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dc7744028a5e6639/2021/Volatile Solubility Project/Magma solubility DSI project shared folder/"/>
    </mc:Choice>
  </mc:AlternateContent>
  <xr:revisionPtr revIDLastSave="72" documentId="8_{38531726-1ECD-4650-B3D5-C7912C7329D0}" xr6:coauthVersionLast="47" xr6:coauthVersionMax="47" xr10:uidLastSave="{7C512F51-FF36-453D-BEB9-F34E4F8771FF}"/>
  <bookViews>
    <workbookView xWindow="4680" yWindow="-21720" windowWidth="38640" windowHeight="21240" xr2:uid="{87105E99-F65B-409A-AA75-7E599AAE1BB0}"/>
  </bookViews>
  <sheets>
    <sheet name="New database" sheetId="2" r:id="rId1"/>
    <sheet name="All references" sheetId="3" r:id="rId2"/>
    <sheet name="old database" sheetId="1" r:id="rId3"/>
    <sheet name="removed articles" sheetId="4" r:id="rId4"/>
  </sheets>
  <externalReferences>
    <externalReference r:id="rId5"/>
  </externalReferences>
  <definedNames>
    <definedName name="bbib11" localSheetId="1">'All references'!$A$58</definedName>
    <definedName name="bbib14" localSheetId="1">'All references'!$A$63</definedName>
    <definedName name="bbib37" localSheetId="1">'All references'!$A$45</definedName>
    <definedName name="bbib4" localSheetId="1">'All references'!$A$46</definedName>
    <definedName name="bbib40" localSheetId="1">'All references'!$A$62</definedName>
    <definedName name="bbib41" localSheetId="1">'All references'!$A$15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S8" i="2" l="1"/>
  <c r="DU4" i="2"/>
  <c r="DU5" i="2"/>
  <c r="DU6" i="2"/>
  <c r="DU7" i="2"/>
  <c r="DU8" i="2"/>
  <c r="DU9" i="2"/>
  <c r="DU10" i="2"/>
  <c r="DU11" i="2"/>
  <c r="DU12" i="2"/>
  <c r="DU13" i="2"/>
  <c r="DU14" i="2"/>
  <c r="DU15" i="2"/>
  <c r="DU16" i="2"/>
  <c r="DU3" i="2"/>
  <c r="AA4" i="2"/>
  <c r="AE2523" i="2"/>
  <c r="AE1878" i="2"/>
  <c r="AE1879" i="2"/>
  <c r="DX130" i="2"/>
  <c r="DY130" i="2" s="1"/>
  <c r="DZ130" i="2"/>
  <c r="EA130" i="2" s="1"/>
  <c r="EB130" i="2"/>
  <c r="EC130" i="2" s="1"/>
  <c r="ED130" i="2"/>
  <c r="EE130" i="2"/>
  <c r="EF130" i="2"/>
  <c r="EG130" i="2" s="1"/>
  <c r="EH130" i="2"/>
  <c r="EI130" i="2" s="1"/>
  <c r="EJ130" i="2"/>
  <c r="EK130" i="2" s="1"/>
  <c r="EL130" i="2"/>
  <c r="EM130" i="2"/>
  <c r="EN130" i="2"/>
  <c r="EO130" i="2" s="1"/>
  <c r="EP130" i="2"/>
  <c r="EQ130" i="2" s="1"/>
  <c r="ER130" i="2"/>
  <c r="ES130" i="2"/>
  <c r="DX131" i="2"/>
  <c r="DY131" i="2" s="1"/>
  <c r="DZ131" i="2"/>
  <c r="EA131" i="2"/>
  <c r="EB131" i="2"/>
  <c r="EC131" i="2" s="1"/>
  <c r="ED131" i="2"/>
  <c r="EE131" i="2"/>
  <c r="EF131" i="2"/>
  <c r="EG131" i="2" s="1"/>
  <c r="EH131" i="2"/>
  <c r="EI131" i="2" s="1"/>
  <c r="EJ131" i="2"/>
  <c r="EK131" i="2" s="1"/>
  <c r="EL131" i="2"/>
  <c r="EM131" i="2" s="1"/>
  <c r="EN131" i="2"/>
  <c r="EO131" i="2"/>
  <c r="EP131" i="2"/>
  <c r="EQ131" i="2" s="1"/>
  <c r="ER131" i="2"/>
  <c r="ES131" i="2"/>
  <c r="DX132" i="2"/>
  <c r="DY132" i="2" s="1"/>
  <c r="DZ132" i="2"/>
  <c r="EA132" i="2"/>
  <c r="EB132" i="2"/>
  <c r="EC132" i="2" s="1"/>
  <c r="ED132" i="2"/>
  <c r="EE132" i="2" s="1"/>
  <c r="EF132" i="2"/>
  <c r="EG132" i="2"/>
  <c r="EH132" i="2"/>
  <c r="EI132" i="2" s="1"/>
  <c r="EJ132" i="2"/>
  <c r="EK132" i="2"/>
  <c r="EL132" i="2"/>
  <c r="EM132" i="2" s="1"/>
  <c r="EN132" i="2"/>
  <c r="EO132" i="2" s="1"/>
  <c r="EP132" i="2"/>
  <c r="EQ132" i="2" s="1"/>
  <c r="ER132" i="2"/>
  <c r="ES132" i="2" s="1"/>
  <c r="DX133" i="2"/>
  <c r="DY133" i="2" s="1"/>
  <c r="DZ133" i="2"/>
  <c r="EA133" i="2" s="1"/>
  <c r="EB133" i="2"/>
  <c r="EC133" i="2" s="1"/>
  <c r="ED133" i="2"/>
  <c r="EE133" i="2" s="1"/>
  <c r="EF133" i="2"/>
  <c r="EG133" i="2"/>
  <c r="EH133" i="2"/>
  <c r="EI133" i="2" s="1"/>
  <c r="EJ133" i="2"/>
  <c r="EK133" i="2" s="1"/>
  <c r="EL133" i="2"/>
  <c r="EM133" i="2" s="1"/>
  <c r="EN133" i="2"/>
  <c r="EO133" i="2" s="1"/>
  <c r="EP133" i="2"/>
  <c r="EQ133" i="2"/>
  <c r="ER133" i="2"/>
  <c r="ES133" i="2" s="1"/>
  <c r="DX134" i="2"/>
  <c r="DY134" i="2" s="1"/>
  <c r="DZ134" i="2"/>
  <c r="EA134" i="2" s="1"/>
  <c r="EB134" i="2"/>
  <c r="EC134" i="2" s="1"/>
  <c r="ED134" i="2"/>
  <c r="EE134" i="2"/>
  <c r="EF134" i="2"/>
  <c r="EG134" i="2" s="1"/>
  <c r="EH134" i="2"/>
  <c r="EI134" i="2" s="1"/>
  <c r="EJ134" i="2"/>
  <c r="EK134" i="2"/>
  <c r="EL134" i="2"/>
  <c r="EM134" i="2" s="1"/>
  <c r="EN134" i="2"/>
  <c r="EO134" i="2"/>
  <c r="EP134" i="2"/>
  <c r="EQ134" i="2" s="1"/>
  <c r="ER134" i="2"/>
  <c r="ES134" i="2"/>
  <c r="DX135" i="2"/>
  <c r="DY135" i="2" s="1"/>
  <c r="DZ135" i="2"/>
  <c r="EA135" i="2" s="1"/>
  <c r="EB135" i="2"/>
  <c r="EC135" i="2" s="1"/>
  <c r="ED135" i="2"/>
  <c r="EE135" i="2" s="1"/>
  <c r="EF135" i="2"/>
  <c r="EG135" i="2"/>
  <c r="EH135" i="2"/>
  <c r="EI135" i="2" s="1"/>
  <c r="EJ135" i="2"/>
  <c r="EK135" i="2" s="1"/>
  <c r="EL135" i="2"/>
  <c r="EM135" i="2" s="1"/>
  <c r="EN135" i="2"/>
  <c r="EO135" i="2" s="1"/>
  <c r="EP135" i="2"/>
  <c r="EQ135" i="2" s="1"/>
  <c r="ER135" i="2"/>
  <c r="ES135" i="2" s="1"/>
  <c r="DX136" i="2"/>
  <c r="DY136" i="2"/>
  <c r="DZ136" i="2"/>
  <c r="EA136" i="2" s="1"/>
  <c r="EB136" i="2"/>
  <c r="EC136" i="2" s="1"/>
  <c r="ED136" i="2"/>
  <c r="EE136" i="2" s="1"/>
  <c r="EF136" i="2"/>
  <c r="EG136" i="2" s="1"/>
  <c r="EH136" i="2"/>
  <c r="EI136" i="2"/>
  <c r="EJ136" i="2"/>
  <c r="EK136" i="2" s="1"/>
  <c r="EL136" i="2"/>
  <c r="EM136" i="2" s="1"/>
  <c r="EN136" i="2"/>
  <c r="EO136" i="2"/>
  <c r="EP136" i="2"/>
  <c r="EQ136" i="2" s="1"/>
  <c r="ER136" i="2"/>
  <c r="ES136" i="2"/>
  <c r="DX137" i="2"/>
  <c r="DY137" i="2" s="1"/>
  <c r="DZ137" i="2"/>
  <c r="EA137" i="2"/>
  <c r="EB137" i="2"/>
  <c r="EC137" i="2" s="1"/>
  <c r="ED137" i="2"/>
  <c r="EE137" i="2" s="1"/>
  <c r="EF137" i="2"/>
  <c r="EG137" i="2" s="1"/>
  <c r="EH137" i="2"/>
  <c r="EI137" i="2" s="1"/>
  <c r="EJ137" i="2"/>
  <c r="EK137" i="2"/>
  <c r="EL137" i="2"/>
  <c r="EM137" i="2" s="1"/>
  <c r="EN137" i="2"/>
  <c r="EO137" i="2"/>
  <c r="EP137" i="2"/>
  <c r="EQ137" i="2" s="1"/>
  <c r="ER137" i="2"/>
  <c r="ES137" i="2"/>
  <c r="DX138" i="2"/>
  <c r="DY138" i="2" s="1"/>
  <c r="DZ138" i="2"/>
  <c r="EA138" i="2" s="1"/>
  <c r="EB138" i="2"/>
  <c r="EC138" i="2"/>
  <c r="ED138" i="2"/>
  <c r="EE138" i="2" s="1"/>
  <c r="EF138" i="2"/>
  <c r="EG138" i="2"/>
  <c r="EH138" i="2"/>
  <c r="EI138" i="2" s="1"/>
  <c r="EJ138" i="2"/>
  <c r="EK138" i="2"/>
  <c r="EL138" i="2"/>
  <c r="EM138" i="2" s="1"/>
  <c r="EN138" i="2"/>
  <c r="EO138" i="2" s="1"/>
  <c r="EP138" i="2"/>
  <c r="EQ138" i="2" s="1"/>
  <c r="ER138" i="2"/>
  <c r="ES138" i="2" s="1"/>
  <c r="DX139" i="2"/>
  <c r="DY139" i="2"/>
  <c r="DZ139" i="2"/>
  <c r="EA139" i="2" s="1"/>
  <c r="EB139" i="2"/>
  <c r="EC139" i="2" s="1"/>
  <c r="ED139" i="2"/>
  <c r="EE139" i="2" s="1"/>
  <c r="EF139" i="2"/>
  <c r="EG139" i="2"/>
  <c r="EH139" i="2"/>
  <c r="EI139" i="2" s="1"/>
  <c r="EJ139" i="2"/>
  <c r="EK139" i="2" s="1"/>
  <c r="EL139" i="2"/>
  <c r="EM139" i="2" s="1"/>
  <c r="EN139" i="2"/>
  <c r="EO139" i="2" s="1"/>
  <c r="EP139" i="2"/>
  <c r="EQ139" i="2"/>
  <c r="ER139" i="2"/>
  <c r="ES139" i="2" s="1"/>
  <c r="DX140" i="2"/>
  <c r="DY140" i="2" s="1"/>
  <c r="DZ140" i="2"/>
  <c r="EA140" i="2"/>
  <c r="EB140" i="2"/>
  <c r="EC140" i="2" s="1"/>
  <c r="ED140" i="2"/>
  <c r="EE140" i="2" s="1"/>
  <c r="EF140" i="2"/>
  <c r="EG140" i="2"/>
  <c r="EH140" i="2"/>
  <c r="EI140" i="2" s="1"/>
  <c r="EJ140" i="2"/>
  <c r="EK140" i="2"/>
  <c r="EL140" i="2"/>
  <c r="EM140" i="2" s="1"/>
  <c r="EN140" i="2"/>
  <c r="EO140" i="2"/>
  <c r="EP140" i="2"/>
  <c r="EQ140" i="2" s="1"/>
  <c r="ER140" i="2"/>
  <c r="ES140" i="2" s="1"/>
  <c r="DX141" i="2"/>
  <c r="DY141" i="2" s="1"/>
  <c r="DZ141" i="2"/>
  <c r="EA141" i="2" s="1"/>
  <c r="EB141" i="2"/>
  <c r="EC141" i="2"/>
  <c r="ED141" i="2"/>
  <c r="EE141" i="2" s="1"/>
  <c r="EF141" i="2"/>
  <c r="EG141" i="2" s="1"/>
  <c r="EH141" i="2"/>
  <c r="EI141" i="2" s="1"/>
  <c r="EJ141" i="2"/>
  <c r="EK141" i="2"/>
  <c r="EL141" i="2"/>
  <c r="EM141" i="2" s="1"/>
  <c r="EN141" i="2"/>
  <c r="EO141" i="2" s="1"/>
  <c r="EP141" i="2"/>
  <c r="EQ141" i="2" s="1"/>
  <c r="ER141" i="2"/>
  <c r="ES141" i="2" s="1"/>
  <c r="DX142" i="2"/>
  <c r="DY142" i="2"/>
  <c r="DZ142" i="2"/>
  <c r="EA142" i="2" s="1"/>
  <c r="EB142" i="2"/>
  <c r="EC142" i="2" s="1"/>
  <c r="ED142" i="2"/>
  <c r="EE142" i="2"/>
  <c r="EF142" i="2"/>
  <c r="EG142" i="2" s="1"/>
  <c r="EH142" i="2"/>
  <c r="EI142" i="2" s="1"/>
  <c r="EJ142" i="2"/>
  <c r="EK142" i="2"/>
  <c r="EL142" i="2"/>
  <c r="EM142" i="2" s="1"/>
  <c r="EN142" i="2"/>
  <c r="EO142" i="2"/>
  <c r="EP142" i="2"/>
  <c r="EQ142" i="2" s="1"/>
  <c r="ER142" i="2"/>
  <c r="ES142" i="2"/>
  <c r="DX143" i="2"/>
  <c r="DY143" i="2" s="1"/>
  <c r="DZ143" i="2"/>
  <c r="EA143" i="2" s="1"/>
  <c r="EB143" i="2"/>
  <c r="EC143" i="2" s="1"/>
  <c r="ED143" i="2"/>
  <c r="EE143" i="2" s="1"/>
  <c r="EF143" i="2"/>
  <c r="EG143" i="2"/>
  <c r="EH143" i="2"/>
  <c r="EI143" i="2" s="1"/>
  <c r="EJ143" i="2"/>
  <c r="EK143" i="2"/>
  <c r="EL143" i="2"/>
  <c r="EM143" i="2" s="1"/>
  <c r="EN143" i="2"/>
  <c r="EO143" i="2"/>
  <c r="EP143" i="2"/>
  <c r="EQ143" i="2" s="1"/>
  <c r="ER143" i="2"/>
  <c r="ES143" i="2" s="1"/>
  <c r="DX144" i="2"/>
  <c r="DY144" i="2"/>
  <c r="DZ144" i="2"/>
  <c r="EA144" i="2" s="1"/>
  <c r="EB144" i="2"/>
  <c r="EC144" i="2"/>
  <c r="ED144" i="2"/>
  <c r="EE144" i="2" s="1"/>
  <c r="EF144" i="2"/>
  <c r="EG144" i="2" s="1"/>
  <c r="EH144" i="2"/>
  <c r="EI144" i="2" s="1"/>
  <c r="EJ144" i="2"/>
  <c r="EK144" i="2" s="1"/>
  <c r="EL144" i="2"/>
  <c r="EM144" i="2" s="1"/>
  <c r="EN144" i="2"/>
  <c r="EO144" i="2" s="1"/>
  <c r="EP144" i="2"/>
  <c r="EQ144" i="2" s="1"/>
  <c r="ER144" i="2"/>
  <c r="ES144" i="2" s="1"/>
  <c r="DX145" i="2"/>
  <c r="DY145" i="2"/>
  <c r="DZ145" i="2"/>
  <c r="EA145" i="2" s="1"/>
  <c r="EB145" i="2"/>
  <c r="EC145" i="2" s="1"/>
  <c r="ED145" i="2"/>
  <c r="EE145" i="2" s="1"/>
  <c r="EF145" i="2"/>
  <c r="EG145" i="2" s="1"/>
  <c r="EH145" i="2"/>
  <c r="EI145" i="2"/>
  <c r="EJ145" i="2"/>
  <c r="EK145" i="2" s="1"/>
  <c r="EL145" i="2"/>
  <c r="EM145" i="2" s="1"/>
  <c r="EN145" i="2"/>
  <c r="EO145" i="2" s="1"/>
  <c r="EP145" i="2"/>
  <c r="EQ145" i="2" s="1"/>
  <c r="ER145" i="2"/>
  <c r="ES145" i="2"/>
  <c r="DX146" i="2"/>
  <c r="DY146" i="2" s="1"/>
  <c r="DZ146" i="2"/>
  <c r="EA146" i="2" s="1"/>
  <c r="EB146" i="2"/>
  <c r="EC146" i="2"/>
  <c r="ED146" i="2"/>
  <c r="EE146" i="2" s="1"/>
  <c r="EF146" i="2"/>
  <c r="EG146" i="2"/>
  <c r="EH146" i="2"/>
  <c r="EI146" i="2" s="1"/>
  <c r="EJ146" i="2"/>
  <c r="EK146" i="2"/>
  <c r="EL146" i="2"/>
  <c r="EM146" i="2" s="1"/>
  <c r="EN146" i="2"/>
  <c r="EO146" i="2" s="1"/>
  <c r="EP146" i="2"/>
  <c r="EQ146" i="2" s="1"/>
  <c r="ER146" i="2"/>
  <c r="ES146" i="2" s="1"/>
  <c r="DX147" i="2"/>
  <c r="DY147" i="2"/>
  <c r="DZ147" i="2"/>
  <c r="EA147" i="2" s="1"/>
  <c r="EB147" i="2"/>
  <c r="EC147" i="2" s="1"/>
  <c r="ED147" i="2"/>
  <c r="EE147" i="2" s="1"/>
  <c r="EF147" i="2"/>
  <c r="EG147" i="2" s="1"/>
  <c r="EH147" i="2"/>
  <c r="EI147" i="2" s="1"/>
  <c r="EJ147" i="2"/>
  <c r="EK147" i="2" s="1"/>
  <c r="EL147" i="2"/>
  <c r="EM147" i="2"/>
  <c r="EN147" i="2"/>
  <c r="EO147" i="2" s="1"/>
  <c r="EP147" i="2"/>
  <c r="EQ147" i="2" s="1"/>
  <c r="ER147" i="2"/>
  <c r="ES147" i="2" s="1"/>
  <c r="DX148" i="2"/>
  <c r="DY148" i="2" s="1"/>
  <c r="DZ148" i="2"/>
  <c r="EA148" i="2" s="1"/>
  <c r="EB148" i="2"/>
  <c r="EC148" i="2" s="1"/>
  <c r="ED148" i="2"/>
  <c r="EE148" i="2" s="1"/>
  <c r="EF148" i="2"/>
  <c r="EG148" i="2"/>
  <c r="EH148" i="2"/>
  <c r="EI148" i="2" s="1"/>
  <c r="EJ148" i="2"/>
  <c r="EK148" i="2" s="1"/>
  <c r="EL148" i="2"/>
  <c r="EM148" i="2" s="1"/>
  <c r="EN148" i="2"/>
  <c r="EO148" i="2"/>
  <c r="EP148" i="2"/>
  <c r="EQ148" i="2" s="1"/>
  <c r="ER148" i="2"/>
  <c r="ES148" i="2" s="1"/>
  <c r="DX149" i="2"/>
  <c r="DY149" i="2" s="1"/>
  <c r="DZ149" i="2"/>
  <c r="EA149" i="2" s="1"/>
  <c r="EB149" i="2"/>
  <c r="EC149" i="2"/>
  <c r="ED149" i="2"/>
  <c r="EE149" i="2" s="1"/>
  <c r="EF149" i="2"/>
  <c r="EG149" i="2"/>
  <c r="EH149" i="2"/>
  <c r="EI149" i="2" s="1"/>
  <c r="EJ149" i="2"/>
  <c r="EK149" i="2"/>
  <c r="EL149" i="2"/>
  <c r="EM149" i="2" s="1"/>
  <c r="EN149" i="2"/>
  <c r="EO149" i="2" s="1"/>
  <c r="EP149" i="2"/>
  <c r="EQ149" i="2"/>
  <c r="ER149" i="2"/>
  <c r="ES149" i="2" s="1"/>
  <c r="DX150" i="2"/>
  <c r="DY150" i="2"/>
  <c r="DZ150" i="2"/>
  <c r="EA150" i="2" s="1"/>
  <c r="EB150" i="2"/>
  <c r="EC150" i="2"/>
  <c r="ED150" i="2"/>
  <c r="EE150" i="2" s="1"/>
  <c r="EF150" i="2"/>
  <c r="EG150" i="2" s="1"/>
  <c r="EH150" i="2"/>
  <c r="EI150" i="2" s="1"/>
  <c r="EJ150" i="2"/>
  <c r="EK150" i="2" s="1"/>
  <c r="EL150" i="2"/>
  <c r="EM150" i="2"/>
  <c r="EN150" i="2"/>
  <c r="EO150" i="2" s="1"/>
  <c r="EP150" i="2"/>
  <c r="EQ150" i="2" s="1"/>
  <c r="ER150" i="2"/>
  <c r="ES150" i="2" s="1"/>
  <c r="DX151" i="2"/>
  <c r="DY151" i="2"/>
  <c r="DZ151" i="2"/>
  <c r="EA151" i="2" s="1"/>
  <c r="EB151" i="2"/>
  <c r="EC151" i="2" s="1"/>
  <c r="ED151" i="2"/>
  <c r="EE151" i="2" s="1"/>
  <c r="EF151" i="2"/>
  <c r="EG151" i="2" s="1"/>
  <c r="EH151" i="2"/>
  <c r="EI151" i="2"/>
  <c r="EJ151" i="2"/>
  <c r="EK151" i="2" s="1"/>
  <c r="EL151" i="2"/>
  <c r="EM151" i="2" s="1"/>
  <c r="EN151" i="2"/>
  <c r="EO151" i="2" s="1"/>
  <c r="EP151" i="2"/>
  <c r="EQ151" i="2" s="1"/>
  <c r="ER151" i="2"/>
  <c r="ES151" i="2" s="1"/>
  <c r="DX152" i="2"/>
  <c r="DY152" i="2" s="1"/>
  <c r="DZ152" i="2"/>
  <c r="EA152" i="2" s="1"/>
  <c r="EB152" i="2"/>
  <c r="EC152" i="2" s="1"/>
  <c r="ED152" i="2"/>
  <c r="EE152" i="2"/>
  <c r="EF152" i="2"/>
  <c r="EG152" i="2"/>
  <c r="EH152" i="2"/>
  <c r="EI152" i="2" s="1"/>
  <c r="EJ152" i="2"/>
  <c r="EK152" i="2" s="1"/>
  <c r="EL152" i="2"/>
  <c r="EM152" i="2" s="1"/>
  <c r="EN152" i="2"/>
  <c r="EO152" i="2"/>
  <c r="EP152" i="2"/>
  <c r="EQ152" i="2" s="1"/>
  <c r="ER152" i="2"/>
  <c r="ES152" i="2" s="1"/>
  <c r="DX153" i="2"/>
  <c r="DY153" i="2" s="1"/>
  <c r="DZ153" i="2"/>
  <c r="EA153" i="2" s="1"/>
  <c r="EB153" i="2"/>
  <c r="EC153" i="2"/>
  <c r="ED153" i="2"/>
  <c r="EE153" i="2" s="1"/>
  <c r="EF153" i="2"/>
  <c r="EG153" i="2" s="1"/>
  <c r="EH153" i="2"/>
  <c r="EI153" i="2"/>
  <c r="EJ153" i="2"/>
  <c r="EK153" i="2" s="1"/>
  <c r="EL153" i="2"/>
  <c r="EM153" i="2" s="1"/>
  <c r="EN153" i="2"/>
  <c r="EO153" i="2" s="1"/>
  <c r="EP153" i="2"/>
  <c r="EQ153" i="2" s="1"/>
  <c r="ER153" i="2"/>
  <c r="ES153" i="2" s="1"/>
  <c r="DX154" i="2"/>
  <c r="DY154" i="2" s="1"/>
  <c r="DZ154" i="2"/>
  <c r="EA154" i="2" s="1"/>
  <c r="EB154" i="2"/>
  <c r="EC154" i="2" s="1"/>
  <c r="ED154" i="2"/>
  <c r="EE154" i="2" s="1"/>
  <c r="EF154" i="2"/>
  <c r="EG154" i="2" s="1"/>
  <c r="EH154" i="2"/>
  <c r="EI154" i="2"/>
  <c r="EJ154" i="2"/>
  <c r="EK154" i="2"/>
  <c r="EL154" i="2"/>
  <c r="EM154" i="2" s="1"/>
  <c r="EN154" i="2"/>
  <c r="EO154" i="2" s="1"/>
  <c r="EP154" i="2"/>
  <c r="EQ154" i="2" s="1"/>
  <c r="ER154" i="2"/>
  <c r="ES154" i="2"/>
  <c r="DX155" i="2"/>
  <c r="DY155" i="2" s="1"/>
  <c r="DZ155" i="2"/>
  <c r="EA155" i="2" s="1"/>
  <c r="EB155" i="2"/>
  <c r="EC155" i="2" s="1"/>
  <c r="ED155" i="2"/>
  <c r="EE155" i="2"/>
  <c r="EF155" i="2"/>
  <c r="EG155" i="2"/>
  <c r="EH155" i="2"/>
  <c r="EI155" i="2" s="1"/>
  <c r="EJ155" i="2"/>
  <c r="EK155" i="2" s="1"/>
  <c r="EL155" i="2"/>
  <c r="EM155" i="2" s="1"/>
  <c r="EN155" i="2"/>
  <c r="EO155" i="2"/>
  <c r="EP155" i="2"/>
  <c r="EQ155" i="2"/>
  <c r="ER155" i="2"/>
  <c r="ES155" i="2" s="1"/>
  <c r="DX156" i="2"/>
  <c r="DY156" i="2"/>
  <c r="DZ156" i="2"/>
  <c r="EA156" i="2" s="1"/>
  <c r="EB156" i="2"/>
  <c r="EC156" i="2" s="1"/>
  <c r="ED156" i="2"/>
  <c r="EE156" i="2" s="1"/>
  <c r="EF156" i="2"/>
  <c r="EG156" i="2"/>
  <c r="EH156" i="2"/>
  <c r="EI156" i="2"/>
  <c r="EJ156" i="2"/>
  <c r="EK156" i="2" s="1"/>
  <c r="EL156" i="2"/>
  <c r="EM156" i="2" s="1"/>
  <c r="EN156" i="2"/>
  <c r="EO156" i="2" s="1"/>
  <c r="EP156" i="2"/>
  <c r="EQ156" i="2"/>
  <c r="ER156" i="2"/>
  <c r="ES156" i="2" s="1"/>
  <c r="DX157" i="2"/>
  <c r="DY157" i="2" s="1"/>
  <c r="DZ157" i="2"/>
  <c r="EA157" i="2" s="1"/>
  <c r="EB157" i="2"/>
  <c r="EC157" i="2" s="1"/>
  <c r="ED157" i="2"/>
  <c r="EE157" i="2"/>
  <c r="EF157" i="2"/>
  <c r="EG157" i="2" s="1"/>
  <c r="EH157" i="2"/>
  <c r="EI157" i="2"/>
  <c r="EJ157" i="2"/>
  <c r="EK157" i="2"/>
  <c r="EL157" i="2"/>
  <c r="EM157" i="2" s="1"/>
  <c r="EN157" i="2"/>
  <c r="EO157" i="2" s="1"/>
  <c r="EP157" i="2"/>
  <c r="EQ157" i="2" s="1"/>
  <c r="ER157" i="2"/>
  <c r="ES157" i="2" s="1"/>
  <c r="DX158" i="2"/>
  <c r="DY158" i="2" s="1"/>
  <c r="DZ158" i="2"/>
  <c r="EA158" i="2"/>
  <c r="EB158" i="2"/>
  <c r="EC158" i="2" s="1"/>
  <c r="ED158" i="2"/>
  <c r="EE158" i="2" s="1"/>
  <c r="EF158" i="2"/>
  <c r="EG158" i="2" s="1"/>
  <c r="EH158" i="2"/>
  <c r="EI158" i="2" s="1"/>
  <c r="EJ158" i="2"/>
  <c r="EK158" i="2"/>
  <c r="EL158" i="2"/>
  <c r="EM158" i="2" s="1"/>
  <c r="EN158" i="2"/>
  <c r="EO158" i="2"/>
  <c r="EP158" i="2"/>
  <c r="EQ158" i="2" s="1"/>
  <c r="ER158" i="2"/>
  <c r="ES158" i="2" s="1"/>
  <c r="DX159" i="2"/>
  <c r="DY159" i="2" s="1"/>
  <c r="DZ159" i="2"/>
  <c r="EA159" i="2" s="1"/>
  <c r="EB159" i="2"/>
  <c r="EC159" i="2" s="1"/>
  <c r="ED159" i="2"/>
  <c r="EE159" i="2"/>
  <c r="EF159" i="2"/>
  <c r="EG159" i="2" s="1"/>
  <c r="EH159" i="2"/>
  <c r="EI159" i="2" s="1"/>
  <c r="EJ159" i="2"/>
  <c r="EK159" i="2" s="1"/>
  <c r="EL159" i="2"/>
  <c r="EM159" i="2"/>
  <c r="EN159" i="2"/>
  <c r="EO159" i="2"/>
  <c r="EP159" i="2"/>
  <c r="EQ159" i="2" s="1"/>
  <c r="ER159" i="2"/>
  <c r="ES159" i="2" s="1"/>
  <c r="DX160" i="2"/>
  <c r="DY160" i="2" s="1"/>
  <c r="DZ160" i="2"/>
  <c r="EA160" i="2" s="1"/>
  <c r="EB160" i="2"/>
  <c r="EC160" i="2" s="1"/>
  <c r="ED160" i="2"/>
  <c r="EE160" i="2"/>
  <c r="EF160" i="2"/>
  <c r="EG160" i="2" s="1"/>
  <c r="EH160" i="2"/>
  <c r="EI160" i="2"/>
  <c r="EJ160" i="2"/>
  <c r="EK160" i="2" s="1"/>
  <c r="EL160" i="2"/>
  <c r="EM160" i="2" s="1"/>
  <c r="EN160" i="2"/>
  <c r="EO160" i="2"/>
  <c r="EP160" i="2"/>
  <c r="EQ160" i="2"/>
  <c r="ER160" i="2"/>
  <c r="ES160" i="2"/>
  <c r="DX161" i="2"/>
  <c r="DY161" i="2"/>
  <c r="DZ161" i="2"/>
  <c r="EA161" i="2"/>
  <c r="EB161" i="2"/>
  <c r="EC161" i="2"/>
  <c r="ED161" i="2"/>
  <c r="EE161" i="2" s="1"/>
  <c r="EF161" i="2"/>
  <c r="EG161" i="2" s="1"/>
  <c r="EH161" i="2"/>
  <c r="EI161" i="2"/>
  <c r="EJ161" i="2"/>
  <c r="EK161" i="2"/>
  <c r="EL161" i="2"/>
  <c r="EM161" i="2"/>
  <c r="EN161" i="2"/>
  <c r="EO161" i="2" s="1"/>
  <c r="EP161" i="2"/>
  <c r="EQ161" i="2" s="1"/>
  <c r="ER161" i="2"/>
  <c r="ES161" i="2" s="1"/>
  <c r="DX162" i="2"/>
  <c r="DY162" i="2" s="1"/>
  <c r="DZ162" i="2"/>
  <c r="EA162" i="2" s="1"/>
  <c r="EB162" i="2"/>
  <c r="EC162" i="2" s="1"/>
  <c r="ED162" i="2"/>
  <c r="EE162" i="2" s="1"/>
  <c r="EF162" i="2"/>
  <c r="EG162" i="2" s="1"/>
  <c r="EH162" i="2"/>
  <c r="EI162" i="2"/>
  <c r="EJ162" i="2"/>
  <c r="EK162" i="2" s="1"/>
  <c r="EL162" i="2"/>
  <c r="EM162" i="2" s="1"/>
  <c r="EN162" i="2"/>
  <c r="EO162" i="2" s="1"/>
  <c r="EP162" i="2"/>
  <c r="EQ162" i="2" s="1"/>
  <c r="ER162" i="2"/>
  <c r="ES162" i="2"/>
  <c r="DX163" i="2"/>
  <c r="DY163" i="2" s="1"/>
  <c r="DZ163" i="2"/>
  <c r="EA163" i="2" s="1"/>
  <c r="EB163" i="2"/>
  <c r="EC163" i="2" s="1"/>
  <c r="ED163" i="2"/>
  <c r="EE163" i="2"/>
  <c r="EF163" i="2"/>
  <c r="EG163" i="2" s="1"/>
  <c r="EH163" i="2"/>
  <c r="EI163" i="2" s="1"/>
  <c r="EJ163" i="2"/>
  <c r="EK163" i="2" s="1"/>
  <c r="EL163" i="2"/>
  <c r="EM163" i="2" s="1"/>
  <c r="EN163" i="2"/>
  <c r="EO163" i="2"/>
  <c r="EP163" i="2"/>
  <c r="EQ163" i="2" s="1"/>
  <c r="ER163" i="2"/>
  <c r="ES163" i="2" s="1"/>
  <c r="DX164" i="2"/>
  <c r="DY164" i="2" s="1"/>
  <c r="DZ164" i="2"/>
  <c r="EA164" i="2"/>
  <c r="EB164" i="2"/>
  <c r="EC164" i="2" s="1"/>
  <c r="ED164" i="2"/>
  <c r="EE164" i="2" s="1"/>
  <c r="EF164" i="2"/>
  <c r="EG164" i="2" s="1"/>
  <c r="EH164" i="2"/>
  <c r="EI164" i="2" s="1"/>
  <c r="EJ164" i="2"/>
  <c r="EK164" i="2"/>
  <c r="EL164" i="2"/>
  <c r="EM164" i="2" s="1"/>
  <c r="EN164" i="2"/>
  <c r="EO164" i="2" s="1"/>
  <c r="EP164" i="2"/>
  <c r="EQ164" i="2" s="1"/>
  <c r="ER164" i="2"/>
  <c r="ES164" i="2" s="1"/>
  <c r="DX165" i="2"/>
  <c r="DY165" i="2" s="1"/>
  <c r="DZ165" i="2"/>
  <c r="EA165" i="2" s="1"/>
  <c r="EB165" i="2"/>
  <c r="EC165" i="2" s="1"/>
  <c r="ED165" i="2"/>
  <c r="EE165" i="2" s="1"/>
  <c r="EF165" i="2"/>
  <c r="EG165" i="2"/>
  <c r="EH165" i="2"/>
  <c r="EI165" i="2" s="1"/>
  <c r="EJ165" i="2"/>
  <c r="EK165" i="2" s="1"/>
  <c r="EL165" i="2"/>
  <c r="EM165" i="2" s="1"/>
  <c r="EN165" i="2"/>
  <c r="EO165" i="2" s="1"/>
  <c r="EP165" i="2"/>
  <c r="EQ165" i="2"/>
  <c r="ER165" i="2"/>
  <c r="ES165" i="2" s="1"/>
  <c r="DX166" i="2"/>
  <c r="DY166" i="2" s="1"/>
  <c r="DZ166" i="2"/>
  <c r="EA166" i="2" s="1"/>
  <c r="EB166" i="2"/>
  <c r="EC166" i="2"/>
  <c r="ED166" i="2"/>
  <c r="EE166" i="2" s="1"/>
  <c r="EF166" i="2"/>
  <c r="EG166" i="2" s="1"/>
  <c r="EH166" i="2"/>
  <c r="EI166" i="2" s="1"/>
  <c r="EJ166" i="2"/>
  <c r="EK166" i="2" s="1"/>
  <c r="EL166" i="2"/>
  <c r="EM166" i="2"/>
  <c r="EN166" i="2"/>
  <c r="EO166" i="2" s="1"/>
  <c r="EP166" i="2"/>
  <c r="EQ166" i="2" s="1"/>
  <c r="ER166" i="2"/>
  <c r="ES166" i="2" s="1"/>
  <c r="DX167" i="2"/>
  <c r="DY167" i="2"/>
  <c r="DZ167" i="2"/>
  <c r="EA167" i="2" s="1"/>
  <c r="EB167" i="2"/>
  <c r="EC167" i="2" s="1"/>
  <c r="ED167" i="2"/>
  <c r="EE167" i="2" s="1"/>
  <c r="EF167" i="2"/>
  <c r="EG167" i="2" s="1"/>
  <c r="EH167" i="2"/>
  <c r="EI167" i="2"/>
  <c r="EJ167" i="2"/>
  <c r="EK167" i="2" s="1"/>
  <c r="EL167" i="2"/>
  <c r="EM167" i="2"/>
  <c r="EN167" i="2"/>
  <c r="EO167" i="2"/>
  <c r="EP167" i="2"/>
  <c r="EQ167" i="2" s="1"/>
  <c r="ER167" i="2"/>
  <c r="ES167" i="2" s="1"/>
  <c r="DX168" i="2"/>
  <c r="DY168" i="2" s="1"/>
  <c r="DZ168" i="2"/>
  <c r="EA168" i="2"/>
  <c r="EB168" i="2"/>
  <c r="EC168" i="2"/>
  <c r="ED168" i="2"/>
  <c r="EE168" i="2"/>
  <c r="EF168" i="2"/>
  <c r="EG168" i="2" s="1"/>
  <c r="EH168" i="2"/>
  <c r="EI168" i="2"/>
  <c r="EJ168" i="2"/>
  <c r="EK168" i="2" s="1"/>
  <c r="EL168" i="2"/>
  <c r="EM168" i="2" s="1"/>
  <c r="EN168" i="2"/>
  <c r="EO168" i="2"/>
  <c r="EP168" i="2"/>
  <c r="EQ168" i="2" s="1"/>
  <c r="ER168" i="2"/>
  <c r="ES168" i="2"/>
  <c r="DX169" i="2"/>
  <c r="DY169" i="2"/>
  <c r="DZ169" i="2"/>
  <c r="EA169" i="2"/>
  <c r="EB169" i="2"/>
  <c r="EC169" i="2" s="1"/>
  <c r="ED169" i="2"/>
  <c r="EE169" i="2" s="1"/>
  <c r="EF169" i="2"/>
  <c r="EG169" i="2" s="1"/>
  <c r="EH169" i="2"/>
  <c r="EI169" i="2"/>
  <c r="EJ169" i="2"/>
  <c r="EK169" i="2"/>
  <c r="EL169" i="2"/>
  <c r="EM169" i="2" s="1"/>
  <c r="EN169" i="2"/>
  <c r="EO169" i="2"/>
  <c r="EP169" i="2"/>
  <c r="EQ169" i="2"/>
  <c r="ER169" i="2"/>
  <c r="ES169" i="2"/>
  <c r="DX170" i="2"/>
  <c r="DY170" i="2" s="1"/>
  <c r="DZ170" i="2"/>
  <c r="EA170" i="2" s="1"/>
  <c r="EB170" i="2"/>
  <c r="EC170" i="2"/>
  <c r="ED170" i="2"/>
  <c r="EE170" i="2"/>
  <c r="EF170" i="2"/>
  <c r="EG170" i="2"/>
  <c r="EH170" i="2"/>
  <c r="EI170" i="2" s="1"/>
  <c r="EJ170" i="2"/>
  <c r="EK170" i="2"/>
  <c r="EL170" i="2"/>
  <c r="EM170" i="2"/>
  <c r="EN170" i="2"/>
  <c r="EO170" i="2" s="1"/>
  <c r="EP170" i="2"/>
  <c r="EQ170" i="2" s="1"/>
  <c r="ER170" i="2"/>
  <c r="ES170" i="2" s="1"/>
  <c r="DX171" i="2"/>
  <c r="DY171" i="2"/>
  <c r="DZ171" i="2"/>
  <c r="EA171" i="2"/>
  <c r="EB171" i="2"/>
  <c r="EC171" i="2" s="1"/>
  <c r="ED171" i="2"/>
  <c r="EE171" i="2"/>
  <c r="EF171" i="2"/>
  <c r="EG171" i="2" s="1"/>
  <c r="EH171" i="2"/>
  <c r="EI171" i="2" s="1"/>
  <c r="EJ171" i="2"/>
  <c r="EK171" i="2" s="1"/>
  <c r="EL171" i="2"/>
  <c r="EM171" i="2" s="1"/>
  <c r="EN171" i="2"/>
  <c r="EO171" i="2"/>
  <c r="EP171" i="2"/>
  <c r="EQ171" i="2" s="1"/>
  <c r="ER171" i="2"/>
  <c r="ES171" i="2" s="1"/>
  <c r="DX172" i="2"/>
  <c r="DY172" i="2" s="1"/>
  <c r="DZ172" i="2"/>
  <c r="EA172" i="2"/>
  <c r="EB172" i="2"/>
  <c r="EC172" i="2" s="1"/>
  <c r="ED172" i="2"/>
  <c r="EE172" i="2" s="1"/>
  <c r="EF172" i="2"/>
  <c r="EG172" i="2" s="1"/>
  <c r="EH172" i="2"/>
  <c r="EI172" i="2" s="1"/>
  <c r="EJ172" i="2"/>
  <c r="EK172" i="2"/>
  <c r="EL172" i="2"/>
  <c r="EM172" i="2" s="1"/>
  <c r="EN172" i="2"/>
  <c r="EO172" i="2" s="1"/>
  <c r="EP172" i="2"/>
  <c r="EQ172" i="2" s="1"/>
  <c r="ER172" i="2"/>
  <c r="ES172" i="2" s="1"/>
  <c r="DX173" i="2"/>
  <c r="DY173" i="2" s="1"/>
  <c r="DZ173" i="2"/>
  <c r="EA173" i="2" s="1"/>
  <c r="EB173" i="2"/>
  <c r="EC173" i="2" s="1"/>
  <c r="ED173" i="2"/>
  <c r="EE173" i="2" s="1"/>
  <c r="EF173" i="2"/>
  <c r="EG173" i="2" s="1"/>
  <c r="EH173" i="2"/>
  <c r="EI173" i="2" s="1"/>
  <c r="EJ173" i="2"/>
  <c r="EK173" i="2"/>
  <c r="EL173" i="2"/>
  <c r="EM173" i="2" s="1"/>
  <c r="EN173" i="2"/>
  <c r="EO173" i="2" s="1"/>
  <c r="EP173" i="2"/>
  <c r="EQ173" i="2"/>
  <c r="ER173" i="2"/>
  <c r="ES173" i="2" s="1"/>
  <c r="DX174" i="2"/>
  <c r="DY174" i="2"/>
  <c r="DZ174" i="2"/>
  <c r="EA174" i="2"/>
  <c r="EB174" i="2"/>
  <c r="EC174" i="2"/>
  <c r="ED174" i="2"/>
  <c r="EE174" i="2" s="1"/>
  <c r="EF174" i="2"/>
  <c r="EG174" i="2" s="1"/>
  <c r="EH174" i="2"/>
  <c r="EI174" i="2" s="1"/>
  <c r="EJ174" i="2"/>
  <c r="EK174" i="2"/>
  <c r="EL174" i="2"/>
  <c r="EM174" i="2"/>
  <c r="EN174" i="2"/>
  <c r="EO174" i="2" s="1"/>
  <c r="EP174" i="2"/>
  <c r="EQ174" i="2"/>
  <c r="ER174" i="2"/>
  <c r="ES174" i="2"/>
  <c r="DX175" i="2"/>
  <c r="DY175" i="2"/>
  <c r="DZ175" i="2"/>
  <c r="EA175" i="2" s="1"/>
  <c r="EB175" i="2"/>
  <c r="EC175" i="2" s="1"/>
  <c r="ED175" i="2"/>
  <c r="EE175" i="2"/>
  <c r="EF175" i="2"/>
  <c r="EG175" i="2"/>
  <c r="EH175" i="2"/>
  <c r="EI175" i="2"/>
  <c r="EJ175" i="2"/>
  <c r="EK175" i="2" s="1"/>
  <c r="EL175" i="2"/>
  <c r="EM175" i="2"/>
  <c r="EN175" i="2"/>
  <c r="EO175" i="2"/>
  <c r="EP175" i="2"/>
  <c r="EQ175" i="2" s="1"/>
  <c r="ER175" i="2"/>
  <c r="ES175" i="2" s="1"/>
  <c r="DX176" i="2"/>
  <c r="DY176" i="2" s="1"/>
  <c r="DZ176" i="2"/>
  <c r="EA176" i="2"/>
  <c r="EB176" i="2"/>
  <c r="EC176" i="2"/>
  <c r="ED176" i="2"/>
  <c r="EE176" i="2"/>
  <c r="EF176" i="2"/>
  <c r="EG176" i="2" s="1"/>
  <c r="EH176" i="2"/>
  <c r="EI176" i="2"/>
  <c r="EJ176" i="2"/>
  <c r="EK176" i="2" s="1"/>
  <c r="EL176" i="2"/>
  <c r="EM176" i="2" s="1"/>
  <c r="EN176" i="2"/>
  <c r="EO176" i="2"/>
  <c r="EP176" i="2"/>
  <c r="EQ176" i="2" s="1"/>
  <c r="ER176" i="2"/>
  <c r="ES176" i="2"/>
  <c r="DX177" i="2"/>
  <c r="DY177" i="2"/>
  <c r="DZ177" i="2"/>
  <c r="EA177" i="2"/>
  <c r="EB177" i="2"/>
  <c r="EC177" i="2" s="1"/>
  <c r="ED177" i="2"/>
  <c r="EE177" i="2" s="1"/>
  <c r="EF177" i="2"/>
  <c r="EG177" i="2" s="1"/>
  <c r="EH177" i="2"/>
  <c r="EI177" i="2"/>
  <c r="EJ177" i="2"/>
  <c r="EK177" i="2"/>
  <c r="EL177" i="2"/>
  <c r="EM177" i="2" s="1"/>
  <c r="EN177" i="2"/>
  <c r="EO177" i="2" s="1"/>
  <c r="EP177" i="2"/>
  <c r="EQ177" i="2" s="1"/>
  <c r="ER177" i="2"/>
  <c r="ES177" i="2" s="1"/>
  <c r="DX178" i="2"/>
  <c r="DY178" i="2" s="1"/>
  <c r="DZ178" i="2"/>
  <c r="EA178" i="2" s="1"/>
  <c r="EB178" i="2"/>
  <c r="EC178" i="2"/>
  <c r="ED178" i="2"/>
  <c r="EE178" i="2"/>
  <c r="EF178" i="2"/>
  <c r="EG178" i="2"/>
  <c r="EH178" i="2"/>
  <c r="EI178" i="2" s="1"/>
  <c r="EJ178" i="2"/>
  <c r="EK178" i="2"/>
  <c r="EL178" i="2"/>
  <c r="EM178" i="2"/>
  <c r="EN178" i="2"/>
  <c r="EO178" i="2" s="1"/>
  <c r="EP178" i="2"/>
  <c r="EQ178" i="2" s="1"/>
  <c r="ER178" i="2"/>
  <c r="ES178" i="2" s="1"/>
  <c r="DX179" i="2"/>
  <c r="DY179" i="2"/>
  <c r="DZ179" i="2"/>
  <c r="EA179" i="2"/>
  <c r="EB179" i="2"/>
  <c r="EC179" i="2" s="1"/>
  <c r="ED179" i="2"/>
  <c r="EE179" i="2"/>
  <c r="EF179" i="2"/>
  <c r="EG179" i="2" s="1"/>
  <c r="EH179" i="2"/>
  <c r="EI179" i="2" s="1"/>
  <c r="EJ179" i="2"/>
  <c r="EK179" i="2" s="1"/>
  <c r="EL179" i="2"/>
  <c r="EM179" i="2" s="1"/>
  <c r="EN179" i="2"/>
  <c r="EO179" i="2"/>
  <c r="EP179" i="2"/>
  <c r="EQ179" i="2"/>
  <c r="ER179" i="2"/>
  <c r="ES179" i="2" s="1"/>
  <c r="DX180" i="2"/>
  <c r="DY180" i="2" s="1"/>
  <c r="DZ180" i="2"/>
  <c r="EA180" i="2" s="1"/>
  <c r="EB180" i="2"/>
  <c r="EC180" i="2" s="1"/>
  <c r="ED180" i="2"/>
  <c r="EE180" i="2" s="1"/>
  <c r="EF180" i="2"/>
  <c r="EG180" i="2"/>
  <c r="EH180" i="2"/>
  <c r="EI180" i="2" s="1"/>
  <c r="EJ180" i="2"/>
  <c r="EK180" i="2" s="1"/>
  <c r="EL180" i="2"/>
  <c r="EM180" i="2" s="1"/>
  <c r="EN180" i="2"/>
  <c r="EO180" i="2" s="1"/>
  <c r="EP180" i="2"/>
  <c r="EQ180" i="2" s="1"/>
  <c r="ER180" i="2"/>
  <c r="ES180" i="2" s="1"/>
  <c r="DX181" i="2"/>
  <c r="DY181" i="2"/>
  <c r="DZ181" i="2"/>
  <c r="EA181" i="2"/>
  <c r="EB181" i="2"/>
  <c r="EC181" i="2" s="1"/>
  <c r="ED181" i="2"/>
  <c r="EE181" i="2"/>
  <c r="EF181" i="2"/>
  <c r="EG181" i="2" s="1"/>
  <c r="EH181" i="2"/>
  <c r="EI181" i="2"/>
  <c r="EJ181" i="2"/>
  <c r="EK181" i="2"/>
  <c r="EL181" i="2"/>
  <c r="EM181" i="2" s="1"/>
  <c r="EN181" i="2"/>
  <c r="EO181" i="2" s="1"/>
  <c r="EP181" i="2"/>
  <c r="EQ181" i="2"/>
  <c r="ER181" i="2"/>
  <c r="ES181" i="2"/>
  <c r="DX182" i="2"/>
  <c r="DY182" i="2"/>
  <c r="DZ182" i="2"/>
  <c r="EA182" i="2" s="1"/>
  <c r="EB182" i="2"/>
  <c r="EC182" i="2"/>
  <c r="ED182" i="2"/>
  <c r="EE182" i="2" s="1"/>
  <c r="EF182" i="2"/>
  <c r="EG182" i="2" s="1"/>
  <c r="EH182" i="2"/>
  <c r="EI182" i="2" s="1"/>
  <c r="EJ182" i="2"/>
  <c r="EK182" i="2"/>
  <c r="EL182" i="2"/>
  <c r="EM182" i="2"/>
  <c r="EN182" i="2"/>
  <c r="EO182" i="2" s="1"/>
  <c r="EP182" i="2"/>
  <c r="EQ182" i="2" s="1"/>
  <c r="ER182" i="2"/>
  <c r="ES182" i="2" s="1"/>
  <c r="DX183" i="2"/>
  <c r="DY183" i="2"/>
  <c r="DZ183" i="2"/>
  <c r="EA183" i="2" s="1"/>
  <c r="EB183" i="2"/>
  <c r="EC183" i="2"/>
  <c r="ED183" i="2"/>
  <c r="EE183" i="2"/>
  <c r="EF183" i="2"/>
  <c r="EG183" i="2" s="1"/>
  <c r="EH183" i="2"/>
  <c r="EI183" i="2"/>
  <c r="EJ183" i="2"/>
  <c r="EK183" i="2" s="1"/>
  <c r="EL183" i="2"/>
  <c r="EM183" i="2"/>
  <c r="EN183" i="2"/>
  <c r="EO183" i="2" s="1"/>
  <c r="EP183" i="2"/>
  <c r="EQ183" i="2" s="1"/>
  <c r="ER183" i="2"/>
  <c r="ES183" i="2" s="1"/>
  <c r="DX184" i="2"/>
  <c r="DY184" i="2"/>
  <c r="DZ184" i="2"/>
  <c r="EA184" i="2"/>
  <c r="EB184" i="2"/>
  <c r="EC184" i="2"/>
  <c r="ED184" i="2"/>
  <c r="EE184" i="2" s="1"/>
  <c r="EF184" i="2"/>
  <c r="EG184" i="2"/>
  <c r="EH184" i="2"/>
  <c r="EI184" i="2" s="1"/>
  <c r="EJ184" i="2"/>
  <c r="EK184" i="2" s="1"/>
  <c r="EL184" i="2"/>
  <c r="EM184" i="2" s="1"/>
  <c r="EN184" i="2"/>
  <c r="EO184" i="2" s="1"/>
  <c r="EP184" i="2"/>
  <c r="EQ184" i="2"/>
  <c r="ER184" i="2"/>
  <c r="ES184" i="2" s="1"/>
  <c r="DX185" i="2"/>
  <c r="DY185" i="2" s="1"/>
  <c r="DZ185" i="2"/>
  <c r="EA185" i="2" s="1"/>
  <c r="EB185" i="2"/>
  <c r="EC185" i="2"/>
  <c r="ED185" i="2"/>
  <c r="EE185" i="2" s="1"/>
  <c r="EF185" i="2"/>
  <c r="EG185" i="2"/>
  <c r="EH185" i="2"/>
  <c r="EI185" i="2"/>
  <c r="EJ185" i="2"/>
  <c r="EK185" i="2" s="1"/>
  <c r="EL185" i="2"/>
  <c r="EM185" i="2"/>
  <c r="EN185" i="2"/>
  <c r="EO185" i="2" s="1"/>
  <c r="EP185" i="2"/>
  <c r="EQ185" i="2" s="1"/>
  <c r="ER185" i="2"/>
  <c r="ES185" i="2" s="1"/>
  <c r="DX186" i="2"/>
  <c r="DY186" i="2" s="1"/>
  <c r="DZ186" i="2"/>
  <c r="EA186" i="2" s="1"/>
  <c r="EB186" i="2"/>
  <c r="EC186" i="2" s="1"/>
  <c r="ED186" i="2"/>
  <c r="EE186" i="2" s="1"/>
  <c r="EF186" i="2"/>
  <c r="EG186" i="2" s="1"/>
  <c r="EH186" i="2"/>
  <c r="EI186" i="2"/>
  <c r="EJ186" i="2"/>
  <c r="EK186" i="2" s="1"/>
  <c r="EL186" i="2"/>
  <c r="EM186" i="2" s="1"/>
  <c r="EN186" i="2"/>
  <c r="EO186" i="2" s="1"/>
  <c r="EP186" i="2"/>
  <c r="EQ186" i="2" s="1"/>
  <c r="ER186" i="2"/>
  <c r="ES186" i="2" s="1"/>
  <c r="DX187" i="2"/>
  <c r="DY187" i="2"/>
  <c r="DZ187" i="2"/>
  <c r="EA187" i="2"/>
  <c r="EB187" i="2"/>
  <c r="EC187" i="2" s="1"/>
  <c r="ED187" i="2"/>
  <c r="EE187" i="2" s="1"/>
  <c r="EF187" i="2"/>
  <c r="EG187" i="2" s="1"/>
  <c r="EH187" i="2"/>
  <c r="EI187" i="2" s="1"/>
  <c r="EJ187" i="2"/>
  <c r="EK187" i="2" s="1"/>
  <c r="EL187" i="2"/>
  <c r="EM187" i="2"/>
  <c r="EN187" i="2"/>
  <c r="EO187" i="2" s="1"/>
  <c r="EP187" i="2"/>
  <c r="EQ187" i="2" s="1"/>
  <c r="ER187" i="2"/>
  <c r="ES187" i="2" s="1"/>
  <c r="DX188" i="2"/>
  <c r="DY188" i="2"/>
  <c r="DZ188" i="2"/>
  <c r="EA188" i="2"/>
  <c r="EB188" i="2"/>
  <c r="EC188" i="2" s="1"/>
  <c r="ED188" i="2"/>
  <c r="EE188" i="2" s="1"/>
  <c r="EF188" i="2"/>
  <c r="EG188" i="2"/>
  <c r="EH188" i="2"/>
  <c r="EI188" i="2" s="1"/>
  <c r="EJ188" i="2"/>
  <c r="EK188" i="2" s="1"/>
  <c r="EL188" i="2"/>
  <c r="EM188" i="2" s="1"/>
  <c r="EN188" i="2"/>
  <c r="EO188" i="2"/>
  <c r="EP188" i="2"/>
  <c r="EQ188" i="2" s="1"/>
  <c r="ER188" i="2"/>
  <c r="ES188" i="2" s="1"/>
  <c r="DX189" i="2"/>
  <c r="DY189" i="2" s="1"/>
  <c r="DZ189" i="2"/>
  <c r="EA189" i="2"/>
  <c r="EB189" i="2"/>
  <c r="EC189" i="2" s="1"/>
  <c r="ED189" i="2"/>
  <c r="EE189" i="2"/>
  <c r="EF189" i="2"/>
  <c r="EG189" i="2" s="1"/>
  <c r="EH189" i="2"/>
  <c r="EI189" i="2" s="1"/>
  <c r="EJ189" i="2"/>
  <c r="EK189" i="2" s="1"/>
  <c r="EL189" i="2"/>
  <c r="EM189" i="2" s="1"/>
  <c r="EN189" i="2"/>
  <c r="EO189" i="2" s="1"/>
  <c r="EP189" i="2"/>
  <c r="EQ189" i="2"/>
  <c r="ER189" i="2"/>
  <c r="ES189" i="2" s="1"/>
  <c r="DX190" i="2"/>
  <c r="DY190" i="2" s="1"/>
  <c r="DZ190" i="2"/>
  <c r="EA190" i="2" s="1"/>
  <c r="EB190" i="2"/>
  <c r="EC190" i="2"/>
  <c r="ED190" i="2"/>
  <c r="EE190" i="2" s="1"/>
  <c r="EF190" i="2"/>
  <c r="EG190" i="2" s="1"/>
  <c r="EH190" i="2"/>
  <c r="EI190" i="2"/>
  <c r="EJ190" i="2"/>
  <c r="EK190" i="2" s="1"/>
  <c r="EL190" i="2"/>
  <c r="EM190" i="2"/>
  <c r="EN190" i="2"/>
  <c r="EO190" i="2"/>
  <c r="EP190" i="2"/>
  <c r="EQ190" i="2" s="1"/>
  <c r="ER190" i="2"/>
  <c r="ES190" i="2" s="1"/>
  <c r="DX191" i="2"/>
  <c r="DY191" i="2"/>
  <c r="DZ191" i="2"/>
  <c r="EA191" i="2" s="1"/>
  <c r="EB191" i="2"/>
  <c r="EC191" i="2"/>
  <c r="ED191" i="2"/>
  <c r="EE191" i="2"/>
  <c r="EF191" i="2"/>
  <c r="EG191" i="2" s="1"/>
  <c r="EH191" i="2"/>
  <c r="EI191" i="2"/>
  <c r="EJ191" i="2"/>
  <c r="EK191" i="2"/>
  <c r="EL191" i="2"/>
  <c r="EM191" i="2"/>
  <c r="EN191" i="2"/>
  <c r="EO191" i="2" s="1"/>
  <c r="EP191" i="2"/>
  <c r="EQ191" i="2" s="1"/>
  <c r="ER191" i="2"/>
  <c r="ES191" i="2" s="1"/>
  <c r="DX192" i="2"/>
  <c r="DY192" i="2" s="1"/>
  <c r="DZ192" i="2"/>
  <c r="EA192" i="2" s="1"/>
  <c r="EB192" i="2"/>
  <c r="EC192" i="2" s="1"/>
  <c r="ED192" i="2"/>
  <c r="EE192" i="2" s="1"/>
  <c r="EF192" i="2"/>
  <c r="EG192" i="2" s="1"/>
  <c r="EH192" i="2"/>
  <c r="EI192" i="2" s="1"/>
  <c r="EJ192" i="2"/>
  <c r="EK192" i="2" s="1"/>
  <c r="EL192" i="2"/>
  <c r="EM192" i="2" s="1"/>
  <c r="EN192" i="2"/>
  <c r="EO192" i="2"/>
  <c r="EP192" i="2"/>
  <c r="EQ192" i="2"/>
  <c r="ER192" i="2"/>
  <c r="ES192" i="2"/>
  <c r="DX193" i="2"/>
  <c r="DY193" i="2" s="1"/>
  <c r="DZ193" i="2"/>
  <c r="EA193" i="2"/>
  <c r="EB193" i="2"/>
  <c r="EC193" i="2" s="1"/>
  <c r="ED193" i="2"/>
  <c r="EE193" i="2" s="1"/>
  <c r="EF193" i="2"/>
  <c r="EG193" i="2" s="1"/>
  <c r="EH193" i="2"/>
  <c r="EI193" i="2" s="1"/>
  <c r="EJ193" i="2"/>
  <c r="EK193" i="2" s="1"/>
  <c r="EL193" i="2"/>
  <c r="EM193" i="2"/>
  <c r="EN193" i="2"/>
  <c r="EO193" i="2"/>
  <c r="EP193" i="2"/>
  <c r="EQ193" i="2"/>
  <c r="ER193" i="2"/>
  <c r="ES193" i="2" s="1"/>
  <c r="DX194" i="2"/>
  <c r="DY194" i="2" s="1"/>
  <c r="DZ194" i="2"/>
  <c r="EA194" i="2"/>
  <c r="EB194" i="2"/>
  <c r="EC194" i="2"/>
  <c r="ED194" i="2"/>
  <c r="EE194" i="2"/>
  <c r="EF194" i="2"/>
  <c r="EG194" i="2" s="1"/>
  <c r="EH194" i="2"/>
  <c r="EI194" i="2"/>
  <c r="EJ194" i="2"/>
  <c r="EK194" i="2"/>
  <c r="EL194" i="2"/>
  <c r="EM194" i="2"/>
  <c r="EN194" i="2"/>
  <c r="EO194" i="2" s="1"/>
  <c r="EP194" i="2"/>
  <c r="EQ194" i="2" s="1"/>
  <c r="ER194" i="2"/>
  <c r="ES194" i="2"/>
  <c r="DX195" i="2"/>
  <c r="DY195" i="2" s="1"/>
  <c r="DZ195" i="2"/>
  <c r="EA195" i="2" s="1"/>
  <c r="EB195" i="2"/>
  <c r="EC195" i="2" s="1"/>
  <c r="ED195" i="2"/>
  <c r="EE195" i="2" s="1"/>
  <c r="EF195" i="2"/>
  <c r="EG195" i="2" s="1"/>
  <c r="EH195" i="2"/>
  <c r="EI195" i="2" s="1"/>
  <c r="EJ195" i="2"/>
  <c r="EK195" i="2"/>
  <c r="EL195" i="2"/>
  <c r="EM195" i="2"/>
  <c r="EN195" i="2"/>
  <c r="EO195" i="2" s="1"/>
  <c r="EP195" i="2"/>
  <c r="EQ195" i="2"/>
  <c r="ER195" i="2"/>
  <c r="ES195" i="2"/>
  <c r="DX196" i="2"/>
  <c r="DY196" i="2"/>
  <c r="DZ196" i="2"/>
  <c r="EA196" i="2" s="1"/>
  <c r="EB196" i="2"/>
  <c r="EC196" i="2" s="1"/>
  <c r="ED196" i="2"/>
  <c r="EE196" i="2" s="1"/>
  <c r="EF196" i="2"/>
  <c r="EG196" i="2" s="1"/>
  <c r="EH196" i="2"/>
  <c r="EI196" i="2" s="1"/>
  <c r="EJ196" i="2"/>
  <c r="EK196" i="2" s="1"/>
  <c r="EL196" i="2"/>
  <c r="EM196" i="2"/>
  <c r="EN196" i="2"/>
  <c r="EO196" i="2" s="1"/>
  <c r="EP196" i="2"/>
  <c r="EQ196" i="2" s="1"/>
  <c r="ER196" i="2"/>
  <c r="ES196" i="2" s="1"/>
  <c r="DX197" i="2"/>
  <c r="DY197" i="2" s="1"/>
  <c r="DZ197" i="2"/>
  <c r="EA197" i="2"/>
  <c r="EB197" i="2"/>
  <c r="EC197" i="2" s="1"/>
  <c r="ED197" i="2"/>
  <c r="EE197" i="2" s="1"/>
  <c r="EF197" i="2"/>
  <c r="EG197" i="2" s="1"/>
  <c r="EH197" i="2"/>
  <c r="EI197" i="2"/>
  <c r="EJ197" i="2"/>
  <c r="EK197" i="2" s="1"/>
  <c r="EL197" i="2"/>
  <c r="EM197" i="2" s="1"/>
  <c r="EN197" i="2"/>
  <c r="EO197" i="2" s="1"/>
  <c r="EP197" i="2"/>
  <c r="EQ197" i="2" s="1"/>
  <c r="ER197" i="2"/>
  <c r="ES197" i="2"/>
  <c r="DX198" i="2"/>
  <c r="DY198" i="2" s="1"/>
  <c r="DZ198" i="2"/>
  <c r="EA198" i="2" s="1"/>
  <c r="EB198" i="2"/>
  <c r="EC198" i="2" s="1"/>
  <c r="ED198" i="2"/>
  <c r="EE198" i="2" s="1"/>
  <c r="EF198" i="2"/>
  <c r="EG198" i="2" s="1"/>
  <c r="EH198" i="2"/>
  <c r="EI198" i="2" s="1"/>
  <c r="EJ198" i="2"/>
  <c r="EK198" i="2"/>
  <c r="EL198" i="2"/>
  <c r="EM198" i="2"/>
  <c r="EN198" i="2"/>
  <c r="EO198" i="2" s="1"/>
  <c r="EP198" i="2"/>
  <c r="EQ198" i="2" s="1"/>
  <c r="ER198" i="2"/>
  <c r="ES198" i="2"/>
  <c r="DX199" i="2"/>
  <c r="DY199" i="2" s="1"/>
  <c r="DZ199" i="2"/>
  <c r="EA199" i="2" s="1"/>
  <c r="EB199" i="2"/>
  <c r="EC199" i="2" s="1"/>
  <c r="ED199" i="2"/>
  <c r="EE199" i="2" s="1"/>
  <c r="EF199" i="2"/>
  <c r="EG199" i="2" s="1"/>
  <c r="EH199" i="2"/>
  <c r="EI199" i="2" s="1"/>
  <c r="EJ199" i="2"/>
  <c r="EK199" i="2"/>
  <c r="EL199" i="2"/>
  <c r="EM199" i="2"/>
  <c r="EN199" i="2"/>
  <c r="EO199" i="2" s="1"/>
  <c r="EP199" i="2"/>
  <c r="EQ199" i="2" s="1"/>
  <c r="ER199" i="2"/>
  <c r="ES199" i="2" s="1"/>
  <c r="DX200" i="2"/>
  <c r="DY200" i="2" s="1"/>
  <c r="DZ200" i="2"/>
  <c r="EA200" i="2" s="1"/>
  <c r="EB200" i="2"/>
  <c r="EC200" i="2" s="1"/>
  <c r="ED200" i="2"/>
  <c r="EE200" i="2" s="1"/>
  <c r="EF200" i="2"/>
  <c r="EG200" i="2" s="1"/>
  <c r="EH200" i="2"/>
  <c r="EI200" i="2"/>
  <c r="EJ200" i="2"/>
  <c r="EK200" i="2" s="1"/>
  <c r="EL200" i="2"/>
  <c r="EM200" i="2" s="1"/>
  <c r="EN200" i="2"/>
  <c r="EO200" i="2"/>
  <c r="EP200" i="2"/>
  <c r="EQ200" i="2" s="1"/>
  <c r="ER200" i="2"/>
  <c r="ES200" i="2" s="1"/>
  <c r="DX201" i="2"/>
  <c r="DY201" i="2" s="1"/>
  <c r="DZ201" i="2"/>
  <c r="EA201" i="2" s="1"/>
  <c r="EB201" i="2"/>
  <c r="EC201" i="2" s="1"/>
  <c r="ED201" i="2"/>
  <c r="EE201" i="2" s="1"/>
  <c r="EF201" i="2"/>
  <c r="EG201" i="2" s="1"/>
  <c r="EH201" i="2"/>
  <c r="EI201" i="2" s="1"/>
  <c r="EJ201" i="2"/>
  <c r="EK201" i="2" s="1"/>
  <c r="EL201" i="2"/>
  <c r="EM201" i="2" s="1"/>
  <c r="EN201" i="2"/>
  <c r="EO201" i="2" s="1"/>
  <c r="EP201" i="2"/>
  <c r="EQ201" i="2" s="1"/>
  <c r="ER201" i="2"/>
  <c r="ES201" i="2" s="1"/>
  <c r="DX202" i="2"/>
  <c r="DY202" i="2" s="1"/>
  <c r="DZ202" i="2"/>
  <c r="EA202" i="2" s="1"/>
  <c r="EB202" i="2"/>
  <c r="EC202" i="2" s="1"/>
  <c r="ED202" i="2"/>
  <c r="EE202" i="2"/>
  <c r="EF202" i="2"/>
  <c r="EG202" i="2" s="1"/>
  <c r="EH202" i="2"/>
  <c r="EI202" i="2" s="1"/>
  <c r="EJ202" i="2"/>
  <c r="EK202" i="2"/>
  <c r="EL202" i="2"/>
  <c r="EM202" i="2"/>
  <c r="EN202" i="2"/>
  <c r="EO202" i="2" s="1"/>
  <c r="EP202" i="2"/>
  <c r="EQ202" i="2" s="1"/>
  <c r="ER202" i="2"/>
  <c r="ES202" i="2" s="1"/>
  <c r="DX203" i="2"/>
  <c r="DY203" i="2"/>
  <c r="DZ203" i="2"/>
  <c r="EA203" i="2" s="1"/>
  <c r="EB203" i="2"/>
  <c r="EC203" i="2" s="1"/>
  <c r="ED203" i="2"/>
  <c r="EE203" i="2" s="1"/>
  <c r="EF203" i="2"/>
  <c r="EG203" i="2"/>
  <c r="EH203" i="2"/>
  <c r="EI203" i="2" s="1"/>
  <c r="EJ203" i="2"/>
  <c r="EK203" i="2"/>
  <c r="EL203" i="2"/>
  <c r="EM203" i="2" s="1"/>
  <c r="EN203" i="2"/>
  <c r="EO203" i="2" s="1"/>
  <c r="EP203" i="2"/>
  <c r="EQ203" i="2" s="1"/>
  <c r="ER203" i="2"/>
  <c r="ES203" i="2" s="1"/>
  <c r="DX204" i="2"/>
  <c r="DY204" i="2" s="1"/>
  <c r="DZ204" i="2"/>
  <c r="EA204" i="2" s="1"/>
  <c r="EB204" i="2"/>
  <c r="EC204" i="2" s="1"/>
  <c r="ED204" i="2"/>
  <c r="EE204" i="2"/>
  <c r="EF204" i="2"/>
  <c r="EG204" i="2" s="1"/>
  <c r="EH204" i="2"/>
  <c r="EI204" i="2" s="1"/>
  <c r="EJ204" i="2"/>
  <c r="EK204" i="2" s="1"/>
  <c r="EL204" i="2"/>
  <c r="EM204" i="2" s="1"/>
  <c r="EN204" i="2"/>
  <c r="EO204" i="2" s="1"/>
  <c r="EP204" i="2"/>
  <c r="EQ204" i="2"/>
  <c r="ER204" i="2"/>
  <c r="ES204" i="2" s="1"/>
  <c r="DX205" i="2"/>
  <c r="DY205" i="2" s="1"/>
  <c r="DZ205" i="2"/>
  <c r="EA205" i="2"/>
  <c r="EB205" i="2"/>
  <c r="EC205" i="2" s="1"/>
  <c r="ED205" i="2"/>
  <c r="EE205" i="2" s="1"/>
  <c r="EF205" i="2"/>
  <c r="EG205" i="2" s="1"/>
  <c r="EH205" i="2"/>
  <c r="EI205" i="2" s="1"/>
  <c r="EJ205" i="2"/>
  <c r="EK205" i="2"/>
  <c r="EL205" i="2"/>
  <c r="EM205" i="2" s="1"/>
  <c r="EN205" i="2"/>
  <c r="EO205" i="2"/>
  <c r="EP205" i="2"/>
  <c r="EQ205" i="2"/>
  <c r="ER205" i="2"/>
  <c r="ES205" i="2" s="1"/>
  <c r="DX206" i="2"/>
  <c r="DY206" i="2"/>
  <c r="DZ206" i="2"/>
  <c r="EA206" i="2" s="1"/>
  <c r="EB206" i="2"/>
  <c r="EC206" i="2" s="1"/>
  <c r="ED206" i="2"/>
  <c r="EE206" i="2" s="1"/>
  <c r="EF206" i="2"/>
  <c r="EG206" i="2" s="1"/>
  <c r="EH206" i="2"/>
  <c r="EI206" i="2" s="1"/>
  <c r="EJ206" i="2"/>
  <c r="EK206" i="2"/>
  <c r="EL206" i="2"/>
  <c r="EM206" i="2" s="1"/>
  <c r="EN206" i="2"/>
  <c r="EO206" i="2" s="1"/>
  <c r="EP206" i="2"/>
  <c r="EQ206" i="2" s="1"/>
  <c r="ER206" i="2"/>
  <c r="ES206" i="2" s="1"/>
  <c r="DX207" i="2"/>
  <c r="DY207" i="2"/>
  <c r="DZ207" i="2"/>
  <c r="EA207" i="2" s="1"/>
  <c r="EB207" i="2"/>
  <c r="EC207" i="2" s="1"/>
  <c r="ED207" i="2"/>
  <c r="EE207" i="2"/>
  <c r="EF207" i="2"/>
  <c r="EG207" i="2" s="1"/>
  <c r="EH207" i="2"/>
  <c r="EI207" i="2"/>
  <c r="EJ207" i="2"/>
  <c r="EK207" i="2" s="1"/>
  <c r="EL207" i="2"/>
  <c r="EM207" i="2" s="1"/>
  <c r="EN207" i="2"/>
  <c r="EO207" i="2" s="1"/>
  <c r="EP207" i="2"/>
  <c r="EQ207" i="2"/>
  <c r="ER207" i="2"/>
  <c r="ES207" i="2" s="1"/>
  <c r="DX208" i="2"/>
  <c r="DY208" i="2" s="1"/>
  <c r="DZ208" i="2"/>
  <c r="EA208" i="2" s="1"/>
  <c r="EB208" i="2"/>
  <c r="EC208" i="2" s="1"/>
  <c r="ED208" i="2"/>
  <c r="EE208" i="2" s="1"/>
  <c r="EF208" i="2"/>
  <c r="EG208" i="2" s="1"/>
  <c r="EH208" i="2"/>
  <c r="EI208" i="2" s="1"/>
  <c r="EJ208" i="2"/>
  <c r="EK208" i="2"/>
  <c r="EL208" i="2"/>
  <c r="EM208" i="2" s="1"/>
  <c r="EN208" i="2"/>
  <c r="EO208" i="2"/>
  <c r="EP208" i="2"/>
  <c r="EQ208" i="2" s="1"/>
  <c r="ER208" i="2"/>
  <c r="ES208" i="2" s="1"/>
  <c r="DX209" i="2"/>
  <c r="DY209" i="2" s="1"/>
  <c r="DZ209" i="2"/>
  <c r="EA209" i="2" s="1"/>
  <c r="EB209" i="2"/>
  <c r="EC209" i="2" s="1"/>
  <c r="ED209" i="2"/>
  <c r="EE209" i="2" s="1"/>
  <c r="EF209" i="2"/>
  <c r="EG209" i="2" s="1"/>
  <c r="EH209" i="2"/>
  <c r="EI209" i="2" s="1"/>
  <c r="EJ209" i="2"/>
  <c r="EK209" i="2" s="1"/>
  <c r="EL209" i="2"/>
  <c r="EM209" i="2"/>
  <c r="EN209" i="2"/>
  <c r="EO209" i="2" s="1"/>
  <c r="EP209" i="2"/>
  <c r="EQ209" i="2" s="1"/>
  <c r="ER209" i="2"/>
  <c r="ES209" i="2" s="1"/>
  <c r="DX210" i="2"/>
  <c r="DY210" i="2" s="1"/>
  <c r="DZ210" i="2"/>
  <c r="EA210" i="2" s="1"/>
  <c r="EB210" i="2"/>
  <c r="EC210" i="2"/>
  <c r="ED210" i="2"/>
  <c r="EE210" i="2" s="1"/>
  <c r="EF210" i="2"/>
  <c r="EG210" i="2" s="1"/>
  <c r="EH210" i="2"/>
  <c r="EI210" i="2" s="1"/>
  <c r="EJ210" i="2"/>
  <c r="EK210" i="2" s="1"/>
  <c r="EL210" i="2"/>
  <c r="EM210" i="2" s="1"/>
  <c r="EN210" i="2"/>
  <c r="EO210" i="2"/>
  <c r="EP210" i="2"/>
  <c r="EQ210" i="2" s="1"/>
  <c r="ER210" i="2"/>
  <c r="ES210" i="2"/>
  <c r="DX211" i="2"/>
  <c r="DY211" i="2" s="1"/>
  <c r="DZ211" i="2"/>
  <c r="EA211" i="2" s="1"/>
  <c r="EB211" i="2"/>
  <c r="EC211" i="2" s="1"/>
  <c r="ED211" i="2"/>
  <c r="EE211" i="2" s="1"/>
  <c r="EF211" i="2"/>
  <c r="EG211" i="2" s="1"/>
  <c r="EH211" i="2"/>
  <c r="EI211" i="2"/>
  <c r="EJ211" i="2"/>
  <c r="EK211" i="2"/>
  <c r="EL211" i="2"/>
  <c r="EM211" i="2" s="1"/>
  <c r="EN211" i="2"/>
  <c r="EO211" i="2" s="1"/>
  <c r="EP211" i="2"/>
  <c r="EQ211" i="2"/>
  <c r="ER211" i="2"/>
  <c r="ES211" i="2" s="1"/>
  <c r="DX212" i="2"/>
  <c r="DY212" i="2" s="1"/>
  <c r="DZ212" i="2"/>
  <c r="EA212" i="2" s="1"/>
  <c r="EB212" i="2"/>
  <c r="EC212" i="2" s="1"/>
  <c r="ED212" i="2"/>
  <c r="EE212" i="2" s="1"/>
  <c r="EF212" i="2"/>
  <c r="EG212" i="2" s="1"/>
  <c r="EH212" i="2"/>
  <c r="EI212" i="2" s="1"/>
  <c r="EJ212" i="2"/>
  <c r="EK212" i="2" s="1"/>
  <c r="EL212" i="2"/>
  <c r="EM212" i="2" s="1"/>
  <c r="EN212" i="2"/>
  <c r="EO212" i="2" s="1"/>
  <c r="EP212" i="2"/>
  <c r="EQ212" i="2" s="1"/>
  <c r="ER212" i="2"/>
  <c r="ES212" i="2" s="1"/>
  <c r="DX213" i="2"/>
  <c r="DY213" i="2"/>
  <c r="DZ213" i="2"/>
  <c r="EA213" i="2" s="1"/>
  <c r="EB213" i="2"/>
  <c r="EC213" i="2" s="1"/>
  <c r="ED213" i="2"/>
  <c r="EE213" i="2" s="1"/>
  <c r="EF213" i="2"/>
  <c r="EG213" i="2" s="1"/>
  <c r="EH213" i="2"/>
  <c r="EI213" i="2" s="1"/>
  <c r="EJ213" i="2"/>
  <c r="EK213" i="2" s="1"/>
  <c r="EL213" i="2"/>
  <c r="EM213" i="2"/>
  <c r="EN213" i="2"/>
  <c r="EO213" i="2"/>
  <c r="EP213" i="2"/>
  <c r="EQ213" i="2" s="1"/>
  <c r="ER213" i="2"/>
  <c r="ES213" i="2" s="1"/>
  <c r="DX214" i="2"/>
  <c r="DY214" i="2" s="1"/>
  <c r="DZ214" i="2"/>
  <c r="EA214" i="2" s="1"/>
  <c r="EB214" i="2"/>
  <c r="EC214" i="2" s="1"/>
  <c r="ED214" i="2"/>
  <c r="EE214" i="2" s="1"/>
  <c r="EF214" i="2"/>
  <c r="EG214" i="2" s="1"/>
  <c r="EH214" i="2"/>
  <c r="EI214" i="2"/>
  <c r="EJ214" i="2"/>
  <c r="EK214" i="2" s="1"/>
  <c r="EL214" i="2"/>
  <c r="EM214" i="2" s="1"/>
  <c r="EN214" i="2"/>
  <c r="EO214" i="2" s="1"/>
  <c r="EP214" i="2"/>
  <c r="EQ214" i="2" s="1"/>
  <c r="ER214" i="2"/>
  <c r="ES214" i="2" s="1"/>
  <c r="DX215" i="2"/>
  <c r="DY215" i="2" s="1"/>
  <c r="DZ215" i="2"/>
  <c r="EA215" i="2" s="1"/>
  <c r="EB215" i="2"/>
  <c r="EC215" i="2" s="1"/>
  <c r="ED215" i="2"/>
  <c r="EE215" i="2" s="1"/>
  <c r="EF215" i="2"/>
  <c r="EG215" i="2" s="1"/>
  <c r="EH215" i="2"/>
  <c r="EI215" i="2" s="1"/>
  <c r="EJ215" i="2"/>
  <c r="EK215" i="2" s="1"/>
  <c r="EL215" i="2"/>
  <c r="EM215" i="2" s="1"/>
  <c r="EN215" i="2"/>
  <c r="EO215" i="2"/>
  <c r="EP215" i="2"/>
  <c r="EQ215" i="2" s="1"/>
  <c r="ER215" i="2"/>
  <c r="ES215" i="2"/>
  <c r="DX216" i="2"/>
  <c r="DY216" i="2" s="1"/>
  <c r="DZ216" i="2"/>
  <c r="EA216" i="2" s="1"/>
  <c r="EB216" i="2"/>
  <c r="EC216" i="2" s="1"/>
  <c r="ED216" i="2"/>
  <c r="EE216" i="2" s="1"/>
  <c r="EF216" i="2"/>
  <c r="EG216" i="2" s="1"/>
  <c r="EH216" i="2"/>
  <c r="EI216" i="2"/>
  <c r="EJ216" i="2"/>
  <c r="EK216" i="2" s="1"/>
  <c r="EL216" i="2"/>
  <c r="EM216" i="2" s="1"/>
  <c r="EN216" i="2"/>
  <c r="EO216" i="2" s="1"/>
  <c r="EP216" i="2"/>
  <c r="EQ216" i="2" s="1"/>
  <c r="ER216" i="2"/>
  <c r="ES216" i="2" s="1"/>
  <c r="DX217" i="2"/>
  <c r="DY217" i="2" s="1"/>
  <c r="DZ217" i="2"/>
  <c r="EA217" i="2" s="1"/>
  <c r="EB217" i="2"/>
  <c r="EC217" i="2"/>
  <c r="ED217" i="2"/>
  <c r="EE217" i="2" s="1"/>
  <c r="EF217" i="2"/>
  <c r="EG217" i="2" s="1"/>
  <c r="EH217" i="2"/>
  <c r="EI217" i="2"/>
  <c r="EJ217" i="2"/>
  <c r="EK217" i="2" s="1"/>
  <c r="EL217" i="2"/>
  <c r="EM217" i="2"/>
  <c r="EN217" i="2"/>
  <c r="EO217" i="2" s="1"/>
  <c r="EP217" i="2"/>
  <c r="EQ217" i="2" s="1"/>
  <c r="ER217" i="2"/>
  <c r="ES217" i="2" s="1"/>
  <c r="DX218" i="2"/>
  <c r="DY218" i="2" s="1"/>
  <c r="DZ218" i="2"/>
  <c r="EA218" i="2"/>
  <c r="EB218" i="2"/>
  <c r="EC218" i="2"/>
  <c r="ED218" i="2"/>
  <c r="EE218" i="2" s="1"/>
  <c r="EF218" i="2"/>
  <c r="EG218" i="2" s="1"/>
  <c r="EH218" i="2"/>
  <c r="EI218" i="2" s="1"/>
  <c r="EJ218" i="2"/>
  <c r="EK218" i="2" s="1"/>
  <c r="EL218" i="2"/>
  <c r="EM218" i="2" s="1"/>
  <c r="EN218" i="2"/>
  <c r="EO218" i="2" s="1"/>
  <c r="EP218" i="2"/>
  <c r="EQ218" i="2" s="1"/>
  <c r="ER218" i="2"/>
  <c r="ES218" i="2" s="1"/>
  <c r="DX219" i="2"/>
  <c r="DY219" i="2" s="1"/>
  <c r="DZ219" i="2"/>
  <c r="EA219" i="2" s="1"/>
  <c r="EB219" i="2"/>
  <c r="EC219" i="2" s="1"/>
  <c r="ED219" i="2"/>
  <c r="EE219" i="2" s="1"/>
  <c r="EF219" i="2"/>
  <c r="EG219" i="2" s="1"/>
  <c r="EH219" i="2"/>
  <c r="EI219" i="2" s="1"/>
  <c r="EJ219" i="2"/>
  <c r="EK219" i="2" s="1"/>
  <c r="EL219" i="2"/>
  <c r="EM219" i="2" s="1"/>
  <c r="EN219" i="2"/>
  <c r="EO219" i="2" s="1"/>
  <c r="EP219" i="2"/>
  <c r="EQ219" i="2" s="1"/>
  <c r="ER219" i="2"/>
  <c r="ES219" i="2" s="1"/>
  <c r="DX220" i="2"/>
  <c r="DY220" i="2" s="1"/>
  <c r="DZ220" i="2"/>
  <c r="EA220" i="2"/>
  <c r="EB220" i="2"/>
  <c r="EC220" i="2" s="1"/>
  <c r="ED220" i="2"/>
  <c r="EE220" i="2" s="1"/>
  <c r="EF220" i="2"/>
  <c r="EG220" i="2"/>
  <c r="EH220" i="2"/>
  <c r="EI220" i="2" s="1"/>
  <c r="EJ220" i="2"/>
  <c r="EK220" i="2"/>
  <c r="EL220" i="2"/>
  <c r="EM220" i="2" s="1"/>
  <c r="EN220" i="2"/>
  <c r="EO220" i="2" s="1"/>
  <c r="EP220" i="2"/>
  <c r="EQ220" i="2" s="1"/>
  <c r="ER220" i="2"/>
  <c r="ES220" i="2"/>
  <c r="DX221" i="2"/>
  <c r="DY221" i="2" s="1"/>
  <c r="DZ221" i="2"/>
  <c r="EA221" i="2" s="1"/>
  <c r="EB221" i="2"/>
  <c r="EC221" i="2" s="1"/>
  <c r="ED221" i="2"/>
  <c r="EE221" i="2" s="1"/>
  <c r="EF221" i="2"/>
  <c r="EG221" i="2" s="1"/>
  <c r="EH221" i="2"/>
  <c r="EI221" i="2" s="1"/>
  <c r="EJ221" i="2"/>
  <c r="EK221" i="2" s="1"/>
  <c r="EL221" i="2"/>
  <c r="EM221" i="2" s="1"/>
  <c r="EN221" i="2"/>
  <c r="EO221" i="2" s="1"/>
  <c r="EP221" i="2"/>
  <c r="EQ221" i="2" s="1"/>
  <c r="ER221" i="2"/>
  <c r="ES221" i="2" s="1"/>
  <c r="DX222" i="2"/>
  <c r="DY222" i="2" s="1"/>
  <c r="DZ222" i="2"/>
  <c r="EA222" i="2" s="1"/>
  <c r="EB222" i="2"/>
  <c r="EC222" i="2" s="1"/>
  <c r="ED222" i="2"/>
  <c r="EE222" i="2" s="1"/>
  <c r="EF222" i="2"/>
  <c r="EG222" i="2"/>
  <c r="EH222" i="2"/>
  <c r="EI222" i="2" s="1"/>
  <c r="EJ222" i="2"/>
  <c r="EK222" i="2" s="1"/>
  <c r="EL222" i="2"/>
  <c r="EM222" i="2" s="1"/>
  <c r="EN222" i="2"/>
  <c r="EO222" i="2" s="1"/>
  <c r="EP222" i="2"/>
  <c r="EQ222" i="2" s="1"/>
  <c r="ER222" i="2"/>
  <c r="ES222" i="2" s="1"/>
  <c r="DX223" i="2"/>
  <c r="DY223" i="2" s="1"/>
  <c r="DZ223" i="2"/>
  <c r="EA223" i="2" s="1"/>
  <c r="EB223" i="2"/>
  <c r="EC223" i="2" s="1"/>
  <c r="ED223" i="2"/>
  <c r="EE223" i="2" s="1"/>
  <c r="EF223" i="2"/>
  <c r="EG223" i="2" s="1"/>
  <c r="EH223" i="2"/>
  <c r="EI223" i="2" s="1"/>
  <c r="EJ223" i="2"/>
  <c r="EK223" i="2" s="1"/>
  <c r="EL223" i="2"/>
  <c r="EM223" i="2" s="1"/>
  <c r="EN223" i="2"/>
  <c r="EO223" i="2" s="1"/>
  <c r="EP223" i="2"/>
  <c r="EQ223" i="2" s="1"/>
  <c r="ER223" i="2"/>
  <c r="ES223" i="2"/>
  <c r="DX224" i="2"/>
  <c r="DY224" i="2" s="1"/>
  <c r="DZ224" i="2"/>
  <c r="EA224" i="2" s="1"/>
  <c r="EB224" i="2"/>
  <c r="EC224" i="2" s="1"/>
  <c r="ED224" i="2"/>
  <c r="EE224" i="2" s="1"/>
  <c r="EF224" i="2"/>
  <c r="EG224" i="2" s="1"/>
  <c r="EH224" i="2"/>
  <c r="EI224" i="2" s="1"/>
  <c r="EJ224" i="2"/>
  <c r="EK224" i="2" s="1"/>
  <c r="EL224" i="2"/>
  <c r="EM224" i="2" s="1"/>
  <c r="EN224" i="2"/>
  <c r="EO224" i="2" s="1"/>
  <c r="EP224" i="2"/>
  <c r="EQ224" i="2" s="1"/>
  <c r="ER224" i="2"/>
  <c r="ES224" i="2" s="1"/>
  <c r="DX225" i="2"/>
  <c r="DY225" i="2" s="1"/>
  <c r="DZ225" i="2"/>
  <c r="EA225" i="2" s="1"/>
  <c r="EB225" i="2"/>
  <c r="EC225" i="2" s="1"/>
  <c r="ED225" i="2"/>
  <c r="EE225" i="2" s="1"/>
  <c r="EF225" i="2"/>
  <c r="EG225" i="2"/>
  <c r="EH225" i="2"/>
  <c r="EI225" i="2" s="1"/>
  <c r="EJ225" i="2"/>
  <c r="EK225" i="2" s="1"/>
  <c r="EL225" i="2"/>
  <c r="EM225" i="2" s="1"/>
  <c r="EN225" i="2"/>
  <c r="EO225" i="2" s="1"/>
  <c r="EP225" i="2"/>
  <c r="EQ225" i="2" s="1"/>
  <c r="ER225" i="2"/>
  <c r="ES225" i="2" s="1"/>
  <c r="DX226" i="2"/>
  <c r="DY226" i="2" s="1"/>
  <c r="DZ226" i="2"/>
  <c r="EA226" i="2" s="1"/>
  <c r="EB226" i="2"/>
  <c r="EC226" i="2" s="1"/>
  <c r="ED226" i="2"/>
  <c r="EE226" i="2" s="1"/>
  <c r="EF226" i="2"/>
  <c r="EG226" i="2" s="1"/>
  <c r="EH226" i="2"/>
  <c r="EI226" i="2" s="1"/>
  <c r="EJ226" i="2"/>
  <c r="EK226" i="2" s="1"/>
  <c r="EL226" i="2"/>
  <c r="EM226" i="2"/>
  <c r="EN226" i="2"/>
  <c r="EO226" i="2" s="1"/>
  <c r="EP226" i="2"/>
  <c r="EQ226" i="2"/>
  <c r="ER226" i="2"/>
  <c r="ES226" i="2" s="1"/>
  <c r="DX227" i="2"/>
  <c r="DY227" i="2" s="1"/>
  <c r="DZ227" i="2"/>
  <c r="EA227" i="2" s="1"/>
  <c r="EB227" i="2"/>
  <c r="EC227" i="2" s="1"/>
  <c r="ED227" i="2"/>
  <c r="EE227" i="2" s="1"/>
  <c r="EF227" i="2"/>
  <c r="EG227" i="2" s="1"/>
  <c r="EH227" i="2"/>
  <c r="EI227" i="2" s="1"/>
  <c r="EJ227" i="2"/>
  <c r="EK227" i="2" s="1"/>
  <c r="EL227" i="2"/>
  <c r="EM227" i="2" s="1"/>
  <c r="EN227" i="2"/>
  <c r="EO227" i="2" s="1"/>
  <c r="EP227" i="2"/>
  <c r="EQ227" i="2" s="1"/>
  <c r="ER227" i="2"/>
  <c r="ES227" i="2" s="1"/>
  <c r="DX228" i="2"/>
  <c r="DY228" i="2" s="1"/>
  <c r="DZ228" i="2"/>
  <c r="EA228" i="2" s="1"/>
  <c r="EB228" i="2"/>
  <c r="EC228" i="2" s="1"/>
  <c r="ED228" i="2"/>
  <c r="EE228" i="2" s="1"/>
  <c r="EF228" i="2"/>
  <c r="EG228" i="2"/>
  <c r="EH228" i="2"/>
  <c r="EI228" i="2" s="1"/>
  <c r="EJ228" i="2"/>
  <c r="EK228" i="2"/>
  <c r="EL228" i="2"/>
  <c r="EM228" i="2" s="1"/>
  <c r="EN228" i="2"/>
  <c r="EO228" i="2" s="1"/>
  <c r="EP228" i="2"/>
  <c r="EQ228" i="2"/>
  <c r="ER228" i="2"/>
  <c r="ES228" i="2" s="1"/>
  <c r="DX229" i="2"/>
  <c r="DY229" i="2"/>
  <c r="DZ229" i="2"/>
  <c r="EA229" i="2" s="1"/>
  <c r="EB229" i="2"/>
  <c r="EC229" i="2" s="1"/>
  <c r="ED229" i="2"/>
  <c r="EE229" i="2"/>
  <c r="EF229" i="2"/>
  <c r="EG229" i="2" s="1"/>
  <c r="EH229" i="2"/>
  <c r="EI229" i="2" s="1"/>
  <c r="EJ229" i="2"/>
  <c r="EK229" i="2" s="1"/>
  <c r="EL229" i="2"/>
  <c r="EM229" i="2" s="1"/>
  <c r="EN229" i="2"/>
  <c r="EO229" i="2"/>
  <c r="EP229" i="2"/>
  <c r="EQ229" i="2"/>
  <c r="ER229" i="2"/>
  <c r="ES229" i="2" s="1"/>
  <c r="DX230" i="2"/>
  <c r="DY230" i="2"/>
  <c r="DZ230" i="2"/>
  <c r="EA230" i="2" s="1"/>
  <c r="EB230" i="2"/>
  <c r="EC230" i="2" s="1"/>
  <c r="ED230" i="2"/>
  <c r="EE230" i="2" s="1"/>
  <c r="EF230" i="2"/>
  <c r="EG230" i="2" s="1"/>
  <c r="EH230" i="2"/>
  <c r="EI230" i="2" s="1"/>
  <c r="EJ230" i="2"/>
  <c r="EK230" i="2" s="1"/>
  <c r="EL230" i="2"/>
  <c r="EM230" i="2" s="1"/>
  <c r="EN230" i="2"/>
  <c r="EO230" i="2" s="1"/>
  <c r="EP230" i="2"/>
  <c r="EQ230" i="2" s="1"/>
  <c r="ER230" i="2"/>
  <c r="ES230" i="2" s="1"/>
  <c r="DX231" i="2"/>
  <c r="DY231" i="2" s="1"/>
  <c r="DZ231" i="2"/>
  <c r="EA231" i="2"/>
  <c r="EB231" i="2"/>
  <c r="EC231" i="2" s="1"/>
  <c r="ED231" i="2"/>
  <c r="EE231" i="2" s="1"/>
  <c r="EF231" i="2"/>
  <c r="EG231" i="2" s="1"/>
  <c r="EH231" i="2"/>
  <c r="EI231" i="2"/>
  <c r="EJ231" i="2"/>
  <c r="EK231" i="2" s="1"/>
  <c r="EL231" i="2"/>
  <c r="EM231" i="2" s="1"/>
  <c r="EN231" i="2"/>
  <c r="EO231" i="2" s="1"/>
  <c r="EP231" i="2"/>
  <c r="EQ231" i="2"/>
  <c r="ER231" i="2"/>
  <c r="ES231" i="2" s="1"/>
  <c r="DX232" i="2"/>
  <c r="DY232" i="2"/>
  <c r="DZ232" i="2"/>
  <c r="EA232" i="2" s="1"/>
  <c r="EB232" i="2"/>
  <c r="EC232" i="2" s="1"/>
  <c r="ED232" i="2"/>
  <c r="EE232" i="2" s="1"/>
  <c r="EF232" i="2"/>
  <c r="EG232" i="2" s="1"/>
  <c r="EH232" i="2"/>
  <c r="EI232" i="2" s="1"/>
  <c r="EJ232" i="2"/>
  <c r="EK232" i="2"/>
  <c r="EL232" i="2"/>
  <c r="EM232" i="2" s="1"/>
  <c r="EN232" i="2"/>
  <c r="EO232" i="2" s="1"/>
  <c r="EP232" i="2"/>
  <c r="EQ232" i="2" s="1"/>
  <c r="ER232" i="2"/>
  <c r="ES232" i="2" s="1"/>
  <c r="DX233" i="2"/>
  <c r="DY233" i="2" s="1"/>
  <c r="DZ233" i="2"/>
  <c r="EA233" i="2" s="1"/>
  <c r="EB233" i="2"/>
  <c r="EC233" i="2"/>
  <c r="ED233" i="2"/>
  <c r="EE233" i="2"/>
  <c r="EF233" i="2"/>
  <c r="EG233" i="2" s="1"/>
  <c r="EH233" i="2"/>
  <c r="EI233" i="2" s="1"/>
  <c r="EJ233" i="2"/>
  <c r="EK233" i="2" s="1"/>
  <c r="EL233" i="2"/>
  <c r="EM233" i="2" s="1"/>
  <c r="EN233" i="2"/>
  <c r="EO233" i="2" s="1"/>
  <c r="EP233" i="2"/>
  <c r="EQ233" i="2" s="1"/>
  <c r="ER233" i="2"/>
  <c r="ES233" i="2" s="1"/>
  <c r="DX234" i="2"/>
  <c r="DY234" i="2" s="1"/>
  <c r="DZ234" i="2"/>
  <c r="EA234" i="2" s="1"/>
  <c r="EB234" i="2"/>
  <c r="EC234" i="2" s="1"/>
  <c r="ED234" i="2"/>
  <c r="EE234" i="2" s="1"/>
  <c r="EF234" i="2"/>
  <c r="EG234" i="2" s="1"/>
  <c r="EH234" i="2"/>
  <c r="EI234" i="2" s="1"/>
  <c r="EJ234" i="2"/>
  <c r="EK234" i="2" s="1"/>
  <c r="EL234" i="2"/>
  <c r="EM234" i="2" s="1"/>
  <c r="EN234" i="2"/>
  <c r="EO234" i="2"/>
  <c r="EP234" i="2"/>
  <c r="EQ234" i="2"/>
  <c r="ER234" i="2"/>
  <c r="ES234" i="2" s="1"/>
  <c r="DX235" i="2"/>
  <c r="DY235" i="2" s="1"/>
  <c r="DZ235" i="2"/>
  <c r="EA235" i="2" s="1"/>
  <c r="EB235" i="2"/>
  <c r="EC235" i="2" s="1"/>
  <c r="ED235" i="2"/>
  <c r="EE235" i="2" s="1"/>
  <c r="EF235" i="2"/>
  <c r="EG235" i="2" s="1"/>
  <c r="EH235" i="2"/>
  <c r="EI235" i="2" s="1"/>
  <c r="EJ235" i="2"/>
  <c r="EK235" i="2"/>
  <c r="EL235" i="2"/>
  <c r="EM235" i="2" s="1"/>
  <c r="EN235" i="2"/>
  <c r="EO235" i="2" s="1"/>
  <c r="EP235" i="2"/>
  <c r="EQ235" i="2" s="1"/>
  <c r="ER235" i="2"/>
  <c r="ES235" i="2" s="1"/>
  <c r="DX236" i="2"/>
  <c r="DY236" i="2" s="1"/>
  <c r="DZ236" i="2"/>
  <c r="EA236" i="2" s="1"/>
  <c r="EB236" i="2"/>
  <c r="EC236" i="2" s="1"/>
  <c r="ED236" i="2"/>
  <c r="EE236" i="2"/>
  <c r="EF236" i="2"/>
  <c r="EG236" i="2" s="1"/>
  <c r="EH236" i="2"/>
  <c r="EI236" i="2" s="1"/>
  <c r="EJ236" i="2"/>
  <c r="EK236" i="2" s="1"/>
  <c r="EL236" i="2"/>
  <c r="EM236" i="2" s="1"/>
  <c r="EN236" i="2"/>
  <c r="EO236" i="2" s="1"/>
  <c r="EP236" i="2"/>
  <c r="EQ236" i="2" s="1"/>
  <c r="ER236" i="2"/>
  <c r="ES236" i="2"/>
  <c r="DX237" i="2"/>
  <c r="DY237" i="2"/>
  <c r="DZ237" i="2"/>
  <c r="EA237" i="2" s="1"/>
  <c r="EB237" i="2"/>
  <c r="EC237" i="2" s="1"/>
  <c r="ED237" i="2"/>
  <c r="EE237" i="2" s="1"/>
  <c r="EF237" i="2"/>
  <c r="EG237" i="2" s="1"/>
  <c r="EH237" i="2"/>
  <c r="EI237" i="2" s="1"/>
  <c r="EJ237" i="2"/>
  <c r="EK237" i="2" s="1"/>
  <c r="EL237" i="2"/>
  <c r="EM237" i="2" s="1"/>
  <c r="EN237" i="2"/>
  <c r="EO237" i="2"/>
  <c r="EP237" i="2"/>
  <c r="EQ237" i="2" s="1"/>
  <c r="ER237" i="2"/>
  <c r="ES237" i="2" s="1"/>
  <c r="DX238" i="2"/>
  <c r="DY238" i="2" s="1"/>
  <c r="DZ238" i="2"/>
  <c r="EA238" i="2" s="1"/>
  <c r="EB238" i="2"/>
  <c r="EC238" i="2" s="1"/>
  <c r="ED238" i="2"/>
  <c r="EE238" i="2"/>
  <c r="EF238" i="2"/>
  <c r="EG238" i="2" s="1"/>
  <c r="EH238" i="2"/>
  <c r="EI238" i="2"/>
  <c r="EJ238" i="2"/>
  <c r="EK238" i="2" s="1"/>
  <c r="EL238" i="2"/>
  <c r="EM238" i="2" s="1"/>
  <c r="EN238" i="2"/>
  <c r="EO238" i="2" s="1"/>
  <c r="EP238" i="2"/>
  <c r="EQ238" i="2" s="1"/>
  <c r="ER238" i="2"/>
  <c r="ES238" i="2" s="1"/>
  <c r="DX318" i="2"/>
  <c r="DY318" i="2"/>
  <c r="DZ318" i="2"/>
  <c r="EA318" i="2"/>
  <c r="EB318" i="2"/>
  <c r="EC318" i="2" s="1"/>
  <c r="ED318" i="2"/>
  <c r="EE318" i="2" s="1"/>
  <c r="EF318" i="2"/>
  <c r="EG318" i="2" s="1"/>
  <c r="EH318" i="2"/>
  <c r="EI318" i="2"/>
  <c r="EJ318" i="2"/>
  <c r="EK318" i="2" s="1"/>
  <c r="EL318" i="2"/>
  <c r="EM318" i="2" s="1"/>
  <c r="EN318" i="2"/>
  <c r="EO318" i="2"/>
  <c r="EP318" i="2"/>
  <c r="EQ318" i="2" s="1"/>
  <c r="ER318" i="2"/>
  <c r="ES318" i="2" s="1"/>
  <c r="DX319" i="2"/>
  <c r="DY319" i="2" s="1"/>
  <c r="DZ319" i="2"/>
  <c r="EA319" i="2" s="1"/>
  <c r="EB319" i="2"/>
  <c r="EC319" i="2" s="1"/>
  <c r="ED319" i="2"/>
  <c r="EE319" i="2"/>
  <c r="EF319" i="2"/>
  <c r="EG319" i="2"/>
  <c r="EH319" i="2"/>
  <c r="EI319" i="2" s="1"/>
  <c r="EJ319" i="2"/>
  <c r="EK319" i="2" s="1"/>
  <c r="EL319" i="2"/>
  <c r="EM319" i="2" s="1"/>
  <c r="EN319" i="2"/>
  <c r="EO319" i="2" s="1"/>
  <c r="EP319" i="2"/>
  <c r="EQ319" i="2" s="1"/>
  <c r="ER319" i="2"/>
  <c r="ES319" i="2"/>
  <c r="DX320" i="2"/>
  <c r="DY320" i="2" s="1"/>
  <c r="DZ320" i="2"/>
  <c r="EA320" i="2" s="1"/>
  <c r="EB320" i="2"/>
  <c r="EC320" i="2"/>
  <c r="ED320" i="2"/>
  <c r="EE320" i="2"/>
  <c r="EF320" i="2"/>
  <c r="EG320" i="2" s="1"/>
  <c r="EH320" i="2"/>
  <c r="EI320" i="2" s="1"/>
  <c r="EJ320" i="2"/>
  <c r="EK320" i="2" s="1"/>
  <c r="EL320" i="2"/>
  <c r="EM320" i="2"/>
  <c r="EN320" i="2"/>
  <c r="EO320" i="2" s="1"/>
  <c r="EP320" i="2"/>
  <c r="EQ320" i="2"/>
  <c r="ER320" i="2"/>
  <c r="ES320" i="2"/>
  <c r="DX321" i="2"/>
  <c r="DY321" i="2"/>
  <c r="DZ321" i="2"/>
  <c r="EA321" i="2" s="1"/>
  <c r="EB321" i="2"/>
  <c r="EC321" i="2" s="1"/>
  <c r="ED321" i="2"/>
  <c r="EE321" i="2" s="1"/>
  <c r="EF321" i="2"/>
  <c r="EG321" i="2" s="1"/>
  <c r="EH321" i="2"/>
  <c r="EI321" i="2" s="1"/>
  <c r="EJ321" i="2"/>
  <c r="EK321" i="2"/>
  <c r="EL321" i="2"/>
  <c r="EM321" i="2"/>
  <c r="EN321" i="2"/>
  <c r="EO321" i="2" s="1"/>
  <c r="EP321" i="2"/>
  <c r="EQ321" i="2" s="1"/>
  <c r="ER321" i="2"/>
  <c r="ES321" i="2" s="1"/>
  <c r="DX322" i="2"/>
  <c r="DY322" i="2" s="1"/>
  <c r="DZ322" i="2"/>
  <c r="EA322" i="2" s="1"/>
  <c r="EB322" i="2"/>
  <c r="EC322" i="2"/>
  <c r="ED322" i="2"/>
  <c r="EE322" i="2"/>
  <c r="EF322" i="2"/>
  <c r="EG322" i="2"/>
  <c r="EH322" i="2"/>
  <c r="EI322" i="2" s="1"/>
  <c r="EJ322" i="2"/>
  <c r="EK322" i="2" s="1"/>
  <c r="EL322" i="2"/>
  <c r="EM322" i="2" s="1"/>
  <c r="EN322" i="2"/>
  <c r="EO322" i="2" s="1"/>
  <c r="EP322" i="2"/>
  <c r="EQ322" i="2" s="1"/>
  <c r="ER322" i="2"/>
  <c r="ES322" i="2"/>
  <c r="DX323" i="2"/>
  <c r="DY323" i="2"/>
  <c r="DZ323" i="2"/>
  <c r="EA323" i="2" s="1"/>
  <c r="EB323" i="2"/>
  <c r="EC323" i="2" s="1"/>
  <c r="ED323" i="2"/>
  <c r="EE323" i="2" s="1"/>
  <c r="EF323" i="2"/>
  <c r="EG323" i="2" s="1"/>
  <c r="EH323" i="2"/>
  <c r="EI323" i="2" s="1"/>
  <c r="EJ323" i="2"/>
  <c r="EK323" i="2"/>
  <c r="EL323" i="2"/>
  <c r="EM323" i="2"/>
  <c r="EN323" i="2"/>
  <c r="EO323" i="2"/>
  <c r="EP323" i="2"/>
  <c r="EQ323" i="2" s="1"/>
  <c r="ER323" i="2"/>
  <c r="ES323" i="2" s="1"/>
  <c r="DX324" i="2"/>
  <c r="DY324" i="2" s="1"/>
  <c r="DZ324" i="2"/>
  <c r="EA324" i="2" s="1"/>
  <c r="EB324" i="2"/>
  <c r="EC324" i="2" s="1"/>
  <c r="ED324" i="2"/>
  <c r="EE324" i="2"/>
  <c r="EF324" i="2"/>
  <c r="EG324" i="2" s="1"/>
  <c r="EH324" i="2"/>
  <c r="EI324" i="2"/>
  <c r="EJ324" i="2"/>
  <c r="EK324" i="2"/>
  <c r="EL324" i="2"/>
  <c r="EM324" i="2"/>
  <c r="EN324" i="2"/>
  <c r="EO324" i="2" s="1"/>
  <c r="EP324" i="2"/>
  <c r="EQ324" i="2" s="1"/>
  <c r="ER324" i="2"/>
  <c r="ES324" i="2" s="1"/>
  <c r="DX325" i="2"/>
  <c r="DY325" i="2" s="1"/>
  <c r="DZ325" i="2"/>
  <c r="EA325" i="2" s="1"/>
  <c r="EB325" i="2"/>
  <c r="EC325" i="2"/>
  <c r="ED325" i="2"/>
  <c r="EE325" i="2"/>
  <c r="EF325" i="2"/>
  <c r="EG325" i="2" s="1"/>
  <c r="EH325" i="2"/>
  <c r="EI325" i="2" s="1"/>
  <c r="EJ325" i="2"/>
  <c r="EK325" i="2" s="1"/>
  <c r="EL325" i="2"/>
  <c r="EM325" i="2" s="1"/>
  <c r="EN325" i="2"/>
  <c r="EO325" i="2"/>
  <c r="EP325" i="2"/>
  <c r="EQ325" i="2"/>
  <c r="ER325" i="2"/>
  <c r="ES325" i="2" s="1"/>
  <c r="DX326" i="2"/>
  <c r="DY326" i="2" s="1"/>
  <c r="DZ326" i="2"/>
  <c r="EA326" i="2" s="1"/>
  <c r="EB326" i="2"/>
  <c r="EC326" i="2" s="1"/>
  <c r="ED326" i="2"/>
  <c r="EE326" i="2" s="1"/>
  <c r="EF326" i="2"/>
  <c r="EG326" i="2" s="1"/>
  <c r="EH326" i="2"/>
  <c r="EI326" i="2" s="1"/>
  <c r="EJ326" i="2"/>
  <c r="EK326" i="2" s="1"/>
  <c r="EL326" i="2"/>
  <c r="EM326" i="2"/>
  <c r="EN326" i="2"/>
  <c r="EO326" i="2"/>
  <c r="EP326" i="2"/>
  <c r="EQ326" i="2" s="1"/>
  <c r="ER326" i="2"/>
  <c r="ES326" i="2" s="1"/>
  <c r="DX327" i="2"/>
  <c r="DY327" i="2" s="1"/>
  <c r="DZ327" i="2"/>
  <c r="EA327" i="2" s="1"/>
  <c r="EB327" i="2"/>
  <c r="EC327" i="2"/>
  <c r="ED327" i="2"/>
  <c r="EE327" i="2"/>
  <c r="EF327" i="2"/>
  <c r="EG327" i="2" s="1"/>
  <c r="EH327" i="2"/>
  <c r="EI327" i="2" s="1"/>
  <c r="EJ327" i="2"/>
  <c r="EK327" i="2"/>
  <c r="EL327" i="2"/>
  <c r="EM327" i="2" s="1"/>
  <c r="EN327" i="2"/>
  <c r="EO327" i="2" s="1"/>
  <c r="EP327" i="2"/>
  <c r="EQ327" i="2" s="1"/>
  <c r="ER327" i="2"/>
  <c r="ES327" i="2"/>
  <c r="DX328" i="2"/>
  <c r="DY328" i="2"/>
  <c r="DZ328" i="2"/>
  <c r="EA328" i="2" s="1"/>
  <c r="EB328" i="2"/>
  <c r="EC328" i="2"/>
  <c r="ED328" i="2"/>
  <c r="EE328" i="2" s="1"/>
  <c r="EF328" i="2"/>
  <c r="EG328" i="2" s="1"/>
  <c r="EH328" i="2"/>
  <c r="EI328" i="2" s="1"/>
  <c r="EJ328" i="2"/>
  <c r="EK328" i="2" s="1"/>
  <c r="EL328" i="2"/>
  <c r="EM328" i="2" s="1"/>
  <c r="EN328" i="2"/>
  <c r="EO328" i="2"/>
  <c r="EP328" i="2"/>
  <c r="EQ328" i="2"/>
  <c r="ER328" i="2"/>
  <c r="ES328" i="2"/>
  <c r="DX329" i="2"/>
  <c r="DY329" i="2" s="1"/>
  <c r="DZ329" i="2"/>
  <c r="EA329" i="2" s="1"/>
  <c r="EB329" i="2"/>
  <c r="EC329" i="2" s="1"/>
  <c r="ED329" i="2"/>
  <c r="EE329" i="2" s="1"/>
  <c r="EF329" i="2"/>
  <c r="EG329" i="2" s="1"/>
  <c r="EH329" i="2"/>
  <c r="EI329" i="2"/>
  <c r="EJ329" i="2"/>
  <c r="EK329" i="2"/>
  <c r="EL329" i="2"/>
  <c r="EM329" i="2" s="1"/>
  <c r="EN329" i="2"/>
  <c r="EO329" i="2" s="1"/>
  <c r="EP329" i="2"/>
  <c r="EQ329" i="2" s="1"/>
  <c r="ER329" i="2"/>
  <c r="ES329" i="2" s="1"/>
  <c r="DX330" i="2"/>
  <c r="DY330" i="2" s="1"/>
  <c r="DZ330" i="2"/>
  <c r="EA330" i="2"/>
  <c r="EB330" i="2"/>
  <c r="EC330" i="2"/>
  <c r="ED330" i="2"/>
  <c r="EE330" i="2"/>
  <c r="EF330" i="2"/>
  <c r="EG330" i="2" s="1"/>
  <c r="EH330" i="2"/>
  <c r="EI330" i="2" s="1"/>
  <c r="EJ330" i="2"/>
  <c r="EK330" i="2" s="1"/>
  <c r="EL330" i="2"/>
  <c r="EM330" i="2" s="1"/>
  <c r="EN330" i="2"/>
  <c r="EO330" i="2" s="1"/>
  <c r="EP330" i="2"/>
  <c r="EQ330" i="2"/>
  <c r="ER330" i="2"/>
  <c r="ES330" i="2" s="1"/>
  <c r="DX331" i="2"/>
  <c r="DY331" i="2" s="1"/>
  <c r="DZ331" i="2"/>
  <c r="EA331" i="2"/>
  <c r="EB331" i="2"/>
  <c r="EC331" i="2" s="1"/>
  <c r="ED331" i="2"/>
  <c r="EE331" i="2" s="1"/>
  <c r="EF331" i="2"/>
  <c r="EG331" i="2" s="1"/>
  <c r="EH331" i="2"/>
  <c r="EI331" i="2" s="1"/>
  <c r="EJ331" i="2"/>
  <c r="EK331" i="2" s="1"/>
  <c r="EL331" i="2"/>
  <c r="EM331" i="2"/>
  <c r="EN331" i="2"/>
  <c r="EO331" i="2"/>
  <c r="EP331" i="2"/>
  <c r="EQ331" i="2" s="1"/>
  <c r="ER331" i="2"/>
  <c r="ES331" i="2"/>
  <c r="DX332" i="2"/>
  <c r="DY332" i="2" s="1"/>
  <c r="DZ332" i="2"/>
  <c r="EA332" i="2" s="1"/>
  <c r="EB332" i="2"/>
  <c r="EC332" i="2" s="1"/>
  <c r="ED332" i="2"/>
  <c r="EE332" i="2"/>
  <c r="EF332" i="2"/>
  <c r="EG332" i="2"/>
  <c r="EH332" i="2"/>
  <c r="EI332" i="2" s="1"/>
  <c r="EJ332" i="2"/>
  <c r="EK332" i="2" s="1"/>
  <c r="EL332" i="2"/>
  <c r="EM332" i="2"/>
  <c r="EN332" i="2"/>
  <c r="EO332" i="2" s="1"/>
  <c r="EP332" i="2"/>
  <c r="EQ332" i="2" s="1"/>
  <c r="ER332" i="2"/>
  <c r="ES332" i="2" s="1"/>
  <c r="DX333" i="2"/>
  <c r="DY333" i="2"/>
  <c r="DZ333" i="2"/>
  <c r="EA333" i="2"/>
  <c r="EB333" i="2"/>
  <c r="EC333" i="2" s="1"/>
  <c r="ED333" i="2"/>
  <c r="EE333" i="2"/>
  <c r="EF333" i="2"/>
  <c r="EG333" i="2"/>
  <c r="EH333" i="2"/>
  <c r="EI333" i="2" s="1"/>
  <c r="EJ333" i="2"/>
  <c r="EK333" i="2" s="1"/>
  <c r="EL333" i="2"/>
  <c r="EM333" i="2" s="1"/>
  <c r="EN333" i="2"/>
  <c r="EO333" i="2"/>
  <c r="EP333" i="2"/>
  <c r="EQ333" i="2" s="1"/>
  <c r="ER333" i="2"/>
  <c r="ES333" i="2" s="1"/>
  <c r="DX334" i="2"/>
  <c r="DY334" i="2"/>
  <c r="DZ334" i="2"/>
  <c r="EA334" i="2"/>
  <c r="EB334" i="2"/>
  <c r="EC334" i="2" s="1"/>
  <c r="ED334" i="2"/>
  <c r="EE334" i="2" s="1"/>
  <c r="EF334" i="2"/>
  <c r="EG334" i="2" s="1"/>
  <c r="EH334" i="2"/>
  <c r="EI334" i="2"/>
  <c r="EJ334" i="2"/>
  <c r="EK334" i="2" s="1"/>
  <c r="EL334" i="2"/>
  <c r="EM334" i="2"/>
  <c r="EN334" i="2"/>
  <c r="EO334" i="2"/>
  <c r="EP334" i="2"/>
  <c r="EQ334" i="2"/>
  <c r="ER334" i="2"/>
  <c r="ES334" i="2" s="1"/>
  <c r="DX335" i="2"/>
  <c r="DY335" i="2" s="1"/>
  <c r="DZ335" i="2"/>
  <c r="EA335" i="2" s="1"/>
  <c r="EB335" i="2"/>
  <c r="EC335" i="2" s="1"/>
  <c r="ED335" i="2"/>
  <c r="EE335" i="2" s="1"/>
  <c r="EF335" i="2"/>
  <c r="EG335" i="2"/>
  <c r="EH335" i="2"/>
  <c r="EI335" i="2" s="1"/>
  <c r="EJ335" i="2"/>
  <c r="EK335" i="2" s="1"/>
  <c r="EL335" i="2"/>
  <c r="EM335" i="2" s="1"/>
  <c r="EN335" i="2"/>
  <c r="EO335" i="2" s="1"/>
  <c r="EP335" i="2"/>
  <c r="EQ335" i="2" s="1"/>
  <c r="ER335" i="2"/>
  <c r="ES335" i="2"/>
  <c r="DX336" i="2"/>
  <c r="DY336" i="2" s="1"/>
  <c r="DZ336" i="2"/>
  <c r="EA336" i="2" s="1"/>
  <c r="EB336" i="2"/>
  <c r="EC336" i="2" s="1"/>
  <c r="ED336" i="2"/>
  <c r="EE336" i="2" s="1"/>
  <c r="EF336" i="2"/>
  <c r="EG336" i="2" s="1"/>
  <c r="EH336" i="2"/>
  <c r="EI336" i="2" s="1"/>
  <c r="EJ336" i="2"/>
  <c r="EK336" i="2" s="1"/>
  <c r="EL336" i="2"/>
  <c r="EM336" i="2" s="1"/>
  <c r="EN336" i="2"/>
  <c r="EO336" i="2" s="1"/>
  <c r="EP336" i="2"/>
  <c r="EQ336" i="2" s="1"/>
  <c r="ER336" i="2"/>
  <c r="ES336" i="2"/>
  <c r="DX337" i="2"/>
  <c r="DY337" i="2" s="1"/>
  <c r="DZ337" i="2"/>
  <c r="EA337" i="2" s="1"/>
  <c r="EB337" i="2"/>
  <c r="EC337" i="2" s="1"/>
  <c r="ED337" i="2"/>
  <c r="EE337" i="2" s="1"/>
  <c r="EF337" i="2"/>
  <c r="EG337" i="2" s="1"/>
  <c r="EH337" i="2"/>
  <c r="EI337" i="2"/>
  <c r="EJ337" i="2"/>
  <c r="EK337" i="2" s="1"/>
  <c r="EL337" i="2"/>
  <c r="EM337" i="2" s="1"/>
  <c r="EN337" i="2"/>
  <c r="EO337" i="2" s="1"/>
  <c r="EP337" i="2"/>
  <c r="EQ337" i="2" s="1"/>
  <c r="ER337" i="2"/>
  <c r="ES337" i="2" s="1"/>
  <c r="DX338" i="2"/>
  <c r="DY338" i="2" s="1"/>
  <c r="DZ338" i="2"/>
  <c r="EA338" i="2" s="1"/>
  <c r="EB338" i="2"/>
  <c r="EC338" i="2" s="1"/>
  <c r="ED338" i="2"/>
  <c r="EE338" i="2"/>
  <c r="EF338" i="2"/>
  <c r="EG338" i="2" s="1"/>
  <c r="EH338" i="2"/>
  <c r="EI338" i="2" s="1"/>
  <c r="EJ338" i="2"/>
  <c r="EK338" i="2" s="1"/>
  <c r="EL338" i="2"/>
  <c r="EM338" i="2" s="1"/>
  <c r="EN338" i="2"/>
  <c r="EO338" i="2" s="1"/>
  <c r="EP338" i="2"/>
  <c r="EQ338" i="2"/>
  <c r="ER338" i="2"/>
  <c r="ES338" i="2" s="1"/>
  <c r="DX339" i="2"/>
  <c r="DY339" i="2" s="1"/>
  <c r="DZ339" i="2"/>
  <c r="EA339" i="2" s="1"/>
  <c r="EB339" i="2"/>
  <c r="EC339" i="2" s="1"/>
  <c r="ED339" i="2"/>
  <c r="EE339" i="2" s="1"/>
  <c r="EF339" i="2"/>
  <c r="EG339" i="2" s="1"/>
  <c r="EH339" i="2"/>
  <c r="EI339" i="2" s="1"/>
  <c r="EJ339" i="2"/>
  <c r="EK339" i="2" s="1"/>
  <c r="EL339" i="2"/>
  <c r="EM339" i="2" s="1"/>
  <c r="EN339" i="2"/>
  <c r="EO339" i="2"/>
  <c r="EP339" i="2"/>
  <c r="EQ339" i="2" s="1"/>
  <c r="ER339" i="2"/>
  <c r="ES339" i="2" s="1"/>
  <c r="DX340" i="2"/>
  <c r="DY340" i="2" s="1"/>
  <c r="DZ340" i="2"/>
  <c r="EA340" i="2" s="1"/>
  <c r="EB340" i="2"/>
  <c r="EC340" i="2" s="1"/>
  <c r="ED340" i="2"/>
  <c r="EE340" i="2" s="1"/>
  <c r="EF340" i="2"/>
  <c r="EG340" i="2" s="1"/>
  <c r="EH340" i="2"/>
  <c r="EI340" i="2" s="1"/>
  <c r="EJ340" i="2"/>
  <c r="EK340" i="2"/>
  <c r="EL340" i="2"/>
  <c r="EM340" i="2" s="1"/>
  <c r="EN340" i="2"/>
  <c r="EO340" i="2" s="1"/>
  <c r="EP340" i="2"/>
  <c r="EQ340" i="2" s="1"/>
  <c r="ER340" i="2"/>
  <c r="ES340" i="2" s="1"/>
  <c r="DX341" i="2"/>
  <c r="DY341" i="2" s="1"/>
  <c r="DZ341" i="2"/>
  <c r="EA341" i="2" s="1"/>
  <c r="EB341" i="2"/>
  <c r="EC341" i="2" s="1"/>
  <c r="ED341" i="2"/>
  <c r="EE341" i="2" s="1"/>
  <c r="EF341" i="2"/>
  <c r="EG341" i="2" s="1"/>
  <c r="EH341" i="2"/>
  <c r="EI341" i="2" s="1"/>
  <c r="EJ341" i="2"/>
  <c r="EK341" i="2" s="1"/>
  <c r="EL341" i="2"/>
  <c r="EM341" i="2" s="1"/>
  <c r="EN341" i="2"/>
  <c r="EO341" i="2" s="1"/>
  <c r="EP341" i="2"/>
  <c r="EQ341" i="2"/>
  <c r="ER341" i="2"/>
  <c r="ES341" i="2" s="1"/>
  <c r="DX342" i="2"/>
  <c r="DY342" i="2" s="1"/>
  <c r="DZ342" i="2"/>
  <c r="EA342" i="2" s="1"/>
  <c r="EB342" i="2"/>
  <c r="EC342" i="2" s="1"/>
  <c r="ED342" i="2"/>
  <c r="EE342" i="2" s="1"/>
  <c r="EF342" i="2"/>
  <c r="EG342" i="2" s="1"/>
  <c r="EH342" i="2"/>
  <c r="EI342" i="2" s="1"/>
  <c r="EJ342" i="2"/>
  <c r="EK342" i="2" s="1"/>
  <c r="EL342" i="2"/>
  <c r="EM342" i="2"/>
  <c r="EN342" i="2"/>
  <c r="EO342" i="2"/>
  <c r="EP342" i="2"/>
  <c r="EQ342" i="2" s="1"/>
  <c r="ER342" i="2"/>
  <c r="ES342" i="2" s="1"/>
  <c r="DX343" i="2"/>
  <c r="DY343" i="2" s="1"/>
  <c r="DZ343" i="2"/>
  <c r="EA343" i="2"/>
  <c r="EB343" i="2"/>
  <c r="EC343" i="2"/>
  <c r="ED343" i="2"/>
  <c r="EE343" i="2" s="1"/>
  <c r="EF343" i="2"/>
  <c r="EG343" i="2" s="1"/>
  <c r="EH343" i="2"/>
  <c r="EI343" i="2"/>
  <c r="EJ343" i="2"/>
  <c r="EK343" i="2" s="1"/>
  <c r="EL343" i="2"/>
  <c r="EM343" i="2" s="1"/>
  <c r="EN343" i="2"/>
  <c r="EO343" i="2" s="1"/>
  <c r="EP343" i="2"/>
  <c r="EQ343" i="2" s="1"/>
  <c r="ER343" i="2"/>
  <c r="ES343" i="2" s="1"/>
  <c r="DX344" i="2"/>
  <c r="DY344" i="2"/>
  <c r="DZ344" i="2"/>
  <c r="EA344" i="2"/>
  <c r="EB344" i="2"/>
  <c r="EC344" i="2" s="1"/>
  <c r="ED344" i="2"/>
  <c r="EE344" i="2" s="1"/>
  <c r="EF344" i="2"/>
  <c r="EG344" i="2" s="1"/>
  <c r="EH344" i="2"/>
  <c r="EI344" i="2" s="1"/>
  <c r="EJ344" i="2"/>
  <c r="EK344" i="2"/>
  <c r="EL344" i="2"/>
  <c r="EM344" i="2" s="1"/>
  <c r="EN344" i="2"/>
  <c r="EO344" i="2" s="1"/>
  <c r="EP344" i="2"/>
  <c r="EQ344" i="2"/>
  <c r="ER344" i="2"/>
  <c r="ES344" i="2"/>
  <c r="DX345" i="2"/>
  <c r="DY345" i="2" s="1"/>
  <c r="DZ345" i="2"/>
  <c r="EA345" i="2" s="1"/>
  <c r="EB345" i="2"/>
  <c r="EC345" i="2" s="1"/>
  <c r="ED345" i="2"/>
  <c r="EE345" i="2" s="1"/>
  <c r="EF345" i="2"/>
  <c r="EG345" i="2"/>
  <c r="EH345" i="2"/>
  <c r="EI345" i="2" s="1"/>
  <c r="EJ345" i="2"/>
  <c r="EK345" i="2" s="1"/>
  <c r="EL345" i="2"/>
  <c r="EM345" i="2" s="1"/>
  <c r="EN345" i="2"/>
  <c r="EO345" i="2" s="1"/>
  <c r="EP345" i="2"/>
  <c r="EQ345" i="2" s="1"/>
  <c r="ER345" i="2"/>
  <c r="ES345" i="2" s="1"/>
  <c r="DX346" i="2"/>
  <c r="DY346" i="2" s="1"/>
  <c r="DZ346" i="2"/>
  <c r="EA346" i="2"/>
  <c r="EB346" i="2"/>
  <c r="EC346" i="2" s="1"/>
  <c r="ED346" i="2"/>
  <c r="EE346" i="2" s="1"/>
  <c r="EF346" i="2"/>
  <c r="EG346" i="2"/>
  <c r="EH346" i="2"/>
  <c r="EI346" i="2" s="1"/>
  <c r="EJ346" i="2"/>
  <c r="EK346" i="2" s="1"/>
  <c r="EL346" i="2"/>
  <c r="EM346" i="2" s="1"/>
  <c r="EN346" i="2"/>
  <c r="EO346" i="2" s="1"/>
  <c r="EP346" i="2"/>
  <c r="EQ346" i="2" s="1"/>
  <c r="ER346" i="2"/>
  <c r="ES346" i="2" s="1"/>
  <c r="DX347" i="2"/>
  <c r="DY347" i="2"/>
  <c r="DZ347" i="2"/>
  <c r="EA347" i="2" s="1"/>
  <c r="EB347" i="2"/>
  <c r="EC347" i="2"/>
  <c r="ED347" i="2"/>
  <c r="EE347" i="2" s="1"/>
  <c r="EF347" i="2"/>
  <c r="EG347" i="2" s="1"/>
  <c r="EH347" i="2"/>
  <c r="EI347" i="2" s="1"/>
  <c r="EJ347" i="2"/>
  <c r="EK347" i="2" s="1"/>
  <c r="EL347" i="2"/>
  <c r="EM347" i="2"/>
  <c r="EN347" i="2"/>
  <c r="EO347" i="2" s="1"/>
  <c r="EP347" i="2"/>
  <c r="EQ347" i="2" s="1"/>
  <c r="ER347" i="2"/>
  <c r="ES347" i="2" s="1"/>
  <c r="DX348" i="2"/>
  <c r="DY348" i="2" s="1"/>
  <c r="DZ348" i="2"/>
  <c r="EA348" i="2" s="1"/>
  <c r="EB348" i="2"/>
  <c r="EC348" i="2" s="1"/>
  <c r="ED348" i="2"/>
  <c r="EE348" i="2" s="1"/>
  <c r="EF348" i="2"/>
  <c r="EG348" i="2" s="1"/>
  <c r="EH348" i="2"/>
  <c r="EI348" i="2" s="1"/>
  <c r="EJ348" i="2"/>
  <c r="EK348" i="2" s="1"/>
  <c r="EL348" i="2"/>
  <c r="EM348" i="2" s="1"/>
  <c r="EN348" i="2"/>
  <c r="EO348" i="2" s="1"/>
  <c r="EP348" i="2"/>
  <c r="EQ348" i="2" s="1"/>
  <c r="ER348" i="2"/>
  <c r="ES348" i="2"/>
  <c r="DX349" i="2"/>
  <c r="DY349" i="2" s="1"/>
  <c r="DZ349" i="2"/>
  <c r="EA349" i="2"/>
  <c r="EB349" i="2"/>
  <c r="EC349" i="2" s="1"/>
  <c r="ED349" i="2"/>
  <c r="EE349" i="2" s="1"/>
  <c r="EF349" i="2"/>
  <c r="EG349" i="2" s="1"/>
  <c r="EH349" i="2"/>
  <c r="EI349" i="2" s="1"/>
  <c r="EJ349" i="2"/>
  <c r="EK349" i="2" s="1"/>
  <c r="EL349" i="2"/>
  <c r="EM349" i="2" s="1"/>
  <c r="EN349" i="2"/>
  <c r="EO349" i="2"/>
  <c r="EP349" i="2"/>
  <c r="EQ349" i="2" s="1"/>
  <c r="ER349" i="2"/>
  <c r="ES349" i="2" s="1"/>
  <c r="DX350" i="2"/>
  <c r="DY350" i="2" s="1"/>
  <c r="DZ350" i="2"/>
  <c r="EA350" i="2"/>
  <c r="EB350" i="2"/>
  <c r="EC350" i="2" s="1"/>
  <c r="ED350" i="2"/>
  <c r="EE350" i="2" s="1"/>
  <c r="EF350" i="2"/>
  <c r="EG350" i="2" s="1"/>
  <c r="EH350" i="2"/>
  <c r="EI350" i="2" s="1"/>
  <c r="EJ350" i="2"/>
  <c r="EK350" i="2" s="1"/>
  <c r="EL350" i="2"/>
  <c r="EM350" i="2" s="1"/>
  <c r="EN350" i="2"/>
  <c r="EO350" i="2" s="1"/>
  <c r="EP350" i="2"/>
  <c r="EQ350" i="2" s="1"/>
  <c r="ER350" i="2"/>
  <c r="ES350" i="2" s="1"/>
  <c r="DX351" i="2"/>
  <c r="DY351" i="2" s="1"/>
  <c r="DZ351" i="2"/>
  <c r="EA351" i="2"/>
  <c r="EB351" i="2"/>
  <c r="EC351" i="2"/>
  <c r="ED351" i="2"/>
  <c r="EE351" i="2" s="1"/>
  <c r="EF351" i="2"/>
  <c r="EG351" i="2"/>
  <c r="EH351" i="2"/>
  <c r="EI351" i="2" s="1"/>
  <c r="EJ351" i="2"/>
  <c r="EK351" i="2"/>
  <c r="EL351" i="2"/>
  <c r="EM351" i="2" s="1"/>
  <c r="EN351" i="2"/>
  <c r="EO351" i="2" s="1"/>
  <c r="EP351" i="2"/>
  <c r="EQ351" i="2" s="1"/>
  <c r="ER351" i="2"/>
  <c r="ES351" i="2" s="1"/>
  <c r="DX352" i="2"/>
  <c r="DY352" i="2" s="1"/>
  <c r="DZ352" i="2"/>
  <c r="EA352" i="2" s="1"/>
  <c r="EB352" i="2"/>
  <c r="EC352" i="2"/>
  <c r="ED352" i="2"/>
  <c r="EE352" i="2" s="1"/>
  <c r="EF352" i="2"/>
  <c r="EG352" i="2" s="1"/>
  <c r="EH352" i="2"/>
  <c r="EI352" i="2" s="1"/>
  <c r="EJ352" i="2"/>
  <c r="EK352" i="2"/>
  <c r="EL352" i="2"/>
  <c r="EM352" i="2" s="1"/>
  <c r="EN352" i="2"/>
  <c r="EO352" i="2" s="1"/>
  <c r="EP352" i="2"/>
  <c r="EQ352" i="2" s="1"/>
  <c r="ER352" i="2"/>
  <c r="ES352" i="2"/>
  <c r="DX353" i="2"/>
  <c r="DY353" i="2" s="1"/>
  <c r="DZ353" i="2"/>
  <c r="EA353" i="2" s="1"/>
  <c r="EB353" i="2"/>
  <c r="EC353" i="2" s="1"/>
  <c r="ED353" i="2"/>
  <c r="EE353" i="2" s="1"/>
  <c r="EF353" i="2"/>
  <c r="EG353" i="2" s="1"/>
  <c r="EH353" i="2"/>
  <c r="EI353" i="2" s="1"/>
  <c r="EJ353" i="2"/>
  <c r="EK353" i="2" s="1"/>
  <c r="EL353" i="2"/>
  <c r="EM353" i="2" s="1"/>
  <c r="EN353" i="2"/>
  <c r="EO353" i="2" s="1"/>
  <c r="EP353" i="2"/>
  <c r="EQ353" i="2" s="1"/>
  <c r="ER353" i="2"/>
  <c r="ES353" i="2" s="1"/>
  <c r="DX354" i="2"/>
  <c r="DY354" i="2" s="1"/>
  <c r="DZ354" i="2"/>
  <c r="EA354" i="2" s="1"/>
  <c r="EB354" i="2"/>
  <c r="EC354" i="2"/>
  <c r="ED354" i="2"/>
  <c r="EE354" i="2"/>
  <c r="EF354" i="2"/>
  <c r="EG354" i="2" s="1"/>
  <c r="EH354" i="2"/>
  <c r="EI354" i="2"/>
  <c r="EJ354" i="2"/>
  <c r="EK354" i="2" s="1"/>
  <c r="EL354" i="2"/>
  <c r="EM354" i="2"/>
  <c r="EN354" i="2"/>
  <c r="EO354" i="2" s="1"/>
  <c r="EP354" i="2"/>
  <c r="EQ354" i="2" s="1"/>
  <c r="ER354" i="2"/>
  <c r="ES354" i="2" s="1"/>
  <c r="DX355" i="2"/>
  <c r="DY355" i="2"/>
  <c r="DZ355" i="2"/>
  <c r="EA355" i="2" s="1"/>
  <c r="EB355" i="2"/>
  <c r="EC355" i="2"/>
  <c r="ED355" i="2"/>
  <c r="EE355" i="2" s="1"/>
  <c r="EF355" i="2"/>
  <c r="EG355" i="2" s="1"/>
  <c r="EH355" i="2"/>
  <c r="EI355" i="2" s="1"/>
  <c r="EJ355" i="2"/>
  <c r="EK355" i="2" s="1"/>
  <c r="EL355" i="2"/>
  <c r="EM355" i="2"/>
  <c r="EN355" i="2"/>
  <c r="EO355" i="2"/>
  <c r="EP355" i="2"/>
  <c r="EQ355" i="2" s="1"/>
  <c r="ER355" i="2"/>
  <c r="ES355" i="2"/>
  <c r="DX356" i="2"/>
  <c r="DY356" i="2" s="1"/>
  <c r="DZ356" i="2"/>
  <c r="EA356" i="2"/>
  <c r="EB356" i="2"/>
  <c r="EC356" i="2" s="1"/>
  <c r="ED356" i="2"/>
  <c r="EE356" i="2" s="1"/>
  <c r="EF356" i="2"/>
  <c r="EG356" i="2" s="1"/>
  <c r="EH356" i="2"/>
  <c r="EI356" i="2" s="1"/>
  <c r="EJ356" i="2"/>
  <c r="EK356" i="2" s="1"/>
  <c r="EL356" i="2"/>
  <c r="EM356" i="2" s="1"/>
  <c r="EN356" i="2"/>
  <c r="EO356" i="2" s="1"/>
  <c r="EP356" i="2"/>
  <c r="EQ356" i="2" s="1"/>
  <c r="ER356" i="2"/>
  <c r="ES356" i="2" s="1"/>
  <c r="DX357" i="2"/>
  <c r="DY357" i="2" s="1"/>
  <c r="DZ357" i="2"/>
  <c r="EA357" i="2" s="1"/>
  <c r="EB357" i="2"/>
  <c r="EC357" i="2" s="1"/>
  <c r="ED357" i="2"/>
  <c r="EE357" i="2" s="1"/>
  <c r="EF357" i="2"/>
  <c r="EG357" i="2" s="1"/>
  <c r="EH357" i="2"/>
  <c r="EI357" i="2" s="1"/>
  <c r="EJ357" i="2"/>
  <c r="EK357" i="2" s="1"/>
  <c r="EL357" i="2"/>
  <c r="EM357" i="2" s="1"/>
  <c r="EN357" i="2"/>
  <c r="EO357" i="2" s="1"/>
  <c r="EP357" i="2"/>
  <c r="EQ357" i="2" s="1"/>
  <c r="ER357" i="2"/>
  <c r="ES357" i="2" s="1"/>
  <c r="DX358" i="2"/>
  <c r="DY358" i="2" s="1"/>
  <c r="DZ358" i="2"/>
  <c r="EA358" i="2" s="1"/>
  <c r="EB358" i="2"/>
  <c r="EC358" i="2" s="1"/>
  <c r="ED358" i="2"/>
  <c r="EE358" i="2"/>
  <c r="EF358" i="2"/>
  <c r="EG358" i="2" s="1"/>
  <c r="EH358" i="2"/>
  <c r="EI358" i="2"/>
  <c r="EJ358" i="2"/>
  <c r="EK358" i="2" s="1"/>
  <c r="EL358" i="2"/>
  <c r="EM358" i="2"/>
  <c r="EN358" i="2"/>
  <c r="EO358" i="2" s="1"/>
  <c r="EP358" i="2"/>
  <c r="EQ358" i="2" s="1"/>
  <c r="ER358" i="2"/>
  <c r="ES358" i="2" s="1"/>
  <c r="DX359" i="2"/>
  <c r="DY359" i="2" s="1"/>
  <c r="DZ359" i="2"/>
  <c r="EA359" i="2" s="1"/>
  <c r="EB359" i="2"/>
  <c r="EC359" i="2"/>
  <c r="ED359" i="2"/>
  <c r="EE359" i="2" s="1"/>
  <c r="EF359" i="2"/>
  <c r="EG359" i="2" s="1"/>
  <c r="EH359" i="2"/>
  <c r="EI359" i="2" s="1"/>
  <c r="EJ359" i="2"/>
  <c r="EK359" i="2" s="1"/>
  <c r="EL359" i="2"/>
  <c r="EM359" i="2" s="1"/>
  <c r="EN359" i="2"/>
  <c r="EO359" i="2" s="1"/>
  <c r="EP359" i="2"/>
  <c r="EQ359" i="2" s="1"/>
  <c r="ER359" i="2"/>
  <c r="ES359" i="2" s="1"/>
  <c r="DX360" i="2"/>
  <c r="DY360" i="2"/>
  <c r="DZ360" i="2"/>
  <c r="EA360" i="2" s="1"/>
  <c r="EB360" i="2"/>
  <c r="EC360" i="2" s="1"/>
  <c r="ED360" i="2"/>
  <c r="EE360" i="2"/>
  <c r="EF360" i="2"/>
  <c r="EG360" i="2" s="1"/>
  <c r="EH360" i="2"/>
  <c r="EI360" i="2"/>
  <c r="EJ360" i="2"/>
  <c r="EK360" i="2" s="1"/>
  <c r="EL360" i="2"/>
  <c r="EM360" i="2"/>
  <c r="EN360" i="2"/>
  <c r="EO360" i="2"/>
  <c r="EP360" i="2"/>
  <c r="EQ360" i="2" s="1"/>
  <c r="ER360" i="2"/>
  <c r="ES360" i="2" s="1"/>
  <c r="DX361" i="2"/>
  <c r="DY361" i="2" s="1"/>
  <c r="DZ361" i="2"/>
  <c r="EA361" i="2" s="1"/>
  <c r="EB361" i="2"/>
  <c r="EC361" i="2" s="1"/>
  <c r="ED361" i="2"/>
  <c r="EE361" i="2" s="1"/>
  <c r="EF361" i="2"/>
  <c r="EG361" i="2" s="1"/>
  <c r="EH361" i="2"/>
  <c r="EI361" i="2" s="1"/>
  <c r="EJ361" i="2"/>
  <c r="EK361" i="2"/>
  <c r="EL361" i="2"/>
  <c r="EM361" i="2" s="1"/>
  <c r="EN361" i="2"/>
  <c r="EO361" i="2" s="1"/>
  <c r="EP361" i="2"/>
  <c r="EQ361" i="2" s="1"/>
  <c r="ER361" i="2"/>
  <c r="ES361" i="2" s="1"/>
  <c r="DX362" i="2"/>
  <c r="DY362" i="2" s="1"/>
  <c r="DZ362" i="2"/>
  <c r="EA362" i="2" s="1"/>
  <c r="EB362" i="2"/>
  <c r="EC362" i="2" s="1"/>
  <c r="ED362" i="2"/>
  <c r="EE362" i="2" s="1"/>
  <c r="EF362" i="2"/>
  <c r="EG362" i="2" s="1"/>
  <c r="EH362" i="2"/>
  <c r="EI362" i="2" s="1"/>
  <c r="EJ362" i="2"/>
  <c r="EK362" i="2" s="1"/>
  <c r="EL362" i="2"/>
  <c r="EM362" i="2" s="1"/>
  <c r="EN362" i="2"/>
  <c r="EO362" i="2" s="1"/>
  <c r="EP362" i="2"/>
  <c r="EQ362" i="2" s="1"/>
  <c r="ER362" i="2"/>
  <c r="ES362" i="2"/>
  <c r="DX363" i="2"/>
  <c r="DY363" i="2" s="1"/>
  <c r="DZ363" i="2"/>
  <c r="EA363" i="2" s="1"/>
  <c r="EB363" i="2"/>
  <c r="EC363" i="2"/>
  <c r="ED363" i="2"/>
  <c r="EE363" i="2" s="1"/>
  <c r="EF363" i="2"/>
  <c r="EG363" i="2" s="1"/>
  <c r="EH363" i="2"/>
  <c r="EI363" i="2" s="1"/>
  <c r="EJ363" i="2"/>
  <c r="EK363" i="2" s="1"/>
  <c r="EL363" i="2"/>
  <c r="EM363" i="2"/>
  <c r="EN363" i="2"/>
  <c r="EO363" i="2"/>
  <c r="EP363" i="2"/>
  <c r="EQ363" i="2" s="1"/>
  <c r="ER363" i="2"/>
  <c r="ES363" i="2"/>
  <c r="DX364" i="2"/>
  <c r="DY364" i="2" s="1"/>
  <c r="DZ364" i="2"/>
  <c r="EA364" i="2" s="1"/>
  <c r="EB364" i="2"/>
  <c r="EC364" i="2" s="1"/>
  <c r="ED364" i="2"/>
  <c r="EE364" i="2" s="1"/>
  <c r="EF364" i="2"/>
  <c r="EG364" i="2" s="1"/>
  <c r="EH364" i="2"/>
  <c r="EI364" i="2" s="1"/>
  <c r="EJ364" i="2"/>
  <c r="EK364" i="2" s="1"/>
  <c r="EL364" i="2"/>
  <c r="EM364" i="2" s="1"/>
  <c r="EN364" i="2"/>
  <c r="EO364" i="2" s="1"/>
  <c r="EP364" i="2"/>
  <c r="EQ364" i="2"/>
  <c r="ER364" i="2"/>
  <c r="ES364" i="2" s="1"/>
  <c r="DX365" i="2"/>
  <c r="DY365" i="2" s="1"/>
  <c r="DZ365" i="2"/>
  <c r="EA365" i="2" s="1"/>
  <c r="EB365" i="2"/>
  <c r="EC365" i="2" s="1"/>
  <c r="ED365" i="2"/>
  <c r="EE365" i="2" s="1"/>
  <c r="EF365" i="2"/>
  <c r="EG365" i="2"/>
  <c r="EH365" i="2"/>
  <c r="EI365" i="2" s="1"/>
  <c r="EJ365" i="2"/>
  <c r="EK365" i="2" s="1"/>
  <c r="EL365" i="2"/>
  <c r="EM365" i="2" s="1"/>
  <c r="EN365" i="2"/>
  <c r="EO365" i="2" s="1"/>
  <c r="EP365" i="2"/>
  <c r="EQ365" i="2" s="1"/>
  <c r="ER365" i="2"/>
  <c r="ES365" i="2" s="1"/>
  <c r="DX366" i="2"/>
  <c r="DY366" i="2" s="1"/>
  <c r="DZ366" i="2"/>
  <c r="EA366" i="2" s="1"/>
  <c r="EB366" i="2"/>
  <c r="EC366" i="2" s="1"/>
  <c r="ED366" i="2"/>
  <c r="EE366" i="2" s="1"/>
  <c r="EF366" i="2"/>
  <c r="EG366" i="2" s="1"/>
  <c r="EH366" i="2"/>
  <c r="EI366" i="2" s="1"/>
  <c r="EJ366" i="2"/>
  <c r="EK366" i="2" s="1"/>
  <c r="EL366" i="2"/>
  <c r="EM366" i="2" s="1"/>
  <c r="EN366" i="2"/>
  <c r="EO366" i="2" s="1"/>
  <c r="EP366" i="2"/>
  <c r="EQ366" i="2" s="1"/>
  <c r="ER366" i="2"/>
  <c r="ES366" i="2" s="1"/>
  <c r="DX367" i="2"/>
  <c r="DY367" i="2" s="1"/>
  <c r="DZ367" i="2"/>
  <c r="EA367" i="2" s="1"/>
  <c r="EB367" i="2"/>
  <c r="EC367" i="2" s="1"/>
  <c r="ED367" i="2"/>
  <c r="EE367" i="2" s="1"/>
  <c r="EF367" i="2"/>
  <c r="EG367" i="2" s="1"/>
  <c r="EH367" i="2"/>
  <c r="EI367" i="2" s="1"/>
  <c r="EJ367" i="2"/>
  <c r="EK367" i="2" s="1"/>
  <c r="EL367" i="2"/>
  <c r="EM367" i="2" s="1"/>
  <c r="EN367" i="2"/>
  <c r="EO367" i="2" s="1"/>
  <c r="EP367" i="2"/>
  <c r="EQ367" i="2" s="1"/>
  <c r="ER367" i="2"/>
  <c r="ES367" i="2" s="1"/>
  <c r="DX368" i="2"/>
  <c r="DY368" i="2" s="1"/>
  <c r="DZ368" i="2"/>
  <c r="EA368" i="2" s="1"/>
  <c r="EB368" i="2"/>
  <c r="EC368" i="2" s="1"/>
  <c r="ED368" i="2"/>
  <c r="EE368" i="2"/>
  <c r="EF368" i="2"/>
  <c r="EG368" i="2" s="1"/>
  <c r="EH368" i="2"/>
  <c r="EI368" i="2" s="1"/>
  <c r="EJ368" i="2"/>
  <c r="EK368" i="2" s="1"/>
  <c r="EL368" i="2"/>
  <c r="EM368" i="2" s="1"/>
  <c r="EN368" i="2"/>
  <c r="EO368" i="2" s="1"/>
  <c r="EP368" i="2"/>
  <c r="EQ368" i="2"/>
  <c r="ER368" i="2"/>
  <c r="ES368" i="2" s="1"/>
  <c r="DX369" i="2"/>
  <c r="DY369" i="2"/>
  <c r="DZ369" i="2"/>
  <c r="EA369" i="2" s="1"/>
  <c r="EB369" i="2"/>
  <c r="EC369" i="2"/>
  <c r="ED369" i="2"/>
  <c r="EE369" i="2" s="1"/>
  <c r="EF369" i="2"/>
  <c r="EG369" i="2" s="1"/>
  <c r="EH369" i="2"/>
  <c r="EI369" i="2" s="1"/>
  <c r="EJ369" i="2"/>
  <c r="EK369" i="2"/>
  <c r="EL369" i="2"/>
  <c r="EM369" i="2" s="1"/>
  <c r="EN369" i="2"/>
  <c r="EO369" i="2"/>
  <c r="EP369" i="2"/>
  <c r="EQ369" i="2" s="1"/>
  <c r="ER369" i="2"/>
  <c r="ES369" i="2" s="1"/>
  <c r="DX370" i="2"/>
  <c r="DY370" i="2" s="1"/>
  <c r="DZ370" i="2"/>
  <c r="EA370" i="2" s="1"/>
  <c r="EB370" i="2"/>
  <c r="EC370" i="2"/>
  <c r="ED370" i="2"/>
  <c r="EE370" i="2"/>
  <c r="EF370" i="2"/>
  <c r="EG370" i="2" s="1"/>
  <c r="EH370" i="2"/>
  <c r="EI370" i="2"/>
  <c r="EJ370" i="2"/>
  <c r="EK370" i="2" s="1"/>
  <c r="EL370" i="2"/>
  <c r="EM370" i="2" s="1"/>
  <c r="EN370" i="2"/>
  <c r="EO370" i="2" s="1"/>
  <c r="EP370" i="2"/>
  <c r="EQ370" i="2"/>
  <c r="ER370" i="2"/>
  <c r="ES370" i="2" s="1"/>
  <c r="DX371" i="2"/>
  <c r="DY371" i="2"/>
  <c r="DZ371" i="2"/>
  <c r="EA371" i="2" s="1"/>
  <c r="EB371" i="2"/>
  <c r="EC371" i="2"/>
  <c r="ED371" i="2"/>
  <c r="EE371" i="2" s="1"/>
  <c r="EF371" i="2"/>
  <c r="EG371" i="2" s="1"/>
  <c r="EH371" i="2"/>
  <c r="EI371" i="2" s="1"/>
  <c r="EJ371" i="2"/>
  <c r="EK371" i="2" s="1"/>
  <c r="EL371" i="2"/>
  <c r="EM371" i="2" s="1"/>
  <c r="EN371" i="2"/>
  <c r="EO371" i="2" s="1"/>
  <c r="EP371" i="2"/>
  <c r="EQ371" i="2" s="1"/>
  <c r="ER371" i="2"/>
  <c r="ES371" i="2" s="1"/>
  <c r="DX372" i="2"/>
  <c r="DY372" i="2" s="1"/>
  <c r="DZ372" i="2"/>
  <c r="EA372" i="2" s="1"/>
  <c r="EB372" i="2"/>
  <c r="EC372" i="2" s="1"/>
  <c r="ED372" i="2"/>
  <c r="EE372" i="2"/>
  <c r="EF372" i="2"/>
  <c r="EG372" i="2" s="1"/>
  <c r="EH372" i="2"/>
  <c r="EI372" i="2" s="1"/>
  <c r="EJ372" i="2"/>
  <c r="EK372" i="2" s="1"/>
  <c r="EL372" i="2"/>
  <c r="EM372" i="2" s="1"/>
  <c r="EN372" i="2"/>
  <c r="EO372" i="2" s="1"/>
  <c r="EP372" i="2"/>
  <c r="EQ372" i="2" s="1"/>
  <c r="ER372" i="2"/>
  <c r="ES372" i="2" s="1"/>
  <c r="DX373" i="2"/>
  <c r="DY373" i="2" s="1"/>
  <c r="DZ373" i="2"/>
  <c r="EA373" i="2"/>
  <c r="EB373" i="2"/>
  <c r="EC373" i="2"/>
  <c r="ED373" i="2"/>
  <c r="EE373" i="2" s="1"/>
  <c r="EF373" i="2"/>
  <c r="EG373" i="2"/>
  <c r="EH373" i="2"/>
  <c r="EI373" i="2" s="1"/>
  <c r="EJ373" i="2"/>
  <c r="EK373" i="2"/>
  <c r="EL373" i="2"/>
  <c r="EM373" i="2" s="1"/>
  <c r="EN373" i="2"/>
  <c r="EO373" i="2" s="1"/>
  <c r="EP373" i="2"/>
  <c r="EQ373" i="2" s="1"/>
  <c r="ER373" i="2"/>
  <c r="ES373" i="2"/>
  <c r="DX374" i="2"/>
  <c r="DY374" i="2" s="1"/>
  <c r="DZ374" i="2"/>
  <c r="EA374" i="2"/>
  <c r="EB374" i="2"/>
  <c r="EC374" i="2" s="1"/>
  <c r="ED374" i="2"/>
  <c r="EE374" i="2" s="1"/>
  <c r="EF374" i="2"/>
  <c r="EG374" i="2" s="1"/>
  <c r="EH374" i="2"/>
  <c r="EI374" i="2"/>
  <c r="EJ374" i="2"/>
  <c r="EK374" i="2" s="1"/>
  <c r="EL374" i="2"/>
  <c r="EM374" i="2" s="1"/>
  <c r="EN374" i="2"/>
  <c r="EO374" i="2" s="1"/>
  <c r="EP374" i="2"/>
  <c r="EQ374" i="2" s="1"/>
  <c r="ER374" i="2"/>
  <c r="ES374" i="2" s="1"/>
  <c r="DX375" i="2"/>
  <c r="DY375" i="2" s="1"/>
  <c r="DZ375" i="2"/>
  <c r="EA375" i="2" s="1"/>
  <c r="EB375" i="2"/>
  <c r="EC375" i="2" s="1"/>
  <c r="ED375" i="2"/>
  <c r="EE375" i="2"/>
  <c r="EF375" i="2"/>
  <c r="EG375" i="2" s="1"/>
  <c r="EH375" i="2"/>
  <c r="EI375" i="2" s="1"/>
  <c r="EJ375" i="2"/>
  <c r="EK375" i="2" s="1"/>
  <c r="EL375" i="2"/>
  <c r="EM375" i="2" s="1"/>
  <c r="EN375" i="2"/>
  <c r="EO375" i="2" s="1"/>
  <c r="EP375" i="2"/>
  <c r="EQ375" i="2" s="1"/>
  <c r="ER375" i="2"/>
  <c r="ES375" i="2" s="1"/>
  <c r="DX376" i="2"/>
  <c r="DY376" i="2" s="1"/>
  <c r="DZ376" i="2"/>
  <c r="EA376" i="2" s="1"/>
  <c r="EB376" i="2"/>
  <c r="EC376" i="2" s="1"/>
  <c r="ED376" i="2"/>
  <c r="EE376" i="2" s="1"/>
  <c r="EF376" i="2"/>
  <c r="EG376" i="2" s="1"/>
  <c r="EH376" i="2"/>
  <c r="EI376" i="2" s="1"/>
  <c r="EJ376" i="2"/>
  <c r="EK376" i="2" s="1"/>
  <c r="EL376" i="2"/>
  <c r="EM376" i="2" s="1"/>
  <c r="EN376" i="2"/>
  <c r="EO376" i="2" s="1"/>
  <c r="EP376" i="2"/>
  <c r="EQ376" i="2" s="1"/>
  <c r="ER376" i="2"/>
  <c r="ES376" i="2" s="1"/>
  <c r="DX377" i="2"/>
  <c r="DY377" i="2" s="1"/>
  <c r="DZ377" i="2"/>
  <c r="EA377" i="2" s="1"/>
  <c r="EB377" i="2"/>
  <c r="EC377" i="2" s="1"/>
  <c r="ED377" i="2"/>
  <c r="EE377" i="2" s="1"/>
  <c r="EF377" i="2"/>
  <c r="EG377" i="2" s="1"/>
  <c r="EH377" i="2"/>
  <c r="EI377" i="2" s="1"/>
  <c r="EJ377" i="2"/>
  <c r="EK377" i="2"/>
  <c r="EL377" i="2"/>
  <c r="EM377" i="2" s="1"/>
  <c r="EN377" i="2"/>
  <c r="EO377" i="2"/>
  <c r="EP377" i="2"/>
  <c r="EQ377" i="2" s="1"/>
  <c r="ER377" i="2"/>
  <c r="ES377" i="2" s="1"/>
  <c r="DX378" i="2"/>
  <c r="DY378" i="2" s="1"/>
  <c r="DZ378" i="2"/>
  <c r="EA378" i="2" s="1"/>
  <c r="EB378" i="2"/>
  <c r="EC378" i="2" s="1"/>
  <c r="ED378" i="2"/>
  <c r="EE378" i="2" s="1"/>
  <c r="EF378" i="2"/>
  <c r="EG378" i="2" s="1"/>
  <c r="EH378" i="2"/>
  <c r="EI378" i="2"/>
  <c r="EJ378" i="2"/>
  <c r="EK378" i="2" s="1"/>
  <c r="EL378" i="2"/>
  <c r="EM378" i="2"/>
  <c r="EN378" i="2"/>
  <c r="EO378" i="2" s="1"/>
  <c r="EP378" i="2"/>
  <c r="EQ378" i="2"/>
  <c r="ER378" i="2"/>
  <c r="ES378" i="2"/>
  <c r="DX379" i="2"/>
  <c r="DY379" i="2" s="1"/>
  <c r="DZ379" i="2"/>
  <c r="EA379" i="2" s="1"/>
  <c r="EB379" i="2"/>
  <c r="EC379" i="2" s="1"/>
  <c r="ED379" i="2"/>
  <c r="EE379" i="2" s="1"/>
  <c r="EF379" i="2"/>
  <c r="EG379" i="2" s="1"/>
  <c r="EH379" i="2"/>
  <c r="EI379" i="2" s="1"/>
  <c r="EJ379" i="2"/>
  <c r="EK379" i="2" s="1"/>
  <c r="EL379" i="2"/>
  <c r="EM379" i="2" s="1"/>
  <c r="EN379" i="2"/>
  <c r="EO379" i="2" s="1"/>
  <c r="EP379" i="2"/>
  <c r="EQ379" i="2" s="1"/>
  <c r="ER379" i="2"/>
  <c r="ES379" i="2"/>
  <c r="DX380" i="2"/>
  <c r="DY380" i="2" s="1"/>
  <c r="DZ380" i="2"/>
  <c r="EA380" i="2" s="1"/>
  <c r="EB380" i="2"/>
  <c r="EC380" i="2" s="1"/>
  <c r="ED380" i="2"/>
  <c r="EE380" i="2" s="1"/>
  <c r="EF380" i="2"/>
  <c r="EG380" i="2" s="1"/>
  <c r="EH380" i="2"/>
  <c r="EI380" i="2" s="1"/>
  <c r="EJ380" i="2"/>
  <c r="EK380" i="2" s="1"/>
  <c r="EL380" i="2"/>
  <c r="EM380" i="2" s="1"/>
  <c r="EN380" i="2"/>
  <c r="EO380" i="2" s="1"/>
  <c r="EP380" i="2"/>
  <c r="EQ380" i="2" s="1"/>
  <c r="ER380" i="2"/>
  <c r="ES380" i="2" s="1"/>
  <c r="DX381" i="2"/>
  <c r="DY381" i="2" s="1"/>
  <c r="DZ381" i="2"/>
  <c r="EA381" i="2" s="1"/>
  <c r="EB381" i="2"/>
  <c r="EC381" i="2" s="1"/>
  <c r="ED381" i="2"/>
  <c r="EE381" i="2" s="1"/>
  <c r="EF381" i="2"/>
  <c r="EG381" i="2" s="1"/>
  <c r="EH381" i="2"/>
  <c r="EI381" i="2" s="1"/>
  <c r="EJ381" i="2"/>
  <c r="EK381" i="2"/>
  <c r="EL381" i="2"/>
  <c r="EM381" i="2" s="1"/>
  <c r="EN381" i="2"/>
  <c r="EO381" i="2" s="1"/>
  <c r="EP381" i="2"/>
  <c r="EQ381" i="2"/>
  <c r="ER381" i="2"/>
  <c r="ES381" i="2" s="1"/>
  <c r="DX382" i="2"/>
  <c r="DY382" i="2" s="1"/>
  <c r="DZ382" i="2"/>
  <c r="EA382" i="2" s="1"/>
  <c r="EB382" i="2"/>
  <c r="EC382" i="2" s="1"/>
  <c r="ED382" i="2"/>
  <c r="EE382" i="2" s="1"/>
  <c r="EF382" i="2"/>
  <c r="EG382" i="2" s="1"/>
  <c r="EH382" i="2"/>
  <c r="EI382" i="2" s="1"/>
  <c r="EJ382" i="2"/>
  <c r="EK382" i="2" s="1"/>
  <c r="EL382" i="2"/>
  <c r="EM382" i="2" s="1"/>
  <c r="EN382" i="2"/>
  <c r="EO382" i="2" s="1"/>
  <c r="EP382" i="2"/>
  <c r="EQ382" i="2"/>
  <c r="ER382" i="2"/>
  <c r="ES382" i="2" s="1"/>
  <c r="DX383" i="2"/>
  <c r="DY383" i="2" s="1"/>
  <c r="DZ383" i="2"/>
  <c r="EA383" i="2" s="1"/>
  <c r="EB383" i="2"/>
  <c r="EC383" i="2" s="1"/>
  <c r="ED383" i="2"/>
  <c r="EE383" i="2" s="1"/>
  <c r="EF383" i="2"/>
  <c r="EG383" i="2" s="1"/>
  <c r="EH383" i="2"/>
  <c r="EI383" i="2" s="1"/>
  <c r="EJ383" i="2"/>
  <c r="EK383" i="2" s="1"/>
  <c r="EL383" i="2"/>
  <c r="EM383" i="2" s="1"/>
  <c r="EN383" i="2"/>
  <c r="EO383" i="2"/>
  <c r="EP383" i="2"/>
  <c r="EQ383" i="2" s="1"/>
  <c r="ER383" i="2"/>
  <c r="ES383" i="2" s="1"/>
  <c r="DX384" i="2"/>
  <c r="DY384" i="2" s="1"/>
  <c r="DZ384" i="2"/>
  <c r="EA384" i="2" s="1"/>
  <c r="EB384" i="2"/>
  <c r="EC384" i="2" s="1"/>
  <c r="ED384" i="2"/>
  <c r="EE384" i="2"/>
  <c r="EF384" i="2"/>
  <c r="EG384" i="2" s="1"/>
  <c r="EH384" i="2"/>
  <c r="EI384" i="2" s="1"/>
  <c r="EJ384" i="2"/>
  <c r="EK384" i="2" s="1"/>
  <c r="EL384" i="2"/>
  <c r="EM384" i="2"/>
  <c r="EN384" i="2"/>
  <c r="EO384" i="2" s="1"/>
  <c r="EP384" i="2"/>
  <c r="EQ384" i="2" s="1"/>
  <c r="ER384" i="2"/>
  <c r="ES384" i="2" s="1"/>
  <c r="DX385" i="2"/>
  <c r="DY385" i="2" s="1"/>
  <c r="DZ385" i="2"/>
  <c r="EA385" i="2" s="1"/>
  <c r="EB385" i="2"/>
  <c r="EC385" i="2"/>
  <c r="ED385" i="2"/>
  <c r="EE385" i="2" s="1"/>
  <c r="EF385" i="2"/>
  <c r="EG385" i="2" s="1"/>
  <c r="EH385" i="2"/>
  <c r="EI385" i="2" s="1"/>
  <c r="EJ385" i="2"/>
  <c r="EK385" i="2" s="1"/>
  <c r="EL385" i="2"/>
  <c r="EM385" i="2" s="1"/>
  <c r="EN385" i="2"/>
  <c r="EO385" i="2" s="1"/>
  <c r="EP385" i="2"/>
  <c r="EQ385" i="2" s="1"/>
  <c r="ER385" i="2"/>
  <c r="ES385" i="2" s="1"/>
  <c r="DX386" i="2"/>
  <c r="DY386" i="2" s="1"/>
  <c r="DZ386" i="2"/>
  <c r="EA386" i="2"/>
  <c r="EB386" i="2"/>
  <c r="EC386" i="2"/>
  <c r="ED386" i="2"/>
  <c r="EE386" i="2" s="1"/>
  <c r="EF386" i="2"/>
  <c r="EG386" i="2" s="1"/>
  <c r="EH386" i="2"/>
  <c r="EI386" i="2" s="1"/>
  <c r="EJ386" i="2"/>
  <c r="EK386" i="2" s="1"/>
  <c r="EL386" i="2"/>
  <c r="EM386" i="2" s="1"/>
  <c r="EN386" i="2"/>
  <c r="EO386" i="2" s="1"/>
  <c r="EP386" i="2"/>
  <c r="EQ386" i="2" s="1"/>
  <c r="ER386" i="2"/>
  <c r="ES386" i="2" s="1"/>
  <c r="DX387" i="2"/>
  <c r="DY387" i="2" s="1"/>
  <c r="DZ387" i="2"/>
  <c r="EA387" i="2" s="1"/>
  <c r="EB387" i="2"/>
  <c r="EC387" i="2"/>
  <c r="ED387" i="2"/>
  <c r="EE387" i="2" s="1"/>
  <c r="EF387" i="2"/>
  <c r="EG387" i="2" s="1"/>
  <c r="EH387" i="2"/>
  <c r="EI387" i="2" s="1"/>
  <c r="EJ387" i="2"/>
  <c r="EK387" i="2" s="1"/>
  <c r="EL387" i="2"/>
  <c r="EM387" i="2" s="1"/>
  <c r="EN387" i="2"/>
  <c r="EO387" i="2" s="1"/>
  <c r="EP387" i="2"/>
  <c r="EQ387" i="2" s="1"/>
  <c r="ER387" i="2"/>
  <c r="ES387" i="2" s="1"/>
  <c r="DX388" i="2"/>
  <c r="DY388" i="2" s="1"/>
  <c r="DZ388" i="2"/>
  <c r="EA388" i="2" s="1"/>
  <c r="EB388" i="2"/>
  <c r="EC388" i="2" s="1"/>
  <c r="ED388" i="2"/>
  <c r="EE388" i="2" s="1"/>
  <c r="EF388" i="2"/>
  <c r="EG388" i="2" s="1"/>
  <c r="EH388" i="2"/>
  <c r="EI388" i="2" s="1"/>
  <c r="EJ388" i="2"/>
  <c r="EK388" i="2" s="1"/>
  <c r="EL388" i="2"/>
  <c r="EM388" i="2"/>
  <c r="EN388" i="2"/>
  <c r="EO388" i="2" s="1"/>
  <c r="EP388" i="2"/>
  <c r="EQ388" i="2" s="1"/>
  <c r="ER388" i="2"/>
  <c r="ES388" i="2" s="1"/>
  <c r="DX389" i="2"/>
  <c r="DY389" i="2"/>
  <c r="DZ389" i="2"/>
  <c r="EA389" i="2"/>
  <c r="EB389" i="2"/>
  <c r="EC389" i="2" s="1"/>
  <c r="ED389" i="2"/>
  <c r="EE389" i="2" s="1"/>
  <c r="EF389" i="2"/>
  <c r="EG389" i="2" s="1"/>
  <c r="EH389" i="2"/>
  <c r="EI389" i="2" s="1"/>
  <c r="EJ389" i="2"/>
  <c r="EK389" i="2" s="1"/>
  <c r="EL389" i="2"/>
  <c r="EM389" i="2" s="1"/>
  <c r="EN389" i="2"/>
  <c r="EO389" i="2"/>
  <c r="EP389" i="2"/>
  <c r="EQ389" i="2"/>
  <c r="ER389" i="2"/>
  <c r="ES389" i="2" s="1"/>
  <c r="DX390" i="2"/>
  <c r="DY390" i="2" s="1"/>
  <c r="DZ390" i="2"/>
  <c r="EA390" i="2"/>
  <c r="EB390" i="2"/>
  <c r="EC390" i="2" s="1"/>
  <c r="ED390" i="2"/>
  <c r="EE390" i="2"/>
  <c r="EF390" i="2"/>
  <c r="EG390" i="2" s="1"/>
  <c r="EH390" i="2"/>
  <c r="EI390" i="2"/>
  <c r="EJ390" i="2"/>
  <c r="EK390" i="2"/>
  <c r="EL390" i="2"/>
  <c r="EM390" i="2" s="1"/>
  <c r="EN390" i="2"/>
  <c r="EO390" i="2" s="1"/>
  <c r="EP390" i="2"/>
  <c r="EQ390" i="2" s="1"/>
  <c r="ER390" i="2"/>
  <c r="ES390" i="2"/>
  <c r="DX391" i="2"/>
  <c r="DY391" i="2" s="1"/>
  <c r="DZ391" i="2"/>
  <c r="EA391" i="2" s="1"/>
  <c r="EB391" i="2"/>
  <c r="EC391" i="2" s="1"/>
  <c r="ED391" i="2"/>
  <c r="EE391" i="2" s="1"/>
  <c r="EF391" i="2"/>
  <c r="EG391" i="2"/>
  <c r="EH391" i="2"/>
  <c r="EI391" i="2" s="1"/>
  <c r="EJ391" i="2"/>
  <c r="EK391" i="2" s="1"/>
  <c r="EL391" i="2"/>
  <c r="EM391" i="2" s="1"/>
  <c r="EN391" i="2"/>
  <c r="EO391" i="2" s="1"/>
  <c r="EP391" i="2"/>
  <c r="EQ391" i="2" s="1"/>
  <c r="ER391" i="2"/>
  <c r="ES391" i="2" s="1"/>
  <c r="DX392" i="2"/>
  <c r="DY392" i="2"/>
  <c r="DZ392" i="2"/>
  <c r="EA392" i="2"/>
  <c r="EB392" i="2"/>
  <c r="EC392" i="2" s="1"/>
  <c r="ED392" i="2"/>
  <c r="EE392" i="2" s="1"/>
  <c r="EF392" i="2"/>
  <c r="EG392" i="2" s="1"/>
  <c r="EH392" i="2"/>
  <c r="EI392" i="2" s="1"/>
  <c r="EJ392" i="2"/>
  <c r="EK392" i="2" s="1"/>
  <c r="EL392" i="2"/>
  <c r="EM392" i="2" s="1"/>
  <c r="EN392" i="2"/>
  <c r="EO392" i="2"/>
  <c r="EP392" i="2"/>
  <c r="EQ392" i="2" s="1"/>
  <c r="ER392" i="2"/>
  <c r="ES392" i="2" s="1"/>
  <c r="DX393" i="2"/>
  <c r="DY393" i="2" s="1"/>
  <c r="DZ393" i="2"/>
  <c r="EA393" i="2" s="1"/>
  <c r="EB393" i="2"/>
  <c r="EC393" i="2" s="1"/>
  <c r="ED393" i="2"/>
  <c r="EE393" i="2" s="1"/>
  <c r="EF393" i="2"/>
  <c r="EG393" i="2" s="1"/>
  <c r="EH393" i="2"/>
  <c r="EI393" i="2" s="1"/>
  <c r="EJ393" i="2"/>
  <c r="EK393" i="2"/>
  <c r="EL393" i="2"/>
  <c r="EM393" i="2" s="1"/>
  <c r="EN393" i="2"/>
  <c r="EO393" i="2" s="1"/>
  <c r="EP393" i="2"/>
  <c r="EQ393" i="2" s="1"/>
  <c r="ER393" i="2"/>
  <c r="ES393" i="2" s="1"/>
  <c r="DX394" i="2"/>
  <c r="DY394" i="2" s="1"/>
  <c r="DZ394" i="2"/>
  <c r="EA394" i="2" s="1"/>
  <c r="EB394" i="2"/>
  <c r="EC394" i="2" s="1"/>
  <c r="ED394" i="2"/>
  <c r="EE394" i="2" s="1"/>
  <c r="EF394" i="2"/>
  <c r="EG394" i="2" s="1"/>
  <c r="EH394" i="2"/>
  <c r="EI394" i="2" s="1"/>
  <c r="EJ394" i="2"/>
  <c r="EK394" i="2" s="1"/>
  <c r="EL394" i="2"/>
  <c r="EM394" i="2" s="1"/>
  <c r="EN394" i="2"/>
  <c r="EO394" i="2" s="1"/>
  <c r="EP394" i="2"/>
  <c r="EQ394" i="2" s="1"/>
  <c r="ER394" i="2"/>
  <c r="ES394" i="2" s="1"/>
  <c r="DX395" i="2"/>
  <c r="DY395" i="2" s="1"/>
  <c r="DZ395" i="2"/>
  <c r="EA395" i="2" s="1"/>
  <c r="EB395" i="2"/>
  <c r="EC395" i="2" s="1"/>
  <c r="ED395" i="2"/>
  <c r="EE395" i="2"/>
  <c r="EF395" i="2"/>
  <c r="EG395" i="2" s="1"/>
  <c r="EH395" i="2"/>
  <c r="EI395" i="2" s="1"/>
  <c r="EJ395" i="2"/>
  <c r="EK395" i="2" s="1"/>
  <c r="EL395" i="2"/>
  <c r="EM395" i="2" s="1"/>
  <c r="EN395" i="2"/>
  <c r="EO395" i="2"/>
  <c r="EP395" i="2"/>
  <c r="EQ395" i="2" s="1"/>
  <c r="ER395" i="2"/>
  <c r="ES395" i="2" s="1"/>
  <c r="DX396" i="2"/>
  <c r="DY396" i="2" s="1"/>
  <c r="DZ396" i="2"/>
  <c r="EA396" i="2" s="1"/>
  <c r="EB396" i="2"/>
  <c r="EC396" i="2" s="1"/>
  <c r="ED396" i="2"/>
  <c r="EE396" i="2" s="1"/>
  <c r="EF396" i="2"/>
  <c r="EG396" i="2"/>
  <c r="EH396" i="2"/>
  <c r="EI396" i="2"/>
  <c r="EJ396" i="2"/>
  <c r="EK396" i="2" s="1"/>
  <c r="EL396" i="2"/>
  <c r="EM396" i="2"/>
  <c r="EN396" i="2"/>
  <c r="EO396" i="2"/>
  <c r="EP396" i="2"/>
  <c r="EQ396" i="2" s="1"/>
  <c r="ER396" i="2"/>
  <c r="ES396" i="2" s="1"/>
  <c r="DX397" i="2"/>
  <c r="DY397" i="2" s="1"/>
  <c r="DZ397" i="2"/>
  <c r="EA397" i="2"/>
  <c r="EB397" i="2"/>
  <c r="EC397" i="2" s="1"/>
  <c r="ED397" i="2"/>
  <c r="EE397" i="2" s="1"/>
  <c r="EF397" i="2"/>
  <c r="EG397" i="2" s="1"/>
  <c r="EH397" i="2"/>
  <c r="EI397" i="2"/>
  <c r="EJ397" i="2"/>
  <c r="EK397" i="2" s="1"/>
  <c r="EL397" i="2"/>
  <c r="EM397" i="2" s="1"/>
  <c r="EN397" i="2"/>
  <c r="EO397" i="2"/>
  <c r="EP397" i="2"/>
  <c r="EQ397" i="2" s="1"/>
  <c r="ER397" i="2"/>
  <c r="ES397" i="2" s="1"/>
  <c r="DX398" i="2"/>
  <c r="DY398" i="2" s="1"/>
  <c r="DZ398" i="2"/>
  <c r="EA398" i="2" s="1"/>
  <c r="EB398" i="2"/>
  <c r="EC398" i="2"/>
  <c r="ED398" i="2"/>
  <c r="EE398" i="2" s="1"/>
  <c r="EF398" i="2"/>
  <c r="EG398" i="2" s="1"/>
  <c r="EH398" i="2"/>
  <c r="EI398" i="2" s="1"/>
  <c r="EJ398" i="2"/>
  <c r="EK398" i="2"/>
  <c r="EL398" i="2"/>
  <c r="EM398" i="2" s="1"/>
  <c r="EN398" i="2"/>
  <c r="EO398" i="2" s="1"/>
  <c r="EP398" i="2"/>
  <c r="EQ398" i="2" s="1"/>
  <c r="ER398" i="2"/>
  <c r="ES398" i="2" s="1"/>
  <c r="DX399" i="2"/>
  <c r="DY399" i="2" s="1"/>
  <c r="DZ399" i="2"/>
  <c r="EA399" i="2" s="1"/>
  <c r="EB399" i="2"/>
  <c r="EC399" i="2" s="1"/>
  <c r="ED399" i="2"/>
  <c r="EE399" i="2" s="1"/>
  <c r="EF399" i="2"/>
  <c r="EG399" i="2" s="1"/>
  <c r="EH399" i="2"/>
  <c r="EI399" i="2" s="1"/>
  <c r="EJ399" i="2"/>
  <c r="EK399" i="2" s="1"/>
  <c r="EL399" i="2"/>
  <c r="EM399" i="2" s="1"/>
  <c r="EN399" i="2"/>
  <c r="EO399" i="2" s="1"/>
  <c r="EP399" i="2"/>
  <c r="EQ399" i="2" s="1"/>
  <c r="ER399" i="2"/>
  <c r="ES399" i="2" s="1"/>
  <c r="DX438" i="2"/>
  <c r="DY438" i="2"/>
  <c r="DZ438" i="2"/>
  <c r="EA438" i="2" s="1"/>
  <c r="EB438" i="2"/>
  <c r="EC438" i="2" s="1"/>
  <c r="ED438" i="2"/>
  <c r="EE438" i="2"/>
  <c r="EF438" i="2"/>
  <c r="EG438" i="2" s="1"/>
  <c r="EH438" i="2"/>
  <c r="EI438" i="2" s="1"/>
  <c r="EJ438" i="2"/>
  <c r="EK438" i="2" s="1"/>
  <c r="EL438" i="2"/>
  <c r="EM438" i="2" s="1"/>
  <c r="EN438" i="2"/>
  <c r="EO438" i="2"/>
  <c r="EP438" i="2"/>
  <c r="EQ438" i="2"/>
  <c r="ER438" i="2"/>
  <c r="ES438" i="2" s="1"/>
  <c r="DX439" i="2"/>
  <c r="DY439" i="2" s="1"/>
  <c r="DZ439" i="2"/>
  <c r="EA439" i="2" s="1"/>
  <c r="EB439" i="2"/>
  <c r="EC439" i="2"/>
  <c r="ED439" i="2"/>
  <c r="EE439" i="2" s="1"/>
  <c r="EF439" i="2"/>
  <c r="EG439" i="2" s="1"/>
  <c r="EH439" i="2"/>
  <c r="EI439" i="2" s="1"/>
  <c r="EJ439" i="2"/>
  <c r="EK439" i="2" s="1"/>
  <c r="EL439" i="2"/>
  <c r="EM439" i="2"/>
  <c r="EN439" i="2"/>
  <c r="EO439" i="2" s="1"/>
  <c r="EP439" i="2"/>
  <c r="EQ439" i="2" s="1"/>
  <c r="ER439" i="2"/>
  <c r="ES439" i="2" s="1"/>
  <c r="DX440" i="2"/>
  <c r="DY440" i="2" s="1"/>
  <c r="DZ440" i="2"/>
  <c r="EA440" i="2" s="1"/>
  <c r="EB440" i="2"/>
  <c r="EC440" i="2" s="1"/>
  <c r="ED440" i="2"/>
  <c r="EE440" i="2" s="1"/>
  <c r="EF440" i="2"/>
  <c r="EG440" i="2"/>
  <c r="EH440" i="2"/>
  <c r="EI440" i="2" s="1"/>
  <c r="EJ440" i="2"/>
  <c r="EK440" i="2" s="1"/>
  <c r="EL440" i="2"/>
  <c r="EM440" i="2" s="1"/>
  <c r="EN440" i="2"/>
  <c r="EO440" i="2" s="1"/>
  <c r="EP440" i="2"/>
  <c r="EQ440" i="2" s="1"/>
  <c r="ER440" i="2"/>
  <c r="ES440" i="2"/>
  <c r="DX441" i="2"/>
  <c r="DY441" i="2" s="1"/>
  <c r="DZ441" i="2"/>
  <c r="EA441" i="2"/>
  <c r="EB441" i="2"/>
  <c r="EC441" i="2"/>
  <c r="ED441" i="2"/>
  <c r="EE441" i="2" s="1"/>
  <c r="EF441" i="2"/>
  <c r="EG441" i="2"/>
  <c r="EH441" i="2"/>
  <c r="EI441" i="2" s="1"/>
  <c r="EJ441" i="2"/>
  <c r="EK441" i="2"/>
  <c r="EL441" i="2"/>
  <c r="EM441" i="2"/>
  <c r="EN441" i="2"/>
  <c r="EO441" i="2"/>
  <c r="EP441" i="2"/>
  <c r="EQ441" i="2" s="1"/>
  <c r="ER441" i="2"/>
  <c r="ES441" i="2"/>
  <c r="DX442" i="2"/>
  <c r="DY442" i="2"/>
  <c r="DZ442" i="2"/>
  <c r="EA442" i="2" s="1"/>
  <c r="EB442" i="2"/>
  <c r="EC442" i="2" s="1"/>
  <c r="ED442" i="2"/>
  <c r="EE442" i="2" s="1"/>
  <c r="EF442" i="2"/>
  <c r="EG442" i="2" s="1"/>
  <c r="EH442" i="2"/>
  <c r="EI442" i="2" s="1"/>
  <c r="EJ442" i="2"/>
  <c r="EK442" i="2"/>
  <c r="EL442" i="2"/>
  <c r="EM442" i="2"/>
  <c r="EN442" i="2"/>
  <c r="EO442" i="2" s="1"/>
  <c r="EP442" i="2"/>
  <c r="EQ442" i="2" s="1"/>
  <c r="ER442" i="2"/>
  <c r="ES442" i="2" s="1"/>
  <c r="DX443" i="2"/>
  <c r="DY443" i="2" s="1"/>
  <c r="DZ443" i="2"/>
  <c r="EA443" i="2" s="1"/>
  <c r="EB443" i="2"/>
  <c r="EC443" i="2"/>
  <c r="ED443" i="2"/>
  <c r="EE443" i="2" s="1"/>
  <c r="EF443" i="2"/>
  <c r="EG443" i="2" s="1"/>
  <c r="EH443" i="2"/>
  <c r="EI443" i="2"/>
  <c r="EJ443" i="2"/>
  <c r="EK443" i="2"/>
  <c r="EL443" i="2"/>
  <c r="EM443" i="2" s="1"/>
  <c r="EN443" i="2"/>
  <c r="EO443" i="2" s="1"/>
  <c r="EP443" i="2"/>
  <c r="EQ443" i="2" s="1"/>
  <c r="ER443" i="2"/>
  <c r="ES443" i="2" s="1"/>
  <c r="DX444" i="2"/>
  <c r="DY444" i="2"/>
  <c r="DZ444" i="2"/>
  <c r="EA444" i="2" s="1"/>
  <c r="EB444" i="2"/>
  <c r="EC444" i="2"/>
  <c r="ED444" i="2"/>
  <c r="EE444" i="2"/>
  <c r="EF444" i="2"/>
  <c r="EG444" i="2" s="1"/>
  <c r="EH444" i="2"/>
  <c r="EI444" i="2" s="1"/>
  <c r="EJ444" i="2"/>
  <c r="EK444" i="2" s="1"/>
  <c r="EL444" i="2"/>
  <c r="EM444" i="2"/>
  <c r="EN444" i="2"/>
  <c r="EO444" i="2"/>
  <c r="EP444" i="2"/>
  <c r="EQ444" i="2"/>
  <c r="ER444" i="2"/>
  <c r="ES444" i="2" s="1"/>
  <c r="DX445" i="2"/>
  <c r="DY445" i="2" s="1"/>
  <c r="DZ445" i="2"/>
  <c r="EA445" i="2" s="1"/>
  <c r="EB445" i="2"/>
  <c r="EC445" i="2" s="1"/>
  <c r="ED445" i="2"/>
  <c r="EE445" i="2" s="1"/>
  <c r="EF445" i="2"/>
  <c r="EG445" i="2" s="1"/>
  <c r="EH445" i="2"/>
  <c r="EI445" i="2" s="1"/>
  <c r="EJ445" i="2"/>
  <c r="EK445" i="2" s="1"/>
  <c r="EL445" i="2"/>
  <c r="EM445" i="2" s="1"/>
  <c r="EN445" i="2"/>
  <c r="EO445" i="2"/>
  <c r="EP445" i="2"/>
  <c r="EQ445" i="2" s="1"/>
  <c r="ER445" i="2"/>
  <c r="ES445" i="2"/>
  <c r="DX446" i="2"/>
  <c r="DY446" i="2" s="1"/>
  <c r="DZ446" i="2"/>
  <c r="EA446" i="2" s="1"/>
  <c r="EB446" i="2"/>
  <c r="EC446" i="2"/>
  <c r="ED446" i="2"/>
  <c r="EE446" i="2"/>
  <c r="EF446" i="2"/>
  <c r="EG446" i="2" s="1"/>
  <c r="EH446" i="2"/>
  <c r="EI446" i="2" s="1"/>
  <c r="EJ446" i="2"/>
  <c r="EK446" i="2" s="1"/>
  <c r="EL446" i="2"/>
  <c r="EM446" i="2"/>
  <c r="EN446" i="2"/>
  <c r="EO446" i="2"/>
  <c r="EP446" i="2"/>
  <c r="EQ446" i="2" s="1"/>
  <c r="ER446" i="2"/>
  <c r="ES446" i="2"/>
  <c r="DX447" i="2"/>
  <c r="DY447" i="2"/>
  <c r="DZ447" i="2"/>
  <c r="EA447" i="2" s="1"/>
  <c r="EB447" i="2"/>
  <c r="EC447" i="2" s="1"/>
  <c r="ED447" i="2"/>
  <c r="EE447" i="2" s="1"/>
  <c r="EF447" i="2"/>
  <c r="EG447" i="2" s="1"/>
  <c r="EH447" i="2"/>
  <c r="EI447" i="2" s="1"/>
  <c r="EJ447" i="2"/>
  <c r="EK447" i="2" s="1"/>
  <c r="EL447" i="2"/>
  <c r="EM447" i="2"/>
  <c r="EN447" i="2"/>
  <c r="EO447" i="2" s="1"/>
  <c r="EP447" i="2"/>
  <c r="EQ447" i="2"/>
  <c r="ER447" i="2"/>
  <c r="ES447" i="2"/>
  <c r="DX448" i="2"/>
  <c r="DY448" i="2" s="1"/>
  <c r="DZ448" i="2"/>
  <c r="EA448" i="2"/>
  <c r="EB448" i="2"/>
  <c r="EC448" i="2" s="1"/>
  <c r="ED448" i="2"/>
  <c r="EE448" i="2" s="1"/>
  <c r="EF448" i="2"/>
  <c r="EG448" i="2"/>
  <c r="EH448" i="2"/>
  <c r="EI448" i="2" s="1"/>
  <c r="EJ448" i="2"/>
  <c r="EK448" i="2"/>
  <c r="EL448" i="2"/>
  <c r="EM448" i="2" s="1"/>
  <c r="EN448" i="2"/>
  <c r="EO448" i="2" s="1"/>
  <c r="EP448" i="2"/>
  <c r="EQ448" i="2" s="1"/>
  <c r="ER448" i="2"/>
  <c r="ES448" i="2"/>
  <c r="DX449" i="2"/>
  <c r="DY449" i="2"/>
  <c r="DZ449" i="2"/>
  <c r="EA449" i="2" s="1"/>
  <c r="EB449" i="2"/>
  <c r="EC449" i="2" s="1"/>
  <c r="ED449" i="2"/>
  <c r="EE449" i="2" s="1"/>
  <c r="EF449" i="2"/>
  <c r="EG449" i="2" s="1"/>
  <c r="EH449" i="2"/>
  <c r="EI449" i="2" s="1"/>
  <c r="EJ449" i="2"/>
  <c r="EK449" i="2" s="1"/>
  <c r="EL449" i="2"/>
  <c r="EM449" i="2" s="1"/>
  <c r="EN449" i="2"/>
  <c r="EO449" i="2" s="1"/>
  <c r="EP449" i="2"/>
  <c r="EQ449" i="2" s="1"/>
  <c r="ER449" i="2"/>
  <c r="ES449" i="2"/>
  <c r="DX450" i="2"/>
  <c r="DY450" i="2" s="1"/>
  <c r="DZ450" i="2"/>
  <c r="EA450" i="2"/>
  <c r="EB450" i="2"/>
  <c r="EC450" i="2" s="1"/>
  <c r="ED450" i="2"/>
  <c r="EE450" i="2" s="1"/>
  <c r="EF450" i="2"/>
  <c r="EG450" i="2"/>
  <c r="EH450" i="2"/>
  <c r="EI450" i="2" s="1"/>
  <c r="EJ450" i="2"/>
  <c r="EK450" i="2" s="1"/>
  <c r="EL450" i="2"/>
  <c r="EM450" i="2" s="1"/>
  <c r="EN450" i="2"/>
  <c r="EO450" i="2" s="1"/>
  <c r="EP450" i="2"/>
  <c r="EQ450" i="2"/>
  <c r="ER450" i="2"/>
  <c r="ES450" i="2" s="1"/>
  <c r="DX451" i="2"/>
  <c r="DY451" i="2" s="1"/>
  <c r="DZ451" i="2"/>
  <c r="EA451" i="2" s="1"/>
  <c r="EB451" i="2"/>
  <c r="EC451" i="2" s="1"/>
  <c r="ED451" i="2"/>
  <c r="EE451" i="2"/>
  <c r="EF451" i="2"/>
  <c r="EG451" i="2" s="1"/>
  <c r="EH451" i="2"/>
  <c r="EI451" i="2"/>
  <c r="EJ451" i="2"/>
  <c r="EK451" i="2" s="1"/>
  <c r="EL451" i="2"/>
  <c r="EM451" i="2" s="1"/>
  <c r="EN451" i="2"/>
  <c r="EO451" i="2"/>
  <c r="EP451" i="2"/>
  <c r="EQ451" i="2" s="1"/>
  <c r="ER451" i="2"/>
  <c r="ES451" i="2" s="1"/>
  <c r="DX452" i="2"/>
  <c r="DY452" i="2" s="1"/>
  <c r="DZ452" i="2"/>
  <c r="EA452" i="2" s="1"/>
  <c r="EB452" i="2"/>
  <c r="EC452" i="2" s="1"/>
  <c r="ED452" i="2"/>
  <c r="EE452" i="2" s="1"/>
  <c r="EF452" i="2"/>
  <c r="EG452" i="2" s="1"/>
  <c r="EH452" i="2"/>
  <c r="EI452" i="2"/>
  <c r="EJ452" i="2"/>
  <c r="EK452" i="2"/>
  <c r="EL452" i="2"/>
  <c r="EM452" i="2" s="1"/>
  <c r="EN452" i="2"/>
  <c r="EO452" i="2"/>
  <c r="EP452" i="2"/>
  <c r="EQ452" i="2" s="1"/>
  <c r="ER452" i="2"/>
  <c r="ES452" i="2" s="1"/>
  <c r="DX453" i="2"/>
  <c r="DY453" i="2"/>
  <c r="DZ453" i="2"/>
  <c r="EA453" i="2" s="1"/>
  <c r="EB453" i="2"/>
  <c r="EC453" i="2"/>
  <c r="ED453" i="2"/>
  <c r="EE453" i="2" s="1"/>
  <c r="EF453" i="2"/>
  <c r="EG453" i="2" s="1"/>
  <c r="EH453" i="2"/>
  <c r="EI453" i="2" s="1"/>
  <c r="EJ453" i="2"/>
  <c r="EK453" i="2"/>
  <c r="EL453" i="2"/>
  <c r="EM453" i="2" s="1"/>
  <c r="EN453" i="2"/>
  <c r="EO453" i="2" s="1"/>
  <c r="EP453" i="2"/>
  <c r="EQ453" i="2" s="1"/>
  <c r="ER453" i="2"/>
  <c r="ES453" i="2" s="1"/>
  <c r="DX454" i="2"/>
  <c r="DY454" i="2"/>
  <c r="DZ454" i="2"/>
  <c r="EA454" i="2" s="1"/>
  <c r="EB454" i="2"/>
  <c r="EC454" i="2" s="1"/>
  <c r="ED454" i="2"/>
  <c r="EE454" i="2" s="1"/>
  <c r="EF454" i="2"/>
  <c r="EG454" i="2" s="1"/>
  <c r="EH454" i="2"/>
  <c r="EI454" i="2" s="1"/>
  <c r="EJ454" i="2"/>
  <c r="EK454" i="2" s="1"/>
  <c r="EL454" i="2"/>
  <c r="EM454" i="2" s="1"/>
  <c r="EN454" i="2"/>
  <c r="EO454" i="2"/>
  <c r="EP454" i="2"/>
  <c r="EQ454" i="2"/>
  <c r="ER454" i="2"/>
  <c r="ES454" i="2"/>
  <c r="DX455" i="2"/>
  <c r="DY455" i="2" s="1"/>
  <c r="DZ455" i="2"/>
  <c r="EA455" i="2" s="1"/>
  <c r="EB455" i="2"/>
  <c r="EC455" i="2" s="1"/>
  <c r="ED455" i="2"/>
  <c r="EE455" i="2" s="1"/>
  <c r="EF455" i="2"/>
  <c r="EG455" i="2"/>
  <c r="EH455" i="2"/>
  <c r="EI455" i="2" s="1"/>
  <c r="EJ455" i="2"/>
  <c r="EK455" i="2"/>
  <c r="EL455" i="2"/>
  <c r="EM455" i="2"/>
  <c r="EN455" i="2"/>
  <c r="EO455" i="2" s="1"/>
  <c r="EP455" i="2"/>
  <c r="EQ455" i="2"/>
  <c r="ER455" i="2"/>
  <c r="ES455" i="2" s="1"/>
  <c r="DX456" i="2"/>
  <c r="DY456" i="2" s="1"/>
  <c r="DZ456" i="2"/>
  <c r="EA456" i="2" s="1"/>
  <c r="EB456" i="2"/>
  <c r="EC456" i="2" s="1"/>
  <c r="ED456" i="2"/>
  <c r="EE456" i="2"/>
  <c r="EF456" i="2"/>
  <c r="EG456" i="2" s="1"/>
  <c r="EH456" i="2"/>
  <c r="EI456" i="2" s="1"/>
  <c r="EJ456" i="2"/>
  <c r="EK456" i="2" s="1"/>
  <c r="EL456" i="2"/>
  <c r="EM456" i="2"/>
  <c r="EN456" i="2"/>
  <c r="EO456" i="2" s="1"/>
  <c r="EP456" i="2"/>
  <c r="EQ456" i="2" s="1"/>
  <c r="ER456" i="2"/>
  <c r="ES456" i="2"/>
  <c r="DX457" i="2"/>
  <c r="DY457" i="2" s="1"/>
  <c r="DZ457" i="2"/>
  <c r="EA457" i="2" s="1"/>
  <c r="EB457" i="2"/>
  <c r="EC457" i="2" s="1"/>
  <c r="ED457" i="2"/>
  <c r="EE457" i="2" s="1"/>
  <c r="EF457" i="2"/>
  <c r="EG457" i="2" s="1"/>
  <c r="EH457" i="2"/>
  <c r="EI457" i="2" s="1"/>
  <c r="EJ457" i="2"/>
  <c r="EK457" i="2"/>
  <c r="EL457" i="2"/>
  <c r="EM457" i="2"/>
  <c r="EN457" i="2"/>
  <c r="EO457" i="2" s="1"/>
  <c r="EP457" i="2"/>
  <c r="EQ457" i="2" s="1"/>
  <c r="ER457" i="2"/>
  <c r="ES457" i="2" s="1"/>
  <c r="DX458" i="2"/>
  <c r="DY458" i="2" s="1"/>
  <c r="DZ458" i="2"/>
  <c r="EA458" i="2" s="1"/>
  <c r="EB458" i="2"/>
  <c r="EC458" i="2" s="1"/>
  <c r="ED458" i="2"/>
  <c r="EE458" i="2" s="1"/>
  <c r="EF458" i="2"/>
  <c r="EG458" i="2" s="1"/>
  <c r="EH458" i="2"/>
  <c r="EI458" i="2" s="1"/>
  <c r="EJ458" i="2"/>
  <c r="EK458" i="2"/>
  <c r="EL458" i="2"/>
  <c r="EM458" i="2" s="1"/>
  <c r="EN458" i="2"/>
  <c r="EO458" i="2" s="1"/>
  <c r="EP458" i="2"/>
  <c r="EQ458" i="2" s="1"/>
  <c r="ER458" i="2"/>
  <c r="ES458" i="2" s="1"/>
  <c r="DX459" i="2"/>
  <c r="DY459" i="2"/>
  <c r="DZ459" i="2"/>
  <c r="EA459" i="2" s="1"/>
  <c r="EB459" i="2"/>
  <c r="EC459" i="2" s="1"/>
  <c r="ED459" i="2"/>
  <c r="EE459" i="2" s="1"/>
  <c r="EF459" i="2"/>
  <c r="EG459" i="2" s="1"/>
  <c r="EH459" i="2"/>
  <c r="EI459" i="2"/>
  <c r="EJ459" i="2"/>
  <c r="EK459" i="2" s="1"/>
  <c r="EL459" i="2"/>
  <c r="EM459" i="2" s="1"/>
  <c r="EN459" i="2"/>
  <c r="EO459" i="2"/>
  <c r="EP459" i="2"/>
  <c r="EQ459" i="2"/>
  <c r="ER459" i="2"/>
  <c r="ES459" i="2" s="1"/>
  <c r="DX460" i="2"/>
  <c r="DY460" i="2" s="1"/>
  <c r="DZ460" i="2"/>
  <c r="EA460" i="2" s="1"/>
  <c r="EB460" i="2"/>
  <c r="EC460" i="2"/>
  <c r="ED460" i="2"/>
  <c r="EE460" i="2" s="1"/>
  <c r="EF460" i="2"/>
  <c r="EG460" i="2" s="1"/>
  <c r="EH460" i="2"/>
  <c r="EI460" i="2" s="1"/>
  <c r="EJ460" i="2"/>
  <c r="EK460" i="2" s="1"/>
  <c r="EL460" i="2"/>
  <c r="EM460" i="2" s="1"/>
  <c r="EN460" i="2"/>
  <c r="EO460" i="2" s="1"/>
  <c r="EP460" i="2"/>
  <c r="EQ460" i="2" s="1"/>
  <c r="ER460" i="2"/>
  <c r="ES460" i="2" s="1"/>
  <c r="DX461" i="2"/>
  <c r="DY461" i="2"/>
  <c r="DZ461" i="2"/>
  <c r="EA461" i="2" s="1"/>
  <c r="EB461" i="2"/>
  <c r="EC461" i="2" s="1"/>
  <c r="ED461" i="2"/>
  <c r="EE461" i="2"/>
  <c r="EF461" i="2"/>
  <c r="EG461" i="2" s="1"/>
  <c r="EH461" i="2"/>
  <c r="EI461" i="2"/>
  <c r="EJ461" i="2"/>
  <c r="EK461" i="2"/>
  <c r="EL461" i="2"/>
  <c r="EM461" i="2" s="1"/>
  <c r="EN461" i="2"/>
  <c r="EO461" i="2"/>
  <c r="EP461" i="2"/>
  <c r="EQ461" i="2" s="1"/>
  <c r="ER461" i="2"/>
  <c r="ES461" i="2"/>
  <c r="DX462" i="2"/>
  <c r="DY462" i="2"/>
  <c r="DZ462" i="2"/>
  <c r="EA462" i="2"/>
  <c r="EB462" i="2"/>
  <c r="EC462" i="2" s="1"/>
  <c r="ED462" i="2"/>
  <c r="EE462" i="2" s="1"/>
  <c r="EF462" i="2"/>
  <c r="EG462" i="2" s="1"/>
  <c r="EH462" i="2"/>
  <c r="EI462" i="2"/>
  <c r="EJ462" i="2"/>
  <c r="EK462" i="2" s="1"/>
  <c r="EL462" i="2"/>
  <c r="EM462" i="2" s="1"/>
  <c r="EN462" i="2"/>
  <c r="EO462" i="2" s="1"/>
  <c r="EP462" i="2"/>
  <c r="EQ462" i="2"/>
  <c r="ER462" i="2"/>
  <c r="ES462" i="2"/>
  <c r="DX463" i="2"/>
  <c r="DY463" i="2" s="1"/>
  <c r="DZ463" i="2"/>
  <c r="EA463" i="2"/>
  <c r="EB463" i="2"/>
  <c r="EC463" i="2" s="1"/>
  <c r="ED463" i="2"/>
  <c r="EE463" i="2" s="1"/>
  <c r="EF463" i="2"/>
  <c r="EG463" i="2" s="1"/>
  <c r="EH463" i="2"/>
  <c r="EI463" i="2" s="1"/>
  <c r="EJ463" i="2"/>
  <c r="EK463" i="2" s="1"/>
  <c r="EL463" i="2"/>
  <c r="EM463" i="2" s="1"/>
  <c r="EN463" i="2"/>
  <c r="EO463" i="2"/>
  <c r="EP463" i="2"/>
  <c r="EQ463" i="2" s="1"/>
  <c r="ER463" i="2"/>
  <c r="ES463" i="2" s="1"/>
  <c r="DX464" i="2"/>
  <c r="DY464" i="2" s="1"/>
  <c r="DZ464" i="2"/>
  <c r="EA464" i="2"/>
  <c r="EB464" i="2"/>
  <c r="EC464" i="2" s="1"/>
  <c r="ED464" i="2"/>
  <c r="EE464" i="2" s="1"/>
  <c r="EF464" i="2"/>
  <c r="EG464" i="2"/>
  <c r="EH464" i="2"/>
  <c r="EI464" i="2"/>
  <c r="EJ464" i="2"/>
  <c r="EK464" i="2" s="1"/>
  <c r="EL464" i="2"/>
  <c r="EM464" i="2" s="1"/>
  <c r="EN464" i="2"/>
  <c r="EO464" i="2" s="1"/>
  <c r="EP464" i="2"/>
  <c r="EQ464" i="2"/>
  <c r="ER464" i="2"/>
  <c r="ES464" i="2"/>
  <c r="DX465" i="2"/>
  <c r="DY465" i="2" s="1"/>
  <c r="DZ465" i="2"/>
  <c r="EA465" i="2"/>
  <c r="EB465" i="2"/>
  <c r="EC465" i="2"/>
  <c r="ED465" i="2"/>
  <c r="EE465" i="2"/>
  <c r="EF465" i="2"/>
  <c r="EG465" i="2" s="1"/>
  <c r="EH465" i="2"/>
  <c r="EI465" i="2" s="1"/>
  <c r="EJ465" i="2"/>
  <c r="EK465" i="2" s="1"/>
  <c r="EL465" i="2"/>
  <c r="EM465" i="2" s="1"/>
  <c r="EN465" i="2"/>
  <c r="EO465" i="2" s="1"/>
  <c r="EP465" i="2"/>
  <c r="EQ465" i="2"/>
  <c r="ER465" i="2"/>
  <c r="ES465" i="2" s="1"/>
  <c r="DX466" i="2"/>
  <c r="DY466" i="2"/>
  <c r="DZ466" i="2"/>
  <c r="EA466" i="2" s="1"/>
  <c r="EB466" i="2"/>
  <c r="EC466" i="2" s="1"/>
  <c r="ED466" i="2"/>
  <c r="EE466" i="2" s="1"/>
  <c r="EF466" i="2"/>
  <c r="EG466" i="2"/>
  <c r="EH466" i="2"/>
  <c r="EI466" i="2" s="1"/>
  <c r="EJ466" i="2"/>
  <c r="EK466" i="2" s="1"/>
  <c r="EL466" i="2"/>
  <c r="EM466" i="2" s="1"/>
  <c r="EN466" i="2"/>
  <c r="EO466" i="2"/>
  <c r="EP466" i="2"/>
  <c r="EQ466" i="2" s="1"/>
  <c r="ER466" i="2"/>
  <c r="ES466" i="2" s="1"/>
  <c r="DX467" i="2"/>
  <c r="DY467" i="2" s="1"/>
  <c r="DZ467" i="2"/>
  <c r="EA467" i="2" s="1"/>
  <c r="EB467" i="2"/>
  <c r="EC467" i="2"/>
  <c r="ED467" i="2"/>
  <c r="EE467" i="2" s="1"/>
  <c r="EF467" i="2"/>
  <c r="EG467" i="2" s="1"/>
  <c r="EH467" i="2"/>
  <c r="EI467" i="2"/>
  <c r="EJ467" i="2"/>
  <c r="EK467" i="2"/>
  <c r="EL467" i="2"/>
  <c r="EM467" i="2" s="1"/>
  <c r="EN467" i="2"/>
  <c r="EO467" i="2" s="1"/>
  <c r="EP467" i="2"/>
  <c r="EQ467" i="2"/>
  <c r="ER467" i="2"/>
  <c r="ES467" i="2"/>
  <c r="DX468" i="2"/>
  <c r="DY468" i="2"/>
  <c r="DZ468" i="2"/>
  <c r="EA468" i="2" s="1"/>
  <c r="EB468" i="2"/>
  <c r="EC468" i="2" s="1"/>
  <c r="ED468" i="2"/>
  <c r="EE468" i="2" s="1"/>
  <c r="EF468" i="2"/>
  <c r="EG468" i="2" s="1"/>
  <c r="EH468" i="2"/>
  <c r="EI468" i="2" s="1"/>
  <c r="EJ468" i="2"/>
  <c r="EK468" i="2"/>
  <c r="EL468" i="2"/>
  <c r="EM468" i="2" s="1"/>
  <c r="EN468" i="2"/>
  <c r="EO468" i="2"/>
  <c r="EP468" i="2"/>
  <c r="EQ468" i="2" s="1"/>
  <c r="ER468" i="2"/>
  <c r="ES468" i="2" s="1"/>
  <c r="DX469" i="2"/>
  <c r="DY469" i="2"/>
  <c r="DZ469" i="2"/>
  <c r="EA469" i="2" s="1"/>
  <c r="EB469" i="2"/>
  <c r="EC469" i="2" s="1"/>
  <c r="ED469" i="2"/>
  <c r="EE469" i="2" s="1"/>
  <c r="EF469" i="2"/>
  <c r="EG469" i="2" s="1"/>
  <c r="EH469" i="2"/>
  <c r="EI469" i="2"/>
  <c r="EJ469" i="2"/>
  <c r="EK469" i="2" s="1"/>
  <c r="EL469" i="2"/>
  <c r="EM469" i="2"/>
  <c r="EN469" i="2"/>
  <c r="EO469" i="2" s="1"/>
  <c r="EP469" i="2"/>
  <c r="EQ469" i="2" s="1"/>
  <c r="ER469" i="2"/>
  <c r="ES469" i="2"/>
  <c r="DX470" i="2"/>
  <c r="DY470" i="2" s="1"/>
  <c r="DZ470" i="2"/>
  <c r="EA470" i="2"/>
  <c r="EB470" i="2"/>
  <c r="EC470" i="2"/>
  <c r="ED470" i="2"/>
  <c r="EE470" i="2"/>
  <c r="EF470" i="2"/>
  <c r="EG470" i="2" s="1"/>
  <c r="EH470" i="2"/>
  <c r="EI470" i="2" s="1"/>
  <c r="EJ470" i="2"/>
  <c r="EK470" i="2" s="1"/>
  <c r="EL470" i="2"/>
  <c r="EM470" i="2" s="1"/>
  <c r="EN470" i="2"/>
  <c r="EO470" i="2" s="1"/>
  <c r="EP470" i="2"/>
  <c r="EQ470" i="2" s="1"/>
  <c r="ER470" i="2"/>
  <c r="ES470" i="2" s="1"/>
  <c r="DX471" i="2"/>
  <c r="DY471" i="2"/>
  <c r="DZ471" i="2"/>
  <c r="EA471" i="2"/>
  <c r="EB471" i="2"/>
  <c r="EC471" i="2"/>
  <c r="ED471" i="2"/>
  <c r="EE471" i="2" s="1"/>
  <c r="EF471" i="2"/>
  <c r="EG471" i="2" s="1"/>
  <c r="EH471" i="2"/>
  <c r="EI471" i="2" s="1"/>
  <c r="EJ471" i="2"/>
  <c r="EK471" i="2" s="1"/>
  <c r="EL471" i="2"/>
  <c r="EM471" i="2"/>
  <c r="EN471" i="2"/>
  <c r="EO471" i="2" s="1"/>
  <c r="EP471" i="2"/>
  <c r="EQ471" i="2" s="1"/>
  <c r="ER471" i="2"/>
  <c r="ES471" i="2" s="1"/>
  <c r="DX472" i="2"/>
  <c r="DY472" i="2" s="1"/>
  <c r="DZ472" i="2"/>
  <c r="EA472" i="2" s="1"/>
  <c r="EB472" i="2"/>
  <c r="EC472" i="2"/>
  <c r="ED472" i="2"/>
  <c r="EE472" i="2" s="1"/>
  <c r="EF472" i="2"/>
  <c r="EG472" i="2"/>
  <c r="EH472" i="2"/>
  <c r="EI472" i="2" s="1"/>
  <c r="EJ472" i="2"/>
  <c r="EK472" i="2" s="1"/>
  <c r="EL472" i="2"/>
  <c r="EM472" i="2"/>
  <c r="EN472" i="2"/>
  <c r="EO472" i="2" s="1"/>
  <c r="EP472" i="2"/>
  <c r="EQ472" i="2" s="1"/>
  <c r="ER472" i="2"/>
  <c r="ES472" i="2" s="1"/>
  <c r="DX473" i="2"/>
  <c r="DY473" i="2" s="1"/>
  <c r="DZ473" i="2"/>
  <c r="EA473" i="2"/>
  <c r="EB473" i="2"/>
  <c r="EC473" i="2" s="1"/>
  <c r="ED473" i="2"/>
  <c r="EE473" i="2" s="1"/>
  <c r="EF473" i="2"/>
  <c r="EG473" i="2"/>
  <c r="EH473" i="2"/>
  <c r="EI473" i="2" s="1"/>
  <c r="EJ473" i="2"/>
  <c r="EK473" i="2"/>
  <c r="EL473" i="2"/>
  <c r="EM473" i="2" s="1"/>
  <c r="EN473" i="2"/>
  <c r="EO473" i="2" s="1"/>
  <c r="EP473" i="2"/>
  <c r="EQ473" i="2" s="1"/>
  <c r="ER473" i="2"/>
  <c r="ES473" i="2" s="1"/>
  <c r="DX474" i="2"/>
  <c r="DY474" i="2" s="1"/>
  <c r="DZ474" i="2"/>
  <c r="EA474" i="2" s="1"/>
  <c r="EB474" i="2"/>
  <c r="EC474" i="2" s="1"/>
  <c r="ED474" i="2"/>
  <c r="EE474" i="2" s="1"/>
  <c r="EF474" i="2"/>
  <c r="EG474" i="2" s="1"/>
  <c r="EH474" i="2"/>
  <c r="EI474" i="2"/>
  <c r="EJ474" i="2"/>
  <c r="EK474" i="2" s="1"/>
  <c r="EL474" i="2"/>
  <c r="EM474" i="2" s="1"/>
  <c r="EN474" i="2"/>
  <c r="EO474" i="2"/>
  <c r="EP474" i="2"/>
  <c r="EQ474" i="2" s="1"/>
  <c r="ER474" i="2"/>
  <c r="ES474" i="2" s="1"/>
  <c r="DX475" i="2"/>
  <c r="DY475" i="2" s="1"/>
  <c r="DZ475" i="2"/>
  <c r="EA475" i="2"/>
  <c r="EB475" i="2"/>
  <c r="EC475" i="2" s="1"/>
  <c r="ED475" i="2"/>
  <c r="EE475" i="2" s="1"/>
  <c r="EF475" i="2"/>
  <c r="EG475" i="2"/>
  <c r="EH475" i="2"/>
  <c r="EI475" i="2" s="1"/>
  <c r="EJ475" i="2"/>
  <c r="EK475" i="2" s="1"/>
  <c r="EL475" i="2"/>
  <c r="EM475" i="2" s="1"/>
  <c r="EN475" i="2"/>
  <c r="EO475" i="2"/>
  <c r="EP475" i="2"/>
  <c r="EQ475" i="2"/>
  <c r="ER475" i="2"/>
  <c r="ES475" i="2" s="1"/>
  <c r="DX476" i="2"/>
  <c r="DY476" i="2" s="1"/>
  <c r="DZ476" i="2"/>
  <c r="EA476" i="2" s="1"/>
  <c r="EB476" i="2"/>
  <c r="EC476" i="2" s="1"/>
  <c r="ED476" i="2"/>
  <c r="EE476" i="2"/>
  <c r="EF476" i="2"/>
  <c r="EG476" i="2" s="1"/>
  <c r="EH476" i="2"/>
  <c r="EI476" i="2" s="1"/>
  <c r="EJ476" i="2"/>
  <c r="EK476" i="2" s="1"/>
  <c r="EL476" i="2"/>
  <c r="EM476" i="2" s="1"/>
  <c r="EN476" i="2"/>
  <c r="EO476" i="2"/>
  <c r="EP476" i="2"/>
  <c r="EQ476" i="2" s="1"/>
  <c r="ER476" i="2"/>
  <c r="ES476" i="2" s="1"/>
  <c r="DX489" i="2"/>
  <c r="DY489" i="2" s="1"/>
  <c r="DZ489" i="2"/>
  <c r="EA489" i="2" s="1"/>
  <c r="EB489" i="2"/>
  <c r="EC489" i="2" s="1"/>
  <c r="ED489" i="2"/>
  <c r="EE489" i="2" s="1"/>
  <c r="EF489" i="2"/>
  <c r="EG489" i="2" s="1"/>
  <c r="EH489" i="2"/>
  <c r="EI489" i="2" s="1"/>
  <c r="EJ489" i="2"/>
  <c r="EK489" i="2" s="1"/>
  <c r="EL489" i="2"/>
  <c r="EM489" i="2"/>
  <c r="EN489" i="2"/>
  <c r="EO489" i="2"/>
  <c r="EP489" i="2"/>
  <c r="EQ489" i="2"/>
  <c r="ER489" i="2"/>
  <c r="ES489" i="2" s="1"/>
  <c r="DX490" i="2"/>
  <c r="DY490" i="2" s="1"/>
  <c r="DZ490" i="2"/>
  <c r="EA490" i="2" s="1"/>
  <c r="EB490" i="2"/>
  <c r="EC490" i="2" s="1"/>
  <c r="ED490" i="2"/>
  <c r="EE490" i="2"/>
  <c r="EF490" i="2"/>
  <c r="EG490" i="2" s="1"/>
  <c r="EH490" i="2"/>
  <c r="EI490" i="2" s="1"/>
  <c r="EJ490" i="2"/>
  <c r="EK490" i="2" s="1"/>
  <c r="EL490" i="2"/>
  <c r="EM490" i="2" s="1"/>
  <c r="EN490" i="2"/>
  <c r="EO490" i="2"/>
  <c r="EP490" i="2"/>
  <c r="EQ490" i="2" s="1"/>
  <c r="ER490" i="2"/>
  <c r="ES490" i="2" s="1"/>
  <c r="DX491" i="2"/>
  <c r="DY491" i="2" s="1"/>
  <c r="DZ491" i="2"/>
  <c r="EA491" i="2"/>
  <c r="EB491" i="2"/>
  <c r="EC491" i="2"/>
  <c r="ED491" i="2"/>
  <c r="EE491" i="2" s="1"/>
  <c r="EF491" i="2"/>
  <c r="EG491" i="2"/>
  <c r="EH491" i="2"/>
  <c r="EI491" i="2" s="1"/>
  <c r="EJ491" i="2"/>
  <c r="EK491" i="2" s="1"/>
  <c r="EL491" i="2"/>
  <c r="EM491" i="2" s="1"/>
  <c r="EN491" i="2"/>
  <c r="EO491" i="2" s="1"/>
  <c r="EP491" i="2"/>
  <c r="EQ491" i="2" s="1"/>
  <c r="ER491" i="2"/>
  <c r="ES491" i="2" s="1"/>
  <c r="DX492" i="2"/>
  <c r="DY492" i="2"/>
  <c r="DZ492" i="2"/>
  <c r="EA492" i="2" s="1"/>
  <c r="EB492" i="2"/>
  <c r="EC492" i="2" s="1"/>
  <c r="ED492" i="2"/>
  <c r="EE492" i="2" s="1"/>
  <c r="EF492" i="2"/>
  <c r="EG492" i="2" s="1"/>
  <c r="EH492" i="2"/>
  <c r="EI492" i="2" s="1"/>
  <c r="EJ492" i="2"/>
  <c r="EK492" i="2" s="1"/>
  <c r="EL492" i="2"/>
  <c r="EM492" i="2" s="1"/>
  <c r="EN492" i="2"/>
  <c r="EO492" i="2" s="1"/>
  <c r="EP492" i="2"/>
  <c r="EQ492" i="2"/>
  <c r="ER492" i="2"/>
  <c r="ES492" i="2"/>
  <c r="DX493" i="2"/>
  <c r="DY493" i="2" s="1"/>
  <c r="DZ493" i="2"/>
  <c r="EA493" i="2" s="1"/>
  <c r="EB493" i="2"/>
  <c r="EC493" i="2" s="1"/>
  <c r="ED493" i="2"/>
  <c r="EE493" i="2"/>
  <c r="EF493" i="2"/>
  <c r="EG493" i="2"/>
  <c r="EH493" i="2"/>
  <c r="EI493" i="2"/>
  <c r="EJ493" i="2"/>
  <c r="EK493" i="2" s="1"/>
  <c r="EL493" i="2"/>
  <c r="EM493" i="2" s="1"/>
  <c r="EN493" i="2"/>
  <c r="EO493" i="2" s="1"/>
  <c r="EP493" i="2"/>
  <c r="EQ493" i="2" s="1"/>
  <c r="ER493" i="2"/>
  <c r="ES493" i="2" s="1"/>
  <c r="DX494" i="2"/>
  <c r="DY494" i="2"/>
  <c r="DZ494" i="2"/>
  <c r="EA494" i="2" s="1"/>
  <c r="EB494" i="2"/>
  <c r="EC494" i="2" s="1"/>
  <c r="ED494" i="2"/>
  <c r="EE494" i="2" s="1"/>
  <c r="EF494" i="2"/>
  <c r="EG494" i="2" s="1"/>
  <c r="EH494" i="2"/>
  <c r="EI494" i="2"/>
  <c r="EJ494" i="2"/>
  <c r="EK494" i="2" s="1"/>
  <c r="EL494" i="2"/>
  <c r="EM494" i="2" s="1"/>
  <c r="EN494" i="2"/>
  <c r="EO494" i="2" s="1"/>
  <c r="EP494" i="2"/>
  <c r="EQ494" i="2" s="1"/>
  <c r="ER494" i="2"/>
  <c r="ES494" i="2" s="1"/>
  <c r="DX495" i="2"/>
  <c r="DY495" i="2" s="1"/>
  <c r="DZ495" i="2"/>
  <c r="EA495" i="2" s="1"/>
  <c r="EB495" i="2"/>
  <c r="EC495" i="2" s="1"/>
  <c r="ED495" i="2"/>
  <c r="EE495" i="2" s="1"/>
  <c r="EF495" i="2"/>
  <c r="EG495" i="2" s="1"/>
  <c r="EH495" i="2"/>
  <c r="EI495" i="2" s="1"/>
  <c r="EJ495" i="2"/>
  <c r="EK495" i="2"/>
  <c r="EL495" i="2"/>
  <c r="EM495" i="2" s="1"/>
  <c r="EN495" i="2"/>
  <c r="EO495" i="2" s="1"/>
  <c r="EP495" i="2"/>
  <c r="EQ495" i="2" s="1"/>
  <c r="ER495" i="2"/>
  <c r="ES495" i="2" s="1"/>
  <c r="DX496" i="2"/>
  <c r="DY496" i="2" s="1"/>
  <c r="DZ496" i="2"/>
  <c r="EA496" i="2" s="1"/>
  <c r="EB496" i="2"/>
  <c r="EC496" i="2" s="1"/>
  <c r="ED496" i="2"/>
  <c r="EE496" i="2" s="1"/>
  <c r="EF496" i="2"/>
  <c r="EG496" i="2" s="1"/>
  <c r="EH496" i="2"/>
  <c r="EI496" i="2" s="1"/>
  <c r="EJ496" i="2"/>
  <c r="EK496" i="2" s="1"/>
  <c r="EL496" i="2"/>
  <c r="EM496" i="2" s="1"/>
  <c r="EN496" i="2"/>
  <c r="EO496" i="2" s="1"/>
  <c r="EP496" i="2"/>
  <c r="EQ496" i="2" s="1"/>
  <c r="ER496" i="2"/>
  <c r="ES496" i="2" s="1"/>
  <c r="DX497" i="2"/>
  <c r="DY497" i="2"/>
  <c r="DZ497" i="2"/>
  <c r="EA497" i="2" s="1"/>
  <c r="EB497" i="2"/>
  <c r="EC497" i="2" s="1"/>
  <c r="ED497" i="2"/>
  <c r="EE497" i="2" s="1"/>
  <c r="EF497" i="2"/>
  <c r="EG497" i="2" s="1"/>
  <c r="EH497" i="2"/>
  <c r="EI497" i="2" s="1"/>
  <c r="EJ497" i="2"/>
  <c r="EK497" i="2" s="1"/>
  <c r="EL497" i="2"/>
  <c r="EM497" i="2" s="1"/>
  <c r="EN497" i="2"/>
  <c r="EO497" i="2" s="1"/>
  <c r="EP497" i="2"/>
  <c r="EQ497" i="2" s="1"/>
  <c r="ER497" i="2"/>
  <c r="ES497" i="2" s="1"/>
  <c r="DX498" i="2"/>
  <c r="DY498" i="2"/>
  <c r="DZ498" i="2"/>
  <c r="EA498" i="2" s="1"/>
  <c r="EB498" i="2"/>
  <c r="EC498" i="2" s="1"/>
  <c r="ED498" i="2"/>
  <c r="EE498" i="2" s="1"/>
  <c r="EF498" i="2"/>
  <c r="EG498" i="2" s="1"/>
  <c r="EH498" i="2"/>
  <c r="EI498" i="2" s="1"/>
  <c r="EJ498" i="2"/>
  <c r="EK498" i="2" s="1"/>
  <c r="EL498" i="2"/>
  <c r="EM498" i="2" s="1"/>
  <c r="EN498" i="2"/>
  <c r="EO498" i="2" s="1"/>
  <c r="EP498" i="2"/>
  <c r="EQ498" i="2" s="1"/>
  <c r="ER498" i="2"/>
  <c r="ES498" i="2" s="1"/>
  <c r="DX499" i="2"/>
  <c r="DY499" i="2" s="1"/>
  <c r="DZ499" i="2"/>
  <c r="EA499" i="2" s="1"/>
  <c r="EB499" i="2"/>
  <c r="EC499" i="2" s="1"/>
  <c r="ED499" i="2"/>
  <c r="EE499" i="2" s="1"/>
  <c r="EF499" i="2"/>
  <c r="EG499" i="2"/>
  <c r="EH499" i="2"/>
  <c r="EI499" i="2" s="1"/>
  <c r="EJ499" i="2"/>
  <c r="EK499" i="2"/>
  <c r="EL499" i="2"/>
  <c r="EM499" i="2" s="1"/>
  <c r="EN499" i="2"/>
  <c r="EO499" i="2" s="1"/>
  <c r="EP499" i="2"/>
  <c r="EQ499" i="2"/>
  <c r="ER499" i="2"/>
  <c r="ES499" i="2" s="1"/>
  <c r="DX500" i="2"/>
  <c r="DY500" i="2" s="1"/>
  <c r="DZ500" i="2"/>
  <c r="EA500" i="2" s="1"/>
  <c r="EB500" i="2"/>
  <c r="EC500" i="2" s="1"/>
  <c r="ED500" i="2"/>
  <c r="EE500" i="2" s="1"/>
  <c r="EF500" i="2"/>
  <c r="EG500" i="2" s="1"/>
  <c r="EH500" i="2"/>
  <c r="EI500" i="2" s="1"/>
  <c r="EJ500" i="2"/>
  <c r="EK500" i="2"/>
  <c r="EL500" i="2"/>
  <c r="EM500" i="2" s="1"/>
  <c r="EN500" i="2"/>
  <c r="EO500" i="2" s="1"/>
  <c r="EP500" i="2"/>
  <c r="EQ500" i="2"/>
  <c r="ER500" i="2"/>
  <c r="ES500" i="2" s="1"/>
  <c r="DX501" i="2"/>
  <c r="DY501" i="2" s="1"/>
  <c r="DZ501" i="2"/>
  <c r="EA501" i="2" s="1"/>
  <c r="EB501" i="2"/>
  <c r="EC501" i="2" s="1"/>
  <c r="ED501" i="2"/>
  <c r="EE501" i="2" s="1"/>
  <c r="EF501" i="2"/>
  <c r="EG501" i="2"/>
  <c r="EH501" i="2"/>
  <c r="EI501" i="2" s="1"/>
  <c r="EJ501" i="2"/>
  <c r="EK501" i="2" s="1"/>
  <c r="EL501" i="2"/>
  <c r="EM501" i="2" s="1"/>
  <c r="EN501" i="2"/>
  <c r="EO501" i="2" s="1"/>
  <c r="EP501" i="2"/>
  <c r="EQ501" i="2" s="1"/>
  <c r="ER501" i="2"/>
  <c r="ES501" i="2"/>
  <c r="DX502" i="2"/>
  <c r="DY502" i="2" s="1"/>
  <c r="DZ502" i="2"/>
  <c r="EA502" i="2"/>
  <c r="EB502" i="2"/>
  <c r="EC502" i="2" s="1"/>
  <c r="ED502" i="2"/>
  <c r="EE502" i="2" s="1"/>
  <c r="EF502" i="2"/>
  <c r="EG502" i="2"/>
  <c r="EH502" i="2"/>
  <c r="EI502" i="2" s="1"/>
  <c r="EJ502" i="2"/>
  <c r="EK502" i="2" s="1"/>
  <c r="EL502" i="2"/>
  <c r="EM502" i="2" s="1"/>
  <c r="EN502" i="2"/>
  <c r="EO502" i="2" s="1"/>
  <c r="EP502" i="2"/>
  <c r="EQ502" i="2"/>
  <c r="ER502" i="2"/>
  <c r="ES502" i="2" s="1"/>
  <c r="DX503" i="2"/>
  <c r="DY503" i="2"/>
  <c r="DZ503" i="2"/>
  <c r="EA503" i="2" s="1"/>
  <c r="EB503" i="2"/>
  <c r="EC503" i="2" s="1"/>
  <c r="ED503" i="2"/>
  <c r="EE503" i="2" s="1"/>
  <c r="EF503" i="2"/>
  <c r="EG503" i="2"/>
  <c r="EH503" i="2"/>
  <c r="EI503" i="2"/>
  <c r="EJ503" i="2"/>
  <c r="EK503" i="2" s="1"/>
  <c r="EL503" i="2"/>
  <c r="EM503" i="2" s="1"/>
  <c r="EN503" i="2"/>
  <c r="EO503" i="2" s="1"/>
  <c r="EP503" i="2"/>
  <c r="EQ503" i="2" s="1"/>
  <c r="ER503" i="2"/>
  <c r="ES503" i="2"/>
  <c r="DX504" i="2"/>
  <c r="DY504" i="2" s="1"/>
  <c r="DZ504" i="2"/>
  <c r="EA504" i="2"/>
  <c r="EB504" i="2"/>
  <c r="EC504" i="2" s="1"/>
  <c r="ED504" i="2"/>
  <c r="EE504" i="2" s="1"/>
  <c r="EF504" i="2"/>
  <c r="EG504" i="2" s="1"/>
  <c r="EH504" i="2"/>
  <c r="EI504" i="2" s="1"/>
  <c r="EJ504" i="2"/>
  <c r="EK504" i="2"/>
  <c r="EL504" i="2"/>
  <c r="EM504" i="2" s="1"/>
  <c r="EN504" i="2"/>
  <c r="EO504" i="2" s="1"/>
  <c r="EP504" i="2"/>
  <c r="EQ504" i="2" s="1"/>
  <c r="ER504" i="2"/>
  <c r="ES504" i="2" s="1"/>
  <c r="DX505" i="2"/>
  <c r="DY505" i="2" s="1"/>
  <c r="DZ505" i="2"/>
  <c r="EA505" i="2" s="1"/>
  <c r="EB505" i="2"/>
  <c r="EC505" i="2" s="1"/>
  <c r="ED505" i="2"/>
  <c r="EE505" i="2" s="1"/>
  <c r="EF505" i="2"/>
  <c r="EG505" i="2" s="1"/>
  <c r="EH505" i="2"/>
  <c r="EI505" i="2" s="1"/>
  <c r="EJ505" i="2"/>
  <c r="EK505" i="2"/>
  <c r="EL505" i="2"/>
  <c r="EM505" i="2"/>
  <c r="EN505" i="2"/>
  <c r="EO505" i="2" s="1"/>
  <c r="EP505" i="2"/>
  <c r="EQ505" i="2" s="1"/>
  <c r="ER505" i="2"/>
  <c r="ES505" i="2"/>
  <c r="DX506" i="2"/>
  <c r="DY506" i="2"/>
  <c r="DZ506" i="2"/>
  <c r="EA506" i="2"/>
  <c r="EB506" i="2"/>
  <c r="EC506" i="2" s="1"/>
  <c r="ED506" i="2"/>
  <c r="EE506" i="2" s="1"/>
  <c r="EF506" i="2"/>
  <c r="EG506" i="2" s="1"/>
  <c r="EH506" i="2"/>
  <c r="EI506" i="2" s="1"/>
  <c r="EJ506" i="2"/>
  <c r="EK506" i="2" s="1"/>
  <c r="EL506" i="2"/>
  <c r="EM506" i="2" s="1"/>
  <c r="EN506" i="2"/>
  <c r="EO506" i="2" s="1"/>
  <c r="EP506" i="2"/>
  <c r="EQ506" i="2" s="1"/>
  <c r="ER506" i="2"/>
  <c r="ES506" i="2" s="1"/>
  <c r="DX507" i="2"/>
  <c r="DY507" i="2" s="1"/>
  <c r="DZ507" i="2"/>
  <c r="EA507" i="2" s="1"/>
  <c r="EB507" i="2"/>
  <c r="EC507" i="2" s="1"/>
  <c r="ED507" i="2"/>
  <c r="EE507" i="2" s="1"/>
  <c r="EF507" i="2"/>
  <c r="EG507" i="2" s="1"/>
  <c r="EH507" i="2"/>
  <c r="EI507" i="2" s="1"/>
  <c r="EJ507" i="2"/>
  <c r="EK507" i="2"/>
  <c r="EL507" i="2"/>
  <c r="EM507" i="2" s="1"/>
  <c r="EN507" i="2"/>
  <c r="EO507" i="2" s="1"/>
  <c r="EP507" i="2"/>
  <c r="EQ507" i="2"/>
  <c r="ER507" i="2"/>
  <c r="ES507" i="2" s="1"/>
  <c r="DX508" i="2"/>
  <c r="DY508" i="2"/>
  <c r="DZ508" i="2"/>
  <c r="EA508" i="2"/>
  <c r="EB508" i="2"/>
  <c r="EC508" i="2" s="1"/>
  <c r="ED508" i="2"/>
  <c r="EE508" i="2" s="1"/>
  <c r="EF508" i="2"/>
  <c r="EG508" i="2" s="1"/>
  <c r="EH508" i="2"/>
  <c r="EI508" i="2" s="1"/>
  <c r="EJ508" i="2"/>
  <c r="EK508" i="2" s="1"/>
  <c r="EL508" i="2"/>
  <c r="EM508" i="2"/>
  <c r="EN508" i="2"/>
  <c r="EO508" i="2" s="1"/>
  <c r="EP508" i="2"/>
  <c r="EQ508" i="2" s="1"/>
  <c r="ER508" i="2"/>
  <c r="ES508" i="2" s="1"/>
  <c r="DX509" i="2"/>
  <c r="DY509" i="2" s="1"/>
  <c r="DZ509" i="2"/>
  <c r="EA509" i="2" s="1"/>
  <c r="EB509" i="2"/>
  <c r="EC509" i="2" s="1"/>
  <c r="ED509" i="2"/>
  <c r="EE509" i="2" s="1"/>
  <c r="EF509" i="2"/>
  <c r="EG509" i="2"/>
  <c r="EH509" i="2"/>
  <c r="EI509" i="2" s="1"/>
  <c r="EJ509" i="2"/>
  <c r="EK509" i="2" s="1"/>
  <c r="EL509" i="2"/>
  <c r="EM509" i="2" s="1"/>
  <c r="EN509" i="2"/>
  <c r="EO509" i="2" s="1"/>
  <c r="EP509" i="2"/>
  <c r="EQ509" i="2" s="1"/>
  <c r="ER509" i="2"/>
  <c r="ES509" i="2" s="1"/>
  <c r="DX510" i="2"/>
  <c r="DY510" i="2" s="1"/>
  <c r="DZ510" i="2"/>
  <c r="EA510" i="2" s="1"/>
  <c r="EB510" i="2"/>
  <c r="EC510" i="2" s="1"/>
  <c r="ED510" i="2"/>
  <c r="EE510" i="2" s="1"/>
  <c r="EF510" i="2"/>
  <c r="EG510" i="2" s="1"/>
  <c r="EH510" i="2"/>
  <c r="EI510" i="2" s="1"/>
  <c r="EJ510" i="2"/>
  <c r="EK510" i="2" s="1"/>
  <c r="EL510" i="2"/>
  <c r="EM510" i="2" s="1"/>
  <c r="EN510" i="2"/>
  <c r="EO510" i="2" s="1"/>
  <c r="EP510" i="2"/>
  <c r="EQ510" i="2" s="1"/>
  <c r="ER510" i="2"/>
  <c r="ES510" i="2" s="1"/>
  <c r="DX511" i="2"/>
  <c r="DY511" i="2" s="1"/>
  <c r="DZ511" i="2"/>
  <c r="EA511" i="2" s="1"/>
  <c r="EB511" i="2"/>
  <c r="EC511" i="2" s="1"/>
  <c r="ED511" i="2"/>
  <c r="EE511" i="2" s="1"/>
  <c r="EF511" i="2"/>
  <c r="EG511" i="2"/>
  <c r="EH511" i="2"/>
  <c r="EI511" i="2" s="1"/>
  <c r="EJ511" i="2"/>
  <c r="EK511" i="2" s="1"/>
  <c r="EL511" i="2"/>
  <c r="EM511" i="2" s="1"/>
  <c r="EN511" i="2"/>
  <c r="EO511" i="2"/>
  <c r="EP511" i="2"/>
  <c r="EQ511" i="2"/>
  <c r="ER511" i="2"/>
  <c r="ES511" i="2" s="1"/>
  <c r="DX512" i="2"/>
  <c r="DY512" i="2" s="1"/>
  <c r="DZ512" i="2"/>
  <c r="EA512" i="2"/>
  <c r="EB512" i="2"/>
  <c r="EC512" i="2" s="1"/>
  <c r="ED512" i="2"/>
  <c r="EE512" i="2" s="1"/>
  <c r="EF512" i="2"/>
  <c r="EG512" i="2" s="1"/>
  <c r="EH512" i="2"/>
  <c r="EI512" i="2" s="1"/>
  <c r="EJ512" i="2"/>
  <c r="EK512" i="2" s="1"/>
  <c r="EL512" i="2"/>
  <c r="EM512" i="2" s="1"/>
  <c r="EN512" i="2"/>
  <c r="EO512" i="2" s="1"/>
  <c r="EP512" i="2"/>
  <c r="EQ512" i="2"/>
  <c r="ER512" i="2"/>
  <c r="ES512" i="2"/>
  <c r="DX513" i="2"/>
  <c r="DY513" i="2" s="1"/>
  <c r="DZ513" i="2"/>
  <c r="EA513" i="2" s="1"/>
  <c r="EB513" i="2"/>
  <c r="EC513" i="2" s="1"/>
  <c r="ED513" i="2"/>
  <c r="EE513" i="2" s="1"/>
  <c r="EF513" i="2"/>
  <c r="EG513" i="2" s="1"/>
  <c r="EH513" i="2"/>
  <c r="EI513" i="2" s="1"/>
  <c r="EJ513" i="2"/>
  <c r="EK513" i="2" s="1"/>
  <c r="EL513" i="2"/>
  <c r="EM513" i="2" s="1"/>
  <c r="EN513" i="2"/>
  <c r="EO513" i="2" s="1"/>
  <c r="EP513" i="2"/>
  <c r="EQ513" i="2" s="1"/>
  <c r="ER513" i="2"/>
  <c r="ES513" i="2" s="1"/>
  <c r="DX639" i="2"/>
  <c r="DY639" i="2" s="1"/>
  <c r="DZ639" i="2"/>
  <c r="EA639" i="2"/>
  <c r="EB639" i="2"/>
  <c r="EC639" i="2" s="1"/>
  <c r="ED639" i="2"/>
  <c r="EE639" i="2" s="1"/>
  <c r="EF639" i="2"/>
  <c r="EG639" i="2" s="1"/>
  <c r="EH639" i="2"/>
  <c r="EI639" i="2" s="1"/>
  <c r="EJ639" i="2"/>
  <c r="EK639" i="2" s="1"/>
  <c r="EL639" i="2"/>
  <c r="EM639" i="2" s="1"/>
  <c r="EN639" i="2"/>
  <c r="EO639" i="2" s="1"/>
  <c r="EP639" i="2"/>
  <c r="EQ639" i="2" s="1"/>
  <c r="ER639" i="2"/>
  <c r="ES639" i="2"/>
  <c r="DX640" i="2"/>
  <c r="DY640" i="2" s="1"/>
  <c r="DZ640" i="2"/>
  <c r="EA640" i="2" s="1"/>
  <c r="EB640" i="2"/>
  <c r="EC640" i="2" s="1"/>
  <c r="ED640" i="2"/>
  <c r="EE640" i="2" s="1"/>
  <c r="EF640" i="2"/>
  <c r="EG640" i="2"/>
  <c r="EH640" i="2"/>
  <c r="EI640" i="2" s="1"/>
  <c r="EJ640" i="2"/>
  <c r="EK640" i="2" s="1"/>
  <c r="EL640" i="2"/>
  <c r="EM640" i="2" s="1"/>
  <c r="EN640" i="2"/>
  <c r="EO640" i="2"/>
  <c r="EP640" i="2"/>
  <c r="EQ640" i="2" s="1"/>
  <c r="ER640" i="2"/>
  <c r="ES640" i="2" s="1"/>
  <c r="DX641" i="2"/>
  <c r="DY641" i="2" s="1"/>
  <c r="DZ641" i="2"/>
  <c r="EA641" i="2" s="1"/>
  <c r="EB641" i="2"/>
  <c r="EC641" i="2"/>
  <c r="ED641" i="2"/>
  <c r="EE641" i="2" s="1"/>
  <c r="EF641" i="2"/>
  <c r="EG641" i="2" s="1"/>
  <c r="EH641" i="2"/>
  <c r="EI641" i="2" s="1"/>
  <c r="EJ641" i="2"/>
  <c r="EK641" i="2"/>
  <c r="EL641" i="2"/>
  <c r="EM641" i="2" s="1"/>
  <c r="EN641" i="2"/>
  <c r="EO641" i="2" s="1"/>
  <c r="EP641" i="2"/>
  <c r="EQ641" i="2" s="1"/>
  <c r="ER641" i="2"/>
  <c r="ES641" i="2" s="1"/>
  <c r="DX642" i="2"/>
  <c r="DY642" i="2"/>
  <c r="DZ642" i="2"/>
  <c r="EA642" i="2" s="1"/>
  <c r="EB642" i="2"/>
  <c r="EC642" i="2" s="1"/>
  <c r="ED642" i="2"/>
  <c r="EE642" i="2" s="1"/>
  <c r="EF642" i="2"/>
  <c r="EG642" i="2" s="1"/>
  <c r="EH642" i="2"/>
  <c r="EI642" i="2" s="1"/>
  <c r="EJ642" i="2"/>
  <c r="EK642" i="2" s="1"/>
  <c r="EL642" i="2"/>
  <c r="EM642" i="2"/>
  <c r="EN642" i="2"/>
  <c r="EO642" i="2"/>
  <c r="EP642" i="2"/>
  <c r="EQ642" i="2"/>
  <c r="ER642" i="2"/>
  <c r="ES642" i="2" s="1"/>
  <c r="DX643" i="2"/>
  <c r="DY643" i="2"/>
  <c r="DZ643" i="2"/>
  <c r="EA643" i="2" s="1"/>
  <c r="EB643" i="2"/>
  <c r="EC643" i="2" s="1"/>
  <c r="ED643" i="2"/>
  <c r="EE643" i="2" s="1"/>
  <c r="EF643" i="2"/>
  <c r="EG643" i="2"/>
  <c r="EH643" i="2"/>
  <c r="EI643" i="2" s="1"/>
  <c r="EJ643" i="2"/>
  <c r="EK643" i="2" s="1"/>
  <c r="EL643" i="2"/>
  <c r="EM643" i="2" s="1"/>
  <c r="EN643" i="2"/>
  <c r="EO643" i="2"/>
  <c r="EP643" i="2"/>
  <c r="EQ643" i="2" s="1"/>
  <c r="ER643" i="2"/>
  <c r="ES643" i="2" s="1"/>
  <c r="DX644" i="2"/>
  <c r="DY644" i="2" s="1"/>
  <c r="DZ644" i="2"/>
  <c r="EA644" i="2" s="1"/>
  <c r="EB644" i="2"/>
  <c r="EC644" i="2"/>
  <c r="ED644" i="2"/>
  <c r="EE644" i="2" s="1"/>
  <c r="EF644" i="2"/>
  <c r="EG644" i="2" s="1"/>
  <c r="EH644" i="2"/>
  <c r="EI644" i="2" s="1"/>
  <c r="EJ644" i="2"/>
  <c r="EK644" i="2" s="1"/>
  <c r="EL644" i="2"/>
  <c r="EM644" i="2" s="1"/>
  <c r="EN644" i="2"/>
  <c r="EO644" i="2" s="1"/>
  <c r="EP644" i="2"/>
  <c r="EQ644" i="2" s="1"/>
  <c r="ER644" i="2"/>
  <c r="ES644" i="2" s="1"/>
  <c r="DX645" i="2"/>
  <c r="DY645" i="2"/>
  <c r="DZ645" i="2"/>
  <c r="EA645" i="2" s="1"/>
  <c r="EB645" i="2"/>
  <c r="EC645" i="2" s="1"/>
  <c r="ED645" i="2"/>
  <c r="EE645" i="2" s="1"/>
  <c r="EF645" i="2"/>
  <c r="EG645" i="2" s="1"/>
  <c r="EH645" i="2"/>
  <c r="EI645" i="2"/>
  <c r="EJ645" i="2"/>
  <c r="EK645" i="2" s="1"/>
  <c r="EL645" i="2"/>
  <c r="EM645" i="2" s="1"/>
  <c r="EN645" i="2"/>
  <c r="EO645" i="2" s="1"/>
  <c r="EP645" i="2"/>
  <c r="EQ645" i="2"/>
  <c r="ER645" i="2"/>
  <c r="ES645" i="2" s="1"/>
  <c r="DX646" i="2"/>
  <c r="DY646" i="2" s="1"/>
  <c r="DZ646" i="2"/>
  <c r="EA646" i="2" s="1"/>
  <c r="EB646" i="2"/>
  <c r="EC646" i="2" s="1"/>
  <c r="ED646" i="2"/>
  <c r="EE646" i="2"/>
  <c r="EF646" i="2"/>
  <c r="EG646" i="2" s="1"/>
  <c r="EH646" i="2"/>
  <c r="EI646" i="2" s="1"/>
  <c r="EJ646" i="2"/>
  <c r="EK646" i="2" s="1"/>
  <c r="EL646" i="2"/>
  <c r="EM646" i="2"/>
  <c r="EN646" i="2"/>
  <c r="EO646" i="2" s="1"/>
  <c r="EP646" i="2"/>
  <c r="EQ646" i="2" s="1"/>
  <c r="ER646" i="2"/>
  <c r="ES646" i="2" s="1"/>
  <c r="DX647" i="2"/>
  <c r="DY647" i="2" s="1"/>
  <c r="DZ647" i="2"/>
  <c r="EA647" i="2"/>
  <c r="EB647" i="2"/>
  <c r="EC647" i="2" s="1"/>
  <c r="ED647" i="2"/>
  <c r="EE647" i="2" s="1"/>
  <c r="EF647" i="2"/>
  <c r="EG647" i="2" s="1"/>
  <c r="EH647" i="2"/>
  <c r="EI647" i="2" s="1"/>
  <c r="EJ647" i="2"/>
  <c r="EK647" i="2" s="1"/>
  <c r="EL647" i="2"/>
  <c r="EM647" i="2" s="1"/>
  <c r="EN647" i="2"/>
  <c r="EO647" i="2" s="1"/>
  <c r="EP647" i="2"/>
  <c r="EQ647" i="2" s="1"/>
  <c r="ER647" i="2"/>
  <c r="ES647" i="2"/>
  <c r="DX648" i="2"/>
  <c r="DY648" i="2" s="1"/>
  <c r="DZ648" i="2"/>
  <c r="EA648" i="2" s="1"/>
  <c r="EB648" i="2"/>
  <c r="EC648" i="2" s="1"/>
  <c r="ED648" i="2"/>
  <c r="EE648" i="2" s="1"/>
  <c r="EF648" i="2"/>
  <c r="EG648" i="2" s="1"/>
  <c r="EH648" i="2"/>
  <c r="EI648" i="2" s="1"/>
  <c r="EJ648" i="2"/>
  <c r="EK648" i="2"/>
  <c r="EL648" i="2"/>
  <c r="EM648" i="2"/>
  <c r="EN648" i="2"/>
  <c r="EO648" i="2"/>
  <c r="EP648" i="2"/>
  <c r="EQ648" i="2" s="1"/>
  <c r="ER648" i="2"/>
  <c r="ES648" i="2" s="1"/>
  <c r="DX649" i="2"/>
  <c r="DY649" i="2" s="1"/>
  <c r="DZ649" i="2"/>
  <c r="EA649" i="2" s="1"/>
  <c r="EB649" i="2"/>
  <c r="EC649" i="2" s="1"/>
  <c r="ED649" i="2"/>
  <c r="EE649" i="2"/>
  <c r="EF649" i="2"/>
  <c r="EG649" i="2" s="1"/>
  <c r="EH649" i="2"/>
  <c r="EI649" i="2" s="1"/>
  <c r="EJ649" i="2"/>
  <c r="EK649" i="2" s="1"/>
  <c r="EL649" i="2"/>
  <c r="EM649" i="2" s="1"/>
  <c r="EN649" i="2"/>
  <c r="EO649" i="2" s="1"/>
  <c r="EP649" i="2"/>
  <c r="EQ649" i="2" s="1"/>
  <c r="ER649" i="2"/>
  <c r="ES649" i="2" s="1"/>
  <c r="DX650" i="2"/>
  <c r="DY650" i="2" s="1"/>
  <c r="DZ650" i="2"/>
  <c r="EA650" i="2"/>
  <c r="EB650" i="2"/>
  <c r="EC650" i="2" s="1"/>
  <c r="ED650" i="2"/>
  <c r="EE650" i="2" s="1"/>
  <c r="EF650" i="2"/>
  <c r="EG650" i="2" s="1"/>
  <c r="EH650" i="2"/>
  <c r="EI650" i="2" s="1"/>
  <c r="EJ650" i="2"/>
  <c r="EK650" i="2"/>
  <c r="EL650" i="2"/>
  <c r="EM650" i="2" s="1"/>
  <c r="EN650" i="2"/>
  <c r="EO650" i="2" s="1"/>
  <c r="EP650" i="2"/>
  <c r="EQ650" i="2" s="1"/>
  <c r="ER650" i="2"/>
  <c r="ES650" i="2"/>
  <c r="DX651" i="2"/>
  <c r="DY651" i="2" s="1"/>
  <c r="DZ651" i="2"/>
  <c r="EA651" i="2" s="1"/>
  <c r="EB651" i="2"/>
  <c r="EC651" i="2" s="1"/>
  <c r="ED651" i="2"/>
  <c r="EE651" i="2" s="1"/>
  <c r="EF651" i="2"/>
  <c r="EG651" i="2"/>
  <c r="EH651" i="2"/>
  <c r="EI651" i="2" s="1"/>
  <c r="EJ651" i="2"/>
  <c r="EK651" i="2" s="1"/>
  <c r="EL651" i="2"/>
  <c r="EM651" i="2" s="1"/>
  <c r="EN651" i="2"/>
  <c r="EO651" i="2"/>
  <c r="EP651" i="2"/>
  <c r="EQ651" i="2" s="1"/>
  <c r="ER651" i="2"/>
  <c r="ES651" i="2" s="1"/>
  <c r="DX652" i="2"/>
  <c r="DY652" i="2"/>
  <c r="DZ652" i="2"/>
  <c r="EA652" i="2"/>
  <c r="EB652" i="2"/>
  <c r="EC652" i="2"/>
  <c r="ED652" i="2"/>
  <c r="EE652" i="2" s="1"/>
  <c r="EF652" i="2"/>
  <c r="EG652" i="2" s="1"/>
  <c r="EH652" i="2"/>
  <c r="EI652" i="2" s="1"/>
  <c r="EJ652" i="2"/>
  <c r="EK652" i="2" s="1"/>
  <c r="EL652" i="2"/>
  <c r="EM652" i="2" s="1"/>
  <c r="EN652" i="2"/>
  <c r="EO652" i="2"/>
  <c r="EP652" i="2"/>
  <c r="EQ652" i="2" s="1"/>
  <c r="ER652" i="2"/>
  <c r="ES652" i="2" s="1"/>
  <c r="DX653" i="2"/>
  <c r="DY653" i="2" s="1"/>
  <c r="DZ653" i="2"/>
  <c r="EA653" i="2"/>
  <c r="EB653" i="2"/>
  <c r="EC653" i="2" s="1"/>
  <c r="ED653" i="2"/>
  <c r="EE653" i="2" s="1"/>
  <c r="EF653" i="2"/>
  <c r="EG653" i="2" s="1"/>
  <c r="EH653" i="2"/>
  <c r="EI653" i="2" s="1"/>
  <c r="EJ653" i="2"/>
  <c r="EK653" i="2"/>
  <c r="EL653" i="2"/>
  <c r="EM653" i="2" s="1"/>
  <c r="EN653" i="2"/>
  <c r="EO653" i="2" s="1"/>
  <c r="EP653" i="2"/>
  <c r="EQ653" i="2" s="1"/>
  <c r="ER653" i="2"/>
  <c r="ES653" i="2"/>
  <c r="DX654" i="2"/>
  <c r="DY654" i="2" s="1"/>
  <c r="DZ654" i="2"/>
  <c r="EA654" i="2" s="1"/>
  <c r="EB654" i="2"/>
  <c r="EC654" i="2" s="1"/>
  <c r="ED654" i="2"/>
  <c r="EE654" i="2"/>
  <c r="EF654" i="2"/>
  <c r="EG654" i="2"/>
  <c r="EH654" i="2"/>
  <c r="EI654" i="2" s="1"/>
  <c r="EJ654" i="2"/>
  <c r="EK654" i="2"/>
  <c r="EL654" i="2"/>
  <c r="EM654" i="2"/>
  <c r="EN654" i="2"/>
  <c r="EO654" i="2" s="1"/>
  <c r="EP654" i="2"/>
  <c r="EQ654" i="2" s="1"/>
  <c r="ER654" i="2"/>
  <c r="ES654" i="2" s="1"/>
  <c r="DX655" i="2"/>
  <c r="DY655" i="2"/>
  <c r="DZ655" i="2"/>
  <c r="EA655" i="2"/>
  <c r="EB655" i="2"/>
  <c r="EC655" i="2"/>
  <c r="ED655" i="2"/>
  <c r="EE655" i="2" s="1"/>
  <c r="EF655" i="2"/>
  <c r="EG655" i="2"/>
  <c r="EH655" i="2"/>
  <c r="EI655" i="2" s="1"/>
  <c r="EJ655" i="2"/>
  <c r="EK655" i="2" s="1"/>
  <c r="EL655" i="2"/>
  <c r="EM655" i="2"/>
  <c r="EN655" i="2"/>
  <c r="EO655" i="2" s="1"/>
  <c r="EP655" i="2"/>
  <c r="EQ655" i="2"/>
  <c r="ER655" i="2"/>
  <c r="ES655" i="2"/>
  <c r="DX656" i="2"/>
  <c r="DY656" i="2"/>
  <c r="DZ656" i="2"/>
  <c r="EA656" i="2" s="1"/>
  <c r="EB656" i="2"/>
  <c r="EC656" i="2" s="1"/>
  <c r="ED656" i="2"/>
  <c r="EE656" i="2" s="1"/>
  <c r="EF656" i="2"/>
  <c r="EG656" i="2"/>
  <c r="EH656" i="2"/>
  <c r="EI656" i="2"/>
  <c r="EJ656" i="2"/>
  <c r="EK656" i="2" s="1"/>
  <c r="EL656" i="2"/>
  <c r="EM656" i="2"/>
  <c r="EN656" i="2"/>
  <c r="EO656" i="2"/>
  <c r="EP656" i="2"/>
  <c r="EQ656" i="2"/>
  <c r="ER656" i="2"/>
  <c r="ES656" i="2" s="1"/>
  <c r="DX657" i="2"/>
  <c r="DY657" i="2" s="1"/>
  <c r="DZ657" i="2"/>
  <c r="EA657" i="2"/>
  <c r="EB657" i="2"/>
  <c r="EC657" i="2"/>
  <c r="ED657" i="2"/>
  <c r="EE657" i="2"/>
  <c r="EF657" i="2"/>
  <c r="EG657" i="2" s="1"/>
  <c r="EH657" i="2"/>
  <c r="EI657" i="2" s="1"/>
  <c r="EJ657" i="2"/>
  <c r="EK657" i="2" s="1"/>
  <c r="EL657" i="2"/>
  <c r="EM657" i="2" s="1"/>
  <c r="EN657" i="2"/>
  <c r="EO657" i="2" s="1"/>
  <c r="EP657" i="2"/>
  <c r="EQ657" i="2"/>
  <c r="ER657" i="2"/>
  <c r="ES657" i="2" s="1"/>
  <c r="DX658" i="2"/>
  <c r="DY658" i="2" s="1"/>
  <c r="DZ658" i="2"/>
  <c r="EA658" i="2" s="1"/>
  <c r="EB658" i="2"/>
  <c r="EC658" i="2"/>
  <c r="ED658" i="2"/>
  <c r="EE658" i="2" s="1"/>
  <c r="EF658" i="2"/>
  <c r="EG658" i="2" s="1"/>
  <c r="EH658" i="2"/>
  <c r="EI658" i="2" s="1"/>
  <c r="EJ658" i="2"/>
  <c r="EK658" i="2" s="1"/>
  <c r="EL658" i="2"/>
  <c r="EM658" i="2"/>
  <c r="EN658" i="2"/>
  <c r="EO658" i="2" s="1"/>
  <c r="EP658" i="2"/>
  <c r="EQ658" i="2" s="1"/>
  <c r="ER658" i="2"/>
  <c r="ES658" i="2" s="1"/>
  <c r="DX659" i="2"/>
  <c r="DY659" i="2"/>
  <c r="DZ659" i="2"/>
  <c r="EA659" i="2" s="1"/>
  <c r="EB659" i="2"/>
  <c r="EC659" i="2" s="1"/>
  <c r="ED659" i="2"/>
  <c r="EE659" i="2" s="1"/>
  <c r="EF659" i="2"/>
  <c r="EG659" i="2" s="1"/>
  <c r="EH659" i="2"/>
  <c r="EI659" i="2"/>
  <c r="EJ659" i="2"/>
  <c r="EK659" i="2" s="1"/>
  <c r="EL659" i="2"/>
  <c r="EM659" i="2" s="1"/>
  <c r="EN659" i="2"/>
  <c r="EO659" i="2" s="1"/>
  <c r="EP659" i="2"/>
  <c r="EQ659" i="2" s="1"/>
  <c r="ER659" i="2"/>
  <c r="ES659" i="2" s="1"/>
  <c r="DX660" i="2"/>
  <c r="DY660" i="2" s="1"/>
  <c r="DZ660" i="2"/>
  <c r="EA660" i="2"/>
  <c r="EB660" i="2"/>
  <c r="EC660" i="2"/>
  <c r="ED660" i="2"/>
  <c r="EE660" i="2"/>
  <c r="EF660" i="2"/>
  <c r="EG660" i="2" s="1"/>
  <c r="EH660" i="2"/>
  <c r="EI660" i="2"/>
  <c r="EJ660" i="2"/>
  <c r="EK660" i="2" s="1"/>
  <c r="EL660" i="2"/>
  <c r="EM660" i="2" s="1"/>
  <c r="EN660" i="2"/>
  <c r="EO660" i="2"/>
  <c r="EP660" i="2"/>
  <c r="EQ660" i="2" s="1"/>
  <c r="ER660" i="2"/>
  <c r="ES660" i="2"/>
  <c r="DX661" i="2"/>
  <c r="DY661" i="2"/>
  <c r="DZ661" i="2"/>
  <c r="EA661" i="2"/>
  <c r="EB661" i="2"/>
  <c r="EC661" i="2" s="1"/>
  <c r="ED661" i="2"/>
  <c r="EE661" i="2" s="1"/>
  <c r="EF661" i="2"/>
  <c r="EG661" i="2" s="1"/>
  <c r="EH661" i="2"/>
  <c r="EI661" i="2"/>
  <c r="EJ661" i="2"/>
  <c r="EK661" i="2"/>
  <c r="EL661" i="2"/>
  <c r="EM661" i="2" s="1"/>
  <c r="EN661" i="2"/>
  <c r="EO661" i="2"/>
  <c r="EP661" i="2"/>
  <c r="EQ661" i="2"/>
  <c r="ER661" i="2"/>
  <c r="ES661" i="2"/>
  <c r="DX856" i="2"/>
  <c r="DY856" i="2"/>
  <c r="DZ856" i="2"/>
  <c r="EA856" i="2" s="1"/>
  <c r="EB856" i="2"/>
  <c r="EC856" i="2" s="1"/>
  <c r="ED856" i="2"/>
  <c r="EE856" i="2" s="1"/>
  <c r="EF856" i="2"/>
  <c r="EG856" i="2" s="1"/>
  <c r="EH856" i="2"/>
  <c r="EI856" i="2" s="1"/>
  <c r="EJ856" i="2"/>
  <c r="EK856" i="2" s="1"/>
  <c r="EL856" i="2"/>
  <c r="EM856" i="2" s="1"/>
  <c r="EN856" i="2"/>
  <c r="EO856" i="2" s="1"/>
  <c r="EP856" i="2"/>
  <c r="EQ856" i="2"/>
  <c r="ER856" i="2"/>
  <c r="ES856" i="2" s="1"/>
  <c r="DX857" i="2"/>
  <c r="DY857" i="2" s="1"/>
  <c r="DZ857" i="2"/>
  <c r="EA857" i="2"/>
  <c r="EB857" i="2"/>
  <c r="EC857" i="2" s="1"/>
  <c r="ED857" i="2"/>
  <c r="EE857" i="2"/>
  <c r="EF857" i="2"/>
  <c r="EG857" i="2" s="1"/>
  <c r="EH857" i="2"/>
  <c r="EI857" i="2" s="1"/>
  <c r="EJ857" i="2"/>
  <c r="EK857" i="2" s="1"/>
  <c r="EL857" i="2"/>
  <c r="EM857" i="2"/>
  <c r="EN857" i="2"/>
  <c r="EO857" i="2" s="1"/>
  <c r="EP857" i="2"/>
  <c r="EQ857" i="2" s="1"/>
  <c r="ER857" i="2"/>
  <c r="ES857" i="2" s="1"/>
  <c r="DX858" i="2"/>
  <c r="DY858" i="2" s="1"/>
  <c r="DZ858" i="2"/>
  <c r="EA858" i="2" s="1"/>
  <c r="EB858" i="2"/>
  <c r="EC858" i="2"/>
  <c r="ED858" i="2"/>
  <c r="EE858" i="2"/>
  <c r="EF858" i="2"/>
  <c r="EG858" i="2" s="1"/>
  <c r="EH858" i="2"/>
  <c r="EI858" i="2" s="1"/>
  <c r="EJ858" i="2"/>
  <c r="EK858" i="2" s="1"/>
  <c r="EL858" i="2"/>
  <c r="EM858" i="2" s="1"/>
  <c r="EN858" i="2"/>
  <c r="EO858" i="2"/>
  <c r="EP858" i="2"/>
  <c r="EQ858" i="2" s="1"/>
  <c r="ER858" i="2"/>
  <c r="ES858" i="2" s="1"/>
  <c r="DX859" i="2"/>
  <c r="DY859" i="2"/>
  <c r="DZ859" i="2"/>
  <c r="EA859" i="2"/>
  <c r="EB859" i="2"/>
  <c r="EC859" i="2" s="1"/>
  <c r="ED859" i="2"/>
  <c r="EE859" i="2"/>
  <c r="EF859" i="2"/>
  <c r="EG859" i="2" s="1"/>
  <c r="EH859" i="2"/>
  <c r="EI859" i="2"/>
  <c r="EJ859" i="2"/>
  <c r="EK859" i="2"/>
  <c r="EL859" i="2"/>
  <c r="EM859" i="2" s="1"/>
  <c r="EN859" i="2"/>
  <c r="EO859" i="2" s="1"/>
  <c r="EP859" i="2"/>
  <c r="EQ859" i="2"/>
  <c r="ER859" i="2"/>
  <c r="ES859" i="2" s="1"/>
  <c r="DX860" i="2"/>
  <c r="DY860" i="2" s="1"/>
  <c r="DZ860" i="2"/>
  <c r="EA860" i="2" s="1"/>
  <c r="EB860" i="2"/>
  <c r="EC860" i="2" s="1"/>
  <c r="ED860" i="2"/>
  <c r="EE860" i="2"/>
  <c r="EF860" i="2"/>
  <c r="EG860" i="2"/>
  <c r="EH860" i="2"/>
  <c r="EI860" i="2" s="1"/>
  <c r="EJ860" i="2"/>
  <c r="EK860" i="2" s="1"/>
  <c r="EL860" i="2"/>
  <c r="EM860" i="2" s="1"/>
  <c r="EN860" i="2"/>
  <c r="EO860" i="2" s="1"/>
  <c r="EP860" i="2"/>
  <c r="EQ860" i="2" s="1"/>
  <c r="ER860" i="2"/>
  <c r="ES860" i="2" s="1"/>
  <c r="DX861" i="2"/>
  <c r="DY861" i="2" s="1"/>
  <c r="DZ861" i="2"/>
  <c r="EA861" i="2"/>
  <c r="EB861" i="2"/>
  <c r="EC861" i="2"/>
  <c r="ED861" i="2"/>
  <c r="EE861" i="2" s="1"/>
  <c r="EF861" i="2"/>
  <c r="EG861" i="2"/>
  <c r="EH861" i="2"/>
  <c r="EI861" i="2" s="1"/>
  <c r="EJ861" i="2"/>
  <c r="EK861" i="2" s="1"/>
  <c r="EL861" i="2"/>
  <c r="EM861" i="2"/>
  <c r="EN861" i="2"/>
  <c r="EO861" i="2" s="1"/>
  <c r="EP861" i="2"/>
  <c r="EQ861" i="2" s="1"/>
  <c r="ER861" i="2"/>
  <c r="ES861" i="2"/>
  <c r="DX862" i="2"/>
  <c r="DY862" i="2"/>
  <c r="DZ862" i="2"/>
  <c r="EA862" i="2" s="1"/>
  <c r="EB862" i="2"/>
  <c r="EC862" i="2"/>
  <c r="ED862" i="2"/>
  <c r="EE862" i="2" s="1"/>
  <c r="EF862" i="2"/>
  <c r="EG862" i="2"/>
  <c r="EH862" i="2"/>
  <c r="EI862" i="2"/>
  <c r="EJ862" i="2"/>
  <c r="EK862" i="2" s="1"/>
  <c r="EL862" i="2"/>
  <c r="EM862" i="2" s="1"/>
  <c r="EN862" i="2"/>
  <c r="EO862" i="2" s="1"/>
  <c r="EP862" i="2"/>
  <c r="EQ862" i="2" s="1"/>
  <c r="ER862" i="2"/>
  <c r="ES862" i="2"/>
  <c r="DX863" i="2"/>
  <c r="DY863" i="2" s="1"/>
  <c r="DZ863" i="2"/>
  <c r="EA863" i="2"/>
  <c r="EB863" i="2"/>
  <c r="EC863" i="2" s="1"/>
  <c r="ED863" i="2"/>
  <c r="EE863" i="2" s="1"/>
  <c r="EF863" i="2"/>
  <c r="EG863" i="2" s="1"/>
  <c r="EH863" i="2"/>
  <c r="EI863" i="2" s="1"/>
  <c r="EJ863" i="2"/>
  <c r="EK863" i="2" s="1"/>
  <c r="EL863" i="2"/>
  <c r="EM863" i="2"/>
  <c r="EN863" i="2"/>
  <c r="EO863" i="2" s="1"/>
  <c r="EP863" i="2"/>
  <c r="EQ863" i="2" s="1"/>
  <c r="ER863" i="2"/>
  <c r="ES863" i="2"/>
  <c r="DX864" i="2"/>
  <c r="DY864" i="2" s="1"/>
  <c r="DZ864" i="2"/>
  <c r="EA864" i="2" s="1"/>
  <c r="EB864" i="2"/>
  <c r="EC864" i="2" s="1"/>
  <c r="ED864" i="2"/>
  <c r="EE864" i="2" s="1"/>
  <c r="EF864" i="2"/>
  <c r="EG864" i="2" s="1"/>
  <c r="EH864" i="2"/>
  <c r="EI864" i="2" s="1"/>
  <c r="EJ864" i="2"/>
  <c r="EK864" i="2" s="1"/>
  <c r="EL864" i="2"/>
  <c r="EM864" i="2" s="1"/>
  <c r="EN864" i="2"/>
  <c r="EO864" i="2"/>
  <c r="EP864" i="2"/>
  <c r="EQ864" i="2" s="1"/>
  <c r="ER864" i="2"/>
  <c r="ES864" i="2" s="1"/>
  <c r="DX865" i="2"/>
  <c r="DY865" i="2" s="1"/>
  <c r="DZ865" i="2"/>
  <c r="EA865" i="2" s="1"/>
  <c r="EB865" i="2"/>
  <c r="EC865" i="2" s="1"/>
  <c r="ED865" i="2"/>
  <c r="EE865" i="2" s="1"/>
  <c r="EF865" i="2"/>
  <c r="EG865" i="2"/>
  <c r="EH865" i="2"/>
  <c r="EI865" i="2"/>
  <c r="EJ865" i="2"/>
  <c r="EK865" i="2" s="1"/>
  <c r="EL865" i="2"/>
  <c r="EM865" i="2" s="1"/>
  <c r="EN865" i="2"/>
  <c r="EO865" i="2"/>
  <c r="EP865" i="2"/>
  <c r="EQ865" i="2"/>
  <c r="ER865" i="2"/>
  <c r="ES865" i="2" s="1"/>
  <c r="DX866" i="2"/>
  <c r="DY866" i="2"/>
  <c r="DZ866" i="2"/>
  <c r="EA866" i="2" s="1"/>
  <c r="EB866" i="2"/>
  <c r="EC866" i="2" s="1"/>
  <c r="ED866" i="2"/>
  <c r="EE866" i="2" s="1"/>
  <c r="EF866" i="2"/>
  <c r="EG866" i="2" s="1"/>
  <c r="EH866" i="2"/>
  <c r="EI866" i="2" s="1"/>
  <c r="EJ866" i="2"/>
  <c r="EK866" i="2" s="1"/>
  <c r="EL866" i="2"/>
  <c r="EM866" i="2" s="1"/>
  <c r="EN866" i="2"/>
  <c r="EO866" i="2"/>
  <c r="EP866" i="2"/>
  <c r="EQ866" i="2" s="1"/>
  <c r="ER866" i="2"/>
  <c r="ES866" i="2" s="1"/>
  <c r="DX867" i="2"/>
  <c r="DY867" i="2"/>
  <c r="DZ867" i="2"/>
  <c r="EA867" i="2" s="1"/>
  <c r="EB867" i="2"/>
  <c r="EC867" i="2" s="1"/>
  <c r="ED867" i="2"/>
  <c r="EE867" i="2"/>
  <c r="EF867" i="2"/>
  <c r="EG867" i="2" s="1"/>
  <c r="EH867" i="2"/>
  <c r="EI867" i="2"/>
  <c r="EJ867" i="2"/>
  <c r="EK867" i="2"/>
  <c r="EL867" i="2"/>
  <c r="EM867" i="2" s="1"/>
  <c r="EN867" i="2"/>
  <c r="EO867" i="2" s="1"/>
  <c r="EP867" i="2"/>
  <c r="EQ867" i="2"/>
  <c r="ER867" i="2"/>
  <c r="ES867" i="2" s="1"/>
  <c r="DX868" i="2"/>
  <c r="DY868" i="2" s="1"/>
  <c r="DZ868" i="2"/>
  <c r="EA868" i="2" s="1"/>
  <c r="EB868" i="2"/>
  <c r="EC868" i="2" s="1"/>
  <c r="ED868" i="2"/>
  <c r="EE868" i="2"/>
  <c r="EF868" i="2"/>
  <c r="EG868" i="2"/>
  <c r="EH868" i="2"/>
  <c r="EI868" i="2" s="1"/>
  <c r="EJ868" i="2"/>
  <c r="EK868" i="2" s="1"/>
  <c r="EL868" i="2"/>
  <c r="EM868" i="2" s="1"/>
  <c r="EN868" i="2"/>
  <c r="EO868" i="2"/>
  <c r="EP868" i="2"/>
  <c r="EQ868" i="2" s="1"/>
  <c r="ER868" i="2"/>
  <c r="ES868" i="2" s="1"/>
  <c r="DX869" i="2"/>
  <c r="DY869" i="2"/>
  <c r="DZ869" i="2"/>
  <c r="EA869" i="2" s="1"/>
  <c r="EB869" i="2"/>
  <c r="EC869" i="2" s="1"/>
  <c r="ED869" i="2"/>
  <c r="EE869" i="2" s="1"/>
  <c r="EF869" i="2"/>
  <c r="EG869" i="2" s="1"/>
  <c r="EH869" i="2"/>
  <c r="EI869" i="2" s="1"/>
  <c r="EJ869" i="2"/>
  <c r="EK869" i="2" s="1"/>
  <c r="EL869" i="2"/>
  <c r="EM869" i="2" s="1"/>
  <c r="EN869" i="2"/>
  <c r="EO869" i="2" s="1"/>
  <c r="EP869" i="2"/>
  <c r="EQ869" i="2"/>
  <c r="ER869" i="2"/>
  <c r="ES869" i="2" s="1"/>
  <c r="DX870" i="2"/>
  <c r="DY870" i="2" s="1"/>
  <c r="DZ870" i="2"/>
  <c r="EA870" i="2" s="1"/>
  <c r="EB870" i="2"/>
  <c r="EC870" i="2" s="1"/>
  <c r="ED870" i="2"/>
  <c r="EE870" i="2" s="1"/>
  <c r="EF870" i="2"/>
  <c r="EG870" i="2" s="1"/>
  <c r="EH870" i="2"/>
  <c r="EI870" i="2"/>
  <c r="EJ870" i="2"/>
  <c r="EK870" i="2"/>
  <c r="EL870" i="2"/>
  <c r="EM870" i="2" s="1"/>
  <c r="EN870" i="2"/>
  <c r="EO870" i="2" s="1"/>
  <c r="EP870" i="2"/>
  <c r="EQ870" i="2" s="1"/>
  <c r="ER870" i="2"/>
  <c r="ES870" i="2" s="1"/>
  <c r="DX871" i="2"/>
  <c r="DY871" i="2" s="1"/>
  <c r="DZ871" i="2"/>
  <c r="EA871" i="2" s="1"/>
  <c r="EB871" i="2"/>
  <c r="EC871" i="2" s="1"/>
  <c r="ED871" i="2"/>
  <c r="EE871" i="2"/>
  <c r="EF871" i="2"/>
  <c r="EG871" i="2"/>
  <c r="EH871" i="2"/>
  <c r="EI871" i="2" s="1"/>
  <c r="EJ871" i="2"/>
  <c r="EK871" i="2" s="1"/>
  <c r="EL871" i="2"/>
  <c r="EM871" i="2"/>
  <c r="EN871" i="2"/>
  <c r="EO871" i="2" s="1"/>
  <c r="EP871" i="2"/>
  <c r="EQ871" i="2"/>
  <c r="ER871" i="2"/>
  <c r="ES871" i="2" s="1"/>
  <c r="DX872" i="2"/>
  <c r="DY872" i="2" s="1"/>
  <c r="DZ872" i="2"/>
  <c r="EA872" i="2"/>
  <c r="EB872" i="2"/>
  <c r="EC872" i="2" s="1"/>
  <c r="ED872" i="2"/>
  <c r="EE872" i="2" s="1"/>
  <c r="EF872" i="2"/>
  <c r="EG872" i="2"/>
  <c r="EH872" i="2"/>
  <c r="EI872" i="2" s="1"/>
  <c r="EJ872" i="2"/>
  <c r="EK872" i="2"/>
  <c r="EL872" i="2"/>
  <c r="EM872" i="2"/>
  <c r="EN872" i="2"/>
  <c r="EO872" i="2" s="1"/>
  <c r="EP872" i="2"/>
  <c r="EQ872" i="2" s="1"/>
  <c r="ER872" i="2"/>
  <c r="ES872" i="2" s="1"/>
  <c r="DX873" i="2"/>
  <c r="DY873" i="2" s="1"/>
  <c r="DZ873" i="2"/>
  <c r="EA873" i="2" s="1"/>
  <c r="EB873" i="2"/>
  <c r="EC873" i="2" s="1"/>
  <c r="ED873" i="2"/>
  <c r="EE873" i="2" s="1"/>
  <c r="EF873" i="2"/>
  <c r="EG873" i="2"/>
  <c r="EH873" i="2"/>
  <c r="EI873" i="2"/>
  <c r="EJ873" i="2"/>
  <c r="EK873" i="2" s="1"/>
  <c r="EL873" i="2"/>
  <c r="EM873" i="2" s="1"/>
  <c r="EN873" i="2"/>
  <c r="EO873" i="2" s="1"/>
  <c r="EP873" i="2"/>
  <c r="EQ873" i="2" s="1"/>
  <c r="ER873" i="2"/>
  <c r="ES873" i="2" s="1"/>
  <c r="DX874" i="2"/>
  <c r="DY874" i="2" s="1"/>
  <c r="DZ874" i="2"/>
  <c r="EA874" i="2" s="1"/>
  <c r="EB874" i="2"/>
  <c r="EC874" i="2"/>
  <c r="ED874" i="2"/>
  <c r="EE874" i="2"/>
  <c r="EF874" i="2"/>
  <c r="EG874" i="2" s="1"/>
  <c r="EH874" i="2"/>
  <c r="EI874" i="2" s="1"/>
  <c r="EJ874" i="2"/>
  <c r="EK874" i="2" s="1"/>
  <c r="EL874" i="2"/>
  <c r="EM874" i="2" s="1"/>
  <c r="EN874" i="2"/>
  <c r="EO874" i="2" s="1"/>
  <c r="EP874" i="2"/>
  <c r="EQ874" i="2" s="1"/>
  <c r="ER874" i="2"/>
  <c r="ES874" i="2"/>
  <c r="DX875" i="2"/>
  <c r="DY875" i="2"/>
  <c r="DZ875" i="2"/>
  <c r="EA875" i="2" s="1"/>
  <c r="EB875" i="2"/>
  <c r="EC875" i="2"/>
  <c r="ED875" i="2"/>
  <c r="EE875" i="2" s="1"/>
  <c r="EF875" i="2"/>
  <c r="EG875" i="2" s="1"/>
  <c r="EH875" i="2"/>
  <c r="EI875" i="2"/>
  <c r="EJ875" i="2"/>
  <c r="EK875" i="2" s="1"/>
  <c r="EL875" i="2"/>
  <c r="EM875" i="2" s="1"/>
  <c r="EN875" i="2"/>
  <c r="EO875" i="2"/>
  <c r="EP875" i="2"/>
  <c r="EQ875" i="2"/>
  <c r="ER875" i="2"/>
  <c r="ES875" i="2" s="1"/>
  <c r="DX876" i="2"/>
  <c r="DY876" i="2"/>
  <c r="DZ876" i="2"/>
  <c r="EA876" i="2" s="1"/>
  <c r="EB876" i="2"/>
  <c r="EC876" i="2"/>
  <c r="ED876" i="2"/>
  <c r="EE876" i="2"/>
  <c r="EF876" i="2"/>
  <c r="EG876" i="2" s="1"/>
  <c r="EH876" i="2"/>
  <c r="EI876" i="2" s="1"/>
  <c r="EJ876" i="2"/>
  <c r="EK876" i="2" s="1"/>
  <c r="EL876" i="2"/>
  <c r="EM876" i="2" s="1"/>
  <c r="EN876" i="2"/>
  <c r="EO876" i="2"/>
  <c r="EP876" i="2"/>
  <c r="EQ876" i="2" s="1"/>
  <c r="ER876" i="2"/>
  <c r="ES876" i="2"/>
  <c r="DX877" i="2"/>
  <c r="DY877" i="2" s="1"/>
  <c r="DZ877" i="2"/>
  <c r="EA877" i="2" s="1"/>
  <c r="EB877" i="2"/>
  <c r="EC877" i="2"/>
  <c r="ED877" i="2"/>
  <c r="EE877" i="2"/>
  <c r="EF877" i="2"/>
  <c r="EG877" i="2" s="1"/>
  <c r="EH877" i="2"/>
  <c r="EI877" i="2" s="1"/>
  <c r="EJ877" i="2"/>
  <c r="EK877" i="2" s="1"/>
  <c r="EL877" i="2"/>
  <c r="EM877" i="2" s="1"/>
  <c r="EN877" i="2"/>
  <c r="EO877" i="2" s="1"/>
  <c r="EP877" i="2"/>
  <c r="EQ877" i="2"/>
  <c r="ER877" i="2"/>
  <c r="ES877" i="2"/>
  <c r="DX878" i="2"/>
  <c r="DY878" i="2" s="1"/>
  <c r="DZ878" i="2"/>
  <c r="EA878" i="2" s="1"/>
  <c r="EB878" i="2"/>
  <c r="EC878" i="2" s="1"/>
  <c r="ED878" i="2"/>
  <c r="EE878" i="2" s="1"/>
  <c r="EF878" i="2"/>
  <c r="EG878" i="2" s="1"/>
  <c r="EH878" i="2"/>
  <c r="EI878" i="2"/>
  <c r="EJ878" i="2"/>
  <c r="EK878" i="2"/>
  <c r="EL878" i="2"/>
  <c r="EM878" i="2" s="1"/>
  <c r="EN878" i="2"/>
  <c r="EO878" i="2" s="1"/>
  <c r="EP878" i="2"/>
  <c r="EQ878" i="2"/>
  <c r="ER878" i="2"/>
  <c r="ES878" i="2" s="1"/>
  <c r="DX879" i="2"/>
  <c r="DY879" i="2" s="1"/>
  <c r="DZ879" i="2"/>
  <c r="EA879" i="2" s="1"/>
  <c r="EB879" i="2"/>
  <c r="EC879" i="2" s="1"/>
  <c r="ED879" i="2"/>
  <c r="EE879" i="2"/>
  <c r="EF879" i="2"/>
  <c r="EG879" i="2"/>
  <c r="EH879" i="2"/>
  <c r="EI879" i="2" s="1"/>
  <c r="EJ879" i="2"/>
  <c r="EK879" i="2" s="1"/>
  <c r="EL879" i="2"/>
  <c r="EM879" i="2"/>
  <c r="EN879" i="2"/>
  <c r="EO879" i="2" s="1"/>
  <c r="EP879" i="2"/>
  <c r="EQ879" i="2"/>
  <c r="ER879" i="2"/>
  <c r="ES879" i="2" s="1"/>
  <c r="DX880" i="2"/>
  <c r="DY880" i="2" s="1"/>
  <c r="DZ880" i="2"/>
  <c r="EA880" i="2"/>
  <c r="EB880" i="2"/>
  <c r="EC880" i="2"/>
  <c r="ED880" i="2"/>
  <c r="EE880" i="2" s="1"/>
  <c r="EF880" i="2"/>
  <c r="EG880" i="2"/>
  <c r="EH880" i="2"/>
  <c r="EI880" i="2" s="1"/>
  <c r="EJ880" i="2"/>
  <c r="EK880" i="2"/>
  <c r="EL880" i="2"/>
  <c r="EM880" i="2"/>
  <c r="EN880" i="2"/>
  <c r="EO880" i="2" s="1"/>
  <c r="EP880" i="2"/>
  <c r="EQ880" i="2" s="1"/>
  <c r="ER880" i="2"/>
  <c r="ES880" i="2" s="1"/>
  <c r="DX881" i="2"/>
  <c r="DY881" i="2" s="1"/>
  <c r="DZ881" i="2"/>
  <c r="EA881" i="2" s="1"/>
  <c r="EB881" i="2"/>
  <c r="EC881" i="2" s="1"/>
  <c r="ED881" i="2"/>
  <c r="EE881" i="2" s="1"/>
  <c r="EF881" i="2"/>
  <c r="EG881" i="2"/>
  <c r="EH881" i="2"/>
  <c r="EI881" i="2"/>
  <c r="EJ881" i="2"/>
  <c r="EK881" i="2" s="1"/>
  <c r="EL881" i="2"/>
  <c r="EM881" i="2" s="1"/>
  <c r="EN881" i="2"/>
  <c r="EO881" i="2"/>
  <c r="EP881" i="2"/>
  <c r="EQ881" i="2" s="1"/>
  <c r="ER881" i="2"/>
  <c r="ES881" i="2" s="1"/>
  <c r="DX882" i="2"/>
  <c r="DY882" i="2" s="1"/>
  <c r="DZ882" i="2"/>
  <c r="EA882" i="2" s="1"/>
  <c r="EB882" i="2"/>
  <c r="EC882" i="2"/>
  <c r="ED882" i="2"/>
  <c r="EE882" i="2"/>
  <c r="EF882" i="2"/>
  <c r="EG882" i="2" s="1"/>
  <c r="EH882" i="2"/>
  <c r="EI882" i="2" s="1"/>
  <c r="EJ882" i="2"/>
  <c r="EK882" i="2"/>
  <c r="EL882" i="2"/>
  <c r="EM882" i="2" s="1"/>
  <c r="EN882" i="2"/>
  <c r="EO882" i="2"/>
  <c r="EP882" i="2"/>
  <c r="EQ882" i="2" s="1"/>
  <c r="ER882" i="2"/>
  <c r="ES882" i="2" s="1"/>
  <c r="DX883" i="2"/>
  <c r="DY883" i="2"/>
  <c r="DZ883" i="2"/>
  <c r="EA883" i="2"/>
  <c r="EB883" i="2"/>
  <c r="EC883" i="2" s="1"/>
  <c r="ED883" i="2"/>
  <c r="EE883" i="2"/>
  <c r="EF883" i="2"/>
  <c r="EG883" i="2" s="1"/>
  <c r="EH883" i="2"/>
  <c r="EI883" i="2"/>
  <c r="EJ883" i="2"/>
  <c r="EK883" i="2"/>
  <c r="EL883" i="2"/>
  <c r="EM883" i="2" s="1"/>
  <c r="EN883" i="2"/>
  <c r="EO883" i="2" s="1"/>
  <c r="EP883" i="2"/>
  <c r="EQ883" i="2" s="1"/>
  <c r="ER883" i="2"/>
  <c r="ES883" i="2" s="1"/>
  <c r="DX884" i="2"/>
  <c r="DY884" i="2" s="1"/>
  <c r="DZ884" i="2"/>
  <c r="EA884" i="2" s="1"/>
  <c r="EB884" i="2"/>
  <c r="EC884" i="2" s="1"/>
  <c r="ED884" i="2"/>
  <c r="EE884" i="2"/>
  <c r="EF884" i="2"/>
  <c r="EG884" i="2"/>
  <c r="EH884" i="2"/>
  <c r="EI884" i="2" s="1"/>
  <c r="EJ884" i="2"/>
  <c r="EK884" i="2" s="1"/>
  <c r="EL884" i="2"/>
  <c r="EM884" i="2"/>
  <c r="EN884" i="2"/>
  <c r="EO884" i="2" s="1"/>
  <c r="EP884" i="2"/>
  <c r="EQ884" i="2" s="1"/>
  <c r="ER884" i="2"/>
  <c r="ES884" i="2" s="1"/>
  <c r="DX885" i="2"/>
  <c r="DY885" i="2" s="1"/>
  <c r="DZ885" i="2"/>
  <c r="EA885" i="2"/>
  <c r="EB885" i="2"/>
  <c r="EC885" i="2"/>
  <c r="ED885" i="2"/>
  <c r="EE885" i="2" s="1"/>
  <c r="EF885" i="2"/>
  <c r="EG885" i="2" s="1"/>
  <c r="EH885" i="2"/>
  <c r="EI885" i="2"/>
  <c r="EJ885" i="2"/>
  <c r="EK885" i="2" s="1"/>
  <c r="EL885" i="2"/>
  <c r="EM885" i="2"/>
  <c r="EN885" i="2"/>
  <c r="EO885" i="2" s="1"/>
  <c r="EP885" i="2"/>
  <c r="EQ885" i="2" s="1"/>
  <c r="ER885" i="2"/>
  <c r="ES885" i="2"/>
  <c r="DX886" i="2"/>
  <c r="DY886" i="2" s="1"/>
  <c r="DZ886" i="2"/>
  <c r="EA886" i="2" s="1"/>
  <c r="EB886" i="2"/>
  <c r="EC886" i="2" s="1"/>
  <c r="ED886" i="2"/>
  <c r="EE886" i="2" s="1"/>
  <c r="EF886" i="2"/>
  <c r="EG886" i="2"/>
  <c r="EH886" i="2"/>
  <c r="EI886" i="2" s="1"/>
  <c r="EJ886" i="2"/>
  <c r="EK886" i="2" s="1"/>
  <c r="EL886" i="2"/>
  <c r="EM886" i="2"/>
  <c r="EN886" i="2"/>
  <c r="EO886" i="2" s="1"/>
  <c r="EP886" i="2"/>
  <c r="EQ886" i="2"/>
  <c r="ER886" i="2"/>
  <c r="ES886" i="2"/>
  <c r="DX887" i="2"/>
  <c r="DY887" i="2" s="1"/>
  <c r="DZ887" i="2"/>
  <c r="EA887" i="2"/>
  <c r="EB887" i="2"/>
  <c r="EC887" i="2"/>
  <c r="ED887" i="2"/>
  <c r="EE887" i="2" s="1"/>
  <c r="EF887" i="2"/>
  <c r="EG887" i="2" s="1"/>
  <c r="EH887" i="2"/>
  <c r="EI887" i="2"/>
  <c r="EJ887" i="2"/>
  <c r="EK887" i="2" s="1"/>
  <c r="EL887" i="2"/>
  <c r="EM887" i="2"/>
  <c r="EN887" i="2"/>
  <c r="EO887" i="2" s="1"/>
  <c r="EP887" i="2"/>
  <c r="EQ887" i="2" s="1"/>
  <c r="ER887" i="2"/>
  <c r="ES887" i="2"/>
  <c r="DX888" i="2"/>
  <c r="DY888" i="2"/>
  <c r="DZ888" i="2"/>
  <c r="EA888" i="2" s="1"/>
  <c r="EB888" i="2"/>
  <c r="EC888" i="2" s="1"/>
  <c r="ED888" i="2"/>
  <c r="EE888" i="2" s="1"/>
  <c r="EF888" i="2"/>
  <c r="EG888" i="2"/>
  <c r="EH888" i="2"/>
  <c r="EI888" i="2" s="1"/>
  <c r="EJ888" i="2"/>
  <c r="EK888" i="2"/>
  <c r="EL888" i="2"/>
  <c r="EM888" i="2"/>
  <c r="EN888" i="2"/>
  <c r="EO888" i="2" s="1"/>
  <c r="EP888" i="2"/>
  <c r="EQ888" i="2" s="1"/>
  <c r="ER888" i="2"/>
  <c r="ES888" i="2"/>
  <c r="DX889" i="2"/>
  <c r="DY889" i="2"/>
  <c r="DZ889" i="2"/>
  <c r="EA889" i="2" s="1"/>
  <c r="EB889" i="2"/>
  <c r="EC889" i="2" s="1"/>
  <c r="ED889" i="2"/>
  <c r="EE889" i="2"/>
  <c r="EF889" i="2"/>
  <c r="EG889" i="2" s="1"/>
  <c r="EH889" i="2"/>
  <c r="EI889" i="2" s="1"/>
  <c r="EJ889" i="2"/>
  <c r="EK889" i="2"/>
  <c r="EL889" i="2"/>
  <c r="EM889" i="2" s="1"/>
  <c r="EN889" i="2"/>
  <c r="EO889" i="2" s="1"/>
  <c r="EP889" i="2"/>
  <c r="EQ889" i="2" s="1"/>
  <c r="ER889" i="2"/>
  <c r="ES889" i="2" s="1"/>
  <c r="DX890" i="2"/>
  <c r="DY890" i="2" s="1"/>
  <c r="DZ890" i="2"/>
  <c r="EA890" i="2" s="1"/>
  <c r="EB890" i="2"/>
  <c r="EC890" i="2"/>
  <c r="ED890" i="2"/>
  <c r="EE890" i="2"/>
  <c r="EF890" i="2"/>
  <c r="EG890" i="2" s="1"/>
  <c r="EH890" i="2"/>
  <c r="EI890" i="2"/>
  <c r="EJ890" i="2"/>
  <c r="EK890" i="2"/>
  <c r="EL890" i="2"/>
  <c r="EM890" i="2" s="1"/>
  <c r="EN890" i="2"/>
  <c r="EO890" i="2"/>
  <c r="EP890" i="2"/>
  <c r="EQ890" i="2" s="1"/>
  <c r="ER890" i="2"/>
  <c r="ES890" i="2" s="1"/>
  <c r="DX891" i="2"/>
  <c r="DY891" i="2"/>
  <c r="DZ891" i="2"/>
  <c r="EA891" i="2"/>
  <c r="EB891" i="2"/>
  <c r="EC891" i="2" s="1"/>
  <c r="ED891" i="2"/>
  <c r="EE891" i="2"/>
  <c r="EF891" i="2"/>
  <c r="EG891" i="2" s="1"/>
  <c r="EH891" i="2"/>
  <c r="EI891" i="2"/>
  <c r="EJ891" i="2"/>
  <c r="EK891" i="2"/>
  <c r="EL891" i="2"/>
  <c r="EM891" i="2" s="1"/>
  <c r="EN891" i="2"/>
  <c r="EO891" i="2" s="1"/>
  <c r="EP891" i="2"/>
  <c r="EQ891" i="2"/>
  <c r="ER891" i="2"/>
  <c r="ES891" i="2" s="1"/>
  <c r="DX892" i="2"/>
  <c r="DY892" i="2" s="1"/>
  <c r="DZ892" i="2"/>
  <c r="EA892" i="2" s="1"/>
  <c r="EB892" i="2"/>
  <c r="EC892" i="2" s="1"/>
  <c r="ED892" i="2"/>
  <c r="EE892" i="2"/>
  <c r="EF892" i="2"/>
  <c r="EG892" i="2"/>
  <c r="EH892" i="2"/>
  <c r="EI892" i="2" s="1"/>
  <c r="EJ892" i="2"/>
  <c r="EK892" i="2" s="1"/>
  <c r="EL892" i="2"/>
  <c r="EM892" i="2"/>
  <c r="EN892" i="2"/>
  <c r="EO892" i="2" s="1"/>
  <c r="EP892" i="2"/>
  <c r="EQ892" i="2" s="1"/>
  <c r="ER892" i="2"/>
  <c r="ES892" i="2" s="1"/>
  <c r="DX893" i="2"/>
  <c r="DY893" i="2" s="1"/>
  <c r="DZ893" i="2"/>
  <c r="EA893" i="2"/>
  <c r="EB893" i="2"/>
  <c r="EC893" i="2"/>
  <c r="ED893" i="2"/>
  <c r="EE893" i="2" s="1"/>
  <c r="EF893" i="2"/>
  <c r="EG893" i="2"/>
  <c r="EH893" i="2"/>
  <c r="EI893" i="2"/>
  <c r="EJ893" i="2"/>
  <c r="EK893" i="2" s="1"/>
  <c r="EL893" i="2"/>
  <c r="EM893" i="2"/>
  <c r="EN893" i="2"/>
  <c r="EO893" i="2" s="1"/>
  <c r="EP893" i="2"/>
  <c r="EQ893" i="2" s="1"/>
  <c r="ER893" i="2"/>
  <c r="ES893" i="2"/>
  <c r="DX894" i="2"/>
  <c r="DY894" i="2"/>
  <c r="DZ894" i="2"/>
  <c r="EA894" i="2" s="1"/>
  <c r="EB894" i="2"/>
  <c r="EC894" i="2"/>
  <c r="ED894" i="2"/>
  <c r="EE894" i="2" s="1"/>
  <c r="EF894" i="2"/>
  <c r="EG894" i="2"/>
  <c r="EH894" i="2"/>
  <c r="EI894" i="2"/>
  <c r="EJ894" i="2"/>
  <c r="EK894" i="2" s="1"/>
  <c r="EL894" i="2"/>
  <c r="EM894" i="2" s="1"/>
  <c r="EN894" i="2"/>
  <c r="EO894" i="2"/>
  <c r="EP894" i="2"/>
  <c r="EQ894" i="2" s="1"/>
  <c r="ER894" i="2"/>
  <c r="ES894" i="2" s="1"/>
  <c r="DX895" i="2"/>
  <c r="DY895" i="2" s="1"/>
  <c r="DZ895" i="2"/>
  <c r="EA895" i="2" s="1"/>
  <c r="EB895" i="2"/>
  <c r="EC895" i="2"/>
  <c r="ED895" i="2"/>
  <c r="EE895" i="2"/>
  <c r="EF895" i="2"/>
  <c r="EG895" i="2" s="1"/>
  <c r="EH895" i="2"/>
  <c r="EI895" i="2" s="1"/>
  <c r="EJ895" i="2"/>
  <c r="EK895" i="2"/>
  <c r="EL895" i="2"/>
  <c r="EM895" i="2" s="1"/>
  <c r="EN895" i="2"/>
  <c r="EO895" i="2" s="1"/>
  <c r="EP895" i="2"/>
  <c r="EQ895" i="2" s="1"/>
  <c r="ER895" i="2"/>
  <c r="ES895" i="2" s="1"/>
  <c r="DX896" i="2"/>
  <c r="DY896" i="2"/>
  <c r="DZ896" i="2"/>
  <c r="EA896" i="2"/>
  <c r="EB896" i="2"/>
  <c r="EC896" i="2" s="1"/>
  <c r="ED896" i="2"/>
  <c r="EE896" i="2"/>
  <c r="EF896" i="2"/>
  <c r="EG896" i="2"/>
  <c r="EH896" i="2"/>
  <c r="EI896" i="2" s="1"/>
  <c r="EJ896" i="2"/>
  <c r="EK896" i="2"/>
  <c r="EL896" i="2"/>
  <c r="EM896" i="2" s="1"/>
  <c r="EN896" i="2"/>
  <c r="EO896" i="2" s="1"/>
  <c r="EP896" i="2"/>
  <c r="EQ896" i="2"/>
  <c r="ER896" i="2"/>
  <c r="ES896" i="2"/>
  <c r="DX897" i="2"/>
  <c r="DY897" i="2" s="1"/>
  <c r="DZ897" i="2"/>
  <c r="EA897" i="2"/>
  <c r="EB897" i="2"/>
  <c r="EC897" i="2" s="1"/>
  <c r="ED897" i="2"/>
  <c r="EE897" i="2"/>
  <c r="EF897" i="2"/>
  <c r="EG897" i="2"/>
  <c r="EH897" i="2"/>
  <c r="EI897" i="2" s="1"/>
  <c r="EJ897" i="2"/>
  <c r="EK897" i="2" s="1"/>
  <c r="EL897" i="2"/>
  <c r="EM897" i="2" s="1"/>
  <c r="EN897" i="2"/>
  <c r="EO897" i="2" s="1"/>
  <c r="EP897" i="2"/>
  <c r="EQ897" i="2"/>
  <c r="ER897" i="2"/>
  <c r="ES897" i="2" s="1"/>
  <c r="DX898" i="2"/>
  <c r="DY898" i="2"/>
  <c r="DZ898" i="2"/>
  <c r="EA898" i="2"/>
  <c r="EB898" i="2"/>
  <c r="EC898" i="2" s="1"/>
  <c r="ED898" i="2"/>
  <c r="EE898" i="2" s="1"/>
  <c r="EF898" i="2"/>
  <c r="EG898" i="2" s="1"/>
  <c r="EH898" i="2"/>
  <c r="EI898" i="2" s="1"/>
  <c r="EJ898" i="2"/>
  <c r="EK898" i="2"/>
  <c r="EL898" i="2"/>
  <c r="EM898" i="2" s="1"/>
  <c r="EN898" i="2"/>
  <c r="EO898" i="2" s="1"/>
  <c r="EP898" i="2"/>
  <c r="EQ898" i="2"/>
  <c r="ER898" i="2"/>
  <c r="ES898" i="2"/>
  <c r="DX899" i="2"/>
  <c r="DY899" i="2" s="1"/>
  <c r="DZ899" i="2"/>
  <c r="EA899" i="2" s="1"/>
  <c r="EB899" i="2"/>
  <c r="EC899" i="2" s="1"/>
  <c r="ED899" i="2"/>
  <c r="EE899" i="2" s="1"/>
  <c r="EF899" i="2"/>
  <c r="EG899" i="2" s="1"/>
  <c r="EH899" i="2"/>
  <c r="EI899" i="2" s="1"/>
  <c r="EJ899" i="2"/>
  <c r="EK899" i="2" s="1"/>
  <c r="EL899" i="2"/>
  <c r="EM899" i="2"/>
  <c r="EN899" i="2"/>
  <c r="EO899" i="2"/>
  <c r="EP899" i="2"/>
  <c r="EQ899" i="2" s="1"/>
  <c r="ER899" i="2"/>
  <c r="ES899" i="2" s="1"/>
  <c r="DX900" i="2"/>
  <c r="DY900" i="2" s="1"/>
  <c r="DZ900" i="2"/>
  <c r="EA900" i="2" s="1"/>
  <c r="EB900" i="2"/>
  <c r="EC900" i="2" s="1"/>
  <c r="ED900" i="2"/>
  <c r="EE900" i="2"/>
  <c r="EF900" i="2"/>
  <c r="EG900" i="2"/>
  <c r="EH900" i="2"/>
  <c r="EI900" i="2" s="1"/>
  <c r="EJ900" i="2"/>
  <c r="EK900" i="2" s="1"/>
  <c r="EL900" i="2"/>
  <c r="EM900" i="2"/>
  <c r="EN900" i="2"/>
  <c r="EO900" i="2"/>
  <c r="EP900" i="2"/>
  <c r="EQ900" i="2" s="1"/>
  <c r="ER900" i="2"/>
  <c r="ES900" i="2"/>
  <c r="DX901" i="2"/>
  <c r="DY901" i="2"/>
  <c r="DZ901" i="2"/>
  <c r="EA901" i="2" s="1"/>
  <c r="EB901" i="2"/>
  <c r="EC901" i="2" s="1"/>
  <c r="ED901" i="2"/>
  <c r="EE901" i="2" s="1"/>
  <c r="EF901" i="2"/>
  <c r="EG901" i="2" s="1"/>
  <c r="EH901" i="2"/>
  <c r="EI901" i="2"/>
  <c r="EJ901" i="2"/>
  <c r="EK901" i="2" s="1"/>
  <c r="EL901" i="2"/>
  <c r="EM901" i="2"/>
  <c r="EN901" i="2"/>
  <c r="EO901" i="2" s="1"/>
  <c r="EP901" i="2"/>
  <c r="EQ901" i="2" s="1"/>
  <c r="ER901" i="2"/>
  <c r="ES901" i="2"/>
  <c r="DX902" i="2"/>
  <c r="DY902" i="2" s="1"/>
  <c r="DZ902" i="2"/>
  <c r="EA902" i="2" s="1"/>
  <c r="EB902" i="2"/>
  <c r="EC902" i="2"/>
  <c r="ED902" i="2"/>
  <c r="EE902" i="2" s="1"/>
  <c r="EF902" i="2"/>
  <c r="EG902" i="2"/>
  <c r="EH902" i="2"/>
  <c r="EI902" i="2"/>
  <c r="EJ902" i="2"/>
  <c r="EK902" i="2" s="1"/>
  <c r="EL902" i="2"/>
  <c r="EM902" i="2" s="1"/>
  <c r="EN902" i="2"/>
  <c r="EO902" i="2"/>
  <c r="EP902" i="2"/>
  <c r="EQ902" i="2" s="1"/>
  <c r="ER902" i="2"/>
  <c r="ES902" i="2" s="1"/>
  <c r="DX903" i="2"/>
  <c r="DY903" i="2" s="1"/>
  <c r="DZ903" i="2"/>
  <c r="EA903" i="2" s="1"/>
  <c r="EB903" i="2"/>
  <c r="EC903" i="2"/>
  <c r="ED903" i="2"/>
  <c r="EE903" i="2"/>
  <c r="EF903" i="2"/>
  <c r="EG903" i="2" s="1"/>
  <c r="EH903" i="2"/>
  <c r="EI903" i="2" s="1"/>
  <c r="EJ903" i="2"/>
  <c r="EK903" i="2" s="1"/>
  <c r="EL903" i="2"/>
  <c r="EM903" i="2" s="1"/>
  <c r="EN903" i="2"/>
  <c r="EO903" i="2" s="1"/>
  <c r="EP903" i="2"/>
  <c r="EQ903" i="2" s="1"/>
  <c r="ER903" i="2"/>
  <c r="ES903" i="2" s="1"/>
  <c r="DX904" i="2"/>
  <c r="DY904" i="2"/>
  <c r="DZ904" i="2"/>
  <c r="EA904" i="2"/>
  <c r="EB904" i="2"/>
  <c r="EC904" i="2" s="1"/>
  <c r="ED904" i="2"/>
  <c r="EE904" i="2"/>
  <c r="EF904" i="2"/>
  <c r="EG904" i="2"/>
  <c r="EH904" i="2"/>
  <c r="EI904" i="2" s="1"/>
  <c r="EJ904" i="2"/>
  <c r="EK904" i="2"/>
  <c r="EL904" i="2"/>
  <c r="EM904" i="2" s="1"/>
  <c r="EN904" i="2"/>
  <c r="EO904" i="2" s="1"/>
  <c r="EP904" i="2"/>
  <c r="EQ904" i="2"/>
  <c r="ER904" i="2"/>
  <c r="ES904" i="2" s="1"/>
  <c r="DX905" i="2"/>
  <c r="DY905" i="2" s="1"/>
  <c r="DZ905" i="2"/>
  <c r="EA905" i="2"/>
  <c r="EB905" i="2"/>
  <c r="EC905" i="2" s="1"/>
  <c r="ED905" i="2"/>
  <c r="EE905" i="2"/>
  <c r="EF905" i="2"/>
  <c r="EG905" i="2"/>
  <c r="EH905" i="2"/>
  <c r="EI905" i="2" s="1"/>
  <c r="EJ905" i="2"/>
  <c r="EK905" i="2" s="1"/>
  <c r="EL905" i="2"/>
  <c r="EM905" i="2"/>
  <c r="EN905" i="2"/>
  <c r="EO905" i="2" s="1"/>
  <c r="EP905" i="2"/>
  <c r="EQ905" i="2" s="1"/>
  <c r="ER905" i="2"/>
  <c r="ES905" i="2" s="1"/>
  <c r="DX906" i="2"/>
  <c r="DY906" i="2" s="1"/>
  <c r="DZ906" i="2"/>
  <c r="EA906" i="2"/>
  <c r="EB906" i="2"/>
  <c r="EC906" i="2"/>
  <c r="ED906" i="2"/>
  <c r="EE906" i="2" s="1"/>
  <c r="EF906" i="2"/>
  <c r="EG906" i="2" s="1"/>
  <c r="EH906" i="2"/>
  <c r="EI906" i="2" s="1"/>
  <c r="EJ906" i="2"/>
  <c r="EK906" i="2" s="1"/>
  <c r="EL906" i="2"/>
  <c r="EM906" i="2" s="1"/>
  <c r="EN906" i="2"/>
  <c r="EO906" i="2" s="1"/>
  <c r="EP906" i="2"/>
  <c r="EQ906" i="2" s="1"/>
  <c r="ER906" i="2"/>
  <c r="ES906" i="2"/>
  <c r="DX907" i="2"/>
  <c r="DY907" i="2"/>
  <c r="DZ907" i="2"/>
  <c r="EA907" i="2" s="1"/>
  <c r="EB907" i="2"/>
  <c r="EC907" i="2"/>
  <c r="ED907" i="2"/>
  <c r="EE907" i="2"/>
  <c r="EF907" i="2"/>
  <c r="EG907" i="2" s="1"/>
  <c r="EH907" i="2"/>
  <c r="EI907" i="2"/>
  <c r="EJ907" i="2"/>
  <c r="EK907" i="2" s="1"/>
  <c r="EL907" i="2"/>
  <c r="EM907" i="2" s="1"/>
  <c r="EN907" i="2"/>
  <c r="EO907" i="2"/>
  <c r="EP907" i="2"/>
  <c r="EQ907" i="2" s="1"/>
  <c r="ER907" i="2"/>
  <c r="ES907" i="2" s="1"/>
  <c r="DX908" i="2"/>
  <c r="DY908" i="2"/>
  <c r="DZ908" i="2"/>
  <c r="EA908" i="2" s="1"/>
  <c r="EB908" i="2"/>
  <c r="EC908" i="2"/>
  <c r="ED908" i="2"/>
  <c r="EE908" i="2"/>
  <c r="EF908" i="2"/>
  <c r="EG908" i="2" s="1"/>
  <c r="EH908" i="2"/>
  <c r="EI908" i="2" s="1"/>
  <c r="EJ908" i="2"/>
  <c r="EK908" i="2"/>
  <c r="EL908" i="2"/>
  <c r="EM908" i="2" s="1"/>
  <c r="EN908" i="2"/>
  <c r="EO908" i="2" s="1"/>
  <c r="EP908" i="2"/>
  <c r="EQ908" i="2" s="1"/>
  <c r="ER908" i="2"/>
  <c r="ES908" i="2" s="1"/>
  <c r="DX909" i="2"/>
  <c r="DY909" i="2"/>
  <c r="DZ909" i="2"/>
  <c r="EA909" i="2"/>
  <c r="EB909" i="2"/>
  <c r="EC909" i="2" s="1"/>
  <c r="ED909" i="2"/>
  <c r="EE909" i="2" s="1"/>
  <c r="EF909" i="2"/>
  <c r="EG909" i="2" s="1"/>
  <c r="EH909" i="2"/>
  <c r="EI909" i="2" s="1"/>
  <c r="EJ909" i="2"/>
  <c r="EK909" i="2" s="1"/>
  <c r="EL909" i="2"/>
  <c r="EM909" i="2" s="1"/>
  <c r="EN909" i="2"/>
  <c r="EO909" i="2" s="1"/>
  <c r="EP909" i="2"/>
  <c r="EQ909" i="2"/>
  <c r="ER909" i="2"/>
  <c r="ES909" i="2"/>
  <c r="DX910" i="2"/>
  <c r="DY910" i="2" s="1"/>
  <c r="DZ910" i="2"/>
  <c r="EA910" i="2"/>
  <c r="EB910" i="2"/>
  <c r="EC910" i="2"/>
  <c r="ED910" i="2"/>
  <c r="EE910" i="2" s="1"/>
  <c r="EF910" i="2"/>
  <c r="EG910" i="2"/>
  <c r="EH910" i="2"/>
  <c r="EI910" i="2" s="1"/>
  <c r="EJ910" i="2"/>
  <c r="EK910" i="2" s="1"/>
  <c r="EL910" i="2"/>
  <c r="EM910" i="2"/>
  <c r="EN910" i="2"/>
  <c r="EO910" i="2"/>
  <c r="EP910" i="2"/>
  <c r="EQ910" i="2" s="1"/>
  <c r="ER910" i="2"/>
  <c r="ES910" i="2" s="1"/>
  <c r="DX911" i="2"/>
  <c r="DY911" i="2" s="1"/>
  <c r="DZ911" i="2"/>
  <c r="EA911" i="2" s="1"/>
  <c r="EB911" i="2"/>
  <c r="EC911" i="2" s="1"/>
  <c r="ED911" i="2"/>
  <c r="EE911" i="2"/>
  <c r="EF911" i="2"/>
  <c r="EG911" i="2"/>
  <c r="EH911" i="2"/>
  <c r="EI911" i="2" s="1"/>
  <c r="EJ911" i="2"/>
  <c r="EK911" i="2" s="1"/>
  <c r="EL911" i="2"/>
  <c r="EM911" i="2" s="1"/>
  <c r="EN911" i="2"/>
  <c r="EO911" i="2" s="1"/>
  <c r="EP911" i="2"/>
  <c r="EQ911" i="2" s="1"/>
  <c r="ER911" i="2"/>
  <c r="ES911" i="2"/>
  <c r="DX912" i="2"/>
  <c r="DY912" i="2"/>
  <c r="DZ912" i="2"/>
  <c r="EA912" i="2" s="1"/>
  <c r="EB912" i="2"/>
  <c r="EC912" i="2" s="1"/>
  <c r="ED912" i="2"/>
  <c r="EE912" i="2"/>
  <c r="EF912" i="2"/>
  <c r="EG912" i="2"/>
  <c r="EH912" i="2"/>
  <c r="EI912" i="2" s="1"/>
  <c r="EJ912" i="2"/>
  <c r="EK912" i="2"/>
  <c r="EL912" i="2"/>
  <c r="EM912" i="2"/>
  <c r="EN912" i="2"/>
  <c r="EO912" i="2" s="1"/>
  <c r="EP912" i="2"/>
  <c r="EQ912" i="2" s="1"/>
  <c r="ER912" i="2"/>
  <c r="ES912" i="2" s="1"/>
  <c r="DX913" i="2"/>
  <c r="DY913" i="2" s="1"/>
  <c r="DZ913" i="2"/>
  <c r="EA913" i="2"/>
  <c r="EB913" i="2"/>
  <c r="EC913" i="2" s="1"/>
  <c r="ED913" i="2"/>
  <c r="EE913" i="2"/>
  <c r="EF913" i="2"/>
  <c r="EG913" i="2" s="1"/>
  <c r="EH913" i="2"/>
  <c r="EI913" i="2" s="1"/>
  <c r="EJ913" i="2"/>
  <c r="EK913" i="2"/>
  <c r="EL913" i="2"/>
  <c r="EM913" i="2" s="1"/>
  <c r="EN913" i="2"/>
  <c r="EO913" i="2" s="1"/>
  <c r="EP913" i="2"/>
  <c r="EQ913" i="2"/>
  <c r="ER913" i="2"/>
  <c r="ES913" i="2" s="1"/>
  <c r="DX914" i="2"/>
  <c r="DY914" i="2"/>
  <c r="DZ914" i="2"/>
  <c r="EA914" i="2"/>
  <c r="EB914" i="2"/>
  <c r="EC914" i="2" s="1"/>
  <c r="ED914" i="2"/>
  <c r="EE914" i="2" s="1"/>
  <c r="EF914" i="2"/>
  <c r="EG914" i="2"/>
  <c r="EH914" i="2"/>
  <c r="EI914" i="2" s="1"/>
  <c r="EJ914" i="2"/>
  <c r="EK914" i="2" s="1"/>
  <c r="EL914" i="2"/>
  <c r="EM914" i="2" s="1"/>
  <c r="EN914" i="2"/>
  <c r="EO914" i="2" s="1"/>
  <c r="EP914" i="2"/>
  <c r="EQ914" i="2"/>
  <c r="ER914" i="2"/>
  <c r="ES914" i="2"/>
  <c r="DX915" i="2"/>
  <c r="DY915" i="2" s="1"/>
  <c r="DZ915" i="2"/>
  <c r="EA915" i="2" s="1"/>
  <c r="EB915" i="2"/>
  <c r="EC915" i="2" s="1"/>
  <c r="ED915" i="2"/>
  <c r="EE915" i="2" s="1"/>
  <c r="EF915" i="2"/>
  <c r="EG915" i="2" s="1"/>
  <c r="EH915" i="2"/>
  <c r="EI915" i="2" s="1"/>
  <c r="EJ915" i="2"/>
  <c r="EK915" i="2" s="1"/>
  <c r="EL915" i="2"/>
  <c r="EM915" i="2"/>
  <c r="EN915" i="2"/>
  <c r="EO915" i="2"/>
  <c r="EP915" i="2"/>
  <c r="EQ915" i="2" s="1"/>
  <c r="ER915" i="2"/>
  <c r="ES915" i="2"/>
  <c r="DX916" i="2"/>
  <c r="DY916" i="2"/>
  <c r="DZ916" i="2"/>
  <c r="EA916" i="2" s="1"/>
  <c r="EB916" i="2"/>
  <c r="EC916" i="2"/>
  <c r="ED916" i="2"/>
  <c r="EE916" i="2" s="1"/>
  <c r="EF916" i="2"/>
  <c r="EG916" i="2" s="1"/>
  <c r="EH916" i="2"/>
  <c r="EI916" i="2"/>
  <c r="EJ916" i="2"/>
  <c r="EK916" i="2" s="1"/>
  <c r="EL916" i="2"/>
  <c r="EM916" i="2" s="1"/>
  <c r="EN916" i="2"/>
  <c r="EO916" i="2"/>
  <c r="EP916" i="2"/>
  <c r="EQ916" i="2" s="1"/>
  <c r="ER916" i="2"/>
  <c r="ES916" i="2"/>
  <c r="DX917" i="2"/>
  <c r="DY917" i="2"/>
  <c r="DZ917" i="2"/>
  <c r="EA917" i="2" s="1"/>
  <c r="EB917" i="2"/>
  <c r="EC917" i="2" s="1"/>
  <c r="ED917" i="2"/>
  <c r="EE917" i="2"/>
  <c r="EF917" i="2"/>
  <c r="EG917" i="2" s="1"/>
  <c r="EH917" i="2"/>
  <c r="EI917" i="2" s="1"/>
  <c r="EJ917" i="2"/>
  <c r="EK917" i="2" s="1"/>
  <c r="EL917" i="2"/>
  <c r="EM917" i="2" s="1"/>
  <c r="EN917" i="2"/>
  <c r="EO917" i="2"/>
  <c r="EP917" i="2"/>
  <c r="EQ917" i="2"/>
  <c r="ER917" i="2"/>
  <c r="ES917" i="2" s="1"/>
  <c r="DX918" i="2"/>
  <c r="DY918" i="2" s="1"/>
  <c r="DZ918" i="2"/>
  <c r="EA918" i="2" s="1"/>
  <c r="EB918" i="2"/>
  <c r="EC918" i="2" s="1"/>
  <c r="ED918" i="2"/>
  <c r="EE918" i="2" s="1"/>
  <c r="EF918" i="2"/>
  <c r="EG918" i="2" s="1"/>
  <c r="EH918" i="2"/>
  <c r="EI918" i="2" s="1"/>
  <c r="EJ918" i="2"/>
  <c r="EK918" i="2"/>
  <c r="EL918" i="2"/>
  <c r="EM918" i="2"/>
  <c r="EN918" i="2"/>
  <c r="EO918" i="2" s="1"/>
  <c r="EP918" i="2"/>
  <c r="EQ918" i="2"/>
  <c r="ER918" i="2"/>
  <c r="ES918" i="2"/>
  <c r="DX919" i="2"/>
  <c r="DY919" i="2" s="1"/>
  <c r="DZ919" i="2"/>
  <c r="EA919" i="2"/>
  <c r="EB919" i="2"/>
  <c r="EC919" i="2" s="1"/>
  <c r="ED919" i="2"/>
  <c r="EE919" i="2" s="1"/>
  <c r="EF919" i="2"/>
  <c r="EG919" i="2"/>
  <c r="EH919" i="2"/>
  <c r="EI919" i="2" s="1"/>
  <c r="EJ919" i="2"/>
  <c r="EK919" i="2" s="1"/>
  <c r="EL919" i="2"/>
  <c r="EM919" i="2"/>
  <c r="EN919" i="2"/>
  <c r="EO919" i="2" s="1"/>
  <c r="EP919" i="2"/>
  <c r="EQ919" i="2"/>
  <c r="ER919" i="2"/>
  <c r="ES919" i="2"/>
  <c r="DX920" i="2"/>
  <c r="DY920" i="2" s="1"/>
  <c r="DZ920" i="2"/>
  <c r="EA920" i="2" s="1"/>
  <c r="EB920" i="2"/>
  <c r="EC920" i="2"/>
  <c r="ED920" i="2"/>
  <c r="EE920" i="2" s="1"/>
  <c r="EF920" i="2"/>
  <c r="EG920" i="2" s="1"/>
  <c r="EH920" i="2"/>
  <c r="EI920" i="2" s="1"/>
  <c r="EJ920" i="2"/>
  <c r="EK920" i="2" s="1"/>
  <c r="EL920" i="2"/>
  <c r="EM920" i="2"/>
  <c r="EN920" i="2"/>
  <c r="EO920" i="2"/>
  <c r="EP920" i="2"/>
  <c r="EQ920" i="2" s="1"/>
  <c r="ER920" i="2"/>
  <c r="ES920" i="2" s="1"/>
  <c r="DX921" i="2"/>
  <c r="DY921" i="2" s="1"/>
  <c r="DZ921" i="2"/>
  <c r="EA921" i="2" s="1"/>
  <c r="EB921" i="2"/>
  <c r="EC921" i="2" s="1"/>
  <c r="ED921" i="2"/>
  <c r="EE921" i="2" s="1"/>
  <c r="EF921" i="2"/>
  <c r="EG921" i="2" s="1"/>
  <c r="EH921" i="2"/>
  <c r="EI921" i="2"/>
  <c r="EJ921" i="2"/>
  <c r="EK921" i="2"/>
  <c r="EL921" i="2"/>
  <c r="EM921" i="2" s="1"/>
  <c r="EN921" i="2"/>
  <c r="EO921" i="2"/>
  <c r="EP921" i="2"/>
  <c r="EQ921" i="2"/>
  <c r="ER921" i="2"/>
  <c r="ES921" i="2" s="1"/>
  <c r="DX922" i="2"/>
  <c r="DY922" i="2"/>
  <c r="DZ922" i="2"/>
  <c r="EA922" i="2" s="1"/>
  <c r="EB922" i="2"/>
  <c r="EC922" i="2" s="1"/>
  <c r="ED922" i="2"/>
  <c r="EE922" i="2"/>
  <c r="EF922" i="2"/>
  <c r="EG922" i="2"/>
  <c r="EH922" i="2"/>
  <c r="EI922" i="2" s="1"/>
  <c r="EJ922" i="2"/>
  <c r="EK922" i="2" s="1"/>
  <c r="EL922" i="2"/>
  <c r="EM922" i="2" s="1"/>
  <c r="EN922" i="2"/>
  <c r="EO922" i="2" s="1"/>
  <c r="EP922" i="2"/>
  <c r="EQ922" i="2" s="1"/>
  <c r="ER922" i="2"/>
  <c r="ES922" i="2"/>
  <c r="DX923" i="2"/>
  <c r="DY923" i="2"/>
  <c r="DZ923" i="2"/>
  <c r="EA923" i="2" s="1"/>
  <c r="EB923" i="2"/>
  <c r="EC923" i="2" s="1"/>
  <c r="ED923" i="2"/>
  <c r="EE923" i="2" s="1"/>
  <c r="EF923" i="2"/>
  <c r="EG923" i="2" s="1"/>
  <c r="EH923" i="2"/>
  <c r="EI923" i="2" s="1"/>
  <c r="EJ923" i="2"/>
  <c r="EK923" i="2"/>
  <c r="EL923" i="2"/>
  <c r="EM923" i="2"/>
  <c r="EN923" i="2"/>
  <c r="EO923" i="2" s="1"/>
  <c r="EP923" i="2"/>
  <c r="EQ923" i="2" s="1"/>
  <c r="ER923" i="2"/>
  <c r="ES923" i="2"/>
  <c r="DX924" i="2"/>
  <c r="DY924" i="2"/>
  <c r="DZ924" i="2"/>
  <c r="EA924" i="2" s="1"/>
  <c r="EB924" i="2"/>
  <c r="EC924" i="2"/>
  <c r="ED924" i="2"/>
  <c r="EE924" i="2"/>
  <c r="EF924" i="2"/>
  <c r="EG924" i="2" s="1"/>
  <c r="EH924" i="2"/>
  <c r="EI924" i="2" s="1"/>
  <c r="EJ924" i="2"/>
  <c r="EK924" i="2" s="1"/>
  <c r="EL924" i="2"/>
  <c r="EM924" i="2" s="1"/>
  <c r="EN924" i="2"/>
  <c r="EO924" i="2"/>
  <c r="EP924" i="2"/>
  <c r="EQ924" i="2" s="1"/>
  <c r="ER924" i="2"/>
  <c r="ES924" i="2"/>
  <c r="DX925" i="2"/>
  <c r="DY925" i="2" s="1"/>
  <c r="DZ925" i="2"/>
  <c r="EA925" i="2" s="1"/>
  <c r="EB925" i="2"/>
  <c r="EC925" i="2"/>
  <c r="ED925" i="2"/>
  <c r="EE925" i="2" s="1"/>
  <c r="EF925" i="2"/>
  <c r="EG925" i="2" s="1"/>
  <c r="EH925" i="2"/>
  <c r="EI925" i="2"/>
  <c r="EJ925" i="2"/>
  <c r="EK925" i="2" s="1"/>
  <c r="EL925" i="2"/>
  <c r="EM925" i="2"/>
  <c r="EN925" i="2"/>
  <c r="EO925" i="2"/>
  <c r="EP925" i="2"/>
  <c r="EQ925" i="2" s="1"/>
  <c r="ER925" i="2"/>
  <c r="ES925" i="2" s="1"/>
  <c r="DX941" i="2"/>
  <c r="DY941" i="2" s="1"/>
  <c r="DZ941" i="2"/>
  <c r="EA941" i="2" s="1"/>
  <c r="EB941" i="2"/>
  <c r="EC941" i="2"/>
  <c r="ED941" i="2"/>
  <c r="EE941" i="2"/>
  <c r="EF941" i="2"/>
  <c r="EG941" i="2" s="1"/>
  <c r="EH941" i="2"/>
  <c r="EI941" i="2"/>
  <c r="EJ941" i="2"/>
  <c r="EK941" i="2" s="1"/>
  <c r="EL941" i="2"/>
  <c r="EM941" i="2"/>
  <c r="EN941" i="2"/>
  <c r="EO941" i="2"/>
  <c r="EP941" i="2"/>
  <c r="EQ941" i="2" s="1"/>
  <c r="ER941" i="2"/>
  <c r="ES941" i="2" s="1"/>
  <c r="DX942" i="2"/>
  <c r="DY942" i="2" s="1"/>
  <c r="DZ942" i="2"/>
  <c r="EA942" i="2" s="1"/>
  <c r="EB942" i="2"/>
  <c r="EC942" i="2" s="1"/>
  <c r="ED942" i="2"/>
  <c r="EE942" i="2" s="1"/>
  <c r="EF942" i="2"/>
  <c r="EG942" i="2"/>
  <c r="EH942" i="2"/>
  <c r="EI942" i="2" s="1"/>
  <c r="EJ942" i="2"/>
  <c r="EK942" i="2" s="1"/>
  <c r="EL942" i="2"/>
  <c r="EM942" i="2"/>
  <c r="EN942" i="2"/>
  <c r="EO942" i="2" s="1"/>
  <c r="EP942" i="2"/>
  <c r="EQ942" i="2" s="1"/>
  <c r="ER942" i="2"/>
  <c r="ES942" i="2" s="1"/>
  <c r="DX943" i="2"/>
  <c r="DY943" i="2" s="1"/>
  <c r="DZ943" i="2"/>
  <c r="EA943" i="2"/>
  <c r="EB943" i="2"/>
  <c r="EC943" i="2" s="1"/>
  <c r="ED943" i="2"/>
  <c r="EE943" i="2" s="1"/>
  <c r="EF943" i="2"/>
  <c r="EG943" i="2"/>
  <c r="EH943" i="2"/>
  <c r="EI943" i="2"/>
  <c r="EJ943" i="2"/>
  <c r="EK943" i="2" s="1"/>
  <c r="EL943" i="2"/>
  <c r="EM943" i="2"/>
  <c r="EN943" i="2"/>
  <c r="EO943" i="2" s="1"/>
  <c r="EP943" i="2"/>
  <c r="EQ943" i="2"/>
  <c r="ER943" i="2"/>
  <c r="ES943" i="2"/>
  <c r="DX944" i="2"/>
  <c r="DY944" i="2" s="1"/>
  <c r="DZ944" i="2"/>
  <c r="EA944" i="2" s="1"/>
  <c r="EB944" i="2"/>
  <c r="EC944" i="2"/>
  <c r="ED944" i="2"/>
  <c r="EE944" i="2" s="1"/>
  <c r="EF944" i="2"/>
  <c r="EG944" i="2"/>
  <c r="EH944" i="2"/>
  <c r="EI944" i="2" s="1"/>
  <c r="EJ944" i="2"/>
  <c r="EK944" i="2" s="1"/>
  <c r="EL944" i="2"/>
  <c r="EM944" i="2"/>
  <c r="EN944" i="2"/>
  <c r="EO944" i="2"/>
  <c r="EP944" i="2"/>
  <c r="EQ944" i="2" s="1"/>
  <c r="ER944" i="2"/>
  <c r="ES944" i="2" s="1"/>
  <c r="DX945" i="2"/>
  <c r="DY945" i="2" s="1"/>
  <c r="DZ945" i="2"/>
  <c r="EA945" i="2" s="1"/>
  <c r="EB945" i="2"/>
  <c r="EC945" i="2" s="1"/>
  <c r="ED945" i="2"/>
  <c r="EE945" i="2"/>
  <c r="EF945" i="2"/>
  <c r="EG945" i="2"/>
  <c r="EH945" i="2"/>
  <c r="EI945" i="2" s="1"/>
  <c r="EJ945" i="2"/>
  <c r="EK945" i="2" s="1"/>
  <c r="EL945" i="2"/>
  <c r="EM945" i="2"/>
  <c r="EN945" i="2"/>
  <c r="EO945" i="2"/>
  <c r="EP945" i="2"/>
  <c r="EQ945" i="2" s="1"/>
  <c r="ER945" i="2"/>
  <c r="ES945" i="2" s="1"/>
  <c r="DX946" i="2"/>
  <c r="DY946" i="2" s="1"/>
  <c r="DZ946" i="2"/>
  <c r="EA946" i="2"/>
  <c r="EB946" i="2"/>
  <c r="EC946" i="2"/>
  <c r="ED946" i="2"/>
  <c r="EE946" i="2" s="1"/>
  <c r="EF946" i="2"/>
  <c r="EG946" i="2" s="1"/>
  <c r="EH946" i="2"/>
  <c r="EI946" i="2" s="1"/>
  <c r="EJ946" i="2"/>
  <c r="EK946" i="2"/>
  <c r="EL946" i="2"/>
  <c r="EM946" i="2" s="1"/>
  <c r="EN946" i="2"/>
  <c r="EO946" i="2" s="1"/>
  <c r="EP946" i="2"/>
  <c r="EQ946" i="2"/>
  <c r="ER946" i="2"/>
  <c r="ES946" i="2"/>
  <c r="DX947" i="2"/>
  <c r="DY947" i="2" s="1"/>
  <c r="DZ947" i="2"/>
  <c r="EA947" i="2" s="1"/>
  <c r="EB947" i="2"/>
  <c r="EC947" i="2"/>
  <c r="ED947" i="2"/>
  <c r="EE947" i="2"/>
  <c r="EF947" i="2"/>
  <c r="EG947" i="2" s="1"/>
  <c r="EH947" i="2"/>
  <c r="EI947" i="2"/>
  <c r="EJ947" i="2"/>
  <c r="EK947" i="2" s="1"/>
  <c r="EL947" i="2"/>
  <c r="EM947" i="2" s="1"/>
  <c r="EN947" i="2"/>
  <c r="EO947" i="2" s="1"/>
  <c r="EP947" i="2"/>
  <c r="EQ947" i="2" s="1"/>
  <c r="ER947" i="2"/>
  <c r="ES947" i="2" s="1"/>
  <c r="DX948" i="2"/>
  <c r="DY948" i="2" s="1"/>
  <c r="DZ948" i="2"/>
  <c r="EA948" i="2" s="1"/>
  <c r="EB948" i="2"/>
  <c r="EC948" i="2" s="1"/>
  <c r="ED948" i="2"/>
  <c r="EE948" i="2"/>
  <c r="EF948" i="2"/>
  <c r="EG948" i="2"/>
  <c r="EH948" i="2"/>
  <c r="EI948" i="2" s="1"/>
  <c r="EJ948" i="2"/>
  <c r="EK948" i="2" s="1"/>
  <c r="EL948" i="2"/>
  <c r="EM948" i="2"/>
  <c r="EN948" i="2"/>
  <c r="EO948" i="2" s="1"/>
  <c r="EP948" i="2"/>
  <c r="EQ948" i="2" s="1"/>
  <c r="ER948" i="2"/>
  <c r="ES948" i="2" s="1"/>
  <c r="DX949" i="2"/>
  <c r="DY949" i="2" s="1"/>
  <c r="DZ949" i="2"/>
  <c r="EA949" i="2"/>
  <c r="EB949" i="2"/>
  <c r="EC949" i="2"/>
  <c r="ED949" i="2"/>
  <c r="EE949" i="2" s="1"/>
  <c r="EF949" i="2"/>
  <c r="EG949" i="2" s="1"/>
  <c r="EH949" i="2"/>
  <c r="EI949" i="2" s="1"/>
  <c r="EJ949" i="2"/>
  <c r="EK949" i="2" s="1"/>
  <c r="EL949" i="2"/>
  <c r="EM949" i="2" s="1"/>
  <c r="EN949" i="2"/>
  <c r="EO949" i="2" s="1"/>
  <c r="EP949" i="2"/>
  <c r="EQ949" i="2"/>
  <c r="ER949" i="2"/>
  <c r="ES949" i="2"/>
  <c r="DX950" i="2"/>
  <c r="DY950" i="2" s="1"/>
  <c r="DZ950" i="2"/>
  <c r="EA950" i="2" s="1"/>
  <c r="EB950" i="2"/>
  <c r="EC950" i="2" s="1"/>
  <c r="ED950" i="2"/>
  <c r="EE950" i="2" s="1"/>
  <c r="EF950" i="2"/>
  <c r="EG950" i="2"/>
  <c r="EH950" i="2"/>
  <c r="EI950" i="2" s="1"/>
  <c r="EJ950" i="2"/>
  <c r="EK950" i="2" s="1"/>
  <c r="EL950" i="2"/>
  <c r="EM950" i="2"/>
  <c r="EN950" i="2"/>
  <c r="EO950" i="2" s="1"/>
  <c r="EP950" i="2"/>
  <c r="EQ950" i="2" s="1"/>
  <c r="ER950" i="2"/>
  <c r="ES950" i="2" s="1"/>
  <c r="DX951" i="2"/>
  <c r="DY951" i="2" s="1"/>
  <c r="DZ951" i="2"/>
  <c r="EA951" i="2" s="1"/>
  <c r="EB951" i="2"/>
  <c r="EC951" i="2" s="1"/>
  <c r="ED951" i="2"/>
  <c r="EE951" i="2" s="1"/>
  <c r="EF951" i="2"/>
  <c r="EG951" i="2"/>
  <c r="EH951" i="2"/>
  <c r="EI951" i="2" s="1"/>
  <c r="EJ951" i="2"/>
  <c r="EK951" i="2"/>
  <c r="EL951" i="2"/>
  <c r="EM951" i="2" s="1"/>
  <c r="EN951" i="2"/>
  <c r="EO951" i="2" s="1"/>
  <c r="EP951" i="2"/>
  <c r="EQ951" i="2" s="1"/>
  <c r="ER951" i="2"/>
  <c r="ES951" i="2" s="1"/>
  <c r="DX952" i="2"/>
  <c r="DY952" i="2"/>
  <c r="DZ952" i="2"/>
  <c r="EA952" i="2"/>
  <c r="EB952" i="2"/>
  <c r="EC952" i="2" s="1"/>
  <c r="ED952" i="2"/>
  <c r="EE952" i="2" s="1"/>
  <c r="EF952" i="2"/>
  <c r="EG952" i="2" s="1"/>
  <c r="EH952" i="2"/>
  <c r="EI952" i="2" s="1"/>
  <c r="EJ952" i="2"/>
  <c r="EK952" i="2"/>
  <c r="EL952" i="2"/>
  <c r="EM952" i="2" s="1"/>
  <c r="EN952" i="2"/>
  <c r="EO952" i="2" s="1"/>
  <c r="EP952" i="2"/>
  <c r="EQ952" i="2"/>
  <c r="ER952" i="2"/>
  <c r="ES952" i="2"/>
  <c r="DX953" i="2"/>
  <c r="DY953" i="2" s="1"/>
  <c r="DZ953" i="2"/>
  <c r="EA953" i="2"/>
  <c r="EB953" i="2"/>
  <c r="EC953" i="2" s="1"/>
  <c r="ED953" i="2"/>
  <c r="EE953" i="2"/>
  <c r="EF953" i="2"/>
  <c r="EG953" i="2"/>
  <c r="EH953" i="2"/>
  <c r="EI953" i="2" s="1"/>
  <c r="EJ953" i="2"/>
  <c r="EK953" i="2" s="1"/>
  <c r="EL953" i="2"/>
  <c r="EM953" i="2" s="1"/>
  <c r="EN953" i="2"/>
  <c r="EO953" i="2" s="1"/>
  <c r="EP953" i="2"/>
  <c r="EQ953" i="2" s="1"/>
  <c r="ER953" i="2"/>
  <c r="ES953" i="2" s="1"/>
  <c r="DX954" i="2"/>
  <c r="DY954" i="2"/>
  <c r="DZ954" i="2"/>
  <c r="EA954" i="2" s="1"/>
  <c r="EB954" i="2"/>
  <c r="EC954" i="2" s="1"/>
  <c r="ED954" i="2"/>
  <c r="EE954" i="2"/>
  <c r="EF954" i="2"/>
  <c r="EG954" i="2" s="1"/>
  <c r="EH954" i="2"/>
  <c r="EI954" i="2" s="1"/>
  <c r="EJ954" i="2"/>
  <c r="EK954" i="2" s="1"/>
  <c r="EL954" i="2"/>
  <c r="EM954" i="2" s="1"/>
  <c r="EN954" i="2"/>
  <c r="EO954" i="2"/>
  <c r="EP954" i="2"/>
  <c r="EQ954" i="2" s="1"/>
  <c r="ER954" i="2"/>
  <c r="ES954" i="2" s="1"/>
  <c r="DX955" i="2"/>
  <c r="DY955" i="2"/>
  <c r="DZ955" i="2"/>
  <c r="EA955" i="2"/>
  <c r="EB955" i="2"/>
  <c r="EC955" i="2" s="1"/>
  <c r="ED955" i="2"/>
  <c r="EE955" i="2"/>
  <c r="EF955" i="2"/>
  <c r="EG955" i="2" s="1"/>
  <c r="EH955" i="2"/>
  <c r="EI955" i="2"/>
  <c r="EJ955" i="2"/>
  <c r="EK955" i="2"/>
  <c r="EL955" i="2"/>
  <c r="EM955" i="2" s="1"/>
  <c r="EN955" i="2"/>
  <c r="EO955" i="2" s="1"/>
  <c r="EP955" i="2"/>
  <c r="EQ955" i="2"/>
  <c r="ER955" i="2"/>
  <c r="ES955" i="2" s="1"/>
  <c r="DX956" i="2"/>
  <c r="DY956" i="2" s="1"/>
  <c r="DZ956" i="2"/>
  <c r="EA956" i="2" s="1"/>
  <c r="EB956" i="2"/>
  <c r="EC956" i="2" s="1"/>
  <c r="ED956" i="2"/>
  <c r="EE956" i="2"/>
  <c r="EF956" i="2"/>
  <c r="EG956" i="2"/>
  <c r="EH956" i="2"/>
  <c r="EI956" i="2" s="1"/>
  <c r="EJ956" i="2"/>
  <c r="EK956" i="2" s="1"/>
  <c r="EL956" i="2"/>
  <c r="EM956" i="2" s="1"/>
  <c r="EN956" i="2"/>
  <c r="EO956" i="2" s="1"/>
  <c r="EP956" i="2"/>
  <c r="EQ956" i="2" s="1"/>
  <c r="ER956" i="2"/>
  <c r="ES956" i="2"/>
  <c r="DX957" i="2"/>
  <c r="DY957" i="2"/>
  <c r="DZ957" i="2"/>
  <c r="EA957" i="2" s="1"/>
  <c r="EB957" i="2"/>
  <c r="EC957" i="2" s="1"/>
  <c r="ED957" i="2"/>
  <c r="EE957" i="2" s="1"/>
  <c r="EF957" i="2"/>
  <c r="EG957" i="2"/>
  <c r="EH957" i="2"/>
  <c r="EI957" i="2" s="1"/>
  <c r="EJ957" i="2"/>
  <c r="EK957" i="2" s="1"/>
  <c r="EL957" i="2"/>
  <c r="EM957" i="2" s="1"/>
  <c r="EN957" i="2"/>
  <c r="EO957" i="2" s="1"/>
  <c r="EP957" i="2"/>
  <c r="EQ957" i="2" s="1"/>
  <c r="ER957" i="2"/>
  <c r="ES957" i="2" s="1"/>
  <c r="DX958" i="2"/>
  <c r="DY958" i="2" s="1"/>
  <c r="DZ958" i="2"/>
  <c r="EA958" i="2" s="1"/>
  <c r="EB958" i="2"/>
  <c r="EC958" i="2"/>
  <c r="ED958" i="2"/>
  <c r="EE958" i="2" s="1"/>
  <c r="EF958" i="2"/>
  <c r="EG958" i="2"/>
  <c r="EH958" i="2"/>
  <c r="EI958" i="2" s="1"/>
  <c r="EJ958" i="2"/>
  <c r="EK958" i="2"/>
  <c r="EL958" i="2"/>
  <c r="EM958" i="2"/>
  <c r="EN958" i="2"/>
  <c r="EO958" i="2" s="1"/>
  <c r="EP958" i="2"/>
  <c r="EQ958" i="2" s="1"/>
  <c r="ER958" i="2"/>
  <c r="ES958" i="2"/>
  <c r="DX959" i="2"/>
  <c r="DY959" i="2" s="1"/>
  <c r="DZ959" i="2"/>
  <c r="EA959" i="2" s="1"/>
  <c r="EB959" i="2"/>
  <c r="EC959" i="2"/>
  <c r="ED959" i="2"/>
  <c r="EE959" i="2" s="1"/>
  <c r="EF959" i="2"/>
  <c r="EG959" i="2" s="1"/>
  <c r="EH959" i="2"/>
  <c r="EI959" i="2" s="1"/>
  <c r="EJ959" i="2"/>
  <c r="EK959" i="2" s="1"/>
  <c r="EL959" i="2"/>
  <c r="EM959" i="2" s="1"/>
  <c r="EN959" i="2"/>
  <c r="EO959" i="2" s="1"/>
  <c r="EP959" i="2"/>
  <c r="EQ959" i="2" s="1"/>
  <c r="ER959" i="2"/>
  <c r="ES959" i="2" s="1"/>
  <c r="DX960" i="2"/>
  <c r="DY960" i="2" s="1"/>
  <c r="DZ960" i="2"/>
  <c r="EA960" i="2"/>
  <c r="EB960" i="2"/>
  <c r="EC960" i="2" s="1"/>
  <c r="ED960" i="2"/>
  <c r="EE960" i="2"/>
  <c r="EF960" i="2"/>
  <c r="EG960" i="2"/>
  <c r="EH960" i="2"/>
  <c r="EI960" i="2" s="1"/>
  <c r="EJ960" i="2"/>
  <c r="EK960" i="2"/>
  <c r="EL960" i="2"/>
  <c r="EM960" i="2" s="1"/>
  <c r="EN960" i="2"/>
  <c r="EO960" i="2"/>
  <c r="EP960" i="2"/>
  <c r="EQ960" i="2"/>
  <c r="ER960" i="2"/>
  <c r="ES960" i="2" s="1"/>
  <c r="DX961" i="2"/>
  <c r="DY961" i="2" s="1"/>
  <c r="DZ961" i="2"/>
  <c r="EA961" i="2" s="1"/>
  <c r="EB961" i="2"/>
  <c r="EC961" i="2" s="1"/>
  <c r="ED961" i="2"/>
  <c r="EE961" i="2" s="1"/>
  <c r="EF961" i="2"/>
  <c r="EG961" i="2" s="1"/>
  <c r="EH961" i="2"/>
  <c r="EI961" i="2" s="1"/>
  <c r="EJ961" i="2"/>
  <c r="EK961" i="2" s="1"/>
  <c r="EL961" i="2"/>
  <c r="EM961" i="2"/>
  <c r="EN961" i="2"/>
  <c r="EO961" i="2" s="1"/>
  <c r="EP961" i="2"/>
  <c r="EQ961" i="2" s="1"/>
  <c r="ER961" i="2"/>
  <c r="ES961" i="2" s="1"/>
  <c r="DX962" i="2"/>
  <c r="DY962" i="2" s="1"/>
  <c r="DZ962" i="2"/>
  <c r="EA962" i="2"/>
  <c r="EB962" i="2"/>
  <c r="EC962" i="2"/>
  <c r="ED962" i="2"/>
  <c r="EE962" i="2" s="1"/>
  <c r="EF962" i="2"/>
  <c r="EG962" i="2" s="1"/>
  <c r="EH962" i="2"/>
  <c r="EI962" i="2" s="1"/>
  <c r="EJ962" i="2"/>
  <c r="EK962" i="2" s="1"/>
  <c r="EL962" i="2"/>
  <c r="EM962" i="2" s="1"/>
  <c r="EN962" i="2"/>
  <c r="EO962" i="2" s="1"/>
  <c r="EP962" i="2"/>
  <c r="EQ962" i="2"/>
  <c r="ER962" i="2"/>
  <c r="ES962" i="2" s="1"/>
  <c r="DX963" i="2"/>
  <c r="DY963" i="2" s="1"/>
  <c r="DZ963" i="2"/>
  <c r="EA963" i="2" s="1"/>
  <c r="EB963" i="2"/>
  <c r="EC963" i="2" s="1"/>
  <c r="ED963" i="2"/>
  <c r="EE963" i="2" s="1"/>
  <c r="EF963" i="2"/>
  <c r="EG963" i="2" s="1"/>
  <c r="EH963" i="2"/>
  <c r="EI963" i="2"/>
  <c r="EJ963" i="2"/>
  <c r="EK963" i="2" s="1"/>
  <c r="EL963" i="2"/>
  <c r="EM963" i="2" s="1"/>
  <c r="EN963" i="2"/>
  <c r="EO963" i="2"/>
  <c r="EP963" i="2"/>
  <c r="EQ963" i="2" s="1"/>
  <c r="ER963" i="2"/>
  <c r="ES963" i="2" s="1"/>
  <c r="DX964" i="2"/>
  <c r="DY964" i="2"/>
  <c r="DZ964" i="2"/>
  <c r="EA964" i="2" s="1"/>
  <c r="EB964" i="2"/>
  <c r="EC964" i="2"/>
  <c r="ED964" i="2"/>
  <c r="EE964" i="2" s="1"/>
  <c r="EF964" i="2"/>
  <c r="EG964" i="2" s="1"/>
  <c r="EH964" i="2"/>
  <c r="EI964" i="2"/>
  <c r="EJ964" i="2"/>
  <c r="EK964" i="2"/>
  <c r="EL964" i="2"/>
  <c r="EM964" i="2"/>
  <c r="EN964" i="2"/>
  <c r="EO964" i="2" s="1"/>
  <c r="EP964" i="2"/>
  <c r="EQ964" i="2" s="1"/>
  <c r="ER964" i="2"/>
  <c r="ES964" i="2" s="1"/>
  <c r="DX965" i="2"/>
  <c r="DY965" i="2" s="1"/>
  <c r="DZ965" i="2"/>
  <c r="EA965" i="2"/>
  <c r="EB965" i="2"/>
  <c r="EC965" i="2" s="1"/>
  <c r="ED965" i="2"/>
  <c r="EE965" i="2" s="1"/>
  <c r="EF965" i="2"/>
  <c r="EG965" i="2" s="1"/>
  <c r="EH965" i="2"/>
  <c r="EI965" i="2" s="1"/>
  <c r="EJ965" i="2"/>
  <c r="EK965" i="2" s="1"/>
  <c r="EL965" i="2"/>
  <c r="EM965" i="2" s="1"/>
  <c r="EN965" i="2"/>
  <c r="EO965" i="2"/>
  <c r="EP965" i="2"/>
  <c r="EQ965" i="2" s="1"/>
  <c r="ER965" i="2"/>
  <c r="ES965" i="2" s="1"/>
  <c r="DX966" i="2"/>
  <c r="DY966" i="2" s="1"/>
  <c r="DZ966" i="2"/>
  <c r="EA966" i="2" s="1"/>
  <c r="EB966" i="2"/>
  <c r="EC966" i="2"/>
  <c r="ED966" i="2"/>
  <c r="EE966" i="2" s="1"/>
  <c r="EF966" i="2"/>
  <c r="EG966" i="2" s="1"/>
  <c r="EH966" i="2"/>
  <c r="EI966" i="2" s="1"/>
  <c r="EJ966" i="2"/>
  <c r="EK966" i="2" s="1"/>
  <c r="EL966" i="2"/>
  <c r="EM966" i="2" s="1"/>
  <c r="EN966" i="2"/>
  <c r="EO966" i="2"/>
  <c r="EP966" i="2"/>
  <c r="EQ966" i="2" s="1"/>
  <c r="ER966" i="2"/>
  <c r="ES966" i="2" s="1"/>
  <c r="DX967" i="2"/>
  <c r="DY967" i="2" s="1"/>
  <c r="DZ967" i="2"/>
  <c r="EA967" i="2" s="1"/>
  <c r="EB967" i="2"/>
  <c r="EC967" i="2" s="1"/>
  <c r="ED967" i="2"/>
  <c r="EE967" i="2"/>
  <c r="EF967" i="2"/>
  <c r="EG967" i="2" s="1"/>
  <c r="EH967" i="2"/>
  <c r="EI967" i="2"/>
  <c r="EJ967" i="2"/>
  <c r="EK967" i="2" s="1"/>
  <c r="EL967" i="2"/>
  <c r="EM967" i="2"/>
  <c r="EN967" i="2"/>
  <c r="EO967" i="2" s="1"/>
  <c r="EP967" i="2"/>
  <c r="EQ967" i="2" s="1"/>
  <c r="ER967" i="2"/>
  <c r="ES967" i="2"/>
  <c r="DX1050" i="2"/>
  <c r="DY1050" i="2" s="1"/>
  <c r="DZ1050" i="2"/>
  <c r="EA1050" i="2" s="1"/>
  <c r="EB1050" i="2"/>
  <c r="EC1050" i="2" s="1"/>
  <c r="ED1050" i="2"/>
  <c r="EE1050" i="2" s="1"/>
  <c r="EF1050" i="2"/>
  <c r="EG1050" i="2" s="1"/>
  <c r="EH1050" i="2"/>
  <c r="EI1050" i="2"/>
  <c r="EJ1050" i="2"/>
  <c r="EK1050" i="2"/>
  <c r="EL1050" i="2"/>
  <c r="EM1050" i="2"/>
  <c r="EN1050" i="2"/>
  <c r="EO1050" i="2" s="1"/>
  <c r="EP1050" i="2"/>
  <c r="EQ1050" i="2" s="1"/>
  <c r="ER1050" i="2"/>
  <c r="ES1050" i="2" s="1"/>
  <c r="DX1051" i="2"/>
  <c r="DY1051" i="2" s="1"/>
  <c r="DZ1051" i="2"/>
  <c r="EA1051" i="2" s="1"/>
  <c r="EB1051" i="2"/>
  <c r="EC1051" i="2"/>
  <c r="ED1051" i="2"/>
  <c r="EE1051" i="2"/>
  <c r="EF1051" i="2"/>
  <c r="EG1051" i="2"/>
  <c r="EH1051" i="2"/>
  <c r="EI1051" i="2" s="1"/>
  <c r="EJ1051" i="2"/>
  <c r="EK1051" i="2" s="1"/>
  <c r="EL1051" i="2"/>
  <c r="EM1051" i="2" s="1"/>
  <c r="EN1051" i="2"/>
  <c r="EO1051" i="2" s="1"/>
  <c r="EP1051" i="2"/>
  <c r="EQ1051" i="2" s="1"/>
  <c r="ER1051" i="2"/>
  <c r="ES1051" i="2"/>
  <c r="DX1052" i="2"/>
  <c r="DY1052" i="2"/>
  <c r="DZ1052" i="2"/>
  <c r="EA1052" i="2"/>
  <c r="EB1052" i="2"/>
  <c r="EC1052" i="2" s="1"/>
  <c r="ED1052" i="2"/>
  <c r="EE1052" i="2" s="1"/>
  <c r="EF1052" i="2"/>
  <c r="EG1052" i="2" s="1"/>
  <c r="EH1052" i="2"/>
  <c r="EI1052" i="2" s="1"/>
  <c r="EJ1052" i="2"/>
  <c r="EK1052" i="2" s="1"/>
  <c r="EL1052" i="2"/>
  <c r="EM1052" i="2"/>
  <c r="EN1052" i="2"/>
  <c r="EO1052" i="2"/>
  <c r="EP1052" i="2"/>
  <c r="EQ1052" i="2"/>
  <c r="ER1052" i="2"/>
  <c r="ES1052" i="2" s="1"/>
  <c r="DX1053" i="2"/>
  <c r="DY1053" i="2" s="1"/>
  <c r="DZ1053" i="2"/>
  <c r="EA1053" i="2" s="1"/>
  <c r="EB1053" i="2"/>
  <c r="EC1053" i="2" s="1"/>
  <c r="ED1053" i="2"/>
  <c r="EE1053" i="2" s="1"/>
  <c r="EF1053" i="2"/>
  <c r="EG1053" i="2"/>
  <c r="EH1053" i="2"/>
  <c r="EI1053" i="2"/>
  <c r="EJ1053" i="2"/>
  <c r="EK1053" i="2"/>
  <c r="EL1053" i="2"/>
  <c r="EM1053" i="2" s="1"/>
  <c r="EN1053" i="2"/>
  <c r="EO1053" i="2" s="1"/>
  <c r="EP1053" i="2"/>
  <c r="EQ1053" i="2" s="1"/>
  <c r="ER1053" i="2"/>
  <c r="ES1053" i="2" s="1"/>
  <c r="DX1054" i="2"/>
  <c r="DY1054" i="2" s="1"/>
  <c r="DZ1054" i="2"/>
  <c r="EA1054" i="2"/>
  <c r="EB1054" i="2"/>
  <c r="EC1054" i="2"/>
  <c r="ED1054" i="2"/>
  <c r="EE1054" i="2"/>
  <c r="EF1054" i="2"/>
  <c r="EG1054" i="2" s="1"/>
  <c r="EH1054" i="2"/>
  <c r="EI1054" i="2" s="1"/>
  <c r="EJ1054" i="2"/>
  <c r="EK1054" i="2" s="1"/>
  <c r="EL1054" i="2"/>
  <c r="EM1054" i="2" s="1"/>
  <c r="EN1054" i="2"/>
  <c r="EO1054" i="2" s="1"/>
  <c r="EP1054" i="2"/>
  <c r="EQ1054" i="2"/>
  <c r="ER1054" i="2"/>
  <c r="ES1054" i="2"/>
  <c r="DX1056" i="2"/>
  <c r="DY1056" i="2" s="1"/>
  <c r="DZ1056" i="2"/>
  <c r="EA1056" i="2" s="1"/>
  <c r="EB1056" i="2"/>
  <c r="EC1056" i="2" s="1"/>
  <c r="ED1056" i="2"/>
  <c r="EE1056" i="2"/>
  <c r="EF1056" i="2"/>
  <c r="EG1056" i="2"/>
  <c r="EH1056" i="2"/>
  <c r="EI1056" i="2"/>
  <c r="EJ1056" i="2"/>
  <c r="EK1056" i="2" s="1"/>
  <c r="EL1056" i="2"/>
  <c r="EM1056" i="2" s="1"/>
  <c r="EN1056" i="2"/>
  <c r="EO1056" i="2" s="1"/>
  <c r="EP1056" i="2"/>
  <c r="EQ1056" i="2" s="1"/>
  <c r="ER1056" i="2"/>
  <c r="ES1056" i="2" s="1"/>
  <c r="DX1057" i="2"/>
  <c r="DY1057" i="2"/>
  <c r="DZ1057" i="2"/>
  <c r="EA1057" i="2"/>
  <c r="EB1057" i="2"/>
  <c r="EC1057" i="2"/>
  <c r="ED1057" i="2"/>
  <c r="EE1057" i="2" s="1"/>
  <c r="EF1057" i="2"/>
  <c r="EG1057" i="2" s="1"/>
  <c r="EH1057" i="2"/>
  <c r="EI1057" i="2" s="1"/>
  <c r="EJ1057" i="2"/>
  <c r="EK1057" i="2" s="1"/>
  <c r="EL1057" i="2"/>
  <c r="EM1057" i="2" s="1"/>
  <c r="EN1057" i="2"/>
  <c r="EO1057" i="2"/>
  <c r="EP1057" i="2"/>
  <c r="EQ1057" i="2"/>
  <c r="ER1057" i="2"/>
  <c r="ES1057" i="2"/>
  <c r="DX1058" i="2"/>
  <c r="DY1058" i="2" s="1"/>
  <c r="DZ1058" i="2"/>
  <c r="EA1058" i="2" s="1"/>
  <c r="EB1058" i="2"/>
  <c r="EC1058" i="2" s="1"/>
  <c r="ED1058" i="2"/>
  <c r="EE1058" i="2" s="1"/>
  <c r="EF1058" i="2"/>
  <c r="EG1058" i="2" s="1"/>
  <c r="EH1058" i="2"/>
  <c r="EI1058" i="2"/>
  <c r="EJ1058" i="2"/>
  <c r="EK1058" i="2"/>
  <c r="EL1058" i="2"/>
  <c r="EM1058" i="2"/>
  <c r="EN1058" i="2"/>
  <c r="EO1058" i="2" s="1"/>
  <c r="EP1058" i="2"/>
  <c r="EQ1058" i="2" s="1"/>
  <c r="ER1058" i="2"/>
  <c r="ES1058" i="2" s="1"/>
  <c r="DX1059" i="2"/>
  <c r="DY1059" i="2" s="1"/>
  <c r="DZ1059" i="2"/>
  <c r="EA1059" i="2" s="1"/>
  <c r="EB1059" i="2"/>
  <c r="EC1059" i="2"/>
  <c r="ED1059" i="2"/>
  <c r="EE1059" i="2"/>
  <c r="EF1059" i="2"/>
  <c r="EG1059" i="2"/>
  <c r="EH1059" i="2"/>
  <c r="EI1059" i="2" s="1"/>
  <c r="EJ1059" i="2"/>
  <c r="EK1059" i="2" s="1"/>
  <c r="EL1059" i="2"/>
  <c r="EM1059" i="2" s="1"/>
  <c r="EN1059" i="2"/>
  <c r="EO1059" i="2" s="1"/>
  <c r="EP1059" i="2"/>
  <c r="EQ1059" i="2" s="1"/>
  <c r="ER1059" i="2"/>
  <c r="ES1059" i="2"/>
  <c r="DX1060" i="2"/>
  <c r="DY1060" i="2"/>
  <c r="DZ1060" i="2"/>
  <c r="EA1060" i="2"/>
  <c r="EB1060" i="2"/>
  <c r="EC1060" i="2" s="1"/>
  <c r="ED1060" i="2"/>
  <c r="EE1060" i="2" s="1"/>
  <c r="EF1060" i="2"/>
  <c r="EG1060" i="2" s="1"/>
  <c r="EH1060" i="2"/>
  <c r="EI1060" i="2" s="1"/>
  <c r="EJ1060" i="2"/>
  <c r="EK1060" i="2" s="1"/>
  <c r="EL1060" i="2"/>
  <c r="EM1060" i="2"/>
  <c r="EN1060" i="2"/>
  <c r="EO1060" i="2"/>
  <c r="EP1060" i="2"/>
  <c r="EQ1060" i="2"/>
  <c r="ER1060" i="2"/>
  <c r="ES1060" i="2" s="1"/>
  <c r="DX1061" i="2"/>
  <c r="DY1061" i="2" s="1"/>
  <c r="DZ1061" i="2"/>
  <c r="EA1061" i="2" s="1"/>
  <c r="EB1061" i="2"/>
  <c r="EC1061" i="2" s="1"/>
  <c r="ED1061" i="2"/>
  <c r="EE1061" i="2" s="1"/>
  <c r="EF1061" i="2"/>
  <c r="EG1061" i="2"/>
  <c r="EH1061" i="2"/>
  <c r="EI1061" i="2"/>
  <c r="EJ1061" i="2"/>
  <c r="EK1061" i="2"/>
  <c r="EL1061" i="2"/>
  <c r="EM1061" i="2" s="1"/>
  <c r="EN1061" i="2"/>
  <c r="EO1061" i="2" s="1"/>
  <c r="EP1061" i="2"/>
  <c r="EQ1061" i="2" s="1"/>
  <c r="ER1061" i="2"/>
  <c r="ES1061" i="2" s="1"/>
  <c r="DX1062" i="2"/>
  <c r="DY1062" i="2" s="1"/>
  <c r="DZ1062" i="2"/>
  <c r="EA1062" i="2"/>
  <c r="EB1062" i="2"/>
  <c r="EC1062" i="2"/>
  <c r="ED1062" i="2"/>
  <c r="EE1062" i="2"/>
  <c r="EF1062" i="2"/>
  <c r="EG1062" i="2" s="1"/>
  <c r="EH1062" i="2"/>
  <c r="EI1062" i="2" s="1"/>
  <c r="EJ1062" i="2"/>
  <c r="EK1062" i="2" s="1"/>
  <c r="EL1062" i="2"/>
  <c r="EM1062" i="2" s="1"/>
  <c r="EN1062" i="2"/>
  <c r="EO1062" i="2" s="1"/>
  <c r="EP1062" i="2"/>
  <c r="EQ1062" i="2"/>
  <c r="ER1062" i="2"/>
  <c r="ES1062" i="2"/>
  <c r="DX1063" i="2"/>
  <c r="DY1063" i="2"/>
  <c r="DZ1063" i="2"/>
  <c r="EA1063" i="2" s="1"/>
  <c r="EB1063" i="2"/>
  <c r="EC1063" i="2" s="1"/>
  <c r="ED1063" i="2"/>
  <c r="EE1063" i="2" s="1"/>
  <c r="EF1063" i="2"/>
  <c r="EG1063" i="2" s="1"/>
  <c r="EH1063" i="2"/>
  <c r="EI1063" i="2" s="1"/>
  <c r="EJ1063" i="2"/>
  <c r="EK1063" i="2"/>
  <c r="EL1063" i="2"/>
  <c r="EM1063" i="2"/>
  <c r="EN1063" i="2"/>
  <c r="EO1063" i="2"/>
  <c r="EP1063" i="2"/>
  <c r="EQ1063" i="2" s="1"/>
  <c r="ER1063" i="2"/>
  <c r="ES1063" i="2" s="1"/>
  <c r="DX1064" i="2"/>
  <c r="DY1064" i="2" s="1"/>
  <c r="DZ1064" i="2"/>
  <c r="EA1064" i="2" s="1"/>
  <c r="EB1064" i="2"/>
  <c r="EC1064" i="2" s="1"/>
  <c r="ED1064" i="2"/>
  <c r="EE1064" i="2"/>
  <c r="EF1064" i="2"/>
  <c r="EG1064" i="2"/>
  <c r="EH1064" i="2"/>
  <c r="EI1064" i="2"/>
  <c r="EJ1064" i="2"/>
  <c r="EK1064" i="2" s="1"/>
  <c r="EL1064" i="2"/>
  <c r="EM1064" i="2" s="1"/>
  <c r="EN1064" i="2"/>
  <c r="EO1064" i="2" s="1"/>
  <c r="EP1064" i="2"/>
  <c r="EQ1064" i="2" s="1"/>
  <c r="ER1064" i="2"/>
  <c r="ES1064" i="2" s="1"/>
  <c r="DX1065" i="2"/>
  <c r="DY1065" i="2"/>
  <c r="DZ1065" i="2"/>
  <c r="EA1065" i="2"/>
  <c r="EB1065" i="2"/>
  <c r="EC1065" i="2"/>
  <c r="ED1065" i="2"/>
  <c r="EE1065" i="2" s="1"/>
  <c r="EF1065" i="2"/>
  <c r="EG1065" i="2" s="1"/>
  <c r="EH1065" i="2"/>
  <c r="EI1065" i="2" s="1"/>
  <c r="EJ1065" i="2"/>
  <c r="EK1065" i="2" s="1"/>
  <c r="EL1065" i="2"/>
  <c r="EM1065" i="2" s="1"/>
  <c r="EN1065" i="2"/>
  <c r="EO1065" i="2"/>
  <c r="EP1065" i="2"/>
  <c r="EQ1065" i="2"/>
  <c r="ER1065" i="2"/>
  <c r="ES1065" i="2"/>
  <c r="DX1066" i="2"/>
  <c r="DY1066" i="2" s="1"/>
  <c r="DZ1066" i="2"/>
  <c r="EA1066" i="2" s="1"/>
  <c r="EB1066" i="2"/>
  <c r="EC1066" i="2" s="1"/>
  <c r="ED1066" i="2"/>
  <c r="EE1066" i="2" s="1"/>
  <c r="EF1066" i="2"/>
  <c r="EG1066" i="2" s="1"/>
  <c r="EH1066" i="2"/>
  <c r="EI1066" i="2"/>
  <c r="EJ1066" i="2"/>
  <c r="EK1066" i="2"/>
  <c r="EL1066" i="2"/>
  <c r="EM1066" i="2"/>
  <c r="EN1066" i="2"/>
  <c r="EO1066" i="2" s="1"/>
  <c r="EP1066" i="2"/>
  <c r="EQ1066" i="2" s="1"/>
  <c r="ER1066" i="2"/>
  <c r="ES1066" i="2" s="1"/>
  <c r="DX1067" i="2"/>
  <c r="DY1067" i="2" s="1"/>
  <c r="DZ1067" i="2"/>
  <c r="EA1067" i="2" s="1"/>
  <c r="EB1067" i="2"/>
  <c r="EC1067" i="2"/>
  <c r="ED1067" i="2"/>
  <c r="EE1067" i="2"/>
  <c r="EF1067" i="2"/>
  <c r="EG1067" i="2"/>
  <c r="EH1067" i="2"/>
  <c r="EI1067" i="2" s="1"/>
  <c r="EJ1067" i="2"/>
  <c r="EK1067" i="2" s="1"/>
  <c r="EL1067" i="2"/>
  <c r="EM1067" i="2" s="1"/>
  <c r="EN1067" i="2"/>
  <c r="EO1067" i="2" s="1"/>
  <c r="EP1067" i="2"/>
  <c r="EQ1067" i="2" s="1"/>
  <c r="ER1067" i="2"/>
  <c r="ES1067" i="2"/>
  <c r="DX1068" i="2"/>
  <c r="DY1068" i="2"/>
  <c r="DZ1068" i="2"/>
  <c r="EA1068" i="2"/>
  <c r="EB1068" i="2"/>
  <c r="EC1068" i="2" s="1"/>
  <c r="ED1068" i="2"/>
  <c r="EE1068" i="2" s="1"/>
  <c r="EF1068" i="2"/>
  <c r="EG1068" i="2" s="1"/>
  <c r="EH1068" i="2"/>
  <c r="EI1068" i="2" s="1"/>
  <c r="EJ1068" i="2"/>
  <c r="EK1068" i="2" s="1"/>
  <c r="EL1068" i="2"/>
  <c r="EM1068" i="2"/>
  <c r="EN1068" i="2"/>
  <c r="EO1068" i="2"/>
  <c r="EP1068" i="2"/>
  <c r="EQ1068" i="2"/>
  <c r="ER1068" i="2"/>
  <c r="ES1068" i="2" s="1"/>
  <c r="DX1069" i="2"/>
  <c r="DY1069" i="2" s="1"/>
  <c r="DZ1069" i="2"/>
  <c r="EA1069" i="2" s="1"/>
  <c r="EB1069" i="2"/>
  <c r="EC1069" i="2" s="1"/>
  <c r="ED1069" i="2"/>
  <c r="EE1069" i="2" s="1"/>
  <c r="EF1069" i="2"/>
  <c r="EG1069" i="2"/>
  <c r="EH1069" i="2"/>
  <c r="EI1069" i="2"/>
  <c r="EJ1069" i="2"/>
  <c r="EK1069" i="2"/>
  <c r="EL1069" i="2"/>
  <c r="EM1069" i="2" s="1"/>
  <c r="EN1069" i="2"/>
  <c r="EO1069" i="2" s="1"/>
  <c r="EP1069" i="2"/>
  <c r="EQ1069" i="2" s="1"/>
  <c r="ER1069" i="2"/>
  <c r="ES1069" i="2" s="1"/>
  <c r="DX1070" i="2"/>
  <c r="DY1070" i="2" s="1"/>
  <c r="DZ1070" i="2"/>
  <c r="EA1070" i="2"/>
  <c r="EB1070" i="2"/>
  <c r="EC1070" i="2"/>
  <c r="ED1070" i="2"/>
  <c r="EE1070" i="2"/>
  <c r="EF1070" i="2"/>
  <c r="EG1070" i="2" s="1"/>
  <c r="EH1070" i="2"/>
  <c r="EI1070" i="2" s="1"/>
  <c r="EJ1070" i="2"/>
  <c r="EK1070" i="2" s="1"/>
  <c r="EL1070" i="2"/>
  <c r="EM1070" i="2" s="1"/>
  <c r="EN1070" i="2"/>
  <c r="EO1070" i="2" s="1"/>
  <c r="EP1070" i="2"/>
  <c r="EQ1070" i="2"/>
  <c r="ER1070" i="2"/>
  <c r="ES1070" i="2"/>
  <c r="DX1071" i="2"/>
  <c r="DY1071" i="2"/>
  <c r="DZ1071" i="2"/>
  <c r="EA1071" i="2" s="1"/>
  <c r="EB1071" i="2"/>
  <c r="EC1071" i="2" s="1"/>
  <c r="ED1071" i="2"/>
  <c r="EE1071" i="2" s="1"/>
  <c r="EF1071" i="2"/>
  <c r="EG1071" i="2" s="1"/>
  <c r="EH1071" i="2"/>
  <c r="EI1071" i="2" s="1"/>
  <c r="EJ1071" i="2"/>
  <c r="EK1071" i="2"/>
  <c r="EL1071" i="2"/>
  <c r="EM1071" i="2"/>
  <c r="EN1071" i="2"/>
  <c r="EO1071" i="2"/>
  <c r="EP1071" i="2"/>
  <c r="EQ1071" i="2" s="1"/>
  <c r="ER1071" i="2"/>
  <c r="ES1071" i="2" s="1"/>
  <c r="DX1072" i="2"/>
  <c r="DY1072" i="2" s="1"/>
  <c r="DZ1072" i="2"/>
  <c r="EA1072" i="2" s="1"/>
  <c r="EB1072" i="2"/>
  <c r="EC1072" i="2" s="1"/>
  <c r="ED1072" i="2"/>
  <c r="EE1072" i="2"/>
  <c r="EF1072" i="2"/>
  <c r="EG1072" i="2"/>
  <c r="EH1072" i="2"/>
  <c r="EI1072" i="2"/>
  <c r="EJ1072" i="2"/>
  <c r="EK1072" i="2" s="1"/>
  <c r="EL1072" i="2"/>
  <c r="EM1072" i="2" s="1"/>
  <c r="EN1072" i="2"/>
  <c r="EO1072" i="2" s="1"/>
  <c r="EP1072" i="2"/>
  <c r="EQ1072" i="2" s="1"/>
  <c r="ER1072" i="2"/>
  <c r="ES1072" i="2" s="1"/>
  <c r="DX1073" i="2"/>
  <c r="DY1073" i="2"/>
  <c r="DZ1073" i="2"/>
  <c r="EA1073" i="2"/>
  <c r="EB1073" i="2"/>
  <c r="EC1073" i="2"/>
  <c r="ED1073" i="2"/>
  <c r="EE1073" i="2" s="1"/>
  <c r="EF1073" i="2"/>
  <c r="EG1073" i="2" s="1"/>
  <c r="EH1073" i="2"/>
  <c r="EI1073" i="2" s="1"/>
  <c r="EJ1073" i="2"/>
  <c r="EK1073" i="2" s="1"/>
  <c r="EL1073" i="2"/>
  <c r="EM1073" i="2" s="1"/>
  <c r="EN1073" i="2"/>
  <c r="EO1073" i="2"/>
  <c r="EP1073" i="2"/>
  <c r="EQ1073" i="2"/>
  <c r="ER1073" i="2"/>
  <c r="ES1073" i="2"/>
  <c r="DX1074" i="2"/>
  <c r="DY1074" i="2" s="1"/>
  <c r="DZ1074" i="2"/>
  <c r="EA1074" i="2" s="1"/>
  <c r="EB1074" i="2"/>
  <c r="EC1074" i="2" s="1"/>
  <c r="ED1074" i="2"/>
  <c r="EE1074" i="2" s="1"/>
  <c r="EF1074" i="2"/>
  <c r="EG1074" i="2" s="1"/>
  <c r="EH1074" i="2"/>
  <c r="EI1074" i="2"/>
  <c r="EJ1074" i="2"/>
  <c r="EK1074" i="2"/>
  <c r="EL1074" i="2"/>
  <c r="EM1074" i="2"/>
  <c r="EN1074" i="2"/>
  <c r="EO1074" i="2" s="1"/>
  <c r="EP1074" i="2"/>
  <c r="EQ1074" i="2" s="1"/>
  <c r="ER1074" i="2"/>
  <c r="ES1074" i="2" s="1"/>
  <c r="DX1075" i="2"/>
  <c r="DY1075" i="2" s="1"/>
  <c r="DZ1075" i="2"/>
  <c r="EA1075" i="2" s="1"/>
  <c r="EB1075" i="2"/>
  <c r="EC1075" i="2"/>
  <c r="ED1075" i="2"/>
  <c r="EE1075" i="2"/>
  <c r="EF1075" i="2"/>
  <c r="EG1075" i="2"/>
  <c r="EH1075" i="2"/>
  <c r="EI1075" i="2" s="1"/>
  <c r="EJ1075" i="2"/>
  <c r="EK1075" i="2" s="1"/>
  <c r="EL1075" i="2"/>
  <c r="EM1075" i="2" s="1"/>
  <c r="EN1075" i="2"/>
  <c r="EO1075" i="2" s="1"/>
  <c r="EP1075" i="2"/>
  <c r="EQ1075" i="2" s="1"/>
  <c r="ER1075" i="2"/>
  <c r="ES1075" i="2"/>
  <c r="DX1076" i="2"/>
  <c r="DY1076" i="2"/>
  <c r="DZ1076" i="2"/>
  <c r="EA1076" i="2"/>
  <c r="EB1076" i="2"/>
  <c r="EC1076" i="2" s="1"/>
  <c r="ED1076" i="2"/>
  <c r="EE1076" i="2" s="1"/>
  <c r="EF1076" i="2"/>
  <c r="EG1076" i="2" s="1"/>
  <c r="EH1076" i="2"/>
  <c r="EI1076" i="2" s="1"/>
  <c r="EJ1076" i="2"/>
  <c r="EK1076" i="2" s="1"/>
  <c r="EL1076" i="2"/>
  <c r="EM1076" i="2"/>
  <c r="EN1076" i="2"/>
  <c r="EO1076" i="2"/>
  <c r="EP1076" i="2"/>
  <c r="EQ1076" i="2"/>
  <c r="ER1076" i="2"/>
  <c r="ES1076" i="2" s="1"/>
  <c r="DX1077" i="2"/>
  <c r="DY1077" i="2" s="1"/>
  <c r="DZ1077" i="2"/>
  <c r="EA1077" i="2" s="1"/>
  <c r="EB1077" i="2"/>
  <c r="EC1077" i="2" s="1"/>
  <c r="ED1077" i="2"/>
  <c r="EE1077" i="2" s="1"/>
  <c r="EF1077" i="2"/>
  <c r="EG1077" i="2"/>
  <c r="EH1077" i="2"/>
  <c r="EI1077" i="2"/>
  <c r="EJ1077" i="2"/>
  <c r="EK1077" i="2"/>
  <c r="EL1077" i="2"/>
  <c r="EM1077" i="2" s="1"/>
  <c r="EN1077" i="2"/>
  <c r="EO1077" i="2" s="1"/>
  <c r="EP1077" i="2"/>
  <c r="EQ1077" i="2" s="1"/>
  <c r="ER1077" i="2"/>
  <c r="ES1077" i="2" s="1"/>
  <c r="DX1078" i="2"/>
  <c r="DY1078" i="2" s="1"/>
  <c r="DZ1078" i="2"/>
  <c r="EA1078" i="2"/>
  <c r="EB1078" i="2"/>
  <c r="EC1078" i="2"/>
  <c r="ED1078" i="2"/>
  <c r="EE1078" i="2"/>
  <c r="EF1078" i="2"/>
  <c r="EG1078" i="2" s="1"/>
  <c r="EH1078" i="2"/>
  <c r="EI1078" i="2" s="1"/>
  <c r="EJ1078" i="2"/>
  <c r="EK1078" i="2" s="1"/>
  <c r="EL1078" i="2"/>
  <c r="EM1078" i="2" s="1"/>
  <c r="EN1078" i="2"/>
  <c r="EO1078" i="2" s="1"/>
  <c r="EP1078" i="2"/>
  <c r="EQ1078" i="2"/>
  <c r="ER1078" i="2"/>
  <c r="ES1078" i="2"/>
  <c r="DX1079" i="2"/>
  <c r="DY1079" i="2"/>
  <c r="DZ1079" i="2"/>
  <c r="EA1079" i="2" s="1"/>
  <c r="EB1079" i="2"/>
  <c r="EC1079" i="2" s="1"/>
  <c r="ED1079" i="2"/>
  <c r="EE1079" i="2" s="1"/>
  <c r="EF1079" i="2"/>
  <c r="EG1079" i="2" s="1"/>
  <c r="EH1079" i="2"/>
  <c r="EI1079" i="2" s="1"/>
  <c r="EJ1079" i="2"/>
  <c r="EK1079" i="2"/>
  <c r="EL1079" i="2"/>
  <c r="EM1079" i="2"/>
  <c r="EN1079" i="2"/>
  <c r="EO1079" i="2"/>
  <c r="EP1079" i="2"/>
  <c r="EQ1079" i="2" s="1"/>
  <c r="ER1079" i="2"/>
  <c r="ES1079" i="2" s="1"/>
  <c r="DX1080" i="2"/>
  <c r="DY1080" i="2" s="1"/>
  <c r="DZ1080" i="2"/>
  <c r="EA1080" i="2" s="1"/>
  <c r="EB1080" i="2"/>
  <c r="EC1080" i="2" s="1"/>
  <c r="ED1080" i="2"/>
  <c r="EE1080" i="2"/>
  <c r="EF1080" i="2"/>
  <c r="EG1080" i="2"/>
  <c r="EH1080" i="2"/>
  <c r="EI1080" i="2"/>
  <c r="EJ1080" i="2"/>
  <c r="EK1080" i="2" s="1"/>
  <c r="EL1080" i="2"/>
  <c r="EM1080" i="2" s="1"/>
  <c r="EN1080" i="2"/>
  <c r="EO1080" i="2" s="1"/>
  <c r="EP1080" i="2"/>
  <c r="EQ1080" i="2" s="1"/>
  <c r="ER1080" i="2"/>
  <c r="ES1080" i="2" s="1"/>
  <c r="DX1081" i="2"/>
  <c r="DY1081" i="2"/>
  <c r="DZ1081" i="2"/>
  <c r="EA1081" i="2"/>
  <c r="EB1081" i="2"/>
  <c r="EC1081" i="2"/>
  <c r="ED1081" i="2"/>
  <c r="EE1081" i="2" s="1"/>
  <c r="EF1081" i="2"/>
  <c r="EG1081" i="2" s="1"/>
  <c r="EH1081" i="2"/>
  <c r="EI1081" i="2" s="1"/>
  <c r="EJ1081" i="2"/>
  <c r="EK1081" i="2" s="1"/>
  <c r="EL1081" i="2"/>
  <c r="EM1081" i="2" s="1"/>
  <c r="EN1081" i="2"/>
  <c r="EO1081" i="2"/>
  <c r="EP1081" i="2"/>
  <c r="EQ1081" i="2"/>
  <c r="ER1081" i="2"/>
  <c r="ES1081" i="2"/>
  <c r="DX1375" i="2"/>
  <c r="DY1375" i="2" s="1"/>
  <c r="DZ1375" i="2"/>
  <c r="EA1375" i="2"/>
  <c r="EB1375" i="2"/>
  <c r="EC1375" i="2" s="1"/>
  <c r="ED1375" i="2"/>
  <c r="EE1375" i="2"/>
  <c r="EF1375" i="2"/>
  <c r="EG1375" i="2" s="1"/>
  <c r="EH1375" i="2"/>
  <c r="EI1375" i="2" s="1"/>
  <c r="EJ1375" i="2"/>
  <c r="EK1375" i="2"/>
  <c r="EL1375" i="2"/>
  <c r="EM1375" i="2" s="1"/>
  <c r="EN1375" i="2"/>
  <c r="EO1375" i="2" s="1"/>
  <c r="EP1375" i="2"/>
  <c r="EQ1375" i="2"/>
  <c r="ER1375" i="2"/>
  <c r="ES1375" i="2"/>
  <c r="DX1376" i="2"/>
  <c r="DY1376" i="2" s="1"/>
  <c r="DZ1376" i="2"/>
  <c r="EA1376" i="2" s="1"/>
  <c r="EB1376" i="2"/>
  <c r="EC1376" i="2" s="1"/>
  <c r="ED1376" i="2"/>
  <c r="EE1376" i="2" s="1"/>
  <c r="EF1376" i="2"/>
  <c r="EG1376" i="2" s="1"/>
  <c r="EH1376" i="2"/>
  <c r="EI1376" i="2" s="1"/>
  <c r="EJ1376" i="2"/>
  <c r="EK1376" i="2"/>
  <c r="EL1376" i="2"/>
  <c r="EM1376" i="2" s="1"/>
  <c r="EN1376" i="2"/>
  <c r="EO1376" i="2"/>
  <c r="EP1376" i="2"/>
  <c r="EQ1376" i="2" s="1"/>
  <c r="ER1376" i="2"/>
  <c r="ES1376" i="2" s="1"/>
  <c r="DX1377" i="2"/>
  <c r="DY1377" i="2"/>
  <c r="DZ1377" i="2"/>
  <c r="EA1377" i="2" s="1"/>
  <c r="EB1377" i="2"/>
  <c r="EC1377" i="2" s="1"/>
  <c r="ED1377" i="2"/>
  <c r="EE1377" i="2" s="1"/>
  <c r="EF1377" i="2"/>
  <c r="EG1377" i="2" s="1"/>
  <c r="EH1377" i="2"/>
  <c r="EI1377" i="2" s="1"/>
  <c r="EJ1377" i="2"/>
  <c r="EK1377" i="2" s="1"/>
  <c r="EL1377" i="2"/>
  <c r="EM1377" i="2" s="1"/>
  <c r="EN1377" i="2"/>
  <c r="EO1377" i="2" s="1"/>
  <c r="EP1377" i="2"/>
  <c r="EQ1377" i="2"/>
  <c r="ER1377" i="2"/>
  <c r="ES1377" i="2" s="1"/>
  <c r="DX1378" i="2"/>
  <c r="DY1378" i="2" s="1"/>
  <c r="DZ1378" i="2"/>
  <c r="EA1378" i="2" s="1"/>
  <c r="EB1378" i="2"/>
  <c r="EC1378" i="2" s="1"/>
  <c r="ED1378" i="2"/>
  <c r="EE1378" i="2" s="1"/>
  <c r="EF1378" i="2"/>
  <c r="EG1378" i="2" s="1"/>
  <c r="EH1378" i="2"/>
  <c r="EI1378" i="2" s="1"/>
  <c r="EJ1378" i="2"/>
  <c r="EK1378" i="2" s="1"/>
  <c r="EL1378" i="2"/>
  <c r="EM1378" i="2" s="1"/>
  <c r="EN1378" i="2"/>
  <c r="EO1378" i="2"/>
  <c r="EP1378" i="2"/>
  <c r="EQ1378" i="2" s="1"/>
  <c r="ER1378" i="2"/>
  <c r="ES1378" i="2" s="1"/>
  <c r="DX1379" i="2"/>
  <c r="DY1379" i="2" s="1"/>
  <c r="DZ1379" i="2"/>
  <c r="EA1379" i="2" s="1"/>
  <c r="EB1379" i="2"/>
  <c r="EC1379" i="2" s="1"/>
  <c r="ED1379" i="2"/>
  <c r="EE1379" i="2" s="1"/>
  <c r="EF1379" i="2"/>
  <c r="EG1379" i="2" s="1"/>
  <c r="EH1379" i="2"/>
  <c r="EI1379" i="2" s="1"/>
  <c r="EJ1379" i="2"/>
  <c r="EK1379" i="2" s="1"/>
  <c r="EL1379" i="2"/>
  <c r="EM1379" i="2" s="1"/>
  <c r="EN1379" i="2"/>
  <c r="EO1379" i="2" s="1"/>
  <c r="EP1379" i="2"/>
  <c r="EQ1379" i="2" s="1"/>
  <c r="ER1379" i="2"/>
  <c r="ES1379" i="2" s="1"/>
  <c r="DX1380" i="2"/>
  <c r="DY1380" i="2" s="1"/>
  <c r="DZ1380" i="2"/>
  <c r="EA1380" i="2" s="1"/>
  <c r="EB1380" i="2"/>
  <c r="EC1380" i="2" s="1"/>
  <c r="ED1380" i="2"/>
  <c r="EE1380" i="2" s="1"/>
  <c r="EF1380" i="2"/>
  <c r="EG1380" i="2"/>
  <c r="EH1380" i="2"/>
  <c r="EI1380" i="2" s="1"/>
  <c r="EJ1380" i="2"/>
  <c r="EK1380" i="2"/>
  <c r="EL1380" i="2"/>
  <c r="EM1380" i="2" s="1"/>
  <c r="EN1380" i="2"/>
  <c r="EO1380" i="2" s="1"/>
  <c r="EP1380" i="2"/>
  <c r="EQ1380" i="2" s="1"/>
  <c r="ER1380" i="2"/>
  <c r="ES1380" i="2"/>
  <c r="DX1381" i="2"/>
  <c r="DY1381" i="2" s="1"/>
  <c r="DZ1381" i="2"/>
  <c r="EA1381" i="2"/>
  <c r="EB1381" i="2"/>
  <c r="EC1381" i="2" s="1"/>
  <c r="ED1381" i="2"/>
  <c r="EE1381" i="2" s="1"/>
  <c r="EF1381" i="2"/>
  <c r="EG1381" i="2"/>
  <c r="EH1381" i="2"/>
  <c r="EI1381" i="2" s="1"/>
  <c r="EJ1381" i="2"/>
  <c r="EK1381" i="2" s="1"/>
  <c r="EL1381" i="2"/>
  <c r="EM1381" i="2"/>
  <c r="EN1381" i="2"/>
  <c r="EO1381" i="2"/>
  <c r="EP1381" i="2"/>
  <c r="EQ1381" i="2" s="1"/>
  <c r="ER1381" i="2"/>
  <c r="ES1381" i="2" s="1"/>
  <c r="DX1382" i="2"/>
  <c r="DY1382" i="2" s="1"/>
  <c r="DZ1382" i="2"/>
  <c r="EA1382" i="2" s="1"/>
  <c r="EB1382" i="2"/>
  <c r="EC1382" i="2" s="1"/>
  <c r="ED1382" i="2"/>
  <c r="EE1382" i="2" s="1"/>
  <c r="EF1382" i="2"/>
  <c r="EG1382" i="2"/>
  <c r="EH1382" i="2"/>
  <c r="EI1382" i="2" s="1"/>
  <c r="EJ1382" i="2"/>
  <c r="EK1382" i="2"/>
  <c r="EL1382" i="2"/>
  <c r="EM1382" i="2" s="1"/>
  <c r="EN1382" i="2"/>
  <c r="EO1382" i="2" s="1"/>
  <c r="EP1382" i="2"/>
  <c r="EQ1382" i="2"/>
  <c r="ER1382" i="2"/>
  <c r="ES1382" i="2" s="1"/>
  <c r="DX1383" i="2"/>
  <c r="DY1383" i="2" s="1"/>
  <c r="DZ1383" i="2"/>
  <c r="EA1383" i="2" s="1"/>
  <c r="EB1383" i="2"/>
  <c r="EC1383" i="2" s="1"/>
  <c r="ED1383" i="2"/>
  <c r="EE1383" i="2" s="1"/>
  <c r="EF1383" i="2"/>
  <c r="EG1383" i="2" s="1"/>
  <c r="EH1383" i="2"/>
  <c r="EI1383" i="2" s="1"/>
  <c r="EJ1383" i="2"/>
  <c r="EK1383" i="2" s="1"/>
  <c r="EL1383" i="2"/>
  <c r="EM1383" i="2"/>
  <c r="EN1383" i="2"/>
  <c r="EO1383" i="2" s="1"/>
  <c r="EP1383" i="2"/>
  <c r="EQ1383" i="2" s="1"/>
  <c r="ER1383" i="2"/>
  <c r="ES1383" i="2" s="1"/>
  <c r="DX1384" i="2"/>
  <c r="DY1384" i="2" s="1"/>
  <c r="DZ1384" i="2"/>
  <c r="EA1384" i="2" s="1"/>
  <c r="EB1384" i="2"/>
  <c r="EC1384" i="2" s="1"/>
  <c r="ED1384" i="2"/>
  <c r="EE1384" i="2" s="1"/>
  <c r="EF1384" i="2"/>
  <c r="EG1384" i="2" s="1"/>
  <c r="EH1384" i="2"/>
  <c r="EI1384" i="2" s="1"/>
  <c r="EJ1384" i="2"/>
  <c r="EK1384" i="2"/>
  <c r="EL1384" i="2"/>
  <c r="EM1384" i="2" s="1"/>
  <c r="EN1384" i="2"/>
  <c r="EO1384" i="2" s="1"/>
  <c r="EP1384" i="2"/>
  <c r="EQ1384" i="2" s="1"/>
  <c r="ER1384" i="2"/>
  <c r="ES1384" i="2" s="1"/>
  <c r="DX1385" i="2"/>
  <c r="DY1385" i="2" s="1"/>
  <c r="DZ1385" i="2"/>
  <c r="EA1385" i="2" s="1"/>
  <c r="EB1385" i="2"/>
  <c r="EC1385" i="2" s="1"/>
  <c r="ED1385" i="2"/>
  <c r="EE1385" i="2" s="1"/>
  <c r="EF1385" i="2"/>
  <c r="EG1385" i="2" s="1"/>
  <c r="EH1385" i="2"/>
  <c r="EI1385" i="2" s="1"/>
  <c r="EJ1385" i="2"/>
  <c r="EK1385" i="2" s="1"/>
  <c r="EL1385" i="2"/>
  <c r="EM1385" i="2" s="1"/>
  <c r="EN1385" i="2"/>
  <c r="EO1385" i="2" s="1"/>
  <c r="EP1385" i="2"/>
  <c r="EQ1385" i="2" s="1"/>
  <c r="ER1385" i="2"/>
  <c r="ES1385" i="2" s="1"/>
  <c r="DX1386" i="2"/>
  <c r="DY1386" i="2" s="1"/>
  <c r="DZ1386" i="2"/>
  <c r="EA1386" i="2" s="1"/>
  <c r="EB1386" i="2"/>
  <c r="EC1386" i="2"/>
  <c r="ED1386" i="2"/>
  <c r="EE1386" i="2" s="1"/>
  <c r="EF1386" i="2"/>
  <c r="EG1386" i="2"/>
  <c r="EH1386" i="2"/>
  <c r="EI1386" i="2" s="1"/>
  <c r="EJ1386" i="2"/>
  <c r="EK1386" i="2" s="1"/>
  <c r="EL1386" i="2"/>
  <c r="EM1386" i="2" s="1"/>
  <c r="EN1386" i="2"/>
  <c r="EO1386" i="2"/>
  <c r="EP1386" i="2"/>
  <c r="EQ1386" i="2" s="1"/>
  <c r="ER1386" i="2"/>
  <c r="ES1386" i="2"/>
  <c r="DX1387" i="2"/>
  <c r="DY1387" i="2" s="1"/>
  <c r="DZ1387" i="2"/>
  <c r="EA1387" i="2" s="1"/>
  <c r="EB1387" i="2"/>
  <c r="EC1387" i="2"/>
  <c r="ED1387" i="2"/>
  <c r="EE1387" i="2" s="1"/>
  <c r="EF1387" i="2"/>
  <c r="EG1387" i="2" s="1"/>
  <c r="EH1387" i="2"/>
  <c r="EI1387" i="2"/>
  <c r="EJ1387" i="2"/>
  <c r="EK1387" i="2"/>
  <c r="EL1387" i="2"/>
  <c r="EM1387" i="2" s="1"/>
  <c r="EN1387" i="2"/>
  <c r="EO1387" i="2" s="1"/>
  <c r="EP1387" i="2"/>
  <c r="EQ1387" i="2" s="1"/>
  <c r="ER1387" i="2"/>
  <c r="ES1387" i="2" s="1"/>
  <c r="DX1388" i="2"/>
  <c r="DY1388" i="2" s="1"/>
  <c r="DZ1388" i="2"/>
  <c r="EA1388" i="2" s="1"/>
  <c r="EB1388" i="2"/>
  <c r="EC1388" i="2"/>
  <c r="ED1388" i="2"/>
  <c r="EE1388" i="2" s="1"/>
  <c r="EF1388" i="2"/>
  <c r="EG1388" i="2"/>
  <c r="EH1388" i="2"/>
  <c r="EI1388" i="2" s="1"/>
  <c r="EJ1388" i="2"/>
  <c r="EK1388" i="2" s="1"/>
  <c r="EL1388" i="2"/>
  <c r="EM1388" i="2"/>
  <c r="EN1388" i="2"/>
  <c r="EO1388" i="2" s="1"/>
  <c r="EP1388" i="2"/>
  <c r="EQ1388" i="2" s="1"/>
  <c r="ER1388" i="2"/>
  <c r="ES1388" i="2" s="1"/>
  <c r="DX1389" i="2"/>
  <c r="DY1389" i="2" s="1"/>
  <c r="DZ1389" i="2"/>
  <c r="EA1389" i="2" s="1"/>
  <c r="EB1389" i="2"/>
  <c r="EC1389" i="2" s="1"/>
  <c r="ED1389" i="2"/>
  <c r="EE1389" i="2" s="1"/>
  <c r="EF1389" i="2"/>
  <c r="EG1389" i="2" s="1"/>
  <c r="EH1389" i="2"/>
  <c r="EI1389" i="2"/>
  <c r="EJ1389" i="2"/>
  <c r="EK1389" i="2" s="1"/>
  <c r="EL1389" i="2"/>
  <c r="EM1389" i="2" s="1"/>
  <c r="EN1389" i="2"/>
  <c r="EO1389" i="2" s="1"/>
  <c r="EP1389" i="2"/>
  <c r="EQ1389" i="2" s="1"/>
  <c r="ER1389" i="2"/>
  <c r="ES1389" i="2" s="1"/>
  <c r="DX1390" i="2"/>
  <c r="DY1390" i="2" s="1"/>
  <c r="DZ1390" i="2"/>
  <c r="EA1390" i="2" s="1"/>
  <c r="EB1390" i="2"/>
  <c r="EC1390" i="2" s="1"/>
  <c r="ED1390" i="2"/>
  <c r="EE1390" i="2" s="1"/>
  <c r="EF1390" i="2"/>
  <c r="EG1390" i="2"/>
  <c r="EH1390" i="2"/>
  <c r="EI1390" i="2" s="1"/>
  <c r="EJ1390" i="2"/>
  <c r="EK1390" i="2" s="1"/>
  <c r="EL1390" i="2"/>
  <c r="EM1390" i="2" s="1"/>
  <c r="EN1390" i="2"/>
  <c r="EO1390" i="2" s="1"/>
  <c r="EP1390" i="2"/>
  <c r="EQ1390" i="2" s="1"/>
  <c r="ER1390" i="2"/>
  <c r="ES1390" i="2" s="1"/>
  <c r="DX1391" i="2"/>
  <c r="DY1391" i="2" s="1"/>
  <c r="DZ1391" i="2"/>
  <c r="EA1391" i="2" s="1"/>
  <c r="EB1391" i="2"/>
  <c r="EC1391" i="2" s="1"/>
  <c r="ED1391" i="2"/>
  <c r="EE1391" i="2" s="1"/>
  <c r="EF1391" i="2"/>
  <c r="EG1391" i="2" s="1"/>
  <c r="EH1391" i="2"/>
  <c r="EI1391" i="2" s="1"/>
  <c r="EJ1391" i="2"/>
  <c r="EK1391" i="2" s="1"/>
  <c r="EL1391" i="2"/>
  <c r="EM1391" i="2" s="1"/>
  <c r="EN1391" i="2"/>
  <c r="EO1391" i="2" s="1"/>
  <c r="EP1391" i="2"/>
  <c r="EQ1391" i="2" s="1"/>
  <c r="ER1391" i="2"/>
  <c r="ES1391" i="2" s="1"/>
  <c r="DX1392" i="2"/>
  <c r="DY1392" i="2"/>
  <c r="DZ1392" i="2"/>
  <c r="EA1392" i="2" s="1"/>
  <c r="EB1392" i="2"/>
  <c r="EC1392" i="2"/>
  <c r="ED1392" i="2"/>
  <c r="EE1392" i="2" s="1"/>
  <c r="EF1392" i="2"/>
  <c r="EG1392" i="2" s="1"/>
  <c r="EH1392" i="2"/>
  <c r="EI1392" i="2" s="1"/>
  <c r="EJ1392" i="2"/>
  <c r="EK1392" i="2"/>
  <c r="EL1392" i="2"/>
  <c r="EM1392" i="2" s="1"/>
  <c r="EN1392" i="2"/>
  <c r="EO1392" i="2"/>
  <c r="EP1392" i="2"/>
  <c r="EQ1392" i="2" s="1"/>
  <c r="ER1392" i="2"/>
  <c r="ES1392" i="2" s="1"/>
  <c r="DX1393" i="2"/>
  <c r="DY1393" i="2"/>
  <c r="DZ1393" i="2"/>
  <c r="EA1393" i="2" s="1"/>
  <c r="EB1393" i="2"/>
  <c r="EC1393" i="2" s="1"/>
  <c r="ED1393" i="2"/>
  <c r="EE1393" i="2"/>
  <c r="EF1393" i="2"/>
  <c r="EG1393" i="2"/>
  <c r="EH1393" i="2"/>
  <c r="EI1393" i="2" s="1"/>
  <c r="EJ1393" i="2"/>
  <c r="EK1393" i="2" s="1"/>
  <c r="EL1393" i="2"/>
  <c r="EM1393" i="2" s="1"/>
  <c r="EN1393" i="2"/>
  <c r="EO1393" i="2" s="1"/>
  <c r="EP1393" i="2"/>
  <c r="EQ1393" i="2" s="1"/>
  <c r="ER1393" i="2"/>
  <c r="ES1393" i="2" s="1"/>
  <c r="DX1394" i="2"/>
  <c r="DY1394" i="2"/>
  <c r="DZ1394" i="2"/>
  <c r="EA1394" i="2" s="1"/>
  <c r="EB1394" i="2"/>
  <c r="EC1394" i="2"/>
  <c r="ED1394" i="2"/>
  <c r="EE1394" i="2" s="1"/>
  <c r="EF1394" i="2"/>
  <c r="EG1394" i="2" s="1"/>
  <c r="EH1394" i="2"/>
  <c r="EI1394" i="2"/>
  <c r="EJ1394" i="2"/>
  <c r="EK1394" i="2" s="1"/>
  <c r="EL1394" i="2"/>
  <c r="EM1394" i="2" s="1"/>
  <c r="EN1394" i="2"/>
  <c r="EO1394" i="2" s="1"/>
  <c r="EP1394" i="2"/>
  <c r="EQ1394" i="2" s="1"/>
  <c r="ER1394" i="2"/>
  <c r="ES1394" i="2" s="1"/>
  <c r="DX1395" i="2"/>
  <c r="DY1395" i="2" s="1"/>
  <c r="DZ1395" i="2"/>
  <c r="EA1395" i="2" s="1"/>
  <c r="EB1395" i="2"/>
  <c r="EC1395" i="2" s="1"/>
  <c r="ED1395" i="2"/>
  <c r="EE1395" i="2"/>
  <c r="EF1395" i="2"/>
  <c r="EG1395" i="2" s="1"/>
  <c r="EH1395" i="2"/>
  <c r="EI1395" i="2" s="1"/>
  <c r="EJ1395" i="2"/>
  <c r="EK1395" i="2" s="1"/>
  <c r="EL1395" i="2"/>
  <c r="EM1395" i="2" s="1"/>
  <c r="EN1395" i="2"/>
  <c r="EO1395" i="2" s="1"/>
  <c r="EP1395" i="2"/>
  <c r="EQ1395" i="2" s="1"/>
  <c r="ER1395" i="2"/>
  <c r="ES1395" i="2" s="1"/>
  <c r="DX1396" i="2"/>
  <c r="DY1396" i="2" s="1"/>
  <c r="DZ1396" i="2"/>
  <c r="EA1396" i="2" s="1"/>
  <c r="EB1396" i="2"/>
  <c r="EC1396" i="2"/>
  <c r="ED1396" i="2"/>
  <c r="EE1396" i="2" s="1"/>
  <c r="EF1396" i="2"/>
  <c r="EG1396" i="2" s="1"/>
  <c r="EH1396" i="2"/>
  <c r="EI1396" i="2" s="1"/>
  <c r="EJ1396" i="2"/>
  <c r="EK1396" i="2" s="1"/>
  <c r="EL1396" i="2"/>
  <c r="EM1396" i="2" s="1"/>
  <c r="EN1396" i="2"/>
  <c r="EO1396" i="2" s="1"/>
  <c r="EP1396" i="2"/>
  <c r="EQ1396" i="2" s="1"/>
  <c r="ER1396" i="2"/>
  <c r="ES1396" i="2" s="1"/>
  <c r="DX1397" i="2"/>
  <c r="DY1397" i="2" s="1"/>
  <c r="DZ1397" i="2"/>
  <c r="EA1397" i="2" s="1"/>
  <c r="EB1397" i="2"/>
  <c r="EC1397" i="2" s="1"/>
  <c r="ED1397" i="2"/>
  <c r="EE1397" i="2" s="1"/>
  <c r="EF1397" i="2"/>
  <c r="EG1397" i="2" s="1"/>
  <c r="EH1397" i="2"/>
  <c r="EI1397" i="2" s="1"/>
  <c r="EJ1397" i="2"/>
  <c r="EK1397" i="2" s="1"/>
  <c r="EL1397" i="2"/>
  <c r="EM1397" i="2" s="1"/>
  <c r="EN1397" i="2"/>
  <c r="EO1397" i="2" s="1"/>
  <c r="EP1397" i="2"/>
  <c r="EQ1397" i="2"/>
  <c r="ER1397" i="2"/>
  <c r="ES1397" i="2" s="1"/>
  <c r="DX1398" i="2"/>
  <c r="DY1398" i="2"/>
  <c r="DZ1398" i="2"/>
  <c r="EA1398" i="2" s="1"/>
  <c r="EB1398" i="2"/>
  <c r="EC1398" i="2" s="1"/>
  <c r="ED1398" i="2"/>
  <c r="EE1398" i="2" s="1"/>
  <c r="EF1398" i="2"/>
  <c r="EG1398" i="2"/>
  <c r="EH1398" i="2"/>
  <c r="EI1398" i="2" s="1"/>
  <c r="EJ1398" i="2"/>
  <c r="EK1398" i="2"/>
  <c r="EL1398" i="2"/>
  <c r="EM1398" i="2" s="1"/>
  <c r="EN1398" i="2"/>
  <c r="EO1398" i="2" s="1"/>
  <c r="EP1398" i="2"/>
  <c r="EQ1398" i="2"/>
  <c r="ER1398" i="2"/>
  <c r="ES1398" i="2" s="1"/>
  <c r="DX1399" i="2"/>
  <c r="DY1399" i="2" s="1"/>
  <c r="DZ1399" i="2"/>
  <c r="EA1399" i="2"/>
  <c r="EB1399" i="2"/>
  <c r="EC1399" i="2"/>
  <c r="ED1399" i="2"/>
  <c r="EE1399" i="2" s="1"/>
  <c r="EF1399" i="2"/>
  <c r="EG1399" i="2" s="1"/>
  <c r="EH1399" i="2"/>
  <c r="EI1399" i="2" s="1"/>
  <c r="EJ1399" i="2"/>
  <c r="EK1399" i="2" s="1"/>
  <c r="EL1399" i="2"/>
  <c r="EM1399" i="2" s="1"/>
  <c r="EN1399" i="2"/>
  <c r="EO1399" i="2" s="1"/>
  <c r="EP1399" i="2"/>
  <c r="EQ1399" i="2"/>
  <c r="ER1399" i="2"/>
  <c r="ES1399" i="2" s="1"/>
  <c r="DX1400" i="2"/>
  <c r="DY1400" i="2"/>
  <c r="DZ1400" i="2"/>
  <c r="EA1400" i="2" s="1"/>
  <c r="EB1400" i="2"/>
  <c r="EC1400" i="2" s="1"/>
  <c r="ED1400" i="2"/>
  <c r="EE1400" i="2"/>
  <c r="EF1400" i="2"/>
  <c r="EG1400" i="2" s="1"/>
  <c r="EH1400" i="2"/>
  <c r="EI1400" i="2" s="1"/>
  <c r="EJ1400" i="2"/>
  <c r="EK1400" i="2" s="1"/>
  <c r="EL1400" i="2"/>
  <c r="EM1400" i="2" s="1"/>
  <c r="EN1400" i="2"/>
  <c r="EO1400" i="2" s="1"/>
  <c r="EP1400" i="2"/>
  <c r="EQ1400" i="2" s="1"/>
  <c r="ER1400" i="2"/>
  <c r="ES1400" i="2" s="1"/>
  <c r="DX1401" i="2"/>
  <c r="DY1401" i="2" s="1"/>
  <c r="DZ1401" i="2"/>
  <c r="EA1401" i="2"/>
  <c r="EB1401" i="2"/>
  <c r="EC1401" i="2" s="1"/>
  <c r="ED1401" i="2"/>
  <c r="EE1401" i="2" s="1"/>
  <c r="EF1401" i="2"/>
  <c r="EG1401" i="2" s="1"/>
  <c r="EH1401" i="2"/>
  <c r="EI1401" i="2" s="1"/>
  <c r="EJ1401" i="2"/>
  <c r="EK1401" i="2" s="1"/>
  <c r="EL1401" i="2"/>
  <c r="EM1401" i="2" s="1"/>
  <c r="EN1401" i="2"/>
  <c r="EO1401" i="2" s="1"/>
  <c r="EP1401" i="2"/>
  <c r="EQ1401" i="2" s="1"/>
  <c r="ER1401" i="2"/>
  <c r="ES1401" i="2" s="1"/>
  <c r="DX1402" i="2"/>
  <c r="DY1402" i="2"/>
  <c r="DZ1402" i="2"/>
  <c r="EA1402" i="2" s="1"/>
  <c r="EB1402" i="2"/>
  <c r="EC1402" i="2" s="1"/>
  <c r="ED1402" i="2"/>
  <c r="EE1402" i="2" s="1"/>
  <c r="EF1402" i="2"/>
  <c r="EG1402" i="2" s="1"/>
  <c r="EH1402" i="2"/>
  <c r="EI1402" i="2" s="1"/>
  <c r="EJ1402" i="2"/>
  <c r="EK1402" i="2" s="1"/>
  <c r="EL1402" i="2"/>
  <c r="EM1402" i="2" s="1"/>
  <c r="EN1402" i="2"/>
  <c r="EO1402" i="2" s="1"/>
  <c r="EP1402" i="2"/>
  <c r="EQ1402" i="2" s="1"/>
  <c r="ER1402" i="2"/>
  <c r="ES1402" i="2" s="1"/>
  <c r="DX1403" i="2"/>
  <c r="DY1403" i="2" s="1"/>
  <c r="DZ1403" i="2"/>
  <c r="EA1403" i="2" s="1"/>
  <c r="EB1403" i="2"/>
  <c r="EC1403" i="2" s="1"/>
  <c r="ED1403" i="2"/>
  <c r="EE1403" i="2" s="1"/>
  <c r="EF1403" i="2"/>
  <c r="EG1403" i="2" s="1"/>
  <c r="EH1403" i="2"/>
  <c r="EI1403" i="2" s="1"/>
  <c r="EJ1403" i="2"/>
  <c r="EK1403" i="2" s="1"/>
  <c r="EL1403" i="2"/>
  <c r="EM1403" i="2"/>
  <c r="EN1403" i="2"/>
  <c r="EO1403" i="2" s="1"/>
  <c r="EP1403" i="2"/>
  <c r="EQ1403" i="2"/>
  <c r="ER1403" i="2"/>
  <c r="ES1403" i="2" s="1"/>
  <c r="DX1404" i="2"/>
  <c r="DY1404" i="2" s="1"/>
  <c r="DZ1404" i="2"/>
  <c r="EA1404" i="2" s="1"/>
  <c r="EB1404" i="2"/>
  <c r="EC1404" i="2"/>
  <c r="ED1404" i="2"/>
  <c r="EE1404" i="2" s="1"/>
  <c r="EF1404" i="2"/>
  <c r="EG1404" i="2"/>
  <c r="EH1404" i="2"/>
  <c r="EI1404" i="2" s="1"/>
  <c r="EJ1404" i="2"/>
  <c r="EK1404" i="2" s="1"/>
  <c r="EL1404" i="2"/>
  <c r="EM1404" i="2"/>
  <c r="EN1404" i="2"/>
  <c r="EO1404" i="2" s="1"/>
  <c r="EP1404" i="2"/>
  <c r="EQ1404" i="2" s="1"/>
  <c r="ER1404" i="2"/>
  <c r="ES1404" i="2"/>
  <c r="DX1405" i="2"/>
  <c r="DY1405" i="2"/>
  <c r="DZ1405" i="2"/>
  <c r="EA1405" i="2" s="1"/>
  <c r="EB1405" i="2"/>
  <c r="EC1405" i="2" s="1"/>
  <c r="ED1405" i="2"/>
  <c r="EE1405" i="2" s="1"/>
  <c r="EF1405" i="2"/>
  <c r="EG1405" i="2" s="1"/>
  <c r="EH1405" i="2"/>
  <c r="EI1405" i="2" s="1"/>
  <c r="EJ1405" i="2"/>
  <c r="EK1405" i="2" s="1"/>
  <c r="EL1405" i="2"/>
  <c r="EM1405" i="2"/>
  <c r="EN1405" i="2"/>
  <c r="EO1405" i="2" s="1"/>
  <c r="EP1405" i="2"/>
  <c r="EQ1405" i="2"/>
  <c r="ER1405" i="2"/>
  <c r="ES1405" i="2" s="1"/>
  <c r="DX1406" i="2"/>
  <c r="DY1406" i="2" s="1"/>
  <c r="DZ1406" i="2"/>
  <c r="EA1406" i="2"/>
  <c r="EB1406" i="2"/>
  <c r="EC1406" i="2" s="1"/>
  <c r="ED1406" i="2"/>
  <c r="EE1406" i="2" s="1"/>
  <c r="EF1406" i="2"/>
  <c r="EG1406" i="2" s="1"/>
  <c r="EH1406" i="2"/>
  <c r="EI1406" i="2" s="1"/>
  <c r="EJ1406" i="2"/>
  <c r="EK1406" i="2" s="1"/>
  <c r="EL1406" i="2"/>
  <c r="EM1406" i="2" s="1"/>
  <c r="EN1406" i="2"/>
  <c r="EO1406" i="2" s="1"/>
  <c r="EP1406" i="2"/>
  <c r="EQ1406" i="2" s="1"/>
  <c r="ER1406" i="2"/>
  <c r="ES1406" i="2"/>
  <c r="DX1407" i="2"/>
  <c r="DY1407" i="2" s="1"/>
  <c r="DZ1407" i="2"/>
  <c r="EA1407" i="2" s="1"/>
  <c r="EB1407" i="2"/>
  <c r="EC1407" i="2" s="1"/>
  <c r="ED1407" i="2"/>
  <c r="EE1407" i="2" s="1"/>
  <c r="EF1407" i="2"/>
  <c r="EG1407" i="2" s="1"/>
  <c r="EH1407" i="2"/>
  <c r="EI1407" i="2" s="1"/>
  <c r="EJ1407" i="2"/>
  <c r="EK1407" i="2" s="1"/>
  <c r="EL1407" i="2"/>
  <c r="EM1407" i="2" s="1"/>
  <c r="EN1407" i="2"/>
  <c r="EO1407" i="2" s="1"/>
  <c r="EP1407" i="2"/>
  <c r="EQ1407" i="2"/>
  <c r="ER1407" i="2"/>
  <c r="ES1407" i="2" s="1"/>
  <c r="DX1408" i="2"/>
  <c r="DY1408" i="2" s="1"/>
  <c r="DZ1408" i="2"/>
  <c r="EA1408" i="2" s="1"/>
  <c r="EB1408" i="2"/>
  <c r="EC1408" i="2" s="1"/>
  <c r="ED1408" i="2"/>
  <c r="EE1408" i="2" s="1"/>
  <c r="EF1408" i="2"/>
  <c r="EG1408" i="2" s="1"/>
  <c r="EH1408" i="2"/>
  <c r="EI1408" i="2" s="1"/>
  <c r="EJ1408" i="2"/>
  <c r="EK1408" i="2" s="1"/>
  <c r="EL1408" i="2"/>
  <c r="EM1408" i="2" s="1"/>
  <c r="EN1408" i="2"/>
  <c r="EO1408" i="2" s="1"/>
  <c r="EP1408" i="2"/>
  <c r="EQ1408" i="2" s="1"/>
  <c r="ER1408" i="2"/>
  <c r="ES1408" i="2" s="1"/>
  <c r="DX1409" i="2"/>
  <c r="DY1409" i="2"/>
  <c r="DZ1409" i="2"/>
  <c r="EA1409" i="2"/>
  <c r="EB1409" i="2"/>
  <c r="EC1409" i="2" s="1"/>
  <c r="ED1409" i="2"/>
  <c r="EE1409" i="2"/>
  <c r="EF1409" i="2"/>
  <c r="EG1409" i="2" s="1"/>
  <c r="EH1409" i="2"/>
  <c r="EI1409" i="2" s="1"/>
  <c r="EJ1409" i="2"/>
  <c r="EK1409" i="2" s="1"/>
  <c r="EL1409" i="2"/>
  <c r="EM1409" i="2"/>
  <c r="EN1409" i="2"/>
  <c r="EO1409" i="2" s="1"/>
  <c r="EP1409" i="2"/>
  <c r="EQ1409" i="2"/>
  <c r="ER1409" i="2"/>
  <c r="ES1409" i="2" s="1"/>
  <c r="DX1410" i="2"/>
  <c r="DY1410" i="2" s="1"/>
  <c r="DZ1410" i="2"/>
  <c r="EA1410" i="2"/>
  <c r="EB1410" i="2"/>
  <c r="EC1410" i="2" s="1"/>
  <c r="ED1410" i="2"/>
  <c r="EE1410" i="2" s="1"/>
  <c r="EF1410" i="2"/>
  <c r="EG1410" i="2"/>
  <c r="EH1410" i="2"/>
  <c r="EI1410" i="2"/>
  <c r="EJ1410" i="2"/>
  <c r="EK1410" i="2" s="1"/>
  <c r="EL1410" i="2"/>
  <c r="EM1410" i="2" s="1"/>
  <c r="EN1410" i="2"/>
  <c r="EO1410" i="2" s="1"/>
  <c r="EP1410" i="2"/>
  <c r="EQ1410" i="2" s="1"/>
  <c r="ER1410" i="2"/>
  <c r="ES1410" i="2"/>
  <c r="DX1411" i="2"/>
  <c r="DY1411" i="2" s="1"/>
  <c r="DZ1411" i="2"/>
  <c r="EA1411" i="2"/>
  <c r="EB1411" i="2"/>
  <c r="EC1411" i="2"/>
  <c r="ED1411" i="2"/>
  <c r="EE1411" i="2"/>
  <c r="EF1411" i="2"/>
  <c r="EG1411" i="2" s="1"/>
  <c r="EH1411" i="2"/>
  <c r="EI1411" i="2" s="1"/>
  <c r="EJ1411" i="2"/>
  <c r="EK1411" i="2" s="1"/>
  <c r="EL1411" i="2"/>
  <c r="EM1411" i="2" s="1"/>
  <c r="EN1411" i="2"/>
  <c r="EO1411" i="2" s="1"/>
  <c r="EP1411" i="2"/>
  <c r="EQ1411" i="2" s="1"/>
  <c r="ER1411" i="2"/>
  <c r="ES1411" i="2"/>
  <c r="DX1412" i="2"/>
  <c r="DY1412" i="2"/>
  <c r="DZ1412" i="2"/>
  <c r="EA1412" i="2" s="1"/>
  <c r="EB1412" i="2"/>
  <c r="EC1412" i="2"/>
  <c r="ED1412" i="2"/>
  <c r="EE1412" i="2" s="1"/>
  <c r="EF1412" i="2"/>
  <c r="EG1412" i="2" s="1"/>
  <c r="EH1412" i="2"/>
  <c r="EI1412" i="2" s="1"/>
  <c r="EJ1412" i="2"/>
  <c r="EK1412" i="2"/>
  <c r="EL1412" i="2"/>
  <c r="EM1412" i="2" s="1"/>
  <c r="EN1412" i="2"/>
  <c r="EO1412" i="2"/>
  <c r="EP1412" i="2"/>
  <c r="EQ1412" i="2" s="1"/>
  <c r="ER1412" i="2"/>
  <c r="ES1412" i="2" s="1"/>
  <c r="DX1413" i="2"/>
  <c r="DY1413" i="2"/>
  <c r="DZ1413" i="2"/>
  <c r="EA1413" i="2" s="1"/>
  <c r="EB1413" i="2"/>
  <c r="EC1413" i="2" s="1"/>
  <c r="ED1413" i="2"/>
  <c r="EE1413" i="2"/>
  <c r="EF1413" i="2"/>
  <c r="EG1413" i="2"/>
  <c r="EH1413" i="2"/>
  <c r="EI1413" i="2" s="1"/>
  <c r="EJ1413" i="2"/>
  <c r="EK1413" i="2" s="1"/>
  <c r="EL1413" i="2"/>
  <c r="EM1413" i="2" s="1"/>
  <c r="EN1413" i="2"/>
  <c r="EO1413" i="2" s="1"/>
  <c r="EP1413" i="2"/>
  <c r="EQ1413" i="2"/>
  <c r="ER1413" i="2"/>
  <c r="ES1413" i="2" s="1"/>
  <c r="DX1414" i="2"/>
  <c r="DY1414" i="2"/>
  <c r="DZ1414" i="2"/>
  <c r="EA1414" i="2"/>
  <c r="EB1414" i="2"/>
  <c r="EC1414" i="2"/>
  <c r="ED1414" i="2"/>
  <c r="EE1414" i="2" s="1"/>
  <c r="EF1414" i="2"/>
  <c r="EG1414" i="2" s="1"/>
  <c r="EH1414" i="2"/>
  <c r="EI1414" i="2" s="1"/>
  <c r="EJ1414" i="2"/>
  <c r="EK1414" i="2" s="1"/>
  <c r="EL1414" i="2"/>
  <c r="EM1414" i="2" s="1"/>
  <c r="EN1414" i="2"/>
  <c r="EO1414" i="2" s="1"/>
  <c r="EP1414" i="2"/>
  <c r="EQ1414" i="2"/>
  <c r="ER1414" i="2"/>
  <c r="ES1414" i="2"/>
  <c r="DX1415" i="2"/>
  <c r="DY1415" i="2" s="1"/>
  <c r="DZ1415" i="2"/>
  <c r="EA1415" i="2"/>
  <c r="EB1415" i="2"/>
  <c r="EC1415" i="2" s="1"/>
  <c r="ED1415" i="2"/>
  <c r="EE1415" i="2" s="1"/>
  <c r="EF1415" i="2"/>
  <c r="EG1415" i="2" s="1"/>
  <c r="EH1415" i="2"/>
  <c r="EI1415" i="2"/>
  <c r="EJ1415" i="2"/>
  <c r="EK1415" i="2" s="1"/>
  <c r="EL1415" i="2"/>
  <c r="EM1415" i="2"/>
  <c r="EN1415" i="2"/>
  <c r="EO1415" i="2" s="1"/>
  <c r="EP1415" i="2"/>
  <c r="EQ1415" i="2" s="1"/>
  <c r="ER1415" i="2"/>
  <c r="ES1415" i="2"/>
  <c r="DX1416" i="2"/>
  <c r="DY1416" i="2" s="1"/>
  <c r="DZ1416" i="2"/>
  <c r="EA1416" i="2" s="1"/>
  <c r="EB1416" i="2"/>
  <c r="EC1416" i="2"/>
  <c r="ED1416" i="2"/>
  <c r="EE1416" i="2"/>
  <c r="EF1416" i="2"/>
  <c r="EG1416" i="2" s="1"/>
  <c r="EH1416" i="2"/>
  <c r="EI1416" i="2" s="1"/>
  <c r="EJ1416" i="2"/>
  <c r="EK1416" i="2" s="1"/>
  <c r="EL1416" i="2"/>
  <c r="EM1416" i="2" s="1"/>
  <c r="EN1416" i="2"/>
  <c r="EO1416" i="2"/>
  <c r="EP1416" i="2"/>
  <c r="EQ1416" i="2" s="1"/>
  <c r="ER1416" i="2"/>
  <c r="ES1416" i="2"/>
  <c r="DX1417" i="2"/>
  <c r="DY1417" i="2"/>
  <c r="DZ1417" i="2"/>
  <c r="EA1417" i="2"/>
  <c r="EB1417" i="2"/>
  <c r="EC1417" i="2" s="1"/>
  <c r="ED1417" i="2"/>
  <c r="EE1417" i="2" s="1"/>
  <c r="EF1417" i="2"/>
  <c r="EG1417" i="2" s="1"/>
  <c r="EH1417" i="2"/>
  <c r="EI1417" i="2" s="1"/>
  <c r="EJ1417" i="2"/>
  <c r="EK1417" i="2" s="1"/>
  <c r="EL1417" i="2"/>
  <c r="EM1417" i="2" s="1"/>
  <c r="EN1417" i="2"/>
  <c r="EO1417" i="2"/>
  <c r="EP1417" i="2"/>
  <c r="EQ1417" i="2"/>
  <c r="ER1417" i="2"/>
  <c r="ES1417" i="2" s="1"/>
  <c r="DX1418" i="2"/>
  <c r="DY1418" i="2"/>
  <c r="DZ1418" i="2"/>
  <c r="EA1418" i="2" s="1"/>
  <c r="EB1418" i="2"/>
  <c r="EC1418" i="2" s="1"/>
  <c r="ED1418" i="2"/>
  <c r="EE1418" i="2" s="1"/>
  <c r="EF1418" i="2"/>
  <c r="EG1418" i="2"/>
  <c r="EH1418" i="2"/>
  <c r="EI1418" i="2" s="1"/>
  <c r="EJ1418" i="2"/>
  <c r="EK1418" i="2"/>
  <c r="EL1418" i="2"/>
  <c r="EM1418" i="2" s="1"/>
  <c r="EN1418" i="2"/>
  <c r="EO1418" i="2" s="1"/>
  <c r="EP1418" i="2"/>
  <c r="EQ1418" i="2"/>
  <c r="ER1418" i="2"/>
  <c r="ES1418" i="2" s="1"/>
  <c r="DX1419" i="2"/>
  <c r="DY1419" i="2" s="1"/>
  <c r="DZ1419" i="2"/>
  <c r="EA1419" i="2"/>
  <c r="EB1419" i="2"/>
  <c r="EC1419" i="2"/>
  <c r="ED1419" i="2"/>
  <c r="EE1419" i="2" s="1"/>
  <c r="EF1419" i="2"/>
  <c r="EG1419" i="2" s="1"/>
  <c r="EH1419" i="2"/>
  <c r="EI1419" i="2" s="1"/>
  <c r="EJ1419" i="2"/>
  <c r="EK1419" i="2" s="1"/>
  <c r="EL1419" i="2"/>
  <c r="EM1419" i="2"/>
  <c r="EN1419" i="2"/>
  <c r="EO1419" i="2" s="1"/>
  <c r="EP1419" i="2"/>
  <c r="EQ1419" i="2"/>
  <c r="ER1419" i="2"/>
  <c r="ES1419" i="2"/>
  <c r="DX1420" i="2"/>
  <c r="DY1420" i="2"/>
  <c r="DZ1420" i="2"/>
  <c r="EA1420" i="2" s="1"/>
  <c r="EB1420" i="2"/>
  <c r="EC1420" i="2" s="1"/>
  <c r="ED1420" i="2"/>
  <c r="EE1420" i="2" s="1"/>
  <c r="EF1420" i="2"/>
  <c r="EG1420" i="2" s="1"/>
  <c r="EH1420" i="2"/>
  <c r="EI1420" i="2" s="1"/>
  <c r="EJ1420" i="2"/>
  <c r="EK1420" i="2" s="1"/>
  <c r="EL1420" i="2"/>
  <c r="EM1420" i="2"/>
  <c r="EN1420" i="2"/>
  <c r="EO1420" i="2"/>
  <c r="EP1420" i="2"/>
  <c r="EQ1420" i="2" s="1"/>
  <c r="ER1420" i="2"/>
  <c r="ES1420" i="2"/>
  <c r="DX1421" i="2"/>
  <c r="DY1421" i="2" s="1"/>
  <c r="DZ1421" i="2"/>
  <c r="EA1421" i="2" s="1"/>
  <c r="EB1421" i="2"/>
  <c r="EC1421" i="2" s="1"/>
  <c r="ED1421" i="2"/>
  <c r="EE1421" i="2"/>
  <c r="EF1421" i="2"/>
  <c r="EG1421" i="2" s="1"/>
  <c r="EH1421" i="2"/>
  <c r="EI1421" i="2"/>
  <c r="EJ1421" i="2"/>
  <c r="EK1421" i="2" s="1"/>
  <c r="EL1421" i="2"/>
  <c r="EM1421" i="2" s="1"/>
  <c r="EN1421" i="2"/>
  <c r="EO1421" i="2"/>
  <c r="EP1421" i="2"/>
  <c r="EQ1421" i="2" s="1"/>
  <c r="ER1421" i="2"/>
  <c r="ES1421" i="2" s="1"/>
  <c r="DX1422" i="2"/>
  <c r="DY1422" i="2"/>
  <c r="DZ1422" i="2"/>
  <c r="EA1422" i="2"/>
  <c r="EB1422" i="2"/>
  <c r="EC1422" i="2" s="1"/>
  <c r="ED1422" i="2"/>
  <c r="EE1422" i="2" s="1"/>
  <c r="EF1422" i="2"/>
  <c r="EG1422" i="2" s="1"/>
  <c r="EH1422" i="2"/>
  <c r="EI1422" i="2" s="1"/>
  <c r="EJ1422" i="2"/>
  <c r="EK1422" i="2"/>
  <c r="EL1422" i="2"/>
  <c r="EM1422" i="2" s="1"/>
  <c r="EN1422" i="2"/>
  <c r="EO1422" i="2"/>
  <c r="EP1422" i="2"/>
  <c r="EQ1422" i="2"/>
  <c r="ER1422" i="2"/>
  <c r="ES1422" i="2"/>
  <c r="DX1423" i="2"/>
  <c r="DY1423" i="2" s="1"/>
  <c r="DZ1423" i="2"/>
  <c r="EA1423" i="2" s="1"/>
  <c r="EB1423" i="2"/>
  <c r="EC1423" i="2" s="1"/>
  <c r="ED1423" i="2"/>
  <c r="EE1423" i="2" s="1"/>
  <c r="EF1423" i="2"/>
  <c r="EG1423" i="2" s="1"/>
  <c r="EH1423" i="2"/>
  <c r="EI1423" i="2" s="1"/>
  <c r="EJ1423" i="2"/>
  <c r="EK1423" i="2"/>
  <c r="EL1423" i="2"/>
  <c r="EM1423" i="2"/>
  <c r="EN1423" i="2"/>
  <c r="EO1423" i="2" s="1"/>
  <c r="EP1423" i="2"/>
  <c r="EQ1423" i="2"/>
  <c r="ER1423" i="2"/>
  <c r="ES1423" i="2" s="1"/>
  <c r="DX1424" i="2"/>
  <c r="DY1424" i="2" s="1"/>
  <c r="DZ1424" i="2"/>
  <c r="EA1424" i="2" s="1"/>
  <c r="EB1424" i="2"/>
  <c r="EC1424" i="2"/>
  <c r="ED1424" i="2"/>
  <c r="EE1424" i="2" s="1"/>
  <c r="EF1424" i="2"/>
  <c r="EG1424" i="2"/>
  <c r="EH1424" i="2"/>
  <c r="EI1424" i="2" s="1"/>
  <c r="EJ1424" i="2"/>
  <c r="EK1424" i="2" s="1"/>
  <c r="EL1424" i="2"/>
  <c r="EM1424" i="2"/>
  <c r="EN1424" i="2"/>
  <c r="EO1424" i="2" s="1"/>
  <c r="EP1424" i="2"/>
  <c r="EQ1424" i="2" s="1"/>
  <c r="ER1424" i="2"/>
  <c r="ES1424" i="2"/>
  <c r="DX1425" i="2"/>
  <c r="DY1425" i="2"/>
  <c r="DZ1425" i="2"/>
  <c r="EA1425" i="2" s="1"/>
  <c r="EB1425" i="2"/>
  <c r="EC1425" i="2" s="1"/>
  <c r="ED1425" i="2"/>
  <c r="EE1425" i="2" s="1"/>
  <c r="EF1425" i="2"/>
  <c r="EG1425" i="2" s="1"/>
  <c r="EH1425" i="2"/>
  <c r="EI1425" i="2"/>
  <c r="EJ1425" i="2"/>
  <c r="EK1425" i="2" s="1"/>
  <c r="EL1425" i="2"/>
  <c r="EM1425" i="2"/>
  <c r="EN1425" i="2"/>
  <c r="EO1425" i="2"/>
  <c r="EP1425" i="2"/>
  <c r="EQ1425" i="2"/>
  <c r="ER1425" i="2"/>
  <c r="ES1425" i="2" s="1"/>
  <c r="DX1426" i="2"/>
  <c r="DY1426" i="2" s="1"/>
  <c r="DZ1426" i="2"/>
  <c r="EA1426" i="2" s="1"/>
  <c r="EB1426" i="2"/>
  <c r="EC1426" i="2" s="1"/>
  <c r="ED1426" i="2"/>
  <c r="EE1426" i="2" s="1"/>
  <c r="EF1426" i="2"/>
  <c r="EG1426" i="2" s="1"/>
  <c r="EH1426" i="2"/>
  <c r="EI1426" i="2"/>
  <c r="EJ1426" i="2"/>
  <c r="EK1426" i="2"/>
  <c r="EL1426" i="2"/>
  <c r="EM1426" i="2" s="1"/>
  <c r="EN1426" i="2"/>
  <c r="EO1426" i="2"/>
  <c r="EP1426" i="2"/>
  <c r="EQ1426" i="2" s="1"/>
  <c r="ER1426" i="2"/>
  <c r="ES1426" i="2" s="1"/>
  <c r="DX1427" i="2"/>
  <c r="DY1427" i="2" s="1"/>
  <c r="DZ1427" i="2"/>
  <c r="EA1427" i="2"/>
  <c r="EB1427" i="2"/>
  <c r="EC1427" i="2" s="1"/>
  <c r="ED1427" i="2"/>
  <c r="EE1427" i="2"/>
  <c r="EF1427" i="2"/>
  <c r="EG1427" i="2" s="1"/>
  <c r="EH1427" i="2"/>
  <c r="EI1427" i="2" s="1"/>
  <c r="EJ1427" i="2"/>
  <c r="EK1427" i="2"/>
  <c r="EL1427" i="2"/>
  <c r="EM1427" i="2" s="1"/>
  <c r="EN1427" i="2"/>
  <c r="EO1427" i="2" s="1"/>
  <c r="EP1427" i="2"/>
  <c r="EQ1427" i="2"/>
  <c r="ER1427" i="2"/>
  <c r="ES1427" i="2"/>
  <c r="DX1428" i="2"/>
  <c r="DY1428" i="2" s="1"/>
  <c r="DZ1428" i="2"/>
  <c r="EA1428" i="2" s="1"/>
  <c r="EB1428" i="2"/>
  <c r="EC1428" i="2" s="1"/>
  <c r="ED1428" i="2"/>
  <c r="EE1428" i="2" s="1"/>
  <c r="EF1428" i="2"/>
  <c r="EG1428" i="2"/>
  <c r="EH1428" i="2"/>
  <c r="EI1428" i="2" s="1"/>
  <c r="EJ1428" i="2"/>
  <c r="EK1428" i="2"/>
  <c r="EL1428" i="2"/>
  <c r="EM1428" i="2"/>
  <c r="EN1428" i="2"/>
  <c r="EO1428" i="2"/>
  <c r="EP1428" i="2"/>
  <c r="EQ1428" i="2" s="1"/>
  <c r="ER1428" i="2"/>
  <c r="ES1428" i="2" s="1"/>
  <c r="DX1429" i="2"/>
  <c r="DY1429" i="2" s="1"/>
  <c r="DZ1429" i="2"/>
  <c r="EA1429" i="2" s="1"/>
  <c r="EB1429" i="2"/>
  <c r="EC1429" i="2" s="1"/>
  <c r="ED1429" i="2"/>
  <c r="EE1429" i="2" s="1"/>
  <c r="EF1429" i="2"/>
  <c r="EG1429" i="2"/>
  <c r="EH1429" i="2"/>
  <c r="EI1429" i="2"/>
  <c r="EJ1429" i="2"/>
  <c r="EK1429" i="2" s="1"/>
  <c r="EL1429" i="2"/>
  <c r="EM1429" i="2"/>
  <c r="EN1429" i="2"/>
  <c r="EO1429" i="2" s="1"/>
  <c r="EP1429" i="2"/>
  <c r="EQ1429" i="2" s="1"/>
  <c r="ER1429" i="2"/>
  <c r="ES1429" i="2" s="1"/>
  <c r="DX1430" i="2"/>
  <c r="DY1430" i="2"/>
  <c r="DZ1430" i="2"/>
  <c r="EA1430" i="2" s="1"/>
  <c r="EB1430" i="2"/>
  <c r="EC1430" i="2"/>
  <c r="ED1430" i="2"/>
  <c r="EE1430" i="2" s="1"/>
  <c r="EF1430" i="2"/>
  <c r="EG1430" i="2" s="1"/>
  <c r="EH1430" i="2"/>
  <c r="EI1430" i="2"/>
  <c r="EJ1430" i="2"/>
  <c r="EK1430" i="2" s="1"/>
  <c r="EL1430" i="2"/>
  <c r="EM1430" i="2" s="1"/>
  <c r="EN1430" i="2"/>
  <c r="EO1430" i="2"/>
  <c r="EP1430" i="2"/>
  <c r="EQ1430" i="2"/>
  <c r="ER1430" i="2"/>
  <c r="ES1430" i="2" s="1"/>
  <c r="DX1431" i="2"/>
  <c r="DY1431" i="2" s="1"/>
  <c r="DZ1431" i="2"/>
  <c r="EA1431" i="2" s="1"/>
  <c r="EB1431" i="2"/>
  <c r="EC1431" i="2" s="1"/>
  <c r="ED1431" i="2"/>
  <c r="EE1431" i="2"/>
  <c r="EF1431" i="2"/>
  <c r="EG1431" i="2" s="1"/>
  <c r="EH1431" i="2"/>
  <c r="EI1431" i="2"/>
  <c r="EJ1431" i="2"/>
  <c r="EK1431" i="2"/>
  <c r="EL1431" i="2"/>
  <c r="EM1431" i="2"/>
  <c r="EN1431" i="2"/>
  <c r="EO1431" i="2" s="1"/>
  <c r="EP1431" i="2"/>
  <c r="EQ1431" i="2" s="1"/>
  <c r="ER1431" i="2"/>
  <c r="ES1431" i="2" s="1"/>
  <c r="DX1432" i="2"/>
  <c r="DY1432" i="2" s="1"/>
  <c r="DZ1432" i="2"/>
  <c r="EA1432" i="2" s="1"/>
  <c r="EB1432" i="2"/>
  <c r="EC1432" i="2" s="1"/>
  <c r="ED1432" i="2"/>
  <c r="EE1432" i="2"/>
  <c r="EF1432" i="2"/>
  <c r="EG1432" i="2"/>
  <c r="EH1432" i="2"/>
  <c r="EI1432" i="2" s="1"/>
  <c r="EJ1432" i="2"/>
  <c r="EK1432" i="2"/>
  <c r="EL1432" i="2"/>
  <c r="EM1432" i="2" s="1"/>
  <c r="EN1432" i="2"/>
  <c r="EO1432" i="2" s="1"/>
  <c r="EP1432" i="2"/>
  <c r="EQ1432" i="2" s="1"/>
  <c r="ER1432" i="2"/>
  <c r="ES1432" i="2"/>
  <c r="DX1433" i="2"/>
  <c r="DY1433" i="2" s="1"/>
  <c r="DZ1433" i="2"/>
  <c r="EA1433" i="2"/>
  <c r="EB1433" i="2"/>
  <c r="EC1433" i="2" s="1"/>
  <c r="ED1433" i="2"/>
  <c r="EE1433" i="2" s="1"/>
  <c r="EF1433" i="2"/>
  <c r="EG1433" i="2"/>
  <c r="EH1433" i="2"/>
  <c r="EI1433" i="2" s="1"/>
  <c r="EJ1433" i="2"/>
  <c r="EK1433" i="2" s="1"/>
  <c r="EL1433" i="2"/>
  <c r="EM1433" i="2"/>
  <c r="EN1433" i="2"/>
  <c r="EO1433" i="2"/>
  <c r="EP1433" i="2"/>
  <c r="EQ1433" i="2" s="1"/>
  <c r="ER1433" i="2"/>
  <c r="ES1433" i="2" s="1"/>
  <c r="DX1434" i="2"/>
  <c r="DY1434" i="2" s="1"/>
  <c r="DZ1434" i="2"/>
  <c r="EA1434" i="2" s="1"/>
  <c r="EB1434" i="2"/>
  <c r="EC1434" i="2"/>
  <c r="ED1434" i="2"/>
  <c r="EE1434" i="2" s="1"/>
  <c r="EF1434" i="2"/>
  <c r="EG1434" i="2"/>
  <c r="EH1434" i="2"/>
  <c r="EI1434" i="2"/>
  <c r="EJ1434" i="2"/>
  <c r="EK1434" i="2"/>
  <c r="EL1434" i="2"/>
  <c r="EM1434" i="2" s="1"/>
  <c r="EN1434" i="2"/>
  <c r="EO1434" i="2" s="1"/>
  <c r="EP1434" i="2"/>
  <c r="EQ1434" i="2" s="1"/>
  <c r="ER1434" i="2"/>
  <c r="ES1434" i="2" s="1"/>
  <c r="DX1435" i="2"/>
  <c r="DY1435" i="2" s="1"/>
  <c r="DZ1435" i="2"/>
  <c r="EA1435" i="2" s="1"/>
  <c r="EB1435" i="2"/>
  <c r="EC1435" i="2"/>
  <c r="ED1435" i="2"/>
  <c r="EE1435" i="2"/>
  <c r="EF1435" i="2"/>
  <c r="EG1435" i="2" s="1"/>
  <c r="EH1435" i="2"/>
  <c r="EI1435" i="2"/>
  <c r="EJ1435" i="2"/>
  <c r="EK1435" i="2" s="1"/>
  <c r="EL1435" i="2"/>
  <c r="EM1435" i="2" s="1"/>
  <c r="EN1435" i="2"/>
  <c r="EO1435" i="2" s="1"/>
  <c r="EP1435" i="2"/>
  <c r="EQ1435" i="2"/>
  <c r="ER1435" i="2"/>
  <c r="ES1435" i="2" s="1"/>
  <c r="DX1436" i="2"/>
  <c r="DY1436" i="2"/>
  <c r="DZ1436" i="2"/>
  <c r="EA1436" i="2" s="1"/>
  <c r="EB1436" i="2"/>
  <c r="EC1436" i="2" s="1"/>
  <c r="ED1436" i="2"/>
  <c r="EE1436" i="2"/>
  <c r="EF1436" i="2"/>
  <c r="EG1436" i="2" s="1"/>
  <c r="EH1436" i="2"/>
  <c r="EI1436" i="2" s="1"/>
  <c r="EJ1436" i="2"/>
  <c r="EK1436" i="2"/>
  <c r="EL1436" i="2"/>
  <c r="EM1436" i="2"/>
  <c r="EN1436" i="2"/>
  <c r="EO1436" i="2" s="1"/>
  <c r="EP1436" i="2"/>
  <c r="EQ1436" i="2" s="1"/>
  <c r="ER1436" i="2"/>
  <c r="ES1436" i="2" s="1"/>
  <c r="DX1437" i="2"/>
  <c r="DY1437" i="2" s="1"/>
  <c r="DZ1437" i="2"/>
  <c r="EA1437" i="2"/>
  <c r="EB1437" i="2"/>
  <c r="EC1437" i="2" s="1"/>
  <c r="ED1437" i="2"/>
  <c r="EE1437" i="2"/>
  <c r="EF1437" i="2"/>
  <c r="EG1437" i="2"/>
  <c r="EH1437" i="2"/>
  <c r="EI1437" i="2"/>
  <c r="EJ1437" i="2"/>
  <c r="EK1437" i="2" s="1"/>
  <c r="EL1437" i="2"/>
  <c r="EM1437" i="2" s="1"/>
  <c r="EN1437" i="2"/>
  <c r="EO1437" i="2" s="1"/>
  <c r="EP1437" i="2"/>
  <c r="EQ1437" i="2" s="1"/>
  <c r="ER1437" i="2"/>
  <c r="ES1437" i="2" s="1"/>
  <c r="DX1438" i="2"/>
  <c r="DY1438" i="2" s="1"/>
  <c r="DZ1438" i="2"/>
  <c r="EA1438" i="2"/>
  <c r="EB1438" i="2"/>
  <c r="EC1438" i="2"/>
  <c r="ED1438" i="2"/>
  <c r="EE1438" i="2" s="1"/>
  <c r="EF1438" i="2"/>
  <c r="EG1438" i="2"/>
  <c r="EH1438" i="2"/>
  <c r="EI1438" i="2" s="1"/>
  <c r="EJ1438" i="2"/>
  <c r="EK1438" i="2" s="1"/>
  <c r="EL1438" i="2"/>
  <c r="EM1438" i="2" s="1"/>
  <c r="EN1438" i="2"/>
  <c r="EO1438" i="2"/>
  <c r="EP1438" i="2"/>
  <c r="EQ1438" i="2" s="1"/>
  <c r="ER1438" i="2"/>
  <c r="ES1438" i="2"/>
  <c r="DX1439" i="2"/>
  <c r="DY1439" i="2" s="1"/>
  <c r="DZ1439" i="2"/>
  <c r="EA1439" i="2" s="1"/>
  <c r="EB1439" i="2"/>
  <c r="EC1439" i="2"/>
  <c r="ED1439" i="2"/>
  <c r="EE1439" i="2" s="1"/>
  <c r="EF1439" i="2"/>
  <c r="EG1439" i="2" s="1"/>
  <c r="EH1439" i="2"/>
  <c r="EI1439" i="2"/>
  <c r="EJ1439" i="2"/>
  <c r="EK1439" i="2"/>
  <c r="EL1439" i="2"/>
  <c r="EM1439" i="2" s="1"/>
  <c r="EN1439" i="2"/>
  <c r="EO1439" i="2" s="1"/>
  <c r="EP1439" i="2"/>
  <c r="EQ1439" i="2" s="1"/>
  <c r="ER1439" i="2"/>
  <c r="ES1439" i="2" s="1"/>
  <c r="DX1440" i="2"/>
  <c r="DY1440" i="2"/>
  <c r="DZ1440" i="2"/>
  <c r="EA1440" i="2" s="1"/>
  <c r="EB1440" i="2"/>
  <c r="EC1440" i="2"/>
  <c r="ED1440" i="2"/>
  <c r="EE1440" i="2"/>
  <c r="EF1440" i="2"/>
  <c r="EG1440" i="2"/>
  <c r="EH1440" i="2"/>
  <c r="EI1440" i="2" s="1"/>
  <c r="EJ1440" i="2"/>
  <c r="EK1440" i="2" s="1"/>
  <c r="EL1440" i="2"/>
  <c r="EM1440" i="2" s="1"/>
  <c r="EN1440" i="2"/>
  <c r="EO1440" i="2" s="1"/>
  <c r="EP1440" i="2"/>
  <c r="EQ1440" i="2" s="1"/>
  <c r="ER1440" i="2"/>
  <c r="ES1440" i="2" s="1"/>
  <c r="DX1441" i="2"/>
  <c r="DY1441" i="2"/>
  <c r="DZ1441" i="2"/>
  <c r="EA1441" i="2"/>
  <c r="EB1441" i="2"/>
  <c r="EC1441" i="2" s="1"/>
  <c r="ED1441" i="2"/>
  <c r="EE1441" i="2"/>
  <c r="EF1441" i="2"/>
  <c r="EG1441" i="2" s="1"/>
  <c r="EH1441" i="2"/>
  <c r="EI1441" i="2" s="1"/>
  <c r="EJ1441" i="2"/>
  <c r="EK1441" i="2" s="1"/>
  <c r="EL1441" i="2"/>
  <c r="EM1441" i="2"/>
  <c r="EN1441" i="2"/>
  <c r="EO1441" i="2" s="1"/>
  <c r="EP1441" i="2"/>
  <c r="EQ1441" i="2"/>
  <c r="ER1441" i="2"/>
  <c r="ES1441" i="2" s="1"/>
  <c r="DX1621" i="2"/>
  <c r="DY1621" i="2" s="1"/>
  <c r="DZ1621" i="2"/>
  <c r="EA1621" i="2" s="1"/>
  <c r="EB1621" i="2"/>
  <c r="EC1621" i="2" s="1"/>
  <c r="ED1621" i="2"/>
  <c r="EE1621" i="2" s="1"/>
  <c r="EF1621" i="2"/>
  <c r="EG1621" i="2" s="1"/>
  <c r="EH1621" i="2"/>
  <c r="EI1621" i="2" s="1"/>
  <c r="EJ1621" i="2"/>
  <c r="EK1621" i="2" s="1"/>
  <c r="EL1621" i="2"/>
  <c r="EM1621" i="2" s="1"/>
  <c r="EN1621" i="2"/>
  <c r="EO1621" i="2" s="1"/>
  <c r="EP1621" i="2"/>
  <c r="EQ1621" i="2" s="1"/>
  <c r="ER1621" i="2"/>
  <c r="ES1621" i="2" s="1"/>
  <c r="DX1622" i="2"/>
  <c r="DY1622" i="2" s="1"/>
  <c r="DZ1622" i="2"/>
  <c r="EA1622" i="2"/>
  <c r="EB1622" i="2"/>
  <c r="EC1622" i="2" s="1"/>
  <c r="ED1622" i="2"/>
  <c r="EE1622" i="2" s="1"/>
  <c r="EF1622" i="2"/>
  <c r="EG1622" i="2" s="1"/>
  <c r="EH1622" i="2"/>
  <c r="EI1622" i="2" s="1"/>
  <c r="EJ1622" i="2"/>
  <c r="EK1622" i="2" s="1"/>
  <c r="EL1622" i="2"/>
  <c r="EM1622" i="2" s="1"/>
  <c r="EN1622" i="2"/>
  <c r="EO1622" i="2" s="1"/>
  <c r="EP1622" i="2"/>
  <c r="EQ1622" i="2" s="1"/>
  <c r="ER1622" i="2"/>
  <c r="ES1622" i="2" s="1"/>
  <c r="DX1623" i="2"/>
  <c r="DY1623" i="2" s="1"/>
  <c r="DZ1623" i="2"/>
  <c r="EA1623" i="2" s="1"/>
  <c r="EB1623" i="2"/>
  <c r="EC1623" i="2" s="1"/>
  <c r="ED1623" i="2"/>
  <c r="EE1623" i="2" s="1"/>
  <c r="EF1623" i="2"/>
  <c r="EG1623" i="2" s="1"/>
  <c r="EH1623" i="2"/>
  <c r="EI1623" i="2" s="1"/>
  <c r="EJ1623" i="2"/>
  <c r="EK1623" i="2" s="1"/>
  <c r="EL1623" i="2"/>
  <c r="EM1623" i="2" s="1"/>
  <c r="EN1623" i="2"/>
  <c r="EO1623" i="2" s="1"/>
  <c r="EP1623" i="2"/>
  <c r="EQ1623" i="2" s="1"/>
  <c r="ER1623" i="2"/>
  <c r="ES1623" i="2" s="1"/>
  <c r="DX1624" i="2"/>
  <c r="DY1624" i="2" s="1"/>
  <c r="DZ1624" i="2"/>
  <c r="EA1624" i="2" s="1"/>
  <c r="EB1624" i="2"/>
  <c r="EC1624" i="2" s="1"/>
  <c r="ED1624" i="2"/>
  <c r="EE1624" i="2"/>
  <c r="EF1624" i="2"/>
  <c r="EG1624" i="2" s="1"/>
  <c r="EH1624" i="2"/>
  <c r="EI1624" i="2" s="1"/>
  <c r="EJ1624" i="2"/>
  <c r="EK1624" i="2" s="1"/>
  <c r="EL1624" i="2"/>
  <c r="EM1624" i="2" s="1"/>
  <c r="EN1624" i="2"/>
  <c r="EO1624" i="2" s="1"/>
  <c r="EP1624" i="2"/>
  <c r="EQ1624" i="2" s="1"/>
  <c r="ER1624" i="2"/>
  <c r="ES1624" i="2" s="1"/>
  <c r="DX1625" i="2"/>
  <c r="DY1625" i="2" s="1"/>
  <c r="DZ1625" i="2"/>
  <c r="EA1625" i="2" s="1"/>
  <c r="EB1625" i="2"/>
  <c r="EC1625" i="2" s="1"/>
  <c r="ED1625" i="2"/>
  <c r="EE1625" i="2" s="1"/>
  <c r="EF1625" i="2"/>
  <c r="EG1625" i="2" s="1"/>
  <c r="EH1625" i="2"/>
  <c r="EI1625" i="2" s="1"/>
  <c r="EJ1625" i="2"/>
  <c r="EK1625" i="2" s="1"/>
  <c r="EL1625" i="2"/>
  <c r="EM1625" i="2" s="1"/>
  <c r="EN1625" i="2"/>
  <c r="EO1625" i="2" s="1"/>
  <c r="EP1625" i="2"/>
  <c r="EQ1625" i="2" s="1"/>
  <c r="ER1625" i="2"/>
  <c r="ES1625" i="2" s="1"/>
  <c r="DX1626" i="2"/>
  <c r="DY1626" i="2" s="1"/>
  <c r="DZ1626" i="2"/>
  <c r="EA1626" i="2" s="1"/>
  <c r="EB1626" i="2"/>
  <c r="EC1626" i="2" s="1"/>
  <c r="ED1626" i="2"/>
  <c r="EE1626" i="2"/>
  <c r="EF1626" i="2"/>
  <c r="EG1626" i="2" s="1"/>
  <c r="EH1626" i="2"/>
  <c r="EI1626" i="2"/>
  <c r="EJ1626" i="2"/>
  <c r="EK1626" i="2" s="1"/>
  <c r="EL1626" i="2"/>
  <c r="EM1626" i="2" s="1"/>
  <c r="EN1626" i="2"/>
  <c r="EO1626" i="2" s="1"/>
  <c r="EP1626" i="2"/>
  <c r="EQ1626" i="2" s="1"/>
  <c r="ER1626" i="2"/>
  <c r="ES1626" i="2" s="1"/>
  <c r="DX1627" i="2"/>
  <c r="DY1627" i="2"/>
  <c r="DZ1627" i="2"/>
  <c r="EA1627" i="2" s="1"/>
  <c r="EB1627" i="2"/>
  <c r="EC1627" i="2" s="1"/>
  <c r="ED1627" i="2"/>
  <c r="EE1627" i="2" s="1"/>
  <c r="EF1627" i="2"/>
  <c r="EG1627" i="2" s="1"/>
  <c r="EH1627" i="2"/>
  <c r="EI1627" i="2" s="1"/>
  <c r="EJ1627" i="2"/>
  <c r="EK1627" i="2" s="1"/>
  <c r="EL1627" i="2"/>
  <c r="EM1627" i="2" s="1"/>
  <c r="EN1627" i="2"/>
  <c r="EO1627" i="2"/>
  <c r="EP1627" i="2"/>
  <c r="EQ1627" i="2" s="1"/>
  <c r="ER1627" i="2"/>
  <c r="ES1627" i="2" s="1"/>
  <c r="DX1628" i="2"/>
  <c r="DY1628" i="2" s="1"/>
  <c r="DZ1628" i="2"/>
  <c r="EA1628" i="2" s="1"/>
  <c r="EB1628" i="2"/>
  <c r="EC1628" i="2" s="1"/>
  <c r="ED1628" i="2"/>
  <c r="EE1628" i="2"/>
  <c r="EF1628" i="2"/>
  <c r="EG1628" i="2" s="1"/>
  <c r="EH1628" i="2"/>
  <c r="EI1628" i="2" s="1"/>
  <c r="EJ1628" i="2"/>
  <c r="EK1628" i="2" s="1"/>
  <c r="EL1628" i="2"/>
  <c r="EM1628" i="2" s="1"/>
  <c r="EN1628" i="2"/>
  <c r="EO1628" i="2" s="1"/>
  <c r="EP1628" i="2"/>
  <c r="EQ1628" i="2" s="1"/>
  <c r="ER1628" i="2"/>
  <c r="ES1628" i="2" s="1"/>
  <c r="DX1629" i="2"/>
  <c r="DY1629" i="2" s="1"/>
  <c r="DZ1629" i="2"/>
  <c r="EA1629" i="2" s="1"/>
  <c r="EB1629" i="2"/>
  <c r="EC1629" i="2"/>
  <c r="ED1629" i="2"/>
  <c r="EE1629" i="2" s="1"/>
  <c r="EF1629" i="2"/>
  <c r="EG1629" i="2"/>
  <c r="EH1629" i="2"/>
  <c r="EI1629" i="2" s="1"/>
  <c r="EJ1629" i="2"/>
  <c r="EK1629" i="2" s="1"/>
  <c r="EL1629" i="2"/>
  <c r="EM1629" i="2" s="1"/>
  <c r="EN1629" i="2"/>
  <c r="EO1629" i="2" s="1"/>
  <c r="EP1629" i="2"/>
  <c r="EQ1629" i="2" s="1"/>
  <c r="ER1629" i="2"/>
  <c r="ES1629" i="2"/>
  <c r="DX1630" i="2"/>
  <c r="DY1630" i="2" s="1"/>
  <c r="DZ1630" i="2"/>
  <c r="EA1630" i="2" s="1"/>
  <c r="EB1630" i="2"/>
  <c r="EC1630" i="2" s="1"/>
  <c r="ED1630" i="2"/>
  <c r="EE1630" i="2" s="1"/>
  <c r="EF1630" i="2"/>
  <c r="EG1630" i="2" s="1"/>
  <c r="EH1630" i="2"/>
  <c r="EI1630" i="2" s="1"/>
  <c r="EJ1630" i="2"/>
  <c r="EK1630" i="2" s="1"/>
  <c r="EL1630" i="2"/>
  <c r="EM1630" i="2"/>
  <c r="EN1630" i="2"/>
  <c r="EO1630" i="2" s="1"/>
  <c r="EP1630" i="2"/>
  <c r="EQ1630" i="2"/>
  <c r="ER1630" i="2"/>
  <c r="ES1630" i="2" s="1"/>
  <c r="DX1631" i="2"/>
  <c r="DY1631" i="2"/>
  <c r="DZ1631" i="2"/>
  <c r="EA1631" i="2" s="1"/>
  <c r="EB1631" i="2"/>
  <c r="EC1631" i="2" s="1"/>
  <c r="ED1631" i="2"/>
  <c r="EE1631" i="2" s="1"/>
  <c r="EF1631" i="2"/>
  <c r="EG1631" i="2" s="1"/>
  <c r="EH1631" i="2"/>
  <c r="EI1631" i="2" s="1"/>
  <c r="EJ1631" i="2"/>
  <c r="EK1631" i="2"/>
  <c r="EL1631" i="2"/>
  <c r="EM1631" i="2" s="1"/>
  <c r="EN1631" i="2"/>
  <c r="EO1631" i="2" s="1"/>
  <c r="EP1631" i="2"/>
  <c r="EQ1631" i="2" s="1"/>
  <c r="ER1631" i="2"/>
  <c r="ES1631" i="2" s="1"/>
  <c r="DX1632" i="2"/>
  <c r="DY1632" i="2" s="1"/>
  <c r="DZ1632" i="2"/>
  <c r="EA1632" i="2" s="1"/>
  <c r="EB1632" i="2"/>
  <c r="EC1632" i="2" s="1"/>
  <c r="ED1632" i="2"/>
  <c r="EE1632" i="2" s="1"/>
  <c r="EF1632" i="2"/>
  <c r="EG1632" i="2" s="1"/>
  <c r="EH1632" i="2"/>
  <c r="EI1632" i="2"/>
  <c r="EJ1632" i="2"/>
  <c r="EK1632" i="2" s="1"/>
  <c r="EL1632" i="2"/>
  <c r="EM1632" i="2" s="1"/>
  <c r="EN1632" i="2"/>
  <c r="EO1632" i="2" s="1"/>
  <c r="EP1632" i="2"/>
  <c r="EQ1632" i="2" s="1"/>
  <c r="ER1632" i="2"/>
  <c r="ES1632" i="2" s="1"/>
  <c r="DX1633" i="2"/>
  <c r="DY1633" i="2" s="1"/>
  <c r="DZ1633" i="2"/>
  <c r="EA1633" i="2" s="1"/>
  <c r="EB1633" i="2"/>
  <c r="EC1633" i="2" s="1"/>
  <c r="ED1633" i="2"/>
  <c r="EE1633" i="2" s="1"/>
  <c r="EF1633" i="2"/>
  <c r="EG1633" i="2" s="1"/>
  <c r="EH1633" i="2"/>
  <c r="EI1633" i="2" s="1"/>
  <c r="EJ1633" i="2"/>
  <c r="EK1633" i="2" s="1"/>
  <c r="EL1633" i="2"/>
  <c r="EM1633" i="2" s="1"/>
  <c r="EN1633" i="2"/>
  <c r="EO1633" i="2" s="1"/>
  <c r="EP1633" i="2"/>
  <c r="EQ1633" i="2" s="1"/>
  <c r="ER1633" i="2"/>
  <c r="ES1633" i="2" s="1"/>
  <c r="DX1634" i="2"/>
  <c r="DY1634" i="2" s="1"/>
  <c r="DZ1634" i="2"/>
  <c r="EA1634" i="2" s="1"/>
  <c r="EB1634" i="2"/>
  <c r="EC1634" i="2" s="1"/>
  <c r="ED1634" i="2"/>
  <c r="EE1634" i="2" s="1"/>
  <c r="EF1634" i="2"/>
  <c r="EG1634" i="2" s="1"/>
  <c r="EH1634" i="2"/>
  <c r="EI1634" i="2" s="1"/>
  <c r="EJ1634" i="2"/>
  <c r="EK1634" i="2" s="1"/>
  <c r="EL1634" i="2"/>
  <c r="EM1634" i="2" s="1"/>
  <c r="EN1634" i="2"/>
  <c r="EO1634" i="2" s="1"/>
  <c r="EP1634" i="2"/>
  <c r="EQ1634" i="2" s="1"/>
  <c r="ER1634" i="2"/>
  <c r="ES1634" i="2" s="1"/>
  <c r="DX1635" i="2"/>
  <c r="DY1635" i="2"/>
  <c r="DZ1635" i="2"/>
  <c r="EA1635" i="2" s="1"/>
  <c r="EB1635" i="2"/>
  <c r="EC1635" i="2" s="1"/>
  <c r="ED1635" i="2"/>
  <c r="EE1635" i="2" s="1"/>
  <c r="EF1635" i="2"/>
  <c r="EG1635" i="2"/>
  <c r="EH1635" i="2"/>
  <c r="EI1635" i="2" s="1"/>
  <c r="EJ1635" i="2"/>
  <c r="EK1635" i="2" s="1"/>
  <c r="EL1635" i="2"/>
  <c r="EM1635" i="2" s="1"/>
  <c r="EN1635" i="2"/>
  <c r="EO1635" i="2" s="1"/>
  <c r="EP1635" i="2"/>
  <c r="EQ1635" i="2" s="1"/>
  <c r="ER1635" i="2"/>
  <c r="ES1635" i="2" s="1"/>
  <c r="DX1636" i="2"/>
  <c r="DY1636" i="2" s="1"/>
  <c r="DZ1636" i="2"/>
  <c r="EA1636" i="2" s="1"/>
  <c r="EB1636" i="2"/>
  <c r="EC1636" i="2" s="1"/>
  <c r="ED1636" i="2"/>
  <c r="EE1636" i="2" s="1"/>
  <c r="EF1636" i="2"/>
  <c r="EG1636" i="2" s="1"/>
  <c r="EH1636" i="2"/>
  <c r="EI1636" i="2" s="1"/>
  <c r="EJ1636" i="2"/>
  <c r="EK1636" i="2" s="1"/>
  <c r="EL1636" i="2"/>
  <c r="EM1636" i="2" s="1"/>
  <c r="EN1636" i="2"/>
  <c r="EO1636" i="2" s="1"/>
  <c r="EP1636" i="2"/>
  <c r="EQ1636" i="2" s="1"/>
  <c r="ER1636" i="2"/>
  <c r="ES1636" i="2" s="1"/>
  <c r="DX1637" i="2"/>
  <c r="DY1637" i="2" s="1"/>
  <c r="DZ1637" i="2"/>
  <c r="EA1637" i="2" s="1"/>
  <c r="EB1637" i="2"/>
  <c r="EC1637" i="2" s="1"/>
  <c r="ED1637" i="2"/>
  <c r="EE1637" i="2" s="1"/>
  <c r="EF1637" i="2"/>
  <c r="EG1637" i="2"/>
  <c r="EH1637" i="2"/>
  <c r="EI1637" i="2" s="1"/>
  <c r="EJ1637" i="2"/>
  <c r="EK1637" i="2" s="1"/>
  <c r="EL1637" i="2"/>
  <c r="EM1637" i="2" s="1"/>
  <c r="EN1637" i="2"/>
  <c r="EO1637" i="2" s="1"/>
  <c r="EP1637" i="2"/>
  <c r="EQ1637" i="2" s="1"/>
  <c r="ER1637" i="2"/>
  <c r="ES1637" i="2"/>
  <c r="DX1638" i="2"/>
  <c r="DY1638" i="2" s="1"/>
  <c r="DZ1638" i="2"/>
  <c r="EA1638" i="2" s="1"/>
  <c r="EB1638" i="2"/>
  <c r="EC1638" i="2" s="1"/>
  <c r="ED1638" i="2"/>
  <c r="EE1638" i="2" s="1"/>
  <c r="EF1638" i="2"/>
  <c r="EG1638" i="2" s="1"/>
  <c r="EH1638" i="2"/>
  <c r="EI1638" i="2" s="1"/>
  <c r="EJ1638" i="2"/>
  <c r="EK1638" i="2" s="1"/>
  <c r="EL1638" i="2"/>
  <c r="EM1638" i="2" s="1"/>
  <c r="EN1638" i="2"/>
  <c r="EO1638" i="2" s="1"/>
  <c r="EP1638" i="2"/>
  <c r="EQ1638" i="2" s="1"/>
  <c r="ER1638" i="2"/>
  <c r="ES1638" i="2" s="1"/>
  <c r="DX1639" i="2"/>
  <c r="DY1639" i="2" s="1"/>
  <c r="DZ1639" i="2"/>
  <c r="EA1639" i="2" s="1"/>
  <c r="EB1639" i="2"/>
  <c r="EC1639" i="2" s="1"/>
  <c r="ED1639" i="2"/>
  <c r="EE1639" i="2" s="1"/>
  <c r="EF1639" i="2"/>
  <c r="EG1639" i="2" s="1"/>
  <c r="EH1639" i="2"/>
  <c r="EI1639" i="2" s="1"/>
  <c r="EJ1639" i="2"/>
  <c r="EK1639" i="2" s="1"/>
  <c r="EL1639" i="2"/>
  <c r="EM1639" i="2" s="1"/>
  <c r="EN1639" i="2"/>
  <c r="EO1639" i="2" s="1"/>
  <c r="EP1639" i="2"/>
  <c r="EQ1639" i="2" s="1"/>
  <c r="ER1639" i="2"/>
  <c r="ES1639" i="2" s="1"/>
  <c r="DX1668" i="2"/>
  <c r="DY1668" i="2" s="1"/>
  <c r="DZ1668" i="2"/>
  <c r="EA1668" i="2" s="1"/>
  <c r="EB1668" i="2"/>
  <c r="EC1668" i="2" s="1"/>
  <c r="ED1668" i="2"/>
  <c r="EE1668" i="2" s="1"/>
  <c r="EF1668" i="2"/>
  <c r="EG1668" i="2" s="1"/>
  <c r="EH1668" i="2"/>
  <c r="EI1668" i="2" s="1"/>
  <c r="EJ1668" i="2"/>
  <c r="EK1668" i="2" s="1"/>
  <c r="EL1668" i="2"/>
  <c r="EM1668" i="2"/>
  <c r="EN1668" i="2"/>
  <c r="EO1668" i="2" s="1"/>
  <c r="EP1668" i="2"/>
  <c r="EQ1668" i="2"/>
  <c r="ER1668" i="2"/>
  <c r="ES1668" i="2" s="1"/>
  <c r="DX1669" i="2"/>
  <c r="DY1669" i="2" s="1"/>
  <c r="DZ1669" i="2"/>
  <c r="EA1669" i="2" s="1"/>
  <c r="EB1669" i="2"/>
  <c r="EC1669" i="2" s="1"/>
  <c r="ED1669" i="2"/>
  <c r="EE1669" i="2" s="1"/>
  <c r="EF1669" i="2"/>
  <c r="EG1669" i="2" s="1"/>
  <c r="EH1669" i="2"/>
  <c r="EI1669" i="2" s="1"/>
  <c r="EJ1669" i="2"/>
  <c r="EK1669" i="2" s="1"/>
  <c r="EL1669" i="2"/>
  <c r="EM1669" i="2" s="1"/>
  <c r="EN1669" i="2"/>
  <c r="EO1669" i="2" s="1"/>
  <c r="EP1669" i="2"/>
  <c r="EQ1669" i="2" s="1"/>
  <c r="ER1669" i="2"/>
  <c r="ES1669" i="2"/>
  <c r="DX1670" i="2"/>
  <c r="DY1670" i="2" s="1"/>
  <c r="DZ1670" i="2"/>
  <c r="EA1670" i="2" s="1"/>
  <c r="EB1670" i="2"/>
  <c r="EC1670" i="2" s="1"/>
  <c r="ED1670" i="2"/>
  <c r="EE1670" i="2"/>
  <c r="EF1670" i="2"/>
  <c r="EG1670" i="2" s="1"/>
  <c r="EH1670" i="2"/>
  <c r="EI1670" i="2" s="1"/>
  <c r="EJ1670" i="2"/>
  <c r="EK1670" i="2" s="1"/>
  <c r="EL1670" i="2"/>
  <c r="EM1670" i="2" s="1"/>
  <c r="EN1670" i="2"/>
  <c r="EO1670" i="2" s="1"/>
  <c r="EP1670" i="2"/>
  <c r="EQ1670" i="2" s="1"/>
  <c r="ER1670" i="2"/>
  <c r="ES1670" i="2" s="1"/>
  <c r="DX1671" i="2"/>
  <c r="DY1671" i="2" s="1"/>
  <c r="DZ1671" i="2"/>
  <c r="EA1671" i="2" s="1"/>
  <c r="EB1671" i="2"/>
  <c r="EC1671" i="2" s="1"/>
  <c r="ED1671" i="2"/>
  <c r="EE1671" i="2" s="1"/>
  <c r="EF1671" i="2"/>
  <c r="EG1671" i="2" s="1"/>
  <c r="EH1671" i="2"/>
  <c r="EI1671" i="2" s="1"/>
  <c r="EJ1671" i="2"/>
  <c r="EK1671" i="2"/>
  <c r="EL1671" i="2"/>
  <c r="EM1671" i="2" s="1"/>
  <c r="EN1671" i="2"/>
  <c r="EO1671" i="2"/>
  <c r="EP1671" i="2"/>
  <c r="EQ1671" i="2" s="1"/>
  <c r="ER1671" i="2"/>
  <c r="ES1671" i="2" s="1"/>
  <c r="DX1672" i="2"/>
  <c r="DY1672" i="2" s="1"/>
  <c r="DZ1672" i="2"/>
  <c r="EA1672" i="2" s="1"/>
  <c r="EB1672" i="2"/>
  <c r="EC1672" i="2" s="1"/>
  <c r="ED1672" i="2"/>
  <c r="EE1672" i="2" s="1"/>
  <c r="EF1672" i="2"/>
  <c r="EG1672" i="2" s="1"/>
  <c r="EH1672" i="2"/>
  <c r="EI1672" i="2" s="1"/>
  <c r="EJ1672" i="2"/>
  <c r="EK1672" i="2" s="1"/>
  <c r="EL1672" i="2"/>
  <c r="EM1672" i="2" s="1"/>
  <c r="EN1672" i="2"/>
  <c r="EO1672" i="2" s="1"/>
  <c r="EP1672" i="2"/>
  <c r="EQ1672" i="2"/>
  <c r="ER1672" i="2"/>
  <c r="ES1672" i="2" s="1"/>
  <c r="DX1673" i="2"/>
  <c r="DY1673" i="2" s="1"/>
  <c r="DZ1673" i="2"/>
  <c r="EA1673" i="2" s="1"/>
  <c r="EB1673" i="2"/>
  <c r="EC1673" i="2"/>
  <c r="ED1673" i="2"/>
  <c r="EE1673" i="2" s="1"/>
  <c r="EF1673" i="2"/>
  <c r="EG1673" i="2" s="1"/>
  <c r="EH1673" i="2"/>
  <c r="EI1673" i="2" s="1"/>
  <c r="EJ1673" i="2"/>
  <c r="EK1673" i="2" s="1"/>
  <c r="EL1673" i="2"/>
  <c r="EM1673" i="2" s="1"/>
  <c r="EN1673" i="2"/>
  <c r="EO1673" i="2" s="1"/>
  <c r="EP1673" i="2"/>
  <c r="EQ1673" i="2" s="1"/>
  <c r="ER1673" i="2"/>
  <c r="ES1673" i="2" s="1"/>
  <c r="DX1674" i="2"/>
  <c r="DY1674" i="2" s="1"/>
  <c r="DZ1674" i="2"/>
  <c r="EA1674" i="2" s="1"/>
  <c r="EB1674" i="2"/>
  <c r="EC1674" i="2" s="1"/>
  <c r="ED1674" i="2"/>
  <c r="EE1674" i="2" s="1"/>
  <c r="EF1674" i="2"/>
  <c r="EG1674" i="2" s="1"/>
  <c r="EH1674" i="2"/>
  <c r="EI1674" i="2" s="1"/>
  <c r="EJ1674" i="2"/>
  <c r="EK1674" i="2" s="1"/>
  <c r="EL1674" i="2"/>
  <c r="EM1674" i="2"/>
  <c r="EN1674" i="2"/>
  <c r="EO1674" i="2" s="1"/>
  <c r="EP1674" i="2"/>
  <c r="EQ1674" i="2" s="1"/>
  <c r="ER1674" i="2"/>
  <c r="ES1674" i="2" s="1"/>
  <c r="DX1675" i="2"/>
  <c r="DY1675" i="2" s="1"/>
  <c r="DZ1675" i="2"/>
  <c r="EA1675" i="2" s="1"/>
  <c r="EB1675" i="2"/>
  <c r="EC1675" i="2"/>
  <c r="ED1675" i="2"/>
  <c r="EE1675" i="2" s="1"/>
  <c r="EF1675" i="2"/>
  <c r="EG1675" i="2" s="1"/>
  <c r="EH1675" i="2"/>
  <c r="EI1675" i="2" s="1"/>
  <c r="EJ1675" i="2"/>
  <c r="EK1675" i="2" s="1"/>
  <c r="EL1675" i="2"/>
  <c r="EM1675" i="2" s="1"/>
  <c r="EN1675" i="2"/>
  <c r="EO1675" i="2"/>
  <c r="EP1675" i="2"/>
  <c r="EQ1675" i="2" s="1"/>
  <c r="ER1675" i="2"/>
  <c r="ES1675" i="2"/>
  <c r="DX1676" i="2"/>
  <c r="DY1676" i="2" s="1"/>
  <c r="DZ1676" i="2"/>
  <c r="EA1676" i="2"/>
  <c r="EB1676" i="2"/>
  <c r="EC1676" i="2" s="1"/>
  <c r="ED1676" i="2"/>
  <c r="EE1676" i="2" s="1"/>
  <c r="EF1676" i="2"/>
  <c r="EG1676" i="2" s="1"/>
  <c r="EH1676" i="2"/>
  <c r="EI1676" i="2"/>
  <c r="EJ1676" i="2"/>
  <c r="EK1676" i="2" s="1"/>
  <c r="EL1676" i="2"/>
  <c r="EM1676" i="2" s="1"/>
  <c r="EN1676" i="2"/>
  <c r="EO1676" i="2" s="1"/>
  <c r="EP1676" i="2"/>
  <c r="EQ1676" i="2" s="1"/>
  <c r="ER1676" i="2"/>
  <c r="ES1676" i="2" s="1"/>
  <c r="DX1677" i="2"/>
  <c r="DY1677" i="2" s="1"/>
  <c r="DZ1677" i="2"/>
  <c r="EA1677" i="2" s="1"/>
  <c r="EB1677" i="2"/>
  <c r="EC1677" i="2" s="1"/>
  <c r="ED1677" i="2"/>
  <c r="EE1677" i="2" s="1"/>
  <c r="EF1677" i="2"/>
  <c r="EG1677" i="2"/>
  <c r="EH1677" i="2"/>
  <c r="EI1677" i="2" s="1"/>
  <c r="EJ1677" i="2"/>
  <c r="EK1677" i="2"/>
  <c r="EL1677" i="2"/>
  <c r="EM1677" i="2" s="1"/>
  <c r="EN1677" i="2"/>
  <c r="EO1677" i="2" s="1"/>
  <c r="EP1677" i="2"/>
  <c r="EQ1677" i="2" s="1"/>
  <c r="ER1677" i="2"/>
  <c r="ES1677" i="2" s="1"/>
  <c r="DX1678" i="2"/>
  <c r="DY1678" i="2" s="1"/>
  <c r="DZ1678" i="2"/>
  <c r="EA1678" i="2"/>
  <c r="EB1678" i="2"/>
  <c r="EC1678" i="2" s="1"/>
  <c r="ED1678" i="2"/>
  <c r="EE1678" i="2" s="1"/>
  <c r="EF1678" i="2"/>
  <c r="EG1678" i="2" s="1"/>
  <c r="EH1678" i="2"/>
  <c r="EI1678" i="2" s="1"/>
  <c r="EJ1678" i="2"/>
  <c r="EK1678" i="2" s="1"/>
  <c r="EL1678" i="2"/>
  <c r="EM1678" i="2"/>
  <c r="EN1678" i="2"/>
  <c r="EO1678" i="2" s="1"/>
  <c r="EP1678" i="2"/>
  <c r="EQ1678" i="2"/>
  <c r="ER1678" i="2"/>
  <c r="ES1678" i="2" s="1"/>
  <c r="DX1679" i="2"/>
  <c r="DY1679" i="2"/>
  <c r="DZ1679" i="2"/>
  <c r="EA1679" i="2" s="1"/>
  <c r="EB1679" i="2"/>
  <c r="EC1679" i="2" s="1"/>
  <c r="ED1679" i="2"/>
  <c r="EE1679" i="2" s="1"/>
  <c r="EF1679" i="2"/>
  <c r="EG1679" i="2"/>
  <c r="EH1679" i="2"/>
  <c r="EI1679" i="2" s="1"/>
  <c r="EJ1679" i="2"/>
  <c r="EK1679" i="2" s="1"/>
  <c r="EL1679" i="2"/>
  <c r="EM1679" i="2" s="1"/>
  <c r="EN1679" i="2"/>
  <c r="EO1679" i="2" s="1"/>
  <c r="EP1679" i="2"/>
  <c r="EQ1679" i="2" s="1"/>
  <c r="ER1679" i="2"/>
  <c r="ES1679" i="2" s="1"/>
  <c r="DX1680" i="2"/>
  <c r="DY1680" i="2" s="1"/>
  <c r="DZ1680" i="2"/>
  <c r="EA1680" i="2" s="1"/>
  <c r="EB1680" i="2"/>
  <c r="EC1680" i="2" s="1"/>
  <c r="ED1680" i="2"/>
  <c r="EE1680" i="2"/>
  <c r="EF1680" i="2"/>
  <c r="EG1680" i="2" s="1"/>
  <c r="EH1680" i="2"/>
  <c r="EI1680" i="2"/>
  <c r="EJ1680" i="2"/>
  <c r="EK1680" i="2" s="1"/>
  <c r="EL1680" i="2"/>
  <c r="EM1680" i="2" s="1"/>
  <c r="EN1680" i="2"/>
  <c r="EO1680" i="2" s="1"/>
  <c r="EP1680" i="2"/>
  <c r="EQ1680" i="2" s="1"/>
  <c r="ER1680" i="2"/>
  <c r="ES1680" i="2" s="1"/>
  <c r="DX1681" i="2"/>
  <c r="DY1681" i="2" s="1"/>
  <c r="DZ1681" i="2"/>
  <c r="EA1681" i="2" s="1"/>
  <c r="EB1681" i="2"/>
  <c r="EC1681" i="2" s="1"/>
  <c r="ED1681" i="2"/>
  <c r="EE1681" i="2" s="1"/>
  <c r="EF1681" i="2"/>
  <c r="EG1681" i="2" s="1"/>
  <c r="EH1681" i="2"/>
  <c r="EI1681" i="2" s="1"/>
  <c r="EJ1681" i="2"/>
  <c r="EK1681" i="2"/>
  <c r="EL1681" i="2"/>
  <c r="EM1681" i="2" s="1"/>
  <c r="EN1681" i="2"/>
  <c r="EO1681" i="2"/>
  <c r="EP1681" i="2"/>
  <c r="EQ1681" i="2" s="1"/>
  <c r="ER1681" i="2"/>
  <c r="ES1681" i="2" s="1"/>
  <c r="DX1682" i="2"/>
  <c r="DY1682" i="2" s="1"/>
  <c r="DZ1682" i="2"/>
  <c r="EA1682" i="2" s="1"/>
  <c r="EB1682" i="2"/>
  <c r="EC1682" i="2" s="1"/>
  <c r="ED1682" i="2"/>
  <c r="EE1682" i="2"/>
  <c r="EF1682" i="2"/>
  <c r="EG1682" i="2" s="1"/>
  <c r="EH1682" i="2"/>
  <c r="EI1682" i="2" s="1"/>
  <c r="EJ1682" i="2"/>
  <c r="EK1682" i="2" s="1"/>
  <c r="EL1682" i="2"/>
  <c r="EM1682" i="2" s="1"/>
  <c r="EN1682" i="2"/>
  <c r="EO1682" i="2" s="1"/>
  <c r="EP1682" i="2"/>
  <c r="EQ1682" i="2" s="1"/>
  <c r="ER1682" i="2"/>
  <c r="ES1682" i="2" s="1"/>
  <c r="DX1683" i="2"/>
  <c r="DY1683" i="2" s="1"/>
  <c r="DZ1683" i="2"/>
  <c r="EA1683" i="2" s="1"/>
  <c r="EB1683" i="2"/>
  <c r="EC1683" i="2" s="1"/>
  <c r="ED1683" i="2"/>
  <c r="EE1683" i="2" s="1"/>
  <c r="EF1683" i="2"/>
  <c r="EG1683" i="2" s="1"/>
  <c r="EH1683" i="2"/>
  <c r="EI1683" i="2" s="1"/>
  <c r="EJ1683" i="2"/>
  <c r="EK1683" i="2" s="1"/>
  <c r="EL1683" i="2"/>
  <c r="EM1683" i="2" s="1"/>
  <c r="EN1683" i="2"/>
  <c r="EO1683" i="2" s="1"/>
  <c r="EP1683" i="2"/>
  <c r="EQ1683" i="2" s="1"/>
  <c r="ER1683" i="2"/>
  <c r="ES1683" i="2"/>
  <c r="DX1684" i="2"/>
  <c r="DY1684" i="2" s="1"/>
  <c r="DZ1684" i="2"/>
  <c r="EA1684" i="2" s="1"/>
  <c r="EB1684" i="2"/>
  <c r="EC1684" i="2" s="1"/>
  <c r="ED1684" i="2"/>
  <c r="EE1684" i="2" s="1"/>
  <c r="EF1684" i="2"/>
  <c r="EG1684" i="2" s="1"/>
  <c r="EH1684" i="2"/>
  <c r="EI1684" i="2" s="1"/>
  <c r="EJ1684" i="2"/>
  <c r="EK1684" i="2" s="1"/>
  <c r="EL1684" i="2"/>
  <c r="EM1684" i="2" s="1"/>
  <c r="EN1684" i="2"/>
  <c r="EO1684" i="2" s="1"/>
  <c r="EP1684" i="2"/>
  <c r="EQ1684" i="2"/>
  <c r="ER1684" i="2"/>
  <c r="ES1684" i="2" s="1"/>
  <c r="DX1721" i="2"/>
  <c r="DY1721" i="2" s="1"/>
  <c r="DZ1721" i="2"/>
  <c r="EA1721" i="2" s="1"/>
  <c r="EB1721" i="2"/>
  <c r="EC1721" i="2"/>
  <c r="ED1721" i="2"/>
  <c r="EE1721" i="2" s="1"/>
  <c r="EF1721" i="2"/>
  <c r="EG1721" i="2" s="1"/>
  <c r="EH1721" i="2"/>
  <c r="EI1721" i="2"/>
  <c r="EJ1721" i="2"/>
  <c r="EK1721" i="2" s="1"/>
  <c r="EL1721" i="2"/>
  <c r="EM1721" i="2" s="1"/>
  <c r="EN1721" i="2"/>
  <c r="EO1721" i="2"/>
  <c r="EP1721" i="2"/>
  <c r="EQ1721" i="2" s="1"/>
  <c r="ER1721" i="2"/>
  <c r="ES1721" i="2" s="1"/>
  <c r="DX1722" i="2"/>
  <c r="DY1722" i="2" s="1"/>
  <c r="DZ1722" i="2"/>
  <c r="EA1722" i="2" s="1"/>
  <c r="EB1722" i="2"/>
  <c r="EC1722" i="2" s="1"/>
  <c r="ED1722" i="2"/>
  <c r="EE1722" i="2"/>
  <c r="EF1722" i="2"/>
  <c r="EG1722" i="2" s="1"/>
  <c r="EH1722" i="2"/>
  <c r="EI1722" i="2"/>
  <c r="EJ1722" i="2"/>
  <c r="EK1722" i="2" s="1"/>
  <c r="EL1722" i="2"/>
  <c r="EM1722" i="2" s="1"/>
  <c r="EN1722" i="2"/>
  <c r="EO1722" i="2" s="1"/>
  <c r="EP1722" i="2"/>
  <c r="EQ1722" i="2"/>
  <c r="ER1722" i="2"/>
  <c r="ES1722" i="2" s="1"/>
  <c r="DX1723" i="2"/>
  <c r="DY1723" i="2" s="1"/>
  <c r="DZ1723" i="2"/>
  <c r="EA1723" i="2" s="1"/>
  <c r="EB1723" i="2"/>
  <c r="EC1723" i="2" s="1"/>
  <c r="ED1723" i="2"/>
  <c r="EE1723" i="2" s="1"/>
  <c r="EF1723" i="2"/>
  <c r="EG1723" i="2" s="1"/>
  <c r="EH1723" i="2"/>
  <c r="EI1723" i="2" s="1"/>
  <c r="EJ1723" i="2"/>
  <c r="EK1723" i="2"/>
  <c r="EL1723" i="2"/>
  <c r="EM1723" i="2" s="1"/>
  <c r="EN1723" i="2"/>
  <c r="EO1723" i="2" s="1"/>
  <c r="EP1723" i="2"/>
  <c r="EQ1723" i="2" s="1"/>
  <c r="ER1723" i="2"/>
  <c r="ES1723" i="2" s="1"/>
  <c r="DX1724" i="2"/>
  <c r="DY1724" i="2" s="1"/>
  <c r="DZ1724" i="2"/>
  <c r="EA1724" i="2" s="1"/>
  <c r="EB1724" i="2"/>
  <c r="EC1724" i="2" s="1"/>
  <c r="ED1724" i="2"/>
  <c r="EE1724" i="2" s="1"/>
  <c r="EF1724" i="2"/>
  <c r="EG1724" i="2" s="1"/>
  <c r="EH1724" i="2"/>
  <c r="EI1724" i="2" s="1"/>
  <c r="EJ1724" i="2"/>
  <c r="EK1724" i="2" s="1"/>
  <c r="EL1724" i="2"/>
  <c r="EM1724" i="2"/>
  <c r="EN1724" i="2"/>
  <c r="EO1724" i="2" s="1"/>
  <c r="EP1724" i="2"/>
  <c r="EQ1724" i="2"/>
  <c r="ER1724" i="2"/>
  <c r="ES1724" i="2" s="1"/>
  <c r="DX1725" i="2"/>
  <c r="DY1725" i="2" s="1"/>
  <c r="DZ1725" i="2"/>
  <c r="EA1725" i="2"/>
  <c r="EB1725" i="2"/>
  <c r="EC1725" i="2" s="1"/>
  <c r="ED1725" i="2"/>
  <c r="EE1725" i="2" s="1"/>
  <c r="EF1725" i="2"/>
  <c r="EG1725" i="2"/>
  <c r="EH1725" i="2"/>
  <c r="EI1725" i="2" s="1"/>
  <c r="EJ1725" i="2"/>
  <c r="EK1725" i="2" s="1"/>
  <c r="EL1725" i="2"/>
  <c r="EM1725" i="2" s="1"/>
  <c r="EN1725" i="2"/>
  <c r="EO1725" i="2" s="1"/>
  <c r="EP1725" i="2"/>
  <c r="EQ1725" i="2" s="1"/>
  <c r="ER1725" i="2"/>
  <c r="ES1725" i="2" s="1"/>
  <c r="DX1726" i="2"/>
  <c r="DY1726" i="2" s="1"/>
  <c r="DZ1726" i="2"/>
  <c r="EA1726" i="2" s="1"/>
  <c r="EB1726" i="2"/>
  <c r="EC1726" i="2" s="1"/>
  <c r="ED1726" i="2"/>
  <c r="EE1726" i="2" s="1"/>
  <c r="EF1726" i="2"/>
  <c r="EG1726" i="2" s="1"/>
  <c r="EH1726" i="2"/>
  <c r="EI1726" i="2"/>
  <c r="EJ1726" i="2"/>
  <c r="EK1726" i="2" s="1"/>
  <c r="EL1726" i="2"/>
  <c r="EM1726" i="2"/>
  <c r="EN1726" i="2"/>
  <c r="EO1726" i="2" s="1"/>
  <c r="EP1726" i="2"/>
  <c r="EQ1726" i="2" s="1"/>
  <c r="ER1726" i="2"/>
  <c r="ES1726" i="2" s="1"/>
  <c r="DX1727" i="2"/>
  <c r="DY1727" i="2"/>
  <c r="DZ1727" i="2"/>
  <c r="EA1727" i="2" s="1"/>
  <c r="EB1727" i="2"/>
  <c r="EC1727" i="2"/>
  <c r="ED1727" i="2"/>
  <c r="EE1727" i="2" s="1"/>
  <c r="EF1727" i="2"/>
  <c r="EG1727" i="2" s="1"/>
  <c r="EH1727" i="2"/>
  <c r="EI1727" i="2"/>
  <c r="EJ1727" i="2"/>
  <c r="EK1727" i="2" s="1"/>
  <c r="EL1727" i="2"/>
  <c r="EM1727" i="2" s="1"/>
  <c r="EN1727" i="2"/>
  <c r="EO1727" i="2"/>
  <c r="EP1727" i="2"/>
  <c r="EQ1727" i="2" s="1"/>
  <c r="ER1727" i="2"/>
  <c r="ES1727" i="2" s="1"/>
  <c r="DX1728" i="2"/>
  <c r="DY1728" i="2" s="1"/>
  <c r="DZ1728" i="2"/>
  <c r="EA1728" i="2" s="1"/>
  <c r="EB1728" i="2"/>
  <c r="EC1728" i="2" s="1"/>
  <c r="ED1728" i="2"/>
  <c r="EE1728" i="2"/>
  <c r="EF1728" i="2"/>
  <c r="EG1728" i="2" s="1"/>
  <c r="EH1728" i="2"/>
  <c r="EI1728" i="2" s="1"/>
  <c r="EJ1728" i="2"/>
  <c r="EK1728" i="2"/>
  <c r="EL1728" i="2"/>
  <c r="EM1728" i="2" s="1"/>
  <c r="EN1728" i="2"/>
  <c r="EO1728" i="2" s="1"/>
  <c r="EP1728" i="2"/>
  <c r="EQ1728" i="2" s="1"/>
  <c r="ER1728" i="2"/>
  <c r="ES1728" i="2" s="1"/>
  <c r="DX1729" i="2"/>
  <c r="DY1729" i="2" s="1"/>
  <c r="DZ1729" i="2"/>
  <c r="EA1729" i="2" s="1"/>
  <c r="EB1729" i="2"/>
  <c r="EC1729" i="2" s="1"/>
  <c r="ED1729" i="2"/>
  <c r="EE1729" i="2" s="1"/>
  <c r="EF1729" i="2"/>
  <c r="EG1729" i="2"/>
  <c r="EH1729" i="2"/>
  <c r="EI1729" i="2" s="1"/>
  <c r="EJ1729" i="2"/>
  <c r="EK1729" i="2"/>
  <c r="EL1729" i="2"/>
  <c r="EM1729" i="2" s="1"/>
  <c r="EN1729" i="2"/>
  <c r="EO1729" i="2" s="1"/>
  <c r="EP1729" i="2"/>
  <c r="EQ1729" i="2" s="1"/>
  <c r="ER1729" i="2"/>
  <c r="ES1729" i="2"/>
  <c r="DX1730" i="2"/>
  <c r="DY1730" i="2" s="1"/>
  <c r="DZ1730" i="2"/>
  <c r="EA1730" i="2"/>
  <c r="EB1730" i="2"/>
  <c r="EC1730" i="2" s="1"/>
  <c r="ED1730" i="2"/>
  <c r="EE1730" i="2" s="1"/>
  <c r="EF1730" i="2"/>
  <c r="EG1730" i="2"/>
  <c r="EH1730" i="2"/>
  <c r="EI1730" i="2" s="1"/>
  <c r="EJ1730" i="2"/>
  <c r="EK1730" i="2" s="1"/>
  <c r="EL1730" i="2"/>
  <c r="EM1730" i="2"/>
  <c r="EN1730" i="2"/>
  <c r="EO1730" i="2" s="1"/>
  <c r="EP1730" i="2"/>
  <c r="EQ1730" i="2" s="1"/>
  <c r="ER1730" i="2"/>
  <c r="ES1730" i="2" s="1"/>
  <c r="DX1731" i="2"/>
  <c r="DY1731" i="2" s="1"/>
  <c r="DZ1731" i="2"/>
  <c r="EA1731" i="2" s="1"/>
  <c r="EB1731" i="2"/>
  <c r="EC1731" i="2"/>
  <c r="ED1731" i="2"/>
  <c r="EE1731" i="2" s="1"/>
  <c r="EF1731" i="2"/>
  <c r="EG1731" i="2" s="1"/>
  <c r="EH1731" i="2"/>
  <c r="EI1731" i="2"/>
  <c r="EJ1731" i="2"/>
  <c r="EK1731" i="2" s="1"/>
  <c r="EL1731" i="2"/>
  <c r="EM1731" i="2" s="1"/>
  <c r="EN1731" i="2"/>
  <c r="EO1731" i="2" s="1"/>
  <c r="EP1731" i="2"/>
  <c r="EQ1731" i="2" s="1"/>
  <c r="ER1731" i="2"/>
  <c r="ES1731" i="2" s="1"/>
  <c r="DX1732" i="2"/>
  <c r="DY1732" i="2" s="1"/>
  <c r="DZ1732" i="2"/>
  <c r="EA1732" i="2" s="1"/>
  <c r="EB1732" i="2"/>
  <c r="EC1732" i="2" s="1"/>
  <c r="ED1732" i="2"/>
  <c r="EE1732" i="2"/>
  <c r="EF1732" i="2"/>
  <c r="EG1732" i="2" s="1"/>
  <c r="EH1732" i="2"/>
  <c r="EI1732" i="2"/>
  <c r="EJ1732" i="2"/>
  <c r="EK1732" i="2" s="1"/>
  <c r="EL1732" i="2"/>
  <c r="EM1732" i="2" s="1"/>
  <c r="EN1732" i="2"/>
  <c r="EO1732" i="2" s="1"/>
  <c r="EP1732" i="2"/>
  <c r="EQ1732" i="2"/>
  <c r="ER1732" i="2"/>
  <c r="ES1732" i="2" s="1"/>
  <c r="DX1733" i="2"/>
  <c r="DY1733" i="2"/>
  <c r="DZ1733" i="2"/>
  <c r="EA1733" i="2" s="1"/>
  <c r="EB1733" i="2"/>
  <c r="EC1733" i="2" s="1"/>
  <c r="ED1733" i="2"/>
  <c r="EE1733" i="2"/>
  <c r="EF1733" i="2"/>
  <c r="EG1733" i="2" s="1"/>
  <c r="EH1733" i="2"/>
  <c r="EI1733" i="2" s="1"/>
  <c r="EJ1733" i="2"/>
  <c r="EK1733" i="2"/>
  <c r="EL1733" i="2"/>
  <c r="EM1733" i="2" s="1"/>
  <c r="EN1733" i="2"/>
  <c r="EO1733" i="2" s="1"/>
  <c r="EP1733" i="2"/>
  <c r="EQ1733" i="2" s="1"/>
  <c r="ER1733" i="2"/>
  <c r="ES1733" i="2" s="1"/>
  <c r="DX1734" i="2"/>
  <c r="DY1734" i="2" s="1"/>
  <c r="DZ1734" i="2"/>
  <c r="EA1734" i="2"/>
  <c r="EB1734" i="2"/>
  <c r="EC1734" i="2" s="1"/>
  <c r="ED1734" i="2"/>
  <c r="EE1734" i="2"/>
  <c r="EF1734" i="2"/>
  <c r="EG1734" i="2" s="1"/>
  <c r="EH1734" i="2"/>
  <c r="EI1734" i="2" s="1"/>
  <c r="EJ1734" i="2"/>
  <c r="EK1734" i="2" s="1"/>
  <c r="EL1734" i="2"/>
  <c r="EM1734" i="2" s="1"/>
  <c r="EN1734" i="2"/>
  <c r="EO1734" i="2" s="1"/>
  <c r="EP1734" i="2"/>
  <c r="EQ1734" i="2" s="1"/>
  <c r="ER1734" i="2"/>
  <c r="ES1734" i="2" s="1"/>
  <c r="DX1735" i="2"/>
  <c r="DY1735" i="2" s="1"/>
  <c r="DZ1735" i="2"/>
  <c r="EA1735" i="2" s="1"/>
  <c r="EB1735" i="2"/>
  <c r="EC1735" i="2"/>
  <c r="ED1735" i="2"/>
  <c r="EE1735" i="2" s="1"/>
  <c r="EF1735" i="2"/>
  <c r="EG1735" i="2"/>
  <c r="EH1735" i="2"/>
  <c r="EI1735" i="2" s="1"/>
  <c r="EJ1735" i="2"/>
  <c r="EK1735" i="2" s="1"/>
  <c r="EL1735" i="2"/>
  <c r="EM1735" i="2" s="1"/>
  <c r="EN1735" i="2"/>
  <c r="EO1735" i="2"/>
  <c r="EP1735" i="2"/>
  <c r="EQ1735" i="2" s="1"/>
  <c r="ER1735" i="2"/>
  <c r="ES1735" i="2"/>
  <c r="DX1736" i="2"/>
  <c r="DY1736" i="2" s="1"/>
  <c r="DZ1736" i="2"/>
  <c r="EA1736" i="2" s="1"/>
  <c r="EB1736" i="2"/>
  <c r="EC1736" i="2"/>
  <c r="ED1736" i="2"/>
  <c r="EE1736" i="2" s="1"/>
  <c r="EF1736" i="2"/>
  <c r="EG1736" i="2" s="1"/>
  <c r="EH1736" i="2"/>
  <c r="EI1736" i="2"/>
  <c r="EJ1736" i="2"/>
  <c r="EK1736" i="2" s="1"/>
  <c r="EL1736" i="2"/>
  <c r="EM1736" i="2" s="1"/>
  <c r="EN1736" i="2"/>
  <c r="EO1736" i="2" s="1"/>
  <c r="EP1736" i="2"/>
  <c r="EQ1736" i="2" s="1"/>
  <c r="ER1736" i="2"/>
  <c r="ES1736" i="2" s="1"/>
  <c r="DX1737" i="2"/>
  <c r="DY1737" i="2"/>
  <c r="DZ1737" i="2"/>
  <c r="EA1737" i="2" s="1"/>
  <c r="EB1737" i="2"/>
  <c r="EC1737" i="2" s="1"/>
  <c r="ED1737" i="2"/>
  <c r="EE1737" i="2"/>
  <c r="EF1737" i="2"/>
  <c r="EG1737" i="2" s="1"/>
  <c r="EH1737" i="2"/>
  <c r="EI1737" i="2" s="1"/>
  <c r="EJ1737" i="2"/>
  <c r="EK1737" i="2" s="1"/>
  <c r="EL1737" i="2"/>
  <c r="EM1737" i="2" s="1"/>
  <c r="EN1737" i="2"/>
  <c r="EO1737" i="2" s="1"/>
  <c r="EP1737" i="2"/>
  <c r="EQ1737" i="2" s="1"/>
  <c r="ER1737" i="2"/>
  <c r="ES1737" i="2" s="1"/>
  <c r="DX1738" i="2"/>
  <c r="DY1738" i="2" s="1"/>
  <c r="DZ1738" i="2"/>
  <c r="EA1738" i="2"/>
  <c r="EB1738" i="2"/>
  <c r="EC1738" i="2" s="1"/>
  <c r="ED1738" i="2"/>
  <c r="EE1738" i="2"/>
  <c r="EF1738" i="2"/>
  <c r="EG1738" i="2" s="1"/>
  <c r="EH1738" i="2"/>
  <c r="EI1738" i="2" s="1"/>
  <c r="EJ1738" i="2"/>
  <c r="EK1738" i="2" s="1"/>
  <c r="EL1738" i="2"/>
  <c r="EM1738" i="2"/>
  <c r="EN1738" i="2"/>
  <c r="EO1738" i="2" s="1"/>
  <c r="EP1738" i="2"/>
  <c r="EQ1738" i="2"/>
  <c r="ER1738" i="2"/>
  <c r="ES1738" i="2" s="1"/>
  <c r="DX1739" i="2"/>
  <c r="DY1739" i="2" s="1"/>
  <c r="DZ1739" i="2"/>
  <c r="EA1739" i="2"/>
  <c r="EB1739" i="2"/>
  <c r="EC1739" i="2" s="1"/>
  <c r="ED1739" i="2"/>
  <c r="EE1739" i="2" s="1"/>
  <c r="EF1739" i="2"/>
  <c r="EG1739" i="2"/>
  <c r="EH1739" i="2"/>
  <c r="EI1739" i="2" s="1"/>
  <c r="EJ1739" i="2"/>
  <c r="EK1739" i="2" s="1"/>
  <c r="EL1739" i="2"/>
  <c r="EM1739" i="2" s="1"/>
  <c r="EN1739" i="2"/>
  <c r="EO1739" i="2" s="1"/>
  <c r="EP1739" i="2"/>
  <c r="EQ1739" i="2" s="1"/>
  <c r="ER1739" i="2"/>
  <c r="ES1739" i="2"/>
  <c r="DX1740" i="2"/>
  <c r="DY1740" i="2" s="1"/>
  <c r="DZ1740" i="2"/>
  <c r="EA1740" i="2"/>
  <c r="EB1740" i="2"/>
  <c r="EC1740" i="2"/>
  <c r="ED1740" i="2"/>
  <c r="EE1740" i="2" s="1"/>
  <c r="EF1740" i="2"/>
  <c r="EG1740" i="2" s="1"/>
  <c r="EH1740" i="2"/>
  <c r="EI1740" i="2" s="1"/>
  <c r="EJ1740" i="2"/>
  <c r="EK1740" i="2" s="1"/>
  <c r="EL1740" i="2"/>
  <c r="EM1740" i="2" s="1"/>
  <c r="EN1740" i="2"/>
  <c r="EO1740" i="2" s="1"/>
  <c r="EP1740" i="2"/>
  <c r="EQ1740" i="2" s="1"/>
  <c r="ER1740" i="2"/>
  <c r="ES1740" i="2" s="1"/>
  <c r="DX1741" i="2"/>
  <c r="DY1741" i="2"/>
  <c r="DZ1741" i="2"/>
  <c r="EA1741" i="2" s="1"/>
  <c r="EB1741" i="2"/>
  <c r="EC1741" i="2"/>
  <c r="ED1741" i="2"/>
  <c r="EE1741" i="2" s="1"/>
  <c r="EF1741" i="2"/>
  <c r="EG1741" i="2" s="1"/>
  <c r="EH1741" i="2"/>
  <c r="EI1741" i="2" s="1"/>
  <c r="EJ1741" i="2"/>
  <c r="EK1741" i="2"/>
  <c r="EL1741" i="2"/>
  <c r="EM1741" i="2" s="1"/>
  <c r="EN1741" i="2"/>
  <c r="EO1741" i="2"/>
  <c r="EP1741" i="2"/>
  <c r="EQ1741" i="2" s="1"/>
  <c r="ER1741" i="2"/>
  <c r="ES1741" i="2" s="1"/>
  <c r="DX1801" i="2"/>
  <c r="DY1801" i="2"/>
  <c r="DZ1801" i="2"/>
  <c r="EA1801" i="2" s="1"/>
  <c r="EB1801" i="2"/>
  <c r="EC1801" i="2" s="1"/>
  <c r="ED1801" i="2"/>
  <c r="EE1801" i="2" s="1"/>
  <c r="EF1801" i="2"/>
  <c r="EG1801" i="2"/>
  <c r="EH1801" i="2"/>
  <c r="EI1801" i="2" s="1"/>
  <c r="EJ1801" i="2"/>
  <c r="EK1801" i="2" s="1"/>
  <c r="EL1801" i="2"/>
  <c r="EM1801" i="2" s="1"/>
  <c r="EN1801" i="2"/>
  <c r="EO1801" i="2" s="1"/>
  <c r="EP1801" i="2"/>
  <c r="EQ1801" i="2" s="1"/>
  <c r="ER1801" i="2"/>
  <c r="ES1801" i="2" s="1"/>
  <c r="DX1802" i="2"/>
  <c r="DY1802" i="2"/>
  <c r="DZ1802" i="2"/>
  <c r="EA1802" i="2"/>
  <c r="EB1802" i="2"/>
  <c r="EC1802" i="2" s="1"/>
  <c r="ED1802" i="2"/>
  <c r="EE1802" i="2"/>
  <c r="EF1802" i="2"/>
  <c r="EG1802" i="2" s="1"/>
  <c r="EH1802" i="2"/>
  <c r="EI1802" i="2" s="1"/>
  <c r="EJ1802" i="2"/>
  <c r="EK1802" i="2" s="1"/>
  <c r="EL1802" i="2"/>
  <c r="EM1802" i="2"/>
  <c r="EN1802" i="2"/>
  <c r="EO1802" i="2" s="1"/>
  <c r="EP1802" i="2"/>
  <c r="EQ1802" i="2"/>
  <c r="ER1802" i="2"/>
  <c r="ES1802" i="2" s="1"/>
  <c r="DX1803" i="2"/>
  <c r="DY1803" i="2" s="1"/>
  <c r="DZ1803" i="2"/>
  <c r="EA1803" i="2"/>
  <c r="EB1803" i="2"/>
  <c r="EC1803" i="2" s="1"/>
  <c r="ED1803" i="2"/>
  <c r="EE1803" i="2" s="1"/>
  <c r="EF1803" i="2"/>
  <c r="EG1803" i="2"/>
  <c r="EH1803" i="2"/>
  <c r="EI1803" i="2" s="1"/>
  <c r="EJ1803" i="2"/>
  <c r="EK1803" i="2" s="1"/>
  <c r="EL1803" i="2"/>
  <c r="EM1803" i="2" s="1"/>
  <c r="EN1803" i="2"/>
  <c r="EO1803" i="2" s="1"/>
  <c r="EP1803" i="2"/>
  <c r="EQ1803" i="2" s="1"/>
  <c r="ER1803" i="2"/>
  <c r="ES1803" i="2"/>
  <c r="DX1804" i="2"/>
  <c r="DY1804" i="2" s="1"/>
  <c r="DZ1804" i="2"/>
  <c r="EA1804" i="2" s="1"/>
  <c r="EB1804" i="2"/>
  <c r="EC1804" i="2" s="1"/>
  <c r="ED1804" i="2"/>
  <c r="EE1804" i="2" s="1"/>
  <c r="EF1804" i="2"/>
  <c r="EG1804" i="2" s="1"/>
  <c r="EH1804" i="2"/>
  <c r="EI1804" i="2" s="1"/>
  <c r="EJ1804" i="2"/>
  <c r="EK1804" i="2" s="1"/>
  <c r="EL1804" i="2"/>
  <c r="EM1804" i="2" s="1"/>
  <c r="EN1804" i="2"/>
  <c r="EO1804" i="2" s="1"/>
  <c r="EP1804" i="2"/>
  <c r="EQ1804" i="2" s="1"/>
  <c r="ER1804" i="2"/>
  <c r="ES1804" i="2" s="1"/>
  <c r="DX1805" i="2"/>
  <c r="DY1805" i="2"/>
  <c r="DZ1805" i="2"/>
  <c r="EA1805" i="2" s="1"/>
  <c r="EB1805" i="2"/>
  <c r="EC1805" i="2"/>
  <c r="ED1805" i="2"/>
  <c r="EE1805" i="2" s="1"/>
  <c r="EF1805" i="2"/>
  <c r="EG1805" i="2" s="1"/>
  <c r="EH1805" i="2"/>
  <c r="EI1805" i="2" s="1"/>
  <c r="EJ1805" i="2"/>
  <c r="EK1805" i="2"/>
  <c r="EL1805" i="2"/>
  <c r="EM1805" i="2" s="1"/>
  <c r="EN1805" i="2"/>
  <c r="EO1805" i="2"/>
  <c r="EP1805" i="2"/>
  <c r="EQ1805" i="2" s="1"/>
  <c r="ER1805" i="2"/>
  <c r="ES1805" i="2" s="1"/>
  <c r="DX1806" i="2"/>
  <c r="DY1806" i="2"/>
  <c r="DZ1806" i="2"/>
  <c r="EA1806" i="2" s="1"/>
  <c r="EB1806" i="2"/>
  <c r="EC1806" i="2" s="1"/>
  <c r="ED1806" i="2"/>
  <c r="EE1806" i="2"/>
  <c r="EF1806" i="2"/>
  <c r="EG1806" i="2" s="1"/>
  <c r="EH1806" i="2"/>
  <c r="EI1806" i="2" s="1"/>
  <c r="EJ1806" i="2"/>
  <c r="EK1806" i="2" s="1"/>
  <c r="EL1806" i="2"/>
  <c r="EM1806" i="2" s="1"/>
  <c r="EN1806" i="2"/>
  <c r="EO1806" i="2" s="1"/>
  <c r="EP1806" i="2"/>
  <c r="EQ1806" i="2"/>
  <c r="ER1806" i="2"/>
  <c r="ES1806" i="2" s="1"/>
  <c r="DX1807" i="2"/>
  <c r="DY1807" i="2" s="1"/>
  <c r="DZ1807" i="2"/>
  <c r="EA1807" i="2"/>
  <c r="EB1807" i="2"/>
  <c r="EC1807" i="2" s="1"/>
  <c r="ED1807" i="2"/>
  <c r="EE1807" i="2" s="1"/>
  <c r="EF1807" i="2"/>
  <c r="EG1807" i="2" s="1"/>
  <c r="EH1807" i="2"/>
  <c r="EI1807" i="2" s="1"/>
  <c r="EJ1807" i="2"/>
  <c r="EK1807" i="2" s="1"/>
  <c r="EL1807" i="2"/>
  <c r="EM1807" i="2" s="1"/>
  <c r="EN1807" i="2"/>
  <c r="EO1807" i="2" s="1"/>
  <c r="EP1807" i="2"/>
  <c r="EQ1807" i="2" s="1"/>
  <c r="ER1807" i="2"/>
  <c r="ES1807" i="2"/>
  <c r="DX1808" i="2"/>
  <c r="DY1808" i="2" s="1"/>
  <c r="DZ1808" i="2"/>
  <c r="EA1808" i="2"/>
  <c r="EB1808" i="2"/>
  <c r="EC1808" i="2" s="1"/>
  <c r="ED1808" i="2"/>
  <c r="EE1808" i="2" s="1"/>
  <c r="EF1808" i="2"/>
  <c r="EG1808" i="2" s="1"/>
  <c r="EH1808" i="2"/>
  <c r="EI1808" i="2"/>
  <c r="EJ1808" i="2"/>
  <c r="EK1808" i="2" s="1"/>
  <c r="EL1808" i="2"/>
  <c r="EM1808" i="2"/>
  <c r="EN1808" i="2"/>
  <c r="EO1808" i="2" s="1"/>
  <c r="EP1808" i="2"/>
  <c r="EQ1808" i="2" s="1"/>
  <c r="ER1808" i="2"/>
  <c r="ES1808" i="2"/>
  <c r="DX1809" i="2"/>
  <c r="DY1809" i="2" s="1"/>
  <c r="DZ1809" i="2"/>
  <c r="EA1809" i="2" s="1"/>
  <c r="EB1809" i="2"/>
  <c r="EC1809" i="2"/>
  <c r="ED1809" i="2"/>
  <c r="EE1809" i="2" s="1"/>
  <c r="EF1809" i="2"/>
  <c r="EG1809" i="2" s="1"/>
  <c r="EH1809" i="2"/>
  <c r="EI1809" i="2" s="1"/>
  <c r="EJ1809" i="2"/>
  <c r="EK1809" i="2" s="1"/>
  <c r="EL1809" i="2"/>
  <c r="EM1809" i="2" s="1"/>
  <c r="EN1809" i="2"/>
  <c r="EO1809" i="2"/>
  <c r="EP1809" i="2"/>
  <c r="EQ1809" i="2" s="1"/>
  <c r="ER1809" i="2"/>
  <c r="ES1809" i="2" s="1"/>
  <c r="DX1810" i="2"/>
  <c r="DY1810" i="2" s="1"/>
  <c r="DZ1810" i="2"/>
  <c r="EA1810" i="2" s="1"/>
  <c r="EB1810" i="2"/>
  <c r="EC1810" i="2" s="1"/>
  <c r="ED1810" i="2"/>
  <c r="EE1810" i="2" s="1"/>
  <c r="EF1810" i="2"/>
  <c r="EG1810" i="2" s="1"/>
  <c r="EH1810" i="2"/>
  <c r="EI1810" i="2" s="1"/>
  <c r="EJ1810" i="2"/>
  <c r="EK1810" i="2" s="1"/>
  <c r="EL1810" i="2"/>
  <c r="EM1810" i="2" s="1"/>
  <c r="EN1810" i="2"/>
  <c r="EO1810" i="2" s="1"/>
  <c r="EP1810" i="2"/>
  <c r="EQ1810" i="2"/>
  <c r="ER1810" i="2"/>
  <c r="ES1810" i="2" s="1"/>
  <c r="DX1811" i="2"/>
  <c r="DY1811" i="2"/>
  <c r="DZ1811" i="2"/>
  <c r="EA1811" i="2" s="1"/>
  <c r="EB1811" i="2"/>
  <c r="EC1811" i="2" s="1"/>
  <c r="ED1811" i="2"/>
  <c r="EE1811" i="2" s="1"/>
  <c r="EF1811" i="2"/>
  <c r="EG1811" i="2"/>
  <c r="EH1811" i="2"/>
  <c r="EI1811" i="2" s="1"/>
  <c r="EJ1811" i="2"/>
  <c r="EK1811" i="2"/>
  <c r="EL1811" i="2"/>
  <c r="EM1811" i="2" s="1"/>
  <c r="EN1811" i="2"/>
  <c r="EO1811" i="2" s="1"/>
  <c r="EP1811" i="2"/>
  <c r="EQ1811" i="2"/>
  <c r="ER1811" i="2"/>
  <c r="ES1811" i="2" s="1"/>
  <c r="DX1812" i="2"/>
  <c r="DY1812" i="2" s="1"/>
  <c r="DZ1812" i="2"/>
  <c r="EA1812" i="2"/>
  <c r="EB1812" i="2"/>
  <c r="EC1812" i="2" s="1"/>
  <c r="ED1812" i="2"/>
  <c r="EE1812" i="2" s="1"/>
  <c r="EF1812" i="2"/>
  <c r="EG1812" i="2" s="1"/>
  <c r="EH1812" i="2"/>
  <c r="EI1812" i="2" s="1"/>
  <c r="EJ1812" i="2"/>
  <c r="EK1812" i="2" s="1"/>
  <c r="EL1812" i="2"/>
  <c r="EM1812" i="2"/>
  <c r="EN1812" i="2"/>
  <c r="EO1812" i="2" s="1"/>
  <c r="EP1812" i="2"/>
  <c r="EQ1812" i="2"/>
  <c r="ER1812" i="2"/>
  <c r="ES1812" i="2"/>
  <c r="DX1813" i="2"/>
  <c r="DY1813" i="2" s="1"/>
  <c r="DZ1813" i="2"/>
  <c r="EA1813" i="2" s="1"/>
  <c r="EB1813" i="2"/>
  <c r="EC1813" i="2" s="1"/>
  <c r="ED1813" i="2"/>
  <c r="EE1813" i="2" s="1"/>
  <c r="EF1813" i="2"/>
  <c r="EG1813" i="2" s="1"/>
  <c r="EH1813" i="2"/>
  <c r="EI1813" i="2" s="1"/>
  <c r="EJ1813" i="2"/>
  <c r="EK1813" i="2" s="1"/>
  <c r="EL1813" i="2"/>
  <c r="EM1813" i="2" s="1"/>
  <c r="EN1813" i="2"/>
  <c r="EO1813" i="2" s="1"/>
  <c r="EP1813" i="2"/>
  <c r="EQ1813" i="2" s="1"/>
  <c r="ER1813" i="2"/>
  <c r="ES1813" i="2"/>
  <c r="DX1814" i="2"/>
  <c r="DY1814" i="2" s="1"/>
  <c r="DZ1814" i="2"/>
  <c r="EA1814" i="2" s="1"/>
  <c r="EB1814" i="2"/>
  <c r="EC1814" i="2" s="1"/>
  <c r="ED1814" i="2"/>
  <c r="EE1814" i="2" s="1"/>
  <c r="EF1814" i="2"/>
  <c r="EG1814" i="2" s="1"/>
  <c r="EH1814" i="2"/>
  <c r="EI1814" i="2"/>
  <c r="EJ1814" i="2"/>
  <c r="EK1814" i="2" s="1"/>
  <c r="EL1814" i="2"/>
  <c r="EM1814" i="2" s="1"/>
  <c r="EN1814" i="2"/>
  <c r="EO1814" i="2"/>
  <c r="EP1814" i="2"/>
  <c r="EQ1814" i="2" s="1"/>
  <c r="ER1814" i="2"/>
  <c r="ES1814" i="2" s="1"/>
  <c r="DX1815" i="2"/>
  <c r="DY1815" i="2"/>
  <c r="DZ1815" i="2"/>
  <c r="EA1815" i="2" s="1"/>
  <c r="EB1815" i="2"/>
  <c r="EC1815" i="2" s="1"/>
  <c r="ED1815" i="2"/>
  <c r="EE1815" i="2" s="1"/>
  <c r="EF1815" i="2"/>
  <c r="EG1815" i="2" s="1"/>
  <c r="EH1815" i="2"/>
  <c r="EI1815" i="2" s="1"/>
  <c r="EJ1815" i="2"/>
  <c r="EK1815" i="2"/>
  <c r="EL1815" i="2"/>
  <c r="EM1815" i="2" s="1"/>
  <c r="EN1815" i="2"/>
  <c r="EO1815" i="2" s="1"/>
  <c r="EP1815" i="2"/>
  <c r="EQ1815" i="2" s="1"/>
  <c r="ER1815" i="2"/>
  <c r="ES1815" i="2" s="1"/>
  <c r="DX1816" i="2"/>
  <c r="DY1816" i="2" s="1"/>
  <c r="DZ1816" i="2"/>
  <c r="EA1816" i="2" s="1"/>
  <c r="EB1816" i="2"/>
  <c r="EC1816" i="2" s="1"/>
  <c r="ED1816" i="2"/>
  <c r="EE1816" i="2" s="1"/>
  <c r="EF1816" i="2"/>
  <c r="EG1816" i="2" s="1"/>
  <c r="EH1816" i="2"/>
  <c r="EI1816" i="2" s="1"/>
  <c r="EJ1816" i="2"/>
  <c r="EK1816" i="2" s="1"/>
  <c r="EL1816" i="2"/>
  <c r="EM1816" i="2"/>
  <c r="EN1816" i="2"/>
  <c r="EO1816" i="2" s="1"/>
  <c r="EP1816" i="2"/>
  <c r="EQ1816" i="2"/>
  <c r="ER1816" i="2"/>
  <c r="ES1816" i="2" s="1"/>
  <c r="DX1878" i="2"/>
  <c r="DY1878" i="2" s="1"/>
  <c r="DZ1878" i="2"/>
  <c r="EA1878" i="2" s="1"/>
  <c r="EB1878" i="2"/>
  <c r="EC1878" i="2" s="1"/>
  <c r="ED1878" i="2"/>
  <c r="EE1878" i="2"/>
  <c r="EF1878" i="2"/>
  <c r="EG1878" i="2" s="1"/>
  <c r="EH1878" i="2"/>
  <c r="EI1878" i="2" s="1"/>
  <c r="EJ1878" i="2"/>
  <c r="EK1878" i="2" s="1"/>
  <c r="EL1878" i="2"/>
  <c r="EM1878" i="2" s="1"/>
  <c r="EN1878" i="2"/>
  <c r="EO1878" i="2" s="1"/>
  <c r="EP1878" i="2"/>
  <c r="EQ1878" i="2"/>
  <c r="ER1878" i="2"/>
  <c r="ES1878" i="2" s="1"/>
  <c r="DX1879" i="2"/>
  <c r="DY1879" i="2" s="1"/>
  <c r="DZ1879" i="2"/>
  <c r="EA1879" i="2" s="1"/>
  <c r="EB1879" i="2"/>
  <c r="EC1879" i="2" s="1"/>
  <c r="ED1879" i="2"/>
  <c r="EE1879" i="2" s="1"/>
  <c r="EF1879" i="2"/>
  <c r="EG1879" i="2" s="1"/>
  <c r="EH1879" i="2"/>
  <c r="EI1879" i="2" s="1"/>
  <c r="EJ1879" i="2"/>
  <c r="EK1879" i="2"/>
  <c r="EL1879" i="2"/>
  <c r="EM1879" i="2"/>
  <c r="EN1879" i="2"/>
  <c r="EO1879" i="2" s="1"/>
  <c r="EP1879" i="2"/>
  <c r="EQ1879" i="2" s="1"/>
  <c r="ER1879" i="2"/>
  <c r="ES1879" i="2" s="1"/>
  <c r="DX1880" i="2"/>
  <c r="DY1880" i="2" s="1"/>
  <c r="DZ1880" i="2"/>
  <c r="EA1880" i="2" s="1"/>
  <c r="EB1880" i="2"/>
  <c r="EC1880" i="2" s="1"/>
  <c r="ED1880" i="2"/>
  <c r="EE1880" i="2" s="1"/>
  <c r="EF1880" i="2"/>
  <c r="EG1880" i="2"/>
  <c r="EH1880" i="2"/>
  <c r="EI1880" i="2"/>
  <c r="EJ1880" i="2"/>
  <c r="EK1880" i="2" s="1"/>
  <c r="EL1880" i="2"/>
  <c r="EM1880" i="2" s="1"/>
  <c r="EN1880" i="2"/>
  <c r="EO1880" i="2" s="1"/>
  <c r="EP1880" i="2"/>
  <c r="EQ1880" i="2" s="1"/>
  <c r="ER1880" i="2"/>
  <c r="ES1880" i="2" s="1"/>
  <c r="DX1881" i="2"/>
  <c r="DY1881" i="2" s="1"/>
  <c r="DZ1881" i="2"/>
  <c r="EA1881" i="2" s="1"/>
  <c r="EB1881" i="2"/>
  <c r="EC1881" i="2"/>
  <c r="ED1881" i="2"/>
  <c r="EE1881" i="2" s="1"/>
  <c r="EF1881" i="2"/>
  <c r="EG1881" i="2" s="1"/>
  <c r="EH1881" i="2"/>
  <c r="EI1881" i="2" s="1"/>
  <c r="EJ1881" i="2"/>
  <c r="EK1881" i="2" s="1"/>
  <c r="EL1881" i="2"/>
  <c r="EM1881" i="2" s="1"/>
  <c r="EN1881" i="2"/>
  <c r="EO1881" i="2"/>
  <c r="EP1881" i="2"/>
  <c r="EQ1881" i="2" s="1"/>
  <c r="ER1881" i="2"/>
  <c r="ES1881" i="2" s="1"/>
  <c r="DX1882" i="2"/>
  <c r="DY1882" i="2" s="1"/>
  <c r="DZ1882" i="2"/>
  <c r="EA1882" i="2" s="1"/>
  <c r="EB1882" i="2"/>
  <c r="EC1882" i="2" s="1"/>
  <c r="ED1882" i="2"/>
  <c r="EE1882" i="2" s="1"/>
  <c r="EF1882" i="2"/>
  <c r="EG1882" i="2" s="1"/>
  <c r="EH1882" i="2"/>
  <c r="EI1882" i="2"/>
  <c r="EJ1882" i="2"/>
  <c r="EK1882" i="2"/>
  <c r="EL1882" i="2"/>
  <c r="EM1882" i="2" s="1"/>
  <c r="EN1882" i="2"/>
  <c r="EO1882" i="2" s="1"/>
  <c r="EP1882" i="2"/>
  <c r="EQ1882" i="2" s="1"/>
  <c r="ER1882" i="2"/>
  <c r="ES1882" i="2" s="1"/>
  <c r="DX1883" i="2"/>
  <c r="DY1883" i="2" s="1"/>
  <c r="DZ1883" i="2"/>
  <c r="EA1883" i="2" s="1"/>
  <c r="EB1883" i="2"/>
  <c r="EC1883" i="2" s="1"/>
  <c r="ED1883" i="2"/>
  <c r="EE1883" i="2"/>
  <c r="EF1883" i="2"/>
  <c r="EG1883" i="2"/>
  <c r="EH1883" i="2"/>
  <c r="EI1883" i="2" s="1"/>
  <c r="EJ1883" i="2"/>
  <c r="EK1883" i="2" s="1"/>
  <c r="EL1883" i="2"/>
  <c r="EM1883" i="2" s="1"/>
  <c r="EN1883" i="2"/>
  <c r="EO1883" i="2" s="1"/>
  <c r="EP1883" i="2"/>
  <c r="EQ1883" i="2" s="1"/>
  <c r="ER1883" i="2"/>
  <c r="ES1883" i="2" s="1"/>
  <c r="DX2152" i="2"/>
  <c r="DY2152" i="2" s="1"/>
  <c r="DZ2152" i="2"/>
  <c r="EA2152" i="2" s="1"/>
  <c r="EB2152" i="2"/>
  <c r="EC2152" i="2" s="1"/>
  <c r="ED2152" i="2"/>
  <c r="EE2152" i="2"/>
  <c r="EF2152" i="2"/>
  <c r="EG2152" i="2"/>
  <c r="EH2152" i="2"/>
  <c r="EI2152" i="2" s="1"/>
  <c r="EJ2152" i="2"/>
  <c r="EK2152" i="2" s="1"/>
  <c r="EL2152" i="2"/>
  <c r="EM2152" i="2"/>
  <c r="EN2152" i="2"/>
  <c r="EO2152" i="2" s="1"/>
  <c r="EP2152" i="2"/>
  <c r="EQ2152" i="2" s="1"/>
  <c r="ER2152" i="2"/>
  <c r="ES2152" i="2" s="1"/>
  <c r="DX2153" i="2"/>
  <c r="DY2153" i="2" s="1"/>
  <c r="DZ2153" i="2"/>
  <c r="EA2153" i="2" s="1"/>
  <c r="EB2153" i="2"/>
  <c r="EC2153" i="2" s="1"/>
  <c r="ED2153" i="2"/>
  <c r="EE2153" i="2" s="1"/>
  <c r="EF2153" i="2"/>
  <c r="EG2153" i="2"/>
  <c r="EH2153" i="2"/>
  <c r="EI2153" i="2" s="1"/>
  <c r="EJ2153" i="2"/>
  <c r="EK2153" i="2" s="1"/>
  <c r="EL2153" i="2"/>
  <c r="EM2153" i="2" s="1"/>
  <c r="EN2153" i="2"/>
  <c r="EO2153" i="2" s="1"/>
  <c r="EP2153" i="2"/>
  <c r="EQ2153" i="2" s="1"/>
  <c r="ER2153" i="2"/>
  <c r="ES2153" i="2"/>
  <c r="DX2154" i="2"/>
  <c r="DY2154" i="2" s="1"/>
  <c r="DZ2154" i="2"/>
  <c r="EA2154" i="2" s="1"/>
  <c r="EB2154" i="2"/>
  <c r="EC2154" i="2"/>
  <c r="ED2154" i="2"/>
  <c r="EE2154" i="2"/>
  <c r="EF2154" i="2"/>
  <c r="EG2154" i="2" s="1"/>
  <c r="EH2154" i="2"/>
  <c r="EI2154" i="2" s="1"/>
  <c r="EJ2154" i="2"/>
  <c r="EK2154" i="2" s="1"/>
  <c r="EL2154" i="2"/>
  <c r="EM2154" i="2" s="1"/>
  <c r="EN2154" i="2"/>
  <c r="EO2154" i="2" s="1"/>
  <c r="EP2154" i="2"/>
  <c r="EQ2154" i="2" s="1"/>
  <c r="ER2154" i="2"/>
  <c r="ES2154" i="2" s="1"/>
  <c r="DX2155" i="2"/>
  <c r="DY2155" i="2"/>
  <c r="DZ2155" i="2"/>
  <c r="EA2155" i="2" s="1"/>
  <c r="EB2155" i="2"/>
  <c r="EC2155" i="2" s="1"/>
  <c r="ED2155" i="2"/>
  <c r="EE2155" i="2"/>
  <c r="EF2155" i="2"/>
  <c r="EG2155" i="2" s="1"/>
  <c r="EH2155" i="2"/>
  <c r="EI2155" i="2" s="1"/>
  <c r="EJ2155" i="2"/>
  <c r="EK2155" i="2"/>
  <c r="EL2155" i="2"/>
  <c r="EM2155" i="2" s="1"/>
  <c r="EN2155" i="2"/>
  <c r="EO2155" i="2" s="1"/>
  <c r="EP2155" i="2"/>
  <c r="EQ2155" i="2" s="1"/>
  <c r="ER2155" i="2"/>
  <c r="ES2155" i="2" s="1"/>
  <c r="DX2156" i="2"/>
  <c r="DY2156" i="2" s="1"/>
  <c r="DZ2156" i="2"/>
  <c r="EA2156" i="2" s="1"/>
  <c r="EB2156" i="2"/>
  <c r="EC2156" i="2" s="1"/>
  <c r="ED2156" i="2"/>
  <c r="EE2156" i="2" s="1"/>
  <c r="EF2156" i="2"/>
  <c r="EG2156" i="2"/>
  <c r="EH2156" i="2"/>
  <c r="EI2156" i="2" s="1"/>
  <c r="EJ2156" i="2"/>
  <c r="EK2156" i="2" s="1"/>
  <c r="EL2156" i="2"/>
  <c r="EM2156" i="2" s="1"/>
  <c r="EN2156" i="2"/>
  <c r="EO2156" i="2" s="1"/>
  <c r="EP2156" i="2"/>
  <c r="EQ2156" i="2" s="1"/>
  <c r="ER2156" i="2"/>
  <c r="ES2156" i="2" s="1"/>
  <c r="DX2157" i="2"/>
  <c r="DY2157" i="2"/>
  <c r="DZ2157" i="2"/>
  <c r="EA2157" i="2"/>
  <c r="EB2157" i="2"/>
  <c r="EC2157" i="2"/>
  <c r="ED2157" i="2"/>
  <c r="EE2157" i="2" s="1"/>
  <c r="EF2157" i="2"/>
  <c r="EG2157" i="2" s="1"/>
  <c r="EH2157" i="2"/>
  <c r="EI2157" i="2" s="1"/>
  <c r="EJ2157" i="2"/>
  <c r="EK2157" i="2" s="1"/>
  <c r="EL2157" i="2"/>
  <c r="EM2157" i="2" s="1"/>
  <c r="EN2157" i="2"/>
  <c r="EO2157" i="2" s="1"/>
  <c r="EP2157" i="2"/>
  <c r="EQ2157" i="2" s="1"/>
  <c r="ER2157" i="2"/>
  <c r="ES2157" i="2" s="1"/>
  <c r="DX2158" i="2"/>
  <c r="DY2158" i="2" s="1"/>
  <c r="DZ2158" i="2"/>
  <c r="EA2158" i="2"/>
  <c r="EB2158" i="2"/>
  <c r="EC2158" i="2"/>
  <c r="ED2158" i="2"/>
  <c r="EE2158" i="2" s="1"/>
  <c r="EF2158" i="2"/>
  <c r="EG2158" i="2" s="1"/>
  <c r="EH2158" i="2"/>
  <c r="EI2158" i="2"/>
  <c r="EJ2158" i="2"/>
  <c r="EK2158" i="2" s="1"/>
  <c r="EL2158" i="2"/>
  <c r="EM2158" i="2" s="1"/>
  <c r="EN2158" i="2"/>
  <c r="EO2158" i="2" s="1"/>
  <c r="EP2158" i="2"/>
  <c r="EQ2158" i="2" s="1"/>
  <c r="ER2158" i="2"/>
  <c r="ES2158" i="2" s="1"/>
  <c r="DX2159" i="2"/>
  <c r="DY2159" i="2" s="1"/>
  <c r="DZ2159" i="2"/>
  <c r="EA2159" i="2" s="1"/>
  <c r="EB2159" i="2"/>
  <c r="EC2159" i="2"/>
  <c r="ED2159" i="2"/>
  <c r="EE2159" i="2" s="1"/>
  <c r="EF2159" i="2"/>
  <c r="EG2159" i="2" s="1"/>
  <c r="EH2159" i="2"/>
  <c r="EI2159" i="2" s="1"/>
  <c r="EJ2159" i="2"/>
  <c r="EK2159" i="2" s="1"/>
  <c r="EL2159" i="2"/>
  <c r="EM2159" i="2" s="1"/>
  <c r="EN2159" i="2"/>
  <c r="EO2159" i="2"/>
  <c r="EP2159" i="2"/>
  <c r="EQ2159" i="2" s="1"/>
  <c r="ER2159" i="2"/>
  <c r="ES2159" i="2" s="1"/>
  <c r="DX2160" i="2"/>
  <c r="DY2160" i="2"/>
  <c r="DZ2160" i="2"/>
  <c r="EA2160" i="2"/>
  <c r="EB2160" i="2"/>
  <c r="EC2160" i="2" s="1"/>
  <c r="ED2160" i="2"/>
  <c r="EE2160" i="2" s="1"/>
  <c r="EF2160" i="2"/>
  <c r="EG2160" i="2" s="1"/>
  <c r="EH2160" i="2"/>
  <c r="EI2160" i="2" s="1"/>
  <c r="EJ2160" i="2"/>
  <c r="EK2160" i="2" s="1"/>
  <c r="EL2160" i="2"/>
  <c r="EM2160" i="2" s="1"/>
  <c r="EN2160" i="2"/>
  <c r="EO2160" i="2" s="1"/>
  <c r="EP2160" i="2"/>
  <c r="EQ2160" i="2"/>
  <c r="ER2160" i="2"/>
  <c r="ES2160" i="2" s="1"/>
  <c r="DX2161" i="2"/>
  <c r="DY2161" i="2" s="1"/>
  <c r="DZ2161" i="2"/>
  <c r="EA2161" i="2"/>
  <c r="EB2161" i="2"/>
  <c r="EC2161" i="2" s="1"/>
  <c r="ED2161" i="2"/>
  <c r="EE2161" i="2" s="1"/>
  <c r="EF2161" i="2"/>
  <c r="EG2161" i="2"/>
  <c r="EH2161" i="2"/>
  <c r="EI2161" i="2" s="1"/>
  <c r="EJ2161" i="2"/>
  <c r="EK2161" i="2" s="1"/>
  <c r="EL2161" i="2"/>
  <c r="EM2161" i="2" s="1"/>
  <c r="EN2161" i="2"/>
  <c r="EO2161" i="2" s="1"/>
  <c r="EP2161" i="2"/>
  <c r="EQ2161" i="2" s="1"/>
  <c r="ER2161" i="2"/>
  <c r="ES2161" i="2" s="1"/>
  <c r="DX2162" i="2"/>
  <c r="DY2162" i="2" s="1"/>
  <c r="DZ2162" i="2"/>
  <c r="EA2162" i="2" s="1"/>
  <c r="EB2162" i="2"/>
  <c r="EC2162" i="2"/>
  <c r="ED2162" i="2"/>
  <c r="EE2162" i="2" s="1"/>
  <c r="EF2162" i="2"/>
  <c r="EG2162" i="2" s="1"/>
  <c r="EH2162" i="2"/>
  <c r="EI2162" i="2" s="1"/>
  <c r="EJ2162" i="2"/>
  <c r="EK2162" i="2" s="1"/>
  <c r="EL2162" i="2"/>
  <c r="EM2162" i="2" s="1"/>
  <c r="EN2162" i="2"/>
  <c r="EO2162" i="2" s="1"/>
  <c r="EP2162" i="2"/>
  <c r="EQ2162" i="2"/>
  <c r="ER2162" i="2"/>
  <c r="ES2162" i="2"/>
  <c r="DX2163" i="2"/>
  <c r="DY2163" i="2"/>
  <c r="DZ2163" i="2"/>
  <c r="EA2163" i="2" s="1"/>
  <c r="EB2163" i="2"/>
  <c r="EC2163" i="2" s="1"/>
  <c r="ED2163" i="2"/>
  <c r="EE2163" i="2" s="1"/>
  <c r="EF2163" i="2"/>
  <c r="EG2163" i="2" s="1"/>
  <c r="EH2163" i="2"/>
  <c r="EI2163" i="2" s="1"/>
  <c r="EJ2163" i="2"/>
  <c r="EK2163" i="2" s="1"/>
  <c r="EL2163" i="2"/>
  <c r="EM2163" i="2" s="1"/>
  <c r="EN2163" i="2"/>
  <c r="EO2163" i="2" s="1"/>
  <c r="EP2163" i="2"/>
  <c r="EQ2163" i="2" s="1"/>
  <c r="ER2163" i="2"/>
  <c r="ES2163" i="2"/>
  <c r="DX2164" i="2"/>
  <c r="DY2164" i="2"/>
  <c r="DZ2164" i="2"/>
  <c r="EA2164" i="2" s="1"/>
  <c r="EB2164" i="2"/>
  <c r="EC2164" i="2" s="1"/>
  <c r="ED2164" i="2"/>
  <c r="EE2164" i="2"/>
  <c r="EF2164" i="2"/>
  <c r="EG2164" i="2" s="1"/>
  <c r="EH2164" i="2"/>
  <c r="EI2164" i="2" s="1"/>
  <c r="EJ2164" i="2"/>
  <c r="EK2164" i="2" s="1"/>
  <c r="EL2164" i="2"/>
  <c r="EM2164" i="2" s="1"/>
  <c r="EN2164" i="2"/>
  <c r="EO2164" i="2" s="1"/>
  <c r="EP2164" i="2"/>
  <c r="EQ2164" i="2" s="1"/>
  <c r="ER2164" i="2"/>
  <c r="ES2164" i="2" s="1"/>
  <c r="DX2165" i="2"/>
  <c r="DY2165" i="2"/>
  <c r="DZ2165" i="2"/>
  <c r="EA2165" i="2" s="1"/>
  <c r="EB2165" i="2"/>
  <c r="EC2165" i="2" s="1"/>
  <c r="ED2165" i="2"/>
  <c r="EE2165" i="2" s="1"/>
  <c r="EF2165" i="2"/>
  <c r="EG2165" i="2" s="1"/>
  <c r="EH2165" i="2"/>
  <c r="EI2165" i="2" s="1"/>
  <c r="EJ2165" i="2"/>
  <c r="EK2165" i="2"/>
  <c r="EL2165" i="2"/>
  <c r="EM2165" i="2" s="1"/>
  <c r="EN2165" i="2"/>
  <c r="EO2165" i="2" s="1"/>
  <c r="EP2165" i="2"/>
  <c r="EQ2165" i="2"/>
  <c r="ER2165" i="2"/>
  <c r="ES2165" i="2"/>
  <c r="DX2166" i="2"/>
  <c r="DY2166" i="2" s="1"/>
  <c r="DZ2166" i="2"/>
  <c r="EA2166" i="2" s="1"/>
  <c r="EB2166" i="2"/>
  <c r="EC2166" i="2" s="1"/>
  <c r="ED2166" i="2"/>
  <c r="EE2166" i="2" s="1"/>
  <c r="EF2166" i="2"/>
  <c r="EG2166" i="2" s="1"/>
  <c r="EH2166" i="2"/>
  <c r="EI2166" i="2" s="1"/>
  <c r="EJ2166" i="2"/>
  <c r="EK2166" i="2" s="1"/>
  <c r="EL2166" i="2"/>
  <c r="EM2166" i="2"/>
  <c r="EN2166" i="2"/>
  <c r="EO2166" i="2" s="1"/>
  <c r="EP2166" i="2"/>
  <c r="EQ2166" i="2" s="1"/>
  <c r="ER2166" i="2"/>
  <c r="ES2166" i="2"/>
  <c r="DX2167" i="2"/>
  <c r="DY2167" i="2" s="1"/>
  <c r="DZ2167" i="2"/>
  <c r="EA2167" i="2" s="1"/>
  <c r="EB2167" i="2"/>
  <c r="EC2167" i="2"/>
  <c r="ED2167" i="2"/>
  <c r="EE2167" i="2" s="1"/>
  <c r="EF2167" i="2"/>
  <c r="EG2167" i="2" s="1"/>
  <c r="EH2167" i="2"/>
  <c r="EI2167" i="2" s="1"/>
  <c r="EJ2167" i="2"/>
  <c r="EK2167" i="2" s="1"/>
  <c r="EL2167" i="2"/>
  <c r="EM2167" i="2" s="1"/>
  <c r="EN2167" i="2"/>
  <c r="EO2167" i="2" s="1"/>
  <c r="EP2167" i="2"/>
  <c r="EQ2167" i="2" s="1"/>
  <c r="ER2167" i="2"/>
  <c r="ES2167" i="2" s="1"/>
  <c r="DX2168" i="2"/>
  <c r="DY2168" i="2"/>
  <c r="DZ2168" i="2"/>
  <c r="EA2168" i="2" s="1"/>
  <c r="EB2168" i="2"/>
  <c r="EC2168" i="2" s="1"/>
  <c r="ED2168" i="2"/>
  <c r="EE2168" i="2" s="1"/>
  <c r="EF2168" i="2"/>
  <c r="EG2168" i="2" s="1"/>
  <c r="EH2168" i="2"/>
  <c r="EI2168" i="2" s="1"/>
  <c r="EJ2168" i="2"/>
  <c r="EK2168" i="2" s="1"/>
  <c r="EL2168" i="2"/>
  <c r="EM2168" i="2"/>
  <c r="EN2168" i="2"/>
  <c r="EO2168" i="2"/>
  <c r="EP2168" i="2"/>
  <c r="EQ2168" i="2"/>
  <c r="ER2168" i="2"/>
  <c r="ES2168" i="2" s="1"/>
  <c r="DX2169" i="2"/>
  <c r="DY2169" i="2" s="1"/>
  <c r="DZ2169" i="2"/>
  <c r="EA2169" i="2" s="1"/>
  <c r="EB2169" i="2"/>
  <c r="EC2169" i="2" s="1"/>
  <c r="ED2169" i="2"/>
  <c r="EE2169" i="2" s="1"/>
  <c r="EF2169" i="2"/>
  <c r="EG2169" i="2" s="1"/>
  <c r="EH2169" i="2"/>
  <c r="EI2169" i="2" s="1"/>
  <c r="EJ2169" i="2"/>
  <c r="EK2169" i="2" s="1"/>
  <c r="EL2169" i="2"/>
  <c r="EM2169" i="2" s="1"/>
  <c r="EN2169" i="2"/>
  <c r="EO2169" i="2"/>
  <c r="EP2169" i="2"/>
  <c r="EQ2169" i="2"/>
  <c r="ER2169" i="2"/>
  <c r="ES2169" i="2" s="1"/>
  <c r="DX2170" i="2"/>
  <c r="DY2170" i="2" s="1"/>
  <c r="DZ2170" i="2"/>
  <c r="EA2170" i="2"/>
  <c r="EB2170" i="2"/>
  <c r="EC2170" i="2" s="1"/>
  <c r="ED2170" i="2"/>
  <c r="EE2170" i="2" s="1"/>
  <c r="EF2170" i="2"/>
  <c r="EG2170" i="2" s="1"/>
  <c r="EH2170" i="2"/>
  <c r="EI2170" i="2" s="1"/>
  <c r="EJ2170" i="2"/>
  <c r="EK2170" i="2" s="1"/>
  <c r="EL2170" i="2"/>
  <c r="EM2170" i="2" s="1"/>
  <c r="EN2170" i="2"/>
  <c r="EO2170" i="2" s="1"/>
  <c r="EP2170" i="2"/>
  <c r="EQ2170" i="2"/>
  <c r="ER2170" i="2"/>
  <c r="ES2170" i="2" s="1"/>
  <c r="DX2171" i="2"/>
  <c r="DY2171" i="2" s="1"/>
  <c r="DZ2171" i="2"/>
  <c r="EA2171" i="2" s="1"/>
  <c r="EB2171" i="2"/>
  <c r="EC2171" i="2" s="1"/>
  <c r="ED2171" i="2"/>
  <c r="EE2171" i="2" s="1"/>
  <c r="EF2171" i="2"/>
  <c r="EG2171" i="2"/>
  <c r="EH2171" i="2"/>
  <c r="EI2171" i="2" s="1"/>
  <c r="EJ2171" i="2"/>
  <c r="EK2171" i="2" s="1"/>
  <c r="EL2171" i="2"/>
  <c r="EM2171" i="2"/>
  <c r="EN2171" i="2"/>
  <c r="EO2171" i="2"/>
  <c r="EP2171" i="2"/>
  <c r="EQ2171" i="2" s="1"/>
  <c r="ER2171" i="2"/>
  <c r="ES2171" i="2" s="1"/>
  <c r="DX2172" i="2"/>
  <c r="DY2172" i="2" s="1"/>
  <c r="DZ2172" i="2"/>
  <c r="EA2172" i="2" s="1"/>
  <c r="EB2172" i="2"/>
  <c r="EC2172" i="2" s="1"/>
  <c r="ED2172" i="2"/>
  <c r="EE2172" i="2" s="1"/>
  <c r="EF2172" i="2"/>
  <c r="EG2172" i="2" s="1"/>
  <c r="EH2172" i="2"/>
  <c r="EI2172" i="2"/>
  <c r="EJ2172" i="2"/>
  <c r="EK2172" i="2" s="1"/>
  <c r="EL2172" i="2"/>
  <c r="EM2172" i="2" s="1"/>
  <c r="EN2172" i="2"/>
  <c r="EO2172" i="2"/>
  <c r="EP2172" i="2"/>
  <c r="EQ2172" i="2" s="1"/>
  <c r="ER2172" i="2"/>
  <c r="ES2172" i="2" s="1"/>
  <c r="DX2173" i="2"/>
  <c r="DY2173" i="2"/>
  <c r="DZ2173" i="2"/>
  <c r="EA2173" i="2" s="1"/>
  <c r="EB2173" i="2"/>
  <c r="EC2173" i="2" s="1"/>
  <c r="ED2173" i="2"/>
  <c r="EE2173" i="2" s="1"/>
  <c r="EF2173" i="2"/>
  <c r="EG2173" i="2" s="1"/>
  <c r="EH2173" i="2"/>
  <c r="EI2173" i="2" s="1"/>
  <c r="EJ2173" i="2"/>
  <c r="EK2173" i="2" s="1"/>
  <c r="EL2173" i="2"/>
  <c r="EM2173" i="2" s="1"/>
  <c r="EN2173" i="2"/>
  <c r="EO2173" i="2" s="1"/>
  <c r="EP2173" i="2"/>
  <c r="EQ2173" i="2"/>
  <c r="ER2173" i="2"/>
  <c r="ES2173" i="2" s="1"/>
  <c r="DX2174" i="2"/>
  <c r="DY2174" i="2" s="1"/>
  <c r="DZ2174" i="2"/>
  <c r="EA2174" i="2" s="1"/>
  <c r="EB2174" i="2"/>
  <c r="EC2174" i="2" s="1"/>
  <c r="ED2174" i="2"/>
  <c r="EE2174" i="2" s="1"/>
  <c r="EF2174" i="2"/>
  <c r="EG2174" i="2" s="1"/>
  <c r="EH2174" i="2"/>
  <c r="EI2174" i="2"/>
  <c r="EJ2174" i="2"/>
  <c r="EK2174" i="2"/>
  <c r="EL2174" i="2"/>
  <c r="EM2174" i="2"/>
  <c r="EN2174" i="2"/>
  <c r="EO2174" i="2" s="1"/>
  <c r="EP2174" i="2"/>
  <c r="EQ2174" i="2" s="1"/>
  <c r="ER2174" i="2"/>
  <c r="ES2174" i="2" s="1"/>
  <c r="DX2175" i="2"/>
  <c r="DY2175" i="2" s="1"/>
  <c r="DZ2175" i="2"/>
  <c r="EA2175" i="2" s="1"/>
  <c r="EB2175" i="2"/>
  <c r="EC2175" i="2" s="1"/>
  <c r="ED2175" i="2"/>
  <c r="EE2175" i="2" s="1"/>
  <c r="EF2175" i="2"/>
  <c r="EG2175" i="2" s="1"/>
  <c r="EH2175" i="2"/>
  <c r="EI2175" i="2" s="1"/>
  <c r="EJ2175" i="2"/>
  <c r="EK2175" i="2"/>
  <c r="EL2175" i="2"/>
  <c r="EM2175" i="2"/>
  <c r="EN2175" i="2"/>
  <c r="EO2175" i="2" s="1"/>
  <c r="EP2175" i="2"/>
  <c r="EQ2175" i="2" s="1"/>
  <c r="ER2175" i="2"/>
  <c r="ES2175" i="2"/>
  <c r="DX2176" i="2"/>
  <c r="DY2176" i="2" s="1"/>
  <c r="DZ2176" i="2"/>
  <c r="EA2176" i="2" s="1"/>
  <c r="EB2176" i="2"/>
  <c r="EC2176" i="2" s="1"/>
  <c r="ED2176" i="2"/>
  <c r="EE2176" i="2" s="1"/>
  <c r="EF2176" i="2"/>
  <c r="EG2176" i="2" s="1"/>
  <c r="EH2176" i="2"/>
  <c r="EI2176" i="2" s="1"/>
  <c r="EJ2176" i="2"/>
  <c r="EK2176" i="2" s="1"/>
  <c r="EL2176" i="2"/>
  <c r="EM2176" i="2"/>
  <c r="EN2176" i="2"/>
  <c r="EO2176" i="2" s="1"/>
  <c r="EP2176" i="2"/>
  <c r="EQ2176" i="2" s="1"/>
  <c r="ER2176" i="2"/>
  <c r="ES2176" i="2" s="1"/>
  <c r="DX2177" i="2"/>
  <c r="DY2177" i="2" s="1"/>
  <c r="DZ2177" i="2"/>
  <c r="EA2177" i="2" s="1"/>
  <c r="EB2177" i="2"/>
  <c r="EC2177" i="2"/>
  <c r="ED2177" i="2"/>
  <c r="EE2177" i="2" s="1"/>
  <c r="EF2177" i="2"/>
  <c r="EG2177" i="2" s="1"/>
  <c r="EH2177" i="2"/>
  <c r="EI2177" i="2"/>
  <c r="EJ2177" i="2"/>
  <c r="EK2177" i="2"/>
  <c r="EL2177" i="2"/>
  <c r="EM2177" i="2" s="1"/>
  <c r="EN2177" i="2"/>
  <c r="EO2177" i="2"/>
  <c r="EP2177" i="2"/>
  <c r="EQ2177" i="2" s="1"/>
  <c r="ER2177" i="2"/>
  <c r="ES2177" i="2" s="1"/>
  <c r="DX2178" i="2"/>
  <c r="DY2178" i="2" s="1"/>
  <c r="DZ2178" i="2"/>
  <c r="EA2178" i="2" s="1"/>
  <c r="EB2178" i="2"/>
  <c r="EC2178" i="2" s="1"/>
  <c r="ED2178" i="2"/>
  <c r="EE2178" i="2"/>
  <c r="EF2178" i="2"/>
  <c r="EG2178" i="2" s="1"/>
  <c r="EH2178" i="2"/>
  <c r="EI2178" i="2" s="1"/>
  <c r="EJ2178" i="2"/>
  <c r="EK2178" i="2" s="1"/>
  <c r="EL2178" i="2"/>
  <c r="EM2178" i="2" s="1"/>
  <c r="EN2178" i="2"/>
  <c r="EO2178" i="2" s="1"/>
  <c r="EP2178" i="2"/>
  <c r="EQ2178" i="2"/>
  <c r="ER2178" i="2"/>
  <c r="ES2178" i="2" s="1"/>
  <c r="DX2179" i="2"/>
  <c r="DY2179" i="2" s="1"/>
  <c r="DZ2179" i="2"/>
  <c r="EA2179" i="2" s="1"/>
  <c r="EB2179" i="2"/>
  <c r="EC2179" i="2" s="1"/>
  <c r="ED2179" i="2"/>
  <c r="EE2179" i="2" s="1"/>
  <c r="EF2179" i="2"/>
  <c r="EG2179" i="2"/>
  <c r="EH2179" i="2"/>
  <c r="EI2179" i="2" s="1"/>
  <c r="EJ2179" i="2"/>
  <c r="EK2179" i="2"/>
  <c r="EL2179" i="2"/>
  <c r="EM2179" i="2"/>
  <c r="EN2179" i="2"/>
  <c r="EO2179" i="2" s="1"/>
  <c r="EP2179" i="2"/>
  <c r="EQ2179" i="2" s="1"/>
  <c r="ER2179" i="2"/>
  <c r="ES2179" i="2" s="1"/>
  <c r="DX2180" i="2"/>
  <c r="DY2180" i="2" s="1"/>
  <c r="DZ2180" i="2"/>
  <c r="EA2180" i="2" s="1"/>
  <c r="EB2180" i="2"/>
  <c r="EC2180" i="2" s="1"/>
  <c r="ED2180" i="2"/>
  <c r="EE2180" i="2"/>
  <c r="EF2180" i="2"/>
  <c r="EG2180" i="2"/>
  <c r="EH2180" i="2"/>
  <c r="EI2180" i="2" s="1"/>
  <c r="EJ2180" i="2"/>
  <c r="EK2180" i="2" s="1"/>
  <c r="EL2180" i="2"/>
  <c r="EM2180" i="2" s="1"/>
  <c r="EN2180" i="2"/>
  <c r="EO2180" i="2" s="1"/>
  <c r="EP2180" i="2"/>
  <c r="EQ2180" i="2" s="1"/>
  <c r="ER2180" i="2"/>
  <c r="ES2180" i="2" s="1"/>
  <c r="DX2181" i="2"/>
  <c r="DY2181" i="2" s="1"/>
  <c r="DZ2181" i="2"/>
  <c r="EA2181" i="2" s="1"/>
  <c r="EB2181" i="2"/>
  <c r="EC2181" i="2"/>
  <c r="ED2181" i="2"/>
  <c r="EE2181" i="2" s="1"/>
  <c r="EF2181" i="2"/>
  <c r="EG2181" i="2" s="1"/>
  <c r="EH2181" i="2"/>
  <c r="EI2181" i="2"/>
  <c r="EJ2181" i="2"/>
  <c r="EK2181" i="2" s="1"/>
  <c r="EL2181" i="2"/>
  <c r="EM2181" i="2" s="1"/>
  <c r="EN2181" i="2"/>
  <c r="EO2181" i="2" s="1"/>
  <c r="EP2181" i="2"/>
  <c r="EQ2181" i="2" s="1"/>
  <c r="ER2181" i="2"/>
  <c r="ES2181" i="2" s="1"/>
  <c r="DX2182" i="2"/>
  <c r="DY2182" i="2" s="1"/>
  <c r="DZ2182" i="2"/>
  <c r="EA2182" i="2" s="1"/>
  <c r="EB2182" i="2"/>
  <c r="EC2182" i="2" s="1"/>
  <c r="ED2182" i="2"/>
  <c r="EE2182" i="2" s="1"/>
  <c r="EF2182" i="2"/>
  <c r="EG2182" i="2" s="1"/>
  <c r="EH2182" i="2"/>
  <c r="EI2182" i="2"/>
  <c r="EJ2182" i="2"/>
  <c r="EK2182" i="2" s="1"/>
  <c r="EL2182" i="2"/>
  <c r="EM2182" i="2" s="1"/>
  <c r="EN2182" i="2"/>
  <c r="EO2182" i="2" s="1"/>
  <c r="EP2182" i="2"/>
  <c r="EQ2182" i="2" s="1"/>
  <c r="ER2182" i="2"/>
  <c r="ES2182" i="2" s="1"/>
  <c r="DX2183" i="2"/>
  <c r="DY2183" i="2"/>
  <c r="DZ2183" i="2"/>
  <c r="EA2183" i="2" s="1"/>
  <c r="EB2183" i="2"/>
  <c r="EC2183" i="2" s="1"/>
  <c r="ED2183" i="2"/>
  <c r="EE2183" i="2"/>
  <c r="EF2183" i="2"/>
  <c r="EG2183" i="2"/>
  <c r="EH2183" i="2"/>
  <c r="EI2183" i="2" s="1"/>
  <c r="EJ2183" i="2"/>
  <c r="EK2183" i="2"/>
  <c r="EL2183" i="2"/>
  <c r="EM2183" i="2" s="1"/>
  <c r="EN2183" i="2"/>
  <c r="EO2183" i="2" s="1"/>
  <c r="EP2183" i="2"/>
  <c r="EQ2183" i="2" s="1"/>
  <c r="ER2183" i="2"/>
  <c r="ES2183" i="2" s="1"/>
  <c r="DX2184" i="2"/>
  <c r="DY2184" i="2" s="1"/>
  <c r="DZ2184" i="2"/>
  <c r="EA2184" i="2"/>
  <c r="EB2184" i="2"/>
  <c r="EC2184" i="2" s="1"/>
  <c r="ED2184" i="2"/>
  <c r="EE2184" i="2" s="1"/>
  <c r="EF2184" i="2"/>
  <c r="EG2184" i="2"/>
  <c r="EH2184" i="2"/>
  <c r="EI2184" i="2" s="1"/>
  <c r="EJ2184" i="2"/>
  <c r="EK2184" i="2" s="1"/>
  <c r="EL2184" i="2"/>
  <c r="EM2184" i="2"/>
  <c r="EN2184" i="2"/>
  <c r="EO2184" i="2" s="1"/>
  <c r="EP2184" i="2"/>
  <c r="EQ2184" i="2" s="1"/>
  <c r="ER2184" i="2"/>
  <c r="ES2184" i="2" s="1"/>
  <c r="DX2185" i="2"/>
  <c r="DY2185" i="2" s="1"/>
  <c r="DZ2185" i="2"/>
  <c r="EA2185" i="2" s="1"/>
  <c r="EB2185" i="2"/>
  <c r="EC2185" i="2" s="1"/>
  <c r="ED2185" i="2"/>
  <c r="EE2185" i="2" s="1"/>
  <c r="EF2185" i="2"/>
  <c r="EG2185" i="2" s="1"/>
  <c r="EH2185" i="2"/>
  <c r="EI2185" i="2"/>
  <c r="EJ2185" i="2"/>
  <c r="EK2185" i="2" s="1"/>
  <c r="EL2185" i="2"/>
  <c r="EM2185" i="2" s="1"/>
  <c r="EN2185" i="2"/>
  <c r="EO2185" i="2" s="1"/>
  <c r="EP2185" i="2"/>
  <c r="EQ2185" i="2" s="1"/>
  <c r="ER2185" i="2"/>
  <c r="ES2185" i="2" s="1"/>
  <c r="DX2186" i="2"/>
  <c r="DY2186" i="2" s="1"/>
  <c r="DZ2186" i="2"/>
  <c r="EA2186" i="2" s="1"/>
  <c r="EB2186" i="2"/>
  <c r="EC2186" i="2"/>
  <c r="ED2186" i="2"/>
  <c r="EE2186" i="2"/>
  <c r="EF2186" i="2"/>
  <c r="EG2186" i="2" s="1"/>
  <c r="EH2186" i="2"/>
  <c r="EI2186" i="2" s="1"/>
  <c r="EJ2186" i="2"/>
  <c r="EK2186" i="2" s="1"/>
  <c r="EL2186" i="2"/>
  <c r="EM2186" i="2" s="1"/>
  <c r="EN2186" i="2"/>
  <c r="EO2186" i="2" s="1"/>
  <c r="EP2186" i="2"/>
  <c r="EQ2186" i="2" s="1"/>
  <c r="ER2186" i="2"/>
  <c r="ES2186" i="2"/>
  <c r="DX2187" i="2"/>
  <c r="DY2187" i="2" s="1"/>
  <c r="DZ2187" i="2"/>
  <c r="EA2187" i="2" s="1"/>
  <c r="EB2187" i="2"/>
  <c r="EC2187" i="2"/>
  <c r="ED2187" i="2"/>
  <c r="EE2187" i="2"/>
  <c r="EF2187" i="2"/>
  <c r="EG2187" i="2" s="1"/>
  <c r="EH2187" i="2"/>
  <c r="EI2187" i="2" s="1"/>
  <c r="EJ2187" i="2"/>
  <c r="EK2187" i="2"/>
  <c r="EL2187" i="2"/>
  <c r="EM2187" i="2" s="1"/>
  <c r="EN2187" i="2"/>
  <c r="EO2187" i="2" s="1"/>
  <c r="EP2187" i="2"/>
  <c r="EQ2187" i="2" s="1"/>
  <c r="ER2187" i="2"/>
  <c r="ES2187" i="2" s="1"/>
  <c r="DX2188" i="2"/>
  <c r="DY2188" i="2" s="1"/>
  <c r="DZ2188" i="2"/>
  <c r="EA2188" i="2" s="1"/>
  <c r="EB2188" i="2"/>
  <c r="EC2188" i="2" s="1"/>
  <c r="ED2188" i="2"/>
  <c r="EE2188" i="2"/>
  <c r="EF2188" i="2"/>
  <c r="EG2188" i="2" s="1"/>
  <c r="EH2188" i="2"/>
  <c r="EI2188" i="2" s="1"/>
  <c r="EJ2188" i="2"/>
  <c r="EK2188" i="2" s="1"/>
  <c r="EL2188" i="2"/>
  <c r="EM2188" i="2" s="1"/>
  <c r="EN2188" i="2"/>
  <c r="EO2188" i="2" s="1"/>
  <c r="EP2188" i="2"/>
  <c r="EQ2188" i="2"/>
  <c r="ER2188" i="2"/>
  <c r="ES2188" i="2" s="1"/>
  <c r="DX2189" i="2"/>
  <c r="DY2189" i="2" s="1"/>
  <c r="DZ2189" i="2"/>
  <c r="EA2189" i="2"/>
  <c r="EB2189" i="2"/>
  <c r="EC2189" i="2"/>
  <c r="ED2189" i="2"/>
  <c r="EE2189" i="2" s="1"/>
  <c r="EF2189" i="2"/>
  <c r="EG2189" i="2"/>
  <c r="EH2189" i="2"/>
  <c r="EI2189" i="2" s="1"/>
  <c r="EJ2189" i="2"/>
  <c r="EK2189" i="2" s="1"/>
  <c r="EL2189" i="2"/>
  <c r="EM2189" i="2" s="1"/>
  <c r="EN2189" i="2"/>
  <c r="EO2189" i="2" s="1"/>
  <c r="EP2189" i="2"/>
  <c r="EQ2189" i="2" s="1"/>
  <c r="ER2189" i="2"/>
  <c r="ES2189" i="2"/>
  <c r="DX2190" i="2"/>
  <c r="DY2190" i="2" s="1"/>
  <c r="DZ2190" i="2"/>
  <c r="EA2190" i="2" s="1"/>
  <c r="EB2190" i="2"/>
  <c r="EC2190" i="2" s="1"/>
  <c r="ED2190" i="2"/>
  <c r="EE2190" i="2" s="1"/>
  <c r="EF2190" i="2"/>
  <c r="EG2190" i="2" s="1"/>
  <c r="EH2190" i="2"/>
  <c r="EI2190" i="2"/>
  <c r="EJ2190" i="2"/>
  <c r="EK2190" i="2" s="1"/>
  <c r="EL2190" i="2"/>
  <c r="EM2190" i="2" s="1"/>
  <c r="EN2190" i="2"/>
  <c r="EO2190" i="2" s="1"/>
  <c r="EP2190" i="2"/>
  <c r="EQ2190" i="2" s="1"/>
  <c r="ER2190" i="2"/>
  <c r="ES2190" i="2" s="1"/>
  <c r="DX2191" i="2"/>
  <c r="DY2191" i="2"/>
  <c r="DZ2191" i="2"/>
  <c r="EA2191" i="2" s="1"/>
  <c r="EB2191" i="2"/>
  <c r="EC2191" i="2"/>
  <c r="ED2191" i="2"/>
  <c r="EE2191" i="2"/>
  <c r="EF2191" i="2"/>
  <c r="EG2191" i="2" s="1"/>
  <c r="EH2191" i="2"/>
  <c r="EI2191" i="2" s="1"/>
  <c r="EJ2191" i="2"/>
  <c r="EK2191" i="2" s="1"/>
  <c r="EL2191" i="2"/>
  <c r="EM2191" i="2" s="1"/>
  <c r="EN2191" i="2"/>
  <c r="EO2191" i="2" s="1"/>
  <c r="EP2191" i="2"/>
  <c r="EQ2191" i="2" s="1"/>
  <c r="ER2191" i="2"/>
  <c r="ES2191" i="2"/>
  <c r="DX2192" i="2"/>
  <c r="DY2192" i="2"/>
  <c r="DZ2192" i="2"/>
  <c r="EA2192" i="2" s="1"/>
  <c r="EB2192" i="2"/>
  <c r="EC2192" i="2" s="1"/>
  <c r="ED2192" i="2"/>
  <c r="EE2192" i="2" s="1"/>
  <c r="EF2192" i="2"/>
  <c r="EG2192" i="2" s="1"/>
  <c r="EH2192" i="2"/>
  <c r="EI2192" i="2" s="1"/>
  <c r="EJ2192" i="2"/>
  <c r="EK2192" i="2" s="1"/>
  <c r="EL2192" i="2"/>
  <c r="EM2192" i="2" s="1"/>
  <c r="EN2192" i="2"/>
  <c r="EO2192" i="2" s="1"/>
  <c r="EP2192" i="2"/>
  <c r="EQ2192" i="2"/>
  <c r="ER2192" i="2"/>
  <c r="ES2192" i="2" s="1"/>
  <c r="DX2193" i="2"/>
  <c r="DY2193" i="2" s="1"/>
  <c r="DZ2193" i="2"/>
  <c r="EA2193" i="2"/>
  <c r="EB2193" i="2"/>
  <c r="EC2193" i="2" s="1"/>
  <c r="ED2193" i="2"/>
  <c r="EE2193" i="2" s="1"/>
  <c r="EF2193" i="2"/>
  <c r="EG2193" i="2" s="1"/>
  <c r="EH2193" i="2"/>
  <c r="EI2193" i="2" s="1"/>
  <c r="EJ2193" i="2"/>
  <c r="EK2193" i="2" s="1"/>
  <c r="EL2193" i="2"/>
  <c r="EM2193" i="2" s="1"/>
  <c r="EN2193" i="2"/>
  <c r="EO2193" i="2" s="1"/>
  <c r="EP2193" i="2"/>
  <c r="EQ2193" i="2" s="1"/>
  <c r="ER2193" i="2"/>
  <c r="ES2193" i="2" s="1"/>
  <c r="DX2194" i="2"/>
  <c r="DY2194" i="2" s="1"/>
  <c r="DZ2194" i="2"/>
  <c r="EA2194" i="2"/>
  <c r="EB2194" i="2"/>
  <c r="EC2194" i="2" s="1"/>
  <c r="ED2194" i="2"/>
  <c r="EE2194" i="2" s="1"/>
  <c r="EF2194" i="2"/>
  <c r="EG2194" i="2" s="1"/>
  <c r="EH2194" i="2"/>
  <c r="EI2194" i="2" s="1"/>
  <c r="EJ2194" i="2"/>
  <c r="EK2194" i="2" s="1"/>
  <c r="EL2194" i="2"/>
  <c r="EM2194" i="2"/>
  <c r="EN2194" i="2"/>
  <c r="EO2194" i="2" s="1"/>
  <c r="EP2194" i="2"/>
  <c r="EQ2194" i="2" s="1"/>
  <c r="ER2194" i="2"/>
  <c r="ES2194" i="2"/>
  <c r="DX2195" i="2"/>
  <c r="DY2195" i="2"/>
  <c r="DZ2195" i="2"/>
  <c r="EA2195" i="2" s="1"/>
  <c r="EB2195" i="2"/>
  <c r="EC2195" i="2"/>
  <c r="ED2195" i="2"/>
  <c r="EE2195" i="2" s="1"/>
  <c r="EF2195" i="2"/>
  <c r="EG2195" i="2" s="1"/>
  <c r="EH2195" i="2"/>
  <c r="EI2195" i="2" s="1"/>
  <c r="EJ2195" i="2"/>
  <c r="EK2195" i="2" s="1"/>
  <c r="EL2195" i="2"/>
  <c r="EM2195" i="2" s="1"/>
  <c r="EN2195" i="2"/>
  <c r="EO2195" i="2"/>
  <c r="EP2195" i="2"/>
  <c r="EQ2195" i="2" s="1"/>
  <c r="ER2195" i="2"/>
  <c r="ES2195" i="2" s="1"/>
  <c r="DX2196" i="2"/>
  <c r="DY2196" i="2"/>
  <c r="DZ2196" i="2"/>
  <c r="EA2196" i="2" s="1"/>
  <c r="EB2196" i="2"/>
  <c r="EC2196" i="2" s="1"/>
  <c r="ED2196" i="2"/>
  <c r="EE2196" i="2"/>
  <c r="EF2196" i="2"/>
  <c r="EG2196" i="2" s="1"/>
  <c r="EH2196" i="2"/>
  <c r="EI2196" i="2" s="1"/>
  <c r="EJ2196" i="2"/>
  <c r="EK2196" i="2" s="1"/>
  <c r="EL2196" i="2"/>
  <c r="EM2196" i="2" s="1"/>
  <c r="EN2196" i="2"/>
  <c r="EO2196" i="2" s="1"/>
  <c r="EP2196" i="2"/>
  <c r="EQ2196" i="2" s="1"/>
  <c r="ER2196" i="2"/>
  <c r="ES2196" i="2" s="1"/>
  <c r="DX2197" i="2"/>
  <c r="DY2197" i="2" s="1"/>
  <c r="DZ2197" i="2"/>
  <c r="EA2197" i="2"/>
  <c r="EB2197" i="2"/>
  <c r="EC2197" i="2" s="1"/>
  <c r="ED2197" i="2"/>
  <c r="EE2197" i="2" s="1"/>
  <c r="EF2197" i="2"/>
  <c r="EG2197" i="2" s="1"/>
  <c r="EH2197" i="2"/>
  <c r="EI2197" i="2" s="1"/>
  <c r="EJ2197" i="2"/>
  <c r="EK2197" i="2" s="1"/>
  <c r="EL2197" i="2"/>
  <c r="EM2197" i="2" s="1"/>
  <c r="EN2197" i="2"/>
  <c r="EO2197" i="2" s="1"/>
  <c r="EP2197" i="2"/>
  <c r="EQ2197" i="2"/>
  <c r="ER2197" i="2"/>
  <c r="ES2197" i="2"/>
  <c r="DX2198" i="2"/>
  <c r="DY2198" i="2" s="1"/>
  <c r="DZ2198" i="2"/>
  <c r="EA2198" i="2" s="1"/>
  <c r="EB2198" i="2"/>
  <c r="EC2198" i="2" s="1"/>
  <c r="ED2198" i="2"/>
  <c r="EE2198" i="2" s="1"/>
  <c r="EF2198" i="2"/>
  <c r="EG2198" i="2" s="1"/>
  <c r="EH2198" i="2"/>
  <c r="EI2198" i="2" s="1"/>
  <c r="EJ2198" i="2"/>
  <c r="EK2198" i="2"/>
  <c r="EL2198" i="2"/>
  <c r="EM2198" i="2" s="1"/>
  <c r="EN2198" i="2"/>
  <c r="EO2198" i="2" s="1"/>
  <c r="EP2198" i="2"/>
  <c r="EQ2198" i="2"/>
  <c r="ER2198" i="2"/>
  <c r="ES2198" i="2"/>
  <c r="DX2199" i="2"/>
  <c r="DY2199" i="2" s="1"/>
  <c r="DZ2199" i="2"/>
  <c r="EA2199" i="2" s="1"/>
  <c r="EB2199" i="2"/>
  <c r="EC2199" i="2"/>
  <c r="ED2199" i="2"/>
  <c r="EE2199" i="2" s="1"/>
  <c r="EF2199" i="2"/>
  <c r="EG2199" i="2" s="1"/>
  <c r="EH2199" i="2"/>
  <c r="EI2199" i="2" s="1"/>
  <c r="EJ2199" i="2"/>
  <c r="EK2199" i="2" s="1"/>
  <c r="EL2199" i="2"/>
  <c r="EM2199" i="2" s="1"/>
  <c r="EN2199" i="2"/>
  <c r="EO2199" i="2" s="1"/>
  <c r="EP2199" i="2"/>
  <c r="EQ2199" i="2" s="1"/>
  <c r="ER2199" i="2"/>
  <c r="ES2199" i="2"/>
  <c r="DX2200" i="2"/>
  <c r="DY2200" i="2" s="1"/>
  <c r="DZ2200" i="2"/>
  <c r="EA2200" i="2" s="1"/>
  <c r="EB2200" i="2"/>
  <c r="EC2200" i="2" s="1"/>
  <c r="ED2200" i="2"/>
  <c r="EE2200" i="2" s="1"/>
  <c r="EF2200" i="2"/>
  <c r="EG2200" i="2" s="1"/>
  <c r="EH2200" i="2"/>
  <c r="EI2200" i="2" s="1"/>
  <c r="EJ2200" i="2"/>
  <c r="EK2200" i="2" s="1"/>
  <c r="EL2200" i="2"/>
  <c r="EM2200" i="2" s="1"/>
  <c r="EN2200" i="2"/>
  <c r="EO2200" i="2" s="1"/>
  <c r="EP2200" i="2"/>
  <c r="EQ2200" i="2" s="1"/>
  <c r="ER2200" i="2"/>
  <c r="ES2200" i="2" s="1"/>
  <c r="DX2201" i="2"/>
  <c r="DY2201" i="2"/>
  <c r="DZ2201" i="2"/>
  <c r="EA2201" i="2" s="1"/>
  <c r="EB2201" i="2"/>
  <c r="EC2201" i="2" s="1"/>
  <c r="ED2201" i="2"/>
  <c r="EE2201" i="2" s="1"/>
  <c r="EF2201" i="2"/>
  <c r="EG2201" i="2" s="1"/>
  <c r="EH2201" i="2"/>
  <c r="EI2201" i="2" s="1"/>
  <c r="EJ2201" i="2"/>
  <c r="EK2201" i="2" s="1"/>
  <c r="EL2201" i="2"/>
  <c r="EM2201" i="2" s="1"/>
  <c r="EN2201" i="2"/>
  <c r="EO2201" i="2" s="1"/>
  <c r="EP2201" i="2"/>
  <c r="EQ2201" i="2"/>
  <c r="ER2201" i="2"/>
  <c r="ES2201" i="2" s="1"/>
  <c r="DX2202" i="2"/>
  <c r="DY2202" i="2" s="1"/>
  <c r="DZ2202" i="2"/>
  <c r="EA2202" i="2"/>
  <c r="EB2202" i="2"/>
  <c r="EC2202" i="2" s="1"/>
  <c r="ED2202" i="2"/>
  <c r="EE2202" i="2" s="1"/>
  <c r="EF2202" i="2"/>
  <c r="EG2202" i="2" s="1"/>
  <c r="EH2202" i="2"/>
  <c r="EI2202" i="2" s="1"/>
  <c r="EJ2202" i="2"/>
  <c r="EK2202" i="2"/>
  <c r="EL2202" i="2"/>
  <c r="EM2202" i="2"/>
  <c r="EN2202" i="2"/>
  <c r="EO2202" i="2" s="1"/>
  <c r="EP2202" i="2"/>
  <c r="EQ2202" i="2" s="1"/>
  <c r="ER2202" i="2"/>
  <c r="ES2202" i="2" s="1"/>
  <c r="DX2203" i="2"/>
  <c r="DY2203" i="2" s="1"/>
  <c r="DZ2203" i="2"/>
  <c r="EA2203" i="2" s="1"/>
  <c r="EB2203" i="2"/>
  <c r="EC2203" i="2" s="1"/>
  <c r="ED2203" i="2"/>
  <c r="EE2203" i="2" s="1"/>
  <c r="EF2203" i="2"/>
  <c r="EG2203" i="2" s="1"/>
  <c r="EH2203" i="2"/>
  <c r="EI2203" i="2" s="1"/>
  <c r="EJ2203" i="2"/>
  <c r="EK2203" i="2" s="1"/>
  <c r="EL2203" i="2"/>
  <c r="EM2203" i="2" s="1"/>
  <c r="EN2203" i="2"/>
  <c r="EO2203" i="2"/>
  <c r="EP2203" i="2"/>
  <c r="EQ2203" i="2" s="1"/>
  <c r="ER2203" i="2"/>
  <c r="ES2203" i="2"/>
  <c r="DX2204" i="2"/>
  <c r="DY2204" i="2" s="1"/>
  <c r="DZ2204" i="2"/>
  <c r="EA2204" i="2" s="1"/>
  <c r="EB2204" i="2"/>
  <c r="EC2204" i="2" s="1"/>
  <c r="ED2204" i="2"/>
  <c r="EE2204" i="2" s="1"/>
  <c r="EF2204" i="2"/>
  <c r="EG2204" i="2" s="1"/>
  <c r="EH2204" i="2"/>
  <c r="EI2204" i="2" s="1"/>
  <c r="EJ2204" i="2"/>
  <c r="EK2204" i="2" s="1"/>
  <c r="EL2204" i="2"/>
  <c r="EM2204" i="2"/>
  <c r="EN2204" i="2"/>
  <c r="EO2204" i="2"/>
  <c r="EP2204" i="2"/>
  <c r="EQ2204" i="2" s="1"/>
  <c r="ER2204" i="2"/>
  <c r="ES2204" i="2" s="1"/>
  <c r="DX2205" i="2"/>
  <c r="DY2205" i="2"/>
  <c r="DZ2205" i="2"/>
  <c r="EA2205" i="2" s="1"/>
  <c r="EB2205" i="2"/>
  <c r="EC2205" i="2" s="1"/>
  <c r="ED2205" i="2"/>
  <c r="EE2205" i="2" s="1"/>
  <c r="EF2205" i="2"/>
  <c r="EG2205" i="2" s="1"/>
  <c r="EH2205" i="2"/>
  <c r="EI2205" i="2" s="1"/>
  <c r="EJ2205" i="2"/>
  <c r="EK2205" i="2" s="1"/>
  <c r="EL2205" i="2"/>
  <c r="EM2205" i="2" s="1"/>
  <c r="EN2205" i="2"/>
  <c r="EO2205" i="2"/>
  <c r="EP2205" i="2"/>
  <c r="EQ2205" i="2"/>
  <c r="ER2205" i="2"/>
  <c r="ES2205" i="2" s="1"/>
  <c r="DX2206" i="2"/>
  <c r="DY2206" i="2" s="1"/>
  <c r="DZ2206" i="2"/>
  <c r="EA2206" i="2" s="1"/>
  <c r="EB2206" i="2"/>
  <c r="EC2206" i="2" s="1"/>
  <c r="ED2206" i="2"/>
  <c r="EE2206" i="2"/>
  <c r="EF2206" i="2"/>
  <c r="EG2206" i="2" s="1"/>
  <c r="EH2206" i="2"/>
  <c r="EI2206" i="2" s="1"/>
  <c r="EJ2206" i="2"/>
  <c r="EK2206" i="2" s="1"/>
  <c r="EL2206" i="2"/>
  <c r="EM2206" i="2"/>
  <c r="EN2206" i="2"/>
  <c r="EO2206" i="2" s="1"/>
  <c r="EP2206" i="2"/>
  <c r="EQ2206" i="2" s="1"/>
  <c r="ER2206" i="2"/>
  <c r="ES2206" i="2" s="1"/>
  <c r="DX2207" i="2"/>
  <c r="DY2207" i="2" s="1"/>
  <c r="DZ2207" i="2"/>
  <c r="EA2207" i="2" s="1"/>
  <c r="EB2207" i="2"/>
  <c r="EC2207" i="2" s="1"/>
  <c r="ED2207" i="2"/>
  <c r="EE2207" i="2" s="1"/>
  <c r="EF2207" i="2"/>
  <c r="EG2207" i="2"/>
  <c r="EH2207" i="2"/>
  <c r="EI2207" i="2" s="1"/>
  <c r="EJ2207" i="2"/>
  <c r="EK2207" i="2" s="1"/>
  <c r="EL2207" i="2"/>
  <c r="EM2207" i="2" s="1"/>
  <c r="EN2207" i="2"/>
  <c r="EO2207" i="2" s="1"/>
  <c r="EP2207" i="2"/>
  <c r="EQ2207" i="2" s="1"/>
  <c r="ER2207" i="2"/>
  <c r="ES2207" i="2"/>
  <c r="DX2208" i="2"/>
  <c r="DY2208" i="2" s="1"/>
  <c r="DZ2208" i="2"/>
  <c r="EA2208" i="2" s="1"/>
  <c r="EB2208" i="2"/>
  <c r="EC2208" i="2" s="1"/>
  <c r="ED2208" i="2"/>
  <c r="EE2208" i="2" s="1"/>
  <c r="EF2208" i="2"/>
  <c r="EG2208" i="2" s="1"/>
  <c r="EH2208" i="2"/>
  <c r="EI2208" i="2" s="1"/>
  <c r="EJ2208" i="2"/>
  <c r="EK2208" i="2" s="1"/>
  <c r="EL2208" i="2"/>
  <c r="EM2208" i="2"/>
  <c r="EN2208" i="2"/>
  <c r="EO2208" i="2" s="1"/>
  <c r="EP2208" i="2"/>
  <c r="EQ2208" i="2" s="1"/>
  <c r="ER2208" i="2"/>
  <c r="ES2208" i="2" s="1"/>
  <c r="DX2209" i="2"/>
  <c r="DY2209" i="2" s="1"/>
  <c r="DZ2209" i="2"/>
  <c r="EA2209" i="2" s="1"/>
  <c r="EB2209" i="2"/>
  <c r="EC2209" i="2"/>
  <c r="ED2209" i="2"/>
  <c r="EE2209" i="2" s="1"/>
  <c r="EF2209" i="2"/>
  <c r="EG2209" i="2" s="1"/>
  <c r="EH2209" i="2"/>
  <c r="EI2209" i="2"/>
  <c r="EJ2209" i="2"/>
  <c r="EK2209" i="2"/>
  <c r="EL2209" i="2"/>
  <c r="EM2209" i="2" s="1"/>
  <c r="EN2209" i="2"/>
  <c r="EO2209" i="2"/>
  <c r="EP2209" i="2"/>
  <c r="EQ2209" i="2" s="1"/>
  <c r="ER2209" i="2"/>
  <c r="ES2209" i="2" s="1"/>
  <c r="DX2210" i="2"/>
  <c r="DY2210" i="2" s="1"/>
  <c r="DZ2210" i="2"/>
  <c r="EA2210" i="2" s="1"/>
  <c r="EB2210" i="2"/>
  <c r="EC2210" i="2" s="1"/>
  <c r="ED2210" i="2"/>
  <c r="EE2210" i="2"/>
  <c r="EF2210" i="2"/>
  <c r="EG2210" i="2" s="1"/>
  <c r="EH2210" i="2"/>
  <c r="EI2210" i="2" s="1"/>
  <c r="EJ2210" i="2"/>
  <c r="EK2210" i="2" s="1"/>
  <c r="EL2210" i="2"/>
  <c r="EM2210" i="2" s="1"/>
  <c r="EN2210" i="2"/>
  <c r="EO2210" i="2" s="1"/>
  <c r="EP2210" i="2"/>
  <c r="EQ2210" i="2"/>
  <c r="ER2210" i="2"/>
  <c r="ES2210" i="2" s="1"/>
  <c r="DX2211" i="2"/>
  <c r="DY2211" i="2"/>
  <c r="DZ2211" i="2"/>
  <c r="EA2211" i="2" s="1"/>
  <c r="EB2211" i="2"/>
  <c r="EC2211" i="2" s="1"/>
  <c r="ED2211" i="2"/>
  <c r="EE2211" i="2"/>
  <c r="EF2211" i="2"/>
  <c r="EG2211" i="2" s="1"/>
  <c r="EH2211" i="2"/>
  <c r="EI2211" i="2" s="1"/>
  <c r="EJ2211" i="2"/>
  <c r="EK2211" i="2" s="1"/>
  <c r="EL2211" i="2"/>
  <c r="EM2211" i="2" s="1"/>
  <c r="EN2211" i="2"/>
  <c r="EO2211" i="2" s="1"/>
  <c r="EP2211" i="2"/>
  <c r="EQ2211" i="2" s="1"/>
  <c r="ER2211" i="2"/>
  <c r="ES2211" i="2" s="1"/>
  <c r="DX2212" i="2"/>
  <c r="DY2212" i="2" s="1"/>
  <c r="DZ2212" i="2"/>
  <c r="EA2212" i="2" s="1"/>
  <c r="EB2212" i="2"/>
  <c r="EC2212" i="2" s="1"/>
  <c r="ED2212" i="2"/>
  <c r="EE2212" i="2" s="1"/>
  <c r="EF2212" i="2"/>
  <c r="EG2212" i="2"/>
  <c r="EH2212" i="2"/>
  <c r="EI2212" i="2" s="1"/>
  <c r="EJ2212" i="2"/>
  <c r="EK2212" i="2" s="1"/>
  <c r="EL2212" i="2"/>
  <c r="EM2212" i="2" s="1"/>
  <c r="EN2212" i="2"/>
  <c r="EO2212" i="2" s="1"/>
  <c r="EP2212" i="2"/>
  <c r="EQ2212" i="2" s="1"/>
  <c r="ER2212" i="2"/>
  <c r="ES2212" i="2" s="1"/>
  <c r="DX2213" i="2"/>
  <c r="DY2213" i="2" s="1"/>
  <c r="DZ2213" i="2"/>
  <c r="EA2213" i="2" s="1"/>
  <c r="EB2213" i="2"/>
  <c r="EC2213" i="2"/>
  <c r="ED2213" i="2"/>
  <c r="EE2213" i="2" s="1"/>
  <c r="EF2213" i="2"/>
  <c r="EG2213" i="2" s="1"/>
  <c r="EH2213" i="2"/>
  <c r="EI2213" i="2"/>
  <c r="EJ2213" i="2"/>
  <c r="EK2213" i="2" s="1"/>
  <c r="EL2213" i="2"/>
  <c r="EM2213" i="2" s="1"/>
  <c r="EN2213" i="2"/>
  <c r="EO2213" i="2" s="1"/>
  <c r="EP2213" i="2"/>
  <c r="EQ2213" i="2" s="1"/>
  <c r="ER2213" i="2"/>
  <c r="ES2213" i="2" s="1"/>
  <c r="DX2214" i="2"/>
  <c r="DY2214" i="2" s="1"/>
  <c r="DZ2214" i="2"/>
  <c r="EA2214" i="2" s="1"/>
  <c r="EB2214" i="2"/>
  <c r="EC2214" i="2" s="1"/>
  <c r="ED2214" i="2"/>
  <c r="EE2214" i="2" s="1"/>
  <c r="EF2214" i="2"/>
  <c r="EG2214" i="2" s="1"/>
  <c r="EH2214" i="2"/>
  <c r="EI2214" i="2"/>
  <c r="EJ2214" i="2"/>
  <c r="EK2214" i="2" s="1"/>
  <c r="EL2214" i="2"/>
  <c r="EM2214" i="2" s="1"/>
  <c r="EN2214" i="2"/>
  <c r="EO2214" i="2" s="1"/>
  <c r="EP2214" i="2"/>
  <c r="EQ2214" i="2" s="1"/>
  <c r="ER2214" i="2"/>
  <c r="ES2214" i="2" s="1"/>
  <c r="DX2215" i="2"/>
  <c r="DY2215" i="2" s="1"/>
  <c r="DZ2215" i="2"/>
  <c r="EA2215" i="2" s="1"/>
  <c r="EB2215" i="2"/>
  <c r="EC2215" i="2" s="1"/>
  <c r="ED2215" i="2"/>
  <c r="EE2215" i="2"/>
  <c r="EF2215" i="2"/>
  <c r="EG2215" i="2"/>
  <c r="EH2215" i="2"/>
  <c r="EI2215" i="2" s="1"/>
  <c r="EJ2215" i="2"/>
  <c r="EK2215" i="2"/>
  <c r="EL2215" i="2"/>
  <c r="EM2215" i="2" s="1"/>
  <c r="EN2215" i="2"/>
  <c r="EO2215" i="2" s="1"/>
  <c r="EP2215" i="2"/>
  <c r="EQ2215" i="2" s="1"/>
  <c r="ER2215" i="2"/>
  <c r="ES2215" i="2" s="1"/>
  <c r="DX2216" i="2"/>
  <c r="DY2216" i="2" s="1"/>
  <c r="DZ2216" i="2"/>
  <c r="EA2216" i="2"/>
  <c r="EB2216" i="2"/>
  <c r="EC2216" i="2" s="1"/>
  <c r="ED2216" i="2"/>
  <c r="EE2216" i="2" s="1"/>
  <c r="EF2216" i="2"/>
  <c r="EG2216" i="2" s="1"/>
  <c r="EH2216" i="2"/>
  <c r="EI2216" i="2" s="1"/>
  <c r="EJ2216" i="2"/>
  <c r="EK2216" i="2" s="1"/>
  <c r="EL2216" i="2"/>
  <c r="EM2216" i="2" s="1"/>
  <c r="EN2216" i="2"/>
  <c r="EO2216" i="2" s="1"/>
  <c r="EP2216" i="2"/>
  <c r="EQ2216" i="2" s="1"/>
  <c r="ER2216" i="2"/>
  <c r="ES2216" i="2" s="1"/>
  <c r="DX2217" i="2"/>
  <c r="DY2217" i="2" s="1"/>
  <c r="DZ2217" i="2"/>
  <c r="EA2217" i="2" s="1"/>
  <c r="EB2217" i="2"/>
  <c r="EC2217" i="2"/>
  <c r="ED2217" i="2"/>
  <c r="EE2217" i="2" s="1"/>
  <c r="EF2217" i="2"/>
  <c r="EG2217" i="2" s="1"/>
  <c r="EH2217" i="2"/>
  <c r="EI2217" i="2" s="1"/>
  <c r="EJ2217" i="2"/>
  <c r="EK2217" i="2" s="1"/>
  <c r="EL2217" i="2"/>
  <c r="EM2217" i="2" s="1"/>
  <c r="EN2217" i="2"/>
  <c r="EO2217" i="2" s="1"/>
  <c r="EP2217" i="2"/>
  <c r="EQ2217" i="2" s="1"/>
  <c r="ER2217" i="2"/>
  <c r="ES2217" i="2" s="1"/>
  <c r="DX2218" i="2"/>
  <c r="DY2218" i="2" s="1"/>
  <c r="DZ2218" i="2"/>
  <c r="EA2218" i="2" s="1"/>
  <c r="EB2218" i="2"/>
  <c r="EC2218" i="2" s="1"/>
  <c r="ED2218" i="2"/>
  <c r="EE2218" i="2"/>
  <c r="EF2218" i="2"/>
  <c r="EG2218" i="2" s="1"/>
  <c r="EH2218" i="2"/>
  <c r="EI2218" i="2"/>
  <c r="EJ2218" i="2"/>
  <c r="EK2218" i="2" s="1"/>
  <c r="EL2218" i="2"/>
  <c r="EM2218" i="2" s="1"/>
  <c r="EN2218" i="2"/>
  <c r="EO2218" i="2" s="1"/>
  <c r="EP2218" i="2"/>
  <c r="EQ2218" i="2" s="1"/>
  <c r="ER2218" i="2"/>
  <c r="ES2218" i="2" s="1"/>
  <c r="DX2219" i="2"/>
  <c r="DY2219" i="2" s="1"/>
  <c r="DZ2219" i="2"/>
  <c r="EA2219" i="2" s="1"/>
  <c r="EB2219" i="2"/>
  <c r="EC2219" i="2" s="1"/>
  <c r="ED2219" i="2"/>
  <c r="EE2219" i="2" s="1"/>
  <c r="EF2219" i="2"/>
  <c r="EG2219" i="2" s="1"/>
  <c r="EH2219" i="2"/>
  <c r="EI2219" i="2" s="1"/>
  <c r="EJ2219" i="2"/>
  <c r="EK2219" i="2" s="1"/>
  <c r="EL2219" i="2"/>
  <c r="EM2219" i="2" s="1"/>
  <c r="EN2219" i="2"/>
  <c r="EO2219" i="2" s="1"/>
  <c r="EP2219" i="2"/>
  <c r="EQ2219" i="2" s="1"/>
  <c r="ER2219" i="2"/>
  <c r="ES2219" i="2" s="1"/>
  <c r="DX2220" i="2"/>
  <c r="DY2220" i="2" s="1"/>
  <c r="DZ2220" i="2"/>
  <c r="EA2220" i="2"/>
  <c r="EB2220" i="2"/>
  <c r="EC2220" i="2" s="1"/>
  <c r="ED2220" i="2"/>
  <c r="EE2220" i="2" s="1"/>
  <c r="EF2220" i="2"/>
  <c r="EG2220" i="2" s="1"/>
  <c r="EH2220" i="2"/>
  <c r="EI2220" i="2" s="1"/>
  <c r="EJ2220" i="2"/>
  <c r="EK2220" i="2" s="1"/>
  <c r="EL2220" i="2"/>
  <c r="EM2220" i="2" s="1"/>
  <c r="EN2220" i="2"/>
  <c r="EO2220" i="2" s="1"/>
  <c r="EP2220" i="2"/>
  <c r="EQ2220" i="2" s="1"/>
  <c r="ER2220" i="2"/>
  <c r="ES2220" i="2" s="1"/>
  <c r="DX2221" i="2"/>
  <c r="DY2221" i="2" s="1"/>
  <c r="DZ2221" i="2"/>
  <c r="EA2221" i="2" s="1"/>
  <c r="EB2221" i="2"/>
  <c r="EC2221" i="2" s="1"/>
  <c r="ED2221" i="2"/>
  <c r="EE2221" i="2" s="1"/>
  <c r="EF2221" i="2"/>
  <c r="EG2221" i="2"/>
  <c r="EH2221" i="2"/>
  <c r="EI2221" i="2" s="1"/>
  <c r="EJ2221" i="2"/>
  <c r="EK2221" i="2" s="1"/>
  <c r="EL2221" i="2"/>
  <c r="EM2221" i="2" s="1"/>
  <c r="EN2221" i="2"/>
  <c r="EO2221" i="2" s="1"/>
  <c r="EP2221" i="2"/>
  <c r="EQ2221" i="2"/>
  <c r="ER2221" i="2"/>
  <c r="ES2221" i="2"/>
  <c r="DX2222" i="2"/>
  <c r="DY2222" i="2" s="1"/>
  <c r="DZ2222" i="2"/>
  <c r="EA2222" i="2" s="1"/>
  <c r="EB2222" i="2"/>
  <c r="EC2222" i="2" s="1"/>
  <c r="ED2222" i="2"/>
  <c r="EE2222" i="2" s="1"/>
  <c r="EF2222" i="2"/>
  <c r="EG2222" i="2" s="1"/>
  <c r="EH2222" i="2"/>
  <c r="EI2222" i="2"/>
  <c r="EJ2222" i="2"/>
  <c r="EK2222" i="2" s="1"/>
  <c r="EL2222" i="2"/>
  <c r="EM2222" i="2" s="1"/>
  <c r="EN2222" i="2"/>
  <c r="EO2222" i="2" s="1"/>
  <c r="EP2222" i="2"/>
  <c r="EQ2222" i="2" s="1"/>
  <c r="ER2222" i="2"/>
  <c r="ES2222" i="2" s="1"/>
  <c r="DX2223" i="2"/>
  <c r="DY2223" i="2" s="1"/>
  <c r="DZ2223" i="2"/>
  <c r="EA2223" i="2" s="1"/>
  <c r="EB2223" i="2"/>
  <c r="EC2223" i="2"/>
  <c r="ED2223" i="2"/>
  <c r="EE2223" i="2"/>
  <c r="EF2223" i="2"/>
  <c r="EG2223" i="2" s="1"/>
  <c r="EH2223" i="2"/>
  <c r="EI2223" i="2" s="1"/>
  <c r="EJ2223" i="2"/>
  <c r="EK2223" i="2" s="1"/>
  <c r="EL2223" i="2"/>
  <c r="EM2223" i="2" s="1"/>
  <c r="EN2223" i="2"/>
  <c r="EO2223" i="2" s="1"/>
  <c r="EP2223" i="2"/>
  <c r="EQ2223" i="2" s="1"/>
  <c r="ER2223" i="2"/>
  <c r="ES2223" i="2" s="1"/>
  <c r="DX2224" i="2"/>
  <c r="DY2224" i="2" s="1"/>
  <c r="DZ2224" i="2"/>
  <c r="EA2224" i="2" s="1"/>
  <c r="EB2224" i="2"/>
  <c r="EC2224" i="2" s="1"/>
  <c r="ED2224" i="2"/>
  <c r="EE2224" i="2"/>
  <c r="EF2224" i="2"/>
  <c r="EG2224" i="2" s="1"/>
  <c r="EH2224" i="2"/>
  <c r="EI2224" i="2" s="1"/>
  <c r="EJ2224" i="2"/>
  <c r="EK2224" i="2" s="1"/>
  <c r="EL2224" i="2"/>
  <c r="EM2224" i="2" s="1"/>
  <c r="EN2224" i="2"/>
  <c r="EO2224" i="2" s="1"/>
  <c r="EP2224" i="2"/>
  <c r="EQ2224" i="2"/>
  <c r="ER2224" i="2"/>
  <c r="ES2224" i="2" s="1"/>
  <c r="DX2225" i="2"/>
  <c r="DY2225" i="2"/>
  <c r="DZ2225" i="2"/>
  <c r="EA2225" i="2"/>
  <c r="EB2225" i="2"/>
  <c r="EC2225" i="2" s="1"/>
  <c r="ED2225" i="2"/>
  <c r="EE2225" i="2" s="1"/>
  <c r="EF2225" i="2"/>
  <c r="EG2225" i="2"/>
  <c r="EH2225" i="2"/>
  <c r="EI2225" i="2" s="1"/>
  <c r="EJ2225" i="2"/>
  <c r="EK2225" i="2" s="1"/>
  <c r="EL2225" i="2"/>
  <c r="EM2225" i="2" s="1"/>
  <c r="EN2225" i="2"/>
  <c r="EO2225" i="2" s="1"/>
  <c r="EP2225" i="2"/>
  <c r="EQ2225" i="2"/>
  <c r="ER2225" i="2"/>
  <c r="ES2225" i="2"/>
  <c r="DX2226" i="2"/>
  <c r="DY2226" i="2" s="1"/>
  <c r="DZ2226" i="2"/>
  <c r="EA2226" i="2" s="1"/>
  <c r="EB2226" i="2"/>
  <c r="EC2226" i="2" s="1"/>
  <c r="ED2226" i="2"/>
  <c r="EE2226" i="2" s="1"/>
  <c r="EF2226" i="2"/>
  <c r="EG2226" i="2" s="1"/>
  <c r="EH2226" i="2"/>
  <c r="EI2226" i="2" s="1"/>
  <c r="EJ2226" i="2"/>
  <c r="EK2226" i="2" s="1"/>
  <c r="EL2226" i="2"/>
  <c r="EM2226" i="2" s="1"/>
  <c r="EN2226" i="2"/>
  <c r="EO2226" i="2" s="1"/>
  <c r="EP2226" i="2"/>
  <c r="EQ2226" i="2" s="1"/>
  <c r="ER2226" i="2"/>
  <c r="ES2226" i="2"/>
  <c r="DX2227" i="2"/>
  <c r="DY2227" i="2" s="1"/>
  <c r="DZ2227" i="2"/>
  <c r="EA2227" i="2" s="1"/>
  <c r="EB2227" i="2"/>
  <c r="EC2227" i="2"/>
  <c r="ED2227" i="2"/>
  <c r="EE2227" i="2" s="1"/>
  <c r="EF2227" i="2"/>
  <c r="EG2227" i="2" s="1"/>
  <c r="EH2227" i="2"/>
  <c r="EI2227" i="2" s="1"/>
  <c r="EJ2227" i="2"/>
  <c r="EK2227" i="2" s="1"/>
  <c r="EL2227" i="2"/>
  <c r="EM2227" i="2" s="1"/>
  <c r="EN2227" i="2"/>
  <c r="EO2227" i="2" s="1"/>
  <c r="EP2227" i="2"/>
  <c r="EQ2227" i="2" s="1"/>
  <c r="ER2227" i="2"/>
  <c r="ES2227" i="2"/>
  <c r="DX2228" i="2"/>
  <c r="DY2228" i="2" s="1"/>
  <c r="DZ2228" i="2"/>
  <c r="EA2228" i="2" s="1"/>
  <c r="EB2228" i="2"/>
  <c r="EC2228" i="2" s="1"/>
  <c r="ED2228" i="2"/>
  <c r="EE2228" i="2"/>
  <c r="EF2228" i="2"/>
  <c r="EG2228" i="2" s="1"/>
  <c r="EH2228" i="2"/>
  <c r="EI2228" i="2" s="1"/>
  <c r="EJ2228" i="2"/>
  <c r="EK2228" i="2" s="1"/>
  <c r="EL2228" i="2"/>
  <c r="EM2228" i="2" s="1"/>
  <c r="EN2228" i="2"/>
  <c r="EO2228" i="2" s="1"/>
  <c r="EP2228" i="2"/>
  <c r="EQ2228" i="2" s="1"/>
  <c r="ER2228" i="2"/>
  <c r="ES2228" i="2" s="1"/>
  <c r="DX2229" i="2"/>
  <c r="DY2229" i="2"/>
  <c r="DZ2229" i="2"/>
  <c r="EA2229" i="2" s="1"/>
  <c r="EB2229" i="2"/>
  <c r="EC2229" i="2" s="1"/>
  <c r="ED2229" i="2"/>
  <c r="EE2229" i="2" s="1"/>
  <c r="EF2229" i="2"/>
  <c r="EG2229" i="2" s="1"/>
  <c r="EH2229" i="2"/>
  <c r="EI2229" i="2"/>
  <c r="EJ2229" i="2"/>
  <c r="EK2229" i="2"/>
  <c r="EL2229" i="2"/>
  <c r="EM2229" i="2" s="1"/>
  <c r="EN2229" i="2"/>
  <c r="EO2229" i="2" s="1"/>
  <c r="EP2229" i="2"/>
  <c r="EQ2229" i="2"/>
  <c r="ER2229" i="2"/>
  <c r="ES2229" i="2" s="1"/>
  <c r="DX2230" i="2"/>
  <c r="DY2230" i="2" s="1"/>
  <c r="DZ2230" i="2"/>
  <c r="EA2230" i="2"/>
  <c r="EB2230" i="2"/>
  <c r="EC2230" i="2" s="1"/>
  <c r="ED2230" i="2"/>
  <c r="EE2230" i="2" s="1"/>
  <c r="EF2230" i="2"/>
  <c r="EG2230" i="2" s="1"/>
  <c r="EH2230" i="2"/>
  <c r="EI2230" i="2" s="1"/>
  <c r="EJ2230" i="2"/>
  <c r="EK2230" i="2" s="1"/>
  <c r="EL2230" i="2"/>
  <c r="EM2230" i="2" s="1"/>
  <c r="EN2230" i="2"/>
  <c r="EO2230" i="2" s="1"/>
  <c r="EP2230" i="2"/>
  <c r="EQ2230" i="2" s="1"/>
  <c r="ER2230" i="2"/>
  <c r="ES2230" i="2" s="1"/>
  <c r="DX2231" i="2"/>
  <c r="DY2231" i="2" s="1"/>
  <c r="DZ2231" i="2"/>
  <c r="EA2231" i="2" s="1"/>
  <c r="EB2231" i="2"/>
  <c r="EC2231" i="2" s="1"/>
  <c r="ED2231" i="2"/>
  <c r="EE2231" i="2" s="1"/>
  <c r="EF2231" i="2"/>
  <c r="EG2231" i="2" s="1"/>
  <c r="EH2231" i="2"/>
  <c r="EI2231" i="2" s="1"/>
  <c r="EJ2231" i="2"/>
  <c r="EK2231" i="2"/>
  <c r="EL2231" i="2"/>
  <c r="EM2231" i="2"/>
  <c r="EN2231" i="2"/>
  <c r="EO2231" i="2" s="1"/>
  <c r="EP2231" i="2"/>
  <c r="EQ2231" i="2" s="1"/>
  <c r="ER2231" i="2"/>
  <c r="ES2231" i="2" s="1"/>
  <c r="DX2232" i="2"/>
  <c r="DY2232" i="2" s="1"/>
  <c r="DZ2232" i="2"/>
  <c r="EA2232" i="2" s="1"/>
  <c r="EB2232" i="2"/>
  <c r="EC2232" i="2" s="1"/>
  <c r="ED2232" i="2"/>
  <c r="EE2232" i="2" s="1"/>
  <c r="EF2232" i="2"/>
  <c r="EG2232" i="2" s="1"/>
  <c r="EH2232" i="2"/>
  <c r="EI2232" i="2" s="1"/>
  <c r="EJ2232" i="2"/>
  <c r="EK2232" i="2" s="1"/>
  <c r="EL2232" i="2"/>
  <c r="EM2232" i="2"/>
  <c r="EN2232" i="2"/>
  <c r="EO2232" i="2"/>
  <c r="EP2232" i="2"/>
  <c r="EQ2232" i="2"/>
  <c r="ER2232" i="2"/>
  <c r="ES2232" i="2" s="1"/>
  <c r="DX2246" i="2"/>
  <c r="DY2246" i="2" s="1"/>
  <c r="DZ2246" i="2"/>
  <c r="EA2246" i="2"/>
  <c r="EB2246" i="2"/>
  <c r="EC2246" i="2" s="1"/>
  <c r="ED2246" i="2"/>
  <c r="EE2246" i="2" s="1"/>
  <c r="EF2246" i="2"/>
  <c r="EG2246" i="2" s="1"/>
  <c r="EH2246" i="2"/>
  <c r="EI2246" i="2" s="1"/>
  <c r="EJ2246" i="2"/>
  <c r="EK2246" i="2" s="1"/>
  <c r="EL2246" i="2"/>
  <c r="EM2246" i="2" s="1"/>
  <c r="EN2246" i="2"/>
  <c r="EO2246" i="2"/>
  <c r="EP2246" i="2"/>
  <c r="EQ2246" i="2"/>
  <c r="ER2246" i="2"/>
  <c r="ES2246" i="2" s="1"/>
  <c r="DX2247" i="2"/>
  <c r="DY2247" i="2" s="1"/>
  <c r="DZ2247" i="2"/>
  <c r="EA2247" i="2" s="1"/>
  <c r="EB2247" i="2"/>
  <c r="EC2247" i="2" s="1"/>
  <c r="ED2247" i="2"/>
  <c r="EE2247" i="2" s="1"/>
  <c r="EF2247" i="2"/>
  <c r="EG2247" i="2" s="1"/>
  <c r="EH2247" i="2"/>
  <c r="EI2247" i="2"/>
  <c r="EJ2247" i="2"/>
  <c r="EK2247" i="2"/>
  <c r="EL2247" i="2"/>
  <c r="EM2247" i="2" s="1"/>
  <c r="EN2247" i="2"/>
  <c r="EO2247" i="2" s="1"/>
  <c r="EP2247" i="2"/>
  <c r="EQ2247" i="2" s="1"/>
  <c r="ER2247" i="2"/>
  <c r="ES2247" i="2" s="1"/>
  <c r="DX2248" i="2"/>
  <c r="DY2248" i="2" s="1"/>
  <c r="DZ2248" i="2"/>
  <c r="EA2248" i="2" s="1"/>
  <c r="EB2248" i="2"/>
  <c r="EC2248" i="2" s="1"/>
  <c r="ED2248" i="2"/>
  <c r="EE2248" i="2"/>
  <c r="EF2248" i="2"/>
  <c r="EG2248" i="2" s="1"/>
  <c r="EH2248" i="2"/>
  <c r="EI2248" i="2" s="1"/>
  <c r="EJ2248" i="2"/>
  <c r="EK2248" i="2" s="1"/>
  <c r="EL2248" i="2"/>
  <c r="EM2248" i="2" s="1"/>
  <c r="EN2248" i="2"/>
  <c r="EO2248" i="2" s="1"/>
  <c r="EP2248" i="2"/>
  <c r="EQ2248" i="2"/>
  <c r="ER2248" i="2"/>
  <c r="ES2248" i="2" s="1"/>
  <c r="DX2249" i="2"/>
  <c r="DY2249" i="2"/>
  <c r="DZ2249" i="2"/>
  <c r="EA2249" i="2" s="1"/>
  <c r="EB2249" i="2"/>
  <c r="EC2249" i="2" s="1"/>
  <c r="ED2249" i="2"/>
  <c r="EE2249" i="2" s="1"/>
  <c r="EF2249" i="2"/>
  <c r="EG2249" i="2" s="1"/>
  <c r="EH2249" i="2"/>
  <c r="EI2249" i="2" s="1"/>
  <c r="EJ2249" i="2"/>
  <c r="EK2249" i="2"/>
  <c r="EL2249" i="2"/>
  <c r="EM2249" i="2" s="1"/>
  <c r="EN2249" i="2"/>
  <c r="EO2249" i="2" s="1"/>
  <c r="EP2249" i="2"/>
  <c r="EQ2249" i="2" s="1"/>
  <c r="ER2249" i="2"/>
  <c r="ES2249" i="2" s="1"/>
  <c r="DX2250" i="2"/>
  <c r="DY2250" i="2" s="1"/>
  <c r="DZ2250" i="2"/>
  <c r="EA2250" i="2" s="1"/>
  <c r="EB2250" i="2"/>
  <c r="EC2250" i="2" s="1"/>
  <c r="ED2250" i="2"/>
  <c r="EE2250" i="2"/>
  <c r="EF2250" i="2"/>
  <c r="EG2250" i="2"/>
  <c r="EH2250" i="2"/>
  <c r="EI2250" i="2" s="1"/>
  <c r="EJ2250" i="2"/>
  <c r="EK2250" i="2" s="1"/>
  <c r="EL2250" i="2"/>
  <c r="EM2250" i="2" s="1"/>
  <c r="EN2250" i="2"/>
  <c r="EO2250" i="2" s="1"/>
  <c r="EP2250" i="2"/>
  <c r="EQ2250" i="2" s="1"/>
  <c r="ER2250" i="2"/>
  <c r="ES2250" i="2" s="1"/>
  <c r="DX2251" i="2"/>
  <c r="DY2251" i="2"/>
  <c r="DZ2251" i="2"/>
  <c r="EA2251" i="2"/>
  <c r="EB2251" i="2"/>
  <c r="EC2251" i="2" s="1"/>
  <c r="ED2251" i="2"/>
  <c r="EE2251" i="2" s="1"/>
  <c r="EF2251" i="2"/>
  <c r="EG2251" i="2" s="1"/>
  <c r="EH2251" i="2"/>
  <c r="EI2251" i="2" s="1"/>
  <c r="EJ2251" i="2"/>
  <c r="EK2251" i="2" s="1"/>
  <c r="EL2251" i="2"/>
  <c r="EM2251" i="2" s="1"/>
  <c r="EN2251" i="2"/>
  <c r="EO2251" i="2"/>
  <c r="EP2251" i="2"/>
  <c r="EQ2251" i="2"/>
  <c r="ER2251" i="2"/>
  <c r="ES2251" i="2"/>
  <c r="DX2252" i="2"/>
  <c r="DY2252" i="2" s="1"/>
  <c r="DZ2252" i="2"/>
  <c r="EA2252" i="2" s="1"/>
  <c r="EB2252" i="2"/>
  <c r="EC2252" i="2" s="1"/>
  <c r="ED2252" i="2"/>
  <c r="EE2252" i="2" s="1"/>
  <c r="EF2252" i="2"/>
  <c r="EG2252" i="2" s="1"/>
  <c r="EH2252" i="2"/>
  <c r="EI2252" i="2" s="1"/>
  <c r="EJ2252" i="2"/>
  <c r="EK2252" i="2"/>
  <c r="EL2252" i="2"/>
  <c r="EM2252" i="2"/>
  <c r="EN2252" i="2"/>
  <c r="EO2252" i="2" s="1"/>
  <c r="EP2252" i="2"/>
  <c r="EQ2252" i="2" s="1"/>
  <c r="ER2252" i="2"/>
  <c r="ES2252" i="2" s="1"/>
  <c r="DX2253" i="2"/>
  <c r="DY2253" i="2" s="1"/>
  <c r="DZ2253" i="2"/>
  <c r="EA2253" i="2" s="1"/>
  <c r="EB2253" i="2"/>
  <c r="EC2253" i="2" s="1"/>
  <c r="ED2253" i="2"/>
  <c r="EE2253" i="2"/>
  <c r="EF2253" i="2"/>
  <c r="EG2253" i="2"/>
  <c r="EH2253" i="2"/>
  <c r="EI2253" i="2" s="1"/>
  <c r="EJ2253" i="2"/>
  <c r="EK2253" i="2" s="1"/>
  <c r="EL2253" i="2"/>
  <c r="EM2253" i="2" s="1"/>
  <c r="EN2253" i="2"/>
  <c r="EO2253" i="2" s="1"/>
  <c r="EP2253" i="2"/>
  <c r="EQ2253" i="2" s="1"/>
  <c r="ER2253" i="2"/>
  <c r="ES2253" i="2" s="1"/>
  <c r="DX2254" i="2"/>
  <c r="DY2254" i="2" s="1"/>
  <c r="DZ2254" i="2"/>
  <c r="EA2254" i="2"/>
  <c r="EB2254" i="2"/>
  <c r="EC2254" i="2" s="1"/>
  <c r="ED2254" i="2"/>
  <c r="EE2254" i="2" s="1"/>
  <c r="EF2254" i="2"/>
  <c r="EG2254" i="2" s="1"/>
  <c r="EH2254" i="2"/>
  <c r="EI2254" i="2" s="1"/>
  <c r="EJ2254" i="2"/>
  <c r="EK2254" i="2" s="1"/>
  <c r="EL2254" i="2"/>
  <c r="EM2254" i="2"/>
  <c r="EN2254" i="2"/>
  <c r="EO2254" i="2" s="1"/>
  <c r="EP2254" i="2"/>
  <c r="EQ2254" i="2"/>
  <c r="ER2254" i="2"/>
  <c r="ES2254" i="2" s="1"/>
  <c r="DX2270" i="2"/>
  <c r="DY2270" i="2"/>
  <c r="DZ2270" i="2"/>
  <c r="EA2270" i="2"/>
  <c r="EB2270" i="2"/>
  <c r="EC2270" i="2" s="1"/>
  <c r="ED2270" i="2"/>
  <c r="EE2270" i="2" s="1"/>
  <c r="EF2270" i="2"/>
  <c r="EG2270" i="2" s="1"/>
  <c r="EH2270" i="2"/>
  <c r="EI2270" i="2" s="1"/>
  <c r="EJ2270" i="2"/>
  <c r="EK2270" i="2" s="1"/>
  <c r="EL2270" i="2"/>
  <c r="EM2270" i="2" s="1"/>
  <c r="EN2270" i="2"/>
  <c r="EO2270" i="2"/>
  <c r="EP2270" i="2"/>
  <c r="EQ2270" i="2"/>
  <c r="ER2270" i="2"/>
  <c r="ES2270" i="2" s="1"/>
  <c r="DX2271" i="2"/>
  <c r="DY2271" i="2" s="1"/>
  <c r="DZ2271" i="2"/>
  <c r="EA2271" i="2" s="1"/>
  <c r="EB2271" i="2"/>
  <c r="EC2271" i="2" s="1"/>
  <c r="ED2271" i="2"/>
  <c r="EE2271" i="2" s="1"/>
  <c r="EF2271" i="2"/>
  <c r="EG2271" i="2" s="1"/>
  <c r="EH2271" i="2"/>
  <c r="EI2271" i="2" s="1"/>
  <c r="EJ2271" i="2"/>
  <c r="EK2271" i="2"/>
  <c r="EL2271" i="2"/>
  <c r="EM2271" i="2" s="1"/>
  <c r="EN2271" i="2"/>
  <c r="EO2271" i="2" s="1"/>
  <c r="EP2271" i="2"/>
  <c r="EQ2271" i="2" s="1"/>
  <c r="ER2271" i="2"/>
  <c r="ES2271" i="2" s="1"/>
  <c r="DX2272" i="2"/>
  <c r="DY2272" i="2" s="1"/>
  <c r="DZ2272" i="2"/>
  <c r="EA2272" i="2"/>
  <c r="EB2272" i="2"/>
  <c r="EC2272" i="2" s="1"/>
  <c r="ED2272" i="2"/>
  <c r="EE2272" i="2"/>
  <c r="EF2272" i="2"/>
  <c r="EG2272" i="2" s="1"/>
  <c r="EH2272" i="2"/>
  <c r="EI2272" i="2" s="1"/>
  <c r="EJ2272" i="2"/>
  <c r="EK2272" i="2" s="1"/>
  <c r="EL2272" i="2"/>
  <c r="EM2272" i="2" s="1"/>
  <c r="EN2272" i="2"/>
  <c r="EO2272" i="2" s="1"/>
  <c r="EP2272" i="2"/>
  <c r="EQ2272" i="2"/>
  <c r="ER2272" i="2"/>
  <c r="ES2272" i="2" s="1"/>
  <c r="DX2273" i="2"/>
  <c r="DY2273" i="2" s="1"/>
  <c r="DZ2273" i="2"/>
  <c r="EA2273" i="2" s="1"/>
  <c r="EB2273" i="2"/>
  <c r="EC2273" i="2" s="1"/>
  <c r="ED2273" i="2"/>
  <c r="EE2273" i="2" s="1"/>
  <c r="EF2273" i="2"/>
  <c r="EG2273" i="2" s="1"/>
  <c r="EH2273" i="2"/>
  <c r="EI2273" i="2" s="1"/>
  <c r="EJ2273" i="2"/>
  <c r="EK2273" i="2"/>
  <c r="EL2273" i="2"/>
  <c r="EM2273" i="2"/>
  <c r="EN2273" i="2"/>
  <c r="EO2273" i="2" s="1"/>
  <c r="EP2273" i="2"/>
  <c r="EQ2273" i="2" s="1"/>
  <c r="ER2273" i="2"/>
  <c r="ES2273" i="2" s="1"/>
  <c r="DX2274" i="2"/>
  <c r="DY2274" i="2" s="1"/>
  <c r="DZ2274" i="2"/>
  <c r="EA2274" i="2" s="1"/>
  <c r="EB2274" i="2"/>
  <c r="EC2274" i="2" s="1"/>
  <c r="ED2274" i="2"/>
  <c r="EE2274" i="2"/>
  <c r="EF2274" i="2"/>
  <c r="EG2274" i="2"/>
  <c r="EH2274" i="2"/>
  <c r="EI2274" i="2" s="1"/>
  <c r="EJ2274" i="2"/>
  <c r="EK2274" i="2" s="1"/>
  <c r="EL2274" i="2"/>
  <c r="EM2274" i="2" s="1"/>
  <c r="EN2274" i="2"/>
  <c r="EO2274" i="2" s="1"/>
  <c r="EP2274" i="2"/>
  <c r="EQ2274" i="2" s="1"/>
  <c r="ER2274" i="2"/>
  <c r="ES2274" i="2" s="1"/>
  <c r="DX2275" i="2"/>
  <c r="DY2275" i="2" s="1"/>
  <c r="DZ2275" i="2"/>
  <c r="EA2275" i="2"/>
  <c r="EB2275" i="2"/>
  <c r="EC2275" i="2"/>
  <c r="ED2275" i="2"/>
  <c r="EE2275" i="2" s="1"/>
  <c r="EF2275" i="2"/>
  <c r="EG2275" i="2" s="1"/>
  <c r="EH2275" i="2"/>
  <c r="EI2275" i="2" s="1"/>
  <c r="EJ2275" i="2"/>
  <c r="EK2275" i="2" s="1"/>
  <c r="EL2275" i="2"/>
  <c r="EM2275" i="2" s="1"/>
  <c r="EN2275" i="2"/>
  <c r="EO2275" i="2" s="1"/>
  <c r="EP2275" i="2"/>
  <c r="EQ2275" i="2"/>
  <c r="ER2275" i="2"/>
  <c r="ES2275" i="2"/>
  <c r="DX2276" i="2"/>
  <c r="DY2276" i="2" s="1"/>
  <c r="DZ2276" i="2"/>
  <c r="EA2276" i="2" s="1"/>
  <c r="EB2276" i="2"/>
  <c r="EC2276" i="2" s="1"/>
  <c r="ED2276" i="2"/>
  <c r="EE2276" i="2" s="1"/>
  <c r="EF2276" i="2"/>
  <c r="EG2276" i="2" s="1"/>
  <c r="EH2276" i="2"/>
  <c r="EI2276" i="2" s="1"/>
  <c r="EJ2276" i="2"/>
  <c r="EK2276" i="2" s="1"/>
  <c r="EL2276" i="2"/>
  <c r="EM2276" i="2"/>
  <c r="EN2276" i="2"/>
  <c r="EO2276" i="2" s="1"/>
  <c r="EP2276" i="2"/>
  <c r="EQ2276" i="2" s="1"/>
  <c r="ER2276" i="2"/>
  <c r="ES2276" i="2" s="1"/>
  <c r="DX2277" i="2"/>
  <c r="DY2277" i="2" s="1"/>
  <c r="DZ2277" i="2"/>
  <c r="EA2277" i="2" s="1"/>
  <c r="EB2277" i="2"/>
  <c r="EC2277" i="2" s="1"/>
  <c r="ED2277" i="2"/>
  <c r="EE2277" i="2" s="1"/>
  <c r="EF2277" i="2"/>
  <c r="EG2277" i="2"/>
  <c r="EH2277" i="2"/>
  <c r="EI2277" i="2" s="1"/>
  <c r="EJ2277" i="2"/>
  <c r="EK2277" i="2" s="1"/>
  <c r="EL2277" i="2"/>
  <c r="EM2277" i="2" s="1"/>
  <c r="EN2277" i="2"/>
  <c r="EO2277" i="2" s="1"/>
  <c r="EP2277" i="2"/>
  <c r="EQ2277" i="2" s="1"/>
  <c r="ER2277" i="2"/>
  <c r="ES2277" i="2"/>
  <c r="DX2278" i="2"/>
  <c r="DY2278" i="2" s="1"/>
  <c r="DZ2278" i="2"/>
  <c r="EA2278" i="2" s="1"/>
  <c r="EB2278" i="2"/>
  <c r="EC2278" i="2" s="1"/>
  <c r="ED2278" i="2"/>
  <c r="EE2278" i="2" s="1"/>
  <c r="EF2278" i="2"/>
  <c r="EG2278" i="2" s="1"/>
  <c r="EH2278" i="2"/>
  <c r="EI2278" i="2" s="1"/>
  <c r="EJ2278" i="2"/>
  <c r="EK2278" i="2" s="1"/>
  <c r="EL2278" i="2"/>
  <c r="EM2278" i="2"/>
  <c r="EN2278" i="2"/>
  <c r="EO2278" i="2" s="1"/>
  <c r="EP2278" i="2"/>
  <c r="EQ2278" i="2" s="1"/>
  <c r="ER2278" i="2"/>
  <c r="ES2278" i="2" s="1"/>
  <c r="DX2279" i="2"/>
  <c r="DY2279" i="2" s="1"/>
  <c r="DZ2279" i="2"/>
  <c r="EA2279" i="2" s="1"/>
  <c r="EB2279" i="2"/>
  <c r="EC2279" i="2" s="1"/>
  <c r="ED2279" i="2"/>
  <c r="EE2279" i="2" s="1"/>
  <c r="EF2279" i="2"/>
  <c r="EG2279" i="2"/>
  <c r="EH2279" i="2"/>
  <c r="EI2279" i="2"/>
  <c r="EJ2279" i="2"/>
  <c r="EK2279" i="2" s="1"/>
  <c r="EL2279" i="2"/>
  <c r="EM2279" i="2" s="1"/>
  <c r="EN2279" i="2"/>
  <c r="EO2279" i="2" s="1"/>
  <c r="EP2279" i="2"/>
  <c r="EQ2279" i="2" s="1"/>
  <c r="ER2279" i="2"/>
  <c r="ES2279" i="2" s="1"/>
  <c r="DX2280" i="2"/>
  <c r="DY2280" i="2" s="1"/>
  <c r="DZ2280" i="2"/>
  <c r="EA2280" i="2"/>
  <c r="EB2280" i="2"/>
  <c r="EC2280" i="2"/>
  <c r="ED2280" i="2"/>
  <c r="EE2280" i="2" s="1"/>
  <c r="EF2280" i="2"/>
  <c r="EG2280" i="2" s="1"/>
  <c r="EH2280" i="2"/>
  <c r="EI2280" i="2" s="1"/>
  <c r="EJ2280" i="2"/>
  <c r="EK2280" i="2" s="1"/>
  <c r="EL2280" i="2"/>
  <c r="EM2280" i="2" s="1"/>
  <c r="EN2280" i="2"/>
  <c r="EO2280" i="2" s="1"/>
  <c r="EP2280" i="2"/>
  <c r="EQ2280" i="2" s="1"/>
  <c r="ER2280" i="2"/>
  <c r="ES2280" i="2"/>
  <c r="DX2281" i="2"/>
  <c r="DY2281" i="2"/>
  <c r="DZ2281" i="2"/>
  <c r="EA2281" i="2" s="1"/>
  <c r="EB2281" i="2"/>
  <c r="EC2281" i="2" s="1"/>
  <c r="ED2281" i="2"/>
  <c r="EE2281" i="2" s="1"/>
  <c r="EF2281" i="2"/>
  <c r="EG2281" i="2" s="1"/>
  <c r="EH2281" i="2"/>
  <c r="EI2281" i="2" s="1"/>
  <c r="EJ2281" i="2"/>
  <c r="EK2281" i="2" s="1"/>
  <c r="EL2281" i="2"/>
  <c r="EM2281" i="2"/>
  <c r="EN2281" i="2"/>
  <c r="EO2281" i="2"/>
  <c r="EP2281" i="2"/>
  <c r="EQ2281" i="2" s="1"/>
  <c r="ER2281" i="2"/>
  <c r="ES2281" i="2" s="1"/>
  <c r="DX2282" i="2"/>
  <c r="DY2282" i="2" s="1"/>
  <c r="DZ2282" i="2"/>
  <c r="EA2282" i="2" s="1"/>
  <c r="EB2282" i="2"/>
  <c r="EC2282" i="2" s="1"/>
  <c r="ED2282" i="2"/>
  <c r="EE2282" i="2" s="1"/>
  <c r="EF2282" i="2"/>
  <c r="EG2282" i="2" s="1"/>
  <c r="EH2282" i="2"/>
  <c r="EI2282" i="2"/>
  <c r="EJ2282" i="2"/>
  <c r="EK2282" i="2" s="1"/>
  <c r="EL2282" i="2"/>
  <c r="EM2282" i="2" s="1"/>
  <c r="EN2282" i="2"/>
  <c r="EO2282" i="2" s="1"/>
  <c r="EP2282" i="2"/>
  <c r="EQ2282" i="2" s="1"/>
  <c r="ER2282" i="2"/>
  <c r="ES2282" i="2" s="1"/>
  <c r="DZ2523" i="2"/>
  <c r="EA2523" i="2" s="1"/>
  <c r="EB2523" i="2"/>
  <c r="EC2523" i="2" s="1"/>
  <c r="ED2523" i="2"/>
  <c r="EE2523" i="2" s="1"/>
  <c r="EF2523" i="2"/>
  <c r="EG2523" i="2" s="1"/>
  <c r="EH2523" i="2"/>
  <c r="EI2523" i="2"/>
  <c r="EJ2523" i="2"/>
  <c r="EK2523" i="2"/>
  <c r="EL2523" i="2"/>
  <c r="EM2523" i="2" s="1"/>
  <c r="EN2523" i="2"/>
  <c r="EO2523" i="2" s="1"/>
  <c r="EP2523" i="2"/>
  <c r="EQ2523" i="2"/>
  <c r="ER2523" i="2"/>
  <c r="ES2523" i="2" s="1"/>
  <c r="DZ2524" i="2"/>
  <c r="EA2524" i="2"/>
  <c r="EB2524" i="2"/>
  <c r="EC2524" i="2" s="1"/>
  <c r="ED2524" i="2"/>
  <c r="EE2524" i="2" s="1"/>
  <c r="EF2524" i="2"/>
  <c r="EG2524" i="2"/>
  <c r="EH2524" i="2"/>
  <c r="EI2524" i="2"/>
  <c r="EJ2524" i="2"/>
  <c r="EK2524" i="2" s="1"/>
  <c r="EL2524" i="2"/>
  <c r="EM2524" i="2" s="1"/>
  <c r="EN2524" i="2"/>
  <c r="EO2524" i="2"/>
  <c r="EP2524" i="2"/>
  <c r="EQ2524" i="2" s="1"/>
  <c r="ER2524" i="2"/>
  <c r="ES2524" i="2" s="1"/>
  <c r="DZ2525" i="2"/>
  <c r="EA2525" i="2"/>
  <c r="EB2525" i="2"/>
  <c r="EC2525" i="2" s="1"/>
  <c r="ED2525" i="2"/>
  <c r="EE2525" i="2" s="1"/>
  <c r="EF2525" i="2"/>
  <c r="EG2525" i="2" s="1"/>
  <c r="EH2525" i="2"/>
  <c r="EI2525" i="2" s="1"/>
  <c r="EJ2525" i="2"/>
  <c r="EK2525" i="2"/>
  <c r="EL2525" i="2"/>
  <c r="EM2525" i="2"/>
  <c r="EN2525" i="2"/>
  <c r="EO2525" i="2"/>
  <c r="EP2525" i="2"/>
  <c r="EQ2525" i="2" s="1"/>
  <c r="ER2525" i="2"/>
  <c r="ES2525" i="2"/>
  <c r="DZ2526" i="2"/>
  <c r="EA2526" i="2" s="1"/>
  <c r="EB2526" i="2"/>
  <c r="EC2526" i="2"/>
  <c r="ED2526" i="2"/>
  <c r="EE2526" i="2"/>
  <c r="EF2526" i="2"/>
  <c r="EG2526" i="2" s="1"/>
  <c r="EH2526" i="2"/>
  <c r="EI2526" i="2" s="1"/>
  <c r="EJ2526" i="2"/>
  <c r="EK2526" i="2"/>
  <c r="EL2526" i="2"/>
  <c r="EM2526" i="2"/>
  <c r="EN2526" i="2"/>
  <c r="EO2526" i="2" s="1"/>
  <c r="EP2526" i="2"/>
  <c r="EQ2526" i="2" s="1"/>
  <c r="ER2526" i="2"/>
  <c r="ES2526" i="2" s="1"/>
  <c r="DZ2527" i="2"/>
  <c r="EA2527" i="2"/>
  <c r="EB2527" i="2"/>
  <c r="EC2527" i="2"/>
  <c r="ED2527" i="2"/>
  <c r="EE2527" i="2" s="1"/>
  <c r="EF2527" i="2"/>
  <c r="EG2527" i="2" s="1"/>
  <c r="EH2527" i="2"/>
  <c r="EI2527" i="2"/>
  <c r="EJ2527" i="2"/>
  <c r="EK2527" i="2" s="1"/>
  <c r="EL2527" i="2"/>
  <c r="EM2527" i="2" s="1"/>
  <c r="EN2527" i="2"/>
  <c r="EO2527" i="2"/>
  <c r="EP2527" i="2"/>
  <c r="EQ2527" i="2"/>
  <c r="ER2527" i="2"/>
  <c r="ES2527" i="2" s="1"/>
  <c r="DZ2528" i="2"/>
  <c r="EA2528" i="2"/>
  <c r="EB2528" i="2"/>
  <c r="EC2528" i="2"/>
  <c r="ED2528" i="2"/>
  <c r="EE2528" i="2" s="1"/>
  <c r="EF2528" i="2"/>
  <c r="EG2528" i="2"/>
  <c r="EH2528" i="2"/>
  <c r="EI2528" i="2" s="1"/>
  <c r="EJ2528" i="2"/>
  <c r="EK2528" i="2" s="1"/>
  <c r="EL2528" i="2"/>
  <c r="EM2528" i="2"/>
  <c r="EN2528" i="2"/>
  <c r="EO2528" i="2"/>
  <c r="EP2528" i="2"/>
  <c r="EQ2528" i="2" s="1"/>
  <c r="ER2528" i="2"/>
  <c r="ES2528" i="2" s="1"/>
  <c r="DX2529" i="2"/>
  <c r="DY2529" i="2" s="1"/>
  <c r="DZ2529" i="2"/>
  <c r="EA2529" i="2" s="1"/>
  <c r="EB2529" i="2"/>
  <c r="EC2529" i="2" s="1"/>
  <c r="ED2529" i="2"/>
  <c r="EE2529" i="2"/>
  <c r="EF2529" i="2"/>
  <c r="EG2529" i="2"/>
  <c r="EH2529" i="2"/>
  <c r="EI2529" i="2" s="1"/>
  <c r="EJ2529" i="2"/>
  <c r="EK2529" i="2" s="1"/>
  <c r="EL2529" i="2"/>
  <c r="EM2529" i="2"/>
  <c r="EN2529" i="2"/>
  <c r="EO2529" i="2" s="1"/>
  <c r="EP2529" i="2"/>
  <c r="EQ2529" i="2"/>
  <c r="ER2529" i="2"/>
  <c r="ES2529" i="2"/>
  <c r="DX2530" i="2"/>
  <c r="DY2530" i="2" s="1"/>
  <c r="DZ2530" i="2"/>
  <c r="EA2530" i="2" s="1"/>
  <c r="EB2530" i="2"/>
  <c r="EC2530" i="2"/>
  <c r="ED2530" i="2"/>
  <c r="EE2530" i="2"/>
  <c r="EF2530" i="2"/>
  <c r="EG2530" i="2" s="1"/>
  <c r="EH2530" i="2"/>
  <c r="EI2530" i="2" s="1"/>
  <c r="EJ2530" i="2"/>
  <c r="EK2530" i="2"/>
  <c r="EL2530" i="2"/>
  <c r="EM2530" i="2" s="1"/>
  <c r="EN2530" i="2"/>
  <c r="EO2530" i="2" s="1"/>
  <c r="EP2530" i="2"/>
  <c r="EQ2530" i="2"/>
  <c r="ER2530" i="2"/>
  <c r="ES2530" i="2"/>
  <c r="DX2531" i="2"/>
  <c r="DY2531" i="2" s="1"/>
  <c r="DZ2531" i="2"/>
  <c r="EA2531" i="2" s="1"/>
  <c r="EB2531" i="2"/>
  <c r="EC2531" i="2" s="1"/>
  <c r="ED2531" i="2"/>
  <c r="EE2531" i="2" s="1"/>
  <c r="EF2531" i="2"/>
  <c r="EG2531" i="2"/>
  <c r="EH2531" i="2"/>
  <c r="EI2531" i="2"/>
  <c r="EJ2531" i="2"/>
  <c r="EK2531" i="2" s="1"/>
  <c r="EL2531" i="2"/>
  <c r="EM2531" i="2" s="1"/>
  <c r="EN2531" i="2"/>
  <c r="EO2531" i="2"/>
  <c r="EP2531" i="2"/>
  <c r="EQ2531" i="2"/>
  <c r="ER2531" i="2"/>
  <c r="ES2531" i="2" s="1"/>
  <c r="DZ2532" i="2"/>
  <c r="EB2532" i="2"/>
  <c r="ED2532" i="2"/>
  <c r="EF2532" i="2"/>
  <c r="EH2532" i="2"/>
  <c r="EJ2532" i="2"/>
  <c r="EL2532" i="2"/>
  <c r="EN2532" i="2"/>
  <c r="EP2532" i="2"/>
  <c r="ER2532" i="2"/>
  <c r="DZ2533" i="2"/>
  <c r="EB2533" i="2"/>
  <c r="ED2533" i="2"/>
  <c r="EF2533" i="2"/>
  <c r="EH2533" i="2"/>
  <c r="EJ2533" i="2"/>
  <c r="EL2533" i="2"/>
  <c r="EN2533" i="2"/>
  <c r="EP2533" i="2"/>
  <c r="ER2533" i="2"/>
  <c r="DZ2534" i="2"/>
  <c r="EB2534" i="2"/>
  <c r="ED2534" i="2"/>
  <c r="EF2534" i="2"/>
  <c r="EH2534" i="2"/>
  <c r="EJ2534" i="2"/>
  <c r="EL2534" i="2"/>
  <c r="EN2534" i="2"/>
  <c r="EP2534" i="2"/>
  <c r="ER2534" i="2"/>
  <c r="DZ2535" i="2"/>
  <c r="EB2535" i="2"/>
  <c r="ED2535" i="2"/>
  <c r="EF2535" i="2"/>
  <c r="EH2535" i="2"/>
  <c r="EJ2535" i="2"/>
  <c r="EL2535" i="2"/>
  <c r="EN2535" i="2"/>
  <c r="EP2535" i="2"/>
  <c r="ER2535" i="2"/>
  <c r="DZ2536" i="2"/>
  <c r="EB2536" i="2"/>
  <c r="ED2536" i="2"/>
  <c r="EF2536" i="2"/>
  <c r="EH2536" i="2"/>
  <c r="EJ2536" i="2"/>
  <c r="EL2536" i="2"/>
  <c r="EN2536" i="2"/>
  <c r="EP2536" i="2"/>
  <c r="ER2536" i="2"/>
  <c r="DZ2537" i="2"/>
  <c r="EB2537" i="2"/>
  <c r="ED2537" i="2"/>
  <c r="EF2537" i="2"/>
  <c r="EH2537" i="2"/>
  <c r="EJ2537" i="2"/>
  <c r="EL2537" i="2"/>
  <c r="EN2537" i="2"/>
  <c r="EP2537" i="2"/>
  <c r="ER2537" i="2"/>
  <c r="DZ2538" i="2"/>
  <c r="EB2538" i="2"/>
  <c r="ED2538" i="2"/>
  <c r="EF2538" i="2"/>
  <c r="EH2538" i="2"/>
  <c r="EJ2538" i="2"/>
  <c r="EL2538" i="2"/>
  <c r="EN2538" i="2"/>
  <c r="EP2538" i="2"/>
  <c r="ER2538" i="2"/>
  <c r="DZ2539" i="2"/>
  <c r="EB2539" i="2"/>
  <c r="ED2539" i="2"/>
  <c r="EF2539" i="2"/>
  <c r="EH2539" i="2"/>
  <c r="EJ2539" i="2"/>
  <c r="EL2539" i="2"/>
  <c r="EN2539" i="2"/>
  <c r="EP2539" i="2"/>
  <c r="ER2539" i="2"/>
  <c r="DX2540" i="2"/>
  <c r="DY2540" i="2"/>
  <c r="DZ2540" i="2"/>
  <c r="EA2540" i="2" s="1"/>
  <c r="EB2540" i="2"/>
  <c r="EC2540" i="2" s="1"/>
  <c r="ED2540" i="2"/>
  <c r="EE2540" i="2"/>
  <c r="EF2540" i="2"/>
  <c r="EG2540" i="2"/>
  <c r="EH2540" i="2"/>
  <c r="EI2540" i="2" s="1"/>
  <c r="EJ2540" i="2"/>
  <c r="EK2540" i="2" s="1"/>
  <c r="EL2540" i="2"/>
  <c r="EM2540" i="2" s="1"/>
  <c r="EN2540" i="2"/>
  <c r="EO2540" i="2" s="1"/>
  <c r="EP2540" i="2"/>
  <c r="EQ2540" i="2" s="1"/>
  <c r="ER2540" i="2"/>
  <c r="ES2540" i="2"/>
  <c r="DX2541" i="2"/>
  <c r="DY2541" i="2"/>
  <c r="DZ2541" i="2"/>
  <c r="EA2541" i="2" s="1"/>
  <c r="EB2541" i="2"/>
  <c r="EC2541" i="2" s="1"/>
  <c r="ED2541" i="2"/>
  <c r="EE2541" i="2"/>
  <c r="EF2541" i="2"/>
  <c r="EG2541" i="2" s="1"/>
  <c r="EH2541" i="2"/>
  <c r="EI2541" i="2"/>
  <c r="EJ2541" i="2"/>
  <c r="EK2541" i="2"/>
  <c r="EL2541" i="2"/>
  <c r="EM2541" i="2" s="1"/>
  <c r="EN2541" i="2"/>
  <c r="EO2541" i="2" s="1"/>
  <c r="EP2541" i="2"/>
  <c r="EQ2541" i="2"/>
  <c r="ER2541" i="2"/>
  <c r="ES2541" i="2"/>
  <c r="DX2542" i="2"/>
  <c r="DY2542" i="2" s="1"/>
  <c r="DZ2542" i="2"/>
  <c r="EA2542" i="2" s="1"/>
  <c r="EB2542" i="2"/>
  <c r="EC2542" i="2"/>
  <c r="ED2542" i="2"/>
  <c r="EE2542" i="2" s="1"/>
  <c r="EF2542" i="2"/>
  <c r="EG2542" i="2" s="1"/>
  <c r="EH2542" i="2"/>
  <c r="EI2542" i="2"/>
  <c r="EJ2542" i="2"/>
  <c r="EK2542" i="2"/>
  <c r="EL2542" i="2"/>
  <c r="EM2542" i="2" s="1"/>
  <c r="EN2542" i="2"/>
  <c r="EO2542" i="2" s="1"/>
  <c r="EP2542" i="2"/>
  <c r="EQ2542" i="2" s="1"/>
  <c r="ER2542" i="2"/>
  <c r="ES2542" i="2" s="1"/>
  <c r="DX2543" i="2"/>
  <c r="DY2543" i="2"/>
  <c r="DZ2543" i="2"/>
  <c r="EA2543" i="2"/>
  <c r="EB2543" i="2"/>
  <c r="EC2543" i="2"/>
  <c r="ED2543" i="2"/>
  <c r="EE2543" i="2" s="1"/>
  <c r="EF2543" i="2"/>
  <c r="EG2543" i="2"/>
  <c r="EH2543" i="2"/>
  <c r="EI2543" i="2"/>
  <c r="EJ2543" i="2"/>
  <c r="EK2543" i="2" s="1"/>
  <c r="EL2543" i="2"/>
  <c r="EM2543" i="2"/>
  <c r="EN2543" i="2"/>
  <c r="EO2543" i="2"/>
  <c r="EP2543" i="2"/>
  <c r="EQ2543" i="2" s="1"/>
  <c r="ER2543" i="2"/>
  <c r="ES2543" i="2" s="1"/>
  <c r="DX2544" i="2"/>
  <c r="DY2544" i="2"/>
  <c r="DZ2544" i="2"/>
  <c r="EA2544" i="2"/>
  <c r="EB2544" i="2"/>
  <c r="EC2544" i="2" s="1"/>
  <c r="ED2544" i="2"/>
  <c r="EE2544" i="2" s="1"/>
  <c r="EF2544" i="2"/>
  <c r="EG2544" i="2" s="1"/>
  <c r="EH2544" i="2"/>
  <c r="EI2544" i="2" s="1"/>
  <c r="EJ2544" i="2"/>
  <c r="EK2544" i="2"/>
  <c r="EL2544" i="2"/>
  <c r="EM2544" i="2"/>
  <c r="EN2544" i="2"/>
  <c r="EO2544" i="2" s="1"/>
  <c r="EP2544" i="2"/>
  <c r="EQ2544" i="2" s="1"/>
  <c r="ER2544" i="2"/>
  <c r="ES2544" i="2"/>
  <c r="DX2545" i="2"/>
  <c r="DY2545" i="2" s="1"/>
  <c r="DZ2545" i="2"/>
  <c r="EA2545" i="2" s="1"/>
  <c r="EB2545" i="2"/>
  <c r="EC2545" i="2"/>
  <c r="ED2545" i="2"/>
  <c r="EE2545" i="2"/>
  <c r="EF2545" i="2"/>
  <c r="EG2545" i="2" s="1"/>
  <c r="EH2545" i="2"/>
  <c r="EI2545" i="2" s="1"/>
  <c r="EJ2545" i="2"/>
  <c r="EK2545" i="2"/>
  <c r="EL2545" i="2"/>
  <c r="EM2545" i="2"/>
  <c r="EN2545" i="2"/>
  <c r="EO2545" i="2" s="1"/>
  <c r="EP2545" i="2"/>
  <c r="EQ2545" i="2"/>
  <c r="ER2545" i="2"/>
  <c r="ES2545" i="2" s="1"/>
  <c r="DX2546" i="2"/>
  <c r="DY2546" i="2" s="1"/>
  <c r="DZ2546" i="2"/>
  <c r="EA2546" i="2"/>
  <c r="EB2546" i="2"/>
  <c r="EC2546" i="2"/>
  <c r="ED2546" i="2"/>
  <c r="EE2546" i="2" s="1"/>
  <c r="EF2546" i="2"/>
  <c r="EG2546" i="2" s="1"/>
  <c r="EH2546" i="2"/>
  <c r="EI2546" i="2" s="1"/>
  <c r="EJ2546" i="2"/>
  <c r="EK2546" i="2" s="1"/>
  <c r="EL2546" i="2"/>
  <c r="EM2546" i="2" s="1"/>
  <c r="EN2546" i="2"/>
  <c r="EO2546" i="2"/>
  <c r="EP2546" i="2"/>
  <c r="EQ2546" i="2"/>
  <c r="ER2546" i="2"/>
  <c r="ES2546" i="2" s="1"/>
  <c r="DX2547" i="2"/>
  <c r="DY2547" i="2" s="1"/>
  <c r="DZ2547" i="2"/>
  <c r="EA2547" i="2"/>
  <c r="EB2547" i="2"/>
  <c r="EC2547" i="2" s="1"/>
  <c r="ED2547" i="2"/>
  <c r="EE2547" i="2"/>
  <c r="EF2547" i="2"/>
  <c r="EG2547" i="2"/>
  <c r="EH2547" i="2"/>
  <c r="EI2547" i="2" s="1"/>
  <c r="EJ2547" i="2"/>
  <c r="EK2547" i="2" s="1"/>
  <c r="EL2547" i="2"/>
  <c r="EM2547" i="2"/>
  <c r="EN2547" i="2"/>
  <c r="EO2547" i="2"/>
  <c r="EP2547" i="2"/>
  <c r="EQ2547" i="2" s="1"/>
  <c r="ER2547" i="2"/>
  <c r="ES2547" i="2" s="1"/>
  <c r="DX2548" i="2"/>
  <c r="DY2548" i="2"/>
  <c r="DZ2548" i="2"/>
  <c r="EA2548" i="2" s="1"/>
  <c r="EB2548" i="2"/>
  <c r="EC2548" i="2" s="1"/>
  <c r="ED2548" i="2"/>
  <c r="EE2548" i="2"/>
  <c r="EF2548" i="2"/>
  <c r="EG2548" i="2"/>
  <c r="EH2548" i="2"/>
  <c r="EI2548" i="2" s="1"/>
  <c r="EJ2548" i="2"/>
  <c r="EK2548" i="2" s="1"/>
  <c r="EL2548" i="2"/>
  <c r="EM2548" i="2" s="1"/>
  <c r="EN2548" i="2"/>
  <c r="EO2548" i="2" s="1"/>
  <c r="EP2548" i="2"/>
  <c r="EQ2548" i="2"/>
  <c r="ER2548" i="2"/>
  <c r="ES2548" i="2"/>
  <c r="DX2549" i="2"/>
  <c r="DY2549" i="2"/>
  <c r="DZ2549" i="2"/>
  <c r="EA2549" i="2" s="1"/>
  <c r="EB2549" i="2"/>
  <c r="EC2549" i="2"/>
  <c r="ED2549" i="2"/>
  <c r="EE2549" i="2"/>
  <c r="EF2549" i="2"/>
  <c r="EG2549" i="2" s="1"/>
  <c r="EH2549" i="2"/>
  <c r="EI2549" i="2"/>
  <c r="EJ2549" i="2"/>
  <c r="EK2549" i="2"/>
  <c r="EL2549" i="2"/>
  <c r="EM2549" i="2" s="1"/>
  <c r="EN2549" i="2"/>
  <c r="EO2549" i="2" s="1"/>
  <c r="EP2549" i="2"/>
  <c r="EQ2549" i="2"/>
  <c r="ER2549" i="2"/>
  <c r="ES2549" i="2"/>
  <c r="DX2550" i="2"/>
  <c r="DY2550" i="2" s="1"/>
  <c r="DZ2550" i="2"/>
  <c r="EA2550" i="2" s="1"/>
  <c r="EB2550" i="2"/>
  <c r="EC2550" i="2"/>
  <c r="ED2550" i="2"/>
  <c r="EE2550" i="2" s="1"/>
  <c r="EF2550" i="2"/>
  <c r="EG2550" i="2"/>
  <c r="EH2550" i="2"/>
  <c r="EI2550" i="2"/>
  <c r="EJ2550" i="2"/>
  <c r="EK2550" i="2"/>
  <c r="EL2550" i="2"/>
  <c r="EM2550" i="2" s="1"/>
  <c r="EN2550" i="2"/>
  <c r="EO2550" i="2"/>
  <c r="EP2550" i="2"/>
  <c r="EQ2550" i="2" s="1"/>
  <c r="ER2550" i="2"/>
  <c r="ES2550" i="2" s="1"/>
  <c r="DX2551" i="2"/>
  <c r="DY2551" i="2"/>
  <c r="DZ2551" i="2"/>
  <c r="EA2551" i="2"/>
  <c r="EB2551" i="2"/>
  <c r="EC2551" i="2" s="1"/>
  <c r="ED2551" i="2"/>
  <c r="EE2551" i="2" s="1"/>
  <c r="EF2551" i="2"/>
  <c r="EG2551" i="2"/>
  <c r="EH2551" i="2"/>
  <c r="EI2551" i="2"/>
  <c r="EJ2551" i="2"/>
  <c r="EK2551" i="2" s="1"/>
  <c r="EL2551" i="2"/>
  <c r="EM2551" i="2"/>
  <c r="EN2551" i="2"/>
  <c r="EO2551" i="2"/>
  <c r="EP2551" i="2"/>
  <c r="EQ2551" i="2" s="1"/>
  <c r="ER2551" i="2"/>
  <c r="ES2551" i="2"/>
  <c r="DX2552" i="2"/>
  <c r="DY2552" i="2"/>
  <c r="DZ2552" i="2"/>
  <c r="EA2552" i="2"/>
  <c r="EB2552" i="2"/>
  <c r="EC2552" i="2" s="1"/>
  <c r="ED2552" i="2"/>
  <c r="EE2552" i="2" s="1"/>
  <c r="EF2552" i="2"/>
  <c r="EG2552" i="2" s="1"/>
  <c r="EH2552" i="2"/>
  <c r="EI2552" i="2" s="1"/>
  <c r="EJ2552" i="2"/>
  <c r="EK2552" i="2"/>
  <c r="EL2552" i="2"/>
  <c r="EM2552" i="2"/>
  <c r="EN2552" i="2"/>
  <c r="EO2552" i="2" s="1"/>
  <c r="EP2552" i="2"/>
  <c r="EQ2552" i="2" s="1"/>
  <c r="ER2552" i="2"/>
  <c r="ES2552" i="2"/>
  <c r="DX2553" i="2"/>
  <c r="DY2553" i="2" s="1"/>
  <c r="DZ2553" i="2"/>
  <c r="EA2553" i="2"/>
  <c r="EB2553" i="2"/>
  <c r="EC2553" i="2"/>
  <c r="ED2553" i="2"/>
  <c r="EE2553" i="2"/>
  <c r="EF2553" i="2"/>
  <c r="EG2553" i="2" s="1"/>
  <c r="EH2553" i="2"/>
  <c r="EI2553" i="2"/>
  <c r="EJ2553" i="2"/>
  <c r="EK2553" i="2"/>
  <c r="EL2553" i="2"/>
  <c r="EM2553" i="2"/>
  <c r="EN2553" i="2"/>
  <c r="EO2553" i="2" s="1"/>
  <c r="EP2553" i="2"/>
  <c r="EQ2553" i="2"/>
  <c r="ER2553" i="2"/>
  <c r="ES2553" i="2" s="1"/>
  <c r="DX2554" i="2"/>
  <c r="DY2554" i="2" s="1"/>
  <c r="DZ2554" i="2"/>
  <c r="EA2554" i="2"/>
  <c r="EB2554" i="2"/>
  <c r="EC2554" i="2"/>
  <c r="ED2554" i="2"/>
  <c r="EE2554" i="2" s="1"/>
  <c r="EF2554" i="2"/>
  <c r="EG2554" i="2" s="1"/>
  <c r="EH2554" i="2"/>
  <c r="EI2554" i="2" s="1"/>
  <c r="EJ2554" i="2"/>
  <c r="EK2554" i="2" s="1"/>
  <c r="EL2554" i="2"/>
  <c r="EM2554" i="2"/>
  <c r="EN2554" i="2"/>
  <c r="EO2554" i="2"/>
  <c r="EP2554" i="2"/>
  <c r="EQ2554" i="2"/>
  <c r="ER2554" i="2"/>
  <c r="ES2554" i="2" s="1"/>
  <c r="DX2555" i="2"/>
  <c r="DY2555" i="2"/>
  <c r="DZ2555" i="2"/>
  <c r="EA2555" i="2"/>
  <c r="EB2555" i="2"/>
  <c r="EC2555" i="2" s="1"/>
  <c r="ED2555" i="2"/>
  <c r="EE2555" i="2"/>
  <c r="EF2555" i="2"/>
  <c r="EG2555" i="2"/>
  <c r="EH2555" i="2"/>
  <c r="EI2555" i="2" s="1"/>
  <c r="EJ2555" i="2"/>
  <c r="EK2555" i="2" s="1"/>
  <c r="EL2555" i="2"/>
  <c r="EM2555" i="2"/>
  <c r="EN2555" i="2"/>
  <c r="EO2555" i="2"/>
  <c r="EP2555" i="2"/>
  <c r="EQ2555" i="2" s="1"/>
  <c r="ER2555" i="2"/>
  <c r="ES2555" i="2" s="1"/>
  <c r="DX2556" i="2"/>
  <c r="DY2556" i="2"/>
  <c r="DZ2556" i="2"/>
  <c r="EA2556" i="2" s="1"/>
  <c r="EB2556" i="2"/>
  <c r="EC2556" i="2"/>
  <c r="ED2556" i="2"/>
  <c r="EE2556" i="2"/>
  <c r="EF2556" i="2"/>
  <c r="EG2556" i="2"/>
  <c r="EH2556" i="2"/>
  <c r="EI2556" i="2" s="1"/>
  <c r="EJ2556" i="2"/>
  <c r="EK2556" i="2"/>
  <c r="EL2556" i="2"/>
  <c r="EM2556" i="2" s="1"/>
  <c r="EN2556" i="2"/>
  <c r="EO2556" i="2" s="1"/>
  <c r="EP2556" i="2"/>
  <c r="EQ2556" i="2"/>
  <c r="ER2556" i="2"/>
  <c r="ES2556" i="2"/>
  <c r="DX2557" i="2"/>
  <c r="DY2557" i="2" s="1"/>
  <c r="DZ2557" i="2"/>
  <c r="EA2557" i="2" s="1"/>
  <c r="EB2557" i="2"/>
  <c r="EC2557" i="2"/>
  <c r="ED2557" i="2"/>
  <c r="EE2557" i="2"/>
  <c r="EF2557" i="2"/>
  <c r="EG2557" i="2" s="1"/>
  <c r="EH2557" i="2"/>
  <c r="EI2557" i="2"/>
  <c r="EJ2557" i="2"/>
  <c r="EK2557" i="2"/>
  <c r="EL2557" i="2"/>
  <c r="EM2557" i="2" s="1"/>
  <c r="EN2557" i="2"/>
  <c r="EO2557" i="2"/>
  <c r="EP2557" i="2"/>
  <c r="EQ2557" i="2"/>
  <c r="ER2557" i="2"/>
  <c r="ES2557" i="2"/>
  <c r="DX2558" i="2"/>
  <c r="DY2558" i="2" s="1"/>
  <c r="DZ2558" i="2"/>
  <c r="EA2558" i="2" s="1"/>
  <c r="EB2558" i="2"/>
  <c r="EC2558" i="2" s="1"/>
  <c r="ED2558" i="2"/>
  <c r="EE2558" i="2" s="1"/>
  <c r="EF2558" i="2"/>
  <c r="EG2558" i="2"/>
  <c r="EH2558" i="2"/>
  <c r="EI2558" i="2"/>
  <c r="EJ2558" i="2"/>
  <c r="EK2558" i="2" s="1"/>
  <c r="EL2558" i="2"/>
  <c r="EM2558" i="2" s="1"/>
  <c r="EN2558" i="2"/>
  <c r="EO2558" i="2"/>
  <c r="EP2558" i="2"/>
  <c r="EQ2558" i="2" s="1"/>
  <c r="ER2558" i="2"/>
  <c r="ES2558" i="2"/>
  <c r="DX2559" i="2"/>
  <c r="DY2559" i="2"/>
  <c r="DZ2559" i="2"/>
  <c r="EA2559" i="2"/>
  <c r="EB2559" i="2"/>
  <c r="EC2559" i="2" s="1"/>
  <c r="ED2559" i="2"/>
  <c r="EE2559" i="2"/>
  <c r="EF2559" i="2"/>
  <c r="EG2559" i="2"/>
  <c r="EH2559" i="2"/>
  <c r="EI2559" i="2"/>
  <c r="EJ2559" i="2"/>
  <c r="EK2559" i="2" s="1"/>
  <c r="EL2559" i="2"/>
  <c r="EM2559" i="2"/>
  <c r="EN2559" i="2"/>
  <c r="EO2559" i="2" s="1"/>
  <c r="EP2559" i="2"/>
  <c r="EQ2559" i="2" s="1"/>
  <c r="ER2559" i="2"/>
  <c r="ES2559" i="2"/>
  <c r="DX2560" i="2"/>
  <c r="DY2560" i="2"/>
  <c r="DZ2560" i="2"/>
  <c r="EA2560" i="2" s="1"/>
  <c r="EB2560" i="2"/>
  <c r="EC2560" i="2" s="1"/>
  <c r="ED2560" i="2"/>
  <c r="EE2560" i="2" s="1"/>
  <c r="EF2560" i="2"/>
  <c r="EG2560" i="2" s="1"/>
  <c r="EH2560" i="2"/>
  <c r="EI2560" i="2"/>
  <c r="EJ2560" i="2"/>
  <c r="EK2560" i="2"/>
  <c r="EL2560" i="2"/>
  <c r="EM2560" i="2"/>
  <c r="EN2560" i="2"/>
  <c r="EO2560" i="2" s="1"/>
  <c r="EP2560" i="2"/>
  <c r="EQ2560" i="2"/>
  <c r="ER2560" i="2"/>
  <c r="ES2560" i="2"/>
  <c r="DX2561" i="2"/>
  <c r="DY2561" i="2" s="1"/>
  <c r="DZ2561" i="2"/>
  <c r="EA2561" i="2"/>
  <c r="EB2561" i="2"/>
  <c r="EC2561" i="2"/>
  <c r="ED2561" i="2"/>
  <c r="EE2561" i="2" s="1"/>
  <c r="EF2561" i="2"/>
  <c r="EG2561" i="2" s="1"/>
  <c r="EH2561" i="2"/>
  <c r="EI2561" i="2"/>
  <c r="EJ2561" i="2"/>
  <c r="EK2561" i="2"/>
  <c r="EL2561" i="2"/>
  <c r="EM2561" i="2" s="1"/>
  <c r="EN2561" i="2"/>
  <c r="EO2561" i="2" s="1"/>
  <c r="EP2561" i="2"/>
  <c r="EQ2561" i="2"/>
  <c r="ER2561" i="2"/>
  <c r="ES2561" i="2" s="1"/>
  <c r="DX2562" i="2"/>
  <c r="DY2562" i="2"/>
  <c r="DZ2562" i="2"/>
  <c r="EA2562" i="2"/>
  <c r="EB2562" i="2"/>
  <c r="EC2562" i="2"/>
  <c r="ED2562" i="2"/>
  <c r="EE2562" i="2" s="1"/>
  <c r="EF2562" i="2"/>
  <c r="EG2562" i="2"/>
  <c r="EH2562" i="2"/>
  <c r="EI2562" i="2" s="1"/>
  <c r="EJ2562" i="2"/>
  <c r="EK2562" i="2" s="1"/>
  <c r="EL2562" i="2"/>
  <c r="EM2562" i="2"/>
  <c r="EN2562" i="2"/>
  <c r="EO2562" i="2"/>
  <c r="EP2562" i="2"/>
  <c r="EQ2562" i="2" s="1"/>
  <c r="ER2562" i="2"/>
  <c r="ES2562" i="2" s="1"/>
  <c r="DX2563" i="2"/>
  <c r="DY2563" i="2"/>
  <c r="DZ2563" i="2"/>
  <c r="EA2563" i="2"/>
  <c r="EB2563" i="2"/>
  <c r="EC2563" i="2" s="1"/>
  <c r="ED2563" i="2"/>
  <c r="EE2563" i="2"/>
  <c r="EF2563" i="2"/>
  <c r="EG2563" i="2"/>
  <c r="EH2563" i="2"/>
  <c r="EI2563" i="2" s="1"/>
  <c r="EJ2563" i="2"/>
  <c r="EK2563" i="2"/>
  <c r="EL2563" i="2"/>
  <c r="EM2563" i="2"/>
  <c r="EN2563" i="2"/>
  <c r="EO2563" i="2"/>
  <c r="EP2563" i="2"/>
  <c r="EQ2563" i="2" s="1"/>
  <c r="ER2563" i="2"/>
  <c r="ES2563" i="2" s="1"/>
  <c r="DX2564" i="2"/>
  <c r="DY2564" i="2" s="1"/>
  <c r="DZ2564" i="2"/>
  <c r="EA2564" i="2" s="1"/>
  <c r="EB2564" i="2"/>
  <c r="EC2564" i="2"/>
  <c r="ED2564" i="2"/>
  <c r="EE2564" i="2"/>
  <c r="EF2564" i="2"/>
  <c r="EG2564" i="2" s="1"/>
  <c r="EH2564" i="2"/>
  <c r="EI2564" i="2" s="1"/>
  <c r="EJ2564" i="2"/>
  <c r="EK2564" i="2"/>
  <c r="EL2564" i="2"/>
  <c r="EM2564" i="2" s="1"/>
  <c r="EN2564" i="2"/>
  <c r="EO2564" i="2"/>
  <c r="EP2564" i="2"/>
  <c r="EQ2564" i="2"/>
  <c r="ER2564" i="2"/>
  <c r="ES2564" i="2"/>
  <c r="DX2565" i="2"/>
  <c r="DY2565" i="2" s="1"/>
  <c r="DZ2565" i="2"/>
  <c r="EA2565" i="2"/>
  <c r="EB2565" i="2"/>
  <c r="EC2565" i="2"/>
  <c r="ED2565" i="2"/>
  <c r="EE2565" i="2"/>
  <c r="EF2565" i="2"/>
  <c r="EG2565" i="2" s="1"/>
  <c r="EH2565" i="2"/>
  <c r="EI2565" i="2"/>
  <c r="EJ2565" i="2"/>
  <c r="EK2565" i="2" s="1"/>
  <c r="EL2565" i="2"/>
  <c r="EM2565" i="2" s="1"/>
  <c r="EN2565" i="2"/>
  <c r="EO2565" i="2"/>
  <c r="EP2565" i="2"/>
  <c r="EQ2565" i="2"/>
  <c r="ER2565" i="2"/>
  <c r="ES2565" i="2" s="1"/>
  <c r="DX2566" i="2"/>
  <c r="DY2566" i="2" s="1"/>
  <c r="DZ2566" i="2"/>
  <c r="EA2566" i="2" s="1"/>
  <c r="EB2566" i="2"/>
  <c r="EC2566" i="2" s="1"/>
  <c r="ED2566" i="2"/>
  <c r="EE2566" i="2"/>
  <c r="EF2566" i="2"/>
  <c r="EG2566" i="2"/>
  <c r="EH2566" i="2"/>
  <c r="EI2566" i="2"/>
  <c r="EJ2566" i="2"/>
  <c r="EK2566" i="2" s="1"/>
  <c r="EL2566" i="2"/>
  <c r="EM2566" i="2"/>
  <c r="EN2566" i="2"/>
  <c r="EO2566" i="2"/>
  <c r="EP2566" i="2"/>
  <c r="EQ2566" i="2" s="1"/>
  <c r="ER2566" i="2"/>
  <c r="ES2566" i="2"/>
  <c r="DX2567" i="2"/>
  <c r="DY2567" i="2"/>
  <c r="DZ2567" i="2"/>
  <c r="EA2567" i="2" s="1"/>
  <c r="EB2567" i="2"/>
  <c r="EC2567" i="2" s="1"/>
  <c r="ED2567" i="2"/>
  <c r="EE2567" i="2"/>
  <c r="EF2567" i="2"/>
  <c r="EG2567" i="2"/>
  <c r="EH2567" i="2"/>
  <c r="EI2567" i="2" s="1"/>
  <c r="EJ2567" i="2"/>
  <c r="EK2567" i="2" s="1"/>
  <c r="EL2567" i="2"/>
  <c r="EM2567" i="2"/>
  <c r="EN2567" i="2"/>
  <c r="EO2567" i="2" s="1"/>
  <c r="EP2567" i="2"/>
  <c r="EQ2567" i="2"/>
  <c r="ER2567" i="2"/>
  <c r="ES2567" i="2"/>
  <c r="DX2568" i="2"/>
  <c r="DY2568" i="2"/>
  <c r="DZ2568" i="2"/>
  <c r="EA2568" i="2" s="1"/>
  <c r="EB2568" i="2"/>
  <c r="EC2568" i="2"/>
  <c r="ED2568" i="2"/>
  <c r="EE2568" i="2" s="1"/>
  <c r="EF2568" i="2"/>
  <c r="EG2568" i="2" s="1"/>
  <c r="EH2568" i="2"/>
  <c r="EI2568" i="2"/>
  <c r="EJ2568" i="2"/>
  <c r="EK2568" i="2"/>
  <c r="EL2568" i="2"/>
  <c r="EM2568" i="2" s="1"/>
  <c r="EN2568" i="2"/>
  <c r="EO2568" i="2" s="1"/>
  <c r="EP2568" i="2"/>
  <c r="EQ2568" i="2"/>
  <c r="ER2568" i="2"/>
  <c r="ES2568" i="2"/>
  <c r="DX2569" i="2"/>
  <c r="DY2569" i="2" s="1"/>
  <c r="DZ2569" i="2"/>
  <c r="EA2569" i="2"/>
  <c r="EB2569" i="2"/>
  <c r="EC2569" i="2"/>
  <c r="ED2569" i="2"/>
  <c r="EE2569" i="2" s="1"/>
  <c r="EF2569" i="2"/>
  <c r="EG2569" i="2"/>
  <c r="EH2569" i="2"/>
  <c r="EI2569" i="2"/>
  <c r="EJ2569" i="2"/>
  <c r="EK2569" i="2"/>
  <c r="EL2569" i="2"/>
  <c r="EM2569" i="2" s="1"/>
  <c r="EN2569" i="2"/>
  <c r="EO2569" i="2" s="1"/>
  <c r="EP2569" i="2"/>
  <c r="EQ2569" i="2" s="1"/>
  <c r="ER2569" i="2"/>
  <c r="ES2569" i="2" s="1"/>
  <c r="DX2570" i="2"/>
  <c r="DY2570" i="2"/>
  <c r="DZ2570" i="2"/>
  <c r="EA2570" i="2"/>
  <c r="EB2570" i="2"/>
  <c r="EC2570" i="2" s="1"/>
  <c r="ED2570" i="2"/>
  <c r="EE2570" i="2" s="1"/>
  <c r="EF2570" i="2"/>
  <c r="EG2570" i="2"/>
  <c r="EH2570" i="2"/>
  <c r="EI2570" i="2" s="1"/>
  <c r="EJ2570" i="2"/>
  <c r="EK2570" i="2"/>
  <c r="EL2570" i="2"/>
  <c r="EM2570" i="2"/>
  <c r="EN2570" i="2"/>
  <c r="EO2570" i="2"/>
  <c r="EP2570" i="2"/>
  <c r="EQ2570" i="2" s="1"/>
  <c r="ER2570" i="2"/>
  <c r="ES2570" i="2"/>
  <c r="DX2571" i="2"/>
  <c r="DY2571" i="2"/>
  <c r="DZ2571" i="2"/>
  <c r="EA2571" i="2"/>
  <c r="EB2571" i="2"/>
  <c r="EC2571" i="2" s="1"/>
  <c r="ED2571" i="2"/>
  <c r="EE2571" i="2"/>
  <c r="EF2571" i="2"/>
  <c r="EG2571" i="2" s="1"/>
  <c r="EH2571" i="2"/>
  <c r="EI2571" i="2" s="1"/>
  <c r="EJ2571" i="2"/>
  <c r="EK2571" i="2"/>
  <c r="EL2571" i="2"/>
  <c r="EM2571" i="2"/>
  <c r="EN2571" i="2"/>
  <c r="EO2571" i="2" s="1"/>
  <c r="EP2571" i="2"/>
  <c r="EQ2571" i="2" s="1"/>
  <c r="ER2571" i="2"/>
  <c r="ES2571" i="2" s="1"/>
  <c r="DX2572" i="2"/>
  <c r="DY2572" i="2" s="1"/>
  <c r="DZ2572" i="2"/>
  <c r="EA2572" i="2"/>
  <c r="EB2572" i="2"/>
  <c r="EC2572" i="2"/>
  <c r="ED2572" i="2"/>
  <c r="EE2572" i="2"/>
  <c r="EF2572" i="2"/>
  <c r="EG2572" i="2" s="1"/>
  <c r="EH2572" i="2"/>
  <c r="EI2572" i="2"/>
  <c r="EJ2572" i="2"/>
  <c r="EK2572" i="2"/>
  <c r="EL2572" i="2"/>
  <c r="EM2572" i="2" s="1"/>
  <c r="EN2572" i="2"/>
  <c r="EO2572" i="2"/>
  <c r="EP2572" i="2"/>
  <c r="EQ2572" i="2"/>
  <c r="ER2572" i="2"/>
  <c r="ES2572" i="2" s="1"/>
  <c r="DX2573" i="2"/>
  <c r="DY2573" i="2" s="1"/>
  <c r="DZ2573" i="2"/>
  <c r="EA2573" i="2"/>
  <c r="EB2573" i="2"/>
  <c r="EC2573" i="2"/>
  <c r="ED2573" i="2"/>
  <c r="EE2573" i="2" s="1"/>
  <c r="EF2573" i="2"/>
  <c r="EG2573" i="2" s="1"/>
  <c r="EH2573" i="2"/>
  <c r="EI2573" i="2"/>
  <c r="EJ2573" i="2"/>
  <c r="EK2573" i="2" s="1"/>
  <c r="EL2573" i="2"/>
  <c r="EM2573" i="2"/>
  <c r="EN2573" i="2"/>
  <c r="EO2573" i="2"/>
  <c r="EP2573" i="2"/>
  <c r="EQ2573" i="2"/>
  <c r="ER2573" i="2"/>
  <c r="ES2573" i="2" s="1"/>
  <c r="DX2574" i="2"/>
  <c r="DY2574" i="2"/>
  <c r="DZ2574" i="2"/>
  <c r="EA2574" i="2" s="1"/>
  <c r="EB2574" i="2"/>
  <c r="EC2574" i="2" s="1"/>
  <c r="ED2574" i="2"/>
  <c r="EE2574" i="2"/>
  <c r="EF2574" i="2"/>
  <c r="EG2574" i="2"/>
  <c r="EH2574" i="2"/>
  <c r="EI2574" i="2" s="1"/>
  <c r="EJ2574" i="2"/>
  <c r="EK2574" i="2" s="1"/>
  <c r="EL2574" i="2"/>
  <c r="EM2574" i="2"/>
  <c r="EN2574" i="2"/>
  <c r="EO2574" i="2"/>
  <c r="EP2574" i="2"/>
  <c r="EQ2574" i="2" s="1"/>
  <c r="ER2574" i="2"/>
  <c r="ES2574" i="2"/>
  <c r="DX2575" i="2"/>
  <c r="DY2575" i="2"/>
  <c r="DZ2575" i="2"/>
  <c r="EA2575" i="2" s="1"/>
  <c r="EB2575" i="2"/>
  <c r="EC2575" i="2"/>
  <c r="ED2575" i="2"/>
  <c r="EE2575" i="2"/>
  <c r="EF2575" i="2"/>
  <c r="EG2575" i="2"/>
  <c r="EH2575" i="2"/>
  <c r="EI2575" i="2" s="1"/>
  <c r="EJ2575" i="2"/>
  <c r="EK2575" i="2" s="1"/>
  <c r="EL2575" i="2"/>
  <c r="EM2575" i="2" s="1"/>
  <c r="EN2575" i="2"/>
  <c r="EO2575" i="2" s="1"/>
  <c r="EP2575" i="2"/>
  <c r="EQ2575" i="2"/>
  <c r="ER2575" i="2"/>
  <c r="ES2575" i="2"/>
  <c r="DX2576" i="2"/>
  <c r="DY2576" i="2" s="1"/>
  <c r="DZ2576" i="2"/>
  <c r="EA2576" i="2" s="1"/>
  <c r="EB2576" i="2"/>
  <c r="EC2576" i="2"/>
  <c r="ED2576" i="2"/>
  <c r="EE2576" i="2" s="1"/>
  <c r="EF2576" i="2"/>
  <c r="EG2576" i="2"/>
  <c r="EH2576" i="2"/>
  <c r="EI2576" i="2"/>
  <c r="EJ2576" i="2"/>
  <c r="EK2576" i="2"/>
  <c r="EL2576" i="2"/>
  <c r="EM2576" i="2" s="1"/>
  <c r="EN2576" i="2"/>
  <c r="EO2576" i="2"/>
  <c r="EP2576" i="2"/>
  <c r="EQ2576" i="2"/>
  <c r="ER2576" i="2"/>
  <c r="ES2576" i="2"/>
  <c r="DX2577" i="2"/>
  <c r="DY2577" i="2" s="1"/>
  <c r="DZ2577" i="2"/>
  <c r="EA2577" i="2"/>
  <c r="EB2577" i="2"/>
  <c r="EC2577" i="2" s="1"/>
  <c r="ED2577" i="2"/>
  <c r="EE2577" i="2" s="1"/>
  <c r="EF2577" i="2"/>
  <c r="EG2577" i="2"/>
  <c r="EH2577" i="2"/>
  <c r="EI2577" i="2"/>
  <c r="EJ2577" i="2"/>
  <c r="EK2577" i="2" s="1"/>
  <c r="EL2577" i="2"/>
  <c r="EM2577" i="2" s="1"/>
  <c r="EN2577" i="2"/>
  <c r="EO2577" i="2" s="1"/>
  <c r="EP2577" i="2"/>
  <c r="EQ2577" i="2" s="1"/>
  <c r="ER2577" i="2"/>
  <c r="ES2577" i="2"/>
  <c r="DX2578" i="2"/>
  <c r="DY2578" i="2"/>
  <c r="DZ2578" i="2"/>
  <c r="EA2578" i="2"/>
  <c r="EB2578" i="2"/>
  <c r="EC2578" i="2" s="1"/>
  <c r="ED2578" i="2"/>
  <c r="EE2578" i="2"/>
  <c r="EF2578" i="2"/>
  <c r="EG2578" i="2"/>
  <c r="EH2578" i="2"/>
  <c r="EI2578" i="2" s="1"/>
  <c r="EJ2578" i="2"/>
  <c r="EK2578" i="2"/>
  <c r="EL2578" i="2"/>
  <c r="EM2578" i="2"/>
  <c r="EN2578" i="2"/>
  <c r="EO2578" i="2" s="1"/>
  <c r="EP2578" i="2"/>
  <c r="EQ2578" i="2" s="1"/>
  <c r="ER2578" i="2"/>
  <c r="ES2578" i="2"/>
  <c r="DX2579" i="2"/>
  <c r="DY2579" i="2"/>
  <c r="DZ2579" i="2"/>
  <c r="EA2579" i="2" s="1"/>
  <c r="EB2579" i="2"/>
  <c r="EC2579" i="2" s="1"/>
  <c r="ED2579" i="2"/>
  <c r="EE2579" i="2"/>
  <c r="EF2579" i="2"/>
  <c r="EG2579" i="2" s="1"/>
  <c r="EH2579" i="2"/>
  <c r="EI2579" i="2"/>
  <c r="EJ2579" i="2"/>
  <c r="EK2579" i="2"/>
  <c r="EL2579" i="2"/>
  <c r="EM2579" i="2"/>
  <c r="EN2579" i="2"/>
  <c r="EO2579" i="2" s="1"/>
  <c r="EP2579" i="2"/>
  <c r="EQ2579" i="2"/>
  <c r="ER2579" i="2"/>
  <c r="ES2579" i="2" s="1"/>
  <c r="DX2580" i="2"/>
  <c r="DY2580" i="2" s="1"/>
  <c r="DZ2580" i="2"/>
  <c r="EA2580" i="2"/>
  <c r="EB2580" i="2"/>
  <c r="EC2580" i="2"/>
  <c r="ED2580" i="2"/>
  <c r="EE2580" i="2" s="1"/>
  <c r="EF2580" i="2"/>
  <c r="EG2580" i="2" s="1"/>
  <c r="EH2580" i="2"/>
  <c r="EI2580" i="2"/>
  <c r="EJ2580" i="2"/>
  <c r="EK2580" i="2"/>
  <c r="EL2580" i="2"/>
  <c r="EM2580" i="2" s="1"/>
  <c r="EN2580" i="2"/>
  <c r="EO2580" i="2"/>
  <c r="EP2580" i="2"/>
  <c r="EQ2580" i="2"/>
  <c r="ER2580" i="2"/>
  <c r="ES2580" i="2" s="1"/>
  <c r="DX2581" i="2"/>
  <c r="DY2581" i="2"/>
  <c r="DZ2581" i="2"/>
  <c r="EA2581" i="2"/>
  <c r="EB2581" i="2"/>
  <c r="EC2581" i="2"/>
  <c r="ED2581" i="2"/>
  <c r="EE2581" i="2" s="1"/>
  <c r="EF2581" i="2"/>
  <c r="EG2581" i="2" s="1"/>
  <c r="EH2581" i="2"/>
  <c r="EI2581" i="2" s="1"/>
  <c r="EJ2581" i="2"/>
  <c r="EK2581" i="2" s="1"/>
  <c r="EL2581" i="2"/>
  <c r="EM2581" i="2"/>
  <c r="EN2581" i="2"/>
  <c r="EO2581" i="2"/>
  <c r="EP2581" i="2"/>
  <c r="EQ2581" i="2" s="1"/>
  <c r="ER2581" i="2"/>
  <c r="ES2581" i="2" s="1"/>
  <c r="DX2582" i="2"/>
  <c r="DY2582" i="2"/>
  <c r="DZ2582" i="2"/>
  <c r="EA2582" i="2" s="1"/>
  <c r="EB2582" i="2"/>
  <c r="EC2582" i="2"/>
  <c r="ED2582" i="2"/>
  <c r="EE2582" i="2"/>
  <c r="EF2582" i="2"/>
  <c r="EG2582" i="2"/>
  <c r="EH2582" i="2"/>
  <c r="EI2582" i="2" s="1"/>
  <c r="EJ2582" i="2"/>
  <c r="EK2582" i="2"/>
  <c r="EL2582" i="2"/>
  <c r="EM2582" i="2"/>
  <c r="EN2582" i="2"/>
  <c r="EO2582" i="2"/>
  <c r="EP2582" i="2"/>
  <c r="EQ2582" i="2" s="1"/>
  <c r="ER2582" i="2"/>
  <c r="ES2582" i="2"/>
  <c r="DX2583" i="2"/>
  <c r="DY2583" i="2" s="1"/>
  <c r="DZ2583" i="2"/>
  <c r="EA2583" i="2" s="1"/>
  <c r="EB2583" i="2"/>
  <c r="EC2583" i="2" s="1"/>
  <c r="ED2583" i="2"/>
  <c r="EE2583" i="2"/>
  <c r="EF2583" i="2"/>
  <c r="EG2583" i="2" s="1"/>
  <c r="EH2583" i="2"/>
  <c r="EI2583" i="2" s="1"/>
  <c r="EJ2583" i="2"/>
  <c r="EK2583" i="2" s="1"/>
  <c r="EL2583" i="2"/>
  <c r="EM2583" i="2" s="1"/>
  <c r="EN2583" i="2"/>
  <c r="EO2583" i="2" s="1"/>
  <c r="EP2583" i="2"/>
  <c r="EQ2583" i="2"/>
  <c r="ER2583" i="2"/>
  <c r="ES2583" i="2"/>
  <c r="DX2584" i="2"/>
  <c r="DY2584" i="2" s="1"/>
  <c r="DZ2584" i="2"/>
  <c r="EA2584" i="2"/>
  <c r="EB2584" i="2"/>
  <c r="EC2584" i="2"/>
  <c r="ED2584" i="2"/>
  <c r="EE2584" i="2" s="1"/>
  <c r="EF2584" i="2"/>
  <c r="EG2584" i="2" s="1"/>
  <c r="EH2584" i="2"/>
  <c r="EI2584" i="2"/>
  <c r="EJ2584" i="2"/>
  <c r="EK2584" i="2" s="1"/>
  <c r="EL2584" i="2"/>
  <c r="EM2584" i="2" s="1"/>
  <c r="EN2584" i="2"/>
  <c r="EO2584" i="2" s="1"/>
  <c r="EP2584" i="2"/>
  <c r="EQ2584" i="2"/>
  <c r="ER2584" i="2"/>
  <c r="ES2584" i="2" s="1"/>
  <c r="DX2585" i="2"/>
  <c r="DY2585" i="2" s="1"/>
  <c r="DZ2585" i="2"/>
  <c r="EA2585" i="2"/>
  <c r="EB2585" i="2"/>
  <c r="EC2585" i="2" s="1"/>
  <c r="ED2585" i="2"/>
  <c r="EE2585" i="2"/>
  <c r="EF2585" i="2"/>
  <c r="EG2585" i="2"/>
  <c r="EH2585" i="2"/>
  <c r="EI2585" i="2"/>
  <c r="EJ2585" i="2"/>
  <c r="EK2585" i="2" s="1"/>
  <c r="EL2585" i="2"/>
  <c r="EM2585" i="2" s="1"/>
  <c r="EN2585" i="2"/>
  <c r="EO2585" i="2" s="1"/>
  <c r="EP2585" i="2"/>
  <c r="EQ2585" i="2" s="1"/>
  <c r="ER2585" i="2"/>
  <c r="ES2585" i="2" s="1"/>
  <c r="DX2586" i="2"/>
  <c r="DY2586" i="2"/>
  <c r="DZ2586" i="2"/>
  <c r="EA2586" i="2" s="1"/>
  <c r="EB2586" i="2"/>
  <c r="EC2586" i="2" s="1"/>
  <c r="ED2586" i="2"/>
  <c r="EE2586" i="2" s="1"/>
  <c r="EF2586" i="2"/>
  <c r="EG2586" i="2"/>
  <c r="EH2586" i="2"/>
  <c r="EI2586" i="2" s="1"/>
  <c r="EJ2586" i="2"/>
  <c r="EK2586" i="2"/>
  <c r="EL2586" i="2"/>
  <c r="EM2586" i="2"/>
  <c r="EN2586" i="2"/>
  <c r="EO2586" i="2" s="1"/>
  <c r="EP2586" i="2"/>
  <c r="EQ2586" i="2" s="1"/>
  <c r="ER2586" i="2"/>
  <c r="ES2586" i="2"/>
  <c r="DX2587" i="2"/>
  <c r="DY2587" i="2"/>
  <c r="DZ2587" i="2"/>
  <c r="EA2587" i="2" s="1"/>
  <c r="EB2587" i="2"/>
  <c r="EC2587" i="2" s="1"/>
  <c r="ED2587" i="2"/>
  <c r="EE2587" i="2" s="1"/>
  <c r="EF2587" i="2"/>
  <c r="EG2587" i="2" s="1"/>
  <c r="EH2587" i="2"/>
  <c r="EI2587" i="2" s="1"/>
  <c r="EJ2587" i="2"/>
  <c r="EK2587" i="2"/>
  <c r="EL2587" i="2"/>
  <c r="EM2587" i="2" s="1"/>
  <c r="EN2587" i="2"/>
  <c r="EO2587" i="2" s="1"/>
  <c r="EP2587" i="2"/>
  <c r="EQ2587" i="2" s="1"/>
  <c r="ER2587" i="2"/>
  <c r="ES2587" i="2" s="1"/>
  <c r="DX2588" i="2"/>
  <c r="DY2588" i="2"/>
  <c r="DZ2588" i="2"/>
  <c r="EA2588" i="2"/>
  <c r="EB2588" i="2"/>
  <c r="EC2588" i="2"/>
  <c r="ED2588" i="2"/>
  <c r="EE2588" i="2" s="1"/>
  <c r="EF2588" i="2"/>
  <c r="EG2588" i="2" s="1"/>
  <c r="EH2588" i="2"/>
  <c r="EI2588" i="2" s="1"/>
  <c r="EJ2588" i="2"/>
  <c r="EK2588" i="2"/>
  <c r="EL2588" i="2"/>
  <c r="EM2588" i="2" s="1"/>
  <c r="EN2588" i="2"/>
  <c r="EO2588" i="2"/>
  <c r="EP2588" i="2"/>
  <c r="EQ2588" i="2"/>
  <c r="ER2588" i="2"/>
  <c r="ES2588" i="2" s="1"/>
  <c r="DX2589" i="2"/>
  <c r="DY2589" i="2" s="1"/>
  <c r="DZ2589" i="2"/>
  <c r="EA2589" i="2"/>
  <c r="EB2589" i="2"/>
  <c r="EC2589" i="2" s="1"/>
  <c r="ED2589" i="2"/>
  <c r="EE2589" i="2" s="1"/>
  <c r="EF2589" i="2"/>
  <c r="EG2589" i="2" s="1"/>
  <c r="EH2589" i="2"/>
  <c r="EI2589" i="2" s="1"/>
  <c r="EJ2589" i="2"/>
  <c r="EK2589" i="2"/>
  <c r="EL2589" i="2"/>
  <c r="EM2589" i="2"/>
  <c r="EN2589" i="2"/>
  <c r="EO2589" i="2"/>
  <c r="EP2589" i="2"/>
  <c r="EQ2589" i="2" s="1"/>
  <c r="ER2589" i="2"/>
  <c r="ES2589" i="2" s="1"/>
  <c r="DX2590" i="2"/>
  <c r="DY2590" i="2" s="1"/>
  <c r="DZ2590" i="2"/>
  <c r="EA2590" i="2" s="1"/>
  <c r="EB2590" i="2"/>
  <c r="EC2590" i="2"/>
  <c r="ED2590" i="2"/>
  <c r="EE2590" i="2"/>
  <c r="EF2590" i="2"/>
  <c r="EG2590" i="2"/>
  <c r="EH2590" i="2"/>
  <c r="EI2590" i="2"/>
  <c r="EJ2590" i="2"/>
  <c r="EK2590" i="2"/>
  <c r="EL2590" i="2"/>
  <c r="EM2590" i="2"/>
  <c r="EN2590" i="2"/>
  <c r="EO2590" i="2"/>
  <c r="EP2590" i="2"/>
  <c r="EQ2590" i="2" s="1"/>
  <c r="ER2590" i="2"/>
  <c r="ES2590" i="2" s="1"/>
  <c r="DX2591" i="2"/>
  <c r="DY2591" i="2" s="1"/>
  <c r="DZ2591" i="2"/>
  <c r="EA2591" i="2"/>
  <c r="EB2591" i="2"/>
  <c r="EC2591" i="2"/>
  <c r="ED2591" i="2"/>
  <c r="EE2591" i="2"/>
  <c r="EF2591" i="2"/>
  <c r="EG2591" i="2" s="1"/>
  <c r="EH2591" i="2"/>
  <c r="EI2591" i="2" s="1"/>
  <c r="EJ2591" i="2"/>
  <c r="EK2591" i="2" s="1"/>
  <c r="EL2591" i="2"/>
  <c r="EM2591" i="2"/>
  <c r="EN2591" i="2"/>
  <c r="EO2591" i="2"/>
  <c r="EP2591" i="2"/>
  <c r="EQ2591" i="2"/>
  <c r="ER2591" i="2"/>
  <c r="ES2591" i="2"/>
  <c r="DX2592" i="2"/>
  <c r="DY2592" i="2"/>
  <c r="DZ2592" i="2"/>
  <c r="EA2592" i="2"/>
  <c r="EB2592" i="2"/>
  <c r="EC2592" i="2"/>
  <c r="ED2592" i="2"/>
  <c r="EE2592" i="2" s="1"/>
  <c r="EF2592" i="2"/>
  <c r="EG2592" i="2" s="1"/>
  <c r="EH2592" i="2"/>
  <c r="EI2592" i="2" s="1"/>
  <c r="EJ2592" i="2"/>
  <c r="EK2592" i="2" s="1"/>
  <c r="EL2592" i="2"/>
  <c r="EM2592" i="2"/>
  <c r="EN2592" i="2"/>
  <c r="EO2592" i="2"/>
  <c r="EP2592" i="2"/>
  <c r="EQ2592" i="2"/>
  <c r="ER2592" i="2"/>
  <c r="ES2592" i="2" s="1"/>
  <c r="DX2593" i="2"/>
  <c r="DY2593" i="2" s="1"/>
  <c r="DZ2593" i="2"/>
  <c r="EA2593" i="2"/>
  <c r="EB2593" i="2"/>
  <c r="EC2593" i="2"/>
  <c r="ED2593" i="2"/>
  <c r="EE2593" i="2"/>
  <c r="EF2593" i="2"/>
  <c r="EG2593" i="2"/>
  <c r="EH2593" i="2"/>
  <c r="EI2593" i="2"/>
  <c r="EJ2593" i="2"/>
  <c r="EK2593" i="2"/>
  <c r="EL2593" i="2"/>
  <c r="EM2593" i="2"/>
  <c r="EN2593" i="2"/>
  <c r="EO2593" i="2" s="1"/>
  <c r="EP2593" i="2"/>
  <c r="EQ2593" i="2" s="1"/>
  <c r="ER2593" i="2"/>
  <c r="ES2593" i="2" s="1"/>
  <c r="DX2594" i="2"/>
  <c r="DY2594" i="2" s="1"/>
  <c r="DZ2594" i="2"/>
  <c r="EA2594" i="2" s="1"/>
  <c r="EB2594" i="2"/>
  <c r="EC2594" i="2"/>
  <c r="ED2594" i="2"/>
  <c r="EE2594" i="2"/>
  <c r="EF2594" i="2"/>
  <c r="EG2594" i="2"/>
  <c r="EH2594" i="2"/>
  <c r="EI2594" i="2" s="1"/>
  <c r="EJ2594" i="2"/>
  <c r="EK2594" i="2"/>
  <c r="EL2594" i="2"/>
  <c r="EM2594" i="2" s="1"/>
  <c r="EN2594" i="2"/>
  <c r="EO2594" i="2" s="1"/>
  <c r="EP2594" i="2"/>
  <c r="EQ2594" i="2" s="1"/>
  <c r="ER2594" i="2"/>
  <c r="ES2594" i="2"/>
  <c r="DX2595" i="2"/>
  <c r="DY2595" i="2" s="1"/>
  <c r="DZ2595" i="2"/>
  <c r="EA2595" i="2" s="1"/>
  <c r="EB2595" i="2"/>
  <c r="EC2595" i="2" s="1"/>
  <c r="ED2595" i="2"/>
  <c r="EE2595" i="2" s="1"/>
  <c r="EF2595" i="2"/>
  <c r="EG2595" i="2" s="1"/>
  <c r="EH2595" i="2"/>
  <c r="EI2595" i="2" s="1"/>
  <c r="EJ2595" i="2"/>
  <c r="EK2595" i="2" s="1"/>
  <c r="EL2595" i="2"/>
  <c r="EM2595" i="2" s="1"/>
  <c r="EN2595" i="2"/>
  <c r="EO2595" i="2"/>
  <c r="EP2595" i="2"/>
  <c r="EQ2595" i="2"/>
  <c r="ER2595" i="2"/>
  <c r="ES2595" i="2" s="1"/>
  <c r="DX2596" i="2"/>
  <c r="DY2596" i="2" s="1"/>
  <c r="DZ2596" i="2"/>
  <c r="EA2596" i="2"/>
  <c r="EB2596" i="2"/>
  <c r="EC2596" i="2" s="1"/>
  <c r="ED2596" i="2"/>
  <c r="EE2596" i="2" s="1"/>
  <c r="EF2596" i="2"/>
  <c r="EG2596" i="2" s="1"/>
  <c r="EH2596" i="2"/>
  <c r="EI2596" i="2" s="1"/>
  <c r="EJ2596" i="2"/>
  <c r="EK2596" i="2" s="1"/>
  <c r="EL2596" i="2"/>
  <c r="EM2596" i="2" s="1"/>
  <c r="EN2596" i="2"/>
  <c r="EO2596" i="2"/>
  <c r="EP2596" i="2"/>
  <c r="EQ2596" i="2"/>
  <c r="ER2596" i="2"/>
  <c r="ES2596" i="2"/>
  <c r="DX2597" i="2"/>
  <c r="DY2597" i="2"/>
  <c r="DZ2597" i="2"/>
  <c r="EA2597" i="2"/>
  <c r="EB2597" i="2"/>
  <c r="EC2597" i="2"/>
  <c r="ED2597" i="2"/>
  <c r="EE2597" i="2"/>
  <c r="EF2597" i="2"/>
  <c r="EG2597" i="2" s="1"/>
  <c r="EH2597" i="2"/>
  <c r="EI2597" i="2" s="1"/>
  <c r="EJ2597" i="2"/>
  <c r="EK2597" i="2" s="1"/>
  <c r="EL2597" i="2"/>
  <c r="EM2597" i="2" s="1"/>
  <c r="EN2597" i="2"/>
  <c r="EO2597" i="2" s="1"/>
  <c r="EP2597" i="2"/>
  <c r="EQ2597" i="2" s="1"/>
  <c r="ER2597" i="2"/>
  <c r="ES2597" i="2" s="1"/>
  <c r="DX2598" i="2"/>
  <c r="DY2598" i="2" s="1"/>
  <c r="DZ2598" i="2"/>
  <c r="EA2598" i="2" s="1"/>
  <c r="EB2598" i="2"/>
  <c r="EC2598" i="2"/>
  <c r="ED2598" i="2"/>
  <c r="EE2598" i="2"/>
  <c r="EF2598" i="2"/>
  <c r="EG2598" i="2"/>
  <c r="EH2598" i="2"/>
  <c r="EI2598" i="2"/>
  <c r="EJ2598" i="2"/>
  <c r="EK2598" i="2"/>
  <c r="EL2598" i="2"/>
  <c r="EM2598" i="2"/>
  <c r="EN2598" i="2"/>
  <c r="EO2598" i="2"/>
  <c r="EP2598" i="2"/>
  <c r="EQ2598" i="2" s="1"/>
  <c r="ER2598" i="2"/>
  <c r="ES2598" i="2" s="1"/>
  <c r="DX2599" i="2"/>
  <c r="DY2599" i="2" s="1"/>
  <c r="DZ2599" i="2"/>
  <c r="EA2599" i="2" s="1"/>
  <c r="EB2599" i="2"/>
  <c r="EC2599" i="2" s="1"/>
  <c r="ED2599" i="2"/>
  <c r="EE2599" i="2" s="1"/>
  <c r="EF2599" i="2"/>
  <c r="EG2599" i="2" s="1"/>
  <c r="EH2599" i="2"/>
  <c r="EI2599" i="2" s="1"/>
  <c r="EJ2599" i="2"/>
  <c r="EK2599" i="2" s="1"/>
  <c r="EL2599" i="2"/>
  <c r="EM2599" i="2"/>
  <c r="EN2599" i="2"/>
  <c r="EO2599" i="2"/>
  <c r="EP2599" i="2"/>
  <c r="EQ2599" i="2"/>
  <c r="ER2599" i="2"/>
  <c r="ES2599" i="2"/>
  <c r="DX2600" i="2"/>
  <c r="DY2600" i="2"/>
  <c r="DZ2600" i="2"/>
  <c r="EA2600" i="2"/>
  <c r="EB2600" i="2"/>
  <c r="EC2600" i="2"/>
  <c r="ED2600" i="2"/>
  <c r="EE2600" i="2" s="1"/>
  <c r="EF2600" i="2"/>
  <c r="EG2600" i="2" s="1"/>
  <c r="EH2600" i="2"/>
  <c r="EI2600" i="2" s="1"/>
  <c r="EJ2600" i="2"/>
  <c r="EK2600" i="2" s="1"/>
  <c r="EL2600" i="2"/>
  <c r="EM2600" i="2" s="1"/>
  <c r="EN2600" i="2"/>
  <c r="EO2600" i="2" s="1"/>
  <c r="EP2600" i="2"/>
  <c r="EQ2600" i="2" s="1"/>
  <c r="ER2600" i="2"/>
  <c r="ES2600" i="2" s="1"/>
  <c r="DX2601" i="2"/>
  <c r="DY2601" i="2" s="1"/>
  <c r="DZ2601" i="2"/>
  <c r="EA2601" i="2"/>
  <c r="EB2601" i="2"/>
  <c r="EC2601" i="2"/>
  <c r="ED2601" i="2"/>
  <c r="EE2601" i="2"/>
  <c r="EF2601" i="2"/>
  <c r="EG2601" i="2"/>
  <c r="EH2601" i="2"/>
  <c r="EI2601" i="2"/>
  <c r="EJ2601" i="2"/>
  <c r="EK2601" i="2"/>
  <c r="EL2601" i="2"/>
  <c r="EM2601" i="2"/>
  <c r="EN2601" i="2"/>
  <c r="EO2601" i="2" s="1"/>
  <c r="EP2601" i="2"/>
  <c r="EQ2601" i="2" s="1"/>
  <c r="ER2601" i="2"/>
  <c r="ES2601" i="2" s="1"/>
  <c r="DX2602" i="2"/>
  <c r="DY2602" i="2" s="1"/>
  <c r="DZ2602" i="2"/>
  <c r="EA2602" i="2" s="1"/>
  <c r="EB2602" i="2"/>
  <c r="EC2602" i="2" s="1"/>
  <c r="ED2602" i="2"/>
  <c r="EE2602" i="2" s="1"/>
  <c r="EF2602" i="2"/>
  <c r="EG2602" i="2" s="1"/>
  <c r="EH2602" i="2"/>
  <c r="EI2602" i="2" s="1"/>
  <c r="EJ2602" i="2"/>
  <c r="EK2602" i="2"/>
  <c r="EL2602" i="2"/>
  <c r="EM2602" i="2"/>
  <c r="EN2602" i="2"/>
  <c r="EO2602" i="2"/>
  <c r="EP2602" i="2"/>
  <c r="EQ2602" i="2"/>
  <c r="ER2602" i="2"/>
  <c r="ES2602" i="2"/>
  <c r="DX2603" i="2"/>
  <c r="DY2603" i="2"/>
  <c r="DZ2603" i="2"/>
  <c r="EA2603" i="2"/>
  <c r="EB2603" i="2"/>
  <c r="EC2603" i="2" s="1"/>
  <c r="ED2603" i="2"/>
  <c r="EE2603" i="2" s="1"/>
  <c r="EF2603" i="2"/>
  <c r="EG2603" i="2" s="1"/>
  <c r="EH2603" i="2"/>
  <c r="EI2603" i="2" s="1"/>
  <c r="EJ2603" i="2"/>
  <c r="EK2603" i="2" s="1"/>
  <c r="EL2603" i="2"/>
  <c r="EM2603" i="2" s="1"/>
  <c r="EN2603" i="2"/>
  <c r="EO2603" i="2" s="1"/>
  <c r="EP2603" i="2"/>
  <c r="EQ2603" i="2" s="1"/>
  <c r="ER2603" i="2"/>
  <c r="ES2603" i="2" s="1"/>
  <c r="DX2604" i="2"/>
  <c r="DY2604" i="2"/>
  <c r="DZ2604" i="2"/>
  <c r="EA2604" i="2"/>
  <c r="EB2604" i="2"/>
  <c r="EC2604" i="2"/>
  <c r="ED2604" i="2"/>
  <c r="EE2604" i="2"/>
  <c r="EF2604" i="2"/>
  <c r="EG2604" i="2"/>
  <c r="EH2604" i="2"/>
  <c r="EI2604" i="2"/>
  <c r="EJ2604" i="2"/>
  <c r="EK2604" i="2"/>
  <c r="EL2604" i="2"/>
  <c r="EM2604" i="2" s="1"/>
  <c r="EN2604" i="2"/>
  <c r="EO2604" i="2" s="1"/>
  <c r="EP2604" i="2"/>
  <c r="EQ2604" i="2" s="1"/>
  <c r="ER2604" i="2"/>
  <c r="ES2604" i="2" s="1"/>
  <c r="DX2605" i="2"/>
  <c r="DY2605" i="2" s="1"/>
  <c r="DZ2605" i="2"/>
  <c r="EA2605" i="2" s="1"/>
  <c r="EB2605" i="2"/>
  <c r="EC2605" i="2" s="1"/>
  <c r="ED2605" i="2"/>
  <c r="EE2605" i="2" s="1"/>
  <c r="EF2605" i="2"/>
  <c r="EG2605" i="2" s="1"/>
  <c r="EH2605" i="2"/>
  <c r="EI2605" i="2"/>
  <c r="EJ2605" i="2"/>
  <c r="EK2605" i="2"/>
  <c r="EL2605" i="2"/>
  <c r="EM2605" i="2"/>
  <c r="EN2605" i="2"/>
  <c r="EO2605" i="2"/>
  <c r="EP2605" i="2"/>
  <c r="EQ2605" i="2"/>
  <c r="ER2605" i="2"/>
  <c r="ES2605" i="2"/>
  <c r="DX2606" i="2"/>
  <c r="DY2606" i="2"/>
  <c r="DZ2606" i="2"/>
  <c r="EA2606" i="2" s="1"/>
  <c r="EB2606" i="2"/>
  <c r="EC2606" i="2" s="1"/>
  <c r="ED2606" i="2"/>
  <c r="EE2606" i="2" s="1"/>
  <c r="EF2606" i="2"/>
  <c r="EG2606" i="2" s="1"/>
  <c r="EH2606" i="2"/>
  <c r="EI2606" i="2" s="1"/>
  <c r="EJ2606" i="2"/>
  <c r="EK2606" i="2" s="1"/>
  <c r="EL2606" i="2"/>
  <c r="EM2606" i="2" s="1"/>
  <c r="EN2606" i="2"/>
  <c r="EO2606" i="2" s="1"/>
  <c r="EP2606" i="2"/>
  <c r="EQ2606" i="2" s="1"/>
  <c r="ER2606" i="2"/>
  <c r="ES2606" i="2"/>
  <c r="DX2607" i="2"/>
  <c r="DY2607" i="2"/>
  <c r="DZ2607" i="2"/>
  <c r="EA2607" i="2"/>
  <c r="EB2607" i="2"/>
  <c r="EC2607" i="2"/>
  <c r="ED2607" i="2"/>
  <c r="EE2607" i="2"/>
  <c r="EF2607" i="2"/>
  <c r="EG2607" i="2"/>
  <c r="EH2607" i="2"/>
  <c r="EI2607" i="2"/>
  <c r="EJ2607" i="2"/>
  <c r="EK2607" i="2" s="1"/>
  <c r="EL2607" i="2"/>
  <c r="EM2607" i="2" s="1"/>
  <c r="EN2607" i="2"/>
  <c r="EO2607" i="2" s="1"/>
  <c r="EP2607" i="2"/>
  <c r="EQ2607" i="2" s="1"/>
  <c r="ER2607" i="2"/>
  <c r="ES2607" i="2" s="1"/>
  <c r="DX2608" i="2"/>
  <c r="DY2608" i="2" s="1"/>
  <c r="DZ2608" i="2"/>
  <c r="EA2608" i="2" s="1"/>
  <c r="EB2608" i="2"/>
  <c r="EC2608" i="2" s="1"/>
  <c r="ED2608" i="2"/>
  <c r="EE2608" i="2" s="1"/>
  <c r="EF2608" i="2"/>
  <c r="EG2608" i="2"/>
  <c r="EH2608" i="2"/>
  <c r="EI2608" i="2"/>
  <c r="EJ2608" i="2"/>
  <c r="EK2608" i="2"/>
  <c r="EL2608" i="2"/>
  <c r="EM2608" i="2"/>
  <c r="EN2608" i="2"/>
  <c r="EO2608" i="2"/>
  <c r="EP2608" i="2"/>
  <c r="EQ2608" i="2"/>
  <c r="ER2608" i="2"/>
  <c r="ES2608" i="2"/>
  <c r="DX2609" i="2"/>
  <c r="DY2609" i="2" s="1"/>
  <c r="DZ2609" i="2"/>
  <c r="EA2609" i="2" s="1"/>
  <c r="EB2609" i="2"/>
  <c r="EC2609" i="2" s="1"/>
  <c r="ED2609" i="2"/>
  <c r="EE2609" i="2" s="1"/>
  <c r="EF2609" i="2"/>
  <c r="EG2609" i="2" s="1"/>
  <c r="EH2609" i="2"/>
  <c r="EI2609" i="2" s="1"/>
  <c r="EJ2609" i="2"/>
  <c r="EK2609" i="2" s="1"/>
  <c r="EL2609" i="2"/>
  <c r="EM2609" i="2" s="1"/>
  <c r="EN2609" i="2"/>
  <c r="EO2609" i="2" s="1"/>
  <c r="EP2609" i="2"/>
  <c r="EQ2609" i="2"/>
  <c r="ER2609" i="2"/>
  <c r="ES2609" i="2"/>
  <c r="DX2610" i="2"/>
  <c r="DY2610" i="2"/>
  <c r="DZ2610" i="2"/>
  <c r="EA2610" i="2"/>
  <c r="EB2610" i="2"/>
  <c r="EC2610" i="2"/>
  <c r="ED2610" i="2"/>
  <c r="EE2610" i="2"/>
  <c r="EF2610" i="2"/>
  <c r="EG2610" i="2"/>
  <c r="EH2610" i="2"/>
  <c r="EI2610" i="2" s="1"/>
  <c r="EJ2610" i="2"/>
  <c r="EK2610" i="2" s="1"/>
  <c r="EL2610" i="2"/>
  <c r="EM2610" i="2" s="1"/>
  <c r="EN2610" i="2"/>
  <c r="EO2610" i="2" s="1"/>
  <c r="EP2610" i="2"/>
  <c r="EQ2610" i="2" s="1"/>
  <c r="ER2610" i="2"/>
  <c r="ES2610" i="2" s="1"/>
  <c r="DX2611" i="2"/>
  <c r="DY2611" i="2" s="1"/>
  <c r="DZ2611" i="2"/>
  <c r="EA2611" i="2" s="1"/>
  <c r="EB2611" i="2"/>
  <c r="EC2611" i="2" s="1"/>
  <c r="ED2611" i="2"/>
  <c r="EE2611" i="2"/>
  <c r="EF2611" i="2"/>
  <c r="EG2611" i="2"/>
  <c r="EH2611" i="2"/>
  <c r="EI2611" i="2"/>
  <c r="EJ2611" i="2"/>
  <c r="EK2611" i="2"/>
  <c r="EL2611" i="2"/>
  <c r="EM2611" i="2"/>
  <c r="EN2611" i="2"/>
  <c r="EO2611" i="2"/>
  <c r="EP2611" i="2"/>
  <c r="EQ2611" i="2"/>
  <c r="ER2611" i="2"/>
  <c r="ES2611" i="2" s="1"/>
  <c r="DX2612" i="2"/>
  <c r="DY2612" i="2" s="1"/>
  <c r="DZ2612" i="2"/>
  <c r="EA2612" i="2" s="1"/>
  <c r="EB2612" i="2"/>
  <c r="EC2612" i="2" s="1"/>
  <c r="ED2612" i="2"/>
  <c r="EE2612" i="2" s="1"/>
  <c r="EF2612" i="2"/>
  <c r="EG2612" i="2" s="1"/>
  <c r="EH2612" i="2"/>
  <c r="EI2612" i="2" s="1"/>
  <c r="EJ2612" i="2"/>
  <c r="EK2612" i="2" s="1"/>
  <c r="EL2612" i="2"/>
  <c r="EM2612" i="2" s="1"/>
  <c r="EN2612" i="2"/>
  <c r="EO2612" i="2"/>
  <c r="EP2612" i="2"/>
  <c r="EQ2612" i="2"/>
  <c r="ER2612" i="2"/>
  <c r="ES2612" i="2"/>
  <c r="DX2613" i="2"/>
  <c r="DY2613" i="2"/>
  <c r="DZ2613" i="2"/>
  <c r="EA2613" i="2"/>
  <c r="EB2613" i="2"/>
  <c r="EC2613" i="2"/>
  <c r="ED2613" i="2"/>
  <c r="EE2613" i="2"/>
  <c r="EF2613" i="2"/>
  <c r="EG2613" i="2" s="1"/>
  <c r="EH2613" i="2"/>
  <c r="EI2613" i="2" s="1"/>
  <c r="EJ2613" i="2"/>
  <c r="EK2613" i="2" s="1"/>
  <c r="EL2613" i="2"/>
  <c r="EM2613" i="2" s="1"/>
  <c r="EN2613" i="2"/>
  <c r="EO2613" i="2" s="1"/>
  <c r="EP2613" i="2"/>
  <c r="EQ2613" i="2" s="1"/>
  <c r="ER2613" i="2"/>
  <c r="ES2613" i="2" s="1"/>
  <c r="DX2614" i="2"/>
  <c r="DY2614" i="2" s="1"/>
  <c r="DZ2614" i="2"/>
  <c r="EA2614" i="2" s="1"/>
  <c r="EB2614" i="2"/>
  <c r="EC2614" i="2"/>
  <c r="ED2614" i="2"/>
  <c r="EE2614" i="2"/>
  <c r="EF2614" i="2"/>
  <c r="EG2614" i="2"/>
  <c r="EH2614" i="2"/>
  <c r="EI2614" i="2"/>
  <c r="EJ2614" i="2"/>
  <c r="EK2614" i="2"/>
  <c r="EL2614" i="2"/>
  <c r="EM2614" i="2"/>
  <c r="EN2614" i="2"/>
  <c r="EO2614" i="2"/>
  <c r="EP2614" i="2"/>
  <c r="EQ2614" i="2" s="1"/>
  <c r="ER2614" i="2"/>
  <c r="ES2614" i="2" s="1"/>
  <c r="DX2615" i="2"/>
  <c r="DY2615" i="2" s="1"/>
  <c r="DZ2615" i="2"/>
  <c r="EA2615" i="2" s="1"/>
  <c r="EB2615" i="2"/>
  <c r="EC2615" i="2" s="1"/>
  <c r="ED2615" i="2"/>
  <c r="EE2615" i="2" s="1"/>
  <c r="EF2615" i="2"/>
  <c r="EG2615" i="2" s="1"/>
  <c r="EH2615" i="2"/>
  <c r="EI2615" i="2" s="1"/>
  <c r="EJ2615" i="2"/>
  <c r="EK2615" i="2" s="1"/>
  <c r="EL2615" i="2"/>
  <c r="EM2615" i="2"/>
  <c r="EN2615" i="2"/>
  <c r="EO2615" i="2"/>
  <c r="EP2615" i="2"/>
  <c r="EQ2615" i="2"/>
  <c r="ER2615" i="2"/>
  <c r="ES2615" i="2"/>
  <c r="DX2616" i="2"/>
  <c r="DY2616" i="2"/>
  <c r="DZ2616" i="2"/>
  <c r="EA2616" i="2"/>
  <c r="EB2616" i="2"/>
  <c r="EC2616" i="2"/>
  <c r="ED2616" i="2"/>
  <c r="EE2616" i="2" s="1"/>
  <c r="EF2616" i="2"/>
  <c r="EG2616" i="2" s="1"/>
  <c r="EH2616" i="2"/>
  <c r="EI2616" i="2" s="1"/>
  <c r="EJ2616" i="2"/>
  <c r="EK2616" i="2" s="1"/>
  <c r="EL2616" i="2"/>
  <c r="EM2616" i="2" s="1"/>
  <c r="EN2616" i="2"/>
  <c r="EO2616" i="2" s="1"/>
  <c r="EP2616" i="2"/>
  <c r="EQ2616" i="2" s="1"/>
  <c r="ER2616" i="2"/>
  <c r="ES2616" i="2" s="1"/>
  <c r="DX2617" i="2"/>
  <c r="DY2617" i="2" s="1"/>
  <c r="DZ2617" i="2"/>
  <c r="EA2617" i="2"/>
  <c r="EB2617" i="2"/>
  <c r="EC2617" i="2"/>
  <c r="ED2617" i="2"/>
  <c r="EE2617" i="2"/>
  <c r="EF2617" i="2"/>
  <c r="EG2617" i="2"/>
  <c r="EH2617" i="2"/>
  <c r="EI2617" i="2"/>
  <c r="EJ2617" i="2"/>
  <c r="EK2617" i="2"/>
  <c r="EL2617" i="2"/>
  <c r="EM2617" i="2"/>
  <c r="EN2617" i="2"/>
  <c r="EO2617" i="2" s="1"/>
  <c r="EP2617" i="2"/>
  <c r="EQ2617" i="2" s="1"/>
  <c r="ER2617" i="2"/>
  <c r="ES2617" i="2" s="1"/>
  <c r="DX2618" i="2"/>
  <c r="DY2618" i="2" s="1"/>
  <c r="DZ2618" i="2"/>
  <c r="EA2618" i="2" s="1"/>
  <c r="EB2618" i="2"/>
  <c r="EC2618" i="2" s="1"/>
  <c r="ED2618" i="2"/>
  <c r="EE2618" i="2" s="1"/>
  <c r="EF2618" i="2"/>
  <c r="EG2618" i="2" s="1"/>
  <c r="EH2618" i="2"/>
  <c r="EI2618" i="2" s="1"/>
  <c r="EJ2618" i="2"/>
  <c r="EK2618" i="2"/>
  <c r="EL2618" i="2"/>
  <c r="EM2618" i="2"/>
  <c r="EN2618" i="2"/>
  <c r="EO2618" i="2"/>
  <c r="EP2618" i="2"/>
  <c r="EQ2618" i="2"/>
  <c r="ER2618" i="2"/>
  <c r="ES2618" i="2"/>
  <c r="DX2619" i="2"/>
  <c r="DY2619" i="2"/>
  <c r="DZ2619" i="2"/>
  <c r="EA2619" i="2"/>
  <c r="EB2619" i="2"/>
  <c r="EC2619" i="2" s="1"/>
  <c r="ED2619" i="2"/>
  <c r="EE2619" i="2" s="1"/>
  <c r="EF2619" i="2"/>
  <c r="EG2619" i="2" s="1"/>
  <c r="EH2619" i="2"/>
  <c r="EI2619" i="2" s="1"/>
  <c r="EJ2619" i="2"/>
  <c r="EK2619" i="2" s="1"/>
  <c r="EL2619" i="2"/>
  <c r="EM2619" i="2" s="1"/>
  <c r="EN2619" i="2"/>
  <c r="EO2619" i="2" s="1"/>
  <c r="EP2619" i="2"/>
  <c r="EQ2619" i="2" s="1"/>
  <c r="ER2619" i="2"/>
  <c r="ES2619" i="2" s="1"/>
  <c r="DX2620" i="2"/>
  <c r="DY2620" i="2"/>
  <c r="DZ2620" i="2"/>
  <c r="EA2620" i="2"/>
  <c r="EB2620" i="2"/>
  <c r="EC2620" i="2"/>
  <c r="ED2620" i="2"/>
  <c r="EE2620" i="2"/>
  <c r="EF2620" i="2"/>
  <c r="EG2620" i="2"/>
  <c r="EH2620" i="2"/>
  <c r="EI2620" i="2"/>
  <c r="EJ2620" i="2"/>
  <c r="EK2620" i="2"/>
  <c r="EL2620" i="2"/>
  <c r="EM2620" i="2" s="1"/>
  <c r="EN2620" i="2"/>
  <c r="EO2620" i="2" s="1"/>
  <c r="EP2620" i="2"/>
  <c r="EQ2620" i="2" s="1"/>
  <c r="ER2620" i="2"/>
  <c r="ES2620" i="2" s="1"/>
  <c r="DX2621" i="2"/>
  <c r="DY2621" i="2" s="1"/>
  <c r="DZ2621" i="2"/>
  <c r="EA2621" i="2" s="1"/>
  <c r="EB2621" i="2"/>
  <c r="EC2621" i="2" s="1"/>
  <c r="ED2621" i="2"/>
  <c r="EE2621" i="2" s="1"/>
  <c r="EF2621" i="2"/>
  <c r="EG2621" i="2" s="1"/>
  <c r="EH2621" i="2"/>
  <c r="EI2621" i="2"/>
  <c r="EJ2621" i="2"/>
  <c r="EK2621" i="2"/>
  <c r="EL2621" i="2"/>
  <c r="EM2621" i="2"/>
  <c r="EN2621" i="2"/>
  <c r="EO2621" i="2"/>
  <c r="EP2621" i="2"/>
  <c r="EQ2621" i="2"/>
  <c r="ER2621" i="2"/>
  <c r="ES2621" i="2"/>
  <c r="DX2622" i="2"/>
  <c r="DY2622" i="2"/>
  <c r="DZ2622" i="2"/>
  <c r="EA2622" i="2" s="1"/>
  <c r="EB2622" i="2"/>
  <c r="EC2622" i="2" s="1"/>
  <c r="ED2622" i="2"/>
  <c r="EE2622" i="2" s="1"/>
  <c r="EF2622" i="2"/>
  <c r="EG2622" i="2" s="1"/>
  <c r="EH2622" i="2"/>
  <c r="EI2622" i="2" s="1"/>
  <c r="EJ2622" i="2"/>
  <c r="EK2622" i="2" s="1"/>
  <c r="EL2622" i="2"/>
  <c r="EM2622" i="2" s="1"/>
  <c r="EN2622" i="2"/>
  <c r="EO2622" i="2" s="1"/>
  <c r="EP2622" i="2"/>
  <c r="EQ2622" i="2" s="1"/>
  <c r="ER2622" i="2"/>
  <c r="ES2622" i="2"/>
  <c r="DX2623" i="2"/>
  <c r="DY2623" i="2"/>
  <c r="DZ2623" i="2"/>
  <c r="EA2623" i="2"/>
  <c r="EB2623" i="2"/>
  <c r="EC2623" i="2"/>
  <c r="ED2623" i="2"/>
  <c r="EE2623" i="2"/>
  <c r="EF2623" i="2"/>
  <c r="EG2623" i="2"/>
  <c r="EH2623" i="2"/>
  <c r="EI2623" i="2"/>
  <c r="EJ2623" i="2"/>
  <c r="EK2623" i="2" s="1"/>
  <c r="EL2623" i="2"/>
  <c r="EM2623" i="2" s="1"/>
  <c r="EN2623" i="2"/>
  <c r="EO2623" i="2" s="1"/>
  <c r="EP2623" i="2"/>
  <c r="EQ2623" i="2" s="1"/>
  <c r="ER2623" i="2"/>
  <c r="ES2623" i="2" s="1"/>
  <c r="DX2624" i="2"/>
  <c r="DY2624" i="2" s="1"/>
  <c r="DZ2624" i="2"/>
  <c r="EA2624" i="2" s="1"/>
  <c r="EB2624" i="2"/>
  <c r="EC2624" i="2" s="1"/>
  <c r="ED2624" i="2"/>
  <c r="EE2624" i="2" s="1"/>
  <c r="EF2624" i="2"/>
  <c r="EG2624" i="2"/>
  <c r="EH2624" i="2"/>
  <c r="EI2624" i="2"/>
  <c r="EJ2624" i="2"/>
  <c r="EK2624" i="2"/>
  <c r="EL2624" i="2"/>
  <c r="EM2624" i="2"/>
  <c r="EN2624" i="2"/>
  <c r="EO2624" i="2"/>
  <c r="EP2624" i="2"/>
  <c r="EQ2624" i="2"/>
  <c r="ER2624" i="2"/>
  <c r="ES2624" i="2"/>
  <c r="DX2625" i="2"/>
  <c r="DY2625" i="2" s="1"/>
  <c r="DZ2625" i="2"/>
  <c r="EA2625" i="2" s="1"/>
  <c r="EB2625" i="2"/>
  <c r="EC2625" i="2" s="1"/>
  <c r="ED2625" i="2"/>
  <c r="EE2625" i="2" s="1"/>
  <c r="EF2625" i="2"/>
  <c r="EG2625" i="2" s="1"/>
  <c r="EH2625" i="2"/>
  <c r="EI2625" i="2" s="1"/>
  <c r="EJ2625" i="2"/>
  <c r="EK2625" i="2" s="1"/>
  <c r="EL2625" i="2"/>
  <c r="EM2625" i="2" s="1"/>
  <c r="EN2625" i="2"/>
  <c r="EO2625" i="2" s="1"/>
  <c r="EP2625" i="2"/>
  <c r="EQ2625" i="2"/>
  <c r="ER2625" i="2"/>
  <c r="ES2625" i="2"/>
  <c r="DX2626" i="2"/>
  <c r="DY2626" i="2"/>
  <c r="DZ2626" i="2"/>
  <c r="EA2626" i="2"/>
  <c r="EB2626" i="2"/>
  <c r="EC2626" i="2"/>
  <c r="ED2626" i="2"/>
  <c r="EE2626" i="2"/>
  <c r="EF2626" i="2"/>
  <c r="EG2626" i="2"/>
  <c r="EH2626" i="2"/>
  <c r="EI2626" i="2" s="1"/>
  <c r="EJ2626" i="2"/>
  <c r="EK2626" i="2" s="1"/>
  <c r="EL2626" i="2"/>
  <c r="EM2626" i="2" s="1"/>
  <c r="EN2626" i="2"/>
  <c r="EO2626" i="2" s="1"/>
  <c r="EP2626" i="2"/>
  <c r="EQ2626" i="2" s="1"/>
  <c r="ER2626" i="2"/>
  <c r="ES2626" i="2" s="1"/>
  <c r="DX2627" i="2"/>
  <c r="DY2627" i="2" s="1"/>
  <c r="DZ2627" i="2"/>
  <c r="EA2627" i="2" s="1"/>
  <c r="EB2627" i="2"/>
  <c r="EC2627" i="2" s="1"/>
  <c r="ED2627" i="2"/>
  <c r="EE2627" i="2"/>
  <c r="EF2627" i="2"/>
  <c r="EG2627" i="2"/>
  <c r="EH2627" i="2"/>
  <c r="EI2627" i="2"/>
  <c r="EJ2627" i="2"/>
  <c r="EK2627" i="2"/>
  <c r="EL2627" i="2"/>
  <c r="EM2627" i="2"/>
  <c r="EN2627" i="2"/>
  <c r="EO2627" i="2"/>
  <c r="EP2627" i="2"/>
  <c r="EQ2627" i="2"/>
  <c r="ER2627" i="2"/>
  <c r="ES2627" i="2" s="1"/>
  <c r="DX2628" i="2"/>
  <c r="DY2628" i="2" s="1"/>
  <c r="DZ2628" i="2"/>
  <c r="EA2628" i="2" s="1"/>
  <c r="EB2628" i="2"/>
  <c r="EC2628" i="2" s="1"/>
  <c r="ED2628" i="2"/>
  <c r="EE2628" i="2" s="1"/>
  <c r="EF2628" i="2"/>
  <c r="EG2628" i="2" s="1"/>
  <c r="EH2628" i="2"/>
  <c r="EI2628" i="2" s="1"/>
  <c r="EJ2628" i="2"/>
  <c r="EK2628" i="2" s="1"/>
  <c r="EL2628" i="2"/>
  <c r="EM2628" i="2" s="1"/>
  <c r="EN2628" i="2"/>
  <c r="EO2628" i="2"/>
  <c r="EP2628" i="2"/>
  <c r="EQ2628" i="2"/>
  <c r="ER2628" i="2"/>
  <c r="ES2628" i="2"/>
  <c r="DX2629" i="2"/>
  <c r="DY2629" i="2"/>
  <c r="DZ2629" i="2"/>
  <c r="EA2629" i="2"/>
  <c r="EB2629" i="2"/>
  <c r="EC2629" i="2"/>
  <c r="ED2629" i="2"/>
  <c r="EE2629" i="2"/>
  <c r="EF2629" i="2"/>
  <c r="EG2629" i="2" s="1"/>
  <c r="EH2629" i="2"/>
  <c r="EI2629" i="2" s="1"/>
  <c r="EJ2629" i="2"/>
  <c r="EK2629" i="2" s="1"/>
  <c r="EL2629" i="2"/>
  <c r="EM2629" i="2" s="1"/>
  <c r="EN2629" i="2"/>
  <c r="EO2629" i="2" s="1"/>
  <c r="EP2629" i="2"/>
  <c r="EQ2629" i="2" s="1"/>
  <c r="ER2629" i="2"/>
  <c r="ES2629" i="2" s="1"/>
  <c r="DX2630" i="2"/>
  <c r="DY2630" i="2" s="1"/>
  <c r="DZ2630" i="2"/>
  <c r="EA2630" i="2" s="1"/>
  <c r="EB2630" i="2"/>
  <c r="EC2630" i="2"/>
  <c r="ED2630" i="2"/>
  <c r="EE2630" i="2"/>
  <c r="EF2630" i="2"/>
  <c r="EG2630" i="2"/>
  <c r="EH2630" i="2"/>
  <c r="EI2630" i="2"/>
  <c r="EJ2630" i="2"/>
  <c r="EK2630" i="2"/>
  <c r="EL2630" i="2"/>
  <c r="EM2630" i="2"/>
  <c r="EN2630" i="2"/>
  <c r="EO2630" i="2"/>
  <c r="EP2630" i="2"/>
  <c r="EQ2630" i="2" s="1"/>
  <c r="ER2630" i="2"/>
  <c r="ES2630" i="2" s="1"/>
  <c r="DX2631" i="2"/>
  <c r="DY2631" i="2" s="1"/>
  <c r="DZ2631" i="2"/>
  <c r="EA2631" i="2" s="1"/>
  <c r="EB2631" i="2"/>
  <c r="EC2631" i="2" s="1"/>
  <c r="ED2631" i="2"/>
  <c r="EE2631" i="2" s="1"/>
  <c r="EF2631" i="2"/>
  <c r="EG2631" i="2" s="1"/>
  <c r="EH2631" i="2"/>
  <c r="EI2631" i="2" s="1"/>
  <c r="EJ2631" i="2"/>
  <c r="EK2631" i="2" s="1"/>
  <c r="EL2631" i="2"/>
  <c r="EM2631" i="2"/>
  <c r="EN2631" i="2"/>
  <c r="EO2631" i="2"/>
  <c r="EP2631" i="2"/>
  <c r="EQ2631" i="2"/>
  <c r="ER2631" i="2"/>
  <c r="ES2631" i="2"/>
  <c r="DX2632" i="2"/>
  <c r="DY2632" i="2"/>
  <c r="DZ2632" i="2"/>
  <c r="EA2632" i="2"/>
  <c r="EB2632" i="2"/>
  <c r="EC2632" i="2"/>
  <c r="ED2632" i="2"/>
  <c r="EE2632" i="2" s="1"/>
  <c r="EF2632" i="2"/>
  <c r="EG2632" i="2" s="1"/>
  <c r="EH2632" i="2"/>
  <c r="EI2632" i="2" s="1"/>
  <c r="EJ2632" i="2"/>
  <c r="EK2632" i="2" s="1"/>
  <c r="EL2632" i="2"/>
  <c r="EM2632" i="2" s="1"/>
  <c r="EN2632" i="2"/>
  <c r="EO2632" i="2" s="1"/>
  <c r="EP2632" i="2"/>
  <c r="EQ2632" i="2" s="1"/>
  <c r="ER2632" i="2"/>
  <c r="ES2632" i="2" s="1"/>
  <c r="DX2633" i="2"/>
  <c r="DY2633" i="2" s="1"/>
  <c r="DZ2633" i="2"/>
  <c r="EA2633" i="2"/>
  <c r="EB2633" i="2"/>
  <c r="EC2633" i="2"/>
  <c r="ED2633" i="2"/>
  <c r="EE2633" i="2"/>
  <c r="EF2633" i="2"/>
  <c r="EG2633" i="2"/>
  <c r="EH2633" i="2"/>
  <c r="EI2633" i="2"/>
  <c r="EJ2633" i="2"/>
  <c r="EK2633" i="2"/>
  <c r="EL2633" i="2"/>
  <c r="EM2633" i="2"/>
  <c r="EN2633" i="2"/>
  <c r="EO2633" i="2" s="1"/>
  <c r="EP2633" i="2"/>
  <c r="EQ2633" i="2" s="1"/>
  <c r="ER2633" i="2"/>
  <c r="ES2633" i="2" s="1"/>
  <c r="DX2634" i="2"/>
  <c r="DY2634" i="2" s="1"/>
  <c r="DZ2634" i="2"/>
  <c r="EA2634" i="2" s="1"/>
  <c r="EB2634" i="2"/>
  <c r="EC2634" i="2" s="1"/>
  <c r="ED2634" i="2"/>
  <c r="EE2634" i="2" s="1"/>
  <c r="EF2634" i="2"/>
  <c r="EG2634" i="2" s="1"/>
  <c r="EH2634" i="2"/>
  <c r="EI2634" i="2" s="1"/>
  <c r="EJ2634" i="2"/>
  <c r="EK2634" i="2"/>
  <c r="EL2634" i="2"/>
  <c r="EM2634" i="2"/>
  <c r="EN2634" i="2"/>
  <c r="EO2634" i="2"/>
  <c r="EP2634" i="2"/>
  <c r="EQ2634" i="2"/>
  <c r="ER2634" i="2"/>
  <c r="ES2634" i="2"/>
  <c r="DX2635" i="2"/>
  <c r="DY2635" i="2"/>
  <c r="DZ2635" i="2"/>
  <c r="EA2635" i="2"/>
  <c r="EB2635" i="2"/>
  <c r="EC2635" i="2" s="1"/>
  <c r="ED2635" i="2"/>
  <c r="EE2635" i="2" s="1"/>
  <c r="EF2635" i="2"/>
  <c r="EG2635" i="2" s="1"/>
  <c r="EH2635" i="2"/>
  <c r="EI2635" i="2" s="1"/>
  <c r="EJ2635" i="2"/>
  <c r="EK2635" i="2" s="1"/>
  <c r="EL2635" i="2"/>
  <c r="EM2635" i="2" s="1"/>
  <c r="EN2635" i="2"/>
  <c r="EO2635" i="2" s="1"/>
  <c r="EP2635" i="2"/>
  <c r="EQ2635" i="2" s="1"/>
  <c r="ER2635" i="2"/>
  <c r="ES2635" i="2" s="1"/>
  <c r="DX2636" i="2"/>
  <c r="DY2636" i="2"/>
  <c r="DZ2636" i="2"/>
  <c r="EA2636" i="2"/>
  <c r="EB2636" i="2"/>
  <c r="EC2636" i="2"/>
  <c r="ED2636" i="2"/>
  <c r="EE2636" i="2"/>
  <c r="EF2636" i="2"/>
  <c r="EG2636" i="2"/>
  <c r="EH2636" i="2"/>
  <c r="EI2636" i="2"/>
  <c r="EJ2636" i="2"/>
  <c r="EK2636" i="2"/>
  <c r="EL2636" i="2"/>
  <c r="EM2636" i="2" s="1"/>
  <c r="EN2636" i="2"/>
  <c r="EO2636" i="2" s="1"/>
  <c r="EP2636" i="2"/>
  <c r="EQ2636" i="2" s="1"/>
  <c r="ER2636" i="2"/>
  <c r="ES2636" i="2" s="1"/>
  <c r="DX2637" i="2"/>
  <c r="DY2637" i="2" s="1"/>
  <c r="DZ2637" i="2"/>
  <c r="EA2637" i="2" s="1"/>
  <c r="EB2637" i="2"/>
  <c r="EC2637" i="2" s="1"/>
  <c r="ED2637" i="2"/>
  <c r="EE2637" i="2" s="1"/>
  <c r="EF2637" i="2"/>
  <c r="EG2637" i="2" s="1"/>
  <c r="EH2637" i="2"/>
  <c r="EI2637" i="2"/>
  <c r="EJ2637" i="2"/>
  <c r="EK2637" i="2"/>
  <c r="EL2637" i="2"/>
  <c r="EM2637" i="2"/>
  <c r="EN2637" i="2"/>
  <c r="EO2637" i="2"/>
  <c r="EP2637" i="2"/>
  <c r="EQ2637" i="2"/>
  <c r="ER2637" i="2"/>
  <c r="ES2637" i="2"/>
  <c r="DX2638" i="2"/>
  <c r="DY2638" i="2"/>
  <c r="DZ2638" i="2"/>
  <c r="EA2638" i="2" s="1"/>
  <c r="EB2638" i="2"/>
  <c r="EC2638" i="2" s="1"/>
  <c r="ED2638" i="2"/>
  <c r="EE2638" i="2" s="1"/>
  <c r="EF2638" i="2"/>
  <c r="EG2638" i="2" s="1"/>
  <c r="EH2638" i="2"/>
  <c r="EI2638" i="2" s="1"/>
  <c r="EJ2638" i="2"/>
  <c r="EK2638" i="2" s="1"/>
  <c r="EL2638" i="2"/>
  <c r="EM2638" i="2" s="1"/>
  <c r="EN2638" i="2"/>
  <c r="EO2638" i="2" s="1"/>
  <c r="EP2638" i="2"/>
  <c r="EQ2638" i="2" s="1"/>
  <c r="ER2638" i="2"/>
  <c r="ES2638" i="2"/>
  <c r="DX2639" i="2"/>
  <c r="DY2639" i="2"/>
  <c r="DZ2639" i="2"/>
  <c r="EA2639" i="2"/>
  <c r="EB2639" i="2"/>
  <c r="EC2639" i="2"/>
  <c r="ED2639" i="2"/>
  <c r="EE2639" i="2"/>
  <c r="EF2639" i="2"/>
  <c r="EG2639" i="2"/>
  <c r="EH2639" i="2"/>
  <c r="EI2639" i="2"/>
  <c r="EJ2639" i="2"/>
  <c r="EK2639" i="2" s="1"/>
  <c r="EL2639" i="2"/>
  <c r="EM2639" i="2" s="1"/>
  <c r="EN2639" i="2"/>
  <c r="EO2639" i="2" s="1"/>
  <c r="EP2639" i="2"/>
  <c r="EQ2639" i="2" s="1"/>
  <c r="ER2639" i="2"/>
  <c r="ES2639" i="2" s="1"/>
  <c r="DX2640" i="2"/>
  <c r="DY2640" i="2" s="1"/>
  <c r="DZ2640" i="2"/>
  <c r="EA2640" i="2" s="1"/>
  <c r="EB2640" i="2"/>
  <c r="EC2640" i="2" s="1"/>
  <c r="ED2640" i="2"/>
  <c r="EE2640" i="2" s="1"/>
  <c r="EF2640" i="2"/>
  <c r="EG2640" i="2"/>
  <c r="EH2640" i="2"/>
  <c r="EI2640" i="2"/>
  <c r="EJ2640" i="2"/>
  <c r="EK2640" i="2"/>
  <c r="EL2640" i="2"/>
  <c r="EM2640" i="2"/>
  <c r="EN2640" i="2"/>
  <c r="EO2640" i="2"/>
  <c r="EP2640" i="2"/>
  <c r="EQ2640" i="2"/>
  <c r="ER2640" i="2"/>
  <c r="ES2640" i="2"/>
  <c r="DX2641" i="2"/>
  <c r="DY2641" i="2" s="1"/>
  <c r="DZ2641" i="2"/>
  <c r="EA2641" i="2" s="1"/>
  <c r="EB2641" i="2"/>
  <c r="EC2641" i="2" s="1"/>
  <c r="ED2641" i="2"/>
  <c r="EE2641" i="2" s="1"/>
  <c r="EF2641" i="2"/>
  <c r="EG2641" i="2" s="1"/>
  <c r="EH2641" i="2"/>
  <c r="EI2641" i="2" s="1"/>
  <c r="EJ2641" i="2"/>
  <c r="EK2641" i="2" s="1"/>
  <c r="EL2641" i="2"/>
  <c r="EM2641" i="2" s="1"/>
  <c r="EN2641" i="2"/>
  <c r="EO2641" i="2" s="1"/>
  <c r="EP2641" i="2"/>
  <c r="EQ2641" i="2"/>
  <c r="ER2641" i="2"/>
  <c r="ES2641" i="2"/>
  <c r="DX2642" i="2"/>
  <c r="DY2642" i="2"/>
  <c r="DZ2642" i="2"/>
  <c r="EA2642" i="2"/>
  <c r="EB2642" i="2"/>
  <c r="EC2642" i="2"/>
  <c r="ED2642" i="2"/>
  <c r="EE2642" i="2"/>
  <c r="EF2642" i="2"/>
  <c r="EG2642" i="2"/>
  <c r="EH2642" i="2"/>
  <c r="EI2642" i="2" s="1"/>
  <c r="EJ2642" i="2"/>
  <c r="EK2642" i="2" s="1"/>
  <c r="EL2642" i="2"/>
  <c r="EM2642" i="2" s="1"/>
  <c r="EN2642" i="2"/>
  <c r="EO2642" i="2" s="1"/>
  <c r="EP2642" i="2"/>
  <c r="EQ2642" i="2" s="1"/>
  <c r="ER2642" i="2"/>
  <c r="ES2642" i="2" s="1"/>
  <c r="DX2643" i="2"/>
  <c r="DY2643" i="2" s="1"/>
  <c r="DZ2643" i="2"/>
  <c r="EA2643" i="2" s="1"/>
  <c r="EB2643" i="2"/>
  <c r="EC2643" i="2" s="1"/>
  <c r="ED2643" i="2"/>
  <c r="EE2643" i="2"/>
  <c r="EF2643" i="2"/>
  <c r="EG2643" i="2"/>
  <c r="EH2643" i="2"/>
  <c r="EI2643" i="2"/>
  <c r="EJ2643" i="2"/>
  <c r="EK2643" i="2"/>
  <c r="EL2643" i="2"/>
  <c r="EM2643" i="2"/>
  <c r="EN2643" i="2"/>
  <c r="EO2643" i="2"/>
  <c r="EP2643" i="2"/>
  <c r="EQ2643" i="2"/>
  <c r="ER2643" i="2"/>
  <c r="ES2643" i="2" s="1"/>
  <c r="DX2644" i="2"/>
  <c r="DY2644" i="2" s="1"/>
  <c r="DZ2644" i="2"/>
  <c r="EA2644" i="2" s="1"/>
  <c r="EB2644" i="2"/>
  <c r="EC2644" i="2" s="1"/>
  <c r="ED2644" i="2"/>
  <c r="EE2644" i="2" s="1"/>
  <c r="EF2644" i="2"/>
  <c r="EG2644" i="2" s="1"/>
  <c r="EH2644" i="2"/>
  <c r="EI2644" i="2" s="1"/>
  <c r="EJ2644" i="2"/>
  <c r="EK2644" i="2" s="1"/>
  <c r="EL2644" i="2"/>
  <c r="EM2644" i="2" s="1"/>
  <c r="EN2644" i="2"/>
  <c r="EO2644" i="2"/>
  <c r="EP2644" i="2"/>
  <c r="EQ2644" i="2"/>
  <c r="ER2644" i="2"/>
  <c r="ES2644" i="2"/>
  <c r="DX2645" i="2"/>
  <c r="DY2645" i="2"/>
  <c r="DZ2645" i="2"/>
  <c r="EA2645" i="2"/>
  <c r="EB2645" i="2"/>
  <c r="EC2645" i="2"/>
  <c r="ED2645" i="2"/>
  <c r="EE2645" i="2"/>
  <c r="EF2645" i="2"/>
  <c r="EG2645" i="2" s="1"/>
  <c r="EH2645" i="2"/>
  <c r="EI2645" i="2" s="1"/>
  <c r="EJ2645" i="2"/>
  <c r="EK2645" i="2" s="1"/>
  <c r="EL2645" i="2"/>
  <c r="EM2645" i="2" s="1"/>
  <c r="EN2645" i="2"/>
  <c r="EO2645" i="2" s="1"/>
  <c r="EP2645" i="2"/>
  <c r="EQ2645" i="2" s="1"/>
  <c r="ER2645" i="2"/>
  <c r="ES2645" i="2" s="1"/>
  <c r="DX2646" i="2"/>
  <c r="DY2646" i="2" s="1"/>
  <c r="DZ2646" i="2"/>
  <c r="EA2646" i="2" s="1"/>
  <c r="EB2646" i="2"/>
  <c r="EC2646" i="2"/>
  <c r="ED2646" i="2"/>
  <c r="EE2646" i="2"/>
  <c r="EF2646" i="2"/>
  <c r="EG2646" i="2"/>
  <c r="EH2646" i="2"/>
  <c r="EI2646" i="2"/>
  <c r="EJ2646" i="2"/>
  <c r="EK2646" i="2"/>
  <c r="EL2646" i="2"/>
  <c r="EM2646" i="2"/>
  <c r="EN2646" i="2"/>
  <c r="EO2646" i="2"/>
  <c r="EP2646" i="2"/>
  <c r="EQ2646" i="2" s="1"/>
  <c r="ER2646" i="2"/>
  <c r="ES2646" i="2" s="1"/>
  <c r="DX2647" i="2"/>
  <c r="DY2647" i="2" s="1"/>
  <c r="DZ2647" i="2"/>
  <c r="EA2647" i="2" s="1"/>
  <c r="EB2647" i="2"/>
  <c r="EC2647" i="2" s="1"/>
  <c r="ED2647" i="2"/>
  <c r="EE2647" i="2" s="1"/>
  <c r="EF2647" i="2"/>
  <c r="EG2647" i="2" s="1"/>
  <c r="EH2647" i="2"/>
  <c r="EI2647" i="2" s="1"/>
  <c r="EJ2647" i="2"/>
  <c r="EK2647" i="2" s="1"/>
  <c r="EL2647" i="2"/>
  <c r="EM2647" i="2"/>
  <c r="EN2647" i="2"/>
  <c r="EO2647" i="2"/>
  <c r="EP2647" i="2"/>
  <c r="EQ2647" i="2"/>
  <c r="ER2647" i="2"/>
  <c r="ES2647" i="2"/>
  <c r="DX2648" i="2"/>
  <c r="DY2648" i="2"/>
  <c r="DZ2648" i="2"/>
  <c r="EA2648" i="2"/>
  <c r="EB2648" i="2"/>
  <c r="EC2648" i="2"/>
  <c r="ED2648" i="2"/>
  <c r="EE2648" i="2" s="1"/>
  <c r="EF2648" i="2"/>
  <c r="EG2648" i="2" s="1"/>
  <c r="EH2648" i="2"/>
  <c r="EI2648" i="2" s="1"/>
  <c r="EJ2648" i="2"/>
  <c r="EK2648" i="2" s="1"/>
  <c r="EL2648" i="2"/>
  <c r="EM2648" i="2" s="1"/>
  <c r="EN2648" i="2"/>
  <c r="EO2648" i="2" s="1"/>
  <c r="EP2648" i="2"/>
  <c r="EQ2648" i="2" s="1"/>
  <c r="ER2648" i="2"/>
  <c r="ES2648" i="2" s="1"/>
  <c r="DX2649" i="2"/>
  <c r="DY2649" i="2" s="1"/>
  <c r="DZ2649" i="2"/>
  <c r="EA2649" i="2"/>
  <c r="EB2649" i="2"/>
  <c r="EC2649" i="2"/>
  <c r="ED2649" i="2"/>
  <c r="EE2649" i="2"/>
  <c r="EF2649" i="2"/>
  <c r="EG2649" i="2"/>
  <c r="EH2649" i="2"/>
  <c r="EI2649" i="2"/>
  <c r="EJ2649" i="2"/>
  <c r="EK2649" i="2"/>
  <c r="EL2649" i="2"/>
  <c r="EM2649" i="2"/>
  <c r="EN2649" i="2"/>
  <c r="EO2649" i="2" s="1"/>
  <c r="EP2649" i="2"/>
  <c r="EQ2649" i="2" s="1"/>
  <c r="ER2649" i="2"/>
  <c r="ES2649" i="2" s="1"/>
  <c r="DX2650" i="2"/>
  <c r="DY2650" i="2" s="1"/>
  <c r="DZ2650" i="2"/>
  <c r="EA2650" i="2" s="1"/>
  <c r="EB2650" i="2"/>
  <c r="EC2650" i="2" s="1"/>
  <c r="ED2650" i="2"/>
  <c r="EE2650" i="2" s="1"/>
  <c r="EF2650" i="2"/>
  <c r="EG2650" i="2" s="1"/>
  <c r="EH2650" i="2"/>
  <c r="EI2650" i="2" s="1"/>
  <c r="EJ2650" i="2"/>
  <c r="EK2650" i="2"/>
  <c r="EL2650" i="2"/>
  <c r="EM2650" i="2"/>
  <c r="EN2650" i="2"/>
  <c r="EO2650" i="2"/>
  <c r="EP2650" i="2"/>
  <c r="EQ2650" i="2"/>
  <c r="ER2650" i="2"/>
  <c r="ES2650" i="2"/>
  <c r="DX2651" i="2"/>
  <c r="DY2651" i="2"/>
  <c r="DZ2651" i="2"/>
  <c r="EA2651" i="2"/>
  <c r="EB2651" i="2"/>
  <c r="EC2651" i="2" s="1"/>
  <c r="ED2651" i="2"/>
  <c r="EE2651" i="2" s="1"/>
  <c r="EF2651" i="2"/>
  <c r="EG2651" i="2" s="1"/>
  <c r="EH2651" i="2"/>
  <c r="EI2651" i="2" s="1"/>
  <c r="EJ2651" i="2"/>
  <c r="EK2651" i="2" s="1"/>
  <c r="EL2651" i="2"/>
  <c r="EM2651" i="2" s="1"/>
  <c r="EN2651" i="2"/>
  <c r="EO2651" i="2" s="1"/>
  <c r="EP2651" i="2"/>
  <c r="EQ2651" i="2" s="1"/>
  <c r="ER2651" i="2"/>
  <c r="ES2651" i="2" s="1"/>
  <c r="DX2652" i="2"/>
  <c r="DY2652" i="2"/>
  <c r="DZ2652" i="2"/>
  <c r="EA2652" i="2"/>
  <c r="EB2652" i="2"/>
  <c r="EC2652" i="2"/>
  <c r="ED2652" i="2"/>
  <c r="EE2652" i="2"/>
  <c r="EF2652" i="2"/>
  <c r="EG2652" i="2"/>
  <c r="EH2652" i="2"/>
  <c r="EI2652" i="2"/>
  <c r="EJ2652" i="2"/>
  <c r="EK2652" i="2"/>
  <c r="EL2652" i="2"/>
  <c r="EM2652" i="2" s="1"/>
  <c r="EN2652" i="2"/>
  <c r="EO2652" i="2" s="1"/>
  <c r="EP2652" i="2"/>
  <c r="EQ2652" i="2" s="1"/>
  <c r="ER2652" i="2"/>
  <c r="ES2652" i="2" s="1"/>
  <c r="DX2653" i="2"/>
  <c r="DY2653" i="2" s="1"/>
  <c r="DZ2653" i="2"/>
  <c r="EA2653" i="2" s="1"/>
  <c r="EB2653" i="2"/>
  <c r="EC2653" i="2" s="1"/>
  <c r="ED2653" i="2"/>
  <c r="EE2653" i="2" s="1"/>
  <c r="EF2653" i="2"/>
  <c r="EG2653" i="2" s="1"/>
  <c r="EH2653" i="2"/>
  <c r="EI2653" i="2"/>
  <c r="EJ2653" i="2"/>
  <c r="EK2653" i="2"/>
  <c r="EL2653" i="2"/>
  <c r="EM2653" i="2"/>
  <c r="EN2653" i="2"/>
  <c r="EO2653" i="2"/>
  <c r="EP2653" i="2"/>
  <c r="EQ2653" i="2"/>
  <c r="ER2653" i="2"/>
  <c r="ES2653" i="2"/>
  <c r="DX2708" i="2"/>
  <c r="DY2708" i="2" s="1"/>
  <c r="DZ2708" i="2"/>
  <c r="EA2708" i="2" s="1"/>
  <c r="EB2708" i="2"/>
  <c r="EC2708" i="2" s="1"/>
  <c r="ED2708" i="2"/>
  <c r="EE2708" i="2" s="1"/>
  <c r="EF2708" i="2"/>
  <c r="EG2708" i="2" s="1"/>
  <c r="EH2708" i="2"/>
  <c r="EI2708" i="2" s="1"/>
  <c r="EJ2708" i="2"/>
  <c r="EK2708" i="2" s="1"/>
  <c r="EL2708" i="2"/>
  <c r="EM2708" i="2" s="1"/>
  <c r="EN2708" i="2"/>
  <c r="EO2708" i="2"/>
  <c r="EP2708" i="2"/>
  <c r="EQ2708" i="2"/>
  <c r="ER2708" i="2"/>
  <c r="ES2708" i="2"/>
  <c r="DX2739" i="2"/>
  <c r="DY2739" i="2" s="1"/>
  <c r="DZ2739" i="2"/>
  <c r="EA2739" i="2" s="1"/>
  <c r="EB2739" i="2"/>
  <c r="EC2739" i="2" s="1"/>
  <c r="ED2739" i="2"/>
  <c r="EE2739" i="2"/>
  <c r="EF2739" i="2"/>
  <c r="EG2739" i="2"/>
  <c r="EH2739" i="2"/>
  <c r="EI2739" i="2"/>
  <c r="EJ2739" i="2"/>
  <c r="EK2739" i="2"/>
  <c r="EL2739" i="2"/>
  <c r="EM2739" i="2"/>
  <c r="EN2739" i="2"/>
  <c r="EO2739" i="2"/>
  <c r="EP2739" i="2"/>
  <c r="EQ2739" i="2"/>
  <c r="ER2739" i="2"/>
  <c r="ES2739" i="2" s="1"/>
  <c r="DX2740" i="2"/>
  <c r="DY2740" i="2" s="1"/>
  <c r="DZ2740" i="2"/>
  <c r="EA2740" i="2" s="1"/>
  <c r="EB2740" i="2"/>
  <c r="EC2740" i="2" s="1"/>
  <c r="ED2740" i="2"/>
  <c r="EE2740" i="2" s="1"/>
  <c r="EF2740" i="2"/>
  <c r="EG2740" i="2" s="1"/>
  <c r="EH2740" i="2"/>
  <c r="EI2740" i="2" s="1"/>
  <c r="EJ2740" i="2"/>
  <c r="EK2740" i="2" s="1"/>
  <c r="EL2740" i="2"/>
  <c r="EM2740" i="2" s="1"/>
  <c r="EN2740" i="2"/>
  <c r="EO2740" i="2"/>
  <c r="EP2740" i="2"/>
  <c r="EQ2740" i="2"/>
  <c r="ER2740" i="2"/>
  <c r="ES2740" i="2"/>
  <c r="DX2741" i="2"/>
  <c r="DY2741" i="2"/>
  <c r="DZ2741" i="2"/>
  <c r="EA2741" i="2"/>
  <c r="EB2741" i="2"/>
  <c r="EC2741" i="2"/>
  <c r="ED2741" i="2"/>
  <c r="EE2741" i="2"/>
  <c r="EF2741" i="2"/>
  <c r="EG2741" i="2" s="1"/>
  <c r="EH2741" i="2"/>
  <c r="EI2741" i="2" s="1"/>
  <c r="EJ2741" i="2"/>
  <c r="EK2741" i="2" s="1"/>
  <c r="EL2741" i="2"/>
  <c r="EM2741" i="2" s="1"/>
  <c r="EN2741" i="2"/>
  <c r="EO2741" i="2" s="1"/>
  <c r="EP2741" i="2"/>
  <c r="EQ2741" i="2" s="1"/>
  <c r="ER2741" i="2"/>
  <c r="ES2741" i="2" s="1"/>
  <c r="DX2743" i="2"/>
  <c r="DY2743" i="2" s="1"/>
  <c r="DZ2743" i="2"/>
  <c r="EA2743" i="2" s="1"/>
  <c r="EB2743" i="2"/>
  <c r="EC2743" i="2" s="1"/>
  <c r="ED2743" i="2"/>
  <c r="EE2743" i="2" s="1"/>
  <c r="EF2743" i="2"/>
  <c r="EG2743" i="2" s="1"/>
  <c r="EH2743" i="2"/>
  <c r="EI2743" i="2" s="1"/>
  <c r="EJ2743" i="2"/>
  <c r="EK2743" i="2" s="1"/>
  <c r="EL2743" i="2"/>
  <c r="EM2743" i="2"/>
  <c r="EN2743" i="2"/>
  <c r="EO2743" i="2"/>
  <c r="EP2743" i="2"/>
  <c r="EQ2743" i="2"/>
  <c r="ER2743" i="2"/>
  <c r="ES2743" i="2"/>
  <c r="DX2756" i="2"/>
  <c r="DY2756" i="2" s="1"/>
  <c r="DZ2756" i="2"/>
  <c r="EA2756" i="2" s="1"/>
  <c r="EB2756" i="2"/>
  <c r="EC2756" i="2" s="1"/>
  <c r="ED2756" i="2"/>
  <c r="EE2756" i="2" s="1"/>
  <c r="EF2756" i="2"/>
  <c r="EG2756" i="2" s="1"/>
  <c r="EH2756" i="2"/>
  <c r="EI2756" i="2" s="1"/>
  <c r="EJ2756" i="2"/>
  <c r="EK2756" i="2" s="1"/>
  <c r="EL2756" i="2"/>
  <c r="EM2756" i="2" s="1"/>
  <c r="EN2756" i="2"/>
  <c r="EO2756" i="2"/>
  <c r="EP2756" i="2"/>
  <c r="EQ2756" i="2"/>
  <c r="ER2756" i="2"/>
  <c r="ES2756" i="2"/>
  <c r="DX2757" i="2"/>
  <c r="DY2757" i="2"/>
  <c r="DZ2757" i="2"/>
  <c r="EA2757" i="2"/>
  <c r="EB2757" i="2"/>
  <c r="EC2757" i="2"/>
  <c r="ED2757" i="2"/>
  <c r="EE2757" i="2"/>
  <c r="EF2757" i="2"/>
  <c r="EG2757" i="2" s="1"/>
  <c r="EH2757" i="2"/>
  <c r="EI2757" i="2" s="1"/>
  <c r="EJ2757" i="2"/>
  <c r="EK2757" i="2" s="1"/>
  <c r="EL2757" i="2"/>
  <c r="EM2757" i="2" s="1"/>
  <c r="EN2757" i="2"/>
  <c r="EO2757" i="2" s="1"/>
  <c r="EP2757" i="2"/>
  <c r="EQ2757" i="2" s="1"/>
  <c r="ER2757" i="2"/>
  <c r="ES2757" i="2" s="1"/>
  <c r="DX2790" i="2"/>
  <c r="DY2790" i="2"/>
  <c r="DZ2790" i="2"/>
  <c r="EA2790" i="2" s="1"/>
  <c r="EB2790" i="2"/>
  <c r="EC2790" i="2"/>
  <c r="ED2790" i="2"/>
  <c r="EE2790" i="2"/>
  <c r="EF2790" i="2"/>
  <c r="EG2790" i="2"/>
  <c r="EH2790" i="2"/>
  <c r="EI2790" i="2" s="1"/>
  <c r="EJ2790" i="2"/>
  <c r="EK2790" i="2"/>
  <c r="EL2790" i="2"/>
  <c r="EM2790" i="2"/>
  <c r="EN2790" i="2"/>
  <c r="EO2790" i="2"/>
  <c r="EP2790" i="2"/>
  <c r="EQ2790" i="2" s="1"/>
  <c r="ER2790" i="2"/>
  <c r="ES2790" i="2" s="1"/>
  <c r="DX2792" i="2"/>
  <c r="DY2792" i="2" s="1"/>
  <c r="DZ2792" i="2"/>
  <c r="EA2792" i="2"/>
  <c r="EB2792" i="2"/>
  <c r="EC2792" i="2" s="1"/>
  <c r="ED2792" i="2"/>
  <c r="EE2792" i="2" s="1"/>
  <c r="EF2792" i="2"/>
  <c r="EG2792" i="2"/>
  <c r="EH2792" i="2"/>
  <c r="EI2792" i="2" s="1"/>
  <c r="EJ2792" i="2"/>
  <c r="EK2792" i="2"/>
  <c r="EL2792" i="2"/>
  <c r="EM2792" i="2" s="1"/>
  <c r="EN2792" i="2"/>
  <c r="EO2792" i="2"/>
  <c r="EP2792" i="2"/>
  <c r="EQ2792" i="2" s="1"/>
  <c r="ER2792" i="2"/>
  <c r="ES2792" i="2" s="1"/>
  <c r="DX2803" i="2"/>
  <c r="DY2803" i="2" s="1"/>
  <c r="DZ2803" i="2"/>
  <c r="EA2803" i="2" s="1"/>
  <c r="EB2803" i="2"/>
  <c r="EC2803" i="2" s="1"/>
  <c r="ED2803" i="2"/>
  <c r="EE2803" i="2"/>
  <c r="EF2803" i="2"/>
  <c r="EG2803" i="2"/>
  <c r="EH2803" i="2"/>
  <c r="EI2803" i="2" s="1"/>
  <c r="EJ2803" i="2"/>
  <c r="EK2803" i="2"/>
  <c r="EL2803" i="2"/>
  <c r="EM2803" i="2"/>
  <c r="EN2803" i="2"/>
  <c r="EO2803" i="2"/>
  <c r="EP2803" i="2"/>
  <c r="EQ2803" i="2" s="1"/>
  <c r="ER2803" i="2"/>
  <c r="ES2803" i="2" s="1"/>
  <c r="DX2814" i="2"/>
  <c r="DY2814" i="2" s="1"/>
  <c r="DZ2814" i="2"/>
  <c r="EA2814" i="2" s="1"/>
  <c r="EB2814" i="2"/>
  <c r="EC2814" i="2"/>
  <c r="ED2814" i="2"/>
  <c r="EE2814" i="2" s="1"/>
  <c r="EF2814" i="2"/>
  <c r="EG2814" i="2" s="1"/>
  <c r="EH2814" i="2"/>
  <c r="EI2814" i="2" s="1"/>
  <c r="EJ2814" i="2"/>
  <c r="EK2814" i="2" s="1"/>
  <c r="EL2814" i="2"/>
  <c r="EM2814" i="2" s="1"/>
  <c r="EN2814" i="2"/>
  <c r="EO2814" i="2" s="1"/>
  <c r="EP2814" i="2"/>
  <c r="EQ2814" i="2" s="1"/>
  <c r="ER2814" i="2"/>
  <c r="ES2814" i="2"/>
  <c r="DX3104" i="2"/>
  <c r="DY3104" i="2" s="1"/>
  <c r="DZ3104" i="2"/>
  <c r="EA3104" i="2" s="1"/>
  <c r="EB3104" i="2"/>
  <c r="EC3104" i="2" s="1"/>
  <c r="ED3104" i="2"/>
  <c r="EE3104" i="2"/>
  <c r="EF3104" i="2"/>
  <c r="EG3104" i="2" s="1"/>
  <c r="EH3104" i="2"/>
  <c r="EI3104" i="2" s="1"/>
  <c r="EJ3104" i="2"/>
  <c r="EK3104" i="2" s="1"/>
  <c r="EL3104" i="2"/>
  <c r="EM3104" i="2"/>
  <c r="EN3104" i="2"/>
  <c r="EO3104" i="2" s="1"/>
  <c r="EP3104" i="2"/>
  <c r="EQ3104" i="2" s="1"/>
  <c r="ER3104" i="2"/>
  <c r="ES3104" i="2" s="1"/>
  <c r="DX3107" i="2"/>
  <c r="DY3107" i="2" s="1"/>
  <c r="DZ3107" i="2"/>
  <c r="EA3107" i="2" s="1"/>
  <c r="EB3107" i="2"/>
  <c r="EC3107" i="2"/>
  <c r="ED3107" i="2"/>
  <c r="EE3107" i="2" s="1"/>
  <c r="EF3107" i="2"/>
  <c r="EG3107" i="2" s="1"/>
  <c r="EH3107" i="2"/>
  <c r="EI3107" i="2" s="1"/>
  <c r="EJ3107" i="2"/>
  <c r="EK3107" i="2"/>
  <c r="EL3107" i="2"/>
  <c r="EM3107" i="2" s="1"/>
  <c r="EN3107" i="2"/>
  <c r="EO3107" i="2" s="1"/>
  <c r="EP3107" i="2"/>
  <c r="EQ3107" i="2" s="1"/>
  <c r="ER3107" i="2"/>
  <c r="ES3107" i="2"/>
  <c r="DX3109" i="2"/>
  <c r="DY3109" i="2"/>
  <c r="DZ3109" i="2"/>
  <c r="EA3109" i="2" s="1"/>
  <c r="EB3109" i="2"/>
  <c r="EC3109" i="2" s="1"/>
  <c r="ED3109" i="2"/>
  <c r="EE3109" i="2" s="1"/>
  <c r="EF3109" i="2"/>
  <c r="EG3109" i="2"/>
  <c r="EH3109" i="2"/>
  <c r="EI3109" i="2" s="1"/>
  <c r="EJ3109" i="2"/>
  <c r="EK3109" i="2" s="1"/>
  <c r="EL3109" i="2"/>
  <c r="EM3109" i="2" s="1"/>
  <c r="EN3109" i="2"/>
  <c r="EO3109" i="2"/>
  <c r="EP3109" i="2"/>
  <c r="EQ3109" i="2" s="1"/>
  <c r="ER3109" i="2"/>
  <c r="ES3109" i="2" s="1"/>
  <c r="DX3114" i="2"/>
  <c r="DY3114" i="2" s="1"/>
  <c r="DZ3114" i="2"/>
  <c r="EA3114" i="2"/>
  <c r="EB3114" i="2"/>
  <c r="EC3114" i="2" s="1"/>
  <c r="ED3114" i="2"/>
  <c r="EE3114" i="2" s="1"/>
  <c r="EF3114" i="2"/>
  <c r="EG3114" i="2" s="1"/>
  <c r="EH3114" i="2"/>
  <c r="EI3114" i="2"/>
  <c r="EJ3114" i="2"/>
  <c r="EK3114" i="2" s="1"/>
  <c r="EL3114" i="2"/>
  <c r="EM3114" i="2" s="1"/>
  <c r="EN3114" i="2"/>
  <c r="EO3114" i="2" s="1"/>
  <c r="EP3114" i="2"/>
  <c r="EQ3114" i="2"/>
  <c r="ER3114" i="2"/>
  <c r="ES3114" i="2" s="1"/>
  <c r="DX3118" i="2"/>
  <c r="DY3118" i="2" s="1"/>
  <c r="DZ3118" i="2"/>
  <c r="EA3118" i="2"/>
  <c r="EB3118" i="2"/>
  <c r="EC3118" i="2" s="1"/>
  <c r="ED3118" i="2"/>
  <c r="EE3118" i="2" s="1"/>
  <c r="EF3118" i="2"/>
  <c r="EG3118" i="2" s="1"/>
  <c r="EH3118" i="2"/>
  <c r="EI3118" i="2"/>
  <c r="EJ3118" i="2"/>
  <c r="EK3118" i="2" s="1"/>
  <c r="EL3118" i="2"/>
  <c r="EM3118" i="2" s="1"/>
  <c r="EN3118" i="2"/>
  <c r="EO3118" i="2" s="1"/>
  <c r="EP3118" i="2"/>
  <c r="EQ3118" i="2"/>
  <c r="ER3118" i="2"/>
  <c r="ES3118" i="2" s="1"/>
  <c r="DX3120" i="2"/>
  <c r="DY3120" i="2" s="1"/>
  <c r="DZ3120" i="2"/>
  <c r="EA3120" i="2" s="1"/>
  <c r="EB3120" i="2"/>
  <c r="EC3120" i="2" s="1"/>
  <c r="ED3120" i="2"/>
  <c r="EE3120" i="2"/>
  <c r="EF3120" i="2"/>
  <c r="EG3120" i="2" s="1"/>
  <c r="EH3120" i="2"/>
  <c r="EI3120" i="2" s="1"/>
  <c r="EJ3120" i="2"/>
  <c r="EK3120" i="2" s="1"/>
  <c r="EL3120" i="2"/>
  <c r="EM3120" i="2"/>
  <c r="EN3120" i="2"/>
  <c r="EO3120" i="2" s="1"/>
  <c r="EP3120" i="2"/>
  <c r="EQ3120" i="2" s="1"/>
  <c r="ER3120" i="2"/>
  <c r="ES3120" i="2" s="1"/>
  <c r="DX3121" i="2"/>
  <c r="DY3121" i="2"/>
  <c r="DZ3121" i="2"/>
  <c r="EA3121" i="2" s="1"/>
  <c r="EB3121" i="2"/>
  <c r="EC3121" i="2" s="1"/>
  <c r="ED3121" i="2"/>
  <c r="EE3121" i="2" s="1"/>
  <c r="EF3121" i="2"/>
  <c r="EG3121" i="2"/>
  <c r="EH3121" i="2"/>
  <c r="EI3121" i="2" s="1"/>
  <c r="EJ3121" i="2"/>
  <c r="EK3121" i="2" s="1"/>
  <c r="EL3121" i="2"/>
  <c r="EM3121" i="2" s="1"/>
  <c r="EN3121" i="2"/>
  <c r="EO3121" i="2"/>
  <c r="EP3121" i="2"/>
  <c r="EQ3121" i="2" s="1"/>
  <c r="ER3121" i="2"/>
  <c r="ES3121" i="2" s="1"/>
  <c r="DX3123" i="2"/>
  <c r="DY3123" i="2" s="1"/>
  <c r="DZ3123" i="2"/>
  <c r="EA3123" i="2" s="1"/>
  <c r="EB3123" i="2"/>
  <c r="EC3123" i="2"/>
  <c r="ED3123" i="2"/>
  <c r="EE3123" i="2" s="1"/>
  <c r="EF3123" i="2"/>
  <c r="EG3123" i="2" s="1"/>
  <c r="EH3123" i="2"/>
  <c r="EI3123" i="2" s="1"/>
  <c r="EJ3123" i="2"/>
  <c r="EK3123" i="2"/>
  <c r="EL3123" i="2"/>
  <c r="EM3123" i="2" s="1"/>
  <c r="EN3123" i="2"/>
  <c r="EO3123" i="2" s="1"/>
  <c r="EP3123" i="2"/>
  <c r="EQ3123" i="2" s="1"/>
  <c r="ER3123" i="2"/>
  <c r="ES3123" i="2"/>
  <c r="DX3151" i="2"/>
  <c r="DY3151" i="2" s="1"/>
  <c r="DZ3151" i="2"/>
  <c r="EA3151" i="2" s="1"/>
  <c r="EB3151" i="2"/>
  <c r="EC3151" i="2"/>
  <c r="ED3151" i="2"/>
  <c r="EE3151" i="2" s="1"/>
  <c r="EF3151" i="2"/>
  <c r="EG3151" i="2" s="1"/>
  <c r="EH3151" i="2"/>
  <c r="EI3151" i="2" s="1"/>
  <c r="EJ3151" i="2"/>
  <c r="EK3151" i="2"/>
  <c r="EL3151" i="2"/>
  <c r="EM3151" i="2" s="1"/>
  <c r="EN3151" i="2"/>
  <c r="EO3151" i="2" s="1"/>
  <c r="EP3151" i="2"/>
  <c r="EQ3151" i="2" s="1"/>
  <c r="ER3151" i="2"/>
  <c r="ES3151" i="2"/>
  <c r="DX3152" i="2"/>
  <c r="DY3152" i="2" s="1"/>
  <c r="DZ3152" i="2"/>
  <c r="EA3152" i="2" s="1"/>
  <c r="EB3152" i="2"/>
  <c r="EC3152" i="2" s="1"/>
  <c r="ED3152" i="2"/>
  <c r="EE3152" i="2"/>
  <c r="EF3152" i="2"/>
  <c r="EG3152" i="2" s="1"/>
  <c r="EH3152" i="2"/>
  <c r="EI3152" i="2" s="1"/>
  <c r="EJ3152" i="2"/>
  <c r="EK3152" i="2" s="1"/>
  <c r="EL3152" i="2"/>
  <c r="EM3152" i="2"/>
  <c r="EN3152" i="2"/>
  <c r="EO3152" i="2" s="1"/>
  <c r="EP3152" i="2"/>
  <c r="EQ3152" i="2" s="1"/>
  <c r="ER3152" i="2"/>
  <c r="ES3152" i="2" s="1"/>
  <c r="DX3153" i="2"/>
  <c r="DY3153" i="2"/>
  <c r="DZ3153" i="2"/>
  <c r="EA3153" i="2" s="1"/>
  <c r="EB3153" i="2"/>
  <c r="EC3153" i="2" s="1"/>
  <c r="ED3153" i="2"/>
  <c r="EE3153" i="2" s="1"/>
  <c r="EF3153" i="2"/>
  <c r="EG3153" i="2"/>
  <c r="EH3153" i="2"/>
  <c r="EI3153" i="2" s="1"/>
  <c r="EJ3153" i="2"/>
  <c r="EK3153" i="2" s="1"/>
  <c r="EL3153" i="2"/>
  <c r="EM3153" i="2" s="1"/>
  <c r="EN3153" i="2"/>
  <c r="EO3153" i="2"/>
  <c r="EP3153" i="2"/>
  <c r="EQ3153" i="2" s="1"/>
  <c r="ER3153" i="2"/>
  <c r="ES3153" i="2" s="1"/>
  <c r="DX3154" i="2"/>
  <c r="DY3154" i="2" s="1"/>
  <c r="DZ3154" i="2"/>
  <c r="EA3154" i="2"/>
  <c r="EB3154" i="2"/>
  <c r="EC3154" i="2" s="1"/>
  <c r="ED3154" i="2"/>
  <c r="EE3154" i="2" s="1"/>
  <c r="EF3154" i="2"/>
  <c r="EG3154" i="2" s="1"/>
  <c r="EH3154" i="2"/>
  <c r="EI3154" i="2"/>
  <c r="EJ3154" i="2"/>
  <c r="EK3154" i="2" s="1"/>
  <c r="EL3154" i="2"/>
  <c r="EM3154" i="2" s="1"/>
  <c r="EN3154" i="2"/>
  <c r="EO3154" i="2" s="1"/>
  <c r="EP3154" i="2"/>
  <c r="EQ3154" i="2"/>
  <c r="ER3154" i="2"/>
  <c r="ES3154" i="2" s="1"/>
  <c r="DX3168" i="2"/>
  <c r="DY3168" i="2" s="1"/>
  <c r="DZ3168" i="2"/>
  <c r="EA3168" i="2" s="1"/>
  <c r="EB3168" i="2"/>
  <c r="EC3168" i="2" s="1"/>
  <c r="ED3168" i="2"/>
  <c r="EE3168" i="2"/>
  <c r="EF3168" i="2"/>
  <c r="EG3168" i="2" s="1"/>
  <c r="EH3168" i="2"/>
  <c r="EI3168" i="2" s="1"/>
  <c r="EJ3168" i="2"/>
  <c r="EK3168" i="2" s="1"/>
  <c r="EL3168" i="2"/>
  <c r="EM3168" i="2"/>
  <c r="EN3168" i="2"/>
  <c r="EO3168" i="2" s="1"/>
  <c r="EP3168" i="2"/>
  <c r="EQ3168" i="2" s="1"/>
  <c r="ER3168" i="2"/>
  <c r="ES3168" i="2" s="1"/>
  <c r="DX3169" i="2"/>
  <c r="DY3169" i="2"/>
  <c r="DZ3169" i="2"/>
  <c r="EA3169" i="2" s="1"/>
  <c r="EB3169" i="2"/>
  <c r="EC3169" i="2" s="1"/>
  <c r="ED3169" i="2"/>
  <c r="EE3169" i="2" s="1"/>
  <c r="EF3169" i="2"/>
  <c r="EG3169" i="2"/>
  <c r="EH3169" i="2"/>
  <c r="EI3169" i="2" s="1"/>
  <c r="EJ3169" i="2"/>
  <c r="EK3169" i="2" s="1"/>
  <c r="EL3169" i="2"/>
  <c r="EM3169" i="2" s="1"/>
  <c r="EN3169" i="2"/>
  <c r="EO3169" i="2"/>
  <c r="EP3169" i="2"/>
  <c r="EQ3169" i="2" s="1"/>
  <c r="ER3169" i="2"/>
  <c r="ES3169" i="2" s="1"/>
  <c r="DX3170" i="2"/>
  <c r="DY3170" i="2" s="1"/>
  <c r="DZ3170" i="2"/>
  <c r="EA3170" i="2"/>
  <c r="EB3170" i="2"/>
  <c r="EC3170" i="2" s="1"/>
  <c r="ED3170" i="2"/>
  <c r="EE3170" i="2" s="1"/>
  <c r="EF3170" i="2"/>
  <c r="EG3170" i="2" s="1"/>
  <c r="EH3170" i="2"/>
  <c r="EI3170" i="2"/>
  <c r="EJ3170" i="2"/>
  <c r="EK3170" i="2" s="1"/>
  <c r="EL3170" i="2"/>
  <c r="EM3170" i="2" s="1"/>
  <c r="EN3170" i="2"/>
  <c r="EO3170" i="2" s="1"/>
  <c r="EP3170" i="2"/>
  <c r="EQ3170" i="2"/>
  <c r="ER3170" i="2"/>
  <c r="ES3170" i="2" s="1"/>
  <c r="DX3171" i="2"/>
  <c r="DY3171" i="2" s="1"/>
  <c r="DZ3171" i="2"/>
  <c r="EA3171" i="2" s="1"/>
  <c r="EB3171" i="2"/>
  <c r="EC3171" i="2"/>
  <c r="ED3171" i="2"/>
  <c r="EE3171" i="2" s="1"/>
  <c r="EF3171" i="2"/>
  <c r="EG3171" i="2" s="1"/>
  <c r="EH3171" i="2"/>
  <c r="EI3171" i="2" s="1"/>
  <c r="EJ3171" i="2"/>
  <c r="EK3171" i="2"/>
  <c r="EL3171" i="2"/>
  <c r="EM3171" i="2" s="1"/>
  <c r="EN3171" i="2"/>
  <c r="EO3171" i="2" s="1"/>
  <c r="EP3171" i="2"/>
  <c r="EQ3171" i="2" s="1"/>
  <c r="ER3171" i="2"/>
  <c r="ES3171" i="2"/>
  <c r="DX3172" i="2"/>
  <c r="DY3172" i="2" s="1"/>
  <c r="DZ3172" i="2"/>
  <c r="EA3172" i="2" s="1"/>
  <c r="EB3172" i="2"/>
  <c r="EC3172" i="2" s="1"/>
  <c r="ED3172" i="2"/>
  <c r="EE3172" i="2"/>
  <c r="EF3172" i="2"/>
  <c r="EG3172" i="2" s="1"/>
  <c r="EH3172" i="2"/>
  <c r="EI3172" i="2" s="1"/>
  <c r="EJ3172" i="2"/>
  <c r="EK3172" i="2" s="1"/>
  <c r="EL3172" i="2"/>
  <c r="EM3172" i="2"/>
  <c r="EN3172" i="2"/>
  <c r="EO3172" i="2" s="1"/>
  <c r="EP3172" i="2"/>
  <c r="EQ3172" i="2" s="1"/>
  <c r="ER3172" i="2"/>
  <c r="ES3172" i="2" s="1"/>
  <c r="DX3173" i="2"/>
  <c r="DY3173" i="2"/>
  <c r="DZ3173" i="2"/>
  <c r="EA3173" i="2" s="1"/>
  <c r="EB3173" i="2"/>
  <c r="EC3173" i="2" s="1"/>
  <c r="ED3173" i="2"/>
  <c r="EE3173" i="2" s="1"/>
  <c r="EF3173" i="2"/>
  <c r="EG3173" i="2"/>
  <c r="EH3173" i="2"/>
  <c r="EI3173" i="2" s="1"/>
  <c r="EJ3173" i="2"/>
  <c r="EK3173" i="2" s="1"/>
  <c r="EL3173" i="2"/>
  <c r="EM3173" i="2" s="1"/>
  <c r="EN3173" i="2"/>
  <c r="EO3173" i="2"/>
  <c r="EP3173" i="2"/>
  <c r="EQ3173" i="2" s="1"/>
  <c r="ER3173" i="2"/>
  <c r="ES3173" i="2" s="1"/>
  <c r="DX3174" i="2"/>
  <c r="DY3174" i="2" s="1"/>
  <c r="DZ3174" i="2"/>
  <c r="EA3174" i="2"/>
  <c r="EB3174" i="2"/>
  <c r="EC3174" i="2" s="1"/>
  <c r="ED3174" i="2"/>
  <c r="EE3174" i="2" s="1"/>
  <c r="EF3174" i="2"/>
  <c r="EG3174" i="2" s="1"/>
  <c r="EH3174" i="2"/>
  <c r="EI3174" i="2"/>
  <c r="EJ3174" i="2"/>
  <c r="EK3174" i="2" s="1"/>
  <c r="EL3174" i="2"/>
  <c r="EM3174" i="2" s="1"/>
  <c r="EN3174" i="2"/>
  <c r="EO3174" i="2" s="1"/>
  <c r="EP3174" i="2"/>
  <c r="EQ3174" i="2"/>
  <c r="ER3174" i="2"/>
  <c r="ES3174" i="2" s="1"/>
  <c r="DX3175" i="2"/>
  <c r="DY3175" i="2" s="1"/>
  <c r="DZ3175" i="2"/>
  <c r="EA3175" i="2" s="1"/>
  <c r="EB3175" i="2"/>
  <c r="EC3175" i="2"/>
  <c r="ED3175" i="2"/>
  <c r="EE3175" i="2" s="1"/>
  <c r="EF3175" i="2"/>
  <c r="EG3175" i="2" s="1"/>
  <c r="EH3175" i="2"/>
  <c r="EI3175" i="2" s="1"/>
  <c r="EJ3175" i="2"/>
  <c r="EK3175" i="2" s="1"/>
  <c r="EL3175" i="2"/>
  <c r="EM3175" i="2" s="1"/>
  <c r="EN3175" i="2"/>
  <c r="EO3175" i="2" s="1"/>
  <c r="EP3175" i="2"/>
  <c r="EQ3175" i="2" s="1"/>
  <c r="ER3175" i="2"/>
  <c r="ES3175" i="2" s="1"/>
  <c r="DX3176" i="2"/>
  <c r="DY3176" i="2" s="1"/>
  <c r="DZ3176" i="2"/>
  <c r="EA3176" i="2" s="1"/>
  <c r="EB3176" i="2"/>
  <c r="EC3176" i="2" s="1"/>
  <c r="ED3176" i="2"/>
  <c r="EE3176" i="2"/>
  <c r="EF3176" i="2"/>
  <c r="EG3176" i="2" s="1"/>
  <c r="EH3176" i="2"/>
  <c r="EI3176" i="2" s="1"/>
  <c r="EJ3176" i="2"/>
  <c r="EK3176" i="2" s="1"/>
  <c r="EL3176" i="2"/>
  <c r="EM3176" i="2"/>
  <c r="EN3176" i="2"/>
  <c r="EO3176" i="2" s="1"/>
  <c r="EP3176" i="2"/>
  <c r="EQ3176" i="2" s="1"/>
  <c r="ER3176" i="2"/>
  <c r="ES3176" i="2" s="1"/>
  <c r="DX3177" i="2"/>
  <c r="DY3177" i="2" s="1"/>
  <c r="DZ3177" i="2"/>
  <c r="EA3177" i="2" s="1"/>
  <c r="EB3177" i="2"/>
  <c r="EC3177" i="2" s="1"/>
  <c r="ED3177" i="2"/>
  <c r="EE3177" i="2" s="1"/>
  <c r="EF3177" i="2"/>
  <c r="EG3177" i="2"/>
  <c r="EH3177" i="2"/>
  <c r="EI3177" i="2" s="1"/>
  <c r="EJ3177" i="2"/>
  <c r="EK3177" i="2" s="1"/>
  <c r="EL3177" i="2"/>
  <c r="EM3177" i="2" s="1"/>
  <c r="EN3177" i="2"/>
  <c r="EO3177" i="2"/>
  <c r="EP3177" i="2"/>
  <c r="EQ3177" i="2" s="1"/>
  <c r="ER3177" i="2"/>
  <c r="ES3177" i="2" s="1"/>
  <c r="DX3178" i="2"/>
  <c r="DY3178" i="2" s="1"/>
  <c r="DZ3178" i="2"/>
  <c r="EA3178" i="2"/>
  <c r="EB3178" i="2"/>
  <c r="EC3178" i="2" s="1"/>
  <c r="ED3178" i="2"/>
  <c r="EE3178" i="2" s="1"/>
  <c r="EF3178" i="2"/>
  <c r="EG3178" i="2" s="1"/>
  <c r="EH3178" i="2"/>
  <c r="EI3178" i="2" s="1"/>
  <c r="EJ3178" i="2"/>
  <c r="EK3178" i="2" s="1"/>
  <c r="EL3178" i="2"/>
  <c r="EM3178" i="2" s="1"/>
  <c r="EN3178" i="2"/>
  <c r="EO3178" i="2" s="1"/>
  <c r="EP3178" i="2"/>
  <c r="EQ3178" i="2" s="1"/>
  <c r="ER3178" i="2"/>
  <c r="ES3178" i="2" s="1"/>
  <c r="DX3179" i="2"/>
  <c r="DY3179" i="2" s="1"/>
  <c r="DZ3179" i="2"/>
  <c r="EA3179" i="2" s="1"/>
  <c r="EB3179" i="2"/>
  <c r="EC3179" i="2"/>
  <c r="ED3179" i="2"/>
  <c r="EE3179" i="2" s="1"/>
  <c r="EF3179" i="2"/>
  <c r="EG3179" i="2" s="1"/>
  <c r="EH3179" i="2"/>
  <c r="EI3179" i="2" s="1"/>
  <c r="EJ3179" i="2"/>
  <c r="EK3179" i="2"/>
  <c r="EL3179" i="2"/>
  <c r="EM3179" i="2" s="1"/>
  <c r="EN3179" i="2"/>
  <c r="EO3179" i="2" s="1"/>
  <c r="EP3179" i="2"/>
  <c r="EQ3179" i="2" s="1"/>
  <c r="ER3179" i="2"/>
  <c r="ES3179" i="2" s="1"/>
  <c r="DX3180" i="2"/>
  <c r="DY3180" i="2" s="1"/>
  <c r="DZ3180" i="2"/>
  <c r="EA3180" i="2" s="1"/>
  <c r="EB3180" i="2"/>
  <c r="EC3180" i="2" s="1"/>
  <c r="ED3180" i="2"/>
  <c r="EE3180" i="2"/>
  <c r="EF3180" i="2"/>
  <c r="EG3180" i="2" s="1"/>
  <c r="EH3180" i="2"/>
  <c r="EI3180" i="2" s="1"/>
  <c r="EJ3180" i="2"/>
  <c r="EK3180" i="2" s="1"/>
  <c r="EL3180" i="2"/>
  <c r="EM3180" i="2"/>
  <c r="EN3180" i="2"/>
  <c r="EO3180" i="2" s="1"/>
  <c r="EP3180" i="2"/>
  <c r="EQ3180" i="2" s="1"/>
  <c r="ER3180" i="2"/>
  <c r="ES3180" i="2" s="1"/>
  <c r="DX3181" i="2"/>
  <c r="DY3181" i="2"/>
  <c r="DZ3181" i="2"/>
  <c r="EA3181" i="2" s="1"/>
  <c r="EB3181" i="2"/>
  <c r="EC3181" i="2" s="1"/>
  <c r="ED3181" i="2"/>
  <c r="EE3181" i="2" s="1"/>
  <c r="EF3181" i="2"/>
  <c r="EG3181" i="2" s="1"/>
  <c r="EH3181" i="2"/>
  <c r="EI3181" i="2" s="1"/>
  <c r="EJ3181" i="2"/>
  <c r="EK3181" i="2" s="1"/>
  <c r="EL3181" i="2"/>
  <c r="EM3181" i="2" s="1"/>
  <c r="EN3181" i="2"/>
  <c r="EO3181" i="2" s="1"/>
  <c r="EP3181" i="2"/>
  <c r="EQ3181" i="2" s="1"/>
  <c r="ER3181" i="2"/>
  <c r="ES3181" i="2" s="1"/>
  <c r="DX3182" i="2"/>
  <c r="DY3182" i="2" s="1"/>
  <c r="DZ3182" i="2"/>
  <c r="EA3182" i="2"/>
  <c r="EB3182" i="2"/>
  <c r="EC3182" i="2" s="1"/>
  <c r="ED3182" i="2"/>
  <c r="EE3182" i="2" s="1"/>
  <c r="EF3182" i="2"/>
  <c r="EG3182" i="2" s="1"/>
  <c r="EH3182" i="2"/>
  <c r="EI3182" i="2"/>
  <c r="EJ3182" i="2"/>
  <c r="EK3182" i="2" s="1"/>
  <c r="EL3182" i="2"/>
  <c r="EM3182" i="2" s="1"/>
  <c r="EN3182" i="2"/>
  <c r="EO3182" i="2" s="1"/>
  <c r="EP3182" i="2"/>
  <c r="EQ3182" i="2" s="1"/>
  <c r="ER3182" i="2"/>
  <c r="ES3182" i="2" s="1"/>
  <c r="DX3183" i="2"/>
  <c r="DY3183" i="2" s="1"/>
  <c r="DZ3183" i="2"/>
  <c r="EA3183" i="2" s="1"/>
  <c r="EB3183" i="2"/>
  <c r="EC3183" i="2"/>
  <c r="ED3183" i="2"/>
  <c r="EE3183" i="2" s="1"/>
  <c r="EF3183" i="2"/>
  <c r="EG3183" i="2" s="1"/>
  <c r="EH3183" i="2"/>
  <c r="EI3183" i="2"/>
  <c r="EJ3183" i="2"/>
  <c r="EK3183" i="2"/>
  <c r="EL3183" i="2"/>
  <c r="EM3183" i="2" s="1"/>
  <c r="EN3183" i="2"/>
  <c r="EO3183" i="2" s="1"/>
  <c r="EP3183" i="2"/>
  <c r="EQ3183" i="2"/>
  <c r="ER3183" i="2"/>
  <c r="ES3183" i="2"/>
  <c r="DX3184" i="2"/>
  <c r="DY3184" i="2" s="1"/>
  <c r="DZ3184" i="2"/>
  <c r="EA3184" i="2" s="1"/>
  <c r="EB3184" i="2"/>
  <c r="EC3184" i="2"/>
  <c r="ED3184" i="2"/>
  <c r="EE3184" i="2"/>
  <c r="EF3184" i="2"/>
  <c r="EG3184" i="2" s="1"/>
  <c r="EH3184" i="2"/>
  <c r="EI3184" i="2" s="1"/>
  <c r="EJ3184" i="2"/>
  <c r="EK3184" i="2"/>
  <c r="EL3184" i="2"/>
  <c r="EM3184" i="2"/>
  <c r="EN3184" i="2"/>
  <c r="EO3184" i="2" s="1"/>
  <c r="EP3184" i="2"/>
  <c r="EQ3184" i="2" s="1"/>
  <c r="ER3184" i="2"/>
  <c r="ES3184" i="2"/>
  <c r="DX3185" i="2"/>
  <c r="DY3185" i="2"/>
  <c r="DZ3185" i="2"/>
  <c r="EA3185" i="2"/>
  <c r="EB3185" i="2"/>
  <c r="EC3185" i="2"/>
  <c r="ED3185" i="2"/>
  <c r="EE3185" i="2"/>
  <c r="EF3185" i="2"/>
  <c r="EG3185" i="2"/>
  <c r="EH3185" i="2"/>
  <c r="EI3185" i="2"/>
  <c r="EJ3185" i="2"/>
  <c r="EK3185" i="2"/>
  <c r="EL3185" i="2"/>
  <c r="EM3185" i="2"/>
  <c r="EN3185" i="2"/>
  <c r="EO3185" i="2"/>
  <c r="EP3185" i="2"/>
  <c r="EQ3185" i="2"/>
  <c r="ER3185" i="2"/>
  <c r="ES3185" i="2"/>
  <c r="DX3186" i="2"/>
  <c r="DY3186" i="2"/>
  <c r="DZ3186" i="2"/>
  <c r="EA3186" i="2"/>
  <c r="EB3186" i="2"/>
  <c r="EC3186" i="2"/>
  <c r="ED3186" i="2"/>
  <c r="EE3186" i="2"/>
  <c r="EF3186" i="2"/>
  <c r="EG3186" i="2"/>
  <c r="EH3186" i="2"/>
  <c r="EI3186" i="2"/>
  <c r="EJ3186" i="2"/>
  <c r="EK3186" i="2"/>
  <c r="EL3186" i="2"/>
  <c r="EM3186" i="2"/>
  <c r="EN3186" i="2"/>
  <c r="EO3186" i="2"/>
  <c r="EP3186" i="2"/>
  <c r="EQ3186" i="2"/>
  <c r="ER3186" i="2"/>
  <c r="ES3186" i="2"/>
  <c r="DX3187" i="2"/>
  <c r="DY3187" i="2"/>
  <c r="DZ3187" i="2"/>
  <c r="EA3187" i="2"/>
  <c r="EB3187" i="2"/>
  <c r="EC3187" i="2"/>
  <c r="ED3187" i="2"/>
  <c r="EE3187" i="2"/>
  <c r="EF3187" i="2"/>
  <c r="EG3187" i="2"/>
  <c r="EH3187" i="2"/>
  <c r="EI3187" i="2"/>
  <c r="EJ3187" i="2"/>
  <c r="EK3187" i="2"/>
  <c r="EL3187" i="2"/>
  <c r="EM3187" i="2"/>
  <c r="EN3187" i="2"/>
  <c r="EO3187" i="2"/>
  <c r="EP3187" i="2"/>
  <c r="EQ3187" i="2"/>
  <c r="ER3187" i="2"/>
  <c r="ES3187" i="2"/>
  <c r="DX3188" i="2"/>
  <c r="DY3188" i="2"/>
  <c r="DZ3188" i="2"/>
  <c r="EA3188" i="2"/>
  <c r="EB3188" i="2"/>
  <c r="EC3188" i="2"/>
  <c r="ED3188" i="2"/>
  <c r="EE3188" i="2"/>
  <c r="EF3188" i="2"/>
  <c r="EG3188" i="2"/>
  <c r="EH3188" i="2"/>
  <c r="EI3188" i="2"/>
  <c r="EJ3188" i="2"/>
  <c r="EK3188" i="2"/>
  <c r="EL3188" i="2"/>
  <c r="EM3188" i="2"/>
  <c r="EN3188" i="2"/>
  <c r="EO3188" i="2"/>
  <c r="EP3188" i="2"/>
  <c r="EQ3188" i="2"/>
  <c r="ER3188" i="2"/>
  <c r="ES3188" i="2"/>
  <c r="DX3189" i="2"/>
  <c r="DY3189" i="2"/>
  <c r="DZ3189" i="2"/>
  <c r="EA3189" i="2"/>
  <c r="EB3189" i="2"/>
  <c r="EC3189" i="2"/>
  <c r="ED3189" i="2"/>
  <c r="EE3189" i="2"/>
  <c r="EF3189" i="2"/>
  <c r="EG3189" i="2"/>
  <c r="EH3189" i="2"/>
  <c r="EI3189" i="2"/>
  <c r="EJ3189" i="2"/>
  <c r="EK3189" i="2"/>
  <c r="EL3189" i="2"/>
  <c r="EM3189" i="2"/>
  <c r="EN3189" i="2"/>
  <c r="EO3189" i="2"/>
  <c r="EP3189" i="2"/>
  <c r="EQ3189" i="2"/>
  <c r="ER3189" i="2"/>
  <c r="ES3189" i="2"/>
  <c r="DX3190" i="2"/>
  <c r="DY3190" i="2"/>
  <c r="DZ3190" i="2"/>
  <c r="EA3190" i="2"/>
  <c r="EB3190" i="2"/>
  <c r="EC3190" i="2"/>
  <c r="ED3190" i="2"/>
  <c r="EE3190" i="2"/>
  <c r="EF3190" i="2"/>
  <c r="EG3190" i="2"/>
  <c r="EH3190" i="2"/>
  <c r="EI3190" i="2"/>
  <c r="EJ3190" i="2"/>
  <c r="EK3190" i="2"/>
  <c r="EL3190" i="2"/>
  <c r="EM3190" i="2"/>
  <c r="EN3190" i="2"/>
  <c r="EO3190" i="2"/>
  <c r="EP3190" i="2"/>
  <c r="EQ3190" i="2"/>
  <c r="ER3190" i="2"/>
  <c r="ES3190" i="2"/>
  <c r="DX3191" i="2"/>
  <c r="DY3191" i="2"/>
  <c r="DZ3191" i="2"/>
  <c r="EA3191" i="2"/>
  <c r="EB3191" i="2"/>
  <c r="EC3191" i="2"/>
  <c r="ED3191" i="2"/>
  <c r="EE3191" i="2"/>
  <c r="EF3191" i="2"/>
  <c r="EG3191" i="2"/>
  <c r="EH3191" i="2"/>
  <c r="EI3191" i="2"/>
  <c r="EJ3191" i="2"/>
  <c r="EK3191" i="2"/>
  <c r="EL3191" i="2"/>
  <c r="EM3191" i="2"/>
  <c r="EN3191" i="2"/>
  <c r="EO3191" i="2"/>
  <c r="EP3191" i="2"/>
  <c r="EQ3191" i="2"/>
  <c r="ER3191" i="2"/>
  <c r="ES3191" i="2"/>
  <c r="DX3192" i="2"/>
  <c r="DY3192" i="2"/>
  <c r="DZ3192" i="2"/>
  <c r="EA3192" i="2"/>
  <c r="EB3192" i="2"/>
  <c r="EC3192" i="2"/>
  <c r="ED3192" i="2"/>
  <c r="EE3192" i="2"/>
  <c r="EF3192" i="2"/>
  <c r="EG3192" i="2"/>
  <c r="EH3192" i="2"/>
  <c r="EI3192" i="2"/>
  <c r="EJ3192" i="2"/>
  <c r="EK3192" i="2"/>
  <c r="EL3192" i="2"/>
  <c r="EM3192" i="2"/>
  <c r="EN3192" i="2"/>
  <c r="EO3192" i="2"/>
  <c r="EP3192" i="2"/>
  <c r="EQ3192" i="2"/>
  <c r="ER3192" i="2"/>
  <c r="ES3192" i="2"/>
  <c r="DX3193" i="2"/>
  <c r="DY3193" i="2"/>
  <c r="DZ3193" i="2"/>
  <c r="EA3193" i="2"/>
  <c r="EB3193" i="2"/>
  <c r="EC3193" i="2"/>
  <c r="ED3193" i="2"/>
  <c r="EE3193" i="2"/>
  <c r="EF3193" i="2"/>
  <c r="EG3193" i="2"/>
  <c r="EH3193" i="2"/>
  <c r="EI3193" i="2"/>
  <c r="EJ3193" i="2"/>
  <c r="EK3193" i="2"/>
  <c r="EL3193" i="2"/>
  <c r="EM3193" i="2"/>
  <c r="EN3193" i="2"/>
  <c r="EO3193" i="2"/>
  <c r="EP3193" i="2"/>
  <c r="EQ3193" i="2"/>
  <c r="ER3193" i="2"/>
  <c r="ES3193" i="2"/>
  <c r="DX3194" i="2"/>
  <c r="DY3194" i="2"/>
  <c r="DZ3194" i="2"/>
  <c r="EA3194" i="2"/>
  <c r="EB3194" i="2"/>
  <c r="EC3194" i="2"/>
  <c r="ED3194" i="2"/>
  <c r="EE3194" i="2"/>
  <c r="EF3194" i="2"/>
  <c r="EG3194" i="2"/>
  <c r="EH3194" i="2"/>
  <c r="EI3194" i="2"/>
  <c r="EJ3194" i="2"/>
  <c r="EK3194" i="2"/>
  <c r="EL3194" i="2"/>
  <c r="EM3194" i="2"/>
  <c r="EN3194" i="2"/>
  <c r="EO3194" i="2"/>
  <c r="EP3194" i="2"/>
  <c r="EQ3194" i="2"/>
  <c r="ER3194" i="2"/>
  <c r="ES3194" i="2"/>
  <c r="DX3195" i="2"/>
  <c r="DY3195" i="2"/>
  <c r="DZ3195" i="2"/>
  <c r="EA3195" i="2"/>
  <c r="EB3195" i="2"/>
  <c r="EC3195" i="2"/>
  <c r="ED3195" i="2"/>
  <c r="EE3195" i="2"/>
  <c r="EF3195" i="2"/>
  <c r="EG3195" i="2"/>
  <c r="EH3195" i="2"/>
  <c r="EI3195" i="2"/>
  <c r="EJ3195" i="2"/>
  <c r="EK3195" i="2"/>
  <c r="EL3195" i="2"/>
  <c r="EM3195" i="2"/>
  <c r="EN3195" i="2"/>
  <c r="EO3195" i="2"/>
  <c r="EP3195" i="2"/>
  <c r="EQ3195" i="2"/>
  <c r="ER3195" i="2"/>
  <c r="ES3195" i="2"/>
  <c r="DX3196" i="2"/>
  <c r="DY3196" i="2"/>
  <c r="DZ3196" i="2"/>
  <c r="EA3196" i="2"/>
  <c r="EB3196" i="2"/>
  <c r="EC3196" i="2"/>
  <c r="ED3196" i="2"/>
  <c r="EE3196" i="2"/>
  <c r="EF3196" i="2"/>
  <c r="EG3196" i="2"/>
  <c r="EH3196" i="2"/>
  <c r="EI3196" i="2"/>
  <c r="EJ3196" i="2"/>
  <c r="EK3196" i="2"/>
  <c r="EL3196" i="2"/>
  <c r="EM3196" i="2"/>
  <c r="EN3196" i="2"/>
  <c r="EO3196" i="2"/>
  <c r="EP3196" i="2"/>
  <c r="EQ3196" i="2"/>
  <c r="ER3196" i="2"/>
  <c r="ES3196" i="2"/>
  <c r="DX3197" i="2"/>
  <c r="DY3197" i="2"/>
  <c r="DZ3197" i="2"/>
  <c r="EA3197" i="2"/>
  <c r="EB3197" i="2"/>
  <c r="EC3197" i="2"/>
  <c r="ED3197" i="2"/>
  <c r="EE3197" i="2"/>
  <c r="EF3197" i="2"/>
  <c r="EG3197" i="2"/>
  <c r="EH3197" i="2"/>
  <c r="EI3197" i="2"/>
  <c r="EJ3197" i="2"/>
  <c r="EK3197" i="2"/>
  <c r="EL3197" i="2"/>
  <c r="EM3197" i="2"/>
  <c r="EN3197" i="2"/>
  <c r="EO3197" i="2"/>
  <c r="EP3197" i="2"/>
  <c r="EQ3197" i="2"/>
  <c r="ER3197" i="2"/>
  <c r="ES3197" i="2"/>
  <c r="DX3198" i="2"/>
  <c r="DY3198" i="2"/>
  <c r="DZ3198" i="2"/>
  <c r="EA3198" i="2"/>
  <c r="EB3198" i="2"/>
  <c r="EC3198" i="2"/>
  <c r="ED3198" i="2"/>
  <c r="EE3198" i="2"/>
  <c r="EF3198" i="2"/>
  <c r="EG3198" i="2"/>
  <c r="EH3198" i="2"/>
  <c r="EI3198" i="2"/>
  <c r="EJ3198" i="2"/>
  <c r="EK3198" i="2"/>
  <c r="EL3198" i="2"/>
  <c r="EM3198" i="2"/>
  <c r="EN3198" i="2"/>
  <c r="EO3198" i="2"/>
  <c r="EP3198" i="2"/>
  <c r="EQ3198" i="2"/>
  <c r="ER3198" i="2"/>
  <c r="ES3198" i="2"/>
  <c r="DX3199" i="2"/>
  <c r="DY3199" i="2"/>
  <c r="DZ3199" i="2"/>
  <c r="EA3199" i="2"/>
  <c r="EB3199" i="2"/>
  <c r="EC3199" i="2"/>
  <c r="ED3199" i="2"/>
  <c r="EE3199" i="2"/>
  <c r="EF3199" i="2"/>
  <c r="EG3199" i="2"/>
  <c r="EH3199" i="2"/>
  <c r="EI3199" i="2"/>
  <c r="EJ3199" i="2"/>
  <c r="EK3199" i="2"/>
  <c r="EL3199" i="2"/>
  <c r="EM3199" i="2"/>
  <c r="EN3199" i="2"/>
  <c r="EO3199" i="2"/>
  <c r="EP3199" i="2"/>
  <c r="EQ3199" i="2"/>
  <c r="ER3199" i="2"/>
  <c r="ES3199" i="2"/>
  <c r="DX3200" i="2"/>
  <c r="DY3200" i="2"/>
  <c r="DZ3200" i="2"/>
  <c r="EA3200" i="2"/>
  <c r="EB3200" i="2"/>
  <c r="EC3200" i="2"/>
  <c r="ED3200" i="2"/>
  <c r="EE3200" i="2"/>
  <c r="EF3200" i="2"/>
  <c r="EG3200" i="2"/>
  <c r="EH3200" i="2"/>
  <c r="EI3200" i="2"/>
  <c r="EJ3200" i="2"/>
  <c r="EK3200" i="2"/>
  <c r="EL3200" i="2"/>
  <c r="EM3200" i="2"/>
  <c r="EN3200" i="2"/>
  <c r="EO3200" i="2"/>
  <c r="EP3200" i="2"/>
  <c r="EQ3200" i="2"/>
  <c r="ER3200" i="2"/>
  <c r="ES3200" i="2"/>
  <c r="DX3201" i="2"/>
  <c r="DY3201" i="2"/>
  <c r="DZ3201" i="2"/>
  <c r="EA3201" i="2"/>
  <c r="EB3201" i="2"/>
  <c r="EC3201" i="2"/>
  <c r="ED3201" i="2"/>
  <c r="EE3201" i="2"/>
  <c r="EF3201" i="2"/>
  <c r="EG3201" i="2"/>
  <c r="EH3201" i="2"/>
  <c r="EI3201" i="2"/>
  <c r="EJ3201" i="2"/>
  <c r="EK3201" i="2"/>
  <c r="EL3201" i="2"/>
  <c r="EM3201" i="2"/>
  <c r="EN3201" i="2"/>
  <c r="EO3201" i="2"/>
  <c r="EP3201" i="2"/>
  <c r="EQ3201" i="2"/>
  <c r="ER3201" i="2"/>
  <c r="ES3201" i="2"/>
  <c r="DX3202" i="2"/>
  <c r="DY3202" i="2"/>
  <c r="DZ3202" i="2"/>
  <c r="EA3202" i="2"/>
  <c r="EB3202" i="2"/>
  <c r="EC3202" i="2"/>
  <c r="ED3202" i="2"/>
  <c r="EE3202" i="2"/>
  <c r="EF3202" i="2"/>
  <c r="EG3202" i="2"/>
  <c r="EH3202" i="2"/>
  <c r="EI3202" i="2"/>
  <c r="EJ3202" i="2"/>
  <c r="EK3202" i="2"/>
  <c r="EL3202" i="2"/>
  <c r="EM3202" i="2"/>
  <c r="EN3202" i="2"/>
  <c r="EO3202" i="2"/>
  <c r="EP3202" i="2"/>
  <c r="EQ3202" i="2"/>
  <c r="ER3202" i="2"/>
  <c r="ES3202" i="2"/>
  <c r="DX3203" i="2"/>
  <c r="DY3203" i="2"/>
  <c r="DZ3203" i="2"/>
  <c r="EA3203" i="2"/>
  <c r="EB3203" i="2"/>
  <c r="EC3203" i="2"/>
  <c r="ED3203" i="2"/>
  <c r="EE3203" i="2"/>
  <c r="EF3203" i="2"/>
  <c r="EG3203" i="2"/>
  <c r="EH3203" i="2"/>
  <c r="EI3203" i="2"/>
  <c r="EJ3203" i="2"/>
  <c r="EK3203" i="2"/>
  <c r="EL3203" i="2"/>
  <c r="EM3203" i="2"/>
  <c r="EN3203" i="2"/>
  <c r="EO3203" i="2"/>
  <c r="EP3203" i="2"/>
  <c r="EQ3203" i="2"/>
  <c r="ER3203" i="2"/>
  <c r="ES3203" i="2"/>
  <c r="DX3204" i="2"/>
  <c r="DY3204" i="2"/>
  <c r="DZ3204" i="2"/>
  <c r="EA3204" i="2"/>
  <c r="EB3204" i="2"/>
  <c r="EC3204" i="2"/>
  <c r="ED3204" i="2"/>
  <c r="EE3204" i="2"/>
  <c r="EF3204" i="2"/>
  <c r="EG3204" i="2"/>
  <c r="EH3204" i="2"/>
  <c r="EI3204" i="2"/>
  <c r="EJ3204" i="2"/>
  <c r="EK3204" i="2"/>
  <c r="EL3204" i="2"/>
  <c r="EM3204" i="2"/>
  <c r="EN3204" i="2"/>
  <c r="EO3204" i="2"/>
  <c r="EP3204" i="2"/>
  <c r="EQ3204" i="2"/>
  <c r="ER3204" i="2"/>
  <c r="ES3204" i="2"/>
  <c r="DX3205" i="2"/>
  <c r="DY3205" i="2"/>
  <c r="DZ3205" i="2"/>
  <c r="EA3205" i="2"/>
  <c r="EB3205" i="2"/>
  <c r="EC3205" i="2"/>
  <c r="ED3205" i="2"/>
  <c r="EE3205" i="2"/>
  <c r="EF3205" i="2"/>
  <c r="EG3205" i="2"/>
  <c r="EH3205" i="2"/>
  <c r="EI3205" i="2"/>
  <c r="EJ3205" i="2"/>
  <c r="EK3205" i="2"/>
  <c r="EL3205" i="2"/>
  <c r="EM3205" i="2"/>
  <c r="EN3205" i="2"/>
  <c r="EO3205" i="2"/>
  <c r="EP3205" i="2"/>
  <c r="EQ3205" i="2"/>
  <c r="ER3205" i="2"/>
  <c r="ES3205" i="2"/>
  <c r="DX3206" i="2"/>
  <c r="DY3206" i="2"/>
  <c r="DZ3206" i="2"/>
  <c r="EA3206" i="2"/>
  <c r="EB3206" i="2"/>
  <c r="EC3206" i="2"/>
  <c r="ED3206" i="2"/>
  <c r="EE3206" i="2"/>
  <c r="EF3206" i="2"/>
  <c r="EG3206" i="2"/>
  <c r="EH3206" i="2"/>
  <c r="EI3206" i="2"/>
  <c r="EJ3206" i="2"/>
  <c r="EK3206" i="2"/>
  <c r="EL3206" i="2"/>
  <c r="EM3206" i="2"/>
  <c r="EN3206" i="2"/>
  <c r="EO3206" i="2"/>
  <c r="EP3206" i="2"/>
  <c r="EQ3206" i="2"/>
  <c r="ER3206" i="2"/>
  <c r="ES3206" i="2"/>
  <c r="DX3207" i="2"/>
  <c r="DY3207" i="2"/>
  <c r="DZ3207" i="2"/>
  <c r="EA3207" i="2"/>
  <c r="EB3207" i="2"/>
  <c r="EC3207" i="2"/>
  <c r="ED3207" i="2"/>
  <c r="EE3207" i="2"/>
  <c r="EF3207" i="2"/>
  <c r="EG3207" i="2"/>
  <c r="EH3207" i="2"/>
  <c r="EI3207" i="2"/>
  <c r="EJ3207" i="2"/>
  <c r="EK3207" i="2"/>
  <c r="EL3207" i="2"/>
  <c r="EM3207" i="2"/>
  <c r="EN3207" i="2"/>
  <c r="EO3207" i="2"/>
  <c r="EP3207" i="2"/>
  <c r="EQ3207" i="2"/>
  <c r="ER3207" i="2"/>
  <c r="ES3207" i="2"/>
  <c r="DX3208" i="2"/>
  <c r="DY3208" i="2"/>
  <c r="DZ3208" i="2"/>
  <c r="EA3208" i="2"/>
  <c r="EB3208" i="2"/>
  <c r="EC3208" i="2"/>
  <c r="ED3208" i="2"/>
  <c r="EE3208" i="2"/>
  <c r="EF3208" i="2"/>
  <c r="EG3208" i="2"/>
  <c r="EH3208" i="2"/>
  <c r="EI3208" i="2"/>
  <c r="EJ3208" i="2"/>
  <c r="EK3208" i="2"/>
  <c r="EL3208" i="2"/>
  <c r="EM3208" i="2"/>
  <c r="EN3208" i="2"/>
  <c r="EO3208" i="2"/>
  <c r="EP3208" i="2"/>
  <c r="EQ3208" i="2"/>
  <c r="ER3208" i="2"/>
  <c r="ES3208" i="2"/>
  <c r="DX3209" i="2"/>
  <c r="DY3209" i="2"/>
  <c r="DZ3209" i="2"/>
  <c r="EA3209" i="2"/>
  <c r="EB3209" i="2"/>
  <c r="EC3209" i="2"/>
  <c r="ED3209" i="2"/>
  <c r="EE3209" i="2"/>
  <c r="EF3209" i="2"/>
  <c r="EG3209" i="2"/>
  <c r="EH3209" i="2"/>
  <c r="EI3209" i="2"/>
  <c r="EJ3209" i="2"/>
  <c r="EK3209" i="2"/>
  <c r="EL3209" i="2"/>
  <c r="EM3209" i="2"/>
  <c r="EN3209" i="2"/>
  <c r="EO3209" i="2"/>
  <c r="EP3209" i="2"/>
  <c r="EQ3209" i="2"/>
  <c r="ER3209" i="2"/>
  <c r="ES3209" i="2"/>
  <c r="DX3210" i="2"/>
  <c r="DY3210" i="2"/>
  <c r="DZ3210" i="2"/>
  <c r="EA3210" i="2"/>
  <c r="EB3210" i="2"/>
  <c r="EC3210" i="2"/>
  <c r="ED3210" i="2"/>
  <c r="EE3210" i="2"/>
  <c r="EF3210" i="2"/>
  <c r="EG3210" i="2"/>
  <c r="EH3210" i="2"/>
  <c r="EI3210" i="2"/>
  <c r="EJ3210" i="2"/>
  <c r="EK3210" i="2"/>
  <c r="EL3210" i="2"/>
  <c r="EM3210" i="2"/>
  <c r="EN3210" i="2"/>
  <c r="EO3210" i="2"/>
  <c r="EP3210" i="2"/>
  <c r="EQ3210" i="2"/>
  <c r="ER3210" i="2"/>
  <c r="ES3210" i="2"/>
  <c r="DX3211" i="2"/>
  <c r="DY3211" i="2"/>
  <c r="DZ3211" i="2"/>
  <c r="EA3211" i="2"/>
  <c r="EB3211" i="2"/>
  <c r="EC3211" i="2"/>
  <c r="ED3211" i="2"/>
  <c r="EE3211" i="2"/>
  <c r="EF3211" i="2"/>
  <c r="EG3211" i="2"/>
  <c r="EH3211" i="2"/>
  <c r="EI3211" i="2"/>
  <c r="EJ3211" i="2"/>
  <c r="EK3211" i="2"/>
  <c r="EL3211" i="2"/>
  <c r="EM3211" i="2"/>
  <c r="EN3211" i="2"/>
  <c r="EO3211" i="2"/>
  <c r="EP3211" i="2"/>
  <c r="EQ3211" i="2"/>
  <c r="ER3211" i="2"/>
  <c r="ES3211" i="2"/>
  <c r="DX3212" i="2"/>
  <c r="DY3212" i="2"/>
  <c r="DZ3212" i="2"/>
  <c r="EA3212" i="2"/>
  <c r="EB3212" i="2"/>
  <c r="EC3212" i="2"/>
  <c r="ED3212" i="2"/>
  <c r="EE3212" i="2"/>
  <c r="EF3212" i="2"/>
  <c r="EG3212" i="2"/>
  <c r="EH3212" i="2"/>
  <c r="EI3212" i="2"/>
  <c r="EJ3212" i="2"/>
  <c r="EK3212" i="2"/>
  <c r="EL3212" i="2"/>
  <c r="EM3212" i="2"/>
  <c r="EN3212" i="2"/>
  <c r="EO3212" i="2"/>
  <c r="EP3212" i="2"/>
  <c r="EQ3212" i="2"/>
  <c r="ER3212" i="2"/>
  <c r="ES3212" i="2"/>
  <c r="DX3213" i="2"/>
  <c r="DY3213" i="2"/>
  <c r="DZ3213" i="2"/>
  <c r="EA3213" i="2"/>
  <c r="EB3213" i="2"/>
  <c r="EC3213" i="2"/>
  <c r="ED3213" i="2"/>
  <c r="EE3213" i="2"/>
  <c r="EF3213" i="2"/>
  <c r="EG3213" i="2"/>
  <c r="EH3213" i="2"/>
  <c r="EI3213" i="2"/>
  <c r="EJ3213" i="2"/>
  <c r="EK3213" i="2"/>
  <c r="EL3213" i="2"/>
  <c r="EM3213" i="2"/>
  <c r="EN3213" i="2"/>
  <c r="EO3213" i="2"/>
  <c r="EP3213" i="2"/>
  <c r="EQ3213" i="2"/>
  <c r="ER3213" i="2"/>
  <c r="ES3213" i="2"/>
  <c r="DX3214" i="2"/>
  <c r="DY3214" i="2"/>
  <c r="DZ3214" i="2"/>
  <c r="EA3214" i="2"/>
  <c r="EB3214" i="2"/>
  <c r="EC3214" i="2"/>
  <c r="ED3214" i="2"/>
  <c r="EE3214" i="2"/>
  <c r="EF3214" i="2"/>
  <c r="EG3214" i="2"/>
  <c r="EH3214" i="2"/>
  <c r="EI3214" i="2"/>
  <c r="EJ3214" i="2"/>
  <c r="EK3214" i="2"/>
  <c r="EL3214" i="2"/>
  <c r="EM3214" i="2"/>
  <c r="EN3214" i="2"/>
  <c r="EO3214" i="2"/>
  <c r="EP3214" i="2"/>
  <c r="EQ3214" i="2"/>
  <c r="ER3214" i="2"/>
  <c r="ES3214" i="2"/>
  <c r="DX3215" i="2"/>
  <c r="DY3215" i="2"/>
  <c r="DZ3215" i="2"/>
  <c r="EA3215" i="2"/>
  <c r="EB3215" i="2"/>
  <c r="EC3215" i="2"/>
  <c r="ED3215" i="2"/>
  <c r="EE3215" i="2"/>
  <c r="EF3215" i="2"/>
  <c r="EG3215" i="2"/>
  <c r="EH3215" i="2"/>
  <c r="EI3215" i="2"/>
  <c r="EJ3215" i="2"/>
  <c r="EK3215" i="2"/>
  <c r="EL3215" i="2"/>
  <c r="EM3215" i="2"/>
  <c r="EN3215" i="2"/>
  <c r="EO3215" i="2"/>
  <c r="EP3215" i="2"/>
  <c r="EQ3215" i="2"/>
  <c r="ER3215" i="2"/>
  <c r="ES3215" i="2"/>
  <c r="DX3216" i="2"/>
  <c r="DY3216" i="2"/>
  <c r="DZ3216" i="2"/>
  <c r="EA3216" i="2"/>
  <c r="EB3216" i="2"/>
  <c r="EC3216" i="2"/>
  <c r="ED3216" i="2"/>
  <c r="EE3216" i="2"/>
  <c r="EF3216" i="2"/>
  <c r="EG3216" i="2"/>
  <c r="EH3216" i="2"/>
  <c r="EI3216" i="2"/>
  <c r="EJ3216" i="2"/>
  <c r="EK3216" i="2"/>
  <c r="EL3216" i="2"/>
  <c r="EM3216" i="2"/>
  <c r="EN3216" i="2"/>
  <c r="EO3216" i="2"/>
  <c r="EP3216" i="2"/>
  <c r="EQ3216" i="2"/>
  <c r="ER3216" i="2"/>
  <c r="ES3216" i="2"/>
  <c r="DX3217" i="2"/>
  <c r="DY3217" i="2"/>
  <c r="DZ3217" i="2"/>
  <c r="EA3217" i="2"/>
  <c r="EB3217" i="2"/>
  <c r="EC3217" i="2"/>
  <c r="ED3217" i="2"/>
  <c r="EE3217" i="2"/>
  <c r="EF3217" i="2"/>
  <c r="EG3217" i="2"/>
  <c r="EH3217" i="2"/>
  <c r="EI3217" i="2"/>
  <c r="EJ3217" i="2"/>
  <c r="EK3217" i="2"/>
  <c r="EL3217" i="2"/>
  <c r="EM3217" i="2"/>
  <c r="EN3217" i="2"/>
  <c r="EO3217" i="2"/>
  <c r="EP3217" i="2"/>
  <c r="EQ3217" i="2"/>
  <c r="ER3217" i="2"/>
  <c r="ES3217" i="2"/>
  <c r="DX3218" i="2"/>
  <c r="DY3218" i="2"/>
  <c r="DZ3218" i="2"/>
  <c r="EA3218" i="2"/>
  <c r="EB3218" i="2"/>
  <c r="EC3218" i="2"/>
  <c r="ED3218" i="2"/>
  <c r="EE3218" i="2"/>
  <c r="EF3218" i="2"/>
  <c r="EG3218" i="2"/>
  <c r="EH3218" i="2"/>
  <c r="EI3218" i="2"/>
  <c r="EJ3218" i="2"/>
  <c r="EK3218" i="2"/>
  <c r="EL3218" i="2"/>
  <c r="EM3218" i="2"/>
  <c r="EN3218" i="2"/>
  <c r="EO3218" i="2"/>
  <c r="EP3218" i="2"/>
  <c r="EQ3218" i="2"/>
  <c r="ER3218" i="2"/>
  <c r="ES3218" i="2"/>
  <c r="DX3219" i="2"/>
  <c r="DY3219" i="2"/>
  <c r="DZ3219" i="2"/>
  <c r="EA3219" i="2"/>
  <c r="EB3219" i="2"/>
  <c r="EC3219" i="2"/>
  <c r="ED3219" i="2"/>
  <c r="EE3219" i="2"/>
  <c r="EF3219" i="2"/>
  <c r="EG3219" i="2"/>
  <c r="EH3219" i="2"/>
  <c r="EI3219" i="2"/>
  <c r="EJ3219" i="2"/>
  <c r="EK3219" i="2"/>
  <c r="EL3219" i="2"/>
  <c r="EM3219" i="2"/>
  <c r="EN3219" i="2"/>
  <c r="EO3219" i="2"/>
  <c r="EP3219" i="2"/>
  <c r="EQ3219" i="2"/>
  <c r="ER3219" i="2"/>
  <c r="ES3219" i="2"/>
  <c r="DX3220" i="2"/>
  <c r="DY3220" i="2"/>
  <c r="DZ3220" i="2"/>
  <c r="EA3220" i="2"/>
  <c r="EB3220" i="2"/>
  <c r="EC3220" i="2"/>
  <c r="ED3220" i="2"/>
  <c r="EE3220" i="2"/>
  <c r="EF3220" i="2"/>
  <c r="EG3220" i="2"/>
  <c r="EH3220" i="2"/>
  <c r="EI3220" i="2"/>
  <c r="EJ3220" i="2"/>
  <c r="EK3220" i="2"/>
  <c r="EL3220" i="2"/>
  <c r="EM3220" i="2"/>
  <c r="EN3220" i="2"/>
  <c r="EO3220" i="2"/>
  <c r="EP3220" i="2"/>
  <c r="EQ3220" i="2"/>
  <c r="ER3220" i="2"/>
  <c r="ES3220" i="2"/>
  <c r="DX3221" i="2"/>
  <c r="DY3221" i="2"/>
  <c r="DZ3221" i="2"/>
  <c r="EA3221" i="2"/>
  <c r="EB3221" i="2"/>
  <c r="EC3221" i="2"/>
  <c r="ED3221" i="2"/>
  <c r="EE3221" i="2"/>
  <c r="EF3221" i="2"/>
  <c r="EG3221" i="2"/>
  <c r="EH3221" i="2"/>
  <c r="EI3221" i="2"/>
  <c r="EJ3221" i="2"/>
  <c r="EK3221" i="2"/>
  <c r="EL3221" i="2"/>
  <c r="EM3221" i="2"/>
  <c r="EN3221" i="2"/>
  <c r="EO3221" i="2"/>
  <c r="EP3221" i="2"/>
  <c r="EQ3221" i="2"/>
  <c r="ER3221" i="2"/>
  <c r="ES3221" i="2"/>
  <c r="DX3222" i="2"/>
  <c r="DY3222" i="2"/>
  <c r="DZ3222" i="2"/>
  <c r="EA3222" i="2"/>
  <c r="EB3222" i="2"/>
  <c r="EC3222" i="2"/>
  <c r="ED3222" i="2"/>
  <c r="EE3222" i="2"/>
  <c r="EF3222" i="2"/>
  <c r="EG3222" i="2"/>
  <c r="EH3222" i="2"/>
  <c r="EI3222" i="2"/>
  <c r="EJ3222" i="2"/>
  <c r="EK3222" i="2"/>
  <c r="EL3222" i="2"/>
  <c r="EM3222" i="2"/>
  <c r="EN3222" i="2"/>
  <c r="EO3222" i="2"/>
  <c r="EP3222" i="2"/>
  <c r="EQ3222" i="2"/>
  <c r="ER3222" i="2"/>
  <c r="ES3222" i="2"/>
  <c r="DX3223" i="2"/>
  <c r="DY3223" i="2"/>
  <c r="DZ3223" i="2"/>
  <c r="EA3223" i="2"/>
  <c r="EB3223" i="2"/>
  <c r="EC3223" i="2"/>
  <c r="ED3223" i="2"/>
  <c r="EE3223" i="2"/>
  <c r="EF3223" i="2"/>
  <c r="EG3223" i="2"/>
  <c r="EH3223" i="2"/>
  <c r="EI3223" i="2"/>
  <c r="EJ3223" i="2"/>
  <c r="EK3223" i="2"/>
  <c r="EL3223" i="2"/>
  <c r="EM3223" i="2"/>
  <c r="EN3223" i="2"/>
  <c r="EO3223" i="2"/>
  <c r="EP3223" i="2"/>
  <c r="EQ3223" i="2"/>
  <c r="ER3223" i="2"/>
  <c r="ES3223" i="2"/>
  <c r="DX3224" i="2"/>
  <c r="DY3224" i="2"/>
  <c r="DZ3224" i="2"/>
  <c r="EA3224" i="2"/>
  <c r="EB3224" i="2"/>
  <c r="EC3224" i="2"/>
  <c r="ED3224" i="2"/>
  <c r="EE3224" i="2"/>
  <c r="EF3224" i="2"/>
  <c r="EG3224" i="2"/>
  <c r="EH3224" i="2"/>
  <c r="EI3224" i="2"/>
  <c r="EJ3224" i="2"/>
  <c r="EK3224" i="2"/>
  <c r="EL3224" i="2"/>
  <c r="EM3224" i="2"/>
  <c r="EN3224" i="2"/>
  <c r="EO3224" i="2"/>
  <c r="EP3224" i="2"/>
  <c r="EQ3224" i="2"/>
  <c r="ER3224" i="2"/>
  <c r="ES3224" i="2"/>
  <c r="DX3225" i="2"/>
  <c r="DY3225" i="2"/>
  <c r="DZ3225" i="2"/>
  <c r="EA3225" i="2"/>
  <c r="EB3225" i="2"/>
  <c r="EC3225" i="2"/>
  <c r="ED3225" i="2"/>
  <c r="EE3225" i="2"/>
  <c r="EF3225" i="2"/>
  <c r="EG3225" i="2"/>
  <c r="EH3225" i="2"/>
  <c r="EI3225" i="2"/>
  <c r="EJ3225" i="2"/>
  <c r="EK3225" i="2"/>
  <c r="EL3225" i="2"/>
  <c r="EM3225" i="2"/>
  <c r="EN3225" i="2"/>
  <c r="EO3225" i="2"/>
  <c r="EP3225" i="2"/>
  <c r="EQ3225" i="2"/>
  <c r="ER3225" i="2"/>
  <c r="ES3225" i="2"/>
  <c r="DX3226" i="2"/>
  <c r="DY3226" i="2"/>
  <c r="DZ3226" i="2"/>
  <c r="EA3226" i="2"/>
  <c r="EB3226" i="2"/>
  <c r="EC3226" i="2"/>
  <c r="ED3226" i="2"/>
  <c r="EE3226" i="2"/>
  <c r="EF3226" i="2"/>
  <c r="EG3226" i="2"/>
  <c r="EH3226" i="2"/>
  <c r="EI3226" i="2"/>
  <c r="EJ3226" i="2"/>
  <c r="EK3226" i="2"/>
  <c r="EL3226" i="2"/>
  <c r="EM3226" i="2"/>
  <c r="EN3226" i="2"/>
  <c r="EO3226" i="2"/>
  <c r="EP3226" i="2"/>
  <c r="EQ3226" i="2"/>
  <c r="ER3226" i="2"/>
  <c r="ES3226" i="2"/>
  <c r="DX3227" i="2"/>
  <c r="DY3227" i="2"/>
  <c r="DZ3227" i="2"/>
  <c r="EA3227" i="2"/>
  <c r="EB3227" i="2"/>
  <c r="EC3227" i="2"/>
  <c r="ED3227" i="2"/>
  <c r="EE3227" i="2"/>
  <c r="EF3227" i="2"/>
  <c r="EG3227" i="2"/>
  <c r="EH3227" i="2"/>
  <c r="EI3227" i="2"/>
  <c r="EJ3227" i="2"/>
  <c r="EK3227" i="2"/>
  <c r="EL3227" i="2"/>
  <c r="EM3227" i="2"/>
  <c r="EN3227" i="2"/>
  <c r="EO3227" i="2"/>
  <c r="EP3227" i="2"/>
  <c r="EQ3227" i="2"/>
  <c r="ER3227" i="2"/>
  <c r="ES3227" i="2"/>
  <c r="DX3228" i="2"/>
  <c r="DY3228" i="2"/>
  <c r="DZ3228" i="2"/>
  <c r="EA3228" i="2"/>
  <c r="EB3228" i="2"/>
  <c r="EC3228" i="2"/>
  <c r="ED3228" i="2"/>
  <c r="EE3228" i="2"/>
  <c r="EF3228" i="2"/>
  <c r="EG3228" i="2"/>
  <c r="EH3228" i="2"/>
  <c r="EI3228" i="2"/>
  <c r="EJ3228" i="2"/>
  <c r="EK3228" i="2"/>
  <c r="EL3228" i="2"/>
  <c r="EM3228" i="2"/>
  <c r="EN3228" i="2"/>
  <c r="EO3228" i="2"/>
  <c r="EP3228" i="2"/>
  <c r="EQ3228" i="2"/>
  <c r="ER3228" i="2"/>
  <c r="ES3228" i="2"/>
  <c r="DX3229" i="2"/>
  <c r="DY3229" i="2"/>
  <c r="DZ3229" i="2"/>
  <c r="EA3229" i="2"/>
  <c r="EB3229" i="2"/>
  <c r="EC3229" i="2"/>
  <c r="ED3229" i="2"/>
  <c r="EE3229" i="2"/>
  <c r="EF3229" i="2"/>
  <c r="EG3229" i="2"/>
  <c r="EH3229" i="2"/>
  <c r="EI3229" i="2"/>
  <c r="EJ3229" i="2"/>
  <c r="EK3229" i="2"/>
  <c r="EL3229" i="2"/>
  <c r="EM3229" i="2"/>
  <c r="EN3229" i="2"/>
  <c r="EO3229" i="2"/>
  <c r="EP3229" i="2"/>
  <c r="EQ3229" i="2"/>
  <c r="ER3229" i="2"/>
  <c r="ES3229" i="2"/>
  <c r="DX3230" i="2"/>
  <c r="DY3230" i="2"/>
  <c r="DZ3230" i="2"/>
  <c r="EA3230" i="2"/>
  <c r="EB3230" i="2"/>
  <c r="EC3230" i="2"/>
  <c r="ED3230" i="2"/>
  <c r="EE3230" i="2"/>
  <c r="EF3230" i="2"/>
  <c r="EG3230" i="2"/>
  <c r="EH3230" i="2"/>
  <c r="EI3230" i="2"/>
  <c r="EJ3230" i="2"/>
  <c r="EK3230" i="2"/>
  <c r="EL3230" i="2"/>
  <c r="EM3230" i="2"/>
  <c r="EN3230" i="2"/>
  <c r="EO3230" i="2"/>
  <c r="EP3230" i="2"/>
  <c r="EQ3230" i="2"/>
  <c r="ER3230" i="2"/>
  <c r="ES3230" i="2"/>
  <c r="DX3231" i="2"/>
  <c r="DY3231" i="2"/>
  <c r="DZ3231" i="2"/>
  <c r="EA3231" i="2"/>
  <c r="EB3231" i="2"/>
  <c r="EC3231" i="2"/>
  <c r="ED3231" i="2"/>
  <c r="EE3231" i="2"/>
  <c r="EF3231" i="2"/>
  <c r="EG3231" i="2"/>
  <c r="EH3231" i="2"/>
  <c r="EI3231" i="2"/>
  <c r="EJ3231" i="2"/>
  <c r="EK3231" i="2"/>
  <c r="EL3231" i="2"/>
  <c r="EM3231" i="2"/>
  <c r="EN3231" i="2"/>
  <c r="EO3231" i="2"/>
  <c r="EP3231" i="2"/>
  <c r="EQ3231" i="2"/>
  <c r="ER3231" i="2"/>
  <c r="ES3231" i="2"/>
  <c r="DX3232" i="2"/>
  <c r="DY3232" i="2"/>
  <c r="DZ3232" i="2"/>
  <c r="EA3232" i="2"/>
  <c r="EB3232" i="2"/>
  <c r="EC3232" i="2"/>
  <c r="ED3232" i="2"/>
  <c r="EE3232" i="2"/>
  <c r="EF3232" i="2"/>
  <c r="EG3232" i="2"/>
  <c r="EH3232" i="2"/>
  <c r="EI3232" i="2"/>
  <c r="EJ3232" i="2"/>
  <c r="EK3232" i="2"/>
  <c r="EL3232" i="2"/>
  <c r="EM3232" i="2"/>
  <c r="EN3232" i="2"/>
  <c r="EO3232" i="2"/>
  <c r="EP3232" i="2"/>
  <c r="EQ3232" i="2"/>
  <c r="ER3232" i="2"/>
  <c r="ES3232" i="2"/>
  <c r="DX3233" i="2"/>
  <c r="DY3233" i="2"/>
  <c r="DZ3233" i="2"/>
  <c r="EA3233" i="2"/>
  <c r="EB3233" i="2"/>
  <c r="EC3233" i="2"/>
  <c r="ED3233" i="2"/>
  <c r="EE3233" i="2"/>
  <c r="EF3233" i="2"/>
  <c r="EG3233" i="2"/>
  <c r="EH3233" i="2"/>
  <c r="EI3233" i="2"/>
  <c r="EJ3233" i="2"/>
  <c r="EK3233" i="2"/>
  <c r="EL3233" i="2"/>
  <c r="EM3233" i="2"/>
  <c r="EN3233" i="2"/>
  <c r="EO3233" i="2"/>
  <c r="EP3233" i="2"/>
  <c r="EQ3233" i="2"/>
  <c r="ER3233" i="2"/>
  <c r="ES3233" i="2"/>
  <c r="DX3234" i="2"/>
  <c r="DY3234" i="2"/>
  <c r="DZ3234" i="2"/>
  <c r="EA3234" i="2"/>
  <c r="EB3234" i="2"/>
  <c r="EC3234" i="2"/>
  <c r="ED3234" i="2"/>
  <c r="EE3234" i="2"/>
  <c r="EF3234" i="2"/>
  <c r="EG3234" i="2"/>
  <c r="EH3234" i="2"/>
  <c r="EI3234" i="2"/>
  <c r="EJ3234" i="2"/>
  <c r="EK3234" i="2"/>
  <c r="EL3234" i="2"/>
  <c r="EM3234" i="2"/>
  <c r="EN3234" i="2"/>
  <c r="EO3234" i="2"/>
  <c r="EP3234" i="2"/>
  <c r="EQ3234" i="2"/>
  <c r="ER3234" i="2"/>
  <c r="ES3234" i="2"/>
  <c r="DX3235" i="2"/>
  <c r="DY3235" i="2"/>
  <c r="DZ3235" i="2"/>
  <c r="EA3235" i="2"/>
  <c r="EB3235" i="2"/>
  <c r="EC3235" i="2"/>
  <c r="ED3235" i="2"/>
  <c r="EE3235" i="2"/>
  <c r="EF3235" i="2"/>
  <c r="EG3235" i="2"/>
  <c r="EH3235" i="2"/>
  <c r="EI3235" i="2"/>
  <c r="EJ3235" i="2"/>
  <c r="EK3235" i="2"/>
  <c r="EL3235" i="2"/>
  <c r="EM3235" i="2"/>
  <c r="EN3235" i="2"/>
  <c r="EO3235" i="2"/>
  <c r="EP3235" i="2"/>
  <c r="EQ3235" i="2"/>
  <c r="ER3235" i="2"/>
  <c r="ES3235" i="2"/>
  <c r="DX3236" i="2"/>
  <c r="DY3236" i="2"/>
  <c r="DZ3236" i="2"/>
  <c r="EA3236" i="2"/>
  <c r="EB3236" i="2"/>
  <c r="EC3236" i="2"/>
  <c r="ED3236" i="2"/>
  <c r="EE3236" i="2"/>
  <c r="EF3236" i="2"/>
  <c r="EG3236" i="2"/>
  <c r="EH3236" i="2"/>
  <c r="EI3236" i="2"/>
  <c r="EJ3236" i="2"/>
  <c r="EK3236" i="2"/>
  <c r="EL3236" i="2"/>
  <c r="EM3236" i="2"/>
  <c r="EN3236" i="2"/>
  <c r="EO3236" i="2"/>
  <c r="EP3236" i="2"/>
  <c r="EQ3236" i="2"/>
  <c r="ER3236" i="2"/>
  <c r="ES3236" i="2"/>
  <c r="DX3237" i="2"/>
  <c r="DY3237" i="2"/>
  <c r="DZ3237" i="2"/>
  <c r="EA3237" i="2"/>
  <c r="EB3237" i="2"/>
  <c r="EC3237" i="2"/>
  <c r="ED3237" i="2"/>
  <c r="EE3237" i="2"/>
  <c r="EF3237" i="2"/>
  <c r="EG3237" i="2"/>
  <c r="EH3237" i="2"/>
  <c r="EI3237" i="2"/>
  <c r="EJ3237" i="2"/>
  <c r="EK3237" i="2"/>
  <c r="EL3237" i="2"/>
  <c r="EM3237" i="2"/>
  <c r="EN3237" i="2"/>
  <c r="EO3237" i="2"/>
  <c r="EP3237" i="2"/>
  <c r="EQ3237" i="2"/>
  <c r="ER3237" i="2"/>
  <c r="ES3237" i="2"/>
  <c r="DX3238" i="2"/>
  <c r="DY3238" i="2"/>
  <c r="DZ3238" i="2"/>
  <c r="EA3238" i="2"/>
  <c r="EB3238" i="2"/>
  <c r="EC3238" i="2"/>
  <c r="ED3238" i="2"/>
  <c r="EE3238" i="2"/>
  <c r="EF3238" i="2"/>
  <c r="EG3238" i="2"/>
  <c r="EH3238" i="2"/>
  <c r="EI3238" i="2"/>
  <c r="EJ3238" i="2"/>
  <c r="EK3238" i="2"/>
  <c r="EL3238" i="2"/>
  <c r="EM3238" i="2"/>
  <c r="EN3238" i="2"/>
  <c r="EO3238" i="2"/>
  <c r="EP3238" i="2"/>
  <c r="EQ3238" i="2"/>
  <c r="ER3238" i="2"/>
  <c r="ES3238" i="2"/>
  <c r="DX3239" i="2"/>
  <c r="DY3239" i="2"/>
  <c r="DZ3239" i="2"/>
  <c r="EA3239" i="2"/>
  <c r="EB3239" i="2"/>
  <c r="EC3239" i="2"/>
  <c r="ED3239" i="2"/>
  <c r="EE3239" i="2"/>
  <c r="EF3239" i="2"/>
  <c r="EG3239" i="2"/>
  <c r="EH3239" i="2"/>
  <c r="EI3239" i="2"/>
  <c r="EJ3239" i="2"/>
  <c r="EK3239" i="2"/>
  <c r="EL3239" i="2"/>
  <c r="EM3239" i="2"/>
  <c r="EN3239" i="2"/>
  <c r="EO3239" i="2"/>
  <c r="EP3239" i="2"/>
  <c r="EQ3239" i="2"/>
  <c r="ER3239" i="2"/>
  <c r="ES3239" i="2"/>
  <c r="DX3240" i="2"/>
  <c r="DY3240" i="2"/>
  <c r="DZ3240" i="2"/>
  <c r="EA3240" i="2"/>
  <c r="EB3240" i="2"/>
  <c r="EC3240" i="2"/>
  <c r="ED3240" i="2"/>
  <c r="EE3240" i="2"/>
  <c r="EF3240" i="2"/>
  <c r="EG3240" i="2"/>
  <c r="EH3240" i="2"/>
  <c r="EI3240" i="2"/>
  <c r="EJ3240" i="2"/>
  <c r="EK3240" i="2"/>
  <c r="EL3240" i="2"/>
  <c r="EM3240" i="2"/>
  <c r="EN3240" i="2"/>
  <c r="EO3240" i="2"/>
  <c r="EP3240" i="2"/>
  <c r="EQ3240" i="2"/>
  <c r="ER3240" i="2"/>
  <c r="ES3240" i="2"/>
  <c r="DX3241" i="2"/>
  <c r="DY3241" i="2"/>
  <c r="DZ3241" i="2"/>
  <c r="EA3241" i="2"/>
  <c r="EB3241" i="2"/>
  <c r="EC3241" i="2"/>
  <c r="ED3241" i="2"/>
  <c r="EE3241" i="2"/>
  <c r="EF3241" i="2"/>
  <c r="EG3241" i="2"/>
  <c r="EH3241" i="2"/>
  <c r="EI3241" i="2"/>
  <c r="EJ3241" i="2"/>
  <c r="EK3241" i="2"/>
  <c r="EL3241" i="2"/>
  <c r="EM3241" i="2"/>
  <c r="EN3241" i="2"/>
  <c r="EO3241" i="2"/>
  <c r="EP3241" i="2"/>
  <c r="EQ3241" i="2"/>
  <c r="ER3241" i="2"/>
  <c r="ES3241" i="2"/>
  <c r="DX3242" i="2"/>
  <c r="DY3242" i="2"/>
  <c r="DZ3242" i="2"/>
  <c r="EA3242" i="2"/>
  <c r="EB3242" i="2"/>
  <c r="EC3242" i="2"/>
  <c r="ED3242" i="2"/>
  <c r="EE3242" i="2"/>
  <c r="EF3242" i="2"/>
  <c r="EG3242" i="2"/>
  <c r="EH3242" i="2"/>
  <c r="EI3242" i="2"/>
  <c r="EJ3242" i="2"/>
  <c r="EK3242" i="2"/>
  <c r="EL3242" i="2"/>
  <c r="EM3242" i="2"/>
  <c r="EN3242" i="2"/>
  <c r="EO3242" i="2"/>
  <c r="EP3242" i="2"/>
  <c r="EQ3242" i="2"/>
  <c r="ER3242" i="2"/>
  <c r="ES3242" i="2"/>
  <c r="DX3243" i="2"/>
  <c r="DY3243" i="2"/>
  <c r="DZ3243" i="2"/>
  <c r="EA3243" i="2"/>
  <c r="EB3243" i="2"/>
  <c r="EC3243" i="2"/>
  <c r="ED3243" i="2"/>
  <c r="EE3243" i="2"/>
  <c r="EF3243" i="2"/>
  <c r="EG3243" i="2"/>
  <c r="EH3243" i="2"/>
  <c r="EI3243" i="2"/>
  <c r="EJ3243" i="2"/>
  <c r="EK3243" i="2"/>
  <c r="EL3243" i="2"/>
  <c r="EM3243" i="2"/>
  <c r="EN3243" i="2"/>
  <c r="EO3243" i="2"/>
  <c r="EP3243" i="2"/>
  <c r="EQ3243" i="2"/>
  <c r="ER3243" i="2"/>
  <c r="ES3243" i="2"/>
  <c r="DX3244" i="2"/>
  <c r="DY3244" i="2"/>
  <c r="DZ3244" i="2"/>
  <c r="EA3244" i="2"/>
  <c r="EB3244" i="2"/>
  <c r="EC3244" i="2"/>
  <c r="ED3244" i="2"/>
  <c r="EE3244" i="2"/>
  <c r="EF3244" i="2"/>
  <c r="EG3244" i="2"/>
  <c r="EH3244" i="2"/>
  <c r="EI3244" i="2"/>
  <c r="EJ3244" i="2"/>
  <c r="EK3244" i="2"/>
  <c r="EL3244" i="2"/>
  <c r="EM3244" i="2"/>
  <c r="EN3244" i="2"/>
  <c r="EO3244" i="2"/>
  <c r="EP3244" i="2"/>
  <c r="EQ3244" i="2"/>
  <c r="ER3244" i="2"/>
  <c r="ES3244" i="2"/>
  <c r="DX3245" i="2"/>
  <c r="DY3245" i="2"/>
  <c r="DZ3245" i="2"/>
  <c r="EA3245" i="2"/>
  <c r="EB3245" i="2"/>
  <c r="EC3245" i="2"/>
  <c r="ED3245" i="2"/>
  <c r="EE3245" i="2"/>
  <c r="EF3245" i="2"/>
  <c r="EG3245" i="2"/>
  <c r="EH3245" i="2"/>
  <c r="EI3245" i="2"/>
  <c r="EJ3245" i="2"/>
  <c r="EK3245" i="2"/>
  <c r="EL3245" i="2"/>
  <c r="EM3245" i="2"/>
  <c r="EN3245" i="2"/>
  <c r="EO3245" i="2"/>
  <c r="EP3245" i="2"/>
  <c r="EQ3245" i="2"/>
  <c r="ER3245" i="2"/>
  <c r="ES3245" i="2"/>
  <c r="DX3246" i="2"/>
  <c r="DY3246" i="2"/>
  <c r="DZ3246" i="2"/>
  <c r="EA3246" i="2"/>
  <c r="EB3246" i="2"/>
  <c r="EC3246" i="2"/>
  <c r="ED3246" i="2"/>
  <c r="EE3246" i="2"/>
  <c r="EF3246" i="2"/>
  <c r="EG3246" i="2"/>
  <c r="EH3246" i="2"/>
  <c r="EI3246" i="2"/>
  <c r="EJ3246" i="2"/>
  <c r="EK3246" i="2"/>
  <c r="EL3246" i="2"/>
  <c r="EM3246" i="2"/>
  <c r="EN3246" i="2"/>
  <c r="EO3246" i="2"/>
  <c r="EP3246" i="2"/>
  <c r="EQ3246" i="2"/>
  <c r="ER3246" i="2"/>
  <c r="ES3246" i="2"/>
  <c r="DX3247" i="2"/>
  <c r="DY3247" i="2"/>
  <c r="DZ3247" i="2"/>
  <c r="EA3247" i="2"/>
  <c r="EB3247" i="2"/>
  <c r="EC3247" i="2"/>
  <c r="ED3247" i="2"/>
  <c r="EE3247" i="2"/>
  <c r="EF3247" i="2"/>
  <c r="EG3247" i="2"/>
  <c r="EH3247" i="2"/>
  <c r="EI3247" i="2"/>
  <c r="EJ3247" i="2"/>
  <c r="EK3247" i="2"/>
  <c r="EL3247" i="2"/>
  <c r="EM3247" i="2"/>
  <c r="EN3247" i="2"/>
  <c r="EO3247" i="2"/>
  <c r="EP3247" i="2"/>
  <c r="EQ3247" i="2"/>
  <c r="ER3247" i="2"/>
  <c r="ES3247" i="2"/>
  <c r="DX3248" i="2"/>
  <c r="DY3248" i="2"/>
  <c r="DZ3248" i="2"/>
  <c r="EA3248" i="2"/>
  <c r="EB3248" i="2"/>
  <c r="EC3248" i="2"/>
  <c r="ED3248" i="2"/>
  <c r="EE3248" i="2"/>
  <c r="EF3248" i="2"/>
  <c r="EG3248" i="2"/>
  <c r="EH3248" i="2"/>
  <c r="EI3248" i="2"/>
  <c r="EJ3248" i="2"/>
  <c r="EK3248" i="2"/>
  <c r="EL3248" i="2"/>
  <c r="EM3248" i="2"/>
  <c r="EN3248" i="2"/>
  <c r="EO3248" i="2"/>
  <c r="EP3248" i="2"/>
  <c r="EQ3248" i="2"/>
  <c r="ER3248" i="2"/>
  <c r="ES3248" i="2"/>
  <c r="DX3249" i="2"/>
  <c r="DY3249" i="2"/>
  <c r="DZ3249" i="2"/>
  <c r="EA3249" i="2"/>
  <c r="EB3249" i="2"/>
  <c r="EC3249" i="2"/>
  <c r="ED3249" i="2"/>
  <c r="EE3249" i="2"/>
  <c r="EF3249" i="2"/>
  <c r="EG3249" i="2"/>
  <c r="EH3249" i="2"/>
  <c r="EI3249" i="2"/>
  <c r="EJ3249" i="2"/>
  <c r="EK3249" i="2"/>
  <c r="EL3249" i="2"/>
  <c r="EM3249" i="2"/>
  <c r="EN3249" i="2"/>
  <c r="EO3249" i="2"/>
  <c r="EP3249" i="2"/>
  <c r="EQ3249" i="2"/>
  <c r="ER3249" i="2"/>
  <c r="ES3249" i="2"/>
  <c r="DX3250" i="2"/>
  <c r="DY3250" i="2"/>
  <c r="DZ3250" i="2"/>
  <c r="EA3250" i="2"/>
  <c r="EB3250" i="2"/>
  <c r="EC3250" i="2"/>
  <c r="ED3250" i="2"/>
  <c r="EE3250" i="2"/>
  <c r="EF3250" i="2"/>
  <c r="EG3250" i="2"/>
  <c r="EH3250" i="2"/>
  <c r="EI3250" i="2"/>
  <c r="EJ3250" i="2"/>
  <c r="EK3250" i="2"/>
  <c r="EL3250" i="2"/>
  <c r="EM3250" i="2"/>
  <c r="EN3250" i="2"/>
  <c r="EO3250" i="2"/>
  <c r="EP3250" i="2"/>
  <c r="EQ3250" i="2"/>
  <c r="ER3250" i="2"/>
  <c r="ES3250" i="2"/>
  <c r="DX3251" i="2"/>
  <c r="DY3251" i="2"/>
  <c r="DZ3251" i="2"/>
  <c r="EA3251" i="2"/>
  <c r="EB3251" i="2"/>
  <c r="EC3251" i="2"/>
  <c r="ED3251" i="2"/>
  <c r="EE3251" i="2"/>
  <c r="EF3251" i="2"/>
  <c r="EG3251" i="2"/>
  <c r="EH3251" i="2"/>
  <c r="EI3251" i="2"/>
  <c r="EJ3251" i="2"/>
  <c r="EK3251" i="2"/>
  <c r="EL3251" i="2"/>
  <c r="EM3251" i="2"/>
  <c r="EN3251" i="2"/>
  <c r="EO3251" i="2"/>
  <c r="EP3251" i="2"/>
  <c r="EQ3251" i="2"/>
  <c r="ER3251" i="2"/>
  <c r="ES3251" i="2"/>
  <c r="DX3252" i="2"/>
  <c r="DY3252" i="2"/>
  <c r="DZ3252" i="2"/>
  <c r="EA3252" i="2"/>
  <c r="EB3252" i="2"/>
  <c r="EC3252" i="2"/>
  <c r="ED3252" i="2"/>
  <c r="EE3252" i="2"/>
  <c r="EF3252" i="2"/>
  <c r="EG3252" i="2"/>
  <c r="EH3252" i="2"/>
  <c r="EI3252" i="2"/>
  <c r="EJ3252" i="2"/>
  <c r="EK3252" i="2"/>
  <c r="EL3252" i="2"/>
  <c r="EM3252" i="2"/>
  <c r="EN3252" i="2"/>
  <c r="EO3252" i="2"/>
  <c r="EP3252" i="2"/>
  <c r="EQ3252" i="2"/>
  <c r="ER3252" i="2"/>
  <c r="ES3252" i="2"/>
  <c r="DX3253" i="2"/>
  <c r="DY3253" i="2"/>
  <c r="DZ3253" i="2"/>
  <c r="EA3253" i="2"/>
  <c r="EB3253" i="2"/>
  <c r="EC3253" i="2"/>
  <c r="ED3253" i="2"/>
  <c r="EE3253" i="2"/>
  <c r="EF3253" i="2"/>
  <c r="EG3253" i="2"/>
  <c r="EH3253" i="2"/>
  <c r="EI3253" i="2"/>
  <c r="EJ3253" i="2"/>
  <c r="EK3253" i="2"/>
  <c r="EL3253" i="2"/>
  <c r="EM3253" i="2"/>
  <c r="EN3253" i="2"/>
  <c r="EO3253" i="2"/>
  <c r="EP3253" i="2"/>
  <c r="EQ3253" i="2"/>
  <c r="ER3253" i="2"/>
  <c r="ES3253" i="2"/>
  <c r="DX3254" i="2"/>
  <c r="DY3254" i="2"/>
  <c r="DZ3254" i="2"/>
  <c r="EA3254" i="2"/>
  <c r="EB3254" i="2"/>
  <c r="EC3254" i="2"/>
  <c r="ED3254" i="2"/>
  <c r="EE3254" i="2"/>
  <c r="EF3254" i="2"/>
  <c r="EG3254" i="2"/>
  <c r="EH3254" i="2"/>
  <c r="EI3254" i="2"/>
  <c r="EJ3254" i="2"/>
  <c r="EK3254" i="2"/>
  <c r="EL3254" i="2"/>
  <c r="EM3254" i="2"/>
  <c r="EN3254" i="2"/>
  <c r="EO3254" i="2"/>
  <c r="EP3254" i="2"/>
  <c r="EQ3254" i="2"/>
  <c r="ER3254" i="2"/>
  <c r="ES3254" i="2"/>
  <c r="DX3255" i="2"/>
  <c r="DY3255" i="2"/>
  <c r="DZ3255" i="2"/>
  <c r="EA3255" i="2"/>
  <c r="EB3255" i="2"/>
  <c r="EC3255" i="2"/>
  <c r="ED3255" i="2"/>
  <c r="EE3255" i="2"/>
  <c r="EF3255" i="2"/>
  <c r="EG3255" i="2"/>
  <c r="EH3255" i="2"/>
  <c r="EI3255" i="2"/>
  <c r="EJ3255" i="2"/>
  <c r="EK3255" i="2"/>
  <c r="EL3255" i="2"/>
  <c r="EM3255" i="2"/>
  <c r="EN3255" i="2"/>
  <c r="EO3255" i="2"/>
  <c r="EP3255" i="2"/>
  <c r="EQ3255" i="2"/>
  <c r="ER3255" i="2"/>
  <c r="ES3255" i="2"/>
  <c r="DX3256" i="2"/>
  <c r="DY3256" i="2"/>
  <c r="DZ3256" i="2"/>
  <c r="EA3256" i="2"/>
  <c r="EB3256" i="2"/>
  <c r="EC3256" i="2"/>
  <c r="ED3256" i="2"/>
  <c r="EE3256" i="2"/>
  <c r="EF3256" i="2"/>
  <c r="EG3256" i="2"/>
  <c r="EH3256" i="2"/>
  <c r="EI3256" i="2"/>
  <c r="EJ3256" i="2"/>
  <c r="EK3256" i="2"/>
  <c r="EL3256" i="2"/>
  <c r="EM3256" i="2"/>
  <c r="EN3256" i="2"/>
  <c r="EO3256" i="2"/>
  <c r="EP3256" i="2"/>
  <c r="EQ3256" i="2"/>
  <c r="ER3256" i="2"/>
  <c r="ES3256" i="2"/>
  <c r="DX3257" i="2"/>
  <c r="DY3257" i="2"/>
  <c r="DZ3257" i="2"/>
  <c r="EA3257" i="2"/>
  <c r="EB3257" i="2"/>
  <c r="EC3257" i="2"/>
  <c r="ED3257" i="2"/>
  <c r="EE3257" i="2"/>
  <c r="EF3257" i="2"/>
  <c r="EG3257" i="2"/>
  <c r="EH3257" i="2"/>
  <c r="EI3257" i="2"/>
  <c r="EJ3257" i="2"/>
  <c r="EK3257" i="2"/>
  <c r="EL3257" i="2"/>
  <c r="EM3257" i="2"/>
  <c r="EN3257" i="2"/>
  <c r="EO3257" i="2"/>
  <c r="EP3257" i="2"/>
  <c r="EQ3257" i="2"/>
  <c r="ER3257" i="2"/>
  <c r="ES3257" i="2"/>
  <c r="DX3258" i="2"/>
  <c r="DY3258" i="2"/>
  <c r="DZ3258" i="2"/>
  <c r="EA3258" i="2"/>
  <c r="EB3258" i="2"/>
  <c r="EC3258" i="2"/>
  <c r="ED3258" i="2"/>
  <c r="EE3258" i="2"/>
  <c r="EF3258" i="2"/>
  <c r="EG3258" i="2"/>
  <c r="EH3258" i="2"/>
  <c r="EI3258" i="2"/>
  <c r="EJ3258" i="2"/>
  <c r="EK3258" i="2"/>
  <c r="EL3258" i="2"/>
  <c r="EM3258" i="2"/>
  <c r="EN3258" i="2"/>
  <c r="EO3258" i="2"/>
  <c r="EP3258" i="2"/>
  <c r="EQ3258" i="2"/>
  <c r="ER3258" i="2"/>
  <c r="ES3258" i="2"/>
  <c r="DX3259" i="2"/>
  <c r="DY3259" i="2"/>
  <c r="DZ3259" i="2"/>
  <c r="EA3259" i="2"/>
  <c r="EB3259" i="2"/>
  <c r="EC3259" i="2"/>
  <c r="ED3259" i="2"/>
  <c r="EE3259" i="2"/>
  <c r="EF3259" i="2"/>
  <c r="EG3259" i="2"/>
  <c r="EH3259" i="2"/>
  <c r="EI3259" i="2"/>
  <c r="EJ3259" i="2"/>
  <c r="EK3259" i="2"/>
  <c r="EL3259" i="2"/>
  <c r="EM3259" i="2"/>
  <c r="EN3259" i="2"/>
  <c r="EO3259" i="2"/>
  <c r="EP3259" i="2"/>
  <c r="EQ3259" i="2"/>
  <c r="ER3259" i="2"/>
  <c r="ES3259" i="2"/>
  <c r="DX3260" i="2"/>
  <c r="DY3260" i="2"/>
  <c r="DZ3260" i="2"/>
  <c r="EA3260" i="2"/>
  <c r="EB3260" i="2"/>
  <c r="EC3260" i="2"/>
  <c r="ED3260" i="2"/>
  <c r="EE3260" i="2"/>
  <c r="EF3260" i="2"/>
  <c r="EG3260" i="2"/>
  <c r="EH3260" i="2"/>
  <c r="EI3260" i="2"/>
  <c r="EJ3260" i="2"/>
  <c r="EK3260" i="2"/>
  <c r="EL3260" i="2"/>
  <c r="EM3260" i="2"/>
  <c r="EN3260" i="2"/>
  <c r="EO3260" i="2"/>
  <c r="EP3260" i="2"/>
  <c r="EQ3260" i="2"/>
  <c r="ER3260" i="2"/>
  <c r="ES3260" i="2"/>
  <c r="DX3261" i="2"/>
  <c r="DY3261" i="2"/>
  <c r="DZ3261" i="2"/>
  <c r="EA3261" i="2"/>
  <c r="EB3261" i="2"/>
  <c r="EC3261" i="2"/>
  <c r="ED3261" i="2"/>
  <c r="EE3261" i="2"/>
  <c r="EF3261" i="2"/>
  <c r="EG3261" i="2"/>
  <c r="EH3261" i="2"/>
  <c r="EI3261" i="2"/>
  <c r="EJ3261" i="2"/>
  <c r="EK3261" i="2"/>
  <c r="EL3261" i="2"/>
  <c r="EM3261" i="2"/>
  <c r="EN3261" i="2"/>
  <c r="EO3261" i="2"/>
  <c r="EP3261" i="2"/>
  <c r="EQ3261" i="2"/>
  <c r="ER3261" i="2"/>
  <c r="ES3261" i="2"/>
  <c r="DX3262" i="2"/>
  <c r="DY3262" i="2"/>
  <c r="DZ3262" i="2"/>
  <c r="EA3262" i="2"/>
  <c r="EB3262" i="2"/>
  <c r="EC3262" i="2"/>
  <c r="ED3262" i="2"/>
  <c r="EE3262" i="2"/>
  <c r="EF3262" i="2"/>
  <c r="EG3262" i="2"/>
  <c r="EH3262" i="2"/>
  <c r="EI3262" i="2"/>
  <c r="EJ3262" i="2"/>
  <c r="EK3262" i="2"/>
  <c r="EL3262" i="2"/>
  <c r="EM3262" i="2"/>
  <c r="EN3262" i="2"/>
  <c r="EO3262" i="2"/>
  <c r="EP3262" i="2"/>
  <c r="EQ3262" i="2"/>
  <c r="ER3262" i="2"/>
  <c r="ES3262" i="2"/>
  <c r="DX3263" i="2"/>
  <c r="DY3263" i="2"/>
  <c r="DZ3263" i="2"/>
  <c r="EA3263" i="2"/>
  <c r="EB3263" i="2"/>
  <c r="EC3263" i="2"/>
  <c r="ED3263" i="2"/>
  <c r="EE3263" i="2"/>
  <c r="EF3263" i="2"/>
  <c r="EG3263" i="2"/>
  <c r="EH3263" i="2"/>
  <c r="EI3263" i="2"/>
  <c r="EJ3263" i="2"/>
  <c r="EK3263" i="2"/>
  <c r="EL3263" i="2"/>
  <c r="EM3263" i="2"/>
  <c r="EN3263" i="2"/>
  <c r="EO3263" i="2"/>
  <c r="EP3263" i="2"/>
  <c r="EQ3263" i="2"/>
  <c r="ER3263" i="2"/>
  <c r="ES3263" i="2"/>
  <c r="DX3264" i="2"/>
  <c r="DY3264" i="2"/>
  <c r="DZ3264" i="2"/>
  <c r="EA3264" i="2"/>
  <c r="EB3264" i="2"/>
  <c r="EC3264" i="2"/>
  <c r="ED3264" i="2"/>
  <c r="EE3264" i="2"/>
  <c r="EF3264" i="2"/>
  <c r="EG3264" i="2"/>
  <c r="EH3264" i="2"/>
  <c r="EI3264" i="2"/>
  <c r="EJ3264" i="2"/>
  <c r="EK3264" i="2"/>
  <c r="EL3264" i="2"/>
  <c r="EM3264" i="2"/>
  <c r="EN3264" i="2"/>
  <c r="EO3264" i="2"/>
  <c r="EP3264" i="2"/>
  <c r="EQ3264" i="2"/>
  <c r="ER3264" i="2"/>
  <c r="ES3264" i="2"/>
  <c r="DX3265" i="2"/>
  <c r="DY3265" i="2"/>
  <c r="DZ3265" i="2"/>
  <c r="EA3265" i="2"/>
  <c r="EB3265" i="2"/>
  <c r="EC3265" i="2"/>
  <c r="ED3265" i="2"/>
  <c r="EE3265" i="2"/>
  <c r="EF3265" i="2"/>
  <c r="EG3265" i="2"/>
  <c r="EH3265" i="2"/>
  <c r="EI3265" i="2"/>
  <c r="EJ3265" i="2"/>
  <c r="EK3265" i="2"/>
  <c r="EL3265" i="2"/>
  <c r="EM3265" i="2"/>
  <c r="EN3265" i="2"/>
  <c r="EO3265" i="2"/>
  <c r="EP3265" i="2"/>
  <c r="EQ3265" i="2"/>
  <c r="ER3265" i="2"/>
  <c r="ES3265" i="2"/>
  <c r="DX3266" i="2"/>
  <c r="DY3266" i="2"/>
  <c r="DZ3266" i="2"/>
  <c r="EA3266" i="2"/>
  <c r="EB3266" i="2"/>
  <c r="EC3266" i="2"/>
  <c r="ED3266" i="2"/>
  <c r="EE3266" i="2"/>
  <c r="EF3266" i="2"/>
  <c r="EG3266" i="2"/>
  <c r="EH3266" i="2"/>
  <c r="EI3266" i="2"/>
  <c r="EJ3266" i="2"/>
  <c r="EK3266" i="2"/>
  <c r="EL3266" i="2"/>
  <c r="EM3266" i="2"/>
  <c r="EN3266" i="2"/>
  <c r="EO3266" i="2"/>
  <c r="EP3266" i="2"/>
  <c r="EQ3266" i="2"/>
  <c r="ER3266" i="2"/>
  <c r="ES3266" i="2"/>
  <c r="DX3267" i="2"/>
  <c r="DY3267" i="2"/>
  <c r="DZ3267" i="2"/>
  <c r="EA3267" i="2"/>
  <c r="EB3267" i="2"/>
  <c r="EC3267" i="2"/>
  <c r="ED3267" i="2"/>
  <c r="EE3267" i="2"/>
  <c r="EF3267" i="2"/>
  <c r="EG3267" i="2"/>
  <c r="EH3267" i="2"/>
  <c r="EI3267" i="2"/>
  <c r="EJ3267" i="2"/>
  <c r="EK3267" i="2"/>
  <c r="EL3267" i="2"/>
  <c r="EM3267" i="2"/>
  <c r="EN3267" i="2"/>
  <c r="EO3267" i="2"/>
  <c r="EP3267" i="2"/>
  <c r="EQ3267" i="2"/>
  <c r="ER3267" i="2"/>
  <c r="ES3267" i="2"/>
  <c r="DX3322" i="2"/>
  <c r="DY3322" i="2"/>
  <c r="DZ3322" i="2"/>
  <c r="EA3322" i="2"/>
  <c r="EB3322" i="2"/>
  <c r="EC3322" i="2"/>
  <c r="ED3322" i="2"/>
  <c r="EE3322" i="2"/>
  <c r="EF3322" i="2"/>
  <c r="EG3322" i="2"/>
  <c r="EH3322" i="2"/>
  <c r="EI3322" i="2"/>
  <c r="EJ3322" i="2"/>
  <c r="EK3322" i="2"/>
  <c r="EL3322" i="2"/>
  <c r="EM3322" i="2"/>
  <c r="EN3322" i="2"/>
  <c r="EO3322" i="2"/>
  <c r="EP3322" i="2"/>
  <c r="EQ3322" i="2"/>
  <c r="ER3322" i="2"/>
  <c r="ES3322" i="2"/>
  <c r="DX3323" i="2"/>
  <c r="DY3323" i="2"/>
  <c r="DZ3323" i="2"/>
  <c r="EA3323" i="2"/>
  <c r="EB3323" i="2"/>
  <c r="EC3323" i="2"/>
  <c r="ED3323" i="2"/>
  <c r="EE3323" i="2"/>
  <c r="EF3323" i="2"/>
  <c r="EG3323" i="2"/>
  <c r="EH3323" i="2"/>
  <c r="EI3323" i="2"/>
  <c r="EJ3323" i="2"/>
  <c r="EK3323" i="2"/>
  <c r="EL3323" i="2"/>
  <c r="EM3323" i="2"/>
  <c r="EN3323" i="2"/>
  <c r="EO3323" i="2"/>
  <c r="EP3323" i="2"/>
  <c r="EQ3323" i="2"/>
  <c r="ER3323" i="2"/>
  <c r="ES3323" i="2"/>
  <c r="DX3324" i="2"/>
  <c r="DY3324" i="2"/>
  <c r="DZ3324" i="2"/>
  <c r="EA3324" i="2"/>
  <c r="EB3324" i="2"/>
  <c r="EC3324" i="2"/>
  <c r="ED3324" i="2"/>
  <c r="EE3324" i="2"/>
  <c r="EF3324" i="2"/>
  <c r="EG3324" i="2"/>
  <c r="EH3324" i="2"/>
  <c r="EI3324" i="2"/>
  <c r="EJ3324" i="2"/>
  <c r="EK3324" i="2"/>
  <c r="EL3324" i="2"/>
  <c r="EM3324" i="2"/>
  <c r="EN3324" i="2"/>
  <c r="EO3324" i="2"/>
  <c r="EP3324" i="2"/>
  <c r="EQ3324" i="2"/>
  <c r="ER3324" i="2"/>
  <c r="ES3324" i="2"/>
  <c r="DX3325" i="2"/>
  <c r="DY3325" i="2"/>
  <c r="DZ3325" i="2"/>
  <c r="EA3325" i="2"/>
  <c r="EB3325" i="2"/>
  <c r="EC3325" i="2"/>
  <c r="ED3325" i="2"/>
  <c r="EE3325" i="2"/>
  <c r="EF3325" i="2"/>
  <c r="EG3325" i="2"/>
  <c r="EH3325" i="2"/>
  <c r="EI3325" i="2"/>
  <c r="EJ3325" i="2"/>
  <c r="EK3325" i="2"/>
  <c r="EL3325" i="2"/>
  <c r="EM3325" i="2"/>
  <c r="EN3325" i="2"/>
  <c r="EO3325" i="2"/>
  <c r="EP3325" i="2"/>
  <c r="EQ3325" i="2"/>
  <c r="ER3325" i="2"/>
  <c r="ES3325" i="2"/>
  <c r="DX3326" i="2"/>
  <c r="DY3326" i="2"/>
  <c r="DZ3326" i="2"/>
  <c r="EA3326" i="2"/>
  <c r="EB3326" i="2"/>
  <c r="EC3326" i="2"/>
  <c r="ED3326" i="2"/>
  <c r="EE3326" i="2"/>
  <c r="EF3326" i="2"/>
  <c r="EG3326" i="2"/>
  <c r="EH3326" i="2"/>
  <c r="EI3326" i="2"/>
  <c r="EJ3326" i="2"/>
  <c r="EK3326" i="2"/>
  <c r="EL3326" i="2"/>
  <c r="EM3326" i="2"/>
  <c r="EN3326" i="2"/>
  <c r="EO3326" i="2"/>
  <c r="EP3326" i="2"/>
  <c r="EQ3326" i="2"/>
  <c r="ER3326" i="2"/>
  <c r="ES3326" i="2"/>
  <c r="DX3327" i="2"/>
  <c r="DY3327" i="2"/>
  <c r="DZ3327" i="2"/>
  <c r="EA3327" i="2"/>
  <c r="EB3327" i="2"/>
  <c r="EC3327" i="2"/>
  <c r="ED3327" i="2"/>
  <c r="EE3327" i="2"/>
  <c r="EF3327" i="2"/>
  <c r="EG3327" i="2"/>
  <c r="EH3327" i="2"/>
  <c r="EI3327" i="2"/>
  <c r="EJ3327" i="2"/>
  <c r="EK3327" i="2"/>
  <c r="EL3327" i="2"/>
  <c r="EM3327" i="2"/>
  <c r="EN3327" i="2"/>
  <c r="EO3327" i="2"/>
  <c r="EP3327" i="2"/>
  <c r="EQ3327" i="2"/>
  <c r="ER3327" i="2"/>
  <c r="ES3327" i="2"/>
  <c r="DX3328" i="2"/>
  <c r="DY3328" i="2"/>
  <c r="DZ3328" i="2"/>
  <c r="EA3328" i="2"/>
  <c r="EB3328" i="2"/>
  <c r="EC3328" i="2"/>
  <c r="ED3328" i="2"/>
  <c r="EE3328" i="2"/>
  <c r="EF3328" i="2"/>
  <c r="EG3328" i="2"/>
  <c r="EH3328" i="2"/>
  <c r="EI3328" i="2"/>
  <c r="EJ3328" i="2"/>
  <c r="EK3328" i="2"/>
  <c r="EL3328" i="2"/>
  <c r="EM3328" i="2"/>
  <c r="EN3328" i="2"/>
  <c r="EO3328" i="2"/>
  <c r="EP3328" i="2"/>
  <c r="EQ3328" i="2"/>
  <c r="ER3328" i="2"/>
  <c r="ES3328" i="2"/>
  <c r="DX3329" i="2"/>
  <c r="DY3329" i="2"/>
  <c r="DZ3329" i="2"/>
  <c r="EA3329" i="2"/>
  <c r="EB3329" i="2"/>
  <c r="EC3329" i="2"/>
  <c r="ED3329" i="2"/>
  <c r="EE3329" i="2"/>
  <c r="EF3329" i="2"/>
  <c r="EG3329" i="2"/>
  <c r="EH3329" i="2"/>
  <c r="EI3329" i="2"/>
  <c r="EJ3329" i="2"/>
  <c r="EK3329" i="2"/>
  <c r="EL3329" i="2"/>
  <c r="EM3329" i="2"/>
  <c r="EN3329" i="2"/>
  <c r="EO3329" i="2"/>
  <c r="EP3329" i="2"/>
  <c r="EQ3329" i="2"/>
  <c r="ER3329" i="2"/>
  <c r="ES3329" i="2"/>
  <c r="DX3330" i="2"/>
  <c r="DY3330" i="2"/>
  <c r="DZ3330" i="2"/>
  <c r="EA3330" i="2"/>
  <c r="EB3330" i="2"/>
  <c r="EC3330" i="2"/>
  <c r="ED3330" i="2"/>
  <c r="EE3330" i="2"/>
  <c r="EF3330" i="2"/>
  <c r="EG3330" i="2"/>
  <c r="EH3330" i="2"/>
  <c r="EI3330" i="2"/>
  <c r="EJ3330" i="2"/>
  <c r="EK3330" i="2"/>
  <c r="EL3330" i="2"/>
  <c r="EM3330" i="2"/>
  <c r="EN3330" i="2"/>
  <c r="EO3330" i="2"/>
  <c r="EP3330" i="2"/>
  <c r="EQ3330" i="2"/>
  <c r="ER3330" i="2"/>
  <c r="ES3330" i="2"/>
  <c r="DX3331" i="2"/>
  <c r="DY3331" i="2"/>
  <c r="DZ3331" i="2"/>
  <c r="EA3331" i="2"/>
  <c r="EB3331" i="2"/>
  <c r="EC3331" i="2"/>
  <c r="ED3331" i="2"/>
  <c r="EE3331" i="2"/>
  <c r="EF3331" i="2"/>
  <c r="EG3331" i="2"/>
  <c r="EH3331" i="2"/>
  <c r="EI3331" i="2"/>
  <c r="EJ3331" i="2"/>
  <c r="EK3331" i="2"/>
  <c r="EL3331" i="2"/>
  <c r="EM3331" i="2"/>
  <c r="EN3331" i="2"/>
  <c r="EO3331" i="2"/>
  <c r="EP3331" i="2"/>
  <c r="EQ3331" i="2"/>
  <c r="ER3331" i="2"/>
  <c r="ES3331" i="2"/>
  <c r="DX3332" i="2"/>
  <c r="DY3332" i="2"/>
  <c r="DZ3332" i="2"/>
  <c r="EA3332" i="2"/>
  <c r="EB3332" i="2"/>
  <c r="EC3332" i="2"/>
  <c r="ED3332" i="2"/>
  <c r="EE3332" i="2"/>
  <c r="EF3332" i="2"/>
  <c r="EG3332" i="2"/>
  <c r="EH3332" i="2"/>
  <c r="EI3332" i="2"/>
  <c r="EJ3332" i="2"/>
  <c r="EK3332" i="2"/>
  <c r="EL3332" i="2"/>
  <c r="EM3332" i="2"/>
  <c r="EN3332" i="2"/>
  <c r="EO3332" i="2"/>
  <c r="EP3332" i="2"/>
  <c r="EQ3332" i="2"/>
  <c r="ER3332" i="2"/>
  <c r="ES3332" i="2"/>
  <c r="DX3333" i="2"/>
  <c r="DY3333" i="2"/>
  <c r="DZ3333" i="2"/>
  <c r="EA3333" i="2"/>
  <c r="EB3333" i="2"/>
  <c r="EC3333" i="2"/>
  <c r="ED3333" i="2"/>
  <c r="EE3333" i="2"/>
  <c r="EF3333" i="2"/>
  <c r="EG3333" i="2"/>
  <c r="EH3333" i="2"/>
  <c r="EI3333" i="2"/>
  <c r="EJ3333" i="2"/>
  <c r="EK3333" i="2"/>
  <c r="EL3333" i="2"/>
  <c r="EM3333" i="2"/>
  <c r="EN3333" i="2"/>
  <c r="EO3333" i="2"/>
  <c r="EP3333" i="2"/>
  <c r="EQ3333" i="2"/>
  <c r="ER3333" i="2"/>
  <c r="ES3333" i="2"/>
  <c r="DX3334" i="2"/>
  <c r="DY3334" i="2"/>
  <c r="DZ3334" i="2"/>
  <c r="EA3334" i="2"/>
  <c r="EB3334" i="2"/>
  <c r="EC3334" i="2"/>
  <c r="ED3334" i="2"/>
  <c r="EE3334" i="2"/>
  <c r="EF3334" i="2"/>
  <c r="EG3334" i="2"/>
  <c r="EH3334" i="2"/>
  <c r="EI3334" i="2"/>
  <c r="EJ3334" i="2"/>
  <c r="EK3334" i="2"/>
  <c r="EL3334" i="2"/>
  <c r="EM3334" i="2"/>
  <c r="EN3334" i="2"/>
  <c r="EO3334" i="2"/>
  <c r="EP3334" i="2"/>
  <c r="EQ3334" i="2"/>
  <c r="ER3334" i="2"/>
  <c r="ES3334" i="2"/>
  <c r="DX3385" i="2"/>
  <c r="DY3385" i="2"/>
  <c r="DZ3385" i="2"/>
  <c r="EA3385" i="2"/>
  <c r="EB3385" i="2"/>
  <c r="EC3385" i="2"/>
  <c r="ED3385" i="2"/>
  <c r="EE3385" i="2"/>
  <c r="EF3385" i="2"/>
  <c r="EG3385" i="2"/>
  <c r="EH3385" i="2"/>
  <c r="EI3385" i="2"/>
  <c r="EJ3385" i="2"/>
  <c r="EK3385" i="2"/>
  <c r="EL3385" i="2"/>
  <c r="EM3385" i="2"/>
  <c r="EN3385" i="2"/>
  <c r="EO3385" i="2"/>
  <c r="EP3385" i="2"/>
  <c r="EQ3385" i="2"/>
  <c r="ER3385" i="2"/>
  <c r="ES3385" i="2"/>
  <c r="DX3386" i="2"/>
  <c r="DY3386" i="2"/>
  <c r="DZ3386" i="2"/>
  <c r="EA3386" i="2"/>
  <c r="EB3386" i="2"/>
  <c r="EC3386" i="2"/>
  <c r="ED3386" i="2"/>
  <c r="EE3386" i="2"/>
  <c r="EF3386" i="2"/>
  <c r="EG3386" i="2"/>
  <c r="EH3386" i="2"/>
  <c r="EI3386" i="2"/>
  <c r="EJ3386" i="2"/>
  <c r="EK3386" i="2"/>
  <c r="EL3386" i="2"/>
  <c r="EM3386" i="2"/>
  <c r="EN3386" i="2"/>
  <c r="EO3386" i="2"/>
  <c r="EP3386" i="2"/>
  <c r="EQ3386" i="2"/>
  <c r="ER3386" i="2"/>
  <c r="ES3386" i="2"/>
  <c r="DX3387" i="2"/>
  <c r="DY3387" i="2"/>
  <c r="DZ3387" i="2"/>
  <c r="EA3387" i="2"/>
  <c r="EB3387" i="2"/>
  <c r="EC3387" i="2"/>
  <c r="ED3387" i="2"/>
  <c r="EE3387" i="2"/>
  <c r="EF3387" i="2"/>
  <c r="EG3387" i="2"/>
  <c r="EH3387" i="2"/>
  <c r="EI3387" i="2"/>
  <c r="EJ3387" i="2"/>
  <c r="EK3387" i="2"/>
  <c r="EL3387" i="2"/>
  <c r="EM3387" i="2"/>
  <c r="EN3387" i="2"/>
  <c r="EO3387" i="2"/>
  <c r="EP3387" i="2"/>
  <c r="EQ3387" i="2"/>
  <c r="ER3387" i="2"/>
  <c r="ES3387" i="2"/>
  <c r="DX3388" i="2"/>
  <c r="DY3388" i="2"/>
  <c r="DZ3388" i="2"/>
  <c r="EA3388" i="2"/>
  <c r="EB3388" i="2"/>
  <c r="EC3388" i="2"/>
  <c r="ED3388" i="2"/>
  <c r="EE3388" i="2"/>
  <c r="EF3388" i="2"/>
  <c r="EG3388" i="2"/>
  <c r="EH3388" i="2"/>
  <c r="EI3388" i="2"/>
  <c r="EJ3388" i="2"/>
  <c r="EK3388" i="2"/>
  <c r="EL3388" i="2"/>
  <c r="EM3388" i="2"/>
  <c r="EN3388" i="2"/>
  <c r="EO3388" i="2"/>
  <c r="EP3388" i="2"/>
  <c r="EQ3388" i="2"/>
  <c r="ER3388" i="2"/>
  <c r="ES3388" i="2"/>
  <c r="DX3389" i="2"/>
  <c r="DY3389" i="2"/>
  <c r="DZ3389" i="2"/>
  <c r="EA3389" i="2"/>
  <c r="EB3389" i="2"/>
  <c r="EC3389" i="2"/>
  <c r="ED3389" i="2"/>
  <c r="EE3389" i="2"/>
  <c r="EF3389" i="2"/>
  <c r="EG3389" i="2"/>
  <c r="EH3389" i="2"/>
  <c r="EI3389" i="2"/>
  <c r="EJ3389" i="2"/>
  <c r="EK3389" i="2"/>
  <c r="EL3389" i="2"/>
  <c r="EM3389" i="2"/>
  <c r="EN3389" i="2"/>
  <c r="EO3389" i="2"/>
  <c r="EP3389" i="2"/>
  <c r="EQ3389" i="2"/>
  <c r="ER3389" i="2"/>
  <c r="ES3389" i="2"/>
  <c r="DX3390" i="2"/>
  <c r="DY3390" i="2"/>
  <c r="DZ3390" i="2"/>
  <c r="EA3390" i="2"/>
  <c r="EB3390" i="2"/>
  <c r="EC3390" i="2"/>
  <c r="ED3390" i="2"/>
  <c r="EE3390" i="2"/>
  <c r="EF3390" i="2"/>
  <c r="EG3390" i="2"/>
  <c r="EH3390" i="2"/>
  <c r="EI3390" i="2"/>
  <c r="EJ3390" i="2"/>
  <c r="EK3390" i="2"/>
  <c r="EL3390" i="2"/>
  <c r="EM3390" i="2"/>
  <c r="EN3390" i="2"/>
  <c r="EO3390" i="2"/>
  <c r="EP3390" i="2"/>
  <c r="EQ3390" i="2"/>
  <c r="ER3390" i="2"/>
  <c r="ES3390" i="2"/>
  <c r="DX3391" i="2"/>
  <c r="DY3391" i="2"/>
  <c r="DZ3391" i="2"/>
  <c r="EA3391" i="2"/>
  <c r="EB3391" i="2"/>
  <c r="EC3391" i="2"/>
  <c r="ED3391" i="2"/>
  <c r="EE3391" i="2"/>
  <c r="EF3391" i="2"/>
  <c r="EG3391" i="2"/>
  <c r="EH3391" i="2"/>
  <c r="EI3391" i="2"/>
  <c r="EJ3391" i="2"/>
  <c r="EK3391" i="2"/>
  <c r="EL3391" i="2"/>
  <c r="EM3391" i="2"/>
  <c r="EN3391" i="2"/>
  <c r="EO3391" i="2"/>
  <c r="EP3391" i="2"/>
  <c r="EQ3391" i="2"/>
  <c r="ER3391" i="2"/>
  <c r="ES3391" i="2"/>
  <c r="DX3392" i="2"/>
  <c r="DY3392" i="2"/>
  <c r="DZ3392" i="2"/>
  <c r="EA3392" i="2"/>
  <c r="EB3392" i="2"/>
  <c r="EC3392" i="2"/>
  <c r="ED3392" i="2"/>
  <c r="EE3392" i="2"/>
  <c r="EF3392" i="2"/>
  <c r="EG3392" i="2"/>
  <c r="EH3392" i="2"/>
  <c r="EI3392" i="2"/>
  <c r="EJ3392" i="2"/>
  <c r="EK3392" i="2"/>
  <c r="EL3392" i="2"/>
  <c r="EM3392" i="2"/>
  <c r="EN3392" i="2"/>
  <c r="EO3392" i="2"/>
  <c r="EP3392" i="2"/>
  <c r="EQ3392" i="2"/>
  <c r="ER3392" i="2"/>
  <c r="ES3392" i="2"/>
  <c r="DX3393" i="2"/>
  <c r="DY3393" i="2"/>
  <c r="DZ3393" i="2"/>
  <c r="EA3393" i="2"/>
  <c r="EB3393" i="2"/>
  <c r="EC3393" i="2"/>
  <c r="ED3393" i="2"/>
  <c r="EE3393" i="2"/>
  <c r="EF3393" i="2"/>
  <c r="EG3393" i="2"/>
  <c r="EH3393" i="2"/>
  <c r="EI3393" i="2"/>
  <c r="EJ3393" i="2"/>
  <c r="EK3393" i="2"/>
  <c r="EL3393" i="2"/>
  <c r="EM3393" i="2"/>
  <c r="EN3393" i="2"/>
  <c r="EO3393" i="2"/>
  <c r="EP3393" i="2"/>
  <c r="EQ3393" i="2"/>
  <c r="ER3393" i="2"/>
  <c r="ES3393" i="2"/>
  <c r="DX3394" i="2"/>
  <c r="DY3394" i="2"/>
  <c r="DZ3394" i="2"/>
  <c r="EA3394" i="2"/>
  <c r="EB3394" i="2"/>
  <c r="EC3394" i="2"/>
  <c r="ED3394" i="2"/>
  <c r="EE3394" i="2"/>
  <c r="EF3394" i="2"/>
  <c r="EG3394" i="2"/>
  <c r="EH3394" i="2"/>
  <c r="EI3394" i="2"/>
  <c r="EJ3394" i="2"/>
  <c r="EK3394" i="2"/>
  <c r="EL3394" i="2"/>
  <c r="EM3394" i="2"/>
  <c r="EN3394" i="2"/>
  <c r="EO3394" i="2"/>
  <c r="EP3394" i="2"/>
  <c r="EQ3394" i="2"/>
  <c r="ER3394" i="2"/>
  <c r="ES3394" i="2"/>
  <c r="DX3395" i="2"/>
  <c r="DY3395" i="2"/>
  <c r="DZ3395" i="2"/>
  <c r="EA3395" i="2"/>
  <c r="EB3395" i="2"/>
  <c r="EC3395" i="2"/>
  <c r="ED3395" i="2"/>
  <c r="EE3395" i="2"/>
  <c r="EF3395" i="2"/>
  <c r="EG3395" i="2"/>
  <c r="EH3395" i="2"/>
  <c r="EI3395" i="2"/>
  <c r="EJ3395" i="2"/>
  <c r="EK3395" i="2"/>
  <c r="EL3395" i="2"/>
  <c r="EM3395" i="2"/>
  <c r="EN3395" i="2"/>
  <c r="EO3395" i="2"/>
  <c r="EP3395" i="2"/>
  <c r="EQ3395" i="2"/>
  <c r="ER3395" i="2"/>
  <c r="ES3395" i="2"/>
  <c r="DX3396" i="2"/>
  <c r="DY3396" i="2"/>
  <c r="DZ3396" i="2"/>
  <c r="EA3396" i="2"/>
  <c r="EB3396" i="2"/>
  <c r="EC3396" i="2"/>
  <c r="ED3396" i="2"/>
  <c r="EE3396" i="2"/>
  <c r="EF3396" i="2"/>
  <c r="EG3396" i="2"/>
  <c r="EH3396" i="2"/>
  <c r="EI3396" i="2"/>
  <c r="EJ3396" i="2"/>
  <c r="EK3396" i="2"/>
  <c r="EL3396" i="2"/>
  <c r="EM3396" i="2"/>
  <c r="EN3396" i="2"/>
  <c r="EO3396" i="2"/>
  <c r="EP3396" i="2"/>
  <c r="EQ3396" i="2"/>
  <c r="ER3396" i="2"/>
  <c r="ES3396" i="2"/>
  <c r="DX3397" i="2"/>
  <c r="DY3397" i="2"/>
  <c r="DZ3397" i="2"/>
  <c r="EA3397" i="2"/>
  <c r="EB3397" i="2"/>
  <c r="EC3397" i="2"/>
  <c r="ED3397" i="2"/>
  <c r="EE3397" i="2"/>
  <c r="EF3397" i="2"/>
  <c r="EG3397" i="2"/>
  <c r="EH3397" i="2"/>
  <c r="EI3397" i="2"/>
  <c r="EJ3397" i="2"/>
  <c r="EK3397" i="2"/>
  <c r="EL3397" i="2"/>
  <c r="EM3397" i="2"/>
  <c r="EN3397" i="2"/>
  <c r="EO3397" i="2"/>
  <c r="EP3397" i="2"/>
  <c r="EQ3397" i="2"/>
  <c r="ER3397" i="2"/>
  <c r="ES3397" i="2"/>
  <c r="DX3398" i="2"/>
  <c r="DY3398" i="2"/>
  <c r="DZ3398" i="2"/>
  <c r="EA3398" i="2"/>
  <c r="EB3398" i="2"/>
  <c r="EC3398" i="2"/>
  <c r="ED3398" i="2"/>
  <c r="EE3398" i="2"/>
  <c r="EF3398" i="2"/>
  <c r="EG3398" i="2"/>
  <c r="EH3398" i="2"/>
  <c r="EI3398" i="2"/>
  <c r="EJ3398" i="2"/>
  <c r="EK3398" i="2"/>
  <c r="EL3398" i="2"/>
  <c r="EM3398" i="2"/>
  <c r="EN3398" i="2"/>
  <c r="EO3398" i="2"/>
  <c r="EP3398" i="2"/>
  <c r="EQ3398" i="2"/>
  <c r="ER3398" i="2"/>
  <c r="ES3398" i="2"/>
  <c r="DX3399" i="2"/>
  <c r="DY3399" i="2"/>
  <c r="DZ3399" i="2"/>
  <c r="EA3399" i="2"/>
  <c r="EB3399" i="2"/>
  <c r="EC3399" i="2"/>
  <c r="ED3399" i="2"/>
  <c r="EE3399" i="2"/>
  <c r="EF3399" i="2"/>
  <c r="EG3399" i="2"/>
  <c r="EH3399" i="2"/>
  <c r="EI3399" i="2"/>
  <c r="EJ3399" i="2"/>
  <c r="EK3399" i="2"/>
  <c r="EL3399" i="2"/>
  <c r="EM3399" i="2"/>
  <c r="EN3399" i="2"/>
  <c r="EO3399" i="2"/>
  <c r="EP3399" i="2"/>
  <c r="EQ3399" i="2"/>
  <c r="ER3399" i="2"/>
  <c r="ES3399" i="2"/>
  <c r="DX3400" i="2"/>
  <c r="DY3400" i="2"/>
  <c r="DZ3400" i="2"/>
  <c r="EA3400" i="2"/>
  <c r="EB3400" i="2"/>
  <c r="EC3400" i="2"/>
  <c r="ED3400" i="2"/>
  <c r="EE3400" i="2"/>
  <c r="EF3400" i="2"/>
  <c r="EG3400" i="2"/>
  <c r="EH3400" i="2"/>
  <c r="EI3400" i="2"/>
  <c r="EJ3400" i="2"/>
  <c r="EK3400" i="2"/>
  <c r="EL3400" i="2"/>
  <c r="EM3400" i="2"/>
  <c r="EN3400" i="2"/>
  <c r="EO3400" i="2"/>
  <c r="EP3400" i="2"/>
  <c r="EQ3400" i="2"/>
  <c r="ER3400" i="2"/>
  <c r="ES3400" i="2"/>
  <c r="DX3401" i="2"/>
  <c r="DY3401" i="2"/>
  <c r="DZ3401" i="2"/>
  <c r="EA3401" i="2"/>
  <c r="EB3401" i="2"/>
  <c r="EC3401" i="2"/>
  <c r="ED3401" i="2"/>
  <c r="EE3401" i="2"/>
  <c r="EF3401" i="2"/>
  <c r="EG3401" i="2"/>
  <c r="EH3401" i="2"/>
  <c r="EI3401" i="2"/>
  <c r="EJ3401" i="2"/>
  <c r="EK3401" i="2"/>
  <c r="EL3401" i="2"/>
  <c r="EM3401" i="2"/>
  <c r="EN3401" i="2"/>
  <c r="EO3401" i="2"/>
  <c r="EP3401" i="2"/>
  <c r="EQ3401" i="2"/>
  <c r="ER3401" i="2"/>
  <c r="ES3401" i="2"/>
  <c r="DX3402" i="2"/>
  <c r="DY3402" i="2"/>
  <c r="DZ3402" i="2"/>
  <c r="EA3402" i="2"/>
  <c r="EB3402" i="2"/>
  <c r="EC3402" i="2"/>
  <c r="ED3402" i="2"/>
  <c r="EE3402" i="2"/>
  <c r="EF3402" i="2"/>
  <c r="EG3402" i="2"/>
  <c r="EH3402" i="2"/>
  <c r="EI3402" i="2"/>
  <c r="EJ3402" i="2"/>
  <c r="EK3402" i="2"/>
  <c r="EL3402" i="2"/>
  <c r="EM3402" i="2"/>
  <c r="EN3402" i="2"/>
  <c r="EO3402" i="2"/>
  <c r="EP3402" i="2"/>
  <c r="EQ3402" i="2"/>
  <c r="ER3402" i="2"/>
  <c r="ES3402" i="2"/>
  <c r="DX3403" i="2"/>
  <c r="DY3403" i="2"/>
  <c r="DZ3403" i="2"/>
  <c r="EA3403" i="2"/>
  <c r="EB3403" i="2"/>
  <c r="EC3403" i="2"/>
  <c r="ED3403" i="2"/>
  <c r="EE3403" i="2"/>
  <c r="EF3403" i="2"/>
  <c r="EG3403" i="2"/>
  <c r="EH3403" i="2"/>
  <c r="EI3403" i="2"/>
  <c r="EJ3403" i="2"/>
  <c r="EK3403" i="2"/>
  <c r="EL3403" i="2"/>
  <c r="EM3403" i="2"/>
  <c r="EN3403" i="2"/>
  <c r="EO3403" i="2"/>
  <c r="EP3403" i="2"/>
  <c r="EQ3403" i="2"/>
  <c r="ER3403" i="2"/>
  <c r="ES3403" i="2"/>
  <c r="DX3404" i="2"/>
  <c r="DY3404" i="2"/>
  <c r="DZ3404" i="2"/>
  <c r="EA3404" i="2"/>
  <c r="EB3404" i="2"/>
  <c r="EC3404" i="2"/>
  <c r="ED3404" i="2"/>
  <c r="EE3404" i="2"/>
  <c r="EF3404" i="2"/>
  <c r="EG3404" i="2"/>
  <c r="EH3404" i="2"/>
  <c r="EI3404" i="2"/>
  <c r="EJ3404" i="2"/>
  <c r="EK3404" i="2"/>
  <c r="EL3404" i="2"/>
  <c r="EM3404" i="2"/>
  <c r="EN3404" i="2"/>
  <c r="EO3404" i="2"/>
  <c r="EP3404" i="2"/>
  <c r="EQ3404" i="2"/>
  <c r="ER3404" i="2"/>
  <c r="ES3404" i="2"/>
  <c r="DX3405" i="2"/>
  <c r="DY3405" i="2"/>
  <c r="DZ3405" i="2"/>
  <c r="EA3405" i="2"/>
  <c r="EB3405" i="2"/>
  <c r="EC3405" i="2"/>
  <c r="ED3405" i="2"/>
  <c r="EE3405" i="2"/>
  <c r="EF3405" i="2"/>
  <c r="EG3405" i="2"/>
  <c r="EH3405" i="2"/>
  <c r="EI3405" i="2"/>
  <c r="EJ3405" i="2"/>
  <c r="EK3405" i="2"/>
  <c r="EL3405" i="2"/>
  <c r="EM3405" i="2"/>
  <c r="EN3405" i="2"/>
  <c r="EO3405" i="2"/>
  <c r="EP3405" i="2"/>
  <c r="EQ3405" i="2"/>
  <c r="ER3405" i="2"/>
  <c r="ES3405" i="2"/>
  <c r="DX3406" i="2"/>
  <c r="DY3406" i="2"/>
  <c r="DZ3406" i="2"/>
  <c r="EA3406" i="2"/>
  <c r="EB3406" i="2"/>
  <c r="EC3406" i="2"/>
  <c r="ED3406" i="2"/>
  <c r="EE3406" i="2"/>
  <c r="EF3406" i="2"/>
  <c r="EG3406" i="2"/>
  <c r="EH3406" i="2"/>
  <c r="EI3406" i="2"/>
  <c r="EJ3406" i="2"/>
  <c r="EK3406" i="2"/>
  <c r="EL3406" i="2"/>
  <c r="EM3406" i="2"/>
  <c r="EN3406" i="2"/>
  <c r="EO3406" i="2"/>
  <c r="EP3406" i="2"/>
  <c r="EQ3406" i="2"/>
  <c r="ER3406" i="2"/>
  <c r="ES3406" i="2"/>
  <c r="DX3407" i="2"/>
  <c r="DY3407" i="2"/>
  <c r="DZ3407" i="2"/>
  <c r="EA3407" i="2"/>
  <c r="EB3407" i="2"/>
  <c r="EC3407" i="2"/>
  <c r="ED3407" i="2"/>
  <c r="EE3407" i="2"/>
  <c r="EF3407" i="2"/>
  <c r="EG3407" i="2"/>
  <c r="EH3407" i="2"/>
  <c r="EI3407" i="2"/>
  <c r="EJ3407" i="2"/>
  <c r="EK3407" i="2"/>
  <c r="EL3407" i="2"/>
  <c r="EM3407" i="2"/>
  <c r="EN3407" i="2"/>
  <c r="EO3407" i="2"/>
  <c r="EP3407" i="2"/>
  <c r="EQ3407" i="2"/>
  <c r="ER3407" i="2"/>
  <c r="ES3407" i="2"/>
  <c r="DX3408" i="2"/>
  <c r="DY3408" i="2"/>
  <c r="DZ3408" i="2"/>
  <c r="EA3408" i="2"/>
  <c r="EB3408" i="2"/>
  <c r="EC3408" i="2"/>
  <c r="ED3408" i="2"/>
  <c r="EE3408" i="2"/>
  <c r="EF3408" i="2"/>
  <c r="EG3408" i="2"/>
  <c r="EH3408" i="2"/>
  <c r="EI3408" i="2"/>
  <c r="EJ3408" i="2"/>
  <c r="EK3408" i="2"/>
  <c r="EL3408" i="2"/>
  <c r="EM3408" i="2"/>
  <c r="EN3408" i="2"/>
  <c r="EO3408" i="2"/>
  <c r="EP3408" i="2"/>
  <c r="EQ3408" i="2"/>
  <c r="ER3408" i="2"/>
  <c r="ES3408" i="2"/>
  <c r="DX3409" i="2"/>
  <c r="DY3409" i="2"/>
  <c r="DZ3409" i="2"/>
  <c r="EA3409" i="2"/>
  <c r="EB3409" i="2"/>
  <c r="EC3409" i="2"/>
  <c r="ED3409" i="2"/>
  <c r="EE3409" i="2"/>
  <c r="EF3409" i="2"/>
  <c r="EG3409" i="2"/>
  <c r="EH3409" i="2"/>
  <c r="EI3409" i="2"/>
  <c r="EJ3409" i="2"/>
  <c r="EK3409" i="2"/>
  <c r="EL3409" i="2"/>
  <c r="EM3409" i="2"/>
  <c r="EN3409" i="2"/>
  <c r="EO3409" i="2"/>
  <c r="EP3409" i="2"/>
  <c r="EQ3409" i="2"/>
  <c r="ER3409" i="2"/>
  <c r="ES3409" i="2"/>
  <c r="DX3410" i="2"/>
  <c r="DY3410" i="2"/>
  <c r="DZ3410" i="2"/>
  <c r="EA3410" i="2"/>
  <c r="EB3410" i="2"/>
  <c r="EC3410" i="2"/>
  <c r="ED3410" i="2"/>
  <c r="EE3410" i="2"/>
  <c r="EF3410" i="2"/>
  <c r="EG3410" i="2"/>
  <c r="EH3410" i="2"/>
  <c r="EI3410" i="2"/>
  <c r="EJ3410" i="2"/>
  <c r="EK3410" i="2"/>
  <c r="EL3410" i="2"/>
  <c r="EM3410" i="2"/>
  <c r="EN3410" i="2"/>
  <c r="EO3410" i="2"/>
  <c r="EP3410" i="2"/>
  <c r="EQ3410" i="2"/>
  <c r="ER3410" i="2"/>
  <c r="ES3410" i="2"/>
  <c r="DX3411" i="2"/>
  <c r="DY3411" i="2"/>
  <c r="DZ3411" i="2"/>
  <c r="EA3411" i="2"/>
  <c r="EB3411" i="2"/>
  <c r="EC3411" i="2"/>
  <c r="ED3411" i="2"/>
  <c r="EE3411" i="2"/>
  <c r="EF3411" i="2"/>
  <c r="EG3411" i="2"/>
  <c r="EH3411" i="2"/>
  <c r="EI3411" i="2"/>
  <c r="EJ3411" i="2"/>
  <c r="EK3411" i="2"/>
  <c r="EL3411" i="2"/>
  <c r="EM3411" i="2"/>
  <c r="EN3411" i="2"/>
  <c r="EO3411" i="2"/>
  <c r="EP3411" i="2"/>
  <c r="EQ3411" i="2"/>
  <c r="ER3411" i="2"/>
  <c r="ES3411" i="2"/>
  <c r="DX3412" i="2"/>
  <c r="DY3412" i="2"/>
  <c r="DZ3412" i="2"/>
  <c r="EA3412" i="2"/>
  <c r="EB3412" i="2"/>
  <c r="EC3412" i="2"/>
  <c r="ED3412" i="2"/>
  <c r="EE3412" i="2"/>
  <c r="EF3412" i="2"/>
  <c r="EG3412" i="2"/>
  <c r="EH3412" i="2"/>
  <c r="EI3412" i="2"/>
  <c r="EJ3412" i="2"/>
  <c r="EK3412" i="2"/>
  <c r="EL3412" i="2"/>
  <c r="EM3412" i="2"/>
  <c r="EN3412" i="2"/>
  <c r="EO3412" i="2"/>
  <c r="EP3412" i="2"/>
  <c r="EQ3412" i="2"/>
  <c r="ER3412" i="2"/>
  <c r="ES3412" i="2"/>
  <c r="DX3413" i="2"/>
  <c r="DY3413" i="2"/>
  <c r="DZ3413" i="2"/>
  <c r="EA3413" i="2"/>
  <c r="EB3413" i="2"/>
  <c r="EC3413" i="2"/>
  <c r="ED3413" i="2"/>
  <c r="EE3413" i="2"/>
  <c r="EF3413" i="2"/>
  <c r="EG3413" i="2"/>
  <c r="EH3413" i="2"/>
  <c r="EI3413" i="2"/>
  <c r="EJ3413" i="2"/>
  <c r="EK3413" i="2"/>
  <c r="EL3413" i="2"/>
  <c r="EM3413" i="2"/>
  <c r="EN3413" i="2"/>
  <c r="EO3413" i="2"/>
  <c r="EP3413" i="2"/>
  <c r="EQ3413" i="2"/>
  <c r="ER3413" i="2"/>
  <c r="ES3413" i="2"/>
  <c r="DX3428" i="2"/>
  <c r="DY3428" i="2"/>
  <c r="DZ3428" i="2"/>
  <c r="EA3428" i="2"/>
  <c r="EB3428" i="2"/>
  <c r="EC3428" i="2"/>
  <c r="ED3428" i="2"/>
  <c r="EE3428" i="2"/>
  <c r="EF3428" i="2"/>
  <c r="EG3428" i="2"/>
  <c r="EH3428" i="2"/>
  <c r="EI3428" i="2"/>
  <c r="EJ3428" i="2"/>
  <c r="EK3428" i="2"/>
  <c r="EL3428" i="2"/>
  <c r="EM3428" i="2"/>
  <c r="EN3428" i="2"/>
  <c r="EO3428" i="2"/>
  <c r="EP3428" i="2"/>
  <c r="EQ3428" i="2"/>
  <c r="ER3428" i="2"/>
  <c r="ES3428" i="2"/>
  <c r="DX3429" i="2"/>
  <c r="DY3429" i="2"/>
  <c r="DZ3429" i="2"/>
  <c r="EA3429" i="2"/>
  <c r="EB3429" i="2"/>
  <c r="EC3429" i="2"/>
  <c r="ED3429" i="2"/>
  <c r="EE3429" i="2"/>
  <c r="EF3429" i="2"/>
  <c r="EG3429" i="2"/>
  <c r="EH3429" i="2"/>
  <c r="EI3429" i="2"/>
  <c r="EJ3429" i="2"/>
  <c r="EK3429" i="2"/>
  <c r="EL3429" i="2"/>
  <c r="EM3429" i="2"/>
  <c r="EN3429" i="2"/>
  <c r="EO3429" i="2"/>
  <c r="EP3429" i="2"/>
  <c r="EQ3429" i="2"/>
  <c r="ER3429" i="2"/>
  <c r="ES3429" i="2"/>
  <c r="DX3430" i="2"/>
  <c r="DY3430" i="2"/>
  <c r="DZ3430" i="2"/>
  <c r="EA3430" i="2"/>
  <c r="EB3430" i="2"/>
  <c r="EC3430" i="2"/>
  <c r="ED3430" i="2"/>
  <c r="EE3430" i="2"/>
  <c r="EF3430" i="2"/>
  <c r="EG3430" i="2"/>
  <c r="EH3430" i="2"/>
  <c r="EI3430" i="2"/>
  <c r="EJ3430" i="2"/>
  <c r="EK3430" i="2"/>
  <c r="EL3430" i="2"/>
  <c r="EM3430" i="2"/>
  <c r="EN3430" i="2"/>
  <c r="EO3430" i="2"/>
  <c r="EP3430" i="2"/>
  <c r="EQ3430" i="2"/>
  <c r="ER3430" i="2"/>
  <c r="ES3430" i="2"/>
  <c r="DX3431" i="2"/>
  <c r="DY3431" i="2"/>
  <c r="DZ3431" i="2"/>
  <c r="EA3431" i="2"/>
  <c r="EB3431" i="2"/>
  <c r="EC3431" i="2"/>
  <c r="ED3431" i="2"/>
  <c r="EE3431" i="2"/>
  <c r="EF3431" i="2"/>
  <c r="EG3431" i="2"/>
  <c r="EH3431" i="2"/>
  <c r="EI3431" i="2"/>
  <c r="EJ3431" i="2"/>
  <c r="EK3431" i="2"/>
  <c r="EL3431" i="2"/>
  <c r="EM3431" i="2"/>
  <c r="EN3431" i="2"/>
  <c r="EO3431" i="2"/>
  <c r="EP3431" i="2"/>
  <c r="EQ3431" i="2"/>
  <c r="ER3431" i="2"/>
  <c r="ES3431" i="2"/>
  <c r="DX3432" i="2"/>
  <c r="DY3432" i="2"/>
  <c r="DZ3432" i="2"/>
  <c r="EA3432" i="2"/>
  <c r="EB3432" i="2"/>
  <c r="EC3432" i="2"/>
  <c r="ED3432" i="2"/>
  <c r="EE3432" i="2"/>
  <c r="EF3432" i="2"/>
  <c r="EG3432" i="2"/>
  <c r="EH3432" i="2"/>
  <c r="EI3432" i="2"/>
  <c r="EJ3432" i="2"/>
  <c r="EK3432" i="2"/>
  <c r="EL3432" i="2"/>
  <c r="EM3432" i="2"/>
  <c r="EN3432" i="2"/>
  <c r="EO3432" i="2"/>
  <c r="EP3432" i="2"/>
  <c r="EQ3432" i="2"/>
  <c r="ER3432" i="2"/>
  <c r="ES3432" i="2"/>
  <c r="DX3433" i="2"/>
  <c r="DY3433" i="2"/>
  <c r="DZ3433" i="2"/>
  <c r="EA3433" i="2"/>
  <c r="EB3433" i="2"/>
  <c r="EC3433" i="2"/>
  <c r="ED3433" i="2"/>
  <c r="EE3433" i="2"/>
  <c r="EF3433" i="2"/>
  <c r="EG3433" i="2"/>
  <c r="EH3433" i="2"/>
  <c r="EI3433" i="2"/>
  <c r="EJ3433" i="2"/>
  <c r="EK3433" i="2"/>
  <c r="EL3433" i="2"/>
  <c r="EM3433" i="2"/>
  <c r="EN3433" i="2"/>
  <c r="EO3433" i="2"/>
  <c r="EP3433" i="2"/>
  <c r="EQ3433" i="2"/>
  <c r="ER3433" i="2"/>
  <c r="ES3433" i="2"/>
  <c r="DX3434" i="2"/>
  <c r="DY3434" i="2"/>
  <c r="DZ3434" i="2"/>
  <c r="EA3434" i="2"/>
  <c r="EB3434" i="2"/>
  <c r="EC3434" i="2"/>
  <c r="ED3434" i="2"/>
  <c r="EE3434" i="2"/>
  <c r="EF3434" i="2"/>
  <c r="EG3434" i="2"/>
  <c r="EH3434" i="2"/>
  <c r="EI3434" i="2"/>
  <c r="EJ3434" i="2"/>
  <c r="EK3434" i="2"/>
  <c r="EL3434" i="2"/>
  <c r="EM3434" i="2"/>
  <c r="EN3434" i="2"/>
  <c r="EO3434" i="2"/>
  <c r="EP3434" i="2"/>
  <c r="EQ3434" i="2"/>
  <c r="ER3434" i="2"/>
  <c r="ES3434" i="2"/>
  <c r="DX3435" i="2"/>
  <c r="DY3435" i="2"/>
  <c r="DZ3435" i="2"/>
  <c r="EA3435" i="2"/>
  <c r="EB3435" i="2"/>
  <c r="EC3435" i="2"/>
  <c r="ED3435" i="2"/>
  <c r="EE3435" i="2"/>
  <c r="EF3435" i="2"/>
  <c r="EG3435" i="2"/>
  <c r="EH3435" i="2"/>
  <c r="EI3435" i="2"/>
  <c r="EJ3435" i="2"/>
  <c r="EK3435" i="2"/>
  <c r="EL3435" i="2"/>
  <c r="EM3435" i="2"/>
  <c r="EN3435" i="2"/>
  <c r="EO3435" i="2"/>
  <c r="EP3435" i="2"/>
  <c r="EQ3435" i="2"/>
  <c r="ER3435" i="2"/>
  <c r="ES3435" i="2"/>
  <c r="DX3436" i="2"/>
  <c r="DY3436" i="2"/>
  <c r="DZ3436" i="2"/>
  <c r="EA3436" i="2"/>
  <c r="EB3436" i="2"/>
  <c r="EC3436" i="2"/>
  <c r="ED3436" i="2"/>
  <c r="EE3436" i="2"/>
  <c r="EF3436" i="2"/>
  <c r="EG3436" i="2"/>
  <c r="EH3436" i="2"/>
  <c r="EI3436" i="2"/>
  <c r="EJ3436" i="2"/>
  <c r="EK3436" i="2"/>
  <c r="EL3436" i="2"/>
  <c r="EM3436" i="2"/>
  <c r="EN3436" i="2"/>
  <c r="EO3436" i="2"/>
  <c r="EP3436" i="2"/>
  <c r="EQ3436" i="2"/>
  <c r="ER3436" i="2"/>
  <c r="ES3436" i="2"/>
  <c r="DX3437" i="2"/>
  <c r="DY3437" i="2"/>
  <c r="DZ3437" i="2"/>
  <c r="EA3437" i="2"/>
  <c r="EB3437" i="2"/>
  <c r="EC3437" i="2"/>
  <c r="ED3437" i="2"/>
  <c r="EE3437" i="2"/>
  <c r="EF3437" i="2"/>
  <c r="EG3437" i="2"/>
  <c r="EH3437" i="2"/>
  <c r="EI3437" i="2"/>
  <c r="EJ3437" i="2"/>
  <c r="EK3437" i="2"/>
  <c r="EL3437" i="2"/>
  <c r="EM3437" i="2"/>
  <c r="EN3437" i="2"/>
  <c r="EO3437" i="2"/>
  <c r="EP3437" i="2"/>
  <c r="EQ3437" i="2"/>
  <c r="ER3437" i="2"/>
  <c r="ES3437" i="2"/>
  <c r="DX3438" i="2"/>
  <c r="DY3438" i="2"/>
  <c r="DZ3438" i="2"/>
  <c r="EA3438" i="2"/>
  <c r="EB3438" i="2"/>
  <c r="EC3438" i="2"/>
  <c r="ED3438" i="2"/>
  <c r="EE3438" i="2"/>
  <c r="EF3438" i="2"/>
  <c r="EG3438" i="2"/>
  <c r="EH3438" i="2"/>
  <c r="EI3438" i="2"/>
  <c r="EJ3438" i="2"/>
  <c r="EK3438" i="2"/>
  <c r="EL3438" i="2"/>
  <c r="EM3438" i="2"/>
  <c r="EN3438" i="2"/>
  <c r="EO3438" i="2"/>
  <c r="EP3438" i="2"/>
  <c r="EQ3438" i="2"/>
  <c r="ER3438" i="2"/>
  <c r="ES3438" i="2"/>
  <c r="DX3439" i="2"/>
  <c r="DY3439" i="2"/>
  <c r="DZ3439" i="2"/>
  <c r="EA3439" i="2"/>
  <c r="EB3439" i="2"/>
  <c r="EC3439" i="2"/>
  <c r="ED3439" i="2"/>
  <c r="EE3439" i="2"/>
  <c r="EF3439" i="2"/>
  <c r="EG3439" i="2"/>
  <c r="EH3439" i="2"/>
  <c r="EI3439" i="2"/>
  <c r="EJ3439" i="2"/>
  <c r="EK3439" i="2"/>
  <c r="EL3439" i="2"/>
  <c r="EM3439" i="2"/>
  <c r="EN3439" i="2"/>
  <c r="EO3439" i="2"/>
  <c r="EP3439" i="2"/>
  <c r="EQ3439" i="2"/>
  <c r="ER3439" i="2"/>
  <c r="ES3439" i="2"/>
  <c r="DX3440" i="2"/>
  <c r="DY3440" i="2"/>
  <c r="DZ3440" i="2"/>
  <c r="EA3440" i="2"/>
  <c r="EB3440" i="2"/>
  <c r="EC3440" i="2"/>
  <c r="ED3440" i="2"/>
  <c r="EE3440" i="2"/>
  <c r="EF3440" i="2"/>
  <c r="EG3440" i="2"/>
  <c r="EH3440" i="2"/>
  <c r="EI3440" i="2"/>
  <c r="EJ3440" i="2"/>
  <c r="EK3440" i="2"/>
  <c r="EL3440" i="2"/>
  <c r="EM3440" i="2"/>
  <c r="EN3440" i="2"/>
  <c r="EO3440" i="2"/>
  <c r="EP3440" i="2"/>
  <c r="EQ3440" i="2"/>
  <c r="ER3440" i="2"/>
  <c r="ES3440" i="2"/>
  <c r="DX3441" i="2"/>
  <c r="DY3441" i="2"/>
  <c r="DZ3441" i="2"/>
  <c r="EA3441" i="2"/>
  <c r="EB3441" i="2"/>
  <c r="EC3441" i="2"/>
  <c r="ED3441" i="2"/>
  <c r="EE3441" i="2"/>
  <c r="EF3441" i="2"/>
  <c r="EG3441" i="2"/>
  <c r="EH3441" i="2"/>
  <c r="EI3441" i="2"/>
  <c r="EJ3441" i="2"/>
  <c r="EK3441" i="2"/>
  <c r="EL3441" i="2"/>
  <c r="EM3441" i="2"/>
  <c r="EN3441" i="2"/>
  <c r="EO3441" i="2"/>
  <c r="EP3441" i="2"/>
  <c r="EQ3441" i="2"/>
  <c r="ER3441" i="2"/>
  <c r="ES3441" i="2"/>
  <c r="DX3442" i="2"/>
  <c r="DY3442" i="2"/>
  <c r="DZ3442" i="2"/>
  <c r="EA3442" i="2"/>
  <c r="EB3442" i="2"/>
  <c r="EC3442" i="2"/>
  <c r="ED3442" i="2"/>
  <c r="EE3442" i="2"/>
  <c r="EF3442" i="2"/>
  <c r="EG3442" i="2"/>
  <c r="EH3442" i="2"/>
  <c r="EI3442" i="2"/>
  <c r="EJ3442" i="2"/>
  <c r="EK3442" i="2"/>
  <c r="EL3442" i="2"/>
  <c r="EM3442" i="2"/>
  <c r="EN3442" i="2"/>
  <c r="EO3442" i="2"/>
  <c r="EP3442" i="2"/>
  <c r="EQ3442" i="2"/>
  <c r="ER3442" i="2"/>
  <c r="ES3442" i="2"/>
  <c r="DX3443" i="2"/>
  <c r="DY3443" i="2"/>
  <c r="DZ3443" i="2"/>
  <c r="EA3443" i="2"/>
  <c r="EB3443" i="2"/>
  <c r="EC3443" i="2"/>
  <c r="ED3443" i="2"/>
  <c r="EE3443" i="2"/>
  <c r="EF3443" i="2"/>
  <c r="EG3443" i="2"/>
  <c r="EH3443" i="2"/>
  <c r="EI3443" i="2"/>
  <c r="EJ3443" i="2"/>
  <c r="EK3443" i="2"/>
  <c r="EL3443" i="2"/>
  <c r="EM3443" i="2"/>
  <c r="EN3443" i="2"/>
  <c r="EO3443" i="2"/>
  <c r="EP3443" i="2"/>
  <c r="EQ3443" i="2"/>
  <c r="ER3443" i="2"/>
  <c r="ES3443" i="2"/>
  <c r="DX3444" i="2"/>
  <c r="DY3444" i="2"/>
  <c r="DZ3444" i="2"/>
  <c r="EA3444" i="2"/>
  <c r="EB3444" i="2"/>
  <c r="EC3444" i="2"/>
  <c r="ED3444" i="2"/>
  <c r="EE3444" i="2"/>
  <c r="EF3444" i="2"/>
  <c r="EG3444" i="2"/>
  <c r="EH3444" i="2"/>
  <c r="EI3444" i="2"/>
  <c r="EJ3444" i="2"/>
  <c r="EK3444" i="2"/>
  <c r="EL3444" i="2"/>
  <c r="EM3444" i="2"/>
  <c r="EN3444" i="2"/>
  <c r="EO3444" i="2"/>
  <c r="EP3444" i="2"/>
  <c r="EQ3444" i="2"/>
  <c r="ER3444" i="2"/>
  <c r="ES3444" i="2"/>
  <c r="DX3445" i="2"/>
  <c r="DY3445" i="2"/>
  <c r="DZ3445" i="2"/>
  <c r="EA3445" i="2"/>
  <c r="EB3445" i="2"/>
  <c r="EC3445" i="2"/>
  <c r="ED3445" i="2"/>
  <c r="EE3445" i="2"/>
  <c r="EF3445" i="2"/>
  <c r="EG3445" i="2"/>
  <c r="EH3445" i="2"/>
  <c r="EI3445" i="2"/>
  <c r="EJ3445" i="2"/>
  <c r="EK3445" i="2"/>
  <c r="EL3445" i="2"/>
  <c r="EM3445" i="2"/>
  <c r="EN3445" i="2"/>
  <c r="EO3445" i="2"/>
  <c r="EP3445" i="2"/>
  <c r="EQ3445" i="2"/>
  <c r="ER3445" i="2"/>
  <c r="ES3445" i="2"/>
  <c r="DX3446" i="2"/>
  <c r="DY3446" i="2"/>
  <c r="DZ3446" i="2"/>
  <c r="EA3446" i="2"/>
  <c r="EB3446" i="2"/>
  <c r="EC3446" i="2"/>
  <c r="ED3446" i="2"/>
  <c r="EE3446" i="2"/>
  <c r="EF3446" i="2"/>
  <c r="EG3446" i="2"/>
  <c r="EH3446" i="2"/>
  <c r="EI3446" i="2"/>
  <c r="EJ3446" i="2"/>
  <c r="EK3446" i="2"/>
  <c r="EL3446" i="2"/>
  <c r="EM3446" i="2"/>
  <c r="EN3446" i="2"/>
  <c r="EO3446" i="2"/>
  <c r="EP3446" i="2"/>
  <c r="EQ3446" i="2"/>
  <c r="ER3446" i="2"/>
  <c r="ES3446" i="2"/>
  <c r="DX3447" i="2"/>
  <c r="DY3447" i="2"/>
  <c r="DZ3447" i="2"/>
  <c r="EA3447" i="2"/>
  <c r="EB3447" i="2"/>
  <c r="EC3447" i="2"/>
  <c r="ED3447" i="2"/>
  <c r="EE3447" i="2"/>
  <c r="EF3447" i="2"/>
  <c r="EG3447" i="2"/>
  <c r="EH3447" i="2"/>
  <c r="EI3447" i="2"/>
  <c r="EJ3447" i="2"/>
  <c r="EK3447" i="2"/>
  <c r="EL3447" i="2"/>
  <c r="EM3447" i="2"/>
  <c r="EN3447" i="2"/>
  <c r="EO3447" i="2"/>
  <c r="EP3447" i="2"/>
  <c r="EQ3447" i="2"/>
  <c r="ER3447" i="2"/>
  <c r="ES3447" i="2"/>
  <c r="DX3448" i="2"/>
  <c r="DY3448" i="2"/>
  <c r="DZ3448" i="2"/>
  <c r="EA3448" i="2"/>
  <c r="EB3448" i="2"/>
  <c r="EC3448" i="2"/>
  <c r="ED3448" i="2"/>
  <c r="EE3448" i="2"/>
  <c r="EF3448" i="2"/>
  <c r="EG3448" i="2"/>
  <c r="EH3448" i="2"/>
  <c r="EI3448" i="2"/>
  <c r="EJ3448" i="2"/>
  <c r="EK3448" i="2"/>
  <c r="EL3448" i="2"/>
  <c r="EM3448" i="2"/>
  <c r="EN3448" i="2"/>
  <c r="EO3448" i="2"/>
  <c r="EP3448" i="2"/>
  <c r="EQ3448" i="2"/>
  <c r="ER3448" i="2"/>
  <c r="ES3448" i="2"/>
  <c r="DX3536" i="2"/>
  <c r="DY3536" i="2"/>
  <c r="DZ3536" i="2"/>
  <c r="EA3536" i="2"/>
  <c r="EB3536" i="2"/>
  <c r="EC3536" i="2"/>
  <c r="ED3536" i="2"/>
  <c r="EE3536" i="2"/>
  <c r="EF3536" i="2"/>
  <c r="EG3536" i="2"/>
  <c r="EH3536" i="2"/>
  <c r="EI3536" i="2"/>
  <c r="EJ3536" i="2"/>
  <c r="EK3536" i="2"/>
  <c r="EL3536" i="2"/>
  <c r="EM3536" i="2"/>
  <c r="EN3536" i="2"/>
  <c r="EO3536" i="2"/>
  <c r="EP3536" i="2"/>
  <c r="EQ3536" i="2"/>
  <c r="ER3536" i="2"/>
  <c r="ES3536" i="2"/>
  <c r="DX3537" i="2"/>
  <c r="DY3537" i="2"/>
  <c r="DZ3537" i="2"/>
  <c r="EA3537" i="2"/>
  <c r="EB3537" i="2"/>
  <c r="EC3537" i="2"/>
  <c r="ED3537" i="2"/>
  <c r="EE3537" i="2"/>
  <c r="EF3537" i="2"/>
  <c r="EG3537" i="2"/>
  <c r="EH3537" i="2"/>
  <c r="EI3537" i="2"/>
  <c r="EJ3537" i="2"/>
  <c r="EK3537" i="2"/>
  <c r="EL3537" i="2"/>
  <c r="EM3537" i="2"/>
  <c r="EN3537" i="2"/>
  <c r="EO3537" i="2"/>
  <c r="EP3537" i="2"/>
  <c r="EQ3537" i="2"/>
  <c r="ER3537" i="2"/>
  <c r="ES3537" i="2"/>
  <c r="DX3538" i="2"/>
  <c r="DY3538" i="2"/>
  <c r="DZ3538" i="2"/>
  <c r="EA3538" i="2"/>
  <c r="EB3538" i="2"/>
  <c r="EC3538" i="2"/>
  <c r="ED3538" i="2"/>
  <c r="EE3538" i="2"/>
  <c r="EF3538" i="2"/>
  <c r="EG3538" i="2"/>
  <c r="EH3538" i="2"/>
  <c r="EI3538" i="2"/>
  <c r="EJ3538" i="2"/>
  <c r="EK3538" i="2"/>
  <c r="EL3538" i="2"/>
  <c r="EM3538" i="2"/>
  <c r="EN3538" i="2"/>
  <c r="EO3538" i="2"/>
  <c r="EP3538" i="2"/>
  <c r="EQ3538" i="2"/>
  <c r="ER3538" i="2"/>
  <c r="ES3538" i="2"/>
  <c r="DX3539" i="2"/>
  <c r="DY3539" i="2"/>
  <c r="DZ3539" i="2"/>
  <c r="EA3539" i="2"/>
  <c r="EB3539" i="2"/>
  <c r="EC3539" i="2"/>
  <c r="ED3539" i="2"/>
  <c r="EE3539" i="2"/>
  <c r="EF3539" i="2"/>
  <c r="EG3539" i="2"/>
  <c r="EH3539" i="2"/>
  <c r="EI3539" i="2"/>
  <c r="EJ3539" i="2"/>
  <c r="EK3539" i="2"/>
  <c r="EL3539" i="2"/>
  <c r="EM3539" i="2"/>
  <c r="EN3539" i="2"/>
  <c r="EO3539" i="2"/>
  <c r="EP3539" i="2"/>
  <c r="EQ3539" i="2"/>
  <c r="ER3539" i="2"/>
  <c r="ES3539" i="2"/>
  <c r="DX3540" i="2"/>
  <c r="DY3540" i="2"/>
  <c r="DZ3540" i="2"/>
  <c r="EA3540" i="2"/>
  <c r="EB3540" i="2"/>
  <c r="EC3540" i="2"/>
  <c r="ED3540" i="2"/>
  <c r="EE3540" i="2"/>
  <c r="EF3540" i="2"/>
  <c r="EG3540" i="2"/>
  <c r="EH3540" i="2"/>
  <c r="EI3540" i="2"/>
  <c r="EJ3540" i="2"/>
  <c r="EK3540" i="2"/>
  <c r="EL3540" i="2"/>
  <c r="EM3540" i="2"/>
  <c r="EN3540" i="2"/>
  <c r="EO3540" i="2"/>
  <c r="EP3540" i="2"/>
  <c r="EQ3540" i="2"/>
  <c r="ER3540" i="2"/>
  <c r="ES3540" i="2"/>
  <c r="DX3541" i="2"/>
  <c r="DY3541" i="2"/>
  <c r="DZ3541" i="2"/>
  <c r="EA3541" i="2"/>
  <c r="EB3541" i="2"/>
  <c r="EC3541" i="2"/>
  <c r="ED3541" i="2"/>
  <c r="EE3541" i="2"/>
  <c r="EF3541" i="2"/>
  <c r="EG3541" i="2"/>
  <c r="EH3541" i="2"/>
  <c r="EI3541" i="2"/>
  <c r="EJ3541" i="2"/>
  <c r="EK3541" i="2"/>
  <c r="EL3541" i="2"/>
  <c r="EM3541" i="2"/>
  <c r="EN3541" i="2"/>
  <c r="EO3541" i="2"/>
  <c r="EP3541" i="2"/>
  <c r="EQ3541" i="2"/>
  <c r="ER3541" i="2"/>
  <c r="ES3541" i="2"/>
  <c r="DX3542" i="2"/>
  <c r="DY3542" i="2"/>
  <c r="DZ3542" i="2"/>
  <c r="EA3542" i="2"/>
  <c r="EB3542" i="2"/>
  <c r="EC3542" i="2"/>
  <c r="ED3542" i="2"/>
  <c r="EE3542" i="2"/>
  <c r="EF3542" i="2"/>
  <c r="EG3542" i="2"/>
  <c r="EH3542" i="2"/>
  <c r="EI3542" i="2"/>
  <c r="EJ3542" i="2"/>
  <c r="EK3542" i="2"/>
  <c r="EL3542" i="2"/>
  <c r="EM3542" i="2"/>
  <c r="EN3542" i="2"/>
  <c r="EO3542" i="2"/>
  <c r="EP3542" i="2"/>
  <c r="EQ3542" i="2"/>
  <c r="ER3542" i="2"/>
  <c r="ES3542" i="2"/>
  <c r="DX3543" i="2"/>
  <c r="DY3543" i="2"/>
  <c r="DZ3543" i="2"/>
  <c r="EA3543" i="2"/>
  <c r="EB3543" i="2"/>
  <c r="EC3543" i="2"/>
  <c r="ED3543" i="2"/>
  <c r="EE3543" i="2"/>
  <c r="EF3543" i="2"/>
  <c r="EG3543" i="2"/>
  <c r="EH3543" i="2"/>
  <c r="EI3543" i="2"/>
  <c r="EJ3543" i="2"/>
  <c r="EK3543" i="2"/>
  <c r="EL3543" i="2"/>
  <c r="EM3543" i="2"/>
  <c r="EN3543" i="2"/>
  <c r="EO3543" i="2"/>
  <c r="EP3543" i="2"/>
  <c r="EQ3543" i="2"/>
  <c r="ER3543" i="2"/>
  <c r="ES3543" i="2"/>
  <c r="DX3544" i="2"/>
  <c r="DY3544" i="2"/>
  <c r="DZ3544" i="2"/>
  <c r="EA3544" i="2"/>
  <c r="EB3544" i="2"/>
  <c r="EC3544" i="2"/>
  <c r="ED3544" i="2"/>
  <c r="EE3544" i="2"/>
  <c r="EF3544" i="2"/>
  <c r="EG3544" i="2"/>
  <c r="EH3544" i="2"/>
  <c r="EI3544" i="2"/>
  <c r="EJ3544" i="2"/>
  <c r="EK3544" i="2"/>
  <c r="EL3544" i="2"/>
  <c r="EM3544" i="2"/>
  <c r="EN3544" i="2"/>
  <c r="EO3544" i="2"/>
  <c r="EP3544" i="2"/>
  <c r="EQ3544" i="2"/>
  <c r="ER3544" i="2"/>
  <c r="ES3544" i="2"/>
  <c r="DX3545" i="2"/>
  <c r="DY3545" i="2"/>
  <c r="DZ3545" i="2"/>
  <c r="EA3545" i="2"/>
  <c r="EB3545" i="2"/>
  <c r="EC3545" i="2"/>
  <c r="ED3545" i="2"/>
  <c r="EE3545" i="2"/>
  <c r="EF3545" i="2"/>
  <c r="EG3545" i="2"/>
  <c r="EH3545" i="2"/>
  <c r="EI3545" i="2"/>
  <c r="EJ3545" i="2"/>
  <c r="EK3545" i="2"/>
  <c r="EL3545" i="2"/>
  <c r="EM3545" i="2"/>
  <c r="EN3545" i="2"/>
  <c r="EO3545" i="2"/>
  <c r="EP3545" i="2"/>
  <c r="EQ3545" i="2"/>
  <c r="ER3545" i="2"/>
  <c r="ES3545" i="2"/>
  <c r="DX3546" i="2"/>
  <c r="DY3546" i="2"/>
  <c r="DZ3546" i="2"/>
  <c r="EA3546" i="2"/>
  <c r="EB3546" i="2"/>
  <c r="EC3546" i="2"/>
  <c r="ED3546" i="2"/>
  <c r="EE3546" i="2"/>
  <c r="EF3546" i="2"/>
  <c r="EG3546" i="2"/>
  <c r="EH3546" i="2"/>
  <c r="EI3546" i="2"/>
  <c r="EJ3546" i="2"/>
  <c r="EK3546" i="2"/>
  <c r="EL3546" i="2"/>
  <c r="EM3546" i="2"/>
  <c r="EN3546" i="2"/>
  <c r="EO3546" i="2"/>
  <c r="EP3546" i="2"/>
  <c r="EQ3546" i="2"/>
  <c r="ER3546" i="2"/>
  <c r="ES3546" i="2"/>
  <c r="DX3547" i="2"/>
  <c r="DY3547" i="2"/>
  <c r="DZ3547" i="2"/>
  <c r="EA3547" i="2"/>
  <c r="EB3547" i="2"/>
  <c r="EC3547" i="2"/>
  <c r="ED3547" i="2"/>
  <c r="EE3547" i="2"/>
  <c r="EF3547" i="2"/>
  <c r="EG3547" i="2"/>
  <c r="EH3547" i="2"/>
  <c r="EI3547" i="2"/>
  <c r="EJ3547" i="2"/>
  <c r="EK3547" i="2"/>
  <c r="EL3547" i="2"/>
  <c r="EM3547" i="2"/>
  <c r="EN3547" i="2"/>
  <c r="EO3547" i="2"/>
  <c r="EP3547" i="2"/>
  <c r="EQ3547" i="2"/>
  <c r="ER3547" i="2"/>
  <c r="ES3547" i="2"/>
  <c r="DX3548" i="2"/>
  <c r="DY3548" i="2"/>
  <c r="DZ3548" i="2"/>
  <c r="EA3548" i="2"/>
  <c r="EB3548" i="2"/>
  <c r="EC3548" i="2"/>
  <c r="ED3548" i="2"/>
  <c r="EE3548" i="2"/>
  <c r="EF3548" i="2"/>
  <c r="EG3548" i="2"/>
  <c r="EH3548" i="2"/>
  <c r="EI3548" i="2"/>
  <c r="EJ3548" i="2"/>
  <c r="EK3548" i="2"/>
  <c r="EL3548" i="2"/>
  <c r="EM3548" i="2"/>
  <c r="EN3548" i="2"/>
  <c r="EO3548" i="2"/>
  <c r="EP3548" i="2"/>
  <c r="EQ3548" i="2"/>
  <c r="ER3548" i="2"/>
  <c r="ES3548" i="2"/>
  <c r="DX3" i="2"/>
  <c r="AE1883" i="2" l="1"/>
  <c r="AG1883" i="2" s="1"/>
  <c r="AE1882" i="2"/>
  <c r="AG1882" i="2" s="1"/>
  <c r="AE1881" i="2"/>
  <c r="AG1881" i="2" s="1"/>
  <c r="AE1880" i="2"/>
  <c r="AG1880" i="2" s="1"/>
  <c r="AG1879" i="2"/>
  <c r="AG1878" i="2"/>
  <c r="DH1055" i="2"/>
  <c r="DJ3548" i="2"/>
  <c r="DJ3562" i="2"/>
  <c r="DH3550" i="2"/>
  <c r="DH3551" i="2"/>
  <c r="DH3552" i="2"/>
  <c r="DH3553" i="2"/>
  <c r="DH3554" i="2"/>
  <c r="DH3555" i="2"/>
  <c r="DH3556" i="2"/>
  <c r="DH3557" i="2"/>
  <c r="DH3558" i="2"/>
  <c r="DH3559" i="2"/>
  <c r="DH3560" i="2"/>
  <c r="DH3561" i="2"/>
  <c r="DJ3561" i="2" s="1"/>
  <c r="DH3562" i="2"/>
  <c r="DH3563" i="2"/>
  <c r="DH3564" i="2"/>
  <c r="DH3565" i="2"/>
  <c r="DH3566" i="2"/>
  <c r="DH3567" i="2"/>
  <c r="DH3568" i="2"/>
  <c r="DH3569" i="2"/>
  <c r="DH3570" i="2"/>
  <c r="DH3571" i="2"/>
  <c r="DH3572" i="2"/>
  <c r="DH3573" i="2"/>
  <c r="DH3574" i="2"/>
  <c r="DH3575" i="2"/>
  <c r="DH3576" i="2"/>
  <c r="DH3577" i="2"/>
  <c r="DH3549" i="2"/>
  <c r="DR3567" i="2"/>
  <c r="DR3568" i="2"/>
  <c r="DR3569" i="2"/>
  <c r="DR3570" i="2"/>
  <c r="DR3571" i="2"/>
  <c r="DR3572" i="2"/>
  <c r="DR3573" i="2"/>
  <c r="DR3574" i="2"/>
  <c r="DR3575" i="2"/>
  <c r="DR3576" i="2"/>
  <c r="DR3577" i="2"/>
  <c r="DR3566" i="2"/>
  <c r="DQ3567" i="2"/>
  <c r="DQ3568" i="2"/>
  <c r="DQ3569" i="2"/>
  <c r="DQ3570" i="2"/>
  <c r="DQ3571" i="2"/>
  <c r="DQ3572" i="2"/>
  <c r="DQ3573" i="2"/>
  <c r="DQ3574" i="2"/>
  <c r="DQ3575" i="2"/>
  <c r="DQ3576" i="2"/>
  <c r="DQ3577" i="2"/>
  <c r="DQ3566" i="2"/>
  <c r="DJ3563" i="2" l="1"/>
  <c r="EB3563" i="2"/>
  <c r="EC3563" i="2" s="1"/>
  <c r="EJ3563" i="2"/>
  <c r="EK3563" i="2" s="1"/>
  <c r="ER3563" i="2"/>
  <c r="ES3563" i="2" s="1"/>
  <c r="ED3563" i="2"/>
  <c r="EE3563" i="2" s="1"/>
  <c r="EL3563" i="2"/>
  <c r="EM3563" i="2" s="1"/>
  <c r="DX3563" i="2"/>
  <c r="DY3563" i="2" s="1"/>
  <c r="EF3563" i="2"/>
  <c r="EG3563" i="2" s="1"/>
  <c r="EN3563" i="2"/>
  <c r="EO3563" i="2" s="1"/>
  <c r="DZ3563" i="2"/>
  <c r="EA3563" i="2" s="1"/>
  <c r="EH3563" i="2"/>
  <c r="EI3563" i="2" s="1"/>
  <c r="EP3563" i="2"/>
  <c r="EQ3563" i="2" s="1"/>
  <c r="DJ3554" i="2"/>
  <c r="DZ3554" i="2"/>
  <c r="EA3554" i="2" s="1"/>
  <c r="EH3554" i="2"/>
  <c r="EI3554" i="2" s="1"/>
  <c r="EP3554" i="2"/>
  <c r="EQ3554" i="2" s="1"/>
  <c r="EB3554" i="2"/>
  <c r="EC3554" i="2" s="1"/>
  <c r="EJ3554" i="2"/>
  <c r="EK3554" i="2" s="1"/>
  <c r="ER3554" i="2"/>
  <c r="ES3554" i="2" s="1"/>
  <c r="ED3554" i="2"/>
  <c r="EE3554" i="2" s="1"/>
  <c r="EL3554" i="2"/>
  <c r="EM3554" i="2" s="1"/>
  <c r="DX3554" i="2"/>
  <c r="DY3554" i="2" s="1"/>
  <c r="EF3554" i="2"/>
  <c r="EG3554" i="2" s="1"/>
  <c r="EN3554" i="2"/>
  <c r="EO3554" i="2" s="1"/>
  <c r="EB3555" i="2"/>
  <c r="EC3555" i="2" s="1"/>
  <c r="EJ3555" i="2"/>
  <c r="EK3555" i="2" s="1"/>
  <c r="ER3555" i="2"/>
  <c r="ES3555" i="2" s="1"/>
  <c r="ED3555" i="2"/>
  <c r="EE3555" i="2" s="1"/>
  <c r="EL3555" i="2"/>
  <c r="EM3555" i="2" s="1"/>
  <c r="DX3555" i="2"/>
  <c r="DY3555" i="2" s="1"/>
  <c r="EF3555" i="2"/>
  <c r="EG3555" i="2" s="1"/>
  <c r="EN3555" i="2"/>
  <c r="EO3555" i="2" s="1"/>
  <c r="DZ3555" i="2"/>
  <c r="EA3555" i="2" s="1"/>
  <c r="EH3555" i="2"/>
  <c r="EI3555" i="2" s="1"/>
  <c r="EP3555" i="2"/>
  <c r="EQ3555" i="2" s="1"/>
  <c r="DJ3577" i="2"/>
  <c r="DX3577" i="2"/>
  <c r="DY3577" i="2" s="1"/>
  <c r="EF3577" i="2"/>
  <c r="EG3577" i="2" s="1"/>
  <c r="EN3577" i="2"/>
  <c r="EO3577" i="2" s="1"/>
  <c r="DZ3577" i="2"/>
  <c r="EA3577" i="2" s="1"/>
  <c r="EH3577" i="2"/>
  <c r="EI3577" i="2" s="1"/>
  <c r="EP3577" i="2"/>
  <c r="EQ3577" i="2" s="1"/>
  <c r="EB3577" i="2"/>
  <c r="EC3577" i="2" s="1"/>
  <c r="EJ3577" i="2"/>
  <c r="EK3577" i="2" s="1"/>
  <c r="ER3577" i="2"/>
  <c r="ES3577" i="2" s="1"/>
  <c r="ED3577" i="2"/>
  <c r="EE3577" i="2" s="1"/>
  <c r="EL3577" i="2"/>
  <c r="EM3577" i="2" s="1"/>
  <c r="DJ3569" i="2"/>
  <c r="DX3569" i="2"/>
  <c r="DY3569" i="2" s="1"/>
  <c r="EF3569" i="2"/>
  <c r="EG3569" i="2" s="1"/>
  <c r="EN3569" i="2"/>
  <c r="EO3569" i="2" s="1"/>
  <c r="DZ3569" i="2"/>
  <c r="EA3569" i="2" s="1"/>
  <c r="EH3569" i="2"/>
  <c r="EI3569" i="2" s="1"/>
  <c r="EP3569" i="2"/>
  <c r="EQ3569" i="2" s="1"/>
  <c r="EB3569" i="2"/>
  <c r="EC3569" i="2" s="1"/>
  <c r="EJ3569" i="2"/>
  <c r="EK3569" i="2" s="1"/>
  <c r="ER3569" i="2"/>
  <c r="ES3569" i="2" s="1"/>
  <c r="ED3569" i="2"/>
  <c r="EE3569" i="2" s="1"/>
  <c r="EL3569" i="2"/>
  <c r="EM3569" i="2" s="1"/>
  <c r="DX3561" i="2"/>
  <c r="DY3561" i="2" s="1"/>
  <c r="EF3561" i="2"/>
  <c r="EG3561" i="2" s="1"/>
  <c r="EN3561" i="2"/>
  <c r="EO3561" i="2" s="1"/>
  <c r="DZ3561" i="2"/>
  <c r="EA3561" i="2" s="1"/>
  <c r="EH3561" i="2"/>
  <c r="EI3561" i="2" s="1"/>
  <c r="EP3561" i="2"/>
  <c r="EQ3561" i="2" s="1"/>
  <c r="EB3561" i="2"/>
  <c r="EC3561" i="2" s="1"/>
  <c r="EJ3561" i="2"/>
  <c r="EK3561" i="2" s="1"/>
  <c r="ER3561" i="2"/>
  <c r="ES3561" i="2" s="1"/>
  <c r="ED3561" i="2"/>
  <c r="EE3561" i="2" s="1"/>
  <c r="EL3561" i="2"/>
  <c r="EM3561" i="2" s="1"/>
  <c r="DJ3553" i="2"/>
  <c r="DX3553" i="2"/>
  <c r="DY3553" i="2" s="1"/>
  <c r="EF3553" i="2"/>
  <c r="EG3553" i="2" s="1"/>
  <c r="EN3553" i="2"/>
  <c r="EO3553" i="2" s="1"/>
  <c r="DZ3553" i="2"/>
  <c r="EA3553" i="2" s="1"/>
  <c r="EH3553" i="2"/>
  <c r="EI3553" i="2" s="1"/>
  <c r="EP3553" i="2"/>
  <c r="EQ3553" i="2" s="1"/>
  <c r="EB3553" i="2"/>
  <c r="EC3553" i="2" s="1"/>
  <c r="EJ3553" i="2"/>
  <c r="EK3553" i="2" s="1"/>
  <c r="ER3553" i="2"/>
  <c r="ES3553" i="2" s="1"/>
  <c r="ED3553" i="2"/>
  <c r="EE3553" i="2" s="1"/>
  <c r="EL3553" i="2"/>
  <c r="EM3553" i="2" s="1"/>
  <c r="DJ3555" i="2"/>
  <c r="DZ3570" i="2"/>
  <c r="EA3570" i="2" s="1"/>
  <c r="EH3570" i="2"/>
  <c r="EI3570" i="2" s="1"/>
  <c r="EP3570" i="2"/>
  <c r="EQ3570" i="2" s="1"/>
  <c r="EB3570" i="2"/>
  <c r="EC3570" i="2" s="1"/>
  <c r="EJ3570" i="2"/>
  <c r="EK3570" i="2" s="1"/>
  <c r="ER3570" i="2"/>
  <c r="ES3570" i="2" s="1"/>
  <c r="ED3570" i="2"/>
  <c r="EE3570" i="2" s="1"/>
  <c r="EL3570" i="2"/>
  <c r="EM3570" i="2" s="1"/>
  <c r="DX3570" i="2"/>
  <c r="DY3570" i="2" s="1"/>
  <c r="EF3570" i="2"/>
  <c r="EG3570" i="2" s="1"/>
  <c r="EN3570" i="2"/>
  <c r="EO3570" i="2" s="1"/>
  <c r="DJ3576" i="2"/>
  <c r="ED3576" i="2"/>
  <c r="EE3576" i="2" s="1"/>
  <c r="EL3576" i="2"/>
  <c r="EM3576" i="2" s="1"/>
  <c r="DX3576" i="2"/>
  <c r="DY3576" i="2" s="1"/>
  <c r="EF3576" i="2"/>
  <c r="EG3576" i="2" s="1"/>
  <c r="EN3576" i="2"/>
  <c r="EO3576" i="2" s="1"/>
  <c r="DZ3576" i="2"/>
  <c r="EA3576" i="2" s="1"/>
  <c r="EH3576" i="2"/>
  <c r="EI3576" i="2" s="1"/>
  <c r="EP3576" i="2"/>
  <c r="EQ3576" i="2" s="1"/>
  <c r="EB3576" i="2"/>
  <c r="EC3576" i="2" s="1"/>
  <c r="EJ3576" i="2"/>
  <c r="EK3576" i="2" s="1"/>
  <c r="ER3576" i="2"/>
  <c r="ES3576" i="2" s="1"/>
  <c r="DJ3559" i="2"/>
  <c r="EB3559" i="2"/>
  <c r="EC3559" i="2" s="1"/>
  <c r="EJ3559" i="2"/>
  <c r="EK3559" i="2" s="1"/>
  <c r="ER3559" i="2"/>
  <c r="ES3559" i="2" s="1"/>
  <c r="ED3559" i="2"/>
  <c r="EE3559" i="2" s="1"/>
  <c r="EL3559" i="2"/>
  <c r="EM3559" i="2" s="1"/>
  <c r="DX3559" i="2"/>
  <c r="DY3559" i="2" s="1"/>
  <c r="EF3559" i="2"/>
  <c r="EG3559" i="2" s="1"/>
  <c r="EN3559" i="2"/>
  <c r="EO3559" i="2" s="1"/>
  <c r="DZ3559" i="2"/>
  <c r="EA3559" i="2" s="1"/>
  <c r="EH3559" i="2"/>
  <c r="EI3559" i="2" s="1"/>
  <c r="EP3559" i="2"/>
  <c r="EQ3559" i="2" s="1"/>
  <c r="DJ3551" i="2"/>
  <c r="EB3551" i="2"/>
  <c r="EC3551" i="2" s="1"/>
  <c r="EJ3551" i="2"/>
  <c r="EK3551" i="2" s="1"/>
  <c r="ER3551" i="2"/>
  <c r="ES3551" i="2" s="1"/>
  <c r="ED3551" i="2"/>
  <c r="EE3551" i="2" s="1"/>
  <c r="EL3551" i="2"/>
  <c r="EM3551" i="2" s="1"/>
  <c r="DX3551" i="2"/>
  <c r="DY3551" i="2" s="1"/>
  <c r="EF3551" i="2"/>
  <c r="EG3551" i="2" s="1"/>
  <c r="EN3551" i="2"/>
  <c r="EO3551" i="2" s="1"/>
  <c r="DZ3551" i="2"/>
  <c r="EA3551" i="2" s="1"/>
  <c r="EH3551" i="2"/>
  <c r="EI3551" i="2" s="1"/>
  <c r="EP3551" i="2"/>
  <c r="EQ3551" i="2" s="1"/>
  <c r="ED1055" i="2"/>
  <c r="EE1055" i="2" s="1"/>
  <c r="EN1055" i="2"/>
  <c r="EO1055" i="2" s="1"/>
  <c r="EF1055" i="2"/>
  <c r="EG1055" i="2" s="1"/>
  <c r="DX1055" i="2"/>
  <c r="DY1055" i="2" s="1"/>
  <c r="EP1055" i="2"/>
  <c r="EQ1055" i="2" s="1"/>
  <c r="EH1055" i="2"/>
  <c r="EI1055" i="2" s="1"/>
  <c r="ER1055" i="2"/>
  <c r="ES1055" i="2" s="1"/>
  <c r="DZ1055" i="2"/>
  <c r="EA1055" i="2" s="1"/>
  <c r="EJ1055" i="2"/>
  <c r="EK1055" i="2" s="1"/>
  <c r="EB1055" i="2"/>
  <c r="EC1055" i="2" s="1"/>
  <c r="EL1055" i="2"/>
  <c r="EM1055" i="2" s="1"/>
  <c r="DJ3560" i="2"/>
  <c r="ED3560" i="2"/>
  <c r="EE3560" i="2" s="1"/>
  <c r="EL3560" i="2"/>
  <c r="EM3560" i="2" s="1"/>
  <c r="DX3560" i="2"/>
  <c r="DY3560" i="2" s="1"/>
  <c r="EF3560" i="2"/>
  <c r="EG3560" i="2" s="1"/>
  <c r="EN3560" i="2"/>
  <c r="EO3560" i="2" s="1"/>
  <c r="DZ3560" i="2"/>
  <c r="EA3560" i="2" s="1"/>
  <c r="EH3560" i="2"/>
  <c r="EI3560" i="2" s="1"/>
  <c r="EP3560" i="2"/>
  <c r="EQ3560" i="2" s="1"/>
  <c r="EB3560" i="2"/>
  <c r="EC3560" i="2" s="1"/>
  <c r="EJ3560" i="2"/>
  <c r="EK3560" i="2" s="1"/>
  <c r="ER3560" i="2"/>
  <c r="ES3560" i="2" s="1"/>
  <c r="DJ3550" i="2"/>
  <c r="DZ3550" i="2"/>
  <c r="EA3550" i="2" s="1"/>
  <c r="EH3550" i="2"/>
  <c r="EI3550" i="2" s="1"/>
  <c r="EP3550" i="2"/>
  <c r="EQ3550" i="2" s="1"/>
  <c r="EB3550" i="2"/>
  <c r="EC3550" i="2" s="1"/>
  <c r="EJ3550" i="2"/>
  <c r="EK3550" i="2" s="1"/>
  <c r="ER3550" i="2"/>
  <c r="ES3550" i="2" s="1"/>
  <c r="ED3550" i="2"/>
  <c r="EE3550" i="2" s="1"/>
  <c r="EL3550" i="2"/>
  <c r="EM3550" i="2" s="1"/>
  <c r="DX3550" i="2"/>
  <c r="DY3550" i="2" s="1"/>
  <c r="EF3550" i="2"/>
  <c r="EG3550" i="2" s="1"/>
  <c r="EN3550" i="2"/>
  <c r="EO3550" i="2" s="1"/>
  <c r="EB3571" i="2"/>
  <c r="EC3571" i="2" s="1"/>
  <c r="EJ3571" i="2"/>
  <c r="EK3571" i="2" s="1"/>
  <c r="ER3571" i="2"/>
  <c r="ES3571" i="2" s="1"/>
  <c r="ED3571" i="2"/>
  <c r="EE3571" i="2" s="1"/>
  <c r="EL3571" i="2"/>
  <c r="EM3571" i="2" s="1"/>
  <c r="DX3571" i="2"/>
  <c r="DY3571" i="2" s="1"/>
  <c r="EF3571" i="2"/>
  <c r="EG3571" i="2" s="1"/>
  <c r="EN3571" i="2"/>
  <c r="EO3571" i="2" s="1"/>
  <c r="DZ3571" i="2"/>
  <c r="EA3571" i="2" s="1"/>
  <c r="EH3571" i="2"/>
  <c r="EI3571" i="2" s="1"/>
  <c r="EP3571" i="2"/>
  <c r="EQ3571" i="2" s="1"/>
  <c r="DZ3562" i="2"/>
  <c r="EA3562" i="2" s="1"/>
  <c r="EH3562" i="2"/>
  <c r="EI3562" i="2" s="1"/>
  <c r="EP3562" i="2"/>
  <c r="EQ3562" i="2" s="1"/>
  <c r="EB3562" i="2"/>
  <c r="EC3562" i="2" s="1"/>
  <c r="EJ3562" i="2"/>
  <c r="EK3562" i="2" s="1"/>
  <c r="ER3562" i="2"/>
  <c r="ES3562" i="2" s="1"/>
  <c r="ED3562" i="2"/>
  <c r="EE3562" i="2" s="1"/>
  <c r="EL3562" i="2"/>
  <c r="EM3562" i="2" s="1"/>
  <c r="DX3562" i="2"/>
  <c r="DY3562" i="2" s="1"/>
  <c r="EF3562" i="2"/>
  <c r="EG3562" i="2" s="1"/>
  <c r="EN3562" i="2"/>
  <c r="EO3562" i="2" s="1"/>
  <c r="DJ3568" i="2"/>
  <c r="ED3568" i="2"/>
  <c r="EE3568" i="2" s="1"/>
  <c r="EL3568" i="2"/>
  <c r="EM3568" i="2" s="1"/>
  <c r="DX3568" i="2"/>
  <c r="DY3568" i="2" s="1"/>
  <c r="EF3568" i="2"/>
  <c r="EG3568" i="2" s="1"/>
  <c r="EN3568" i="2"/>
  <c r="EO3568" i="2" s="1"/>
  <c r="DZ3568" i="2"/>
  <c r="EA3568" i="2" s="1"/>
  <c r="EH3568" i="2"/>
  <c r="EI3568" i="2" s="1"/>
  <c r="EP3568" i="2"/>
  <c r="EQ3568" i="2" s="1"/>
  <c r="EB3568" i="2"/>
  <c r="EC3568" i="2" s="1"/>
  <c r="EJ3568" i="2"/>
  <c r="EK3568" i="2" s="1"/>
  <c r="ER3568" i="2"/>
  <c r="ES3568" i="2" s="1"/>
  <c r="DJ3567" i="2"/>
  <c r="EB3567" i="2"/>
  <c r="EC3567" i="2" s="1"/>
  <c r="EJ3567" i="2"/>
  <c r="EK3567" i="2" s="1"/>
  <c r="ER3567" i="2"/>
  <c r="ES3567" i="2" s="1"/>
  <c r="ED3567" i="2"/>
  <c r="EE3567" i="2" s="1"/>
  <c r="EL3567" i="2"/>
  <c r="EM3567" i="2" s="1"/>
  <c r="DX3567" i="2"/>
  <c r="DY3567" i="2" s="1"/>
  <c r="EF3567" i="2"/>
  <c r="EG3567" i="2" s="1"/>
  <c r="EN3567" i="2"/>
  <c r="EO3567" i="2" s="1"/>
  <c r="DZ3567" i="2"/>
  <c r="EA3567" i="2" s="1"/>
  <c r="EH3567" i="2"/>
  <c r="EI3567" i="2" s="1"/>
  <c r="EP3567" i="2"/>
  <c r="EQ3567" i="2" s="1"/>
  <c r="DJ3558" i="2"/>
  <c r="DZ3558" i="2"/>
  <c r="EA3558" i="2" s="1"/>
  <c r="EH3558" i="2"/>
  <c r="EI3558" i="2" s="1"/>
  <c r="EP3558" i="2"/>
  <c r="EQ3558" i="2" s="1"/>
  <c r="EB3558" i="2"/>
  <c r="EC3558" i="2" s="1"/>
  <c r="EJ3558" i="2"/>
  <c r="EK3558" i="2" s="1"/>
  <c r="ER3558" i="2"/>
  <c r="ES3558" i="2" s="1"/>
  <c r="ED3558" i="2"/>
  <c r="EE3558" i="2" s="1"/>
  <c r="EL3558" i="2"/>
  <c r="EM3558" i="2" s="1"/>
  <c r="DX3558" i="2"/>
  <c r="DY3558" i="2" s="1"/>
  <c r="EF3558" i="2"/>
  <c r="EG3558" i="2" s="1"/>
  <c r="EN3558" i="2"/>
  <c r="EO3558" i="2" s="1"/>
  <c r="DJ3573" i="2"/>
  <c r="DX3573" i="2"/>
  <c r="DY3573" i="2" s="1"/>
  <c r="EF3573" i="2"/>
  <c r="EG3573" i="2" s="1"/>
  <c r="EN3573" i="2"/>
  <c r="EO3573" i="2" s="1"/>
  <c r="DZ3573" i="2"/>
  <c r="EA3573" i="2" s="1"/>
  <c r="EH3573" i="2"/>
  <c r="EI3573" i="2" s="1"/>
  <c r="EP3573" i="2"/>
  <c r="EQ3573" i="2" s="1"/>
  <c r="EB3573" i="2"/>
  <c r="EC3573" i="2" s="1"/>
  <c r="EJ3573" i="2"/>
  <c r="EK3573" i="2" s="1"/>
  <c r="ER3573" i="2"/>
  <c r="ES3573" i="2" s="1"/>
  <c r="ED3573" i="2"/>
  <c r="EE3573" i="2" s="1"/>
  <c r="EL3573" i="2"/>
  <c r="EM3573" i="2" s="1"/>
  <c r="DJ3565" i="2"/>
  <c r="DX3565" i="2"/>
  <c r="DY3565" i="2" s="1"/>
  <c r="EF3565" i="2"/>
  <c r="EG3565" i="2" s="1"/>
  <c r="EN3565" i="2"/>
  <c r="EO3565" i="2" s="1"/>
  <c r="DZ3565" i="2"/>
  <c r="EA3565" i="2" s="1"/>
  <c r="EH3565" i="2"/>
  <c r="EI3565" i="2" s="1"/>
  <c r="EP3565" i="2"/>
  <c r="EQ3565" i="2" s="1"/>
  <c r="EB3565" i="2"/>
  <c r="EC3565" i="2" s="1"/>
  <c r="EJ3565" i="2"/>
  <c r="EK3565" i="2" s="1"/>
  <c r="ER3565" i="2"/>
  <c r="ES3565" i="2" s="1"/>
  <c r="ED3565" i="2"/>
  <c r="EE3565" i="2" s="1"/>
  <c r="EL3565" i="2"/>
  <c r="EM3565" i="2" s="1"/>
  <c r="DJ3557" i="2"/>
  <c r="DX3557" i="2"/>
  <c r="DY3557" i="2" s="1"/>
  <c r="EF3557" i="2"/>
  <c r="EG3557" i="2" s="1"/>
  <c r="EN3557" i="2"/>
  <c r="EO3557" i="2" s="1"/>
  <c r="DZ3557" i="2"/>
  <c r="EA3557" i="2" s="1"/>
  <c r="EH3557" i="2"/>
  <c r="EI3557" i="2" s="1"/>
  <c r="EP3557" i="2"/>
  <c r="EQ3557" i="2" s="1"/>
  <c r="EB3557" i="2"/>
  <c r="EC3557" i="2" s="1"/>
  <c r="EJ3557" i="2"/>
  <c r="EK3557" i="2" s="1"/>
  <c r="ER3557" i="2"/>
  <c r="ES3557" i="2" s="1"/>
  <c r="ED3557" i="2"/>
  <c r="EE3557" i="2" s="1"/>
  <c r="EL3557" i="2"/>
  <c r="EM3557" i="2" s="1"/>
  <c r="DJ3571" i="2"/>
  <c r="DJ3549" i="2"/>
  <c r="DX3549" i="2"/>
  <c r="DY3549" i="2" s="1"/>
  <c r="EF3549" i="2"/>
  <c r="EG3549" i="2" s="1"/>
  <c r="EN3549" i="2"/>
  <c r="EO3549" i="2" s="1"/>
  <c r="DZ3549" i="2"/>
  <c r="EA3549" i="2" s="1"/>
  <c r="EH3549" i="2"/>
  <c r="EI3549" i="2" s="1"/>
  <c r="EP3549" i="2"/>
  <c r="EQ3549" i="2" s="1"/>
  <c r="EB3549" i="2"/>
  <c r="EC3549" i="2" s="1"/>
  <c r="EJ3549" i="2"/>
  <c r="EK3549" i="2" s="1"/>
  <c r="ER3549" i="2"/>
  <c r="ES3549" i="2" s="1"/>
  <c r="ED3549" i="2"/>
  <c r="EE3549" i="2" s="1"/>
  <c r="EL3549" i="2"/>
  <c r="EM3549" i="2" s="1"/>
  <c r="DJ3552" i="2"/>
  <c r="ED3552" i="2"/>
  <c r="EE3552" i="2" s="1"/>
  <c r="EL3552" i="2"/>
  <c r="EM3552" i="2" s="1"/>
  <c r="DX3552" i="2"/>
  <c r="DY3552" i="2" s="1"/>
  <c r="EF3552" i="2"/>
  <c r="EG3552" i="2" s="1"/>
  <c r="EN3552" i="2"/>
  <c r="EO3552" i="2" s="1"/>
  <c r="DZ3552" i="2"/>
  <c r="EA3552" i="2" s="1"/>
  <c r="EH3552" i="2"/>
  <c r="EI3552" i="2" s="1"/>
  <c r="EP3552" i="2"/>
  <c r="EQ3552" i="2" s="1"/>
  <c r="EB3552" i="2"/>
  <c r="EC3552" i="2" s="1"/>
  <c r="EJ3552" i="2"/>
  <c r="EK3552" i="2" s="1"/>
  <c r="ER3552" i="2"/>
  <c r="ES3552" i="2" s="1"/>
  <c r="DJ3575" i="2"/>
  <c r="EB3575" i="2"/>
  <c r="EC3575" i="2" s="1"/>
  <c r="EJ3575" i="2"/>
  <c r="EK3575" i="2" s="1"/>
  <c r="ER3575" i="2"/>
  <c r="ES3575" i="2" s="1"/>
  <c r="ED3575" i="2"/>
  <c r="EE3575" i="2" s="1"/>
  <c r="EL3575" i="2"/>
  <c r="EM3575" i="2" s="1"/>
  <c r="DX3575" i="2"/>
  <c r="DY3575" i="2" s="1"/>
  <c r="EF3575" i="2"/>
  <c r="EG3575" i="2" s="1"/>
  <c r="EN3575" i="2"/>
  <c r="EO3575" i="2" s="1"/>
  <c r="DZ3575" i="2"/>
  <c r="EA3575" i="2" s="1"/>
  <c r="EH3575" i="2"/>
  <c r="EI3575" i="2" s="1"/>
  <c r="EP3575" i="2"/>
  <c r="EQ3575" i="2" s="1"/>
  <c r="DJ3574" i="2"/>
  <c r="DZ3574" i="2"/>
  <c r="EA3574" i="2" s="1"/>
  <c r="EH3574" i="2"/>
  <c r="EI3574" i="2" s="1"/>
  <c r="EP3574" i="2"/>
  <c r="EQ3574" i="2" s="1"/>
  <c r="EB3574" i="2"/>
  <c r="EC3574" i="2" s="1"/>
  <c r="EJ3574" i="2"/>
  <c r="EK3574" i="2" s="1"/>
  <c r="ER3574" i="2"/>
  <c r="ES3574" i="2" s="1"/>
  <c r="ED3574" i="2"/>
  <c r="EE3574" i="2" s="1"/>
  <c r="EL3574" i="2"/>
  <c r="EM3574" i="2" s="1"/>
  <c r="DX3574" i="2"/>
  <c r="DY3574" i="2" s="1"/>
  <c r="EF3574" i="2"/>
  <c r="EG3574" i="2" s="1"/>
  <c r="EN3574" i="2"/>
  <c r="EO3574" i="2" s="1"/>
  <c r="DJ3566" i="2"/>
  <c r="DZ3566" i="2"/>
  <c r="EA3566" i="2" s="1"/>
  <c r="EH3566" i="2"/>
  <c r="EI3566" i="2" s="1"/>
  <c r="EP3566" i="2"/>
  <c r="EQ3566" i="2" s="1"/>
  <c r="EB3566" i="2"/>
  <c r="EC3566" i="2" s="1"/>
  <c r="EJ3566" i="2"/>
  <c r="EK3566" i="2" s="1"/>
  <c r="ER3566" i="2"/>
  <c r="ES3566" i="2" s="1"/>
  <c r="ED3566" i="2"/>
  <c r="EE3566" i="2" s="1"/>
  <c r="EL3566" i="2"/>
  <c r="EM3566" i="2" s="1"/>
  <c r="DX3566" i="2"/>
  <c r="DY3566" i="2" s="1"/>
  <c r="EF3566" i="2"/>
  <c r="EG3566" i="2" s="1"/>
  <c r="EN3566" i="2"/>
  <c r="EO3566" i="2" s="1"/>
  <c r="DJ3572" i="2"/>
  <c r="ED3572" i="2"/>
  <c r="EE3572" i="2" s="1"/>
  <c r="EL3572" i="2"/>
  <c r="EM3572" i="2" s="1"/>
  <c r="DX3572" i="2"/>
  <c r="DY3572" i="2" s="1"/>
  <c r="EF3572" i="2"/>
  <c r="EG3572" i="2" s="1"/>
  <c r="EN3572" i="2"/>
  <c r="EO3572" i="2" s="1"/>
  <c r="DZ3572" i="2"/>
  <c r="EA3572" i="2" s="1"/>
  <c r="EH3572" i="2"/>
  <c r="EI3572" i="2" s="1"/>
  <c r="EP3572" i="2"/>
  <c r="EQ3572" i="2" s="1"/>
  <c r="EB3572" i="2"/>
  <c r="EC3572" i="2" s="1"/>
  <c r="EJ3572" i="2"/>
  <c r="EK3572" i="2" s="1"/>
  <c r="ER3572" i="2"/>
  <c r="ES3572" i="2" s="1"/>
  <c r="DJ3564" i="2"/>
  <c r="ED3564" i="2"/>
  <c r="EE3564" i="2" s="1"/>
  <c r="EL3564" i="2"/>
  <c r="EM3564" i="2" s="1"/>
  <c r="DX3564" i="2"/>
  <c r="DY3564" i="2" s="1"/>
  <c r="EF3564" i="2"/>
  <c r="EG3564" i="2" s="1"/>
  <c r="EN3564" i="2"/>
  <c r="EO3564" i="2" s="1"/>
  <c r="DZ3564" i="2"/>
  <c r="EA3564" i="2" s="1"/>
  <c r="EH3564" i="2"/>
  <c r="EI3564" i="2" s="1"/>
  <c r="EP3564" i="2"/>
  <c r="EQ3564" i="2" s="1"/>
  <c r="EB3564" i="2"/>
  <c r="EC3564" i="2" s="1"/>
  <c r="EJ3564" i="2"/>
  <c r="EK3564" i="2" s="1"/>
  <c r="ER3564" i="2"/>
  <c r="ES3564" i="2" s="1"/>
  <c r="DJ3556" i="2"/>
  <c r="ED3556" i="2"/>
  <c r="EE3556" i="2" s="1"/>
  <c r="EL3556" i="2"/>
  <c r="EM3556" i="2" s="1"/>
  <c r="DX3556" i="2"/>
  <c r="DY3556" i="2" s="1"/>
  <c r="EF3556" i="2"/>
  <c r="EG3556" i="2" s="1"/>
  <c r="EN3556" i="2"/>
  <c r="EO3556" i="2" s="1"/>
  <c r="DZ3556" i="2"/>
  <c r="EA3556" i="2" s="1"/>
  <c r="EH3556" i="2"/>
  <c r="EI3556" i="2" s="1"/>
  <c r="EP3556" i="2"/>
  <c r="EQ3556" i="2" s="1"/>
  <c r="EB3556" i="2"/>
  <c r="EC3556" i="2" s="1"/>
  <c r="EJ3556" i="2"/>
  <c r="EK3556" i="2" s="1"/>
  <c r="ER3556" i="2"/>
  <c r="ES3556" i="2" s="1"/>
  <c r="DJ3570" i="2"/>
  <c r="AG3155" i="2"/>
  <c r="AG3156" i="2"/>
  <c r="AG3157" i="2"/>
  <c r="AG3158" i="2"/>
  <c r="AG3159" i="2"/>
  <c r="AG3160" i="2"/>
  <c r="AG3161" i="2"/>
  <c r="AG3162" i="2"/>
  <c r="AG3163" i="2"/>
  <c r="AG3164" i="2"/>
  <c r="AG3165" i="2"/>
  <c r="AG3166" i="2"/>
  <c r="AG3167" i="2"/>
  <c r="AG3168" i="2"/>
  <c r="AG3154" i="2"/>
  <c r="AP3003" i="2"/>
  <c r="AP3004" i="2"/>
  <c r="AP3005" i="2"/>
  <c r="AP3006" i="2"/>
  <c r="AP3007" i="2"/>
  <c r="AP3008" i="2"/>
  <c r="AP3009" i="2"/>
  <c r="AP3010" i="2"/>
  <c r="AP3011" i="2"/>
  <c r="AP3012" i="2"/>
  <c r="AP3013" i="2"/>
  <c r="AP3014" i="2"/>
  <c r="AP3015" i="2"/>
  <c r="AP3016" i="2"/>
  <c r="AP3017" i="2"/>
  <c r="AP3018" i="2"/>
  <c r="AP3019" i="2"/>
  <c r="AP3020" i="2"/>
  <c r="AP3021" i="2"/>
  <c r="AP3022" i="2"/>
  <c r="AP3023" i="2"/>
  <c r="AP3024" i="2"/>
  <c r="AP3025" i="2"/>
  <c r="AP3026" i="2"/>
  <c r="AP3027" i="2"/>
  <c r="AP3028" i="2"/>
  <c r="AP3029" i="2"/>
  <c r="AP3030" i="2"/>
  <c r="AP3002" i="2"/>
  <c r="AT3031" i="2"/>
  <c r="AT3032" i="2"/>
  <c r="AT3033" i="2"/>
  <c r="AT3034" i="2"/>
  <c r="AT3035" i="2"/>
  <c r="AT3036" i="2"/>
  <c r="AT3037" i="2"/>
  <c r="AT3038" i="2"/>
  <c r="AT3039" i="2"/>
  <c r="AT3041" i="2"/>
  <c r="AT3042" i="2"/>
  <c r="AT3043" i="2"/>
  <c r="AT3044" i="2"/>
  <c r="AT3045" i="2"/>
  <c r="AT3046" i="2"/>
  <c r="AT3047" i="2"/>
  <c r="AT3048" i="2"/>
  <c r="AT3049" i="2"/>
  <c r="AT3050" i="2"/>
  <c r="AT3051" i="2"/>
  <c r="AT3052" i="2"/>
  <c r="AT3055" i="2"/>
  <c r="AT3057" i="2"/>
  <c r="AT3058" i="2"/>
  <c r="AT1324" i="2"/>
  <c r="AT1325" i="2"/>
  <c r="AT1326" i="2"/>
  <c r="AT1327" i="2"/>
  <c r="AT1328" i="2"/>
  <c r="AT1329" i="2"/>
  <c r="AT1330" i="2"/>
  <c r="AT1331" i="2"/>
  <c r="AT1332" i="2"/>
  <c r="AT1333" i="2"/>
  <c r="AT1334" i="2"/>
  <c r="AU58" i="2" l="1"/>
  <c r="AY58" i="2"/>
  <c r="DH2233" i="2"/>
  <c r="DH2234" i="2"/>
  <c r="DH2235" i="2"/>
  <c r="DH2236" i="2"/>
  <c r="DH2237" i="2"/>
  <c r="DH2238" i="2"/>
  <c r="DH2239" i="2"/>
  <c r="DH2240" i="2"/>
  <c r="DH2241" i="2"/>
  <c r="DH2242" i="2"/>
  <c r="DH2243" i="2"/>
  <c r="AA2541" i="2"/>
  <c r="AA2542" i="2"/>
  <c r="AA2543" i="2"/>
  <c r="AA2544" i="2"/>
  <c r="AA2545" i="2"/>
  <c r="AA2546" i="2"/>
  <c r="AA2547" i="2"/>
  <c r="AA2548" i="2"/>
  <c r="AA2549" i="2"/>
  <c r="AA2550" i="2"/>
  <c r="AA2551" i="2"/>
  <c r="AA2552" i="2"/>
  <c r="AA2553" i="2"/>
  <c r="AA2554" i="2"/>
  <c r="AA2555" i="2"/>
  <c r="AA2556" i="2"/>
  <c r="AA2558" i="2"/>
  <c r="AA2559" i="2"/>
  <c r="AA2560" i="2"/>
  <c r="AA2561" i="2"/>
  <c r="AA2540" i="2"/>
  <c r="EH2237" i="2" l="1"/>
  <c r="EI2237" i="2" s="1"/>
  <c r="ER2237" i="2"/>
  <c r="ES2237" i="2" s="1"/>
  <c r="EB2237" i="2"/>
  <c r="EC2237" i="2" s="1"/>
  <c r="EL2237" i="2"/>
  <c r="EM2237" i="2" s="1"/>
  <c r="EF2237" i="2"/>
  <c r="EG2237" i="2" s="1"/>
  <c r="DZ2237" i="2"/>
  <c r="EA2237" i="2" s="1"/>
  <c r="ED2237" i="2"/>
  <c r="EE2237" i="2" s="1"/>
  <c r="EJ2237" i="2"/>
  <c r="EK2237" i="2" s="1"/>
  <c r="EN2237" i="2"/>
  <c r="EO2237" i="2" s="1"/>
  <c r="DX2237" i="2"/>
  <c r="DY2237" i="2" s="1"/>
  <c r="EP2237" i="2"/>
  <c r="EQ2237" i="2" s="1"/>
  <c r="ED2235" i="2"/>
  <c r="EE2235" i="2" s="1"/>
  <c r="EN2235" i="2"/>
  <c r="EO2235" i="2" s="1"/>
  <c r="DX2235" i="2"/>
  <c r="DY2235" i="2" s="1"/>
  <c r="EH2235" i="2"/>
  <c r="EI2235" i="2" s="1"/>
  <c r="DZ2235" i="2"/>
  <c r="EA2235" i="2" s="1"/>
  <c r="EL2235" i="2"/>
  <c r="EM2235" i="2" s="1"/>
  <c r="EF2235" i="2"/>
  <c r="EG2235" i="2" s="1"/>
  <c r="EJ2235" i="2"/>
  <c r="EK2235" i="2" s="1"/>
  <c r="EP2235" i="2"/>
  <c r="EQ2235" i="2" s="1"/>
  <c r="ER2235" i="2"/>
  <c r="ES2235" i="2" s="1"/>
  <c r="EB2235" i="2"/>
  <c r="EC2235" i="2" s="1"/>
  <c r="EJ2238" i="2"/>
  <c r="EK2238" i="2" s="1"/>
  <c r="ED2238" i="2"/>
  <c r="EE2238" i="2" s="1"/>
  <c r="EN2238" i="2"/>
  <c r="EO2238" i="2" s="1"/>
  <c r="EH2238" i="2"/>
  <c r="EI2238" i="2" s="1"/>
  <c r="ER2238" i="2"/>
  <c r="ES2238" i="2" s="1"/>
  <c r="DX2238" i="2"/>
  <c r="DY2238" i="2" s="1"/>
  <c r="EP2238" i="2"/>
  <c r="EQ2238" i="2" s="1"/>
  <c r="DZ2238" i="2"/>
  <c r="EA2238" i="2" s="1"/>
  <c r="EB2238" i="2"/>
  <c r="EC2238" i="2" s="1"/>
  <c r="EF2238" i="2"/>
  <c r="EG2238" i="2" s="1"/>
  <c r="EL2238" i="2"/>
  <c r="EM2238" i="2" s="1"/>
  <c r="EB2243" i="2"/>
  <c r="EC2243" i="2" s="1"/>
  <c r="DX2243" i="2"/>
  <c r="DY2243" i="2" s="1"/>
  <c r="EH2243" i="2"/>
  <c r="EI2243" i="2" s="1"/>
  <c r="DZ2243" i="2"/>
  <c r="EA2243" i="2" s="1"/>
  <c r="EL2243" i="2"/>
  <c r="EM2243" i="2" s="1"/>
  <c r="ER2243" i="2"/>
  <c r="ES2243" i="2" s="1"/>
  <c r="ED2243" i="2"/>
  <c r="EE2243" i="2" s="1"/>
  <c r="EF2243" i="2"/>
  <c r="EG2243" i="2" s="1"/>
  <c r="EJ2243" i="2"/>
  <c r="EK2243" i="2" s="1"/>
  <c r="EN2243" i="2"/>
  <c r="EO2243" i="2" s="1"/>
  <c r="EP2243" i="2"/>
  <c r="EQ2243" i="2" s="1"/>
  <c r="EB2242" i="2"/>
  <c r="EC2242" i="2" s="1"/>
  <c r="EL2242" i="2"/>
  <c r="EM2242" i="2" s="1"/>
  <c r="DX2242" i="2"/>
  <c r="DY2242" i="2" s="1"/>
  <c r="ED2242" i="2"/>
  <c r="EE2242" i="2" s="1"/>
  <c r="EF2242" i="2"/>
  <c r="EG2242" i="2" s="1"/>
  <c r="EH2242" i="2"/>
  <c r="EI2242" i="2" s="1"/>
  <c r="EJ2242" i="2"/>
  <c r="EK2242" i="2" s="1"/>
  <c r="EN2242" i="2"/>
  <c r="EO2242" i="2" s="1"/>
  <c r="EP2242" i="2"/>
  <c r="EQ2242" i="2" s="1"/>
  <c r="ER2242" i="2"/>
  <c r="ES2242" i="2" s="1"/>
  <c r="DZ2242" i="2"/>
  <c r="EA2242" i="2" s="1"/>
  <c r="EP2234" i="2"/>
  <c r="EQ2234" i="2" s="1"/>
  <c r="DX2234" i="2"/>
  <c r="DY2234" i="2" s="1"/>
  <c r="EH2234" i="2"/>
  <c r="EI2234" i="2" s="1"/>
  <c r="EL2234" i="2"/>
  <c r="EM2234" i="2" s="1"/>
  <c r="EJ2234" i="2"/>
  <c r="EK2234" i="2" s="1"/>
  <c r="EN2234" i="2"/>
  <c r="EO2234" i="2" s="1"/>
  <c r="DZ2234" i="2"/>
  <c r="EA2234" i="2" s="1"/>
  <c r="ER2234" i="2"/>
  <c r="ES2234" i="2" s="1"/>
  <c r="EB2234" i="2"/>
  <c r="EC2234" i="2" s="1"/>
  <c r="ED2234" i="2"/>
  <c r="EE2234" i="2" s="1"/>
  <c r="EF2234" i="2"/>
  <c r="EG2234" i="2" s="1"/>
  <c r="EP2236" i="2"/>
  <c r="EQ2236" i="2" s="1"/>
  <c r="DX2236" i="2"/>
  <c r="DY2236" i="2" s="1"/>
  <c r="EB2236" i="2"/>
  <c r="EC2236" i="2" s="1"/>
  <c r="EL2236" i="2"/>
  <c r="EM2236" i="2" s="1"/>
  <c r="ED2236" i="2"/>
  <c r="EE2236" i="2" s="1"/>
  <c r="EF2236" i="2"/>
  <c r="EG2236" i="2" s="1"/>
  <c r="EH2236" i="2"/>
  <c r="EI2236" i="2" s="1"/>
  <c r="EJ2236" i="2"/>
  <c r="EK2236" i="2" s="1"/>
  <c r="EN2236" i="2"/>
  <c r="EO2236" i="2" s="1"/>
  <c r="ER2236" i="2"/>
  <c r="ES2236" i="2" s="1"/>
  <c r="DZ2236" i="2"/>
  <c r="EA2236" i="2" s="1"/>
  <c r="DZ2241" i="2"/>
  <c r="EA2241" i="2" s="1"/>
  <c r="EJ2241" i="2"/>
  <c r="EK2241" i="2" s="1"/>
  <c r="ED2241" i="2"/>
  <c r="EE2241" i="2" s="1"/>
  <c r="EP2241" i="2"/>
  <c r="EQ2241" i="2" s="1"/>
  <c r="EH2241" i="2"/>
  <c r="EI2241" i="2" s="1"/>
  <c r="EF2241" i="2"/>
  <c r="EG2241" i="2" s="1"/>
  <c r="EL2241" i="2"/>
  <c r="EM2241" i="2" s="1"/>
  <c r="EN2241" i="2"/>
  <c r="EO2241" i="2" s="1"/>
  <c r="DX2241" i="2"/>
  <c r="DY2241" i="2" s="1"/>
  <c r="ER2241" i="2"/>
  <c r="ES2241" i="2" s="1"/>
  <c r="EB2241" i="2"/>
  <c r="EC2241" i="2" s="1"/>
  <c r="EJ2233" i="2"/>
  <c r="EK2233" i="2" s="1"/>
  <c r="DZ2233" i="2"/>
  <c r="EA2233" i="2" s="1"/>
  <c r="EL2233" i="2"/>
  <c r="EM2233" i="2" s="1"/>
  <c r="EP2233" i="2"/>
  <c r="EQ2233" i="2" s="1"/>
  <c r="DX2233" i="2"/>
  <c r="DY2233" i="2" s="1"/>
  <c r="EB2233" i="2"/>
  <c r="EC2233" i="2" s="1"/>
  <c r="ER2233" i="2"/>
  <c r="ES2233" i="2" s="1"/>
  <c r="ED2233" i="2"/>
  <c r="EE2233" i="2" s="1"/>
  <c r="EF2233" i="2"/>
  <c r="EG2233" i="2" s="1"/>
  <c r="EH2233" i="2"/>
  <c r="EI2233" i="2" s="1"/>
  <c r="EN2233" i="2"/>
  <c r="EO2233" i="2" s="1"/>
  <c r="EF2239" i="2"/>
  <c r="EG2239" i="2" s="1"/>
  <c r="EP2239" i="2"/>
  <c r="EQ2239" i="2" s="1"/>
  <c r="EH2239" i="2"/>
  <c r="EI2239" i="2" s="1"/>
  <c r="DX2239" i="2"/>
  <c r="DY2239" i="2" s="1"/>
  <c r="EN2239" i="2"/>
  <c r="EO2239" i="2" s="1"/>
  <c r="DZ2239" i="2"/>
  <c r="EA2239" i="2" s="1"/>
  <c r="ER2239" i="2"/>
  <c r="ES2239" i="2" s="1"/>
  <c r="EB2239" i="2"/>
  <c r="EC2239" i="2" s="1"/>
  <c r="ED2239" i="2"/>
  <c r="EE2239" i="2" s="1"/>
  <c r="EJ2239" i="2"/>
  <c r="EK2239" i="2" s="1"/>
  <c r="EL2239" i="2"/>
  <c r="EM2239" i="2" s="1"/>
  <c r="EL2240" i="2"/>
  <c r="EM2240" i="2" s="1"/>
  <c r="ED2240" i="2"/>
  <c r="EE2240" i="2" s="1"/>
  <c r="EP2240" i="2"/>
  <c r="EQ2240" i="2" s="1"/>
  <c r="EH2240" i="2"/>
  <c r="EI2240" i="2" s="1"/>
  <c r="ER2240" i="2"/>
  <c r="ES2240" i="2" s="1"/>
  <c r="EJ2240" i="2"/>
  <c r="EK2240" i="2" s="1"/>
  <c r="EN2240" i="2"/>
  <c r="EO2240" i="2" s="1"/>
  <c r="DX2240" i="2"/>
  <c r="DY2240" i="2" s="1"/>
  <c r="DZ2240" i="2"/>
  <c r="EA2240" i="2" s="1"/>
  <c r="EB2240" i="2"/>
  <c r="EC2240" i="2" s="1"/>
  <c r="EF2240" i="2"/>
  <c r="EG2240" i="2" s="1"/>
  <c r="AC2542" i="2"/>
  <c r="AC2559" i="2"/>
  <c r="AC2558" i="2"/>
  <c r="AC2549" i="2"/>
  <c r="AC2548" i="2"/>
  <c r="AC2541" i="2"/>
  <c r="AC2556" i="2"/>
  <c r="AC2555" i="2"/>
  <c r="AC2547" i="2"/>
  <c r="AC2551" i="2"/>
  <c r="AC2554" i="2"/>
  <c r="AC2546" i="2"/>
  <c r="AC2560" i="2"/>
  <c r="AC2550" i="2"/>
  <c r="AC2543" i="2"/>
  <c r="AC2540" i="2"/>
  <c r="AC2553" i="2"/>
  <c r="AC2545" i="2"/>
  <c r="AC2561" i="2"/>
  <c r="AC2552" i="2"/>
  <c r="AC2544" i="2"/>
  <c r="DH3336" i="2"/>
  <c r="DH3337" i="2"/>
  <c r="DH3338" i="2"/>
  <c r="DH3339" i="2"/>
  <c r="DH3340" i="2"/>
  <c r="DH3341" i="2"/>
  <c r="DH3342" i="2"/>
  <c r="DH3343" i="2"/>
  <c r="DH3344" i="2"/>
  <c r="DH3345" i="2"/>
  <c r="DH3346" i="2"/>
  <c r="DH3347" i="2"/>
  <c r="DH3348" i="2"/>
  <c r="DH3349" i="2"/>
  <c r="DH3350" i="2"/>
  <c r="DH3351" i="2"/>
  <c r="DH3352" i="2"/>
  <c r="DH3353" i="2"/>
  <c r="DH3354" i="2"/>
  <c r="DH3355" i="2"/>
  <c r="DH3356" i="2"/>
  <c r="DH3357" i="2"/>
  <c r="DH3358" i="2"/>
  <c r="DH3359" i="2"/>
  <c r="DH3360" i="2"/>
  <c r="DH3361" i="2"/>
  <c r="DH3362" i="2"/>
  <c r="DH3363" i="2"/>
  <c r="DH3364" i="2"/>
  <c r="DH3365" i="2"/>
  <c r="DH3366" i="2"/>
  <c r="DH3367" i="2"/>
  <c r="DH3368" i="2"/>
  <c r="DH3369" i="2"/>
  <c r="DH3370" i="2"/>
  <c r="DH3371" i="2"/>
  <c r="DH3372" i="2"/>
  <c r="DH3373" i="2"/>
  <c r="DH3374" i="2"/>
  <c r="DH3375" i="2"/>
  <c r="DH3376" i="2"/>
  <c r="DH3377" i="2"/>
  <c r="DH3378" i="2"/>
  <c r="DH3379" i="2"/>
  <c r="DH3380" i="2"/>
  <c r="DH3381" i="2"/>
  <c r="DH3382" i="2"/>
  <c r="DH3383" i="2"/>
  <c r="DH3335" i="2"/>
  <c r="DQ3336" i="2"/>
  <c r="DQ3337" i="2"/>
  <c r="DQ3338" i="2"/>
  <c r="DQ3339" i="2"/>
  <c r="DQ3340" i="2"/>
  <c r="DQ3341" i="2"/>
  <c r="DQ3342" i="2"/>
  <c r="DQ3343" i="2"/>
  <c r="DQ3344" i="2"/>
  <c r="DQ3345" i="2"/>
  <c r="DQ3346" i="2"/>
  <c r="DQ3347" i="2"/>
  <c r="DQ3348" i="2"/>
  <c r="DQ3349" i="2"/>
  <c r="DQ3350" i="2"/>
  <c r="DQ3351" i="2"/>
  <c r="DQ3352" i="2"/>
  <c r="DQ3353" i="2"/>
  <c r="DQ3354" i="2"/>
  <c r="DQ3355" i="2"/>
  <c r="DQ3356" i="2"/>
  <c r="DQ3357" i="2"/>
  <c r="DQ3358" i="2"/>
  <c r="DQ3359" i="2"/>
  <c r="DQ3360" i="2"/>
  <c r="DQ3361" i="2"/>
  <c r="DQ3362" i="2"/>
  <c r="DQ3363" i="2"/>
  <c r="DQ3364" i="2"/>
  <c r="DQ3365" i="2"/>
  <c r="DQ3366" i="2"/>
  <c r="DQ3367" i="2"/>
  <c r="DQ3368" i="2"/>
  <c r="DQ3369" i="2"/>
  <c r="DQ3370" i="2"/>
  <c r="DQ3371" i="2"/>
  <c r="DQ3372" i="2"/>
  <c r="DQ3373" i="2"/>
  <c r="DQ3374" i="2"/>
  <c r="DQ3375" i="2"/>
  <c r="DQ3376" i="2"/>
  <c r="DQ3377" i="2"/>
  <c r="DQ3378" i="2"/>
  <c r="DQ3379" i="2"/>
  <c r="DQ3380" i="2"/>
  <c r="DQ3381" i="2"/>
  <c r="DQ3382" i="2"/>
  <c r="DQ3383" i="2"/>
  <c r="DQ3384" i="2"/>
  <c r="DQ3335" i="2"/>
  <c r="AG3336" i="2"/>
  <c r="AG3337" i="2"/>
  <c r="AG3338" i="2"/>
  <c r="AG3339" i="2"/>
  <c r="AG3340" i="2"/>
  <c r="AG3341" i="2"/>
  <c r="AG3342" i="2"/>
  <c r="AG3343" i="2"/>
  <c r="AG3344" i="2"/>
  <c r="AG3345" i="2"/>
  <c r="AG3346" i="2"/>
  <c r="AG3347" i="2"/>
  <c r="AG3348" i="2"/>
  <c r="AG3349" i="2"/>
  <c r="AG3350" i="2"/>
  <c r="AG3351" i="2"/>
  <c r="AG3352" i="2"/>
  <c r="AG3353" i="2"/>
  <c r="AG3354" i="2"/>
  <c r="AG3355" i="2"/>
  <c r="AG3356" i="2"/>
  <c r="AG3357" i="2"/>
  <c r="AG3358" i="2"/>
  <c r="AG3359" i="2"/>
  <c r="AG3360" i="2"/>
  <c r="AG3361" i="2"/>
  <c r="AG3362" i="2"/>
  <c r="AG3363" i="2"/>
  <c r="AG3364" i="2"/>
  <c r="AG3365" i="2"/>
  <c r="AG3366" i="2"/>
  <c r="AG3367" i="2"/>
  <c r="AG3368" i="2"/>
  <c r="AG3369" i="2"/>
  <c r="AG3370" i="2"/>
  <c r="AG3371" i="2"/>
  <c r="AG3372" i="2"/>
  <c r="AG3373" i="2"/>
  <c r="AG3374" i="2"/>
  <c r="AG3375" i="2"/>
  <c r="AG3376" i="2"/>
  <c r="AG3377" i="2"/>
  <c r="AG3378" i="2"/>
  <c r="AG3379" i="2"/>
  <c r="AG3380" i="2"/>
  <c r="AG3381" i="2"/>
  <c r="AG3382" i="2"/>
  <c r="AG3383" i="2"/>
  <c r="AG3384" i="2"/>
  <c r="AG3335" i="2"/>
  <c r="AG3480" i="2"/>
  <c r="AG3481" i="2"/>
  <c r="AG3482" i="2"/>
  <c r="AG3483" i="2"/>
  <c r="AG3484" i="2"/>
  <c r="AG3485" i="2"/>
  <c r="AG3486" i="2"/>
  <c r="AG3487" i="2"/>
  <c r="AG3488" i="2"/>
  <c r="AG3489" i="2"/>
  <c r="AG3490" i="2"/>
  <c r="AG3491" i="2"/>
  <c r="AG3492" i="2"/>
  <c r="AG3493" i="2"/>
  <c r="AG3494" i="2"/>
  <c r="AG3495" i="2"/>
  <c r="AG3496" i="2"/>
  <c r="AG3497" i="2"/>
  <c r="AG3498" i="2"/>
  <c r="AG3499" i="2"/>
  <c r="AG3500" i="2"/>
  <c r="AG3501" i="2"/>
  <c r="AG3502" i="2"/>
  <c r="AG3503" i="2"/>
  <c r="AG3504" i="2"/>
  <c r="AG3505" i="2"/>
  <c r="AG3506" i="2"/>
  <c r="AG3507" i="2"/>
  <c r="AG3508" i="2"/>
  <c r="AG3509" i="2"/>
  <c r="AG3510" i="2"/>
  <c r="AG3511" i="2"/>
  <c r="AG3512" i="2"/>
  <c r="AG3513" i="2"/>
  <c r="AG3514" i="2"/>
  <c r="AG3515" i="2"/>
  <c r="AG3516" i="2"/>
  <c r="AG3517" i="2"/>
  <c r="AG3518" i="2"/>
  <c r="AG3519" i="2"/>
  <c r="AG3520" i="2"/>
  <c r="AG3521" i="2"/>
  <c r="AG3522" i="2"/>
  <c r="AG3523" i="2"/>
  <c r="AG3524" i="2"/>
  <c r="AG3525" i="2"/>
  <c r="AG3526" i="2"/>
  <c r="AG3527" i="2"/>
  <c r="AG3528" i="2"/>
  <c r="AG3529" i="2"/>
  <c r="AG3530" i="2"/>
  <c r="AG3531" i="2"/>
  <c r="AG3532" i="2"/>
  <c r="AG3533" i="2"/>
  <c r="AG3479" i="2"/>
  <c r="AG3302" i="2"/>
  <c r="AG3303" i="2"/>
  <c r="AG3304" i="2"/>
  <c r="AG3305" i="2"/>
  <c r="AG3306" i="2"/>
  <c r="AG3307" i="2"/>
  <c r="AG3308" i="2"/>
  <c r="AG3309" i="2"/>
  <c r="AG3310" i="2"/>
  <c r="AG3311" i="2"/>
  <c r="AG3312" i="2"/>
  <c r="AG3313" i="2"/>
  <c r="AG3314" i="2"/>
  <c r="AG3315" i="2"/>
  <c r="AG3316" i="2"/>
  <c r="AG3317" i="2"/>
  <c r="AG3318" i="2"/>
  <c r="AG3319" i="2"/>
  <c r="AG3320" i="2"/>
  <c r="AG3321" i="2"/>
  <c r="AG3301" i="2"/>
  <c r="DH3077" i="2"/>
  <c r="DH3078" i="2"/>
  <c r="DH3079" i="2"/>
  <c r="DH3080" i="2"/>
  <c r="DH3081" i="2"/>
  <c r="DH3082" i="2"/>
  <c r="DH3083" i="2"/>
  <c r="DH3084" i="2"/>
  <c r="DH3085" i="2"/>
  <c r="DH3086" i="2"/>
  <c r="DH3087" i="2"/>
  <c r="DH3088" i="2"/>
  <c r="DH3089" i="2"/>
  <c r="DH3090" i="2"/>
  <c r="DH3091" i="2"/>
  <c r="DH3092" i="2"/>
  <c r="DH3093" i="2"/>
  <c r="DH3094" i="2"/>
  <c r="DH3095" i="2"/>
  <c r="DH3096" i="2"/>
  <c r="DH3097" i="2"/>
  <c r="DH3098" i="2"/>
  <c r="DH3099" i="2"/>
  <c r="DH3100" i="2"/>
  <c r="DH3101" i="2"/>
  <c r="DH3102" i="2"/>
  <c r="DH3076" i="2"/>
  <c r="DH3075" i="2"/>
  <c r="DH3063" i="2"/>
  <c r="DH3064" i="2"/>
  <c r="DH3065" i="2"/>
  <c r="DH3066" i="2"/>
  <c r="DH3067" i="2"/>
  <c r="DH3068" i="2"/>
  <c r="DH3069" i="2"/>
  <c r="DH3070" i="2"/>
  <c r="DH3071" i="2"/>
  <c r="DH3072" i="2"/>
  <c r="DH3073" i="2"/>
  <c r="DH3074" i="2"/>
  <c r="DH3062" i="2"/>
  <c r="AG3032" i="2"/>
  <c r="AG3033" i="2"/>
  <c r="AG3034" i="2"/>
  <c r="AG3035" i="2"/>
  <c r="AG3036" i="2"/>
  <c r="AG3037" i="2"/>
  <c r="AG3038" i="2"/>
  <c r="AG3039" i="2"/>
  <c r="AG3041" i="2"/>
  <c r="AG3042" i="2"/>
  <c r="AG3043" i="2"/>
  <c r="AG3044" i="2"/>
  <c r="AG3045" i="2"/>
  <c r="AG3046" i="2"/>
  <c r="AG3047" i="2"/>
  <c r="AG3048" i="2"/>
  <c r="AG3049" i="2"/>
  <c r="AG3050" i="2"/>
  <c r="AG3051" i="2"/>
  <c r="AG3052" i="2"/>
  <c r="AG3055" i="2"/>
  <c r="AG3057" i="2"/>
  <c r="AG3058" i="2"/>
  <c r="AG3031" i="2"/>
  <c r="DJ3547" i="2"/>
  <c r="DJ3537" i="2"/>
  <c r="DJ3538" i="2"/>
  <c r="DJ3539" i="2"/>
  <c r="DJ3540" i="2"/>
  <c r="DJ3541" i="2"/>
  <c r="DJ3542" i="2"/>
  <c r="DJ3543" i="2"/>
  <c r="DJ3544" i="2"/>
  <c r="DJ3545" i="2"/>
  <c r="DJ3546" i="2"/>
  <c r="DJ3536" i="2"/>
  <c r="AA3537" i="2"/>
  <c r="AA3538" i="2"/>
  <c r="AA3539" i="2"/>
  <c r="AA3540" i="2"/>
  <c r="AA3541" i="2"/>
  <c r="AA3542" i="2"/>
  <c r="AA3543" i="2"/>
  <c r="AA3544" i="2"/>
  <c r="AA3545" i="2"/>
  <c r="AA3546" i="2"/>
  <c r="AA3547" i="2"/>
  <c r="AA3548" i="2"/>
  <c r="AA3536" i="2"/>
  <c r="DH3480" i="2"/>
  <c r="DH3481" i="2"/>
  <c r="DH3482" i="2"/>
  <c r="DH3483" i="2"/>
  <c r="DH3484" i="2"/>
  <c r="DH3485" i="2"/>
  <c r="DH3486" i="2"/>
  <c r="DH3487" i="2"/>
  <c r="DH3488" i="2"/>
  <c r="DH3489" i="2"/>
  <c r="DH3490" i="2"/>
  <c r="DH3491" i="2"/>
  <c r="DH3492" i="2"/>
  <c r="DH3493" i="2"/>
  <c r="DH3494" i="2"/>
  <c r="DH3495" i="2"/>
  <c r="DH3496" i="2"/>
  <c r="DH3497" i="2"/>
  <c r="DH3498" i="2"/>
  <c r="DH3499" i="2"/>
  <c r="DH3500" i="2"/>
  <c r="DH3501" i="2"/>
  <c r="DH3502" i="2"/>
  <c r="DH3503" i="2"/>
  <c r="DH3504" i="2"/>
  <c r="DH3505" i="2"/>
  <c r="DH3506" i="2"/>
  <c r="DH3507" i="2"/>
  <c r="DH3508" i="2"/>
  <c r="DH3509" i="2"/>
  <c r="DH3510" i="2"/>
  <c r="DH3511" i="2"/>
  <c r="DH3512" i="2"/>
  <c r="DH3513" i="2"/>
  <c r="DH3514" i="2"/>
  <c r="DH3515" i="2"/>
  <c r="DH3516" i="2"/>
  <c r="DH3517" i="2"/>
  <c r="DH3518" i="2"/>
  <c r="DH3519" i="2"/>
  <c r="DH3520" i="2"/>
  <c r="DH3521" i="2"/>
  <c r="DH3522" i="2"/>
  <c r="DH3523" i="2"/>
  <c r="DH3524" i="2"/>
  <c r="DH3525" i="2"/>
  <c r="DH3526" i="2"/>
  <c r="DH3527" i="2"/>
  <c r="DH3528" i="2"/>
  <c r="DH3529" i="2"/>
  <c r="DH3530" i="2"/>
  <c r="DH3531" i="2"/>
  <c r="DH3532" i="2"/>
  <c r="DH3533" i="2"/>
  <c r="DH3534" i="2"/>
  <c r="DH3479" i="2"/>
  <c r="DR3481" i="2"/>
  <c r="DR3482" i="2"/>
  <c r="DR3483" i="2"/>
  <c r="DR3484" i="2"/>
  <c r="DR3485" i="2"/>
  <c r="DR3487" i="2"/>
  <c r="DR3489" i="2"/>
  <c r="DR3490" i="2"/>
  <c r="DR3491" i="2"/>
  <c r="DR3492" i="2"/>
  <c r="DR3493" i="2"/>
  <c r="DR3495" i="2"/>
  <c r="DR3497" i="2"/>
  <c r="DR3498" i="2"/>
  <c r="DR3499" i="2"/>
  <c r="DR3500" i="2"/>
  <c r="DR3501" i="2"/>
  <c r="DR3503" i="2"/>
  <c r="DR3504" i="2"/>
  <c r="DR3505" i="2"/>
  <c r="DR3506" i="2"/>
  <c r="DR3507" i="2"/>
  <c r="DR3509" i="2"/>
  <c r="DR3510" i="2"/>
  <c r="DR3512" i="2"/>
  <c r="DR3513" i="2"/>
  <c r="DR3514" i="2"/>
  <c r="DR3515" i="2"/>
  <c r="DR3516" i="2"/>
  <c r="DR3518" i="2"/>
  <c r="DR3520" i="2"/>
  <c r="DR3521" i="2"/>
  <c r="DR3522" i="2"/>
  <c r="DR3523" i="2"/>
  <c r="DR3524" i="2"/>
  <c r="DR3526" i="2"/>
  <c r="DR3528" i="2"/>
  <c r="DR3529" i="2"/>
  <c r="DR3530" i="2"/>
  <c r="DR3531" i="2"/>
  <c r="DR3532" i="2"/>
  <c r="DR3479" i="2"/>
  <c r="DQ3481" i="2"/>
  <c r="DQ3482" i="2"/>
  <c r="DQ3483" i="2"/>
  <c r="DQ3484" i="2"/>
  <c r="DQ3485" i="2"/>
  <c r="DQ3487" i="2"/>
  <c r="DQ3489" i="2"/>
  <c r="DQ3490" i="2"/>
  <c r="DQ3491" i="2"/>
  <c r="DQ3492" i="2"/>
  <c r="DQ3493" i="2"/>
  <c r="DQ3495" i="2"/>
  <c r="DQ3497" i="2"/>
  <c r="DQ3498" i="2"/>
  <c r="DQ3499" i="2"/>
  <c r="DQ3500" i="2"/>
  <c r="DQ3501" i="2"/>
  <c r="DQ3503" i="2"/>
  <c r="DQ3504" i="2"/>
  <c r="DQ3505" i="2"/>
  <c r="DQ3506" i="2"/>
  <c r="DQ3507" i="2"/>
  <c r="DQ3509" i="2"/>
  <c r="DQ3510" i="2"/>
  <c r="DQ3512" i="2"/>
  <c r="DQ3513" i="2"/>
  <c r="DQ3514" i="2"/>
  <c r="DQ3515" i="2"/>
  <c r="DQ3516" i="2"/>
  <c r="DQ3518" i="2"/>
  <c r="DQ3520" i="2"/>
  <c r="DQ3521" i="2"/>
  <c r="DQ3522" i="2"/>
  <c r="DQ3523" i="2"/>
  <c r="DQ3524" i="2"/>
  <c r="DQ3526" i="2"/>
  <c r="DQ3528" i="2"/>
  <c r="DQ3529" i="2"/>
  <c r="DQ3530" i="2"/>
  <c r="DQ3531" i="2"/>
  <c r="DQ3532" i="2"/>
  <c r="DQ3479" i="2"/>
  <c r="DH3478" i="2"/>
  <c r="DH3450" i="2"/>
  <c r="DH3451" i="2"/>
  <c r="DH3452" i="2"/>
  <c r="DH3453" i="2"/>
  <c r="DH3454" i="2"/>
  <c r="DH3455" i="2"/>
  <c r="DH3456" i="2"/>
  <c r="DH3457" i="2"/>
  <c r="DH3458" i="2"/>
  <c r="DH3459" i="2"/>
  <c r="DH3460" i="2"/>
  <c r="DH3461" i="2"/>
  <c r="DH3462" i="2"/>
  <c r="DH3463" i="2"/>
  <c r="DH3464" i="2"/>
  <c r="DH3465" i="2"/>
  <c r="DH3466" i="2"/>
  <c r="DH3467" i="2"/>
  <c r="DH3468" i="2"/>
  <c r="DH3469" i="2"/>
  <c r="DH3470" i="2"/>
  <c r="DH3471" i="2"/>
  <c r="DH3472" i="2"/>
  <c r="DH3473" i="2"/>
  <c r="DH3474" i="2"/>
  <c r="DH3475" i="2"/>
  <c r="DH3476" i="2"/>
  <c r="DH3477" i="2"/>
  <c r="DH3449" i="2"/>
  <c r="DJ3448" i="2"/>
  <c r="DJ3447" i="2"/>
  <c r="DJ3446" i="2"/>
  <c r="DJ3445" i="2"/>
  <c r="DJ3444" i="2"/>
  <c r="DJ3443" i="2"/>
  <c r="DJ3442" i="2"/>
  <c r="DJ3441" i="2"/>
  <c r="DJ3440" i="2"/>
  <c r="DJ3439" i="2"/>
  <c r="DJ3438" i="2"/>
  <c r="DJ3437" i="2"/>
  <c r="DJ3436" i="2"/>
  <c r="DJ3435" i="2"/>
  <c r="DJ3434" i="2"/>
  <c r="DJ3433" i="2"/>
  <c r="DJ3432" i="2"/>
  <c r="DJ3431" i="2"/>
  <c r="DJ3429" i="2"/>
  <c r="DJ3430" i="2"/>
  <c r="DJ3428" i="2"/>
  <c r="DJ3413" i="2"/>
  <c r="DH3414" i="2"/>
  <c r="DH3415" i="2"/>
  <c r="DH3416" i="2"/>
  <c r="DH3417" i="2"/>
  <c r="DH3418" i="2"/>
  <c r="DH3419" i="2"/>
  <c r="DH3420" i="2"/>
  <c r="DH3421" i="2"/>
  <c r="DH3422" i="2"/>
  <c r="DH3423" i="2"/>
  <c r="DH3424" i="2"/>
  <c r="DH3425" i="2"/>
  <c r="DH3426" i="2"/>
  <c r="DH3427" i="2"/>
  <c r="DJ3422" i="2" l="1"/>
  <c r="DZ3422" i="2"/>
  <c r="EA3422" i="2" s="1"/>
  <c r="EH3422" i="2"/>
  <c r="EI3422" i="2" s="1"/>
  <c r="EP3422" i="2"/>
  <c r="EQ3422" i="2" s="1"/>
  <c r="EB3422" i="2"/>
  <c r="EC3422" i="2" s="1"/>
  <c r="EJ3422" i="2"/>
  <c r="EK3422" i="2" s="1"/>
  <c r="ER3422" i="2"/>
  <c r="ES3422" i="2" s="1"/>
  <c r="ED3422" i="2"/>
  <c r="EE3422" i="2" s="1"/>
  <c r="EL3422" i="2"/>
  <c r="EM3422" i="2" s="1"/>
  <c r="DX3422" i="2"/>
  <c r="DY3422" i="2" s="1"/>
  <c r="EF3422" i="2"/>
  <c r="EG3422" i="2" s="1"/>
  <c r="EN3422" i="2"/>
  <c r="EO3422" i="2" s="1"/>
  <c r="DJ3420" i="2"/>
  <c r="ED3420" i="2"/>
  <c r="EE3420" i="2" s="1"/>
  <c r="EL3420" i="2"/>
  <c r="EM3420" i="2" s="1"/>
  <c r="DX3420" i="2"/>
  <c r="DY3420" i="2" s="1"/>
  <c r="EF3420" i="2"/>
  <c r="EG3420" i="2" s="1"/>
  <c r="EN3420" i="2"/>
  <c r="EO3420" i="2" s="1"/>
  <c r="DZ3420" i="2"/>
  <c r="EA3420" i="2" s="1"/>
  <c r="EH3420" i="2"/>
  <c r="EI3420" i="2" s="1"/>
  <c r="EP3420" i="2"/>
  <c r="EQ3420" i="2" s="1"/>
  <c r="EB3420" i="2"/>
  <c r="EC3420" i="2" s="1"/>
  <c r="EJ3420" i="2"/>
  <c r="EK3420" i="2" s="1"/>
  <c r="ER3420" i="2"/>
  <c r="ES3420" i="2" s="1"/>
  <c r="DJ3467" i="2"/>
  <c r="EB3467" i="2"/>
  <c r="EC3467" i="2" s="1"/>
  <c r="EJ3467" i="2"/>
  <c r="EK3467" i="2" s="1"/>
  <c r="ER3467" i="2"/>
  <c r="ES3467" i="2" s="1"/>
  <c r="ED3467" i="2"/>
  <c r="EE3467" i="2" s="1"/>
  <c r="EL3467" i="2"/>
  <c r="EM3467" i="2" s="1"/>
  <c r="DX3467" i="2"/>
  <c r="DY3467" i="2" s="1"/>
  <c r="EF3467" i="2"/>
  <c r="EG3467" i="2" s="1"/>
  <c r="EN3467" i="2"/>
  <c r="EO3467" i="2" s="1"/>
  <c r="DZ3467" i="2"/>
  <c r="EA3467" i="2" s="1"/>
  <c r="EH3467" i="2"/>
  <c r="EI3467" i="2" s="1"/>
  <c r="EP3467" i="2"/>
  <c r="EQ3467" i="2" s="1"/>
  <c r="DJ3451" i="2"/>
  <c r="EB3451" i="2"/>
  <c r="EC3451" i="2" s="1"/>
  <c r="EJ3451" i="2"/>
  <c r="EK3451" i="2" s="1"/>
  <c r="ER3451" i="2"/>
  <c r="ES3451" i="2" s="1"/>
  <c r="ED3451" i="2"/>
  <c r="EE3451" i="2" s="1"/>
  <c r="EL3451" i="2"/>
  <c r="EM3451" i="2" s="1"/>
  <c r="DX3451" i="2"/>
  <c r="DY3451" i="2" s="1"/>
  <c r="EF3451" i="2"/>
  <c r="EG3451" i="2" s="1"/>
  <c r="EN3451" i="2"/>
  <c r="EO3451" i="2" s="1"/>
  <c r="DZ3451" i="2"/>
  <c r="EA3451" i="2" s="1"/>
  <c r="EH3451" i="2"/>
  <c r="EI3451" i="2" s="1"/>
  <c r="EP3451" i="2"/>
  <c r="EQ3451" i="2" s="1"/>
  <c r="DJ3526" i="2"/>
  <c r="DZ3526" i="2"/>
  <c r="EA3526" i="2" s="1"/>
  <c r="EH3526" i="2"/>
  <c r="EI3526" i="2" s="1"/>
  <c r="EP3526" i="2"/>
  <c r="EQ3526" i="2" s="1"/>
  <c r="EB3526" i="2"/>
  <c r="EC3526" i="2" s="1"/>
  <c r="EJ3526" i="2"/>
  <c r="EK3526" i="2" s="1"/>
  <c r="ER3526" i="2"/>
  <c r="ES3526" i="2" s="1"/>
  <c r="ED3526" i="2"/>
  <c r="EE3526" i="2" s="1"/>
  <c r="EL3526" i="2"/>
  <c r="EM3526" i="2" s="1"/>
  <c r="DX3526" i="2"/>
  <c r="DY3526" i="2" s="1"/>
  <c r="EF3526" i="2"/>
  <c r="EG3526" i="2" s="1"/>
  <c r="EN3526" i="2"/>
  <c r="EO3526" i="2" s="1"/>
  <c r="DJ3510" i="2"/>
  <c r="DZ3510" i="2"/>
  <c r="EA3510" i="2" s="1"/>
  <c r="EH3510" i="2"/>
  <c r="EI3510" i="2" s="1"/>
  <c r="EP3510" i="2"/>
  <c r="EQ3510" i="2" s="1"/>
  <c r="EB3510" i="2"/>
  <c r="EC3510" i="2" s="1"/>
  <c r="EJ3510" i="2"/>
  <c r="EK3510" i="2" s="1"/>
  <c r="ER3510" i="2"/>
  <c r="ES3510" i="2" s="1"/>
  <c r="ED3510" i="2"/>
  <c r="EE3510" i="2" s="1"/>
  <c r="EL3510" i="2"/>
  <c r="EM3510" i="2" s="1"/>
  <c r="DX3510" i="2"/>
  <c r="DY3510" i="2" s="1"/>
  <c r="EF3510" i="2"/>
  <c r="EG3510" i="2" s="1"/>
  <c r="EN3510" i="2"/>
  <c r="EO3510" i="2" s="1"/>
  <c r="DJ3502" i="2"/>
  <c r="DZ3502" i="2"/>
  <c r="EA3502" i="2" s="1"/>
  <c r="EH3502" i="2"/>
  <c r="EI3502" i="2" s="1"/>
  <c r="EP3502" i="2"/>
  <c r="EQ3502" i="2" s="1"/>
  <c r="EB3502" i="2"/>
  <c r="EC3502" i="2" s="1"/>
  <c r="EJ3502" i="2"/>
  <c r="EK3502" i="2" s="1"/>
  <c r="ER3502" i="2"/>
  <c r="ES3502" i="2" s="1"/>
  <c r="ED3502" i="2"/>
  <c r="EE3502" i="2" s="1"/>
  <c r="EL3502" i="2"/>
  <c r="EM3502" i="2" s="1"/>
  <c r="DX3502" i="2"/>
  <c r="DY3502" i="2" s="1"/>
  <c r="EF3502" i="2"/>
  <c r="EG3502" i="2" s="1"/>
  <c r="EN3502" i="2"/>
  <c r="EO3502" i="2" s="1"/>
  <c r="DJ3486" i="2"/>
  <c r="DZ3486" i="2"/>
  <c r="EA3486" i="2" s="1"/>
  <c r="EH3486" i="2"/>
  <c r="EI3486" i="2" s="1"/>
  <c r="EP3486" i="2"/>
  <c r="EQ3486" i="2" s="1"/>
  <c r="EB3486" i="2"/>
  <c r="EC3486" i="2" s="1"/>
  <c r="EJ3486" i="2"/>
  <c r="EK3486" i="2" s="1"/>
  <c r="ER3486" i="2"/>
  <c r="ES3486" i="2" s="1"/>
  <c r="ED3486" i="2"/>
  <c r="EE3486" i="2" s="1"/>
  <c r="EL3486" i="2"/>
  <c r="EM3486" i="2" s="1"/>
  <c r="DX3486" i="2"/>
  <c r="DY3486" i="2" s="1"/>
  <c r="EF3486" i="2"/>
  <c r="EG3486" i="2" s="1"/>
  <c r="EN3486" i="2"/>
  <c r="EO3486" i="2" s="1"/>
  <c r="DJ3062" i="2"/>
  <c r="DX3062" i="2"/>
  <c r="DY3062" i="2" s="1"/>
  <c r="EF3062" i="2"/>
  <c r="EG3062" i="2" s="1"/>
  <c r="EN3062" i="2"/>
  <c r="EO3062" i="2" s="1"/>
  <c r="DZ3062" i="2"/>
  <c r="EA3062" i="2" s="1"/>
  <c r="EH3062" i="2"/>
  <c r="EI3062" i="2" s="1"/>
  <c r="EP3062" i="2"/>
  <c r="EQ3062" i="2" s="1"/>
  <c r="EB3062" i="2"/>
  <c r="EC3062" i="2" s="1"/>
  <c r="EJ3062" i="2"/>
  <c r="EK3062" i="2" s="1"/>
  <c r="ER3062" i="2"/>
  <c r="ES3062" i="2" s="1"/>
  <c r="ED3062" i="2"/>
  <c r="EE3062" i="2" s="1"/>
  <c r="EL3062" i="2"/>
  <c r="EM3062" i="2" s="1"/>
  <c r="DJ3067" i="2"/>
  <c r="DZ3067" i="2"/>
  <c r="EA3067" i="2" s="1"/>
  <c r="EH3067" i="2"/>
  <c r="EI3067" i="2" s="1"/>
  <c r="EP3067" i="2"/>
  <c r="EQ3067" i="2" s="1"/>
  <c r="EB3067" i="2"/>
  <c r="EC3067" i="2" s="1"/>
  <c r="EJ3067" i="2"/>
  <c r="EK3067" i="2" s="1"/>
  <c r="ER3067" i="2"/>
  <c r="ES3067" i="2" s="1"/>
  <c r="ED3067" i="2"/>
  <c r="EE3067" i="2" s="1"/>
  <c r="EL3067" i="2"/>
  <c r="EM3067" i="2" s="1"/>
  <c r="DX3067" i="2"/>
  <c r="DY3067" i="2" s="1"/>
  <c r="EF3067" i="2"/>
  <c r="EG3067" i="2" s="1"/>
  <c r="EN3067" i="2"/>
  <c r="EO3067" i="2" s="1"/>
  <c r="DJ3101" i="2"/>
  <c r="ED3101" i="2"/>
  <c r="EE3101" i="2" s="1"/>
  <c r="EL3101" i="2"/>
  <c r="EM3101" i="2" s="1"/>
  <c r="DX3101" i="2"/>
  <c r="DY3101" i="2" s="1"/>
  <c r="EF3101" i="2"/>
  <c r="EG3101" i="2" s="1"/>
  <c r="EN3101" i="2"/>
  <c r="EO3101" i="2" s="1"/>
  <c r="DZ3101" i="2"/>
  <c r="EA3101" i="2" s="1"/>
  <c r="EH3101" i="2"/>
  <c r="EI3101" i="2" s="1"/>
  <c r="EP3101" i="2"/>
  <c r="EQ3101" i="2" s="1"/>
  <c r="EB3101" i="2"/>
  <c r="EC3101" i="2" s="1"/>
  <c r="EJ3101" i="2"/>
  <c r="EK3101" i="2" s="1"/>
  <c r="ER3101" i="2"/>
  <c r="ES3101" i="2" s="1"/>
  <c r="DJ3093" i="2"/>
  <c r="ED3093" i="2"/>
  <c r="EE3093" i="2" s="1"/>
  <c r="EL3093" i="2"/>
  <c r="EM3093" i="2" s="1"/>
  <c r="DX3093" i="2"/>
  <c r="DY3093" i="2" s="1"/>
  <c r="EF3093" i="2"/>
  <c r="EG3093" i="2" s="1"/>
  <c r="EN3093" i="2"/>
  <c r="EO3093" i="2" s="1"/>
  <c r="DZ3093" i="2"/>
  <c r="EA3093" i="2" s="1"/>
  <c r="EH3093" i="2"/>
  <c r="EI3093" i="2" s="1"/>
  <c r="EP3093" i="2"/>
  <c r="EQ3093" i="2" s="1"/>
  <c r="EB3093" i="2"/>
  <c r="EC3093" i="2" s="1"/>
  <c r="EJ3093" i="2"/>
  <c r="EK3093" i="2" s="1"/>
  <c r="ER3093" i="2"/>
  <c r="ES3093" i="2" s="1"/>
  <c r="DJ3085" i="2"/>
  <c r="ED3085" i="2"/>
  <c r="EE3085" i="2" s="1"/>
  <c r="EL3085" i="2"/>
  <c r="EM3085" i="2" s="1"/>
  <c r="DX3085" i="2"/>
  <c r="DY3085" i="2" s="1"/>
  <c r="EF3085" i="2"/>
  <c r="EG3085" i="2" s="1"/>
  <c r="EN3085" i="2"/>
  <c r="EO3085" i="2" s="1"/>
  <c r="DZ3085" i="2"/>
  <c r="EA3085" i="2" s="1"/>
  <c r="EH3085" i="2"/>
  <c r="EI3085" i="2" s="1"/>
  <c r="EP3085" i="2"/>
  <c r="EQ3085" i="2" s="1"/>
  <c r="EB3085" i="2"/>
  <c r="EC3085" i="2" s="1"/>
  <c r="EJ3085" i="2"/>
  <c r="EK3085" i="2" s="1"/>
  <c r="ER3085" i="2"/>
  <c r="ES3085" i="2" s="1"/>
  <c r="DJ3077" i="2"/>
  <c r="ED3077" i="2"/>
  <c r="EE3077" i="2" s="1"/>
  <c r="EL3077" i="2"/>
  <c r="EM3077" i="2" s="1"/>
  <c r="DX3077" i="2"/>
  <c r="DY3077" i="2" s="1"/>
  <c r="EF3077" i="2"/>
  <c r="EG3077" i="2" s="1"/>
  <c r="EN3077" i="2"/>
  <c r="EO3077" i="2" s="1"/>
  <c r="DZ3077" i="2"/>
  <c r="EA3077" i="2" s="1"/>
  <c r="EH3077" i="2"/>
  <c r="EI3077" i="2" s="1"/>
  <c r="EP3077" i="2"/>
  <c r="EQ3077" i="2" s="1"/>
  <c r="EB3077" i="2"/>
  <c r="EC3077" i="2" s="1"/>
  <c r="EJ3077" i="2"/>
  <c r="EK3077" i="2" s="1"/>
  <c r="ER3077" i="2"/>
  <c r="ES3077" i="2" s="1"/>
  <c r="DJ3377" i="2"/>
  <c r="DX3377" i="2"/>
  <c r="DY3377" i="2" s="1"/>
  <c r="EF3377" i="2"/>
  <c r="EG3377" i="2" s="1"/>
  <c r="EN3377" i="2"/>
  <c r="EO3377" i="2" s="1"/>
  <c r="DZ3377" i="2"/>
  <c r="EA3377" i="2" s="1"/>
  <c r="EH3377" i="2"/>
  <c r="EI3377" i="2" s="1"/>
  <c r="EP3377" i="2"/>
  <c r="EQ3377" i="2" s="1"/>
  <c r="EB3377" i="2"/>
  <c r="EC3377" i="2" s="1"/>
  <c r="EJ3377" i="2"/>
  <c r="EK3377" i="2" s="1"/>
  <c r="ER3377" i="2"/>
  <c r="ES3377" i="2" s="1"/>
  <c r="ED3377" i="2"/>
  <c r="EE3377" i="2" s="1"/>
  <c r="EL3377" i="2"/>
  <c r="EM3377" i="2" s="1"/>
  <c r="DJ3369" i="2"/>
  <c r="DX3369" i="2"/>
  <c r="DY3369" i="2" s="1"/>
  <c r="EF3369" i="2"/>
  <c r="EG3369" i="2" s="1"/>
  <c r="EN3369" i="2"/>
  <c r="EO3369" i="2" s="1"/>
  <c r="DZ3369" i="2"/>
  <c r="EA3369" i="2" s="1"/>
  <c r="EH3369" i="2"/>
  <c r="EI3369" i="2" s="1"/>
  <c r="EP3369" i="2"/>
  <c r="EQ3369" i="2" s="1"/>
  <c r="EB3369" i="2"/>
  <c r="EC3369" i="2" s="1"/>
  <c r="EJ3369" i="2"/>
  <c r="EK3369" i="2" s="1"/>
  <c r="ER3369" i="2"/>
  <c r="ES3369" i="2" s="1"/>
  <c r="ED3369" i="2"/>
  <c r="EE3369" i="2" s="1"/>
  <c r="EL3369" i="2"/>
  <c r="EM3369" i="2" s="1"/>
  <c r="DJ3361" i="2"/>
  <c r="DX3361" i="2"/>
  <c r="DY3361" i="2" s="1"/>
  <c r="EF3361" i="2"/>
  <c r="EG3361" i="2" s="1"/>
  <c r="EN3361" i="2"/>
  <c r="EO3361" i="2" s="1"/>
  <c r="DZ3361" i="2"/>
  <c r="EA3361" i="2" s="1"/>
  <c r="EH3361" i="2"/>
  <c r="EI3361" i="2" s="1"/>
  <c r="EP3361" i="2"/>
  <c r="EQ3361" i="2" s="1"/>
  <c r="EB3361" i="2"/>
  <c r="EC3361" i="2" s="1"/>
  <c r="EJ3361" i="2"/>
  <c r="EK3361" i="2" s="1"/>
  <c r="ER3361" i="2"/>
  <c r="ES3361" i="2" s="1"/>
  <c r="ED3361" i="2"/>
  <c r="EE3361" i="2" s="1"/>
  <c r="EL3361" i="2"/>
  <c r="EM3361" i="2" s="1"/>
  <c r="DJ3353" i="2"/>
  <c r="DX3353" i="2"/>
  <c r="DY3353" i="2" s="1"/>
  <c r="EF3353" i="2"/>
  <c r="EG3353" i="2" s="1"/>
  <c r="EN3353" i="2"/>
  <c r="EO3353" i="2" s="1"/>
  <c r="DZ3353" i="2"/>
  <c r="EA3353" i="2" s="1"/>
  <c r="EH3353" i="2"/>
  <c r="EI3353" i="2" s="1"/>
  <c r="EP3353" i="2"/>
  <c r="EQ3353" i="2" s="1"/>
  <c r="EB3353" i="2"/>
  <c r="EC3353" i="2" s="1"/>
  <c r="EJ3353" i="2"/>
  <c r="EK3353" i="2" s="1"/>
  <c r="ER3353" i="2"/>
  <c r="ES3353" i="2" s="1"/>
  <c r="ED3353" i="2"/>
  <c r="EE3353" i="2" s="1"/>
  <c r="EL3353" i="2"/>
  <c r="EM3353" i="2" s="1"/>
  <c r="DJ3345" i="2"/>
  <c r="DX3345" i="2"/>
  <c r="DY3345" i="2" s="1"/>
  <c r="EF3345" i="2"/>
  <c r="EG3345" i="2" s="1"/>
  <c r="EN3345" i="2"/>
  <c r="EO3345" i="2" s="1"/>
  <c r="DZ3345" i="2"/>
  <c r="EA3345" i="2" s="1"/>
  <c r="EH3345" i="2"/>
  <c r="EI3345" i="2" s="1"/>
  <c r="EP3345" i="2"/>
  <c r="EQ3345" i="2" s="1"/>
  <c r="EB3345" i="2"/>
  <c r="EC3345" i="2" s="1"/>
  <c r="EJ3345" i="2"/>
  <c r="EK3345" i="2" s="1"/>
  <c r="ER3345" i="2"/>
  <c r="ES3345" i="2" s="1"/>
  <c r="ED3345" i="2"/>
  <c r="EE3345" i="2" s="1"/>
  <c r="EL3345" i="2"/>
  <c r="EM3345" i="2" s="1"/>
  <c r="DJ3337" i="2"/>
  <c r="DX3337" i="2"/>
  <c r="DY3337" i="2" s="1"/>
  <c r="EF3337" i="2"/>
  <c r="EG3337" i="2" s="1"/>
  <c r="EN3337" i="2"/>
  <c r="EO3337" i="2" s="1"/>
  <c r="DZ3337" i="2"/>
  <c r="EA3337" i="2" s="1"/>
  <c r="EH3337" i="2"/>
  <c r="EI3337" i="2" s="1"/>
  <c r="EP3337" i="2"/>
  <c r="EQ3337" i="2" s="1"/>
  <c r="EB3337" i="2"/>
  <c r="EC3337" i="2" s="1"/>
  <c r="EJ3337" i="2"/>
  <c r="EK3337" i="2" s="1"/>
  <c r="ER3337" i="2"/>
  <c r="ES3337" i="2" s="1"/>
  <c r="ED3337" i="2"/>
  <c r="EE3337" i="2" s="1"/>
  <c r="EL3337" i="2"/>
  <c r="EM3337" i="2" s="1"/>
  <c r="DJ3457" i="2"/>
  <c r="DX3457" i="2"/>
  <c r="DY3457" i="2" s="1"/>
  <c r="EF3457" i="2"/>
  <c r="EG3457" i="2" s="1"/>
  <c r="EN3457" i="2"/>
  <c r="EO3457" i="2" s="1"/>
  <c r="DZ3457" i="2"/>
  <c r="EA3457" i="2" s="1"/>
  <c r="EH3457" i="2"/>
  <c r="EI3457" i="2" s="1"/>
  <c r="EP3457" i="2"/>
  <c r="EQ3457" i="2" s="1"/>
  <c r="EB3457" i="2"/>
  <c r="EC3457" i="2" s="1"/>
  <c r="EJ3457" i="2"/>
  <c r="EK3457" i="2" s="1"/>
  <c r="ER3457" i="2"/>
  <c r="ES3457" i="2" s="1"/>
  <c r="ED3457" i="2"/>
  <c r="EE3457" i="2" s="1"/>
  <c r="EL3457" i="2"/>
  <c r="EM3457" i="2" s="1"/>
  <c r="DJ3414" i="2"/>
  <c r="DZ3414" i="2"/>
  <c r="EA3414" i="2" s="1"/>
  <c r="EH3414" i="2"/>
  <c r="EI3414" i="2" s="1"/>
  <c r="EP3414" i="2"/>
  <c r="EQ3414" i="2" s="1"/>
  <c r="EB3414" i="2"/>
  <c r="EC3414" i="2" s="1"/>
  <c r="EJ3414" i="2"/>
  <c r="EK3414" i="2" s="1"/>
  <c r="ER3414" i="2"/>
  <c r="ES3414" i="2" s="1"/>
  <c r="ED3414" i="2"/>
  <c r="EE3414" i="2" s="1"/>
  <c r="EL3414" i="2"/>
  <c r="EM3414" i="2" s="1"/>
  <c r="DX3414" i="2"/>
  <c r="DY3414" i="2" s="1"/>
  <c r="EF3414" i="2"/>
  <c r="EG3414" i="2" s="1"/>
  <c r="EN3414" i="2"/>
  <c r="EO3414" i="2" s="1"/>
  <c r="DJ3469" i="2"/>
  <c r="DX3469" i="2"/>
  <c r="DY3469" i="2" s="1"/>
  <c r="EF3469" i="2"/>
  <c r="EG3469" i="2" s="1"/>
  <c r="EN3469" i="2"/>
  <c r="EO3469" i="2" s="1"/>
  <c r="DZ3469" i="2"/>
  <c r="EA3469" i="2" s="1"/>
  <c r="EH3469" i="2"/>
  <c r="EI3469" i="2" s="1"/>
  <c r="EP3469" i="2"/>
  <c r="EQ3469" i="2" s="1"/>
  <c r="EB3469" i="2"/>
  <c r="EC3469" i="2" s="1"/>
  <c r="EJ3469" i="2"/>
  <c r="EK3469" i="2" s="1"/>
  <c r="ER3469" i="2"/>
  <c r="ES3469" i="2" s="1"/>
  <c r="ED3469" i="2"/>
  <c r="EE3469" i="2" s="1"/>
  <c r="EL3469" i="2"/>
  <c r="EM3469" i="2" s="1"/>
  <c r="DJ3475" i="2"/>
  <c r="EB3475" i="2"/>
  <c r="EC3475" i="2" s="1"/>
  <c r="EJ3475" i="2"/>
  <c r="EK3475" i="2" s="1"/>
  <c r="ER3475" i="2"/>
  <c r="ES3475" i="2" s="1"/>
  <c r="ED3475" i="2"/>
  <c r="EE3475" i="2" s="1"/>
  <c r="EL3475" i="2"/>
  <c r="EM3475" i="2" s="1"/>
  <c r="DX3475" i="2"/>
  <c r="DY3475" i="2" s="1"/>
  <c r="EF3475" i="2"/>
  <c r="EG3475" i="2" s="1"/>
  <c r="EN3475" i="2"/>
  <c r="EO3475" i="2" s="1"/>
  <c r="DZ3475" i="2"/>
  <c r="EA3475" i="2" s="1"/>
  <c r="EH3475" i="2"/>
  <c r="EI3475" i="2" s="1"/>
  <c r="EP3475" i="2"/>
  <c r="EQ3475" i="2" s="1"/>
  <c r="DJ3459" i="2"/>
  <c r="EB3459" i="2"/>
  <c r="EC3459" i="2" s="1"/>
  <c r="EJ3459" i="2"/>
  <c r="EK3459" i="2" s="1"/>
  <c r="ER3459" i="2"/>
  <c r="ES3459" i="2" s="1"/>
  <c r="ED3459" i="2"/>
  <c r="EE3459" i="2" s="1"/>
  <c r="EL3459" i="2"/>
  <c r="EM3459" i="2" s="1"/>
  <c r="DX3459" i="2"/>
  <c r="DY3459" i="2" s="1"/>
  <c r="EF3459" i="2"/>
  <c r="EG3459" i="2" s="1"/>
  <c r="EN3459" i="2"/>
  <c r="EO3459" i="2" s="1"/>
  <c r="DZ3459" i="2"/>
  <c r="EA3459" i="2" s="1"/>
  <c r="EH3459" i="2"/>
  <c r="EI3459" i="2" s="1"/>
  <c r="EP3459" i="2"/>
  <c r="EQ3459" i="2" s="1"/>
  <c r="DJ3534" i="2"/>
  <c r="DZ3534" i="2"/>
  <c r="EA3534" i="2" s="1"/>
  <c r="EH3534" i="2"/>
  <c r="EI3534" i="2" s="1"/>
  <c r="EP3534" i="2"/>
  <c r="EQ3534" i="2" s="1"/>
  <c r="EB3534" i="2"/>
  <c r="EC3534" i="2" s="1"/>
  <c r="EJ3534" i="2"/>
  <c r="EK3534" i="2" s="1"/>
  <c r="ER3534" i="2"/>
  <c r="ES3534" i="2" s="1"/>
  <c r="ED3534" i="2"/>
  <c r="EE3534" i="2" s="1"/>
  <c r="EL3534" i="2"/>
  <c r="EM3534" i="2" s="1"/>
  <c r="DX3534" i="2"/>
  <c r="DY3534" i="2" s="1"/>
  <c r="EF3534" i="2"/>
  <c r="EG3534" i="2" s="1"/>
  <c r="EN3534" i="2"/>
  <c r="EO3534" i="2" s="1"/>
  <c r="DJ3518" i="2"/>
  <c r="DZ3518" i="2"/>
  <c r="EA3518" i="2" s="1"/>
  <c r="EH3518" i="2"/>
  <c r="EI3518" i="2" s="1"/>
  <c r="EP3518" i="2"/>
  <c r="EQ3518" i="2" s="1"/>
  <c r="EB3518" i="2"/>
  <c r="EC3518" i="2" s="1"/>
  <c r="EJ3518" i="2"/>
  <c r="EK3518" i="2" s="1"/>
  <c r="ER3518" i="2"/>
  <c r="ES3518" i="2" s="1"/>
  <c r="ED3518" i="2"/>
  <c r="EE3518" i="2" s="1"/>
  <c r="EL3518" i="2"/>
  <c r="EM3518" i="2" s="1"/>
  <c r="DX3518" i="2"/>
  <c r="DY3518" i="2" s="1"/>
  <c r="EF3518" i="2"/>
  <c r="EG3518" i="2" s="1"/>
  <c r="EN3518" i="2"/>
  <c r="EO3518" i="2" s="1"/>
  <c r="DJ3494" i="2"/>
  <c r="DZ3494" i="2"/>
  <c r="EA3494" i="2" s="1"/>
  <c r="EH3494" i="2"/>
  <c r="EI3494" i="2" s="1"/>
  <c r="EP3494" i="2"/>
  <c r="EQ3494" i="2" s="1"/>
  <c r="EB3494" i="2"/>
  <c r="EC3494" i="2" s="1"/>
  <c r="EJ3494" i="2"/>
  <c r="EK3494" i="2" s="1"/>
  <c r="ER3494" i="2"/>
  <c r="ES3494" i="2" s="1"/>
  <c r="ED3494" i="2"/>
  <c r="EE3494" i="2" s="1"/>
  <c r="EL3494" i="2"/>
  <c r="EM3494" i="2" s="1"/>
  <c r="DX3494" i="2"/>
  <c r="DY3494" i="2" s="1"/>
  <c r="EF3494" i="2"/>
  <c r="EG3494" i="2" s="1"/>
  <c r="EN3494" i="2"/>
  <c r="EO3494" i="2" s="1"/>
  <c r="DJ3427" i="2"/>
  <c r="EB3427" i="2"/>
  <c r="EC3427" i="2" s="1"/>
  <c r="EJ3427" i="2"/>
  <c r="EK3427" i="2" s="1"/>
  <c r="ER3427" i="2"/>
  <c r="ES3427" i="2" s="1"/>
  <c r="ED3427" i="2"/>
  <c r="EE3427" i="2" s="1"/>
  <c r="EL3427" i="2"/>
  <c r="EM3427" i="2" s="1"/>
  <c r="DX3427" i="2"/>
  <c r="DY3427" i="2" s="1"/>
  <c r="EF3427" i="2"/>
  <c r="EG3427" i="2" s="1"/>
  <c r="EN3427" i="2"/>
  <c r="EO3427" i="2" s="1"/>
  <c r="DZ3427" i="2"/>
  <c r="EA3427" i="2" s="1"/>
  <c r="EH3427" i="2"/>
  <c r="EI3427" i="2" s="1"/>
  <c r="EP3427" i="2"/>
  <c r="EQ3427" i="2" s="1"/>
  <c r="DJ3419" i="2"/>
  <c r="EB3419" i="2"/>
  <c r="EC3419" i="2" s="1"/>
  <c r="EJ3419" i="2"/>
  <c r="EK3419" i="2" s="1"/>
  <c r="ER3419" i="2"/>
  <c r="ES3419" i="2" s="1"/>
  <c r="ED3419" i="2"/>
  <c r="EE3419" i="2" s="1"/>
  <c r="EL3419" i="2"/>
  <c r="EM3419" i="2" s="1"/>
  <c r="DX3419" i="2"/>
  <c r="DY3419" i="2" s="1"/>
  <c r="EF3419" i="2"/>
  <c r="EG3419" i="2" s="1"/>
  <c r="EN3419" i="2"/>
  <c r="EO3419" i="2" s="1"/>
  <c r="DZ3419" i="2"/>
  <c r="EA3419" i="2" s="1"/>
  <c r="EH3419" i="2"/>
  <c r="EI3419" i="2" s="1"/>
  <c r="EP3419" i="2"/>
  <c r="EQ3419" i="2" s="1"/>
  <c r="DJ3474" i="2"/>
  <c r="DZ3474" i="2"/>
  <c r="EA3474" i="2" s="1"/>
  <c r="EH3474" i="2"/>
  <c r="EI3474" i="2" s="1"/>
  <c r="EP3474" i="2"/>
  <c r="EQ3474" i="2" s="1"/>
  <c r="EB3474" i="2"/>
  <c r="EC3474" i="2" s="1"/>
  <c r="EJ3474" i="2"/>
  <c r="EK3474" i="2" s="1"/>
  <c r="ER3474" i="2"/>
  <c r="ES3474" i="2" s="1"/>
  <c r="ED3474" i="2"/>
  <c r="EE3474" i="2" s="1"/>
  <c r="EL3474" i="2"/>
  <c r="EM3474" i="2" s="1"/>
  <c r="DX3474" i="2"/>
  <c r="DY3474" i="2" s="1"/>
  <c r="EF3474" i="2"/>
  <c r="EG3474" i="2" s="1"/>
  <c r="EN3474" i="2"/>
  <c r="EO3474" i="2" s="1"/>
  <c r="DJ3466" i="2"/>
  <c r="DZ3466" i="2"/>
  <c r="EA3466" i="2" s="1"/>
  <c r="EH3466" i="2"/>
  <c r="EI3466" i="2" s="1"/>
  <c r="EP3466" i="2"/>
  <c r="EQ3466" i="2" s="1"/>
  <c r="EB3466" i="2"/>
  <c r="EC3466" i="2" s="1"/>
  <c r="EJ3466" i="2"/>
  <c r="EK3466" i="2" s="1"/>
  <c r="ER3466" i="2"/>
  <c r="ES3466" i="2" s="1"/>
  <c r="ED3466" i="2"/>
  <c r="EE3466" i="2" s="1"/>
  <c r="EL3466" i="2"/>
  <c r="EM3466" i="2" s="1"/>
  <c r="DX3466" i="2"/>
  <c r="DY3466" i="2" s="1"/>
  <c r="EF3466" i="2"/>
  <c r="EG3466" i="2" s="1"/>
  <c r="EN3466" i="2"/>
  <c r="EO3466" i="2" s="1"/>
  <c r="DJ3458" i="2"/>
  <c r="DZ3458" i="2"/>
  <c r="EA3458" i="2" s="1"/>
  <c r="EH3458" i="2"/>
  <c r="EI3458" i="2" s="1"/>
  <c r="EP3458" i="2"/>
  <c r="EQ3458" i="2" s="1"/>
  <c r="EB3458" i="2"/>
  <c r="EC3458" i="2" s="1"/>
  <c r="EJ3458" i="2"/>
  <c r="EK3458" i="2" s="1"/>
  <c r="ER3458" i="2"/>
  <c r="ES3458" i="2" s="1"/>
  <c r="ED3458" i="2"/>
  <c r="EE3458" i="2" s="1"/>
  <c r="EL3458" i="2"/>
  <c r="EM3458" i="2" s="1"/>
  <c r="DX3458" i="2"/>
  <c r="DY3458" i="2" s="1"/>
  <c r="EF3458" i="2"/>
  <c r="EG3458" i="2" s="1"/>
  <c r="EN3458" i="2"/>
  <c r="EO3458" i="2" s="1"/>
  <c r="DJ3450" i="2"/>
  <c r="DZ3450" i="2"/>
  <c r="EA3450" i="2" s="1"/>
  <c r="EH3450" i="2"/>
  <c r="EI3450" i="2" s="1"/>
  <c r="EP3450" i="2"/>
  <c r="EQ3450" i="2" s="1"/>
  <c r="EB3450" i="2"/>
  <c r="EC3450" i="2" s="1"/>
  <c r="EJ3450" i="2"/>
  <c r="EK3450" i="2" s="1"/>
  <c r="ER3450" i="2"/>
  <c r="ES3450" i="2" s="1"/>
  <c r="ED3450" i="2"/>
  <c r="EE3450" i="2" s="1"/>
  <c r="EL3450" i="2"/>
  <c r="EM3450" i="2" s="1"/>
  <c r="DX3450" i="2"/>
  <c r="DY3450" i="2" s="1"/>
  <c r="EF3450" i="2"/>
  <c r="EG3450" i="2" s="1"/>
  <c r="EN3450" i="2"/>
  <c r="EO3450" i="2" s="1"/>
  <c r="DJ3533" i="2"/>
  <c r="DX3533" i="2"/>
  <c r="DY3533" i="2" s="1"/>
  <c r="EF3533" i="2"/>
  <c r="EG3533" i="2" s="1"/>
  <c r="EN3533" i="2"/>
  <c r="EO3533" i="2" s="1"/>
  <c r="DZ3533" i="2"/>
  <c r="EA3533" i="2" s="1"/>
  <c r="EH3533" i="2"/>
  <c r="EI3533" i="2" s="1"/>
  <c r="EP3533" i="2"/>
  <c r="EQ3533" i="2" s="1"/>
  <c r="EB3533" i="2"/>
  <c r="EC3533" i="2" s="1"/>
  <c r="EJ3533" i="2"/>
  <c r="EK3533" i="2" s="1"/>
  <c r="ER3533" i="2"/>
  <c r="ES3533" i="2" s="1"/>
  <c r="ED3533" i="2"/>
  <c r="EE3533" i="2" s="1"/>
  <c r="EL3533" i="2"/>
  <c r="EM3533" i="2" s="1"/>
  <c r="DJ3525" i="2"/>
  <c r="DX3525" i="2"/>
  <c r="DY3525" i="2" s="1"/>
  <c r="EF3525" i="2"/>
  <c r="EG3525" i="2" s="1"/>
  <c r="EN3525" i="2"/>
  <c r="EO3525" i="2" s="1"/>
  <c r="DZ3525" i="2"/>
  <c r="EA3525" i="2" s="1"/>
  <c r="EH3525" i="2"/>
  <c r="EI3525" i="2" s="1"/>
  <c r="EP3525" i="2"/>
  <c r="EQ3525" i="2" s="1"/>
  <c r="EB3525" i="2"/>
  <c r="EC3525" i="2" s="1"/>
  <c r="EJ3525" i="2"/>
  <c r="EK3525" i="2" s="1"/>
  <c r="ER3525" i="2"/>
  <c r="ES3525" i="2" s="1"/>
  <c r="ED3525" i="2"/>
  <c r="EE3525" i="2" s="1"/>
  <c r="EL3525" i="2"/>
  <c r="EM3525" i="2" s="1"/>
  <c r="DJ3517" i="2"/>
  <c r="DX3517" i="2"/>
  <c r="DY3517" i="2" s="1"/>
  <c r="EF3517" i="2"/>
  <c r="EG3517" i="2" s="1"/>
  <c r="EN3517" i="2"/>
  <c r="EO3517" i="2" s="1"/>
  <c r="DZ3517" i="2"/>
  <c r="EA3517" i="2" s="1"/>
  <c r="EH3517" i="2"/>
  <c r="EI3517" i="2" s="1"/>
  <c r="EP3517" i="2"/>
  <c r="EQ3517" i="2" s="1"/>
  <c r="EB3517" i="2"/>
  <c r="EC3517" i="2" s="1"/>
  <c r="EJ3517" i="2"/>
  <c r="EK3517" i="2" s="1"/>
  <c r="ER3517" i="2"/>
  <c r="ES3517" i="2" s="1"/>
  <c r="ED3517" i="2"/>
  <c r="EE3517" i="2" s="1"/>
  <c r="EL3517" i="2"/>
  <c r="EM3517" i="2" s="1"/>
  <c r="DJ3509" i="2"/>
  <c r="DX3509" i="2"/>
  <c r="DY3509" i="2" s="1"/>
  <c r="EF3509" i="2"/>
  <c r="EG3509" i="2" s="1"/>
  <c r="EN3509" i="2"/>
  <c r="EO3509" i="2" s="1"/>
  <c r="DZ3509" i="2"/>
  <c r="EA3509" i="2" s="1"/>
  <c r="EH3509" i="2"/>
  <c r="EI3509" i="2" s="1"/>
  <c r="EP3509" i="2"/>
  <c r="EQ3509" i="2" s="1"/>
  <c r="EB3509" i="2"/>
  <c r="EC3509" i="2" s="1"/>
  <c r="EJ3509" i="2"/>
  <c r="EK3509" i="2" s="1"/>
  <c r="ER3509" i="2"/>
  <c r="ES3509" i="2" s="1"/>
  <c r="ED3509" i="2"/>
  <c r="EE3509" i="2" s="1"/>
  <c r="EL3509" i="2"/>
  <c r="EM3509" i="2" s="1"/>
  <c r="DJ3501" i="2"/>
  <c r="DX3501" i="2"/>
  <c r="DY3501" i="2" s="1"/>
  <c r="EF3501" i="2"/>
  <c r="EG3501" i="2" s="1"/>
  <c r="EN3501" i="2"/>
  <c r="EO3501" i="2" s="1"/>
  <c r="DZ3501" i="2"/>
  <c r="EA3501" i="2" s="1"/>
  <c r="EH3501" i="2"/>
  <c r="EI3501" i="2" s="1"/>
  <c r="EP3501" i="2"/>
  <c r="EQ3501" i="2" s="1"/>
  <c r="EB3501" i="2"/>
  <c r="EC3501" i="2" s="1"/>
  <c r="EJ3501" i="2"/>
  <c r="EK3501" i="2" s="1"/>
  <c r="ER3501" i="2"/>
  <c r="ES3501" i="2" s="1"/>
  <c r="ED3501" i="2"/>
  <c r="EE3501" i="2" s="1"/>
  <c r="EL3501" i="2"/>
  <c r="EM3501" i="2" s="1"/>
  <c r="DJ3493" i="2"/>
  <c r="DX3493" i="2"/>
  <c r="DY3493" i="2" s="1"/>
  <c r="EF3493" i="2"/>
  <c r="EG3493" i="2" s="1"/>
  <c r="EN3493" i="2"/>
  <c r="EO3493" i="2" s="1"/>
  <c r="DZ3493" i="2"/>
  <c r="EA3493" i="2" s="1"/>
  <c r="EH3493" i="2"/>
  <c r="EI3493" i="2" s="1"/>
  <c r="EP3493" i="2"/>
  <c r="EQ3493" i="2" s="1"/>
  <c r="EB3493" i="2"/>
  <c r="EC3493" i="2" s="1"/>
  <c r="EJ3493" i="2"/>
  <c r="EK3493" i="2" s="1"/>
  <c r="ER3493" i="2"/>
  <c r="ES3493" i="2" s="1"/>
  <c r="ED3493" i="2"/>
  <c r="EE3493" i="2" s="1"/>
  <c r="EL3493" i="2"/>
  <c r="EM3493" i="2" s="1"/>
  <c r="DJ3485" i="2"/>
  <c r="DX3485" i="2"/>
  <c r="DY3485" i="2" s="1"/>
  <c r="EF3485" i="2"/>
  <c r="EG3485" i="2" s="1"/>
  <c r="EN3485" i="2"/>
  <c r="EO3485" i="2" s="1"/>
  <c r="DZ3485" i="2"/>
  <c r="EA3485" i="2" s="1"/>
  <c r="EH3485" i="2"/>
  <c r="EI3485" i="2" s="1"/>
  <c r="EP3485" i="2"/>
  <c r="EQ3485" i="2" s="1"/>
  <c r="EB3485" i="2"/>
  <c r="EC3485" i="2" s="1"/>
  <c r="EJ3485" i="2"/>
  <c r="EK3485" i="2" s="1"/>
  <c r="ER3485" i="2"/>
  <c r="ES3485" i="2" s="1"/>
  <c r="ED3485" i="2"/>
  <c r="EE3485" i="2" s="1"/>
  <c r="EL3485" i="2"/>
  <c r="EM3485" i="2" s="1"/>
  <c r="DJ3074" i="2"/>
  <c r="DX3074" i="2"/>
  <c r="DY3074" i="2" s="1"/>
  <c r="EF3074" i="2"/>
  <c r="EG3074" i="2" s="1"/>
  <c r="EN3074" i="2"/>
  <c r="EO3074" i="2" s="1"/>
  <c r="DZ3074" i="2"/>
  <c r="EA3074" i="2" s="1"/>
  <c r="EH3074" i="2"/>
  <c r="EI3074" i="2" s="1"/>
  <c r="EP3074" i="2"/>
  <c r="EQ3074" i="2" s="1"/>
  <c r="EB3074" i="2"/>
  <c r="EC3074" i="2" s="1"/>
  <c r="EJ3074" i="2"/>
  <c r="EK3074" i="2" s="1"/>
  <c r="ER3074" i="2"/>
  <c r="ES3074" i="2" s="1"/>
  <c r="ED3074" i="2"/>
  <c r="EE3074" i="2" s="1"/>
  <c r="EL3074" i="2"/>
  <c r="EM3074" i="2" s="1"/>
  <c r="DJ3066" i="2"/>
  <c r="DX3066" i="2"/>
  <c r="DY3066" i="2" s="1"/>
  <c r="EF3066" i="2"/>
  <c r="EG3066" i="2" s="1"/>
  <c r="EN3066" i="2"/>
  <c r="EO3066" i="2" s="1"/>
  <c r="DZ3066" i="2"/>
  <c r="EA3066" i="2" s="1"/>
  <c r="EH3066" i="2"/>
  <c r="EI3066" i="2" s="1"/>
  <c r="EP3066" i="2"/>
  <c r="EQ3066" i="2" s="1"/>
  <c r="EB3066" i="2"/>
  <c r="EC3066" i="2" s="1"/>
  <c r="EJ3066" i="2"/>
  <c r="EK3066" i="2" s="1"/>
  <c r="ER3066" i="2"/>
  <c r="ES3066" i="2" s="1"/>
  <c r="ED3066" i="2"/>
  <c r="EE3066" i="2" s="1"/>
  <c r="EL3066" i="2"/>
  <c r="EM3066" i="2" s="1"/>
  <c r="DJ3100" i="2"/>
  <c r="EB3100" i="2"/>
  <c r="EC3100" i="2" s="1"/>
  <c r="EJ3100" i="2"/>
  <c r="EK3100" i="2" s="1"/>
  <c r="ER3100" i="2"/>
  <c r="ES3100" i="2" s="1"/>
  <c r="ED3100" i="2"/>
  <c r="EE3100" i="2" s="1"/>
  <c r="EL3100" i="2"/>
  <c r="EM3100" i="2" s="1"/>
  <c r="DX3100" i="2"/>
  <c r="DY3100" i="2" s="1"/>
  <c r="EF3100" i="2"/>
  <c r="EG3100" i="2" s="1"/>
  <c r="EN3100" i="2"/>
  <c r="EO3100" i="2" s="1"/>
  <c r="DZ3100" i="2"/>
  <c r="EA3100" i="2" s="1"/>
  <c r="EH3100" i="2"/>
  <c r="EI3100" i="2" s="1"/>
  <c r="EP3100" i="2"/>
  <c r="EQ3100" i="2" s="1"/>
  <c r="DJ3092" i="2"/>
  <c r="EB3092" i="2"/>
  <c r="EC3092" i="2" s="1"/>
  <c r="EJ3092" i="2"/>
  <c r="EK3092" i="2" s="1"/>
  <c r="ER3092" i="2"/>
  <c r="ES3092" i="2" s="1"/>
  <c r="ED3092" i="2"/>
  <c r="EE3092" i="2" s="1"/>
  <c r="EL3092" i="2"/>
  <c r="EM3092" i="2" s="1"/>
  <c r="DX3092" i="2"/>
  <c r="DY3092" i="2" s="1"/>
  <c r="EF3092" i="2"/>
  <c r="EG3092" i="2" s="1"/>
  <c r="EN3092" i="2"/>
  <c r="EO3092" i="2" s="1"/>
  <c r="DZ3092" i="2"/>
  <c r="EA3092" i="2" s="1"/>
  <c r="EH3092" i="2"/>
  <c r="EI3092" i="2" s="1"/>
  <c r="EP3092" i="2"/>
  <c r="EQ3092" i="2" s="1"/>
  <c r="DJ3084" i="2"/>
  <c r="EB3084" i="2"/>
  <c r="EC3084" i="2" s="1"/>
  <c r="EJ3084" i="2"/>
  <c r="EK3084" i="2" s="1"/>
  <c r="ER3084" i="2"/>
  <c r="ES3084" i="2" s="1"/>
  <c r="ED3084" i="2"/>
  <c r="EE3084" i="2" s="1"/>
  <c r="EL3084" i="2"/>
  <c r="EM3084" i="2" s="1"/>
  <c r="DX3084" i="2"/>
  <c r="DY3084" i="2" s="1"/>
  <c r="EF3084" i="2"/>
  <c r="EG3084" i="2" s="1"/>
  <c r="EN3084" i="2"/>
  <c r="EO3084" i="2" s="1"/>
  <c r="DZ3084" i="2"/>
  <c r="EA3084" i="2" s="1"/>
  <c r="EH3084" i="2"/>
  <c r="EI3084" i="2" s="1"/>
  <c r="EP3084" i="2"/>
  <c r="EQ3084" i="2" s="1"/>
  <c r="DJ3335" i="2"/>
  <c r="EB3335" i="2"/>
  <c r="EC3335" i="2" s="1"/>
  <c r="EJ3335" i="2"/>
  <c r="EK3335" i="2" s="1"/>
  <c r="ER3335" i="2"/>
  <c r="ES3335" i="2" s="1"/>
  <c r="ED3335" i="2"/>
  <c r="EE3335" i="2" s="1"/>
  <c r="EL3335" i="2"/>
  <c r="EM3335" i="2" s="1"/>
  <c r="DX3335" i="2"/>
  <c r="DY3335" i="2" s="1"/>
  <c r="EF3335" i="2"/>
  <c r="EG3335" i="2" s="1"/>
  <c r="EN3335" i="2"/>
  <c r="EO3335" i="2" s="1"/>
  <c r="DZ3335" i="2"/>
  <c r="EA3335" i="2" s="1"/>
  <c r="EH3335" i="2"/>
  <c r="EI3335" i="2" s="1"/>
  <c r="EP3335" i="2"/>
  <c r="EQ3335" i="2" s="1"/>
  <c r="DJ3376" i="2"/>
  <c r="ED3376" i="2"/>
  <c r="EE3376" i="2" s="1"/>
  <c r="EL3376" i="2"/>
  <c r="EM3376" i="2" s="1"/>
  <c r="DX3376" i="2"/>
  <c r="DY3376" i="2" s="1"/>
  <c r="EF3376" i="2"/>
  <c r="EG3376" i="2" s="1"/>
  <c r="EN3376" i="2"/>
  <c r="EO3376" i="2" s="1"/>
  <c r="DZ3376" i="2"/>
  <c r="EA3376" i="2" s="1"/>
  <c r="EH3376" i="2"/>
  <c r="EI3376" i="2" s="1"/>
  <c r="EP3376" i="2"/>
  <c r="EQ3376" i="2" s="1"/>
  <c r="EB3376" i="2"/>
  <c r="EC3376" i="2" s="1"/>
  <c r="EJ3376" i="2"/>
  <c r="EK3376" i="2" s="1"/>
  <c r="ER3376" i="2"/>
  <c r="ES3376" i="2" s="1"/>
  <c r="DJ3368" i="2"/>
  <c r="ED3368" i="2"/>
  <c r="EE3368" i="2" s="1"/>
  <c r="EL3368" i="2"/>
  <c r="EM3368" i="2" s="1"/>
  <c r="DX3368" i="2"/>
  <c r="DY3368" i="2" s="1"/>
  <c r="EF3368" i="2"/>
  <c r="EG3368" i="2" s="1"/>
  <c r="EN3368" i="2"/>
  <c r="EO3368" i="2" s="1"/>
  <c r="DZ3368" i="2"/>
  <c r="EA3368" i="2" s="1"/>
  <c r="EH3368" i="2"/>
  <c r="EI3368" i="2" s="1"/>
  <c r="EP3368" i="2"/>
  <c r="EQ3368" i="2" s="1"/>
  <c r="EB3368" i="2"/>
  <c r="EC3368" i="2" s="1"/>
  <c r="EJ3368" i="2"/>
  <c r="EK3368" i="2" s="1"/>
  <c r="ER3368" i="2"/>
  <c r="ES3368" i="2" s="1"/>
  <c r="DJ3360" i="2"/>
  <c r="ED3360" i="2"/>
  <c r="EE3360" i="2" s="1"/>
  <c r="EL3360" i="2"/>
  <c r="EM3360" i="2" s="1"/>
  <c r="DX3360" i="2"/>
  <c r="DY3360" i="2" s="1"/>
  <c r="EF3360" i="2"/>
  <c r="EG3360" i="2" s="1"/>
  <c r="EN3360" i="2"/>
  <c r="EO3360" i="2" s="1"/>
  <c r="DZ3360" i="2"/>
  <c r="EA3360" i="2" s="1"/>
  <c r="EH3360" i="2"/>
  <c r="EI3360" i="2" s="1"/>
  <c r="EP3360" i="2"/>
  <c r="EQ3360" i="2" s="1"/>
  <c r="EB3360" i="2"/>
  <c r="EC3360" i="2" s="1"/>
  <c r="EJ3360" i="2"/>
  <c r="EK3360" i="2" s="1"/>
  <c r="ER3360" i="2"/>
  <c r="ES3360" i="2" s="1"/>
  <c r="DJ3352" i="2"/>
  <c r="ED3352" i="2"/>
  <c r="EE3352" i="2" s="1"/>
  <c r="EL3352" i="2"/>
  <c r="EM3352" i="2" s="1"/>
  <c r="DX3352" i="2"/>
  <c r="DY3352" i="2" s="1"/>
  <c r="EF3352" i="2"/>
  <c r="EG3352" i="2" s="1"/>
  <c r="EN3352" i="2"/>
  <c r="EO3352" i="2" s="1"/>
  <c r="DZ3352" i="2"/>
  <c r="EA3352" i="2" s="1"/>
  <c r="EH3352" i="2"/>
  <c r="EI3352" i="2" s="1"/>
  <c r="EP3352" i="2"/>
  <c r="EQ3352" i="2" s="1"/>
  <c r="EB3352" i="2"/>
  <c r="EC3352" i="2" s="1"/>
  <c r="EJ3352" i="2"/>
  <c r="EK3352" i="2" s="1"/>
  <c r="ER3352" i="2"/>
  <c r="ES3352" i="2" s="1"/>
  <c r="DJ3344" i="2"/>
  <c r="ED3344" i="2"/>
  <c r="EE3344" i="2" s="1"/>
  <c r="EL3344" i="2"/>
  <c r="EM3344" i="2" s="1"/>
  <c r="DX3344" i="2"/>
  <c r="DY3344" i="2" s="1"/>
  <c r="EF3344" i="2"/>
  <c r="EG3344" i="2" s="1"/>
  <c r="EN3344" i="2"/>
  <c r="EO3344" i="2" s="1"/>
  <c r="DZ3344" i="2"/>
  <c r="EA3344" i="2" s="1"/>
  <c r="EH3344" i="2"/>
  <c r="EI3344" i="2" s="1"/>
  <c r="EP3344" i="2"/>
  <c r="EQ3344" i="2" s="1"/>
  <c r="EB3344" i="2"/>
  <c r="EC3344" i="2" s="1"/>
  <c r="EJ3344" i="2"/>
  <c r="EK3344" i="2" s="1"/>
  <c r="ER3344" i="2"/>
  <c r="ES3344" i="2" s="1"/>
  <c r="DJ3336" i="2"/>
  <c r="ED3336" i="2"/>
  <c r="EE3336" i="2" s="1"/>
  <c r="EL3336" i="2"/>
  <c r="EM3336" i="2" s="1"/>
  <c r="DX3336" i="2"/>
  <c r="DY3336" i="2" s="1"/>
  <c r="EF3336" i="2"/>
  <c r="EG3336" i="2" s="1"/>
  <c r="EN3336" i="2"/>
  <c r="EO3336" i="2" s="1"/>
  <c r="DZ3336" i="2"/>
  <c r="EA3336" i="2" s="1"/>
  <c r="EH3336" i="2"/>
  <c r="EI3336" i="2" s="1"/>
  <c r="EP3336" i="2"/>
  <c r="EQ3336" i="2" s="1"/>
  <c r="EB3336" i="2"/>
  <c r="EC3336" i="2" s="1"/>
  <c r="EJ3336" i="2"/>
  <c r="EK3336" i="2" s="1"/>
  <c r="ER3336" i="2"/>
  <c r="ES3336" i="2" s="1"/>
  <c r="DJ3532" i="2"/>
  <c r="ED3532" i="2"/>
  <c r="EE3532" i="2" s="1"/>
  <c r="EL3532" i="2"/>
  <c r="EM3532" i="2" s="1"/>
  <c r="DX3532" i="2"/>
  <c r="DY3532" i="2" s="1"/>
  <c r="EF3532" i="2"/>
  <c r="EG3532" i="2" s="1"/>
  <c r="EN3532" i="2"/>
  <c r="EO3532" i="2" s="1"/>
  <c r="DZ3532" i="2"/>
  <c r="EA3532" i="2" s="1"/>
  <c r="EH3532" i="2"/>
  <c r="EI3532" i="2" s="1"/>
  <c r="EP3532" i="2"/>
  <c r="EQ3532" i="2" s="1"/>
  <c r="EB3532" i="2"/>
  <c r="EC3532" i="2" s="1"/>
  <c r="EJ3532" i="2"/>
  <c r="EK3532" i="2" s="1"/>
  <c r="ER3532" i="2"/>
  <c r="ES3532" i="2" s="1"/>
  <c r="DJ3484" i="2"/>
  <c r="ED3484" i="2"/>
  <c r="EE3484" i="2" s="1"/>
  <c r="EL3484" i="2"/>
  <c r="EM3484" i="2" s="1"/>
  <c r="DX3484" i="2"/>
  <c r="DY3484" i="2" s="1"/>
  <c r="EF3484" i="2"/>
  <c r="EG3484" i="2" s="1"/>
  <c r="EN3484" i="2"/>
  <c r="EO3484" i="2" s="1"/>
  <c r="DZ3484" i="2"/>
  <c r="EA3484" i="2" s="1"/>
  <c r="EH3484" i="2"/>
  <c r="EI3484" i="2" s="1"/>
  <c r="EP3484" i="2"/>
  <c r="EQ3484" i="2" s="1"/>
  <c r="EB3484" i="2"/>
  <c r="EC3484" i="2" s="1"/>
  <c r="EJ3484" i="2"/>
  <c r="EK3484" i="2" s="1"/>
  <c r="ER3484" i="2"/>
  <c r="ES3484" i="2" s="1"/>
  <c r="DJ3065" i="2"/>
  <c r="ED3065" i="2"/>
  <c r="EE3065" i="2" s="1"/>
  <c r="EL3065" i="2"/>
  <c r="EM3065" i="2" s="1"/>
  <c r="DX3065" i="2"/>
  <c r="DY3065" i="2" s="1"/>
  <c r="EF3065" i="2"/>
  <c r="EG3065" i="2" s="1"/>
  <c r="EN3065" i="2"/>
  <c r="EO3065" i="2" s="1"/>
  <c r="DZ3065" i="2"/>
  <c r="EA3065" i="2" s="1"/>
  <c r="EH3065" i="2"/>
  <c r="EI3065" i="2" s="1"/>
  <c r="EP3065" i="2"/>
  <c r="EQ3065" i="2" s="1"/>
  <c r="EB3065" i="2"/>
  <c r="EC3065" i="2" s="1"/>
  <c r="EJ3065" i="2"/>
  <c r="EK3065" i="2" s="1"/>
  <c r="ER3065" i="2"/>
  <c r="ES3065" i="2" s="1"/>
  <c r="DJ3367" i="2"/>
  <c r="EB3367" i="2"/>
  <c r="EC3367" i="2" s="1"/>
  <c r="EJ3367" i="2"/>
  <c r="EK3367" i="2" s="1"/>
  <c r="ER3367" i="2"/>
  <c r="ES3367" i="2" s="1"/>
  <c r="ED3367" i="2"/>
  <c r="EE3367" i="2" s="1"/>
  <c r="EL3367" i="2"/>
  <c r="EM3367" i="2" s="1"/>
  <c r="DX3367" i="2"/>
  <c r="DY3367" i="2" s="1"/>
  <c r="EF3367" i="2"/>
  <c r="EG3367" i="2" s="1"/>
  <c r="EN3367" i="2"/>
  <c r="EO3367" i="2" s="1"/>
  <c r="DZ3367" i="2"/>
  <c r="EA3367" i="2" s="1"/>
  <c r="EH3367" i="2"/>
  <c r="EI3367" i="2" s="1"/>
  <c r="EP3367" i="2"/>
  <c r="EQ3367" i="2" s="1"/>
  <c r="DJ3343" i="2"/>
  <c r="EB3343" i="2"/>
  <c r="EC3343" i="2" s="1"/>
  <c r="EJ3343" i="2"/>
  <c r="EK3343" i="2" s="1"/>
  <c r="ER3343" i="2"/>
  <c r="ES3343" i="2" s="1"/>
  <c r="ED3343" i="2"/>
  <c r="EE3343" i="2" s="1"/>
  <c r="EL3343" i="2"/>
  <c r="EM3343" i="2" s="1"/>
  <c r="DX3343" i="2"/>
  <c r="DY3343" i="2" s="1"/>
  <c r="EF3343" i="2"/>
  <c r="EG3343" i="2" s="1"/>
  <c r="EN3343" i="2"/>
  <c r="EO3343" i="2" s="1"/>
  <c r="DZ3343" i="2"/>
  <c r="EA3343" i="2" s="1"/>
  <c r="EH3343" i="2"/>
  <c r="EI3343" i="2" s="1"/>
  <c r="EP3343" i="2"/>
  <c r="EQ3343" i="2" s="1"/>
  <c r="DJ3426" i="2"/>
  <c r="DZ3426" i="2"/>
  <c r="EA3426" i="2" s="1"/>
  <c r="EH3426" i="2"/>
  <c r="EI3426" i="2" s="1"/>
  <c r="EP3426" i="2"/>
  <c r="EQ3426" i="2" s="1"/>
  <c r="EB3426" i="2"/>
  <c r="EC3426" i="2" s="1"/>
  <c r="EJ3426" i="2"/>
  <c r="EK3426" i="2" s="1"/>
  <c r="ER3426" i="2"/>
  <c r="ES3426" i="2" s="1"/>
  <c r="ED3426" i="2"/>
  <c r="EE3426" i="2" s="1"/>
  <c r="EL3426" i="2"/>
  <c r="EM3426" i="2" s="1"/>
  <c r="DX3426" i="2"/>
  <c r="DY3426" i="2" s="1"/>
  <c r="EF3426" i="2"/>
  <c r="EG3426" i="2" s="1"/>
  <c r="EN3426" i="2"/>
  <c r="EO3426" i="2" s="1"/>
  <c r="DJ3478" i="2"/>
  <c r="DZ3478" i="2"/>
  <c r="EA3478" i="2" s="1"/>
  <c r="EH3478" i="2"/>
  <c r="EI3478" i="2" s="1"/>
  <c r="EP3478" i="2"/>
  <c r="EQ3478" i="2" s="1"/>
  <c r="EB3478" i="2"/>
  <c r="EC3478" i="2" s="1"/>
  <c r="EJ3478" i="2"/>
  <c r="EK3478" i="2" s="1"/>
  <c r="ER3478" i="2"/>
  <c r="ES3478" i="2" s="1"/>
  <c r="ED3478" i="2"/>
  <c r="EE3478" i="2" s="1"/>
  <c r="EL3478" i="2"/>
  <c r="EM3478" i="2" s="1"/>
  <c r="DX3478" i="2"/>
  <c r="DY3478" i="2" s="1"/>
  <c r="EF3478" i="2"/>
  <c r="EG3478" i="2" s="1"/>
  <c r="EN3478" i="2"/>
  <c r="EO3478" i="2" s="1"/>
  <c r="DJ3500" i="2"/>
  <c r="ED3500" i="2"/>
  <c r="EE3500" i="2" s="1"/>
  <c r="EL3500" i="2"/>
  <c r="EM3500" i="2" s="1"/>
  <c r="DX3500" i="2"/>
  <c r="DY3500" i="2" s="1"/>
  <c r="EF3500" i="2"/>
  <c r="EG3500" i="2" s="1"/>
  <c r="EN3500" i="2"/>
  <c r="EO3500" i="2" s="1"/>
  <c r="DZ3500" i="2"/>
  <c r="EA3500" i="2" s="1"/>
  <c r="EH3500" i="2"/>
  <c r="EI3500" i="2" s="1"/>
  <c r="EP3500" i="2"/>
  <c r="EQ3500" i="2" s="1"/>
  <c r="EB3500" i="2"/>
  <c r="EC3500" i="2" s="1"/>
  <c r="EJ3500" i="2"/>
  <c r="EK3500" i="2" s="1"/>
  <c r="ER3500" i="2"/>
  <c r="ES3500" i="2" s="1"/>
  <c r="DJ3073" i="2"/>
  <c r="ED3073" i="2"/>
  <c r="EE3073" i="2" s="1"/>
  <c r="EL3073" i="2"/>
  <c r="EM3073" i="2" s="1"/>
  <c r="DX3073" i="2"/>
  <c r="DY3073" i="2" s="1"/>
  <c r="EF3073" i="2"/>
  <c r="EG3073" i="2" s="1"/>
  <c r="EN3073" i="2"/>
  <c r="EO3073" i="2" s="1"/>
  <c r="DZ3073" i="2"/>
  <c r="EA3073" i="2" s="1"/>
  <c r="EH3073" i="2"/>
  <c r="EI3073" i="2" s="1"/>
  <c r="EP3073" i="2"/>
  <c r="EQ3073" i="2" s="1"/>
  <c r="EB3073" i="2"/>
  <c r="EC3073" i="2" s="1"/>
  <c r="EJ3073" i="2"/>
  <c r="EK3073" i="2" s="1"/>
  <c r="ER3073" i="2"/>
  <c r="ES3073" i="2" s="1"/>
  <c r="DJ3083" i="2"/>
  <c r="DZ3083" i="2"/>
  <c r="EA3083" i="2" s="1"/>
  <c r="EH3083" i="2"/>
  <c r="EI3083" i="2" s="1"/>
  <c r="EP3083" i="2"/>
  <c r="EQ3083" i="2" s="1"/>
  <c r="EB3083" i="2"/>
  <c r="EC3083" i="2" s="1"/>
  <c r="EJ3083" i="2"/>
  <c r="EK3083" i="2" s="1"/>
  <c r="ER3083" i="2"/>
  <c r="ES3083" i="2" s="1"/>
  <c r="ED3083" i="2"/>
  <c r="EE3083" i="2" s="1"/>
  <c r="EL3083" i="2"/>
  <c r="EM3083" i="2" s="1"/>
  <c r="DX3083" i="2"/>
  <c r="DY3083" i="2" s="1"/>
  <c r="EF3083" i="2"/>
  <c r="EG3083" i="2" s="1"/>
  <c r="EN3083" i="2"/>
  <c r="EO3083" i="2" s="1"/>
  <c r="DJ3375" i="2"/>
  <c r="EB3375" i="2"/>
  <c r="EC3375" i="2" s="1"/>
  <c r="EJ3375" i="2"/>
  <c r="EK3375" i="2" s="1"/>
  <c r="ER3375" i="2"/>
  <c r="ES3375" i="2" s="1"/>
  <c r="ED3375" i="2"/>
  <c r="EE3375" i="2" s="1"/>
  <c r="EL3375" i="2"/>
  <c r="EM3375" i="2" s="1"/>
  <c r="DX3375" i="2"/>
  <c r="DY3375" i="2" s="1"/>
  <c r="EF3375" i="2"/>
  <c r="EG3375" i="2" s="1"/>
  <c r="EN3375" i="2"/>
  <c r="EO3375" i="2" s="1"/>
  <c r="DZ3375" i="2"/>
  <c r="EA3375" i="2" s="1"/>
  <c r="EH3375" i="2"/>
  <c r="EI3375" i="2" s="1"/>
  <c r="EP3375" i="2"/>
  <c r="EQ3375" i="2" s="1"/>
  <c r="DJ3359" i="2"/>
  <c r="EB3359" i="2"/>
  <c r="EC3359" i="2" s="1"/>
  <c r="EJ3359" i="2"/>
  <c r="EK3359" i="2" s="1"/>
  <c r="ER3359" i="2"/>
  <c r="ES3359" i="2" s="1"/>
  <c r="ED3359" i="2"/>
  <c r="EE3359" i="2" s="1"/>
  <c r="EL3359" i="2"/>
  <c r="EM3359" i="2" s="1"/>
  <c r="DX3359" i="2"/>
  <c r="DY3359" i="2" s="1"/>
  <c r="EF3359" i="2"/>
  <c r="EG3359" i="2" s="1"/>
  <c r="EN3359" i="2"/>
  <c r="EO3359" i="2" s="1"/>
  <c r="DZ3359" i="2"/>
  <c r="EA3359" i="2" s="1"/>
  <c r="EH3359" i="2"/>
  <c r="EI3359" i="2" s="1"/>
  <c r="EP3359" i="2"/>
  <c r="EQ3359" i="2" s="1"/>
  <c r="DJ3351" i="2"/>
  <c r="EB3351" i="2"/>
  <c r="EC3351" i="2" s="1"/>
  <c r="EJ3351" i="2"/>
  <c r="EK3351" i="2" s="1"/>
  <c r="ER3351" i="2"/>
  <c r="ES3351" i="2" s="1"/>
  <c r="ED3351" i="2"/>
  <c r="EE3351" i="2" s="1"/>
  <c r="EL3351" i="2"/>
  <c r="EM3351" i="2" s="1"/>
  <c r="DX3351" i="2"/>
  <c r="DY3351" i="2" s="1"/>
  <c r="EF3351" i="2"/>
  <c r="EG3351" i="2" s="1"/>
  <c r="EN3351" i="2"/>
  <c r="EO3351" i="2" s="1"/>
  <c r="DZ3351" i="2"/>
  <c r="EA3351" i="2" s="1"/>
  <c r="EH3351" i="2"/>
  <c r="EI3351" i="2" s="1"/>
  <c r="EP3351" i="2"/>
  <c r="EQ3351" i="2" s="1"/>
  <c r="DJ3425" i="2"/>
  <c r="DX3425" i="2"/>
  <c r="DY3425" i="2" s="1"/>
  <c r="EF3425" i="2"/>
  <c r="EG3425" i="2" s="1"/>
  <c r="EN3425" i="2"/>
  <c r="EO3425" i="2" s="1"/>
  <c r="DZ3425" i="2"/>
  <c r="EA3425" i="2" s="1"/>
  <c r="EH3425" i="2"/>
  <c r="EI3425" i="2" s="1"/>
  <c r="EP3425" i="2"/>
  <c r="EQ3425" i="2" s="1"/>
  <c r="EB3425" i="2"/>
  <c r="EC3425" i="2" s="1"/>
  <c r="EJ3425" i="2"/>
  <c r="EK3425" i="2" s="1"/>
  <c r="ER3425" i="2"/>
  <c r="ES3425" i="2" s="1"/>
  <c r="ED3425" i="2"/>
  <c r="EE3425" i="2" s="1"/>
  <c r="EL3425" i="2"/>
  <c r="EM3425" i="2" s="1"/>
  <c r="DJ3417" i="2"/>
  <c r="DX3417" i="2"/>
  <c r="DY3417" i="2" s="1"/>
  <c r="EF3417" i="2"/>
  <c r="EG3417" i="2" s="1"/>
  <c r="EN3417" i="2"/>
  <c r="EO3417" i="2" s="1"/>
  <c r="DZ3417" i="2"/>
  <c r="EA3417" i="2" s="1"/>
  <c r="EH3417" i="2"/>
  <c r="EI3417" i="2" s="1"/>
  <c r="EP3417" i="2"/>
  <c r="EQ3417" i="2" s="1"/>
  <c r="EB3417" i="2"/>
  <c r="EC3417" i="2" s="1"/>
  <c r="EJ3417" i="2"/>
  <c r="EK3417" i="2" s="1"/>
  <c r="ER3417" i="2"/>
  <c r="ES3417" i="2" s="1"/>
  <c r="ED3417" i="2"/>
  <c r="EE3417" i="2" s="1"/>
  <c r="EL3417" i="2"/>
  <c r="EM3417" i="2" s="1"/>
  <c r="DJ3472" i="2"/>
  <c r="ED3472" i="2"/>
  <c r="EE3472" i="2" s="1"/>
  <c r="EL3472" i="2"/>
  <c r="EM3472" i="2" s="1"/>
  <c r="DX3472" i="2"/>
  <c r="DY3472" i="2" s="1"/>
  <c r="EF3472" i="2"/>
  <c r="EG3472" i="2" s="1"/>
  <c r="EN3472" i="2"/>
  <c r="EO3472" i="2" s="1"/>
  <c r="DZ3472" i="2"/>
  <c r="EA3472" i="2" s="1"/>
  <c r="EH3472" i="2"/>
  <c r="EI3472" i="2" s="1"/>
  <c r="EP3472" i="2"/>
  <c r="EQ3472" i="2" s="1"/>
  <c r="EB3472" i="2"/>
  <c r="EC3472" i="2" s="1"/>
  <c r="EJ3472" i="2"/>
  <c r="EK3472" i="2" s="1"/>
  <c r="ER3472" i="2"/>
  <c r="ES3472" i="2" s="1"/>
  <c r="DJ3464" i="2"/>
  <c r="ED3464" i="2"/>
  <c r="EE3464" i="2" s="1"/>
  <c r="EL3464" i="2"/>
  <c r="EM3464" i="2" s="1"/>
  <c r="DX3464" i="2"/>
  <c r="DY3464" i="2" s="1"/>
  <c r="EF3464" i="2"/>
  <c r="EG3464" i="2" s="1"/>
  <c r="EN3464" i="2"/>
  <c r="EO3464" i="2" s="1"/>
  <c r="DZ3464" i="2"/>
  <c r="EA3464" i="2" s="1"/>
  <c r="EH3464" i="2"/>
  <c r="EI3464" i="2" s="1"/>
  <c r="EP3464" i="2"/>
  <c r="EQ3464" i="2" s="1"/>
  <c r="EB3464" i="2"/>
  <c r="EC3464" i="2" s="1"/>
  <c r="EJ3464" i="2"/>
  <c r="EK3464" i="2" s="1"/>
  <c r="ER3464" i="2"/>
  <c r="ES3464" i="2" s="1"/>
  <c r="DJ3456" i="2"/>
  <c r="ED3456" i="2"/>
  <c r="EE3456" i="2" s="1"/>
  <c r="EL3456" i="2"/>
  <c r="EM3456" i="2" s="1"/>
  <c r="DX3456" i="2"/>
  <c r="DY3456" i="2" s="1"/>
  <c r="EF3456" i="2"/>
  <c r="EG3456" i="2" s="1"/>
  <c r="EN3456" i="2"/>
  <c r="EO3456" i="2" s="1"/>
  <c r="DZ3456" i="2"/>
  <c r="EA3456" i="2" s="1"/>
  <c r="EH3456" i="2"/>
  <c r="EI3456" i="2" s="1"/>
  <c r="EP3456" i="2"/>
  <c r="EQ3456" i="2" s="1"/>
  <c r="EB3456" i="2"/>
  <c r="EC3456" i="2" s="1"/>
  <c r="EJ3456" i="2"/>
  <c r="EK3456" i="2" s="1"/>
  <c r="ER3456" i="2"/>
  <c r="ES3456" i="2" s="1"/>
  <c r="DJ3531" i="2"/>
  <c r="EB3531" i="2"/>
  <c r="EC3531" i="2" s="1"/>
  <c r="EJ3531" i="2"/>
  <c r="EK3531" i="2" s="1"/>
  <c r="ER3531" i="2"/>
  <c r="ES3531" i="2" s="1"/>
  <c r="ED3531" i="2"/>
  <c r="EE3531" i="2" s="1"/>
  <c r="EL3531" i="2"/>
  <c r="EM3531" i="2" s="1"/>
  <c r="DX3531" i="2"/>
  <c r="DY3531" i="2" s="1"/>
  <c r="EF3531" i="2"/>
  <c r="EG3531" i="2" s="1"/>
  <c r="EN3531" i="2"/>
  <c r="EO3531" i="2" s="1"/>
  <c r="DZ3531" i="2"/>
  <c r="EA3531" i="2" s="1"/>
  <c r="EH3531" i="2"/>
  <c r="EI3531" i="2" s="1"/>
  <c r="EP3531" i="2"/>
  <c r="EQ3531" i="2" s="1"/>
  <c r="DJ3523" i="2"/>
  <c r="EB3523" i="2"/>
  <c r="EC3523" i="2" s="1"/>
  <c r="EJ3523" i="2"/>
  <c r="EK3523" i="2" s="1"/>
  <c r="ER3523" i="2"/>
  <c r="ES3523" i="2" s="1"/>
  <c r="ED3523" i="2"/>
  <c r="EE3523" i="2" s="1"/>
  <c r="EL3523" i="2"/>
  <c r="EM3523" i="2" s="1"/>
  <c r="DX3523" i="2"/>
  <c r="DY3523" i="2" s="1"/>
  <c r="EF3523" i="2"/>
  <c r="EG3523" i="2" s="1"/>
  <c r="EN3523" i="2"/>
  <c r="EO3523" i="2" s="1"/>
  <c r="DZ3523" i="2"/>
  <c r="EA3523" i="2" s="1"/>
  <c r="EH3523" i="2"/>
  <c r="EI3523" i="2" s="1"/>
  <c r="EP3523" i="2"/>
  <c r="EQ3523" i="2" s="1"/>
  <c r="DJ3515" i="2"/>
  <c r="EB3515" i="2"/>
  <c r="EC3515" i="2" s="1"/>
  <c r="EJ3515" i="2"/>
  <c r="EK3515" i="2" s="1"/>
  <c r="ER3515" i="2"/>
  <c r="ES3515" i="2" s="1"/>
  <c r="ED3515" i="2"/>
  <c r="EE3515" i="2" s="1"/>
  <c r="EL3515" i="2"/>
  <c r="EM3515" i="2" s="1"/>
  <c r="DX3515" i="2"/>
  <c r="DY3515" i="2" s="1"/>
  <c r="EF3515" i="2"/>
  <c r="EG3515" i="2" s="1"/>
  <c r="EN3515" i="2"/>
  <c r="EO3515" i="2" s="1"/>
  <c r="DZ3515" i="2"/>
  <c r="EA3515" i="2" s="1"/>
  <c r="EH3515" i="2"/>
  <c r="EI3515" i="2" s="1"/>
  <c r="EP3515" i="2"/>
  <c r="EQ3515" i="2" s="1"/>
  <c r="DJ3507" i="2"/>
  <c r="EB3507" i="2"/>
  <c r="EC3507" i="2" s="1"/>
  <c r="EJ3507" i="2"/>
  <c r="EK3507" i="2" s="1"/>
  <c r="ER3507" i="2"/>
  <c r="ES3507" i="2" s="1"/>
  <c r="ED3507" i="2"/>
  <c r="EE3507" i="2" s="1"/>
  <c r="EL3507" i="2"/>
  <c r="EM3507" i="2" s="1"/>
  <c r="DX3507" i="2"/>
  <c r="DY3507" i="2" s="1"/>
  <c r="EF3507" i="2"/>
  <c r="EG3507" i="2" s="1"/>
  <c r="EN3507" i="2"/>
  <c r="EO3507" i="2" s="1"/>
  <c r="DZ3507" i="2"/>
  <c r="EA3507" i="2" s="1"/>
  <c r="EH3507" i="2"/>
  <c r="EI3507" i="2" s="1"/>
  <c r="EP3507" i="2"/>
  <c r="EQ3507" i="2" s="1"/>
  <c r="DJ3499" i="2"/>
  <c r="EB3499" i="2"/>
  <c r="EC3499" i="2" s="1"/>
  <c r="EJ3499" i="2"/>
  <c r="EK3499" i="2" s="1"/>
  <c r="ER3499" i="2"/>
  <c r="ES3499" i="2" s="1"/>
  <c r="ED3499" i="2"/>
  <c r="EE3499" i="2" s="1"/>
  <c r="EL3499" i="2"/>
  <c r="EM3499" i="2" s="1"/>
  <c r="DX3499" i="2"/>
  <c r="DY3499" i="2" s="1"/>
  <c r="EF3499" i="2"/>
  <c r="EG3499" i="2" s="1"/>
  <c r="EN3499" i="2"/>
  <c r="EO3499" i="2" s="1"/>
  <c r="DZ3499" i="2"/>
  <c r="EA3499" i="2" s="1"/>
  <c r="EH3499" i="2"/>
  <c r="EI3499" i="2" s="1"/>
  <c r="EP3499" i="2"/>
  <c r="EQ3499" i="2" s="1"/>
  <c r="DJ3491" i="2"/>
  <c r="EB3491" i="2"/>
  <c r="EC3491" i="2" s="1"/>
  <c r="EJ3491" i="2"/>
  <c r="EK3491" i="2" s="1"/>
  <c r="ER3491" i="2"/>
  <c r="ES3491" i="2" s="1"/>
  <c r="ED3491" i="2"/>
  <c r="EE3491" i="2" s="1"/>
  <c r="EL3491" i="2"/>
  <c r="EM3491" i="2" s="1"/>
  <c r="DX3491" i="2"/>
  <c r="DY3491" i="2" s="1"/>
  <c r="EF3491" i="2"/>
  <c r="EG3491" i="2" s="1"/>
  <c r="EN3491" i="2"/>
  <c r="EO3491" i="2" s="1"/>
  <c r="DZ3491" i="2"/>
  <c r="EA3491" i="2" s="1"/>
  <c r="EH3491" i="2"/>
  <c r="EI3491" i="2" s="1"/>
  <c r="EP3491" i="2"/>
  <c r="EQ3491" i="2" s="1"/>
  <c r="DJ3483" i="2"/>
  <c r="EB3483" i="2"/>
  <c r="EC3483" i="2" s="1"/>
  <c r="EJ3483" i="2"/>
  <c r="EK3483" i="2" s="1"/>
  <c r="ER3483" i="2"/>
  <c r="ES3483" i="2" s="1"/>
  <c r="ED3483" i="2"/>
  <c r="EE3483" i="2" s="1"/>
  <c r="EL3483" i="2"/>
  <c r="EM3483" i="2" s="1"/>
  <c r="DX3483" i="2"/>
  <c r="DY3483" i="2" s="1"/>
  <c r="EF3483" i="2"/>
  <c r="EG3483" i="2" s="1"/>
  <c r="EN3483" i="2"/>
  <c r="EO3483" i="2" s="1"/>
  <c r="DZ3483" i="2"/>
  <c r="EA3483" i="2" s="1"/>
  <c r="EH3483" i="2"/>
  <c r="EI3483" i="2" s="1"/>
  <c r="EP3483" i="2"/>
  <c r="EQ3483" i="2" s="1"/>
  <c r="DJ3072" i="2"/>
  <c r="EB3072" i="2"/>
  <c r="EC3072" i="2" s="1"/>
  <c r="EJ3072" i="2"/>
  <c r="EK3072" i="2" s="1"/>
  <c r="ER3072" i="2"/>
  <c r="ES3072" i="2" s="1"/>
  <c r="ED3072" i="2"/>
  <c r="EE3072" i="2" s="1"/>
  <c r="EL3072" i="2"/>
  <c r="EM3072" i="2" s="1"/>
  <c r="DX3072" i="2"/>
  <c r="DY3072" i="2" s="1"/>
  <c r="EF3072" i="2"/>
  <c r="EG3072" i="2" s="1"/>
  <c r="EN3072" i="2"/>
  <c r="EO3072" i="2" s="1"/>
  <c r="DZ3072" i="2"/>
  <c r="EA3072" i="2" s="1"/>
  <c r="EH3072" i="2"/>
  <c r="EI3072" i="2" s="1"/>
  <c r="EP3072" i="2"/>
  <c r="EQ3072" i="2" s="1"/>
  <c r="DJ3064" i="2"/>
  <c r="EB3064" i="2"/>
  <c r="EC3064" i="2" s="1"/>
  <c r="EJ3064" i="2"/>
  <c r="EK3064" i="2" s="1"/>
  <c r="ER3064" i="2"/>
  <c r="ES3064" i="2" s="1"/>
  <c r="ED3064" i="2"/>
  <c r="EE3064" i="2" s="1"/>
  <c r="EL3064" i="2"/>
  <c r="EM3064" i="2" s="1"/>
  <c r="DX3064" i="2"/>
  <c r="DY3064" i="2" s="1"/>
  <c r="EF3064" i="2"/>
  <c r="EG3064" i="2" s="1"/>
  <c r="EN3064" i="2"/>
  <c r="EO3064" i="2" s="1"/>
  <c r="DZ3064" i="2"/>
  <c r="EA3064" i="2" s="1"/>
  <c r="EH3064" i="2"/>
  <c r="EI3064" i="2" s="1"/>
  <c r="EP3064" i="2"/>
  <c r="EQ3064" i="2" s="1"/>
  <c r="DJ3098" i="2"/>
  <c r="DX3098" i="2"/>
  <c r="DY3098" i="2" s="1"/>
  <c r="EF3098" i="2"/>
  <c r="EG3098" i="2" s="1"/>
  <c r="EN3098" i="2"/>
  <c r="EO3098" i="2" s="1"/>
  <c r="DZ3098" i="2"/>
  <c r="EA3098" i="2" s="1"/>
  <c r="EH3098" i="2"/>
  <c r="EI3098" i="2" s="1"/>
  <c r="EP3098" i="2"/>
  <c r="EQ3098" i="2" s="1"/>
  <c r="EB3098" i="2"/>
  <c r="EC3098" i="2" s="1"/>
  <c r="EJ3098" i="2"/>
  <c r="EK3098" i="2" s="1"/>
  <c r="ER3098" i="2"/>
  <c r="ES3098" i="2" s="1"/>
  <c r="ED3098" i="2"/>
  <c r="EE3098" i="2" s="1"/>
  <c r="EL3098" i="2"/>
  <c r="EM3098" i="2" s="1"/>
  <c r="DJ3090" i="2"/>
  <c r="DX3090" i="2"/>
  <c r="DY3090" i="2" s="1"/>
  <c r="EF3090" i="2"/>
  <c r="EG3090" i="2" s="1"/>
  <c r="EN3090" i="2"/>
  <c r="EO3090" i="2" s="1"/>
  <c r="DZ3090" i="2"/>
  <c r="EA3090" i="2" s="1"/>
  <c r="EH3090" i="2"/>
  <c r="EI3090" i="2" s="1"/>
  <c r="EP3090" i="2"/>
  <c r="EQ3090" i="2" s="1"/>
  <c r="EB3090" i="2"/>
  <c r="EC3090" i="2" s="1"/>
  <c r="EJ3090" i="2"/>
  <c r="EK3090" i="2" s="1"/>
  <c r="ER3090" i="2"/>
  <c r="ES3090" i="2" s="1"/>
  <c r="ED3090" i="2"/>
  <c r="EE3090" i="2" s="1"/>
  <c r="EL3090" i="2"/>
  <c r="EM3090" i="2" s="1"/>
  <c r="DJ3082" i="2"/>
  <c r="DX3082" i="2"/>
  <c r="DY3082" i="2" s="1"/>
  <c r="EF3082" i="2"/>
  <c r="EG3082" i="2" s="1"/>
  <c r="EN3082" i="2"/>
  <c r="EO3082" i="2" s="1"/>
  <c r="DZ3082" i="2"/>
  <c r="EA3082" i="2" s="1"/>
  <c r="EH3082" i="2"/>
  <c r="EI3082" i="2" s="1"/>
  <c r="EP3082" i="2"/>
  <c r="EQ3082" i="2" s="1"/>
  <c r="EB3082" i="2"/>
  <c r="EC3082" i="2" s="1"/>
  <c r="EJ3082" i="2"/>
  <c r="EK3082" i="2" s="1"/>
  <c r="ER3082" i="2"/>
  <c r="ES3082" i="2" s="1"/>
  <c r="ED3082" i="2"/>
  <c r="EE3082" i="2" s="1"/>
  <c r="EL3082" i="2"/>
  <c r="EM3082" i="2" s="1"/>
  <c r="DJ3382" i="2"/>
  <c r="DZ3382" i="2"/>
  <c r="EA3382" i="2" s="1"/>
  <c r="EH3382" i="2"/>
  <c r="EI3382" i="2" s="1"/>
  <c r="EP3382" i="2"/>
  <c r="EQ3382" i="2" s="1"/>
  <c r="EB3382" i="2"/>
  <c r="EC3382" i="2" s="1"/>
  <c r="EJ3382" i="2"/>
  <c r="EK3382" i="2" s="1"/>
  <c r="ER3382" i="2"/>
  <c r="ES3382" i="2" s="1"/>
  <c r="ED3382" i="2"/>
  <c r="EE3382" i="2" s="1"/>
  <c r="EL3382" i="2"/>
  <c r="EM3382" i="2" s="1"/>
  <c r="DX3382" i="2"/>
  <c r="DY3382" i="2" s="1"/>
  <c r="EF3382" i="2"/>
  <c r="EG3382" i="2" s="1"/>
  <c r="EN3382" i="2"/>
  <c r="EO3382" i="2" s="1"/>
  <c r="DJ3374" i="2"/>
  <c r="DZ3374" i="2"/>
  <c r="EA3374" i="2" s="1"/>
  <c r="EH3374" i="2"/>
  <c r="EI3374" i="2" s="1"/>
  <c r="EP3374" i="2"/>
  <c r="EQ3374" i="2" s="1"/>
  <c r="EB3374" i="2"/>
  <c r="EC3374" i="2" s="1"/>
  <c r="EJ3374" i="2"/>
  <c r="EK3374" i="2" s="1"/>
  <c r="ER3374" i="2"/>
  <c r="ES3374" i="2" s="1"/>
  <c r="ED3374" i="2"/>
  <c r="EE3374" i="2" s="1"/>
  <c r="EL3374" i="2"/>
  <c r="EM3374" i="2" s="1"/>
  <c r="DX3374" i="2"/>
  <c r="DY3374" i="2" s="1"/>
  <c r="EF3374" i="2"/>
  <c r="EG3374" i="2" s="1"/>
  <c r="EN3374" i="2"/>
  <c r="EO3374" i="2" s="1"/>
  <c r="DJ3366" i="2"/>
  <c r="DZ3366" i="2"/>
  <c r="EA3366" i="2" s="1"/>
  <c r="EH3366" i="2"/>
  <c r="EI3366" i="2" s="1"/>
  <c r="EP3366" i="2"/>
  <c r="EQ3366" i="2" s="1"/>
  <c r="EB3366" i="2"/>
  <c r="EC3366" i="2" s="1"/>
  <c r="EJ3366" i="2"/>
  <c r="EK3366" i="2" s="1"/>
  <c r="ER3366" i="2"/>
  <c r="ES3366" i="2" s="1"/>
  <c r="ED3366" i="2"/>
  <c r="EE3366" i="2" s="1"/>
  <c r="EL3366" i="2"/>
  <c r="EM3366" i="2" s="1"/>
  <c r="DX3366" i="2"/>
  <c r="DY3366" i="2" s="1"/>
  <c r="EF3366" i="2"/>
  <c r="EG3366" i="2" s="1"/>
  <c r="EN3366" i="2"/>
  <c r="EO3366" i="2" s="1"/>
  <c r="DJ3358" i="2"/>
  <c r="DZ3358" i="2"/>
  <c r="EA3358" i="2" s="1"/>
  <c r="EH3358" i="2"/>
  <c r="EI3358" i="2" s="1"/>
  <c r="EP3358" i="2"/>
  <c r="EQ3358" i="2" s="1"/>
  <c r="EB3358" i="2"/>
  <c r="EC3358" i="2" s="1"/>
  <c r="EJ3358" i="2"/>
  <c r="EK3358" i="2" s="1"/>
  <c r="ER3358" i="2"/>
  <c r="ES3358" i="2" s="1"/>
  <c r="ED3358" i="2"/>
  <c r="EE3358" i="2" s="1"/>
  <c r="EL3358" i="2"/>
  <c r="EM3358" i="2" s="1"/>
  <c r="DX3358" i="2"/>
  <c r="DY3358" i="2" s="1"/>
  <c r="EF3358" i="2"/>
  <c r="EG3358" i="2" s="1"/>
  <c r="EN3358" i="2"/>
  <c r="EO3358" i="2" s="1"/>
  <c r="DJ3350" i="2"/>
  <c r="DZ3350" i="2"/>
  <c r="EA3350" i="2" s="1"/>
  <c r="EH3350" i="2"/>
  <c r="EI3350" i="2" s="1"/>
  <c r="EP3350" i="2"/>
  <c r="EQ3350" i="2" s="1"/>
  <c r="EB3350" i="2"/>
  <c r="EC3350" i="2" s="1"/>
  <c r="EJ3350" i="2"/>
  <c r="EK3350" i="2" s="1"/>
  <c r="ER3350" i="2"/>
  <c r="ES3350" i="2" s="1"/>
  <c r="ED3350" i="2"/>
  <c r="EE3350" i="2" s="1"/>
  <c r="EL3350" i="2"/>
  <c r="EM3350" i="2" s="1"/>
  <c r="DX3350" i="2"/>
  <c r="DY3350" i="2" s="1"/>
  <c r="EF3350" i="2"/>
  <c r="EG3350" i="2" s="1"/>
  <c r="EN3350" i="2"/>
  <c r="EO3350" i="2" s="1"/>
  <c r="DJ3342" i="2"/>
  <c r="DZ3342" i="2"/>
  <c r="EA3342" i="2" s="1"/>
  <c r="EH3342" i="2"/>
  <c r="EI3342" i="2" s="1"/>
  <c r="EP3342" i="2"/>
  <c r="EQ3342" i="2" s="1"/>
  <c r="EB3342" i="2"/>
  <c r="EC3342" i="2" s="1"/>
  <c r="EJ3342" i="2"/>
  <c r="EK3342" i="2" s="1"/>
  <c r="ER3342" i="2"/>
  <c r="ES3342" i="2" s="1"/>
  <c r="ED3342" i="2"/>
  <c r="EE3342" i="2" s="1"/>
  <c r="EL3342" i="2"/>
  <c r="EM3342" i="2" s="1"/>
  <c r="DX3342" i="2"/>
  <c r="DY3342" i="2" s="1"/>
  <c r="EF3342" i="2"/>
  <c r="EG3342" i="2" s="1"/>
  <c r="EN3342" i="2"/>
  <c r="EO3342" i="2" s="1"/>
  <c r="DJ3473" i="2"/>
  <c r="DX3473" i="2"/>
  <c r="DY3473" i="2" s="1"/>
  <c r="EF3473" i="2"/>
  <c r="EG3473" i="2" s="1"/>
  <c r="EN3473" i="2"/>
  <c r="EO3473" i="2" s="1"/>
  <c r="DZ3473" i="2"/>
  <c r="EA3473" i="2" s="1"/>
  <c r="EH3473" i="2"/>
  <c r="EI3473" i="2" s="1"/>
  <c r="EP3473" i="2"/>
  <c r="EQ3473" i="2" s="1"/>
  <c r="EB3473" i="2"/>
  <c r="EC3473" i="2" s="1"/>
  <c r="EJ3473" i="2"/>
  <c r="EK3473" i="2" s="1"/>
  <c r="ER3473" i="2"/>
  <c r="ES3473" i="2" s="1"/>
  <c r="ED3473" i="2"/>
  <c r="EE3473" i="2" s="1"/>
  <c r="EL3473" i="2"/>
  <c r="EM3473" i="2" s="1"/>
  <c r="DJ3492" i="2"/>
  <c r="ED3492" i="2"/>
  <c r="EE3492" i="2" s="1"/>
  <c r="EL3492" i="2"/>
  <c r="EM3492" i="2" s="1"/>
  <c r="DX3492" i="2"/>
  <c r="DY3492" i="2" s="1"/>
  <c r="EF3492" i="2"/>
  <c r="EG3492" i="2" s="1"/>
  <c r="EN3492" i="2"/>
  <c r="EO3492" i="2" s="1"/>
  <c r="DZ3492" i="2"/>
  <c r="EA3492" i="2" s="1"/>
  <c r="EH3492" i="2"/>
  <c r="EI3492" i="2" s="1"/>
  <c r="EP3492" i="2"/>
  <c r="EQ3492" i="2" s="1"/>
  <c r="EB3492" i="2"/>
  <c r="EC3492" i="2" s="1"/>
  <c r="EJ3492" i="2"/>
  <c r="EK3492" i="2" s="1"/>
  <c r="ER3492" i="2"/>
  <c r="ES3492" i="2" s="1"/>
  <c r="DJ3091" i="2"/>
  <c r="DZ3091" i="2"/>
  <c r="EA3091" i="2" s="1"/>
  <c r="EH3091" i="2"/>
  <c r="EI3091" i="2" s="1"/>
  <c r="EP3091" i="2"/>
  <c r="EQ3091" i="2" s="1"/>
  <c r="EB3091" i="2"/>
  <c r="EC3091" i="2" s="1"/>
  <c r="EJ3091" i="2"/>
  <c r="EK3091" i="2" s="1"/>
  <c r="ER3091" i="2"/>
  <c r="ES3091" i="2" s="1"/>
  <c r="ED3091" i="2"/>
  <c r="EE3091" i="2" s="1"/>
  <c r="EL3091" i="2"/>
  <c r="EM3091" i="2" s="1"/>
  <c r="DX3091" i="2"/>
  <c r="DY3091" i="2" s="1"/>
  <c r="EF3091" i="2"/>
  <c r="EG3091" i="2" s="1"/>
  <c r="EN3091" i="2"/>
  <c r="EO3091" i="2" s="1"/>
  <c r="DJ3383" i="2"/>
  <c r="EB3383" i="2"/>
  <c r="EC3383" i="2" s="1"/>
  <c r="EJ3383" i="2"/>
  <c r="EK3383" i="2" s="1"/>
  <c r="ER3383" i="2"/>
  <c r="ES3383" i="2" s="1"/>
  <c r="ED3383" i="2"/>
  <c r="EE3383" i="2" s="1"/>
  <c r="EL3383" i="2"/>
  <c r="EM3383" i="2" s="1"/>
  <c r="DX3383" i="2"/>
  <c r="DY3383" i="2" s="1"/>
  <c r="EF3383" i="2"/>
  <c r="EG3383" i="2" s="1"/>
  <c r="EN3383" i="2"/>
  <c r="EO3383" i="2" s="1"/>
  <c r="DZ3383" i="2"/>
  <c r="EA3383" i="2" s="1"/>
  <c r="EH3383" i="2"/>
  <c r="EI3383" i="2" s="1"/>
  <c r="EP3383" i="2"/>
  <c r="EQ3383" i="2" s="1"/>
  <c r="DJ3424" i="2"/>
  <c r="ED3424" i="2"/>
  <c r="EE3424" i="2" s="1"/>
  <c r="EL3424" i="2"/>
  <c r="EM3424" i="2" s="1"/>
  <c r="DX3424" i="2"/>
  <c r="DY3424" i="2" s="1"/>
  <c r="EF3424" i="2"/>
  <c r="EG3424" i="2" s="1"/>
  <c r="EN3424" i="2"/>
  <c r="EO3424" i="2" s="1"/>
  <c r="DZ3424" i="2"/>
  <c r="EA3424" i="2" s="1"/>
  <c r="EH3424" i="2"/>
  <c r="EI3424" i="2" s="1"/>
  <c r="EP3424" i="2"/>
  <c r="EQ3424" i="2" s="1"/>
  <c r="EB3424" i="2"/>
  <c r="EC3424" i="2" s="1"/>
  <c r="EJ3424" i="2"/>
  <c r="EK3424" i="2" s="1"/>
  <c r="ER3424" i="2"/>
  <c r="ES3424" i="2" s="1"/>
  <c r="DJ3416" i="2"/>
  <c r="ED3416" i="2"/>
  <c r="EE3416" i="2" s="1"/>
  <c r="EL3416" i="2"/>
  <c r="EM3416" i="2" s="1"/>
  <c r="DX3416" i="2"/>
  <c r="DY3416" i="2" s="1"/>
  <c r="EF3416" i="2"/>
  <c r="EG3416" i="2" s="1"/>
  <c r="EN3416" i="2"/>
  <c r="EO3416" i="2" s="1"/>
  <c r="DZ3416" i="2"/>
  <c r="EA3416" i="2" s="1"/>
  <c r="EH3416" i="2"/>
  <c r="EI3416" i="2" s="1"/>
  <c r="EP3416" i="2"/>
  <c r="EQ3416" i="2" s="1"/>
  <c r="EB3416" i="2"/>
  <c r="EC3416" i="2" s="1"/>
  <c r="EJ3416" i="2"/>
  <c r="EK3416" i="2" s="1"/>
  <c r="ER3416" i="2"/>
  <c r="ES3416" i="2" s="1"/>
  <c r="DJ3471" i="2"/>
  <c r="EB3471" i="2"/>
  <c r="EC3471" i="2" s="1"/>
  <c r="EJ3471" i="2"/>
  <c r="EK3471" i="2" s="1"/>
  <c r="ER3471" i="2"/>
  <c r="ES3471" i="2" s="1"/>
  <c r="ED3471" i="2"/>
  <c r="EE3471" i="2" s="1"/>
  <c r="EL3471" i="2"/>
  <c r="EM3471" i="2" s="1"/>
  <c r="DX3471" i="2"/>
  <c r="DY3471" i="2" s="1"/>
  <c r="EF3471" i="2"/>
  <c r="EG3471" i="2" s="1"/>
  <c r="EN3471" i="2"/>
  <c r="EO3471" i="2" s="1"/>
  <c r="DZ3471" i="2"/>
  <c r="EA3471" i="2" s="1"/>
  <c r="EH3471" i="2"/>
  <c r="EI3471" i="2" s="1"/>
  <c r="EP3471" i="2"/>
  <c r="EQ3471" i="2" s="1"/>
  <c r="DJ3463" i="2"/>
  <c r="EB3463" i="2"/>
  <c r="EC3463" i="2" s="1"/>
  <c r="EJ3463" i="2"/>
  <c r="EK3463" i="2" s="1"/>
  <c r="ER3463" i="2"/>
  <c r="ES3463" i="2" s="1"/>
  <c r="ED3463" i="2"/>
  <c r="EE3463" i="2" s="1"/>
  <c r="EL3463" i="2"/>
  <c r="EM3463" i="2" s="1"/>
  <c r="DX3463" i="2"/>
  <c r="DY3463" i="2" s="1"/>
  <c r="EF3463" i="2"/>
  <c r="EG3463" i="2" s="1"/>
  <c r="EN3463" i="2"/>
  <c r="EO3463" i="2" s="1"/>
  <c r="DZ3463" i="2"/>
  <c r="EA3463" i="2" s="1"/>
  <c r="EH3463" i="2"/>
  <c r="EI3463" i="2" s="1"/>
  <c r="EP3463" i="2"/>
  <c r="EQ3463" i="2" s="1"/>
  <c r="DJ3455" i="2"/>
  <c r="EB3455" i="2"/>
  <c r="EC3455" i="2" s="1"/>
  <c r="EJ3455" i="2"/>
  <c r="EK3455" i="2" s="1"/>
  <c r="ER3455" i="2"/>
  <c r="ES3455" i="2" s="1"/>
  <c r="ED3455" i="2"/>
  <c r="EE3455" i="2" s="1"/>
  <c r="EL3455" i="2"/>
  <c r="EM3455" i="2" s="1"/>
  <c r="DX3455" i="2"/>
  <c r="DY3455" i="2" s="1"/>
  <c r="EF3455" i="2"/>
  <c r="EG3455" i="2" s="1"/>
  <c r="EN3455" i="2"/>
  <c r="EO3455" i="2" s="1"/>
  <c r="DZ3455" i="2"/>
  <c r="EA3455" i="2" s="1"/>
  <c r="EH3455" i="2"/>
  <c r="EI3455" i="2" s="1"/>
  <c r="EP3455" i="2"/>
  <c r="EQ3455" i="2" s="1"/>
  <c r="DJ3530" i="2"/>
  <c r="DZ3530" i="2"/>
  <c r="EA3530" i="2" s="1"/>
  <c r="EH3530" i="2"/>
  <c r="EI3530" i="2" s="1"/>
  <c r="EP3530" i="2"/>
  <c r="EQ3530" i="2" s="1"/>
  <c r="EB3530" i="2"/>
  <c r="EC3530" i="2" s="1"/>
  <c r="EJ3530" i="2"/>
  <c r="EK3530" i="2" s="1"/>
  <c r="ER3530" i="2"/>
  <c r="ES3530" i="2" s="1"/>
  <c r="ED3530" i="2"/>
  <c r="EE3530" i="2" s="1"/>
  <c r="EL3530" i="2"/>
  <c r="EM3530" i="2" s="1"/>
  <c r="DX3530" i="2"/>
  <c r="DY3530" i="2" s="1"/>
  <c r="EF3530" i="2"/>
  <c r="EG3530" i="2" s="1"/>
  <c r="EN3530" i="2"/>
  <c r="EO3530" i="2" s="1"/>
  <c r="DJ3522" i="2"/>
  <c r="DZ3522" i="2"/>
  <c r="EA3522" i="2" s="1"/>
  <c r="EH3522" i="2"/>
  <c r="EI3522" i="2" s="1"/>
  <c r="EP3522" i="2"/>
  <c r="EQ3522" i="2" s="1"/>
  <c r="EB3522" i="2"/>
  <c r="EC3522" i="2" s="1"/>
  <c r="EJ3522" i="2"/>
  <c r="EK3522" i="2" s="1"/>
  <c r="ER3522" i="2"/>
  <c r="ES3522" i="2" s="1"/>
  <c r="ED3522" i="2"/>
  <c r="EE3522" i="2" s="1"/>
  <c r="EL3522" i="2"/>
  <c r="EM3522" i="2" s="1"/>
  <c r="DX3522" i="2"/>
  <c r="DY3522" i="2" s="1"/>
  <c r="EF3522" i="2"/>
  <c r="EG3522" i="2" s="1"/>
  <c r="EN3522" i="2"/>
  <c r="EO3522" i="2" s="1"/>
  <c r="DJ3514" i="2"/>
  <c r="DZ3514" i="2"/>
  <c r="EA3514" i="2" s="1"/>
  <c r="EH3514" i="2"/>
  <c r="EI3514" i="2" s="1"/>
  <c r="EP3514" i="2"/>
  <c r="EQ3514" i="2" s="1"/>
  <c r="EB3514" i="2"/>
  <c r="EC3514" i="2" s="1"/>
  <c r="EJ3514" i="2"/>
  <c r="EK3514" i="2" s="1"/>
  <c r="ER3514" i="2"/>
  <c r="ES3514" i="2" s="1"/>
  <c r="ED3514" i="2"/>
  <c r="EE3514" i="2" s="1"/>
  <c r="EL3514" i="2"/>
  <c r="EM3514" i="2" s="1"/>
  <c r="DX3514" i="2"/>
  <c r="DY3514" i="2" s="1"/>
  <c r="EF3514" i="2"/>
  <c r="EG3514" i="2" s="1"/>
  <c r="EN3514" i="2"/>
  <c r="EO3514" i="2" s="1"/>
  <c r="DJ3506" i="2"/>
  <c r="DZ3506" i="2"/>
  <c r="EA3506" i="2" s="1"/>
  <c r="EH3506" i="2"/>
  <c r="EI3506" i="2" s="1"/>
  <c r="EP3506" i="2"/>
  <c r="EQ3506" i="2" s="1"/>
  <c r="EB3506" i="2"/>
  <c r="EC3506" i="2" s="1"/>
  <c r="EJ3506" i="2"/>
  <c r="EK3506" i="2" s="1"/>
  <c r="ER3506" i="2"/>
  <c r="ES3506" i="2" s="1"/>
  <c r="ED3506" i="2"/>
  <c r="EE3506" i="2" s="1"/>
  <c r="EL3506" i="2"/>
  <c r="EM3506" i="2" s="1"/>
  <c r="DX3506" i="2"/>
  <c r="DY3506" i="2" s="1"/>
  <c r="EF3506" i="2"/>
  <c r="EG3506" i="2" s="1"/>
  <c r="EN3506" i="2"/>
  <c r="EO3506" i="2" s="1"/>
  <c r="DJ3498" i="2"/>
  <c r="DZ3498" i="2"/>
  <c r="EA3498" i="2" s="1"/>
  <c r="EH3498" i="2"/>
  <c r="EI3498" i="2" s="1"/>
  <c r="EP3498" i="2"/>
  <c r="EQ3498" i="2" s="1"/>
  <c r="EB3498" i="2"/>
  <c r="EC3498" i="2" s="1"/>
  <c r="EJ3498" i="2"/>
  <c r="EK3498" i="2" s="1"/>
  <c r="ER3498" i="2"/>
  <c r="ES3498" i="2" s="1"/>
  <c r="ED3498" i="2"/>
  <c r="EE3498" i="2" s="1"/>
  <c r="EL3498" i="2"/>
  <c r="EM3498" i="2" s="1"/>
  <c r="DX3498" i="2"/>
  <c r="DY3498" i="2" s="1"/>
  <c r="EF3498" i="2"/>
  <c r="EG3498" i="2" s="1"/>
  <c r="EN3498" i="2"/>
  <c r="EO3498" i="2" s="1"/>
  <c r="DJ3490" i="2"/>
  <c r="DZ3490" i="2"/>
  <c r="EA3490" i="2" s="1"/>
  <c r="EH3490" i="2"/>
  <c r="EI3490" i="2" s="1"/>
  <c r="EP3490" i="2"/>
  <c r="EQ3490" i="2" s="1"/>
  <c r="EB3490" i="2"/>
  <c r="EC3490" i="2" s="1"/>
  <c r="EJ3490" i="2"/>
  <c r="EK3490" i="2" s="1"/>
  <c r="ER3490" i="2"/>
  <c r="ES3490" i="2" s="1"/>
  <c r="ED3490" i="2"/>
  <c r="EE3490" i="2" s="1"/>
  <c r="EL3490" i="2"/>
  <c r="EM3490" i="2" s="1"/>
  <c r="DX3490" i="2"/>
  <c r="DY3490" i="2" s="1"/>
  <c r="EF3490" i="2"/>
  <c r="EG3490" i="2" s="1"/>
  <c r="EN3490" i="2"/>
  <c r="EO3490" i="2" s="1"/>
  <c r="DJ3482" i="2"/>
  <c r="DZ3482" i="2"/>
  <c r="EA3482" i="2" s="1"/>
  <c r="EH3482" i="2"/>
  <c r="EI3482" i="2" s="1"/>
  <c r="EP3482" i="2"/>
  <c r="EQ3482" i="2" s="1"/>
  <c r="EB3482" i="2"/>
  <c r="EC3482" i="2" s="1"/>
  <c r="EJ3482" i="2"/>
  <c r="EK3482" i="2" s="1"/>
  <c r="ER3482" i="2"/>
  <c r="ES3482" i="2" s="1"/>
  <c r="ED3482" i="2"/>
  <c r="EE3482" i="2" s="1"/>
  <c r="EL3482" i="2"/>
  <c r="EM3482" i="2" s="1"/>
  <c r="DX3482" i="2"/>
  <c r="DY3482" i="2" s="1"/>
  <c r="EF3482" i="2"/>
  <c r="EG3482" i="2" s="1"/>
  <c r="EN3482" i="2"/>
  <c r="EO3482" i="2" s="1"/>
  <c r="DJ3071" i="2"/>
  <c r="DZ3071" i="2"/>
  <c r="EA3071" i="2" s="1"/>
  <c r="EH3071" i="2"/>
  <c r="EI3071" i="2" s="1"/>
  <c r="EP3071" i="2"/>
  <c r="EQ3071" i="2" s="1"/>
  <c r="EB3071" i="2"/>
  <c r="EC3071" i="2" s="1"/>
  <c r="EJ3071" i="2"/>
  <c r="EK3071" i="2" s="1"/>
  <c r="ER3071" i="2"/>
  <c r="ES3071" i="2" s="1"/>
  <c r="ED3071" i="2"/>
  <c r="EE3071" i="2" s="1"/>
  <c r="EL3071" i="2"/>
  <c r="EM3071" i="2" s="1"/>
  <c r="DX3071" i="2"/>
  <c r="DY3071" i="2" s="1"/>
  <c r="EF3071" i="2"/>
  <c r="EG3071" i="2" s="1"/>
  <c r="EN3071" i="2"/>
  <c r="EO3071" i="2" s="1"/>
  <c r="DJ3063" i="2"/>
  <c r="DZ3063" i="2"/>
  <c r="EA3063" i="2" s="1"/>
  <c r="EH3063" i="2"/>
  <c r="EI3063" i="2" s="1"/>
  <c r="EP3063" i="2"/>
  <c r="EQ3063" i="2" s="1"/>
  <c r="EB3063" i="2"/>
  <c r="EC3063" i="2" s="1"/>
  <c r="EJ3063" i="2"/>
  <c r="EK3063" i="2" s="1"/>
  <c r="ER3063" i="2"/>
  <c r="ES3063" i="2" s="1"/>
  <c r="ED3063" i="2"/>
  <c r="EE3063" i="2" s="1"/>
  <c r="EL3063" i="2"/>
  <c r="EM3063" i="2" s="1"/>
  <c r="DX3063" i="2"/>
  <c r="DY3063" i="2" s="1"/>
  <c r="EF3063" i="2"/>
  <c r="EG3063" i="2" s="1"/>
  <c r="EN3063" i="2"/>
  <c r="EO3063" i="2" s="1"/>
  <c r="DJ3097" i="2"/>
  <c r="ED3097" i="2"/>
  <c r="EE3097" i="2" s="1"/>
  <c r="EL3097" i="2"/>
  <c r="EM3097" i="2" s="1"/>
  <c r="DX3097" i="2"/>
  <c r="DY3097" i="2" s="1"/>
  <c r="EF3097" i="2"/>
  <c r="EG3097" i="2" s="1"/>
  <c r="EN3097" i="2"/>
  <c r="EO3097" i="2" s="1"/>
  <c r="DZ3097" i="2"/>
  <c r="EA3097" i="2" s="1"/>
  <c r="EH3097" i="2"/>
  <c r="EI3097" i="2" s="1"/>
  <c r="EP3097" i="2"/>
  <c r="EQ3097" i="2" s="1"/>
  <c r="EB3097" i="2"/>
  <c r="EC3097" i="2" s="1"/>
  <c r="EJ3097" i="2"/>
  <c r="EK3097" i="2" s="1"/>
  <c r="ER3097" i="2"/>
  <c r="ES3097" i="2" s="1"/>
  <c r="DJ3089" i="2"/>
  <c r="ED3089" i="2"/>
  <c r="EE3089" i="2" s="1"/>
  <c r="EL3089" i="2"/>
  <c r="EM3089" i="2" s="1"/>
  <c r="DX3089" i="2"/>
  <c r="DY3089" i="2" s="1"/>
  <c r="EF3089" i="2"/>
  <c r="EG3089" i="2" s="1"/>
  <c r="EN3089" i="2"/>
  <c r="EO3089" i="2" s="1"/>
  <c r="DZ3089" i="2"/>
  <c r="EA3089" i="2" s="1"/>
  <c r="EH3089" i="2"/>
  <c r="EI3089" i="2" s="1"/>
  <c r="EP3089" i="2"/>
  <c r="EQ3089" i="2" s="1"/>
  <c r="EB3089" i="2"/>
  <c r="EC3089" i="2" s="1"/>
  <c r="EJ3089" i="2"/>
  <c r="EK3089" i="2" s="1"/>
  <c r="ER3089" i="2"/>
  <c r="ES3089" i="2" s="1"/>
  <c r="DJ3081" i="2"/>
  <c r="ED3081" i="2"/>
  <c r="EE3081" i="2" s="1"/>
  <c r="EL3081" i="2"/>
  <c r="EM3081" i="2" s="1"/>
  <c r="DX3081" i="2"/>
  <c r="DY3081" i="2" s="1"/>
  <c r="EF3081" i="2"/>
  <c r="EG3081" i="2" s="1"/>
  <c r="EN3081" i="2"/>
  <c r="EO3081" i="2" s="1"/>
  <c r="DZ3081" i="2"/>
  <c r="EA3081" i="2" s="1"/>
  <c r="EH3081" i="2"/>
  <c r="EI3081" i="2" s="1"/>
  <c r="EP3081" i="2"/>
  <c r="EQ3081" i="2" s="1"/>
  <c r="EB3081" i="2"/>
  <c r="EC3081" i="2" s="1"/>
  <c r="EJ3081" i="2"/>
  <c r="EK3081" i="2" s="1"/>
  <c r="ER3081" i="2"/>
  <c r="ES3081" i="2" s="1"/>
  <c r="DJ3381" i="2"/>
  <c r="DX3381" i="2"/>
  <c r="DY3381" i="2" s="1"/>
  <c r="EF3381" i="2"/>
  <c r="EG3381" i="2" s="1"/>
  <c r="EN3381" i="2"/>
  <c r="EO3381" i="2" s="1"/>
  <c r="DZ3381" i="2"/>
  <c r="EA3381" i="2" s="1"/>
  <c r="EH3381" i="2"/>
  <c r="EI3381" i="2" s="1"/>
  <c r="EP3381" i="2"/>
  <c r="EQ3381" i="2" s="1"/>
  <c r="EB3381" i="2"/>
  <c r="EC3381" i="2" s="1"/>
  <c r="EJ3381" i="2"/>
  <c r="EK3381" i="2" s="1"/>
  <c r="ER3381" i="2"/>
  <c r="ES3381" i="2" s="1"/>
  <c r="ED3381" i="2"/>
  <c r="EE3381" i="2" s="1"/>
  <c r="EL3381" i="2"/>
  <c r="EM3381" i="2" s="1"/>
  <c r="DJ3373" i="2"/>
  <c r="DX3373" i="2"/>
  <c r="DY3373" i="2" s="1"/>
  <c r="EF3373" i="2"/>
  <c r="EG3373" i="2" s="1"/>
  <c r="EN3373" i="2"/>
  <c r="EO3373" i="2" s="1"/>
  <c r="DZ3373" i="2"/>
  <c r="EA3373" i="2" s="1"/>
  <c r="EH3373" i="2"/>
  <c r="EI3373" i="2" s="1"/>
  <c r="EP3373" i="2"/>
  <c r="EQ3373" i="2" s="1"/>
  <c r="EB3373" i="2"/>
  <c r="EC3373" i="2" s="1"/>
  <c r="EJ3373" i="2"/>
  <c r="EK3373" i="2" s="1"/>
  <c r="ER3373" i="2"/>
  <c r="ES3373" i="2" s="1"/>
  <c r="ED3373" i="2"/>
  <c r="EE3373" i="2" s="1"/>
  <c r="EL3373" i="2"/>
  <c r="EM3373" i="2" s="1"/>
  <c r="DJ3365" i="2"/>
  <c r="DX3365" i="2"/>
  <c r="DY3365" i="2" s="1"/>
  <c r="EF3365" i="2"/>
  <c r="EG3365" i="2" s="1"/>
  <c r="EN3365" i="2"/>
  <c r="EO3365" i="2" s="1"/>
  <c r="DZ3365" i="2"/>
  <c r="EA3365" i="2" s="1"/>
  <c r="EH3365" i="2"/>
  <c r="EI3365" i="2" s="1"/>
  <c r="EP3365" i="2"/>
  <c r="EQ3365" i="2" s="1"/>
  <c r="EB3365" i="2"/>
  <c r="EC3365" i="2" s="1"/>
  <c r="EJ3365" i="2"/>
  <c r="EK3365" i="2" s="1"/>
  <c r="ER3365" i="2"/>
  <c r="ES3365" i="2" s="1"/>
  <c r="ED3365" i="2"/>
  <c r="EE3365" i="2" s="1"/>
  <c r="EL3365" i="2"/>
  <c r="EM3365" i="2" s="1"/>
  <c r="DJ3357" i="2"/>
  <c r="DX3357" i="2"/>
  <c r="DY3357" i="2" s="1"/>
  <c r="EF3357" i="2"/>
  <c r="EG3357" i="2" s="1"/>
  <c r="EN3357" i="2"/>
  <c r="EO3357" i="2" s="1"/>
  <c r="DZ3357" i="2"/>
  <c r="EA3357" i="2" s="1"/>
  <c r="EH3357" i="2"/>
  <c r="EI3357" i="2" s="1"/>
  <c r="EP3357" i="2"/>
  <c r="EQ3357" i="2" s="1"/>
  <c r="EB3357" i="2"/>
  <c r="EC3357" i="2" s="1"/>
  <c r="EJ3357" i="2"/>
  <c r="EK3357" i="2" s="1"/>
  <c r="ER3357" i="2"/>
  <c r="ES3357" i="2" s="1"/>
  <c r="ED3357" i="2"/>
  <c r="EE3357" i="2" s="1"/>
  <c r="EL3357" i="2"/>
  <c r="EM3357" i="2" s="1"/>
  <c r="DJ3349" i="2"/>
  <c r="DX3349" i="2"/>
  <c r="DY3349" i="2" s="1"/>
  <c r="EF3349" i="2"/>
  <c r="EG3349" i="2" s="1"/>
  <c r="EN3349" i="2"/>
  <c r="EO3349" i="2" s="1"/>
  <c r="DZ3349" i="2"/>
  <c r="EA3349" i="2" s="1"/>
  <c r="EH3349" i="2"/>
  <c r="EI3349" i="2" s="1"/>
  <c r="EP3349" i="2"/>
  <c r="EQ3349" i="2" s="1"/>
  <c r="EB3349" i="2"/>
  <c r="EC3349" i="2" s="1"/>
  <c r="EJ3349" i="2"/>
  <c r="EK3349" i="2" s="1"/>
  <c r="ER3349" i="2"/>
  <c r="ES3349" i="2" s="1"/>
  <c r="ED3349" i="2"/>
  <c r="EE3349" i="2" s="1"/>
  <c r="EL3349" i="2"/>
  <c r="EM3349" i="2" s="1"/>
  <c r="DJ3341" i="2"/>
  <c r="DX3341" i="2"/>
  <c r="DY3341" i="2" s="1"/>
  <c r="EF3341" i="2"/>
  <c r="EG3341" i="2" s="1"/>
  <c r="EN3341" i="2"/>
  <c r="EO3341" i="2" s="1"/>
  <c r="DZ3341" i="2"/>
  <c r="EA3341" i="2" s="1"/>
  <c r="EH3341" i="2"/>
  <c r="EI3341" i="2" s="1"/>
  <c r="EP3341" i="2"/>
  <c r="EQ3341" i="2" s="1"/>
  <c r="EB3341" i="2"/>
  <c r="EC3341" i="2" s="1"/>
  <c r="EJ3341" i="2"/>
  <c r="EK3341" i="2" s="1"/>
  <c r="ER3341" i="2"/>
  <c r="ES3341" i="2" s="1"/>
  <c r="ED3341" i="2"/>
  <c r="EE3341" i="2" s="1"/>
  <c r="EL3341" i="2"/>
  <c r="EM3341" i="2" s="1"/>
  <c r="DJ3465" i="2"/>
  <c r="DX3465" i="2"/>
  <c r="DY3465" i="2" s="1"/>
  <c r="EF3465" i="2"/>
  <c r="EG3465" i="2" s="1"/>
  <c r="EN3465" i="2"/>
  <c r="EO3465" i="2" s="1"/>
  <c r="DZ3465" i="2"/>
  <c r="EA3465" i="2" s="1"/>
  <c r="EH3465" i="2"/>
  <c r="EI3465" i="2" s="1"/>
  <c r="EP3465" i="2"/>
  <c r="EQ3465" i="2" s="1"/>
  <c r="EB3465" i="2"/>
  <c r="EC3465" i="2" s="1"/>
  <c r="EJ3465" i="2"/>
  <c r="EK3465" i="2" s="1"/>
  <c r="ER3465" i="2"/>
  <c r="ES3465" i="2" s="1"/>
  <c r="ED3465" i="2"/>
  <c r="EE3465" i="2" s="1"/>
  <c r="EL3465" i="2"/>
  <c r="EM3465" i="2" s="1"/>
  <c r="DJ3508" i="2"/>
  <c r="ED3508" i="2"/>
  <c r="EE3508" i="2" s="1"/>
  <c r="EL3508" i="2"/>
  <c r="EM3508" i="2" s="1"/>
  <c r="DX3508" i="2"/>
  <c r="DY3508" i="2" s="1"/>
  <c r="EF3508" i="2"/>
  <c r="EG3508" i="2" s="1"/>
  <c r="EN3508" i="2"/>
  <c r="EO3508" i="2" s="1"/>
  <c r="DZ3508" i="2"/>
  <c r="EA3508" i="2" s="1"/>
  <c r="EH3508" i="2"/>
  <c r="EI3508" i="2" s="1"/>
  <c r="EP3508" i="2"/>
  <c r="EQ3508" i="2" s="1"/>
  <c r="EB3508" i="2"/>
  <c r="EC3508" i="2" s="1"/>
  <c r="EJ3508" i="2"/>
  <c r="EK3508" i="2" s="1"/>
  <c r="ER3508" i="2"/>
  <c r="ES3508" i="2" s="1"/>
  <c r="DJ3099" i="2"/>
  <c r="DZ3099" i="2"/>
  <c r="EA3099" i="2" s="1"/>
  <c r="EH3099" i="2"/>
  <c r="EI3099" i="2" s="1"/>
  <c r="EP3099" i="2"/>
  <c r="EQ3099" i="2" s="1"/>
  <c r="EB3099" i="2"/>
  <c r="EC3099" i="2" s="1"/>
  <c r="EJ3099" i="2"/>
  <c r="EK3099" i="2" s="1"/>
  <c r="ER3099" i="2"/>
  <c r="ES3099" i="2" s="1"/>
  <c r="ED3099" i="2"/>
  <c r="EE3099" i="2" s="1"/>
  <c r="EL3099" i="2"/>
  <c r="EM3099" i="2" s="1"/>
  <c r="DX3099" i="2"/>
  <c r="DY3099" i="2" s="1"/>
  <c r="EF3099" i="2"/>
  <c r="EG3099" i="2" s="1"/>
  <c r="EN3099" i="2"/>
  <c r="EO3099" i="2" s="1"/>
  <c r="DJ3423" i="2"/>
  <c r="EB3423" i="2"/>
  <c r="EC3423" i="2" s="1"/>
  <c r="EJ3423" i="2"/>
  <c r="EK3423" i="2" s="1"/>
  <c r="ER3423" i="2"/>
  <c r="ES3423" i="2" s="1"/>
  <c r="ED3423" i="2"/>
  <c r="EE3423" i="2" s="1"/>
  <c r="EL3423" i="2"/>
  <c r="EM3423" i="2" s="1"/>
  <c r="DX3423" i="2"/>
  <c r="DY3423" i="2" s="1"/>
  <c r="EF3423" i="2"/>
  <c r="EG3423" i="2" s="1"/>
  <c r="EN3423" i="2"/>
  <c r="EO3423" i="2" s="1"/>
  <c r="DZ3423" i="2"/>
  <c r="EA3423" i="2" s="1"/>
  <c r="EH3423" i="2"/>
  <c r="EI3423" i="2" s="1"/>
  <c r="EP3423" i="2"/>
  <c r="EQ3423" i="2" s="1"/>
  <c r="DJ3415" i="2"/>
  <c r="EB3415" i="2"/>
  <c r="EC3415" i="2" s="1"/>
  <c r="EJ3415" i="2"/>
  <c r="EK3415" i="2" s="1"/>
  <c r="ER3415" i="2"/>
  <c r="ES3415" i="2" s="1"/>
  <c r="ED3415" i="2"/>
  <c r="EE3415" i="2" s="1"/>
  <c r="EL3415" i="2"/>
  <c r="EM3415" i="2" s="1"/>
  <c r="DX3415" i="2"/>
  <c r="DY3415" i="2" s="1"/>
  <c r="EF3415" i="2"/>
  <c r="EG3415" i="2" s="1"/>
  <c r="EN3415" i="2"/>
  <c r="EO3415" i="2" s="1"/>
  <c r="DZ3415" i="2"/>
  <c r="EA3415" i="2" s="1"/>
  <c r="EH3415" i="2"/>
  <c r="EI3415" i="2" s="1"/>
  <c r="EP3415" i="2"/>
  <c r="EQ3415" i="2" s="1"/>
  <c r="DJ3449" i="2"/>
  <c r="DX3449" i="2"/>
  <c r="DY3449" i="2" s="1"/>
  <c r="EF3449" i="2"/>
  <c r="EG3449" i="2" s="1"/>
  <c r="EN3449" i="2"/>
  <c r="EO3449" i="2" s="1"/>
  <c r="DZ3449" i="2"/>
  <c r="EA3449" i="2" s="1"/>
  <c r="EH3449" i="2"/>
  <c r="EI3449" i="2" s="1"/>
  <c r="EP3449" i="2"/>
  <c r="EQ3449" i="2" s="1"/>
  <c r="EB3449" i="2"/>
  <c r="EC3449" i="2" s="1"/>
  <c r="EJ3449" i="2"/>
  <c r="EK3449" i="2" s="1"/>
  <c r="ER3449" i="2"/>
  <c r="ES3449" i="2" s="1"/>
  <c r="ED3449" i="2"/>
  <c r="EE3449" i="2" s="1"/>
  <c r="EL3449" i="2"/>
  <c r="EM3449" i="2" s="1"/>
  <c r="DJ3470" i="2"/>
  <c r="DZ3470" i="2"/>
  <c r="EA3470" i="2" s="1"/>
  <c r="EH3470" i="2"/>
  <c r="EI3470" i="2" s="1"/>
  <c r="EP3470" i="2"/>
  <c r="EQ3470" i="2" s="1"/>
  <c r="EB3470" i="2"/>
  <c r="EC3470" i="2" s="1"/>
  <c r="EJ3470" i="2"/>
  <c r="EK3470" i="2" s="1"/>
  <c r="ER3470" i="2"/>
  <c r="ES3470" i="2" s="1"/>
  <c r="ED3470" i="2"/>
  <c r="EE3470" i="2" s="1"/>
  <c r="EL3470" i="2"/>
  <c r="EM3470" i="2" s="1"/>
  <c r="DX3470" i="2"/>
  <c r="DY3470" i="2" s="1"/>
  <c r="EF3470" i="2"/>
  <c r="EG3470" i="2" s="1"/>
  <c r="EN3470" i="2"/>
  <c r="EO3470" i="2" s="1"/>
  <c r="DJ3462" i="2"/>
  <c r="DZ3462" i="2"/>
  <c r="EA3462" i="2" s="1"/>
  <c r="EH3462" i="2"/>
  <c r="EI3462" i="2" s="1"/>
  <c r="EP3462" i="2"/>
  <c r="EQ3462" i="2" s="1"/>
  <c r="EB3462" i="2"/>
  <c r="EC3462" i="2" s="1"/>
  <c r="EJ3462" i="2"/>
  <c r="EK3462" i="2" s="1"/>
  <c r="ER3462" i="2"/>
  <c r="ES3462" i="2" s="1"/>
  <c r="ED3462" i="2"/>
  <c r="EE3462" i="2" s="1"/>
  <c r="EL3462" i="2"/>
  <c r="EM3462" i="2" s="1"/>
  <c r="DX3462" i="2"/>
  <c r="DY3462" i="2" s="1"/>
  <c r="EF3462" i="2"/>
  <c r="EG3462" i="2" s="1"/>
  <c r="EN3462" i="2"/>
  <c r="EO3462" i="2" s="1"/>
  <c r="DJ3454" i="2"/>
  <c r="DZ3454" i="2"/>
  <c r="EA3454" i="2" s="1"/>
  <c r="EH3454" i="2"/>
  <c r="EI3454" i="2" s="1"/>
  <c r="EP3454" i="2"/>
  <c r="EQ3454" i="2" s="1"/>
  <c r="EB3454" i="2"/>
  <c r="EC3454" i="2" s="1"/>
  <c r="EJ3454" i="2"/>
  <c r="EK3454" i="2" s="1"/>
  <c r="ER3454" i="2"/>
  <c r="ES3454" i="2" s="1"/>
  <c r="ED3454" i="2"/>
  <c r="EE3454" i="2" s="1"/>
  <c r="EL3454" i="2"/>
  <c r="EM3454" i="2" s="1"/>
  <c r="DX3454" i="2"/>
  <c r="DY3454" i="2" s="1"/>
  <c r="EF3454" i="2"/>
  <c r="EG3454" i="2" s="1"/>
  <c r="EN3454" i="2"/>
  <c r="EO3454" i="2" s="1"/>
  <c r="DJ3529" i="2"/>
  <c r="DX3529" i="2"/>
  <c r="DY3529" i="2" s="1"/>
  <c r="EF3529" i="2"/>
  <c r="EG3529" i="2" s="1"/>
  <c r="EN3529" i="2"/>
  <c r="EO3529" i="2" s="1"/>
  <c r="DZ3529" i="2"/>
  <c r="EA3529" i="2" s="1"/>
  <c r="EH3529" i="2"/>
  <c r="EI3529" i="2" s="1"/>
  <c r="EP3529" i="2"/>
  <c r="EQ3529" i="2" s="1"/>
  <c r="EB3529" i="2"/>
  <c r="EC3529" i="2" s="1"/>
  <c r="EJ3529" i="2"/>
  <c r="EK3529" i="2" s="1"/>
  <c r="ER3529" i="2"/>
  <c r="ES3529" i="2" s="1"/>
  <c r="ED3529" i="2"/>
  <c r="EE3529" i="2" s="1"/>
  <c r="EL3529" i="2"/>
  <c r="EM3529" i="2" s="1"/>
  <c r="DJ3521" i="2"/>
  <c r="DX3521" i="2"/>
  <c r="DY3521" i="2" s="1"/>
  <c r="EF3521" i="2"/>
  <c r="EG3521" i="2" s="1"/>
  <c r="EN3521" i="2"/>
  <c r="EO3521" i="2" s="1"/>
  <c r="DZ3521" i="2"/>
  <c r="EA3521" i="2" s="1"/>
  <c r="EH3521" i="2"/>
  <c r="EI3521" i="2" s="1"/>
  <c r="EP3521" i="2"/>
  <c r="EQ3521" i="2" s="1"/>
  <c r="EB3521" i="2"/>
  <c r="EC3521" i="2" s="1"/>
  <c r="EJ3521" i="2"/>
  <c r="EK3521" i="2" s="1"/>
  <c r="ER3521" i="2"/>
  <c r="ES3521" i="2" s="1"/>
  <c r="ED3521" i="2"/>
  <c r="EE3521" i="2" s="1"/>
  <c r="EL3521" i="2"/>
  <c r="EM3521" i="2" s="1"/>
  <c r="DJ3513" i="2"/>
  <c r="DX3513" i="2"/>
  <c r="DY3513" i="2" s="1"/>
  <c r="EF3513" i="2"/>
  <c r="EG3513" i="2" s="1"/>
  <c r="EN3513" i="2"/>
  <c r="EO3513" i="2" s="1"/>
  <c r="DZ3513" i="2"/>
  <c r="EA3513" i="2" s="1"/>
  <c r="EH3513" i="2"/>
  <c r="EI3513" i="2" s="1"/>
  <c r="EP3513" i="2"/>
  <c r="EQ3513" i="2" s="1"/>
  <c r="EB3513" i="2"/>
  <c r="EC3513" i="2" s="1"/>
  <c r="EJ3513" i="2"/>
  <c r="EK3513" i="2" s="1"/>
  <c r="ER3513" i="2"/>
  <c r="ES3513" i="2" s="1"/>
  <c r="ED3513" i="2"/>
  <c r="EE3513" i="2" s="1"/>
  <c r="EL3513" i="2"/>
  <c r="EM3513" i="2" s="1"/>
  <c r="DJ3505" i="2"/>
  <c r="DX3505" i="2"/>
  <c r="DY3505" i="2" s="1"/>
  <c r="EF3505" i="2"/>
  <c r="EG3505" i="2" s="1"/>
  <c r="EN3505" i="2"/>
  <c r="EO3505" i="2" s="1"/>
  <c r="DZ3505" i="2"/>
  <c r="EA3505" i="2" s="1"/>
  <c r="EH3505" i="2"/>
  <c r="EI3505" i="2" s="1"/>
  <c r="EP3505" i="2"/>
  <c r="EQ3505" i="2" s="1"/>
  <c r="EB3505" i="2"/>
  <c r="EC3505" i="2" s="1"/>
  <c r="EJ3505" i="2"/>
  <c r="EK3505" i="2" s="1"/>
  <c r="ER3505" i="2"/>
  <c r="ES3505" i="2" s="1"/>
  <c r="ED3505" i="2"/>
  <c r="EE3505" i="2" s="1"/>
  <c r="EL3505" i="2"/>
  <c r="EM3505" i="2" s="1"/>
  <c r="DJ3497" i="2"/>
  <c r="DX3497" i="2"/>
  <c r="DY3497" i="2" s="1"/>
  <c r="EF3497" i="2"/>
  <c r="EG3497" i="2" s="1"/>
  <c r="EN3497" i="2"/>
  <c r="EO3497" i="2" s="1"/>
  <c r="DZ3497" i="2"/>
  <c r="EA3497" i="2" s="1"/>
  <c r="EH3497" i="2"/>
  <c r="EI3497" i="2" s="1"/>
  <c r="EP3497" i="2"/>
  <c r="EQ3497" i="2" s="1"/>
  <c r="EB3497" i="2"/>
  <c r="EC3497" i="2" s="1"/>
  <c r="EJ3497" i="2"/>
  <c r="EK3497" i="2" s="1"/>
  <c r="ER3497" i="2"/>
  <c r="ES3497" i="2" s="1"/>
  <c r="ED3497" i="2"/>
  <c r="EE3497" i="2" s="1"/>
  <c r="EL3497" i="2"/>
  <c r="EM3497" i="2" s="1"/>
  <c r="DJ3489" i="2"/>
  <c r="DX3489" i="2"/>
  <c r="DY3489" i="2" s="1"/>
  <c r="EF3489" i="2"/>
  <c r="EG3489" i="2" s="1"/>
  <c r="EN3489" i="2"/>
  <c r="EO3489" i="2" s="1"/>
  <c r="DZ3489" i="2"/>
  <c r="EA3489" i="2" s="1"/>
  <c r="EH3489" i="2"/>
  <c r="EI3489" i="2" s="1"/>
  <c r="EP3489" i="2"/>
  <c r="EQ3489" i="2" s="1"/>
  <c r="EB3489" i="2"/>
  <c r="EC3489" i="2" s="1"/>
  <c r="EJ3489" i="2"/>
  <c r="EK3489" i="2" s="1"/>
  <c r="ER3489" i="2"/>
  <c r="ES3489" i="2" s="1"/>
  <c r="ED3489" i="2"/>
  <c r="EE3489" i="2" s="1"/>
  <c r="EL3489" i="2"/>
  <c r="EM3489" i="2" s="1"/>
  <c r="DJ3481" i="2"/>
  <c r="DX3481" i="2"/>
  <c r="DY3481" i="2" s="1"/>
  <c r="EF3481" i="2"/>
  <c r="EG3481" i="2" s="1"/>
  <c r="EN3481" i="2"/>
  <c r="EO3481" i="2" s="1"/>
  <c r="DZ3481" i="2"/>
  <c r="EA3481" i="2" s="1"/>
  <c r="EH3481" i="2"/>
  <c r="EI3481" i="2" s="1"/>
  <c r="EP3481" i="2"/>
  <c r="EQ3481" i="2" s="1"/>
  <c r="EB3481" i="2"/>
  <c r="EC3481" i="2" s="1"/>
  <c r="EJ3481" i="2"/>
  <c r="EK3481" i="2" s="1"/>
  <c r="ER3481" i="2"/>
  <c r="ES3481" i="2" s="1"/>
  <c r="ED3481" i="2"/>
  <c r="EE3481" i="2" s="1"/>
  <c r="EL3481" i="2"/>
  <c r="EM3481" i="2" s="1"/>
  <c r="DJ3070" i="2"/>
  <c r="DX3070" i="2"/>
  <c r="DY3070" i="2" s="1"/>
  <c r="EF3070" i="2"/>
  <c r="EG3070" i="2" s="1"/>
  <c r="EN3070" i="2"/>
  <c r="EO3070" i="2" s="1"/>
  <c r="DZ3070" i="2"/>
  <c r="EA3070" i="2" s="1"/>
  <c r="EH3070" i="2"/>
  <c r="EI3070" i="2" s="1"/>
  <c r="EP3070" i="2"/>
  <c r="EQ3070" i="2" s="1"/>
  <c r="EB3070" i="2"/>
  <c r="EC3070" i="2" s="1"/>
  <c r="EJ3070" i="2"/>
  <c r="EK3070" i="2" s="1"/>
  <c r="ER3070" i="2"/>
  <c r="ES3070" i="2" s="1"/>
  <c r="ED3070" i="2"/>
  <c r="EE3070" i="2" s="1"/>
  <c r="EL3070" i="2"/>
  <c r="EM3070" i="2" s="1"/>
  <c r="DJ3075" i="2"/>
  <c r="DZ3075" i="2"/>
  <c r="EA3075" i="2" s="1"/>
  <c r="EH3075" i="2"/>
  <c r="EI3075" i="2" s="1"/>
  <c r="EP3075" i="2"/>
  <c r="EQ3075" i="2" s="1"/>
  <c r="EB3075" i="2"/>
  <c r="EC3075" i="2" s="1"/>
  <c r="EJ3075" i="2"/>
  <c r="EK3075" i="2" s="1"/>
  <c r="ER3075" i="2"/>
  <c r="ES3075" i="2" s="1"/>
  <c r="ED3075" i="2"/>
  <c r="EE3075" i="2" s="1"/>
  <c r="EL3075" i="2"/>
  <c r="EM3075" i="2" s="1"/>
  <c r="DX3075" i="2"/>
  <c r="DY3075" i="2" s="1"/>
  <c r="EF3075" i="2"/>
  <c r="EG3075" i="2" s="1"/>
  <c r="EN3075" i="2"/>
  <c r="EO3075" i="2" s="1"/>
  <c r="DJ3096" i="2"/>
  <c r="EB3096" i="2"/>
  <c r="EC3096" i="2" s="1"/>
  <c r="EJ3096" i="2"/>
  <c r="EK3096" i="2" s="1"/>
  <c r="ER3096" i="2"/>
  <c r="ES3096" i="2" s="1"/>
  <c r="ED3096" i="2"/>
  <c r="EE3096" i="2" s="1"/>
  <c r="EL3096" i="2"/>
  <c r="EM3096" i="2" s="1"/>
  <c r="DX3096" i="2"/>
  <c r="DY3096" i="2" s="1"/>
  <c r="EF3096" i="2"/>
  <c r="EG3096" i="2" s="1"/>
  <c r="EN3096" i="2"/>
  <c r="EO3096" i="2" s="1"/>
  <c r="DZ3096" i="2"/>
  <c r="EA3096" i="2" s="1"/>
  <c r="EH3096" i="2"/>
  <c r="EI3096" i="2" s="1"/>
  <c r="EP3096" i="2"/>
  <c r="EQ3096" i="2" s="1"/>
  <c r="DJ3088" i="2"/>
  <c r="EB3088" i="2"/>
  <c r="EC3088" i="2" s="1"/>
  <c r="EJ3088" i="2"/>
  <c r="EK3088" i="2" s="1"/>
  <c r="ER3088" i="2"/>
  <c r="ES3088" i="2" s="1"/>
  <c r="ED3088" i="2"/>
  <c r="EE3088" i="2" s="1"/>
  <c r="EL3088" i="2"/>
  <c r="EM3088" i="2" s="1"/>
  <c r="DX3088" i="2"/>
  <c r="DY3088" i="2" s="1"/>
  <c r="EF3088" i="2"/>
  <c r="EG3088" i="2" s="1"/>
  <c r="EN3088" i="2"/>
  <c r="EO3088" i="2" s="1"/>
  <c r="DZ3088" i="2"/>
  <c r="EA3088" i="2" s="1"/>
  <c r="EH3088" i="2"/>
  <c r="EI3088" i="2" s="1"/>
  <c r="EP3088" i="2"/>
  <c r="EQ3088" i="2" s="1"/>
  <c r="DJ3080" i="2"/>
  <c r="EB3080" i="2"/>
  <c r="EC3080" i="2" s="1"/>
  <c r="EJ3080" i="2"/>
  <c r="EK3080" i="2" s="1"/>
  <c r="ER3080" i="2"/>
  <c r="ES3080" i="2" s="1"/>
  <c r="ED3080" i="2"/>
  <c r="EE3080" i="2" s="1"/>
  <c r="EL3080" i="2"/>
  <c r="EM3080" i="2" s="1"/>
  <c r="DX3080" i="2"/>
  <c r="DY3080" i="2" s="1"/>
  <c r="EF3080" i="2"/>
  <c r="EG3080" i="2" s="1"/>
  <c r="EN3080" i="2"/>
  <c r="EO3080" i="2" s="1"/>
  <c r="DZ3080" i="2"/>
  <c r="EA3080" i="2" s="1"/>
  <c r="EH3080" i="2"/>
  <c r="EI3080" i="2" s="1"/>
  <c r="EP3080" i="2"/>
  <c r="EQ3080" i="2" s="1"/>
  <c r="DJ3380" i="2"/>
  <c r="ED3380" i="2"/>
  <c r="EE3380" i="2" s="1"/>
  <c r="EL3380" i="2"/>
  <c r="EM3380" i="2" s="1"/>
  <c r="DX3380" i="2"/>
  <c r="DY3380" i="2" s="1"/>
  <c r="EF3380" i="2"/>
  <c r="EG3380" i="2" s="1"/>
  <c r="EN3380" i="2"/>
  <c r="EO3380" i="2" s="1"/>
  <c r="DZ3380" i="2"/>
  <c r="EA3380" i="2" s="1"/>
  <c r="EH3380" i="2"/>
  <c r="EI3380" i="2" s="1"/>
  <c r="EP3380" i="2"/>
  <c r="EQ3380" i="2" s="1"/>
  <c r="EB3380" i="2"/>
  <c r="EC3380" i="2" s="1"/>
  <c r="EJ3380" i="2"/>
  <c r="EK3380" i="2" s="1"/>
  <c r="ER3380" i="2"/>
  <c r="ES3380" i="2" s="1"/>
  <c r="DJ3372" i="2"/>
  <c r="ED3372" i="2"/>
  <c r="EE3372" i="2" s="1"/>
  <c r="EL3372" i="2"/>
  <c r="EM3372" i="2" s="1"/>
  <c r="DX3372" i="2"/>
  <c r="DY3372" i="2" s="1"/>
  <c r="EF3372" i="2"/>
  <c r="EG3372" i="2" s="1"/>
  <c r="EN3372" i="2"/>
  <c r="EO3372" i="2" s="1"/>
  <c r="DZ3372" i="2"/>
  <c r="EA3372" i="2" s="1"/>
  <c r="EH3372" i="2"/>
  <c r="EI3372" i="2" s="1"/>
  <c r="EP3372" i="2"/>
  <c r="EQ3372" i="2" s="1"/>
  <c r="EB3372" i="2"/>
  <c r="EC3372" i="2" s="1"/>
  <c r="EJ3372" i="2"/>
  <c r="EK3372" i="2" s="1"/>
  <c r="ER3372" i="2"/>
  <c r="ES3372" i="2" s="1"/>
  <c r="DJ3364" i="2"/>
  <c r="ED3364" i="2"/>
  <c r="EE3364" i="2" s="1"/>
  <c r="EL3364" i="2"/>
  <c r="EM3364" i="2" s="1"/>
  <c r="DX3364" i="2"/>
  <c r="DY3364" i="2" s="1"/>
  <c r="EF3364" i="2"/>
  <c r="EG3364" i="2" s="1"/>
  <c r="EN3364" i="2"/>
  <c r="EO3364" i="2" s="1"/>
  <c r="DZ3364" i="2"/>
  <c r="EA3364" i="2" s="1"/>
  <c r="EH3364" i="2"/>
  <c r="EI3364" i="2" s="1"/>
  <c r="EP3364" i="2"/>
  <c r="EQ3364" i="2" s="1"/>
  <c r="EB3364" i="2"/>
  <c r="EC3364" i="2" s="1"/>
  <c r="EJ3364" i="2"/>
  <c r="EK3364" i="2" s="1"/>
  <c r="ER3364" i="2"/>
  <c r="ES3364" i="2" s="1"/>
  <c r="DJ3356" i="2"/>
  <c r="ED3356" i="2"/>
  <c r="EE3356" i="2" s="1"/>
  <c r="EL3356" i="2"/>
  <c r="EM3356" i="2" s="1"/>
  <c r="DX3356" i="2"/>
  <c r="DY3356" i="2" s="1"/>
  <c r="EF3356" i="2"/>
  <c r="EG3356" i="2" s="1"/>
  <c r="EN3356" i="2"/>
  <c r="EO3356" i="2" s="1"/>
  <c r="DZ3356" i="2"/>
  <c r="EA3356" i="2" s="1"/>
  <c r="EH3356" i="2"/>
  <c r="EI3356" i="2" s="1"/>
  <c r="EP3356" i="2"/>
  <c r="EQ3356" i="2" s="1"/>
  <c r="EB3356" i="2"/>
  <c r="EC3356" i="2" s="1"/>
  <c r="EJ3356" i="2"/>
  <c r="EK3356" i="2" s="1"/>
  <c r="ER3356" i="2"/>
  <c r="ES3356" i="2" s="1"/>
  <c r="DJ3348" i="2"/>
  <c r="ED3348" i="2"/>
  <c r="EE3348" i="2" s="1"/>
  <c r="EL3348" i="2"/>
  <c r="EM3348" i="2" s="1"/>
  <c r="DX3348" i="2"/>
  <c r="DY3348" i="2" s="1"/>
  <c r="EF3348" i="2"/>
  <c r="EG3348" i="2" s="1"/>
  <c r="EN3348" i="2"/>
  <c r="EO3348" i="2" s="1"/>
  <c r="DZ3348" i="2"/>
  <c r="EA3348" i="2" s="1"/>
  <c r="EH3348" i="2"/>
  <c r="EI3348" i="2" s="1"/>
  <c r="EP3348" i="2"/>
  <c r="EQ3348" i="2" s="1"/>
  <c r="EB3348" i="2"/>
  <c r="EC3348" i="2" s="1"/>
  <c r="EJ3348" i="2"/>
  <c r="EK3348" i="2" s="1"/>
  <c r="ER3348" i="2"/>
  <c r="ES3348" i="2" s="1"/>
  <c r="DJ3340" i="2"/>
  <c r="ED3340" i="2"/>
  <c r="EE3340" i="2" s="1"/>
  <c r="EL3340" i="2"/>
  <c r="EM3340" i="2" s="1"/>
  <c r="DX3340" i="2"/>
  <c r="DY3340" i="2" s="1"/>
  <c r="EF3340" i="2"/>
  <c r="EG3340" i="2" s="1"/>
  <c r="EN3340" i="2"/>
  <c r="EO3340" i="2" s="1"/>
  <c r="DZ3340" i="2"/>
  <c r="EA3340" i="2" s="1"/>
  <c r="EH3340" i="2"/>
  <c r="EI3340" i="2" s="1"/>
  <c r="EP3340" i="2"/>
  <c r="EQ3340" i="2" s="1"/>
  <c r="EB3340" i="2"/>
  <c r="EC3340" i="2" s="1"/>
  <c r="EJ3340" i="2"/>
  <c r="EK3340" i="2" s="1"/>
  <c r="ER3340" i="2"/>
  <c r="ES3340" i="2" s="1"/>
  <c r="DJ3524" i="2"/>
  <c r="ED3524" i="2"/>
  <c r="EE3524" i="2" s="1"/>
  <c r="EL3524" i="2"/>
  <c r="EM3524" i="2" s="1"/>
  <c r="DX3524" i="2"/>
  <c r="DY3524" i="2" s="1"/>
  <c r="EF3524" i="2"/>
  <c r="EG3524" i="2" s="1"/>
  <c r="EN3524" i="2"/>
  <c r="EO3524" i="2" s="1"/>
  <c r="DZ3524" i="2"/>
  <c r="EA3524" i="2" s="1"/>
  <c r="EH3524" i="2"/>
  <c r="EI3524" i="2" s="1"/>
  <c r="EP3524" i="2"/>
  <c r="EQ3524" i="2" s="1"/>
  <c r="EB3524" i="2"/>
  <c r="EC3524" i="2" s="1"/>
  <c r="EJ3524" i="2"/>
  <c r="EK3524" i="2" s="1"/>
  <c r="ER3524" i="2"/>
  <c r="ES3524" i="2" s="1"/>
  <c r="DJ3477" i="2"/>
  <c r="DX3477" i="2"/>
  <c r="DY3477" i="2" s="1"/>
  <c r="EF3477" i="2"/>
  <c r="EG3477" i="2" s="1"/>
  <c r="EN3477" i="2"/>
  <c r="EO3477" i="2" s="1"/>
  <c r="DZ3477" i="2"/>
  <c r="EA3477" i="2" s="1"/>
  <c r="EH3477" i="2"/>
  <c r="EI3477" i="2" s="1"/>
  <c r="EP3477" i="2"/>
  <c r="EQ3477" i="2" s="1"/>
  <c r="EB3477" i="2"/>
  <c r="EC3477" i="2" s="1"/>
  <c r="EJ3477" i="2"/>
  <c r="EK3477" i="2" s="1"/>
  <c r="ER3477" i="2"/>
  <c r="ES3477" i="2" s="1"/>
  <c r="ED3477" i="2"/>
  <c r="EE3477" i="2" s="1"/>
  <c r="EL3477" i="2"/>
  <c r="EM3477" i="2" s="1"/>
  <c r="DJ3453" i="2"/>
  <c r="DX3453" i="2"/>
  <c r="DY3453" i="2" s="1"/>
  <c r="EF3453" i="2"/>
  <c r="EG3453" i="2" s="1"/>
  <c r="EN3453" i="2"/>
  <c r="EO3453" i="2" s="1"/>
  <c r="DZ3453" i="2"/>
  <c r="EA3453" i="2" s="1"/>
  <c r="EH3453" i="2"/>
  <c r="EI3453" i="2" s="1"/>
  <c r="EP3453" i="2"/>
  <c r="EQ3453" i="2" s="1"/>
  <c r="EB3453" i="2"/>
  <c r="EC3453" i="2" s="1"/>
  <c r="EJ3453" i="2"/>
  <c r="EK3453" i="2" s="1"/>
  <c r="ER3453" i="2"/>
  <c r="ES3453" i="2" s="1"/>
  <c r="ED3453" i="2"/>
  <c r="EE3453" i="2" s="1"/>
  <c r="EL3453" i="2"/>
  <c r="EM3453" i="2" s="1"/>
  <c r="DJ3528" i="2"/>
  <c r="ED3528" i="2"/>
  <c r="EE3528" i="2" s="1"/>
  <c r="EL3528" i="2"/>
  <c r="EM3528" i="2" s="1"/>
  <c r="DX3528" i="2"/>
  <c r="DY3528" i="2" s="1"/>
  <c r="EF3528" i="2"/>
  <c r="EG3528" i="2" s="1"/>
  <c r="EN3528" i="2"/>
  <c r="EO3528" i="2" s="1"/>
  <c r="DZ3528" i="2"/>
  <c r="EA3528" i="2" s="1"/>
  <c r="EH3528" i="2"/>
  <c r="EI3528" i="2" s="1"/>
  <c r="EP3528" i="2"/>
  <c r="EQ3528" i="2" s="1"/>
  <c r="EB3528" i="2"/>
  <c r="EC3528" i="2" s="1"/>
  <c r="EJ3528" i="2"/>
  <c r="EK3528" i="2" s="1"/>
  <c r="ER3528" i="2"/>
  <c r="ES3528" i="2" s="1"/>
  <c r="DJ3512" i="2"/>
  <c r="ED3512" i="2"/>
  <c r="EE3512" i="2" s="1"/>
  <c r="EL3512" i="2"/>
  <c r="EM3512" i="2" s="1"/>
  <c r="DX3512" i="2"/>
  <c r="DY3512" i="2" s="1"/>
  <c r="EF3512" i="2"/>
  <c r="EG3512" i="2" s="1"/>
  <c r="EN3512" i="2"/>
  <c r="EO3512" i="2" s="1"/>
  <c r="DZ3512" i="2"/>
  <c r="EA3512" i="2" s="1"/>
  <c r="EH3512" i="2"/>
  <c r="EI3512" i="2" s="1"/>
  <c r="EP3512" i="2"/>
  <c r="EQ3512" i="2" s="1"/>
  <c r="EB3512" i="2"/>
  <c r="EC3512" i="2" s="1"/>
  <c r="EJ3512" i="2"/>
  <c r="EK3512" i="2" s="1"/>
  <c r="ER3512" i="2"/>
  <c r="ES3512" i="2" s="1"/>
  <c r="DJ3488" i="2"/>
  <c r="ED3488" i="2"/>
  <c r="EE3488" i="2" s="1"/>
  <c r="EL3488" i="2"/>
  <c r="EM3488" i="2" s="1"/>
  <c r="DX3488" i="2"/>
  <c r="DY3488" i="2" s="1"/>
  <c r="EF3488" i="2"/>
  <c r="EG3488" i="2" s="1"/>
  <c r="EN3488" i="2"/>
  <c r="EO3488" i="2" s="1"/>
  <c r="DZ3488" i="2"/>
  <c r="EA3488" i="2" s="1"/>
  <c r="EH3488" i="2"/>
  <c r="EI3488" i="2" s="1"/>
  <c r="EP3488" i="2"/>
  <c r="EQ3488" i="2" s="1"/>
  <c r="EB3488" i="2"/>
  <c r="EC3488" i="2" s="1"/>
  <c r="EJ3488" i="2"/>
  <c r="EK3488" i="2" s="1"/>
  <c r="ER3488" i="2"/>
  <c r="ES3488" i="2" s="1"/>
  <c r="DJ3069" i="2"/>
  <c r="ED3069" i="2"/>
  <c r="EE3069" i="2" s="1"/>
  <c r="EL3069" i="2"/>
  <c r="EM3069" i="2" s="1"/>
  <c r="DX3069" i="2"/>
  <c r="DY3069" i="2" s="1"/>
  <c r="EF3069" i="2"/>
  <c r="EG3069" i="2" s="1"/>
  <c r="EN3069" i="2"/>
  <c r="EO3069" i="2" s="1"/>
  <c r="DZ3069" i="2"/>
  <c r="EA3069" i="2" s="1"/>
  <c r="EH3069" i="2"/>
  <c r="EI3069" i="2" s="1"/>
  <c r="EP3069" i="2"/>
  <c r="EQ3069" i="2" s="1"/>
  <c r="EB3069" i="2"/>
  <c r="EC3069" i="2" s="1"/>
  <c r="EJ3069" i="2"/>
  <c r="EK3069" i="2" s="1"/>
  <c r="ER3069" i="2"/>
  <c r="ES3069" i="2" s="1"/>
  <c r="DJ3095" i="2"/>
  <c r="DZ3095" i="2"/>
  <c r="EA3095" i="2" s="1"/>
  <c r="EH3095" i="2"/>
  <c r="EI3095" i="2" s="1"/>
  <c r="EP3095" i="2"/>
  <c r="EQ3095" i="2" s="1"/>
  <c r="EB3095" i="2"/>
  <c r="EC3095" i="2" s="1"/>
  <c r="EJ3095" i="2"/>
  <c r="EK3095" i="2" s="1"/>
  <c r="ER3095" i="2"/>
  <c r="ES3095" i="2" s="1"/>
  <c r="ED3095" i="2"/>
  <c r="EE3095" i="2" s="1"/>
  <c r="EL3095" i="2"/>
  <c r="EM3095" i="2" s="1"/>
  <c r="DX3095" i="2"/>
  <c r="DY3095" i="2" s="1"/>
  <c r="EF3095" i="2"/>
  <c r="EG3095" i="2" s="1"/>
  <c r="EN3095" i="2"/>
  <c r="EO3095" i="2" s="1"/>
  <c r="DJ3087" i="2"/>
  <c r="DZ3087" i="2"/>
  <c r="EA3087" i="2" s="1"/>
  <c r="EH3087" i="2"/>
  <c r="EI3087" i="2" s="1"/>
  <c r="EP3087" i="2"/>
  <c r="EQ3087" i="2" s="1"/>
  <c r="EB3087" i="2"/>
  <c r="EC3087" i="2" s="1"/>
  <c r="EJ3087" i="2"/>
  <c r="EK3087" i="2" s="1"/>
  <c r="ER3087" i="2"/>
  <c r="ES3087" i="2" s="1"/>
  <c r="ED3087" i="2"/>
  <c r="EE3087" i="2" s="1"/>
  <c r="EL3087" i="2"/>
  <c r="EM3087" i="2" s="1"/>
  <c r="DX3087" i="2"/>
  <c r="DY3087" i="2" s="1"/>
  <c r="EF3087" i="2"/>
  <c r="EG3087" i="2" s="1"/>
  <c r="EN3087" i="2"/>
  <c r="EO3087" i="2" s="1"/>
  <c r="DJ3379" i="2"/>
  <c r="EB3379" i="2"/>
  <c r="EC3379" i="2" s="1"/>
  <c r="EJ3379" i="2"/>
  <c r="EK3379" i="2" s="1"/>
  <c r="ER3379" i="2"/>
  <c r="ES3379" i="2" s="1"/>
  <c r="ED3379" i="2"/>
  <c r="EE3379" i="2" s="1"/>
  <c r="EL3379" i="2"/>
  <c r="EM3379" i="2" s="1"/>
  <c r="DX3379" i="2"/>
  <c r="DY3379" i="2" s="1"/>
  <c r="EF3379" i="2"/>
  <c r="EG3379" i="2" s="1"/>
  <c r="EN3379" i="2"/>
  <c r="EO3379" i="2" s="1"/>
  <c r="DZ3379" i="2"/>
  <c r="EA3379" i="2" s="1"/>
  <c r="EH3379" i="2"/>
  <c r="EI3379" i="2" s="1"/>
  <c r="EP3379" i="2"/>
  <c r="EQ3379" i="2" s="1"/>
  <c r="DJ3371" i="2"/>
  <c r="EB3371" i="2"/>
  <c r="EC3371" i="2" s="1"/>
  <c r="EJ3371" i="2"/>
  <c r="EK3371" i="2" s="1"/>
  <c r="ER3371" i="2"/>
  <c r="ES3371" i="2" s="1"/>
  <c r="ED3371" i="2"/>
  <c r="EE3371" i="2" s="1"/>
  <c r="EL3371" i="2"/>
  <c r="EM3371" i="2" s="1"/>
  <c r="DX3371" i="2"/>
  <c r="DY3371" i="2" s="1"/>
  <c r="EF3371" i="2"/>
  <c r="EG3371" i="2" s="1"/>
  <c r="EN3371" i="2"/>
  <c r="EO3371" i="2" s="1"/>
  <c r="DZ3371" i="2"/>
  <c r="EA3371" i="2" s="1"/>
  <c r="EH3371" i="2"/>
  <c r="EI3371" i="2" s="1"/>
  <c r="EP3371" i="2"/>
  <c r="EQ3371" i="2" s="1"/>
  <c r="DJ3363" i="2"/>
  <c r="EB3363" i="2"/>
  <c r="EC3363" i="2" s="1"/>
  <c r="EJ3363" i="2"/>
  <c r="EK3363" i="2" s="1"/>
  <c r="ER3363" i="2"/>
  <c r="ES3363" i="2" s="1"/>
  <c r="ED3363" i="2"/>
  <c r="EE3363" i="2" s="1"/>
  <c r="EL3363" i="2"/>
  <c r="EM3363" i="2" s="1"/>
  <c r="DX3363" i="2"/>
  <c r="DY3363" i="2" s="1"/>
  <c r="EF3363" i="2"/>
  <c r="EG3363" i="2" s="1"/>
  <c r="EN3363" i="2"/>
  <c r="EO3363" i="2" s="1"/>
  <c r="DZ3363" i="2"/>
  <c r="EA3363" i="2" s="1"/>
  <c r="EH3363" i="2"/>
  <c r="EI3363" i="2" s="1"/>
  <c r="EP3363" i="2"/>
  <c r="EQ3363" i="2" s="1"/>
  <c r="DJ3355" i="2"/>
  <c r="EB3355" i="2"/>
  <c r="EC3355" i="2" s="1"/>
  <c r="EJ3355" i="2"/>
  <c r="EK3355" i="2" s="1"/>
  <c r="ER3355" i="2"/>
  <c r="ES3355" i="2" s="1"/>
  <c r="ED3355" i="2"/>
  <c r="EE3355" i="2" s="1"/>
  <c r="EL3355" i="2"/>
  <c r="EM3355" i="2" s="1"/>
  <c r="DX3355" i="2"/>
  <c r="DY3355" i="2" s="1"/>
  <c r="EF3355" i="2"/>
  <c r="EG3355" i="2" s="1"/>
  <c r="EN3355" i="2"/>
  <c r="EO3355" i="2" s="1"/>
  <c r="DZ3355" i="2"/>
  <c r="EA3355" i="2" s="1"/>
  <c r="EH3355" i="2"/>
  <c r="EI3355" i="2" s="1"/>
  <c r="EP3355" i="2"/>
  <c r="EQ3355" i="2" s="1"/>
  <c r="DJ3347" i="2"/>
  <c r="EB3347" i="2"/>
  <c r="EC3347" i="2" s="1"/>
  <c r="EJ3347" i="2"/>
  <c r="EK3347" i="2" s="1"/>
  <c r="ER3347" i="2"/>
  <c r="ES3347" i="2" s="1"/>
  <c r="ED3347" i="2"/>
  <c r="EE3347" i="2" s="1"/>
  <c r="EL3347" i="2"/>
  <c r="EM3347" i="2" s="1"/>
  <c r="DX3347" i="2"/>
  <c r="DY3347" i="2" s="1"/>
  <c r="EF3347" i="2"/>
  <c r="EG3347" i="2" s="1"/>
  <c r="EN3347" i="2"/>
  <c r="EO3347" i="2" s="1"/>
  <c r="DZ3347" i="2"/>
  <c r="EA3347" i="2" s="1"/>
  <c r="EH3347" i="2"/>
  <c r="EI3347" i="2" s="1"/>
  <c r="EP3347" i="2"/>
  <c r="EQ3347" i="2" s="1"/>
  <c r="DJ3339" i="2"/>
  <c r="EB3339" i="2"/>
  <c r="EC3339" i="2" s="1"/>
  <c r="EJ3339" i="2"/>
  <c r="EK3339" i="2" s="1"/>
  <c r="ER3339" i="2"/>
  <c r="ES3339" i="2" s="1"/>
  <c r="ED3339" i="2"/>
  <c r="EE3339" i="2" s="1"/>
  <c r="EL3339" i="2"/>
  <c r="EM3339" i="2" s="1"/>
  <c r="DX3339" i="2"/>
  <c r="DY3339" i="2" s="1"/>
  <c r="EF3339" i="2"/>
  <c r="EG3339" i="2" s="1"/>
  <c r="EN3339" i="2"/>
  <c r="EO3339" i="2" s="1"/>
  <c r="DZ3339" i="2"/>
  <c r="EA3339" i="2" s="1"/>
  <c r="EH3339" i="2"/>
  <c r="EI3339" i="2" s="1"/>
  <c r="EP3339" i="2"/>
  <c r="EQ3339" i="2" s="1"/>
  <c r="DJ3418" i="2"/>
  <c r="DZ3418" i="2"/>
  <c r="EA3418" i="2" s="1"/>
  <c r="EH3418" i="2"/>
  <c r="EI3418" i="2" s="1"/>
  <c r="EP3418" i="2"/>
  <c r="EQ3418" i="2" s="1"/>
  <c r="EB3418" i="2"/>
  <c r="EC3418" i="2" s="1"/>
  <c r="EJ3418" i="2"/>
  <c r="EK3418" i="2" s="1"/>
  <c r="ER3418" i="2"/>
  <c r="ES3418" i="2" s="1"/>
  <c r="ED3418" i="2"/>
  <c r="EE3418" i="2" s="1"/>
  <c r="EL3418" i="2"/>
  <c r="EM3418" i="2" s="1"/>
  <c r="DX3418" i="2"/>
  <c r="DY3418" i="2" s="1"/>
  <c r="EF3418" i="2"/>
  <c r="EG3418" i="2" s="1"/>
  <c r="EN3418" i="2"/>
  <c r="EO3418" i="2" s="1"/>
  <c r="DJ3516" i="2"/>
  <c r="ED3516" i="2"/>
  <c r="EE3516" i="2" s="1"/>
  <c r="EL3516" i="2"/>
  <c r="EM3516" i="2" s="1"/>
  <c r="DX3516" i="2"/>
  <c r="DY3516" i="2" s="1"/>
  <c r="EF3516" i="2"/>
  <c r="EG3516" i="2" s="1"/>
  <c r="EN3516" i="2"/>
  <c r="EO3516" i="2" s="1"/>
  <c r="DZ3516" i="2"/>
  <c r="EA3516" i="2" s="1"/>
  <c r="EH3516" i="2"/>
  <c r="EI3516" i="2" s="1"/>
  <c r="EP3516" i="2"/>
  <c r="EQ3516" i="2" s="1"/>
  <c r="EB3516" i="2"/>
  <c r="EC3516" i="2" s="1"/>
  <c r="EJ3516" i="2"/>
  <c r="EK3516" i="2" s="1"/>
  <c r="ER3516" i="2"/>
  <c r="ES3516" i="2" s="1"/>
  <c r="DJ3461" i="2"/>
  <c r="DX3461" i="2"/>
  <c r="DY3461" i="2" s="1"/>
  <c r="EF3461" i="2"/>
  <c r="EG3461" i="2" s="1"/>
  <c r="EN3461" i="2"/>
  <c r="EO3461" i="2" s="1"/>
  <c r="DZ3461" i="2"/>
  <c r="EA3461" i="2" s="1"/>
  <c r="EH3461" i="2"/>
  <c r="EI3461" i="2" s="1"/>
  <c r="EP3461" i="2"/>
  <c r="EQ3461" i="2" s="1"/>
  <c r="EB3461" i="2"/>
  <c r="EC3461" i="2" s="1"/>
  <c r="EJ3461" i="2"/>
  <c r="EK3461" i="2" s="1"/>
  <c r="ER3461" i="2"/>
  <c r="ES3461" i="2" s="1"/>
  <c r="ED3461" i="2"/>
  <c r="EE3461" i="2" s="1"/>
  <c r="EL3461" i="2"/>
  <c r="EM3461" i="2" s="1"/>
  <c r="DJ3520" i="2"/>
  <c r="ED3520" i="2"/>
  <c r="EE3520" i="2" s="1"/>
  <c r="EL3520" i="2"/>
  <c r="EM3520" i="2" s="1"/>
  <c r="DX3520" i="2"/>
  <c r="DY3520" i="2" s="1"/>
  <c r="EF3520" i="2"/>
  <c r="EG3520" i="2" s="1"/>
  <c r="EN3520" i="2"/>
  <c r="EO3520" i="2" s="1"/>
  <c r="DZ3520" i="2"/>
  <c r="EA3520" i="2" s="1"/>
  <c r="EH3520" i="2"/>
  <c r="EI3520" i="2" s="1"/>
  <c r="EP3520" i="2"/>
  <c r="EQ3520" i="2" s="1"/>
  <c r="EB3520" i="2"/>
  <c r="EC3520" i="2" s="1"/>
  <c r="EJ3520" i="2"/>
  <c r="EK3520" i="2" s="1"/>
  <c r="ER3520" i="2"/>
  <c r="ES3520" i="2" s="1"/>
  <c r="DJ3504" i="2"/>
  <c r="ED3504" i="2"/>
  <c r="EE3504" i="2" s="1"/>
  <c r="EL3504" i="2"/>
  <c r="EM3504" i="2" s="1"/>
  <c r="DX3504" i="2"/>
  <c r="DY3504" i="2" s="1"/>
  <c r="EF3504" i="2"/>
  <c r="EG3504" i="2" s="1"/>
  <c r="EN3504" i="2"/>
  <c r="EO3504" i="2" s="1"/>
  <c r="DZ3504" i="2"/>
  <c r="EA3504" i="2" s="1"/>
  <c r="EH3504" i="2"/>
  <c r="EI3504" i="2" s="1"/>
  <c r="EP3504" i="2"/>
  <c r="EQ3504" i="2" s="1"/>
  <c r="EB3504" i="2"/>
  <c r="EC3504" i="2" s="1"/>
  <c r="EJ3504" i="2"/>
  <c r="EK3504" i="2" s="1"/>
  <c r="ER3504" i="2"/>
  <c r="ES3504" i="2" s="1"/>
  <c r="DJ3496" i="2"/>
  <c r="ED3496" i="2"/>
  <c r="EE3496" i="2" s="1"/>
  <c r="EL3496" i="2"/>
  <c r="EM3496" i="2" s="1"/>
  <c r="DX3496" i="2"/>
  <c r="DY3496" i="2" s="1"/>
  <c r="EF3496" i="2"/>
  <c r="EG3496" i="2" s="1"/>
  <c r="EN3496" i="2"/>
  <c r="EO3496" i="2" s="1"/>
  <c r="DZ3496" i="2"/>
  <c r="EA3496" i="2" s="1"/>
  <c r="EH3496" i="2"/>
  <c r="EI3496" i="2" s="1"/>
  <c r="EP3496" i="2"/>
  <c r="EQ3496" i="2" s="1"/>
  <c r="EB3496" i="2"/>
  <c r="EC3496" i="2" s="1"/>
  <c r="EJ3496" i="2"/>
  <c r="EK3496" i="2" s="1"/>
  <c r="ER3496" i="2"/>
  <c r="ES3496" i="2" s="1"/>
  <c r="DJ3480" i="2"/>
  <c r="ED3480" i="2"/>
  <c r="EE3480" i="2" s="1"/>
  <c r="EL3480" i="2"/>
  <c r="EM3480" i="2" s="1"/>
  <c r="DX3480" i="2"/>
  <c r="DY3480" i="2" s="1"/>
  <c r="EF3480" i="2"/>
  <c r="EG3480" i="2" s="1"/>
  <c r="EN3480" i="2"/>
  <c r="EO3480" i="2" s="1"/>
  <c r="DZ3480" i="2"/>
  <c r="EA3480" i="2" s="1"/>
  <c r="EH3480" i="2"/>
  <c r="EI3480" i="2" s="1"/>
  <c r="EP3480" i="2"/>
  <c r="EQ3480" i="2" s="1"/>
  <c r="EB3480" i="2"/>
  <c r="EC3480" i="2" s="1"/>
  <c r="EJ3480" i="2"/>
  <c r="EK3480" i="2" s="1"/>
  <c r="ER3480" i="2"/>
  <c r="ES3480" i="2" s="1"/>
  <c r="DJ3076" i="2"/>
  <c r="EB3076" i="2"/>
  <c r="EC3076" i="2" s="1"/>
  <c r="EJ3076" i="2"/>
  <c r="EK3076" i="2" s="1"/>
  <c r="ER3076" i="2"/>
  <c r="ES3076" i="2" s="1"/>
  <c r="ED3076" i="2"/>
  <c r="EE3076" i="2" s="1"/>
  <c r="EL3076" i="2"/>
  <c r="EM3076" i="2" s="1"/>
  <c r="DX3076" i="2"/>
  <c r="DY3076" i="2" s="1"/>
  <c r="EF3076" i="2"/>
  <c r="EG3076" i="2" s="1"/>
  <c r="EN3076" i="2"/>
  <c r="EO3076" i="2" s="1"/>
  <c r="DZ3076" i="2"/>
  <c r="EA3076" i="2" s="1"/>
  <c r="EH3076" i="2"/>
  <c r="EI3076" i="2" s="1"/>
  <c r="EP3076" i="2"/>
  <c r="EQ3076" i="2" s="1"/>
  <c r="DJ3079" i="2"/>
  <c r="DZ3079" i="2"/>
  <c r="EA3079" i="2" s="1"/>
  <c r="EH3079" i="2"/>
  <c r="EI3079" i="2" s="1"/>
  <c r="EP3079" i="2"/>
  <c r="EQ3079" i="2" s="1"/>
  <c r="EB3079" i="2"/>
  <c r="EC3079" i="2" s="1"/>
  <c r="EJ3079" i="2"/>
  <c r="EK3079" i="2" s="1"/>
  <c r="ER3079" i="2"/>
  <c r="ES3079" i="2" s="1"/>
  <c r="ED3079" i="2"/>
  <c r="EE3079" i="2" s="1"/>
  <c r="EL3079" i="2"/>
  <c r="EM3079" i="2" s="1"/>
  <c r="DX3079" i="2"/>
  <c r="DY3079" i="2" s="1"/>
  <c r="EF3079" i="2"/>
  <c r="EG3079" i="2" s="1"/>
  <c r="EN3079" i="2"/>
  <c r="EO3079" i="2" s="1"/>
  <c r="DJ3421" i="2"/>
  <c r="DX3421" i="2"/>
  <c r="DY3421" i="2" s="1"/>
  <c r="EF3421" i="2"/>
  <c r="EG3421" i="2" s="1"/>
  <c r="EN3421" i="2"/>
  <c r="EO3421" i="2" s="1"/>
  <c r="DZ3421" i="2"/>
  <c r="EA3421" i="2" s="1"/>
  <c r="EH3421" i="2"/>
  <c r="EI3421" i="2" s="1"/>
  <c r="EP3421" i="2"/>
  <c r="EQ3421" i="2" s="1"/>
  <c r="EB3421" i="2"/>
  <c r="EC3421" i="2" s="1"/>
  <c r="EJ3421" i="2"/>
  <c r="EK3421" i="2" s="1"/>
  <c r="ER3421" i="2"/>
  <c r="ES3421" i="2" s="1"/>
  <c r="ED3421" i="2"/>
  <c r="EE3421" i="2" s="1"/>
  <c r="EL3421" i="2"/>
  <c r="EM3421" i="2" s="1"/>
  <c r="DJ3476" i="2"/>
  <c r="ED3476" i="2"/>
  <c r="EE3476" i="2" s="1"/>
  <c r="EL3476" i="2"/>
  <c r="EM3476" i="2" s="1"/>
  <c r="DX3476" i="2"/>
  <c r="DY3476" i="2" s="1"/>
  <c r="EF3476" i="2"/>
  <c r="EG3476" i="2" s="1"/>
  <c r="EN3476" i="2"/>
  <c r="EO3476" i="2" s="1"/>
  <c r="DZ3476" i="2"/>
  <c r="EA3476" i="2" s="1"/>
  <c r="EH3476" i="2"/>
  <c r="EI3476" i="2" s="1"/>
  <c r="EP3476" i="2"/>
  <c r="EQ3476" i="2" s="1"/>
  <c r="EB3476" i="2"/>
  <c r="EC3476" i="2" s="1"/>
  <c r="EJ3476" i="2"/>
  <c r="EK3476" i="2" s="1"/>
  <c r="ER3476" i="2"/>
  <c r="ES3476" i="2" s="1"/>
  <c r="DJ3468" i="2"/>
  <c r="ED3468" i="2"/>
  <c r="EE3468" i="2" s="1"/>
  <c r="EL3468" i="2"/>
  <c r="EM3468" i="2" s="1"/>
  <c r="DX3468" i="2"/>
  <c r="DY3468" i="2" s="1"/>
  <c r="EF3468" i="2"/>
  <c r="EG3468" i="2" s="1"/>
  <c r="EN3468" i="2"/>
  <c r="EO3468" i="2" s="1"/>
  <c r="DZ3468" i="2"/>
  <c r="EA3468" i="2" s="1"/>
  <c r="EH3468" i="2"/>
  <c r="EI3468" i="2" s="1"/>
  <c r="EP3468" i="2"/>
  <c r="EQ3468" i="2" s="1"/>
  <c r="EB3468" i="2"/>
  <c r="EC3468" i="2" s="1"/>
  <c r="EJ3468" i="2"/>
  <c r="EK3468" i="2" s="1"/>
  <c r="ER3468" i="2"/>
  <c r="ES3468" i="2" s="1"/>
  <c r="DJ3460" i="2"/>
  <c r="ED3460" i="2"/>
  <c r="EE3460" i="2" s="1"/>
  <c r="EL3460" i="2"/>
  <c r="EM3460" i="2" s="1"/>
  <c r="DX3460" i="2"/>
  <c r="DY3460" i="2" s="1"/>
  <c r="EF3460" i="2"/>
  <c r="EG3460" i="2" s="1"/>
  <c r="EN3460" i="2"/>
  <c r="EO3460" i="2" s="1"/>
  <c r="DZ3460" i="2"/>
  <c r="EA3460" i="2" s="1"/>
  <c r="EH3460" i="2"/>
  <c r="EI3460" i="2" s="1"/>
  <c r="EP3460" i="2"/>
  <c r="EQ3460" i="2" s="1"/>
  <c r="EB3460" i="2"/>
  <c r="EC3460" i="2" s="1"/>
  <c r="EJ3460" i="2"/>
  <c r="EK3460" i="2" s="1"/>
  <c r="ER3460" i="2"/>
  <c r="ES3460" i="2" s="1"/>
  <c r="DJ3452" i="2"/>
  <c r="ED3452" i="2"/>
  <c r="EE3452" i="2" s="1"/>
  <c r="EL3452" i="2"/>
  <c r="EM3452" i="2" s="1"/>
  <c r="DX3452" i="2"/>
  <c r="DY3452" i="2" s="1"/>
  <c r="EF3452" i="2"/>
  <c r="EG3452" i="2" s="1"/>
  <c r="EN3452" i="2"/>
  <c r="EO3452" i="2" s="1"/>
  <c r="DZ3452" i="2"/>
  <c r="EA3452" i="2" s="1"/>
  <c r="EH3452" i="2"/>
  <c r="EI3452" i="2" s="1"/>
  <c r="EP3452" i="2"/>
  <c r="EQ3452" i="2" s="1"/>
  <c r="EB3452" i="2"/>
  <c r="EC3452" i="2" s="1"/>
  <c r="EJ3452" i="2"/>
  <c r="EK3452" i="2" s="1"/>
  <c r="ER3452" i="2"/>
  <c r="ES3452" i="2" s="1"/>
  <c r="DJ3479" i="2"/>
  <c r="EB3479" i="2"/>
  <c r="EC3479" i="2" s="1"/>
  <c r="EJ3479" i="2"/>
  <c r="EK3479" i="2" s="1"/>
  <c r="ER3479" i="2"/>
  <c r="ES3479" i="2" s="1"/>
  <c r="ED3479" i="2"/>
  <c r="EE3479" i="2" s="1"/>
  <c r="EL3479" i="2"/>
  <c r="EM3479" i="2" s="1"/>
  <c r="DX3479" i="2"/>
  <c r="DY3479" i="2" s="1"/>
  <c r="EF3479" i="2"/>
  <c r="EG3479" i="2" s="1"/>
  <c r="EN3479" i="2"/>
  <c r="EO3479" i="2" s="1"/>
  <c r="DZ3479" i="2"/>
  <c r="EA3479" i="2" s="1"/>
  <c r="EH3479" i="2"/>
  <c r="EI3479" i="2" s="1"/>
  <c r="EP3479" i="2"/>
  <c r="EQ3479" i="2" s="1"/>
  <c r="DJ3527" i="2"/>
  <c r="EB3527" i="2"/>
  <c r="EC3527" i="2" s="1"/>
  <c r="EJ3527" i="2"/>
  <c r="EK3527" i="2" s="1"/>
  <c r="ER3527" i="2"/>
  <c r="ES3527" i="2" s="1"/>
  <c r="ED3527" i="2"/>
  <c r="EE3527" i="2" s="1"/>
  <c r="EL3527" i="2"/>
  <c r="EM3527" i="2" s="1"/>
  <c r="DX3527" i="2"/>
  <c r="DY3527" i="2" s="1"/>
  <c r="EF3527" i="2"/>
  <c r="EG3527" i="2" s="1"/>
  <c r="EN3527" i="2"/>
  <c r="EO3527" i="2" s="1"/>
  <c r="DZ3527" i="2"/>
  <c r="EA3527" i="2" s="1"/>
  <c r="EH3527" i="2"/>
  <c r="EI3527" i="2" s="1"/>
  <c r="EP3527" i="2"/>
  <c r="EQ3527" i="2" s="1"/>
  <c r="DJ3519" i="2"/>
  <c r="EB3519" i="2"/>
  <c r="EC3519" i="2" s="1"/>
  <c r="EJ3519" i="2"/>
  <c r="EK3519" i="2" s="1"/>
  <c r="ER3519" i="2"/>
  <c r="ES3519" i="2" s="1"/>
  <c r="ED3519" i="2"/>
  <c r="EE3519" i="2" s="1"/>
  <c r="EL3519" i="2"/>
  <c r="EM3519" i="2" s="1"/>
  <c r="DX3519" i="2"/>
  <c r="DY3519" i="2" s="1"/>
  <c r="EF3519" i="2"/>
  <c r="EG3519" i="2" s="1"/>
  <c r="EN3519" i="2"/>
  <c r="EO3519" i="2" s="1"/>
  <c r="DZ3519" i="2"/>
  <c r="EA3519" i="2" s="1"/>
  <c r="EH3519" i="2"/>
  <c r="EI3519" i="2" s="1"/>
  <c r="EP3519" i="2"/>
  <c r="EQ3519" i="2" s="1"/>
  <c r="DJ3511" i="2"/>
  <c r="EB3511" i="2"/>
  <c r="EC3511" i="2" s="1"/>
  <c r="EJ3511" i="2"/>
  <c r="EK3511" i="2" s="1"/>
  <c r="ER3511" i="2"/>
  <c r="ES3511" i="2" s="1"/>
  <c r="ED3511" i="2"/>
  <c r="EE3511" i="2" s="1"/>
  <c r="EL3511" i="2"/>
  <c r="EM3511" i="2" s="1"/>
  <c r="DX3511" i="2"/>
  <c r="DY3511" i="2" s="1"/>
  <c r="EF3511" i="2"/>
  <c r="EG3511" i="2" s="1"/>
  <c r="EN3511" i="2"/>
  <c r="EO3511" i="2" s="1"/>
  <c r="DZ3511" i="2"/>
  <c r="EA3511" i="2" s="1"/>
  <c r="EH3511" i="2"/>
  <c r="EI3511" i="2" s="1"/>
  <c r="EP3511" i="2"/>
  <c r="EQ3511" i="2" s="1"/>
  <c r="DJ3503" i="2"/>
  <c r="EB3503" i="2"/>
  <c r="EC3503" i="2" s="1"/>
  <c r="EJ3503" i="2"/>
  <c r="EK3503" i="2" s="1"/>
  <c r="ER3503" i="2"/>
  <c r="ES3503" i="2" s="1"/>
  <c r="ED3503" i="2"/>
  <c r="EE3503" i="2" s="1"/>
  <c r="EL3503" i="2"/>
  <c r="EM3503" i="2" s="1"/>
  <c r="DX3503" i="2"/>
  <c r="DY3503" i="2" s="1"/>
  <c r="EF3503" i="2"/>
  <c r="EG3503" i="2" s="1"/>
  <c r="EN3503" i="2"/>
  <c r="EO3503" i="2" s="1"/>
  <c r="DZ3503" i="2"/>
  <c r="EA3503" i="2" s="1"/>
  <c r="EH3503" i="2"/>
  <c r="EI3503" i="2" s="1"/>
  <c r="EP3503" i="2"/>
  <c r="EQ3503" i="2" s="1"/>
  <c r="DJ3495" i="2"/>
  <c r="EB3495" i="2"/>
  <c r="EC3495" i="2" s="1"/>
  <c r="EJ3495" i="2"/>
  <c r="EK3495" i="2" s="1"/>
  <c r="ER3495" i="2"/>
  <c r="ES3495" i="2" s="1"/>
  <c r="ED3495" i="2"/>
  <c r="EE3495" i="2" s="1"/>
  <c r="EL3495" i="2"/>
  <c r="EM3495" i="2" s="1"/>
  <c r="DX3495" i="2"/>
  <c r="DY3495" i="2" s="1"/>
  <c r="EF3495" i="2"/>
  <c r="EG3495" i="2" s="1"/>
  <c r="EN3495" i="2"/>
  <c r="EO3495" i="2" s="1"/>
  <c r="DZ3495" i="2"/>
  <c r="EA3495" i="2" s="1"/>
  <c r="EH3495" i="2"/>
  <c r="EI3495" i="2" s="1"/>
  <c r="EP3495" i="2"/>
  <c r="EQ3495" i="2" s="1"/>
  <c r="DJ3487" i="2"/>
  <c r="EB3487" i="2"/>
  <c r="EC3487" i="2" s="1"/>
  <c r="EJ3487" i="2"/>
  <c r="EK3487" i="2" s="1"/>
  <c r="ER3487" i="2"/>
  <c r="ES3487" i="2" s="1"/>
  <c r="ED3487" i="2"/>
  <c r="EE3487" i="2" s="1"/>
  <c r="EL3487" i="2"/>
  <c r="EM3487" i="2" s="1"/>
  <c r="DX3487" i="2"/>
  <c r="DY3487" i="2" s="1"/>
  <c r="EF3487" i="2"/>
  <c r="EG3487" i="2" s="1"/>
  <c r="EN3487" i="2"/>
  <c r="EO3487" i="2" s="1"/>
  <c r="DZ3487" i="2"/>
  <c r="EA3487" i="2" s="1"/>
  <c r="EH3487" i="2"/>
  <c r="EI3487" i="2" s="1"/>
  <c r="EP3487" i="2"/>
  <c r="EQ3487" i="2" s="1"/>
  <c r="DJ3068" i="2"/>
  <c r="EB3068" i="2"/>
  <c r="EC3068" i="2" s="1"/>
  <c r="EJ3068" i="2"/>
  <c r="EK3068" i="2" s="1"/>
  <c r="ER3068" i="2"/>
  <c r="ES3068" i="2" s="1"/>
  <c r="ED3068" i="2"/>
  <c r="EE3068" i="2" s="1"/>
  <c r="EL3068" i="2"/>
  <c r="EM3068" i="2" s="1"/>
  <c r="DX3068" i="2"/>
  <c r="DY3068" i="2" s="1"/>
  <c r="EF3068" i="2"/>
  <c r="EG3068" i="2" s="1"/>
  <c r="EN3068" i="2"/>
  <c r="EO3068" i="2" s="1"/>
  <c r="DZ3068" i="2"/>
  <c r="EA3068" i="2" s="1"/>
  <c r="EH3068" i="2"/>
  <c r="EI3068" i="2" s="1"/>
  <c r="EP3068" i="2"/>
  <c r="EQ3068" i="2" s="1"/>
  <c r="DJ3102" i="2"/>
  <c r="DX3102" i="2"/>
  <c r="DY3102" i="2" s="1"/>
  <c r="EF3102" i="2"/>
  <c r="EG3102" i="2" s="1"/>
  <c r="EN3102" i="2"/>
  <c r="EO3102" i="2" s="1"/>
  <c r="DZ3102" i="2"/>
  <c r="EA3102" i="2" s="1"/>
  <c r="EH3102" i="2"/>
  <c r="EI3102" i="2" s="1"/>
  <c r="EP3102" i="2"/>
  <c r="EQ3102" i="2" s="1"/>
  <c r="EB3102" i="2"/>
  <c r="EC3102" i="2" s="1"/>
  <c r="EJ3102" i="2"/>
  <c r="EK3102" i="2" s="1"/>
  <c r="ER3102" i="2"/>
  <c r="ES3102" i="2" s="1"/>
  <c r="ED3102" i="2"/>
  <c r="EE3102" i="2" s="1"/>
  <c r="EL3102" i="2"/>
  <c r="EM3102" i="2" s="1"/>
  <c r="DJ3094" i="2"/>
  <c r="DX3094" i="2"/>
  <c r="DY3094" i="2" s="1"/>
  <c r="EF3094" i="2"/>
  <c r="EG3094" i="2" s="1"/>
  <c r="EN3094" i="2"/>
  <c r="EO3094" i="2" s="1"/>
  <c r="DZ3094" i="2"/>
  <c r="EA3094" i="2" s="1"/>
  <c r="EH3094" i="2"/>
  <c r="EI3094" i="2" s="1"/>
  <c r="EP3094" i="2"/>
  <c r="EQ3094" i="2" s="1"/>
  <c r="EB3094" i="2"/>
  <c r="EC3094" i="2" s="1"/>
  <c r="EJ3094" i="2"/>
  <c r="EK3094" i="2" s="1"/>
  <c r="ER3094" i="2"/>
  <c r="ES3094" i="2" s="1"/>
  <c r="ED3094" i="2"/>
  <c r="EE3094" i="2" s="1"/>
  <c r="EL3094" i="2"/>
  <c r="EM3094" i="2" s="1"/>
  <c r="DJ3086" i="2"/>
  <c r="DX3086" i="2"/>
  <c r="DY3086" i="2" s="1"/>
  <c r="EF3086" i="2"/>
  <c r="EG3086" i="2" s="1"/>
  <c r="EN3086" i="2"/>
  <c r="EO3086" i="2" s="1"/>
  <c r="DZ3086" i="2"/>
  <c r="EA3086" i="2" s="1"/>
  <c r="EH3086" i="2"/>
  <c r="EI3086" i="2" s="1"/>
  <c r="EP3086" i="2"/>
  <c r="EQ3086" i="2" s="1"/>
  <c r="EB3086" i="2"/>
  <c r="EC3086" i="2" s="1"/>
  <c r="EJ3086" i="2"/>
  <c r="EK3086" i="2" s="1"/>
  <c r="ER3086" i="2"/>
  <c r="ES3086" i="2" s="1"/>
  <c r="ED3086" i="2"/>
  <c r="EE3086" i="2" s="1"/>
  <c r="EL3086" i="2"/>
  <c r="EM3086" i="2" s="1"/>
  <c r="DJ3078" i="2"/>
  <c r="DX3078" i="2"/>
  <c r="DY3078" i="2" s="1"/>
  <c r="EF3078" i="2"/>
  <c r="EG3078" i="2" s="1"/>
  <c r="EN3078" i="2"/>
  <c r="EO3078" i="2" s="1"/>
  <c r="DZ3078" i="2"/>
  <c r="EA3078" i="2" s="1"/>
  <c r="EH3078" i="2"/>
  <c r="EI3078" i="2" s="1"/>
  <c r="EP3078" i="2"/>
  <c r="EQ3078" i="2" s="1"/>
  <c r="EB3078" i="2"/>
  <c r="EC3078" i="2" s="1"/>
  <c r="EJ3078" i="2"/>
  <c r="EK3078" i="2" s="1"/>
  <c r="ER3078" i="2"/>
  <c r="ES3078" i="2" s="1"/>
  <c r="ED3078" i="2"/>
  <c r="EE3078" i="2" s="1"/>
  <c r="EL3078" i="2"/>
  <c r="EM3078" i="2" s="1"/>
  <c r="DJ3378" i="2"/>
  <c r="DZ3378" i="2"/>
  <c r="EA3378" i="2" s="1"/>
  <c r="EH3378" i="2"/>
  <c r="EI3378" i="2" s="1"/>
  <c r="EP3378" i="2"/>
  <c r="EQ3378" i="2" s="1"/>
  <c r="EB3378" i="2"/>
  <c r="EC3378" i="2" s="1"/>
  <c r="EJ3378" i="2"/>
  <c r="EK3378" i="2" s="1"/>
  <c r="ER3378" i="2"/>
  <c r="ES3378" i="2" s="1"/>
  <c r="ED3378" i="2"/>
  <c r="EE3378" i="2" s="1"/>
  <c r="EL3378" i="2"/>
  <c r="EM3378" i="2" s="1"/>
  <c r="DX3378" i="2"/>
  <c r="DY3378" i="2" s="1"/>
  <c r="EF3378" i="2"/>
  <c r="EG3378" i="2" s="1"/>
  <c r="EN3378" i="2"/>
  <c r="EO3378" i="2" s="1"/>
  <c r="DJ3370" i="2"/>
  <c r="DZ3370" i="2"/>
  <c r="EA3370" i="2" s="1"/>
  <c r="EH3370" i="2"/>
  <c r="EI3370" i="2" s="1"/>
  <c r="EP3370" i="2"/>
  <c r="EQ3370" i="2" s="1"/>
  <c r="EB3370" i="2"/>
  <c r="EC3370" i="2" s="1"/>
  <c r="EJ3370" i="2"/>
  <c r="EK3370" i="2" s="1"/>
  <c r="ER3370" i="2"/>
  <c r="ES3370" i="2" s="1"/>
  <c r="ED3370" i="2"/>
  <c r="EE3370" i="2" s="1"/>
  <c r="EL3370" i="2"/>
  <c r="EM3370" i="2" s="1"/>
  <c r="DX3370" i="2"/>
  <c r="DY3370" i="2" s="1"/>
  <c r="EF3370" i="2"/>
  <c r="EG3370" i="2" s="1"/>
  <c r="EN3370" i="2"/>
  <c r="EO3370" i="2" s="1"/>
  <c r="DJ3362" i="2"/>
  <c r="DZ3362" i="2"/>
  <c r="EA3362" i="2" s="1"/>
  <c r="EH3362" i="2"/>
  <c r="EI3362" i="2" s="1"/>
  <c r="EP3362" i="2"/>
  <c r="EQ3362" i="2" s="1"/>
  <c r="EB3362" i="2"/>
  <c r="EC3362" i="2" s="1"/>
  <c r="EJ3362" i="2"/>
  <c r="EK3362" i="2" s="1"/>
  <c r="ER3362" i="2"/>
  <c r="ES3362" i="2" s="1"/>
  <c r="ED3362" i="2"/>
  <c r="EE3362" i="2" s="1"/>
  <c r="EL3362" i="2"/>
  <c r="EM3362" i="2" s="1"/>
  <c r="DX3362" i="2"/>
  <c r="DY3362" i="2" s="1"/>
  <c r="EF3362" i="2"/>
  <c r="EG3362" i="2" s="1"/>
  <c r="EN3362" i="2"/>
  <c r="EO3362" i="2" s="1"/>
  <c r="DJ3354" i="2"/>
  <c r="DZ3354" i="2"/>
  <c r="EA3354" i="2" s="1"/>
  <c r="EH3354" i="2"/>
  <c r="EI3354" i="2" s="1"/>
  <c r="EP3354" i="2"/>
  <c r="EQ3354" i="2" s="1"/>
  <c r="EB3354" i="2"/>
  <c r="EC3354" i="2" s="1"/>
  <c r="EJ3354" i="2"/>
  <c r="EK3354" i="2" s="1"/>
  <c r="ER3354" i="2"/>
  <c r="ES3354" i="2" s="1"/>
  <c r="ED3354" i="2"/>
  <c r="EE3354" i="2" s="1"/>
  <c r="EL3354" i="2"/>
  <c r="EM3354" i="2" s="1"/>
  <c r="DX3354" i="2"/>
  <c r="DY3354" i="2" s="1"/>
  <c r="EF3354" i="2"/>
  <c r="EG3354" i="2" s="1"/>
  <c r="EN3354" i="2"/>
  <c r="EO3354" i="2" s="1"/>
  <c r="DJ3346" i="2"/>
  <c r="DZ3346" i="2"/>
  <c r="EA3346" i="2" s="1"/>
  <c r="EH3346" i="2"/>
  <c r="EI3346" i="2" s="1"/>
  <c r="EP3346" i="2"/>
  <c r="EQ3346" i="2" s="1"/>
  <c r="EB3346" i="2"/>
  <c r="EC3346" i="2" s="1"/>
  <c r="EJ3346" i="2"/>
  <c r="EK3346" i="2" s="1"/>
  <c r="ER3346" i="2"/>
  <c r="ES3346" i="2" s="1"/>
  <c r="ED3346" i="2"/>
  <c r="EE3346" i="2" s="1"/>
  <c r="EL3346" i="2"/>
  <c r="EM3346" i="2" s="1"/>
  <c r="DX3346" i="2"/>
  <c r="DY3346" i="2" s="1"/>
  <c r="EF3346" i="2"/>
  <c r="EG3346" i="2" s="1"/>
  <c r="EN3346" i="2"/>
  <c r="EO3346" i="2" s="1"/>
  <c r="DJ3338" i="2"/>
  <c r="DZ3338" i="2"/>
  <c r="EA3338" i="2" s="1"/>
  <c r="EH3338" i="2"/>
  <c r="EI3338" i="2" s="1"/>
  <c r="EP3338" i="2"/>
  <c r="EQ3338" i="2" s="1"/>
  <c r="EB3338" i="2"/>
  <c r="EC3338" i="2" s="1"/>
  <c r="EJ3338" i="2"/>
  <c r="EK3338" i="2" s="1"/>
  <c r="ER3338" i="2"/>
  <c r="ES3338" i="2" s="1"/>
  <c r="ED3338" i="2"/>
  <c r="EE3338" i="2" s="1"/>
  <c r="EL3338" i="2"/>
  <c r="EM3338" i="2" s="1"/>
  <c r="DX3338" i="2"/>
  <c r="DY3338" i="2" s="1"/>
  <c r="EF3338" i="2"/>
  <c r="EG3338" i="2" s="1"/>
  <c r="EN3338" i="2"/>
  <c r="EO3338" i="2" s="1"/>
  <c r="AC3539" i="2"/>
  <c r="AC3542" i="2"/>
  <c r="AC3547" i="2"/>
  <c r="AC3538" i="2"/>
  <c r="AC3536" i="2"/>
  <c r="AC3541" i="2"/>
  <c r="AC3546" i="2"/>
  <c r="AC3548" i="2"/>
  <c r="AC3540" i="2"/>
  <c r="AC3545" i="2"/>
  <c r="AC3537" i="2"/>
  <c r="AC3544" i="2"/>
  <c r="AC3543" i="2"/>
  <c r="DH3384" i="2"/>
  <c r="DJ3412" i="2"/>
  <c r="DJ3411" i="2"/>
  <c r="DJ3410" i="2"/>
  <c r="DJ3409" i="2"/>
  <c r="DJ3408" i="2"/>
  <c r="DJ3407" i="2"/>
  <c r="DJ3406" i="2"/>
  <c r="DJ3405" i="2"/>
  <c r="DJ3404" i="2"/>
  <c r="DJ3403" i="2"/>
  <c r="DJ3402" i="2"/>
  <c r="DJ3401" i="2"/>
  <c r="DJ3400" i="2"/>
  <c r="DJ3399" i="2"/>
  <c r="DJ3398" i="2"/>
  <c r="DJ3397" i="2"/>
  <c r="DJ3396" i="2"/>
  <c r="DJ3395" i="2"/>
  <c r="DJ3394" i="2"/>
  <c r="DJ3393" i="2"/>
  <c r="DJ3392" i="2"/>
  <c r="DJ3384" i="2" l="1"/>
  <c r="ED3384" i="2"/>
  <c r="EE3384" i="2" s="1"/>
  <c r="EL3384" i="2"/>
  <c r="EM3384" i="2" s="1"/>
  <c r="DX3384" i="2"/>
  <c r="DY3384" i="2" s="1"/>
  <c r="EF3384" i="2"/>
  <c r="EG3384" i="2" s="1"/>
  <c r="EN3384" i="2"/>
  <c r="EO3384" i="2" s="1"/>
  <c r="DZ3384" i="2"/>
  <c r="EA3384" i="2" s="1"/>
  <c r="EH3384" i="2"/>
  <c r="EI3384" i="2" s="1"/>
  <c r="EP3384" i="2"/>
  <c r="EQ3384" i="2" s="1"/>
  <c r="EB3384" i="2"/>
  <c r="EC3384" i="2" s="1"/>
  <c r="EJ3384" i="2"/>
  <c r="EK3384" i="2" s="1"/>
  <c r="ER3384" i="2"/>
  <c r="ES3384" i="2" s="1"/>
  <c r="DH3535" i="2"/>
  <c r="DJ3386" i="2"/>
  <c r="DJ3387" i="2"/>
  <c r="DJ3388" i="2"/>
  <c r="DJ3389" i="2"/>
  <c r="DJ3390" i="2"/>
  <c r="DJ3391" i="2"/>
  <c r="DJ3385" i="2"/>
  <c r="DH2997" i="2"/>
  <c r="DH3012" i="2"/>
  <c r="ED2997" i="2" l="1"/>
  <c r="EE2997" i="2" s="1"/>
  <c r="EL2997" i="2"/>
  <c r="EM2997" i="2" s="1"/>
  <c r="DX2997" i="2"/>
  <c r="DY2997" i="2" s="1"/>
  <c r="EF2997" i="2"/>
  <c r="EG2997" i="2" s="1"/>
  <c r="EN2997" i="2"/>
  <c r="EO2997" i="2" s="1"/>
  <c r="DZ2997" i="2"/>
  <c r="EA2997" i="2" s="1"/>
  <c r="EH2997" i="2"/>
  <c r="EI2997" i="2" s="1"/>
  <c r="EP2997" i="2"/>
  <c r="EQ2997" i="2" s="1"/>
  <c r="EB2997" i="2"/>
  <c r="EC2997" i="2" s="1"/>
  <c r="EJ2997" i="2"/>
  <c r="EK2997" i="2" s="1"/>
  <c r="ER2997" i="2"/>
  <c r="ES2997" i="2" s="1"/>
  <c r="DJ3535" i="2"/>
  <c r="EB3535" i="2"/>
  <c r="EC3535" i="2" s="1"/>
  <c r="EJ3535" i="2"/>
  <c r="EK3535" i="2" s="1"/>
  <c r="ER3535" i="2"/>
  <c r="ES3535" i="2" s="1"/>
  <c r="ED3535" i="2"/>
  <c r="EE3535" i="2" s="1"/>
  <c r="EL3535" i="2"/>
  <c r="EM3535" i="2" s="1"/>
  <c r="DX3535" i="2"/>
  <c r="DY3535" i="2" s="1"/>
  <c r="EF3535" i="2"/>
  <c r="EG3535" i="2" s="1"/>
  <c r="EN3535" i="2"/>
  <c r="EO3535" i="2" s="1"/>
  <c r="DZ3535" i="2"/>
  <c r="EA3535" i="2" s="1"/>
  <c r="EH3535" i="2"/>
  <c r="EI3535" i="2" s="1"/>
  <c r="EP3535" i="2"/>
  <c r="EQ3535" i="2" s="1"/>
  <c r="EB3012" i="2"/>
  <c r="EC3012" i="2" s="1"/>
  <c r="EJ3012" i="2"/>
  <c r="EK3012" i="2" s="1"/>
  <c r="ER3012" i="2"/>
  <c r="ES3012" i="2" s="1"/>
  <c r="ED3012" i="2"/>
  <c r="EE3012" i="2" s="1"/>
  <c r="EL3012" i="2"/>
  <c r="EM3012" i="2" s="1"/>
  <c r="DX3012" i="2"/>
  <c r="DY3012" i="2" s="1"/>
  <c r="EF3012" i="2"/>
  <c r="EG3012" i="2" s="1"/>
  <c r="EN3012" i="2"/>
  <c r="EO3012" i="2" s="1"/>
  <c r="DZ3012" i="2"/>
  <c r="EA3012" i="2" s="1"/>
  <c r="EH3012" i="2"/>
  <c r="EI3012" i="2" s="1"/>
  <c r="EP3012" i="2"/>
  <c r="EQ3012" i="2" s="1"/>
  <c r="AC3003" i="2"/>
  <c r="AC3004" i="2"/>
  <c r="AC3005" i="2"/>
  <c r="AC3006" i="2"/>
  <c r="AC3007" i="2"/>
  <c r="AC3008" i="2"/>
  <c r="AC3009" i="2"/>
  <c r="AC3010" i="2"/>
  <c r="AC3011" i="2"/>
  <c r="AC3012" i="2"/>
  <c r="AC3013" i="2"/>
  <c r="AC3014" i="2"/>
  <c r="AC3015" i="2"/>
  <c r="AC3016" i="2"/>
  <c r="AC3017" i="2"/>
  <c r="AC3018" i="2"/>
  <c r="AC3019" i="2"/>
  <c r="AC3020" i="2"/>
  <c r="AC3021" i="2"/>
  <c r="AC3022" i="2"/>
  <c r="AC3023" i="2"/>
  <c r="AC3024" i="2"/>
  <c r="AC3025" i="2"/>
  <c r="AC3026" i="2"/>
  <c r="AC3027" i="2"/>
  <c r="AC3028" i="2"/>
  <c r="AC3029" i="2"/>
  <c r="AC3030" i="2"/>
  <c r="AC3002" i="2"/>
  <c r="DJ3334" i="2" l="1"/>
  <c r="DJ3333" i="2"/>
  <c r="DJ3332" i="2"/>
  <c r="DJ3331" i="2"/>
  <c r="DJ3330" i="2"/>
  <c r="DJ3329" i="2"/>
  <c r="DJ3328" i="2"/>
  <c r="DJ3327" i="2"/>
  <c r="DJ3326" i="2"/>
  <c r="DJ3325" i="2"/>
  <c r="DJ3324" i="2"/>
  <c r="DJ3323" i="2"/>
  <c r="DJ3322" i="2"/>
  <c r="AA3323" i="2"/>
  <c r="AA3324" i="2"/>
  <c r="AA3325" i="2"/>
  <c r="AA3326" i="2"/>
  <c r="AA3327" i="2"/>
  <c r="AA3328" i="2"/>
  <c r="AC3328" i="2" s="1"/>
  <c r="AA3329" i="2"/>
  <c r="AA3330" i="2"/>
  <c r="AA3331" i="2"/>
  <c r="AA3332" i="2"/>
  <c r="AA3333" i="2"/>
  <c r="AA3334" i="2"/>
  <c r="AA3322" i="2"/>
  <c r="DH3284" i="2"/>
  <c r="DH3302" i="2"/>
  <c r="DH3285" i="2"/>
  <c r="DH3286" i="2"/>
  <c r="DH3287" i="2"/>
  <c r="DH3288" i="2"/>
  <c r="DH3289" i="2"/>
  <c r="DH3290" i="2"/>
  <c r="DH3291" i="2"/>
  <c r="DH3292" i="2"/>
  <c r="DH3293" i="2"/>
  <c r="DH3294" i="2"/>
  <c r="DH3295" i="2"/>
  <c r="DH3296" i="2"/>
  <c r="DH3297" i="2"/>
  <c r="DH3298" i="2"/>
  <c r="DH3299" i="2"/>
  <c r="DH3300" i="2"/>
  <c r="DH3301" i="2"/>
  <c r="DH3303" i="2"/>
  <c r="DH3304" i="2"/>
  <c r="DH3305" i="2"/>
  <c r="DH3306" i="2"/>
  <c r="DH3307" i="2"/>
  <c r="DH3308" i="2"/>
  <c r="DH3309" i="2"/>
  <c r="DH3310" i="2"/>
  <c r="DH3311" i="2"/>
  <c r="DH3312" i="2"/>
  <c r="DH3313" i="2"/>
  <c r="DH3314" i="2"/>
  <c r="DH3315" i="2"/>
  <c r="DH3316" i="2"/>
  <c r="DH3317" i="2"/>
  <c r="DH3318" i="2"/>
  <c r="DH3319" i="2"/>
  <c r="DH3320" i="2"/>
  <c r="DH3321" i="2"/>
  <c r="DH3271" i="2"/>
  <c r="DH3269" i="2"/>
  <c r="DH3270" i="2"/>
  <c r="DH3272" i="2"/>
  <c r="DH3273" i="2"/>
  <c r="DH3274" i="2"/>
  <c r="DH3275" i="2"/>
  <c r="DH3276" i="2"/>
  <c r="DH3277" i="2"/>
  <c r="DH3278" i="2"/>
  <c r="DH3279" i="2"/>
  <c r="DH3280" i="2"/>
  <c r="DH3281" i="2"/>
  <c r="DH3282" i="2"/>
  <c r="DH3283" i="2"/>
  <c r="DH3268" i="2"/>
  <c r="AA3269" i="2"/>
  <c r="AA3270" i="2"/>
  <c r="AA3271" i="2"/>
  <c r="AA3272" i="2"/>
  <c r="AA3273" i="2"/>
  <c r="AA3274" i="2"/>
  <c r="AA3275" i="2"/>
  <c r="AA3276" i="2"/>
  <c r="AA3277" i="2"/>
  <c r="AA3278" i="2"/>
  <c r="AA3279" i="2"/>
  <c r="AA3280" i="2"/>
  <c r="AA3281" i="2"/>
  <c r="AA3282" i="2"/>
  <c r="AA3283" i="2"/>
  <c r="AA3268" i="2"/>
  <c r="DJ3208" i="2"/>
  <c r="DJ3209" i="2"/>
  <c r="DJ3210" i="2"/>
  <c r="DJ3211" i="2"/>
  <c r="DJ3212" i="2"/>
  <c r="DJ3213" i="2"/>
  <c r="DJ3214" i="2"/>
  <c r="DJ3215" i="2"/>
  <c r="DJ3216" i="2"/>
  <c r="DJ3217" i="2"/>
  <c r="DJ3218" i="2"/>
  <c r="DJ3219" i="2"/>
  <c r="DJ3220" i="2"/>
  <c r="DJ3221" i="2"/>
  <c r="DJ3222" i="2"/>
  <c r="DJ3223" i="2"/>
  <c r="DJ3224" i="2"/>
  <c r="DJ3225" i="2"/>
  <c r="DJ3226" i="2"/>
  <c r="DJ3227" i="2"/>
  <c r="DJ3228" i="2"/>
  <c r="DJ3229" i="2"/>
  <c r="DJ3230" i="2"/>
  <c r="DJ3231" i="2"/>
  <c r="DJ3232" i="2"/>
  <c r="DJ3233" i="2"/>
  <c r="DJ3234" i="2"/>
  <c r="DJ3235" i="2"/>
  <c r="DJ3236" i="2"/>
  <c r="DJ3237" i="2"/>
  <c r="DJ3238" i="2"/>
  <c r="DJ3239" i="2"/>
  <c r="DJ3240" i="2"/>
  <c r="DJ3241" i="2"/>
  <c r="DJ3242" i="2"/>
  <c r="DJ3243" i="2"/>
  <c r="DJ3244" i="2"/>
  <c r="DJ3245" i="2"/>
  <c r="DJ3246" i="2"/>
  <c r="DJ3247" i="2"/>
  <c r="DJ3248" i="2"/>
  <c r="DJ3249" i="2"/>
  <c r="DJ3250" i="2"/>
  <c r="DJ3251" i="2"/>
  <c r="DJ3252" i="2"/>
  <c r="DJ3253" i="2"/>
  <c r="DJ3254" i="2"/>
  <c r="DJ3255" i="2"/>
  <c r="DJ3256" i="2"/>
  <c r="DJ3257" i="2"/>
  <c r="DJ3258" i="2"/>
  <c r="DJ3259" i="2"/>
  <c r="DJ3260" i="2"/>
  <c r="DJ3261" i="2"/>
  <c r="DJ3262" i="2"/>
  <c r="DJ3263" i="2"/>
  <c r="DJ3264" i="2"/>
  <c r="DJ3265" i="2"/>
  <c r="DJ3266" i="2"/>
  <c r="DJ3207" i="2"/>
  <c r="DJ3267" i="2"/>
  <c r="DQ3208" i="2"/>
  <c r="DQ3209" i="2"/>
  <c r="DQ3210" i="2"/>
  <c r="DQ3211" i="2"/>
  <c r="DQ3212" i="2"/>
  <c r="DQ3213" i="2"/>
  <c r="DQ3214" i="2"/>
  <c r="DQ3215" i="2"/>
  <c r="DQ3216" i="2"/>
  <c r="DQ3217" i="2"/>
  <c r="DQ3218" i="2"/>
  <c r="DQ3219" i="2"/>
  <c r="DQ3220" i="2"/>
  <c r="DQ3221" i="2"/>
  <c r="DQ3222" i="2"/>
  <c r="DQ3223" i="2"/>
  <c r="DQ3224" i="2"/>
  <c r="DQ3225" i="2"/>
  <c r="DQ3226" i="2"/>
  <c r="DQ3227" i="2"/>
  <c r="DQ3228" i="2"/>
  <c r="DQ3229" i="2"/>
  <c r="DQ3230" i="2"/>
  <c r="DQ3231" i="2"/>
  <c r="DQ3232" i="2"/>
  <c r="DQ3233" i="2"/>
  <c r="DQ3234" i="2"/>
  <c r="DQ3235" i="2"/>
  <c r="DQ3236" i="2"/>
  <c r="DQ3237" i="2"/>
  <c r="DQ3238" i="2"/>
  <c r="DQ3239" i="2"/>
  <c r="DQ3240" i="2"/>
  <c r="DQ3241" i="2"/>
  <c r="DQ3242" i="2"/>
  <c r="DQ3243" i="2"/>
  <c r="DQ3244" i="2"/>
  <c r="DQ3245" i="2"/>
  <c r="DQ3246" i="2"/>
  <c r="DQ3247" i="2"/>
  <c r="DQ3248" i="2"/>
  <c r="DQ3249" i="2"/>
  <c r="DQ3250" i="2"/>
  <c r="DQ3251" i="2"/>
  <c r="DQ3252" i="2"/>
  <c r="DQ3253" i="2"/>
  <c r="DQ3254" i="2"/>
  <c r="DQ3255" i="2"/>
  <c r="DQ3256" i="2"/>
  <c r="DQ3257" i="2"/>
  <c r="DQ3258" i="2"/>
  <c r="DQ3259" i="2"/>
  <c r="DQ3260" i="2"/>
  <c r="DQ3261" i="2"/>
  <c r="DQ3262" i="2"/>
  <c r="DQ3263" i="2"/>
  <c r="DQ3264" i="2"/>
  <c r="DQ3265" i="2"/>
  <c r="DQ3266" i="2"/>
  <c r="DQ3267" i="2"/>
  <c r="DQ3207" i="2"/>
  <c r="AC3208" i="2"/>
  <c r="AC3209" i="2"/>
  <c r="AC3210" i="2"/>
  <c r="AC3211" i="2"/>
  <c r="AC3212" i="2"/>
  <c r="AC3213" i="2"/>
  <c r="AC3214" i="2"/>
  <c r="AC3215" i="2"/>
  <c r="AC3216" i="2"/>
  <c r="AC3217" i="2"/>
  <c r="AC3218" i="2"/>
  <c r="AC3219" i="2"/>
  <c r="AC3220" i="2"/>
  <c r="AC3221" i="2"/>
  <c r="AC3222" i="2"/>
  <c r="AC3223" i="2"/>
  <c r="AC3224" i="2"/>
  <c r="AC3225" i="2"/>
  <c r="AC3226" i="2"/>
  <c r="AC3227" i="2"/>
  <c r="AC3228" i="2"/>
  <c r="AC3229" i="2"/>
  <c r="AC3230" i="2"/>
  <c r="AC3231" i="2"/>
  <c r="AC3232" i="2"/>
  <c r="AC3233" i="2"/>
  <c r="AC3234" i="2"/>
  <c r="AC3235" i="2"/>
  <c r="AC3236" i="2"/>
  <c r="AC3237" i="2"/>
  <c r="AC3238" i="2"/>
  <c r="AC3239" i="2"/>
  <c r="AC3240" i="2"/>
  <c r="AC3241" i="2"/>
  <c r="AC3242" i="2"/>
  <c r="AC3243" i="2"/>
  <c r="AC3244" i="2"/>
  <c r="AC3245" i="2"/>
  <c r="AC3246" i="2"/>
  <c r="AC3247" i="2"/>
  <c r="AC3248" i="2"/>
  <c r="AC3249" i="2"/>
  <c r="AC3250" i="2"/>
  <c r="AC3251" i="2"/>
  <c r="AC3252" i="2"/>
  <c r="AC3253" i="2"/>
  <c r="AC3254" i="2"/>
  <c r="AC3255" i="2"/>
  <c r="AC3256" i="2"/>
  <c r="AC3257" i="2"/>
  <c r="AC3258" i="2"/>
  <c r="AC3259" i="2"/>
  <c r="AC3260" i="2"/>
  <c r="AC3261" i="2"/>
  <c r="AC3262" i="2"/>
  <c r="AC3263" i="2"/>
  <c r="AC3264" i="2"/>
  <c r="AC3265" i="2"/>
  <c r="AC3266" i="2"/>
  <c r="AC3267" i="2"/>
  <c r="AC3207" i="2"/>
  <c r="DJ3288" i="2" l="1"/>
  <c r="ED3288" i="2"/>
  <c r="EE3288" i="2" s="1"/>
  <c r="EL3288" i="2"/>
  <c r="EM3288" i="2" s="1"/>
  <c r="DX3288" i="2"/>
  <c r="DY3288" i="2" s="1"/>
  <c r="EF3288" i="2"/>
  <c r="EG3288" i="2" s="1"/>
  <c r="EN3288" i="2"/>
  <c r="EO3288" i="2" s="1"/>
  <c r="DZ3288" i="2"/>
  <c r="EA3288" i="2" s="1"/>
  <c r="EH3288" i="2"/>
  <c r="EI3288" i="2" s="1"/>
  <c r="EP3288" i="2"/>
  <c r="EQ3288" i="2" s="1"/>
  <c r="EB3288" i="2"/>
  <c r="EC3288" i="2" s="1"/>
  <c r="EJ3288" i="2"/>
  <c r="EK3288" i="2" s="1"/>
  <c r="ER3288" i="2"/>
  <c r="ES3288" i="2" s="1"/>
  <c r="DJ3283" i="2"/>
  <c r="EB3283" i="2"/>
  <c r="EC3283" i="2" s="1"/>
  <c r="EJ3283" i="2"/>
  <c r="EK3283" i="2" s="1"/>
  <c r="ER3283" i="2"/>
  <c r="ES3283" i="2" s="1"/>
  <c r="ED3283" i="2"/>
  <c r="EE3283" i="2" s="1"/>
  <c r="EL3283" i="2"/>
  <c r="EM3283" i="2" s="1"/>
  <c r="DX3283" i="2"/>
  <c r="DY3283" i="2" s="1"/>
  <c r="EF3283" i="2"/>
  <c r="EG3283" i="2" s="1"/>
  <c r="EN3283" i="2"/>
  <c r="EO3283" i="2" s="1"/>
  <c r="DZ3283" i="2"/>
  <c r="EA3283" i="2" s="1"/>
  <c r="EH3283" i="2"/>
  <c r="EI3283" i="2" s="1"/>
  <c r="EP3283" i="2"/>
  <c r="EQ3283" i="2" s="1"/>
  <c r="DJ3275" i="2"/>
  <c r="EB3275" i="2"/>
  <c r="EC3275" i="2" s="1"/>
  <c r="EJ3275" i="2"/>
  <c r="EK3275" i="2" s="1"/>
  <c r="ER3275" i="2"/>
  <c r="ES3275" i="2" s="1"/>
  <c r="ED3275" i="2"/>
  <c r="EE3275" i="2" s="1"/>
  <c r="EL3275" i="2"/>
  <c r="EM3275" i="2" s="1"/>
  <c r="DX3275" i="2"/>
  <c r="DY3275" i="2" s="1"/>
  <c r="EF3275" i="2"/>
  <c r="EG3275" i="2" s="1"/>
  <c r="EN3275" i="2"/>
  <c r="EO3275" i="2" s="1"/>
  <c r="DZ3275" i="2"/>
  <c r="EA3275" i="2" s="1"/>
  <c r="EH3275" i="2"/>
  <c r="EI3275" i="2" s="1"/>
  <c r="EP3275" i="2"/>
  <c r="EQ3275" i="2" s="1"/>
  <c r="DJ3320" i="2"/>
  <c r="ED3320" i="2"/>
  <c r="EE3320" i="2" s="1"/>
  <c r="EL3320" i="2"/>
  <c r="EM3320" i="2" s="1"/>
  <c r="DX3320" i="2"/>
  <c r="DY3320" i="2" s="1"/>
  <c r="EF3320" i="2"/>
  <c r="EG3320" i="2" s="1"/>
  <c r="EN3320" i="2"/>
  <c r="EO3320" i="2" s="1"/>
  <c r="DZ3320" i="2"/>
  <c r="EA3320" i="2" s="1"/>
  <c r="EH3320" i="2"/>
  <c r="EI3320" i="2" s="1"/>
  <c r="EP3320" i="2"/>
  <c r="EQ3320" i="2" s="1"/>
  <c r="EB3320" i="2"/>
  <c r="EC3320" i="2" s="1"/>
  <c r="EJ3320" i="2"/>
  <c r="EK3320" i="2" s="1"/>
  <c r="ER3320" i="2"/>
  <c r="ES3320" i="2" s="1"/>
  <c r="DJ3312" i="2"/>
  <c r="ED3312" i="2"/>
  <c r="EE3312" i="2" s="1"/>
  <c r="EL3312" i="2"/>
  <c r="EM3312" i="2" s="1"/>
  <c r="DX3312" i="2"/>
  <c r="DY3312" i="2" s="1"/>
  <c r="EF3312" i="2"/>
  <c r="EG3312" i="2" s="1"/>
  <c r="EN3312" i="2"/>
  <c r="EO3312" i="2" s="1"/>
  <c r="DZ3312" i="2"/>
  <c r="EA3312" i="2" s="1"/>
  <c r="EH3312" i="2"/>
  <c r="EI3312" i="2" s="1"/>
  <c r="EP3312" i="2"/>
  <c r="EQ3312" i="2" s="1"/>
  <c r="EB3312" i="2"/>
  <c r="EC3312" i="2" s="1"/>
  <c r="EJ3312" i="2"/>
  <c r="EK3312" i="2" s="1"/>
  <c r="ER3312" i="2"/>
  <c r="ES3312" i="2" s="1"/>
  <c r="DJ3304" i="2"/>
  <c r="ED3304" i="2"/>
  <c r="EE3304" i="2" s="1"/>
  <c r="EL3304" i="2"/>
  <c r="EM3304" i="2" s="1"/>
  <c r="DX3304" i="2"/>
  <c r="DY3304" i="2" s="1"/>
  <c r="EF3304" i="2"/>
  <c r="EG3304" i="2" s="1"/>
  <c r="EN3304" i="2"/>
  <c r="EO3304" i="2" s="1"/>
  <c r="DZ3304" i="2"/>
  <c r="EA3304" i="2" s="1"/>
  <c r="EH3304" i="2"/>
  <c r="EI3304" i="2" s="1"/>
  <c r="EP3304" i="2"/>
  <c r="EQ3304" i="2" s="1"/>
  <c r="EB3304" i="2"/>
  <c r="EC3304" i="2" s="1"/>
  <c r="EJ3304" i="2"/>
  <c r="EK3304" i="2" s="1"/>
  <c r="ER3304" i="2"/>
  <c r="ES3304" i="2" s="1"/>
  <c r="DJ3295" i="2"/>
  <c r="EB3295" i="2"/>
  <c r="EC3295" i="2" s="1"/>
  <c r="EJ3295" i="2"/>
  <c r="EK3295" i="2" s="1"/>
  <c r="ER3295" i="2"/>
  <c r="ES3295" i="2" s="1"/>
  <c r="ED3295" i="2"/>
  <c r="EE3295" i="2" s="1"/>
  <c r="EL3295" i="2"/>
  <c r="EM3295" i="2" s="1"/>
  <c r="DX3295" i="2"/>
  <c r="DY3295" i="2" s="1"/>
  <c r="EF3295" i="2"/>
  <c r="EG3295" i="2" s="1"/>
  <c r="EN3295" i="2"/>
  <c r="EO3295" i="2" s="1"/>
  <c r="DZ3295" i="2"/>
  <c r="EA3295" i="2" s="1"/>
  <c r="EH3295" i="2"/>
  <c r="EI3295" i="2" s="1"/>
  <c r="EP3295" i="2"/>
  <c r="EQ3295" i="2" s="1"/>
  <c r="DJ3287" i="2"/>
  <c r="EB3287" i="2"/>
  <c r="EC3287" i="2" s="1"/>
  <c r="EJ3287" i="2"/>
  <c r="EK3287" i="2" s="1"/>
  <c r="ER3287" i="2"/>
  <c r="ES3287" i="2" s="1"/>
  <c r="ED3287" i="2"/>
  <c r="EE3287" i="2" s="1"/>
  <c r="EL3287" i="2"/>
  <c r="EM3287" i="2" s="1"/>
  <c r="DX3287" i="2"/>
  <c r="DY3287" i="2" s="1"/>
  <c r="EF3287" i="2"/>
  <c r="EG3287" i="2" s="1"/>
  <c r="EN3287" i="2"/>
  <c r="EO3287" i="2" s="1"/>
  <c r="DZ3287" i="2"/>
  <c r="EA3287" i="2" s="1"/>
  <c r="EH3287" i="2"/>
  <c r="EI3287" i="2" s="1"/>
  <c r="EP3287" i="2"/>
  <c r="EQ3287" i="2" s="1"/>
  <c r="DJ3321" i="2"/>
  <c r="DX3321" i="2"/>
  <c r="DY3321" i="2" s="1"/>
  <c r="EF3321" i="2"/>
  <c r="EG3321" i="2" s="1"/>
  <c r="EN3321" i="2"/>
  <c r="EO3321" i="2" s="1"/>
  <c r="DZ3321" i="2"/>
  <c r="EA3321" i="2" s="1"/>
  <c r="EH3321" i="2"/>
  <c r="EI3321" i="2" s="1"/>
  <c r="EP3321" i="2"/>
  <c r="EQ3321" i="2" s="1"/>
  <c r="EB3321" i="2"/>
  <c r="EC3321" i="2" s="1"/>
  <c r="EJ3321" i="2"/>
  <c r="EK3321" i="2" s="1"/>
  <c r="ER3321" i="2"/>
  <c r="ES3321" i="2" s="1"/>
  <c r="ED3321" i="2"/>
  <c r="EE3321" i="2" s="1"/>
  <c r="EL3321" i="2"/>
  <c r="EM3321" i="2" s="1"/>
  <c r="DJ3305" i="2"/>
  <c r="DX3305" i="2"/>
  <c r="DY3305" i="2" s="1"/>
  <c r="EF3305" i="2"/>
  <c r="EG3305" i="2" s="1"/>
  <c r="EN3305" i="2"/>
  <c r="EO3305" i="2" s="1"/>
  <c r="DZ3305" i="2"/>
  <c r="EA3305" i="2" s="1"/>
  <c r="EH3305" i="2"/>
  <c r="EI3305" i="2" s="1"/>
  <c r="EP3305" i="2"/>
  <c r="EQ3305" i="2" s="1"/>
  <c r="EB3305" i="2"/>
  <c r="EC3305" i="2" s="1"/>
  <c r="EJ3305" i="2"/>
  <c r="EK3305" i="2" s="1"/>
  <c r="ER3305" i="2"/>
  <c r="ES3305" i="2" s="1"/>
  <c r="ED3305" i="2"/>
  <c r="EE3305" i="2" s="1"/>
  <c r="EL3305" i="2"/>
  <c r="EM3305" i="2" s="1"/>
  <c r="DJ3282" i="2"/>
  <c r="DZ3282" i="2"/>
  <c r="EA3282" i="2" s="1"/>
  <c r="EH3282" i="2"/>
  <c r="EI3282" i="2" s="1"/>
  <c r="EP3282" i="2"/>
  <c r="EQ3282" i="2" s="1"/>
  <c r="EB3282" i="2"/>
  <c r="EC3282" i="2" s="1"/>
  <c r="EJ3282" i="2"/>
  <c r="EK3282" i="2" s="1"/>
  <c r="ER3282" i="2"/>
  <c r="ES3282" i="2" s="1"/>
  <c r="ED3282" i="2"/>
  <c r="EE3282" i="2" s="1"/>
  <c r="EL3282" i="2"/>
  <c r="EM3282" i="2" s="1"/>
  <c r="DX3282" i="2"/>
  <c r="DY3282" i="2" s="1"/>
  <c r="EF3282" i="2"/>
  <c r="EG3282" i="2" s="1"/>
  <c r="EN3282" i="2"/>
  <c r="EO3282" i="2" s="1"/>
  <c r="DJ3274" i="2"/>
  <c r="DZ3274" i="2"/>
  <c r="EA3274" i="2" s="1"/>
  <c r="EH3274" i="2"/>
  <c r="EI3274" i="2" s="1"/>
  <c r="EP3274" i="2"/>
  <c r="EQ3274" i="2" s="1"/>
  <c r="EB3274" i="2"/>
  <c r="EC3274" i="2" s="1"/>
  <c r="EJ3274" i="2"/>
  <c r="EK3274" i="2" s="1"/>
  <c r="ER3274" i="2"/>
  <c r="ES3274" i="2" s="1"/>
  <c r="ED3274" i="2"/>
  <c r="EE3274" i="2" s="1"/>
  <c r="EL3274" i="2"/>
  <c r="EM3274" i="2" s="1"/>
  <c r="DX3274" i="2"/>
  <c r="DY3274" i="2" s="1"/>
  <c r="EF3274" i="2"/>
  <c r="EG3274" i="2" s="1"/>
  <c r="EN3274" i="2"/>
  <c r="EO3274" i="2" s="1"/>
  <c r="DJ3319" i="2"/>
  <c r="EB3319" i="2"/>
  <c r="EC3319" i="2" s="1"/>
  <c r="EJ3319" i="2"/>
  <c r="EK3319" i="2" s="1"/>
  <c r="ER3319" i="2"/>
  <c r="ES3319" i="2" s="1"/>
  <c r="ED3319" i="2"/>
  <c r="EE3319" i="2" s="1"/>
  <c r="EL3319" i="2"/>
  <c r="EM3319" i="2" s="1"/>
  <c r="DX3319" i="2"/>
  <c r="DY3319" i="2" s="1"/>
  <c r="EF3319" i="2"/>
  <c r="EG3319" i="2" s="1"/>
  <c r="EN3319" i="2"/>
  <c r="EO3319" i="2" s="1"/>
  <c r="DZ3319" i="2"/>
  <c r="EA3319" i="2" s="1"/>
  <c r="EH3319" i="2"/>
  <c r="EI3319" i="2" s="1"/>
  <c r="EP3319" i="2"/>
  <c r="EQ3319" i="2" s="1"/>
  <c r="DJ3311" i="2"/>
  <c r="EB3311" i="2"/>
  <c r="EC3311" i="2" s="1"/>
  <c r="EJ3311" i="2"/>
  <c r="EK3311" i="2" s="1"/>
  <c r="ER3311" i="2"/>
  <c r="ES3311" i="2" s="1"/>
  <c r="ED3311" i="2"/>
  <c r="EE3311" i="2" s="1"/>
  <c r="EL3311" i="2"/>
  <c r="EM3311" i="2" s="1"/>
  <c r="DX3311" i="2"/>
  <c r="DY3311" i="2" s="1"/>
  <c r="EF3311" i="2"/>
  <c r="EG3311" i="2" s="1"/>
  <c r="EN3311" i="2"/>
  <c r="EO3311" i="2" s="1"/>
  <c r="DZ3311" i="2"/>
  <c r="EA3311" i="2" s="1"/>
  <c r="EH3311" i="2"/>
  <c r="EI3311" i="2" s="1"/>
  <c r="EP3311" i="2"/>
  <c r="EQ3311" i="2" s="1"/>
  <c r="DJ3303" i="2"/>
  <c r="EB3303" i="2"/>
  <c r="EC3303" i="2" s="1"/>
  <c r="EJ3303" i="2"/>
  <c r="EK3303" i="2" s="1"/>
  <c r="ER3303" i="2"/>
  <c r="ES3303" i="2" s="1"/>
  <c r="ED3303" i="2"/>
  <c r="EE3303" i="2" s="1"/>
  <c r="EL3303" i="2"/>
  <c r="EM3303" i="2" s="1"/>
  <c r="DX3303" i="2"/>
  <c r="DY3303" i="2" s="1"/>
  <c r="EF3303" i="2"/>
  <c r="EG3303" i="2" s="1"/>
  <c r="EN3303" i="2"/>
  <c r="EO3303" i="2" s="1"/>
  <c r="DZ3303" i="2"/>
  <c r="EA3303" i="2" s="1"/>
  <c r="EH3303" i="2"/>
  <c r="EI3303" i="2" s="1"/>
  <c r="EP3303" i="2"/>
  <c r="EQ3303" i="2" s="1"/>
  <c r="DJ3294" i="2"/>
  <c r="DZ3294" i="2"/>
  <c r="EA3294" i="2" s="1"/>
  <c r="EH3294" i="2"/>
  <c r="EI3294" i="2" s="1"/>
  <c r="EP3294" i="2"/>
  <c r="EQ3294" i="2" s="1"/>
  <c r="EB3294" i="2"/>
  <c r="EC3294" i="2" s="1"/>
  <c r="EJ3294" i="2"/>
  <c r="EK3294" i="2" s="1"/>
  <c r="ER3294" i="2"/>
  <c r="ES3294" i="2" s="1"/>
  <c r="ED3294" i="2"/>
  <c r="EE3294" i="2" s="1"/>
  <c r="EL3294" i="2"/>
  <c r="EM3294" i="2" s="1"/>
  <c r="DX3294" i="2"/>
  <c r="DY3294" i="2" s="1"/>
  <c r="EF3294" i="2"/>
  <c r="EG3294" i="2" s="1"/>
  <c r="EN3294" i="2"/>
  <c r="EO3294" i="2" s="1"/>
  <c r="DJ3286" i="2"/>
  <c r="DZ3286" i="2"/>
  <c r="EA3286" i="2" s="1"/>
  <c r="EH3286" i="2"/>
  <c r="EI3286" i="2" s="1"/>
  <c r="EP3286" i="2"/>
  <c r="EQ3286" i="2" s="1"/>
  <c r="EB3286" i="2"/>
  <c r="EC3286" i="2" s="1"/>
  <c r="EJ3286" i="2"/>
  <c r="EK3286" i="2" s="1"/>
  <c r="ER3286" i="2"/>
  <c r="ES3286" i="2" s="1"/>
  <c r="ED3286" i="2"/>
  <c r="EE3286" i="2" s="1"/>
  <c r="EL3286" i="2"/>
  <c r="EM3286" i="2" s="1"/>
  <c r="DX3286" i="2"/>
  <c r="DY3286" i="2" s="1"/>
  <c r="EF3286" i="2"/>
  <c r="EG3286" i="2" s="1"/>
  <c r="EN3286" i="2"/>
  <c r="EO3286" i="2" s="1"/>
  <c r="DJ3268" i="2"/>
  <c r="ED3268" i="2"/>
  <c r="EE3268" i="2" s="1"/>
  <c r="EL3268" i="2"/>
  <c r="EM3268" i="2" s="1"/>
  <c r="DX3268" i="2"/>
  <c r="DY3268" i="2" s="1"/>
  <c r="EF3268" i="2"/>
  <c r="EG3268" i="2" s="1"/>
  <c r="EN3268" i="2"/>
  <c r="EO3268" i="2" s="1"/>
  <c r="DZ3268" i="2"/>
  <c r="EA3268" i="2" s="1"/>
  <c r="EH3268" i="2"/>
  <c r="EI3268" i="2" s="1"/>
  <c r="EP3268" i="2"/>
  <c r="EQ3268" i="2" s="1"/>
  <c r="EB3268" i="2"/>
  <c r="EC3268" i="2" s="1"/>
  <c r="EJ3268" i="2"/>
  <c r="EK3268" i="2" s="1"/>
  <c r="ER3268" i="2"/>
  <c r="ES3268" i="2" s="1"/>
  <c r="DJ3296" i="2"/>
  <c r="ED3296" i="2"/>
  <c r="EE3296" i="2" s="1"/>
  <c r="EL3296" i="2"/>
  <c r="EM3296" i="2" s="1"/>
  <c r="DX3296" i="2"/>
  <c r="DY3296" i="2" s="1"/>
  <c r="EF3296" i="2"/>
  <c r="EG3296" i="2" s="1"/>
  <c r="EN3296" i="2"/>
  <c r="EO3296" i="2" s="1"/>
  <c r="DZ3296" i="2"/>
  <c r="EA3296" i="2" s="1"/>
  <c r="EH3296" i="2"/>
  <c r="EI3296" i="2" s="1"/>
  <c r="EP3296" i="2"/>
  <c r="EQ3296" i="2" s="1"/>
  <c r="EB3296" i="2"/>
  <c r="EC3296" i="2" s="1"/>
  <c r="EJ3296" i="2"/>
  <c r="EK3296" i="2" s="1"/>
  <c r="ER3296" i="2"/>
  <c r="ES3296" i="2" s="1"/>
  <c r="DJ3281" i="2"/>
  <c r="DX3281" i="2"/>
  <c r="DY3281" i="2" s="1"/>
  <c r="EF3281" i="2"/>
  <c r="EG3281" i="2" s="1"/>
  <c r="EN3281" i="2"/>
  <c r="EO3281" i="2" s="1"/>
  <c r="DZ3281" i="2"/>
  <c r="EA3281" i="2" s="1"/>
  <c r="EH3281" i="2"/>
  <c r="EI3281" i="2" s="1"/>
  <c r="EP3281" i="2"/>
  <c r="EQ3281" i="2" s="1"/>
  <c r="EB3281" i="2"/>
  <c r="EC3281" i="2" s="1"/>
  <c r="EJ3281" i="2"/>
  <c r="EK3281" i="2" s="1"/>
  <c r="ER3281" i="2"/>
  <c r="ES3281" i="2" s="1"/>
  <c r="ED3281" i="2"/>
  <c r="EE3281" i="2" s="1"/>
  <c r="EL3281" i="2"/>
  <c r="EM3281" i="2" s="1"/>
  <c r="DJ3273" i="2"/>
  <c r="DX3273" i="2"/>
  <c r="DY3273" i="2" s="1"/>
  <c r="EF3273" i="2"/>
  <c r="EG3273" i="2" s="1"/>
  <c r="EN3273" i="2"/>
  <c r="EO3273" i="2" s="1"/>
  <c r="DZ3273" i="2"/>
  <c r="EA3273" i="2" s="1"/>
  <c r="EH3273" i="2"/>
  <c r="EI3273" i="2" s="1"/>
  <c r="EP3273" i="2"/>
  <c r="EQ3273" i="2" s="1"/>
  <c r="EB3273" i="2"/>
  <c r="EC3273" i="2" s="1"/>
  <c r="EJ3273" i="2"/>
  <c r="EK3273" i="2" s="1"/>
  <c r="ER3273" i="2"/>
  <c r="ES3273" i="2" s="1"/>
  <c r="ED3273" i="2"/>
  <c r="EE3273" i="2" s="1"/>
  <c r="EL3273" i="2"/>
  <c r="EM3273" i="2" s="1"/>
  <c r="DJ3318" i="2"/>
  <c r="DZ3318" i="2"/>
  <c r="EA3318" i="2" s="1"/>
  <c r="EH3318" i="2"/>
  <c r="EI3318" i="2" s="1"/>
  <c r="EP3318" i="2"/>
  <c r="EQ3318" i="2" s="1"/>
  <c r="EB3318" i="2"/>
  <c r="EC3318" i="2" s="1"/>
  <c r="EJ3318" i="2"/>
  <c r="EK3318" i="2" s="1"/>
  <c r="ER3318" i="2"/>
  <c r="ES3318" i="2" s="1"/>
  <c r="ED3318" i="2"/>
  <c r="EE3318" i="2" s="1"/>
  <c r="EL3318" i="2"/>
  <c r="EM3318" i="2" s="1"/>
  <c r="DX3318" i="2"/>
  <c r="DY3318" i="2" s="1"/>
  <c r="EF3318" i="2"/>
  <c r="EG3318" i="2" s="1"/>
  <c r="EN3318" i="2"/>
  <c r="EO3318" i="2" s="1"/>
  <c r="DJ3310" i="2"/>
  <c r="DZ3310" i="2"/>
  <c r="EA3310" i="2" s="1"/>
  <c r="EH3310" i="2"/>
  <c r="EI3310" i="2" s="1"/>
  <c r="EP3310" i="2"/>
  <c r="EQ3310" i="2" s="1"/>
  <c r="EB3310" i="2"/>
  <c r="EC3310" i="2" s="1"/>
  <c r="EJ3310" i="2"/>
  <c r="EK3310" i="2" s="1"/>
  <c r="ER3310" i="2"/>
  <c r="ES3310" i="2" s="1"/>
  <c r="ED3310" i="2"/>
  <c r="EE3310" i="2" s="1"/>
  <c r="EL3310" i="2"/>
  <c r="EM3310" i="2" s="1"/>
  <c r="DX3310" i="2"/>
  <c r="DY3310" i="2" s="1"/>
  <c r="EF3310" i="2"/>
  <c r="EG3310" i="2" s="1"/>
  <c r="EN3310" i="2"/>
  <c r="EO3310" i="2" s="1"/>
  <c r="DJ3301" i="2"/>
  <c r="DX3301" i="2"/>
  <c r="DY3301" i="2" s="1"/>
  <c r="EF3301" i="2"/>
  <c r="EG3301" i="2" s="1"/>
  <c r="EN3301" i="2"/>
  <c r="EO3301" i="2" s="1"/>
  <c r="DZ3301" i="2"/>
  <c r="EA3301" i="2" s="1"/>
  <c r="EH3301" i="2"/>
  <c r="EI3301" i="2" s="1"/>
  <c r="EP3301" i="2"/>
  <c r="EQ3301" i="2" s="1"/>
  <c r="EB3301" i="2"/>
  <c r="EC3301" i="2" s="1"/>
  <c r="EJ3301" i="2"/>
  <c r="EK3301" i="2" s="1"/>
  <c r="ER3301" i="2"/>
  <c r="ES3301" i="2" s="1"/>
  <c r="ED3301" i="2"/>
  <c r="EE3301" i="2" s="1"/>
  <c r="EL3301" i="2"/>
  <c r="EM3301" i="2" s="1"/>
  <c r="DJ3293" i="2"/>
  <c r="DX3293" i="2"/>
  <c r="DY3293" i="2" s="1"/>
  <c r="EF3293" i="2"/>
  <c r="EG3293" i="2" s="1"/>
  <c r="EN3293" i="2"/>
  <c r="EO3293" i="2" s="1"/>
  <c r="DZ3293" i="2"/>
  <c r="EA3293" i="2" s="1"/>
  <c r="EH3293" i="2"/>
  <c r="EI3293" i="2" s="1"/>
  <c r="EP3293" i="2"/>
  <c r="EQ3293" i="2" s="1"/>
  <c r="EB3293" i="2"/>
  <c r="EC3293" i="2" s="1"/>
  <c r="EJ3293" i="2"/>
  <c r="EK3293" i="2" s="1"/>
  <c r="ER3293" i="2"/>
  <c r="ES3293" i="2" s="1"/>
  <c r="ED3293" i="2"/>
  <c r="EE3293" i="2" s="1"/>
  <c r="EL3293" i="2"/>
  <c r="EM3293" i="2" s="1"/>
  <c r="DJ3285" i="2"/>
  <c r="DX3285" i="2"/>
  <c r="DY3285" i="2" s="1"/>
  <c r="EF3285" i="2"/>
  <c r="EG3285" i="2" s="1"/>
  <c r="EN3285" i="2"/>
  <c r="EO3285" i="2" s="1"/>
  <c r="DZ3285" i="2"/>
  <c r="EA3285" i="2" s="1"/>
  <c r="EH3285" i="2"/>
  <c r="EI3285" i="2" s="1"/>
  <c r="EP3285" i="2"/>
  <c r="EQ3285" i="2" s="1"/>
  <c r="EB3285" i="2"/>
  <c r="EC3285" i="2" s="1"/>
  <c r="EJ3285" i="2"/>
  <c r="EK3285" i="2" s="1"/>
  <c r="ER3285" i="2"/>
  <c r="ES3285" i="2" s="1"/>
  <c r="ED3285" i="2"/>
  <c r="EE3285" i="2" s="1"/>
  <c r="EL3285" i="2"/>
  <c r="EM3285" i="2" s="1"/>
  <c r="DJ3276" i="2"/>
  <c r="ED3276" i="2"/>
  <c r="EE3276" i="2" s="1"/>
  <c r="EL3276" i="2"/>
  <c r="EM3276" i="2" s="1"/>
  <c r="DX3276" i="2"/>
  <c r="DY3276" i="2" s="1"/>
  <c r="EF3276" i="2"/>
  <c r="EG3276" i="2" s="1"/>
  <c r="EN3276" i="2"/>
  <c r="EO3276" i="2" s="1"/>
  <c r="DZ3276" i="2"/>
  <c r="EA3276" i="2" s="1"/>
  <c r="EH3276" i="2"/>
  <c r="EI3276" i="2" s="1"/>
  <c r="EP3276" i="2"/>
  <c r="EQ3276" i="2" s="1"/>
  <c r="EB3276" i="2"/>
  <c r="EC3276" i="2" s="1"/>
  <c r="EJ3276" i="2"/>
  <c r="EK3276" i="2" s="1"/>
  <c r="ER3276" i="2"/>
  <c r="ES3276" i="2" s="1"/>
  <c r="DJ3313" i="2"/>
  <c r="DX3313" i="2"/>
  <c r="DY3313" i="2" s="1"/>
  <c r="EF3313" i="2"/>
  <c r="EG3313" i="2" s="1"/>
  <c r="EN3313" i="2"/>
  <c r="EO3313" i="2" s="1"/>
  <c r="DZ3313" i="2"/>
  <c r="EA3313" i="2" s="1"/>
  <c r="EH3313" i="2"/>
  <c r="EI3313" i="2" s="1"/>
  <c r="EP3313" i="2"/>
  <c r="EQ3313" i="2" s="1"/>
  <c r="EB3313" i="2"/>
  <c r="EC3313" i="2" s="1"/>
  <c r="EJ3313" i="2"/>
  <c r="EK3313" i="2" s="1"/>
  <c r="ER3313" i="2"/>
  <c r="ES3313" i="2" s="1"/>
  <c r="ED3313" i="2"/>
  <c r="EE3313" i="2" s="1"/>
  <c r="EL3313" i="2"/>
  <c r="EM3313" i="2" s="1"/>
  <c r="DJ3280" i="2"/>
  <c r="ED3280" i="2"/>
  <c r="EE3280" i="2" s="1"/>
  <c r="EL3280" i="2"/>
  <c r="EM3280" i="2" s="1"/>
  <c r="DX3280" i="2"/>
  <c r="DY3280" i="2" s="1"/>
  <c r="EF3280" i="2"/>
  <c r="EG3280" i="2" s="1"/>
  <c r="EN3280" i="2"/>
  <c r="EO3280" i="2" s="1"/>
  <c r="DZ3280" i="2"/>
  <c r="EA3280" i="2" s="1"/>
  <c r="EH3280" i="2"/>
  <c r="EI3280" i="2" s="1"/>
  <c r="EP3280" i="2"/>
  <c r="EQ3280" i="2" s="1"/>
  <c r="EB3280" i="2"/>
  <c r="EC3280" i="2" s="1"/>
  <c r="EJ3280" i="2"/>
  <c r="EK3280" i="2" s="1"/>
  <c r="ER3280" i="2"/>
  <c r="ES3280" i="2" s="1"/>
  <c r="DJ3272" i="2"/>
  <c r="ED3272" i="2"/>
  <c r="EE3272" i="2" s="1"/>
  <c r="EL3272" i="2"/>
  <c r="EM3272" i="2" s="1"/>
  <c r="DX3272" i="2"/>
  <c r="DY3272" i="2" s="1"/>
  <c r="EF3272" i="2"/>
  <c r="EG3272" i="2" s="1"/>
  <c r="EN3272" i="2"/>
  <c r="EO3272" i="2" s="1"/>
  <c r="DZ3272" i="2"/>
  <c r="EA3272" i="2" s="1"/>
  <c r="EH3272" i="2"/>
  <c r="EI3272" i="2" s="1"/>
  <c r="EP3272" i="2"/>
  <c r="EQ3272" i="2" s="1"/>
  <c r="EB3272" i="2"/>
  <c r="EC3272" i="2" s="1"/>
  <c r="EJ3272" i="2"/>
  <c r="EK3272" i="2" s="1"/>
  <c r="ER3272" i="2"/>
  <c r="ES3272" i="2" s="1"/>
  <c r="DJ3317" i="2"/>
  <c r="DX3317" i="2"/>
  <c r="DY3317" i="2" s="1"/>
  <c r="EF3317" i="2"/>
  <c r="EG3317" i="2" s="1"/>
  <c r="EN3317" i="2"/>
  <c r="EO3317" i="2" s="1"/>
  <c r="DZ3317" i="2"/>
  <c r="EA3317" i="2" s="1"/>
  <c r="EH3317" i="2"/>
  <c r="EI3317" i="2" s="1"/>
  <c r="EP3317" i="2"/>
  <c r="EQ3317" i="2" s="1"/>
  <c r="EB3317" i="2"/>
  <c r="EC3317" i="2" s="1"/>
  <c r="EJ3317" i="2"/>
  <c r="EK3317" i="2" s="1"/>
  <c r="ER3317" i="2"/>
  <c r="ES3317" i="2" s="1"/>
  <c r="ED3317" i="2"/>
  <c r="EE3317" i="2" s="1"/>
  <c r="EL3317" i="2"/>
  <c r="EM3317" i="2" s="1"/>
  <c r="DJ3309" i="2"/>
  <c r="DX3309" i="2"/>
  <c r="DY3309" i="2" s="1"/>
  <c r="EF3309" i="2"/>
  <c r="EG3309" i="2" s="1"/>
  <c r="EN3309" i="2"/>
  <c r="EO3309" i="2" s="1"/>
  <c r="DZ3309" i="2"/>
  <c r="EA3309" i="2" s="1"/>
  <c r="EH3309" i="2"/>
  <c r="EI3309" i="2" s="1"/>
  <c r="EP3309" i="2"/>
  <c r="EQ3309" i="2" s="1"/>
  <c r="EB3309" i="2"/>
  <c r="EC3309" i="2" s="1"/>
  <c r="EJ3309" i="2"/>
  <c r="EK3309" i="2" s="1"/>
  <c r="ER3309" i="2"/>
  <c r="ES3309" i="2" s="1"/>
  <c r="ED3309" i="2"/>
  <c r="EE3309" i="2" s="1"/>
  <c r="EL3309" i="2"/>
  <c r="EM3309" i="2" s="1"/>
  <c r="DJ3300" i="2"/>
  <c r="ED3300" i="2"/>
  <c r="EE3300" i="2" s="1"/>
  <c r="EL3300" i="2"/>
  <c r="EM3300" i="2" s="1"/>
  <c r="DX3300" i="2"/>
  <c r="DY3300" i="2" s="1"/>
  <c r="EF3300" i="2"/>
  <c r="EG3300" i="2" s="1"/>
  <c r="EN3300" i="2"/>
  <c r="EO3300" i="2" s="1"/>
  <c r="DZ3300" i="2"/>
  <c r="EA3300" i="2" s="1"/>
  <c r="EH3300" i="2"/>
  <c r="EI3300" i="2" s="1"/>
  <c r="EP3300" i="2"/>
  <c r="EQ3300" i="2" s="1"/>
  <c r="EB3300" i="2"/>
  <c r="EC3300" i="2" s="1"/>
  <c r="EJ3300" i="2"/>
  <c r="EK3300" i="2" s="1"/>
  <c r="ER3300" i="2"/>
  <c r="ES3300" i="2" s="1"/>
  <c r="DJ3292" i="2"/>
  <c r="ED3292" i="2"/>
  <c r="EE3292" i="2" s="1"/>
  <c r="EL3292" i="2"/>
  <c r="EM3292" i="2" s="1"/>
  <c r="DX3292" i="2"/>
  <c r="DY3292" i="2" s="1"/>
  <c r="EF3292" i="2"/>
  <c r="EG3292" i="2" s="1"/>
  <c r="EN3292" i="2"/>
  <c r="EO3292" i="2" s="1"/>
  <c r="DZ3292" i="2"/>
  <c r="EA3292" i="2" s="1"/>
  <c r="EH3292" i="2"/>
  <c r="EI3292" i="2" s="1"/>
  <c r="EP3292" i="2"/>
  <c r="EQ3292" i="2" s="1"/>
  <c r="EB3292" i="2"/>
  <c r="EC3292" i="2" s="1"/>
  <c r="EJ3292" i="2"/>
  <c r="EK3292" i="2" s="1"/>
  <c r="ER3292" i="2"/>
  <c r="ES3292" i="2" s="1"/>
  <c r="DJ3302" i="2"/>
  <c r="DZ3302" i="2"/>
  <c r="EA3302" i="2" s="1"/>
  <c r="EH3302" i="2"/>
  <c r="EI3302" i="2" s="1"/>
  <c r="EP3302" i="2"/>
  <c r="EQ3302" i="2" s="1"/>
  <c r="EB3302" i="2"/>
  <c r="EC3302" i="2" s="1"/>
  <c r="EJ3302" i="2"/>
  <c r="EK3302" i="2" s="1"/>
  <c r="ER3302" i="2"/>
  <c r="ES3302" i="2" s="1"/>
  <c r="ED3302" i="2"/>
  <c r="EE3302" i="2" s="1"/>
  <c r="EL3302" i="2"/>
  <c r="EM3302" i="2" s="1"/>
  <c r="DX3302" i="2"/>
  <c r="DY3302" i="2" s="1"/>
  <c r="EF3302" i="2"/>
  <c r="EG3302" i="2" s="1"/>
  <c r="EN3302" i="2"/>
  <c r="EO3302" i="2" s="1"/>
  <c r="DJ3279" i="2"/>
  <c r="EB3279" i="2"/>
  <c r="EC3279" i="2" s="1"/>
  <c r="EJ3279" i="2"/>
  <c r="EK3279" i="2" s="1"/>
  <c r="ER3279" i="2"/>
  <c r="ES3279" i="2" s="1"/>
  <c r="ED3279" i="2"/>
  <c r="EE3279" i="2" s="1"/>
  <c r="EL3279" i="2"/>
  <c r="EM3279" i="2" s="1"/>
  <c r="DX3279" i="2"/>
  <c r="DY3279" i="2" s="1"/>
  <c r="EF3279" i="2"/>
  <c r="EG3279" i="2" s="1"/>
  <c r="EN3279" i="2"/>
  <c r="EO3279" i="2" s="1"/>
  <c r="DZ3279" i="2"/>
  <c r="EA3279" i="2" s="1"/>
  <c r="EH3279" i="2"/>
  <c r="EI3279" i="2" s="1"/>
  <c r="EP3279" i="2"/>
  <c r="EQ3279" i="2" s="1"/>
  <c r="DJ3270" i="2"/>
  <c r="DZ3270" i="2"/>
  <c r="EA3270" i="2" s="1"/>
  <c r="EH3270" i="2"/>
  <c r="EI3270" i="2" s="1"/>
  <c r="EP3270" i="2"/>
  <c r="EQ3270" i="2" s="1"/>
  <c r="EB3270" i="2"/>
  <c r="EC3270" i="2" s="1"/>
  <c r="EJ3270" i="2"/>
  <c r="EK3270" i="2" s="1"/>
  <c r="ER3270" i="2"/>
  <c r="ES3270" i="2" s="1"/>
  <c r="ED3270" i="2"/>
  <c r="EE3270" i="2" s="1"/>
  <c r="EL3270" i="2"/>
  <c r="EM3270" i="2" s="1"/>
  <c r="DX3270" i="2"/>
  <c r="DY3270" i="2" s="1"/>
  <c r="EF3270" i="2"/>
  <c r="EG3270" i="2" s="1"/>
  <c r="EN3270" i="2"/>
  <c r="EO3270" i="2" s="1"/>
  <c r="DJ3316" i="2"/>
  <c r="ED3316" i="2"/>
  <c r="EE3316" i="2" s="1"/>
  <c r="EL3316" i="2"/>
  <c r="EM3316" i="2" s="1"/>
  <c r="DX3316" i="2"/>
  <c r="DY3316" i="2" s="1"/>
  <c r="EF3316" i="2"/>
  <c r="EG3316" i="2" s="1"/>
  <c r="EN3316" i="2"/>
  <c r="EO3316" i="2" s="1"/>
  <c r="DZ3316" i="2"/>
  <c r="EA3316" i="2" s="1"/>
  <c r="EH3316" i="2"/>
  <c r="EI3316" i="2" s="1"/>
  <c r="EP3316" i="2"/>
  <c r="EQ3316" i="2" s="1"/>
  <c r="EB3316" i="2"/>
  <c r="EC3316" i="2" s="1"/>
  <c r="EJ3316" i="2"/>
  <c r="EK3316" i="2" s="1"/>
  <c r="ER3316" i="2"/>
  <c r="ES3316" i="2" s="1"/>
  <c r="DJ3308" i="2"/>
  <c r="ED3308" i="2"/>
  <c r="EE3308" i="2" s="1"/>
  <c r="EL3308" i="2"/>
  <c r="EM3308" i="2" s="1"/>
  <c r="DX3308" i="2"/>
  <c r="DY3308" i="2" s="1"/>
  <c r="EF3308" i="2"/>
  <c r="EG3308" i="2" s="1"/>
  <c r="EN3308" i="2"/>
  <c r="EO3308" i="2" s="1"/>
  <c r="DZ3308" i="2"/>
  <c r="EA3308" i="2" s="1"/>
  <c r="EH3308" i="2"/>
  <c r="EI3308" i="2" s="1"/>
  <c r="EP3308" i="2"/>
  <c r="EQ3308" i="2" s="1"/>
  <c r="EB3308" i="2"/>
  <c r="EC3308" i="2" s="1"/>
  <c r="EJ3308" i="2"/>
  <c r="EK3308" i="2" s="1"/>
  <c r="ER3308" i="2"/>
  <c r="ES3308" i="2" s="1"/>
  <c r="DJ3299" i="2"/>
  <c r="EB3299" i="2"/>
  <c r="EC3299" i="2" s="1"/>
  <c r="EJ3299" i="2"/>
  <c r="EK3299" i="2" s="1"/>
  <c r="ER3299" i="2"/>
  <c r="ES3299" i="2" s="1"/>
  <c r="ED3299" i="2"/>
  <c r="EE3299" i="2" s="1"/>
  <c r="EL3299" i="2"/>
  <c r="EM3299" i="2" s="1"/>
  <c r="DX3299" i="2"/>
  <c r="DY3299" i="2" s="1"/>
  <c r="EF3299" i="2"/>
  <c r="EG3299" i="2" s="1"/>
  <c r="EN3299" i="2"/>
  <c r="EO3299" i="2" s="1"/>
  <c r="DZ3299" i="2"/>
  <c r="EA3299" i="2" s="1"/>
  <c r="EH3299" i="2"/>
  <c r="EI3299" i="2" s="1"/>
  <c r="EP3299" i="2"/>
  <c r="EQ3299" i="2" s="1"/>
  <c r="DJ3291" i="2"/>
  <c r="EB3291" i="2"/>
  <c r="EC3291" i="2" s="1"/>
  <c r="EJ3291" i="2"/>
  <c r="EK3291" i="2" s="1"/>
  <c r="ER3291" i="2"/>
  <c r="ES3291" i="2" s="1"/>
  <c r="ED3291" i="2"/>
  <c r="EE3291" i="2" s="1"/>
  <c r="EL3291" i="2"/>
  <c r="EM3291" i="2" s="1"/>
  <c r="DX3291" i="2"/>
  <c r="DY3291" i="2" s="1"/>
  <c r="EF3291" i="2"/>
  <c r="EG3291" i="2" s="1"/>
  <c r="EN3291" i="2"/>
  <c r="EO3291" i="2" s="1"/>
  <c r="DZ3291" i="2"/>
  <c r="EA3291" i="2" s="1"/>
  <c r="EH3291" i="2"/>
  <c r="EI3291" i="2" s="1"/>
  <c r="EP3291" i="2"/>
  <c r="EQ3291" i="2" s="1"/>
  <c r="DJ3284" i="2"/>
  <c r="ED3284" i="2"/>
  <c r="EE3284" i="2" s="1"/>
  <c r="EL3284" i="2"/>
  <c r="EM3284" i="2" s="1"/>
  <c r="DX3284" i="2"/>
  <c r="DY3284" i="2" s="1"/>
  <c r="EF3284" i="2"/>
  <c r="EG3284" i="2" s="1"/>
  <c r="EN3284" i="2"/>
  <c r="EO3284" i="2" s="1"/>
  <c r="DZ3284" i="2"/>
  <c r="EA3284" i="2" s="1"/>
  <c r="EH3284" i="2"/>
  <c r="EI3284" i="2" s="1"/>
  <c r="EP3284" i="2"/>
  <c r="EQ3284" i="2" s="1"/>
  <c r="EB3284" i="2"/>
  <c r="EC3284" i="2" s="1"/>
  <c r="EJ3284" i="2"/>
  <c r="EK3284" i="2" s="1"/>
  <c r="ER3284" i="2"/>
  <c r="ES3284" i="2" s="1"/>
  <c r="DJ3278" i="2"/>
  <c r="DZ3278" i="2"/>
  <c r="EA3278" i="2" s="1"/>
  <c r="EH3278" i="2"/>
  <c r="EI3278" i="2" s="1"/>
  <c r="EP3278" i="2"/>
  <c r="EQ3278" i="2" s="1"/>
  <c r="EB3278" i="2"/>
  <c r="EC3278" i="2" s="1"/>
  <c r="EJ3278" i="2"/>
  <c r="EK3278" i="2" s="1"/>
  <c r="ER3278" i="2"/>
  <c r="ES3278" i="2" s="1"/>
  <c r="ED3278" i="2"/>
  <c r="EE3278" i="2" s="1"/>
  <c r="EL3278" i="2"/>
  <c r="EM3278" i="2" s="1"/>
  <c r="DX3278" i="2"/>
  <c r="DY3278" i="2" s="1"/>
  <c r="EF3278" i="2"/>
  <c r="EG3278" i="2" s="1"/>
  <c r="EN3278" i="2"/>
  <c r="EO3278" i="2" s="1"/>
  <c r="DJ3269" i="2"/>
  <c r="DX3269" i="2"/>
  <c r="DY3269" i="2" s="1"/>
  <c r="EF3269" i="2"/>
  <c r="EG3269" i="2" s="1"/>
  <c r="EN3269" i="2"/>
  <c r="EO3269" i="2" s="1"/>
  <c r="DZ3269" i="2"/>
  <c r="EA3269" i="2" s="1"/>
  <c r="EH3269" i="2"/>
  <c r="EI3269" i="2" s="1"/>
  <c r="EP3269" i="2"/>
  <c r="EQ3269" i="2" s="1"/>
  <c r="EB3269" i="2"/>
  <c r="EC3269" i="2" s="1"/>
  <c r="EJ3269" i="2"/>
  <c r="EK3269" i="2" s="1"/>
  <c r="ER3269" i="2"/>
  <c r="ES3269" i="2" s="1"/>
  <c r="ED3269" i="2"/>
  <c r="EE3269" i="2" s="1"/>
  <c r="EL3269" i="2"/>
  <c r="EM3269" i="2" s="1"/>
  <c r="DJ3315" i="2"/>
  <c r="EB3315" i="2"/>
  <c r="EC3315" i="2" s="1"/>
  <c r="EJ3315" i="2"/>
  <c r="EK3315" i="2" s="1"/>
  <c r="ER3315" i="2"/>
  <c r="ES3315" i="2" s="1"/>
  <c r="ED3315" i="2"/>
  <c r="EE3315" i="2" s="1"/>
  <c r="EL3315" i="2"/>
  <c r="EM3315" i="2" s="1"/>
  <c r="DX3315" i="2"/>
  <c r="DY3315" i="2" s="1"/>
  <c r="EF3315" i="2"/>
  <c r="EG3315" i="2" s="1"/>
  <c r="EN3315" i="2"/>
  <c r="EO3315" i="2" s="1"/>
  <c r="DZ3315" i="2"/>
  <c r="EA3315" i="2" s="1"/>
  <c r="EH3315" i="2"/>
  <c r="EI3315" i="2" s="1"/>
  <c r="EP3315" i="2"/>
  <c r="EQ3315" i="2" s="1"/>
  <c r="DJ3307" i="2"/>
  <c r="EB3307" i="2"/>
  <c r="EC3307" i="2" s="1"/>
  <c r="EJ3307" i="2"/>
  <c r="EK3307" i="2" s="1"/>
  <c r="ER3307" i="2"/>
  <c r="ES3307" i="2" s="1"/>
  <c r="ED3307" i="2"/>
  <c r="EE3307" i="2" s="1"/>
  <c r="EL3307" i="2"/>
  <c r="EM3307" i="2" s="1"/>
  <c r="DX3307" i="2"/>
  <c r="DY3307" i="2" s="1"/>
  <c r="EF3307" i="2"/>
  <c r="EG3307" i="2" s="1"/>
  <c r="EN3307" i="2"/>
  <c r="EO3307" i="2" s="1"/>
  <c r="DZ3307" i="2"/>
  <c r="EA3307" i="2" s="1"/>
  <c r="EH3307" i="2"/>
  <c r="EI3307" i="2" s="1"/>
  <c r="EP3307" i="2"/>
  <c r="EQ3307" i="2" s="1"/>
  <c r="DJ3298" i="2"/>
  <c r="DZ3298" i="2"/>
  <c r="EA3298" i="2" s="1"/>
  <c r="EH3298" i="2"/>
  <c r="EI3298" i="2" s="1"/>
  <c r="EP3298" i="2"/>
  <c r="EQ3298" i="2" s="1"/>
  <c r="EB3298" i="2"/>
  <c r="EC3298" i="2" s="1"/>
  <c r="EJ3298" i="2"/>
  <c r="EK3298" i="2" s="1"/>
  <c r="ER3298" i="2"/>
  <c r="ES3298" i="2" s="1"/>
  <c r="ED3298" i="2"/>
  <c r="EE3298" i="2" s="1"/>
  <c r="EL3298" i="2"/>
  <c r="EM3298" i="2" s="1"/>
  <c r="DX3298" i="2"/>
  <c r="DY3298" i="2" s="1"/>
  <c r="EF3298" i="2"/>
  <c r="EG3298" i="2" s="1"/>
  <c r="EN3298" i="2"/>
  <c r="EO3298" i="2" s="1"/>
  <c r="DJ3290" i="2"/>
  <c r="DZ3290" i="2"/>
  <c r="EA3290" i="2" s="1"/>
  <c r="EH3290" i="2"/>
  <c r="EI3290" i="2" s="1"/>
  <c r="EP3290" i="2"/>
  <c r="EQ3290" i="2" s="1"/>
  <c r="EB3290" i="2"/>
  <c r="EC3290" i="2" s="1"/>
  <c r="EJ3290" i="2"/>
  <c r="EK3290" i="2" s="1"/>
  <c r="ER3290" i="2"/>
  <c r="ES3290" i="2" s="1"/>
  <c r="ED3290" i="2"/>
  <c r="EE3290" i="2" s="1"/>
  <c r="EL3290" i="2"/>
  <c r="EM3290" i="2" s="1"/>
  <c r="DX3290" i="2"/>
  <c r="DY3290" i="2" s="1"/>
  <c r="EF3290" i="2"/>
  <c r="EG3290" i="2" s="1"/>
  <c r="EN3290" i="2"/>
  <c r="EO3290" i="2" s="1"/>
  <c r="DJ3277" i="2"/>
  <c r="DX3277" i="2"/>
  <c r="DY3277" i="2" s="1"/>
  <c r="EF3277" i="2"/>
  <c r="EG3277" i="2" s="1"/>
  <c r="EN3277" i="2"/>
  <c r="EO3277" i="2" s="1"/>
  <c r="DZ3277" i="2"/>
  <c r="EA3277" i="2" s="1"/>
  <c r="EH3277" i="2"/>
  <c r="EI3277" i="2" s="1"/>
  <c r="EP3277" i="2"/>
  <c r="EQ3277" i="2" s="1"/>
  <c r="EB3277" i="2"/>
  <c r="EC3277" i="2" s="1"/>
  <c r="EJ3277" i="2"/>
  <c r="EK3277" i="2" s="1"/>
  <c r="ER3277" i="2"/>
  <c r="ES3277" i="2" s="1"/>
  <c r="ED3277" i="2"/>
  <c r="EE3277" i="2" s="1"/>
  <c r="EL3277" i="2"/>
  <c r="EM3277" i="2" s="1"/>
  <c r="DJ3271" i="2"/>
  <c r="EB3271" i="2"/>
  <c r="EC3271" i="2" s="1"/>
  <c r="EJ3271" i="2"/>
  <c r="EK3271" i="2" s="1"/>
  <c r="ER3271" i="2"/>
  <c r="ES3271" i="2" s="1"/>
  <c r="ED3271" i="2"/>
  <c r="EE3271" i="2" s="1"/>
  <c r="EL3271" i="2"/>
  <c r="EM3271" i="2" s="1"/>
  <c r="DX3271" i="2"/>
  <c r="DY3271" i="2" s="1"/>
  <c r="EF3271" i="2"/>
  <c r="EG3271" i="2" s="1"/>
  <c r="EN3271" i="2"/>
  <c r="EO3271" i="2" s="1"/>
  <c r="DZ3271" i="2"/>
  <c r="EA3271" i="2" s="1"/>
  <c r="EH3271" i="2"/>
  <c r="EI3271" i="2" s="1"/>
  <c r="EP3271" i="2"/>
  <c r="EQ3271" i="2" s="1"/>
  <c r="DJ3314" i="2"/>
  <c r="DZ3314" i="2"/>
  <c r="EA3314" i="2" s="1"/>
  <c r="EH3314" i="2"/>
  <c r="EI3314" i="2" s="1"/>
  <c r="EP3314" i="2"/>
  <c r="EQ3314" i="2" s="1"/>
  <c r="EB3314" i="2"/>
  <c r="EC3314" i="2" s="1"/>
  <c r="EJ3314" i="2"/>
  <c r="EK3314" i="2" s="1"/>
  <c r="ER3314" i="2"/>
  <c r="ES3314" i="2" s="1"/>
  <c r="ED3314" i="2"/>
  <c r="EE3314" i="2" s="1"/>
  <c r="EL3314" i="2"/>
  <c r="EM3314" i="2" s="1"/>
  <c r="DX3314" i="2"/>
  <c r="DY3314" i="2" s="1"/>
  <c r="EF3314" i="2"/>
  <c r="EG3314" i="2" s="1"/>
  <c r="EN3314" i="2"/>
  <c r="EO3314" i="2" s="1"/>
  <c r="DJ3306" i="2"/>
  <c r="DZ3306" i="2"/>
  <c r="EA3306" i="2" s="1"/>
  <c r="EH3306" i="2"/>
  <c r="EI3306" i="2" s="1"/>
  <c r="EP3306" i="2"/>
  <c r="EQ3306" i="2" s="1"/>
  <c r="EB3306" i="2"/>
  <c r="EC3306" i="2" s="1"/>
  <c r="EJ3306" i="2"/>
  <c r="EK3306" i="2" s="1"/>
  <c r="ER3306" i="2"/>
  <c r="ES3306" i="2" s="1"/>
  <c r="ED3306" i="2"/>
  <c r="EE3306" i="2" s="1"/>
  <c r="EL3306" i="2"/>
  <c r="EM3306" i="2" s="1"/>
  <c r="DX3306" i="2"/>
  <c r="DY3306" i="2" s="1"/>
  <c r="EF3306" i="2"/>
  <c r="EG3306" i="2" s="1"/>
  <c r="EN3306" i="2"/>
  <c r="EO3306" i="2" s="1"/>
  <c r="DJ3297" i="2"/>
  <c r="DX3297" i="2"/>
  <c r="DY3297" i="2" s="1"/>
  <c r="EF3297" i="2"/>
  <c r="EG3297" i="2" s="1"/>
  <c r="EN3297" i="2"/>
  <c r="EO3297" i="2" s="1"/>
  <c r="DZ3297" i="2"/>
  <c r="EA3297" i="2" s="1"/>
  <c r="EH3297" i="2"/>
  <c r="EI3297" i="2" s="1"/>
  <c r="EP3297" i="2"/>
  <c r="EQ3297" i="2" s="1"/>
  <c r="EB3297" i="2"/>
  <c r="EC3297" i="2" s="1"/>
  <c r="EJ3297" i="2"/>
  <c r="EK3297" i="2" s="1"/>
  <c r="ER3297" i="2"/>
  <c r="ES3297" i="2" s="1"/>
  <c r="ED3297" i="2"/>
  <c r="EE3297" i="2" s="1"/>
  <c r="EL3297" i="2"/>
  <c r="EM3297" i="2" s="1"/>
  <c r="DJ3289" i="2"/>
  <c r="DX3289" i="2"/>
  <c r="DY3289" i="2" s="1"/>
  <c r="EF3289" i="2"/>
  <c r="EG3289" i="2" s="1"/>
  <c r="EN3289" i="2"/>
  <c r="EO3289" i="2" s="1"/>
  <c r="DZ3289" i="2"/>
  <c r="EA3289" i="2" s="1"/>
  <c r="EH3289" i="2"/>
  <c r="EI3289" i="2" s="1"/>
  <c r="EP3289" i="2"/>
  <c r="EQ3289" i="2" s="1"/>
  <c r="EB3289" i="2"/>
  <c r="EC3289" i="2" s="1"/>
  <c r="EJ3289" i="2"/>
  <c r="EK3289" i="2" s="1"/>
  <c r="ER3289" i="2"/>
  <c r="ES3289" i="2" s="1"/>
  <c r="ED3289" i="2"/>
  <c r="EE3289" i="2" s="1"/>
  <c r="EL3289" i="2"/>
  <c r="EM3289" i="2" s="1"/>
  <c r="AC3331" i="2"/>
  <c r="AC3323" i="2"/>
  <c r="AC3277" i="2"/>
  <c r="AC3324" i="2"/>
  <c r="AC3283" i="2"/>
  <c r="AC3330" i="2"/>
  <c r="AC3282" i="2"/>
  <c r="AC3274" i="2"/>
  <c r="AC3329" i="2"/>
  <c r="AC3281" i="2"/>
  <c r="AC3273" i="2"/>
  <c r="AC3268" i="2"/>
  <c r="AC3276" i="2"/>
  <c r="AC3275" i="2"/>
  <c r="AC3280" i="2"/>
  <c r="AC3272" i="2"/>
  <c r="AC3322" i="2"/>
  <c r="AC3327" i="2"/>
  <c r="AC3279" i="2"/>
  <c r="AC3271" i="2"/>
  <c r="AC3334" i="2"/>
  <c r="AC3326" i="2"/>
  <c r="AC3269" i="2"/>
  <c r="AC3332" i="2"/>
  <c r="AC3278" i="2"/>
  <c r="AC3270" i="2"/>
  <c r="AC3333" i="2"/>
  <c r="AC3325" i="2"/>
  <c r="AA3170" i="2"/>
  <c r="AA3171" i="2"/>
  <c r="AA3172" i="2"/>
  <c r="AA3173" i="2"/>
  <c r="AA3174" i="2"/>
  <c r="AA3175" i="2"/>
  <c r="AA3176" i="2"/>
  <c r="AA3177" i="2"/>
  <c r="AA3178" i="2"/>
  <c r="AA3179" i="2"/>
  <c r="AA3180" i="2"/>
  <c r="AA3169" i="2"/>
  <c r="AA3126" i="2"/>
  <c r="AA3127" i="2"/>
  <c r="AA3128" i="2"/>
  <c r="AA3129" i="2"/>
  <c r="AA3130" i="2"/>
  <c r="AA3131" i="2"/>
  <c r="AA3132" i="2"/>
  <c r="AA3133" i="2"/>
  <c r="AA3134" i="2"/>
  <c r="AA3135" i="2"/>
  <c r="AA3136" i="2"/>
  <c r="AA3137" i="2"/>
  <c r="AA3138" i="2"/>
  <c r="AA3139" i="2"/>
  <c r="AA3140" i="2"/>
  <c r="AA3141" i="2"/>
  <c r="AA3142" i="2"/>
  <c r="AA3143" i="2"/>
  <c r="AA3144" i="2"/>
  <c r="AA3145" i="2"/>
  <c r="AA3146" i="2"/>
  <c r="AA3147" i="2"/>
  <c r="AA3148" i="2"/>
  <c r="AA3149" i="2"/>
  <c r="AA3150" i="2"/>
  <c r="AA3151" i="2"/>
  <c r="AC3151" i="2" s="1"/>
  <c r="AA3152" i="2"/>
  <c r="AA3153" i="2"/>
  <c r="AA3125" i="2"/>
  <c r="U2874" i="2"/>
  <c r="AA2874" i="2" s="1"/>
  <c r="U2875" i="2"/>
  <c r="AA2875" i="2" s="1"/>
  <c r="U2876" i="2"/>
  <c r="AA2876" i="2" s="1"/>
  <c r="U2877" i="2"/>
  <c r="AA2877" i="2" s="1"/>
  <c r="U2878" i="2"/>
  <c r="AA2878" i="2" s="1"/>
  <c r="U2873" i="2"/>
  <c r="AA2873" i="2" s="1"/>
  <c r="AA2850" i="2"/>
  <c r="AA2851" i="2"/>
  <c r="AA2852" i="2"/>
  <c r="AA2853" i="2"/>
  <c r="AA2854" i="2"/>
  <c r="AA2855" i="2"/>
  <c r="AA2856" i="2"/>
  <c r="AA2857" i="2"/>
  <c r="AA2858" i="2"/>
  <c r="AA2859" i="2"/>
  <c r="AA2860" i="2"/>
  <c r="AA2861" i="2"/>
  <c r="AA2862" i="2"/>
  <c r="AA2863" i="2"/>
  <c r="AA2849" i="2"/>
  <c r="AA2571" i="2"/>
  <c r="AA2572" i="2"/>
  <c r="AA2573" i="2"/>
  <c r="AA2574" i="2"/>
  <c r="AA2575" i="2"/>
  <c r="AA2576" i="2"/>
  <c r="AA7" i="2"/>
  <c r="DH3156" i="2"/>
  <c r="DH3157" i="2"/>
  <c r="DH3158" i="2"/>
  <c r="DH3159" i="2"/>
  <c r="DH3160" i="2"/>
  <c r="DH3161" i="2"/>
  <c r="DH3162" i="2"/>
  <c r="DH3163" i="2"/>
  <c r="DH3164" i="2"/>
  <c r="DH3165" i="2"/>
  <c r="DH3166" i="2"/>
  <c r="DH3167" i="2"/>
  <c r="DH3155" i="2"/>
  <c r="DJ3168" i="2"/>
  <c r="DJ3154" i="2"/>
  <c r="DH3125" i="2"/>
  <c r="DH3126" i="2"/>
  <c r="DH3127" i="2"/>
  <c r="DH3128" i="2"/>
  <c r="DH3129" i="2"/>
  <c r="DH3130" i="2"/>
  <c r="DH3131" i="2"/>
  <c r="DH3132" i="2"/>
  <c r="DH3133" i="2"/>
  <c r="DH3134" i="2"/>
  <c r="DH3135" i="2"/>
  <c r="DH3136" i="2"/>
  <c r="DH3137" i="2"/>
  <c r="DH3138" i="2"/>
  <c r="DH3139" i="2"/>
  <c r="DH3140" i="2"/>
  <c r="DH3141" i="2"/>
  <c r="DH3142" i="2"/>
  <c r="DH3143" i="2"/>
  <c r="DH3144" i="2"/>
  <c r="DH3145" i="2"/>
  <c r="DH3146" i="2"/>
  <c r="DH3147" i="2"/>
  <c r="DH3148" i="2"/>
  <c r="DH3149" i="2"/>
  <c r="DH3150" i="2"/>
  <c r="DH3124" i="2"/>
  <c r="DQ3126" i="2"/>
  <c r="DQ3129" i="2"/>
  <c r="DQ3130" i="2"/>
  <c r="DQ3132" i="2"/>
  <c r="DQ3133" i="2"/>
  <c r="DQ3134" i="2"/>
  <c r="DQ3135" i="2"/>
  <c r="DQ3138" i="2"/>
  <c r="DQ3139" i="2"/>
  <c r="DQ3140" i="2"/>
  <c r="DQ3141" i="2"/>
  <c r="DQ3142" i="2"/>
  <c r="DQ3144" i="2"/>
  <c r="DQ3145" i="2"/>
  <c r="DQ3146" i="2"/>
  <c r="DQ3147" i="2"/>
  <c r="DQ3148" i="2"/>
  <c r="DQ3149" i="2"/>
  <c r="DQ3150" i="2"/>
  <c r="DQ3125" i="2"/>
  <c r="DJ3104" i="2"/>
  <c r="DJ3107" i="2"/>
  <c r="DJ3109" i="2"/>
  <c r="DJ3114" i="2"/>
  <c r="DJ3118" i="2"/>
  <c r="DJ3120" i="2"/>
  <c r="DJ3121" i="2"/>
  <c r="DJ3123" i="2"/>
  <c r="DH3122" i="2"/>
  <c r="DH3119" i="2"/>
  <c r="DH3117" i="2"/>
  <c r="DH3116" i="2"/>
  <c r="DH3115" i="2"/>
  <c r="DH3113" i="2"/>
  <c r="DH3112" i="2"/>
  <c r="DH3111" i="2"/>
  <c r="DH3110" i="2"/>
  <c r="DH3108" i="2"/>
  <c r="DH3106" i="2"/>
  <c r="DH3105" i="2"/>
  <c r="DH3103" i="2"/>
  <c r="DJ3148" i="2" l="1"/>
  <c r="ED3148" i="2"/>
  <c r="EE3148" i="2" s="1"/>
  <c r="EL3148" i="2"/>
  <c r="EM3148" i="2" s="1"/>
  <c r="DZ3148" i="2"/>
  <c r="EA3148" i="2" s="1"/>
  <c r="EH3148" i="2"/>
  <c r="EI3148" i="2" s="1"/>
  <c r="EP3148" i="2"/>
  <c r="EQ3148" i="2" s="1"/>
  <c r="DX3148" i="2"/>
  <c r="DY3148" i="2" s="1"/>
  <c r="EB3148" i="2"/>
  <c r="EC3148" i="2" s="1"/>
  <c r="EF3148" i="2"/>
  <c r="EG3148" i="2" s="1"/>
  <c r="EJ3148" i="2"/>
  <c r="EK3148" i="2" s="1"/>
  <c r="EN3148" i="2"/>
  <c r="EO3148" i="2" s="1"/>
  <c r="ER3148" i="2"/>
  <c r="ES3148" i="2" s="1"/>
  <c r="DJ3140" i="2"/>
  <c r="ED3140" i="2"/>
  <c r="EE3140" i="2" s="1"/>
  <c r="EL3140" i="2"/>
  <c r="EM3140" i="2" s="1"/>
  <c r="DZ3140" i="2"/>
  <c r="EA3140" i="2" s="1"/>
  <c r="EH3140" i="2"/>
  <c r="EI3140" i="2" s="1"/>
  <c r="EP3140" i="2"/>
  <c r="EQ3140" i="2" s="1"/>
  <c r="DX3140" i="2"/>
  <c r="DY3140" i="2" s="1"/>
  <c r="EB3140" i="2"/>
  <c r="EC3140" i="2" s="1"/>
  <c r="EF3140" i="2"/>
  <c r="EG3140" i="2" s="1"/>
  <c r="EJ3140" i="2"/>
  <c r="EK3140" i="2" s="1"/>
  <c r="EN3140" i="2"/>
  <c r="EO3140" i="2" s="1"/>
  <c r="ER3140" i="2"/>
  <c r="ES3140" i="2" s="1"/>
  <c r="DJ3132" i="2"/>
  <c r="EB3132" i="2"/>
  <c r="EC3132" i="2" s="1"/>
  <c r="EJ3132" i="2"/>
  <c r="EK3132" i="2" s="1"/>
  <c r="ER3132" i="2"/>
  <c r="ES3132" i="2" s="1"/>
  <c r="ED3132" i="2"/>
  <c r="EE3132" i="2" s="1"/>
  <c r="EL3132" i="2"/>
  <c r="EM3132" i="2" s="1"/>
  <c r="DX3132" i="2"/>
  <c r="DY3132" i="2" s="1"/>
  <c r="EF3132" i="2"/>
  <c r="EG3132" i="2" s="1"/>
  <c r="EN3132" i="2"/>
  <c r="EO3132" i="2" s="1"/>
  <c r="DZ3132" i="2"/>
  <c r="EA3132" i="2" s="1"/>
  <c r="EH3132" i="2"/>
  <c r="EI3132" i="2" s="1"/>
  <c r="EP3132" i="2"/>
  <c r="EQ3132" i="2" s="1"/>
  <c r="DJ3162" i="2"/>
  <c r="DZ3162" i="2"/>
  <c r="EA3162" i="2" s="1"/>
  <c r="EH3162" i="2"/>
  <c r="EI3162" i="2" s="1"/>
  <c r="EP3162" i="2"/>
  <c r="EQ3162" i="2" s="1"/>
  <c r="ED3162" i="2"/>
  <c r="EE3162" i="2" s="1"/>
  <c r="EL3162" i="2"/>
  <c r="EM3162" i="2" s="1"/>
  <c r="DX3162" i="2"/>
  <c r="DY3162" i="2" s="1"/>
  <c r="ER3162" i="2"/>
  <c r="ES3162" i="2" s="1"/>
  <c r="EB3162" i="2"/>
  <c r="EC3162" i="2" s="1"/>
  <c r="EF3162" i="2"/>
  <c r="EG3162" i="2" s="1"/>
  <c r="EJ3162" i="2"/>
  <c r="EK3162" i="2" s="1"/>
  <c r="EN3162" i="2"/>
  <c r="EO3162" i="2" s="1"/>
  <c r="DJ3122" i="2"/>
  <c r="DX3122" i="2"/>
  <c r="DY3122" i="2" s="1"/>
  <c r="EF3122" i="2"/>
  <c r="EG3122" i="2" s="1"/>
  <c r="EN3122" i="2"/>
  <c r="EO3122" i="2" s="1"/>
  <c r="DZ3122" i="2"/>
  <c r="EA3122" i="2" s="1"/>
  <c r="EH3122" i="2"/>
  <c r="EI3122" i="2" s="1"/>
  <c r="EP3122" i="2"/>
  <c r="EQ3122" i="2" s="1"/>
  <c r="EB3122" i="2"/>
  <c r="EC3122" i="2" s="1"/>
  <c r="EJ3122" i="2"/>
  <c r="EK3122" i="2" s="1"/>
  <c r="ER3122" i="2"/>
  <c r="ES3122" i="2" s="1"/>
  <c r="ED3122" i="2"/>
  <c r="EE3122" i="2" s="1"/>
  <c r="EL3122" i="2"/>
  <c r="EM3122" i="2" s="1"/>
  <c r="DJ3147" i="2"/>
  <c r="EB3147" i="2"/>
  <c r="EC3147" i="2" s="1"/>
  <c r="EJ3147" i="2"/>
  <c r="EK3147" i="2" s="1"/>
  <c r="ER3147" i="2"/>
  <c r="ES3147" i="2" s="1"/>
  <c r="DX3147" i="2"/>
  <c r="DY3147" i="2" s="1"/>
  <c r="EF3147" i="2"/>
  <c r="EG3147" i="2" s="1"/>
  <c r="EN3147" i="2"/>
  <c r="EO3147" i="2" s="1"/>
  <c r="DZ3147" i="2"/>
  <c r="EA3147" i="2" s="1"/>
  <c r="ED3147" i="2"/>
  <c r="EE3147" i="2" s="1"/>
  <c r="EH3147" i="2"/>
  <c r="EI3147" i="2" s="1"/>
  <c r="EL3147" i="2"/>
  <c r="EM3147" i="2" s="1"/>
  <c r="EP3147" i="2"/>
  <c r="EQ3147" i="2" s="1"/>
  <c r="DJ3161" i="2"/>
  <c r="DX3161" i="2"/>
  <c r="DY3161" i="2" s="1"/>
  <c r="EF3161" i="2"/>
  <c r="EG3161" i="2" s="1"/>
  <c r="EN3161" i="2"/>
  <c r="EO3161" i="2" s="1"/>
  <c r="EB3161" i="2"/>
  <c r="EC3161" i="2" s="1"/>
  <c r="EJ3161" i="2"/>
  <c r="EK3161" i="2" s="1"/>
  <c r="ER3161" i="2"/>
  <c r="ES3161" i="2" s="1"/>
  <c r="EP3161" i="2"/>
  <c r="EQ3161" i="2" s="1"/>
  <c r="DZ3161" i="2"/>
  <c r="EA3161" i="2" s="1"/>
  <c r="ED3161" i="2"/>
  <c r="EE3161" i="2" s="1"/>
  <c r="EH3161" i="2"/>
  <c r="EI3161" i="2" s="1"/>
  <c r="EL3161" i="2"/>
  <c r="EM3161" i="2" s="1"/>
  <c r="DJ3112" i="2"/>
  <c r="EB3112" i="2"/>
  <c r="EC3112" i="2" s="1"/>
  <c r="EJ3112" i="2"/>
  <c r="EK3112" i="2" s="1"/>
  <c r="ER3112" i="2"/>
  <c r="ES3112" i="2" s="1"/>
  <c r="ED3112" i="2"/>
  <c r="EE3112" i="2" s="1"/>
  <c r="EL3112" i="2"/>
  <c r="EM3112" i="2" s="1"/>
  <c r="DX3112" i="2"/>
  <c r="DY3112" i="2" s="1"/>
  <c r="EF3112" i="2"/>
  <c r="EG3112" i="2" s="1"/>
  <c r="EN3112" i="2"/>
  <c r="EO3112" i="2" s="1"/>
  <c r="DZ3112" i="2"/>
  <c r="EA3112" i="2" s="1"/>
  <c r="EH3112" i="2"/>
  <c r="EI3112" i="2" s="1"/>
  <c r="EP3112" i="2"/>
  <c r="EQ3112" i="2" s="1"/>
  <c r="DJ3138" i="2"/>
  <c r="DX3138" i="2"/>
  <c r="DY3138" i="2" s="1"/>
  <c r="EF3138" i="2"/>
  <c r="EG3138" i="2" s="1"/>
  <c r="DZ3138" i="2"/>
  <c r="EA3138" i="2" s="1"/>
  <c r="EH3138" i="2"/>
  <c r="EI3138" i="2" s="1"/>
  <c r="EP3138" i="2"/>
  <c r="EQ3138" i="2" s="1"/>
  <c r="ED3138" i="2"/>
  <c r="EE3138" i="2" s="1"/>
  <c r="EL3138" i="2"/>
  <c r="EM3138" i="2" s="1"/>
  <c r="EB3138" i="2"/>
  <c r="EC3138" i="2" s="1"/>
  <c r="EJ3138" i="2"/>
  <c r="EK3138" i="2" s="1"/>
  <c r="EN3138" i="2"/>
  <c r="EO3138" i="2" s="1"/>
  <c r="ER3138" i="2"/>
  <c r="ES3138" i="2" s="1"/>
  <c r="DJ3155" i="2"/>
  <c r="EB3155" i="2"/>
  <c r="EC3155" i="2" s="1"/>
  <c r="EJ3155" i="2"/>
  <c r="EK3155" i="2" s="1"/>
  <c r="ER3155" i="2"/>
  <c r="ES3155" i="2" s="1"/>
  <c r="DX3155" i="2"/>
  <c r="DY3155" i="2" s="1"/>
  <c r="EF3155" i="2"/>
  <c r="EG3155" i="2" s="1"/>
  <c r="EN3155" i="2"/>
  <c r="EO3155" i="2" s="1"/>
  <c r="DZ3155" i="2"/>
  <c r="EA3155" i="2" s="1"/>
  <c r="ED3155" i="2"/>
  <c r="EE3155" i="2" s="1"/>
  <c r="EH3155" i="2"/>
  <c r="EI3155" i="2" s="1"/>
  <c r="EL3155" i="2"/>
  <c r="EM3155" i="2" s="1"/>
  <c r="EP3155" i="2"/>
  <c r="EQ3155" i="2" s="1"/>
  <c r="DJ3110" i="2"/>
  <c r="DX3110" i="2"/>
  <c r="DY3110" i="2" s="1"/>
  <c r="EF3110" i="2"/>
  <c r="EG3110" i="2" s="1"/>
  <c r="EN3110" i="2"/>
  <c r="EO3110" i="2" s="1"/>
  <c r="DZ3110" i="2"/>
  <c r="EA3110" i="2" s="1"/>
  <c r="EH3110" i="2"/>
  <c r="EI3110" i="2" s="1"/>
  <c r="EP3110" i="2"/>
  <c r="EQ3110" i="2" s="1"/>
  <c r="EB3110" i="2"/>
  <c r="EC3110" i="2" s="1"/>
  <c r="EJ3110" i="2"/>
  <c r="EK3110" i="2" s="1"/>
  <c r="ER3110" i="2"/>
  <c r="ES3110" i="2" s="1"/>
  <c r="ED3110" i="2"/>
  <c r="EE3110" i="2" s="1"/>
  <c r="EL3110" i="2"/>
  <c r="EM3110" i="2" s="1"/>
  <c r="DJ3131" i="2"/>
  <c r="DZ3131" i="2"/>
  <c r="EA3131" i="2" s="1"/>
  <c r="EH3131" i="2"/>
  <c r="EI3131" i="2" s="1"/>
  <c r="EP3131" i="2"/>
  <c r="EQ3131" i="2" s="1"/>
  <c r="EB3131" i="2"/>
  <c r="EC3131" i="2" s="1"/>
  <c r="EJ3131" i="2"/>
  <c r="EK3131" i="2" s="1"/>
  <c r="ER3131" i="2"/>
  <c r="ES3131" i="2" s="1"/>
  <c r="ED3131" i="2"/>
  <c r="EE3131" i="2" s="1"/>
  <c r="EL3131" i="2"/>
  <c r="EM3131" i="2" s="1"/>
  <c r="DX3131" i="2"/>
  <c r="DY3131" i="2" s="1"/>
  <c r="EF3131" i="2"/>
  <c r="EG3131" i="2" s="1"/>
  <c r="EN3131" i="2"/>
  <c r="EO3131" i="2" s="1"/>
  <c r="DJ3146" i="2"/>
  <c r="DZ3146" i="2"/>
  <c r="EA3146" i="2" s="1"/>
  <c r="EH3146" i="2"/>
  <c r="EI3146" i="2" s="1"/>
  <c r="EP3146" i="2"/>
  <c r="EQ3146" i="2" s="1"/>
  <c r="ED3146" i="2"/>
  <c r="EE3146" i="2" s="1"/>
  <c r="EL3146" i="2"/>
  <c r="EM3146" i="2" s="1"/>
  <c r="DX3146" i="2"/>
  <c r="DY3146" i="2" s="1"/>
  <c r="EB3146" i="2"/>
  <c r="EC3146" i="2" s="1"/>
  <c r="EF3146" i="2"/>
  <c r="EG3146" i="2" s="1"/>
  <c r="EJ3146" i="2"/>
  <c r="EK3146" i="2" s="1"/>
  <c r="EN3146" i="2"/>
  <c r="EO3146" i="2" s="1"/>
  <c r="ER3146" i="2"/>
  <c r="ES3146" i="2" s="1"/>
  <c r="DJ3130" i="2"/>
  <c r="DX3130" i="2"/>
  <c r="DY3130" i="2" s="1"/>
  <c r="EF3130" i="2"/>
  <c r="EG3130" i="2" s="1"/>
  <c r="EN3130" i="2"/>
  <c r="EO3130" i="2" s="1"/>
  <c r="DZ3130" i="2"/>
  <c r="EA3130" i="2" s="1"/>
  <c r="EH3130" i="2"/>
  <c r="EI3130" i="2" s="1"/>
  <c r="EP3130" i="2"/>
  <c r="EQ3130" i="2" s="1"/>
  <c r="EB3130" i="2"/>
  <c r="EC3130" i="2" s="1"/>
  <c r="EJ3130" i="2"/>
  <c r="EK3130" i="2" s="1"/>
  <c r="ER3130" i="2"/>
  <c r="ES3130" i="2" s="1"/>
  <c r="ED3130" i="2"/>
  <c r="EE3130" i="2" s="1"/>
  <c r="EL3130" i="2"/>
  <c r="EM3130" i="2" s="1"/>
  <c r="DJ3160" i="2"/>
  <c r="ED3160" i="2"/>
  <c r="EE3160" i="2" s="1"/>
  <c r="EL3160" i="2"/>
  <c r="EM3160" i="2" s="1"/>
  <c r="DZ3160" i="2"/>
  <c r="EA3160" i="2" s="1"/>
  <c r="EH3160" i="2"/>
  <c r="EI3160" i="2" s="1"/>
  <c r="EP3160" i="2"/>
  <c r="EQ3160" i="2" s="1"/>
  <c r="ER3160" i="2"/>
  <c r="ES3160" i="2" s="1"/>
  <c r="DX3160" i="2"/>
  <c r="DY3160" i="2" s="1"/>
  <c r="EB3160" i="2"/>
  <c r="EC3160" i="2" s="1"/>
  <c r="EF3160" i="2"/>
  <c r="EG3160" i="2" s="1"/>
  <c r="EJ3160" i="2"/>
  <c r="EK3160" i="2" s="1"/>
  <c r="EN3160" i="2"/>
  <c r="EO3160" i="2" s="1"/>
  <c r="DJ3113" i="2"/>
  <c r="ED3113" i="2"/>
  <c r="EE3113" i="2" s="1"/>
  <c r="EL3113" i="2"/>
  <c r="EM3113" i="2" s="1"/>
  <c r="DX3113" i="2"/>
  <c r="DY3113" i="2" s="1"/>
  <c r="EF3113" i="2"/>
  <c r="EG3113" i="2" s="1"/>
  <c r="EN3113" i="2"/>
  <c r="EO3113" i="2" s="1"/>
  <c r="DZ3113" i="2"/>
  <c r="EA3113" i="2" s="1"/>
  <c r="EH3113" i="2"/>
  <c r="EI3113" i="2" s="1"/>
  <c r="EP3113" i="2"/>
  <c r="EQ3113" i="2" s="1"/>
  <c r="EB3113" i="2"/>
  <c r="EC3113" i="2" s="1"/>
  <c r="EJ3113" i="2"/>
  <c r="EK3113" i="2" s="1"/>
  <c r="ER3113" i="2"/>
  <c r="ES3113" i="2" s="1"/>
  <c r="DJ3145" i="2"/>
  <c r="DX3145" i="2"/>
  <c r="DY3145" i="2" s="1"/>
  <c r="EF3145" i="2"/>
  <c r="EG3145" i="2" s="1"/>
  <c r="EN3145" i="2"/>
  <c r="EO3145" i="2" s="1"/>
  <c r="EB3145" i="2"/>
  <c r="EC3145" i="2" s="1"/>
  <c r="EJ3145" i="2"/>
  <c r="EK3145" i="2" s="1"/>
  <c r="ER3145" i="2"/>
  <c r="ES3145" i="2" s="1"/>
  <c r="EL3145" i="2"/>
  <c r="EM3145" i="2" s="1"/>
  <c r="EP3145" i="2"/>
  <c r="EQ3145" i="2" s="1"/>
  <c r="DZ3145" i="2"/>
  <c r="EA3145" i="2" s="1"/>
  <c r="ED3145" i="2"/>
  <c r="EE3145" i="2" s="1"/>
  <c r="EH3145" i="2"/>
  <c r="EI3145" i="2" s="1"/>
  <c r="DJ3137" i="2"/>
  <c r="ED3137" i="2"/>
  <c r="EE3137" i="2" s="1"/>
  <c r="EL3137" i="2"/>
  <c r="EM3137" i="2" s="1"/>
  <c r="DX3137" i="2"/>
  <c r="DY3137" i="2" s="1"/>
  <c r="EF3137" i="2"/>
  <c r="EG3137" i="2" s="1"/>
  <c r="EN3137" i="2"/>
  <c r="EO3137" i="2" s="1"/>
  <c r="DZ3137" i="2"/>
  <c r="EA3137" i="2" s="1"/>
  <c r="EH3137" i="2"/>
  <c r="EI3137" i="2" s="1"/>
  <c r="EP3137" i="2"/>
  <c r="EQ3137" i="2" s="1"/>
  <c r="EB3137" i="2"/>
  <c r="EC3137" i="2" s="1"/>
  <c r="EJ3137" i="2"/>
  <c r="EK3137" i="2" s="1"/>
  <c r="ER3137" i="2"/>
  <c r="ES3137" i="2" s="1"/>
  <c r="DJ3129" i="2"/>
  <c r="ED3129" i="2"/>
  <c r="EE3129" i="2" s="1"/>
  <c r="EL3129" i="2"/>
  <c r="EM3129" i="2" s="1"/>
  <c r="DX3129" i="2"/>
  <c r="DY3129" i="2" s="1"/>
  <c r="EF3129" i="2"/>
  <c r="EG3129" i="2" s="1"/>
  <c r="EN3129" i="2"/>
  <c r="EO3129" i="2" s="1"/>
  <c r="DZ3129" i="2"/>
  <c r="EA3129" i="2" s="1"/>
  <c r="EH3129" i="2"/>
  <c r="EI3129" i="2" s="1"/>
  <c r="EP3129" i="2"/>
  <c r="EQ3129" i="2" s="1"/>
  <c r="EB3129" i="2"/>
  <c r="EC3129" i="2" s="1"/>
  <c r="EJ3129" i="2"/>
  <c r="EK3129" i="2" s="1"/>
  <c r="ER3129" i="2"/>
  <c r="ES3129" i="2" s="1"/>
  <c r="DJ3167" i="2"/>
  <c r="EB3167" i="2"/>
  <c r="EC3167" i="2" s="1"/>
  <c r="EJ3167" i="2"/>
  <c r="EK3167" i="2" s="1"/>
  <c r="ER3167" i="2"/>
  <c r="ES3167" i="2" s="1"/>
  <c r="DX3167" i="2"/>
  <c r="DY3167" i="2" s="1"/>
  <c r="EF3167" i="2"/>
  <c r="EG3167" i="2" s="1"/>
  <c r="EN3167" i="2"/>
  <c r="EO3167" i="2" s="1"/>
  <c r="EL3167" i="2"/>
  <c r="EM3167" i="2" s="1"/>
  <c r="EP3167" i="2"/>
  <c r="EQ3167" i="2" s="1"/>
  <c r="DZ3167" i="2"/>
  <c r="EA3167" i="2" s="1"/>
  <c r="ED3167" i="2"/>
  <c r="EE3167" i="2" s="1"/>
  <c r="EH3167" i="2"/>
  <c r="EI3167" i="2" s="1"/>
  <c r="DJ3159" i="2"/>
  <c r="EB3159" i="2"/>
  <c r="EC3159" i="2" s="1"/>
  <c r="EJ3159" i="2"/>
  <c r="EK3159" i="2" s="1"/>
  <c r="ER3159" i="2"/>
  <c r="ES3159" i="2" s="1"/>
  <c r="DX3159" i="2"/>
  <c r="DY3159" i="2" s="1"/>
  <c r="EF3159" i="2"/>
  <c r="EG3159" i="2" s="1"/>
  <c r="EN3159" i="2"/>
  <c r="EO3159" i="2" s="1"/>
  <c r="DZ3159" i="2"/>
  <c r="EA3159" i="2" s="1"/>
  <c r="ED3159" i="2"/>
  <c r="EE3159" i="2" s="1"/>
  <c r="EH3159" i="2"/>
  <c r="EI3159" i="2" s="1"/>
  <c r="EL3159" i="2"/>
  <c r="EM3159" i="2" s="1"/>
  <c r="EP3159" i="2"/>
  <c r="EQ3159" i="2" s="1"/>
  <c r="DJ3111" i="2"/>
  <c r="DZ3111" i="2"/>
  <c r="EA3111" i="2" s="1"/>
  <c r="EH3111" i="2"/>
  <c r="EI3111" i="2" s="1"/>
  <c r="EP3111" i="2"/>
  <c r="EQ3111" i="2" s="1"/>
  <c r="EB3111" i="2"/>
  <c r="EC3111" i="2" s="1"/>
  <c r="EJ3111" i="2"/>
  <c r="EK3111" i="2" s="1"/>
  <c r="ER3111" i="2"/>
  <c r="ES3111" i="2" s="1"/>
  <c r="ED3111" i="2"/>
  <c r="EE3111" i="2" s="1"/>
  <c r="EL3111" i="2"/>
  <c r="EM3111" i="2" s="1"/>
  <c r="DX3111" i="2"/>
  <c r="DY3111" i="2" s="1"/>
  <c r="EF3111" i="2"/>
  <c r="EG3111" i="2" s="1"/>
  <c r="EN3111" i="2"/>
  <c r="EO3111" i="2" s="1"/>
  <c r="DJ3139" i="2"/>
  <c r="EB3139" i="2"/>
  <c r="EC3139" i="2" s="1"/>
  <c r="EJ3139" i="2"/>
  <c r="EK3139" i="2" s="1"/>
  <c r="ER3139" i="2"/>
  <c r="ES3139" i="2" s="1"/>
  <c r="DX3139" i="2"/>
  <c r="DY3139" i="2" s="1"/>
  <c r="EF3139" i="2"/>
  <c r="EG3139" i="2" s="1"/>
  <c r="EN3139" i="2"/>
  <c r="EO3139" i="2" s="1"/>
  <c r="EP3139" i="2"/>
  <c r="EQ3139" i="2" s="1"/>
  <c r="DZ3139" i="2"/>
  <c r="EA3139" i="2" s="1"/>
  <c r="ED3139" i="2"/>
  <c r="EE3139" i="2" s="1"/>
  <c r="EH3139" i="2"/>
  <c r="EI3139" i="2" s="1"/>
  <c r="EL3139" i="2"/>
  <c r="EM3139" i="2" s="1"/>
  <c r="DJ3103" i="2"/>
  <c r="DZ3103" i="2"/>
  <c r="EA3103" i="2" s="1"/>
  <c r="EH3103" i="2"/>
  <c r="EI3103" i="2" s="1"/>
  <c r="EP3103" i="2"/>
  <c r="EQ3103" i="2" s="1"/>
  <c r="EB3103" i="2"/>
  <c r="EC3103" i="2" s="1"/>
  <c r="EJ3103" i="2"/>
  <c r="EK3103" i="2" s="1"/>
  <c r="ER3103" i="2"/>
  <c r="ES3103" i="2" s="1"/>
  <c r="ED3103" i="2"/>
  <c r="EE3103" i="2" s="1"/>
  <c r="EL3103" i="2"/>
  <c r="EM3103" i="2" s="1"/>
  <c r="DX3103" i="2"/>
  <c r="DY3103" i="2" s="1"/>
  <c r="EF3103" i="2"/>
  <c r="EG3103" i="2" s="1"/>
  <c r="EN3103" i="2"/>
  <c r="EO3103" i="2" s="1"/>
  <c r="DJ3115" i="2"/>
  <c r="DZ3115" i="2"/>
  <c r="EA3115" i="2" s="1"/>
  <c r="EH3115" i="2"/>
  <c r="EI3115" i="2" s="1"/>
  <c r="EP3115" i="2"/>
  <c r="EQ3115" i="2" s="1"/>
  <c r="EB3115" i="2"/>
  <c r="EC3115" i="2" s="1"/>
  <c r="EJ3115" i="2"/>
  <c r="EK3115" i="2" s="1"/>
  <c r="ER3115" i="2"/>
  <c r="ES3115" i="2" s="1"/>
  <c r="ED3115" i="2"/>
  <c r="EE3115" i="2" s="1"/>
  <c r="EL3115" i="2"/>
  <c r="EM3115" i="2" s="1"/>
  <c r="DX3115" i="2"/>
  <c r="DY3115" i="2" s="1"/>
  <c r="EF3115" i="2"/>
  <c r="EG3115" i="2" s="1"/>
  <c r="EN3115" i="2"/>
  <c r="EO3115" i="2" s="1"/>
  <c r="DJ3144" i="2"/>
  <c r="ED3144" i="2"/>
  <c r="EE3144" i="2" s="1"/>
  <c r="EL3144" i="2"/>
  <c r="EM3144" i="2" s="1"/>
  <c r="DZ3144" i="2"/>
  <c r="EA3144" i="2" s="1"/>
  <c r="EH3144" i="2"/>
  <c r="EI3144" i="2" s="1"/>
  <c r="EP3144" i="2"/>
  <c r="EQ3144" i="2" s="1"/>
  <c r="EB3144" i="2"/>
  <c r="EC3144" i="2" s="1"/>
  <c r="EF3144" i="2"/>
  <c r="EG3144" i="2" s="1"/>
  <c r="EJ3144" i="2"/>
  <c r="EK3144" i="2" s="1"/>
  <c r="EN3144" i="2"/>
  <c r="EO3144" i="2" s="1"/>
  <c r="ER3144" i="2"/>
  <c r="ES3144" i="2" s="1"/>
  <c r="DX3144" i="2"/>
  <c r="DY3144" i="2" s="1"/>
  <c r="DJ3136" i="2"/>
  <c r="EB3136" i="2"/>
  <c r="EC3136" i="2" s="1"/>
  <c r="EJ3136" i="2"/>
  <c r="EK3136" i="2" s="1"/>
  <c r="ER3136" i="2"/>
  <c r="ES3136" i="2" s="1"/>
  <c r="ED3136" i="2"/>
  <c r="EE3136" i="2" s="1"/>
  <c r="EL3136" i="2"/>
  <c r="EM3136" i="2" s="1"/>
  <c r="DX3136" i="2"/>
  <c r="DY3136" i="2" s="1"/>
  <c r="EF3136" i="2"/>
  <c r="EG3136" i="2" s="1"/>
  <c r="EN3136" i="2"/>
  <c r="EO3136" i="2" s="1"/>
  <c r="DZ3136" i="2"/>
  <c r="EA3136" i="2" s="1"/>
  <c r="EH3136" i="2"/>
  <c r="EI3136" i="2" s="1"/>
  <c r="EP3136" i="2"/>
  <c r="EQ3136" i="2" s="1"/>
  <c r="DJ3128" i="2"/>
  <c r="EB3128" i="2"/>
  <c r="EC3128" i="2" s="1"/>
  <c r="EJ3128" i="2"/>
  <c r="EK3128" i="2" s="1"/>
  <c r="ER3128" i="2"/>
  <c r="ES3128" i="2" s="1"/>
  <c r="ED3128" i="2"/>
  <c r="EE3128" i="2" s="1"/>
  <c r="EL3128" i="2"/>
  <c r="EM3128" i="2" s="1"/>
  <c r="DX3128" i="2"/>
  <c r="DY3128" i="2" s="1"/>
  <c r="EF3128" i="2"/>
  <c r="EG3128" i="2" s="1"/>
  <c r="EN3128" i="2"/>
  <c r="EO3128" i="2" s="1"/>
  <c r="DZ3128" i="2"/>
  <c r="EA3128" i="2" s="1"/>
  <c r="EH3128" i="2"/>
  <c r="EI3128" i="2" s="1"/>
  <c r="EP3128" i="2"/>
  <c r="EQ3128" i="2" s="1"/>
  <c r="DJ3166" i="2"/>
  <c r="DZ3166" i="2"/>
  <c r="EA3166" i="2" s="1"/>
  <c r="EH3166" i="2"/>
  <c r="EI3166" i="2" s="1"/>
  <c r="EP3166" i="2"/>
  <c r="EQ3166" i="2" s="1"/>
  <c r="ED3166" i="2"/>
  <c r="EE3166" i="2" s="1"/>
  <c r="EL3166" i="2"/>
  <c r="EM3166" i="2" s="1"/>
  <c r="EN3166" i="2"/>
  <c r="EO3166" i="2" s="1"/>
  <c r="DX3166" i="2"/>
  <c r="DY3166" i="2" s="1"/>
  <c r="ER3166" i="2"/>
  <c r="ES3166" i="2" s="1"/>
  <c r="EB3166" i="2"/>
  <c r="EC3166" i="2" s="1"/>
  <c r="EF3166" i="2"/>
  <c r="EG3166" i="2" s="1"/>
  <c r="EJ3166" i="2"/>
  <c r="EK3166" i="2" s="1"/>
  <c r="DJ3158" i="2"/>
  <c r="DZ3158" i="2"/>
  <c r="EA3158" i="2" s="1"/>
  <c r="EH3158" i="2"/>
  <c r="EI3158" i="2" s="1"/>
  <c r="EP3158" i="2"/>
  <c r="EQ3158" i="2" s="1"/>
  <c r="ED3158" i="2"/>
  <c r="EE3158" i="2" s="1"/>
  <c r="EL3158" i="2"/>
  <c r="EM3158" i="2" s="1"/>
  <c r="DX3158" i="2"/>
  <c r="DY3158" i="2" s="1"/>
  <c r="ER3158" i="2"/>
  <c r="ES3158" i="2" s="1"/>
  <c r="EB3158" i="2"/>
  <c r="EC3158" i="2" s="1"/>
  <c r="EF3158" i="2"/>
  <c r="EG3158" i="2" s="1"/>
  <c r="EJ3158" i="2"/>
  <c r="EK3158" i="2" s="1"/>
  <c r="EN3158" i="2"/>
  <c r="EO3158" i="2" s="1"/>
  <c r="DJ3106" i="2"/>
  <c r="DX3106" i="2"/>
  <c r="DY3106" i="2" s="1"/>
  <c r="EF3106" i="2"/>
  <c r="EG3106" i="2" s="1"/>
  <c r="EN3106" i="2"/>
  <c r="EO3106" i="2" s="1"/>
  <c r="DZ3106" i="2"/>
  <c r="EA3106" i="2" s="1"/>
  <c r="EH3106" i="2"/>
  <c r="EI3106" i="2" s="1"/>
  <c r="EP3106" i="2"/>
  <c r="EQ3106" i="2" s="1"/>
  <c r="EB3106" i="2"/>
  <c r="EC3106" i="2" s="1"/>
  <c r="EJ3106" i="2"/>
  <c r="EK3106" i="2" s="1"/>
  <c r="ER3106" i="2"/>
  <c r="ES3106" i="2" s="1"/>
  <c r="ED3106" i="2"/>
  <c r="EE3106" i="2" s="1"/>
  <c r="EL3106" i="2"/>
  <c r="EM3106" i="2" s="1"/>
  <c r="DJ3105" i="2"/>
  <c r="ED3105" i="2"/>
  <c r="EE3105" i="2" s="1"/>
  <c r="EL3105" i="2"/>
  <c r="EM3105" i="2" s="1"/>
  <c r="DX3105" i="2"/>
  <c r="DY3105" i="2" s="1"/>
  <c r="EF3105" i="2"/>
  <c r="EG3105" i="2" s="1"/>
  <c r="EN3105" i="2"/>
  <c r="EO3105" i="2" s="1"/>
  <c r="DZ3105" i="2"/>
  <c r="EA3105" i="2" s="1"/>
  <c r="EH3105" i="2"/>
  <c r="EI3105" i="2" s="1"/>
  <c r="EP3105" i="2"/>
  <c r="EQ3105" i="2" s="1"/>
  <c r="EB3105" i="2"/>
  <c r="EC3105" i="2" s="1"/>
  <c r="EJ3105" i="2"/>
  <c r="EK3105" i="2" s="1"/>
  <c r="ER3105" i="2"/>
  <c r="ES3105" i="2" s="1"/>
  <c r="DJ3116" i="2"/>
  <c r="EB3116" i="2"/>
  <c r="EC3116" i="2" s="1"/>
  <c r="EJ3116" i="2"/>
  <c r="EK3116" i="2" s="1"/>
  <c r="ER3116" i="2"/>
  <c r="ES3116" i="2" s="1"/>
  <c r="ED3116" i="2"/>
  <c r="EE3116" i="2" s="1"/>
  <c r="EL3116" i="2"/>
  <c r="EM3116" i="2" s="1"/>
  <c r="DX3116" i="2"/>
  <c r="DY3116" i="2" s="1"/>
  <c r="EF3116" i="2"/>
  <c r="EG3116" i="2" s="1"/>
  <c r="EN3116" i="2"/>
  <c r="EO3116" i="2" s="1"/>
  <c r="DZ3116" i="2"/>
  <c r="EA3116" i="2" s="1"/>
  <c r="EH3116" i="2"/>
  <c r="EI3116" i="2" s="1"/>
  <c r="EP3116" i="2"/>
  <c r="EQ3116" i="2" s="1"/>
  <c r="EB3124" i="2"/>
  <c r="EC3124" i="2" s="1"/>
  <c r="EJ3124" i="2"/>
  <c r="EK3124" i="2" s="1"/>
  <c r="ER3124" i="2"/>
  <c r="ES3124" i="2" s="1"/>
  <c r="ED3124" i="2"/>
  <c r="EE3124" i="2" s="1"/>
  <c r="EL3124" i="2"/>
  <c r="EM3124" i="2" s="1"/>
  <c r="DX3124" i="2"/>
  <c r="DY3124" i="2" s="1"/>
  <c r="EF3124" i="2"/>
  <c r="EG3124" i="2" s="1"/>
  <c r="EN3124" i="2"/>
  <c r="EO3124" i="2" s="1"/>
  <c r="DZ3124" i="2"/>
  <c r="EA3124" i="2" s="1"/>
  <c r="EH3124" i="2"/>
  <c r="EI3124" i="2" s="1"/>
  <c r="EP3124" i="2"/>
  <c r="EQ3124" i="2" s="1"/>
  <c r="DJ3143" i="2"/>
  <c r="EB3143" i="2"/>
  <c r="EC3143" i="2" s="1"/>
  <c r="EJ3143" i="2"/>
  <c r="EK3143" i="2" s="1"/>
  <c r="ER3143" i="2"/>
  <c r="ES3143" i="2" s="1"/>
  <c r="DX3143" i="2"/>
  <c r="DY3143" i="2" s="1"/>
  <c r="EF3143" i="2"/>
  <c r="EG3143" i="2" s="1"/>
  <c r="EN3143" i="2"/>
  <c r="EO3143" i="2" s="1"/>
  <c r="DZ3143" i="2"/>
  <c r="EA3143" i="2" s="1"/>
  <c r="ED3143" i="2"/>
  <c r="EE3143" i="2" s="1"/>
  <c r="EH3143" i="2"/>
  <c r="EI3143" i="2" s="1"/>
  <c r="EL3143" i="2"/>
  <c r="EM3143" i="2" s="1"/>
  <c r="EP3143" i="2"/>
  <c r="EQ3143" i="2" s="1"/>
  <c r="DJ3135" i="2"/>
  <c r="DZ3135" i="2"/>
  <c r="EA3135" i="2" s="1"/>
  <c r="EH3135" i="2"/>
  <c r="EI3135" i="2" s="1"/>
  <c r="EP3135" i="2"/>
  <c r="EQ3135" i="2" s="1"/>
  <c r="EB3135" i="2"/>
  <c r="EC3135" i="2" s="1"/>
  <c r="EJ3135" i="2"/>
  <c r="EK3135" i="2" s="1"/>
  <c r="ER3135" i="2"/>
  <c r="ES3135" i="2" s="1"/>
  <c r="ED3135" i="2"/>
  <c r="EE3135" i="2" s="1"/>
  <c r="EL3135" i="2"/>
  <c r="EM3135" i="2" s="1"/>
  <c r="DX3135" i="2"/>
  <c r="DY3135" i="2" s="1"/>
  <c r="EF3135" i="2"/>
  <c r="EG3135" i="2" s="1"/>
  <c r="EN3135" i="2"/>
  <c r="EO3135" i="2" s="1"/>
  <c r="DJ3127" i="2"/>
  <c r="DZ3127" i="2"/>
  <c r="EA3127" i="2" s="1"/>
  <c r="EH3127" i="2"/>
  <c r="EI3127" i="2" s="1"/>
  <c r="EP3127" i="2"/>
  <c r="EQ3127" i="2" s="1"/>
  <c r="EB3127" i="2"/>
  <c r="EC3127" i="2" s="1"/>
  <c r="EJ3127" i="2"/>
  <c r="EK3127" i="2" s="1"/>
  <c r="ER3127" i="2"/>
  <c r="ES3127" i="2" s="1"/>
  <c r="ED3127" i="2"/>
  <c r="EE3127" i="2" s="1"/>
  <c r="EL3127" i="2"/>
  <c r="EM3127" i="2" s="1"/>
  <c r="DX3127" i="2"/>
  <c r="DY3127" i="2" s="1"/>
  <c r="EF3127" i="2"/>
  <c r="EG3127" i="2" s="1"/>
  <c r="EN3127" i="2"/>
  <c r="EO3127" i="2" s="1"/>
  <c r="DJ3165" i="2"/>
  <c r="DX3165" i="2"/>
  <c r="DY3165" i="2" s="1"/>
  <c r="EF3165" i="2"/>
  <c r="EG3165" i="2" s="1"/>
  <c r="EN3165" i="2"/>
  <c r="EO3165" i="2" s="1"/>
  <c r="EB3165" i="2"/>
  <c r="EC3165" i="2" s="1"/>
  <c r="EJ3165" i="2"/>
  <c r="EK3165" i="2" s="1"/>
  <c r="ER3165" i="2"/>
  <c r="ES3165" i="2" s="1"/>
  <c r="EP3165" i="2"/>
  <c r="EQ3165" i="2" s="1"/>
  <c r="DZ3165" i="2"/>
  <c r="EA3165" i="2" s="1"/>
  <c r="ED3165" i="2"/>
  <c r="EE3165" i="2" s="1"/>
  <c r="EH3165" i="2"/>
  <c r="EI3165" i="2" s="1"/>
  <c r="EL3165" i="2"/>
  <c r="EM3165" i="2" s="1"/>
  <c r="DJ3157" i="2"/>
  <c r="DX3157" i="2"/>
  <c r="DY3157" i="2" s="1"/>
  <c r="EF3157" i="2"/>
  <c r="EG3157" i="2" s="1"/>
  <c r="EN3157" i="2"/>
  <c r="EO3157" i="2" s="1"/>
  <c r="EB3157" i="2"/>
  <c r="EC3157" i="2" s="1"/>
  <c r="EJ3157" i="2"/>
  <c r="EK3157" i="2" s="1"/>
  <c r="ER3157" i="2"/>
  <c r="ES3157" i="2" s="1"/>
  <c r="DZ3157" i="2"/>
  <c r="EA3157" i="2" s="1"/>
  <c r="ED3157" i="2"/>
  <c r="EE3157" i="2" s="1"/>
  <c r="EH3157" i="2"/>
  <c r="EI3157" i="2" s="1"/>
  <c r="EL3157" i="2"/>
  <c r="EM3157" i="2" s="1"/>
  <c r="EP3157" i="2"/>
  <c r="EQ3157" i="2" s="1"/>
  <c r="DJ3134" i="2"/>
  <c r="DX3134" i="2"/>
  <c r="DY3134" i="2" s="1"/>
  <c r="EF3134" i="2"/>
  <c r="EG3134" i="2" s="1"/>
  <c r="EN3134" i="2"/>
  <c r="EO3134" i="2" s="1"/>
  <c r="DZ3134" i="2"/>
  <c r="EA3134" i="2" s="1"/>
  <c r="EH3134" i="2"/>
  <c r="EI3134" i="2" s="1"/>
  <c r="EP3134" i="2"/>
  <c r="EQ3134" i="2" s="1"/>
  <c r="EB3134" i="2"/>
  <c r="EC3134" i="2" s="1"/>
  <c r="EJ3134" i="2"/>
  <c r="EK3134" i="2" s="1"/>
  <c r="ER3134" i="2"/>
  <c r="ES3134" i="2" s="1"/>
  <c r="ED3134" i="2"/>
  <c r="EE3134" i="2" s="1"/>
  <c r="EL3134" i="2"/>
  <c r="EM3134" i="2" s="1"/>
  <c r="DJ3156" i="2"/>
  <c r="ED3156" i="2"/>
  <c r="EE3156" i="2" s="1"/>
  <c r="EL3156" i="2"/>
  <c r="EM3156" i="2" s="1"/>
  <c r="DZ3156" i="2"/>
  <c r="EA3156" i="2" s="1"/>
  <c r="EH3156" i="2"/>
  <c r="EI3156" i="2" s="1"/>
  <c r="EP3156" i="2"/>
  <c r="EQ3156" i="2" s="1"/>
  <c r="DX3156" i="2"/>
  <c r="DY3156" i="2" s="1"/>
  <c r="EB3156" i="2"/>
  <c r="EC3156" i="2" s="1"/>
  <c r="EF3156" i="2"/>
  <c r="EG3156" i="2" s="1"/>
  <c r="EJ3156" i="2"/>
  <c r="EK3156" i="2" s="1"/>
  <c r="EN3156" i="2"/>
  <c r="EO3156" i="2" s="1"/>
  <c r="ER3156" i="2"/>
  <c r="ES3156" i="2" s="1"/>
  <c r="DJ3117" i="2"/>
  <c r="ED3117" i="2"/>
  <c r="EE3117" i="2" s="1"/>
  <c r="EL3117" i="2"/>
  <c r="EM3117" i="2" s="1"/>
  <c r="DX3117" i="2"/>
  <c r="DY3117" i="2" s="1"/>
  <c r="EF3117" i="2"/>
  <c r="EG3117" i="2" s="1"/>
  <c r="EN3117" i="2"/>
  <c r="EO3117" i="2" s="1"/>
  <c r="DZ3117" i="2"/>
  <c r="EA3117" i="2" s="1"/>
  <c r="EH3117" i="2"/>
  <c r="EI3117" i="2" s="1"/>
  <c r="EP3117" i="2"/>
  <c r="EQ3117" i="2" s="1"/>
  <c r="EB3117" i="2"/>
  <c r="EC3117" i="2" s="1"/>
  <c r="EJ3117" i="2"/>
  <c r="EK3117" i="2" s="1"/>
  <c r="ER3117" i="2"/>
  <c r="ES3117" i="2" s="1"/>
  <c r="DJ3150" i="2"/>
  <c r="DZ3150" i="2"/>
  <c r="EA3150" i="2" s="1"/>
  <c r="EH3150" i="2"/>
  <c r="EI3150" i="2" s="1"/>
  <c r="EP3150" i="2"/>
  <c r="EQ3150" i="2" s="1"/>
  <c r="ED3150" i="2"/>
  <c r="EE3150" i="2" s="1"/>
  <c r="EL3150" i="2"/>
  <c r="EM3150" i="2" s="1"/>
  <c r="DX3150" i="2"/>
  <c r="DY3150" i="2" s="1"/>
  <c r="ER3150" i="2"/>
  <c r="ES3150" i="2" s="1"/>
  <c r="EB3150" i="2"/>
  <c r="EC3150" i="2" s="1"/>
  <c r="EF3150" i="2"/>
  <c r="EG3150" i="2" s="1"/>
  <c r="EJ3150" i="2"/>
  <c r="EK3150" i="2" s="1"/>
  <c r="EN3150" i="2"/>
  <c r="EO3150" i="2" s="1"/>
  <c r="DJ3142" i="2"/>
  <c r="DZ3142" i="2"/>
  <c r="EA3142" i="2" s="1"/>
  <c r="EH3142" i="2"/>
  <c r="EI3142" i="2" s="1"/>
  <c r="EP3142" i="2"/>
  <c r="EQ3142" i="2" s="1"/>
  <c r="ED3142" i="2"/>
  <c r="EE3142" i="2" s="1"/>
  <c r="EL3142" i="2"/>
  <c r="EM3142" i="2" s="1"/>
  <c r="EN3142" i="2"/>
  <c r="EO3142" i="2" s="1"/>
  <c r="ER3142" i="2"/>
  <c r="ES3142" i="2" s="1"/>
  <c r="DX3142" i="2"/>
  <c r="DY3142" i="2" s="1"/>
  <c r="EB3142" i="2"/>
  <c r="EC3142" i="2" s="1"/>
  <c r="EF3142" i="2"/>
  <c r="EG3142" i="2" s="1"/>
  <c r="EJ3142" i="2"/>
  <c r="EK3142" i="2" s="1"/>
  <c r="DJ3126" i="2"/>
  <c r="DX3126" i="2"/>
  <c r="DY3126" i="2" s="1"/>
  <c r="EF3126" i="2"/>
  <c r="EG3126" i="2" s="1"/>
  <c r="EN3126" i="2"/>
  <c r="EO3126" i="2" s="1"/>
  <c r="DZ3126" i="2"/>
  <c r="EA3126" i="2" s="1"/>
  <c r="EH3126" i="2"/>
  <c r="EI3126" i="2" s="1"/>
  <c r="EP3126" i="2"/>
  <c r="EQ3126" i="2" s="1"/>
  <c r="EB3126" i="2"/>
  <c r="EC3126" i="2" s="1"/>
  <c r="EJ3126" i="2"/>
  <c r="EK3126" i="2" s="1"/>
  <c r="ER3126" i="2"/>
  <c r="ES3126" i="2" s="1"/>
  <c r="ED3126" i="2"/>
  <c r="EE3126" i="2" s="1"/>
  <c r="EL3126" i="2"/>
  <c r="EM3126" i="2" s="1"/>
  <c r="DJ3164" i="2"/>
  <c r="ED3164" i="2"/>
  <c r="EE3164" i="2" s="1"/>
  <c r="EL3164" i="2"/>
  <c r="EM3164" i="2" s="1"/>
  <c r="DZ3164" i="2"/>
  <c r="EA3164" i="2" s="1"/>
  <c r="EH3164" i="2"/>
  <c r="EI3164" i="2" s="1"/>
  <c r="EP3164" i="2"/>
  <c r="EQ3164" i="2" s="1"/>
  <c r="EN3164" i="2"/>
  <c r="EO3164" i="2" s="1"/>
  <c r="ER3164" i="2"/>
  <c r="ES3164" i="2" s="1"/>
  <c r="DX3164" i="2"/>
  <c r="DY3164" i="2" s="1"/>
  <c r="EB3164" i="2"/>
  <c r="EC3164" i="2" s="1"/>
  <c r="EF3164" i="2"/>
  <c r="EG3164" i="2" s="1"/>
  <c r="EJ3164" i="2"/>
  <c r="EK3164" i="2" s="1"/>
  <c r="DJ3108" i="2"/>
  <c r="EB3108" i="2"/>
  <c r="EC3108" i="2" s="1"/>
  <c r="EJ3108" i="2"/>
  <c r="EK3108" i="2" s="1"/>
  <c r="ER3108" i="2"/>
  <c r="ES3108" i="2" s="1"/>
  <c r="ED3108" i="2"/>
  <c r="EE3108" i="2" s="1"/>
  <c r="EL3108" i="2"/>
  <c r="EM3108" i="2" s="1"/>
  <c r="DX3108" i="2"/>
  <c r="DY3108" i="2" s="1"/>
  <c r="EF3108" i="2"/>
  <c r="EG3108" i="2" s="1"/>
  <c r="EN3108" i="2"/>
  <c r="EO3108" i="2" s="1"/>
  <c r="DZ3108" i="2"/>
  <c r="EA3108" i="2" s="1"/>
  <c r="EH3108" i="2"/>
  <c r="EI3108" i="2" s="1"/>
  <c r="EP3108" i="2"/>
  <c r="EQ3108" i="2" s="1"/>
  <c r="DJ3119" i="2"/>
  <c r="DZ3119" i="2"/>
  <c r="EA3119" i="2" s="1"/>
  <c r="EH3119" i="2"/>
  <c r="EI3119" i="2" s="1"/>
  <c r="EP3119" i="2"/>
  <c r="EQ3119" i="2" s="1"/>
  <c r="EB3119" i="2"/>
  <c r="EC3119" i="2" s="1"/>
  <c r="EJ3119" i="2"/>
  <c r="EK3119" i="2" s="1"/>
  <c r="ER3119" i="2"/>
  <c r="ES3119" i="2" s="1"/>
  <c r="ED3119" i="2"/>
  <c r="EE3119" i="2" s="1"/>
  <c r="EL3119" i="2"/>
  <c r="EM3119" i="2" s="1"/>
  <c r="DX3119" i="2"/>
  <c r="DY3119" i="2" s="1"/>
  <c r="EF3119" i="2"/>
  <c r="EG3119" i="2" s="1"/>
  <c r="EN3119" i="2"/>
  <c r="EO3119" i="2" s="1"/>
  <c r="DJ3149" i="2"/>
  <c r="DX3149" i="2"/>
  <c r="DY3149" i="2" s="1"/>
  <c r="EF3149" i="2"/>
  <c r="EG3149" i="2" s="1"/>
  <c r="EN3149" i="2"/>
  <c r="EO3149" i="2" s="1"/>
  <c r="EB3149" i="2"/>
  <c r="EC3149" i="2" s="1"/>
  <c r="EJ3149" i="2"/>
  <c r="EK3149" i="2" s="1"/>
  <c r="ER3149" i="2"/>
  <c r="ES3149" i="2" s="1"/>
  <c r="DZ3149" i="2"/>
  <c r="EA3149" i="2" s="1"/>
  <c r="ED3149" i="2"/>
  <c r="EE3149" i="2" s="1"/>
  <c r="EH3149" i="2"/>
  <c r="EI3149" i="2" s="1"/>
  <c r="EL3149" i="2"/>
  <c r="EM3149" i="2" s="1"/>
  <c r="EP3149" i="2"/>
  <c r="EQ3149" i="2" s="1"/>
  <c r="DJ3141" i="2"/>
  <c r="DX3141" i="2"/>
  <c r="DY3141" i="2" s="1"/>
  <c r="EF3141" i="2"/>
  <c r="EG3141" i="2" s="1"/>
  <c r="EN3141" i="2"/>
  <c r="EO3141" i="2" s="1"/>
  <c r="EB3141" i="2"/>
  <c r="EC3141" i="2" s="1"/>
  <c r="EJ3141" i="2"/>
  <c r="EK3141" i="2" s="1"/>
  <c r="ER3141" i="2"/>
  <c r="ES3141" i="2" s="1"/>
  <c r="ED3141" i="2"/>
  <c r="EE3141" i="2" s="1"/>
  <c r="EH3141" i="2"/>
  <c r="EI3141" i="2" s="1"/>
  <c r="EL3141" i="2"/>
  <c r="EM3141" i="2" s="1"/>
  <c r="EP3141" i="2"/>
  <c r="EQ3141" i="2" s="1"/>
  <c r="DZ3141" i="2"/>
  <c r="EA3141" i="2" s="1"/>
  <c r="DJ3133" i="2"/>
  <c r="ED3133" i="2"/>
  <c r="EE3133" i="2" s="1"/>
  <c r="EL3133" i="2"/>
  <c r="EM3133" i="2" s="1"/>
  <c r="DX3133" i="2"/>
  <c r="DY3133" i="2" s="1"/>
  <c r="EF3133" i="2"/>
  <c r="EG3133" i="2" s="1"/>
  <c r="EN3133" i="2"/>
  <c r="EO3133" i="2" s="1"/>
  <c r="DZ3133" i="2"/>
  <c r="EA3133" i="2" s="1"/>
  <c r="EH3133" i="2"/>
  <c r="EI3133" i="2" s="1"/>
  <c r="EP3133" i="2"/>
  <c r="EQ3133" i="2" s="1"/>
  <c r="EB3133" i="2"/>
  <c r="EC3133" i="2" s="1"/>
  <c r="EJ3133" i="2"/>
  <c r="EK3133" i="2" s="1"/>
  <c r="ER3133" i="2"/>
  <c r="ES3133" i="2" s="1"/>
  <c r="DJ3125" i="2"/>
  <c r="ED3125" i="2"/>
  <c r="EE3125" i="2" s="1"/>
  <c r="EL3125" i="2"/>
  <c r="EM3125" i="2" s="1"/>
  <c r="DX3125" i="2"/>
  <c r="DY3125" i="2" s="1"/>
  <c r="EF3125" i="2"/>
  <c r="EG3125" i="2" s="1"/>
  <c r="EN3125" i="2"/>
  <c r="EO3125" i="2" s="1"/>
  <c r="DZ3125" i="2"/>
  <c r="EA3125" i="2" s="1"/>
  <c r="EH3125" i="2"/>
  <c r="EI3125" i="2" s="1"/>
  <c r="EP3125" i="2"/>
  <c r="EQ3125" i="2" s="1"/>
  <c r="EB3125" i="2"/>
  <c r="EC3125" i="2" s="1"/>
  <c r="EJ3125" i="2"/>
  <c r="EK3125" i="2" s="1"/>
  <c r="ER3125" i="2"/>
  <c r="ES3125" i="2" s="1"/>
  <c r="DJ3163" i="2"/>
  <c r="EB3163" i="2"/>
  <c r="EC3163" i="2" s="1"/>
  <c r="EJ3163" i="2"/>
  <c r="EK3163" i="2" s="1"/>
  <c r="ER3163" i="2"/>
  <c r="ES3163" i="2" s="1"/>
  <c r="DX3163" i="2"/>
  <c r="DY3163" i="2" s="1"/>
  <c r="EF3163" i="2"/>
  <c r="EG3163" i="2" s="1"/>
  <c r="EN3163" i="2"/>
  <c r="EO3163" i="2" s="1"/>
  <c r="EP3163" i="2"/>
  <c r="EQ3163" i="2" s="1"/>
  <c r="DZ3163" i="2"/>
  <c r="EA3163" i="2" s="1"/>
  <c r="ED3163" i="2"/>
  <c r="EE3163" i="2" s="1"/>
  <c r="EH3163" i="2"/>
  <c r="EI3163" i="2" s="1"/>
  <c r="EL3163" i="2"/>
  <c r="EM3163" i="2" s="1"/>
  <c r="AC2858" i="2"/>
  <c r="AC3129" i="2"/>
  <c r="AC2873" i="2"/>
  <c r="AC3128" i="2"/>
  <c r="AC2849" i="2"/>
  <c r="AC2856" i="2"/>
  <c r="AC2878" i="2"/>
  <c r="AC3143" i="2"/>
  <c r="AC3135" i="2"/>
  <c r="AC3127" i="2"/>
  <c r="AC3175" i="2"/>
  <c r="AC2572" i="2"/>
  <c r="AC3177" i="2"/>
  <c r="AC3136" i="2"/>
  <c r="AC2863" i="2"/>
  <c r="AC2855" i="2"/>
  <c r="AC2877" i="2"/>
  <c r="AC3150" i="2"/>
  <c r="AC3142" i="2"/>
  <c r="AC3134" i="2"/>
  <c r="AC3126" i="2"/>
  <c r="AC3174" i="2"/>
  <c r="AC3137" i="2"/>
  <c r="AC2857" i="2"/>
  <c r="AC3176" i="2"/>
  <c r="AC2576" i="2"/>
  <c r="AC2862" i="2"/>
  <c r="AC2854" i="2"/>
  <c r="AC2876" i="2"/>
  <c r="AC3149" i="2"/>
  <c r="AC3141" i="2"/>
  <c r="AC3133" i="2"/>
  <c r="AC3169" i="2"/>
  <c r="AC3173" i="2"/>
  <c r="AC2850" i="2"/>
  <c r="AC2571" i="2"/>
  <c r="AC2575" i="2"/>
  <c r="AC2861" i="2"/>
  <c r="AC2853" i="2"/>
  <c r="AC2875" i="2"/>
  <c r="AC3148" i="2"/>
  <c r="AC3140" i="2"/>
  <c r="AC3132" i="2"/>
  <c r="AC3180" i="2"/>
  <c r="AC3172" i="2"/>
  <c r="AC3145" i="2"/>
  <c r="AC3144" i="2"/>
  <c r="AC2574" i="2"/>
  <c r="AC2860" i="2"/>
  <c r="AC2852" i="2"/>
  <c r="AC2874" i="2"/>
  <c r="AC3147" i="2"/>
  <c r="AC3139" i="2"/>
  <c r="AC3131" i="2"/>
  <c r="AC3179" i="2"/>
  <c r="AC3171" i="2"/>
  <c r="AC3152" i="2"/>
  <c r="AC3153" i="2"/>
  <c r="AC2573" i="2"/>
  <c r="AC2859" i="2"/>
  <c r="AC2851" i="2"/>
  <c r="AC3125" i="2"/>
  <c r="AC3146" i="2"/>
  <c r="AC3138" i="2"/>
  <c r="AC3130" i="2"/>
  <c r="AC3178" i="2"/>
  <c r="AC3170" i="2"/>
  <c r="DJ3124" i="2"/>
  <c r="DQ3063" i="2"/>
  <c r="DQ3064" i="2"/>
  <c r="DQ3065" i="2"/>
  <c r="DQ3066" i="2"/>
  <c r="DQ3067" i="2"/>
  <c r="DQ3068" i="2"/>
  <c r="DQ3069" i="2"/>
  <c r="DQ3070" i="2"/>
  <c r="DQ3071" i="2"/>
  <c r="DQ3072" i="2"/>
  <c r="DQ3073" i="2"/>
  <c r="DQ3074" i="2"/>
  <c r="DQ3062" i="2"/>
  <c r="DH3032" i="2"/>
  <c r="DH3033" i="2"/>
  <c r="DH3034" i="2"/>
  <c r="DH3035" i="2"/>
  <c r="DH3036" i="2"/>
  <c r="DH3037" i="2"/>
  <c r="DH3038" i="2"/>
  <c r="DH3039" i="2"/>
  <c r="DH3040" i="2"/>
  <c r="DH3041" i="2"/>
  <c r="DH3042" i="2"/>
  <c r="DH3043" i="2"/>
  <c r="DH3044" i="2"/>
  <c r="DH3045" i="2"/>
  <c r="DH3046" i="2"/>
  <c r="DH3047" i="2"/>
  <c r="DH3048" i="2"/>
  <c r="DH3049" i="2"/>
  <c r="DH3050" i="2"/>
  <c r="DH3051" i="2"/>
  <c r="DH3052" i="2"/>
  <c r="DH3053" i="2"/>
  <c r="DH3054" i="2"/>
  <c r="DH3055" i="2"/>
  <c r="DH3056" i="2"/>
  <c r="DH3057" i="2"/>
  <c r="DH3058" i="2"/>
  <c r="DH3059" i="2"/>
  <c r="DH3060" i="2"/>
  <c r="DH3061" i="2"/>
  <c r="DH3031" i="2"/>
  <c r="DH2985" i="2"/>
  <c r="DH2986" i="2"/>
  <c r="DH2987" i="2"/>
  <c r="DH2988" i="2"/>
  <c r="DH2989" i="2"/>
  <c r="DH2990" i="2"/>
  <c r="DH2991" i="2"/>
  <c r="DH2992" i="2"/>
  <c r="DH2993" i="2"/>
  <c r="DH2994" i="2"/>
  <c r="DH2995" i="2"/>
  <c r="DH2996" i="2"/>
  <c r="DH2984" i="2"/>
  <c r="DH2963" i="2"/>
  <c r="DH2964" i="2"/>
  <c r="DH2965" i="2"/>
  <c r="DH2966" i="2"/>
  <c r="DH2967" i="2"/>
  <c r="DH2968" i="2"/>
  <c r="DH2969" i="2"/>
  <c r="DH2970" i="2"/>
  <c r="DH2971" i="2"/>
  <c r="DH2972" i="2"/>
  <c r="DH2973" i="2"/>
  <c r="DH2974" i="2"/>
  <c r="DH2975" i="2"/>
  <c r="DH2976" i="2"/>
  <c r="DH2977" i="2"/>
  <c r="DH2978" i="2"/>
  <c r="DH2979" i="2"/>
  <c r="DH2980" i="2"/>
  <c r="DH2981" i="2"/>
  <c r="DH2982" i="2"/>
  <c r="DH2983" i="2"/>
  <c r="DH2962" i="2"/>
  <c r="DH2949" i="2"/>
  <c r="DH2940" i="2"/>
  <c r="DH2941" i="2"/>
  <c r="DH2942" i="2"/>
  <c r="DH2943" i="2"/>
  <c r="DH2944" i="2"/>
  <c r="DH2945" i="2"/>
  <c r="DH2946" i="2"/>
  <c r="DH2947" i="2"/>
  <c r="DH2948" i="2"/>
  <c r="DH2950" i="2"/>
  <c r="DH2951" i="2"/>
  <c r="DH2952" i="2"/>
  <c r="DH2953" i="2"/>
  <c r="DH2954" i="2"/>
  <c r="DH2955" i="2"/>
  <c r="DH2956" i="2"/>
  <c r="DH2957" i="2"/>
  <c r="DH2958" i="2"/>
  <c r="DH2959" i="2"/>
  <c r="DH2960" i="2"/>
  <c r="DH2961" i="2"/>
  <c r="DH2939" i="2"/>
  <c r="DH2935" i="2"/>
  <c r="DH2926" i="2"/>
  <c r="DH2927" i="2"/>
  <c r="DH2928" i="2"/>
  <c r="DH2929" i="2"/>
  <c r="DH2930" i="2"/>
  <c r="DH2931" i="2"/>
  <c r="DH2932" i="2"/>
  <c r="DH2933" i="2"/>
  <c r="DH2934" i="2"/>
  <c r="DH2936" i="2"/>
  <c r="DH2937" i="2"/>
  <c r="DH2925" i="2"/>
  <c r="DQ2926" i="2"/>
  <c r="DQ2927" i="2"/>
  <c r="DQ2928" i="2"/>
  <c r="DQ2929" i="2"/>
  <c r="DQ2930" i="2"/>
  <c r="DQ2931" i="2"/>
  <c r="DQ2932" i="2"/>
  <c r="DQ2933" i="2"/>
  <c r="DQ2934" i="2"/>
  <c r="DQ2936" i="2"/>
  <c r="DQ2937" i="2"/>
  <c r="DQ2938" i="2"/>
  <c r="AC2926" i="2"/>
  <c r="AC2927" i="2"/>
  <c r="AC2928" i="2"/>
  <c r="AC2929" i="2"/>
  <c r="AC2930" i="2"/>
  <c r="AC2931" i="2"/>
  <c r="AC2932" i="2"/>
  <c r="AC2933" i="2"/>
  <c r="AC2934" i="2"/>
  <c r="AC2935" i="2"/>
  <c r="AC2936" i="2"/>
  <c r="AC2937" i="2"/>
  <c r="AC2938" i="2"/>
  <c r="AC2925" i="2"/>
  <c r="BD2524" i="2"/>
  <c r="DX2524" i="2" s="1"/>
  <c r="DY2524" i="2" s="1"/>
  <c r="BD2525" i="2"/>
  <c r="DX2525" i="2" s="1"/>
  <c r="DY2525" i="2" s="1"/>
  <c r="BD2526" i="2"/>
  <c r="DX2526" i="2" s="1"/>
  <c r="DY2526" i="2" s="1"/>
  <c r="BD2527" i="2"/>
  <c r="DX2527" i="2" s="1"/>
  <c r="DY2527" i="2" s="1"/>
  <c r="BD2528" i="2"/>
  <c r="DX2528" i="2" s="1"/>
  <c r="DY2528" i="2" s="1"/>
  <c r="BD2523" i="2"/>
  <c r="DX2523" i="2" s="1"/>
  <c r="DY2523" i="2" s="1"/>
  <c r="DI2537" i="2"/>
  <c r="DI2538" i="2"/>
  <c r="DI2539" i="2"/>
  <c r="DI2536" i="2"/>
  <c r="DI2533" i="2"/>
  <c r="DI2534" i="2"/>
  <c r="DI2535" i="2"/>
  <c r="DI2532" i="2"/>
  <c r="DH2880" i="2"/>
  <c r="DH2881" i="2"/>
  <c r="DH2882" i="2"/>
  <c r="DH2883" i="2"/>
  <c r="DH2884" i="2"/>
  <c r="DH2885" i="2"/>
  <c r="DH2886" i="2"/>
  <c r="DH2887" i="2"/>
  <c r="DH2888" i="2"/>
  <c r="DH2889" i="2"/>
  <c r="DH2890" i="2"/>
  <c r="DH2891" i="2"/>
  <c r="DH2892" i="2"/>
  <c r="DH2893" i="2"/>
  <c r="DH2894" i="2"/>
  <c r="DH2895" i="2"/>
  <c r="DH2896" i="2"/>
  <c r="DH2897" i="2"/>
  <c r="DH2898" i="2"/>
  <c r="DH2899" i="2"/>
  <c r="DH2900" i="2"/>
  <c r="DH2901" i="2"/>
  <c r="DH2902" i="2"/>
  <c r="DH2903" i="2"/>
  <c r="DH2904" i="2"/>
  <c r="DH2905" i="2"/>
  <c r="DH2906" i="2"/>
  <c r="DH2907" i="2"/>
  <c r="DH2908" i="2"/>
  <c r="DH2909" i="2"/>
  <c r="DH2910" i="2"/>
  <c r="DH2911" i="2"/>
  <c r="DH2912" i="2"/>
  <c r="DH2913" i="2"/>
  <c r="DH2914" i="2"/>
  <c r="DH2915" i="2"/>
  <c r="DH2916" i="2"/>
  <c r="DH2917" i="2"/>
  <c r="DH2918" i="2"/>
  <c r="DH2919" i="2"/>
  <c r="DH2920" i="2"/>
  <c r="DH2921" i="2"/>
  <c r="DH2922" i="2"/>
  <c r="DH2923" i="2"/>
  <c r="DH2924" i="2"/>
  <c r="DH2879" i="2"/>
  <c r="DH2870" i="2"/>
  <c r="DH2871" i="2"/>
  <c r="DH2865" i="2"/>
  <c r="DH2866" i="2"/>
  <c r="DH2867" i="2"/>
  <c r="DH2868" i="2"/>
  <c r="DH2869" i="2"/>
  <c r="DH2872" i="2"/>
  <c r="DH2873" i="2"/>
  <c r="DH2874" i="2"/>
  <c r="DH2875" i="2"/>
  <c r="DH2876" i="2"/>
  <c r="DH2877" i="2"/>
  <c r="DH2864" i="2"/>
  <c r="DH2854" i="2"/>
  <c r="DH2855" i="2"/>
  <c r="DH2856" i="2"/>
  <c r="DH2857" i="2"/>
  <c r="DH2862" i="2"/>
  <c r="DH2850" i="2"/>
  <c r="DH2851" i="2"/>
  <c r="DH2852" i="2"/>
  <c r="DH2853" i="2"/>
  <c r="DH2858" i="2"/>
  <c r="DH2859" i="2"/>
  <c r="DH2860" i="2"/>
  <c r="DH2861" i="2"/>
  <c r="DH2849" i="2"/>
  <c r="DQ2742" i="2"/>
  <c r="DS2850" i="2"/>
  <c r="DS2851" i="2"/>
  <c r="DS2852" i="2"/>
  <c r="DS2853" i="2"/>
  <c r="DS2854" i="2"/>
  <c r="DS2855" i="2"/>
  <c r="DS2856" i="2"/>
  <c r="DS2857" i="2"/>
  <c r="DS2858" i="2"/>
  <c r="DS2859" i="2"/>
  <c r="DS2860" i="2"/>
  <c r="DS2861" i="2"/>
  <c r="DS2862" i="2"/>
  <c r="DS2863" i="2"/>
  <c r="DS2849" i="2"/>
  <c r="DH2863" i="2"/>
  <c r="DH2848" i="2"/>
  <c r="DH2818" i="2"/>
  <c r="DH2819" i="2"/>
  <c r="DH2820" i="2"/>
  <c r="DH2821" i="2"/>
  <c r="DH2822" i="2"/>
  <c r="DH2823" i="2"/>
  <c r="DH2824" i="2"/>
  <c r="DH2825" i="2"/>
  <c r="DH2826" i="2"/>
  <c r="DH2827" i="2"/>
  <c r="DH2828" i="2"/>
  <c r="DH2829" i="2"/>
  <c r="DH2830" i="2"/>
  <c r="DH2831" i="2"/>
  <c r="DH2832" i="2"/>
  <c r="DH2833" i="2"/>
  <c r="DH2834" i="2"/>
  <c r="DH2835" i="2"/>
  <c r="DH2836" i="2"/>
  <c r="DH2837" i="2"/>
  <c r="DH2838" i="2"/>
  <c r="DH2839" i="2"/>
  <c r="DH2840" i="2"/>
  <c r="DH2841" i="2"/>
  <c r="DH2842" i="2"/>
  <c r="DH2843" i="2"/>
  <c r="DH2844" i="2"/>
  <c r="DH2845" i="2"/>
  <c r="DH2846" i="2"/>
  <c r="DH2847" i="2"/>
  <c r="DH2817" i="2"/>
  <c r="DH2791" i="2"/>
  <c r="DH2793" i="2"/>
  <c r="DH2794" i="2"/>
  <c r="DH2795" i="2"/>
  <c r="DH2796" i="2"/>
  <c r="DH2797" i="2"/>
  <c r="DH2798" i="2"/>
  <c r="DH2799" i="2"/>
  <c r="DH2800" i="2"/>
  <c r="DH2801" i="2"/>
  <c r="DH2802" i="2"/>
  <c r="DH2804" i="2"/>
  <c r="DH2805" i="2"/>
  <c r="DH2806" i="2"/>
  <c r="DH2807" i="2"/>
  <c r="DH2808" i="2"/>
  <c r="DH2809" i="2"/>
  <c r="DH2810" i="2"/>
  <c r="DH2811" i="2"/>
  <c r="DH2812" i="2"/>
  <c r="DH2813" i="2"/>
  <c r="DH2815" i="2"/>
  <c r="DH2789" i="2"/>
  <c r="DH2816" i="2"/>
  <c r="DJ2827" i="2" l="1"/>
  <c r="EF2827" i="2"/>
  <c r="EG2827" i="2" s="1"/>
  <c r="EH2827" i="2"/>
  <c r="EI2827" i="2" s="1"/>
  <c r="DX2827" i="2"/>
  <c r="DY2827" i="2" s="1"/>
  <c r="EJ2827" i="2"/>
  <c r="EK2827" i="2" s="1"/>
  <c r="DZ2827" i="2"/>
  <c r="EA2827" i="2" s="1"/>
  <c r="EL2827" i="2"/>
  <c r="EM2827" i="2" s="1"/>
  <c r="EB2827" i="2"/>
  <c r="EC2827" i="2" s="1"/>
  <c r="EN2827" i="2"/>
  <c r="EO2827" i="2" s="1"/>
  <c r="ED2827" i="2"/>
  <c r="EE2827" i="2" s="1"/>
  <c r="EP2827" i="2"/>
  <c r="EQ2827" i="2" s="1"/>
  <c r="ER2827" i="2"/>
  <c r="ES2827" i="2" s="1"/>
  <c r="DJ2879" i="2"/>
  <c r="EB2879" i="2"/>
  <c r="EC2879" i="2" s="1"/>
  <c r="EJ2879" i="2"/>
  <c r="EK2879" i="2" s="1"/>
  <c r="EL2879" i="2"/>
  <c r="EM2879" i="2" s="1"/>
  <c r="ED2879" i="2"/>
  <c r="EE2879" i="2" s="1"/>
  <c r="EN2879" i="2"/>
  <c r="EO2879" i="2" s="1"/>
  <c r="ER2879" i="2"/>
  <c r="ES2879" i="2" s="1"/>
  <c r="DZ2879" i="2"/>
  <c r="EA2879" i="2" s="1"/>
  <c r="EH2879" i="2"/>
  <c r="EI2879" i="2" s="1"/>
  <c r="EF2879" i="2"/>
  <c r="EG2879" i="2" s="1"/>
  <c r="EP2879" i="2"/>
  <c r="EQ2879" i="2" s="1"/>
  <c r="DX2879" i="2"/>
  <c r="DY2879" i="2" s="1"/>
  <c r="DJ3035" i="2"/>
  <c r="DZ3035" i="2"/>
  <c r="EA3035" i="2" s="1"/>
  <c r="EH3035" i="2"/>
  <c r="EI3035" i="2" s="1"/>
  <c r="EP3035" i="2"/>
  <c r="EQ3035" i="2" s="1"/>
  <c r="EB3035" i="2"/>
  <c r="EC3035" i="2" s="1"/>
  <c r="EJ3035" i="2"/>
  <c r="EK3035" i="2" s="1"/>
  <c r="ER3035" i="2"/>
  <c r="ES3035" i="2" s="1"/>
  <c r="ED3035" i="2"/>
  <c r="EE3035" i="2" s="1"/>
  <c r="EL3035" i="2"/>
  <c r="EM3035" i="2" s="1"/>
  <c r="DX3035" i="2"/>
  <c r="DY3035" i="2" s="1"/>
  <c r="EF3035" i="2"/>
  <c r="EG3035" i="2" s="1"/>
  <c r="EN3035" i="2"/>
  <c r="EO3035" i="2" s="1"/>
  <c r="DJ2802" i="2"/>
  <c r="EJ2802" i="2"/>
  <c r="EK2802" i="2" s="1"/>
  <c r="EN2802" i="2"/>
  <c r="EO2802" i="2" s="1"/>
  <c r="ED2802" i="2"/>
  <c r="EE2802" i="2" s="1"/>
  <c r="EP2802" i="2"/>
  <c r="EQ2802" i="2" s="1"/>
  <c r="EF2802" i="2"/>
  <c r="EG2802" i="2" s="1"/>
  <c r="ER2802" i="2"/>
  <c r="ES2802" i="2" s="1"/>
  <c r="DX2802" i="2"/>
  <c r="DY2802" i="2" s="1"/>
  <c r="EH2802" i="2"/>
  <c r="EI2802" i="2" s="1"/>
  <c r="DZ2802" i="2"/>
  <c r="EA2802" i="2" s="1"/>
  <c r="EL2802" i="2"/>
  <c r="EM2802" i="2" s="1"/>
  <c r="EB2802" i="2"/>
  <c r="EC2802" i="2" s="1"/>
  <c r="DJ2872" i="2"/>
  <c r="EL2872" i="2"/>
  <c r="EM2872" i="2" s="1"/>
  <c r="EB2872" i="2"/>
  <c r="EC2872" i="2" s="1"/>
  <c r="EN2872" i="2"/>
  <c r="EO2872" i="2" s="1"/>
  <c r="ED2872" i="2"/>
  <c r="EE2872" i="2" s="1"/>
  <c r="EP2872" i="2"/>
  <c r="EQ2872" i="2" s="1"/>
  <c r="DX2872" i="2"/>
  <c r="DY2872" i="2" s="1"/>
  <c r="EH2872" i="2"/>
  <c r="EI2872" i="2" s="1"/>
  <c r="DZ2872" i="2"/>
  <c r="EA2872" i="2" s="1"/>
  <c r="EJ2872" i="2"/>
  <c r="EK2872" i="2" s="1"/>
  <c r="EF2872" i="2"/>
  <c r="EG2872" i="2" s="1"/>
  <c r="ER2872" i="2"/>
  <c r="ES2872" i="2" s="1"/>
  <c r="DJ2885" i="2"/>
  <c r="EB2885" i="2"/>
  <c r="EC2885" i="2" s="1"/>
  <c r="EL2885" i="2"/>
  <c r="EM2885" i="2" s="1"/>
  <c r="EN2885" i="2"/>
  <c r="EO2885" i="2" s="1"/>
  <c r="ED2885" i="2"/>
  <c r="EE2885" i="2" s="1"/>
  <c r="EP2885" i="2"/>
  <c r="EQ2885" i="2" s="1"/>
  <c r="EH2885" i="2"/>
  <c r="EI2885" i="2" s="1"/>
  <c r="DZ2885" i="2"/>
  <c r="EA2885" i="2" s="1"/>
  <c r="DX2885" i="2"/>
  <c r="DY2885" i="2" s="1"/>
  <c r="EF2885" i="2"/>
  <c r="EG2885" i="2" s="1"/>
  <c r="EJ2885" i="2"/>
  <c r="EK2885" i="2" s="1"/>
  <c r="ER2885" i="2"/>
  <c r="ES2885" i="2" s="1"/>
  <c r="DJ2948" i="2"/>
  <c r="DX2948" i="2"/>
  <c r="DY2948" i="2" s="1"/>
  <c r="EF2948" i="2"/>
  <c r="EG2948" i="2" s="1"/>
  <c r="EN2948" i="2"/>
  <c r="EO2948" i="2" s="1"/>
  <c r="DZ2948" i="2"/>
  <c r="EA2948" i="2" s="1"/>
  <c r="EH2948" i="2"/>
  <c r="EI2948" i="2" s="1"/>
  <c r="EP2948" i="2"/>
  <c r="EQ2948" i="2" s="1"/>
  <c r="ED2948" i="2"/>
  <c r="EE2948" i="2" s="1"/>
  <c r="EL2948" i="2"/>
  <c r="EM2948" i="2" s="1"/>
  <c r="ER2948" i="2"/>
  <c r="ES2948" i="2" s="1"/>
  <c r="EB2948" i="2"/>
  <c r="EC2948" i="2" s="1"/>
  <c r="EJ2948" i="2"/>
  <c r="EK2948" i="2" s="1"/>
  <c r="DJ2989" i="2"/>
  <c r="DZ2989" i="2"/>
  <c r="EA2989" i="2" s="1"/>
  <c r="EJ2989" i="2"/>
  <c r="EK2989" i="2" s="1"/>
  <c r="EL2989" i="2"/>
  <c r="EM2989" i="2" s="1"/>
  <c r="EB2989" i="2"/>
  <c r="EC2989" i="2" s="1"/>
  <c r="EN2989" i="2"/>
  <c r="EO2989" i="2" s="1"/>
  <c r="ED2989" i="2"/>
  <c r="EE2989" i="2" s="1"/>
  <c r="EF2989" i="2"/>
  <c r="EG2989" i="2" s="1"/>
  <c r="EP2989" i="2"/>
  <c r="EQ2989" i="2" s="1"/>
  <c r="DX2989" i="2"/>
  <c r="DY2989" i="2" s="1"/>
  <c r="EH2989" i="2"/>
  <c r="EI2989" i="2" s="1"/>
  <c r="ER2989" i="2"/>
  <c r="ES2989" i="2" s="1"/>
  <c r="DJ2818" i="2"/>
  <c r="EP2818" i="2"/>
  <c r="EQ2818" i="2" s="1"/>
  <c r="DX2818" i="2"/>
  <c r="DY2818" i="2" s="1"/>
  <c r="EF2818" i="2"/>
  <c r="EG2818" i="2" s="1"/>
  <c r="ER2818" i="2"/>
  <c r="ES2818" i="2" s="1"/>
  <c r="DZ2818" i="2"/>
  <c r="EA2818" i="2" s="1"/>
  <c r="EH2818" i="2"/>
  <c r="EI2818" i="2" s="1"/>
  <c r="EB2818" i="2"/>
  <c r="EC2818" i="2" s="1"/>
  <c r="EL2818" i="2"/>
  <c r="EM2818" i="2" s="1"/>
  <c r="ED2818" i="2"/>
  <c r="EE2818" i="2" s="1"/>
  <c r="EN2818" i="2"/>
  <c r="EO2818" i="2" s="1"/>
  <c r="EJ2818" i="2"/>
  <c r="EK2818" i="2" s="1"/>
  <c r="DJ2916" i="2"/>
  <c r="DX2916" i="2"/>
  <c r="DY2916" i="2" s="1"/>
  <c r="EF2916" i="2"/>
  <c r="EG2916" i="2" s="1"/>
  <c r="EN2916" i="2"/>
  <c r="EO2916" i="2" s="1"/>
  <c r="DZ2916" i="2"/>
  <c r="EA2916" i="2" s="1"/>
  <c r="EH2916" i="2"/>
  <c r="EI2916" i="2" s="1"/>
  <c r="EP2916" i="2"/>
  <c r="EQ2916" i="2" s="1"/>
  <c r="ED2916" i="2"/>
  <c r="EE2916" i="2" s="1"/>
  <c r="EL2916" i="2"/>
  <c r="EM2916" i="2" s="1"/>
  <c r="ER2916" i="2"/>
  <c r="ES2916" i="2" s="1"/>
  <c r="EB2916" i="2"/>
  <c r="EC2916" i="2" s="1"/>
  <c r="EJ2916" i="2"/>
  <c r="EK2916" i="2" s="1"/>
  <c r="DJ2892" i="2"/>
  <c r="ED2892" i="2"/>
  <c r="EE2892" i="2" s="1"/>
  <c r="EL2892" i="2"/>
  <c r="EM2892" i="2" s="1"/>
  <c r="EN2892" i="2"/>
  <c r="EO2892" i="2" s="1"/>
  <c r="DX2892" i="2"/>
  <c r="DY2892" i="2" s="1"/>
  <c r="EF2892" i="2"/>
  <c r="EG2892" i="2" s="1"/>
  <c r="DZ2892" i="2"/>
  <c r="EA2892" i="2" s="1"/>
  <c r="EH2892" i="2"/>
  <c r="EI2892" i="2" s="1"/>
  <c r="ER2892" i="2"/>
  <c r="ES2892" i="2" s="1"/>
  <c r="EB2892" i="2"/>
  <c r="EC2892" i="2" s="1"/>
  <c r="EJ2892" i="2"/>
  <c r="EK2892" i="2" s="1"/>
  <c r="EP2892" i="2"/>
  <c r="EQ2892" i="2" s="1"/>
  <c r="DJ2934" i="2"/>
  <c r="EB2934" i="2"/>
  <c r="EC2934" i="2" s="1"/>
  <c r="EJ2934" i="2"/>
  <c r="EK2934" i="2" s="1"/>
  <c r="ER2934" i="2"/>
  <c r="ES2934" i="2" s="1"/>
  <c r="ED2934" i="2"/>
  <c r="EE2934" i="2" s="1"/>
  <c r="EL2934" i="2"/>
  <c r="EM2934" i="2" s="1"/>
  <c r="DZ2934" i="2"/>
  <c r="EA2934" i="2" s="1"/>
  <c r="EH2934" i="2"/>
  <c r="EI2934" i="2" s="1"/>
  <c r="EP2934" i="2"/>
  <c r="EQ2934" i="2" s="1"/>
  <c r="EF2934" i="2"/>
  <c r="EG2934" i="2" s="1"/>
  <c r="EN2934" i="2"/>
  <c r="EO2934" i="2" s="1"/>
  <c r="DX2934" i="2"/>
  <c r="DY2934" i="2" s="1"/>
  <c r="DJ2926" i="2"/>
  <c r="EB2926" i="2"/>
  <c r="EC2926" i="2" s="1"/>
  <c r="EJ2926" i="2"/>
  <c r="EK2926" i="2" s="1"/>
  <c r="ER2926" i="2"/>
  <c r="ES2926" i="2" s="1"/>
  <c r="ED2926" i="2"/>
  <c r="EE2926" i="2" s="1"/>
  <c r="EL2926" i="2"/>
  <c r="EM2926" i="2" s="1"/>
  <c r="DZ2926" i="2"/>
  <c r="EA2926" i="2" s="1"/>
  <c r="EH2926" i="2"/>
  <c r="EI2926" i="2" s="1"/>
  <c r="EP2926" i="2"/>
  <c r="EQ2926" i="2" s="1"/>
  <c r="DX2926" i="2"/>
  <c r="DY2926" i="2" s="1"/>
  <c r="EF2926" i="2"/>
  <c r="EG2926" i="2" s="1"/>
  <c r="EN2926" i="2"/>
  <c r="EO2926" i="2" s="1"/>
  <c r="DJ2956" i="2"/>
  <c r="DZ2956" i="2"/>
  <c r="EA2956" i="2" s="1"/>
  <c r="EH2956" i="2"/>
  <c r="EI2956" i="2" s="1"/>
  <c r="EP2956" i="2"/>
  <c r="EQ2956" i="2" s="1"/>
  <c r="ED2956" i="2"/>
  <c r="EE2956" i="2" s="1"/>
  <c r="EL2956" i="2"/>
  <c r="EM2956" i="2" s="1"/>
  <c r="ER2956" i="2"/>
  <c r="ES2956" i="2" s="1"/>
  <c r="DX2956" i="2"/>
  <c r="DY2956" i="2" s="1"/>
  <c r="EB2956" i="2"/>
  <c r="EC2956" i="2" s="1"/>
  <c r="EF2956" i="2"/>
  <c r="EG2956" i="2" s="1"/>
  <c r="EJ2956" i="2"/>
  <c r="EK2956" i="2" s="1"/>
  <c r="EN2956" i="2"/>
  <c r="EO2956" i="2" s="1"/>
  <c r="DJ2947" i="2"/>
  <c r="ED2947" i="2"/>
  <c r="EE2947" i="2" s="1"/>
  <c r="EL2947" i="2"/>
  <c r="EM2947" i="2" s="1"/>
  <c r="DX2947" i="2"/>
  <c r="DY2947" i="2" s="1"/>
  <c r="EF2947" i="2"/>
  <c r="EG2947" i="2" s="1"/>
  <c r="EN2947" i="2"/>
  <c r="EO2947" i="2" s="1"/>
  <c r="EB2947" i="2"/>
  <c r="EC2947" i="2" s="1"/>
  <c r="EJ2947" i="2"/>
  <c r="EK2947" i="2" s="1"/>
  <c r="ER2947" i="2"/>
  <c r="ES2947" i="2" s="1"/>
  <c r="EH2947" i="2"/>
  <c r="EI2947" i="2" s="1"/>
  <c r="EP2947" i="2"/>
  <c r="EQ2947" i="2" s="1"/>
  <c r="DZ2947" i="2"/>
  <c r="EA2947" i="2" s="1"/>
  <c r="DJ2949" i="2"/>
  <c r="DZ2949" i="2"/>
  <c r="EA2949" i="2" s="1"/>
  <c r="EH2949" i="2"/>
  <c r="EI2949" i="2" s="1"/>
  <c r="EP2949" i="2"/>
  <c r="EQ2949" i="2" s="1"/>
  <c r="EB2949" i="2"/>
  <c r="EC2949" i="2" s="1"/>
  <c r="EJ2949" i="2"/>
  <c r="EK2949" i="2" s="1"/>
  <c r="ER2949" i="2"/>
  <c r="ES2949" i="2" s="1"/>
  <c r="DX2949" i="2"/>
  <c r="DY2949" i="2" s="1"/>
  <c r="EF2949" i="2"/>
  <c r="EG2949" i="2" s="1"/>
  <c r="EN2949" i="2"/>
  <c r="EO2949" i="2" s="1"/>
  <c r="ED2949" i="2"/>
  <c r="EE2949" i="2" s="1"/>
  <c r="EL2949" i="2"/>
  <c r="EM2949" i="2" s="1"/>
  <c r="DJ2977" i="2"/>
  <c r="EH2977" i="2"/>
  <c r="EI2977" i="2" s="1"/>
  <c r="DX2977" i="2"/>
  <c r="DY2977" i="2" s="1"/>
  <c r="EJ2977" i="2"/>
  <c r="EK2977" i="2" s="1"/>
  <c r="EL2977" i="2"/>
  <c r="EM2977" i="2" s="1"/>
  <c r="DZ2977" i="2"/>
  <c r="EA2977" i="2" s="1"/>
  <c r="EN2977" i="2"/>
  <c r="EO2977" i="2" s="1"/>
  <c r="EB2977" i="2"/>
  <c r="EC2977" i="2" s="1"/>
  <c r="ED2977" i="2"/>
  <c r="EE2977" i="2" s="1"/>
  <c r="EP2977" i="2"/>
  <c r="EQ2977" i="2" s="1"/>
  <c r="EF2977" i="2"/>
  <c r="EG2977" i="2" s="1"/>
  <c r="ER2977" i="2"/>
  <c r="ES2977" i="2" s="1"/>
  <c r="DJ2969" i="2"/>
  <c r="DX2969" i="2"/>
  <c r="DY2969" i="2" s="1"/>
  <c r="EF2969" i="2"/>
  <c r="EG2969" i="2" s="1"/>
  <c r="EN2969" i="2"/>
  <c r="EO2969" i="2" s="1"/>
  <c r="ED2969" i="2"/>
  <c r="EE2969" i="2" s="1"/>
  <c r="EH2969" i="2"/>
  <c r="EI2969" i="2" s="1"/>
  <c r="EJ2969" i="2"/>
  <c r="EK2969" i="2" s="1"/>
  <c r="EL2969" i="2"/>
  <c r="EM2969" i="2" s="1"/>
  <c r="DZ2969" i="2"/>
  <c r="EA2969" i="2" s="1"/>
  <c r="EP2969" i="2"/>
  <c r="EQ2969" i="2" s="1"/>
  <c r="EB2969" i="2"/>
  <c r="EC2969" i="2" s="1"/>
  <c r="ER2969" i="2"/>
  <c r="ES2969" i="2" s="1"/>
  <c r="DJ2996" i="2"/>
  <c r="EB2996" i="2"/>
  <c r="EC2996" i="2" s="1"/>
  <c r="EJ2996" i="2"/>
  <c r="EK2996" i="2" s="1"/>
  <c r="ER2996" i="2"/>
  <c r="ES2996" i="2" s="1"/>
  <c r="ED2996" i="2"/>
  <c r="EE2996" i="2" s="1"/>
  <c r="EL2996" i="2"/>
  <c r="EM2996" i="2" s="1"/>
  <c r="DX2996" i="2"/>
  <c r="DY2996" i="2" s="1"/>
  <c r="EF2996" i="2"/>
  <c r="EG2996" i="2" s="1"/>
  <c r="EN2996" i="2"/>
  <c r="EO2996" i="2" s="1"/>
  <c r="DZ2996" i="2"/>
  <c r="EA2996" i="2" s="1"/>
  <c r="EH2996" i="2"/>
  <c r="EI2996" i="2" s="1"/>
  <c r="EP2996" i="2"/>
  <c r="EQ2996" i="2" s="1"/>
  <c r="DJ2988" i="2"/>
  <c r="EJ2988" i="2"/>
  <c r="EK2988" i="2" s="1"/>
  <c r="DZ2988" i="2"/>
  <c r="EA2988" i="2" s="1"/>
  <c r="EL2988" i="2"/>
  <c r="EM2988" i="2" s="1"/>
  <c r="EB2988" i="2"/>
  <c r="EC2988" i="2" s="1"/>
  <c r="ED2988" i="2"/>
  <c r="EE2988" i="2" s="1"/>
  <c r="EN2988" i="2"/>
  <c r="EO2988" i="2" s="1"/>
  <c r="EF2988" i="2"/>
  <c r="EG2988" i="2" s="1"/>
  <c r="EP2988" i="2"/>
  <c r="EQ2988" i="2" s="1"/>
  <c r="ER2988" i="2"/>
  <c r="ES2988" i="2" s="1"/>
  <c r="DX2988" i="2"/>
  <c r="DY2988" i="2" s="1"/>
  <c r="EH2988" i="2"/>
  <c r="EI2988" i="2" s="1"/>
  <c r="DJ3058" i="2"/>
  <c r="DX3058" i="2"/>
  <c r="DY3058" i="2" s="1"/>
  <c r="EF3058" i="2"/>
  <c r="EG3058" i="2" s="1"/>
  <c r="EN3058" i="2"/>
  <c r="EO3058" i="2" s="1"/>
  <c r="DZ3058" i="2"/>
  <c r="EA3058" i="2" s="1"/>
  <c r="EH3058" i="2"/>
  <c r="EI3058" i="2" s="1"/>
  <c r="EP3058" i="2"/>
  <c r="EQ3058" i="2" s="1"/>
  <c r="EB3058" i="2"/>
  <c r="EC3058" i="2" s="1"/>
  <c r="EJ3058" i="2"/>
  <c r="EK3058" i="2" s="1"/>
  <c r="ER3058" i="2"/>
  <c r="ES3058" i="2" s="1"/>
  <c r="ED3058" i="2"/>
  <c r="EE3058" i="2" s="1"/>
  <c r="EL3058" i="2"/>
  <c r="EM3058" i="2" s="1"/>
  <c r="DJ3050" i="2"/>
  <c r="DX3050" i="2"/>
  <c r="DY3050" i="2" s="1"/>
  <c r="EF3050" i="2"/>
  <c r="EG3050" i="2" s="1"/>
  <c r="EN3050" i="2"/>
  <c r="EO3050" i="2" s="1"/>
  <c r="DZ3050" i="2"/>
  <c r="EA3050" i="2" s="1"/>
  <c r="EH3050" i="2"/>
  <c r="EI3050" i="2" s="1"/>
  <c r="EP3050" i="2"/>
  <c r="EQ3050" i="2" s="1"/>
  <c r="EB3050" i="2"/>
  <c r="EC3050" i="2" s="1"/>
  <c r="EJ3050" i="2"/>
  <c r="EK3050" i="2" s="1"/>
  <c r="ER3050" i="2"/>
  <c r="ES3050" i="2" s="1"/>
  <c r="ED3050" i="2"/>
  <c r="EE3050" i="2" s="1"/>
  <c r="EL3050" i="2"/>
  <c r="EM3050" i="2" s="1"/>
  <c r="DJ3042" i="2"/>
  <c r="DX3042" i="2"/>
  <c r="DY3042" i="2" s="1"/>
  <c r="EF3042" i="2"/>
  <c r="EG3042" i="2" s="1"/>
  <c r="EN3042" i="2"/>
  <c r="EO3042" i="2" s="1"/>
  <c r="DZ3042" i="2"/>
  <c r="EA3042" i="2" s="1"/>
  <c r="EH3042" i="2"/>
  <c r="EI3042" i="2" s="1"/>
  <c r="EP3042" i="2"/>
  <c r="EQ3042" i="2" s="1"/>
  <c r="EB3042" i="2"/>
  <c r="EC3042" i="2" s="1"/>
  <c r="EJ3042" i="2"/>
  <c r="EK3042" i="2" s="1"/>
  <c r="ER3042" i="2"/>
  <c r="ES3042" i="2" s="1"/>
  <c r="ED3042" i="2"/>
  <c r="EE3042" i="2" s="1"/>
  <c r="EL3042" i="2"/>
  <c r="EM3042" i="2" s="1"/>
  <c r="DJ3034" i="2"/>
  <c r="DX3034" i="2"/>
  <c r="DY3034" i="2" s="1"/>
  <c r="EF3034" i="2"/>
  <c r="EG3034" i="2" s="1"/>
  <c r="EN3034" i="2"/>
  <c r="EO3034" i="2" s="1"/>
  <c r="DZ3034" i="2"/>
  <c r="EA3034" i="2" s="1"/>
  <c r="EH3034" i="2"/>
  <c r="EI3034" i="2" s="1"/>
  <c r="EP3034" i="2"/>
  <c r="EQ3034" i="2" s="1"/>
  <c r="EB3034" i="2"/>
  <c r="EC3034" i="2" s="1"/>
  <c r="EJ3034" i="2"/>
  <c r="EK3034" i="2" s="1"/>
  <c r="ER3034" i="2"/>
  <c r="ES3034" i="2" s="1"/>
  <c r="ED3034" i="2"/>
  <c r="EE3034" i="2" s="1"/>
  <c r="EL3034" i="2"/>
  <c r="EM3034" i="2" s="1"/>
  <c r="DJ2819" i="2"/>
  <c r="EF2819" i="2"/>
  <c r="EG2819" i="2" s="1"/>
  <c r="EN2819" i="2"/>
  <c r="EO2819" i="2" s="1"/>
  <c r="EH2819" i="2"/>
  <c r="EI2819" i="2" s="1"/>
  <c r="EP2819" i="2"/>
  <c r="EQ2819" i="2" s="1"/>
  <c r="DX2819" i="2"/>
  <c r="DY2819" i="2" s="1"/>
  <c r="EB2819" i="2"/>
  <c r="EC2819" i="2" s="1"/>
  <c r="ED2819" i="2"/>
  <c r="EE2819" i="2" s="1"/>
  <c r="EL2819" i="2"/>
  <c r="EM2819" i="2" s="1"/>
  <c r="DZ2819" i="2"/>
  <c r="EA2819" i="2" s="1"/>
  <c r="EJ2819" i="2"/>
  <c r="EK2819" i="2" s="1"/>
  <c r="ER2819" i="2"/>
  <c r="ES2819" i="2" s="1"/>
  <c r="DJ2909" i="2"/>
  <c r="DZ2909" i="2"/>
  <c r="EA2909" i="2" s="1"/>
  <c r="EH2909" i="2"/>
  <c r="EI2909" i="2" s="1"/>
  <c r="EP2909" i="2"/>
  <c r="EQ2909" i="2" s="1"/>
  <c r="EB2909" i="2"/>
  <c r="EC2909" i="2" s="1"/>
  <c r="EJ2909" i="2"/>
  <c r="EK2909" i="2" s="1"/>
  <c r="ER2909" i="2"/>
  <c r="ES2909" i="2" s="1"/>
  <c r="DX2909" i="2"/>
  <c r="DY2909" i="2" s="1"/>
  <c r="EF2909" i="2"/>
  <c r="EG2909" i="2" s="1"/>
  <c r="EN2909" i="2"/>
  <c r="EO2909" i="2" s="1"/>
  <c r="EL2909" i="2"/>
  <c r="EM2909" i="2" s="1"/>
  <c r="ED2909" i="2"/>
  <c r="EE2909" i="2" s="1"/>
  <c r="DJ2936" i="2"/>
  <c r="DX2936" i="2"/>
  <c r="DY2936" i="2" s="1"/>
  <c r="EF2936" i="2"/>
  <c r="EG2936" i="2" s="1"/>
  <c r="EN2936" i="2"/>
  <c r="EO2936" i="2" s="1"/>
  <c r="DZ2936" i="2"/>
  <c r="EA2936" i="2" s="1"/>
  <c r="EH2936" i="2"/>
  <c r="EI2936" i="2" s="1"/>
  <c r="EP2936" i="2"/>
  <c r="EQ2936" i="2" s="1"/>
  <c r="ED2936" i="2"/>
  <c r="EE2936" i="2" s="1"/>
  <c r="EL2936" i="2"/>
  <c r="EM2936" i="2" s="1"/>
  <c r="EB2936" i="2"/>
  <c r="EC2936" i="2" s="1"/>
  <c r="EJ2936" i="2"/>
  <c r="EK2936" i="2" s="1"/>
  <c r="ER2936" i="2"/>
  <c r="ES2936" i="2" s="1"/>
  <c r="DJ2984" i="2"/>
  <c r="EH2984" i="2"/>
  <c r="EI2984" i="2" s="1"/>
  <c r="EJ2984" i="2"/>
  <c r="EK2984" i="2" s="1"/>
  <c r="DX2984" i="2"/>
  <c r="DY2984" i="2" s="1"/>
  <c r="EL2984" i="2"/>
  <c r="EM2984" i="2" s="1"/>
  <c r="DZ2984" i="2"/>
  <c r="EA2984" i="2" s="1"/>
  <c r="EB2984" i="2"/>
  <c r="EC2984" i="2" s="1"/>
  <c r="EN2984" i="2"/>
  <c r="EO2984" i="2" s="1"/>
  <c r="ED2984" i="2"/>
  <c r="EE2984" i="2" s="1"/>
  <c r="EP2984" i="2"/>
  <c r="EQ2984" i="2" s="1"/>
  <c r="ER2984" i="2"/>
  <c r="ES2984" i="2" s="1"/>
  <c r="EF2984" i="2"/>
  <c r="EG2984" i="2" s="1"/>
  <c r="DJ2793" i="2"/>
  <c r="ED2793" i="2"/>
  <c r="EE2793" i="2" s="1"/>
  <c r="EL2793" i="2"/>
  <c r="EM2793" i="2" s="1"/>
  <c r="DZ2793" i="2"/>
  <c r="EA2793" i="2" s="1"/>
  <c r="EH2793" i="2"/>
  <c r="EI2793" i="2" s="1"/>
  <c r="EB2793" i="2"/>
  <c r="EC2793" i="2" s="1"/>
  <c r="EN2793" i="2"/>
  <c r="EO2793" i="2" s="1"/>
  <c r="EP2793" i="2"/>
  <c r="EQ2793" i="2" s="1"/>
  <c r="EF2793" i="2"/>
  <c r="EG2793" i="2" s="1"/>
  <c r="ER2793" i="2"/>
  <c r="ES2793" i="2" s="1"/>
  <c r="DX2793" i="2"/>
  <c r="DY2793" i="2" s="1"/>
  <c r="EJ2793" i="2"/>
  <c r="EK2793" i="2" s="1"/>
  <c r="DJ2869" i="2"/>
  <c r="DX2869" i="2"/>
  <c r="DY2869" i="2" s="1"/>
  <c r="EF2869" i="2"/>
  <c r="EG2869" i="2" s="1"/>
  <c r="ER2869" i="2"/>
  <c r="ES2869" i="2" s="1"/>
  <c r="EH2869" i="2"/>
  <c r="EI2869" i="2" s="1"/>
  <c r="DZ2869" i="2"/>
  <c r="EA2869" i="2" s="1"/>
  <c r="EB2869" i="2"/>
  <c r="EC2869" i="2" s="1"/>
  <c r="EL2869" i="2"/>
  <c r="EM2869" i="2" s="1"/>
  <c r="EN2869" i="2"/>
  <c r="EO2869" i="2" s="1"/>
  <c r="ED2869" i="2"/>
  <c r="EE2869" i="2" s="1"/>
  <c r="EP2869" i="2"/>
  <c r="EQ2869" i="2" s="1"/>
  <c r="EJ2869" i="2"/>
  <c r="EK2869" i="2" s="1"/>
  <c r="DJ2900" i="2"/>
  <c r="EL2900" i="2"/>
  <c r="EM2900" i="2" s="1"/>
  <c r="DZ2900" i="2"/>
  <c r="EA2900" i="2" s="1"/>
  <c r="EN2900" i="2"/>
  <c r="EO2900" i="2" s="1"/>
  <c r="EB2900" i="2"/>
  <c r="EC2900" i="2" s="1"/>
  <c r="ED2900" i="2"/>
  <c r="EE2900" i="2" s="1"/>
  <c r="EP2900" i="2"/>
  <c r="EQ2900" i="2" s="1"/>
  <c r="ER2900" i="2"/>
  <c r="ES2900" i="2" s="1"/>
  <c r="EH2900" i="2"/>
  <c r="EI2900" i="2" s="1"/>
  <c r="DX2900" i="2"/>
  <c r="DY2900" i="2" s="1"/>
  <c r="EF2900" i="2"/>
  <c r="EG2900" i="2" s="1"/>
  <c r="EJ2900" i="2"/>
  <c r="EK2900" i="2" s="1"/>
  <c r="DJ2884" i="2"/>
  <c r="ED2884" i="2"/>
  <c r="EE2884" i="2" s="1"/>
  <c r="EP2884" i="2"/>
  <c r="EQ2884" i="2" s="1"/>
  <c r="EF2884" i="2"/>
  <c r="EG2884" i="2" s="1"/>
  <c r="ER2884" i="2"/>
  <c r="ES2884" i="2" s="1"/>
  <c r="EH2884" i="2"/>
  <c r="EI2884" i="2" s="1"/>
  <c r="EL2884" i="2"/>
  <c r="EM2884" i="2" s="1"/>
  <c r="DZ2884" i="2"/>
  <c r="EA2884" i="2" s="1"/>
  <c r="EN2884" i="2"/>
  <c r="EO2884" i="2" s="1"/>
  <c r="DX2884" i="2"/>
  <c r="DY2884" i="2" s="1"/>
  <c r="EB2884" i="2"/>
  <c r="EC2884" i="2" s="1"/>
  <c r="EJ2884" i="2"/>
  <c r="EK2884" i="2" s="1"/>
  <c r="DJ2800" i="2"/>
  <c r="DZ2800" i="2"/>
  <c r="EA2800" i="2" s="1"/>
  <c r="ER2800" i="2"/>
  <c r="ES2800" i="2" s="1"/>
  <c r="ED2800" i="2"/>
  <c r="EE2800" i="2" s="1"/>
  <c r="EN2800" i="2"/>
  <c r="EO2800" i="2" s="1"/>
  <c r="EL2800" i="2"/>
  <c r="EM2800" i="2" s="1"/>
  <c r="EB2800" i="2"/>
  <c r="EC2800" i="2" s="1"/>
  <c r="EP2800" i="2"/>
  <c r="EQ2800" i="2" s="1"/>
  <c r="EF2800" i="2"/>
  <c r="EG2800" i="2" s="1"/>
  <c r="EH2800" i="2"/>
  <c r="EI2800" i="2" s="1"/>
  <c r="DX2800" i="2"/>
  <c r="DY2800" i="2" s="1"/>
  <c r="EJ2800" i="2"/>
  <c r="EK2800" i="2" s="1"/>
  <c r="DJ2791" i="2"/>
  <c r="EN2791" i="2"/>
  <c r="EO2791" i="2" s="1"/>
  <c r="ER2791" i="2"/>
  <c r="ES2791" i="2" s="1"/>
  <c r="ED2791" i="2"/>
  <c r="EE2791" i="2" s="1"/>
  <c r="EP2791" i="2"/>
  <c r="EQ2791" i="2" s="1"/>
  <c r="EF2791" i="2"/>
  <c r="EG2791" i="2" s="1"/>
  <c r="EJ2791" i="2"/>
  <c r="EK2791" i="2" s="1"/>
  <c r="DZ2791" i="2"/>
  <c r="EA2791" i="2" s="1"/>
  <c r="EL2791" i="2"/>
  <c r="EM2791" i="2" s="1"/>
  <c r="EB2791" i="2"/>
  <c r="EC2791" i="2" s="1"/>
  <c r="DX2791" i="2"/>
  <c r="DY2791" i="2" s="1"/>
  <c r="EH2791" i="2"/>
  <c r="EI2791" i="2" s="1"/>
  <c r="DJ2841" i="2"/>
  <c r="EF2841" i="2"/>
  <c r="EG2841" i="2" s="1"/>
  <c r="EN2841" i="2"/>
  <c r="EO2841" i="2" s="1"/>
  <c r="DX2841" i="2"/>
  <c r="DY2841" i="2" s="1"/>
  <c r="EP2841" i="2"/>
  <c r="EQ2841" i="2" s="1"/>
  <c r="DZ2841" i="2"/>
  <c r="EA2841" i="2" s="1"/>
  <c r="EH2841" i="2"/>
  <c r="EI2841" i="2" s="1"/>
  <c r="EB2841" i="2"/>
  <c r="EC2841" i="2" s="1"/>
  <c r="EJ2841" i="2"/>
  <c r="EK2841" i="2" s="1"/>
  <c r="ED2841" i="2"/>
  <c r="EE2841" i="2" s="1"/>
  <c r="EL2841" i="2"/>
  <c r="EM2841" i="2" s="1"/>
  <c r="ER2841" i="2"/>
  <c r="ES2841" i="2" s="1"/>
  <c r="DJ2833" i="2"/>
  <c r="DZ2833" i="2"/>
  <c r="EA2833" i="2" s="1"/>
  <c r="EL2833" i="2"/>
  <c r="EM2833" i="2" s="1"/>
  <c r="EN2833" i="2"/>
  <c r="EO2833" i="2" s="1"/>
  <c r="EB2833" i="2"/>
  <c r="EC2833" i="2" s="1"/>
  <c r="EP2833" i="2"/>
  <c r="EQ2833" i="2" s="1"/>
  <c r="ED2833" i="2"/>
  <c r="EE2833" i="2" s="1"/>
  <c r="EH2833" i="2"/>
  <c r="EI2833" i="2" s="1"/>
  <c r="DX2833" i="2"/>
  <c r="DY2833" i="2" s="1"/>
  <c r="EJ2833" i="2"/>
  <c r="EK2833" i="2" s="1"/>
  <c r="EF2833" i="2"/>
  <c r="EG2833" i="2" s="1"/>
  <c r="ER2833" i="2"/>
  <c r="ES2833" i="2" s="1"/>
  <c r="DJ2825" i="2"/>
  <c r="ER2825" i="2"/>
  <c r="ES2825" i="2" s="1"/>
  <c r="EB2825" i="2"/>
  <c r="EC2825" i="2" s="1"/>
  <c r="EJ2825" i="2"/>
  <c r="EK2825" i="2" s="1"/>
  <c r="ED2825" i="2"/>
  <c r="EE2825" i="2" s="1"/>
  <c r="EL2825" i="2"/>
  <c r="EM2825" i="2" s="1"/>
  <c r="EF2825" i="2"/>
  <c r="EG2825" i="2" s="1"/>
  <c r="EN2825" i="2"/>
  <c r="EO2825" i="2" s="1"/>
  <c r="DX2825" i="2"/>
  <c r="DY2825" i="2" s="1"/>
  <c r="EP2825" i="2"/>
  <c r="EQ2825" i="2" s="1"/>
  <c r="DZ2825" i="2"/>
  <c r="EA2825" i="2" s="1"/>
  <c r="EH2825" i="2"/>
  <c r="EI2825" i="2" s="1"/>
  <c r="DJ2848" i="2"/>
  <c r="DX2848" i="2"/>
  <c r="DY2848" i="2" s="1"/>
  <c r="EJ2848" i="2"/>
  <c r="EK2848" i="2" s="1"/>
  <c r="ER2848" i="2"/>
  <c r="ES2848" i="2" s="1"/>
  <c r="DZ2848" i="2"/>
  <c r="EA2848" i="2" s="1"/>
  <c r="EB2848" i="2"/>
  <c r="EC2848" i="2" s="1"/>
  <c r="EL2848" i="2"/>
  <c r="EM2848" i="2" s="1"/>
  <c r="EF2848" i="2"/>
  <c r="EG2848" i="2" s="1"/>
  <c r="EN2848" i="2"/>
  <c r="EO2848" i="2" s="1"/>
  <c r="EH2848" i="2"/>
  <c r="EI2848" i="2" s="1"/>
  <c r="EP2848" i="2"/>
  <c r="EQ2848" i="2" s="1"/>
  <c r="ED2848" i="2"/>
  <c r="EE2848" i="2" s="1"/>
  <c r="DJ2852" i="2"/>
  <c r="DZ2852" i="2"/>
  <c r="EA2852" i="2" s="1"/>
  <c r="EN2852" i="2"/>
  <c r="EO2852" i="2" s="1"/>
  <c r="EB2852" i="2"/>
  <c r="EC2852" i="2" s="1"/>
  <c r="ED2852" i="2"/>
  <c r="EE2852" i="2" s="1"/>
  <c r="EP2852" i="2"/>
  <c r="EQ2852" i="2" s="1"/>
  <c r="EF2852" i="2"/>
  <c r="EG2852" i="2" s="1"/>
  <c r="EH2852" i="2"/>
  <c r="EI2852" i="2" s="1"/>
  <c r="DX2852" i="2"/>
  <c r="DY2852" i="2" s="1"/>
  <c r="EJ2852" i="2"/>
  <c r="EK2852" i="2" s="1"/>
  <c r="EL2852" i="2"/>
  <c r="EM2852" i="2" s="1"/>
  <c r="ER2852" i="2"/>
  <c r="ES2852" i="2" s="1"/>
  <c r="DJ2864" i="2"/>
  <c r="EF2864" i="2"/>
  <c r="EG2864" i="2" s="1"/>
  <c r="EN2864" i="2"/>
  <c r="EO2864" i="2" s="1"/>
  <c r="EH2864" i="2"/>
  <c r="EI2864" i="2" s="1"/>
  <c r="EP2864" i="2"/>
  <c r="EQ2864" i="2" s="1"/>
  <c r="DX2864" i="2"/>
  <c r="DY2864" i="2" s="1"/>
  <c r="DZ2864" i="2"/>
  <c r="EA2864" i="2" s="1"/>
  <c r="EB2864" i="2"/>
  <c r="EC2864" i="2" s="1"/>
  <c r="EL2864" i="2"/>
  <c r="EM2864" i="2" s="1"/>
  <c r="ED2864" i="2"/>
  <c r="EE2864" i="2" s="1"/>
  <c r="EJ2864" i="2"/>
  <c r="EK2864" i="2" s="1"/>
  <c r="ER2864" i="2"/>
  <c r="ES2864" i="2" s="1"/>
  <c r="DJ2868" i="2"/>
  <c r="EH2868" i="2"/>
  <c r="EI2868" i="2" s="1"/>
  <c r="DX2868" i="2"/>
  <c r="DY2868" i="2" s="1"/>
  <c r="EJ2868" i="2"/>
  <c r="EK2868" i="2" s="1"/>
  <c r="EL2868" i="2"/>
  <c r="EM2868" i="2" s="1"/>
  <c r="DZ2868" i="2"/>
  <c r="EA2868" i="2" s="1"/>
  <c r="EN2868" i="2"/>
  <c r="EO2868" i="2" s="1"/>
  <c r="ED2868" i="2"/>
  <c r="EE2868" i="2" s="1"/>
  <c r="EP2868" i="2"/>
  <c r="EQ2868" i="2" s="1"/>
  <c r="EF2868" i="2"/>
  <c r="EG2868" i="2" s="1"/>
  <c r="ER2868" i="2"/>
  <c r="ES2868" i="2" s="1"/>
  <c r="EB2868" i="2"/>
  <c r="EC2868" i="2" s="1"/>
  <c r="DJ2923" i="2"/>
  <c r="ED2923" i="2"/>
  <c r="EE2923" i="2" s="1"/>
  <c r="EL2923" i="2"/>
  <c r="EM2923" i="2" s="1"/>
  <c r="DX2923" i="2"/>
  <c r="DY2923" i="2" s="1"/>
  <c r="EF2923" i="2"/>
  <c r="EG2923" i="2" s="1"/>
  <c r="EN2923" i="2"/>
  <c r="EO2923" i="2" s="1"/>
  <c r="EB2923" i="2"/>
  <c r="EC2923" i="2" s="1"/>
  <c r="EJ2923" i="2"/>
  <c r="EK2923" i="2" s="1"/>
  <c r="ER2923" i="2"/>
  <c r="ES2923" i="2" s="1"/>
  <c r="DZ2923" i="2"/>
  <c r="EA2923" i="2" s="1"/>
  <c r="EH2923" i="2"/>
  <c r="EI2923" i="2" s="1"/>
  <c r="EP2923" i="2"/>
  <c r="EQ2923" i="2" s="1"/>
  <c r="DJ2915" i="2"/>
  <c r="ED2915" i="2"/>
  <c r="EE2915" i="2" s="1"/>
  <c r="EL2915" i="2"/>
  <c r="EM2915" i="2" s="1"/>
  <c r="DX2915" i="2"/>
  <c r="DY2915" i="2" s="1"/>
  <c r="EF2915" i="2"/>
  <c r="EG2915" i="2" s="1"/>
  <c r="EN2915" i="2"/>
  <c r="EO2915" i="2" s="1"/>
  <c r="EB2915" i="2"/>
  <c r="EC2915" i="2" s="1"/>
  <c r="EJ2915" i="2"/>
  <c r="EK2915" i="2" s="1"/>
  <c r="ER2915" i="2"/>
  <c r="ES2915" i="2" s="1"/>
  <c r="EH2915" i="2"/>
  <c r="EI2915" i="2" s="1"/>
  <c r="EP2915" i="2"/>
  <c r="EQ2915" i="2" s="1"/>
  <c r="DZ2915" i="2"/>
  <c r="EA2915" i="2" s="1"/>
  <c r="DJ2907" i="2"/>
  <c r="ED2907" i="2"/>
  <c r="EE2907" i="2" s="1"/>
  <c r="EL2907" i="2"/>
  <c r="EM2907" i="2" s="1"/>
  <c r="DX2907" i="2"/>
  <c r="DY2907" i="2" s="1"/>
  <c r="EF2907" i="2"/>
  <c r="EG2907" i="2" s="1"/>
  <c r="EN2907" i="2"/>
  <c r="EO2907" i="2" s="1"/>
  <c r="EB2907" i="2"/>
  <c r="EC2907" i="2" s="1"/>
  <c r="EJ2907" i="2"/>
  <c r="EK2907" i="2" s="1"/>
  <c r="ER2907" i="2"/>
  <c r="ES2907" i="2" s="1"/>
  <c r="DZ2907" i="2"/>
  <c r="EA2907" i="2" s="1"/>
  <c r="EH2907" i="2"/>
  <c r="EI2907" i="2" s="1"/>
  <c r="EP2907" i="2"/>
  <c r="EQ2907" i="2" s="1"/>
  <c r="DJ2899" i="2"/>
  <c r="ED2899" i="2"/>
  <c r="EE2899" i="2" s="1"/>
  <c r="EL2899" i="2"/>
  <c r="EM2899" i="2" s="1"/>
  <c r="EF2899" i="2"/>
  <c r="EG2899" i="2" s="1"/>
  <c r="EN2899" i="2"/>
  <c r="EO2899" i="2" s="1"/>
  <c r="DX2899" i="2"/>
  <c r="DY2899" i="2" s="1"/>
  <c r="DZ2899" i="2"/>
  <c r="EA2899" i="2" s="1"/>
  <c r="EJ2899" i="2"/>
  <c r="EK2899" i="2" s="1"/>
  <c r="ER2899" i="2"/>
  <c r="ES2899" i="2" s="1"/>
  <c r="EP2899" i="2"/>
  <c r="EQ2899" i="2" s="1"/>
  <c r="EB2899" i="2"/>
  <c r="EC2899" i="2" s="1"/>
  <c r="EH2899" i="2"/>
  <c r="EI2899" i="2" s="1"/>
  <c r="DJ2891" i="2"/>
  <c r="EB2891" i="2"/>
  <c r="EC2891" i="2" s="1"/>
  <c r="EN2891" i="2"/>
  <c r="EO2891" i="2" s="1"/>
  <c r="ED2891" i="2"/>
  <c r="EE2891" i="2" s="1"/>
  <c r="EP2891" i="2"/>
  <c r="EQ2891" i="2" s="1"/>
  <c r="ER2891" i="2"/>
  <c r="ES2891" i="2" s="1"/>
  <c r="EF2891" i="2"/>
  <c r="EG2891" i="2" s="1"/>
  <c r="EJ2891" i="2"/>
  <c r="EK2891" i="2" s="1"/>
  <c r="DZ2891" i="2"/>
  <c r="EA2891" i="2" s="1"/>
  <c r="EL2891" i="2"/>
  <c r="EM2891" i="2" s="1"/>
  <c r="DX2891" i="2"/>
  <c r="DY2891" i="2" s="1"/>
  <c r="EH2891" i="2"/>
  <c r="EI2891" i="2" s="1"/>
  <c r="DJ2883" i="2"/>
  <c r="EH2883" i="2"/>
  <c r="EI2883" i="2" s="1"/>
  <c r="EP2883" i="2"/>
  <c r="EQ2883" i="2" s="1"/>
  <c r="DX2883" i="2"/>
  <c r="DY2883" i="2" s="1"/>
  <c r="DZ2883" i="2"/>
  <c r="EA2883" i="2" s="1"/>
  <c r="EJ2883" i="2"/>
  <c r="EK2883" i="2" s="1"/>
  <c r="ER2883" i="2"/>
  <c r="ES2883" i="2" s="1"/>
  <c r="ED2883" i="2"/>
  <c r="EE2883" i="2" s="1"/>
  <c r="EL2883" i="2"/>
  <c r="EM2883" i="2" s="1"/>
  <c r="EB2883" i="2"/>
  <c r="EC2883" i="2" s="1"/>
  <c r="EF2883" i="2"/>
  <c r="EG2883" i="2" s="1"/>
  <c r="EN2883" i="2"/>
  <c r="EO2883" i="2" s="1"/>
  <c r="BD2536" i="2"/>
  <c r="DX2536" i="2" s="1"/>
  <c r="DY2536" i="2" s="1"/>
  <c r="EG2536" i="2"/>
  <c r="EO2536" i="2"/>
  <c r="EM2536" i="2"/>
  <c r="EA2536" i="2"/>
  <c r="EI2536" i="2"/>
  <c r="EQ2536" i="2"/>
  <c r="ES2536" i="2"/>
  <c r="EC2536" i="2"/>
  <c r="EE2536" i="2"/>
  <c r="EK2536" i="2"/>
  <c r="DJ2933" i="2"/>
  <c r="DZ2933" i="2"/>
  <c r="EA2933" i="2" s="1"/>
  <c r="EH2933" i="2"/>
  <c r="EI2933" i="2" s="1"/>
  <c r="EP2933" i="2"/>
  <c r="EQ2933" i="2" s="1"/>
  <c r="EB2933" i="2"/>
  <c r="EC2933" i="2" s="1"/>
  <c r="EJ2933" i="2"/>
  <c r="EK2933" i="2" s="1"/>
  <c r="ER2933" i="2"/>
  <c r="ES2933" i="2" s="1"/>
  <c r="DX2933" i="2"/>
  <c r="DY2933" i="2" s="1"/>
  <c r="EF2933" i="2"/>
  <c r="EG2933" i="2" s="1"/>
  <c r="EN2933" i="2"/>
  <c r="EO2933" i="2" s="1"/>
  <c r="ED2933" i="2"/>
  <c r="EE2933" i="2" s="1"/>
  <c r="EL2933" i="2"/>
  <c r="EM2933" i="2" s="1"/>
  <c r="DJ2935" i="2"/>
  <c r="ED2935" i="2"/>
  <c r="EE2935" i="2" s="1"/>
  <c r="EL2935" i="2"/>
  <c r="EM2935" i="2" s="1"/>
  <c r="DX2935" i="2"/>
  <c r="DY2935" i="2" s="1"/>
  <c r="EF2935" i="2"/>
  <c r="EG2935" i="2" s="1"/>
  <c r="EN2935" i="2"/>
  <c r="EO2935" i="2" s="1"/>
  <c r="EB2935" i="2"/>
  <c r="EC2935" i="2" s="1"/>
  <c r="EJ2935" i="2"/>
  <c r="EK2935" i="2" s="1"/>
  <c r="ER2935" i="2"/>
  <c r="ES2935" i="2" s="1"/>
  <c r="EP2935" i="2"/>
  <c r="EQ2935" i="2" s="1"/>
  <c r="DZ2935" i="2"/>
  <c r="EA2935" i="2" s="1"/>
  <c r="EH2935" i="2"/>
  <c r="EI2935" i="2" s="1"/>
  <c r="DJ2955" i="2"/>
  <c r="DX2955" i="2"/>
  <c r="DY2955" i="2" s="1"/>
  <c r="EF2955" i="2"/>
  <c r="EG2955" i="2" s="1"/>
  <c r="EN2955" i="2"/>
  <c r="EO2955" i="2" s="1"/>
  <c r="EB2955" i="2"/>
  <c r="EC2955" i="2" s="1"/>
  <c r="EJ2955" i="2"/>
  <c r="EK2955" i="2" s="1"/>
  <c r="ER2955" i="2"/>
  <c r="ES2955" i="2" s="1"/>
  <c r="DZ2955" i="2"/>
  <c r="EA2955" i="2" s="1"/>
  <c r="ED2955" i="2"/>
  <c r="EE2955" i="2" s="1"/>
  <c r="EH2955" i="2"/>
  <c r="EI2955" i="2" s="1"/>
  <c r="EL2955" i="2"/>
  <c r="EM2955" i="2" s="1"/>
  <c r="EP2955" i="2"/>
  <c r="EQ2955" i="2" s="1"/>
  <c r="DJ2946" i="2"/>
  <c r="EB2946" i="2"/>
  <c r="EC2946" i="2" s="1"/>
  <c r="EJ2946" i="2"/>
  <c r="EK2946" i="2" s="1"/>
  <c r="ER2946" i="2"/>
  <c r="ES2946" i="2" s="1"/>
  <c r="ED2946" i="2"/>
  <c r="EE2946" i="2" s="1"/>
  <c r="EL2946" i="2"/>
  <c r="EM2946" i="2" s="1"/>
  <c r="DZ2946" i="2"/>
  <c r="EA2946" i="2" s="1"/>
  <c r="EH2946" i="2"/>
  <c r="EI2946" i="2" s="1"/>
  <c r="EP2946" i="2"/>
  <c r="EQ2946" i="2" s="1"/>
  <c r="DX2946" i="2"/>
  <c r="DY2946" i="2" s="1"/>
  <c r="EF2946" i="2"/>
  <c r="EG2946" i="2" s="1"/>
  <c r="EN2946" i="2"/>
  <c r="EO2946" i="2" s="1"/>
  <c r="DJ2962" i="2"/>
  <c r="ED2962" i="2"/>
  <c r="EE2962" i="2" s="1"/>
  <c r="EL2962" i="2"/>
  <c r="EM2962" i="2" s="1"/>
  <c r="DZ2962" i="2"/>
  <c r="EA2962" i="2" s="1"/>
  <c r="EH2962" i="2"/>
  <c r="EI2962" i="2" s="1"/>
  <c r="EP2962" i="2"/>
  <c r="EQ2962" i="2" s="1"/>
  <c r="EN2962" i="2"/>
  <c r="EO2962" i="2" s="1"/>
  <c r="DX2962" i="2"/>
  <c r="DY2962" i="2" s="1"/>
  <c r="ER2962" i="2"/>
  <c r="ES2962" i="2" s="1"/>
  <c r="EB2962" i="2"/>
  <c r="EC2962" i="2" s="1"/>
  <c r="EF2962" i="2"/>
  <c r="EG2962" i="2" s="1"/>
  <c r="EJ2962" i="2"/>
  <c r="EK2962" i="2" s="1"/>
  <c r="DJ2976" i="2"/>
  <c r="ER2976" i="2"/>
  <c r="ES2976" i="2" s="1"/>
  <c r="EF2976" i="2"/>
  <c r="EG2976" i="2" s="1"/>
  <c r="EH2976" i="2"/>
  <c r="EI2976" i="2" s="1"/>
  <c r="EJ2976" i="2"/>
  <c r="EK2976" i="2" s="1"/>
  <c r="DX2976" i="2"/>
  <c r="DY2976" i="2" s="1"/>
  <c r="EL2976" i="2"/>
  <c r="EM2976" i="2" s="1"/>
  <c r="DZ2976" i="2"/>
  <c r="EA2976" i="2" s="1"/>
  <c r="EB2976" i="2"/>
  <c r="EC2976" i="2" s="1"/>
  <c r="EN2976" i="2"/>
  <c r="EO2976" i="2" s="1"/>
  <c r="ED2976" i="2"/>
  <c r="EE2976" i="2" s="1"/>
  <c r="EP2976" i="2"/>
  <c r="EQ2976" i="2" s="1"/>
  <c r="DJ2968" i="2"/>
  <c r="ED2968" i="2"/>
  <c r="EE2968" i="2" s="1"/>
  <c r="EL2968" i="2"/>
  <c r="EM2968" i="2" s="1"/>
  <c r="EJ2968" i="2"/>
  <c r="EK2968" i="2" s="1"/>
  <c r="DX2968" i="2"/>
  <c r="DY2968" i="2" s="1"/>
  <c r="EN2968" i="2"/>
  <c r="EO2968" i="2" s="1"/>
  <c r="DZ2968" i="2"/>
  <c r="EA2968" i="2" s="1"/>
  <c r="EP2968" i="2"/>
  <c r="EQ2968" i="2" s="1"/>
  <c r="EB2968" i="2"/>
  <c r="EC2968" i="2" s="1"/>
  <c r="ER2968" i="2"/>
  <c r="ES2968" i="2" s="1"/>
  <c r="EF2968" i="2"/>
  <c r="EG2968" i="2" s="1"/>
  <c r="EH2968" i="2"/>
  <c r="EI2968" i="2" s="1"/>
  <c r="DJ2995" i="2"/>
  <c r="DZ2995" i="2"/>
  <c r="EA2995" i="2" s="1"/>
  <c r="EH2995" i="2"/>
  <c r="EI2995" i="2" s="1"/>
  <c r="EP2995" i="2"/>
  <c r="EQ2995" i="2" s="1"/>
  <c r="EB2995" i="2"/>
  <c r="EC2995" i="2" s="1"/>
  <c r="EJ2995" i="2"/>
  <c r="EK2995" i="2" s="1"/>
  <c r="ER2995" i="2"/>
  <c r="ES2995" i="2" s="1"/>
  <c r="ED2995" i="2"/>
  <c r="EE2995" i="2" s="1"/>
  <c r="EL2995" i="2"/>
  <c r="EM2995" i="2" s="1"/>
  <c r="DX2995" i="2"/>
  <c r="DY2995" i="2" s="1"/>
  <c r="EF2995" i="2"/>
  <c r="EG2995" i="2" s="1"/>
  <c r="EN2995" i="2"/>
  <c r="EO2995" i="2" s="1"/>
  <c r="DJ2987" i="2"/>
  <c r="DZ2987" i="2"/>
  <c r="EA2987" i="2" s="1"/>
  <c r="EB2987" i="2"/>
  <c r="EC2987" i="2" s="1"/>
  <c r="EL2987" i="2"/>
  <c r="EM2987" i="2" s="1"/>
  <c r="ED2987" i="2"/>
  <c r="EE2987" i="2" s="1"/>
  <c r="EN2987" i="2"/>
  <c r="EO2987" i="2" s="1"/>
  <c r="EP2987" i="2"/>
  <c r="EQ2987" i="2" s="1"/>
  <c r="EF2987" i="2"/>
  <c r="EG2987" i="2" s="1"/>
  <c r="ER2987" i="2"/>
  <c r="ES2987" i="2" s="1"/>
  <c r="EH2987" i="2"/>
  <c r="EI2987" i="2" s="1"/>
  <c r="DX2987" i="2"/>
  <c r="DY2987" i="2" s="1"/>
  <c r="EJ2987" i="2"/>
  <c r="EK2987" i="2" s="1"/>
  <c r="DJ3057" i="2"/>
  <c r="ED3057" i="2"/>
  <c r="EE3057" i="2" s="1"/>
  <c r="EL3057" i="2"/>
  <c r="EM3057" i="2" s="1"/>
  <c r="DX3057" i="2"/>
  <c r="DY3057" i="2" s="1"/>
  <c r="EF3057" i="2"/>
  <c r="EG3057" i="2" s="1"/>
  <c r="EN3057" i="2"/>
  <c r="EO3057" i="2" s="1"/>
  <c r="DZ3057" i="2"/>
  <c r="EA3057" i="2" s="1"/>
  <c r="EH3057" i="2"/>
  <c r="EI3057" i="2" s="1"/>
  <c r="EP3057" i="2"/>
  <c r="EQ3057" i="2" s="1"/>
  <c r="EB3057" i="2"/>
  <c r="EC3057" i="2" s="1"/>
  <c r="EJ3057" i="2"/>
  <c r="EK3057" i="2" s="1"/>
  <c r="ER3057" i="2"/>
  <c r="ES3057" i="2" s="1"/>
  <c r="DJ3049" i="2"/>
  <c r="ED3049" i="2"/>
  <c r="EE3049" i="2" s="1"/>
  <c r="EL3049" i="2"/>
  <c r="EM3049" i="2" s="1"/>
  <c r="DX3049" i="2"/>
  <c r="DY3049" i="2" s="1"/>
  <c r="EF3049" i="2"/>
  <c r="EG3049" i="2" s="1"/>
  <c r="EN3049" i="2"/>
  <c r="EO3049" i="2" s="1"/>
  <c r="DZ3049" i="2"/>
  <c r="EA3049" i="2" s="1"/>
  <c r="EH3049" i="2"/>
  <c r="EI3049" i="2" s="1"/>
  <c r="EP3049" i="2"/>
  <c r="EQ3049" i="2" s="1"/>
  <c r="EB3049" i="2"/>
  <c r="EC3049" i="2" s="1"/>
  <c r="EJ3049" i="2"/>
  <c r="EK3049" i="2" s="1"/>
  <c r="ER3049" i="2"/>
  <c r="ES3049" i="2" s="1"/>
  <c r="DJ3041" i="2"/>
  <c r="ED3041" i="2"/>
  <c r="EE3041" i="2" s="1"/>
  <c r="EL3041" i="2"/>
  <c r="EM3041" i="2" s="1"/>
  <c r="DX3041" i="2"/>
  <c r="DY3041" i="2" s="1"/>
  <c r="EF3041" i="2"/>
  <c r="EG3041" i="2" s="1"/>
  <c r="EN3041" i="2"/>
  <c r="EO3041" i="2" s="1"/>
  <c r="DZ3041" i="2"/>
  <c r="EA3041" i="2" s="1"/>
  <c r="EH3041" i="2"/>
  <c r="EI3041" i="2" s="1"/>
  <c r="EP3041" i="2"/>
  <c r="EQ3041" i="2" s="1"/>
  <c r="EB3041" i="2"/>
  <c r="EC3041" i="2" s="1"/>
  <c r="EJ3041" i="2"/>
  <c r="EK3041" i="2" s="1"/>
  <c r="ER3041" i="2"/>
  <c r="ES3041" i="2" s="1"/>
  <c r="DJ3033" i="2"/>
  <c r="ED3033" i="2"/>
  <c r="EE3033" i="2" s="1"/>
  <c r="EL3033" i="2"/>
  <c r="EM3033" i="2" s="1"/>
  <c r="DX3033" i="2"/>
  <c r="DY3033" i="2" s="1"/>
  <c r="EF3033" i="2"/>
  <c r="EG3033" i="2" s="1"/>
  <c r="EN3033" i="2"/>
  <c r="EO3033" i="2" s="1"/>
  <c r="DZ3033" i="2"/>
  <c r="EA3033" i="2" s="1"/>
  <c r="EH3033" i="2"/>
  <c r="EI3033" i="2" s="1"/>
  <c r="EP3033" i="2"/>
  <c r="EQ3033" i="2" s="1"/>
  <c r="EB3033" i="2"/>
  <c r="EC3033" i="2" s="1"/>
  <c r="EJ3033" i="2"/>
  <c r="EK3033" i="2" s="1"/>
  <c r="ER3033" i="2"/>
  <c r="ES3033" i="2" s="1"/>
  <c r="DJ2794" i="2"/>
  <c r="EH2794" i="2"/>
  <c r="EI2794" i="2" s="1"/>
  <c r="ED2794" i="2"/>
  <c r="EE2794" i="2" s="1"/>
  <c r="EP2794" i="2"/>
  <c r="EQ2794" i="2" s="1"/>
  <c r="EF2794" i="2"/>
  <c r="EG2794" i="2" s="1"/>
  <c r="ER2794" i="2"/>
  <c r="ES2794" i="2" s="1"/>
  <c r="DX2794" i="2"/>
  <c r="DY2794" i="2" s="1"/>
  <c r="DZ2794" i="2"/>
  <c r="EA2794" i="2" s="1"/>
  <c r="EL2794" i="2"/>
  <c r="EM2794" i="2" s="1"/>
  <c r="EB2794" i="2"/>
  <c r="EC2794" i="2" s="1"/>
  <c r="EN2794" i="2"/>
  <c r="EO2794" i="2" s="1"/>
  <c r="EJ2794" i="2"/>
  <c r="EK2794" i="2" s="1"/>
  <c r="DJ2940" i="2"/>
  <c r="DX2940" i="2"/>
  <c r="DY2940" i="2" s="1"/>
  <c r="EF2940" i="2"/>
  <c r="EG2940" i="2" s="1"/>
  <c r="EN2940" i="2"/>
  <c r="EO2940" i="2" s="1"/>
  <c r="DZ2940" i="2"/>
  <c r="EA2940" i="2" s="1"/>
  <c r="EH2940" i="2"/>
  <c r="EI2940" i="2" s="1"/>
  <c r="EP2940" i="2"/>
  <c r="EQ2940" i="2" s="1"/>
  <c r="ED2940" i="2"/>
  <c r="EE2940" i="2" s="1"/>
  <c r="EL2940" i="2"/>
  <c r="EM2940" i="2" s="1"/>
  <c r="EB2940" i="2"/>
  <c r="EC2940" i="2" s="1"/>
  <c r="EJ2940" i="2"/>
  <c r="EK2940" i="2" s="1"/>
  <c r="ER2940" i="2"/>
  <c r="ES2940" i="2" s="1"/>
  <c r="DJ3043" i="2"/>
  <c r="DZ3043" i="2"/>
  <c r="EA3043" i="2" s="1"/>
  <c r="EH3043" i="2"/>
  <c r="EI3043" i="2" s="1"/>
  <c r="EP3043" i="2"/>
  <c r="EQ3043" i="2" s="1"/>
  <c r="EB3043" i="2"/>
  <c r="EC3043" i="2" s="1"/>
  <c r="EJ3043" i="2"/>
  <c r="EK3043" i="2" s="1"/>
  <c r="ER3043" i="2"/>
  <c r="ES3043" i="2" s="1"/>
  <c r="ED3043" i="2"/>
  <c r="EE3043" i="2" s="1"/>
  <c r="EL3043" i="2"/>
  <c r="EM3043" i="2" s="1"/>
  <c r="DX3043" i="2"/>
  <c r="DY3043" i="2" s="1"/>
  <c r="EF3043" i="2"/>
  <c r="EG3043" i="2" s="1"/>
  <c r="EN3043" i="2"/>
  <c r="EO3043" i="2" s="1"/>
  <c r="DJ2834" i="2"/>
  <c r="EJ2834" i="2"/>
  <c r="EK2834" i="2" s="1"/>
  <c r="EB2834" i="2"/>
  <c r="EC2834" i="2" s="1"/>
  <c r="EL2834" i="2"/>
  <c r="EM2834" i="2" s="1"/>
  <c r="ED2834" i="2"/>
  <c r="EE2834" i="2" s="1"/>
  <c r="EN2834" i="2"/>
  <c r="EO2834" i="2" s="1"/>
  <c r="EF2834" i="2"/>
  <c r="EG2834" i="2" s="1"/>
  <c r="ER2834" i="2"/>
  <c r="ES2834" i="2" s="1"/>
  <c r="DX2834" i="2"/>
  <c r="DY2834" i="2" s="1"/>
  <c r="DZ2834" i="2"/>
  <c r="EA2834" i="2" s="1"/>
  <c r="EH2834" i="2"/>
  <c r="EI2834" i="2" s="1"/>
  <c r="EP2834" i="2"/>
  <c r="EQ2834" i="2" s="1"/>
  <c r="DJ2908" i="2"/>
  <c r="DX2908" i="2"/>
  <c r="DY2908" i="2" s="1"/>
  <c r="EF2908" i="2"/>
  <c r="EG2908" i="2" s="1"/>
  <c r="EN2908" i="2"/>
  <c r="EO2908" i="2" s="1"/>
  <c r="DZ2908" i="2"/>
  <c r="EA2908" i="2" s="1"/>
  <c r="EH2908" i="2"/>
  <c r="EI2908" i="2" s="1"/>
  <c r="EP2908" i="2"/>
  <c r="EQ2908" i="2" s="1"/>
  <c r="ED2908" i="2"/>
  <c r="EE2908" i="2" s="1"/>
  <c r="EL2908" i="2"/>
  <c r="EM2908" i="2" s="1"/>
  <c r="EB2908" i="2"/>
  <c r="EC2908" i="2" s="1"/>
  <c r="EJ2908" i="2"/>
  <c r="EK2908" i="2" s="1"/>
  <c r="ER2908" i="2"/>
  <c r="ES2908" i="2" s="1"/>
  <c r="BD2533" i="2"/>
  <c r="DX2533" i="2" s="1"/>
  <c r="DY2533" i="2" s="1"/>
  <c r="EM2533" i="2"/>
  <c r="EK2533" i="2"/>
  <c r="EE2533" i="2"/>
  <c r="ES2533" i="2"/>
  <c r="EA2533" i="2"/>
  <c r="EO2533" i="2"/>
  <c r="EC2533" i="2"/>
  <c r="EG2533" i="2"/>
  <c r="EQ2533" i="2"/>
  <c r="EI2533" i="2"/>
  <c r="DJ2809" i="2"/>
  <c r="DX2809" i="2"/>
  <c r="DY2809" i="2" s="1"/>
  <c r="EP2809" i="2"/>
  <c r="EQ2809" i="2" s="1"/>
  <c r="DZ2809" i="2"/>
  <c r="EA2809" i="2" s="1"/>
  <c r="EJ2809" i="2"/>
  <c r="EK2809" i="2" s="1"/>
  <c r="EL2809" i="2"/>
  <c r="EM2809" i="2" s="1"/>
  <c r="EB2809" i="2"/>
  <c r="EC2809" i="2" s="1"/>
  <c r="ED2809" i="2"/>
  <c r="EE2809" i="2" s="1"/>
  <c r="EN2809" i="2"/>
  <c r="EO2809" i="2" s="1"/>
  <c r="EF2809" i="2"/>
  <c r="EG2809" i="2" s="1"/>
  <c r="ER2809" i="2"/>
  <c r="ES2809" i="2" s="1"/>
  <c r="EH2809" i="2"/>
  <c r="EI2809" i="2" s="1"/>
  <c r="DJ2816" i="2"/>
  <c r="DX2816" i="2"/>
  <c r="DY2816" i="2" s="1"/>
  <c r="EJ2816" i="2"/>
  <c r="EK2816" i="2" s="1"/>
  <c r="ER2816" i="2"/>
  <c r="ES2816" i="2" s="1"/>
  <c r="DZ2816" i="2"/>
  <c r="EA2816" i="2" s="1"/>
  <c r="EB2816" i="2"/>
  <c r="EC2816" i="2" s="1"/>
  <c r="EL2816" i="2"/>
  <c r="EM2816" i="2" s="1"/>
  <c r="EF2816" i="2"/>
  <c r="EG2816" i="2" s="1"/>
  <c r="EN2816" i="2"/>
  <c r="EO2816" i="2" s="1"/>
  <c r="EH2816" i="2"/>
  <c r="EI2816" i="2" s="1"/>
  <c r="EP2816" i="2"/>
  <c r="EQ2816" i="2" s="1"/>
  <c r="ED2816" i="2"/>
  <c r="EE2816" i="2" s="1"/>
  <c r="DJ2808" i="2"/>
  <c r="EJ2808" i="2"/>
  <c r="EK2808" i="2" s="1"/>
  <c r="EF2808" i="2"/>
  <c r="EG2808" i="2" s="1"/>
  <c r="EH2808" i="2"/>
  <c r="EI2808" i="2" s="1"/>
  <c r="DX2808" i="2"/>
  <c r="DY2808" i="2" s="1"/>
  <c r="DZ2808" i="2"/>
  <c r="EA2808" i="2" s="1"/>
  <c r="EL2808" i="2"/>
  <c r="EM2808" i="2" s="1"/>
  <c r="EP2808" i="2"/>
  <c r="EQ2808" i="2" s="1"/>
  <c r="ED2808" i="2"/>
  <c r="EE2808" i="2" s="1"/>
  <c r="ER2808" i="2"/>
  <c r="ES2808" i="2" s="1"/>
  <c r="EB2808" i="2"/>
  <c r="EC2808" i="2" s="1"/>
  <c r="EN2808" i="2"/>
  <c r="EO2808" i="2" s="1"/>
  <c r="DJ2799" i="2"/>
  <c r="ED2799" i="2"/>
  <c r="EE2799" i="2" s="1"/>
  <c r="DZ2799" i="2"/>
  <c r="EA2799" i="2" s="1"/>
  <c r="EH2799" i="2"/>
  <c r="EI2799" i="2" s="1"/>
  <c r="EJ2799" i="2"/>
  <c r="EK2799" i="2" s="1"/>
  <c r="EL2799" i="2"/>
  <c r="EM2799" i="2" s="1"/>
  <c r="EB2799" i="2"/>
  <c r="EC2799" i="2" s="1"/>
  <c r="EN2799" i="2"/>
  <c r="EO2799" i="2" s="1"/>
  <c r="EF2799" i="2"/>
  <c r="EG2799" i="2" s="1"/>
  <c r="ER2799" i="2"/>
  <c r="ES2799" i="2" s="1"/>
  <c r="DX2799" i="2"/>
  <c r="DY2799" i="2" s="1"/>
  <c r="EP2799" i="2"/>
  <c r="EQ2799" i="2" s="1"/>
  <c r="DJ2817" i="2"/>
  <c r="EH2817" i="2"/>
  <c r="EI2817" i="2" s="1"/>
  <c r="DX2817" i="2"/>
  <c r="DY2817" i="2" s="1"/>
  <c r="EJ2817" i="2"/>
  <c r="EK2817" i="2" s="1"/>
  <c r="DZ2817" i="2"/>
  <c r="EA2817" i="2" s="1"/>
  <c r="EL2817" i="2"/>
  <c r="EM2817" i="2" s="1"/>
  <c r="EB2817" i="2"/>
  <c r="EC2817" i="2" s="1"/>
  <c r="EP2817" i="2"/>
  <c r="EQ2817" i="2" s="1"/>
  <c r="ED2817" i="2"/>
  <c r="EE2817" i="2" s="1"/>
  <c r="EF2817" i="2"/>
  <c r="EG2817" i="2" s="1"/>
  <c r="ER2817" i="2"/>
  <c r="ES2817" i="2" s="1"/>
  <c r="EN2817" i="2"/>
  <c r="EO2817" i="2" s="1"/>
  <c r="DJ2840" i="2"/>
  <c r="ED2840" i="2"/>
  <c r="EE2840" i="2" s="1"/>
  <c r="EP2840" i="2"/>
  <c r="EQ2840" i="2" s="1"/>
  <c r="EF2840" i="2"/>
  <c r="EG2840" i="2" s="1"/>
  <c r="ER2840" i="2"/>
  <c r="ES2840" i="2" s="1"/>
  <c r="DX2840" i="2"/>
  <c r="DY2840" i="2" s="1"/>
  <c r="EH2840" i="2"/>
  <c r="EI2840" i="2" s="1"/>
  <c r="DZ2840" i="2"/>
  <c r="EA2840" i="2" s="1"/>
  <c r="EL2840" i="2"/>
  <c r="EM2840" i="2" s="1"/>
  <c r="EN2840" i="2"/>
  <c r="EO2840" i="2" s="1"/>
  <c r="EB2840" i="2"/>
  <c r="EC2840" i="2" s="1"/>
  <c r="EJ2840" i="2"/>
  <c r="EK2840" i="2" s="1"/>
  <c r="DJ2832" i="2"/>
  <c r="EB2832" i="2"/>
  <c r="EC2832" i="2" s="1"/>
  <c r="ED2832" i="2"/>
  <c r="EE2832" i="2" s="1"/>
  <c r="EN2832" i="2"/>
  <c r="EO2832" i="2" s="1"/>
  <c r="EF2832" i="2"/>
  <c r="EG2832" i="2" s="1"/>
  <c r="EP2832" i="2"/>
  <c r="EQ2832" i="2" s="1"/>
  <c r="DX2832" i="2"/>
  <c r="DY2832" i="2" s="1"/>
  <c r="EJ2832" i="2"/>
  <c r="EK2832" i="2" s="1"/>
  <c r="ER2832" i="2"/>
  <c r="ES2832" i="2" s="1"/>
  <c r="DZ2832" i="2"/>
  <c r="EA2832" i="2" s="1"/>
  <c r="EL2832" i="2"/>
  <c r="EM2832" i="2" s="1"/>
  <c r="EH2832" i="2"/>
  <c r="EI2832" i="2" s="1"/>
  <c r="DJ2824" i="2"/>
  <c r="DZ2824" i="2"/>
  <c r="EA2824" i="2" s="1"/>
  <c r="EJ2824" i="2"/>
  <c r="EK2824" i="2" s="1"/>
  <c r="EL2824" i="2"/>
  <c r="EM2824" i="2" s="1"/>
  <c r="EB2824" i="2"/>
  <c r="EC2824" i="2" s="1"/>
  <c r="EN2824" i="2"/>
  <c r="EO2824" i="2" s="1"/>
  <c r="EF2824" i="2"/>
  <c r="EG2824" i="2" s="1"/>
  <c r="ER2824" i="2"/>
  <c r="ES2824" i="2" s="1"/>
  <c r="DX2824" i="2"/>
  <c r="DY2824" i="2" s="1"/>
  <c r="EH2824" i="2"/>
  <c r="EI2824" i="2" s="1"/>
  <c r="ED2824" i="2"/>
  <c r="EE2824" i="2" s="1"/>
  <c r="EP2824" i="2"/>
  <c r="EQ2824" i="2" s="1"/>
  <c r="DJ2863" i="2"/>
  <c r="EN2863" i="2"/>
  <c r="EO2863" i="2" s="1"/>
  <c r="DX2863" i="2"/>
  <c r="DY2863" i="2" s="1"/>
  <c r="EF2863" i="2"/>
  <c r="EG2863" i="2" s="1"/>
  <c r="EP2863" i="2"/>
  <c r="EQ2863" i="2" s="1"/>
  <c r="ER2863" i="2"/>
  <c r="ES2863" i="2" s="1"/>
  <c r="DZ2863" i="2"/>
  <c r="EA2863" i="2" s="1"/>
  <c r="EH2863" i="2"/>
  <c r="EI2863" i="2" s="1"/>
  <c r="EB2863" i="2"/>
  <c r="EC2863" i="2" s="1"/>
  <c r="EJ2863" i="2"/>
  <c r="EK2863" i="2" s="1"/>
  <c r="EL2863" i="2"/>
  <c r="EM2863" i="2" s="1"/>
  <c r="ED2863" i="2"/>
  <c r="EE2863" i="2" s="1"/>
  <c r="DJ2851" i="2"/>
  <c r="EF2851" i="2"/>
  <c r="EG2851" i="2" s="1"/>
  <c r="EN2851" i="2"/>
  <c r="EO2851" i="2" s="1"/>
  <c r="EH2851" i="2"/>
  <c r="EI2851" i="2" s="1"/>
  <c r="EP2851" i="2"/>
  <c r="EQ2851" i="2" s="1"/>
  <c r="DZ2851" i="2"/>
  <c r="EA2851" i="2" s="1"/>
  <c r="EJ2851" i="2"/>
  <c r="EK2851" i="2" s="1"/>
  <c r="ER2851" i="2"/>
  <c r="ES2851" i="2" s="1"/>
  <c r="EB2851" i="2"/>
  <c r="EC2851" i="2" s="1"/>
  <c r="ED2851" i="2"/>
  <c r="EE2851" i="2" s="1"/>
  <c r="EL2851" i="2"/>
  <c r="EM2851" i="2" s="1"/>
  <c r="DX2851" i="2"/>
  <c r="DY2851" i="2" s="1"/>
  <c r="DJ2877" i="2"/>
  <c r="EF2877" i="2"/>
  <c r="EG2877" i="2" s="1"/>
  <c r="EH2877" i="2"/>
  <c r="EI2877" i="2" s="1"/>
  <c r="EP2877" i="2"/>
  <c r="EQ2877" i="2" s="1"/>
  <c r="DX2877" i="2"/>
  <c r="DY2877" i="2" s="1"/>
  <c r="EJ2877" i="2"/>
  <c r="EK2877" i="2" s="1"/>
  <c r="ER2877" i="2"/>
  <c r="ES2877" i="2" s="1"/>
  <c r="EL2877" i="2"/>
  <c r="EM2877" i="2" s="1"/>
  <c r="EB2877" i="2"/>
  <c r="EC2877" i="2" s="1"/>
  <c r="ED2877" i="2"/>
  <c r="EE2877" i="2" s="1"/>
  <c r="EN2877" i="2"/>
  <c r="EO2877" i="2" s="1"/>
  <c r="DZ2877" i="2"/>
  <c r="EA2877" i="2" s="1"/>
  <c r="DJ2867" i="2"/>
  <c r="DZ2867" i="2"/>
  <c r="EA2867" i="2" s="1"/>
  <c r="EJ2867" i="2"/>
  <c r="EK2867" i="2" s="1"/>
  <c r="ER2867" i="2"/>
  <c r="ES2867" i="2" s="1"/>
  <c r="EB2867" i="2"/>
  <c r="EC2867" i="2" s="1"/>
  <c r="ED2867" i="2"/>
  <c r="EE2867" i="2" s="1"/>
  <c r="EL2867" i="2"/>
  <c r="EM2867" i="2" s="1"/>
  <c r="EH2867" i="2"/>
  <c r="EI2867" i="2" s="1"/>
  <c r="EP2867" i="2"/>
  <c r="EQ2867" i="2" s="1"/>
  <c r="DX2867" i="2"/>
  <c r="DY2867" i="2" s="1"/>
  <c r="EF2867" i="2"/>
  <c r="EG2867" i="2" s="1"/>
  <c r="EN2867" i="2"/>
  <c r="EO2867" i="2" s="1"/>
  <c r="DJ2922" i="2"/>
  <c r="EB2922" i="2"/>
  <c r="EC2922" i="2" s="1"/>
  <c r="EJ2922" i="2"/>
  <c r="EK2922" i="2" s="1"/>
  <c r="ER2922" i="2"/>
  <c r="ES2922" i="2" s="1"/>
  <c r="ED2922" i="2"/>
  <c r="EE2922" i="2" s="1"/>
  <c r="EL2922" i="2"/>
  <c r="EM2922" i="2" s="1"/>
  <c r="DZ2922" i="2"/>
  <c r="EA2922" i="2" s="1"/>
  <c r="EH2922" i="2"/>
  <c r="EI2922" i="2" s="1"/>
  <c r="EP2922" i="2"/>
  <c r="EQ2922" i="2" s="1"/>
  <c r="EN2922" i="2"/>
  <c r="EO2922" i="2" s="1"/>
  <c r="DX2922" i="2"/>
  <c r="DY2922" i="2" s="1"/>
  <c r="EF2922" i="2"/>
  <c r="EG2922" i="2" s="1"/>
  <c r="DJ2914" i="2"/>
  <c r="EB2914" i="2"/>
  <c r="EC2914" i="2" s="1"/>
  <c r="EJ2914" i="2"/>
  <c r="EK2914" i="2" s="1"/>
  <c r="ER2914" i="2"/>
  <c r="ES2914" i="2" s="1"/>
  <c r="ED2914" i="2"/>
  <c r="EE2914" i="2" s="1"/>
  <c r="EL2914" i="2"/>
  <c r="EM2914" i="2" s="1"/>
  <c r="DZ2914" i="2"/>
  <c r="EA2914" i="2" s="1"/>
  <c r="EH2914" i="2"/>
  <c r="EI2914" i="2" s="1"/>
  <c r="EP2914" i="2"/>
  <c r="EQ2914" i="2" s="1"/>
  <c r="DX2914" i="2"/>
  <c r="DY2914" i="2" s="1"/>
  <c r="EF2914" i="2"/>
  <c r="EG2914" i="2" s="1"/>
  <c r="EN2914" i="2"/>
  <c r="EO2914" i="2" s="1"/>
  <c r="DJ2906" i="2"/>
  <c r="EB2906" i="2"/>
  <c r="EC2906" i="2" s="1"/>
  <c r="EJ2906" i="2"/>
  <c r="EK2906" i="2" s="1"/>
  <c r="ER2906" i="2"/>
  <c r="ES2906" i="2" s="1"/>
  <c r="ED2906" i="2"/>
  <c r="EE2906" i="2" s="1"/>
  <c r="EL2906" i="2"/>
  <c r="EM2906" i="2" s="1"/>
  <c r="DZ2906" i="2"/>
  <c r="EA2906" i="2" s="1"/>
  <c r="EH2906" i="2"/>
  <c r="EI2906" i="2" s="1"/>
  <c r="EP2906" i="2"/>
  <c r="EQ2906" i="2" s="1"/>
  <c r="EN2906" i="2"/>
  <c r="EO2906" i="2" s="1"/>
  <c r="DX2906" i="2"/>
  <c r="DY2906" i="2" s="1"/>
  <c r="EF2906" i="2"/>
  <c r="EG2906" i="2" s="1"/>
  <c r="DJ2898" i="2"/>
  <c r="EL2898" i="2"/>
  <c r="EM2898" i="2" s="1"/>
  <c r="ED2898" i="2"/>
  <c r="EE2898" i="2" s="1"/>
  <c r="EN2898" i="2"/>
  <c r="EO2898" i="2" s="1"/>
  <c r="EP2898" i="2"/>
  <c r="EQ2898" i="2" s="1"/>
  <c r="DX2898" i="2"/>
  <c r="DY2898" i="2" s="1"/>
  <c r="EF2898" i="2"/>
  <c r="EG2898" i="2" s="1"/>
  <c r="ER2898" i="2"/>
  <c r="ES2898" i="2" s="1"/>
  <c r="DZ2898" i="2"/>
  <c r="EA2898" i="2" s="1"/>
  <c r="EH2898" i="2"/>
  <c r="EI2898" i="2" s="1"/>
  <c r="EJ2898" i="2"/>
  <c r="EK2898" i="2" s="1"/>
  <c r="EB2898" i="2"/>
  <c r="EC2898" i="2" s="1"/>
  <c r="DJ2890" i="2"/>
  <c r="EF2890" i="2"/>
  <c r="EG2890" i="2" s="1"/>
  <c r="EP2890" i="2"/>
  <c r="EQ2890" i="2" s="1"/>
  <c r="EH2890" i="2"/>
  <c r="EI2890" i="2" s="1"/>
  <c r="EJ2890" i="2"/>
  <c r="EK2890" i="2" s="1"/>
  <c r="ER2890" i="2"/>
  <c r="ES2890" i="2" s="1"/>
  <c r="DX2890" i="2"/>
  <c r="DY2890" i="2" s="1"/>
  <c r="EB2890" i="2"/>
  <c r="EC2890" i="2" s="1"/>
  <c r="EN2890" i="2"/>
  <c r="EO2890" i="2" s="1"/>
  <c r="ED2890" i="2"/>
  <c r="EE2890" i="2" s="1"/>
  <c r="EL2890" i="2"/>
  <c r="EM2890" i="2" s="1"/>
  <c r="DZ2890" i="2"/>
  <c r="EA2890" i="2" s="1"/>
  <c r="DJ2882" i="2"/>
  <c r="DX2882" i="2"/>
  <c r="DY2882" i="2" s="1"/>
  <c r="EF2882" i="2"/>
  <c r="EG2882" i="2" s="1"/>
  <c r="ER2882" i="2"/>
  <c r="ES2882" i="2" s="1"/>
  <c r="DZ2882" i="2"/>
  <c r="EA2882" i="2" s="1"/>
  <c r="EH2882" i="2"/>
  <c r="EI2882" i="2" s="1"/>
  <c r="EJ2882" i="2"/>
  <c r="EK2882" i="2" s="1"/>
  <c r="EL2882" i="2"/>
  <c r="EM2882" i="2" s="1"/>
  <c r="ED2882" i="2"/>
  <c r="EE2882" i="2" s="1"/>
  <c r="EN2882" i="2"/>
  <c r="EO2882" i="2" s="1"/>
  <c r="EP2882" i="2"/>
  <c r="EQ2882" i="2" s="1"/>
  <c r="EB2882" i="2"/>
  <c r="EC2882" i="2" s="1"/>
  <c r="BD2539" i="2"/>
  <c r="DX2539" i="2" s="1"/>
  <c r="DY2539" i="2" s="1"/>
  <c r="EI2539" i="2"/>
  <c r="EQ2539" i="2"/>
  <c r="EA2539" i="2"/>
  <c r="EO2539" i="2"/>
  <c r="EG2539" i="2"/>
  <c r="EM2539" i="2"/>
  <c r="EE2539" i="2"/>
  <c r="EC2539" i="2"/>
  <c r="ES2539" i="2"/>
  <c r="EK2539" i="2"/>
  <c r="DJ2932" i="2"/>
  <c r="DX2932" i="2"/>
  <c r="DY2932" i="2" s="1"/>
  <c r="EF2932" i="2"/>
  <c r="EG2932" i="2" s="1"/>
  <c r="EN2932" i="2"/>
  <c r="EO2932" i="2" s="1"/>
  <c r="DZ2932" i="2"/>
  <c r="EA2932" i="2" s="1"/>
  <c r="EH2932" i="2"/>
  <c r="EI2932" i="2" s="1"/>
  <c r="EP2932" i="2"/>
  <c r="EQ2932" i="2" s="1"/>
  <c r="ED2932" i="2"/>
  <c r="EE2932" i="2" s="1"/>
  <c r="EL2932" i="2"/>
  <c r="EM2932" i="2" s="1"/>
  <c r="ER2932" i="2"/>
  <c r="ES2932" i="2" s="1"/>
  <c r="EB2932" i="2"/>
  <c r="EC2932" i="2" s="1"/>
  <c r="EJ2932" i="2"/>
  <c r="EK2932" i="2" s="1"/>
  <c r="DJ2939" i="2"/>
  <c r="ED2939" i="2"/>
  <c r="EE2939" i="2" s="1"/>
  <c r="EL2939" i="2"/>
  <c r="EM2939" i="2" s="1"/>
  <c r="DX2939" i="2"/>
  <c r="DY2939" i="2" s="1"/>
  <c r="EF2939" i="2"/>
  <c r="EG2939" i="2" s="1"/>
  <c r="EN2939" i="2"/>
  <c r="EO2939" i="2" s="1"/>
  <c r="EB2939" i="2"/>
  <c r="EC2939" i="2" s="1"/>
  <c r="EJ2939" i="2"/>
  <c r="EK2939" i="2" s="1"/>
  <c r="ER2939" i="2"/>
  <c r="ES2939" i="2" s="1"/>
  <c r="DZ2939" i="2"/>
  <c r="EA2939" i="2" s="1"/>
  <c r="EH2939" i="2"/>
  <c r="EI2939" i="2" s="1"/>
  <c r="EP2939" i="2"/>
  <c r="EQ2939" i="2" s="1"/>
  <c r="DJ2954" i="2"/>
  <c r="ED2954" i="2"/>
  <c r="EE2954" i="2" s="1"/>
  <c r="EL2954" i="2"/>
  <c r="EM2954" i="2" s="1"/>
  <c r="DZ2954" i="2"/>
  <c r="EA2954" i="2" s="1"/>
  <c r="EH2954" i="2"/>
  <c r="EI2954" i="2" s="1"/>
  <c r="EP2954" i="2"/>
  <c r="EQ2954" i="2" s="1"/>
  <c r="DX2954" i="2"/>
  <c r="DY2954" i="2" s="1"/>
  <c r="ER2954" i="2"/>
  <c r="ES2954" i="2" s="1"/>
  <c r="EB2954" i="2"/>
  <c r="EC2954" i="2" s="1"/>
  <c r="EF2954" i="2"/>
  <c r="EG2954" i="2" s="1"/>
  <c r="EJ2954" i="2"/>
  <c r="EK2954" i="2" s="1"/>
  <c r="EN2954" i="2"/>
  <c r="EO2954" i="2" s="1"/>
  <c r="DJ2945" i="2"/>
  <c r="DZ2945" i="2"/>
  <c r="EA2945" i="2" s="1"/>
  <c r="EH2945" i="2"/>
  <c r="EI2945" i="2" s="1"/>
  <c r="EP2945" i="2"/>
  <c r="EQ2945" i="2" s="1"/>
  <c r="EB2945" i="2"/>
  <c r="EC2945" i="2" s="1"/>
  <c r="EJ2945" i="2"/>
  <c r="EK2945" i="2" s="1"/>
  <c r="ER2945" i="2"/>
  <c r="ES2945" i="2" s="1"/>
  <c r="DX2945" i="2"/>
  <c r="DY2945" i="2" s="1"/>
  <c r="EF2945" i="2"/>
  <c r="EG2945" i="2" s="1"/>
  <c r="EN2945" i="2"/>
  <c r="EO2945" i="2" s="1"/>
  <c r="ED2945" i="2"/>
  <c r="EE2945" i="2" s="1"/>
  <c r="EL2945" i="2"/>
  <c r="EM2945" i="2" s="1"/>
  <c r="DJ2983" i="2"/>
  <c r="ED2983" i="2"/>
  <c r="EE2983" i="2" s="1"/>
  <c r="ER2983" i="2"/>
  <c r="ES2983" i="2" s="1"/>
  <c r="EF2983" i="2"/>
  <c r="EG2983" i="2" s="1"/>
  <c r="EH2983" i="2"/>
  <c r="EI2983" i="2" s="1"/>
  <c r="EJ2983" i="2"/>
  <c r="EK2983" i="2" s="1"/>
  <c r="DX2983" i="2"/>
  <c r="DY2983" i="2" s="1"/>
  <c r="DZ2983" i="2"/>
  <c r="EA2983" i="2" s="1"/>
  <c r="EL2983" i="2"/>
  <c r="EM2983" i="2" s="1"/>
  <c r="EB2983" i="2"/>
  <c r="EC2983" i="2" s="1"/>
  <c r="EN2983" i="2"/>
  <c r="EO2983" i="2" s="1"/>
  <c r="EP2983" i="2"/>
  <c r="EQ2983" i="2" s="1"/>
  <c r="DJ2975" i="2"/>
  <c r="EB2975" i="2"/>
  <c r="EC2975" i="2" s="1"/>
  <c r="EN2975" i="2"/>
  <c r="EO2975" i="2" s="1"/>
  <c r="EP2975" i="2"/>
  <c r="EQ2975" i="2" s="1"/>
  <c r="ED2975" i="2"/>
  <c r="EE2975" i="2" s="1"/>
  <c r="ER2975" i="2"/>
  <c r="ES2975" i="2" s="1"/>
  <c r="EF2975" i="2"/>
  <c r="EG2975" i="2" s="1"/>
  <c r="EH2975" i="2"/>
  <c r="EI2975" i="2" s="1"/>
  <c r="EJ2975" i="2"/>
  <c r="EK2975" i="2" s="1"/>
  <c r="DX2975" i="2"/>
  <c r="DY2975" i="2" s="1"/>
  <c r="DZ2975" i="2"/>
  <c r="EA2975" i="2" s="1"/>
  <c r="EL2975" i="2"/>
  <c r="EM2975" i="2" s="1"/>
  <c r="DJ2967" i="2"/>
  <c r="EB2967" i="2"/>
  <c r="EC2967" i="2" s="1"/>
  <c r="EJ2967" i="2"/>
  <c r="EK2967" i="2" s="1"/>
  <c r="ER2967" i="2"/>
  <c r="ES2967" i="2" s="1"/>
  <c r="DZ2967" i="2"/>
  <c r="EA2967" i="2" s="1"/>
  <c r="EP2967" i="2"/>
  <c r="EQ2967" i="2" s="1"/>
  <c r="ED2967" i="2"/>
  <c r="EE2967" i="2" s="1"/>
  <c r="EF2967" i="2"/>
  <c r="EG2967" i="2" s="1"/>
  <c r="EH2967" i="2"/>
  <c r="EI2967" i="2" s="1"/>
  <c r="EL2967" i="2"/>
  <c r="EM2967" i="2" s="1"/>
  <c r="DX2967" i="2"/>
  <c r="DY2967" i="2" s="1"/>
  <c r="EN2967" i="2"/>
  <c r="EO2967" i="2" s="1"/>
  <c r="DJ2994" i="2"/>
  <c r="DX2994" i="2"/>
  <c r="DY2994" i="2" s="1"/>
  <c r="EF2994" i="2"/>
  <c r="EG2994" i="2" s="1"/>
  <c r="EN2994" i="2"/>
  <c r="EO2994" i="2" s="1"/>
  <c r="DZ2994" i="2"/>
  <c r="EA2994" i="2" s="1"/>
  <c r="EH2994" i="2"/>
  <c r="EI2994" i="2" s="1"/>
  <c r="EP2994" i="2"/>
  <c r="EQ2994" i="2" s="1"/>
  <c r="EB2994" i="2"/>
  <c r="EC2994" i="2" s="1"/>
  <c r="EJ2994" i="2"/>
  <c r="EK2994" i="2" s="1"/>
  <c r="ER2994" i="2"/>
  <c r="ES2994" i="2" s="1"/>
  <c r="ED2994" i="2"/>
  <c r="EE2994" i="2" s="1"/>
  <c r="EL2994" i="2"/>
  <c r="EM2994" i="2" s="1"/>
  <c r="DJ2986" i="2"/>
  <c r="EB2986" i="2"/>
  <c r="EC2986" i="2" s="1"/>
  <c r="EL2986" i="2"/>
  <c r="EM2986" i="2" s="1"/>
  <c r="EN2986" i="2"/>
  <c r="EO2986" i="2" s="1"/>
  <c r="ED2986" i="2"/>
  <c r="EE2986" i="2" s="1"/>
  <c r="EP2986" i="2"/>
  <c r="EQ2986" i="2" s="1"/>
  <c r="EF2986" i="2"/>
  <c r="EG2986" i="2" s="1"/>
  <c r="EH2986" i="2"/>
  <c r="EI2986" i="2" s="1"/>
  <c r="ER2986" i="2"/>
  <c r="ES2986" i="2" s="1"/>
  <c r="DX2986" i="2"/>
  <c r="DY2986" i="2" s="1"/>
  <c r="DZ2986" i="2"/>
  <c r="EA2986" i="2" s="1"/>
  <c r="EJ2986" i="2"/>
  <c r="EK2986" i="2" s="1"/>
  <c r="DJ3056" i="2"/>
  <c r="EB3056" i="2"/>
  <c r="EC3056" i="2" s="1"/>
  <c r="EJ3056" i="2"/>
  <c r="EK3056" i="2" s="1"/>
  <c r="ER3056" i="2"/>
  <c r="ES3056" i="2" s="1"/>
  <c r="ED3056" i="2"/>
  <c r="EE3056" i="2" s="1"/>
  <c r="EL3056" i="2"/>
  <c r="EM3056" i="2" s="1"/>
  <c r="DX3056" i="2"/>
  <c r="DY3056" i="2" s="1"/>
  <c r="EF3056" i="2"/>
  <c r="EG3056" i="2" s="1"/>
  <c r="EN3056" i="2"/>
  <c r="EO3056" i="2" s="1"/>
  <c r="DZ3056" i="2"/>
  <c r="EA3056" i="2" s="1"/>
  <c r="EH3056" i="2"/>
  <c r="EI3056" i="2" s="1"/>
  <c r="EP3056" i="2"/>
  <c r="EQ3056" i="2" s="1"/>
  <c r="DJ3048" i="2"/>
  <c r="EB3048" i="2"/>
  <c r="EC3048" i="2" s="1"/>
  <c r="EJ3048" i="2"/>
  <c r="EK3048" i="2" s="1"/>
  <c r="ER3048" i="2"/>
  <c r="ES3048" i="2" s="1"/>
  <c r="ED3048" i="2"/>
  <c r="EE3048" i="2" s="1"/>
  <c r="EL3048" i="2"/>
  <c r="EM3048" i="2" s="1"/>
  <c r="DX3048" i="2"/>
  <c r="DY3048" i="2" s="1"/>
  <c r="EF3048" i="2"/>
  <c r="EG3048" i="2" s="1"/>
  <c r="EN3048" i="2"/>
  <c r="EO3048" i="2" s="1"/>
  <c r="DZ3048" i="2"/>
  <c r="EA3048" i="2" s="1"/>
  <c r="EH3048" i="2"/>
  <c r="EI3048" i="2" s="1"/>
  <c r="EP3048" i="2"/>
  <c r="EQ3048" i="2" s="1"/>
  <c r="DJ3040" i="2"/>
  <c r="EB3040" i="2"/>
  <c r="EC3040" i="2" s="1"/>
  <c r="EJ3040" i="2"/>
  <c r="EK3040" i="2" s="1"/>
  <c r="ER3040" i="2"/>
  <c r="ES3040" i="2" s="1"/>
  <c r="ED3040" i="2"/>
  <c r="EE3040" i="2" s="1"/>
  <c r="EL3040" i="2"/>
  <c r="EM3040" i="2" s="1"/>
  <c r="DX3040" i="2"/>
  <c r="DY3040" i="2" s="1"/>
  <c r="EF3040" i="2"/>
  <c r="EG3040" i="2" s="1"/>
  <c r="EN3040" i="2"/>
  <c r="EO3040" i="2" s="1"/>
  <c r="DZ3040" i="2"/>
  <c r="EA3040" i="2" s="1"/>
  <c r="EH3040" i="2"/>
  <c r="EI3040" i="2" s="1"/>
  <c r="EP3040" i="2"/>
  <c r="EQ3040" i="2" s="1"/>
  <c r="DJ3032" i="2"/>
  <c r="EB3032" i="2"/>
  <c r="EC3032" i="2" s="1"/>
  <c r="EJ3032" i="2"/>
  <c r="EK3032" i="2" s="1"/>
  <c r="ER3032" i="2"/>
  <c r="ES3032" i="2" s="1"/>
  <c r="ED3032" i="2"/>
  <c r="EE3032" i="2" s="1"/>
  <c r="EL3032" i="2"/>
  <c r="EM3032" i="2" s="1"/>
  <c r="DX3032" i="2"/>
  <c r="DY3032" i="2" s="1"/>
  <c r="EF3032" i="2"/>
  <c r="EG3032" i="2" s="1"/>
  <c r="EN3032" i="2"/>
  <c r="EO3032" i="2" s="1"/>
  <c r="DZ3032" i="2"/>
  <c r="EA3032" i="2" s="1"/>
  <c r="EH3032" i="2"/>
  <c r="EI3032" i="2" s="1"/>
  <c r="EP3032" i="2"/>
  <c r="EQ3032" i="2" s="1"/>
  <c r="DJ2811" i="2"/>
  <c r="DZ2811" i="2"/>
  <c r="EA2811" i="2" s="1"/>
  <c r="EJ2811" i="2"/>
  <c r="EK2811" i="2" s="1"/>
  <c r="ED2811" i="2"/>
  <c r="EE2811" i="2" s="1"/>
  <c r="ER2811" i="2"/>
  <c r="ES2811" i="2" s="1"/>
  <c r="EF2811" i="2"/>
  <c r="EG2811" i="2" s="1"/>
  <c r="EH2811" i="2"/>
  <c r="EI2811" i="2" s="1"/>
  <c r="EN2811" i="2"/>
  <c r="EO2811" i="2" s="1"/>
  <c r="EB2811" i="2"/>
  <c r="EC2811" i="2" s="1"/>
  <c r="EP2811" i="2"/>
  <c r="EQ2811" i="2" s="1"/>
  <c r="DX2811" i="2"/>
  <c r="DY2811" i="2" s="1"/>
  <c r="EL2811" i="2"/>
  <c r="EM2811" i="2" s="1"/>
  <c r="DJ2858" i="2"/>
  <c r="EN2858" i="2"/>
  <c r="EO2858" i="2" s="1"/>
  <c r="ED2858" i="2"/>
  <c r="EE2858" i="2" s="1"/>
  <c r="EF2858" i="2"/>
  <c r="EG2858" i="2" s="1"/>
  <c r="EP2858" i="2"/>
  <c r="EQ2858" i="2" s="1"/>
  <c r="EH2858" i="2"/>
  <c r="EI2858" i="2" s="1"/>
  <c r="DX2858" i="2"/>
  <c r="DY2858" i="2" s="1"/>
  <c r="DZ2858" i="2"/>
  <c r="EA2858" i="2" s="1"/>
  <c r="EL2858" i="2"/>
  <c r="EM2858" i="2" s="1"/>
  <c r="EB2858" i="2"/>
  <c r="EC2858" i="2" s="1"/>
  <c r="EJ2858" i="2"/>
  <c r="EK2858" i="2" s="1"/>
  <c r="ER2858" i="2"/>
  <c r="ES2858" i="2" s="1"/>
  <c r="DJ2901" i="2"/>
  <c r="EH2901" i="2"/>
  <c r="EI2901" i="2" s="1"/>
  <c r="DZ2901" i="2"/>
  <c r="EA2901" i="2" s="1"/>
  <c r="EJ2901" i="2"/>
  <c r="EK2901" i="2" s="1"/>
  <c r="EB2901" i="2"/>
  <c r="EC2901" i="2" s="1"/>
  <c r="EL2901" i="2"/>
  <c r="EM2901" i="2" s="1"/>
  <c r="ED2901" i="2"/>
  <c r="EE2901" i="2" s="1"/>
  <c r="EP2901" i="2"/>
  <c r="EQ2901" i="2" s="1"/>
  <c r="ER2901" i="2"/>
  <c r="ES2901" i="2" s="1"/>
  <c r="EF2901" i="2"/>
  <c r="EG2901" i="2" s="1"/>
  <c r="EN2901" i="2"/>
  <c r="EO2901" i="2" s="1"/>
  <c r="DX2901" i="2"/>
  <c r="DY2901" i="2" s="1"/>
  <c r="DJ2978" i="2"/>
  <c r="DZ2978" i="2"/>
  <c r="EA2978" i="2" s="1"/>
  <c r="EL2978" i="2"/>
  <c r="EM2978" i="2" s="1"/>
  <c r="EN2978" i="2"/>
  <c r="EO2978" i="2" s="1"/>
  <c r="EB2978" i="2"/>
  <c r="EC2978" i="2" s="1"/>
  <c r="EP2978" i="2"/>
  <c r="EQ2978" i="2" s="1"/>
  <c r="ED2978" i="2"/>
  <c r="EE2978" i="2" s="1"/>
  <c r="EF2978" i="2"/>
  <c r="EG2978" i="2" s="1"/>
  <c r="ER2978" i="2"/>
  <c r="ES2978" i="2" s="1"/>
  <c r="EH2978" i="2"/>
  <c r="EI2978" i="2" s="1"/>
  <c r="DX2978" i="2"/>
  <c r="DY2978" i="2" s="1"/>
  <c r="EJ2978" i="2"/>
  <c r="EK2978" i="2" s="1"/>
  <c r="DJ2842" i="2"/>
  <c r="EN2842" i="2"/>
  <c r="EO2842" i="2" s="1"/>
  <c r="ED2842" i="2"/>
  <c r="EE2842" i="2" s="1"/>
  <c r="EF2842" i="2"/>
  <c r="EG2842" i="2" s="1"/>
  <c r="EP2842" i="2"/>
  <c r="EQ2842" i="2" s="1"/>
  <c r="EH2842" i="2"/>
  <c r="EI2842" i="2" s="1"/>
  <c r="DX2842" i="2"/>
  <c r="DY2842" i="2" s="1"/>
  <c r="DZ2842" i="2"/>
  <c r="EA2842" i="2" s="1"/>
  <c r="EL2842" i="2"/>
  <c r="EM2842" i="2" s="1"/>
  <c r="EB2842" i="2"/>
  <c r="EC2842" i="2" s="1"/>
  <c r="EJ2842" i="2"/>
  <c r="EK2842" i="2" s="1"/>
  <c r="ER2842" i="2"/>
  <c r="ES2842" i="2" s="1"/>
  <c r="DJ2924" i="2"/>
  <c r="DX2924" i="2"/>
  <c r="DY2924" i="2" s="1"/>
  <c r="EF2924" i="2"/>
  <c r="EG2924" i="2" s="1"/>
  <c r="EN2924" i="2"/>
  <c r="EO2924" i="2" s="1"/>
  <c r="DZ2924" i="2"/>
  <c r="EA2924" i="2" s="1"/>
  <c r="EH2924" i="2"/>
  <c r="EI2924" i="2" s="1"/>
  <c r="EP2924" i="2"/>
  <c r="EQ2924" i="2" s="1"/>
  <c r="ED2924" i="2"/>
  <c r="EE2924" i="2" s="1"/>
  <c r="EL2924" i="2"/>
  <c r="EM2924" i="2" s="1"/>
  <c r="EB2924" i="2"/>
  <c r="EC2924" i="2" s="1"/>
  <c r="EJ2924" i="2"/>
  <c r="EK2924" i="2" s="1"/>
  <c r="ER2924" i="2"/>
  <c r="ES2924" i="2" s="1"/>
  <c r="DJ2798" i="2"/>
  <c r="EH2798" i="2"/>
  <c r="EI2798" i="2" s="1"/>
  <c r="ER2798" i="2"/>
  <c r="ES2798" i="2" s="1"/>
  <c r="ED2798" i="2"/>
  <c r="EE2798" i="2" s="1"/>
  <c r="EJ2798" i="2"/>
  <c r="EK2798" i="2" s="1"/>
  <c r="DX2798" i="2"/>
  <c r="DY2798" i="2" s="1"/>
  <c r="DZ2798" i="2"/>
  <c r="EA2798" i="2" s="1"/>
  <c r="EL2798" i="2"/>
  <c r="EM2798" i="2" s="1"/>
  <c r="EB2798" i="2"/>
  <c r="EC2798" i="2" s="1"/>
  <c r="EN2798" i="2"/>
  <c r="EO2798" i="2" s="1"/>
  <c r="EP2798" i="2"/>
  <c r="EQ2798" i="2" s="1"/>
  <c r="EF2798" i="2"/>
  <c r="EG2798" i="2" s="1"/>
  <c r="DJ2847" i="2"/>
  <c r="EH2847" i="2"/>
  <c r="EI2847" i="2" s="1"/>
  <c r="DZ2847" i="2"/>
  <c r="EA2847" i="2" s="1"/>
  <c r="EJ2847" i="2"/>
  <c r="EK2847" i="2" s="1"/>
  <c r="EB2847" i="2"/>
  <c r="EC2847" i="2" s="1"/>
  <c r="EL2847" i="2"/>
  <c r="EM2847" i="2" s="1"/>
  <c r="EN2847" i="2"/>
  <c r="EO2847" i="2" s="1"/>
  <c r="EF2847" i="2"/>
  <c r="EG2847" i="2" s="1"/>
  <c r="EP2847" i="2"/>
  <c r="EQ2847" i="2" s="1"/>
  <c r="DX2847" i="2"/>
  <c r="DY2847" i="2" s="1"/>
  <c r="ER2847" i="2"/>
  <c r="ES2847" i="2" s="1"/>
  <c r="ED2847" i="2"/>
  <c r="EE2847" i="2" s="1"/>
  <c r="DJ2839" i="2"/>
  <c r="EF2839" i="2"/>
  <c r="EG2839" i="2" s="1"/>
  <c r="EH2839" i="2"/>
  <c r="EI2839" i="2" s="1"/>
  <c r="ER2839" i="2"/>
  <c r="ES2839" i="2" s="1"/>
  <c r="EJ2839" i="2"/>
  <c r="EK2839" i="2" s="1"/>
  <c r="DX2839" i="2"/>
  <c r="DY2839" i="2" s="1"/>
  <c r="EL2839" i="2"/>
  <c r="EM2839" i="2" s="1"/>
  <c r="EB2839" i="2"/>
  <c r="EC2839" i="2" s="1"/>
  <c r="EN2839" i="2"/>
  <c r="EO2839" i="2" s="1"/>
  <c r="ED2839" i="2"/>
  <c r="EE2839" i="2" s="1"/>
  <c r="EP2839" i="2"/>
  <c r="EQ2839" i="2" s="1"/>
  <c r="DZ2839" i="2"/>
  <c r="EA2839" i="2" s="1"/>
  <c r="DJ2831" i="2"/>
  <c r="EL2831" i="2"/>
  <c r="EM2831" i="2" s="1"/>
  <c r="ED2831" i="2"/>
  <c r="EE2831" i="2" s="1"/>
  <c r="EN2831" i="2"/>
  <c r="EO2831" i="2" s="1"/>
  <c r="DX2831" i="2"/>
  <c r="DY2831" i="2" s="1"/>
  <c r="EF2831" i="2"/>
  <c r="EG2831" i="2" s="1"/>
  <c r="EP2831" i="2"/>
  <c r="EQ2831" i="2" s="1"/>
  <c r="DZ2831" i="2"/>
  <c r="EA2831" i="2" s="1"/>
  <c r="EH2831" i="2"/>
  <c r="EI2831" i="2" s="1"/>
  <c r="EB2831" i="2"/>
  <c r="EC2831" i="2" s="1"/>
  <c r="EJ2831" i="2"/>
  <c r="EK2831" i="2" s="1"/>
  <c r="ER2831" i="2"/>
  <c r="ES2831" i="2" s="1"/>
  <c r="DJ2823" i="2"/>
  <c r="DZ2823" i="2"/>
  <c r="EA2823" i="2" s="1"/>
  <c r="EB2823" i="2"/>
  <c r="EC2823" i="2" s="1"/>
  <c r="EN2823" i="2"/>
  <c r="EO2823" i="2" s="1"/>
  <c r="ED2823" i="2"/>
  <c r="EE2823" i="2" s="1"/>
  <c r="EP2823" i="2"/>
  <c r="EQ2823" i="2" s="1"/>
  <c r="EH2823" i="2"/>
  <c r="EI2823" i="2" s="1"/>
  <c r="ER2823" i="2"/>
  <c r="ES2823" i="2" s="1"/>
  <c r="EJ2823" i="2"/>
  <c r="EK2823" i="2" s="1"/>
  <c r="DX2823" i="2"/>
  <c r="DY2823" i="2" s="1"/>
  <c r="EL2823" i="2"/>
  <c r="EM2823" i="2" s="1"/>
  <c r="EF2823" i="2"/>
  <c r="EG2823" i="2" s="1"/>
  <c r="DJ2849" i="2"/>
  <c r="EF2849" i="2"/>
  <c r="EG2849" i="2" s="1"/>
  <c r="ER2849" i="2"/>
  <c r="ES2849" i="2" s="1"/>
  <c r="EH2849" i="2"/>
  <c r="EI2849" i="2" s="1"/>
  <c r="DX2849" i="2"/>
  <c r="DY2849" i="2" s="1"/>
  <c r="EJ2849" i="2"/>
  <c r="EK2849" i="2" s="1"/>
  <c r="EN2849" i="2"/>
  <c r="EO2849" i="2" s="1"/>
  <c r="EB2849" i="2"/>
  <c r="EC2849" i="2" s="1"/>
  <c r="EP2849" i="2"/>
  <c r="EQ2849" i="2" s="1"/>
  <c r="ED2849" i="2"/>
  <c r="EE2849" i="2" s="1"/>
  <c r="DZ2849" i="2"/>
  <c r="EA2849" i="2" s="1"/>
  <c r="EL2849" i="2"/>
  <c r="EM2849" i="2" s="1"/>
  <c r="DJ2850" i="2"/>
  <c r="ED2850" i="2"/>
  <c r="EE2850" i="2" s="1"/>
  <c r="EN2850" i="2"/>
  <c r="EO2850" i="2" s="1"/>
  <c r="EP2850" i="2"/>
  <c r="EQ2850" i="2" s="1"/>
  <c r="DX2850" i="2"/>
  <c r="DY2850" i="2" s="1"/>
  <c r="EF2850" i="2"/>
  <c r="EG2850" i="2" s="1"/>
  <c r="ER2850" i="2"/>
  <c r="ES2850" i="2" s="1"/>
  <c r="EJ2850" i="2"/>
  <c r="EK2850" i="2" s="1"/>
  <c r="EB2850" i="2"/>
  <c r="EC2850" i="2" s="1"/>
  <c r="EL2850" i="2"/>
  <c r="EM2850" i="2" s="1"/>
  <c r="DZ2850" i="2"/>
  <c r="EA2850" i="2" s="1"/>
  <c r="EH2850" i="2"/>
  <c r="EI2850" i="2" s="1"/>
  <c r="DJ2876" i="2"/>
  <c r="DX2876" i="2"/>
  <c r="DY2876" i="2" s="1"/>
  <c r="EF2876" i="2"/>
  <c r="EG2876" i="2" s="1"/>
  <c r="EP2876" i="2"/>
  <c r="EQ2876" i="2" s="1"/>
  <c r="DZ2876" i="2"/>
  <c r="EA2876" i="2" s="1"/>
  <c r="EH2876" i="2"/>
  <c r="EI2876" i="2" s="1"/>
  <c r="ER2876" i="2"/>
  <c r="ES2876" i="2" s="1"/>
  <c r="ED2876" i="2"/>
  <c r="EE2876" i="2" s="1"/>
  <c r="EL2876" i="2"/>
  <c r="EM2876" i="2" s="1"/>
  <c r="EB2876" i="2"/>
  <c r="EC2876" i="2" s="1"/>
  <c r="EJ2876" i="2"/>
  <c r="EK2876" i="2" s="1"/>
  <c r="EN2876" i="2"/>
  <c r="EO2876" i="2" s="1"/>
  <c r="DJ2866" i="2"/>
  <c r="EJ2866" i="2"/>
  <c r="EK2866" i="2" s="1"/>
  <c r="EB2866" i="2"/>
  <c r="EC2866" i="2" s="1"/>
  <c r="EL2866" i="2"/>
  <c r="EM2866" i="2" s="1"/>
  <c r="ED2866" i="2"/>
  <c r="EE2866" i="2" s="1"/>
  <c r="EN2866" i="2"/>
  <c r="EO2866" i="2" s="1"/>
  <c r="DX2866" i="2"/>
  <c r="DY2866" i="2" s="1"/>
  <c r="EF2866" i="2"/>
  <c r="EG2866" i="2" s="1"/>
  <c r="ER2866" i="2"/>
  <c r="ES2866" i="2" s="1"/>
  <c r="DZ2866" i="2"/>
  <c r="EA2866" i="2" s="1"/>
  <c r="EH2866" i="2"/>
  <c r="EI2866" i="2" s="1"/>
  <c r="EP2866" i="2"/>
  <c r="EQ2866" i="2" s="1"/>
  <c r="DJ2921" i="2"/>
  <c r="DZ2921" i="2"/>
  <c r="EA2921" i="2" s="1"/>
  <c r="EH2921" i="2"/>
  <c r="EI2921" i="2" s="1"/>
  <c r="EP2921" i="2"/>
  <c r="EQ2921" i="2" s="1"/>
  <c r="EB2921" i="2"/>
  <c r="EC2921" i="2" s="1"/>
  <c r="EJ2921" i="2"/>
  <c r="EK2921" i="2" s="1"/>
  <c r="ER2921" i="2"/>
  <c r="ES2921" i="2" s="1"/>
  <c r="DX2921" i="2"/>
  <c r="DY2921" i="2" s="1"/>
  <c r="EF2921" i="2"/>
  <c r="EG2921" i="2" s="1"/>
  <c r="EN2921" i="2"/>
  <c r="EO2921" i="2" s="1"/>
  <c r="ED2921" i="2"/>
  <c r="EE2921" i="2" s="1"/>
  <c r="EL2921" i="2"/>
  <c r="EM2921" i="2" s="1"/>
  <c r="DJ2913" i="2"/>
  <c r="DZ2913" i="2"/>
  <c r="EA2913" i="2" s="1"/>
  <c r="EH2913" i="2"/>
  <c r="EI2913" i="2" s="1"/>
  <c r="EP2913" i="2"/>
  <c r="EQ2913" i="2" s="1"/>
  <c r="EB2913" i="2"/>
  <c r="EC2913" i="2" s="1"/>
  <c r="EJ2913" i="2"/>
  <c r="EK2913" i="2" s="1"/>
  <c r="ER2913" i="2"/>
  <c r="ES2913" i="2" s="1"/>
  <c r="DX2913" i="2"/>
  <c r="DY2913" i="2" s="1"/>
  <c r="EF2913" i="2"/>
  <c r="EG2913" i="2" s="1"/>
  <c r="EN2913" i="2"/>
  <c r="EO2913" i="2" s="1"/>
  <c r="ED2913" i="2"/>
  <c r="EE2913" i="2" s="1"/>
  <c r="EL2913" i="2"/>
  <c r="EM2913" i="2" s="1"/>
  <c r="DJ2905" i="2"/>
  <c r="DZ2905" i="2"/>
  <c r="EA2905" i="2" s="1"/>
  <c r="EH2905" i="2"/>
  <c r="EI2905" i="2" s="1"/>
  <c r="EP2905" i="2"/>
  <c r="EQ2905" i="2" s="1"/>
  <c r="EB2905" i="2"/>
  <c r="EC2905" i="2" s="1"/>
  <c r="EJ2905" i="2"/>
  <c r="EK2905" i="2" s="1"/>
  <c r="ER2905" i="2"/>
  <c r="ES2905" i="2" s="1"/>
  <c r="DX2905" i="2"/>
  <c r="DY2905" i="2" s="1"/>
  <c r="EF2905" i="2"/>
  <c r="EG2905" i="2" s="1"/>
  <c r="EN2905" i="2"/>
  <c r="EO2905" i="2" s="1"/>
  <c r="ED2905" i="2"/>
  <c r="EE2905" i="2" s="1"/>
  <c r="EL2905" i="2"/>
  <c r="EM2905" i="2" s="1"/>
  <c r="DJ2897" i="2"/>
  <c r="ED2897" i="2"/>
  <c r="EE2897" i="2" s="1"/>
  <c r="EF2897" i="2"/>
  <c r="EG2897" i="2" s="1"/>
  <c r="ER2897" i="2"/>
  <c r="ES2897" i="2" s="1"/>
  <c r="EH2897" i="2"/>
  <c r="EI2897" i="2" s="1"/>
  <c r="DZ2897" i="2"/>
  <c r="EA2897" i="2" s="1"/>
  <c r="EL2897" i="2"/>
  <c r="EM2897" i="2" s="1"/>
  <c r="EN2897" i="2"/>
  <c r="EO2897" i="2" s="1"/>
  <c r="EP2897" i="2"/>
  <c r="EQ2897" i="2" s="1"/>
  <c r="DX2897" i="2"/>
  <c r="DY2897" i="2" s="1"/>
  <c r="EB2897" i="2"/>
  <c r="EC2897" i="2" s="1"/>
  <c r="EJ2897" i="2"/>
  <c r="EK2897" i="2" s="1"/>
  <c r="DJ2889" i="2"/>
  <c r="DX2889" i="2"/>
  <c r="DY2889" i="2" s="1"/>
  <c r="EP2889" i="2"/>
  <c r="EQ2889" i="2" s="1"/>
  <c r="DZ2889" i="2"/>
  <c r="EA2889" i="2" s="1"/>
  <c r="EH2889" i="2"/>
  <c r="EI2889" i="2" s="1"/>
  <c r="ER2889" i="2"/>
  <c r="ES2889" i="2" s="1"/>
  <c r="EB2889" i="2"/>
  <c r="EC2889" i="2" s="1"/>
  <c r="EJ2889" i="2"/>
  <c r="EK2889" i="2" s="1"/>
  <c r="ED2889" i="2"/>
  <c r="EE2889" i="2" s="1"/>
  <c r="EL2889" i="2"/>
  <c r="EM2889" i="2" s="1"/>
  <c r="EF2889" i="2"/>
  <c r="EG2889" i="2" s="1"/>
  <c r="EN2889" i="2"/>
  <c r="EO2889" i="2" s="1"/>
  <c r="DJ2881" i="2"/>
  <c r="DX2881" i="2"/>
  <c r="DY2881" i="2" s="1"/>
  <c r="EJ2881" i="2"/>
  <c r="EK2881" i="2" s="1"/>
  <c r="DZ2881" i="2"/>
  <c r="EA2881" i="2" s="1"/>
  <c r="EL2881" i="2"/>
  <c r="EM2881" i="2" s="1"/>
  <c r="EN2881" i="2"/>
  <c r="EO2881" i="2" s="1"/>
  <c r="ED2881" i="2"/>
  <c r="EE2881" i="2" s="1"/>
  <c r="EF2881" i="2"/>
  <c r="EG2881" i="2" s="1"/>
  <c r="ER2881" i="2"/>
  <c r="ES2881" i="2" s="1"/>
  <c r="EB2881" i="2"/>
  <c r="EC2881" i="2" s="1"/>
  <c r="EH2881" i="2"/>
  <c r="EI2881" i="2" s="1"/>
  <c r="EP2881" i="2"/>
  <c r="EQ2881" i="2" s="1"/>
  <c r="BD2538" i="2"/>
  <c r="DX2538" i="2" s="1"/>
  <c r="DY2538" i="2" s="1"/>
  <c r="EE2538" i="2"/>
  <c r="EO2538" i="2"/>
  <c r="EC2538" i="2"/>
  <c r="EQ2538" i="2"/>
  <c r="EI2538" i="2"/>
  <c r="EK2538" i="2"/>
  <c r="EM2538" i="2"/>
  <c r="ES2538" i="2"/>
  <c r="EG2538" i="2"/>
  <c r="EA2538" i="2"/>
  <c r="DJ2931" i="2"/>
  <c r="ED2931" i="2"/>
  <c r="EE2931" i="2" s="1"/>
  <c r="EL2931" i="2"/>
  <c r="EM2931" i="2" s="1"/>
  <c r="DX2931" i="2"/>
  <c r="DY2931" i="2" s="1"/>
  <c r="EF2931" i="2"/>
  <c r="EG2931" i="2" s="1"/>
  <c r="EN2931" i="2"/>
  <c r="EO2931" i="2" s="1"/>
  <c r="EB2931" i="2"/>
  <c r="EC2931" i="2" s="1"/>
  <c r="EJ2931" i="2"/>
  <c r="EK2931" i="2" s="1"/>
  <c r="ER2931" i="2"/>
  <c r="ES2931" i="2" s="1"/>
  <c r="EH2931" i="2"/>
  <c r="EI2931" i="2" s="1"/>
  <c r="EP2931" i="2"/>
  <c r="EQ2931" i="2" s="1"/>
  <c r="DZ2931" i="2"/>
  <c r="EA2931" i="2" s="1"/>
  <c r="DJ2961" i="2"/>
  <c r="EB2961" i="2"/>
  <c r="EC2961" i="2" s="1"/>
  <c r="EJ2961" i="2"/>
  <c r="EK2961" i="2" s="1"/>
  <c r="ER2961" i="2"/>
  <c r="ES2961" i="2" s="1"/>
  <c r="DX2961" i="2"/>
  <c r="DY2961" i="2" s="1"/>
  <c r="EF2961" i="2"/>
  <c r="EG2961" i="2" s="1"/>
  <c r="EN2961" i="2"/>
  <c r="EO2961" i="2" s="1"/>
  <c r="EP2961" i="2"/>
  <c r="EQ2961" i="2" s="1"/>
  <c r="DZ2961" i="2"/>
  <c r="EA2961" i="2" s="1"/>
  <c r="ED2961" i="2"/>
  <c r="EE2961" i="2" s="1"/>
  <c r="EH2961" i="2"/>
  <c r="EI2961" i="2" s="1"/>
  <c r="EL2961" i="2"/>
  <c r="EM2961" i="2" s="1"/>
  <c r="DJ2953" i="2"/>
  <c r="EB2953" i="2"/>
  <c r="EC2953" i="2" s="1"/>
  <c r="EJ2953" i="2"/>
  <c r="EK2953" i="2" s="1"/>
  <c r="ER2953" i="2"/>
  <c r="ES2953" i="2" s="1"/>
  <c r="DX2953" i="2"/>
  <c r="DY2953" i="2" s="1"/>
  <c r="EF2953" i="2"/>
  <c r="EG2953" i="2" s="1"/>
  <c r="EN2953" i="2"/>
  <c r="EO2953" i="2" s="1"/>
  <c r="DZ2953" i="2"/>
  <c r="EA2953" i="2" s="1"/>
  <c r="ED2953" i="2"/>
  <c r="EE2953" i="2" s="1"/>
  <c r="EH2953" i="2"/>
  <c r="EI2953" i="2" s="1"/>
  <c r="EL2953" i="2"/>
  <c r="EM2953" i="2" s="1"/>
  <c r="EP2953" i="2"/>
  <c r="EQ2953" i="2" s="1"/>
  <c r="DJ2944" i="2"/>
  <c r="DX2944" i="2"/>
  <c r="DY2944" i="2" s="1"/>
  <c r="EF2944" i="2"/>
  <c r="EG2944" i="2" s="1"/>
  <c r="EN2944" i="2"/>
  <c r="EO2944" i="2" s="1"/>
  <c r="DZ2944" i="2"/>
  <c r="EA2944" i="2" s="1"/>
  <c r="EH2944" i="2"/>
  <c r="EI2944" i="2" s="1"/>
  <c r="EP2944" i="2"/>
  <c r="EQ2944" i="2" s="1"/>
  <c r="ED2944" i="2"/>
  <c r="EE2944" i="2" s="1"/>
  <c r="EL2944" i="2"/>
  <c r="EM2944" i="2" s="1"/>
  <c r="EJ2944" i="2"/>
  <c r="EK2944" i="2" s="1"/>
  <c r="ER2944" i="2"/>
  <c r="ES2944" i="2" s="1"/>
  <c r="EB2944" i="2"/>
  <c r="EC2944" i="2" s="1"/>
  <c r="DJ2982" i="2"/>
  <c r="EN2982" i="2"/>
  <c r="EO2982" i="2" s="1"/>
  <c r="EB2982" i="2"/>
  <c r="EC2982" i="2" s="1"/>
  <c r="EP2982" i="2"/>
  <c r="EQ2982" i="2" s="1"/>
  <c r="ED2982" i="2"/>
  <c r="EE2982" i="2" s="1"/>
  <c r="EF2982" i="2"/>
  <c r="EG2982" i="2" s="1"/>
  <c r="ER2982" i="2"/>
  <c r="ES2982" i="2" s="1"/>
  <c r="EH2982" i="2"/>
  <c r="EI2982" i="2" s="1"/>
  <c r="DX2982" i="2"/>
  <c r="DY2982" i="2" s="1"/>
  <c r="EJ2982" i="2"/>
  <c r="EK2982" i="2" s="1"/>
  <c r="DZ2982" i="2"/>
  <c r="EA2982" i="2" s="1"/>
  <c r="EL2982" i="2"/>
  <c r="EM2982" i="2" s="1"/>
  <c r="DJ2974" i="2"/>
  <c r="DX2974" i="2"/>
  <c r="DY2974" i="2" s="1"/>
  <c r="EJ2974" i="2"/>
  <c r="EK2974" i="2" s="1"/>
  <c r="DZ2974" i="2"/>
  <c r="EA2974" i="2" s="1"/>
  <c r="EL2974" i="2"/>
  <c r="EM2974" i="2" s="1"/>
  <c r="EN2974" i="2"/>
  <c r="EO2974" i="2" s="1"/>
  <c r="EB2974" i="2"/>
  <c r="EC2974" i="2" s="1"/>
  <c r="EP2974" i="2"/>
  <c r="EQ2974" i="2" s="1"/>
  <c r="ED2974" i="2"/>
  <c r="EE2974" i="2" s="1"/>
  <c r="EF2974" i="2"/>
  <c r="EG2974" i="2" s="1"/>
  <c r="ER2974" i="2"/>
  <c r="ES2974" i="2" s="1"/>
  <c r="EH2974" i="2"/>
  <c r="EI2974" i="2" s="1"/>
  <c r="DJ2966" i="2"/>
  <c r="DZ2966" i="2"/>
  <c r="EA2966" i="2" s="1"/>
  <c r="EH2966" i="2"/>
  <c r="EI2966" i="2" s="1"/>
  <c r="EP2966" i="2"/>
  <c r="EQ2966" i="2" s="1"/>
  <c r="EF2966" i="2"/>
  <c r="EG2966" i="2" s="1"/>
  <c r="EJ2966" i="2"/>
  <c r="EK2966" i="2" s="1"/>
  <c r="EL2966" i="2"/>
  <c r="EM2966" i="2" s="1"/>
  <c r="DX2966" i="2"/>
  <c r="DY2966" i="2" s="1"/>
  <c r="EN2966" i="2"/>
  <c r="EO2966" i="2" s="1"/>
  <c r="EB2966" i="2"/>
  <c r="EC2966" i="2" s="1"/>
  <c r="ER2966" i="2"/>
  <c r="ES2966" i="2" s="1"/>
  <c r="ED2966" i="2"/>
  <c r="EE2966" i="2" s="1"/>
  <c r="DJ2993" i="2"/>
  <c r="ED2993" i="2"/>
  <c r="EE2993" i="2" s="1"/>
  <c r="EL2993" i="2"/>
  <c r="EM2993" i="2" s="1"/>
  <c r="DX2993" i="2"/>
  <c r="DY2993" i="2" s="1"/>
  <c r="EF2993" i="2"/>
  <c r="EG2993" i="2" s="1"/>
  <c r="EN2993" i="2"/>
  <c r="EO2993" i="2" s="1"/>
  <c r="DZ2993" i="2"/>
  <c r="EA2993" i="2" s="1"/>
  <c r="EH2993" i="2"/>
  <c r="EI2993" i="2" s="1"/>
  <c r="EP2993" i="2"/>
  <c r="EQ2993" i="2" s="1"/>
  <c r="EB2993" i="2"/>
  <c r="EC2993" i="2" s="1"/>
  <c r="EJ2993" i="2"/>
  <c r="EK2993" i="2" s="1"/>
  <c r="ER2993" i="2"/>
  <c r="ES2993" i="2" s="1"/>
  <c r="DJ2985" i="2"/>
  <c r="EL2985" i="2"/>
  <c r="EM2985" i="2" s="1"/>
  <c r="DZ2985" i="2"/>
  <c r="EA2985" i="2" s="1"/>
  <c r="EN2985" i="2"/>
  <c r="EO2985" i="2" s="1"/>
  <c r="EB2985" i="2"/>
  <c r="EC2985" i="2" s="1"/>
  <c r="ED2985" i="2"/>
  <c r="EE2985" i="2" s="1"/>
  <c r="EP2985" i="2"/>
  <c r="EQ2985" i="2" s="1"/>
  <c r="EF2985" i="2"/>
  <c r="EG2985" i="2" s="1"/>
  <c r="ER2985" i="2"/>
  <c r="ES2985" i="2" s="1"/>
  <c r="EH2985" i="2"/>
  <c r="EI2985" i="2" s="1"/>
  <c r="DX2985" i="2"/>
  <c r="DY2985" i="2" s="1"/>
  <c r="EJ2985" i="2"/>
  <c r="EK2985" i="2" s="1"/>
  <c r="DJ3055" i="2"/>
  <c r="DZ3055" i="2"/>
  <c r="EA3055" i="2" s="1"/>
  <c r="EH3055" i="2"/>
  <c r="EI3055" i="2" s="1"/>
  <c r="EP3055" i="2"/>
  <c r="EQ3055" i="2" s="1"/>
  <c r="EB3055" i="2"/>
  <c r="EC3055" i="2" s="1"/>
  <c r="EJ3055" i="2"/>
  <c r="EK3055" i="2" s="1"/>
  <c r="ER3055" i="2"/>
  <c r="ES3055" i="2" s="1"/>
  <c r="ED3055" i="2"/>
  <c r="EE3055" i="2" s="1"/>
  <c r="EL3055" i="2"/>
  <c r="EM3055" i="2" s="1"/>
  <c r="DX3055" i="2"/>
  <c r="DY3055" i="2" s="1"/>
  <c r="EF3055" i="2"/>
  <c r="EG3055" i="2" s="1"/>
  <c r="EN3055" i="2"/>
  <c r="EO3055" i="2" s="1"/>
  <c r="DJ3047" i="2"/>
  <c r="DZ3047" i="2"/>
  <c r="EA3047" i="2" s="1"/>
  <c r="EH3047" i="2"/>
  <c r="EI3047" i="2" s="1"/>
  <c r="EP3047" i="2"/>
  <c r="EQ3047" i="2" s="1"/>
  <c r="EB3047" i="2"/>
  <c r="EC3047" i="2" s="1"/>
  <c r="EJ3047" i="2"/>
  <c r="EK3047" i="2" s="1"/>
  <c r="ER3047" i="2"/>
  <c r="ES3047" i="2" s="1"/>
  <c r="ED3047" i="2"/>
  <c r="EE3047" i="2" s="1"/>
  <c r="EL3047" i="2"/>
  <c r="EM3047" i="2" s="1"/>
  <c r="DX3047" i="2"/>
  <c r="DY3047" i="2" s="1"/>
  <c r="EF3047" i="2"/>
  <c r="EG3047" i="2" s="1"/>
  <c r="EN3047" i="2"/>
  <c r="EO3047" i="2" s="1"/>
  <c r="DJ3039" i="2"/>
  <c r="DZ3039" i="2"/>
  <c r="EA3039" i="2" s="1"/>
  <c r="EH3039" i="2"/>
  <c r="EI3039" i="2" s="1"/>
  <c r="EP3039" i="2"/>
  <c r="EQ3039" i="2" s="1"/>
  <c r="EB3039" i="2"/>
  <c r="EC3039" i="2" s="1"/>
  <c r="EJ3039" i="2"/>
  <c r="EK3039" i="2" s="1"/>
  <c r="ER3039" i="2"/>
  <c r="ES3039" i="2" s="1"/>
  <c r="ED3039" i="2"/>
  <c r="EE3039" i="2" s="1"/>
  <c r="EL3039" i="2"/>
  <c r="EM3039" i="2" s="1"/>
  <c r="DX3039" i="2"/>
  <c r="DY3039" i="2" s="1"/>
  <c r="EF3039" i="2"/>
  <c r="EG3039" i="2" s="1"/>
  <c r="EN3039" i="2"/>
  <c r="EO3039" i="2" s="1"/>
  <c r="DJ2835" i="2"/>
  <c r="DZ2835" i="2"/>
  <c r="EA2835" i="2" s="1"/>
  <c r="EJ2835" i="2"/>
  <c r="EK2835" i="2" s="1"/>
  <c r="EB2835" i="2"/>
  <c r="EC2835" i="2" s="1"/>
  <c r="EL2835" i="2"/>
  <c r="EM2835" i="2" s="1"/>
  <c r="ED2835" i="2"/>
  <c r="EE2835" i="2" s="1"/>
  <c r="EN2835" i="2"/>
  <c r="EO2835" i="2" s="1"/>
  <c r="EP2835" i="2"/>
  <c r="EQ2835" i="2" s="1"/>
  <c r="EH2835" i="2"/>
  <c r="EI2835" i="2" s="1"/>
  <c r="DX2835" i="2"/>
  <c r="DY2835" i="2" s="1"/>
  <c r="ER2835" i="2"/>
  <c r="ES2835" i="2" s="1"/>
  <c r="EF2835" i="2"/>
  <c r="EG2835" i="2" s="1"/>
  <c r="DJ2893" i="2"/>
  <c r="EL2893" i="2"/>
  <c r="EM2893" i="2" s="1"/>
  <c r="EB2893" i="2"/>
  <c r="EC2893" i="2" s="1"/>
  <c r="ED2893" i="2"/>
  <c r="EE2893" i="2" s="1"/>
  <c r="EN2893" i="2"/>
  <c r="EO2893" i="2" s="1"/>
  <c r="EF2893" i="2"/>
  <c r="EG2893" i="2" s="1"/>
  <c r="DX2893" i="2"/>
  <c r="DY2893" i="2" s="1"/>
  <c r="EJ2893" i="2"/>
  <c r="EK2893" i="2" s="1"/>
  <c r="ER2893" i="2"/>
  <c r="ES2893" i="2" s="1"/>
  <c r="DZ2893" i="2"/>
  <c r="EA2893" i="2" s="1"/>
  <c r="EH2893" i="2"/>
  <c r="EI2893" i="2" s="1"/>
  <c r="EP2893" i="2"/>
  <c r="EQ2893" i="2" s="1"/>
  <c r="DJ2927" i="2"/>
  <c r="ED2927" i="2"/>
  <c r="EE2927" i="2" s="1"/>
  <c r="EL2927" i="2"/>
  <c r="EM2927" i="2" s="1"/>
  <c r="DX2927" i="2"/>
  <c r="DY2927" i="2" s="1"/>
  <c r="EF2927" i="2"/>
  <c r="EG2927" i="2" s="1"/>
  <c r="EN2927" i="2"/>
  <c r="EO2927" i="2" s="1"/>
  <c r="EB2927" i="2"/>
  <c r="EC2927" i="2" s="1"/>
  <c r="EJ2927" i="2"/>
  <c r="EK2927" i="2" s="1"/>
  <c r="ER2927" i="2"/>
  <c r="ES2927" i="2" s="1"/>
  <c r="DZ2927" i="2"/>
  <c r="EA2927" i="2" s="1"/>
  <c r="EH2927" i="2"/>
  <c r="EI2927" i="2" s="1"/>
  <c r="EP2927" i="2"/>
  <c r="EQ2927" i="2" s="1"/>
  <c r="DJ3059" i="2"/>
  <c r="DZ3059" i="2"/>
  <c r="EA3059" i="2" s="1"/>
  <c r="EH3059" i="2"/>
  <c r="EI3059" i="2" s="1"/>
  <c r="EP3059" i="2"/>
  <c r="EQ3059" i="2" s="1"/>
  <c r="EB3059" i="2"/>
  <c r="EC3059" i="2" s="1"/>
  <c r="EJ3059" i="2"/>
  <c r="EK3059" i="2" s="1"/>
  <c r="ER3059" i="2"/>
  <c r="ES3059" i="2" s="1"/>
  <c r="ED3059" i="2"/>
  <c r="EE3059" i="2" s="1"/>
  <c r="EL3059" i="2"/>
  <c r="EM3059" i="2" s="1"/>
  <c r="DX3059" i="2"/>
  <c r="DY3059" i="2" s="1"/>
  <c r="EF3059" i="2"/>
  <c r="EG3059" i="2" s="1"/>
  <c r="EN3059" i="2"/>
  <c r="EO3059" i="2" s="1"/>
  <c r="DJ2810" i="2"/>
  <c r="DX2810" i="2"/>
  <c r="DY2810" i="2" s="1"/>
  <c r="EH2810" i="2"/>
  <c r="EI2810" i="2" s="1"/>
  <c r="ER2810" i="2"/>
  <c r="ES2810" i="2" s="1"/>
  <c r="EN2810" i="2"/>
  <c r="EO2810" i="2" s="1"/>
  <c r="EB2810" i="2"/>
  <c r="EC2810" i="2" s="1"/>
  <c r="EP2810" i="2"/>
  <c r="EQ2810" i="2" s="1"/>
  <c r="ED2810" i="2"/>
  <c r="EE2810" i="2" s="1"/>
  <c r="EJ2810" i="2"/>
  <c r="EK2810" i="2" s="1"/>
  <c r="DZ2810" i="2"/>
  <c r="EA2810" i="2" s="1"/>
  <c r="EL2810" i="2"/>
  <c r="EM2810" i="2" s="1"/>
  <c r="EF2810" i="2"/>
  <c r="EG2810" i="2" s="1"/>
  <c r="DJ2853" i="2"/>
  <c r="DZ2853" i="2"/>
  <c r="EA2853" i="2" s="1"/>
  <c r="EJ2853" i="2"/>
  <c r="EK2853" i="2" s="1"/>
  <c r="EB2853" i="2"/>
  <c r="EC2853" i="2" s="1"/>
  <c r="EL2853" i="2"/>
  <c r="EM2853" i="2" s="1"/>
  <c r="EN2853" i="2"/>
  <c r="EO2853" i="2" s="1"/>
  <c r="DX2853" i="2"/>
  <c r="DY2853" i="2" s="1"/>
  <c r="EF2853" i="2"/>
  <c r="EG2853" i="2" s="1"/>
  <c r="ER2853" i="2"/>
  <c r="ES2853" i="2" s="1"/>
  <c r="EH2853" i="2"/>
  <c r="EI2853" i="2" s="1"/>
  <c r="ED2853" i="2"/>
  <c r="EE2853" i="2" s="1"/>
  <c r="EP2853" i="2"/>
  <c r="EQ2853" i="2" s="1"/>
  <c r="DJ2807" i="2"/>
  <c r="EF2807" i="2"/>
  <c r="EG2807" i="2" s="1"/>
  <c r="EJ2807" i="2"/>
  <c r="EK2807" i="2" s="1"/>
  <c r="ER2807" i="2"/>
  <c r="ES2807" i="2" s="1"/>
  <c r="EH2807" i="2"/>
  <c r="EI2807" i="2" s="1"/>
  <c r="DX2807" i="2"/>
  <c r="DY2807" i="2" s="1"/>
  <c r="EL2807" i="2"/>
  <c r="EM2807" i="2" s="1"/>
  <c r="EB2807" i="2"/>
  <c r="EC2807" i="2" s="1"/>
  <c r="EN2807" i="2"/>
  <c r="EO2807" i="2" s="1"/>
  <c r="ED2807" i="2"/>
  <c r="EE2807" i="2" s="1"/>
  <c r="EP2807" i="2"/>
  <c r="EQ2807" i="2" s="1"/>
  <c r="DZ2807" i="2"/>
  <c r="EA2807" i="2" s="1"/>
  <c r="DJ2806" i="2"/>
  <c r="EB2806" i="2"/>
  <c r="EC2806" i="2" s="1"/>
  <c r="EJ2806" i="2"/>
  <c r="EK2806" i="2" s="1"/>
  <c r="EF2806" i="2"/>
  <c r="EG2806" i="2" s="1"/>
  <c r="EN2806" i="2"/>
  <c r="EO2806" i="2" s="1"/>
  <c r="EP2806" i="2"/>
  <c r="EQ2806" i="2" s="1"/>
  <c r="ER2806" i="2"/>
  <c r="ES2806" i="2" s="1"/>
  <c r="EH2806" i="2"/>
  <c r="EI2806" i="2" s="1"/>
  <c r="DX2806" i="2"/>
  <c r="DY2806" i="2" s="1"/>
  <c r="DZ2806" i="2"/>
  <c r="EA2806" i="2" s="1"/>
  <c r="EL2806" i="2"/>
  <c r="EM2806" i="2" s="1"/>
  <c r="ED2806" i="2"/>
  <c r="EE2806" i="2" s="1"/>
  <c r="DJ2797" i="2"/>
  <c r="ED2797" i="2"/>
  <c r="EE2797" i="2" s="1"/>
  <c r="DZ2797" i="2"/>
  <c r="EA2797" i="2" s="1"/>
  <c r="EH2797" i="2"/>
  <c r="EI2797" i="2" s="1"/>
  <c r="EJ2797" i="2"/>
  <c r="EK2797" i="2" s="1"/>
  <c r="DX2797" i="2"/>
  <c r="DY2797" i="2" s="1"/>
  <c r="EL2797" i="2"/>
  <c r="EM2797" i="2" s="1"/>
  <c r="EP2797" i="2"/>
  <c r="EQ2797" i="2" s="1"/>
  <c r="EF2797" i="2"/>
  <c r="EG2797" i="2" s="1"/>
  <c r="ER2797" i="2"/>
  <c r="ES2797" i="2" s="1"/>
  <c r="EB2797" i="2"/>
  <c r="EC2797" i="2" s="1"/>
  <c r="EN2797" i="2"/>
  <c r="EO2797" i="2" s="1"/>
  <c r="DJ2846" i="2"/>
  <c r="DX2846" i="2"/>
  <c r="DY2846" i="2" s="1"/>
  <c r="EJ2846" i="2"/>
  <c r="EK2846" i="2" s="1"/>
  <c r="DZ2846" i="2"/>
  <c r="EA2846" i="2" s="1"/>
  <c r="EL2846" i="2"/>
  <c r="EM2846" i="2" s="1"/>
  <c r="EB2846" i="2"/>
  <c r="EC2846" i="2" s="1"/>
  <c r="EN2846" i="2"/>
  <c r="EO2846" i="2" s="1"/>
  <c r="ED2846" i="2"/>
  <c r="EE2846" i="2" s="1"/>
  <c r="ER2846" i="2"/>
  <c r="ES2846" i="2" s="1"/>
  <c r="EF2846" i="2"/>
  <c r="EG2846" i="2" s="1"/>
  <c r="EH2846" i="2"/>
  <c r="EI2846" i="2" s="1"/>
  <c r="EP2846" i="2"/>
  <c r="EQ2846" i="2" s="1"/>
  <c r="DJ2838" i="2"/>
  <c r="EP2838" i="2"/>
  <c r="EQ2838" i="2" s="1"/>
  <c r="DX2838" i="2"/>
  <c r="DY2838" i="2" s="1"/>
  <c r="EH2838" i="2"/>
  <c r="EI2838" i="2" s="1"/>
  <c r="ER2838" i="2"/>
  <c r="ES2838" i="2" s="1"/>
  <c r="DZ2838" i="2"/>
  <c r="EA2838" i="2" s="1"/>
  <c r="EB2838" i="2"/>
  <c r="EC2838" i="2" s="1"/>
  <c r="EJ2838" i="2"/>
  <c r="EK2838" i="2" s="1"/>
  <c r="ED2838" i="2"/>
  <c r="EE2838" i="2" s="1"/>
  <c r="EL2838" i="2"/>
  <c r="EM2838" i="2" s="1"/>
  <c r="EN2838" i="2"/>
  <c r="EO2838" i="2" s="1"/>
  <c r="EF2838" i="2"/>
  <c r="EG2838" i="2" s="1"/>
  <c r="DJ2830" i="2"/>
  <c r="EP2830" i="2"/>
  <c r="EQ2830" i="2" s="1"/>
  <c r="ED2830" i="2"/>
  <c r="EE2830" i="2" s="1"/>
  <c r="ER2830" i="2"/>
  <c r="ES2830" i="2" s="1"/>
  <c r="EF2830" i="2"/>
  <c r="EG2830" i="2" s="1"/>
  <c r="EH2830" i="2"/>
  <c r="EI2830" i="2" s="1"/>
  <c r="DZ2830" i="2"/>
  <c r="EA2830" i="2" s="1"/>
  <c r="EL2830" i="2"/>
  <c r="EM2830" i="2" s="1"/>
  <c r="EB2830" i="2"/>
  <c r="EC2830" i="2" s="1"/>
  <c r="EN2830" i="2"/>
  <c r="EO2830" i="2" s="1"/>
  <c r="DX2830" i="2"/>
  <c r="DY2830" i="2" s="1"/>
  <c r="EJ2830" i="2"/>
  <c r="EK2830" i="2" s="1"/>
  <c r="DJ2822" i="2"/>
  <c r="EL2822" i="2"/>
  <c r="EM2822" i="2" s="1"/>
  <c r="ED2822" i="2"/>
  <c r="EE2822" i="2" s="1"/>
  <c r="EN2822" i="2"/>
  <c r="EO2822" i="2" s="1"/>
  <c r="EF2822" i="2"/>
  <c r="EG2822" i="2" s="1"/>
  <c r="DX2822" i="2"/>
  <c r="DY2822" i="2" s="1"/>
  <c r="ER2822" i="2"/>
  <c r="ES2822" i="2" s="1"/>
  <c r="DZ2822" i="2"/>
  <c r="EA2822" i="2" s="1"/>
  <c r="EJ2822" i="2"/>
  <c r="EK2822" i="2" s="1"/>
  <c r="EB2822" i="2"/>
  <c r="EC2822" i="2" s="1"/>
  <c r="EH2822" i="2"/>
  <c r="EI2822" i="2" s="1"/>
  <c r="EP2822" i="2"/>
  <c r="EQ2822" i="2" s="1"/>
  <c r="DJ2861" i="2"/>
  <c r="DX2861" i="2"/>
  <c r="DY2861" i="2" s="1"/>
  <c r="EJ2861" i="2"/>
  <c r="EK2861" i="2" s="1"/>
  <c r="ER2861" i="2"/>
  <c r="ES2861" i="2" s="1"/>
  <c r="DZ2861" i="2"/>
  <c r="EA2861" i="2" s="1"/>
  <c r="EL2861" i="2"/>
  <c r="EM2861" i="2" s="1"/>
  <c r="EB2861" i="2"/>
  <c r="EC2861" i="2" s="1"/>
  <c r="EF2861" i="2"/>
  <c r="EG2861" i="2" s="1"/>
  <c r="EH2861" i="2"/>
  <c r="EI2861" i="2" s="1"/>
  <c r="EP2861" i="2"/>
  <c r="EQ2861" i="2" s="1"/>
  <c r="ED2861" i="2"/>
  <c r="EE2861" i="2" s="1"/>
  <c r="EN2861" i="2"/>
  <c r="EO2861" i="2" s="1"/>
  <c r="DJ2862" i="2"/>
  <c r="EF2862" i="2"/>
  <c r="EG2862" i="2" s="1"/>
  <c r="EH2862" i="2"/>
  <c r="EI2862" i="2" s="1"/>
  <c r="DX2862" i="2"/>
  <c r="DY2862" i="2" s="1"/>
  <c r="EJ2862" i="2"/>
  <c r="EK2862" i="2" s="1"/>
  <c r="EB2862" i="2"/>
  <c r="EC2862" i="2" s="1"/>
  <c r="EN2862" i="2"/>
  <c r="EO2862" i="2" s="1"/>
  <c r="EP2862" i="2"/>
  <c r="EQ2862" i="2" s="1"/>
  <c r="ED2862" i="2"/>
  <c r="EE2862" i="2" s="1"/>
  <c r="ER2862" i="2"/>
  <c r="ES2862" i="2" s="1"/>
  <c r="DZ2862" i="2"/>
  <c r="EA2862" i="2" s="1"/>
  <c r="EL2862" i="2"/>
  <c r="EM2862" i="2" s="1"/>
  <c r="DJ2875" i="2"/>
  <c r="EF2875" i="2"/>
  <c r="EG2875" i="2" s="1"/>
  <c r="DX2875" i="2"/>
  <c r="DY2875" i="2" s="1"/>
  <c r="EH2875" i="2"/>
  <c r="EI2875" i="2" s="1"/>
  <c r="EJ2875" i="2"/>
  <c r="EK2875" i="2" s="1"/>
  <c r="DZ2875" i="2"/>
  <c r="EA2875" i="2" s="1"/>
  <c r="EL2875" i="2"/>
  <c r="EM2875" i="2" s="1"/>
  <c r="EB2875" i="2"/>
  <c r="EC2875" i="2" s="1"/>
  <c r="EN2875" i="2"/>
  <c r="EO2875" i="2" s="1"/>
  <c r="ED2875" i="2"/>
  <c r="EE2875" i="2" s="1"/>
  <c r="EP2875" i="2"/>
  <c r="EQ2875" i="2" s="1"/>
  <c r="ER2875" i="2"/>
  <c r="ES2875" i="2" s="1"/>
  <c r="DJ2865" i="2"/>
  <c r="EN2865" i="2"/>
  <c r="EO2865" i="2" s="1"/>
  <c r="EB2865" i="2"/>
  <c r="EC2865" i="2" s="1"/>
  <c r="EP2865" i="2"/>
  <c r="EQ2865" i="2" s="1"/>
  <c r="ED2865" i="2"/>
  <c r="EE2865" i="2" s="1"/>
  <c r="EF2865" i="2"/>
  <c r="EG2865" i="2" s="1"/>
  <c r="ER2865" i="2"/>
  <c r="ES2865" i="2" s="1"/>
  <c r="DX2865" i="2"/>
  <c r="DY2865" i="2" s="1"/>
  <c r="EJ2865" i="2"/>
  <c r="EK2865" i="2" s="1"/>
  <c r="DZ2865" i="2"/>
  <c r="EA2865" i="2" s="1"/>
  <c r="EL2865" i="2"/>
  <c r="EM2865" i="2" s="1"/>
  <c r="EH2865" i="2"/>
  <c r="EI2865" i="2" s="1"/>
  <c r="DJ2920" i="2"/>
  <c r="DX2920" i="2"/>
  <c r="DY2920" i="2" s="1"/>
  <c r="EF2920" i="2"/>
  <c r="EG2920" i="2" s="1"/>
  <c r="EN2920" i="2"/>
  <c r="EO2920" i="2" s="1"/>
  <c r="DZ2920" i="2"/>
  <c r="EA2920" i="2" s="1"/>
  <c r="EH2920" i="2"/>
  <c r="EI2920" i="2" s="1"/>
  <c r="EP2920" i="2"/>
  <c r="EQ2920" i="2" s="1"/>
  <c r="ED2920" i="2"/>
  <c r="EE2920" i="2" s="1"/>
  <c r="EL2920" i="2"/>
  <c r="EM2920" i="2" s="1"/>
  <c r="EB2920" i="2"/>
  <c r="EC2920" i="2" s="1"/>
  <c r="EJ2920" i="2"/>
  <c r="EK2920" i="2" s="1"/>
  <c r="ER2920" i="2"/>
  <c r="ES2920" i="2" s="1"/>
  <c r="DJ2912" i="2"/>
  <c r="DX2912" i="2"/>
  <c r="DY2912" i="2" s="1"/>
  <c r="EF2912" i="2"/>
  <c r="EG2912" i="2" s="1"/>
  <c r="EN2912" i="2"/>
  <c r="EO2912" i="2" s="1"/>
  <c r="DZ2912" i="2"/>
  <c r="EA2912" i="2" s="1"/>
  <c r="EH2912" i="2"/>
  <c r="EI2912" i="2" s="1"/>
  <c r="EP2912" i="2"/>
  <c r="EQ2912" i="2" s="1"/>
  <c r="ED2912" i="2"/>
  <c r="EE2912" i="2" s="1"/>
  <c r="EL2912" i="2"/>
  <c r="EM2912" i="2" s="1"/>
  <c r="EJ2912" i="2"/>
  <c r="EK2912" i="2" s="1"/>
  <c r="ER2912" i="2"/>
  <c r="ES2912" i="2" s="1"/>
  <c r="EB2912" i="2"/>
  <c r="EC2912" i="2" s="1"/>
  <c r="DJ2904" i="2"/>
  <c r="DX2904" i="2"/>
  <c r="DY2904" i="2" s="1"/>
  <c r="EF2904" i="2"/>
  <c r="EG2904" i="2" s="1"/>
  <c r="EN2904" i="2"/>
  <c r="EO2904" i="2" s="1"/>
  <c r="DZ2904" i="2"/>
  <c r="EA2904" i="2" s="1"/>
  <c r="EH2904" i="2"/>
  <c r="EI2904" i="2" s="1"/>
  <c r="EP2904" i="2"/>
  <c r="EQ2904" i="2" s="1"/>
  <c r="ED2904" i="2"/>
  <c r="EE2904" i="2" s="1"/>
  <c r="EL2904" i="2"/>
  <c r="EM2904" i="2" s="1"/>
  <c r="EB2904" i="2"/>
  <c r="EC2904" i="2" s="1"/>
  <c r="EJ2904" i="2"/>
  <c r="EK2904" i="2" s="1"/>
  <c r="ER2904" i="2"/>
  <c r="ES2904" i="2" s="1"/>
  <c r="DJ2896" i="2"/>
  <c r="EH2896" i="2"/>
  <c r="EI2896" i="2" s="1"/>
  <c r="EP2896" i="2"/>
  <c r="EQ2896" i="2" s="1"/>
  <c r="DX2896" i="2"/>
  <c r="DY2896" i="2" s="1"/>
  <c r="EJ2896" i="2"/>
  <c r="EK2896" i="2" s="1"/>
  <c r="ER2896" i="2"/>
  <c r="ES2896" i="2" s="1"/>
  <c r="DZ2896" i="2"/>
  <c r="EA2896" i="2" s="1"/>
  <c r="ED2896" i="2"/>
  <c r="EE2896" i="2" s="1"/>
  <c r="EF2896" i="2"/>
  <c r="EG2896" i="2" s="1"/>
  <c r="EN2896" i="2"/>
  <c r="EO2896" i="2" s="1"/>
  <c r="EB2896" i="2"/>
  <c r="EC2896" i="2" s="1"/>
  <c r="EL2896" i="2"/>
  <c r="EM2896" i="2" s="1"/>
  <c r="DJ2888" i="2"/>
  <c r="DX2888" i="2"/>
  <c r="DY2888" i="2" s="1"/>
  <c r="EH2888" i="2"/>
  <c r="EI2888" i="2" s="1"/>
  <c r="DZ2888" i="2"/>
  <c r="EA2888" i="2" s="1"/>
  <c r="EJ2888" i="2"/>
  <c r="EK2888" i="2" s="1"/>
  <c r="EL2888" i="2"/>
  <c r="EM2888" i="2" s="1"/>
  <c r="ED2888" i="2"/>
  <c r="EE2888" i="2" s="1"/>
  <c r="EP2888" i="2"/>
  <c r="EQ2888" i="2" s="1"/>
  <c r="EF2888" i="2"/>
  <c r="EG2888" i="2" s="1"/>
  <c r="EN2888" i="2"/>
  <c r="EO2888" i="2" s="1"/>
  <c r="ER2888" i="2"/>
  <c r="ES2888" i="2" s="1"/>
  <c r="EB2888" i="2"/>
  <c r="EC2888" i="2" s="1"/>
  <c r="DJ2880" i="2"/>
  <c r="DZ2880" i="2"/>
  <c r="EA2880" i="2" s="1"/>
  <c r="EB2880" i="2"/>
  <c r="EC2880" i="2" s="1"/>
  <c r="EL2880" i="2"/>
  <c r="EM2880" i="2" s="1"/>
  <c r="ED2880" i="2"/>
  <c r="EE2880" i="2" s="1"/>
  <c r="EF2880" i="2"/>
  <c r="EG2880" i="2" s="1"/>
  <c r="EN2880" i="2"/>
  <c r="EO2880" i="2" s="1"/>
  <c r="EH2880" i="2"/>
  <c r="EI2880" i="2" s="1"/>
  <c r="EP2880" i="2"/>
  <c r="EQ2880" i="2" s="1"/>
  <c r="DX2880" i="2"/>
  <c r="DY2880" i="2" s="1"/>
  <c r="ER2880" i="2"/>
  <c r="ES2880" i="2" s="1"/>
  <c r="EJ2880" i="2"/>
  <c r="EK2880" i="2" s="1"/>
  <c r="BD2537" i="2"/>
  <c r="DX2537" i="2" s="1"/>
  <c r="DY2537" i="2" s="1"/>
  <c r="ES2537" i="2"/>
  <c r="EK2537" i="2"/>
  <c r="EC2537" i="2"/>
  <c r="EM2537" i="2"/>
  <c r="EE2537" i="2"/>
  <c r="EQ2537" i="2"/>
  <c r="EG2537" i="2"/>
  <c r="EI2537" i="2"/>
  <c r="EO2537" i="2"/>
  <c r="EA2537" i="2"/>
  <c r="DJ2930" i="2"/>
  <c r="EB2930" i="2"/>
  <c r="EC2930" i="2" s="1"/>
  <c r="EJ2930" i="2"/>
  <c r="EK2930" i="2" s="1"/>
  <c r="ER2930" i="2"/>
  <c r="ES2930" i="2" s="1"/>
  <c r="ED2930" i="2"/>
  <c r="EE2930" i="2" s="1"/>
  <c r="EL2930" i="2"/>
  <c r="EM2930" i="2" s="1"/>
  <c r="DZ2930" i="2"/>
  <c r="EA2930" i="2" s="1"/>
  <c r="EH2930" i="2"/>
  <c r="EI2930" i="2" s="1"/>
  <c r="EP2930" i="2"/>
  <c r="EQ2930" i="2" s="1"/>
  <c r="DX2930" i="2"/>
  <c r="DY2930" i="2" s="1"/>
  <c r="EF2930" i="2"/>
  <c r="EG2930" i="2" s="1"/>
  <c r="EN2930" i="2"/>
  <c r="EO2930" i="2" s="1"/>
  <c r="DJ2960" i="2"/>
  <c r="DZ2960" i="2"/>
  <c r="EA2960" i="2" s="1"/>
  <c r="EH2960" i="2"/>
  <c r="EI2960" i="2" s="1"/>
  <c r="EP2960" i="2"/>
  <c r="EQ2960" i="2" s="1"/>
  <c r="ED2960" i="2"/>
  <c r="EE2960" i="2" s="1"/>
  <c r="EL2960" i="2"/>
  <c r="EM2960" i="2" s="1"/>
  <c r="EN2960" i="2"/>
  <c r="EO2960" i="2" s="1"/>
  <c r="ER2960" i="2"/>
  <c r="ES2960" i="2" s="1"/>
  <c r="DX2960" i="2"/>
  <c r="DY2960" i="2" s="1"/>
  <c r="EB2960" i="2"/>
  <c r="EC2960" i="2" s="1"/>
  <c r="EF2960" i="2"/>
  <c r="EG2960" i="2" s="1"/>
  <c r="EJ2960" i="2"/>
  <c r="EK2960" i="2" s="1"/>
  <c r="DJ2952" i="2"/>
  <c r="DX2952" i="2"/>
  <c r="DY2952" i="2" s="1"/>
  <c r="EF2952" i="2"/>
  <c r="EG2952" i="2" s="1"/>
  <c r="EN2952" i="2"/>
  <c r="EO2952" i="2" s="1"/>
  <c r="DZ2952" i="2"/>
  <c r="EA2952" i="2" s="1"/>
  <c r="EH2952" i="2"/>
  <c r="EI2952" i="2" s="1"/>
  <c r="EP2952" i="2"/>
  <c r="EQ2952" i="2" s="1"/>
  <c r="ED2952" i="2"/>
  <c r="EE2952" i="2" s="1"/>
  <c r="EL2952" i="2"/>
  <c r="EM2952" i="2" s="1"/>
  <c r="EB2952" i="2"/>
  <c r="EC2952" i="2" s="1"/>
  <c r="EJ2952" i="2"/>
  <c r="EK2952" i="2" s="1"/>
  <c r="ER2952" i="2"/>
  <c r="ES2952" i="2" s="1"/>
  <c r="DJ2943" i="2"/>
  <c r="ED2943" i="2"/>
  <c r="EE2943" i="2" s="1"/>
  <c r="EL2943" i="2"/>
  <c r="EM2943" i="2" s="1"/>
  <c r="DX2943" i="2"/>
  <c r="DY2943" i="2" s="1"/>
  <c r="EF2943" i="2"/>
  <c r="EG2943" i="2" s="1"/>
  <c r="EN2943" i="2"/>
  <c r="EO2943" i="2" s="1"/>
  <c r="EB2943" i="2"/>
  <c r="EC2943" i="2" s="1"/>
  <c r="EJ2943" i="2"/>
  <c r="EK2943" i="2" s="1"/>
  <c r="ER2943" i="2"/>
  <c r="ES2943" i="2" s="1"/>
  <c r="DZ2943" i="2"/>
  <c r="EA2943" i="2" s="1"/>
  <c r="EH2943" i="2"/>
  <c r="EI2943" i="2" s="1"/>
  <c r="EP2943" i="2"/>
  <c r="EQ2943" i="2" s="1"/>
  <c r="DJ2981" i="2"/>
  <c r="DX2981" i="2"/>
  <c r="DY2981" i="2" s="1"/>
  <c r="EJ2981" i="2"/>
  <c r="EK2981" i="2" s="1"/>
  <c r="EL2981" i="2"/>
  <c r="EM2981" i="2" s="1"/>
  <c r="DZ2981" i="2"/>
  <c r="EA2981" i="2" s="1"/>
  <c r="EN2981" i="2"/>
  <c r="EO2981" i="2" s="1"/>
  <c r="EB2981" i="2"/>
  <c r="EC2981" i="2" s="1"/>
  <c r="ED2981" i="2"/>
  <c r="EE2981" i="2" s="1"/>
  <c r="EP2981" i="2"/>
  <c r="EQ2981" i="2" s="1"/>
  <c r="EF2981" i="2"/>
  <c r="EG2981" i="2" s="1"/>
  <c r="ER2981" i="2"/>
  <c r="ES2981" i="2" s="1"/>
  <c r="EH2981" i="2"/>
  <c r="EI2981" i="2" s="1"/>
  <c r="DJ2973" i="2"/>
  <c r="EH2973" i="2"/>
  <c r="EI2973" i="2" s="1"/>
  <c r="DX2973" i="2"/>
  <c r="DY2973" i="2" s="1"/>
  <c r="EJ2973" i="2"/>
  <c r="EK2973" i="2" s="1"/>
  <c r="EL2973" i="2"/>
  <c r="EM2973" i="2" s="1"/>
  <c r="DZ2973" i="2"/>
  <c r="EA2973" i="2" s="1"/>
  <c r="EN2973" i="2"/>
  <c r="EO2973" i="2" s="1"/>
  <c r="EB2973" i="2"/>
  <c r="EC2973" i="2" s="1"/>
  <c r="ED2973" i="2"/>
  <c r="EE2973" i="2" s="1"/>
  <c r="EP2973" i="2"/>
  <c r="EQ2973" i="2" s="1"/>
  <c r="EF2973" i="2"/>
  <c r="EG2973" i="2" s="1"/>
  <c r="ER2973" i="2"/>
  <c r="ES2973" i="2" s="1"/>
  <c r="DJ2965" i="2"/>
  <c r="EB2965" i="2"/>
  <c r="EC2965" i="2" s="1"/>
  <c r="EJ2965" i="2"/>
  <c r="EK2965" i="2" s="1"/>
  <c r="DX2965" i="2"/>
  <c r="DY2965" i="2" s="1"/>
  <c r="EF2965" i="2"/>
  <c r="EG2965" i="2" s="1"/>
  <c r="EN2965" i="2"/>
  <c r="EO2965" i="2" s="1"/>
  <c r="EL2965" i="2"/>
  <c r="EM2965" i="2" s="1"/>
  <c r="EP2965" i="2"/>
  <c r="EQ2965" i="2" s="1"/>
  <c r="ER2965" i="2"/>
  <c r="ES2965" i="2" s="1"/>
  <c r="DZ2965" i="2"/>
  <c r="EA2965" i="2" s="1"/>
  <c r="ED2965" i="2"/>
  <c r="EE2965" i="2" s="1"/>
  <c r="EH2965" i="2"/>
  <c r="EI2965" i="2" s="1"/>
  <c r="DJ2992" i="2"/>
  <c r="EB2992" i="2"/>
  <c r="EC2992" i="2" s="1"/>
  <c r="EJ2992" i="2"/>
  <c r="EK2992" i="2" s="1"/>
  <c r="ER2992" i="2"/>
  <c r="ES2992" i="2" s="1"/>
  <c r="ED2992" i="2"/>
  <c r="EE2992" i="2" s="1"/>
  <c r="EL2992" i="2"/>
  <c r="EM2992" i="2" s="1"/>
  <c r="DX2992" i="2"/>
  <c r="DY2992" i="2" s="1"/>
  <c r="EF2992" i="2"/>
  <c r="EG2992" i="2" s="1"/>
  <c r="EN2992" i="2"/>
  <c r="EO2992" i="2" s="1"/>
  <c r="DZ2992" i="2"/>
  <c r="EA2992" i="2" s="1"/>
  <c r="EH2992" i="2"/>
  <c r="EI2992" i="2" s="1"/>
  <c r="EP2992" i="2"/>
  <c r="EQ2992" i="2" s="1"/>
  <c r="DJ3031" i="2"/>
  <c r="DZ3031" i="2"/>
  <c r="EA3031" i="2" s="1"/>
  <c r="EH3031" i="2"/>
  <c r="EI3031" i="2" s="1"/>
  <c r="EP3031" i="2"/>
  <c r="EQ3031" i="2" s="1"/>
  <c r="EB3031" i="2"/>
  <c r="EC3031" i="2" s="1"/>
  <c r="EJ3031" i="2"/>
  <c r="EK3031" i="2" s="1"/>
  <c r="ER3031" i="2"/>
  <c r="ES3031" i="2" s="1"/>
  <c r="ED3031" i="2"/>
  <c r="EE3031" i="2" s="1"/>
  <c r="EL3031" i="2"/>
  <c r="EM3031" i="2" s="1"/>
  <c r="DX3031" i="2"/>
  <c r="DY3031" i="2" s="1"/>
  <c r="EF3031" i="2"/>
  <c r="EG3031" i="2" s="1"/>
  <c r="EN3031" i="2"/>
  <c r="EO3031" i="2" s="1"/>
  <c r="DJ3054" i="2"/>
  <c r="DX3054" i="2"/>
  <c r="DY3054" i="2" s="1"/>
  <c r="EF3054" i="2"/>
  <c r="EG3054" i="2" s="1"/>
  <c r="EN3054" i="2"/>
  <c r="EO3054" i="2" s="1"/>
  <c r="DZ3054" i="2"/>
  <c r="EA3054" i="2" s="1"/>
  <c r="EH3054" i="2"/>
  <c r="EI3054" i="2" s="1"/>
  <c r="EP3054" i="2"/>
  <c r="EQ3054" i="2" s="1"/>
  <c r="EB3054" i="2"/>
  <c r="EC3054" i="2" s="1"/>
  <c r="EJ3054" i="2"/>
  <c r="EK3054" i="2" s="1"/>
  <c r="ER3054" i="2"/>
  <c r="ES3054" i="2" s="1"/>
  <c r="ED3054" i="2"/>
  <c r="EE3054" i="2" s="1"/>
  <c r="EL3054" i="2"/>
  <c r="EM3054" i="2" s="1"/>
  <c r="DJ3046" i="2"/>
  <c r="DX3046" i="2"/>
  <c r="DY3046" i="2" s="1"/>
  <c r="EF3046" i="2"/>
  <c r="EG3046" i="2" s="1"/>
  <c r="EN3046" i="2"/>
  <c r="EO3046" i="2" s="1"/>
  <c r="DZ3046" i="2"/>
  <c r="EA3046" i="2" s="1"/>
  <c r="EH3046" i="2"/>
  <c r="EI3046" i="2" s="1"/>
  <c r="EP3046" i="2"/>
  <c r="EQ3046" i="2" s="1"/>
  <c r="EB3046" i="2"/>
  <c r="EC3046" i="2" s="1"/>
  <c r="EJ3046" i="2"/>
  <c r="EK3046" i="2" s="1"/>
  <c r="ER3046" i="2"/>
  <c r="ES3046" i="2" s="1"/>
  <c r="ED3046" i="2"/>
  <c r="EE3046" i="2" s="1"/>
  <c r="EL3046" i="2"/>
  <c r="EM3046" i="2" s="1"/>
  <c r="DJ3038" i="2"/>
  <c r="DX3038" i="2"/>
  <c r="DY3038" i="2" s="1"/>
  <c r="EF3038" i="2"/>
  <c r="EG3038" i="2" s="1"/>
  <c r="EN3038" i="2"/>
  <c r="EO3038" i="2" s="1"/>
  <c r="DZ3038" i="2"/>
  <c r="EA3038" i="2" s="1"/>
  <c r="EH3038" i="2"/>
  <c r="EI3038" i="2" s="1"/>
  <c r="EP3038" i="2"/>
  <c r="EQ3038" i="2" s="1"/>
  <c r="EB3038" i="2"/>
  <c r="EC3038" i="2" s="1"/>
  <c r="EJ3038" i="2"/>
  <c r="EK3038" i="2" s="1"/>
  <c r="ER3038" i="2"/>
  <c r="ES3038" i="2" s="1"/>
  <c r="ED3038" i="2"/>
  <c r="EE3038" i="2" s="1"/>
  <c r="EL3038" i="2"/>
  <c r="EM3038" i="2" s="1"/>
  <c r="DJ2843" i="2"/>
  <c r="DZ2843" i="2"/>
  <c r="EA2843" i="2" s="1"/>
  <c r="EL2843" i="2"/>
  <c r="EM2843" i="2" s="1"/>
  <c r="EB2843" i="2"/>
  <c r="EC2843" i="2" s="1"/>
  <c r="EN2843" i="2"/>
  <c r="EO2843" i="2" s="1"/>
  <c r="ED2843" i="2"/>
  <c r="EE2843" i="2" s="1"/>
  <c r="EP2843" i="2"/>
  <c r="EQ2843" i="2" s="1"/>
  <c r="EF2843" i="2"/>
  <c r="EG2843" i="2" s="1"/>
  <c r="DX2843" i="2"/>
  <c r="DY2843" i="2" s="1"/>
  <c r="EH2843" i="2"/>
  <c r="EI2843" i="2" s="1"/>
  <c r="EJ2843" i="2"/>
  <c r="EK2843" i="2" s="1"/>
  <c r="ER2843" i="2"/>
  <c r="ES2843" i="2" s="1"/>
  <c r="DJ2917" i="2"/>
  <c r="DZ2917" i="2"/>
  <c r="EA2917" i="2" s="1"/>
  <c r="EH2917" i="2"/>
  <c r="EI2917" i="2" s="1"/>
  <c r="EP2917" i="2"/>
  <c r="EQ2917" i="2" s="1"/>
  <c r="EB2917" i="2"/>
  <c r="EC2917" i="2" s="1"/>
  <c r="EJ2917" i="2"/>
  <c r="EK2917" i="2" s="1"/>
  <c r="ER2917" i="2"/>
  <c r="ES2917" i="2" s="1"/>
  <c r="DX2917" i="2"/>
  <c r="DY2917" i="2" s="1"/>
  <c r="EF2917" i="2"/>
  <c r="EG2917" i="2" s="1"/>
  <c r="EN2917" i="2"/>
  <c r="EO2917" i="2" s="1"/>
  <c r="ED2917" i="2"/>
  <c r="EE2917" i="2" s="1"/>
  <c r="EL2917" i="2"/>
  <c r="EM2917" i="2" s="1"/>
  <c r="DJ2957" i="2"/>
  <c r="EB2957" i="2"/>
  <c r="EC2957" i="2" s="1"/>
  <c r="EJ2957" i="2"/>
  <c r="EK2957" i="2" s="1"/>
  <c r="ER2957" i="2"/>
  <c r="ES2957" i="2" s="1"/>
  <c r="DX2957" i="2"/>
  <c r="DY2957" i="2" s="1"/>
  <c r="EF2957" i="2"/>
  <c r="EG2957" i="2" s="1"/>
  <c r="EN2957" i="2"/>
  <c r="EO2957" i="2" s="1"/>
  <c r="EP2957" i="2"/>
  <c r="EQ2957" i="2" s="1"/>
  <c r="DZ2957" i="2"/>
  <c r="EA2957" i="2" s="1"/>
  <c r="ED2957" i="2"/>
  <c r="EE2957" i="2" s="1"/>
  <c r="EH2957" i="2"/>
  <c r="EI2957" i="2" s="1"/>
  <c r="EL2957" i="2"/>
  <c r="EM2957" i="2" s="1"/>
  <c r="DJ3051" i="2"/>
  <c r="DZ3051" i="2"/>
  <c r="EA3051" i="2" s="1"/>
  <c r="EH3051" i="2"/>
  <c r="EI3051" i="2" s="1"/>
  <c r="EP3051" i="2"/>
  <c r="EQ3051" i="2" s="1"/>
  <c r="EB3051" i="2"/>
  <c r="EC3051" i="2" s="1"/>
  <c r="EJ3051" i="2"/>
  <c r="EK3051" i="2" s="1"/>
  <c r="ER3051" i="2"/>
  <c r="ES3051" i="2" s="1"/>
  <c r="ED3051" i="2"/>
  <c r="EE3051" i="2" s="1"/>
  <c r="EL3051" i="2"/>
  <c r="EM3051" i="2" s="1"/>
  <c r="DX3051" i="2"/>
  <c r="DY3051" i="2" s="1"/>
  <c r="EF3051" i="2"/>
  <c r="EG3051" i="2" s="1"/>
  <c r="EN3051" i="2"/>
  <c r="EO3051" i="2" s="1"/>
  <c r="DJ2826" i="2"/>
  <c r="EJ2826" i="2"/>
  <c r="EK2826" i="2" s="1"/>
  <c r="ER2826" i="2"/>
  <c r="ES2826" i="2" s="1"/>
  <c r="DX2826" i="2"/>
  <c r="DY2826" i="2" s="1"/>
  <c r="DZ2826" i="2"/>
  <c r="EA2826" i="2" s="1"/>
  <c r="EL2826" i="2"/>
  <c r="EM2826" i="2" s="1"/>
  <c r="EB2826" i="2"/>
  <c r="EC2826" i="2" s="1"/>
  <c r="ED2826" i="2"/>
  <c r="EE2826" i="2" s="1"/>
  <c r="EF2826" i="2"/>
  <c r="EG2826" i="2" s="1"/>
  <c r="EP2826" i="2"/>
  <c r="EQ2826" i="2" s="1"/>
  <c r="EH2826" i="2"/>
  <c r="EI2826" i="2" s="1"/>
  <c r="EN2826" i="2"/>
  <c r="EO2826" i="2" s="1"/>
  <c r="DJ2789" i="2"/>
  <c r="DX2789" i="2"/>
  <c r="DY2789" i="2" s="1"/>
  <c r="EF2789" i="2"/>
  <c r="EG2789" i="2" s="1"/>
  <c r="EB2789" i="2"/>
  <c r="EC2789" i="2" s="1"/>
  <c r="EH2789" i="2"/>
  <c r="EI2789" i="2" s="1"/>
  <c r="ER2789" i="2"/>
  <c r="ES2789" i="2" s="1"/>
  <c r="EJ2789" i="2"/>
  <c r="EK2789" i="2" s="1"/>
  <c r="DZ2789" i="2"/>
  <c r="EA2789" i="2" s="1"/>
  <c r="EL2789" i="2"/>
  <c r="EM2789" i="2" s="1"/>
  <c r="EN2789" i="2"/>
  <c r="EO2789" i="2" s="1"/>
  <c r="ED2789" i="2"/>
  <c r="EE2789" i="2" s="1"/>
  <c r="EP2789" i="2"/>
  <c r="EQ2789" i="2" s="1"/>
  <c r="DJ2813" i="2"/>
  <c r="EL2813" i="2"/>
  <c r="EM2813" i="2" s="1"/>
  <c r="EB2813" i="2"/>
  <c r="EC2813" i="2" s="1"/>
  <c r="ED2813" i="2"/>
  <c r="EE2813" i="2" s="1"/>
  <c r="EN2813" i="2"/>
  <c r="EO2813" i="2" s="1"/>
  <c r="EF2813" i="2"/>
  <c r="EG2813" i="2" s="1"/>
  <c r="DX2813" i="2"/>
  <c r="DY2813" i="2" s="1"/>
  <c r="EJ2813" i="2"/>
  <c r="EK2813" i="2" s="1"/>
  <c r="ER2813" i="2"/>
  <c r="ES2813" i="2" s="1"/>
  <c r="DZ2813" i="2"/>
  <c r="EA2813" i="2" s="1"/>
  <c r="EH2813" i="2"/>
  <c r="EI2813" i="2" s="1"/>
  <c r="EP2813" i="2"/>
  <c r="EQ2813" i="2" s="1"/>
  <c r="DJ2796" i="2"/>
  <c r="DZ2796" i="2"/>
  <c r="EA2796" i="2" s="1"/>
  <c r="EH2796" i="2"/>
  <c r="EI2796" i="2" s="1"/>
  <c r="ED2796" i="2"/>
  <c r="EE2796" i="2" s="1"/>
  <c r="EL2796" i="2"/>
  <c r="EM2796" i="2" s="1"/>
  <c r="EF2796" i="2"/>
  <c r="EG2796" i="2" s="1"/>
  <c r="ER2796" i="2"/>
  <c r="ES2796" i="2" s="1"/>
  <c r="DX2796" i="2"/>
  <c r="DY2796" i="2" s="1"/>
  <c r="EJ2796" i="2"/>
  <c r="EK2796" i="2" s="1"/>
  <c r="EB2796" i="2"/>
  <c r="EC2796" i="2" s="1"/>
  <c r="EN2796" i="2"/>
  <c r="EO2796" i="2" s="1"/>
  <c r="EP2796" i="2"/>
  <c r="EQ2796" i="2" s="1"/>
  <c r="DJ2845" i="2"/>
  <c r="DZ2845" i="2"/>
  <c r="EA2845" i="2" s="1"/>
  <c r="EL2845" i="2"/>
  <c r="EM2845" i="2" s="1"/>
  <c r="EB2845" i="2"/>
  <c r="EC2845" i="2" s="1"/>
  <c r="EN2845" i="2"/>
  <c r="EO2845" i="2" s="1"/>
  <c r="ED2845" i="2"/>
  <c r="EE2845" i="2" s="1"/>
  <c r="EH2845" i="2"/>
  <c r="EI2845" i="2" s="1"/>
  <c r="ER2845" i="2"/>
  <c r="ES2845" i="2" s="1"/>
  <c r="DX2845" i="2"/>
  <c r="DY2845" i="2" s="1"/>
  <c r="EJ2845" i="2"/>
  <c r="EK2845" i="2" s="1"/>
  <c r="EF2845" i="2"/>
  <c r="EG2845" i="2" s="1"/>
  <c r="EP2845" i="2"/>
  <c r="EQ2845" i="2" s="1"/>
  <c r="DJ2837" i="2"/>
  <c r="DX2837" i="2"/>
  <c r="DY2837" i="2" s="1"/>
  <c r="EF2837" i="2"/>
  <c r="EG2837" i="2" s="1"/>
  <c r="ER2837" i="2"/>
  <c r="ES2837" i="2" s="1"/>
  <c r="EH2837" i="2"/>
  <c r="EI2837" i="2" s="1"/>
  <c r="DZ2837" i="2"/>
  <c r="EA2837" i="2" s="1"/>
  <c r="EJ2837" i="2"/>
  <c r="EK2837" i="2" s="1"/>
  <c r="EN2837" i="2"/>
  <c r="EO2837" i="2" s="1"/>
  <c r="ED2837" i="2"/>
  <c r="EE2837" i="2" s="1"/>
  <c r="EP2837" i="2"/>
  <c r="EQ2837" i="2" s="1"/>
  <c r="EB2837" i="2"/>
  <c r="EC2837" i="2" s="1"/>
  <c r="EL2837" i="2"/>
  <c r="EM2837" i="2" s="1"/>
  <c r="DJ2829" i="2"/>
  <c r="EH2829" i="2"/>
  <c r="EI2829" i="2" s="1"/>
  <c r="EP2829" i="2"/>
  <c r="EQ2829" i="2" s="1"/>
  <c r="DX2829" i="2"/>
  <c r="DY2829" i="2" s="1"/>
  <c r="EJ2829" i="2"/>
  <c r="EK2829" i="2" s="1"/>
  <c r="ER2829" i="2"/>
  <c r="ES2829" i="2" s="1"/>
  <c r="DZ2829" i="2"/>
  <c r="EA2829" i="2" s="1"/>
  <c r="EB2829" i="2"/>
  <c r="EC2829" i="2" s="1"/>
  <c r="ED2829" i="2"/>
  <c r="EE2829" i="2" s="1"/>
  <c r="EN2829" i="2"/>
  <c r="EO2829" i="2" s="1"/>
  <c r="EF2829" i="2"/>
  <c r="EG2829" i="2" s="1"/>
  <c r="EL2829" i="2"/>
  <c r="EM2829" i="2" s="1"/>
  <c r="DJ2821" i="2"/>
  <c r="EB2821" i="2"/>
  <c r="EC2821" i="2" s="1"/>
  <c r="EL2821" i="2"/>
  <c r="EM2821" i="2" s="1"/>
  <c r="EN2821" i="2"/>
  <c r="EO2821" i="2" s="1"/>
  <c r="ED2821" i="2"/>
  <c r="EE2821" i="2" s="1"/>
  <c r="EP2821" i="2"/>
  <c r="EQ2821" i="2" s="1"/>
  <c r="EH2821" i="2"/>
  <c r="EI2821" i="2" s="1"/>
  <c r="DZ2821" i="2"/>
  <c r="EA2821" i="2" s="1"/>
  <c r="EJ2821" i="2"/>
  <c r="EK2821" i="2" s="1"/>
  <c r="EF2821" i="2"/>
  <c r="EG2821" i="2" s="1"/>
  <c r="ER2821" i="2"/>
  <c r="ES2821" i="2" s="1"/>
  <c r="DX2821" i="2"/>
  <c r="DY2821" i="2" s="1"/>
  <c r="DJ2860" i="2"/>
  <c r="EB2860" i="2"/>
  <c r="EC2860" i="2" s="1"/>
  <c r="EJ2860" i="2"/>
  <c r="EK2860" i="2" s="1"/>
  <c r="ED2860" i="2"/>
  <c r="EE2860" i="2" s="1"/>
  <c r="EL2860" i="2"/>
  <c r="EM2860" i="2" s="1"/>
  <c r="DX2860" i="2"/>
  <c r="DY2860" i="2" s="1"/>
  <c r="EF2860" i="2"/>
  <c r="EG2860" i="2" s="1"/>
  <c r="EP2860" i="2"/>
  <c r="EQ2860" i="2" s="1"/>
  <c r="DZ2860" i="2"/>
  <c r="EA2860" i="2" s="1"/>
  <c r="EH2860" i="2"/>
  <c r="EI2860" i="2" s="1"/>
  <c r="ER2860" i="2"/>
  <c r="ES2860" i="2" s="1"/>
  <c r="EN2860" i="2"/>
  <c r="EO2860" i="2" s="1"/>
  <c r="DJ2857" i="2"/>
  <c r="EF2857" i="2"/>
  <c r="EG2857" i="2" s="1"/>
  <c r="EN2857" i="2"/>
  <c r="EO2857" i="2" s="1"/>
  <c r="DX2857" i="2"/>
  <c r="DY2857" i="2" s="1"/>
  <c r="EP2857" i="2"/>
  <c r="EQ2857" i="2" s="1"/>
  <c r="DZ2857" i="2"/>
  <c r="EA2857" i="2" s="1"/>
  <c r="EH2857" i="2"/>
  <c r="EI2857" i="2" s="1"/>
  <c r="EB2857" i="2"/>
  <c r="EC2857" i="2" s="1"/>
  <c r="EJ2857" i="2"/>
  <c r="EK2857" i="2" s="1"/>
  <c r="ED2857" i="2"/>
  <c r="EE2857" i="2" s="1"/>
  <c r="EL2857" i="2"/>
  <c r="EM2857" i="2" s="1"/>
  <c r="ER2857" i="2"/>
  <c r="ES2857" i="2" s="1"/>
  <c r="DJ2874" i="2"/>
  <c r="DX2874" i="2"/>
  <c r="DY2874" i="2" s="1"/>
  <c r="DZ2874" i="2"/>
  <c r="EA2874" i="2" s="1"/>
  <c r="EL2874" i="2"/>
  <c r="EM2874" i="2" s="1"/>
  <c r="EB2874" i="2"/>
  <c r="EC2874" i="2" s="1"/>
  <c r="EN2874" i="2"/>
  <c r="EO2874" i="2" s="1"/>
  <c r="EF2874" i="2"/>
  <c r="EG2874" i="2" s="1"/>
  <c r="EP2874" i="2"/>
  <c r="EQ2874" i="2" s="1"/>
  <c r="EH2874" i="2"/>
  <c r="EI2874" i="2" s="1"/>
  <c r="ED2874" i="2"/>
  <c r="EE2874" i="2" s="1"/>
  <c r="EJ2874" i="2"/>
  <c r="EK2874" i="2" s="1"/>
  <c r="ER2874" i="2"/>
  <c r="ES2874" i="2" s="1"/>
  <c r="DJ2871" i="2"/>
  <c r="ED2871" i="2"/>
  <c r="EE2871" i="2" s="1"/>
  <c r="EP2871" i="2"/>
  <c r="EQ2871" i="2" s="1"/>
  <c r="EF2871" i="2"/>
  <c r="EG2871" i="2" s="1"/>
  <c r="EH2871" i="2"/>
  <c r="EI2871" i="2" s="1"/>
  <c r="ER2871" i="2"/>
  <c r="ES2871" i="2" s="1"/>
  <c r="DX2871" i="2"/>
  <c r="DY2871" i="2" s="1"/>
  <c r="EL2871" i="2"/>
  <c r="EM2871" i="2" s="1"/>
  <c r="DZ2871" i="2"/>
  <c r="EA2871" i="2" s="1"/>
  <c r="EB2871" i="2"/>
  <c r="EC2871" i="2" s="1"/>
  <c r="EN2871" i="2"/>
  <c r="EO2871" i="2" s="1"/>
  <c r="EJ2871" i="2"/>
  <c r="EK2871" i="2" s="1"/>
  <c r="DJ2919" i="2"/>
  <c r="ED2919" i="2"/>
  <c r="EE2919" i="2" s="1"/>
  <c r="EL2919" i="2"/>
  <c r="EM2919" i="2" s="1"/>
  <c r="DX2919" i="2"/>
  <c r="DY2919" i="2" s="1"/>
  <c r="EF2919" i="2"/>
  <c r="EG2919" i="2" s="1"/>
  <c r="EN2919" i="2"/>
  <c r="EO2919" i="2" s="1"/>
  <c r="EB2919" i="2"/>
  <c r="EC2919" i="2" s="1"/>
  <c r="EJ2919" i="2"/>
  <c r="EK2919" i="2" s="1"/>
  <c r="ER2919" i="2"/>
  <c r="ES2919" i="2" s="1"/>
  <c r="EP2919" i="2"/>
  <c r="EQ2919" i="2" s="1"/>
  <c r="DZ2919" i="2"/>
  <c r="EA2919" i="2" s="1"/>
  <c r="EH2919" i="2"/>
  <c r="EI2919" i="2" s="1"/>
  <c r="DJ2911" i="2"/>
  <c r="ED2911" i="2"/>
  <c r="EE2911" i="2" s="1"/>
  <c r="EL2911" i="2"/>
  <c r="EM2911" i="2" s="1"/>
  <c r="DX2911" i="2"/>
  <c r="DY2911" i="2" s="1"/>
  <c r="EF2911" i="2"/>
  <c r="EG2911" i="2" s="1"/>
  <c r="EN2911" i="2"/>
  <c r="EO2911" i="2" s="1"/>
  <c r="EB2911" i="2"/>
  <c r="EC2911" i="2" s="1"/>
  <c r="EJ2911" i="2"/>
  <c r="EK2911" i="2" s="1"/>
  <c r="ER2911" i="2"/>
  <c r="ES2911" i="2" s="1"/>
  <c r="DZ2911" i="2"/>
  <c r="EA2911" i="2" s="1"/>
  <c r="EH2911" i="2"/>
  <c r="EI2911" i="2" s="1"/>
  <c r="EP2911" i="2"/>
  <c r="EQ2911" i="2" s="1"/>
  <c r="DJ2903" i="2"/>
  <c r="EL2903" i="2"/>
  <c r="EM2903" i="2" s="1"/>
  <c r="DX2903" i="2"/>
  <c r="DY2903" i="2" s="1"/>
  <c r="DZ2903" i="2"/>
  <c r="EA2903" i="2" s="1"/>
  <c r="EN2903" i="2"/>
  <c r="EO2903" i="2" s="1"/>
  <c r="EB2903" i="2"/>
  <c r="EC2903" i="2" s="1"/>
  <c r="EF2903" i="2"/>
  <c r="EG2903" i="2" s="1"/>
  <c r="EH2903" i="2"/>
  <c r="EI2903" i="2" s="1"/>
  <c r="ER2903" i="2"/>
  <c r="ES2903" i="2" s="1"/>
  <c r="EJ2903" i="2"/>
  <c r="EK2903" i="2" s="1"/>
  <c r="EP2903" i="2"/>
  <c r="EQ2903" i="2" s="1"/>
  <c r="ED2903" i="2"/>
  <c r="EE2903" i="2" s="1"/>
  <c r="DJ2895" i="2"/>
  <c r="ER2895" i="2"/>
  <c r="ES2895" i="2" s="1"/>
  <c r="DZ2895" i="2"/>
  <c r="EA2895" i="2" s="1"/>
  <c r="EH2895" i="2"/>
  <c r="EI2895" i="2" s="1"/>
  <c r="EB2895" i="2"/>
  <c r="EC2895" i="2" s="1"/>
  <c r="EJ2895" i="2"/>
  <c r="EK2895" i="2" s="1"/>
  <c r="ED2895" i="2"/>
  <c r="EE2895" i="2" s="1"/>
  <c r="EN2895" i="2"/>
  <c r="EO2895" i="2" s="1"/>
  <c r="EP2895" i="2"/>
  <c r="EQ2895" i="2" s="1"/>
  <c r="DX2895" i="2"/>
  <c r="DY2895" i="2" s="1"/>
  <c r="EF2895" i="2"/>
  <c r="EG2895" i="2" s="1"/>
  <c r="EL2895" i="2"/>
  <c r="EM2895" i="2" s="1"/>
  <c r="DJ2887" i="2"/>
  <c r="DX2887" i="2"/>
  <c r="DY2887" i="2" s="1"/>
  <c r="EL2887" i="2"/>
  <c r="EM2887" i="2" s="1"/>
  <c r="DZ2887" i="2"/>
  <c r="EA2887" i="2" s="1"/>
  <c r="EB2887" i="2"/>
  <c r="EC2887" i="2" s="1"/>
  <c r="EN2887" i="2"/>
  <c r="EO2887" i="2" s="1"/>
  <c r="ED2887" i="2"/>
  <c r="EE2887" i="2" s="1"/>
  <c r="EF2887" i="2"/>
  <c r="EG2887" i="2" s="1"/>
  <c r="EH2887" i="2"/>
  <c r="EI2887" i="2" s="1"/>
  <c r="ER2887" i="2"/>
  <c r="ES2887" i="2" s="1"/>
  <c r="EJ2887" i="2"/>
  <c r="EK2887" i="2" s="1"/>
  <c r="EP2887" i="2"/>
  <c r="EQ2887" i="2" s="1"/>
  <c r="BD2532" i="2"/>
  <c r="DX2532" i="2" s="1"/>
  <c r="DY2532" i="2" s="1"/>
  <c r="EA2532" i="2"/>
  <c r="EI2532" i="2"/>
  <c r="ES2532" i="2"/>
  <c r="EG2532" i="2"/>
  <c r="EO2532" i="2"/>
  <c r="EK2532" i="2"/>
  <c r="EQ2532" i="2"/>
  <c r="EC2532" i="2"/>
  <c r="EM2532" i="2"/>
  <c r="EE2532" i="2"/>
  <c r="DJ2925" i="2"/>
  <c r="DZ2925" i="2"/>
  <c r="EA2925" i="2" s="1"/>
  <c r="EH2925" i="2"/>
  <c r="EI2925" i="2" s="1"/>
  <c r="EP2925" i="2"/>
  <c r="EQ2925" i="2" s="1"/>
  <c r="EB2925" i="2"/>
  <c r="EC2925" i="2" s="1"/>
  <c r="EJ2925" i="2"/>
  <c r="EK2925" i="2" s="1"/>
  <c r="ER2925" i="2"/>
  <c r="ES2925" i="2" s="1"/>
  <c r="DX2925" i="2"/>
  <c r="DY2925" i="2" s="1"/>
  <c r="EF2925" i="2"/>
  <c r="EG2925" i="2" s="1"/>
  <c r="EN2925" i="2"/>
  <c r="EO2925" i="2" s="1"/>
  <c r="EL2925" i="2"/>
  <c r="EM2925" i="2" s="1"/>
  <c r="ED2925" i="2"/>
  <c r="EE2925" i="2" s="1"/>
  <c r="DJ2929" i="2"/>
  <c r="DZ2929" i="2"/>
  <c r="EA2929" i="2" s="1"/>
  <c r="EH2929" i="2"/>
  <c r="EI2929" i="2" s="1"/>
  <c r="EP2929" i="2"/>
  <c r="EQ2929" i="2" s="1"/>
  <c r="EB2929" i="2"/>
  <c r="EC2929" i="2" s="1"/>
  <c r="EJ2929" i="2"/>
  <c r="EK2929" i="2" s="1"/>
  <c r="ER2929" i="2"/>
  <c r="ES2929" i="2" s="1"/>
  <c r="DX2929" i="2"/>
  <c r="DY2929" i="2" s="1"/>
  <c r="EF2929" i="2"/>
  <c r="EG2929" i="2" s="1"/>
  <c r="EN2929" i="2"/>
  <c r="EO2929" i="2" s="1"/>
  <c r="ED2929" i="2"/>
  <c r="EE2929" i="2" s="1"/>
  <c r="EL2929" i="2"/>
  <c r="EM2929" i="2" s="1"/>
  <c r="DJ2959" i="2"/>
  <c r="DX2959" i="2"/>
  <c r="DY2959" i="2" s="1"/>
  <c r="EF2959" i="2"/>
  <c r="EG2959" i="2" s="1"/>
  <c r="EN2959" i="2"/>
  <c r="EO2959" i="2" s="1"/>
  <c r="EB2959" i="2"/>
  <c r="EC2959" i="2" s="1"/>
  <c r="EJ2959" i="2"/>
  <c r="EK2959" i="2" s="1"/>
  <c r="ER2959" i="2"/>
  <c r="ES2959" i="2" s="1"/>
  <c r="EP2959" i="2"/>
  <c r="EQ2959" i="2" s="1"/>
  <c r="DZ2959" i="2"/>
  <c r="EA2959" i="2" s="1"/>
  <c r="ED2959" i="2"/>
  <c r="EE2959" i="2" s="1"/>
  <c r="EH2959" i="2"/>
  <c r="EI2959" i="2" s="1"/>
  <c r="EL2959" i="2"/>
  <c r="EM2959" i="2" s="1"/>
  <c r="DJ2951" i="2"/>
  <c r="ED2951" i="2"/>
  <c r="EE2951" i="2" s="1"/>
  <c r="EL2951" i="2"/>
  <c r="EM2951" i="2" s="1"/>
  <c r="DX2951" i="2"/>
  <c r="DY2951" i="2" s="1"/>
  <c r="EF2951" i="2"/>
  <c r="EG2951" i="2" s="1"/>
  <c r="EN2951" i="2"/>
  <c r="EO2951" i="2" s="1"/>
  <c r="EB2951" i="2"/>
  <c r="EC2951" i="2" s="1"/>
  <c r="EJ2951" i="2"/>
  <c r="EK2951" i="2" s="1"/>
  <c r="ER2951" i="2"/>
  <c r="ES2951" i="2" s="1"/>
  <c r="EP2951" i="2"/>
  <c r="EQ2951" i="2" s="1"/>
  <c r="DZ2951" i="2"/>
  <c r="EA2951" i="2" s="1"/>
  <c r="EH2951" i="2"/>
  <c r="EI2951" i="2" s="1"/>
  <c r="DJ2942" i="2"/>
  <c r="EB2942" i="2"/>
  <c r="EC2942" i="2" s="1"/>
  <c r="EJ2942" i="2"/>
  <c r="EK2942" i="2" s="1"/>
  <c r="ER2942" i="2"/>
  <c r="ES2942" i="2" s="1"/>
  <c r="ED2942" i="2"/>
  <c r="EE2942" i="2" s="1"/>
  <c r="EL2942" i="2"/>
  <c r="EM2942" i="2" s="1"/>
  <c r="DZ2942" i="2"/>
  <c r="EA2942" i="2" s="1"/>
  <c r="EH2942" i="2"/>
  <c r="EI2942" i="2" s="1"/>
  <c r="EP2942" i="2"/>
  <c r="EQ2942" i="2" s="1"/>
  <c r="DX2942" i="2"/>
  <c r="DY2942" i="2" s="1"/>
  <c r="EF2942" i="2"/>
  <c r="EG2942" i="2" s="1"/>
  <c r="EN2942" i="2"/>
  <c r="EO2942" i="2" s="1"/>
  <c r="DJ2980" i="2"/>
  <c r="EF2980" i="2"/>
  <c r="EG2980" i="2" s="1"/>
  <c r="EH2980" i="2"/>
  <c r="EI2980" i="2" s="1"/>
  <c r="EJ2980" i="2"/>
  <c r="EK2980" i="2" s="1"/>
  <c r="DX2980" i="2"/>
  <c r="DY2980" i="2" s="1"/>
  <c r="EL2980" i="2"/>
  <c r="EM2980" i="2" s="1"/>
  <c r="DZ2980" i="2"/>
  <c r="EA2980" i="2" s="1"/>
  <c r="EB2980" i="2"/>
  <c r="EC2980" i="2" s="1"/>
  <c r="EN2980" i="2"/>
  <c r="EO2980" i="2" s="1"/>
  <c r="ED2980" i="2"/>
  <c r="EE2980" i="2" s="1"/>
  <c r="EP2980" i="2"/>
  <c r="EQ2980" i="2" s="1"/>
  <c r="ER2980" i="2"/>
  <c r="ES2980" i="2" s="1"/>
  <c r="DJ2972" i="2"/>
  <c r="ED2972" i="2"/>
  <c r="EE2972" i="2" s="1"/>
  <c r="EB2972" i="2"/>
  <c r="EC2972" i="2" s="1"/>
  <c r="EP2972" i="2"/>
  <c r="EQ2972" i="2" s="1"/>
  <c r="ER2972" i="2"/>
  <c r="ES2972" i="2" s="1"/>
  <c r="EF2972" i="2"/>
  <c r="EG2972" i="2" s="1"/>
  <c r="EH2972" i="2"/>
  <c r="EI2972" i="2" s="1"/>
  <c r="EJ2972" i="2"/>
  <c r="EK2972" i="2" s="1"/>
  <c r="EL2972" i="2"/>
  <c r="EM2972" i="2" s="1"/>
  <c r="DX2972" i="2"/>
  <c r="DY2972" i="2" s="1"/>
  <c r="DZ2972" i="2"/>
  <c r="EA2972" i="2" s="1"/>
  <c r="EN2972" i="2"/>
  <c r="EO2972" i="2" s="1"/>
  <c r="DJ2964" i="2"/>
  <c r="DZ2964" i="2"/>
  <c r="EA2964" i="2" s="1"/>
  <c r="EH2964" i="2"/>
  <c r="EI2964" i="2" s="1"/>
  <c r="EP2964" i="2"/>
  <c r="EQ2964" i="2" s="1"/>
  <c r="ED2964" i="2"/>
  <c r="EE2964" i="2" s="1"/>
  <c r="EL2964" i="2"/>
  <c r="EM2964" i="2" s="1"/>
  <c r="EN2964" i="2"/>
  <c r="EO2964" i="2" s="1"/>
  <c r="ER2964" i="2"/>
  <c r="ES2964" i="2" s="1"/>
  <c r="DX2964" i="2"/>
  <c r="DY2964" i="2" s="1"/>
  <c r="EB2964" i="2"/>
  <c r="EC2964" i="2" s="1"/>
  <c r="EF2964" i="2"/>
  <c r="EG2964" i="2" s="1"/>
  <c r="EJ2964" i="2"/>
  <c r="EK2964" i="2" s="1"/>
  <c r="DJ2991" i="2"/>
  <c r="DZ2991" i="2"/>
  <c r="EA2991" i="2" s="1"/>
  <c r="EH2991" i="2"/>
  <c r="EI2991" i="2" s="1"/>
  <c r="EP2991" i="2"/>
  <c r="EQ2991" i="2" s="1"/>
  <c r="EB2991" i="2"/>
  <c r="EC2991" i="2" s="1"/>
  <c r="EJ2991" i="2"/>
  <c r="EK2991" i="2" s="1"/>
  <c r="ER2991" i="2"/>
  <c r="ES2991" i="2" s="1"/>
  <c r="ED2991" i="2"/>
  <c r="EE2991" i="2" s="1"/>
  <c r="EL2991" i="2"/>
  <c r="EM2991" i="2" s="1"/>
  <c r="DX2991" i="2"/>
  <c r="DY2991" i="2" s="1"/>
  <c r="EF2991" i="2"/>
  <c r="EG2991" i="2" s="1"/>
  <c r="EN2991" i="2"/>
  <c r="EO2991" i="2" s="1"/>
  <c r="DJ3061" i="2"/>
  <c r="ED3061" i="2"/>
  <c r="EE3061" i="2" s="1"/>
  <c r="EL3061" i="2"/>
  <c r="EM3061" i="2" s="1"/>
  <c r="DX3061" i="2"/>
  <c r="DY3061" i="2" s="1"/>
  <c r="EF3061" i="2"/>
  <c r="EG3061" i="2" s="1"/>
  <c r="EN3061" i="2"/>
  <c r="EO3061" i="2" s="1"/>
  <c r="DZ3061" i="2"/>
  <c r="EA3061" i="2" s="1"/>
  <c r="EH3061" i="2"/>
  <c r="EI3061" i="2" s="1"/>
  <c r="EP3061" i="2"/>
  <c r="EQ3061" i="2" s="1"/>
  <c r="EB3061" i="2"/>
  <c r="EC3061" i="2" s="1"/>
  <c r="EJ3061" i="2"/>
  <c r="EK3061" i="2" s="1"/>
  <c r="ER3061" i="2"/>
  <c r="ES3061" i="2" s="1"/>
  <c r="DJ3053" i="2"/>
  <c r="ED3053" i="2"/>
  <c r="EE3053" i="2" s="1"/>
  <c r="EL3053" i="2"/>
  <c r="EM3053" i="2" s="1"/>
  <c r="DX3053" i="2"/>
  <c r="DY3053" i="2" s="1"/>
  <c r="EF3053" i="2"/>
  <c r="EG3053" i="2" s="1"/>
  <c r="EN3053" i="2"/>
  <c r="EO3053" i="2" s="1"/>
  <c r="DZ3053" i="2"/>
  <c r="EA3053" i="2" s="1"/>
  <c r="EH3053" i="2"/>
  <c r="EI3053" i="2" s="1"/>
  <c r="EP3053" i="2"/>
  <c r="EQ3053" i="2" s="1"/>
  <c r="EB3053" i="2"/>
  <c r="EC3053" i="2" s="1"/>
  <c r="EJ3053" i="2"/>
  <c r="EK3053" i="2" s="1"/>
  <c r="ER3053" i="2"/>
  <c r="ES3053" i="2" s="1"/>
  <c r="DJ3045" i="2"/>
  <c r="ED3045" i="2"/>
  <c r="EE3045" i="2" s="1"/>
  <c r="EL3045" i="2"/>
  <c r="EM3045" i="2" s="1"/>
  <c r="DX3045" i="2"/>
  <c r="DY3045" i="2" s="1"/>
  <c r="EF3045" i="2"/>
  <c r="EG3045" i="2" s="1"/>
  <c r="EN3045" i="2"/>
  <c r="EO3045" i="2" s="1"/>
  <c r="DZ3045" i="2"/>
  <c r="EA3045" i="2" s="1"/>
  <c r="EH3045" i="2"/>
  <c r="EI3045" i="2" s="1"/>
  <c r="EP3045" i="2"/>
  <c r="EQ3045" i="2" s="1"/>
  <c r="EB3045" i="2"/>
  <c r="EC3045" i="2" s="1"/>
  <c r="EJ3045" i="2"/>
  <c r="EK3045" i="2" s="1"/>
  <c r="ER3045" i="2"/>
  <c r="ES3045" i="2" s="1"/>
  <c r="DJ3037" i="2"/>
  <c r="ED3037" i="2"/>
  <c r="EE3037" i="2" s="1"/>
  <c r="EL3037" i="2"/>
  <c r="EM3037" i="2" s="1"/>
  <c r="DX3037" i="2"/>
  <c r="DY3037" i="2" s="1"/>
  <c r="EF3037" i="2"/>
  <c r="EG3037" i="2" s="1"/>
  <c r="EN3037" i="2"/>
  <c r="EO3037" i="2" s="1"/>
  <c r="DZ3037" i="2"/>
  <c r="EA3037" i="2" s="1"/>
  <c r="EH3037" i="2"/>
  <c r="EI3037" i="2" s="1"/>
  <c r="EP3037" i="2"/>
  <c r="EQ3037" i="2" s="1"/>
  <c r="EB3037" i="2"/>
  <c r="EC3037" i="2" s="1"/>
  <c r="EJ3037" i="2"/>
  <c r="EK3037" i="2" s="1"/>
  <c r="ER3037" i="2"/>
  <c r="ES3037" i="2" s="1"/>
  <c r="DJ2855" i="2"/>
  <c r="EH2855" i="2"/>
  <c r="EI2855" i="2" s="1"/>
  <c r="ER2855" i="2"/>
  <c r="ES2855" i="2" s="1"/>
  <c r="EJ2855" i="2"/>
  <c r="EK2855" i="2" s="1"/>
  <c r="DX2855" i="2"/>
  <c r="DY2855" i="2" s="1"/>
  <c r="EL2855" i="2"/>
  <c r="EM2855" i="2" s="1"/>
  <c r="DZ2855" i="2"/>
  <c r="EA2855" i="2" s="1"/>
  <c r="ED2855" i="2"/>
  <c r="EE2855" i="2" s="1"/>
  <c r="EP2855" i="2"/>
  <c r="EQ2855" i="2" s="1"/>
  <c r="EF2855" i="2"/>
  <c r="EG2855" i="2" s="1"/>
  <c r="EN2855" i="2"/>
  <c r="EO2855" i="2" s="1"/>
  <c r="EB2855" i="2"/>
  <c r="EC2855" i="2" s="1"/>
  <c r="BD2534" i="2"/>
  <c r="DX2534" i="2" s="1"/>
  <c r="DY2534" i="2" s="1"/>
  <c r="EK2534" i="2"/>
  <c r="EC2534" i="2"/>
  <c r="EI2534" i="2"/>
  <c r="EG2534" i="2"/>
  <c r="EQ2534" i="2"/>
  <c r="EM2534" i="2"/>
  <c r="EO2534" i="2"/>
  <c r="EA2534" i="2"/>
  <c r="ES2534" i="2"/>
  <c r="EE2534" i="2"/>
  <c r="DJ2970" i="2"/>
  <c r="DZ2970" i="2"/>
  <c r="EA2970" i="2" s="1"/>
  <c r="EH2970" i="2"/>
  <c r="EI2970" i="2" s="1"/>
  <c r="EP2970" i="2"/>
  <c r="EQ2970" i="2" s="1"/>
  <c r="DX2970" i="2"/>
  <c r="DY2970" i="2" s="1"/>
  <c r="EN2970" i="2"/>
  <c r="EO2970" i="2" s="1"/>
  <c r="EB2970" i="2"/>
  <c r="EC2970" i="2" s="1"/>
  <c r="ER2970" i="2"/>
  <c r="ES2970" i="2" s="1"/>
  <c r="ED2970" i="2"/>
  <c r="EE2970" i="2" s="1"/>
  <c r="EF2970" i="2"/>
  <c r="EG2970" i="2" s="1"/>
  <c r="EJ2970" i="2"/>
  <c r="EK2970" i="2" s="1"/>
  <c r="EL2970" i="2"/>
  <c r="EM2970" i="2" s="1"/>
  <c r="DJ2801" i="2"/>
  <c r="EN2801" i="2"/>
  <c r="EO2801" i="2" s="1"/>
  <c r="EJ2801" i="2"/>
  <c r="EK2801" i="2" s="1"/>
  <c r="EP2801" i="2"/>
  <c r="EQ2801" i="2" s="1"/>
  <c r="ED2801" i="2"/>
  <c r="EE2801" i="2" s="1"/>
  <c r="EF2801" i="2"/>
  <c r="EG2801" i="2" s="1"/>
  <c r="ER2801" i="2"/>
  <c r="ES2801" i="2" s="1"/>
  <c r="EH2801" i="2"/>
  <c r="EI2801" i="2" s="1"/>
  <c r="DX2801" i="2"/>
  <c r="DY2801" i="2" s="1"/>
  <c r="DZ2801" i="2"/>
  <c r="EA2801" i="2" s="1"/>
  <c r="EL2801" i="2"/>
  <c r="EM2801" i="2" s="1"/>
  <c r="EB2801" i="2"/>
  <c r="EC2801" i="2" s="1"/>
  <c r="DJ2854" i="2"/>
  <c r="DZ2854" i="2"/>
  <c r="EA2854" i="2" s="1"/>
  <c r="ER2854" i="2"/>
  <c r="ES2854" i="2" s="1"/>
  <c r="EB2854" i="2"/>
  <c r="EC2854" i="2" s="1"/>
  <c r="EJ2854" i="2"/>
  <c r="EK2854" i="2" s="1"/>
  <c r="ED2854" i="2"/>
  <c r="EE2854" i="2" s="1"/>
  <c r="EL2854" i="2"/>
  <c r="EM2854" i="2" s="1"/>
  <c r="EF2854" i="2"/>
  <c r="EG2854" i="2" s="1"/>
  <c r="EN2854" i="2"/>
  <c r="EO2854" i="2" s="1"/>
  <c r="DX2854" i="2"/>
  <c r="DY2854" i="2" s="1"/>
  <c r="EH2854" i="2"/>
  <c r="EI2854" i="2" s="1"/>
  <c r="EP2854" i="2"/>
  <c r="EQ2854" i="2" s="1"/>
  <c r="DJ2815" i="2"/>
  <c r="EH2815" i="2"/>
  <c r="EI2815" i="2" s="1"/>
  <c r="DZ2815" i="2"/>
  <c r="EA2815" i="2" s="1"/>
  <c r="EJ2815" i="2"/>
  <c r="EK2815" i="2" s="1"/>
  <c r="EB2815" i="2"/>
  <c r="EC2815" i="2" s="1"/>
  <c r="EL2815" i="2"/>
  <c r="EM2815" i="2" s="1"/>
  <c r="ED2815" i="2"/>
  <c r="EE2815" i="2" s="1"/>
  <c r="EN2815" i="2"/>
  <c r="EO2815" i="2" s="1"/>
  <c r="EP2815" i="2"/>
  <c r="EQ2815" i="2" s="1"/>
  <c r="DX2815" i="2"/>
  <c r="DY2815" i="2" s="1"/>
  <c r="EF2815" i="2"/>
  <c r="EG2815" i="2" s="1"/>
  <c r="ER2815" i="2"/>
  <c r="ES2815" i="2" s="1"/>
  <c r="DJ2805" i="2"/>
  <c r="EN2805" i="2"/>
  <c r="EO2805" i="2" s="1"/>
  <c r="EJ2805" i="2"/>
  <c r="EK2805" i="2" s="1"/>
  <c r="EP2805" i="2"/>
  <c r="EQ2805" i="2" s="1"/>
  <c r="ED2805" i="2"/>
  <c r="EE2805" i="2" s="1"/>
  <c r="EF2805" i="2"/>
  <c r="EG2805" i="2" s="1"/>
  <c r="ER2805" i="2"/>
  <c r="ES2805" i="2" s="1"/>
  <c r="EH2805" i="2"/>
  <c r="EI2805" i="2" s="1"/>
  <c r="DZ2805" i="2"/>
  <c r="EA2805" i="2" s="1"/>
  <c r="EL2805" i="2"/>
  <c r="EM2805" i="2" s="1"/>
  <c r="EB2805" i="2"/>
  <c r="EC2805" i="2" s="1"/>
  <c r="DX2805" i="2"/>
  <c r="DY2805" i="2" s="1"/>
  <c r="DJ2812" i="2"/>
  <c r="EH2812" i="2"/>
  <c r="EI2812" i="2" s="1"/>
  <c r="ER2812" i="2"/>
  <c r="ES2812" i="2" s="1"/>
  <c r="EL2812" i="2"/>
  <c r="EM2812" i="2" s="1"/>
  <c r="DX2812" i="2"/>
  <c r="DY2812" i="2" s="1"/>
  <c r="EJ2812" i="2"/>
  <c r="EK2812" i="2" s="1"/>
  <c r="DZ2812" i="2"/>
  <c r="EA2812" i="2" s="1"/>
  <c r="EN2812" i="2"/>
  <c r="EO2812" i="2" s="1"/>
  <c r="ED2812" i="2"/>
  <c r="EE2812" i="2" s="1"/>
  <c r="EP2812" i="2"/>
  <c r="EQ2812" i="2" s="1"/>
  <c r="EF2812" i="2"/>
  <c r="EG2812" i="2" s="1"/>
  <c r="EB2812" i="2"/>
  <c r="EC2812" i="2" s="1"/>
  <c r="DJ2804" i="2"/>
  <c r="EJ2804" i="2"/>
  <c r="EK2804" i="2" s="1"/>
  <c r="EF2804" i="2"/>
  <c r="EG2804" i="2" s="1"/>
  <c r="EB2804" i="2"/>
  <c r="EC2804" i="2" s="1"/>
  <c r="EN2804" i="2"/>
  <c r="EO2804" i="2" s="1"/>
  <c r="EP2804" i="2"/>
  <c r="EQ2804" i="2" s="1"/>
  <c r="ED2804" i="2"/>
  <c r="EE2804" i="2" s="1"/>
  <c r="ER2804" i="2"/>
  <c r="ES2804" i="2" s="1"/>
  <c r="DX2804" i="2"/>
  <c r="DY2804" i="2" s="1"/>
  <c r="DZ2804" i="2"/>
  <c r="EA2804" i="2" s="1"/>
  <c r="EL2804" i="2"/>
  <c r="EM2804" i="2" s="1"/>
  <c r="EH2804" i="2"/>
  <c r="EI2804" i="2" s="1"/>
  <c r="DJ2795" i="2"/>
  <c r="ED2795" i="2"/>
  <c r="EE2795" i="2" s="1"/>
  <c r="EH2795" i="2"/>
  <c r="EI2795" i="2" s="1"/>
  <c r="EP2795" i="2"/>
  <c r="EQ2795" i="2" s="1"/>
  <c r="EF2795" i="2"/>
  <c r="EG2795" i="2" s="1"/>
  <c r="ER2795" i="2"/>
  <c r="ES2795" i="2" s="1"/>
  <c r="DZ2795" i="2"/>
  <c r="EA2795" i="2" s="1"/>
  <c r="EL2795" i="2"/>
  <c r="EM2795" i="2" s="1"/>
  <c r="EN2795" i="2"/>
  <c r="EO2795" i="2" s="1"/>
  <c r="EB2795" i="2"/>
  <c r="EC2795" i="2" s="1"/>
  <c r="DX2795" i="2"/>
  <c r="DY2795" i="2" s="1"/>
  <c r="EJ2795" i="2"/>
  <c r="EK2795" i="2" s="1"/>
  <c r="DJ2844" i="2"/>
  <c r="EB2844" i="2"/>
  <c r="EC2844" i="2" s="1"/>
  <c r="EJ2844" i="2"/>
  <c r="EK2844" i="2" s="1"/>
  <c r="ED2844" i="2"/>
  <c r="EE2844" i="2" s="1"/>
  <c r="EL2844" i="2"/>
  <c r="EM2844" i="2" s="1"/>
  <c r="EN2844" i="2"/>
  <c r="EO2844" i="2" s="1"/>
  <c r="DX2844" i="2"/>
  <c r="DY2844" i="2" s="1"/>
  <c r="EP2844" i="2"/>
  <c r="EQ2844" i="2" s="1"/>
  <c r="EH2844" i="2"/>
  <c r="EI2844" i="2" s="1"/>
  <c r="ER2844" i="2"/>
  <c r="ES2844" i="2" s="1"/>
  <c r="DZ2844" i="2"/>
  <c r="EA2844" i="2" s="1"/>
  <c r="EF2844" i="2"/>
  <c r="EG2844" i="2" s="1"/>
  <c r="DJ2836" i="2"/>
  <c r="DX2836" i="2"/>
  <c r="DY2836" i="2" s="1"/>
  <c r="EJ2836" i="2"/>
  <c r="EK2836" i="2" s="1"/>
  <c r="EL2836" i="2"/>
  <c r="EM2836" i="2" s="1"/>
  <c r="DZ2836" i="2"/>
  <c r="EA2836" i="2" s="1"/>
  <c r="EN2836" i="2"/>
  <c r="EO2836" i="2" s="1"/>
  <c r="EB2836" i="2"/>
  <c r="EC2836" i="2" s="1"/>
  <c r="EF2836" i="2"/>
  <c r="EG2836" i="2" s="1"/>
  <c r="ER2836" i="2"/>
  <c r="ES2836" i="2" s="1"/>
  <c r="EH2836" i="2"/>
  <c r="EI2836" i="2" s="1"/>
  <c r="EP2836" i="2"/>
  <c r="EQ2836" i="2" s="1"/>
  <c r="ED2836" i="2"/>
  <c r="EE2836" i="2" s="1"/>
  <c r="DJ2828" i="2"/>
  <c r="DX2828" i="2"/>
  <c r="DY2828" i="2" s="1"/>
  <c r="EF2828" i="2"/>
  <c r="EG2828" i="2" s="1"/>
  <c r="EP2828" i="2"/>
  <c r="EQ2828" i="2" s="1"/>
  <c r="ER2828" i="2"/>
  <c r="ES2828" i="2" s="1"/>
  <c r="DZ2828" i="2"/>
  <c r="EA2828" i="2" s="1"/>
  <c r="EH2828" i="2"/>
  <c r="EI2828" i="2" s="1"/>
  <c r="EL2828" i="2"/>
  <c r="EM2828" i="2" s="1"/>
  <c r="ED2828" i="2"/>
  <c r="EE2828" i="2" s="1"/>
  <c r="EN2828" i="2"/>
  <c r="EO2828" i="2" s="1"/>
  <c r="EB2828" i="2"/>
  <c r="EC2828" i="2" s="1"/>
  <c r="EJ2828" i="2"/>
  <c r="EK2828" i="2" s="1"/>
  <c r="DJ2820" i="2"/>
  <c r="EB2820" i="2"/>
  <c r="EC2820" i="2" s="1"/>
  <c r="ED2820" i="2"/>
  <c r="EE2820" i="2" s="1"/>
  <c r="EP2820" i="2"/>
  <c r="EQ2820" i="2" s="1"/>
  <c r="EF2820" i="2"/>
  <c r="EG2820" i="2" s="1"/>
  <c r="ER2820" i="2"/>
  <c r="ES2820" i="2" s="1"/>
  <c r="DX2820" i="2"/>
  <c r="DY2820" i="2" s="1"/>
  <c r="EJ2820" i="2"/>
  <c r="EK2820" i="2" s="1"/>
  <c r="EL2820" i="2"/>
  <c r="EM2820" i="2" s="1"/>
  <c r="DZ2820" i="2"/>
  <c r="EA2820" i="2" s="1"/>
  <c r="EN2820" i="2"/>
  <c r="EO2820" i="2" s="1"/>
  <c r="EH2820" i="2"/>
  <c r="EI2820" i="2" s="1"/>
  <c r="DJ2859" i="2"/>
  <c r="DZ2859" i="2"/>
  <c r="EA2859" i="2" s="1"/>
  <c r="EL2859" i="2"/>
  <c r="EM2859" i="2" s="1"/>
  <c r="EB2859" i="2"/>
  <c r="EC2859" i="2" s="1"/>
  <c r="EN2859" i="2"/>
  <c r="EO2859" i="2" s="1"/>
  <c r="ED2859" i="2"/>
  <c r="EE2859" i="2" s="1"/>
  <c r="EP2859" i="2"/>
  <c r="EQ2859" i="2" s="1"/>
  <c r="EF2859" i="2"/>
  <c r="EG2859" i="2" s="1"/>
  <c r="DX2859" i="2"/>
  <c r="DY2859" i="2" s="1"/>
  <c r="EH2859" i="2"/>
  <c r="EI2859" i="2" s="1"/>
  <c r="EJ2859" i="2"/>
  <c r="EK2859" i="2" s="1"/>
  <c r="ER2859" i="2"/>
  <c r="ES2859" i="2" s="1"/>
  <c r="DJ2856" i="2"/>
  <c r="ED2856" i="2"/>
  <c r="EE2856" i="2" s="1"/>
  <c r="EP2856" i="2"/>
  <c r="EQ2856" i="2" s="1"/>
  <c r="EF2856" i="2"/>
  <c r="EG2856" i="2" s="1"/>
  <c r="ER2856" i="2"/>
  <c r="ES2856" i="2" s="1"/>
  <c r="DX2856" i="2"/>
  <c r="DY2856" i="2" s="1"/>
  <c r="EH2856" i="2"/>
  <c r="EI2856" i="2" s="1"/>
  <c r="EL2856" i="2"/>
  <c r="EM2856" i="2" s="1"/>
  <c r="EB2856" i="2"/>
  <c r="EC2856" i="2" s="1"/>
  <c r="EN2856" i="2"/>
  <c r="EO2856" i="2" s="1"/>
  <c r="DZ2856" i="2"/>
  <c r="EA2856" i="2" s="1"/>
  <c r="EJ2856" i="2"/>
  <c r="EK2856" i="2" s="1"/>
  <c r="DJ2873" i="2"/>
  <c r="EB2873" i="2"/>
  <c r="EC2873" i="2" s="1"/>
  <c r="EJ2873" i="2"/>
  <c r="EK2873" i="2" s="1"/>
  <c r="ED2873" i="2"/>
  <c r="EE2873" i="2" s="1"/>
  <c r="EL2873" i="2"/>
  <c r="EM2873" i="2" s="1"/>
  <c r="DX2873" i="2"/>
  <c r="DY2873" i="2" s="1"/>
  <c r="EP2873" i="2"/>
  <c r="EQ2873" i="2" s="1"/>
  <c r="DZ2873" i="2"/>
  <c r="EA2873" i="2" s="1"/>
  <c r="EH2873" i="2"/>
  <c r="EI2873" i="2" s="1"/>
  <c r="EN2873" i="2"/>
  <c r="EO2873" i="2" s="1"/>
  <c r="ER2873" i="2"/>
  <c r="ES2873" i="2" s="1"/>
  <c r="EF2873" i="2"/>
  <c r="EG2873" i="2" s="1"/>
  <c r="DJ2870" i="2"/>
  <c r="EF2870" i="2"/>
  <c r="EG2870" i="2" s="1"/>
  <c r="EN2870" i="2"/>
  <c r="EO2870" i="2" s="1"/>
  <c r="DX2870" i="2"/>
  <c r="DY2870" i="2" s="1"/>
  <c r="EH2870" i="2"/>
  <c r="EI2870" i="2" s="1"/>
  <c r="EP2870" i="2"/>
  <c r="EQ2870" i="2" s="1"/>
  <c r="DZ2870" i="2"/>
  <c r="EA2870" i="2" s="1"/>
  <c r="ER2870" i="2"/>
  <c r="ES2870" i="2" s="1"/>
  <c r="ED2870" i="2"/>
  <c r="EE2870" i="2" s="1"/>
  <c r="EL2870" i="2"/>
  <c r="EM2870" i="2" s="1"/>
  <c r="EJ2870" i="2"/>
  <c r="EK2870" i="2" s="1"/>
  <c r="EB2870" i="2"/>
  <c r="EC2870" i="2" s="1"/>
  <c r="DJ2918" i="2"/>
  <c r="EB2918" i="2"/>
  <c r="EC2918" i="2" s="1"/>
  <c r="EJ2918" i="2"/>
  <c r="EK2918" i="2" s="1"/>
  <c r="ER2918" i="2"/>
  <c r="ES2918" i="2" s="1"/>
  <c r="ED2918" i="2"/>
  <c r="EE2918" i="2" s="1"/>
  <c r="EL2918" i="2"/>
  <c r="EM2918" i="2" s="1"/>
  <c r="DZ2918" i="2"/>
  <c r="EA2918" i="2" s="1"/>
  <c r="EH2918" i="2"/>
  <c r="EI2918" i="2" s="1"/>
  <c r="EP2918" i="2"/>
  <c r="EQ2918" i="2" s="1"/>
  <c r="EF2918" i="2"/>
  <c r="EG2918" i="2" s="1"/>
  <c r="EN2918" i="2"/>
  <c r="EO2918" i="2" s="1"/>
  <c r="DX2918" i="2"/>
  <c r="DY2918" i="2" s="1"/>
  <c r="DJ2910" i="2"/>
  <c r="EB2910" i="2"/>
  <c r="EC2910" i="2" s="1"/>
  <c r="EJ2910" i="2"/>
  <c r="EK2910" i="2" s="1"/>
  <c r="ER2910" i="2"/>
  <c r="ES2910" i="2" s="1"/>
  <c r="ED2910" i="2"/>
  <c r="EE2910" i="2" s="1"/>
  <c r="EL2910" i="2"/>
  <c r="EM2910" i="2" s="1"/>
  <c r="DZ2910" i="2"/>
  <c r="EA2910" i="2" s="1"/>
  <c r="EH2910" i="2"/>
  <c r="EI2910" i="2" s="1"/>
  <c r="EP2910" i="2"/>
  <c r="EQ2910" i="2" s="1"/>
  <c r="DX2910" i="2"/>
  <c r="DY2910" i="2" s="1"/>
  <c r="EF2910" i="2"/>
  <c r="EG2910" i="2" s="1"/>
  <c r="EN2910" i="2"/>
  <c r="EO2910" i="2" s="1"/>
  <c r="DJ2902" i="2"/>
  <c r="DZ2902" i="2"/>
  <c r="EA2902" i="2" s="1"/>
  <c r="ER2902" i="2"/>
  <c r="ES2902" i="2" s="1"/>
  <c r="EB2902" i="2"/>
  <c r="EC2902" i="2" s="1"/>
  <c r="EJ2902" i="2"/>
  <c r="EK2902" i="2" s="1"/>
  <c r="ED2902" i="2"/>
  <c r="EE2902" i="2" s="1"/>
  <c r="EL2902" i="2"/>
  <c r="EM2902" i="2" s="1"/>
  <c r="EF2902" i="2"/>
  <c r="EG2902" i="2" s="1"/>
  <c r="EN2902" i="2"/>
  <c r="EO2902" i="2" s="1"/>
  <c r="DX2902" i="2"/>
  <c r="DY2902" i="2" s="1"/>
  <c r="EH2902" i="2"/>
  <c r="EI2902" i="2" s="1"/>
  <c r="EP2902" i="2"/>
  <c r="EQ2902" i="2" s="1"/>
  <c r="DJ2894" i="2"/>
  <c r="DX2894" i="2"/>
  <c r="DY2894" i="2" s="1"/>
  <c r="EJ2894" i="2"/>
  <c r="EK2894" i="2" s="1"/>
  <c r="DZ2894" i="2"/>
  <c r="EA2894" i="2" s="1"/>
  <c r="EL2894" i="2"/>
  <c r="EM2894" i="2" s="1"/>
  <c r="EB2894" i="2"/>
  <c r="EC2894" i="2" s="1"/>
  <c r="EN2894" i="2"/>
  <c r="EO2894" i="2" s="1"/>
  <c r="ED2894" i="2"/>
  <c r="EE2894" i="2" s="1"/>
  <c r="ER2894" i="2"/>
  <c r="ES2894" i="2" s="1"/>
  <c r="EF2894" i="2"/>
  <c r="EG2894" i="2" s="1"/>
  <c r="EH2894" i="2"/>
  <c r="EI2894" i="2" s="1"/>
  <c r="EP2894" i="2"/>
  <c r="EQ2894" i="2" s="1"/>
  <c r="DJ2886" i="2"/>
  <c r="ED2886" i="2"/>
  <c r="EE2886" i="2" s="1"/>
  <c r="EL2886" i="2"/>
  <c r="EM2886" i="2" s="1"/>
  <c r="EF2886" i="2"/>
  <c r="EG2886" i="2" s="1"/>
  <c r="EN2886" i="2"/>
  <c r="EO2886" i="2" s="1"/>
  <c r="DX2886" i="2"/>
  <c r="DY2886" i="2" s="1"/>
  <c r="EH2886" i="2"/>
  <c r="EI2886" i="2" s="1"/>
  <c r="EP2886" i="2"/>
  <c r="EQ2886" i="2" s="1"/>
  <c r="DZ2886" i="2"/>
  <c r="EA2886" i="2" s="1"/>
  <c r="ER2886" i="2"/>
  <c r="ES2886" i="2" s="1"/>
  <c r="EJ2886" i="2"/>
  <c r="EK2886" i="2" s="1"/>
  <c r="EB2886" i="2"/>
  <c r="EC2886" i="2" s="1"/>
  <c r="BD2535" i="2"/>
  <c r="DX2535" i="2" s="1"/>
  <c r="DY2535" i="2" s="1"/>
  <c r="EC2535" i="2"/>
  <c r="EO2535" i="2"/>
  <c r="EI2535" i="2"/>
  <c r="EA2535" i="2"/>
  <c r="EM2535" i="2"/>
  <c r="EE2535" i="2"/>
  <c r="EK2535" i="2"/>
  <c r="EQ2535" i="2"/>
  <c r="EG2535" i="2"/>
  <c r="ES2535" i="2"/>
  <c r="DJ2937" i="2"/>
  <c r="DZ2937" i="2"/>
  <c r="EA2937" i="2" s="1"/>
  <c r="EH2937" i="2"/>
  <c r="EI2937" i="2" s="1"/>
  <c r="EP2937" i="2"/>
  <c r="EQ2937" i="2" s="1"/>
  <c r="EB2937" i="2"/>
  <c r="EC2937" i="2" s="1"/>
  <c r="EJ2937" i="2"/>
  <c r="EK2937" i="2" s="1"/>
  <c r="ER2937" i="2"/>
  <c r="ES2937" i="2" s="1"/>
  <c r="DX2937" i="2"/>
  <c r="DY2937" i="2" s="1"/>
  <c r="EF2937" i="2"/>
  <c r="EG2937" i="2" s="1"/>
  <c r="EN2937" i="2"/>
  <c r="EO2937" i="2" s="1"/>
  <c r="ED2937" i="2"/>
  <c r="EE2937" i="2" s="1"/>
  <c r="EL2937" i="2"/>
  <c r="EM2937" i="2" s="1"/>
  <c r="DJ2928" i="2"/>
  <c r="DX2928" i="2"/>
  <c r="DY2928" i="2" s="1"/>
  <c r="EF2928" i="2"/>
  <c r="EG2928" i="2" s="1"/>
  <c r="EN2928" i="2"/>
  <c r="EO2928" i="2" s="1"/>
  <c r="DZ2928" i="2"/>
  <c r="EA2928" i="2" s="1"/>
  <c r="EH2928" i="2"/>
  <c r="EI2928" i="2" s="1"/>
  <c r="EP2928" i="2"/>
  <c r="EQ2928" i="2" s="1"/>
  <c r="ED2928" i="2"/>
  <c r="EE2928" i="2" s="1"/>
  <c r="EL2928" i="2"/>
  <c r="EM2928" i="2" s="1"/>
  <c r="EJ2928" i="2"/>
  <c r="EK2928" i="2" s="1"/>
  <c r="ER2928" i="2"/>
  <c r="ES2928" i="2" s="1"/>
  <c r="EB2928" i="2"/>
  <c r="EC2928" i="2" s="1"/>
  <c r="DJ2958" i="2"/>
  <c r="ED2958" i="2"/>
  <c r="EE2958" i="2" s="1"/>
  <c r="EL2958" i="2"/>
  <c r="EM2958" i="2" s="1"/>
  <c r="DZ2958" i="2"/>
  <c r="EA2958" i="2" s="1"/>
  <c r="EH2958" i="2"/>
  <c r="EI2958" i="2" s="1"/>
  <c r="EP2958" i="2"/>
  <c r="EQ2958" i="2" s="1"/>
  <c r="DX2958" i="2"/>
  <c r="DY2958" i="2" s="1"/>
  <c r="ER2958" i="2"/>
  <c r="ES2958" i="2" s="1"/>
  <c r="EB2958" i="2"/>
  <c r="EC2958" i="2" s="1"/>
  <c r="EF2958" i="2"/>
  <c r="EG2958" i="2" s="1"/>
  <c r="EJ2958" i="2"/>
  <c r="EK2958" i="2" s="1"/>
  <c r="EN2958" i="2"/>
  <c r="EO2958" i="2" s="1"/>
  <c r="DJ2950" i="2"/>
  <c r="EB2950" i="2"/>
  <c r="EC2950" i="2" s="1"/>
  <c r="EJ2950" i="2"/>
  <c r="EK2950" i="2" s="1"/>
  <c r="ER2950" i="2"/>
  <c r="ES2950" i="2" s="1"/>
  <c r="ED2950" i="2"/>
  <c r="EE2950" i="2" s="1"/>
  <c r="EL2950" i="2"/>
  <c r="EM2950" i="2" s="1"/>
  <c r="DZ2950" i="2"/>
  <c r="EA2950" i="2" s="1"/>
  <c r="EH2950" i="2"/>
  <c r="EI2950" i="2" s="1"/>
  <c r="EP2950" i="2"/>
  <c r="EQ2950" i="2" s="1"/>
  <c r="EF2950" i="2"/>
  <c r="EG2950" i="2" s="1"/>
  <c r="EN2950" i="2"/>
  <c r="EO2950" i="2" s="1"/>
  <c r="DX2950" i="2"/>
  <c r="DY2950" i="2" s="1"/>
  <c r="DJ2941" i="2"/>
  <c r="DZ2941" i="2"/>
  <c r="EA2941" i="2" s="1"/>
  <c r="EH2941" i="2"/>
  <c r="EI2941" i="2" s="1"/>
  <c r="EP2941" i="2"/>
  <c r="EQ2941" i="2" s="1"/>
  <c r="EB2941" i="2"/>
  <c r="EC2941" i="2" s="1"/>
  <c r="EJ2941" i="2"/>
  <c r="EK2941" i="2" s="1"/>
  <c r="ER2941" i="2"/>
  <c r="ES2941" i="2" s="1"/>
  <c r="DX2941" i="2"/>
  <c r="DY2941" i="2" s="1"/>
  <c r="EF2941" i="2"/>
  <c r="EG2941" i="2" s="1"/>
  <c r="EN2941" i="2"/>
  <c r="EO2941" i="2" s="1"/>
  <c r="EL2941" i="2"/>
  <c r="EM2941" i="2" s="1"/>
  <c r="ED2941" i="2"/>
  <c r="EE2941" i="2" s="1"/>
  <c r="DJ2979" i="2"/>
  <c r="EP2979" i="2"/>
  <c r="EQ2979" i="2" s="1"/>
  <c r="ED2979" i="2"/>
  <c r="EE2979" i="2" s="1"/>
  <c r="ER2979" i="2"/>
  <c r="ES2979" i="2" s="1"/>
  <c r="EF2979" i="2"/>
  <c r="EG2979" i="2" s="1"/>
  <c r="EH2979" i="2"/>
  <c r="EI2979" i="2" s="1"/>
  <c r="EJ2979" i="2"/>
  <c r="EK2979" i="2" s="1"/>
  <c r="DX2979" i="2"/>
  <c r="DY2979" i="2" s="1"/>
  <c r="DZ2979" i="2"/>
  <c r="EA2979" i="2" s="1"/>
  <c r="EL2979" i="2"/>
  <c r="EM2979" i="2" s="1"/>
  <c r="EB2979" i="2"/>
  <c r="EC2979" i="2" s="1"/>
  <c r="EN2979" i="2"/>
  <c r="EO2979" i="2" s="1"/>
  <c r="DJ2971" i="2"/>
  <c r="EB2971" i="2"/>
  <c r="EC2971" i="2" s="1"/>
  <c r="EJ2971" i="2"/>
  <c r="EK2971" i="2" s="1"/>
  <c r="ER2971" i="2"/>
  <c r="ES2971" i="2" s="1"/>
  <c r="EH2971" i="2"/>
  <c r="EI2971" i="2" s="1"/>
  <c r="EL2971" i="2"/>
  <c r="EM2971" i="2" s="1"/>
  <c r="DX2971" i="2"/>
  <c r="DY2971" i="2" s="1"/>
  <c r="EN2971" i="2"/>
  <c r="EO2971" i="2" s="1"/>
  <c r="DZ2971" i="2"/>
  <c r="EA2971" i="2" s="1"/>
  <c r="EP2971" i="2"/>
  <c r="EQ2971" i="2" s="1"/>
  <c r="ED2971" i="2"/>
  <c r="EE2971" i="2" s="1"/>
  <c r="EF2971" i="2"/>
  <c r="EG2971" i="2" s="1"/>
  <c r="DJ2963" i="2"/>
  <c r="DX2963" i="2"/>
  <c r="DY2963" i="2" s="1"/>
  <c r="EF2963" i="2"/>
  <c r="EG2963" i="2" s="1"/>
  <c r="EN2963" i="2"/>
  <c r="EO2963" i="2" s="1"/>
  <c r="EB2963" i="2"/>
  <c r="EC2963" i="2" s="1"/>
  <c r="EJ2963" i="2"/>
  <c r="EK2963" i="2" s="1"/>
  <c r="ER2963" i="2"/>
  <c r="ES2963" i="2" s="1"/>
  <c r="EL2963" i="2"/>
  <c r="EM2963" i="2" s="1"/>
  <c r="EP2963" i="2"/>
  <c r="EQ2963" i="2" s="1"/>
  <c r="DZ2963" i="2"/>
  <c r="EA2963" i="2" s="1"/>
  <c r="ED2963" i="2"/>
  <c r="EE2963" i="2" s="1"/>
  <c r="EH2963" i="2"/>
  <c r="EI2963" i="2" s="1"/>
  <c r="DJ2990" i="2"/>
  <c r="DX2990" i="2"/>
  <c r="DY2990" i="2" s="1"/>
  <c r="EF2990" i="2"/>
  <c r="EG2990" i="2" s="1"/>
  <c r="EN2990" i="2"/>
  <c r="EO2990" i="2" s="1"/>
  <c r="DZ2990" i="2"/>
  <c r="EA2990" i="2" s="1"/>
  <c r="EH2990" i="2"/>
  <c r="EI2990" i="2" s="1"/>
  <c r="EP2990" i="2"/>
  <c r="EQ2990" i="2" s="1"/>
  <c r="EB2990" i="2"/>
  <c r="EC2990" i="2" s="1"/>
  <c r="EJ2990" i="2"/>
  <c r="EK2990" i="2" s="1"/>
  <c r="ER2990" i="2"/>
  <c r="ES2990" i="2" s="1"/>
  <c r="ED2990" i="2"/>
  <c r="EE2990" i="2" s="1"/>
  <c r="EL2990" i="2"/>
  <c r="EM2990" i="2" s="1"/>
  <c r="DJ3060" i="2"/>
  <c r="EB3060" i="2"/>
  <c r="EC3060" i="2" s="1"/>
  <c r="EJ3060" i="2"/>
  <c r="EK3060" i="2" s="1"/>
  <c r="ER3060" i="2"/>
  <c r="ES3060" i="2" s="1"/>
  <c r="ED3060" i="2"/>
  <c r="EE3060" i="2" s="1"/>
  <c r="EL3060" i="2"/>
  <c r="EM3060" i="2" s="1"/>
  <c r="DX3060" i="2"/>
  <c r="DY3060" i="2" s="1"/>
  <c r="EF3060" i="2"/>
  <c r="EG3060" i="2" s="1"/>
  <c r="EN3060" i="2"/>
  <c r="EO3060" i="2" s="1"/>
  <c r="DZ3060" i="2"/>
  <c r="EA3060" i="2" s="1"/>
  <c r="EH3060" i="2"/>
  <c r="EI3060" i="2" s="1"/>
  <c r="EP3060" i="2"/>
  <c r="EQ3060" i="2" s="1"/>
  <c r="DJ3052" i="2"/>
  <c r="EB3052" i="2"/>
  <c r="EC3052" i="2" s="1"/>
  <c r="EJ3052" i="2"/>
  <c r="EK3052" i="2" s="1"/>
  <c r="ER3052" i="2"/>
  <c r="ES3052" i="2" s="1"/>
  <c r="ED3052" i="2"/>
  <c r="EE3052" i="2" s="1"/>
  <c r="EL3052" i="2"/>
  <c r="EM3052" i="2" s="1"/>
  <c r="DX3052" i="2"/>
  <c r="DY3052" i="2" s="1"/>
  <c r="EF3052" i="2"/>
  <c r="EG3052" i="2" s="1"/>
  <c r="EN3052" i="2"/>
  <c r="EO3052" i="2" s="1"/>
  <c r="DZ3052" i="2"/>
  <c r="EA3052" i="2" s="1"/>
  <c r="EH3052" i="2"/>
  <c r="EI3052" i="2" s="1"/>
  <c r="EP3052" i="2"/>
  <c r="EQ3052" i="2" s="1"/>
  <c r="DJ3044" i="2"/>
  <c r="EB3044" i="2"/>
  <c r="EC3044" i="2" s="1"/>
  <c r="EJ3044" i="2"/>
  <c r="EK3044" i="2" s="1"/>
  <c r="ER3044" i="2"/>
  <c r="ES3044" i="2" s="1"/>
  <c r="ED3044" i="2"/>
  <c r="EE3044" i="2" s="1"/>
  <c r="EL3044" i="2"/>
  <c r="EM3044" i="2" s="1"/>
  <c r="DX3044" i="2"/>
  <c r="DY3044" i="2" s="1"/>
  <c r="EF3044" i="2"/>
  <c r="EG3044" i="2" s="1"/>
  <c r="EN3044" i="2"/>
  <c r="EO3044" i="2" s="1"/>
  <c r="DZ3044" i="2"/>
  <c r="EA3044" i="2" s="1"/>
  <c r="EH3044" i="2"/>
  <c r="EI3044" i="2" s="1"/>
  <c r="EP3044" i="2"/>
  <c r="EQ3044" i="2" s="1"/>
  <c r="DJ3036" i="2"/>
  <c r="EB3036" i="2"/>
  <c r="EC3036" i="2" s="1"/>
  <c r="EJ3036" i="2"/>
  <c r="EK3036" i="2" s="1"/>
  <c r="ER3036" i="2"/>
  <c r="ES3036" i="2" s="1"/>
  <c r="ED3036" i="2"/>
  <c r="EE3036" i="2" s="1"/>
  <c r="EL3036" i="2"/>
  <c r="EM3036" i="2" s="1"/>
  <c r="DX3036" i="2"/>
  <c r="DY3036" i="2" s="1"/>
  <c r="EF3036" i="2"/>
  <c r="EG3036" i="2" s="1"/>
  <c r="EN3036" i="2"/>
  <c r="EO3036" i="2" s="1"/>
  <c r="DZ3036" i="2"/>
  <c r="EA3036" i="2" s="1"/>
  <c r="EH3036" i="2"/>
  <c r="EI3036" i="2" s="1"/>
  <c r="EP3036" i="2"/>
  <c r="EQ3036" i="2" s="1"/>
  <c r="DH3029" i="2"/>
  <c r="DH3021" i="2"/>
  <c r="DH3013" i="2"/>
  <c r="DH3005" i="2"/>
  <c r="DH3025" i="2"/>
  <c r="DH3017" i="2"/>
  <c r="DH3009" i="2"/>
  <c r="DH3030" i="2"/>
  <c r="DH3027" i="2"/>
  <c r="DH3019" i="2"/>
  <c r="DH3011" i="2"/>
  <c r="DH3003" i="2"/>
  <c r="DH3026" i="2"/>
  <c r="DH3018" i="2"/>
  <c r="DH3010" i="2"/>
  <c r="DH3002" i="2"/>
  <c r="DH3028" i="2"/>
  <c r="DH3020" i="2"/>
  <c r="DJ3012" i="2"/>
  <c r="DH3004" i="2"/>
  <c r="DJ2997" i="2"/>
  <c r="DH3022" i="2"/>
  <c r="DH3014" i="2"/>
  <c r="DH3006" i="2"/>
  <c r="DH3024" i="2"/>
  <c r="DH3016" i="2"/>
  <c r="DH3008" i="2"/>
  <c r="DH3023" i="2"/>
  <c r="DH3015" i="2"/>
  <c r="DH3007" i="2"/>
  <c r="DH2999" i="2"/>
  <c r="DH2938" i="2"/>
  <c r="DH2778" i="2"/>
  <c r="DH2779" i="2"/>
  <c r="DH2780" i="2"/>
  <c r="DH2781" i="2"/>
  <c r="DH2782" i="2"/>
  <c r="DH2783" i="2"/>
  <c r="DH2784" i="2"/>
  <c r="DH2785" i="2"/>
  <c r="DH2786" i="2"/>
  <c r="DH2787" i="2"/>
  <c r="DH2788" i="2"/>
  <c r="DH2777" i="2"/>
  <c r="DH2775" i="2"/>
  <c r="DH2776" i="2"/>
  <c r="DH2774" i="2"/>
  <c r="DH2773" i="2"/>
  <c r="DH2772" i="2"/>
  <c r="DH2771" i="2"/>
  <c r="DH2767" i="2"/>
  <c r="DH2768" i="2"/>
  <c r="DH2766" i="2"/>
  <c r="DH2763" i="2"/>
  <c r="DH2764" i="2"/>
  <c r="DH2765" i="2"/>
  <c r="DH2762" i="2"/>
  <c r="DJ2708" i="2"/>
  <c r="DJ2739" i="2"/>
  <c r="DJ2740" i="2"/>
  <c r="DJ2741" i="2"/>
  <c r="DJ2743" i="2"/>
  <c r="DH2759" i="2"/>
  <c r="DH2760" i="2"/>
  <c r="DH2761" i="2"/>
  <c r="DH2758" i="2"/>
  <c r="DH2754" i="2"/>
  <c r="DH2753" i="2"/>
  <c r="DH2755" i="2"/>
  <c r="DH2751" i="2"/>
  <c r="DH2752" i="2"/>
  <c r="DH2750" i="2"/>
  <c r="DH2745" i="2"/>
  <c r="DH2746" i="2"/>
  <c r="DH2747" i="2"/>
  <c r="DH2748" i="2"/>
  <c r="DH2744" i="2"/>
  <c r="DH2742" i="2"/>
  <c r="DQ2740" i="2"/>
  <c r="DQ2741" i="2"/>
  <c r="DQ2743" i="2"/>
  <c r="DQ2744" i="2"/>
  <c r="DQ2745" i="2"/>
  <c r="DQ2746" i="2"/>
  <c r="DQ2747" i="2"/>
  <c r="DQ2748" i="2"/>
  <c r="DQ2749" i="2"/>
  <c r="DQ2739" i="2"/>
  <c r="DH2749" i="2"/>
  <c r="DJ2777" i="2" l="1"/>
  <c r="EF2777" i="2"/>
  <c r="EG2777" i="2" s="1"/>
  <c r="EN2777" i="2"/>
  <c r="EO2777" i="2" s="1"/>
  <c r="EB2777" i="2"/>
  <c r="EC2777" i="2" s="1"/>
  <c r="EJ2777" i="2"/>
  <c r="EK2777" i="2" s="1"/>
  <c r="DX2777" i="2"/>
  <c r="DY2777" i="2" s="1"/>
  <c r="DZ2777" i="2"/>
  <c r="EA2777" i="2" s="1"/>
  <c r="EL2777" i="2"/>
  <c r="EM2777" i="2" s="1"/>
  <c r="ER2777" i="2"/>
  <c r="ES2777" i="2" s="1"/>
  <c r="EH2777" i="2"/>
  <c r="EI2777" i="2" s="1"/>
  <c r="ED2777" i="2"/>
  <c r="EE2777" i="2" s="1"/>
  <c r="EP2777" i="2"/>
  <c r="EQ2777" i="2" s="1"/>
  <c r="DJ2748" i="2"/>
  <c r="ED2748" i="2"/>
  <c r="EE2748" i="2" s="1"/>
  <c r="EL2748" i="2"/>
  <c r="EM2748" i="2" s="1"/>
  <c r="DX2748" i="2"/>
  <c r="DY2748" i="2" s="1"/>
  <c r="EF2748" i="2"/>
  <c r="EG2748" i="2" s="1"/>
  <c r="DZ2748" i="2"/>
  <c r="EA2748" i="2" s="1"/>
  <c r="EH2748" i="2"/>
  <c r="EI2748" i="2" s="1"/>
  <c r="EB2748" i="2"/>
  <c r="EC2748" i="2" s="1"/>
  <c r="EJ2748" i="2"/>
  <c r="EK2748" i="2" s="1"/>
  <c r="EN2748" i="2"/>
  <c r="EO2748" i="2" s="1"/>
  <c r="EP2748" i="2"/>
  <c r="EQ2748" i="2" s="1"/>
  <c r="ER2748" i="2"/>
  <c r="ES2748" i="2" s="1"/>
  <c r="DJ2747" i="2"/>
  <c r="DZ2747" i="2"/>
  <c r="EA2747" i="2" s="1"/>
  <c r="EB2747" i="2"/>
  <c r="EC2747" i="2" s="1"/>
  <c r="DX2747" i="2"/>
  <c r="DY2747" i="2" s="1"/>
  <c r="EN2747" i="2"/>
  <c r="EO2747" i="2" s="1"/>
  <c r="EP2747" i="2"/>
  <c r="EQ2747" i="2" s="1"/>
  <c r="ER2747" i="2"/>
  <c r="ES2747" i="2" s="1"/>
  <c r="ED2747" i="2"/>
  <c r="EE2747" i="2" s="1"/>
  <c r="EH2747" i="2"/>
  <c r="EI2747" i="2" s="1"/>
  <c r="EJ2747" i="2"/>
  <c r="EK2747" i="2" s="1"/>
  <c r="EL2747" i="2"/>
  <c r="EM2747" i="2" s="1"/>
  <c r="EF2747" i="2"/>
  <c r="EG2747" i="2" s="1"/>
  <c r="DJ2754" i="2"/>
  <c r="DZ2754" i="2"/>
  <c r="EA2754" i="2" s="1"/>
  <c r="EH2754" i="2"/>
  <c r="EI2754" i="2" s="1"/>
  <c r="EB2754" i="2"/>
  <c r="EC2754" i="2" s="1"/>
  <c r="ED2754" i="2"/>
  <c r="EE2754" i="2" s="1"/>
  <c r="DX2754" i="2"/>
  <c r="DY2754" i="2" s="1"/>
  <c r="EF2754" i="2"/>
  <c r="EG2754" i="2" s="1"/>
  <c r="EN2754" i="2"/>
  <c r="EO2754" i="2" s="1"/>
  <c r="EP2754" i="2"/>
  <c r="EQ2754" i="2" s="1"/>
  <c r="ER2754" i="2"/>
  <c r="ES2754" i="2" s="1"/>
  <c r="EJ2754" i="2"/>
  <c r="EK2754" i="2" s="1"/>
  <c r="EL2754" i="2"/>
  <c r="EM2754" i="2" s="1"/>
  <c r="DJ2767" i="2"/>
  <c r="ED2767" i="2"/>
  <c r="EE2767" i="2" s="1"/>
  <c r="DX2767" i="2"/>
  <c r="DY2767" i="2" s="1"/>
  <c r="EF2767" i="2"/>
  <c r="EG2767" i="2" s="1"/>
  <c r="DZ2767" i="2"/>
  <c r="EA2767" i="2" s="1"/>
  <c r="EH2767" i="2"/>
  <c r="EI2767" i="2" s="1"/>
  <c r="EB2767" i="2"/>
  <c r="EC2767" i="2" s="1"/>
  <c r="EJ2767" i="2"/>
  <c r="EK2767" i="2" s="1"/>
  <c r="ER2767" i="2"/>
  <c r="ES2767" i="2" s="1"/>
  <c r="EL2767" i="2"/>
  <c r="EM2767" i="2" s="1"/>
  <c r="EN2767" i="2"/>
  <c r="EO2767" i="2" s="1"/>
  <c r="EP2767" i="2"/>
  <c r="EQ2767" i="2" s="1"/>
  <c r="DJ2788" i="2"/>
  <c r="EP2788" i="2"/>
  <c r="EQ2788" i="2" s="1"/>
  <c r="EF2788" i="2"/>
  <c r="EG2788" i="2" s="1"/>
  <c r="ER2788" i="2"/>
  <c r="ES2788" i="2" s="1"/>
  <c r="EH2788" i="2"/>
  <c r="EI2788" i="2" s="1"/>
  <c r="DX2788" i="2"/>
  <c r="DY2788" i="2" s="1"/>
  <c r="DZ2788" i="2"/>
  <c r="EA2788" i="2" s="1"/>
  <c r="EJ2788" i="2"/>
  <c r="EK2788" i="2" s="1"/>
  <c r="EB2788" i="2"/>
  <c r="EC2788" i="2" s="1"/>
  <c r="EN2788" i="2"/>
  <c r="EO2788" i="2" s="1"/>
  <c r="ED2788" i="2"/>
  <c r="EE2788" i="2" s="1"/>
  <c r="EL2788" i="2"/>
  <c r="EM2788" i="2" s="1"/>
  <c r="DJ2780" i="2"/>
  <c r="DZ2780" i="2"/>
  <c r="EA2780" i="2" s="1"/>
  <c r="EH2780" i="2"/>
  <c r="EI2780" i="2" s="1"/>
  <c r="ED2780" i="2"/>
  <c r="EE2780" i="2" s="1"/>
  <c r="EL2780" i="2"/>
  <c r="EM2780" i="2" s="1"/>
  <c r="EB2780" i="2"/>
  <c r="EC2780" i="2" s="1"/>
  <c r="EN2780" i="2"/>
  <c r="EO2780" i="2" s="1"/>
  <c r="EP2780" i="2"/>
  <c r="EQ2780" i="2" s="1"/>
  <c r="DX2780" i="2"/>
  <c r="DY2780" i="2" s="1"/>
  <c r="EJ2780" i="2"/>
  <c r="EK2780" i="2" s="1"/>
  <c r="EF2780" i="2"/>
  <c r="EG2780" i="2" s="1"/>
  <c r="ER2780" i="2"/>
  <c r="ES2780" i="2" s="1"/>
  <c r="DJ3008" i="2"/>
  <c r="EB3008" i="2"/>
  <c r="EC3008" i="2" s="1"/>
  <c r="EJ3008" i="2"/>
  <c r="EK3008" i="2" s="1"/>
  <c r="ER3008" i="2"/>
  <c r="ES3008" i="2" s="1"/>
  <c r="ED3008" i="2"/>
  <c r="EE3008" i="2" s="1"/>
  <c r="EL3008" i="2"/>
  <c r="EM3008" i="2" s="1"/>
  <c r="DX3008" i="2"/>
  <c r="DY3008" i="2" s="1"/>
  <c r="EF3008" i="2"/>
  <c r="EG3008" i="2" s="1"/>
  <c r="EN3008" i="2"/>
  <c r="EO3008" i="2" s="1"/>
  <c r="DZ3008" i="2"/>
  <c r="EA3008" i="2" s="1"/>
  <c r="EH3008" i="2"/>
  <c r="EI3008" i="2" s="1"/>
  <c r="EP3008" i="2"/>
  <c r="EQ3008" i="2" s="1"/>
  <c r="DJ3011" i="2"/>
  <c r="DZ3011" i="2"/>
  <c r="EA3011" i="2" s="1"/>
  <c r="EH3011" i="2"/>
  <c r="EI3011" i="2" s="1"/>
  <c r="EP3011" i="2"/>
  <c r="EQ3011" i="2" s="1"/>
  <c r="EB3011" i="2"/>
  <c r="EC3011" i="2" s="1"/>
  <c r="EJ3011" i="2"/>
  <c r="EK3011" i="2" s="1"/>
  <c r="ER3011" i="2"/>
  <c r="ES3011" i="2" s="1"/>
  <c r="ED3011" i="2"/>
  <c r="EE3011" i="2" s="1"/>
  <c r="EL3011" i="2"/>
  <c r="EM3011" i="2" s="1"/>
  <c r="DX3011" i="2"/>
  <c r="DY3011" i="2" s="1"/>
  <c r="EF3011" i="2"/>
  <c r="EG3011" i="2" s="1"/>
  <c r="EN3011" i="2"/>
  <c r="EO3011" i="2" s="1"/>
  <c r="DJ3013" i="2"/>
  <c r="ED3013" i="2"/>
  <c r="EE3013" i="2" s="1"/>
  <c r="EL3013" i="2"/>
  <c r="EM3013" i="2" s="1"/>
  <c r="DX3013" i="2"/>
  <c r="DY3013" i="2" s="1"/>
  <c r="EF3013" i="2"/>
  <c r="EG3013" i="2" s="1"/>
  <c r="EN3013" i="2"/>
  <c r="EO3013" i="2" s="1"/>
  <c r="DZ3013" i="2"/>
  <c r="EA3013" i="2" s="1"/>
  <c r="EH3013" i="2"/>
  <c r="EI3013" i="2" s="1"/>
  <c r="EP3013" i="2"/>
  <c r="EQ3013" i="2" s="1"/>
  <c r="EB3013" i="2"/>
  <c r="EC3013" i="2" s="1"/>
  <c r="EJ3013" i="2"/>
  <c r="EK3013" i="2" s="1"/>
  <c r="ER3013" i="2"/>
  <c r="ES3013" i="2" s="1"/>
  <c r="DJ2768" i="2"/>
  <c r="EH2768" i="2"/>
  <c r="EI2768" i="2" s="1"/>
  <c r="EP2768" i="2"/>
  <c r="EQ2768" i="2" s="1"/>
  <c r="EJ2768" i="2"/>
  <c r="EK2768" i="2" s="1"/>
  <c r="ER2768" i="2"/>
  <c r="ES2768" i="2" s="1"/>
  <c r="EL2768" i="2"/>
  <c r="EM2768" i="2" s="1"/>
  <c r="EF2768" i="2"/>
  <c r="EG2768" i="2" s="1"/>
  <c r="EN2768" i="2"/>
  <c r="EO2768" i="2" s="1"/>
  <c r="DX2768" i="2"/>
  <c r="DY2768" i="2" s="1"/>
  <c r="DZ2768" i="2"/>
  <c r="EA2768" i="2" s="1"/>
  <c r="EB2768" i="2"/>
  <c r="EC2768" i="2" s="1"/>
  <c r="ED2768" i="2"/>
  <c r="EE2768" i="2" s="1"/>
  <c r="DJ3005" i="2"/>
  <c r="ED3005" i="2"/>
  <c r="EE3005" i="2" s="1"/>
  <c r="EL3005" i="2"/>
  <c r="EM3005" i="2" s="1"/>
  <c r="DX3005" i="2"/>
  <c r="DY3005" i="2" s="1"/>
  <c r="EF3005" i="2"/>
  <c r="EG3005" i="2" s="1"/>
  <c r="EN3005" i="2"/>
  <c r="EO3005" i="2" s="1"/>
  <c r="DZ3005" i="2"/>
  <c r="EA3005" i="2" s="1"/>
  <c r="EH3005" i="2"/>
  <c r="EI3005" i="2" s="1"/>
  <c r="EP3005" i="2"/>
  <c r="EQ3005" i="2" s="1"/>
  <c r="EB3005" i="2"/>
  <c r="EC3005" i="2" s="1"/>
  <c r="EJ3005" i="2"/>
  <c r="EK3005" i="2" s="1"/>
  <c r="ER3005" i="2"/>
  <c r="ES3005" i="2" s="1"/>
  <c r="DJ2746" i="2"/>
  <c r="EN2746" i="2"/>
  <c r="EO2746" i="2" s="1"/>
  <c r="EP2746" i="2"/>
  <c r="EQ2746" i="2" s="1"/>
  <c r="EJ2746" i="2"/>
  <c r="EK2746" i="2" s="1"/>
  <c r="ER2746" i="2"/>
  <c r="ES2746" i="2" s="1"/>
  <c r="EL2746" i="2"/>
  <c r="EM2746" i="2" s="1"/>
  <c r="EB2746" i="2"/>
  <c r="EC2746" i="2" s="1"/>
  <c r="ED2746" i="2"/>
  <c r="EE2746" i="2" s="1"/>
  <c r="EF2746" i="2"/>
  <c r="EG2746" i="2" s="1"/>
  <c r="EH2746" i="2"/>
  <c r="EI2746" i="2" s="1"/>
  <c r="DX2746" i="2"/>
  <c r="DY2746" i="2" s="1"/>
  <c r="DZ2746" i="2"/>
  <c r="EA2746" i="2" s="1"/>
  <c r="DJ2771" i="2"/>
  <c r="EJ2771" i="2"/>
  <c r="EK2771" i="2" s="1"/>
  <c r="ER2771" i="2"/>
  <c r="ES2771" i="2" s="1"/>
  <c r="ED2771" i="2"/>
  <c r="EE2771" i="2" s="1"/>
  <c r="EL2771" i="2"/>
  <c r="EM2771" i="2" s="1"/>
  <c r="EF2771" i="2"/>
  <c r="EG2771" i="2" s="1"/>
  <c r="EN2771" i="2"/>
  <c r="EO2771" i="2" s="1"/>
  <c r="EB2771" i="2"/>
  <c r="EC2771" i="2" s="1"/>
  <c r="EP2771" i="2"/>
  <c r="EQ2771" i="2" s="1"/>
  <c r="EH2771" i="2"/>
  <c r="EI2771" i="2" s="1"/>
  <c r="DX2771" i="2"/>
  <c r="DY2771" i="2" s="1"/>
  <c r="DZ2771" i="2"/>
  <c r="EA2771" i="2" s="1"/>
  <c r="DJ3016" i="2"/>
  <c r="EB3016" i="2"/>
  <c r="EC3016" i="2" s="1"/>
  <c r="EJ3016" i="2"/>
  <c r="EK3016" i="2" s="1"/>
  <c r="ER3016" i="2"/>
  <c r="ES3016" i="2" s="1"/>
  <c r="ED3016" i="2"/>
  <c r="EE3016" i="2" s="1"/>
  <c r="EL3016" i="2"/>
  <c r="EM3016" i="2" s="1"/>
  <c r="DX3016" i="2"/>
  <c r="DY3016" i="2" s="1"/>
  <c r="EF3016" i="2"/>
  <c r="EG3016" i="2" s="1"/>
  <c r="EN3016" i="2"/>
  <c r="EO3016" i="2" s="1"/>
  <c r="DZ3016" i="2"/>
  <c r="EA3016" i="2" s="1"/>
  <c r="EH3016" i="2"/>
  <c r="EI3016" i="2" s="1"/>
  <c r="EP3016" i="2"/>
  <c r="EQ3016" i="2" s="1"/>
  <c r="DJ3019" i="2"/>
  <c r="DZ3019" i="2"/>
  <c r="EA3019" i="2" s="1"/>
  <c r="EH3019" i="2"/>
  <c r="EI3019" i="2" s="1"/>
  <c r="EP3019" i="2"/>
  <c r="EQ3019" i="2" s="1"/>
  <c r="EB3019" i="2"/>
  <c r="EC3019" i="2" s="1"/>
  <c r="EJ3019" i="2"/>
  <c r="EK3019" i="2" s="1"/>
  <c r="ER3019" i="2"/>
  <c r="ES3019" i="2" s="1"/>
  <c r="ED3019" i="2"/>
  <c r="EE3019" i="2" s="1"/>
  <c r="EL3019" i="2"/>
  <c r="EM3019" i="2" s="1"/>
  <c r="DX3019" i="2"/>
  <c r="DY3019" i="2" s="1"/>
  <c r="EF3019" i="2"/>
  <c r="EG3019" i="2" s="1"/>
  <c r="EN3019" i="2"/>
  <c r="EO3019" i="2" s="1"/>
  <c r="DJ3021" i="2"/>
  <c r="ED3021" i="2"/>
  <c r="EE3021" i="2" s="1"/>
  <c r="EL3021" i="2"/>
  <c r="EM3021" i="2" s="1"/>
  <c r="DX3021" i="2"/>
  <c r="DY3021" i="2" s="1"/>
  <c r="EF3021" i="2"/>
  <c r="EG3021" i="2" s="1"/>
  <c r="EN3021" i="2"/>
  <c r="EO3021" i="2" s="1"/>
  <c r="DZ3021" i="2"/>
  <c r="EA3021" i="2" s="1"/>
  <c r="EH3021" i="2"/>
  <c r="EI3021" i="2" s="1"/>
  <c r="EP3021" i="2"/>
  <c r="EQ3021" i="2" s="1"/>
  <c r="EB3021" i="2"/>
  <c r="EC3021" i="2" s="1"/>
  <c r="EJ3021" i="2"/>
  <c r="EK3021" i="2" s="1"/>
  <c r="ER3021" i="2"/>
  <c r="ES3021" i="2" s="1"/>
  <c r="DJ3003" i="2"/>
  <c r="DZ3003" i="2"/>
  <c r="EA3003" i="2" s="1"/>
  <c r="EH3003" i="2"/>
  <c r="EI3003" i="2" s="1"/>
  <c r="EP3003" i="2"/>
  <c r="EQ3003" i="2" s="1"/>
  <c r="EB3003" i="2"/>
  <c r="EC3003" i="2" s="1"/>
  <c r="EJ3003" i="2"/>
  <c r="EK3003" i="2" s="1"/>
  <c r="ER3003" i="2"/>
  <c r="ES3003" i="2" s="1"/>
  <c r="ED3003" i="2"/>
  <c r="EE3003" i="2" s="1"/>
  <c r="EL3003" i="2"/>
  <c r="EM3003" i="2" s="1"/>
  <c r="DX3003" i="2"/>
  <c r="DY3003" i="2" s="1"/>
  <c r="EF3003" i="2"/>
  <c r="EG3003" i="2" s="1"/>
  <c r="EN3003" i="2"/>
  <c r="EO3003" i="2" s="1"/>
  <c r="DJ2758" i="2"/>
  <c r="EF2758" i="2"/>
  <c r="EG2758" i="2" s="1"/>
  <c r="EN2758" i="2"/>
  <c r="EO2758" i="2" s="1"/>
  <c r="EH2758" i="2"/>
  <c r="EI2758" i="2" s="1"/>
  <c r="EP2758" i="2"/>
  <c r="EQ2758" i="2" s="1"/>
  <c r="EB2758" i="2"/>
  <c r="EC2758" i="2" s="1"/>
  <c r="EJ2758" i="2"/>
  <c r="EK2758" i="2" s="1"/>
  <c r="ED2758" i="2"/>
  <c r="EE2758" i="2" s="1"/>
  <c r="EL2758" i="2"/>
  <c r="EM2758" i="2" s="1"/>
  <c r="DX2758" i="2"/>
  <c r="DY2758" i="2" s="1"/>
  <c r="DZ2758" i="2"/>
  <c r="EA2758" i="2" s="1"/>
  <c r="ER2758" i="2"/>
  <c r="ES2758" i="2" s="1"/>
  <c r="DJ2779" i="2"/>
  <c r="DZ2779" i="2"/>
  <c r="EA2779" i="2" s="1"/>
  <c r="EL2779" i="2"/>
  <c r="EM2779" i="2" s="1"/>
  <c r="EB2779" i="2"/>
  <c r="EC2779" i="2" s="1"/>
  <c r="EN2779" i="2"/>
  <c r="EO2779" i="2" s="1"/>
  <c r="ED2779" i="2"/>
  <c r="EE2779" i="2" s="1"/>
  <c r="ER2779" i="2"/>
  <c r="ES2779" i="2" s="1"/>
  <c r="EH2779" i="2"/>
  <c r="EI2779" i="2" s="1"/>
  <c r="DX2779" i="2"/>
  <c r="DY2779" i="2" s="1"/>
  <c r="EJ2779" i="2"/>
  <c r="EK2779" i="2" s="1"/>
  <c r="EF2779" i="2"/>
  <c r="EG2779" i="2" s="1"/>
  <c r="EP2779" i="2"/>
  <c r="EQ2779" i="2" s="1"/>
  <c r="DJ2749" i="2"/>
  <c r="EH2749" i="2"/>
  <c r="EI2749" i="2" s="1"/>
  <c r="EP2749" i="2"/>
  <c r="EQ2749" i="2" s="1"/>
  <c r="EJ2749" i="2"/>
  <c r="EK2749" i="2" s="1"/>
  <c r="ER2749" i="2"/>
  <c r="ES2749" i="2" s="1"/>
  <c r="EL2749" i="2"/>
  <c r="EM2749" i="2" s="1"/>
  <c r="EN2749" i="2"/>
  <c r="EO2749" i="2" s="1"/>
  <c r="ED2749" i="2"/>
  <c r="EE2749" i="2" s="1"/>
  <c r="EF2749" i="2"/>
  <c r="EG2749" i="2" s="1"/>
  <c r="DX2749" i="2"/>
  <c r="DY2749" i="2" s="1"/>
  <c r="DZ2749" i="2"/>
  <c r="EA2749" i="2" s="1"/>
  <c r="EB2749" i="2"/>
  <c r="EC2749" i="2" s="1"/>
  <c r="DJ2762" i="2"/>
  <c r="EL2762" i="2"/>
  <c r="EM2762" i="2" s="1"/>
  <c r="EN2762" i="2"/>
  <c r="EO2762" i="2" s="1"/>
  <c r="EP2762" i="2"/>
  <c r="EQ2762" i="2" s="1"/>
  <c r="EJ2762" i="2"/>
  <c r="EK2762" i="2" s="1"/>
  <c r="ER2762" i="2"/>
  <c r="ES2762" i="2" s="1"/>
  <c r="EH2762" i="2"/>
  <c r="EI2762" i="2" s="1"/>
  <c r="DX2762" i="2"/>
  <c r="DY2762" i="2" s="1"/>
  <c r="EB2762" i="2"/>
  <c r="EC2762" i="2" s="1"/>
  <c r="ED2762" i="2"/>
  <c r="EE2762" i="2" s="1"/>
  <c r="EF2762" i="2"/>
  <c r="EG2762" i="2" s="1"/>
  <c r="DZ2762" i="2"/>
  <c r="EA2762" i="2" s="1"/>
  <c r="DJ2786" i="2"/>
  <c r="ED2786" i="2"/>
  <c r="EE2786" i="2" s="1"/>
  <c r="DZ2786" i="2"/>
  <c r="EA2786" i="2" s="1"/>
  <c r="EH2786" i="2"/>
  <c r="EI2786" i="2" s="1"/>
  <c r="EP2786" i="2"/>
  <c r="EQ2786" i="2" s="1"/>
  <c r="EF2786" i="2"/>
  <c r="EG2786" i="2" s="1"/>
  <c r="ER2786" i="2"/>
  <c r="ES2786" i="2" s="1"/>
  <c r="DX2786" i="2"/>
  <c r="DY2786" i="2" s="1"/>
  <c r="EJ2786" i="2"/>
  <c r="EK2786" i="2" s="1"/>
  <c r="EL2786" i="2"/>
  <c r="EM2786" i="2" s="1"/>
  <c r="EB2786" i="2"/>
  <c r="EC2786" i="2" s="1"/>
  <c r="EN2786" i="2"/>
  <c r="EO2786" i="2" s="1"/>
  <c r="DJ3024" i="2"/>
  <c r="EB3024" i="2"/>
  <c r="EC3024" i="2" s="1"/>
  <c r="EJ3024" i="2"/>
  <c r="EK3024" i="2" s="1"/>
  <c r="ER3024" i="2"/>
  <c r="ES3024" i="2" s="1"/>
  <c r="ED3024" i="2"/>
  <c r="EE3024" i="2" s="1"/>
  <c r="EL3024" i="2"/>
  <c r="EM3024" i="2" s="1"/>
  <c r="DX3024" i="2"/>
  <c r="DY3024" i="2" s="1"/>
  <c r="EF3024" i="2"/>
  <c r="EG3024" i="2" s="1"/>
  <c r="EN3024" i="2"/>
  <c r="EO3024" i="2" s="1"/>
  <c r="DZ3024" i="2"/>
  <c r="EA3024" i="2" s="1"/>
  <c r="EH3024" i="2"/>
  <c r="EI3024" i="2" s="1"/>
  <c r="EP3024" i="2"/>
  <c r="EQ3024" i="2" s="1"/>
  <c r="DJ3029" i="2"/>
  <c r="ED3029" i="2"/>
  <c r="EE3029" i="2" s="1"/>
  <c r="EL3029" i="2"/>
  <c r="EM3029" i="2" s="1"/>
  <c r="DX3029" i="2"/>
  <c r="DY3029" i="2" s="1"/>
  <c r="EF3029" i="2"/>
  <c r="EG3029" i="2" s="1"/>
  <c r="EN3029" i="2"/>
  <c r="EO3029" i="2" s="1"/>
  <c r="DZ3029" i="2"/>
  <c r="EA3029" i="2" s="1"/>
  <c r="EH3029" i="2"/>
  <c r="EI3029" i="2" s="1"/>
  <c r="EP3029" i="2"/>
  <c r="EQ3029" i="2" s="1"/>
  <c r="EB3029" i="2"/>
  <c r="EC3029" i="2" s="1"/>
  <c r="EJ3029" i="2"/>
  <c r="EK3029" i="2" s="1"/>
  <c r="ER3029" i="2"/>
  <c r="ES3029" i="2" s="1"/>
  <c r="DJ3023" i="2"/>
  <c r="DZ3023" i="2"/>
  <c r="EA3023" i="2" s="1"/>
  <c r="EH3023" i="2"/>
  <c r="EI3023" i="2" s="1"/>
  <c r="EP3023" i="2"/>
  <c r="EQ3023" i="2" s="1"/>
  <c r="EB3023" i="2"/>
  <c r="EC3023" i="2" s="1"/>
  <c r="EJ3023" i="2"/>
  <c r="EK3023" i="2" s="1"/>
  <c r="ER3023" i="2"/>
  <c r="ES3023" i="2" s="1"/>
  <c r="ED3023" i="2"/>
  <c r="EE3023" i="2" s="1"/>
  <c r="EL3023" i="2"/>
  <c r="EM3023" i="2" s="1"/>
  <c r="DX3023" i="2"/>
  <c r="DY3023" i="2" s="1"/>
  <c r="EF3023" i="2"/>
  <c r="EG3023" i="2" s="1"/>
  <c r="EN3023" i="2"/>
  <c r="EO3023" i="2" s="1"/>
  <c r="DJ2787" i="2"/>
  <c r="EH2787" i="2"/>
  <c r="EI2787" i="2" s="1"/>
  <c r="EP2787" i="2"/>
  <c r="EQ2787" i="2" s="1"/>
  <c r="ED2787" i="2"/>
  <c r="EE2787" i="2" s="1"/>
  <c r="EL2787" i="2"/>
  <c r="EM2787" i="2" s="1"/>
  <c r="EF2787" i="2"/>
  <c r="EG2787" i="2" s="1"/>
  <c r="ER2787" i="2"/>
  <c r="ES2787" i="2" s="1"/>
  <c r="DX2787" i="2"/>
  <c r="DY2787" i="2" s="1"/>
  <c r="EJ2787" i="2"/>
  <c r="EK2787" i="2" s="1"/>
  <c r="EB2787" i="2"/>
  <c r="EC2787" i="2" s="1"/>
  <c r="EN2787" i="2"/>
  <c r="EO2787" i="2" s="1"/>
  <c r="DZ2787" i="2"/>
  <c r="EA2787" i="2" s="1"/>
  <c r="DJ3020" i="2"/>
  <c r="EB3020" i="2"/>
  <c r="EC3020" i="2" s="1"/>
  <c r="EJ3020" i="2"/>
  <c r="EK3020" i="2" s="1"/>
  <c r="ER3020" i="2"/>
  <c r="ES3020" i="2" s="1"/>
  <c r="ED3020" i="2"/>
  <c r="EE3020" i="2" s="1"/>
  <c r="EL3020" i="2"/>
  <c r="EM3020" i="2" s="1"/>
  <c r="DX3020" i="2"/>
  <c r="DY3020" i="2" s="1"/>
  <c r="EF3020" i="2"/>
  <c r="EG3020" i="2" s="1"/>
  <c r="EN3020" i="2"/>
  <c r="EO3020" i="2" s="1"/>
  <c r="DZ3020" i="2"/>
  <c r="EA3020" i="2" s="1"/>
  <c r="EH3020" i="2"/>
  <c r="EI3020" i="2" s="1"/>
  <c r="EP3020" i="2"/>
  <c r="EQ3020" i="2" s="1"/>
  <c r="DJ2745" i="2"/>
  <c r="EB2745" i="2"/>
  <c r="EC2745" i="2" s="1"/>
  <c r="EJ2745" i="2"/>
  <c r="EK2745" i="2" s="1"/>
  <c r="ED2745" i="2"/>
  <c r="EE2745" i="2" s="1"/>
  <c r="EL2745" i="2"/>
  <c r="EM2745" i="2" s="1"/>
  <c r="EF2745" i="2"/>
  <c r="EG2745" i="2" s="1"/>
  <c r="EN2745" i="2"/>
  <c r="EO2745" i="2" s="1"/>
  <c r="DZ2745" i="2"/>
  <c r="EA2745" i="2" s="1"/>
  <c r="EH2745" i="2"/>
  <c r="EI2745" i="2" s="1"/>
  <c r="ER2745" i="2"/>
  <c r="ES2745" i="2" s="1"/>
  <c r="DX2745" i="2"/>
  <c r="DY2745" i="2" s="1"/>
  <c r="EP2745" i="2"/>
  <c r="EQ2745" i="2" s="1"/>
  <c r="DJ2761" i="2"/>
  <c r="DZ2761" i="2"/>
  <c r="EA2761" i="2" s="1"/>
  <c r="EH2761" i="2"/>
  <c r="EI2761" i="2" s="1"/>
  <c r="EB2761" i="2"/>
  <c r="EC2761" i="2" s="1"/>
  <c r="EJ2761" i="2"/>
  <c r="EK2761" i="2" s="1"/>
  <c r="ED2761" i="2"/>
  <c r="EE2761" i="2" s="1"/>
  <c r="EL2761" i="2"/>
  <c r="EM2761" i="2" s="1"/>
  <c r="EF2761" i="2"/>
  <c r="EG2761" i="2" s="1"/>
  <c r="EN2761" i="2"/>
  <c r="EO2761" i="2" s="1"/>
  <c r="DX2761" i="2"/>
  <c r="DY2761" i="2" s="1"/>
  <c r="EP2761" i="2"/>
  <c r="EQ2761" i="2" s="1"/>
  <c r="ER2761" i="2"/>
  <c r="ES2761" i="2" s="1"/>
  <c r="DJ2772" i="2"/>
  <c r="EN2772" i="2"/>
  <c r="EO2772" i="2" s="1"/>
  <c r="ER2772" i="2"/>
  <c r="ES2772" i="2" s="1"/>
  <c r="EF2772" i="2"/>
  <c r="EG2772" i="2" s="1"/>
  <c r="DX2772" i="2"/>
  <c r="DY2772" i="2" s="1"/>
  <c r="EH2772" i="2"/>
  <c r="EI2772" i="2" s="1"/>
  <c r="EJ2772" i="2"/>
  <c r="EK2772" i="2" s="1"/>
  <c r="EB2772" i="2"/>
  <c r="EC2772" i="2" s="1"/>
  <c r="EL2772" i="2"/>
  <c r="EM2772" i="2" s="1"/>
  <c r="ED2772" i="2"/>
  <c r="EE2772" i="2" s="1"/>
  <c r="EP2772" i="2"/>
  <c r="EQ2772" i="2" s="1"/>
  <c r="DZ2772" i="2"/>
  <c r="EA2772" i="2" s="1"/>
  <c r="DJ2778" i="2"/>
  <c r="EJ2778" i="2"/>
  <c r="EK2778" i="2" s="1"/>
  <c r="ER2778" i="2"/>
  <c r="ES2778" i="2" s="1"/>
  <c r="EN2778" i="2"/>
  <c r="EO2778" i="2" s="1"/>
  <c r="DZ2778" i="2"/>
  <c r="EA2778" i="2" s="1"/>
  <c r="EL2778" i="2"/>
  <c r="EM2778" i="2" s="1"/>
  <c r="EB2778" i="2"/>
  <c r="EC2778" i="2" s="1"/>
  <c r="EF2778" i="2"/>
  <c r="EG2778" i="2" s="1"/>
  <c r="DX2778" i="2"/>
  <c r="DY2778" i="2" s="1"/>
  <c r="EH2778" i="2"/>
  <c r="EI2778" i="2" s="1"/>
  <c r="ED2778" i="2"/>
  <c r="EE2778" i="2" s="1"/>
  <c r="EP2778" i="2"/>
  <c r="EQ2778" i="2" s="1"/>
  <c r="DJ3028" i="2"/>
  <c r="EB3028" i="2"/>
  <c r="EC3028" i="2" s="1"/>
  <c r="EJ3028" i="2"/>
  <c r="EK3028" i="2" s="1"/>
  <c r="ER3028" i="2"/>
  <c r="ES3028" i="2" s="1"/>
  <c r="ED3028" i="2"/>
  <c r="EE3028" i="2" s="1"/>
  <c r="EL3028" i="2"/>
  <c r="EM3028" i="2" s="1"/>
  <c r="DX3028" i="2"/>
  <c r="DY3028" i="2" s="1"/>
  <c r="EF3028" i="2"/>
  <c r="EG3028" i="2" s="1"/>
  <c r="EN3028" i="2"/>
  <c r="EO3028" i="2" s="1"/>
  <c r="DZ3028" i="2"/>
  <c r="EA3028" i="2" s="1"/>
  <c r="EH3028" i="2"/>
  <c r="EI3028" i="2" s="1"/>
  <c r="EP3028" i="2"/>
  <c r="EQ3028" i="2" s="1"/>
  <c r="DJ3027" i="2"/>
  <c r="DZ3027" i="2"/>
  <c r="EA3027" i="2" s="1"/>
  <c r="EH3027" i="2"/>
  <c r="EI3027" i="2" s="1"/>
  <c r="EP3027" i="2"/>
  <c r="EQ3027" i="2" s="1"/>
  <c r="EB3027" i="2"/>
  <c r="EC3027" i="2" s="1"/>
  <c r="EJ3027" i="2"/>
  <c r="EK3027" i="2" s="1"/>
  <c r="ER3027" i="2"/>
  <c r="ES3027" i="2" s="1"/>
  <c r="ED3027" i="2"/>
  <c r="EE3027" i="2" s="1"/>
  <c r="EL3027" i="2"/>
  <c r="EM3027" i="2" s="1"/>
  <c r="DX3027" i="2"/>
  <c r="DY3027" i="2" s="1"/>
  <c r="EF3027" i="2"/>
  <c r="EG3027" i="2" s="1"/>
  <c r="EN3027" i="2"/>
  <c r="EO3027" i="2" s="1"/>
  <c r="DJ2750" i="2"/>
  <c r="DX2750" i="2"/>
  <c r="DY2750" i="2" s="1"/>
  <c r="DZ2750" i="2"/>
  <c r="EA2750" i="2" s="1"/>
  <c r="ER2750" i="2"/>
  <c r="ES2750" i="2" s="1"/>
  <c r="EP2750" i="2"/>
  <c r="EQ2750" i="2" s="1"/>
  <c r="EB2750" i="2"/>
  <c r="EC2750" i="2" s="1"/>
  <c r="ED2750" i="2"/>
  <c r="EE2750" i="2" s="1"/>
  <c r="EF2750" i="2"/>
  <c r="EG2750" i="2" s="1"/>
  <c r="EJ2750" i="2"/>
  <c r="EK2750" i="2" s="1"/>
  <c r="EL2750" i="2"/>
  <c r="EM2750" i="2" s="1"/>
  <c r="EN2750" i="2"/>
  <c r="EO2750" i="2" s="1"/>
  <c r="EH2750" i="2"/>
  <c r="EI2750" i="2" s="1"/>
  <c r="DJ2760" i="2"/>
  <c r="ED2760" i="2"/>
  <c r="EE2760" i="2" s="1"/>
  <c r="DX2760" i="2"/>
  <c r="DY2760" i="2" s="1"/>
  <c r="DZ2760" i="2"/>
  <c r="EA2760" i="2" s="1"/>
  <c r="EB2760" i="2"/>
  <c r="EC2760" i="2" s="1"/>
  <c r="ER2760" i="2"/>
  <c r="ES2760" i="2" s="1"/>
  <c r="EF2760" i="2"/>
  <c r="EG2760" i="2" s="1"/>
  <c r="EH2760" i="2"/>
  <c r="EI2760" i="2" s="1"/>
  <c r="EL2760" i="2"/>
  <c r="EM2760" i="2" s="1"/>
  <c r="EN2760" i="2"/>
  <c r="EO2760" i="2" s="1"/>
  <c r="EP2760" i="2"/>
  <c r="EQ2760" i="2" s="1"/>
  <c r="EJ2760" i="2"/>
  <c r="EK2760" i="2" s="1"/>
  <c r="DJ2765" i="2"/>
  <c r="EN2765" i="2"/>
  <c r="EO2765" i="2" s="1"/>
  <c r="EH2765" i="2"/>
  <c r="EI2765" i="2" s="1"/>
  <c r="EP2765" i="2"/>
  <c r="EQ2765" i="2" s="1"/>
  <c r="EJ2765" i="2"/>
  <c r="EK2765" i="2" s="1"/>
  <c r="ER2765" i="2"/>
  <c r="ES2765" i="2" s="1"/>
  <c r="EL2765" i="2"/>
  <c r="EM2765" i="2" s="1"/>
  <c r="DX2765" i="2"/>
  <c r="DY2765" i="2" s="1"/>
  <c r="DZ2765" i="2"/>
  <c r="EA2765" i="2" s="1"/>
  <c r="ED2765" i="2"/>
  <c r="EE2765" i="2" s="1"/>
  <c r="EF2765" i="2"/>
  <c r="EG2765" i="2" s="1"/>
  <c r="EB2765" i="2"/>
  <c r="EC2765" i="2" s="1"/>
  <c r="DJ2773" i="2"/>
  <c r="DZ2773" i="2"/>
  <c r="EA2773" i="2" s="1"/>
  <c r="ED2773" i="2"/>
  <c r="EE2773" i="2" s="1"/>
  <c r="EF2773" i="2"/>
  <c r="EG2773" i="2" s="1"/>
  <c r="ER2773" i="2"/>
  <c r="ES2773" i="2" s="1"/>
  <c r="EH2773" i="2"/>
  <c r="EI2773" i="2" s="1"/>
  <c r="DX2773" i="2"/>
  <c r="DY2773" i="2" s="1"/>
  <c r="EJ2773" i="2"/>
  <c r="EK2773" i="2" s="1"/>
  <c r="EB2773" i="2"/>
  <c r="EC2773" i="2" s="1"/>
  <c r="EN2773" i="2"/>
  <c r="EO2773" i="2" s="1"/>
  <c r="EP2773" i="2"/>
  <c r="EQ2773" i="2" s="1"/>
  <c r="EL2773" i="2"/>
  <c r="EM2773" i="2" s="1"/>
  <c r="DJ2785" i="2"/>
  <c r="ER2785" i="2"/>
  <c r="ES2785" i="2" s="1"/>
  <c r="ED2785" i="2"/>
  <c r="EE2785" i="2" s="1"/>
  <c r="EP2785" i="2"/>
  <c r="EQ2785" i="2" s="1"/>
  <c r="EF2785" i="2"/>
  <c r="EG2785" i="2" s="1"/>
  <c r="EH2785" i="2"/>
  <c r="EI2785" i="2" s="1"/>
  <c r="DZ2785" i="2"/>
  <c r="EA2785" i="2" s="1"/>
  <c r="EB2785" i="2"/>
  <c r="EC2785" i="2" s="1"/>
  <c r="EL2785" i="2"/>
  <c r="EM2785" i="2" s="1"/>
  <c r="EN2785" i="2"/>
  <c r="EO2785" i="2" s="1"/>
  <c r="DX2785" i="2"/>
  <c r="DY2785" i="2" s="1"/>
  <c r="EJ2785" i="2"/>
  <c r="EK2785" i="2" s="1"/>
  <c r="DJ2938" i="2"/>
  <c r="EB2938" i="2"/>
  <c r="EC2938" i="2" s="1"/>
  <c r="EJ2938" i="2"/>
  <c r="EK2938" i="2" s="1"/>
  <c r="ER2938" i="2"/>
  <c r="ES2938" i="2" s="1"/>
  <c r="ED2938" i="2"/>
  <c r="EE2938" i="2" s="1"/>
  <c r="EL2938" i="2"/>
  <c r="EM2938" i="2" s="1"/>
  <c r="DZ2938" i="2"/>
  <c r="EA2938" i="2" s="1"/>
  <c r="EH2938" i="2"/>
  <c r="EI2938" i="2" s="1"/>
  <c r="EP2938" i="2"/>
  <c r="EQ2938" i="2" s="1"/>
  <c r="EN2938" i="2"/>
  <c r="EO2938" i="2" s="1"/>
  <c r="DX2938" i="2"/>
  <c r="DY2938" i="2" s="1"/>
  <c r="EF2938" i="2"/>
  <c r="EG2938" i="2" s="1"/>
  <c r="DJ3006" i="2"/>
  <c r="DX3006" i="2"/>
  <c r="DY3006" i="2" s="1"/>
  <c r="EF3006" i="2"/>
  <c r="EG3006" i="2" s="1"/>
  <c r="EN3006" i="2"/>
  <c r="EO3006" i="2" s="1"/>
  <c r="DZ3006" i="2"/>
  <c r="EA3006" i="2" s="1"/>
  <c r="EH3006" i="2"/>
  <c r="EI3006" i="2" s="1"/>
  <c r="EP3006" i="2"/>
  <c r="EQ3006" i="2" s="1"/>
  <c r="EB3006" i="2"/>
  <c r="EC3006" i="2" s="1"/>
  <c r="EJ3006" i="2"/>
  <c r="EK3006" i="2" s="1"/>
  <c r="ER3006" i="2"/>
  <c r="ES3006" i="2" s="1"/>
  <c r="ED3006" i="2"/>
  <c r="EE3006" i="2" s="1"/>
  <c r="EL3006" i="2"/>
  <c r="EM3006" i="2" s="1"/>
  <c r="DJ3002" i="2"/>
  <c r="DX3002" i="2"/>
  <c r="DY3002" i="2" s="1"/>
  <c r="EF3002" i="2"/>
  <c r="EG3002" i="2" s="1"/>
  <c r="EN3002" i="2"/>
  <c r="EO3002" i="2" s="1"/>
  <c r="DZ3002" i="2"/>
  <c r="EA3002" i="2" s="1"/>
  <c r="EH3002" i="2"/>
  <c r="EI3002" i="2" s="1"/>
  <c r="EP3002" i="2"/>
  <c r="EQ3002" i="2" s="1"/>
  <c r="EB3002" i="2"/>
  <c r="EC3002" i="2" s="1"/>
  <c r="EJ3002" i="2"/>
  <c r="EK3002" i="2" s="1"/>
  <c r="ER3002" i="2"/>
  <c r="ES3002" i="2" s="1"/>
  <c r="ED3002" i="2"/>
  <c r="EE3002" i="2" s="1"/>
  <c r="EL3002" i="2"/>
  <c r="EM3002" i="2" s="1"/>
  <c r="DJ3030" i="2"/>
  <c r="DX3030" i="2"/>
  <c r="DY3030" i="2" s="1"/>
  <c r="EF3030" i="2"/>
  <c r="EG3030" i="2" s="1"/>
  <c r="EN3030" i="2"/>
  <c r="EO3030" i="2" s="1"/>
  <c r="DZ3030" i="2"/>
  <c r="EA3030" i="2" s="1"/>
  <c r="EH3030" i="2"/>
  <c r="EI3030" i="2" s="1"/>
  <c r="EP3030" i="2"/>
  <c r="EQ3030" i="2" s="1"/>
  <c r="EB3030" i="2"/>
  <c r="EC3030" i="2" s="1"/>
  <c r="EJ3030" i="2"/>
  <c r="EK3030" i="2" s="1"/>
  <c r="ER3030" i="2"/>
  <c r="ES3030" i="2" s="1"/>
  <c r="ED3030" i="2"/>
  <c r="EE3030" i="2" s="1"/>
  <c r="EL3030" i="2"/>
  <c r="EM3030" i="2" s="1"/>
  <c r="DJ2781" i="2"/>
  <c r="EL2781" i="2"/>
  <c r="EM2781" i="2" s="1"/>
  <c r="EH2781" i="2"/>
  <c r="EI2781" i="2" s="1"/>
  <c r="EP2781" i="2"/>
  <c r="EQ2781" i="2" s="1"/>
  <c r="EB2781" i="2"/>
  <c r="EC2781" i="2" s="1"/>
  <c r="EN2781" i="2"/>
  <c r="EO2781" i="2" s="1"/>
  <c r="ED2781" i="2"/>
  <c r="EE2781" i="2" s="1"/>
  <c r="DX2781" i="2"/>
  <c r="DY2781" i="2" s="1"/>
  <c r="EJ2781" i="2"/>
  <c r="EK2781" i="2" s="1"/>
  <c r="DZ2781" i="2"/>
  <c r="EA2781" i="2" s="1"/>
  <c r="EF2781" i="2"/>
  <c r="EG2781" i="2" s="1"/>
  <c r="ER2781" i="2"/>
  <c r="ES2781" i="2" s="1"/>
  <c r="DJ2752" i="2"/>
  <c r="EJ2752" i="2"/>
  <c r="EK2752" i="2" s="1"/>
  <c r="ER2752" i="2"/>
  <c r="ES2752" i="2" s="1"/>
  <c r="EL2752" i="2"/>
  <c r="EM2752" i="2" s="1"/>
  <c r="EF2752" i="2"/>
  <c r="EG2752" i="2" s="1"/>
  <c r="EN2752" i="2"/>
  <c r="EO2752" i="2" s="1"/>
  <c r="EH2752" i="2"/>
  <c r="EI2752" i="2" s="1"/>
  <c r="EP2752" i="2"/>
  <c r="EQ2752" i="2" s="1"/>
  <c r="DZ2752" i="2"/>
  <c r="EA2752" i="2" s="1"/>
  <c r="EB2752" i="2"/>
  <c r="EC2752" i="2" s="1"/>
  <c r="ED2752" i="2"/>
  <c r="EE2752" i="2" s="1"/>
  <c r="DX2752" i="2"/>
  <c r="DY2752" i="2" s="1"/>
  <c r="DJ2774" i="2"/>
  <c r="ED2774" i="2"/>
  <c r="EE2774" i="2" s="1"/>
  <c r="EL2774" i="2"/>
  <c r="EM2774" i="2" s="1"/>
  <c r="EH2774" i="2"/>
  <c r="EI2774" i="2" s="1"/>
  <c r="EP2774" i="2"/>
  <c r="EQ2774" i="2" s="1"/>
  <c r="DX2774" i="2"/>
  <c r="DY2774" i="2" s="1"/>
  <c r="EJ2774" i="2"/>
  <c r="EK2774" i="2" s="1"/>
  <c r="DZ2774" i="2"/>
  <c r="EA2774" i="2" s="1"/>
  <c r="EN2774" i="2"/>
  <c r="EO2774" i="2" s="1"/>
  <c r="EF2774" i="2"/>
  <c r="EG2774" i="2" s="1"/>
  <c r="ER2774" i="2"/>
  <c r="ES2774" i="2" s="1"/>
  <c r="EB2774" i="2"/>
  <c r="EC2774" i="2" s="1"/>
  <c r="DJ2999" i="2"/>
  <c r="DZ2999" i="2"/>
  <c r="EA2999" i="2" s="1"/>
  <c r="EH2999" i="2"/>
  <c r="EI2999" i="2" s="1"/>
  <c r="EP2999" i="2"/>
  <c r="EQ2999" i="2" s="1"/>
  <c r="EB2999" i="2"/>
  <c r="EC2999" i="2" s="1"/>
  <c r="EJ2999" i="2"/>
  <c r="EK2999" i="2" s="1"/>
  <c r="ER2999" i="2"/>
  <c r="ES2999" i="2" s="1"/>
  <c r="ED2999" i="2"/>
  <c r="EE2999" i="2" s="1"/>
  <c r="EL2999" i="2"/>
  <c r="EM2999" i="2" s="1"/>
  <c r="DX2999" i="2"/>
  <c r="DY2999" i="2" s="1"/>
  <c r="EF2999" i="2"/>
  <c r="EG2999" i="2" s="1"/>
  <c r="EN2999" i="2"/>
  <c r="EO2999" i="2" s="1"/>
  <c r="DJ3009" i="2"/>
  <c r="ED3009" i="2"/>
  <c r="EE3009" i="2" s="1"/>
  <c r="EL3009" i="2"/>
  <c r="EM3009" i="2" s="1"/>
  <c r="DX3009" i="2"/>
  <c r="DY3009" i="2" s="1"/>
  <c r="EF3009" i="2"/>
  <c r="EG3009" i="2" s="1"/>
  <c r="EN3009" i="2"/>
  <c r="EO3009" i="2" s="1"/>
  <c r="DZ3009" i="2"/>
  <c r="EA3009" i="2" s="1"/>
  <c r="EH3009" i="2"/>
  <c r="EI3009" i="2" s="1"/>
  <c r="EP3009" i="2"/>
  <c r="EQ3009" i="2" s="1"/>
  <c r="EB3009" i="2"/>
  <c r="EC3009" i="2" s="1"/>
  <c r="EJ3009" i="2"/>
  <c r="EK3009" i="2" s="1"/>
  <c r="ER3009" i="2"/>
  <c r="ES3009" i="2" s="1"/>
  <c r="DJ2753" i="2"/>
  <c r="DX2753" i="2"/>
  <c r="DY2753" i="2" s="1"/>
  <c r="EP2753" i="2"/>
  <c r="EQ2753" i="2" s="1"/>
  <c r="ER2753" i="2"/>
  <c r="ES2753" i="2" s="1"/>
  <c r="EB2753" i="2"/>
  <c r="EC2753" i="2" s="1"/>
  <c r="ED2753" i="2"/>
  <c r="EE2753" i="2" s="1"/>
  <c r="EF2753" i="2"/>
  <c r="EG2753" i="2" s="1"/>
  <c r="EH2753" i="2"/>
  <c r="EI2753" i="2" s="1"/>
  <c r="EL2753" i="2"/>
  <c r="EM2753" i="2" s="1"/>
  <c r="EN2753" i="2"/>
  <c r="EO2753" i="2" s="1"/>
  <c r="DZ2753" i="2"/>
  <c r="EA2753" i="2" s="1"/>
  <c r="EJ2753" i="2"/>
  <c r="EK2753" i="2" s="1"/>
  <c r="DJ3004" i="2"/>
  <c r="EB3004" i="2"/>
  <c r="EC3004" i="2" s="1"/>
  <c r="EJ3004" i="2"/>
  <c r="EK3004" i="2" s="1"/>
  <c r="ER3004" i="2"/>
  <c r="ES3004" i="2" s="1"/>
  <c r="ED3004" i="2"/>
  <c r="EE3004" i="2" s="1"/>
  <c r="EL3004" i="2"/>
  <c r="EM3004" i="2" s="1"/>
  <c r="DX3004" i="2"/>
  <c r="DY3004" i="2" s="1"/>
  <c r="EF3004" i="2"/>
  <c r="EG3004" i="2" s="1"/>
  <c r="EN3004" i="2"/>
  <c r="EO3004" i="2" s="1"/>
  <c r="DZ3004" i="2"/>
  <c r="EA3004" i="2" s="1"/>
  <c r="EH3004" i="2"/>
  <c r="EI3004" i="2" s="1"/>
  <c r="EP3004" i="2"/>
  <c r="EQ3004" i="2" s="1"/>
  <c r="DJ2759" i="2"/>
  <c r="ER2759" i="2"/>
  <c r="ES2759" i="2" s="1"/>
  <c r="EL2759" i="2"/>
  <c r="EM2759" i="2" s="1"/>
  <c r="EN2759" i="2"/>
  <c r="EO2759" i="2" s="1"/>
  <c r="EP2759" i="2"/>
  <c r="EQ2759" i="2" s="1"/>
  <c r="EF2759" i="2"/>
  <c r="EG2759" i="2" s="1"/>
  <c r="EH2759" i="2"/>
  <c r="EI2759" i="2" s="1"/>
  <c r="EJ2759" i="2"/>
  <c r="EK2759" i="2" s="1"/>
  <c r="DZ2759" i="2"/>
  <c r="EA2759" i="2" s="1"/>
  <c r="EB2759" i="2"/>
  <c r="EC2759" i="2" s="1"/>
  <c r="ED2759" i="2"/>
  <c r="EE2759" i="2" s="1"/>
  <c r="DX2759" i="2"/>
  <c r="DY2759" i="2" s="1"/>
  <c r="DJ2764" i="2"/>
  <c r="EB2764" i="2"/>
  <c r="EC2764" i="2" s="1"/>
  <c r="EJ2764" i="2"/>
  <c r="EK2764" i="2" s="1"/>
  <c r="ED2764" i="2"/>
  <c r="EE2764" i="2" s="1"/>
  <c r="EL2764" i="2"/>
  <c r="EM2764" i="2" s="1"/>
  <c r="DX2764" i="2"/>
  <c r="DY2764" i="2" s="1"/>
  <c r="EF2764" i="2"/>
  <c r="EG2764" i="2" s="1"/>
  <c r="DZ2764" i="2"/>
  <c r="EA2764" i="2" s="1"/>
  <c r="EH2764" i="2"/>
  <c r="EI2764" i="2" s="1"/>
  <c r="EP2764" i="2"/>
  <c r="EQ2764" i="2" s="1"/>
  <c r="ER2764" i="2"/>
  <c r="ES2764" i="2" s="1"/>
  <c r="EN2764" i="2"/>
  <c r="EO2764" i="2" s="1"/>
  <c r="DJ2784" i="2"/>
  <c r="EF2784" i="2"/>
  <c r="EG2784" i="2" s="1"/>
  <c r="EN2784" i="2"/>
  <c r="EO2784" i="2" s="1"/>
  <c r="EJ2784" i="2"/>
  <c r="EK2784" i="2" s="1"/>
  <c r="ER2784" i="2"/>
  <c r="ES2784" i="2" s="1"/>
  <c r="ED2784" i="2"/>
  <c r="EE2784" i="2" s="1"/>
  <c r="EP2784" i="2"/>
  <c r="EQ2784" i="2" s="1"/>
  <c r="EH2784" i="2"/>
  <c r="EI2784" i="2" s="1"/>
  <c r="DZ2784" i="2"/>
  <c r="EA2784" i="2" s="1"/>
  <c r="EL2784" i="2"/>
  <c r="EM2784" i="2" s="1"/>
  <c r="EB2784" i="2"/>
  <c r="EC2784" i="2" s="1"/>
  <c r="DX2784" i="2"/>
  <c r="DY2784" i="2" s="1"/>
  <c r="DJ3014" i="2"/>
  <c r="DX3014" i="2"/>
  <c r="DY3014" i="2" s="1"/>
  <c r="EF3014" i="2"/>
  <c r="EG3014" i="2" s="1"/>
  <c r="EN3014" i="2"/>
  <c r="EO3014" i="2" s="1"/>
  <c r="DZ3014" i="2"/>
  <c r="EA3014" i="2" s="1"/>
  <c r="EH3014" i="2"/>
  <c r="EI3014" i="2" s="1"/>
  <c r="EP3014" i="2"/>
  <c r="EQ3014" i="2" s="1"/>
  <c r="EB3014" i="2"/>
  <c r="EC3014" i="2" s="1"/>
  <c r="EJ3014" i="2"/>
  <c r="EK3014" i="2" s="1"/>
  <c r="ER3014" i="2"/>
  <c r="ES3014" i="2" s="1"/>
  <c r="ED3014" i="2"/>
  <c r="EE3014" i="2" s="1"/>
  <c r="EL3014" i="2"/>
  <c r="EM3014" i="2" s="1"/>
  <c r="DJ3010" i="2"/>
  <c r="DX3010" i="2"/>
  <c r="DY3010" i="2" s="1"/>
  <c r="EF3010" i="2"/>
  <c r="EG3010" i="2" s="1"/>
  <c r="EN3010" i="2"/>
  <c r="EO3010" i="2" s="1"/>
  <c r="DZ3010" i="2"/>
  <c r="EA3010" i="2" s="1"/>
  <c r="EH3010" i="2"/>
  <c r="EI3010" i="2" s="1"/>
  <c r="EP3010" i="2"/>
  <c r="EQ3010" i="2" s="1"/>
  <c r="EB3010" i="2"/>
  <c r="EC3010" i="2" s="1"/>
  <c r="EJ3010" i="2"/>
  <c r="EK3010" i="2" s="1"/>
  <c r="ER3010" i="2"/>
  <c r="ES3010" i="2" s="1"/>
  <c r="ED3010" i="2"/>
  <c r="EE3010" i="2" s="1"/>
  <c r="EL3010" i="2"/>
  <c r="EM3010" i="2" s="1"/>
  <c r="DJ2742" i="2"/>
  <c r="EH2742" i="2"/>
  <c r="EI2742" i="2" s="1"/>
  <c r="EP2742" i="2"/>
  <c r="EQ2742" i="2" s="1"/>
  <c r="EB2742" i="2"/>
  <c r="EC2742" i="2" s="1"/>
  <c r="EJ2742" i="2"/>
  <c r="EK2742" i="2" s="1"/>
  <c r="ED2742" i="2"/>
  <c r="EE2742" i="2" s="1"/>
  <c r="EL2742" i="2"/>
  <c r="EM2742" i="2" s="1"/>
  <c r="EF2742" i="2"/>
  <c r="EG2742" i="2" s="1"/>
  <c r="EN2742" i="2"/>
  <c r="EO2742" i="2" s="1"/>
  <c r="DX2742" i="2"/>
  <c r="DY2742" i="2" s="1"/>
  <c r="DZ2742" i="2"/>
  <c r="EA2742" i="2" s="1"/>
  <c r="ER2742" i="2"/>
  <c r="ES2742" i="2" s="1"/>
  <c r="DJ2751" i="2"/>
  <c r="DX2751" i="2"/>
  <c r="DY2751" i="2" s="1"/>
  <c r="EF2751" i="2"/>
  <c r="EG2751" i="2" s="1"/>
  <c r="DZ2751" i="2"/>
  <c r="EA2751" i="2" s="1"/>
  <c r="EH2751" i="2"/>
  <c r="EI2751" i="2" s="1"/>
  <c r="EB2751" i="2"/>
  <c r="EC2751" i="2" s="1"/>
  <c r="EJ2751" i="2"/>
  <c r="EK2751" i="2" s="1"/>
  <c r="ED2751" i="2"/>
  <c r="EE2751" i="2" s="1"/>
  <c r="EL2751" i="2"/>
  <c r="EM2751" i="2" s="1"/>
  <c r="EN2751" i="2"/>
  <c r="EO2751" i="2" s="1"/>
  <c r="EP2751" i="2"/>
  <c r="EQ2751" i="2" s="1"/>
  <c r="ER2751" i="2"/>
  <c r="ES2751" i="2" s="1"/>
  <c r="DJ2763" i="2"/>
  <c r="DX2763" i="2"/>
  <c r="DY2763" i="2" s="1"/>
  <c r="DZ2763" i="2"/>
  <c r="EA2763" i="2" s="1"/>
  <c r="EB2763" i="2"/>
  <c r="EC2763" i="2" s="1"/>
  <c r="ED2763" i="2"/>
  <c r="EE2763" i="2" s="1"/>
  <c r="EF2763" i="2"/>
  <c r="EG2763" i="2" s="1"/>
  <c r="EH2763" i="2"/>
  <c r="EI2763" i="2" s="1"/>
  <c r="EJ2763" i="2"/>
  <c r="EK2763" i="2" s="1"/>
  <c r="EN2763" i="2"/>
  <c r="EO2763" i="2" s="1"/>
  <c r="EP2763" i="2"/>
  <c r="EQ2763" i="2" s="1"/>
  <c r="ER2763" i="2"/>
  <c r="ES2763" i="2" s="1"/>
  <c r="EL2763" i="2"/>
  <c r="EM2763" i="2" s="1"/>
  <c r="DJ2776" i="2"/>
  <c r="EB2776" i="2"/>
  <c r="EC2776" i="2" s="1"/>
  <c r="DX2776" i="2"/>
  <c r="DY2776" i="2" s="1"/>
  <c r="EJ2776" i="2"/>
  <c r="EK2776" i="2" s="1"/>
  <c r="DZ2776" i="2"/>
  <c r="EA2776" i="2" s="1"/>
  <c r="EL2776" i="2"/>
  <c r="EM2776" i="2" s="1"/>
  <c r="ED2776" i="2"/>
  <c r="EE2776" i="2" s="1"/>
  <c r="EP2776" i="2"/>
  <c r="EQ2776" i="2" s="1"/>
  <c r="EF2776" i="2"/>
  <c r="EG2776" i="2" s="1"/>
  <c r="EH2776" i="2"/>
  <c r="EI2776" i="2" s="1"/>
  <c r="ER2776" i="2"/>
  <c r="ES2776" i="2" s="1"/>
  <c r="EN2776" i="2"/>
  <c r="EO2776" i="2" s="1"/>
  <c r="DJ2783" i="2"/>
  <c r="EB2783" i="2"/>
  <c r="EC2783" i="2" s="1"/>
  <c r="EJ2783" i="2"/>
  <c r="EK2783" i="2" s="1"/>
  <c r="DX2783" i="2"/>
  <c r="DY2783" i="2" s="1"/>
  <c r="EF2783" i="2"/>
  <c r="EG2783" i="2" s="1"/>
  <c r="EN2783" i="2"/>
  <c r="EO2783" i="2" s="1"/>
  <c r="ED2783" i="2"/>
  <c r="EE2783" i="2" s="1"/>
  <c r="EP2783" i="2"/>
  <c r="EQ2783" i="2" s="1"/>
  <c r="ER2783" i="2"/>
  <c r="ES2783" i="2" s="1"/>
  <c r="DZ2783" i="2"/>
  <c r="EA2783" i="2" s="1"/>
  <c r="EL2783" i="2"/>
  <c r="EM2783" i="2" s="1"/>
  <c r="EH2783" i="2"/>
  <c r="EI2783" i="2" s="1"/>
  <c r="DJ3007" i="2"/>
  <c r="DZ3007" i="2"/>
  <c r="EA3007" i="2" s="1"/>
  <c r="EH3007" i="2"/>
  <c r="EI3007" i="2" s="1"/>
  <c r="EP3007" i="2"/>
  <c r="EQ3007" i="2" s="1"/>
  <c r="EB3007" i="2"/>
  <c r="EC3007" i="2" s="1"/>
  <c r="EJ3007" i="2"/>
  <c r="EK3007" i="2" s="1"/>
  <c r="ER3007" i="2"/>
  <c r="ES3007" i="2" s="1"/>
  <c r="ED3007" i="2"/>
  <c r="EE3007" i="2" s="1"/>
  <c r="EL3007" i="2"/>
  <c r="EM3007" i="2" s="1"/>
  <c r="DX3007" i="2"/>
  <c r="DY3007" i="2" s="1"/>
  <c r="EF3007" i="2"/>
  <c r="EG3007" i="2" s="1"/>
  <c r="EN3007" i="2"/>
  <c r="EO3007" i="2" s="1"/>
  <c r="DJ3022" i="2"/>
  <c r="DX3022" i="2"/>
  <c r="DY3022" i="2" s="1"/>
  <c r="EF3022" i="2"/>
  <c r="EG3022" i="2" s="1"/>
  <c r="EN3022" i="2"/>
  <c r="EO3022" i="2" s="1"/>
  <c r="DZ3022" i="2"/>
  <c r="EA3022" i="2" s="1"/>
  <c r="EH3022" i="2"/>
  <c r="EI3022" i="2" s="1"/>
  <c r="EP3022" i="2"/>
  <c r="EQ3022" i="2" s="1"/>
  <c r="EB3022" i="2"/>
  <c r="EC3022" i="2" s="1"/>
  <c r="EJ3022" i="2"/>
  <c r="EK3022" i="2" s="1"/>
  <c r="ER3022" i="2"/>
  <c r="ES3022" i="2" s="1"/>
  <c r="ED3022" i="2"/>
  <c r="EE3022" i="2" s="1"/>
  <c r="EL3022" i="2"/>
  <c r="EM3022" i="2" s="1"/>
  <c r="DJ3018" i="2"/>
  <c r="DX3018" i="2"/>
  <c r="DY3018" i="2" s="1"/>
  <c r="EF3018" i="2"/>
  <c r="EG3018" i="2" s="1"/>
  <c r="EN3018" i="2"/>
  <c r="EO3018" i="2" s="1"/>
  <c r="DZ3018" i="2"/>
  <c r="EA3018" i="2" s="1"/>
  <c r="EH3018" i="2"/>
  <c r="EI3018" i="2" s="1"/>
  <c r="EP3018" i="2"/>
  <c r="EQ3018" i="2" s="1"/>
  <c r="EB3018" i="2"/>
  <c r="EC3018" i="2" s="1"/>
  <c r="EJ3018" i="2"/>
  <c r="EK3018" i="2" s="1"/>
  <c r="ER3018" i="2"/>
  <c r="ES3018" i="2" s="1"/>
  <c r="ED3018" i="2"/>
  <c r="EE3018" i="2" s="1"/>
  <c r="EL3018" i="2"/>
  <c r="EM3018" i="2" s="1"/>
  <c r="DJ3017" i="2"/>
  <c r="ED3017" i="2"/>
  <c r="EE3017" i="2" s="1"/>
  <c r="EL3017" i="2"/>
  <c r="EM3017" i="2" s="1"/>
  <c r="DX3017" i="2"/>
  <c r="DY3017" i="2" s="1"/>
  <c r="EF3017" i="2"/>
  <c r="EG3017" i="2" s="1"/>
  <c r="EN3017" i="2"/>
  <c r="EO3017" i="2" s="1"/>
  <c r="DZ3017" i="2"/>
  <c r="EA3017" i="2" s="1"/>
  <c r="EH3017" i="2"/>
  <c r="EI3017" i="2" s="1"/>
  <c r="EP3017" i="2"/>
  <c r="EQ3017" i="2" s="1"/>
  <c r="EB3017" i="2"/>
  <c r="EC3017" i="2" s="1"/>
  <c r="EJ3017" i="2"/>
  <c r="EK3017" i="2" s="1"/>
  <c r="ER3017" i="2"/>
  <c r="ES3017" i="2" s="1"/>
  <c r="DJ2744" i="2"/>
  <c r="DX2744" i="2"/>
  <c r="DY2744" i="2" s="1"/>
  <c r="DZ2744" i="2"/>
  <c r="EA2744" i="2" s="1"/>
  <c r="EB2744" i="2"/>
  <c r="EC2744" i="2" s="1"/>
  <c r="ED2744" i="2"/>
  <c r="EE2744" i="2" s="1"/>
  <c r="EL2744" i="2"/>
  <c r="EM2744" i="2" s="1"/>
  <c r="EN2744" i="2"/>
  <c r="EO2744" i="2" s="1"/>
  <c r="EP2744" i="2"/>
  <c r="EQ2744" i="2" s="1"/>
  <c r="ER2744" i="2"/>
  <c r="ES2744" i="2" s="1"/>
  <c r="EF2744" i="2"/>
  <c r="EG2744" i="2" s="1"/>
  <c r="EH2744" i="2"/>
  <c r="EI2744" i="2" s="1"/>
  <c r="EJ2744" i="2"/>
  <c r="EK2744" i="2" s="1"/>
  <c r="DJ2755" i="2"/>
  <c r="ED2755" i="2"/>
  <c r="EE2755" i="2" s="1"/>
  <c r="EL2755" i="2"/>
  <c r="EM2755" i="2" s="1"/>
  <c r="EF2755" i="2"/>
  <c r="EG2755" i="2" s="1"/>
  <c r="EN2755" i="2"/>
  <c r="EO2755" i="2" s="1"/>
  <c r="EH2755" i="2"/>
  <c r="EI2755" i="2" s="1"/>
  <c r="EP2755" i="2"/>
  <c r="EQ2755" i="2" s="1"/>
  <c r="EJ2755" i="2"/>
  <c r="EK2755" i="2" s="1"/>
  <c r="ER2755" i="2"/>
  <c r="ES2755" i="2" s="1"/>
  <c r="DX2755" i="2"/>
  <c r="DY2755" i="2" s="1"/>
  <c r="EB2755" i="2"/>
  <c r="EC2755" i="2" s="1"/>
  <c r="DZ2755" i="2"/>
  <c r="EA2755" i="2" s="1"/>
  <c r="DJ2766" i="2"/>
  <c r="DZ2766" i="2"/>
  <c r="EA2766" i="2" s="1"/>
  <c r="ER2766" i="2"/>
  <c r="ES2766" i="2" s="1"/>
  <c r="DX2766" i="2"/>
  <c r="DY2766" i="2" s="1"/>
  <c r="EF2766" i="2"/>
  <c r="EG2766" i="2" s="1"/>
  <c r="EH2766" i="2"/>
  <c r="EI2766" i="2" s="1"/>
  <c r="EJ2766" i="2"/>
  <c r="EK2766" i="2" s="1"/>
  <c r="EL2766" i="2"/>
  <c r="EM2766" i="2" s="1"/>
  <c r="EP2766" i="2"/>
  <c r="EQ2766" i="2" s="1"/>
  <c r="EB2766" i="2"/>
  <c r="EC2766" i="2" s="1"/>
  <c r="ED2766" i="2"/>
  <c r="EE2766" i="2" s="1"/>
  <c r="EN2766" i="2"/>
  <c r="EO2766" i="2" s="1"/>
  <c r="DJ2775" i="2"/>
  <c r="EP2775" i="2"/>
  <c r="EQ2775" i="2" s="1"/>
  <c r="EL2775" i="2"/>
  <c r="EM2775" i="2" s="1"/>
  <c r="EH2775" i="2"/>
  <c r="EI2775" i="2" s="1"/>
  <c r="DX2775" i="2"/>
  <c r="DY2775" i="2" s="1"/>
  <c r="DZ2775" i="2"/>
  <c r="EA2775" i="2" s="1"/>
  <c r="EJ2775" i="2"/>
  <c r="EK2775" i="2" s="1"/>
  <c r="ED2775" i="2"/>
  <c r="EE2775" i="2" s="1"/>
  <c r="EF2775" i="2"/>
  <c r="EG2775" i="2" s="1"/>
  <c r="ER2775" i="2"/>
  <c r="ES2775" i="2" s="1"/>
  <c r="EB2775" i="2"/>
  <c r="EC2775" i="2" s="1"/>
  <c r="EN2775" i="2"/>
  <c r="EO2775" i="2" s="1"/>
  <c r="DJ2782" i="2"/>
  <c r="DX2782" i="2"/>
  <c r="DY2782" i="2" s="1"/>
  <c r="EB2782" i="2"/>
  <c r="EC2782" i="2" s="1"/>
  <c r="ED2782" i="2"/>
  <c r="EE2782" i="2" s="1"/>
  <c r="EN2782" i="2"/>
  <c r="EO2782" i="2" s="1"/>
  <c r="EP2782" i="2"/>
  <c r="EQ2782" i="2" s="1"/>
  <c r="EF2782" i="2"/>
  <c r="EG2782" i="2" s="1"/>
  <c r="ER2782" i="2"/>
  <c r="ES2782" i="2" s="1"/>
  <c r="EJ2782" i="2"/>
  <c r="EK2782" i="2" s="1"/>
  <c r="DZ2782" i="2"/>
  <c r="EA2782" i="2" s="1"/>
  <c r="EL2782" i="2"/>
  <c r="EM2782" i="2" s="1"/>
  <c r="EH2782" i="2"/>
  <c r="EI2782" i="2" s="1"/>
  <c r="DJ3015" i="2"/>
  <c r="DZ3015" i="2"/>
  <c r="EA3015" i="2" s="1"/>
  <c r="EH3015" i="2"/>
  <c r="EI3015" i="2" s="1"/>
  <c r="EP3015" i="2"/>
  <c r="EQ3015" i="2" s="1"/>
  <c r="EB3015" i="2"/>
  <c r="EC3015" i="2" s="1"/>
  <c r="EJ3015" i="2"/>
  <c r="EK3015" i="2" s="1"/>
  <c r="ER3015" i="2"/>
  <c r="ES3015" i="2" s="1"/>
  <c r="ED3015" i="2"/>
  <c r="EE3015" i="2" s="1"/>
  <c r="EL3015" i="2"/>
  <c r="EM3015" i="2" s="1"/>
  <c r="DX3015" i="2"/>
  <c r="DY3015" i="2" s="1"/>
  <c r="EF3015" i="2"/>
  <c r="EG3015" i="2" s="1"/>
  <c r="EN3015" i="2"/>
  <c r="EO3015" i="2" s="1"/>
  <c r="DJ3026" i="2"/>
  <c r="DX3026" i="2"/>
  <c r="DY3026" i="2" s="1"/>
  <c r="EF3026" i="2"/>
  <c r="EG3026" i="2" s="1"/>
  <c r="EN3026" i="2"/>
  <c r="EO3026" i="2" s="1"/>
  <c r="DZ3026" i="2"/>
  <c r="EA3026" i="2" s="1"/>
  <c r="EH3026" i="2"/>
  <c r="EI3026" i="2" s="1"/>
  <c r="EP3026" i="2"/>
  <c r="EQ3026" i="2" s="1"/>
  <c r="EB3026" i="2"/>
  <c r="EC3026" i="2" s="1"/>
  <c r="EJ3026" i="2"/>
  <c r="EK3026" i="2" s="1"/>
  <c r="ER3026" i="2"/>
  <c r="ES3026" i="2" s="1"/>
  <c r="ED3026" i="2"/>
  <c r="EE3026" i="2" s="1"/>
  <c r="EL3026" i="2"/>
  <c r="EM3026" i="2" s="1"/>
  <c r="DJ3025" i="2"/>
  <c r="ED3025" i="2"/>
  <c r="EE3025" i="2" s="1"/>
  <c r="EL3025" i="2"/>
  <c r="EM3025" i="2" s="1"/>
  <c r="DX3025" i="2"/>
  <c r="DY3025" i="2" s="1"/>
  <c r="EF3025" i="2"/>
  <c r="EG3025" i="2" s="1"/>
  <c r="EN3025" i="2"/>
  <c r="EO3025" i="2" s="1"/>
  <c r="DZ3025" i="2"/>
  <c r="EA3025" i="2" s="1"/>
  <c r="EH3025" i="2"/>
  <c r="EI3025" i="2" s="1"/>
  <c r="EP3025" i="2"/>
  <c r="EQ3025" i="2" s="1"/>
  <c r="EB3025" i="2"/>
  <c r="EC3025" i="2" s="1"/>
  <c r="EJ3025" i="2"/>
  <c r="EK3025" i="2" s="1"/>
  <c r="ER3025" i="2"/>
  <c r="ES3025" i="2" s="1"/>
  <c r="DH3000" i="2"/>
  <c r="DH2998" i="2"/>
  <c r="DH3001" i="2"/>
  <c r="DH2878" i="2"/>
  <c r="DH2770" i="2"/>
  <c r="DH2769" i="2"/>
  <c r="DH2725" i="2"/>
  <c r="DH2726" i="2"/>
  <c r="DH2727" i="2"/>
  <c r="DH2728" i="2"/>
  <c r="DH2729" i="2"/>
  <c r="DH2730" i="2"/>
  <c r="DH2731" i="2"/>
  <c r="DH2732" i="2"/>
  <c r="DH2733" i="2"/>
  <c r="DH2734" i="2"/>
  <c r="DH2735" i="2"/>
  <c r="DH2737" i="2"/>
  <c r="DH2736" i="2"/>
  <c r="DH2724" i="2"/>
  <c r="DH2661" i="2"/>
  <c r="DH2671" i="2"/>
  <c r="DH2679" i="2"/>
  <c r="DH2680" i="2"/>
  <c r="DH2687" i="2"/>
  <c r="DH2688" i="2"/>
  <c r="DH2690" i="2"/>
  <c r="DH2691" i="2"/>
  <c r="DH2692" i="2"/>
  <c r="DH2695" i="2"/>
  <c r="DH2696" i="2"/>
  <c r="DH2697" i="2"/>
  <c r="DH2698" i="2"/>
  <c r="DH2699" i="2"/>
  <c r="DH2700" i="2"/>
  <c r="DH2703" i="2"/>
  <c r="DH2704" i="2"/>
  <c r="DH2705" i="2"/>
  <c r="DH2706" i="2"/>
  <c r="DH2707" i="2"/>
  <c r="DH2709" i="2"/>
  <c r="DH2710" i="2"/>
  <c r="DH2712" i="2"/>
  <c r="DH2713" i="2"/>
  <c r="DH2714" i="2"/>
  <c r="DH2715" i="2"/>
  <c r="DH2716" i="2"/>
  <c r="DH2717" i="2"/>
  <c r="DH2718" i="2"/>
  <c r="DH2721" i="2"/>
  <c r="DH2722" i="2"/>
  <c r="DH2723" i="2"/>
  <c r="DH2711" i="2"/>
  <c r="DH2719" i="2"/>
  <c r="DH2720" i="2"/>
  <c r="DH2667" i="2"/>
  <c r="DH2668" i="2"/>
  <c r="DH2669" i="2"/>
  <c r="DH2670" i="2"/>
  <c r="DH2672" i="2"/>
  <c r="DH2673" i="2"/>
  <c r="DH2674" i="2"/>
  <c r="DH2675" i="2"/>
  <c r="DH2676" i="2"/>
  <c r="DH2677" i="2"/>
  <c r="DH2678" i="2"/>
  <c r="DH2681" i="2"/>
  <c r="DH2682" i="2"/>
  <c r="DH2683" i="2"/>
  <c r="DH2684" i="2"/>
  <c r="DH2685" i="2"/>
  <c r="DH2686" i="2"/>
  <c r="DH2689" i="2"/>
  <c r="DH2693" i="2"/>
  <c r="DH2694" i="2"/>
  <c r="DH2701" i="2"/>
  <c r="DH2702" i="2"/>
  <c r="DH2666" i="2"/>
  <c r="DH2660" i="2"/>
  <c r="DH2662" i="2"/>
  <c r="DH2663" i="2"/>
  <c r="DH2664" i="2"/>
  <c r="DH2665" i="2"/>
  <c r="DH2659" i="2"/>
  <c r="DH2655" i="2"/>
  <c r="DH2656" i="2"/>
  <c r="DH2657" i="2"/>
  <c r="DH2658" i="2"/>
  <c r="DH2654" i="2"/>
  <c r="DJ2689" i="2" l="1"/>
  <c r="DX2689" i="2"/>
  <c r="DY2689" i="2" s="1"/>
  <c r="EP2689" i="2"/>
  <c r="EQ2689" i="2" s="1"/>
  <c r="ER2689" i="2"/>
  <c r="ES2689" i="2" s="1"/>
  <c r="EH2689" i="2"/>
  <c r="EI2689" i="2" s="1"/>
  <c r="EJ2689" i="2"/>
  <c r="EK2689" i="2" s="1"/>
  <c r="EL2689" i="2"/>
  <c r="EM2689" i="2" s="1"/>
  <c r="EN2689" i="2"/>
  <c r="EO2689" i="2" s="1"/>
  <c r="EB2689" i="2"/>
  <c r="EC2689" i="2" s="1"/>
  <c r="ED2689" i="2"/>
  <c r="EE2689" i="2" s="1"/>
  <c r="EF2689" i="2"/>
  <c r="EG2689" i="2" s="1"/>
  <c r="DZ2689" i="2"/>
  <c r="EA2689" i="2" s="1"/>
  <c r="DJ2735" i="2"/>
  <c r="DZ2735" i="2"/>
  <c r="EA2735" i="2" s="1"/>
  <c r="EH2735" i="2"/>
  <c r="EI2735" i="2" s="1"/>
  <c r="EB2735" i="2"/>
  <c r="EC2735" i="2" s="1"/>
  <c r="EJ2735" i="2"/>
  <c r="EK2735" i="2" s="1"/>
  <c r="ED2735" i="2"/>
  <c r="EE2735" i="2" s="1"/>
  <c r="DX2735" i="2"/>
  <c r="DY2735" i="2" s="1"/>
  <c r="EF2735" i="2"/>
  <c r="EG2735" i="2" s="1"/>
  <c r="EN2735" i="2"/>
  <c r="EO2735" i="2" s="1"/>
  <c r="EP2735" i="2"/>
  <c r="EQ2735" i="2" s="1"/>
  <c r="ER2735" i="2"/>
  <c r="ES2735" i="2" s="1"/>
  <c r="EL2735" i="2"/>
  <c r="EM2735" i="2" s="1"/>
  <c r="DJ2662" i="2"/>
  <c r="EB2662" i="2"/>
  <c r="EC2662" i="2" s="1"/>
  <c r="EJ2662" i="2"/>
  <c r="EK2662" i="2" s="1"/>
  <c r="ED2662" i="2"/>
  <c r="EE2662" i="2" s="1"/>
  <c r="EL2662" i="2"/>
  <c r="EM2662" i="2" s="1"/>
  <c r="EF2662" i="2"/>
  <c r="EG2662" i="2" s="1"/>
  <c r="EN2662" i="2"/>
  <c r="EO2662" i="2" s="1"/>
  <c r="EH2662" i="2"/>
  <c r="EI2662" i="2" s="1"/>
  <c r="EP2662" i="2"/>
  <c r="EQ2662" i="2" s="1"/>
  <c r="DX2662" i="2"/>
  <c r="DY2662" i="2" s="1"/>
  <c r="DZ2662" i="2"/>
  <c r="EA2662" i="2" s="1"/>
  <c r="ER2662" i="2"/>
  <c r="ES2662" i="2" s="1"/>
  <c r="DJ2734" i="2"/>
  <c r="DX2734" i="2"/>
  <c r="DY2734" i="2" s="1"/>
  <c r="DZ2734" i="2"/>
  <c r="EA2734" i="2" s="1"/>
  <c r="ER2734" i="2"/>
  <c r="ES2734" i="2" s="1"/>
  <c r="EB2734" i="2"/>
  <c r="EC2734" i="2" s="1"/>
  <c r="ED2734" i="2"/>
  <c r="EE2734" i="2" s="1"/>
  <c r="EF2734" i="2"/>
  <c r="EG2734" i="2" s="1"/>
  <c r="EH2734" i="2"/>
  <c r="EI2734" i="2" s="1"/>
  <c r="EL2734" i="2"/>
  <c r="EM2734" i="2" s="1"/>
  <c r="EN2734" i="2"/>
  <c r="EO2734" i="2" s="1"/>
  <c r="EP2734" i="2"/>
  <c r="EQ2734" i="2" s="1"/>
  <c r="EJ2734" i="2"/>
  <c r="EK2734" i="2" s="1"/>
  <c r="DJ2663" i="2"/>
  <c r="EN2663" i="2"/>
  <c r="EO2663" i="2" s="1"/>
  <c r="EP2663" i="2"/>
  <c r="EQ2663" i="2" s="1"/>
  <c r="ER2663" i="2"/>
  <c r="ES2663" i="2" s="1"/>
  <c r="EL2663" i="2"/>
  <c r="EM2663" i="2" s="1"/>
  <c r="DZ2663" i="2"/>
  <c r="EA2663" i="2" s="1"/>
  <c r="EB2663" i="2"/>
  <c r="EC2663" i="2" s="1"/>
  <c r="ED2663" i="2"/>
  <c r="EE2663" i="2" s="1"/>
  <c r="EF2663" i="2"/>
  <c r="EG2663" i="2" s="1"/>
  <c r="EJ2663" i="2"/>
  <c r="EK2663" i="2" s="1"/>
  <c r="DX2663" i="2"/>
  <c r="DY2663" i="2" s="1"/>
  <c r="EH2663" i="2"/>
  <c r="EI2663" i="2" s="1"/>
  <c r="DJ2709" i="2"/>
  <c r="DZ2709" i="2"/>
  <c r="EA2709" i="2" s="1"/>
  <c r="EB2709" i="2"/>
  <c r="EC2709" i="2" s="1"/>
  <c r="ED2709" i="2"/>
  <c r="EE2709" i="2" s="1"/>
  <c r="DX2709" i="2"/>
  <c r="DY2709" i="2" s="1"/>
  <c r="EF2709" i="2"/>
  <c r="EG2709" i="2" s="1"/>
  <c r="EH2709" i="2"/>
  <c r="EI2709" i="2" s="1"/>
  <c r="EJ2709" i="2"/>
  <c r="EK2709" i="2" s="1"/>
  <c r="EL2709" i="2"/>
  <c r="EM2709" i="2" s="1"/>
  <c r="EP2709" i="2"/>
  <c r="EQ2709" i="2" s="1"/>
  <c r="ER2709" i="2"/>
  <c r="ES2709" i="2" s="1"/>
  <c r="EN2709" i="2"/>
  <c r="EO2709" i="2" s="1"/>
  <c r="DJ2667" i="2"/>
  <c r="EB2667" i="2"/>
  <c r="EC2667" i="2" s="1"/>
  <c r="DX2667" i="2"/>
  <c r="DY2667" i="2" s="1"/>
  <c r="DZ2667" i="2"/>
  <c r="EA2667" i="2" s="1"/>
  <c r="EN2667" i="2"/>
  <c r="EO2667" i="2" s="1"/>
  <c r="EP2667" i="2"/>
  <c r="EQ2667" i="2" s="1"/>
  <c r="ER2667" i="2"/>
  <c r="ES2667" i="2" s="1"/>
  <c r="ED2667" i="2"/>
  <c r="EE2667" i="2" s="1"/>
  <c r="EH2667" i="2"/>
  <c r="EI2667" i="2" s="1"/>
  <c r="EJ2667" i="2"/>
  <c r="EK2667" i="2" s="1"/>
  <c r="EL2667" i="2"/>
  <c r="EM2667" i="2" s="1"/>
  <c r="EF2667" i="2"/>
  <c r="EG2667" i="2" s="1"/>
  <c r="DJ2726" i="2"/>
  <c r="EB2726" i="2"/>
  <c r="EC2726" i="2" s="1"/>
  <c r="EJ2726" i="2"/>
  <c r="EK2726" i="2" s="1"/>
  <c r="ED2726" i="2"/>
  <c r="EE2726" i="2" s="1"/>
  <c r="EL2726" i="2"/>
  <c r="EM2726" i="2" s="1"/>
  <c r="EF2726" i="2"/>
  <c r="EG2726" i="2" s="1"/>
  <c r="EN2726" i="2"/>
  <c r="EO2726" i="2" s="1"/>
  <c r="EH2726" i="2"/>
  <c r="EI2726" i="2" s="1"/>
  <c r="EP2726" i="2"/>
  <c r="EQ2726" i="2" s="1"/>
  <c r="DZ2726" i="2"/>
  <c r="EA2726" i="2" s="1"/>
  <c r="ER2726" i="2"/>
  <c r="ES2726" i="2" s="1"/>
  <c r="DX2726" i="2"/>
  <c r="DY2726" i="2" s="1"/>
  <c r="DJ2657" i="2"/>
  <c r="ER2657" i="2"/>
  <c r="ES2657" i="2" s="1"/>
  <c r="DX2657" i="2"/>
  <c r="DY2657" i="2" s="1"/>
  <c r="EP2657" i="2"/>
  <c r="EQ2657" i="2" s="1"/>
  <c r="EL2657" i="2"/>
  <c r="EM2657" i="2" s="1"/>
  <c r="EN2657" i="2"/>
  <c r="EO2657" i="2" s="1"/>
  <c r="DZ2657" i="2"/>
  <c r="EA2657" i="2" s="1"/>
  <c r="EB2657" i="2"/>
  <c r="EC2657" i="2" s="1"/>
  <c r="EF2657" i="2"/>
  <c r="EG2657" i="2" s="1"/>
  <c r="EH2657" i="2"/>
  <c r="EI2657" i="2" s="1"/>
  <c r="EJ2657" i="2"/>
  <c r="EK2657" i="2" s="1"/>
  <c r="ED2657" i="2"/>
  <c r="EE2657" i="2" s="1"/>
  <c r="DJ2685" i="2"/>
  <c r="EH2685" i="2"/>
  <c r="EI2685" i="2" s="1"/>
  <c r="EP2685" i="2"/>
  <c r="EQ2685" i="2" s="1"/>
  <c r="EJ2685" i="2"/>
  <c r="EK2685" i="2" s="1"/>
  <c r="ER2685" i="2"/>
  <c r="ES2685" i="2" s="1"/>
  <c r="EL2685" i="2"/>
  <c r="EM2685" i="2" s="1"/>
  <c r="EN2685" i="2"/>
  <c r="EO2685" i="2" s="1"/>
  <c r="DX2685" i="2"/>
  <c r="DY2685" i="2" s="1"/>
  <c r="DZ2685" i="2"/>
  <c r="EA2685" i="2" s="1"/>
  <c r="ED2685" i="2"/>
  <c r="EE2685" i="2" s="1"/>
  <c r="EF2685" i="2"/>
  <c r="EG2685" i="2" s="1"/>
  <c r="EB2685" i="2"/>
  <c r="EC2685" i="2" s="1"/>
  <c r="DJ2675" i="2"/>
  <c r="EF2675" i="2"/>
  <c r="EG2675" i="2" s="1"/>
  <c r="EN2675" i="2"/>
  <c r="EO2675" i="2" s="1"/>
  <c r="EH2675" i="2"/>
  <c r="EI2675" i="2" s="1"/>
  <c r="EP2675" i="2"/>
  <c r="EQ2675" i="2" s="1"/>
  <c r="EJ2675" i="2"/>
  <c r="EK2675" i="2" s="1"/>
  <c r="ER2675" i="2"/>
  <c r="ES2675" i="2" s="1"/>
  <c r="ED2675" i="2"/>
  <c r="EE2675" i="2" s="1"/>
  <c r="EL2675" i="2"/>
  <c r="EM2675" i="2" s="1"/>
  <c r="DX2675" i="2"/>
  <c r="DY2675" i="2" s="1"/>
  <c r="EB2675" i="2"/>
  <c r="EC2675" i="2" s="1"/>
  <c r="DZ2675" i="2"/>
  <c r="EA2675" i="2" s="1"/>
  <c r="DJ2720" i="2"/>
  <c r="EF2720" i="2"/>
  <c r="EG2720" i="2" s="1"/>
  <c r="EN2720" i="2"/>
  <c r="EO2720" i="2" s="1"/>
  <c r="EH2720" i="2"/>
  <c r="EI2720" i="2" s="1"/>
  <c r="EP2720" i="2"/>
  <c r="EQ2720" i="2" s="1"/>
  <c r="EJ2720" i="2"/>
  <c r="EK2720" i="2" s="1"/>
  <c r="ER2720" i="2"/>
  <c r="ES2720" i="2" s="1"/>
  <c r="EL2720" i="2"/>
  <c r="EM2720" i="2" s="1"/>
  <c r="EB2720" i="2"/>
  <c r="EC2720" i="2" s="1"/>
  <c r="ED2720" i="2"/>
  <c r="EE2720" i="2" s="1"/>
  <c r="DX2720" i="2"/>
  <c r="DY2720" i="2" s="1"/>
  <c r="DZ2720" i="2"/>
  <c r="EA2720" i="2" s="1"/>
  <c r="DJ2716" i="2"/>
  <c r="DZ2716" i="2"/>
  <c r="EA2716" i="2" s="1"/>
  <c r="EH2716" i="2"/>
  <c r="EI2716" i="2" s="1"/>
  <c r="EB2716" i="2"/>
  <c r="EC2716" i="2" s="1"/>
  <c r="EJ2716" i="2"/>
  <c r="EK2716" i="2" s="1"/>
  <c r="ED2716" i="2"/>
  <c r="EE2716" i="2" s="1"/>
  <c r="EL2716" i="2"/>
  <c r="EM2716" i="2" s="1"/>
  <c r="DX2716" i="2"/>
  <c r="DY2716" i="2" s="1"/>
  <c r="EF2716" i="2"/>
  <c r="EG2716" i="2" s="1"/>
  <c r="EP2716" i="2"/>
  <c r="EQ2716" i="2" s="1"/>
  <c r="ER2716" i="2"/>
  <c r="ES2716" i="2" s="1"/>
  <c r="EN2716" i="2"/>
  <c r="EO2716" i="2" s="1"/>
  <c r="DJ2706" i="2"/>
  <c r="DX2706" i="2"/>
  <c r="DY2706" i="2" s="1"/>
  <c r="EF2706" i="2"/>
  <c r="EG2706" i="2" s="1"/>
  <c r="DZ2706" i="2"/>
  <c r="EA2706" i="2" s="1"/>
  <c r="EH2706" i="2"/>
  <c r="EI2706" i="2" s="1"/>
  <c r="EB2706" i="2"/>
  <c r="EC2706" i="2" s="1"/>
  <c r="ED2706" i="2"/>
  <c r="EE2706" i="2" s="1"/>
  <c r="EJ2706" i="2"/>
  <c r="EK2706" i="2" s="1"/>
  <c r="EL2706" i="2"/>
  <c r="EM2706" i="2" s="1"/>
  <c r="EN2706" i="2"/>
  <c r="EO2706" i="2" s="1"/>
  <c r="EP2706" i="2"/>
  <c r="EQ2706" i="2" s="1"/>
  <c r="ER2706" i="2"/>
  <c r="ES2706" i="2" s="1"/>
  <c r="DJ2696" i="2"/>
  <c r="ED2696" i="2"/>
  <c r="EE2696" i="2" s="1"/>
  <c r="DX2696" i="2"/>
  <c r="DY2696" i="2" s="1"/>
  <c r="DZ2696" i="2"/>
  <c r="EA2696" i="2" s="1"/>
  <c r="EB2696" i="2"/>
  <c r="EC2696" i="2" s="1"/>
  <c r="EH2696" i="2"/>
  <c r="EI2696" i="2" s="1"/>
  <c r="EJ2696" i="2"/>
  <c r="EK2696" i="2" s="1"/>
  <c r="EL2696" i="2"/>
  <c r="EM2696" i="2" s="1"/>
  <c r="EN2696" i="2"/>
  <c r="EO2696" i="2" s="1"/>
  <c r="ER2696" i="2"/>
  <c r="ES2696" i="2" s="1"/>
  <c r="EF2696" i="2"/>
  <c r="EG2696" i="2" s="1"/>
  <c r="EP2696" i="2"/>
  <c r="EQ2696" i="2" s="1"/>
  <c r="DJ2679" i="2"/>
  <c r="EL2679" i="2"/>
  <c r="EM2679" i="2" s="1"/>
  <c r="EN2679" i="2"/>
  <c r="EO2679" i="2" s="1"/>
  <c r="EP2679" i="2"/>
  <c r="EQ2679" i="2" s="1"/>
  <c r="ER2679" i="2"/>
  <c r="ES2679" i="2" s="1"/>
  <c r="EF2679" i="2"/>
  <c r="EG2679" i="2" s="1"/>
  <c r="EH2679" i="2"/>
  <c r="EI2679" i="2" s="1"/>
  <c r="EJ2679" i="2"/>
  <c r="EK2679" i="2" s="1"/>
  <c r="DZ2679" i="2"/>
  <c r="EA2679" i="2" s="1"/>
  <c r="EB2679" i="2"/>
  <c r="EC2679" i="2" s="1"/>
  <c r="ED2679" i="2"/>
  <c r="EE2679" i="2" s="1"/>
  <c r="DX2679" i="2"/>
  <c r="DY2679" i="2" s="1"/>
  <c r="DJ2733" i="2"/>
  <c r="EJ2733" i="2"/>
  <c r="EK2733" i="2" s="1"/>
  <c r="ER2733" i="2"/>
  <c r="ES2733" i="2" s="1"/>
  <c r="EL2733" i="2"/>
  <c r="EM2733" i="2" s="1"/>
  <c r="EN2733" i="2"/>
  <c r="EO2733" i="2" s="1"/>
  <c r="EH2733" i="2"/>
  <c r="EI2733" i="2" s="1"/>
  <c r="EP2733" i="2"/>
  <c r="EQ2733" i="2" s="1"/>
  <c r="EF2733" i="2"/>
  <c r="EG2733" i="2" s="1"/>
  <c r="DZ2733" i="2"/>
  <c r="EA2733" i="2" s="1"/>
  <c r="EB2733" i="2"/>
  <c r="EC2733" i="2" s="1"/>
  <c r="ED2733" i="2"/>
  <c r="EE2733" i="2" s="1"/>
  <c r="DX2733" i="2"/>
  <c r="DY2733" i="2" s="1"/>
  <c r="DJ2725" i="2"/>
  <c r="DX2725" i="2"/>
  <c r="DY2725" i="2" s="1"/>
  <c r="EF2725" i="2"/>
  <c r="EG2725" i="2" s="1"/>
  <c r="DZ2725" i="2"/>
  <c r="EA2725" i="2" s="1"/>
  <c r="EB2725" i="2"/>
  <c r="EC2725" i="2" s="1"/>
  <c r="ED2725" i="2"/>
  <c r="EE2725" i="2" s="1"/>
  <c r="EL2725" i="2"/>
  <c r="EM2725" i="2" s="1"/>
  <c r="EN2725" i="2"/>
  <c r="EO2725" i="2" s="1"/>
  <c r="EP2725" i="2"/>
  <c r="EQ2725" i="2" s="1"/>
  <c r="ER2725" i="2"/>
  <c r="ES2725" i="2" s="1"/>
  <c r="EH2725" i="2"/>
  <c r="EI2725" i="2" s="1"/>
  <c r="EJ2725" i="2"/>
  <c r="EK2725" i="2" s="1"/>
  <c r="DJ2654" i="2"/>
  <c r="DX2654" i="2"/>
  <c r="DY2654" i="2" s="1"/>
  <c r="DZ2654" i="2"/>
  <c r="EA2654" i="2" s="1"/>
  <c r="ER2654" i="2"/>
  <c r="ES2654" i="2" s="1"/>
  <c r="EJ2654" i="2"/>
  <c r="EK2654" i="2" s="1"/>
  <c r="EL2654" i="2"/>
  <c r="EM2654" i="2" s="1"/>
  <c r="EN2654" i="2"/>
  <c r="EO2654" i="2" s="1"/>
  <c r="EP2654" i="2"/>
  <c r="EQ2654" i="2" s="1"/>
  <c r="ED2654" i="2"/>
  <c r="EE2654" i="2" s="1"/>
  <c r="EF2654" i="2"/>
  <c r="EG2654" i="2" s="1"/>
  <c r="EH2654" i="2"/>
  <c r="EI2654" i="2" s="1"/>
  <c r="EB2654" i="2"/>
  <c r="EC2654" i="2" s="1"/>
  <c r="DJ2718" i="2"/>
  <c r="DX2718" i="2"/>
  <c r="DY2718" i="2" s="1"/>
  <c r="DZ2718" i="2"/>
  <c r="EA2718" i="2" s="1"/>
  <c r="ER2718" i="2"/>
  <c r="ES2718" i="2" s="1"/>
  <c r="EL2718" i="2"/>
  <c r="EM2718" i="2" s="1"/>
  <c r="EN2718" i="2"/>
  <c r="EO2718" i="2" s="1"/>
  <c r="EP2718" i="2"/>
  <c r="EQ2718" i="2" s="1"/>
  <c r="EB2718" i="2"/>
  <c r="EC2718" i="2" s="1"/>
  <c r="EF2718" i="2"/>
  <c r="EG2718" i="2" s="1"/>
  <c r="EH2718" i="2"/>
  <c r="EI2718" i="2" s="1"/>
  <c r="EJ2718" i="2"/>
  <c r="EK2718" i="2" s="1"/>
  <c r="ED2718" i="2"/>
  <c r="EE2718" i="2" s="1"/>
  <c r="DJ2658" i="2"/>
  <c r="ED2658" i="2"/>
  <c r="EE2658" i="2" s="1"/>
  <c r="DX2658" i="2"/>
  <c r="DY2658" i="2" s="1"/>
  <c r="EF2658" i="2"/>
  <c r="EG2658" i="2" s="1"/>
  <c r="DZ2658" i="2"/>
  <c r="EA2658" i="2" s="1"/>
  <c r="EH2658" i="2"/>
  <c r="EI2658" i="2" s="1"/>
  <c r="EB2658" i="2"/>
  <c r="EC2658" i="2" s="1"/>
  <c r="EJ2658" i="2"/>
  <c r="EK2658" i="2" s="1"/>
  <c r="EL2658" i="2"/>
  <c r="EM2658" i="2" s="1"/>
  <c r="EN2658" i="2"/>
  <c r="EO2658" i="2" s="1"/>
  <c r="ER2658" i="2"/>
  <c r="ES2658" i="2" s="1"/>
  <c r="EP2658" i="2"/>
  <c r="EQ2658" i="2" s="1"/>
  <c r="DJ2707" i="2"/>
  <c r="EJ2707" i="2"/>
  <c r="EK2707" i="2" s="1"/>
  <c r="ER2707" i="2"/>
  <c r="ES2707" i="2" s="1"/>
  <c r="ED2707" i="2"/>
  <c r="EE2707" i="2" s="1"/>
  <c r="EL2707" i="2"/>
  <c r="EM2707" i="2" s="1"/>
  <c r="EF2707" i="2"/>
  <c r="EG2707" i="2" s="1"/>
  <c r="EN2707" i="2"/>
  <c r="EO2707" i="2" s="1"/>
  <c r="EH2707" i="2"/>
  <c r="EI2707" i="2" s="1"/>
  <c r="EP2707" i="2"/>
  <c r="EQ2707" i="2" s="1"/>
  <c r="DX2707" i="2"/>
  <c r="DY2707" i="2" s="1"/>
  <c r="DZ2707" i="2"/>
  <c r="EA2707" i="2" s="1"/>
  <c r="EB2707" i="2"/>
  <c r="EC2707" i="2" s="1"/>
  <c r="DJ2660" i="2"/>
  <c r="EN2660" i="2"/>
  <c r="EO2660" i="2" s="1"/>
  <c r="EP2660" i="2"/>
  <c r="EQ2660" i="2" s="1"/>
  <c r="ER2660" i="2"/>
  <c r="ES2660" i="2" s="1"/>
  <c r="DX2660" i="2"/>
  <c r="DY2660" i="2" s="1"/>
  <c r="DZ2660" i="2"/>
  <c r="EA2660" i="2" s="1"/>
  <c r="EB2660" i="2"/>
  <c r="EC2660" i="2" s="1"/>
  <c r="ED2660" i="2"/>
  <c r="EE2660" i="2" s="1"/>
  <c r="EH2660" i="2"/>
  <c r="EI2660" i="2" s="1"/>
  <c r="EJ2660" i="2"/>
  <c r="EK2660" i="2" s="1"/>
  <c r="EL2660" i="2"/>
  <c r="EM2660" i="2" s="1"/>
  <c r="EF2660" i="2"/>
  <c r="EG2660" i="2" s="1"/>
  <c r="DJ2656" i="2"/>
  <c r="EF2656" i="2"/>
  <c r="EG2656" i="2" s="1"/>
  <c r="EN2656" i="2"/>
  <c r="EO2656" i="2" s="1"/>
  <c r="EH2656" i="2"/>
  <c r="EI2656" i="2" s="1"/>
  <c r="EP2656" i="2"/>
  <c r="EQ2656" i="2" s="1"/>
  <c r="EJ2656" i="2"/>
  <c r="EK2656" i="2" s="1"/>
  <c r="ER2656" i="2"/>
  <c r="ES2656" i="2" s="1"/>
  <c r="EL2656" i="2"/>
  <c r="EM2656" i="2" s="1"/>
  <c r="DZ2656" i="2"/>
  <c r="EA2656" i="2" s="1"/>
  <c r="EB2656" i="2"/>
  <c r="EC2656" i="2" s="1"/>
  <c r="ED2656" i="2"/>
  <c r="EE2656" i="2" s="1"/>
  <c r="DX2656" i="2"/>
  <c r="DY2656" i="2" s="1"/>
  <c r="DJ2666" i="2"/>
  <c r="EP2666" i="2"/>
  <c r="EQ2666" i="2" s="1"/>
  <c r="EJ2666" i="2"/>
  <c r="EK2666" i="2" s="1"/>
  <c r="ER2666" i="2"/>
  <c r="ES2666" i="2" s="1"/>
  <c r="EL2666" i="2"/>
  <c r="EM2666" i="2" s="1"/>
  <c r="EN2666" i="2"/>
  <c r="EO2666" i="2" s="1"/>
  <c r="EB2666" i="2"/>
  <c r="EC2666" i="2" s="1"/>
  <c r="ED2666" i="2"/>
  <c r="EE2666" i="2" s="1"/>
  <c r="EF2666" i="2"/>
  <c r="EG2666" i="2" s="1"/>
  <c r="EH2666" i="2"/>
  <c r="EI2666" i="2" s="1"/>
  <c r="DX2666" i="2"/>
  <c r="DY2666" i="2" s="1"/>
  <c r="DZ2666" i="2"/>
  <c r="EA2666" i="2" s="1"/>
  <c r="DJ2684" i="2"/>
  <c r="ED2684" i="2"/>
  <c r="EE2684" i="2" s="1"/>
  <c r="EL2684" i="2"/>
  <c r="EM2684" i="2" s="1"/>
  <c r="DX2684" i="2"/>
  <c r="DY2684" i="2" s="1"/>
  <c r="EF2684" i="2"/>
  <c r="EG2684" i="2" s="1"/>
  <c r="DZ2684" i="2"/>
  <c r="EA2684" i="2" s="1"/>
  <c r="EH2684" i="2"/>
  <c r="EI2684" i="2" s="1"/>
  <c r="EB2684" i="2"/>
  <c r="EC2684" i="2" s="1"/>
  <c r="EJ2684" i="2"/>
  <c r="EK2684" i="2" s="1"/>
  <c r="EP2684" i="2"/>
  <c r="EQ2684" i="2" s="1"/>
  <c r="ER2684" i="2"/>
  <c r="ES2684" i="2" s="1"/>
  <c r="EN2684" i="2"/>
  <c r="EO2684" i="2" s="1"/>
  <c r="DJ2674" i="2"/>
  <c r="EB2674" i="2"/>
  <c r="EC2674" i="2" s="1"/>
  <c r="ED2674" i="2"/>
  <c r="EE2674" i="2" s="1"/>
  <c r="DX2674" i="2"/>
  <c r="DY2674" i="2" s="1"/>
  <c r="EF2674" i="2"/>
  <c r="EG2674" i="2" s="1"/>
  <c r="DZ2674" i="2"/>
  <c r="EA2674" i="2" s="1"/>
  <c r="EH2674" i="2"/>
  <c r="EI2674" i="2" s="1"/>
  <c r="EN2674" i="2"/>
  <c r="EO2674" i="2" s="1"/>
  <c r="EP2674" i="2"/>
  <c r="EQ2674" i="2" s="1"/>
  <c r="ER2674" i="2"/>
  <c r="ES2674" i="2" s="1"/>
  <c r="EJ2674" i="2"/>
  <c r="EK2674" i="2" s="1"/>
  <c r="EL2674" i="2"/>
  <c r="EM2674" i="2" s="1"/>
  <c r="DJ2719" i="2"/>
  <c r="EB2719" i="2"/>
  <c r="EC2719" i="2" s="1"/>
  <c r="EJ2719" i="2"/>
  <c r="EK2719" i="2" s="1"/>
  <c r="ED2719" i="2"/>
  <c r="EE2719" i="2" s="1"/>
  <c r="DX2719" i="2"/>
  <c r="DY2719" i="2" s="1"/>
  <c r="EF2719" i="2"/>
  <c r="EG2719" i="2" s="1"/>
  <c r="DZ2719" i="2"/>
  <c r="EA2719" i="2" s="1"/>
  <c r="EH2719" i="2"/>
  <c r="EI2719" i="2" s="1"/>
  <c r="EL2719" i="2"/>
  <c r="EM2719" i="2" s="1"/>
  <c r="EN2719" i="2"/>
  <c r="EO2719" i="2" s="1"/>
  <c r="ER2719" i="2"/>
  <c r="ES2719" i="2" s="1"/>
  <c r="EP2719" i="2"/>
  <c r="EQ2719" i="2" s="1"/>
  <c r="DJ2715" i="2"/>
  <c r="DX2715" i="2"/>
  <c r="DY2715" i="2" s="1"/>
  <c r="DZ2715" i="2"/>
  <c r="EA2715" i="2" s="1"/>
  <c r="EB2715" i="2"/>
  <c r="EC2715" i="2" s="1"/>
  <c r="EJ2715" i="2"/>
  <c r="EK2715" i="2" s="1"/>
  <c r="EL2715" i="2"/>
  <c r="EM2715" i="2" s="1"/>
  <c r="EN2715" i="2"/>
  <c r="EO2715" i="2" s="1"/>
  <c r="EP2715" i="2"/>
  <c r="EQ2715" i="2" s="1"/>
  <c r="ED2715" i="2"/>
  <c r="EE2715" i="2" s="1"/>
  <c r="EF2715" i="2"/>
  <c r="EG2715" i="2" s="1"/>
  <c r="EH2715" i="2"/>
  <c r="EI2715" i="2" s="1"/>
  <c r="ER2715" i="2"/>
  <c r="ES2715" i="2" s="1"/>
  <c r="DJ2705" i="2"/>
  <c r="DX2705" i="2"/>
  <c r="DY2705" i="2" s="1"/>
  <c r="EP2705" i="2"/>
  <c r="EQ2705" i="2" s="1"/>
  <c r="ER2705" i="2"/>
  <c r="ES2705" i="2" s="1"/>
  <c r="EN2705" i="2"/>
  <c r="EO2705" i="2" s="1"/>
  <c r="DZ2705" i="2"/>
  <c r="EA2705" i="2" s="1"/>
  <c r="EB2705" i="2"/>
  <c r="EC2705" i="2" s="1"/>
  <c r="ED2705" i="2"/>
  <c r="EE2705" i="2" s="1"/>
  <c r="EH2705" i="2"/>
  <c r="EI2705" i="2" s="1"/>
  <c r="EJ2705" i="2"/>
  <c r="EK2705" i="2" s="1"/>
  <c r="EL2705" i="2"/>
  <c r="EM2705" i="2" s="1"/>
  <c r="EF2705" i="2"/>
  <c r="EG2705" i="2" s="1"/>
  <c r="DJ2695" i="2"/>
  <c r="ER2695" i="2"/>
  <c r="ES2695" i="2" s="1"/>
  <c r="EL2695" i="2"/>
  <c r="EM2695" i="2" s="1"/>
  <c r="EN2695" i="2"/>
  <c r="EO2695" i="2" s="1"/>
  <c r="EP2695" i="2"/>
  <c r="EQ2695" i="2" s="1"/>
  <c r="DX2695" i="2"/>
  <c r="DY2695" i="2" s="1"/>
  <c r="DZ2695" i="2"/>
  <c r="EA2695" i="2" s="1"/>
  <c r="EB2695" i="2"/>
  <c r="EC2695" i="2" s="1"/>
  <c r="EF2695" i="2"/>
  <c r="EG2695" i="2" s="1"/>
  <c r="EH2695" i="2"/>
  <c r="EI2695" i="2" s="1"/>
  <c r="EJ2695" i="2"/>
  <c r="EK2695" i="2" s="1"/>
  <c r="ED2695" i="2"/>
  <c r="EE2695" i="2" s="1"/>
  <c r="DJ2671" i="2"/>
  <c r="DZ2671" i="2"/>
  <c r="EA2671" i="2" s="1"/>
  <c r="EH2671" i="2"/>
  <c r="EI2671" i="2" s="1"/>
  <c r="EB2671" i="2"/>
  <c r="EC2671" i="2" s="1"/>
  <c r="EJ2671" i="2"/>
  <c r="EK2671" i="2" s="1"/>
  <c r="ED2671" i="2"/>
  <c r="EE2671" i="2" s="1"/>
  <c r="DX2671" i="2"/>
  <c r="DY2671" i="2" s="1"/>
  <c r="EF2671" i="2"/>
  <c r="EG2671" i="2" s="1"/>
  <c r="EL2671" i="2"/>
  <c r="EM2671" i="2" s="1"/>
  <c r="EN2671" i="2"/>
  <c r="EO2671" i="2" s="1"/>
  <c r="EP2671" i="2"/>
  <c r="EQ2671" i="2" s="1"/>
  <c r="ER2671" i="2"/>
  <c r="ES2671" i="2" s="1"/>
  <c r="DJ2732" i="2"/>
  <c r="DX2732" i="2"/>
  <c r="DY2732" i="2" s="1"/>
  <c r="EF2732" i="2"/>
  <c r="EG2732" i="2" s="1"/>
  <c r="DZ2732" i="2"/>
  <c r="EA2732" i="2" s="1"/>
  <c r="EH2732" i="2"/>
  <c r="EI2732" i="2" s="1"/>
  <c r="EB2732" i="2"/>
  <c r="EC2732" i="2" s="1"/>
  <c r="EJ2732" i="2"/>
  <c r="EK2732" i="2" s="1"/>
  <c r="ED2732" i="2"/>
  <c r="EE2732" i="2" s="1"/>
  <c r="EL2732" i="2"/>
  <c r="EM2732" i="2" s="1"/>
  <c r="EN2732" i="2"/>
  <c r="EO2732" i="2" s="1"/>
  <c r="EP2732" i="2"/>
  <c r="EQ2732" i="2" s="1"/>
  <c r="ER2732" i="2"/>
  <c r="ES2732" i="2" s="1"/>
  <c r="DJ2769" i="2"/>
  <c r="DX2769" i="2"/>
  <c r="DY2769" i="2" s="1"/>
  <c r="EP2769" i="2"/>
  <c r="EQ2769" i="2" s="1"/>
  <c r="EF2769" i="2"/>
  <c r="EG2769" i="2" s="1"/>
  <c r="EH2769" i="2"/>
  <c r="EI2769" i="2" s="1"/>
  <c r="EJ2769" i="2"/>
  <c r="EK2769" i="2" s="1"/>
  <c r="EN2769" i="2"/>
  <c r="EO2769" i="2" s="1"/>
  <c r="EB2769" i="2"/>
  <c r="EC2769" i="2" s="1"/>
  <c r="ED2769" i="2"/>
  <c r="EE2769" i="2" s="1"/>
  <c r="ER2769" i="2"/>
  <c r="ES2769" i="2" s="1"/>
  <c r="EL2769" i="2"/>
  <c r="EM2769" i="2" s="1"/>
  <c r="DZ2769" i="2"/>
  <c r="EA2769" i="2" s="1"/>
  <c r="DJ2698" i="2"/>
  <c r="EL2698" i="2"/>
  <c r="EM2698" i="2" s="1"/>
  <c r="EN2698" i="2"/>
  <c r="EO2698" i="2" s="1"/>
  <c r="EP2698" i="2"/>
  <c r="EQ2698" i="2" s="1"/>
  <c r="EJ2698" i="2"/>
  <c r="EK2698" i="2" s="1"/>
  <c r="ER2698" i="2"/>
  <c r="ES2698" i="2" s="1"/>
  <c r="DX2698" i="2"/>
  <c r="DY2698" i="2" s="1"/>
  <c r="DZ2698" i="2"/>
  <c r="EA2698" i="2" s="1"/>
  <c r="EB2698" i="2"/>
  <c r="EC2698" i="2" s="1"/>
  <c r="ED2698" i="2"/>
  <c r="EE2698" i="2" s="1"/>
  <c r="EH2698" i="2"/>
  <c r="EI2698" i="2" s="1"/>
  <c r="EF2698" i="2"/>
  <c r="EG2698" i="2" s="1"/>
  <c r="DJ2717" i="2"/>
  <c r="EL2717" i="2"/>
  <c r="EM2717" i="2" s="1"/>
  <c r="EN2717" i="2"/>
  <c r="EO2717" i="2" s="1"/>
  <c r="EH2717" i="2"/>
  <c r="EI2717" i="2" s="1"/>
  <c r="EP2717" i="2"/>
  <c r="EQ2717" i="2" s="1"/>
  <c r="EJ2717" i="2"/>
  <c r="EK2717" i="2" s="1"/>
  <c r="ER2717" i="2"/>
  <c r="ES2717" i="2" s="1"/>
  <c r="DZ2717" i="2"/>
  <c r="EA2717" i="2" s="1"/>
  <c r="EB2717" i="2"/>
  <c r="EC2717" i="2" s="1"/>
  <c r="ED2717" i="2"/>
  <c r="EE2717" i="2" s="1"/>
  <c r="EF2717" i="2"/>
  <c r="EG2717" i="2" s="1"/>
  <c r="DX2717" i="2"/>
  <c r="DY2717" i="2" s="1"/>
  <c r="DJ2655" i="2"/>
  <c r="EB2655" i="2"/>
  <c r="EC2655" i="2" s="1"/>
  <c r="EJ2655" i="2"/>
  <c r="EK2655" i="2" s="1"/>
  <c r="ED2655" i="2"/>
  <c r="EE2655" i="2" s="1"/>
  <c r="DX2655" i="2"/>
  <c r="DY2655" i="2" s="1"/>
  <c r="EF2655" i="2"/>
  <c r="EG2655" i="2" s="1"/>
  <c r="DZ2655" i="2"/>
  <c r="EA2655" i="2" s="1"/>
  <c r="EH2655" i="2"/>
  <c r="EI2655" i="2" s="1"/>
  <c r="EL2655" i="2"/>
  <c r="EM2655" i="2" s="1"/>
  <c r="EP2655" i="2"/>
  <c r="EQ2655" i="2" s="1"/>
  <c r="ER2655" i="2"/>
  <c r="ES2655" i="2" s="1"/>
  <c r="EN2655" i="2"/>
  <c r="EO2655" i="2" s="1"/>
  <c r="DJ2673" i="2"/>
  <c r="DX2673" i="2"/>
  <c r="DY2673" i="2" s="1"/>
  <c r="EP2673" i="2"/>
  <c r="EQ2673" i="2" s="1"/>
  <c r="ER2673" i="2"/>
  <c r="ES2673" i="2" s="1"/>
  <c r="EB2673" i="2"/>
  <c r="EC2673" i="2" s="1"/>
  <c r="ED2673" i="2"/>
  <c r="EE2673" i="2" s="1"/>
  <c r="EF2673" i="2"/>
  <c r="EG2673" i="2" s="1"/>
  <c r="EH2673" i="2"/>
  <c r="EI2673" i="2" s="1"/>
  <c r="EL2673" i="2"/>
  <c r="EM2673" i="2" s="1"/>
  <c r="EN2673" i="2"/>
  <c r="EO2673" i="2" s="1"/>
  <c r="DZ2673" i="2"/>
  <c r="EA2673" i="2" s="1"/>
  <c r="EJ2673" i="2"/>
  <c r="EK2673" i="2" s="1"/>
  <c r="DJ2704" i="2"/>
  <c r="EH2704" i="2"/>
  <c r="EI2704" i="2" s="1"/>
  <c r="EP2704" i="2"/>
  <c r="EQ2704" i="2" s="1"/>
  <c r="EJ2704" i="2"/>
  <c r="EK2704" i="2" s="1"/>
  <c r="ER2704" i="2"/>
  <c r="ES2704" i="2" s="1"/>
  <c r="EL2704" i="2"/>
  <c r="EM2704" i="2" s="1"/>
  <c r="EF2704" i="2"/>
  <c r="EG2704" i="2" s="1"/>
  <c r="EN2704" i="2"/>
  <c r="EO2704" i="2" s="1"/>
  <c r="EB2704" i="2"/>
  <c r="EC2704" i="2" s="1"/>
  <c r="ED2704" i="2"/>
  <c r="EE2704" i="2" s="1"/>
  <c r="DX2704" i="2"/>
  <c r="DY2704" i="2" s="1"/>
  <c r="DZ2704" i="2"/>
  <c r="EA2704" i="2" s="1"/>
  <c r="DJ2661" i="2"/>
  <c r="DX2661" i="2"/>
  <c r="DY2661" i="2" s="1"/>
  <c r="EF2661" i="2"/>
  <c r="EG2661" i="2" s="1"/>
  <c r="DZ2661" i="2"/>
  <c r="EA2661" i="2" s="1"/>
  <c r="EB2661" i="2"/>
  <c r="EC2661" i="2" s="1"/>
  <c r="ED2661" i="2"/>
  <c r="EE2661" i="2" s="1"/>
  <c r="EJ2661" i="2"/>
  <c r="EK2661" i="2" s="1"/>
  <c r="EL2661" i="2"/>
  <c r="EM2661" i="2" s="1"/>
  <c r="EN2661" i="2"/>
  <c r="EO2661" i="2" s="1"/>
  <c r="EP2661" i="2"/>
  <c r="EQ2661" i="2" s="1"/>
  <c r="EH2661" i="2"/>
  <c r="EI2661" i="2" s="1"/>
  <c r="ER2661" i="2"/>
  <c r="ES2661" i="2" s="1"/>
  <c r="DJ2668" i="2"/>
  <c r="DX2668" i="2"/>
  <c r="DY2668" i="2" s="1"/>
  <c r="EF2668" i="2"/>
  <c r="EG2668" i="2" s="1"/>
  <c r="DZ2668" i="2"/>
  <c r="EA2668" i="2" s="1"/>
  <c r="EH2668" i="2"/>
  <c r="EI2668" i="2" s="1"/>
  <c r="EB2668" i="2"/>
  <c r="EC2668" i="2" s="1"/>
  <c r="EJ2668" i="2"/>
  <c r="EK2668" i="2" s="1"/>
  <c r="ED2668" i="2"/>
  <c r="EE2668" i="2" s="1"/>
  <c r="EL2668" i="2"/>
  <c r="EM2668" i="2" s="1"/>
  <c r="EN2668" i="2"/>
  <c r="EO2668" i="2" s="1"/>
  <c r="EP2668" i="2"/>
  <c r="EQ2668" i="2" s="1"/>
  <c r="ER2668" i="2"/>
  <c r="ES2668" i="2" s="1"/>
  <c r="DJ3000" i="2"/>
  <c r="EB3000" i="2"/>
  <c r="EC3000" i="2" s="1"/>
  <c r="EJ3000" i="2"/>
  <c r="EK3000" i="2" s="1"/>
  <c r="ER3000" i="2"/>
  <c r="ES3000" i="2" s="1"/>
  <c r="ED3000" i="2"/>
  <c r="EE3000" i="2" s="1"/>
  <c r="EL3000" i="2"/>
  <c r="EM3000" i="2" s="1"/>
  <c r="DX3000" i="2"/>
  <c r="DY3000" i="2" s="1"/>
  <c r="EF3000" i="2"/>
  <c r="EG3000" i="2" s="1"/>
  <c r="EN3000" i="2"/>
  <c r="EO3000" i="2" s="1"/>
  <c r="DZ3000" i="2"/>
  <c r="EA3000" i="2" s="1"/>
  <c r="EH3000" i="2"/>
  <c r="EI3000" i="2" s="1"/>
  <c r="EP3000" i="2"/>
  <c r="EQ3000" i="2" s="1"/>
  <c r="DJ2686" i="2"/>
  <c r="DX2686" i="2"/>
  <c r="DY2686" i="2" s="1"/>
  <c r="DZ2686" i="2"/>
  <c r="EA2686" i="2" s="1"/>
  <c r="ER2686" i="2"/>
  <c r="ES2686" i="2" s="1"/>
  <c r="EF2686" i="2"/>
  <c r="EG2686" i="2" s="1"/>
  <c r="EH2686" i="2"/>
  <c r="EI2686" i="2" s="1"/>
  <c r="EJ2686" i="2"/>
  <c r="EK2686" i="2" s="1"/>
  <c r="EL2686" i="2"/>
  <c r="EM2686" i="2" s="1"/>
  <c r="EP2686" i="2"/>
  <c r="EQ2686" i="2" s="1"/>
  <c r="EB2686" i="2"/>
  <c r="EC2686" i="2" s="1"/>
  <c r="ED2686" i="2"/>
  <c r="EE2686" i="2" s="1"/>
  <c r="EN2686" i="2"/>
  <c r="EO2686" i="2" s="1"/>
  <c r="DJ2680" i="2"/>
  <c r="DX2680" i="2"/>
  <c r="DY2680" i="2" s="1"/>
  <c r="DZ2680" i="2"/>
  <c r="EA2680" i="2" s="1"/>
  <c r="EB2680" i="2"/>
  <c r="EC2680" i="2" s="1"/>
  <c r="ED2680" i="2"/>
  <c r="EE2680" i="2" s="1"/>
  <c r="ER2680" i="2"/>
  <c r="ES2680" i="2" s="1"/>
  <c r="EF2680" i="2"/>
  <c r="EG2680" i="2" s="1"/>
  <c r="EH2680" i="2"/>
  <c r="EI2680" i="2" s="1"/>
  <c r="EL2680" i="2"/>
  <c r="EM2680" i="2" s="1"/>
  <c r="EN2680" i="2"/>
  <c r="EO2680" i="2" s="1"/>
  <c r="EP2680" i="2"/>
  <c r="EQ2680" i="2" s="1"/>
  <c r="EJ2680" i="2"/>
  <c r="EK2680" i="2" s="1"/>
  <c r="DJ2702" i="2"/>
  <c r="DZ2702" i="2"/>
  <c r="EA2702" i="2" s="1"/>
  <c r="ER2702" i="2"/>
  <c r="ES2702" i="2" s="1"/>
  <c r="DX2702" i="2"/>
  <c r="DY2702" i="2" s="1"/>
  <c r="EL2702" i="2"/>
  <c r="EM2702" i="2" s="1"/>
  <c r="EN2702" i="2"/>
  <c r="EO2702" i="2" s="1"/>
  <c r="EP2702" i="2"/>
  <c r="EQ2702" i="2" s="1"/>
  <c r="EB2702" i="2"/>
  <c r="EC2702" i="2" s="1"/>
  <c r="EF2702" i="2"/>
  <c r="EG2702" i="2" s="1"/>
  <c r="EH2702" i="2"/>
  <c r="EI2702" i="2" s="1"/>
  <c r="EJ2702" i="2"/>
  <c r="EK2702" i="2" s="1"/>
  <c r="ED2702" i="2"/>
  <c r="EE2702" i="2" s="1"/>
  <c r="DJ2683" i="2"/>
  <c r="DZ2683" i="2"/>
  <c r="EA2683" i="2" s="1"/>
  <c r="EB2683" i="2"/>
  <c r="EC2683" i="2" s="1"/>
  <c r="DX2683" i="2"/>
  <c r="DY2683" i="2" s="1"/>
  <c r="ED2683" i="2"/>
  <c r="EE2683" i="2" s="1"/>
  <c r="EF2683" i="2"/>
  <c r="EG2683" i="2" s="1"/>
  <c r="EH2683" i="2"/>
  <c r="EI2683" i="2" s="1"/>
  <c r="EJ2683" i="2"/>
  <c r="EK2683" i="2" s="1"/>
  <c r="EN2683" i="2"/>
  <c r="EO2683" i="2" s="1"/>
  <c r="EP2683" i="2"/>
  <c r="EQ2683" i="2" s="1"/>
  <c r="ER2683" i="2"/>
  <c r="ES2683" i="2" s="1"/>
  <c r="EL2683" i="2"/>
  <c r="EM2683" i="2" s="1"/>
  <c r="DJ2711" i="2"/>
  <c r="EP2711" i="2"/>
  <c r="EQ2711" i="2" s="1"/>
  <c r="ER2711" i="2"/>
  <c r="ES2711" i="2" s="1"/>
  <c r="EL2711" i="2"/>
  <c r="EM2711" i="2" s="1"/>
  <c r="EN2711" i="2"/>
  <c r="EO2711" i="2" s="1"/>
  <c r="DX2711" i="2"/>
  <c r="DY2711" i="2" s="1"/>
  <c r="DZ2711" i="2"/>
  <c r="EA2711" i="2" s="1"/>
  <c r="EB2711" i="2"/>
  <c r="EC2711" i="2" s="1"/>
  <c r="EF2711" i="2"/>
  <c r="EG2711" i="2" s="1"/>
  <c r="EH2711" i="2"/>
  <c r="EI2711" i="2" s="1"/>
  <c r="EJ2711" i="2"/>
  <c r="EK2711" i="2" s="1"/>
  <c r="ED2711" i="2"/>
  <c r="EE2711" i="2" s="1"/>
  <c r="DJ2714" i="2"/>
  <c r="EJ2714" i="2"/>
  <c r="EK2714" i="2" s="1"/>
  <c r="ER2714" i="2"/>
  <c r="ES2714" i="2" s="1"/>
  <c r="EL2714" i="2"/>
  <c r="EM2714" i="2" s="1"/>
  <c r="EN2714" i="2"/>
  <c r="EO2714" i="2" s="1"/>
  <c r="EP2714" i="2"/>
  <c r="EQ2714" i="2" s="1"/>
  <c r="DX2714" i="2"/>
  <c r="DY2714" i="2" s="1"/>
  <c r="DZ2714" i="2"/>
  <c r="EA2714" i="2" s="1"/>
  <c r="EB2714" i="2"/>
  <c r="EC2714" i="2" s="1"/>
  <c r="ED2714" i="2"/>
  <c r="EE2714" i="2" s="1"/>
  <c r="EH2714" i="2"/>
  <c r="EI2714" i="2" s="1"/>
  <c r="EF2714" i="2"/>
  <c r="EG2714" i="2" s="1"/>
  <c r="DJ2692" i="2"/>
  <c r="EP2692" i="2"/>
  <c r="EQ2692" i="2" s="1"/>
  <c r="ER2692" i="2"/>
  <c r="ES2692" i="2" s="1"/>
  <c r="EN2692" i="2"/>
  <c r="EO2692" i="2" s="1"/>
  <c r="EJ2692" i="2"/>
  <c r="EK2692" i="2" s="1"/>
  <c r="EL2692" i="2"/>
  <c r="EM2692" i="2" s="1"/>
  <c r="DX2692" i="2"/>
  <c r="DY2692" i="2" s="1"/>
  <c r="DZ2692" i="2"/>
  <c r="EA2692" i="2" s="1"/>
  <c r="ED2692" i="2"/>
  <c r="EE2692" i="2" s="1"/>
  <c r="EF2692" i="2"/>
  <c r="EG2692" i="2" s="1"/>
  <c r="EH2692" i="2"/>
  <c r="EI2692" i="2" s="1"/>
  <c r="EB2692" i="2"/>
  <c r="EC2692" i="2" s="1"/>
  <c r="DJ2731" i="2"/>
  <c r="EB2731" i="2"/>
  <c r="EC2731" i="2" s="1"/>
  <c r="DX2731" i="2"/>
  <c r="DY2731" i="2" s="1"/>
  <c r="DZ2731" i="2"/>
  <c r="EA2731" i="2" s="1"/>
  <c r="EP2731" i="2"/>
  <c r="EQ2731" i="2" s="1"/>
  <c r="ER2731" i="2"/>
  <c r="ES2731" i="2" s="1"/>
  <c r="ED2731" i="2"/>
  <c r="EE2731" i="2" s="1"/>
  <c r="EF2731" i="2"/>
  <c r="EG2731" i="2" s="1"/>
  <c r="EJ2731" i="2"/>
  <c r="EK2731" i="2" s="1"/>
  <c r="EL2731" i="2"/>
  <c r="EM2731" i="2" s="1"/>
  <c r="EN2731" i="2"/>
  <c r="EO2731" i="2" s="1"/>
  <c r="EH2731" i="2"/>
  <c r="EI2731" i="2" s="1"/>
  <c r="DJ2770" i="2"/>
  <c r="DX2770" i="2"/>
  <c r="DY2770" i="2" s="1"/>
  <c r="EF2770" i="2"/>
  <c r="EG2770" i="2" s="1"/>
  <c r="DZ2770" i="2"/>
  <c r="EA2770" i="2" s="1"/>
  <c r="EH2770" i="2"/>
  <c r="EI2770" i="2" s="1"/>
  <c r="EB2770" i="2"/>
  <c r="EC2770" i="2" s="1"/>
  <c r="EL2770" i="2"/>
  <c r="EM2770" i="2" s="1"/>
  <c r="EN2770" i="2"/>
  <c r="EO2770" i="2" s="1"/>
  <c r="EP2770" i="2"/>
  <c r="EQ2770" i="2" s="1"/>
  <c r="EJ2770" i="2"/>
  <c r="EK2770" i="2" s="1"/>
  <c r="ED2770" i="2"/>
  <c r="EE2770" i="2" s="1"/>
  <c r="ER2770" i="2"/>
  <c r="ES2770" i="2" s="1"/>
  <c r="DJ2659" i="2"/>
  <c r="EH2659" i="2"/>
  <c r="EI2659" i="2" s="1"/>
  <c r="EP2659" i="2"/>
  <c r="EQ2659" i="2" s="1"/>
  <c r="EJ2659" i="2"/>
  <c r="EK2659" i="2" s="1"/>
  <c r="ER2659" i="2"/>
  <c r="ES2659" i="2" s="1"/>
  <c r="ED2659" i="2"/>
  <c r="EE2659" i="2" s="1"/>
  <c r="EL2659" i="2"/>
  <c r="EM2659" i="2" s="1"/>
  <c r="EF2659" i="2"/>
  <c r="EG2659" i="2" s="1"/>
  <c r="EN2659" i="2"/>
  <c r="EO2659" i="2" s="1"/>
  <c r="EB2659" i="2"/>
  <c r="EC2659" i="2" s="1"/>
  <c r="DX2659" i="2"/>
  <c r="DY2659" i="2" s="1"/>
  <c r="DZ2659" i="2"/>
  <c r="EA2659" i="2" s="1"/>
  <c r="DJ2701" i="2"/>
  <c r="EN2701" i="2"/>
  <c r="EO2701" i="2" s="1"/>
  <c r="EH2701" i="2"/>
  <c r="EI2701" i="2" s="1"/>
  <c r="EP2701" i="2"/>
  <c r="EQ2701" i="2" s="1"/>
  <c r="EJ2701" i="2"/>
  <c r="EK2701" i="2" s="1"/>
  <c r="ER2701" i="2"/>
  <c r="ES2701" i="2" s="1"/>
  <c r="EL2701" i="2"/>
  <c r="EM2701" i="2" s="1"/>
  <c r="DZ2701" i="2"/>
  <c r="EA2701" i="2" s="1"/>
  <c r="EB2701" i="2"/>
  <c r="EC2701" i="2" s="1"/>
  <c r="ED2701" i="2"/>
  <c r="EE2701" i="2" s="1"/>
  <c r="EF2701" i="2"/>
  <c r="EG2701" i="2" s="1"/>
  <c r="DX2701" i="2"/>
  <c r="DY2701" i="2" s="1"/>
  <c r="DJ2682" i="2"/>
  <c r="EN2682" i="2"/>
  <c r="EO2682" i="2" s="1"/>
  <c r="EP2682" i="2"/>
  <c r="EQ2682" i="2" s="1"/>
  <c r="EJ2682" i="2"/>
  <c r="EK2682" i="2" s="1"/>
  <c r="ER2682" i="2"/>
  <c r="ES2682" i="2" s="1"/>
  <c r="EL2682" i="2"/>
  <c r="EM2682" i="2" s="1"/>
  <c r="EH2682" i="2"/>
  <c r="EI2682" i="2" s="1"/>
  <c r="DX2682" i="2"/>
  <c r="DY2682" i="2" s="1"/>
  <c r="EB2682" i="2"/>
  <c r="EC2682" i="2" s="1"/>
  <c r="ED2682" i="2"/>
  <c r="EE2682" i="2" s="1"/>
  <c r="EF2682" i="2"/>
  <c r="EG2682" i="2" s="1"/>
  <c r="DZ2682" i="2"/>
  <c r="EA2682" i="2" s="1"/>
  <c r="DJ2672" i="2"/>
  <c r="EL2672" i="2"/>
  <c r="EM2672" i="2" s="1"/>
  <c r="EF2672" i="2"/>
  <c r="EG2672" i="2" s="1"/>
  <c r="EN2672" i="2"/>
  <c r="EO2672" i="2" s="1"/>
  <c r="EH2672" i="2"/>
  <c r="EI2672" i="2" s="1"/>
  <c r="EP2672" i="2"/>
  <c r="EQ2672" i="2" s="1"/>
  <c r="EJ2672" i="2"/>
  <c r="EK2672" i="2" s="1"/>
  <c r="ER2672" i="2"/>
  <c r="ES2672" i="2" s="1"/>
  <c r="DZ2672" i="2"/>
  <c r="EA2672" i="2" s="1"/>
  <c r="EB2672" i="2"/>
  <c r="EC2672" i="2" s="1"/>
  <c r="ED2672" i="2"/>
  <c r="EE2672" i="2" s="1"/>
  <c r="DX2672" i="2"/>
  <c r="DY2672" i="2" s="1"/>
  <c r="DJ2723" i="2"/>
  <c r="EH2723" i="2"/>
  <c r="EI2723" i="2" s="1"/>
  <c r="EP2723" i="2"/>
  <c r="EQ2723" i="2" s="1"/>
  <c r="EJ2723" i="2"/>
  <c r="EK2723" i="2" s="1"/>
  <c r="ER2723" i="2"/>
  <c r="ES2723" i="2" s="1"/>
  <c r="ED2723" i="2"/>
  <c r="EE2723" i="2" s="1"/>
  <c r="EL2723" i="2"/>
  <c r="EM2723" i="2" s="1"/>
  <c r="EF2723" i="2"/>
  <c r="EG2723" i="2" s="1"/>
  <c r="EN2723" i="2"/>
  <c r="EO2723" i="2" s="1"/>
  <c r="DX2723" i="2"/>
  <c r="DY2723" i="2" s="1"/>
  <c r="DZ2723" i="2"/>
  <c r="EA2723" i="2" s="1"/>
  <c r="EB2723" i="2"/>
  <c r="EC2723" i="2" s="1"/>
  <c r="DJ2713" i="2"/>
  <c r="EF2713" i="2"/>
  <c r="EG2713" i="2" s="1"/>
  <c r="EN2713" i="2"/>
  <c r="EO2713" i="2" s="1"/>
  <c r="DZ2713" i="2"/>
  <c r="EA2713" i="2" s="1"/>
  <c r="EH2713" i="2"/>
  <c r="EI2713" i="2" s="1"/>
  <c r="EB2713" i="2"/>
  <c r="EC2713" i="2" s="1"/>
  <c r="EJ2713" i="2"/>
  <c r="EK2713" i="2" s="1"/>
  <c r="ED2713" i="2"/>
  <c r="EE2713" i="2" s="1"/>
  <c r="EL2713" i="2"/>
  <c r="EM2713" i="2" s="1"/>
  <c r="DX2713" i="2"/>
  <c r="DY2713" i="2" s="1"/>
  <c r="EP2713" i="2"/>
  <c r="EQ2713" i="2" s="1"/>
  <c r="ER2713" i="2"/>
  <c r="ES2713" i="2" s="1"/>
  <c r="DJ2703" i="2"/>
  <c r="ED2703" i="2"/>
  <c r="EE2703" i="2" s="1"/>
  <c r="DX2703" i="2"/>
  <c r="DY2703" i="2" s="1"/>
  <c r="EF2703" i="2"/>
  <c r="EG2703" i="2" s="1"/>
  <c r="DZ2703" i="2"/>
  <c r="EA2703" i="2" s="1"/>
  <c r="EH2703" i="2"/>
  <c r="EI2703" i="2" s="1"/>
  <c r="EB2703" i="2"/>
  <c r="EC2703" i="2" s="1"/>
  <c r="EJ2703" i="2"/>
  <c r="EK2703" i="2" s="1"/>
  <c r="EL2703" i="2"/>
  <c r="EM2703" i="2" s="1"/>
  <c r="EN2703" i="2"/>
  <c r="EO2703" i="2" s="1"/>
  <c r="ER2703" i="2"/>
  <c r="ES2703" i="2" s="1"/>
  <c r="EP2703" i="2"/>
  <c r="EQ2703" i="2" s="1"/>
  <c r="DJ2691" i="2"/>
  <c r="ED2691" i="2"/>
  <c r="EE2691" i="2" s="1"/>
  <c r="EL2691" i="2"/>
  <c r="EM2691" i="2" s="1"/>
  <c r="EF2691" i="2"/>
  <c r="EG2691" i="2" s="1"/>
  <c r="EN2691" i="2"/>
  <c r="EO2691" i="2" s="1"/>
  <c r="EH2691" i="2"/>
  <c r="EI2691" i="2" s="1"/>
  <c r="EP2691" i="2"/>
  <c r="EQ2691" i="2" s="1"/>
  <c r="EJ2691" i="2"/>
  <c r="EK2691" i="2" s="1"/>
  <c r="ER2691" i="2"/>
  <c r="ES2691" i="2" s="1"/>
  <c r="DX2691" i="2"/>
  <c r="DY2691" i="2" s="1"/>
  <c r="DZ2691" i="2"/>
  <c r="EA2691" i="2" s="1"/>
  <c r="EB2691" i="2"/>
  <c r="EC2691" i="2" s="1"/>
  <c r="DJ2724" i="2"/>
  <c r="EN2724" i="2"/>
  <c r="EO2724" i="2" s="1"/>
  <c r="EP2724" i="2"/>
  <c r="EQ2724" i="2" s="1"/>
  <c r="ER2724" i="2"/>
  <c r="ES2724" i="2" s="1"/>
  <c r="DZ2724" i="2"/>
  <c r="EA2724" i="2" s="1"/>
  <c r="EB2724" i="2"/>
  <c r="EC2724" i="2" s="1"/>
  <c r="ED2724" i="2"/>
  <c r="EE2724" i="2" s="1"/>
  <c r="EF2724" i="2"/>
  <c r="EG2724" i="2" s="1"/>
  <c r="EJ2724" i="2"/>
  <c r="EK2724" i="2" s="1"/>
  <c r="EL2724" i="2"/>
  <c r="EM2724" i="2" s="1"/>
  <c r="DX2724" i="2"/>
  <c r="DY2724" i="2" s="1"/>
  <c r="EH2724" i="2"/>
  <c r="EI2724" i="2" s="1"/>
  <c r="DJ2730" i="2"/>
  <c r="EP2730" i="2"/>
  <c r="EQ2730" i="2" s="1"/>
  <c r="EJ2730" i="2"/>
  <c r="EK2730" i="2" s="1"/>
  <c r="ER2730" i="2"/>
  <c r="ES2730" i="2" s="1"/>
  <c r="EL2730" i="2"/>
  <c r="EM2730" i="2" s="1"/>
  <c r="EN2730" i="2"/>
  <c r="EO2730" i="2" s="1"/>
  <c r="ED2730" i="2"/>
  <c r="EE2730" i="2" s="1"/>
  <c r="EF2730" i="2"/>
  <c r="EG2730" i="2" s="1"/>
  <c r="EH2730" i="2"/>
  <c r="EI2730" i="2" s="1"/>
  <c r="DX2730" i="2"/>
  <c r="DY2730" i="2" s="1"/>
  <c r="DZ2730" i="2"/>
  <c r="EA2730" i="2" s="1"/>
  <c r="EB2730" i="2"/>
  <c r="EC2730" i="2" s="1"/>
  <c r="DJ2878" i="2"/>
  <c r="EB2878" i="2"/>
  <c r="EC2878" i="2" s="1"/>
  <c r="EN2878" i="2"/>
  <c r="EO2878" i="2" s="1"/>
  <c r="EP2878" i="2"/>
  <c r="EQ2878" i="2" s="1"/>
  <c r="ED2878" i="2"/>
  <c r="EE2878" i="2" s="1"/>
  <c r="ER2878" i="2"/>
  <c r="ES2878" i="2" s="1"/>
  <c r="EF2878" i="2"/>
  <c r="EG2878" i="2" s="1"/>
  <c r="DX2878" i="2"/>
  <c r="DY2878" i="2" s="1"/>
  <c r="EJ2878" i="2"/>
  <c r="EK2878" i="2" s="1"/>
  <c r="DZ2878" i="2"/>
  <c r="EA2878" i="2" s="1"/>
  <c r="EH2878" i="2"/>
  <c r="EI2878" i="2" s="1"/>
  <c r="EL2878" i="2"/>
  <c r="EM2878" i="2" s="1"/>
  <c r="DJ2687" i="2"/>
  <c r="DX2687" i="2"/>
  <c r="DY2687" i="2" s="1"/>
  <c r="EF2687" i="2"/>
  <c r="EG2687" i="2" s="1"/>
  <c r="DZ2687" i="2"/>
  <c r="EA2687" i="2" s="1"/>
  <c r="EH2687" i="2"/>
  <c r="EI2687" i="2" s="1"/>
  <c r="EB2687" i="2"/>
  <c r="EC2687" i="2" s="1"/>
  <c r="EJ2687" i="2"/>
  <c r="EK2687" i="2" s="1"/>
  <c r="ED2687" i="2"/>
  <c r="EE2687" i="2" s="1"/>
  <c r="ER2687" i="2"/>
  <c r="ES2687" i="2" s="1"/>
  <c r="EL2687" i="2"/>
  <c r="EM2687" i="2" s="1"/>
  <c r="EN2687" i="2"/>
  <c r="EO2687" i="2" s="1"/>
  <c r="EP2687" i="2"/>
  <c r="EQ2687" i="2" s="1"/>
  <c r="DJ2676" i="2"/>
  <c r="ER2676" i="2"/>
  <c r="ES2676" i="2" s="1"/>
  <c r="EN2676" i="2"/>
  <c r="EO2676" i="2" s="1"/>
  <c r="EP2676" i="2"/>
  <c r="EQ2676" i="2" s="1"/>
  <c r="ED2676" i="2"/>
  <c r="EE2676" i="2" s="1"/>
  <c r="EF2676" i="2"/>
  <c r="EG2676" i="2" s="1"/>
  <c r="EH2676" i="2"/>
  <c r="EI2676" i="2" s="1"/>
  <c r="EJ2676" i="2"/>
  <c r="EK2676" i="2" s="1"/>
  <c r="DX2676" i="2"/>
  <c r="DY2676" i="2" s="1"/>
  <c r="DZ2676" i="2"/>
  <c r="EA2676" i="2" s="1"/>
  <c r="EB2676" i="2"/>
  <c r="EC2676" i="2" s="1"/>
  <c r="EL2676" i="2"/>
  <c r="EM2676" i="2" s="1"/>
  <c r="DJ2694" i="2"/>
  <c r="EF2694" i="2"/>
  <c r="EG2694" i="2" s="1"/>
  <c r="EN2694" i="2"/>
  <c r="EO2694" i="2" s="1"/>
  <c r="EH2694" i="2"/>
  <c r="EI2694" i="2" s="1"/>
  <c r="EP2694" i="2"/>
  <c r="EQ2694" i="2" s="1"/>
  <c r="EB2694" i="2"/>
  <c r="EC2694" i="2" s="1"/>
  <c r="EJ2694" i="2"/>
  <c r="EK2694" i="2" s="1"/>
  <c r="ED2694" i="2"/>
  <c r="EE2694" i="2" s="1"/>
  <c r="EL2694" i="2"/>
  <c r="EM2694" i="2" s="1"/>
  <c r="DZ2694" i="2"/>
  <c r="EA2694" i="2" s="1"/>
  <c r="ER2694" i="2"/>
  <c r="ES2694" i="2" s="1"/>
  <c r="DX2694" i="2"/>
  <c r="DY2694" i="2" s="1"/>
  <c r="DJ2670" i="2"/>
  <c r="DX2670" i="2"/>
  <c r="DY2670" i="2" s="1"/>
  <c r="DZ2670" i="2"/>
  <c r="EA2670" i="2" s="1"/>
  <c r="ER2670" i="2"/>
  <c r="ES2670" i="2" s="1"/>
  <c r="EP2670" i="2"/>
  <c r="EQ2670" i="2" s="1"/>
  <c r="EB2670" i="2"/>
  <c r="EC2670" i="2" s="1"/>
  <c r="ED2670" i="2"/>
  <c r="EE2670" i="2" s="1"/>
  <c r="EF2670" i="2"/>
  <c r="EG2670" i="2" s="1"/>
  <c r="EJ2670" i="2"/>
  <c r="EK2670" i="2" s="1"/>
  <c r="EL2670" i="2"/>
  <c r="EM2670" i="2" s="1"/>
  <c r="EN2670" i="2"/>
  <c r="EO2670" i="2" s="1"/>
  <c r="EH2670" i="2"/>
  <c r="EI2670" i="2" s="1"/>
  <c r="DJ2700" i="2"/>
  <c r="EB2700" i="2"/>
  <c r="EC2700" i="2" s="1"/>
  <c r="EJ2700" i="2"/>
  <c r="EK2700" i="2" s="1"/>
  <c r="ED2700" i="2"/>
  <c r="EE2700" i="2" s="1"/>
  <c r="EL2700" i="2"/>
  <c r="EM2700" i="2" s="1"/>
  <c r="DX2700" i="2"/>
  <c r="DY2700" i="2" s="1"/>
  <c r="EF2700" i="2"/>
  <c r="EG2700" i="2" s="1"/>
  <c r="DZ2700" i="2"/>
  <c r="EA2700" i="2" s="1"/>
  <c r="EH2700" i="2"/>
  <c r="EI2700" i="2" s="1"/>
  <c r="EP2700" i="2"/>
  <c r="EQ2700" i="2" s="1"/>
  <c r="ER2700" i="2"/>
  <c r="ES2700" i="2" s="1"/>
  <c r="EN2700" i="2"/>
  <c r="EO2700" i="2" s="1"/>
  <c r="DJ2729" i="2"/>
  <c r="ED2729" i="2"/>
  <c r="EE2729" i="2" s="1"/>
  <c r="EL2729" i="2"/>
  <c r="EM2729" i="2" s="1"/>
  <c r="EF2729" i="2"/>
  <c r="EG2729" i="2" s="1"/>
  <c r="EN2729" i="2"/>
  <c r="EO2729" i="2" s="1"/>
  <c r="DZ2729" i="2"/>
  <c r="EA2729" i="2" s="1"/>
  <c r="EH2729" i="2"/>
  <c r="EI2729" i="2" s="1"/>
  <c r="EB2729" i="2"/>
  <c r="EC2729" i="2" s="1"/>
  <c r="EJ2729" i="2"/>
  <c r="EK2729" i="2" s="1"/>
  <c r="DX2729" i="2"/>
  <c r="DY2729" i="2" s="1"/>
  <c r="EP2729" i="2"/>
  <c r="EQ2729" i="2" s="1"/>
  <c r="ER2729" i="2"/>
  <c r="ES2729" i="2" s="1"/>
  <c r="DJ2677" i="2"/>
  <c r="ED2677" i="2"/>
  <c r="EE2677" i="2" s="1"/>
  <c r="DX2677" i="2"/>
  <c r="DY2677" i="2" s="1"/>
  <c r="EF2677" i="2"/>
  <c r="EG2677" i="2" s="1"/>
  <c r="DZ2677" i="2"/>
  <c r="EA2677" i="2" s="1"/>
  <c r="EB2677" i="2"/>
  <c r="EC2677" i="2" s="1"/>
  <c r="EP2677" i="2"/>
  <c r="EQ2677" i="2" s="1"/>
  <c r="ER2677" i="2"/>
  <c r="ES2677" i="2" s="1"/>
  <c r="EJ2677" i="2"/>
  <c r="EK2677" i="2" s="1"/>
  <c r="EL2677" i="2"/>
  <c r="EM2677" i="2" s="1"/>
  <c r="EN2677" i="2"/>
  <c r="EO2677" i="2" s="1"/>
  <c r="EH2677" i="2"/>
  <c r="EI2677" i="2" s="1"/>
  <c r="DJ2727" i="2"/>
  <c r="EN2727" i="2"/>
  <c r="EO2727" i="2" s="1"/>
  <c r="EP2727" i="2"/>
  <c r="EQ2727" i="2" s="1"/>
  <c r="ER2727" i="2"/>
  <c r="ES2727" i="2" s="1"/>
  <c r="EL2727" i="2"/>
  <c r="EM2727" i="2" s="1"/>
  <c r="EB2727" i="2"/>
  <c r="EC2727" i="2" s="1"/>
  <c r="ED2727" i="2"/>
  <c r="EE2727" i="2" s="1"/>
  <c r="EF2727" i="2"/>
  <c r="EG2727" i="2" s="1"/>
  <c r="EH2727" i="2"/>
  <c r="EI2727" i="2" s="1"/>
  <c r="DX2727" i="2"/>
  <c r="DY2727" i="2" s="1"/>
  <c r="DZ2727" i="2"/>
  <c r="EA2727" i="2" s="1"/>
  <c r="EJ2727" i="2"/>
  <c r="EK2727" i="2" s="1"/>
  <c r="DJ2697" i="2"/>
  <c r="DZ2697" i="2"/>
  <c r="EA2697" i="2" s="1"/>
  <c r="EH2697" i="2"/>
  <c r="EI2697" i="2" s="1"/>
  <c r="EB2697" i="2"/>
  <c r="EC2697" i="2" s="1"/>
  <c r="EJ2697" i="2"/>
  <c r="EK2697" i="2" s="1"/>
  <c r="ED2697" i="2"/>
  <c r="EE2697" i="2" s="1"/>
  <c r="EL2697" i="2"/>
  <c r="EM2697" i="2" s="1"/>
  <c r="EF2697" i="2"/>
  <c r="EG2697" i="2" s="1"/>
  <c r="EN2697" i="2"/>
  <c r="EO2697" i="2" s="1"/>
  <c r="DX2697" i="2"/>
  <c r="DY2697" i="2" s="1"/>
  <c r="EP2697" i="2"/>
  <c r="EQ2697" i="2" s="1"/>
  <c r="ER2697" i="2"/>
  <c r="ES2697" i="2" s="1"/>
  <c r="DJ2665" i="2"/>
  <c r="ED2665" i="2"/>
  <c r="EE2665" i="2" s="1"/>
  <c r="EL2665" i="2"/>
  <c r="EM2665" i="2" s="1"/>
  <c r="EF2665" i="2"/>
  <c r="EG2665" i="2" s="1"/>
  <c r="EN2665" i="2"/>
  <c r="EO2665" i="2" s="1"/>
  <c r="DZ2665" i="2"/>
  <c r="EA2665" i="2" s="1"/>
  <c r="EH2665" i="2"/>
  <c r="EI2665" i="2" s="1"/>
  <c r="EB2665" i="2"/>
  <c r="EC2665" i="2" s="1"/>
  <c r="EJ2665" i="2"/>
  <c r="EK2665" i="2" s="1"/>
  <c r="ER2665" i="2"/>
  <c r="ES2665" i="2" s="1"/>
  <c r="DX2665" i="2"/>
  <c r="DY2665" i="2" s="1"/>
  <c r="EP2665" i="2"/>
  <c r="EQ2665" i="2" s="1"/>
  <c r="DJ2681" i="2"/>
  <c r="EB2681" i="2"/>
  <c r="EC2681" i="2" s="1"/>
  <c r="EJ2681" i="2"/>
  <c r="EK2681" i="2" s="1"/>
  <c r="ED2681" i="2"/>
  <c r="EE2681" i="2" s="1"/>
  <c r="EL2681" i="2"/>
  <c r="EM2681" i="2" s="1"/>
  <c r="EF2681" i="2"/>
  <c r="EG2681" i="2" s="1"/>
  <c r="EN2681" i="2"/>
  <c r="EO2681" i="2" s="1"/>
  <c r="DZ2681" i="2"/>
  <c r="EA2681" i="2" s="1"/>
  <c r="EH2681" i="2"/>
  <c r="EI2681" i="2" s="1"/>
  <c r="DX2681" i="2"/>
  <c r="DY2681" i="2" s="1"/>
  <c r="EP2681" i="2"/>
  <c r="EQ2681" i="2" s="1"/>
  <c r="ER2681" i="2"/>
  <c r="ES2681" i="2" s="1"/>
  <c r="DJ2722" i="2"/>
  <c r="ED2722" i="2"/>
  <c r="EE2722" i="2" s="1"/>
  <c r="DX2722" i="2"/>
  <c r="DY2722" i="2" s="1"/>
  <c r="EF2722" i="2"/>
  <c r="EG2722" i="2" s="1"/>
  <c r="DZ2722" i="2"/>
  <c r="EA2722" i="2" s="1"/>
  <c r="EH2722" i="2"/>
  <c r="EI2722" i="2" s="1"/>
  <c r="EB2722" i="2"/>
  <c r="EC2722" i="2" s="1"/>
  <c r="EJ2722" i="2"/>
  <c r="EK2722" i="2" s="1"/>
  <c r="EL2722" i="2"/>
  <c r="EM2722" i="2" s="1"/>
  <c r="EN2722" i="2"/>
  <c r="EO2722" i="2" s="1"/>
  <c r="EP2722" i="2"/>
  <c r="EQ2722" i="2" s="1"/>
  <c r="ER2722" i="2"/>
  <c r="ES2722" i="2" s="1"/>
  <c r="DJ2712" i="2"/>
  <c r="EB2712" i="2"/>
  <c r="EC2712" i="2" s="1"/>
  <c r="ED2712" i="2"/>
  <c r="EE2712" i="2" s="1"/>
  <c r="DX2712" i="2"/>
  <c r="DY2712" i="2" s="1"/>
  <c r="DZ2712" i="2"/>
  <c r="EA2712" i="2" s="1"/>
  <c r="EH2712" i="2"/>
  <c r="EI2712" i="2" s="1"/>
  <c r="EJ2712" i="2"/>
  <c r="EK2712" i="2" s="1"/>
  <c r="EL2712" i="2"/>
  <c r="EM2712" i="2" s="1"/>
  <c r="EN2712" i="2"/>
  <c r="EO2712" i="2" s="1"/>
  <c r="ER2712" i="2"/>
  <c r="ES2712" i="2" s="1"/>
  <c r="EF2712" i="2"/>
  <c r="EG2712" i="2" s="1"/>
  <c r="EP2712" i="2"/>
  <c r="EQ2712" i="2" s="1"/>
  <c r="DJ2690" i="2"/>
  <c r="DZ2690" i="2"/>
  <c r="EA2690" i="2" s="1"/>
  <c r="EH2690" i="2"/>
  <c r="EI2690" i="2" s="1"/>
  <c r="EB2690" i="2"/>
  <c r="EC2690" i="2" s="1"/>
  <c r="ED2690" i="2"/>
  <c r="EE2690" i="2" s="1"/>
  <c r="DX2690" i="2"/>
  <c r="DY2690" i="2" s="1"/>
  <c r="EF2690" i="2"/>
  <c r="EG2690" i="2" s="1"/>
  <c r="EJ2690" i="2"/>
  <c r="EK2690" i="2" s="1"/>
  <c r="EN2690" i="2"/>
  <c r="EO2690" i="2" s="1"/>
  <c r="EP2690" i="2"/>
  <c r="EQ2690" i="2" s="1"/>
  <c r="ER2690" i="2"/>
  <c r="ES2690" i="2" s="1"/>
  <c r="EL2690" i="2"/>
  <c r="EM2690" i="2" s="1"/>
  <c r="DJ2736" i="2"/>
  <c r="EL2736" i="2"/>
  <c r="EM2736" i="2" s="1"/>
  <c r="EF2736" i="2"/>
  <c r="EG2736" i="2" s="1"/>
  <c r="EN2736" i="2"/>
  <c r="EO2736" i="2" s="1"/>
  <c r="EH2736" i="2"/>
  <c r="EI2736" i="2" s="1"/>
  <c r="EP2736" i="2"/>
  <c r="EQ2736" i="2" s="1"/>
  <c r="EJ2736" i="2"/>
  <c r="EK2736" i="2" s="1"/>
  <c r="ER2736" i="2"/>
  <c r="ES2736" i="2" s="1"/>
  <c r="DX2736" i="2"/>
  <c r="DY2736" i="2" s="1"/>
  <c r="EB2736" i="2"/>
  <c r="EC2736" i="2" s="1"/>
  <c r="ED2736" i="2"/>
  <c r="EE2736" i="2" s="1"/>
  <c r="DZ2736" i="2"/>
  <c r="EA2736" i="2" s="1"/>
  <c r="DJ3001" i="2"/>
  <c r="ED3001" i="2"/>
  <c r="EE3001" i="2" s="1"/>
  <c r="EL3001" i="2"/>
  <c r="EM3001" i="2" s="1"/>
  <c r="DX3001" i="2"/>
  <c r="DY3001" i="2" s="1"/>
  <c r="EF3001" i="2"/>
  <c r="EG3001" i="2" s="1"/>
  <c r="EN3001" i="2"/>
  <c r="EO3001" i="2" s="1"/>
  <c r="DZ3001" i="2"/>
  <c r="EA3001" i="2" s="1"/>
  <c r="EH3001" i="2"/>
  <c r="EI3001" i="2" s="1"/>
  <c r="EP3001" i="2"/>
  <c r="EQ3001" i="2" s="1"/>
  <c r="EB3001" i="2"/>
  <c r="EC3001" i="2" s="1"/>
  <c r="EJ3001" i="2"/>
  <c r="EK3001" i="2" s="1"/>
  <c r="ER3001" i="2"/>
  <c r="ES3001" i="2" s="1"/>
  <c r="DJ2664" i="2"/>
  <c r="DZ2664" i="2"/>
  <c r="EA2664" i="2" s="1"/>
  <c r="EB2664" i="2"/>
  <c r="EC2664" i="2" s="1"/>
  <c r="ED2664" i="2"/>
  <c r="EE2664" i="2" s="1"/>
  <c r="DX2664" i="2"/>
  <c r="DY2664" i="2" s="1"/>
  <c r="EL2664" i="2"/>
  <c r="EM2664" i="2" s="1"/>
  <c r="EN2664" i="2"/>
  <c r="EO2664" i="2" s="1"/>
  <c r="EP2664" i="2"/>
  <c r="EQ2664" i="2" s="1"/>
  <c r="ER2664" i="2"/>
  <c r="ES2664" i="2" s="1"/>
  <c r="EF2664" i="2"/>
  <c r="EG2664" i="2" s="1"/>
  <c r="EH2664" i="2"/>
  <c r="EI2664" i="2" s="1"/>
  <c r="EJ2664" i="2"/>
  <c r="EK2664" i="2" s="1"/>
  <c r="DJ2693" i="2"/>
  <c r="EB2693" i="2"/>
  <c r="EC2693" i="2" s="1"/>
  <c r="ED2693" i="2"/>
  <c r="EE2693" i="2" s="1"/>
  <c r="DX2693" i="2"/>
  <c r="DY2693" i="2" s="1"/>
  <c r="EF2693" i="2"/>
  <c r="EG2693" i="2" s="1"/>
  <c r="DZ2693" i="2"/>
  <c r="EA2693" i="2" s="1"/>
  <c r="EH2693" i="2"/>
  <c r="EI2693" i="2" s="1"/>
  <c r="EJ2693" i="2"/>
  <c r="EK2693" i="2" s="1"/>
  <c r="EL2693" i="2"/>
  <c r="EM2693" i="2" s="1"/>
  <c r="EP2693" i="2"/>
  <c r="EQ2693" i="2" s="1"/>
  <c r="ER2693" i="2"/>
  <c r="ES2693" i="2" s="1"/>
  <c r="EN2693" i="2"/>
  <c r="EO2693" i="2" s="1"/>
  <c r="DJ2678" i="2"/>
  <c r="EH2678" i="2"/>
  <c r="EI2678" i="2" s="1"/>
  <c r="EP2678" i="2"/>
  <c r="EQ2678" i="2" s="1"/>
  <c r="EB2678" i="2"/>
  <c r="EC2678" i="2" s="1"/>
  <c r="EJ2678" i="2"/>
  <c r="EK2678" i="2" s="1"/>
  <c r="ED2678" i="2"/>
  <c r="EE2678" i="2" s="1"/>
  <c r="EL2678" i="2"/>
  <c r="EM2678" i="2" s="1"/>
  <c r="EF2678" i="2"/>
  <c r="EG2678" i="2" s="1"/>
  <c r="EN2678" i="2"/>
  <c r="EO2678" i="2" s="1"/>
  <c r="DX2678" i="2"/>
  <c r="DY2678" i="2" s="1"/>
  <c r="DZ2678" i="2"/>
  <c r="EA2678" i="2" s="1"/>
  <c r="ER2678" i="2"/>
  <c r="ES2678" i="2" s="1"/>
  <c r="DJ2669" i="2"/>
  <c r="EJ2669" i="2"/>
  <c r="EK2669" i="2" s="1"/>
  <c r="ER2669" i="2"/>
  <c r="ES2669" i="2" s="1"/>
  <c r="EL2669" i="2"/>
  <c r="EM2669" i="2" s="1"/>
  <c r="EN2669" i="2"/>
  <c r="EO2669" i="2" s="1"/>
  <c r="EH2669" i="2"/>
  <c r="EI2669" i="2" s="1"/>
  <c r="EP2669" i="2"/>
  <c r="EQ2669" i="2" s="1"/>
  <c r="ED2669" i="2"/>
  <c r="EE2669" i="2" s="1"/>
  <c r="EF2669" i="2"/>
  <c r="EG2669" i="2" s="1"/>
  <c r="DX2669" i="2"/>
  <c r="DY2669" i="2" s="1"/>
  <c r="DZ2669" i="2"/>
  <c r="EA2669" i="2" s="1"/>
  <c r="EB2669" i="2"/>
  <c r="EC2669" i="2" s="1"/>
  <c r="DJ2721" i="2"/>
  <c r="ER2721" i="2"/>
  <c r="ES2721" i="2" s="1"/>
  <c r="DX2721" i="2"/>
  <c r="DY2721" i="2" s="1"/>
  <c r="EP2721" i="2"/>
  <c r="EQ2721" i="2" s="1"/>
  <c r="EN2721" i="2"/>
  <c r="EO2721" i="2" s="1"/>
  <c r="DZ2721" i="2"/>
  <c r="EA2721" i="2" s="1"/>
  <c r="EB2721" i="2"/>
  <c r="EC2721" i="2" s="1"/>
  <c r="ED2721" i="2"/>
  <c r="EE2721" i="2" s="1"/>
  <c r="EH2721" i="2"/>
  <c r="EI2721" i="2" s="1"/>
  <c r="EJ2721" i="2"/>
  <c r="EK2721" i="2" s="1"/>
  <c r="EL2721" i="2"/>
  <c r="EM2721" i="2" s="1"/>
  <c r="EF2721" i="2"/>
  <c r="EG2721" i="2" s="1"/>
  <c r="DJ2710" i="2"/>
  <c r="ED2710" i="2"/>
  <c r="EE2710" i="2" s="1"/>
  <c r="EL2710" i="2"/>
  <c r="EM2710" i="2" s="1"/>
  <c r="EF2710" i="2"/>
  <c r="EG2710" i="2" s="1"/>
  <c r="EN2710" i="2"/>
  <c r="EO2710" i="2" s="1"/>
  <c r="EH2710" i="2"/>
  <c r="EI2710" i="2" s="1"/>
  <c r="EP2710" i="2"/>
  <c r="EQ2710" i="2" s="1"/>
  <c r="EB2710" i="2"/>
  <c r="EC2710" i="2" s="1"/>
  <c r="EJ2710" i="2"/>
  <c r="EK2710" i="2" s="1"/>
  <c r="DZ2710" i="2"/>
  <c r="EA2710" i="2" s="1"/>
  <c r="ER2710" i="2"/>
  <c r="ES2710" i="2" s="1"/>
  <c r="DX2710" i="2"/>
  <c r="DY2710" i="2" s="1"/>
  <c r="DJ2699" i="2"/>
  <c r="DX2699" i="2"/>
  <c r="DY2699" i="2" s="1"/>
  <c r="DZ2699" i="2"/>
  <c r="EA2699" i="2" s="1"/>
  <c r="EB2699" i="2"/>
  <c r="EC2699" i="2" s="1"/>
  <c r="EJ2699" i="2"/>
  <c r="EK2699" i="2" s="1"/>
  <c r="EL2699" i="2"/>
  <c r="EM2699" i="2" s="1"/>
  <c r="EN2699" i="2"/>
  <c r="EO2699" i="2" s="1"/>
  <c r="EP2699" i="2"/>
  <c r="EQ2699" i="2" s="1"/>
  <c r="ED2699" i="2"/>
  <c r="EE2699" i="2" s="1"/>
  <c r="EF2699" i="2"/>
  <c r="EG2699" i="2" s="1"/>
  <c r="EH2699" i="2"/>
  <c r="EI2699" i="2" s="1"/>
  <c r="ER2699" i="2"/>
  <c r="ES2699" i="2" s="1"/>
  <c r="DJ2688" i="2"/>
  <c r="EJ2688" i="2"/>
  <c r="EK2688" i="2" s="1"/>
  <c r="ER2688" i="2"/>
  <c r="ES2688" i="2" s="1"/>
  <c r="EL2688" i="2"/>
  <c r="EM2688" i="2" s="1"/>
  <c r="EF2688" i="2"/>
  <c r="EG2688" i="2" s="1"/>
  <c r="EN2688" i="2"/>
  <c r="EO2688" i="2" s="1"/>
  <c r="EH2688" i="2"/>
  <c r="EI2688" i="2" s="1"/>
  <c r="EP2688" i="2"/>
  <c r="EQ2688" i="2" s="1"/>
  <c r="DX2688" i="2"/>
  <c r="DY2688" i="2" s="1"/>
  <c r="DZ2688" i="2"/>
  <c r="EA2688" i="2" s="1"/>
  <c r="EB2688" i="2"/>
  <c r="EC2688" i="2" s="1"/>
  <c r="ED2688" i="2"/>
  <c r="EE2688" i="2" s="1"/>
  <c r="DJ2737" i="2"/>
  <c r="DX2737" i="2"/>
  <c r="DY2737" i="2" s="1"/>
  <c r="EP2737" i="2"/>
  <c r="EQ2737" i="2" s="1"/>
  <c r="ER2737" i="2"/>
  <c r="ES2737" i="2" s="1"/>
  <c r="ED2737" i="2"/>
  <c r="EE2737" i="2" s="1"/>
  <c r="EF2737" i="2"/>
  <c r="EG2737" i="2" s="1"/>
  <c r="EH2737" i="2"/>
  <c r="EI2737" i="2" s="1"/>
  <c r="EJ2737" i="2"/>
  <c r="EK2737" i="2" s="1"/>
  <c r="EN2737" i="2"/>
  <c r="EO2737" i="2" s="1"/>
  <c r="DZ2737" i="2"/>
  <c r="EA2737" i="2" s="1"/>
  <c r="EB2737" i="2"/>
  <c r="EC2737" i="2" s="1"/>
  <c r="EL2737" i="2"/>
  <c r="EM2737" i="2" s="1"/>
  <c r="DJ2728" i="2"/>
  <c r="DZ2728" i="2"/>
  <c r="EA2728" i="2" s="1"/>
  <c r="EB2728" i="2"/>
  <c r="EC2728" i="2" s="1"/>
  <c r="ED2728" i="2"/>
  <c r="EE2728" i="2" s="1"/>
  <c r="DX2728" i="2"/>
  <c r="DY2728" i="2" s="1"/>
  <c r="EN2728" i="2"/>
  <c r="EO2728" i="2" s="1"/>
  <c r="EP2728" i="2"/>
  <c r="EQ2728" i="2" s="1"/>
  <c r="ER2728" i="2"/>
  <c r="ES2728" i="2" s="1"/>
  <c r="EH2728" i="2"/>
  <c r="EI2728" i="2" s="1"/>
  <c r="EJ2728" i="2"/>
  <c r="EK2728" i="2" s="1"/>
  <c r="EL2728" i="2"/>
  <c r="EM2728" i="2" s="1"/>
  <c r="EF2728" i="2"/>
  <c r="EG2728" i="2" s="1"/>
  <c r="DJ2998" i="2"/>
  <c r="DX2998" i="2"/>
  <c r="DY2998" i="2" s="1"/>
  <c r="EF2998" i="2"/>
  <c r="EG2998" i="2" s="1"/>
  <c r="EN2998" i="2"/>
  <c r="EO2998" i="2" s="1"/>
  <c r="DZ2998" i="2"/>
  <c r="EA2998" i="2" s="1"/>
  <c r="EH2998" i="2"/>
  <c r="EI2998" i="2" s="1"/>
  <c r="EP2998" i="2"/>
  <c r="EQ2998" i="2" s="1"/>
  <c r="EB2998" i="2"/>
  <c r="EC2998" i="2" s="1"/>
  <c r="EJ2998" i="2"/>
  <c r="EK2998" i="2" s="1"/>
  <c r="ER2998" i="2"/>
  <c r="ES2998" i="2" s="1"/>
  <c r="ED2998" i="2"/>
  <c r="EE2998" i="2" s="1"/>
  <c r="EL2998" i="2"/>
  <c r="EM2998" i="2" s="1"/>
  <c r="DH2738" i="2"/>
  <c r="DJ2578" i="2"/>
  <c r="DJ2579" i="2"/>
  <c r="DJ2580" i="2"/>
  <c r="DJ2581" i="2"/>
  <c r="DJ2582" i="2"/>
  <c r="DJ2583" i="2"/>
  <c r="DJ2584" i="2"/>
  <c r="DJ2585" i="2"/>
  <c r="DJ2586" i="2"/>
  <c r="DJ2587" i="2"/>
  <c r="DJ2588" i="2"/>
  <c r="DJ2589" i="2"/>
  <c r="DJ2590" i="2"/>
  <c r="DJ2591" i="2"/>
  <c r="DJ2592" i="2"/>
  <c r="DJ2593" i="2"/>
  <c r="DJ2594" i="2"/>
  <c r="DJ2595" i="2"/>
  <c r="DJ2596" i="2"/>
  <c r="DJ2597" i="2"/>
  <c r="DJ2598" i="2"/>
  <c r="DJ2599" i="2"/>
  <c r="DJ2600" i="2"/>
  <c r="DJ2601" i="2"/>
  <c r="DJ2602" i="2"/>
  <c r="DJ2603" i="2"/>
  <c r="DJ2604" i="2"/>
  <c r="DJ2605" i="2"/>
  <c r="DJ2606" i="2"/>
  <c r="DJ2607" i="2"/>
  <c r="DJ2608" i="2"/>
  <c r="DJ2609" i="2"/>
  <c r="DJ2610" i="2"/>
  <c r="DJ2611" i="2"/>
  <c r="DJ2612" i="2"/>
  <c r="DJ2613" i="2"/>
  <c r="DJ2614" i="2"/>
  <c r="DJ2615" i="2"/>
  <c r="DJ2616" i="2"/>
  <c r="DJ2617" i="2"/>
  <c r="DJ2618" i="2"/>
  <c r="DJ2619" i="2"/>
  <c r="DJ2620" i="2"/>
  <c r="DJ2621" i="2"/>
  <c r="DJ2622" i="2"/>
  <c r="DJ2623" i="2"/>
  <c r="DJ2624" i="2"/>
  <c r="DJ2625" i="2"/>
  <c r="DJ2626" i="2"/>
  <c r="DJ2627" i="2"/>
  <c r="DJ2628" i="2"/>
  <c r="DJ2629" i="2"/>
  <c r="DJ2630" i="2"/>
  <c r="DJ2631" i="2"/>
  <c r="DJ2632" i="2"/>
  <c r="DJ2633" i="2"/>
  <c r="DJ2634" i="2"/>
  <c r="DJ2635" i="2"/>
  <c r="DJ2636" i="2"/>
  <c r="DJ2637" i="2"/>
  <c r="DJ2638" i="2"/>
  <c r="DJ2639" i="2"/>
  <c r="DJ2640" i="2"/>
  <c r="DJ2641" i="2"/>
  <c r="DJ2642" i="2"/>
  <c r="DJ2643" i="2"/>
  <c r="DJ2644" i="2"/>
  <c r="DJ2645" i="2"/>
  <c r="DJ2646" i="2"/>
  <c r="DJ2647" i="2"/>
  <c r="DJ2648" i="2"/>
  <c r="DJ2649" i="2"/>
  <c r="DJ2650" i="2"/>
  <c r="DJ2651" i="2"/>
  <c r="DJ2652" i="2"/>
  <c r="DJ2653" i="2"/>
  <c r="DJ2577" i="2"/>
  <c r="DJ2571" i="2"/>
  <c r="DJ2572" i="2"/>
  <c r="DJ2573" i="2"/>
  <c r="DJ2574" i="2"/>
  <c r="DJ2575" i="2"/>
  <c r="DJ2576" i="2"/>
  <c r="DJ2563" i="2"/>
  <c r="DJ2564" i="2"/>
  <c r="DJ2565" i="2"/>
  <c r="DJ2566" i="2"/>
  <c r="DJ2567" i="2"/>
  <c r="DJ2568" i="2"/>
  <c r="DJ2569" i="2"/>
  <c r="DJ2570" i="2"/>
  <c r="DJ2562" i="2"/>
  <c r="DJ2738" i="2" l="1"/>
  <c r="EB2738" i="2"/>
  <c r="EC2738" i="2" s="1"/>
  <c r="ED2738" i="2"/>
  <c r="EE2738" i="2" s="1"/>
  <c r="DX2738" i="2"/>
  <c r="DY2738" i="2" s="1"/>
  <c r="EF2738" i="2"/>
  <c r="EG2738" i="2" s="1"/>
  <c r="DZ2738" i="2"/>
  <c r="EA2738" i="2" s="1"/>
  <c r="EH2738" i="2"/>
  <c r="EI2738" i="2" s="1"/>
  <c r="EP2738" i="2"/>
  <c r="EQ2738" i="2" s="1"/>
  <c r="ER2738" i="2"/>
  <c r="ES2738" i="2" s="1"/>
  <c r="EJ2738" i="2"/>
  <c r="EK2738" i="2" s="1"/>
  <c r="EL2738" i="2"/>
  <c r="EM2738" i="2" s="1"/>
  <c r="EN2738" i="2"/>
  <c r="EO2738" i="2" s="1"/>
  <c r="DJ3182" i="2"/>
  <c r="DJ3183" i="2"/>
  <c r="DJ3184" i="2"/>
  <c r="DJ3185" i="2"/>
  <c r="DJ3186" i="2"/>
  <c r="DJ3187" i="2"/>
  <c r="DJ3188" i="2"/>
  <c r="DJ3189" i="2"/>
  <c r="DJ3190" i="2"/>
  <c r="DJ3191" i="2"/>
  <c r="DJ3192" i="2"/>
  <c r="DJ3193" i="2"/>
  <c r="DJ3194" i="2"/>
  <c r="DJ3195" i="2"/>
  <c r="DJ3196" i="2"/>
  <c r="DJ3197" i="2"/>
  <c r="DJ3198" i="2"/>
  <c r="DJ3199" i="2"/>
  <c r="DJ3200" i="2"/>
  <c r="DJ3201" i="2"/>
  <c r="DJ3202" i="2"/>
  <c r="DJ3203" i="2"/>
  <c r="DJ3204" i="2"/>
  <c r="DJ3205" i="2"/>
  <c r="DJ3206" i="2"/>
  <c r="DJ3181" i="2"/>
  <c r="AC2660" i="2"/>
  <c r="AC2661" i="2"/>
  <c r="AC2662" i="2"/>
  <c r="AC2663" i="2"/>
  <c r="AC2664" i="2"/>
  <c r="AC2665" i="2"/>
  <c r="AC2659" i="2"/>
  <c r="DJ3171" i="2" l="1"/>
  <c r="DJ3172" i="2"/>
  <c r="DJ3173" i="2"/>
  <c r="DJ3174" i="2"/>
  <c r="DJ3175" i="2"/>
  <c r="DJ3176" i="2"/>
  <c r="DJ3177" i="2"/>
  <c r="DJ3178" i="2"/>
  <c r="DJ3179" i="2"/>
  <c r="DJ3180" i="2"/>
  <c r="DJ3170" i="2"/>
  <c r="DJ3169" i="2"/>
  <c r="DJ3151" i="2"/>
  <c r="DJ3152" i="2"/>
  <c r="DJ3153" i="2"/>
  <c r="X2850" i="2" l="1"/>
  <c r="X2851" i="2"/>
  <c r="X2852" i="2"/>
  <c r="X2853" i="2"/>
  <c r="X2854" i="2"/>
  <c r="X2855" i="2"/>
  <c r="X2856" i="2"/>
  <c r="X2857" i="2"/>
  <c r="X2858" i="2"/>
  <c r="X2859" i="2"/>
  <c r="X2860" i="2"/>
  <c r="X2861" i="2"/>
  <c r="X2862" i="2"/>
  <c r="X2863" i="2"/>
  <c r="X2849" i="2"/>
  <c r="DH239" i="2" l="1"/>
  <c r="ER239" i="2" l="1"/>
  <c r="ES239" i="2" s="1"/>
  <c r="EJ239" i="2"/>
  <c r="EK239" i="2" s="1"/>
  <c r="DX239" i="2"/>
  <c r="DY239" i="2" s="1"/>
  <c r="EL239" i="2"/>
  <c r="EM239" i="2" s="1"/>
  <c r="EN239" i="2"/>
  <c r="EO239" i="2" s="1"/>
  <c r="DZ239" i="2"/>
  <c r="EA239" i="2" s="1"/>
  <c r="EP239" i="2"/>
  <c r="EQ239" i="2" s="1"/>
  <c r="EB239" i="2"/>
  <c r="EC239" i="2" s="1"/>
  <c r="ED239" i="2"/>
  <c r="EE239" i="2" s="1"/>
  <c r="EF239" i="2"/>
  <c r="EG239" i="2" s="1"/>
  <c r="EH239" i="2"/>
  <c r="EI239" i="2" s="1"/>
  <c r="DH1641" i="2"/>
  <c r="DH1642" i="2"/>
  <c r="DH1643" i="2"/>
  <c r="DH1644" i="2"/>
  <c r="DH1645" i="2"/>
  <c r="DH1646" i="2"/>
  <c r="DH1647" i="2"/>
  <c r="DH1648" i="2"/>
  <c r="DH1649" i="2"/>
  <c r="DH1650" i="2"/>
  <c r="DH1651" i="2"/>
  <c r="DH1652" i="2"/>
  <c r="DH1653" i="2"/>
  <c r="DH1654" i="2"/>
  <c r="DH1655" i="2"/>
  <c r="DH1656" i="2"/>
  <c r="DH1657" i="2"/>
  <c r="DH1658" i="2"/>
  <c r="DH1659" i="2"/>
  <c r="DH1660" i="2"/>
  <c r="DH1661" i="2"/>
  <c r="DH1662" i="2"/>
  <c r="DH1663" i="2"/>
  <c r="DH1664" i="2"/>
  <c r="DH1665" i="2"/>
  <c r="DH1666" i="2"/>
  <c r="DH1667" i="2"/>
  <c r="DH1640" i="2"/>
  <c r="EP1656" i="2" l="1"/>
  <c r="EQ1656" i="2" s="1"/>
  <c r="EB1656" i="2"/>
  <c r="EC1656" i="2" s="1"/>
  <c r="ER1656" i="2"/>
  <c r="ES1656" i="2" s="1"/>
  <c r="EH1656" i="2"/>
  <c r="EI1656" i="2" s="1"/>
  <c r="DZ1656" i="2"/>
  <c r="EA1656" i="2" s="1"/>
  <c r="ED1656" i="2"/>
  <c r="EE1656" i="2" s="1"/>
  <c r="EF1656" i="2"/>
  <c r="EG1656" i="2" s="1"/>
  <c r="EJ1656" i="2"/>
  <c r="EK1656" i="2" s="1"/>
  <c r="EL1656" i="2"/>
  <c r="EM1656" i="2" s="1"/>
  <c r="EN1656" i="2"/>
  <c r="EO1656" i="2" s="1"/>
  <c r="DX1656" i="2"/>
  <c r="DY1656" i="2" s="1"/>
  <c r="ER1653" i="2"/>
  <c r="ES1653" i="2" s="1"/>
  <c r="ED1653" i="2"/>
  <c r="EE1653" i="2" s="1"/>
  <c r="EJ1653" i="2"/>
  <c r="EK1653" i="2" s="1"/>
  <c r="EF1653" i="2"/>
  <c r="EG1653" i="2" s="1"/>
  <c r="EH1653" i="2"/>
  <c r="EI1653" i="2" s="1"/>
  <c r="EL1653" i="2"/>
  <c r="EM1653" i="2" s="1"/>
  <c r="EN1653" i="2"/>
  <c r="EO1653" i="2" s="1"/>
  <c r="EP1653" i="2"/>
  <c r="EQ1653" i="2" s="1"/>
  <c r="DX1653" i="2"/>
  <c r="DY1653" i="2" s="1"/>
  <c r="EB1653" i="2"/>
  <c r="EC1653" i="2" s="1"/>
  <c r="DZ1653" i="2"/>
  <c r="EA1653" i="2" s="1"/>
  <c r="EH1640" i="2"/>
  <c r="EI1640" i="2" s="1"/>
  <c r="EJ1640" i="2"/>
  <c r="EK1640" i="2" s="1"/>
  <c r="EB1640" i="2"/>
  <c r="EC1640" i="2" s="1"/>
  <c r="EP1640" i="2"/>
  <c r="EQ1640" i="2" s="1"/>
  <c r="EF1640" i="2"/>
  <c r="EG1640" i="2" s="1"/>
  <c r="EL1640" i="2"/>
  <c r="EM1640" i="2" s="1"/>
  <c r="EN1640" i="2"/>
  <c r="EO1640" i="2" s="1"/>
  <c r="DX1640" i="2"/>
  <c r="DY1640" i="2" s="1"/>
  <c r="ER1640" i="2"/>
  <c r="ES1640" i="2" s="1"/>
  <c r="DZ1640" i="2"/>
  <c r="EA1640" i="2" s="1"/>
  <c r="ED1640" i="2"/>
  <c r="EE1640" i="2" s="1"/>
  <c r="ED1660" i="2"/>
  <c r="EE1660" i="2" s="1"/>
  <c r="EP1660" i="2"/>
  <c r="EQ1660" i="2" s="1"/>
  <c r="ER1660" i="2"/>
  <c r="ES1660" i="2" s="1"/>
  <c r="DX1660" i="2"/>
  <c r="DY1660" i="2" s="1"/>
  <c r="EJ1660" i="2"/>
  <c r="EK1660" i="2" s="1"/>
  <c r="EN1660" i="2"/>
  <c r="EO1660" i="2" s="1"/>
  <c r="DZ1660" i="2"/>
  <c r="EA1660" i="2" s="1"/>
  <c r="EB1660" i="2"/>
  <c r="EC1660" i="2" s="1"/>
  <c r="EF1660" i="2"/>
  <c r="EG1660" i="2" s="1"/>
  <c r="EH1660" i="2"/>
  <c r="EI1660" i="2" s="1"/>
  <c r="EL1660" i="2"/>
  <c r="EM1660" i="2" s="1"/>
  <c r="DZ1652" i="2"/>
  <c r="EA1652" i="2" s="1"/>
  <c r="EB1652" i="2"/>
  <c r="EC1652" i="2" s="1"/>
  <c r="EN1652" i="2"/>
  <c r="EO1652" i="2" s="1"/>
  <c r="EH1652" i="2"/>
  <c r="EI1652" i="2" s="1"/>
  <c r="ER1652" i="2"/>
  <c r="ES1652" i="2" s="1"/>
  <c r="EJ1652" i="2"/>
  <c r="EK1652" i="2" s="1"/>
  <c r="EL1652" i="2"/>
  <c r="EM1652" i="2" s="1"/>
  <c r="EP1652" i="2"/>
  <c r="EQ1652" i="2" s="1"/>
  <c r="DX1652" i="2"/>
  <c r="DY1652" i="2" s="1"/>
  <c r="EF1652" i="2"/>
  <c r="EG1652" i="2" s="1"/>
  <c r="ED1652" i="2"/>
  <c r="EE1652" i="2" s="1"/>
  <c r="DX1644" i="2"/>
  <c r="DY1644" i="2" s="1"/>
  <c r="EJ1644" i="2"/>
  <c r="EK1644" i="2" s="1"/>
  <c r="EB1644" i="2"/>
  <c r="EC1644" i="2" s="1"/>
  <c r="EP1644" i="2"/>
  <c r="EQ1644" i="2" s="1"/>
  <c r="DZ1644" i="2"/>
  <c r="EA1644" i="2" s="1"/>
  <c r="ED1644" i="2"/>
  <c r="EE1644" i="2" s="1"/>
  <c r="EF1644" i="2"/>
  <c r="EG1644" i="2" s="1"/>
  <c r="EH1644" i="2"/>
  <c r="EI1644" i="2" s="1"/>
  <c r="EL1644" i="2"/>
  <c r="EM1644" i="2" s="1"/>
  <c r="ER1644" i="2"/>
  <c r="ES1644" i="2" s="1"/>
  <c r="EN1644" i="2"/>
  <c r="EO1644" i="2" s="1"/>
  <c r="EF1664" i="2"/>
  <c r="EG1664" i="2" s="1"/>
  <c r="ER1664" i="2"/>
  <c r="ES1664" i="2" s="1"/>
  <c r="DZ1664" i="2"/>
  <c r="EA1664" i="2" s="1"/>
  <c r="EJ1664" i="2"/>
  <c r="EK1664" i="2" s="1"/>
  <c r="EL1664" i="2"/>
  <c r="EM1664" i="2" s="1"/>
  <c r="EN1664" i="2"/>
  <c r="EO1664" i="2" s="1"/>
  <c r="DX1664" i="2"/>
  <c r="DY1664" i="2" s="1"/>
  <c r="EP1664" i="2"/>
  <c r="EQ1664" i="2" s="1"/>
  <c r="EB1664" i="2"/>
  <c r="EC1664" i="2" s="1"/>
  <c r="EH1664" i="2"/>
  <c r="EI1664" i="2" s="1"/>
  <c r="ED1664" i="2"/>
  <c r="EE1664" i="2" s="1"/>
  <c r="EH1661" i="2"/>
  <c r="EI1661" i="2" s="1"/>
  <c r="EB1661" i="2"/>
  <c r="EC1661" i="2" s="1"/>
  <c r="EL1661" i="2"/>
  <c r="EM1661" i="2" s="1"/>
  <c r="EN1661" i="2"/>
  <c r="EO1661" i="2" s="1"/>
  <c r="DX1661" i="2"/>
  <c r="DY1661" i="2" s="1"/>
  <c r="EP1661" i="2"/>
  <c r="EQ1661" i="2" s="1"/>
  <c r="DZ1661" i="2"/>
  <c r="EA1661" i="2" s="1"/>
  <c r="ER1661" i="2"/>
  <c r="ES1661" i="2" s="1"/>
  <c r="ED1661" i="2"/>
  <c r="EE1661" i="2" s="1"/>
  <c r="EF1661" i="2"/>
  <c r="EG1661" i="2" s="1"/>
  <c r="EJ1661" i="2"/>
  <c r="EK1661" i="2" s="1"/>
  <c r="EB1645" i="2"/>
  <c r="EC1645" i="2" s="1"/>
  <c r="EN1645" i="2"/>
  <c r="EO1645" i="2" s="1"/>
  <c r="ED1645" i="2"/>
  <c r="EE1645" i="2" s="1"/>
  <c r="EH1645" i="2"/>
  <c r="EI1645" i="2" s="1"/>
  <c r="DX1645" i="2"/>
  <c r="DY1645" i="2" s="1"/>
  <c r="ER1645" i="2"/>
  <c r="ES1645" i="2" s="1"/>
  <c r="DZ1645" i="2"/>
  <c r="EA1645" i="2" s="1"/>
  <c r="EF1645" i="2"/>
  <c r="EG1645" i="2" s="1"/>
  <c r="EJ1645" i="2"/>
  <c r="EK1645" i="2" s="1"/>
  <c r="EP1645" i="2"/>
  <c r="EQ1645" i="2" s="1"/>
  <c r="EL1645" i="2"/>
  <c r="EM1645" i="2" s="1"/>
  <c r="EN1659" i="2"/>
  <c r="EO1659" i="2" s="1"/>
  <c r="DZ1659" i="2"/>
  <c r="EA1659" i="2" s="1"/>
  <c r="EP1659" i="2"/>
  <c r="EQ1659" i="2" s="1"/>
  <c r="EF1659" i="2"/>
  <c r="EG1659" i="2" s="1"/>
  <c r="DX1659" i="2"/>
  <c r="DY1659" i="2" s="1"/>
  <c r="EB1659" i="2"/>
  <c r="EC1659" i="2" s="1"/>
  <c r="ED1659" i="2"/>
  <c r="EE1659" i="2" s="1"/>
  <c r="EH1659" i="2"/>
  <c r="EI1659" i="2" s="1"/>
  <c r="EJ1659" i="2"/>
  <c r="EK1659" i="2" s="1"/>
  <c r="ER1659" i="2"/>
  <c r="ES1659" i="2" s="1"/>
  <c r="EL1659" i="2"/>
  <c r="EM1659" i="2" s="1"/>
  <c r="DX1651" i="2"/>
  <c r="DY1651" i="2" s="1"/>
  <c r="EJ1651" i="2"/>
  <c r="EK1651" i="2" s="1"/>
  <c r="DZ1651" i="2"/>
  <c r="EA1651" i="2" s="1"/>
  <c r="ED1651" i="2"/>
  <c r="EE1651" i="2" s="1"/>
  <c r="EP1651" i="2"/>
  <c r="EQ1651" i="2" s="1"/>
  <c r="EH1651" i="2"/>
  <c r="EI1651" i="2" s="1"/>
  <c r="EL1651" i="2"/>
  <c r="EM1651" i="2" s="1"/>
  <c r="EN1651" i="2"/>
  <c r="EO1651" i="2" s="1"/>
  <c r="ER1651" i="2"/>
  <c r="ES1651" i="2" s="1"/>
  <c r="EB1651" i="2"/>
  <c r="EC1651" i="2" s="1"/>
  <c r="EF1651" i="2"/>
  <c r="EG1651" i="2" s="1"/>
  <c r="EF1643" i="2"/>
  <c r="EG1643" i="2" s="1"/>
  <c r="EH1643" i="2"/>
  <c r="EI1643" i="2" s="1"/>
  <c r="DZ1643" i="2"/>
  <c r="EA1643" i="2" s="1"/>
  <c r="EN1643" i="2"/>
  <c r="EO1643" i="2" s="1"/>
  <c r="EB1643" i="2"/>
  <c r="EC1643" i="2" s="1"/>
  <c r="ED1643" i="2"/>
  <c r="EE1643" i="2" s="1"/>
  <c r="EJ1643" i="2"/>
  <c r="EK1643" i="2" s="1"/>
  <c r="EL1643" i="2"/>
  <c r="EM1643" i="2" s="1"/>
  <c r="DX1643" i="2"/>
  <c r="DY1643" i="2" s="1"/>
  <c r="EP1643" i="2"/>
  <c r="EQ1643" i="2" s="1"/>
  <c r="ER1643" i="2"/>
  <c r="ES1643" i="2" s="1"/>
  <c r="DZ1666" i="2"/>
  <c r="EA1666" i="2" s="1"/>
  <c r="EL1666" i="2"/>
  <c r="EM1666" i="2" s="1"/>
  <c r="EN1666" i="2"/>
  <c r="EO1666" i="2" s="1"/>
  <c r="EF1666" i="2"/>
  <c r="EG1666" i="2" s="1"/>
  <c r="EH1666" i="2"/>
  <c r="EI1666" i="2" s="1"/>
  <c r="EJ1666" i="2"/>
  <c r="EK1666" i="2" s="1"/>
  <c r="EP1666" i="2"/>
  <c r="EQ1666" i="2" s="1"/>
  <c r="ER1666" i="2"/>
  <c r="ES1666" i="2" s="1"/>
  <c r="DX1666" i="2"/>
  <c r="DY1666" i="2" s="1"/>
  <c r="EB1666" i="2"/>
  <c r="EC1666" i="2" s="1"/>
  <c r="ED1666" i="2"/>
  <c r="EE1666" i="2" s="1"/>
  <c r="DX1658" i="2"/>
  <c r="DY1658" i="2" s="1"/>
  <c r="EJ1658" i="2"/>
  <c r="EK1658" i="2" s="1"/>
  <c r="ED1658" i="2"/>
  <c r="EE1658" i="2" s="1"/>
  <c r="EN1658" i="2"/>
  <c r="EO1658" i="2" s="1"/>
  <c r="DZ1658" i="2"/>
  <c r="EA1658" i="2" s="1"/>
  <c r="ER1658" i="2"/>
  <c r="ES1658" i="2" s="1"/>
  <c r="EB1658" i="2"/>
  <c r="EC1658" i="2" s="1"/>
  <c r="EF1658" i="2"/>
  <c r="EG1658" i="2" s="1"/>
  <c r="EH1658" i="2"/>
  <c r="EI1658" i="2" s="1"/>
  <c r="EL1658" i="2"/>
  <c r="EM1658" i="2" s="1"/>
  <c r="EP1658" i="2"/>
  <c r="EQ1658" i="2" s="1"/>
  <c r="EF1650" i="2"/>
  <c r="EG1650" i="2" s="1"/>
  <c r="DX1650" i="2"/>
  <c r="DY1650" i="2" s="1"/>
  <c r="EL1650" i="2"/>
  <c r="EM1650" i="2" s="1"/>
  <c r="EJ1650" i="2"/>
  <c r="EK1650" i="2" s="1"/>
  <c r="EN1650" i="2"/>
  <c r="EO1650" i="2" s="1"/>
  <c r="EP1650" i="2"/>
  <c r="EQ1650" i="2" s="1"/>
  <c r="ER1650" i="2"/>
  <c r="ES1650" i="2" s="1"/>
  <c r="DZ1650" i="2"/>
  <c r="EA1650" i="2" s="1"/>
  <c r="EB1650" i="2"/>
  <c r="EC1650" i="2" s="1"/>
  <c r="ED1650" i="2"/>
  <c r="EE1650" i="2" s="1"/>
  <c r="EH1650" i="2"/>
  <c r="EI1650" i="2" s="1"/>
  <c r="ED1642" i="2"/>
  <c r="EE1642" i="2" s="1"/>
  <c r="EP1642" i="2"/>
  <c r="EQ1642" i="2" s="1"/>
  <c r="EF1642" i="2"/>
  <c r="EG1642" i="2" s="1"/>
  <c r="EJ1642" i="2"/>
  <c r="EK1642" i="2" s="1"/>
  <c r="EB1642" i="2"/>
  <c r="EC1642" i="2" s="1"/>
  <c r="EH1642" i="2"/>
  <c r="EI1642" i="2" s="1"/>
  <c r="EL1642" i="2"/>
  <c r="EM1642" i="2" s="1"/>
  <c r="EN1642" i="2"/>
  <c r="EO1642" i="2" s="1"/>
  <c r="DZ1642" i="2"/>
  <c r="EA1642" i="2" s="1"/>
  <c r="ER1642" i="2"/>
  <c r="ES1642" i="2" s="1"/>
  <c r="DX1642" i="2"/>
  <c r="DY1642" i="2" s="1"/>
  <c r="ED1667" i="2"/>
  <c r="EE1667" i="2" s="1"/>
  <c r="EP1667" i="2"/>
  <c r="EQ1667" i="2" s="1"/>
  <c r="DX1667" i="2"/>
  <c r="DY1667" i="2" s="1"/>
  <c r="EH1667" i="2"/>
  <c r="EI1667" i="2" s="1"/>
  <c r="EF1667" i="2"/>
  <c r="EG1667" i="2" s="1"/>
  <c r="EJ1667" i="2"/>
  <c r="EK1667" i="2" s="1"/>
  <c r="EL1667" i="2"/>
  <c r="EM1667" i="2" s="1"/>
  <c r="EN1667" i="2"/>
  <c r="EO1667" i="2" s="1"/>
  <c r="ER1667" i="2"/>
  <c r="ES1667" i="2" s="1"/>
  <c r="EB1667" i="2"/>
  <c r="EC1667" i="2" s="1"/>
  <c r="DZ1667" i="2"/>
  <c r="EA1667" i="2" s="1"/>
  <c r="EJ1665" i="2"/>
  <c r="EK1665" i="2" s="1"/>
  <c r="EL1665" i="2"/>
  <c r="EM1665" i="2" s="1"/>
  <c r="EB1665" i="2"/>
  <c r="EC1665" i="2" s="1"/>
  <c r="EP1665" i="2"/>
  <c r="EQ1665" i="2" s="1"/>
  <c r="EH1665" i="2"/>
  <c r="EI1665" i="2" s="1"/>
  <c r="EN1665" i="2"/>
  <c r="EO1665" i="2" s="1"/>
  <c r="ER1665" i="2"/>
  <c r="ES1665" i="2" s="1"/>
  <c r="DX1665" i="2"/>
  <c r="DY1665" i="2" s="1"/>
  <c r="DZ1665" i="2"/>
  <c r="EA1665" i="2" s="1"/>
  <c r="ED1665" i="2"/>
  <c r="EE1665" i="2" s="1"/>
  <c r="EF1665" i="2"/>
  <c r="EG1665" i="2" s="1"/>
  <c r="EF1657" i="2"/>
  <c r="EG1657" i="2" s="1"/>
  <c r="ER1657" i="2"/>
  <c r="ES1657" i="2" s="1"/>
  <c r="DZ1657" i="2"/>
  <c r="EA1657" i="2" s="1"/>
  <c r="EL1657" i="2"/>
  <c r="EM1657" i="2" s="1"/>
  <c r="EB1657" i="2"/>
  <c r="EC1657" i="2" s="1"/>
  <c r="ED1657" i="2"/>
  <c r="EE1657" i="2" s="1"/>
  <c r="EH1657" i="2"/>
  <c r="EI1657" i="2" s="1"/>
  <c r="EJ1657" i="2"/>
  <c r="EK1657" i="2" s="1"/>
  <c r="EN1657" i="2"/>
  <c r="EO1657" i="2" s="1"/>
  <c r="EP1657" i="2"/>
  <c r="EQ1657" i="2" s="1"/>
  <c r="DX1657" i="2"/>
  <c r="DY1657" i="2" s="1"/>
  <c r="EB1649" i="2"/>
  <c r="EC1649" i="2" s="1"/>
  <c r="ED1649" i="2"/>
  <c r="EE1649" i="2" s="1"/>
  <c r="EP1649" i="2"/>
  <c r="EQ1649" i="2" s="1"/>
  <c r="EJ1649" i="2"/>
  <c r="EK1649" i="2" s="1"/>
  <c r="EL1649" i="2"/>
  <c r="EM1649" i="2" s="1"/>
  <c r="EN1649" i="2"/>
  <c r="EO1649" i="2" s="1"/>
  <c r="DX1649" i="2"/>
  <c r="DY1649" i="2" s="1"/>
  <c r="ER1649" i="2"/>
  <c r="ES1649" i="2" s="1"/>
  <c r="DZ1649" i="2"/>
  <c r="EA1649" i="2" s="1"/>
  <c r="EF1649" i="2"/>
  <c r="EG1649" i="2" s="1"/>
  <c r="EH1649" i="2"/>
  <c r="EI1649" i="2" s="1"/>
  <c r="DZ1641" i="2"/>
  <c r="EA1641" i="2" s="1"/>
  <c r="EL1641" i="2"/>
  <c r="EM1641" i="2" s="1"/>
  <c r="ED1641" i="2"/>
  <c r="EE1641" i="2" s="1"/>
  <c r="ER1641" i="2"/>
  <c r="ES1641" i="2" s="1"/>
  <c r="EF1641" i="2"/>
  <c r="EG1641" i="2" s="1"/>
  <c r="EH1641" i="2"/>
  <c r="EI1641" i="2" s="1"/>
  <c r="EJ1641" i="2"/>
  <c r="EK1641" i="2" s="1"/>
  <c r="EN1641" i="2"/>
  <c r="EO1641" i="2" s="1"/>
  <c r="EP1641" i="2"/>
  <c r="EQ1641" i="2" s="1"/>
  <c r="EB1641" i="2"/>
  <c r="EC1641" i="2" s="1"/>
  <c r="DX1641" i="2"/>
  <c r="DY1641" i="2" s="1"/>
  <c r="DZ1648" i="2"/>
  <c r="EA1648" i="2" s="1"/>
  <c r="EL1648" i="2"/>
  <c r="EM1648" i="2" s="1"/>
  <c r="EB1648" i="2"/>
  <c r="EC1648" i="2" s="1"/>
  <c r="EF1648" i="2"/>
  <c r="EG1648" i="2" s="1"/>
  <c r="ER1648" i="2"/>
  <c r="ES1648" i="2" s="1"/>
  <c r="EN1648" i="2"/>
  <c r="EO1648" i="2" s="1"/>
  <c r="EP1648" i="2"/>
  <c r="EQ1648" i="2" s="1"/>
  <c r="DX1648" i="2"/>
  <c r="DY1648" i="2" s="1"/>
  <c r="ED1648" i="2"/>
  <c r="EE1648" i="2" s="1"/>
  <c r="EH1648" i="2"/>
  <c r="EI1648" i="2" s="1"/>
  <c r="EJ1648" i="2"/>
  <c r="EK1648" i="2" s="1"/>
  <c r="EB1663" i="2"/>
  <c r="EC1663" i="2" s="1"/>
  <c r="EN1663" i="2"/>
  <c r="EO1663" i="2" s="1"/>
  <c r="EP1663" i="2"/>
  <c r="EQ1663" i="2" s="1"/>
  <c r="EH1663" i="2"/>
  <c r="EI1663" i="2" s="1"/>
  <c r="EL1663" i="2"/>
  <c r="EM1663" i="2" s="1"/>
  <c r="DX1663" i="2"/>
  <c r="DY1663" i="2" s="1"/>
  <c r="ER1663" i="2"/>
  <c r="ES1663" i="2" s="1"/>
  <c r="DZ1663" i="2"/>
  <c r="EA1663" i="2" s="1"/>
  <c r="ED1663" i="2"/>
  <c r="EE1663" i="2" s="1"/>
  <c r="EJ1663" i="2"/>
  <c r="EK1663" i="2" s="1"/>
  <c r="EF1663" i="2"/>
  <c r="EG1663" i="2" s="1"/>
  <c r="DX1655" i="2"/>
  <c r="DY1655" i="2" s="1"/>
  <c r="DZ1655" i="2"/>
  <c r="EA1655" i="2" s="1"/>
  <c r="EL1655" i="2"/>
  <c r="EM1655" i="2" s="1"/>
  <c r="EF1655" i="2"/>
  <c r="EG1655" i="2" s="1"/>
  <c r="EP1655" i="2"/>
  <c r="EQ1655" i="2" s="1"/>
  <c r="ED1655" i="2"/>
  <c r="EE1655" i="2" s="1"/>
  <c r="EH1655" i="2"/>
  <c r="EI1655" i="2" s="1"/>
  <c r="EJ1655" i="2"/>
  <c r="EK1655" i="2" s="1"/>
  <c r="EN1655" i="2"/>
  <c r="EO1655" i="2" s="1"/>
  <c r="EB1655" i="2"/>
  <c r="EC1655" i="2" s="1"/>
  <c r="ER1655" i="2"/>
  <c r="ES1655" i="2" s="1"/>
  <c r="EH1647" i="2"/>
  <c r="EI1647" i="2" s="1"/>
  <c r="DZ1647" i="2"/>
  <c r="EA1647" i="2" s="1"/>
  <c r="EN1647" i="2"/>
  <c r="EO1647" i="2" s="1"/>
  <c r="EP1647" i="2"/>
  <c r="EQ1647" i="2" s="1"/>
  <c r="DX1647" i="2"/>
  <c r="DY1647" i="2" s="1"/>
  <c r="ER1647" i="2"/>
  <c r="ES1647" i="2" s="1"/>
  <c r="EB1647" i="2"/>
  <c r="EC1647" i="2" s="1"/>
  <c r="ED1647" i="2"/>
  <c r="EE1647" i="2" s="1"/>
  <c r="EF1647" i="2"/>
  <c r="EG1647" i="2" s="1"/>
  <c r="EJ1647" i="2"/>
  <c r="EK1647" i="2" s="1"/>
  <c r="EL1647" i="2"/>
  <c r="EM1647" i="2" s="1"/>
  <c r="EL1662" i="2"/>
  <c r="EM1662" i="2" s="1"/>
  <c r="DX1662" i="2"/>
  <c r="DY1662" i="2" s="1"/>
  <c r="EN1662" i="2"/>
  <c r="EO1662" i="2" s="1"/>
  <c r="ED1662" i="2"/>
  <c r="EE1662" i="2" s="1"/>
  <c r="ER1662" i="2"/>
  <c r="ES1662" i="2" s="1"/>
  <c r="EP1662" i="2"/>
  <c r="EQ1662" i="2" s="1"/>
  <c r="DZ1662" i="2"/>
  <c r="EA1662" i="2" s="1"/>
  <c r="EB1662" i="2"/>
  <c r="EC1662" i="2" s="1"/>
  <c r="EF1662" i="2"/>
  <c r="EG1662" i="2" s="1"/>
  <c r="EH1662" i="2"/>
  <c r="EI1662" i="2" s="1"/>
  <c r="EJ1662" i="2"/>
  <c r="EK1662" i="2" s="1"/>
  <c r="EH1654" i="2"/>
  <c r="EI1654" i="2" s="1"/>
  <c r="DX1654" i="2"/>
  <c r="DY1654" i="2" s="1"/>
  <c r="EB1654" i="2"/>
  <c r="EC1654" i="2" s="1"/>
  <c r="EN1654" i="2"/>
  <c r="EO1654" i="2" s="1"/>
  <c r="EF1654" i="2"/>
  <c r="EG1654" i="2" s="1"/>
  <c r="EJ1654" i="2"/>
  <c r="EK1654" i="2" s="1"/>
  <c r="EL1654" i="2"/>
  <c r="EM1654" i="2" s="1"/>
  <c r="EP1654" i="2"/>
  <c r="EQ1654" i="2" s="1"/>
  <c r="DZ1654" i="2"/>
  <c r="EA1654" i="2" s="1"/>
  <c r="ED1654" i="2"/>
  <c r="EE1654" i="2" s="1"/>
  <c r="ER1654" i="2"/>
  <c r="ES1654" i="2" s="1"/>
  <c r="ED1646" i="2"/>
  <c r="EE1646" i="2" s="1"/>
  <c r="EF1646" i="2"/>
  <c r="EG1646" i="2" s="1"/>
  <c r="ER1646" i="2"/>
  <c r="ES1646" i="2" s="1"/>
  <c r="DX1646" i="2"/>
  <c r="DY1646" i="2" s="1"/>
  <c r="EL1646" i="2"/>
  <c r="EM1646" i="2" s="1"/>
  <c r="EP1646" i="2"/>
  <c r="EQ1646" i="2" s="1"/>
  <c r="DZ1646" i="2"/>
  <c r="EA1646" i="2" s="1"/>
  <c r="EB1646" i="2"/>
  <c r="EC1646" i="2" s="1"/>
  <c r="EH1646" i="2"/>
  <c r="EI1646" i="2" s="1"/>
  <c r="EJ1646" i="2"/>
  <c r="EK1646" i="2" s="1"/>
  <c r="EN1646" i="2"/>
  <c r="EO1646" i="2" s="1"/>
  <c r="DH2256" i="2"/>
  <c r="DJ2256" i="2" s="1"/>
  <c r="DH2257" i="2"/>
  <c r="DH2258" i="2"/>
  <c r="DH2259" i="2"/>
  <c r="DH2260" i="2"/>
  <c r="DH2261" i="2"/>
  <c r="DH2262" i="2"/>
  <c r="DH2263" i="2"/>
  <c r="DH2264" i="2"/>
  <c r="DH2265" i="2"/>
  <c r="DH2266" i="2"/>
  <c r="DH2267" i="2"/>
  <c r="DH2268" i="2"/>
  <c r="DH2269" i="2"/>
  <c r="DJ2270" i="2"/>
  <c r="DJ2271" i="2"/>
  <c r="DJ2273" i="2"/>
  <c r="DJ2274" i="2"/>
  <c r="DJ2276" i="2"/>
  <c r="DJ2277" i="2"/>
  <c r="DJ2278" i="2"/>
  <c r="DJ2279" i="2"/>
  <c r="DJ2281" i="2"/>
  <c r="DJ2282" i="2"/>
  <c r="DH2283" i="2"/>
  <c r="DJ2283" i="2" s="1"/>
  <c r="DH2284" i="2"/>
  <c r="DH2285" i="2"/>
  <c r="DH2286" i="2"/>
  <c r="DH2287" i="2"/>
  <c r="DH2288" i="2"/>
  <c r="DH2289" i="2"/>
  <c r="DH2290" i="2"/>
  <c r="DH2291" i="2"/>
  <c r="DH2292" i="2"/>
  <c r="DH2293" i="2"/>
  <c r="DH2294" i="2"/>
  <c r="DH2295" i="2"/>
  <c r="DH2296" i="2"/>
  <c r="DH2297" i="2"/>
  <c r="DH2298" i="2"/>
  <c r="DH2299" i="2"/>
  <c r="DH2300" i="2"/>
  <c r="DH2301" i="2"/>
  <c r="DH2302" i="2"/>
  <c r="DH2303" i="2"/>
  <c r="DH2304" i="2"/>
  <c r="DH2305" i="2"/>
  <c r="DH2306" i="2"/>
  <c r="DH2307" i="2"/>
  <c r="DH2308" i="2"/>
  <c r="DH2309" i="2"/>
  <c r="DH2310" i="2"/>
  <c r="DH2311" i="2"/>
  <c r="DH2312" i="2"/>
  <c r="DH2313" i="2"/>
  <c r="DH2314" i="2"/>
  <c r="DH2315" i="2"/>
  <c r="DH2316" i="2"/>
  <c r="DH2317" i="2"/>
  <c r="DH2318" i="2"/>
  <c r="DH2319" i="2"/>
  <c r="DH2320" i="2"/>
  <c r="DH2321" i="2"/>
  <c r="DH2322" i="2"/>
  <c r="DH2323" i="2"/>
  <c r="DJ2323" i="2" s="1"/>
  <c r="DH2324" i="2"/>
  <c r="DH2325" i="2"/>
  <c r="DH2326" i="2"/>
  <c r="DH2327" i="2"/>
  <c r="DH2328" i="2"/>
  <c r="DH2329" i="2"/>
  <c r="DH2330" i="2"/>
  <c r="DH2331" i="2"/>
  <c r="DJ2331" i="2" s="1"/>
  <c r="DH2332" i="2"/>
  <c r="DH2333" i="2"/>
  <c r="DH2334" i="2"/>
  <c r="DH2335" i="2"/>
  <c r="DH2336" i="2"/>
  <c r="DH2337" i="2"/>
  <c r="DH2338" i="2"/>
  <c r="DH2339" i="2"/>
  <c r="DH2340" i="2"/>
  <c r="DH2341" i="2"/>
  <c r="DH2342" i="2"/>
  <c r="DH2343" i="2"/>
  <c r="DH2344" i="2"/>
  <c r="DH2345" i="2"/>
  <c r="DH2346" i="2"/>
  <c r="DH2347" i="2"/>
  <c r="DH2348" i="2"/>
  <c r="DH2349" i="2"/>
  <c r="DH2350" i="2"/>
  <c r="DH2351" i="2"/>
  <c r="DH2352" i="2"/>
  <c r="DH2353" i="2"/>
  <c r="DH2354" i="2"/>
  <c r="DH2355" i="2"/>
  <c r="DH2356" i="2"/>
  <c r="DH2357" i="2"/>
  <c r="DH2358" i="2"/>
  <c r="DH2359" i="2"/>
  <c r="DH2360" i="2"/>
  <c r="DH2361" i="2"/>
  <c r="DH2362" i="2"/>
  <c r="DH2363" i="2"/>
  <c r="DH2364" i="2"/>
  <c r="DH2365" i="2"/>
  <c r="DH2366" i="2"/>
  <c r="DH2367" i="2"/>
  <c r="DH2368" i="2"/>
  <c r="DH2369" i="2"/>
  <c r="DH2370" i="2"/>
  <c r="DH2371" i="2"/>
  <c r="DJ2371" i="2" s="1"/>
  <c r="DH2372" i="2"/>
  <c r="DH2373" i="2"/>
  <c r="DH2374" i="2"/>
  <c r="DH2375" i="2"/>
  <c r="DH2376" i="2"/>
  <c r="DH2377" i="2"/>
  <c r="DH2378" i="2"/>
  <c r="DH2379" i="2"/>
  <c r="DH2380" i="2"/>
  <c r="DH2381" i="2"/>
  <c r="DH2382" i="2"/>
  <c r="DH2383" i="2"/>
  <c r="DH2384" i="2"/>
  <c r="DH2385" i="2"/>
  <c r="DH2386" i="2"/>
  <c r="DH2387" i="2"/>
  <c r="DJ2387" i="2" s="1"/>
  <c r="DH2388" i="2"/>
  <c r="DH2389" i="2"/>
  <c r="DH2390" i="2"/>
  <c r="DH2391" i="2"/>
  <c r="DH2392" i="2"/>
  <c r="DH2393" i="2"/>
  <c r="DH2394" i="2"/>
  <c r="DH2395" i="2"/>
  <c r="DH2396" i="2"/>
  <c r="DH2397" i="2"/>
  <c r="DH2398" i="2"/>
  <c r="DH2399" i="2"/>
  <c r="DH2400" i="2"/>
  <c r="DH2401" i="2"/>
  <c r="DH2402" i="2"/>
  <c r="DH2403" i="2"/>
  <c r="DH2404" i="2"/>
  <c r="DH2405" i="2"/>
  <c r="DH2406" i="2"/>
  <c r="DH2407" i="2"/>
  <c r="DH2408" i="2"/>
  <c r="DH2409" i="2"/>
  <c r="DH2410" i="2"/>
  <c r="DH2411" i="2"/>
  <c r="DH2412" i="2"/>
  <c r="DH2413" i="2"/>
  <c r="DH2414" i="2"/>
  <c r="DH2415" i="2"/>
  <c r="DH2416" i="2"/>
  <c r="DH2417" i="2"/>
  <c r="DH2418" i="2"/>
  <c r="DH2419" i="2"/>
  <c r="DJ2419" i="2" s="1"/>
  <c r="DH2420" i="2"/>
  <c r="DH2421" i="2"/>
  <c r="DH2422" i="2"/>
  <c r="DH2423" i="2"/>
  <c r="DH2424" i="2"/>
  <c r="DH2425" i="2"/>
  <c r="DH2426" i="2"/>
  <c r="DH2427" i="2"/>
  <c r="DJ2427" i="2" s="1"/>
  <c r="DH2428" i="2"/>
  <c r="DH2429" i="2"/>
  <c r="DH2430" i="2"/>
  <c r="DH2431" i="2"/>
  <c r="DH2432" i="2"/>
  <c r="DH2433" i="2"/>
  <c r="DH2434" i="2"/>
  <c r="DH2435" i="2"/>
  <c r="DJ2435" i="2" s="1"/>
  <c r="DH2436" i="2"/>
  <c r="DH2437" i="2"/>
  <c r="DH2438" i="2"/>
  <c r="DH2439" i="2"/>
  <c r="DH2440" i="2"/>
  <c r="DH2441" i="2"/>
  <c r="DH2442" i="2"/>
  <c r="DH2443" i="2"/>
  <c r="DH2444" i="2"/>
  <c r="DH2445" i="2"/>
  <c r="DH2446" i="2"/>
  <c r="DH2447" i="2"/>
  <c r="DH2448" i="2"/>
  <c r="DH2449" i="2"/>
  <c r="DH2450" i="2"/>
  <c r="DH2451" i="2"/>
  <c r="DH2452" i="2"/>
  <c r="DH2453" i="2"/>
  <c r="DH2454" i="2"/>
  <c r="DH2455" i="2"/>
  <c r="DH2456" i="2"/>
  <c r="DH2457" i="2"/>
  <c r="DH2458" i="2"/>
  <c r="DH2459" i="2"/>
  <c r="DH2460" i="2"/>
  <c r="DH2461" i="2"/>
  <c r="DH2462" i="2"/>
  <c r="DH2463" i="2"/>
  <c r="DH2464" i="2"/>
  <c r="DH2465" i="2"/>
  <c r="DH2466" i="2"/>
  <c r="DH2467" i="2"/>
  <c r="DH2468" i="2"/>
  <c r="DH2469" i="2"/>
  <c r="DH2470" i="2"/>
  <c r="DH2471" i="2"/>
  <c r="DH2472" i="2"/>
  <c r="DH2473" i="2"/>
  <c r="DH2474" i="2"/>
  <c r="DH2475" i="2"/>
  <c r="DH2476" i="2"/>
  <c r="DH2477" i="2"/>
  <c r="DH2478" i="2"/>
  <c r="DH2479" i="2"/>
  <c r="DH2480" i="2"/>
  <c r="DH2481" i="2"/>
  <c r="DH2482" i="2"/>
  <c r="DH2483" i="2"/>
  <c r="DJ2483" i="2" s="1"/>
  <c r="DH2484" i="2"/>
  <c r="DH2485" i="2"/>
  <c r="DH2486" i="2"/>
  <c r="DH2487" i="2"/>
  <c r="DH2488" i="2"/>
  <c r="DH2489" i="2"/>
  <c r="DH2490" i="2"/>
  <c r="DH2491" i="2"/>
  <c r="DH2492" i="2"/>
  <c r="DH2493" i="2"/>
  <c r="DH2494" i="2"/>
  <c r="DH2495" i="2"/>
  <c r="DH2496" i="2"/>
  <c r="DH2497" i="2"/>
  <c r="DH2498" i="2"/>
  <c r="DH2499" i="2"/>
  <c r="DH2500" i="2"/>
  <c r="DH2501" i="2"/>
  <c r="DH2502" i="2"/>
  <c r="DH2503" i="2"/>
  <c r="DH2504" i="2"/>
  <c r="DH2505" i="2"/>
  <c r="DH2506" i="2"/>
  <c r="DH2507" i="2"/>
  <c r="DH2508" i="2"/>
  <c r="DH2509" i="2"/>
  <c r="DH2510" i="2"/>
  <c r="DH2511" i="2"/>
  <c r="DH2512" i="2"/>
  <c r="DH2513" i="2"/>
  <c r="DH2514" i="2"/>
  <c r="DH2515" i="2"/>
  <c r="DH2516" i="2"/>
  <c r="DH2517" i="2"/>
  <c r="DH2518" i="2"/>
  <c r="DH2519" i="2"/>
  <c r="DH2520" i="2"/>
  <c r="DH2521" i="2"/>
  <c r="DH2522" i="2"/>
  <c r="DH2255" i="2"/>
  <c r="DH2245" i="2"/>
  <c r="DH2244" i="2"/>
  <c r="DJ2259" i="2"/>
  <c r="DJ2267" i="2"/>
  <c r="DJ2272" i="2"/>
  <c r="DJ2275" i="2"/>
  <c r="DJ2280" i="2"/>
  <c r="DJ2286" i="2"/>
  <c r="DJ2318" i="2"/>
  <c r="DJ2344" i="2"/>
  <c r="DJ2363" i="2"/>
  <c r="DJ2364" i="2"/>
  <c r="DJ2396" i="2"/>
  <c r="DJ2415" i="2"/>
  <c r="DJ2428" i="2"/>
  <c r="DJ2444" i="2"/>
  <c r="DJ2467" i="2"/>
  <c r="DH1885" i="2"/>
  <c r="DH1886" i="2"/>
  <c r="DH1887" i="2"/>
  <c r="DH1888" i="2"/>
  <c r="DH1889" i="2"/>
  <c r="DH1890" i="2"/>
  <c r="DH1891" i="2"/>
  <c r="DH1892" i="2"/>
  <c r="DH1893" i="2"/>
  <c r="DH1894" i="2"/>
  <c r="DH1895" i="2"/>
  <c r="DH1896" i="2"/>
  <c r="DH1897" i="2"/>
  <c r="DH1898" i="2"/>
  <c r="DH1899" i="2"/>
  <c r="DH1900" i="2"/>
  <c r="DH1901" i="2"/>
  <c r="DH1902" i="2"/>
  <c r="DH1903" i="2"/>
  <c r="DH1904" i="2"/>
  <c r="DH1905" i="2"/>
  <c r="DH1906" i="2"/>
  <c r="DH1907" i="2"/>
  <c r="DH1908" i="2"/>
  <c r="DH1909" i="2"/>
  <c r="DH1910" i="2"/>
  <c r="DH1911" i="2"/>
  <c r="DH1912" i="2"/>
  <c r="DH1913" i="2"/>
  <c r="DH1914" i="2"/>
  <c r="DH1915" i="2"/>
  <c r="DH1916" i="2"/>
  <c r="DH1917" i="2"/>
  <c r="DH1918" i="2"/>
  <c r="DH1919" i="2"/>
  <c r="DH1920" i="2"/>
  <c r="DH1921" i="2"/>
  <c r="DH1922" i="2"/>
  <c r="DH1923" i="2"/>
  <c r="DH1924" i="2"/>
  <c r="DH1925" i="2"/>
  <c r="DH1926" i="2"/>
  <c r="DH1927" i="2"/>
  <c r="DH1928" i="2"/>
  <c r="DH1929" i="2"/>
  <c r="DH1930" i="2"/>
  <c r="DH1931" i="2"/>
  <c r="DH1932" i="2"/>
  <c r="DH1933" i="2"/>
  <c r="DH1934" i="2"/>
  <c r="DH1935" i="2"/>
  <c r="DH1936" i="2"/>
  <c r="DH1937" i="2"/>
  <c r="DH1938" i="2"/>
  <c r="DH1939" i="2"/>
  <c r="DH1940" i="2"/>
  <c r="DH1941" i="2"/>
  <c r="DH1942" i="2"/>
  <c r="DH1943" i="2"/>
  <c r="DH1944" i="2"/>
  <c r="DH1945" i="2"/>
  <c r="DH1946" i="2"/>
  <c r="DH1947" i="2"/>
  <c r="DH1948" i="2"/>
  <c r="DH1949" i="2"/>
  <c r="DH1950" i="2"/>
  <c r="DH1951" i="2"/>
  <c r="DH1952" i="2"/>
  <c r="DH1953" i="2"/>
  <c r="DH1954" i="2"/>
  <c r="DH1955" i="2"/>
  <c r="DH1956" i="2"/>
  <c r="DH1957" i="2"/>
  <c r="DH1958" i="2"/>
  <c r="DH1959" i="2"/>
  <c r="DH1960" i="2"/>
  <c r="DH1961" i="2"/>
  <c r="DH1962" i="2"/>
  <c r="DH1963" i="2"/>
  <c r="DH1964" i="2"/>
  <c r="DH1965" i="2"/>
  <c r="DH1966" i="2"/>
  <c r="DH1967" i="2"/>
  <c r="DH1968" i="2"/>
  <c r="DH1969" i="2"/>
  <c r="DH1970" i="2"/>
  <c r="DH1971" i="2"/>
  <c r="DH1972" i="2"/>
  <c r="DH1973" i="2"/>
  <c r="DH1974" i="2"/>
  <c r="DH1975" i="2"/>
  <c r="DH1976" i="2"/>
  <c r="DH1977" i="2"/>
  <c r="DH1978" i="2"/>
  <c r="DH1979" i="2"/>
  <c r="DH1980" i="2"/>
  <c r="DH1981" i="2"/>
  <c r="DH1982" i="2"/>
  <c r="DH1983" i="2"/>
  <c r="DH1984" i="2"/>
  <c r="DH1985" i="2"/>
  <c r="DH1986" i="2"/>
  <c r="DH1987" i="2"/>
  <c r="DH1988" i="2"/>
  <c r="DH1989" i="2"/>
  <c r="DH1990" i="2"/>
  <c r="DH1991" i="2"/>
  <c r="DH1992" i="2"/>
  <c r="DH1993" i="2"/>
  <c r="DH1994" i="2"/>
  <c r="DH1995" i="2"/>
  <c r="DH1996" i="2"/>
  <c r="DH1997" i="2"/>
  <c r="DH1998" i="2"/>
  <c r="DH1999" i="2"/>
  <c r="DH2000" i="2"/>
  <c r="DH2001" i="2"/>
  <c r="DH2002" i="2"/>
  <c r="DH2003" i="2"/>
  <c r="DH2004" i="2"/>
  <c r="DH2005" i="2"/>
  <c r="DH2006" i="2"/>
  <c r="DH2007" i="2"/>
  <c r="DH2008" i="2"/>
  <c r="DH2009" i="2"/>
  <c r="DH2010" i="2"/>
  <c r="DH2011" i="2"/>
  <c r="DH2012" i="2"/>
  <c r="DH2013" i="2"/>
  <c r="DH2014" i="2"/>
  <c r="DH2015" i="2"/>
  <c r="DH2016" i="2"/>
  <c r="DH2017" i="2"/>
  <c r="DH2018" i="2"/>
  <c r="DH2019" i="2"/>
  <c r="DH2020" i="2"/>
  <c r="DH2021" i="2"/>
  <c r="DH2022" i="2"/>
  <c r="DH2023" i="2"/>
  <c r="DH2024" i="2"/>
  <c r="DH2025" i="2"/>
  <c r="DH2026" i="2"/>
  <c r="DH2027" i="2"/>
  <c r="DH2028" i="2"/>
  <c r="DH2029" i="2"/>
  <c r="DH2030" i="2"/>
  <c r="DH2031" i="2"/>
  <c r="DH2032" i="2"/>
  <c r="DH2033" i="2"/>
  <c r="DH2034" i="2"/>
  <c r="DH2035" i="2"/>
  <c r="DH2036" i="2"/>
  <c r="DH2037" i="2"/>
  <c r="DH2038" i="2"/>
  <c r="DH2039" i="2"/>
  <c r="DH2040" i="2"/>
  <c r="DH2041" i="2"/>
  <c r="DH2042" i="2"/>
  <c r="DH2043" i="2"/>
  <c r="DH2044" i="2"/>
  <c r="DH2045" i="2"/>
  <c r="DH2046" i="2"/>
  <c r="DH2047" i="2"/>
  <c r="DH2048" i="2"/>
  <c r="DH2049" i="2"/>
  <c r="DH2050" i="2"/>
  <c r="DH2051" i="2"/>
  <c r="DH2052" i="2"/>
  <c r="DH2053" i="2"/>
  <c r="DH2054" i="2"/>
  <c r="DH2055" i="2"/>
  <c r="DH2056" i="2"/>
  <c r="DH2057" i="2"/>
  <c r="DH2058" i="2"/>
  <c r="DH2059" i="2"/>
  <c r="DH2060" i="2"/>
  <c r="DH2061" i="2"/>
  <c r="DH2062" i="2"/>
  <c r="DH2063" i="2"/>
  <c r="DH2064" i="2"/>
  <c r="DH2065" i="2"/>
  <c r="DH2066" i="2"/>
  <c r="DH2067" i="2"/>
  <c r="DH2068" i="2"/>
  <c r="DH2069" i="2"/>
  <c r="DH2070" i="2"/>
  <c r="DH2071" i="2"/>
  <c r="DH2072" i="2"/>
  <c r="DH2073" i="2"/>
  <c r="DH2074" i="2"/>
  <c r="DH2075" i="2"/>
  <c r="DH2076" i="2"/>
  <c r="DH2077" i="2"/>
  <c r="DH2078" i="2"/>
  <c r="DH2079" i="2"/>
  <c r="DH2080" i="2"/>
  <c r="DH2081" i="2"/>
  <c r="DH2082" i="2"/>
  <c r="DH2083" i="2"/>
  <c r="DH2084" i="2"/>
  <c r="DH2085" i="2"/>
  <c r="DH2086" i="2"/>
  <c r="DH2087" i="2"/>
  <c r="DH2088" i="2"/>
  <c r="DH2089" i="2"/>
  <c r="DH2090" i="2"/>
  <c r="DH2091" i="2"/>
  <c r="DH2092" i="2"/>
  <c r="DH2093" i="2"/>
  <c r="DH2094" i="2"/>
  <c r="DH2095" i="2"/>
  <c r="DH2096" i="2"/>
  <c r="DH2097" i="2"/>
  <c r="DH2098" i="2"/>
  <c r="DH2099" i="2"/>
  <c r="DH2100" i="2"/>
  <c r="DH2101" i="2"/>
  <c r="DH2102" i="2"/>
  <c r="DH2103" i="2"/>
  <c r="DH2104" i="2"/>
  <c r="DH2105" i="2"/>
  <c r="DH2106" i="2"/>
  <c r="DH2107" i="2"/>
  <c r="DH2108" i="2"/>
  <c r="DH2109" i="2"/>
  <c r="DH2110" i="2"/>
  <c r="DH2111" i="2"/>
  <c r="DH2112" i="2"/>
  <c r="DH2113" i="2"/>
  <c r="DH2114" i="2"/>
  <c r="DH2115" i="2"/>
  <c r="DH2116" i="2"/>
  <c r="DH2117" i="2"/>
  <c r="DH2118" i="2"/>
  <c r="DH2119" i="2"/>
  <c r="DH2120" i="2"/>
  <c r="DH2121" i="2"/>
  <c r="DH2122" i="2"/>
  <c r="DH2123" i="2"/>
  <c r="DH2124" i="2"/>
  <c r="DH2125" i="2"/>
  <c r="DH2126" i="2"/>
  <c r="DH2127" i="2"/>
  <c r="DH2128" i="2"/>
  <c r="DH2129" i="2"/>
  <c r="DH2130" i="2"/>
  <c r="DH2131" i="2"/>
  <c r="DH2132" i="2"/>
  <c r="DH2133" i="2"/>
  <c r="DH2134" i="2"/>
  <c r="DH2135" i="2"/>
  <c r="DH2136" i="2"/>
  <c r="DH2137" i="2"/>
  <c r="DH2138" i="2"/>
  <c r="DH2139" i="2"/>
  <c r="DH2140" i="2"/>
  <c r="DH2141" i="2"/>
  <c r="DH2142" i="2"/>
  <c r="DH2143" i="2"/>
  <c r="DH2144" i="2"/>
  <c r="DH2145" i="2"/>
  <c r="DH2146" i="2"/>
  <c r="DH2147" i="2"/>
  <c r="DH2148" i="2"/>
  <c r="DH2149" i="2"/>
  <c r="DH2150" i="2"/>
  <c r="DH2151" i="2"/>
  <c r="DH1884" i="2"/>
  <c r="DH1818" i="2"/>
  <c r="DH1819" i="2"/>
  <c r="DH1820" i="2"/>
  <c r="DH1821" i="2"/>
  <c r="DH1822" i="2"/>
  <c r="DH1823" i="2"/>
  <c r="DH1824" i="2"/>
  <c r="DH1825" i="2"/>
  <c r="DH1826" i="2"/>
  <c r="DH1827" i="2"/>
  <c r="DH1828" i="2"/>
  <c r="DH1829" i="2"/>
  <c r="DH1830" i="2"/>
  <c r="DH1831" i="2"/>
  <c r="DH1832" i="2"/>
  <c r="DH1833" i="2"/>
  <c r="DH1834" i="2"/>
  <c r="DH1835" i="2"/>
  <c r="DH1836" i="2"/>
  <c r="DH1837" i="2"/>
  <c r="DH1838" i="2"/>
  <c r="DH1839" i="2"/>
  <c r="DH1840" i="2"/>
  <c r="DH1841" i="2"/>
  <c r="DH1842" i="2"/>
  <c r="DH1843" i="2"/>
  <c r="DH1844" i="2"/>
  <c r="DH1845" i="2"/>
  <c r="DH1846" i="2"/>
  <c r="DH1847" i="2"/>
  <c r="DH1848" i="2"/>
  <c r="DH1849" i="2"/>
  <c r="DH1850" i="2"/>
  <c r="DH1851" i="2"/>
  <c r="DH1852" i="2"/>
  <c r="DH1853" i="2"/>
  <c r="DH1854" i="2"/>
  <c r="DH1855" i="2"/>
  <c r="DH1856" i="2"/>
  <c r="DH1857" i="2"/>
  <c r="DH1858" i="2"/>
  <c r="DH1859" i="2"/>
  <c r="DH1860" i="2"/>
  <c r="DH1861" i="2"/>
  <c r="DH1862" i="2"/>
  <c r="DH1863" i="2"/>
  <c r="DH1864" i="2"/>
  <c r="DH1865" i="2"/>
  <c r="DH1866" i="2"/>
  <c r="DH1867" i="2"/>
  <c r="DH1868" i="2"/>
  <c r="DH1869" i="2"/>
  <c r="DH1870" i="2"/>
  <c r="DH1871" i="2"/>
  <c r="DH1872" i="2"/>
  <c r="DH1873" i="2"/>
  <c r="DH1874" i="2"/>
  <c r="DH1875" i="2"/>
  <c r="DH1876" i="2"/>
  <c r="DH1877" i="2"/>
  <c r="DH1817" i="2"/>
  <c r="DH1743" i="2"/>
  <c r="DH1744" i="2"/>
  <c r="DH1745" i="2"/>
  <c r="DH1746" i="2"/>
  <c r="DH1747" i="2"/>
  <c r="DH1748" i="2"/>
  <c r="DH1749" i="2"/>
  <c r="DH1750" i="2"/>
  <c r="DH1751" i="2"/>
  <c r="DH1752" i="2"/>
  <c r="DH1753" i="2"/>
  <c r="DH1754" i="2"/>
  <c r="DH1755" i="2"/>
  <c r="DH1756" i="2"/>
  <c r="DH1757" i="2"/>
  <c r="DH1758" i="2"/>
  <c r="DH1759" i="2"/>
  <c r="DH1760" i="2"/>
  <c r="DH1761" i="2"/>
  <c r="DH1762" i="2"/>
  <c r="DH1763" i="2"/>
  <c r="DH1764" i="2"/>
  <c r="DH1765" i="2"/>
  <c r="DH1766" i="2"/>
  <c r="DH1767" i="2"/>
  <c r="DH1768" i="2"/>
  <c r="DH1769" i="2"/>
  <c r="DH1770" i="2"/>
  <c r="DH1771" i="2"/>
  <c r="DH1772" i="2"/>
  <c r="DH1773" i="2"/>
  <c r="DH1774" i="2"/>
  <c r="DH1775" i="2"/>
  <c r="DH1776" i="2"/>
  <c r="DH1777" i="2"/>
  <c r="DH1778" i="2"/>
  <c r="DH1779" i="2"/>
  <c r="DH1780" i="2"/>
  <c r="DH1781" i="2"/>
  <c r="DH1782" i="2"/>
  <c r="DH1783" i="2"/>
  <c r="DH1784" i="2"/>
  <c r="DH1785" i="2"/>
  <c r="DH1786" i="2"/>
  <c r="DH1787" i="2"/>
  <c r="DH1788" i="2"/>
  <c r="DH1789" i="2"/>
  <c r="DH1790" i="2"/>
  <c r="DH1791" i="2"/>
  <c r="DH1792" i="2"/>
  <c r="DH1793" i="2"/>
  <c r="DH1794" i="2"/>
  <c r="DH1795" i="2"/>
  <c r="DH1796" i="2"/>
  <c r="DH1797" i="2"/>
  <c r="DH1798" i="2"/>
  <c r="DH1799" i="2"/>
  <c r="DH1800" i="2"/>
  <c r="DH1742" i="2"/>
  <c r="DH1686" i="2"/>
  <c r="DH1687" i="2"/>
  <c r="DH1688" i="2"/>
  <c r="DH1689" i="2"/>
  <c r="DH1690" i="2"/>
  <c r="DH1691" i="2"/>
  <c r="DH1692" i="2"/>
  <c r="DH1693" i="2"/>
  <c r="DH1694" i="2"/>
  <c r="DH1695" i="2"/>
  <c r="DH1696" i="2"/>
  <c r="DH1697" i="2"/>
  <c r="DH1698" i="2"/>
  <c r="DH1699" i="2"/>
  <c r="DH1700" i="2"/>
  <c r="DH1701" i="2"/>
  <c r="DH1702" i="2"/>
  <c r="DH1703" i="2"/>
  <c r="DH1704" i="2"/>
  <c r="DH1705" i="2"/>
  <c r="DH1706" i="2"/>
  <c r="DH1707" i="2"/>
  <c r="DH1708" i="2"/>
  <c r="DH1709" i="2"/>
  <c r="DH1710" i="2"/>
  <c r="DH1711" i="2"/>
  <c r="DH1712" i="2"/>
  <c r="DH1713" i="2"/>
  <c r="DH1714" i="2"/>
  <c r="DH1715" i="2"/>
  <c r="DH1716" i="2"/>
  <c r="DH1717" i="2"/>
  <c r="DH1718" i="2"/>
  <c r="DH1719" i="2"/>
  <c r="DH1720" i="2"/>
  <c r="DH1685" i="2"/>
  <c r="DH1589" i="2"/>
  <c r="DH1443" i="2"/>
  <c r="DH1444" i="2"/>
  <c r="DH1445" i="2"/>
  <c r="DH1446" i="2"/>
  <c r="DH1447" i="2"/>
  <c r="DH1448" i="2"/>
  <c r="DH1449" i="2"/>
  <c r="DH1450" i="2"/>
  <c r="DH1451" i="2"/>
  <c r="DH1452" i="2"/>
  <c r="DH1453" i="2"/>
  <c r="DH1454" i="2"/>
  <c r="DH1455" i="2"/>
  <c r="DH1456" i="2"/>
  <c r="DH1457" i="2"/>
  <c r="DH1458" i="2"/>
  <c r="DH1459" i="2"/>
  <c r="DH1460" i="2"/>
  <c r="DH1461" i="2"/>
  <c r="DH1462" i="2"/>
  <c r="DH1463" i="2"/>
  <c r="DH1464" i="2"/>
  <c r="DH1465" i="2"/>
  <c r="DH1466" i="2"/>
  <c r="DH1467" i="2"/>
  <c r="DH1468" i="2"/>
  <c r="DH1469" i="2"/>
  <c r="DH1470" i="2"/>
  <c r="DH1471" i="2"/>
  <c r="DH1472" i="2"/>
  <c r="DH1473" i="2"/>
  <c r="DH1474" i="2"/>
  <c r="DH1475" i="2"/>
  <c r="DH1476" i="2"/>
  <c r="DH1477" i="2"/>
  <c r="DH1478" i="2"/>
  <c r="DH1479" i="2"/>
  <c r="DH1480" i="2"/>
  <c r="DH1481" i="2"/>
  <c r="DH1482" i="2"/>
  <c r="DH1483" i="2"/>
  <c r="DH1484" i="2"/>
  <c r="DH1485" i="2"/>
  <c r="DH1486" i="2"/>
  <c r="DH1487" i="2"/>
  <c r="DH1488" i="2"/>
  <c r="DH1489" i="2"/>
  <c r="DH1490" i="2"/>
  <c r="DH1491" i="2"/>
  <c r="DH1492" i="2"/>
  <c r="DH1493" i="2"/>
  <c r="DH1494" i="2"/>
  <c r="DH1495" i="2"/>
  <c r="DH1496" i="2"/>
  <c r="DH1497" i="2"/>
  <c r="DH1498" i="2"/>
  <c r="DH1499" i="2"/>
  <c r="DH1500" i="2"/>
  <c r="DH1501" i="2"/>
  <c r="DH1502" i="2"/>
  <c r="DH1503" i="2"/>
  <c r="DH1504" i="2"/>
  <c r="DH1505" i="2"/>
  <c r="DH1506" i="2"/>
  <c r="DH1507" i="2"/>
  <c r="DH1508" i="2"/>
  <c r="DH1509" i="2"/>
  <c r="DH1510" i="2"/>
  <c r="DH1511" i="2"/>
  <c r="DH1512" i="2"/>
  <c r="DH1513" i="2"/>
  <c r="DH1514" i="2"/>
  <c r="DH1515" i="2"/>
  <c r="DH1516" i="2"/>
  <c r="DH1517" i="2"/>
  <c r="DH1518" i="2"/>
  <c r="DH1519" i="2"/>
  <c r="DH1520" i="2"/>
  <c r="DH1521" i="2"/>
  <c r="DH1522" i="2"/>
  <c r="DH1523" i="2"/>
  <c r="DH1524" i="2"/>
  <c r="DH1525" i="2"/>
  <c r="DH1526" i="2"/>
  <c r="DH1527" i="2"/>
  <c r="DH1528" i="2"/>
  <c r="DH1529" i="2"/>
  <c r="DH1530" i="2"/>
  <c r="DH1531" i="2"/>
  <c r="DH1532" i="2"/>
  <c r="DH1533" i="2"/>
  <c r="DH1534" i="2"/>
  <c r="DH1535" i="2"/>
  <c r="DH1536" i="2"/>
  <c r="DH1537" i="2"/>
  <c r="DH1538" i="2"/>
  <c r="DH1539" i="2"/>
  <c r="DH1540" i="2"/>
  <c r="DH1541" i="2"/>
  <c r="DH1542" i="2"/>
  <c r="DH1543" i="2"/>
  <c r="DH1544" i="2"/>
  <c r="DH1545" i="2"/>
  <c r="DH1546" i="2"/>
  <c r="DH1547" i="2"/>
  <c r="DH1548" i="2"/>
  <c r="DH1549" i="2"/>
  <c r="DH1550" i="2"/>
  <c r="DH1551" i="2"/>
  <c r="DH1552" i="2"/>
  <c r="DH1553" i="2"/>
  <c r="DH1554" i="2"/>
  <c r="DH1555" i="2"/>
  <c r="DH1556" i="2"/>
  <c r="DH1557" i="2"/>
  <c r="DH1558" i="2"/>
  <c r="DH1559" i="2"/>
  <c r="DH1560" i="2"/>
  <c r="DH1561" i="2"/>
  <c r="DH1562" i="2"/>
  <c r="DH1563" i="2"/>
  <c r="DH1564" i="2"/>
  <c r="DH1565" i="2"/>
  <c r="DH1566" i="2"/>
  <c r="DH1567" i="2"/>
  <c r="DH1568" i="2"/>
  <c r="DH1569" i="2"/>
  <c r="DH1570" i="2"/>
  <c r="DH1571" i="2"/>
  <c r="DH1572" i="2"/>
  <c r="DH1573" i="2"/>
  <c r="DH1574" i="2"/>
  <c r="DH1575" i="2"/>
  <c r="DH1576" i="2"/>
  <c r="DH1577" i="2"/>
  <c r="DH1578" i="2"/>
  <c r="DH1579" i="2"/>
  <c r="DH1580" i="2"/>
  <c r="DH1581" i="2"/>
  <c r="DH1582" i="2"/>
  <c r="DH1583" i="2"/>
  <c r="DH1584" i="2"/>
  <c r="DH1585" i="2"/>
  <c r="DH1586" i="2"/>
  <c r="DH1587" i="2"/>
  <c r="DH1588" i="2"/>
  <c r="DH1590" i="2"/>
  <c r="DH1591" i="2"/>
  <c r="DH1592" i="2"/>
  <c r="DH1593" i="2"/>
  <c r="DH1594" i="2"/>
  <c r="DH1595" i="2"/>
  <c r="DH1596" i="2"/>
  <c r="DH1597" i="2"/>
  <c r="DH1598" i="2"/>
  <c r="DH1599" i="2"/>
  <c r="DH1600" i="2"/>
  <c r="DH1601" i="2"/>
  <c r="DH1602" i="2"/>
  <c r="DH1603" i="2"/>
  <c r="DH1604" i="2"/>
  <c r="DH1605" i="2"/>
  <c r="DH1606" i="2"/>
  <c r="DH1607" i="2"/>
  <c r="DH1608" i="2"/>
  <c r="DH1609" i="2"/>
  <c r="DH1610" i="2"/>
  <c r="DH1611" i="2"/>
  <c r="DH1612" i="2"/>
  <c r="DH1613" i="2"/>
  <c r="DH1614" i="2"/>
  <c r="DH1615" i="2"/>
  <c r="DH1616" i="2"/>
  <c r="DH1617" i="2"/>
  <c r="DH1618" i="2"/>
  <c r="DH1619" i="2"/>
  <c r="DH1620" i="2"/>
  <c r="DH1442" i="2"/>
  <c r="DH1083" i="2"/>
  <c r="DH1084" i="2"/>
  <c r="DH1085" i="2"/>
  <c r="DH1086" i="2"/>
  <c r="DH1087" i="2"/>
  <c r="DH1088" i="2"/>
  <c r="DH1089" i="2"/>
  <c r="DH1090" i="2"/>
  <c r="DH1091" i="2"/>
  <c r="DH1092" i="2"/>
  <c r="DH1093" i="2"/>
  <c r="DH1094" i="2"/>
  <c r="DH1095" i="2"/>
  <c r="DH1096" i="2"/>
  <c r="DH1097" i="2"/>
  <c r="DH1098" i="2"/>
  <c r="DH1099" i="2"/>
  <c r="DH1100" i="2"/>
  <c r="DH1101" i="2"/>
  <c r="DH1102" i="2"/>
  <c r="DH1103" i="2"/>
  <c r="DH1104" i="2"/>
  <c r="DH1105" i="2"/>
  <c r="DH1106" i="2"/>
  <c r="DH1107" i="2"/>
  <c r="DH1108" i="2"/>
  <c r="DH1109" i="2"/>
  <c r="DH1110" i="2"/>
  <c r="DH1111" i="2"/>
  <c r="DH1112" i="2"/>
  <c r="DH1113" i="2"/>
  <c r="DH1114" i="2"/>
  <c r="DH1115" i="2"/>
  <c r="DH1116" i="2"/>
  <c r="DH1117" i="2"/>
  <c r="DH1118" i="2"/>
  <c r="DH1119" i="2"/>
  <c r="DH1120" i="2"/>
  <c r="DH1121" i="2"/>
  <c r="DH1122" i="2"/>
  <c r="DH1123" i="2"/>
  <c r="DH1124" i="2"/>
  <c r="DH1125" i="2"/>
  <c r="DH1126" i="2"/>
  <c r="DH1127" i="2"/>
  <c r="DH1128" i="2"/>
  <c r="DH1129" i="2"/>
  <c r="DH1130" i="2"/>
  <c r="DH1131" i="2"/>
  <c r="DH1132" i="2"/>
  <c r="DH1133" i="2"/>
  <c r="DH1134" i="2"/>
  <c r="DH1135" i="2"/>
  <c r="DH1136" i="2"/>
  <c r="DH1137" i="2"/>
  <c r="DH1138" i="2"/>
  <c r="DH1139" i="2"/>
  <c r="DH1140" i="2"/>
  <c r="DH1141" i="2"/>
  <c r="DH1142" i="2"/>
  <c r="DH1143" i="2"/>
  <c r="DH1144" i="2"/>
  <c r="DH1145" i="2"/>
  <c r="DH1146" i="2"/>
  <c r="DH1147" i="2"/>
  <c r="DH1148" i="2"/>
  <c r="DH1149" i="2"/>
  <c r="DH1150" i="2"/>
  <c r="DH1151" i="2"/>
  <c r="DH1152" i="2"/>
  <c r="DH1153" i="2"/>
  <c r="DH1154" i="2"/>
  <c r="DH1155" i="2"/>
  <c r="DH1156" i="2"/>
  <c r="DH1157" i="2"/>
  <c r="DH1158" i="2"/>
  <c r="DH1159" i="2"/>
  <c r="DH1160" i="2"/>
  <c r="DH1161" i="2"/>
  <c r="DH1162" i="2"/>
  <c r="DH1163" i="2"/>
  <c r="DH1164" i="2"/>
  <c r="DH1165" i="2"/>
  <c r="DH1166" i="2"/>
  <c r="DH1167" i="2"/>
  <c r="DH1168" i="2"/>
  <c r="DH1169" i="2"/>
  <c r="DH1170" i="2"/>
  <c r="DH1171" i="2"/>
  <c r="DH1172" i="2"/>
  <c r="DH1173" i="2"/>
  <c r="DH1174" i="2"/>
  <c r="DH1175" i="2"/>
  <c r="DH1176" i="2"/>
  <c r="DH1177" i="2"/>
  <c r="DH1178" i="2"/>
  <c r="DH1179" i="2"/>
  <c r="DH1180" i="2"/>
  <c r="DH1181" i="2"/>
  <c r="DH1182" i="2"/>
  <c r="DH1183" i="2"/>
  <c r="DH1184" i="2"/>
  <c r="DH1185" i="2"/>
  <c r="DH1186" i="2"/>
  <c r="DH1187" i="2"/>
  <c r="DH1188" i="2"/>
  <c r="DH1189" i="2"/>
  <c r="DH1190" i="2"/>
  <c r="DH1191" i="2"/>
  <c r="DH1192" i="2"/>
  <c r="DH1193" i="2"/>
  <c r="DH1194" i="2"/>
  <c r="DH1195" i="2"/>
  <c r="DH1196" i="2"/>
  <c r="DH1197" i="2"/>
  <c r="DH1198" i="2"/>
  <c r="DH1199" i="2"/>
  <c r="DH1200" i="2"/>
  <c r="DH1201" i="2"/>
  <c r="DH1202" i="2"/>
  <c r="DH1203" i="2"/>
  <c r="DH1204" i="2"/>
  <c r="DH1205" i="2"/>
  <c r="DH1206" i="2"/>
  <c r="DH1207" i="2"/>
  <c r="DH1208" i="2"/>
  <c r="DH1209" i="2"/>
  <c r="DH1210" i="2"/>
  <c r="DH1211" i="2"/>
  <c r="DH1212" i="2"/>
  <c r="DH1213" i="2"/>
  <c r="DH1214" i="2"/>
  <c r="DH1215" i="2"/>
  <c r="DH1216" i="2"/>
  <c r="DH1217" i="2"/>
  <c r="DH1218" i="2"/>
  <c r="DH1219" i="2"/>
  <c r="DH1220" i="2"/>
  <c r="DH1221" i="2"/>
  <c r="DH1222" i="2"/>
  <c r="DH1223" i="2"/>
  <c r="DH1224" i="2"/>
  <c r="DH1225" i="2"/>
  <c r="DH1226" i="2"/>
  <c r="DH1227" i="2"/>
  <c r="DH1228" i="2"/>
  <c r="DH1229" i="2"/>
  <c r="DH1230" i="2"/>
  <c r="DH1231" i="2"/>
  <c r="DH1232" i="2"/>
  <c r="DH1233" i="2"/>
  <c r="DH1234" i="2"/>
  <c r="DH1235" i="2"/>
  <c r="DH1236" i="2"/>
  <c r="DH1237" i="2"/>
  <c r="DH1238" i="2"/>
  <c r="DH1239" i="2"/>
  <c r="DH1240" i="2"/>
  <c r="DH1241" i="2"/>
  <c r="DH1242" i="2"/>
  <c r="DH1243" i="2"/>
  <c r="DH1244" i="2"/>
  <c r="DH1245" i="2"/>
  <c r="DH1246" i="2"/>
  <c r="DH1247" i="2"/>
  <c r="DH1248" i="2"/>
  <c r="DH1249" i="2"/>
  <c r="DH1250" i="2"/>
  <c r="DH1251" i="2"/>
  <c r="DH1252" i="2"/>
  <c r="DH1253" i="2"/>
  <c r="DH1254" i="2"/>
  <c r="DH1255" i="2"/>
  <c r="DH1256" i="2"/>
  <c r="DH1257" i="2"/>
  <c r="DH1258" i="2"/>
  <c r="DH1259" i="2"/>
  <c r="DH1260" i="2"/>
  <c r="DH1261" i="2"/>
  <c r="DH1262" i="2"/>
  <c r="DH1263" i="2"/>
  <c r="DH1264" i="2"/>
  <c r="DH1265" i="2"/>
  <c r="DH1266" i="2"/>
  <c r="DH1267" i="2"/>
  <c r="DH1268" i="2"/>
  <c r="DH1269" i="2"/>
  <c r="DH1270" i="2"/>
  <c r="DH1271" i="2"/>
  <c r="DH1272" i="2"/>
  <c r="DH1273" i="2"/>
  <c r="DH1274" i="2"/>
  <c r="DH1275" i="2"/>
  <c r="DH1276" i="2"/>
  <c r="DH1277" i="2"/>
  <c r="DH1278" i="2"/>
  <c r="DH1279" i="2"/>
  <c r="DH1280" i="2"/>
  <c r="DH1281" i="2"/>
  <c r="DH1282" i="2"/>
  <c r="DH1283" i="2"/>
  <c r="DH1284" i="2"/>
  <c r="DH1285" i="2"/>
  <c r="DH1286" i="2"/>
  <c r="DH1287" i="2"/>
  <c r="DH1288" i="2"/>
  <c r="DH1289" i="2"/>
  <c r="DH1290" i="2"/>
  <c r="DH1291" i="2"/>
  <c r="DH1292" i="2"/>
  <c r="DH1293" i="2"/>
  <c r="DH1294" i="2"/>
  <c r="DH1295" i="2"/>
  <c r="DH1296" i="2"/>
  <c r="DH1297" i="2"/>
  <c r="DH1298" i="2"/>
  <c r="DH1299" i="2"/>
  <c r="DH1300" i="2"/>
  <c r="DH1301" i="2"/>
  <c r="DH1302" i="2"/>
  <c r="DH1303" i="2"/>
  <c r="DH1304" i="2"/>
  <c r="DH1305" i="2"/>
  <c r="DH1306" i="2"/>
  <c r="DH1307" i="2"/>
  <c r="DH1308" i="2"/>
  <c r="DH1309" i="2"/>
  <c r="DH1310" i="2"/>
  <c r="DH1311" i="2"/>
  <c r="DH1312" i="2"/>
  <c r="DH1313" i="2"/>
  <c r="DH1314" i="2"/>
  <c r="DH1315" i="2"/>
  <c r="DH1316" i="2"/>
  <c r="DH1317" i="2"/>
  <c r="DH1318" i="2"/>
  <c r="DH1319" i="2"/>
  <c r="DH1320" i="2"/>
  <c r="DH1321" i="2"/>
  <c r="DH1322" i="2"/>
  <c r="DH1323" i="2"/>
  <c r="DH1324" i="2"/>
  <c r="DH1325" i="2"/>
  <c r="DH1326" i="2"/>
  <c r="DH1327" i="2"/>
  <c r="DH1328" i="2"/>
  <c r="DH1329" i="2"/>
  <c r="DH1330" i="2"/>
  <c r="DH1331" i="2"/>
  <c r="DH1332" i="2"/>
  <c r="DH1333" i="2"/>
  <c r="DH1334" i="2"/>
  <c r="DH1335" i="2"/>
  <c r="DH1336" i="2"/>
  <c r="DH1337" i="2"/>
  <c r="DH1338" i="2"/>
  <c r="DH1339" i="2"/>
  <c r="DH1340" i="2"/>
  <c r="DH1341" i="2"/>
  <c r="DH1342" i="2"/>
  <c r="DH1343" i="2"/>
  <c r="DH1344" i="2"/>
  <c r="DH1345" i="2"/>
  <c r="DH1346" i="2"/>
  <c r="DH1347" i="2"/>
  <c r="DH1348" i="2"/>
  <c r="DH1349" i="2"/>
  <c r="DH1350" i="2"/>
  <c r="DH1351" i="2"/>
  <c r="DH1352" i="2"/>
  <c r="DH1353" i="2"/>
  <c r="DH1354" i="2"/>
  <c r="DH1355" i="2"/>
  <c r="DH1356" i="2"/>
  <c r="DH1357" i="2"/>
  <c r="DH1358" i="2"/>
  <c r="DH1359" i="2"/>
  <c r="DH1360" i="2"/>
  <c r="DH1361" i="2"/>
  <c r="DH1362" i="2"/>
  <c r="DH1363" i="2"/>
  <c r="DH1364" i="2"/>
  <c r="DH1365" i="2"/>
  <c r="DH1366" i="2"/>
  <c r="DH1367" i="2"/>
  <c r="DH1368" i="2"/>
  <c r="DH1369" i="2"/>
  <c r="DH1370" i="2"/>
  <c r="DH1371" i="2"/>
  <c r="DH1372" i="2"/>
  <c r="DH1373" i="2"/>
  <c r="DH1374" i="2"/>
  <c r="DH1082" i="2"/>
  <c r="DH969" i="2"/>
  <c r="DH970" i="2"/>
  <c r="DH971" i="2"/>
  <c r="DH972" i="2"/>
  <c r="DH973" i="2"/>
  <c r="DH974" i="2"/>
  <c r="DH975" i="2"/>
  <c r="DH976" i="2"/>
  <c r="DH977" i="2"/>
  <c r="DH978" i="2"/>
  <c r="DH979" i="2"/>
  <c r="DH980" i="2"/>
  <c r="DH981" i="2"/>
  <c r="DH982" i="2"/>
  <c r="DH983" i="2"/>
  <c r="DH984" i="2"/>
  <c r="DH985" i="2"/>
  <c r="DH986" i="2"/>
  <c r="DH987" i="2"/>
  <c r="DH988" i="2"/>
  <c r="DH989" i="2"/>
  <c r="DH990" i="2"/>
  <c r="DH991" i="2"/>
  <c r="DH992" i="2"/>
  <c r="DH993" i="2"/>
  <c r="DH994" i="2"/>
  <c r="DH995" i="2"/>
  <c r="DH996" i="2"/>
  <c r="DH997" i="2"/>
  <c r="DH998" i="2"/>
  <c r="DH999" i="2"/>
  <c r="DH1000" i="2"/>
  <c r="DH1001" i="2"/>
  <c r="DH1002" i="2"/>
  <c r="DH1003" i="2"/>
  <c r="DH1004" i="2"/>
  <c r="DH1005" i="2"/>
  <c r="DH1006" i="2"/>
  <c r="DH1007" i="2"/>
  <c r="DH1008" i="2"/>
  <c r="DH1009" i="2"/>
  <c r="DH1010" i="2"/>
  <c r="DH1011" i="2"/>
  <c r="DH1012" i="2"/>
  <c r="DH1013" i="2"/>
  <c r="DH1014" i="2"/>
  <c r="DH1015" i="2"/>
  <c r="DH1016" i="2"/>
  <c r="DH1017" i="2"/>
  <c r="DH1018" i="2"/>
  <c r="DH1019" i="2"/>
  <c r="DH1020" i="2"/>
  <c r="DH1021" i="2"/>
  <c r="DH1022" i="2"/>
  <c r="DH1023" i="2"/>
  <c r="DH1024" i="2"/>
  <c r="DH1025" i="2"/>
  <c r="DH1026" i="2"/>
  <c r="DH1027" i="2"/>
  <c r="DH1028" i="2"/>
  <c r="DH1029" i="2"/>
  <c r="DH1030" i="2"/>
  <c r="DH1031" i="2"/>
  <c r="DH1032" i="2"/>
  <c r="DH1033" i="2"/>
  <c r="DH1034" i="2"/>
  <c r="DH1035" i="2"/>
  <c r="DH1036" i="2"/>
  <c r="DH1037" i="2"/>
  <c r="DH1038" i="2"/>
  <c r="DH1039" i="2"/>
  <c r="DH1040" i="2"/>
  <c r="DH1041" i="2"/>
  <c r="DH1042" i="2"/>
  <c r="DH1043" i="2"/>
  <c r="DH1044" i="2"/>
  <c r="DH1045" i="2"/>
  <c r="DH1046" i="2"/>
  <c r="DH1047" i="2"/>
  <c r="DH1048" i="2"/>
  <c r="DH1049" i="2"/>
  <c r="DH968" i="2"/>
  <c r="DH927" i="2"/>
  <c r="DH928" i="2"/>
  <c r="DH929" i="2"/>
  <c r="DH930" i="2"/>
  <c r="DH931" i="2"/>
  <c r="DH932" i="2"/>
  <c r="DH933" i="2"/>
  <c r="DH934" i="2"/>
  <c r="DH935" i="2"/>
  <c r="DH936" i="2"/>
  <c r="DH937" i="2"/>
  <c r="DH938" i="2"/>
  <c r="DH939" i="2"/>
  <c r="DH940" i="2"/>
  <c r="DH926" i="2"/>
  <c r="DH803" i="2"/>
  <c r="DH804" i="2"/>
  <c r="DH805" i="2"/>
  <c r="DH806" i="2"/>
  <c r="DH807" i="2"/>
  <c r="DH808" i="2"/>
  <c r="DH809" i="2"/>
  <c r="DH810" i="2"/>
  <c r="DH811" i="2"/>
  <c r="DH812" i="2"/>
  <c r="DH813" i="2"/>
  <c r="DH814" i="2"/>
  <c r="DH815" i="2"/>
  <c r="DH816" i="2"/>
  <c r="DH817" i="2"/>
  <c r="DH818" i="2"/>
  <c r="DH819" i="2"/>
  <c r="DH820" i="2"/>
  <c r="DH821" i="2"/>
  <c r="DH822" i="2"/>
  <c r="DH823" i="2"/>
  <c r="DH824" i="2"/>
  <c r="DH825" i="2"/>
  <c r="DH826" i="2"/>
  <c r="DH827" i="2"/>
  <c r="DH828" i="2"/>
  <c r="DH829" i="2"/>
  <c r="DH830" i="2"/>
  <c r="DH831" i="2"/>
  <c r="DH832" i="2"/>
  <c r="DH833" i="2"/>
  <c r="DH834" i="2"/>
  <c r="DH835" i="2"/>
  <c r="DH836" i="2"/>
  <c r="DH837" i="2"/>
  <c r="DH838" i="2"/>
  <c r="DH839" i="2"/>
  <c r="DH840" i="2"/>
  <c r="DH841" i="2"/>
  <c r="DH842" i="2"/>
  <c r="DH843" i="2"/>
  <c r="DH844" i="2"/>
  <c r="DH845" i="2"/>
  <c r="DH846" i="2"/>
  <c r="DH847" i="2"/>
  <c r="DH848" i="2"/>
  <c r="DH849" i="2"/>
  <c r="DH850" i="2"/>
  <c r="DH851" i="2"/>
  <c r="DH852" i="2"/>
  <c r="DH853" i="2"/>
  <c r="DH854" i="2"/>
  <c r="DH855" i="2"/>
  <c r="DH663" i="2"/>
  <c r="DH664" i="2"/>
  <c r="DH665" i="2"/>
  <c r="DH666" i="2"/>
  <c r="DH667" i="2"/>
  <c r="DH668" i="2"/>
  <c r="DH669" i="2"/>
  <c r="DH670" i="2"/>
  <c r="DH671" i="2"/>
  <c r="DH672" i="2"/>
  <c r="DH673" i="2"/>
  <c r="DH674" i="2"/>
  <c r="DH675" i="2"/>
  <c r="DH676" i="2"/>
  <c r="DH677" i="2"/>
  <c r="DH678" i="2"/>
  <c r="DH679" i="2"/>
  <c r="DH680" i="2"/>
  <c r="DH681" i="2"/>
  <c r="DH682" i="2"/>
  <c r="DH683" i="2"/>
  <c r="DH684" i="2"/>
  <c r="DH685" i="2"/>
  <c r="DH686" i="2"/>
  <c r="DH687" i="2"/>
  <c r="DH688" i="2"/>
  <c r="DH689" i="2"/>
  <c r="DH690" i="2"/>
  <c r="DH691" i="2"/>
  <c r="DH692" i="2"/>
  <c r="DH693" i="2"/>
  <c r="DH694" i="2"/>
  <c r="DH695" i="2"/>
  <c r="DH696" i="2"/>
  <c r="DH697" i="2"/>
  <c r="DH698" i="2"/>
  <c r="DH699" i="2"/>
  <c r="DH700" i="2"/>
  <c r="DH701" i="2"/>
  <c r="DH702" i="2"/>
  <c r="DH703" i="2"/>
  <c r="DH704" i="2"/>
  <c r="DH705" i="2"/>
  <c r="DH706" i="2"/>
  <c r="DH707" i="2"/>
  <c r="DH708" i="2"/>
  <c r="DH709" i="2"/>
  <c r="DH710" i="2"/>
  <c r="DH711" i="2"/>
  <c r="DH712" i="2"/>
  <c r="DH713" i="2"/>
  <c r="DH714" i="2"/>
  <c r="DH715" i="2"/>
  <c r="DH716" i="2"/>
  <c r="DH717" i="2"/>
  <c r="DH718" i="2"/>
  <c r="DH719" i="2"/>
  <c r="DH720" i="2"/>
  <c r="DH721" i="2"/>
  <c r="DH722" i="2"/>
  <c r="DH723" i="2"/>
  <c r="DH724" i="2"/>
  <c r="DH725" i="2"/>
  <c r="DH726" i="2"/>
  <c r="DH727" i="2"/>
  <c r="DH728" i="2"/>
  <c r="DH729" i="2"/>
  <c r="DH730" i="2"/>
  <c r="DH731" i="2"/>
  <c r="DH732" i="2"/>
  <c r="DH733" i="2"/>
  <c r="DH734" i="2"/>
  <c r="DH735" i="2"/>
  <c r="DH736" i="2"/>
  <c r="DH737" i="2"/>
  <c r="DH738" i="2"/>
  <c r="DH739" i="2"/>
  <c r="DH740" i="2"/>
  <c r="DH741" i="2"/>
  <c r="DH742" i="2"/>
  <c r="DH743" i="2"/>
  <c r="DH744" i="2"/>
  <c r="DH745" i="2"/>
  <c r="DH746" i="2"/>
  <c r="DH747" i="2"/>
  <c r="DH748" i="2"/>
  <c r="DH749" i="2"/>
  <c r="DH750" i="2"/>
  <c r="DH751" i="2"/>
  <c r="DH752" i="2"/>
  <c r="DH753" i="2"/>
  <c r="DH754" i="2"/>
  <c r="DH755" i="2"/>
  <c r="DH756" i="2"/>
  <c r="DH757" i="2"/>
  <c r="DH758" i="2"/>
  <c r="DH759" i="2"/>
  <c r="DH760" i="2"/>
  <c r="DH761" i="2"/>
  <c r="DH762" i="2"/>
  <c r="DH763" i="2"/>
  <c r="DH764" i="2"/>
  <c r="DH765" i="2"/>
  <c r="DH766" i="2"/>
  <c r="DH767" i="2"/>
  <c r="DH768" i="2"/>
  <c r="DH769" i="2"/>
  <c r="DH770" i="2"/>
  <c r="DH771" i="2"/>
  <c r="DH772" i="2"/>
  <c r="DH773" i="2"/>
  <c r="DH774" i="2"/>
  <c r="DH775" i="2"/>
  <c r="DH776" i="2"/>
  <c r="DH777" i="2"/>
  <c r="DH778" i="2"/>
  <c r="DH779" i="2"/>
  <c r="DH780" i="2"/>
  <c r="DH781" i="2"/>
  <c r="DH782" i="2"/>
  <c r="DH783" i="2"/>
  <c r="DH784" i="2"/>
  <c r="DH785" i="2"/>
  <c r="DH786" i="2"/>
  <c r="DH787" i="2"/>
  <c r="DH788" i="2"/>
  <c r="DH789" i="2"/>
  <c r="DH790" i="2"/>
  <c r="DH791" i="2"/>
  <c r="DH792" i="2"/>
  <c r="DH793" i="2"/>
  <c r="DH794" i="2"/>
  <c r="DH795" i="2"/>
  <c r="DH796" i="2"/>
  <c r="DH797" i="2"/>
  <c r="DH798" i="2"/>
  <c r="DH799" i="2"/>
  <c r="DH800" i="2"/>
  <c r="DH801" i="2"/>
  <c r="DH802" i="2"/>
  <c r="DH662" i="2"/>
  <c r="DH514" i="2"/>
  <c r="DH515" i="2"/>
  <c r="DH516" i="2"/>
  <c r="DH517" i="2"/>
  <c r="DH518" i="2"/>
  <c r="DH519" i="2"/>
  <c r="DH520" i="2"/>
  <c r="DH521" i="2"/>
  <c r="DH522" i="2"/>
  <c r="DH523" i="2"/>
  <c r="DH524" i="2"/>
  <c r="DH525" i="2"/>
  <c r="DH526" i="2"/>
  <c r="DH527" i="2"/>
  <c r="DH528" i="2"/>
  <c r="DH529" i="2"/>
  <c r="DH530" i="2"/>
  <c r="DH531" i="2"/>
  <c r="DH532" i="2"/>
  <c r="DH533" i="2"/>
  <c r="DH534" i="2"/>
  <c r="DH535" i="2"/>
  <c r="DH536" i="2"/>
  <c r="DH537" i="2"/>
  <c r="DH538" i="2"/>
  <c r="DH539" i="2"/>
  <c r="DH540" i="2"/>
  <c r="DH541" i="2"/>
  <c r="DH542" i="2"/>
  <c r="DH543" i="2"/>
  <c r="DH544" i="2"/>
  <c r="DH545" i="2"/>
  <c r="DH546" i="2"/>
  <c r="DH547" i="2"/>
  <c r="DH548" i="2"/>
  <c r="DH549" i="2"/>
  <c r="DH550" i="2"/>
  <c r="DH551" i="2"/>
  <c r="DH552" i="2"/>
  <c r="DH553" i="2"/>
  <c r="DH554" i="2"/>
  <c r="DH555" i="2"/>
  <c r="DH556" i="2"/>
  <c r="DH557" i="2"/>
  <c r="DH558" i="2"/>
  <c r="DH559" i="2"/>
  <c r="DH560" i="2"/>
  <c r="DH561" i="2"/>
  <c r="DH562" i="2"/>
  <c r="DH563" i="2"/>
  <c r="DH564" i="2"/>
  <c r="DH565" i="2"/>
  <c r="DH566" i="2"/>
  <c r="DH567" i="2"/>
  <c r="DH568" i="2"/>
  <c r="DH569" i="2"/>
  <c r="DH570" i="2"/>
  <c r="DH571" i="2"/>
  <c r="DH572" i="2"/>
  <c r="DH573" i="2"/>
  <c r="DH574" i="2"/>
  <c r="DH575" i="2"/>
  <c r="DH576" i="2"/>
  <c r="DH577" i="2"/>
  <c r="DH578" i="2"/>
  <c r="DH579" i="2"/>
  <c r="DH580" i="2"/>
  <c r="DH581" i="2"/>
  <c r="DH582" i="2"/>
  <c r="DH583" i="2"/>
  <c r="DH584" i="2"/>
  <c r="DH585" i="2"/>
  <c r="DH586" i="2"/>
  <c r="DH587" i="2"/>
  <c r="DH588" i="2"/>
  <c r="DH589" i="2"/>
  <c r="DH590" i="2"/>
  <c r="DH591" i="2"/>
  <c r="DH592" i="2"/>
  <c r="DH593" i="2"/>
  <c r="DH594" i="2"/>
  <c r="DH595" i="2"/>
  <c r="DH596" i="2"/>
  <c r="DH597" i="2"/>
  <c r="DH598" i="2"/>
  <c r="DH599" i="2"/>
  <c r="DH600" i="2"/>
  <c r="DH601" i="2"/>
  <c r="DH602" i="2"/>
  <c r="DH603" i="2"/>
  <c r="DH604" i="2"/>
  <c r="DH605" i="2"/>
  <c r="DH606" i="2"/>
  <c r="DH607" i="2"/>
  <c r="DH608" i="2"/>
  <c r="DH609" i="2"/>
  <c r="DH610" i="2"/>
  <c r="DH611" i="2"/>
  <c r="DH612" i="2"/>
  <c r="DH613" i="2"/>
  <c r="DH614" i="2"/>
  <c r="DH615" i="2"/>
  <c r="DH616" i="2"/>
  <c r="DH617" i="2"/>
  <c r="DH618" i="2"/>
  <c r="DH619" i="2"/>
  <c r="DH620" i="2"/>
  <c r="DH621" i="2"/>
  <c r="DH622" i="2"/>
  <c r="DH623" i="2"/>
  <c r="DH624" i="2"/>
  <c r="DH625" i="2"/>
  <c r="DH626" i="2"/>
  <c r="DH627" i="2"/>
  <c r="DH628" i="2"/>
  <c r="DH629" i="2"/>
  <c r="DH630" i="2"/>
  <c r="DH631" i="2"/>
  <c r="DH632" i="2"/>
  <c r="DH633" i="2"/>
  <c r="DH634" i="2"/>
  <c r="DH635" i="2"/>
  <c r="DH636" i="2"/>
  <c r="DH637" i="2"/>
  <c r="DH638" i="2"/>
  <c r="DH478" i="2"/>
  <c r="DH479" i="2"/>
  <c r="DH480" i="2"/>
  <c r="DH481" i="2"/>
  <c r="DH482" i="2"/>
  <c r="DH483" i="2"/>
  <c r="DH484" i="2"/>
  <c r="DH485" i="2"/>
  <c r="DH486" i="2"/>
  <c r="DH487" i="2"/>
  <c r="DH488" i="2"/>
  <c r="DH477" i="2"/>
  <c r="DH401" i="2"/>
  <c r="DH402" i="2"/>
  <c r="DH403" i="2"/>
  <c r="DH404" i="2"/>
  <c r="DH405" i="2"/>
  <c r="DH406" i="2"/>
  <c r="DH407" i="2"/>
  <c r="DH408" i="2"/>
  <c r="DH409" i="2"/>
  <c r="DH410" i="2"/>
  <c r="DH411" i="2"/>
  <c r="DH412" i="2"/>
  <c r="DH413" i="2"/>
  <c r="DH414" i="2"/>
  <c r="DH415" i="2"/>
  <c r="DH416" i="2"/>
  <c r="DH417" i="2"/>
  <c r="DH418" i="2"/>
  <c r="DH419" i="2"/>
  <c r="DH420" i="2"/>
  <c r="DH421" i="2"/>
  <c r="DH422" i="2"/>
  <c r="DH423" i="2"/>
  <c r="DH424" i="2"/>
  <c r="DH425" i="2"/>
  <c r="DH426" i="2"/>
  <c r="DH427" i="2"/>
  <c r="DH428" i="2"/>
  <c r="DH429" i="2"/>
  <c r="DH430" i="2"/>
  <c r="DH431" i="2"/>
  <c r="DH432" i="2"/>
  <c r="DH433" i="2"/>
  <c r="DH434" i="2"/>
  <c r="DH435" i="2"/>
  <c r="DH436" i="2"/>
  <c r="DH437" i="2"/>
  <c r="DH400" i="2"/>
  <c r="DH240" i="2"/>
  <c r="DH241" i="2"/>
  <c r="DH242" i="2"/>
  <c r="DH243" i="2"/>
  <c r="DH244" i="2"/>
  <c r="DH245" i="2"/>
  <c r="DH246" i="2"/>
  <c r="DH247" i="2"/>
  <c r="DH248" i="2"/>
  <c r="DH249" i="2"/>
  <c r="DH250" i="2"/>
  <c r="DH251" i="2"/>
  <c r="DH252" i="2"/>
  <c r="DH253" i="2"/>
  <c r="DH254" i="2"/>
  <c r="DH255" i="2"/>
  <c r="DH256" i="2"/>
  <c r="DH257" i="2"/>
  <c r="DH258" i="2"/>
  <c r="DH259" i="2"/>
  <c r="DH260" i="2"/>
  <c r="DH261" i="2"/>
  <c r="DH262" i="2"/>
  <c r="DH263" i="2"/>
  <c r="DH264" i="2"/>
  <c r="DH265" i="2"/>
  <c r="DH266" i="2"/>
  <c r="DH267" i="2"/>
  <c r="DH268" i="2"/>
  <c r="DH269" i="2"/>
  <c r="DH270" i="2"/>
  <c r="DH271" i="2"/>
  <c r="DH272" i="2"/>
  <c r="DH273" i="2"/>
  <c r="DH274" i="2"/>
  <c r="DH275" i="2"/>
  <c r="DH276" i="2"/>
  <c r="DH277" i="2"/>
  <c r="DH278" i="2"/>
  <c r="DH279" i="2"/>
  <c r="DH280" i="2"/>
  <c r="DH281" i="2"/>
  <c r="DH282" i="2"/>
  <c r="DH283" i="2"/>
  <c r="DH284" i="2"/>
  <c r="DH285" i="2"/>
  <c r="DH286" i="2"/>
  <c r="DH287" i="2"/>
  <c r="DH288" i="2"/>
  <c r="DH289" i="2"/>
  <c r="DH290" i="2"/>
  <c r="DH291" i="2"/>
  <c r="DH292" i="2"/>
  <c r="DH293" i="2"/>
  <c r="DH294" i="2"/>
  <c r="DH295" i="2"/>
  <c r="DH296" i="2"/>
  <c r="DH297" i="2"/>
  <c r="DH298" i="2"/>
  <c r="DH299" i="2"/>
  <c r="DH300" i="2"/>
  <c r="DH301" i="2"/>
  <c r="DH302" i="2"/>
  <c r="DH303" i="2"/>
  <c r="DH304" i="2"/>
  <c r="DH305" i="2"/>
  <c r="DH306" i="2"/>
  <c r="DH307" i="2"/>
  <c r="DH308" i="2"/>
  <c r="DH309" i="2"/>
  <c r="DH310" i="2"/>
  <c r="DH311" i="2"/>
  <c r="DH312" i="2"/>
  <c r="DH313" i="2"/>
  <c r="DH314" i="2"/>
  <c r="DH315" i="2"/>
  <c r="DH316" i="2"/>
  <c r="DH317" i="2"/>
  <c r="DJ130" i="2"/>
  <c r="DH113" i="2"/>
  <c r="DH114" i="2"/>
  <c r="DH115" i="2"/>
  <c r="DH116" i="2"/>
  <c r="DH117" i="2"/>
  <c r="DH118" i="2"/>
  <c r="DH119" i="2"/>
  <c r="DH120" i="2"/>
  <c r="DH121" i="2"/>
  <c r="DH122" i="2"/>
  <c r="DH123" i="2"/>
  <c r="DH124" i="2"/>
  <c r="DH125" i="2"/>
  <c r="DH126" i="2"/>
  <c r="DH127" i="2"/>
  <c r="DH128" i="2"/>
  <c r="DH129" i="2"/>
  <c r="DH112" i="2"/>
  <c r="DH105" i="2"/>
  <c r="DH106" i="2"/>
  <c r="DH107" i="2"/>
  <c r="DH108" i="2"/>
  <c r="DH109" i="2"/>
  <c r="DH110" i="2"/>
  <c r="DH111" i="2"/>
  <c r="DH68" i="2"/>
  <c r="DH69" i="2"/>
  <c r="DH70" i="2"/>
  <c r="DH71" i="2"/>
  <c r="DH72" i="2"/>
  <c r="DH73" i="2"/>
  <c r="DH74" i="2"/>
  <c r="DH75" i="2"/>
  <c r="DH76" i="2"/>
  <c r="DH77" i="2"/>
  <c r="DH78" i="2"/>
  <c r="DH79" i="2"/>
  <c r="DH80" i="2"/>
  <c r="DH81" i="2"/>
  <c r="DH82" i="2"/>
  <c r="DH83" i="2"/>
  <c r="DH84" i="2"/>
  <c r="DH85" i="2"/>
  <c r="DH86" i="2"/>
  <c r="DH87" i="2"/>
  <c r="DH88" i="2"/>
  <c r="DH89" i="2"/>
  <c r="DH90" i="2"/>
  <c r="DH91" i="2"/>
  <c r="DH92" i="2"/>
  <c r="DH93" i="2"/>
  <c r="DH94" i="2"/>
  <c r="DH95" i="2"/>
  <c r="DH96" i="2"/>
  <c r="DH97" i="2"/>
  <c r="DH98" i="2"/>
  <c r="DH99" i="2"/>
  <c r="DH100" i="2"/>
  <c r="DH101" i="2"/>
  <c r="DH102" i="2"/>
  <c r="DH103" i="2"/>
  <c r="DH104" i="2"/>
  <c r="DH67" i="2"/>
  <c r="DJ101" i="2" l="1"/>
  <c r="ED101" i="2"/>
  <c r="EE101" i="2" s="1"/>
  <c r="EN101" i="2"/>
  <c r="EO101" i="2" s="1"/>
  <c r="EF101" i="2"/>
  <c r="EG101" i="2" s="1"/>
  <c r="EP101" i="2"/>
  <c r="EQ101" i="2" s="1"/>
  <c r="DX101" i="2"/>
  <c r="DY101" i="2" s="1"/>
  <c r="DZ101" i="2"/>
  <c r="EA101" i="2" s="1"/>
  <c r="EJ101" i="2"/>
  <c r="EK101" i="2" s="1"/>
  <c r="EB101" i="2"/>
  <c r="EC101" i="2" s="1"/>
  <c r="EL101" i="2"/>
  <c r="EM101" i="2" s="1"/>
  <c r="EH101" i="2"/>
  <c r="EI101" i="2" s="1"/>
  <c r="ER101" i="2"/>
  <c r="ES101" i="2" s="1"/>
  <c r="EB297" i="2"/>
  <c r="EC297" i="2" s="1"/>
  <c r="ER297" i="2"/>
  <c r="ES297" i="2" s="1"/>
  <c r="ED297" i="2"/>
  <c r="EE297" i="2" s="1"/>
  <c r="EF297" i="2"/>
  <c r="EG297" i="2" s="1"/>
  <c r="DZ297" i="2"/>
  <c r="EA297" i="2" s="1"/>
  <c r="EH297" i="2"/>
  <c r="EI297" i="2" s="1"/>
  <c r="EJ297" i="2"/>
  <c r="EK297" i="2" s="1"/>
  <c r="EL297" i="2"/>
  <c r="EM297" i="2" s="1"/>
  <c r="EN297" i="2"/>
  <c r="EO297" i="2" s="1"/>
  <c r="EP297" i="2"/>
  <c r="EQ297" i="2" s="1"/>
  <c r="DX297" i="2"/>
  <c r="DY297" i="2" s="1"/>
  <c r="EF241" i="2"/>
  <c r="EG241" i="2" s="1"/>
  <c r="ER241" i="2"/>
  <c r="ES241" i="2" s="1"/>
  <c r="DX241" i="2"/>
  <c r="DY241" i="2" s="1"/>
  <c r="EN241" i="2"/>
  <c r="EO241" i="2" s="1"/>
  <c r="DZ241" i="2"/>
  <c r="EA241" i="2" s="1"/>
  <c r="EP241" i="2"/>
  <c r="EQ241" i="2" s="1"/>
  <c r="EB241" i="2"/>
  <c r="EC241" i="2" s="1"/>
  <c r="ED241" i="2"/>
  <c r="EE241" i="2" s="1"/>
  <c r="EH241" i="2"/>
  <c r="EI241" i="2" s="1"/>
  <c r="EJ241" i="2"/>
  <c r="EK241" i="2" s="1"/>
  <c r="EL241" i="2"/>
  <c r="EM241" i="2" s="1"/>
  <c r="DZ618" i="2"/>
  <c r="EA618" i="2" s="1"/>
  <c r="EJ618" i="2"/>
  <c r="EK618" i="2" s="1"/>
  <c r="ER618" i="2"/>
  <c r="ES618" i="2" s="1"/>
  <c r="EB618" i="2"/>
  <c r="EC618" i="2" s="1"/>
  <c r="EL618" i="2"/>
  <c r="EM618" i="2" s="1"/>
  <c r="EF618" i="2"/>
  <c r="EG618" i="2" s="1"/>
  <c r="EH618" i="2"/>
  <c r="EI618" i="2" s="1"/>
  <c r="DX618" i="2"/>
  <c r="DY618" i="2" s="1"/>
  <c r="EN618" i="2"/>
  <c r="EO618" i="2" s="1"/>
  <c r="ED618" i="2"/>
  <c r="EE618" i="2" s="1"/>
  <c r="EP618" i="2"/>
  <c r="EQ618" i="2" s="1"/>
  <c r="ER554" i="2"/>
  <c r="ES554" i="2" s="1"/>
  <c r="DZ554" i="2"/>
  <c r="EA554" i="2" s="1"/>
  <c r="EJ554" i="2"/>
  <c r="EK554" i="2" s="1"/>
  <c r="EB554" i="2"/>
  <c r="EC554" i="2" s="1"/>
  <c r="ED554" i="2"/>
  <c r="EE554" i="2" s="1"/>
  <c r="EL554" i="2"/>
  <c r="EM554" i="2" s="1"/>
  <c r="EN554" i="2"/>
  <c r="EO554" i="2" s="1"/>
  <c r="EP554" i="2"/>
  <c r="EQ554" i="2" s="1"/>
  <c r="DX554" i="2"/>
  <c r="DY554" i="2" s="1"/>
  <c r="EF554" i="2"/>
  <c r="EG554" i="2" s="1"/>
  <c r="EH554" i="2"/>
  <c r="EI554" i="2" s="1"/>
  <c r="ED796" i="2"/>
  <c r="EE796" i="2" s="1"/>
  <c r="EL796" i="2"/>
  <c r="EM796" i="2" s="1"/>
  <c r="EF796" i="2"/>
  <c r="EG796" i="2" s="1"/>
  <c r="EN796" i="2"/>
  <c r="EO796" i="2" s="1"/>
  <c r="DX796" i="2"/>
  <c r="DY796" i="2" s="1"/>
  <c r="EH796" i="2"/>
  <c r="EI796" i="2" s="1"/>
  <c r="EP796" i="2"/>
  <c r="EQ796" i="2" s="1"/>
  <c r="DZ796" i="2"/>
  <c r="EA796" i="2" s="1"/>
  <c r="ER796" i="2"/>
  <c r="ES796" i="2" s="1"/>
  <c r="EB796" i="2"/>
  <c r="EC796" i="2" s="1"/>
  <c r="EJ796" i="2"/>
  <c r="EK796" i="2" s="1"/>
  <c r="ED748" i="2"/>
  <c r="EE748" i="2" s="1"/>
  <c r="EL748" i="2"/>
  <c r="EM748" i="2" s="1"/>
  <c r="EF748" i="2"/>
  <c r="EG748" i="2" s="1"/>
  <c r="EN748" i="2"/>
  <c r="EO748" i="2" s="1"/>
  <c r="DX748" i="2"/>
  <c r="DY748" i="2" s="1"/>
  <c r="EH748" i="2"/>
  <c r="EI748" i="2" s="1"/>
  <c r="EP748" i="2"/>
  <c r="EQ748" i="2" s="1"/>
  <c r="DZ748" i="2"/>
  <c r="EA748" i="2" s="1"/>
  <c r="ER748" i="2"/>
  <c r="ES748" i="2" s="1"/>
  <c r="EB748" i="2"/>
  <c r="EC748" i="2" s="1"/>
  <c r="EJ748" i="2"/>
  <c r="EK748" i="2" s="1"/>
  <c r="ED692" i="2"/>
  <c r="EE692" i="2" s="1"/>
  <c r="EL692" i="2"/>
  <c r="EM692" i="2" s="1"/>
  <c r="EB692" i="2"/>
  <c r="EC692" i="2" s="1"/>
  <c r="EN692" i="2"/>
  <c r="EO692" i="2" s="1"/>
  <c r="EP692" i="2"/>
  <c r="EQ692" i="2" s="1"/>
  <c r="EF692" i="2"/>
  <c r="EG692" i="2" s="1"/>
  <c r="ER692" i="2"/>
  <c r="ES692" i="2" s="1"/>
  <c r="DX692" i="2"/>
  <c r="DY692" i="2" s="1"/>
  <c r="EH692" i="2"/>
  <c r="EI692" i="2" s="1"/>
  <c r="DZ692" i="2"/>
  <c r="EA692" i="2" s="1"/>
  <c r="EJ692" i="2"/>
  <c r="EK692" i="2" s="1"/>
  <c r="EL829" i="2"/>
  <c r="EM829" i="2" s="1"/>
  <c r="EN829" i="2"/>
  <c r="EO829" i="2" s="1"/>
  <c r="DX829" i="2"/>
  <c r="DY829" i="2" s="1"/>
  <c r="EF829" i="2"/>
  <c r="EG829" i="2" s="1"/>
  <c r="EP829" i="2"/>
  <c r="EQ829" i="2" s="1"/>
  <c r="DZ829" i="2"/>
  <c r="EA829" i="2" s="1"/>
  <c r="ER829" i="2"/>
  <c r="ES829" i="2" s="1"/>
  <c r="EB829" i="2"/>
  <c r="EC829" i="2" s="1"/>
  <c r="ED829" i="2"/>
  <c r="EE829" i="2" s="1"/>
  <c r="EH829" i="2"/>
  <c r="EI829" i="2" s="1"/>
  <c r="EJ829" i="2"/>
  <c r="EK829" i="2" s="1"/>
  <c r="DZ1036" i="2"/>
  <c r="EA1036" i="2" s="1"/>
  <c r="ER1036" i="2"/>
  <c r="ES1036" i="2" s="1"/>
  <c r="EJ1036" i="2"/>
  <c r="EK1036" i="2" s="1"/>
  <c r="EN1036" i="2"/>
  <c r="EO1036" i="2" s="1"/>
  <c r="EL1036" i="2"/>
  <c r="EM1036" i="2" s="1"/>
  <c r="DX1036" i="2"/>
  <c r="DY1036" i="2" s="1"/>
  <c r="EB1036" i="2"/>
  <c r="EC1036" i="2" s="1"/>
  <c r="EP1036" i="2"/>
  <c r="EQ1036" i="2" s="1"/>
  <c r="ED1036" i="2"/>
  <c r="EE1036" i="2" s="1"/>
  <c r="EF1036" i="2"/>
  <c r="EG1036" i="2" s="1"/>
  <c r="EH1036" i="2"/>
  <c r="EI1036" i="2" s="1"/>
  <c r="EL980" i="2"/>
  <c r="EM980" i="2" s="1"/>
  <c r="EF980" i="2"/>
  <c r="EG980" i="2" s="1"/>
  <c r="EP980" i="2"/>
  <c r="EQ980" i="2" s="1"/>
  <c r="EB980" i="2"/>
  <c r="EC980" i="2" s="1"/>
  <c r="EN980" i="2"/>
  <c r="EO980" i="2" s="1"/>
  <c r="ED980" i="2"/>
  <c r="EE980" i="2" s="1"/>
  <c r="ER980" i="2"/>
  <c r="ES980" i="2" s="1"/>
  <c r="EJ980" i="2"/>
  <c r="EK980" i="2" s="1"/>
  <c r="DX980" i="2"/>
  <c r="DY980" i="2" s="1"/>
  <c r="EH980" i="2"/>
  <c r="EI980" i="2" s="1"/>
  <c r="DZ980" i="2"/>
  <c r="EA980" i="2" s="1"/>
  <c r="DZ1331" i="2"/>
  <c r="EA1331" i="2" s="1"/>
  <c r="EJ1331" i="2"/>
  <c r="EK1331" i="2" s="1"/>
  <c r="EB1331" i="2"/>
  <c r="EC1331" i="2" s="1"/>
  <c r="EL1331" i="2"/>
  <c r="EM1331" i="2" s="1"/>
  <c r="ED1331" i="2"/>
  <c r="EE1331" i="2" s="1"/>
  <c r="EN1331" i="2"/>
  <c r="EO1331" i="2" s="1"/>
  <c r="EF1331" i="2"/>
  <c r="EG1331" i="2" s="1"/>
  <c r="EP1331" i="2"/>
  <c r="EQ1331" i="2" s="1"/>
  <c r="DX1331" i="2"/>
  <c r="DY1331" i="2" s="1"/>
  <c r="ER1331" i="2"/>
  <c r="ES1331" i="2" s="1"/>
  <c r="EH1331" i="2"/>
  <c r="EI1331" i="2" s="1"/>
  <c r="DZ1275" i="2"/>
  <c r="EA1275" i="2" s="1"/>
  <c r="EJ1275" i="2"/>
  <c r="EK1275" i="2" s="1"/>
  <c r="ER1275" i="2"/>
  <c r="ES1275" i="2" s="1"/>
  <c r="EB1275" i="2"/>
  <c r="EC1275" i="2" s="1"/>
  <c r="EL1275" i="2"/>
  <c r="EM1275" i="2" s="1"/>
  <c r="ED1275" i="2"/>
  <c r="EE1275" i="2" s="1"/>
  <c r="EN1275" i="2"/>
  <c r="EO1275" i="2" s="1"/>
  <c r="EF1275" i="2"/>
  <c r="EG1275" i="2" s="1"/>
  <c r="DX1275" i="2"/>
  <c r="DY1275" i="2" s="1"/>
  <c r="EP1275" i="2"/>
  <c r="EQ1275" i="2" s="1"/>
  <c r="EH1275" i="2"/>
  <c r="EI1275" i="2" s="1"/>
  <c r="EL1219" i="2"/>
  <c r="EM1219" i="2" s="1"/>
  <c r="ED1219" i="2"/>
  <c r="EE1219" i="2" s="1"/>
  <c r="EN1219" i="2"/>
  <c r="EO1219" i="2" s="1"/>
  <c r="DX1219" i="2"/>
  <c r="DY1219" i="2" s="1"/>
  <c r="EF1219" i="2"/>
  <c r="EG1219" i="2" s="1"/>
  <c r="DZ1219" i="2"/>
  <c r="EA1219" i="2" s="1"/>
  <c r="EH1219" i="2"/>
  <c r="EI1219" i="2" s="1"/>
  <c r="ER1219" i="2"/>
  <c r="ES1219" i="2" s="1"/>
  <c r="EJ1219" i="2"/>
  <c r="EK1219" i="2" s="1"/>
  <c r="EP1219" i="2"/>
  <c r="EQ1219" i="2" s="1"/>
  <c r="EB1219" i="2"/>
  <c r="EC1219" i="2" s="1"/>
  <c r="EF1163" i="2"/>
  <c r="EG1163" i="2" s="1"/>
  <c r="DX1163" i="2"/>
  <c r="DY1163" i="2" s="1"/>
  <c r="EP1163" i="2"/>
  <c r="EQ1163" i="2" s="1"/>
  <c r="EH1163" i="2"/>
  <c r="EI1163" i="2" s="1"/>
  <c r="DZ1163" i="2"/>
  <c r="EA1163" i="2" s="1"/>
  <c r="EJ1163" i="2"/>
  <c r="EK1163" i="2" s="1"/>
  <c r="ER1163" i="2"/>
  <c r="ES1163" i="2" s="1"/>
  <c r="EL1163" i="2"/>
  <c r="EM1163" i="2" s="1"/>
  <c r="ED1163" i="2"/>
  <c r="EE1163" i="2" s="1"/>
  <c r="EN1163" i="2"/>
  <c r="EO1163" i="2" s="1"/>
  <c r="EB1163" i="2"/>
  <c r="EC1163" i="2" s="1"/>
  <c r="EN1107" i="2"/>
  <c r="EO1107" i="2" s="1"/>
  <c r="EP1107" i="2"/>
  <c r="EQ1107" i="2" s="1"/>
  <c r="EJ1107" i="2"/>
  <c r="EK1107" i="2" s="1"/>
  <c r="ER1107" i="2"/>
  <c r="ES1107" i="2" s="1"/>
  <c r="EL1107" i="2"/>
  <c r="EM1107" i="2" s="1"/>
  <c r="DZ1107" i="2"/>
  <c r="EA1107" i="2" s="1"/>
  <c r="EB1107" i="2"/>
  <c r="EC1107" i="2" s="1"/>
  <c r="ED1107" i="2"/>
  <c r="EE1107" i="2" s="1"/>
  <c r="EF1107" i="2"/>
  <c r="EG1107" i="2" s="1"/>
  <c r="EH1107" i="2"/>
  <c r="EI1107" i="2" s="1"/>
  <c r="DX1107" i="2"/>
  <c r="DY1107" i="2" s="1"/>
  <c r="EH1590" i="2"/>
  <c r="EI1590" i="2" s="1"/>
  <c r="ER1590" i="2"/>
  <c r="ES1590" i="2" s="1"/>
  <c r="DX1590" i="2"/>
  <c r="DY1590" i="2" s="1"/>
  <c r="EJ1590" i="2"/>
  <c r="EK1590" i="2" s="1"/>
  <c r="DZ1590" i="2"/>
  <c r="EA1590" i="2" s="1"/>
  <c r="EB1590" i="2"/>
  <c r="EC1590" i="2" s="1"/>
  <c r="EL1590" i="2"/>
  <c r="EM1590" i="2" s="1"/>
  <c r="EF1590" i="2"/>
  <c r="EG1590" i="2" s="1"/>
  <c r="EN1590" i="2"/>
  <c r="EO1590" i="2" s="1"/>
  <c r="EP1590" i="2"/>
  <c r="EQ1590" i="2" s="1"/>
  <c r="ED1590" i="2"/>
  <c r="EE1590" i="2" s="1"/>
  <c r="DX1533" i="2"/>
  <c r="DY1533" i="2" s="1"/>
  <c r="EB1533" i="2"/>
  <c r="EC1533" i="2" s="1"/>
  <c r="EP1533" i="2"/>
  <c r="EQ1533" i="2" s="1"/>
  <c r="EF1533" i="2"/>
  <c r="EG1533" i="2" s="1"/>
  <c r="EH1533" i="2"/>
  <c r="EI1533" i="2" s="1"/>
  <c r="EJ1533" i="2"/>
  <c r="EK1533" i="2" s="1"/>
  <c r="EL1533" i="2"/>
  <c r="EM1533" i="2" s="1"/>
  <c r="EN1533" i="2"/>
  <c r="EO1533" i="2" s="1"/>
  <c r="DZ1533" i="2"/>
  <c r="EA1533" i="2" s="1"/>
  <c r="ER1533" i="2"/>
  <c r="ES1533" i="2" s="1"/>
  <c r="ED1533" i="2"/>
  <c r="EE1533" i="2" s="1"/>
  <c r="EN1477" i="2"/>
  <c r="EO1477" i="2" s="1"/>
  <c r="DX1477" i="2"/>
  <c r="DY1477" i="2" s="1"/>
  <c r="EJ1477" i="2"/>
  <c r="EK1477" i="2" s="1"/>
  <c r="EB1477" i="2"/>
  <c r="EC1477" i="2" s="1"/>
  <c r="EL1477" i="2"/>
  <c r="EM1477" i="2" s="1"/>
  <c r="EP1477" i="2"/>
  <c r="EQ1477" i="2" s="1"/>
  <c r="ER1477" i="2"/>
  <c r="ES1477" i="2" s="1"/>
  <c r="DZ1477" i="2"/>
  <c r="EA1477" i="2" s="1"/>
  <c r="ED1477" i="2"/>
  <c r="EE1477" i="2" s="1"/>
  <c r="EF1477" i="2"/>
  <c r="EG1477" i="2" s="1"/>
  <c r="EH1477" i="2"/>
  <c r="EI1477" i="2" s="1"/>
  <c r="EH1693" i="2"/>
  <c r="EI1693" i="2" s="1"/>
  <c r="DX1693" i="2"/>
  <c r="DY1693" i="2" s="1"/>
  <c r="EJ1693" i="2"/>
  <c r="EK1693" i="2" s="1"/>
  <c r="DZ1693" i="2"/>
  <c r="EA1693" i="2" s="1"/>
  <c r="EB1693" i="2"/>
  <c r="EC1693" i="2" s="1"/>
  <c r="EL1693" i="2"/>
  <c r="EM1693" i="2" s="1"/>
  <c r="EN1693" i="2"/>
  <c r="EO1693" i="2" s="1"/>
  <c r="ED1693" i="2"/>
  <c r="EE1693" i="2" s="1"/>
  <c r="EP1693" i="2"/>
  <c r="EQ1693" i="2" s="1"/>
  <c r="ER1693" i="2"/>
  <c r="ES1693" i="2" s="1"/>
  <c r="EF1693" i="2"/>
  <c r="EG1693" i="2" s="1"/>
  <c r="DZ1745" i="2"/>
  <c r="EA1745" i="2" s="1"/>
  <c r="EL1745" i="2"/>
  <c r="EM1745" i="2" s="1"/>
  <c r="EB1745" i="2"/>
  <c r="EC1745" i="2" s="1"/>
  <c r="EN1745" i="2"/>
  <c r="EO1745" i="2" s="1"/>
  <c r="ED1745" i="2"/>
  <c r="EE1745" i="2" s="1"/>
  <c r="EP1745" i="2"/>
  <c r="EQ1745" i="2" s="1"/>
  <c r="ER1745" i="2"/>
  <c r="ES1745" i="2" s="1"/>
  <c r="EF1745" i="2"/>
  <c r="EG1745" i="2" s="1"/>
  <c r="EH1745" i="2"/>
  <c r="EI1745" i="2" s="1"/>
  <c r="EJ1745" i="2"/>
  <c r="EK1745" i="2" s="1"/>
  <c r="DX1745" i="2"/>
  <c r="DY1745" i="2" s="1"/>
  <c r="DZ1833" i="2"/>
  <c r="EA1833" i="2" s="1"/>
  <c r="ER1833" i="2"/>
  <c r="ES1833" i="2" s="1"/>
  <c r="EJ1833" i="2"/>
  <c r="EK1833" i="2" s="1"/>
  <c r="EB1833" i="2"/>
  <c r="EC1833" i="2" s="1"/>
  <c r="EL1833" i="2"/>
  <c r="EM1833" i="2" s="1"/>
  <c r="ED1833" i="2"/>
  <c r="EE1833" i="2" s="1"/>
  <c r="EN1833" i="2"/>
  <c r="EO1833" i="2" s="1"/>
  <c r="EF1833" i="2"/>
  <c r="EG1833" i="2" s="1"/>
  <c r="DX1833" i="2"/>
  <c r="DY1833" i="2" s="1"/>
  <c r="EH1833" i="2"/>
  <c r="EI1833" i="2" s="1"/>
  <c r="EP1833" i="2"/>
  <c r="EQ1833" i="2" s="1"/>
  <c r="DX2112" i="2"/>
  <c r="DY2112" i="2" s="1"/>
  <c r="DZ2112" i="2"/>
  <c r="EA2112" i="2" s="1"/>
  <c r="EJ2112" i="2"/>
  <c r="EK2112" i="2" s="1"/>
  <c r="EB2112" i="2"/>
  <c r="EC2112" i="2" s="1"/>
  <c r="ER2112" i="2"/>
  <c r="ES2112" i="2" s="1"/>
  <c r="ED2112" i="2"/>
  <c r="EE2112" i="2" s="1"/>
  <c r="EF2112" i="2"/>
  <c r="EG2112" i="2" s="1"/>
  <c r="EH2112" i="2"/>
  <c r="EI2112" i="2" s="1"/>
  <c r="EL2112" i="2"/>
  <c r="EM2112" i="2" s="1"/>
  <c r="EN2112" i="2"/>
  <c r="EO2112" i="2" s="1"/>
  <c r="EP2112" i="2"/>
  <c r="EQ2112" i="2" s="1"/>
  <c r="ED2056" i="2"/>
  <c r="EE2056" i="2" s="1"/>
  <c r="ER2056" i="2"/>
  <c r="ES2056" i="2" s="1"/>
  <c r="EJ2056" i="2"/>
  <c r="EK2056" i="2" s="1"/>
  <c r="DX2056" i="2"/>
  <c r="DY2056" i="2" s="1"/>
  <c r="DZ2056" i="2"/>
  <c r="EA2056" i="2" s="1"/>
  <c r="EN2056" i="2"/>
  <c r="EO2056" i="2" s="1"/>
  <c r="EL2056" i="2"/>
  <c r="EM2056" i="2" s="1"/>
  <c r="EP2056" i="2"/>
  <c r="EQ2056" i="2" s="1"/>
  <c r="EB2056" i="2"/>
  <c r="EC2056" i="2" s="1"/>
  <c r="EF2056" i="2"/>
  <c r="EG2056" i="2" s="1"/>
  <c r="EH2056" i="2"/>
  <c r="EI2056" i="2" s="1"/>
  <c r="ED2008" i="2"/>
  <c r="EE2008" i="2" s="1"/>
  <c r="EP2008" i="2"/>
  <c r="EQ2008" i="2" s="1"/>
  <c r="ER2008" i="2"/>
  <c r="ES2008" i="2" s="1"/>
  <c r="EH2008" i="2"/>
  <c r="EI2008" i="2" s="1"/>
  <c r="EL2008" i="2"/>
  <c r="EM2008" i="2" s="1"/>
  <c r="DZ2008" i="2"/>
  <c r="EA2008" i="2" s="1"/>
  <c r="DX2008" i="2"/>
  <c r="DY2008" i="2" s="1"/>
  <c r="EB2008" i="2"/>
  <c r="EC2008" i="2" s="1"/>
  <c r="EF2008" i="2"/>
  <c r="EG2008" i="2" s="1"/>
  <c r="EJ2008" i="2"/>
  <c r="EK2008" i="2" s="1"/>
  <c r="EN2008" i="2"/>
  <c r="EO2008" i="2" s="1"/>
  <c r="EF1952" i="2"/>
  <c r="EG1952" i="2" s="1"/>
  <c r="EH1952" i="2"/>
  <c r="EI1952" i="2" s="1"/>
  <c r="DZ1952" i="2"/>
  <c r="EA1952" i="2" s="1"/>
  <c r="ER1952" i="2"/>
  <c r="ES1952" i="2" s="1"/>
  <c r="EB1952" i="2"/>
  <c r="EC1952" i="2" s="1"/>
  <c r="EL1952" i="2"/>
  <c r="EM1952" i="2" s="1"/>
  <c r="ED1952" i="2"/>
  <c r="EE1952" i="2" s="1"/>
  <c r="EJ1952" i="2"/>
  <c r="EK1952" i="2" s="1"/>
  <c r="EN1952" i="2"/>
  <c r="EO1952" i="2" s="1"/>
  <c r="EP1952" i="2"/>
  <c r="EQ1952" i="2" s="1"/>
  <c r="DX1952" i="2"/>
  <c r="DY1952" i="2" s="1"/>
  <c r="ED1896" i="2"/>
  <c r="EE1896" i="2" s="1"/>
  <c r="EF1896" i="2"/>
  <c r="EG1896" i="2" s="1"/>
  <c r="DX1896" i="2"/>
  <c r="DY1896" i="2" s="1"/>
  <c r="EP1896" i="2"/>
  <c r="EQ1896" i="2" s="1"/>
  <c r="EH1896" i="2"/>
  <c r="EI1896" i="2" s="1"/>
  <c r="DZ1896" i="2"/>
  <c r="EA1896" i="2" s="1"/>
  <c r="ER1896" i="2"/>
  <c r="ES1896" i="2" s="1"/>
  <c r="EJ1896" i="2"/>
  <c r="EK1896" i="2" s="1"/>
  <c r="EB1896" i="2"/>
  <c r="EC1896" i="2" s="1"/>
  <c r="EL1896" i="2"/>
  <c r="EM1896" i="2" s="1"/>
  <c r="EN1896" i="2"/>
  <c r="EO1896" i="2" s="1"/>
  <c r="DJ2379" i="2"/>
  <c r="EH2379" i="2"/>
  <c r="EI2379" i="2" s="1"/>
  <c r="EL2379" i="2"/>
  <c r="EM2379" i="2" s="1"/>
  <c r="DZ2379" i="2"/>
  <c r="EA2379" i="2" s="1"/>
  <c r="EN2379" i="2"/>
  <c r="EO2379" i="2" s="1"/>
  <c r="ER2379" i="2"/>
  <c r="ES2379" i="2" s="1"/>
  <c r="ED2379" i="2"/>
  <c r="EE2379" i="2" s="1"/>
  <c r="EB2379" i="2"/>
  <c r="EC2379" i="2" s="1"/>
  <c r="EF2379" i="2"/>
  <c r="EG2379" i="2" s="1"/>
  <c r="EJ2379" i="2"/>
  <c r="EK2379" i="2" s="1"/>
  <c r="EP2379" i="2"/>
  <c r="EQ2379" i="2" s="1"/>
  <c r="DX2379" i="2"/>
  <c r="DY2379" i="2" s="1"/>
  <c r="DJ129" i="2"/>
  <c r="EB129" i="2"/>
  <c r="EC129" i="2" s="1"/>
  <c r="ED129" i="2"/>
  <c r="EE129" i="2" s="1"/>
  <c r="EN129" i="2"/>
  <c r="EO129" i="2" s="1"/>
  <c r="EF129" i="2"/>
  <c r="EG129" i="2" s="1"/>
  <c r="EP129" i="2"/>
  <c r="EQ129" i="2" s="1"/>
  <c r="EH129" i="2"/>
  <c r="EI129" i="2" s="1"/>
  <c r="ER129" i="2"/>
  <c r="ES129" i="2" s="1"/>
  <c r="EJ129" i="2"/>
  <c r="EK129" i="2" s="1"/>
  <c r="DX129" i="2"/>
  <c r="DY129" i="2" s="1"/>
  <c r="DZ129" i="2"/>
  <c r="EA129" i="2" s="1"/>
  <c r="EL129" i="2"/>
  <c r="EM129" i="2" s="1"/>
  <c r="ED287" i="2"/>
  <c r="EE287" i="2" s="1"/>
  <c r="EP287" i="2"/>
  <c r="EQ287" i="2" s="1"/>
  <c r="EF287" i="2"/>
  <c r="EG287" i="2" s="1"/>
  <c r="DZ287" i="2"/>
  <c r="EA287" i="2" s="1"/>
  <c r="ER287" i="2"/>
  <c r="ES287" i="2" s="1"/>
  <c r="EB287" i="2"/>
  <c r="EC287" i="2" s="1"/>
  <c r="EH287" i="2"/>
  <c r="EI287" i="2" s="1"/>
  <c r="EJ287" i="2"/>
  <c r="EK287" i="2" s="1"/>
  <c r="EL287" i="2"/>
  <c r="EM287" i="2" s="1"/>
  <c r="DX287" i="2"/>
  <c r="DY287" i="2" s="1"/>
  <c r="EN287" i="2"/>
  <c r="EO287" i="2" s="1"/>
  <c r="DX400" i="2"/>
  <c r="DY400" i="2" s="1"/>
  <c r="EJ400" i="2"/>
  <c r="EK400" i="2" s="1"/>
  <c r="EB400" i="2"/>
  <c r="EC400" i="2" s="1"/>
  <c r="EN400" i="2"/>
  <c r="EO400" i="2" s="1"/>
  <c r="EP400" i="2"/>
  <c r="EQ400" i="2" s="1"/>
  <c r="DZ400" i="2"/>
  <c r="EA400" i="2" s="1"/>
  <c r="ER400" i="2"/>
  <c r="ES400" i="2" s="1"/>
  <c r="ED400" i="2"/>
  <c r="EE400" i="2" s="1"/>
  <c r="EF400" i="2"/>
  <c r="EG400" i="2" s="1"/>
  <c r="EH400" i="2"/>
  <c r="EI400" i="2" s="1"/>
  <c r="EL400" i="2"/>
  <c r="EM400" i="2" s="1"/>
  <c r="DZ624" i="2"/>
  <c r="EA624" i="2" s="1"/>
  <c r="EB624" i="2"/>
  <c r="EC624" i="2" s="1"/>
  <c r="EN624" i="2"/>
  <c r="EO624" i="2" s="1"/>
  <c r="ED624" i="2"/>
  <c r="EE624" i="2" s="1"/>
  <c r="EF624" i="2"/>
  <c r="EG624" i="2" s="1"/>
  <c r="EP624" i="2"/>
  <c r="EQ624" i="2" s="1"/>
  <c r="ER624" i="2"/>
  <c r="ES624" i="2" s="1"/>
  <c r="EH624" i="2"/>
  <c r="EI624" i="2" s="1"/>
  <c r="EJ624" i="2"/>
  <c r="EK624" i="2" s="1"/>
  <c r="DX624" i="2"/>
  <c r="DY624" i="2" s="1"/>
  <c r="EL624" i="2"/>
  <c r="EM624" i="2" s="1"/>
  <c r="ED584" i="2"/>
  <c r="EE584" i="2" s="1"/>
  <c r="EN584" i="2"/>
  <c r="EO584" i="2" s="1"/>
  <c r="DZ584" i="2"/>
  <c r="EA584" i="2" s="1"/>
  <c r="ER584" i="2"/>
  <c r="ES584" i="2" s="1"/>
  <c r="EF584" i="2"/>
  <c r="EG584" i="2" s="1"/>
  <c r="EJ584" i="2"/>
  <c r="EK584" i="2" s="1"/>
  <c r="EB584" i="2"/>
  <c r="EC584" i="2" s="1"/>
  <c r="EH584" i="2"/>
  <c r="EI584" i="2" s="1"/>
  <c r="EL584" i="2"/>
  <c r="EM584" i="2" s="1"/>
  <c r="EP584" i="2"/>
  <c r="EQ584" i="2" s="1"/>
  <c r="DX584" i="2"/>
  <c r="DY584" i="2" s="1"/>
  <c r="EB536" i="2"/>
  <c r="EC536" i="2" s="1"/>
  <c r="EL536" i="2"/>
  <c r="EM536" i="2" s="1"/>
  <c r="EN536" i="2"/>
  <c r="EO536" i="2" s="1"/>
  <c r="EP536" i="2"/>
  <c r="EQ536" i="2" s="1"/>
  <c r="EF536" i="2"/>
  <c r="EG536" i="2" s="1"/>
  <c r="DX536" i="2"/>
  <c r="DY536" i="2" s="1"/>
  <c r="ER536" i="2"/>
  <c r="ES536" i="2" s="1"/>
  <c r="DZ536" i="2"/>
  <c r="EA536" i="2" s="1"/>
  <c r="EH536" i="2"/>
  <c r="EI536" i="2" s="1"/>
  <c r="ED536" i="2"/>
  <c r="EE536" i="2" s="1"/>
  <c r="EJ536" i="2"/>
  <c r="EK536" i="2" s="1"/>
  <c r="ER778" i="2"/>
  <c r="ES778" i="2" s="1"/>
  <c r="EF778" i="2"/>
  <c r="EG778" i="2" s="1"/>
  <c r="EP778" i="2"/>
  <c r="EQ778" i="2" s="1"/>
  <c r="DX778" i="2"/>
  <c r="DY778" i="2" s="1"/>
  <c r="EH778" i="2"/>
  <c r="EI778" i="2" s="1"/>
  <c r="DZ778" i="2"/>
  <c r="EA778" i="2" s="1"/>
  <c r="EJ778" i="2"/>
  <c r="EK778" i="2" s="1"/>
  <c r="EB778" i="2"/>
  <c r="EC778" i="2" s="1"/>
  <c r="EL778" i="2"/>
  <c r="EM778" i="2" s="1"/>
  <c r="ED778" i="2"/>
  <c r="EE778" i="2" s="1"/>
  <c r="EN778" i="2"/>
  <c r="EO778" i="2" s="1"/>
  <c r="EN738" i="2"/>
  <c r="EO738" i="2" s="1"/>
  <c r="DX738" i="2"/>
  <c r="DY738" i="2" s="1"/>
  <c r="EF738" i="2"/>
  <c r="EG738" i="2" s="1"/>
  <c r="EP738" i="2"/>
  <c r="EQ738" i="2" s="1"/>
  <c r="ER738" i="2"/>
  <c r="ES738" i="2" s="1"/>
  <c r="EB738" i="2"/>
  <c r="EC738" i="2" s="1"/>
  <c r="ED738" i="2"/>
  <c r="EE738" i="2" s="1"/>
  <c r="EH738" i="2"/>
  <c r="EI738" i="2" s="1"/>
  <c r="EJ738" i="2"/>
  <c r="EK738" i="2" s="1"/>
  <c r="EL738" i="2"/>
  <c r="EM738" i="2" s="1"/>
  <c r="DZ738" i="2"/>
  <c r="EA738" i="2" s="1"/>
  <c r="DZ674" i="2"/>
  <c r="EA674" i="2" s="1"/>
  <c r="EJ674" i="2"/>
  <c r="EK674" i="2" s="1"/>
  <c r="ER674" i="2"/>
  <c r="ES674" i="2" s="1"/>
  <c r="EB674" i="2"/>
  <c r="EC674" i="2" s="1"/>
  <c r="EL674" i="2"/>
  <c r="EM674" i="2" s="1"/>
  <c r="DX674" i="2"/>
  <c r="DY674" i="2" s="1"/>
  <c r="EF674" i="2"/>
  <c r="EG674" i="2" s="1"/>
  <c r="EP674" i="2"/>
  <c r="EQ674" i="2" s="1"/>
  <c r="ED674" i="2"/>
  <c r="EE674" i="2" s="1"/>
  <c r="EH674" i="2"/>
  <c r="EI674" i="2" s="1"/>
  <c r="EN674" i="2"/>
  <c r="EO674" i="2" s="1"/>
  <c r="DJ89" i="2"/>
  <c r="EJ89" i="2"/>
  <c r="EK89" i="2" s="1"/>
  <c r="DZ89" i="2"/>
  <c r="EA89" i="2" s="1"/>
  <c r="EL89" i="2"/>
  <c r="EM89" i="2" s="1"/>
  <c r="ED89" i="2"/>
  <c r="EE89" i="2" s="1"/>
  <c r="EP89" i="2"/>
  <c r="EQ89" i="2" s="1"/>
  <c r="EF89" i="2"/>
  <c r="EG89" i="2" s="1"/>
  <c r="EH89" i="2"/>
  <c r="EI89" i="2" s="1"/>
  <c r="ER89" i="2"/>
  <c r="ES89" i="2" s="1"/>
  <c r="DX89" i="2"/>
  <c r="DY89" i="2" s="1"/>
  <c r="EB89" i="2"/>
  <c r="EC89" i="2" s="1"/>
  <c r="EN89" i="2"/>
  <c r="EO89" i="2" s="1"/>
  <c r="DJ109" i="2"/>
  <c r="ED109" i="2"/>
  <c r="EE109" i="2" s="1"/>
  <c r="EP109" i="2"/>
  <c r="EQ109" i="2" s="1"/>
  <c r="EF109" i="2"/>
  <c r="EG109" i="2" s="1"/>
  <c r="DX109" i="2"/>
  <c r="DY109" i="2" s="1"/>
  <c r="DZ109" i="2"/>
  <c r="EA109" i="2" s="1"/>
  <c r="EJ109" i="2"/>
  <c r="EK109" i="2" s="1"/>
  <c r="EL109" i="2"/>
  <c r="EM109" i="2" s="1"/>
  <c r="EB109" i="2"/>
  <c r="EC109" i="2" s="1"/>
  <c r="EN109" i="2"/>
  <c r="EO109" i="2" s="1"/>
  <c r="EH109" i="2"/>
  <c r="EI109" i="2" s="1"/>
  <c r="ER109" i="2"/>
  <c r="ES109" i="2" s="1"/>
  <c r="EP309" i="2"/>
  <c r="EQ309" i="2" s="1"/>
  <c r="DX309" i="2"/>
  <c r="DY309" i="2" s="1"/>
  <c r="EF309" i="2"/>
  <c r="EG309" i="2" s="1"/>
  <c r="ER309" i="2"/>
  <c r="ES309" i="2" s="1"/>
  <c r="DZ309" i="2"/>
  <c r="EA309" i="2" s="1"/>
  <c r="EH309" i="2"/>
  <c r="EI309" i="2" s="1"/>
  <c r="EJ309" i="2"/>
  <c r="EK309" i="2" s="1"/>
  <c r="EB309" i="2"/>
  <c r="EC309" i="2" s="1"/>
  <c r="EL309" i="2"/>
  <c r="EM309" i="2" s="1"/>
  <c r="EN309" i="2"/>
  <c r="EO309" i="2" s="1"/>
  <c r="ED309" i="2"/>
  <c r="EE309" i="2" s="1"/>
  <c r="DX285" i="2"/>
  <c r="DY285" i="2" s="1"/>
  <c r="EL285" i="2"/>
  <c r="EM285" i="2" s="1"/>
  <c r="DZ285" i="2"/>
  <c r="EA285" i="2" s="1"/>
  <c r="ED285" i="2"/>
  <c r="EE285" i="2" s="1"/>
  <c r="EP285" i="2"/>
  <c r="EQ285" i="2" s="1"/>
  <c r="EF285" i="2"/>
  <c r="EG285" i="2" s="1"/>
  <c r="EH285" i="2"/>
  <c r="EI285" i="2" s="1"/>
  <c r="ER285" i="2"/>
  <c r="ES285" i="2" s="1"/>
  <c r="EB285" i="2"/>
  <c r="EC285" i="2" s="1"/>
  <c r="EJ285" i="2"/>
  <c r="EK285" i="2" s="1"/>
  <c r="EN285" i="2"/>
  <c r="EO285" i="2" s="1"/>
  <c r="ER261" i="2"/>
  <c r="ES261" i="2" s="1"/>
  <c r="EH261" i="2"/>
  <c r="EI261" i="2" s="1"/>
  <c r="EJ261" i="2"/>
  <c r="EK261" i="2" s="1"/>
  <c r="DZ261" i="2"/>
  <c r="EA261" i="2" s="1"/>
  <c r="EF261" i="2"/>
  <c r="EG261" i="2" s="1"/>
  <c r="EL261" i="2"/>
  <c r="EM261" i="2" s="1"/>
  <c r="EN261" i="2"/>
  <c r="EO261" i="2" s="1"/>
  <c r="EP261" i="2"/>
  <c r="EQ261" i="2" s="1"/>
  <c r="DX261" i="2"/>
  <c r="DY261" i="2" s="1"/>
  <c r="EB261" i="2"/>
  <c r="EC261" i="2" s="1"/>
  <c r="ED261" i="2"/>
  <c r="EE261" i="2" s="1"/>
  <c r="DJ80" i="2"/>
  <c r="DX80" i="2"/>
  <c r="DY80" i="2" s="1"/>
  <c r="EH80" i="2"/>
  <c r="EI80" i="2" s="1"/>
  <c r="EJ80" i="2"/>
  <c r="EK80" i="2" s="1"/>
  <c r="DZ80" i="2"/>
  <c r="EA80" i="2" s="1"/>
  <c r="EL80" i="2"/>
  <c r="EM80" i="2" s="1"/>
  <c r="ED80" i="2"/>
  <c r="EE80" i="2" s="1"/>
  <c r="EP80" i="2"/>
  <c r="EQ80" i="2" s="1"/>
  <c r="EF80" i="2"/>
  <c r="EG80" i="2" s="1"/>
  <c r="ER80" i="2"/>
  <c r="ES80" i="2" s="1"/>
  <c r="EN80" i="2"/>
  <c r="EO80" i="2" s="1"/>
  <c r="EB80" i="2"/>
  <c r="EC80" i="2" s="1"/>
  <c r="DJ118" i="2"/>
  <c r="EL118" i="2"/>
  <c r="EM118" i="2" s="1"/>
  <c r="EB118" i="2"/>
  <c r="EC118" i="2" s="1"/>
  <c r="EN118" i="2"/>
  <c r="EO118" i="2" s="1"/>
  <c r="EP118" i="2"/>
  <c r="EQ118" i="2" s="1"/>
  <c r="ED118" i="2"/>
  <c r="EE118" i="2" s="1"/>
  <c r="EF118" i="2"/>
  <c r="EG118" i="2" s="1"/>
  <c r="ER118" i="2"/>
  <c r="ES118" i="2" s="1"/>
  <c r="EH118" i="2"/>
  <c r="EI118" i="2" s="1"/>
  <c r="DX118" i="2"/>
  <c r="DY118" i="2" s="1"/>
  <c r="EJ118" i="2"/>
  <c r="EK118" i="2" s="1"/>
  <c r="DZ118" i="2"/>
  <c r="EA118" i="2" s="1"/>
  <c r="EH308" i="2"/>
  <c r="EI308" i="2" s="1"/>
  <c r="ER308" i="2"/>
  <c r="ES308" i="2" s="1"/>
  <c r="DX308" i="2"/>
  <c r="DY308" i="2" s="1"/>
  <c r="DZ308" i="2"/>
  <c r="EA308" i="2" s="1"/>
  <c r="EJ308" i="2"/>
  <c r="EK308" i="2" s="1"/>
  <c r="EB308" i="2"/>
  <c r="EC308" i="2" s="1"/>
  <c r="ED308" i="2"/>
  <c r="EE308" i="2" s="1"/>
  <c r="EL308" i="2"/>
  <c r="EM308" i="2" s="1"/>
  <c r="EF308" i="2"/>
  <c r="EG308" i="2" s="1"/>
  <c r="EN308" i="2"/>
  <c r="EO308" i="2" s="1"/>
  <c r="EP308" i="2"/>
  <c r="EQ308" i="2" s="1"/>
  <c r="EH284" i="2"/>
  <c r="EI284" i="2" s="1"/>
  <c r="DX284" i="2"/>
  <c r="DY284" i="2" s="1"/>
  <c r="EJ284" i="2"/>
  <c r="EK284" i="2" s="1"/>
  <c r="EL284" i="2"/>
  <c r="EM284" i="2" s="1"/>
  <c r="ED284" i="2"/>
  <c r="EE284" i="2" s="1"/>
  <c r="EF284" i="2"/>
  <c r="EG284" i="2" s="1"/>
  <c r="DZ284" i="2"/>
  <c r="EA284" i="2" s="1"/>
  <c r="ER284" i="2"/>
  <c r="ES284" i="2" s="1"/>
  <c r="EN284" i="2"/>
  <c r="EO284" i="2" s="1"/>
  <c r="EP284" i="2"/>
  <c r="EQ284" i="2" s="1"/>
  <c r="EB284" i="2"/>
  <c r="EC284" i="2" s="1"/>
  <c r="ED260" i="2"/>
  <c r="EE260" i="2" s="1"/>
  <c r="EP260" i="2"/>
  <c r="EQ260" i="2" s="1"/>
  <c r="EH260" i="2"/>
  <c r="EI260" i="2" s="1"/>
  <c r="ER260" i="2"/>
  <c r="ES260" i="2" s="1"/>
  <c r="DX260" i="2"/>
  <c r="DY260" i="2" s="1"/>
  <c r="EL260" i="2"/>
  <c r="EM260" i="2" s="1"/>
  <c r="EF260" i="2"/>
  <c r="EG260" i="2" s="1"/>
  <c r="EJ260" i="2"/>
  <c r="EK260" i="2" s="1"/>
  <c r="EN260" i="2"/>
  <c r="EO260" i="2" s="1"/>
  <c r="DZ260" i="2"/>
  <c r="EA260" i="2" s="1"/>
  <c r="EB260" i="2"/>
  <c r="EC260" i="2" s="1"/>
  <c r="ED427" i="2"/>
  <c r="EE427" i="2" s="1"/>
  <c r="EP427" i="2"/>
  <c r="EQ427" i="2" s="1"/>
  <c r="DX427" i="2"/>
  <c r="DY427" i="2" s="1"/>
  <c r="EF427" i="2"/>
  <c r="EG427" i="2" s="1"/>
  <c r="ER427" i="2"/>
  <c r="ES427" i="2" s="1"/>
  <c r="EH427" i="2"/>
  <c r="EI427" i="2" s="1"/>
  <c r="DZ427" i="2"/>
  <c r="EA427" i="2" s="1"/>
  <c r="EJ427" i="2"/>
  <c r="EK427" i="2" s="1"/>
  <c r="EB427" i="2"/>
  <c r="EC427" i="2" s="1"/>
  <c r="EL427" i="2"/>
  <c r="EM427" i="2" s="1"/>
  <c r="EN427" i="2"/>
  <c r="EO427" i="2" s="1"/>
  <c r="DZ403" i="2"/>
  <c r="EA403" i="2" s="1"/>
  <c r="EJ403" i="2"/>
  <c r="EK403" i="2" s="1"/>
  <c r="ED403" i="2"/>
  <c r="EE403" i="2" s="1"/>
  <c r="EN403" i="2"/>
  <c r="EO403" i="2" s="1"/>
  <c r="DX403" i="2"/>
  <c r="DY403" i="2" s="1"/>
  <c r="EL403" i="2"/>
  <c r="EM403" i="2" s="1"/>
  <c r="EB403" i="2"/>
  <c r="EC403" i="2" s="1"/>
  <c r="EP403" i="2"/>
  <c r="EQ403" i="2" s="1"/>
  <c r="ER403" i="2"/>
  <c r="ES403" i="2" s="1"/>
  <c r="EF403" i="2"/>
  <c r="EG403" i="2" s="1"/>
  <c r="EH403" i="2"/>
  <c r="EI403" i="2" s="1"/>
  <c r="ED637" i="2"/>
  <c r="EE637" i="2" s="1"/>
  <c r="DX637" i="2"/>
  <c r="DY637" i="2" s="1"/>
  <c r="EH637" i="2"/>
  <c r="EI637" i="2" s="1"/>
  <c r="EB637" i="2"/>
  <c r="EC637" i="2" s="1"/>
  <c r="EP637" i="2"/>
  <c r="EQ637" i="2" s="1"/>
  <c r="ER637" i="2"/>
  <c r="ES637" i="2" s="1"/>
  <c r="EF637" i="2"/>
  <c r="EG637" i="2" s="1"/>
  <c r="EJ637" i="2"/>
  <c r="EK637" i="2" s="1"/>
  <c r="EL637" i="2"/>
  <c r="EM637" i="2" s="1"/>
  <c r="DZ637" i="2"/>
  <c r="EA637" i="2" s="1"/>
  <c r="EN637" i="2"/>
  <c r="EO637" i="2" s="1"/>
  <c r="DX605" i="2"/>
  <c r="DY605" i="2" s="1"/>
  <c r="EB605" i="2"/>
  <c r="EC605" i="2" s="1"/>
  <c r="EL605" i="2"/>
  <c r="EM605" i="2" s="1"/>
  <c r="ED605" i="2"/>
  <c r="EE605" i="2" s="1"/>
  <c r="EN605" i="2"/>
  <c r="EO605" i="2" s="1"/>
  <c r="EF605" i="2"/>
  <c r="EG605" i="2" s="1"/>
  <c r="ER605" i="2"/>
  <c r="ES605" i="2" s="1"/>
  <c r="DZ605" i="2"/>
  <c r="EA605" i="2" s="1"/>
  <c r="EH605" i="2"/>
  <c r="EI605" i="2" s="1"/>
  <c r="EJ605" i="2"/>
  <c r="EK605" i="2" s="1"/>
  <c r="EP605" i="2"/>
  <c r="EQ605" i="2" s="1"/>
  <c r="EN581" i="2"/>
  <c r="EO581" i="2" s="1"/>
  <c r="DX581" i="2"/>
  <c r="DY581" i="2" s="1"/>
  <c r="EH581" i="2"/>
  <c r="EI581" i="2" s="1"/>
  <c r="EF581" i="2"/>
  <c r="EG581" i="2" s="1"/>
  <c r="EJ581" i="2"/>
  <c r="EK581" i="2" s="1"/>
  <c r="EL581" i="2"/>
  <c r="EM581" i="2" s="1"/>
  <c r="DZ581" i="2"/>
  <c r="EA581" i="2" s="1"/>
  <c r="ER581" i="2"/>
  <c r="ES581" i="2" s="1"/>
  <c r="EB581" i="2"/>
  <c r="EC581" i="2" s="1"/>
  <c r="ED581" i="2"/>
  <c r="EE581" i="2" s="1"/>
  <c r="EP581" i="2"/>
  <c r="EQ581" i="2" s="1"/>
  <c r="DZ565" i="2"/>
  <c r="EA565" i="2" s="1"/>
  <c r="EJ565" i="2"/>
  <c r="EK565" i="2" s="1"/>
  <c r="EB565" i="2"/>
  <c r="EC565" i="2" s="1"/>
  <c r="EN565" i="2"/>
  <c r="EO565" i="2" s="1"/>
  <c r="EF565" i="2"/>
  <c r="EG565" i="2" s="1"/>
  <c r="ER565" i="2"/>
  <c r="ES565" i="2" s="1"/>
  <c r="DX565" i="2"/>
  <c r="DY565" i="2" s="1"/>
  <c r="ED565" i="2"/>
  <c r="EE565" i="2" s="1"/>
  <c r="EH565" i="2"/>
  <c r="EI565" i="2" s="1"/>
  <c r="EL565" i="2"/>
  <c r="EM565" i="2" s="1"/>
  <c r="EP565" i="2"/>
  <c r="EQ565" i="2" s="1"/>
  <c r="EB557" i="2"/>
  <c r="EC557" i="2" s="1"/>
  <c r="ED557" i="2"/>
  <c r="EE557" i="2" s="1"/>
  <c r="EF557" i="2"/>
  <c r="EG557" i="2" s="1"/>
  <c r="EN557" i="2"/>
  <c r="EO557" i="2" s="1"/>
  <c r="EP557" i="2"/>
  <c r="EQ557" i="2" s="1"/>
  <c r="DX557" i="2"/>
  <c r="DY557" i="2" s="1"/>
  <c r="EH557" i="2"/>
  <c r="EI557" i="2" s="1"/>
  <c r="ER557" i="2"/>
  <c r="ES557" i="2" s="1"/>
  <c r="EJ557" i="2"/>
  <c r="EK557" i="2" s="1"/>
  <c r="EL557" i="2"/>
  <c r="EM557" i="2" s="1"/>
  <c r="DZ557" i="2"/>
  <c r="EA557" i="2" s="1"/>
  <c r="DX533" i="2"/>
  <c r="DY533" i="2" s="1"/>
  <c r="EJ533" i="2"/>
  <c r="EK533" i="2" s="1"/>
  <c r="DZ533" i="2"/>
  <c r="EA533" i="2" s="1"/>
  <c r="EL533" i="2"/>
  <c r="EM533" i="2" s="1"/>
  <c r="EP533" i="2"/>
  <c r="EQ533" i="2" s="1"/>
  <c r="ED533" i="2"/>
  <c r="EE533" i="2" s="1"/>
  <c r="ER533" i="2"/>
  <c r="ES533" i="2" s="1"/>
  <c r="EF533" i="2"/>
  <c r="EG533" i="2" s="1"/>
  <c r="EH533" i="2"/>
  <c r="EI533" i="2" s="1"/>
  <c r="EN533" i="2"/>
  <c r="EO533" i="2" s="1"/>
  <c r="EB533" i="2"/>
  <c r="EC533" i="2" s="1"/>
  <c r="EH525" i="2"/>
  <c r="EI525" i="2" s="1"/>
  <c r="DX525" i="2"/>
  <c r="DY525" i="2" s="1"/>
  <c r="EJ525" i="2"/>
  <c r="EK525" i="2" s="1"/>
  <c r="DZ525" i="2"/>
  <c r="EA525" i="2" s="1"/>
  <c r="EL525" i="2"/>
  <c r="EM525" i="2" s="1"/>
  <c r="EB525" i="2"/>
  <c r="EC525" i="2" s="1"/>
  <c r="EN525" i="2"/>
  <c r="EO525" i="2" s="1"/>
  <c r="ED525" i="2"/>
  <c r="EE525" i="2" s="1"/>
  <c r="EP525" i="2"/>
  <c r="EQ525" i="2" s="1"/>
  <c r="ER525" i="2"/>
  <c r="ES525" i="2" s="1"/>
  <c r="EF525" i="2"/>
  <c r="EG525" i="2" s="1"/>
  <c r="EB517" i="2"/>
  <c r="EC517" i="2" s="1"/>
  <c r="ED517" i="2"/>
  <c r="EE517" i="2" s="1"/>
  <c r="EP517" i="2"/>
  <c r="EQ517" i="2" s="1"/>
  <c r="EF517" i="2"/>
  <c r="EG517" i="2" s="1"/>
  <c r="EH517" i="2"/>
  <c r="EI517" i="2" s="1"/>
  <c r="EJ517" i="2"/>
  <c r="EK517" i="2" s="1"/>
  <c r="EL517" i="2"/>
  <c r="EM517" i="2" s="1"/>
  <c r="EN517" i="2"/>
  <c r="EO517" i="2" s="1"/>
  <c r="DX517" i="2"/>
  <c r="DY517" i="2" s="1"/>
  <c r="ER517" i="2"/>
  <c r="ES517" i="2" s="1"/>
  <c r="DZ517" i="2"/>
  <c r="EA517" i="2" s="1"/>
  <c r="EF799" i="2"/>
  <c r="EG799" i="2" s="1"/>
  <c r="EN799" i="2"/>
  <c r="EO799" i="2" s="1"/>
  <c r="DZ799" i="2"/>
  <c r="EA799" i="2" s="1"/>
  <c r="EH799" i="2"/>
  <c r="EI799" i="2" s="1"/>
  <c r="ER799" i="2"/>
  <c r="ES799" i="2" s="1"/>
  <c r="EB799" i="2"/>
  <c r="EC799" i="2" s="1"/>
  <c r="EJ799" i="2"/>
  <c r="EK799" i="2" s="1"/>
  <c r="ED799" i="2"/>
  <c r="EE799" i="2" s="1"/>
  <c r="EL799" i="2"/>
  <c r="EM799" i="2" s="1"/>
  <c r="DX799" i="2"/>
  <c r="DY799" i="2" s="1"/>
  <c r="EP799" i="2"/>
  <c r="EQ799" i="2" s="1"/>
  <c r="EF791" i="2"/>
  <c r="EG791" i="2" s="1"/>
  <c r="EN791" i="2"/>
  <c r="EO791" i="2" s="1"/>
  <c r="DX791" i="2"/>
  <c r="DY791" i="2" s="1"/>
  <c r="EP791" i="2"/>
  <c r="EQ791" i="2" s="1"/>
  <c r="DZ791" i="2"/>
  <c r="EA791" i="2" s="1"/>
  <c r="EH791" i="2"/>
  <c r="EI791" i="2" s="1"/>
  <c r="ER791" i="2"/>
  <c r="ES791" i="2" s="1"/>
  <c r="EB791" i="2"/>
  <c r="EC791" i="2" s="1"/>
  <c r="EJ791" i="2"/>
  <c r="EK791" i="2" s="1"/>
  <c r="ED791" i="2"/>
  <c r="EE791" i="2" s="1"/>
  <c r="EL791" i="2"/>
  <c r="EM791" i="2" s="1"/>
  <c r="DZ783" i="2"/>
  <c r="EA783" i="2" s="1"/>
  <c r="EH783" i="2"/>
  <c r="EI783" i="2" s="1"/>
  <c r="ER783" i="2"/>
  <c r="ES783" i="2" s="1"/>
  <c r="EB783" i="2"/>
  <c r="EC783" i="2" s="1"/>
  <c r="EJ783" i="2"/>
  <c r="EK783" i="2" s="1"/>
  <c r="ED783" i="2"/>
  <c r="EE783" i="2" s="1"/>
  <c r="EL783" i="2"/>
  <c r="EM783" i="2" s="1"/>
  <c r="EF783" i="2"/>
  <c r="EG783" i="2" s="1"/>
  <c r="EN783" i="2"/>
  <c r="EO783" i="2" s="1"/>
  <c r="DX783" i="2"/>
  <c r="DY783" i="2" s="1"/>
  <c r="EP783" i="2"/>
  <c r="EQ783" i="2" s="1"/>
  <c r="DX775" i="2"/>
  <c r="DY775" i="2" s="1"/>
  <c r="EP775" i="2"/>
  <c r="EQ775" i="2" s="1"/>
  <c r="ER775" i="2"/>
  <c r="ES775" i="2" s="1"/>
  <c r="EB775" i="2"/>
  <c r="EC775" i="2" s="1"/>
  <c r="EJ775" i="2"/>
  <c r="EK775" i="2" s="1"/>
  <c r="ED775" i="2"/>
  <c r="EE775" i="2" s="1"/>
  <c r="EF775" i="2"/>
  <c r="EG775" i="2" s="1"/>
  <c r="EH775" i="2"/>
  <c r="EI775" i="2" s="1"/>
  <c r="EL775" i="2"/>
  <c r="EM775" i="2" s="1"/>
  <c r="DZ775" i="2"/>
  <c r="EA775" i="2" s="1"/>
  <c r="EN775" i="2"/>
  <c r="EO775" i="2" s="1"/>
  <c r="ED767" i="2"/>
  <c r="EE767" i="2" s="1"/>
  <c r="EL767" i="2"/>
  <c r="EM767" i="2" s="1"/>
  <c r="EF767" i="2"/>
  <c r="EG767" i="2" s="1"/>
  <c r="EN767" i="2"/>
  <c r="EO767" i="2" s="1"/>
  <c r="DX767" i="2"/>
  <c r="DY767" i="2" s="1"/>
  <c r="EP767" i="2"/>
  <c r="EQ767" i="2" s="1"/>
  <c r="DZ767" i="2"/>
  <c r="EA767" i="2" s="1"/>
  <c r="EH767" i="2"/>
  <c r="EI767" i="2" s="1"/>
  <c r="EB767" i="2"/>
  <c r="EC767" i="2" s="1"/>
  <c r="EJ767" i="2"/>
  <c r="EK767" i="2" s="1"/>
  <c r="ER767" i="2"/>
  <c r="ES767" i="2" s="1"/>
  <c r="ER759" i="2"/>
  <c r="ES759" i="2" s="1"/>
  <c r="ED759" i="2"/>
  <c r="EE759" i="2" s="1"/>
  <c r="EL759" i="2"/>
  <c r="EM759" i="2" s="1"/>
  <c r="EF759" i="2"/>
  <c r="EG759" i="2" s="1"/>
  <c r="EN759" i="2"/>
  <c r="EO759" i="2" s="1"/>
  <c r="DX759" i="2"/>
  <c r="DY759" i="2" s="1"/>
  <c r="DZ759" i="2"/>
  <c r="EA759" i="2" s="1"/>
  <c r="EH759" i="2"/>
  <c r="EI759" i="2" s="1"/>
  <c r="EP759" i="2"/>
  <c r="EQ759" i="2" s="1"/>
  <c r="EB759" i="2"/>
  <c r="EC759" i="2" s="1"/>
  <c r="EJ759" i="2"/>
  <c r="EK759" i="2" s="1"/>
  <c r="EF751" i="2"/>
  <c r="EG751" i="2" s="1"/>
  <c r="EN751" i="2"/>
  <c r="EO751" i="2" s="1"/>
  <c r="DZ751" i="2"/>
  <c r="EA751" i="2" s="1"/>
  <c r="EH751" i="2"/>
  <c r="EI751" i="2" s="1"/>
  <c r="ER751" i="2"/>
  <c r="ES751" i="2" s="1"/>
  <c r="EB751" i="2"/>
  <c r="EC751" i="2" s="1"/>
  <c r="EJ751" i="2"/>
  <c r="EK751" i="2" s="1"/>
  <c r="ED751" i="2"/>
  <c r="EE751" i="2" s="1"/>
  <c r="EL751" i="2"/>
  <c r="EM751" i="2" s="1"/>
  <c r="DX751" i="2"/>
  <c r="DY751" i="2" s="1"/>
  <c r="EP751" i="2"/>
  <c r="EQ751" i="2" s="1"/>
  <c r="ED743" i="2"/>
  <c r="EE743" i="2" s="1"/>
  <c r="EL743" i="2"/>
  <c r="EM743" i="2" s="1"/>
  <c r="EF743" i="2"/>
  <c r="EG743" i="2" s="1"/>
  <c r="EN743" i="2"/>
  <c r="EO743" i="2" s="1"/>
  <c r="DX743" i="2"/>
  <c r="DY743" i="2" s="1"/>
  <c r="EP743" i="2"/>
  <c r="EQ743" i="2" s="1"/>
  <c r="DZ743" i="2"/>
  <c r="EA743" i="2" s="1"/>
  <c r="EH743" i="2"/>
  <c r="EI743" i="2" s="1"/>
  <c r="ER743" i="2"/>
  <c r="ES743" i="2" s="1"/>
  <c r="EB743" i="2"/>
  <c r="EC743" i="2" s="1"/>
  <c r="EJ743" i="2"/>
  <c r="EK743" i="2" s="1"/>
  <c r="ER735" i="2"/>
  <c r="ES735" i="2" s="1"/>
  <c r="EB735" i="2"/>
  <c r="EC735" i="2" s="1"/>
  <c r="EJ735" i="2"/>
  <c r="EK735" i="2" s="1"/>
  <c r="ED735" i="2"/>
  <c r="EE735" i="2" s="1"/>
  <c r="EL735" i="2"/>
  <c r="EM735" i="2" s="1"/>
  <c r="EF735" i="2"/>
  <c r="EG735" i="2" s="1"/>
  <c r="EN735" i="2"/>
  <c r="EO735" i="2" s="1"/>
  <c r="DX735" i="2"/>
  <c r="DY735" i="2" s="1"/>
  <c r="EP735" i="2"/>
  <c r="EQ735" i="2" s="1"/>
  <c r="DZ735" i="2"/>
  <c r="EA735" i="2" s="1"/>
  <c r="EH735" i="2"/>
  <c r="EI735" i="2" s="1"/>
  <c r="EF727" i="2"/>
  <c r="EG727" i="2" s="1"/>
  <c r="EN727" i="2"/>
  <c r="EO727" i="2" s="1"/>
  <c r="DX727" i="2"/>
  <c r="DY727" i="2" s="1"/>
  <c r="EP727" i="2"/>
  <c r="EQ727" i="2" s="1"/>
  <c r="DZ727" i="2"/>
  <c r="EA727" i="2" s="1"/>
  <c r="EH727" i="2"/>
  <c r="EI727" i="2" s="1"/>
  <c r="ER727" i="2"/>
  <c r="ES727" i="2" s="1"/>
  <c r="EB727" i="2"/>
  <c r="EC727" i="2" s="1"/>
  <c r="EJ727" i="2"/>
  <c r="EK727" i="2" s="1"/>
  <c r="ED727" i="2"/>
  <c r="EE727" i="2" s="1"/>
  <c r="EL727" i="2"/>
  <c r="EM727" i="2" s="1"/>
  <c r="EJ719" i="2"/>
  <c r="EK719" i="2" s="1"/>
  <c r="EL719" i="2"/>
  <c r="EM719" i="2" s="1"/>
  <c r="DX719" i="2"/>
  <c r="DY719" i="2" s="1"/>
  <c r="DZ719" i="2"/>
  <c r="EA719" i="2" s="1"/>
  <c r="EN719" i="2"/>
  <c r="EO719" i="2" s="1"/>
  <c r="EB719" i="2"/>
  <c r="EC719" i="2" s="1"/>
  <c r="EP719" i="2"/>
  <c r="EQ719" i="2" s="1"/>
  <c r="ED719" i="2"/>
  <c r="EE719" i="2" s="1"/>
  <c r="EF719" i="2"/>
  <c r="EG719" i="2" s="1"/>
  <c r="ER719" i="2"/>
  <c r="ES719" i="2" s="1"/>
  <c r="EH719" i="2"/>
  <c r="EI719" i="2" s="1"/>
  <c r="EF711" i="2"/>
  <c r="EG711" i="2" s="1"/>
  <c r="ER711" i="2"/>
  <c r="ES711" i="2" s="1"/>
  <c r="DX711" i="2"/>
  <c r="DY711" i="2" s="1"/>
  <c r="EH711" i="2"/>
  <c r="EI711" i="2" s="1"/>
  <c r="DZ711" i="2"/>
  <c r="EA711" i="2" s="1"/>
  <c r="EJ711" i="2"/>
  <c r="EK711" i="2" s="1"/>
  <c r="EB711" i="2"/>
  <c r="EC711" i="2" s="1"/>
  <c r="EL711" i="2"/>
  <c r="EM711" i="2" s="1"/>
  <c r="ED711" i="2"/>
  <c r="EE711" i="2" s="1"/>
  <c r="EN711" i="2"/>
  <c r="EO711" i="2" s="1"/>
  <c r="EP711" i="2"/>
  <c r="EQ711" i="2" s="1"/>
  <c r="EF703" i="2"/>
  <c r="EG703" i="2" s="1"/>
  <c r="EP703" i="2"/>
  <c r="EQ703" i="2" s="1"/>
  <c r="EH703" i="2"/>
  <c r="EI703" i="2" s="1"/>
  <c r="ER703" i="2"/>
  <c r="ES703" i="2" s="1"/>
  <c r="EJ703" i="2"/>
  <c r="EK703" i="2" s="1"/>
  <c r="DX703" i="2"/>
  <c r="DY703" i="2" s="1"/>
  <c r="EL703" i="2"/>
  <c r="EM703" i="2" s="1"/>
  <c r="DZ703" i="2"/>
  <c r="EA703" i="2" s="1"/>
  <c r="EB703" i="2"/>
  <c r="EC703" i="2" s="1"/>
  <c r="EN703" i="2"/>
  <c r="EO703" i="2" s="1"/>
  <c r="ED703" i="2"/>
  <c r="EE703" i="2" s="1"/>
  <c r="ED695" i="2"/>
  <c r="EE695" i="2" s="1"/>
  <c r="DZ695" i="2"/>
  <c r="EA695" i="2" s="1"/>
  <c r="EJ695" i="2"/>
  <c r="EK695" i="2" s="1"/>
  <c r="EB695" i="2"/>
  <c r="EC695" i="2" s="1"/>
  <c r="EL695" i="2"/>
  <c r="EM695" i="2" s="1"/>
  <c r="EN695" i="2"/>
  <c r="EO695" i="2" s="1"/>
  <c r="EP695" i="2"/>
  <c r="EQ695" i="2" s="1"/>
  <c r="EF695" i="2"/>
  <c r="EG695" i="2" s="1"/>
  <c r="ER695" i="2"/>
  <c r="ES695" i="2" s="1"/>
  <c r="DX695" i="2"/>
  <c r="DY695" i="2" s="1"/>
  <c r="EH695" i="2"/>
  <c r="EI695" i="2" s="1"/>
  <c r="DZ687" i="2"/>
  <c r="EA687" i="2" s="1"/>
  <c r="EL687" i="2"/>
  <c r="EM687" i="2" s="1"/>
  <c r="EN687" i="2"/>
  <c r="EO687" i="2" s="1"/>
  <c r="EB687" i="2"/>
  <c r="EC687" i="2" s="1"/>
  <c r="EP687" i="2"/>
  <c r="EQ687" i="2" s="1"/>
  <c r="ED687" i="2"/>
  <c r="EE687" i="2" s="1"/>
  <c r="EF687" i="2"/>
  <c r="EG687" i="2" s="1"/>
  <c r="ER687" i="2"/>
  <c r="ES687" i="2" s="1"/>
  <c r="DX687" i="2"/>
  <c r="DY687" i="2" s="1"/>
  <c r="EH687" i="2"/>
  <c r="EI687" i="2" s="1"/>
  <c r="EJ687" i="2"/>
  <c r="EK687" i="2" s="1"/>
  <c r="EB679" i="2"/>
  <c r="EC679" i="2" s="1"/>
  <c r="EL679" i="2"/>
  <c r="EM679" i="2" s="1"/>
  <c r="ED679" i="2"/>
  <c r="EE679" i="2" s="1"/>
  <c r="EN679" i="2"/>
  <c r="EO679" i="2" s="1"/>
  <c r="DZ679" i="2"/>
  <c r="EA679" i="2" s="1"/>
  <c r="EH679" i="2"/>
  <c r="EI679" i="2" s="1"/>
  <c r="ER679" i="2"/>
  <c r="ES679" i="2" s="1"/>
  <c r="EP679" i="2"/>
  <c r="EQ679" i="2" s="1"/>
  <c r="EF679" i="2"/>
  <c r="EG679" i="2" s="1"/>
  <c r="EJ679" i="2"/>
  <c r="EK679" i="2" s="1"/>
  <c r="DX679" i="2"/>
  <c r="DY679" i="2" s="1"/>
  <c r="EJ671" i="2"/>
  <c r="EK671" i="2" s="1"/>
  <c r="EN671" i="2"/>
  <c r="EO671" i="2" s="1"/>
  <c r="DX671" i="2"/>
  <c r="DY671" i="2" s="1"/>
  <c r="EF671" i="2"/>
  <c r="EG671" i="2" s="1"/>
  <c r="ER671" i="2"/>
  <c r="ES671" i="2" s="1"/>
  <c r="EP671" i="2"/>
  <c r="EQ671" i="2" s="1"/>
  <c r="DZ671" i="2"/>
  <c r="EA671" i="2" s="1"/>
  <c r="EB671" i="2"/>
  <c r="EC671" i="2" s="1"/>
  <c r="ED671" i="2"/>
  <c r="EE671" i="2" s="1"/>
  <c r="EH671" i="2"/>
  <c r="EI671" i="2" s="1"/>
  <c r="EL671" i="2"/>
  <c r="EM671" i="2" s="1"/>
  <c r="DZ663" i="2"/>
  <c r="EA663" i="2" s="1"/>
  <c r="EJ663" i="2"/>
  <c r="EK663" i="2" s="1"/>
  <c r="EB663" i="2"/>
  <c r="EC663" i="2" s="1"/>
  <c r="EN663" i="2"/>
  <c r="EO663" i="2" s="1"/>
  <c r="EF663" i="2"/>
  <c r="EG663" i="2" s="1"/>
  <c r="EP663" i="2"/>
  <c r="EQ663" i="2" s="1"/>
  <c r="DX663" i="2"/>
  <c r="DY663" i="2" s="1"/>
  <c r="ER663" i="2"/>
  <c r="ES663" i="2" s="1"/>
  <c r="ED663" i="2"/>
  <c r="EE663" i="2" s="1"/>
  <c r="EH663" i="2"/>
  <c r="EI663" i="2" s="1"/>
  <c r="EL663" i="2"/>
  <c r="EM663" i="2" s="1"/>
  <c r="ED848" i="2"/>
  <c r="EE848" i="2" s="1"/>
  <c r="EN848" i="2"/>
  <c r="EO848" i="2" s="1"/>
  <c r="EF848" i="2"/>
  <c r="EG848" i="2" s="1"/>
  <c r="DX848" i="2"/>
  <c r="DY848" i="2" s="1"/>
  <c r="EP848" i="2"/>
  <c r="EQ848" i="2" s="1"/>
  <c r="EH848" i="2"/>
  <c r="EI848" i="2" s="1"/>
  <c r="DZ848" i="2"/>
  <c r="EA848" i="2" s="1"/>
  <c r="EJ848" i="2"/>
  <c r="EK848" i="2" s="1"/>
  <c r="ER848" i="2"/>
  <c r="ES848" i="2" s="1"/>
  <c r="EB848" i="2"/>
  <c r="EC848" i="2" s="1"/>
  <c r="EL848" i="2"/>
  <c r="EM848" i="2" s="1"/>
  <c r="DZ840" i="2"/>
  <c r="EA840" i="2" s="1"/>
  <c r="EH840" i="2"/>
  <c r="EI840" i="2" s="1"/>
  <c r="EB840" i="2"/>
  <c r="EC840" i="2" s="1"/>
  <c r="EL840" i="2"/>
  <c r="EM840" i="2" s="1"/>
  <c r="DX840" i="2"/>
  <c r="DY840" i="2" s="1"/>
  <c r="EN840" i="2"/>
  <c r="EO840" i="2" s="1"/>
  <c r="ED840" i="2"/>
  <c r="EE840" i="2" s="1"/>
  <c r="EP840" i="2"/>
  <c r="EQ840" i="2" s="1"/>
  <c r="EJ840" i="2"/>
  <c r="EK840" i="2" s="1"/>
  <c r="EF840" i="2"/>
  <c r="EG840" i="2" s="1"/>
  <c r="ER840" i="2"/>
  <c r="ES840" i="2" s="1"/>
  <c r="EN832" i="2"/>
  <c r="EO832" i="2" s="1"/>
  <c r="EP832" i="2"/>
  <c r="EQ832" i="2" s="1"/>
  <c r="DZ832" i="2"/>
  <c r="EA832" i="2" s="1"/>
  <c r="EH832" i="2"/>
  <c r="EI832" i="2" s="1"/>
  <c r="EJ832" i="2"/>
  <c r="EK832" i="2" s="1"/>
  <c r="ER832" i="2"/>
  <c r="ES832" i="2" s="1"/>
  <c r="EB832" i="2"/>
  <c r="EC832" i="2" s="1"/>
  <c r="ED832" i="2"/>
  <c r="EE832" i="2" s="1"/>
  <c r="EF832" i="2"/>
  <c r="EG832" i="2" s="1"/>
  <c r="EL832" i="2"/>
  <c r="EM832" i="2" s="1"/>
  <c r="DX832" i="2"/>
  <c r="DY832" i="2" s="1"/>
  <c r="EB824" i="2"/>
  <c r="EC824" i="2" s="1"/>
  <c r="ED824" i="2"/>
  <c r="EE824" i="2" s="1"/>
  <c r="EN824" i="2"/>
  <c r="EO824" i="2" s="1"/>
  <c r="DX824" i="2"/>
  <c r="DY824" i="2" s="1"/>
  <c r="EF824" i="2"/>
  <c r="EG824" i="2" s="1"/>
  <c r="EH824" i="2"/>
  <c r="EI824" i="2" s="1"/>
  <c r="EJ824" i="2"/>
  <c r="EK824" i="2" s="1"/>
  <c r="EL824" i="2"/>
  <c r="EM824" i="2" s="1"/>
  <c r="EP824" i="2"/>
  <c r="EQ824" i="2" s="1"/>
  <c r="DZ824" i="2"/>
  <c r="EA824" i="2" s="1"/>
  <c r="ER824" i="2"/>
  <c r="ES824" i="2" s="1"/>
  <c r="EP816" i="2"/>
  <c r="EQ816" i="2" s="1"/>
  <c r="EJ816" i="2"/>
  <c r="EK816" i="2" s="1"/>
  <c r="ER816" i="2"/>
  <c r="ES816" i="2" s="1"/>
  <c r="EB816" i="2"/>
  <c r="EC816" i="2" s="1"/>
  <c r="EL816" i="2"/>
  <c r="EM816" i="2" s="1"/>
  <c r="ED816" i="2"/>
  <c r="EE816" i="2" s="1"/>
  <c r="EN816" i="2"/>
  <c r="EO816" i="2" s="1"/>
  <c r="DX816" i="2"/>
  <c r="DY816" i="2" s="1"/>
  <c r="DZ816" i="2"/>
  <c r="EA816" i="2" s="1"/>
  <c r="EF816" i="2"/>
  <c r="EG816" i="2" s="1"/>
  <c r="EH816" i="2"/>
  <c r="EI816" i="2" s="1"/>
  <c r="ED808" i="2"/>
  <c r="EE808" i="2" s="1"/>
  <c r="DX808" i="2"/>
  <c r="DY808" i="2" s="1"/>
  <c r="EF808" i="2"/>
  <c r="EG808" i="2" s="1"/>
  <c r="EP808" i="2"/>
  <c r="EQ808" i="2" s="1"/>
  <c r="DZ808" i="2"/>
  <c r="EA808" i="2" s="1"/>
  <c r="EH808" i="2"/>
  <c r="EI808" i="2" s="1"/>
  <c r="EJ808" i="2"/>
  <c r="EK808" i="2" s="1"/>
  <c r="ER808" i="2"/>
  <c r="ES808" i="2" s="1"/>
  <c r="EB808" i="2"/>
  <c r="EC808" i="2" s="1"/>
  <c r="EL808" i="2"/>
  <c r="EM808" i="2" s="1"/>
  <c r="EN808" i="2"/>
  <c r="EO808" i="2" s="1"/>
  <c r="DX939" i="2"/>
  <c r="DY939" i="2" s="1"/>
  <c r="EJ939" i="2"/>
  <c r="EK939" i="2" s="1"/>
  <c r="ER939" i="2"/>
  <c r="ES939" i="2" s="1"/>
  <c r="DZ939" i="2"/>
  <c r="EA939" i="2" s="1"/>
  <c r="EB939" i="2"/>
  <c r="EC939" i="2" s="1"/>
  <c r="EL939" i="2"/>
  <c r="EM939" i="2" s="1"/>
  <c r="EF939" i="2"/>
  <c r="EG939" i="2" s="1"/>
  <c r="ED939" i="2"/>
  <c r="EE939" i="2" s="1"/>
  <c r="EH939" i="2"/>
  <c r="EI939" i="2" s="1"/>
  <c r="EN939" i="2"/>
  <c r="EO939" i="2" s="1"/>
  <c r="EP939" i="2"/>
  <c r="EQ939" i="2" s="1"/>
  <c r="ED931" i="2"/>
  <c r="EE931" i="2" s="1"/>
  <c r="EN931" i="2"/>
  <c r="EO931" i="2" s="1"/>
  <c r="EF931" i="2"/>
  <c r="EG931" i="2" s="1"/>
  <c r="EH931" i="2"/>
  <c r="EI931" i="2" s="1"/>
  <c r="EP931" i="2"/>
  <c r="EQ931" i="2" s="1"/>
  <c r="DX931" i="2"/>
  <c r="DY931" i="2" s="1"/>
  <c r="EJ931" i="2"/>
  <c r="EK931" i="2" s="1"/>
  <c r="ER931" i="2"/>
  <c r="ES931" i="2" s="1"/>
  <c r="EB931" i="2"/>
  <c r="EC931" i="2" s="1"/>
  <c r="EL931" i="2"/>
  <c r="EM931" i="2" s="1"/>
  <c r="DZ931" i="2"/>
  <c r="EA931" i="2" s="1"/>
  <c r="DZ1047" i="2"/>
  <c r="EA1047" i="2" s="1"/>
  <c r="EJ1047" i="2"/>
  <c r="EK1047" i="2" s="1"/>
  <c r="EB1047" i="2"/>
  <c r="EC1047" i="2" s="1"/>
  <c r="EL1047" i="2"/>
  <c r="EM1047" i="2" s="1"/>
  <c r="ED1047" i="2"/>
  <c r="EE1047" i="2" s="1"/>
  <c r="EN1047" i="2"/>
  <c r="EO1047" i="2" s="1"/>
  <c r="EF1047" i="2"/>
  <c r="EG1047" i="2" s="1"/>
  <c r="EP1047" i="2"/>
  <c r="EQ1047" i="2" s="1"/>
  <c r="ER1047" i="2"/>
  <c r="ES1047" i="2" s="1"/>
  <c r="DX1047" i="2"/>
  <c r="DY1047" i="2" s="1"/>
  <c r="EH1047" i="2"/>
  <c r="EI1047" i="2" s="1"/>
  <c r="EH1039" i="2"/>
  <c r="EI1039" i="2" s="1"/>
  <c r="ER1039" i="2"/>
  <c r="ES1039" i="2" s="1"/>
  <c r="EL1039" i="2"/>
  <c r="EM1039" i="2" s="1"/>
  <c r="EB1039" i="2"/>
  <c r="EC1039" i="2" s="1"/>
  <c r="EN1039" i="2"/>
  <c r="EO1039" i="2" s="1"/>
  <c r="ED1039" i="2"/>
  <c r="EE1039" i="2" s="1"/>
  <c r="EP1039" i="2"/>
  <c r="EQ1039" i="2" s="1"/>
  <c r="EF1039" i="2"/>
  <c r="EG1039" i="2" s="1"/>
  <c r="EJ1039" i="2"/>
  <c r="EK1039" i="2" s="1"/>
  <c r="DX1039" i="2"/>
  <c r="DY1039" i="2" s="1"/>
  <c r="DZ1039" i="2"/>
  <c r="EA1039" i="2" s="1"/>
  <c r="EF1031" i="2"/>
  <c r="EG1031" i="2" s="1"/>
  <c r="EN1031" i="2"/>
  <c r="EO1031" i="2" s="1"/>
  <c r="DX1031" i="2"/>
  <c r="DY1031" i="2" s="1"/>
  <c r="EJ1031" i="2"/>
  <c r="EK1031" i="2" s="1"/>
  <c r="ER1031" i="2"/>
  <c r="ES1031" i="2" s="1"/>
  <c r="EL1031" i="2"/>
  <c r="EM1031" i="2" s="1"/>
  <c r="DZ1031" i="2"/>
  <c r="EA1031" i="2" s="1"/>
  <c r="EB1031" i="2"/>
  <c r="EC1031" i="2" s="1"/>
  <c r="EP1031" i="2"/>
  <c r="EQ1031" i="2" s="1"/>
  <c r="ED1031" i="2"/>
  <c r="EE1031" i="2" s="1"/>
  <c r="EH1031" i="2"/>
  <c r="EI1031" i="2" s="1"/>
  <c r="EF1023" i="2"/>
  <c r="EG1023" i="2" s="1"/>
  <c r="EP1023" i="2"/>
  <c r="EQ1023" i="2" s="1"/>
  <c r="DZ1023" i="2"/>
  <c r="EA1023" i="2" s="1"/>
  <c r="EJ1023" i="2"/>
  <c r="EK1023" i="2" s="1"/>
  <c r="ED1023" i="2"/>
  <c r="EE1023" i="2" s="1"/>
  <c r="ER1023" i="2"/>
  <c r="ES1023" i="2" s="1"/>
  <c r="DX1023" i="2"/>
  <c r="DY1023" i="2" s="1"/>
  <c r="EB1023" i="2"/>
  <c r="EC1023" i="2" s="1"/>
  <c r="EH1023" i="2"/>
  <c r="EI1023" i="2" s="1"/>
  <c r="EL1023" i="2"/>
  <c r="EM1023" i="2" s="1"/>
  <c r="EN1023" i="2"/>
  <c r="EO1023" i="2" s="1"/>
  <c r="EJ1015" i="2"/>
  <c r="EK1015" i="2" s="1"/>
  <c r="EN1015" i="2"/>
  <c r="EO1015" i="2" s="1"/>
  <c r="DX1015" i="2"/>
  <c r="DY1015" i="2" s="1"/>
  <c r="EL1015" i="2"/>
  <c r="EM1015" i="2" s="1"/>
  <c r="ED1015" i="2"/>
  <c r="EE1015" i="2" s="1"/>
  <c r="EF1015" i="2"/>
  <c r="EG1015" i="2" s="1"/>
  <c r="EP1015" i="2"/>
  <c r="EQ1015" i="2" s="1"/>
  <c r="ER1015" i="2"/>
  <c r="ES1015" i="2" s="1"/>
  <c r="DZ1015" i="2"/>
  <c r="EA1015" i="2" s="1"/>
  <c r="EB1015" i="2"/>
  <c r="EC1015" i="2" s="1"/>
  <c r="EH1015" i="2"/>
  <c r="EI1015" i="2" s="1"/>
  <c r="EB1007" i="2"/>
  <c r="EC1007" i="2" s="1"/>
  <c r="EL1007" i="2"/>
  <c r="EM1007" i="2" s="1"/>
  <c r="EF1007" i="2"/>
  <c r="EG1007" i="2" s="1"/>
  <c r="ER1007" i="2"/>
  <c r="ES1007" i="2" s="1"/>
  <c r="DX1007" i="2"/>
  <c r="DY1007" i="2" s="1"/>
  <c r="EJ1007" i="2"/>
  <c r="EK1007" i="2" s="1"/>
  <c r="DZ1007" i="2"/>
  <c r="EA1007" i="2" s="1"/>
  <c r="EN1007" i="2"/>
  <c r="EO1007" i="2" s="1"/>
  <c r="EP1007" i="2"/>
  <c r="EQ1007" i="2" s="1"/>
  <c r="ED1007" i="2"/>
  <c r="EE1007" i="2" s="1"/>
  <c r="EH1007" i="2"/>
  <c r="EI1007" i="2" s="1"/>
  <c r="EB999" i="2"/>
  <c r="EC999" i="2" s="1"/>
  <c r="EN999" i="2"/>
  <c r="EO999" i="2" s="1"/>
  <c r="EP999" i="2"/>
  <c r="EQ999" i="2" s="1"/>
  <c r="ED999" i="2"/>
  <c r="EE999" i="2" s="1"/>
  <c r="ER999" i="2"/>
  <c r="ES999" i="2" s="1"/>
  <c r="EH999" i="2"/>
  <c r="EI999" i="2" s="1"/>
  <c r="DX999" i="2"/>
  <c r="DY999" i="2" s="1"/>
  <c r="EJ999" i="2"/>
  <c r="EK999" i="2" s="1"/>
  <c r="DZ999" i="2"/>
  <c r="EA999" i="2" s="1"/>
  <c r="EF999" i="2"/>
  <c r="EG999" i="2" s="1"/>
  <c r="EL999" i="2"/>
  <c r="EM999" i="2" s="1"/>
  <c r="DZ991" i="2"/>
  <c r="EA991" i="2" s="1"/>
  <c r="EP991" i="2"/>
  <c r="EQ991" i="2" s="1"/>
  <c r="EF991" i="2"/>
  <c r="EG991" i="2" s="1"/>
  <c r="ED991" i="2"/>
  <c r="EE991" i="2" s="1"/>
  <c r="EH991" i="2"/>
  <c r="EI991" i="2" s="1"/>
  <c r="EJ991" i="2"/>
  <c r="EK991" i="2" s="1"/>
  <c r="EN991" i="2"/>
  <c r="EO991" i="2" s="1"/>
  <c r="ER991" i="2"/>
  <c r="ES991" i="2" s="1"/>
  <c r="DX991" i="2"/>
  <c r="DY991" i="2" s="1"/>
  <c r="EL991" i="2"/>
  <c r="EM991" i="2" s="1"/>
  <c r="EB991" i="2"/>
  <c r="EC991" i="2" s="1"/>
  <c r="ED983" i="2"/>
  <c r="EE983" i="2" s="1"/>
  <c r="EN983" i="2"/>
  <c r="EO983" i="2" s="1"/>
  <c r="EH983" i="2"/>
  <c r="EI983" i="2" s="1"/>
  <c r="ER983" i="2"/>
  <c r="ES983" i="2" s="1"/>
  <c r="DX983" i="2"/>
  <c r="DY983" i="2" s="1"/>
  <c r="EL983" i="2"/>
  <c r="EM983" i="2" s="1"/>
  <c r="DZ983" i="2"/>
  <c r="EA983" i="2" s="1"/>
  <c r="EF983" i="2"/>
  <c r="EG983" i="2" s="1"/>
  <c r="EB983" i="2"/>
  <c r="EC983" i="2" s="1"/>
  <c r="EJ983" i="2"/>
  <c r="EK983" i="2" s="1"/>
  <c r="EP983" i="2"/>
  <c r="EQ983" i="2" s="1"/>
  <c r="DX975" i="2"/>
  <c r="DY975" i="2" s="1"/>
  <c r="EL975" i="2"/>
  <c r="EM975" i="2" s="1"/>
  <c r="ED975" i="2"/>
  <c r="EE975" i="2" s="1"/>
  <c r="EP975" i="2"/>
  <c r="EQ975" i="2" s="1"/>
  <c r="EF975" i="2"/>
  <c r="EG975" i="2" s="1"/>
  <c r="EH975" i="2"/>
  <c r="EI975" i="2" s="1"/>
  <c r="EJ975" i="2"/>
  <c r="EK975" i="2" s="1"/>
  <c r="EN975" i="2"/>
  <c r="EO975" i="2" s="1"/>
  <c r="DZ975" i="2"/>
  <c r="EA975" i="2" s="1"/>
  <c r="EB975" i="2"/>
  <c r="EC975" i="2" s="1"/>
  <c r="ER975" i="2"/>
  <c r="ES975" i="2" s="1"/>
  <c r="EF1374" i="2"/>
  <c r="EG1374" i="2" s="1"/>
  <c r="EP1374" i="2"/>
  <c r="EQ1374" i="2" s="1"/>
  <c r="EH1374" i="2"/>
  <c r="EI1374" i="2" s="1"/>
  <c r="ER1374" i="2"/>
  <c r="ES1374" i="2" s="1"/>
  <c r="EJ1374" i="2"/>
  <c r="EK1374" i="2" s="1"/>
  <c r="DX1374" i="2"/>
  <c r="DY1374" i="2" s="1"/>
  <c r="DZ1374" i="2"/>
  <c r="EA1374" i="2" s="1"/>
  <c r="EL1374" i="2"/>
  <c r="EM1374" i="2" s="1"/>
  <c r="EB1374" i="2"/>
  <c r="EC1374" i="2" s="1"/>
  <c r="EN1374" i="2"/>
  <c r="EO1374" i="2" s="1"/>
  <c r="ED1374" i="2"/>
  <c r="EE1374" i="2" s="1"/>
  <c r="EN1366" i="2"/>
  <c r="EO1366" i="2" s="1"/>
  <c r="ED1366" i="2"/>
  <c r="EE1366" i="2" s="1"/>
  <c r="EP1366" i="2"/>
  <c r="EQ1366" i="2" s="1"/>
  <c r="EF1366" i="2"/>
  <c r="EG1366" i="2" s="1"/>
  <c r="EH1366" i="2"/>
  <c r="EI1366" i="2" s="1"/>
  <c r="ER1366" i="2"/>
  <c r="ES1366" i="2" s="1"/>
  <c r="DX1366" i="2"/>
  <c r="DY1366" i="2" s="1"/>
  <c r="EJ1366" i="2"/>
  <c r="EK1366" i="2" s="1"/>
  <c r="DZ1366" i="2"/>
  <c r="EA1366" i="2" s="1"/>
  <c r="EB1366" i="2"/>
  <c r="EC1366" i="2" s="1"/>
  <c r="EL1366" i="2"/>
  <c r="EM1366" i="2" s="1"/>
  <c r="DX1358" i="2"/>
  <c r="DY1358" i="2" s="1"/>
  <c r="DZ1358" i="2"/>
  <c r="EA1358" i="2" s="1"/>
  <c r="EJ1358" i="2"/>
  <c r="EK1358" i="2" s="1"/>
  <c r="EB1358" i="2"/>
  <c r="EC1358" i="2" s="1"/>
  <c r="EL1358" i="2"/>
  <c r="EM1358" i="2" s="1"/>
  <c r="ED1358" i="2"/>
  <c r="EE1358" i="2" s="1"/>
  <c r="EN1358" i="2"/>
  <c r="EO1358" i="2" s="1"/>
  <c r="EF1358" i="2"/>
  <c r="EG1358" i="2" s="1"/>
  <c r="EP1358" i="2"/>
  <c r="EQ1358" i="2" s="1"/>
  <c r="EH1358" i="2"/>
  <c r="EI1358" i="2" s="1"/>
  <c r="ER1358" i="2"/>
  <c r="ES1358" i="2" s="1"/>
  <c r="DZ1350" i="2"/>
  <c r="EA1350" i="2" s="1"/>
  <c r="EL1350" i="2"/>
  <c r="EM1350" i="2" s="1"/>
  <c r="EB1350" i="2"/>
  <c r="EC1350" i="2" s="1"/>
  <c r="EN1350" i="2"/>
  <c r="EO1350" i="2" s="1"/>
  <c r="EF1350" i="2"/>
  <c r="EG1350" i="2" s="1"/>
  <c r="ER1350" i="2"/>
  <c r="ES1350" i="2" s="1"/>
  <c r="EH1350" i="2"/>
  <c r="EI1350" i="2" s="1"/>
  <c r="DX1350" i="2"/>
  <c r="DY1350" i="2" s="1"/>
  <c r="ED1350" i="2"/>
  <c r="EE1350" i="2" s="1"/>
  <c r="EJ1350" i="2"/>
  <c r="EK1350" i="2" s="1"/>
  <c r="EP1350" i="2"/>
  <c r="EQ1350" i="2" s="1"/>
  <c r="DX1342" i="2"/>
  <c r="DY1342" i="2" s="1"/>
  <c r="DZ1342" i="2"/>
  <c r="EA1342" i="2" s="1"/>
  <c r="EJ1342" i="2"/>
  <c r="EK1342" i="2" s="1"/>
  <c r="EB1342" i="2"/>
  <c r="EC1342" i="2" s="1"/>
  <c r="EL1342" i="2"/>
  <c r="EM1342" i="2" s="1"/>
  <c r="EN1342" i="2"/>
  <c r="EO1342" i="2" s="1"/>
  <c r="ED1342" i="2"/>
  <c r="EE1342" i="2" s="1"/>
  <c r="EP1342" i="2"/>
  <c r="EQ1342" i="2" s="1"/>
  <c r="ER1342" i="2"/>
  <c r="ES1342" i="2" s="1"/>
  <c r="EF1342" i="2"/>
  <c r="EG1342" i="2" s="1"/>
  <c r="EH1342" i="2"/>
  <c r="EI1342" i="2" s="1"/>
  <c r="DZ1334" i="2"/>
  <c r="EA1334" i="2" s="1"/>
  <c r="EJ1334" i="2"/>
  <c r="EK1334" i="2" s="1"/>
  <c r="EB1334" i="2"/>
  <c r="EC1334" i="2" s="1"/>
  <c r="EL1334" i="2"/>
  <c r="EM1334" i="2" s="1"/>
  <c r="EN1334" i="2"/>
  <c r="EO1334" i="2" s="1"/>
  <c r="ED1334" i="2"/>
  <c r="EE1334" i="2" s="1"/>
  <c r="EP1334" i="2"/>
  <c r="EQ1334" i="2" s="1"/>
  <c r="ER1334" i="2"/>
  <c r="ES1334" i="2" s="1"/>
  <c r="DX1334" i="2"/>
  <c r="DY1334" i="2" s="1"/>
  <c r="EF1334" i="2"/>
  <c r="EG1334" i="2" s="1"/>
  <c r="EH1334" i="2"/>
  <c r="EI1334" i="2" s="1"/>
  <c r="DZ1326" i="2"/>
  <c r="EA1326" i="2" s="1"/>
  <c r="EL1326" i="2"/>
  <c r="EM1326" i="2" s="1"/>
  <c r="EB1326" i="2"/>
  <c r="EC1326" i="2" s="1"/>
  <c r="EN1326" i="2"/>
  <c r="EO1326" i="2" s="1"/>
  <c r="ED1326" i="2"/>
  <c r="EE1326" i="2" s="1"/>
  <c r="EP1326" i="2"/>
  <c r="EQ1326" i="2" s="1"/>
  <c r="EF1326" i="2"/>
  <c r="EG1326" i="2" s="1"/>
  <c r="ER1326" i="2"/>
  <c r="ES1326" i="2" s="1"/>
  <c r="DX1326" i="2"/>
  <c r="DY1326" i="2" s="1"/>
  <c r="EH1326" i="2"/>
  <c r="EI1326" i="2" s="1"/>
  <c r="EJ1326" i="2"/>
  <c r="EK1326" i="2" s="1"/>
  <c r="ED1318" i="2"/>
  <c r="EE1318" i="2" s="1"/>
  <c r="EN1318" i="2"/>
  <c r="EO1318" i="2" s="1"/>
  <c r="EF1318" i="2"/>
  <c r="EG1318" i="2" s="1"/>
  <c r="EP1318" i="2"/>
  <c r="EQ1318" i="2" s="1"/>
  <c r="DX1318" i="2"/>
  <c r="DY1318" i="2" s="1"/>
  <c r="EH1318" i="2"/>
  <c r="EI1318" i="2" s="1"/>
  <c r="ER1318" i="2"/>
  <c r="ES1318" i="2" s="1"/>
  <c r="DZ1318" i="2"/>
  <c r="EA1318" i="2" s="1"/>
  <c r="EJ1318" i="2"/>
  <c r="EK1318" i="2" s="1"/>
  <c r="EB1318" i="2"/>
  <c r="EC1318" i="2" s="1"/>
  <c r="EL1318" i="2"/>
  <c r="EM1318" i="2" s="1"/>
  <c r="DX1310" i="2"/>
  <c r="DY1310" i="2" s="1"/>
  <c r="EJ1310" i="2"/>
  <c r="EK1310" i="2" s="1"/>
  <c r="DZ1310" i="2"/>
  <c r="EA1310" i="2" s="1"/>
  <c r="EB1310" i="2"/>
  <c r="EC1310" i="2" s="1"/>
  <c r="EL1310" i="2"/>
  <c r="EM1310" i="2" s="1"/>
  <c r="ED1310" i="2"/>
  <c r="EE1310" i="2" s="1"/>
  <c r="EN1310" i="2"/>
  <c r="EO1310" i="2" s="1"/>
  <c r="EF1310" i="2"/>
  <c r="EG1310" i="2" s="1"/>
  <c r="EP1310" i="2"/>
  <c r="EQ1310" i="2" s="1"/>
  <c r="EH1310" i="2"/>
  <c r="EI1310" i="2" s="1"/>
  <c r="ER1310" i="2"/>
  <c r="ES1310" i="2" s="1"/>
  <c r="EF1302" i="2"/>
  <c r="EG1302" i="2" s="1"/>
  <c r="ER1302" i="2"/>
  <c r="ES1302" i="2" s="1"/>
  <c r="DX1302" i="2"/>
  <c r="DY1302" i="2" s="1"/>
  <c r="EH1302" i="2"/>
  <c r="EI1302" i="2" s="1"/>
  <c r="DZ1302" i="2"/>
  <c r="EA1302" i="2" s="1"/>
  <c r="EJ1302" i="2"/>
  <c r="EK1302" i="2" s="1"/>
  <c r="EB1302" i="2"/>
  <c r="EC1302" i="2" s="1"/>
  <c r="EL1302" i="2"/>
  <c r="EM1302" i="2" s="1"/>
  <c r="EN1302" i="2"/>
  <c r="EO1302" i="2" s="1"/>
  <c r="ED1302" i="2"/>
  <c r="EE1302" i="2" s="1"/>
  <c r="EP1302" i="2"/>
  <c r="EQ1302" i="2" s="1"/>
  <c r="EH1294" i="2"/>
  <c r="EI1294" i="2" s="1"/>
  <c r="EP1294" i="2"/>
  <c r="EQ1294" i="2" s="1"/>
  <c r="DX1294" i="2"/>
  <c r="DY1294" i="2" s="1"/>
  <c r="ER1294" i="2"/>
  <c r="ES1294" i="2" s="1"/>
  <c r="EJ1294" i="2"/>
  <c r="EK1294" i="2" s="1"/>
  <c r="DZ1294" i="2"/>
  <c r="EA1294" i="2" s="1"/>
  <c r="EB1294" i="2"/>
  <c r="EC1294" i="2" s="1"/>
  <c r="EL1294" i="2"/>
  <c r="EM1294" i="2" s="1"/>
  <c r="ED1294" i="2"/>
  <c r="EE1294" i="2" s="1"/>
  <c r="EN1294" i="2"/>
  <c r="EO1294" i="2" s="1"/>
  <c r="EF1294" i="2"/>
  <c r="EG1294" i="2" s="1"/>
  <c r="EN1286" i="2"/>
  <c r="EO1286" i="2" s="1"/>
  <c r="ED1286" i="2"/>
  <c r="EE1286" i="2" s="1"/>
  <c r="EP1286" i="2"/>
  <c r="EQ1286" i="2" s="1"/>
  <c r="EF1286" i="2"/>
  <c r="EG1286" i="2" s="1"/>
  <c r="ER1286" i="2"/>
  <c r="ES1286" i="2" s="1"/>
  <c r="EH1286" i="2"/>
  <c r="EI1286" i="2" s="1"/>
  <c r="DX1286" i="2"/>
  <c r="DY1286" i="2" s="1"/>
  <c r="EJ1286" i="2"/>
  <c r="EK1286" i="2" s="1"/>
  <c r="DZ1286" i="2"/>
  <c r="EA1286" i="2" s="1"/>
  <c r="EL1286" i="2"/>
  <c r="EM1286" i="2" s="1"/>
  <c r="EB1286" i="2"/>
  <c r="EC1286" i="2" s="1"/>
  <c r="EN1278" i="2"/>
  <c r="EO1278" i="2" s="1"/>
  <c r="EF1278" i="2"/>
  <c r="EG1278" i="2" s="1"/>
  <c r="DX1278" i="2"/>
  <c r="DY1278" i="2" s="1"/>
  <c r="EH1278" i="2"/>
  <c r="EI1278" i="2" s="1"/>
  <c r="EP1278" i="2"/>
  <c r="EQ1278" i="2" s="1"/>
  <c r="DZ1278" i="2"/>
  <c r="EA1278" i="2" s="1"/>
  <c r="EJ1278" i="2"/>
  <c r="EK1278" i="2" s="1"/>
  <c r="ER1278" i="2"/>
  <c r="ES1278" i="2" s="1"/>
  <c r="EB1278" i="2"/>
  <c r="EC1278" i="2" s="1"/>
  <c r="EL1278" i="2"/>
  <c r="EM1278" i="2" s="1"/>
  <c r="ED1278" i="2"/>
  <c r="EE1278" i="2" s="1"/>
  <c r="ED1270" i="2"/>
  <c r="EE1270" i="2" s="1"/>
  <c r="EN1270" i="2"/>
  <c r="EO1270" i="2" s="1"/>
  <c r="DX1270" i="2"/>
  <c r="DY1270" i="2" s="1"/>
  <c r="EF1270" i="2"/>
  <c r="EG1270" i="2" s="1"/>
  <c r="EH1270" i="2"/>
  <c r="EI1270" i="2" s="1"/>
  <c r="EP1270" i="2"/>
  <c r="EQ1270" i="2" s="1"/>
  <c r="DZ1270" i="2"/>
  <c r="EA1270" i="2" s="1"/>
  <c r="EJ1270" i="2"/>
  <c r="EK1270" i="2" s="1"/>
  <c r="ER1270" i="2"/>
  <c r="ES1270" i="2" s="1"/>
  <c r="EB1270" i="2"/>
  <c r="EC1270" i="2" s="1"/>
  <c r="EL1270" i="2"/>
  <c r="EM1270" i="2" s="1"/>
  <c r="ED1262" i="2"/>
  <c r="EE1262" i="2" s="1"/>
  <c r="EN1262" i="2"/>
  <c r="EO1262" i="2" s="1"/>
  <c r="EF1262" i="2"/>
  <c r="EG1262" i="2" s="1"/>
  <c r="DX1262" i="2"/>
  <c r="DY1262" i="2" s="1"/>
  <c r="EH1262" i="2"/>
  <c r="EI1262" i="2" s="1"/>
  <c r="EP1262" i="2"/>
  <c r="EQ1262" i="2" s="1"/>
  <c r="DZ1262" i="2"/>
  <c r="EA1262" i="2" s="1"/>
  <c r="EJ1262" i="2"/>
  <c r="EK1262" i="2" s="1"/>
  <c r="ER1262" i="2"/>
  <c r="ES1262" i="2" s="1"/>
  <c r="EB1262" i="2"/>
  <c r="EC1262" i="2" s="1"/>
  <c r="EL1262" i="2"/>
  <c r="EM1262" i="2" s="1"/>
  <c r="EL1254" i="2"/>
  <c r="EM1254" i="2" s="1"/>
  <c r="ED1254" i="2"/>
  <c r="EE1254" i="2" s="1"/>
  <c r="EN1254" i="2"/>
  <c r="EO1254" i="2" s="1"/>
  <c r="DX1254" i="2"/>
  <c r="DY1254" i="2" s="1"/>
  <c r="EF1254" i="2"/>
  <c r="EG1254" i="2" s="1"/>
  <c r="EP1254" i="2"/>
  <c r="EQ1254" i="2" s="1"/>
  <c r="EH1254" i="2"/>
  <c r="EI1254" i="2" s="1"/>
  <c r="DZ1254" i="2"/>
  <c r="EA1254" i="2" s="1"/>
  <c r="ER1254" i="2"/>
  <c r="ES1254" i="2" s="1"/>
  <c r="EJ1254" i="2"/>
  <c r="EK1254" i="2" s="1"/>
  <c r="EB1254" i="2"/>
  <c r="EC1254" i="2" s="1"/>
  <c r="EL1246" i="2"/>
  <c r="EM1246" i="2" s="1"/>
  <c r="ED1246" i="2"/>
  <c r="EE1246" i="2" s="1"/>
  <c r="EN1246" i="2"/>
  <c r="EO1246" i="2" s="1"/>
  <c r="EF1246" i="2"/>
  <c r="EG1246" i="2" s="1"/>
  <c r="DX1246" i="2"/>
  <c r="DY1246" i="2" s="1"/>
  <c r="EH1246" i="2"/>
  <c r="EI1246" i="2" s="1"/>
  <c r="EP1246" i="2"/>
  <c r="EQ1246" i="2" s="1"/>
  <c r="DZ1246" i="2"/>
  <c r="EA1246" i="2" s="1"/>
  <c r="EJ1246" i="2"/>
  <c r="EK1246" i="2" s="1"/>
  <c r="ER1246" i="2"/>
  <c r="ES1246" i="2" s="1"/>
  <c r="EB1246" i="2"/>
  <c r="EC1246" i="2" s="1"/>
  <c r="EB1238" i="2"/>
  <c r="EC1238" i="2" s="1"/>
  <c r="EL1238" i="2"/>
  <c r="EM1238" i="2" s="1"/>
  <c r="ED1238" i="2"/>
  <c r="EE1238" i="2" s="1"/>
  <c r="EN1238" i="2"/>
  <c r="EO1238" i="2" s="1"/>
  <c r="EF1238" i="2"/>
  <c r="EG1238" i="2" s="1"/>
  <c r="EP1238" i="2"/>
  <c r="EQ1238" i="2" s="1"/>
  <c r="DX1238" i="2"/>
  <c r="DY1238" i="2" s="1"/>
  <c r="EH1238" i="2"/>
  <c r="EI1238" i="2" s="1"/>
  <c r="DZ1238" i="2"/>
  <c r="EA1238" i="2" s="1"/>
  <c r="ER1238" i="2"/>
  <c r="ES1238" i="2" s="1"/>
  <c r="EJ1238" i="2"/>
  <c r="EK1238" i="2" s="1"/>
  <c r="DZ1230" i="2"/>
  <c r="EA1230" i="2" s="1"/>
  <c r="EF1230" i="2"/>
  <c r="EG1230" i="2" s="1"/>
  <c r="DX1230" i="2"/>
  <c r="DY1230" i="2" s="1"/>
  <c r="EL1230" i="2"/>
  <c r="EM1230" i="2" s="1"/>
  <c r="EB1230" i="2"/>
  <c r="EC1230" i="2" s="1"/>
  <c r="EN1230" i="2"/>
  <c r="EO1230" i="2" s="1"/>
  <c r="ED1230" i="2"/>
  <c r="EE1230" i="2" s="1"/>
  <c r="EP1230" i="2"/>
  <c r="EQ1230" i="2" s="1"/>
  <c r="ER1230" i="2"/>
  <c r="ES1230" i="2" s="1"/>
  <c r="EH1230" i="2"/>
  <c r="EI1230" i="2" s="1"/>
  <c r="EJ1230" i="2"/>
  <c r="EK1230" i="2" s="1"/>
  <c r="EH1222" i="2"/>
  <c r="EI1222" i="2" s="1"/>
  <c r="DZ1222" i="2"/>
  <c r="EA1222" i="2" s="1"/>
  <c r="ER1222" i="2"/>
  <c r="ES1222" i="2" s="1"/>
  <c r="EJ1222" i="2"/>
  <c r="EK1222" i="2" s="1"/>
  <c r="EB1222" i="2"/>
  <c r="EC1222" i="2" s="1"/>
  <c r="ED1222" i="2"/>
  <c r="EE1222" i="2" s="1"/>
  <c r="EN1222" i="2"/>
  <c r="EO1222" i="2" s="1"/>
  <c r="DX1222" i="2"/>
  <c r="DY1222" i="2" s="1"/>
  <c r="EF1222" i="2"/>
  <c r="EG1222" i="2" s="1"/>
  <c r="EL1222" i="2"/>
  <c r="EM1222" i="2" s="1"/>
  <c r="EP1222" i="2"/>
  <c r="EQ1222" i="2" s="1"/>
  <c r="EF1214" i="2"/>
  <c r="EG1214" i="2" s="1"/>
  <c r="EP1214" i="2"/>
  <c r="EQ1214" i="2" s="1"/>
  <c r="DX1214" i="2"/>
  <c r="DY1214" i="2" s="1"/>
  <c r="EH1214" i="2"/>
  <c r="EI1214" i="2" s="1"/>
  <c r="DZ1214" i="2"/>
  <c r="EA1214" i="2" s="1"/>
  <c r="ER1214" i="2"/>
  <c r="ES1214" i="2" s="1"/>
  <c r="EJ1214" i="2"/>
  <c r="EK1214" i="2" s="1"/>
  <c r="EL1214" i="2"/>
  <c r="EM1214" i="2" s="1"/>
  <c r="ED1214" i="2"/>
  <c r="EE1214" i="2" s="1"/>
  <c r="EB1214" i="2"/>
  <c r="EC1214" i="2" s="1"/>
  <c r="EN1214" i="2"/>
  <c r="EO1214" i="2" s="1"/>
  <c r="DX1206" i="2"/>
  <c r="DY1206" i="2" s="1"/>
  <c r="EF1206" i="2"/>
  <c r="EG1206" i="2" s="1"/>
  <c r="EP1206" i="2"/>
  <c r="EQ1206" i="2" s="1"/>
  <c r="EH1206" i="2"/>
  <c r="EI1206" i="2" s="1"/>
  <c r="DZ1206" i="2"/>
  <c r="EA1206" i="2" s="1"/>
  <c r="ER1206" i="2"/>
  <c r="ES1206" i="2" s="1"/>
  <c r="EJ1206" i="2"/>
  <c r="EK1206" i="2" s="1"/>
  <c r="EL1206" i="2"/>
  <c r="EM1206" i="2" s="1"/>
  <c r="ED1206" i="2"/>
  <c r="EE1206" i="2" s="1"/>
  <c r="EB1206" i="2"/>
  <c r="EC1206" i="2" s="1"/>
  <c r="EN1206" i="2"/>
  <c r="EO1206" i="2" s="1"/>
  <c r="EF1198" i="2"/>
  <c r="EG1198" i="2" s="1"/>
  <c r="DX1198" i="2"/>
  <c r="DY1198" i="2" s="1"/>
  <c r="EH1198" i="2"/>
  <c r="EI1198" i="2" s="1"/>
  <c r="EP1198" i="2"/>
  <c r="EQ1198" i="2" s="1"/>
  <c r="DZ1198" i="2"/>
  <c r="EA1198" i="2" s="1"/>
  <c r="EJ1198" i="2"/>
  <c r="EK1198" i="2" s="1"/>
  <c r="ER1198" i="2"/>
  <c r="ES1198" i="2" s="1"/>
  <c r="EL1198" i="2"/>
  <c r="EM1198" i="2" s="1"/>
  <c r="ED1198" i="2"/>
  <c r="EE1198" i="2" s="1"/>
  <c r="EB1198" i="2"/>
  <c r="EC1198" i="2" s="1"/>
  <c r="EN1198" i="2"/>
  <c r="EO1198" i="2" s="1"/>
  <c r="EL1190" i="2"/>
  <c r="EM1190" i="2" s="1"/>
  <c r="ED1190" i="2"/>
  <c r="EE1190" i="2" s="1"/>
  <c r="EN1190" i="2"/>
  <c r="EO1190" i="2" s="1"/>
  <c r="DX1190" i="2"/>
  <c r="DY1190" i="2" s="1"/>
  <c r="EF1190" i="2"/>
  <c r="EG1190" i="2" s="1"/>
  <c r="EP1190" i="2"/>
  <c r="EQ1190" i="2" s="1"/>
  <c r="DZ1190" i="2"/>
  <c r="EA1190" i="2" s="1"/>
  <c r="ER1190" i="2"/>
  <c r="ES1190" i="2" s="1"/>
  <c r="EJ1190" i="2"/>
  <c r="EK1190" i="2" s="1"/>
  <c r="EB1190" i="2"/>
  <c r="EC1190" i="2" s="1"/>
  <c r="EH1190" i="2"/>
  <c r="EI1190" i="2" s="1"/>
  <c r="ED1182" i="2"/>
  <c r="EE1182" i="2" s="1"/>
  <c r="EN1182" i="2"/>
  <c r="EO1182" i="2" s="1"/>
  <c r="EF1182" i="2"/>
  <c r="EG1182" i="2" s="1"/>
  <c r="DX1182" i="2"/>
  <c r="DY1182" i="2" s="1"/>
  <c r="EH1182" i="2"/>
  <c r="EI1182" i="2" s="1"/>
  <c r="EP1182" i="2"/>
  <c r="EQ1182" i="2" s="1"/>
  <c r="EJ1182" i="2"/>
  <c r="EK1182" i="2" s="1"/>
  <c r="ER1182" i="2"/>
  <c r="ES1182" i="2" s="1"/>
  <c r="EB1182" i="2"/>
  <c r="EC1182" i="2" s="1"/>
  <c r="DZ1182" i="2"/>
  <c r="EA1182" i="2" s="1"/>
  <c r="EL1182" i="2"/>
  <c r="EM1182" i="2" s="1"/>
  <c r="EL1174" i="2"/>
  <c r="EM1174" i="2" s="1"/>
  <c r="ED1174" i="2"/>
  <c r="EE1174" i="2" s="1"/>
  <c r="EN1174" i="2"/>
  <c r="EO1174" i="2" s="1"/>
  <c r="EF1174" i="2"/>
  <c r="EG1174" i="2" s="1"/>
  <c r="EP1174" i="2"/>
  <c r="EQ1174" i="2" s="1"/>
  <c r="DZ1174" i="2"/>
  <c r="EA1174" i="2" s="1"/>
  <c r="ER1174" i="2"/>
  <c r="ES1174" i="2" s="1"/>
  <c r="EJ1174" i="2"/>
  <c r="EK1174" i="2" s="1"/>
  <c r="DX1174" i="2"/>
  <c r="DY1174" i="2" s="1"/>
  <c r="EB1174" i="2"/>
  <c r="EC1174" i="2" s="1"/>
  <c r="EH1174" i="2"/>
  <c r="EI1174" i="2" s="1"/>
  <c r="EJ1166" i="2"/>
  <c r="EK1166" i="2" s="1"/>
  <c r="ER1166" i="2"/>
  <c r="ES1166" i="2" s="1"/>
  <c r="EB1166" i="2"/>
  <c r="EC1166" i="2" s="1"/>
  <c r="EL1166" i="2"/>
  <c r="EM1166" i="2" s="1"/>
  <c r="ED1166" i="2"/>
  <c r="EE1166" i="2" s="1"/>
  <c r="DX1166" i="2"/>
  <c r="DY1166" i="2" s="1"/>
  <c r="EF1166" i="2"/>
  <c r="EG1166" i="2" s="1"/>
  <c r="EH1166" i="2"/>
  <c r="EI1166" i="2" s="1"/>
  <c r="EP1166" i="2"/>
  <c r="EQ1166" i="2" s="1"/>
  <c r="EN1166" i="2"/>
  <c r="EO1166" i="2" s="1"/>
  <c r="DZ1166" i="2"/>
  <c r="EA1166" i="2" s="1"/>
  <c r="DZ1158" i="2"/>
  <c r="EA1158" i="2" s="1"/>
  <c r="ER1158" i="2"/>
  <c r="ES1158" i="2" s="1"/>
  <c r="EJ1158" i="2"/>
  <c r="EK1158" i="2" s="1"/>
  <c r="EB1158" i="2"/>
  <c r="EC1158" i="2" s="1"/>
  <c r="EL1158" i="2"/>
  <c r="EM1158" i="2" s="1"/>
  <c r="ED1158" i="2"/>
  <c r="EE1158" i="2" s="1"/>
  <c r="EN1158" i="2"/>
  <c r="EO1158" i="2" s="1"/>
  <c r="DX1158" i="2"/>
  <c r="DY1158" i="2" s="1"/>
  <c r="EF1158" i="2"/>
  <c r="EG1158" i="2" s="1"/>
  <c r="EP1158" i="2"/>
  <c r="EQ1158" i="2" s="1"/>
  <c r="EH1158" i="2"/>
  <c r="EI1158" i="2" s="1"/>
  <c r="DX1150" i="2"/>
  <c r="DY1150" i="2" s="1"/>
  <c r="EH1150" i="2"/>
  <c r="EI1150" i="2" s="1"/>
  <c r="DZ1150" i="2"/>
  <c r="EA1150" i="2" s="1"/>
  <c r="ER1150" i="2"/>
  <c r="ES1150" i="2" s="1"/>
  <c r="EJ1150" i="2"/>
  <c r="EK1150" i="2" s="1"/>
  <c r="EB1150" i="2"/>
  <c r="EC1150" i="2" s="1"/>
  <c r="EL1150" i="2"/>
  <c r="EM1150" i="2" s="1"/>
  <c r="ED1150" i="2"/>
  <c r="EE1150" i="2" s="1"/>
  <c r="EN1150" i="2"/>
  <c r="EO1150" i="2" s="1"/>
  <c r="EF1150" i="2"/>
  <c r="EG1150" i="2" s="1"/>
  <c r="EP1150" i="2"/>
  <c r="EQ1150" i="2" s="1"/>
  <c r="DX1142" i="2"/>
  <c r="DY1142" i="2" s="1"/>
  <c r="EF1142" i="2"/>
  <c r="EG1142" i="2" s="1"/>
  <c r="EH1142" i="2"/>
  <c r="EI1142" i="2" s="1"/>
  <c r="EP1142" i="2"/>
  <c r="EQ1142" i="2" s="1"/>
  <c r="DZ1142" i="2"/>
  <c r="EA1142" i="2" s="1"/>
  <c r="EJ1142" i="2"/>
  <c r="EK1142" i="2" s="1"/>
  <c r="ER1142" i="2"/>
  <c r="ES1142" i="2" s="1"/>
  <c r="EB1142" i="2"/>
  <c r="EC1142" i="2" s="1"/>
  <c r="EL1142" i="2"/>
  <c r="EM1142" i="2" s="1"/>
  <c r="ED1142" i="2"/>
  <c r="EE1142" i="2" s="1"/>
  <c r="EN1142" i="2"/>
  <c r="EO1142" i="2" s="1"/>
  <c r="EN1134" i="2"/>
  <c r="EO1134" i="2" s="1"/>
  <c r="EF1134" i="2"/>
  <c r="EG1134" i="2" s="1"/>
  <c r="DX1134" i="2"/>
  <c r="DY1134" i="2" s="1"/>
  <c r="EH1134" i="2"/>
  <c r="EI1134" i="2" s="1"/>
  <c r="EP1134" i="2"/>
  <c r="EQ1134" i="2" s="1"/>
  <c r="DZ1134" i="2"/>
  <c r="EA1134" i="2" s="1"/>
  <c r="EJ1134" i="2"/>
  <c r="EK1134" i="2" s="1"/>
  <c r="ER1134" i="2"/>
  <c r="ES1134" i="2" s="1"/>
  <c r="EB1134" i="2"/>
  <c r="EC1134" i="2" s="1"/>
  <c r="EL1134" i="2"/>
  <c r="EM1134" i="2" s="1"/>
  <c r="ED1134" i="2"/>
  <c r="EE1134" i="2" s="1"/>
  <c r="EL1126" i="2"/>
  <c r="EM1126" i="2" s="1"/>
  <c r="ED1126" i="2"/>
  <c r="EE1126" i="2" s="1"/>
  <c r="EN1126" i="2"/>
  <c r="EO1126" i="2" s="1"/>
  <c r="DX1126" i="2"/>
  <c r="DY1126" i="2" s="1"/>
  <c r="EF1126" i="2"/>
  <c r="EG1126" i="2" s="1"/>
  <c r="EP1126" i="2"/>
  <c r="EQ1126" i="2" s="1"/>
  <c r="EH1126" i="2"/>
  <c r="EI1126" i="2" s="1"/>
  <c r="DZ1126" i="2"/>
  <c r="EA1126" i="2" s="1"/>
  <c r="ER1126" i="2"/>
  <c r="ES1126" i="2" s="1"/>
  <c r="EJ1126" i="2"/>
  <c r="EK1126" i="2" s="1"/>
  <c r="EB1126" i="2"/>
  <c r="EC1126" i="2" s="1"/>
  <c r="ED1118" i="2"/>
  <c r="EE1118" i="2" s="1"/>
  <c r="EN1118" i="2"/>
  <c r="EO1118" i="2" s="1"/>
  <c r="EF1118" i="2"/>
  <c r="EG1118" i="2" s="1"/>
  <c r="DX1118" i="2"/>
  <c r="DY1118" i="2" s="1"/>
  <c r="EH1118" i="2"/>
  <c r="EI1118" i="2" s="1"/>
  <c r="EP1118" i="2"/>
  <c r="EQ1118" i="2" s="1"/>
  <c r="DZ1118" i="2"/>
  <c r="EA1118" i="2" s="1"/>
  <c r="EJ1118" i="2"/>
  <c r="EK1118" i="2" s="1"/>
  <c r="ER1118" i="2"/>
  <c r="ES1118" i="2" s="1"/>
  <c r="EB1118" i="2"/>
  <c r="EC1118" i="2" s="1"/>
  <c r="EL1118" i="2"/>
  <c r="EM1118" i="2" s="1"/>
  <c r="ED1110" i="2"/>
  <c r="EE1110" i="2" s="1"/>
  <c r="EN1110" i="2"/>
  <c r="EO1110" i="2" s="1"/>
  <c r="DX1110" i="2"/>
  <c r="DY1110" i="2" s="1"/>
  <c r="EF1110" i="2"/>
  <c r="EG1110" i="2" s="1"/>
  <c r="EH1110" i="2"/>
  <c r="EI1110" i="2" s="1"/>
  <c r="EP1110" i="2"/>
  <c r="EQ1110" i="2" s="1"/>
  <c r="DZ1110" i="2"/>
  <c r="EA1110" i="2" s="1"/>
  <c r="EJ1110" i="2"/>
  <c r="EK1110" i="2" s="1"/>
  <c r="ER1110" i="2"/>
  <c r="ES1110" i="2" s="1"/>
  <c r="EB1110" i="2"/>
  <c r="EC1110" i="2" s="1"/>
  <c r="EL1110" i="2"/>
  <c r="EM1110" i="2" s="1"/>
  <c r="EB1102" i="2"/>
  <c r="EC1102" i="2" s="1"/>
  <c r="ED1102" i="2"/>
  <c r="EE1102" i="2" s="1"/>
  <c r="EF1102" i="2"/>
  <c r="EG1102" i="2" s="1"/>
  <c r="DZ1102" i="2"/>
  <c r="EA1102" i="2" s="1"/>
  <c r="EH1102" i="2"/>
  <c r="EI1102" i="2" s="1"/>
  <c r="EJ1102" i="2"/>
  <c r="EK1102" i="2" s="1"/>
  <c r="EL1102" i="2"/>
  <c r="EM1102" i="2" s="1"/>
  <c r="EN1102" i="2"/>
  <c r="EO1102" i="2" s="1"/>
  <c r="DX1102" i="2"/>
  <c r="DY1102" i="2" s="1"/>
  <c r="EP1102" i="2"/>
  <c r="EQ1102" i="2" s="1"/>
  <c r="ER1102" i="2"/>
  <c r="ES1102" i="2" s="1"/>
  <c r="EL1094" i="2"/>
  <c r="EM1094" i="2" s="1"/>
  <c r="EN1094" i="2"/>
  <c r="EO1094" i="2" s="1"/>
  <c r="EH1094" i="2"/>
  <c r="EI1094" i="2" s="1"/>
  <c r="EJ1094" i="2"/>
  <c r="EK1094" i="2" s="1"/>
  <c r="EF1094" i="2"/>
  <c r="EG1094" i="2" s="1"/>
  <c r="DX1094" i="2"/>
  <c r="DY1094" i="2" s="1"/>
  <c r="EP1094" i="2"/>
  <c r="EQ1094" i="2" s="1"/>
  <c r="DZ1094" i="2"/>
  <c r="EA1094" i="2" s="1"/>
  <c r="ER1094" i="2"/>
  <c r="ES1094" i="2" s="1"/>
  <c r="EB1094" i="2"/>
  <c r="EC1094" i="2" s="1"/>
  <c r="ED1094" i="2"/>
  <c r="EE1094" i="2" s="1"/>
  <c r="DZ1086" i="2"/>
  <c r="EA1086" i="2" s="1"/>
  <c r="ER1086" i="2"/>
  <c r="ES1086" i="2" s="1"/>
  <c r="EB1086" i="2"/>
  <c r="EC1086" i="2" s="1"/>
  <c r="ED1086" i="2"/>
  <c r="EE1086" i="2" s="1"/>
  <c r="EF1086" i="2"/>
  <c r="EG1086" i="2" s="1"/>
  <c r="EP1086" i="2"/>
  <c r="EQ1086" i="2" s="1"/>
  <c r="EH1086" i="2"/>
  <c r="EI1086" i="2" s="1"/>
  <c r="EJ1086" i="2"/>
  <c r="EK1086" i="2" s="1"/>
  <c r="EL1086" i="2"/>
  <c r="EM1086" i="2" s="1"/>
  <c r="EN1086" i="2"/>
  <c r="EO1086" i="2" s="1"/>
  <c r="DX1086" i="2"/>
  <c r="DY1086" i="2" s="1"/>
  <c r="EN1617" i="2"/>
  <c r="EO1617" i="2" s="1"/>
  <c r="EF1617" i="2"/>
  <c r="EG1617" i="2" s="1"/>
  <c r="EP1617" i="2"/>
  <c r="EQ1617" i="2" s="1"/>
  <c r="EH1617" i="2"/>
  <c r="EI1617" i="2" s="1"/>
  <c r="ER1617" i="2"/>
  <c r="ES1617" i="2" s="1"/>
  <c r="EB1617" i="2"/>
  <c r="EC1617" i="2" s="1"/>
  <c r="EL1617" i="2"/>
  <c r="EM1617" i="2" s="1"/>
  <c r="ED1617" i="2"/>
  <c r="EE1617" i="2" s="1"/>
  <c r="EJ1617" i="2"/>
  <c r="EK1617" i="2" s="1"/>
  <c r="DZ1617" i="2"/>
  <c r="EA1617" i="2" s="1"/>
  <c r="DX1617" i="2"/>
  <c r="DY1617" i="2" s="1"/>
  <c r="EF1609" i="2"/>
  <c r="EG1609" i="2" s="1"/>
  <c r="EN1609" i="2"/>
  <c r="EO1609" i="2" s="1"/>
  <c r="EP1609" i="2"/>
  <c r="EQ1609" i="2" s="1"/>
  <c r="EH1609" i="2"/>
  <c r="EI1609" i="2" s="1"/>
  <c r="EB1609" i="2"/>
  <c r="EC1609" i="2" s="1"/>
  <c r="EL1609" i="2"/>
  <c r="EM1609" i="2" s="1"/>
  <c r="ER1609" i="2"/>
  <c r="ES1609" i="2" s="1"/>
  <c r="DX1609" i="2"/>
  <c r="DY1609" i="2" s="1"/>
  <c r="DZ1609" i="2"/>
  <c r="EA1609" i="2" s="1"/>
  <c r="ED1609" i="2"/>
  <c r="EE1609" i="2" s="1"/>
  <c r="EJ1609" i="2"/>
  <c r="EK1609" i="2" s="1"/>
  <c r="ED1601" i="2"/>
  <c r="EE1601" i="2" s="1"/>
  <c r="EN1601" i="2"/>
  <c r="EO1601" i="2" s="1"/>
  <c r="EF1601" i="2"/>
  <c r="EG1601" i="2" s="1"/>
  <c r="EP1601" i="2"/>
  <c r="EQ1601" i="2" s="1"/>
  <c r="ER1601" i="2"/>
  <c r="ES1601" i="2" s="1"/>
  <c r="EH1601" i="2"/>
  <c r="EI1601" i="2" s="1"/>
  <c r="DZ1601" i="2"/>
  <c r="EA1601" i="2" s="1"/>
  <c r="EJ1601" i="2"/>
  <c r="EK1601" i="2" s="1"/>
  <c r="EL1601" i="2"/>
  <c r="EM1601" i="2" s="1"/>
  <c r="DX1601" i="2"/>
  <c r="DY1601" i="2" s="1"/>
  <c r="EB1601" i="2"/>
  <c r="EC1601" i="2" s="1"/>
  <c r="EB1593" i="2"/>
  <c r="EC1593" i="2" s="1"/>
  <c r="EL1593" i="2"/>
  <c r="EM1593" i="2" s="1"/>
  <c r="ED1593" i="2"/>
  <c r="EE1593" i="2" s="1"/>
  <c r="EF1593" i="2"/>
  <c r="EG1593" i="2" s="1"/>
  <c r="EN1593" i="2"/>
  <c r="EO1593" i="2" s="1"/>
  <c r="EP1593" i="2"/>
  <c r="EQ1593" i="2" s="1"/>
  <c r="EH1593" i="2"/>
  <c r="EI1593" i="2" s="1"/>
  <c r="ER1593" i="2"/>
  <c r="ES1593" i="2" s="1"/>
  <c r="DX1593" i="2"/>
  <c r="DY1593" i="2" s="1"/>
  <c r="EJ1593" i="2"/>
  <c r="EK1593" i="2" s="1"/>
  <c r="DZ1593" i="2"/>
  <c r="EA1593" i="2" s="1"/>
  <c r="ED1584" i="2"/>
  <c r="EE1584" i="2" s="1"/>
  <c r="EF1584" i="2"/>
  <c r="EG1584" i="2" s="1"/>
  <c r="EP1584" i="2"/>
  <c r="EQ1584" i="2" s="1"/>
  <c r="EH1584" i="2"/>
  <c r="EI1584" i="2" s="1"/>
  <c r="DX1584" i="2"/>
  <c r="DY1584" i="2" s="1"/>
  <c r="EJ1584" i="2"/>
  <c r="EK1584" i="2" s="1"/>
  <c r="ER1584" i="2"/>
  <c r="ES1584" i="2" s="1"/>
  <c r="EB1584" i="2"/>
  <c r="EC1584" i="2" s="1"/>
  <c r="EN1584" i="2"/>
  <c r="EO1584" i="2" s="1"/>
  <c r="DZ1584" i="2"/>
  <c r="EA1584" i="2" s="1"/>
  <c r="EL1584" i="2"/>
  <c r="EM1584" i="2" s="1"/>
  <c r="ED1576" i="2"/>
  <c r="EE1576" i="2" s="1"/>
  <c r="EP1576" i="2"/>
  <c r="EQ1576" i="2" s="1"/>
  <c r="EF1576" i="2"/>
  <c r="EG1576" i="2" s="1"/>
  <c r="DX1576" i="2"/>
  <c r="DY1576" i="2" s="1"/>
  <c r="EH1576" i="2"/>
  <c r="EI1576" i="2" s="1"/>
  <c r="ER1576" i="2"/>
  <c r="ES1576" i="2" s="1"/>
  <c r="EJ1576" i="2"/>
  <c r="EK1576" i="2" s="1"/>
  <c r="EL1576" i="2"/>
  <c r="EM1576" i="2" s="1"/>
  <c r="DZ1576" i="2"/>
  <c r="EA1576" i="2" s="1"/>
  <c r="EB1576" i="2"/>
  <c r="EC1576" i="2" s="1"/>
  <c r="EN1576" i="2"/>
  <c r="EO1576" i="2" s="1"/>
  <c r="EF1568" i="2"/>
  <c r="EG1568" i="2" s="1"/>
  <c r="EP1568" i="2"/>
  <c r="EQ1568" i="2" s="1"/>
  <c r="DX1568" i="2"/>
  <c r="DY1568" i="2" s="1"/>
  <c r="EH1568" i="2"/>
  <c r="EI1568" i="2" s="1"/>
  <c r="EJ1568" i="2"/>
  <c r="EK1568" i="2" s="1"/>
  <c r="ER1568" i="2"/>
  <c r="ES1568" i="2" s="1"/>
  <c r="DZ1568" i="2"/>
  <c r="EA1568" i="2" s="1"/>
  <c r="EL1568" i="2"/>
  <c r="EM1568" i="2" s="1"/>
  <c r="EN1568" i="2"/>
  <c r="EO1568" i="2" s="1"/>
  <c r="EB1568" i="2"/>
  <c r="EC1568" i="2" s="1"/>
  <c r="ED1568" i="2"/>
  <c r="EE1568" i="2" s="1"/>
  <c r="EH1560" i="2"/>
  <c r="EI1560" i="2" s="1"/>
  <c r="ER1560" i="2"/>
  <c r="ES1560" i="2" s="1"/>
  <c r="DX1560" i="2"/>
  <c r="DY1560" i="2" s="1"/>
  <c r="EJ1560" i="2"/>
  <c r="EK1560" i="2" s="1"/>
  <c r="DZ1560" i="2"/>
  <c r="EA1560" i="2" s="1"/>
  <c r="EL1560" i="2"/>
  <c r="EM1560" i="2" s="1"/>
  <c r="EB1560" i="2"/>
  <c r="EC1560" i="2" s="1"/>
  <c r="EN1560" i="2"/>
  <c r="EO1560" i="2" s="1"/>
  <c r="ED1560" i="2"/>
  <c r="EE1560" i="2" s="1"/>
  <c r="EF1560" i="2"/>
  <c r="EG1560" i="2" s="1"/>
  <c r="EP1560" i="2"/>
  <c r="EQ1560" i="2" s="1"/>
  <c r="EJ1552" i="2"/>
  <c r="EK1552" i="2" s="1"/>
  <c r="DZ1552" i="2"/>
  <c r="EA1552" i="2" s="1"/>
  <c r="EL1552" i="2"/>
  <c r="EM1552" i="2" s="1"/>
  <c r="EB1552" i="2"/>
  <c r="EC1552" i="2" s="1"/>
  <c r="EN1552" i="2"/>
  <c r="EO1552" i="2" s="1"/>
  <c r="ED1552" i="2"/>
  <c r="EE1552" i="2" s="1"/>
  <c r="EP1552" i="2"/>
  <c r="EQ1552" i="2" s="1"/>
  <c r="EF1552" i="2"/>
  <c r="EG1552" i="2" s="1"/>
  <c r="ER1552" i="2"/>
  <c r="ES1552" i="2" s="1"/>
  <c r="EH1552" i="2"/>
  <c r="EI1552" i="2" s="1"/>
  <c r="DX1552" i="2"/>
  <c r="DY1552" i="2" s="1"/>
  <c r="EB1544" i="2"/>
  <c r="EC1544" i="2" s="1"/>
  <c r="EN1544" i="2"/>
  <c r="EO1544" i="2" s="1"/>
  <c r="ED1544" i="2"/>
  <c r="EE1544" i="2" s="1"/>
  <c r="EF1544" i="2"/>
  <c r="EG1544" i="2" s="1"/>
  <c r="EP1544" i="2"/>
  <c r="EQ1544" i="2" s="1"/>
  <c r="EH1544" i="2"/>
  <c r="EI1544" i="2" s="1"/>
  <c r="DX1544" i="2"/>
  <c r="DY1544" i="2" s="1"/>
  <c r="EJ1544" i="2"/>
  <c r="EK1544" i="2" s="1"/>
  <c r="ER1544" i="2"/>
  <c r="ES1544" i="2" s="1"/>
  <c r="DZ1544" i="2"/>
  <c r="EA1544" i="2" s="1"/>
  <c r="EL1544" i="2"/>
  <c r="EM1544" i="2" s="1"/>
  <c r="EB1536" i="2"/>
  <c r="EC1536" i="2" s="1"/>
  <c r="EL1536" i="2"/>
  <c r="EM1536" i="2" s="1"/>
  <c r="EN1536" i="2"/>
  <c r="EO1536" i="2" s="1"/>
  <c r="ED1536" i="2"/>
  <c r="EE1536" i="2" s="1"/>
  <c r="EP1536" i="2"/>
  <c r="EQ1536" i="2" s="1"/>
  <c r="EF1536" i="2"/>
  <c r="EG1536" i="2" s="1"/>
  <c r="ER1536" i="2"/>
  <c r="ES1536" i="2" s="1"/>
  <c r="DX1536" i="2"/>
  <c r="DY1536" i="2" s="1"/>
  <c r="EH1536" i="2"/>
  <c r="EI1536" i="2" s="1"/>
  <c r="DZ1536" i="2"/>
  <c r="EA1536" i="2" s="1"/>
  <c r="EJ1536" i="2"/>
  <c r="EK1536" i="2" s="1"/>
  <c r="EH1528" i="2"/>
  <c r="EI1528" i="2" s="1"/>
  <c r="DX1528" i="2"/>
  <c r="DY1528" i="2" s="1"/>
  <c r="EL1528" i="2"/>
  <c r="EM1528" i="2" s="1"/>
  <c r="ED1528" i="2"/>
  <c r="EE1528" i="2" s="1"/>
  <c r="EP1528" i="2"/>
  <c r="EQ1528" i="2" s="1"/>
  <c r="EF1528" i="2"/>
  <c r="EG1528" i="2" s="1"/>
  <c r="ER1528" i="2"/>
  <c r="ES1528" i="2" s="1"/>
  <c r="DZ1528" i="2"/>
  <c r="EA1528" i="2" s="1"/>
  <c r="EB1528" i="2"/>
  <c r="EC1528" i="2" s="1"/>
  <c r="EJ1528" i="2"/>
  <c r="EK1528" i="2" s="1"/>
  <c r="EN1528" i="2"/>
  <c r="EO1528" i="2" s="1"/>
  <c r="DZ1520" i="2"/>
  <c r="EA1520" i="2" s="1"/>
  <c r="EJ1520" i="2"/>
  <c r="EK1520" i="2" s="1"/>
  <c r="EB1520" i="2"/>
  <c r="EC1520" i="2" s="1"/>
  <c r="EN1520" i="2"/>
  <c r="EO1520" i="2" s="1"/>
  <c r="EF1520" i="2"/>
  <c r="EG1520" i="2" s="1"/>
  <c r="DX1520" i="2"/>
  <c r="DY1520" i="2" s="1"/>
  <c r="EH1520" i="2"/>
  <c r="EI1520" i="2" s="1"/>
  <c r="EL1520" i="2"/>
  <c r="EM1520" i="2" s="1"/>
  <c r="EP1520" i="2"/>
  <c r="EQ1520" i="2" s="1"/>
  <c r="ER1520" i="2"/>
  <c r="ES1520" i="2" s="1"/>
  <c r="ED1520" i="2"/>
  <c r="EE1520" i="2" s="1"/>
  <c r="EB1512" i="2"/>
  <c r="EC1512" i="2" s="1"/>
  <c r="EN1512" i="2"/>
  <c r="EO1512" i="2" s="1"/>
  <c r="ED1512" i="2"/>
  <c r="EE1512" i="2" s="1"/>
  <c r="EP1512" i="2"/>
  <c r="EQ1512" i="2" s="1"/>
  <c r="DX1512" i="2"/>
  <c r="DY1512" i="2" s="1"/>
  <c r="EH1512" i="2"/>
  <c r="EI1512" i="2" s="1"/>
  <c r="EJ1512" i="2"/>
  <c r="EK1512" i="2" s="1"/>
  <c r="EL1512" i="2"/>
  <c r="EM1512" i="2" s="1"/>
  <c r="ER1512" i="2"/>
  <c r="ES1512" i="2" s="1"/>
  <c r="DZ1512" i="2"/>
  <c r="EA1512" i="2" s="1"/>
  <c r="EF1512" i="2"/>
  <c r="EG1512" i="2" s="1"/>
  <c r="EF1504" i="2"/>
  <c r="EG1504" i="2" s="1"/>
  <c r="EN1504" i="2"/>
  <c r="EO1504" i="2" s="1"/>
  <c r="EH1504" i="2"/>
  <c r="EI1504" i="2" s="1"/>
  <c r="EP1504" i="2"/>
  <c r="EQ1504" i="2" s="1"/>
  <c r="ED1504" i="2"/>
  <c r="EE1504" i="2" s="1"/>
  <c r="EL1504" i="2"/>
  <c r="EM1504" i="2" s="1"/>
  <c r="DX1504" i="2"/>
  <c r="DY1504" i="2" s="1"/>
  <c r="DZ1504" i="2"/>
  <c r="EA1504" i="2" s="1"/>
  <c r="ER1504" i="2"/>
  <c r="ES1504" i="2" s="1"/>
  <c r="EB1504" i="2"/>
  <c r="EC1504" i="2" s="1"/>
  <c r="EJ1504" i="2"/>
  <c r="EK1504" i="2" s="1"/>
  <c r="EL1496" i="2"/>
  <c r="EM1496" i="2" s="1"/>
  <c r="EH1496" i="2"/>
  <c r="EI1496" i="2" s="1"/>
  <c r="DZ1496" i="2"/>
  <c r="EA1496" i="2" s="1"/>
  <c r="EJ1496" i="2"/>
  <c r="EK1496" i="2" s="1"/>
  <c r="EB1496" i="2"/>
  <c r="EC1496" i="2" s="1"/>
  <c r="ED1496" i="2"/>
  <c r="EE1496" i="2" s="1"/>
  <c r="EF1496" i="2"/>
  <c r="EG1496" i="2" s="1"/>
  <c r="EN1496" i="2"/>
  <c r="EO1496" i="2" s="1"/>
  <c r="EP1496" i="2"/>
  <c r="EQ1496" i="2" s="1"/>
  <c r="DX1496" i="2"/>
  <c r="DY1496" i="2" s="1"/>
  <c r="ER1496" i="2"/>
  <c r="ES1496" i="2" s="1"/>
  <c r="EN1488" i="2"/>
  <c r="EO1488" i="2" s="1"/>
  <c r="DX1488" i="2"/>
  <c r="DY1488" i="2" s="1"/>
  <c r="EP1488" i="2"/>
  <c r="EQ1488" i="2" s="1"/>
  <c r="EB1488" i="2"/>
  <c r="EC1488" i="2" s="1"/>
  <c r="EL1488" i="2"/>
  <c r="EM1488" i="2" s="1"/>
  <c r="ED1488" i="2"/>
  <c r="EE1488" i="2" s="1"/>
  <c r="EF1488" i="2"/>
  <c r="EG1488" i="2" s="1"/>
  <c r="EH1488" i="2"/>
  <c r="EI1488" i="2" s="1"/>
  <c r="EJ1488" i="2"/>
  <c r="EK1488" i="2" s="1"/>
  <c r="ER1488" i="2"/>
  <c r="ES1488" i="2" s="1"/>
  <c r="DZ1488" i="2"/>
  <c r="EA1488" i="2" s="1"/>
  <c r="ER1480" i="2"/>
  <c r="ES1480" i="2" s="1"/>
  <c r="EJ1480" i="2"/>
  <c r="EK1480" i="2" s="1"/>
  <c r="EN1480" i="2"/>
  <c r="EO1480" i="2" s="1"/>
  <c r="ED1480" i="2"/>
  <c r="EE1480" i="2" s="1"/>
  <c r="EF1480" i="2"/>
  <c r="EG1480" i="2" s="1"/>
  <c r="EH1480" i="2"/>
  <c r="EI1480" i="2" s="1"/>
  <c r="EL1480" i="2"/>
  <c r="EM1480" i="2" s="1"/>
  <c r="EP1480" i="2"/>
  <c r="EQ1480" i="2" s="1"/>
  <c r="DX1480" i="2"/>
  <c r="DY1480" i="2" s="1"/>
  <c r="DZ1480" i="2"/>
  <c r="EA1480" i="2" s="1"/>
  <c r="EB1480" i="2"/>
  <c r="EC1480" i="2" s="1"/>
  <c r="EH1472" i="2"/>
  <c r="EI1472" i="2" s="1"/>
  <c r="ER1472" i="2"/>
  <c r="ES1472" i="2" s="1"/>
  <c r="EB1472" i="2"/>
  <c r="EC1472" i="2" s="1"/>
  <c r="EL1472" i="2"/>
  <c r="EM1472" i="2" s="1"/>
  <c r="EN1472" i="2"/>
  <c r="EO1472" i="2" s="1"/>
  <c r="EF1472" i="2"/>
  <c r="EG1472" i="2" s="1"/>
  <c r="DZ1472" i="2"/>
  <c r="EA1472" i="2" s="1"/>
  <c r="ED1472" i="2"/>
  <c r="EE1472" i="2" s="1"/>
  <c r="EJ1472" i="2"/>
  <c r="EK1472" i="2" s="1"/>
  <c r="EP1472" i="2"/>
  <c r="EQ1472" i="2" s="1"/>
  <c r="DX1472" i="2"/>
  <c r="DY1472" i="2" s="1"/>
  <c r="EB1464" i="2"/>
  <c r="EC1464" i="2" s="1"/>
  <c r="ED1464" i="2"/>
  <c r="EE1464" i="2" s="1"/>
  <c r="EN1464" i="2"/>
  <c r="EO1464" i="2" s="1"/>
  <c r="DX1464" i="2"/>
  <c r="DY1464" i="2" s="1"/>
  <c r="ER1464" i="2"/>
  <c r="ES1464" i="2" s="1"/>
  <c r="EH1464" i="2"/>
  <c r="EI1464" i="2" s="1"/>
  <c r="DZ1464" i="2"/>
  <c r="EA1464" i="2" s="1"/>
  <c r="EF1464" i="2"/>
  <c r="EG1464" i="2" s="1"/>
  <c r="EJ1464" i="2"/>
  <c r="EK1464" i="2" s="1"/>
  <c r="EL1464" i="2"/>
  <c r="EM1464" i="2" s="1"/>
  <c r="EP1464" i="2"/>
  <c r="EQ1464" i="2" s="1"/>
  <c r="ED1456" i="2"/>
  <c r="EE1456" i="2" s="1"/>
  <c r="EN1456" i="2"/>
  <c r="EO1456" i="2" s="1"/>
  <c r="EF1456" i="2"/>
  <c r="EG1456" i="2" s="1"/>
  <c r="EP1456" i="2"/>
  <c r="EQ1456" i="2" s="1"/>
  <c r="DX1456" i="2"/>
  <c r="DY1456" i="2" s="1"/>
  <c r="ER1456" i="2"/>
  <c r="ES1456" i="2" s="1"/>
  <c r="DZ1456" i="2"/>
  <c r="EA1456" i="2" s="1"/>
  <c r="EJ1456" i="2"/>
  <c r="EK1456" i="2" s="1"/>
  <c r="EB1456" i="2"/>
  <c r="EC1456" i="2" s="1"/>
  <c r="EL1456" i="2"/>
  <c r="EM1456" i="2" s="1"/>
  <c r="EH1456" i="2"/>
  <c r="EI1456" i="2" s="1"/>
  <c r="DX1448" i="2"/>
  <c r="DY1448" i="2" s="1"/>
  <c r="ER1448" i="2"/>
  <c r="ES1448" i="2" s="1"/>
  <c r="EH1448" i="2"/>
  <c r="EI1448" i="2" s="1"/>
  <c r="DZ1448" i="2"/>
  <c r="EA1448" i="2" s="1"/>
  <c r="EJ1448" i="2"/>
  <c r="EK1448" i="2" s="1"/>
  <c r="EB1448" i="2"/>
  <c r="EC1448" i="2" s="1"/>
  <c r="ED1448" i="2"/>
  <c r="EE1448" i="2" s="1"/>
  <c r="EN1448" i="2"/>
  <c r="EO1448" i="2" s="1"/>
  <c r="EF1448" i="2"/>
  <c r="EG1448" i="2" s="1"/>
  <c r="EL1448" i="2"/>
  <c r="EM1448" i="2" s="1"/>
  <c r="EP1448" i="2"/>
  <c r="EQ1448" i="2" s="1"/>
  <c r="EF1720" i="2"/>
  <c r="EG1720" i="2" s="1"/>
  <c r="EP1720" i="2"/>
  <c r="EQ1720" i="2" s="1"/>
  <c r="EH1720" i="2"/>
  <c r="EI1720" i="2" s="1"/>
  <c r="ER1720" i="2"/>
  <c r="ES1720" i="2" s="1"/>
  <c r="DX1720" i="2"/>
  <c r="DY1720" i="2" s="1"/>
  <c r="EJ1720" i="2"/>
  <c r="EK1720" i="2" s="1"/>
  <c r="DZ1720" i="2"/>
  <c r="EA1720" i="2" s="1"/>
  <c r="EL1720" i="2"/>
  <c r="EM1720" i="2" s="1"/>
  <c r="EB1720" i="2"/>
  <c r="EC1720" i="2" s="1"/>
  <c r="ED1720" i="2"/>
  <c r="EE1720" i="2" s="1"/>
  <c r="EN1720" i="2"/>
  <c r="EO1720" i="2" s="1"/>
  <c r="ER1712" i="2"/>
  <c r="ES1712" i="2" s="1"/>
  <c r="EH1712" i="2"/>
  <c r="EI1712" i="2" s="1"/>
  <c r="EJ1712" i="2"/>
  <c r="EK1712" i="2" s="1"/>
  <c r="DX1712" i="2"/>
  <c r="DY1712" i="2" s="1"/>
  <c r="EL1712" i="2"/>
  <c r="EM1712" i="2" s="1"/>
  <c r="DZ1712" i="2"/>
  <c r="EA1712" i="2" s="1"/>
  <c r="EN1712" i="2"/>
  <c r="EO1712" i="2" s="1"/>
  <c r="EB1712" i="2"/>
  <c r="EC1712" i="2" s="1"/>
  <c r="ED1712" i="2"/>
  <c r="EE1712" i="2" s="1"/>
  <c r="EF1712" i="2"/>
  <c r="EG1712" i="2" s="1"/>
  <c r="EP1712" i="2"/>
  <c r="EQ1712" i="2" s="1"/>
  <c r="DZ1704" i="2"/>
  <c r="EA1704" i="2" s="1"/>
  <c r="EN1704" i="2"/>
  <c r="EO1704" i="2" s="1"/>
  <c r="EB1704" i="2"/>
  <c r="EC1704" i="2" s="1"/>
  <c r="EP1704" i="2"/>
  <c r="EQ1704" i="2" s="1"/>
  <c r="ED1704" i="2"/>
  <c r="EE1704" i="2" s="1"/>
  <c r="ER1704" i="2"/>
  <c r="ES1704" i="2" s="1"/>
  <c r="EF1704" i="2"/>
  <c r="EG1704" i="2" s="1"/>
  <c r="EH1704" i="2"/>
  <c r="EI1704" i="2" s="1"/>
  <c r="DX1704" i="2"/>
  <c r="DY1704" i="2" s="1"/>
  <c r="EJ1704" i="2"/>
  <c r="EK1704" i="2" s="1"/>
  <c r="EL1704" i="2"/>
  <c r="EM1704" i="2" s="1"/>
  <c r="EH1696" i="2"/>
  <c r="EI1696" i="2" s="1"/>
  <c r="DX1696" i="2"/>
  <c r="DY1696" i="2" s="1"/>
  <c r="DZ1696" i="2"/>
  <c r="EA1696" i="2" s="1"/>
  <c r="EJ1696" i="2"/>
  <c r="EK1696" i="2" s="1"/>
  <c r="EL1696" i="2"/>
  <c r="EM1696" i="2" s="1"/>
  <c r="EB1696" i="2"/>
  <c r="EC1696" i="2" s="1"/>
  <c r="EN1696" i="2"/>
  <c r="EO1696" i="2" s="1"/>
  <c r="ED1696" i="2"/>
  <c r="EE1696" i="2" s="1"/>
  <c r="EP1696" i="2"/>
  <c r="EQ1696" i="2" s="1"/>
  <c r="EF1696" i="2"/>
  <c r="EG1696" i="2" s="1"/>
  <c r="ER1696" i="2"/>
  <c r="ES1696" i="2" s="1"/>
  <c r="EH1688" i="2"/>
  <c r="EI1688" i="2" s="1"/>
  <c r="EJ1688" i="2"/>
  <c r="EK1688" i="2" s="1"/>
  <c r="DX1688" i="2"/>
  <c r="DY1688" i="2" s="1"/>
  <c r="EL1688" i="2"/>
  <c r="EM1688" i="2" s="1"/>
  <c r="DZ1688" i="2"/>
  <c r="EA1688" i="2" s="1"/>
  <c r="EN1688" i="2"/>
  <c r="EO1688" i="2" s="1"/>
  <c r="EP1688" i="2"/>
  <c r="EQ1688" i="2" s="1"/>
  <c r="EB1688" i="2"/>
  <c r="EC1688" i="2" s="1"/>
  <c r="ER1688" i="2"/>
  <c r="ES1688" i="2" s="1"/>
  <c r="ED1688" i="2"/>
  <c r="EE1688" i="2" s="1"/>
  <c r="EF1688" i="2"/>
  <c r="EG1688" i="2" s="1"/>
  <c r="EF1796" i="2"/>
  <c r="EG1796" i="2" s="1"/>
  <c r="ER1796" i="2"/>
  <c r="ES1796" i="2" s="1"/>
  <c r="EH1796" i="2"/>
  <c r="EI1796" i="2" s="1"/>
  <c r="DX1796" i="2"/>
  <c r="DY1796" i="2" s="1"/>
  <c r="DZ1796" i="2"/>
  <c r="EA1796" i="2" s="1"/>
  <c r="EJ1796" i="2"/>
  <c r="EK1796" i="2" s="1"/>
  <c r="EB1796" i="2"/>
  <c r="EC1796" i="2" s="1"/>
  <c r="EL1796" i="2"/>
  <c r="EM1796" i="2" s="1"/>
  <c r="EN1796" i="2"/>
  <c r="EO1796" i="2" s="1"/>
  <c r="ED1796" i="2"/>
  <c r="EE1796" i="2" s="1"/>
  <c r="EP1796" i="2"/>
  <c r="EQ1796" i="2" s="1"/>
  <c r="EH1788" i="2"/>
  <c r="EI1788" i="2" s="1"/>
  <c r="DX1788" i="2"/>
  <c r="DY1788" i="2" s="1"/>
  <c r="EJ1788" i="2"/>
  <c r="EK1788" i="2" s="1"/>
  <c r="DZ1788" i="2"/>
  <c r="EA1788" i="2" s="1"/>
  <c r="EL1788" i="2"/>
  <c r="EM1788" i="2" s="1"/>
  <c r="EB1788" i="2"/>
  <c r="EC1788" i="2" s="1"/>
  <c r="EN1788" i="2"/>
  <c r="EO1788" i="2" s="1"/>
  <c r="ED1788" i="2"/>
  <c r="EE1788" i="2" s="1"/>
  <c r="EP1788" i="2"/>
  <c r="EQ1788" i="2" s="1"/>
  <c r="EF1788" i="2"/>
  <c r="EG1788" i="2" s="1"/>
  <c r="ER1788" i="2"/>
  <c r="ES1788" i="2" s="1"/>
  <c r="DX1780" i="2"/>
  <c r="DY1780" i="2" s="1"/>
  <c r="EJ1780" i="2"/>
  <c r="EK1780" i="2" s="1"/>
  <c r="DZ1780" i="2"/>
  <c r="EA1780" i="2" s="1"/>
  <c r="EL1780" i="2"/>
  <c r="EM1780" i="2" s="1"/>
  <c r="EB1780" i="2"/>
  <c r="EC1780" i="2" s="1"/>
  <c r="EN1780" i="2"/>
  <c r="EO1780" i="2" s="1"/>
  <c r="EP1780" i="2"/>
  <c r="EQ1780" i="2" s="1"/>
  <c r="ED1780" i="2"/>
  <c r="EE1780" i="2" s="1"/>
  <c r="ER1780" i="2"/>
  <c r="ES1780" i="2" s="1"/>
  <c r="EF1780" i="2"/>
  <c r="EG1780" i="2" s="1"/>
  <c r="EH1780" i="2"/>
  <c r="EI1780" i="2" s="1"/>
  <c r="DZ1772" i="2"/>
  <c r="EA1772" i="2" s="1"/>
  <c r="EJ1772" i="2"/>
  <c r="EK1772" i="2" s="1"/>
  <c r="EL1772" i="2"/>
  <c r="EM1772" i="2" s="1"/>
  <c r="EB1772" i="2"/>
  <c r="EC1772" i="2" s="1"/>
  <c r="EN1772" i="2"/>
  <c r="EO1772" i="2" s="1"/>
  <c r="EP1772" i="2"/>
  <c r="EQ1772" i="2" s="1"/>
  <c r="ED1772" i="2"/>
  <c r="EE1772" i="2" s="1"/>
  <c r="ER1772" i="2"/>
  <c r="ES1772" i="2" s="1"/>
  <c r="EF1772" i="2"/>
  <c r="EG1772" i="2" s="1"/>
  <c r="DX1772" i="2"/>
  <c r="DY1772" i="2" s="1"/>
  <c r="EH1772" i="2"/>
  <c r="EI1772" i="2" s="1"/>
  <c r="EB1764" i="2"/>
  <c r="EC1764" i="2" s="1"/>
  <c r="EL1764" i="2"/>
  <c r="EM1764" i="2" s="1"/>
  <c r="EN1764" i="2"/>
  <c r="EO1764" i="2" s="1"/>
  <c r="ED1764" i="2"/>
  <c r="EE1764" i="2" s="1"/>
  <c r="EP1764" i="2"/>
  <c r="EQ1764" i="2" s="1"/>
  <c r="EF1764" i="2"/>
  <c r="EG1764" i="2" s="1"/>
  <c r="ER1764" i="2"/>
  <c r="ES1764" i="2" s="1"/>
  <c r="EH1764" i="2"/>
  <c r="EI1764" i="2" s="1"/>
  <c r="DX1764" i="2"/>
  <c r="DY1764" i="2" s="1"/>
  <c r="EJ1764" i="2"/>
  <c r="EK1764" i="2" s="1"/>
  <c r="DZ1764" i="2"/>
  <c r="EA1764" i="2" s="1"/>
  <c r="EB1756" i="2"/>
  <c r="EC1756" i="2" s="1"/>
  <c r="EN1756" i="2"/>
  <c r="EO1756" i="2" s="1"/>
  <c r="ED1756" i="2"/>
  <c r="EE1756" i="2" s="1"/>
  <c r="EP1756" i="2"/>
  <c r="EQ1756" i="2" s="1"/>
  <c r="EF1756" i="2"/>
  <c r="EG1756" i="2" s="1"/>
  <c r="ER1756" i="2"/>
  <c r="ES1756" i="2" s="1"/>
  <c r="EH1756" i="2"/>
  <c r="EI1756" i="2" s="1"/>
  <c r="DX1756" i="2"/>
  <c r="DY1756" i="2" s="1"/>
  <c r="EJ1756" i="2"/>
  <c r="EK1756" i="2" s="1"/>
  <c r="DZ1756" i="2"/>
  <c r="EA1756" i="2" s="1"/>
  <c r="EL1756" i="2"/>
  <c r="EM1756" i="2" s="1"/>
  <c r="EP1748" i="2"/>
  <c r="EQ1748" i="2" s="1"/>
  <c r="ED1748" i="2"/>
  <c r="EE1748" i="2" s="1"/>
  <c r="EF1748" i="2"/>
  <c r="EG1748" i="2" s="1"/>
  <c r="ER1748" i="2"/>
  <c r="ES1748" i="2" s="1"/>
  <c r="EH1748" i="2"/>
  <c r="EI1748" i="2" s="1"/>
  <c r="DX1748" i="2"/>
  <c r="DY1748" i="2" s="1"/>
  <c r="EJ1748" i="2"/>
  <c r="EK1748" i="2" s="1"/>
  <c r="DZ1748" i="2"/>
  <c r="EA1748" i="2" s="1"/>
  <c r="EL1748" i="2"/>
  <c r="EM1748" i="2" s="1"/>
  <c r="EB1748" i="2"/>
  <c r="EC1748" i="2" s="1"/>
  <c r="EN1748" i="2"/>
  <c r="EO1748" i="2" s="1"/>
  <c r="EN1876" i="2"/>
  <c r="EO1876" i="2" s="1"/>
  <c r="DX1876" i="2"/>
  <c r="DY1876" i="2" s="1"/>
  <c r="EP1876" i="2"/>
  <c r="EQ1876" i="2" s="1"/>
  <c r="EH1876" i="2"/>
  <c r="EI1876" i="2" s="1"/>
  <c r="DZ1876" i="2"/>
  <c r="EA1876" i="2" s="1"/>
  <c r="ER1876" i="2"/>
  <c r="ES1876" i="2" s="1"/>
  <c r="EJ1876" i="2"/>
  <c r="EK1876" i="2" s="1"/>
  <c r="EB1876" i="2"/>
  <c r="EC1876" i="2" s="1"/>
  <c r="EL1876" i="2"/>
  <c r="EM1876" i="2" s="1"/>
  <c r="ED1876" i="2"/>
  <c r="EE1876" i="2" s="1"/>
  <c r="EF1876" i="2"/>
  <c r="EG1876" i="2" s="1"/>
  <c r="DX1868" i="2"/>
  <c r="DY1868" i="2" s="1"/>
  <c r="EP1868" i="2"/>
  <c r="EQ1868" i="2" s="1"/>
  <c r="DZ1868" i="2"/>
  <c r="EA1868" i="2" s="1"/>
  <c r="ER1868" i="2"/>
  <c r="ES1868" i="2" s="1"/>
  <c r="EJ1868" i="2"/>
  <c r="EK1868" i="2" s="1"/>
  <c r="EB1868" i="2"/>
  <c r="EC1868" i="2" s="1"/>
  <c r="EL1868" i="2"/>
  <c r="EM1868" i="2" s="1"/>
  <c r="ED1868" i="2"/>
  <c r="EE1868" i="2" s="1"/>
  <c r="EN1868" i="2"/>
  <c r="EO1868" i="2" s="1"/>
  <c r="EF1868" i="2"/>
  <c r="EG1868" i="2" s="1"/>
  <c r="EH1868" i="2"/>
  <c r="EI1868" i="2" s="1"/>
  <c r="DZ1860" i="2"/>
  <c r="EA1860" i="2" s="1"/>
  <c r="ER1860" i="2"/>
  <c r="ES1860" i="2" s="1"/>
  <c r="EB1860" i="2"/>
  <c r="EC1860" i="2" s="1"/>
  <c r="EL1860" i="2"/>
  <c r="EM1860" i="2" s="1"/>
  <c r="ED1860" i="2"/>
  <c r="EE1860" i="2" s="1"/>
  <c r="EN1860" i="2"/>
  <c r="EO1860" i="2" s="1"/>
  <c r="EF1860" i="2"/>
  <c r="EG1860" i="2" s="1"/>
  <c r="DX1860" i="2"/>
  <c r="DY1860" i="2" s="1"/>
  <c r="EP1860" i="2"/>
  <c r="EQ1860" i="2" s="1"/>
  <c r="EH1860" i="2"/>
  <c r="EI1860" i="2" s="1"/>
  <c r="EJ1860" i="2"/>
  <c r="EK1860" i="2" s="1"/>
  <c r="EB1852" i="2"/>
  <c r="EC1852" i="2" s="1"/>
  <c r="EL1852" i="2"/>
  <c r="EM1852" i="2" s="1"/>
  <c r="EN1852" i="2"/>
  <c r="EO1852" i="2" s="1"/>
  <c r="EF1852" i="2"/>
  <c r="EG1852" i="2" s="1"/>
  <c r="DX1852" i="2"/>
  <c r="DY1852" i="2" s="1"/>
  <c r="EP1852" i="2"/>
  <c r="EQ1852" i="2" s="1"/>
  <c r="EH1852" i="2"/>
  <c r="EI1852" i="2" s="1"/>
  <c r="DZ1852" i="2"/>
  <c r="EA1852" i="2" s="1"/>
  <c r="ER1852" i="2"/>
  <c r="ES1852" i="2" s="1"/>
  <c r="ED1852" i="2"/>
  <c r="EE1852" i="2" s="1"/>
  <c r="EJ1852" i="2"/>
  <c r="EK1852" i="2" s="1"/>
  <c r="EN1844" i="2"/>
  <c r="EO1844" i="2" s="1"/>
  <c r="DX1844" i="2"/>
  <c r="DY1844" i="2" s="1"/>
  <c r="EP1844" i="2"/>
  <c r="EQ1844" i="2" s="1"/>
  <c r="EH1844" i="2"/>
  <c r="EI1844" i="2" s="1"/>
  <c r="DZ1844" i="2"/>
  <c r="EA1844" i="2" s="1"/>
  <c r="ER1844" i="2"/>
  <c r="ES1844" i="2" s="1"/>
  <c r="EJ1844" i="2"/>
  <c r="EK1844" i="2" s="1"/>
  <c r="EB1844" i="2"/>
  <c r="EC1844" i="2" s="1"/>
  <c r="EL1844" i="2"/>
  <c r="EM1844" i="2" s="1"/>
  <c r="ED1844" i="2"/>
  <c r="EE1844" i="2" s="1"/>
  <c r="EF1844" i="2"/>
  <c r="EG1844" i="2" s="1"/>
  <c r="DX1836" i="2"/>
  <c r="DY1836" i="2" s="1"/>
  <c r="EP1836" i="2"/>
  <c r="EQ1836" i="2" s="1"/>
  <c r="EH1836" i="2"/>
  <c r="EI1836" i="2" s="1"/>
  <c r="DZ1836" i="2"/>
  <c r="EA1836" i="2" s="1"/>
  <c r="ER1836" i="2"/>
  <c r="ES1836" i="2" s="1"/>
  <c r="EJ1836" i="2"/>
  <c r="EK1836" i="2" s="1"/>
  <c r="EB1836" i="2"/>
  <c r="EC1836" i="2" s="1"/>
  <c r="EL1836" i="2"/>
  <c r="EM1836" i="2" s="1"/>
  <c r="ED1836" i="2"/>
  <c r="EE1836" i="2" s="1"/>
  <c r="EF1836" i="2"/>
  <c r="EG1836" i="2" s="1"/>
  <c r="EN1836" i="2"/>
  <c r="EO1836" i="2" s="1"/>
  <c r="DZ1828" i="2"/>
  <c r="EA1828" i="2" s="1"/>
  <c r="ER1828" i="2"/>
  <c r="ES1828" i="2" s="1"/>
  <c r="EJ1828" i="2"/>
  <c r="EK1828" i="2" s="1"/>
  <c r="EB1828" i="2"/>
  <c r="EC1828" i="2" s="1"/>
  <c r="EL1828" i="2"/>
  <c r="EM1828" i="2" s="1"/>
  <c r="ED1828" i="2"/>
  <c r="EE1828" i="2" s="1"/>
  <c r="EN1828" i="2"/>
  <c r="EO1828" i="2" s="1"/>
  <c r="EF1828" i="2"/>
  <c r="EG1828" i="2" s="1"/>
  <c r="DX1828" i="2"/>
  <c r="DY1828" i="2" s="1"/>
  <c r="EH1828" i="2"/>
  <c r="EI1828" i="2" s="1"/>
  <c r="EP1828" i="2"/>
  <c r="EQ1828" i="2" s="1"/>
  <c r="EB1820" i="2"/>
  <c r="EC1820" i="2" s="1"/>
  <c r="EL1820" i="2"/>
  <c r="EM1820" i="2" s="1"/>
  <c r="ED1820" i="2"/>
  <c r="EE1820" i="2" s="1"/>
  <c r="EN1820" i="2"/>
  <c r="EO1820" i="2" s="1"/>
  <c r="EF1820" i="2"/>
  <c r="EG1820" i="2" s="1"/>
  <c r="EP1820" i="2"/>
  <c r="EQ1820" i="2" s="1"/>
  <c r="DX1820" i="2"/>
  <c r="DY1820" i="2" s="1"/>
  <c r="EH1820" i="2"/>
  <c r="EI1820" i="2" s="1"/>
  <c r="ER1820" i="2"/>
  <c r="ES1820" i="2" s="1"/>
  <c r="DZ1820" i="2"/>
  <c r="EA1820" i="2" s="1"/>
  <c r="EJ1820" i="2"/>
  <c r="EK1820" i="2" s="1"/>
  <c r="EJ2147" i="2"/>
  <c r="EK2147" i="2" s="1"/>
  <c r="DZ2147" i="2"/>
  <c r="EA2147" i="2" s="1"/>
  <c r="EB2147" i="2"/>
  <c r="EC2147" i="2" s="1"/>
  <c r="EL2147" i="2"/>
  <c r="EM2147" i="2" s="1"/>
  <c r="ED2147" i="2"/>
  <c r="EE2147" i="2" s="1"/>
  <c r="EN2147" i="2"/>
  <c r="EO2147" i="2" s="1"/>
  <c r="EF2147" i="2"/>
  <c r="EG2147" i="2" s="1"/>
  <c r="EP2147" i="2"/>
  <c r="EQ2147" i="2" s="1"/>
  <c r="ER2147" i="2"/>
  <c r="ES2147" i="2" s="1"/>
  <c r="EH2147" i="2"/>
  <c r="EI2147" i="2" s="1"/>
  <c r="DX2147" i="2"/>
  <c r="DY2147" i="2" s="1"/>
  <c r="DX2139" i="2"/>
  <c r="DY2139" i="2" s="1"/>
  <c r="EN2139" i="2"/>
  <c r="EO2139" i="2" s="1"/>
  <c r="DZ2139" i="2"/>
  <c r="EA2139" i="2" s="1"/>
  <c r="EB2139" i="2"/>
  <c r="EC2139" i="2" s="1"/>
  <c r="EP2139" i="2"/>
  <c r="EQ2139" i="2" s="1"/>
  <c r="ED2139" i="2"/>
  <c r="EE2139" i="2" s="1"/>
  <c r="ER2139" i="2"/>
  <c r="ES2139" i="2" s="1"/>
  <c r="EF2139" i="2"/>
  <c r="EG2139" i="2" s="1"/>
  <c r="EH2139" i="2"/>
  <c r="EI2139" i="2" s="1"/>
  <c r="EJ2139" i="2"/>
  <c r="EK2139" i="2" s="1"/>
  <c r="EL2139" i="2"/>
  <c r="EM2139" i="2" s="1"/>
  <c r="EN2131" i="2"/>
  <c r="EO2131" i="2" s="1"/>
  <c r="ED2131" i="2"/>
  <c r="EE2131" i="2" s="1"/>
  <c r="EP2131" i="2"/>
  <c r="EQ2131" i="2" s="1"/>
  <c r="EJ2131" i="2"/>
  <c r="EK2131" i="2" s="1"/>
  <c r="DX2131" i="2"/>
  <c r="DY2131" i="2" s="1"/>
  <c r="EL2131" i="2"/>
  <c r="EM2131" i="2" s="1"/>
  <c r="DZ2131" i="2"/>
  <c r="EA2131" i="2" s="1"/>
  <c r="ER2131" i="2"/>
  <c r="ES2131" i="2" s="1"/>
  <c r="EB2131" i="2"/>
  <c r="EC2131" i="2" s="1"/>
  <c r="EF2131" i="2"/>
  <c r="EG2131" i="2" s="1"/>
  <c r="EH2131" i="2"/>
  <c r="EI2131" i="2" s="1"/>
  <c r="DX2123" i="2"/>
  <c r="DY2123" i="2" s="1"/>
  <c r="EL2123" i="2"/>
  <c r="EM2123" i="2" s="1"/>
  <c r="DZ2123" i="2"/>
  <c r="EA2123" i="2" s="1"/>
  <c r="EN2123" i="2"/>
  <c r="EO2123" i="2" s="1"/>
  <c r="EP2123" i="2"/>
  <c r="EQ2123" i="2" s="1"/>
  <c r="EB2123" i="2"/>
  <c r="EC2123" i="2" s="1"/>
  <c r="ER2123" i="2"/>
  <c r="ES2123" i="2" s="1"/>
  <c r="ED2123" i="2"/>
  <c r="EE2123" i="2" s="1"/>
  <c r="EF2123" i="2"/>
  <c r="EG2123" i="2" s="1"/>
  <c r="EH2123" i="2"/>
  <c r="EI2123" i="2" s="1"/>
  <c r="EJ2123" i="2"/>
  <c r="EK2123" i="2" s="1"/>
  <c r="DX2115" i="2"/>
  <c r="DY2115" i="2" s="1"/>
  <c r="EH2115" i="2"/>
  <c r="EI2115" i="2" s="1"/>
  <c r="ED2115" i="2"/>
  <c r="EE2115" i="2" s="1"/>
  <c r="EF2115" i="2"/>
  <c r="EG2115" i="2" s="1"/>
  <c r="EJ2115" i="2"/>
  <c r="EK2115" i="2" s="1"/>
  <c r="EL2115" i="2"/>
  <c r="EM2115" i="2" s="1"/>
  <c r="EN2115" i="2"/>
  <c r="EO2115" i="2" s="1"/>
  <c r="DZ2115" i="2"/>
  <c r="EA2115" i="2" s="1"/>
  <c r="EP2115" i="2"/>
  <c r="EQ2115" i="2" s="1"/>
  <c r="ER2115" i="2"/>
  <c r="ES2115" i="2" s="1"/>
  <c r="EB2115" i="2"/>
  <c r="EC2115" i="2" s="1"/>
  <c r="EF2107" i="2"/>
  <c r="EG2107" i="2" s="1"/>
  <c r="EH2107" i="2"/>
  <c r="EI2107" i="2" s="1"/>
  <c r="EL2107" i="2"/>
  <c r="EM2107" i="2" s="1"/>
  <c r="EN2107" i="2"/>
  <c r="EO2107" i="2" s="1"/>
  <c r="DX2107" i="2"/>
  <c r="DY2107" i="2" s="1"/>
  <c r="EP2107" i="2"/>
  <c r="EQ2107" i="2" s="1"/>
  <c r="DZ2107" i="2"/>
  <c r="EA2107" i="2" s="1"/>
  <c r="ER2107" i="2"/>
  <c r="ES2107" i="2" s="1"/>
  <c r="EB2107" i="2"/>
  <c r="EC2107" i="2" s="1"/>
  <c r="ED2107" i="2"/>
  <c r="EE2107" i="2" s="1"/>
  <c r="EJ2107" i="2"/>
  <c r="EK2107" i="2" s="1"/>
  <c r="DZ2099" i="2"/>
  <c r="EA2099" i="2" s="1"/>
  <c r="EN2099" i="2"/>
  <c r="EO2099" i="2" s="1"/>
  <c r="ED2099" i="2"/>
  <c r="EE2099" i="2" s="1"/>
  <c r="EP2099" i="2"/>
  <c r="EQ2099" i="2" s="1"/>
  <c r="EF2099" i="2"/>
  <c r="EG2099" i="2" s="1"/>
  <c r="EH2099" i="2"/>
  <c r="EI2099" i="2" s="1"/>
  <c r="EJ2099" i="2"/>
  <c r="EK2099" i="2" s="1"/>
  <c r="EL2099" i="2"/>
  <c r="EM2099" i="2" s="1"/>
  <c r="DX2099" i="2"/>
  <c r="DY2099" i="2" s="1"/>
  <c r="ER2099" i="2"/>
  <c r="ES2099" i="2" s="1"/>
  <c r="EB2099" i="2"/>
  <c r="EC2099" i="2" s="1"/>
  <c r="ED2091" i="2"/>
  <c r="EE2091" i="2" s="1"/>
  <c r="EP2091" i="2"/>
  <c r="EQ2091" i="2" s="1"/>
  <c r="EJ2091" i="2"/>
  <c r="EK2091" i="2" s="1"/>
  <c r="DX2091" i="2"/>
  <c r="DY2091" i="2" s="1"/>
  <c r="EL2091" i="2"/>
  <c r="EM2091" i="2" s="1"/>
  <c r="DZ2091" i="2"/>
  <c r="EA2091" i="2" s="1"/>
  <c r="EN2091" i="2"/>
  <c r="EO2091" i="2" s="1"/>
  <c r="ER2091" i="2"/>
  <c r="ES2091" i="2" s="1"/>
  <c r="EB2091" i="2"/>
  <c r="EC2091" i="2" s="1"/>
  <c r="EF2091" i="2"/>
  <c r="EG2091" i="2" s="1"/>
  <c r="EH2091" i="2"/>
  <c r="EI2091" i="2" s="1"/>
  <c r="DZ2083" i="2"/>
  <c r="EA2083" i="2" s="1"/>
  <c r="EL2083" i="2"/>
  <c r="EM2083" i="2" s="1"/>
  <c r="ED2083" i="2"/>
  <c r="EE2083" i="2" s="1"/>
  <c r="ER2083" i="2"/>
  <c r="ES2083" i="2" s="1"/>
  <c r="DX2083" i="2"/>
  <c r="DY2083" i="2" s="1"/>
  <c r="EH2083" i="2"/>
  <c r="EI2083" i="2" s="1"/>
  <c r="EF2083" i="2"/>
  <c r="EG2083" i="2" s="1"/>
  <c r="EJ2083" i="2"/>
  <c r="EK2083" i="2" s="1"/>
  <c r="EN2083" i="2"/>
  <c r="EO2083" i="2" s="1"/>
  <c r="EP2083" i="2"/>
  <c r="EQ2083" i="2" s="1"/>
  <c r="EB2083" i="2"/>
  <c r="EC2083" i="2" s="1"/>
  <c r="EL2075" i="2"/>
  <c r="EM2075" i="2" s="1"/>
  <c r="EB2075" i="2"/>
  <c r="EC2075" i="2" s="1"/>
  <c r="EP2075" i="2"/>
  <c r="EQ2075" i="2" s="1"/>
  <c r="EF2075" i="2"/>
  <c r="EG2075" i="2" s="1"/>
  <c r="EH2075" i="2"/>
  <c r="EI2075" i="2" s="1"/>
  <c r="ED2075" i="2"/>
  <c r="EE2075" i="2" s="1"/>
  <c r="EJ2075" i="2"/>
  <c r="EK2075" i="2" s="1"/>
  <c r="EN2075" i="2"/>
  <c r="EO2075" i="2" s="1"/>
  <c r="ER2075" i="2"/>
  <c r="ES2075" i="2" s="1"/>
  <c r="DX2075" i="2"/>
  <c r="DY2075" i="2" s="1"/>
  <c r="DZ2075" i="2"/>
  <c r="EA2075" i="2" s="1"/>
  <c r="DZ2067" i="2"/>
  <c r="EA2067" i="2" s="1"/>
  <c r="EN2067" i="2"/>
  <c r="EO2067" i="2" s="1"/>
  <c r="ED2067" i="2"/>
  <c r="EE2067" i="2" s="1"/>
  <c r="EP2067" i="2"/>
  <c r="EQ2067" i="2" s="1"/>
  <c r="EB2067" i="2"/>
  <c r="EC2067" i="2" s="1"/>
  <c r="EF2067" i="2"/>
  <c r="EG2067" i="2" s="1"/>
  <c r="EH2067" i="2"/>
  <c r="EI2067" i="2" s="1"/>
  <c r="EJ2067" i="2"/>
  <c r="EK2067" i="2" s="1"/>
  <c r="EL2067" i="2"/>
  <c r="EM2067" i="2" s="1"/>
  <c r="ER2067" i="2"/>
  <c r="ES2067" i="2" s="1"/>
  <c r="DX2067" i="2"/>
  <c r="DY2067" i="2" s="1"/>
  <c r="ED2059" i="2"/>
  <c r="EE2059" i="2" s="1"/>
  <c r="EP2059" i="2"/>
  <c r="EQ2059" i="2" s="1"/>
  <c r="EJ2059" i="2"/>
  <c r="EK2059" i="2" s="1"/>
  <c r="DX2059" i="2"/>
  <c r="DY2059" i="2" s="1"/>
  <c r="EL2059" i="2"/>
  <c r="EM2059" i="2" s="1"/>
  <c r="DZ2059" i="2"/>
  <c r="EA2059" i="2" s="1"/>
  <c r="EN2059" i="2"/>
  <c r="EO2059" i="2" s="1"/>
  <c r="EB2059" i="2"/>
  <c r="EC2059" i="2" s="1"/>
  <c r="EF2059" i="2"/>
  <c r="EG2059" i="2" s="1"/>
  <c r="EH2059" i="2"/>
  <c r="EI2059" i="2" s="1"/>
  <c r="ER2059" i="2"/>
  <c r="ES2059" i="2" s="1"/>
  <c r="EH2051" i="2"/>
  <c r="EI2051" i="2" s="1"/>
  <c r="EB2051" i="2"/>
  <c r="EC2051" i="2" s="1"/>
  <c r="EN2051" i="2"/>
  <c r="EO2051" i="2" s="1"/>
  <c r="ED2051" i="2"/>
  <c r="EE2051" i="2" s="1"/>
  <c r="ER2051" i="2"/>
  <c r="ES2051" i="2" s="1"/>
  <c r="EF2051" i="2"/>
  <c r="EG2051" i="2" s="1"/>
  <c r="EP2051" i="2"/>
  <c r="EQ2051" i="2" s="1"/>
  <c r="DX2051" i="2"/>
  <c r="DY2051" i="2" s="1"/>
  <c r="DZ2051" i="2"/>
  <c r="EA2051" i="2" s="1"/>
  <c r="EJ2051" i="2"/>
  <c r="EK2051" i="2" s="1"/>
  <c r="EL2051" i="2"/>
  <c r="EM2051" i="2" s="1"/>
  <c r="EB2043" i="2"/>
  <c r="EC2043" i="2" s="1"/>
  <c r="EP2043" i="2"/>
  <c r="EQ2043" i="2" s="1"/>
  <c r="EH2043" i="2"/>
  <c r="EI2043" i="2" s="1"/>
  <c r="EL2043" i="2"/>
  <c r="EM2043" i="2" s="1"/>
  <c r="DX2043" i="2"/>
  <c r="DY2043" i="2" s="1"/>
  <c r="EN2043" i="2"/>
  <c r="EO2043" i="2" s="1"/>
  <c r="EJ2043" i="2"/>
  <c r="EK2043" i="2" s="1"/>
  <c r="ER2043" i="2"/>
  <c r="ES2043" i="2" s="1"/>
  <c r="DZ2043" i="2"/>
  <c r="EA2043" i="2" s="1"/>
  <c r="ED2043" i="2"/>
  <c r="EE2043" i="2" s="1"/>
  <c r="EF2043" i="2"/>
  <c r="EG2043" i="2" s="1"/>
  <c r="DX2035" i="2"/>
  <c r="DY2035" i="2" s="1"/>
  <c r="EH2035" i="2"/>
  <c r="EI2035" i="2" s="1"/>
  <c r="DZ2035" i="2"/>
  <c r="EA2035" i="2" s="1"/>
  <c r="EB2035" i="2"/>
  <c r="EC2035" i="2" s="1"/>
  <c r="EL2035" i="2"/>
  <c r="EM2035" i="2" s="1"/>
  <c r="ED2035" i="2"/>
  <c r="EE2035" i="2" s="1"/>
  <c r="EP2035" i="2"/>
  <c r="EQ2035" i="2" s="1"/>
  <c r="EF2035" i="2"/>
  <c r="EG2035" i="2" s="1"/>
  <c r="ER2035" i="2"/>
  <c r="ES2035" i="2" s="1"/>
  <c r="EJ2035" i="2"/>
  <c r="EK2035" i="2" s="1"/>
  <c r="EN2035" i="2"/>
  <c r="EO2035" i="2" s="1"/>
  <c r="ED2027" i="2"/>
  <c r="EE2027" i="2" s="1"/>
  <c r="ER2027" i="2"/>
  <c r="ES2027" i="2" s="1"/>
  <c r="EH2027" i="2"/>
  <c r="EI2027" i="2" s="1"/>
  <c r="EJ2027" i="2"/>
  <c r="EK2027" i="2" s="1"/>
  <c r="DZ2027" i="2"/>
  <c r="EA2027" i="2" s="1"/>
  <c r="EL2027" i="2"/>
  <c r="EM2027" i="2" s="1"/>
  <c r="EB2027" i="2"/>
  <c r="EC2027" i="2" s="1"/>
  <c r="EN2027" i="2"/>
  <c r="EO2027" i="2" s="1"/>
  <c r="DX2027" i="2"/>
  <c r="DY2027" i="2" s="1"/>
  <c r="EF2027" i="2"/>
  <c r="EG2027" i="2" s="1"/>
  <c r="EP2027" i="2"/>
  <c r="EQ2027" i="2" s="1"/>
  <c r="EB2019" i="2"/>
  <c r="EC2019" i="2" s="1"/>
  <c r="ED2019" i="2"/>
  <c r="EE2019" i="2" s="1"/>
  <c r="EP2019" i="2"/>
  <c r="EQ2019" i="2" s="1"/>
  <c r="EF2019" i="2"/>
  <c r="EG2019" i="2" s="1"/>
  <c r="ER2019" i="2"/>
  <c r="ES2019" i="2" s="1"/>
  <c r="EH2019" i="2"/>
  <c r="EI2019" i="2" s="1"/>
  <c r="DX2019" i="2"/>
  <c r="DY2019" i="2" s="1"/>
  <c r="EJ2019" i="2"/>
  <c r="EK2019" i="2" s="1"/>
  <c r="EN2019" i="2"/>
  <c r="EO2019" i="2" s="1"/>
  <c r="DZ2019" i="2"/>
  <c r="EA2019" i="2" s="1"/>
  <c r="EL2019" i="2"/>
  <c r="EM2019" i="2" s="1"/>
  <c r="DX2011" i="2"/>
  <c r="DY2011" i="2" s="1"/>
  <c r="EL2011" i="2"/>
  <c r="EM2011" i="2" s="1"/>
  <c r="EB2011" i="2"/>
  <c r="EC2011" i="2" s="1"/>
  <c r="EP2011" i="2"/>
  <c r="EQ2011" i="2" s="1"/>
  <c r="ED2011" i="2"/>
  <c r="EE2011" i="2" s="1"/>
  <c r="ER2011" i="2"/>
  <c r="ES2011" i="2" s="1"/>
  <c r="EF2011" i="2"/>
  <c r="EG2011" i="2" s="1"/>
  <c r="EH2011" i="2"/>
  <c r="EI2011" i="2" s="1"/>
  <c r="DZ2011" i="2"/>
  <c r="EA2011" i="2" s="1"/>
  <c r="EJ2011" i="2"/>
  <c r="EK2011" i="2" s="1"/>
  <c r="EN2011" i="2"/>
  <c r="EO2011" i="2" s="1"/>
  <c r="ED2003" i="2"/>
  <c r="EE2003" i="2" s="1"/>
  <c r="EN2003" i="2"/>
  <c r="EO2003" i="2" s="1"/>
  <c r="EP2003" i="2"/>
  <c r="EQ2003" i="2" s="1"/>
  <c r="DX2003" i="2"/>
  <c r="DY2003" i="2" s="1"/>
  <c r="EH2003" i="2"/>
  <c r="EI2003" i="2" s="1"/>
  <c r="ER2003" i="2"/>
  <c r="ES2003" i="2" s="1"/>
  <c r="DZ2003" i="2"/>
  <c r="EA2003" i="2" s="1"/>
  <c r="EB2003" i="2"/>
  <c r="EC2003" i="2" s="1"/>
  <c r="EL2003" i="2"/>
  <c r="EM2003" i="2" s="1"/>
  <c r="EF2003" i="2"/>
  <c r="EG2003" i="2" s="1"/>
  <c r="EJ2003" i="2"/>
  <c r="EK2003" i="2" s="1"/>
  <c r="DZ1995" i="2"/>
  <c r="EA1995" i="2" s="1"/>
  <c r="EJ1995" i="2"/>
  <c r="EK1995" i="2" s="1"/>
  <c r="EL1995" i="2"/>
  <c r="EM1995" i="2" s="1"/>
  <c r="ED1995" i="2"/>
  <c r="EE1995" i="2" s="1"/>
  <c r="EN1995" i="2"/>
  <c r="EO1995" i="2" s="1"/>
  <c r="EF1995" i="2"/>
  <c r="EG1995" i="2" s="1"/>
  <c r="EP1995" i="2"/>
  <c r="EQ1995" i="2" s="1"/>
  <c r="DX1995" i="2"/>
  <c r="DY1995" i="2" s="1"/>
  <c r="ER1995" i="2"/>
  <c r="ES1995" i="2" s="1"/>
  <c r="EB1995" i="2"/>
  <c r="EC1995" i="2" s="1"/>
  <c r="EH1995" i="2"/>
  <c r="EI1995" i="2" s="1"/>
  <c r="ED1987" i="2"/>
  <c r="EE1987" i="2" s="1"/>
  <c r="ER1987" i="2"/>
  <c r="ES1987" i="2" s="1"/>
  <c r="DX1987" i="2"/>
  <c r="DY1987" i="2" s="1"/>
  <c r="EH1987" i="2"/>
  <c r="EI1987" i="2" s="1"/>
  <c r="DZ1987" i="2"/>
  <c r="EA1987" i="2" s="1"/>
  <c r="EB1987" i="2"/>
  <c r="EC1987" i="2" s="1"/>
  <c r="EL1987" i="2"/>
  <c r="EM1987" i="2" s="1"/>
  <c r="EP1987" i="2"/>
  <c r="EQ1987" i="2" s="1"/>
  <c r="EF1987" i="2"/>
  <c r="EG1987" i="2" s="1"/>
  <c r="EJ1987" i="2"/>
  <c r="EK1987" i="2" s="1"/>
  <c r="EN1987" i="2"/>
  <c r="EO1987" i="2" s="1"/>
  <c r="EF1979" i="2"/>
  <c r="EG1979" i="2" s="1"/>
  <c r="EH1979" i="2"/>
  <c r="EI1979" i="2" s="1"/>
  <c r="ER1979" i="2"/>
  <c r="ES1979" i="2" s="1"/>
  <c r="DZ1979" i="2"/>
  <c r="EA1979" i="2" s="1"/>
  <c r="EJ1979" i="2"/>
  <c r="EK1979" i="2" s="1"/>
  <c r="EL1979" i="2"/>
  <c r="EM1979" i="2" s="1"/>
  <c r="ED1979" i="2"/>
  <c r="EE1979" i="2" s="1"/>
  <c r="DX1979" i="2"/>
  <c r="DY1979" i="2" s="1"/>
  <c r="EB1979" i="2"/>
  <c r="EC1979" i="2" s="1"/>
  <c r="EN1979" i="2"/>
  <c r="EO1979" i="2" s="1"/>
  <c r="EP1979" i="2"/>
  <c r="EQ1979" i="2" s="1"/>
  <c r="EH1971" i="2"/>
  <c r="EI1971" i="2" s="1"/>
  <c r="ER1971" i="2"/>
  <c r="ES1971" i="2" s="1"/>
  <c r="EB1971" i="2"/>
  <c r="EC1971" i="2" s="1"/>
  <c r="EL1971" i="2"/>
  <c r="EM1971" i="2" s="1"/>
  <c r="EN1971" i="2"/>
  <c r="EO1971" i="2" s="1"/>
  <c r="EF1971" i="2"/>
  <c r="EG1971" i="2" s="1"/>
  <c r="DZ1971" i="2"/>
  <c r="EA1971" i="2" s="1"/>
  <c r="ED1971" i="2"/>
  <c r="EE1971" i="2" s="1"/>
  <c r="EJ1971" i="2"/>
  <c r="EK1971" i="2" s="1"/>
  <c r="EP1971" i="2"/>
  <c r="EQ1971" i="2" s="1"/>
  <c r="DX1971" i="2"/>
  <c r="DY1971" i="2" s="1"/>
  <c r="EB1963" i="2"/>
  <c r="EC1963" i="2" s="1"/>
  <c r="ED1963" i="2"/>
  <c r="EE1963" i="2" s="1"/>
  <c r="EN1963" i="2"/>
  <c r="EO1963" i="2" s="1"/>
  <c r="DX1963" i="2"/>
  <c r="DY1963" i="2" s="1"/>
  <c r="EP1963" i="2"/>
  <c r="EQ1963" i="2" s="1"/>
  <c r="EH1963" i="2"/>
  <c r="EI1963" i="2" s="1"/>
  <c r="ER1963" i="2"/>
  <c r="ES1963" i="2" s="1"/>
  <c r="EF1963" i="2"/>
  <c r="EG1963" i="2" s="1"/>
  <c r="EJ1963" i="2"/>
  <c r="EK1963" i="2" s="1"/>
  <c r="EL1963" i="2"/>
  <c r="EM1963" i="2" s="1"/>
  <c r="DZ1963" i="2"/>
  <c r="EA1963" i="2" s="1"/>
  <c r="ED1955" i="2"/>
  <c r="EE1955" i="2" s="1"/>
  <c r="EF1955" i="2"/>
  <c r="EG1955" i="2" s="1"/>
  <c r="DX1955" i="2"/>
  <c r="DY1955" i="2" s="1"/>
  <c r="EP1955" i="2"/>
  <c r="EQ1955" i="2" s="1"/>
  <c r="DZ1955" i="2"/>
  <c r="EA1955" i="2" s="1"/>
  <c r="EJ1955" i="2"/>
  <c r="EK1955" i="2" s="1"/>
  <c r="EB1955" i="2"/>
  <c r="EC1955" i="2" s="1"/>
  <c r="EL1955" i="2"/>
  <c r="EM1955" i="2" s="1"/>
  <c r="EN1955" i="2"/>
  <c r="EO1955" i="2" s="1"/>
  <c r="ER1955" i="2"/>
  <c r="ES1955" i="2" s="1"/>
  <c r="EH1955" i="2"/>
  <c r="EI1955" i="2" s="1"/>
  <c r="EF1947" i="2"/>
  <c r="EG1947" i="2" s="1"/>
  <c r="EH1947" i="2"/>
  <c r="EI1947" i="2" s="1"/>
  <c r="ER1947" i="2"/>
  <c r="ES1947" i="2" s="1"/>
  <c r="DZ1947" i="2"/>
  <c r="EA1947" i="2" s="1"/>
  <c r="EJ1947" i="2"/>
  <c r="EK1947" i="2" s="1"/>
  <c r="EB1947" i="2"/>
  <c r="EC1947" i="2" s="1"/>
  <c r="EL1947" i="2"/>
  <c r="EM1947" i="2" s="1"/>
  <c r="ED1947" i="2"/>
  <c r="EE1947" i="2" s="1"/>
  <c r="EN1947" i="2"/>
  <c r="EO1947" i="2" s="1"/>
  <c r="EP1947" i="2"/>
  <c r="EQ1947" i="2" s="1"/>
  <c r="DX1947" i="2"/>
  <c r="DY1947" i="2" s="1"/>
  <c r="EH1939" i="2"/>
  <c r="EI1939" i="2" s="1"/>
  <c r="ER1939" i="2"/>
  <c r="ES1939" i="2" s="1"/>
  <c r="EB1939" i="2"/>
  <c r="EC1939" i="2" s="1"/>
  <c r="EL1939" i="2"/>
  <c r="EM1939" i="2" s="1"/>
  <c r="ED1939" i="2"/>
  <c r="EE1939" i="2" s="1"/>
  <c r="EN1939" i="2"/>
  <c r="EO1939" i="2" s="1"/>
  <c r="EF1939" i="2"/>
  <c r="EG1939" i="2" s="1"/>
  <c r="DZ1939" i="2"/>
  <c r="EA1939" i="2" s="1"/>
  <c r="EJ1939" i="2"/>
  <c r="EK1939" i="2" s="1"/>
  <c r="EP1939" i="2"/>
  <c r="EQ1939" i="2" s="1"/>
  <c r="DX1939" i="2"/>
  <c r="DY1939" i="2" s="1"/>
  <c r="EB1931" i="2"/>
  <c r="EC1931" i="2" s="1"/>
  <c r="ED1931" i="2"/>
  <c r="EE1931" i="2" s="1"/>
  <c r="EN1931" i="2"/>
  <c r="EO1931" i="2" s="1"/>
  <c r="EF1931" i="2"/>
  <c r="EG1931" i="2" s="1"/>
  <c r="DX1931" i="2"/>
  <c r="DY1931" i="2" s="1"/>
  <c r="EP1931" i="2"/>
  <c r="EQ1931" i="2" s="1"/>
  <c r="EH1931" i="2"/>
  <c r="EI1931" i="2" s="1"/>
  <c r="ER1931" i="2"/>
  <c r="ES1931" i="2" s="1"/>
  <c r="DZ1931" i="2"/>
  <c r="EA1931" i="2" s="1"/>
  <c r="EJ1931" i="2"/>
  <c r="EK1931" i="2" s="1"/>
  <c r="EL1931" i="2"/>
  <c r="EM1931" i="2" s="1"/>
  <c r="ED1923" i="2"/>
  <c r="EE1923" i="2" s="1"/>
  <c r="EF1923" i="2"/>
  <c r="EG1923" i="2" s="1"/>
  <c r="DX1923" i="2"/>
  <c r="DY1923" i="2" s="1"/>
  <c r="EP1923" i="2"/>
  <c r="EQ1923" i="2" s="1"/>
  <c r="EH1923" i="2"/>
  <c r="EI1923" i="2" s="1"/>
  <c r="ER1923" i="2"/>
  <c r="ES1923" i="2" s="1"/>
  <c r="DZ1923" i="2"/>
  <c r="EA1923" i="2" s="1"/>
  <c r="EJ1923" i="2"/>
  <c r="EK1923" i="2" s="1"/>
  <c r="EB1923" i="2"/>
  <c r="EC1923" i="2" s="1"/>
  <c r="EL1923" i="2"/>
  <c r="EM1923" i="2" s="1"/>
  <c r="EN1923" i="2"/>
  <c r="EO1923" i="2" s="1"/>
  <c r="EF1915" i="2"/>
  <c r="EG1915" i="2" s="1"/>
  <c r="EH1915" i="2"/>
  <c r="EI1915" i="2" s="1"/>
  <c r="ER1915" i="2"/>
  <c r="ES1915" i="2" s="1"/>
  <c r="DZ1915" i="2"/>
  <c r="EA1915" i="2" s="1"/>
  <c r="EJ1915" i="2"/>
  <c r="EK1915" i="2" s="1"/>
  <c r="EB1915" i="2"/>
  <c r="EC1915" i="2" s="1"/>
  <c r="EL1915" i="2"/>
  <c r="EM1915" i="2" s="1"/>
  <c r="ED1915" i="2"/>
  <c r="EE1915" i="2" s="1"/>
  <c r="EP1915" i="2"/>
  <c r="EQ1915" i="2" s="1"/>
  <c r="DX1915" i="2"/>
  <c r="DY1915" i="2" s="1"/>
  <c r="EN1915" i="2"/>
  <c r="EO1915" i="2" s="1"/>
  <c r="EH1907" i="2"/>
  <c r="EI1907" i="2" s="1"/>
  <c r="ER1907" i="2"/>
  <c r="ES1907" i="2" s="1"/>
  <c r="EB1907" i="2"/>
  <c r="EC1907" i="2" s="1"/>
  <c r="EL1907" i="2"/>
  <c r="EM1907" i="2" s="1"/>
  <c r="ED1907" i="2"/>
  <c r="EE1907" i="2" s="1"/>
  <c r="EN1907" i="2"/>
  <c r="EO1907" i="2" s="1"/>
  <c r="EF1907" i="2"/>
  <c r="EG1907" i="2" s="1"/>
  <c r="EJ1907" i="2"/>
  <c r="EK1907" i="2" s="1"/>
  <c r="EP1907" i="2"/>
  <c r="EQ1907" i="2" s="1"/>
  <c r="DX1907" i="2"/>
  <c r="DY1907" i="2" s="1"/>
  <c r="DZ1907" i="2"/>
  <c r="EA1907" i="2" s="1"/>
  <c r="EB1899" i="2"/>
  <c r="EC1899" i="2" s="1"/>
  <c r="ED1899" i="2"/>
  <c r="EE1899" i="2" s="1"/>
  <c r="EN1899" i="2"/>
  <c r="EO1899" i="2" s="1"/>
  <c r="EF1899" i="2"/>
  <c r="EG1899" i="2" s="1"/>
  <c r="DX1899" i="2"/>
  <c r="DY1899" i="2" s="1"/>
  <c r="EP1899" i="2"/>
  <c r="EQ1899" i="2" s="1"/>
  <c r="EH1899" i="2"/>
  <c r="EI1899" i="2" s="1"/>
  <c r="ER1899" i="2"/>
  <c r="ES1899" i="2" s="1"/>
  <c r="EJ1899" i="2"/>
  <c r="EK1899" i="2" s="1"/>
  <c r="EL1899" i="2"/>
  <c r="EM1899" i="2" s="1"/>
  <c r="DZ1899" i="2"/>
  <c r="EA1899" i="2" s="1"/>
  <c r="ED1891" i="2"/>
  <c r="EE1891" i="2" s="1"/>
  <c r="EF1891" i="2"/>
  <c r="EG1891" i="2" s="1"/>
  <c r="DX1891" i="2"/>
  <c r="DY1891" i="2" s="1"/>
  <c r="EP1891" i="2"/>
  <c r="EQ1891" i="2" s="1"/>
  <c r="EH1891" i="2"/>
  <c r="EI1891" i="2" s="1"/>
  <c r="ER1891" i="2"/>
  <c r="ES1891" i="2" s="1"/>
  <c r="DZ1891" i="2"/>
  <c r="EA1891" i="2" s="1"/>
  <c r="EJ1891" i="2"/>
  <c r="EK1891" i="2" s="1"/>
  <c r="EB1891" i="2"/>
  <c r="EC1891" i="2" s="1"/>
  <c r="EL1891" i="2"/>
  <c r="EM1891" i="2" s="1"/>
  <c r="EN1891" i="2"/>
  <c r="EO1891" i="2" s="1"/>
  <c r="DJ2518" i="2"/>
  <c r="ED2518" i="2"/>
  <c r="EE2518" i="2" s="1"/>
  <c r="EL2518" i="2"/>
  <c r="EM2518" i="2" s="1"/>
  <c r="EF2518" i="2"/>
  <c r="EG2518" i="2" s="1"/>
  <c r="EN2518" i="2"/>
  <c r="EO2518" i="2" s="1"/>
  <c r="DX2518" i="2"/>
  <c r="DY2518" i="2" s="1"/>
  <c r="DZ2518" i="2"/>
  <c r="EA2518" i="2" s="1"/>
  <c r="ER2518" i="2"/>
  <c r="ES2518" i="2" s="1"/>
  <c r="EB2518" i="2"/>
  <c r="EC2518" i="2" s="1"/>
  <c r="EJ2518" i="2"/>
  <c r="EK2518" i="2" s="1"/>
  <c r="EP2518" i="2"/>
  <c r="EQ2518" i="2" s="1"/>
  <c r="EH2518" i="2"/>
  <c r="EI2518" i="2" s="1"/>
  <c r="DJ2510" i="2"/>
  <c r="DZ2510" i="2"/>
  <c r="EA2510" i="2" s="1"/>
  <c r="ER2510" i="2"/>
  <c r="ES2510" i="2" s="1"/>
  <c r="ED2510" i="2"/>
  <c r="EE2510" i="2" s="1"/>
  <c r="EL2510" i="2"/>
  <c r="EM2510" i="2" s="1"/>
  <c r="EF2510" i="2"/>
  <c r="EG2510" i="2" s="1"/>
  <c r="EN2510" i="2"/>
  <c r="EO2510" i="2" s="1"/>
  <c r="DX2510" i="2"/>
  <c r="DY2510" i="2" s="1"/>
  <c r="EH2510" i="2"/>
  <c r="EI2510" i="2" s="1"/>
  <c r="EJ2510" i="2"/>
  <c r="EK2510" i="2" s="1"/>
  <c r="EP2510" i="2"/>
  <c r="EQ2510" i="2" s="1"/>
  <c r="EB2510" i="2"/>
  <c r="EC2510" i="2" s="1"/>
  <c r="DJ2502" i="2"/>
  <c r="EF2502" i="2"/>
  <c r="EG2502" i="2" s="1"/>
  <c r="EN2502" i="2"/>
  <c r="EO2502" i="2" s="1"/>
  <c r="EH2502" i="2"/>
  <c r="EI2502" i="2" s="1"/>
  <c r="EP2502" i="2"/>
  <c r="EQ2502" i="2" s="1"/>
  <c r="DZ2502" i="2"/>
  <c r="EA2502" i="2" s="1"/>
  <c r="ER2502" i="2"/>
  <c r="ES2502" i="2" s="1"/>
  <c r="ED2502" i="2"/>
  <c r="EE2502" i="2" s="1"/>
  <c r="EL2502" i="2"/>
  <c r="EM2502" i="2" s="1"/>
  <c r="DX2502" i="2"/>
  <c r="DY2502" i="2" s="1"/>
  <c r="EB2502" i="2"/>
  <c r="EC2502" i="2" s="1"/>
  <c r="EJ2502" i="2"/>
  <c r="EK2502" i="2" s="1"/>
  <c r="DJ2494" i="2"/>
  <c r="EF2494" i="2"/>
  <c r="EG2494" i="2" s="1"/>
  <c r="EN2494" i="2"/>
  <c r="EO2494" i="2" s="1"/>
  <c r="EH2494" i="2"/>
  <c r="EI2494" i="2" s="1"/>
  <c r="EP2494" i="2"/>
  <c r="EQ2494" i="2" s="1"/>
  <c r="DZ2494" i="2"/>
  <c r="EA2494" i="2" s="1"/>
  <c r="ER2494" i="2"/>
  <c r="ES2494" i="2" s="1"/>
  <c r="DX2494" i="2"/>
  <c r="DY2494" i="2" s="1"/>
  <c r="EB2494" i="2"/>
  <c r="EC2494" i="2" s="1"/>
  <c r="ED2494" i="2"/>
  <c r="EE2494" i="2" s="1"/>
  <c r="EJ2494" i="2"/>
  <c r="EK2494" i="2" s="1"/>
  <c r="EL2494" i="2"/>
  <c r="EM2494" i="2" s="1"/>
  <c r="DJ2486" i="2"/>
  <c r="EH2486" i="2"/>
  <c r="EI2486" i="2" s="1"/>
  <c r="EP2486" i="2"/>
  <c r="EQ2486" i="2" s="1"/>
  <c r="EB2486" i="2"/>
  <c r="EC2486" i="2" s="1"/>
  <c r="EJ2486" i="2"/>
  <c r="EK2486" i="2" s="1"/>
  <c r="EF2486" i="2"/>
  <c r="EG2486" i="2" s="1"/>
  <c r="EN2486" i="2"/>
  <c r="EO2486" i="2" s="1"/>
  <c r="EL2486" i="2"/>
  <c r="EM2486" i="2" s="1"/>
  <c r="ER2486" i="2"/>
  <c r="ES2486" i="2" s="1"/>
  <c r="DX2486" i="2"/>
  <c r="DY2486" i="2" s="1"/>
  <c r="DZ2486" i="2"/>
  <c r="EA2486" i="2" s="1"/>
  <c r="ED2486" i="2"/>
  <c r="EE2486" i="2" s="1"/>
  <c r="DX2478" i="2"/>
  <c r="DY2478" i="2" s="1"/>
  <c r="EH2478" i="2"/>
  <c r="EI2478" i="2" s="1"/>
  <c r="EP2478" i="2"/>
  <c r="EQ2478" i="2" s="1"/>
  <c r="EB2478" i="2"/>
  <c r="EC2478" i="2" s="1"/>
  <c r="EJ2478" i="2"/>
  <c r="EK2478" i="2" s="1"/>
  <c r="ED2478" i="2"/>
  <c r="EE2478" i="2" s="1"/>
  <c r="EF2478" i="2"/>
  <c r="EG2478" i="2" s="1"/>
  <c r="EL2478" i="2"/>
  <c r="EM2478" i="2" s="1"/>
  <c r="EN2478" i="2"/>
  <c r="EO2478" i="2" s="1"/>
  <c r="ER2478" i="2"/>
  <c r="ES2478" i="2" s="1"/>
  <c r="DZ2478" i="2"/>
  <c r="EA2478" i="2" s="1"/>
  <c r="EB2470" i="2"/>
  <c r="EC2470" i="2" s="1"/>
  <c r="EJ2470" i="2"/>
  <c r="EK2470" i="2" s="1"/>
  <c r="ED2470" i="2"/>
  <c r="EE2470" i="2" s="1"/>
  <c r="EL2470" i="2"/>
  <c r="EM2470" i="2" s="1"/>
  <c r="DX2470" i="2"/>
  <c r="DY2470" i="2" s="1"/>
  <c r="EH2470" i="2"/>
  <c r="EI2470" i="2" s="1"/>
  <c r="EP2470" i="2"/>
  <c r="EQ2470" i="2" s="1"/>
  <c r="DZ2470" i="2"/>
  <c r="EA2470" i="2" s="1"/>
  <c r="EF2470" i="2"/>
  <c r="EG2470" i="2" s="1"/>
  <c r="EN2470" i="2"/>
  <c r="EO2470" i="2" s="1"/>
  <c r="ER2470" i="2"/>
  <c r="ES2470" i="2" s="1"/>
  <c r="DJ2462" i="2"/>
  <c r="DX2462" i="2"/>
  <c r="DY2462" i="2" s="1"/>
  <c r="DZ2462" i="2"/>
  <c r="EA2462" i="2" s="1"/>
  <c r="ER2462" i="2"/>
  <c r="ES2462" i="2" s="1"/>
  <c r="EB2462" i="2"/>
  <c r="EC2462" i="2" s="1"/>
  <c r="EJ2462" i="2"/>
  <c r="EK2462" i="2" s="1"/>
  <c r="ED2462" i="2"/>
  <c r="EE2462" i="2" s="1"/>
  <c r="EL2462" i="2"/>
  <c r="EM2462" i="2" s="1"/>
  <c r="EN2462" i="2"/>
  <c r="EO2462" i="2" s="1"/>
  <c r="EP2462" i="2"/>
  <c r="EQ2462" i="2" s="1"/>
  <c r="EF2462" i="2"/>
  <c r="EG2462" i="2" s="1"/>
  <c r="EH2462" i="2"/>
  <c r="EI2462" i="2" s="1"/>
  <c r="ED2454" i="2"/>
  <c r="EE2454" i="2" s="1"/>
  <c r="EL2454" i="2"/>
  <c r="EM2454" i="2" s="1"/>
  <c r="EF2454" i="2"/>
  <c r="EG2454" i="2" s="1"/>
  <c r="EN2454" i="2"/>
  <c r="EO2454" i="2" s="1"/>
  <c r="DX2454" i="2"/>
  <c r="DY2454" i="2" s="1"/>
  <c r="DZ2454" i="2"/>
  <c r="EA2454" i="2" s="1"/>
  <c r="ER2454" i="2"/>
  <c r="ES2454" i="2" s="1"/>
  <c r="EB2454" i="2"/>
  <c r="EC2454" i="2" s="1"/>
  <c r="EJ2454" i="2"/>
  <c r="EK2454" i="2" s="1"/>
  <c r="EH2454" i="2"/>
  <c r="EI2454" i="2" s="1"/>
  <c r="EP2454" i="2"/>
  <c r="EQ2454" i="2" s="1"/>
  <c r="DZ2446" i="2"/>
  <c r="EA2446" i="2" s="1"/>
  <c r="ER2446" i="2"/>
  <c r="ES2446" i="2" s="1"/>
  <c r="ED2446" i="2"/>
  <c r="EE2446" i="2" s="1"/>
  <c r="EL2446" i="2"/>
  <c r="EM2446" i="2" s="1"/>
  <c r="EF2446" i="2"/>
  <c r="EG2446" i="2" s="1"/>
  <c r="EN2446" i="2"/>
  <c r="EO2446" i="2" s="1"/>
  <c r="DX2446" i="2"/>
  <c r="DY2446" i="2" s="1"/>
  <c r="EB2446" i="2"/>
  <c r="EC2446" i="2" s="1"/>
  <c r="EH2446" i="2"/>
  <c r="EI2446" i="2" s="1"/>
  <c r="EJ2446" i="2"/>
  <c r="EK2446" i="2" s="1"/>
  <c r="EP2446" i="2"/>
  <c r="EQ2446" i="2" s="1"/>
  <c r="DJ2438" i="2"/>
  <c r="EF2438" i="2"/>
  <c r="EG2438" i="2" s="1"/>
  <c r="EN2438" i="2"/>
  <c r="EO2438" i="2" s="1"/>
  <c r="EH2438" i="2"/>
  <c r="EI2438" i="2" s="1"/>
  <c r="EP2438" i="2"/>
  <c r="EQ2438" i="2" s="1"/>
  <c r="DZ2438" i="2"/>
  <c r="EA2438" i="2" s="1"/>
  <c r="ER2438" i="2"/>
  <c r="ES2438" i="2" s="1"/>
  <c r="ED2438" i="2"/>
  <c r="EE2438" i="2" s="1"/>
  <c r="EL2438" i="2"/>
  <c r="EM2438" i="2" s="1"/>
  <c r="DX2438" i="2"/>
  <c r="DY2438" i="2" s="1"/>
  <c r="EB2438" i="2"/>
  <c r="EC2438" i="2" s="1"/>
  <c r="EJ2438" i="2"/>
  <c r="EK2438" i="2" s="1"/>
  <c r="DJ2430" i="2"/>
  <c r="EF2430" i="2"/>
  <c r="EG2430" i="2" s="1"/>
  <c r="EN2430" i="2"/>
  <c r="EO2430" i="2" s="1"/>
  <c r="EH2430" i="2"/>
  <c r="EI2430" i="2" s="1"/>
  <c r="EP2430" i="2"/>
  <c r="EQ2430" i="2" s="1"/>
  <c r="DZ2430" i="2"/>
  <c r="EA2430" i="2" s="1"/>
  <c r="ER2430" i="2"/>
  <c r="ES2430" i="2" s="1"/>
  <c r="EL2430" i="2"/>
  <c r="EM2430" i="2" s="1"/>
  <c r="DX2430" i="2"/>
  <c r="DY2430" i="2" s="1"/>
  <c r="EB2430" i="2"/>
  <c r="EC2430" i="2" s="1"/>
  <c r="ED2430" i="2"/>
  <c r="EE2430" i="2" s="1"/>
  <c r="EJ2430" i="2"/>
  <c r="EK2430" i="2" s="1"/>
  <c r="DJ2422" i="2"/>
  <c r="EJ2422" i="2"/>
  <c r="EK2422" i="2" s="1"/>
  <c r="DZ2422" i="2"/>
  <c r="EA2422" i="2" s="1"/>
  <c r="EB2422" i="2"/>
  <c r="EC2422" i="2" s="1"/>
  <c r="EN2422" i="2"/>
  <c r="EO2422" i="2" s="1"/>
  <c r="EF2422" i="2"/>
  <c r="EG2422" i="2" s="1"/>
  <c r="ER2422" i="2"/>
  <c r="ES2422" i="2" s="1"/>
  <c r="EH2422" i="2"/>
  <c r="EI2422" i="2" s="1"/>
  <c r="EP2422" i="2"/>
  <c r="EQ2422" i="2" s="1"/>
  <c r="DX2422" i="2"/>
  <c r="DY2422" i="2" s="1"/>
  <c r="ED2422" i="2"/>
  <c r="EE2422" i="2" s="1"/>
  <c r="EL2422" i="2"/>
  <c r="EM2422" i="2" s="1"/>
  <c r="DZ2414" i="2"/>
  <c r="EA2414" i="2" s="1"/>
  <c r="ED2414" i="2"/>
  <c r="EE2414" i="2" s="1"/>
  <c r="EN2414" i="2"/>
  <c r="EO2414" i="2" s="1"/>
  <c r="EH2414" i="2"/>
  <c r="EI2414" i="2" s="1"/>
  <c r="ER2414" i="2"/>
  <c r="ES2414" i="2" s="1"/>
  <c r="EF2414" i="2"/>
  <c r="EG2414" i="2" s="1"/>
  <c r="EJ2414" i="2"/>
  <c r="EK2414" i="2" s="1"/>
  <c r="EL2414" i="2"/>
  <c r="EM2414" i="2" s="1"/>
  <c r="EP2414" i="2"/>
  <c r="EQ2414" i="2" s="1"/>
  <c r="DX2414" i="2"/>
  <c r="DY2414" i="2" s="1"/>
  <c r="EB2414" i="2"/>
  <c r="EC2414" i="2" s="1"/>
  <c r="DJ2406" i="2"/>
  <c r="EB2406" i="2"/>
  <c r="EC2406" i="2" s="1"/>
  <c r="EN2406" i="2"/>
  <c r="EO2406" i="2" s="1"/>
  <c r="EF2406" i="2"/>
  <c r="EG2406" i="2" s="1"/>
  <c r="ER2406" i="2"/>
  <c r="ES2406" i="2" s="1"/>
  <c r="EH2406" i="2"/>
  <c r="EI2406" i="2" s="1"/>
  <c r="EJ2406" i="2"/>
  <c r="EK2406" i="2" s="1"/>
  <c r="DX2406" i="2"/>
  <c r="DY2406" i="2" s="1"/>
  <c r="DZ2406" i="2"/>
  <c r="EA2406" i="2" s="1"/>
  <c r="ED2406" i="2"/>
  <c r="EE2406" i="2" s="1"/>
  <c r="EL2406" i="2"/>
  <c r="EM2406" i="2" s="1"/>
  <c r="EP2406" i="2"/>
  <c r="EQ2406" i="2" s="1"/>
  <c r="DJ2398" i="2"/>
  <c r="ED2398" i="2"/>
  <c r="EE2398" i="2" s="1"/>
  <c r="EP2398" i="2"/>
  <c r="EQ2398" i="2" s="1"/>
  <c r="EH2398" i="2"/>
  <c r="EI2398" i="2" s="1"/>
  <c r="EJ2398" i="2"/>
  <c r="EK2398" i="2" s="1"/>
  <c r="DX2398" i="2"/>
  <c r="DY2398" i="2" s="1"/>
  <c r="EL2398" i="2"/>
  <c r="EM2398" i="2" s="1"/>
  <c r="DZ2398" i="2"/>
  <c r="EA2398" i="2" s="1"/>
  <c r="EF2398" i="2"/>
  <c r="EG2398" i="2" s="1"/>
  <c r="EN2398" i="2"/>
  <c r="EO2398" i="2" s="1"/>
  <c r="ER2398" i="2"/>
  <c r="ES2398" i="2" s="1"/>
  <c r="EB2398" i="2"/>
  <c r="EC2398" i="2" s="1"/>
  <c r="DJ2390" i="2"/>
  <c r="ED2390" i="2"/>
  <c r="EE2390" i="2" s="1"/>
  <c r="EN2390" i="2"/>
  <c r="EO2390" i="2" s="1"/>
  <c r="EH2390" i="2"/>
  <c r="EI2390" i="2" s="1"/>
  <c r="ER2390" i="2"/>
  <c r="ES2390" i="2" s="1"/>
  <c r="DZ2390" i="2"/>
  <c r="EA2390" i="2" s="1"/>
  <c r="EL2390" i="2"/>
  <c r="EM2390" i="2" s="1"/>
  <c r="DX2390" i="2"/>
  <c r="DY2390" i="2" s="1"/>
  <c r="EB2390" i="2"/>
  <c r="EC2390" i="2" s="1"/>
  <c r="EF2390" i="2"/>
  <c r="EG2390" i="2" s="1"/>
  <c r="EJ2390" i="2"/>
  <c r="EK2390" i="2" s="1"/>
  <c r="EP2390" i="2"/>
  <c r="EQ2390" i="2" s="1"/>
  <c r="DJ2382" i="2"/>
  <c r="EJ2382" i="2"/>
  <c r="EK2382" i="2" s="1"/>
  <c r="DZ2382" i="2"/>
  <c r="EA2382" i="2" s="1"/>
  <c r="EN2382" i="2"/>
  <c r="EO2382" i="2" s="1"/>
  <c r="EB2382" i="2"/>
  <c r="EC2382" i="2" s="1"/>
  <c r="EP2382" i="2"/>
  <c r="EQ2382" i="2" s="1"/>
  <c r="EF2382" i="2"/>
  <c r="EG2382" i="2" s="1"/>
  <c r="EH2382" i="2"/>
  <c r="EI2382" i="2" s="1"/>
  <c r="EL2382" i="2"/>
  <c r="EM2382" i="2" s="1"/>
  <c r="ER2382" i="2"/>
  <c r="ES2382" i="2" s="1"/>
  <c r="DX2382" i="2"/>
  <c r="DY2382" i="2" s="1"/>
  <c r="ED2382" i="2"/>
  <c r="EE2382" i="2" s="1"/>
  <c r="DJ2374" i="2"/>
  <c r="EB2374" i="2"/>
  <c r="EC2374" i="2" s="1"/>
  <c r="EP2374" i="2"/>
  <c r="EQ2374" i="2" s="1"/>
  <c r="EF2374" i="2"/>
  <c r="EG2374" i="2" s="1"/>
  <c r="ER2374" i="2"/>
  <c r="ES2374" i="2" s="1"/>
  <c r="EH2374" i="2"/>
  <c r="EI2374" i="2" s="1"/>
  <c r="EJ2374" i="2"/>
  <c r="EK2374" i="2" s="1"/>
  <c r="DX2374" i="2"/>
  <c r="DY2374" i="2" s="1"/>
  <c r="EL2374" i="2"/>
  <c r="EM2374" i="2" s="1"/>
  <c r="EN2374" i="2"/>
  <c r="EO2374" i="2" s="1"/>
  <c r="DZ2374" i="2"/>
  <c r="EA2374" i="2" s="1"/>
  <c r="ED2374" i="2"/>
  <c r="EE2374" i="2" s="1"/>
  <c r="DJ2366" i="2"/>
  <c r="EB2366" i="2"/>
  <c r="EC2366" i="2" s="1"/>
  <c r="ER2366" i="2"/>
  <c r="ES2366" i="2" s="1"/>
  <c r="EF2366" i="2"/>
  <c r="EG2366" i="2" s="1"/>
  <c r="EH2366" i="2"/>
  <c r="EI2366" i="2" s="1"/>
  <c r="EL2366" i="2"/>
  <c r="EM2366" i="2" s="1"/>
  <c r="DX2366" i="2"/>
  <c r="DY2366" i="2" s="1"/>
  <c r="EN2366" i="2"/>
  <c r="EO2366" i="2" s="1"/>
  <c r="DZ2366" i="2"/>
  <c r="EA2366" i="2" s="1"/>
  <c r="ED2366" i="2"/>
  <c r="EE2366" i="2" s="1"/>
  <c r="EJ2366" i="2"/>
  <c r="EK2366" i="2" s="1"/>
  <c r="EP2366" i="2"/>
  <c r="EQ2366" i="2" s="1"/>
  <c r="DJ2358" i="2"/>
  <c r="DZ2358" i="2"/>
  <c r="EA2358" i="2" s="1"/>
  <c r="EP2358" i="2"/>
  <c r="EQ2358" i="2" s="1"/>
  <c r="ED2358" i="2"/>
  <c r="EE2358" i="2" s="1"/>
  <c r="EF2358" i="2"/>
  <c r="EG2358" i="2" s="1"/>
  <c r="EJ2358" i="2"/>
  <c r="EK2358" i="2" s="1"/>
  <c r="EL2358" i="2"/>
  <c r="EM2358" i="2" s="1"/>
  <c r="EH2358" i="2"/>
  <c r="EI2358" i="2" s="1"/>
  <c r="EN2358" i="2"/>
  <c r="EO2358" i="2" s="1"/>
  <c r="ER2358" i="2"/>
  <c r="ES2358" i="2" s="1"/>
  <c r="DX2358" i="2"/>
  <c r="DY2358" i="2" s="1"/>
  <c r="EB2358" i="2"/>
  <c r="EC2358" i="2" s="1"/>
  <c r="DJ2350" i="2"/>
  <c r="DZ2350" i="2"/>
  <c r="EA2350" i="2" s="1"/>
  <c r="EP2350" i="2"/>
  <c r="EQ2350" i="2" s="1"/>
  <c r="ED2350" i="2"/>
  <c r="EE2350" i="2" s="1"/>
  <c r="EF2350" i="2"/>
  <c r="EG2350" i="2" s="1"/>
  <c r="EJ2350" i="2"/>
  <c r="EK2350" i="2" s="1"/>
  <c r="EL2350" i="2"/>
  <c r="EM2350" i="2" s="1"/>
  <c r="EN2350" i="2"/>
  <c r="EO2350" i="2" s="1"/>
  <c r="ER2350" i="2"/>
  <c r="ES2350" i="2" s="1"/>
  <c r="DX2350" i="2"/>
  <c r="DY2350" i="2" s="1"/>
  <c r="EB2350" i="2"/>
  <c r="EC2350" i="2" s="1"/>
  <c r="EH2350" i="2"/>
  <c r="EI2350" i="2" s="1"/>
  <c r="DJ2342" i="2"/>
  <c r="EL2342" i="2"/>
  <c r="EM2342" i="2" s="1"/>
  <c r="EN2342" i="2"/>
  <c r="EO2342" i="2" s="1"/>
  <c r="EB2342" i="2"/>
  <c r="EC2342" i="2" s="1"/>
  <c r="EF2342" i="2"/>
  <c r="EG2342" i="2" s="1"/>
  <c r="EH2342" i="2"/>
  <c r="EI2342" i="2" s="1"/>
  <c r="ER2342" i="2"/>
  <c r="ES2342" i="2" s="1"/>
  <c r="DX2342" i="2"/>
  <c r="DY2342" i="2" s="1"/>
  <c r="DZ2342" i="2"/>
  <c r="EA2342" i="2" s="1"/>
  <c r="ED2342" i="2"/>
  <c r="EE2342" i="2" s="1"/>
  <c r="EJ2342" i="2"/>
  <c r="EK2342" i="2" s="1"/>
  <c r="EP2342" i="2"/>
  <c r="EQ2342" i="2" s="1"/>
  <c r="DJ2334" i="2"/>
  <c r="DZ2334" i="2"/>
  <c r="EA2334" i="2" s="1"/>
  <c r="EB2334" i="2"/>
  <c r="EC2334" i="2" s="1"/>
  <c r="ED2334" i="2"/>
  <c r="EE2334" i="2" s="1"/>
  <c r="EP2334" i="2"/>
  <c r="EQ2334" i="2" s="1"/>
  <c r="EH2334" i="2"/>
  <c r="EI2334" i="2" s="1"/>
  <c r="ER2334" i="2"/>
  <c r="ES2334" i="2" s="1"/>
  <c r="DX2334" i="2"/>
  <c r="DY2334" i="2" s="1"/>
  <c r="EJ2334" i="2"/>
  <c r="EK2334" i="2" s="1"/>
  <c r="EN2334" i="2"/>
  <c r="EO2334" i="2" s="1"/>
  <c r="EF2334" i="2"/>
  <c r="EG2334" i="2" s="1"/>
  <c r="EL2334" i="2"/>
  <c r="EM2334" i="2" s="1"/>
  <c r="EN2326" i="2"/>
  <c r="EO2326" i="2" s="1"/>
  <c r="ED2326" i="2"/>
  <c r="EE2326" i="2" s="1"/>
  <c r="EP2326" i="2"/>
  <c r="EQ2326" i="2" s="1"/>
  <c r="EF2326" i="2"/>
  <c r="EG2326" i="2" s="1"/>
  <c r="DX2326" i="2"/>
  <c r="DY2326" i="2" s="1"/>
  <c r="EJ2326" i="2"/>
  <c r="EK2326" i="2" s="1"/>
  <c r="EL2326" i="2"/>
  <c r="EM2326" i="2" s="1"/>
  <c r="EB2326" i="2"/>
  <c r="EC2326" i="2" s="1"/>
  <c r="EH2326" i="2"/>
  <c r="EI2326" i="2" s="1"/>
  <c r="ER2326" i="2"/>
  <c r="ES2326" i="2" s="1"/>
  <c r="DZ2326" i="2"/>
  <c r="EA2326" i="2" s="1"/>
  <c r="EB2318" i="2"/>
  <c r="EC2318" i="2" s="1"/>
  <c r="EF2318" i="2"/>
  <c r="EG2318" i="2" s="1"/>
  <c r="EH2318" i="2"/>
  <c r="EI2318" i="2" s="1"/>
  <c r="ER2318" i="2"/>
  <c r="ES2318" i="2" s="1"/>
  <c r="EL2318" i="2"/>
  <c r="EM2318" i="2" s="1"/>
  <c r="DZ2318" i="2"/>
  <c r="EA2318" i="2" s="1"/>
  <c r="DX2318" i="2"/>
  <c r="DY2318" i="2" s="1"/>
  <c r="ED2318" i="2"/>
  <c r="EE2318" i="2" s="1"/>
  <c r="EJ2318" i="2"/>
  <c r="EK2318" i="2" s="1"/>
  <c r="EN2318" i="2"/>
  <c r="EO2318" i="2" s="1"/>
  <c r="EP2318" i="2"/>
  <c r="EQ2318" i="2" s="1"/>
  <c r="DJ2310" i="2"/>
  <c r="ED2310" i="2"/>
  <c r="EE2310" i="2" s="1"/>
  <c r="EP2310" i="2"/>
  <c r="EQ2310" i="2" s="1"/>
  <c r="EH2310" i="2"/>
  <c r="EI2310" i="2" s="1"/>
  <c r="ER2310" i="2"/>
  <c r="ES2310" i="2" s="1"/>
  <c r="DX2310" i="2"/>
  <c r="DY2310" i="2" s="1"/>
  <c r="EJ2310" i="2"/>
  <c r="EK2310" i="2" s="1"/>
  <c r="DZ2310" i="2"/>
  <c r="EA2310" i="2" s="1"/>
  <c r="EN2310" i="2"/>
  <c r="EO2310" i="2" s="1"/>
  <c r="EB2310" i="2"/>
  <c r="EC2310" i="2" s="1"/>
  <c r="EF2310" i="2"/>
  <c r="EG2310" i="2" s="1"/>
  <c r="EL2310" i="2"/>
  <c r="EM2310" i="2" s="1"/>
  <c r="EF2302" i="2"/>
  <c r="EG2302" i="2" s="1"/>
  <c r="DX2302" i="2"/>
  <c r="DY2302" i="2" s="1"/>
  <c r="EJ2302" i="2"/>
  <c r="EK2302" i="2" s="1"/>
  <c r="EL2302" i="2"/>
  <c r="EM2302" i="2" s="1"/>
  <c r="EN2302" i="2"/>
  <c r="EO2302" i="2" s="1"/>
  <c r="EB2302" i="2"/>
  <c r="EC2302" i="2" s="1"/>
  <c r="ED2302" i="2"/>
  <c r="EE2302" i="2" s="1"/>
  <c r="EH2302" i="2"/>
  <c r="EI2302" i="2" s="1"/>
  <c r="EP2302" i="2"/>
  <c r="EQ2302" i="2" s="1"/>
  <c r="ER2302" i="2"/>
  <c r="ES2302" i="2" s="1"/>
  <c r="DZ2302" i="2"/>
  <c r="EA2302" i="2" s="1"/>
  <c r="DJ2294" i="2"/>
  <c r="EH2294" i="2"/>
  <c r="EI2294" i="2" s="1"/>
  <c r="ER2294" i="2"/>
  <c r="ES2294" i="2" s="1"/>
  <c r="EL2294" i="2"/>
  <c r="EM2294" i="2" s="1"/>
  <c r="DZ2294" i="2"/>
  <c r="EA2294" i="2" s="1"/>
  <c r="EB2294" i="2"/>
  <c r="EC2294" i="2" s="1"/>
  <c r="ED2294" i="2"/>
  <c r="EE2294" i="2" s="1"/>
  <c r="EP2294" i="2"/>
  <c r="EQ2294" i="2" s="1"/>
  <c r="DX2294" i="2"/>
  <c r="DY2294" i="2" s="1"/>
  <c r="EF2294" i="2"/>
  <c r="EG2294" i="2" s="1"/>
  <c r="EJ2294" i="2"/>
  <c r="EK2294" i="2" s="1"/>
  <c r="EN2294" i="2"/>
  <c r="EO2294" i="2" s="1"/>
  <c r="DX2286" i="2"/>
  <c r="DY2286" i="2" s="1"/>
  <c r="EJ2286" i="2"/>
  <c r="EK2286" i="2" s="1"/>
  <c r="DZ2286" i="2"/>
  <c r="EA2286" i="2" s="1"/>
  <c r="EN2286" i="2"/>
  <c r="EO2286" i="2" s="1"/>
  <c r="ED2286" i="2"/>
  <c r="EE2286" i="2" s="1"/>
  <c r="EP2286" i="2"/>
  <c r="EQ2286" i="2" s="1"/>
  <c r="EF2286" i="2"/>
  <c r="EG2286" i="2" s="1"/>
  <c r="ER2286" i="2"/>
  <c r="ES2286" i="2" s="1"/>
  <c r="EB2286" i="2"/>
  <c r="EC2286" i="2" s="1"/>
  <c r="EH2286" i="2"/>
  <c r="EI2286" i="2" s="1"/>
  <c r="EL2286" i="2"/>
  <c r="EM2286" i="2" s="1"/>
  <c r="DX2267" i="2"/>
  <c r="DY2267" i="2" s="1"/>
  <c r="EH2267" i="2"/>
  <c r="EI2267" i="2" s="1"/>
  <c r="EJ2267" i="2"/>
  <c r="EK2267" i="2" s="1"/>
  <c r="DZ2267" i="2"/>
  <c r="EA2267" i="2" s="1"/>
  <c r="EL2267" i="2"/>
  <c r="EM2267" i="2" s="1"/>
  <c r="EN2267" i="2"/>
  <c r="EO2267" i="2" s="1"/>
  <c r="EP2267" i="2"/>
  <c r="EQ2267" i="2" s="1"/>
  <c r="ED2267" i="2"/>
  <c r="EE2267" i="2" s="1"/>
  <c r="EB2267" i="2"/>
  <c r="EC2267" i="2" s="1"/>
  <c r="EF2267" i="2"/>
  <c r="EG2267" i="2" s="1"/>
  <c r="ER2267" i="2"/>
  <c r="ES2267" i="2" s="1"/>
  <c r="EJ2259" i="2"/>
  <c r="EK2259" i="2" s="1"/>
  <c r="DZ2259" i="2"/>
  <c r="EA2259" i="2" s="1"/>
  <c r="EL2259" i="2"/>
  <c r="EM2259" i="2" s="1"/>
  <c r="EN2259" i="2"/>
  <c r="EO2259" i="2" s="1"/>
  <c r="EB2259" i="2"/>
  <c r="EC2259" i="2" s="1"/>
  <c r="ED2259" i="2"/>
  <c r="EE2259" i="2" s="1"/>
  <c r="EF2259" i="2"/>
  <c r="EG2259" i="2" s="1"/>
  <c r="ER2259" i="2"/>
  <c r="ES2259" i="2" s="1"/>
  <c r="EP2259" i="2"/>
  <c r="EQ2259" i="2" s="1"/>
  <c r="DX2259" i="2"/>
  <c r="DY2259" i="2" s="1"/>
  <c r="EH2259" i="2"/>
  <c r="EI2259" i="2" s="1"/>
  <c r="DJ93" i="2"/>
  <c r="EF93" i="2"/>
  <c r="EG93" i="2" s="1"/>
  <c r="EP93" i="2"/>
  <c r="EQ93" i="2" s="1"/>
  <c r="DX93" i="2"/>
  <c r="DY93" i="2" s="1"/>
  <c r="EJ93" i="2"/>
  <c r="EK93" i="2" s="1"/>
  <c r="DZ93" i="2"/>
  <c r="EA93" i="2" s="1"/>
  <c r="EB93" i="2"/>
  <c r="EC93" i="2" s="1"/>
  <c r="EL93" i="2"/>
  <c r="EM93" i="2" s="1"/>
  <c r="ED93" i="2"/>
  <c r="EE93" i="2" s="1"/>
  <c r="EN93" i="2"/>
  <c r="EO93" i="2" s="1"/>
  <c r="EH93" i="2"/>
  <c r="EI93" i="2" s="1"/>
  <c r="ER93" i="2"/>
  <c r="ES93" i="2" s="1"/>
  <c r="DJ69" i="2"/>
  <c r="DX69" i="2"/>
  <c r="DY69" i="2" s="1"/>
  <c r="EJ69" i="2"/>
  <c r="EK69" i="2" s="1"/>
  <c r="DZ69" i="2"/>
  <c r="EA69" i="2" s="1"/>
  <c r="EL69" i="2"/>
  <c r="EM69" i="2" s="1"/>
  <c r="EN69" i="2"/>
  <c r="EO69" i="2" s="1"/>
  <c r="ED69" i="2"/>
  <c r="EE69" i="2" s="1"/>
  <c r="EF69" i="2"/>
  <c r="EG69" i="2" s="1"/>
  <c r="ER69" i="2"/>
  <c r="ES69" i="2" s="1"/>
  <c r="EH69" i="2"/>
  <c r="EI69" i="2" s="1"/>
  <c r="EB69" i="2"/>
  <c r="EC69" i="2" s="1"/>
  <c r="EP69" i="2"/>
  <c r="EQ69" i="2" s="1"/>
  <c r="DJ105" i="2"/>
  <c r="DZ105" i="2"/>
  <c r="EA105" i="2" s="1"/>
  <c r="EJ105" i="2"/>
  <c r="EK105" i="2" s="1"/>
  <c r="EP105" i="2"/>
  <c r="EQ105" i="2" s="1"/>
  <c r="ED105" i="2"/>
  <c r="EE105" i="2" s="1"/>
  <c r="ER105" i="2"/>
  <c r="ES105" i="2" s="1"/>
  <c r="EF105" i="2"/>
  <c r="EG105" i="2" s="1"/>
  <c r="DX105" i="2"/>
  <c r="DY105" i="2" s="1"/>
  <c r="EH105" i="2"/>
  <c r="EI105" i="2" s="1"/>
  <c r="EB105" i="2"/>
  <c r="EC105" i="2" s="1"/>
  <c r="EL105" i="2"/>
  <c r="EM105" i="2" s="1"/>
  <c r="EN105" i="2"/>
  <c r="EO105" i="2" s="1"/>
  <c r="DX281" i="2"/>
  <c r="DY281" i="2" s="1"/>
  <c r="EJ281" i="2"/>
  <c r="EK281" i="2" s="1"/>
  <c r="DZ281" i="2"/>
  <c r="EA281" i="2" s="1"/>
  <c r="ED281" i="2"/>
  <c r="EE281" i="2" s="1"/>
  <c r="EN281" i="2"/>
  <c r="EO281" i="2" s="1"/>
  <c r="EF281" i="2"/>
  <c r="EG281" i="2" s="1"/>
  <c r="EH281" i="2"/>
  <c r="EI281" i="2" s="1"/>
  <c r="EP281" i="2"/>
  <c r="EQ281" i="2" s="1"/>
  <c r="EB281" i="2"/>
  <c r="EC281" i="2" s="1"/>
  <c r="EL281" i="2"/>
  <c r="EM281" i="2" s="1"/>
  <c r="ER281" i="2"/>
  <c r="ES281" i="2" s="1"/>
  <c r="EB424" i="2"/>
  <c r="EC424" i="2" s="1"/>
  <c r="EL424" i="2"/>
  <c r="EM424" i="2" s="1"/>
  <c r="ED424" i="2"/>
  <c r="EE424" i="2" s="1"/>
  <c r="EF424" i="2"/>
  <c r="EG424" i="2" s="1"/>
  <c r="EN424" i="2"/>
  <c r="EO424" i="2" s="1"/>
  <c r="EP424" i="2"/>
  <c r="EQ424" i="2" s="1"/>
  <c r="DX424" i="2"/>
  <c r="DY424" i="2" s="1"/>
  <c r="EH424" i="2"/>
  <c r="EI424" i="2" s="1"/>
  <c r="DZ424" i="2"/>
  <c r="EA424" i="2" s="1"/>
  <c r="ER424" i="2"/>
  <c r="ES424" i="2" s="1"/>
  <c r="EJ424" i="2"/>
  <c r="EK424" i="2" s="1"/>
  <c r="EH626" i="2"/>
  <c r="EI626" i="2" s="1"/>
  <c r="DX626" i="2"/>
  <c r="DY626" i="2" s="1"/>
  <c r="EJ626" i="2"/>
  <c r="EK626" i="2" s="1"/>
  <c r="DZ626" i="2"/>
  <c r="EA626" i="2" s="1"/>
  <c r="EL626" i="2"/>
  <c r="EM626" i="2" s="1"/>
  <c r="EN626" i="2"/>
  <c r="EO626" i="2" s="1"/>
  <c r="EB626" i="2"/>
  <c r="EC626" i="2" s="1"/>
  <c r="EP626" i="2"/>
  <c r="EQ626" i="2" s="1"/>
  <c r="ED626" i="2"/>
  <c r="EE626" i="2" s="1"/>
  <c r="EF626" i="2"/>
  <c r="EG626" i="2" s="1"/>
  <c r="ER626" i="2"/>
  <c r="ES626" i="2" s="1"/>
  <c r="DX578" i="2"/>
  <c r="DY578" i="2" s="1"/>
  <c r="EH578" i="2"/>
  <c r="EI578" i="2" s="1"/>
  <c r="DZ578" i="2"/>
  <c r="EA578" i="2" s="1"/>
  <c r="EJ578" i="2"/>
  <c r="EK578" i="2" s="1"/>
  <c r="EB578" i="2"/>
  <c r="EC578" i="2" s="1"/>
  <c r="EL578" i="2"/>
  <c r="EM578" i="2" s="1"/>
  <c r="ED578" i="2"/>
  <c r="EE578" i="2" s="1"/>
  <c r="EP578" i="2"/>
  <c r="EQ578" i="2" s="1"/>
  <c r="ER578" i="2"/>
  <c r="ES578" i="2" s="1"/>
  <c r="EF578" i="2"/>
  <c r="EG578" i="2" s="1"/>
  <c r="EN578" i="2"/>
  <c r="EO578" i="2" s="1"/>
  <c r="DX530" i="2"/>
  <c r="DY530" i="2" s="1"/>
  <c r="EJ530" i="2"/>
  <c r="EK530" i="2" s="1"/>
  <c r="DZ530" i="2"/>
  <c r="EA530" i="2" s="1"/>
  <c r="EL530" i="2"/>
  <c r="EM530" i="2" s="1"/>
  <c r="ED530" i="2"/>
  <c r="EE530" i="2" s="1"/>
  <c r="EN530" i="2"/>
  <c r="EO530" i="2" s="1"/>
  <c r="EF530" i="2"/>
  <c r="EG530" i="2" s="1"/>
  <c r="EP530" i="2"/>
  <c r="EQ530" i="2" s="1"/>
  <c r="EH530" i="2"/>
  <c r="EI530" i="2" s="1"/>
  <c r="ER530" i="2"/>
  <c r="ES530" i="2" s="1"/>
  <c r="EB530" i="2"/>
  <c r="EC530" i="2" s="1"/>
  <c r="EB764" i="2"/>
  <c r="EC764" i="2" s="1"/>
  <c r="EJ764" i="2"/>
  <c r="EK764" i="2" s="1"/>
  <c r="ED764" i="2"/>
  <c r="EE764" i="2" s="1"/>
  <c r="EL764" i="2"/>
  <c r="EM764" i="2" s="1"/>
  <c r="EF764" i="2"/>
  <c r="EG764" i="2" s="1"/>
  <c r="EN764" i="2"/>
  <c r="EO764" i="2" s="1"/>
  <c r="DZ764" i="2"/>
  <c r="EA764" i="2" s="1"/>
  <c r="ER764" i="2"/>
  <c r="ES764" i="2" s="1"/>
  <c r="DX764" i="2"/>
  <c r="DY764" i="2" s="1"/>
  <c r="EH764" i="2"/>
  <c r="EI764" i="2" s="1"/>
  <c r="EP764" i="2"/>
  <c r="EQ764" i="2" s="1"/>
  <c r="EJ716" i="2"/>
  <c r="EK716" i="2" s="1"/>
  <c r="DX716" i="2"/>
  <c r="DY716" i="2" s="1"/>
  <c r="EL716" i="2"/>
  <c r="EM716" i="2" s="1"/>
  <c r="DZ716" i="2"/>
  <c r="EA716" i="2" s="1"/>
  <c r="EN716" i="2"/>
  <c r="EO716" i="2" s="1"/>
  <c r="EB716" i="2"/>
  <c r="EC716" i="2" s="1"/>
  <c r="ED716" i="2"/>
  <c r="EE716" i="2" s="1"/>
  <c r="EP716" i="2"/>
  <c r="EQ716" i="2" s="1"/>
  <c r="EF716" i="2"/>
  <c r="EG716" i="2" s="1"/>
  <c r="EH716" i="2"/>
  <c r="EI716" i="2" s="1"/>
  <c r="ER716" i="2"/>
  <c r="ES716" i="2" s="1"/>
  <c r="EJ853" i="2"/>
  <c r="EK853" i="2" s="1"/>
  <c r="EB853" i="2"/>
  <c r="EC853" i="2" s="1"/>
  <c r="EL853" i="2"/>
  <c r="EM853" i="2" s="1"/>
  <c r="ED853" i="2"/>
  <c r="EE853" i="2" s="1"/>
  <c r="EN853" i="2"/>
  <c r="EO853" i="2" s="1"/>
  <c r="EH853" i="2"/>
  <c r="EI853" i="2" s="1"/>
  <c r="DZ853" i="2"/>
  <c r="EA853" i="2" s="1"/>
  <c r="ER853" i="2"/>
  <c r="ES853" i="2" s="1"/>
  <c r="DX853" i="2"/>
  <c r="DY853" i="2" s="1"/>
  <c r="EF853" i="2"/>
  <c r="EG853" i="2" s="1"/>
  <c r="EP853" i="2"/>
  <c r="EQ853" i="2" s="1"/>
  <c r="EH936" i="2"/>
  <c r="EI936" i="2" s="1"/>
  <c r="DX936" i="2"/>
  <c r="DY936" i="2" s="1"/>
  <c r="EJ936" i="2"/>
  <c r="EK936" i="2" s="1"/>
  <c r="ER936" i="2"/>
  <c r="ES936" i="2" s="1"/>
  <c r="DZ936" i="2"/>
  <c r="EA936" i="2" s="1"/>
  <c r="EL936" i="2"/>
  <c r="EM936" i="2" s="1"/>
  <c r="ED936" i="2"/>
  <c r="EE936" i="2" s="1"/>
  <c r="EP936" i="2"/>
  <c r="EQ936" i="2" s="1"/>
  <c r="EB936" i="2"/>
  <c r="EC936" i="2" s="1"/>
  <c r="EF936" i="2"/>
  <c r="EG936" i="2" s="1"/>
  <c r="EN936" i="2"/>
  <c r="EO936" i="2" s="1"/>
  <c r="DX996" i="2"/>
  <c r="DY996" i="2" s="1"/>
  <c r="EL996" i="2"/>
  <c r="EM996" i="2" s="1"/>
  <c r="EF996" i="2"/>
  <c r="EG996" i="2" s="1"/>
  <c r="ER996" i="2"/>
  <c r="ES996" i="2" s="1"/>
  <c r="EH996" i="2"/>
  <c r="EI996" i="2" s="1"/>
  <c r="DZ996" i="2"/>
  <c r="EA996" i="2" s="1"/>
  <c r="EN996" i="2"/>
  <c r="EO996" i="2" s="1"/>
  <c r="EB996" i="2"/>
  <c r="EC996" i="2" s="1"/>
  <c r="ED996" i="2"/>
  <c r="EE996" i="2" s="1"/>
  <c r="EJ996" i="2"/>
  <c r="EK996" i="2" s="1"/>
  <c r="EP996" i="2"/>
  <c r="EQ996" i="2" s="1"/>
  <c r="EH1347" i="2"/>
  <c r="EI1347" i="2" s="1"/>
  <c r="EJ1347" i="2"/>
  <c r="EK1347" i="2" s="1"/>
  <c r="DX1347" i="2"/>
  <c r="DY1347" i="2" s="1"/>
  <c r="EL1347" i="2"/>
  <c r="EM1347" i="2" s="1"/>
  <c r="DZ1347" i="2"/>
  <c r="EA1347" i="2" s="1"/>
  <c r="EN1347" i="2"/>
  <c r="EO1347" i="2" s="1"/>
  <c r="EB1347" i="2"/>
  <c r="EC1347" i="2" s="1"/>
  <c r="ED1347" i="2"/>
  <c r="EE1347" i="2" s="1"/>
  <c r="EP1347" i="2"/>
  <c r="EQ1347" i="2" s="1"/>
  <c r="EF1347" i="2"/>
  <c r="EG1347" i="2" s="1"/>
  <c r="ER1347" i="2"/>
  <c r="ES1347" i="2" s="1"/>
  <c r="ED1291" i="2"/>
  <c r="EE1291" i="2" s="1"/>
  <c r="EN1291" i="2"/>
  <c r="EO1291" i="2" s="1"/>
  <c r="EF1291" i="2"/>
  <c r="EG1291" i="2" s="1"/>
  <c r="EP1291" i="2"/>
  <c r="EQ1291" i="2" s="1"/>
  <c r="EH1291" i="2"/>
  <c r="EI1291" i="2" s="1"/>
  <c r="DX1291" i="2"/>
  <c r="DY1291" i="2" s="1"/>
  <c r="EJ1291" i="2"/>
  <c r="EK1291" i="2" s="1"/>
  <c r="ER1291" i="2"/>
  <c r="ES1291" i="2" s="1"/>
  <c r="DZ1291" i="2"/>
  <c r="EA1291" i="2" s="1"/>
  <c r="EL1291" i="2"/>
  <c r="EM1291" i="2" s="1"/>
  <c r="EB1291" i="2"/>
  <c r="EC1291" i="2" s="1"/>
  <c r="DX1235" i="2"/>
  <c r="DY1235" i="2" s="1"/>
  <c r="EF1235" i="2"/>
  <c r="EG1235" i="2" s="1"/>
  <c r="EP1235" i="2"/>
  <c r="EQ1235" i="2" s="1"/>
  <c r="DZ1235" i="2"/>
  <c r="EA1235" i="2" s="1"/>
  <c r="EH1235" i="2"/>
  <c r="EI1235" i="2" s="1"/>
  <c r="EJ1235" i="2"/>
  <c r="EK1235" i="2" s="1"/>
  <c r="ER1235" i="2"/>
  <c r="ES1235" i="2" s="1"/>
  <c r="EB1235" i="2"/>
  <c r="EC1235" i="2" s="1"/>
  <c r="EL1235" i="2"/>
  <c r="EM1235" i="2" s="1"/>
  <c r="ED1235" i="2"/>
  <c r="EE1235" i="2" s="1"/>
  <c r="EN1235" i="2"/>
  <c r="EO1235" i="2" s="1"/>
  <c r="DX1179" i="2"/>
  <c r="DY1179" i="2" s="1"/>
  <c r="EP1179" i="2"/>
  <c r="EQ1179" i="2" s="1"/>
  <c r="EH1179" i="2"/>
  <c r="EI1179" i="2" s="1"/>
  <c r="ER1179" i="2"/>
  <c r="ES1179" i="2" s="1"/>
  <c r="DZ1179" i="2"/>
  <c r="EA1179" i="2" s="1"/>
  <c r="EJ1179" i="2"/>
  <c r="EK1179" i="2" s="1"/>
  <c r="EB1179" i="2"/>
  <c r="EC1179" i="2" s="1"/>
  <c r="ED1179" i="2"/>
  <c r="EE1179" i="2" s="1"/>
  <c r="EN1179" i="2"/>
  <c r="EO1179" i="2" s="1"/>
  <c r="EL1179" i="2"/>
  <c r="EM1179" i="2" s="1"/>
  <c r="EF1179" i="2"/>
  <c r="EG1179" i="2" s="1"/>
  <c r="DZ1131" i="2"/>
  <c r="EA1131" i="2" s="1"/>
  <c r="EH1131" i="2"/>
  <c r="EI1131" i="2" s="1"/>
  <c r="EJ1131" i="2"/>
  <c r="EK1131" i="2" s="1"/>
  <c r="ER1131" i="2"/>
  <c r="ES1131" i="2" s="1"/>
  <c r="EB1131" i="2"/>
  <c r="EC1131" i="2" s="1"/>
  <c r="EL1131" i="2"/>
  <c r="EM1131" i="2" s="1"/>
  <c r="ED1131" i="2"/>
  <c r="EE1131" i="2" s="1"/>
  <c r="EN1131" i="2"/>
  <c r="EO1131" i="2" s="1"/>
  <c r="DX1131" i="2"/>
  <c r="DY1131" i="2" s="1"/>
  <c r="EF1131" i="2"/>
  <c r="EG1131" i="2" s="1"/>
  <c r="EP1131" i="2"/>
  <c r="EQ1131" i="2" s="1"/>
  <c r="EJ1614" i="2"/>
  <c r="EK1614" i="2" s="1"/>
  <c r="DX1614" i="2"/>
  <c r="DY1614" i="2" s="1"/>
  <c r="DZ1614" i="2"/>
  <c r="EA1614" i="2" s="1"/>
  <c r="EL1614" i="2"/>
  <c r="EM1614" i="2" s="1"/>
  <c r="EB1614" i="2"/>
  <c r="EC1614" i="2" s="1"/>
  <c r="EP1614" i="2"/>
  <c r="EQ1614" i="2" s="1"/>
  <c r="ER1614" i="2"/>
  <c r="ES1614" i="2" s="1"/>
  <c r="ED1614" i="2"/>
  <c r="EE1614" i="2" s="1"/>
  <c r="EF1614" i="2"/>
  <c r="EG1614" i="2" s="1"/>
  <c r="EH1614" i="2"/>
  <c r="EI1614" i="2" s="1"/>
  <c r="EN1614" i="2"/>
  <c r="EO1614" i="2" s="1"/>
  <c r="EB1557" i="2"/>
  <c r="EC1557" i="2" s="1"/>
  <c r="EN1557" i="2"/>
  <c r="EO1557" i="2" s="1"/>
  <c r="ED1557" i="2"/>
  <c r="EE1557" i="2" s="1"/>
  <c r="EP1557" i="2"/>
  <c r="EQ1557" i="2" s="1"/>
  <c r="DX1557" i="2"/>
  <c r="DY1557" i="2" s="1"/>
  <c r="EF1557" i="2"/>
  <c r="EG1557" i="2" s="1"/>
  <c r="EH1557" i="2"/>
  <c r="EI1557" i="2" s="1"/>
  <c r="ER1557" i="2"/>
  <c r="ES1557" i="2" s="1"/>
  <c r="DZ1557" i="2"/>
  <c r="EA1557" i="2" s="1"/>
  <c r="EJ1557" i="2"/>
  <c r="EK1557" i="2" s="1"/>
  <c r="EL1557" i="2"/>
  <c r="EM1557" i="2" s="1"/>
  <c r="EH1501" i="2"/>
  <c r="EI1501" i="2" s="1"/>
  <c r="EJ1501" i="2"/>
  <c r="EK1501" i="2" s="1"/>
  <c r="EF1501" i="2"/>
  <c r="EG1501" i="2" s="1"/>
  <c r="EN1501" i="2"/>
  <c r="EO1501" i="2" s="1"/>
  <c r="EL1501" i="2"/>
  <c r="EM1501" i="2" s="1"/>
  <c r="DX1501" i="2"/>
  <c r="DY1501" i="2" s="1"/>
  <c r="EP1501" i="2"/>
  <c r="EQ1501" i="2" s="1"/>
  <c r="DZ1501" i="2"/>
  <c r="EA1501" i="2" s="1"/>
  <c r="ER1501" i="2"/>
  <c r="ES1501" i="2" s="1"/>
  <c r="EB1501" i="2"/>
  <c r="EC1501" i="2" s="1"/>
  <c r="ED1501" i="2"/>
  <c r="EE1501" i="2" s="1"/>
  <c r="DX1445" i="2"/>
  <c r="DY1445" i="2" s="1"/>
  <c r="EH1445" i="2"/>
  <c r="EI1445" i="2" s="1"/>
  <c r="ER1445" i="2"/>
  <c r="ES1445" i="2" s="1"/>
  <c r="DZ1445" i="2"/>
  <c r="EA1445" i="2" s="1"/>
  <c r="EJ1445" i="2"/>
  <c r="EK1445" i="2" s="1"/>
  <c r="ED1445" i="2"/>
  <c r="EE1445" i="2" s="1"/>
  <c r="EN1445" i="2"/>
  <c r="EO1445" i="2" s="1"/>
  <c r="EB1445" i="2"/>
  <c r="EC1445" i="2" s="1"/>
  <c r="EF1445" i="2"/>
  <c r="EG1445" i="2" s="1"/>
  <c r="EL1445" i="2"/>
  <c r="EM1445" i="2" s="1"/>
  <c r="EP1445" i="2"/>
  <c r="EQ1445" i="2" s="1"/>
  <c r="ER1777" i="2"/>
  <c r="ES1777" i="2" s="1"/>
  <c r="EF1777" i="2"/>
  <c r="EG1777" i="2" s="1"/>
  <c r="EH1777" i="2"/>
  <c r="EI1777" i="2" s="1"/>
  <c r="DX1777" i="2"/>
  <c r="DY1777" i="2" s="1"/>
  <c r="EJ1777" i="2"/>
  <c r="EK1777" i="2" s="1"/>
  <c r="DZ1777" i="2"/>
  <c r="EA1777" i="2" s="1"/>
  <c r="EL1777" i="2"/>
  <c r="EM1777" i="2" s="1"/>
  <c r="EB1777" i="2"/>
  <c r="EC1777" i="2" s="1"/>
  <c r="EN1777" i="2"/>
  <c r="EO1777" i="2" s="1"/>
  <c r="ED1777" i="2"/>
  <c r="EE1777" i="2" s="1"/>
  <c r="EP1777" i="2"/>
  <c r="EQ1777" i="2" s="1"/>
  <c r="EB1857" i="2"/>
  <c r="EC1857" i="2" s="1"/>
  <c r="ED1857" i="2"/>
  <c r="EE1857" i="2" s="1"/>
  <c r="EN1857" i="2"/>
  <c r="EO1857" i="2" s="1"/>
  <c r="EF1857" i="2"/>
  <c r="EG1857" i="2" s="1"/>
  <c r="DX1857" i="2"/>
  <c r="DY1857" i="2" s="1"/>
  <c r="EP1857" i="2"/>
  <c r="EQ1857" i="2" s="1"/>
  <c r="EH1857" i="2"/>
  <c r="EI1857" i="2" s="1"/>
  <c r="DZ1857" i="2"/>
  <c r="EA1857" i="2" s="1"/>
  <c r="ER1857" i="2"/>
  <c r="ES1857" i="2" s="1"/>
  <c r="EJ1857" i="2"/>
  <c r="EK1857" i="2" s="1"/>
  <c r="EL1857" i="2"/>
  <c r="EM1857" i="2" s="1"/>
  <c r="DZ2136" i="2"/>
  <c r="EA2136" i="2" s="1"/>
  <c r="EP2136" i="2"/>
  <c r="EQ2136" i="2" s="1"/>
  <c r="EB2136" i="2"/>
  <c r="EC2136" i="2" s="1"/>
  <c r="ED2136" i="2"/>
  <c r="EE2136" i="2" s="1"/>
  <c r="ER2136" i="2"/>
  <c r="ES2136" i="2" s="1"/>
  <c r="EF2136" i="2"/>
  <c r="EG2136" i="2" s="1"/>
  <c r="EH2136" i="2"/>
  <c r="EI2136" i="2" s="1"/>
  <c r="EJ2136" i="2"/>
  <c r="EK2136" i="2" s="1"/>
  <c r="EL2136" i="2"/>
  <c r="EM2136" i="2" s="1"/>
  <c r="DX2136" i="2"/>
  <c r="DY2136" i="2" s="1"/>
  <c r="EN2136" i="2"/>
  <c r="EO2136" i="2" s="1"/>
  <c r="EF2088" i="2"/>
  <c r="EG2088" i="2" s="1"/>
  <c r="ER2088" i="2"/>
  <c r="ES2088" i="2" s="1"/>
  <c r="EL2088" i="2"/>
  <c r="EM2088" i="2" s="1"/>
  <c r="DZ2088" i="2"/>
  <c r="EA2088" i="2" s="1"/>
  <c r="EN2088" i="2"/>
  <c r="EO2088" i="2" s="1"/>
  <c r="EB2088" i="2"/>
  <c r="EC2088" i="2" s="1"/>
  <c r="EP2088" i="2"/>
  <c r="EQ2088" i="2" s="1"/>
  <c r="DX2088" i="2"/>
  <c r="DY2088" i="2" s="1"/>
  <c r="ED2088" i="2"/>
  <c r="EE2088" i="2" s="1"/>
  <c r="EH2088" i="2"/>
  <c r="EI2088" i="2" s="1"/>
  <c r="EJ2088" i="2"/>
  <c r="EK2088" i="2" s="1"/>
  <c r="DZ2032" i="2"/>
  <c r="EA2032" i="2" s="1"/>
  <c r="EJ2032" i="2"/>
  <c r="EK2032" i="2" s="1"/>
  <c r="EB2032" i="2"/>
  <c r="EC2032" i="2" s="1"/>
  <c r="ED2032" i="2"/>
  <c r="EE2032" i="2" s="1"/>
  <c r="EN2032" i="2"/>
  <c r="EO2032" i="2" s="1"/>
  <c r="EF2032" i="2"/>
  <c r="EG2032" i="2" s="1"/>
  <c r="ER2032" i="2"/>
  <c r="ES2032" i="2" s="1"/>
  <c r="EH2032" i="2"/>
  <c r="EI2032" i="2" s="1"/>
  <c r="DX2032" i="2"/>
  <c r="DY2032" i="2" s="1"/>
  <c r="EL2032" i="2"/>
  <c r="EM2032" i="2" s="1"/>
  <c r="EP2032" i="2"/>
  <c r="EQ2032" i="2" s="1"/>
  <c r="EH1976" i="2"/>
  <c r="EI1976" i="2" s="1"/>
  <c r="EJ1976" i="2"/>
  <c r="EK1976" i="2" s="1"/>
  <c r="EB1976" i="2"/>
  <c r="EC1976" i="2" s="1"/>
  <c r="EL1976" i="2"/>
  <c r="EM1976" i="2" s="1"/>
  <c r="EN1976" i="2"/>
  <c r="EO1976" i="2" s="1"/>
  <c r="EF1976" i="2"/>
  <c r="EG1976" i="2" s="1"/>
  <c r="EP1976" i="2"/>
  <c r="EQ1976" i="2" s="1"/>
  <c r="ER1976" i="2"/>
  <c r="ES1976" i="2" s="1"/>
  <c r="DX1976" i="2"/>
  <c r="DY1976" i="2" s="1"/>
  <c r="DZ1976" i="2"/>
  <c r="EA1976" i="2" s="1"/>
  <c r="ED1976" i="2"/>
  <c r="EE1976" i="2" s="1"/>
  <c r="EH1912" i="2"/>
  <c r="EI1912" i="2" s="1"/>
  <c r="EJ1912" i="2"/>
  <c r="EK1912" i="2" s="1"/>
  <c r="EB1912" i="2"/>
  <c r="EC1912" i="2" s="1"/>
  <c r="EL1912" i="2"/>
  <c r="EM1912" i="2" s="1"/>
  <c r="ED1912" i="2"/>
  <c r="EE1912" i="2" s="1"/>
  <c r="EN1912" i="2"/>
  <c r="EO1912" i="2" s="1"/>
  <c r="EF1912" i="2"/>
  <c r="EG1912" i="2" s="1"/>
  <c r="EP1912" i="2"/>
  <c r="EQ1912" i="2" s="1"/>
  <c r="ER1912" i="2"/>
  <c r="ES1912" i="2" s="1"/>
  <c r="DX1912" i="2"/>
  <c r="DY1912" i="2" s="1"/>
  <c r="DZ1912" i="2"/>
  <c r="EA1912" i="2" s="1"/>
  <c r="DJ2491" i="2"/>
  <c r="DZ2491" i="2"/>
  <c r="EA2491" i="2" s="1"/>
  <c r="EB2491" i="2"/>
  <c r="EC2491" i="2" s="1"/>
  <c r="ED2491" i="2"/>
  <c r="EE2491" i="2" s="1"/>
  <c r="EL2491" i="2"/>
  <c r="EM2491" i="2" s="1"/>
  <c r="EF2491" i="2"/>
  <c r="EG2491" i="2" s="1"/>
  <c r="EN2491" i="2"/>
  <c r="EO2491" i="2" s="1"/>
  <c r="DX2491" i="2"/>
  <c r="DY2491" i="2" s="1"/>
  <c r="EP2491" i="2"/>
  <c r="EQ2491" i="2" s="1"/>
  <c r="ER2491" i="2"/>
  <c r="ES2491" i="2" s="1"/>
  <c r="EH2491" i="2"/>
  <c r="EI2491" i="2" s="1"/>
  <c r="EJ2491" i="2"/>
  <c r="EK2491" i="2" s="1"/>
  <c r="EF2387" i="2"/>
  <c r="EG2387" i="2" s="1"/>
  <c r="EJ2387" i="2"/>
  <c r="EK2387" i="2" s="1"/>
  <c r="DX2387" i="2"/>
  <c r="DY2387" i="2" s="1"/>
  <c r="EL2387" i="2"/>
  <c r="EM2387" i="2" s="1"/>
  <c r="DZ2387" i="2"/>
  <c r="EA2387" i="2" s="1"/>
  <c r="EB2387" i="2"/>
  <c r="EC2387" i="2" s="1"/>
  <c r="EP2387" i="2"/>
  <c r="EQ2387" i="2" s="1"/>
  <c r="ED2387" i="2"/>
  <c r="EE2387" i="2" s="1"/>
  <c r="EH2387" i="2"/>
  <c r="EI2387" i="2" s="1"/>
  <c r="EN2387" i="2"/>
  <c r="EO2387" i="2" s="1"/>
  <c r="ER2387" i="2"/>
  <c r="ES2387" i="2" s="1"/>
  <c r="DJ121" i="2"/>
  <c r="ED121" i="2"/>
  <c r="EE121" i="2" s="1"/>
  <c r="EP121" i="2"/>
  <c r="EQ121" i="2" s="1"/>
  <c r="EF121" i="2"/>
  <c r="EG121" i="2" s="1"/>
  <c r="EH121" i="2"/>
  <c r="EI121" i="2" s="1"/>
  <c r="ER121" i="2"/>
  <c r="ES121" i="2" s="1"/>
  <c r="DX121" i="2"/>
  <c r="DY121" i="2" s="1"/>
  <c r="EJ121" i="2"/>
  <c r="EK121" i="2" s="1"/>
  <c r="DZ121" i="2"/>
  <c r="EA121" i="2" s="1"/>
  <c r="EL121" i="2"/>
  <c r="EM121" i="2" s="1"/>
  <c r="EN121" i="2"/>
  <c r="EO121" i="2" s="1"/>
  <c r="EB121" i="2"/>
  <c r="EC121" i="2" s="1"/>
  <c r="ED279" i="2"/>
  <c r="EE279" i="2" s="1"/>
  <c r="EF279" i="2"/>
  <c r="EG279" i="2" s="1"/>
  <c r="ER279" i="2"/>
  <c r="ES279" i="2" s="1"/>
  <c r="EJ279" i="2"/>
  <c r="EK279" i="2" s="1"/>
  <c r="EH279" i="2"/>
  <c r="EI279" i="2" s="1"/>
  <c r="EL279" i="2"/>
  <c r="EM279" i="2" s="1"/>
  <c r="DZ279" i="2"/>
  <c r="EA279" i="2" s="1"/>
  <c r="EB279" i="2"/>
  <c r="EC279" i="2" s="1"/>
  <c r="EN279" i="2"/>
  <c r="EO279" i="2" s="1"/>
  <c r="EP279" i="2"/>
  <c r="EQ279" i="2" s="1"/>
  <c r="DX279" i="2"/>
  <c r="DY279" i="2" s="1"/>
  <c r="DZ430" i="2"/>
  <c r="EA430" i="2" s="1"/>
  <c r="EH430" i="2"/>
  <c r="EI430" i="2" s="1"/>
  <c r="EJ430" i="2"/>
  <c r="EK430" i="2" s="1"/>
  <c r="EB430" i="2"/>
  <c r="EC430" i="2" s="1"/>
  <c r="EL430" i="2"/>
  <c r="EM430" i="2" s="1"/>
  <c r="EN430" i="2"/>
  <c r="EO430" i="2" s="1"/>
  <c r="ED430" i="2"/>
  <c r="EE430" i="2" s="1"/>
  <c r="EP430" i="2"/>
  <c r="EQ430" i="2" s="1"/>
  <c r="DX430" i="2"/>
  <c r="DY430" i="2" s="1"/>
  <c r="EF430" i="2"/>
  <c r="EG430" i="2" s="1"/>
  <c r="ER430" i="2"/>
  <c r="ES430" i="2" s="1"/>
  <c r="DX616" i="2"/>
  <c r="DY616" i="2" s="1"/>
  <c r="EH616" i="2"/>
  <c r="EI616" i="2" s="1"/>
  <c r="EP616" i="2"/>
  <c r="EQ616" i="2" s="1"/>
  <c r="DZ616" i="2"/>
  <c r="EA616" i="2" s="1"/>
  <c r="EJ616" i="2"/>
  <c r="EK616" i="2" s="1"/>
  <c r="ER616" i="2"/>
  <c r="ES616" i="2" s="1"/>
  <c r="ED616" i="2"/>
  <c r="EE616" i="2" s="1"/>
  <c r="EL616" i="2"/>
  <c r="EM616" i="2" s="1"/>
  <c r="EN616" i="2"/>
  <c r="EO616" i="2" s="1"/>
  <c r="EB616" i="2"/>
  <c r="EC616" i="2" s="1"/>
  <c r="EF616" i="2"/>
  <c r="EG616" i="2" s="1"/>
  <c r="DX560" i="2"/>
  <c r="DY560" i="2" s="1"/>
  <c r="EF560" i="2"/>
  <c r="EG560" i="2" s="1"/>
  <c r="DZ560" i="2"/>
  <c r="EA560" i="2" s="1"/>
  <c r="EJ560" i="2"/>
  <c r="EK560" i="2" s="1"/>
  <c r="EB560" i="2"/>
  <c r="EC560" i="2" s="1"/>
  <c r="EL560" i="2"/>
  <c r="EM560" i="2" s="1"/>
  <c r="ER560" i="2"/>
  <c r="ES560" i="2" s="1"/>
  <c r="ED560" i="2"/>
  <c r="EE560" i="2" s="1"/>
  <c r="EH560" i="2"/>
  <c r="EI560" i="2" s="1"/>
  <c r="EN560" i="2"/>
  <c r="EO560" i="2" s="1"/>
  <c r="EP560" i="2"/>
  <c r="EQ560" i="2" s="1"/>
  <c r="DZ802" i="2"/>
  <c r="EA802" i="2" s="1"/>
  <c r="EH802" i="2"/>
  <c r="EI802" i="2" s="1"/>
  <c r="EB802" i="2"/>
  <c r="EC802" i="2" s="1"/>
  <c r="EJ802" i="2"/>
  <c r="EK802" i="2" s="1"/>
  <c r="ED802" i="2"/>
  <c r="EE802" i="2" s="1"/>
  <c r="EL802" i="2"/>
  <c r="EM802" i="2" s="1"/>
  <c r="EN802" i="2"/>
  <c r="EO802" i="2" s="1"/>
  <c r="DX802" i="2"/>
  <c r="DY802" i="2" s="1"/>
  <c r="EF802" i="2"/>
  <c r="EG802" i="2" s="1"/>
  <c r="EP802" i="2"/>
  <c r="EQ802" i="2" s="1"/>
  <c r="ER802" i="2"/>
  <c r="ES802" i="2" s="1"/>
  <c r="DZ754" i="2"/>
  <c r="EA754" i="2" s="1"/>
  <c r="EH754" i="2"/>
  <c r="EI754" i="2" s="1"/>
  <c r="EB754" i="2"/>
  <c r="EC754" i="2" s="1"/>
  <c r="EJ754" i="2"/>
  <c r="EK754" i="2" s="1"/>
  <c r="ED754" i="2"/>
  <c r="EE754" i="2" s="1"/>
  <c r="EL754" i="2"/>
  <c r="EM754" i="2" s="1"/>
  <c r="EN754" i="2"/>
  <c r="EO754" i="2" s="1"/>
  <c r="DX754" i="2"/>
  <c r="DY754" i="2" s="1"/>
  <c r="EF754" i="2"/>
  <c r="EG754" i="2" s="1"/>
  <c r="EP754" i="2"/>
  <c r="EQ754" i="2" s="1"/>
  <c r="ER754" i="2"/>
  <c r="ES754" i="2" s="1"/>
  <c r="DZ666" i="2"/>
  <c r="EA666" i="2" s="1"/>
  <c r="EJ666" i="2"/>
  <c r="EK666" i="2" s="1"/>
  <c r="ER666" i="2"/>
  <c r="ES666" i="2" s="1"/>
  <c r="EB666" i="2"/>
  <c r="EC666" i="2" s="1"/>
  <c r="EL666" i="2"/>
  <c r="EM666" i="2" s="1"/>
  <c r="DX666" i="2"/>
  <c r="DY666" i="2" s="1"/>
  <c r="EF666" i="2"/>
  <c r="EG666" i="2" s="1"/>
  <c r="EP666" i="2"/>
  <c r="EQ666" i="2" s="1"/>
  <c r="ED666" i="2"/>
  <c r="EE666" i="2" s="1"/>
  <c r="EH666" i="2"/>
  <c r="EI666" i="2" s="1"/>
  <c r="EN666" i="2"/>
  <c r="EO666" i="2" s="1"/>
  <c r="DJ81" i="2"/>
  <c r="EL81" i="2"/>
  <c r="EM81" i="2" s="1"/>
  <c r="DZ81" i="2"/>
  <c r="EA81" i="2" s="1"/>
  <c r="EN81" i="2"/>
  <c r="EO81" i="2" s="1"/>
  <c r="EB81" i="2"/>
  <c r="EC81" i="2" s="1"/>
  <c r="ED81" i="2"/>
  <c r="EE81" i="2" s="1"/>
  <c r="EF81" i="2"/>
  <c r="EG81" i="2" s="1"/>
  <c r="ER81" i="2"/>
  <c r="ES81" i="2" s="1"/>
  <c r="EH81" i="2"/>
  <c r="EI81" i="2" s="1"/>
  <c r="DX81" i="2"/>
  <c r="DY81" i="2" s="1"/>
  <c r="EJ81" i="2"/>
  <c r="EK81" i="2" s="1"/>
  <c r="EP81" i="2"/>
  <c r="EQ81" i="2" s="1"/>
  <c r="DJ127" i="2"/>
  <c r="DX127" i="2"/>
  <c r="DY127" i="2" s="1"/>
  <c r="EL127" i="2"/>
  <c r="EM127" i="2" s="1"/>
  <c r="DZ127" i="2"/>
  <c r="EA127" i="2" s="1"/>
  <c r="EN127" i="2"/>
  <c r="EO127" i="2" s="1"/>
  <c r="EB127" i="2"/>
  <c r="EC127" i="2" s="1"/>
  <c r="ED127" i="2"/>
  <c r="EE127" i="2" s="1"/>
  <c r="EP127" i="2"/>
  <c r="EQ127" i="2" s="1"/>
  <c r="EF127" i="2"/>
  <c r="EG127" i="2" s="1"/>
  <c r="ER127" i="2"/>
  <c r="ES127" i="2" s="1"/>
  <c r="EH127" i="2"/>
  <c r="EI127" i="2" s="1"/>
  <c r="EJ127" i="2"/>
  <c r="EK127" i="2" s="1"/>
  <c r="EF301" i="2"/>
  <c r="EG301" i="2" s="1"/>
  <c r="ER301" i="2"/>
  <c r="ES301" i="2" s="1"/>
  <c r="EH301" i="2"/>
  <c r="EI301" i="2" s="1"/>
  <c r="ED301" i="2"/>
  <c r="EE301" i="2" s="1"/>
  <c r="EJ301" i="2"/>
  <c r="EK301" i="2" s="1"/>
  <c r="EL301" i="2"/>
  <c r="EM301" i="2" s="1"/>
  <c r="DX301" i="2"/>
  <c r="DY301" i="2" s="1"/>
  <c r="EN301" i="2"/>
  <c r="EO301" i="2" s="1"/>
  <c r="DZ301" i="2"/>
  <c r="EA301" i="2" s="1"/>
  <c r="EP301" i="2"/>
  <c r="EQ301" i="2" s="1"/>
  <c r="EB301" i="2"/>
  <c r="EC301" i="2" s="1"/>
  <c r="EJ269" i="2"/>
  <c r="EK269" i="2" s="1"/>
  <c r="DX269" i="2"/>
  <c r="DY269" i="2" s="1"/>
  <c r="EL269" i="2"/>
  <c r="EM269" i="2" s="1"/>
  <c r="EN269" i="2"/>
  <c r="EO269" i="2" s="1"/>
  <c r="EH269" i="2"/>
  <c r="EI269" i="2" s="1"/>
  <c r="EP269" i="2"/>
  <c r="EQ269" i="2" s="1"/>
  <c r="DZ269" i="2"/>
  <c r="EA269" i="2" s="1"/>
  <c r="ER269" i="2"/>
  <c r="ES269" i="2" s="1"/>
  <c r="EB269" i="2"/>
  <c r="EC269" i="2" s="1"/>
  <c r="ED269" i="2"/>
  <c r="EE269" i="2" s="1"/>
  <c r="EF269" i="2"/>
  <c r="EG269" i="2" s="1"/>
  <c r="DJ96" i="2"/>
  <c r="EH96" i="2"/>
  <c r="EI96" i="2" s="1"/>
  <c r="DX96" i="2"/>
  <c r="DY96" i="2" s="1"/>
  <c r="ED96" i="2"/>
  <c r="EE96" i="2" s="1"/>
  <c r="EN96" i="2"/>
  <c r="EO96" i="2" s="1"/>
  <c r="EF96" i="2"/>
  <c r="EG96" i="2" s="1"/>
  <c r="EP96" i="2"/>
  <c r="EQ96" i="2" s="1"/>
  <c r="ER96" i="2"/>
  <c r="ES96" i="2" s="1"/>
  <c r="EL96" i="2"/>
  <c r="EM96" i="2" s="1"/>
  <c r="DZ96" i="2"/>
  <c r="EA96" i="2" s="1"/>
  <c r="EB96" i="2"/>
  <c r="EC96" i="2" s="1"/>
  <c r="EJ96" i="2"/>
  <c r="EK96" i="2" s="1"/>
  <c r="DJ126" i="2"/>
  <c r="DX126" i="2"/>
  <c r="DY126" i="2" s="1"/>
  <c r="DZ126" i="2"/>
  <c r="EA126" i="2" s="1"/>
  <c r="EL126" i="2"/>
  <c r="EM126" i="2" s="1"/>
  <c r="EB126" i="2"/>
  <c r="EC126" i="2" s="1"/>
  <c r="ED126" i="2"/>
  <c r="EE126" i="2" s="1"/>
  <c r="EN126" i="2"/>
  <c r="EO126" i="2" s="1"/>
  <c r="EF126" i="2"/>
  <c r="EG126" i="2" s="1"/>
  <c r="EP126" i="2"/>
  <c r="EQ126" i="2" s="1"/>
  <c r="EH126" i="2"/>
  <c r="EI126" i="2" s="1"/>
  <c r="EJ126" i="2"/>
  <c r="EK126" i="2" s="1"/>
  <c r="ER126" i="2"/>
  <c r="ES126" i="2" s="1"/>
  <c r="DX300" i="2"/>
  <c r="DY300" i="2" s="1"/>
  <c r="EH300" i="2"/>
  <c r="EI300" i="2" s="1"/>
  <c r="ER300" i="2"/>
  <c r="ES300" i="2" s="1"/>
  <c r="DZ300" i="2"/>
  <c r="EA300" i="2" s="1"/>
  <c r="EJ300" i="2"/>
  <c r="EK300" i="2" s="1"/>
  <c r="EL300" i="2"/>
  <c r="EM300" i="2" s="1"/>
  <c r="EN300" i="2"/>
  <c r="EO300" i="2" s="1"/>
  <c r="EB300" i="2"/>
  <c r="EC300" i="2" s="1"/>
  <c r="EP300" i="2"/>
  <c r="EQ300" i="2" s="1"/>
  <c r="ED300" i="2"/>
  <c r="EE300" i="2" s="1"/>
  <c r="EF300" i="2"/>
  <c r="EG300" i="2" s="1"/>
  <c r="EF268" i="2"/>
  <c r="EG268" i="2" s="1"/>
  <c r="EH268" i="2"/>
  <c r="EI268" i="2" s="1"/>
  <c r="DX268" i="2"/>
  <c r="DY268" i="2" s="1"/>
  <c r="EL268" i="2"/>
  <c r="EM268" i="2" s="1"/>
  <c r="EN268" i="2"/>
  <c r="EO268" i="2" s="1"/>
  <c r="EP268" i="2"/>
  <c r="EQ268" i="2" s="1"/>
  <c r="DZ268" i="2"/>
  <c r="EA268" i="2" s="1"/>
  <c r="ER268" i="2"/>
  <c r="ES268" i="2" s="1"/>
  <c r="EB268" i="2"/>
  <c r="EC268" i="2" s="1"/>
  <c r="ED268" i="2"/>
  <c r="EE268" i="2" s="1"/>
  <c r="EJ268" i="2"/>
  <c r="EK268" i="2" s="1"/>
  <c r="DZ244" i="2"/>
  <c r="EA244" i="2" s="1"/>
  <c r="EN244" i="2"/>
  <c r="EO244" i="2" s="1"/>
  <c r="EJ244" i="2"/>
  <c r="EK244" i="2" s="1"/>
  <c r="EL244" i="2"/>
  <c r="EM244" i="2" s="1"/>
  <c r="EP244" i="2"/>
  <c r="EQ244" i="2" s="1"/>
  <c r="DX244" i="2"/>
  <c r="DY244" i="2" s="1"/>
  <c r="EB244" i="2"/>
  <c r="EC244" i="2" s="1"/>
  <c r="ER244" i="2"/>
  <c r="ES244" i="2" s="1"/>
  <c r="ED244" i="2"/>
  <c r="EE244" i="2" s="1"/>
  <c r="EF244" i="2"/>
  <c r="EG244" i="2" s="1"/>
  <c r="EH244" i="2"/>
  <c r="EI244" i="2" s="1"/>
  <c r="DX419" i="2"/>
  <c r="DY419" i="2" s="1"/>
  <c r="EH419" i="2"/>
  <c r="EI419" i="2" s="1"/>
  <c r="EB419" i="2"/>
  <c r="EC419" i="2" s="1"/>
  <c r="EL419" i="2"/>
  <c r="EM419" i="2" s="1"/>
  <c r="EF419" i="2"/>
  <c r="EG419" i="2" s="1"/>
  <c r="EJ419" i="2"/>
  <c r="EK419" i="2" s="1"/>
  <c r="DZ419" i="2"/>
  <c r="EA419" i="2" s="1"/>
  <c r="EN419" i="2"/>
  <c r="EO419" i="2" s="1"/>
  <c r="EP419" i="2"/>
  <c r="EQ419" i="2" s="1"/>
  <c r="ED419" i="2"/>
  <c r="EE419" i="2" s="1"/>
  <c r="ER419" i="2"/>
  <c r="ES419" i="2" s="1"/>
  <c r="EB629" i="2"/>
  <c r="EC629" i="2" s="1"/>
  <c r="EL629" i="2"/>
  <c r="EM629" i="2" s="1"/>
  <c r="ED629" i="2"/>
  <c r="EE629" i="2" s="1"/>
  <c r="EN629" i="2"/>
  <c r="EO629" i="2" s="1"/>
  <c r="EP629" i="2"/>
  <c r="EQ629" i="2" s="1"/>
  <c r="EF629" i="2"/>
  <c r="EG629" i="2" s="1"/>
  <c r="EH629" i="2"/>
  <c r="EI629" i="2" s="1"/>
  <c r="ER629" i="2"/>
  <c r="ES629" i="2" s="1"/>
  <c r="DX629" i="2"/>
  <c r="DY629" i="2" s="1"/>
  <c r="EJ629" i="2"/>
  <c r="EK629" i="2" s="1"/>
  <c r="DZ629" i="2"/>
  <c r="EA629" i="2" s="1"/>
  <c r="DZ597" i="2"/>
  <c r="EA597" i="2" s="1"/>
  <c r="EL597" i="2"/>
  <c r="EM597" i="2" s="1"/>
  <c r="ED597" i="2"/>
  <c r="EE597" i="2" s="1"/>
  <c r="EN597" i="2"/>
  <c r="EO597" i="2" s="1"/>
  <c r="EF597" i="2"/>
  <c r="EG597" i="2" s="1"/>
  <c r="EP597" i="2"/>
  <c r="EQ597" i="2" s="1"/>
  <c r="ER597" i="2"/>
  <c r="ES597" i="2" s="1"/>
  <c r="EJ597" i="2"/>
  <c r="EK597" i="2" s="1"/>
  <c r="DX597" i="2"/>
  <c r="DY597" i="2" s="1"/>
  <c r="EB597" i="2"/>
  <c r="EC597" i="2" s="1"/>
  <c r="EH597" i="2"/>
  <c r="EI597" i="2" s="1"/>
  <c r="DX573" i="2"/>
  <c r="DY573" i="2" s="1"/>
  <c r="EJ573" i="2"/>
  <c r="EK573" i="2" s="1"/>
  <c r="EB573" i="2"/>
  <c r="EC573" i="2" s="1"/>
  <c r="EL573" i="2"/>
  <c r="EM573" i="2" s="1"/>
  <c r="ED573" i="2"/>
  <c r="EE573" i="2" s="1"/>
  <c r="EN573" i="2"/>
  <c r="EO573" i="2" s="1"/>
  <c r="EF573" i="2"/>
  <c r="EG573" i="2" s="1"/>
  <c r="EH573" i="2"/>
  <c r="EI573" i="2" s="1"/>
  <c r="ER573" i="2"/>
  <c r="ES573" i="2" s="1"/>
  <c r="DZ573" i="2"/>
  <c r="EA573" i="2" s="1"/>
  <c r="EP573" i="2"/>
  <c r="EQ573" i="2" s="1"/>
  <c r="EN549" i="2"/>
  <c r="EO549" i="2" s="1"/>
  <c r="EF549" i="2"/>
  <c r="EG549" i="2" s="1"/>
  <c r="ER549" i="2"/>
  <c r="ES549" i="2" s="1"/>
  <c r="EH549" i="2"/>
  <c r="EI549" i="2" s="1"/>
  <c r="DX549" i="2"/>
  <c r="DY549" i="2" s="1"/>
  <c r="EJ549" i="2"/>
  <c r="EK549" i="2" s="1"/>
  <c r="EP549" i="2"/>
  <c r="EQ549" i="2" s="1"/>
  <c r="DZ549" i="2"/>
  <c r="EA549" i="2" s="1"/>
  <c r="EB549" i="2"/>
  <c r="EC549" i="2" s="1"/>
  <c r="ED549" i="2"/>
  <c r="EE549" i="2" s="1"/>
  <c r="EL549" i="2"/>
  <c r="EM549" i="2" s="1"/>
  <c r="DJ103" i="2"/>
  <c r="EF103" i="2"/>
  <c r="EG103" i="2" s="1"/>
  <c r="ER103" i="2"/>
  <c r="ES103" i="2" s="1"/>
  <c r="EH103" i="2"/>
  <c r="EI103" i="2" s="1"/>
  <c r="DZ103" i="2"/>
  <c r="EA103" i="2" s="1"/>
  <c r="EL103" i="2"/>
  <c r="EM103" i="2" s="1"/>
  <c r="EB103" i="2"/>
  <c r="EC103" i="2" s="1"/>
  <c r="ED103" i="2"/>
  <c r="EE103" i="2" s="1"/>
  <c r="EN103" i="2"/>
  <c r="EO103" i="2" s="1"/>
  <c r="EP103" i="2"/>
  <c r="EQ103" i="2" s="1"/>
  <c r="EJ103" i="2"/>
  <c r="EK103" i="2" s="1"/>
  <c r="DX103" i="2"/>
  <c r="DY103" i="2" s="1"/>
  <c r="DJ95" i="2"/>
  <c r="EH95" i="2"/>
  <c r="EI95" i="2" s="1"/>
  <c r="ER95" i="2"/>
  <c r="ES95" i="2" s="1"/>
  <c r="EJ95" i="2"/>
  <c r="EK95" i="2" s="1"/>
  <c r="EB95" i="2"/>
  <c r="EC95" i="2" s="1"/>
  <c r="ED95" i="2"/>
  <c r="EE95" i="2" s="1"/>
  <c r="EN95" i="2"/>
  <c r="EO95" i="2" s="1"/>
  <c r="EF95" i="2"/>
  <c r="EG95" i="2" s="1"/>
  <c r="EP95" i="2"/>
  <c r="EQ95" i="2" s="1"/>
  <c r="DX95" i="2"/>
  <c r="DY95" i="2" s="1"/>
  <c r="DZ95" i="2"/>
  <c r="EA95" i="2" s="1"/>
  <c r="EL95" i="2"/>
  <c r="EM95" i="2" s="1"/>
  <c r="DJ87" i="2"/>
  <c r="EH87" i="2"/>
  <c r="EI87" i="2" s="1"/>
  <c r="ER87" i="2"/>
  <c r="ES87" i="2" s="1"/>
  <c r="EJ87" i="2"/>
  <c r="EK87" i="2" s="1"/>
  <c r="DX87" i="2"/>
  <c r="DY87" i="2" s="1"/>
  <c r="DZ87" i="2"/>
  <c r="EA87" i="2" s="1"/>
  <c r="EB87" i="2"/>
  <c r="EC87" i="2" s="1"/>
  <c r="EN87" i="2"/>
  <c r="EO87" i="2" s="1"/>
  <c r="ED87" i="2"/>
  <c r="EE87" i="2" s="1"/>
  <c r="EF87" i="2"/>
  <c r="EG87" i="2" s="1"/>
  <c r="EP87" i="2"/>
  <c r="EQ87" i="2" s="1"/>
  <c r="EL87" i="2"/>
  <c r="EM87" i="2" s="1"/>
  <c r="DJ79" i="2"/>
  <c r="EF79" i="2"/>
  <c r="EG79" i="2" s="1"/>
  <c r="EH79" i="2"/>
  <c r="EI79" i="2" s="1"/>
  <c r="DX79" i="2"/>
  <c r="DY79" i="2" s="1"/>
  <c r="EJ79" i="2"/>
  <c r="EK79" i="2" s="1"/>
  <c r="DZ79" i="2"/>
  <c r="EA79" i="2" s="1"/>
  <c r="EN79" i="2"/>
  <c r="EO79" i="2" s="1"/>
  <c r="EB79" i="2"/>
  <c r="EC79" i="2" s="1"/>
  <c r="ED79" i="2"/>
  <c r="EE79" i="2" s="1"/>
  <c r="EP79" i="2"/>
  <c r="EQ79" i="2" s="1"/>
  <c r="ER79" i="2"/>
  <c r="ES79" i="2" s="1"/>
  <c r="EL79" i="2"/>
  <c r="EM79" i="2" s="1"/>
  <c r="DJ71" i="2"/>
  <c r="ER71" i="2"/>
  <c r="ES71" i="2" s="1"/>
  <c r="EF71" i="2"/>
  <c r="EG71" i="2" s="1"/>
  <c r="EH71" i="2"/>
  <c r="EI71" i="2" s="1"/>
  <c r="DX71" i="2"/>
  <c r="DY71" i="2" s="1"/>
  <c r="EL71" i="2"/>
  <c r="EM71" i="2" s="1"/>
  <c r="DZ71" i="2"/>
  <c r="EA71" i="2" s="1"/>
  <c r="EB71" i="2"/>
  <c r="EC71" i="2" s="1"/>
  <c r="EN71" i="2"/>
  <c r="EO71" i="2" s="1"/>
  <c r="ED71" i="2"/>
  <c r="EE71" i="2" s="1"/>
  <c r="EP71" i="2"/>
  <c r="EQ71" i="2" s="1"/>
  <c r="EJ71" i="2"/>
  <c r="EK71" i="2" s="1"/>
  <c r="DJ107" i="2"/>
  <c r="EB107" i="2"/>
  <c r="EC107" i="2" s="1"/>
  <c r="EL107" i="2"/>
  <c r="EM107" i="2" s="1"/>
  <c r="EN107" i="2"/>
  <c r="EO107" i="2" s="1"/>
  <c r="EF107" i="2"/>
  <c r="EG107" i="2" s="1"/>
  <c r="DX107" i="2"/>
  <c r="DY107" i="2" s="1"/>
  <c r="EH107" i="2"/>
  <c r="EI107" i="2" s="1"/>
  <c r="DZ107" i="2"/>
  <c r="EA107" i="2" s="1"/>
  <c r="EJ107" i="2"/>
  <c r="EK107" i="2" s="1"/>
  <c r="EP107" i="2"/>
  <c r="EQ107" i="2" s="1"/>
  <c r="ER107" i="2"/>
  <c r="ES107" i="2" s="1"/>
  <c r="ED107" i="2"/>
  <c r="EE107" i="2" s="1"/>
  <c r="DJ125" i="2"/>
  <c r="DX125" i="2"/>
  <c r="DY125" i="2" s="1"/>
  <c r="EJ125" i="2"/>
  <c r="EK125" i="2" s="1"/>
  <c r="DZ125" i="2"/>
  <c r="EA125" i="2" s="1"/>
  <c r="EB125" i="2"/>
  <c r="EC125" i="2" s="1"/>
  <c r="EL125" i="2"/>
  <c r="EM125" i="2" s="1"/>
  <c r="ED125" i="2"/>
  <c r="EE125" i="2" s="1"/>
  <c r="EN125" i="2"/>
  <c r="EO125" i="2" s="1"/>
  <c r="EF125" i="2"/>
  <c r="EG125" i="2" s="1"/>
  <c r="EP125" i="2"/>
  <c r="EQ125" i="2" s="1"/>
  <c r="EH125" i="2"/>
  <c r="EI125" i="2" s="1"/>
  <c r="ER125" i="2"/>
  <c r="ES125" i="2" s="1"/>
  <c r="DJ117" i="2"/>
  <c r="DX117" i="2"/>
  <c r="DY117" i="2" s="1"/>
  <c r="DZ117" i="2"/>
  <c r="EA117" i="2" s="1"/>
  <c r="EL117" i="2"/>
  <c r="EM117" i="2" s="1"/>
  <c r="EN117" i="2"/>
  <c r="EO117" i="2" s="1"/>
  <c r="EB117" i="2"/>
  <c r="EC117" i="2" s="1"/>
  <c r="EP117" i="2"/>
  <c r="EQ117" i="2" s="1"/>
  <c r="ED117" i="2"/>
  <c r="EE117" i="2" s="1"/>
  <c r="EF117" i="2"/>
  <c r="EG117" i="2" s="1"/>
  <c r="ER117" i="2"/>
  <c r="ES117" i="2" s="1"/>
  <c r="EH117" i="2"/>
  <c r="EI117" i="2" s="1"/>
  <c r="EJ117" i="2"/>
  <c r="EK117" i="2" s="1"/>
  <c r="EF315" i="2"/>
  <c r="EG315" i="2" s="1"/>
  <c r="EP315" i="2"/>
  <c r="EQ315" i="2" s="1"/>
  <c r="EH315" i="2"/>
  <c r="EI315" i="2" s="1"/>
  <c r="DX315" i="2"/>
  <c r="DY315" i="2" s="1"/>
  <c r="EJ315" i="2"/>
  <c r="EK315" i="2" s="1"/>
  <c r="ER315" i="2"/>
  <c r="ES315" i="2" s="1"/>
  <c r="DZ315" i="2"/>
  <c r="EA315" i="2" s="1"/>
  <c r="EL315" i="2"/>
  <c r="EM315" i="2" s="1"/>
  <c r="EB315" i="2"/>
  <c r="EC315" i="2" s="1"/>
  <c r="EN315" i="2"/>
  <c r="EO315" i="2" s="1"/>
  <c r="ED315" i="2"/>
  <c r="EE315" i="2" s="1"/>
  <c r="EF307" i="2"/>
  <c r="EG307" i="2" s="1"/>
  <c r="DX307" i="2"/>
  <c r="DY307" i="2" s="1"/>
  <c r="DZ307" i="2"/>
  <c r="EA307" i="2" s="1"/>
  <c r="EL307" i="2"/>
  <c r="EM307" i="2" s="1"/>
  <c r="EB307" i="2"/>
  <c r="EC307" i="2" s="1"/>
  <c r="EN307" i="2"/>
  <c r="EO307" i="2" s="1"/>
  <c r="ED307" i="2"/>
  <c r="EE307" i="2" s="1"/>
  <c r="EP307" i="2"/>
  <c r="EQ307" i="2" s="1"/>
  <c r="EH307" i="2"/>
  <c r="EI307" i="2" s="1"/>
  <c r="EJ307" i="2"/>
  <c r="EK307" i="2" s="1"/>
  <c r="ER307" i="2"/>
  <c r="ES307" i="2" s="1"/>
  <c r="EH299" i="2"/>
  <c r="EI299" i="2" s="1"/>
  <c r="ER299" i="2"/>
  <c r="ES299" i="2" s="1"/>
  <c r="DX299" i="2"/>
  <c r="DY299" i="2" s="1"/>
  <c r="EJ299" i="2"/>
  <c r="EK299" i="2" s="1"/>
  <c r="DZ299" i="2"/>
  <c r="EA299" i="2" s="1"/>
  <c r="EP299" i="2"/>
  <c r="EQ299" i="2" s="1"/>
  <c r="EB299" i="2"/>
  <c r="EC299" i="2" s="1"/>
  <c r="ED299" i="2"/>
  <c r="EE299" i="2" s="1"/>
  <c r="EF299" i="2"/>
  <c r="EG299" i="2" s="1"/>
  <c r="EL299" i="2"/>
  <c r="EM299" i="2" s="1"/>
  <c r="EN299" i="2"/>
  <c r="EO299" i="2" s="1"/>
  <c r="ED291" i="2"/>
  <c r="EE291" i="2" s="1"/>
  <c r="EF291" i="2"/>
  <c r="EG291" i="2" s="1"/>
  <c r="EH291" i="2"/>
  <c r="EI291" i="2" s="1"/>
  <c r="DZ291" i="2"/>
  <c r="EA291" i="2" s="1"/>
  <c r="EB291" i="2"/>
  <c r="EC291" i="2" s="1"/>
  <c r="EJ291" i="2"/>
  <c r="EK291" i="2" s="1"/>
  <c r="EL291" i="2"/>
  <c r="EM291" i="2" s="1"/>
  <c r="EN291" i="2"/>
  <c r="EO291" i="2" s="1"/>
  <c r="EP291" i="2"/>
  <c r="EQ291" i="2" s="1"/>
  <c r="DX291" i="2"/>
  <c r="DY291" i="2" s="1"/>
  <c r="ER291" i="2"/>
  <c r="ES291" i="2" s="1"/>
  <c r="DX283" i="2"/>
  <c r="DY283" i="2" s="1"/>
  <c r="EH283" i="2"/>
  <c r="EI283" i="2" s="1"/>
  <c r="DZ283" i="2"/>
  <c r="EA283" i="2" s="1"/>
  <c r="EB283" i="2"/>
  <c r="EC283" i="2" s="1"/>
  <c r="EL283" i="2"/>
  <c r="EM283" i="2" s="1"/>
  <c r="EJ283" i="2"/>
  <c r="EK283" i="2" s="1"/>
  <c r="EN283" i="2"/>
  <c r="EO283" i="2" s="1"/>
  <c r="ED283" i="2"/>
  <c r="EE283" i="2" s="1"/>
  <c r="EF283" i="2"/>
  <c r="EG283" i="2" s="1"/>
  <c r="EP283" i="2"/>
  <c r="EQ283" i="2" s="1"/>
  <c r="ER283" i="2"/>
  <c r="ES283" i="2" s="1"/>
  <c r="ED275" i="2"/>
  <c r="EE275" i="2" s="1"/>
  <c r="EF275" i="2"/>
  <c r="EG275" i="2" s="1"/>
  <c r="EP275" i="2"/>
  <c r="EQ275" i="2" s="1"/>
  <c r="EH275" i="2"/>
  <c r="EI275" i="2" s="1"/>
  <c r="EJ275" i="2"/>
  <c r="EK275" i="2" s="1"/>
  <c r="EL275" i="2"/>
  <c r="EM275" i="2" s="1"/>
  <c r="DX275" i="2"/>
  <c r="DY275" i="2" s="1"/>
  <c r="ER275" i="2"/>
  <c r="ES275" i="2" s="1"/>
  <c r="DZ275" i="2"/>
  <c r="EA275" i="2" s="1"/>
  <c r="EB275" i="2"/>
  <c r="EC275" i="2" s="1"/>
  <c r="EN275" i="2"/>
  <c r="EO275" i="2" s="1"/>
  <c r="EB267" i="2"/>
  <c r="EC267" i="2" s="1"/>
  <c r="EP267" i="2"/>
  <c r="EQ267" i="2" s="1"/>
  <c r="ED267" i="2"/>
  <c r="EE267" i="2" s="1"/>
  <c r="ER267" i="2"/>
  <c r="ES267" i="2" s="1"/>
  <c r="EH267" i="2"/>
  <c r="EI267" i="2" s="1"/>
  <c r="EL267" i="2"/>
  <c r="EM267" i="2" s="1"/>
  <c r="EN267" i="2"/>
  <c r="EO267" i="2" s="1"/>
  <c r="DX267" i="2"/>
  <c r="DY267" i="2" s="1"/>
  <c r="DZ267" i="2"/>
  <c r="EA267" i="2" s="1"/>
  <c r="EF267" i="2"/>
  <c r="EG267" i="2" s="1"/>
  <c r="EJ267" i="2"/>
  <c r="EK267" i="2" s="1"/>
  <c r="DZ259" i="2"/>
  <c r="EA259" i="2" s="1"/>
  <c r="EJ259" i="2"/>
  <c r="EK259" i="2" s="1"/>
  <c r="EB259" i="2"/>
  <c r="EC259" i="2" s="1"/>
  <c r="EH259" i="2"/>
  <c r="EI259" i="2" s="1"/>
  <c r="EL259" i="2"/>
  <c r="EM259" i="2" s="1"/>
  <c r="EN259" i="2"/>
  <c r="EO259" i="2" s="1"/>
  <c r="EP259" i="2"/>
  <c r="EQ259" i="2" s="1"/>
  <c r="DX259" i="2"/>
  <c r="DY259" i="2" s="1"/>
  <c r="ER259" i="2"/>
  <c r="ES259" i="2" s="1"/>
  <c r="ED259" i="2"/>
  <c r="EE259" i="2" s="1"/>
  <c r="EF259" i="2"/>
  <c r="EG259" i="2" s="1"/>
  <c r="EJ251" i="2"/>
  <c r="EK251" i="2" s="1"/>
  <c r="DZ251" i="2"/>
  <c r="EA251" i="2" s="1"/>
  <c r="EB251" i="2"/>
  <c r="EC251" i="2" s="1"/>
  <c r="EN251" i="2"/>
  <c r="EO251" i="2" s="1"/>
  <c r="ED251" i="2"/>
  <c r="EE251" i="2" s="1"/>
  <c r="EP251" i="2"/>
  <c r="EQ251" i="2" s="1"/>
  <c r="EF251" i="2"/>
  <c r="EG251" i="2" s="1"/>
  <c r="EH251" i="2"/>
  <c r="EI251" i="2" s="1"/>
  <c r="EL251" i="2"/>
  <c r="EM251" i="2" s="1"/>
  <c r="ER251" i="2"/>
  <c r="ES251" i="2" s="1"/>
  <c r="DX251" i="2"/>
  <c r="DY251" i="2" s="1"/>
  <c r="ER243" i="2"/>
  <c r="ES243" i="2" s="1"/>
  <c r="DX243" i="2"/>
  <c r="DY243" i="2" s="1"/>
  <c r="DZ243" i="2"/>
  <c r="EA243" i="2" s="1"/>
  <c r="EN243" i="2"/>
  <c r="EO243" i="2" s="1"/>
  <c r="EB243" i="2"/>
  <c r="EC243" i="2" s="1"/>
  <c r="EP243" i="2"/>
  <c r="EQ243" i="2" s="1"/>
  <c r="ED243" i="2"/>
  <c r="EE243" i="2" s="1"/>
  <c r="EF243" i="2"/>
  <c r="EG243" i="2" s="1"/>
  <c r="EH243" i="2"/>
  <c r="EI243" i="2" s="1"/>
  <c r="EJ243" i="2"/>
  <c r="EK243" i="2" s="1"/>
  <c r="EL243" i="2"/>
  <c r="EM243" i="2" s="1"/>
  <c r="EB434" i="2"/>
  <c r="EC434" i="2" s="1"/>
  <c r="EL434" i="2"/>
  <c r="EM434" i="2" s="1"/>
  <c r="ED434" i="2"/>
  <c r="EE434" i="2" s="1"/>
  <c r="EN434" i="2"/>
  <c r="EO434" i="2" s="1"/>
  <c r="EF434" i="2"/>
  <c r="EG434" i="2" s="1"/>
  <c r="EP434" i="2"/>
  <c r="EQ434" i="2" s="1"/>
  <c r="DX434" i="2"/>
  <c r="DY434" i="2" s="1"/>
  <c r="EH434" i="2"/>
  <c r="EI434" i="2" s="1"/>
  <c r="ER434" i="2"/>
  <c r="ES434" i="2" s="1"/>
  <c r="DZ434" i="2"/>
  <c r="EA434" i="2" s="1"/>
  <c r="EJ434" i="2"/>
  <c r="EK434" i="2" s="1"/>
  <c r="DX426" i="2"/>
  <c r="DY426" i="2" s="1"/>
  <c r="EH426" i="2"/>
  <c r="EI426" i="2" s="1"/>
  <c r="ER426" i="2"/>
  <c r="ES426" i="2" s="1"/>
  <c r="DZ426" i="2"/>
  <c r="EA426" i="2" s="1"/>
  <c r="EJ426" i="2"/>
  <c r="EK426" i="2" s="1"/>
  <c r="EB426" i="2"/>
  <c r="EC426" i="2" s="1"/>
  <c r="EL426" i="2"/>
  <c r="EM426" i="2" s="1"/>
  <c r="ED426" i="2"/>
  <c r="EE426" i="2" s="1"/>
  <c r="EF426" i="2"/>
  <c r="EG426" i="2" s="1"/>
  <c r="EN426" i="2"/>
  <c r="EO426" i="2" s="1"/>
  <c r="EP426" i="2"/>
  <c r="EQ426" i="2" s="1"/>
  <c r="EJ418" i="2"/>
  <c r="EK418" i="2" s="1"/>
  <c r="EB418" i="2"/>
  <c r="EC418" i="2" s="1"/>
  <c r="EN418" i="2"/>
  <c r="EO418" i="2" s="1"/>
  <c r="ED418" i="2"/>
  <c r="EE418" i="2" s="1"/>
  <c r="EF418" i="2"/>
  <c r="EG418" i="2" s="1"/>
  <c r="EP418" i="2"/>
  <c r="EQ418" i="2" s="1"/>
  <c r="ER418" i="2"/>
  <c r="ES418" i="2" s="1"/>
  <c r="EH418" i="2"/>
  <c r="EI418" i="2" s="1"/>
  <c r="DX418" i="2"/>
  <c r="DY418" i="2" s="1"/>
  <c r="DZ418" i="2"/>
  <c r="EA418" i="2" s="1"/>
  <c r="EL418" i="2"/>
  <c r="EM418" i="2" s="1"/>
  <c r="DX410" i="2"/>
  <c r="DY410" i="2" s="1"/>
  <c r="EH410" i="2"/>
  <c r="EI410" i="2" s="1"/>
  <c r="ER410" i="2"/>
  <c r="ES410" i="2" s="1"/>
  <c r="EL410" i="2"/>
  <c r="EM410" i="2" s="1"/>
  <c r="EF410" i="2"/>
  <c r="EG410" i="2" s="1"/>
  <c r="EJ410" i="2"/>
  <c r="EK410" i="2" s="1"/>
  <c r="EN410" i="2"/>
  <c r="EO410" i="2" s="1"/>
  <c r="DZ410" i="2"/>
  <c r="EA410" i="2" s="1"/>
  <c r="EB410" i="2"/>
  <c r="EC410" i="2" s="1"/>
  <c r="EP410" i="2"/>
  <c r="EQ410" i="2" s="1"/>
  <c r="ED410" i="2"/>
  <c r="EE410" i="2" s="1"/>
  <c r="DZ402" i="2"/>
  <c r="EA402" i="2" s="1"/>
  <c r="EJ402" i="2"/>
  <c r="EK402" i="2" s="1"/>
  <c r="EN402" i="2"/>
  <c r="EO402" i="2" s="1"/>
  <c r="ED402" i="2"/>
  <c r="EE402" i="2" s="1"/>
  <c r="EF402" i="2"/>
  <c r="EG402" i="2" s="1"/>
  <c r="EH402" i="2"/>
  <c r="EI402" i="2" s="1"/>
  <c r="DX402" i="2"/>
  <c r="DY402" i="2" s="1"/>
  <c r="EL402" i="2"/>
  <c r="EM402" i="2" s="1"/>
  <c r="EP402" i="2"/>
  <c r="EQ402" i="2" s="1"/>
  <c r="ER402" i="2"/>
  <c r="ES402" i="2" s="1"/>
  <c r="EB402" i="2"/>
  <c r="EC402" i="2" s="1"/>
  <c r="EN483" i="2"/>
  <c r="EO483" i="2" s="1"/>
  <c r="EB483" i="2"/>
  <c r="EC483" i="2" s="1"/>
  <c r="EP483" i="2"/>
  <c r="EQ483" i="2" s="1"/>
  <c r="ED483" i="2"/>
  <c r="EE483" i="2" s="1"/>
  <c r="ER483" i="2"/>
  <c r="ES483" i="2" s="1"/>
  <c r="EF483" i="2"/>
  <c r="EG483" i="2" s="1"/>
  <c r="DX483" i="2"/>
  <c r="DY483" i="2" s="1"/>
  <c r="EH483" i="2"/>
  <c r="EI483" i="2" s="1"/>
  <c r="EJ483" i="2"/>
  <c r="EK483" i="2" s="1"/>
  <c r="DZ483" i="2"/>
  <c r="EA483" i="2" s="1"/>
  <c r="EL483" i="2"/>
  <c r="EM483" i="2" s="1"/>
  <c r="ER636" i="2"/>
  <c r="ES636" i="2" s="1"/>
  <c r="DZ636" i="2"/>
  <c r="EA636" i="2" s="1"/>
  <c r="EL636" i="2"/>
  <c r="EM636" i="2" s="1"/>
  <c r="EB636" i="2"/>
  <c r="EC636" i="2" s="1"/>
  <c r="EN636" i="2"/>
  <c r="EO636" i="2" s="1"/>
  <c r="EP636" i="2"/>
  <c r="EQ636" i="2" s="1"/>
  <c r="ED636" i="2"/>
  <c r="EE636" i="2" s="1"/>
  <c r="EF636" i="2"/>
  <c r="EG636" i="2" s="1"/>
  <c r="EH636" i="2"/>
  <c r="EI636" i="2" s="1"/>
  <c r="DX636" i="2"/>
  <c r="DY636" i="2" s="1"/>
  <c r="EJ636" i="2"/>
  <c r="EK636" i="2" s="1"/>
  <c r="DX628" i="2"/>
  <c r="DY628" i="2" s="1"/>
  <c r="EF628" i="2"/>
  <c r="EG628" i="2" s="1"/>
  <c r="EP628" i="2"/>
  <c r="EQ628" i="2" s="1"/>
  <c r="DZ628" i="2"/>
  <c r="EA628" i="2" s="1"/>
  <c r="EH628" i="2"/>
  <c r="EI628" i="2" s="1"/>
  <c r="ER628" i="2"/>
  <c r="ES628" i="2" s="1"/>
  <c r="EB628" i="2"/>
  <c r="EC628" i="2" s="1"/>
  <c r="EN628" i="2"/>
  <c r="EO628" i="2" s="1"/>
  <c r="ED628" i="2"/>
  <c r="EE628" i="2" s="1"/>
  <c r="EJ628" i="2"/>
  <c r="EK628" i="2" s="1"/>
  <c r="EL628" i="2"/>
  <c r="EM628" i="2" s="1"/>
  <c r="ED620" i="2"/>
  <c r="EE620" i="2" s="1"/>
  <c r="EN620" i="2"/>
  <c r="EO620" i="2" s="1"/>
  <c r="EF620" i="2"/>
  <c r="EG620" i="2" s="1"/>
  <c r="EP620" i="2"/>
  <c r="EQ620" i="2" s="1"/>
  <c r="EB620" i="2"/>
  <c r="EC620" i="2" s="1"/>
  <c r="ER620" i="2"/>
  <c r="ES620" i="2" s="1"/>
  <c r="EH620" i="2"/>
  <c r="EI620" i="2" s="1"/>
  <c r="DX620" i="2"/>
  <c r="DY620" i="2" s="1"/>
  <c r="DZ620" i="2"/>
  <c r="EA620" i="2" s="1"/>
  <c r="EJ620" i="2"/>
  <c r="EK620" i="2" s="1"/>
  <c r="EL620" i="2"/>
  <c r="EM620" i="2" s="1"/>
  <c r="EL612" i="2"/>
  <c r="EM612" i="2" s="1"/>
  <c r="ED612" i="2"/>
  <c r="EE612" i="2" s="1"/>
  <c r="EN612" i="2"/>
  <c r="EO612" i="2" s="1"/>
  <c r="DX612" i="2"/>
  <c r="DY612" i="2" s="1"/>
  <c r="EF612" i="2"/>
  <c r="EG612" i="2" s="1"/>
  <c r="EP612" i="2"/>
  <c r="EQ612" i="2" s="1"/>
  <c r="EH612" i="2"/>
  <c r="EI612" i="2" s="1"/>
  <c r="EJ612" i="2"/>
  <c r="EK612" i="2" s="1"/>
  <c r="DZ612" i="2"/>
  <c r="EA612" i="2" s="1"/>
  <c r="ER612" i="2"/>
  <c r="ES612" i="2" s="1"/>
  <c r="EB612" i="2"/>
  <c r="EC612" i="2" s="1"/>
  <c r="DX604" i="2"/>
  <c r="DY604" i="2" s="1"/>
  <c r="EH604" i="2"/>
  <c r="EI604" i="2" s="1"/>
  <c r="DZ604" i="2"/>
  <c r="EA604" i="2" s="1"/>
  <c r="EL604" i="2"/>
  <c r="EM604" i="2" s="1"/>
  <c r="EN604" i="2"/>
  <c r="EO604" i="2" s="1"/>
  <c r="ED604" i="2"/>
  <c r="EE604" i="2" s="1"/>
  <c r="EP604" i="2"/>
  <c r="EQ604" i="2" s="1"/>
  <c r="ER604" i="2"/>
  <c r="ES604" i="2" s="1"/>
  <c r="EB604" i="2"/>
  <c r="EC604" i="2" s="1"/>
  <c r="EF604" i="2"/>
  <c r="EG604" i="2" s="1"/>
  <c r="EJ604" i="2"/>
  <c r="EK604" i="2" s="1"/>
  <c r="ED596" i="2"/>
  <c r="EE596" i="2" s="1"/>
  <c r="EF596" i="2"/>
  <c r="EG596" i="2" s="1"/>
  <c r="EN596" i="2"/>
  <c r="EO596" i="2" s="1"/>
  <c r="DX596" i="2"/>
  <c r="DY596" i="2" s="1"/>
  <c r="EH596" i="2"/>
  <c r="EI596" i="2" s="1"/>
  <c r="ER596" i="2"/>
  <c r="ES596" i="2" s="1"/>
  <c r="EP596" i="2"/>
  <c r="EQ596" i="2" s="1"/>
  <c r="DZ596" i="2"/>
  <c r="EA596" i="2" s="1"/>
  <c r="EB596" i="2"/>
  <c r="EC596" i="2" s="1"/>
  <c r="EJ596" i="2"/>
  <c r="EK596" i="2" s="1"/>
  <c r="EL596" i="2"/>
  <c r="EM596" i="2" s="1"/>
  <c r="EJ588" i="2"/>
  <c r="EK588" i="2" s="1"/>
  <c r="EB588" i="2"/>
  <c r="EC588" i="2" s="1"/>
  <c r="EP588" i="2"/>
  <c r="EQ588" i="2" s="1"/>
  <c r="EL588" i="2"/>
  <c r="EM588" i="2" s="1"/>
  <c r="DZ588" i="2"/>
  <c r="EA588" i="2" s="1"/>
  <c r="ER588" i="2"/>
  <c r="ES588" i="2" s="1"/>
  <c r="EF588" i="2"/>
  <c r="EG588" i="2" s="1"/>
  <c r="DX588" i="2"/>
  <c r="DY588" i="2" s="1"/>
  <c r="ED588" i="2"/>
  <c r="EE588" i="2" s="1"/>
  <c r="EH588" i="2"/>
  <c r="EI588" i="2" s="1"/>
  <c r="EN588" i="2"/>
  <c r="EO588" i="2" s="1"/>
  <c r="EF580" i="2"/>
  <c r="EG580" i="2" s="1"/>
  <c r="EH580" i="2"/>
  <c r="EI580" i="2" s="1"/>
  <c r="DZ580" i="2"/>
  <c r="EA580" i="2" s="1"/>
  <c r="EL580" i="2"/>
  <c r="EM580" i="2" s="1"/>
  <c r="EP580" i="2"/>
  <c r="EQ580" i="2" s="1"/>
  <c r="DX580" i="2"/>
  <c r="DY580" i="2" s="1"/>
  <c r="ER580" i="2"/>
  <c r="ES580" i="2" s="1"/>
  <c r="ED580" i="2"/>
  <c r="EE580" i="2" s="1"/>
  <c r="EJ580" i="2"/>
  <c r="EK580" i="2" s="1"/>
  <c r="EN580" i="2"/>
  <c r="EO580" i="2" s="1"/>
  <c r="EB580" i="2"/>
  <c r="EC580" i="2" s="1"/>
  <c r="DX572" i="2"/>
  <c r="DY572" i="2" s="1"/>
  <c r="EL572" i="2"/>
  <c r="EM572" i="2" s="1"/>
  <c r="EB572" i="2"/>
  <c r="EC572" i="2" s="1"/>
  <c r="ED572" i="2"/>
  <c r="EE572" i="2" s="1"/>
  <c r="EP572" i="2"/>
  <c r="EQ572" i="2" s="1"/>
  <c r="EF572" i="2"/>
  <c r="EG572" i="2" s="1"/>
  <c r="EH572" i="2"/>
  <c r="EI572" i="2" s="1"/>
  <c r="EJ572" i="2"/>
  <c r="EK572" i="2" s="1"/>
  <c r="EN572" i="2"/>
  <c r="EO572" i="2" s="1"/>
  <c r="ER572" i="2"/>
  <c r="ES572" i="2" s="1"/>
  <c r="DZ572" i="2"/>
  <c r="EA572" i="2" s="1"/>
  <c r="EB564" i="2"/>
  <c r="EC564" i="2" s="1"/>
  <c r="EL564" i="2"/>
  <c r="EM564" i="2" s="1"/>
  <c r="EF564" i="2"/>
  <c r="EG564" i="2" s="1"/>
  <c r="EN564" i="2"/>
  <c r="EO564" i="2" s="1"/>
  <c r="DX564" i="2"/>
  <c r="DY564" i="2" s="1"/>
  <c r="DZ564" i="2"/>
  <c r="EA564" i="2" s="1"/>
  <c r="ER564" i="2"/>
  <c r="ES564" i="2" s="1"/>
  <c r="ED564" i="2"/>
  <c r="EE564" i="2" s="1"/>
  <c r="EH564" i="2"/>
  <c r="EI564" i="2" s="1"/>
  <c r="EJ564" i="2"/>
  <c r="EK564" i="2" s="1"/>
  <c r="EP564" i="2"/>
  <c r="EQ564" i="2" s="1"/>
  <c r="EL556" i="2"/>
  <c r="EM556" i="2" s="1"/>
  <c r="EF556" i="2"/>
  <c r="EG556" i="2" s="1"/>
  <c r="EN556" i="2"/>
  <c r="EO556" i="2" s="1"/>
  <c r="DX556" i="2"/>
  <c r="DY556" i="2" s="1"/>
  <c r="EP556" i="2"/>
  <c r="EQ556" i="2" s="1"/>
  <c r="EH556" i="2"/>
  <c r="EI556" i="2" s="1"/>
  <c r="ER556" i="2"/>
  <c r="ES556" i="2" s="1"/>
  <c r="DZ556" i="2"/>
  <c r="EA556" i="2" s="1"/>
  <c r="EB556" i="2"/>
  <c r="EC556" i="2" s="1"/>
  <c r="ED556" i="2"/>
  <c r="EE556" i="2" s="1"/>
  <c r="EJ556" i="2"/>
  <c r="EK556" i="2" s="1"/>
  <c r="EF548" i="2"/>
  <c r="EG548" i="2" s="1"/>
  <c r="EN548" i="2"/>
  <c r="EO548" i="2" s="1"/>
  <c r="EH548" i="2"/>
  <c r="EI548" i="2" s="1"/>
  <c r="DX548" i="2"/>
  <c r="DY548" i="2" s="1"/>
  <c r="ER548" i="2"/>
  <c r="ES548" i="2" s="1"/>
  <c r="EJ548" i="2"/>
  <c r="EK548" i="2" s="1"/>
  <c r="DZ548" i="2"/>
  <c r="EA548" i="2" s="1"/>
  <c r="EL548" i="2"/>
  <c r="EM548" i="2" s="1"/>
  <c r="EP548" i="2"/>
  <c r="EQ548" i="2" s="1"/>
  <c r="EB548" i="2"/>
  <c r="EC548" i="2" s="1"/>
  <c r="ED548" i="2"/>
  <c r="EE548" i="2" s="1"/>
  <c r="EF540" i="2"/>
  <c r="EG540" i="2" s="1"/>
  <c r="EH540" i="2"/>
  <c r="EI540" i="2" s="1"/>
  <c r="ER540" i="2"/>
  <c r="ES540" i="2" s="1"/>
  <c r="DX540" i="2"/>
  <c r="DY540" i="2" s="1"/>
  <c r="EJ540" i="2"/>
  <c r="EK540" i="2" s="1"/>
  <c r="EL540" i="2"/>
  <c r="EM540" i="2" s="1"/>
  <c r="DZ540" i="2"/>
  <c r="EA540" i="2" s="1"/>
  <c r="EB540" i="2"/>
  <c r="EC540" i="2" s="1"/>
  <c r="EN540" i="2"/>
  <c r="EO540" i="2" s="1"/>
  <c r="ED540" i="2"/>
  <c r="EE540" i="2" s="1"/>
  <c r="EP540" i="2"/>
  <c r="EQ540" i="2" s="1"/>
  <c r="DZ532" i="2"/>
  <c r="EA532" i="2" s="1"/>
  <c r="EJ532" i="2"/>
  <c r="EK532" i="2" s="1"/>
  <c r="ED532" i="2"/>
  <c r="EE532" i="2" s="1"/>
  <c r="EN532" i="2"/>
  <c r="EO532" i="2" s="1"/>
  <c r="EF532" i="2"/>
  <c r="EG532" i="2" s="1"/>
  <c r="EP532" i="2"/>
  <c r="EQ532" i="2" s="1"/>
  <c r="EH532" i="2"/>
  <c r="EI532" i="2" s="1"/>
  <c r="DX532" i="2"/>
  <c r="DY532" i="2" s="1"/>
  <c r="EB532" i="2"/>
  <c r="EC532" i="2" s="1"/>
  <c r="EL532" i="2"/>
  <c r="EM532" i="2" s="1"/>
  <c r="ER532" i="2"/>
  <c r="ES532" i="2" s="1"/>
  <c r="EH524" i="2"/>
  <c r="EI524" i="2" s="1"/>
  <c r="EF524" i="2"/>
  <c r="EG524" i="2" s="1"/>
  <c r="ER524" i="2"/>
  <c r="ES524" i="2" s="1"/>
  <c r="EJ524" i="2"/>
  <c r="EK524" i="2" s="1"/>
  <c r="DX524" i="2"/>
  <c r="DY524" i="2" s="1"/>
  <c r="EL524" i="2"/>
  <c r="EM524" i="2" s="1"/>
  <c r="DZ524" i="2"/>
  <c r="EA524" i="2" s="1"/>
  <c r="EB524" i="2"/>
  <c r="EC524" i="2" s="1"/>
  <c r="EN524" i="2"/>
  <c r="EO524" i="2" s="1"/>
  <c r="ED524" i="2"/>
  <c r="EE524" i="2" s="1"/>
  <c r="EP524" i="2"/>
  <c r="EQ524" i="2" s="1"/>
  <c r="DX516" i="2"/>
  <c r="DY516" i="2" s="1"/>
  <c r="DZ516" i="2"/>
  <c r="EA516" i="2" s="1"/>
  <c r="EJ516" i="2"/>
  <c r="EK516" i="2" s="1"/>
  <c r="EB516" i="2"/>
  <c r="EC516" i="2" s="1"/>
  <c r="ED516" i="2"/>
  <c r="EE516" i="2" s="1"/>
  <c r="EP516" i="2"/>
  <c r="EQ516" i="2" s="1"/>
  <c r="EH516" i="2"/>
  <c r="EI516" i="2" s="1"/>
  <c r="EL516" i="2"/>
  <c r="EM516" i="2" s="1"/>
  <c r="EN516" i="2"/>
  <c r="EO516" i="2" s="1"/>
  <c r="ER516" i="2"/>
  <c r="ES516" i="2" s="1"/>
  <c r="EF516" i="2"/>
  <c r="EG516" i="2" s="1"/>
  <c r="EB798" i="2"/>
  <c r="EC798" i="2" s="1"/>
  <c r="ED798" i="2"/>
  <c r="EE798" i="2" s="1"/>
  <c r="EF798" i="2"/>
  <c r="EG798" i="2" s="1"/>
  <c r="EN798" i="2"/>
  <c r="EO798" i="2" s="1"/>
  <c r="DX798" i="2"/>
  <c r="DY798" i="2" s="1"/>
  <c r="EH798" i="2"/>
  <c r="EI798" i="2" s="1"/>
  <c r="EP798" i="2"/>
  <c r="EQ798" i="2" s="1"/>
  <c r="DZ798" i="2"/>
  <c r="EA798" i="2" s="1"/>
  <c r="EJ798" i="2"/>
  <c r="EK798" i="2" s="1"/>
  <c r="ER798" i="2"/>
  <c r="ES798" i="2" s="1"/>
  <c r="EL798" i="2"/>
  <c r="EM798" i="2" s="1"/>
  <c r="EH790" i="2"/>
  <c r="EI790" i="2" s="1"/>
  <c r="EP790" i="2"/>
  <c r="EQ790" i="2" s="1"/>
  <c r="EJ790" i="2"/>
  <c r="EK790" i="2" s="1"/>
  <c r="ER790" i="2"/>
  <c r="ES790" i="2" s="1"/>
  <c r="EB790" i="2"/>
  <c r="EC790" i="2" s="1"/>
  <c r="EL790" i="2"/>
  <c r="EM790" i="2" s="1"/>
  <c r="ED790" i="2"/>
  <c r="EE790" i="2" s="1"/>
  <c r="EF790" i="2"/>
  <c r="EG790" i="2" s="1"/>
  <c r="EN790" i="2"/>
  <c r="EO790" i="2" s="1"/>
  <c r="DX790" i="2"/>
  <c r="DY790" i="2" s="1"/>
  <c r="DZ790" i="2"/>
  <c r="EA790" i="2" s="1"/>
  <c r="ED782" i="2"/>
  <c r="EE782" i="2" s="1"/>
  <c r="EF782" i="2"/>
  <c r="EG782" i="2" s="1"/>
  <c r="EN782" i="2"/>
  <c r="EO782" i="2" s="1"/>
  <c r="DX782" i="2"/>
  <c r="DY782" i="2" s="1"/>
  <c r="EH782" i="2"/>
  <c r="EI782" i="2" s="1"/>
  <c r="EP782" i="2"/>
  <c r="EQ782" i="2" s="1"/>
  <c r="DZ782" i="2"/>
  <c r="EA782" i="2" s="1"/>
  <c r="EJ782" i="2"/>
  <c r="EK782" i="2" s="1"/>
  <c r="ER782" i="2"/>
  <c r="ES782" i="2" s="1"/>
  <c r="EB782" i="2"/>
  <c r="EC782" i="2" s="1"/>
  <c r="EL782" i="2"/>
  <c r="EM782" i="2" s="1"/>
  <c r="EL774" i="2"/>
  <c r="EM774" i="2" s="1"/>
  <c r="EF774" i="2"/>
  <c r="EG774" i="2" s="1"/>
  <c r="EN774" i="2"/>
  <c r="EO774" i="2" s="1"/>
  <c r="DX774" i="2"/>
  <c r="DY774" i="2" s="1"/>
  <c r="DZ774" i="2"/>
  <c r="EA774" i="2" s="1"/>
  <c r="EP774" i="2"/>
  <c r="EQ774" i="2" s="1"/>
  <c r="EB774" i="2"/>
  <c r="EC774" i="2" s="1"/>
  <c r="ED774" i="2"/>
  <c r="EE774" i="2" s="1"/>
  <c r="ER774" i="2"/>
  <c r="ES774" i="2" s="1"/>
  <c r="EH774" i="2"/>
  <c r="EI774" i="2" s="1"/>
  <c r="EJ774" i="2"/>
  <c r="EK774" i="2" s="1"/>
  <c r="DZ766" i="2"/>
  <c r="EA766" i="2" s="1"/>
  <c r="EB766" i="2"/>
  <c r="EC766" i="2" s="1"/>
  <c r="EL766" i="2"/>
  <c r="EM766" i="2" s="1"/>
  <c r="ED766" i="2"/>
  <c r="EE766" i="2" s="1"/>
  <c r="EH766" i="2"/>
  <c r="EI766" i="2" s="1"/>
  <c r="EP766" i="2"/>
  <c r="EQ766" i="2" s="1"/>
  <c r="DX766" i="2"/>
  <c r="DY766" i="2" s="1"/>
  <c r="EF766" i="2"/>
  <c r="EG766" i="2" s="1"/>
  <c r="EJ766" i="2"/>
  <c r="EK766" i="2" s="1"/>
  <c r="EN766" i="2"/>
  <c r="EO766" i="2" s="1"/>
  <c r="ER766" i="2"/>
  <c r="ES766" i="2" s="1"/>
  <c r="EF758" i="2"/>
  <c r="EG758" i="2" s="1"/>
  <c r="EN758" i="2"/>
  <c r="EO758" i="2" s="1"/>
  <c r="EH758" i="2"/>
  <c r="EI758" i="2" s="1"/>
  <c r="EP758" i="2"/>
  <c r="EQ758" i="2" s="1"/>
  <c r="DZ758" i="2"/>
  <c r="EA758" i="2" s="1"/>
  <c r="EJ758" i="2"/>
  <c r="EK758" i="2" s="1"/>
  <c r="ER758" i="2"/>
  <c r="ES758" i="2" s="1"/>
  <c r="EB758" i="2"/>
  <c r="EC758" i="2" s="1"/>
  <c r="EL758" i="2"/>
  <c r="EM758" i="2" s="1"/>
  <c r="ED758" i="2"/>
  <c r="EE758" i="2" s="1"/>
  <c r="DX758" i="2"/>
  <c r="DY758" i="2" s="1"/>
  <c r="EB750" i="2"/>
  <c r="EC750" i="2" s="1"/>
  <c r="ED750" i="2"/>
  <c r="EE750" i="2" s="1"/>
  <c r="EF750" i="2"/>
  <c r="EG750" i="2" s="1"/>
  <c r="EN750" i="2"/>
  <c r="EO750" i="2" s="1"/>
  <c r="DX750" i="2"/>
  <c r="DY750" i="2" s="1"/>
  <c r="EH750" i="2"/>
  <c r="EI750" i="2" s="1"/>
  <c r="EP750" i="2"/>
  <c r="EQ750" i="2" s="1"/>
  <c r="DZ750" i="2"/>
  <c r="EA750" i="2" s="1"/>
  <c r="EJ750" i="2"/>
  <c r="EK750" i="2" s="1"/>
  <c r="ER750" i="2"/>
  <c r="ES750" i="2" s="1"/>
  <c r="EL750" i="2"/>
  <c r="EM750" i="2" s="1"/>
  <c r="DZ742" i="2"/>
  <c r="EA742" i="2" s="1"/>
  <c r="EB742" i="2"/>
  <c r="EC742" i="2" s="1"/>
  <c r="EL742" i="2"/>
  <c r="EM742" i="2" s="1"/>
  <c r="ED742" i="2"/>
  <c r="EE742" i="2" s="1"/>
  <c r="EP742" i="2"/>
  <c r="EQ742" i="2" s="1"/>
  <c r="ER742" i="2"/>
  <c r="ES742" i="2" s="1"/>
  <c r="EF742" i="2"/>
  <c r="EG742" i="2" s="1"/>
  <c r="EH742" i="2"/>
  <c r="EI742" i="2" s="1"/>
  <c r="EJ742" i="2"/>
  <c r="EK742" i="2" s="1"/>
  <c r="EN742" i="2"/>
  <c r="EO742" i="2" s="1"/>
  <c r="DX742" i="2"/>
  <c r="DY742" i="2" s="1"/>
  <c r="EF734" i="2"/>
  <c r="EG734" i="2" s="1"/>
  <c r="EN734" i="2"/>
  <c r="EO734" i="2" s="1"/>
  <c r="DX734" i="2"/>
  <c r="DY734" i="2" s="1"/>
  <c r="EH734" i="2"/>
  <c r="EI734" i="2" s="1"/>
  <c r="EP734" i="2"/>
  <c r="EQ734" i="2" s="1"/>
  <c r="DZ734" i="2"/>
  <c r="EA734" i="2" s="1"/>
  <c r="EJ734" i="2"/>
  <c r="EK734" i="2" s="1"/>
  <c r="ER734" i="2"/>
  <c r="ES734" i="2" s="1"/>
  <c r="EB734" i="2"/>
  <c r="EC734" i="2" s="1"/>
  <c r="EL734" i="2"/>
  <c r="EM734" i="2" s="1"/>
  <c r="ED734" i="2"/>
  <c r="EE734" i="2" s="1"/>
  <c r="EB726" i="2"/>
  <c r="EC726" i="2" s="1"/>
  <c r="EL726" i="2"/>
  <c r="EM726" i="2" s="1"/>
  <c r="ED726" i="2"/>
  <c r="EE726" i="2" s="1"/>
  <c r="EF726" i="2"/>
  <c r="EG726" i="2" s="1"/>
  <c r="EN726" i="2"/>
  <c r="EO726" i="2" s="1"/>
  <c r="DX726" i="2"/>
  <c r="DY726" i="2" s="1"/>
  <c r="EH726" i="2"/>
  <c r="EI726" i="2" s="1"/>
  <c r="EP726" i="2"/>
  <c r="EQ726" i="2" s="1"/>
  <c r="DZ726" i="2"/>
  <c r="EA726" i="2" s="1"/>
  <c r="EJ726" i="2"/>
  <c r="EK726" i="2" s="1"/>
  <c r="ER726" i="2"/>
  <c r="ES726" i="2" s="1"/>
  <c r="DX718" i="2"/>
  <c r="DY718" i="2" s="1"/>
  <c r="ER718" i="2"/>
  <c r="ES718" i="2" s="1"/>
  <c r="DZ718" i="2"/>
  <c r="EA718" i="2" s="1"/>
  <c r="EJ718" i="2"/>
  <c r="EK718" i="2" s="1"/>
  <c r="EB718" i="2"/>
  <c r="EC718" i="2" s="1"/>
  <c r="ED718" i="2"/>
  <c r="EE718" i="2" s="1"/>
  <c r="EL718" i="2"/>
  <c r="EM718" i="2" s="1"/>
  <c r="EF718" i="2"/>
  <c r="EG718" i="2" s="1"/>
  <c r="EN718" i="2"/>
  <c r="EO718" i="2" s="1"/>
  <c r="EH718" i="2"/>
  <c r="EI718" i="2" s="1"/>
  <c r="EP718" i="2"/>
  <c r="EQ718" i="2" s="1"/>
  <c r="EF710" i="2"/>
  <c r="EG710" i="2" s="1"/>
  <c r="EH710" i="2"/>
  <c r="EI710" i="2" s="1"/>
  <c r="DX710" i="2"/>
  <c r="DY710" i="2" s="1"/>
  <c r="EJ710" i="2"/>
  <c r="EK710" i="2" s="1"/>
  <c r="EL710" i="2"/>
  <c r="EM710" i="2" s="1"/>
  <c r="DZ710" i="2"/>
  <c r="EA710" i="2" s="1"/>
  <c r="EN710" i="2"/>
  <c r="EO710" i="2" s="1"/>
  <c r="EB710" i="2"/>
  <c r="EC710" i="2" s="1"/>
  <c r="EP710" i="2"/>
  <c r="EQ710" i="2" s="1"/>
  <c r="ED710" i="2"/>
  <c r="EE710" i="2" s="1"/>
  <c r="ER710" i="2"/>
  <c r="ES710" i="2" s="1"/>
  <c r="EN702" i="2"/>
  <c r="EO702" i="2" s="1"/>
  <c r="EF702" i="2"/>
  <c r="EG702" i="2" s="1"/>
  <c r="EP702" i="2"/>
  <c r="EQ702" i="2" s="1"/>
  <c r="DX702" i="2"/>
  <c r="DY702" i="2" s="1"/>
  <c r="EH702" i="2"/>
  <c r="EI702" i="2" s="1"/>
  <c r="ER702" i="2"/>
  <c r="ES702" i="2" s="1"/>
  <c r="DZ702" i="2"/>
  <c r="EA702" i="2" s="1"/>
  <c r="EB702" i="2"/>
  <c r="EC702" i="2" s="1"/>
  <c r="EJ702" i="2"/>
  <c r="EK702" i="2" s="1"/>
  <c r="ED702" i="2"/>
  <c r="EE702" i="2" s="1"/>
  <c r="EL702" i="2"/>
  <c r="EM702" i="2" s="1"/>
  <c r="EP694" i="2"/>
  <c r="EQ694" i="2" s="1"/>
  <c r="DZ694" i="2"/>
  <c r="EA694" i="2" s="1"/>
  <c r="EJ694" i="2"/>
  <c r="EK694" i="2" s="1"/>
  <c r="EB694" i="2"/>
  <c r="EC694" i="2" s="1"/>
  <c r="EL694" i="2"/>
  <c r="EM694" i="2" s="1"/>
  <c r="ED694" i="2"/>
  <c r="EE694" i="2" s="1"/>
  <c r="EN694" i="2"/>
  <c r="EO694" i="2" s="1"/>
  <c r="EF694" i="2"/>
  <c r="EG694" i="2" s="1"/>
  <c r="ER694" i="2"/>
  <c r="ES694" i="2" s="1"/>
  <c r="EH694" i="2"/>
  <c r="EI694" i="2" s="1"/>
  <c r="DX694" i="2"/>
  <c r="DY694" i="2" s="1"/>
  <c r="EF686" i="2"/>
  <c r="EG686" i="2" s="1"/>
  <c r="EP686" i="2"/>
  <c r="EQ686" i="2" s="1"/>
  <c r="DX686" i="2"/>
  <c r="DY686" i="2" s="1"/>
  <c r="EH686" i="2"/>
  <c r="EI686" i="2" s="1"/>
  <c r="EJ686" i="2"/>
  <c r="EK686" i="2" s="1"/>
  <c r="DZ686" i="2"/>
  <c r="EA686" i="2" s="1"/>
  <c r="EL686" i="2"/>
  <c r="EM686" i="2" s="1"/>
  <c r="EB686" i="2"/>
  <c r="EC686" i="2" s="1"/>
  <c r="EN686" i="2"/>
  <c r="EO686" i="2" s="1"/>
  <c r="ED686" i="2"/>
  <c r="EE686" i="2" s="1"/>
  <c r="ER686" i="2"/>
  <c r="ES686" i="2" s="1"/>
  <c r="EF678" i="2"/>
  <c r="EG678" i="2" s="1"/>
  <c r="EN678" i="2"/>
  <c r="EO678" i="2" s="1"/>
  <c r="DX678" i="2"/>
  <c r="DY678" i="2" s="1"/>
  <c r="EH678" i="2"/>
  <c r="EI678" i="2" s="1"/>
  <c r="ER678" i="2"/>
  <c r="ES678" i="2" s="1"/>
  <c r="ED678" i="2"/>
  <c r="EE678" i="2" s="1"/>
  <c r="EL678" i="2"/>
  <c r="EM678" i="2" s="1"/>
  <c r="EJ678" i="2"/>
  <c r="EK678" i="2" s="1"/>
  <c r="DZ678" i="2"/>
  <c r="EA678" i="2" s="1"/>
  <c r="EB678" i="2"/>
  <c r="EC678" i="2" s="1"/>
  <c r="EP678" i="2"/>
  <c r="EQ678" i="2" s="1"/>
  <c r="EP670" i="2"/>
  <c r="EQ670" i="2" s="1"/>
  <c r="EB670" i="2"/>
  <c r="EC670" i="2" s="1"/>
  <c r="EJ670" i="2"/>
  <c r="EK670" i="2" s="1"/>
  <c r="DZ670" i="2"/>
  <c r="EA670" i="2" s="1"/>
  <c r="ED670" i="2"/>
  <c r="EE670" i="2" s="1"/>
  <c r="EF670" i="2"/>
  <c r="EG670" i="2" s="1"/>
  <c r="EH670" i="2"/>
  <c r="EI670" i="2" s="1"/>
  <c r="EL670" i="2"/>
  <c r="EM670" i="2" s="1"/>
  <c r="EN670" i="2"/>
  <c r="EO670" i="2" s="1"/>
  <c r="DX670" i="2"/>
  <c r="DY670" i="2" s="1"/>
  <c r="ER670" i="2"/>
  <c r="ES670" i="2" s="1"/>
  <c r="EB855" i="2"/>
  <c r="EC855" i="2" s="1"/>
  <c r="EJ855" i="2"/>
  <c r="EK855" i="2" s="1"/>
  <c r="ED855" i="2"/>
  <c r="EE855" i="2" s="1"/>
  <c r="EL855" i="2"/>
  <c r="EM855" i="2" s="1"/>
  <c r="EF855" i="2"/>
  <c r="EG855" i="2" s="1"/>
  <c r="EN855" i="2"/>
  <c r="EO855" i="2" s="1"/>
  <c r="DZ855" i="2"/>
  <c r="EA855" i="2" s="1"/>
  <c r="EH855" i="2"/>
  <c r="EI855" i="2" s="1"/>
  <c r="ER855" i="2"/>
  <c r="ES855" i="2" s="1"/>
  <c r="DX855" i="2"/>
  <c r="DY855" i="2" s="1"/>
  <c r="EP855" i="2"/>
  <c r="EQ855" i="2" s="1"/>
  <c r="DZ847" i="2"/>
  <c r="EA847" i="2" s="1"/>
  <c r="EH847" i="2"/>
  <c r="EI847" i="2" s="1"/>
  <c r="ER847" i="2"/>
  <c r="ES847" i="2" s="1"/>
  <c r="EB847" i="2"/>
  <c r="EC847" i="2" s="1"/>
  <c r="EJ847" i="2"/>
  <c r="EK847" i="2" s="1"/>
  <c r="EL847" i="2"/>
  <c r="EM847" i="2" s="1"/>
  <c r="ED847" i="2"/>
  <c r="EE847" i="2" s="1"/>
  <c r="EF847" i="2"/>
  <c r="EG847" i="2" s="1"/>
  <c r="EP847" i="2"/>
  <c r="EQ847" i="2" s="1"/>
  <c r="DX847" i="2"/>
  <c r="DY847" i="2" s="1"/>
  <c r="EN847" i="2"/>
  <c r="EO847" i="2" s="1"/>
  <c r="DX839" i="2"/>
  <c r="DY839" i="2" s="1"/>
  <c r="EP839" i="2"/>
  <c r="EQ839" i="2" s="1"/>
  <c r="DZ839" i="2"/>
  <c r="EA839" i="2" s="1"/>
  <c r="EH839" i="2"/>
  <c r="EI839" i="2" s="1"/>
  <c r="EF839" i="2"/>
  <c r="EG839" i="2" s="1"/>
  <c r="EJ839" i="2"/>
  <c r="EK839" i="2" s="1"/>
  <c r="EL839" i="2"/>
  <c r="EM839" i="2" s="1"/>
  <c r="EB839" i="2"/>
  <c r="EC839" i="2" s="1"/>
  <c r="ER839" i="2"/>
  <c r="ES839" i="2" s="1"/>
  <c r="ED839" i="2"/>
  <c r="EE839" i="2" s="1"/>
  <c r="EN839" i="2"/>
  <c r="EO839" i="2" s="1"/>
  <c r="EB831" i="2"/>
  <c r="EC831" i="2" s="1"/>
  <c r="EJ831" i="2"/>
  <c r="EK831" i="2" s="1"/>
  <c r="ED831" i="2"/>
  <c r="EE831" i="2" s="1"/>
  <c r="EL831" i="2"/>
  <c r="EM831" i="2" s="1"/>
  <c r="EF831" i="2"/>
  <c r="EG831" i="2" s="1"/>
  <c r="EN831" i="2"/>
  <c r="EO831" i="2" s="1"/>
  <c r="EH831" i="2"/>
  <c r="EI831" i="2" s="1"/>
  <c r="DX831" i="2"/>
  <c r="DY831" i="2" s="1"/>
  <c r="EP831" i="2"/>
  <c r="EQ831" i="2" s="1"/>
  <c r="DZ831" i="2"/>
  <c r="EA831" i="2" s="1"/>
  <c r="ER831" i="2"/>
  <c r="ES831" i="2" s="1"/>
  <c r="DX823" i="2"/>
  <c r="DY823" i="2" s="1"/>
  <c r="EP823" i="2"/>
  <c r="EQ823" i="2" s="1"/>
  <c r="ER823" i="2"/>
  <c r="ES823" i="2" s="1"/>
  <c r="EB823" i="2"/>
  <c r="EC823" i="2" s="1"/>
  <c r="EJ823" i="2"/>
  <c r="EK823" i="2" s="1"/>
  <c r="EL823" i="2"/>
  <c r="EM823" i="2" s="1"/>
  <c r="EN823" i="2"/>
  <c r="EO823" i="2" s="1"/>
  <c r="DZ823" i="2"/>
  <c r="EA823" i="2" s="1"/>
  <c r="ED823" i="2"/>
  <c r="EE823" i="2" s="1"/>
  <c r="EF823" i="2"/>
  <c r="EG823" i="2" s="1"/>
  <c r="EH823" i="2"/>
  <c r="EI823" i="2" s="1"/>
  <c r="ED815" i="2"/>
  <c r="EE815" i="2" s="1"/>
  <c r="EL815" i="2"/>
  <c r="EM815" i="2" s="1"/>
  <c r="EF815" i="2"/>
  <c r="EG815" i="2" s="1"/>
  <c r="EN815" i="2"/>
  <c r="EO815" i="2" s="1"/>
  <c r="DX815" i="2"/>
  <c r="DY815" i="2" s="1"/>
  <c r="EP815" i="2"/>
  <c r="EQ815" i="2" s="1"/>
  <c r="DZ815" i="2"/>
  <c r="EA815" i="2" s="1"/>
  <c r="EH815" i="2"/>
  <c r="EI815" i="2" s="1"/>
  <c r="ER815" i="2"/>
  <c r="ES815" i="2" s="1"/>
  <c r="EB815" i="2"/>
  <c r="EC815" i="2" s="1"/>
  <c r="EJ815" i="2"/>
  <c r="EK815" i="2" s="1"/>
  <c r="ER807" i="2"/>
  <c r="ES807" i="2" s="1"/>
  <c r="ED807" i="2"/>
  <c r="EE807" i="2" s="1"/>
  <c r="EL807" i="2"/>
  <c r="EM807" i="2" s="1"/>
  <c r="EF807" i="2"/>
  <c r="EG807" i="2" s="1"/>
  <c r="EN807" i="2"/>
  <c r="EO807" i="2" s="1"/>
  <c r="DX807" i="2"/>
  <c r="DY807" i="2" s="1"/>
  <c r="EP807" i="2"/>
  <c r="EQ807" i="2" s="1"/>
  <c r="DZ807" i="2"/>
  <c r="EA807" i="2" s="1"/>
  <c r="EH807" i="2"/>
  <c r="EI807" i="2" s="1"/>
  <c r="EB807" i="2"/>
  <c r="EC807" i="2" s="1"/>
  <c r="EJ807" i="2"/>
  <c r="EK807" i="2" s="1"/>
  <c r="EB938" i="2"/>
  <c r="EC938" i="2" s="1"/>
  <c r="EL938" i="2"/>
  <c r="EM938" i="2" s="1"/>
  <c r="ED938" i="2"/>
  <c r="EE938" i="2" s="1"/>
  <c r="EN938" i="2"/>
  <c r="EO938" i="2" s="1"/>
  <c r="DX938" i="2"/>
  <c r="DY938" i="2" s="1"/>
  <c r="EF938" i="2"/>
  <c r="EG938" i="2" s="1"/>
  <c r="EP938" i="2"/>
  <c r="EQ938" i="2" s="1"/>
  <c r="DZ938" i="2"/>
  <c r="EA938" i="2" s="1"/>
  <c r="EH938" i="2"/>
  <c r="EI938" i="2" s="1"/>
  <c r="ER938" i="2"/>
  <c r="ES938" i="2" s="1"/>
  <c r="EJ938" i="2"/>
  <c r="EK938" i="2" s="1"/>
  <c r="DX930" i="2"/>
  <c r="DY930" i="2" s="1"/>
  <c r="EF930" i="2"/>
  <c r="EG930" i="2" s="1"/>
  <c r="EH930" i="2"/>
  <c r="EI930" i="2" s="1"/>
  <c r="ER930" i="2"/>
  <c r="ES930" i="2" s="1"/>
  <c r="DZ930" i="2"/>
  <c r="EA930" i="2" s="1"/>
  <c r="EJ930" i="2"/>
  <c r="EK930" i="2" s="1"/>
  <c r="EB930" i="2"/>
  <c r="EC930" i="2" s="1"/>
  <c r="EL930" i="2"/>
  <c r="EM930" i="2" s="1"/>
  <c r="ED930" i="2"/>
  <c r="EE930" i="2" s="1"/>
  <c r="EN930" i="2"/>
  <c r="EO930" i="2" s="1"/>
  <c r="EP930" i="2"/>
  <c r="EQ930" i="2" s="1"/>
  <c r="ED1046" i="2"/>
  <c r="EE1046" i="2" s="1"/>
  <c r="EB1046" i="2"/>
  <c r="EC1046" i="2" s="1"/>
  <c r="EL1046" i="2"/>
  <c r="EM1046" i="2" s="1"/>
  <c r="EN1046" i="2"/>
  <c r="EO1046" i="2" s="1"/>
  <c r="EP1046" i="2"/>
  <c r="EQ1046" i="2" s="1"/>
  <c r="EF1046" i="2"/>
  <c r="EG1046" i="2" s="1"/>
  <c r="EH1046" i="2"/>
  <c r="EI1046" i="2" s="1"/>
  <c r="ER1046" i="2"/>
  <c r="ES1046" i="2" s="1"/>
  <c r="DX1046" i="2"/>
  <c r="DY1046" i="2" s="1"/>
  <c r="DZ1046" i="2"/>
  <c r="EA1046" i="2" s="1"/>
  <c r="EJ1046" i="2"/>
  <c r="EK1046" i="2" s="1"/>
  <c r="EB1038" i="2"/>
  <c r="EC1038" i="2" s="1"/>
  <c r="EL1038" i="2"/>
  <c r="EM1038" i="2" s="1"/>
  <c r="EF1038" i="2"/>
  <c r="EG1038" i="2" s="1"/>
  <c r="EP1038" i="2"/>
  <c r="EQ1038" i="2" s="1"/>
  <c r="EJ1038" i="2"/>
  <c r="EK1038" i="2" s="1"/>
  <c r="DX1038" i="2"/>
  <c r="DY1038" i="2" s="1"/>
  <c r="DZ1038" i="2"/>
  <c r="EA1038" i="2" s="1"/>
  <c r="EN1038" i="2"/>
  <c r="EO1038" i="2" s="1"/>
  <c r="ED1038" i="2"/>
  <c r="EE1038" i="2" s="1"/>
  <c r="ER1038" i="2"/>
  <c r="ES1038" i="2" s="1"/>
  <c r="EH1038" i="2"/>
  <c r="EI1038" i="2" s="1"/>
  <c r="EJ1030" i="2"/>
  <c r="EK1030" i="2" s="1"/>
  <c r="DZ1030" i="2"/>
  <c r="EA1030" i="2" s="1"/>
  <c r="ED1030" i="2"/>
  <c r="EE1030" i="2" s="1"/>
  <c r="EN1030" i="2"/>
  <c r="EO1030" i="2" s="1"/>
  <c r="EB1030" i="2"/>
  <c r="EC1030" i="2" s="1"/>
  <c r="EP1030" i="2"/>
  <c r="EQ1030" i="2" s="1"/>
  <c r="ER1030" i="2"/>
  <c r="ES1030" i="2" s="1"/>
  <c r="EF1030" i="2"/>
  <c r="EG1030" i="2" s="1"/>
  <c r="EH1030" i="2"/>
  <c r="EI1030" i="2" s="1"/>
  <c r="EL1030" i="2"/>
  <c r="EM1030" i="2" s="1"/>
  <c r="DX1030" i="2"/>
  <c r="DY1030" i="2" s="1"/>
  <c r="EF1022" i="2"/>
  <c r="EG1022" i="2" s="1"/>
  <c r="EP1022" i="2"/>
  <c r="EQ1022" i="2" s="1"/>
  <c r="ER1022" i="2"/>
  <c r="ES1022" i="2" s="1"/>
  <c r="EB1022" i="2"/>
  <c r="EC1022" i="2" s="1"/>
  <c r="EN1022" i="2"/>
  <c r="EO1022" i="2" s="1"/>
  <c r="DX1022" i="2"/>
  <c r="DY1022" i="2" s="1"/>
  <c r="DZ1022" i="2"/>
  <c r="EA1022" i="2" s="1"/>
  <c r="ED1022" i="2"/>
  <c r="EE1022" i="2" s="1"/>
  <c r="EH1022" i="2"/>
  <c r="EI1022" i="2" s="1"/>
  <c r="EJ1022" i="2"/>
  <c r="EK1022" i="2" s="1"/>
  <c r="EL1022" i="2"/>
  <c r="EM1022" i="2" s="1"/>
  <c r="EP1014" i="2"/>
  <c r="EQ1014" i="2" s="1"/>
  <c r="EF1014" i="2"/>
  <c r="EG1014" i="2" s="1"/>
  <c r="EH1014" i="2"/>
  <c r="EI1014" i="2" s="1"/>
  <c r="EL1014" i="2"/>
  <c r="EM1014" i="2" s="1"/>
  <c r="DZ1014" i="2"/>
  <c r="EA1014" i="2" s="1"/>
  <c r="EN1014" i="2"/>
  <c r="EO1014" i="2" s="1"/>
  <c r="EB1014" i="2"/>
  <c r="EC1014" i="2" s="1"/>
  <c r="DX1014" i="2"/>
  <c r="DY1014" i="2" s="1"/>
  <c r="ED1014" i="2"/>
  <c r="EE1014" i="2" s="1"/>
  <c r="EJ1014" i="2"/>
  <c r="EK1014" i="2" s="1"/>
  <c r="ER1014" i="2"/>
  <c r="ES1014" i="2" s="1"/>
  <c r="ED1006" i="2"/>
  <c r="EE1006" i="2" s="1"/>
  <c r="EN1006" i="2"/>
  <c r="EO1006" i="2" s="1"/>
  <c r="DX1006" i="2"/>
  <c r="DY1006" i="2" s="1"/>
  <c r="EH1006" i="2"/>
  <c r="EI1006" i="2" s="1"/>
  <c r="ER1006" i="2"/>
  <c r="ES1006" i="2" s="1"/>
  <c r="DZ1006" i="2"/>
  <c r="EA1006" i="2" s="1"/>
  <c r="EB1006" i="2"/>
  <c r="EC1006" i="2" s="1"/>
  <c r="EJ1006" i="2"/>
  <c r="EK1006" i="2" s="1"/>
  <c r="EF1006" i="2"/>
  <c r="EG1006" i="2" s="1"/>
  <c r="EL1006" i="2"/>
  <c r="EM1006" i="2" s="1"/>
  <c r="EP1006" i="2"/>
  <c r="EQ1006" i="2" s="1"/>
  <c r="DX998" i="2"/>
  <c r="DY998" i="2" s="1"/>
  <c r="EL998" i="2"/>
  <c r="EM998" i="2" s="1"/>
  <c r="EB998" i="2"/>
  <c r="EC998" i="2" s="1"/>
  <c r="ER998" i="2"/>
  <c r="ES998" i="2" s="1"/>
  <c r="EF998" i="2"/>
  <c r="EG998" i="2" s="1"/>
  <c r="EH998" i="2"/>
  <c r="EI998" i="2" s="1"/>
  <c r="EJ998" i="2"/>
  <c r="EK998" i="2" s="1"/>
  <c r="EP998" i="2"/>
  <c r="EQ998" i="2" s="1"/>
  <c r="DZ998" i="2"/>
  <c r="EA998" i="2" s="1"/>
  <c r="ED998" i="2"/>
  <c r="EE998" i="2" s="1"/>
  <c r="EN998" i="2"/>
  <c r="EO998" i="2" s="1"/>
  <c r="EB990" i="2"/>
  <c r="EC990" i="2" s="1"/>
  <c r="EL990" i="2"/>
  <c r="EM990" i="2" s="1"/>
  <c r="EF990" i="2"/>
  <c r="EG990" i="2" s="1"/>
  <c r="DX990" i="2"/>
  <c r="DY990" i="2" s="1"/>
  <c r="DZ990" i="2"/>
  <c r="EA990" i="2" s="1"/>
  <c r="EN990" i="2"/>
  <c r="EO990" i="2" s="1"/>
  <c r="ED990" i="2"/>
  <c r="EE990" i="2" s="1"/>
  <c r="ER990" i="2"/>
  <c r="ES990" i="2" s="1"/>
  <c r="EH990" i="2"/>
  <c r="EI990" i="2" s="1"/>
  <c r="EJ990" i="2"/>
  <c r="EK990" i="2" s="1"/>
  <c r="EP990" i="2"/>
  <c r="EQ990" i="2" s="1"/>
  <c r="ED982" i="2"/>
  <c r="EE982" i="2" s="1"/>
  <c r="ER982" i="2"/>
  <c r="ES982" i="2" s="1"/>
  <c r="DZ982" i="2"/>
  <c r="EA982" i="2" s="1"/>
  <c r="EP982" i="2"/>
  <c r="EQ982" i="2" s="1"/>
  <c r="EB982" i="2"/>
  <c r="EC982" i="2" s="1"/>
  <c r="EH982" i="2"/>
  <c r="EI982" i="2" s="1"/>
  <c r="EJ982" i="2"/>
  <c r="EK982" i="2" s="1"/>
  <c r="DX982" i="2"/>
  <c r="DY982" i="2" s="1"/>
  <c r="EL982" i="2"/>
  <c r="EM982" i="2" s="1"/>
  <c r="EF982" i="2"/>
  <c r="EG982" i="2" s="1"/>
  <c r="EN982" i="2"/>
  <c r="EO982" i="2" s="1"/>
  <c r="DZ974" i="2"/>
  <c r="EA974" i="2" s="1"/>
  <c r="EJ974" i="2"/>
  <c r="EK974" i="2" s="1"/>
  <c r="ED974" i="2"/>
  <c r="EE974" i="2" s="1"/>
  <c r="EN974" i="2"/>
  <c r="EO974" i="2" s="1"/>
  <c r="DX974" i="2"/>
  <c r="DY974" i="2" s="1"/>
  <c r="EB974" i="2"/>
  <c r="EC974" i="2" s="1"/>
  <c r="EP974" i="2"/>
  <c r="EQ974" i="2" s="1"/>
  <c r="ER974" i="2"/>
  <c r="ES974" i="2" s="1"/>
  <c r="EH974" i="2"/>
  <c r="EI974" i="2" s="1"/>
  <c r="EF974" i="2"/>
  <c r="EG974" i="2" s="1"/>
  <c r="EL974" i="2"/>
  <c r="EM974" i="2" s="1"/>
  <c r="EB1373" i="2"/>
  <c r="EC1373" i="2" s="1"/>
  <c r="ED1373" i="2"/>
  <c r="EE1373" i="2" s="1"/>
  <c r="EP1373" i="2"/>
  <c r="EQ1373" i="2" s="1"/>
  <c r="EF1373" i="2"/>
  <c r="EG1373" i="2" s="1"/>
  <c r="EH1373" i="2"/>
  <c r="EI1373" i="2" s="1"/>
  <c r="ER1373" i="2"/>
  <c r="ES1373" i="2" s="1"/>
  <c r="EJ1373" i="2"/>
  <c r="EK1373" i="2" s="1"/>
  <c r="DX1373" i="2"/>
  <c r="DY1373" i="2" s="1"/>
  <c r="EL1373" i="2"/>
  <c r="EM1373" i="2" s="1"/>
  <c r="DZ1373" i="2"/>
  <c r="EA1373" i="2" s="1"/>
  <c r="EN1373" i="2"/>
  <c r="EO1373" i="2" s="1"/>
  <c r="EB1365" i="2"/>
  <c r="EC1365" i="2" s="1"/>
  <c r="EN1365" i="2"/>
  <c r="EO1365" i="2" s="1"/>
  <c r="ED1365" i="2"/>
  <c r="EE1365" i="2" s="1"/>
  <c r="EF1365" i="2"/>
  <c r="EG1365" i="2" s="1"/>
  <c r="EP1365" i="2"/>
  <c r="EQ1365" i="2" s="1"/>
  <c r="EH1365" i="2"/>
  <c r="EI1365" i="2" s="1"/>
  <c r="ER1365" i="2"/>
  <c r="ES1365" i="2" s="1"/>
  <c r="DX1365" i="2"/>
  <c r="DY1365" i="2" s="1"/>
  <c r="EJ1365" i="2"/>
  <c r="EK1365" i="2" s="1"/>
  <c r="DZ1365" i="2"/>
  <c r="EA1365" i="2" s="1"/>
  <c r="EL1365" i="2"/>
  <c r="EM1365" i="2" s="1"/>
  <c r="DX1357" i="2"/>
  <c r="DY1357" i="2" s="1"/>
  <c r="EH1357" i="2"/>
  <c r="EI1357" i="2" s="1"/>
  <c r="EJ1357" i="2"/>
  <c r="EK1357" i="2" s="1"/>
  <c r="DZ1357" i="2"/>
  <c r="EA1357" i="2" s="1"/>
  <c r="EL1357" i="2"/>
  <c r="EM1357" i="2" s="1"/>
  <c r="EB1357" i="2"/>
  <c r="EC1357" i="2" s="1"/>
  <c r="EN1357" i="2"/>
  <c r="EO1357" i="2" s="1"/>
  <c r="EP1357" i="2"/>
  <c r="EQ1357" i="2" s="1"/>
  <c r="ED1357" i="2"/>
  <c r="EE1357" i="2" s="1"/>
  <c r="EF1357" i="2"/>
  <c r="EG1357" i="2" s="1"/>
  <c r="ER1357" i="2"/>
  <c r="ES1357" i="2" s="1"/>
  <c r="DX1349" i="2"/>
  <c r="DY1349" i="2" s="1"/>
  <c r="EH1349" i="2"/>
  <c r="EI1349" i="2" s="1"/>
  <c r="EJ1349" i="2"/>
  <c r="EK1349" i="2" s="1"/>
  <c r="DZ1349" i="2"/>
  <c r="EA1349" i="2" s="1"/>
  <c r="EL1349" i="2"/>
  <c r="EM1349" i="2" s="1"/>
  <c r="EN1349" i="2"/>
  <c r="EO1349" i="2" s="1"/>
  <c r="ER1349" i="2"/>
  <c r="ES1349" i="2" s="1"/>
  <c r="ED1349" i="2"/>
  <c r="EE1349" i="2" s="1"/>
  <c r="EF1349" i="2"/>
  <c r="EG1349" i="2" s="1"/>
  <c r="EP1349" i="2"/>
  <c r="EQ1349" i="2" s="1"/>
  <c r="EB1349" i="2"/>
  <c r="EC1349" i="2" s="1"/>
  <c r="EF1341" i="2"/>
  <c r="EG1341" i="2" s="1"/>
  <c r="DX1341" i="2"/>
  <c r="DY1341" i="2" s="1"/>
  <c r="EH1341" i="2"/>
  <c r="EI1341" i="2" s="1"/>
  <c r="DZ1341" i="2"/>
  <c r="EA1341" i="2" s="1"/>
  <c r="EJ1341" i="2"/>
  <c r="EK1341" i="2" s="1"/>
  <c r="EL1341" i="2"/>
  <c r="EM1341" i="2" s="1"/>
  <c r="EB1341" i="2"/>
  <c r="EC1341" i="2" s="1"/>
  <c r="EN1341" i="2"/>
  <c r="EO1341" i="2" s="1"/>
  <c r="EP1341" i="2"/>
  <c r="EQ1341" i="2" s="1"/>
  <c r="ED1341" i="2"/>
  <c r="EE1341" i="2" s="1"/>
  <c r="ER1341" i="2"/>
  <c r="ES1341" i="2" s="1"/>
  <c r="DX1333" i="2"/>
  <c r="DY1333" i="2" s="1"/>
  <c r="EJ1333" i="2"/>
  <c r="EK1333" i="2" s="1"/>
  <c r="EL1333" i="2"/>
  <c r="EM1333" i="2" s="1"/>
  <c r="DZ1333" i="2"/>
  <c r="EA1333" i="2" s="1"/>
  <c r="EN1333" i="2"/>
  <c r="EO1333" i="2" s="1"/>
  <c r="EB1333" i="2"/>
  <c r="EC1333" i="2" s="1"/>
  <c r="EP1333" i="2"/>
  <c r="EQ1333" i="2" s="1"/>
  <c r="ED1333" i="2"/>
  <c r="EE1333" i="2" s="1"/>
  <c r="ER1333" i="2"/>
  <c r="ES1333" i="2" s="1"/>
  <c r="EF1333" i="2"/>
  <c r="EG1333" i="2" s="1"/>
  <c r="EH1333" i="2"/>
  <c r="EI1333" i="2" s="1"/>
  <c r="ED1325" i="2"/>
  <c r="EE1325" i="2" s="1"/>
  <c r="EL1325" i="2"/>
  <c r="EM1325" i="2" s="1"/>
  <c r="EN1325" i="2"/>
  <c r="EO1325" i="2" s="1"/>
  <c r="DX1325" i="2"/>
  <c r="DY1325" i="2" s="1"/>
  <c r="EF1325" i="2"/>
  <c r="EG1325" i="2" s="1"/>
  <c r="EP1325" i="2"/>
  <c r="EQ1325" i="2" s="1"/>
  <c r="DZ1325" i="2"/>
  <c r="EA1325" i="2" s="1"/>
  <c r="EH1325" i="2"/>
  <c r="EI1325" i="2" s="1"/>
  <c r="ER1325" i="2"/>
  <c r="ES1325" i="2" s="1"/>
  <c r="EB1325" i="2"/>
  <c r="EC1325" i="2" s="1"/>
  <c r="EJ1325" i="2"/>
  <c r="EK1325" i="2" s="1"/>
  <c r="EH1317" i="2"/>
  <c r="EI1317" i="2" s="1"/>
  <c r="ER1317" i="2"/>
  <c r="ES1317" i="2" s="1"/>
  <c r="DX1317" i="2"/>
  <c r="DY1317" i="2" s="1"/>
  <c r="DZ1317" i="2"/>
  <c r="EA1317" i="2" s="1"/>
  <c r="EJ1317" i="2"/>
  <c r="EK1317" i="2" s="1"/>
  <c r="EL1317" i="2"/>
  <c r="EM1317" i="2" s="1"/>
  <c r="EB1317" i="2"/>
  <c r="EC1317" i="2" s="1"/>
  <c r="EN1317" i="2"/>
  <c r="EO1317" i="2" s="1"/>
  <c r="ED1317" i="2"/>
  <c r="EE1317" i="2" s="1"/>
  <c r="EP1317" i="2"/>
  <c r="EQ1317" i="2" s="1"/>
  <c r="EF1317" i="2"/>
  <c r="EG1317" i="2" s="1"/>
  <c r="EB1309" i="2"/>
  <c r="EC1309" i="2" s="1"/>
  <c r="EJ1309" i="2"/>
  <c r="EK1309" i="2" s="1"/>
  <c r="ED1309" i="2"/>
  <c r="EE1309" i="2" s="1"/>
  <c r="EL1309" i="2"/>
  <c r="EM1309" i="2" s="1"/>
  <c r="EN1309" i="2"/>
  <c r="EO1309" i="2" s="1"/>
  <c r="EF1309" i="2"/>
  <c r="EG1309" i="2" s="1"/>
  <c r="EP1309" i="2"/>
  <c r="EQ1309" i="2" s="1"/>
  <c r="DX1309" i="2"/>
  <c r="DY1309" i="2" s="1"/>
  <c r="DZ1309" i="2"/>
  <c r="EA1309" i="2" s="1"/>
  <c r="EH1309" i="2"/>
  <c r="EI1309" i="2" s="1"/>
  <c r="ER1309" i="2"/>
  <c r="ES1309" i="2" s="1"/>
  <c r="DZ1301" i="2"/>
  <c r="EA1301" i="2" s="1"/>
  <c r="EJ1301" i="2"/>
  <c r="EK1301" i="2" s="1"/>
  <c r="EB1301" i="2"/>
  <c r="EC1301" i="2" s="1"/>
  <c r="EL1301" i="2"/>
  <c r="EM1301" i="2" s="1"/>
  <c r="ED1301" i="2"/>
  <c r="EE1301" i="2" s="1"/>
  <c r="EN1301" i="2"/>
  <c r="EO1301" i="2" s="1"/>
  <c r="EF1301" i="2"/>
  <c r="EG1301" i="2" s="1"/>
  <c r="EP1301" i="2"/>
  <c r="EQ1301" i="2" s="1"/>
  <c r="DX1301" i="2"/>
  <c r="DY1301" i="2" s="1"/>
  <c r="EH1301" i="2"/>
  <c r="EI1301" i="2" s="1"/>
  <c r="ER1301" i="2"/>
  <c r="ES1301" i="2" s="1"/>
  <c r="DZ1293" i="2"/>
  <c r="EA1293" i="2" s="1"/>
  <c r="EJ1293" i="2"/>
  <c r="EK1293" i="2" s="1"/>
  <c r="EB1293" i="2"/>
  <c r="EC1293" i="2" s="1"/>
  <c r="EL1293" i="2"/>
  <c r="EM1293" i="2" s="1"/>
  <c r="ED1293" i="2"/>
  <c r="EE1293" i="2" s="1"/>
  <c r="EN1293" i="2"/>
  <c r="EO1293" i="2" s="1"/>
  <c r="EF1293" i="2"/>
  <c r="EG1293" i="2" s="1"/>
  <c r="EP1293" i="2"/>
  <c r="EQ1293" i="2" s="1"/>
  <c r="DX1293" i="2"/>
  <c r="DY1293" i="2" s="1"/>
  <c r="EH1293" i="2"/>
  <c r="EI1293" i="2" s="1"/>
  <c r="ER1293" i="2"/>
  <c r="ES1293" i="2" s="1"/>
  <c r="EF1285" i="2"/>
  <c r="EG1285" i="2" s="1"/>
  <c r="EP1285" i="2"/>
  <c r="EQ1285" i="2" s="1"/>
  <c r="DX1285" i="2"/>
  <c r="DY1285" i="2" s="1"/>
  <c r="EH1285" i="2"/>
  <c r="EI1285" i="2" s="1"/>
  <c r="ER1285" i="2"/>
  <c r="ES1285" i="2" s="1"/>
  <c r="DZ1285" i="2"/>
  <c r="EA1285" i="2" s="1"/>
  <c r="EJ1285" i="2"/>
  <c r="EK1285" i="2" s="1"/>
  <c r="EB1285" i="2"/>
  <c r="EC1285" i="2" s="1"/>
  <c r="EL1285" i="2"/>
  <c r="EM1285" i="2" s="1"/>
  <c r="EN1285" i="2"/>
  <c r="EO1285" i="2" s="1"/>
  <c r="ED1285" i="2"/>
  <c r="EE1285" i="2" s="1"/>
  <c r="ER1277" i="2"/>
  <c r="ES1277" i="2" s="1"/>
  <c r="EB1277" i="2"/>
  <c r="EC1277" i="2" s="1"/>
  <c r="EJ1277" i="2"/>
  <c r="EK1277" i="2" s="1"/>
  <c r="ED1277" i="2"/>
  <c r="EE1277" i="2" s="1"/>
  <c r="EL1277" i="2"/>
  <c r="EM1277" i="2" s="1"/>
  <c r="EN1277" i="2"/>
  <c r="EO1277" i="2" s="1"/>
  <c r="DX1277" i="2"/>
  <c r="DY1277" i="2" s="1"/>
  <c r="EF1277" i="2"/>
  <c r="EG1277" i="2" s="1"/>
  <c r="EP1277" i="2"/>
  <c r="EQ1277" i="2" s="1"/>
  <c r="DZ1277" i="2"/>
  <c r="EA1277" i="2" s="1"/>
  <c r="EH1277" i="2"/>
  <c r="EI1277" i="2" s="1"/>
  <c r="DZ1269" i="2"/>
  <c r="EA1269" i="2" s="1"/>
  <c r="ER1269" i="2"/>
  <c r="ES1269" i="2" s="1"/>
  <c r="EJ1269" i="2"/>
  <c r="EK1269" i="2" s="1"/>
  <c r="EB1269" i="2"/>
  <c r="EC1269" i="2" s="1"/>
  <c r="EL1269" i="2"/>
  <c r="EM1269" i="2" s="1"/>
  <c r="ED1269" i="2"/>
  <c r="EE1269" i="2" s="1"/>
  <c r="EN1269" i="2"/>
  <c r="EO1269" i="2" s="1"/>
  <c r="EF1269" i="2"/>
  <c r="EG1269" i="2" s="1"/>
  <c r="DX1269" i="2"/>
  <c r="DY1269" i="2" s="1"/>
  <c r="EP1269" i="2"/>
  <c r="EQ1269" i="2" s="1"/>
  <c r="EH1269" i="2"/>
  <c r="EI1269" i="2" s="1"/>
  <c r="EH1261" i="2"/>
  <c r="EI1261" i="2" s="1"/>
  <c r="DZ1261" i="2"/>
  <c r="EA1261" i="2" s="1"/>
  <c r="ER1261" i="2"/>
  <c r="ES1261" i="2" s="1"/>
  <c r="EJ1261" i="2"/>
  <c r="EK1261" i="2" s="1"/>
  <c r="EB1261" i="2"/>
  <c r="EC1261" i="2" s="1"/>
  <c r="EL1261" i="2"/>
  <c r="EM1261" i="2" s="1"/>
  <c r="ED1261" i="2"/>
  <c r="EE1261" i="2" s="1"/>
  <c r="EN1261" i="2"/>
  <c r="EO1261" i="2" s="1"/>
  <c r="EF1261" i="2"/>
  <c r="EG1261" i="2" s="1"/>
  <c r="DX1261" i="2"/>
  <c r="DY1261" i="2" s="1"/>
  <c r="EP1261" i="2"/>
  <c r="EQ1261" i="2" s="1"/>
  <c r="EH1253" i="2"/>
  <c r="EI1253" i="2" s="1"/>
  <c r="DZ1253" i="2"/>
  <c r="EA1253" i="2" s="1"/>
  <c r="ER1253" i="2"/>
  <c r="ES1253" i="2" s="1"/>
  <c r="EJ1253" i="2"/>
  <c r="EK1253" i="2" s="1"/>
  <c r="EB1253" i="2"/>
  <c r="EC1253" i="2" s="1"/>
  <c r="EL1253" i="2"/>
  <c r="EM1253" i="2" s="1"/>
  <c r="ED1253" i="2"/>
  <c r="EE1253" i="2" s="1"/>
  <c r="EN1253" i="2"/>
  <c r="EO1253" i="2" s="1"/>
  <c r="EF1253" i="2"/>
  <c r="EG1253" i="2" s="1"/>
  <c r="DX1253" i="2"/>
  <c r="DY1253" i="2" s="1"/>
  <c r="EP1253" i="2"/>
  <c r="EQ1253" i="2" s="1"/>
  <c r="EP1245" i="2"/>
  <c r="EQ1245" i="2" s="1"/>
  <c r="DZ1245" i="2"/>
  <c r="EA1245" i="2" s="1"/>
  <c r="EH1245" i="2"/>
  <c r="EI1245" i="2" s="1"/>
  <c r="ER1245" i="2"/>
  <c r="ES1245" i="2" s="1"/>
  <c r="EB1245" i="2"/>
  <c r="EC1245" i="2" s="1"/>
  <c r="EJ1245" i="2"/>
  <c r="EK1245" i="2" s="1"/>
  <c r="ED1245" i="2"/>
  <c r="EE1245" i="2" s="1"/>
  <c r="EL1245" i="2"/>
  <c r="EM1245" i="2" s="1"/>
  <c r="EN1245" i="2"/>
  <c r="EO1245" i="2" s="1"/>
  <c r="DX1245" i="2"/>
  <c r="DY1245" i="2" s="1"/>
  <c r="EF1245" i="2"/>
  <c r="EG1245" i="2" s="1"/>
  <c r="EF1237" i="2"/>
  <c r="EG1237" i="2" s="1"/>
  <c r="DX1237" i="2"/>
  <c r="DY1237" i="2" s="1"/>
  <c r="EP1237" i="2"/>
  <c r="EQ1237" i="2" s="1"/>
  <c r="EH1237" i="2"/>
  <c r="EI1237" i="2" s="1"/>
  <c r="DZ1237" i="2"/>
  <c r="EA1237" i="2" s="1"/>
  <c r="ER1237" i="2"/>
  <c r="ES1237" i="2" s="1"/>
  <c r="EJ1237" i="2"/>
  <c r="EK1237" i="2" s="1"/>
  <c r="EB1237" i="2"/>
  <c r="EC1237" i="2" s="1"/>
  <c r="EL1237" i="2"/>
  <c r="EM1237" i="2" s="1"/>
  <c r="ED1237" i="2"/>
  <c r="EE1237" i="2" s="1"/>
  <c r="EN1237" i="2"/>
  <c r="EO1237" i="2" s="1"/>
  <c r="ED1229" i="2"/>
  <c r="EE1229" i="2" s="1"/>
  <c r="EL1229" i="2"/>
  <c r="EM1229" i="2" s="1"/>
  <c r="EB1229" i="2"/>
  <c r="EC1229" i="2" s="1"/>
  <c r="EJ1229" i="2"/>
  <c r="EK1229" i="2" s="1"/>
  <c r="EH1229" i="2"/>
  <c r="EI1229" i="2" s="1"/>
  <c r="DX1229" i="2"/>
  <c r="DY1229" i="2" s="1"/>
  <c r="EN1229" i="2"/>
  <c r="EO1229" i="2" s="1"/>
  <c r="DZ1229" i="2"/>
  <c r="EA1229" i="2" s="1"/>
  <c r="EP1229" i="2"/>
  <c r="EQ1229" i="2" s="1"/>
  <c r="ER1229" i="2"/>
  <c r="ES1229" i="2" s="1"/>
  <c r="EF1229" i="2"/>
  <c r="EG1229" i="2" s="1"/>
  <c r="EL1221" i="2"/>
  <c r="EM1221" i="2" s="1"/>
  <c r="ED1221" i="2"/>
  <c r="EE1221" i="2" s="1"/>
  <c r="EN1221" i="2"/>
  <c r="EO1221" i="2" s="1"/>
  <c r="EF1221" i="2"/>
  <c r="EG1221" i="2" s="1"/>
  <c r="DX1221" i="2"/>
  <c r="DY1221" i="2" s="1"/>
  <c r="EP1221" i="2"/>
  <c r="EQ1221" i="2" s="1"/>
  <c r="DZ1221" i="2"/>
  <c r="EA1221" i="2" s="1"/>
  <c r="ER1221" i="2"/>
  <c r="ES1221" i="2" s="1"/>
  <c r="EJ1221" i="2"/>
  <c r="EK1221" i="2" s="1"/>
  <c r="EH1221" i="2"/>
  <c r="EI1221" i="2" s="1"/>
  <c r="EB1221" i="2"/>
  <c r="EC1221" i="2" s="1"/>
  <c r="EB1213" i="2"/>
  <c r="EC1213" i="2" s="1"/>
  <c r="EJ1213" i="2"/>
  <c r="EK1213" i="2" s="1"/>
  <c r="ED1213" i="2"/>
  <c r="EE1213" i="2" s="1"/>
  <c r="EL1213" i="2"/>
  <c r="EM1213" i="2" s="1"/>
  <c r="EN1213" i="2"/>
  <c r="EO1213" i="2" s="1"/>
  <c r="EP1213" i="2"/>
  <c r="EQ1213" i="2" s="1"/>
  <c r="DZ1213" i="2"/>
  <c r="EA1213" i="2" s="1"/>
  <c r="EH1213" i="2"/>
  <c r="EI1213" i="2" s="1"/>
  <c r="EF1213" i="2"/>
  <c r="EG1213" i="2" s="1"/>
  <c r="ER1213" i="2"/>
  <c r="ES1213" i="2" s="1"/>
  <c r="DX1213" i="2"/>
  <c r="DY1213" i="2" s="1"/>
  <c r="EB1205" i="2"/>
  <c r="EC1205" i="2" s="1"/>
  <c r="EL1205" i="2"/>
  <c r="EM1205" i="2" s="1"/>
  <c r="ED1205" i="2"/>
  <c r="EE1205" i="2" s="1"/>
  <c r="EN1205" i="2"/>
  <c r="EO1205" i="2" s="1"/>
  <c r="EF1205" i="2"/>
  <c r="EG1205" i="2" s="1"/>
  <c r="EH1205" i="2"/>
  <c r="EI1205" i="2" s="1"/>
  <c r="DZ1205" i="2"/>
  <c r="EA1205" i="2" s="1"/>
  <c r="ER1205" i="2"/>
  <c r="ES1205" i="2" s="1"/>
  <c r="EJ1205" i="2"/>
  <c r="EK1205" i="2" s="1"/>
  <c r="EP1205" i="2"/>
  <c r="EQ1205" i="2" s="1"/>
  <c r="DX1205" i="2"/>
  <c r="DY1205" i="2" s="1"/>
  <c r="EJ1197" i="2"/>
  <c r="EK1197" i="2" s="1"/>
  <c r="EB1197" i="2"/>
  <c r="EC1197" i="2" s="1"/>
  <c r="EL1197" i="2"/>
  <c r="EM1197" i="2" s="1"/>
  <c r="ED1197" i="2"/>
  <c r="EE1197" i="2" s="1"/>
  <c r="EN1197" i="2"/>
  <c r="EO1197" i="2" s="1"/>
  <c r="DX1197" i="2"/>
  <c r="DY1197" i="2" s="1"/>
  <c r="EP1197" i="2"/>
  <c r="EQ1197" i="2" s="1"/>
  <c r="EH1197" i="2"/>
  <c r="EI1197" i="2" s="1"/>
  <c r="EF1197" i="2"/>
  <c r="EG1197" i="2" s="1"/>
  <c r="ER1197" i="2"/>
  <c r="ES1197" i="2" s="1"/>
  <c r="DZ1197" i="2"/>
  <c r="EA1197" i="2" s="1"/>
  <c r="DZ1189" i="2"/>
  <c r="EA1189" i="2" s="1"/>
  <c r="EH1189" i="2"/>
  <c r="EI1189" i="2" s="1"/>
  <c r="ER1189" i="2"/>
  <c r="ES1189" i="2" s="1"/>
  <c r="EB1189" i="2"/>
  <c r="EC1189" i="2" s="1"/>
  <c r="EJ1189" i="2"/>
  <c r="EK1189" i="2" s="1"/>
  <c r="EN1189" i="2"/>
  <c r="EO1189" i="2" s="1"/>
  <c r="DX1189" i="2"/>
  <c r="DY1189" i="2" s="1"/>
  <c r="EF1189" i="2"/>
  <c r="EG1189" i="2" s="1"/>
  <c r="ED1189" i="2"/>
  <c r="EE1189" i="2" s="1"/>
  <c r="EL1189" i="2"/>
  <c r="EM1189" i="2" s="1"/>
  <c r="EP1189" i="2"/>
  <c r="EQ1189" i="2" s="1"/>
  <c r="DZ1181" i="2"/>
  <c r="EA1181" i="2" s="1"/>
  <c r="EH1181" i="2"/>
  <c r="EI1181" i="2" s="1"/>
  <c r="ER1181" i="2"/>
  <c r="ES1181" i="2" s="1"/>
  <c r="EB1181" i="2"/>
  <c r="EC1181" i="2" s="1"/>
  <c r="EJ1181" i="2"/>
  <c r="EK1181" i="2" s="1"/>
  <c r="EN1181" i="2"/>
  <c r="EO1181" i="2" s="1"/>
  <c r="DX1181" i="2"/>
  <c r="DY1181" i="2" s="1"/>
  <c r="EF1181" i="2"/>
  <c r="EG1181" i="2" s="1"/>
  <c r="ED1181" i="2"/>
  <c r="EE1181" i="2" s="1"/>
  <c r="EL1181" i="2"/>
  <c r="EM1181" i="2" s="1"/>
  <c r="EP1181" i="2"/>
  <c r="EQ1181" i="2" s="1"/>
  <c r="DX1173" i="2"/>
  <c r="DY1173" i="2" s="1"/>
  <c r="EP1173" i="2"/>
  <c r="EQ1173" i="2" s="1"/>
  <c r="EH1173" i="2"/>
  <c r="EI1173" i="2" s="1"/>
  <c r="DZ1173" i="2"/>
  <c r="EA1173" i="2" s="1"/>
  <c r="ER1173" i="2"/>
  <c r="ES1173" i="2" s="1"/>
  <c r="EJ1173" i="2"/>
  <c r="EK1173" i="2" s="1"/>
  <c r="EL1173" i="2"/>
  <c r="EM1173" i="2" s="1"/>
  <c r="ED1173" i="2"/>
  <c r="EE1173" i="2" s="1"/>
  <c r="EN1173" i="2"/>
  <c r="EO1173" i="2" s="1"/>
  <c r="EB1173" i="2"/>
  <c r="EC1173" i="2" s="1"/>
  <c r="EF1173" i="2"/>
  <c r="EG1173" i="2" s="1"/>
  <c r="DX1165" i="2"/>
  <c r="DY1165" i="2" s="1"/>
  <c r="EF1165" i="2"/>
  <c r="EG1165" i="2" s="1"/>
  <c r="EP1165" i="2"/>
  <c r="EQ1165" i="2" s="1"/>
  <c r="DZ1165" i="2"/>
  <c r="EA1165" i="2" s="1"/>
  <c r="EH1165" i="2"/>
  <c r="EI1165" i="2" s="1"/>
  <c r="ER1165" i="2"/>
  <c r="ES1165" i="2" s="1"/>
  <c r="ED1165" i="2"/>
  <c r="EE1165" i="2" s="1"/>
  <c r="EL1165" i="2"/>
  <c r="EM1165" i="2" s="1"/>
  <c r="EB1165" i="2"/>
  <c r="EC1165" i="2" s="1"/>
  <c r="EJ1165" i="2"/>
  <c r="EK1165" i="2" s="1"/>
  <c r="EN1165" i="2"/>
  <c r="EO1165" i="2" s="1"/>
  <c r="ED1157" i="2"/>
  <c r="EE1157" i="2" s="1"/>
  <c r="EN1157" i="2"/>
  <c r="EO1157" i="2" s="1"/>
  <c r="EF1157" i="2"/>
  <c r="EG1157" i="2" s="1"/>
  <c r="DX1157" i="2"/>
  <c r="DY1157" i="2" s="1"/>
  <c r="EP1157" i="2"/>
  <c r="EQ1157" i="2" s="1"/>
  <c r="EH1157" i="2"/>
  <c r="EI1157" i="2" s="1"/>
  <c r="DZ1157" i="2"/>
  <c r="EA1157" i="2" s="1"/>
  <c r="ER1157" i="2"/>
  <c r="ES1157" i="2" s="1"/>
  <c r="EJ1157" i="2"/>
  <c r="EK1157" i="2" s="1"/>
  <c r="EB1157" i="2"/>
  <c r="EC1157" i="2" s="1"/>
  <c r="EL1157" i="2"/>
  <c r="EM1157" i="2" s="1"/>
  <c r="ED1149" i="2"/>
  <c r="EE1149" i="2" s="1"/>
  <c r="EL1149" i="2"/>
  <c r="EM1149" i="2" s="1"/>
  <c r="EN1149" i="2"/>
  <c r="EO1149" i="2" s="1"/>
  <c r="DX1149" i="2"/>
  <c r="DY1149" i="2" s="1"/>
  <c r="EF1149" i="2"/>
  <c r="EG1149" i="2" s="1"/>
  <c r="EP1149" i="2"/>
  <c r="EQ1149" i="2" s="1"/>
  <c r="DZ1149" i="2"/>
  <c r="EA1149" i="2" s="1"/>
  <c r="EH1149" i="2"/>
  <c r="EI1149" i="2" s="1"/>
  <c r="ER1149" i="2"/>
  <c r="ES1149" i="2" s="1"/>
  <c r="EB1149" i="2"/>
  <c r="EC1149" i="2" s="1"/>
  <c r="EJ1149" i="2"/>
  <c r="EK1149" i="2" s="1"/>
  <c r="EB1141" i="2"/>
  <c r="EC1141" i="2" s="1"/>
  <c r="EL1141" i="2"/>
  <c r="EM1141" i="2" s="1"/>
  <c r="ED1141" i="2"/>
  <c r="EE1141" i="2" s="1"/>
  <c r="EN1141" i="2"/>
  <c r="EO1141" i="2" s="1"/>
  <c r="EF1141" i="2"/>
  <c r="EG1141" i="2" s="1"/>
  <c r="DX1141" i="2"/>
  <c r="DY1141" i="2" s="1"/>
  <c r="EP1141" i="2"/>
  <c r="EQ1141" i="2" s="1"/>
  <c r="EH1141" i="2"/>
  <c r="EI1141" i="2" s="1"/>
  <c r="DZ1141" i="2"/>
  <c r="EA1141" i="2" s="1"/>
  <c r="ER1141" i="2"/>
  <c r="ES1141" i="2" s="1"/>
  <c r="EJ1141" i="2"/>
  <c r="EK1141" i="2" s="1"/>
  <c r="DZ1133" i="2"/>
  <c r="EA1133" i="2" s="1"/>
  <c r="ER1133" i="2"/>
  <c r="ES1133" i="2" s="1"/>
  <c r="EJ1133" i="2"/>
  <c r="EK1133" i="2" s="1"/>
  <c r="EB1133" i="2"/>
  <c r="EC1133" i="2" s="1"/>
  <c r="EL1133" i="2"/>
  <c r="EM1133" i="2" s="1"/>
  <c r="ED1133" i="2"/>
  <c r="EE1133" i="2" s="1"/>
  <c r="EN1133" i="2"/>
  <c r="EO1133" i="2" s="1"/>
  <c r="EF1133" i="2"/>
  <c r="EG1133" i="2" s="1"/>
  <c r="DX1133" i="2"/>
  <c r="DY1133" i="2" s="1"/>
  <c r="EP1133" i="2"/>
  <c r="EQ1133" i="2" s="1"/>
  <c r="EH1133" i="2"/>
  <c r="EI1133" i="2" s="1"/>
  <c r="EH1125" i="2"/>
  <c r="EI1125" i="2" s="1"/>
  <c r="DZ1125" i="2"/>
  <c r="EA1125" i="2" s="1"/>
  <c r="ER1125" i="2"/>
  <c r="ES1125" i="2" s="1"/>
  <c r="EJ1125" i="2"/>
  <c r="EK1125" i="2" s="1"/>
  <c r="EB1125" i="2"/>
  <c r="EC1125" i="2" s="1"/>
  <c r="EL1125" i="2"/>
  <c r="EM1125" i="2" s="1"/>
  <c r="ED1125" i="2"/>
  <c r="EE1125" i="2" s="1"/>
  <c r="EN1125" i="2"/>
  <c r="EO1125" i="2" s="1"/>
  <c r="EF1125" i="2"/>
  <c r="EG1125" i="2" s="1"/>
  <c r="DX1125" i="2"/>
  <c r="DY1125" i="2" s="1"/>
  <c r="EP1125" i="2"/>
  <c r="EQ1125" i="2" s="1"/>
  <c r="DZ1117" i="2"/>
  <c r="EA1117" i="2" s="1"/>
  <c r="EH1117" i="2"/>
  <c r="EI1117" i="2" s="1"/>
  <c r="ER1117" i="2"/>
  <c r="ES1117" i="2" s="1"/>
  <c r="EB1117" i="2"/>
  <c r="EC1117" i="2" s="1"/>
  <c r="EJ1117" i="2"/>
  <c r="EK1117" i="2" s="1"/>
  <c r="ED1117" i="2"/>
  <c r="EE1117" i="2" s="1"/>
  <c r="EL1117" i="2"/>
  <c r="EM1117" i="2" s="1"/>
  <c r="EN1117" i="2"/>
  <c r="EO1117" i="2" s="1"/>
  <c r="DX1117" i="2"/>
  <c r="DY1117" i="2" s="1"/>
  <c r="EF1117" i="2"/>
  <c r="EG1117" i="2" s="1"/>
  <c r="EP1117" i="2"/>
  <c r="EQ1117" i="2" s="1"/>
  <c r="DZ1109" i="2"/>
  <c r="EA1109" i="2" s="1"/>
  <c r="ER1109" i="2"/>
  <c r="ES1109" i="2" s="1"/>
  <c r="EJ1109" i="2"/>
  <c r="EK1109" i="2" s="1"/>
  <c r="EB1109" i="2"/>
  <c r="EC1109" i="2" s="1"/>
  <c r="EL1109" i="2"/>
  <c r="EM1109" i="2" s="1"/>
  <c r="ED1109" i="2"/>
  <c r="EE1109" i="2" s="1"/>
  <c r="EN1109" i="2"/>
  <c r="EO1109" i="2" s="1"/>
  <c r="EF1109" i="2"/>
  <c r="EG1109" i="2" s="1"/>
  <c r="DX1109" i="2"/>
  <c r="DY1109" i="2" s="1"/>
  <c r="EP1109" i="2"/>
  <c r="EQ1109" i="2" s="1"/>
  <c r="EH1109" i="2"/>
  <c r="EI1109" i="2" s="1"/>
  <c r="DX1101" i="2"/>
  <c r="DY1101" i="2" s="1"/>
  <c r="EF1101" i="2"/>
  <c r="EG1101" i="2" s="1"/>
  <c r="DZ1101" i="2"/>
  <c r="EA1101" i="2" s="1"/>
  <c r="EH1101" i="2"/>
  <c r="EI1101" i="2" s="1"/>
  <c r="EB1101" i="2"/>
  <c r="EC1101" i="2" s="1"/>
  <c r="EJ1101" i="2"/>
  <c r="EK1101" i="2" s="1"/>
  <c r="ED1101" i="2"/>
  <c r="EE1101" i="2" s="1"/>
  <c r="EL1101" i="2"/>
  <c r="EM1101" i="2" s="1"/>
  <c r="EN1101" i="2"/>
  <c r="EO1101" i="2" s="1"/>
  <c r="EP1101" i="2"/>
  <c r="EQ1101" i="2" s="1"/>
  <c r="ER1101" i="2"/>
  <c r="ES1101" i="2" s="1"/>
  <c r="DZ1093" i="2"/>
  <c r="EA1093" i="2" s="1"/>
  <c r="EH1093" i="2"/>
  <c r="EI1093" i="2" s="1"/>
  <c r="EB1093" i="2"/>
  <c r="EC1093" i="2" s="1"/>
  <c r="EJ1093" i="2"/>
  <c r="EK1093" i="2" s="1"/>
  <c r="ED1093" i="2"/>
  <c r="EE1093" i="2" s="1"/>
  <c r="EL1093" i="2"/>
  <c r="EM1093" i="2" s="1"/>
  <c r="DX1093" i="2"/>
  <c r="DY1093" i="2" s="1"/>
  <c r="EF1093" i="2"/>
  <c r="EG1093" i="2" s="1"/>
  <c r="EN1093" i="2"/>
  <c r="EO1093" i="2" s="1"/>
  <c r="EP1093" i="2"/>
  <c r="EQ1093" i="2" s="1"/>
  <c r="ER1093" i="2"/>
  <c r="ES1093" i="2" s="1"/>
  <c r="EL1085" i="2"/>
  <c r="EM1085" i="2" s="1"/>
  <c r="EF1085" i="2"/>
  <c r="EG1085" i="2" s="1"/>
  <c r="EH1085" i="2"/>
  <c r="EI1085" i="2" s="1"/>
  <c r="EJ1085" i="2"/>
  <c r="EK1085" i="2" s="1"/>
  <c r="EN1085" i="2"/>
  <c r="EO1085" i="2" s="1"/>
  <c r="DX1085" i="2"/>
  <c r="DY1085" i="2" s="1"/>
  <c r="EP1085" i="2"/>
  <c r="EQ1085" i="2" s="1"/>
  <c r="DZ1085" i="2"/>
  <c r="EA1085" i="2" s="1"/>
  <c r="ER1085" i="2"/>
  <c r="ES1085" i="2" s="1"/>
  <c r="EB1085" i="2"/>
  <c r="EC1085" i="2" s="1"/>
  <c r="ED1085" i="2"/>
  <c r="EE1085" i="2" s="1"/>
  <c r="ED1616" i="2"/>
  <c r="EE1616" i="2" s="1"/>
  <c r="EP1616" i="2"/>
  <c r="EQ1616" i="2" s="1"/>
  <c r="EF1616" i="2"/>
  <c r="EG1616" i="2" s="1"/>
  <c r="DX1616" i="2"/>
  <c r="DY1616" i="2" s="1"/>
  <c r="EH1616" i="2"/>
  <c r="EI1616" i="2" s="1"/>
  <c r="ER1616" i="2"/>
  <c r="ES1616" i="2" s="1"/>
  <c r="DZ1616" i="2"/>
  <c r="EA1616" i="2" s="1"/>
  <c r="EB1616" i="2"/>
  <c r="EC1616" i="2" s="1"/>
  <c r="EJ1616" i="2"/>
  <c r="EK1616" i="2" s="1"/>
  <c r="EL1616" i="2"/>
  <c r="EM1616" i="2" s="1"/>
  <c r="EN1616" i="2"/>
  <c r="EO1616" i="2" s="1"/>
  <c r="ED1608" i="2"/>
  <c r="EE1608" i="2" s="1"/>
  <c r="EP1608" i="2"/>
  <c r="EQ1608" i="2" s="1"/>
  <c r="EF1608" i="2"/>
  <c r="EG1608" i="2" s="1"/>
  <c r="EH1608" i="2"/>
  <c r="EI1608" i="2" s="1"/>
  <c r="ER1608" i="2"/>
  <c r="ES1608" i="2" s="1"/>
  <c r="DX1608" i="2"/>
  <c r="DY1608" i="2" s="1"/>
  <c r="EJ1608" i="2"/>
  <c r="EK1608" i="2" s="1"/>
  <c r="EN1608" i="2"/>
  <c r="EO1608" i="2" s="1"/>
  <c r="EL1608" i="2"/>
  <c r="EM1608" i="2" s="1"/>
  <c r="DZ1608" i="2"/>
  <c r="EA1608" i="2" s="1"/>
  <c r="EB1608" i="2"/>
  <c r="EC1608" i="2" s="1"/>
  <c r="EN1600" i="2"/>
  <c r="EO1600" i="2" s="1"/>
  <c r="ED1600" i="2"/>
  <c r="EE1600" i="2" s="1"/>
  <c r="EP1600" i="2"/>
  <c r="EQ1600" i="2" s="1"/>
  <c r="EF1600" i="2"/>
  <c r="EG1600" i="2" s="1"/>
  <c r="DX1600" i="2"/>
  <c r="DY1600" i="2" s="1"/>
  <c r="EH1600" i="2"/>
  <c r="EI1600" i="2" s="1"/>
  <c r="ER1600" i="2"/>
  <c r="ES1600" i="2" s="1"/>
  <c r="EJ1600" i="2"/>
  <c r="EK1600" i="2" s="1"/>
  <c r="EL1600" i="2"/>
  <c r="EM1600" i="2" s="1"/>
  <c r="DZ1600" i="2"/>
  <c r="EA1600" i="2" s="1"/>
  <c r="EB1600" i="2"/>
  <c r="EC1600" i="2" s="1"/>
  <c r="EN1592" i="2"/>
  <c r="EO1592" i="2" s="1"/>
  <c r="ED1592" i="2"/>
  <c r="EE1592" i="2" s="1"/>
  <c r="EF1592" i="2"/>
  <c r="EG1592" i="2" s="1"/>
  <c r="EP1592" i="2"/>
  <c r="EQ1592" i="2" s="1"/>
  <c r="DX1592" i="2"/>
  <c r="DY1592" i="2" s="1"/>
  <c r="EH1592" i="2"/>
  <c r="EI1592" i="2" s="1"/>
  <c r="EJ1592" i="2"/>
  <c r="EK1592" i="2" s="1"/>
  <c r="ER1592" i="2"/>
  <c r="ES1592" i="2" s="1"/>
  <c r="EL1592" i="2"/>
  <c r="EM1592" i="2" s="1"/>
  <c r="EB1592" i="2"/>
  <c r="EC1592" i="2" s="1"/>
  <c r="DZ1592" i="2"/>
  <c r="EA1592" i="2" s="1"/>
  <c r="EF1583" i="2"/>
  <c r="EG1583" i="2" s="1"/>
  <c r="ER1583" i="2"/>
  <c r="ES1583" i="2" s="1"/>
  <c r="DX1583" i="2"/>
  <c r="DY1583" i="2" s="1"/>
  <c r="EH1583" i="2"/>
  <c r="EI1583" i="2" s="1"/>
  <c r="DZ1583" i="2"/>
  <c r="EA1583" i="2" s="1"/>
  <c r="EJ1583" i="2"/>
  <c r="EK1583" i="2" s="1"/>
  <c r="EN1583" i="2"/>
  <c r="EO1583" i="2" s="1"/>
  <c r="EB1583" i="2"/>
  <c r="EC1583" i="2" s="1"/>
  <c r="ED1583" i="2"/>
  <c r="EE1583" i="2" s="1"/>
  <c r="EL1583" i="2"/>
  <c r="EM1583" i="2" s="1"/>
  <c r="EP1583" i="2"/>
  <c r="EQ1583" i="2" s="1"/>
  <c r="EP1575" i="2"/>
  <c r="EQ1575" i="2" s="1"/>
  <c r="EF1575" i="2"/>
  <c r="EG1575" i="2" s="1"/>
  <c r="ER1575" i="2"/>
  <c r="ES1575" i="2" s="1"/>
  <c r="DX1575" i="2"/>
  <c r="DY1575" i="2" s="1"/>
  <c r="DZ1575" i="2"/>
  <c r="EA1575" i="2" s="1"/>
  <c r="EH1575" i="2"/>
  <c r="EI1575" i="2" s="1"/>
  <c r="EL1575" i="2"/>
  <c r="EM1575" i="2" s="1"/>
  <c r="ED1575" i="2"/>
  <c r="EE1575" i="2" s="1"/>
  <c r="EJ1575" i="2"/>
  <c r="EK1575" i="2" s="1"/>
  <c r="EN1575" i="2"/>
  <c r="EO1575" i="2" s="1"/>
  <c r="EB1575" i="2"/>
  <c r="EC1575" i="2" s="1"/>
  <c r="DX1567" i="2"/>
  <c r="DY1567" i="2" s="1"/>
  <c r="DZ1567" i="2"/>
  <c r="EA1567" i="2" s="1"/>
  <c r="EH1567" i="2"/>
  <c r="EI1567" i="2" s="1"/>
  <c r="EJ1567" i="2"/>
  <c r="EK1567" i="2" s="1"/>
  <c r="EB1567" i="2"/>
  <c r="EC1567" i="2" s="1"/>
  <c r="EL1567" i="2"/>
  <c r="EM1567" i="2" s="1"/>
  <c r="EN1567" i="2"/>
  <c r="EO1567" i="2" s="1"/>
  <c r="ED1567" i="2"/>
  <c r="EE1567" i="2" s="1"/>
  <c r="EP1567" i="2"/>
  <c r="EQ1567" i="2" s="1"/>
  <c r="ER1567" i="2"/>
  <c r="ES1567" i="2" s="1"/>
  <c r="EF1567" i="2"/>
  <c r="EG1567" i="2" s="1"/>
  <c r="DX1559" i="2"/>
  <c r="DY1559" i="2" s="1"/>
  <c r="EH1559" i="2"/>
  <c r="EI1559" i="2" s="1"/>
  <c r="DZ1559" i="2"/>
  <c r="EA1559" i="2" s="1"/>
  <c r="EJ1559" i="2"/>
  <c r="EK1559" i="2" s="1"/>
  <c r="EB1559" i="2"/>
  <c r="EC1559" i="2" s="1"/>
  <c r="EL1559" i="2"/>
  <c r="EM1559" i="2" s="1"/>
  <c r="ED1559" i="2"/>
  <c r="EE1559" i="2" s="1"/>
  <c r="EN1559" i="2"/>
  <c r="EO1559" i="2" s="1"/>
  <c r="EP1559" i="2"/>
  <c r="EQ1559" i="2" s="1"/>
  <c r="EF1559" i="2"/>
  <c r="EG1559" i="2" s="1"/>
  <c r="ER1559" i="2"/>
  <c r="ES1559" i="2" s="1"/>
  <c r="EB1551" i="2"/>
  <c r="EC1551" i="2" s="1"/>
  <c r="EJ1551" i="2"/>
  <c r="EK1551" i="2" s="1"/>
  <c r="EL1551" i="2"/>
  <c r="EM1551" i="2" s="1"/>
  <c r="ED1551" i="2"/>
  <c r="EE1551" i="2" s="1"/>
  <c r="EN1551" i="2"/>
  <c r="EO1551" i="2" s="1"/>
  <c r="EP1551" i="2"/>
  <c r="EQ1551" i="2" s="1"/>
  <c r="EF1551" i="2"/>
  <c r="EG1551" i="2" s="1"/>
  <c r="DX1551" i="2"/>
  <c r="DY1551" i="2" s="1"/>
  <c r="ER1551" i="2"/>
  <c r="ES1551" i="2" s="1"/>
  <c r="DZ1551" i="2"/>
  <c r="EA1551" i="2" s="1"/>
  <c r="EH1551" i="2"/>
  <c r="EI1551" i="2" s="1"/>
  <c r="EN1543" i="2"/>
  <c r="EO1543" i="2" s="1"/>
  <c r="ED1543" i="2"/>
  <c r="EE1543" i="2" s="1"/>
  <c r="EP1543" i="2"/>
  <c r="EQ1543" i="2" s="1"/>
  <c r="EF1543" i="2"/>
  <c r="EG1543" i="2" s="1"/>
  <c r="ER1543" i="2"/>
  <c r="ES1543" i="2" s="1"/>
  <c r="DX1543" i="2"/>
  <c r="DY1543" i="2" s="1"/>
  <c r="EH1543" i="2"/>
  <c r="EI1543" i="2" s="1"/>
  <c r="DZ1543" i="2"/>
  <c r="EA1543" i="2" s="1"/>
  <c r="EJ1543" i="2"/>
  <c r="EK1543" i="2" s="1"/>
  <c r="EB1543" i="2"/>
  <c r="EC1543" i="2" s="1"/>
  <c r="EL1543" i="2"/>
  <c r="EM1543" i="2" s="1"/>
  <c r="EL1535" i="2"/>
  <c r="EM1535" i="2" s="1"/>
  <c r="EB1535" i="2"/>
  <c r="EC1535" i="2" s="1"/>
  <c r="ED1535" i="2"/>
  <c r="EE1535" i="2" s="1"/>
  <c r="EN1535" i="2"/>
  <c r="EO1535" i="2" s="1"/>
  <c r="EP1535" i="2"/>
  <c r="EQ1535" i="2" s="1"/>
  <c r="EF1535" i="2"/>
  <c r="EG1535" i="2" s="1"/>
  <c r="ER1535" i="2"/>
  <c r="ES1535" i="2" s="1"/>
  <c r="EH1535" i="2"/>
  <c r="EI1535" i="2" s="1"/>
  <c r="DX1535" i="2"/>
  <c r="DY1535" i="2" s="1"/>
  <c r="DZ1535" i="2"/>
  <c r="EA1535" i="2" s="1"/>
  <c r="EJ1535" i="2"/>
  <c r="EK1535" i="2" s="1"/>
  <c r="EF1527" i="2"/>
  <c r="EG1527" i="2" s="1"/>
  <c r="EH1527" i="2"/>
  <c r="EI1527" i="2" s="1"/>
  <c r="EB1527" i="2"/>
  <c r="EC1527" i="2" s="1"/>
  <c r="EL1527" i="2"/>
  <c r="EM1527" i="2" s="1"/>
  <c r="ED1527" i="2"/>
  <c r="EE1527" i="2" s="1"/>
  <c r="EN1527" i="2"/>
  <c r="EO1527" i="2" s="1"/>
  <c r="EP1527" i="2"/>
  <c r="EQ1527" i="2" s="1"/>
  <c r="ER1527" i="2"/>
  <c r="ES1527" i="2" s="1"/>
  <c r="DX1527" i="2"/>
  <c r="DY1527" i="2" s="1"/>
  <c r="DZ1527" i="2"/>
  <c r="EA1527" i="2" s="1"/>
  <c r="EJ1527" i="2"/>
  <c r="EK1527" i="2" s="1"/>
  <c r="DZ1519" i="2"/>
  <c r="EA1519" i="2" s="1"/>
  <c r="EJ1519" i="2"/>
  <c r="EK1519" i="2" s="1"/>
  <c r="EB1519" i="2"/>
  <c r="EC1519" i="2" s="1"/>
  <c r="EF1519" i="2"/>
  <c r="EG1519" i="2" s="1"/>
  <c r="ER1519" i="2"/>
  <c r="ES1519" i="2" s="1"/>
  <c r="EH1519" i="2"/>
  <c r="EI1519" i="2" s="1"/>
  <c r="EL1519" i="2"/>
  <c r="EM1519" i="2" s="1"/>
  <c r="EN1519" i="2"/>
  <c r="EO1519" i="2" s="1"/>
  <c r="EP1519" i="2"/>
  <c r="EQ1519" i="2" s="1"/>
  <c r="DX1519" i="2"/>
  <c r="DY1519" i="2" s="1"/>
  <c r="ED1519" i="2"/>
  <c r="EE1519" i="2" s="1"/>
  <c r="ED1511" i="2"/>
  <c r="EE1511" i="2" s="1"/>
  <c r="EF1511" i="2"/>
  <c r="EG1511" i="2" s="1"/>
  <c r="EP1511" i="2"/>
  <c r="EQ1511" i="2" s="1"/>
  <c r="DZ1511" i="2"/>
  <c r="EA1511" i="2" s="1"/>
  <c r="EJ1511" i="2"/>
  <c r="EK1511" i="2" s="1"/>
  <c r="EL1511" i="2"/>
  <c r="EM1511" i="2" s="1"/>
  <c r="EN1511" i="2"/>
  <c r="EO1511" i="2" s="1"/>
  <c r="DX1511" i="2"/>
  <c r="DY1511" i="2" s="1"/>
  <c r="ER1511" i="2"/>
  <c r="ES1511" i="2" s="1"/>
  <c r="EB1511" i="2"/>
  <c r="EC1511" i="2" s="1"/>
  <c r="EH1511" i="2"/>
  <c r="EI1511" i="2" s="1"/>
  <c r="EB1503" i="2"/>
  <c r="EC1503" i="2" s="1"/>
  <c r="ED1503" i="2"/>
  <c r="EE1503" i="2" s="1"/>
  <c r="EH1503" i="2"/>
  <c r="EI1503" i="2" s="1"/>
  <c r="EP1503" i="2"/>
  <c r="EQ1503" i="2" s="1"/>
  <c r="DZ1503" i="2"/>
  <c r="EA1503" i="2" s="1"/>
  <c r="ER1503" i="2"/>
  <c r="ES1503" i="2" s="1"/>
  <c r="EF1503" i="2"/>
  <c r="EG1503" i="2" s="1"/>
  <c r="EJ1503" i="2"/>
  <c r="EK1503" i="2" s="1"/>
  <c r="EL1503" i="2"/>
  <c r="EM1503" i="2" s="1"/>
  <c r="EN1503" i="2"/>
  <c r="EO1503" i="2" s="1"/>
  <c r="DX1503" i="2"/>
  <c r="DY1503" i="2" s="1"/>
  <c r="EF1495" i="2"/>
  <c r="EG1495" i="2" s="1"/>
  <c r="EP1495" i="2"/>
  <c r="EQ1495" i="2" s="1"/>
  <c r="DX1495" i="2"/>
  <c r="DY1495" i="2" s="1"/>
  <c r="ER1495" i="2"/>
  <c r="ES1495" i="2" s="1"/>
  <c r="EB1495" i="2"/>
  <c r="EC1495" i="2" s="1"/>
  <c r="EL1495" i="2"/>
  <c r="EM1495" i="2" s="1"/>
  <c r="ED1495" i="2"/>
  <c r="EE1495" i="2" s="1"/>
  <c r="EH1495" i="2"/>
  <c r="EI1495" i="2" s="1"/>
  <c r="EJ1495" i="2"/>
  <c r="EK1495" i="2" s="1"/>
  <c r="EN1495" i="2"/>
  <c r="EO1495" i="2" s="1"/>
  <c r="DZ1495" i="2"/>
  <c r="EA1495" i="2" s="1"/>
  <c r="DX1487" i="2"/>
  <c r="DY1487" i="2" s="1"/>
  <c r="EH1487" i="2"/>
  <c r="EI1487" i="2" s="1"/>
  <c r="EJ1487" i="2"/>
  <c r="EK1487" i="2" s="1"/>
  <c r="ED1487" i="2"/>
  <c r="EE1487" i="2" s="1"/>
  <c r="EN1487" i="2"/>
  <c r="EO1487" i="2" s="1"/>
  <c r="EF1487" i="2"/>
  <c r="EG1487" i="2" s="1"/>
  <c r="EL1487" i="2"/>
  <c r="EM1487" i="2" s="1"/>
  <c r="EP1487" i="2"/>
  <c r="EQ1487" i="2" s="1"/>
  <c r="DZ1487" i="2"/>
  <c r="EA1487" i="2" s="1"/>
  <c r="ER1487" i="2"/>
  <c r="ES1487" i="2" s="1"/>
  <c r="EB1487" i="2"/>
  <c r="EC1487" i="2" s="1"/>
  <c r="DX1479" i="2"/>
  <c r="DY1479" i="2" s="1"/>
  <c r="ER1479" i="2"/>
  <c r="ES1479" i="2" s="1"/>
  <c r="EN1479" i="2"/>
  <c r="EO1479" i="2" s="1"/>
  <c r="EF1479" i="2"/>
  <c r="EG1479" i="2" s="1"/>
  <c r="EP1479" i="2"/>
  <c r="EQ1479" i="2" s="1"/>
  <c r="EH1479" i="2"/>
  <c r="EI1479" i="2" s="1"/>
  <c r="EJ1479" i="2"/>
  <c r="EK1479" i="2" s="1"/>
  <c r="EL1479" i="2"/>
  <c r="EM1479" i="2" s="1"/>
  <c r="DZ1479" i="2"/>
  <c r="EA1479" i="2" s="1"/>
  <c r="EB1479" i="2"/>
  <c r="EC1479" i="2" s="1"/>
  <c r="ED1479" i="2"/>
  <c r="EE1479" i="2" s="1"/>
  <c r="EB1471" i="2"/>
  <c r="EC1471" i="2" s="1"/>
  <c r="ED1471" i="2"/>
  <c r="EE1471" i="2" s="1"/>
  <c r="EN1471" i="2"/>
  <c r="EO1471" i="2" s="1"/>
  <c r="DX1471" i="2"/>
  <c r="DY1471" i="2" s="1"/>
  <c r="EH1471" i="2"/>
  <c r="EI1471" i="2" s="1"/>
  <c r="DZ1471" i="2"/>
  <c r="EA1471" i="2" s="1"/>
  <c r="ER1471" i="2"/>
  <c r="ES1471" i="2" s="1"/>
  <c r="EF1471" i="2"/>
  <c r="EG1471" i="2" s="1"/>
  <c r="EJ1471" i="2"/>
  <c r="EK1471" i="2" s="1"/>
  <c r="EL1471" i="2"/>
  <c r="EM1471" i="2" s="1"/>
  <c r="EP1471" i="2"/>
  <c r="EQ1471" i="2" s="1"/>
  <c r="EN1463" i="2"/>
  <c r="EO1463" i="2" s="1"/>
  <c r="EH1463" i="2"/>
  <c r="EI1463" i="2" s="1"/>
  <c r="DX1463" i="2"/>
  <c r="DY1463" i="2" s="1"/>
  <c r="ER1463" i="2"/>
  <c r="ES1463" i="2" s="1"/>
  <c r="EB1463" i="2"/>
  <c r="EC1463" i="2" s="1"/>
  <c r="EL1463" i="2"/>
  <c r="EM1463" i="2" s="1"/>
  <c r="DZ1463" i="2"/>
  <c r="EA1463" i="2" s="1"/>
  <c r="ED1463" i="2"/>
  <c r="EE1463" i="2" s="1"/>
  <c r="EF1463" i="2"/>
  <c r="EG1463" i="2" s="1"/>
  <c r="EJ1463" i="2"/>
  <c r="EK1463" i="2" s="1"/>
  <c r="EP1463" i="2"/>
  <c r="EQ1463" i="2" s="1"/>
  <c r="EF1455" i="2"/>
  <c r="EG1455" i="2" s="1"/>
  <c r="EP1455" i="2"/>
  <c r="EQ1455" i="2" s="1"/>
  <c r="DX1455" i="2"/>
  <c r="DY1455" i="2" s="1"/>
  <c r="EH1455" i="2"/>
  <c r="EI1455" i="2" s="1"/>
  <c r="DZ1455" i="2"/>
  <c r="EA1455" i="2" s="1"/>
  <c r="ER1455" i="2"/>
  <c r="ES1455" i="2" s="1"/>
  <c r="EJ1455" i="2"/>
  <c r="EK1455" i="2" s="1"/>
  <c r="EL1455" i="2"/>
  <c r="EM1455" i="2" s="1"/>
  <c r="ED1455" i="2"/>
  <c r="EE1455" i="2" s="1"/>
  <c r="EB1455" i="2"/>
  <c r="EC1455" i="2" s="1"/>
  <c r="EN1455" i="2"/>
  <c r="EO1455" i="2" s="1"/>
  <c r="EB1447" i="2"/>
  <c r="EC1447" i="2" s="1"/>
  <c r="EL1447" i="2"/>
  <c r="EM1447" i="2" s="1"/>
  <c r="ED1447" i="2"/>
  <c r="EE1447" i="2" s="1"/>
  <c r="EN1447" i="2"/>
  <c r="EO1447" i="2" s="1"/>
  <c r="EH1447" i="2"/>
  <c r="EI1447" i="2" s="1"/>
  <c r="DX1447" i="2"/>
  <c r="DY1447" i="2" s="1"/>
  <c r="ER1447" i="2"/>
  <c r="ES1447" i="2" s="1"/>
  <c r="DZ1447" i="2"/>
  <c r="EA1447" i="2" s="1"/>
  <c r="EF1447" i="2"/>
  <c r="EG1447" i="2" s="1"/>
  <c r="EJ1447" i="2"/>
  <c r="EK1447" i="2" s="1"/>
  <c r="EP1447" i="2"/>
  <c r="EQ1447" i="2" s="1"/>
  <c r="ED1719" i="2"/>
  <c r="EE1719" i="2" s="1"/>
  <c r="EN1719" i="2"/>
  <c r="EO1719" i="2" s="1"/>
  <c r="EF1719" i="2"/>
  <c r="EG1719" i="2" s="1"/>
  <c r="EP1719" i="2"/>
  <c r="EQ1719" i="2" s="1"/>
  <c r="ER1719" i="2"/>
  <c r="ES1719" i="2" s="1"/>
  <c r="EH1719" i="2"/>
  <c r="EI1719" i="2" s="1"/>
  <c r="EJ1719" i="2"/>
  <c r="EK1719" i="2" s="1"/>
  <c r="DX1719" i="2"/>
  <c r="DY1719" i="2" s="1"/>
  <c r="DZ1719" i="2"/>
  <c r="EA1719" i="2" s="1"/>
  <c r="EB1719" i="2"/>
  <c r="EC1719" i="2" s="1"/>
  <c r="EL1719" i="2"/>
  <c r="EM1719" i="2" s="1"/>
  <c r="ED1711" i="2"/>
  <c r="EE1711" i="2" s="1"/>
  <c r="EP1711" i="2"/>
  <c r="EQ1711" i="2" s="1"/>
  <c r="EF1711" i="2"/>
  <c r="EG1711" i="2" s="1"/>
  <c r="ER1711" i="2"/>
  <c r="ES1711" i="2" s="1"/>
  <c r="EH1711" i="2"/>
  <c r="EI1711" i="2" s="1"/>
  <c r="EJ1711" i="2"/>
  <c r="EK1711" i="2" s="1"/>
  <c r="DX1711" i="2"/>
  <c r="DY1711" i="2" s="1"/>
  <c r="EL1711" i="2"/>
  <c r="EM1711" i="2" s="1"/>
  <c r="DZ1711" i="2"/>
  <c r="EA1711" i="2" s="1"/>
  <c r="EN1711" i="2"/>
  <c r="EO1711" i="2" s="1"/>
  <c r="EB1711" i="2"/>
  <c r="EC1711" i="2" s="1"/>
  <c r="DX1703" i="2"/>
  <c r="DY1703" i="2" s="1"/>
  <c r="DZ1703" i="2"/>
  <c r="EA1703" i="2" s="1"/>
  <c r="EL1703" i="2"/>
  <c r="EM1703" i="2" s="1"/>
  <c r="EB1703" i="2"/>
  <c r="EC1703" i="2" s="1"/>
  <c r="EN1703" i="2"/>
  <c r="EO1703" i="2" s="1"/>
  <c r="ED1703" i="2"/>
  <c r="EE1703" i="2" s="1"/>
  <c r="EF1703" i="2"/>
  <c r="EG1703" i="2" s="1"/>
  <c r="EP1703" i="2"/>
  <c r="EQ1703" i="2" s="1"/>
  <c r="ER1703" i="2"/>
  <c r="ES1703" i="2" s="1"/>
  <c r="EH1703" i="2"/>
  <c r="EI1703" i="2" s="1"/>
  <c r="EJ1703" i="2"/>
  <c r="EK1703" i="2" s="1"/>
  <c r="EB1695" i="2"/>
  <c r="EC1695" i="2" s="1"/>
  <c r="ER1695" i="2"/>
  <c r="ES1695" i="2" s="1"/>
  <c r="ED1695" i="2"/>
  <c r="EE1695" i="2" s="1"/>
  <c r="EF1695" i="2"/>
  <c r="EG1695" i="2" s="1"/>
  <c r="EH1695" i="2"/>
  <c r="EI1695" i="2" s="1"/>
  <c r="EJ1695" i="2"/>
  <c r="EK1695" i="2" s="1"/>
  <c r="DX1695" i="2"/>
  <c r="DY1695" i="2" s="1"/>
  <c r="EL1695" i="2"/>
  <c r="EM1695" i="2" s="1"/>
  <c r="EN1695" i="2"/>
  <c r="EO1695" i="2" s="1"/>
  <c r="DZ1695" i="2"/>
  <c r="EA1695" i="2" s="1"/>
  <c r="EP1695" i="2"/>
  <c r="EQ1695" i="2" s="1"/>
  <c r="EF1687" i="2"/>
  <c r="EG1687" i="2" s="1"/>
  <c r="EP1687" i="2"/>
  <c r="EQ1687" i="2" s="1"/>
  <c r="EJ1687" i="2"/>
  <c r="EK1687" i="2" s="1"/>
  <c r="DZ1687" i="2"/>
  <c r="EA1687" i="2" s="1"/>
  <c r="EB1687" i="2"/>
  <c r="EC1687" i="2" s="1"/>
  <c r="ER1687" i="2"/>
  <c r="ES1687" i="2" s="1"/>
  <c r="ED1687" i="2"/>
  <c r="EE1687" i="2" s="1"/>
  <c r="EH1687" i="2"/>
  <c r="EI1687" i="2" s="1"/>
  <c r="DX1687" i="2"/>
  <c r="DY1687" i="2" s="1"/>
  <c r="EL1687" i="2"/>
  <c r="EM1687" i="2" s="1"/>
  <c r="EN1687" i="2"/>
  <c r="EO1687" i="2" s="1"/>
  <c r="EF1795" i="2"/>
  <c r="EG1795" i="2" s="1"/>
  <c r="EP1795" i="2"/>
  <c r="EQ1795" i="2" s="1"/>
  <c r="ER1795" i="2"/>
  <c r="ES1795" i="2" s="1"/>
  <c r="EH1795" i="2"/>
  <c r="EI1795" i="2" s="1"/>
  <c r="DX1795" i="2"/>
  <c r="DY1795" i="2" s="1"/>
  <c r="DZ1795" i="2"/>
  <c r="EA1795" i="2" s="1"/>
  <c r="EJ1795" i="2"/>
  <c r="EK1795" i="2" s="1"/>
  <c r="EB1795" i="2"/>
  <c r="EC1795" i="2" s="1"/>
  <c r="EL1795" i="2"/>
  <c r="EM1795" i="2" s="1"/>
  <c r="ED1795" i="2"/>
  <c r="EE1795" i="2" s="1"/>
  <c r="EN1795" i="2"/>
  <c r="EO1795" i="2" s="1"/>
  <c r="EH1787" i="2"/>
  <c r="EI1787" i="2" s="1"/>
  <c r="ER1787" i="2"/>
  <c r="ES1787" i="2" s="1"/>
  <c r="EJ1787" i="2"/>
  <c r="EK1787" i="2" s="1"/>
  <c r="DX1787" i="2"/>
  <c r="DY1787" i="2" s="1"/>
  <c r="DZ1787" i="2"/>
  <c r="EA1787" i="2" s="1"/>
  <c r="EL1787" i="2"/>
  <c r="EM1787" i="2" s="1"/>
  <c r="EB1787" i="2"/>
  <c r="EC1787" i="2" s="1"/>
  <c r="EN1787" i="2"/>
  <c r="EO1787" i="2" s="1"/>
  <c r="ED1787" i="2"/>
  <c r="EE1787" i="2" s="1"/>
  <c r="EP1787" i="2"/>
  <c r="EQ1787" i="2" s="1"/>
  <c r="EF1787" i="2"/>
  <c r="EG1787" i="2" s="1"/>
  <c r="EH1779" i="2"/>
  <c r="EI1779" i="2" s="1"/>
  <c r="DX1779" i="2"/>
  <c r="DY1779" i="2" s="1"/>
  <c r="EJ1779" i="2"/>
  <c r="EK1779" i="2" s="1"/>
  <c r="DZ1779" i="2"/>
  <c r="EA1779" i="2" s="1"/>
  <c r="EL1779" i="2"/>
  <c r="EM1779" i="2" s="1"/>
  <c r="EB1779" i="2"/>
  <c r="EC1779" i="2" s="1"/>
  <c r="EN1779" i="2"/>
  <c r="EO1779" i="2" s="1"/>
  <c r="ED1779" i="2"/>
  <c r="EE1779" i="2" s="1"/>
  <c r="EP1779" i="2"/>
  <c r="EQ1779" i="2" s="1"/>
  <c r="EF1779" i="2"/>
  <c r="EG1779" i="2" s="1"/>
  <c r="ER1779" i="2"/>
  <c r="ES1779" i="2" s="1"/>
  <c r="DX1771" i="2"/>
  <c r="DY1771" i="2" s="1"/>
  <c r="DZ1771" i="2"/>
  <c r="EA1771" i="2" s="1"/>
  <c r="EJ1771" i="2"/>
  <c r="EK1771" i="2" s="1"/>
  <c r="EL1771" i="2"/>
  <c r="EM1771" i="2" s="1"/>
  <c r="EB1771" i="2"/>
  <c r="EC1771" i="2" s="1"/>
  <c r="EN1771" i="2"/>
  <c r="EO1771" i="2" s="1"/>
  <c r="ED1771" i="2"/>
  <c r="EE1771" i="2" s="1"/>
  <c r="EP1771" i="2"/>
  <c r="EQ1771" i="2" s="1"/>
  <c r="EF1771" i="2"/>
  <c r="EG1771" i="2" s="1"/>
  <c r="ER1771" i="2"/>
  <c r="ES1771" i="2" s="1"/>
  <c r="EH1771" i="2"/>
  <c r="EI1771" i="2" s="1"/>
  <c r="DZ1763" i="2"/>
  <c r="EA1763" i="2" s="1"/>
  <c r="EJ1763" i="2"/>
  <c r="EK1763" i="2" s="1"/>
  <c r="EB1763" i="2"/>
  <c r="EC1763" i="2" s="1"/>
  <c r="EL1763" i="2"/>
  <c r="EM1763" i="2" s="1"/>
  <c r="ED1763" i="2"/>
  <c r="EE1763" i="2" s="1"/>
  <c r="EN1763" i="2"/>
  <c r="EO1763" i="2" s="1"/>
  <c r="EF1763" i="2"/>
  <c r="EG1763" i="2" s="1"/>
  <c r="EP1763" i="2"/>
  <c r="EQ1763" i="2" s="1"/>
  <c r="ER1763" i="2"/>
  <c r="ES1763" i="2" s="1"/>
  <c r="DX1763" i="2"/>
  <c r="DY1763" i="2" s="1"/>
  <c r="EH1763" i="2"/>
  <c r="EI1763" i="2" s="1"/>
  <c r="DZ1755" i="2"/>
  <c r="EA1755" i="2" s="1"/>
  <c r="EL1755" i="2"/>
  <c r="EM1755" i="2" s="1"/>
  <c r="EB1755" i="2"/>
  <c r="EC1755" i="2" s="1"/>
  <c r="EN1755" i="2"/>
  <c r="EO1755" i="2" s="1"/>
  <c r="ED1755" i="2"/>
  <c r="EE1755" i="2" s="1"/>
  <c r="EF1755" i="2"/>
  <c r="EG1755" i="2" s="1"/>
  <c r="EP1755" i="2"/>
  <c r="EQ1755" i="2" s="1"/>
  <c r="EH1755" i="2"/>
  <c r="EI1755" i="2" s="1"/>
  <c r="ER1755" i="2"/>
  <c r="ES1755" i="2" s="1"/>
  <c r="EJ1755" i="2"/>
  <c r="EK1755" i="2" s="1"/>
  <c r="DX1755" i="2"/>
  <c r="DY1755" i="2" s="1"/>
  <c r="EB1747" i="2"/>
  <c r="EC1747" i="2" s="1"/>
  <c r="EN1747" i="2"/>
  <c r="EO1747" i="2" s="1"/>
  <c r="ED1747" i="2"/>
  <c r="EE1747" i="2" s="1"/>
  <c r="EP1747" i="2"/>
  <c r="EQ1747" i="2" s="1"/>
  <c r="EF1747" i="2"/>
  <c r="EG1747" i="2" s="1"/>
  <c r="ER1747" i="2"/>
  <c r="ES1747" i="2" s="1"/>
  <c r="EH1747" i="2"/>
  <c r="EI1747" i="2" s="1"/>
  <c r="DX1747" i="2"/>
  <c r="DY1747" i="2" s="1"/>
  <c r="EJ1747" i="2"/>
  <c r="EK1747" i="2" s="1"/>
  <c r="EL1747" i="2"/>
  <c r="EM1747" i="2" s="1"/>
  <c r="DZ1747" i="2"/>
  <c r="EA1747" i="2" s="1"/>
  <c r="EH1875" i="2"/>
  <c r="EI1875" i="2" s="1"/>
  <c r="ER1875" i="2"/>
  <c r="ES1875" i="2" s="1"/>
  <c r="EB1875" i="2"/>
  <c r="EC1875" i="2" s="1"/>
  <c r="EL1875" i="2"/>
  <c r="EM1875" i="2" s="1"/>
  <c r="ED1875" i="2"/>
  <c r="EE1875" i="2" s="1"/>
  <c r="EN1875" i="2"/>
  <c r="EO1875" i="2" s="1"/>
  <c r="EF1875" i="2"/>
  <c r="EG1875" i="2" s="1"/>
  <c r="DX1875" i="2"/>
  <c r="DY1875" i="2" s="1"/>
  <c r="DZ1875" i="2"/>
  <c r="EA1875" i="2" s="1"/>
  <c r="EJ1875" i="2"/>
  <c r="EK1875" i="2" s="1"/>
  <c r="EP1875" i="2"/>
  <c r="EQ1875" i="2" s="1"/>
  <c r="EB1867" i="2"/>
  <c r="EC1867" i="2" s="1"/>
  <c r="ED1867" i="2"/>
  <c r="EE1867" i="2" s="1"/>
  <c r="EN1867" i="2"/>
  <c r="EO1867" i="2" s="1"/>
  <c r="EF1867" i="2"/>
  <c r="EG1867" i="2" s="1"/>
  <c r="DX1867" i="2"/>
  <c r="DY1867" i="2" s="1"/>
  <c r="EP1867" i="2"/>
  <c r="EQ1867" i="2" s="1"/>
  <c r="EH1867" i="2"/>
  <c r="EI1867" i="2" s="1"/>
  <c r="ER1867" i="2"/>
  <c r="ES1867" i="2" s="1"/>
  <c r="DZ1867" i="2"/>
  <c r="EA1867" i="2" s="1"/>
  <c r="EJ1867" i="2"/>
  <c r="EK1867" i="2" s="1"/>
  <c r="EL1867" i="2"/>
  <c r="EM1867" i="2" s="1"/>
  <c r="ED1859" i="2"/>
  <c r="EE1859" i="2" s="1"/>
  <c r="EF1859" i="2"/>
  <c r="EG1859" i="2" s="1"/>
  <c r="DX1859" i="2"/>
  <c r="DY1859" i="2" s="1"/>
  <c r="EP1859" i="2"/>
  <c r="EQ1859" i="2" s="1"/>
  <c r="EH1859" i="2"/>
  <c r="EI1859" i="2" s="1"/>
  <c r="ER1859" i="2"/>
  <c r="ES1859" i="2" s="1"/>
  <c r="DZ1859" i="2"/>
  <c r="EA1859" i="2" s="1"/>
  <c r="EJ1859" i="2"/>
  <c r="EK1859" i="2" s="1"/>
  <c r="EB1859" i="2"/>
  <c r="EC1859" i="2" s="1"/>
  <c r="EL1859" i="2"/>
  <c r="EM1859" i="2" s="1"/>
  <c r="EN1859" i="2"/>
  <c r="EO1859" i="2" s="1"/>
  <c r="EF1851" i="2"/>
  <c r="EG1851" i="2" s="1"/>
  <c r="EH1851" i="2"/>
  <c r="EI1851" i="2" s="1"/>
  <c r="ER1851" i="2"/>
  <c r="ES1851" i="2" s="1"/>
  <c r="DZ1851" i="2"/>
  <c r="EA1851" i="2" s="1"/>
  <c r="EJ1851" i="2"/>
  <c r="EK1851" i="2" s="1"/>
  <c r="EB1851" i="2"/>
  <c r="EC1851" i="2" s="1"/>
  <c r="EL1851" i="2"/>
  <c r="EM1851" i="2" s="1"/>
  <c r="ED1851" i="2"/>
  <c r="EE1851" i="2" s="1"/>
  <c r="EN1851" i="2"/>
  <c r="EO1851" i="2" s="1"/>
  <c r="EP1851" i="2"/>
  <c r="EQ1851" i="2" s="1"/>
  <c r="DX1851" i="2"/>
  <c r="DY1851" i="2" s="1"/>
  <c r="EH1843" i="2"/>
  <c r="EI1843" i="2" s="1"/>
  <c r="ER1843" i="2"/>
  <c r="ES1843" i="2" s="1"/>
  <c r="DZ1843" i="2"/>
  <c r="EA1843" i="2" s="1"/>
  <c r="EJ1843" i="2"/>
  <c r="EK1843" i="2" s="1"/>
  <c r="EB1843" i="2"/>
  <c r="EC1843" i="2" s="1"/>
  <c r="ED1843" i="2"/>
  <c r="EE1843" i="2" s="1"/>
  <c r="EP1843" i="2"/>
  <c r="EQ1843" i="2" s="1"/>
  <c r="EF1843" i="2"/>
  <c r="EG1843" i="2" s="1"/>
  <c r="EL1843" i="2"/>
  <c r="EM1843" i="2" s="1"/>
  <c r="EN1843" i="2"/>
  <c r="EO1843" i="2" s="1"/>
  <c r="DX1843" i="2"/>
  <c r="DY1843" i="2" s="1"/>
  <c r="EB1835" i="2"/>
  <c r="EC1835" i="2" s="1"/>
  <c r="EL1835" i="2"/>
  <c r="EM1835" i="2" s="1"/>
  <c r="ED1835" i="2"/>
  <c r="EE1835" i="2" s="1"/>
  <c r="EN1835" i="2"/>
  <c r="EO1835" i="2" s="1"/>
  <c r="EF1835" i="2"/>
  <c r="EG1835" i="2" s="1"/>
  <c r="DX1835" i="2"/>
  <c r="DY1835" i="2" s="1"/>
  <c r="EP1835" i="2"/>
  <c r="EQ1835" i="2" s="1"/>
  <c r="ER1835" i="2"/>
  <c r="ES1835" i="2" s="1"/>
  <c r="DZ1835" i="2"/>
  <c r="EA1835" i="2" s="1"/>
  <c r="EH1835" i="2"/>
  <c r="EI1835" i="2" s="1"/>
  <c r="EJ1835" i="2"/>
  <c r="EK1835" i="2" s="1"/>
  <c r="ED1827" i="2"/>
  <c r="EE1827" i="2" s="1"/>
  <c r="EN1827" i="2"/>
  <c r="EO1827" i="2" s="1"/>
  <c r="EF1827" i="2"/>
  <c r="EG1827" i="2" s="1"/>
  <c r="DX1827" i="2"/>
  <c r="DY1827" i="2" s="1"/>
  <c r="EP1827" i="2"/>
  <c r="EQ1827" i="2" s="1"/>
  <c r="EH1827" i="2"/>
  <c r="EI1827" i="2" s="1"/>
  <c r="ER1827" i="2"/>
  <c r="ES1827" i="2" s="1"/>
  <c r="DZ1827" i="2"/>
  <c r="EA1827" i="2" s="1"/>
  <c r="EJ1827" i="2"/>
  <c r="EK1827" i="2" s="1"/>
  <c r="EB1827" i="2"/>
  <c r="EC1827" i="2" s="1"/>
  <c r="EL1827" i="2"/>
  <c r="EM1827" i="2" s="1"/>
  <c r="DZ1819" i="2"/>
  <c r="EA1819" i="2" s="1"/>
  <c r="EL1819" i="2"/>
  <c r="EM1819" i="2" s="1"/>
  <c r="EB1819" i="2"/>
  <c r="EC1819" i="2" s="1"/>
  <c r="EN1819" i="2"/>
  <c r="EO1819" i="2" s="1"/>
  <c r="ED1819" i="2"/>
  <c r="EE1819" i="2" s="1"/>
  <c r="EF1819" i="2"/>
  <c r="EG1819" i="2" s="1"/>
  <c r="EP1819" i="2"/>
  <c r="EQ1819" i="2" s="1"/>
  <c r="EH1819" i="2"/>
  <c r="EI1819" i="2" s="1"/>
  <c r="ER1819" i="2"/>
  <c r="ES1819" i="2" s="1"/>
  <c r="EJ1819" i="2"/>
  <c r="EK1819" i="2" s="1"/>
  <c r="DX1819" i="2"/>
  <c r="DY1819" i="2" s="1"/>
  <c r="DZ2146" i="2"/>
  <c r="EA2146" i="2" s="1"/>
  <c r="EJ2146" i="2"/>
  <c r="EK2146" i="2" s="1"/>
  <c r="EB2146" i="2"/>
  <c r="EC2146" i="2" s="1"/>
  <c r="EL2146" i="2"/>
  <c r="EM2146" i="2" s="1"/>
  <c r="ED2146" i="2"/>
  <c r="EE2146" i="2" s="1"/>
  <c r="EN2146" i="2"/>
  <c r="EO2146" i="2" s="1"/>
  <c r="EP2146" i="2"/>
  <c r="EQ2146" i="2" s="1"/>
  <c r="EF2146" i="2"/>
  <c r="EG2146" i="2" s="1"/>
  <c r="EH2146" i="2"/>
  <c r="EI2146" i="2" s="1"/>
  <c r="ER2146" i="2"/>
  <c r="ES2146" i="2" s="1"/>
  <c r="DX2146" i="2"/>
  <c r="DY2146" i="2" s="1"/>
  <c r="EH2138" i="2"/>
  <c r="EI2138" i="2" s="1"/>
  <c r="DX2138" i="2"/>
  <c r="DY2138" i="2" s="1"/>
  <c r="DZ2138" i="2"/>
  <c r="EA2138" i="2" s="1"/>
  <c r="EJ2138" i="2"/>
  <c r="EK2138" i="2" s="1"/>
  <c r="EL2138" i="2"/>
  <c r="EM2138" i="2" s="1"/>
  <c r="EB2138" i="2"/>
  <c r="EC2138" i="2" s="1"/>
  <c r="ED2138" i="2"/>
  <c r="EE2138" i="2" s="1"/>
  <c r="EN2138" i="2"/>
  <c r="EO2138" i="2" s="1"/>
  <c r="EP2138" i="2"/>
  <c r="EQ2138" i="2" s="1"/>
  <c r="ER2138" i="2"/>
  <c r="ES2138" i="2" s="1"/>
  <c r="EF2138" i="2"/>
  <c r="EG2138" i="2" s="1"/>
  <c r="EL2130" i="2"/>
  <c r="EM2130" i="2" s="1"/>
  <c r="DX2130" i="2"/>
  <c r="DY2130" i="2" s="1"/>
  <c r="EN2130" i="2"/>
  <c r="EO2130" i="2" s="1"/>
  <c r="ER2130" i="2"/>
  <c r="ES2130" i="2" s="1"/>
  <c r="DZ2130" i="2"/>
  <c r="EA2130" i="2" s="1"/>
  <c r="EB2130" i="2"/>
  <c r="EC2130" i="2" s="1"/>
  <c r="ED2130" i="2"/>
  <c r="EE2130" i="2" s="1"/>
  <c r="EF2130" i="2"/>
  <c r="EG2130" i="2" s="1"/>
  <c r="EH2130" i="2"/>
  <c r="EI2130" i="2" s="1"/>
  <c r="EJ2130" i="2"/>
  <c r="EK2130" i="2" s="1"/>
  <c r="EP2130" i="2"/>
  <c r="EQ2130" i="2" s="1"/>
  <c r="DX2122" i="2"/>
  <c r="DY2122" i="2" s="1"/>
  <c r="EJ2122" i="2"/>
  <c r="EK2122" i="2" s="1"/>
  <c r="ER2122" i="2"/>
  <c r="ES2122" i="2" s="1"/>
  <c r="EF2122" i="2"/>
  <c r="EG2122" i="2" s="1"/>
  <c r="EH2122" i="2"/>
  <c r="EI2122" i="2" s="1"/>
  <c r="EL2122" i="2"/>
  <c r="EM2122" i="2" s="1"/>
  <c r="DZ2122" i="2"/>
  <c r="EA2122" i="2" s="1"/>
  <c r="EN2122" i="2"/>
  <c r="EO2122" i="2" s="1"/>
  <c r="EB2122" i="2"/>
  <c r="EC2122" i="2" s="1"/>
  <c r="EP2122" i="2"/>
  <c r="EQ2122" i="2" s="1"/>
  <c r="ED2122" i="2"/>
  <c r="EE2122" i="2" s="1"/>
  <c r="ED2114" i="2"/>
  <c r="EE2114" i="2" s="1"/>
  <c r="ER2114" i="2"/>
  <c r="ES2114" i="2" s="1"/>
  <c r="EF2114" i="2"/>
  <c r="EG2114" i="2" s="1"/>
  <c r="EJ2114" i="2"/>
  <c r="EK2114" i="2" s="1"/>
  <c r="EL2114" i="2"/>
  <c r="EM2114" i="2" s="1"/>
  <c r="EN2114" i="2"/>
  <c r="EO2114" i="2" s="1"/>
  <c r="DX2114" i="2"/>
  <c r="DY2114" i="2" s="1"/>
  <c r="EP2114" i="2"/>
  <c r="EQ2114" i="2" s="1"/>
  <c r="DZ2114" i="2"/>
  <c r="EA2114" i="2" s="1"/>
  <c r="EB2114" i="2"/>
  <c r="EC2114" i="2" s="1"/>
  <c r="EH2114" i="2"/>
  <c r="EI2114" i="2" s="1"/>
  <c r="EB2106" i="2"/>
  <c r="EC2106" i="2" s="1"/>
  <c r="ED2106" i="2"/>
  <c r="EE2106" i="2" s="1"/>
  <c r="EN2106" i="2"/>
  <c r="EO2106" i="2" s="1"/>
  <c r="DX2106" i="2"/>
  <c r="DY2106" i="2" s="1"/>
  <c r="EL2106" i="2"/>
  <c r="EM2106" i="2" s="1"/>
  <c r="DZ2106" i="2"/>
  <c r="EA2106" i="2" s="1"/>
  <c r="EP2106" i="2"/>
  <c r="EQ2106" i="2" s="1"/>
  <c r="ER2106" i="2"/>
  <c r="ES2106" i="2" s="1"/>
  <c r="EF2106" i="2"/>
  <c r="EG2106" i="2" s="1"/>
  <c r="EH2106" i="2"/>
  <c r="EI2106" i="2" s="1"/>
  <c r="EJ2106" i="2"/>
  <c r="EK2106" i="2" s="1"/>
  <c r="EH2098" i="2"/>
  <c r="EI2098" i="2" s="1"/>
  <c r="EL2098" i="2"/>
  <c r="EM2098" i="2" s="1"/>
  <c r="DX2098" i="2"/>
  <c r="DY2098" i="2" s="1"/>
  <c r="EN2098" i="2"/>
  <c r="EO2098" i="2" s="1"/>
  <c r="ED2098" i="2"/>
  <c r="EE2098" i="2" s="1"/>
  <c r="EF2098" i="2"/>
  <c r="EG2098" i="2" s="1"/>
  <c r="EJ2098" i="2"/>
  <c r="EK2098" i="2" s="1"/>
  <c r="EP2098" i="2"/>
  <c r="EQ2098" i="2" s="1"/>
  <c r="ER2098" i="2"/>
  <c r="ES2098" i="2" s="1"/>
  <c r="DZ2098" i="2"/>
  <c r="EA2098" i="2" s="1"/>
  <c r="EB2098" i="2"/>
  <c r="EC2098" i="2" s="1"/>
  <c r="EB2090" i="2"/>
  <c r="EC2090" i="2" s="1"/>
  <c r="EF2090" i="2"/>
  <c r="EG2090" i="2" s="1"/>
  <c r="DX2090" i="2"/>
  <c r="DY2090" i="2" s="1"/>
  <c r="EJ2090" i="2"/>
  <c r="EK2090" i="2" s="1"/>
  <c r="EH2090" i="2"/>
  <c r="EI2090" i="2" s="1"/>
  <c r="EL2090" i="2"/>
  <c r="EM2090" i="2" s="1"/>
  <c r="EN2090" i="2"/>
  <c r="EO2090" i="2" s="1"/>
  <c r="EP2090" i="2"/>
  <c r="EQ2090" i="2" s="1"/>
  <c r="ER2090" i="2"/>
  <c r="ES2090" i="2" s="1"/>
  <c r="DZ2090" i="2"/>
  <c r="EA2090" i="2" s="1"/>
  <c r="ED2090" i="2"/>
  <c r="EE2090" i="2" s="1"/>
  <c r="EJ2082" i="2"/>
  <c r="EK2082" i="2" s="1"/>
  <c r="EP2082" i="2"/>
  <c r="EQ2082" i="2" s="1"/>
  <c r="ED2082" i="2"/>
  <c r="EE2082" i="2" s="1"/>
  <c r="ER2082" i="2"/>
  <c r="ES2082" i="2" s="1"/>
  <c r="EF2082" i="2"/>
  <c r="EG2082" i="2" s="1"/>
  <c r="EB2082" i="2"/>
  <c r="EC2082" i="2" s="1"/>
  <c r="EH2082" i="2"/>
  <c r="EI2082" i="2" s="1"/>
  <c r="EL2082" i="2"/>
  <c r="EM2082" i="2" s="1"/>
  <c r="EN2082" i="2"/>
  <c r="EO2082" i="2" s="1"/>
  <c r="DX2082" i="2"/>
  <c r="DY2082" i="2" s="1"/>
  <c r="DZ2082" i="2"/>
  <c r="EA2082" i="2" s="1"/>
  <c r="EF2074" i="2"/>
  <c r="EG2074" i="2" s="1"/>
  <c r="ER2074" i="2"/>
  <c r="ES2074" i="2" s="1"/>
  <c r="DZ2074" i="2"/>
  <c r="EA2074" i="2" s="1"/>
  <c r="EJ2074" i="2"/>
  <c r="EK2074" i="2" s="1"/>
  <c r="EB2074" i="2"/>
  <c r="EC2074" i="2" s="1"/>
  <c r="ED2074" i="2"/>
  <c r="EE2074" i="2" s="1"/>
  <c r="EN2074" i="2"/>
  <c r="EO2074" i="2" s="1"/>
  <c r="EH2074" i="2"/>
  <c r="EI2074" i="2" s="1"/>
  <c r="EL2074" i="2"/>
  <c r="EM2074" i="2" s="1"/>
  <c r="EP2074" i="2"/>
  <c r="EQ2074" i="2" s="1"/>
  <c r="DX2074" i="2"/>
  <c r="DY2074" i="2" s="1"/>
  <c r="EB2066" i="2"/>
  <c r="EC2066" i="2" s="1"/>
  <c r="ER2066" i="2"/>
  <c r="ES2066" i="2" s="1"/>
  <c r="EH2066" i="2"/>
  <c r="EI2066" i="2" s="1"/>
  <c r="EL2066" i="2"/>
  <c r="EM2066" i="2" s="1"/>
  <c r="DX2066" i="2"/>
  <c r="DY2066" i="2" s="1"/>
  <c r="EN2066" i="2"/>
  <c r="EO2066" i="2" s="1"/>
  <c r="DZ2066" i="2"/>
  <c r="EA2066" i="2" s="1"/>
  <c r="ED2066" i="2"/>
  <c r="EE2066" i="2" s="1"/>
  <c r="EF2066" i="2"/>
  <c r="EG2066" i="2" s="1"/>
  <c r="EJ2066" i="2"/>
  <c r="EK2066" i="2" s="1"/>
  <c r="EP2066" i="2"/>
  <c r="EQ2066" i="2" s="1"/>
  <c r="EB2058" i="2"/>
  <c r="EC2058" i="2" s="1"/>
  <c r="EF2058" i="2"/>
  <c r="EG2058" i="2" s="1"/>
  <c r="DX2058" i="2"/>
  <c r="DY2058" i="2" s="1"/>
  <c r="EJ2058" i="2"/>
  <c r="EK2058" i="2" s="1"/>
  <c r="ER2058" i="2"/>
  <c r="ES2058" i="2" s="1"/>
  <c r="DZ2058" i="2"/>
  <c r="EA2058" i="2" s="1"/>
  <c r="ED2058" i="2"/>
  <c r="EE2058" i="2" s="1"/>
  <c r="EH2058" i="2"/>
  <c r="EI2058" i="2" s="1"/>
  <c r="EL2058" i="2"/>
  <c r="EM2058" i="2" s="1"/>
  <c r="EN2058" i="2"/>
  <c r="EO2058" i="2" s="1"/>
  <c r="EP2058" i="2"/>
  <c r="EQ2058" i="2" s="1"/>
  <c r="ED2050" i="2"/>
  <c r="EE2050" i="2" s="1"/>
  <c r="ER2050" i="2"/>
  <c r="ES2050" i="2" s="1"/>
  <c r="EJ2050" i="2"/>
  <c r="EK2050" i="2" s="1"/>
  <c r="DZ2050" i="2"/>
  <c r="EA2050" i="2" s="1"/>
  <c r="EN2050" i="2"/>
  <c r="EO2050" i="2" s="1"/>
  <c r="EP2050" i="2"/>
  <c r="EQ2050" i="2" s="1"/>
  <c r="EL2050" i="2"/>
  <c r="EM2050" i="2" s="1"/>
  <c r="DX2050" i="2"/>
  <c r="DY2050" i="2" s="1"/>
  <c r="EB2050" i="2"/>
  <c r="EC2050" i="2" s="1"/>
  <c r="EF2050" i="2"/>
  <c r="EG2050" i="2" s="1"/>
  <c r="EH2050" i="2"/>
  <c r="EI2050" i="2" s="1"/>
  <c r="DX2042" i="2"/>
  <c r="DY2042" i="2" s="1"/>
  <c r="EJ2042" i="2"/>
  <c r="EK2042" i="2" s="1"/>
  <c r="EB2042" i="2"/>
  <c r="EC2042" i="2" s="1"/>
  <c r="EN2042" i="2"/>
  <c r="EO2042" i="2" s="1"/>
  <c r="EF2042" i="2"/>
  <c r="EG2042" i="2" s="1"/>
  <c r="ER2042" i="2"/>
  <c r="ES2042" i="2" s="1"/>
  <c r="EH2042" i="2"/>
  <c r="EI2042" i="2" s="1"/>
  <c r="ED2042" i="2"/>
  <c r="EE2042" i="2" s="1"/>
  <c r="EL2042" i="2"/>
  <c r="EM2042" i="2" s="1"/>
  <c r="EP2042" i="2"/>
  <c r="EQ2042" i="2" s="1"/>
  <c r="DZ2042" i="2"/>
  <c r="EA2042" i="2" s="1"/>
  <c r="ED2034" i="2"/>
  <c r="EE2034" i="2" s="1"/>
  <c r="EH2034" i="2"/>
  <c r="EI2034" i="2" s="1"/>
  <c r="EJ2034" i="2"/>
  <c r="EK2034" i="2" s="1"/>
  <c r="DX2034" i="2"/>
  <c r="DY2034" i="2" s="1"/>
  <c r="EN2034" i="2"/>
  <c r="EO2034" i="2" s="1"/>
  <c r="DZ2034" i="2"/>
  <c r="EA2034" i="2" s="1"/>
  <c r="EP2034" i="2"/>
  <c r="EQ2034" i="2" s="1"/>
  <c r="ER2034" i="2"/>
  <c r="ES2034" i="2" s="1"/>
  <c r="EB2034" i="2"/>
  <c r="EC2034" i="2" s="1"/>
  <c r="EF2034" i="2"/>
  <c r="EG2034" i="2" s="1"/>
  <c r="EL2034" i="2"/>
  <c r="EM2034" i="2" s="1"/>
  <c r="EB2026" i="2"/>
  <c r="EC2026" i="2" s="1"/>
  <c r="EF2026" i="2"/>
  <c r="EG2026" i="2" s="1"/>
  <c r="ER2026" i="2"/>
  <c r="ES2026" i="2" s="1"/>
  <c r="EH2026" i="2"/>
  <c r="EI2026" i="2" s="1"/>
  <c r="DX2026" i="2"/>
  <c r="DY2026" i="2" s="1"/>
  <c r="EL2026" i="2"/>
  <c r="EM2026" i="2" s="1"/>
  <c r="DZ2026" i="2"/>
  <c r="EA2026" i="2" s="1"/>
  <c r="ED2026" i="2"/>
  <c r="EE2026" i="2" s="1"/>
  <c r="EJ2026" i="2"/>
  <c r="EK2026" i="2" s="1"/>
  <c r="EN2026" i="2"/>
  <c r="EO2026" i="2" s="1"/>
  <c r="EP2026" i="2"/>
  <c r="EQ2026" i="2" s="1"/>
  <c r="DZ2018" i="2"/>
  <c r="EA2018" i="2" s="1"/>
  <c r="EN2018" i="2"/>
  <c r="EO2018" i="2" s="1"/>
  <c r="EB2018" i="2"/>
  <c r="EC2018" i="2" s="1"/>
  <c r="EP2018" i="2"/>
  <c r="EQ2018" i="2" s="1"/>
  <c r="EF2018" i="2"/>
  <c r="EG2018" i="2" s="1"/>
  <c r="ER2018" i="2"/>
  <c r="ES2018" i="2" s="1"/>
  <c r="EH2018" i="2"/>
  <c r="EI2018" i="2" s="1"/>
  <c r="ED2018" i="2"/>
  <c r="EE2018" i="2" s="1"/>
  <c r="EJ2018" i="2"/>
  <c r="EK2018" i="2" s="1"/>
  <c r="EL2018" i="2"/>
  <c r="EM2018" i="2" s="1"/>
  <c r="DX2018" i="2"/>
  <c r="DY2018" i="2" s="1"/>
  <c r="EH2010" i="2"/>
  <c r="EI2010" i="2" s="1"/>
  <c r="DX2010" i="2"/>
  <c r="DY2010" i="2" s="1"/>
  <c r="EJ2010" i="2"/>
  <c r="EK2010" i="2" s="1"/>
  <c r="DZ2010" i="2"/>
  <c r="EA2010" i="2" s="1"/>
  <c r="EL2010" i="2"/>
  <c r="EM2010" i="2" s="1"/>
  <c r="ED2010" i="2"/>
  <c r="EE2010" i="2" s="1"/>
  <c r="EN2010" i="2"/>
  <c r="EO2010" i="2" s="1"/>
  <c r="EP2010" i="2"/>
  <c r="EQ2010" i="2" s="1"/>
  <c r="ER2010" i="2"/>
  <c r="ES2010" i="2" s="1"/>
  <c r="EB2010" i="2"/>
  <c r="EC2010" i="2" s="1"/>
  <c r="EF2010" i="2"/>
  <c r="EG2010" i="2" s="1"/>
  <c r="EF2002" i="2"/>
  <c r="EG2002" i="2" s="1"/>
  <c r="EP2002" i="2"/>
  <c r="EQ2002" i="2" s="1"/>
  <c r="DZ2002" i="2"/>
  <c r="EA2002" i="2" s="1"/>
  <c r="ER2002" i="2"/>
  <c r="ES2002" i="2" s="1"/>
  <c r="EJ2002" i="2"/>
  <c r="EK2002" i="2" s="1"/>
  <c r="EL2002" i="2"/>
  <c r="EM2002" i="2" s="1"/>
  <c r="ED2002" i="2"/>
  <c r="EE2002" i="2" s="1"/>
  <c r="EH2002" i="2"/>
  <c r="EI2002" i="2" s="1"/>
  <c r="EN2002" i="2"/>
  <c r="EO2002" i="2" s="1"/>
  <c r="DX2002" i="2"/>
  <c r="DY2002" i="2" s="1"/>
  <c r="EB2002" i="2"/>
  <c r="EC2002" i="2" s="1"/>
  <c r="EL1994" i="2"/>
  <c r="EM1994" i="2" s="1"/>
  <c r="ED1994" i="2"/>
  <c r="EE1994" i="2" s="1"/>
  <c r="EN1994" i="2"/>
  <c r="EO1994" i="2" s="1"/>
  <c r="EP1994" i="2"/>
  <c r="EQ1994" i="2" s="1"/>
  <c r="EH1994" i="2"/>
  <c r="EI1994" i="2" s="1"/>
  <c r="ER1994" i="2"/>
  <c r="ES1994" i="2" s="1"/>
  <c r="DX1994" i="2"/>
  <c r="DY1994" i="2" s="1"/>
  <c r="DZ1994" i="2"/>
  <c r="EA1994" i="2" s="1"/>
  <c r="EB1994" i="2"/>
  <c r="EC1994" i="2" s="1"/>
  <c r="EF1994" i="2"/>
  <c r="EG1994" i="2" s="1"/>
  <c r="EJ1994" i="2"/>
  <c r="EK1994" i="2" s="1"/>
  <c r="DX1986" i="2"/>
  <c r="DY1986" i="2" s="1"/>
  <c r="EH1986" i="2"/>
  <c r="EI1986" i="2" s="1"/>
  <c r="EJ1986" i="2"/>
  <c r="EK1986" i="2" s="1"/>
  <c r="EB1986" i="2"/>
  <c r="EC1986" i="2" s="1"/>
  <c r="ED1986" i="2"/>
  <c r="EE1986" i="2" s="1"/>
  <c r="EN1986" i="2"/>
  <c r="EO1986" i="2" s="1"/>
  <c r="EL1986" i="2"/>
  <c r="EM1986" i="2" s="1"/>
  <c r="EP1986" i="2"/>
  <c r="EQ1986" i="2" s="1"/>
  <c r="ER1986" i="2"/>
  <c r="ES1986" i="2" s="1"/>
  <c r="DZ1986" i="2"/>
  <c r="EA1986" i="2" s="1"/>
  <c r="EF1986" i="2"/>
  <c r="EG1986" i="2" s="1"/>
  <c r="EJ1978" i="2"/>
  <c r="EK1978" i="2" s="1"/>
  <c r="EL1978" i="2"/>
  <c r="EM1978" i="2" s="1"/>
  <c r="ED1978" i="2"/>
  <c r="EE1978" i="2" s="1"/>
  <c r="EF1978" i="2"/>
  <c r="EG1978" i="2" s="1"/>
  <c r="EP1978" i="2"/>
  <c r="EQ1978" i="2" s="1"/>
  <c r="DX1978" i="2"/>
  <c r="DY1978" i="2" s="1"/>
  <c r="EH1978" i="2"/>
  <c r="EI1978" i="2" s="1"/>
  <c r="ER1978" i="2"/>
  <c r="ES1978" i="2" s="1"/>
  <c r="DZ1978" i="2"/>
  <c r="EA1978" i="2" s="1"/>
  <c r="EB1978" i="2"/>
  <c r="EC1978" i="2" s="1"/>
  <c r="EN1978" i="2"/>
  <c r="EO1978" i="2" s="1"/>
  <c r="EL1970" i="2"/>
  <c r="EM1970" i="2" s="1"/>
  <c r="EN1970" i="2"/>
  <c r="EO1970" i="2" s="1"/>
  <c r="EF1970" i="2"/>
  <c r="EG1970" i="2" s="1"/>
  <c r="EP1970" i="2"/>
  <c r="EQ1970" i="2" s="1"/>
  <c r="DZ1970" i="2"/>
  <c r="EA1970" i="2" s="1"/>
  <c r="ER1970" i="2"/>
  <c r="ES1970" i="2" s="1"/>
  <c r="EJ1970" i="2"/>
  <c r="EK1970" i="2" s="1"/>
  <c r="DX1970" i="2"/>
  <c r="DY1970" i="2" s="1"/>
  <c r="EB1970" i="2"/>
  <c r="EC1970" i="2" s="1"/>
  <c r="ED1970" i="2"/>
  <c r="EE1970" i="2" s="1"/>
  <c r="EH1970" i="2"/>
  <c r="EI1970" i="2" s="1"/>
  <c r="EN1962" i="2"/>
  <c r="EO1962" i="2" s="1"/>
  <c r="DX1962" i="2"/>
  <c r="DY1962" i="2" s="1"/>
  <c r="EH1962" i="2"/>
  <c r="EI1962" i="2" s="1"/>
  <c r="DZ1962" i="2"/>
  <c r="EA1962" i="2" s="1"/>
  <c r="ER1962" i="2"/>
  <c r="ES1962" i="2" s="1"/>
  <c r="EB1962" i="2"/>
  <c r="EC1962" i="2" s="1"/>
  <c r="EL1962" i="2"/>
  <c r="EM1962" i="2" s="1"/>
  <c r="ED1962" i="2"/>
  <c r="EE1962" i="2" s="1"/>
  <c r="EF1962" i="2"/>
  <c r="EG1962" i="2" s="1"/>
  <c r="EJ1962" i="2"/>
  <c r="EK1962" i="2" s="1"/>
  <c r="EP1962" i="2"/>
  <c r="EQ1962" i="2" s="1"/>
  <c r="DX1954" i="2"/>
  <c r="DY1954" i="2" s="1"/>
  <c r="EH1954" i="2"/>
  <c r="EI1954" i="2" s="1"/>
  <c r="EJ1954" i="2"/>
  <c r="EK1954" i="2" s="1"/>
  <c r="EB1954" i="2"/>
  <c r="EC1954" i="2" s="1"/>
  <c r="ED1954" i="2"/>
  <c r="EE1954" i="2" s="1"/>
  <c r="EN1954" i="2"/>
  <c r="EO1954" i="2" s="1"/>
  <c r="EL1954" i="2"/>
  <c r="EM1954" i="2" s="1"/>
  <c r="EP1954" i="2"/>
  <c r="EQ1954" i="2" s="1"/>
  <c r="ER1954" i="2"/>
  <c r="ES1954" i="2" s="1"/>
  <c r="DZ1954" i="2"/>
  <c r="EA1954" i="2" s="1"/>
  <c r="EF1954" i="2"/>
  <c r="EG1954" i="2" s="1"/>
  <c r="EJ1946" i="2"/>
  <c r="EK1946" i="2" s="1"/>
  <c r="EL1946" i="2"/>
  <c r="EM1946" i="2" s="1"/>
  <c r="ED1946" i="2"/>
  <c r="EE1946" i="2" s="1"/>
  <c r="EN1946" i="2"/>
  <c r="EO1946" i="2" s="1"/>
  <c r="EF1946" i="2"/>
  <c r="EG1946" i="2" s="1"/>
  <c r="EP1946" i="2"/>
  <c r="EQ1946" i="2" s="1"/>
  <c r="DX1946" i="2"/>
  <c r="DY1946" i="2" s="1"/>
  <c r="EH1946" i="2"/>
  <c r="EI1946" i="2" s="1"/>
  <c r="DZ1946" i="2"/>
  <c r="EA1946" i="2" s="1"/>
  <c r="EB1946" i="2"/>
  <c r="EC1946" i="2" s="1"/>
  <c r="ER1946" i="2"/>
  <c r="ES1946" i="2" s="1"/>
  <c r="EL1938" i="2"/>
  <c r="EM1938" i="2" s="1"/>
  <c r="EN1938" i="2"/>
  <c r="EO1938" i="2" s="1"/>
  <c r="EF1938" i="2"/>
  <c r="EG1938" i="2" s="1"/>
  <c r="EP1938" i="2"/>
  <c r="EQ1938" i="2" s="1"/>
  <c r="DX1938" i="2"/>
  <c r="DY1938" i="2" s="1"/>
  <c r="EH1938" i="2"/>
  <c r="EI1938" i="2" s="1"/>
  <c r="DZ1938" i="2"/>
  <c r="EA1938" i="2" s="1"/>
  <c r="ER1938" i="2"/>
  <c r="ES1938" i="2" s="1"/>
  <c r="EJ1938" i="2"/>
  <c r="EK1938" i="2" s="1"/>
  <c r="EB1938" i="2"/>
  <c r="EC1938" i="2" s="1"/>
  <c r="ED1938" i="2"/>
  <c r="EE1938" i="2" s="1"/>
  <c r="EN1930" i="2"/>
  <c r="EO1930" i="2" s="1"/>
  <c r="DX1930" i="2"/>
  <c r="DY1930" i="2" s="1"/>
  <c r="EH1930" i="2"/>
  <c r="EI1930" i="2" s="1"/>
  <c r="DZ1930" i="2"/>
  <c r="EA1930" i="2" s="1"/>
  <c r="ER1930" i="2"/>
  <c r="ES1930" i="2" s="1"/>
  <c r="EJ1930" i="2"/>
  <c r="EK1930" i="2" s="1"/>
  <c r="EB1930" i="2"/>
  <c r="EC1930" i="2" s="1"/>
  <c r="EL1930" i="2"/>
  <c r="EM1930" i="2" s="1"/>
  <c r="EP1930" i="2"/>
  <c r="EQ1930" i="2" s="1"/>
  <c r="ED1930" i="2"/>
  <c r="EE1930" i="2" s="1"/>
  <c r="EF1930" i="2"/>
  <c r="EG1930" i="2" s="1"/>
  <c r="DX1922" i="2"/>
  <c r="DY1922" i="2" s="1"/>
  <c r="EH1922" i="2"/>
  <c r="EI1922" i="2" s="1"/>
  <c r="EJ1922" i="2"/>
  <c r="EK1922" i="2" s="1"/>
  <c r="EB1922" i="2"/>
  <c r="EC1922" i="2" s="1"/>
  <c r="EL1922" i="2"/>
  <c r="EM1922" i="2" s="1"/>
  <c r="ED1922" i="2"/>
  <c r="EE1922" i="2" s="1"/>
  <c r="EN1922" i="2"/>
  <c r="EO1922" i="2" s="1"/>
  <c r="EP1922" i="2"/>
  <c r="EQ1922" i="2" s="1"/>
  <c r="ER1922" i="2"/>
  <c r="ES1922" i="2" s="1"/>
  <c r="DZ1922" i="2"/>
  <c r="EA1922" i="2" s="1"/>
  <c r="EF1922" i="2"/>
  <c r="EG1922" i="2" s="1"/>
  <c r="EJ1914" i="2"/>
  <c r="EK1914" i="2" s="1"/>
  <c r="EL1914" i="2"/>
  <c r="EM1914" i="2" s="1"/>
  <c r="ED1914" i="2"/>
  <c r="EE1914" i="2" s="1"/>
  <c r="EN1914" i="2"/>
  <c r="EO1914" i="2" s="1"/>
  <c r="EF1914" i="2"/>
  <c r="EG1914" i="2" s="1"/>
  <c r="EP1914" i="2"/>
  <c r="EQ1914" i="2" s="1"/>
  <c r="DX1914" i="2"/>
  <c r="DY1914" i="2" s="1"/>
  <c r="EH1914" i="2"/>
  <c r="EI1914" i="2" s="1"/>
  <c r="EB1914" i="2"/>
  <c r="EC1914" i="2" s="1"/>
  <c r="ER1914" i="2"/>
  <c r="ES1914" i="2" s="1"/>
  <c r="DZ1914" i="2"/>
  <c r="EA1914" i="2" s="1"/>
  <c r="EL1906" i="2"/>
  <c r="EM1906" i="2" s="1"/>
  <c r="EN1906" i="2"/>
  <c r="EO1906" i="2" s="1"/>
  <c r="EF1906" i="2"/>
  <c r="EG1906" i="2" s="1"/>
  <c r="EP1906" i="2"/>
  <c r="EQ1906" i="2" s="1"/>
  <c r="DX1906" i="2"/>
  <c r="DY1906" i="2" s="1"/>
  <c r="EH1906" i="2"/>
  <c r="EI1906" i="2" s="1"/>
  <c r="DZ1906" i="2"/>
  <c r="EA1906" i="2" s="1"/>
  <c r="ER1906" i="2"/>
  <c r="ES1906" i="2" s="1"/>
  <c r="EJ1906" i="2"/>
  <c r="EK1906" i="2" s="1"/>
  <c r="EB1906" i="2"/>
  <c r="EC1906" i="2" s="1"/>
  <c r="ED1906" i="2"/>
  <c r="EE1906" i="2" s="1"/>
  <c r="EN1898" i="2"/>
  <c r="EO1898" i="2" s="1"/>
  <c r="DX1898" i="2"/>
  <c r="DY1898" i="2" s="1"/>
  <c r="EH1898" i="2"/>
  <c r="EI1898" i="2" s="1"/>
  <c r="DZ1898" i="2"/>
  <c r="EA1898" i="2" s="1"/>
  <c r="ER1898" i="2"/>
  <c r="ES1898" i="2" s="1"/>
  <c r="EJ1898" i="2"/>
  <c r="EK1898" i="2" s="1"/>
  <c r="EB1898" i="2"/>
  <c r="EC1898" i="2" s="1"/>
  <c r="EL1898" i="2"/>
  <c r="EM1898" i="2" s="1"/>
  <c r="ED1898" i="2"/>
  <c r="EE1898" i="2" s="1"/>
  <c r="EF1898" i="2"/>
  <c r="EG1898" i="2" s="1"/>
  <c r="EP1898" i="2"/>
  <c r="EQ1898" i="2" s="1"/>
  <c r="DX1890" i="2"/>
  <c r="DY1890" i="2" s="1"/>
  <c r="EH1890" i="2"/>
  <c r="EI1890" i="2" s="1"/>
  <c r="EJ1890" i="2"/>
  <c r="EK1890" i="2" s="1"/>
  <c r="EB1890" i="2"/>
  <c r="EC1890" i="2" s="1"/>
  <c r="EL1890" i="2"/>
  <c r="EM1890" i="2" s="1"/>
  <c r="ED1890" i="2"/>
  <c r="EE1890" i="2" s="1"/>
  <c r="EN1890" i="2"/>
  <c r="EO1890" i="2" s="1"/>
  <c r="ER1890" i="2"/>
  <c r="ES1890" i="2" s="1"/>
  <c r="DZ1890" i="2"/>
  <c r="EA1890" i="2" s="1"/>
  <c r="EF1890" i="2"/>
  <c r="EG1890" i="2" s="1"/>
  <c r="EP1890" i="2"/>
  <c r="EQ1890" i="2" s="1"/>
  <c r="DJ2478" i="2"/>
  <c r="DJ2326" i="2"/>
  <c r="ED2244" i="2"/>
  <c r="EE2244" i="2" s="1"/>
  <c r="EN2244" i="2"/>
  <c r="EO2244" i="2" s="1"/>
  <c r="EJ2244" i="2"/>
  <c r="EK2244" i="2" s="1"/>
  <c r="DZ2244" i="2"/>
  <c r="EA2244" i="2" s="1"/>
  <c r="EL2244" i="2"/>
  <c r="EM2244" i="2" s="1"/>
  <c r="EP2244" i="2"/>
  <c r="EQ2244" i="2" s="1"/>
  <c r="DX2244" i="2"/>
  <c r="DY2244" i="2" s="1"/>
  <c r="ER2244" i="2"/>
  <c r="ES2244" i="2" s="1"/>
  <c r="EB2244" i="2"/>
  <c r="EC2244" i="2" s="1"/>
  <c r="EF2244" i="2"/>
  <c r="EG2244" i="2" s="1"/>
  <c r="EH2244" i="2"/>
  <c r="EI2244" i="2" s="1"/>
  <c r="DJ2517" i="2"/>
  <c r="DZ2517" i="2"/>
  <c r="EA2517" i="2" s="1"/>
  <c r="EB2517" i="2"/>
  <c r="EC2517" i="2" s="1"/>
  <c r="EL2517" i="2"/>
  <c r="EM2517" i="2" s="1"/>
  <c r="EN2517" i="2"/>
  <c r="EO2517" i="2" s="1"/>
  <c r="DX2517" i="2"/>
  <c r="DY2517" i="2" s="1"/>
  <c r="EF2517" i="2"/>
  <c r="EG2517" i="2" s="1"/>
  <c r="EJ2517" i="2"/>
  <c r="EK2517" i="2" s="1"/>
  <c r="EP2517" i="2"/>
  <c r="EQ2517" i="2" s="1"/>
  <c r="ER2517" i="2"/>
  <c r="ES2517" i="2" s="1"/>
  <c r="ED2517" i="2"/>
  <c r="EE2517" i="2" s="1"/>
  <c r="EH2517" i="2"/>
  <c r="EI2517" i="2" s="1"/>
  <c r="DJ2509" i="2"/>
  <c r="EN2509" i="2"/>
  <c r="EO2509" i="2" s="1"/>
  <c r="EH2509" i="2"/>
  <c r="EI2509" i="2" s="1"/>
  <c r="EP2509" i="2"/>
  <c r="EQ2509" i="2" s="1"/>
  <c r="DZ2509" i="2"/>
  <c r="EA2509" i="2" s="1"/>
  <c r="EB2509" i="2"/>
  <c r="EC2509" i="2" s="1"/>
  <c r="EL2509" i="2"/>
  <c r="EM2509" i="2" s="1"/>
  <c r="ED2509" i="2"/>
  <c r="EE2509" i="2" s="1"/>
  <c r="EF2509" i="2"/>
  <c r="EG2509" i="2" s="1"/>
  <c r="EJ2509" i="2"/>
  <c r="EK2509" i="2" s="1"/>
  <c r="ER2509" i="2"/>
  <c r="ES2509" i="2" s="1"/>
  <c r="DX2509" i="2"/>
  <c r="DY2509" i="2" s="1"/>
  <c r="DJ2501" i="2"/>
  <c r="EB2501" i="2"/>
  <c r="EC2501" i="2" s="1"/>
  <c r="ED2501" i="2"/>
  <c r="EE2501" i="2" s="1"/>
  <c r="EN2501" i="2"/>
  <c r="EO2501" i="2" s="1"/>
  <c r="EH2501" i="2"/>
  <c r="EI2501" i="2" s="1"/>
  <c r="EP2501" i="2"/>
  <c r="EQ2501" i="2" s="1"/>
  <c r="DZ2501" i="2"/>
  <c r="EA2501" i="2" s="1"/>
  <c r="DX2501" i="2"/>
  <c r="DY2501" i="2" s="1"/>
  <c r="EF2501" i="2"/>
  <c r="EG2501" i="2" s="1"/>
  <c r="EJ2501" i="2"/>
  <c r="EK2501" i="2" s="1"/>
  <c r="EL2501" i="2"/>
  <c r="EM2501" i="2" s="1"/>
  <c r="ER2501" i="2"/>
  <c r="ES2501" i="2" s="1"/>
  <c r="DJ2493" i="2"/>
  <c r="EH2493" i="2"/>
  <c r="EI2493" i="2" s="1"/>
  <c r="EP2493" i="2"/>
  <c r="EQ2493" i="2" s="1"/>
  <c r="EJ2493" i="2"/>
  <c r="EK2493" i="2" s="1"/>
  <c r="ER2493" i="2"/>
  <c r="ES2493" i="2" s="1"/>
  <c r="EB2493" i="2"/>
  <c r="EC2493" i="2" s="1"/>
  <c r="ED2493" i="2"/>
  <c r="EE2493" i="2" s="1"/>
  <c r="EN2493" i="2"/>
  <c r="EO2493" i="2" s="1"/>
  <c r="DX2493" i="2"/>
  <c r="DY2493" i="2" s="1"/>
  <c r="DZ2493" i="2"/>
  <c r="EA2493" i="2" s="1"/>
  <c r="EF2493" i="2"/>
  <c r="EG2493" i="2" s="1"/>
  <c r="EL2493" i="2"/>
  <c r="EM2493" i="2" s="1"/>
  <c r="DJ2485" i="2"/>
  <c r="ED2485" i="2"/>
  <c r="EE2485" i="2" s="1"/>
  <c r="DX2485" i="2"/>
  <c r="DY2485" i="2" s="1"/>
  <c r="EF2485" i="2"/>
  <c r="EG2485" i="2" s="1"/>
  <c r="EH2485" i="2"/>
  <c r="EI2485" i="2" s="1"/>
  <c r="EP2485" i="2"/>
  <c r="EQ2485" i="2" s="1"/>
  <c r="EJ2485" i="2"/>
  <c r="EK2485" i="2" s="1"/>
  <c r="ER2485" i="2"/>
  <c r="ES2485" i="2" s="1"/>
  <c r="EB2485" i="2"/>
  <c r="EC2485" i="2" s="1"/>
  <c r="EL2485" i="2"/>
  <c r="EM2485" i="2" s="1"/>
  <c r="EN2485" i="2"/>
  <c r="EO2485" i="2" s="1"/>
  <c r="DZ2485" i="2"/>
  <c r="EA2485" i="2" s="1"/>
  <c r="DJ2477" i="2"/>
  <c r="EJ2477" i="2"/>
  <c r="EK2477" i="2" s="1"/>
  <c r="ER2477" i="2"/>
  <c r="ES2477" i="2" s="1"/>
  <c r="EL2477" i="2"/>
  <c r="EM2477" i="2" s="1"/>
  <c r="ED2477" i="2"/>
  <c r="EE2477" i="2" s="1"/>
  <c r="DX2477" i="2"/>
  <c r="DY2477" i="2" s="1"/>
  <c r="EF2477" i="2"/>
  <c r="EG2477" i="2" s="1"/>
  <c r="EH2477" i="2"/>
  <c r="EI2477" i="2" s="1"/>
  <c r="EP2477" i="2"/>
  <c r="EQ2477" i="2" s="1"/>
  <c r="EB2477" i="2"/>
  <c r="EC2477" i="2" s="1"/>
  <c r="EN2477" i="2"/>
  <c r="EO2477" i="2" s="1"/>
  <c r="DZ2477" i="2"/>
  <c r="EA2477" i="2" s="1"/>
  <c r="DJ2469" i="2"/>
  <c r="DX2469" i="2"/>
  <c r="DY2469" i="2" s="1"/>
  <c r="EF2469" i="2"/>
  <c r="EG2469" i="2" s="1"/>
  <c r="DZ2469" i="2"/>
  <c r="EA2469" i="2" s="1"/>
  <c r="EJ2469" i="2"/>
  <c r="EK2469" i="2" s="1"/>
  <c r="ER2469" i="2"/>
  <c r="ES2469" i="2" s="1"/>
  <c r="EL2469" i="2"/>
  <c r="EM2469" i="2" s="1"/>
  <c r="ED2469" i="2"/>
  <c r="EE2469" i="2" s="1"/>
  <c r="EB2469" i="2"/>
  <c r="EC2469" i="2" s="1"/>
  <c r="EH2469" i="2"/>
  <c r="EI2469" i="2" s="1"/>
  <c r="EN2469" i="2"/>
  <c r="EO2469" i="2" s="1"/>
  <c r="EP2469" i="2"/>
  <c r="EQ2469" i="2" s="1"/>
  <c r="DJ2461" i="2"/>
  <c r="EL2461" i="2"/>
  <c r="EM2461" i="2" s="1"/>
  <c r="EN2461" i="2"/>
  <c r="EO2461" i="2" s="1"/>
  <c r="DX2461" i="2"/>
  <c r="DY2461" i="2" s="1"/>
  <c r="EF2461" i="2"/>
  <c r="EG2461" i="2" s="1"/>
  <c r="DZ2461" i="2"/>
  <c r="EA2461" i="2" s="1"/>
  <c r="EJ2461" i="2"/>
  <c r="EK2461" i="2" s="1"/>
  <c r="ER2461" i="2"/>
  <c r="ES2461" i="2" s="1"/>
  <c r="EP2461" i="2"/>
  <c r="EQ2461" i="2" s="1"/>
  <c r="EB2461" i="2"/>
  <c r="EC2461" i="2" s="1"/>
  <c r="ED2461" i="2"/>
  <c r="EE2461" i="2" s="1"/>
  <c r="EH2461" i="2"/>
  <c r="EI2461" i="2" s="1"/>
  <c r="DJ2453" i="2"/>
  <c r="DZ2453" i="2"/>
  <c r="EA2453" i="2" s="1"/>
  <c r="EB2453" i="2"/>
  <c r="EC2453" i="2" s="1"/>
  <c r="EL2453" i="2"/>
  <c r="EM2453" i="2" s="1"/>
  <c r="EN2453" i="2"/>
  <c r="EO2453" i="2" s="1"/>
  <c r="DX2453" i="2"/>
  <c r="DY2453" i="2" s="1"/>
  <c r="EF2453" i="2"/>
  <c r="EG2453" i="2" s="1"/>
  <c r="EH2453" i="2"/>
  <c r="EI2453" i="2" s="1"/>
  <c r="EJ2453" i="2"/>
  <c r="EK2453" i="2" s="1"/>
  <c r="EP2453" i="2"/>
  <c r="EQ2453" i="2" s="1"/>
  <c r="ER2453" i="2"/>
  <c r="ES2453" i="2" s="1"/>
  <c r="ED2453" i="2"/>
  <c r="EE2453" i="2" s="1"/>
  <c r="DJ2445" i="2"/>
  <c r="EN2445" i="2"/>
  <c r="EO2445" i="2" s="1"/>
  <c r="EH2445" i="2"/>
  <c r="EI2445" i="2" s="1"/>
  <c r="EP2445" i="2"/>
  <c r="EQ2445" i="2" s="1"/>
  <c r="DZ2445" i="2"/>
  <c r="EA2445" i="2" s="1"/>
  <c r="EB2445" i="2"/>
  <c r="EC2445" i="2" s="1"/>
  <c r="EL2445" i="2"/>
  <c r="EM2445" i="2" s="1"/>
  <c r="ED2445" i="2"/>
  <c r="EE2445" i="2" s="1"/>
  <c r="EF2445" i="2"/>
  <c r="EG2445" i="2" s="1"/>
  <c r="EJ2445" i="2"/>
  <c r="EK2445" i="2" s="1"/>
  <c r="ER2445" i="2"/>
  <c r="ES2445" i="2" s="1"/>
  <c r="DX2445" i="2"/>
  <c r="DY2445" i="2" s="1"/>
  <c r="DJ2437" i="2"/>
  <c r="EB2437" i="2"/>
  <c r="EC2437" i="2" s="1"/>
  <c r="ED2437" i="2"/>
  <c r="EE2437" i="2" s="1"/>
  <c r="EN2437" i="2"/>
  <c r="EO2437" i="2" s="1"/>
  <c r="EH2437" i="2"/>
  <c r="EI2437" i="2" s="1"/>
  <c r="EP2437" i="2"/>
  <c r="EQ2437" i="2" s="1"/>
  <c r="DZ2437" i="2"/>
  <c r="EA2437" i="2" s="1"/>
  <c r="ER2437" i="2"/>
  <c r="ES2437" i="2" s="1"/>
  <c r="DX2437" i="2"/>
  <c r="DY2437" i="2" s="1"/>
  <c r="EF2437" i="2"/>
  <c r="EG2437" i="2" s="1"/>
  <c r="EJ2437" i="2"/>
  <c r="EK2437" i="2" s="1"/>
  <c r="EL2437" i="2"/>
  <c r="EM2437" i="2" s="1"/>
  <c r="DJ2429" i="2"/>
  <c r="EH2429" i="2"/>
  <c r="EI2429" i="2" s="1"/>
  <c r="EP2429" i="2"/>
  <c r="EQ2429" i="2" s="1"/>
  <c r="EJ2429" i="2"/>
  <c r="EK2429" i="2" s="1"/>
  <c r="ER2429" i="2"/>
  <c r="ES2429" i="2" s="1"/>
  <c r="EB2429" i="2"/>
  <c r="EC2429" i="2" s="1"/>
  <c r="ED2429" i="2"/>
  <c r="EE2429" i="2" s="1"/>
  <c r="EN2429" i="2"/>
  <c r="EO2429" i="2" s="1"/>
  <c r="EL2429" i="2"/>
  <c r="EM2429" i="2" s="1"/>
  <c r="DX2429" i="2"/>
  <c r="DY2429" i="2" s="1"/>
  <c r="DZ2429" i="2"/>
  <c r="EA2429" i="2" s="1"/>
  <c r="EF2429" i="2"/>
  <c r="EG2429" i="2" s="1"/>
  <c r="DJ2421" i="2"/>
  <c r="EF2421" i="2"/>
  <c r="EG2421" i="2" s="1"/>
  <c r="EJ2421" i="2"/>
  <c r="EK2421" i="2" s="1"/>
  <c r="DZ2421" i="2"/>
  <c r="EA2421" i="2" s="1"/>
  <c r="EL2421" i="2"/>
  <c r="EM2421" i="2" s="1"/>
  <c r="EB2421" i="2"/>
  <c r="EC2421" i="2" s="1"/>
  <c r="EP2421" i="2"/>
  <c r="EQ2421" i="2" s="1"/>
  <c r="ED2421" i="2"/>
  <c r="EE2421" i="2" s="1"/>
  <c r="EH2421" i="2"/>
  <c r="EI2421" i="2" s="1"/>
  <c r="EN2421" i="2"/>
  <c r="EO2421" i="2" s="1"/>
  <c r="ER2421" i="2"/>
  <c r="ES2421" i="2" s="1"/>
  <c r="DX2421" i="2"/>
  <c r="DY2421" i="2" s="1"/>
  <c r="DJ2413" i="2"/>
  <c r="EL2413" i="2"/>
  <c r="EM2413" i="2" s="1"/>
  <c r="ED2413" i="2"/>
  <c r="EE2413" i="2" s="1"/>
  <c r="EP2413" i="2"/>
  <c r="EQ2413" i="2" s="1"/>
  <c r="DX2413" i="2"/>
  <c r="DY2413" i="2" s="1"/>
  <c r="ER2413" i="2"/>
  <c r="ES2413" i="2" s="1"/>
  <c r="EH2413" i="2"/>
  <c r="EI2413" i="2" s="1"/>
  <c r="DZ2413" i="2"/>
  <c r="EA2413" i="2" s="1"/>
  <c r="EB2413" i="2"/>
  <c r="EC2413" i="2" s="1"/>
  <c r="EF2413" i="2"/>
  <c r="EG2413" i="2" s="1"/>
  <c r="EJ2413" i="2"/>
  <c r="EK2413" i="2" s="1"/>
  <c r="EN2413" i="2"/>
  <c r="EO2413" i="2" s="1"/>
  <c r="DJ2405" i="2"/>
  <c r="EJ2405" i="2"/>
  <c r="EK2405" i="2" s="1"/>
  <c r="DZ2405" i="2"/>
  <c r="EA2405" i="2" s="1"/>
  <c r="EN2405" i="2"/>
  <c r="EO2405" i="2" s="1"/>
  <c r="EB2405" i="2"/>
  <c r="EC2405" i="2" s="1"/>
  <c r="ED2405" i="2"/>
  <c r="EE2405" i="2" s="1"/>
  <c r="ER2405" i="2"/>
  <c r="ES2405" i="2" s="1"/>
  <c r="EF2405" i="2"/>
  <c r="EG2405" i="2" s="1"/>
  <c r="EP2405" i="2"/>
  <c r="EQ2405" i="2" s="1"/>
  <c r="DX2405" i="2"/>
  <c r="DY2405" i="2" s="1"/>
  <c r="EH2405" i="2"/>
  <c r="EI2405" i="2" s="1"/>
  <c r="EL2405" i="2"/>
  <c r="EM2405" i="2" s="1"/>
  <c r="DJ2397" i="2"/>
  <c r="EF2397" i="2"/>
  <c r="EG2397" i="2" s="1"/>
  <c r="DX2397" i="2"/>
  <c r="DY2397" i="2" s="1"/>
  <c r="EH2397" i="2"/>
  <c r="EI2397" i="2" s="1"/>
  <c r="ER2397" i="2"/>
  <c r="ES2397" i="2" s="1"/>
  <c r="DZ2397" i="2"/>
  <c r="EA2397" i="2" s="1"/>
  <c r="EL2397" i="2"/>
  <c r="EM2397" i="2" s="1"/>
  <c r="EB2397" i="2"/>
  <c r="EC2397" i="2" s="1"/>
  <c r="ED2397" i="2"/>
  <c r="EE2397" i="2" s="1"/>
  <c r="EJ2397" i="2"/>
  <c r="EK2397" i="2" s="1"/>
  <c r="EN2397" i="2"/>
  <c r="EO2397" i="2" s="1"/>
  <c r="EP2397" i="2"/>
  <c r="EQ2397" i="2" s="1"/>
  <c r="DJ2389" i="2"/>
  <c r="EB2389" i="2"/>
  <c r="EC2389" i="2" s="1"/>
  <c r="EP2389" i="2"/>
  <c r="EQ2389" i="2" s="1"/>
  <c r="EF2389" i="2"/>
  <c r="EG2389" i="2" s="1"/>
  <c r="ER2389" i="2"/>
  <c r="ES2389" i="2" s="1"/>
  <c r="EH2389" i="2"/>
  <c r="EI2389" i="2" s="1"/>
  <c r="EL2389" i="2"/>
  <c r="EM2389" i="2" s="1"/>
  <c r="DZ2389" i="2"/>
  <c r="EA2389" i="2" s="1"/>
  <c r="EN2389" i="2"/>
  <c r="EO2389" i="2" s="1"/>
  <c r="DX2389" i="2"/>
  <c r="DY2389" i="2" s="1"/>
  <c r="ED2389" i="2"/>
  <c r="EE2389" i="2" s="1"/>
  <c r="EJ2389" i="2"/>
  <c r="EK2389" i="2" s="1"/>
  <c r="DJ2381" i="2"/>
  <c r="ED2381" i="2"/>
  <c r="EE2381" i="2" s="1"/>
  <c r="EH2381" i="2"/>
  <c r="EI2381" i="2" s="1"/>
  <c r="EJ2381" i="2"/>
  <c r="EK2381" i="2" s="1"/>
  <c r="DZ2381" i="2"/>
  <c r="EA2381" i="2" s="1"/>
  <c r="EN2381" i="2"/>
  <c r="EO2381" i="2" s="1"/>
  <c r="EB2381" i="2"/>
  <c r="EC2381" i="2" s="1"/>
  <c r="EP2381" i="2"/>
  <c r="EQ2381" i="2" s="1"/>
  <c r="DX2381" i="2"/>
  <c r="DY2381" i="2" s="1"/>
  <c r="EF2381" i="2"/>
  <c r="EG2381" i="2" s="1"/>
  <c r="EL2381" i="2"/>
  <c r="EM2381" i="2" s="1"/>
  <c r="ER2381" i="2"/>
  <c r="ES2381" i="2" s="1"/>
  <c r="DJ2373" i="2"/>
  <c r="EH2373" i="2"/>
  <c r="EI2373" i="2" s="1"/>
  <c r="DX2373" i="2"/>
  <c r="DY2373" i="2" s="1"/>
  <c r="EL2373" i="2"/>
  <c r="EM2373" i="2" s="1"/>
  <c r="DZ2373" i="2"/>
  <c r="EA2373" i="2" s="1"/>
  <c r="EN2373" i="2"/>
  <c r="EO2373" i="2" s="1"/>
  <c r="ED2373" i="2"/>
  <c r="EE2373" i="2" s="1"/>
  <c r="ER2373" i="2"/>
  <c r="ES2373" i="2" s="1"/>
  <c r="EF2373" i="2"/>
  <c r="EG2373" i="2" s="1"/>
  <c r="EB2373" i="2"/>
  <c r="EC2373" i="2" s="1"/>
  <c r="EJ2373" i="2"/>
  <c r="EK2373" i="2" s="1"/>
  <c r="EP2373" i="2"/>
  <c r="EQ2373" i="2" s="1"/>
  <c r="DJ2365" i="2"/>
  <c r="EH2365" i="2"/>
  <c r="EI2365" i="2" s="1"/>
  <c r="EL2365" i="2"/>
  <c r="EM2365" i="2" s="1"/>
  <c r="DZ2365" i="2"/>
  <c r="EA2365" i="2" s="1"/>
  <c r="EN2365" i="2"/>
  <c r="EO2365" i="2" s="1"/>
  <c r="ED2365" i="2"/>
  <c r="EE2365" i="2" s="1"/>
  <c r="ER2365" i="2"/>
  <c r="ES2365" i="2" s="1"/>
  <c r="EF2365" i="2"/>
  <c r="EG2365" i="2" s="1"/>
  <c r="EJ2365" i="2"/>
  <c r="EK2365" i="2" s="1"/>
  <c r="EP2365" i="2"/>
  <c r="EQ2365" i="2" s="1"/>
  <c r="DX2365" i="2"/>
  <c r="DY2365" i="2" s="1"/>
  <c r="EB2365" i="2"/>
  <c r="EC2365" i="2" s="1"/>
  <c r="DJ2357" i="2"/>
  <c r="EF2357" i="2"/>
  <c r="EG2357" i="2" s="1"/>
  <c r="EJ2357" i="2"/>
  <c r="EK2357" i="2" s="1"/>
  <c r="EL2357" i="2"/>
  <c r="EM2357" i="2" s="1"/>
  <c r="DZ2357" i="2"/>
  <c r="EA2357" i="2" s="1"/>
  <c r="EP2357" i="2"/>
  <c r="EQ2357" i="2" s="1"/>
  <c r="EB2357" i="2"/>
  <c r="EC2357" i="2" s="1"/>
  <c r="ER2357" i="2"/>
  <c r="ES2357" i="2" s="1"/>
  <c r="DX2357" i="2"/>
  <c r="DY2357" i="2" s="1"/>
  <c r="ED2357" i="2"/>
  <c r="EE2357" i="2" s="1"/>
  <c r="EH2357" i="2"/>
  <c r="EI2357" i="2" s="1"/>
  <c r="EN2357" i="2"/>
  <c r="EO2357" i="2" s="1"/>
  <c r="DJ2349" i="2"/>
  <c r="EF2349" i="2"/>
  <c r="EG2349" i="2" s="1"/>
  <c r="EJ2349" i="2"/>
  <c r="EK2349" i="2" s="1"/>
  <c r="EL2349" i="2"/>
  <c r="EM2349" i="2" s="1"/>
  <c r="DZ2349" i="2"/>
  <c r="EA2349" i="2" s="1"/>
  <c r="EP2349" i="2"/>
  <c r="EQ2349" i="2" s="1"/>
  <c r="EB2349" i="2"/>
  <c r="EC2349" i="2" s="1"/>
  <c r="ER2349" i="2"/>
  <c r="ES2349" i="2" s="1"/>
  <c r="DX2349" i="2"/>
  <c r="DY2349" i="2" s="1"/>
  <c r="ED2349" i="2"/>
  <c r="EE2349" i="2" s="1"/>
  <c r="EH2349" i="2"/>
  <c r="EI2349" i="2" s="1"/>
  <c r="EN2349" i="2"/>
  <c r="EO2349" i="2" s="1"/>
  <c r="DJ2341" i="2"/>
  <c r="DX2341" i="2"/>
  <c r="DY2341" i="2" s="1"/>
  <c r="EH2341" i="2"/>
  <c r="EI2341" i="2" s="1"/>
  <c r="EB2341" i="2"/>
  <c r="EC2341" i="2" s="1"/>
  <c r="EL2341" i="2"/>
  <c r="EM2341" i="2" s="1"/>
  <c r="EN2341" i="2"/>
  <c r="EO2341" i="2" s="1"/>
  <c r="ER2341" i="2"/>
  <c r="ES2341" i="2" s="1"/>
  <c r="EF2341" i="2"/>
  <c r="EG2341" i="2" s="1"/>
  <c r="EP2341" i="2"/>
  <c r="EQ2341" i="2" s="1"/>
  <c r="DZ2341" i="2"/>
  <c r="EA2341" i="2" s="1"/>
  <c r="ED2341" i="2"/>
  <c r="EE2341" i="2" s="1"/>
  <c r="EJ2341" i="2"/>
  <c r="EK2341" i="2" s="1"/>
  <c r="DJ2333" i="2"/>
  <c r="DZ2333" i="2"/>
  <c r="EA2333" i="2" s="1"/>
  <c r="EJ2333" i="2"/>
  <c r="EK2333" i="2" s="1"/>
  <c r="EN2333" i="2"/>
  <c r="EO2333" i="2" s="1"/>
  <c r="ED2333" i="2"/>
  <c r="EE2333" i="2" s="1"/>
  <c r="EP2333" i="2"/>
  <c r="EQ2333" i="2" s="1"/>
  <c r="EF2333" i="2"/>
  <c r="EG2333" i="2" s="1"/>
  <c r="EH2333" i="2"/>
  <c r="EI2333" i="2" s="1"/>
  <c r="EL2333" i="2"/>
  <c r="EM2333" i="2" s="1"/>
  <c r="ER2333" i="2"/>
  <c r="ES2333" i="2" s="1"/>
  <c r="DX2333" i="2"/>
  <c r="DY2333" i="2" s="1"/>
  <c r="EB2333" i="2"/>
  <c r="EC2333" i="2" s="1"/>
  <c r="DJ2325" i="2"/>
  <c r="EB2325" i="2"/>
  <c r="EC2325" i="2" s="1"/>
  <c r="EL2325" i="2"/>
  <c r="EM2325" i="2" s="1"/>
  <c r="ED2325" i="2"/>
  <c r="EE2325" i="2" s="1"/>
  <c r="EP2325" i="2"/>
  <c r="EQ2325" i="2" s="1"/>
  <c r="ER2325" i="2"/>
  <c r="ES2325" i="2" s="1"/>
  <c r="DX2325" i="2"/>
  <c r="DY2325" i="2" s="1"/>
  <c r="EH2325" i="2"/>
  <c r="EI2325" i="2" s="1"/>
  <c r="DZ2325" i="2"/>
  <c r="EA2325" i="2" s="1"/>
  <c r="EF2325" i="2"/>
  <c r="EG2325" i="2" s="1"/>
  <c r="EJ2325" i="2"/>
  <c r="EK2325" i="2" s="1"/>
  <c r="EN2325" i="2"/>
  <c r="EO2325" i="2" s="1"/>
  <c r="DJ2317" i="2"/>
  <c r="EN2317" i="2"/>
  <c r="EO2317" i="2" s="1"/>
  <c r="ER2317" i="2"/>
  <c r="ES2317" i="2" s="1"/>
  <c r="EF2317" i="2"/>
  <c r="EG2317" i="2" s="1"/>
  <c r="DX2317" i="2"/>
  <c r="DY2317" i="2" s="1"/>
  <c r="EH2317" i="2"/>
  <c r="EI2317" i="2" s="1"/>
  <c r="DZ2317" i="2"/>
  <c r="EA2317" i="2" s="1"/>
  <c r="EJ2317" i="2"/>
  <c r="EK2317" i="2" s="1"/>
  <c r="EP2317" i="2"/>
  <c r="EQ2317" i="2" s="1"/>
  <c r="EB2317" i="2"/>
  <c r="EC2317" i="2" s="1"/>
  <c r="ED2317" i="2"/>
  <c r="EE2317" i="2" s="1"/>
  <c r="EL2317" i="2"/>
  <c r="EM2317" i="2" s="1"/>
  <c r="DJ2309" i="2"/>
  <c r="ED2309" i="2"/>
  <c r="EE2309" i="2" s="1"/>
  <c r="EP2309" i="2"/>
  <c r="EQ2309" i="2" s="1"/>
  <c r="EF2309" i="2"/>
  <c r="EG2309" i="2" s="1"/>
  <c r="DZ2309" i="2"/>
  <c r="EA2309" i="2" s="1"/>
  <c r="EJ2309" i="2"/>
  <c r="EK2309" i="2" s="1"/>
  <c r="EB2309" i="2"/>
  <c r="EC2309" i="2" s="1"/>
  <c r="EL2309" i="2"/>
  <c r="EM2309" i="2" s="1"/>
  <c r="EH2309" i="2"/>
  <c r="EI2309" i="2" s="1"/>
  <c r="EN2309" i="2"/>
  <c r="EO2309" i="2" s="1"/>
  <c r="ER2309" i="2"/>
  <c r="ES2309" i="2" s="1"/>
  <c r="DX2309" i="2"/>
  <c r="DY2309" i="2" s="1"/>
  <c r="DJ2301" i="2"/>
  <c r="ER2301" i="2"/>
  <c r="ES2301" i="2" s="1"/>
  <c r="DX2301" i="2"/>
  <c r="DY2301" i="2" s="1"/>
  <c r="EH2301" i="2"/>
  <c r="EI2301" i="2" s="1"/>
  <c r="EB2301" i="2"/>
  <c r="EC2301" i="2" s="1"/>
  <c r="EL2301" i="2"/>
  <c r="EM2301" i="2" s="1"/>
  <c r="EN2301" i="2"/>
  <c r="EO2301" i="2" s="1"/>
  <c r="DZ2301" i="2"/>
  <c r="EA2301" i="2" s="1"/>
  <c r="ED2301" i="2"/>
  <c r="EE2301" i="2" s="1"/>
  <c r="EF2301" i="2"/>
  <c r="EG2301" i="2" s="1"/>
  <c r="EJ2301" i="2"/>
  <c r="EK2301" i="2" s="1"/>
  <c r="EP2301" i="2"/>
  <c r="EQ2301" i="2" s="1"/>
  <c r="DJ2293" i="2"/>
  <c r="EF2293" i="2"/>
  <c r="EG2293" i="2" s="1"/>
  <c r="DX2293" i="2"/>
  <c r="DY2293" i="2" s="1"/>
  <c r="EH2293" i="2"/>
  <c r="EI2293" i="2" s="1"/>
  <c r="DZ2293" i="2"/>
  <c r="EA2293" i="2" s="1"/>
  <c r="EJ2293" i="2"/>
  <c r="EK2293" i="2" s="1"/>
  <c r="EN2293" i="2"/>
  <c r="EO2293" i="2" s="1"/>
  <c r="ED2293" i="2"/>
  <c r="EE2293" i="2" s="1"/>
  <c r="EP2293" i="2"/>
  <c r="EQ2293" i="2" s="1"/>
  <c r="ER2293" i="2"/>
  <c r="ES2293" i="2" s="1"/>
  <c r="EB2293" i="2"/>
  <c r="EC2293" i="2" s="1"/>
  <c r="EL2293" i="2"/>
  <c r="EM2293" i="2" s="1"/>
  <c r="DJ2285" i="2"/>
  <c r="DZ2285" i="2"/>
  <c r="EA2285" i="2" s="1"/>
  <c r="EJ2285" i="2"/>
  <c r="EK2285" i="2" s="1"/>
  <c r="EB2285" i="2"/>
  <c r="EC2285" i="2" s="1"/>
  <c r="EL2285" i="2"/>
  <c r="EM2285" i="2" s="1"/>
  <c r="ED2285" i="2"/>
  <c r="EE2285" i="2" s="1"/>
  <c r="EP2285" i="2"/>
  <c r="EQ2285" i="2" s="1"/>
  <c r="ER2285" i="2"/>
  <c r="ES2285" i="2" s="1"/>
  <c r="EF2285" i="2"/>
  <c r="EG2285" i="2" s="1"/>
  <c r="EH2285" i="2"/>
  <c r="EI2285" i="2" s="1"/>
  <c r="EN2285" i="2"/>
  <c r="EO2285" i="2" s="1"/>
  <c r="DX2285" i="2"/>
  <c r="DY2285" i="2" s="1"/>
  <c r="DJ2266" i="2"/>
  <c r="EH2266" i="2"/>
  <c r="EI2266" i="2" s="1"/>
  <c r="DX2266" i="2"/>
  <c r="DY2266" i="2" s="1"/>
  <c r="DZ2266" i="2"/>
  <c r="EA2266" i="2" s="1"/>
  <c r="EJ2266" i="2"/>
  <c r="EK2266" i="2" s="1"/>
  <c r="ED2266" i="2"/>
  <c r="EE2266" i="2" s="1"/>
  <c r="EN2266" i="2"/>
  <c r="EO2266" i="2" s="1"/>
  <c r="EP2266" i="2"/>
  <c r="EQ2266" i="2" s="1"/>
  <c r="EB2266" i="2"/>
  <c r="EC2266" i="2" s="1"/>
  <c r="EF2266" i="2"/>
  <c r="EG2266" i="2" s="1"/>
  <c r="EL2266" i="2"/>
  <c r="EM2266" i="2" s="1"/>
  <c r="ER2266" i="2"/>
  <c r="ES2266" i="2" s="1"/>
  <c r="DJ2258" i="2"/>
  <c r="EH2258" i="2"/>
  <c r="EI2258" i="2" s="1"/>
  <c r="DX2258" i="2"/>
  <c r="DY2258" i="2" s="1"/>
  <c r="DZ2258" i="2"/>
  <c r="EA2258" i="2" s="1"/>
  <c r="EJ2258" i="2"/>
  <c r="EK2258" i="2" s="1"/>
  <c r="EB2258" i="2"/>
  <c r="EC2258" i="2" s="1"/>
  <c r="EL2258" i="2"/>
  <c r="EM2258" i="2" s="1"/>
  <c r="EP2258" i="2"/>
  <c r="EQ2258" i="2" s="1"/>
  <c r="EF2258" i="2"/>
  <c r="EG2258" i="2" s="1"/>
  <c r="ER2258" i="2"/>
  <c r="ES2258" i="2" s="1"/>
  <c r="ED2258" i="2"/>
  <c r="EE2258" i="2" s="1"/>
  <c r="EN2258" i="2"/>
  <c r="EO2258" i="2" s="1"/>
  <c r="DJ77" i="2"/>
  <c r="EF77" i="2"/>
  <c r="EG77" i="2" s="1"/>
  <c r="ER77" i="2"/>
  <c r="ES77" i="2" s="1"/>
  <c r="EH77" i="2"/>
  <c r="EI77" i="2" s="1"/>
  <c r="DZ77" i="2"/>
  <c r="EA77" i="2" s="1"/>
  <c r="EJ77" i="2"/>
  <c r="EK77" i="2" s="1"/>
  <c r="EL77" i="2"/>
  <c r="EM77" i="2" s="1"/>
  <c r="EB77" i="2"/>
  <c r="EC77" i="2" s="1"/>
  <c r="EN77" i="2"/>
  <c r="EO77" i="2" s="1"/>
  <c r="ED77" i="2"/>
  <c r="EE77" i="2" s="1"/>
  <c r="EP77" i="2"/>
  <c r="EQ77" i="2" s="1"/>
  <c r="DX77" i="2"/>
  <c r="DY77" i="2" s="1"/>
  <c r="DZ305" i="2"/>
  <c r="EA305" i="2" s="1"/>
  <c r="EB305" i="2"/>
  <c r="EC305" i="2" s="1"/>
  <c r="EL305" i="2"/>
  <c r="EM305" i="2" s="1"/>
  <c r="ED305" i="2"/>
  <c r="EE305" i="2" s="1"/>
  <c r="EF305" i="2"/>
  <c r="EG305" i="2" s="1"/>
  <c r="EP305" i="2"/>
  <c r="EQ305" i="2" s="1"/>
  <c r="ER305" i="2"/>
  <c r="ES305" i="2" s="1"/>
  <c r="EH305" i="2"/>
  <c r="EI305" i="2" s="1"/>
  <c r="EJ305" i="2"/>
  <c r="EK305" i="2" s="1"/>
  <c r="DX305" i="2"/>
  <c r="DY305" i="2" s="1"/>
  <c r="EN305" i="2"/>
  <c r="EO305" i="2" s="1"/>
  <c r="ED257" i="2"/>
  <c r="EE257" i="2" s="1"/>
  <c r="EP257" i="2"/>
  <c r="EQ257" i="2" s="1"/>
  <c r="EH257" i="2"/>
  <c r="EI257" i="2" s="1"/>
  <c r="DX257" i="2"/>
  <c r="DY257" i="2" s="1"/>
  <c r="EJ257" i="2"/>
  <c r="EK257" i="2" s="1"/>
  <c r="EF257" i="2"/>
  <c r="EG257" i="2" s="1"/>
  <c r="EL257" i="2"/>
  <c r="EM257" i="2" s="1"/>
  <c r="EN257" i="2"/>
  <c r="EO257" i="2" s="1"/>
  <c r="ER257" i="2"/>
  <c r="ES257" i="2" s="1"/>
  <c r="DZ257" i="2"/>
  <c r="EA257" i="2" s="1"/>
  <c r="EB257" i="2"/>
  <c r="EC257" i="2" s="1"/>
  <c r="ED416" i="2"/>
  <c r="EE416" i="2" s="1"/>
  <c r="EN416" i="2"/>
  <c r="EO416" i="2" s="1"/>
  <c r="ER416" i="2"/>
  <c r="ES416" i="2" s="1"/>
  <c r="EF416" i="2"/>
  <c r="EG416" i="2" s="1"/>
  <c r="EH416" i="2"/>
  <c r="EI416" i="2" s="1"/>
  <c r="EJ416" i="2"/>
  <c r="EK416" i="2" s="1"/>
  <c r="DX416" i="2"/>
  <c r="DY416" i="2" s="1"/>
  <c r="DZ416" i="2"/>
  <c r="EA416" i="2" s="1"/>
  <c r="EL416" i="2"/>
  <c r="EM416" i="2" s="1"/>
  <c r="EB416" i="2"/>
  <c r="EC416" i="2" s="1"/>
  <c r="EP416" i="2"/>
  <c r="EQ416" i="2" s="1"/>
  <c r="EH634" i="2"/>
  <c r="EI634" i="2" s="1"/>
  <c r="EF634" i="2"/>
  <c r="EG634" i="2" s="1"/>
  <c r="EJ634" i="2"/>
  <c r="EK634" i="2" s="1"/>
  <c r="DX634" i="2"/>
  <c r="DY634" i="2" s="1"/>
  <c r="DZ634" i="2"/>
  <c r="EA634" i="2" s="1"/>
  <c r="EL634" i="2"/>
  <c r="EM634" i="2" s="1"/>
  <c r="EB634" i="2"/>
  <c r="EC634" i="2" s="1"/>
  <c r="EN634" i="2"/>
  <c r="EO634" i="2" s="1"/>
  <c r="EP634" i="2"/>
  <c r="EQ634" i="2" s="1"/>
  <c r="ED634" i="2"/>
  <c r="EE634" i="2" s="1"/>
  <c r="ER634" i="2"/>
  <c r="ES634" i="2" s="1"/>
  <c r="EB586" i="2"/>
  <c r="EC586" i="2" s="1"/>
  <c r="EJ586" i="2"/>
  <c r="EK586" i="2" s="1"/>
  <c r="EN586" i="2"/>
  <c r="EO586" i="2" s="1"/>
  <c r="EP586" i="2"/>
  <c r="EQ586" i="2" s="1"/>
  <c r="ED586" i="2"/>
  <c r="EE586" i="2" s="1"/>
  <c r="ER586" i="2"/>
  <c r="ES586" i="2" s="1"/>
  <c r="EH586" i="2"/>
  <c r="EI586" i="2" s="1"/>
  <c r="DX586" i="2"/>
  <c r="DY586" i="2" s="1"/>
  <c r="DZ586" i="2"/>
  <c r="EA586" i="2" s="1"/>
  <c r="EF586" i="2"/>
  <c r="EG586" i="2" s="1"/>
  <c r="EL586" i="2"/>
  <c r="EM586" i="2" s="1"/>
  <c r="DX538" i="2"/>
  <c r="DY538" i="2" s="1"/>
  <c r="EH538" i="2"/>
  <c r="EI538" i="2" s="1"/>
  <c r="DZ538" i="2"/>
  <c r="EA538" i="2" s="1"/>
  <c r="EL538" i="2"/>
  <c r="EM538" i="2" s="1"/>
  <c r="ED538" i="2"/>
  <c r="EE538" i="2" s="1"/>
  <c r="EN538" i="2"/>
  <c r="EO538" i="2" s="1"/>
  <c r="EF538" i="2"/>
  <c r="EG538" i="2" s="1"/>
  <c r="EP538" i="2"/>
  <c r="EQ538" i="2" s="1"/>
  <c r="EB538" i="2"/>
  <c r="EC538" i="2" s="1"/>
  <c r="EJ538" i="2"/>
  <c r="EK538" i="2" s="1"/>
  <c r="ER538" i="2"/>
  <c r="ES538" i="2" s="1"/>
  <c r="EH780" i="2"/>
  <c r="EI780" i="2" s="1"/>
  <c r="EP780" i="2"/>
  <c r="EQ780" i="2" s="1"/>
  <c r="EB780" i="2"/>
  <c r="EC780" i="2" s="1"/>
  <c r="EL780" i="2"/>
  <c r="EM780" i="2" s="1"/>
  <c r="ED780" i="2"/>
  <c r="EE780" i="2" s="1"/>
  <c r="EN780" i="2"/>
  <c r="EO780" i="2" s="1"/>
  <c r="EF780" i="2"/>
  <c r="EG780" i="2" s="1"/>
  <c r="ER780" i="2"/>
  <c r="ES780" i="2" s="1"/>
  <c r="DX780" i="2"/>
  <c r="DY780" i="2" s="1"/>
  <c r="DZ780" i="2"/>
  <c r="EA780" i="2" s="1"/>
  <c r="EJ780" i="2"/>
  <c r="EK780" i="2" s="1"/>
  <c r="DX732" i="2"/>
  <c r="DY732" i="2" s="1"/>
  <c r="EH732" i="2"/>
  <c r="EI732" i="2" s="1"/>
  <c r="EP732" i="2"/>
  <c r="EQ732" i="2" s="1"/>
  <c r="DZ732" i="2"/>
  <c r="EA732" i="2" s="1"/>
  <c r="ER732" i="2"/>
  <c r="ES732" i="2" s="1"/>
  <c r="EB732" i="2"/>
  <c r="EC732" i="2" s="1"/>
  <c r="EJ732" i="2"/>
  <c r="EK732" i="2" s="1"/>
  <c r="ED732" i="2"/>
  <c r="EE732" i="2" s="1"/>
  <c r="EL732" i="2"/>
  <c r="EM732" i="2" s="1"/>
  <c r="EF732" i="2"/>
  <c r="EG732" i="2" s="1"/>
  <c r="EN732" i="2"/>
  <c r="EO732" i="2" s="1"/>
  <c r="EL676" i="2"/>
  <c r="EM676" i="2" s="1"/>
  <c r="DZ676" i="2"/>
  <c r="EA676" i="2" s="1"/>
  <c r="EH676" i="2"/>
  <c r="EI676" i="2" s="1"/>
  <c r="ER676" i="2"/>
  <c r="ES676" i="2" s="1"/>
  <c r="EB676" i="2"/>
  <c r="EC676" i="2" s="1"/>
  <c r="ED676" i="2"/>
  <c r="EE676" i="2" s="1"/>
  <c r="EF676" i="2"/>
  <c r="EG676" i="2" s="1"/>
  <c r="EJ676" i="2"/>
  <c r="EK676" i="2" s="1"/>
  <c r="EN676" i="2"/>
  <c r="EO676" i="2" s="1"/>
  <c r="DX676" i="2"/>
  <c r="DY676" i="2" s="1"/>
  <c r="EP676" i="2"/>
  <c r="EQ676" i="2" s="1"/>
  <c r="EN813" i="2"/>
  <c r="EO813" i="2" s="1"/>
  <c r="EP813" i="2"/>
  <c r="EQ813" i="2" s="1"/>
  <c r="DZ813" i="2"/>
  <c r="EA813" i="2" s="1"/>
  <c r="EH813" i="2"/>
  <c r="EI813" i="2" s="1"/>
  <c r="ER813" i="2"/>
  <c r="ES813" i="2" s="1"/>
  <c r="EB813" i="2"/>
  <c r="EC813" i="2" s="1"/>
  <c r="EJ813" i="2"/>
  <c r="EK813" i="2" s="1"/>
  <c r="EL813" i="2"/>
  <c r="EM813" i="2" s="1"/>
  <c r="DX813" i="2"/>
  <c r="DY813" i="2" s="1"/>
  <c r="ED813" i="2"/>
  <c r="EE813" i="2" s="1"/>
  <c r="EF813" i="2"/>
  <c r="EG813" i="2" s="1"/>
  <c r="EL1012" i="2"/>
  <c r="EM1012" i="2" s="1"/>
  <c r="DX1012" i="2"/>
  <c r="DY1012" i="2" s="1"/>
  <c r="DZ1012" i="2"/>
  <c r="EA1012" i="2" s="1"/>
  <c r="EN1012" i="2"/>
  <c r="EO1012" i="2" s="1"/>
  <c r="EF1012" i="2"/>
  <c r="EG1012" i="2" s="1"/>
  <c r="ER1012" i="2"/>
  <c r="ES1012" i="2" s="1"/>
  <c r="EH1012" i="2"/>
  <c r="EI1012" i="2" s="1"/>
  <c r="EJ1012" i="2"/>
  <c r="EK1012" i="2" s="1"/>
  <c r="EP1012" i="2"/>
  <c r="EQ1012" i="2" s="1"/>
  <c r="EB1012" i="2"/>
  <c r="EC1012" i="2" s="1"/>
  <c r="ED1012" i="2"/>
  <c r="EE1012" i="2" s="1"/>
  <c r="DZ1363" i="2"/>
  <c r="EA1363" i="2" s="1"/>
  <c r="EB1363" i="2"/>
  <c r="EC1363" i="2" s="1"/>
  <c r="EL1363" i="2"/>
  <c r="EM1363" i="2" s="1"/>
  <c r="ED1363" i="2"/>
  <c r="EE1363" i="2" s="1"/>
  <c r="EN1363" i="2"/>
  <c r="EO1363" i="2" s="1"/>
  <c r="EF1363" i="2"/>
  <c r="EG1363" i="2" s="1"/>
  <c r="EP1363" i="2"/>
  <c r="EQ1363" i="2" s="1"/>
  <c r="ER1363" i="2"/>
  <c r="ES1363" i="2" s="1"/>
  <c r="DX1363" i="2"/>
  <c r="DY1363" i="2" s="1"/>
  <c r="EH1363" i="2"/>
  <c r="EI1363" i="2" s="1"/>
  <c r="EJ1363" i="2"/>
  <c r="EK1363" i="2" s="1"/>
  <c r="EN1307" i="2"/>
  <c r="EO1307" i="2" s="1"/>
  <c r="ED1307" i="2"/>
  <c r="EE1307" i="2" s="1"/>
  <c r="EP1307" i="2"/>
  <c r="EQ1307" i="2" s="1"/>
  <c r="EF1307" i="2"/>
  <c r="EG1307" i="2" s="1"/>
  <c r="ER1307" i="2"/>
  <c r="ES1307" i="2" s="1"/>
  <c r="EH1307" i="2"/>
  <c r="EI1307" i="2" s="1"/>
  <c r="DX1307" i="2"/>
  <c r="DY1307" i="2" s="1"/>
  <c r="EJ1307" i="2"/>
  <c r="EK1307" i="2" s="1"/>
  <c r="DZ1307" i="2"/>
  <c r="EA1307" i="2" s="1"/>
  <c r="EL1307" i="2"/>
  <c r="EM1307" i="2" s="1"/>
  <c r="EB1307" i="2"/>
  <c r="EC1307" i="2" s="1"/>
  <c r="EP1251" i="2"/>
  <c r="EQ1251" i="2" s="1"/>
  <c r="DZ1251" i="2"/>
  <c r="EA1251" i="2" s="1"/>
  <c r="EH1251" i="2"/>
  <c r="EI1251" i="2" s="1"/>
  <c r="ER1251" i="2"/>
  <c r="ES1251" i="2" s="1"/>
  <c r="EJ1251" i="2"/>
  <c r="EK1251" i="2" s="1"/>
  <c r="EB1251" i="2"/>
  <c r="EC1251" i="2" s="1"/>
  <c r="EL1251" i="2"/>
  <c r="EM1251" i="2" s="1"/>
  <c r="ED1251" i="2"/>
  <c r="EE1251" i="2" s="1"/>
  <c r="EN1251" i="2"/>
  <c r="EO1251" i="2" s="1"/>
  <c r="DX1251" i="2"/>
  <c r="DY1251" i="2" s="1"/>
  <c r="EF1251" i="2"/>
  <c r="EG1251" i="2" s="1"/>
  <c r="DZ1195" i="2"/>
  <c r="EA1195" i="2" s="1"/>
  <c r="EJ1195" i="2"/>
  <c r="EK1195" i="2" s="1"/>
  <c r="ER1195" i="2"/>
  <c r="ES1195" i="2" s="1"/>
  <c r="EB1195" i="2"/>
  <c r="EC1195" i="2" s="1"/>
  <c r="EL1195" i="2"/>
  <c r="EM1195" i="2" s="1"/>
  <c r="ED1195" i="2"/>
  <c r="EE1195" i="2" s="1"/>
  <c r="EF1195" i="2"/>
  <c r="EG1195" i="2" s="1"/>
  <c r="DX1195" i="2"/>
  <c r="DY1195" i="2" s="1"/>
  <c r="EP1195" i="2"/>
  <c r="EQ1195" i="2" s="1"/>
  <c r="EN1195" i="2"/>
  <c r="EO1195" i="2" s="1"/>
  <c r="EH1195" i="2"/>
  <c r="EI1195" i="2" s="1"/>
  <c r="EB1139" i="2"/>
  <c r="EC1139" i="2" s="1"/>
  <c r="EL1139" i="2"/>
  <c r="EM1139" i="2" s="1"/>
  <c r="ED1139" i="2"/>
  <c r="EE1139" i="2" s="1"/>
  <c r="EN1139" i="2"/>
  <c r="EO1139" i="2" s="1"/>
  <c r="EF1139" i="2"/>
  <c r="EG1139" i="2" s="1"/>
  <c r="DX1139" i="2"/>
  <c r="DY1139" i="2" s="1"/>
  <c r="EP1139" i="2"/>
  <c r="EQ1139" i="2" s="1"/>
  <c r="EH1139" i="2"/>
  <c r="EI1139" i="2" s="1"/>
  <c r="ER1139" i="2"/>
  <c r="ES1139" i="2" s="1"/>
  <c r="DZ1139" i="2"/>
  <c r="EA1139" i="2" s="1"/>
  <c r="EJ1139" i="2"/>
  <c r="EK1139" i="2" s="1"/>
  <c r="EH1091" i="2"/>
  <c r="EI1091" i="2" s="1"/>
  <c r="ER1091" i="2"/>
  <c r="ES1091" i="2" s="1"/>
  <c r="EB1091" i="2"/>
  <c r="EC1091" i="2" s="1"/>
  <c r="ED1091" i="2"/>
  <c r="EE1091" i="2" s="1"/>
  <c r="EF1091" i="2"/>
  <c r="EG1091" i="2" s="1"/>
  <c r="EJ1091" i="2"/>
  <c r="EK1091" i="2" s="1"/>
  <c r="EL1091" i="2"/>
  <c r="EM1091" i="2" s="1"/>
  <c r="EN1091" i="2"/>
  <c r="EO1091" i="2" s="1"/>
  <c r="DX1091" i="2"/>
  <c r="DY1091" i="2" s="1"/>
  <c r="EP1091" i="2"/>
  <c r="EQ1091" i="2" s="1"/>
  <c r="DZ1091" i="2"/>
  <c r="EA1091" i="2" s="1"/>
  <c r="EJ1573" i="2"/>
  <c r="EK1573" i="2" s="1"/>
  <c r="DZ1573" i="2"/>
  <c r="EA1573" i="2" s="1"/>
  <c r="EL1573" i="2"/>
  <c r="EM1573" i="2" s="1"/>
  <c r="EB1573" i="2"/>
  <c r="EC1573" i="2" s="1"/>
  <c r="EN1573" i="2"/>
  <c r="EO1573" i="2" s="1"/>
  <c r="EF1573" i="2"/>
  <c r="EG1573" i="2" s="1"/>
  <c r="EH1573" i="2"/>
  <c r="EI1573" i="2" s="1"/>
  <c r="EP1573" i="2"/>
  <c r="EQ1573" i="2" s="1"/>
  <c r="ER1573" i="2"/>
  <c r="ES1573" i="2" s="1"/>
  <c r="DX1573" i="2"/>
  <c r="DY1573" i="2" s="1"/>
  <c r="ED1573" i="2"/>
  <c r="EE1573" i="2" s="1"/>
  <c r="DZ1517" i="2"/>
  <c r="EA1517" i="2" s="1"/>
  <c r="EB1517" i="2"/>
  <c r="EC1517" i="2" s="1"/>
  <c r="EL1517" i="2"/>
  <c r="EM1517" i="2" s="1"/>
  <c r="EP1517" i="2"/>
  <c r="EQ1517" i="2" s="1"/>
  <c r="EF1517" i="2"/>
  <c r="EG1517" i="2" s="1"/>
  <c r="EH1517" i="2"/>
  <c r="EI1517" i="2" s="1"/>
  <c r="EJ1517" i="2"/>
  <c r="EK1517" i="2" s="1"/>
  <c r="EN1517" i="2"/>
  <c r="EO1517" i="2" s="1"/>
  <c r="DX1517" i="2"/>
  <c r="DY1517" i="2" s="1"/>
  <c r="ER1517" i="2"/>
  <c r="ES1517" i="2" s="1"/>
  <c r="ED1517" i="2"/>
  <c r="EE1517" i="2" s="1"/>
  <c r="EH1461" i="2"/>
  <c r="EI1461" i="2" s="1"/>
  <c r="ER1461" i="2"/>
  <c r="ES1461" i="2" s="1"/>
  <c r="EJ1461" i="2"/>
  <c r="EK1461" i="2" s="1"/>
  <c r="EB1461" i="2"/>
  <c r="EC1461" i="2" s="1"/>
  <c r="EL1461" i="2"/>
  <c r="EM1461" i="2" s="1"/>
  <c r="EN1461" i="2"/>
  <c r="EO1461" i="2" s="1"/>
  <c r="EF1461" i="2"/>
  <c r="EG1461" i="2" s="1"/>
  <c r="EP1461" i="2"/>
  <c r="EQ1461" i="2" s="1"/>
  <c r="DX1461" i="2"/>
  <c r="DY1461" i="2" s="1"/>
  <c r="DZ1461" i="2"/>
  <c r="EA1461" i="2" s="1"/>
  <c r="ED1461" i="2"/>
  <c r="EE1461" i="2" s="1"/>
  <c r="DX1742" i="2"/>
  <c r="DY1742" i="2" s="1"/>
  <c r="EH1742" i="2"/>
  <c r="EI1742" i="2" s="1"/>
  <c r="EJ1742" i="2"/>
  <c r="EK1742" i="2" s="1"/>
  <c r="DZ1742" i="2"/>
  <c r="EA1742" i="2" s="1"/>
  <c r="EL1742" i="2"/>
  <c r="EM1742" i="2" s="1"/>
  <c r="EB1742" i="2"/>
  <c r="EC1742" i="2" s="1"/>
  <c r="EN1742" i="2"/>
  <c r="EO1742" i="2" s="1"/>
  <c r="ED1742" i="2"/>
  <c r="EE1742" i="2" s="1"/>
  <c r="EP1742" i="2"/>
  <c r="EQ1742" i="2" s="1"/>
  <c r="EF1742" i="2"/>
  <c r="EG1742" i="2" s="1"/>
  <c r="ER1742" i="2"/>
  <c r="ES1742" i="2" s="1"/>
  <c r="DX1753" i="2"/>
  <c r="DY1753" i="2" s="1"/>
  <c r="EJ1753" i="2"/>
  <c r="EK1753" i="2" s="1"/>
  <c r="DZ1753" i="2"/>
  <c r="EA1753" i="2" s="1"/>
  <c r="EL1753" i="2"/>
  <c r="EM1753" i="2" s="1"/>
  <c r="EB1753" i="2"/>
  <c r="EC1753" i="2" s="1"/>
  <c r="EN1753" i="2"/>
  <c r="EO1753" i="2" s="1"/>
  <c r="ED1753" i="2"/>
  <c r="EE1753" i="2" s="1"/>
  <c r="EP1753" i="2"/>
  <c r="EQ1753" i="2" s="1"/>
  <c r="EF1753" i="2"/>
  <c r="EG1753" i="2" s="1"/>
  <c r="ER1753" i="2"/>
  <c r="ES1753" i="2" s="1"/>
  <c r="EH1753" i="2"/>
  <c r="EI1753" i="2" s="1"/>
  <c r="DX1841" i="2"/>
  <c r="DY1841" i="2" s="1"/>
  <c r="EP1841" i="2"/>
  <c r="EQ1841" i="2" s="1"/>
  <c r="EH1841" i="2"/>
  <c r="EI1841" i="2" s="1"/>
  <c r="DZ1841" i="2"/>
  <c r="EA1841" i="2" s="1"/>
  <c r="ER1841" i="2"/>
  <c r="ES1841" i="2" s="1"/>
  <c r="EB1841" i="2"/>
  <c r="EC1841" i="2" s="1"/>
  <c r="EL1841" i="2"/>
  <c r="EM1841" i="2" s="1"/>
  <c r="ED1841" i="2"/>
  <c r="EE1841" i="2" s="1"/>
  <c r="EF1841" i="2"/>
  <c r="EG1841" i="2" s="1"/>
  <c r="EJ1841" i="2"/>
  <c r="EK1841" i="2" s="1"/>
  <c r="EN1841" i="2"/>
  <c r="EO1841" i="2" s="1"/>
  <c r="DZ2120" i="2"/>
  <c r="EA2120" i="2" s="1"/>
  <c r="EN2120" i="2"/>
  <c r="EO2120" i="2" s="1"/>
  <c r="EB2120" i="2"/>
  <c r="EC2120" i="2" s="1"/>
  <c r="EP2120" i="2"/>
  <c r="EQ2120" i="2" s="1"/>
  <c r="DX2120" i="2"/>
  <c r="DY2120" i="2" s="1"/>
  <c r="ER2120" i="2"/>
  <c r="ES2120" i="2" s="1"/>
  <c r="ED2120" i="2"/>
  <c r="EE2120" i="2" s="1"/>
  <c r="EF2120" i="2"/>
  <c r="EG2120" i="2" s="1"/>
  <c r="EH2120" i="2"/>
  <c r="EI2120" i="2" s="1"/>
  <c r="EJ2120" i="2"/>
  <c r="EK2120" i="2" s="1"/>
  <c r="EL2120" i="2"/>
  <c r="EM2120" i="2" s="1"/>
  <c r="DX2064" i="2"/>
  <c r="DY2064" i="2" s="1"/>
  <c r="EB2064" i="2"/>
  <c r="EC2064" i="2" s="1"/>
  <c r="EP2064" i="2"/>
  <c r="EQ2064" i="2" s="1"/>
  <c r="EF2064" i="2"/>
  <c r="EG2064" i="2" s="1"/>
  <c r="ER2064" i="2"/>
  <c r="ES2064" i="2" s="1"/>
  <c r="EN2064" i="2"/>
  <c r="EO2064" i="2" s="1"/>
  <c r="DZ2064" i="2"/>
  <c r="EA2064" i="2" s="1"/>
  <c r="ED2064" i="2"/>
  <c r="EE2064" i="2" s="1"/>
  <c r="EH2064" i="2"/>
  <c r="EI2064" i="2" s="1"/>
  <c r="EJ2064" i="2"/>
  <c r="EK2064" i="2" s="1"/>
  <c r="EL2064" i="2"/>
  <c r="EM2064" i="2" s="1"/>
  <c r="ED2016" i="2"/>
  <c r="EE2016" i="2" s="1"/>
  <c r="EF2016" i="2"/>
  <c r="EG2016" i="2" s="1"/>
  <c r="ER2016" i="2"/>
  <c r="ES2016" i="2" s="1"/>
  <c r="EH2016" i="2"/>
  <c r="EI2016" i="2" s="1"/>
  <c r="DX2016" i="2"/>
  <c r="DY2016" i="2" s="1"/>
  <c r="EJ2016" i="2"/>
  <c r="EK2016" i="2" s="1"/>
  <c r="DZ2016" i="2"/>
  <c r="EA2016" i="2" s="1"/>
  <c r="EL2016" i="2"/>
  <c r="EM2016" i="2" s="1"/>
  <c r="EN2016" i="2"/>
  <c r="EO2016" i="2" s="1"/>
  <c r="EP2016" i="2"/>
  <c r="EQ2016" i="2" s="1"/>
  <c r="EB2016" i="2"/>
  <c r="EC2016" i="2" s="1"/>
  <c r="ED1960" i="2"/>
  <c r="EE1960" i="2" s="1"/>
  <c r="EF1960" i="2"/>
  <c r="EG1960" i="2" s="1"/>
  <c r="DX1960" i="2"/>
  <c r="DY1960" i="2" s="1"/>
  <c r="EP1960" i="2"/>
  <c r="EQ1960" i="2" s="1"/>
  <c r="DZ1960" i="2"/>
  <c r="EA1960" i="2" s="1"/>
  <c r="ER1960" i="2"/>
  <c r="ES1960" i="2" s="1"/>
  <c r="EJ1960" i="2"/>
  <c r="EK1960" i="2" s="1"/>
  <c r="EB1960" i="2"/>
  <c r="EC1960" i="2" s="1"/>
  <c r="EH1960" i="2"/>
  <c r="EI1960" i="2" s="1"/>
  <c r="EL1960" i="2"/>
  <c r="EM1960" i="2" s="1"/>
  <c r="EN1960" i="2"/>
  <c r="EO1960" i="2" s="1"/>
  <c r="EF1920" i="2"/>
  <c r="EG1920" i="2" s="1"/>
  <c r="EH1920" i="2"/>
  <c r="EI1920" i="2" s="1"/>
  <c r="DZ1920" i="2"/>
  <c r="EA1920" i="2" s="1"/>
  <c r="ER1920" i="2"/>
  <c r="ES1920" i="2" s="1"/>
  <c r="EJ1920" i="2"/>
  <c r="EK1920" i="2" s="1"/>
  <c r="EB1920" i="2"/>
  <c r="EC1920" i="2" s="1"/>
  <c r="EL1920" i="2"/>
  <c r="EM1920" i="2" s="1"/>
  <c r="ED1920" i="2"/>
  <c r="EE1920" i="2" s="1"/>
  <c r="EP1920" i="2"/>
  <c r="EQ1920" i="2" s="1"/>
  <c r="DX1920" i="2"/>
  <c r="DY1920" i="2" s="1"/>
  <c r="EN1920" i="2"/>
  <c r="EO1920" i="2" s="1"/>
  <c r="ED2499" i="2"/>
  <c r="EE2499" i="2" s="1"/>
  <c r="EL2499" i="2"/>
  <c r="EM2499" i="2" s="1"/>
  <c r="EF2499" i="2"/>
  <c r="EG2499" i="2" s="1"/>
  <c r="EN2499" i="2"/>
  <c r="EO2499" i="2" s="1"/>
  <c r="DX2499" i="2"/>
  <c r="DY2499" i="2" s="1"/>
  <c r="DZ2499" i="2"/>
  <c r="EA2499" i="2" s="1"/>
  <c r="EJ2499" i="2"/>
  <c r="EK2499" i="2" s="1"/>
  <c r="ER2499" i="2"/>
  <c r="ES2499" i="2" s="1"/>
  <c r="EB2499" i="2"/>
  <c r="EC2499" i="2" s="1"/>
  <c r="EH2499" i="2"/>
  <c r="EI2499" i="2" s="1"/>
  <c r="EP2499" i="2"/>
  <c r="EQ2499" i="2" s="1"/>
  <c r="DJ2411" i="2"/>
  <c r="EJ2411" i="2"/>
  <c r="EK2411" i="2" s="1"/>
  <c r="EL2411" i="2"/>
  <c r="EM2411" i="2" s="1"/>
  <c r="DZ2411" i="2"/>
  <c r="EA2411" i="2" s="1"/>
  <c r="ED2411" i="2"/>
  <c r="EE2411" i="2" s="1"/>
  <c r="EP2411" i="2"/>
  <c r="EQ2411" i="2" s="1"/>
  <c r="EF2411" i="2"/>
  <c r="EG2411" i="2" s="1"/>
  <c r="ER2411" i="2"/>
  <c r="ES2411" i="2" s="1"/>
  <c r="EN2411" i="2"/>
  <c r="EO2411" i="2" s="1"/>
  <c r="DX2411" i="2"/>
  <c r="DY2411" i="2" s="1"/>
  <c r="EB2411" i="2"/>
  <c r="EC2411" i="2" s="1"/>
  <c r="EH2411" i="2"/>
  <c r="EI2411" i="2" s="1"/>
  <c r="DJ83" i="2"/>
  <c r="EN83" i="2"/>
  <c r="EO83" i="2" s="1"/>
  <c r="ED83" i="2"/>
  <c r="EE83" i="2" s="1"/>
  <c r="EP83" i="2"/>
  <c r="EQ83" i="2" s="1"/>
  <c r="ER83" i="2"/>
  <c r="ES83" i="2" s="1"/>
  <c r="EH83" i="2"/>
  <c r="EI83" i="2" s="1"/>
  <c r="DX83" i="2"/>
  <c r="DY83" i="2" s="1"/>
  <c r="EJ83" i="2"/>
  <c r="EK83" i="2" s="1"/>
  <c r="DZ83" i="2"/>
  <c r="EA83" i="2" s="1"/>
  <c r="EL83" i="2"/>
  <c r="EM83" i="2" s="1"/>
  <c r="EB83" i="2"/>
  <c r="EC83" i="2" s="1"/>
  <c r="EF83" i="2"/>
  <c r="EG83" i="2" s="1"/>
  <c r="EF303" i="2"/>
  <c r="EG303" i="2" s="1"/>
  <c r="EP303" i="2"/>
  <c r="EQ303" i="2" s="1"/>
  <c r="ER303" i="2"/>
  <c r="ES303" i="2" s="1"/>
  <c r="EH303" i="2"/>
  <c r="EI303" i="2" s="1"/>
  <c r="DX303" i="2"/>
  <c r="DY303" i="2" s="1"/>
  <c r="EJ303" i="2"/>
  <c r="EK303" i="2" s="1"/>
  <c r="DZ303" i="2"/>
  <c r="EA303" i="2" s="1"/>
  <c r="EB303" i="2"/>
  <c r="EC303" i="2" s="1"/>
  <c r="EL303" i="2"/>
  <c r="EM303" i="2" s="1"/>
  <c r="EN303" i="2"/>
  <c r="EO303" i="2" s="1"/>
  <c r="ED303" i="2"/>
  <c r="EE303" i="2" s="1"/>
  <c r="DZ263" i="2"/>
  <c r="EA263" i="2" s="1"/>
  <c r="EB263" i="2"/>
  <c r="EC263" i="2" s="1"/>
  <c r="EP263" i="2"/>
  <c r="EQ263" i="2" s="1"/>
  <c r="ED263" i="2"/>
  <c r="EE263" i="2" s="1"/>
  <c r="EF263" i="2"/>
  <c r="EG263" i="2" s="1"/>
  <c r="EL263" i="2"/>
  <c r="EM263" i="2" s="1"/>
  <c r="EN263" i="2"/>
  <c r="EO263" i="2" s="1"/>
  <c r="DX263" i="2"/>
  <c r="DY263" i="2" s="1"/>
  <c r="ER263" i="2"/>
  <c r="ES263" i="2" s="1"/>
  <c r="EH263" i="2"/>
  <c r="EI263" i="2" s="1"/>
  <c r="EJ263" i="2"/>
  <c r="EK263" i="2" s="1"/>
  <c r="EH414" i="2"/>
  <c r="EI414" i="2" s="1"/>
  <c r="ER414" i="2"/>
  <c r="ES414" i="2" s="1"/>
  <c r="EB414" i="2"/>
  <c r="EC414" i="2" s="1"/>
  <c r="EL414" i="2"/>
  <c r="EM414" i="2" s="1"/>
  <c r="DX414" i="2"/>
  <c r="DY414" i="2" s="1"/>
  <c r="EJ414" i="2"/>
  <c r="EK414" i="2" s="1"/>
  <c r="DZ414" i="2"/>
  <c r="EA414" i="2" s="1"/>
  <c r="EN414" i="2"/>
  <c r="EO414" i="2" s="1"/>
  <c r="EP414" i="2"/>
  <c r="EQ414" i="2" s="1"/>
  <c r="ED414" i="2"/>
  <c r="EE414" i="2" s="1"/>
  <c r="EF414" i="2"/>
  <c r="EG414" i="2" s="1"/>
  <c r="DZ608" i="2"/>
  <c r="EA608" i="2" s="1"/>
  <c r="EJ608" i="2"/>
  <c r="EK608" i="2" s="1"/>
  <c r="ER608" i="2"/>
  <c r="ES608" i="2" s="1"/>
  <c r="EB608" i="2"/>
  <c r="EC608" i="2" s="1"/>
  <c r="EL608" i="2"/>
  <c r="EM608" i="2" s="1"/>
  <c r="ED608" i="2"/>
  <c r="EE608" i="2" s="1"/>
  <c r="EF608" i="2"/>
  <c r="EG608" i="2" s="1"/>
  <c r="EH608" i="2"/>
  <c r="EI608" i="2" s="1"/>
  <c r="EN608" i="2"/>
  <c r="EO608" i="2" s="1"/>
  <c r="DX608" i="2"/>
  <c r="DY608" i="2" s="1"/>
  <c r="EP608" i="2"/>
  <c r="EQ608" i="2" s="1"/>
  <c r="ED568" i="2"/>
  <c r="EE568" i="2" s="1"/>
  <c r="EP568" i="2"/>
  <c r="EQ568" i="2" s="1"/>
  <c r="DX568" i="2"/>
  <c r="DY568" i="2" s="1"/>
  <c r="EF568" i="2"/>
  <c r="EG568" i="2" s="1"/>
  <c r="ER568" i="2"/>
  <c r="ES568" i="2" s="1"/>
  <c r="EH568" i="2"/>
  <c r="EI568" i="2" s="1"/>
  <c r="EL568" i="2"/>
  <c r="EM568" i="2" s="1"/>
  <c r="EN568" i="2"/>
  <c r="EO568" i="2" s="1"/>
  <c r="DZ568" i="2"/>
  <c r="EA568" i="2" s="1"/>
  <c r="EB568" i="2"/>
  <c r="EC568" i="2" s="1"/>
  <c r="EJ568" i="2"/>
  <c r="EK568" i="2" s="1"/>
  <c r="EH528" i="2"/>
  <c r="EI528" i="2" s="1"/>
  <c r="DX528" i="2"/>
  <c r="DY528" i="2" s="1"/>
  <c r="EJ528" i="2"/>
  <c r="EK528" i="2" s="1"/>
  <c r="DZ528" i="2"/>
  <c r="EA528" i="2" s="1"/>
  <c r="EL528" i="2"/>
  <c r="EM528" i="2" s="1"/>
  <c r="EN528" i="2"/>
  <c r="EO528" i="2" s="1"/>
  <c r="EB528" i="2"/>
  <c r="EC528" i="2" s="1"/>
  <c r="EP528" i="2"/>
  <c r="EQ528" i="2" s="1"/>
  <c r="ED528" i="2"/>
  <c r="EE528" i="2" s="1"/>
  <c r="ER528" i="2"/>
  <c r="ES528" i="2" s="1"/>
  <c r="EF528" i="2"/>
  <c r="EG528" i="2" s="1"/>
  <c r="DX770" i="2"/>
  <c r="DY770" i="2" s="1"/>
  <c r="EF770" i="2"/>
  <c r="EG770" i="2" s="1"/>
  <c r="DZ770" i="2"/>
  <c r="EA770" i="2" s="1"/>
  <c r="EH770" i="2"/>
  <c r="EI770" i="2" s="1"/>
  <c r="ER770" i="2"/>
  <c r="ES770" i="2" s="1"/>
  <c r="ED770" i="2"/>
  <c r="EE770" i="2" s="1"/>
  <c r="EJ770" i="2"/>
  <c r="EK770" i="2" s="1"/>
  <c r="EL770" i="2"/>
  <c r="EM770" i="2" s="1"/>
  <c r="EB770" i="2"/>
  <c r="EC770" i="2" s="1"/>
  <c r="EN770" i="2"/>
  <c r="EO770" i="2" s="1"/>
  <c r="EP770" i="2"/>
  <c r="EQ770" i="2" s="1"/>
  <c r="DZ730" i="2"/>
  <c r="EA730" i="2" s="1"/>
  <c r="EH730" i="2"/>
  <c r="EI730" i="2" s="1"/>
  <c r="ER730" i="2"/>
  <c r="ES730" i="2" s="1"/>
  <c r="EB730" i="2"/>
  <c r="EC730" i="2" s="1"/>
  <c r="EJ730" i="2"/>
  <c r="EK730" i="2" s="1"/>
  <c r="ED730" i="2"/>
  <c r="EE730" i="2" s="1"/>
  <c r="EL730" i="2"/>
  <c r="EM730" i="2" s="1"/>
  <c r="EN730" i="2"/>
  <c r="EO730" i="2" s="1"/>
  <c r="DX730" i="2"/>
  <c r="DY730" i="2" s="1"/>
  <c r="EF730" i="2"/>
  <c r="EG730" i="2" s="1"/>
  <c r="EP730" i="2"/>
  <c r="EQ730" i="2" s="1"/>
  <c r="EH682" i="2"/>
  <c r="EI682" i="2" s="1"/>
  <c r="EJ682" i="2"/>
  <c r="EK682" i="2" s="1"/>
  <c r="EL682" i="2"/>
  <c r="EM682" i="2" s="1"/>
  <c r="DX682" i="2"/>
  <c r="DY682" i="2" s="1"/>
  <c r="EN682" i="2"/>
  <c r="EO682" i="2" s="1"/>
  <c r="DZ682" i="2"/>
  <c r="EA682" i="2" s="1"/>
  <c r="EB682" i="2"/>
  <c r="EC682" i="2" s="1"/>
  <c r="EP682" i="2"/>
  <c r="EQ682" i="2" s="1"/>
  <c r="ED682" i="2"/>
  <c r="EE682" i="2" s="1"/>
  <c r="ER682" i="2"/>
  <c r="ES682" i="2" s="1"/>
  <c r="EF682" i="2"/>
  <c r="EG682" i="2" s="1"/>
  <c r="DJ67" i="2"/>
  <c r="DZ67" i="2"/>
  <c r="EA67" i="2" s="1"/>
  <c r="EJ67" i="2"/>
  <c r="EK67" i="2" s="1"/>
  <c r="ER67" i="2"/>
  <c r="ES67" i="2" s="1"/>
  <c r="EB67" i="2"/>
  <c r="EC67" i="2" s="1"/>
  <c r="EL67" i="2"/>
  <c r="EM67" i="2" s="1"/>
  <c r="ED67" i="2"/>
  <c r="EE67" i="2" s="1"/>
  <c r="EN67" i="2"/>
  <c r="EO67" i="2" s="1"/>
  <c r="DX67" i="2"/>
  <c r="DY67" i="2" s="1"/>
  <c r="EH67" i="2"/>
  <c r="EI67" i="2" s="1"/>
  <c r="EP67" i="2"/>
  <c r="EQ67" i="2" s="1"/>
  <c r="EF67" i="2"/>
  <c r="EG67" i="2" s="1"/>
  <c r="DJ73" i="2"/>
  <c r="DX73" i="2"/>
  <c r="DY73" i="2" s="1"/>
  <c r="EJ73" i="2"/>
  <c r="EK73" i="2" s="1"/>
  <c r="DZ73" i="2"/>
  <c r="EA73" i="2" s="1"/>
  <c r="EL73" i="2"/>
  <c r="EM73" i="2" s="1"/>
  <c r="EB73" i="2"/>
  <c r="EC73" i="2" s="1"/>
  <c r="EP73" i="2"/>
  <c r="EQ73" i="2" s="1"/>
  <c r="ED73" i="2"/>
  <c r="EE73" i="2" s="1"/>
  <c r="EF73" i="2"/>
  <c r="EG73" i="2" s="1"/>
  <c r="ER73" i="2"/>
  <c r="ES73" i="2" s="1"/>
  <c r="EH73" i="2"/>
  <c r="EI73" i="2" s="1"/>
  <c r="EN73" i="2"/>
  <c r="EO73" i="2" s="1"/>
  <c r="DJ119" i="2"/>
  <c r="DZ119" i="2"/>
  <c r="EA119" i="2" s="1"/>
  <c r="EB119" i="2"/>
  <c r="EC119" i="2" s="1"/>
  <c r="EN119" i="2"/>
  <c r="EO119" i="2" s="1"/>
  <c r="ED119" i="2"/>
  <c r="EE119" i="2" s="1"/>
  <c r="EF119" i="2"/>
  <c r="EG119" i="2" s="1"/>
  <c r="EP119" i="2"/>
  <c r="EQ119" i="2" s="1"/>
  <c r="EH119" i="2"/>
  <c r="EI119" i="2" s="1"/>
  <c r="ER119" i="2"/>
  <c r="ES119" i="2" s="1"/>
  <c r="EJ119" i="2"/>
  <c r="EK119" i="2" s="1"/>
  <c r="DX119" i="2"/>
  <c r="DY119" i="2" s="1"/>
  <c r="EL119" i="2"/>
  <c r="EM119" i="2" s="1"/>
  <c r="DZ293" i="2"/>
  <c r="EA293" i="2" s="1"/>
  <c r="EL293" i="2"/>
  <c r="EM293" i="2" s="1"/>
  <c r="EB293" i="2"/>
  <c r="EC293" i="2" s="1"/>
  <c r="EP293" i="2"/>
  <c r="EQ293" i="2" s="1"/>
  <c r="DX293" i="2"/>
  <c r="DY293" i="2" s="1"/>
  <c r="ER293" i="2"/>
  <c r="ES293" i="2" s="1"/>
  <c r="ED293" i="2"/>
  <c r="EE293" i="2" s="1"/>
  <c r="EF293" i="2"/>
  <c r="EG293" i="2" s="1"/>
  <c r="EH293" i="2"/>
  <c r="EI293" i="2" s="1"/>
  <c r="EJ293" i="2"/>
  <c r="EK293" i="2" s="1"/>
  <c r="EN293" i="2"/>
  <c r="EO293" i="2" s="1"/>
  <c r="EJ245" i="2"/>
  <c r="EK245" i="2" s="1"/>
  <c r="EN245" i="2"/>
  <c r="EO245" i="2" s="1"/>
  <c r="EB245" i="2"/>
  <c r="EC245" i="2" s="1"/>
  <c r="ED245" i="2"/>
  <c r="EE245" i="2" s="1"/>
  <c r="EF245" i="2"/>
  <c r="EG245" i="2" s="1"/>
  <c r="EH245" i="2"/>
  <c r="EI245" i="2" s="1"/>
  <c r="EL245" i="2"/>
  <c r="EM245" i="2" s="1"/>
  <c r="ER245" i="2"/>
  <c r="ES245" i="2" s="1"/>
  <c r="DX245" i="2"/>
  <c r="DY245" i="2" s="1"/>
  <c r="DZ245" i="2"/>
  <c r="EA245" i="2" s="1"/>
  <c r="EP245" i="2"/>
  <c r="EQ245" i="2" s="1"/>
  <c r="DJ104" i="2"/>
  <c r="EH104" i="2"/>
  <c r="EI104" i="2" s="1"/>
  <c r="DX104" i="2"/>
  <c r="DY104" i="2" s="1"/>
  <c r="EB104" i="2"/>
  <c r="EC104" i="2" s="1"/>
  <c r="EN104" i="2"/>
  <c r="EO104" i="2" s="1"/>
  <c r="ED104" i="2"/>
  <c r="EE104" i="2" s="1"/>
  <c r="EP104" i="2"/>
  <c r="EQ104" i="2" s="1"/>
  <c r="ER104" i="2"/>
  <c r="ES104" i="2" s="1"/>
  <c r="EF104" i="2"/>
  <c r="EG104" i="2" s="1"/>
  <c r="DZ104" i="2"/>
  <c r="EA104" i="2" s="1"/>
  <c r="EJ104" i="2"/>
  <c r="EK104" i="2" s="1"/>
  <c r="EL104" i="2"/>
  <c r="EM104" i="2" s="1"/>
  <c r="DJ88" i="2"/>
  <c r="DX88" i="2"/>
  <c r="DY88" i="2" s="1"/>
  <c r="EJ88" i="2"/>
  <c r="EK88" i="2" s="1"/>
  <c r="EB88" i="2"/>
  <c r="EC88" i="2" s="1"/>
  <c r="ED88" i="2"/>
  <c r="EE88" i="2" s="1"/>
  <c r="EP88" i="2"/>
  <c r="EQ88" i="2" s="1"/>
  <c r="EF88" i="2"/>
  <c r="EG88" i="2" s="1"/>
  <c r="ER88" i="2"/>
  <c r="ES88" i="2" s="1"/>
  <c r="EH88" i="2"/>
  <c r="EI88" i="2" s="1"/>
  <c r="DZ88" i="2"/>
  <c r="EA88" i="2" s="1"/>
  <c r="EL88" i="2"/>
  <c r="EM88" i="2" s="1"/>
  <c r="EN88" i="2"/>
  <c r="EO88" i="2" s="1"/>
  <c r="DJ72" i="2"/>
  <c r="DX72" i="2"/>
  <c r="DY72" i="2" s="1"/>
  <c r="EH72" i="2"/>
  <c r="EI72" i="2" s="1"/>
  <c r="EJ72" i="2"/>
  <c r="EK72" i="2" s="1"/>
  <c r="EB72" i="2"/>
  <c r="EC72" i="2" s="1"/>
  <c r="EN72" i="2"/>
  <c r="EO72" i="2" s="1"/>
  <c r="ED72" i="2"/>
  <c r="EE72" i="2" s="1"/>
  <c r="EP72" i="2"/>
  <c r="EQ72" i="2" s="1"/>
  <c r="EF72" i="2"/>
  <c r="EG72" i="2" s="1"/>
  <c r="ER72" i="2"/>
  <c r="ES72" i="2" s="1"/>
  <c r="DZ72" i="2"/>
  <c r="EA72" i="2" s="1"/>
  <c r="EL72" i="2"/>
  <c r="EM72" i="2" s="1"/>
  <c r="DJ108" i="2"/>
  <c r="EN108" i="2"/>
  <c r="EO108" i="2" s="1"/>
  <c r="EB108" i="2"/>
  <c r="EC108" i="2" s="1"/>
  <c r="EP108" i="2"/>
  <c r="EQ108" i="2" s="1"/>
  <c r="DX108" i="2"/>
  <c r="DY108" i="2" s="1"/>
  <c r="EH108" i="2"/>
  <c r="EI108" i="2" s="1"/>
  <c r="EJ108" i="2"/>
  <c r="EK108" i="2" s="1"/>
  <c r="DZ108" i="2"/>
  <c r="EA108" i="2" s="1"/>
  <c r="EL108" i="2"/>
  <c r="EM108" i="2" s="1"/>
  <c r="ED108" i="2"/>
  <c r="EE108" i="2" s="1"/>
  <c r="EF108" i="2"/>
  <c r="EG108" i="2" s="1"/>
  <c r="ER108" i="2"/>
  <c r="ES108" i="2" s="1"/>
  <c r="EN316" i="2"/>
  <c r="EO316" i="2" s="1"/>
  <c r="EF316" i="2"/>
  <c r="EG316" i="2" s="1"/>
  <c r="EP316" i="2"/>
  <c r="EQ316" i="2" s="1"/>
  <c r="ER316" i="2"/>
  <c r="ES316" i="2" s="1"/>
  <c r="EH316" i="2"/>
  <c r="EI316" i="2" s="1"/>
  <c r="DX316" i="2"/>
  <c r="DY316" i="2" s="1"/>
  <c r="DZ316" i="2"/>
  <c r="EA316" i="2" s="1"/>
  <c r="EJ316" i="2"/>
  <c r="EK316" i="2" s="1"/>
  <c r="EB316" i="2"/>
  <c r="EC316" i="2" s="1"/>
  <c r="ED316" i="2"/>
  <c r="EE316" i="2" s="1"/>
  <c r="EL316" i="2"/>
  <c r="EM316" i="2" s="1"/>
  <c r="DX292" i="2"/>
  <c r="DY292" i="2" s="1"/>
  <c r="EJ292" i="2"/>
  <c r="EK292" i="2" s="1"/>
  <c r="DZ292" i="2"/>
  <c r="EA292" i="2" s="1"/>
  <c r="EL292" i="2"/>
  <c r="EM292" i="2" s="1"/>
  <c r="EN292" i="2"/>
  <c r="EO292" i="2" s="1"/>
  <c r="EB292" i="2"/>
  <c r="EC292" i="2" s="1"/>
  <c r="ED292" i="2"/>
  <c r="EE292" i="2" s="1"/>
  <c r="EF292" i="2"/>
  <c r="EG292" i="2" s="1"/>
  <c r="EH292" i="2"/>
  <c r="EI292" i="2" s="1"/>
  <c r="EP292" i="2"/>
  <c r="EQ292" i="2" s="1"/>
  <c r="ER292" i="2"/>
  <c r="ES292" i="2" s="1"/>
  <c r="ED276" i="2"/>
  <c r="EE276" i="2" s="1"/>
  <c r="EP276" i="2"/>
  <c r="EQ276" i="2" s="1"/>
  <c r="EF276" i="2"/>
  <c r="EG276" i="2" s="1"/>
  <c r="DX276" i="2"/>
  <c r="DY276" i="2" s="1"/>
  <c r="EB276" i="2"/>
  <c r="EC276" i="2" s="1"/>
  <c r="EH276" i="2"/>
  <c r="EI276" i="2" s="1"/>
  <c r="EL276" i="2"/>
  <c r="EM276" i="2" s="1"/>
  <c r="DZ276" i="2"/>
  <c r="EA276" i="2" s="1"/>
  <c r="EN276" i="2"/>
  <c r="EO276" i="2" s="1"/>
  <c r="EJ276" i="2"/>
  <c r="EK276" i="2" s="1"/>
  <c r="ER276" i="2"/>
  <c r="ES276" i="2" s="1"/>
  <c r="DZ252" i="2"/>
  <c r="EA252" i="2" s="1"/>
  <c r="ED252" i="2"/>
  <c r="EE252" i="2" s="1"/>
  <c r="EN252" i="2"/>
  <c r="EO252" i="2" s="1"/>
  <c r="EP252" i="2"/>
  <c r="EQ252" i="2" s="1"/>
  <c r="EF252" i="2"/>
  <c r="EG252" i="2" s="1"/>
  <c r="ER252" i="2"/>
  <c r="ES252" i="2" s="1"/>
  <c r="DX252" i="2"/>
  <c r="DY252" i="2" s="1"/>
  <c r="EB252" i="2"/>
  <c r="EC252" i="2" s="1"/>
  <c r="EH252" i="2"/>
  <c r="EI252" i="2" s="1"/>
  <c r="EJ252" i="2"/>
  <c r="EK252" i="2" s="1"/>
  <c r="EL252" i="2"/>
  <c r="EM252" i="2" s="1"/>
  <c r="DZ435" i="2"/>
  <c r="EA435" i="2" s="1"/>
  <c r="EH435" i="2"/>
  <c r="EI435" i="2" s="1"/>
  <c r="EJ435" i="2"/>
  <c r="EK435" i="2" s="1"/>
  <c r="EB435" i="2"/>
  <c r="EC435" i="2" s="1"/>
  <c r="EL435" i="2"/>
  <c r="EM435" i="2" s="1"/>
  <c r="EN435" i="2"/>
  <c r="EO435" i="2" s="1"/>
  <c r="ED435" i="2"/>
  <c r="EE435" i="2" s="1"/>
  <c r="EP435" i="2"/>
  <c r="EQ435" i="2" s="1"/>
  <c r="DX435" i="2"/>
  <c r="DY435" i="2" s="1"/>
  <c r="EF435" i="2"/>
  <c r="EG435" i="2" s="1"/>
  <c r="ER435" i="2"/>
  <c r="ES435" i="2" s="1"/>
  <c r="EF411" i="2"/>
  <c r="EG411" i="2" s="1"/>
  <c r="EP411" i="2"/>
  <c r="EQ411" i="2" s="1"/>
  <c r="DZ411" i="2"/>
  <c r="EA411" i="2" s="1"/>
  <c r="DX411" i="2"/>
  <c r="DY411" i="2" s="1"/>
  <c r="EJ411" i="2"/>
  <c r="EK411" i="2" s="1"/>
  <c r="EL411" i="2"/>
  <c r="EM411" i="2" s="1"/>
  <c r="EN411" i="2"/>
  <c r="EO411" i="2" s="1"/>
  <c r="EB411" i="2"/>
  <c r="EC411" i="2" s="1"/>
  <c r="ED411" i="2"/>
  <c r="EE411" i="2" s="1"/>
  <c r="ER411" i="2"/>
  <c r="ES411" i="2" s="1"/>
  <c r="EH411" i="2"/>
  <c r="EI411" i="2" s="1"/>
  <c r="EN484" i="2"/>
  <c r="EO484" i="2" s="1"/>
  <c r="ED484" i="2"/>
  <c r="EE484" i="2" s="1"/>
  <c r="EF484" i="2"/>
  <c r="EG484" i="2" s="1"/>
  <c r="EP484" i="2"/>
  <c r="EQ484" i="2" s="1"/>
  <c r="EH484" i="2"/>
  <c r="EI484" i="2" s="1"/>
  <c r="DX484" i="2"/>
  <c r="DY484" i="2" s="1"/>
  <c r="EJ484" i="2"/>
  <c r="EK484" i="2" s="1"/>
  <c r="ER484" i="2"/>
  <c r="ES484" i="2" s="1"/>
  <c r="DZ484" i="2"/>
  <c r="EA484" i="2" s="1"/>
  <c r="EL484" i="2"/>
  <c r="EM484" i="2" s="1"/>
  <c r="EB484" i="2"/>
  <c r="EC484" i="2" s="1"/>
  <c r="DZ621" i="2"/>
  <c r="EA621" i="2" s="1"/>
  <c r="EB621" i="2"/>
  <c r="EC621" i="2" s="1"/>
  <c r="ED621" i="2"/>
  <c r="EE621" i="2" s="1"/>
  <c r="EF621" i="2"/>
  <c r="EG621" i="2" s="1"/>
  <c r="ER621" i="2"/>
  <c r="ES621" i="2" s="1"/>
  <c r="EH621" i="2"/>
  <c r="EI621" i="2" s="1"/>
  <c r="EJ621" i="2"/>
  <c r="EK621" i="2" s="1"/>
  <c r="DX621" i="2"/>
  <c r="DY621" i="2" s="1"/>
  <c r="EL621" i="2"/>
  <c r="EM621" i="2" s="1"/>
  <c r="EN621" i="2"/>
  <c r="EO621" i="2" s="1"/>
  <c r="EP621" i="2"/>
  <c r="EQ621" i="2" s="1"/>
  <c r="EF613" i="2"/>
  <c r="EG613" i="2" s="1"/>
  <c r="EP613" i="2"/>
  <c r="EQ613" i="2" s="1"/>
  <c r="EJ613" i="2"/>
  <c r="EK613" i="2" s="1"/>
  <c r="ER613" i="2"/>
  <c r="ES613" i="2" s="1"/>
  <c r="DZ613" i="2"/>
  <c r="EA613" i="2" s="1"/>
  <c r="EB613" i="2"/>
  <c r="EC613" i="2" s="1"/>
  <c r="ED613" i="2"/>
  <c r="EE613" i="2" s="1"/>
  <c r="EH613" i="2"/>
  <c r="EI613" i="2" s="1"/>
  <c r="EL613" i="2"/>
  <c r="EM613" i="2" s="1"/>
  <c r="EN613" i="2"/>
  <c r="EO613" i="2" s="1"/>
  <c r="DX613" i="2"/>
  <c r="DY613" i="2" s="1"/>
  <c r="EB589" i="2"/>
  <c r="EC589" i="2" s="1"/>
  <c r="EJ589" i="2"/>
  <c r="EK589" i="2" s="1"/>
  <c r="EF589" i="2"/>
  <c r="EG589" i="2" s="1"/>
  <c r="EH589" i="2"/>
  <c r="EI589" i="2" s="1"/>
  <c r="DZ589" i="2"/>
  <c r="EA589" i="2" s="1"/>
  <c r="EL589" i="2"/>
  <c r="EM589" i="2" s="1"/>
  <c r="EN589" i="2"/>
  <c r="EO589" i="2" s="1"/>
  <c r="EP589" i="2"/>
  <c r="EQ589" i="2" s="1"/>
  <c r="ER589" i="2"/>
  <c r="ES589" i="2" s="1"/>
  <c r="DX589" i="2"/>
  <c r="DY589" i="2" s="1"/>
  <c r="ED589" i="2"/>
  <c r="EE589" i="2" s="1"/>
  <c r="EF541" i="2"/>
  <c r="EG541" i="2" s="1"/>
  <c r="EP541" i="2"/>
  <c r="EQ541" i="2" s="1"/>
  <c r="DZ541" i="2"/>
  <c r="EA541" i="2" s="1"/>
  <c r="EH541" i="2"/>
  <c r="EI541" i="2" s="1"/>
  <c r="ER541" i="2"/>
  <c r="ES541" i="2" s="1"/>
  <c r="EB541" i="2"/>
  <c r="EC541" i="2" s="1"/>
  <c r="EJ541" i="2"/>
  <c r="EK541" i="2" s="1"/>
  <c r="ED541" i="2"/>
  <c r="EE541" i="2" s="1"/>
  <c r="EL541" i="2"/>
  <c r="EM541" i="2" s="1"/>
  <c r="EN541" i="2"/>
  <c r="EO541" i="2" s="1"/>
  <c r="DX541" i="2"/>
  <c r="DY541" i="2" s="1"/>
  <c r="DJ102" i="2"/>
  <c r="ED102" i="2"/>
  <c r="EE102" i="2" s="1"/>
  <c r="EP102" i="2"/>
  <c r="EQ102" i="2" s="1"/>
  <c r="ER102" i="2"/>
  <c r="ES102" i="2" s="1"/>
  <c r="DZ102" i="2"/>
  <c r="EA102" i="2" s="1"/>
  <c r="EJ102" i="2"/>
  <c r="EK102" i="2" s="1"/>
  <c r="EB102" i="2"/>
  <c r="EC102" i="2" s="1"/>
  <c r="EL102" i="2"/>
  <c r="EM102" i="2" s="1"/>
  <c r="EN102" i="2"/>
  <c r="EO102" i="2" s="1"/>
  <c r="DX102" i="2"/>
  <c r="DY102" i="2" s="1"/>
  <c r="EF102" i="2"/>
  <c r="EG102" i="2" s="1"/>
  <c r="EH102" i="2"/>
  <c r="EI102" i="2" s="1"/>
  <c r="DJ94" i="2"/>
  <c r="EF94" i="2"/>
  <c r="EG94" i="2" s="1"/>
  <c r="ER94" i="2"/>
  <c r="ES94" i="2" s="1"/>
  <c r="EH94" i="2"/>
  <c r="EI94" i="2" s="1"/>
  <c r="DZ94" i="2"/>
  <c r="EA94" i="2" s="1"/>
  <c r="EL94" i="2"/>
  <c r="EM94" i="2" s="1"/>
  <c r="EB94" i="2"/>
  <c r="EC94" i="2" s="1"/>
  <c r="EN94" i="2"/>
  <c r="EO94" i="2" s="1"/>
  <c r="ED94" i="2"/>
  <c r="EE94" i="2" s="1"/>
  <c r="EP94" i="2"/>
  <c r="EQ94" i="2" s="1"/>
  <c r="DX94" i="2"/>
  <c r="DY94" i="2" s="1"/>
  <c r="EJ94" i="2"/>
  <c r="EK94" i="2" s="1"/>
  <c r="DJ86" i="2"/>
  <c r="EF86" i="2"/>
  <c r="EG86" i="2" s="1"/>
  <c r="ER86" i="2"/>
  <c r="ES86" i="2" s="1"/>
  <c r="EH86" i="2"/>
  <c r="EI86" i="2" s="1"/>
  <c r="DX86" i="2"/>
  <c r="DY86" i="2" s="1"/>
  <c r="EJ86" i="2"/>
  <c r="EK86" i="2" s="1"/>
  <c r="EL86" i="2"/>
  <c r="EM86" i="2" s="1"/>
  <c r="EB86" i="2"/>
  <c r="EC86" i="2" s="1"/>
  <c r="EN86" i="2"/>
  <c r="EO86" i="2" s="1"/>
  <c r="EP86" i="2"/>
  <c r="EQ86" i="2" s="1"/>
  <c r="ED86" i="2"/>
  <c r="EE86" i="2" s="1"/>
  <c r="DZ86" i="2"/>
  <c r="EA86" i="2" s="1"/>
  <c r="DJ78" i="2"/>
  <c r="ER78" i="2"/>
  <c r="ES78" i="2" s="1"/>
  <c r="EF78" i="2"/>
  <c r="EG78" i="2" s="1"/>
  <c r="DX78" i="2"/>
  <c r="DY78" i="2" s="1"/>
  <c r="EH78" i="2"/>
  <c r="EI78" i="2" s="1"/>
  <c r="EL78" i="2"/>
  <c r="EM78" i="2" s="1"/>
  <c r="EB78" i="2"/>
  <c r="EC78" i="2" s="1"/>
  <c r="EN78" i="2"/>
  <c r="EO78" i="2" s="1"/>
  <c r="EP78" i="2"/>
  <c r="EQ78" i="2" s="1"/>
  <c r="ED78" i="2"/>
  <c r="EE78" i="2" s="1"/>
  <c r="DZ78" i="2"/>
  <c r="EA78" i="2" s="1"/>
  <c r="EJ78" i="2"/>
  <c r="EK78" i="2" s="1"/>
  <c r="DJ70" i="2"/>
  <c r="EB70" i="2"/>
  <c r="EC70" i="2" s="1"/>
  <c r="EN70" i="2"/>
  <c r="EO70" i="2" s="1"/>
  <c r="EP70" i="2"/>
  <c r="EQ70" i="2" s="1"/>
  <c r="ED70" i="2"/>
  <c r="EE70" i="2" s="1"/>
  <c r="ER70" i="2"/>
  <c r="ES70" i="2" s="1"/>
  <c r="EH70" i="2"/>
  <c r="EI70" i="2" s="1"/>
  <c r="EJ70" i="2"/>
  <c r="EK70" i="2" s="1"/>
  <c r="DX70" i="2"/>
  <c r="DY70" i="2" s="1"/>
  <c r="DZ70" i="2"/>
  <c r="EA70" i="2" s="1"/>
  <c r="EL70" i="2"/>
  <c r="EM70" i="2" s="1"/>
  <c r="EF70" i="2"/>
  <c r="EG70" i="2" s="1"/>
  <c r="DJ106" i="2"/>
  <c r="DZ106" i="2"/>
  <c r="EA106" i="2" s="1"/>
  <c r="EB106" i="2"/>
  <c r="EC106" i="2" s="1"/>
  <c r="EL106" i="2"/>
  <c r="EM106" i="2" s="1"/>
  <c r="EF106" i="2"/>
  <c r="EG106" i="2" s="1"/>
  <c r="ER106" i="2"/>
  <c r="ES106" i="2" s="1"/>
  <c r="EH106" i="2"/>
  <c r="EI106" i="2" s="1"/>
  <c r="DX106" i="2"/>
  <c r="DY106" i="2" s="1"/>
  <c r="EJ106" i="2"/>
  <c r="EK106" i="2" s="1"/>
  <c r="ED106" i="2"/>
  <c r="EE106" i="2" s="1"/>
  <c r="EN106" i="2"/>
  <c r="EO106" i="2" s="1"/>
  <c r="EP106" i="2"/>
  <c r="EQ106" i="2" s="1"/>
  <c r="DJ124" i="2"/>
  <c r="EH124" i="2"/>
  <c r="EI124" i="2" s="1"/>
  <c r="ER124" i="2"/>
  <c r="ES124" i="2" s="1"/>
  <c r="DX124" i="2"/>
  <c r="DY124" i="2" s="1"/>
  <c r="EJ124" i="2"/>
  <c r="EK124" i="2" s="1"/>
  <c r="EL124" i="2"/>
  <c r="EM124" i="2" s="1"/>
  <c r="DZ124" i="2"/>
  <c r="EA124" i="2" s="1"/>
  <c r="EB124" i="2"/>
  <c r="EC124" i="2" s="1"/>
  <c r="EN124" i="2"/>
  <c r="EO124" i="2" s="1"/>
  <c r="ED124" i="2"/>
  <c r="EE124" i="2" s="1"/>
  <c r="EF124" i="2"/>
  <c r="EG124" i="2" s="1"/>
  <c r="EP124" i="2"/>
  <c r="EQ124" i="2" s="1"/>
  <c r="DJ116" i="2"/>
  <c r="EJ116" i="2"/>
  <c r="EK116" i="2" s="1"/>
  <c r="DX116" i="2"/>
  <c r="DY116" i="2" s="1"/>
  <c r="EL116" i="2"/>
  <c r="EM116" i="2" s="1"/>
  <c r="DZ116" i="2"/>
  <c r="EA116" i="2" s="1"/>
  <c r="EN116" i="2"/>
  <c r="EO116" i="2" s="1"/>
  <c r="EB116" i="2"/>
  <c r="EC116" i="2" s="1"/>
  <c r="ED116" i="2"/>
  <c r="EE116" i="2" s="1"/>
  <c r="EP116" i="2"/>
  <c r="EQ116" i="2" s="1"/>
  <c r="EF116" i="2"/>
  <c r="EG116" i="2" s="1"/>
  <c r="EH116" i="2"/>
  <c r="EI116" i="2" s="1"/>
  <c r="ER116" i="2"/>
  <c r="ES116" i="2" s="1"/>
  <c r="EF314" i="2"/>
  <c r="EG314" i="2" s="1"/>
  <c r="ER314" i="2"/>
  <c r="ES314" i="2" s="1"/>
  <c r="DX314" i="2"/>
  <c r="DY314" i="2" s="1"/>
  <c r="DZ314" i="2"/>
  <c r="EA314" i="2" s="1"/>
  <c r="EH314" i="2"/>
  <c r="EI314" i="2" s="1"/>
  <c r="EJ314" i="2"/>
  <c r="EK314" i="2" s="1"/>
  <c r="EB314" i="2"/>
  <c r="EC314" i="2" s="1"/>
  <c r="EL314" i="2"/>
  <c r="EM314" i="2" s="1"/>
  <c r="EN314" i="2"/>
  <c r="EO314" i="2" s="1"/>
  <c r="ED314" i="2"/>
  <c r="EE314" i="2" s="1"/>
  <c r="EP314" i="2"/>
  <c r="EQ314" i="2" s="1"/>
  <c r="DZ306" i="2"/>
  <c r="EA306" i="2" s="1"/>
  <c r="EH306" i="2"/>
  <c r="EI306" i="2" s="1"/>
  <c r="EF306" i="2"/>
  <c r="EG306" i="2" s="1"/>
  <c r="EJ306" i="2"/>
  <c r="EK306" i="2" s="1"/>
  <c r="DX306" i="2"/>
  <c r="DY306" i="2" s="1"/>
  <c r="EL306" i="2"/>
  <c r="EM306" i="2" s="1"/>
  <c r="EB306" i="2"/>
  <c r="EC306" i="2" s="1"/>
  <c r="EN306" i="2"/>
  <c r="EO306" i="2" s="1"/>
  <c r="EP306" i="2"/>
  <c r="EQ306" i="2" s="1"/>
  <c r="ED306" i="2"/>
  <c r="EE306" i="2" s="1"/>
  <c r="ER306" i="2"/>
  <c r="ES306" i="2" s="1"/>
  <c r="EH298" i="2"/>
  <c r="EI298" i="2" s="1"/>
  <c r="EJ298" i="2"/>
  <c r="EK298" i="2" s="1"/>
  <c r="DX298" i="2"/>
  <c r="DY298" i="2" s="1"/>
  <c r="EL298" i="2"/>
  <c r="EM298" i="2" s="1"/>
  <c r="EB298" i="2"/>
  <c r="EC298" i="2" s="1"/>
  <c r="ER298" i="2"/>
  <c r="ES298" i="2" s="1"/>
  <c r="ED298" i="2"/>
  <c r="EE298" i="2" s="1"/>
  <c r="EF298" i="2"/>
  <c r="EG298" i="2" s="1"/>
  <c r="EN298" i="2"/>
  <c r="EO298" i="2" s="1"/>
  <c r="DZ298" i="2"/>
  <c r="EA298" i="2" s="1"/>
  <c r="EP298" i="2"/>
  <c r="EQ298" i="2" s="1"/>
  <c r="DZ290" i="2"/>
  <c r="EA290" i="2" s="1"/>
  <c r="EN290" i="2"/>
  <c r="EO290" i="2" s="1"/>
  <c r="EB290" i="2"/>
  <c r="EC290" i="2" s="1"/>
  <c r="ED290" i="2"/>
  <c r="EE290" i="2" s="1"/>
  <c r="EP290" i="2"/>
  <c r="EQ290" i="2" s="1"/>
  <c r="EF290" i="2"/>
  <c r="EG290" i="2" s="1"/>
  <c r="EH290" i="2"/>
  <c r="EI290" i="2" s="1"/>
  <c r="EJ290" i="2"/>
  <c r="EK290" i="2" s="1"/>
  <c r="EL290" i="2"/>
  <c r="EM290" i="2" s="1"/>
  <c r="ER290" i="2"/>
  <c r="ES290" i="2" s="1"/>
  <c r="DX290" i="2"/>
  <c r="DY290" i="2" s="1"/>
  <c r="EJ282" i="2"/>
  <c r="EK282" i="2" s="1"/>
  <c r="DZ282" i="2"/>
  <c r="EA282" i="2" s="1"/>
  <c r="EL282" i="2"/>
  <c r="EM282" i="2" s="1"/>
  <c r="ED282" i="2"/>
  <c r="EE282" i="2" s="1"/>
  <c r="EN282" i="2"/>
  <c r="EO282" i="2" s="1"/>
  <c r="DX282" i="2"/>
  <c r="DY282" i="2" s="1"/>
  <c r="EP282" i="2"/>
  <c r="EQ282" i="2" s="1"/>
  <c r="EB282" i="2"/>
  <c r="EC282" i="2" s="1"/>
  <c r="ER282" i="2"/>
  <c r="ES282" i="2" s="1"/>
  <c r="EH282" i="2"/>
  <c r="EI282" i="2" s="1"/>
  <c r="EF282" i="2"/>
  <c r="EG282" i="2" s="1"/>
  <c r="DZ274" i="2"/>
  <c r="EA274" i="2" s="1"/>
  <c r="EN274" i="2"/>
  <c r="EO274" i="2" s="1"/>
  <c r="EB274" i="2"/>
  <c r="EC274" i="2" s="1"/>
  <c r="EF274" i="2"/>
  <c r="EG274" i="2" s="1"/>
  <c r="ER274" i="2"/>
  <c r="ES274" i="2" s="1"/>
  <c r="EJ274" i="2"/>
  <c r="EK274" i="2" s="1"/>
  <c r="EL274" i="2"/>
  <c r="EM274" i="2" s="1"/>
  <c r="EP274" i="2"/>
  <c r="EQ274" i="2" s="1"/>
  <c r="ED274" i="2"/>
  <c r="EE274" i="2" s="1"/>
  <c r="DX274" i="2"/>
  <c r="DY274" i="2" s="1"/>
  <c r="EH274" i="2"/>
  <c r="EI274" i="2" s="1"/>
  <c r="EB266" i="2"/>
  <c r="EC266" i="2" s="1"/>
  <c r="ED266" i="2"/>
  <c r="EE266" i="2" s="1"/>
  <c r="EN266" i="2"/>
  <c r="EO266" i="2" s="1"/>
  <c r="EF266" i="2"/>
  <c r="EG266" i="2" s="1"/>
  <c r="EP266" i="2"/>
  <c r="EQ266" i="2" s="1"/>
  <c r="DX266" i="2"/>
  <c r="DY266" i="2" s="1"/>
  <c r="ER266" i="2"/>
  <c r="ES266" i="2" s="1"/>
  <c r="DZ266" i="2"/>
  <c r="EA266" i="2" s="1"/>
  <c r="EH266" i="2"/>
  <c r="EI266" i="2" s="1"/>
  <c r="EJ266" i="2"/>
  <c r="EK266" i="2" s="1"/>
  <c r="EL266" i="2"/>
  <c r="EM266" i="2" s="1"/>
  <c r="EF258" i="2"/>
  <c r="EG258" i="2" s="1"/>
  <c r="ER258" i="2"/>
  <c r="ES258" i="2" s="1"/>
  <c r="DX258" i="2"/>
  <c r="DY258" i="2" s="1"/>
  <c r="EJ258" i="2"/>
  <c r="EK258" i="2" s="1"/>
  <c r="EL258" i="2"/>
  <c r="EM258" i="2" s="1"/>
  <c r="EN258" i="2"/>
  <c r="EO258" i="2" s="1"/>
  <c r="EH258" i="2"/>
  <c r="EI258" i="2" s="1"/>
  <c r="EP258" i="2"/>
  <c r="EQ258" i="2" s="1"/>
  <c r="DZ258" i="2"/>
  <c r="EA258" i="2" s="1"/>
  <c r="EB258" i="2"/>
  <c r="EC258" i="2" s="1"/>
  <c r="ED258" i="2"/>
  <c r="EE258" i="2" s="1"/>
  <c r="EN250" i="2"/>
  <c r="EO250" i="2" s="1"/>
  <c r="DX250" i="2"/>
  <c r="DY250" i="2" s="1"/>
  <c r="EJ250" i="2"/>
  <c r="EK250" i="2" s="1"/>
  <c r="DZ250" i="2"/>
  <c r="EA250" i="2" s="1"/>
  <c r="EL250" i="2"/>
  <c r="EM250" i="2" s="1"/>
  <c r="EB250" i="2"/>
  <c r="EC250" i="2" s="1"/>
  <c r="EP250" i="2"/>
  <c r="EQ250" i="2" s="1"/>
  <c r="ED250" i="2"/>
  <c r="EE250" i="2" s="1"/>
  <c r="EF250" i="2"/>
  <c r="EG250" i="2" s="1"/>
  <c r="EH250" i="2"/>
  <c r="EI250" i="2" s="1"/>
  <c r="ER250" i="2"/>
  <c r="ES250" i="2" s="1"/>
  <c r="EF242" i="2"/>
  <c r="EG242" i="2" s="1"/>
  <c r="ER242" i="2"/>
  <c r="ES242" i="2" s="1"/>
  <c r="DX242" i="2"/>
  <c r="DY242" i="2" s="1"/>
  <c r="EH242" i="2"/>
  <c r="EI242" i="2" s="1"/>
  <c r="ED242" i="2"/>
  <c r="EE242" i="2" s="1"/>
  <c r="EJ242" i="2"/>
  <c r="EK242" i="2" s="1"/>
  <c r="EL242" i="2"/>
  <c r="EM242" i="2" s="1"/>
  <c r="EN242" i="2"/>
  <c r="EO242" i="2" s="1"/>
  <c r="DZ242" i="2"/>
  <c r="EA242" i="2" s="1"/>
  <c r="EB242" i="2"/>
  <c r="EC242" i="2" s="1"/>
  <c r="EP242" i="2"/>
  <c r="EQ242" i="2" s="1"/>
  <c r="EB433" i="2"/>
  <c r="EC433" i="2" s="1"/>
  <c r="EN433" i="2"/>
  <c r="EO433" i="2" s="1"/>
  <c r="ED433" i="2"/>
  <c r="EE433" i="2" s="1"/>
  <c r="EP433" i="2"/>
  <c r="EQ433" i="2" s="1"/>
  <c r="EF433" i="2"/>
  <c r="EG433" i="2" s="1"/>
  <c r="DX433" i="2"/>
  <c r="DY433" i="2" s="1"/>
  <c r="ER433" i="2"/>
  <c r="ES433" i="2" s="1"/>
  <c r="EH433" i="2"/>
  <c r="EI433" i="2" s="1"/>
  <c r="DZ433" i="2"/>
  <c r="EA433" i="2" s="1"/>
  <c r="EJ433" i="2"/>
  <c r="EK433" i="2" s="1"/>
  <c r="EL433" i="2"/>
  <c r="EM433" i="2" s="1"/>
  <c r="DX425" i="2"/>
  <c r="DY425" i="2" s="1"/>
  <c r="EJ425" i="2"/>
  <c r="EK425" i="2" s="1"/>
  <c r="DZ425" i="2"/>
  <c r="EA425" i="2" s="1"/>
  <c r="EL425" i="2"/>
  <c r="EM425" i="2" s="1"/>
  <c r="EB425" i="2"/>
  <c r="EC425" i="2" s="1"/>
  <c r="EN425" i="2"/>
  <c r="EO425" i="2" s="1"/>
  <c r="ED425" i="2"/>
  <c r="EE425" i="2" s="1"/>
  <c r="EP425" i="2"/>
  <c r="EQ425" i="2" s="1"/>
  <c r="EF425" i="2"/>
  <c r="EG425" i="2" s="1"/>
  <c r="ER425" i="2"/>
  <c r="ES425" i="2" s="1"/>
  <c r="EH425" i="2"/>
  <c r="EI425" i="2" s="1"/>
  <c r="EB417" i="2"/>
  <c r="EC417" i="2" s="1"/>
  <c r="EF417" i="2"/>
  <c r="EG417" i="2" s="1"/>
  <c r="DX417" i="2"/>
  <c r="DY417" i="2" s="1"/>
  <c r="EL417" i="2"/>
  <c r="EM417" i="2" s="1"/>
  <c r="DZ417" i="2"/>
  <c r="EA417" i="2" s="1"/>
  <c r="EN417" i="2"/>
  <c r="EO417" i="2" s="1"/>
  <c r="EP417" i="2"/>
  <c r="EQ417" i="2" s="1"/>
  <c r="ER417" i="2"/>
  <c r="ES417" i="2" s="1"/>
  <c r="ED417" i="2"/>
  <c r="EE417" i="2" s="1"/>
  <c r="EH417" i="2"/>
  <c r="EI417" i="2" s="1"/>
  <c r="EJ417" i="2"/>
  <c r="EK417" i="2" s="1"/>
  <c r="EL409" i="2"/>
  <c r="EM409" i="2" s="1"/>
  <c r="EB409" i="2"/>
  <c r="EC409" i="2" s="1"/>
  <c r="EP409" i="2"/>
  <c r="EQ409" i="2" s="1"/>
  <c r="ED409" i="2"/>
  <c r="EE409" i="2" s="1"/>
  <c r="EF409" i="2"/>
  <c r="EG409" i="2" s="1"/>
  <c r="ER409" i="2"/>
  <c r="ES409" i="2" s="1"/>
  <c r="EH409" i="2"/>
  <c r="EI409" i="2" s="1"/>
  <c r="DX409" i="2"/>
  <c r="DY409" i="2" s="1"/>
  <c r="EJ409" i="2"/>
  <c r="EK409" i="2" s="1"/>
  <c r="DZ409" i="2"/>
  <c r="EA409" i="2" s="1"/>
  <c r="EN409" i="2"/>
  <c r="EO409" i="2" s="1"/>
  <c r="DZ401" i="2"/>
  <c r="EA401" i="2" s="1"/>
  <c r="EJ401" i="2"/>
  <c r="EK401" i="2" s="1"/>
  <c r="EB401" i="2"/>
  <c r="EC401" i="2" s="1"/>
  <c r="ED401" i="2"/>
  <c r="EE401" i="2" s="1"/>
  <c r="EL401" i="2"/>
  <c r="EM401" i="2" s="1"/>
  <c r="EN401" i="2"/>
  <c r="EO401" i="2" s="1"/>
  <c r="DX401" i="2"/>
  <c r="DY401" i="2" s="1"/>
  <c r="EP401" i="2"/>
  <c r="EQ401" i="2" s="1"/>
  <c r="ER401" i="2"/>
  <c r="ES401" i="2" s="1"/>
  <c r="EF401" i="2"/>
  <c r="EG401" i="2" s="1"/>
  <c r="EH401" i="2"/>
  <c r="EI401" i="2" s="1"/>
  <c r="ED482" i="2"/>
  <c r="EE482" i="2" s="1"/>
  <c r="EN482" i="2"/>
  <c r="EO482" i="2" s="1"/>
  <c r="EF482" i="2"/>
  <c r="EG482" i="2" s="1"/>
  <c r="EP482" i="2"/>
  <c r="EQ482" i="2" s="1"/>
  <c r="EH482" i="2"/>
  <c r="EI482" i="2" s="1"/>
  <c r="ER482" i="2"/>
  <c r="ES482" i="2" s="1"/>
  <c r="DX482" i="2"/>
  <c r="DY482" i="2" s="1"/>
  <c r="EJ482" i="2"/>
  <c r="EK482" i="2" s="1"/>
  <c r="DZ482" i="2"/>
  <c r="EA482" i="2" s="1"/>
  <c r="EL482" i="2"/>
  <c r="EM482" i="2" s="1"/>
  <c r="EB482" i="2"/>
  <c r="EC482" i="2" s="1"/>
  <c r="EB635" i="2"/>
  <c r="EC635" i="2" s="1"/>
  <c r="DX635" i="2"/>
  <c r="DY635" i="2" s="1"/>
  <c r="EJ635" i="2"/>
  <c r="EK635" i="2" s="1"/>
  <c r="EL635" i="2"/>
  <c r="EM635" i="2" s="1"/>
  <c r="DZ635" i="2"/>
  <c r="EA635" i="2" s="1"/>
  <c r="EN635" i="2"/>
  <c r="EO635" i="2" s="1"/>
  <c r="ED635" i="2"/>
  <c r="EE635" i="2" s="1"/>
  <c r="EF635" i="2"/>
  <c r="EG635" i="2" s="1"/>
  <c r="EP635" i="2"/>
  <c r="EQ635" i="2" s="1"/>
  <c r="ER635" i="2"/>
  <c r="ES635" i="2" s="1"/>
  <c r="EH635" i="2"/>
  <c r="EI635" i="2" s="1"/>
  <c r="EJ627" i="2"/>
  <c r="EK627" i="2" s="1"/>
  <c r="EB627" i="2"/>
  <c r="EC627" i="2" s="1"/>
  <c r="EL627" i="2"/>
  <c r="EM627" i="2" s="1"/>
  <c r="DX627" i="2"/>
  <c r="DY627" i="2" s="1"/>
  <c r="DZ627" i="2"/>
  <c r="EA627" i="2" s="1"/>
  <c r="EN627" i="2"/>
  <c r="EO627" i="2" s="1"/>
  <c r="ED627" i="2"/>
  <c r="EE627" i="2" s="1"/>
  <c r="EF627" i="2"/>
  <c r="EG627" i="2" s="1"/>
  <c r="EP627" i="2"/>
  <c r="EQ627" i="2" s="1"/>
  <c r="ER627" i="2"/>
  <c r="ES627" i="2" s="1"/>
  <c r="EH627" i="2"/>
  <c r="EI627" i="2" s="1"/>
  <c r="DX619" i="2"/>
  <c r="DY619" i="2" s="1"/>
  <c r="ER619" i="2"/>
  <c r="ES619" i="2" s="1"/>
  <c r="EL619" i="2"/>
  <c r="EM619" i="2" s="1"/>
  <c r="DZ619" i="2"/>
  <c r="EA619" i="2" s="1"/>
  <c r="EB619" i="2"/>
  <c r="EC619" i="2" s="1"/>
  <c r="EN619" i="2"/>
  <c r="EO619" i="2" s="1"/>
  <c r="ED619" i="2"/>
  <c r="EE619" i="2" s="1"/>
  <c r="EP619" i="2"/>
  <c r="EQ619" i="2" s="1"/>
  <c r="EF619" i="2"/>
  <c r="EG619" i="2" s="1"/>
  <c r="EH619" i="2"/>
  <c r="EI619" i="2" s="1"/>
  <c r="EJ619" i="2"/>
  <c r="EK619" i="2" s="1"/>
  <c r="DX611" i="2"/>
  <c r="DY611" i="2" s="1"/>
  <c r="EH611" i="2"/>
  <c r="EI611" i="2" s="1"/>
  <c r="EP611" i="2"/>
  <c r="EQ611" i="2" s="1"/>
  <c r="DZ611" i="2"/>
  <c r="EA611" i="2" s="1"/>
  <c r="EJ611" i="2"/>
  <c r="EK611" i="2" s="1"/>
  <c r="EL611" i="2"/>
  <c r="EM611" i="2" s="1"/>
  <c r="EN611" i="2"/>
  <c r="EO611" i="2" s="1"/>
  <c r="ER611" i="2"/>
  <c r="ES611" i="2" s="1"/>
  <c r="EB611" i="2"/>
  <c r="EC611" i="2" s="1"/>
  <c r="ED611" i="2"/>
  <c r="EE611" i="2" s="1"/>
  <c r="EF611" i="2"/>
  <c r="EG611" i="2" s="1"/>
  <c r="EH603" i="2"/>
  <c r="EI603" i="2" s="1"/>
  <c r="EL603" i="2"/>
  <c r="EM603" i="2" s="1"/>
  <c r="DZ603" i="2"/>
  <c r="EA603" i="2" s="1"/>
  <c r="EB603" i="2"/>
  <c r="EC603" i="2" s="1"/>
  <c r="EP603" i="2"/>
  <c r="EQ603" i="2" s="1"/>
  <c r="ED603" i="2"/>
  <c r="EE603" i="2" s="1"/>
  <c r="ER603" i="2"/>
  <c r="ES603" i="2" s="1"/>
  <c r="EF603" i="2"/>
  <c r="EG603" i="2" s="1"/>
  <c r="EJ603" i="2"/>
  <c r="EK603" i="2" s="1"/>
  <c r="EN603" i="2"/>
  <c r="EO603" i="2" s="1"/>
  <c r="DX603" i="2"/>
  <c r="DY603" i="2" s="1"/>
  <c r="EL595" i="2"/>
  <c r="EM595" i="2" s="1"/>
  <c r="ED595" i="2"/>
  <c r="EE595" i="2" s="1"/>
  <c r="EP595" i="2"/>
  <c r="EQ595" i="2" s="1"/>
  <c r="EF595" i="2"/>
  <c r="EG595" i="2" s="1"/>
  <c r="ER595" i="2"/>
  <c r="ES595" i="2" s="1"/>
  <c r="DX595" i="2"/>
  <c r="DY595" i="2" s="1"/>
  <c r="EH595" i="2"/>
  <c r="EI595" i="2" s="1"/>
  <c r="EJ595" i="2"/>
  <c r="EK595" i="2" s="1"/>
  <c r="EN595" i="2"/>
  <c r="EO595" i="2" s="1"/>
  <c r="DZ595" i="2"/>
  <c r="EA595" i="2" s="1"/>
  <c r="EB595" i="2"/>
  <c r="EC595" i="2" s="1"/>
  <c r="EB587" i="2"/>
  <c r="EC587" i="2" s="1"/>
  <c r="EP587" i="2"/>
  <c r="EQ587" i="2" s="1"/>
  <c r="EH587" i="2"/>
  <c r="EI587" i="2" s="1"/>
  <c r="EJ587" i="2"/>
  <c r="EK587" i="2" s="1"/>
  <c r="EL587" i="2"/>
  <c r="EM587" i="2" s="1"/>
  <c r="DZ587" i="2"/>
  <c r="EA587" i="2" s="1"/>
  <c r="ED587" i="2"/>
  <c r="EE587" i="2" s="1"/>
  <c r="EN587" i="2"/>
  <c r="EO587" i="2" s="1"/>
  <c r="ER587" i="2"/>
  <c r="ES587" i="2" s="1"/>
  <c r="DX587" i="2"/>
  <c r="DY587" i="2" s="1"/>
  <c r="EF587" i="2"/>
  <c r="EG587" i="2" s="1"/>
  <c r="EP579" i="2"/>
  <c r="EQ579" i="2" s="1"/>
  <c r="ER579" i="2"/>
  <c r="ES579" i="2" s="1"/>
  <c r="EB579" i="2"/>
  <c r="EC579" i="2" s="1"/>
  <c r="EJ579" i="2"/>
  <c r="EK579" i="2" s="1"/>
  <c r="ED579" i="2"/>
  <c r="EE579" i="2" s="1"/>
  <c r="EN579" i="2"/>
  <c r="EO579" i="2" s="1"/>
  <c r="DZ579" i="2"/>
  <c r="EA579" i="2" s="1"/>
  <c r="EF579" i="2"/>
  <c r="EG579" i="2" s="1"/>
  <c r="EH579" i="2"/>
  <c r="EI579" i="2" s="1"/>
  <c r="DX579" i="2"/>
  <c r="DY579" i="2" s="1"/>
  <c r="EL579" i="2"/>
  <c r="EM579" i="2" s="1"/>
  <c r="EL571" i="2"/>
  <c r="EM571" i="2" s="1"/>
  <c r="EN571" i="2"/>
  <c r="EO571" i="2" s="1"/>
  <c r="ED571" i="2"/>
  <c r="EE571" i="2" s="1"/>
  <c r="DX571" i="2"/>
  <c r="DY571" i="2" s="1"/>
  <c r="EF571" i="2"/>
  <c r="EG571" i="2" s="1"/>
  <c r="EH571" i="2"/>
  <c r="EI571" i="2" s="1"/>
  <c r="EJ571" i="2"/>
  <c r="EK571" i="2" s="1"/>
  <c r="EP571" i="2"/>
  <c r="EQ571" i="2" s="1"/>
  <c r="DZ571" i="2"/>
  <c r="EA571" i="2" s="1"/>
  <c r="EB571" i="2"/>
  <c r="EC571" i="2" s="1"/>
  <c r="ER571" i="2"/>
  <c r="ES571" i="2" s="1"/>
  <c r="EB563" i="2"/>
  <c r="EC563" i="2" s="1"/>
  <c r="EN563" i="2"/>
  <c r="EO563" i="2" s="1"/>
  <c r="ED563" i="2"/>
  <c r="EE563" i="2" s="1"/>
  <c r="EP563" i="2"/>
  <c r="EQ563" i="2" s="1"/>
  <c r="ER563" i="2"/>
  <c r="ES563" i="2" s="1"/>
  <c r="EH563" i="2"/>
  <c r="EI563" i="2" s="1"/>
  <c r="DZ563" i="2"/>
  <c r="EA563" i="2" s="1"/>
  <c r="EF563" i="2"/>
  <c r="EG563" i="2" s="1"/>
  <c r="EJ563" i="2"/>
  <c r="EK563" i="2" s="1"/>
  <c r="EL563" i="2"/>
  <c r="EM563" i="2" s="1"/>
  <c r="DX563" i="2"/>
  <c r="DY563" i="2" s="1"/>
  <c r="ED555" i="2"/>
  <c r="EE555" i="2" s="1"/>
  <c r="EH555" i="2"/>
  <c r="EI555" i="2" s="1"/>
  <c r="DX555" i="2"/>
  <c r="DY555" i="2" s="1"/>
  <c r="EJ555" i="2"/>
  <c r="EK555" i="2" s="1"/>
  <c r="EL555" i="2"/>
  <c r="EM555" i="2" s="1"/>
  <c r="DZ555" i="2"/>
  <c r="EA555" i="2" s="1"/>
  <c r="EN555" i="2"/>
  <c r="EO555" i="2" s="1"/>
  <c r="EB555" i="2"/>
  <c r="EC555" i="2" s="1"/>
  <c r="EF555" i="2"/>
  <c r="EG555" i="2" s="1"/>
  <c r="EP555" i="2"/>
  <c r="EQ555" i="2" s="1"/>
  <c r="ER555" i="2"/>
  <c r="ES555" i="2" s="1"/>
  <c r="DX547" i="2"/>
  <c r="DY547" i="2" s="1"/>
  <c r="DZ547" i="2"/>
  <c r="EA547" i="2" s="1"/>
  <c r="EB547" i="2"/>
  <c r="EC547" i="2" s="1"/>
  <c r="EJ547" i="2"/>
  <c r="EK547" i="2" s="1"/>
  <c r="EL547" i="2"/>
  <c r="EM547" i="2" s="1"/>
  <c r="ED547" i="2"/>
  <c r="EE547" i="2" s="1"/>
  <c r="EN547" i="2"/>
  <c r="EO547" i="2" s="1"/>
  <c r="EF547" i="2"/>
  <c r="EG547" i="2" s="1"/>
  <c r="EH547" i="2"/>
  <c r="EI547" i="2" s="1"/>
  <c r="EP547" i="2"/>
  <c r="EQ547" i="2" s="1"/>
  <c r="ER547" i="2"/>
  <c r="ES547" i="2" s="1"/>
  <c r="DX539" i="2"/>
  <c r="DY539" i="2" s="1"/>
  <c r="EH539" i="2"/>
  <c r="EI539" i="2" s="1"/>
  <c r="ER539" i="2"/>
  <c r="ES539" i="2" s="1"/>
  <c r="EB539" i="2"/>
  <c r="EC539" i="2" s="1"/>
  <c r="EL539" i="2"/>
  <c r="EM539" i="2" s="1"/>
  <c r="ED539" i="2"/>
  <c r="EE539" i="2" s="1"/>
  <c r="EN539" i="2"/>
  <c r="EO539" i="2" s="1"/>
  <c r="EF539" i="2"/>
  <c r="EG539" i="2" s="1"/>
  <c r="EJ539" i="2"/>
  <c r="EK539" i="2" s="1"/>
  <c r="EP539" i="2"/>
  <c r="EQ539" i="2" s="1"/>
  <c r="DZ539" i="2"/>
  <c r="EA539" i="2" s="1"/>
  <c r="EJ531" i="2"/>
  <c r="EK531" i="2" s="1"/>
  <c r="DZ531" i="2"/>
  <c r="EA531" i="2" s="1"/>
  <c r="EL531" i="2"/>
  <c r="EM531" i="2" s="1"/>
  <c r="EB531" i="2"/>
  <c r="EC531" i="2" s="1"/>
  <c r="EP531" i="2"/>
  <c r="EQ531" i="2" s="1"/>
  <c r="ED531" i="2"/>
  <c r="EE531" i="2" s="1"/>
  <c r="ER531" i="2"/>
  <c r="ES531" i="2" s="1"/>
  <c r="EF531" i="2"/>
  <c r="EG531" i="2" s="1"/>
  <c r="EH531" i="2"/>
  <c r="EI531" i="2" s="1"/>
  <c r="EN531" i="2"/>
  <c r="EO531" i="2" s="1"/>
  <c r="DX531" i="2"/>
  <c r="DY531" i="2" s="1"/>
  <c r="EF523" i="2"/>
  <c r="EG523" i="2" s="1"/>
  <c r="EP523" i="2"/>
  <c r="EQ523" i="2" s="1"/>
  <c r="DX523" i="2"/>
  <c r="DY523" i="2" s="1"/>
  <c r="EH523" i="2"/>
  <c r="EI523" i="2" s="1"/>
  <c r="EL523" i="2"/>
  <c r="EM523" i="2" s="1"/>
  <c r="DZ523" i="2"/>
  <c r="EA523" i="2" s="1"/>
  <c r="EN523" i="2"/>
  <c r="EO523" i="2" s="1"/>
  <c r="EB523" i="2"/>
  <c r="EC523" i="2" s="1"/>
  <c r="ER523" i="2"/>
  <c r="ES523" i="2" s="1"/>
  <c r="ED523" i="2"/>
  <c r="EE523" i="2" s="1"/>
  <c r="EJ523" i="2"/>
  <c r="EK523" i="2" s="1"/>
  <c r="EJ515" i="2"/>
  <c r="EK515" i="2" s="1"/>
  <c r="DZ515" i="2"/>
  <c r="EA515" i="2" s="1"/>
  <c r="EL515" i="2"/>
  <c r="EM515" i="2" s="1"/>
  <c r="EB515" i="2"/>
  <c r="EC515" i="2" s="1"/>
  <c r="ED515" i="2"/>
  <c r="EE515" i="2" s="1"/>
  <c r="EH515" i="2"/>
  <c r="EI515" i="2" s="1"/>
  <c r="EN515" i="2"/>
  <c r="EO515" i="2" s="1"/>
  <c r="EP515" i="2"/>
  <c r="EQ515" i="2" s="1"/>
  <c r="ER515" i="2"/>
  <c r="ES515" i="2" s="1"/>
  <c r="DX515" i="2"/>
  <c r="DY515" i="2" s="1"/>
  <c r="EF515" i="2"/>
  <c r="EG515" i="2" s="1"/>
  <c r="EP797" i="2"/>
  <c r="EQ797" i="2" s="1"/>
  <c r="ER797" i="2"/>
  <c r="ES797" i="2" s="1"/>
  <c r="EB797" i="2"/>
  <c r="EC797" i="2" s="1"/>
  <c r="EJ797" i="2"/>
  <c r="EK797" i="2" s="1"/>
  <c r="EL797" i="2"/>
  <c r="EM797" i="2" s="1"/>
  <c r="ED797" i="2"/>
  <c r="EE797" i="2" s="1"/>
  <c r="EN797" i="2"/>
  <c r="EO797" i="2" s="1"/>
  <c r="DX797" i="2"/>
  <c r="DY797" i="2" s="1"/>
  <c r="EF797" i="2"/>
  <c r="EG797" i="2" s="1"/>
  <c r="DZ797" i="2"/>
  <c r="EA797" i="2" s="1"/>
  <c r="EH797" i="2"/>
  <c r="EI797" i="2" s="1"/>
  <c r="ED789" i="2"/>
  <c r="EE789" i="2" s="1"/>
  <c r="DX789" i="2"/>
  <c r="DY789" i="2" s="1"/>
  <c r="EF789" i="2"/>
  <c r="EG789" i="2" s="1"/>
  <c r="EP789" i="2"/>
  <c r="EQ789" i="2" s="1"/>
  <c r="DZ789" i="2"/>
  <c r="EA789" i="2" s="1"/>
  <c r="EH789" i="2"/>
  <c r="EI789" i="2" s="1"/>
  <c r="ER789" i="2"/>
  <c r="ES789" i="2" s="1"/>
  <c r="EB789" i="2"/>
  <c r="EC789" i="2" s="1"/>
  <c r="EJ789" i="2"/>
  <c r="EK789" i="2" s="1"/>
  <c r="EL789" i="2"/>
  <c r="EM789" i="2" s="1"/>
  <c r="EN789" i="2"/>
  <c r="EO789" i="2" s="1"/>
  <c r="EL781" i="2"/>
  <c r="EM781" i="2" s="1"/>
  <c r="EH781" i="2"/>
  <c r="EI781" i="2" s="1"/>
  <c r="ER781" i="2"/>
  <c r="ES781" i="2" s="1"/>
  <c r="DZ781" i="2"/>
  <c r="EA781" i="2" s="1"/>
  <c r="EJ781" i="2"/>
  <c r="EK781" i="2" s="1"/>
  <c r="EB781" i="2"/>
  <c r="EC781" i="2" s="1"/>
  <c r="ED781" i="2"/>
  <c r="EE781" i="2" s="1"/>
  <c r="EN781" i="2"/>
  <c r="EO781" i="2" s="1"/>
  <c r="EF781" i="2"/>
  <c r="EG781" i="2" s="1"/>
  <c r="EP781" i="2"/>
  <c r="EQ781" i="2" s="1"/>
  <c r="DX781" i="2"/>
  <c r="DY781" i="2" s="1"/>
  <c r="DZ773" i="2"/>
  <c r="EA773" i="2" s="1"/>
  <c r="EH773" i="2"/>
  <c r="EI773" i="2" s="1"/>
  <c r="EB773" i="2"/>
  <c r="EC773" i="2" s="1"/>
  <c r="EJ773" i="2"/>
  <c r="EK773" i="2" s="1"/>
  <c r="EL773" i="2"/>
  <c r="EM773" i="2" s="1"/>
  <c r="EF773" i="2"/>
  <c r="EG773" i="2" s="1"/>
  <c r="DX773" i="2"/>
  <c r="DY773" i="2" s="1"/>
  <c r="EN773" i="2"/>
  <c r="EO773" i="2" s="1"/>
  <c r="ED773" i="2"/>
  <c r="EE773" i="2" s="1"/>
  <c r="EP773" i="2"/>
  <c r="EQ773" i="2" s="1"/>
  <c r="ER773" i="2"/>
  <c r="ES773" i="2" s="1"/>
  <c r="EN765" i="2"/>
  <c r="EO765" i="2" s="1"/>
  <c r="EP765" i="2"/>
  <c r="EQ765" i="2" s="1"/>
  <c r="DZ765" i="2"/>
  <c r="EA765" i="2" s="1"/>
  <c r="EH765" i="2"/>
  <c r="EI765" i="2" s="1"/>
  <c r="ER765" i="2"/>
  <c r="ES765" i="2" s="1"/>
  <c r="ED765" i="2"/>
  <c r="EE765" i="2" s="1"/>
  <c r="DX765" i="2"/>
  <c r="DY765" i="2" s="1"/>
  <c r="EB765" i="2"/>
  <c r="EC765" i="2" s="1"/>
  <c r="EF765" i="2"/>
  <c r="EG765" i="2" s="1"/>
  <c r="EJ765" i="2"/>
  <c r="EK765" i="2" s="1"/>
  <c r="EL765" i="2"/>
  <c r="EM765" i="2" s="1"/>
  <c r="EB757" i="2"/>
  <c r="EC757" i="2" s="1"/>
  <c r="EJ757" i="2"/>
  <c r="EK757" i="2" s="1"/>
  <c r="ED757" i="2"/>
  <c r="EE757" i="2" s="1"/>
  <c r="EN757" i="2"/>
  <c r="EO757" i="2" s="1"/>
  <c r="DX757" i="2"/>
  <c r="DY757" i="2" s="1"/>
  <c r="EF757" i="2"/>
  <c r="EG757" i="2" s="1"/>
  <c r="EP757" i="2"/>
  <c r="EQ757" i="2" s="1"/>
  <c r="DZ757" i="2"/>
  <c r="EA757" i="2" s="1"/>
  <c r="EH757" i="2"/>
  <c r="EI757" i="2" s="1"/>
  <c r="ER757" i="2"/>
  <c r="ES757" i="2" s="1"/>
  <c r="EL757" i="2"/>
  <c r="EM757" i="2" s="1"/>
  <c r="EP749" i="2"/>
  <c r="EQ749" i="2" s="1"/>
  <c r="DZ749" i="2"/>
  <c r="EA749" i="2" s="1"/>
  <c r="EH749" i="2"/>
  <c r="EI749" i="2" s="1"/>
  <c r="ER749" i="2"/>
  <c r="ES749" i="2" s="1"/>
  <c r="EB749" i="2"/>
  <c r="EC749" i="2" s="1"/>
  <c r="EJ749" i="2"/>
  <c r="EK749" i="2" s="1"/>
  <c r="EL749" i="2"/>
  <c r="EM749" i="2" s="1"/>
  <c r="ED749" i="2"/>
  <c r="EE749" i="2" s="1"/>
  <c r="EN749" i="2"/>
  <c r="EO749" i="2" s="1"/>
  <c r="DX749" i="2"/>
  <c r="DY749" i="2" s="1"/>
  <c r="EF749" i="2"/>
  <c r="EG749" i="2" s="1"/>
  <c r="EN741" i="2"/>
  <c r="EO741" i="2" s="1"/>
  <c r="EP741" i="2"/>
  <c r="EQ741" i="2" s="1"/>
  <c r="DZ741" i="2"/>
  <c r="EA741" i="2" s="1"/>
  <c r="EH741" i="2"/>
  <c r="EI741" i="2" s="1"/>
  <c r="ER741" i="2"/>
  <c r="ES741" i="2" s="1"/>
  <c r="ED741" i="2"/>
  <c r="EE741" i="2" s="1"/>
  <c r="EF741" i="2"/>
  <c r="EG741" i="2" s="1"/>
  <c r="EJ741" i="2"/>
  <c r="EK741" i="2" s="1"/>
  <c r="EL741" i="2"/>
  <c r="EM741" i="2" s="1"/>
  <c r="DX741" i="2"/>
  <c r="DY741" i="2" s="1"/>
  <c r="EB741" i="2"/>
  <c r="EC741" i="2" s="1"/>
  <c r="EB733" i="2"/>
  <c r="EC733" i="2" s="1"/>
  <c r="EJ733" i="2"/>
  <c r="EK733" i="2" s="1"/>
  <c r="EL733" i="2"/>
  <c r="EM733" i="2" s="1"/>
  <c r="ED733" i="2"/>
  <c r="EE733" i="2" s="1"/>
  <c r="EN733" i="2"/>
  <c r="EO733" i="2" s="1"/>
  <c r="DX733" i="2"/>
  <c r="DY733" i="2" s="1"/>
  <c r="EF733" i="2"/>
  <c r="EG733" i="2" s="1"/>
  <c r="EP733" i="2"/>
  <c r="EQ733" i="2" s="1"/>
  <c r="DZ733" i="2"/>
  <c r="EA733" i="2" s="1"/>
  <c r="EH733" i="2"/>
  <c r="EI733" i="2" s="1"/>
  <c r="ER733" i="2"/>
  <c r="ES733" i="2" s="1"/>
  <c r="EP725" i="2"/>
  <c r="EQ725" i="2" s="1"/>
  <c r="DZ725" i="2"/>
  <c r="EA725" i="2" s="1"/>
  <c r="EH725" i="2"/>
  <c r="EI725" i="2" s="1"/>
  <c r="ER725" i="2"/>
  <c r="ES725" i="2" s="1"/>
  <c r="EB725" i="2"/>
  <c r="EC725" i="2" s="1"/>
  <c r="EJ725" i="2"/>
  <c r="EK725" i="2" s="1"/>
  <c r="EL725" i="2"/>
  <c r="EM725" i="2" s="1"/>
  <c r="ED725" i="2"/>
  <c r="EE725" i="2" s="1"/>
  <c r="EN725" i="2"/>
  <c r="EO725" i="2" s="1"/>
  <c r="DX725" i="2"/>
  <c r="DY725" i="2" s="1"/>
  <c r="EF725" i="2"/>
  <c r="EG725" i="2" s="1"/>
  <c r="DX717" i="2"/>
  <c r="DY717" i="2" s="1"/>
  <c r="EF717" i="2"/>
  <c r="EG717" i="2" s="1"/>
  <c r="EH717" i="2"/>
  <c r="EI717" i="2" s="1"/>
  <c r="DZ717" i="2"/>
  <c r="EA717" i="2" s="1"/>
  <c r="EJ717" i="2"/>
  <c r="EK717" i="2" s="1"/>
  <c r="EL717" i="2"/>
  <c r="EM717" i="2" s="1"/>
  <c r="EB717" i="2"/>
  <c r="EC717" i="2" s="1"/>
  <c r="EN717" i="2"/>
  <c r="EO717" i="2" s="1"/>
  <c r="EP717" i="2"/>
  <c r="EQ717" i="2" s="1"/>
  <c r="ER717" i="2"/>
  <c r="ES717" i="2" s="1"/>
  <c r="ED717" i="2"/>
  <c r="EE717" i="2" s="1"/>
  <c r="EH709" i="2"/>
  <c r="EI709" i="2" s="1"/>
  <c r="ER709" i="2"/>
  <c r="ES709" i="2" s="1"/>
  <c r="EJ709" i="2"/>
  <c r="EK709" i="2" s="1"/>
  <c r="DX709" i="2"/>
  <c r="DY709" i="2" s="1"/>
  <c r="DZ709" i="2"/>
  <c r="EA709" i="2" s="1"/>
  <c r="EL709" i="2"/>
  <c r="EM709" i="2" s="1"/>
  <c r="EB709" i="2"/>
  <c r="EC709" i="2" s="1"/>
  <c r="EN709" i="2"/>
  <c r="EO709" i="2" s="1"/>
  <c r="ED709" i="2"/>
  <c r="EE709" i="2" s="1"/>
  <c r="EP709" i="2"/>
  <c r="EQ709" i="2" s="1"/>
  <c r="EF709" i="2"/>
  <c r="EG709" i="2" s="1"/>
  <c r="EP701" i="2"/>
  <c r="EQ701" i="2" s="1"/>
  <c r="ED701" i="2"/>
  <c r="EE701" i="2" s="1"/>
  <c r="ER701" i="2"/>
  <c r="ES701" i="2" s="1"/>
  <c r="EF701" i="2"/>
  <c r="EG701" i="2" s="1"/>
  <c r="DX701" i="2"/>
  <c r="DY701" i="2" s="1"/>
  <c r="EH701" i="2"/>
  <c r="EI701" i="2" s="1"/>
  <c r="EJ701" i="2"/>
  <c r="EK701" i="2" s="1"/>
  <c r="DZ701" i="2"/>
  <c r="EA701" i="2" s="1"/>
  <c r="EL701" i="2"/>
  <c r="EM701" i="2" s="1"/>
  <c r="EN701" i="2"/>
  <c r="EO701" i="2" s="1"/>
  <c r="EB701" i="2"/>
  <c r="EC701" i="2" s="1"/>
  <c r="DZ693" i="2"/>
  <c r="EA693" i="2" s="1"/>
  <c r="EL693" i="2"/>
  <c r="EM693" i="2" s="1"/>
  <c r="EB693" i="2"/>
  <c r="EC693" i="2" s="1"/>
  <c r="EN693" i="2"/>
  <c r="EO693" i="2" s="1"/>
  <c r="ED693" i="2"/>
  <c r="EE693" i="2" s="1"/>
  <c r="EF693" i="2"/>
  <c r="EG693" i="2" s="1"/>
  <c r="EP693" i="2"/>
  <c r="EQ693" i="2" s="1"/>
  <c r="EH693" i="2"/>
  <c r="EI693" i="2" s="1"/>
  <c r="DX693" i="2"/>
  <c r="DY693" i="2" s="1"/>
  <c r="ER693" i="2"/>
  <c r="ES693" i="2" s="1"/>
  <c r="EJ693" i="2"/>
  <c r="EK693" i="2" s="1"/>
  <c r="DZ685" i="2"/>
  <c r="EA685" i="2" s="1"/>
  <c r="EJ685" i="2"/>
  <c r="EK685" i="2" s="1"/>
  <c r="ER685" i="2"/>
  <c r="ES685" i="2" s="1"/>
  <c r="EB685" i="2"/>
  <c r="EC685" i="2" s="1"/>
  <c r="EL685" i="2"/>
  <c r="EM685" i="2" s="1"/>
  <c r="DX685" i="2"/>
  <c r="DY685" i="2" s="1"/>
  <c r="EH685" i="2"/>
  <c r="EI685" i="2" s="1"/>
  <c r="EP685" i="2"/>
  <c r="EQ685" i="2" s="1"/>
  <c r="ED685" i="2"/>
  <c r="EE685" i="2" s="1"/>
  <c r="EF685" i="2"/>
  <c r="EG685" i="2" s="1"/>
  <c r="EN685" i="2"/>
  <c r="EO685" i="2" s="1"/>
  <c r="EJ677" i="2"/>
  <c r="EK677" i="2" s="1"/>
  <c r="ER677" i="2"/>
  <c r="ES677" i="2" s="1"/>
  <c r="EL677" i="2"/>
  <c r="EM677" i="2" s="1"/>
  <c r="ED677" i="2"/>
  <c r="EE677" i="2" s="1"/>
  <c r="EF677" i="2"/>
  <c r="EG677" i="2" s="1"/>
  <c r="EP677" i="2"/>
  <c r="EQ677" i="2" s="1"/>
  <c r="EN677" i="2"/>
  <c r="EO677" i="2" s="1"/>
  <c r="DX677" i="2"/>
  <c r="DY677" i="2" s="1"/>
  <c r="DZ677" i="2"/>
  <c r="EA677" i="2" s="1"/>
  <c r="EB677" i="2"/>
  <c r="EC677" i="2" s="1"/>
  <c r="EH677" i="2"/>
  <c r="EI677" i="2" s="1"/>
  <c r="DX669" i="2"/>
  <c r="DY669" i="2" s="1"/>
  <c r="DZ669" i="2"/>
  <c r="EA669" i="2" s="1"/>
  <c r="ED669" i="2"/>
  <c r="EE669" i="2" s="1"/>
  <c r="EN669" i="2"/>
  <c r="EO669" i="2" s="1"/>
  <c r="EF669" i="2"/>
  <c r="EG669" i="2" s="1"/>
  <c r="EH669" i="2"/>
  <c r="EI669" i="2" s="1"/>
  <c r="EJ669" i="2"/>
  <c r="EK669" i="2" s="1"/>
  <c r="EL669" i="2"/>
  <c r="EM669" i="2" s="1"/>
  <c r="EP669" i="2"/>
  <c r="EQ669" i="2" s="1"/>
  <c r="ER669" i="2"/>
  <c r="ES669" i="2" s="1"/>
  <c r="EB669" i="2"/>
  <c r="EC669" i="2" s="1"/>
  <c r="EF854" i="2"/>
  <c r="EG854" i="2" s="1"/>
  <c r="EN854" i="2"/>
  <c r="EO854" i="2" s="1"/>
  <c r="DX854" i="2"/>
  <c r="DY854" i="2" s="1"/>
  <c r="EH854" i="2"/>
  <c r="EI854" i="2" s="1"/>
  <c r="EP854" i="2"/>
  <c r="EQ854" i="2" s="1"/>
  <c r="DZ854" i="2"/>
  <c r="EA854" i="2" s="1"/>
  <c r="ER854" i="2"/>
  <c r="ES854" i="2" s="1"/>
  <c r="EJ854" i="2"/>
  <c r="EK854" i="2" s="1"/>
  <c r="EL854" i="2"/>
  <c r="EM854" i="2" s="1"/>
  <c r="ED854" i="2"/>
  <c r="EE854" i="2" s="1"/>
  <c r="EB854" i="2"/>
  <c r="EC854" i="2" s="1"/>
  <c r="EL846" i="2"/>
  <c r="EM846" i="2" s="1"/>
  <c r="ED846" i="2"/>
  <c r="EE846" i="2" s="1"/>
  <c r="EF846" i="2"/>
  <c r="EG846" i="2" s="1"/>
  <c r="EN846" i="2"/>
  <c r="EO846" i="2" s="1"/>
  <c r="DX846" i="2"/>
  <c r="DY846" i="2" s="1"/>
  <c r="EH846" i="2"/>
  <c r="EI846" i="2" s="1"/>
  <c r="EP846" i="2"/>
  <c r="EQ846" i="2" s="1"/>
  <c r="EJ846" i="2"/>
  <c r="EK846" i="2" s="1"/>
  <c r="EB846" i="2"/>
  <c r="EC846" i="2" s="1"/>
  <c r="DZ846" i="2"/>
  <c r="EA846" i="2" s="1"/>
  <c r="ER846" i="2"/>
  <c r="ES846" i="2" s="1"/>
  <c r="EJ838" i="2"/>
  <c r="EK838" i="2" s="1"/>
  <c r="ER838" i="2"/>
  <c r="ES838" i="2" s="1"/>
  <c r="EL838" i="2"/>
  <c r="EM838" i="2" s="1"/>
  <c r="ED838" i="2"/>
  <c r="EE838" i="2" s="1"/>
  <c r="DZ838" i="2"/>
  <c r="EA838" i="2" s="1"/>
  <c r="EB838" i="2"/>
  <c r="EC838" i="2" s="1"/>
  <c r="EP838" i="2"/>
  <c r="EQ838" i="2" s="1"/>
  <c r="EF838" i="2"/>
  <c r="EG838" i="2" s="1"/>
  <c r="EH838" i="2"/>
  <c r="EI838" i="2" s="1"/>
  <c r="DX838" i="2"/>
  <c r="DY838" i="2" s="1"/>
  <c r="EN838" i="2"/>
  <c r="EO838" i="2" s="1"/>
  <c r="DX830" i="2"/>
  <c r="DY830" i="2" s="1"/>
  <c r="DZ830" i="2"/>
  <c r="EA830" i="2" s="1"/>
  <c r="EJ830" i="2"/>
  <c r="EK830" i="2" s="1"/>
  <c r="ER830" i="2"/>
  <c r="ES830" i="2" s="1"/>
  <c r="EB830" i="2"/>
  <c r="EC830" i="2" s="1"/>
  <c r="EL830" i="2"/>
  <c r="EM830" i="2" s="1"/>
  <c r="EN830" i="2"/>
  <c r="EO830" i="2" s="1"/>
  <c r="EP830" i="2"/>
  <c r="EQ830" i="2" s="1"/>
  <c r="ED830" i="2"/>
  <c r="EE830" i="2" s="1"/>
  <c r="EF830" i="2"/>
  <c r="EG830" i="2" s="1"/>
  <c r="EH830" i="2"/>
  <c r="EI830" i="2" s="1"/>
  <c r="EL822" i="2"/>
  <c r="EM822" i="2" s="1"/>
  <c r="EF822" i="2"/>
  <c r="EG822" i="2" s="1"/>
  <c r="EN822" i="2"/>
  <c r="EO822" i="2" s="1"/>
  <c r="DX822" i="2"/>
  <c r="DY822" i="2" s="1"/>
  <c r="EH822" i="2"/>
  <c r="EI822" i="2" s="1"/>
  <c r="EP822" i="2"/>
  <c r="EQ822" i="2" s="1"/>
  <c r="DZ822" i="2"/>
  <c r="EA822" i="2" s="1"/>
  <c r="ER822" i="2"/>
  <c r="ES822" i="2" s="1"/>
  <c r="EB822" i="2"/>
  <c r="EC822" i="2" s="1"/>
  <c r="ED822" i="2"/>
  <c r="EE822" i="2" s="1"/>
  <c r="EJ822" i="2"/>
  <c r="EK822" i="2" s="1"/>
  <c r="DZ814" i="2"/>
  <c r="EA814" i="2" s="1"/>
  <c r="EB814" i="2"/>
  <c r="EC814" i="2" s="1"/>
  <c r="EL814" i="2"/>
  <c r="EM814" i="2" s="1"/>
  <c r="ED814" i="2"/>
  <c r="EE814" i="2" s="1"/>
  <c r="EF814" i="2"/>
  <c r="EG814" i="2" s="1"/>
  <c r="EN814" i="2"/>
  <c r="EO814" i="2" s="1"/>
  <c r="DX814" i="2"/>
  <c r="DY814" i="2" s="1"/>
  <c r="EH814" i="2"/>
  <c r="EI814" i="2" s="1"/>
  <c r="EJ814" i="2"/>
  <c r="EK814" i="2" s="1"/>
  <c r="EP814" i="2"/>
  <c r="EQ814" i="2" s="1"/>
  <c r="ER814" i="2"/>
  <c r="ES814" i="2" s="1"/>
  <c r="EF806" i="2"/>
  <c r="EG806" i="2" s="1"/>
  <c r="EN806" i="2"/>
  <c r="EO806" i="2" s="1"/>
  <c r="EH806" i="2"/>
  <c r="EI806" i="2" s="1"/>
  <c r="EP806" i="2"/>
  <c r="EQ806" i="2" s="1"/>
  <c r="DZ806" i="2"/>
  <c r="EA806" i="2" s="1"/>
  <c r="EJ806" i="2"/>
  <c r="EK806" i="2" s="1"/>
  <c r="ER806" i="2"/>
  <c r="ES806" i="2" s="1"/>
  <c r="EB806" i="2"/>
  <c r="EC806" i="2" s="1"/>
  <c r="EL806" i="2"/>
  <c r="EM806" i="2" s="1"/>
  <c r="ED806" i="2"/>
  <c r="EE806" i="2" s="1"/>
  <c r="DX806" i="2"/>
  <c r="DY806" i="2" s="1"/>
  <c r="EF937" i="2"/>
  <c r="EG937" i="2" s="1"/>
  <c r="EN937" i="2"/>
  <c r="EO937" i="2" s="1"/>
  <c r="DX937" i="2"/>
  <c r="DY937" i="2" s="1"/>
  <c r="EP937" i="2"/>
  <c r="EQ937" i="2" s="1"/>
  <c r="EH937" i="2"/>
  <c r="EI937" i="2" s="1"/>
  <c r="ER937" i="2"/>
  <c r="ES937" i="2" s="1"/>
  <c r="DZ937" i="2"/>
  <c r="EA937" i="2" s="1"/>
  <c r="EB937" i="2"/>
  <c r="EC937" i="2" s="1"/>
  <c r="ED937" i="2"/>
  <c r="EE937" i="2" s="1"/>
  <c r="EJ937" i="2"/>
  <c r="EK937" i="2" s="1"/>
  <c r="EL937" i="2"/>
  <c r="EM937" i="2" s="1"/>
  <c r="EJ929" i="2"/>
  <c r="EK929" i="2" s="1"/>
  <c r="EB929" i="2"/>
  <c r="EC929" i="2" s="1"/>
  <c r="ED929" i="2"/>
  <c r="EE929" i="2" s="1"/>
  <c r="EL929" i="2"/>
  <c r="EM929" i="2" s="1"/>
  <c r="EF929" i="2"/>
  <c r="EG929" i="2" s="1"/>
  <c r="EN929" i="2"/>
  <c r="EO929" i="2" s="1"/>
  <c r="DX929" i="2"/>
  <c r="DY929" i="2" s="1"/>
  <c r="EH929" i="2"/>
  <c r="EI929" i="2" s="1"/>
  <c r="ER929" i="2"/>
  <c r="ES929" i="2" s="1"/>
  <c r="DZ929" i="2"/>
  <c r="EA929" i="2" s="1"/>
  <c r="EP929" i="2"/>
  <c r="EQ929" i="2" s="1"/>
  <c r="EH1045" i="2"/>
  <c r="EI1045" i="2" s="1"/>
  <c r="EB1045" i="2"/>
  <c r="EC1045" i="2" s="1"/>
  <c r="EL1045" i="2"/>
  <c r="EM1045" i="2" s="1"/>
  <c r="EN1045" i="2"/>
  <c r="EO1045" i="2" s="1"/>
  <c r="ED1045" i="2"/>
  <c r="EE1045" i="2" s="1"/>
  <c r="EF1045" i="2"/>
  <c r="EG1045" i="2" s="1"/>
  <c r="EP1045" i="2"/>
  <c r="EQ1045" i="2" s="1"/>
  <c r="ER1045" i="2"/>
  <c r="ES1045" i="2" s="1"/>
  <c r="DX1045" i="2"/>
  <c r="DY1045" i="2" s="1"/>
  <c r="DZ1045" i="2"/>
  <c r="EA1045" i="2" s="1"/>
  <c r="EJ1045" i="2"/>
  <c r="EK1045" i="2" s="1"/>
  <c r="EF1037" i="2"/>
  <c r="EG1037" i="2" s="1"/>
  <c r="DX1037" i="2"/>
  <c r="DY1037" i="2" s="1"/>
  <c r="EP1037" i="2"/>
  <c r="EQ1037" i="2" s="1"/>
  <c r="EJ1037" i="2"/>
  <c r="EK1037" i="2" s="1"/>
  <c r="ER1037" i="2"/>
  <c r="ES1037" i="2" s="1"/>
  <c r="ED1037" i="2"/>
  <c r="EE1037" i="2" s="1"/>
  <c r="EH1037" i="2"/>
  <c r="EI1037" i="2" s="1"/>
  <c r="EL1037" i="2"/>
  <c r="EM1037" i="2" s="1"/>
  <c r="DZ1037" i="2"/>
  <c r="EA1037" i="2" s="1"/>
  <c r="EN1037" i="2"/>
  <c r="EO1037" i="2" s="1"/>
  <c r="EB1037" i="2"/>
  <c r="EC1037" i="2" s="1"/>
  <c r="EJ1029" i="2"/>
  <c r="EK1029" i="2" s="1"/>
  <c r="EB1029" i="2"/>
  <c r="EC1029" i="2" s="1"/>
  <c r="EL1029" i="2"/>
  <c r="EM1029" i="2" s="1"/>
  <c r="EP1029" i="2"/>
  <c r="EQ1029" i="2" s="1"/>
  <c r="EF1029" i="2"/>
  <c r="EG1029" i="2" s="1"/>
  <c r="EH1029" i="2"/>
  <c r="EI1029" i="2" s="1"/>
  <c r="DX1029" i="2"/>
  <c r="DY1029" i="2" s="1"/>
  <c r="EN1029" i="2"/>
  <c r="EO1029" i="2" s="1"/>
  <c r="DZ1029" i="2"/>
  <c r="EA1029" i="2" s="1"/>
  <c r="ER1029" i="2"/>
  <c r="ES1029" i="2" s="1"/>
  <c r="ED1029" i="2"/>
  <c r="EE1029" i="2" s="1"/>
  <c r="EP1021" i="2"/>
  <c r="EQ1021" i="2" s="1"/>
  <c r="ED1021" i="2"/>
  <c r="EE1021" i="2" s="1"/>
  <c r="EF1021" i="2"/>
  <c r="EG1021" i="2" s="1"/>
  <c r="ER1021" i="2"/>
  <c r="ES1021" i="2" s="1"/>
  <c r="DZ1021" i="2"/>
  <c r="EA1021" i="2" s="1"/>
  <c r="EJ1021" i="2"/>
  <c r="EK1021" i="2" s="1"/>
  <c r="EB1021" i="2"/>
  <c r="EC1021" i="2" s="1"/>
  <c r="DX1021" i="2"/>
  <c r="DY1021" i="2" s="1"/>
  <c r="EH1021" i="2"/>
  <c r="EI1021" i="2" s="1"/>
  <c r="EL1021" i="2"/>
  <c r="EM1021" i="2" s="1"/>
  <c r="EN1021" i="2"/>
  <c r="EO1021" i="2" s="1"/>
  <c r="EF1013" i="2"/>
  <c r="EG1013" i="2" s="1"/>
  <c r="EP1013" i="2"/>
  <c r="EQ1013" i="2" s="1"/>
  <c r="EJ1013" i="2"/>
  <c r="EK1013" i="2" s="1"/>
  <c r="EN1013" i="2"/>
  <c r="EO1013" i="2" s="1"/>
  <c r="ED1013" i="2"/>
  <c r="EE1013" i="2" s="1"/>
  <c r="DX1013" i="2"/>
  <c r="DY1013" i="2" s="1"/>
  <c r="DZ1013" i="2"/>
  <c r="EA1013" i="2" s="1"/>
  <c r="EL1013" i="2"/>
  <c r="EM1013" i="2" s="1"/>
  <c r="EB1013" i="2"/>
  <c r="EC1013" i="2" s="1"/>
  <c r="EH1013" i="2"/>
  <c r="EI1013" i="2" s="1"/>
  <c r="ER1013" i="2"/>
  <c r="ES1013" i="2" s="1"/>
  <c r="EF1005" i="2"/>
  <c r="EG1005" i="2" s="1"/>
  <c r="EJ1005" i="2"/>
  <c r="EK1005" i="2" s="1"/>
  <c r="DX1005" i="2"/>
  <c r="DY1005" i="2" s="1"/>
  <c r="EL1005" i="2"/>
  <c r="EM1005" i="2" s="1"/>
  <c r="EP1005" i="2"/>
  <c r="EQ1005" i="2" s="1"/>
  <c r="ED1005" i="2"/>
  <c r="EE1005" i="2" s="1"/>
  <c r="ER1005" i="2"/>
  <c r="ES1005" i="2" s="1"/>
  <c r="DZ1005" i="2"/>
  <c r="EA1005" i="2" s="1"/>
  <c r="EB1005" i="2"/>
  <c r="EC1005" i="2" s="1"/>
  <c r="EH1005" i="2"/>
  <c r="EI1005" i="2" s="1"/>
  <c r="EN1005" i="2"/>
  <c r="EO1005" i="2" s="1"/>
  <c r="DX997" i="2"/>
  <c r="DY997" i="2" s="1"/>
  <c r="EJ997" i="2"/>
  <c r="EK997" i="2" s="1"/>
  <c r="EB997" i="2"/>
  <c r="EC997" i="2" s="1"/>
  <c r="EN997" i="2"/>
  <c r="EO997" i="2" s="1"/>
  <c r="DZ997" i="2"/>
  <c r="EA997" i="2" s="1"/>
  <c r="EP997" i="2"/>
  <c r="EQ997" i="2" s="1"/>
  <c r="ED997" i="2"/>
  <c r="EE997" i="2" s="1"/>
  <c r="EF997" i="2"/>
  <c r="EG997" i="2" s="1"/>
  <c r="EH997" i="2"/>
  <c r="EI997" i="2" s="1"/>
  <c r="EL997" i="2"/>
  <c r="EM997" i="2" s="1"/>
  <c r="ER997" i="2"/>
  <c r="ES997" i="2" s="1"/>
  <c r="EJ989" i="2"/>
  <c r="EK989" i="2" s="1"/>
  <c r="ED989" i="2"/>
  <c r="EE989" i="2" s="1"/>
  <c r="EP989" i="2"/>
  <c r="EQ989" i="2" s="1"/>
  <c r="EF989" i="2"/>
  <c r="EG989" i="2" s="1"/>
  <c r="DX989" i="2"/>
  <c r="DY989" i="2" s="1"/>
  <c r="EL989" i="2"/>
  <c r="EM989" i="2" s="1"/>
  <c r="DZ989" i="2"/>
  <c r="EA989" i="2" s="1"/>
  <c r="EN989" i="2"/>
  <c r="EO989" i="2" s="1"/>
  <c r="EB989" i="2"/>
  <c r="EC989" i="2" s="1"/>
  <c r="EH989" i="2"/>
  <c r="EI989" i="2" s="1"/>
  <c r="ER989" i="2"/>
  <c r="ES989" i="2" s="1"/>
  <c r="EB981" i="2"/>
  <c r="EC981" i="2" s="1"/>
  <c r="EN981" i="2"/>
  <c r="EO981" i="2" s="1"/>
  <c r="EH981" i="2"/>
  <c r="EI981" i="2" s="1"/>
  <c r="EJ981" i="2"/>
  <c r="EK981" i="2" s="1"/>
  <c r="EL981" i="2"/>
  <c r="EM981" i="2" s="1"/>
  <c r="DX981" i="2"/>
  <c r="DY981" i="2" s="1"/>
  <c r="EP981" i="2"/>
  <c r="EQ981" i="2" s="1"/>
  <c r="ED981" i="2"/>
  <c r="EE981" i="2" s="1"/>
  <c r="ER981" i="2"/>
  <c r="ES981" i="2" s="1"/>
  <c r="EF981" i="2"/>
  <c r="EG981" i="2" s="1"/>
  <c r="DZ981" i="2"/>
  <c r="EA981" i="2" s="1"/>
  <c r="DZ973" i="2"/>
  <c r="EA973" i="2" s="1"/>
  <c r="EJ973" i="2"/>
  <c r="EK973" i="2" s="1"/>
  <c r="ED973" i="2"/>
  <c r="EE973" i="2" s="1"/>
  <c r="EF973" i="2"/>
  <c r="EG973" i="2" s="1"/>
  <c r="EH973" i="2"/>
  <c r="EI973" i="2" s="1"/>
  <c r="DX973" i="2"/>
  <c r="DY973" i="2" s="1"/>
  <c r="EN973" i="2"/>
  <c r="EO973" i="2" s="1"/>
  <c r="EP973" i="2"/>
  <c r="EQ973" i="2" s="1"/>
  <c r="EB973" i="2"/>
  <c r="EC973" i="2" s="1"/>
  <c r="ER973" i="2"/>
  <c r="ES973" i="2" s="1"/>
  <c r="EL973" i="2"/>
  <c r="EM973" i="2" s="1"/>
  <c r="DZ1372" i="2"/>
  <c r="EA1372" i="2" s="1"/>
  <c r="EL1372" i="2"/>
  <c r="EM1372" i="2" s="1"/>
  <c r="EB1372" i="2"/>
  <c r="EC1372" i="2" s="1"/>
  <c r="EN1372" i="2"/>
  <c r="EO1372" i="2" s="1"/>
  <c r="EP1372" i="2"/>
  <c r="EQ1372" i="2" s="1"/>
  <c r="ED1372" i="2"/>
  <c r="EE1372" i="2" s="1"/>
  <c r="ER1372" i="2"/>
  <c r="ES1372" i="2" s="1"/>
  <c r="EF1372" i="2"/>
  <c r="EG1372" i="2" s="1"/>
  <c r="DX1372" i="2"/>
  <c r="DY1372" i="2" s="1"/>
  <c r="EH1372" i="2"/>
  <c r="EI1372" i="2" s="1"/>
  <c r="EJ1372" i="2"/>
  <c r="EK1372" i="2" s="1"/>
  <c r="DZ1364" i="2"/>
  <c r="EA1364" i="2" s="1"/>
  <c r="EJ1364" i="2"/>
  <c r="EK1364" i="2" s="1"/>
  <c r="EB1364" i="2"/>
  <c r="EC1364" i="2" s="1"/>
  <c r="EL1364" i="2"/>
  <c r="EM1364" i="2" s="1"/>
  <c r="ED1364" i="2"/>
  <c r="EE1364" i="2" s="1"/>
  <c r="EN1364" i="2"/>
  <c r="EO1364" i="2" s="1"/>
  <c r="EP1364" i="2"/>
  <c r="EQ1364" i="2" s="1"/>
  <c r="EF1364" i="2"/>
  <c r="EG1364" i="2" s="1"/>
  <c r="ER1364" i="2"/>
  <c r="ES1364" i="2" s="1"/>
  <c r="EH1364" i="2"/>
  <c r="EI1364" i="2" s="1"/>
  <c r="DX1364" i="2"/>
  <c r="DY1364" i="2" s="1"/>
  <c r="DX1356" i="2"/>
  <c r="DY1356" i="2" s="1"/>
  <c r="EH1356" i="2"/>
  <c r="EI1356" i="2" s="1"/>
  <c r="DZ1356" i="2"/>
  <c r="EA1356" i="2" s="1"/>
  <c r="EJ1356" i="2"/>
  <c r="EK1356" i="2" s="1"/>
  <c r="EB1356" i="2"/>
  <c r="EC1356" i="2" s="1"/>
  <c r="EL1356" i="2"/>
  <c r="EM1356" i="2" s="1"/>
  <c r="ED1356" i="2"/>
  <c r="EE1356" i="2" s="1"/>
  <c r="EN1356" i="2"/>
  <c r="EO1356" i="2" s="1"/>
  <c r="EP1356" i="2"/>
  <c r="EQ1356" i="2" s="1"/>
  <c r="EF1356" i="2"/>
  <c r="EG1356" i="2" s="1"/>
  <c r="ER1356" i="2"/>
  <c r="ES1356" i="2" s="1"/>
  <c r="EF1348" i="2"/>
  <c r="EG1348" i="2" s="1"/>
  <c r="DX1348" i="2"/>
  <c r="DY1348" i="2" s="1"/>
  <c r="EH1348" i="2"/>
  <c r="EI1348" i="2" s="1"/>
  <c r="DZ1348" i="2"/>
  <c r="EA1348" i="2" s="1"/>
  <c r="EJ1348" i="2"/>
  <c r="EK1348" i="2" s="1"/>
  <c r="EB1348" i="2"/>
  <c r="EC1348" i="2" s="1"/>
  <c r="EN1348" i="2"/>
  <c r="EO1348" i="2" s="1"/>
  <c r="ED1348" i="2"/>
  <c r="EE1348" i="2" s="1"/>
  <c r="EP1348" i="2"/>
  <c r="EQ1348" i="2" s="1"/>
  <c r="EL1348" i="2"/>
  <c r="EM1348" i="2" s="1"/>
  <c r="ER1348" i="2"/>
  <c r="ES1348" i="2" s="1"/>
  <c r="ER1340" i="2"/>
  <c r="ES1340" i="2" s="1"/>
  <c r="DX1340" i="2"/>
  <c r="DY1340" i="2" s="1"/>
  <c r="EH1340" i="2"/>
  <c r="EI1340" i="2" s="1"/>
  <c r="DZ1340" i="2"/>
  <c r="EA1340" i="2" s="1"/>
  <c r="EJ1340" i="2"/>
  <c r="EK1340" i="2" s="1"/>
  <c r="EL1340" i="2"/>
  <c r="EM1340" i="2" s="1"/>
  <c r="EB1340" i="2"/>
  <c r="EC1340" i="2" s="1"/>
  <c r="ED1340" i="2"/>
  <c r="EE1340" i="2" s="1"/>
  <c r="EN1340" i="2"/>
  <c r="EO1340" i="2" s="1"/>
  <c r="EF1340" i="2"/>
  <c r="EG1340" i="2" s="1"/>
  <c r="EP1340" i="2"/>
  <c r="EQ1340" i="2" s="1"/>
  <c r="DZ1332" i="2"/>
  <c r="EA1332" i="2" s="1"/>
  <c r="EL1332" i="2"/>
  <c r="EM1332" i="2" s="1"/>
  <c r="EB1332" i="2"/>
  <c r="EC1332" i="2" s="1"/>
  <c r="ED1332" i="2"/>
  <c r="EE1332" i="2" s="1"/>
  <c r="EN1332" i="2"/>
  <c r="EO1332" i="2" s="1"/>
  <c r="EF1332" i="2"/>
  <c r="EG1332" i="2" s="1"/>
  <c r="EH1332" i="2"/>
  <c r="EI1332" i="2" s="1"/>
  <c r="EP1332" i="2"/>
  <c r="EQ1332" i="2" s="1"/>
  <c r="DX1332" i="2"/>
  <c r="DY1332" i="2" s="1"/>
  <c r="EJ1332" i="2"/>
  <c r="EK1332" i="2" s="1"/>
  <c r="ER1332" i="2"/>
  <c r="ES1332" i="2" s="1"/>
  <c r="DX1324" i="2"/>
  <c r="DY1324" i="2" s="1"/>
  <c r="EP1324" i="2"/>
  <c r="EQ1324" i="2" s="1"/>
  <c r="EH1324" i="2"/>
  <c r="EI1324" i="2" s="1"/>
  <c r="DZ1324" i="2"/>
  <c r="EA1324" i="2" s="1"/>
  <c r="ER1324" i="2"/>
  <c r="ES1324" i="2" s="1"/>
  <c r="EJ1324" i="2"/>
  <c r="EK1324" i="2" s="1"/>
  <c r="EB1324" i="2"/>
  <c r="EC1324" i="2" s="1"/>
  <c r="ED1324" i="2"/>
  <c r="EE1324" i="2" s="1"/>
  <c r="EL1324" i="2"/>
  <c r="EM1324" i="2" s="1"/>
  <c r="EN1324" i="2"/>
  <c r="EO1324" i="2" s="1"/>
  <c r="EF1324" i="2"/>
  <c r="EG1324" i="2" s="1"/>
  <c r="ER1316" i="2"/>
  <c r="ES1316" i="2" s="1"/>
  <c r="DZ1316" i="2"/>
  <c r="EA1316" i="2" s="1"/>
  <c r="EJ1316" i="2"/>
  <c r="EK1316" i="2" s="1"/>
  <c r="EB1316" i="2"/>
  <c r="EC1316" i="2" s="1"/>
  <c r="ED1316" i="2"/>
  <c r="EE1316" i="2" s="1"/>
  <c r="EL1316" i="2"/>
  <c r="EM1316" i="2" s="1"/>
  <c r="EF1316" i="2"/>
  <c r="EG1316" i="2" s="1"/>
  <c r="EN1316" i="2"/>
  <c r="EO1316" i="2" s="1"/>
  <c r="DX1316" i="2"/>
  <c r="DY1316" i="2" s="1"/>
  <c r="EH1316" i="2"/>
  <c r="EI1316" i="2" s="1"/>
  <c r="EP1316" i="2"/>
  <c r="EQ1316" i="2" s="1"/>
  <c r="EB1308" i="2"/>
  <c r="EC1308" i="2" s="1"/>
  <c r="EL1308" i="2"/>
  <c r="EM1308" i="2" s="1"/>
  <c r="ED1308" i="2"/>
  <c r="EE1308" i="2" s="1"/>
  <c r="EN1308" i="2"/>
  <c r="EO1308" i="2" s="1"/>
  <c r="EF1308" i="2"/>
  <c r="EG1308" i="2" s="1"/>
  <c r="EP1308" i="2"/>
  <c r="EQ1308" i="2" s="1"/>
  <c r="DX1308" i="2"/>
  <c r="DY1308" i="2" s="1"/>
  <c r="ER1308" i="2"/>
  <c r="ES1308" i="2" s="1"/>
  <c r="EH1308" i="2"/>
  <c r="EI1308" i="2" s="1"/>
  <c r="DZ1308" i="2"/>
  <c r="EA1308" i="2" s="1"/>
  <c r="EJ1308" i="2"/>
  <c r="EK1308" i="2" s="1"/>
  <c r="DZ1300" i="2"/>
  <c r="EA1300" i="2" s="1"/>
  <c r="EL1300" i="2"/>
  <c r="EM1300" i="2" s="1"/>
  <c r="EB1300" i="2"/>
  <c r="EC1300" i="2" s="1"/>
  <c r="ED1300" i="2"/>
  <c r="EE1300" i="2" s="1"/>
  <c r="EN1300" i="2"/>
  <c r="EO1300" i="2" s="1"/>
  <c r="EF1300" i="2"/>
  <c r="EG1300" i="2" s="1"/>
  <c r="EP1300" i="2"/>
  <c r="EQ1300" i="2" s="1"/>
  <c r="EH1300" i="2"/>
  <c r="EI1300" i="2" s="1"/>
  <c r="ER1300" i="2"/>
  <c r="ES1300" i="2" s="1"/>
  <c r="DX1300" i="2"/>
  <c r="DY1300" i="2" s="1"/>
  <c r="EJ1300" i="2"/>
  <c r="EK1300" i="2" s="1"/>
  <c r="DZ1292" i="2"/>
  <c r="EA1292" i="2" s="1"/>
  <c r="EJ1292" i="2"/>
  <c r="EK1292" i="2" s="1"/>
  <c r="EL1292" i="2"/>
  <c r="EM1292" i="2" s="1"/>
  <c r="EB1292" i="2"/>
  <c r="EC1292" i="2" s="1"/>
  <c r="EN1292" i="2"/>
  <c r="EO1292" i="2" s="1"/>
  <c r="ED1292" i="2"/>
  <c r="EE1292" i="2" s="1"/>
  <c r="EF1292" i="2"/>
  <c r="EG1292" i="2" s="1"/>
  <c r="EP1292" i="2"/>
  <c r="EQ1292" i="2" s="1"/>
  <c r="ER1292" i="2"/>
  <c r="ES1292" i="2" s="1"/>
  <c r="DX1292" i="2"/>
  <c r="DY1292" i="2" s="1"/>
  <c r="EH1292" i="2"/>
  <c r="EI1292" i="2" s="1"/>
  <c r="ER1284" i="2"/>
  <c r="ES1284" i="2" s="1"/>
  <c r="DZ1284" i="2"/>
  <c r="EA1284" i="2" s="1"/>
  <c r="EJ1284" i="2"/>
  <c r="EK1284" i="2" s="1"/>
  <c r="EB1284" i="2"/>
  <c r="EC1284" i="2" s="1"/>
  <c r="EL1284" i="2"/>
  <c r="EM1284" i="2" s="1"/>
  <c r="ED1284" i="2"/>
  <c r="EE1284" i="2" s="1"/>
  <c r="EN1284" i="2"/>
  <c r="EO1284" i="2" s="1"/>
  <c r="EF1284" i="2"/>
  <c r="EG1284" i="2" s="1"/>
  <c r="EP1284" i="2"/>
  <c r="EQ1284" i="2" s="1"/>
  <c r="DX1284" i="2"/>
  <c r="DY1284" i="2" s="1"/>
  <c r="EH1284" i="2"/>
  <c r="EI1284" i="2" s="1"/>
  <c r="EN1276" i="2"/>
  <c r="EO1276" i="2" s="1"/>
  <c r="EF1276" i="2"/>
  <c r="EG1276" i="2" s="1"/>
  <c r="DX1276" i="2"/>
  <c r="DY1276" i="2" s="1"/>
  <c r="EP1276" i="2"/>
  <c r="EQ1276" i="2" s="1"/>
  <c r="EH1276" i="2"/>
  <c r="EI1276" i="2" s="1"/>
  <c r="DZ1276" i="2"/>
  <c r="EA1276" i="2" s="1"/>
  <c r="ER1276" i="2"/>
  <c r="ES1276" i="2" s="1"/>
  <c r="EJ1276" i="2"/>
  <c r="EK1276" i="2" s="1"/>
  <c r="EB1276" i="2"/>
  <c r="EC1276" i="2" s="1"/>
  <c r="EL1276" i="2"/>
  <c r="EM1276" i="2" s="1"/>
  <c r="ED1276" i="2"/>
  <c r="EE1276" i="2" s="1"/>
  <c r="EF1268" i="2"/>
  <c r="EG1268" i="2" s="1"/>
  <c r="EN1268" i="2"/>
  <c r="EO1268" i="2" s="1"/>
  <c r="DX1268" i="2"/>
  <c r="DY1268" i="2" s="1"/>
  <c r="EH1268" i="2"/>
  <c r="EI1268" i="2" s="1"/>
  <c r="EP1268" i="2"/>
  <c r="EQ1268" i="2" s="1"/>
  <c r="DZ1268" i="2"/>
  <c r="EA1268" i="2" s="1"/>
  <c r="EJ1268" i="2"/>
  <c r="EK1268" i="2" s="1"/>
  <c r="ER1268" i="2"/>
  <c r="ES1268" i="2" s="1"/>
  <c r="EB1268" i="2"/>
  <c r="EC1268" i="2" s="1"/>
  <c r="ED1268" i="2"/>
  <c r="EE1268" i="2" s="1"/>
  <c r="EL1268" i="2"/>
  <c r="EM1268" i="2" s="1"/>
  <c r="EB1260" i="2"/>
  <c r="EC1260" i="2" s="1"/>
  <c r="EL1260" i="2"/>
  <c r="EM1260" i="2" s="1"/>
  <c r="ED1260" i="2"/>
  <c r="EE1260" i="2" s="1"/>
  <c r="EN1260" i="2"/>
  <c r="EO1260" i="2" s="1"/>
  <c r="EF1260" i="2"/>
  <c r="EG1260" i="2" s="1"/>
  <c r="DX1260" i="2"/>
  <c r="DY1260" i="2" s="1"/>
  <c r="EP1260" i="2"/>
  <c r="EQ1260" i="2" s="1"/>
  <c r="EH1260" i="2"/>
  <c r="EI1260" i="2" s="1"/>
  <c r="DZ1260" i="2"/>
  <c r="EA1260" i="2" s="1"/>
  <c r="ER1260" i="2"/>
  <c r="ES1260" i="2" s="1"/>
  <c r="EJ1260" i="2"/>
  <c r="EK1260" i="2" s="1"/>
  <c r="ED1252" i="2"/>
  <c r="EE1252" i="2" s="1"/>
  <c r="EL1252" i="2"/>
  <c r="EM1252" i="2" s="1"/>
  <c r="EF1252" i="2"/>
  <c r="EG1252" i="2" s="1"/>
  <c r="EN1252" i="2"/>
  <c r="EO1252" i="2" s="1"/>
  <c r="DX1252" i="2"/>
  <c r="DY1252" i="2" s="1"/>
  <c r="EH1252" i="2"/>
  <c r="EI1252" i="2" s="1"/>
  <c r="EP1252" i="2"/>
  <c r="EQ1252" i="2" s="1"/>
  <c r="DZ1252" i="2"/>
  <c r="EA1252" i="2" s="1"/>
  <c r="EJ1252" i="2"/>
  <c r="EK1252" i="2" s="1"/>
  <c r="ER1252" i="2"/>
  <c r="ES1252" i="2" s="1"/>
  <c r="EB1252" i="2"/>
  <c r="EC1252" i="2" s="1"/>
  <c r="EB1244" i="2"/>
  <c r="EC1244" i="2" s="1"/>
  <c r="EL1244" i="2"/>
  <c r="EM1244" i="2" s="1"/>
  <c r="ED1244" i="2"/>
  <c r="EE1244" i="2" s="1"/>
  <c r="EN1244" i="2"/>
  <c r="EO1244" i="2" s="1"/>
  <c r="EF1244" i="2"/>
  <c r="EG1244" i="2" s="1"/>
  <c r="DX1244" i="2"/>
  <c r="DY1244" i="2" s="1"/>
  <c r="EP1244" i="2"/>
  <c r="EQ1244" i="2" s="1"/>
  <c r="EH1244" i="2"/>
  <c r="EI1244" i="2" s="1"/>
  <c r="DZ1244" i="2"/>
  <c r="EA1244" i="2" s="1"/>
  <c r="ER1244" i="2"/>
  <c r="ES1244" i="2" s="1"/>
  <c r="EJ1244" i="2"/>
  <c r="EK1244" i="2" s="1"/>
  <c r="EJ1236" i="2"/>
  <c r="EK1236" i="2" s="1"/>
  <c r="ER1236" i="2"/>
  <c r="ES1236" i="2" s="1"/>
  <c r="EB1236" i="2"/>
  <c r="EC1236" i="2" s="1"/>
  <c r="ED1236" i="2"/>
  <c r="EE1236" i="2" s="1"/>
  <c r="EL1236" i="2"/>
  <c r="EM1236" i="2" s="1"/>
  <c r="EF1236" i="2"/>
  <c r="EG1236" i="2" s="1"/>
  <c r="EN1236" i="2"/>
  <c r="EO1236" i="2" s="1"/>
  <c r="DX1236" i="2"/>
  <c r="DY1236" i="2" s="1"/>
  <c r="EH1236" i="2"/>
  <c r="EI1236" i="2" s="1"/>
  <c r="EP1236" i="2"/>
  <c r="EQ1236" i="2" s="1"/>
  <c r="DZ1236" i="2"/>
  <c r="EA1236" i="2" s="1"/>
  <c r="EH1228" i="2"/>
  <c r="EI1228" i="2" s="1"/>
  <c r="DZ1228" i="2"/>
  <c r="EA1228" i="2" s="1"/>
  <c r="EB1228" i="2"/>
  <c r="EC1228" i="2" s="1"/>
  <c r="EN1228" i="2"/>
  <c r="EO1228" i="2" s="1"/>
  <c r="EF1228" i="2"/>
  <c r="EG1228" i="2" s="1"/>
  <c r="EP1228" i="2"/>
  <c r="EQ1228" i="2" s="1"/>
  <c r="DX1228" i="2"/>
  <c r="DY1228" i="2" s="1"/>
  <c r="ER1228" i="2"/>
  <c r="ES1228" i="2" s="1"/>
  <c r="ED1228" i="2"/>
  <c r="EE1228" i="2" s="1"/>
  <c r="EJ1228" i="2"/>
  <c r="EK1228" i="2" s="1"/>
  <c r="EL1228" i="2"/>
  <c r="EM1228" i="2" s="1"/>
  <c r="EH1220" i="2"/>
  <c r="EI1220" i="2" s="1"/>
  <c r="EP1220" i="2"/>
  <c r="EQ1220" i="2" s="1"/>
  <c r="DZ1220" i="2"/>
  <c r="EA1220" i="2" s="1"/>
  <c r="EJ1220" i="2"/>
  <c r="EK1220" i="2" s="1"/>
  <c r="ER1220" i="2"/>
  <c r="ES1220" i="2" s="1"/>
  <c r="EB1220" i="2"/>
  <c r="EC1220" i="2" s="1"/>
  <c r="EF1220" i="2"/>
  <c r="EG1220" i="2" s="1"/>
  <c r="EN1220" i="2"/>
  <c r="EO1220" i="2" s="1"/>
  <c r="DX1220" i="2"/>
  <c r="DY1220" i="2" s="1"/>
  <c r="ED1220" i="2"/>
  <c r="EE1220" i="2" s="1"/>
  <c r="EL1220" i="2"/>
  <c r="EM1220" i="2" s="1"/>
  <c r="DX1212" i="2"/>
  <c r="DY1212" i="2" s="1"/>
  <c r="EH1212" i="2"/>
  <c r="EI1212" i="2" s="1"/>
  <c r="EP1212" i="2"/>
  <c r="EQ1212" i="2" s="1"/>
  <c r="DZ1212" i="2"/>
  <c r="EA1212" i="2" s="1"/>
  <c r="EJ1212" i="2"/>
  <c r="EK1212" i="2" s="1"/>
  <c r="ER1212" i="2"/>
  <c r="ES1212" i="2" s="1"/>
  <c r="ED1212" i="2"/>
  <c r="EE1212" i="2" s="1"/>
  <c r="EL1212" i="2"/>
  <c r="EM1212" i="2" s="1"/>
  <c r="EB1212" i="2"/>
  <c r="EC1212" i="2" s="1"/>
  <c r="EF1212" i="2"/>
  <c r="EG1212" i="2" s="1"/>
  <c r="EN1212" i="2"/>
  <c r="EO1212" i="2" s="1"/>
  <c r="DX1204" i="2"/>
  <c r="DY1204" i="2" s="1"/>
  <c r="EH1204" i="2"/>
  <c r="EI1204" i="2" s="1"/>
  <c r="EP1204" i="2"/>
  <c r="EQ1204" i="2" s="1"/>
  <c r="DZ1204" i="2"/>
  <c r="EA1204" i="2" s="1"/>
  <c r="EJ1204" i="2"/>
  <c r="EK1204" i="2" s="1"/>
  <c r="ER1204" i="2"/>
  <c r="ES1204" i="2" s="1"/>
  <c r="ED1204" i="2"/>
  <c r="EE1204" i="2" s="1"/>
  <c r="EL1204" i="2"/>
  <c r="EM1204" i="2" s="1"/>
  <c r="EB1204" i="2"/>
  <c r="EC1204" i="2" s="1"/>
  <c r="EF1204" i="2"/>
  <c r="EG1204" i="2" s="1"/>
  <c r="EN1204" i="2"/>
  <c r="EO1204" i="2" s="1"/>
  <c r="EN1196" i="2"/>
  <c r="EO1196" i="2" s="1"/>
  <c r="EF1196" i="2"/>
  <c r="EG1196" i="2" s="1"/>
  <c r="DX1196" i="2"/>
  <c r="DY1196" i="2" s="1"/>
  <c r="EP1196" i="2"/>
  <c r="EQ1196" i="2" s="1"/>
  <c r="EH1196" i="2"/>
  <c r="EI1196" i="2" s="1"/>
  <c r="EJ1196" i="2"/>
  <c r="EK1196" i="2" s="1"/>
  <c r="EB1196" i="2"/>
  <c r="EC1196" i="2" s="1"/>
  <c r="EL1196" i="2"/>
  <c r="EM1196" i="2" s="1"/>
  <c r="DZ1196" i="2"/>
  <c r="EA1196" i="2" s="1"/>
  <c r="ED1196" i="2"/>
  <c r="EE1196" i="2" s="1"/>
  <c r="ER1196" i="2"/>
  <c r="ES1196" i="2" s="1"/>
  <c r="EF1188" i="2"/>
  <c r="EG1188" i="2" s="1"/>
  <c r="EN1188" i="2"/>
  <c r="EO1188" i="2" s="1"/>
  <c r="DX1188" i="2"/>
  <c r="DY1188" i="2" s="1"/>
  <c r="EH1188" i="2"/>
  <c r="EI1188" i="2" s="1"/>
  <c r="EP1188" i="2"/>
  <c r="EQ1188" i="2" s="1"/>
  <c r="EJ1188" i="2"/>
  <c r="EK1188" i="2" s="1"/>
  <c r="ER1188" i="2"/>
  <c r="ES1188" i="2" s="1"/>
  <c r="EB1188" i="2"/>
  <c r="EC1188" i="2" s="1"/>
  <c r="DZ1188" i="2"/>
  <c r="EA1188" i="2" s="1"/>
  <c r="ED1188" i="2"/>
  <c r="EE1188" i="2" s="1"/>
  <c r="EL1188" i="2"/>
  <c r="EM1188" i="2" s="1"/>
  <c r="ED1180" i="2"/>
  <c r="EE1180" i="2" s="1"/>
  <c r="EN1180" i="2"/>
  <c r="EO1180" i="2" s="1"/>
  <c r="EF1180" i="2"/>
  <c r="EG1180" i="2" s="1"/>
  <c r="DX1180" i="2"/>
  <c r="DY1180" i="2" s="1"/>
  <c r="EP1180" i="2"/>
  <c r="EQ1180" i="2" s="1"/>
  <c r="DZ1180" i="2"/>
  <c r="EA1180" i="2" s="1"/>
  <c r="ER1180" i="2"/>
  <c r="ES1180" i="2" s="1"/>
  <c r="EJ1180" i="2"/>
  <c r="EK1180" i="2" s="1"/>
  <c r="EB1180" i="2"/>
  <c r="EC1180" i="2" s="1"/>
  <c r="EH1180" i="2"/>
  <c r="EI1180" i="2" s="1"/>
  <c r="EL1180" i="2"/>
  <c r="EM1180" i="2" s="1"/>
  <c r="EB1172" i="2"/>
  <c r="EC1172" i="2" s="1"/>
  <c r="ED1172" i="2"/>
  <c r="EE1172" i="2" s="1"/>
  <c r="EL1172" i="2"/>
  <c r="EM1172" i="2" s="1"/>
  <c r="EF1172" i="2"/>
  <c r="EG1172" i="2" s="1"/>
  <c r="EN1172" i="2"/>
  <c r="EO1172" i="2" s="1"/>
  <c r="EH1172" i="2"/>
  <c r="EI1172" i="2" s="1"/>
  <c r="EP1172" i="2"/>
  <c r="EQ1172" i="2" s="1"/>
  <c r="DZ1172" i="2"/>
  <c r="EA1172" i="2" s="1"/>
  <c r="DX1172" i="2"/>
  <c r="DY1172" i="2" s="1"/>
  <c r="EJ1172" i="2"/>
  <c r="EK1172" i="2" s="1"/>
  <c r="ER1172" i="2"/>
  <c r="ES1172" i="2" s="1"/>
  <c r="EJ1164" i="2"/>
  <c r="EK1164" i="2" s="1"/>
  <c r="EB1164" i="2"/>
  <c r="EC1164" i="2" s="1"/>
  <c r="EL1164" i="2"/>
  <c r="EM1164" i="2" s="1"/>
  <c r="ED1164" i="2"/>
  <c r="EE1164" i="2" s="1"/>
  <c r="EN1164" i="2"/>
  <c r="EO1164" i="2" s="1"/>
  <c r="DX1164" i="2"/>
  <c r="DY1164" i="2" s="1"/>
  <c r="EP1164" i="2"/>
  <c r="EQ1164" i="2" s="1"/>
  <c r="EH1164" i="2"/>
  <c r="EI1164" i="2" s="1"/>
  <c r="DZ1164" i="2"/>
  <c r="EA1164" i="2" s="1"/>
  <c r="EF1164" i="2"/>
  <c r="EG1164" i="2" s="1"/>
  <c r="ER1164" i="2"/>
  <c r="ES1164" i="2" s="1"/>
  <c r="EH1156" i="2"/>
  <c r="EI1156" i="2" s="1"/>
  <c r="DZ1156" i="2"/>
  <c r="EA1156" i="2" s="1"/>
  <c r="ER1156" i="2"/>
  <c r="ES1156" i="2" s="1"/>
  <c r="EJ1156" i="2"/>
  <c r="EK1156" i="2" s="1"/>
  <c r="EB1156" i="2"/>
  <c r="EC1156" i="2" s="1"/>
  <c r="EL1156" i="2"/>
  <c r="EM1156" i="2" s="1"/>
  <c r="ED1156" i="2"/>
  <c r="EE1156" i="2" s="1"/>
  <c r="EN1156" i="2"/>
  <c r="EO1156" i="2" s="1"/>
  <c r="EF1156" i="2"/>
  <c r="EG1156" i="2" s="1"/>
  <c r="EP1156" i="2"/>
  <c r="EQ1156" i="2" s="1"/>
  <c r="DX1156" i="2"/>
  <c r="DY1156" i="2" s="1"/>
  <c r="DX1148" i="2"/>
  <c r="DY1148" i="2" s="1"/>
  <c r="EP1148" i="2"/>
  <c r="EQ1148" i="2" s="1"/>
  <c r="EH1148" i="2"/>
  <c r="EI1148" i="2" s="1"/>
  <c r="DZ1148" i="2"/>
  <c r="EA1148" i="2" s="1"/>
  <c r="ER1148" i="2"/>
  <c r="ES1148" i="2" s="1"/>
  <c r="EJ1148" i="2"/>
  <c r="EK1148" i="2" s="1"/>
  <c r="EB1148" i="2"/>
  <c r="EC1148" i="2" s="1"/>
  <c r="EL1148" i="2"/>
  <c r="EM1148" i="2" s="1"/>
  <c r="ED1148" i="2"/>
  <c r="EE1148" i="2" s="1"/>
  <c r="EN1148" i="2"/>
  <c r="EO1148" i="2" s="1"/>
  <c r="EF1148" i="2"/>
  <c r="EG1148" i="2" s="1"/>
  <c r="DX1140" i="2"/>
  <c r="DY1140" i="2" s="1"/>
  <c r="EH1140" i="2"/>
  <c r="EI1140" i="2" s="1"/>
  <c r="EP1140" i="2"/>
  <c r="EQ1140" i="2" s="1"/>
  <c r="DZ1140" i="2"/>
  <c r="EA1140" i="2" s="1"/>
  <c r="EJ1140" i="2"/>
  <c r="EK1140" i="2" s="1"/>
  <c r="ER1140" i="2"/>
  <c r="ES1140" i="2" s="1"/>
  <c r="EB1140" i="2"/>
  <c r="EC1140" i="2" s="1"/>
  <c r="ED1140" i="2"/>
  <c r="EE1140" i="2" s="1"/>
  <c r="EL1140" i="2"/>
  <c r="EM1140" i="2" s="1"/>
  <c r="EF1140" i="2"/>
  <c r="EG1140" i="2" s="1"/>
  <c r="EN1140" i="2"/>
  <c r="EO1140" i="2" s="1"/>
  <c r="ED1132" i="2"/>
  <c r="EE1132" i="2" s="1"/>
  <c r="EN1132" i="2"/>
  <c r="EO1132" i="2" s="1"/>
  <c r="EF1132" i="2"/>
  <c r="EG1132" i="2" s="1"/>
  <c r="DX1132" i="2"/>
  <c r="DY1132" i="2" s="1"/>
  <c r="EP1132" i="2"/>
  <c r="EQ1132" i="2" s="1"/>
  <c r="EH1132" i="2"/>
  <c r="EI1132" i="2" s="1"/>
  <c r="DZ1132" i="2"/>
  <c r="EA1132" i="2" s="1"/>
  <c r="ER1132" i="2"/>
  <c r="ES1132" i="2" s="1"/>
  <c r="EJ1132" i="2"/>
  <c r="EK1132" i="2" s="1"/>
  <c r="EB1132" i="2"/>
  <c r="EC1132" i="2" s="1"/>
  <c r="EL1132" i="2"/>
  <c r="EM1132" i="2" s="1"/>
  <c r="ED1124" i="2"/>
  <c r="EE1124" i="2" s="1"/>
  <c r="EL1124" i="2"/>
  <c r="EM1124" i="2" s="1"/>
  <c r="EF1124" i="2"/>
  <c r="EG1124" i="2" s="1"/>
  <c r="EN1124" i="2"/>
  <c r="EO1124" i="2" s="1"/>
  <c r="DX1124" i="2"/>
  <c r="DY1124" i="2" s="1"/>
  <c r="EH1124" i="2"/>
  <c r="EI1124" i="2" s="1"/>
  <c r="EP1124" i="2"/>
  <c r="EQ1124" i="2" s="1"/>
  <c r="DZ1124" i="2"/>
  <c r="EA1124" i="2" s="1"/>
  <c r="EJ1124" i="2"/>
  <c r="EK1124" i="2" s="1"/>
  <c r="ER1124" i="2"/>
  <c r="ES1124" i="2" s="1"/>
  <c r="EB1124" i="2"/>
  <c r="EC1124" i="2" s="1"/>
  <c r="EF1116" i="2"/>
  <c r="EG1116" i="2" s="1"/>
  <c r="EN1116" i="2"/>
  <c r="EO1116" i="2" s="1"/>
  <c r="DX1116" i="2"/>
  <c r="DY1116" i="2" s="1"/>
  <c r="EH1116" i="2"/>
  <c r="EI1116" i="2" s="1"/>
  <c r="EP1116" i="2"/>
  <c r="EQ1116" i="2" s="1"/>
  <c r="DZ1116" i="2"/>
  <c r="EA1116" i="2" s="1"/>
  <c r="EJ1116" i="2"/>
  <c r="EK1116" i="2" s="1"/>
  <c r="ER1116" i="2"/>
  <c r="ES1116" i="2" s="1"/>
  <c r="EB1116" i="2"/>
  <c r="EC1116" i="2" s="1"/>
  <c r="ED1116" i="2"/>
  <c r="EE1116" i="2" s="1"/>
  <c r="EL1116" i="2"/>
  <c r="EM1116" i="2" s="1"/>
  <c r="EF1108" i="2"/>
  <c r="EG1108" i="2" s="1"/>
  <c r="EN1108" i="2"/>
  <c r="EO1108" i="2" s="1"/>
  <c r="DX1108" i="2"/>
  <c r="DY1108" i="2" s="1"/>
  <c r="EH1108" i="2"/>
  <c r="EI1108" i="2" s="1"/>
  <c r="EP1108" i="2"/>
  <c r="EQ1108" i="2" s="1"/>
  <c r="DZ1108" i="2"/>
  <c r="EA1108" i="2" s="1"/>
  <c r="EJ1108" i="2"/>
  <c r="EK1108" i="2" s="1"/>
  <c r="ER1108" i="2"/>
  <c r="ES1108" i="2" s="1"/>
  <c r="EB1108" i="2"/>
  <c r="EC1108" i="2" s="1"/>
  <c r="ED1108" i="2"/>
  <c r="EE1108" i="2" s="1"/>
  <c r="EL1108" i="2"/>
  <c r="EM1108" i="2" s="1"/>
  <c r="EJ1100" i="2"/>
  <c r="EK1100" i="2" s="1"/>
  <c r="ED1100" i="2"/>
  <c r="EE1100" i="2" s="1"/>
  <c r="EF1100" i="2"/>
  <c r="EG1100" i="2" s="1"/>
  <c r="EH1100" i="2"/>
  <c r="EI1100" i="2" s="1"/>
  <c r="EN1100" i="2"/>
  <c r="EO1100" i="2" s="1"/>
  <c r="DX1100" i="2"/>
  <c r="DY1100" i="2" s="1"/>
  <c r="EP1100" i="2"/>
  <c r="EQ1100" i="2" s="1"/>
  <c r="DZ1100" i="2"/>
  <c r="EA1100" i="2" s="1"/>
  <c r="ER1100" i="2"/>
  <c r="ES1100" i="2" s="1"/>
  <c r="EB1100" i="2"/>
  <c r="EC1100" i="2" s="1"/>
  <c r="EL1100" i="2"/>
  <c r="EM1100" i="2" s="1"/>
  <c r="DX1092" i="2"/>
  <c r="DY1092" i="2" s="1"/>
  <c r="DZ1092" i="2"/>
  <c r="EA1092" i="2" s="1"/>
  <c r="EB1092" i="2"/>
  <c r="EC1092" i="2" s="1"/>
  <c r="EP1092" i="2"/>
  <c r="EQ1092" i="2" s="1"/>
  <c r="ER1092" i="2"/>
  <c r="ES1092" i="2" s="1"/>
  <c r="ED1092" i="2"/>
  <c r="EE1092" i="2" s="1"/>
  <c r="EF1092" i="2"/>
  <c r="EG1092" i="2" s="1"/>
  <c r="EH1092" i="2"/>
  <c r="EI1092" i="2" s="1"/>
  <c r="EJ1092" i="2"/>
  <c r="EK1092" i="2" s="1"/>
  <c r="EL1092" i="2"/>
  <c r="EM1092" i="2" s="1"/>
  <c r="EN1092" i="2"/>
  <c r="EO1092" i="2" s="1"/>
  <c r="DX1084" i="2"/>
  <c r="DY1084" i="2" s="1"/>
  <c r="EP1084" i="2"/>
  <c r="EQ1084" i="2" s="1"/>
  <c r="DZ1084" i="2"/>
  <c r="EA1084" i="2" s="1"/>
  <c r="ER1084" i="2"/>
  <c r="ES1084" i="2" s="1"/>
  <c r="EB1084" i="2"/>
  <c r="EC1084" i="2" s="1"/>
  <c r="EL1084" i="2"/>
  <c r="EM1084" i="2" s="1"/>
  <c r="EN1084" i="2"/>
  <c r="EO1084" i="2" s="1"/>
  <c r="EJ1084" i="2"/>
  <c r="EK1084" i="2" s="1"/>
  <c r="ED1084" i="2"/>
  <c r="EE1084" i="2" s="1"/>
  <c r="EF1084" i="2"/>
  <c r="EG1084" i="2" s="1"/>
  <c r="EH1084" i="2"/>
  <c r="EI1084" i="2" s="1"/>
  <c r="DX1615" i="2"/>
  <c r="DY1615" i="2" s="1"/>
  <c r="DZ1615" i="2"/>
  <c r="EA1615" i="2" s="1"/>
  <c r="EH1615" i="2"/>
  <c r="EI1615" i="2" s="1"/>
  <c r="ER1615" i="2"/>
  <c r="ES1615" i="2" s="1"/>
  <c r="EB1615" i="2"/>
  <c r="EC1615" i="2" s="1"/>
  <c r="EJ1615" i="2"/>
  <c r="EK1615" i="2" s="1"/>
  <c r="EN1615" i="2"/>
  <c r="EO1615" i="2" s="1"/>
  <c r="ED1615" i="2"/>
  <c r="EE1615" i="2" s="1"/>
  <c r="EF1615" i="2"/>
  <c r="EG1615" i="2" s="1"/>
  <c r="EL1615" i="2"/>
  <c r="EM1615" i="2" s="1"/>
  <c r="EP1615" i="2"/>
  <c r="EQ1615" i="2" s="1"/>
  <c r="ED1607" i="2"/>
  <c r="EE1607" i="2" s="1"/>
  <c r="EP1607" i="2"/>
  <c r="EQ1607" i="2" s="1"/>
  <c r="ER1607" i="2"/>
  <c r="ES1607" i="2" s="1"/>
  <c r="EF1607" i="2"/>
  <c r="EG1607" i="2" s="1"/>
  <c r="DX1607" i="2"/>
  <c r="DY1607" i="2" s="1"/>
  <c r="EH1607" i="2"/>
  <c r="EI1607" i="2" s="1"/>
  <c r="EB1607" i="2"/>
  <c r="EC1607" i="2" s="1"/>
  <c r="EL1607" i="2"/>
  <c r="EM1607" i="2" s="1"/>
  <c r="EJ1607" i="2"/>
  <c r="EK1607" i="2" s="1"/>
  <c r="EN1607" i="2"/>
  <c r="EO1607" i="2" s="1"/>
  <c r="DZ1607" i="2"/>
  <c r="EA1607" i="2" s="1"/>
  <c r="EP1599" i="2"/>
  <c r="EQ1599" i="2" s="1"/>
  <c r="EF1599" i="2"/>
  <c r="EG1599" i="2" s="1"/>
  <c r="ER1599" i="2"/>
  <c r="ES1599" i="2" s="1"/>
  <c r="DX1599" i="2"/>
  <c r="DY1599" i="2" s="1"/>
  <c r="EH1599" i="2"/>
  <c r="EI1599" i="2" s="1"/>
  <c r="DZ1599" i="2"/>
  <c r="EA1599" i="2" s="1"/>
  <c r="EL1599" i="2"/>
  <c r="EM1599" i="2" s="1"/>
  <c r="EN1599" i="2"/>
  <c r="EO1599" i="2" s="1"/>
  <c r="EB1599" i="2"/>
  <c r="EC1599" i="2" s="1"/>
  <c r="EJ1599" i="2"/>
  <c r="EK1599" i="2" s="1"/>
  <c r="ED1599" i="2"/>
  <c r="EE1599" i="2" s="1"/>
  <c r="EF1591" i="2"/>
  <c r="EG1591" i="2" s="1"/>
  <c r="DX1591" i="2"/>
  <c r="DY1591" i="2" s="1"/>
  <c r="ER1591" i="2"/>
  <c r="ES1591" i="2" s="1"/>
  <c r="DZ1591" i="2"/>
  <c r="EA1591" i="2" s="1"/>
  <c r="EH1591" i="2"/>
  <c r="EI1591" i="2" s="1"/>
  <c r="EB1591" i="2"/>
  <c r="EC1591" i="2" s="1"/>
  <c r="EJ1591" i="2"/>
  <c r="EK1591" i="2" s="1"/>
  <c r="ED1591" i="2"/>
  <c r="EE1591" i="2" s="1"/>
  <c r="EN1591" i="2"/>
  <c r="EO1591" i="2" s="1"/>
  <c r="EL1591" i="2"/>
  <c r="EM1591" i="2" s="1"/>
  <c r="EP1591" i="2"/>
  <c r="EQ1591" i="2" s="1"/>
  <c r="EP1582" i="2"/>
  <c r="EQ1582" i="2" s="1"/>
  <c r="EH1582" i="2"/>
  <c r="EI1582" i="2" s="1"/>
  <c r="ER1582" i="2"/>
  <c r="ES1582" i="2" s="1"/>
  <c r="DX1582" i="2"/>
  <c r="DY1582" i="2" s="1"/>
  <c r="EJ1582" i="2"/>
  <c r="EK1582" i="2" s="1"/>
  <c r="DZ1582" i="2"/>
  <c r="EA1582" i="2" s="1"/>
  <c r="EL1582" i="2"/>
  <c r="EM1582" i="2" s="1"/>
  <c r="ED1582" i="2"/>
  <c r="EE1582" i="2" s="1"/>
  <c r="EN1582" i="2"/>
  <c r="EO1582" i="2" s="1"/>
  <c r="EB1582" i="2"/>
  <c r="EC1582" i="2" s="1"/>
  <c r="EF1582" i="2"/>
  <c r="EG1582" i="2" s="1"/>
  <c r="EH1574" i="2"/>
  <c r="EI1574" i="2" s="1"/>
  <c r="EP1574" i="2"/>
  <c r="EQ1574" i="2" s="1"/>
  <c r="DX1574" i="2"/>
  <c r="DY1574" i="2" s="1"/>
  <c r="ER1574" i="2"/>
  <c r="ES1574" i="2" s="1"/>
  <c r="EJ1574" i="2"/>
  <c r="EK1574" i="2" s="1"/>
  <c r="DZ1574" i="2"/>
  <c r="EA1574" i="2" s="1"/>
  <c r="EB1574" i="2"/>
  <c r="EC1574" i="2" s="1"/>
  <c r="EL1574" i="2"/>
  <c r="EM1574" i="2" s="1"/>
  <c r="EF1574" i="2"/>
  <c r="EG1574" i="2" s="1"/>
  <c r="EN1574" i="2"/>
  <c r="EO1574" i="2" s="1"/>
  <c r="ED1574" i="2"/>
  <c r="EE1574" i="2" s="1"/>
  <c r="DX1566" i="2"/>
  <c r="DY1566" i="2" s="1"/>
  <c r="EJ1566" i="2"/>
  <c r="EK1566" i="2" s="1"/>
  <c r="DZ1566" i="2"/>
  <c r="EA1566" i="2" s="1"/>
  <c r="EB1566" i="2"/>
  <c r="EC1566" i="2" s="1"/>
  <c r="EL1566" i="2"/>
  <c r="EM1566" i="2" s="1"/>
  <c r="ED1566" i="2"/>
  <c r="EE1566" i="2" s="1"/>
  <c r="EN1566" i="2"/>
  <c r="EO1566" i="2" s="1"/>
  <c r="EF1566" i="2"/>
  <c r="EG1566" i="2" s="1"/>
  <c r="EP1566" i="2"/>
  <c r="EQ1566" i="2" s="1"/>
  <c r="EH1566" i="2"/>
  <c r="EI1566" i="2" s="1"/>
  <c r="ER1566" i="2"/>
  <c r="ES1566" i="2" s="1"/>
  <c r="DZ1558" i="2"/>
  <c r="EA1558" i="2" s="1"/>
  <c r="EL1558" i="2"/>
  <c r="EM1558" i="2" s="1"/>
  <c r="EB1558" i="2"/>
  <c r="EC1558" i="2" s="1"/>
  <c r="ED1558" i="2"/>
  <c r="EE1558" i="2" s="1"/>
  <c r="EN1558" i="2"/>
  <c r="EO1558" i="2" s="1"/>
  <c r="EF1558" i="2"/>
  <c r="EG1558" i="2" s="1"/>
  <c r="EH1558" i="2"/>
  <c r="EI1558" i="2" s="1"/>
  <c r="EP1558" i="2"/>
  <c r="EQ1558" i="2" s="1"/>
  <c r="ER1558" i="2"/>
  <c r="ES1558" i="2" s="1"/>
  <c r="DX1558" i="2"/>
  <c r="DY1558" i="2" s="1"/>
  <c r="EJ1558" i="2"/>
  <c r="EK1558" i="2" s="1"/>
  <c r="ED1550" i="2"/>
  <c r="EE1550" i="2" s="1"/>
  <c r="EF1550" i="2"/>
  <c r="EG1550" i="2" s="1"/>
  <c r="EN1550" i="2"/>
  <c r="EO1550" i="2" s="1"/>
  <c r="EH1550" i="2"/>
  <c r="EI1550" i="2" s="1"/>
  <c r="EP1550" i="2"/>
  <c r="EQ1550" i="2" s="1"/>
  <c r="ER1550" i="2"/>
  <c r="ES1550" i="2" s="1"/>
  <c r="DX1550" i="2"/>
  <c r="DY1550" i="2" s="1"/>
  <c r="EJ1550" i="2"/>
  <c r="EK1550" i="2" s="1"/>
  <c r="DZ1550" i="2"/>
  <c r="EA1550" i="2" s="1"/>
  <c r="EB1550" i="2"/>
  <c r="EC1550" i="2" s="1"/>
  <c r="EL1550" i="2"/>
  <c r="EM1550" i="2" s="1"/>
  <c r="EF1542" i="2"/>
  <c r="EG1542" i="2" s="1"/>
  <c r="EP1542" i="2"/>
  <c r="EQ1542" i="2" s="1"/>
  <c r="EH1542" i="2"/>
  <c r="EI1542" i="2" s="1"/>
  <c r="ER1542" i="2"/>
  <c r="ES1542" i="2" s="1"/>
  <c r="DX1542" i="2"/>
  <c r="DY1542" i="2" s="1"/>
  <c r="EJ1542" i="2"/>
  <c r="EK1542" i="2" s="1"/>
  <c r="DZ1542" i="2"/>
  <c r="EA1542" i="2" s="1"/>
  <c r="EL1542" i="2"/>
  <c r="EM1542" i="2" s="1"/>
  <c r="EB1542" i="2"/>
  <c r="EC1542" i="2" s="1"/>
  <c r="ED1542" i="2"/>
  <c r="EE1542" i="2" s="1"/>
  <c r="EN1542" i="2"/>
  <c r="EO1542" i="2" s="1"/>
  <c r="EB1534" i="2"/>
  <c r="EC1534" i="2" s="1"/>
  <c r="EL1534" i="2"/>
  <c r="EM1534" i="2" s="1"/>
  <c r="ED1534" i="2"/>
  <c r="EE1534" i="2" s="1"/>
  <c r="EN1534" i="2"/>
  <c r="EO1534" i="2" s="1"/>
  <c r="EF1534" i="2"/>
  <c r="EG1534" i="2" s="1"/>
  <c r="EP1534" i="2"/>
  <c r="EQ1534" i="2" s="1"/>
  <c r="EH1534" i="2"/>
  <c r="EI1534" i="2" s="1"/>
  <c r="ER1534" i="2"/>
  <c r="ES1534" i="2" s="1"/>
  <c r="DX1534" i="2"/>
  <c r="DY1534" i="2" s="1"/>
  <c r="EJ1534" i="2"/>
  <c r="EK1534" i="2" s="1"/>
  <c r="DZ1534" i="2"/>
  <c r="EA1534" i="2" s="1"/>
  <c r="ED1526" i="2"/>
  <c r="EE1526" i="2" s="1"/>
  <c r="EP1526" i="2"/>
  <c r="EQ1526" i="2" s="1"/>
  <c r="DZ1526" i="2"/>
  <c r="EA1526" i="2" s="1"/>
  <c r="EL1526" i="2"/>
  <c r="EM1526" i="2" s="1"/>
  <c r="EN1526" i="2"/>
  <c r="EO1526" i="2" s="1"/>
  <c r="ER1526" i="2"/>
  <c r="ES1526" i="2" s="1"/>
  <c r="DX1526" i="2"/>
  <c r="DY1526" i="2" s="1"/>
  <c r="EB1526" i="2"/>
  <c r="EC1526" i="2" s="1"/>
  <c r="EF1526" i="2"/>
  <c r="EG1526" i="2" s="1"/>
  <c r="EH1526" i="2"/>
  <c r="EI1526" i="2" s="1"/>
  <c r="EJ1526" i="2"/>
  <c r="EK1526" i="2" s="1"/>
  <c r="DX1518" i="2"/>
  <c r="DY1518" i="2" s="1"/>
  <c r="EB1518" i="2"/>
  <c r="EC1518" i="2" s="1"/>
  <c r="EF1518" i="2"/>
  <c r="EG1518" i="2" s="1"/>
  <c r="ER1518" i="2"/>
  <c r="ES1518" i="2" s="1"/>
  <c r="EH1518" i="2"/>
  <c r="EI1518" i="2" s="1"/>
  <c r="EJ1518" i="2"/>
  <c r="EK1518" i="2" s="1"/>
  <c r="EL1518" i="2"/>
  <c r="EM1518" i="2" s="1"/>
  <c r="EN1518" i="2"/>
  <c r="EO1518" i="2" s="1"/>
  <c r="EP1518" i="2"/>
  <c r="EQ1518" i="2" s="1"/>
  <c r="DZ1518" i="2"/>
  <c r="EA1518" i="2" s="1"/>
  <c r="ED1518" i="2"/>
  <c r="EE1518" i="2" s="1"/>
  <c r="ED1510" i="2"/>
  <c r="EE1510" i="2" s="1"/>
  <c r="ER1510" i="2"/>
  <c r="ES1510" i="2" s="1"/>
  <c r="DZ1510" i="2"/>
  <c r="EA1510" i="2" s="1"/>
  <c r="EB1510" i="2"/>
  <c r="EC1510" i="2" s="1"/>
  <c r="EL1510" i="2"/>
  <c r="EM1510" i="2" s="1"/>
  <c r="EN1510" i="2"/>
  <c r="EO1510" i="2" s="1"/>
  <c r="EP1510" i="2"/>
  <c r="EQ1510" i="2" s="1"/>
  <c r="DX1510" i="2"/>
  <c r="DY1510" i="2" s="1"/>
  <c r="EF1510" i="2"/>
  <c r="EG1510" i="2" s="1"/>
  <c r="EH1510" i="2"/>
  <c r="EI1510" i="2" s="1"/>
  <c r="EJ1510" i="2"/>
  <c r="EK1510" i="2" s="1"/>
  <c r="EF1502" i="2"/>
  <c r="EG1502" i="2" s="1"/>
  <c r="EP1502" i="2"/>
  <c r="EQ1502" i="2" s="1"/>
  <c r="DX1502" i="2"/>
  <c r="DY1502" i="2" s="1"/>
  <c r="EH1502" i="2"/>
  <c r="EI1502" i="2" s="1"/>
  <c r="ER1502" i="2"/>
  <c r="ES1502" i="2" s="1"/>
  <c r="EB1502" i="2"/>
  <c r="EC1502" i="2" s="1"/>
  <c r="EL1502" i="2"/>
  <c r="EM1502" i="2" s="1"/>
  <c r="EN1502" i="2"/>
  <c r="EO1502" i="2" s="1"/>
  <c r="ED1502" i="2"/>
  <c r="EE1502" i="2" s="1"/>
  <c r="EJ1502" i="2"/>
  <c r="EK1502" i="2" s="1"/>
  <c r="DZ1502" i="2"/>
  <c r="EA1502" i="2" s="1"/>
  <c r="ER1494" i="2"/>
  <c r="ES1494" i="2" s="1"/>
  <c r="EB1494" i="2"/>
  <c r="EC1494" i="2" s="1"/>
  <c r="EF1494" i="2"/>
  <c r="EG1494" i="2" s="1"/>
  <c r="EP1494" i="2"/>
  <c r="EQ1494" i="2" s="1"/>
  <c r="EH1494" i="2"/>
  <c r="EI1494" i="2" s="1"/>
  <c r="EJ1494" i="2"/>
  <c r="EK1494" i="2" s="1"/>
  <c r="EL1494" i="2"/>
  <c r="EM1494" i="2" s="1"/>
  <c r="EN1494" i="2"/>
  <c r="EO1494" i="2" s="1"/>
  <c r="DX1494" i="2"/>
  <c r="DY1494" i="2" s="1"/>
  <c r="DZ1494" i="2"/>
  <c r="EA1494" i="2" s="1"/>
  <c r="ED1494" i="2"/>
  <c r="EE1494" i="2" s="1"/>
  <c r="DZ1486" i="2"/>
  <c r="EA1486" i="2" s="1"/>
  <c r="EN1486" i="2"/>
  <c r="EO1486" i="2" s="1"/>
  <c r="DX1486" i="2"/>
  <c r="DY1486" i="2" s="1"/>
  <c r="EH1486" i="2"/>
  <c r="EI1486" i="2" s="1"/>
  <c r="ER1486" i="2"/>
  <c r="ES1486" i="2" s="1"/>
  <c r="EJ1486" i="2"/>
  <c r="EK1486" i="2" s="1"/>
  <c r="EL1486" i="2"/>
  <c r="EM1486" i="2" s="1"/>
  <c r="EP1486" i="2"/>
  <c r="EQ1486" i="2" s="1"/>
  <c r="EB1486" i="2"/>
  <c r="EC1486" i="2" s="1"/>
  <c r="ED1486" i="2"/>
  <c r="EE1486" i="2" s="1"/>
  <c r="EF1486" i="2"/>
  <c r="EG1486" i="2" s="1"/>
  <c r="EB1478" i="2"/>
  <c r="EC1478" i="2" s="1"/>
  <c r="ED1478" i="2"/>
  <c r="EE1478" i="2" s="1"/>
  <c r="EN1478" i="2"/>
  <c r="EO1478" i="2" s="1"/>
  <c r="EH1478" i="2"/>
  <c r="EI1478" i="2" s="1"/>
  <c r="DZ1478" i="2"/>
  <c r="EA1478" i="2" s="1"/>
  <c r="ER1478" i="2"/>
  <c r="ES1478" i="2" s="1"/>
  <c r="EJ1478" i="2"/>
  <c r="EK1478" i="2" s="1"/>
  <c r="EL1478" i="2"/>
  <c r="EM1478" i="2" s="1"/>
  <c r="DX1478" i="2"/>
  <c r="DY1478" i="2" s="1"/>
  <c r="EP1478" i="2"/>
  <c r="EQ1478" i="2" s="1"/>
  <c r="EF1478" i="2"/>
  <c r="EG1478" i="2" s="1"/>
  <c r="ED1470" i="2"/>
  <c r="EE1470" i="2" s="1"/>
  <c r="DX1470" i="2"/>
  <c r="DY1470" i="2" s="1"/>
  <c r="EH1470" i="2"/>
  <c r="EI1470" i="2" s="1"/>
  <c r="ER1470" i="2"/>
  <c r="ES1470" i="2" s="1"/>
  <c r="EB1470" i="2"/>
  <c r="EC1470" i="2" s="1"/>
  <c r="EL1470" i="2"/>
  <c r="EM1470" i="2" s="1"/>
  <c r="DZ1470" i="2"/>
  <c r="EA1470" i="2" s="1"/>
  <c r="EF1470" i="2"/>
  <c r="EG1470" i="2" s="1"/>
  <c r="EJ1470" i="2"/>
  <c r="EK1470" i="2" s="1"/>
  <c r="EN1470" i="2"/>
  <c r="EO1470" i="2" s="1"/>
  <c r="EP1470" i="2"/>
  <c r="EQ1470" i="2" s="1"/>
  <c r="EF1462" i="2"/>
  <c r="EG1462" i="2" s="1"/>
  <c r="EP1462" i="2"/>
  <c r="EQ1462" i="2" s="1"/>
  <c r="EH1462" i="2"/>
  <c r="EI1462" i="2" s="1"/>
  <c r="DZ1462" i="2"/>
  <c r="EA1462" i="2" s="1"/>
  <c r="EJ1462" i="2"/>
  <c r="EK1462" i="2" s="1"/>
  <c r="EB1462" i="2"/>
  <c r="EC1462" i="2" s="1"/>
  <c r="EL1462" i="2"/>
  <c r="EM1462" i="2" s="1"/>
  <c r="EN1462" i="2"/>
  <c r="EO1462" i="2" s="1"/>
  <c r="ER1462" i="2"/>
  <c r="ES1462" i="2" s="1"/>
  <c r="DX1462" i="2"/>
  <c r="DY1462" i="2" s="1"/>
  <c r="ED1462" i="2"/>
  <c r="EE1462" i="2" s="1"/>
  <c r="DZ1454" i="2"/>
  <c r="EA1454" i="2" s="1"/>
  <c r="EJ1454" i="2"/>
  <c r="EK1454" i="2" s="1"/>
  <c r="EB1454" i="2"/>
  <c r="EC1454" i="2" s="1"/>
  <c r="EL1454" i="2"/>
  <c r="EM1454" i="2" s="1"/>
  <c r="EN1454" i="2"/>
  <c r="EO1454" i="2" s="1"/>
  <c r="EF1454" i="2"/>
  <c r="EG1454" i="2" s="1"/>
  <c r="EP1454" i="2"/>
  <c r="EQ1454" i="2" s="1"/>
  <c r="DX1454" i="2"/>
  <c r="DY1454" i="2" s="1"/>
  <c r="ER1454" i="2"/>
  <c r="ES1454" i="2" s="1"/>
  <c r="ED1454" i="2"/>
  <c r="EE1454" i="2" s="1"/>
  <c r="EH1454" i="2"/>
  <c r="EI1454" i="2" s="1"/>
  <c r="ED1446" i="2"/>
  <c r="EE1446" i="2" s="1"/>
  <c r="EN1446" i="2"/>
  <c r="EO1446" i="2" s="1"/>
  <c r="EF1446" i="2"/>
  <c r="EG1446" i="2" s="1"/>
  <c r="DX1446" i="2"/>
  <c r="DY1446" i="2" s="1"/>
  <c r="EP1446" i="2"/>
  <c r="EQ1446" i="2" s="1"/>
  <c r="EH1446" i="2"/>
  <c r="EI1446" i="2" s="1"/>
  <c r="EJ1446" i="2"/>
  <c r="EK1446" i="2" s="1"/>
  <c r="EB1446" i="2"/>
  <c r="EC1446" i="2" s="1"/>
  <c r="EL1446" i="2"/>
  <c r="EM1446" i="2" s="1"/>
  <c r="ER1446" i="2"/>
  <c r="ES1446" i="2" s="1"/>
  <c r="DZ1446" i="2"/>
  <c r="EA1446" i="2" s="1"/>
  <c r="EL1718" i="2"/>
  <c r="EM1718" i="2" s="1"/>
  <c r="ED1718" i="2"/>
  <c r="EE1718" i="2" s="1"/>
  <c r="EN1718" i="2"/>
  <c r="EO1718" i="2" s="1"/>
  <c r="EP1718" i="2"/>
  <c r="EQ1718" i="2" s="1"/>
  <c r="EF1718" i="2"/>
  <c r="EG1718" i="2" s="1"/>
  <c r="EH1718" i="2"/>
  <c r="EI1718" i="2" s="1"/>
  <c r="ER1718" i="2"/>
  <c r="ES1718" i="2" s="1"/>
  <c r="DX1718" i="2"/>
  <c r="DY1718" i="2" s="1"/>
  <c r="DZ1718" i="2"/>
  <c r="EA1718" i="2" s="1"/>
  <c r="EJ1718" i="2"/>
  <c r="EK1718" i="2" s="1"/>
  <c r="EB1718" i="2"/>
  <c r="EC1718" i="2" s="1"/>
  <c r="ED1710" i="2"/>
  <c r="EE1710" i="2" s="1"/>
  <c r="EP1710" i="2"/>
  <c r="EQ1710" i="2" s="1"/>
  <c r="EF1710" i="2"/>
  <c r="EG1710" i="2" s="1"/>
  <c r="EH1710" i="2"/>
  <c r="EI1710" i="2" s="1"/>
  <c r="ER1710" i="2"/>
  <c r="ES1710" i="2" s="1"/>
  <c r="EJ1710" i="2"/>
  <c r="EK1710" i="2" s="1"/>
  <c r="DX1710" i="2"/>
  <c r="DY1710" i="2" s="1"/>
  <c r="DZ1710" i="2"/>
  <c r="EA1710" i="2" s="1"/>
  <c r="EL1710" i="2"/>
  <c r="EM1710" i="2" s="1"/>
  <c r="EB1710" i="2"/>
  <c r="EC1710" i="2" s="1"/>
  <c r="EN1710" i="2"/>
  <c r="EO1710" i="2" s="1"/>
  <c r="EH1702" i="2"/>
  <c r="EI1702" i="2" s="1"/>
  <c r="DX1702" i="2"/>
  <c r="DY1702" i="2" s="1"/>
  <c r="EJ1702" i="2"/>
  <c r="EK1702" i="2" s="1"/>
  <c r="DZ1702" i="2"/>
  <c r="EA1702" i="2" s="1"/>
  <c r="EL1702" i="2"/>
  <c r="EM1702" i="2" s="1"/>
  <c r="EB1702" i="2"/>
  <c r="EC1702" i="2" s="1"/>
  <c r="EN1702" i="2"/>
  <c r="EO1702" i="2" s="1"/>
  <c r="ED1702" i="2"/>
  <c r="EE1702" i="2" s="1"/>
  <c r="EP1702" i="2"/>
  <c r="EQ1702" i="2" s="1"/>
  <c r="EF1702" i="2"/>
  <c r="EG1702" i="2" s="1"/>
  <c r="ER1702" i="2"/>
  <c r="ES1702" i="2" s="1"/>
  <c r="EL1694" i="2"/>
  <c r="EM1694" i="2" s="1"/>
  <c r="DX1694" i="2"/>
  <c r="DY1694" i="2" s="1"/>
  <c r="EN1694" i="2"/>
  <c r="EO1694" i="2" s="1"/>
  <c r="DZ1694" i="2"/>
  <c r="EA1694" i="2" s="1"/>
  <c r="EP1694" i="2"/>
  <c r="EQ1694" i="2" s="1"/>
  <c r="EB1694" i="2"/>
  <c r="EC1694" i="2" s="1"/>
  <c r="ED1694" i="2"/>
  <c r="EE1694" i="2" s="1"/>
  <c r="ER1694" i="2"/>
  <c r="ES1694" i="2" s="1"/>
  <c r="EF1694" i="2"/>
  <c r="EG1694" i="2" s="1"/>
  <c r="EH1694" i="2"/>
  <c r="EI1694" i="2" s="1"/>
  <c r="EJ1694" i="2"/>
  <c r="EK1694" i="2" s="1"/>
  <c r="DZ1686" i="2"/>
  <c r="EA1686" i="2" s="1"/>
  <c r="EL1686" i="2"/>
  <c r="EM1686" i="2" s="1"/>
  <c r="ED1686" i="2"/>
  <c r="EE1686" i="2" s="1"/>
  <c r="ER1686" i="2"/>
  <c r="ES1686" i="2" s="1"/>
  <c r="EB1686" i="2"/>
  <c r="EC1686" i="2" s="1"/>
  <c r="EF1686" i="2"/>
  <c r="EG1686" i="2" s="1"/>
  <c r="EH1686" i="2"/>
  <c r="EI1686" i="2" s="1"/>
  <c r="EJ1686" i="2"/>
  <c r="EK1686" i="2" s="1"/>
  <c r="EN1686" i="2"/>
  <c r="EO1686" i="2" s="1"/>
  <c r="DX1686" i="2"/>
  <c r="DY1686" i="2" s="1"/>
  <c r="EP1686" i="2"/>
  <c r="EQ1686" i="2" s="1"/>
  <c r="ED1794" i="2"/>
  <c r="EE1794" i="2" s="1"/>
  <c r="EF1794" i="2"/>
  <c r="EG1794" i="2" s="1"/>
  <c r="EP1794" i="2"/>
  <c r="EQ1794" i="2" s="1"/>
  <c r="ER1794" i="2"/>
  <c r="ES1794" i="2" s="1"/>
  <c r="EH1794" i="2"/>
  <c r="EI1794" i="2" s="1"/>
  <c r="DX1794" i="2"/>
  <c r="DY1794" i="2" s="1"/>
  <c r="EJ1794" i="2"/>
  <c r="EK1794" i="2" s="1"/>
  <c r="DZ1794" i="2"/>
  <c r="EA1794" i="2" s="1"/>
  <c r="EL1794" i="2"/>
  <c r="EM1794" i="2" s="1"/>
  <c r="EB1794" i="2"/>
  <c r="EC1794" i="2" s="1"/>
  <c r="EN1794" i="2"/>
  <c r="EO1794" i="2" s="1"/>
  <c r="EF1786" i="2"/>
  <c r="EG1786" i="2" s="1"/>
  <c r="EP1786" i="2"/>
  <c r="EQ1786" i="2" s="1"/>
  <c r="EH1786" i="2"/>
  <c r="EI1786" i="2" s="1"/>
  <c r="ER1786" i="2"/>
  <c r="ES1786" i="2" s="1"/>
  <c r="DX1786" i="2"/>
  <c r="DY1786" i="2" s="1"/>
  <c r="EJ1786" i="2"/>
  <c r="EK1786" i="2" s="1"/>
  <c r="EL1786" i="2"/>
  <c r="EM1786" i="2" s="1"/>
  <c r="DZ1786" i="2"/>
  <c r="EA1786" i="2" s="1"/>
  <c r="EB1786" i="2"/>
  <c r="EC1786" i="2" s="1"/>
  <c r="ED1786" i="2"/>
  <c r="EE1786" i="2" s="1"/>
  <c r="EN1786" i="2"/>
  <c r="EO1786" i="2" s="1"/>
  <c r="EF1778" i="2"/>
  <c r="EG1778" i="2" s="1"/>
  <c r="ER1778" i="2"/>
  <c r="ES1778" i="2" s="1"/>
  <c r="EH1778" i="2"/>
  <c r="EI1778" i="2" s="1"/>
  <c r="DX1778" i="2"/>
  <c r="DY1778" i="2" s="1"/>
  <c r="EJ1778" i="2"/>
  <c r="EK1778" i="2" s="1"/>
  <c r="EL1778" i="2"/>
  <c r="EM1778" i="2" s="1"/>
  <c r="DZ1778" i="2"/>
  <c r="EA1778" i="2" s="1"/>
  <c r="EN1778" i="2"/>
  <c r="EO1778" i="2" s="1"/>
  <c r="EP1778" i="2"/>
  <c r="EQ1778" i="2" s="1"/>
  <c r="EB1778" i="2"/>
  <c r="EC1778" i="2" s="1"/>
  <c r="ED1778" i="2"/>
  <c r="EE1778" i="2" s="1"/>
  <c r="DX1770" i="2"/>
  <c r="DY1770" i="2" s="1"/>
  <c r="EH1770" i="2"/>
  <c r="EI1770" i="2" s="1"/>
  <c r="EJ1770" i="2"/>
  <c r="EK1770" i="2" s="1"/>
  <c r="DZ1770" i="2"/>
  <c r="EA1770" i="2" s="1"/>
  <c r="EL1770" i="2"/>
  <c r="EM1770" i="2" s="1"/>
  <c r="EB1770" i="2"/>
  <c r="EC1770" i="2" s="1"/>
  <c r="EN1770" i="2"/>
  <c r="EO1770" i="2" s="1"/>
  <c r="ED1770" i="2"/>
  <c r="EE1770" i="2" s="1"/>
  <c r="EP1770" i="2"/>
  <c r="EQ1770" i="2" s="1"/>
  <c r="ER1770" i="2"/>
  <c r="ES1770" i="2" s="1"/>
  <c r="EF1770" i="2"/>
  <c r="EG1770" i="2" s="1"/>
  <c r="DX1762" i="2"/>
  <c r="DY1762" i="2" s="1"/>
  <c r="EJ1762" i="2"/>
  <c r="EK1762" i="2" s="1"/>
  <c r="DZ1762" i="2"/>
  <c r="EA1762" i="2" s="1"/>
  <c r="EL1762" i="2"/>
  <c r="EM1762" i="2" s="1"/>
  <c r="EB1762" i="2"/>
  <c r="EC1762" i="2" s="1"/>
  <c r="EN1762" i="2"/>
  <c r="EO1762" i="2" s="1"/>
  <c r="ED1762" i="2"/>
  <c r="EE1762" i="2" s="1"/>
  <c r="EF1762" i="2"/>
  <c r="EG1762" i="2" s="1"/>
  <c r="EP1762" i="2"/>
  <c r="EQ1762" i="2" s="1"/>
  <c r="EH1762" i="2"/>
  <c r="EI1762" i="2" s="1"/>
  <c r="ER1762" i="2"/>
  <c r="ES1762" i="2" s="1"/>
  <c r="EL1754" i="2"/>
  <c r="EM1754" i="2" s="1"/>
  <c r="DZ1754" i="2"/>
  <c r="EA1754" i="2" s="1"/>
  <c r="EB1754" i="2"/>
  <c r="EC1754" i="2" s="1"/>
  <c r="EN1754" i="2"/>
  <c r="EO1754" i="2" s="1"/>
  <c r="ED1754" i="2"/>
  <c r="EE1754" i="2" s="1"/>
  <c r="EF1754" i="2"/>
  <c r="EG1754" i="2" s="1"/>
  <c r="EP1754" i="2"/>
  <c r="EQ1754" i="2" s="1"/>
  <c r="EH1754" i="2"/>
  <c r="EI1754" i="2" s="1"/>
  <c r="DX1754" i="2"/>
  <c r="DY1754" i="2" s="1"/>
  <c r="EJ1754" i="2"/>
  <c r="EK1754" i="2" s="1"/>
  <c r="ER1754" i="2"/>
  <c r="ES1754" i="2" s="1"/>
  <c r="DZ1746" i="2"/>
  <c r="EA1746" i="2" s="1"/>
  <c r="EN1746" i="2"/>
  <c r="EO1746" i="2" s="1"/>
  <c r="EB1746" i="2"/>
  <c r="EC1746" i="2" s="1"/>
  <c r="EP1746" i="2"/>
  <c r="EQ1746" i="2" s="1"/>
  <c r="ED1746" i="2"/>
  <c r="EE1746" i="2" s="1"/>
  <c r="EF1746" i="2"/>
  <c r="EG1746" i="2" s="1"/>
  <c r="ER1746" i="2"/>
  <c r="ES1746" i="2" s="1"/>
  <c r="EH1746" i="2"/>
  <c r="EI1746" i="2" s="1"/>
  <c r="DX1746" i="2"/>
  <c r="DY1746" i="2" s="1"/>
  <c r="EJ1746" i="2"/>
  <c r="EK1746" i="2" s="1"/>
  <c r="EL1746" i="2"/>
  <c r="EM1746" i="2" s="1"/>
  <c r="EL1874" i="2"/>
  <c r="EM1874" i="2" s="1"/>
  <c r="EN1874" i="2"/>
  <c r="EO1874" i="2" s="1"/>
  <c r="EF1874" i="2"/>
  <c r="EG1874" i="2" s="1"/>
  <c r="EP1874" i="2"/>
  <c r="EQ1874" i="2" s="1"/>
  <c r="DX1874" i="2"/>
  <c r="DY1874" i="2" s="1"/>
  <c r="EH1874" i="2"/>
  <c r="EI1874" i="2" s="1"/>
  <c r="DZ1874" i="2"/>
  <c r="EA1874" i="2" s="1"/>
  <c r="ER1874" i="2"/>
  <c r="ES1874" i="2" s="1"/>
  <c r="EJ1874" i="2"/>
  <c r="EK1874" i="2" s="1"/>
  <c r="EB1874" i="2"/>
  <c r="EC1874" i="2" s="1"/>
  <c r="ED1874" i="2"/>
  <c r="EE1874" i="2" s="1"/>
  <c r="EN1866" i="2"/>
  <c r="EO1866" i="2" s="1"/>
  <c r="DX1866" i="2"/>
  <c r="DY1866" i="2" s="1"/>
  <c r="EH1866" i="2"/>
  <c r="EI1866" i="2" s="1"/>
  <c r="DZ1866" i="2"/>
  <c r="EA1866" i="2" s="1"/>
  <c r="ER1866" i="2"/>
  <c r="ES1866" i="2" s="1"/>
  <c r="EJ1866" i="2"/>
  <c r="EK1866" i="2" s="1"/>
  <c r="EB1866" i="2"/>
  <c r="EC1866" i="2" s="1"/>
  <c r="EL1866" i="2"/>
  <c r="EM1866" i="2" s="1"/>
  <c r="ED1866" i="2"/>
  <c r="EE1866" i="2" s="1"/>
  <c r="EF1866" i="2"/>
  <c r="EG1866" i="2" s="1"/>
  <c r="EP1866" i="2"/>
  <c r="EQ1866" i="2" s="1"/>
  <c r="DX1858" i="2"/>
  <c r="DY1858" i="2" s="1"/>
  <c r="EH1858" i="2"/>
  <c r="EI1858" i="2" s="1"/>
  <c r="EJ1858" i="2"/>
  <c r="EK1858" i="2" s="1"/>
  <c r="EB1858" i="2"/>
  <c r="EC1858" i="2" s="1"/>
  <c r="EL1858" i="2"/>
  <c r="EM1858" i="2" s="1"/>
  <c r="ED1858" i="2"/>
  <c r="EE1858" i="2" s="1"/>
  <c r="EN1858" i="2"/>
  <c r="EO1858" i="2" s="1"/>
  <c r="DZ1858" i="2"/>
  <c r="EA1858" i="2" s="1"/>
  <c r="EF1858" i="2"/>
  <c r="EG1858" i="2" s="1"/>
  <c r="EP1858" i="2"/>
  <c r="EQ1858" i="2" s="1"/>
  <c r="ER1858" i="2"/>
  <c r="ES1858" i="2" s="1"/>
  <c r="EJ1850" i="2"/>
  <c r="EK1850" i="2" s="1"/>
  <c r="EL1850" i="2"/>
  <c r="EM1850" i="2" s="1"/>
  <c r="ED1850" i="2"/>
  <c r="EE1850" i="2" s="1"/>
  <c r="EN1850" i="2"/>
  <c r="EO1850" i="2" s="1"/>
  <c r="EF1850" i="2"/>
  <c r="EG1850" i="2" s="1"/>
  <c r="EP1850" i="2"/>
  <c r="EQ1850" i="2" s="1"/>
  <c r="DX1850" i="2"/>
  <c r="DY1850" i="2" s="1"/>
  <c r="EH1850" i="2"/>
  <c r="EI1850" i="2" s="1"/>
  <c r="DZ1850" i="2"/>
  <c r="EA1850" i="2" s="1"/>
  <c r="EB1850" i="2"/>
  <c r="EC1850" i="2" s="1"/>
  <c r="ER1850" i="2"/>
  <c r="ES1850" i="2" s="1"/>
  <c r="EL1842" i="2"/>
  <c r="EM1842" i="2" s="1"/>
  <c r="ED1842" i="2"/>
  <c r="EE1842" i="2" s="1"/>
  <c r="EN1842" i="2"/>
  <c r="EO1842" i="2" s="1"/>
  <c r="DX1842" i="2"/>
  <c r="DY1842" i="2" s="1"/>
  <c r="EH1842" i="2"/>
  <c r="EI1842" i="2" s="1"/>
  <c r="DZ1842" i="2"/>
  <c r="EA1842" i="2" s="1"/>
  <c r="ER1842" i="2"/>
  <c r="ES1842" i="2" s="1"/>
  <c r="EB1842" i="2"/>
  <c r="EC1842" i="2" s="1"/>
  <c r="EF1842" i="2"/>
  <c r="EG1842" i="2" s="1"/>
  <c r="EJ1842" i="2"/>
  <c r="EK1842" i="2" s="1"/>
  <c r="EP1842" i="2"/>
  <c r="EQ1842" i="2" s="1"/>
  <c r="EN1834" i="2"/>
  <c r="EO1834" i="2" s="1"/>
  <c r="EF1834" i="2"/>
  <c r="EG1834" i="2" s="1"/>
  <c r="EP1834" i="2"/>
  <c r="EQ1834" i="2" s="1"/>
  <c r="DX1834" i="2"/>
  <c r="DY1834" i="2" s="1"/>
  <c r="EH1834" i="2"/>
  <c r="EI1834" i="2" s="1"/>
  <c r="DZ1834" i="2"/>
  <c r="EA1834" i="2" s="1"/>
  <c r="ER1834" i="2"/>
  <c r="ES1834" i="2" s="1"/>
  <c r="EJ1834" i="2"/>
  <c r="EK1834" i="2" s="1"/>
  <c r="EB1834" i="2"/>
  <c r="EC1834" i="2" s="1"/>
  <c r="EL1834" i="2"/>
  <c r="EM1834" i="2" s="1"/>
  <c r="ED1834" i="2"/>
  <c r="EE1834" i="2" s="1"/>
  <c r="DX1826" i="2"/>
  <c r="DY1826" i="2" s="1"/>
  <c r="EH1826" i="2"/>
  <c r="EI1826" i="2" s="1"/>
  <c r="DZ1826" i="2"/>
  <c r="EA1826" i="2" s="1"/>
  <c r="ER1826" i="2"/>
  <c r="ES1826" i="2" s="1"/>
  <c r="EJ1826" i="2"/>
  <c r="EK1826" i="2" s="1"/>
  <c r="EB1826" i="2"/>
  <c r="EC1826" i="2" s="1"/>
  <c r="EL1826" i="2"/>
  <c r="EM1826" i="2" s="1"/>
  <c r="ED1826" i="2"/>
  <c r="EE1826" i="2" s="1"/>
  <c r="EF1826" i="2"/>
  <c r="EG1826" i="2" s="1"/>
  <c r="EN1826" i="2"/>
  <c r="EO1826" i="2" s="1"/>
  <c r="EP1826" i="2"/>
  <c r="EQ1826" i="2" s="1"/>
  <c r="EL1818" i="2"/>
  <c r="EM1818" i="2" s="1"/>
  <c r="DZ1818" i="2"/>
  <c r="EA1818" i="2" s="1"/>
  <c r="EB1818" i="2"/>
  <c r="EC1818" i="2" s="1"/>
  <c r="EN1818" i="2"/>
  <c r="EO1818" i="2" s="1"/>
  <c r="ED1818" i="2"/>
  <c r="EE1818" i="2" s="1"/>
  <c r="EF1818" i="2"/>
  <c r="EG1818" i="2" s="1"/>
  <c r="EP1818" i="2"/>
  <c r="EQ1818" i="2" s="1"/>
  <c r="EH1818" i="2"/>
  <c r="EI1818" i="2" s="1"/>
  <c r="ER1818" i="2"/>
  <c r="ES1818" i="2" s="1"/>
  <c r="DX1818" i="2"/>
  <c r="DY1818" i="2" s="1"/>
  <c r="EJ1818" i="2"/>
  <c r="EK1818" i="2" s="1"/>
  <c r="DZ2145" i="2"/>
  <c r="EA2145" i="2" s="1"/>
  <c r="EJ2145" i="2"/>
  <c r="EK2145" i="2" s="1"/>
  <c r="EB2145" i="2"/>
  <c r="EC2145" i="2" s="1"/>
  <c r="EL2145" i="2"/>
  <c r="EM2145" i="2" s="1"/>
  <c r="ED2145" i="2"/>
  <c r="EE2145" i="2" s="1"/>
  <c r="EN2145" i="2"/>
  <c r="EO2145" i="2" s="1"/>
  <c r="EF2145" i="2"/>
  <c r="EG2145" i="2" s="1"/>
  <c r="EP2145" i="2"/>
  <c r="EQ2145" i="2" s="1"/>
  <c r="EH2145" i="2"/>
  <c r="EI2145" i="2" s="1"/>
  <c r="ER2145" i="2"/>
  <c r="ES2145" i="2" s="1"/>
  <c r="DX2145" i="2"/>
  <c r="DY2145" i="2" s="1"/>
  <c r="ED2137" i="2"/>
  <c r="EE2137" i="2" s="1"/>
  <c r="ER2137" i="2"/>
  <c r="ES2137" i="2" s="1"/>
  <c r="EF2137" i="2"/>
  <c r="EG2137" i="2" s="1"/>
  <c r="DX2137" i="2"/>
  <c r="DY2137" i="2" s="1"/>
  <c r="EH2137" i="2"/>
  <c r="EI2137" i="2" s="1"/>
  <c r="EJ2137" i="2"/>
  <c r="EK2137" i="2" s="1"/>
  <c r="DZ2137" i="2"/>
  <c r="EA2137" i="2" s="1"/>
  <c r="EL2137" i="2"/>
  <c r="EM2137" i="2" s="1"/>
  <c r="EB2137" i="2"/>
  <c r="EC2137" i="2" s="1"/>
  <c r="EN2137" i="2"/>
  <c r="EO2137" i="2" s="1"/>
  <c r="EP2137" i="2"/>
  <c r="EQ2137" i="2" s="1"/>
  <c r="EH2129" i="2"/>
  <c r="EI2129" i="2" s="1"/>
  <c r="EJ2129" i="2"/>
  <c r="EK2129" i="2" s="1"/>
  <c r="ED2129" i="2"/>
  <c r="EE2129" i="2" s="1"/>
  <c r="ER2129" i="2"/>
  <c r="ES2129" i="2" s="1"/>
  <c r="EF2129" i="2"/>
  <c r="EG2129" i="2" s="1"/>
  <c r="EL2129" i="2"/>
  <c r="EM2129" i="2" s="1"/>
  <c r="DX2129" i="2"/>
  <c r="DY2129" i="2" s="1"/>
  <c r="EN2129" i="2"/>
  <c r="EO2129" i="2" s="1"/>
  <c r="DZ2129" i="2"/>
  <c r="EA2129" i="2" s="1"/>
  <c r="EB2129" i="2"/>
  <c r="EC2129" i="2" s="1"/>
  <c r="EP2129" i="2"/>
  <c r="EQ2129" i="2" s="1"/>
  <c r="ER2121" i="2"/>
  <c r="ES2121" i="2" s="1"/>
  <c r="ED2121" i="2"/>
  <c r="EE2121" i="2" s="1"/>
  <c r="EH2121" i="2"/>
  <c r="EI2121" i="2" s="1"/>
  <c r="EJ2121" i="2"/>
  <c r="EK2121" i="2" s="1"/>
  <c r="EL2121" i="2"/>
  <c r="EM2121" i="2" s="1"/>
  <c r="DX2121" i="2"/>
  <c r="DY2121" i="2" s="1"/>
  <c r="EN2121" i="2"/>
  <c r="EO2121" i="2" s="1"/>
  <c r="EP2121" i="2"/>
  <c r="EQ2121" i="2" s="1"/>
  <c r="DZ2121" i="2"/>
  <c r="EA2121" i="2" s="1"/>
  <c r="EB2121" i="2"/>
  <c r="EC2121" i="2" s="1"/>
  <c r="EF2121" i="2"/>
  <c r="EG2121" i="2" s="1"/>
  <c r="EB2113" i="2"/>
  <c r="EC2113" i="2" s="1"/>
  <c r="ED2113" i="2"/>
  <c r="EE2113" i="2" s="1"/>
  <c r="EP2113" i="2"/>
  <c r="EQ2113" i="2" s="1"/>
  <c r="EN2113" i="2"/>
  <c r="EO2113" i="2" s="1"/>
  <c r="DX2113" i="2"/>
  <c r="DY2113" i="2" s="1"/>
  <c r="ER2113" i="2"/>
  <c r="ES2113" i="2" s="1"/>
  <c r="DZ2113" i="2"/>
  <c r="EA2113" i="2" s="1"/>
  <c r="EF2113" i="2"/>
  <c r="EG2113" i="2" s="1"/>
  <c r="EH2113" i="2"/>
  <c r="EI2113" i="2" s="1"/>
  <c r="EJ2113" i="2"/>
  <c r="EK2113" i="2" s="1"/>
  <c r="EL2113" i="2"/>
  <c r="EM2113" i="2" s="1"/>
  <c r="EJ2105" i="2"/>
  <c r="EK2105" i="2" s="1"/>
  <c r="DZ2105" i="2"/>
  <c r="EA2105" i="2" s="1"/>
  <c r="EL2105" i="2"/>
  <c r="EM2105" i="2" s="1"/>
  <c r="ED2105" i="2"/>
  <c r="EE2105" i="2" s="1"/>
  <c r="EF2105" i="2"/>
  <c r="EG2105" i="2" s="1"/>
  <c r="EH2105" i="2"/>
  <c r="EI2105" i="2" s="1"/>
  <c r="EN2105" i="2"/>
  <c r="EO2105" i="2" s="1"/>
  <c r="DX2105" i="2"/>
  <c r="DY2105" i="2" s="1"/>
  <c r="EP2105" i="2"/>
  <c r="EQ2105" i="2" s="1"/>
  <c r="EB2105" i="2"/>
  <c r="EC2105" i="2" s="1"/>
  <c r="ER2105" i="2"/>
  <c r="ES2105" i="2" s="1"/>
  <c r="DZ2097" i="2"/>
  <c r="EA2097" i="2" s="1"/>
  <c r="EF2097" i="2"/>
  <c r="EG2097" i="2" s="1"/>
  <c r="EP2097" i="2"/>
  <c r="EQ2097" i="2" s="1"/>
  <c r="EH2097" i="2"/>
  <c r="EI2097" i="2" s="1"/>
  <c r="EJ2097" i="2"/>
  <c r="EK2097" i="2" s="1"/>
  <c r="EL2097" i="2"/>
  <c r="EM2097" i="2" s="1"/>
  <c r="EN2097" i="2"/>
  <c r="EO2097" i="2" s="1"/>
  <c r="DX2097" i="2"/>
  <c r="DY2097" i="2" s="1"/>
  <c r="ER2097" i="2"/>
  <c r="ES2097" i="2" s="1"/>
  <c r="EB2097" i="2"/>
  <c r="EC2097" i="2" s="1"/>
  <c r="ED2097" i="2"/>
  <c r="EE2097" i="2" s="1"/>
  <c r="EH2089" i="2"/>
  <c r="EI2089" i="2" s="1"/>
  <c r="DZ2089" i="2"/>
  <c r="EA2089" i="2" s="1"/>
  <c r="EN2089" i="2"/>
  <c r="EO2089" i="2" s="1"/>
  <c r="ER2089" i="2"/>
  <c r="ES2089" i="2" s="1"/>
  <c r="ED2089" i="2"/>
  <c r="EE2089" i="2" s="1"/>
  <c r="EB2089" i="2"/>
  <c r="EC2089" i="2" s="1"/>
  <c r="EF2089" i="2"/>
  <c r="EG2089" i="2" s="1"/>
  <c r="EJ2089" i="2"/>
  <c r="EK2089" i="2" s="1"/>
  <c r="EL2089" i="2"/>
  <c r="EM2089" i="2" s="1"/>
  <c r="EP2089" i="2"/>
  <c r="EQ2089" i="2" s="1"/>
  <c r="DX2089" i="2"/>
  <c r="DY2089" i="2" s="1"/>
  <c r="EH2081" i="2"/>
  <c r="EI2081" i="2" s="1"/>
  <c r="DX2081" i="2"/>
  <c r="DY2081" i="2" s="1"/>
  <c r="EL2081" i="2"/>
  <c r="EM2081" i="2" s="1"/>
  <c r="EB2081" i="2"/>
  <c r="EC2081" i="2" s="1"/>
  <c r="ED2081" i="2"/>
  <c r="EE2081" i="2" s="1"/>
  <c r="EP2081" i="2"/>
  <c r="EQ2081" i="2" s="1"/>
  <c r="DZ2081" i="2"/>
  <c r="EA2081" i="2" s="1"/>
  <c r="EF2081" i="2"/>
  <c r="EG2081" i="2" s="1"/>
  <c r="EJ2081" i="2"/>
  <c r="EK2081" i="2" s="1"/>
  <c r="EN2081" i="2"/>
  <c r="EO2081" i="2" s="1"/>
  <c r="ER2081" i="2"/>
  <c r="ES2081" i="2" s="1"/>
  <c r="EP2073" i="2"/>
  <c r="EQ2073" i="2" s="1"/>
  <c r="EJ2073" i="2"/>
  <c r="EK2073" i="2" s="1"/>
  <c r="DZ2073" i="2"/>
  <c r="EA2073" i="2" s="1"/>
  <c r="EL2073" i="2"/>
  <c r="EM2073" i="2" s="1"/>
  <c r="DX2073" i="2"/>
  <c r="DY2073" i="2" s="1"/>
  <c r="EB2073" i="2"/>
  <c r="EC2073" i="2" s="1"/>
  <c r="ED2073" i="2"/>
  <c r="EE2073" i="2" s="1"/>
  <c r="EF2073" i="2"/>
  <c r="EG2073" i="2" s="1"/>
  <c r="EH2073" i="2"/>
  <c r="EI2073" i="2" s="1"/>
  <c r="EN2073" i="2"/>
  <c r="EO2073" i="2" s="1"/>
  <c r="ER2073" i="2"/>
  <c r="ES2073" i="2" s="1"/>
  <c r="DZ2065" i="2"/>
  <c r="EA2065" i="2" s="1"/>
  <c r="EL2065" i="2"/>
  <c r="EM2065" i="2" s="1"/>
  <c r="EF2065" i="2"/>
  <c r="EG2065" i="2" s="1"/>
  <c r="EP2065" i="2"/>
  <c r="EQ2065" i="2" s="1"/>
  <c r="EH2065" i="2"/>
  <c r="EI2065" i="2" s="1"/>
  <c r="EJ2065" i="2"/>
  <c r="EK2065" i="2" s="1"/>
  <c r="ER2065" i="2"/>
  <c r="ES2065" i="2" s="1"/>
  <c r="DX2065" i="2"/>
  <c r="DY2065" i="2" s="1"/>
  <c r="EB2065" i="2"/>
  <c r="EC2065" i="2" s="1"/>
  <c r="ED2065" i="2"/>
  <c r="EE2065" i="2" s="1"/>
  <c r="EN2065" i="2"/>
  <c r="EO2065" i="2" s="1"/>
  <c r="EH2057" i="2"/>
  <c r="EI2057" i="2" s="1"/>
  <c r="DZ2057" i="2"/>
  <c r="EA2057" i="2" s="1"/>
  <c r="EN2057" i="2"/>
  <c r="EO2057" i="2" s="1"/>
  <c r="ER2057" i="2"/>
  <c r="ES2057" i="2" s="1"/>
  <c r="ED2057" i="2"/>
  <c r="EE2057" i="2" s="1"/>
  <c r="EP2057" i="2"/>
  <c r="EQ2057" i="2" s="1"/>
  <c r="DX2057" i="2"/>
  <c r="DY2057" i="2" s="1"/>
  <c r="EB2057" i="2"/>
  <c r="EC2057" i="2" s="1"/>
  <c r="EF2057" i="2"/>
  <c r="EG2057" i="2" s="1"/>
  <c r="EJ2057" i="2"/>
  <c r="EK2057" i="2" s="1"/>
  <c r="EL2057" i="2"/>
  <c r="EM2057" i="2" s="1"/>
  <c r="EB2049" i="2"/>
  <c r="EC2049" i="2" s="1"/>
  <c r="EH2049" i="2"/>
  <c r="EI2049" i="2" s="1"/>
  <c r="DX2049" i="2"/>
  <c r="DY2049" i="2" s="1"/>
  <c r="EL2049" i="2"/>
  <c r="EM2049" i="2" s="1"/>
  <c r="EJ2049" i="2"/>
  <c r="EK2049" i="2" s="1"/>
  <c r="EN2049" i="2"/>
  <c r="EO2049" i="2" s="1"/>
  <c r="EP2049" i="2"/>
  <c r="EQ2049" i="2" s="1"/>
  <c r="ER2049" i="2"/>
  <c r="ES2049" i="2" s="1"/>
  <c r="DZ2049" i="2"/>
  <c r="EA2049" i="2" s="1"/>
  <c r="ED2049" i="2"/>
  <c r="EE2049" i="2" s="1"/>
  <c r="EF2049" i="2"/>
  <c r="EG2049" i="2" s="1"/>
  <c r="EF2041" i="2"/>
  <c r="EG2041" i="2" s="1"/>
  <c r="DX2041" i="2"/>
  <c r="DY2041" i="2" s="1"/>
  <c r="EJ2041" i="2"/>
  <c r="EK2041" i="2" s="1"/>
  <c r="EB2041" i="2"/>
  <c r="EC2041" i="2" s="1"/>
  <c r="EN2041" i="2"/>
  <c r="EO2041" i="2" s="1"/>
  <c r="EP2041" i="2"/>
  <c r="EQ2041" i="2" s="1"/>
  <c r="DZ2041" i="2"/>
  <c r="EA2041" i="2" s="1"/>
  <c r="ED2041" i="2"/>
  <c r="EE2041" i="2" s="1"/>
  <c r="EH2041" i="2"/>
  <c r="EI2041" i="2" s="1"/>
  <c r="EL2041" i="2"/>
  <c r="EM2041" i="2" s="1"/>
  <c r="ER2041" i="2"/>
  <c r="ES2041" i="2" s="1"/>
  <c r="DZ2033" i="2"/>
  <c r="EA2033" i="2" s="1"/>
  <c r="EN2033" i="2"/>
  <c r="EO2033" i="2" s="1"/>
  <c r="ED2033" i="2"/>
  <c r="EE2033" i="2" s="1"/>
  <c r="EP2033" i="2"/>
  <c r="EQ2033" i="2" s="1"/>
  <c r="EF2033" i="2"/>
  <c r="EG2033" i="2" s="1"/>
  <c r="ER2033" i="2"/>
  <c r="ES2033" i="2" s="1"/>
  <c r="EH2033" i="2"/>
  <c r="EI2033" i="2" s="1"/>
  <c r="DX2033" i="2"/>
  <c r="DY2033" i="2" s="1"/>
  <c r="EJ2033" i="2"/>
  <c r="EK2033" i="2" s="1"/>
  <c r="EB2033" i="2"/>
  <c r="EC2033" i="2" s="1"/>
  <c r="EL2033" i="2"/>
  <c r="EM2033" i="2" s="1"/>
  <c r="EB2025" i="2"/>
  <c r="EC2025" i="2" s="1"/>
  <c r="EL2025" i="2"/>
  <c r="EM2025" i="2" s="1"/>
  <c r="ED2025" i="2"/>
  <c r="EE2025" i="2" s="1"/>
  <c r="EP2025" i="2"/>
  <c r="EQ2025" i="2" s="1"/>
  <c r="EF2025" i="2"/>
  <c r="EG2025" i="2" s="1"/>
  <c r="DX2025" i="2"/>
  <c r="DY2025" i="2" s="1"/>
  <c r="EH2025" i="2"/>
  <c r="EI2025" i="2" s="1"/>
  <c r="EJ2025" i="2"/>
  <c r="EK2025" i="2" s="1"/>
  <c r="EN2025" i="2"/>
  <c r="EO2025" i="2" s="1"/>
  <c r="ER2025" i="2"/>
  <c r="ES2025" i="2" s="1"/>
  <c r="DZ2025" i="2"/>
  <c r="EA2025" i="2" s="1"/>
  <c r="EF2017" i="2"/>
  <c r="EG2017" i="2" s="1"/>
  <c r="EJ2017" i="2"/>
  <c r="EK2017" i="2" s="1"/>
  <c r="DX2017" i="2"/>
  <c r="DY2017" i="2" s="1"/>
  <c r="EL2017" i="2"/>
  <c r="EM2017" i="2" s="1"/>
  <c r="EB2017" i="2"/>
  <c r="EC2017" i="2" s="1"/>
  <c r="EP2017" i="2"/>
  <c r="EQ2017" i="2" s="1"/>
  <c r="DZ2017" i="2"/>
  <c r="EA2017" i="2" s="1"/>
  <c r="ED2017" i="2"/>
  <c r="EE2017" i="2" s="1"/>
  <c r="EH2017" i="2"/>
  <c r="EI2017" i="2" s="1"/>
  <c r="EN2017" i="2"/>
  <c r="EO2017" i="2" s="1"/>
  <c r="ER2017" i="2"/>
  <c r="ES2017" i="2" s="1"/>
  <c r="ED2009" i="2"/>
  <c r="EE2009" i="2" s="1"/>
  <c r="EH2009" i="2"/>
  <c r="EI2009" i="2" s="1"/>
  <c r="DX2009" i="2"/>
  <c r="DY2009" i="2" s="1"/>
  <c r="DZ2009" i="2"/>
  <c r="EA2009" i="2" s="1"/>
  <c r="EL2009" i="2"/>
  <c r="EM2009" i="2" s="1"/>
  <c r="EB2009" i="2"/>
  <c r="EC2009" i="2" s="1"/>
  <c r="EN2009" i="2"/>
  <c r="EO2009" i="2" s="1"/>
  <c r="EF2009" i="2"/>
  <c r="EG2009" i="2" s="1"/>
  <c r="EJ2009" i="2"/>
  <c r="EK2009" i="2" s="1"/>
  <c r="EP2009" i="2"/>
  <c r="EQ2009" i="2" s="1"/>
  <c r="ER2009" i="2"/>
  <c r="ES2009" i="2" s="1"/>
  <c r="EH2001" i="2"/>
  <c r="EI2001" i="2" s="1"/>
  <c r="EB2001" i="2"/>
  <c r="EC2001" i="2" s="1"/>
  <c r="EL2001" i="2"/>
  <c r="EM2001" i="2" s="1"/>
  <c r="ED2001" i="2"/>
  <c r="EE2001" i="2" s="1"/>
  <c r="EF2001" i="2"/>
  <c r="EG2001" i="2" s="1"/>
  <c r="EP2001" i="2"/>
  <c r="EQ2001" i="2" s="1"/>
  <c r="EJ2001" i="2"/>
  <c r="EK2001" i="2" s="1"/>
  <c r="EN2001" i="2"/>
  <c r="EO2001" i="2" s="1"/>
  <c r="ER2001" i="2"/>
  <c r="ES2001" i="2" s="1"/>
  <c r="DX2001" i="2"/>
  <c r="DY2001" i="2" s="1"/>
  <c r="DZ2001" i="2"/>
  <c r="EA2001" i="2" s="1"/>
  <c r="EN1993" i="2"/>
  <c r="EO1993" i="2" s="1"/>
  <c r="EF1993" i="2"/>
  <c r="EG1993" i="2" s="1"/>
  <c r="EP1993" i="2"/>
  <c r="EQ1993" i="2" s="1"/>
  <c r="EJ1993" i="2"/>
  <c r="EK1993" i="2" s="1"/>
  <c r="DZ1993" i="2"/>
  <c r="EA1993" i="2" s="1"/>
  <c r="ER1993" i="2"/>
  <c r="ES1993" i="2" s="1"/>
  <c r="DX1993" i="2"/>
  <c r="DY1993" i="2" s="1"/>
  <c r="EB1993" i="2"/>
  <c r="EC1993" i="2" s="1"/>
  <c r="ED1993" i="2"/>
  <c r="EE1993" i="2" s="1"/>
  <c r="EH1993" i="2"/>
  <c r="EI1993" i="2" s="1"/>
  <c r="EL1993" i="2"/>
  <c r="EM1993" i="2" s="1"/>
  <c r="EB1985" i="2"/>
  <c r="EC1985" i="2" s="1"/>
  <c r="ED1985" i="2"/>
  <c r="EE1985" i="2" s="1"/>
  <c r="EN1985" i="2"/>
  <c r="EO1985" i="2" s="1"/>
  <c r="EF1985" i="2"/>
  <c r="EG1985" i="2" s="1"/>
  <c r="EH1985" i="2"/>
  <c r="EI1985" i="2" s="1"/>
  <c r="DZ1985" i="2"/>
  <c r="EA1985" i="2" s="1"/>
  <c r="ER1985" i="2"/>
  <c r="ES1985" i="2" s="1"/>
  <c r="EJ1985" i="2"/>
  <c r="EK1985" i="2" s="1"/>
  <c r="EL1985" i="2"/>
  <c r="EM1985" i="2" s="1"/>
  <c r="EP1985" i="2"/>
  <c r="EQ1985" i="2" s="1"/>
  <c r="DX1985" i="2"/>
  <c r="DY1985" i="2" s="1"/>
  <c r="ED1977" i="2"/>
  <c r="EE1977" i="2" s="1"/>
  <c r="EN1977" i="2"/>
  <c r="EO1977" i="2" s="1"/>
  <c r="DX1977" i="2"/>
  <c r="DY1977" i="2" s="1"/>
  <c r="EP1977" i="2"/>
  <c r="EQ1977" i="2" s="1"/>
  <c r="EH1977" i="2"/>
  <c r="EI1977" i="2" s="1"/>
  <c r="EJ1977" i="2"/>
  <c r="EK1977" i="2" s="1"/>
  <c r="EB1977" i="2"/>
  <c r="EC1977" i="2" s="1"/>
  <c r="ER1977" i="2"/>
  <c r="ES1977" i="2" s="1"/>
  <c r="DZ1977" i="2"/>
  <c r="EA1977" i="2" s="1"/>
  <c r="EF1977" i="2"/>
  <c r="EG1977" i="2" s="1"/>
  <c r="EL1977" i="2"/>
  <c r="EM1977" i="2" s="1"/>
  <c r="DX1969" i="2"/>
  <c r="DY1969" i="2" s="1"/>
  <c r="EP1969" i="2"/>
  <c r="EQ1969" i="2" s="1"/>
  <c r="DZ1969" i="2"/>
  <c r="EA1969" i="2" s="1"/>
  <c r="ER1969" i="2"/>
  <c r="ES1969" i="2" s="1"/>
  <c r="EJ1969" i="2"/>
  <c r="EK1969" i="2" s="1"/>
  <c r="EL1969" i="2"/>
  <c r="EM1969" i="2" s="1"/>
  <c r="ED1969" i="2"/>
  <c r="EE1969" i="2" s="1"/>
  <c r="EN1969" i="2"/>
  <c r="EO1969" i="2" s="1"/>
  <c r="EB1969" i="2"/>
  <c r="EC1969" i="2" s="1"/>
  <c r="EF1969" i="2"/>
  <c r="EG1969" i="2" s="1"/>
  <c r="EH1969" i="2"/>
  <c r="EI1969" i="2" s="1"/>
  <c r="DZ1961" i="2"/>
  <c r="EA1961" i="2" s="1"/>
  <c r="ER1961" i="2"/>
  <c r="ES1961" i="2" s="1"/>
  <c r="EB1961" i="2"/>
  <c r="EC1961" i="2" s="1"/>
  <c r="EL1961" i="2"/>
  <c r="EM1961" i="2" s="1"/>
  <c r="EF1961" i="2"/>
  <c r="EG1961" i="2" s="1"/>
  <c r="DX1961" i="2"/>
  <c r="DY1961" i="2" s="1"/>
  <c r="EP1961" i="2"/>
  <c r="EQ1961" i="2" s="1"/>
  <c r="ED1961" i="2"/>
  <c r="EE1961" i="2" s="1"/>
  <c r="EH1961" i="2"/>
  <c r="EI1961" i="2" s="1"/>
  <c r="EJ1961" i="2"/>
  <c r="EK1961" i="2" s="1"/>
  <c r="EN1961" i="2"/>
  <c r="EO1961" i="2" s="1"/>
  <c r="EB1953" i="2"/>
  <c r="EC1953" i="2" s="1"/>
  <c r="ED1953" i="2"/>
  <c r="EE1953" i="2" s="1"/>
  <c r="EN1953" i="2"/>
  <c r="EO1953" i="2" s="1"/>
  <c r="EF1953" i="2"/>
  <c r="EG1953" i="2" s="1"/>
  <c r="EH1953" i="2"/>
  <c r="EI1953" i="2" s="1"/>
  <c r="DZ1953" i="2"/>
  <c r="EA1953" i="2" s="1"/>
  <c r="ER1953" i="2"/>
  <c r="ES1953" i="2" s="1"/>
  <c r="EJ1953" i="2"/>
  <c r="EK1953" i="2" s="1"/>
  <c r="EL1953" i="2"/>
  <c r="EM1953" i="2" s="1"/>
  <c r="EP1953" i="2"/>
  <c r="EQ1953" i="2" s="1"/>
  <c r="DX1953" i="2"/>
  <c r="DY1953" i="2" s="1"/>
  <c r="ED1945" i="2"/>
  <c r="EE1945" i="2" s="1"/>
  <c r="EN1945" i="2"/>
  <c r="EO1945" i="2" s="1"/>
  <c r="DX1945" i="2"/>
  <c r="DY1945" i="2" s="1"/>
  <c r="EP1945" i="2"/>
  <c r="EQ1945" i="2" s="1"/>
  <c r="EH1945" i="2"/>
  <c r="EI1945" i="2" s="1"/>
  <c r="DZ1945" i="2"/>
  <c r="EA1945" i="2" s="1"/>
  <c r="ER1945" i="2"/>
  <c r="ES1945" i="2" s="1"/>
  <c r="EJ1945" i="2"/>
  <c r="EK1945" i="2" s="1"/>
  <c r="EB1945" i="2"/>
  <c r="EC1945" i="2" s="1"/>
  <c r="EF1945" i="2"/>
  <c r="EG1945" i="2" s="1"/>
  <c r="EL1945" i="2"/>
  <c r="EM1945" i="2" s="1"/>
  <c r="DX1937" i="2"/>
  <c r="DY1937" i="2" s="1"/>
  <c r="EP1937" i="2"/>
  <c r="EQ1937" i="2" s="1"/>
  <c r="DZ1937" i="2"/>
  <c r="EA1937" i="2" s="1"/>
  <c r="ER1937" i="2"/>
  <c r="ES1937" i="2" s="1"/>
  <c r="EJ1937" i="2"/>
  <c r="EK1937" i="2" s="1"/>
  <c r="EB1937" i="2"/>
  <c r="EC1937" i="2" s="1"/>
  <c r="EL1937" i="2"/>
  <c r="EM1937" i="2" s="1"/>
  <c r="ED1937" i="2"/>
  <c r="EE1937" i="2" s="1"/>
  <c r="EN1937" i="2"/>
  <c r="EO1937" i="2" s="1"/>
  <c r="EH1937" i="2"/>
  <c r="EI1937" i="2" s="1"/>
  <c r="EF1937" i="2"/>
  <c r="EG1937" i="2" s="1"/>
  <c r="DZ1929" i="2"/>
  <c r="EA1929" i="2" s="1"/>
  <c r="ER1929" i="2"/>
  <c r="ES1929" i="2" s="1"/>
  <c r="EB1929" i="2"/>
  <c r="EC1929" i="2" s="1"/>
  <c r="EL1929" i="2"/>
  <c r="EM1929" i="2" s="1"/>
  <c r="ED1929" i="2"/>
  <c r="EE1929" i="2" s="1"/>
  <c r="EN1929" i="2"/>
  <c r="EO1929" i="2" s="1"/>
  <c r="EF1929" i="2"/>
  <c r="EG1929" i="2" s="1"/>
  <c r="DX1929" i="2"/>
  <c r="DY1929" i="2" s="1"/>
  <c r="EP1929" i="2"/>
  <c r="EQ1929" i="2" s="1"/>
  <c r="EH1929" i="2"/>
  <c r="EI1929" i="2" s="1"/>
  <c r="EJ1929" i="2"/>
  <c r="EK1929" i="2" s="1"/>
  <c r="EB1921" i="2"/>
  <c r="EC1921" i="2" s="1"/>
  <c r="ED1921" i="2"/>
  <c r="EE1921" i="2" s="1"/>
  <c r="EN1921" i="2"/>
  <c r="EO1921" i="2" s="1"/>
  <c r="EF1921" i="2"/>
  <c r="EG1921" i="2" s="1"/>
  <c r="DX1921" i="2"/>
  <c r="DY1921" i="2" s="1"/>
  <c r="EP1921" i="2"/>
  <c r="EQ1921" i="2" s="1"/>
  <c r="EH1921" i="2"/>
  <c r="EI1921" i="2" s="1"/>
  <c r="DZ1921" i="2"/>
  <c r="EA1921" i="2" s="1"/>
  <c r="ER1921" i="2"/>
  <c r="ES1921" i="2" s="1"/>
  <c r="EJ1921" i="2"/>
  <c r="EK1921" i="2" s="1"/>
  <c r="EL1921" i="2"/>
  <c r="EM1921" i="2" s="1"/>
  <c r="ED1913" i="2"/>
  <c r="EE1913" i="2" s="1"/>
  <c r="EN1913" i="2"/>
  <c r="EO1913" i="2" s="1"/>
  <c r="DX1913" i="2"/>
  <c r="DY1913" i="2" s="1"/>
  <c r="EP1913" i="2"/>
  <c r="EQ1913" i="2" s="1"/>
  <c r="EH1913" i="2"/>
  <c r="EI1913" i="2" s="1"/>
  <c r="DZ1913" i="2"/>
  <c r="EA1913" i="2" s="1"/>
  <c r="ER1913" i="2"/>
  <c r="ES1913" i="2" s="1"/>
  <c r="EJ1913" i="2"/>
  <c r="EK1913" i="2" s="1"/>
  <c r="EB1913" i="2"/>
  <c r="EC1913" i="2" s="1"/>
  <c r="EF1913" i="2"/>
  <c r="EG1913" i="2" s="1"/>
  <c r="EL1913" i="2"/>
  <c r="EM1913" i="2" s="1"/>
  <c r="DX1905" i="2"/>
  <c r="DY1905" i="2" s="1"/>
  <c r="EP1905" i="2"/>
  <c r="EQ1905" i="2" s="1"/>
  <c r="DZ1905" i="2"/>
  <c r="EA1905" i="2" s="1"/>
  <c r="ER1905" i="2"/>
  <c r="ES1905" i="2" s="1"/>
  <c r="EJ1905" i="2"/>
  <c r="EK1905" i="2" s="1"/>
  <c r="EB1905" i="2"/>
  <c r="EC1905" i="2" s="1"/>
  <c r="EL1905" i="2"/>
  <c r="EM1905" i="2" s="1"/>
  <c r="ED1905" i="2"/>
  <c r="EE1905" i="2" s="1"/>
  <c r="EN1905" i="2"/>
  <c r="EO1905" i="2" s="1"/>
  <c r="EF1905" i="2"/>
  <c r="EG1905" i="2" s="1"/>
  <c r="EH1905" i="2"/>
  <c r="EI1905" i="2" s="1"/>
  <c r="DZ1897" i="2"/>
  <c r="EA1897" i="2" s="1"/>
  <c r="ER1897" i="2"/>
  <c r="ES1897" i="2" s="1"/>
  <c r="EB1897" i="2"/>
  <c r="EC1897" i="2" s="1"/>
  <c r="EL1897" i="2"/>
  <c r="EM1897" i="2" s="1"/>
  <c r="ED1897" i="2"/>
  <c r="EE1897" i="2" s="1"/>
  <c r="EN1897" i="2"/>
  <c r="EO1897" i="2" s="1"/>
  <c r="EF1897" i="2"/>
  <c r="EG1897" i="2" s="1"/>
  <c r="DX1897" i="2"/>
  <c r="DY1897" i="2" s="1"/>
  <c r="EP1897" i="2"/>
  <c r="EQ1897" i="2" s="1"/>
  <c r="EJ1897" i="2"/>
  <c r="EK1897" i="2" s="1"/>
  <c r="EH1897" i="2"/>
  <c r="EI1897" i="2" s="1"/>
  <c r="EB1889" i="2"/>
  <c r="EC1889" i="2" s="1"/>
  <c r="ED1889" i="2"/>
  <c r="EE1889" i="2" s="1"/>
  <c r="EN1889" i="2"/>
  <c r="EO1889" i="2" s="1"/>
  <c r="EF1889" i="2"/>
  <c r="EG1889" i="2" s="1"/>
  <c r="DX1889" i="2"/>
  <c r="DY1889" i="2" s="1"/>
  <c r="EP1889" i="2"/>
  <c r="EQ1889" i="2" s="1"/>
  <c r="EH1889" i="2"/>
  <c r="EI1889" i="2" s="1"/>
  <c r="DZ1889" i="2"/>
  <c r="EA1889" i="2" s="1"/>
  <c r="ER1889" i="2"/>
  <c r="ES1889" i="2" s="1"/>
  <c r="EJ1889" i="2"/>
  <c r="EK1889" i="2" s="1"/>
  <c r="EL1889" i="2"/>
  <c r="EM1889" i="2" s="1"/>
  <c r="DJ2470" i="2"/>
  <c r="ER2245" i="2"/>
  <c r="ES2245" i="2" s="1"/>
  <c r="DZ2245" i="2"/>
  <c r="EA2245" i="2" s="1"/>
  <c r="EJ2245" i="2"/>
  <c r="EK2245" i="2" s="1"/>
  <c r="EN2245" i="2"/>
  <c r="EO2245" i="2" s="1"/>
  <c r="EH2245" i="2"/>
  <c r="EI2245" i="2" s="1"/>
  <c r="EL2245" i="2"/>
  <c r="EM2245" i="2" s="1"/>
  <c r="EP2245" i="2"/>
  <c r="EQ2245" i="2" s="1"/>
  <c r="DX2245" i="2"/>
  <c r="DY2245" i="2" s="1"/>
  <c r="EB2245" i="2"/>
  <c r="EC2245" i="2" s="1"/>
  <c r="ED2245" i="2"/>
  <c r="EE2245" i="2" s="1"/>
  <c r="EF2245" i="2"/>
  <c r="EG2245" i="2" s="1"/>
  <c r="DJ2516" i="2"/>
  <c r="EN2516" i="2"/>
  <c r="EO2516" i="2" s="1"/>
  <c r="EP2516" i="2"/>
  <c r="EQ2516" i="2" s="1"/>
  <c r="DZ2516" i="2"/>
  <c r="EA2516" i="2" s="1"/>
  <c r="EH2516" i="2"/>
  <c r="EI2516" i="2" s="1"/>
  <c r="EB2516" i="2"/>
  <c r="EC2516" i="2" s="1"/>
  <c r="EJ2516" i="2"/>
  <c r="EK2516" i="2" s="1"/>
  <c r="EL2516" i="2"/>
  <c r="EM2516" i="2" s="1"/>
  <c r="ER2516" i="2"/>
  <c r="ES2516" i="2" s="1"/>
  <c r="DX2516" i="2"/>
  <c r="DY2516" i="2" s="1"/>
  <c r="ED2516" i="2"/>
  <c r="EE2516" i="2" s="1"/>
  <c r="EF2516" i="2"/>
  <c r="EG2516" i="2" s="1"/>
  <c r="DJ2508" i="2"/>
  <c r="EB2508" i="2"/>
  <c r="EC2508" i="2" s="1"/>
  <c r="EJ2508" i="2"/>
  <c r="EK2508" i="2" s="1"/>
  <c r="ED2508" i="2"/>
  <c r="EE2508" i="2" s="1"/>
  <c r="EL2508" i="2"/>
  <c r="EM2508" i="2" s="1"/>
  <c r="EN2508" i="2"/>
  <c r="EO2508" i="2" s="1"/>
  <c r="EP2508" i="2"/>
  <c r="EQ2508" i="2" s="1"/>
  <c r="DZ2508" i="2"/>
  <c r="EA2508" i="2" s="1"/>
  <c r="EH2508" i="2"/>
  <c r="EI2508" i="2" s="1"/>
  <c r="EF2508" i="2"/>
  <c r="EG2508" i="2" s="1"/>
  <c r="ER2508" i="2"/>
  <c r="ES2508" i="2" s="1"/>
  <c r="DX2508" i="2"/>
  <c r="DY2508" i="2" s="1"/>
  <c r="DJ2500" i="2"/>
  <c r="EP2500" i="2"/>
  <c r="EQ2500" i="2" s="1"/>
  <c r="ER2500" i="2"/>
  <c r="ES2500" i="2" s="1"/>
  <c r="EB2500" i="2"/>
  <c r="EC2500" i="2" s="1"/>
  <c r="EJ2500" i="2"/>
  <c r="EK2500" i="2" s="1"/>
  <c r="ED2500" i="2"/>
  <c r="EE2500" i="2" s="1"/>
  <c r="EL2500" i="2"/>
  <c r="EM2500" i="2" s="1"/>
  <c r="EN2500" i="2"/>
  <c r="EO2500" i="2" s="1"/>
  <c r="DX2500" i="2"/>
  <c r="DY2500" i="2" s="1"/>
  <c r="DZ2500" i="2"/>
  <c r="EA2500" i="2" s="1"/>
  <c r="EF2500" i="2"/>
  <c r="EG2500" i="2" s="1"/>
  <c r="EH2500" i="2"/>
  <c r="EI2500" i="2" s="1"/>
  <c r="DJ2492" i="2"/>
  <c r="ED2492" i="2"/>
  <c r="EE2492" i="2" s="1"/>
  <c r="EL2492" i="2"/>
  <c r="EM2492" i="2" s="1"/>
  <c r="DX2492" i="2"/>
  <c r="DY2492" i="2" s="1"/>
  <c r="EF2492" i="2"/>
  <c r="EG2492" i="2" s="1"/>
  <c r="EP2492" i="2"/>
  <c r="EQ2492" i="2" s="1"/>
  <c r="ER2492" i="2"/>
  <c r="ES2492" i="2" s="1"/>
  <c r="EB2492" i="2"/>
  <c r="EC2492" i="2" s="1"/>
  <c r="EJ2492" i="2"/>
  <c r="EK2492" i="2" s="1"/>
  <c r="EN2492" i="2"/>
  <c r="EO2492" i="2" s="1"/>
  <c r="DZ2492" i="2"/>
  <c r="EA2492" i="2" s="1"/>
  <c r="EH2492" i="2"/>
  <c r="EI2492" i="2" s="1"/>
  <c r="DJ2484" i="2"/>
  <c r="ER2484" i="2"/>
  <c r="ES2484" i="2" s="1"/>
  <c r="ED2484" i="2"/>
  <c r="EE2484" i="2" s="1"/>
  <c r="EL2484" i="2"/>
  <c r="EM2484" i="2" s="1"/>
  <c r="DX2484" i="2"/>
  <c r="DY2484" i="2" s="1"/>
  <c r="EF2484" i="2"/>
  <c r="EG2484" i="2" s="1"/>
  <c r="EP2484" i="2"/>
  <c r="EQ2484" i="2" s="1"/>
  <c r="EH2484" i="2"/>
  <c r="EI2484" i="2" s="1"/>
  <c r="EJ2484" i="2"/>
  <c r="EK2484" i="2" s="1"/>
  <c r="EN2484" i="2"/>
  <c r="EO2484" i="2" s="1"/>
  <c r="DZ2484" i="2"/>
  <c r="EA2484" i="2" s="1"/>
  <c r="EB2484" i="2"/>
  <c r="EC2484" i="2" s="1"/>
  <c r="DJ2476" i="2"/>
  <c r="DX2476" i="2"/>
  <c r="DY2476" i="2" s="1"/>
  <c r="EF2476" i="2"/>
  <c r="EG2476" i="2" s="1"/>
  <c r="DZ2476" i="2"/>
  <c r="EA2476" i="2" s="1"/>
  <c r="EH2476" i="2"/>
  <c r="EI2476" i="2" s="1"/>
  <c r="ER2476" i="2"/>
  <c r="ES2476" i="2" s="1"/>
  <c r="ED2476" i="2"/>
  <c r="EE2476" i="2" s="1"/>
  <c r="EL2476" i="2"/>
  <c r="EM2476" i="2" s="1"/>
  <c r="EB2476" i="2"/>
  <c r="EC2476" i="2" s="1"/>
  <c r="EJ2476" i="2"/>
  <c r="EK2476" i="2" s="1"/>
  <c r="EN2476" i="2"/>
  <c r="EO2476" i="2" s="1"/>
  <c r="EP2476" i="2"/>
  <c r="EQ2476" i="2" s="1"/>
  <c r="DJ2468" i="2"/>
  <c r="EN2468" i="2"/>
  <c r="EO2468" i="2" s="1"/>
  <c r="DX2468" i="2"/>
  <c r="DY2468" i="2" s="1"/>
  <c r="EF2468" i="2"/>
  <c r="EG2468" i="2" s="1"/>
  <c r="DZ2468" i="2"/>
  <c r="EA2468" i="2" s="1"/>
  <c r="EH2468" i="2"/>
  <c r="EI2468" i="2" s="1"/>
  <c r="ER2468" i="2"/>
  <c r="ES2468" i="2" s="1"/>
  <c r="EB2468" i="2"/>
  <c r="EC2468" i="2" s="1"/>
  <c r="ED2468" i="2"/>
  <c r="EE2468" i="2" s="1"/>
  <c r="EJ2468" i="2"/>
  <c r="EK2468" i="2" s="1"/>
  <c r="EL2468" i="2"/>
  <c r="EM2468" i="2" s="1"/>
  <c r="EP2468" i="2"/>
  <c r="EQ2468" i="2" s="1"/>
  <c r="DJ2460" i="2"/>
  <c r="DZ2460" i="2"/>
  <c r="EA2460" i="2" s="1"/>
  <c r="EH2460" i="2"/>
  <c r="EI2460" i="2" s="1"/>
  <c r="EB2460" i="2"/>
  <c r="EC2460" i="2" s="1"/>
  <c r="EJ2460" i="2"/>
  <c r="EK2460" i="2" s="1"/>
  <c r="EN2460" i="2"/>
  <c r="EO2460" i="2" s="1"/>
  <c r="DX2460" i="2"/>
  <c r="DY2460" i="2" s="1"/>
  <c r="EF2460" i="2"/>
  <c r="EG2460" i="2" s="1"/>
  <c r="EL2460" i="2"/>
  <c r="EM2460" i="2" s="1"/>
  <c r="EP2460" i="2"/>
  <c r="EQ2460" i="2" s="1"/>
  <c r="ER2460" i="2"/>
  <c r="ES2460" i="2" s="1"/>
  <c r="ED2460" i="2"/>
  <c r="EE2460" i="2" s="1"/>
  <c r="DJ2452" i="2"/>
  <c r="EN2452" i="2"/>
  <c r="EO2452" i="2" s="1"/>
  <c r="EP2452" i="2"/>
  <c r="EQ2452" i="2" s="1"/>
  <c r="DZ2452" i="2"/>
  <c r="EA2452" i="2" s="1"/>
  <c r="EH2452" i="2"/>
  <c r="EI2452" i="2" s="1"/>
  <c r="EB2452" i="2"/>
  <c r="EC2452" i="2" s="1"/>
  <c r="EJ2452" i="2"/>
  <c r="EK2452" i="2" s="1"/>
  <c r="EF2452" i="2"/>
  <c r="EG2452" i="2" s="1"/>
  <c r="EL2452" i="2"/>
  <c r="EM2452" i="2" s="1"/>
  <c r="ER2452" i="2"/>
  <c r="ES2452" i="2" s="1"/>
  <c r="DX2452" i="2"/>
  <c r="DY2452" i="2" s="1"/>
  <c r="ED2452" i="2"/>
  <c r="EE2452" i="2" s="1"/>
  <c r="EB2444" i="2"/>
  <c r="EC2444" i="2" s="1"/>
  <c r="EJ2444" i="2"/>
  <c r="EK2444" i="2" s="1"/>
  <c r="ED2444" i="2"/>
  <c r="EE2444" i="2" s="1"/>
  <c r="EL2444" i="2"/>
  <c r="EM2444" i="2" s="1"/>
  <c r="EN2444" i="2"/>
  <c r="EO2444" i="2" s="1"/>
  <c r="EP2444" i="2"/>
  <c r="EQ2444" i="2" s="1"/>
  <c r="DZ2444" i="2"/>
  <c r="EA2444" i="2" s="1"/>
  <c r="EH2444" i="2"/>
  <c r="EI2444" i="2" s="1"/>
  <c r="EF2444" i="2"/>
  <c r="EG2444" i="2" s="1"/>
  <c r="ER2444" i="2"/>
  <c r="ES2444" i="2" s="1"/>
  <c r="DX2444" i="2"/>
  <c r="DY2444" i="2" s="1"/>
  <c r="DJ2436" i="2"/>
  <c r="EP2436" i="2"/>
  <c r="EQ2436" i="2" s="1"/>
  <c r="ER2436" i="2"/>
  <c r="ES2436" i="2" s="1"/>
  <c r="EB2436" i="2"/>
  <c r="EC2436" i="2" s="1"/>
  <c r="EJ2436" i="2"/>
  <c r="EK2436" i="2" s="1"/>
  <c r="ED2436" i="2"/>
  <c r="EE2436" i="2" s="1"/>
  <c r="EL2436" i="2"/>
  <c r="EM2436" i="2" s="1"/>
  <c r="EN2436" i="2"/>
  <c r="EO2436" i="2" s="1"/>
  <c r="DX2436" i="2"/>
  <c r="DY2436" i="2" s="1"/>
  <c r="DZ2436" i="2"/>
  <c r="EA2436" i="2" s="1"/>
  <c r="EF2436" i="2"/>
  <c r="EG2436" i="2" s="1"/>
  <c r="EH2436" i="2"/>
  <c r="EI2436" i="2" s="1"/>
  <c r="ED2428" i="2"/>
  <c r="EE2428" i="2" s="1"/>
  <c r="EL2428" i="2"/>
  <c r="EM2428" i="2" s="1"/>
  <c r="DX2428" i="2"/>
  <c r="DY2428" i="2" s="1"/>
  <c r="EF2428" i="2"/>
  <c r="EG2428" i="2" s="1"/>
  <c r="EP2428" i="2"/>
  <c r="EQ2428" i="2" s="1"/>
  <c r="ER2428" i="2"/>
  <c r="ES2428" i="2" s="1"/>
  <c r="EB2428" i="2"/>
  <c r="EC2428" i="2" s="1"/>
  <c r="EJ2428" i="2"/>
  <c r="EK2428" i="2" s="1"/>
  <c r="EN2428" i="2"/>
  <c r="EO2428" i="2" s="1"/>
  <c r="DZ2428" i="2"/>
  <c r="EA2428" i="2" s="1"/>
  <c r="EH2428" i="2"/>
  <c r="EI2428" i="2" s="1"/>
  <c r="DJ2420" i="2"/>
  <c r="ER2420" i="2"/>
  <c r="ES2420" i="2" s="1"/>
  <c r="DZ2420" i="2"/>
  <c r="EA2420" i="2" s="1"/>
  <c r="EJ2420" i="2"/>
  <c r="EK2420" i="2" s="1"/>
  <c r="ED2420" i="2"/>
  <c r="EE2420" i="2" s="1"/>
  <c r="EN2420" i="2"/>
  <c r="EO2420" i="2" s="1"/>
  <c r="EP2420" i="2"/>
  <c r="EQ2420" i="2" s="1"/>
  <c r="DX2420" i="2"/>
  <c r="DY2420" i="2" s="1"/>
  <c r="EB2420" i="2"/>
  <c r="EC2420" i="2" s="1"/>
  <c r="EF2420" i="2"/>
  <c r="EG2420" i="2" s="1"/>
  <c r="EH2420" i="2"/>
  <c r="EI2420" i="2" s="1"/>
  <c r="EL2420" i="2"/>
  <c r="EM2420" i="2" s="1"/>
  <c r="DJ2412" i="2"/>
  <c r="DZ2412" i="2"/>
  <c r="EA2412" i="2" s="1"/>
  <c r="EJ2412" i="2"/>
  <c r="EK2412" i="2" s="1"/>
  <c r="ED2412" i="2"/>
  <c r="EE2412" i="2" s="1"/>
  <c r="EN2412" i="2"/>
  <c r="EO2412" i="2" s="1"/>
  <c r="EP2412" i="2"/>
  <c r="EQ2412" i="2" s="1"/>
  <c r="EH2412" i="2"/>
  <c r="EI2412" i="2" s="1"/>
  <c r="DX2412" i="2"/>
  <c r="DY2412" i="2" s="1"/>
  <c r="EB2412" i="2"/>
  <c r="EC2412" i="2" s="1"/>
  <c r="EF2412" i="2"/>
  <c r="EG2412" i="2" s="1"/>
  <c r="EL2412" i="2"/>
  <c r="EM2412" i="2" s="1"/>
  <c r="ER2412" i="2"/>
  <c r="ES2412" i="2" s="1"/>
  <c r="DJ2404" i="2"/>
  <c r="EF2404" i="2"/>
  <c r="EG2404" i="2" s="1"/>
  <c r="ER2404" i="2"/>
  <c r="ES2404" i="2" s="1"/>
  <c r="EH2404" i="2"/>
  <c r="EI2404" i="2" s="1"/>
  <c r="DZ2404" i="2"/>
  <c r="EA2404" i="2" s="1"/>
  <c r="EL2404" i="2"/>
  <c r="EM2404" i="2" s="1"/>
  <c r="EB2404" i="2"/>
  <c r="EC2404" i="2" s="1"/>
  <c r="EN2404" i="2"/>
  <c r="EO2404" i="2" s="1"/>
  <c r="ED2404" i="2"/>
  <c r="EE2404" i="2" s="1"/>
  <c r="EJ2404" i="2"/>
  <c r="EK2404" i="2" s="1"/>
  <c r="EP2404" i="2"/>
  <c r="EQ2404" i="2" s="1"/>
  <c r="DX2404" i="2"/>
  <c r="DY2404" i="2" s="1"/>
  <c r="ER2396" i="2"/>
  <c r="ES2396" i="2" s="1"/>
  <c r="EH2396" i="2"/>
  <c r="EI2396" i="2" s="1"/>
  <c r="DZ2396" i="2"/>
  <c r="EA2396" i="2" s="1"/>
  <c r="EJ2396" i="2"/>
  <c r="EK2396" i="2" s="1"/>
  <c r="EB2396" i="2"/>
  <c r="EC2396" i="2" s="1"/>
  <c r="EL2396" i="2"/>
  <c r="EM2396" i="2" s="1"/>
  <c r="DX2396" i="2"/>
  <c r="DY2396" i="2" s="1"/>
  <c r="ED2396" i="2"/>
  <c r="EE2396" i="2" s="1"/>
  <c r="EF2396" i="2"/>
  <c r="EG2396" i="2" s="1"/>
  <c r="EN2396" i="2"/>
  <c r="EO2396" i="2" s="1"/>
  <c r="EP2396" i="2"/>
  <c r="EQ2396" i="2" s="1"/>
  <c r="DJ2388" i="2"/>
  <c r="DX2388" i="2"/>
  <c r="DY2388" i="2" s="1"/>
  <c r="EL2388" i="2"/>
  <c r="EM2388" i="2" s="1"/>
  <c r="EB2388" i="2"/>
  <c r="EC2388" i="2" s="1"/>
  <c r="EP2388" i="2"/>
  <c r="EQ2388" i="2" s="1"/>
  <c r="ED2388" i="2"/>
  <c r="EE2388" i="2" s="1"/>
  <c r="ER2388" i="2"/>
  <c r="ES2388" i="2" s="1"/>
  <c r="EF2388" i="2"/>
  <c r="EG2388" i="2" s="1"/>
  <c r="EH2388" i="2"/>
  <c r="EI2388" i="2" s="1"/>
  <c r="EJ2388" i="2"/>
  <c r="EK2388" i="2" s="1"/>
  <c r="EN2388" i="2"/>
  <c r="EO2388" i="2" s="1"/>
  <c r="DZ2388" i="2"/>
  <c r="EA2388" i="2" s="1"/>
  <c r="DJ2380" i="2"/>
  <c r="EB2380" i="2"/>
  <c r="EC2380" i="2" s="1"/>
  <c r="EN2380" i="2"/>
  <c r="EO2380" i="2" s="1"/>
  <c r="EP2380" i="2"/>
  <c r="EQ2380" i="2" s="1"/>
  <c r="EF2380" i="2"/>
  <c r="EG2380" i="2" s="1"/>
  <c r="ER2380" i="2"/>
  <c r="ES2380" i="2" s="1"/>
  <c r="EJ2380" i="2"/>
  <c r="EK2380" i="2" s="1"/>
  <c r="DX2380" i="2"/>
  <c r="DY2380" i="2" s="1"/>
  <c r="EL2380" i="2"/>
  <c r="EM2380" i="2" s="1"/>
  <c r="DZ2380" i="2"/>
  <c r="EA2380" i="2" s="1"/>
  <c r="ED2380" i="2"/>
  <c r="EE2380" i="2" s="1"/>
  <c r="EH2380" i="2"/>
  <c r="EI2380" i="2" s="1"/>
  <c r="DJ2372" i="2"/>
  <c r="DZ2372" i="2"/>
  <c r="EA2372" i="2" s="1"/>
  <c r="EP2372" i="2"/>
  <c r="EQ2372" i="2" s="1"/>
  <c r="ED2372" i="2"/>
  <c r="EE2372" i="2" s="1"/>
  <c r="EF2372" i="2"/>
  <c r="EG2372" i="2" s="1"/>
  <c r="EJ2372" i="2"/>
  <c r="EK2372" i="2" s="1"/>
  <c r="EL2372" i="2"/>
  <c r="EM2372" i="2" s="1"/>
  <c r="EN2372" i="2"/>
  <c r="EO2372" i="2" s="1"/>
  <c r="ER2372" i="2"/>
  <c r="ES2372" i="2" s="1"/>
  <c r="DX2372" i="2"/>
  <c r="DY2372" i="2" s="1"/>
  <c r="EB2372" i="2"/>
  <c r="EC2372" i="2" s="1"/>
  <c r="EH2372" i="2"/>
  <c r="EI2372" i="2" s="1"/>
  <c r="ED2364" i="2"/>
  <c r="EE2364" i="2" s="1"/>
  <c r="ER2364" i="2"/>
  <c r="ES2364" i="2" s="1"/>
  <c r="EH2364" i="2"/>
  <c r="EI2364" i="2" s="1"/>
  <c r="EJ2364" i="2"/>
  <c r="EK2364" i="2" s="1"/>
  <c r="DX2364" i="2"/>
  <c r="DY2364" i="2" s="1"/>
  <c r="DZ2364" i="2"/>
  <c r="EA2364" i="2" s="1"/>
  <c r="EN2364" i="2"/>
  <c r="EO2364" i="2" s="1"/>
  <c r="EB2364" i="2"/>
  <c r="EC2364" i="2" s="1"/>
  <c r="EF2364" i="2"/>
  <c r="EG2364" i="2" s="1"/>
  <c r="EL2364" i="2"/>
  <c r="EM2364" i="2" s="1"/>
  <c r="EP2364" i="2"/>
  <c r="EQ2364" i="2" s="1"/>
  <c r="DJ2356" i="2"/>
  <c r="EL2356" i="2"/>
  <c r="EM2356" i="2" s="1"/>
  <c r="DZ2356" i="2"/>
  <c r="EA2356" i="2" s="1"/>
  <c r="EP2356" i="2"/>
  <c r="EQ2356" i="2" s="1"/>
  <c r="EB2356" i="2"/>
  <c r="EC2356" i="2" s="1"/>
  <c r="ER2356" i="2"/>
  <c r="ES2356" i="2" s="1"/>
  <c r="EF2356" i="2"/>
  <c r="EG2356" i="2" s="1"/>
  <c r="EH2356" i="2"/>
  <c r="EI2356" i="2" s="1"/>
  <c r="EJ2356" i="2"/>
  <c r="EK2356" i="2" s="1"/>
  <c r="EN2356" i="2"/>
  <c r="EO2356" i="2" s="1"/>
  <c r="DX2356" i="2"/>
  <c r="DY2356" i="2" s="1"/>
  <c r="ED2356" i="2"/>
  <c r="EE2356" i="2" s="1"/>
  <c r="DJ2348" i="2"/>
  <c r="EL2348" i="2"/>
  <c r="EM2348" i="2" s="1"/>
  <c r="DZ2348" i="2"/>
  <c r="EA2348" i="2" s="1"/>
  <c r="EP2348" i="2"/>
  <c r="EQ2348" i="2" s="1"/>
  <c r="EB2348" i="2"/>
  <c r="EC2348" i="2" s="1"/>
  <c r="ER2348" i="2"/>
  <c r="ES2348" i="2" s="1"/>
  <c r="EF2348" i="2"/>
  <c r="EG2348" i="2" s="1"/>
  <c r="EH2348" i="2"/>
  <c r="EI2348" i="2" s="1"/>
  <c r="EN2348" i="2"/>
  <c r="EO2348" i="2" s="1"/>
  <c r="DX2348" i="2"/>
  <c r="DY2348" i="2" s="1"/>
  <c r="ED2348" i="2"/>
  <c r="EE2348" i="2" s="1"/>
  <c r="EJ2348" i="2"/>
  <c r="EK2348" i="2" s="1"/>
  <c r="DJ2340" i="2"/>
  <c r="DX2340" i="2"/>
  <c r="DY2340" i="2" s="1"/>
  <c r="DZ2340" i="2"/>
  <c r="EA2340" i="2" s="1"/>
  <c r="EL2340" i="2"/>
  <c r="EM2340" i="2" s="1"/>
  <c r="ED2340" i="2"/>
  <c r="EE2340" i="2" s="1"/>
  <c r="EN2340" i="2"/>
  <c r="EO2340" i="2" s="1"/>
  <c r="EF2340" i="2"/>
  <c r="EG2340" i="2" s="1"/>
  <c r="EP2340" i="2"/>
  <c r="EQ2340" i="2" s="1"/>
  <c r="EH2340" i="2"/>
  <c r="EI2340" i="2" s="1"/>
  <c r="EJ2340" i="2"/>
  <c r="EK2340" i="2" s="1"/>
  <c r="ER2340" i="2"/>
  <c r="ES2340" i="2" s="1"/>
  <c r="EB2340" i="2"/>
  <c r="EC2340" i="2" s="1"/>
  <c r="DJ2332" i="2"/>
  <c r="EJ2332" i="2"/>
  <c r="EK2332" i="2" s="1"/>
  <c r="DZ2332" i="2"/>
  <c r="EA2332" i="2" s="1"/>
  <c r="EL2332" i="2"/>
  <c r="EM2332" i="2" s="1"/>
  <c r="EB2332" i="2"/>
  <c r="EC2332" i="2" s="1"/>
  <c r="EF2332" i="2"/>
  <c r="EG2332" i="2" s="1"/>
  <c r="EP2332" i="2"/>
  <c r="EQ2332" i="2" s="1"/>
  <c r="EH2332" i="2"/>
  <c r="EI2332" i="2" s="1"/>
  <c r="ER2332" i="2"/>
  <c r="ES2332" i="2" s="1"/>
  <c r="DX2332" i="2"/>
  <c r="DY2332" i="2" s="1"/>
  <c r="ED2332" i="2"/>
  <c r="EE2332" i="2" s="1"/>
  <c r="EN2332" i="2"/>
  <c r="EO2332" i="2" s="1"/>
  <c r="DJ2324" i="2"/>
  <c r="DX2324" i="2"/>
  <c r="DY2324" i="2" s="1"/>
  <c r="EB2324" i="2"/>
  <c r="EC2324" i="2" s="1"/>
  <c r="ED2324" i="2"/>
  <c r="EE2324" i="2" s="1"/>
  <c r="EN2324" i="2"/>
  <c r="EO2324" i="2" s="1"/>
  <c r="EH2324" i="2"/>
  <c r="EI2324" i="2" s="1"/>
  <c r="ER2324" i="2"/>
  <c r="ES2324" i="2" s="1"/>
  <c r="EP2324" i="2"/>
  <c r="EQ2324" i="2" s="1"/>
  <c r="DZ2324" i="2"/>
  <c r="EA2324" i="2" s="1"/>
  <c r="EF2324" i="2"/>
  <c r="EG2324" i="2" s="1"/>
  <c r="EJ2324" i="2"/>
  <c r="EK2324" i="2" s="1"/>
  <c r="EL2324" i="2"/>
  <c r="EM2324" i="2" s="1"/>
  <c r="DJ2316" i="2"/>
  <c r="DZ2316" i="2"/>
  <c r="EA2316" i="2" s="1"/>
  <c r="EL2316" i="2"/>
  <c r="EM2316" i="2" s="1"/>
  <c r="ED2316" i="2"/>
  <c r="EE2316" i="2" s="1"/>
  <c r="EN2316" i="2"/>
  <c r="EO2316" i="2" s="1"/>
  <c r="EF2316" i="2"/>
  <c r="EG2316" i="2" s="1"/>
  <c r="EP2316" i="2"/>
  <c r="EQ2316" i="2" s="1"/>
  <c r="EJ2316" i="2"/>
  <c r="EK2316" i="2" s="1"/>
  <c r="EH2316" i="2"/>
  <c r="EI2316" i="2" s="1"/>
  <c r="ER2316" i="2"/>
  <c r="ES2316" i="2" s="1"/>
  <c r="DX2316" i="2"/>
  <c r="DY2316" i="2" s="1"/>
  <c r="EB2316" i="2"/>
  <c r="EC2316" i="2" s="1"/>
  <c r="DJ2308" i="2"/>
  <c r="EB2308" i="2"/>
  <c r="EC2308" i="2" s="1"/>
  <c r="EF2308" i="2"/>
  <c r="EG2308" i="2" s="1"/>
  <c r="EP2308" i="2"/>
  <c r="EQ2308" i="2" s="1"/>
  <c r="EH2308" i="2"/>
  <c r="EI2308" i="2" s="1"/>
  <c r="ER2308" i="2"/>
  <c r="ES2308" i="2" s="1"/>
  <c r="EJ2308" i="2"/>
  <c r="EK2308" i="2" s="1"/>
  <c r="DX2308" i="2"/>
  <c r="DY2308" i="2" s="1"/>
  <c r="DZ2308" i="2"/>
  <c r="EA2308" i="2" s="1"/>
  <c r="ED2308" i="2"/>
  <c r="EE2308" i="2" s="1"/>
  <c r="EL2308" i="2"/>
  <c r="EM2308" i="2" s="1"/>
  <c r="EN2308" i="2"/>
  <c r="EO2308" i="2" s="1"/>
  <c r="DJ2300" i="2"/>
  <c r="ED2300" i="2"/>
  <c r="EE2300" i="2" s="1"/>
  <c r="EN2300" i="2"/>
  <c r="EO2300" i="2" s="1"/>
  <c r="EH2300" i="2"/>
  <c r="EI2300" i="2" s="1"/>
  <c r="ER2300" i="2"/>
  <c r="ES2300" i="2" s="1"/>
  <c r="DX2300" i="2"/>
  <c r="DY2300" i="2" s="1"/>
  <c r="DZ2300" i="2"/>
  <c r="EA2300" i="2" s="1"/>
  <c r="EL2300" i="2"/>
  <c r="EM2300" i="2" s="1"/>
  <c r="EP2300" i="2"/>
  <c r="EQ2300" i="2" s="1"/>
  <c r="EB2300" i="2"/>
  <c r="EC2300" i="2" s="1"/>
  <c r="EF2300" i="2"/>
  <c r="EG2300" i="2" s="1"/>
  <c r="EJ2300" i="2"/>
  <c r="EK2300" i="2" s="1"/>
  <c r="DJ2292" i="2"/>
  <c r="EF2292" i="2"/>
  <c r="EG2292" i="2" s="1"/>
  <c r="EP2292" i="2"/>
  <c r="EQ2292" i="2" s="1"/>
  <c r="EJ2292" i="2"/>
  <c r="EK2292" i="2" s="1"/>
  <c r="DZ2292" i="2"/>
  <c r="EA2292" i="2" s="1"/>
  <c r="EL2292" i="2"/>
  <c r="EM2292" i="2" s="1"/>
  <c r="EB2292" i="2"/>
  <c r="EC2292" i="2" s="1"/>
  <c r="EH2292" i="2"/>
  <c r="EI2292" i="2" s="1"/>
  <c r="EN2292" i="2"/>
  <c r="EO2292" i="2" s="1"/>
  <c r="ER2292" i="2"/>
  <c r="ES2292" i="2" s="1"/>
  <c r="DX2292" i="2"/>
  <c r="DY2292" i="2" s="1"/>
  <c r="ED2292" i="2"/>
  <c r="EE2292" i="2" s="1"/>
  <c r="DJ2284" i="2"/>
  <c r="EH2284" i="2"/>
  <c r="EI2284" i="2" s="1"/>
  <c r="ER2284" i="2"/>
  <c r="ES2284" i="2" s="1"/>
  <c r="EJ2284" i="2"/>
  <c r="EK2284" i="2" s="1"/>
  <c r="DX2284" i="2"/>
  <c r="DY2284" i="2" s="1"/>
  <c r="EB2284" i="2"/>
  <c r="EC2284" i="2" s="1"/>
  <c r="ED2284" i="2"/>
  <c r="EE2284" i="2" s="1"/>
  <c r="EN2284" i="2"/>
  <c r="EO2284" i="2" s="1"/>
  <c r="DZ2284" i="2"/>
  <c r="EA2284" i="2" s="1"/>
  <c r="EF2284" i="2"/>
  <c r="EG2284" i="2" s="1"/>
  <c r="EL2284" i="2"/>
  <c r="EM2284" i="2" s="1"/>
  <c r="EP2284" i="2"/>
  <c r="EQ2284" i="2" s="1"/>
  <c r="DJ2265" i="2"/>
  <c r="EF2265" i="2"/>
  <c r="EG2265" i="2" s="1"/>
  <c r="EP2265" i="2"/>
  <c r="EQ2265" i="2" s="1"/>
  <c r="EH2265" i="2"/>
  <c r="EI2265" i="2" s="1"/>
  <c r="ER2265" i="2"/>
  <c r="ES2265" i="2" s="1"/>
  <c r="EJ2265" i="2"/>
  <c r="EK2265" i="2" s="1"/>
  <c r="DX2265" i="2"/>
  <c r="DY2265" i="2" s="1"/>
  <c r="DZ2265" i="2"/>
  <c r="EA2265" i="2" s="1"/>
  <c r="EB2265" i="2"/>
  <c r="EC2265" i="2" s="1"/>
  <c r="EN2265" i="2"/>
  <c r="EO2265" i="2" s="1"/>
  <c r="ED2265" i="2"/>
  <c r="EE2265" i="2" s="1"/>
  <c r="EL2265" i="2"/>
  <c r="EM2265" i="2" s="1"/>
  <c r="DJ2257" i="2"/>
  <c r="EH2257" i="2"/>
  <c r="EI2257" i="2" s="1"/>
  <c r="ER2257" i="2"/>
  <c r="ES2257" i="2" s="1"/>
  <c r="EJ2257" i="2"/>
  <c r="EK2257" i="2" s="1"/>
  <c r="DX2257" i="2"/>
  <c r="DY2257" i="2" s="1"/>
  <c r="EL2257" i="2"/>
  <c r="EM2257" i="2" s="1"/>
  <c r="EB2257" i="2"/>
  <c r="EC2257" i="2" s="1"/>
  <c r="EN2257" i="2"/>
  <c r="EO2257" i="2" s="1"/>
  <c r="ED2257" i="2"/>
  <c r="EE2257" i="2" s="1"/>
  <c r="EP2257" i="2"/>
  <c r="EQ2257" i="2" s="1"/>
  <c r="DZ2257" i="2"/>
  <c r="EA2257" i="2" s="1"/>
  <c r="EF2257" i="2"/>
  <c r="EG2257" i="2" s="1"/>
  <c r="DJ115" i="2"/>
  <c r="EF115" i="2"/>
  <c r="EG115" i="2" s="1"/>
  <c r="EH115" i="2"/>
  <c r="EI115" i="2" s="1"/>
  <c r="DX115" i="2"/>
  <c r="DY115" i="2" s="1"/>
  <c r="EJ115" i="2"/>
  <c r="EK115" i="2" s="1"/>
  <c r="DZ115" i="2"/>
  <c r="EA115" i="2" s="1"/>
  <c r="EL115" i="2"/>
  <c r="EM115" i="2" s="1"/>
  <c r="EB115" i="2"/>
  <c r="EC115" i="2" s="1"/>
  <c r="EN115" i="2"/>
  <c r="EO115" i="2" s="1"/>
  <c r="ED115" i="2"/>
  <c r="EE115" i="2" s="1"/>
  <c r="EP115" i="2"/>
  <c r="EQ115" i="2" s="1"/>
  <c r="ER115" i="2"/>
  <c r="ES115" i="2" s="1"/>
  <c r="ED265" i="2"/>
  <c r="EE265" i="2" s="1"/>
  <c r="EN265" i="2"/>
  <c r="EO265" i="2" s="1"/>
  <c r="EH265" i="2"/>
  <c r="EI265" i="2" s="1"/>
  <c r="ER265" i="2"/>
  <c r="ES265" i="2" s="1"/>
  <c r="EF265" i="2"/>
  <c r="EG265" i="2" s="1"/>
  <c r="EJ265" i="2"/>
  <c r="EK265" i="2" s="1"/>
  <c r="EL265" i="2"/>
  <c r="EM265" i="2" s="1"/>
  <c r="DX265" i="2"/>
  <c r="DY265" i="2" s="1"/>
  <c r="DZ265" i="2"/>
  <c r="EA265" i="2" s="1"/>
  <c r="EP265" i="2"/>
  <c r="EQ265" i="2" s="1"/>
  <c r="EB265" i="2"/>
  <c r="EC265" i="2" s="1"/>
  <c r="EN408" i="2"/>
  <c r="EO408" i="2" s="1"/>
  <c r="DX408" i="2"/>
  <c r="DY408" i="2" s="1"/>
  <c r="EH408" i="2"/>
  <c r="EI408" i="2" s="1"/>
  <c r="ER408" i="2"/>
  <c r="ES408" i="2" s="1"/>
  <c r="DZ408" i="2"/>
  <c r="EA408" i="2" s="1"/>
  <c r="EL408" i="2"/>
  <c r="EM408" i="2" s="1"/>
  <c r="EB408" i="2"/>
  <c r="EC408" i="2" s="1"/>
  <c r="EP408" i="2"/>
  <c r="EQ408" i="2" s="1"/>
  <c r="ED408" i="2"/>
  <c r="EE408" i="2" s="1"/>
  <c r="EF408" i="2"/>
  <c r="EG408" i="2" s="1"/>
  <c r="EJ408" i="2"/>
  <c r="EK408" i="2" s="1"/>
  <c r="EH610" i="2"/>
  <c r="EI610" i="2" s="1"/>
  <c r="EB610" i="2"/>
  <c r="EC610" i="2" s="1"/>
  <c r="EL610" i="2"/>
  <c r="EM610" i="2" s="1"/>
  <c r="ED610" i="2"/>
  <c r="EE610" i="2" s="1"/>
  <c r="EN610" i="2"/>
  <c r="EO610" i="2" s="1"/>
  <c r="DX610" i="2"/>
  <c r="DY610" i="2" s="1"/>
  <c r="EP610" i="2"/>
  <c r="EQ610" i="2" s="1"/>
  <c r="DZ610" i="2"/>
  <c r="EA610" i="2" s="1"/>
  <c r="ER610" i="2"/>
  <c r="ES610" i="2" s="1"/>
  <c r="EF610" i="2"/>
  <c r="EG610" i="2" s="1"/>
  <c r="EJ610" i="2"/>
  <c r="EK610" i="2" s="1"/>
  <c r="EH562" i="2"/>
  <c r="EI562" i="2" s="1"/>
  <c r="ER562" i="2"/>
  <c r="ES562" i="2" s="1"/>
  <c r="DX562" i="2"/>
  <c r="DY562" i="2" s="1"/>
  <c r="DZ562" i="2"/>
  <c r="EA562" i="2" s="1"/>
  <c r="EB562" i="2"/>
  <c r="EC562" i="2" s="1"/>
  <c r="ED562" i="2"/>
  <c r="EE562" i="2" s="1"/>
  <c r="EF562" i="2"/>
  <c r="EG562" i="2" s="1"/>
  <c r="EJ562" i="2"/>
  <c r="EK562" i="2" s="1"/>
  <c r="EL562" i="2"/>
  <c r="EM562" i="2" s="1"/>
  <c r="EN562" i="2"/>
  <c r="EO562" i="2" s="1"/>
  <c r="EP562" i="2"/>
  <c r="EQ562" i="2" s="1"/>
  <c r="DX514" i="2"/>
  <c r="DY514" i="2" s="1"/>
  <c r="EJ514" i="2"/>
  <c r="EK514" i="2" s="1"/>
  <c r="EB514" i="2"/>
  <c r="EC514" i="2" s="1"/>
  <c r="EP514" i="2"/>
  <c r="EQ514" i="2" s="1"/>
  <c r="EH514" i="2"/>
  <c r="EI514" i="2" s="1"/>
  <c r="EL514" i="2"/>
  <c r="EM514" i="2" s="1"/>
  <c r="EN514" i="2"/>
  <c r="EO514" i="2" s="1"/>
  <c r="ER514" i="2"/>
  <c r="ES514" i="2" s="1"/>
  <c r="DZ514" i="2"/>
  <c r="EA514" i="2" s="1"/>
  <c r="ED514" i="2"/>
  <c r="EE514" i="2" s="1"/>
  <c r="EF514" i="2"/>
  <c r="EG514" i="2" s="1"/>
  <c r="DX756" i="2"/>
  <c r="DY756" i="2" s="1"/>
  <c r="DZ756" i="2"/>
  <c r="EA756" i="2" s="1"/>
  <c r="ER756" i="2"/>
  <c r="ES756" i="2" s="1"/>
  <c r="EB756" i="2"/>
  <c r="EC756" i="2" s="1"/>
  <c r="EJ756" i="2"/>
  <c r="EK756" i="2" s="1"/>
  <c r="ED756" i="2"/>
  <c r="EE756" i="2" s="1"/>
  <c r="EL756" i="2"/>
  <c r="EM756" i="2" s="1"/>
  <c r="EF756" i="2"/>
  <c r="EG756" i="2" s="1"/>
  <c r="EN756" i="2"/>
  <c r="EO756" i="2" s="1"/>
  <c r="EH756" i="2"/>
  <c r="EI756" i="2" s="1"/>
  <c r="EP756" i="2"/>
  <c r="EQ756" i="2" s="1"/>
  <c r="EF708" i="2"/>
  <c r="EG708" i="2" s="1"/>
  <c r="EP708" i="2"/>
  <c r="EQ708" i="2" s="1"/>
  <c r="DX708" i="2"/>
  <c r="DY708" i="2" s="1"/>
  <c r="EH708" i="2"/>
  <c r="EI708" i="2" s="1"/>
  <c r="ER708" i="2"/>
  <c r="ES708" i="2" s="1"/>
  <c r="DZ708" i="2"/>
  <c r="EA708" i="2" s="1"/>
  <c r="EB708" i="2"/>
  <c r="EC708" i="2" s="1"/>
  <c r="EJ708" i="2"/>
  <c r="EK708" i="2" s="1"/>
  <c r="ED708" i="2"/>
  <c r="EE708" i="2" s="1"/>
  <c r="EL708" i="2"/>
  <c r="EM708" i="2" s="1"/>
  <c r="EN708" i="2"/>
  <c r="EO708" i="2" s="1"/>
  <c r="DZ845" i="2"/>
  <c r="EA845" i="2" s="1"/>
  <c r="EH845" i="2"/>
  <c r="EI845" i="2" s="1"/>
  <c r="ER845" i="2"/>
  <c r="ES845" i="2" s="1"/>
  <c r="EB845" i="2"/>
  <c r="EC845" i="2" s="1"/>
  <c r="EJ845" i="2"/>
  <c r="EK845" i="2" s="1"/>
  <c r="EL845" i="2"/>
  <c r="EM845" i="2" s="1"/>
  <c r="ED845" i="2"/>
  <c r="EE845" i="2" s="1"/>
  <c r="DX845" i="2"/>
  <c r="DY845" i="2" s="1"/>
  <c r="EF845" i="2"/>
  <c r="EG845" i="2" s="1"/>
  <c r="EP845" i="2"/>
  <c r="EQ845" i="2" s="1"/>
  <c r="EN845" i="2"/>
  <c r="EO845" i="2" s="1"/>
  <c r="EN928" i="2"/>
  <c r="EO928" i="2" s="1"/>
  <c r="EF928" i="2"/>
  <c r="EG928" i="2" s="1"/>
  <c r="DX928" i="2"/>
  <c r="DY928" i="2" s="1"/>
  <c r="EP928" i="2"/>
  <c r="EQ928" i="2" s="1"/>
  <c r="EH928" i="2"/>
  <c r="EI928" i="2" s="1"/>
  <c r="DZ928" i="2"/>
  <c r="EA928" i="2" s="1"/>
  <c r="EJ928" i="2"/>
  <c r="EK928" i="2" s="1"/>
  <c r="ER928" i="2"/>
  <c r="ES928" i="2" s="1"/>
  <c r="EB928" i="2"/>
  <c r="EC928" i="2" s="1"/>
  <c r="EL928" i="2"/>
  <c r="EM928" i="2" s="1"/>
  <c r="ED928" i="2"/>
  <c r="EE928" i="2" s="1"/>
  <c r="EL1004" i="2"/>
  <c r="EM1004" i="2" s="1"/>
  <c r="EF1004" i="2"/>
  <c r="EG1004" i="2" s="1"/>
  <c r="ER1004" i="2"/>
  <c r="ES1004" i="2" s="1"/>
  <c r="DX1004" i="2"/>
  <c r="DY1004" i="2" s="1"/>
  <c r="DZ1004" i="2"/>
  <c r="EA1004" i="2" s="1"/>
  <c r="EN1004" i="2"/>
  <c r="EO1004" i="2" s="1"/>
  <c r="EB1004" i="2"/>
  <c r="EC1004" i="2" s="1"/>
  <c r="EJ1004" i="2"/>
  <c r="EK1004" i="2" s="1"/>
  <c r="EP1004" i="2"/>
  <c r="EQ1004" i="2" s="1"/>
  <c r="ED1004" i="2"/>
  <c r="EE1004" i="2" s="1"/>
  <c r="EH1004" i="2"/>
  <c r="EI1004" i="2" s="1"/>
  <c r="EH1355" i="2"/>
  <c r="EI1355" i="2" s="1"/>
  <c r="DX1355" i="2"/>
  <c r="DY1355" i="2" s="1"/>
  <c r="EJ1355" i="2"/>
  <c r="EK1355" i="2" s="1"/>
  <c r="EL1355" i="2"/>
  <c r="EM1355" i="2" s="1"/>
  <c r="DZ1355" i="2"/>
  <c r="EA1355" i="2" s="1"/>
  <c r="EB1355" i="2"/>
  <c r="EC1355" i="2" s="1"/>
  <c r="EN1355" i="2"/>
  <c r="EO1355" i="2" s="1"/>
  <c r="ED1355" i="2"/>
  <c r="EE1355" i="2" s="1"/>
  <c r="EF1355" i="2"/>
  <c r="EG1355" i="2" s="1"/>
  <c r="EP1355" i="2"/>
  <c r="EQ1355" i="2" s="1"/>
  <c r="ER1355" i="2"/>
  <c r="ES1355" i="2" s="1"/>
  <c r="DZ1299" i="2"/>
  <c r="EA1299" i="2" s="1"/>
  <c r="EJ1299" i="2"/>
  <c r="EK1299" i="2" s="1"/>
  <c r="EB1299" i="2"/>
  <c r="EC1299" i="2" s="1"/>
  <c r="EL1299" i="2"/>
  <c r="EM1299" i="2" s="1"/>
  <c r="ED1299" i="2"/>
  <c r="EE1299" i="2" s="1"/>
  <c r="EN1299" i="2"/>
  <c r="EO1299" i="2" s="1"/>
  <c r="EF1299" i="2"/>
  <c r="EG1299" i="2" s="1"/>
  <c r="EP1299" i="2"/>
  <c r="EQ1299" i="2" s="1"/>
  <c r="ER1299" i="2"/>
  <c r="ES1299" i="2" s="1"/>
  <c r="DX1299" i="2"/>
  <c r="DY1299" i="2" s="1"/>
  <c r="EH1299" i="2"/>
  <c r="EI1299" i="2" s="1"/>
  <c r="DX1243" i="2"/>
  <c r="DY1243" i="2" s="1"/>
  <c r="EP1243" i="2"/>
  <c r="EQ1243" i="2" s="1"/>
  <c r="EH1243" i="2"/>
  <c r="EI1243" i="2" s="1"/>
  <c r="DZ1243" i="2"/>
  <c r="EA1243" i="2" s="1"/>
  <c r="EJ1243" i="2"/>
  <c r="EK1243" i="2" s="1"/>
  <c r="ER1243" i="2"/>
  <c r="ES1243" i="2" s="1"/>
  <c r="EB1243" i="2"/>
  <c r="EC1243" i="2" s="1"/>
  <c r="EL1243" i="2"/>
  <c r="EM1243" i="2" s="1"/>
  <c r="ED1243" i="2"/>
  <c r="EE1243" i="2" s="1"/>
  <c r="EN1243" i="2"/>
  <c r="EO1243" i="2" s="1"/>
  <c r="EF1243" i="2"/>
  <c r="EG1243" i="2" s="1"/>
  <c r="DZ1187" i="2"/>
  <c r="EA1187" i="2" s="1"/>
  <c r="EH1187" i="2"/>
  <c r="EI1187" i="2" s="1"/>
  <c r="ER1187" i="2"/>
  <c r="ES1187" i="2" s="1"/>
  <c r="EJ1187" i="2"/>
  <c r="EK1187" i="2" s="1"/>
  <c r="EB1187" i="2"/>
  <c r="EC1187" i="2" s="1"/>
  <c r="EL1187" i="2"/>
  <c r="EM1187" i="2" s="1"/>
  <c r="EN1187" i="2"/>
  <c r="EO1187" i="2" s="1"/>
  <c r="DX1187" i="2"/>
  <c r="DY1187" i="2" s="1"/>
  <c r="EF1187" i="2"/>
  <c r="EG1187" i="2" s="1"/>
  <c r="EP1187" i="2"/>
  <c r="EQ1187" i="2" s="1"/>
  <c r="ED1187" i="2"/>
  <c r="EE1187" i="2" s="1"/>
  <c r="EP1123" i="2"/>
  <c r="EQ1123" i="2" s="1"/>
  <c r="DZ1123" i="2"/>
  <c r="EA1123" i="2" s="1"/>
  <c r="EH1123" i="2"/>
  <c r="EI1123" i="2" s="1"/>
  <c r="ER1123" i="2"/>
  <c r="ES1123" i="2" s="1"/>
  <c r="EJ1123" i="2"/>
  <c r="EK1123" i="2" s="1"/>
  <c r="EB1123" i="2"/>
  <c r="EC1123" i="2" s="1"/>
  <c r="EL1123" i="2"/>
  <c r="EM1123" i="2" s="1"/>
  <c r="ED1123" i="2"/>
  <c r="EE1123" i="2" s="1"/>
  <c r="EN1123" i="2"/>
  <c r="EO1123" i="2" s="1"/>
  <c r="DX1123" i="2"/>
  <c r="DY1123" i="2" s="1"/>
  <c r="EF1123" i="2"/>
  <c r="EG1123" i="2" s="1"/>
  <c r="EP1606" i="2"/>
  <c r="EQ1606" i="2" s="1"/>
  <c r="EH1606" i="2"/>
  <c r="EI1606" i="2" s="1"/>
  <c r="ER1606" i="2"/>
  <c r="ES1606" i="2" s="1"/>
  <c r="DX1606" i="2"/>
  <c r="DY1606" i="2" s="1"/>
  <c r="EJ1606" i="2"/>
  <c r="EK1606" i="2" s="1"/>
  <c r="DZ1606" i="2"/>
  <c r="EA1606" i="2" s="1"/>
  <c r="EL1606" i="2"/>
  <c r="EM1606" i="2" s="1"/>
  <c r="ED1606" i="2"/>
  <c r="EE1606" i="2" s="1"/>
  <c r="EN1606" i="2"/>
  <c r="EO1606" i="2" s="1"/>
  <c r="EB1606" i="2"/>
  <c r="EC1606" i="2" s="1"/>
  <c r="EF1606" i="2"/>
  <c r="EG1606" i="2" s="1"/>
  <c r="ED1549" i="2"/>
  <c r="EE1549" i="2" s="1"/>
  <c r="EP1549" i="2"/>
  <c r="EQ1549" i="2" s="1"/>
  <c r="EF1549" i="2"/>
  <c r="EG1549" i="2" s="1"/>
  <c r="DX1549" i="2"/>
  <c r="DY1549" i="2" s="1"/>
  <c r="EH1549" i="2"/>
  <c r="EI1549" i="2" s="1"/>
  <c r="ER1549" i="2"/>
  <c r="ES1549" i="2" s="1"/>
  <c r="EJ1549" i="2"/>
  <c r="EK1549" i="2" s="1"/>
  <c r="DZ1549" i="2"/>
  <c r="EA1549" i="2" s="1"/>
  <c r="EL1549" i="2"/>
  <c r="EM1549" i="2" s="1"/>
  <c r="EB1549" i="2"/>
  <c r="EC1549" i="2" s="1"/>
  <c r="EN1549" i="2"/>
  <c r="EO1549" i="2" s="1"/>
  <c r="EJ1493" i="2"/>
  <c r="EK1493" i="2" s="1"/>
  <c r="ED1493" i="2"/>
  <c r="EE1493" i="2" s="1"/>
  <c r="DX1493" i="2"/>
  <c r="DY1493" i="2" s="1"/>
  <c r="EH1493" i="2"/>
  <c r="EI1493" i="2" s="1"/>
  <c r="ER1493" i="2"/>
  <c r="ES1493" i="2" s="1"/>
  <c r="EL1493" i="2"/>
  <c r="EM1493" i="2" s="1"/>
  <c r="EN1493" i="2"/>
  <c r="EO1493" i="2" s="1"/>
  <c r="EP1493" i="2"/>
  <c r="EQ1493" i="2" s="1"/>
  <c r="DZ1493" i="2"/>
  <c r="EA1493" i="2" s="1"/>
  <c r="EB1493" i="2"/>
  <c r="EC1493" i="2" s="1"/>
  <c r="EF1493" i="2"/>
  <c r="EG1493" i="2" s="1"/>
  <c r="EB1717" i="2"/>
  <c r="EC1717" i="2" s="1"/>
  <c r="EL1717" i="2"/>
  <c r="EM1717" i="2" s="1"/>
  <c r="ED1717" i="2"/>
  <c r="EE1717" i="2" s="1"/>
  <c r="EN1717" i="2"/>
  <c r="EO1717" i="2" s="1"/>
  <c r="EF1717" i="2"/>
  <c r="EG1717" i="2" s="1"/>
  <c r="EP1717" i="2"/>
  <c r="EQ1717" i="2" s="1"/>
  <c r="EH1717" i="2"/>
  <c r="EI1717" i="2" s="1"/>
  <c r="ER1717" i="2"/>
  <c r="ES1717" i="2" s="1"/>
  <c r="DX1717" i="2"/>
  <c r="DY1717" i="2" s="1"/>
  <c r="DZ1717" i="2"/>
  <c r="EA1717" i="2" s="1"/>
  <c r="EJ1717" i="2"/>
  <c r="EK1717" i="2" s="1"/>
  <c r="ED1785" i="2"/>
  <c r="EE1785" i="2" s="1"/>
  <c r="EP1785" i="2"/>
  <c r="EQ1785" i="2" s="1"/>
  <c r="EF1785" i="2"/>
  <c r="EG1785" i="2" s="1"/>
  <c r="ER1785" i="2"/>
  <c r="ES1785" i="2" s="1"/>
  <c r="EH1785" i="2"/>
  <c r="EI1785" i="2" s="1"/>
  <c r="DX1785" i="2"/>
  <c r="DY1785" i="2" s="1"/>
  <c r="EJ1785" i="2"/>
  <c r="EK1785" i="2" s="1"/>
  <c r="DZ1785" i="2"/>
  <c r="EA1785" i="2" s="1"/>
  <c r="EL1785" i="2"/>
  <c r="EM1785" i="2" s="1"/>
  <c r="EB1785" i="2"/>
  <c r="EC1785" i="2" s="1"/>
  <c r="EN1785" i="2"/>
  <c r="EO1785" i="2" s="1"/>
  <c r="DZ1865" i="2"/>
  <c r="EA1865" i="2" s="1"/>
  <c r="ER1865" i="2"/>
  <c r="ES1865" i="2" s="1"/>
  <c r="EB1865" i="2"/>
  <c r="EC1865" i="2" s="1"/>
  <c r="EL1865" i="2"/>
  <c r="EM1865" i="2" s="1"/>
  <c r="ED1865" i="2"/>
  <c r="EE1865" i="2" s="1"/>
  <c r="EN1865" i="2"/>
  <c r="EO1865" i="2" s="1"/>
  <c r="EF1865" i="2"/>
  <c r="EG1865" i="2" s="1"/>
  <c r="DX1865" i="2"/>
  <c r="DY1865" i="2" s="1"/>
  <c r="EP1865" i="2"/>
  <c r="EQ1865" i="2" s="1"/>
  <c r="EH1865" i="2"/>
  <c r="EI1865" i="2" s="1"/>
  <c r="EJ1865" i="2"/>
  <c r="EK1865" i="2" s="1"/>
  <c r="DX2144" i="2"/>
  <c r="DY2144" i="2" s="1"/>
  <c r="EJ2144" i="2"/>
  <c r="EK2144" i="2" s="1"/>
  <c r="DZ2144" i="2"/>
  <c r="EA2144" i="2" s="1"/>
  <c r="EL2144" i="2"/>
  <c r="EM2144" i="2" s="1"/>
  <c r="EB2144" i="2"/>
  <c r="EC2144" i="2" s="1"/>
  <c r="ED2144" i="2"/>
  <c r="EE2144" i="2" s="1"/>
  <c r="EN2144" i="2"/>
  <c r="EO2144" i="2" s="1"/>
  <c r="EF2144" i="2"/>
  <c r="EG2144" i="2" s="1"/>
  <c r="EP2144" i="2"/>
  <c r="EQ2144" i="2" s="1"/>
  <c r="EH2144" i="2"/>
  <c r="EI2144" i="2" s="1"/>
  <c r="ER2144" i="2"/>
  <c r="ES2144" i="2" s="1"/>
  <c r="EB2080" i="2"/>
  <c r="EC2080" i="2" s="1"/>
  <c r="EN2080" i="2"/>
  <c r="EO2080" i="2" s="1"/>
  <c r="EF2080" i="2"/>
  <c r="EG2080" i="2" s="1"/>
  <c r="DX2080" i="2"/>
  <c r="DY2080" i="2" s="1"/>
  <c r="DZ2080" i="2"/>
  <c r="EA2080" i="2" s="1"/>
  <c r="EJ2080" i="2"/>
  <c r="EK2080" i="2" s="1"/>
  <c r="ED2080" i="2"/>
  <c r="EE2080" i="2" s="1"/>
  <c r="EH2080" i="2"/>
  <c r="EI2080" i="2" s="1"/>
  <c r="EL2080" i="2"/>
  <c r="EM2080" i="2" s="1"/>
  <c r="EP2080" i="2"/>
  <c r="EQ2080" i="2" s="1"/>
  <c r="ER2080" i="2"/>
  <c r="ES2080" i="2" s="1"/>
  <c r="DZ2024" i="2"/>
  <c r="EA2024" i="2" s="1"/>
  <c r="EL2024" i="2"/>
  <c r="EM2024" i="2" s="1"/>
  <c r="ED2024" i="2"/>
  <c r="EE2024" i="2" s="1"/>
  <c r="EP2024" i="2"/>
  <c r="EQ2024" i="2" s="1"/>
  <c r="EH2024" i="2"/>
  <c r="EI2024" i="2" s="1"/>
  <c r="DX2024" i="2"/>
  <c r="DY2024" i="2" s="1"/>
  <c r="EB2024" i="2"/>
  <c r="EC2024" i="2" s="1"/>
  <c r="EF2024" i="2"/>
  <c r="EG2024" i="2" s="1"/>
  <c r="EJ2024" i="2"/>
  <c r="EK2024" i="2" s="1"/>
  <c r="EN2024" i="2"/>
  <c r="EO2024" i="2" s="1"/>
  <c r="ER2024" i="2"/>
  <c r="ES2024" i="2" s="1"/>
  <c r="EJ1968" i="2"/>
  <c r="EK1968" i="2" s="1"/>
  <c r="ED1968" i="2"/>
  <c r="EE1968" i="2" s="1"/>
  <c r="EN1968" i="2"/>
  <c r="EO1968" i="2" s="1"/>
  <c r="DX1968" i="2"/>
  <c r="DY1968" i="2" s="1"/>
  <c r="EP1968" i="2"/>
  <c r="EQ1968" i="2" s="1"/>
  <c r="EH1968" i="2"/>
  <c r="EI1968" i="2" s="1"/>
  <c r="ER1968" i="2"/>
  <c r="ES1968" i="2" s="1"/>
  <c r="DZ1968" i="2"/>
  <c r="EA1968" i="2" s="1"/>
  <c r="EB1968" i="2"/>
  <c r="EC1968" i="2" s="1"/>
  <c r="EF1968" i="2"/>
  <c r="EG1968" i="2" s="1"/>
  <c r="EL1968" i="2"/>
  <c r="EM1968" i="2" s="1"/>
  <c r="EJ1904" i="2"/>
  <c r="EK1904" i="2" s="1"/>
  <c r="ED1904" i="2"/>
  <c r="EE1904" i="2" s="1"/>
  <c r="EN1904" i="2"/>
  <c r="EO1904" i="2" s="1"/>
  <c r="EF1904" i="2"/>
  <c r="EG1904" i="2" s="1"/>
  <c r="DX1904" i="2"/>
  <c r="DY1904" i="2" s="1"/>
  <c r="EP1904" i="2"/>
  <c r="EQ1904" i="2" s="1"/>
  <c r="EH1904" i="2"/>
  <c r="EI1904" i="2" s="1"/>
  <c r="EB1904" i="2"/>
  <c r="EC1904" i="2" s="1"/>
  <c r="EL1904" i="2"/>
  <c r="EM1904" i="2" s="1"/>
  <c r="ER1904" i="2"/>
  <c r="ES1904" i="2" s="1"/>
  <c r="DZ1904" i="2"/>
  <c r="EA1904" i="2" s="1"/>
  <c r="DJ2507" i="2"/>
  <c r="DX2507" i="2"/>
  <c r="DY2507" i="2" s="1"/>
  <c r="DZ2507" i="2"/>
  <c r="EA2507" i="2" s="1"/>
  <c r="EJ2507" i="2"/>
  <c r="EK2507" i="2" s="1"/>
  <c r="ER2507" i="2"/>
  <c r="ES2507" i="2" s="1"/>
  <c r="ED2507" i="2"/>
  <c r="EE2507" i="2" s="1"/>
  <c r="EL2507" i="2"/>
  <c r="EM2507" i="2" s="1"/>
  <c r="EB2507" i="2"/>
  <c r="EC2507" i="2" s="1"/>
  <c r="EF2507" i="2"/>
  <c r="EG2507" i="2" s="1"/>
  <c r="EH2507" i="2"/>
  <c r="EI2507" i="2" s="1"/>
  <c r="EN2507" i="2"/>
  <c r="EO2507" i="2" s="1"/>
  <c r="EP2507" i="2"/>
  <c r="EQ2507" i="2" s="1"/>
  <c r="EF2483" i="2"/>
  <c r="EG2483" i="2" s="1"/>
  <c r="EN2483" i="2"/>
  <c r="EO2483" i="2" s="1"/>
  <c r="EH2483" i="2"/>
  <c r="EI2483" i="2" s="1"/>
  <c r="EP2483" i="2"/>
  <c r="EQ2483" i="2" s="1"/>
  <c r="DZ2483" i="2"/>
  <c r="EA2483" i="2" s="1"/>
  <c r="EB2483" i="2"/>
  <c r="EC2483" i="2" s="1"/>
  <c r="ED2483" i="2"/>
  <c r="EE2483" i="2" s="1"/>
  <c r="EL2483" i="2"/>
  <c r="EM2483" i="2" s="1"/>
  <c r="EJ2483" i="2"/>
  <c r="EK2483" i="2" s="1"/>
  <c r="ER2483" i="2"/>
  <c r="ES2483" i="2" s="1"/>
  <c r="DX2483" i="2"/>
  <c r="DY2483" i="2" s="1"/>
  <c r="DJ2475" i="2"/>
  <c r="EB2475" i="2"/>
  <c r="EC2475" i="2" s="1"/>
  <c r="EF2475" i="2"/>
  <c r="EG2475" i="2" s="1"/>
  <c r="EN2475" i="2"/>
  <c r="EO2475" i="2" s="1"/>
  <c r="EH2475" i="2"/>
  <c r="EI2475" i="2" s="1"/>
  <c r="EP2475" i="2"/>
  <c r="EQ2475" i="2" s="1"/>
  <c r="DZ2475" i="2"/>
  <c r="EA2475" i="2" s="1"/>
  <c r="ED2475" i="2"/>
  <c r="EE2475" i="2" s="1"/>
  <c r="EJ2475" i="2"/>
  <c r="EK2475" i="2" s="1"/>
  <c r="EL2475" i="2"/>
  <c r="EM2475" i="2" s="1"/>
  <c r="ER2475" i="2"/>
  <c r="ES2475" i="2" s="1"/>
  <c r="DX2475" i="2"/>
  <c r="DY2475" i="2" s="1"/>
  <c r="EH2467" i="2"/>
  <c r="EI2467" i="2" s="1"/>
  <c r="EP2467" i="2"/>
  <c r="EQ2467" i="2" s="1"/>
  <c r="EJ2467" i="2"/>
  <c r="EK2467" i="2" s="1"/>
  <c r="ER2467" i="2"/>
  <c r="ES2467" i="2" s="1"/>
  <c r="EB2467" i="2"/>
  <c r="EC2467" i="2" s="1"/>
  <c r="EF2467" i="2"/>
  <c r="EG2467" i="2" s="1"/>
  <c r="EN2467" i="2"/>
  <c r="EO2467" i="2" s="1"/>
  <c r="DX2467" i="2"/>
  <c r="DY2467" i="2" s="1"/>
  <c r="DZ2467" i="2"/>
  <c r="EA2467" i="2" s="1"/>
  <c r="ED2467" i="2"/>
  <c r="EE2467" i="2" s="1"/>
  <c r="EL2467" i="2"/>
  <c r="EM2467" i="2" s="1"/>
  <c r="DJ2459" i="2"/>
  <c r="DX2459" i="2"/>
  <c r="DY2459" i="2" s="1"/>
  <c r="EH2459" i="2"/>
  <c r="EI2459" i="2" s="1"/>
  <c r="EP2459" i="2"/>
  <c r="EQ2459" i="2" s="1"/>
  <c r="EJ2459" i="2"/>
  <c r="EK2459" i="2" s="1"/>
  <c r="ER2459" i="2"/>
  <c r="ES2459" i="2" s="1"/>
  <c r="EB2459" i="2"/>
  <c r="EC2459" i="2" s="1"/>
  <c r="EL2459" i="2"/>
  <c r="EM2459" i="2" s="1"/>
  <c r="EN2459" i="2"/>
  <c r="EO2459" i="2" s="1"/>
  <c r="DZ2459" i="2"/>
  <c r="EA2459" i="2" s="1"/>
  <c r="ED2459" i="2"/>
  <c r="EE2459" i="2" s="1"/>
  <c r="EF2459" i="2"/>
  <c r="EG2459" i="2" s="1"/>
  <c r="EJ2451" i="2"/>
  <c r="EK2451" i="2" s="1"/>
  <c r="ER2451" i="2"/>
  <c r="ES2451" i="2" s="1"/>
  <c r="ED2451" i="2"/>
  <c r="EE2451" i="2" s="1"/>
  <c r="EL2451" i="2"/>
  <c r="EM2451" i="2" s="1"/>
  <c r="DX2451" i="2"/>
  <c r="DY2451" i="2" s="1"/>
  <c r="EH2451" i="2"/>
  <c r="EI2451" i="2" s="1"/>
  <c r="EP2451" i="2"/>
  <c r="EQ2451" i="2" s="1"/>
  <c r="EF2451" i="2"/>
  <c r="EG2451" i="2" s="1"/>
  <c r="EN2451" i="2"/>
  <c r="EO2451" i="2" s="1"/>
  <c r="DZ2451" i="2"/>
  <c r="EA2451" i="2" s="1"/>
  <c r="EB2451" i="2"/>
  <c r="EC2451" i="2" s="1"/>
  <c r="DJ2443" i="2"/>
  <c r="DX2443" i="2"/>
  <c r="DY2443" i="2" s="1"/>
  <c r="DZ2443" i="2"/>
  <c r="EA2443" i="2" s="1"/>
  <c r="EJ2443" i="2"/>
  <c r="EK2443" i="2" s="1"/>
  <c r="ER2443" i="2"/>
  <c r="ES2443" i="2" s="1"/>
  <c r="ED2443" i="2"/>
  <c r="EE2443" i="2" s="1"/>
  <c r="EL2443" i="2"/>
  <c r="EM2443" i="2" s="1"/>
  <c r="EB2443" i="2"/>
  <c r="EC2443" i="2" s="1"/>
  <c r="EF2443" i="2"/>
  <c r="EG2443" i="2" s="1"/>
  <c r="EH2443" i="2"/>
  <c r="EI2443" i="2" s="1"/>
  <c r="EN2443" i="2"/>
  <c r="EO2443" i="2" s="1"/>
  <c r="EP2443" i="2"/>
  <c r="EQ2443" i="2" s="1"/>
  <c r="ED2435" i="2"/>
  <c r="EE2435" i="2" s="1"/>
  <c r="EL2435" i="2"/>
  <c r="EM2435" i="2" s="1"/>
  <c r="EF2435" i="2"/>
  <c r="EG2435" i="2" s="1"/>
  <c r="EN2435" i="2"/>
  <c r="EO2435" i="2" s="1"/>
  <c r="DX2435" i="2"/>
  <c r="DY2435" i="2" s="1"/>
  <c r="DZ2435" i="2"/>
  <c r="EA2435" i="2" s="1"/>
  <c r="EJ2435" i="2"/>
  <c r="EK2435" i="2" s="1"/>
  <c r="ER2435" i="2"/>
  <c r="ES2435" i="2" s="1"/>
  <c r="EP2435" i="2"/>
  <c r="EQ2435" i="2" s="1"/>
  <c r="EB2435" i="2"/>
  <c r="EC2435" i="2" s="1"/>
  <c r="EH2435" i="2"/>
  <c r="EI2435" i="2" s="1"/>
  <c r="DZ2427" i="2"/>
  <c r="EA2427" i="2" s="1"/>
  <c r="EB2427" i="2"/>
  <c r="EC2427" i="2" s="1"/>
  <c r="ED2427" i="2"/>
  <c r="EE2427" i="2" s="1"/>
  <c r="EL2427" i="2"/>
  <c r="EM2427" i="2" s="1"/>
  <c r="EF2427" i="2"/>
  <c r="EG2427" i="2" s="1"/>
  <c r="EN2427" i="2"/>
  <c r="EO2427" i="2" s="1"/>
  <c r="DX2427" i="2"/>
  <c r="DY2427" i="2" s="1"/>
  <c r="EJ2427" i="2"/>
  <c r="EK2427" i="2" s="1"/>
  <c r="EP2427" i="2"/>
  <c r="EQ2427" i="2" s="1"/>
  <c r="ER2427" i="2"/>
  <c r="ES2427" i="2" s="1"/>
  <c r="EH2427" i="2"/>
  <c r="EI2427" i="2" s="1"/>
  <c r="EF2371" i="2"/>
  <c r="EG2371" i="2" s="1"/>
  <c r="EJ2371" i="2"/>
  <c r="EK2371" i="2" s="1"/>
  <c r="DX2371" i="2"/>
  <c r="DY2371" i="2" s="1"/>
  <c r="EL2371" i="2"/>
  <c r="EM2371" i="2" s="1"/>
  <c r="EB2371" i="2"/>
  <c r="EC2371" i="2" s="1"/>
  <c r="EP2371" i="2"/>
  <c r="EQ2371" i="2" s="1"/>
  <c r="ER2371" i="2"/>
  <c r="ES2371" i="2" s="1"/>
  <c r="DZ2371" i="2"/>
  <c r="EA2371" i="2" s="1"/>
  <c r="ED2371" i="2"/>
  <c r="EE2371" i="2" s="1"/>
  <c r="EH2371" i="2"/>
  <c r="EI2371" i="2" s="1"/>
  <c r="EN2371" i="2"/>
  <c r="EO2371" i="2" s="1"/>
  <c r="DZ2363" i="2"/>
  <c r="EA2363" i="2" s="1"/>
  <c r="EL2363" i="2"/>
  <c r="EM2363" i="2" s="1"/>
  <c r="EP2363" i="2"/>
  <c r="EQ2363" i="2" s="1"/>
  <c r="ED2363" i="2"/>
  <c r="EE2363" i="2" s="1"/>
  <c r="ER2363" i="2"/>
  <c r="ES2363" i="2" s="1"/>
  <c r="EH2363" i="2"/>
  <c r="EI2363" i="2" s="1"/>
  <c r="EJ2363" i="2"/>
  <c r="EK2363" i="2" s="1"/>
  <c r="DX2363" i="2"/>
  <c r="DY2363" i="2" s="1"/>
  <c r="EB2363" i="2"/>
  <c r="EC2363" i="2" s="1"/>
  <c r="EF2363" i="2"/>
  <c r="EG2363" i="2" s="1"/>
  <c r="EN2363" i="2"/>
  <c r="EO2363" i="2" s="1"/>
  <c r="EB2355" i="2"/>
  <c r="EC2355" i="2" s="1"/>
  <c r="ER2355" i="2"/>
  <c r="ES2355" i="2" s="1"/>
  <c r="EF2355" i="2"/>
  <c r="EG2355" i="2" s="1"/>
  <c r="EH2355" i="2"/>
  <c r="EI2355" i="2" s="1"/>
  <c r="EL2355" i="2"/>
  <c r="EM2355" i="2" s="1"/>
  <c r="DX2355" i="2"/>
  <c r="DY2355" i="2" s="1"/>
  <c r="EN2355" i="2"/>
  <c r="EO2355" i="2" s="1"/>
  <c r="DZ2355" i="2"/>
  <c r="EA2355" i="2" s="1"/>
  <c r="ED2355" i="2"/>
  <c r="EE2355" i="2" s="1"/>
  <c r="EJ2355" i="2"/>
  <c r="EK2355" i="2" s="1"/>
  <c r="EP2355" i="2"/>
  <c r="EQ2355" i="2" s="1"/>
  <c r="EB2347" i="2"/>
  <c r="EC2347" i="2" s="1"/>
  <c r="ER2347" i="2"/>
  <c r="ES2347" i="2" s="1"/>
  <c r="EF2347" i="2"/>
  <c r="EG2347" i="2" s="1"/>
  <c r="EH2347" i="2"/>
  <c r="EI2347" i="2" s="1"/>
  <c r="EL2347" i="2"/>
  <c r="EM2347" i="2" s="1"/>
  <c r="DX2347" i="2"/>
  <c r="DY2347" i="2" s="1"/>
  <c r="EN2347" i="2"/>
  <c r="EO2347" i="2" s="1"/>
  <c r="DZ2347" i="2"/>
  <c r="EA2347" i="2" s="1"/>
  <c r="ED2347" i="2"/>
  <c r="EE2347" i="2" s="1"/>
  <c r="EJ2347" i="2"/>
  <c r="EK2347" i="2" s="1"/>
  <c r="EP2347" i="2"/>
  <c r="EQ2347" i="2" s="1"/>
  <c r="EF2339" i="2"/>
  <c r="EG2339" i="2" s="1"/>
  <c r="ER2339" i="2"/>
  <c r="ES2339" i="2" s="1"/>
  <c r="EJ2339" i="2"/>
  <c r="EK2339" i="2" s="1"/>
  <c r="DZ2339" i="2"/>
  <c r="EA2339" i="2" s="1"/>
  <c r="EL2339" i="2"/>
  <c r="EM2339" i="2" s="1"/>
  <c r="EB2339" i="2"/>
  <c r="EC2339" i="2" s="1"/>
  <c r="EP2339" i="2"/>
  <c r="EQ2339" i="2" s="1"/>
  <c r="DX2339" i="2"/>
  <c r="DY2339" i="2" s="1"/>
  <c r="ED2339" i="2"/>
  <c r="EE2339" i="2" s="1"/>
  <c r="EH2339" i="2"/>
  <c r="EI2339" i="2" s="1"/>
  <c r="EN2339" i="2"/>
  <c r="EO2339" i="2" s="1"/>
  <c r="DX2331" i="2"/>
  <c r="DY2331" i="2" s="1"/>
  <c r="EH2331" i="2"/>
  <c r="EI2331" i="2" s="1"/>
  <c r="DZ2331" i="2"/>
  <c r="EA2331" i="2" s="1"/>
  <c r="EL2331" i="2"/>
  <c r="EM2331" i="2" s="1"/>
  <c r="EN2331" i="2"/>
  <c r="EO2331" i="2" s="1"/>
  <c r="EP2331" i="2"/>
  <c r="EQ2331" i="2" s="1"/>
  <c r="ED2331" i="2"/>
  <c r="EE2331" i="2" s="1"/>
  <c r="ER2331" i="2"/>
  <c r="ES2331" i="2" s="1"/>
  <c r="EB2331" i="2"/>
  <c r="EC2331" i="2" s="1"/>
  <c r="EF2331" i="2"/>
  <c r="EG2331" i="2" s="1"/>
  <c r="EJ2331" i="2"/>
  <c r="EK2331" i="2" s="1"/>
  <c r="EJ2323" i="2"/>
  <c r="EK2323" i="2" s="1"/>
  <c r="EN2323" i="2"/>
  <c r="EO2323" i="2" s="1"/>
  <c r="EB2323" i="2"/>
  <c r="EC2323" i="2" s="1"/>
  <c r="ED2323" i="2"/>
  <c r="EE2323" i="2" s="1"/>
  <c r="EF2323" i="2"/>
  <c r="EG2323" i="2" s="1"/>
  <c r="ER2323" i="2"/>
  <c r="ES2323" i="2" s="1"/>
  <c r="EH2323" i="2"/>
  <c r="EI2323" i="2" s="1"/>
  <c r="EL2323" i="2"/>
  <c r="EM2323" i="2" s="1"/>
  <c r="EP2323" i="2"/>
  <c r="EQ2323" i="2" s="1"/>
  <c r="DX2323" i="2"/>
  <c r="DY2323" i="2" s="1"/>
  <c r="DZ2323" i="2"/>
  <c r="EA2323" i="2" s="1"/>
  <c r="DZ2315" i="2"/>
  <c r="EA2315" i="2" s="1"/>
  <c r="EL2315" i="2"/>
  <c r="EM2315" i="2" s="1"/>
  <c r="EB2315" i="2"/>
  <c r="EC2315" i="2" s="1"/>
  <c r="EP2315" i="2"/>
  <c r="EQ2315" i="2" s="1"/>
  <c r="EF2315" i="2"/>
  <c r="EG2315" i="2" s="1"/>
  <c r="ER2315" i="2"/>
  <c r="ES2315" i="2" s="1"/>
  <c r="DX2315" i="2"/>
  <c r="DY2315" i="2" s="1"/>
  <c r="EH2315" i="2"/>
  <c r="EI2315" i="2" s="1"/>
  <c r="ED2315" i="2"/>
  <c r="EE2315" i="2" s="1"/>
  <c r="EJ2315" i="2"/>
  <c r="EK2315" i="2" s="1"/>
  <c r="EN2315" i="2"/>
  <c r="EO2315" i="2" s="1"/>
  <c r="EN2307" i="2"/>
  <c r="EO2307" i="2" s="1"/>
  <c r="EP2307" i="2"/>
  <c r="EQ2307" i="2" s="1"/>
  <c r="ED2307" i="2"/>
  <c r="EE2307" i="2" s="1"/>
  <c r="DX2307" i="2"/>
  <c r="DY2307" i="2" s="1"/>
  <c r="EH2307" i="2"/>
  <c r="EI2307" i="2" s="1"/>
  <c r="EJ2307" i="2"/>
  <c r="EK2307" i="2" s="1"/>
  <c r="ER2307" i="2"/>
  <c r="ES2307" i="2" s="1"/>
  <c r="DZ2307" i="2"/>
  <c r="EA2307" i="2" s="1"/>
  <c r="EB2307" i="2"/>
  <c r="EC2307" i="2" s="1"/>
  <c r="EF2307" i="2"/>
  <c r="EG2307" i="2" s="1"/>
  <c r="EL2307" i="2"/>
  <c r="EM2307" i="2" s="1"/>
  <c r="DJ2299" i="2"/>
  <c r="EB2299" i="2"/>
  <c r="EC2299" i="2" s="1"/>
  <c r="ED2299" i="2"/>
  <c r="EE2299" i="2" s="1"/>
  <c r="EF2299" i="2"/>
  <c r="EG2299" i="2" s="1"/>
  <c r="ER2299" i="2"/>
  <c r="ES2299" i="2" s="1"/>
  <c r="EJ2299" i="2"/>
  <c r="EK2299" i="2" s="1"/>
  <c r="DZ2299" i="2"/>
  <c r="EA2299" i="2" s="1"/>
  <c r="EL2299" i="2"/>
  <c r="EM2299" i="2" s="1"/>
  <c r="EH2299" i="2"/>
  <c r="EI2299" i="2" s="1"/>
  <c r="EN2299" i="2"/>
  <c r="EO2299" i="2" s="1"/>
  <c r="EP2299" i="2"/>
  <c r="EQ2299" i="2" s="1"/>
  <c r="DX2299" i="2"/>
  <c r="DY2299" i="2" s="1"/>
  <c r="EP2291" i="2"/>
  <c r="EQ2291" i="2" s="1"/>
  <c r="EF2291" i="2"/>
  <c r="EG2291" i="2" s="1"/>
  <c r="ER2291" i="2"/>
  <c r="ES2291" i="2" s="1"/>
  <c r="DX2291" i="2"/>
  <c r="DY2291" i="2" s="1"/>
  <c r="EH2291" i="2"/>
  <c r="EI2291" i="2" s="1"/>
  <c r="DZ2291" i="2"/>
  <c r="EA2291" i="2" s="1"/>
  <c r="EL2291" i="2"/>
  <c r="EM2291" i="2" s="1"/>
  <c r="EN2291" i="2"/>
  <c r="EO2291" i="2" s="1"/>
  <c r="EB2291" i="2"/>
  <c r="EC2291" i="2" s="1"/>
  <c r="ED2291" i="2"/>
  <c r="EE2291" i="2" s="1"/>
  <c r="EJ2291" i="2"/>
  <c r="EK2291" i="2" s="1"/>
  <c r="ED2283" i="2"/>
  <c r="EE2283" i="2" s="1"/>
  <c r="DX2283" i="2"/>
  <c r="DY2283" i="2" s="1"/>
  <c r="EH2283" i="2"/>
  <c r="EI2283" i="2" s="1"/>
  <c r="EJ2283" i="2"/>
  <c r="EK2283" i="2" s="1"/>
  <c r="EN2283" i="2"/>
  <c r="EO2283" i="2" s="1"/>
  <c r="EB2283" i="2"/>
  <c r="EC2283" i="2" s="1"/>
  <c r="ER2283" i="2"/>
  <c r="ES2283" i="2" s="1"/>
  <c r="DZ2283" i="2"/>
  <c r="EA2283" i="2" s="1"/>
  <c r="EF2283" i="2"/>
  <c r="EG2283" i="2" s="1"/>
  <c r="EL2283" i="2"/>
  <c r="EM2283" i="2" s="1"/>
  <c r="EP2283" i="2"/>
  <c r="EQ2283" i="2" s="1"/>
  <c r="ED2264" i="2"/>
  <c r="EE2264" i="2" s="1"/>
  <c r="ER2264" i="2"/>
  <c r="ES2264" i="2" s="1"/>
  <c r="EF2264" i="2"/>
  <c r="EG2264" i="2" s="1"/>
  <c r="DX2264" i="2"/>
  <c r="DY2264" i="2" s="1"/>
  <c r="EH2264" i="2"/>
  <c r="EI2264" i="2" s="1"/>
  <c r="EL2264" i="2"/>
  <c r="EM2264" i="2" s="1"/>
  <c r="EB2264" i="2"/>
  <c r="EC2264" i="2" s="1"/>
  <c r="EN2264" i="2"/>
  <c r="EO2264" i="2" s="1"/>
  <c r="DZ2264" i="2"/>
  <c r="EA2264" i="2" s="1"/>
  <c r="EJ2264" i="2"/>
  <c r="EK2264" i="2" s="1"/>
  <c r="EP2264" i="2"/>
  <c r="EQ2264" i="2" s="1"/>
  <c r="ER2256" i="2"/>
  <c r="ES2256" i="2" s="1"/>
  <c r="EF2256" i="2"/>
  <c r="EG2256" i="2" s="1"/>
  <c r="DX2256" i="2"/>
  <c r="DY2256" i="2" s="1"/>
  <c r="EH2256" i="2"/>
  <c r="EI2256" i="2" s="1"/>
  <c r="DZ2256" i="2"/>
  <c r="EA2256" i="2" s="1"/>
  <c r="EJ2256" i="2"/>
  <c r="EK2256" i="2" s="1"/>
  <c r="EB2256" i="2"/>
  <c r="EC2256" i="2" s="1"/>
  <c r="EN2256" i="2"/>
  <c r="EO2256" i="2" s="1"/>
  <c r="EP2256" i="2"/>
  <c r="EQ2256" i="2" s="1"/>
  <c r="ED2256" i="2"/>
  <c r="EE2256" i="2" s="1"/>
  <c r="EL2256" i="2"/>
  <c r="EM2256" i="2" s="1"/>
  <c r="DJ100" i="2"/>
  <c r="EB100" i="2"/>
  <c r="EC100" i="2" s="1"/>
  <c r="EN100" i="2"/>
  <c r="EO100" i="2" s="1"/>
  <c r="ED100" i="2"/>
  <c r="EE100" i="2" s="1"/>
  <c r="EH100" i="2"/>
  <c r="EI100" i="2" s="1"/>
  <c r="DX100" i="2"/>
  <c r="DY100" i="2" s="1"/>
  <c r="EJ100" i="2"/>
  <c r="EK100" i="2" s="1"/>
  <c r="DZ100" i="2"/>
  <c r="EA100" i="2" s="1"/>
  <c r="EL100" i="2"/>
  <c r="EM100" i="2" s="1"/>
  <c r="ER100" i="2"/>
  <c r="ES100" i="2" s="1"/>
  <c r="EF100" i="2"/>
  <c r="EG100" i="2" s="1"/>
  <c r="EP100" i="2"/>
  <c r="EQ100" i="2" s="1"/>
  <c r="DJ92" i="2"/>
  <c r="EB92" i="2"/>
  <c r="EC92" i="2" s="1"/>
  <c r="EN92" i="2"/>
  <c r="EO92" i="2" s="1"/>
  <c r="ED92" i="2"/>
  <c r="EE92" i="2" s="1"/>
  <c r="EP92" i="2"/>
  <c r="EQ92" i="2" s="1"/>
  <c r="EH92" i="2"/>
  <c r="EI92" i="2" s="1"/>
  <c r="DX92" i="2"/>
  <c r="DY92" i="2" s="1"/>
  <c r="EJ92" i="2"/>
  <c r="EK92" i="2" s="1"/>
  <c r="EL92" i="2"/>
  <c r="EM92" i="2" s="1"/>
  <c r="DZ92" i="2"/>
  <c r="EA92" i="2" s="1"/>
  <c r="ER92" i="2"/>
  <c r="ES92" i="2" s="1"/>
  <c r="EF92" i="2"/>
  <c r="EG92" i="2" s="1"/>
  <c r="DJ84" i="2"/>
  <c r="EB84" i="2"/>
  <c r="EC84" i="2" s="1"/>
  <c r="ED84" i="2"/>
  <c r="EE84" i="2" s="1"/>
  <c r="EP84" i="2"/>
  <c r="EQ84" i="2" s="1"/>
  <c r="EF84" i="2"/>
  <c r="EG84" i="2" s="1"/>
  <c r="DX84" i="2"/>
  <c r="DY84" i="2" s="1"/>
  <c r="EJ84" i="2"/>
  <c r="EK84" i="2" s="1"/>
  <c r="EL84" i="2"/>
  <c r="EM84" i="2" s="1"/>
  <c r="DZ84" i="2"/>
  <c r="EA84" i="2" s="1"/>
  <c r="EN84" i="2"/>
  <c r="EO84" i="2" s="1"/>
  <c r="ER84" i="2"/>
  <c r="ES84" i="2" s="1"/>
  <c r="EH84" i="2"/>
  <c r="EI84" i="2" s="1"/>
  <c r="DJ76" i="2"/>
  <c r="ED76" i="2"/>
  <c r="EE76" i="2" s="1"/>
  <c r="EP76" i="2"/>
  <c r="EQ76" i="2" s="1"/>
  <c r="EF76" i="2"/>
  <c r="EG76" i="2" s="1"/>
  <c r="ER76" i="2"/>
  <c r="ES76" i="2" s="1"/>
  <c r="DX76" i="2"/>
  <c r="DY76" i="2" s="1"/>
  <c r="EJ76" i="2"/>
  <c r="EK76" i="2" s="1"/>
  <c r="EL76" i="2"/>
  <c r="EM76" i="2" s="1"/>
  <c r="DZ76" i="2"/>
  <c r="EA76" i="2" s="1"/>
  <c r="EN76" i="2"/>
  <c r="EO76" i="2" s="1"/>
  <c r="EB76" i="2"/>
  <c r="EC76" i="2" s="1"/>
  <c r="EH76" i="2"/>
  <c r="EI76" i="2" s="1"/>
  <c r="DJ68" i="2"/>
  <c r="EH68" i="2"/>
  <c r="EI68" i="2" s="1"/>
  <c r="DX68" i="2"/>
  <c r="DY68" i="2" s="1"/>
  <c r="EJ68" i="2"/>
  <c r="EK68" i="2" s="1"/>
  <c r="DZ68" i="2"/>
  <c r="EA68" i="2" s="1"/>
  <c r="EN68" i="2"/>
  <c r="EO68" i="2" s="1"/>
  <c r="EB68" i="2"/>
  <c r="EC68" i="2" s="1"/>
  <c r="ED68" i="2"/>
  <c r="EE68" i="2" s="1"/>
  <c r="EP68" i="2"/>
  <c r="EQ68" i="2" s="1"/>
  <c r="EF68" i="2"/>
  <c r="EG68" i="2" s="1"/>
  <c r="ER68" i="2"/>
  <c r="ES68" i="2" s="1"/>
  <c r="EL68" i="2"/>
  <c r="EM68" i="2" s="1"/>
  <c r="DJ112" i="2"/>
  <c r="DX112" i="2"/>
  <c r="DY112" i="2" s="1"/>
  <c r="EH112" i="2"/>
  <c r="EI112" i="2" s="1"/>
  <c r="ED112" i="2"/>
  <c r="EE112" i="2" s="1"/>
  <c r="EP112" i="2"/>
  <c r="EQ112" i="2" s="1"/>
  <c r="EF112" i="2"/>
  <c r="EG112" i="2" s="1"/>
  <c r="ER112" i="2"/>
  <c r="ES112" i="2" s="1"/>
  <c r="DZ112" i="2"/>
  <c r="EA112" i="2" s="1"/>
  <c r="EB112" i="2"/>
  <c r="EC112" i="2" s="1"/>
  <c r="EJ112" i="2"/>
  <c r="EK112" i="2" s="1"/>
  <c r="EL112" i="2"/>
  <c r="EM112" i="2" s="1"/>
  <c r="EN112" i="2"/>
  <c r="EO112" i="2" s="1"/>
  <c r="DJ122" i="2"/>
  <c r="EF122" i="2"/>
  <c r="EG122" i="2" s="1"/>
  <c r="EP122" i="2"/>
  <c r="EQ122" i="2" s="1"/>
  <c r="EH122" i="2"/>
  <c r="EI122" i="2" s="1"/>
  <c r="ER122" i="2"/>
  <c r="ES122" i="2" s="1"/>
  <c r="EJ122" i="2"/>
  <c r="EK122" i="2" s="1"/>
  <c r="DX122" i="2"/>
  <c r="DY122" i="2" s="1"/>
  <c r="DZ122" i="2"/>
  <c r="EA122" i="2" s="1"/>
  <c r="EL122" i="2"/>
  <c r="EM122" i="2" s="1"/>
  <c r="EB122" i="2"/>
  <c r="EC122" i="2" s="1"/>
  <c r="ED122" i="2"/>
  <c r="EE122" i="2" s="1"/>
  <c r="EN122" i="2"/>
  <c r="EO122" i="2" s="1"/>
  <c r="DJ114" i="2"/>
  <c r="ED114" i="2"/>
  <c r="EE114" i="2" s="1"/>
  <c r="ER114" i="2"/>
  <c r="ES114" i="2" s="1"/>
  <c r="EF114" i="2"/>
  <c r="EG114" i="2" s="1"/>
  <c r="EH114" i="2"/>
  <c r="EI114" i="2" s="1"/>
  <c r="EJ114" i="2"/>
  <c r="EK114" i="2" s="1"/>
  <c r="DX114" i="2"/>
  <c r="DY114" i="2" s="1"/>
  <c r="EL114" i="2"/>
  <c r="EM114" i="2" s="1"/>
  <c r="DZ114" i="2"/>
  <c r="EA114" i="2" s="1"/>
  <c r="EB114" i="2"/>
  <c r="EC114" i="2" s="1"/>
  <c r="EN114" i="2"/>
  <c r="EO114" i="2" s="1"/>
  <c r="EP114" i="2"/>
  <c r="EQ114" i="2" s="1"/>
  <c r="EJ312" i="2"/>
  <c r="EK312" i="2" s="1"/>
  <c r="DZ312" i="2"/>
  <c r="EA312" i="2" s="1"/>
  <c r="EL312" i="2"/>
  <c r="EM312" i="2" s="1"/>
  <c r="EB312" i="2"/>
  <c r="EC312" i="2" s="1"/>
  <c r="EN312" i="2"/>
  <c r="EO312" i="2" s="1"/>
  <c r="ED312" i="2"/>
  <c r="EE312" i="2" s="1"/>
  <c r="EP312" i="2"/>
  <c r="EQ312" i="2" s="1"/>
  <c r="EF312" i="2"/>
  <c r="EG312" i="2" s="1"/>
  <c r="DX312" i="2"/>
  <c r="DY312" i="2" s="1"/>
  <c r="EH312" i="2"/>
  <c r="EI312" i="2" s="1"/>
  <c r="ER312" i="2"/>
  <c r="ES312" i="2" s="1"/>
  <c r="EN304" i="2"/>
  <c r="EO304" i="2" s="1"/>
  <c r="ED304" i="2"/>
  <c r="EE304" i="2" s="1"/>
  <c r="EL304" i="2"/>
  <c r="EM304" i="2" s="1"/>
  <c r="DZ304" i="2"/>
  <c r="EA304" i="2" s="1"/>
  <c r="EP304" i="2"/>
  <c r="EQ304" i="2" s="1"/>
  <c r="EB304" i="2"/>
  <c r="EC304" i="2" s="1"/>
  <c r="ER304" i="2"/>
  <c r="ES304" i="2" s="1"/>
  <c r="EF304" i="2"/>
  <c r="EG304" i="2" s="1"/>
  <c r="EH304" i="2"/>
  <c r="EI304" i="2" s="1"/>
  <c r="DX304" i="2"/>
  <c r="DY304" i="2" s="1"/>
  <c r="EJ304" i="2"/>
  <c r="EK304" i="2" s="1"/>
  <c r="DX296" i="2"/>
  <c r="DY296" i="2" s="1"/>
  <c r="DZ296" i="2"/>
  <c r="EA296" i="2" s="1"/>
  <c r="EL296" i="2"/>
  <c r="EM296" i="2" s="1"/>
  <c r="EB296" i="2"/>
  <c r="EC296" i="2" s="1"/>
  <c r="EN296" i="2"/>
  <c r="EO296" i="2" s="1"/>
  <c r="ED296" i="2"/>
  <c r="EE296" i="2" s="1"/>
  <c r="EF296" i="2"/>
  <c r="EG296" i="2" s="1"/>
  <c r="EH296" i="2"/>
  <c r="EI296" i="2" s="1"/>
  <c r="EJ296" i="2"/>
  <c r="EK296" i="2" s="1"/>
  <c r="EP296" i="2"/>
  <c r="EQ296" i="2" s="1"/>
  <c r="ER296" i="2"/>
  <c r="ES296" i="2" s="1"/>
  <c r="EN288" i="2"/>
  <c r="EO288" i="2" s="1"/>
  <c r="ED288" i="2"/>
  <c r="EE288" i="2" s="1"/>
  <c r="EF288" i="2"/>
  <c r="EG288" i="2" s="1"/>
  <c r="EP288" i="2"/>
  <c r="EQ288" i="2" s="1"/>
  <c r="DX288" i="2"/>
  <c r="DY288" i="2" s="1"/>
  <c r="EL288" i="2"/>
  <c r="EM288" i="2" s="1"/>
  <c r="DZ288" i="2"/>
  <c r="EA288" i="2" s="1"/>
  <c r="ER288" i="2"/>
  <c r="ES288" i="2" s="1"/>
  <c r="EB288" i="2"/>
  <c r="EC288" i="2" s="1"/>
  <c r="EH288" i="2"/>
  <c r="EI288" i="2" s="1"/>
  <c r="EJ288" i="2"/>
  <c r="EK288" i="2" s="1"/>
  <c r="EJ280" i="2"/>
  <c r="EK280" i="2" s="1"/>
  <c r="DZ280" i="2"/>
  <c r="EA280" i="2" s="1"/>
  <c r="EL280" i="2"/>
  <c r="EM280" i="2" s="1"/>
  <c r="EF280" i="2"/>
  <c r="EG280" i="2" s="1"/>
  <c r="EH280" i="2"/>
  <c r="EI280" i="2" s="1"/>
  <c r="DX280" i="2"/>
  <c r="DY280" i="2" s="1"/>
  <c r="EP280" i="2"/>
  <c r="EQ280" i="2" s="1"/>
  <c r="EB280" i="2"/>
  <c r="EC280" i="2" s="1"/>
  <c r="ED280" i="2"/>
  <c r="EE280" i="2" s="1"/>
  <c r="EN280" i="2"/>
  <c r="EO280" i="2" s="1"/>
  <c r="ER280" i="2"/>
  <c r="ES280" i="2" s="1"/>
  <c r="EH272" i="2"/>
  <c r="EI272" i="2" s="1"/>
  <c r="DX272" i="2"/>
  <c r="DY272" i="2" s="1"/>
  <c r="EL272" i="2"/>
  <c r="EM272" i="2" s="1"/>
  <c r="EN272" i="2"/>
  <c r="EO272" i="2" s="1"/>
  <c r="DZ272" i="2"/>
  <c r="EA272" i="2" s="1"/>
  <c r="EP272" i="2"/>
  <c r="EQ272" i="2" s="1"/>
  <c r="EB272" i="2"/>
  <c r="EC272" i="2" s="1"/>
  <c r="ER272" i="2"/>
  <c r="ES272" i="2" s="1"/>
  <c r="EF272" i="2"/>
  <c r="EG272" i="2" s="1"/>
  <c r="ED272" i="2"/>
  <c r="EE272" i="2" s="1"/>
  <c r="EJ272" i="2"/>
  <c r="EK272" i="2" s="1"/>
  <c r="ED264" i="2"/>
  <c r="EE264" i="2" s="1"/>
  <c r="EP264" i="2"/>
  <c r="EQ264" i="2" s="1"/>
  <c r="EF264" i="2"/>
  <c r="EG264" i="2" s="1"/>
  <c r="DX264" i="2"/>
  <c r="DY264" i="2" s="1"/>
  <c r="EJ264" i="2"/>
  <c r="EK264" i="2" s="1"/>
  <c r="EL264" i="2"/>
  <c r="EM264" i="2" s="1"/>
  <c r="EN264" i="2"/>
  <c r="EO264" i="2" s="1"/>
  <c r="DZ264" i="2"/>
  <c r="EA264" i="2" s="1"/>
  <c r="ER264" i="2"/>
  <c r="ES264" i="2" s="1"/>
  <c r="EB264" i="2"/>
  <c r="EC264" i="2" s="1"/>
  <c r="EH264" i="2"/>
  <c r="EI264" i="2" s="1"/>
  <c r="ED256" i="2"/>
  <c r="EE256" i="2" s="1"/>
  <c r="EN256" i="2"/>
  <c r="EO256" i="2" s="1"/>
  <c r="EH256" i="2"/>
  <c r="EI256" i="2" s="1"/>
  <c r="EP256" i="2"/>
  <c r="EQ256" i="2" s="1"/>
  <c r="DX256" i="2"/>
  <c r="DY256" i="2" s="1"/>
  <c r="ER256" i="2"/>
  <c r="ES256" i="2" s="1"/>
  <c r="DZ256" i="2"/>
  <c r="EA256" i="2" s="1"/>
  <c r="EF256" i="2"/>
  <c r="EG256" i="2" s="1"/>
  <c r="EJ256" i="2"/>
  <c r="EK256" i="2" s="1"/>
  <c r="EL256" i="2"/>
  <c r="EM256" i="2" s="1"/>
  <c r="EB256" i="2"/>
  <c r="EC256" i="2" s="1"/>
  <c r="DX248" i="2"/>
  <c r="DY248" i="2" s="1"/>
  <c r="EL248" i="2"/>
  <c r="EM248" i="2" s="1"/>
  <c r="ED248" i="2"/>
  <c r="EE248" i="2" s="1"/>
  <c r="EH248" i="2"/>
  <c r="EI248" i="2" s="1"/>
  <c r="EJ248" i="2"/>
  <c r="EK248" i="2" s="1"/>
  <c r="EN248" i="2"/>
  <c r="EO248" i="2" s="1"/>
  <c r="EP248" i="2"/>
  <c r="EQ248" i="2" s="1"/>
  <c r="DZ248" i="2"/>
  <c r="EA248" i="2" s="1"/>
  <c r="EB248" i="2"/>
  <c r="EC248" i="2" s="1"/>
  <c r="EF248" i="2"/>
  <c r="EG248" i="2" s="1"/>
  <c r="ER248" i="2"/>
  <c r="ES248" i="2" s="1"/>
  <c r="ED240" i="2"/>
  <c r="EE240" i="2" s="1"/>
  <c r="EH240" i="2"/>
  <c r="EI240" i="2" s="1"/>
  <c r="ER240" i="2"/>
  <c r="ES240" i="2" s="1"/>
  <c r="EF240" i="2"/>
  <c r="EG240" i="2" s="1"/>
  <c r="EJ240" i="2"/>
  <c r="EK240" i="2" s="1"/>
  <c r="DX240" i="2"/>
  <c r="DY240" i="2" s="1"/>
  <c r="EL240" i="2"/>
  <c r="EM240" i="2" s="1"/>
  <c r="EB240" i="2"/>
  <c r="EC240" i="2" s="1"/>
  <c r="EN240" i="2"/>
  <c r="EO240" i="2" s="1"/>
  <c r="EP240" i="2"/>
  <c r="EQ240" i="2" s="1"/>
  <c r="DZ240" i="2"/>
  <c r="EA240" i="2" s="1"/>
  <c r="DX431" i="2"/>
  <c r="DY431" i="2" s="1"/>
  <c r="ER431" i="2"/>
  <c r="ES431" i="2" s="1"/>
  <c r="EJ431" i="2"/>
  <c r="EK431" i="2" s="1"/>
  <c r="DZ431" i="2"/>
  <c r="EA431" i="2" s="1"/>
  <c r="EL431" i="2"/>
  <c r="EM431" i="2" s="1"/>
  <c r="EB431" i="2"/>
  <c r="EC431" i="2" s="1"/>
  <c r="ED431" i="2"/>
  <c r="EE431" i="2" s="1"/>
  <c r="EN431" i="2"/>
  <c r="EO431" i="2" s="1"/>
  <c r="EF431" i="2"/>
  <c r="EG431" i="2" s="1"/>
  <c r="EP431" i="2"/>
  <c r="EQ431" i="2" s="1"/>
  <c r="EH431" i="2"/>
  <c r="EI431" i="2" s="1"/>
  <c r="ED423" i="2"/>
  <c r="EE423" i="2" s="1"/>
  <c r="EF423" i="2"/>
  <c r="EG423" i="2" s="1"/>
  <c r="EN423" i="2"/>
  <c r="EO423" i="2" s="1"/>
  <c r="DX423" i="2"/>
  <c r="DY423" i="2" s="1"/>
  <c r="EH423" i="2"/>
  <c r="EI423" i="2" s="1"/>
  <c r="EP423" i="2"/>
  <c r="EQ423" i="2" s="1"/>
  <c r="ER423" i="2"/>
  <c r="ES423" i="2" s="1"/>
  <c r="DZ423" i="2"/>
  <c r="EA423" i="2" s="1"/>
  <c r="EJ423" i="2"/>
  <c r="EK423" i="2" s="1"/>
  <c r="EB423" i="2"/>
  <c r="EC423" i="2" s="1"/>
  <c r="EL423" i="2"/>
  <c r="EM423" i="2" s="1"/>
  <c r="EF415" i="2"/>
  <c r="EG415" i="2" s="1"/>
  <c r="EN415" i="2"/>
  <c r="EO415" i="2" s="1"/>
  <c r="DZ415" i="2"/>
  <c r="EA415" i="2" s="1"/>
  <c r="EL415" i="2"/>
  <c r="EM415" i="2" s="1"/>
  <c r="EB415" i="2"/>
  <c r="EC415" i="2" s="1"/>
  <c r="EP415" i="2"/>
  <c r="EQ415" i="2" s="1"/>
  <c r="ED415" i="2"/>
  <c r="EE415" i="2" s="1"/>
  <c r="ER415" i="2"/>
  <c r="ES415" i="2" s="1"/>
  <c r="EH415" i="2"/>
  <c r="EI415" i="2" s="1"/>
  <c r="EJ415" i="2"/>
  <c r="EK415" i="2" s="1"/>
  <c r="DX415" i="2"/>
  <c r="DY415" i="2" s="1"/>
  <c r="EF407" i="2"/>
  <c r="EG407" i="2" s="1"/>
  <c r="EP407" i="2"/>
  <c r="EQ407" i="2" s="1"/>
  <c r="EJ407" i="2"/>
  <c r="EK407" i="2" s="1"/>
  <c r="EH407" i="2"/>
  <c r="EI407" i="2" s="1"/>
  <c r="EL407" i="2"/>
  <c r="EM407" i="2" s="1"/>
  <c r="DX407" i="2"/>
  <c r="DY407" i="2" s="1"/>
  <c r="DZ407" i="2"/>
  <c r="EA407" i="2" s="1"/>
  <c r="EN407" i="2"/>
  <c r="EO407" i="2" s="1"/>
  <c r="EB407" i="2"/>
  <c r="EC407" i="2" s="1"/>
  <c r="ER407" i="2"/>
  <c r="ES407" i="2" s="1"/>
  <c r="ED407" i="2"/>
  <c r="EE407" i="2" s="1"/>
  <c r="EB488" i="2"/>
  <c r="EC488" i="2" s="1"/>
  <c r="EJ488" i="2"/>
  <c r="EK488" i="2" s="1"/>
  <c r="ED488" i="2"/>
  <c r="EE488" i="2" s="1"/>
  <c r="EL488" i="2"/>
  <c r="EM488" i="2" s="1"/>
  <c r="EN488" i="2"/>
  <c r="EO488" i="2" s="1"/>
  <c r="EF488" i="2"/>
  <c r="EG488" i="2" s="1"/>
  <c r="EP488" i="2"/>
  <c r="EQ488" i="2" s="1"/>
  <c r="DX488" i="2"/>
  <c r="DY488" i="2" s="1"/>
  <c r="ER488" i="2"/>
  <c r="ES488" i="2" s="1"/>
  <c r="DZ488" i="2"/>
  <c r="EA488" i="2" s="1"/>
  <c r="EH488" i="2"/>
  <c r="EI488" i="2" s="1"/>
  <c r="EN480" i="2"/>
  <c r="EO480" i="2" s="1"/>
  <c r="ED480" i="2"/>
  <c r="EE480" i="2" s="1"/>
  <c r="EP480" i="2"/>
  <c r="EQ480" i="2" s="1"/>
  <c r="EF480" i="2"/>
  <c r="EG480" i="2" s="1"/>
  <c r="ER480" i="2"/>
  <c r="ES480" i="2" s="1"/>
  <c r="EH480" i="2"/>
  <c r="EI480" i="2" s="1"/>
  <c r="DX480" i="2"/>
  <c r="DY480" i="2" s="1"/>
  <c r="EJ480" i="2"/>
  <c r="EK480" i="2" s="1"/>
  <c r="DZ480" i="2"/>
  <c r="EA480" i="2" s="1"/>
  <c r="EL480" i="2"/>
  <c r="EM480" i="2" s="1"/>
  <c r="EB480" i="2"/>
  <c r="EC480" i="2" s="1"/>
  <c r="DZ633" i="2"/>
  <c r="EA633" i="2" s="1"/>
  <c r="EF633" i="2"/>
  <c r="EG633" i="2" s="1"/>
  <c r="ER633" i="2"/>
  <c r="ES633" i="2" s="1"/>
  <c r="EH633" i="2"/>
  <c r="EI633" i="2" s="1"/>
  <c r="EJ633" i="2"/>
  <c r="EK633" i="2" s="1"/>
  <c r="DX633" i="2"/>
  <c r="DY633" i="2" s="1"/>
  <c r="EL633" i="2"/>
  <c r="EM633" i="2" s="1"/>
  <c r="EB633" i="2"/>
  <c r="EC633" i="2" s="1"/>
  <c r="EN633" i="2"/>
  <c r="EO633" i="2" s="1"/>
  <c r="ED633" i="2"/>
  <c r="EE633" i="2" s="1"/>
  <c r="EP633" i="2"/>
  <c r="EQ633" i="2" s="1"/>
  <c r="EF625" i="2"/>
  <c r="EG625" i="2" s="1"/>
  <c r="EP625" i="2"/>
  <c r="EQ625" i="2" s="1"/>
  <c r="DX625" i="2"/>
  <c r="DY625" i="2" s="1"/>
  <c r="EH625" i="2"/>
  <c r="EI625" i="2" s="1"/>
  <c r="ED625" i="2"/>
  <c r="EE625" i="2" s="1"/>
  <c r="ER625" i="2"/>
  <c r="ES625" i="2" s="1"/>
  <c r="EJ625" i="2"/>
  <c r="EK625" i="2" s="1"/>
  <c r="DZ625" i="2"/>
  <c r="EA625" i="2" s="1"/>
  <c r="EB625" i="2"/>
  <c r="EC625" i="2" s="1"/>
  <c r="EL625" i="2"/>
  <c r="EM625" i="2" s="1"/>
  <c r="EN625" i="2"/>
  <c r="EO625" i="2" s="1"/>
  <c r="ED617" i="2"/>
  <c r="EE617" i="2" s="1"/>
  <c r="EL617" i="2"/>
  <c r="EM617" i="2" s="1"/>
  <c r="EF617" i="2"/>
  <c r="EG617" i="2" s="1"/>
  <c r="EP617" i="2"/>
  <c r="EQ617" i="2" s="1"/>
  <c r="DX617" i="2"/>
  <c r="DY617" i="2" s="1"/>
  <c r="ER617" i="2"/>
  <c r="ES617" i="2" s="1"/>
  <c r="EH617" i="2"/>
  <c r="EI617" i="2" s="1"/>
  <c r="DZ617" i="2"/>
  <c r="EA617" i="2" s="1"/>
  <c r="EJ617" i="2"/>
  <c r="EK617" i="2" s="1"/>
  <c r="EB617" i="2"/>
  <c r="EC617" i="2" s="1"/>
  <c r="EN617" i="2"/>
  <c r="EO617" i="2" s="1"/>
  <c r="EN609" i="2"/>
  <c r="EO609" i="2" s="1"/>
  <c r="EF609" i="2"/>
  <c r="EG609" i="2" s="1"/>
  <c r="EP609" i="2"/>
  <c r="EQ609" i="2" s="1"/>
  <c r="DZ609" i="2"/>
  <c r="EA609" i="2" s="1"/>
  <c r="EH609" i="2"/>
  <c r="EI609" i="2" s="1"/>
  <c r="ER609" i="2"/>
  <c r="ES609" i="2" s="1"/>
  <c r="DX609" i="2"/>
  <c r="DY609" i="2" s="1"/>
  <c r="EB609" i="2"/>
  <c r="EC609" i="2" s="1"/>
  <c r="ED609" i="2"/>
  <c r="EE609" i="2" s="1"/>
  <c r="EJ609" i="2"/>
  <c r="EK609" i="2" s="1"/>
  <c r="EL609" i="2"/>
  <c r="EM609" i="2" s="1"/>
  <c r="EH601" i="2"/>
  <c r="EI601" i="2" s="1"/>
  <c r="EJ601" i="2"/>
  <c r="EK601" i="2" s="1"/>
  <c r="EB601" i="2"/>
  <c r="EC601" i="2" s="1"/>
  <c r="ED601" i="2"/>
  <c r="EE601" i="2" s="1"/>
  <c r="EN601" i="2"/>
  <c r="EO601" i="2" s="1"/>
  <c r="EP601" i="2"/>
  <c r="EQ601" i="2" s="1"/>
  <c r="DX601" i="2"/>
  <c r="DY601" i="2" s="1"/>
  <c r="DZ601" i="2"/>
  <c r="EA601" i="2" s="1"/>
  <c r="EF601" i="2"/>
  <c r="EG601" i="2" s="1"/>
  <c r="EL601" i="2"/>
  <c r="EM601" i="2" s="1"/>
  <c r="ER601" i="2"/>
  <c r="ES601" i="2" s="1"/>
  <c r="DZ593" i="2"/>
  <c r="EA593" i="2" s="1"/>
  <c r="EN593" i="2"/>
  <c r="EO593" i="2" s="1"/>
  <c r="ED593" i="2"/>
  <c r="EE593" i="2" s="1"/>
  <c r="EF593" i="2"/>
  <c r="EG593" i="2" s="1"/>
  <c r="ER593" i="2"/>
  <c r="ES593" i="2" s="1"/>
  <c r="EJ593" i="2"/>
  <c r="EK593" i="2" s="1"/>
  <c r="DX593" i="2"/>
  <c r="DY593" i="2" s="1"/>
  <c r="EB593" i="2"/>
  <c r="EC593" i="2" s="1"/>
  <c r="EH593" i="2"/>
  <c r="EI593" i="2" s="1"/>
  <c r="EL593" i="2"/>
  <c r="EM593" i="2" s="1"/>
  <c r="EP593" i="2"/>
  <c r="EQ593" i="2" s="1"/>
  <c r="DZ585" i="2"/>
  <c r="EA585" i="2" s="1"/>
  <c r="EN585" i="2"/>
  <c r="EO585" i="2" s="1"/>
  <c r="ER585" i="2"/>
  <c r="ES585" i="2" s="1"/>
  <c r="EF585" i="2"/>
  <c r="EG585" i="2" s="1"/>
  <c r="EJ585" i="2"/>
  <c r="EK585" i="2" s="1"/>
  <c r="EL585" i="2"/>
  <c r="EM585" i="2" s="1"/>
  <c r="EB585" i="2"/>
  <c r="EC585" i="2" s="1"/>
  <c r="DX585" i="2"/>
  <c r="DY585" i="2" s="1"/>
  <c r="ED585" i="2"/>
  <c r="EE585" i="2" s="1"/>
  <c r="EH585" i="2"/>
  <c r="EI585" i="2" s="1"/>
  <c r="EP585" i="2"/>
  <c r="EQ585" i="2" s="1"/>
  <c r="DZ577" i="2"/>
  <c r="EA577" i="2" s="1"/>
  <c r="EL577" i="2"/>
  <c r="EM577" i="2" s="1"/>
  <c r="ED577" i="2"/>
  <c r="EE577" i="2" s="1"/>
  <c r="EN577" i="2"/>
  <c r="EO577" i="2" s="1"/>
  <c r="EH577" i="2"/>
  <c r="EI577" i="2" s="1"/>
  <c r="DX577" i="2"/>
  <c r="DY577" i="2" s="1"/>
  <c r="ER577" i="2"/>
  <c r="ES577" i="2" s="1"/>
  <c r="EB577" i="2"/>
  <c r="EC577" i="2" s="1"/>
  <c r="EF577" i="2"/>
  <c r="EG577" i="2" s="1"/>
  <c r="EJ577" i="2"/>
  <c r="EK577" i="2" s="1"/>
  <c r="EP577" i="2"/>
  <c r="EQ577" i="2" s="1"/>
  <c r="EN569" i="2"/>
  <c r="EO569" i="2" s="1"/>
  <c r="EP569" i="2"/>
  <c r="EQ569" i="2" s="1"/>
  <c r="DX569" i="2"/>
  <c r="DY569" i="2" s="1"/>
  <c r="EF569" i="2"/>
  <c r="EG569" i="2" s="1"/>
  <c r="ER569" i="2"/>
  <c r="ES569" i="2" s="1"/>
  <c r="DZ569" i="2"/>
  <c r="EA569" i="2" s="1"/>
  <c r="EJ569" i="2"/>
  <c r="EK569" i="2" s="1"/>
  <c r="EL569" i="2"/>
  <c r="EM569" i="2" s="1"/>
  <c r="EB569" i="2"/>
  <c r="EC569" i="2" s="1"/>
  <c r="ED569" i="2"/>
  <c r="EE569" i="2" s="1"/>
  <c r="EH569" i="2"/>
  <c r="EI569" i="2" s="1"/>
  <c r="EF561" i="2"/>
  <c r="EG561" i="2" s="1"/>
  <c r="DX561" i="2"/>
  <c r="DY561" i="2" s="1"/>
  <c r="ER561" i="2"/>
  <c r="ES561" i="2" s="1"/>
  <c r="EJ561" i="2"/>
  <c r="EK561" i="2" s="1"/>
  <c r="DZ561" i="2"/>
  <c r="EA561" i="2" s="1"/>
  <c r="EB561" i="2"/>
  <c r="EC561" i="2" s="1"/>
  <c r="EL561" i="2"/>
  <c r="EM561" i="2" s="1"/>
  <c r="ED561" i="2"/>
  <c r="EE561" i="2" s="1"/>
  <c r="EH561" i="2"/>
  <c r="EI561" i="2" s="1"/>
  <c r="EN561" i="2"/>
  <c r="EO561" i="2" s="1"/>
  <c r="EP561" i="2"/>
  <c r="EQ561" i="2" s="1"/>
  <c r="DX553" i="2"/>
  <c r="DY553" i="2" s="1"/>
  <c r="EH553" i="2"/>
  <c r="EI553" i="2" s="1"/>
  <c r="ER553" i="2"/>
  <c r="ES553" i="2" s="1"/>
  <c r="DZ553" i="2"/>
  <c r="EA553" i="2" s="1"/>
  <c r="EJ553" i="2"/>
  <c r="EK553" i="2" s="1"/>
  <c r="EB553" i="2"/>
  <c r="EC553" i="2" s="1"/>
  <c r="EL553" i="2"/>
  <c r="EM553" i="2" s="1"/>
  <c r="EN553" i="2"/>
  <c r="EO553" i="2" s="1"/>
  <c r="EP553" i="2"/>
  <c r="EQ553" i="2" s="1"/>
  <c r="ED553" i="2"/>
  <c r="EE553" i="2" s="1"/>
  <c r="EF553" i="2"/>
  <c r="EG553" i="2" s="1"/>
  <c r="DX545" i="2"/>
  <c r="DY545" i="2" s="1"/>
  <c r="EJ545" i="2"/>
  <c r="EK545" i="2" s="1"/>
  <c r="DZ545" i="2"/>
  <c r="EA545" i="2" s="1"/>
  <c r="EL545" i="2"/>
  <c r="EM545" i="2" s="1"/>
  <c r="EB545" i="2"/>
  <c r="EC545" i="2" s="1"/>
  <c r="EN545" i="2"/>
  <c r="EO545" i="2" s="1"/>
  <c r="ED545" i="2"/>
  <c r="EE545" i="2" s="1"/>
  <c r="EF545" i="2"/>
  <c r="EG545" i="2" s="1"/>
  <c r="EP545" i="2"/>
  <c r="EQ545" i="2" s="1"/>
  <c r="EH545" i="2"/>
  <c r="EI545" i="2" s="1"/>
  <c r="ER545" i="2"/>
  <c r="ES545" i="2" s="1"/>
  <c r="EJ537" i="2"/>
  <c r="EK537" i="2" s="1"/>
  <c r="DZ537" i="2"/>
  <c r="EA537" i="2" s="1"/>
  <c r="EN537" i="2"/>
  <c r="EO537" i="2" s="1"/>
  <c r="ED537" i="2"/>
  <c r="EE537" i="2" s="1"/>
  <c r="EP537" i="2"/>
  <c r="EQ537" i="2" s="1"/>
  <c r="EF537" i="2"/>
  <c r="EG537" i="2" s="1"/>
  <c r="ER537" i="2"/>
  <c r="ES537" i="2" s="1"/>
  <c r="EH537" i="2"/>
  <c r="EI537" i="2" s="1"/>
  <c r="EL537" i="2"/>
  <c r="EM537" i="2" s="1"/>
  <c r="DX537" i="2"/>
  <c r="DY537" i="2" s="1"/>
  <c r="EB537" i="2"/>
  <c r="EC537" i="2" s="1"/>
  <c r="DZ529" i="2"/>
  <c r="EA529" i="2" s="1"/>
  <c r="EL529" i="2"/>
  <c r="EM529" i="2" s="1"/>
  <c r="ED529" i="2"/>
  <c r="EE529" i="2" s="1"/>
  <c r="EN529" i="2"/>
  <c r="EO529" i="2" s="1"/>
  <c r="EF529" i="2"/>
  <c r="EG529" i="2" s="1"/>
  <c r="EP529" i="2"/>
  <c r="EQ529" i="2" s="1"/>
  <c r="EH529" i="2"/>
  <c r="EI529" i="2" s="1"/>
  <c r="ER529" i="2"/>
  <c r="ES529" i="2" s="1"/>
  <c r="EJ529" i="2"/>
  <c r="EK529" i="2" s="1"/>
  <c r="DX529" i="2"/>
  <c r="DY529" i="2" s="1"/>
  <c r="EB529" i="2"/>
  <c r="EC529" i="2" s="1"/>
  <c r="DZ521" i="2"/>
  <c r="EA521" i="2" s="1"/>
  <c r="EL521" i="2"/>
  <c r="EM521" i="2" s="1"/>
  <c r="EF521" i="2"/>
  <c r="EG521" i="2" s="1"/>
  <c r="ER521" i="2"/>
  <c r="ES521" i="2" s="1"/>
  <c r="ED521" i="2"/>
  <c r="EE521" i="2" s="1"/>
  <c r="EH521" i="2"/>
  <c r="EI521" i="2" s="1"/>
  <c r="EJ521" i="2"/>
  <c r="EK521" i="2" s="1"/>
  <c r="EN521" i="2"/>
  <c r="EO521" i="2" s="1"/>
  <c r="DX521" i="2"/>
  <c r="DY521" i="2" s="1"/>
  <c r="EP521" i="2"/>
  <c r="EQ521" i="2" s="1"/>
  <c r="EB521" i="2"/>
  <c r="EC521" i="2" s="1"/>
  <c r="ED662" i="2"/>
  <c r="EE662" i="2" s="1"/>
  <c r="EL662" i="2"/>
  <c r="EM662" i="2" s="1"/>
  <c r="EF662" i="2"/>
  <c r="EG662" i="2" s="1"/>
  <c r="EN662" i="2"/>
  <c r="EO662" i="2" s="1"/>
  <c r="EP662" i="2"/>
  <c r="EQ662" i="2" s="1"/>
  <c r="DZ662" i="2"/>
  <c r="EA662" i="2" s="1"/>
  <c r="EB662" i="2"/>
  <c r="EC662" i="2" s="1"/>
  <c r="EJ662" i="2"/>
  <c r="EK662" i="2" s="1"/>
  <c r="ER662" i="2"/>
  <c r="ES662" i="2" s="1"/>
  <c r="DX662" i="2"/>
  <c r="DY662" i="2" s="1"/>
  <c r="EH662" i="2"/>
  <c r="EI662" i="2" s="1"/>
  <c r="DZ795" i="2"/>
  <c r="EA795" i="2" s="1"/>
  <c r="EB795" i="2"/>
  <c r="EC795" i="2" s="1"/>
  <c r="EL795" i="2"/>
  <c r="EM795" i="2" s="1"/>
  <c r="ED795" i="2"/>
  <c r="EE795" i="2" s="1"/>
  <c r="EN795" i="2"/>
  <c r="EO795" i="2" s="1"/>
  <c r="DX795" i="2"/>
  <c r="DY795" i="2" s="1"/>
  <c r="EF795" i="2"/>
  <c r="EG795" i="2" s="1"/>
  <c r="EH795" i="2"/>
  <c r="EI795" i="2" s="1"/>
  <c r="EP795" i="2"/>
  <c r="EQ795" i="2" s="1"/>
  <c r="EJ795" i="2"/>
  <c r="EK795" i="2" s="1"/>
  <c r="ER795" i="2"/>
  <c r="ES795" i="2" s="1"/>
  <c r="EN787" i="2"/>
  <c r="EO787" i="2" s="1"/>
  <c r="DX787" i="2"/>
  <c r="DY787" i="2" s="1"/>
  <c r="EF787" i="2"/>
  <c r="EG787" i="2" s="1"/>
  <c r="EH787" i="2"/>
  <c r="EI787" i="2" s="1"/>
  <c r="EP787" i="2"/>
  <c r="EQ787" i="2" s="1"/>
  <c r="DZ787" i="2"/>
  <c r="EA787" i="2" s="1"/>
  <c r="EJ787" i="2"/>
  <c r="EK787" i="2" s="1"/>
  <c r="ER787" i="2"/>
  <c r="ES787" i="2" s="1"/>
  <c r="EB787" i="2"/>
  <c r="EC787" i="2" s="1"/>
  <c r="EL787" i="2"/>
  <c r="EM787" i="2" s="1"/>
  <c r="ED787" i="2"/>
  <c r="EE787" i="2" s="1"/>
  <c r="ED779" i="2"/>
  <c r="EE779" i="2" s="1"/>
  <c r="EN779" i="2"/>
  <c r="EO779" i="2" s="1"/>
  <c r="EF779" i="2"/>
  <c r="EG779" i="2" s="1"/>
  <c r="EP779" i="2"/>
  <c r="EQ779" i="2" s="1"/>
  <c r="DX779" i="2"/>
  <c r="DY779" i="2" s="1"/>
  <c r="EH779" i="2"/>
  <c r="EI779" i="2" s="1"/>
  <c r="ER779" i="2"/>
  <c r="ES779" i="2" s="1"/>
  <c r="DZ779" i="2"/>
  <c r="EA779" i="2" s="1"/>
  <c r="EJ779" i="2"/>
  <c r="EK779" i="2" s="1"/>
  <c r="EB779" i="2"/>
  <c r="EC779" i="2" s="1"/>
  <c r="EL779" i="2"/>
  <c r="EM779" i="2" s="1"/>
  <c r="EJ771" i="2"/>
  <c r="EK771" i="2" s="1"/>
  <c r="ER771" i="2"/>
  <c r="ES771" i="2" s="1"/>
  <c r="EL771" i="2"/>
  <c r="EM771" i="2" s="1"/>
  <c r="ED771" i="2"/>
  <c r="EE771" i="2" s="1"/>
  <c r="DX771" i="2"/>
  <c r="DY771" i="2" s="1"/>
  <c r="EN771" i="2"/>
  <c r="EO771" i="2" s="1"/>
  <c r="DZ771" i="2"/>
  <c r="EA771" i="2" s="1"/>
  <c r="EB771" i="2"/>
  <c r="EC771" i="2" s="1"/>
  <c r="EP771" i="2"/>
  <c r="EQ771" i="2" s="1"/>
  <c r="EF771" i="2"/>
  <c r="EG771" i="2" s="1"/>
  <c r="EH771" i="2"/>
  <c r="EI771" i="2" s="1"/>
  <c r="DX763" i="2"/>
  <c r="DY763" i="2" s="1"/>
  <c r="EF763" i="2"/>
  <c r="EG763" i="2" s="1"/>
  <c r="DZ763" i="2"/>
  <c r="EA763" i="2" s="1"/>
  <c r="EJ763" i="2"/>
  <c r="EK763" i="2" s="1"/>
  <c r="ER763" i="2"/>
  <c r="ES763" i="2" s="1"/>
  <c r="EB763" i="2"/>
  <c r="EC763" i="2" s="1"/>
  <c r="EN763" i="2"/>
  <c r="EO763" i="2" s="1"/>
  <c r="ED763" i="2"/>
  <c r="EE763" i="2" s="1"/>
  <c r="EH763" i="2"/>
  <c r="EI763" i="2" s="1"/>
  <c r="EL763" i="2"/>
  <c r="EM763" i="2" s="1"/>
  <c r="EP763" i="2"/>
  <c r="EQ763" i="2" s="1"/>
  <c r="EL755" i="2"/>
  <c r="EM755" i="2" s="1"/>
  <c r="EN755" i="2"/>
  <c r="EO755" i="2" s="1"/>
  <c r="DX755" i="2"/>
  <c r="DY755" i="2" s="1"/>
  <c r="EF755" i="2"/>
  <c r="EG755" i="2" s="1"/>
  <c r="EH755" i="2"/>
  <c r="EI755" i="2" s="1"/>
  <c r="EP755" i="2"/>
  <c r="EQ755" i="2" s="1"/>
  <c r="DZ755" i="2"/>
  <c r="EA755" i="2" s="1"/>
  <c r="EJ755" i="2"/>
  <c r="EK755" i="2" s="1"/>
  <c r="ER755" i="2"/>
  <c r="ES755" i="2" s="1"/>
  <c r="EB755" i="2"/>
  <c r="EC755" i="2" s="1"/>
  <c r="ED755" i="2"/>
  <c r="EE755" i="2" s="1"/>
  <c r="DZ747" i="2"/>
  <c r="EA747" i="2" s="1"/>
  <c r="EJ747" i="2"/>
  <c r="EK747" i="2" s="1"/>
  <c r="ER747" i="2"/>
  <c r="ES747" i="2" s="1"/>
  <c r="EB747" i="2"/>
  <c r="EC747" i="2" s="1"/>
  <c r="EL747" i="2"/>
  <c r="EM747" i="2" s="1"/>
  <c r="ED747" i="2"/>
  <c r="EE747" i="2" s="1"/>
  <c r="EN747" i="2"/>
  <c r="EO747" i="2" s="1"/>
  <c r="DX747" i="2"/>
  <c r="DY747" i="2" s="1"/>
  <c r="EF747" i="2"/>
  <c r="EG747" i="2" s="1"/>
  <c r="EH747" i="2"/>
  <c r="EI747" i="2" s="1"/>
  <c r="EP747" i="2"/>
  <c r="EQ747" i="2" s="1"/>
  <c r="DX739" i="2"/>
  <c r="DY739" i="2" s="1"/>
  <c r="EF739" i="2"/>
  <c r="EG739" i="2" s="1"/>
  <c r="DZ739" i="2"/>
  <c r="EA739" i="2" s="1"/>
  <c r="EJ739" i="2"/>
  <c r="EK739" i="2" s="1"/>
  <c r="ER739" i="2"/>
  <c r="ES739" i="2" s="1"/>
  <c r="EB739" i="2"/>
  <c r="EC739" i="2" s="1"/>
  <c r="ED739" i="2"/>
  <c r="EE739" i="2" s="1"/>
  <c r="EH739" i="2"/>
  <c r="EI739" i="2" s="1"/>
  <c r="EL739" i="2"/>
  <c r="EM739" i="2" s="1"/>
  <c r="EN739" i="2"/>
  <c r="EO739" i="2" s="1"/>
  <c r="EP739" i="2"/>
  <c r="EQ739" i="2" s="1"/>
  <c r="EL731" i="2"/>
  <c r="EM731" i="2" s="1"/>
  <c r="ED731" i="2"/>
  <c r="EE731" i="2" s="1"/>
  <c r="EN731" i="2"/>
  <c r="EO731" i="2" s="1"/>
  <c r="DX731" i="2"/>
  <c r="DY731" i="2" s="1"/>
  <c r="EF731" i="2"/>
  <c r="EG731" i="2" s="1"/>
  <c r="EH731" i="2"/>
  <c r="EI731" i="2" s="1"/>
  <c r="EP731" i="2"/>
  <c r="EQ731" i="2" s="1"/>
  <c r="DZ731" i="2"/>
  <c r="EA731" i="2" s="1"/>
  <c r="EJ731" i="2"/>
  <c r="EK731" i="2" s="1"/>
  <c r="ER731" i="2"/>
  <c r="ES731" i="2" s="1"/>
  <c r="EB731" i="2"/>
  <c r="EC731" i="2" s="1"/>
  <c r="DZ723" i="2"/>
  <c r="EA723" i="2" s="1"/>
  <c r="EJ723" i="2"/>
  <c r="EK723" i="2" s="1"/>
  <c r="ER723" i="2"/>
  <c r="ES723" i="2" s="1"/>
  <c r="EB723" i="2"/>
  <c r="EC723" i="2" s="1"/>
  <c r="EL723" i="2"/>
  <c r="EM723" i="2" s="1"/>
  <c r="ED723" i="2"/>
  <c r="EE723" i="2" s="1"/>
  <c r="EN723" i="2"/>
  <c r="EO723" i="2" s="1"/>
  <c r="DX723" i="2"/>
  <c r="DY723" i="2" s="1"/>
  <c r="EF723" i="2"/>
  <c r="EG723" i="2" s="1"/>
  <c r="EH723" i="2"/>
  <c r="EI723" i="2" s="1"/>
  <c r="EP723" i="2"/>
  <c r="EQ723" i="2" s="1"/>
  <c r="DX715" i="2"/>
  <c r="DY715" i="2" s="1"/>
  <c r="EH715" i="2"/>
  <c r="EI715" i="2" s="1"/>
  <c r="EP715" i="2"/>
  <c r="EQ715" i="2" s="1"/>
  <c r="ER715" i="2"/>
  <c r="ES715" i="2" s="1"/>
  <c r="DZ715" i="2"/>
  <c r="EA715" i="2" s="1"/>
  <c r="EJ715" i="2"/>
  <c r="EK715" i="2" s="1"/>
  <c r="EB715" i="2"/>
  <c r="EC715" i="2" s="1"/>
  <c r="ED715" i="2"/>
  <c r="EE715" i="2" s="1"/>
  <c r="EL715" i="2"/>
  <c r="EM715" i="2" s="1"/>
  <c r="EF715" i="2"/>
  <c r="EG715" i="2" s="1"/>
  <c r="EN715" i="2"/>
  <c r="EO715" i="2" s="1"/>
  <c r="ED707" i="2"/>
  <c r="EE707" i="2" s="1"/>
  <c r="ER707" i="2"/>
  <c r="ES707" i="2" s="1"/>
  <c r="EF707" i="2"/>
  <c r="EG707" i="2" s="1"/>
  <c r="DX707" i="2"/>
  <c r="DY707" i="2" s="1"/>
  <c r="EH707" i="2"/>
  <c r="EI707" i="2" s="1"/>
  <c r="EJ707" i="2"/>
  <c r="EK707" i="2" s="1"/>
  <c r="DZ707" i="2"/>
  <c r="EA707" i="2" s="1"/>
  <c r="EL707" i="2"/>
  <c r="EM707" i="2" s="1"/>
  <c r="EN707" i="2"/>
  <c r="EO707" i="2" s="1"/>
  <c r="EB707" i="2"/>
  <c r="EC707" i="2" s="1"/>
  <c r="EP707" i="2"/>
  <c r="EQ707" i="2" s="1"/>
  <c r="EN699" i="2"/>
  <c r="EO699" i="2" s="1"/>
  <c r="EF699" i="2"/>
  <c r="EG699" i="2" s="1"/>
  <c r="EP699" i="2"/>
  <c r="EQ699" i="2" s="1"/>
  <c r="EH699" i="2"/>
  <c r="EI699" i="2" s="1"/>
  <c r="DX699" i="2"/>
  <c r="DY699" i="2" s="1"/>
  <c r="ER699" i="2"/>
  <c r="ES699" i="2" s="1"/>
  <c r="DZ699" i="2"/>
  <c r="EA699" i="2" s="1"/>
  <c r="EJ699" i="2"/>
  <c r="EK699" i="2" s="1"/>
  <c r="EB699" i="2"/>
  <c r="EC699" i="2" s="1"/>
  <c r="EL699" i="2"/>
  <c r="EM699" i="2" s="1"/>
  <c r="ED699" i="2"/>
  <c r="EE699" i="2" s="1"/>
  <c r="DX691" i="2"/>
  <c r="DY691" i="2" s="1"/>
  <c r="EH691" i="2"/>
  <c r="EI691" i="2" s="1"/>
  <c r="EP691" i="2"/>
  <c r="EQ691" i="2" s="1"/>
  <c r="EB691" i="2"/>
  <c r="EC691" i="2" s="1"/>
  <c r="EL691" i="2"/>
  <c r="EM691" i="2" s="1"/>
  <c r="ED691" i="2"/>
  <c r="EE691" i="2" s="1"/>
  <c r="EN691" i="2"/>
  <c r="EO691" i="2" s="1"/>
  <c r="EF691" i="2"/>
  <c r="EG691" i="2" s="1"/>
  <c r="ER691" i="2"/>
  <c r="ES691" i="2" s="1"/>
  <c r="EJ691" i="2"/>
  <c r="EK691" i="2" s="1"/>
  <c r="DZ691" i="2"/>
  <c r="EA691" i="2" s="1"/>
  <c r="EH683" i="2"/>
  <c r="EI683" i="2" s="1"/>
  <c r="EP683" i="2"/>
  <c r="EQ683" i="2" s="1"/>
  <c r="EJ683" i="2"/>
  <c r="EK683" i="2" s="1"/>
  <c r="EF683" i="2"/>
  <c r="EG683" i="2" s="1"/>
  <c r="EN683" i="2"/>
  <c r="EO683" i="2" s="1"/>
  <c r="EB683" i="2"/>
  <c r="EC683" i="2" s="1"/>
  <c r="ER683" i="2"/>
  <c r="ES683" i="2" s="1"/>
  <c r="ED683" i="2"/>
  <c r="EE683" i="2" s="1"/>
  <c r="EL683" i="2"/>
  <c r="EM683" i="2" s="1"/>
  <c r="DX683" i="2"/>
  <c r="DY683" i="2" s="1"/>
  <c r="DZ683" i="2"/>
  <c r="EA683" i="2" s="1"/>
  <c r="ER675" i="2"/>
  <c r="ES675" i="2" s="1"/>
  <c r="ED675" i="2"/>
  <c r="EE675" i="2" s="1"/>
  <c r="EL675" i="2"/>
  <c r="EM675" i="2" s="1"/>
  <c r="EB675" i="2"/>
  <c r="EC675" i="2" s="1"/>
  <c r="EF675" i="2"/>
  <c r="EG675" i="2" s="1"/>
  <c r="EH675" i="2"/>
  <c r="EI675" i="2" s="1"/>
  <c r="EJ675" i="2"/>
  <c r="EK675" i="2" s="1"/>
  <c r="EN675" i="2"/>
  <c r="EO675" i="2" s="1"/>
  <c r="DX675" i="2"/>
  <c r="DY675" i="2" s="1"/>
  <c r="EP675" i="2"/>
  <c r="EQ675" i="2" s="1"/>
  <c r="DZ675" i="2"/>
  <c r="EA675" i="2" s="1"/>
  <c r="EF667" i="2"/>
  <c r="EG667" i="2" s="1"/>
  <c r="EN667" i="2"/>
  <c r="EO667" i="2" s="1"/>
  <c r="DX667" i="2"/>
  <c r="DY667" i="2" s="1"/>
  <c r="EH667" i="2"/>
  <c r="EI667" i="2" s="1"/>
  <c r="EP667" i="2"/>
  <c r="EQ667" i="2" s="1"/>
  <c r="ER667" i="2"/>
  <c r="ES667" i="2" s="1"/>
  <c r="EB667" i="2"/>
  <c r="EC667" i="2" s="1"/>
  <c r="ED667" i="2"/>
  <c r="EE667" i="2" s="1"/>
  <c r="EL667" i="2"/>
  <c r="EM667" i="2" s="1"/>
  <c r="EJ667" i="2"/>
  <c r="EK667" i="2" s="1"/>
  <c r="DZ667" i="2"/>
  <c r="EA667" i="2" s="1"/>
  <c r="EN852" i="2"/>
  <c r="EO852" i="2" s="1"/>
  <c r="EF852" i="2"/>
  <c r="EG852" i="2" s="1"/>
  <c r="DX852" i="2"/>
  <c r="DY852" i="2" s="1"/>
  <c r="EP852" i="2"/>
  <c r="EQ852" i="2" s="1"/>
  <c r="EH852" i="2"/>
  <c r="EI852" i="2" s="1"/>
  <c r="ER852" i="2"/>
  <c r="ES852" i="2" s="1"/>
  <c r="DZ852" i="2"/>
  <c r="EA852" i="2" s="1"/>
  <c r="ED852" i="2"/>
  <c r="EE852" i="2" s="1"/>
  <c r="EL852" i="2"/>
  <c r="EM852" i="2" s="1"/>
  <c r="EB852" i="2"/>
  <c r="EC852" i="2" s="1"/>
  <c r="EJ852" i="2"/>
  <c r="EK852" i="2" s="1"/>
  <c r="EF844" i="2"/>
  <c r="EG844" i="2" s="1"/>
  <c r="EN844" i="2"/>
  <c r="EO844" i="2" s="1"/>
  <c r="DX844" i="2"/>
  <c r="DY844" i="2" s="1"/>
  <c r="EH844" i="2"/>
  <c r="EI844" i="2" s="1"/>
  <c r="EP844" i="2"/>
  <c r="EQ844" i="2" s="1"/>
  <c r="DZ844" i="2"/>
  <c r="EA844" i="2" s="1"/>
  <c r="ER844" i="2"/>
  <c r="ES844" i="2" s="1"/>
  <c r="ED844" i="2"/>
  <c r="EE844" i="2" s="1"/>
  <c r="EL844" i="2"/>
  <c r="EM844" i="2" s="1"/>
  <c r="EJ844" i="2"/>
  <c r="EK844" i="2" s="1"/>
  <c r="EB844" i="2"/>
  <c r="EC844" i="2" s="1"/>
  <c r="EF836" i="2"/>
  <c r="EG836" i="2" s="1"/>
  <c r="EN836" i="2"/>
  <c r="EO836" i="2" s="1"/>
  <c r="ED836" i="2"/>
  <c r="EE836" i="2" s="1"/>
  <c r="ER836" i="2"/>
  <c r="ES836" i="2" s="1"/>
  <c r="EH836" i="2"/>
  <c r="EI836" i="2" s="1"/>
  <c r="DX836" i="2"/>
  <c r="DY836" i="2" s="1"/>
  <c r="EJ836" i="2"/>
  <c r="EK836" i="2" s="1"/>
  <c r="EL836" i="2"/>
  <c r="EM836" i="2" s="1"/>
  <c r="DZ836" i="2"/>
  <c r="EA836" i="2" s="1"/>
  <c r="EB836" i="2"/>
  <c r="EC836" i="2" s="1"/>
  <c r="EP836" i="2"/>
  <c r="EQ836" i="2" s="1"/>
  <c r="EH828" i="2"/>
  <c r="EI828" i="2" s="1"/>
  <c r="EP828" i="2"/>
  <c r="EQ828" i="2" s="1"/>
  <c r="EB828" i="2"/>
  <c r="EC828" i="2" s="1"/>
  <c r="EJ828" i="2"/>
  <c r="EK828" i="2" s="1"/>
  <c r="ED828" i="2"/>
  <c r="EE828" i="2" s="1"/>
  <c r="EL828" i="2"/>
  <c r="EM828" i="2" s="1"/>
  <c r="EF828" i="2"/>
  <c r="EG828" i="2" s="1"/>
  <c r="EN828" i="2"/>
  <c r="EO828" i="2" s="1"/>
  <c r="DX828" i="2"/>
  <c r="DY828" i="2" s="1"/>
  <c r="DZ828" i="2"/>
  <c r="EA828" i="2" s="1"/>
  <c r="ER828" i="2"/>
  <c r="ES828" i="2" s="1"/>
  <c r="DX820" i="2"/>
  <c r="DY820" i="2" s="1"/>
  <c r="EH820" i="2"/>
  <c r="EI820" i="2" s="1"/>
  <c r="EP820" i="2"/>
  <c r="EQ820" i="2" s="1"/>
  <c r="DZ820" i="2"/>
  <c r="EA820" i="2" s="1"/>
  <c r="ER820" i="2"/>
  <c r="ES820" i="2" s="1"/>
  <c r="EB820" i="2"/>
  <c r="EC820" i="2" s="1"/>
  <c r="EJ820" i="2"/>
  <c r="EK820" i="2" s="1"/>
  <c r="EL820" i="2"/>
  <c r="EM820" i="2" s="1"/>
  <c r="EN820" i="2"/>
  <c r="EO820" i="2" s="1"/>
  <c r="ED820" i="2"/>
  <c r="EE820" i="2" s="1"/>
  <c r="EF820" i="2"/>
  <c r="EG820" i="2" s="1"/>
  <c r="EB812" i="2"/>
  <c r="EC812" i="2" s="1"/>
  <c r="EJ812" i="2"/>
  <c r="EK812" i="2" s="1"/>
  <c r="ED812" i="2"/>
  <c r="EE812" i="2" s="1"/>
  <c r="EL812" i="2"/>
  <c r="EM812" i="2" s="1"/>
  <c r="EF812" i="2"/>
  <c r="EG812" i="2" s="1"/>
  <c r="EN812" i="2"/>
  <c r="EO812" i="2" s="1"/>
  <c r="DX812" i="2"/>
  <c r="DY812" i="2" s="1"/>
  <c r="EH812" i="2"/>
  <c r="EI812" i="2" s="1"/>
  <c r="EP812" i="2"/>
  <c r="EQ812" i="2" s="1"/>
  <c r="DZ812" i="2"/>
  <c r="EA812" i="2" s="1"/>
  <c r="ER812" i="2"/>
  <c r="ES812" i="2" s="1"/>
  <c r="DX804" i="2"/>
  <c r="DY804" i="2" s="1"/>
  <c r="DZ804" i="2"/>
  <c r="EA804" i="2" s="1"/>
  <c r="ER804" i="2"/>
  <c r="ES804" i="2" s="1"/>
  <c r="EB804" i="2"/>
  <c r="EC804" i="2" s="1"/>
  <c r="EJ804" i="2"/>
  <c r="EK804" i="2" s="1"/>
  <c r="ED804" i="2"/>
  <c r="EE804" i="2" s="1"/>
  <c r="EL804" i="2"/>
  <c r="EM804" i="2" s="1"/>
  <c r="EF804" i="2"/>
  <c r="EG804" i="2" s="1"/>
  <c r="EN804" i="2"/>
  <c r="EO804" i="2" s="1"/>
  <c r="EH804" i="2"/>
  <c r="EI804" i="2" s="1"/>
  <c r="EP804" i="2"/>
  <c r="EQ804" i="2" s="1"/>
  <c r="EB935" i="2"/>
  <c r="EC935" i="2" s="1"/>
  <c r="EJ935" i="2"/>
  <c r="EK935" i="2" s="1"/>
  <c r="ED935" i="2"/>
  <c r="EE935" i="2" s="1"/>
  <c r="EL935" i="2"/>
  <c r="EM935" i="2" s="1"/>
  <c r="EF935" i="2"/>
  <c r="EG935" i="2" s="1"/>
  <c r="EN935" i="2"/>
  <c r="EO935" i="2" s="1"/>
  <c r="DZ935" i="2"/>
  <c r="EA935" i="2" s="1"/>
  <c r="EH935" i="2"/>
  <c r="EI935" i="2" s="1"/>
  <c r="EP935" i="2"/>
  <c r="EQ935" i="2" s="1"/>
  <c r="ER935" i="2"/>
  <c r="ES935" i="2" s="1"/>
  <c r="DX935" i="2"/>
  <c r="DY935" i="2" s="1"/>
  <c r="DZ927" i="2"/>
  <c r="EA927" i="2" s="1"/>
  <c r="EH927" i="2"/>
  <c r="EI927" i="2" s="1"/>
  <c r="ER927" i="2"/>
  <c r="ES927" i="2" s="1"/>
  <c r="EJ927" i="2"/>
  <c r="EK927" i="2" s="1"/>
  <c r="EB927" i="2"/>
  <c r="EC927" i="2" s="1"/>
  <c r="EL927" i="2"/>
  <c r="EM927" i="2" s="1"/>
  <c r="ED927" i="2"/>
  <c r="EE927" i="2" s="1"/>
  <c r="EF927" i="2"/>
  <c r="EG927" i="2" s="1"/>
  <c r="EP927" i="2"/>
  <c r="EQ927" i="2" s="1"/>
  <c r="DX927" i="2"/>
  <c r="DY927" i="2" s="1"/>
  <c r="EN927" i="2"/>
  <c r="EO927" i="2" s="1"/>
  <c r="EL1043" i="2"/>
  <c r="EM1043" i="2" s="1"/>
  <c r="EF1043" i="2"/>
  <c r="EG1043" i="2" s="1"/>
  <c r="DZ1043" i="2"/>
  <c r="EA1043" i="2" s="1"/>
  <c r="EB1043" i="2"/>
  <c r="EC1043" i="2" s="1"/>
  <c r="EN1043" i="2"/>
  <c r="EO1043" i="2" s="1"/>
  <c r="ED1043" i="2"/>
  <c r="EE1043" i="2" s="1"/>
  <c r="EP1043" i="2"/>
  <c r="EQ1043" i="2" s="1"/>
  <c r="ER1043" i="2"/>
  <c r="ES1043" i="2" s="1"/>
  <c r="EH1043" i="2"/>
  <c r="EI1043" i="2" s="1"/>
  <c r="DX1043" i="2"/>
  <c r="DY1043" i="2" s="1"/>
  <c r="EJ1043" i="2"/>
  <c r="EK1043" i="2" s="1"/>
  <c r="ED1035" i="2"/>
  <c r="EE1035" i="2" s="1"/>
  <c r="EN1035" i="2"/>
  <c r="EO1035" i="2" s="1"/>
  <c r="EH1035" i="2"/>
  <c r="EI1035" i="2" s="1"/>
  <c r="ER1035" i="2"/>
  <c r="ES1035" i="2" s="1"/>
  <c r="EF1035" i="2"/>
  <c r="EG1035" i="2" s="1"/>
  <c r="EJ1035" i="2"/>
  <c r="EK1035" i="2" s="1"/>
  <c r="DX1035" i="2"/>
  <c r="DY1035" i="2" s="1"/>
  <c r="EL1035" i="2"/>
  <c r="EM1035" i="2" s="1"/>
  <c r="DZ1035" i="2"/>
  <c r="EA1035" i="2" s="1"/>
  <c r="EB1035" i="2"/>
  <c r="EC1035" i="2" s="1"/>
  <c r="EP1035" i="2"/>
  <c r="EQ1035" i="2" s="1"/>
  <c r="EF1027" i="2"/>
  <c r="EG1027" i="2" s="1"/>
  <c r="EP1027" i="2"/>
  <c r="EQ1027" i="2" s="1"/>
  <c r="DZ1027" i="2"/>
  <c r="EA1027" i="2" s="1"/>
  <c r="EJ1027" i="2"/>
  <c r="EK1027" i="2" s="1"/>
  <c r="EB1027" i="2"/>
  <c r="EC1027" i="2" s="1"/>
  <c r="ER1027" i="2"/>
  <c r="ES1027" i="2" s="1"/>
  <c r="ED1027" i="2"/>
  <c r="EE1027" i="2" s="1"/>
  <c r="EH1027" i="2"/>
  <c r="EI1027" i="2" s="1"/>
  <c r="EL1027" i="2"/>
  <c r="EM1027" i="2" s="1"/>
  <c r="DX1027" i="2"/>
  <c r="DY1027" i="2" s="1"/>
  <c r="EN1027" i="2"/>
  <c r="EO1027" i="2" s="1"/>
  <c r="EJ1019" i="2"/>
  <c r="EK1019" i="2" s="1"/>
  <c r="EF1019" i="2"/>
  <c r="EG1019" i="2" s="1"/>
  <c r="EP1019" i="2"/>
  <c r="EQ1019" i="2" s="1"/>
  <c r="EB1019" i="2"/>
  <c r="EC1019" i="2" s="1"/>
  <c r="DX1019" i="2"/>
  <c r="DY1019" i="2" s="1"/>
  <c r="ER1019" i="2"/>
  <c r="ES1019" i="2" s="1"/>
  <c r="DZ1019" i="2"/>
  <c r="EA1019" i="2" s="1"/>
  <c r="ED1019" i="2"/>
  <c r="EE1019" i="2" s="1"/>
  <c r="EH1019" i="2"/>
  <c r="EI1019" i="2" s="1"/>
  <c r="EL1019" i="2"/>
  <c r="EM1019" i="2" s="1"/>
  <c r="EN1019" i="2"/>
  <c r="EO1019" i="2" s="1"/>
  <c r="EL1011" i="2"/>
  <c r="EM1011" i="2" s="1"/>
  <c r="EH1011" i="2"/>
  <c r="EI1011" i="2" s="1"/>
  <c r="DZ1011" i="2"/>
  <c r="EA1011" i="2" s="1"/>
  <c r="EN1011" i="2"/>
  <c r="EO1011" i="2" s="1"/>
  <c r="EB1011" i="2"/>
  <c r="EC1011" i="2" s="1"/>
  <c r="EP1011" i="2"/>
  <c r="EQ1011" i="2" s="1"/>
  <c r="ED1011" i="2"/>
  <c r="EE1011" i="2" s="1"/>
  <c r="DX1011" i="2"/>
  <c r="DY1011" i="2" s="1"/>
  <c r="EF1011" i="2"/>
  <c r="EG1011" i="2" s="1"/>
  <c r="EJ1011" i="2"/>
  <c r="EK1011" i="2" s="1"/>
  <c r="ER1011" i="2"/>
  <c r="ES1011" i="2" s="1"/>
  <c r="EL1003" i="2"/>
  <c r="EM1003" i="2" s="1"/>
  <c r="DZ1003" i="2"/>
  <c r="EA1003" i="2" s="1"/>
  <c r="EN1003" i="2"/>
  <c r="EO1003" i="2" s="1"/>
  <c r="EB1003" i="2"/>
  <c r="EC1003" i="2" s="1"/>
  <c r="EP1003" i="2"/>
  <c r="EQ1003" i="2" s="1"/>
  <c r="ED1003" i="2"/>
  <c r="EE1003" i="2" s="1"/>
  <c r="EH1003" i="2"/>
  <c r="EI1003" i="2" s="1"/>
  <c r="DX1003" i="2"/>
  <c r="DY1003" i="2" s="1"/>
  <c r="EJ1003" i="2"/>
  <c r="EK1003" i="2" s="1"/>
  <c r="EF1003" i="2"/>
  <c r="EG1003" i="2" s="1"/>
  <c r="ER1003" i="2"/>
  <c r="ES1003" i="2" s="1"/>
  <c r="DX995" i="2"/>
  <c r="DY995" i="2" s="1"/>
  <c r="EH995" i="2"/>
  <c r="EI995" i="2" s="1"/>
  <c r="EB995" i="2"/>
  <c r="EC995" i="2" s="1"/>
  <c r="EL995" i="2"/>
  <c r="EM995" i="2" s="1"/>
  <c r="EJ995" i="2"/>
  <c r="EK995" i="2" s="1"/>
  <c r="EN995" i="2"/>
  <c r="EO995" i="2" s="1"/>
  <c r="DZ995" i="2"/>
  <c r="EA995" i="2" s="1"/>
  <c r="EP995" i="2"/>
  <c r="EQ995" i="2" s="1"/>
  <c r="ED995" i="2"/>
  <c r="EE995" i="2" s="1"/>
  <c r="ER995" i="2"/>
  <c r="ES995" i="2" s="1"/>
  <c r="EF995" i="2"/>
  <c r="EG995" i="2" s="1"/>
  <c r="DZ987" i="2"/>
  <c r="EA987" i="2" s="1"/>
  <c r="EJ987" i="2"/>
  <c r="EK987" i="2" s="1"/>
  <c r="ED987" i="2"/>
  <c r="EE987" i="2" s="1"/>
  <c r="EB987" i="2"/>
  <c r="EC987" i="2" s="1"/>
  <c r="EP987" i="2"/>
  <c r="EQ987" i="2" s="1"/>
  <c r="EF987" i="2"/>
  <c r="EG987" i="2" s="1"/>
  <c r="ER987" i="2"/>
  <c r="ES987" i="2" s="1"/>
  <c r="DX987" i="2"/>
  <c r="DY987" i="2" s="1"/>
  <c r="EL987" i="2"/>
  <c r="EM987" i="2" s="1"/>
  <c r="EH987" i="2"/>
  <c r="EI987" i="2" s="1"/>
  <c r="EN987" i="2"/>
  <c r="EO987" i="2" s="1"/>
  <c r="EL979" i="2"/>
  <c r="EM979" i="2" s="1"/>
  <c r="ER979" i="2"/>
  <c r="ES979" i="2" s="1"/>
  <c r="EH979" i="2"/>
  <c r="EI979" i="2" s="1"/>
  <c r="EJ979" i="2"/>
  <c r="EK979" i="2" s="1"/>
  <c r="DX979" i="2"/>
  <c r="DY979" i="2" s="1"/>
  <c r="DZ979" i="2"/>
  <c r="EA979" i="2" s="1"/>
  <c r="EP979" i="2"/>
  <c r="EQ979" i="2" s="1"/>
  <c r="EB979" i="2"/>
  <c r="EC979" i="2" s="1"/>
  <c r="ED979" i="2"/>
  <c r="EE979" i="2" s="1"/>
  <c r="EF979" i="2"/>
  <c r="EG979" i="2" s="1"/>
  <c r="EN979" i="2"/>
  <c r="EO979" i="2" s="1"/>
  <c r="DX971" i="2"/>
  <c r="DY971" i="2" s="1"/>
  <c r="EB971" i="2"/>
  <c r="EC971" i="2" s="1"/>
  <c r="EN971" i="2"/>
  <c r="EO971" i="2" s="1"/>
  <c r="EF971" i="2"/>
  <c r="EG971" i="2" s="1"/>
  <c r="EH971" i="2"/>
  <c r="EI971" i="2" s="1"/>
  <c r="EJ971" i="2"/>
  <c r="EK971" i="2" s="1"/>
  <c r="DZ971" i="2"/>
  <c r="EA971" i="2" s="1"/>
  <c r="EP971" i="2"/>
  <c r="EQ971" i="2" s="1"/>
  <c r="ED971" i="2"/>
  <c r="EE971" i="2" s="1"/>
  <c r="EL971" i="2"/>
  <c r="EM971" i="2" s="1"/>
  <c r="ER971" i="2"/>
  <c r="ES971" i="2" s="1"/>
  <c r="DZ1370" i="2"/>
  <c r="EA1370" i="2" s="1"/>
  <c r="EL1370" i="2"/>
  <c r="EM1370" i="2" s="1"/>
  <c r="EB1370" i="2"/>
  <c r="EC1370" i="2" s="1"/>
  <c r="EN1370" i="2"/>
  <c r="EO1370" i="2" s="1"/>
  <c r="ED1370" i="2"/>
  <c r="EE1370" i="2" s="1"/>
  <c r="EP1370" i="2"/>
  <c r="EQ1370" i="2" s="1"/>
  <c r="EF1370" i="2"/>
  <c r="EG1370" i="2" s="1"/>
  <c r="EH1370" i="2"/>
  <c r="EI1370" i="2" s="1"/>
  <c r="ER1370" i="2"/>
  <c r="ES1370" i="2" s="1"/>
  <c r="DX1370" i="2"/>
  <c r="DY1370" i="2" s="1"/>
  <c r="EJ1370" i="2"/>
  <c r="EK1370" i="2" s="1"/>
  <c r="EB1362" i="2"/>
  <c r="EC1362" i="2" s="1"/>
  <c r="EN1362" i="2"/>
  <c r="EO1362" i="2" s="1"/>
  <c r="ED1362" i="2"/>
  <c r="EE1362" i="2" s="1"/>
  <c r="EP1362" i="2"/>
  <c r="EQ1362" i="2" s="1"/>
  <c r="EF1362" i="2"/>
  <c r="EG1362" i="2" s="1"/>
  <c r="EH1362" i="2"/>
  <c r="EI1362" i="2" s="1"/>
  <c r="ER1362" i="2"/>
  <c r="ES1362" i="2" s="1"/>
  <c r="DX1362" i="2"/>
  <c r="DY1362" i="2" s="1"/>
  <c r="DZ1362" i="2"/>
  <c r="EA1362" i="2" s="1"/>
  <c r="EJ1362" i="2"/>
  <c r="EK1362" i="2" s="1"/>
  <c r="EL1362" i="2"/>
  <c r="EM1362" i="2" s="1"/>
  <c r="EF1354" i="2"/>
  <c r="EG1354" i="2" s="1"/>
  <c r="EH1354" i="2"/>
  <c r="EI1354" i="2" s="1"/>
  <c r="EJ1354" i="2"/>
  <c r="EK1354" i="2" s="1"/>
  <c r="DX1354" i="2"/>
  <c r="DY1354" i="2" s="1"/>
  <c r="DZ1354" i="2"/>
  <c r="EA1354" i="2" s="1"/>
  <c r="EL1354" i="2"/>
  <c r="EM1354" i="2" s="1"/>
  <c r="EN1354" i="2"/>
  <c r="EO1354" i="2" s="1"/>
  <c r="EB1354" i="2"/>
  <c r="EC1354" i="2" s="1"/>
  <c r="EP1354" i="2"/>
  <c r="EQ1354" i="2" s="1"/>
  <c r="ED1354" i="2"/>
  <c r="EE1354" i="2" s="1"/>
  <c r="ER1354" i="2"/>
  <c r="ES1354" i="2" s="1"/>
  <c r="ED1346" i="2"/>
  <c r="EE1346" i="2" s="1"/>
  <c r="EF1346" i="2"/>
  <c r="EG1346" i="2" s="1"/>
  <c r="ER1346" i="2"/>
  <c r="ES1346" i="2" s="1"/>
  <c r="EH1346" i="2"/>
  <c r="EI1346" i="2" s="1"/>
  <c r="EJ1346" i="2"/>
  <c r="EK1346" i="2" s="1"/>
  <c r="DX1346" i="2"/>
  <c r="DY1346" i="2" s="1"/>
  <c r="EL1346" i="2"/>
  <c r="EM1346" i="2" s="1"/>
  <c r="DZ1346" i="2"/>
  <c r="EA1346" i="2" s="1"/>
  <c r="EB1346" i="2"/>
  <c r="EC1346" i="2" s="1"/>
  <c r="EN1346" i="2"/>
  <c r="EO1346" i="2" s="1"/>
  <c r="EP1346" i="2"/>
  <c r="EQ1346" i="2" s="1"/>
  <c r="EF1338" i="2"/>
  <c r="EG1338" i="2" s="1"/>
  <c r="ER1338" i="2"/>
  <c r="ES1338" i="2" s="1"/>
  <c r="DX1338" i="2"/>
  <c r="DY1338" i="2" s="1"/>
  <c r="EH1338" i="2"/>
  <c r="EI1338" i="2" s="1"/>
  <c r="DZ1338" i="2"/>
  <c r="EA1338" i="2" s="1"/>
  <c r="EJ1338" i="2"/>
  <c r="EK1338" i="2" s="1"/>
  <c r="EB1338" i="2"/>
  <c r="EC1338" i="2" s="1"/>
  <c r="EL1338" i="2"/>
  <c r="EM1338" i="2" s="1"/>
  <c r="EN1338" i="2"/>
  <c r="EO1338" i="2" s="1"/>
  <c r="ED1338" i="2"/>
  <c r="EE1338" i="2" s="1"/>
  <c r="EP1338" i="2"/>
  <c r="EQ1338" i="2" s="1"/>
  <c r="DX1330" i="2"/>
  <c r="DY1330" i="2" s="1"/>
  <c r="EJ1330" i="2"/>
  <c r="EK1330" i="2" s="1"/>
  <c r="DZ1330" i="2"/>
  <c r="EA1330" i="2" s="1"/>
  <c r="EL1330" i="2"/>
  <c r="EM1330" i="2" s="1"/>
  <c r="EB1330" i="2"/>
  <c r="EC1330" i="2" s="1"/>
  <c r="EN1330" i="2"/>
  <c r="EO1330" i="2" s="1"/>
  <c r="ED1330" i="2"/>
  <c r="EE1330" i="2" s="1"/>
  <c r="EP1330" i="2"/>
  <c r="EQ1330" i="2" s="1"/>
  <c r="ER1330" i="2"/>
  <c r="ES1330" i="2" s="1"/>
  <c r="EF1330" i="2"/>
  <c r="EG1330" i="2" s="1"/>
  <c r="EH1330" i="2"/>
  <c r="EI1330" i="2" s="1"/>
  <c r="EJ1322" i="2"/>
  <c r="EK1322" i="2" s="1"/>
  <c r="EB1322" i="2"/>
  <c r="EC1322" i="2" s="1"/>
  <c r="EL1322" i="2"/>
  <c r="EM1322" i="2" s="1"/>
  <c r="ED1322" i="2"/>
  <c r="EE1322" i="2" s="1"/>
  <c r="EF1322" i="2"/>
  <c r="EG1322" i="2" s="1"/>
  <c r="EN1322" i="2"/>
  <c r="EO1322" i="2" s="1"/>
  <c r="EP1322" i="2"/>
  <c r="EQ1322" i="2" s="1"/>
  <c r="DX1322" i="2"/>
  <c r="DY1322" i="2" s="1"/>
  <c r="EH1322" i="2"/>
  <c r="EI1322" i="2" s="1"/>
  <c r="ER1322" i="2"/>
  <c r="ES1322" i="2" s="1"/>
  <c r="DZ1322" i="2"/>
  <c r="EA1322" i="2" s="1"/>
  <c r="EB1314" i="2"/>
  <c r="EC1314" i="2" s="1"/>
  <c r="EL1314" i="2"/>
  <c r="EM1314" i="2" s="1"/>
  <c r="EN1314" i="2"/>
  <c r="EO1314" i="2" s="1"/>
  <c r="ED1314" i="2"/>
  <c r="EE1314" i="2" s="1"/>
  <c r="EP1314" i="2"/>
  <c r="EQ1314" i="2" s="1"/>
  <c r="EF1314" i="2"/>
  <c r="EG1314" i="2" s="1"/>
  <c r="ER1314" i="2"/>
  <c r="ES1314" i="2" s="1"/>
  <c r="EH1314" i="2"/>
  <c r="EI1314" i="2" s="1"/>
  <c r="DX1314" i="2"/>
  <c r="DY1314" i="2" s="1"/>
  <c r="EJ1314" i="2"/>
  <c r="EK1314" i="2" s="1"/>
  <c r="DZ1314" i="2"/>
  <c r="EA1314" i="2" s="1"/>
  <c r="ED1306" i="2"/>
  <c r="EE1306" i="2" s="1"/>
  <c r="EN1306" i="2"/>
  <c r="EO1306" i="2" s="1"/>
  <c r="EF1306" i="2"/>
  <c r="EG1306" i="2" s="1"/>
  <c r="EP1306" i="2"/>
  <c r="EQ1306" i="2" s="1"/>
  <c r="DX1306" i="2"/>
  <c r="DY1306" i="2" s="1"/>
  <c r="ER1306" i="2"/>
  <c r="ES1306" i="2" s="1"/>
  <c r="DZ1306" i="2"/>
  <c r="EA1306" i="2" s="1"/>
  <c r="EH1306" i="2"/>
  <c r="EI1306" i="2" s="1"/>
  <c r="EJ1306" i="2"/>
  <c r="EK1306" i="2" s="1"/>
  <c r="EB1306" i="2"/>
  <c r="EC1306" i="2" s="1"/>
  <c r="EL1306" i="2"/>
  <c r="EM1306" i="2" s="1"/>
  <c r="EL1298" i="2"/>
  <c r="EM1298" i="2" s="1"/>
  <c r="EB1298" i="2"/>
  <c r="EC1298" i="2" s="1"/>
  <c r="EN1298" i="2"/>
  <c r="EO1298" i="2" s="1"/>
  <c r="ED1298" i="2"/>
  <c r="EE1298" i="2" s="1"/>
  <c r="EP1298" i="2"/>
  <c r="EQ1298" i="2" s="1"/>
  <c r="EF1298" i="2"/>
  <c r="EG1298" i="2" s="1"/>
  <c r="EH1298" i="2"/>
  <c r="EI1298" i="2" s="1"/>
  <c r="ER1298" i="2"/>
  <c r="ES1298" i="2" s="1"/>
  <c r="DX1298" i="2"/>
  <c r="DY1298" i="2" s="1"/>
  <c r="EJ1298" i="2"/>
  <c r="EK1298" i="2" s="1"/>
  <c r="DZ1298" i="2"/>
  <c r="EA1298" i="2" s="1"/>
  <c r="EF1290" i="2"/>
  <c r="EG1290" i="2" s="1"/>
  <c r="EN1290" i="2"/>
  <c r="EO1290" i="2" s="1"/>
  <c r="DX1290" i="2"/>
  <c r="DY1290" i="2" s="1"/>
  <c r="EP1290" i="2"/>
  <c r="EQ1290" i="2" s="1"/>
  <c r="DZ1290" i="2"/>
  <c r="EA1290" i="2" s="1"/>
  <c r="EH1290" i="2"/>
  <c r="EI1290" i="2" s="1"/>
  <c r="ER1290" i="2"/>
  <c r="ES1290" i="2" s="1"/>
  <c r="EB1290" i="2"/>
  <c r="EC1290" i="2" s="1"/>
  <c r="EJ1290" i="2"/>
  <c r="EK1290" i="2" s="1"/>
  <c r="ED1290" i="2"/>
  <c r="EE1290" i="2" s="1"/>
  <c r="EL1290" i="2"/>
  <c r="EM1290" i="2" s="1"/>
  <c r="DX1282" i="2"/>
  <c r="DY1282" i="2" s="1"/>
  <c r="DZ1282" i="2"/>
  <c r="EA1282" i="2" s="1"/>
  <c r="EH1282" i="2"/>
  <c r="EI1282" i="2" s="1"/>
  <c r="ER1282" i="2"/>
  <c r="ES1282" i="2" s="1"/>
  <c r="EB1282" i="2"/>
  <c r="EC1282" i="2" s="1"/>
  <c r="EJ1282" i="2"/>
  <c r="EK1282" i="2" s="1"/>
  <c r="ED1282" i="2"/>
  <c r="EE1282" i="2" s="1"/>
  <c r="EL1282" i="2"/>
  <c r="EM1282" i="2" s="1"/>
  <c r="EN1282" i="2"/>
  <c r="EO1282" i="2" s="1"/>
  <c r="EF1282" i="2"/>
  <c r="EG1282" i="2" s="1"/>
  <c r="EP1282" i="2"/>
  <c r="EQ1282" i="2" s="1"/>
  <c r="EF1274" i="2"/>
  <c r="EG1274" i="2" s="1"/>
  <c r="EN1274" i="2"/>
  <c r="EO1274" i="2" s="1"/>
  <c r="DX1274" i="2"/>
  <c r="DY1274" i="2" s="1"/>
  <c r="EP1274" i="2"/>
  <c r="EQ1274" i="2" s="1"/>
  <c r="DZ1274" i="2"/>
  <c r="EA1274" i="2" s="1"/>
  <c r="EH1274" i="2"/>
  <c r="EI1274" i="2" s="1"/>
  <c r="ER1274" i="2"/>
  <c r="ES1274" i="2" s="1"/>
  <c r="EB1274" i="2"/>
  <c r="EC1274" i="2" s="1"/>
  <c r="EJ1274" i="2"/>
  <c r="EK1274" i="2" s="1"/>
  <c r="ED1274" i="2"/>
  <c r="EE1274" i="2" s="1"/>
  <c r="EL1274" i="2"/>
  <c r="EM1274" i="2" s="1"/>
  <c r="ED1266" i="2"/>
  <c r="EE1266" i="2" s="1"/>
  <c r="EN1266" i="2"/>
  <c r="EO1266" i="2" s="1"/>
  <c r="EF1266" i="2"/>
  <c r="EG1266" i="2" s="1"/>
  <c r="EP1266" i="2"/>
  <c r="EQ1266" i="2" s="1"/>
  <c r="DX1266" i="2"/>
  <c r="DY1266" i="2" s="1"/>
  <c r="EH1266" i="2"/>
  <c r="EI1266" i="2" s="1"/>
  <c r="DZ1266" i="2"/>
  <c r="EA1266" i="2" s="1"/>
  <c r="ER1266" i="2"/>
  <c r="ES1266" i="2" s="1"/>
  <c r="EJ1266" i="2"/>
  <c r="EK1266" i="2" s="1"/>
  <c r="EB1266" i="2"/>
  <c r="EC1266" i="2" s="1"/>
  <c r="EL1266" i="2"/>
  <c r="EM1266" i="2" s="1"/>
  <c r="ED1258" i="2"/>
  <c r="EE1258" i="2" s="1"/>
  <c r="EL1258" i="2"/>
  <c r="EM1258" i="2" s="1"/>
  <c r="EF1258" i="2"/>
  <c r="EG1258" i="2" s="1"/>
  <c r="EN1258" i="2"/>
  <c r="EO1258" i="2" s="1"/>
  <c r="DX1258" i="2"/>
  <c r="DY1258" i="2" s="1"/>
  <c r="EP1258" i="2"/>
  <c r="EQ1258" i="2" s="1"/>
  <c r="DZ1258" i="2"/>
  <c r="EA1258" i="2" s="1"/>
  <c r="EH1258" i="2"/>
  <c r="EI1258" i="2" s="1"/>
  <c r="ER1258" i="2"/>
  <c r="ES1258" i="2" s="1"/>
  <c r="EB1258" i="2"/>
  <c r="EC1258" i="2" s="1"/>
  <c r="EJ1258" i="2"/>
  <c r="EK1258" i="2" s="1"/>
  <c r="EL1250" i="2"/>
  <c r="EM1250" i="2" s="1"/>
  <c r="ED1250" i="2"/>
  <c r="EE1250" i="2" s="1"/>
  <c r="EN1250" i="2"/>
  <c r="EO1250" i="2" s="1"/>
  <c r="EF1250" i="2"/>
  <c r="EG1250" i="2" s="1"/>
  <c r="EP1250" i="2"/>
  <c r="EQ1250" i="2" s="1"/>
  <c r="DX1250" i="2"/>
  <c r="DY1250" i="2" s="1"/>
  <c r="EH1250" i="2"/>
  <c r="EI1250" i="2" s="1"/>
  <c r="DZ1250" i="2"/>
  <c r="EA1250" i="2" s="1"/>
  <c r="ER1250" i="2"/>
  <c r="ES1250" i="2" s="1"/>
  <c r="EJ1250" i="2"/>
  <c r="EK1250" i="2" s="1"/>
  <c r="EB1250" i="2"/>
  <c r="EC1250" i="2" s="1"/>
  <c r="ED1242" i="2"/>
  <c r="EE1242" i="2" s="1"/>
  <c r="EL1242" i="2"/>
  <c r="EM1242" i="2" s="1"/>
  <c r="EF1242" i="2"/>
  <c r="EG1242" i="2" s="1"/>
  <c r="EN1242" i="2"/>
  <c r="EO1242" i="2" s="1"/>
  <c r="DX1242" i="2"/>
  <c r="DY1242" i="2" s="1"/>
  <c r="EP1242" i="2"/>
  <c r="EQ1242" i="2" s="1"/>
  <c r="DZ1242" i="2"/>
  <c r="EA1242" i="2" s="1"/>
  <c r="EH1242" i="2"/>
  <c r="EI1242" i="2" s="1"/>
  <c r="ER1242" i="2"/>
  <c r="ES1242" i="2" s="1"/>
  <c r="EB1242" i="2"/>
  <c r="EC1242" i="2" s="1"/>
  <c r="EJ1242" i="2"/>
  <c r="EK1242" i="2" s="1"/>
  <c r="EB1234" i="2"/>
  <c r="EC1234" i="2" s="1"/>
  <c r="EL1234" i="2"/>
  <c r="EM1234" i="2" s="1"/>
  <c r="ED1234" i="2"/>
  <c r="EE1234" i="2" s="1"/>
  <c r="EN1234" i="2"/>
  <c r="EO1234" i="2" s="1"/>
  <c r="EF1234" i="2"/>
  <c r="EG1234" i="2" s="1"/>
  <c r="EP1234" i="2"/>
  <c r="EQ1234" i="2" s="1"/>
  <c r="DX1234" i="2"/>
  <c r="DY1234" i="2" s="1"/>
  <c r="EH1234" i="2"/>
  <c r="EI1234" i="2" s="1"/>
  <c r="DZ1234" i="2"/>
  <c r="EA1234" i="2" s="1"/>
  <c r="ER1234" i="2"/>
  <c r="ES1234" i="2" s="1"/>
  <c r="EJ1234" i="2"/>
  <c r="EK1234" i="2" s="1"/>
  <c r="DX1226" i="2"/>
  <c r="DY1226" i="2" s="1"/>
  <c r="EH1226" i="2"/>
  <c r="EI1226" i="2" s="1"/>
  <c r="DZ1226" i="2"/>
  <c r="EA1226" i="2" s="1"/>
  <c r="ER1226" i="2"/>
  <c r="ES1226" i="2" s="1"/>
  <c r="EJ1226" i="2"/>
  <c r="EK1226" i="2" s="1"/>
  <c r="EB1226" i="2"/>
  <c r="EC1226" i="2" s="1"/>
  <c r="ED1226" i="2"/>
  <c r="EE1226" i="2" s="1"/>
  <c r="EN1226" i="2"/>
  <c r="EO1226" i="2" s="1"/>
  <c r="EF1226" i="2"/>
  <c r="EG1226" i="2" s="1"/>
  <c r="EL1226" i="2"/>
  <c r="EM1226" i="2" s="1"/>
  <c r="EP1226" i="2"/>
  <c r="EQ1226" i="2" s="1"/>
  <c r="DX1218" i="2"/>
  <c r="DY1218" i="2" s="1"/>
  <c r="EH1218" i="2"/>
  <c r="EI1218" i="2" s="1"/>
  <c r="DZ1218" i="2"/>
  <c r="EA1218" i="2" s="1"/>
  <c r="ER1218" i="2"/>
  <c r="ES1218" i="2" s="1"/>
  <c r="EJ1218" i="2"/>
  <c r="EK1218" i="2" s="1"/>
  <c r="EB1218" i="2"/>
  <c r="EC1218" i="2" s="1"/>
  <c r="ED1218" i="2"/>
  <c r="EE1218" i="2" s="1"/>
  <c r="EN1218" i="2"/>
  <c r="EO1218" i="2" s="1"/>
  <c r="EF1218" i="2"/>
  <c r="EG1218" i="2" s="1"/>
  <c r="EL1218" i="2"/>
  <c r="EM1218" i="2" s="1"/>
  <c r="EP1218" i="2"/>
  <c r="EQ1218" i="2" s="1"/>
  <c r="DX1210" i="2"/>
  <c r="DY1210" i="2" s="1"/>
  <c r="EP1210" i="2"/>
  <c r="EQ1210" i="2" s="1"/>
  <c r="DZ1210" i="2"/>
  <c r="EA1210" i="2" s="1"/>
  <c r="EH1210" i="2"/>
  <c r="EI1210" i="2" s="1"/>
  <c r="ER1210" i="2"/>
  <c r="ES1210" i="2" s="1"/>
  <c r="EB1210" i="2"/>
  <c r="EC1210" i="2" s="1"/>
  <c r="EJ1210" i="2"/>
  <c r="EK1210" i="2" s="1"/>
  <c r="ED1210" i="2"/>
  <c r="EE1210" i="2" s="1"/>
  <c r="EL1210" i="2"/>
  <c r="EM1210" i="2" s="1"/>
  <c r="EF1210" i="2"/>
  <c r="EG1210" i="2" s="1"/>
  <c r="EN1210" i="2"/>
  <c r="EO1210" i="2" s="1"/>
  <c r="EN1202" i="2"/>
  <c r="EO1202" i="2" s="1"/>
  <c r="EF1202" i="2"/>
  <c r="EG1202" i="2" s="1"/>
  <c r="EP1202" i="2"/>
  <c r="EQ1202" i="2" s="1"/>
  <c r="DX1202" i="2"/>
  <c r="DY1202" i="2" s="1"/>
  <c r="EH1202" i="2"/>
  <c r="EI1202" i="2" s="1"/>
  <c r="DZ1202" i="2"/>
  <c r="EA1202" i="2" s="1"/>
  <c r="ER1202" i="2"/>
  <c r="ES1202" i="2" s="1"/>
  <c r="EB1202" i="2"/>
  <c r="EC1202" i="2" s="1"/>
  <c r="EL1202" i="2"/>
  <c r="EM1202" i="2" s="1"/>
  <c r="ED1202" i="2"/>
  <c r="EE1202" i="2" s="1"/>
  <c r="EJ1202" i="2"/>
  <c r="EK1202" i="2" s="1"/>
  <c r="EF1194" i="2"/>
  <c r="EG1194" i="2" s="1"/>
  <c r="EN1194" i="2"/>
  <c r="EO1194" i="2" s="1"/>
  <c r="DX1194" i="2"/>
  <c r="DY1194" i="2" s="1"/>
  <c r="EP1194" i="2"/>
  <c r="EQ1194" i="2" s="1"/>
  <c r="DZ1194" i="2"/>
  <c r="EA1194" i="2" s="1"/>
  <c r="EH1194" i="2"/>
  <c r="EI1194" i="2" s="1"/>
  <c r="EB1194" i="2"/>
  <c r="EC1194" i="2" s="1"/>
  <c r="EJ1194" i="2"/>
  <c r="EK1194" i="2" s="1"/>
  <c r="ED1194" i="2"/>
  <c r="EE1194" i="2" s="1"/>
  <c r="EL1194" i="2"/>
  <c r="EM1194" i="2" s="1"/>
  <c r="ER1194" i="2"/>
  <c r="ES1194" i="2" s="1"/>
  <c r="EF1186" i="2"/>
  <c r="EG1186" i="2" s="1"/>
  <c r="EN1186" i="2"/>
  <c r="EO1186" i="2" s="1"/>
  <c r="DX1186" i="2"/>
  <c r="DY1186" i="2" s="1"/>
  <c r="EP1186" i="2"/>
  <c r="EQ1186" i="2" s="1"/>
  <c r="DZ1186" i="2"/>
  <c r="EA1186" i="2" s="1"/>
  <c r="EH1186" i="2"/>
  <c r="EI1186" i="2" s="1"/>
  <c r="EB1186" i="2"/>
  <c r="EC1186" i="2" s="1"/>
  <c r="EJ1186" i="2"/>
  <c r="EK1186" i="2" s="1"/>
  <c r="ED1186" i="2"/>
  <c r="EE1186" i="2" s="1"/>
  <c r="EL1186" i="2"/>
  <c r="EM1186" i="2" s="1"/>
  <c r="ER1186" i="2"/>
  <c r="ES1186" i="2" s="1"/>
  <c r="ED1178" i="2"/>
  <c r="EE1178" i="2" s="1"/>
  <c r="EL1178" i="2"/>
  <c r="EM1178" i="2" s="1"/>
  <c r="EF1178" i="2"/>
  <c r="EG1178" i="2" s="1"/>
  <c r="EN1178" i="2"/>
  <c r="EO1178" i="2" s="1"/>
  <c r="DZ1178" i="2"/>
  <c r="EA1178" i="2" s="1"/>
  <c r="EH1178" i="2"/>
  <c r="EI1178" i="2" s="1"/>
  <c r="ER1178" i="2"/>
  <c r="ES1178" i="2" s="1"/>
  <c r="DX1178" i="2"/>
  <c r="DY1178" i="2" s="1"/>
  <c r="EB1178" i="2"/>
  <c r="EC1178" i="2" s="1"/>
  <c r="EJ1178" i="2"/>
  <c r="EK1178" i="2" s="1"/>
  <c r="EP1178" i="2"/>
  <c r="EQ1178" i="2" s="1"/>
  <c r="EB1170" i="2"/>
  <c r="EC1170" i="2" s="1"/>
  <c r="EL1170" i="2"/>
  <c r="EM1170" i="2" s="1"/>
  <c r="ED1170" i="2"/>
  <c r="EE1170" i="2" s="1"/>
  <c r="EN1170" i="2"/>
  <c r="EO1170" i="2" s="1"/>
  <c r="DX1170" i="2"/>
  <c r="DY1170" i="2" s="1"/>
  <c r="EH1170" i="2"/>
  <c r="EI1170" i="2" s="1"/>
  <c r="DZ1170" i="2"/>
  <c r="EA1170" i="2" s="1"/>
  <c r="ER1170" i="2"/>
  <c r="ES1170" i="2" s="1"/>
  <c r="EF1170" i="2"/>
  <c r="EG1170" i="2" s="1"/>
  <c r="EJ1170" i="2"/>
  <c r="EK1170" i="2" s="1"/>
  <c r="EP1170" i="2"/>
  <c r="EQ1170" i="2" s="1"/>
  <c r="EJ1162" i="2"/>
  <c r="EK1162" i="2" s="1"/>
  <c r="EB1162" i="2"/>
  <c r="EC1162" i="2" s="1"/>
  <c r="EL1162" i="2"/>
  <c r="EM1162" i="2" s="1"/>
  <c r="ED1162" i="2"/>
  <c r="EE1162" i="2" s="1"/>
  <c r="EF1162" i="2"/>
  <c r="EG1162" i="2" s="1"/>
  <c r="EP1162" i="2"/>
  <c r="EQ1162" i="2" s="1"/>
  <c r="DX1162" i="2"/>
  <c r="DY1162" i="2" s="1"/>
  <c r="EH1162" i="2"/>
  <c r="EI1162" i="2" s="1"/>
  <c r="DZ1162" i="2"/>
  <c r="EA1162" i="2" s="1"/>
  <c r="EN1162" i="2"/>
  <c r="EO1162" i="2" s="1"/>
  <c r="ER1162" i="2"/>
  <c r="ES1162" i="2" s="1"/>
  <c r="DZ1154" i="2"/>
  <c r="EA1154" i="2" s="1"/>
  <c r="EH1154" i="2"/>
  <c r="EI1154" i="2" s="1"/>
  <c r="ER1154" i="2"/>
  <c r="ES1154" i="2" s="1"/>
  <c r="EB1154" i="2"/>
  <c r="EC1154" i="2" s="1"/>
  <c r="EJ1154" i="2"/>
  <c r="EK1154" i="2" s="1"/>
  <c r="ED1154" i="2"/>
  <c r="EE1154" i="2" s="1"/>
  <c r="EL1154" i="2"/>
  <c r="EM1154" i="2" s="1"/>
  <c r="EF1154" i="2"/>
  <c r="EG1154" i="2" s="1"/>
  <c r="EN1154" i="2"/>
  <c r="EO1154" i="2" s="1"/>
  <c r="DX1154" i="2"/>
  <c r="DY1154" i="2" s="1"/>
  <c r="EP1154" i="2"/>
  <c r="EQ1154" i="2" s="1"/>
  <c r="DX1146" i="2"/>
  <c r="DY1146" i="2" s="1"/>
  <c r="EP1146" i="2"/>
  <c r="EQ1146" i="2" s="1"/>
  <c r="DZ1146" i="2"/>
  <c r="EA1146" i="2" s="1"/>
  <c r="EH1146" i="2"/>
  <c r="EI1146" i="2" s="1"/>
  <c r="ER1146" i="2"/>
  <c r="ES1146" i="2" s="1"/>
  <c r="EB1146" i="2"/>
  <c r="EC1146" i="2" s="1"/>
  <c r="EJ1146" i="2"/>
  <c r="EK1146" i="2" s="1"/>
  <c r="ED1146" i="2"/>
  <c r="EE1146" i="2" s="1"/>
  <c r="EL1146" i="2"/>
  <c r="EM1146" i="2" s="1"/>
  <c r="EN1146" i="2"/>
  <c r="EO1146" i="2" s="1"/>
  <c r="EF1146" i="2"/>
  <c r="EG1146" i="2" s="1"/>
  <c r="EN1138" i="2"/>
  <c r="EO1138" i="2" s="1"/>
  <c r="EF1138" i="2"/>
  <c r="EG1138" i="2" s="1"/>
  <c r="EP1138" i="2"/>
  <c r="EQ1138" i="2" s="1"/>
  <c r="DX1138" i="2"/>
  <c r="DY1138" i="2" s="1"/>
  <c r="EH1138" i="2"/>
  <c r="EI1138" i="2" s="1"/>
  <c r="DZ1138" i="2"/>
  <c r="EA1138" i="2" s="1"/>
  <c r="ER1138" i="2"/>
  <c r="ES1138" i="2" s="1"/>
  <c r="EJ1138" i="2"/>
  <c r="EK1138" i="2" s="1"/>
  <c r="EB1138" i="2"/>
  <c r="EC1138" i="2" s="1"/>
  <c r="EL1138" i="2"/>
  <c r="EM1138" i="2" s="1"/>
  <c r="ED1138" i="2"/>
  <c r="EE1138" i="2" s="1"/>
  <c r="EF1130" i="2"/>
  <c r="EG1130" i="2" s="1"/>
  <c r="EN1130" i="2"/>
  <c r="EO1130" i="2" s="1"/>
  <c r="DX1130" i="2"/>
  <c r="DY1130" i="2" s="1"/>
  <c r="EP1130" i="2"/>
  <c r="EQ1130" i="2" s="1"/>
  <c r="DZ1130" i="2"/>
  <c r="EA1130" i="2" s="1"/>
  <c r="EH1130" i="2"/>
  <c r="EI1130" i="2" s="1"/>
  <c r="ER1130" i="2"/>
  <c r="ES1130" i="2" s="1"/>
  <c r="EB1130" i="2"/>
  <c r="EC1130" i="2" s="1"/>
  <c r="EJ1130" i="2"/>
  <c r="EK1130" i="2" s="1"/>
  <c r="EL1130" i="2"/>
  <c r="EM1130" i="2" s="1"/>
  <c r="ED1130" i="2"/>
  <c r="EE1130" i="2" s="1"/>
  <c r="ED1122" i="2"/>
  <c r="EE1122" i="2" s="1"/>
  <c r="EL1122" i="2"/>
  <c r="EM1122" i="2" s="1"/>
  <c r="EF1122" i="2"/>
  <c r="EG1122" i="2" s="1"/>
  <c r="EN1122" i="2"/>
  <c r="EO1122" i="2" s="1"/>
  <c r="DX1122" i="2"/>
  <c r="DY1122" i="2" s="1"/>
  <c r="EP1122" i="2"/>
  <c r="EQ1122" i="2" s="1"/>
  <c r="DZ1122" i="2"/>
  <c r="EA1122" i="2" s="1"/>
  <c r="EH1122" i="2"/>
  <c r="EI1122" i="2" s="1"/>
  <c r="ER1122" i="2"/>
  <c r="ES1122" i="2" s="1"/>
  <c r="EB1122" i="2"/>
  <c r="EC1122" i="2" s="1"/>
  <c r="EJ1122" i="2"/>
  <c r="EK1122" i="2" s="1"/>
  <c r="ED1114" i="2"/>
  <c r="EE1114" i="2" s="1"/>
  <c r="EL1114" i="2"/>
  <c r="EM1114" i="2" s="1"/>
  <c r="EF1114" i="2"/>
  <c r="EG1114" i="2" s="1"/>
  <c r="EN1114" i="2"/>
  <c r="EO1114" i="2" s="1"/>
  <c r="DX1114" i="2"/>
  <c r="DY1114" i="2" s="1"/>
  <c r="EP1114" i="2"/>
  <c r="EQ1114" i="2" s="1"/>
  <c r="DZ1114" i="2"/>
  <c r="EA1114" i="2" s="1"/>
  <c r="EH1114" i="2"/>
  <c r="EI1114" i="2" s="1"/>
  <c r="ER1114" i="2"/>
  <c r="ES1114" i="2" s="1"/>
  <c r="EB1114" i="2"/>
  <c r="EC1114" i="2" s="1"/>
  <c r="EJ1114" i="2"/>
  <c r="EK1114" i="2" s="1"/>
  <c r="EJ1106" i="2"/>
  <c r="EK1106" i="2" s="1"/>
  <c r="EL1106" i="2"/>
  <c r="EM1106" i="2" s="1"/>
  <c r="EN1106" i="2"/>
  <c r="EO1106" i="2" s="1"/>
  <c r="DX1106" i="2"/>
  <c r="DY1106" i="2" s="1"/>
  <c r="EH1106" i="2"/>
  <c r="EI1106" i="2" s="1"/>
  <c r="ED1106" i="2"/>
  <c r="EE1106" i="2" s="1"/>
  <c r="EF1106" i="2"/>
  <c r="EG1106" i="2" s="1"/>
  <c r="EP1106" i="2"/>
  <c r="EQ1106" i="2" s="1"/>
  <c r="DZ1106" i="2"/>
  <c r="EA1106" i="2" s="1"/>
  <c r="ER1106" i="2"/>
  <c r="ES1106" i="2" s="1"/>
  <c r="EB1106" i="2"/>
  <c r="EC1106" i="2" s="1"/>
  <c r="DX1098" i="2"/>
  <c r="DY1098" i="2" s="1"/>
  <c r="EP1098" i="2"/>
  <c r="EQ1098" i="2" s="1"/>
  <c r="ER1098" i="2"/>
  <c r="ES1098" i="2" s="1"/>
  <c r="EF1098" i="2"/>
  <c r="EG1098" i="2" s="1"/>
  <c r="EH1098" i="2"/>
  <c r="EI1098" i="2" s="1"/>
  <c r="EJ1098" i="2"/>
  <c r="EK1098" i="2" s="1"/>
  <c r="EL1098" i="2"/>
  <c r="EM1098" i="2" s="1"/>
  <c r="EN1098" i="2"/>
  <c r="EO1098" i="2" s="1"/>
  <c r="DZ1098" i="2"/>
  <c r="EA1098" i="2" s="1"/>
  <c r="EB1098" i="2"/>
  <c r="EC1098" i="2" s="1"/>
  <c r="ED1098" i="2"/>
  <c r="EE1098" i="2" s="1"/>
  <c r="EL1090" i="2"/>
  <c r="EM1090" i="2" s="1"/>
  <c r="EN1090" i="2"/>
  <c r="EO1090" i="2" s="1"/>
  <c r="DX1090" i="2"/>
  <c r="DY1090" i="2" s="1"/>
  <c r="EH1090" i="2"/>
  <c r="EI1090" i="2" s="1"/>
  <c r="EJ1090" i="2"/>
  <c r="EK1090" i="2" s="1"/>
  <c r="EF1090" i="2"/>
  <c r="EG1090" i="2" s="1"/>
  <c r="EP1090" i="2"/>
  <c r="EQ1090" i="2" s="1"/>
  <c r="DZ1090" i="2"/>
  <c r="EA1090" i="2" s="1"/>
  <c r="ER1090" i="2"/>
  <c r="ES1090" i="2" s="1"/>
  <c r="EB1090" i="2"/>
  <c r="EC1090" i="2" s="1"/>
  <c r="ED1090" i="2"/>
  <c r="EE1090" i="2" s="1"/>
  <c r="EF1442" i="2"/>
  <c r="EG1442" i="2" s="1"/>
  <c r="DX1442" i="2"/>
  <c r="DY1442" i="2" s="1"/>
  <c r="EP1442" i="2"/>
  <c r="EQ1442" i="2" s="1"/>
  <c r="EH1442" i="2"/>
  <c r="EI1442" i="2" s="1"/>
  <c r="ER1442" i="2"/>
  <c r="ES1442" i="2" s="1"/>
  <c r="DZ1442" i="2"/>
  <c r="EA1442" i="2" s="1"/>
  <c r="EB1442" i="2"/>
  <c r="EC1442" i="2" s="1"/>
  <c r="EL1442" i="2"/>
  <c r="EM1442" i="2" s="1"/>
  <c r="EN1442" i="2"/>
  <c r="EO1442" i="2" s="1"/>
  <c r="ED1442" i="2"/>
  <c r="EE1442" i="2" s="1"/>
  <c r="EJ1442" i="2"/>
  <c r="EK1442" i="2" s="1"/>
  <c r="DX1613" i="2"/>
  <c r="DY1613" i="2" s="1"/>
  <c r="EH1613" i="2"/>
  <c r="EI1613" i="2" s="1"/>
  <c r="EJ1613" i="2"/>
  <c r="EK1613" i="2" s="1"/>
  <c r="DZ1613" i="2"/>
  <c r="EA1613" i="2" s="1"/>
  <c r="EL1613" i="2"/>
  <c r="EM1613" i="2" s="1"/>
  <c r="EN1613" i="2"/>
  <c r="EO1613" i="2" s="1"/>
  <c r="EF1613" i="2"/>
  <c r="EG1613" i="2" s="1"/>
  <c r="EP1613" i="2"/>
  <c r="EQ1613" i="2" s="1"/>
  <c r="ER1613" i="2"/>
  <c r="ES1613" i="2" s="1"/>
  <c r="EB1613" i="2"/>
  <c r="EC1613" i="2" s="1"/>
  <c r="ED1613" i="2"/>
  <c r="EE1613" i="2" s="1"/>
  <c r="DX1605" i="2"/>
  <c r="DY1605" i="2" s="1"/>
  <c r="EF1605" i="2"/>
  <c r="EG1605" i="2" s="1"/>
  <c r="ER1605" i="2"/>
  <c r="ES1605" i="2" s="1"/>
  <c r="EH1605" i="2"/>
  <c r="EI1605" i="2" s="1"/>
  <c r="DZ1605" i="2"/>
  <c r="EA1605" i="2" s="1"/>
  <c r="EJ1605" i="2"/>
  <c r="EK1605" i="2" s="1"/>
  <c r="EL1605" i="2"/>
  <c r="EM1605" i="2" s="1"/>
  <c r="EB1605" i="2"/>
  <c r="EC1605" i="2" s="1"/>
  <c r="ED1605" i="2"/>
  <c r="EE1605" i="2" s="1"/>
  <c r="EP1605" i="2"/>
  <c r="EQ1605" i="2" s="1"/>
  <c r="EN1605" i="2"/>
  <c r="EO1605" i="2" s="1"/>
  <c r="EH1597" i="2"/>
  <c r="EI1597" i="2" s="1"/>
  <c r="ER1597" i="2"/>
  <c r="ES1597" i="2" s="1"/>
  <c r="DZ1597" i="2"/>
  <c r="EA1597" i="2" s="1"/>
  <c r="EJ1597" i="2"/>
  <c r="EK1597" i="2" s="1"/>
  <c r="EL1597" i="2"/>
  <c r="EM1597" i="2" s="1"/>
  <c r="EB1597" i="2"/>
  <c r="EC1597" i="2" s="1"/>
  <c r="EN1597" i="2"/>
  <c r="EO1597" i="2" s="1"/>
  <c r="EP1597" i="2"/>
  <c r="EQ1597" i="2" s="1"/>
  <c r="DX1597" i="2"/>
  <c r="DY1597" i="2" s="1"/>
  <c r="ED1597" i="2"/>
  <c r="EE1597" i="2" s="1"/>
  <c r="EF1597" i="2"/>
  <c r="EG1597" i="2" s="1"/>
  <c r="DX1588" i="2"/>
  <c r="DY1588" i="2" s="1"/>
  <c r="DZ1588" i="2"/>
  <c r="EA1588" i="2" s="1"/>
  <c r="EJ1588" i="2"/>
  <c r="EK1588" i="2" s="1"/>
  <c r="EB1588" i="2"/>
  <c r="EC1588" i="2" s="1"/>
  <c r="EL1588" i="2"/>
  <c r="EM1588" i="2" s="1"/>
  <c r="ED1588" i="2"/>
  <c r="EE1588" i="2" s="1"/>
  <c r="EN1588" i="2"/>
  <c r="EO1588" i="2" s="1"/>
  <c r="ER1588" i="2"/>
  <c r="ES1588" i="2" s="1"/>
  <c r="EH1588" i="2"/>
  <c r="EI1588" i="2" s="1"/>
  <c r="EP1588" i="2"/>
  <c r="EQ1588" i="2" s="1"/>
  <c r="EF1588" i="2"/>
  <c r="EG1588" i="2" s="1"/>
  <c r="DZ1580" i="2"/>
  <c r="EA1580" i="2" s="1"/>
  <c r="EB1580" i="2"/>
  <c r="EC1580" i="2" s="1"/>
  <c r="EJ1580" i="2"/>
  <c r="EK1580" i="2" s="1"/>
  <c r="ED1580" i="2"/>
  <c r="EE1580" i="2" s="1"/>
  <c r="EL1580" i="2"/>
  <c r="EM1580" i="2" s="1"/>
  <c r="EN1580" i="2"/>
  <c r="EO1580" i="2" s="1"/>
  <c r="ER1580" i="2"/>
  <c r="ES1580" i="2" s="1"/>
  <c r="DX1580" i="2"/>
  <c r="DY1580" i="2" s="1"/>
  <c r="EF1580" i="2"/>
  <c r="EG1580" i="2" s="1"/>
  <c r="EH1580" i="2"/>
  <c r="EI1580" i="2" s="1"/>
  <c r="EP1580" i="2"/>
  <c r="EQ1580" i="2" s="1"/>
  <c r="DZ1572" i="2"/>
  <c r="EA1572" i="2" s="1"/>
  <c r="EJ1572" i="2"/>
  <c r="EK1572" i="2" s="1"/>
  <c r="EB1572" i="2"/>
  <c r="EC1572" i="2" s="1"/>
  <c r="EL1572" i="2"/>
  <c r="EM1572" i="2" s="1"/>
  <c r="ED1572" i="2"/>
  <c r="EE1572" i="2" s="1"/>
  <c r="EN1572" i="2"/>
  <c r="EO1572" i="2" s="1"/>
  <c r="EP1572" i="2"/>
  <c r="EQ1572" i="2" s="1"/>
  <c r="DX1572" i="2"/>
  <c r="DY1572" i="2" s="1"/>
  <c r="EF1572" i="2"/>
  <c r="EG1572" i="2" s="1"/>
  <c r="EH1572" i="2"/>
  <c r="EI1572" i="2" s="1"/>
  <c r="ER1572" i="2"/>
  <c r="ES1572" i="2" s="1"/>
  <c r="EB1564" i="2"/>
  <c r="EC1564" i="2" s="1"/>
  <c r="ED1564" i="2"/>
  <c r="EE1564" i="2" s="1"/>
  <c r="EL1564" i="2"/>
  <c r="EM1564" i="2" s="1"/>
  <c r="EN1564" i="2"/>
  <c r="EO1564" i="2" s="1"/>
  <c r="EF1564" i="2"/>
  <c r="EG1564" i="2" s="1"/>
  <c r="EP1564" i="2"/>
  <c r="EQ1564" i="2" s="1"/>
  <c r="EH1564" i="2"/>
  <c r="EI1564" i="2" s="1"/>
  <c r="ER1564" i="2"/>
  <c r="ES1564" i="2" s="1"/>
  <c r="DX1564" i="2"/>
  <c r="DY1564" i="2" s="1"/>
  <c r="DZ1564" i="2"/>
  <c r="EA1564" i="2" s="1"/>
  <c r="EJ1564" i="2"/>
  <c r="EK1564" i="2" s="1"/>
  <c r="EN1556" i="2"/>
  <c r="EO1556" i="2" s="1"/>
  <c r="EF1556" i="2"/>
  <c r="EG1556" i="2" s="1"/>
  <c r="EP1556" i="2"/>
  <c r="EQ1556" i="2" s="1"/>
  <c r="ER1556" i="2"/>
  <c r="ES1556" i="2" s="1"/>
  <c r="DX1556" i="2"/>
  <c r="DY1556" i="2" s="1"/>
  <c r="EH1556" i="2"/>
  <c r="EI1556" i="2" s="1"/>
  <c r="DZ1556" i="2"/>
  <c r="EA1556" i="2" s="1"/>
  <c r="EB1556" i="2"/>
  <c r="EC1556" i="2" s="1"/>
  <c r="EJ1556" i="2"/>
  <c r="EK1556" i="2" s="1"/>
  <c r="EL1556" i="2"/>
  <c r="EM1556" i="2" s="1"/>
  <c r="ED1556" i="2"/>
  <c r="EE1556" i="2" s="1"/>
  <c r="EP1548" i="2"/>
  <c r="EQ1548" i="2" s="1"/>
  <c r="EF1548" i="2"/>
  <c r="EG1548" i="2" s="1"/>
  <c r="ER1548" i="2"/>
  <c r="ES1548" i="2" s="1"/>
  <c r="EH1548" i="2"/>
  <c r="EI1548" i="2" s="1"/>
  <c r="DX1548" i="2"/>
  <c r="DY1548" i="2" s="1"/>
  <c r="DZ1548" i="2"/>
  <c r="EA1548" i="2" s="1"/>
  <c r="EJ1548" i="2"/>
  <c r="EK1548" i="2" s="1"/>
  <c r="EB1548" i="2"/>
  <c r="EC1548" i="2" s="1"/>
  <c r="EL1548" i="2"/>
  <c r="EM1548" i="2" s="1"/>
  <c r="ED1548" i="2"/>
  <c r="EE1548" i="2" s="1"/>
  <c r="EN1548" i="2"/>
  <c r="EO1548" i="2" s="1"/>
  <c r="DX1540" i="2"/>
  <c r="DY1540" i="2" s="1"/>
  <c r="EH1540" i="2"/>
  <c r="EI1540" i="2" s="1"/>
  <c r="DZ1540" i="2"/>
  <c r="EA1540" i="2" s="1"/>
  <c r="EB1540" i="2"/>
  <c r="EC1540" i="2" s="1"/>
  <c r="EJ1540" i="2"/>
  <c r="EK1540" i="2" s="1"/>
  <c r="ED1540" i="2"/>
  <c r="EE1540" i="2" s="1"/>
  <c r="EL1540" i="2"/>
  <c r="EM1540" i="2" s="1"/>
  <c r="EN1540" i="2"/>
  <c r="EO1540" i="2" s="1"/>
  <c r="EF1540" i="2"/>
  <c r="EG1540" i="2" s="1"/>
  <c r="EP1540" i="2"/>
  <c r="EQ1540" i="2" s="1"/>
  <c r="ER1540" i="2"/>
  <c r="ES1540" i="2" s="1"/>
  <c r="EH1532" i="2"/>
  <c r="EI1532" i="2" s="1"/>
  <c r="EB1532" i="2"/>
  <c r="EC1532" i="2" s="1"/>
  <c r="ED1532" i="2"/>
  <c r="EE1532" i="2" s="1"/>
  <c r="EP1532" i="2"/>
  <c r="EQ1532" i="2" s="1"/>
  <c r="EF1532" i="2"/>
  <c r="EG1532" i="2" s="1"/>
  <c r="EJ1532" i="2"/>
  <c r="EK1532" i="2" s="1"/>
  <c r="EL1532" i="2"/>
  <c r="EM1532" i="2" s="1"/>
  <c r="EN1532" i="2"/>
  <c r="EO1532" i="2" s="1"/>
  <c r="ER1532" i="2"/>
  <c r="ES1532" i="2" s="1"/>
  <c r="DX1532" i="2"/>
  <c r="DY1532" i="2" s="1"/>
  <c r="DZ1532" i="2"/>
  <c r="EA1532" i="2" s="1"/>
  <c r="EB1524" i="2"/>
  <c r="EC1524" i="2" s="1"/>
  <c r="EL1524" i="2"/>
  <c r="EM1524" i="2" s="1"/>
  <c r="EF1524" i="2"/>
  <c r="EG1524" i="2" s="1"/>
  <c r="DX1524" i="2"/>
  <c r="DY1524" i="2" s="1"/>
  <c r="EJ1524" i="2"/>
  <c r="EK1524" i="2" s="1"/>
  <c r="EN1524" i="2"/>
  <c r="EO1524" i="2" s="1"/>
  <c r="EP1524" i="2"/>
  <c r="EQ1524" i="2" s="1"/>
  <c r="ER1524" i="2"/>
  <c r="ES1524" i="2" s="1"/>
  <c r="DZ1524" i="2"/>
  <c r="EA1524" i="2" s="1"/>
  <c r="ED1524" i="2"/>
  <c r="EE1524" i="2" s="1"/>
  <c r="EH1524" i="2"/>
  <c r="EI1524" i="2" s="1"/>
  <c r="DZ1516" i="2"/>
  <c r="EA1516" i="2" s="1"/>
  <c r="EJ1516" i="2"/>
  <c r="EK1516" i="2" s="1"/>
  <c r="EN1516" i="2"/>
  <c r="EO1516" i="2" s="1"/>
  <c r="ER1516" i="2"/>
  <c r="ES1516" i="2" s="1"/>
  <c r="DX1516" i="2"/>
  <c r="DY1516" i="2" s="1"/>
  <c r="EH1516" i="2"/>
  <c r="EI1516" i="2" s="1"/>
  <c r="EL1516" i="2"/>
  <c r="EM1516" i="2" s="1"/>
  <c r="EP1516" i="2"/>
  <c r="EQ1516" i="2" s="1"/>
  <c r="EB1516" i="2"/>
  <c r="EC1516" i="2" s="1"/>
  <c r="ED1516" i="2"/>
  <c r="EE1516" i="2" s="1"/>
  <c r="EF1516" i="2"/>
  <c r="EG1516" i="2" s="1"/>
  <c r="ED1508" i="2"/>
  <c r="EE1508" i="2" s="1"/>
  <c r="ER1508" i="2"/>
  <c r="ES1508" i="2" s="1"/>
  <c r="DZ1508" i="2"/>
  <c r="EA1508" i="2" s="1"/>
  <c r="EL1508" i="2"/>
  <c r="EM1508" i="2" s="1"/>
  <c r="EN1508" i="2"/>
  <c r="EO1508" i="2" s="1"/>
  <c r="EP1508" i="2"/>
  <c r="EQ1508" i="2" s="1"/>
  <c r="DX1508" i="2"/>
  <c r="DY1508" i="2" s="1"/>
  <c r="EB1508" i="2"/>
  <c r="EC1508" i="2" s="1"/>
  <c r="EF1508" i="2"/>
  <c r="EG1508" i="2" s="1"/>
  <c r="EH1508" i="2"/>
  <c r="EI1508" i="2" s="1"/>
  <c r="EJ1508" i="2"/>
  <c r="EK1508" i="2" s="1"/>
  <c r="EL1500" i="2"/>
  <c r="EM1500" i="2" s="1"/>
  <c r="EN1500" i="2"/>
  <c r="EO1500" i="2" s="1"/>
  <c r="EH1500" i="2"/>
  <c r="EI1500" i="2" s="1"/>
  <c r="ER1500" i="2"/>
  <c r="ES1500" i="2" s="1"/>
  <c r="DZ1500" i="2"/>
  <c r="EA1500" i="2" s="1"/>
  <c r="EJ1500" i="2"/>
  <c r="EK1500" i="2" s="1"/>
  <c r="DX1500" i="2"/>
  <c r="DY1500" i="2" s="1"/>
  <c r="EP1500" i="2"/>
  <c r="EQ1500" i="2" s="1"/>
  <c r="EB1500" i="2"/>
  <c r="EC1500" i="2" s="1"/>
  <c r="ED1500" i="2"/>
  <c r="EE1500" i="2" s="1"/>
  <c r="EF1500" i="2"/>
  <c r="EG1500" i="2" s="1"/>
  <c r="ED1492" i="2"/>
  <c r="EE1492" i="2" s="1"/>
  <c r="EN1492" i="2"/>
  <c r="EO1492" i="2" s="1"/>
  <c r="EP1492" i="2"/>
  <c r="EQ1492" i="2" s="1"/>
  <c r="DZ1492" i="2"/>
  <c r="EA1492" i="2" s="1"/>
  <c r="EB1492" i="2"/>
  <c r="EC1492" i="2" s="1"/>
  <c r="EL1492" i="2"/>
  <c r="EM1492" i="2" s="1"/>
  <c r="DX1492" i="2"/>
  <c r="DY1492" i="2" s="1"/>
  <c r="ER1492" i="2"/>
  <c r="ES1492" i="2" s="1"/>
  <c r="EF1492" i="2"/>
  <c r="EG1492" i="2" s="1"/>
  <c r="EH1492" i="2"/>
  <c r="EI1492" i="2" s="1"/>
  <c r="EJ1492" i="2"/>
  <c r="EK1492" i="2" s="1"/>
  <c r="EN1484" i="2"/>
  <c r="EO1484" i="2" s="1"/>
  <c r="DX1484" i="2"/>
  <c r="DY1484" i="2" s="1"/>
  <c r="EP1484" i="2"/>
  <c r="EQ1484" i="2" s="1"/>
  <c r="EB1484" i="2"/>
  <c r="EC1484" i="2" s="1"/>
  <c r="EL1484" i="2"/>
  <c r="EM1484" i="2" s="1"/>
  <c r="ER1484" i="2"/>
  <c r="ES1484" i="2" s="1"/>
  <c r="DZ1484" i="2"/>
  <c r="EA1484" i="2" s="1"/>
  <c r="ED1484" i="2"/>
  <c r="EE1484" i="2" s="1"/>
  <c r="EF1484" i="2"/>
  <c r="EG1484" i="2" s="1"/>
  <c r="EH1484" i="2"/>
  <c r="EI1484" i="2" s="1"/>
  <c r="EJ1484" i="2"/>
  <c r="EK1484" i="2" s="1"/>
  <c r="DX1476" i="2"/>
  <c r="DY1476" i="2" s="1"/>
  <c r="EH1476" i="2"/>
  <c r="EI1476" i="2" s="1"/>
  <c r="ER1476" i="2"/>
  <c r="ES1476" i="2" s="1"/>
  <c r="DZ1476" i="2"/>
  <c r="EA1476" i="2" s="1"/>
  <c r="ED1476" i="2"/>
  <c r="EE1476" i="2" s="1"/>
  <c r="EN1476" i="2"/>
  <c r="EO1476" i="2" s="1"/>
  <c r="EF1476" i="2"/>
  <c r="EG1476" i="2" s="1"/>
  <c r="EP1476" i="2"/>
  <c r="EQ1476" i="2" s="1"/>
  <c r="EB1476" i="2"/>
  <c r="EC1476" i="2" s="1"/>
  <c r="EJ1476" i="2"/>
  <c r="EK1476" i="2" s="1"/>
  <c r="EL1476" i="2"/>
  <c r="EM1476" i="2" s="1"/>
  <c r="EJ1468" i="2"/>
  <c r="EK1468" i="2" s="1"/>
  <c r="EB1468" i="2"/>
  <c r="EC1468" i="2" s="1"/>
  <c r="EL1468" i="2"/>
  <c r="EM1468" i="2" s="1"/>
  <c r="EN1468" i="2"/>
  <c r="EO1468" i="2" s="1"/>
  <c r="EF1468" i="2"/>
  <c r="EG1468" i="2" s="1"/>
  <c r="EP1468" i="2"/>
  <c r="EQ1468" i="2" s="1"/>
  <c r="ER1468" i="2"/>
  <c r="ES1468" i="2" s="1"/>
  <c r="DX1468" i="2"/>
  <c r="DY1468" i="2" s="1"/>
  <c r="DZ1468" i="2"/>
  <c r="EA1468" i="2" s="1"/>
  <c r="ED1468" i="2"/>
  <c r="EE1468" i="2" s="1"/>
  <c r="EH1468" i="2"/>
  <c r="EI1468" i="2" s="1"/>
  <c r="EB1460" i="2"/>
  <c r="EC1460" i="2" s="1"/>
  <c r="EL1460" i="2"/>
  <c r="EM1460" i="2" s="1"/>
  <c r="ED1460" i="2"/>
  <c r="EE1460" i="2" s="1"/>
  <c r="EN1460" i="2"/>
  <c r="EO1460" i="2" s="1"/>
  <c r="EF1460" i="2"/>
  <c r="EG1460" i="2" s="1"/>
  <c r="DX1460" i="2"/>
  <c r="DY1460" i="2" s="1"/>
  <c r="EH1460" i="2"/>
  <c r="EI1460" i="2" s="1"/>
  <c r="ER1460" i="2"/>
  <c r="ES1460" i="2" s="1"/>
  <c r="EJ1460" i="2"/>
  <c r="EK1460" i="2" s="1"/>
  <c r="DZ1460" i="2"/>
  <c r="EA1460" i="2" s="1"/>
  <c r="EP1460" i="2"/>
  <c r="EQ1460" i="2" s="1"/>
  <c r="EF1452" i="2"/>
  <c r="EG1452" i="2" s="1"/>
  <c r="DX1452" i="2"/>
  <c r="DY1452" i="2" s="1"/>
  <c r="EP1452" i="2"/>
  <c r="EQ1452" i="2" s="1"/>
  <c r="EH1452" i="2"/>
  <c r="EI1452" i="2" s="1"/>
  <c r="ER1452" i="2"/>
  <c r="ES1452" i="2" s="1"/>
  <c r="DZ1452" i="2"/>
  <c r="EA1452" i="2" s="1"/>
  <c r="EJ1452" i="2"/>
  <c r="EK1452" i="2" s="1"/>
  <c r="EL1452" i="2"/>
  <c r="EM1452" i="2" s="1"/>
  <c r="ED1452" i="2"/>
  <c r="EE1452" i="2" s="1"/>
  <c r="EB1452" i="2"/>
  <c r="EC1452" i="2" s="1"/>
  <c r="EN1452" i="2"/>
  <c r="EO1452" i="2" s="1"/>
  <c r="EJ1444" i="2"/>
  <c r="EK1444" i="2" s="1"/>
  <c r="DZ1444" i="2"/>
  <c r="EA1444" i="2" s="1"/>
  <c r="EB1444" i="2"/>
  <c r="EC1444" i="2" s="1"/>
  <c r="EL1444" i="2"/>
  <c r="EM1444" i="2" s="1"/>
  <c r="EF1444" i="2"/>
  <c r="EG1444" i="2" s="1"/>
  <c r="EP1444" i="2"/>
  <c r="EQ1444" i="2" s="1"/>
  <c r="EH1444" i="2"/>
  <c r="EI1444" i="2" s="1"/>
  <c r="EN1444" i="2"/>
  <c r="EO1444" i="2" s="1"/>
  <c r="ER1444" i="2"/>
  <c r="ES1444" i="2" s="1"/>
  <c r="DX1444" i="2"/>
  <c r="DY1444" i="2" s="1"/>
  <c r="ED1444" i="2"/>
  <c r="EE1444" i="2" s="1"/>
  <c r="DZ1716" i="2"/>
  <c r="EA1716" i="2" s="1"/>
  <c r="EL1716" i="2"/>
  <c r="EM1716" i="2" s="1"/>
  <c r="EN1716" i="2"/>
  <c r="EO1716" i="2" s="1"/>
  <c r="EB1716" i="2"/>
  <c r="EC1716" i="2" s="1"/>
  <c r="ED1716" i="2"/>
  <c r="EE1716" i="2" s="1"/>
  <c r="EP1716" i="2"/>
  <c r="EQ1716" i="2" s="1"/>
  <c r="EF1716" i="2"/>
  <c r="EG1716" i="2" s="1"/>
  <c r="ER1716" i="2"/>
  <c r="ES1716" i="2" s="1"/>
  <c r="EH1716" i="2"/>
  <c r="EI1716" i="2" s="1"/>
  <c r="EJ1716" i="2"/>
  <c r="EK1716" i="2" s="1"/>
  <c r="DX1716" i="2"/>
  <c r="DY1716" i="2" s="1"/>
  <c r="EN1708" i="2"/>
  <c r="EO1708" i="2" s="1"/>
  <c r="EB1708" i="2"/>
  <c r="EC1708" i="2" s="1"/>
  <c r="EP1708" i="2"/>
  <c r="EQ1708" i="2" s="1"/>
  <c r="ED1708" i="2"/>
  <c r="EE1708" i="2" s="1"/>
  <c r="EF1708" i="2"/>
  <c r="EG1708" i="2" s="1"/>
  <c r="ER1708" i="2"/>
  <c r="ES1708" i="2" s="1"/>
  <c r="EH1708" i="2"/>
  <c r="EI1708" i="2" s="1"/>
  <c r="EJ1708" i="2"/>
  <c r="EK1708" i="2" s="1"/>
  <c r="DX1708" i="2"/>
  <c r="DY1708" i="2" s="1"/>
  <c r="DZ1708" i="2"/>
  <c r="EA1708" i="2" s="1"/>
  <c r="EL1708" i="2"/>
  <c r="EM1708" i="2" s="1"/>
  <c r="DZ1700" i="2"/>
  <c r="EA1700" i="2" s="1"/>
  <c r="EB1700" i="2"/>
  <c r="EC1700" i="2" s="1"/>
  <c r="EN1700" i="2"/>
  <c r="EO1700" i="2" s="1"/>
  <c r="ED1700" i="2"/>
  <c r="EE1700" i="2" s="1"/>
  <c r="EP1700" i="2"/>
  <c r="EQ1700" i="2" s="1"/>
  <c r="EF1700" i="2"/>
  <c r="EG1700" i="2" s="1"/>
  <c r="EH1700" i="2"/>
  <c r="EI1700" i="2" s="1"/>
  <c r="ER1700" i="2"/>
  <c r="ES1700" i="2" s="1"/>
  <c r="EJ1700" i="2"/>
  <c r="EK1700" i="2" s="1"/>
  <c r="DX1700" i="2"/>
  <c r="DY1700" i="2" s="1"/>
  <c r="EL1700" i="2"/>
  <c r="EM1700" i="2" s="1"/>
  <c r="EP1692" i="2"/>
  <c r="EQ1692" i="2" s="1"/>
  <c r="EB1692" i="2"/>
  <c r="EC1692" i="2" s="1"/>
  <c r="ER1692" i="2"/>
  <c r="ES1692" i="2" s="1"/>
  <c r="ED1692" i="2"/>
  <c r="EE1692" i="2" s="1"/>
  <c r="EF1692" i="2"/>
  <c r="EG1692" i="2" s="1"/>
  <c r="EH1692" i="2"/>
  <c r="EI1692" i="2" s="1"/>
  <c r="EJ1692" i="2"/>
  <c r="EK1692" i="2" s="1"/>
  <c r="DX1692" i="2"/>
  <c r="DY1692" i="2" s="1"/>
  <c r="DZ1692" i="2"/>
  <c r="EA1692" i="2" s="1"/>
  <c r="EL1692" i="2"/>
  <c r="EM1692" i="2" s="1"/>
  <c r="EN1692" i="2"/>
  <c r="EO1692" i="2" s="1"/>
  <c r="DZ1800" i="2"/>
  <c r="EA1800" i="2" s="1"/>
  <c r="EB1800" i="2"/>
  <c r="EC1800" i="2" s="1"/>
  <c r="EL1800" i="2"/>
  <c r="EM1800" i="2" s="1"/>
  <c r="EN1800" i="2"/>
  <c r="EO1800" i="2" s="1"/>
  <c r="ED1800" i="2"/>
  <c r="EE1800" i="2" s="1"/>
  <c r="EP1800" i="2"/>
  <c r="EQ1800" i="2" s="1"/>
  <c r="EF1800" i="2"/>
  <c r="EG1800" i="2" s="1"/>
  <c r="ER1800" i="2"/>
  <c r="ES1800" i="2" s="1"/>
  <c r="EH1800" i="2"/>
  <c r="EI1800" i="2" s="1"/>
  <c r="EJ1800" i="2"/>
  <c r="EK1800" i="2" s="1"/>
  <c r="DX1800" i="2"/>
  <c r="DY1800" i="2" s="1"/>
  <c r="EB1792" i="2"/>
  <c r="EC1792" i="2" s="1"/>
  <c r="EL1792" i="2"/>
  <c r="EM1792" i="2" s="1"/>
  <c r="ED1792" i="2"/>
  <c r="EE1792" i="2" s="1"/>
  <c r="EN1792" i="2"/>
  <c r="EO1792" i="2" s="1"/>
  <c r="EF1792" i="2"/>
  <c r="EG1792" i="2" s="1"/>
  <c r="EP1792" i="2"/>
  <c r="EQ1792" i="2" s="1"/>
  <c r="EH1792" i="2"/>
  <c r="EI1792" i="2" s="1"/>
  <c r="ER1792" i="2"/>
  <c r="ES1792" i="2" s="1"/>
  <c r="DX1792" i="2"/>
  <c r="DY1792" i="2" s="1"/>
  <c r="DZ1792" i="2"/>
  <c r="EA1792" i="2" s="1"/>
  <c r="EJ1792" i="2"/>
  <c r="EK1792" i="2" s="1"/>
  <c r="EB1784" i="2"/>
  <c r="EC1784" i="2" s="1"/>
  <c r="EN1784" i="2"/>
  <c r="EO1784" i="2" s="1"/>
  <c r="ED1784" i="2"/>
  <c r="EE1784" i="2" s="1"/>
  <c r="EP1784" i="2"/>
  <c r="EQ1784" i="2" s="1"/>
  <c r="EF1784" i="2"/>
  <c r="EG1784" i="2" s="1"/>
  <c r="EH1784" i="2"/>
  <c r="EI1784" i="2" s="1"/>
  <c r="ER1784" i="2"/>
  <c r="ES1784" i="2" s="1"/>
  <c r="EJ1784" i="2"/>
  <c r="EK1784" i="2" s="1"/>
  <c r="DX1784" i="2"/>
  <c r="DY1784" i="2" s="1"/>
  <c r="DZ1784" i="2"/>
  <c r="EA1784" i="2" s="1"/>
  <c r="EL1784" i="2"/>
  <c r="EM1784" i="2" s="1"/>
  <c r="ED1776" i="2"/>
  <c r="EE1776" i="2" s="1"/>
  <c r="EP1776" i="2"/>
  <c r="EQ1776" i="2" s="1"/>
  <c r="EF1776" i="2"/>
  <c r="EG1776" i="2" s="1"/>
  <c r="ER1776" i="2"/>
  <c r="ES1776" i="2" s="1"/>
  <c r="EH1776" i="2"/>
  <c r="EI1776" i="2" s="1"/>
  <c r="DX1776" i="2"/>
  <c r="DY1776" i="2" s="1"/>
  <c r="EJ1776" i="2"/>
  <c r="EK1776" i="2" s="1"/>
  <c r="DZ1776" i="2"/>
  <c r="EA1776" i="2" s="1"/>
  <c r="EL1776" i="2"/>
  <c r="EM1776" i="2" s="1"/>
  <c r="EB1776" i="2"/>
  <c r="EC1776" i="2" s="1"/>
  <c r="EN1776" i="2"/>
  <c r="EO1776" i="2" s="1"/>
  <c r="EF1768" i="2"/>
  <c r="EG1768" i="2" s="1"/>
  <c r="ER1768" i="2"/>
  <c r="ES1768" i="2" s="1"/>
  <c r="EH1768" i="2"/>
  <c r="EI1768" i="2" s="1"/>
  <c r="DX1768" i="2"/>
  <c r="DY1768" i="2" s="1"/>
  <c r="EJ1768" i="2"/>
  <c r="EK1768" i="2" s="1"/>
  <c r="DZ1768" i="2"/>
  <c r="EA1768" i="2" s="1"/>
  <c r="EB1768" i="2"/>
  <c r="EC1768" i="2" s="1"/>
  <c r="EL1768" i="2"/>
  <c r="EM1768" i="2" s="1"/>
  <c r="EN1768" i="2"/>
  <c r="EO1768" i="2" s="1"/>
  <c r="EP1768" i="2"/>
  <c r="EQ1768" i="2" s="1"/>
  <c r="ED1768" i="2"/>
  <c r="EE1768" i="2" s="1"/>
  <c r="EH1760" i="2"/>
  <c r="EI1760" i="2" s="1"/>
  <c r="ER1760" i="2"/>
  <c r="ES1760" i="2" s="1"/>
  <c r="DX1760" i="2"/>
  <c r="DY1760" i="2" s="1"/>
  <c r="EJ1760" i="2"/>
  <c r="EK1760" i="2" s="1"/>
  <c r="DZ1760" i="2"/>
  <c r="EA1760" i="2" s="1"/>
  <c r="EB1760" i="2"/>
  <c r="EC1760" i="2" s="1"/>
  <c r="EL1760" i="2"/>
  <c r="EM1760" i="2" s="1"/>
  <c r="ED1760" i="2"/>
  <c r="EE1760" i="2" s="1"/>
  <c r="EF1760" i="2"/>
  <c r="EG1760" i="2" s="1"/>
  <c r="EN1760" i="2"/>
  <c r="EO1760" i="2" s="1"/>
  <c r="EP1760" i="2"/>
  <c r="EQ1760" i="2" s="1"/>
  <c r="EJ1752" i="2"/>
  <c r="EK1752" i="2" s="1"/>
  <c r="DX1752" i="2"/>
  <c r="DY1752" i="2" s="1"/>
  <c r="EL1752" i="2"/>
  <c r="EM1752" i="2" s="1"/>
  <c r="DZ1752" i="2"/>
  <c r="EA1752" i="2" s="1"/>
  <c r="EB1752" i="2"/>
  <c r="EC1752" i="2" s="1"/>
  <c r="EN1752" i="2"/>
  <c r="EO1752" i="2" s="1"/>
  <c r="ED1752" i="2"/>
  <c r="EE1752" i="2" s="1"/>
  <c r="EP1752" i="2"/>
  <c r="EQ1752" i="2" s="1"/>
  <c r="EF1752" i="2"/>
  <c r="EG1752" i="2" s="1"/>
  <c r="EH1752" i="2"/>
  <c r="EI1752" i="2" s="1"/>
  <c r="ER1752" i="2"/>
  <c r="ES1752" i="2" s="1"/>
  <c r="DX1744" i="2"/>
  <c r="DY1744" i="2" s="1"/>
  <c r="EJ1744" i="2"/>
  <c r="EK1744" i="2" s="1"/>
  <c r="DZ1744" i="2"/>
  <c r="EA1744" i="2" s="1"/>
  <c r="EL1744" i="2"/>
  <c r="EM1744" i="2" s="1"/>
  <c r="EB1744" i="2"/>
  <c r="EC1744" i="2" s="1"/>
  <c r="EN1744" i="2"/>
  <c r="EO1744" i="2" s="1"/>
  <c r="ED1744" i="2"/>
  <c r="EE1744" i="2" s="1"/>
  <c r="EP1744" i="2"/>
  <c r="EQ1744" i="2" s="1"/>
  <c r="EF1744" i="2"/>
  <c r="EG1744" i="2" s="1"/>
  <c r="ER1744" i="2"/>
  <c r="ES1744" i="2" s="1"/>
  <c r="EH1744" i="2"/>
  <c r="EI1744" i="2" s="1"/>
  <c r="EJ1872" i="2"/>
  <c r="EK1872" i="2" s="1"/>
  <c r="ED1872" i="2"/>
  <c r="EE1872" i="2" s="1"/>
  <c r="EN1872" i="2"/>
  <c r="EO1872" i="2" s="1"/>
  <c r="EF1872" i="2"/>
  <c r="EG1872" i="2" s="1"/>
  <c r="DX1872" i="2"/>
  <c r="DY1872" i="2" s="1"/>
  <c r="EP1872" i="2"/>
  <c r="EQ1872" i="2" s="1"/>
  <c r="EH1872" i="2"/>
  <c r="EI1872" i="2" s="1"/>
  <c r="ER1872" i="2"/>
  <c r="ES1872" i="2" s="1"/>
  <c r="DZ1872" i="2"/>
  <c r="EA1872" i="2" s="1"/>
  <c r="EB1872" i="2"/>
  <c r="EC1872" i="2" s="1"/>
  <c r="EL1872" i="2"/>
  <c r="EM1872" i="2" s="1"/>
  <c r="ED1864" i="2"/>
  <c r="EE1864" i="2" s="1"/>
  <c r="EF1864" i="2"/>
  <c r="EG1864" i="2" s="1"/>
  <c r="DX1864" i="2"/>
  <c r="DY1864" i="2" s="1"/>
  <c r="EP1864" i="2"/>
  <c r="EQ1864" i="2" s="1"/>
  <c r="EH1864" i="2"/>
  <c r="EI1864" i="2" s="1"/>
  <c r="DZ1864" i="2"/>
  <c r="EA1864" i="2" s="1"/>
  <c r="ER1864" i="2"/>
  <c r="ES1864" i="2" s="1"/>
  <c r="EJ1864" i="2"/>
  <c r="EK1864" i="2" s="1"/>
  <c r="EL1864" i="2"/>
  <c r="EM1864" i="2" s="1"/>
  <c r="EN1864" i="2"/>
  <c r="EO1864" i="2" s="1"/>
  <c r="EB1864" i="2"/>
  <c r="EC1864" i="2" s="1"/>
  <c r="EF1856" i="2"/>
  <c r="EG1856" i="2" s="1"/>
  <c r="EH1856" i="2"/>
  <c r="EI1856" i="2" s="1"/>
  <c r="DZ1856" i="2"/>
  <c r="EA1856" i="2" s="1"/>
  <c r="ER1856" i="2"/>
  <c r="ES1856" i="2" s="1"/>
  <c r="EJ1856" i="2"/>
  <c r="EK1856" i="2" s="1"/>
  <c r="EB1856" i="2"/>
  <c r="EC1856" i="2" s="1"/>
  <c r="EL1856" i="2"/>
  <c r="EM1856" i="2" s="1"/>
  <c r="ED1856" i="2"/>
  <c r="EE1856" i="2" s="1"/>
  <c r="EN1856" i="2"/>
  <c r="EO1856" i="2" s="1"/>
  <c r="EP1856" i="2"/>
  <c r="EQ1856" i="2" s="1"/>
  <c r="DX1856" i="2"/>
  <c r="DY1856" i="2" s="1"/>
  <c r="EH1848" i="2"/>
  <c r="EI1848" i="2" s="1"/>
  <c r="EJ1848" i="2"/>
  <c r="EK1848" i="2" s="1"/>
  <c r="EB1848" i="2"/>
  <c r="EC1848" i="2" s="1"/>
  <c r="EL1848" i="2"/>
  <c r="EM1848" i="2" s="1"/>
  <c r="ED1848" i="2"/>
  <c r="EE1848" i="2" s="1"/>
  <c r="EN1848" i="2"/>
  <c r="EO1848" i="2" s="1"/>
  <c r="EF1848" i="2"/>
  <c r="EG1848" i="2" s="1"/>
  <c r="DX1848" i="2"/>
  <c r="DY1848" i="2" s="1"/>
  <c r="DZ1848" i="2"/>
  <c r="EA1848" i="2" s="1"/>
  <c r="EP1848" i="2"/>
  <c r="EQ1848" i="2" s="1"/>
  <c r="ER1848" i="2"/>
  <c r="ES1848" i="2" s="1"/>
  <c r="EJ1840" i="2"/>
  <c r="EK1840" i="2" s="1"/>
  <c r="EB1840" i="2"/>
  <c r="EC1840" i="2" s="1"/>
  <c r="EL1840" i="2"/>
  <c r="EM1840" i="2" s="1"/>
  <c r="ED1840" i="2"/>
  <c r="EE1840" i="2" s="1"/>
  <c r="EF1840" i="2"/>
  <c r="EG1840" i="2" s="1"/>
  <c r="DX1840" i="2"/>
  <c r="DY1840" i="2" s="1"/>
  <c r="EP1840" i="2"/>
  <c r="EQ1840" i="2" s="1"/>
  <c r="EN1840" i="2"/>
  <c r="EO1840" i="2" s="1"/>
  <c r="ER1840" i="2"/>
  <c r="ES1840" i="2" s="1"/>
  <c r="DZ1840" i="2"/>
  <c r="EA1840" i="2" s="1"/>
  <c r="EH1840" i="2"/>
  <c r="EI1840" i="2" s="1"/>
  <c r="ED1832" i="2"/>
  <c r="EE1832" i="2" s="1"/>
  <c r="EN1832" i="2"/>
  <c r="EO1832" i="2" s="1"/>
  <c r="EF1832" i="2"/>
  <c r="EG1832" i="2" s="1"/>
  <c r="DX1832" i="2"/>
  <c r="DY1832" i="2" s="1"/>
  <c r="EP1832" i="2"/>
  <c r="EQ1832" i="2" s="1"/>
  <c r="EH1832" i="2"/>
  <c r="EI1832" i="2" s="1"/>
  <c r="DZ1832" i="2"/>
  <c r="EA1832" i="2" s="1"/>
  <c r="ER1832" i="2"/>
  <c r="ES1832" i="2" s="1"/>
  <c r="EJ1832" i="2"/>
  <c r="EK1832" i="2" s="1"/>
  <c r="EB1832" i="2"/>
  <c r="EC1832" i="2" s="1"/>
  <c r="EL1832" i="2"/>
  <c r="EM1832" i="2" s="1"/>
  <c r="EF1824" i="2"/>
  <c r="EG1824" i="2" s="1"/>
  <c r="DX1824" i="2"/>
  <c r="DY1824" i="2" s="1"/>
  <c r="EP1824" i="2"/>
  <c r="EQ1824" i="2" s="1"/>
  <c r="EH1824" i="2"/>
  <c r="EI1824" i="2" s="1"/>
  <c r="DZ1824" i="2"/>
  <c r="EA1824" i="2" s="1"/>
  <c r="ER1824" i="2"/>
  <c r="ES1824" i="2" s="1"/>
  <c r="EJ1824" i="2"/>
  <c r="EK1824" i="2" s="1"/>
  <c r="EB1824" i="2"/>
  <c r="EC1824" i="2" s="1"/>
  <c r="EL1824" i="2"/>
  <c r="EM1824" i="2" s="1"/>
  <c r="ED1824" i="2"/>
  <c r="EE1824" i="2" s="1"/>
  <c r="EN1824" i="2"/>
  <c r="EO1824" i="2" s="1"/>
  <c r="EF2151" i="2"/>
  <c r="EG2151" i="2" s="1"/>
  <c r="ER2151" i="2"/>
  <c r="ES2151" i="2" s="1"/>
  <c r="DX2151" i="2"/>
  <c r="DY2151" i="2" s="1"/>
  <c r="EH2151" i="2"/>
  <c r="EI2151" i="2" s="1"/>
  <c r="DZ2151" i="2"/>
  <c r="EA2151" i="2" s="1"/>
  <c r="EJ2151" i="2"/>
  <c r="EK2151" i="2" s="1"/>
  <c r="EB2151" i="2"/>
  <c r="EC2151" i="2" s="1"/>
  <c r="EL2151" i="2"/>
  <c r="EM2151" i="2" s="1"/>
  <c r="ED2151" i="2"/>
  <c r="EE2151" i="2" s="1"/>
  <c r="EN2151" i="2"/>
  <c r="EO2151" i="2" s="1"/>
  <c r="EP2151" i="2"/>
  <c r="EQ2151" i="2" s="1"/>
  <c r="EH2143" i="2"/>
  <c r="EI2143" i="2" s="1"/>
  <c r="EJ2143" i="2"/>
  <c r="EK2143" i="2" s="1"/>
  <c r="DX2143" i="2"/>
  <c r="DY2143" i="2" s="1"/>
  <c r="EL2143" i="2"/>
  <c r="EM2143" i="2" s="1"/>
  <c r="DZ2143" i="2"/>
  <c r="EA2143" i="2" s="1"/>
  <c r="EB2143" i="2"/>
  <c r="EC2143" i="2" s="1"/>
  <c r="EN2143" i="2"/>
  <c r="EO2143" i="2" s="1"/>
  <c r="ED2143" i="2"/>
  <c r="EE2143" i="2" s="1"/>
  <c r="EP2143" i="2"/>
  <c r="EQ2143" i="2" s="1"/>
  <c r="EF2143" i="2"/>
  <c r="EG2143" i="2" s="1"/>
  <c r="ER2143" i="2"/>
  <c r="ES2143" i="2" s="1"/>
  <c r="DX2135" i="2"/>
  <c r="DY2135" i="2" s="1"/>
  <c r="EJ2135" i="2"/>
  <c r="EK2135" i="2" s="1"/>
  <c r="DZ2135" i="2"/>
  <c r="EA2135" i="2" s="1"/>
  <c r="EB2135" i="2"/>
  <c r="EC2135" i="2" s="1"/>
  <c r="EL2135" i="2"/>
  <c r="EM2135" i="2" s="1"/>
  <c r="EN2135" i="2"/>
  <c r="EO2135" i="2" s="1"/>
  <c r="ED2135" i="2"/>
  <c r="EE2135" i="2" s="1"/>
  <c r="EF2135" i="2"/>
  <c r="EG2135" i="2" s="1"/>
  <c r="EP2135" i="2"/>
  <c r="EQ2135" i="2" s="1"/>
  <c r="ER2135" i="2"/>
  <c r="ES2135" i="2" s="1"/>
  <c r="EH2135" i="2"/>
  <c r="EI2135" i="2" s="1"/>
  <c r="EN2127" i="2"/>
  <c r="EO2127" i="2" s="1"/>
  <c r="DZ2127" i="2"/>
  <c r="EA2127" i="2" s="1"/>
  <c r="EP2127" i="2"/>
  <c r="EQ2127" i="2" s="1"/>
  <c r="EL2127" i="2"/>
  <c r="EM2127" i="2" s="1"/>
  <c r="ER2127" i="2"/>
  <c r="ES2127" i="2" s="1"/>
  <c r="DX2127" i="2"/>
  <c r="DY2127" i="2" s="1"/>
  <c r="EB2127" i="2"/>
  <c r="EC2127" i="2" s="1"/>
  <c r="ED2127" i="2"/>
  <c r="EE2127" i="2" s="1"/>
  <c r="EF2127" i="2"/>
  <c r="EG2127" i="2" s="1"/>
  <c r="EH2127" i="2"/>
  <c r="EI2127" i="2" s="1"/>
  <c r="EJ2127" i="2"/>
  <c r="EK2127" i="2" s="1"/>
  <c r="DX2119" i="2"/>
  <c r="DY2119" i="2" s="1"/>
  <c r="DZ2119" i="2"/>
  <c r="EA2119" i="2" s="1"/>
  <c r="EL2119" i="2"/>
  <c r="EM2119" i="2" s="1"/>
  <c r="ED2119" i="2"/>
  <c r="EE2119" i="2" s="1"/>
  <c r="ER2119" i="2"/>
  <c r="ES2119" i="2" s="1"/>
  <c r="EF2119" i="2"/>
  <c r="EG2119" i="2" s="1"/>
  <c r="EH2119" i="2"/>
  <c r="EI2119" i="2" s="1"/>
  <c r="EJ2119" i="2"/>
  <c r="EK2119" i="2" s="1"/>
  <c r="EN2119" i="2"/>
  <c r="EO2119" i="2" s="1"/>
  <c r="EB2119" i="2"/>
  <c r="EC2119" i="2" s="1"/>
  <c r="EP2119" i="2"/>
  <c r="EQ2119" i="2" s="1"/>
  <c r="EF2111" i="2"/>
  <c r="EG2111" i="2" s="1"/>
  <c r="EH2111" i="2"/>
  <c r="EI2111" i="2" s="1"/>
  <c r="ED2111" i="2"/>
  <c r="EE2111" i="2" s="1"/>
  <c r="EJ2111" i="2"/>
  <c r="EK2111" i="2" s="1"/>
  <c r="EL2111" i="2"/>
  <c r="EM2111" i="2" s="1"/>
  <c r="DX2111" i="2"/>
  <c r="DY2111" i="2" s="1"/>
  <c r="EN2111" i="2"/>
  <c r="EO2111" i="2" s="1"/>
  <c r="EP2111" i="2"/>
  <c r="EQ2111" i="2" s="1"/>
  <c r="DZ2111" i="2"/>
  <c r="EA2111" i="2" s="1"/>
  <c r="ER2111" i="2"/>
  <c r="ES2111" i="2" s="1"/>
  <c r="EB2111" i="2"/>
  <c r="EC2111" i="2" s="1"/>
  <c r="ED2103" i="2"/>
  <c r="EE2103" i="2" s="1"/>
  <c r="EF2103" i="2"/>
  <c r="EG2103" i="2" s="1"/>
  <c r="EP2103" i="2"/>
  <c r="EQ2103" i="2" s="1"/>
  <c r="DX2103" i="2"/>
  <c r="DY2103" i="2" s="1"/>
  <c r="EL2103" i="2"/>
  <c r="EM2103" i="2" s="1"/>
  <c r="DZ2103" i="2"/>
  <c r="EA2103" i="2" s="1"/>
  <c r="EN2103" i="2"/>
  <c r="EO2103" i="2" s="1"/>
  <c r="EB2103" i="2"/>
  <c r="EC2103" i="2" s="1"/>
  <c r="ER2103" i="2"/>
  <c r="ES2103" i="2" s="1"/>
  <c r="EH2103" i="2"/>
  <c r="EI2103" i="2" s="1"/>
  <c r="EJ2103" i="2"/>
  <c r="EK2103" i="2" s="1"/>
  <c r="ED2095" i="2"/>
  <c r="EE2095" i="2" s="1"/>
  <c r="EJ2095" i="2"/>
  <c r="EK2095" i="2" s="1"/>
  <c r="EN2095" i="2"/>
  <c r="EO2095" i="2" s="1"/>
  <c r="DZ2095" i="2"/>
  <c r="EA2095" i="2" s="1"/>
  <c r="EP2095" i="2"/>
  <c r="EQ2095" i="2" s="1"/>
  <c r="DX2095" i="2"/>
  <c r="DY2095" i="2" s="1"/>
  <c r="EB2095" i="2"/>
  <c r="EC2095" i="2" s="1"/>
  <c r="EF2095" i="2"/>
  <c r="EG2095" i="2" s="1"/>
  <c r="EH2095" i="2"/>
  <c r="EI2095" i="2" s="1"/>
  <c r="EL2095" i="2"/>
  <c r="EM2095" i="2" s="1"/>
  <c r="ER2095" i="2"/>
  <c r="ES2095" i="2" s="1"/>
  <c r="ED2087" i="2"/>
  <c r="EE2087" i="2" s="1"/>
  <c r="EH2087" i="2"/>
  <c r="EI2087" i="2" s="1"/>
  <c r="DX2087" i="2"/>
  <c r="DY2087" i="2" s="1"/>
  <c r="DZ2087" i="2"/>
  <c r="EA2087" i="2" s="1"/>
  <c r="EL2087" i="2"/>
  <c r="EM2087" i="2" s="1"/>
  <c r="EB2087" i="2"/>
  <c r="EC2087" i="2" s="1"/>
  <c r="EF2087" i="2"/>
  <c r="EG2087" i="2" s="1"/>
  <c r="EJ2087" i="2"/>
  <c r="EK2087" i="2" s="1"/>
  <c r="EN2087" i="2"/>
  <c r="EO2087" i="2" s="1"/>
  <c r="EP2087" i="2"/>
  <c r="EQ2087" i="2" s="1"/>
  <c r="ER2087" i="2"/>
  <c r="ES2087" i="2" s="1"/>
  <c r="EL2079" i="2"/>
  <c r="EM2079" i="2" s="1"/>
  <c r="ER2079" i="2"/>
  <c r="ES2079" i="2" s="1"/>
  <c r="EF2079" i="2"/>
  <c r="EG2079" i="2" s="1"/>
  <c r="EH2079" i="2"/>
  <c r="EI2079" i="2" s="1"/>
  <c r="DX2079" i="2"/>
  <c r="DY2079" i="2" s="1"/>
  <c r="DZ2079" i="2"/>
  <c r="EA2079" i="2" s="1"/>
  <c r="EB2079" i="2"/>
  <c r="EC2079" i="2" s="1"/>
  <c r="ED2079" i="2"/>
  <c r="EE2079" i="2" s="1"/>
  <c r="EJ2079" i="2"/>
  <c r="EK2079" i="2" s="1"/>
  <c r="EN2079" i="2"/>
  <c r="EO2079" i="2" s="1"/>
  <c r="EP2079" i="2"/>
  <c r="EQ2079" i="2" s="1"/>
  <c r="EH2071" i="2"/>
  <c r="EI2071" i="2" s="1"/>
  <c r="EB2071" i="2"/>
  <c r="EC2071" i="2" s="1"/>
  <c r="EL2071" i="2"/>
  <c r="EM2071" i="2" s="1"/>
  <c r="ED2071" i="2"/>
  <c r="EE2071" i="2" s="1"/>
  <c r="EF2071" i="2"/>
  <c r="EG2071" i="2" s="1"/>
  <c r="EP2071" i="2"/>
  <c r="EQ2071" i="2" s="1"/>
  <c r="EN2071" i="2"/>
  <c r="EO2071" i="2" s="1"/>
  <c r="ER2071" i="2"/>
  <c r="ES2071" i="2" s="1"/>
  <c r="DX2071" i="2"/>
  <c r="DY2071" i="2" s="1"/>
  <c r="DZ2071" i="2"/>
  <c r="EA2071" i="2" s="1"/>
  <c r="EJ2071" i="2"/>
  <c r="EK2071" i="2" s="1"/>
  <c r="ED2063" i="2"/>
  <c r="EE2063" i="2" s="1"/>
  <c r="EJ2063" i="2"/>
  <c r="EK2063" i="2" s="1"/>
  <c r="EN2063" i="2"/>
  <c r="EO2063" i="2" s="1"/>
  <c r="DZ2063" i="2"/>
  <c r="EA2063" i="2" s="1"/>
  <c r="EP2063" i="2"/>
  <c r="EQ2063" i="2" s="1"/>
  <c r="EL2063" i="2"/>
  <c r="EM2063" i="2" s="1"/>
  <c r="ER2063" i="2"/>
  <c r="ES2063" i="2" s="1"/>
  <c r="DX2063" i="2"/>
  <c r="DY2063" i="2" s="1"/>
  <c r="EB2063" i="2"/>
  <c r="EC2063" i="2" s="1"/>
  <c r="EF2063" i="2"/>
  <c r="EG2063" i="2" s="1"/>
  <c r="EH2063" i="2"/>
  <c r="EI2063" i="2" s="1"/>
  <c r="EB2055" i="2"/>
  <c r="EC2055" i="2" s="1"/>
  <c r="EN2055" i="2"/>
  <c r="EO2055" i="2" s="1"/>
  <c r="ER2055" i="2"/>
  <c r="ES2055" i="2" s="1"/>
  <c r="EJ2055" i="2"/>
  <c r="EK2055" i="2" s="1"/>
  <c r="DX2055" i="2"/>
  <c r="DY2055" i="2" s="1"/>
  <c r="EH2055" i="2"/>
  <c r="EI2055" i="2" s="1"/>
  <c r="EL2055" i="2"/>
  <c r="EM2055" i="2" s="1"/>
  <c r="EP2055" i="2"/>
  <c r="EQ2055" i="2" s="1"/>
  <c r="DZ2055" i="2"/>
  <c r="EA2055" i="2" s="1"/>
  <c r="ED2055" i="2"/>
  <c r="EE2055" i="2" s="1"/>
  <c r="EF2055" i="2"/>
  <c r="EG2055" i="2" s="1"/>
  <c r="ED2047" i="2"/>
  <c r="EE2047" i="2" s="1"/>
  <c r="DX2047" i="2"/>
  <c r="DY2047" i="2" s="1"/>
  <c r="EJ2047" i="2"/>
  <c r="EK2047" i="2" s="1"/>
  <c r="DZ2047" i="2"/>
  <c r="EA2047" i="2" s="1"/>
  <c r="EN2047" i="2"/>
  <c r="EO2047" i="2" s="1"/>
  <c r="EB2047" i="2"/>
  <c r="EC2047" i="2" s="1"/>
  <c r="EP2047" i="2"/>
  <c r="EQ2047" i="2" s="1"/>
  <c r="EF2047" i="2"/>
  <c r="EG2047" i="2" s="1"/>
  <c r="EH2047" i="2"/>
  <c r="EI2047" i="2" s="1"/>
  <c r="EL2047" i="2"/>
  <c r="EM2047" i="2" s="1"/>
  <c r="ER2047" i="2"/>
  <c r="ES2047" i="2" s="1"/>
  <c r="DX2039" i="2"/>
  <c r="DY2039" i="2" s="1"/>
  <c r="EB2039" i="2"/>
  <c r="EC2039" i="2" s="1"/>
  <c r="EN2039" i="2"/>
  <c r="EO2039" i="2" s="1"/>
  <c r="EF2039" i="2"/>
  <c r="EG2039" i="2" s="1"/>
  <c r="ER2039" i="2"/>
  <c r="ES2039" i="2" s="1"/>
  <c r="EH2039" i="2"/>
  <c r="EI2039" i="2" s="1"/>
  <c r="EJ2039" i="2"/>
  <c r="EK2039" i="2" s="1"/>
  <c r="EL2039" i="2"/>
  <c r="EM2039" i="2" s="1"/>
  <c r="EP2039" i="2"/>
  <c r="EQ2039" i="2" s="1"/>
  <c r="DZ2039" i="2"/>
  <c r="EA2039" i="2" s="1"/>
  <c r="ED2039" i="2"/>
  <c r="EE2039" i="2" s="1"/>
  <c r="EF2031" i="2"/>
  <c r="EG2031" i="2" s="1"/>
  <c r="EJ2031" i="2"/>
  <c r="EK2031" i="2" s="1"/>
  <c r="DX2031" i="2"/>
  <c r="DY2031" i="2" s="1"/>
  <c r="EL2031" i="2"/>
  <c r="EM2031" i="2" s="1"/>
  <c r="DZ2031" i="2"/>
  <c r="EA2031" i="2" s="1"/>
  <c r="EP2031" i="2"/>
  <c r="EQ2031" i="2" s="1"/>
  <c r="EB2031" i="2"/>
  <c r="EC2031" i="2" s="1"/>
  <c r="ER2031" i="2"/>
  <c r="ES2031" i="2" s="1"/>
  <c r="EN2031" i="2"/>
  <c r="EO2031" i="2" s="1"/>
  <c r="ED2031" i="2"/>
  <c r="EE2031" i="2" s="1"/>
  <c r="EH2031" i="2"/>
  <c r="EI2031" i="2" s="1"/>
  <c r="EL2023" i="2"/>
  <c r="EM2023" i="2" s="1"/>
  <c r="DZ2023" i="2"/>
  <c r="EA2023" i="2" s="1"/>
  <c r="EN2023" i="2"/>
  <c r="EO2023" i="2" s="1"/>
  <c r="EB2023" i="2"/>
  <c r="EC2023" i="2" s="1"/>
  <c r="EP2023" i="2"/>
  <c r="EQ2023" i="2" s="1"/>
  <c r="EF2023" i="2"/>
  <c r="EG2023" i="2" s="1"/>
  <c r="ER2023" i="2"/>
  <c r="ES2023" i="2" s="1"/>
  <c r="EH2023" i="2"/>
  <c r="EI2023" i="2" s="1"/>
  <c r="DX2023" i="2"/>
  <c r="DY2023" i="2" s="1"/>
  <c r="ED2023" i="2"/>
  <c r="EE2023" i="2" s="1"/>
  <c r="EJ2023" i="2"/>
  <c r="EK2023" i="2" s="1"/>
  <c r="EB2015" i="2"/>
  <c r="EC2015" i="2" s="1"/>
  <c r="EP2015" i="2"/>
  <c r="EQ2015" i="2" s="1"/>
  <c r="ED2015" i="2"/>
  <c r="EE2015" i="2" s="1"/>
  <c r="ER2015" i="2"/>
  <c r="ES2015" i="2" s="1"/>
  <c r="EH2015" i="2"/>
  <c r="EI2015" i="2" s="1"/>
  <c r="EJ2015" i="2"/>
  <c r="EK2015" i="2" s="1"/>
  <c r="DZ2015" i="2"/>
  <c r="EA2015" i="2" s="1"/>
  <c r="EF2015" i="2"/>
  <c r="EG2015" i="2" s="1"/>
  <c r="EL2015" i="2"/>
  <c r="EM2015" i="2" s="1"/>
  <c r="EN2015" i="2"/>
  <c r="EO2015" i="2" s="1"/>
  <c r="DX2015" i="2"/>
  <c r="DY2015" i="2" s="1"/>
  <c r="EB2007" i="2"/>
  <c r="EC2007" i="2" s="1"/>
  <c r="EN2007" i="2"/>
  <c r="EO2007" i="2" s="1"/>
  <c r="ED2007" i="2"/>
  <c r="EE2007" i="2" s="1"/>
  <c r="EP2007" i="2"/>
  <c r="EQ2007" i="2" s="1"/>
  <c r="EF2007" i="2"/>
  <c r="EG2007" i="2" s="1"/>
  <c r="ER2007" i="2"/>
  <c r="ES2007" i="2" s="1"/>
  <c r="EJ2007" i="2"/>
  <c r="EK2007" i="2" s="1"/>
  <c r="DX2007" i="2"/>
  <c r="DY2007" i="2" s="1"/>
  <c r="EL2007" i="2"/>
  <c r="EM2007" i="2" s="1"/>
  <c r="DZ2007" i="2"/>
  <c r="EA2007" i="2" s="1"/>
  <c r="EH2007" i="2"/>
  <c r="EI2007" i="2" s="1"/>
  <c r="EB1999" i="2"/>
  <c r="EC1999" i="2" s="1"/>
  <c r="EL1999" i="2"/>
  <c r="EM1999" i="2" s="1"/>
  <c r="ED1999" i="2"/>
  <c r="EE1999" i="2" s="1"/>
  <c r="EN1999" i="2"/>
  <c r="EO1999" i="2" s="1"/>
  <c r="EF1999" i="2"/>
  <c r="EG1999" i="2" s="1"/>
  <c r="DX1999" i="2"/>
  <c r="DY1999" i="2" s="1"/>
  <c r="EH1999" i="2"/>
  <c r="EI1999" i="2" s="1"/>
  <c r="ER1999" i="2"/>
  <c r="ES1999" i="2" s="1"/>
  <c r="EJ1999" i="2"/>
  <c r="EK1999" i="2" s="1"/>
  <c r="DZ1999" i="2"/>
  <c r="EA1999" i="2" s="1"/>
  <c r="EP1999" i="2"/>
  <c r="EQ1999" i="2" s="1"/>
  <c r="ER1991" i="2"/>
  <c r="ES1991" i="2" s="1"/>
  <c r="EJ1991" i="2"/>
  <c r="EK1991" i="2" s="1"/>
  <c r="DZ1991" i="2"/>
  <c r="EA1991" i="2" s="1"/>
  <c r="EN1991" i="2"/>
  <c r="EO1991" i="2" s="1"/>
  <c r="ED1991" i="2"/>
  <c r="EE1991" i="2" s="1"/>
  <c r="EH1991" i="2"/>
  <c r="EI1991" i="2" s="1"/>
  <c r="EL1991" i="2"/>
  <c r="EM1991" i="2" s="1"/>
  <c r="EP1991" i="2"/>
  <c r="EQ1991" i="2" s="1"/>
  <c r="DX1991" i="2"/>
  <c r="DY1991" i="2" s="1"/>
  <c r="EB1991" i="2"/>
  <c r="EC1991" i="2" s="1"/>
  <c r="EF1991" i="2"/>
  <c r="EG1991" i="2" s="1"/>
  <c r="DZ1983" i="2"/>
  <c r="EA1983" i="2" s="1"/>
  <c r="EJ1983" i="2"/>
  <c r="EK1983" i="2" s="1"/>
  <c r="EL1983" i="2"/>
  <c r="EM1983" i="2" s="1"/>
  <c r="ED1983" i="2"/>
  <c r="EE1983" i="2" s="1"/>
  <c r="EF1983" i="2"/>
  <c r="EG1983" i="2" s="1"/>
  <c r="DX1983" i="2"/>
  <c r="DY1983" i="2" s="1"/>
  <c r="EP1983" i="2"/>
  <c r="EQ1983" i="2" s="1"/>
  <c r="EH1983" i="2"/>
  <c r="EI1983" i="2" s="1"/>
  <c r="EN1983" i="2"/>
  <c r="EO1983" i="2" s="1"/>
  <c r="ER1983" i="2"/>
  <c r="ES1983" i="2" s="1"/>
  <c r="EB1983" i="2"/>
  <c r="EC1983" i="2" s="1"/>
  <c r="EL1975" i="2"/>
  <c r="EM1975" i="2" s="1"/>
  <c r="EN1975" i="2"/>
  <c r="EO1975" i="2" s="1"/>
  <c r="EF1975" i="2"/>
  <c r="EG1975" i="2" s="1"/>
  <c r="EH1975" i="2"/>
  <c r="EI1975" i="2" s="1"/>
  <c r="ER1975" i="2"/>
  <c r="ES1975" i="2" s="1"/>
  <c r="DZ1975" i="2"/>
  <c r="EA1975" i="2" s="1"/>
  <c r="EJ1975" i="2"/>
  <c r="EK1975" i="2" s="1"/>
  <c r="EP1975" i="2"/>
  <c r="EQ1975" i="2" s="1"/>
  <c r="DX1975" i="2"/>
  <c r="DY1975" i="2" s="1"/>
  <c r="EB1975" i="2"/>
  <c r="EC1975" i="2" s="1"/>
  <c r="ED1975" i="2"/>
  <c r="EE1975" i="2" s="1"/>
  <c r="EN1967" i="2"/>
  <c r="EO1967" i="2" s="1"/>
  <c r="DX1967" i="2"/>
  <c r="DY1967" i="2" s="1"/>
  <c r="EP1967" i="2"/>
  <c r="EQ1967" i="2" s="1"/>
  <c r="EH1967" i="2"/>
  <c r="EI1967" i="2" s="1"/>
  <c r="ER1967" i="2"/>
  <c r="ES1967" i="2" s="1"/>
  <c r="EB1967" i="2"/>
  <c r="EC1967" i="2" s="1"/>
  <c r="EL1967" i="2"/>
  <c r="EM1967" i="2" s="1"/>
  <c r="DZ1967" i="2"/>
  <c r="EA1967" i="2" s="1"/>
  <c r="ED1967" i="2"/>
  <c r="EE1967" i="2" s="1"/>
  <c r="EF1967" i="2"/>
  <c r="EG1967" i="2" s="1"/>
  <c r="EJ1967" i="2"/>
  <c r="EK1967" i="2" s="1"/>
  <c r="DX1959" i="2"/>
  <c r="DY1959" i="2" s="1"/>
  <c r="EP1959" i="2"/>
  <c r="EQ1959" i="2" s="1"/>
  <c r="DZ1959" i="2"/>
  <c r="EA1959" i="2" s="1"/>
  <c r="EJ1959" i="2"/>
  <c r="EK1959" i="2" s="1"/>
  <c r="EB1959" i="2"/>
  <c r="EC1959" i="2" s="1"/>
  <c r="ED1959" i="2"/>
  <c r="EE1959" i="2" s="1"/>
  <c r="EN1959" i="2"/>
  <c r="EO1959" i="2" s="1"/>
  <c r="EF1959" i="2"/>
  <c r="EG1959" i="2" s="1"/>
  <c r="EH1959" i="2"/>
  <c r="EI1959" i="2" s="1"/>
  <c r="EL1959" i="2"/>
  <c r="EM1959" i="2" s="1"/>
  <c r="ER1959" i="2"/>
  <c r="ES1959" i="2" s="1"/>
  <c r="DZ1951" i="2"/>
  <c r="EA1951" i="2" s="1"/>
  <c r="EJ1951" i="2"/>
  <c r="EK1951" i="2" s="1"/>
  <c r="EL1951" i="2"/>
  <c r="EM1951" i="2" s="1"/>
  <c r="ED1951" i="2"/>
  <c r="EE1951" i="2" s="1"/>
  <c r="EN1951" i="2"/>
  <c r="EO1951" i="2" s="1"/>
  <c r="EF1951" i="2"/>
  <c r="EG1951" i="2" s="1"/>
  <c r="DX1951" i="2"/>
  <c r="DY1951" i="2" s="1"/>
  <c r="EP1951" i="2"/>
  <c r="EQ1951" i="2" s="1"/>
  <c r="EB1951" i="2"/>
  <c r="EC1951" i="2" s="1"/>
  <c r="EH1951" i="2"/>
  <c r="EI1951" i="2" s="1"/>
  <c r="ER1951" i="2"/>
  <c r="ES1951" i="2" s="1"/>
  <c r="EL1943" i="2"/>
  <c r="EM1943" i="2" s="1"/>
  <c r="EN1943" i="2"/>
  <c r="EO1943" i="2" s="1"/>
  <c r="EF1943" i="2"/>
  <c r="EG1943" i="2" s="1"/>
  <c r="DX1943" i="2"/>
  <c r="DY1943" i="2" s="1"/>
  <c r="EP1943" i="2"/>
  <c r="EQ1943" i="2" s="1"/>
  <c r="EH1943" i="2"/>
  <c r="EI1943" i="2" s="1"/>
  <c r="ER1943" i="2"/>
  <c r="ES1943" i="2" s="1"/>
  <c r="DZ1943" i="2"/>
  <c r="EA1943" i="2" s="1"/>
  <c r="EJ1943" i="2"/>
  <c r="EK1943" i="2" s="1"/>
  <c r="EB1943" i="2"/>
  <c r="EC1943" i="2" s="1"/>
  <c r="ED1943" i="2"/>
  <c r="EE1943" i="2" s="1"/>
  <c r="EN1935" i="2"/>
  <c r="EO1935" i="2" s="1"/>
  <c r="DX1935" i="2"/>
  <c r="DY1935" i="2" s="1"/>
  <c r="EP1935" i="2"/>
  <c r="EQ1935" i="2" s="1"/>
  <c r="EH1935" i="2"/>
  <c r="EI1935" i="2" s="1"/>
  <c r="ER1935" i="2"/>
  <c r="ES1935" i="2" s="1"/>
  <c r="DZ1935" i="2"/>
  <c r="EA1935" i="2" s="1"/>
  <c r="EJ1935" i="2"/>
  <c r="EK1935" i="2" s="1"/>
  <c r="EB1935" i="2"/>
  <c r="EC1935" i="2" s="1"/>
  <c r="EL1935" i="2"/>
  <c r="EM1935" i="2" s="1"/>
  <c r="ED1935" i="2"/>
  <c r="EE1935" i="2" s="1"/>
  <c r="EF1935" i="2"/>
  <c r="EG1935" i="2" s="1"/>
  <c r="DX1927" i="2"/>
  <c r="DY1927" i="2" s="1"/>
  <c r="EP1927" i="2"/>
  <c r="EQ1927" i="2" s="1"/>
  <c r="DZ1927" i="2"/>
  <c r="EA1927" i="2" s="1"/>
  <c r="EJ1927" i="2"/>
  <c r="EK1927" i="2" s="1"/>
  <c r="EB1927" i="2"/>
  <c r="EC1927" i="2" s="1"/>
  <c r="EL1927" i="2"/>
  <c r="EM1927" i="2" s="1"/>
  <c r="ED1927" i="2"/>
  <c r="EE1927" i="2" s="1"/>
  <c r="EN1927" i="2"/>
  <c r="EO1927" i="2" s="1"/>
  <c r="EH1927" i="2"/>
  <c r="EI1927" i="2" s="1"/>
  <c r="ER1927" i="2"/>
  <c r="ES1927" i="2" s="1"/>
  <c r="EF1927" i="2"/>
  <c r="EG1927" i="2" s="1"/>
  <c r="DZ1919" i="2"/>
  <c r="EA1919" i="2" s="1"/>
  <c r="EJ1919" i="2"/>
  <c r="EK1919" i="2" s="1"/>
  <c r="EL1919" i="2"/>
  <c r="EM1919" i="2" s="1"/>
  <c r="ED1919" i="2"/>
  <c r="EE1919" i="2" s="1"/>
  <c r="EN1919" i="2"/>
  <c r="EO1919" i="2" s="1"/>
  <c r="EF1919" i="2"/>
  <c r="EG1919" i="2" s="1"/>
  <c r="DX1919" i="2"/>
  <c r="DY1919" i="2" s="1"/>
  <c r="EP1919" i="2"/>
  <c r="EQ1919" i="2" s="1"/>
  <c r="EB1919" i="2"/>
  <c r="EC1919" i="2" s="1"/>
  <c r="EH1919" i="2"/>
  <c r="EI1919" i="2" s="1"/>
  <c r="ER1919" i="2"/>
  <c r="ES1919" i="2" s="1"/>
  <c r="EL1911" i="2"/>
  <c r="EM1911" i="2" s="1"/>
  <c r="EN1911" i="2"/>
  <c r="EO1911" i="2" s="1"/>
  <c r="EF1911" i="2"/>
  <c r="EG1911" i="2" s="1"/>
  <c r="DX1911" i="2"/>
  <c r="DY1911" i="2" s="1"/>
  <c r="EP1911" i="2"/>
  <c r="EQ1911" i="2" s="1"/>
  <c r="EH1911" i="2"/>
  <c r="EI1911" i="2" s="1"/>
  <c r="ER1911" i="2"/>
  <c r="ES1911" i="2" s="1"/>
  <c r="DZ1911" i="2"/>
  <c r="EA1911" i="2" s="1"/>
  <c r="EJ1911" i="2"/>
  <c r="EK1911" i="2" s="1"/>
  <c r="EB1911" i="2"/>
  <c r="EC1911" i="2" s="1"/>
  <c r="ED1911" i="2"/>
  <c r="EE1911" i="2" s="1"/>
  <c r="EN1903" i="2"/>
  <c r="EO1903" i="2" s="1"/>
  <c r="DX1903" i="2"/>
  <c r="DY1903" i="2" s="1"/>
  <c r="EP1903" i="2"/>
  <c r="EQ1903" i="2" s="1"/>
  <c r="EH1903" i="2"/>
  <c r="EI1903" i="2" s="1"/>
  <c r="ER1903" i="2"/>
  <c r="ES1903" i="2" s="1"/>
  <c r="DZ1903" i="2"/>
  <c r="EA1903" i="2" s="1"/>
  <c r="EJ1903" i="2"/>
  <c r="EK1903" i="2" s="1"/>
  <c r="EB1903" i="2"/>
  <c r="EC1903" i="2" s="1"/>
  <c r="EL1903" i="2"/>
  <c r="EM1903" i="2" s="1"/>
  <c r="ED1903" i="2"/>
  <c r="EE1903" i="2" s="1"/>
  <c r="EF1903" i="2"/>
  <c r="EG1903" i="2" s="1"/>
  <c r="DX1895" i="2"/>
  <c r="DY1895" i="2" s="1"/>
  <c r="EP1895" i="2"/>
  <c r="EQ1895" i="2" s="1"/>
  <c r="DZ1895" i="2"/>
  <c r="EA1895" i="2" s="1"/>
  <c r="EJ1895" i="2"/>
  <c r="EK1895" i="2" s="1"/>
  <c r="EB1895" i="2"/>
  <c r="EC1895" i="2" s="1"/>
  <c r="EL1895" i="2"/>
  <c r="EM1895" i="2" s="1"/>
  <c r="ED1895" i="2"/>
  <c r="EE1895" i="2" s="1"/>
  <c r="EN1895" i="2"/>
  <c r="EO1895" i="2" s="1"/>
  <c r="ER1895" i="2"/>
  <c r="ES1895" i="2" s="1"/>
  <c r="EF1895" i="2"/>
  <c r="EG1895" i="2" s="1"/>
  <c r="EH1895" i="2"/>
  <c r="EI1895" i="2" s="1"/>
  <c r="DZ1887" i="2"/>
  <c r="EA1887" i="2" s="1"/>
  <c r="EJ1887" i="2"/>
  <c r="EK1887" i="2" s="1"/>
  <c r="EL1887" i="2"/>
  <c r="EM1887" i="2" s="1"/>
  <c r="ED1887" i="2"/>
  <c r="EE1887" i="2" s="1"/>
  <c r="EN1887" i="2"/>
  <c r="EO1887" i="2" s="1"/>
  <c r="EF1887" i="2"/>
  <c r="EG1887" i="2" s="1"/>
  <c r="DX1887" i="2"/>
  <c r="DY1887" i="2" s="1"/>
  <c r="EP1887" i="2"/>
  <c r="EQ1887" i="2" s="1"/>
  <c r="ER1887" i="2"/>
  <c r="ES1887" i="2" s="1"/>
  <c r="EB1887" i="2"/>
  <c r="EC1887" i="2" s="1"/>
  <c r="EH1887" i="2"/>
  <c r="EI1887" i="2" s="1"/>
  <c r="DJ2454" i="2"/>
  <c r="DJ2355" i="2"/>
  <c r="DJ2315" i="2"/>
  <c r="DJ2522" i="2"/>
  <c r="EJ2522" i="2"/>
  <c r="EK2522" i="2" s="1"/>
  <c r="ER2522" i="2"/>
  <c r="ES2522" i="2" s="1"/>
  <c r="EL2522" i="2"/>
  <c r="EM2522" i="2" s="1"/>
  <c r="ED2522" i="2"/>
  <c r="EE2522" i="2" s="1"/>
  <c r="DX2522" i="2"/>
  <c r="DY2522" i="2" s="1"/>
  <c r="EF2522" i="2"/>
  <c r="EG2522" i="2" s="1"/>
  <c r="EP2522" i="2"/>
  <c r="EQ2522" i="2" s="1"/>
  <c r="EN2522" i="2"/>
  <c r="EO2522" i="2" s="1"/>
  <c r="DZ2522" i="2"/>
  <c r="EA2522" i="2" s="1"/>
  <c r="EB2522" i="2"/>
  <c r="EC2522" i="2" s="1"/>
  <c r="EH2522" i="2"/>
  <c r="EI2522" i="2" s="1"/>
  <c r="DJ2514" i="2"/>
  <c r="DX2514" i="2"/>
  <c r="DY2514" i="2" s="1"/>
  <c r="EF2514" i="2"/>
  <c r="EG2514" i="2" s="1"/>
  <c r="DZ2514" i="2"/>
  <c r="EA2514" i="2" s="1"/>
  <c r="EH2514" i="2"/>
  <c r="EI2514" i="2" s="1"/>
  <c r="EJ2514" i="2"/>
  <c r="EK2514" i="2" s="1"/>
  <c r="ER2514" i="2"/>
  <c r="ES2514" i="2" s="1"/>
  <c r="EL2514" i="2"/>
  <c r="EM2514" i="2" s="1"/>
  <c r="ED2514" i="2"/>
  <c r="EE2514" i="2" s="1"/>
  <c r="EN2514" i="2"/>
  <c r="EO2514" i="2" s="1"/>
  <c r="EP2514" i="2"/>
  <c r="EQ2514" i="2" s="1"/>
  <c r="EB2514" i="2"/>
  <c r="EC2514" i="2" s="1"/>
  <c r="DJ2506" i="2"/>
  <c r="EL2506" i="2"/>
  <c r="EM2506" i="2" s="1"/>
  <c r="EN2506" i="2"/>
  <c r="EO2506" i="2" s="1"/>
  <c r="DX2506" i="2"/>
  <c r="DY2506" i="2" s="1"/>
  <c r="EF2506" i="2"/>
  <c r="EG2506" i="2" s="1"/>
  <c r="DZ2506" i="2"/>
  <c r="EA2506" i="2" s="1"/>
  <c r="EH2506" i="2"/>
  <c r="EI2506" i="2" s="1"/>
  <c r="EJ2506" i="2"/>
  <c r="EK2506" i="2" s="1"/>
  <c r="ER2506" i="2"/>
  <c r="ES2506" i="2" s="1"/>
  <c r="EB2506" i="2"/>
  <c r="EC2506" i="2" s="1"/>
  <c r="ED2506" i="2"/>
  <c r="EE2506" i="2" s="1"/>
  <c r="EP2506" i="2"/>
  <c r="EQ2506" i="2" s="1"/>
  <c r="DJ2498" i="2"/>
  <c r="DZ2498" i="2"/>
  <c r="EA2498" i="2" s="1"/>
  <c r="EH2498" i="2"/>
  <c r="EI2498" i="2" s="1"/>
  <c r="EB2498" i="2"/>
  <c r="EC2498" i="2" s="1"/>
  <c r="EL2498" i="2"/>
  <c r="EM2498" i="2" s="1"/>
  <c r="EN2498" i="2"/>
  <c r="EO2498" i="2" s="1"/>
  <c r="DX2498" i="2"/>
  <c r="DY2498" i="2" s="1"/>
  <c r="EF2498" i="2"/>
  <c r="EG2498" i="2" s="1"/>
  <c r="ER2498" i="2"/>
  <c r="ES2498" i="2" s="1"/>
  <c r="ED2498" i="2"/>
  <c r="EE2498" i="2" s="1"/>
  <c r="EJ2498" i="2"/>
  <c r="EK2498" i="2" s="1"/>
  <c r="EP2498" i="2"/>
  <c r="EQ2498" i="2" s="1"/>
  <c r="DJ2490" i="2"/>
  <c r="EN2490" i="2"/>
  <c r="EO2490" i="2" s="1"/>
  <c r="EP2490" i="2"/>
  <c r="EQ2490" i="2" s="1"/>
  <c r="DZ2490" i="2"/>
  <c r="EA2490" i="2" s="1"/>
  <c r="EH2490" i="2"/>
  <c r="EI2490" i="2" s="1"/>
  <c r="EB2490" i="2"/>
  <c r="EC2490" i="2" s="1"/>
  <c r="EL2490" i="2"/>
  <c r="EM2490" i="2" s="1"/>
  <c r="ER2490" i="2"/>
  <c r="ES2490" i="2" s="1"/>
  <c r="DX2490" i="2"/>
  <c r="DY2490" i="2" s="1"/>
  <c r="ED2490" i="2"/>
  <c r="EE2490" i="2" s="1"/>
  <c r="EF2490" i="2"/>
  <c r="EG2490" i="2" s="1"/>
  <c r="EJ2490" i="2"/>
  <c r="EK2490" i="2" s="1"/>
  <c r="DJ2482" i="2"/>
  <c r="EB2482" i="2"/>
  <c r="EC2482" i="2" s="1"/>
  <c r="ED2482" i="2"/>
  <c r="EE2482" i="2" s="1"/>
  <c r="EN2482" i="2"/>
  <c r="EO2482" i="2" s="1"/>
  <c r="EP2482" i="2"/>
  <c r="EQ2482" i="2" s="1"/>
  <c r="DZ2482" i="2"/>
  <c r="EA2482" i="2" s="1"/>
  <c r="EH2482" i="2"/>
  <c r="EI2482" i="2" s="1"/>
  <c r="EF2482" i="2"/>
  <c r="EG2482" i="2" s="1"/>
  <c r="EJ2482" i="2"/>
  <c r="EK2482" i="2" s="1"/>
  <c r="EL2482" i="2"/>
  <c r="EM2482" i="2" s="1"/>
  <c r="ER2482" i="2"/>
  <c r="ES2482" i="2" s="1"/>
  <c r="DX2482" i="2"/>
  <c r="DY2482" i="2" s="1"/>
  <c r="DJ2474" i="2"/>
  <c r="EP2474" i="2"/>
  <c r="EQ2474" i="2" s="1"/>
  <c r="EJ2474" i="2"/>
  <c r="EK2474" i="2" s="1"/>
  <c r="ER2474" i="2"/>
  <c r="ES2474" i="2" s="1"/>
  <c r="EB2474" i="2"/>
  <c r="EC2474" i="2" s="1"/>
  <c r="ED2474" i="2"/>
  <c r="EE2474" i="2" s="1"/>
  <c r="EN2474" i="2"/>
  <c r="EO2474" i="2" s="1"/>
  <c r="DZ2474" i="2"/>
  <c r="EA2474" i="2" s="1"/>
  <c r="EF2474" i="2"/>
  <c r="EG2474" i="2" s="1"/>
  <c r="EH2474" i="2"/>
  <c r="EI2474" i="2" s="1"/>
  <c r="EL2474" i="2"/>
  <c r="EM2474" i="2" s="1"/>
  <c r="DX2474" i="2"/>
  <c r="DY2474" i="2" s="1"/>
  <c r="DJ2466" i="2"/>
  <c r="ED2466" i="2"/>
  <c r="EE2466" i="2" s="1"/>
  <c r="DX2466" i="2"/>
  <c r="DY2466" i="2" s="1"/>
  <c r="EF2466" i="2"/>
  <c r="EG2466" i="2" s="1"/>
  <c r="EP2466" i="2"/>
  <c r="EQ2466" i="2" s="1"/>
  <c r="EJ2466" i="2"/>
  <c r="EK2466" i="2" s="1"/>
  <c r="ER2466" i="2"/>
  <c r="ES2466" i="2" s="1"/>
  <c r="EB2466" i="2"/>
  <c r="EC2466" i="2" s="1"/>
  <c r="DZ2466" i="2"/>
  <c r="EA2466" i="2" s="1"/>
  <c r="EH2466" i="2"/>
  <c r="EI2466" i="2" s="1"/>
  <c r="EL2466" i="2"/>
  <c r="EM2466" i="2" s="1"/>
  <c r="EN2466" i="2"/>
  <c r="EO2466" i="2" s="1"/>
  <c r="DJ2458" i="2"/>
  <c r="EJ2458" i="2"/>
  <c r="EK2458" i="2" s="1"/>
  <c r="ER2458" i="2"/>
  <c r="ES2458" i="2" s="1"/>
  <c r="EL2458" i="2"/>
  <c r="EM2458" i="2" s="1"/>
  <c r="ED2458" i="2"/>
  <c r="EE2458" i="2" s="1"/>
  <c r="DX2458" i="2"/>
  <c r="DY2458" i="2" s="1"/>
  <c r="EF2458" i="2"/>
  <c r="EG2458" i="2" s="1"/>
  <c r="EP2458" i="2"/>
  <c r="EQ2458" i="2" s="1"/>
  <c r="EN2458" i="2"/>
  <c r="EO2458" i="2" s="1"/>
  <c r="DZ2458" i="2"/>
  <c r="EA2458" i="2" s="1"/>
  <c r="EB2458" i="2"/>
  <c r="EC2458" i="2" s="1"/>
  <c r="EH2458" i="2"/>
  <c r="EI2458" i="2" s="1"/>
  <c r="DJ2450" i="2"/>
  <c r="DX2450" i="2"/>
  <c r="DY2450" i="2" s="1"/>
  <c r="EF2450" i="2"/>
  <c r="EG2450" i="2" s="1"/>
  <c r="DZ2450" i="2"/>
  <c r="EA2450" i="2" s="1"/>
  <c r="EH2450" i="2"/>
  <c r="EI2450" i="2" s="1"/>
  <c r="EJ2450" i="2"/>
  <c r="EK2450" i="2" s="1"/>
  <c r="ER2450" i="2"/>
  <c r="ES2450" i="2" s="1"/>
  <c r="EL2450" i="2"/>
  <c r="EM2450" i="2" s="1"/>
  <c r="ED2450" i="2"/>
  <c r="EE2450" i="2" s="1"/>
  <c r="EN2450" i="2"/>
  <c r="EO2450" i="2" s="1"/>
  <c r="EP2450" i="2"/>
  <c r="EQ2450" i="2" s="1"/>
  <c r="EB2450" i="2"/>
  <c r="EC2450" i="2" s="1"/>
  <c r="DJ2442" i="2"/>
  <c r="EL2442" i="2"/>
  <c r="EM2442" i="2" s="1"/>
  <c r="EN2442" i="2"/>
  <c r="EO2442" i="2" s="1"/>
  <c r="DX2442" i="2"/>
  <c r="DY2442" i="2" s="1"/>
  <c r="EF2442" i="2"/>
  <c r="EG2442" i="2" s="1"/>
  <c r="DZ2442" i="2"/>
  <c r="EA2442" i="2" s="1"/>
  <c r="EH2442" i="2"/>
  <c r="EI2442" i="2" s="1"/>
  <c r="EJ2442" i="2"/>
  <c r="EK2442" i="2" s="1"/>
  <c r="ER2442" i="2"/>
  <c r="ES2442" i="2" s="1"/>
  <c r="EB2442" i="2"/>
  <c r="EC2442" i="2" s="1"/>
  <c r="ED2442" i="2"/>
  <c r="EE2442" i="2" s="1"/>
  <c r="EP2442" i="2"/>
  <c r="EQ2442" i="2" s="1"/>
  <c r="DJ2434" i="2"/>
  <c r="DZ2434" i="2"/>
  <c r="EA2434" i="2" s="1"/>
  <c r="EH2434" i="2"/>
  <c r="EI2434" i="2" s="1"/>
  <c r="EB2434" i="2"/>
  <c r="EC2434" i="2" s="1"/>
  <c r="EL2434" i="2"/>
  <c r="EM2434" i="2" s="1"/>
  <c r="EN2434" i="2"/>
  <c r="EO2434" i="2" s="1"/>
  <c r="DX2434" i="2"/>
  <c r="DY2434" i="2" s="1"/>
  <c r="EF2434" i="2"/>
  <c r="EG2434" i="2" s="1"/>
  <c r="EP2434" i="2"/>
  <c r="EQ2434" i="2" s="1"/>
  <c r="ER2434" i="2"/>
  <c r="ES2434" i="2" s="1"/>
  <c r="ED2434" i="2"/>
  <c r="EE2434" i="2" s="1"/>
  <c r="EJ2434" i="2"/>
  <c r="EK2434" i="2" s="1"/>
  <c r="DJ2426" i="2"/>
  <c r="EN2426" i="2"/>
  <c r="EO2426" i="2" s="1"/>
  <c r="EP2426" i="2"/>
  <c r="EQ2426" i="2" s="1"/>
  <c r="DZ2426" i="2"/>
  <c r="EA2426" i="2" s="1"/>
  <c r="EH2426" i="2"/>
  <c r="EI2426" i="2" s="1"/>
  <c r="EB2426" i="2"/>
  <c r="EC2426" i="2" s="1"/>
  <c r="EL2426" i="2"/>
  <c r="EM2426" i="2" s="1"/>
  <c r="EJ2426" i="2"/>
  <c r="EK2426" i="2" s="1"/>
  <c r="ER2426" i="2"/>
  <c r="ES2426" i="2" s="1"/>
  <c r="DX2426" i="2"/>
  <c r="DY2426" i="2" s="1"/>
  <c r="ED2426" i="2"/>
  <c r="EE2426" i="2" s="1"/>
  <c r="EF2426" i="2"/>
  <c r="EG2426" i="2" s="1"/>
  <c r="DJ2418" i="2"/>
  <c r="EF2418" i="2"/>
  <c r="EG2418" i="2" s="1"/>
  <c r="DZ2418" i="2"/>
  <c r="EA2418" i="2" s="1"/>
  <c r="EJ2418" i="2"/>
  <c r="EK2418" i="2" s="1"/>
  <c r="EL2418" i="2"/>
  <c r="EM2418" i="2" s="1"/>
  <c r="EP2418" i="2"/>
  <c r="EQ2418" i="2" s="1"/>
  <c r="ED2418" i="2"/>
  <c r="EE2418" i="2" s="1"/>
  <c r="EN2418" i="2"/>
  <c r="EO2418" i="2" s="1"/>
  <c r="ER2418" i="2"/>
  <c r="ES2418" i="2" s="1"/>
  <c r="DX2418" i="2"/>
  <c r="DY2418" i="2" s="1"/>
  <c r="EB2418" i="2"/>
  <c r="EC2418" i="2" s="1"/>
  <c r="EH2418" i="2"/>
  <c r="EI2418" i="2" s="1"/>
  <c r="DJ2410" i="2"/>
  <c r="ER2410" i="2"/>
  <c r="ES2410" i="2" s="1"/>
  <c r="EH2410" i="2"/>
  <c r="EI2410" i="2" s="1"/>
  <c r="DX2410" i="2"/>
  <c r="DY2410" i="2" s="1"/>
  <c r="EJ2410" i="2"/>
  <c r="EK2410" i="2" s="1"/>
  <c r="EB2410" i="2"/>
  <c r="EC2410" i="2" s="1"/>
  <c r="EN2410" i="2"/>
  <c r="EO2410" i="2" s="1"/>
  <c r="EP2410" i="2"/>
  <c r="EQ2410" i="2" s="1"/>
  <c r="DZ2410" i="2"/>
  <c r="EA2410" i="2" s="1"/>
  <c r="ED2410" i="2"/>
  <c r="EE2410" i="2" s="1"/>
  <c r="EF2410" i="2"/>
  <c r="EG2410" i="2" s="1"/>
  <c r="EL2410" i="2"/>
  <c r="EM2410" i="2" s="1"/>
  <c r="DJ2402" i="2"/>
  <c r="ED2402" i="2"/>
  <c r="EE2402" i="2" s="1"/>
  <c r="EP2402" i="2"/>
  <c r="EQ2402" i="2" s="1"/>
  <c r="EF2402" i="2"/>
  <c r="EG2402" i="2" s="1"/>
  <c r="ER2402" i="2"/>
  <c r="ES2402" i="2" s="1"/>
  <c r="DX2402" i="2"/>
  <c r="DY2402" i="2" s="1"/>
  <c r="EH2402" i="2"/>
  <c r="EI2402" i="2" s="1"/>
  <c r="EB2402" i="2"/>
  <c r="EC2402" i="2" s="1"/>
  <c r="EL2402" i="2"/>
  <c r="EM2402" i="2" s="1"/>
  <c r="DZ2402" i="2"/>
  <c r="EA2402" i="2" s="1"/>
  <c r="EJ2402" i="2"/>
  <c r="EK2402" i="2" s="1"/>
  <c r="EN2402" i="2"/>
  <c r="EO2402" i="2" s="1"/>
  <c r="DJ2394" i="2"/>
  <c r="DZ2394" i="2"/>
  <c r="EA2394" i="2" s="1"/>
  <c r="EN2394" i="2"/>
  <c r="EO2394" i="2" s="1"/>
  <c r="EB2394" i="2"/>
  <c r="EC2394" i="2" s="1"/>
  <c r="ED2394" i="2"/>
  <c r="EE2394" i="2" s="1"/>
  <c r="ER2394" i="2"/>
  <c r="ES2394" i="2" s="1"/>
  <c r="EH2394" i="2"/>
  <c r="EI2394" i="2" s="1"/>
  <c r="EJ2394" i="2"/>
  <c r="EK2394" i="2" s="1"/>
  <c r="EF2394" i="2"/>
  <c r="EG2394" i="2" s="1"/>
  <c r="EL2394" i="2"/>
  <c r="EM2394" i="2" s="1"/>
  <c r="EP2394" i="2"/>
  <c r="EQ2394" i="2" s="1"/>
  <c r="DX2394" i="2"/>
  <c r="DY2394" i="2" s="1"/>
  <c r="DJ2386" i="2"/>
  <c r="EP2386" i="2"/>
  <c r="EQ2386" i="2" s="1"/>
  <c r="EF2386" i="2"/>
  <c r="EG2386" i="2" s="1"/>
  <c r="DZ2386" i="2"/>
  <c r="EA2386" i="2" s="1"/>
  <c r="EJ2386" i="2"/>
  <c r="EK2386" i="2" s="1"/>
  <c r="EL2386" i="2"/>
  <c r="EM2386" i="2" s="1"/>
  <c r="EN2386" i="2"/>
  <c r="EO2386" i="2" s="1"/>
  <c r="ER2386" i="2"/>
  <c r="ES2386" i="2" s="1"/>
  <c r="DX2386" i="2"/>
  <c r="DY2386" i="2" s="1"/>
  <c r="EB2386" i="2"/>
  <c r="EC2386" i="2" s="1"/>
  <c r="ED2386" i="2"/>
  <c r="EE2386" i="2" s="1"/>
  <c r="EH2386" i="2"/>
  <c r="EI2386" i="2" s="1"/>
  <c r="DJ2378" i="2"/>
  <c r="EF2378" i="2"/>
  <c r="EG2378" i="2" s="1"/>
  <c r="ER2378" i="2"/>
  <c r="ES2378" i="2" s="1"/>
  <c r="DX2378" i="2"/>
  <c r="DY2378" i="2" s="1"/>
  <c r="EJ2378" i="2"/>
  <c r="EK2378" i="2" s="1"/>
  <c r="EN2378" i="2"/>
  <c r="EO2378" i="2" s="1"/>
  <c r="EB2378" i="2"/>
  <c r="EC2378" i="2" s="1"/>
  <c r="EP2378" i="2"/>
  <c r="EQ2378" i="2" s="1"/>
  <c r="DZ2378" i="2"/>
  <c r="EA2378" i="2" s="1"/>
  <c r="ED2378" i="2"/>
  <c r="EE2378" i="2" s="1"/>
  <c r="EH2378" i="2"/>
  <c r="EI2378" i="2" s="1"/>
  <c r="EL2378" i="2"/>
  <c r="EM2378" i="2" s="1"/>
  <c r="DJ2370" i="2"/>
  <c r="EB2370" i="2"/>
  <c r="EC2370" i="2" s="1"/>
  <c r="EP2370" i="2"/>
  <c r="EQ2370" i="2" s="1"/>
  <c r="EF2370" i="2"/>
  <c r="EG2370" i="2" s="1"/>
  <c r="ER2370" i="2"/>
  <c r="ES2370" i="2" s="1"/>
  <c r="EH2370" i="2"/>
  <c r="EI2370" i="2" s="1"/>
  <c r="EJ2370" i="2"/>
  <c r="EK2370" i="2" s="1"/>
  <c r="DX2370" i="2"/>
  <c r="DY2370" i="2" s="1"/>
  <c r="EL2370" i="2"/>
  <c r="EM2370" i="2" s="1"/>
  <c r="DZ2370" i="2"/>
  <c r="EA2370" i="2" s="1"/>
  <c r="ED2370" i="2"/>
  <c r="EE2370" i="2" s="1"/>
  <c r="EN2370" i="2"/>
  <c r="EO2370" i="2" s="1"/>
  <c r="DJ2362" i="2"/>
  <c r="EH2362" i="2"/>
  <c r="EI2362" i="2" s="1"/>
  <c r="EJ2362" i="2"/>
  <c r="EK2362" i="2" s="1"/>
  <c r="DX2362" i="2"/>
  <c r="DY2362" i="2" s="1"/>
  <c r="EL2362" i="2"/>
  <c r="EM2362" i="2" s="1"/>
  <c r="EB2362" i="2"/>
  <c r="EC2362" i="2" s="1"/>
  <c r="EP2362" i="2"/>
  <c r="EQ2362" i="2" s="1"/>
  <c r="ED2362" i="2"/>
  <c r="EE2362" i="2" s="1"/>
  <c r="ER2362" i="2"/>
  <c r="ES2362" i="2" s="1"/>
  <c r="EF2362" i="2"/>
  <c r="EG2362" i="2" s="1"/>
  <c r="EN2362" i="2"/>
  <c r="EO2362" i="2" s="1"/>
  <c r="DZ2362" i="2"/>
  <c r="EA2362" i="2" s="1"/>
  <c r="DJ2354" i="2"/>
  <c r="EH2354" i="2"/>
  <c r="EI2354" i="2" s="1"/>
  <c r="EL2354" i="2"/>
  <c r="EM2354" i="2" s="1"/>
  <c r="DX2354" i="2"/>
  <c r="DY2354" i="2" s="1"/>
  <c r="EN2354" i="2"/>
  <c r="EO2354" i="2" s="1"/>
  <c r="EB2354" i="2"/>
  <c r="EC2354" i="2" s="1"/>
  <c r="ER2354" i="2"/>
  <c r="ES2354" i="2" s="1"/>
  <c r="ED2354" i="2"/>
  <c r="EE2354" i="2" s="1"/>
  <c r="EJ2354" i="2"/>
  <c r="EK2354" i="2" s="1"/>
  <c r="EP2354" i="2"/>
  <c r="EQ2354" i="2" s="1"/>
  <c r="DZ2354" i="2"/>
  <c r="EA2354" i="2" s="1"/>
  <c r="EF2354" i="2"/>
  <c r="EG2354" i="2" s="1"/>
  <c r="DJ2346" i="2"/>
  <c r="EH2346" i="2"/>
  <c r="EI2346" i="2" s="1"/>
  <c r="EL2346" i="2"/>
  <c r="EM2346" i="2" s="1"/>
  <c r="DX2346" i="2"/>
  <c r="DY2346" i="2" s="1"/>
  <c r="EN2346" i="2"/>
  <c r="EO2346" i="2" s="1"/>
  <c r="EB2346" i="2"/>
  <c r="EC2346" i="2" s="1"/>
  <c r="ER2346" i="2"/>
  <c r="ES2346" i="2" s="1"/>
  <c r="ED2346" i="2"/>
  <c r="EE2346" i="2" s="1"/>
  <c r="EP2346" i="2"/>
  <c r="EQ2346" i="2" s="1"/>
  <c r="DZ2346" i="2"/>
  <c r="EA2346" i="2" s="1"/>
  <c r="EF2346" i="2"/>
  <c r="EG2346" i="2" s="1"/>
  <c r="EJ2346" i="2"/>
  <c r="EK2346" i="2" s="1"/>
  <c r="DJ2338" i="2"/>
  <c r="EF2338" i="2"/>
  <c r="EG2338" i="2" s="1"/>
  <c r="ER2338" i="2"/>
  <c r="ES2338" i="2" s="1"/>
  <c r="EH2338" i="2"/>
  <c r="EI2338" i="2" s="1"/>
  <c r="DX2338" i="2"/>
  <c r="DY2338" i="2" s="1"/>
  <c r="EB2338" i="2"/>
  <c r="EC2338" i="2" s="1"/>
  <c r="EL2338" i="2"/>
  <c r="EM2338" i="2" s="1"/>
  <c r="ED2338" i="2"/>
  <c r="EE2338" i="2" s="1"/>
  <c r="EN2338" i="2"/>
  <c r="EO2338" i="2" s="1"/>
  <c r="DZ2338" i="2"/>
  <c r="EA2338" i="2" s="1"/>
  <c r="EJ2338" i="2"/>
  <c r="EK2338" i="2" s="1"/>
  <c r="EP2338" i="2"/>
  <c r="EQ2338" i="2" s="1"/>
  <c r="DJ2330" i="2"/>
  <c r="DX2330" i="2"/>
  <c r="DY2330" i="2" s="1"/>
  <c r="DZ2330" i="2"/>
  <c r="EA2330" i="2" s="1"/>
  <c r="EJ2330" i="2"/>
  <c r="EK2330" i="2" s="1"/>
  <c r="ED2330" i="2"/>
  <c r="EE2330" i="2" s="1"/>
  <c r="EN2330" i="2"/>
  <c r="EO2330" i="2" s="1"/>
  <c r="EP2330" i="2"/>
  <c r="EQ2330" i="2" s="1"/>
  <c r="EH2330" i="2"/>
  <c r="EI2330" i="2" s="1"/>
  <c r="EL2330" i="2"/>
  <c r="EM2330" i="2" s="1"/>
  <c r="ER2330" i="2"/>
  <c r="ES2330" i="2" s="1"/>
  <c r="EB2330" i="2"/>
  <c r="EC2330" i="2" s="1"/>
  <c r="EF2330" i="2"/>
  <c r="EG2330" i="2" s="1"/>
  <c r="DJ2322" i="2"/>
  <c r="EH2322" i="2"/>
  <c r="EI2322" i="2" s="1"/>
  <c r="DZ2322" i="2"/>
  <c r="EA2322" i="2" s="1"/>
  <c r="EJ2322" i="2"/>
  <c r="EK2322" i="2" s="1"/>
  <c r="EB2322" i="2"/>
  <c r="EC2322" i="2" s="1"/>
  <c r="EL2322" i="2"/>
  <c r="EM2322" i="2" s="1"/>
  <c r="EP2322" i="2"/>
  <c r="EQ2322" i="2" s="1"/>
  <c r="EF2322" i="2"/>
  <c r="EG2322" i="2" s="1"/>
  <c r="ER2322" i="2"/>
  <c r="ES2322" i="2" s="1"/>
  <c r="DX2322" i="2"/>
  <c r="DY2322" i="2" s="1"/>
  <c r="ED2322" i="2"/>
  <c r="EE2322" i="2" s="1"/>
  <c r="EN2322" i="2"/>
  <c r="EO2322" i="2" s="1"/>
  <c r="DJ2314" i="2"/>
  <c r="DX2314" i="2"/>
  <c r="DY2314" i="2" s="1"/>
  <c r="EB2314" i="2"/>
  <c r="EC2314" i="2" s="1"/>
  <c r="EL2314" i="2"/>
  <c r="EM2314" i="2" s="1"/>
  <c r="ED2314" i="2"/>
  <c r="EE2314" i="2" s="1"/>
  <c r="EN2314" i="2"/>
  <c r="EO2314" i="2" s="1"/>
  <c r="EF2314" i="2"/>
  <c r="EG2314" i="2" s="1"/>
  <c r="ER2314" i="2"/>
  <c r="ES2314" i="2" s="1"/>
  <c r="DZ2314" i="2"/>
  <c r="EA2314" i="2" s="1"/>
  <c r="EH2314" i="2"/>
  <c r="EI2314" i="2" s="1"/>
  <c r="EJ2314" i="2"/>
  <c r="EK2314" i="2" s="1"/>
  <c r="EP2314" i="2"/>
  <c r="EQ2314" i="2" s="1"/>
  <c r="DJ2306" i="2"/>
  <c r="DZ2306" i="2"/>
  <c r="EA2306" i="2" s="1"/>
  <c r="EJ2306" i="2"/>
  <c r="EK2306" i="2" s="1"/>
  <c r="ED2306" i="2"/>
  <c r="EE2306" i="2" s="1"/>
  <c r="EN2306" i="2"/>
  <c r="EO2306" i="2" s="1"/>
  <c r="EP2306" i="2"/>
  <c r="EQ2306" i="2" s="1"/>
  <c r="EH2306" i="2"/>
  <c r="EI2306" i="2" s="1"/>
  <c r="EL2306" i="2"/>
  <c r="EM2306" i="2" s="1"/>
  <c r="ER2306" i="2"/>
  <c r="ES2306" i="2" s="1"/>
  <c r="DX2306" i="2"/>
  <c r="DY2306" i="2" s="1"/>
  <c r="EB2306" i="2"/>
  <c r="EC2306" i="2" s="1"/>
  <c r="EF2306" i="2"/>
  <c r="EG2306" i="2" s="1"/>
  <c r="DJ2298" i="2"/>
  <c r="EB2298" i="2"/>
  <c r="EC2298" i="2" s="1"/>
  <c r="EL2298" i="2"/>
  <c r="EM2298" i="2" s="1"/>
  <c r="EP2298" i="2"/>
  <c r="EQ2298" i="2" s="1"/>
  <c r="EF2298" i="2"/>
  <c r="EG2298" i="2" s="1"/>
  <c r="ER2298" i="2"/>
  <c r="ES2298" i="2" s="1"/>
  <c r="EH2298" i="2"/>
  <c r="EI2298" i="2" s="1"/>
  <c r="DX2298" i="2"/>
  <c r="DY2298" i="2" s="1"/>
  <c r="DZ2298" i="2"/>
  <c r="EA2298" i="2" s="1"/>
  <c r="ED2298" i="2"/>
  <c r="EE2298" i="2" s="1"/>
  <c r="EJ2298" i="2"/>
  <c r="EK2298" i="2" s="1"/>
  <c r="EN2298" i="2"/>
  <c r="EO2298" i="2" s="1"/>
  <c r="DJ2290" i="2"/>
  <c r="ED2290" i="2"/>
  <c r="EE2290" i="2" s="1"/>
  <c r="EN2290" i="2"/>
  <c r="EO2290" i="2" s="1"/>
  <c r="EF2290" i="2"/>
  <c r="EG2290" i="2" s="1"/>
  <c r="ER2290" i="2"/>
  <c r="ES2290" i="2" s="1"/>
  <c r="DX2290" i="2"/>
  <c r="DY2290" i="2" s="1"/>
  <c r="DZ2290" i="2"/>
  <c r="EA2290" i="2" s="1"/>
  <c r="EJ2290" i="2"/>
  <c r="EK2290" i="2" s="1"/>
  <c r="EB2290" i="2"/>
  <c r="EC2290" i="2" s="1"/>
  <c r="EH2290" i="2"/>
  <c r="EI2290" i="2" s="1"/>
  <c r="EL2290" i="2"/>
  <c r="EM2290" i="2" s="1"/>
  <c r="EP2290" i="2"/>
  <c r="EQ2290" i="2" s="1"/>
  <c r="DJ2263" i="2"/>
  <c r="ED2263" i="2"/>
  <c r="EE2263" i="2" s="1"/>
  <c r="EN2263" i="2"/>
  <c r="EO2263" i="2" s="1"/>
  <c r="EF2263" i="2"/>
  <c r="EG2263" i="2" s="1"/>
  <c r="EP2263" i="2"/>
  <c r="EQ2263" i="2" s="1"/>
  <c r="ER2263" i="2"/>
  <c r="ES2263" i="2" s="1"/>
  <c r="EH2263" i="2"/>
  <c r="EI2263" i="2" s="1"/>
  <c r="DX2263" i="2"/>
  <c r="DY2263" i="2" s="1"/>
  <c r="EJ2263" i="2"/>
  <c r="EK2263" i="2" s="1"/>
  <c r="DZ2263" i="2"/>
  <c r="EA2263" i="2" s="1"/>
  <c r="EB2263" i="2"/>
  <c r="EC2263" i="2" s="1"/>
  <c r="EL2263" i="2"/>
  <c r="EM2263" i="2" s="1"/>
  <c r="ED700" i="2"/>
  <c r="EE700" i="2" s="1"/>
  <c r="EP700" i="2"/>
  <c r="EQ700" i="2" s="1"/>
  <c r="EF700" i="2"/>
  <c r="EG700" i="2" s="1"/>
  <c r="ER700" i="2"/>
  <c r="ES700" i="2" s="1"/>
  <c r="EH700" i="2"/>
  <c r="EI700" i="2" s="1"/>
  <c r="EJ700" i="2"/>
  <c r="EK700" i="2" s="1"/>
  <c r="DX700" i="2"/>
  <c r="DY700" i="2" s="1"/>
  <c r="EL700" i="2"/>
  <c r="EM700" i="2" s="1"/>
  <c r="DZ700" i="2"/>
  <c r="EA700" i="2" s="1"/>
  <c r="EN700" i="2"/>
  <c r="EO700" i="2" s="1"/>
  <c r="EB700" i="2"/>
  <c r="EC700" i="2" s="1"/>
  <c r="DX837" i="2"/>
  <c r="DY837" i="2" s="1"/>
  <c r="EF837" i="2"/>
  <c r="EG837" i="2" s="1"/>
  <c r="DZ837" i="2"/>
  <c r="EA837" i="2" s="1"/>
  <c r="EH837" i="2"/>
  <c r="EI837" i="2" s="1"/>
  <c r="ER837" i="2"/>
  <c r="ES837" i="2" s="1"/>
  <c r="EJ837" i="2"/>
  <c r="EK837" i="2" s="1"/>
  <c r="EL837" i="2"/>
  <c r="EM837" i="2" s="1"/>
  <c r="EB837" i="2"/>
  <c r="EC837" i="2" s="1"/>
  <c r="EN837" i="2"/>
  <c r="EO837" i="2" s="1"/>
  <c r="EP837" i="2"/>
  <c r="EQ837" i="2" s="1"/>
  <c r="ED837" i="2"/>
  <c r="EE837" i="2" s="1"/>
  <c r="EH1044" i="2"/>
  <c r="EI1044" i="2" s="1"/>
  <c r="EB1044" i="2"/>
  <c r="EC1044" i="2" s="1"/>
  <c r="EL1044" i="2"/>
  <c r="EM1044" i="2" s="1"/>
  <c r="EN1044" i="2"/>
  <c r="EO1044" i="2" s="1"/>
  <c r="ED1044" i="2"/>
  <c r="EE1044" i="2" s="1"/>
  <c r="EP1044" i="2"/>
  <c r="EQ1044" i="2" s="1"/>
  <c r="EF1044" i="2"/>
  <c r="EG1044" i="2" s="1"/>
  <c r="ER1044" i="2"/>
  <c r="ES1044" i="2" s="1"/>
  <c r="DX1044" i="2"/>
  <c r="DY1044" i="2" s="1"/>
  <c r="EJ1044" i="2"/>
  <c r="EK1044" i="2" s="1"/>
  <c r="DZ1044" i="2"/>
  <c r="EA1044" i="2" s="1"/>
  <c r="DX988" i="2"/>
  <c r="DY988" i="2" s="1"/>
  <c r="EL988" i="2"/>
  <c r="EM988" i="2" s="1"/>
  <c r="EB988" i="2"/>
  <c r="EC988" i="2" s="1"/>
  <c r="EP988" i="2"/>
  <c r="EQ988" i="2" s="1"/>
  <c r="EJ988" i="2"/>
  <c r="EK988" i="2" s="1"/>
  <c r="EN988" i="2"/>
  <c r="EO988" i="2" s="1"/>
  <c r="DZ988" i="2"/>
  <c r="EA988" i="2" s="1"/>
  <c r="ED988" i="2"/>
  <c r="EE988" i="2" s="1"/>
  <c r="EF988" i="2"/>
  <c r="EG988" i="2" s="1"/>
  <c r="ER988" i="2"/>
  <c r="ES988" i="2" s="1"/>
  <c r="EH988" i="2"/>
  <c r="EI988" i="2" s="1"/>
  <c r="EH1339" i="2"/>
  <c r="EI1339" i="2" s="1"/>
  <c r="ER1339" i="2"/>
  <c r="ES1339" i="2" s="1"/>
  <c r="EJ1339" i="2"/>
  <c r="EK1339" i="2" s="1"/>
  <c r="DX1339" i="2"/>
  <c r="DY1339" i="2" s="1"/>
  <c r="EL1339" i="2"/>
  <c r="EM1339" i="2" s="1"/>
  <c r="DZ1339" i="2"/>
  <c r="EA1339" i="2" s="1"/>
  <c r="EB1339" i="2"/>
  <c r="EC1339" i="2" s="1"/>
  <c r="EN1339" i="2"/>
  <c r="EO1339" i="2" s="1"/>
  <c r="ED1339" i="2"/>
  <c r="EE1339" i="2" s="1"/>
  <c r="EF1339" i="2"/>
  <c r="EG1339" i="2" s="1"/>
  <c r="EP1339" i="2"/>
  <c r="EQ1339" i="2" s="1"/>
  <c r="EL1283" i="2"/>
  <c r="EM1283" i="2" s="1"/>
  <c r="ED1283" i="2"/>
  <c r="EE1283" i="2" s="1"/>
  <c r="EN1283" i="2"/>
  <c r="EO1283" i="2" s="1"/>
  <c r="DX1283" i="2"/>
  <c r="DY1283" i="2" s="1"/>
  <c r="EF1283" i="2"/>
  <c r="EG1283" i="2" s="1"/>
  <c r="EP1283" i="2"/>
  <c r="EQ1283" i="2" s="1"/>
  <c r="DZ1283" i="2"/>
  <c r="EA1283" i="2" s="1"/>
  <c r="EH1283" i="2"/>
  <c r="EI1283" i="2" s="1"/>
  <c r="ER1283" i="2"/>
  <c r="ES1283" i="2" s="1"/>
  <c r="EJ1283" i="2"/>
  <c r="EK1283" i="2" s="1"/>
  <c r="EB1283" i="2"/>
  <c r="EC1283" i="2" s="1"/>
  <c r="ED1227" i="2"/>
  <c r="EE1227" i="2" s="1"/>
  <c r="EN1227" i="2"/>
  <c r="EO1227" i="2" s="1"/>
  <c r="EF1227" i="2"/>
  <c r="EG1227" i="2" s="1"/>
  <c r="DX1227" i="2"/>
  <c r="DY1227" i="2" s="1"/>
  <c r="EP1227" i="2"/>
  <c r="EQ1227" i="2" s="1"/>
  <c r="DZ1227" i="2"/>
  <c r="EA1227" i="2" s="1"/>
  <c r="EJ1227" i="2"/>
  <c r="EK1227" i="2" s="1"/>
  <c r="ER1227" i="2"/>
  <c r="ES1227" i="2" s="1"/>
  <c r="EB1227" i="2"/>
  <c r="EC1227" i="2" s="1"/>
  <c r="EH1227" i="2"/>
  <c r="EI1227" i="2" s="1"/>
  <c r="EL1227" i="2"/>
  <c r="EM1227" i="2" s="1"/>
  <c r="DX1171" i="2"/>
  <c r="DY1171" i="2" s="1"/>
  <c r="EF1171" i="2"/>
  <c r="EG1171" i="2" s="1"/>
  <c r="EP1171" i="2"/>
  <c r="EQ1171" i="2" s="1"/>
  <c r="DZ1171" i="2"/>
  <c r="EA1171" i="2" s="1"/>
  <c r="EH1171" i="2"/>
  <c r="EI1171" i="2" s="1"/>
  <c r="ER1171" i="2"/>
  <c r="ES1171" i="2" s="1"/>
  <c r="EJ1171" i="2"/>
  <c r="EK1171" i="2" s="1"/>
  <c r="EL1171" i="2"/>
  <c r="EM1171" i="2" s="1"/>
  <c r="ED1171" i="2"/>
  <c r="EE1171" i="2" s="1"/>
  <c r="EN1171" i="2"/>
  <c r="EO1171" i="2" s="1"/>
  <c r="EB1171" i="2"/>
  <c r="EC1171" i="2" s="1"/>
  <c r="EH1115" i="2"/>
  <c r="EI1115" i="2" s="1"/>
  <c r="ER1115" i="2"/>
  <c r="ES1115" i="2" s="1"/>
  <c r="DZ1115" i="2"/>
  <c r="EA1115" i="2" s="1"/>
  <c r="EJ1115" i="2"/>
  <c r="EK1115" i="2" s="1"/>
  <c r="EB1115" i="2"/>
  <c r="EC1115" i="2" s="1"/>
  <c r="EL1115" i="2"/>
  <c r="EM1115" i="2" s="1"/>
  <c r="ED1115" i="2"/>
  <c r="EE1115" i="2" s="1"/>
  <c r="EN1115" i="2"/>
  <c r="EO1115" i="2" s="1"/>
  <c r="EF1115" i="2"/>
  <c r="EG1115" i="2" s="1"/>
  <c r="DX1115" i="2"/>
  <c r="DY1115" i="2" s="1"/>
  <c r="EP1115" i="2"/>
  <c r="EQ1115" i="2" s="1"/>
  <c r="EH1598" i="2"/>
  <c r="EI1598" i="2" s="1"/>
  <c r="EP1598" i="2"/>
  <c r="EQ1598" i="2" s="1"/>
  <c r="DX1598" i="2"/>
  <c r="DY1598" i="2" s="1"/>
  <c r="ER1598" i="2"/>
  <c r="ES1598" i="2" s="1"/>
  <c r="EJ1598" i="2"/>
  <c r="EK1598" i="2" s="1"/>
  <c r="DZ1598" i="2"/>
  <c r="EA1598" i="2" s="1"/>
  <c r="ED1598" i="2"/>
  <c r="EE1598" i="2" s="1"/>
  <c r="EB1598" i="2"/>
  <c r="EC1598" i="2" s="1"/>
  <c r="EF1598" i="2"/>
  <c r="EG1598" i="2" s="1"/>
  <c r="EL1598" i="2"/>
  <c r="EM1598" i="2" s="1"/>
  <c r="EN1598" i="2"/>
  <c r="EO1598" i="2" s="1"/>
  <c r="DX1541" i="2"/>
  <c r="DY1541" i="2" s="1"/>
  <c r="EF1541" i="2"/>
  <c r="EG1541" i="2" s="1"/>
  <c r="EH1541" i="2"/>
  <c r="EI1541" i="2" s="1"/>
  <c r="ER1541" i="2"/>
  <c r="ES1541" i="2" s="1"/>
  <c r="DZ1541" i="2"/>
  <c r="EA1541" i="2" s="1"/>
  <c r="EJ1541" i="2"/>
  <c r="EK1541" i="2" s="1"/>
  <c r="EB1541" i="2"/>
  <c r="EC1541" i="2" s="1"/>
  <c r="EL1541" i="2"/>
  <c r="EM1541" i="2" s="1"/>
  <c r="ED1541" i="2"/>
  <c r="EE1541" i="2" s="1"/>
  <c r="EN1541" i="2"/>
  <c r="EO1541" i="2" s="1"/>
  <c r="EP1541" i="2"/>
  <c r="EQ1541" i="2" s="1"/>
  <c r="DX1469" i="2"/>
  <c r="DY1469" i="2" s="1"/>
  <c r="EH1469" i="2"/>
  <c r="EI1469" i="2" s="1"/>
  <c r="EJ1469" i="2"/>
  <c r="EK1469" i="2" s="1"/>
  <c r="EB1469" i="2"/>
  <c r="EC1469" i="2" s="1"/>
  <c r="EL1469" i="2"/>
  <c r="EM1469" i="2" s="1"/>
  <c r="EN1469" i="2"/>
  <c r="EO1469" i="2" s="1"/>
  <c r="EF1469" i="2"/>
  <c r="EG1469" i="2" s="1"/>
  <c r="EP1469" i="2"/>
  <c r="EQ1469" i="2" s="1"/>
  <c r="ER1469" i="2"/>
  <c r="ES1469" i="2" s="1"/>
  <c r="DZ1469" i="2"/>
  <c r="EA1469" i="2" s="1"/>
  <c r="ED1469" i="2"/>
  <c r="EE1469" i="2" s="1"/>
  <c r="ED1701" i="2"/>
  <c r="EE1701" i="2" s="1"/>
  <c r="ER1701" i="2"/>
  <c r="ES1701" i="2" s="1"/>
  <c r="EF1701" i="2"/>
  <c r="EG1701" i="2" s="1"/>
  <c r="EH1701" i="2"/>
  <c r="EI1701" i="2" s="1"/>
  <c r="EJ1701" i="2"/>
  <c r="EK1701" i="2" s="1"/>
  <c r="DX1701" i="2"/>
  <c r="DY1701" i="2" s="1"/>
  <c r="EL1701" i="2"/>
  <c r="EM1701" i="2" s="1"/>
  <c r="DZ1701" i="2"/>
  <c r="EA1701" i="2" s="1"/>
  <c r="EB1701" i="2"/>
  <c r="EC1701" i="2" s="1"/>
  <c r="EN1701" i="2"/>
  <c r="EO1701" i="2" s="1"/>
  <c r="EP1701" i="2"/>
  <c r="EQ1701" i="2" s="1"/>
  <c r="EH1761" i="2"/>
  <c r="EI1761" i="2" s="1"/>
  <c r="DX1761" i="2"/>
  <c r="DY1761" i="2" s="1"/>
  <c r="EJ1761" i="2"/>
  <c r="EK1761" i="2" s="1"/>
  <c r="DZ1761" i="2"/>
  <c r="EA1761" i="2" s="1"/>
  <c r="EB1761" i="2"/>
  <c r="EC1761" i="2" s="1"/>
  <c r="EL1761" i="2"/>
  <c r="EM1761" i="2" s="1"/>
  <c r="ED1761" i="2"/>
  <c r="EE1761" i="2" s="1"/>
  <c r="EN1761" i="2"/>
  <c r="EO1761" i="2" s="1"/>
  <c r="EP1761" i="2"/>
  <c r="EQ1761" i="2" s="1"/>
  <c r="ER1761" i="2"/>
  <c r="ES1761" i="2" s="1"/>
  <c r="EF1761" i="2"/>
  <c r="EG1761" i="2" s="1"/>
  <c r="EB1825" i="2"/>
  <c r="EC1825" i="2" s="1"/>
  <c r="EL1825" i="2"/>
  <c r="EM1825" i="2" s="1"/>
  <c r="ED1825" i="2"/>
  <c r="EE1825" i="2" s="1"/>
  <c r="EN1825" i="2"/>
  <c r="EO1825" i="2" s="1"/>
  <c r="EF1825" i="2"/>
  <c r="EG1825" i="2" s="1"/>
  <c r="DX1825" i="2"/>
  <c r="DY1825" i="2" s="1"/>
  <c r="EP1825" i="2"/>
  <c r="EQ1825" i="2" s="1"/>
  <c r="EH1825" i="2"/>
  <c r="EI1825" i="2" s="1"/>
  <c r="ER1825" i="2"/>
  <c r="ES1825" i="2" s="1"/>
  <c r="DZ1825" i="2"/>
  <c r="EA1825" i="2" s="1"/>
  <c r="EJ1825" i="2"/>
  <c r="EK1825" i="2" s="1"/>
  <c r="DX2096" i="2"/>
  <c r="DY2096" i="2" s="1"/>
  <c r="EB2096" i="2"/>
  <c r="EC2096" i="2" s="1"/>
  <c r="EP2096" i="2"/>
  <c r="EQ2096" i="2" s="1"/>
  <c r="EF2096" i="2"/>
  <c r="EG2096" i="2" s="1"/>
  <c r="ER2096" i="2"/>
  <c r="ES2096" i="2" s="1"/>
  <c r="ED2096" i="2"/>
  <c r="EE2096" i="2" s="1"/>
  <c r="EH2096" i="2"/>
  <c r="EI2096" i="2" s="1"/>
  <c r="EJ2096" i="2"/>
  <c r="EK2096" i="2" s="1"/>
  <c r="EL2096" i="2"/>
  <c r="EM2096" i="2" s="1"/>
  <c r="EN2096" i="2"/>
  <c r="EO2096" i="2" s="1"/>
  <c r="DZ2096" i="2"/>
  <c r="EA2096" i="2" s="1"/>
  <c r="EB2040" i="2"/>
  <c r="EC2040" i="2" s="1"/>
  <c r="EF2040" i="2"/>
  <c r="EG2040" i="2" s="1"/>
  <c r="EH2040" i="2"/>
  <c r="EI2040" i="2" s="1"/>
  <c r="EL2040" i="2"/>
  <c r="EM2040" i="2" s="1"/>
  <c r="DX2040" i="2"/>
  <c r="DY2040" i="2" s="1"/>
  <c r="EN2040" i="2"/>
  <c r="EO2040" i="2" s="1"/>
  <c r="DZ2040" i="2"/>
  <c r="EA2040" i="2" s="1"/>
  <c r="ED2040" i="2"/>
  <c r="EE2040" i="2" s="1"/>
  <c r="EJ2040" i="2"/>
  <c r="EK2040" i="2" s="1"/>
  <c r="EP2040" i="2"/>
  <c r="EQ2040" i="2" s="1"/>
  <c r="ER2040" i="2"/>
  <c r="ES2040" i="2" s="1"/>
  <c r="EF1984" i="2"/>
  <c r="EG1984" i="2" s="1"/>
  <c r="EH1984" i="2"/>
  <c r="EI1984" i="2" s="1"/>
  <c r="DZ1984" i="2"/>
  <c r="EA1984" i="2" s="1"/>
  <c r="ER1984" i="2"/>
  <c r="ES1984" i="2" s="1"/>
  <c r="EB1984" i="2"/>
  <c r="EC1984" i="2" s="1"/>
  <c r="EL1984" i="2"/>
  <c r="EM1984" i="2" s="1"/>
  <c r="ED1984" i="2"/>
  <c r="EE1984" i="2" s="1"/>
  <c r="EJ1984" i="2"/>
  <c r="EK1984" i="2" s="1"/>
  <c r="EN1984" i="2"/>
  <c r="EO1984" i="2" s="1"/>
  <c r="EP1984" i="2"/>
  <c r="EQ1984" i="2" s="1"/>
  <c r="DX1984" i="2"/>
  <c r="DY1984" i="2" s="1"/>
  <c r="EJ1936" i="2"/>
  <c r="EK1936" i="2" s="1"/>
  <c r="ED1936" i="2"/>
  <c r="EE1936" i="2" s="1"/>
  <c r="EN1936" i="2"/>
  <c r="EO1936" i="2" s="1"/>
  <c r="EF1936" i="2"/>
  <c r="EG1936" i="2" s="1"/>
  <c r="DX1936" i="2"/>
  <c r="DY1936" i="2" s="1"/>
  <c r="EP1936" i="2"/>
  <c r="EQ1936" i="2" s="1"/>
  <c r="EH1936" i="2"/>
  <c r="EI1936" i="2" s="1"/>
  <c r="DZ1936" i="2"/>
  <c r="EA1936" i="2" s="1"/>
  <c r="EB1936" i="2"/>
  <c r="EC1936" i="2" s="1"/>
  <c r="EL1936" i="2"/>
  <c r="EM1936" i="2" s="1"/>
  <c r="ER1936" i="2"/>
  <c r="ES1936" i="2" s="1"/>
  <c r="DJ2515" i="2"/>
  <c r="EJ2515" i="2"/>
  <c r="EK2515" i="2" s="1"/>
  <c r="ER2515" i="2"/>
  <c r="ES2515" i="2" s="1"/>
  <c r="ED2515" i="2"/>
  <c r="EE2515" i="2" s="1"/>
  <c r="EL2515" i="2"/>
  <c r="EM2515" i="2" s="1"/>
  <c r="DX2515" i="2"/>
  <c r="DY2515" i="2" s="1"/>
  <c r="EH2515" i="2"/>
  <c r="EI2515" i="2" s="1"/>
  <c r="EP2515" i="2"/>
  <c r="EQ2515" i="2" s="1"/>
  <c r="EN2515" i="2"/>
  <c r="EO2515" i="2" s="1"/>
  <c r="DZ2515" i="2"/>
  <c r="EA2515" i="2" s="1"/>
  <c r="EB2515" i="2"/>
  <c r="EC2515" i="2" s="1"/>
  <c r="EF2515" i="2"/>
  <c r="EG2515" i="2" s="1"/>
  <c r="DJ2395" i="2"/>
  <c r="ED2395" i="2"/>
  <c r="EE2395" i="2" s="1"/>
  <c r="EH2395" i="2"/>
  <c r="EI2395" i="2" s="1"/>
  <c r="ER2395" i="2"/>
  <c r="ES2395" i="2" s="1"/>
  <c r="EJ2395" i="2"/>
  <c r="EK2395" i="2" s="1"/>
  <c r="DX2395" i="2"/>
  <c r="DY2395" i="2" s="1"/>
  <c r="EL2395" i="2"/>
  <c r="EM2395" i="2" s="1"/>
  <c r="DZ2395" i="2"/>
  <c r="EA2395" i="2" s="1"/>
  <c r="EN2395" i="2"/>
  <c r="EO2395" i="2" s="1"/>
  <c r="EP2395" i="2"/>
  <c r="EQ2395" i="2" s="1"/>
  <c r="EB2395" i="2"/>
  <c r="EC2395" i="2" s="1"/>
  <c r="EF2395" i="2"/>
  <c r="EG2395" i="2" s="1"/>
  <c r="DJ99" i="2"/>
  <c r="EB99" i="2"/>
  <c r="EC99" i="2" s="1"/>
  <c r="EL99" i="2"/>
  <c r="EM99" i="2" s="1"/>
  <c r="EF99" i="2"/>
  <c r="EG99" i="2" s="1"/>
  <c r="ER99" i="2"/>
  <c r="ES99" i="2" s="1"/>
  <c r="DX99" i="2"/>
  <c r="DY99" i="2" s="1"/>
  <c r="EH99" i="2"/>
  <c r="EI99" i="2" s="1"/>
  <c r="DZ99" i="2"/>
  <c r="EA99" i="2" s="1"/>
  <c r="EJ99" i="2"/>
  <c r="EK99" i="2" s="1"/>
  <c r="ED99" i="2"/>
  <c r="EE99" i="2" s="1"/>
  <c r="EN99" i="2"/>
  <c r="EO99" i="2" s="1"/>
  <c r="EP99" i="2"/>
  <c r="EQ99" i="2" s="1"/>
  <c r="DJ111" i="2"/>
  <c r="ER111" i="2"/>
  <c r="ES111" i="2" s="1"/>
  <c r="EF111" i="2"/>
  <c r="EG111" i="2" s="1"/>
  <c r="EL111" i="2"/>
  <c r="EM111" i="2" s="1"/>
  <c r="DZ111" i="2"/>
  <c r="EA111" i="2" s="1"/>
  <c r="EN111" i="2"/>
  <c r="EO111" i="2" s="1"/>
  <c r="EB111" i="2"/>
  <c r="EC111" i="2" s="1"/>
  <c r="ED111" i="2"/>
  <c r="EE111" i="2" s="1"/>
  <c r="EP111" i="2"/>
  <c r="EQ111" i="2" s="1"/>
  <c r="EJ111" i="2"/>
  <c r="EK111" i="2" s="1"/>
  <c r="DX111" i="2"/>
  <c r="DY111" i="2" s="1"/>
  <c r="EH111" i="2"/>
  <c r="EI111" i="2" s="1"/>
  <c r="DX295" i="2"/>
  <c r="DY295" i="2" s="1"/>
  <c r="EH295" i="2"/>
  <c r="EI295" i="2" s="1"/>
  <c r="EJ295" i="2"/>
  <c r="EK295" i="2" s="1"/>
  <c r="DZ295" i="2"/>
  <c r="EA295" i="2" s="1"/>
  <c r="ED295" i="2"/>
  <c r="EE295" i="2" s="1"/>
  <c r="EF295" i="2"/>
  <c r="EG295" i="2" s="1"/>
  <c r="EL295" i="2"/>
  <c r="EM295" i="2" s="1"/>
  <c r="EN295" i="2"/>
  <c r="EO295" i="2" s="1"/>
  <c r="EP295" i="2"/>
  <c r="EQ295" i="2" s="1"/>
  <c r="EB295" i="2"/>
  <c r="EC295" i="2" s="1"/>
  <c r="ER295" i="2"/>
  <c r="ES295" i="2" s="1"/>
  <c r="ER247" i="2"/>
  <c r="ES247" i="2" s="1"/>
  <c r="EF247" i="2"/>
  <c r="EG247" i="2" s="1"/>
  <c r="EH247" i="2"/>
  <c r="EI247" i="2" s="1"/>
  <c r="EL247" i="2"/>
  <c r="EM247" i="2" s="1"/>
  <c r="EN247" i="2"/>
  <c r="EO247" i="2" s="1"/>
  <c r="DX247" i="2"/>
  <c r="DY247" i="2" s="1"/>
  <c r="EP247" i="2"/>
  <c r="EQ247" i="2" s="1"/>
  <c r="DZ247" i="2"/>
  <c r="EA247" i="2" s="1"/>
  <c r="EB247" i="2"/>
  <c r="EC247" i="2" s="1"/>
  <c r="ED247" i="2"/>
  <c r="EE247" i="2" s="1"/>
  <c r="EJ247" i="2"/>
  <c r="EK247" i="2" s="1"/>
  <c r="EB632" i="2"/>
  <c r="EC632" i="2" s="1"/>
  <c r="EL632" i="2"/>
  <c r="EM632" i="2" s="1"/>
  <c r="EF632" i="2"/>
  <c r="EG632" i="2" s="1"/>
  <c r="EN632" i="2"/>
  <c r="EO632" i="2" s="1"/>
  <c r="DZ632" i="2"/>
  <c r="EA632" i="2" s="1"/>
  <c r="ED632" i="2"/>
  <c r="EE632" i="2" s="1"/>
  <c r="EP632" i="2"/>
  <c r="EQ632" i="2" s="1"/>
  <c r="EH632" i="2"/>
  <c r="EI632" i="2" s="1"/>
  <c r="ER632" i="2"/>
  <c r="ES632" i="2" s="1"/>
  <c r="DX632" i="2"/>
  <c r="DY632" i="2" s="1"/>
  <c r="EJ632" i="2"/>
  <c r="EK632" i="2" s="1"/>
  <c r="EL576" i="2"/>
  <c r="EM576" i="2" s="1"/>
  <c r="DX576" i="2"/>
  <c r="DY576" i="2" s="1"/>
  <c r="EF576" i="2"/>
  <c r="EG576" i="2" s="1"/>
  <c r="EP576" i="2"/>
  <c r="EQ576" i="2" s="1"/>
  <c r="DZ576" i="2"/>
  <c r="EA576" i="2" s="1"/>
  <c r="EH576" i="2"/>
  <c r="EI576" i="2" s="1"/>
  <c r="ER576" i="2"/>
  <c r="ES576" i="2" s="1"/>
  <c r="ED576" i="2"/>
  <c r="EE576" i="2" s="1"/>
  <c r="EJ576" i="2"/>
  <c r="EK576" i="2" s="1"/>
  <c r="EN576" i="2"/>
  <c r="EO576" i="2" s="1"/>
  <c r="EB576" i="2"/>
  <c r="EC576" i="2" s="1"/>
  <c r="EB520" i="2"/>
  <c r="EC520" i="2" s="1"/>
  <c r="EL520" i="2"/>
  <c r="EM520" i="2" s="1"/>
  <c r="EP520" i="2"/>
  <c r="EQ520" i="2" s="1"/>
  <c r="EH520" i="2"/>
  <c r="EI520" i="2" s="1"/>
  <c r="ER520" i="2"/>
  <c r="ES520" i="2" s="1"/>
  <c r="EJ520" i="2"/>
  <c r="EK520" i="2" s="1"/>
  <c r="DX520" i="2"/>
  <c r="DY520" i="2" s="1"/>
  <c r="EN520" i="2"/>
  <c r="EO520" i="2" s="1"/>
  <c r="DZ520" i="2"/>
  <c r="EA520" i="2" s="1"/>
  <c r="ED520" i="2"/>
  <c r="EE520" i="2" s="1"/>
  <c r="EF520" i="2"/>
  <c r="EG520" i="2" s="1"/>
  <c r="EN762" i="2"/>
  <c r="EO762" i="2" s="1"/>
  <c r="DX762" i="2"/>
  <c r="DY762" i="2" s="1"/>
  <c r="EF762" i="2"/>
  <c r="EG762" i="2" s="1"/>
  <c r="EP762" i="2"/>
  <c r="EQ762" i="2" s="1"/>
  <c r="DZ762" i="2"/>
  <c r="EA762" i="2" s="1"/>
  <c r="EH762" i="2"/>
  <c r="EI762" i="2" s="1"/>
  <c r="EB762" i="2"/>
  <c r="EC762" i="2" s="1"/>
  <c r="EJ762" i="2"/>
  <c r="EK762" i="2" s="1"/>
  <c r="ER762" i="2"/>
  <c r="ES762" i="2" s="1"/>
  <c r="ED762" i="2"/>
  <c r="EE762" i="2" s="1"/>
  <c r="EL762" i="2"/>
  <c r="EM762" i="2" s="1"/>
  <c r="EN722" i="2"/>
  <c r="EO722" i="2" s="1"/>
  <c r="DX722" i="2"/>
  <c r="DY722" i="2" s="1"/>
  <c r="EF722" i="2"/>
  <c r="EG722" i="2" s="1"/>
  <c r="EP722" i="2"/>
  <c r="EQ722" i="2" s="1"/>
  <c r="DZ722" i="2"/>
  <c r="EA722" i="2" s="1"/>
  <c r="EH722" i="2"/>
  <c r="EI722" i="2" s="1"/>
  <c r="ER722" i="2"/>
  <c r="ES722" i="2" s="1"/>
  <c r="EB722" i="2"/>
  <c r="EC722" i="2" s="1"/>
  <c r="EJ722" i="2"/>
  <c r="EK722" i="2" s="1"/>
  <c r="ED722" i="2"/>
  <c r="EE722" i="2" s="1"/>
  <c r="EL722" i="2"/>
  <c r="EM722" i="2" s="1"/>
  <c r="EF706" i="2"/>
  <c r="EG706" i="2" s="1"/>
  <c r="EH706" i="2"/>
  <c r="EI706" i="2" s="1"/>
  <c r="ER706" i="2"/>
  <c r="ES706" i="2" s="1"/>
  <c r="EJ706" i="2"/>
  <c r="EK706" i="2" s="1"/>
  <c r="EL706" i="2"/>
  <c r="EM706" i="2" s="1"/>
  <c r="DX706" i="2"/>
  <c r="DY706" i="2" s="1"/>
  <c r="DZ706" i="2"/>
  <c r="EA706" i="2" s="1"/>
  <c r="EN706" i="2"/>
  <c r="EO706" i="2" s="1"/>
  <c r="EB706" i="2"/>
  <c r="EC706" i="2" s="1"/>
  <c r="ED706" i="2"/>
  <c r="EE706" i="2" s="1"/>
  <c r="EP706" i="2"/>
  <c r="EQ706" i="2" s="1"/>
  <c r="DZ851" i="2"/>
  <c r="EA851" i="2" s="1"/>
  <c r="EJ851" i="2"/>
  <c r="EK851" i="2" s="1"/>
  <c r="ER851" i="2"/>
  <c r="ES851" i="2" s="1"/>
  <c r="EB851" i="2"/>
  <c r="EC851" i="2" s="1"/>
  <c r="EL851" i="2"/>
  <c r="EM851" i="2" s="1"/>
  <c r="ED851" i="2"/>
  <c r="EE851" i="2" s="1"/>
  <c r="EN851" i="2"/>
  <c r="EO851" i="2" s="1"/>
  <c r="DX851" i="2"/>
  <c r="DY851" i="2" s="1"/>
  <c r="EH851" i="2"/>
  <c r="EI851" i="2" s="1"/>
  <c r="EP851" i="2"/>
  <c r="EQ851" i="2" s="1"/>
  <c r="EF851" i="2"/>
  <c r="EG851" i="2" s="1"/>
  <c r="EH835" i="2"/>
  <c r="EI835" i="2" s="1"/>
  <c r="EP835" i="2"/>
  <c r="EQ835" i="2" s="1"/>
  <c r="EJ835" i="2"/>
  <c r="EK835" i="2" s="1"/>
  <c r="ER835" i="2"/>
  <c r="ES835" i="2" s="1"/>
  <c r="EB835" i="2"/>
  <c r="EC835" i="2" s="1"/>
  <c r="DX835" i="2"/>
  <c r="DY835" i="2" s="1"/>
  <c r="DZ835" i="2"/>
  <c r="EA835" i="2" s="1"/>
  <c r="EN835" i="2"/>
  <c r="EO835" i="2" s="1"/>
  <c r="ED835" i="2"/>
  <c r="EE835" i="2" s="1"/>
  <c r="EF835" i="2"/>
  <c r="EG835" i="2" s="1"/>
  <c r="EL835" i="2"/>
  <c r="EM835" i="2" s="1"/>
  <c r="EJ819" i="2"/>
  <c r="EK819" i="2" s="1"/>
  <c r="ER819" i="2"/>
  <c r="ES819" i="2" s="1"/>
  <c r="EL819" i="2"/>
  <c r="EM819" i="2" s="1"/>
  <c r="ED819" i="2"/>
  <c r="EE819" i="2" s="1"/>
  <c r="EN819" i="2"/>
  <c r="EO819" i="2" s="1"/>
  <c r="DX819" i="2"/>
  <c r="DY819" i="2" s="1"/>
  <c r="EF819" i="2"/>
  <c r="EG819" i="2" s="1"/>
  <c r="EP819" i="2"/>
  <c r="EQ819" i="2" s="1"/>
  <c r="DZ819" i="2"/>
  <c r="EA819" i="2" s="1"/>
  <c r="EB819" i="2"/>
  <c r="EC819" i="2" s="1"/>
  <c r="EH819" i="2"/>
  <c r="EI819" i="2" s="1"/>
  <c r="EL803" i="2"/>
  <c r="EM803" i="2" s="1"/>
  <c r="EN803" i="2"/>
  <c r="EO803" i="2" s="1"/>
  <c r="DX803" i="2"/>
  <c r="DY803" i="2" s="1"/>
  <c r="EF803" i="2"/>
  <c r="EG803" i="2" s="1"/>
  <c r="EH803" i="2"/>
  <c r="EI803" i="2" s="1"/>
  <c r="EP803" i="2"/>
  <c r="EQ803" i="2" s="1"/>
  <c r="DZ803" i="2"/>
  <c r="EA803" i="2" s="1"/>
  <c r="EJ803" i="2"/>
  <c r="EK803" i="2" s="1"/>
  <c r="ER803" i="2"/>
  <c r="ES803" i="2" s="1"/>
  <c r="EB803" i="2"/>
  <c r="EC803" i="2" s="1"/>
  <c r="ED803" i="2"/>
  <c r="EE803" i="2" s="1"/>
  <c r="EF1042" i="2"/>
  <c r="EG1042" i="2" s="1"/>
  <c r="EP1042" i="2"/>
  <c r="EQ1042" i="2" s="1"/>
  <c r="EJ1042" i="2"/>
  <c r="EK1042" i="2" s="1"/>
  <c r="DX1042" i="2"/>
  <c r="DY1042" i="2" s="1"/>
  <c r="DZ1042" i="2"/>
  <c r="EA1042" i="2" s="1"/>
  <c r="EL1042" i="2"/>
  <c r="EM1042" i="2" s="1"/>
  <c r="EB1042" i="2"/>
  <c r="EC1042" i="2" s="1"/>
  <c r="EN1042" i="2"/>
  <c r="EO1042" i="2" s="1"/>
  <c r="ED1042" i="2"/>
  <c r="EE1042" i="2" s="1"/>
  <c r="ER1042" i="2"/>
  <c r="ES1042" i="2" s="1"/>
  <c r="EH1042" i="2"/>
  <c r="EI1042" i="2" s="1"/>
  <c r="DX1026" i="2"/>
  <c r="DY1026" i="2" s="1"/>
  <c r="ER1026" i="2"/>
  <c r="ES1026" i="2" s="1"/>
  <c r="EH1026" i="2"/>
  <c r="EI1026" i="2" s="1"/>
  <c r="EL1026" i="2"/>
  <c r="EM1026" i="2" s="1"/>
  <c r="EJ1026" i="2"/>
  <c r="EK1026" i="2" s="1"/>
  <c r="EN1026" i="2"/>
  <c r="EO1026" i="2" s="1"/>
  <c r="DZ1026" i="2"/>
  <c r="EA1026" i="2" s="1"/>
  <c r="EP1026" i="2"/>
  <c r="EQ1026" i="2" s="1"/>
  <c r="EB1026" i="2"/>
  <c r="EC1026" i="2" s="1"/>
  <c r="ED1026" i="2"/>
  <c r="EE1026" i="2" s="1"/>
  <c r="EF1026" i="2"/>
  <c r="EG1026" i="2" s="1"/>
  <c r="ED1010" i="2"/>
  <c r="EE1010" i="2" s="1"/>
  <c r="EN1010" i="2"/>
  <c r="EO1010" i="2" s="1"/>
  <c r="DX1010" i="2"/>
  <c r="DY1010" i="2" s="1"/>
  <c r="ER1010" i="2"/>
  <c r="ES1010" i="2" s="1"/>
  <c r="EP1010" i="2"/>
  <c r="EQ1010" i="2" s="1"/>
  <c r="EJ1010" i="2"/>
  <c r="EK1010" i="2" s="1"/>
  <c r="DZ1010" i="2"/>
  <c r="EA1010" i="2" s="1"/>
  <c r="EL1010" i="2"/>
  <c r="EM1010" i="2" s="1"/>
  <c r="EB1010" i="2"/>
  <c r="EC1010" i="2" s="1"/>
  <c r="EF1010" i="2"/>
  <c r="EG1010" i="2" s="1"/>
  <c r="EH1010" i="2"/>
  <c r="EI1010" i="2" s="1"/>
  <c r="EH994" i="2"/>
  <c r="EI994" i="2" s="1"/>
  <c r="DX994" i="2"/>
  <c r="DY994" i="2" s="1"/>
  <c r="EN994" i="2"/>
  <c r="EO994" i="2" s="1"/>
  <c r="EB994" i="2"/>
  <c r="EC994" i="2" s="1"/>
  <c r="ED994" i="2"/>
  <c r="EE994" i="2" s="1"/>
  <c r="EF994" i="2"/>
  <c r="EG994" i="2" s="1"/>
  <c r="EL994" i="2"/>
  <c r="EM994" i="2" s="1"/>
  <c r="EP994" i="2"/>
  <c r="EQ994" i="2" s="1"/>
  <c r="EJ994" i="2"/>
  <c r="EK994" i="2" s="1"/>
  <c r="ER994" i="2"/>
  <c r="ES994" i="2" s="1"/>
  <c r="DZ994" i="2"/>
  <c r="EA994" i="2" s="1"/>
  <c r="DZ978" i="2"/>
  <c r="EA978" i="2" s="1"/>
  <c r="EN978" i="2"/>
  <c r="EO978" i="2" s="1"/>
  <c r="EF978" i="2"/>
  <c r="EG978" i="2" s="1"/>
  <c r="ER978" i="2"/>
  <c r="ES978" i="2" s="1"/>
  <c r="EP978" i="2"/>
  <c r="EQ978" i="2" s="1"/>
  <c r="EB978" i="2"/>
  <c r="EC978" i="2" s="1"/>
  <c r="ED978" i="2"/>
  <c r="EE978" i="2" s="1"/>
  <c r="EH978" i="2"/>
  <c r="EI978" i="2" s="1"/>
  <c r="EJ978" i="2"/>
  <c r="EK978" i="2" s="1"/>
  <c r="EL978" i="2"/>
  <c r="EM978" i="2" s="1"/>
  <c r="DX978" i="2"/>
  <c r="DY978" i="2" s="1"/>
  <c r="EH1369" i="2"/>
  <c r="EI1369" i="2" s="1"/>
  <c r="DX1369" i="2"/>
  <c r="DY1369" i="2" s="1"/>
  <c r="DZ1369" i="2"/>
  <c r="EA1369" i="2" s="1"/>
  <c r="EJ1369" i="2"/>
  <c r="EK1369" i="2" s="1"/>
  <c r="EL1369" i="2"/>
  <c r="EM1369" i="2" s="1"/>
  <c r="EB1369" i="2"/>
  <c r="EC1369" i="2" s="1"/>
  <c r="EN1369" i="2"/>
  <c r="EO1369" i="2" s="1"/>
  <c r="EP1369" i="2"/>
  <c r="EQ1369" i="2" s="1"/>
  <c r="ED1369" i="2"/>
  <c r="EE1369" i="2" s="1"/>
  <c r="ER1369" i="2"/>
  <c r="ES1369" i="2" s="1"/>
  <c r="EF1369" i="2"/>
  <c r="EG1369" i="2" s="1"/>
  <c r="DX1353" i="2"/>
  <c r="DY1353" i="2" s="1"/>
  <c r="EB1353" i="2"/>
  <c r="EC1353" i="2" s="1"/>
  <c r="EP1353" i="2"/>
  <c r="EQ1353" i="2" s="1"/>
  <c r="ED1353" i="2"/>
  <c r="EE1353" i="2" s="1"/>
  <c r="EF1353" i="2"/>
  <c r="EG1353" i="2" s="1"/>
  <c r="ER1353" i="2"/>
  <c r="ES1353" i="2" s="1"/>
  <c r="EH1353" i="2"/>
  <c r="EI1353" i="2" s="1"/>
  <c r="EJ1353" i="2"/>
  <c r="EK1353" i="2" s="1"/>
  <c r="EL1353" i="2"/>
  <c r="EM1353" i="2" s="1"/>
  <c r="EN1353" i="2"/>
  <c r="EO1353" i="2" s="1"/>
  <c r="DZ1353" i="2"/>
  <c r="EA1353" i="2" s="1"/>
  <c r="ED1337" i="2"/>
  <c r="EE1337" i="2" s="1"/>
  <c r="EP1337" i="2"/>
  <c r="EQ1337" i="2" s="1"/>
  <c r="EF1337" i="2"/>
  <c r="EG1337" i="2" s="1"/>
  <c r="ER1337" i="2"/>
  <c r="ES1337" i="2" s="1"/>
  <c r="EH1337" i="2"/>
  <c r="EI1337" i="2" s="1"/>
  <c r="DX1337" i="2"/>
  <c r="DY1337" i="2" s="1"/>
  <c r="DZ1337" i="2"/>
  <c r="EA1337" i="2" s="1"/>
  <c r="EJ1337" i="2"/>
  <c r="EK1337" i="2" s="1"/>
  <c r="EL1337" i="2"/>
  <c r="EM1337" i="2" s="1"/>
  <c r="EB1337" i="2"/>
  <c r="EC1337" i="2" s="1"/>
  <c r="EN1337" i="2"/>
  <c r="EO1337" i="2" s="1"/>
  <c r="EB1321" i="2"/>
  <c r="EC1321" i="2" s="1"/>
  <c r="EL1321" i="2"/>
  <c r="EM1321" i="2" s="1"/>
  <c r="EN1321" i="2"/>
  <c r="EO1321" i="2" s="1"/>
  <c r="ED1321" i="2"/>
  <c r="EE1321" i="2" s="1"/>
  <c r="EP1321" i="2"/>
  <c r="EQ1321" i="2" s="1"/>
  <c r="EF1321" i="2"/>
  <c r="EG1321" i="2" s="1"/>
  <c r="DX1321" i="2"/>
  <c r="DY1321" i="2" s="1"/>
  <c r="EH1321" i="2"/>
  <c r="EI1321" i="2" s="1"/>
  <c r="ER1321" i="2"/>
  <c r="ES1321" i="2" s="1"/>
  <c r="DZ1321" i="2"/>
  <c r="EA1321" i="2" s="1"/>
  <c r="EJ1321" i="2"/>
  <c r="EK1321" i="2" s="1"/>
  <c r="EF1313" i="2"/>
  <c r="EG1313" i="2" s="1"/>
  <c r="EN1313" i="2"/>
  <c r="EO1313" i="2" s="1"/>
  <c r="EH1313" i="2"/>
  <c r="EI1313" i="2" s="1"/>
  <c r="EP1313" i="2"/>
  <c r="EQ1313" i="2" s="1"/>
  <c r="DX1313" i="2"/>
  <c r="DY1313" i="2" s="1"/>
  <c r="DZ1313" i="2"/>
  <c r="EA1313" i="2" s="1"/>
  <c r="EJ1313" i="2"/>
  <c r="EK1313" i="2" s="1"/>
  <c r="ER1313" i="2"/>
  <c r="ES1313" i="2" s="1"/>
  <c r="EB1313" i="2"/>
  <c r="EC1313" i="2" s="1"/>
  <c r="EL1313" i="2"/>
  <c r="EM1313" i="2" s="1"/>
  <c r="ED1313" i="2"/>
  <c r="EE1313" i="2" s="1"/>
  <c r="EP1305" i="2"/>
  <c r="EQ1305" i="2" s="1"/>
  <c r="ED1305" i="2"/>
  <c r="EE1305" i="2" s="1"/>
  <c r="EF1305" i="2"/>
  <c r="EG1305" i="2" s="1"/>
  <c r="ER1305" i="2"/>
  <c r="ES1305" i="2" s="1"/>
  <c r="DX1305" i="2"/>
  <c r="DY1305" i="2" s="1"/>
  <c r="EH1305" i="2"/>
  <c r="EI1305" i="2" s="1"/>
  <c r="DZ1305" i="2"/>
  <c r="EA1305" i="2" s="1"/>
  <c r="EJ1305" i="2"/>
  <c r="EK1305" i="2" s="1"/>
  <c r="EL1305" i="2"/>
  <c r="EM1305" i="2" s="1"/>
  <c r="EB1305" i="2"/>
  <c r="EC1305" i="2" s="1"/>
  <c r="EN1305" i="2"/>
  <c r="EO1305" i="2" s="1"/>
  <c r="EL1297" i="2"/>
  <c r="EM1297" i="2" s="1"/>
  <c r="EB1297" i="2"/>
  <c r="EC1297" i="2" s="1"/>
  <c r="ED1297" i="2"/>
  <c r="EE1297" i="2" s="1"/>
  <c r="EN1297" i="2"/>
  <c r="EO1297" i="2" s="1"/>
  <c r="EF1297" i="2"/>
  <c r="EG1297" i="2" s="1"/>
  <c r="EP1297" i="2"/>
  <c r="EQ1297" i="2" s="1"/>
  <c r="EH1297" i="2"/>
  <c r="EI1297" i="2" s="1"/>
  <c r="ER1297" i="2"/>
  <c r="ES1297" i="2" s="1"/>
  <c r="DX1297" i="2"/>
  <c r="DY1297" i="2" s="1"/>
  <c r="DZ1297" i="2"/>
  <c r="EA1297" i="2" s="1"/>
  <c r="EJ1297" i="2"/>
  <c r="EK1297" i="2" s="1"/>
  <c r="DX1289" i="2"/>
  <c r="DY1289" i="2" s="1"/>
  <c r="EH1289" i="2"/>
  <c r="EI1289" i="2" s="1"/>
  <c r="ER1289" i="2"/>
  <c r="ES1289" i="2" s="1"/>
  <c r="DZ1289" i="2"/>
  <c r="EA1289" i="2" s="1"/>
  <c r="EJ1289" i="2"/>
  <c r="EK1289" i="2" s="1"/>
  <c r="EB1289" i="2"/>
  <c r="EC1289" i="2" s="1"/>
  <c r="EL1289" i="2"/>
  <c r="EM1289" i="2" s="1"/>
  <c r="ED1289" i="2"/>
  <c r="EE1289" i="2" s="1"/>
  <c r="EN1289" i="2"/>
  <c r="EO1289" i="2" s="1"/>
  <c r="EF1289" i="2"/>
  <c r="EG1289" i="2" s="1"/>
  <c r="EP1289" i="2"/>
  <c r="EQ1289" i="2" s="1"/>
  <c r="EB1281" i="2"/>
  <c r="EC1281" i="2" s="1"/>
  <c r="EL1281" i="2"/>
  <c r="EM1281" i="2" s="1"/>
  <c r="ED1281" i="2"/>
  <c r="EE1281" i="2" s="1"/>
  <c r="EF1281" i="2"/>
  <c r="EG1281" i="2" s="1"/>
  <c r="EN1281" i="2"/>
  <c r="EO1281" i="2" s="1"/>
  <c r="DX1281" i="2"/>
  <c r="DY1281" i="2" s="1"/>
  <c r="EH1281" i="2"/>
  <c r="EI1281" i="2" s="1"/>
  <c r="EP1281" i="2"/>
  <c r="EQ1281" i="2" s="1"/>
  <c r="DZ1281" i="2"/>
  <c r="EA1281" i="2" s="1"/>
  <c r="EJ1281" i="2"/>
  <c r="EK1281" i="2" s="1"/>
  <c r="ER1281" i="2"/>
  <c r="ES1281" i="2" s="1"/>
  <c r="DZ1265" i="2"/>
  <c r="EA1265" i="2" s="1"/>
  <c r="EJ1265" i="2"/>
  <c r="EK1265" i="2" s="1"/>
  <c r="ER1265" i="2"/>
  <c r="ES1265" i="2" s="1"/>
  <c r="EB1265" i="2"/>
  <c r="EC1265" i="2" s="1"/>
  <c r="EL1265" i="2"/>
  <c r="EM1265" i="2" s="1"/>
  <c r="ED1265" i="2"/>
  <c r="EE1265" i="2" s="1"/>
  <c r="EF1265" i="2"/>
  <c r="EG1265" i="2" s="1"/>
  <c r="EN1265" i="2"/>
  <c r="EO1265" i="2" s="1"/>
  <c r="DX1265" i="2"/>
  <c r="DY1265" i="2" s="1"/>
  <c r="EP1265" i="2"/>
  <c r="EQ1265" i="2" s="1"/>
  <c r="EH1265" i="2"/>
  <c r="EI1265" i="2" s="1"/>
  <c r="EH1257" i="2"/>
  <c r="EI1257" i="2" s="1"/>
  <c r="DZ1257" i="2"/>
  <c r="EA1257" i="2" s="1"/>
  <c r="ER1257" i="2"/>
  <c r="ES1257" i="2" s="1"/>
  <c r="EJ1257" i="2"/>
  <c r="EK1257" i="2" s="1"/>
  <c r="EB1257" i="2"/>
  <c r="EC1257" i="2" s="1"/>
  <c r="EL1257" i="2"/>
  <c r="EM1257" i="2" s="1"/>
  <c r="ED1257" i="2"/>
  <c r="EE1257" i="2" s="1"/>
  <c r="EN1257" i="2"/>
  <c r="EO1257" i="2" s="1"/>
  <c r="EF1257" i="2"/>
  <c r="EG1257" i="2" s="1"/>
  <c r="DX1257" i="2"/>
  <c r="DY1257" i="2" s="1"/>
  <c r="EP1257" i="2"/>
  <c r="EQ1257" i="2" s="1"/>
  <c r="DX1249" i="2"/>
  <c r="DY1249" i="2" s="1"/>
  <c r="EP1249" i="2"/>
  <c r="EQ1249" i="2" s="1"/>
  <c r="EH1249" i="2"/>
  <c r="EI1249" i="2" s="1"/>
  <c r="DZ1249" i="2"/>
  <c r="EA1249" i="2" s="1"/>
  <c r="ER1249" i="2"/>
  <c r="ES1249" i="2" s="1"/>
  <c r="EJ1249" i="2"/>
  <c r="EK1249" i="2" s="1"/>
  <c r="EB1249" i="2"/>
  <c r="EC1249" i="2" s="1"/>
  <c r="EL1249" i="2"/>
  <c r="EM1249" i="2" s="1"/>
  <c r="ED1249" i="2"/>
  <c r="EE1249" i="2" s="1"/>
  <c r="EN1249" i="2"/>
  <c r="EO1249" i="2" s="1"/>
  <c r="EF1249" i="2"/>
  <c r="EG1249" i="2" s="1"/>
  <c r="DX1241" i="2"/>
  <c r="DY1241" i="2" s="1"/>
  <c r="EP1241" i="2"/>
  <c r="EQ1241" i="2" s="1"/>
  <c r="EH1241" i="2"/>
  <c r="EI1241" i="2" s="1"/>
  <c r="DZ1241" i="2"/>
  <c r="EA1241" i="2" s="1"/>
  <c r="ER1241" i="2"/>
  <c r="ES1241" i="2" s="1"/>
  <c r="EJ1241" i="2"/>
  <c r="EK1241" i="2" s="1"/>
  <c r="EB1241" i="2"/>
  <c r="EC1241" i="2" s="1"/>
  <c r="EL1241" i="2"/>
  <c r="EM1241" i="2" s="1"/>
  <c r="ED1241" i="2"/>
  <c r="EE1241" i="2" s="1"/>
  <c r="EN1241" i="2"/>
  <c r="EO1241" i="2" s="1"/>
  <c r="EF1241" i="2"/>
  <c r="EG1241" i="2" s="1"/>
  <c r="DX1233" i="2"/>
  <c r="DY1233" i="2" s="1"/>
  <c r="EH1233" i="2"/>
  <c r="EI1233" i="2" s="1"/>
  <c r="EP1233" i="2"/>
  <c r="EQ1233" i="2" s="1"/>
  <c r="DZ1233" i="2"/>
  <c r="EA1233" i="2" s="1"/>
  <c r="EJ1233" i="2"/>
  <c r="EK1233" i="2" s="1"/>
  <c r="ER1233" i="2"/>
  <c r="ES1233" i="2" s="1"/>
  <c r="EB1233" i="2"/>
  <c r="EC1233" i="2" s="1"/>
  <c r="EL1233" i="2"/>
  <c r="EM1233" i="2" s="1"/>
  <c r="ED1233" i="2"/>
  <c r="EE1233" i="2" s="1"/>
  <c r="EN1233" i="2"/>
  <c r="EO1233" i="2" s="1"/>
  <c r="EF1233" i="2"/>
  <c r="EG1233" i="2" s="1"/>
  <c r="EB1225" i="2"/>
  <c r="EC1225" i="2" s="1"/>
  <c r="EL1225" i="2"/>
  <c r="EM1225" i="2" s="1"/>
  <c r="ED1225" i="2"/>
  <c r="EE1225" i="2" s="1"/>
  <c r="EN1225" i="2"/>
  <c r="EO1225" i="2" s="1"/>
  <c r="EF1225" i="2"/>
  <c r="EG1225" i="2" s="1"/>
  <c r="EH1225" i="2"/>
  <c r="EI1225" i="2" s="1"/>
  <c r="DZ1225" i="2"/>
  <c r="EA1225" i="2" s="1"/>
  <c r="ER1225" i="2"/>
  <c r="ES1225" i="2" s="1"/>
  <c r="DX1225" i="2"/>
  <c r="DY1225" i="2" s="1"/>
  <c r="EJ1225" i="2"/>
  <c r="EK1225" i="2" s="1"/>
  <c r="EP1225" i="2"/>
  <c r="EQ1225" i="2" s="1"/>
  <c r="EL1217" i="2"/>
  <c r="EM1217" i="2" s="1"/>
  <c r="ED1217" i="2"/>
  <c r="EE1217" i="2" s="1"/>
  <c r="EF1217" i="2"/>
  <c r="EG1217" i="2" s="1"/>
  <c r="EN1217" i="2"/>
  <c r="EO1217" i="2" s="1"/>
  <c r="DX1217" i="2"/>
  <c r="DY1217" i="2" s="1"/>
  <c r="DZ1217" i="2"/>
  <c r="EA1217" i="2" s="1"/>
  <c r="EJ1217" i="2"/>
  <c r="EK1217" i="2" s="1"/>
  <c r="ER1217" i="2"/>
  <c r="ES1217" i="2" s="1"/>
  <c r="EB1217" i="2"/>
  <c r="EC1217" i="2" s="1"/>
  <c r="EH1217" i="2"/>
  <c r="EI1217" i="2" s="1"/>
  <c r="EP1217" i="2"/>
  <c r="EQ1217" i="2" s="1"/>
  <c r="EB1209" i="2"/>
  <c r="EC1209" i="2" s="1"/>
  <c r="EL1209" i="2"/>
  <c r="EM1209" i="2" s="1"/>
  <c r="ED1209" i="2"/>
  <c r="EE1209" i="2" s="1"/>
  <c r="EN1209" i="2"/>
  <c r="EO1209" i="2" s="1"/>
  <c r="EF1209" i="2"/>
  <c r="EG1209" i="2" s="1"/>
  <c r="EH1209" i="2"/>
  <c r="EI1209" i="2" s="1"/>
  <c r="DZ1209" i="2"/>
  <c r="EA1209" i="2" s="1"/>
  <c r="ER1209" i="2"/>
  <c r="ES1209" i="2" s="1"/>
  <c r="DX1209" i="2"/>
  <c r="DY1209" i="2" s="1"/>
  <c r="EJ1209" i="2"/>
  <c r="EK1209" i="2" s="1"/>
  <c r="EP1209" i="2"/>
  <c r="EQ1209" i="2" s="1"/>
  <c r="EJ1201" i="2"/>
  <c r="EK1201" i="2" s="1"/>
  <c r="ER1201" i="2"/>
  <c r="ES1201" i="2" s="1"/>
  <c r="EB1201" i="2"/>
  <c r="EC1201" i="2" s="1"/>
  <c r="EL1201" i="2"/>
  <c r="EM1201" i="2" s="1"/>
  <c r="ED1201" i="2"/>
  <c r="EE1201" i="2" s="1"/>
  <c r="DX1201" i="2"/>
  <c r="DY1201" i="2" s="1"/>
  <c r="EH1201" i="2"/>
  <c r="EI1201" i="2" s="1"/>
  <c r="EP1201" i="2"/>
  <c r="EQ1201" i="2" s="1"/>
  <c r="DZ1201" i="2"/>
  <c r="EA1201" i="2" s="1"/>
  <c r="EF1201" i="2"/>
  <c r="EG1201" i="2" s="1"/>
  <c r="EN1201" i="2"/>
  <c r="EO1201" i="2" s="1"/>
  <c r="DZ1193" i="2"/>
  <c r="EA1193" i="2" s="1"/>
  <c r="ER1193" i="2"/>
  <c r="ES1193" i="2" s="1"/>
  <c r="EJ1193" i="2"/>
  <c r="EK1193" i="2" s="1"/>
  <c r="EB1193" i="2"/>
  <c r="EC1193" i="2" s="1"/>
  <c r="EL1193" i="2"/>
  <c r="EM1193" i="2" s="1"/>
  <c r="EF1193" i="2"/>
  <c r="EG1193" i="2" s="1"/>
  <c r="DX1193" i="2"/>
  <c r="DY1193" i="2" s="1"/>
  <c r="EP1193" i="2"/>
  <c r="EQ1193" i="2" s="1"/>
  <c r="ED1193" i="2"/>
  <c r="EE1193" i="2" s="1"/>
  <c r="EH1193" i="2"/>
  <c r="EI1193" i="2" s="1"/>
  <c r="EN1193" i="2"/>
  <c r="EO1193" i="2" s="1"/>
  <c r="DZ1185" i="2"/>
  <c r="EA1185" i="2" s="1"/>
  <c r="ER1185" i="2"/>
  <c r="ES1185" i="2" s="1"/>
  <c r="EJ1185" i="2"/>
  <c r="EK1185" i="2" s="1"/>
  <c r="EB1185" i="2"/>
  <c r="EC1185" i="2" s="1"/>
  <c r="EL1185" i="2"/>
  <c r="EM1185" i="2" s="1"/>
  <c r="EF1185" i="2"/>
  <c r="EG1185" i="2" s="1"/>
  <c r="DX1185" i="2"/>
  <c r="DY1185" i="2" s="1"/>
  <c r="EP1185" i="2"/>
  <c r="EQ1185" i="2" s="1"/>
  <c r="ED1185" i="2"/>
  <c r="EE1185" i="2" s="1"/>
  <c r="EH1185" i="2"/>
  <c r="EI1185" i="2" s="1"/>
  <c r="EN1185" i="2"/>
  <c r="EO1185" i="2" s="1"/>
  <c r="EH1177" i="2"/>
  <c r="EI1177" i="2" s="1"/>
  <c r="EP1177" i="2"/>
  <c r="EQ1177" i="2" s="1"/>
  <c r="DZ1177" i="2"/>
  <c r="EA1177" i="2" s="1"/>
  <c r="EJ1177" i="2"/>
  <c r="EK1177" i="2" s="1"/>
  <c r="ER1177" i="2"/>
  <c r="ES1177" i="2" s="1"/>
  <c r="EB1177" i="2"/>
  <c r="EC1177" i="2" s="1"/>
  <c r="ED1177" i="2"/>
  <c r="EE1177" i="2" s="1"/>
  <c r="EF1177" i="2"/>
  <c r="EG1177" i="2" s="1"/>
  <c r="EN1177" i="2"/>
  <c r="EO1177" i="2" s="1"/>
  <c r="DX1177" i="2"/>
  <c r="DY1177" i="2" s="1"/>
  <c r="EL1177" i="2"/>
  <c r="EM1177" i="2" s="1"/>
  <c r="DX1169" i="2"/>
  <c r="DY1169" i="2" s="1"/>
  <c r="EH1169" i="2"/>
  <c r="EI1169" i="2" s="1"/>
  <c r="EP1169" i="2"/>
  <c r="EQ1169" i="2" s="1"/>
  <c r="DZ1169" i="2"/>
  <c r="EA1169" i="2" s="1"/>
  <c r="EJ1169" i="2"/>
  <c r="EK1169" i="2" s="1"/>
  <c r="ER1169" i="2"/>
  <c r="ES1169" i="2" s="1"/>
  <c r="EL1169" i="2"/>
  <c r="EM1169" i="2" s="1"/>
  <c r="ED1169" i="2"/>
  <c r="EE1169" i="2" s="1"/>
  <c r="EB1169" i="2"/>
  <c r="EC1169" i="2" s="1"/>
  <c r="EF1169" i="2"/>
  <c r="EG1169" i="2" s="1"/>
  <c r="EN1169" i="2"/>
  <c r="EO1169" i="2" s="1"/>
  <c r="ED1161" i="2"/>
  <c r="EE1161" i="2" s="1"/>
  <c r="EN1161" i="2"/>
  <c r="EO1161" i="2" s="1"/>
  <c r="EF1161" i="2"/>
  <c r="EG1161" i="2" s="1"/>
  <c r="DX1161" i="2"/>
  <c r="DY1161" i="2" s="1"/>
  <c r="EP1161" i="2"/>
  <c r="EQ1161" i="2" s="1"/>
  <c r="EH1161" i="2"/>
  <c r="EI1161" i="2" s="1"/>
  <c r="EJ1161" i="2"/>
  <c r="EK1161" i="2" s="1"/>
  <c r="EB1161" i="2"/>
  <c r="EC1161" i="2" s="1"/>
  <c r="ER1161" i="2"/>
  <c r="ES1161" i="2" s="1"/>
  <c r="DZ1161" i="2"/>
  <c r="EA1161" i="2" s="1"/>
  <c r="EL1161" i="2"/>
  <c r="EM1161" i="2" s="1"/>
  <c r="ED1153" i="2"/>
  <c r="EE1153" i="2" s="1"/>
  <c r="EF1153" i="2"/>
  <c r="EG1153" i="2" s="1"/>
  <c r="EN1153" i="2"/>
  <c r="EO1153" i="2" s="1"/>
  <c r="DX1153" i="2"/>
  <c r="DY1153" i="2" s="1"/>
  <c r="EH1153" i="2"/>
  <c r="EI1153" i="2" s="1"/>
  <c r="EP1153" i="2"/>
  <c r="EQ1153" i="2" s="1"/>
  <c r="DZ1153" i="2"/>
  <c r="EA1153" i="2" s="1"/>
  <c r="EJ1153" i="2"/>
  <c r="EK1153" i="2" s="1"/>
  <c r="ER1153" i="2"/>
  <c r="ES1153" i="2" s="1"/>
  <c r="EB1153" i="2"/>
  <c r="EC1153" i="2" s="1"/>
  <c r="EL1153" i="2"/>
  <c r="EM1153" i="2" s="1"/>
  <c r="EB1145" i="2"/>
  <c r="EC1145" i="2" s="1"/>
  <c r="EL1145" i="2"/>
  <c r="EM1145" i="2" s="1"/>
  <c r="ED1145" i="2"/>
  <c r="EE1145" i="2" s="1"/>
  <c r="EN1145" i="2"/>
  <c r="EO1145" i="2" s="1"/>
  <c r="EF1145" i="2"/>
  <c r="EG1145" i="2" s="1"/>
  <c r="DX1145" i="2"/>
  <c r="DY1145" i="2" s="1"/>
  <c r="EP1145" i="2"/>
  <c r="EQ1145" i="2" s="1"/>
  <c r="EH1145" i="2"/>
  <c r="EI1145" i="2" s="1"/>
  <c r="DZ1145" i="2"/>
  <c r="EA1145" i="2" s="1"/>
  <c r="ER1145" i="2"/>
  <c r="ES1145" i="2" s="1"/>
  <c r="EJ1145" i="2"/>
  <c r="EK1145" i="2" s="1"/>
  <c r="EJ1137" i="2"/>
  <c r="EK1137" i="2" s="1"/>
  <c r="ER1137" i="2"/>
  <c r="ES1137" i="2" s="1"/>
  <c r="EB1137" i="2"/>
  <c r="EC1137" i="2" s="1"/>
  <c r="EL1137" i="2"/>
  <c r="EM1137" i="2" s="1"/>
  <c r="ED1137" i="2"/>
  <c r="EE1137" i="2" s="1"/>
  <c r="EF1137" i="2"/>
  <c r="EG1137" i="2" s="1"/>
  <c r="EN1137" i="2"/>
  <c r="EO1137" i="2" s="1"/>
  <c r="DX1137" i="2"/>
  <c r="DY1137" i="2" s="1"/>
  <c r="EH1137" i="2"/>
  <c r="EI1137" i="2" s="1"/>
  <c r="EP1137" i="2"/>
  <c r="EQ1137" i="2" s="1"/>
  <c r="DZ1137" i="2"/>
  <c r="EA1137" i="2" s="1"/>
  <c r="DZ1129" i="2"/>
  <c r="EA1129" i="2" s="1"/>
  <c r="ER1129" i="2"/>
  <c r="ES1129" i="2" s="1"/>
  <c r="EJ1129" i="2"/>
  <c r="EK1129" i="2" s="1"/>
  <c r="EB1129" i="2"/>
  <c r="EC1129" i="2" s="1"/>
  <c r="EL1129" i="2"/>
  <c r="EM1129" i="2" s="1"/>
  <c r="ED1129" i="2"/>
  <c r="EE1129" i="2" s="1"/>
  <c r="EN1129" i="2"/>
  <c r="EO1129" i="2" s="1"/>
  <c r="EF1129" i="2"/>
  <c r="EG1129" i="2" s="1"/>
  <c r="DX1129" i="2"/>
  <c r="DY1129" i="2" s="1"/>
  <c r="EP1129" i="2"/>
  <c r="EQ1129" i="2" s="1"/>
  <c r="EH1129" i="2"/>
  <c r="EI1129" i="2" s="1"/>
  <c r="EH1121" i="2"/>
  <c r="EI1121" i="2" s="1"/>
  <c r="DZ1121" i="2"/>
  <c r="EA1121" i="2" s="1"/>
  <c r="ER1121" i="2"/>
  <c r="ES1121" i="2" s="1"/>
  <c r="EJ1121" i="2"/>
  <c r="EK1121" i="2" s="1"/>
  <c r="EB1121" i="2"/>
  <c r="EC1121" i="2" s="1"/>
  <c r="EL1121" i="2"/>
  <c r="EM1121" i="2" s="1"/>
  <c r="ED1121" i="2"/>
  <c r="EE1121" i="2" s="1"/>
  <c r="EN1121" i="2"/>
  <c r="EO1121" i="2" s="1"/>
  <c r="EF1121" i="2"/>
  <c r="EG1121" i="2" s="1"/>
  <c r="DX1121" i="2"/>
  <c r="DY1121" i="2" s="1"/>
  <c r="EP1121" i="2"/>
  <c r="EQ1121" i="2" s="1"/>
  <c r="EH1113" i="2"/>
  <c r="EI1113" i="2" s="1"/>
  <c r="DZ1113" i="2"/>
  <c r="EA1113" i="2" s="1"/>
  <c r="ER1113" i="2"/>
  <c r="ES1113" i="2" s="1"/>
  <c r="EJ1113" i="2"/>
  <c r="EK1113" i="2" s="1"/>
  <c r="EB1113" i="2"/>
  <c r="EC1113" i="2" s="1"/>
  <c r="EL1113" i="2"/>
  <c r="EM1113" i="2" s="1"/>
  <c r="ED1113" i="2"/>
  <c r="EE1113" i="2" s="1"/>
  <c r="EN1113" i="2"/>
  <c r="EO1113" i="2" s="1"/>
  <c r="EF1113" i="2"/>
  <c r="EG1113" i="2" s="1"/>
  <c r="DX1113" i="2"/>
  <c r="DY1113" i="2" s="1"/>
  <c r="EP1113" i="2"/>
  <c r="EQ1113" i="2" s="1"/>
  <c r="EF1105" i="2"/>
  <c r="EG1105" i="2" s="1"/>
  <c r="EN1105" i="2"/>
  <c r="EO1105" i="2" s="1"/>
  <c r="EH1105" i="2"/>
  <c r="EI1105" i="2" s="1"/>
  <c r="EP1105" i="2"/>
  <c r="EQ1105" i="2" s="1"/>
  <c r="EJ1105" i="2"/>
  <c r="EK1105" i="2" s="1"/>
  <c r="ER1105" i="2"/>
  <c r="ES1105" i="2" s="1"/>
  <c r="EL1105" i="2"/>
  <c r="EM1105" i="2" s="1"/>
  <c r="DX1105" i="2"/>
  <c r="DY1105" i="2" s="1"/>
  <c r="DZ1105" i="2"/>
  <c r="EA1105" i="2" s="1"/>
  <c r="EB1105" i="2"/>
  <c r="EC1105" i="2" s="1"/>
  <c r="ED1105" i="2"/>
  <c r="EE1105" i="2" s="1"/>
  <c r="DX1097" i="2"/>
  <c r="DY1097" i="2" s="1"/>
  <c r="EP1097" i="2"/>
  <c r="EQ1097" i="2" s="1"/>
  <c r="DZ1097" i="2"/>
  <c r="EA1097" i="2" s="1"/>
  <c r="ER1097" i="2"/>
  <c r="ES1097" i="2" s="1"/>
  <c r="EB1097" i="2"/>
  <c r="EC1097" i="2" s="1"/>
  <c r="ED1097" i="2"/>
  <c r="EE1097" i="2" s="1"/>
  <c r="EN1097" i="2"/>
  <c r="EO1097" i="2" s="1"/>
  <c r="EJ1097" i="2"/>
  <c r="EK1097" i="2" s="1"/>
  <c r="EL1097" i="2"/>
  <c r="EM1097" i="2" s="1"/>
  <c r="EF1097" i="2"/>
  <c r="EG1097" i="2" s="1"/>
  <c r="EH1097" i="2"/>
  <c r="EI1097" i="2" s="1"/>
  <c r="DX1089" i="2"/>
  <c r="DY1089" i="2" s="1"/>
  <c r="EP1089" i="2"/>
  <c r="EQ1089" i="2" s="1"/>
  <c r="DZ1089" i="2"/>
  <c r="EA1089" i="2" s="1"/>
  <c r="ER1089" i="2"/>
  <c r="ES1089" i="2" s="1"/>
  <c r="EB1089" i="2"/>
  <c r="EC1089" i="2" s="1"/>
  <c r="ED1089" i="2"/>
  <c r="EE1089" i="2" s="1"/>
  <c r="EN1089" i="2"/>
  <c r="EO1089" i="2" s="1"/>
  <c r="EJ1089" i="2"/>
  <c r="EK1089" i="2" s="1"/>
  <c r="EL1089" i="2"/>
  <c r="EM1089" i="2" s="1"/>
  <c r="EF1089" i="2"/>
  <c r="EG1089" i="2" s="1"/>
  <c r="EH1089" i="2"/>
  <c r="EI1089" i="2" s="1"/>
  <c r="ED1620" i="2"/>
  <c r="EE1620" i="2" s="1"/>
  <c r="EL1620" i="2"/>
  <c r="EM1620" i="2" s="1"/>
  <c r="EN1620" i="2"/>
  <c r="EO1620" i="2" s="1"/>
  <c r="EF1620" i="2"/>
  <c r="EG1620" i="2" s="1"/>
  <c r="EP1620" i="2"/>
  <c r="EQ1620" i="2" s="1"/>
  <c r="ER1620" i="2"/>
  <c r="ES1620" i="2" s="1"/>
  <c r="EB1620" i="2"/>
  <c r="EC1620" i="2" s="1"/>
  <c r="EJ1620" i="2"/>
  <c r="EK1620" i="2" s="1"/>
  <c r="DX1620" i="2"/>
  <c r="DY1620" i="2" s="1"/>
  <c r="DZ1620" i="2"/>
  <c r="EA1620" i="2" s="1"/>
  <c r="EH1620" i="2"/>
  <c r="EI1620" i="2" s="1"/>
  <c r="DZ1612" i="2"/>
  <c r="EA1612" i="2" s="1"/>
  <c r="EJ1612" i="2"/>
  <c r="EK1612" i="2" s="1"/>
  <c r="EB1612" i="2"/>
  <c r="EC1612" i="2" s="1"/>
  <c r="EL1612" i="2"/>
  <c r="EM1612" i="2" s="1"/>
  <c r="ED1612" i="2"/>
  <c r="EE1612" i="2" s="1"/>
  <c r="EN1612" i="2"/>
  <c r="EO1612" i="2" s="1"/>
  <c r="EH1612" i="2"/>
  <c r="EI1612" i="2" s="1"/>
  <c r="ER1612" i="2"/>
  <c r="ES1612" i="2" s="1"/>
  <c r="EF1612" i="2"/>
  <c r="EG1612" i="2" s="1"/>
  <c r="EP1612" i="2"/>
  <c r="EQ1612" i="2" s="1"/>
  <c r="DX1612" i="2"/>
  <c r="DY1612" i="2" s="1"/>
  <c r="DX1604" i="2"/>
  <c r="DY1604" i="2" s="1"/>
  <c r="EH1604" i="2"/>
  <c r="EI1604" i="2" s="1"/>
  <c r="DZ1604" i="2"/>
  <c r="EA1604" i="2" s="1"/>
  <c r="EB1604" i="2"/>
  <c r="EC1604" i="2" s="1"/>
  <c r="EJ1604" i="2"/>
  <c r="EK1604" i="2" s="1"/>
  <c r="ED1604" i="2"/>
  <c r="EE1604" i="2" s="1"/>
  <c r="EL1604" i="2"/>
  <c r="EM1604" i="2" s="1"/>
  <c r="EF1604" i="2"/>
  <c r="EG1604" i="2" s="1"/>
  <c r="EP1604" i="2"/>
  <c r="EQ1604" i="2" s="1"/>
  <c r="EN1604" i="2"/>
  <c r="EO1604" i="2" s="1"/>
  <c r="ER1604" i="2"/>
  <c r="ES1604" i="2" s="1"/>
  <c r="DZ1596" i="2"/>
  <c r="EA1596" i="2" s="1"/>
  <c r="EB1596" i="2"/>
  <c r="EC1596" i="2" s="1"/>
  <c r="EJ1596" i="2"/>
  <c r="EK1596" i="2" s="1"/>
  <c r="EL1596" i="2"/>
  <c r="EM1596" i="2" s="1"/>
  <c r="ED1596" i="2"/>
  <c r="EE1596" i="2" s="1"/>
  <c r="EN1596" i="2"/>
  <c r="EO1596" i="2" s="1"/>
  <c r="EP1596" i="2"/>
  <c r="EQ1596" i="2" s="1"/>
  <c r="DX1596" i="2"/>
  <c r="DY1596" i="2" s="1"/>
  <c r="EF1596" i="2"/>
  <c r="EG1596" i="2" s="1"/>
  <c r="EH1596" i="2"/>
  <c r="EI1596" i="2" s="1"/>
  <c r="ER1596" i="2"/>
  <c r="ES1596" i="2" s="1"/>
  <c r="DZ1587" i="2"/>
  <c r="EA1587" i="2" s="1"/>
  <c r="EL1587" i="2"/>
  <c r="EM1587" i="2" s="1"/>
  <c r="EB1587" i="2"/>
  <c r="EC1587" i="2" s="1"/>
  <c r="EN1587" i="2"/>
  <c r="EO1587" i="2" s="1"/>
  <c r="ED1587" i="2"/>
  <c r="EE1587" i="2" s="1"/>
  <c r="EH1587" i="2"/>
  <c r="EI1587" i="2" s="1"/>
  <c r="DX1587" i="2"/>
  <c r="DY1587" i="2" s="1"/>
  <c r="EF1587" i="2"/>
  <c r="EG1587" i="2" s="1"/>
  <c r="EJ1587" i="2"/>
  <c r="EK1587" i="2" s="1"/>
  <c r="EP1587" i="2"/>
  <c r="EQ1587" i="2" s="1"/>
  <c r="ER1587" i="2"/>
  <c r="ES1587" i="2" s="1"/>
  <c r="DZ1579" i="2"/>
  <c r="EA1579" i="2" s="1"/>
  <c r="EL1579" i="2"/>
  <c r="EM1579" i="2" s="1"/>
  <c r="EB1579" i="2"/>
  <c r="EC1579" i="2" s="1"/>
  <c r="ED1579" i="2"/>
  <c r="EE1579" i="2" s="1"/>
  <c r="EN1579" i="2"/>
  <c r="EO1579" i="2" s="1"/>
  <c r="EF1579" i="2"/>
  <c r="EG1579" i="2" s="1"/>
  <c r="EH1579" i="2"/>
  <c r="EI1579" i="2" s="1"/>
  <c r="EP1579" i="2"/>
  <c r="EQ1579" i="2" s="1"/>
  <c r="DX1579" i="2"/>
  <c r="DY1579" i="2" s="1"/>
  <c r="EJ1579" i="2"/>
  <c r="EK1579" i="2" s="1"/>
  <c r="ER1579" i="2"/>
  <c r="ES1579" i="2" s="1"/>
  <c r="DZ1571" i="2"/>
  <c r="EA1571" i="2" s="1"/>
  <c r="EL1571" i="2"/>
  <c r="EM1571" i="2" s="1"/>
  <c r="EB1571" i="2"/>
  <c r="EC1571" i="2" s="1"/>
  <c r="EN1571" i="2"/>
  <c r="EO1571" i="2" s="1"/>
  <c r="ED1571" i="2"/>
  <c r="EE1571" i="2" s="1"/>
  <c r="EF1571" i="2"/>
  <c r="EG1571" i="2" s="1"/>
  <c r="EP1571" i="2"/>
  <c r="EQ1571" i="2" s="1"/>
  <c r="DX1571" i="2"/>
  <c r="DY1571" i="2" s="1"/>
  <c r="ER1571" i="2"/>
  <c r="ES1571" i="2" s="1"/>
  <c r="EJ1571" i="2"/>
  <c r="EK1571" i="2" s="1"/>
  <c r="EH1571" i="2"/>
  <c r="EI1571" i="2" s="1"/>
  <c r="EB1563" i="2"/>
  <c r="EC1563" i="2" s="1"/>
  <c r="ED1563" i="2"/>
  <c r="EE1563" i="2" s="1"/>
  <c r="EN1563" i="2"/>
  <c r="EO1563" i="2" s="1"/>
  <c r="EF1563" i="2"/>
  <c r="EG1563" i="2" s="1"/>
  <c r="EH1563" i="2"/>
  <c r="EI1563" i="2" s="1"/>
  <c r="EP1563" i="2"/>
  <c r="EQ1563" i="2" s="1"/>
  <c r="DX1563" i="2"/>
  <c r="DY1563" i="2" s="1"/>
  <c r="EJ1563" i="2"/>
  <c r="EK1563" i="2" s="1"/>
  <c r="ER1563" i="2"/>
  <c r="ES1563" i="2" s="1"/>
  <c r="DZ1563" i="2"/>
  <c r="EA1563" i="2" s="1"/>
  <c r="EL1563" i="2"/>
  <c r="EM1563" i="2" s="1"/>
  <c r="EF1555" i="2"/>
  <c r="EG1555" i="2" s="1"/>
  <c r="EH1555" i="2"/>
  <c r="EI1555" i="2" s="1"/>
  <c r="EP1555" i="2"/>
  <c r="EQ1555" i="2" s="1"/>
  <c r="ER1555" i="2"/>
  <c r="ES1555" i="2" s="1"/>
  <c r="DX1555" i="2"/>
  <c r="DY1555" i="2" s="1"/>
  <c r="EJ1555" i="2"/>
  <c r="EK1555" i="2" s="1"/>
  <c r="DZ1555" i="2"/>
  <c r="EA1555" i="2" s="1"/>
  <c r="EL1555" i="2"/>
  <c r="EM1555" i="2" s="1"/>
  <c r="EB1555" i="2"/>
  <c r="EC1555" i="2" s="1"/>
  <c r="ED1555" i="2"/>
  <c r="EE1555" i="2" s="1"/>
  <c r="EN1555" i="2"/>
  <c r="EO1555" i="2" s="1"/>
  <c r="EF1547" i="2"/>
  <c r="EG1547" i="2" s="1"/>
  <c r="EP1547" i="2"/>
  <c r="EQ1547" i="2" s="1"/>
  <c r="DX1547" i="2"/>
  <c r="DY1547" i="2" s="1"/>
  <c r="EH1547" i="2"/>
  <c r="EI1547" i="2" s="1"/>
  <c r="ER1547" i="2"/>
  <c r="ES1547" i="2" s="1"/>
  <c r="DZ1547" i="2"/>
  <c r="EA1547" i="2" s="1"/>
  <c r="EJ1547" i="2"/>
  <c r="EK1547" i="2" s="1"/>
  <c r="EL1547" i="2"/>
  <c r="EM1547" i="2" s="1"/>
  <c r="EB1547" i="2"/>
  <c r="EC1547" i="2" s="1"/>
  <c r="ED1547" i="2"/>
  <c r="EE1547" i="2" s="1"/>
  <c r="EN1547" i="2"/>
  <c r="EO1547" i="2" s="1"/>
  <c r="DZ1539" i="2"/>
  <c r="EA1539" i="2" s="1"/>
  <c r="EL1539" i="2"/>
  <c r="EM1539" i="2" s="1"/>
  <c r="EB1539" i="2"/>
  <c r="EC1539" i="2" s="1"/>
  <c r="ED1539" i="2"/>
  <c r="EE1539" i="2" s="1"/>
  <c r="EN1539" i="2"/>
  <c r="EO1539" i="2" s="1"/>
  <c r="EF1539" i="2"/>
  <c r="EG1539" i="2" s="1"/>
  <c r="EH1539" i="2"/>
  <c r="EI1539" i="2" s="1"/>
  <c r="EP1539" i="2"/>
  <c r="EQ1539" i="2" s="1"/>
  <c r="DX1539" i="2"/>
  <c r="DY1539" i="2" s="1"/>
  <c r="EJ1539" i="2"/>
  <c r="EK1539" i="2" s="1"/>
  <c r="ER1539" i="2"/>
  <c r="ES1539" i="2" s="1"/>
  <c r="ED1531" i="2"/>
  <c r="EE1531" i="2" s="1"/>
  <c r="EP1531" i="2"/>
  <c r="EQ1531" i="2" s="1"/>
  <c r="EH1531" i="2"/>
  <c r="EI1531" i="2" s="1"/>
  <c r="ER1531" i="2"/>
  <c r="ES1531" i="2" s="1"/>
  <c r="DZ1531" i="2"/>
  <c r="EA1531" i="2" s="1"/>
  <c r="EN1531" i="2"/>
  <c r="EO1531" i="2" s="1"/>
  <c r="EB1531" i="2"/>
  <c r="EC1531" i="2" s="1"/>
  <c r="EF1531" i="2"/>
  <c r="EG1531" i="2" s="1"/>
  <c r="EJ1531" i="2"/>
  <c r="EK1531" i="2" s="1"/>
  <c r="EL1531" i="2"/>
  <c r="EM1531" i="2" s="1"/>
  <c r="DX1531" i="2"/>
  <c r="DY1531" i="2" s="1"/>
  <c r="EB1523" i="2"/>
  <c r="EC1523" i="2" s="1"/>
  <c r="EP1523" i="2"/>
  <c r="EQ1523" i="2" s="1"/>
  <c r="DZ1523" i="2"/>
  <c r="EA1523" i="2" s="1"/>
  <c r="EJ1523" i="2"/>
  <c r="EK1523" i="2" s="1"/>
  <c r="EL1523" i="2"/>
  <c r="EM1523" i="2" s="1"/>
  <c r="EN1523" i="2"/>
  <c r="EO1523" i="2" s="1"/>
  <c r="DX1523" i="2"/>
  <c r="DY1523" i="2" s="1"/>
  <c r="ER1523" i="2"/>
  <c r="ES1523" i="2" s="1"/>
  <c r="ED1523" i="2"/>
  <c r="EE1523" i="2" s="1"/>
  <c r="EF1523" i="2"/>
  <c r="EG1523" i="2" s="1"/>
  <c r="EH1523" i="2"/>
  <c r="EI1523" i="2" s="1"/>
  <c r="ED1515" i="2"/>
  <c r="EE1515" i="2" s="1"/>
  <c r="EH1515" i="2"/>
  <c r="EI1515" i="2" s="1"/>
  <c r="ER1515" i="2"/>
  <c r="ES1515" i="2" s="1"/>
  <c r="DX1515" i="2"/>
  <c r="DY1515" i="2" s="1"/>
  <c r="EJ1515" i="2"/>
  <c r="EK1515" i="2" s="1"/>
  <c r="EL1515" i="2"/>
  <c r="EM1515" i="2" s="1"/>
  <c r="EN1515" i="2"/>
  <c r="EO1515" i="2" s="1"/>
  <c r="EP1515" i="2"/>
  <c r="EQ1515" i="2" s="1"/>
  <c r="DZ1515" i="2"/>
  <c r="EA1515" i="2" s="1"/>
  <c r="EB1515" i="2"/>
  <c r="EC1515" i="2" s="1"/>
  <c r="EF1515" i="2"/>
  <c r="EG1515" i="2" s="1"/>
  <c r="EB1507" i="2"/>
  <c r="EC1507" i="2" s="1"/>
  <c r="EN1507" i="2"/>
  <c r="EO1507" i="2" s="1"/>
  <c r="DX1507" i="2"/>
  <c r="DY1507" i="2" s="1"/>
  <c r="EJ1507" i="2"/>
  <c r="EK1507" i="2" s="1"/>
  <c r="DZ1507" i="2"/>
  <c r="EA1507" i="2" s="1"/>
  <c r="EL1507" i="2"/>
  <c r="EM1507" i="2" s="1"/>
  <c r="EP1507" i="2"/>
  <c r="EQ1507" i="2" s="1"/>
  <c r="ER1507" i="2"/>
  <c r="ES1507" i="2" s="1"/>
  <c r="ED1507" i="2"/>
  <c r="EE1507" i="2" s="1"/>
  <c r="EF1507" i="2"/>
  <c r="EG1507" i="2" s="1"/>
  <c r="EH1507" i="2"/>
  <c r="EI1507" i="2" s="1"/>
  <c r="EP1499" i="2"/>
  <c r="EQ1499" i="2" s="1"/>
  <c r="DX1499" i="2"/>
  <c r="DY1499" i="2" s="1"/>
  <c r="EH1499" i="2"/>
  <c r="EI1499" i="2" s="1"/>
  <c r="ER1499" i="2"/>
  <c r="ES1499" i="2" s="1"/>
  <c r="EB1499" i="2"/>
  <c r="EC1499" i="2" s="1"/>
  <c r="EL1499" i="2"/>
  <c r="EM1499" i="2" s="1"/>
  <c r="EN1499" i="2"/>
  <c r="EO1499" i="2" s="1"/>
  <c r="DZ1499" i="2"/>
  <c r="EA1499" i="2" s="1"/>
  <c r="ED1499" i="2"/>
  <c r="EE1499" i="2" s="1"/>
  <c r="EF1499" i="2"/>
  <c r="EG1499" i="2" s="1"/>
  <c r="EJ1499" i="2"/>
  <c r="EK1499" i="2" s="1"/>
  <c r="EP1491" i="2"/>
  <c r="EQ1491" i="2" s="1"/>
  <c r="DX1491" i="2"/>
  <c r="DY1491" i="2" s="1"/>
  <c r="EH1491" i="2"/>
  <c r="EI1491" i="2" s="1"/>
  <c r="ER1491" i="2"/>
  <c r="ES1491" i="2" s="1"/>
  <c r="EB1491" i="2"/>
  <c r="EC1491" i="2" s="1"/>
  <c r="EL1491" i="2"/>
  <c r="EM1491" i="2" s="1"/>
  <c r="EN1491" i="2"/>
  <c r="EO1491" i="2" s="1"/>
  <c r="DZ1491" i="2"/>
  <c r="EA1491" i="2" s="1"/>
  <c r="ED1491" i="2"/>
  <c r="EE1491" i="2" s="1"/>
  <c r="EF1491" i="2"/>
  <c r="EG1491" i="2" s="1"/>
  <c r="EJ1491" i="2"/>
  <c r="EK1491" i="2" s="1"/>
  <c r="DX1483" i="2"/>
  <c r="DY1483" i="2" s="1"/>
  <c r="EH1483" i="2"/>
  <c r="EI1483" i="2" s="1"/>
  <c r="ER1483" i="2"/>
  <c r="ES1483" i="2" s="1"/>
  <c r="EJ1483" i="2"/>
  <c r="EK1483" i="2" s="1"/>
  <c r="ED1483" i="2"/>
  <c r="EE1483" i="2" s="1"/>
  <c r="EN1483" i="2"/>
  <c r="EO1483" i="2" s="1"/>
  <c r="EP1483" i="2"/>
  <c r="EQ1483" i="2" s="1"/>
  <c r="DZ1483" i="2"/>
  <c r="EA1483" i="2" s="1"/>
  <c r="EB1483" i="2"/>
  <c r="EC1483" i="2" s="1"/>
  <c r="EF1483" i="2"/>
  <c r="EG1483" i="2" s="1"/>
  <c r="EL1483" i="2"/>
  <c r="EM1483" i="2" s="1"/>
  <c r="EB1475" i="2"/>
  <c r="EC1475" i="2" s="1"/>
  <c r="ED1475" i="2"/>
  <c r="EE1475" i="2" s="1"/>
  <c r="DX1475" i="2"/>
  <c r="DY1475" i="2" s="1"/>
  <c r="EH1475" i="2"/>
  <c r="EI1475" i="2" s="1"/>
  <c r="DZ1475" i="2"/>
  <c r="EA1475" i="2" s="1"/>
  <c r="ER1475" i="2"/>
  <c r="ES1475" i="2" s="1"/>
  <c r="EF1475" i="2"/>
  <c r="EG1475" i="2" s="1"/>
  <c r="EJ1475" i="2"/>
  <c r="EK1475" i="2" s="1"/>
  <c r="EL1475" i="2"/>
  <c r="EM1475" i="2" s="1"/>
  <c r="EN1475" i="2"/>
  <c r="EO1475" i="2" s="1"/>
  <c r="EP1475" i="2"/>
  <c r="EQ1475" i="2" s="1"/>
  <c r="EB1467" i="2"/>
  <c r="EC1467" i="2" s="1"/>
  <c r="EL1467" i="2"/>
  <c r="EM1467" i="2" s="1"/>
  <c r="ED1467" i="2"/>
  <c r="EE1467" i="2" s="1"/>
  <c r="EN1467" i="2"/>
  <c r="EO1467" i="2" s="1"/>
  <c r="EP1467" i="2"/>
  <c r="EQ1467" i="2" s="1"/>
  <c r="DX1467" i="2"/>
  <c r="DY1467" i="2" s="1"/>
  <c r="EH1467" i="2"/>
  <c r="EI1467" i="2" s="1"/>
  <c r="ER1467" i="2"/>
  <c r="ES1467" i="2" s="1"/>
  <c r="DZ1467" i="2"/>
  <c r="EA1467" i="2" s="1"/>
  <c r="EF1467" i="2"/>
  <c r="EG1467" i="2" s="1"/>
  <c r="EJ1467" i="2"/>
  <c r="EK1467" i="2" s="1"/>
  <c r="EN1459" i="2"/>
  <c r="EO1459" i="2" s="1"/>
  <c r="EF1459" i="2"/>
  <c r="EG1459" i="2" s="1"/>
  <c r="EP1459" i="2"/>
  <c r="EQ1459" i="2" s="1"/>
  <c r="DX1459" i="2"/>
  <c r="DY1459" i="2" s="1"/>
  <c r="EH1459" i="2"/>
  <c r="EI1459" i="2" s="1"/>
  <c r="DZ1459" i="2"/>
  <c r="EA1459" i="2" s="1"/>
  <c r="ER1459" i="2"/>
  <c r="ES1459" i="2" s="1"/>
  <c r="EB1459" i="2"/>
  <c r="EC1459" i="2" s="1"/>
  <c r="EL1459" i="2"/>
  <c r="EM1459" i="2" s="1"/>
  <c r="ED1459" i="2"/>
  <c r="EE1459" i="2" s="1"/>
  <c r="EJ1459" i="2"/>
  <c r="EK1459" i="2" s="1"/>
  <c r="DZ1451" i="2"/>
  <c r="EA1451" i="2" s="1"/>
  <c r="EJ1451" i="2"/>
  <c r="EK1451" i="2" s="1"/>
  <c r="EB1451" i="2"/>
  <c r="EC1451" i="2" s="1"/>
  <c r="EL1451" i="2"/>
  <c r="EM1451" i="2" s="1"/>
  <c r="EP1451" i="2"/>
  <c r="EQ1451" i="2" s="1"/>
  <c r="EF1451" i="2"/>
  <c r="EG1451" i="2" s="1"/>
  <c r="EH1451" i="2"/>
  <c r="EI1451" i="2" s="1"/>
  <c r="EN1451" i="2"/>
  <c r="EO1451" i="2" s="1"/>
  <c r="ER1451" i="2"/>
  <c r="ES1451" i="2" s="1"/>
  <c r="DX1451" i="2"/>
  <c r="DY1451" i="2" s="1"/>
  <c r="ED1451" i="2"/>
  <c r="EE1451" i="2" s="1"/>
  <c r="EL1443" i="2"/>
  <c r="EM1443" i="2" s="1"/>
  <c r="ED1443" i="2"/>
  <c r="EE1443" i="2" s="1"/>
  <c r="EN1443" i="2"/>
  <c r="EO1443" i="2" s="1"/>
  <c r="EF1443" i="2"/>
  <c r="EG1443" i="2" s="1"/>
  <c r="EP1443" i="2"/>
  <c r="EQ1443" i="2" s="1"/>
  <c r="DZ1443" i="2"/>
  <c r="EA1443" i="2" s="1"/>
  <c r="ER1443" i="2"/>
  <c r="ES1443" i="2" s="1"/>
  <c r="EJ1443" i="2"/>
  <c r="EK1443" i="2" s="1"/>
  <c r="DX1443" i="2"/>
  <c r="DY1443" i="2" s="1"/>
  <c r="EB1443" i="2"/>
  <c r="EC1443" i="2" s="1"/>
  <c r="EH1443" i="2"/>
  <c r="EI1443" i="2" s="1"/>
  <c r="EJ1715" i="2"/>
  <c r="EK1715" i="2" s="1"/>
  <c r="DX1715" i="2"/>
  <c r="DY1715" i="2" s="1"/>
  <c r="EL1715" i="2"/>
  <c r="EM1715" i="2" s="1"/>
  <c r="DZ1715" i="2"/>
  <c r="EA1715" i="2" s="1"/>
  <c r="EB1715" i="2"/>
  <c r="EC1715" i="2" s="1"/>
  <c r="EN1715" i="2"/>
  <c r="EO1715" i="2" s="1"/>
  <c r="ED1715" i="2"/>
  <c r="EE1715" i="2" s="1"/>
  <c r="EP1715" i="2"/>
  <c r="EQ1715" i="2" s="1"/>
  <c r="EF1715" i="2"/>
  <c r="EG1715" i="2" s="1"/>
  <c r="ER1715" i="2"/>
  <c r="ES1715" i="2" s="1"/>
  <c r="EH1715" i="2"/>
  <c r="EI1715" i="2" s="1"/>
  <c r="EL1707" i="2"/>
  <c r="EM1707" i="2" s="1"/>
  <c r="DX1707" i="2"/>
  <c r="DY1707" i="2" s="1"/>
  <c r="EN1707" i="2"/>
  <c r="EO1707" i="2" s="1"/>
  <c r="DZ1707" i="2"/>
  <c r="EA1707" i="2" s="1"/>
  <c r="EB1707" i="2"/>
  <c r="EC1707" i="2" s="1"/>
  <c r="EP1707" i="2"/>
  <c r="EQ1707" i="2" s="1"/>
  <c r="ED1707" i="2"/>
  <c r="EE1707" i="2" s="1"/>
  <c r="ER1707" i="2"/>
  <c r="ES1707" i="2" s="1"/>
  <c r="EF1707" i="2"/>
  <c r="EG1707" i="2" s="1"/>
  <c r="EH1707" i="2"/>
  <c r="EI1707" i="2" s="1"/>
  <c r="EJ1707" i="2"/>
  <c r="EK1707" i="2" s="1"/>
  <c r="DX1699" i="2"/>
  <c r="DY1699" i="2" s="1"/>
  <c r="EH1699" i="2"/>
  <c r="EI1699" i="2" s="1"/>
  <c r="EJ1699" i="2"/>
  <c r="EK1699" i="2" s="1"/>
  <c r="DZ1699" i="2"/>
  <c r="EA1699" i="2" s="1"/>
  <c r="EL1699" i="2"/>
  <c r="EM1699" i="2" s="1"/>
  <c r="EB1699" i="2"/>
  <c r="EC1699" i="2" s="1"/>
  <c r="EN1699" i="2"/>
  <c r="EO1699" i="2" s="1"/>
  <c r="EP1699" i="2"/>
  <c r="EQ1699" i="2" s="1"/>
  <c r="ED1699" i="2"/>
  <c r="EE1699" i="2" s="1"/>
  <c r="EF1699" i="2"/>
  <c r="EG1699" i="2" s="1"/>
  <c r="ER1699" i="2"/>
  <c r="ES1699" i="2" s="1"/>
  <c r="EJ1691" i="2"/>
  <c r="EK1691" i="2" s="1"/>
  <c r="DX1691" i="2"/>
  <c r="DY1691" i="2" s="1"/>
  <c r="EL1691" i="2"/>
  <c r="EM1691" i="2" s="1"/>
  <c r="EN1691" i="2"/>
  <c r="EO1691" i="2" s="1"/>
  <c r="DZ1691" i="2"/>
  <c r="EA1691" i="2" s="1"/>
  <c r="EP1691" i="2"/>
  <c r="EQ1691" i="2" s="1"/>
  <c r="EB1691" i="2"/>
  <c r="EC1691" i="2" s="1"/>
  <c r="ER1691" i="2"/>
  <c r="ES1691" i="2" s="1"/>
  <c r="ED1691" i="2"/>
  <c r="EE1691" i="2" s="1"/>
  <c r="EF1691" i="2"/>
  <c r="EG1691" i="2" s="1"/>
  <c r="EH1691" i="2"/>
  <c r="EI1691" i="2" s="1"/>
  <c r="DZ1799" i="2"/>
  <c r="EA1799" i="2" s="1"/>
  <c r="EJ1799" i="2"/>
  <c r="EK1799" i="2" s="1"/>
  <c r="EL1799" i="2"/>
  <c r="EM1799" i="2" s="1"/>
  <c r="EB1799" i="2"/>
  <c r="EC1799" i="2" s="1"/>
  <c r="EN1799" i="2"/>
  <c r="EO1799" i="2" s="1"/>
  <c r="ED1799" i="2"/>
  <c r="EE1799" i="2" s="1"/>
  <c r="EP1799" i="2"/>
  <c r="EQ1799" i="2" s="1"/>
  <c r="EF1799" i="2"/>
  <c r="EG1799" i="2" s="1"/>
  <c r="ER1799" i="2"/>
  <c r="ES1799" i="2" s="1"/>
  <c r="DX1799" i="2"/>
  <c r="DY1799" i="2" s="1"/>
  <c r="EH1799" i="2"/>
  <c r="EI1799" i="2" s="1"/>
  <c r="DZ1791" i="2"/>
  <c r="EA1791" i="2" s="1"/>
  <c r="EL1791" i="2"/>
  <c r="EM1791" i="2" s="1"/>
  <c r="EB1791" i="2"/>
  <c r="EC1791" i="2" s="1"/>
  <c r="EN1791" i="2"/>
  <c r="EO1791" i="2" s="1"/>
  <c r="ED1791" i="2"/>
  <c r="EE1791" i="2" s="1"/>
  <c r="EP1791" i="2"/>
  <c r="EQ1791" i="2" s="1"/>
  <c r="EF1791" i="2"/>
  <c r="EG1791" i="2" s="1"/>
  <c r="EH1791" i="2"/>
  <c r="EI1791" i="2" s="1"/>
  <c r="ER1791" i="2"/>
  <c r="ES1791" i="2" s="1"/>
  <c r="DX1791" i="2"/>
  <c r="DY1791" i="2" s="1"/>
  <c r="EJ1791" i="2"/>
  <c r="EK1791" i="2" s="1"/>
  <c r="EN1783" i="2"/>
  <c r="EO1783" i="2" s="1"/>
  <c r="EB1783" i="2"/>
  <c r="EC1783" i="2" s="1"/>
  <c r="ED1783" i="2"/>
  <c r="EE1783" i="2" s="1"/>
  <c r="EP1783" i="2"/>
  <c r="EQ1783" i="2" s="1"/>
  <c r="EF1783" i="2"/>
  <c r="EG1783" i="2" s="1"/>
  <c r="EH1783" i="2"/>
  <c r="EI1783" i="2" s="1"/>
  <c r="ER1783" i="2"/>
  <c r="ES1783" i="2" s="1"/>
  <c r="DX1783" i="2"/>
  <c r="DY1783" i="2" s="1"/>
  <c r="EJ1783" i="2"/>
  <c r="EK1783" i="2" s="1"/>
  <c r="EL1783" i="2"/>
  <c r="EM1783" i="2" s="1"/>
  <c r="DZ1783" i="2"/>
  <c r="EA1783" i="2" s="1"/>
  <c r="EB1775" i="2"/>
  <c r="EC1775" i="2" s="1"/>
  <c r="EP1775" i="2"/>
  <c r="EQ1775" i="2" s="1"/>
  <c r="ED1775" i="2"/>
  <c r="EE1775" i="2" s="1"/>
  <c r="ER1775" i="2"/>
  <c r="ES1775" i="2" s="1"/>
  <c r="EF1775" i="2"/>
  <c r="EG1775" i="2" s="1"/>
  <c r="DX1775" i="2"/>
  <c r="DY1775" i="2" s="1"/>
  <c r="EH1775" i="2"/>
  <c r="EI1775" i="2" s="1"/>
  <c r="EJ1775" i="2"/>
  <c r="EK1775" i="2" s="1"/>
  <c r="DZ1775" i="2"/>
  <c r="EA1775" i="2" s="1"/>
  <c r="EL1775" i="2"/>
  <c r="EM1775" i="2" s="1"/>
  <c r="EN1775" i="2"/>
  <c r="EO1775" i="2" s="1"/>
  <c r="ED1767" i="2"/>
  <c r="EE1767" i="2" s="1"/>
  <c r="EP1767" i="2"/>
  <c r="EQ1767" i="2" s="1"/>
  <c r="EF1767" i="2"/>
  <c r="EG1767" i="2" s="1"/>
  <c r="ER1767" i="2"/>
  <c r="ES1767" i="2" s="1"/>
  <c r="DX1767" i="2"/>
  <c r="DY1767" i="2" s="1"/>
  <c r="EH1767" i="2"/>
  <c r="EI1767" i="2" s="1"/>
  <c r="DZ1767" i="2"/>
  <c r="EA1767" i="2" s="1"/>
  <c r="EJ1767" i="2"/>
  <c r="EK1767" i="2" s="1"/>
  <c r="EL1767" i="2"/>
  <c r="EM1767" i="2" s="1"/>
  <c r="EB1767" i="2"/>
  <c r="EC1767" i="2" s="1"/>
  <c r="EN1767" i="2"/>
  <c r="EO1767" i="2" s="1"/>
  <c r="EF1759" i="2"/>
  <c r="EG1759" i="2" s="1"/>
  <c r="EH1759" i="2"/>
  <c r="EI1759" i="2" s="1"/>
  <c r="ER1759" i="2"/>
  <c r="ES1759" i="2" s="1"/>
  <c r="DX1759" i="2"/>
  <c r="DY1759" i="2" s="1"/>
  <c r="EJ1759" i="2"/>
  <c r="EK1759" i="2" s="1"/>
  <c r="DZ1759" i="2"/>
  <c r="EA1759" i="2" s="1"/>
  <c r="EL1759" i="2"/>
  <c r="EM1759" i="2" s="1"/>
  <c r="EB1759" i="2"/>
  <c r="EC1759" i="2" s="1"/>
  <c r="EN1759" i="2"/>
  <c r="EO1759" i="2" s="1"/>
  <c r="ED1759" i="2"/>
  <c r="EE1759" i="2" s="1"/>
  <c r="EP1759" i="2"/>
  <c r="EQ1759" i="2" s="1"/>
  <c r="EH1751" i="2"/>
  <c r="EI1751" i="2" s="1"/>
  <c r="ER1751" i="2"/>
  <c r="ES1751" i="2" s="1"/>
  <c r="DX1751" i="2"/>
  <c r="DY1751" i="2" s="1"/>
  <c r="EJ1751" i="2"/>
  <c r="EK1751" i="2" s="1"/>
  <c r="DZ1751" i="2"/>
  <c r="EA1751" i="2" s="1"/>
  <c r="EL1751" i="2"/>
  <c r="EM1751" i="2" s="1"/>
  <c r="EN1751" i="2"/>
  <c r="EO1751" i="2" s="1"/>
  <c r="EB1751" i="2"/>
  <c r="EC1751" i="2" s="1"/>
  <c r="ED1751" i="2"/>
  <c r="EE1751" i="2" s="1"/>
  <c r="EP1751" i="2"/>
  <c r="EQ1751" i="2" s="1"/>
  <c r="EF1751" i="2"/>
  <c r="EG1751" i="2" s="1"/>
  <c r="DX1743" i="2"/>
  <c r="DY1743" i="2" s="1"/>
  <c r="EH1743" i="2"/>
  <c r="EI1743" i="2" s="1"/>
  <c r="EJ1743" i="2"/>
  <c r="EK1743" i="2" s="1"/>
  <c r="DZ1743" i="2"/>
  <c r="EA1743" i="2" s="1"/>
  <c r="EL1743" i="2"/>
  <c r="EM1743" i="2" s="1"/>
  <c r="EN1743" i="2"/>
  <c r="EO1743" i="2" s="1"/>
  <c r="EB1743" i="2"/>
  <c r="EC1743" i="2" s="1"/>
  <c r="EP1743" i="2"/>
  <c r="EQ1743" i="2" s="1"/>
  <c r="ED1743" i="2"/>
  <c r="EE1743" i="2" s="1"/>
  <c r="EF1743" i="2"/>
  <c r="EG1743" i="2" s="1"/>
  <c r="ER1743" i="2"/>
  <c r="ES1743" i="2" s="1"/>
  <c r="EN1871" i="2"/>
  <c r="EO1871" i="2" s="1"/>
  <c r="DX1871" i="2"/>
  <c r="DY1871" i="2" s="1"/>
  <c r="EP1871" i="2"/>
  <c r="EQ1871" i="2" s="1"/>
  <c r="EH1871" i="2"/>
  <c r="EI1871" i="2" s="1"/>
  <c r="ER1871" i="2"/>
  <c r="ES1871" i="2" s="1"/>
  <c r="DZ1871" i="2"/>
  <c r="EA1871" i="2" s="1"/>
  <c r="EJ1871" i="2"/>
  <c r="EK1871" i="2" s="1"/>
  <c r="EB1871" i="2"/>
  <c r="EC1871" i="2" s="1"/>
  <c r="EL1871" i="2"/>
  <c r="EM1871" i="2" s="1"/>
  <c r="ED1871" i="2"/>
  <c r="EE1871" i="2" s="1"/>
  <c r="EF1871" i="2"/>
  <c r="EG1871" i="2" s="1"/>
  <c r="DX1863" i="2"/>
  <c r="DY1863" i="2" s="1"/>
  <c r="EP1863" i="2"/>
  <c r="EQ1863" i="2" s="1"/>
  <c r="DZ1863" i="2"/>
  <c r="EA1863" i="2" s="1"/>
  <c r="EJ1863" i="2"/>
  <c r="EK1863" i="2" s="1"/>
  <c r="EB1863" i="2"/>
  <c r="EC1863" i="2" s="1"/>
  <c r="EL1863" i="2"/>
  <c r="EM1863" i="2" s="1"/>
  <c r="ED1863" i="2"/>
  <c r="EE1863" i="2" s="1"/>
  <c r="EN1863" i="2"/>
  <c r="EO1863" i="2" s="1"/>
  <c r="EF1863" i="2"/>
  <c r="EG1863" i="2" s="1"/>
  <c r="EH1863" i="2"/>
  <c r="EI1863" i="2" s="1"/>
  <c r="ER1863" i="2"/>
  <c r="ES1863" i="2" s="1"/>
  <c r="DZ1855" i="2"/>
  <c r="EA1855" i="2" s="1"/>
  <c r="EJ1855" i="2"/>
  <c r="EK1855" i="2" s="1"/>
  <c r="EL1855" i="2"/>
  <c r="EM1855" i="2" s="1"/>
  <c r="ED1855" i="2"/>
  <c r="EE1855" i="2" s="1"/>
  <c r="EN1855" i="2"/>
  <c r="EO1855" i="2" s="1"/>
  <c r="EF1855" i="2"/>
  <c r="EG1855" i="2" s="1"/>
  <c r="DX1855" i="2"/>
  <c r="DY1855" i="2" s="1"/>
  <c r="EP1855" i="2"/>
  <c r="EQ1855" i="2" s="1"/>
  <c r="EB1855" i="2"/>
  <c r="EC1855" i="2" s="1"/>
  <c r="EH1855" i="2"/>
  <c r="EI1855" i="2" s="1"/>
  <c r="ER1855" i="2"/>
  <c r="ES1855" i="2" s="1"/>
  <c r="EL1847" i="2"/>
  <c r="EM1847" i="2" s="1"/>
  <c r="EN1847" i="2"/>
  <c r="EO1847" i="2" s="1"/>
  <c r="EF1847" i="2"/>
  <c r="EG1847" i="2" s="1"/>
  <c r="DX1847" i="2"/>
  <c r="DY1847" i="2" s="1"/>
  <c r="EP1847" i="2"/>
  <c r="EQ1847" i="2" s="1"/>
  <c r="EH1847" i="2"/>
  <c r="EI1847" i="2" s="1"/>
  <c r="ER1847" i="2"/>
  <c r="ES1847" i="2" s="1"/>
  <c r="DZ1847" i="2"/>
  <c r="EA1847" i="2" s="1"/>
  <c r="EJ1847" i="2"/>
  <c r="EK1847" i="2" s="1"/>
  <c r="EB1847" i="2"/>
  <c r="EC1847" i="2" s="1"/>
  <c r="ED1847" i="2"/>
  <c r="EE1847" i="2" s="1"/>
  <c r="EN1839" i="2"/>
  <c r="EO1839" i="2" s="1"/>
  <c r="EF1839" i="2"/>
  <c r="EG1839" i="2" s="1"/>
  <c r="DX1839" i="2"/>
  <c r="DY1839" i="2" s="1"/>
  <c r="EP1839" i="2"/>
  <c r="EQ1839" i="2" s="1"/>
  <c r="DZ1839" i="2"/>
  <c r="EA1839" i="2" s="1"/>
  <c r="EJ1839" i="2"/>
  <c r="EK1839" i="2" s="1"/>
  <c r="EB1839" i="2"/>
  <c r="EC1839" i="2" s="1"/>
  <c r="EL1839" i="2"/>
  <c r="EM1839" i="2" s="1"/>
  <c r="ER1839" i="2"/>
  <c r="ES1839" i="2" s="1"/>
  <c r="ED1839" i="2"/>
  <c r="EE1839" i="2" s="1"/>
  <c r="EH1839" i="2"/>
  <c r="EI1839" i="2" s="1"/>
  <c r="DX1831" i="2"/>
  <c r="DY1831" i="2" s="1"/>
  <c r="EP1831" i="2"/>
  <c r="EQ1831" i="2" s="1"/>
  <c r="EH1831" i="2"/>
  <c r="EI1831" i="2" s="1"/>
  <c r="ER1831" i="2"/>
  <c r="ES1831" i="2" s="1"/>
  <c r="DZ1831" i="2"/>
  <c r="EA1831" i="2" s="1"/>
  <c r="EJ1831" i="2"/>
  <c r="EK1831" i="2" s="1"/>
  <c r="EB1831" i="2"/>
  <c r="EC1831" i="2" s="1"/>
  <c r="EL1831" i="2"/>
  <c r="EM1831" i="2" s="1"/>
  <c r="ED1831" i="2"/>
  <c r="EE1831" i="2" s="1"/>
  <c r="EF1831" i="2"/>
  <c r="EG1831" i="2" s="1"/>
  <c r="EN1831" i="2"/>
  <c r="EO1831" i="2" s="1"/>
  <c r="DZ1823" i="2"/>
  <c r="EA1823" i="2" s="1"/>
  <c r="EJ1823" i="2"/>
  <c r="EK1823" i="2" s="1"/>
  <c r="EB1823" i="2"/>
  <c r="EC1823" i="2" s="1"/>
  <c r="EL1823" i="2"/>
  <c r="EM1823" i="2" s="1"/>
  <c r="ED1823" i="2"/>
  <c r="EE1823" i="2" s="1"/>
  <c r="EN1823" i="2"/>
  <c r="EO1823" i="2" s="1"/>
  <c r="EF1823" i="2"/>
  <c r="EG1823" i="2" s="1"/>
  <c r="DX1823" i="2"/>
  <c r="DY1823" i="2" s="1"/>
  <c r="EH1823" i="2"/>
  <c r="EI1823" i="2" s="1"/>
  <c r="EP1823" i="2"/>
  <c r="EQ1823" i="2" s="1"/>
  <c r="ER1823" i="2"/>
  <c r="ES1823" i="2" s="1"/>
  <c r="EP2150" i="2"/>
  <c r="EQ2150" i="2" s="1"/>
  <c r="EF2150" i="2"/>
  <c r="EG2150" i="2" s="1"/>
  <c r="ER2150" i="2"/>
  <c r="ES2150" i="2" s="1"/>
  <c r="EH2150" i="2"/>
  <c r="EI2150" i="2" s="1"/>
  <c r="DX2150" i="2"/>
  <c r="DY2150" i="2" s="1"/>
  <c r="EJ2150" i="2"/>
  <c r="EK2150" i="2" s="1"/>
  <c r="DZ2150" i="2"/>
  <c r="EA2150" i="2" s="1"/>
  <c r="EB2150" i="2"/>
  <c r="EC2150" i="2" s="1"/>
  <c r="EL2150" i="2"/>
  <c r="EM2150" i="2" s="1"/>
  <c r="ED2150" i="2"/>
  <c r="EE2150" i="2" s="1"/>
  <c r="EN2150" i="2"/>
  <c r="EO2150" i="2" s="1"/>
  <c r="EF2142" i="2"/>
  <c r="EG2142" i="2" s="1"/>
  <c r="EH2142" i="2"/>
  <c r="EI2142" i="2" s="1"/>
  <c r="ER2142" i="2"/>
  <c r="ES2142" i="2" s="1"/>
  <c r="EJ2142" i="2"/>
  <c r="EK2142" i="2" s="1"/>
  <c r="DX2142" i="2"/>
  <c r="DY2142" i="2" s="1"/>
  <c r="DZ2142" i="2"/>
  <c r="EA2142" i="2" s="1"/>
  <c r="EL2142" i="2"/>
  <c r="EM2142" i="2" s="1"/>
  <c r="EB2142" i="2"/>
  <c r="EC2142" i="2" s="1"/>
  <c r="ED2142" i="2"/>
  <c r="EE2142" i="2" s="1"/>
  <c r="EN2142" i="2"/>
  <c r="EO2142" i="2" s="1"/>
  <c r="EP2142" i="2"/>
  <c r="EQ2142" i="2" s="1"/>
  <c r="EF2134" i="2"/>
  <c r="EG2134" i="2" s="1"/>
  <c r="EH2134" i="2"/>
  <c r="EI2134" i="2" s="1"/>
  <c r="DX2134" i="2"/>
  <c r="DY2134" i="2" s="1"/>
  <c r="DZ2134" i="2"/>
  <c r="EA2134" i="2" s="1"/>
  <c r="EJ2134" i="2"/>
  <c r="EK2134" i="2" s="1"/>
  <c r="EL2134" i="2"/>
  <c r="EM2134" i="2" s="1"/>
  <c r="EB2134" i="2"/>
  <c r="EC2134" i="2" s="1"/>
  <c r="EN2134" i="2"/>
  <c r="EO2134" i="2" s="1"/>
  <c r="ED2134" i="2"/>
  <c r="EE2134" i="2" s="1"/>
  <c r="EP2134" i="2"/>
  <c r="EQ2134" i="2" s="1"/>
  <c r="ER2134" i="2"/>
  <c r="ES2134" i="2" s="1"/>
  <c r="EJ2126" i="2"/>
  <c r="EK2126" i="2" s="1"/>
  <c r="DX2126" i="2"/>
  <c r="DY2126" i="2" s="1"/>
  <c r="EL2126" i="2"/>
  <c r="EM2126" i="2" s="1"/>
  <c r="EB2126" i="2"/>
  <c r="EC2126" i="2" s="1"/>
  <c r="ED2126" i="2"/>
  <c r="EE2126" i="2" s="1"/>
  <c r="ER2126" i="2"/>
  <c r="ES2126" i="2" s="1"/>
  <c r="EF2126" i="2"/>
  <c r="EG2126" i="2" s="1"/>
  <c r="EH2126" i="2"/>
  <c r="EI2126" i="2" s="1"/>
  <c r="EN2126" i="2"/>
  <c r="EO2126" i="2" s="1"/>
  <c r="DZ2126" i="2"/>
  <c r="EA2126" i="2" s="1"/>
  <c r="EP2126" i="2"/>
  <c r="EQ2126" i="2" s="1"/>
  <c r="EF2118" i="2"/>
  <c r="EG2118" i="2" s="1"/>
  <c r="ED2118" i="2"/>
  <c r="EE2118" i="2" s="1"/>
  <c r="EH2118" i="2"/>
  <c r="EI2118" i="2" s="1"/>
  <c r="EJ2118" i="2"/>
  <c r="EK2118" i="2" s="1"/>
  <c r="EL2118" i="2"/>
  <c r="EM2118" i="2" s="1"/>
  <c r="DX2118" i="2"/>
  <c r="DY2118" i="2" s="1"/>
  <c r="EN2118" i="2"/>
  <c r="EO2118" i="2" s="1"/>
  <c r="DZ2118" i="2"/>
  <c r="EA2118" i="2" s="1"/>
  <c r="EP2118" i="2"/>
  <c r="EQ2118" i="2" s="1"/>
  <c r="ER2118" i="2"/>
  <c r="ES2118" i="2" s="1"/>
  <c r="EB2118" i="2"/>
  <c r="EC2118" i="2" s="1"/>
  <c r="ED2110" i="2"/>
  <c r="EE2110" i="2" s="1"/>
  <c r="EF2110" i="2"/>
  <c r="EG2110" i="2" s="1"/>
  <c r="ER2110" i="2"/>
  <c r="ES2110" i="2" s="1"/>
  <c r="EN2110" i="2"/>
  <c r="EO2110" i="2" s="1"/>
  <c r="DX2110" i="2"/>
  <c r="DY2110" i="2" s="1"/>
  <c r="EP2110" i="2"/>
  <c r="EQ2110" i="2" s="1"/>
  <c r="DZ2110" i="2"/>
  <c r="EA2110" i="2" s="1"/>
  <c r="EB2110" i="2"/>
  <c r="EC2110" i="2" s="1"/>
  <c r="EH2110" i="2"/>
  <c r="EI2110" i="2" s="1"/>
  <c r="EJ2110" i="2"/>
  <c r="EK2110" i="2" s="1"/>
  <c r="EL2110" i="2"/>
  <c r="EM2110" i="2" s="1"/>
  <c r="DX2102" i="2"/>
  <c r="DY2102" i="2" s="1"/>
  <c r="EL2102" i="2"/>
  <c r="EM2102" i="2" s="1"/>
  <c r="EB2102" i="2"/>
  <c r="EC2102" i="2" s="1"/>
  <c r="EN2102" i="2"/>
  <c r="EO2102" i="2" s="1"/>
  <c r="DZ2102" i="2"/>
  <c r="EA2102" i="2" s="1"/>
  <c r="ER2102" i="2"/>
  <c r="ES2102" i="2" s="1"/>
  <c r="ED2102" i="2"/>
  <c r="EE2102" i="2" s="1"/>
  <c r="EF2102" i="2"/>
  <c r="EG2102" i="2" s="1"/>
  <c r="EH2102" i="2"/>
  <c r="EI2102" i="2" s="1"/>
  <c r="EJ2102" i="2"/>
  <c r="EK2102" i="2" s="1"/>
  <c r="EP2102" i="2"/>
  <c r="EQ2102" i="2" s="1"/>
  <c r="EB2094" i="2"/>
  <c r="EC2094" i="2" s="1"/>
  <c r="EN2094" i="2"/>
  <c r="EO2094" i="2" s="1"/>
  <c r="EH2094" i="2"/>
  <c r="EI2094" i="2" s="1"/>
  <c r="ER2094" i="2"/>
  <c r="ES2094" i="2" s="1"/>
  <c r="EJ2094" i="2"/>
  <c r="EK2094" i="2" s="1"/>
  <c r="DX2094" i="2"/>
  <c r="DY2094" i="2" s="1"/>
  <c r="EL2094" i="2"/>
  <c r="EM2094" i="2" s="1"/>
  <c r="DZ2094" i="2"/>
  <c r="EA2094" i="2" s="1"/>
  <c r="ED2094" i="2"/>
  <c r="EE2094" i="2" s="1"/>
  <c r="EF2094" i="2"/>
  <c r="EG2094" i="2" s="1"/>
  <c r="EP2094" i="2"/>
  <c r="EQ2094" i="2" s="1"/>
  <c r="DX2086" i="2"/>
  <c r="DY2086" i="2" s="1"/>
  <c r="EJ2086" i="2"/>
  <c r="EK2086" i="2" s="1"/>
  <c r="EB2086" i="2"/>
  <c r="EC2086" i="2" s="1"/>
  <c r="EP2086" i="2"/>
  <c r="EQ2086" i="2" s="1"/>
  <c r="EF2086" i="2"/>
  <c r="EG2086" i="2" s="1"/>
  <c r="ER2086" i="2"/>
  <c r="ES2086" i="2" s="1"/>
  <c r="DZ2086" i="2"/>
  <c r="EA2086" i="2" s="1"/>
  <c r="ED2086" i="2"/>
  <c r="EE2086" i="2" s="1"/>
  <c r="EH2086" i="2"/>
  <c r="EI2086" i="2" s="1"/>
  <c r="EL2086" i="2"/>
  <c r="EM2086" i="2" s="1"/>
  <c r="EN2086" i="2"/>
  <c r="EO2086" i="2" s="1"/>
  <c r="EJ2078" i="2"/>
  <c r="EK2078" i="2" s="1"/>
  <c r="DZ2078" i="2"/>
  <c r="EA2078" i="2" s="1"/>
  <c r="EN2078" i="2"/>
  <c r="EO2078" i="2" s="1"/>
  <c r="ED2078" i="2"/>
  <c r="EE2078" i="2" s="1"/>
  <c r="EF2078" i="2"/>
  <c r="EG2078" i="2" s="1"/>
  <c r="ER2078" i="2"/>
  <c r="ES2078" i="2" s="1"/>
  <c r="EP2078" i="2"/>
  <c r="EQ2078" i="2" s="1"/>
  <c r="DX2078" i="2"/>
  <c r="DY2078" i="2" s="1"/>
  <c r="EB2078" i="2"/>
  <c r="EC2078" i="2" s="1"/>
  <c r="EH2078" i="2"/>
  <c r="EI2078" i="2" s="1"/>
  <c r="EL2078" i="2"/>
  <c r="EM2078" i="2" s="1"/>
  <c r="ER2070" i="2"/>
  <c r="ES2070" i="2" s="1"/>
  <c r="DX2070" i="2"/>
  <c r="DY2070" i="2" s="1"/>
  <c r="EL2070" i="2"/>
  <c r="EM2070" i="2" s="1"/>
  <c r="EB2070" i="2"/>
  <c r="EC2070" i="2" s="1"/>
  <c r="EN2070" i="2"/>
  <c r="EO2070" i="2" s="1"/>
  <c r="EJ2070" i="2"/>
  <c r="EK2070" i="2" s="1"/>
  <c r="EP2070" i="2"/>
  <c r="EQ2070" i="2" s="1"/>
  <c r="DZ2070" i="2"/>
  <c r="EA2070" i="2" s="1"/>
  <c r="ED2070" i="2"/>
  <c r="EE2070" i="2" s="1"/>
  <c r="EF2070" i="2"/>
  <c r="EG2070" i="2" s="1"/>
  <c r="EH2070" i="2"/>
  <c r="EI2070" i="2" s="1"/>
  <c r="EB2062" i="2"/>
  <c r="EC2062" i="2" s="1"/>
  <c r="EN2062" i="2"/>
  <c r="EO2062" i="2" s="1"/>
  <c r="EH2062" i="2"/>
  <c r="EI2062" i="2" s="1"/>
  <c r="ER2062" i="2"/>
  <c r="ES2062" i="2" s="1"/>
  <c r="EJ2062" i="2"/>
  <c r="EK2062" i="2" s="1"/>
  <c r="DX2062" i="2"/>
  <c r="DY2062" i="2" s="1"/>
  <c r="EL2062" i="2"/>
  <c r="EM2062" i="2" s="1"/>
  <c r="EP2062" i="2"/>
  <c r="EQ2062" i="2" s="1"/>
  <c r="DZ2062" i="2"/>
  <c r="EA2062" i="2" s="1"/>
  <c r="ED2062" i="2"/>
  <c r="EE2062" i="2" s="1"/>
  <c r="EF2062" i="2"/>
  <c r="EG2062" i="2" s="1"/>
  <c r="EH2054" i="2"/>
  <c r="EI2054" i="2" s="1"/>
  <c r="EN2054" i="2"/>
  <c r="EO2054" i="2" s="1"/>
  <c r="ED2054" i="2"/>
  <c r="EE2054" i="2" s="1"/>
  <c r="ER2054" i="2"/>
  <c r="ES2054" i="2" s="1"/>
  <c r="EB2054" i="2"/>
  <c r="EC2054" i="2" s="1"/>
  <c r="EF2054" i="2"/>
  <c r="EG2054" i="2" s="1"/>
  <c r="EJ2054" i="2"/>
  <c r="EK2054" i="2" s="1"/>
  <c r="EL2054" i="2"/>
  <c r="EM2054" i="2" s="1"/>
  <c r="EP2054" i="2"/>
  <c r="EQ2054" i="2" s="1"/>
  <c r="DX2054" i="2"/>
  <c r="DY2054" i="2" s="1"/>
  <c r="DZ2054" i="2"/>
  <c r="EA2054" i="2" s="1"/>
  <c r="EB2046" i="2"/>
  <c r="EC2046" i="2" s="1"/>
  <c r="EP2046" i="2"/>
  <c r="EQ2046" i="2" s="1"/>
  <c r="EH2046" i="2"/>
  <c r="EI2046" i="2" s="1"/>
  <c r="EL2046" i="2"/>
  <c r="EM2046" i="2" s="1"/>
  <c r="DX2046" i="2"/>
  <c r="DY2046" i="2" s="1"/>
  <c r="DZ2046" i="2"/>
  <c r="EA2046" i="2" s="1"/>
  <c r="ED2046" i="2"/>
  <c r="EE2046" i="2" s="1"/>
  <c r="EF2046" i="2"/>
  <c r="EG2046" i="2" s="1"/>
  <c r="EJ2046" i="2"/>
  <c r="EK2046" i="2" s="1"/>
  <c r="EN2046" i="2"/>
  <c r="EO2046" i="2" s="1"/>
  <c r="ER2046" i="2"/>
  <c r="ES2046" i="2" s="1"/>
  <c r="EF2038" i="2"/>
  <c r="EG2038" i="2" s="1"/>
  <c r="DX2038" i="2"/>
  <c r="DY2038" i="2" s="1"/>
  <c r="DZ2038" i="2"/>
  <c r="EA2038" i="2" s="1"/>
  <c r="EJ2038" i="2"/>
  <c r="EK2038" i="2" s="1"/>
  <c r="EB2038" i="2"/>
  <c r="EC2038" i="2" s="1"/>
  <c r="EN2038" i="2"/>
  <c r="EO2038" i="2" s="1"/>
  <c r="ED2038" i="2"/>
  <c r="EE2038" i="2" s="1"/>
  <c r="EP2038" i="2"/>
  <c r="EQ2038" i="2" s="1"/>
  <c r="EH2038" i="2"/>
  <c r="EI2038" i="2" s="1"/>
  <c r="EL2038" i="2"/>
  <c r="EM2038" i="2" s="1"/>
  <c r="ER2038" i="2"/>
  <c r="ES2038" i="2" s="1"/>
  <c r="EB2030" i="2"/>
  <c r="EC2030" i="2" s="1"/>
  <c r="EP2030" i="2"/>
  <c r="EQ2030" i="2" s="1"/>
  <c r="EF2030" i="2"/>
  <c r="EG2030" i="2" s="1"/>
  <c r="ER2030" i="2"/>
  <c r="ES2030" i="2" s="1"/>
  <c r="EH2030" i="2"/>
  <c r="EI2030" i="2" s="1"/>
  <c r="DX2030" i="2"/>
  <c r="DY2030" i="2" s="1"/>
  <c r="EJ2030" i="2"/>
  <c r="EK2030" i="2" s="1"/>
  <c r="DZ2030" i="2"/>
  <c r="EA2030" i="2" s="1"/>
  <c r="EL2030" i="2"/>
  <c r="EM2030" i="2" s="1"/>
  <c r="ED2030" i="2"/>
  <c r="EE2030" i="2" s="1"/>
  <c r="EN2030" i="2"/>
  <c r="EO2030" i="2" s="1"/>
  <c r="EH2022" i="2"/>
  <c r="EI2022" i="2" s="1"/>
  <c r="DZ2022" i="2"/>
  <c r="EA2022" i="2" s="1"/>
  <c r="EJ2022" i="2"/>
  <c r="EK2022" i="2" s="1"/>
  <c r="EL2022" i="2"/>
  <c r="EM2022" i="2" s="1"/>
  <c r="ED2022" i="2"/>
  <c r="EE2022" i="2" s="1"/>
  <c r="EN2022" i="2"/>
  <c r="EO2022" i="2" s="1"/>
  <c r="EP2022" i="2"/>
  <c r="EQ2022" i="2" s="1"/>
  <c r="ER2022" i="2"/>
  <c r="ES2022" i="2" s="1"/>
  <c r="DX2022" i="2"/>
  <c r="DY2022" i="2" s="1"/>
  <c r="EB2022" i="2"/>
  <c r="EC2022" i="2" s="1"/>
  <c r="EF2022" i="2"/>
  <c r="EG2022" i="2" s="1"/>
  <c r="EJ2014" i="2"/>
  <c r="EK2014" i="2" s="1"/>
  <c r="DZ2014" i="2"/>
  <c r="EA2014" i="2" s="1"/>
  <c r="EB2014" i="2"/>
  <c r="EC2014" i="2" s="1"/>
  <c r="EN2014" i="2"/>
  <c r="EO2014" i="2" s="1"/>
  <c r="ED2014" i="2"/>
  <c r="EE2014" i="2" s="1"/>
  <c r="EF2014" i="2"/>
  <c r="EG2014" i="2" s="1"/>
  <c r="ER2014" i="2"/>
  <c r="ES2014" i="2" s="1"/>
  <c r="DX2014" i="2"/>
  <c r="DY2014" i="2" s="1"/>
  <c r="EH2014" i="2"/>
  <c r="EI2014" i="2" s="1"/>
  <c r="EL2014" i="2"/>
  <c r="EM2014" i="2" s="1"/>
  <c r="EP2014" i="2"/>
  <c r="EQ2014" i="2" s="1"/>
  <c r="EL2006" i="2"/>
  <c r="EM2006" i="2" s="1"/>
  <c r="ED2006" i="2"/>
  <c r="EE2006" i="2" s="1"/>
  <c r="EP2006" i="2"/>
  <c r="EQ2006" i="2" s="1"/>
  <c r="EH2006" i="2"/>
  <c r="EI2006" i="2" s="1"/>
  <c r="DX2006" i="2"/>
  <c r="DY2006" i="2" s="1"/>
  <c r="EB2006" i="2"/>
  <c r="EC2006" i="2" s="1"/>
  <c r="EF2006" i="2"/>
  <c r="EG2006" i="2" s="1"/>
  <c r="EJ2006" i="2"/>
  <c r="EK2006" i="2" s="1"/>
  <c r="EN2006" i="2"/>
  <c r="EO2006" i="2" s="1"/>
  <c r="ER2006" i="2"/>
  <c r="ES2006" i="2" s="1"/>
  <c r="DZ2006" i="2"/>
  <c r="EA2006" i="2" s="1"/>
  <c r="EP1998" i="2"/>
  <c r="EQ1998" i="2" s="1"/>
  <c r="EF1998" i="2"/>
  <c r="EG1998" i="2" s="1"/>
  <c r="DZ1998" i="2"/>
  <c r="EA1998" i="2" s="1"/>
  <c r="EJ1998" i="2"/>
  <c r="EK1998" i="2" s="1"/>
  <c r="EN1998" i="2"/>
  <c r="EO1998" i="2" s="1"/>
  <c r="ER1998" i="2"/>
  <c r="ES1998" i="2" s="1"/>
  <c r="DX1998" i="2"/>
  <c r="DY1998" i="2" s="1"/>
  <c r="EB1998" i="2"/>
  <c r="EC1998" i="2" s="1"/>
  <c r="ED1998" i="2"/>
  <c r="EE1998" i="2" s="1"/>
  <c r="EH1998" i="2"/>
  <c r="EI1998" i="2" s="1"/>
  <c r="EL1998" i="2"/>
  <c r="EM1998" i="2" s="1"/>
  <c r="DZ1990" i="2"/>
  <c r="EA1990" i="2" s="1"/>
  <c r="EJ1990" i="2"/>
  <c r="EK1990" i="2" s="1"/>
  <c r="EB1990" i="2"/>
  <c r="EC1990" i="2" s="1"/>
  <c r="EL1990" i="2"/>
  <c r="EM1990" i="2" s="1"/>
  <c r="ED1990" i="2"/>
  <c r="EE1990" i="2" s="1"/>
  <c r="EF1990" i="2"/>
  <c r="EG1990" i="2" s="1"/>
  <c r="EP1990" i="2"/>
  <c r="EQ1990" i="2" s="1"/>
  <c r="EH1990" i="2"/>
  <c r="EI1990" i="2" s="1"/>
  <c r="EN1990" i="2"/>
  <c r="EO1990" i="2" s="1"/>
  <c r="ER1990" i="2"/>
  <c r="ES1990" i="2" s="1"/>
  <c r="DX1990" i="2"/>
  <c r="DY1990" i="2" s="1"/>
  <c r="ED1982" i="2"/>
  <c r="EE1982" i="2" s="1"/>
  <c r="EF1982" i="2"/>
  <c r="EG1982" i="2" s="1"/>
  <c r="EP1982" i="2"/>
  <c r="EQ1982" i="2" s="1"/>
  <c r="DX1982" i="2"/>
  <c r="DY1982" i="2" s="1"/>
  <c r="EH1982" i="2"/>
  <c r="EI1982" i="2" s="1"/>
  <c r="EJ1982" i="2"/>
  <c r="EK1982" i="2" s="1"/>
  <c r="EB1982" i="2"/>
  <c r="EC1982" i="2" s="1"/>
  <c r="EL1982" i="2"/>
  <c r="EM1982" i="2" s="1"/>
  <c r="EN1982" i="2"/>
  <c r="EO1982" i="2" s="1"/>
  <c r="ER1982" i="2"/>
  <c r="ES1982" i="2" s="1"/>
  <c r="DZ1982" i="2"/>
  <c r="EA1982" i="2" s="1"/>
  <c r="EF1974" i="2"/>
  <c r="EG1974" i="2" s="1"/>
  <c r="EP1974" i="2"/>
  <c r="EQ1974" i="2" s="1"/>
  <c r="DZ1974" i="2"/>
  <c r="EA1974" i="2" s="1"/>
  <c r="ER1974" i="2"/>
  <c r="ES1974" i="2" s="1"/>
  <c r="EJ1974" i="2"/>
  <c r="EK1974" i="2" s="1"/>
  <c r="EL1974" i="2"/>
  <c r="EM1974" i="2" s="1"/>
  <c r="ED1974" i="2"/>
  <c r="EE1974" i="2" s="1"/>
  <c r="EH1974" i="2"/>
  <c r="EI1974" i="2" s="1"/>
  <c r="EN1974" i="2"/>
  <c r="EO1974" i="2" s="1"/>
  <c r="DX1974" i="2"/>
  <c r="DY1974" i="2" s="1"/>
  <c r="EB1974" i="2"/>
  <c r="EC1974" i="2" s="1"/>
  <c r="DZ1966" i="2"/>
  <c r="EA1966" i="2" s="1"/>
  <c r="ER1966" i="2"/>
  <c r="ES1966" i="2" s="1"/>
  <c r="EB1966" i="2"/>
  <c r="EC1966" i="2" s="1"/>
  <c r="EL1966" i="2"/>
  <c r="EM1966" i="2" s="1"/>
  <c r="EN1966" i="2"/>
  <c r="EO1966" i="2" s="1"/>
  <c r="EF1966" i="2"/>
  <c r="EG1966" i="2" s="1"/>
  <c r="EP1966" i="2"/>
  <c r="EQ1966" i="2" s="1"/>
  <c r="DX1966" i="2"/>
  <c r="DY1966" i="2" s="1"/>
  <c r="ED1966" i="2"/>
  <c r="EE1966" i="2" s="1"/>
  <c r="EH1966" i="2"/>
  <c r="EI1966" i="2" s="1"/>
  <c r="EJ1966" i="2"/>
  <c r="EK1966" i="2" s="1"/>
  <c r="EB1958" i="2"/>
  <c r="EC1958" i="2" s="1"/>
  <c r="ED1958" i="2"/>
  <c r="EE1958" i="2" s="1"/>
  <c r="EN1958" i="2"/>
  <c r="EO1958" i="2" s="1"/>
  <c r="DX1958" i="2"/>
  <c r="DY1958" i="2" s="1"/>
  <c r="EH1958" i="2"/>
  <c r="EI1958" i="2" s="1"/>
  <c r="DZ1958" i="2"/>
  <c r="EA1958" i="2" s="1"/>
  <c r="ER1958" i="2"/>
  <c r="ES1958" i="2" s="1"/>
  <c r="EF1958" i="2"/>
  <c r="EG1958" i="2" s="1"/>
  <c r="EJ1958" i="2"/>
  <c r="EK1958" i="2" s="1"/>
  <c r="EL1958" i="2"/>
  <c r="EM1958" i="2" s="1"/>
  <c r="EP1958" i="2"/>
  <c r="EQ1958" i="2" s="1"/>
  <c r="ED1950" i="2"/>
  <c r="EE1950" i="2" s="1"/>
  <c r="EF1950" i="2"/>
  <c r="EG1950" i="2" s="1"/>
  <c r="EP1950" i="2"/>
  <c r="EQ1950" i="2" s="1"/>
  <c r="DX1950" i="2"/>
  <c r="DY1950" i="2" s="1"/>
  <c r="EH1950" i="2"/>
  <c r="EI1950" i="2" s="1"/>
  <c r="DZ1950" i="2"/>
  <c r="EA1950" i="2" s="1"/>
  <c r="ER1950" i="2"/>
  <c r="ES1950" i="2" s="1"/>
  <c r="EJ1950" i="2"/>
  <c r="EK1950" i="2" s="1"/>
  <c r="EB1950" i="2"/>
  <c r="EC1950" i="2" s="1"/>
  <c r="EN1950" i="2"/>
  <c r="EO1950" i="2" s="1"/>
  <c r="EL1950" i="2"/>
  <c r="EM1950" i="2" s="1"/>
  <c r="EF1942" i="2"/>
  <c r="EG1942" i="2" s="1"/>
  <c r="EP1942" i="2"/>
  <c r="EQ1942" i="2" s="1"/>
  <c r="DZ1942" i="2"/>
  <c r="EA1942" i="2" s="1"/>
  <c r="ER1942" i="2"/>
  <c r="ES1942" i="2" s="1"/>
  <c r="EJ1942" i="2"/>
  <c r="EK1942" i="2" s="1"/>
  <c r="EB1942" i="2"/>
  <c r="EC1942" i="2" s="1"/>
  <c r="EL1942" i="2"/>
  <c r="EM1942" i="2" s="1"/>
  <c r="ED1942" i="2"/>
  <c r="EE1942" i="2" s="1"/>
  <c r="EH1942" i="2"/>
  <c r="EI1942" i="2" s="1"/>
  <c r="EN1942" i="2"/>
  <c r="EO1942" i="2" s="1"/>
  <c r="DX1942" i="2"/>
  <c r="DY1942" i="2" s="1"/>
  <c r="DZ1934" i="2"/>
  <c r="EA1934" i="2" s="1"/>
  <c r="ER1934" i="2"/>
  <c r="ES1934" i="2" s="1"/>
  <c r="EB1934" i="2"/>
  <c r="EC1934" i="2" s="1"/>
  <c r="EL1934" i="2"/>
  <c r="EM1934" i="2" s="1"/>
  <c r="ED1934" i="2"/>
  <c r="EE1934" i="2" s="1"/>
  <c r="EN1934" i="2"/>
  <c r="EO1934" i="2" s="1"/>
  <c r="EF1934" i="2"/>
  <c r="EG1934" i="2" s="1"/>
  <c r="EP1934" i="2"/>
  <c r="EQ1934" i="2" s="1"/>
  <c r="EH1934" i="2"/>
  <c r="EI1934" i="2" s="1"/>
  <c r="EJ1934" i="2"/>
  <c r="EK1934" i="2" s="1"/>
  <c r="DX1934" i="2"/>
  <c r="DY1934" i="2" s="1"/>
  <c r="EB1926" i="2"/>
  <c r="EC1926" i="2" s="1"/>
  <c r="ED1926" i="2"/>
  <c r="EE1926" i="2" s="1"/>
  <c r="EN1926" i="2"/>
  <c r="EO1926" i="2" s="1"/>
  <c r="EF1926" i="2"/>
  <c r="EG1926" i="2" s="1"/>
  <c r="EP1926" i="2"/>
  <c r="EQ1926" i="2" s="1"/>
  <c r="DX1926" i="2"/>
  <c r="DY1926" i="2" s="1"/>
  <c r="EH1926" i="2"/>
  <c r="EI1926" i="2" s="1"/>
  <c r="DZ1926" i="2"/>
  <c r="EA1926" i="2" s="1"/>
  <c r="ER1926" i="2"/>
  <c r="ES1926" i="2" s="1"/>
  <c r="EJ1926" i="2"/>
  <c r="EK1926" i="2" s="1"/>
  <c r="EL1926" i="2"/>
  <c r="EM1926" i="2" s="1"/>
  <c r="ED1918" i="2"/>
  <c r="EE1918" i="2" s="1"/>
  <c r="EF1918" i="2"/>
  <c r="EG1918" i="2" s="1"/>
  <c r="EP1918" i="2"/>
  <c r="EQ1918" i="2" s="1"/>
  <c r="DX1918" i="2"/>
  <c r="DY1918" i="2" s="1"/>
  <c r="EH1918" i="2"/>
  <c r="EI1918" i="2" s="1"/>
  <c r="DZ1918" i="2"/>
  <c r="EA1918" i="2" s="1"/>
  <c r="ER1918" i="2"/>
  <c r="ES1918" i="2" s="1"/>
  <c r="EJ1918" i="2"/>
  <c r="EK1918" i="2" s="1"/>
  <c r="EB1918" i="2"/>
  <c r="EC1918" i="2" s="1"/>
  <c r="EL1918" i="2"/>
  <c r="EM1918" i="2" s="1"/>
  <c r="EN1918" i="2"/>
  <c r="EO1918" i="2" s="1"/>
  <c r="EF1910" i="2"/>
  <c r="EG1910" i="2" s="1"/>
  <c r="EP1910" i="2"/>
  <c r="EQ1910" i="2" s="1"/>
  <c r="DZ1910" i="2"/>
  <c r="EA1910" i="2" s="1"/>
  <c r="ER1910" i="2"/>
  <c r="ES1910" i="2" s="1"/>
  <c r="EJ1910" i="2"/>
  <c r="EK1910" i="2" s="1"/>
  <c r="EB1910" i="2"/>
  <c r="EC1910" i="2" s="1"/>
  <c r="EL1910" i="2"/>
  <c r="EM1910" i="2" s="1"/>
  <c r="ED1910" i="2"/>
  <c r="EE1910" i="2" s="1"/>
  <c r="DX1910" i="2"/>
  <c r="DY1910" i="2" s="1"/>
  <c r="EH1910" i="2"/>
  <c r="EI1910" i="2" s="1"/>
  <c r="EN1910" i="2"/>
  <c r="EO1910" i="2" s="1"/>
  <c r="DZ1902" i="2"/>
  <c r="EA1902" i="2" s="1"/>
  <c r="ER1902" i="2"/>
  <c r="ES1902" i="2" s="1"/>
  <c r="EB1902" i="2"/>
  <c r="EC1902" i="2" s="1"/>
  <c r="EL1902" i="2"/>
  <c r="EM1902" i="2" s="1"/>
  <c r="ED1902" i="2"/>
  <c r="EE1902" i="2" s="1"/>
  <c r="EN1902" i="2"/>
  <c r="EO1902" i="2" s="1"/>
  <c r="EF1902" i="2"/>
  <c r="EG1902" i="2" s="1"/>
  <c r="EP1902" i="2"/>
  <c r="EQ1902" i="2" s="1"/>
  <c r="EJ1902" i="2"/>
  <c r="EK1902" i="2" s="1"/>
  <c r="DX1902" i="2"/>
  <c r="DY1902" i="2" s="1"/>
  <c r="EH1902" i="2"/>
  <c r="EI1902" i="2" s="1"/>
  <c r="EB1894" i="2"/>
  <c r="EC1894" i="2" s="1"/>
  <c r="ED1894" i="2"/>
  <c r="EE1894" i="2" s="1"/>
  <c r="EN1894" i="2"/>
  <c r="EO1894" i="2" s="1"/>
  <c r="EF1894" i="2"/>
  <c r="EG1894" i="2" s="1"/>
  <c r="EP1894" i="2"/>
  <c r="EQ1894" i="2" s="1"/>
  <c r="DX1894" i="2"/>
  <c r="DY1894" i="2" s="1"/>
  <c r="EH1894" i="2"/>
  <c r="EI1894" i="2" s="1"/>
  <c r="DZ1894" i="2"/>
  <c r="EA1894" i="2" s="1"/>
  <c r="ER1894" i="2"/>
  <c r="ES1894" i="2" s="1"/>
  <c r="EJ1894" i="2"/>
  <c r="EK1894" i="2" s="1"/>
  <c r="EL1894" i="2"/>
  <c r="EM1894" i="2" s="1"/>
  <c r="ED1886" i="2"/>
  <c r="EE1886" i="2" s="1"/>
  <c r="EF1886" i="2"/>
  <c r="EG1886" i="2" s="1"/>
  <c r="EP1886" i="2"/>
  <c r="EQ1886" i="2" s="1"/>
  <c r="DX1886" i="2"/>
  <c r="DY1886" i="2" s="1"/>
  <c r="EH1886" i="2"/>
  <c r="EI1886" i="2" s="1"/>
  <c r="DZ1886" i="2"/>
  <c r="EA1886" i="2" s="1"/>
  <c r="ER1886" i="2"/>
  <c r="ES1886" i="2" s="1"/>
  <c r="EJ1886" i="2"/>
  <c r="EK1886" i="2" s="1"/>
  <c r="EB1886" i="2"/>
  <c r="EC1886" i="2" s="1"/>
  <c r="EL1886" i="2"/>
  <c r="EM1886" i="2" s="1"/>
  <c r="EN1886" i="2"/>
  <c r="EO1886" i="2" s="1"/>
  <c r="DJ2451" i="2"/>
  <c r="DJ2414" i="2"/>
  <c r="DJ2347" i="2"/>
  <c r="DJ2307" i="2"/>
  <c r="DJ2521" i="2"/>
  <c r="EF2521" i="2"/>
  <c r="EG2521" i="2" s="1"/>
  <c r="EN2521" i="2"/>
  <c r="EO2521" i="2" s="1"/>
  <c r="DZ2521" i="2"/>
  <c r="EA2521" i="2" s="1"/>
  <c r="EH2521" i="2"/>
  <c r="EI2521" i="2" s="1"/>
  <c r="ER2521" i="2"/>
  <c r="ES2521" i="2" s="1"/>
  <c r="ED2521" i="2"/>
  <c r="EE2521" i="2" s="1"/>
  <c r="EL2521" i="2"/>
  <c r="EM2521" i="2" s="1"/>
  <c r="EP2521" i="2"/>
  <c r="EQ2521" i="2" s="1"/>
  <c r="DX2521" i="2"/>
  <c r="DY2521" i="2" s="1"/>
  <c r="EB2521" i="2"/>
  <c r="EC2521" i="2" s="1"/>
  <c r="EJ2521" i="2"/>
  <c r="EK2521" i="2" s="1"/>
  <c r="DJ2513" i="2"/>
  <c r="EF2513" i="2"/>
  <c r="EG2513" i="2" s="1"/>
  <c r="EN2513" i="2"/>
  <c r="EO2513" i="2" s="1"/>
  <c r="DZ2513" i="2"/>
  <c r="EA2513" i="2" s="1"/>
  <c r="EH2513" i="2"/>
  <c r="EI2513" i="2" s="1"/>
  <c r="ER2513" i="2"/>
  <c r="ES2513" i="2" s="1"/>
  <c r="EJ2513" i="2"/>
  <c r="EK2513" i="2" s="1"/>
  <c r="EL2513" i="2"/>
  <c r="EM2513" i="2" s="1"/>
  <c r="EP2513" i="2"/>
  <c r="EQ2513" i="2" s="1"/>
  <c r="DX2513" i="2"/>
  <c r="DY2513" i="2" s="1"/>
  <c r="EB2513" i="2"/>
  <c r="EC2513" i="2" s="1"/>
  <c r="ED2513" i="2"/>
  <c r="EE2513" i="2" s="1"/>
  <c r="DJ2505" i="2"/>
  <c r="DZ2505" i="2"/>
  <c r="EA2505" i="2" s="1"/>
  <c r="EH2505" i="2"/>
  <c r="EI2505" i="2" s="1"/>
  <c r="EB2505" i="2"/>
  <c r="EC2505" i="2" s="1"/>
  <c r="EJ2505" i="2"/>
  <c r="EK2505" i="2" s="1"/>
  <c r="EF2505" i="2"/>
  <c r="EG2505" i="2" s="1"/>
  <c r="EN2505" i="2"/>
  <c r="EO2505" i="2" s="1"/>
  <c r="ED2505" i="2"/>
  <c r="EE2505" i="2" s="1"/>
  <c r="EL2505" i="2"/>
  <c r="EM2505" i="2" s="1"/>
  <c r="EP2505" i="2"/>
  <c r="EQ2505" i="2" s="1"/>
  <c r="ER2505" i="2"/>
  <c r="ES2505" i="2" s="1"/>
  <c r="DX2505" i="2"/>
  <c r="DY2505" i="2" s="1"/>
  <c r="DJ2497" i="2"/>
  <c r="DX2497" i="2"/>
  <c r="DY2497" i="2" s="1"/>
  <c r="EP2497" i="2"/>
  <c r="EQ2497" i="2" s="1"/>
  <c r="DZ2497" i="2"/>
  <c r="EA2497" i="2" s="1"/>
  <c r="EH2497" i="2"/>
  <c r="EI2497" i="2" s="1"/>
  <c r="EB2497" i="2"/>
  <c r="EC2497" i="2" s="1"/>
  <c r="EJ2497" i="2"/>
  <c r="EK2497" i="2" s="1"/>
  <c r="ER2497" i="2"/>
  <c r="ES2497" i="2" s="1"/>
  <c r="ED2497" i="2"/>
  <c r="EE2497" i="2" s="1"/>
  <c r="EF2497" i="2"/>
  <c r="EG2497" i="2" s="1"/>
  <c r="EL2497" i="2"/>
  <c r="EM2497" i="2" s="1"/>
  <c r="EN2497" i="2"/>
  <c r="EO2497" i="2" s="1"/>
  <c r="DJ2489" i="2"/>
  <c r="EB2489" i="2"/>
  <c r="EC2489" i="2" s="1"/>
  <c r="EJ2489" i="2"/>
  <c r="EK2489" i="2" s="1"/>
  <c r="ED2489" i="2"/>
  <c r="EE2489" i="2" s="1"/>
  <c r="EL2489" i="2"/>
  <c r="EM2489" i="2" s="1"/>
  <c r="DX2489" i="2"/>
  <c r="DY2489" i="2" s="1"/>
  <c r="EP2489" i="2"/>
  <c r="EQ2489" i="2" s="1"/>
  <c r="DZ2489" i="2"/>
  <c r="EA2489" i="2" s="1"/>
  <c r="EH2489" i="2"/>
  <c r="EI2489" i="2" s="1"/>
  <c r="EN2489" i="2"/>
  <c r="EO2489" i="2" s="1"/>
  <c r="ER2489" i="2"/>
  <c r="ES2489" i="2" s="1"/>
  <c r="EF2489" i="2"/>
  <c r="EG2489" i="2" s="1"/>
  <c r="DJ2481" i="2"/>
  <c r="DX2481" i="2"/>
  <c r="DY2481" i="2" s="1"/>
  <c r="EP2481" i="2"/>
  <c r="EQ2481" i="2" s="1"/>
  <c r="ER2481" i="2"/>
  <c r="ES2481" i="2" s="1"/>
  <c r="EB2481" i="2"/>
  <c r="EC2481" i="2" s="1"/>
  <c r="EJ2481" i="2"/>
  <c r="EK2481" i="2" s="1"/>
  <c r="ED2481" i="2"/>
  <c r="EE2481" i="2" s="1"/>
  <c r="EL2481" i="2"/>
  <c r="EM2481" i="2" s="1"/>
  <c r="EF2481" i="2"/>
  <c r="EG2481" i="2" s="1"/>
  <c r="EH2481" i="2"/>
  <c r="EI2481" i="2" s="1"/>
  <c r="EN2481" i="2"/>
  <c r="EO2481" i="2" s="1"/>
  <c r="DZ2481" i="2"/>
  <c r="EA2481" i="2" s="1"/>
  <c r="DJ2473" i="2"/>
  <c r="ED2473" i="2"/>
  <c r="EE2473" i="2" s="1"/>
  <c r="EL2473" i="2"/>
  <c r="EM2473" i="2" s="1"/>
  <c r="EF2473" i="2"/>
  <c r="EG2473" i="2" s="1"/>
  <c r="EN2473" i="2"/>
  <c r="EO2473" i="2" s="1"/>
  <c r="DX2473" i="2"/>
  <c r="DY2473" i="2" s="1"/>
  <c r="EP2473" i="2"/>
  <c r="EQ2473" i="2" s="1"/>
  <c r="ER2473" i="2"/>
  <c r="ES2473" i="2" s="1"/>
  <c r="EB2473" i="2"/>
  <c r="EC2473" i="2" s="1"/>
  <c r="EJ2473" i="2"/>
  <c r="EK2473" i="2" s="1"/>
  <c r="DZ2473" i="2"/>
  <c r="EA2473" i="2" s="1"/>
  <c r="EH2473" i="2"/>
  <c r="EI2473" i="2" s="1"/>
  <c r="DJ2465" i="2"/>
  <c r="ER2465" i="2"/>
  <c r="ES2465" i="2" s="1"/>
  <c r="ED2465" i="2"/>
  <c r="EE2465" i="2" s="1"/>
  <c r="EL2465" i="2"/>
  <c r="EM2465" i="2" s="1"/>
  <c r="EF2465" i="2"/>
  <c r="EG2465" i="2" s="1"/>
  <c r="EN2465" i="2"/>
  <c r="EO2465" i="2" s="1"/>
  <c r="DX2465" i="2"/>
  <c r="DY2465" i="2" s="1"/>
  <c r="EP2465" i="2"/>
  <c r="EQ2465" i="2" s="1"/>
  <c r="DZ2465" i="2"/>
  <c r="EA2465" i="2" s="1"/>
  <c r="EB2465" i="2"/>
  <c r="EC2465" i="2" s="1"/>
  <c r="EH2465" i="2"/>
  <c r="EI2465" i="2" s="1"/>
  <c r="EJ2465" i="2"/>
  <c r="EK2465" i="2" s="1"/>
  <c r="DJ2457" i="2"/>
  <c r="EF2457" i="2"/>
  <c r="EG2457" i="2" s="1"/>
  <c r="EN2457" i="2"/>
  <c r="EO2457" i="2" s="1"/>
  <c r="DZ2457" i="2"/>
  <c r="EA2457" i="2" s="1"/>
  <c r="EH2457" i="2"/>
  <c r="EI2457" i="2" s="1"/>
  <c r="ER2457" i="2"/>
  <c r="ES2457" i="2" s="1"/>
  <c r="ED2457" i="2"/>
  <c r="EE2457" i="2" s="1"/>
  <c r="EL2457" i="2"/>
  <c r="EM2457" i="2" s="1"/>
  <c r="EJ2457" i="2"/>
  <c r="EK2457" i="2" s="1"/>
  <c r="EP2457" i="2"/>
  <c r="EQ2457" i="2" s="1"/>
  <c r="DX2457" i="2"/>
  <c r="DY2457" i="2" s="1"/>
  <c r="EB2457" i="2"/>
  <c r="EC2457" i="2" s="1"/>
  <c r="DJ2449" i="2"/>
  <c r="EF2449" i="2"/>
  <c r="EG2449" i="2" s="1"/>
  <c r="EN2449" i="2"/>
  <c r="EO2449" i="2" s="1"/>
  <c r="DZ2449" i="2"/>
  <c r="EA2449" i="2" s="1"/>
  <c r="EH2449" i="2"/>
  <c r="EI2449" i="2" s="1"/>
  <c r="ER2449" i="2"/>
  <c r="ES2449" i="2" s="1"/>
  <c r="ED2449" i="2"/>
  <c r="EE2449" i="2" s="1"/>
  <c r="EJ2449" i="2"/>
  <c r="EK2449" i="2" s="1"/>
  <c r="EL2449" i="2"/>
  <c r="EM2449" i="2" s="1"/>
  <c r="EP2449" i="2"/>
  <c r="EQ2449" i="2" s="1"/>
  <c r="DX2449" i="2"/>
  <c r="DY2449" i="2" s="1"/>
  <c r="EB2449" i="2"/>
  <c r="EC2449" i="2" s="1"/>
  <c r="DJ2441" i="2"/>
  <c r="DZ2441" i="2"/>
  <c r="EA2441" i="2" s="1"/>
  <c r="EH2441" i="2"/>
  <c r="EI2441" i="2" s="1"/>
  <c r="EB2441" i="2"/>
  <c r="EC2441" i="2" s="1"/>
  <c r="EJ2441" i="2"/>
  <c r="EK2441" i="2" s="1"/>
  <c r="EF2441" i="2"/>
  <c r="EG2441" i="2" s="1"/>
  <c r="EN2441" i="2"/>
  <c r="EO2441" i="2" s="1"/>
  <c r="DX2441" i="2"/>
  <c r="DY2441" i="2" s="1"/>
  <c r="ED2441" i="2"/>
  <c r="EE2441" i="2" s="1"/>
  <c r="EL2441" i="2"/>
  <c r="EM2441" i="2" s="1"/>
  <c r="EP2441" i="2"/>
  <c r="EQ2441" i="2" s="1"/>
  <c r="ER2441" i="2"/>
  <c r="ES2441" i="2" s="1"/>
  <c r="DJ2433" i="2"/>
  <c r="DX2433" i="2"/>
  <c r="DY2433" i="2" s="1"/>
  <c r="EP2433" i="2"/>
  <c r="EQ2433" i="2" s="1"/>
  <c r="DZ2433" i="2"/>
  <c r="EA2433" i="2" s="1"/>
  <c r="EH2433" i="2"/>
  <c r="EI2433" i="2" s="1"/>
  <c r="EB2433" i="2"/>
  <c r="EC2433" i="2" s="1"/>
  <c r="EJ2433" i="2"/>
  <c r="EK2433" i="2" s="1"/>
  <c r="EN2433" i="2"/>
  <c r="EO2433" i="2" s="1"/>
  <c r="ER2433" i="2"/>
  <c r="ES2433" i="2" s="1"/>
  <c r="ED2433" i="2"/>
  <c r="EE2433" i="2" s="1"/>
  <c r="EF2433" i="2"/>
  <c r="EG2433" i="2" s="1"/>
  <c r="EL2433" i="2"/>
  <c r="EM2433" i="2" s="1"/>
  <c r="DJ2425" i="2"/>
  <c r="EB2425" i="2"/>
  <c r="EC2425" i="2" s="1"/>
  <c r="EJ2425" i="2"/>
  <c r="EK2425" i="2" s="1"/>
  <c r="ED2425" i="2"/>
  <c r="EE2425" i="2" s="1"/>
  <c r="EL2425" i="2"/>
  <c r="EM2425" i="2" s="1"/>
  <c r="DX2425" i="2"/>
  <c r="DY2425" i="2" s="1"/>
  <c r="EP2425" i="2"/>
  <c r="EQ2425" i="2" s="1"/>
  <c r="DZ2425" i="2"/>
  <c r="EA2425" i="2" s="1"/>
  <c r="EH2425" i="2"/>
  <c r="EI2425" i="2" s="1"/>
  <c r="EN2425" i="2"/>
  <c r="EO2425" i="2" s="1"/>
  <c r="ER2425" i="2"/>
  <c r="ES2425" i="2" s="1"/>
  <c r="EF2425" i="2"/>
  <c r="EG2425" i="2" s="1"/>
  <c r="DJ2417" i="2"/>
  <c r="EF2417" i="2"/>
  <c r="EG2417" i="2" s="1"/>
  <c r="ER2417" i="2"/>
  <c r="ES2417" i="2" s="1"/>
  <c r="EH2417" i="2"/>
  <c r="EI2417" i="2" s="1"/>
  <c r="DZ2417" i="2"/>
  <c r="EA2417" i="2" s="1"/>
  <c r="EL2417" i="2"/>
  <c r="EM2417" i="2" s="1"/>
  <c r="EB2417" i="2"/>
  <c r="EC2417" i="2" s="1"/>
  <c r="EN2417" i="2"/>
  <c r="EO2417" i="2" s="1"/>
  <c r="ED2417" i="2"/>
  <c r="EE2417" i="2" s="1"/>
  <c r="EJ2417" i="2"/>
  <c r="EK2417" i="2" s="1"/>
  <c r="EP2417" i="2"/>
  <c r="EQ2417" i="2" s="1"/>
  <c r="DX2417" i="2"/>
  <c r="DY2417" i="2" s="1"/>
  <c r="DJ2409" i="2"/>
  <c r="ED2409" i="2"/>
  <c r="EE2409" i="2" s="1"/>
  <c r="EN2409" i="2"/>
  <c r="EO2409" i="2" s="1"/>
  <c r="ER2409" i="2"/>
  <c r="ES2409" i="2" s="1"/>
  <c r="EH2409" i="2"/>
  <c r="EI2409" i="2" s="1"/>
  <c r="DZ2409" i="2"/>
  <c r="EA2409" i="2" s="1"/>
  <c r="EJ2409" i="2"/>
  <c r="EK2409" i="2" s="1"/>
  <c r="EB2409" i="2"/>
  <c r="EC2409" i="2" s="1"/>
  <c r="DX2409" i="2"/>
  <c r="DY2409" i="2" s="1"/>
  <c r="EF2409" i="2"/>
  <c r="EG2409" i="2" s="1"/>
  <c r="EL2409" i="2"/>
  <c r="EM2409" i="2" s="1"/>
  <c r="EP2409" i="2"/>
  <c r="EQ2409" i="2" s="1"/>
  <c r="DJ2401" i="2"/>
  <c r="EF2401" i="2"/>
  <c r="EG2401" i="2" s="1"/>
  <c r="EH2401" i="2"/>
  <c r="EI2401" i="2" s="1"/>
  <c r="ER2401" i="2"/>
  <c r="ES2401" i="2" s="1"/>
  <c r="DZ2401" i="2"/>
  <c r="EA2401" i="2" s="1"/>
  <c r="EB2401" i="2"/>
  <c r="EC2401" i="2" s="1"/>
  <c r="EL2401" i="2"/>
  <c r="EM2401" i="2" s="1"/>
  <c r="EJ2401" i="2"/>
  <c r="EK2401" i="2" s="1"/>
  <c r="EN2401" i="2"/>
  <c r="EO2401" i="2" s="1"/>
  <c r="EP2401" i="2"/>
  <c r="EQ2401" i="2" s="1"/>
  <c r="DX2401" i="2"/>
  <c r="DY2401" i="2" s="1"/>
  <c r="ED2401" i="2"/>
  <c r="EE2401" i="2" s="1"/>
  <c r="DJ2393" i="2"/>
  <c r="EH2393" i="2"/>
  <c r="EI2393" i="2" s="1"/>
  <c r="DX2393" i="2"/>
  <c r="DY2393" i="2" s="1"/>
  <c r="EL2393" i="2"/>
  <c r="EM2393" i="2" s="1"/>
  <c r="EB2393" i="2"/>
  <c r="EC2393" i="2" s="1"/>
  <c r="EP2393" i="2"/>
  <c r="EQ2393" i="2" s="1"/>
  <c r="ED2393" i="2"/>
  <c r="EE2393" i="2" s="1"/>
  <c r="ER2393" i="2"/>
  <c r="ES2393" i="2" s="1"/>
  <c r="DZ2393" i="2"/>
  <c r="EA2393" i="2" s="1"/>
  <c r="EF2393" i="2"/>
  <c r="EG2393" i="2" s="1"/>
  <c r="EJ2393" i="2"/>
  <c r="EK2393" i="2" s="1"/>
  <c r="EN2393" i="2"/>
  <c r="EO2393" i="2" s="1"/>
  <c r="DJ2385" i="2"/>
  <c r="ED2385" i="2"/>
  <c r="EE2385" i="2" s="1"/>
  <c r="EN2385" i="2"/>
  <c r="EO2385" i="2" s="1"/>
  <c r="ER2385" i="2"/>
  <c r="ES2385" i="2" s="1"/>
  <c r="EH2385" i="2"/>
  <c r="EI2385" i="2" s="1"/>
  <c r="DZ2385" i="2"/>
  <c r="EA2385" i="2" s="1"/>
  <c r="EJ2385" i="2"/>
  <c r="EK2385" i="2" s="1"/>
  <c r="EF2385" i="2"/>
  <c r="EG2385" i="2" s="1"/>
  <c r="EL2385" i="2"/>
  <c r="EM2385" i="2" s="1"/>
  <c r="EP2385" i="2"/>
  <c r="EQ2385" i="2" s="1"/>
  <c r="DX2385" i="2"/>
  <c r="DY2385" i="2" s="1"/>
  <c r="EB2385" i="2"/>
  <c r="EC2385" i="2" s="1"/>
  <c r="DJ2377" i="2"/>
  <c r="EB2377" i="2"/>
  <c r="EC2377" i="2" s="1"/>
  <c r="EF2377" i="2"/>
  <c r="EG2377" i="2" s="1"/>
  <c r="ER2377" i="2"/>
  <c r="ES2377" i="2" s="1"/>
  <c r="EJ2377" i="2"/>
  <c r="EK2377" i="2" s="1"/>
  <c r="DX2377" i="2"/>
  <c r="DY2377" i="2" s="1"/>
  <c r="EL2377" i="2"/>
  <c r="EM2377" i="2" s="1"/>
  <c r="EN2377" i="2"/>
  <c r="EO2377" i="2" s="1"/>
  <c r="EP2377" i="2"/>
  <c r="EQ2377" i="2" s="1"/>
  <c r="DZ2377" i="2"/>
  <c r="EA2377" i="2" s="1"/>
  <c r="ED2377" i="2"/>
  <c r="EE2377" i="2" s="1"/>
  <c r="EH2377" i="2"/>
  <c r="EI2377" i="2" s="1"/>
  <c r="DJ2369" i="2"/>
  <c r="EJ2369" i="2"/>
  <c r="EK2369" i="2" s="1"/>
  <c r="EN2369" i="2"/>
  <c r="EO2369" i="2" s="1"/>
  <c r="DZ2369" i="2"/>
  <c r="EA2369" i="2" s="1"/>
  <c r="ED2369" i="2"/>
  <c r="EE2369" i="2" s="1"/>
  <c r="ER2369" i="2"/>
  <c r="ES2369" i="2" s="1"/>
  <c r="EF2369" i="2"/>
  <c r="EG2369" i="2" s="1"/>
  <c r="EB2369" i="2"/>
  <c r="EC2369" i="2" s="1"/>
  <c r="EH2369" i="2"/>
  <c r="EI2369" i="2" s="1"/>
  <c r="EL2369" i="2"/>
  <c r="EM2369" i="2" s="1"/>
  <c r="EP2369" i="2"/>
  <c r="EQ2369" i="2" s="1"/>
  <c r="DX2369" i="2"/>
  <c r="DY2369" i="2" s="1"/>
  <c r="DJ2361" i="2"/>
  <c r="DX2361" i="2"/>
  <c r="DY2361" i="2" s="1"/>
  <c r="EN2361" i="2"/>
  <c r="EO2361" i="2" s="1"/>
  <c r="EB2361" i="2"/>
  <c r="EC2361" i="2" s="1"/>
  <c r="ER2361" i="2"/>
  <c r="ES2361" i="2" s="1"/>
  <c r="ED2361" i="2"/>
  <c r="EE2361" i="2" s="1"/>
  <c r="EH2361" i="2"/>
  <c r="EI2361" i="2" s="1"/>
  <c r="EJ2361" i="2"/>
  <c r="EK2361" i="2" s="1"/>
  <c r="DZ2361" i="2"/>
  <c r="EA2361" i="2" s="1"/>
  <c r="EF2361" i="2"/>
  <c r="EG2361" i="2" s="1"/>
  <c r="EL2361" i="2"/>
  <c r="EM2361" i="2" s="1"/>
  <c r="EP2361" i="2"/>
  <c r="EQ2361" i="2" s="1"/>
  <c r="DJ2353" i="2"/>
  <c r="DX2353" i="2"/>
  <c r="DY2353" i="2" s="1"/>
  <c r="EN2353" i="2"/>
  <c r="EO2353" i="2" s="1"/>
  <c r="EB2353" i="2"/>
  <c r="EC2353" i="2" s="1"/>
  <c r="ER2353" i="2"/>
  <c r="ES2353" i="2" s="1"/>
  <c r="ED2353" i="2"/>
  <c r="EE2353" i="2" s="1"/>
  <c r="EH2353" i="2"/>
  <c r="EI2353" i="2" s="1"/>
  <c r="EJ2353" i="2"/>
  <c r="EK2353" i="2" s="1"/>
  <c r="DZ2353" i="2"/>
  <c r="EA2353" i="2" s="1"/>
  <c r="EF2353" i="2"/>
  <c r="EG2353" i="2" s="1"/>
  <c r="EL2353" i="2"/>
  <c r="EM2353" i="2" s="1"/>
  <c r="EP2353" i="2"/>
  <c r="EQ2353" i="2" s="1"/>
  <c r="DJ2345" i="2"/>
  <c r="DX2345" i="2"/>
  <c r="DY2345" i="2" s="1"/>
  <c r="EN2345" i="2"/>
  <c r="EO2345" i="2" s="1"/>
  <c r="EB2345" i="2"/>
  <c r="EC2345" i="2" s="1"/>
  <c r="ER2345" i="2"/>
  <c r="ES2345" i="2" s="1"/>
  <c r="ED2345" i="2"/>
  <c r="EE2345" i="2" s="1"/>
  <c r="EH2345" i="2"/>
  <c r="EI2345" i="2" s="1"/>
  <c r="EJ2345" i="2"/>
  <c r="EK2345" i="2" s="1"/>
  <c r="DZ2345" i="2"/>
  <c r="EA2345" i="2" s="1"/>
  <c r="EF2345" i="2"/>
  <c r="EG2345" i="2" s="1"/>
  <c r="EL2345" i="2"/>
  <c r="EM2345" i="2" s="1"/>
  <c r="EP2345" i="2"/>
  <c r="EQ2345" i="2" s="1"/>
  <c r="DJ2337" i="2"/>
  <c r="ED2337" i="2"/>
  <c r="EE2337" i="2" s="1"/>
  <c r="EH2337" i="2"/>
  <c r="EI2337" i="2" s="1"/>
  <c r="ER2337" i="2"/>
  <c r="ES2337" i="2" s="1"/>
  <c r="EJ2337" i="2"/>
  <c r="EK2337" i="2" s="1"/>
  <c r="EL2337" i="2"/>
  <c r="EM2337" i="2" s="1"/>
  <c r="DZ2337" i="2"/>
  <c r="EA2337" i="2" s="1"/>
  <c r="EN2337" i="2"/>
  <c r="EO2337" i="2" s="1"/>
  <c r="EP2337" i="2"/>
  <c r="EQ2337" i="2" s="1"/>
  <c r="DX2337" i="2"/>
  <c r="DY2337" i="2" s="1"/>
  <c r="EB2337" i="2"/>
  <c r="EC2337" i="2" s="1"/>
  <c r="EF2337" i="2"/>
  <c r="EG2337" i="2" s="1"/>
  <c r="DJ2329" i="2"/>
  <c r="EF2329" i="2"/>
  <c r="EG2329" i="2" s="1"/>
  <c r="EP2329" i="2"/>
  <c r="EQ2329" i="2" s="1"/>
  <c r="EJ2329" i="2"/>
  <c r="EK2329" i="2" s="1"/>
  <c r="DX2329" i="2"/>
  <c r="DY2329" i="2" s="1"/>
  <c r="DZ2329" i="2"/>
  <c r="EA2329" i="2" s="1"/>
  <c r="EB2329" i="2"/>
  <c r="EC2329" i="2" s="1"/>
  <c r="EN2329" i="2"/>
  <c r="EO2329" i="2" s="1"/>
  <c r="ED2329" i="2"/>
  <c r="EE2329" i="2" s="1"/>
  <c r="EH2329" i="2"/>
  <c r="EI2329" i="2" s="1"/>
  <c r="EL2329" i="2"/>
  <c r="EM2329" i="2" s="1"/>
  <c r="ER2329" i="2"/>
  <c r="ES2329" i="2" s="1"/>
  <c r="DJ2321" i="2"/>
  <c r="EH2321" i="2"/>
  <c r="EI2321" i="2" s="1"/>
  <c r="ER2321" i="2"/>
  <c r="ES2321" i="2" s="1"/>
  <c r="DX2321" i="2"/>
  <c r="DY2321" i="2" s="1"/>
  <c r="EL2321" i="2"/>
  <c r="EM2321" i="2" s="1"/>
  <c r="EB2321" i="2"/>
  <c r="EC2321" i="2" s="1"/>
  <c r="EN2321" i="2"/>
  <c r="EO2321" i="2" s="1"/>
  <c r="ED2321" i="2"/>
  <c r="EE2321" i="2" s="1"/>
  <c r="DZ2321" i="2"/>
  <c r="EA2321" i="2" s="1"/>
  <c r="EF2321" i="2"/>
  <c r="EG2321" i="2" s="1"/>
  <c r="EJ2321" i="2"/>
  <c r="EK2321" i="2" s="1"/>
  <c r="EP2321" i="2"/>
  <c r="EQ2321" i="2" s="1"/>
  <c r="DJ2313" i="2"/>
  <c r="EJ2313" i="2"/>
  <c r="EK2313" i="2" s="1"/>
  <c r="EL2313" i="2"/>
  <c r="EM2313" i="2" s="1"/>
  <c r="DZ2313" i="2"/>
  <c r="EA2313" i="2" s="1"/>
  <c r="ED2313" i="2"/>
  <c r="EE2313" i="2" s="1"/>
  <c r="EF2313" i="2"/>
  <c r="EG2313" i="2" s="1"/>
  <c r="EP2313" i="2"/>
  <c r="EQ2313" i="2" s="1"/>
  <c r="EN2313" i="2"/>
  <c r="EO2313" i="2" s="1"/>
  <c r="ER2313" i="2"/>
  <c r="ES2313" i="2" s="1"/>
  <c r="DX2313" i="2"/>
  <c r="DY2313" i="2" s="1"/>
  <c r="EB2313" i="2"/>
  <c r="EC2313" i="2" s="1"/>
  <c r="EH2313" i="2"/>
  <c r="EI2313" i="2" s="1"/>
  <c r="DJ2305" i="2"/>
  <c r="DX2305" i="2"/>
  <c r="DY2305" i="2" s="1"/>
  <c r="DZ2305" i="2"/>
  <c r="EA2305" i="2" s="1"/>
  <c r="EB2305" i="2"/>
  <c r="EC2305" i="2" s="1"/>
  <c r="EN2305" i="2"/>
  <c r="EO2305" i="2" s="1"/>
  <c r="EF2305" i="2"/>
  <c r="EG2305" i="2" s="1"/>
  <c r="EP2305" i="2"/>
  <c r="EQ2305" i="2" s="1"/>
  <c r="EH2305" i="2"/>
  <c r="EI2305" i="2" s="1"/>
  <c r="ER2305" i="2"/>
  <c r="ES2305" i="2" s="1"/>
  <c r="ED2305" i="2"/>
  <c r="EE2305" i="2" s="1"/>
  <c r="EJ2305" i="2"/>
  <c r="EK2305" i="2" s="1"/>
  <c r="EL2305" i="2"/>
  <c r="EM2305" i="2" s="1"/>
  <c r="DJ2297" i="2"/>
  <c r="EL2297" i="2"/>
  <c r="EM2297" i="2" s="1"/>
  <c r="EB2297" i="2"/>
  <c r="EC2297" i="2" s="1"/>
  <c r="EN2297" i="2"/>
  <c r="EO2297" i="2" s="1"/>
  <c r="ED2297" i="2"/>
  <c r="EE2297" i="2" s="1"/>
  <c r="EH2297" i="2"/>
  <c r="EI2297" i="2" s="1"/>
  <c r="ER2297" i="2"/>
  <c r="ES2297" i="2" s="1"/>
  <c r="EJ2297" i="2"/>
  <c r="EK2297" i="2" s="1"/>
  <c r="DX2297" i="2"/>
  <c r="DY2297" i="2" s="1"/>
  <c r="DZ2297" i="2"/>
  <c r="EA2297" i="2" s="1"/>
  <c r="EF2297" i="2"/>
  <c r="EG2297" i="2" s="1"/>
  <c r="EP2297" i="2"/>
  <c r="EQ2297" i="2" s="1"/>
  <c r="DJ2289" i="2"/>
  <c r="DZ2289" i="2"/>
  <c r="EA2289" i="2" s="1"/>
  <c r="ED2289" i="2"/>
  <c r="EE2289" i="2" s="1"/>
  <c r="EF2289" i="2"/>
  <c r="EG2289" i="2" s="1"/>
  <c r="EP2289" i="2"/>
  <c r="EQ2289" i="2" s="1"/>
  <c r="EJ2289" i="2"/>
  <c r="EK2289" i="2" s="1"/>
  <c r="DX2289" i="2"/>
  <c r="DY2289" i="2" s="1"/>
  <c r="EL2289" i="2"/>
  <c r="EM2289" i="2" s="1"/>
  <c r="EN2289" i="2"/>
  <c r="EO2289" i="2" s="1"/>
  <c r="ER2289" i="2"/>
  <c r="ES2289" i="2" s="1"/>
  <c r="EB2289" i="2"/>
  <c r="EC2289" i="2" s="1"/>
  <c r="EH2289" i="2"/>
  <c r="EI2289" i="2" s="1"/>
  <c r="DJ2262" i="2"/>
  <c r="EN2262" i="2"/>
  <c r="EO2262" i="2" s="1"/>
  <c r="EB2262" i="2"/>
  <c r="EC2262" i="2" s="1"/>
  <c r="ED2262" i="2"/>
  <c r="EE2262" i="2" s="1"/>
  <c r="EP2262" i="2"/>
  <c r="EQ2262" i="2" s="1"/>
  <c r="EF2262" i="2"/>
  <c r="EG2262" i="2" s="1"/>
  <c r="DX2262" i="2"/>
  <c r="DY2262" i="2" s="1"/>
  <c r="EJ2262" i="2"/>
  <c r="EK2262" i="2" s="1"/>
  <c r="EL2262" i="2"/>
  <c r="EM2262" i="2" s="1"/>
  <c r="DZ2262" i="2"/>
  <c r="EA2262" i="2" s="1"/>
  <c r="EH2262" i="2"/>
  <c r="EI2262" i="2" s="1"/>
  <c r="ER2262" i="2"/>
  <c r="ES2262" i="2" s="1"/>
  <c r="DJ85" i="2"/>
  <c r="ED85" i="2"/>
  <c r="EE85" i="2" s="1"/>
  <c r="EF85" i="2"/>
  <c r="EG85" i="2" s="1"/>
  <c r="ER85" i="2"/>
  <c r="ES85" i="2" s="1"/>
  <c r="EH85" i="2"/>
  <c r="EI85" i="2" s="1"/>
  <c r="DX85" i="2"/>
  <c r="DY85" i="2" s="1"/>
  <c r="DZ85" i="2"/>
  <c r="EA85" i="2" s="1"/>
  <c r="EL85" i="2"/>
  <c r="EM85" i="2" s="1"/>
  <c r="EN85" i="2"/>
  <c r="EO85" i="2" s="1"/>
  <c r="EB85" i="2"/>
  <c r="EC85" i="2" s="1"/>
  <c r="EP85" i="2"/>
  <c r="EQ85" i="2" s="1"/>
  <c r="EJ85" i="2"/>
  <c r="EK85" i="2" s="1"/>
  <c r="EH313" i="2"/>
  <c r="EI313" i="2" s="1"/>
  <c r="ER313" i="2"/>
  <c r="ES313" i="2" s="1"/>
  <c r="DX313" i="2"/>
  <c r="DY313" i="2" s="1"/>
  <c r="EJ313" i="2"/>
  <c r="EK313" i="2" s="1"/>
  <c r="DZ313" i="2"/>
  <c r="EA313" i="2" s="1"/>
  <c r="EB313" i="2"/>
  <c r="EC313" i="2" s="1"/>
  <c r="EL313" i="2"/>
  <c r="EM313" i="2" s="1"/>
  <c r="ED313" i="2"/>
  <c r="EE313" i="2" s="1"/>
  <c r="EF313" i="2"/>
  <c r="EG313" i="2" s="1"/>
  <c r="EN313" i="2"/>
  <c r="EO313" i="2" s="1"/>
  <c r="EP313" i="2"/>
  <c r="EQ313" i="2" s="1"/>
  <c r="EJ273" i="2"/>
  <c r="EK273" i="2" s="1"/>
  <c r="DX273" i="2"/>
  <c r="DY273" i="2" s="1"/>
  <c r="EL273" i="2"/>
  <c r="EM273" i="2" s="1"/>
  <c r="EB273" i="2"/>
  <c r="EC273" i="2" s="1"/>
  <c r="EH273" i="2"/>
  <c r="EI273" i="2" s="1"/>
  <c r="EN273" i="2"/>
  <c r="EO273" i="2" s="1"/>
  <c r="EP273" i="2"/>
  <c r="EQ273" i="2" s="1"/>
  <c r="ER273" i="2"/>
  <c r="ES273" i="2" s="1"/>
  <c r="ED273" i="2"/>
  <c r="EE273" i="2" s="1"/>
  <c r="DZ273" i="2"/>
  <c r="EA273" i="2" s="1"/>
  <c r="EF273" i="2"/>
  <c r="EG273" i="2" s="1"/>
  <c r="EN432" i="2"/>
  <c r="EO432" i="2" s="1"/>
  <c r="EF432" i="2"/>
  <c r="EG432" i="2" s="1"/>
  <c r="EP432" i="2"/>
  <c r="EQ432" i="2" s="1"/>
  <c r="DX432" i="2"/>
  <c r="DY432" i="2" s="1"/>
  <c r="ER432" i="2"/>
  <c r="ES432" i="2" s="1"/>
  <c r="DZ432" i="2"/>
  <c r="EA432" i="2" s="1"/>
  <c r="EH432" i="2"/>
  <c r="EI432" i="2" s="1"/>
  <c r="EJ432" i="2"/>
  <c r="EK432" i="2" s="1"/>
  <c r="EB432" i="2"/>
  <c r="EC432" i="2" s="1"/>
  <c r="EL432" i="2"/>
  <c r="EM432" i="2" s="1"/>
  <c r="ED432" i="2"/>
  <c r="EE432" i="2" s="1"/>
  <c r="EP477" i="2"/>
  <c r="EQ477" i="2" s="1"/>
  <c r="EF477" i="2"/>
  <c r="EG477" i="2" s="1"/>
  <c r="ER477" i="2"/>
  <c r="ES477" i="2" s="1"/>
  <c r="EH477" i="2"/>
  <c r="EI477" i="2" s="1"/>
  <c r="DX477" i="2"/>
  <c r="DY477" i="2" s="1"/>
  <c r="EJ477" i="2"/>
  <c r="EK477" i="2" s="1"/>
  <c r="DZ477" i="2"/>
  <c r="EA477" i="2" s="1"/>
  <c r="EB477" i="2"/>
  <c r="EC477" i="2" s="1"/>
  <c r="EL477" i="2"/>
  <c r="EM477" i="2" s="1"/>
  <c r="ED477" i="2"/>
  <c r="EE477" i="2" s="1"/>
  <c r="EN477" i="2"/>
  <c r="EO477" i="2" s="1"/>
  <c r="DX602" i="2"/>
  <c r="DY602" i="2" s="1"/>
  <c r="EJ602" i="2"/>
  <c r="EK602" i="2" s="1"/>
  <c r="EB602" i="2"/>
  <c r="EC602" i="2" s="1"/>
  <c r="EL602" i="2"/>
  <c r="EM602" i="2" s="1"/>
  <c r="ED602" i="2"/>
  <c r="EE602" i="2" s="1"/>
  <c r="EH602" i="2"/>
  <c r="EI602" i="2" s="1"/>
  <c r="EP602" i="2"/>
  <c r="EQ602" i="2" s="1"/>
  <c r="DZ602" i="2"/>
  <c r="EA602" i="2" s="1"/>
  <c r="EF602" i="2"/>
  <c r="EG602" i="2" s="1"/>
  <c r="EN602" i="2"/>
  <c r="EO602" i="2" s="1"/>
  <c r="ER602" i="2"/>
  <c r="ES602" i="2" s="1"/>
  <c r="ED570" i="2"/>
  <c r="EE570" i="2" s="1"/>
  <c r="EF570" i="2"/>
  <c r="EG570" i="2" s="1"/>
  <c r="EH570" i="2"/>
  <c r="EI570" i="2" s="1"/>
  <c r="EP570" i="2"/>
  <c r="EQ570" i="2" s="1"/>
  <c r="DZ570" i="2"/>
  <c r="EA570" i="2" s="1"/>
  <c r="EJ570" i="2"/>
  <c r="EK570" i="2" s="1"/>
  <c r="EL570" i="2"/>
  <c r="EM570" i="2" s="1"/>
  <c r="EN570" i="2"/>
  <c r="EO570" i="2" s="1"/>
  <c r="DX570" i="2"/>
  <c r="DY570" i="2" s="1"/>
  <c r="ER570" i="2"/>
  <c r="ES570" i="2" s="1"/>
  <c r="EB570" i="2"/>
  <c r="EC570" i="2" s="1"/>
  <c r="ED522" i="2"/>
  <c r="EE522" i="2" s="1"/>
  <c r="EN522" i="2"/>
  <c r="EO522" i="2" s="1"/>
  <c r="EF522" i="2"/>
  <c r="EG522" i="2" s="1"/>
  <c r="EP522" i="2"/>
  <c r="EQ522" i="2" s="1"/>
  <c r="EH522" i="2"/>
  <c r="EI522" i="2" s="1"/>
  <c r="EB522" i="2"/>
  <c r="EC522" i="2" s="1"/>
  <c r="EJ522" i="2"/>
  <c r="EK522" i="2" s="1"/>
  <c r="EL522" i="2"/>
  <c r="EM522" i="2" s="1"/>
  <c r="DX522" i="2"/>
  <c r="DY522" i="2" s="1"/>
  <c r="DZ522" i="2"/>
  <c r="EA522" i="2" s="1"/>
  <c r="ER522" i="2"/>
  <c r="ES522" i="2" s="1"/>
  <c r="DX772" i="2"/>
  <c r="DY772" i="2" s="1"/>
  <c r="EH772" i="2"/>
  <c r="EI772" i="2" s="1"/>
  <c r="EP772" i="2"/>
  <c r="EQ772" i="2" s="1"/>
  <c r="EB772" i="2"/>
  <c r="EC772" i="2" s="1"/>
  <c r="EN772" i="2"/>
  <c r="EO772" i="2" s="1"/>
  <c r="ER772" i="2"/>
  <c r="ES772" i="2" s="1"/>
  <c r="ED772" i="2"/>
  <c r="EE772" i="2" s="1"/>
  <c r="EF772" i="2"/>
  <c r="EG772" i="2" s="1"/>
  <c r="EJ772" i="2"/>
  <c r="EK772" i="2" s="1"/>
  <c r="DZ772" i="2"/>
  <c r="EA772" i="2" s="1"/>
  <c r="EL772" i="2"/>
  <c r="EM772" i="2" s="1"/>
  <c r="ED724" i="2"/>
  <c r="EE724" i="2" s="1"/>
  <c r="EL724" i="2"/>
  <c r="EM724" i="2" s="1"/>
  <c r="EF724" i="2"/>
  <c r="EG724" i="2" s="1"/>
  <c r="EN724" i="2"/>
  <c r="EO724" i="2" s="1"/>
  <c r="DX724" i="2"/>
  <c r="DY724" i="2" s="1"/>
  <c r="EH724" i="2"/>
  <c r="EI724" i="2" s="1"/>
  <c r="EP724" i="2"/>
  <c r="EQ724" i="2" s="1"/>
  <c r="DZ724" i="2"/>
  <c r="EA724" i="2" s="1"/>
  <c r="ER724" i="2"/>
  <c r="ES724" i="2" s="1"/>
  <c r="EB724" i="2"/>
  <c r="EC724" i="2" s="1"/>
  <c r="EJ724" i="2"/>
  <c r="EK724" i="2" s="1"/>
  <c r="EB668" i="2"/>
  <c r="EC668" i="2" s="1"/>
  <c r="EJ668" i="2"/>
  <c r="EK668" i="2" s="1"/>
  <c r="ED668" i="2"/>
  <c r="EE668" i="2" s="1"/>
  <c r="EN668" i="2"/>
  <c r="EO668" i="2" s="1"/>
  <c r="DZ668" i="2"/>
  <c r="EA668" i="2" s="1"/>
  <c r="EH668" i="2"/>
  <c r="EI668" i="2" s="1"/>
  <c r="ER668" i="2"/>
  <c r="ES668" i="2" s="1"/>
  <c r="EF668" i="2"/>
  <c r="EG668" i="2" s="1"/>
  <c r="EL668" i="2"/>
  <c r="EM668" i="2" s="1"/>
  <c r="EP668" i="2"/>
  <c r="EQ668" i="2" s="1"/>
  <c r="DX668" i="2"/>
  <c r="DY668" i="2" s="1"/>
  <c r="EB805" i="2"/>
  <c r="EC805" i="2" s="1"/>
  <c r="EJ805" i="2"/>
  <c r="EK805" i="2" s="1"/>
  <c r="ED805" i="2"/>
  <c r="EE805" i="2" s="1"/>
  <c r="EN805" i="2"/>
  <c r="EO805" i="2" s="1"/>
  <c r="DX805" i="2"/>
  <c r="DY805" i="2" s="1"/>
  <c r="EF805" i="2"/>
  <c r="EG805" i="2" s="1"/>
  <c r="EP805" i="2"/>
  <c r="EQ805" i="2" s="1"/>
  <c r="DZ805" i="2"/>
  <c r="EA805" i="2" s="1"/>
  <c r="EH805" i="2"/>
  <c r="EI805" i="2" s="1"/>
  <c r="ER805" i="2"/>
  <c r="ES805" i="2" s="1"/>
  <c r="EL805" i="2"/>
  <c r="EM805" i="2" s="1"/>
  <c r="DX1020" i="2"/>
  <c r="DY1020" i="2" s="1"/>
  <c r="EH1020" i="2"/>
  <c r="EI1020" i="2" s="1"/>
  <c r="ER1020" i="2"/>
  <c r="ES1020" i="2" s="1"/>
  <c r="ED1020" i="2"/>
  <c r="EE1020" i="2" s="1"/>
  <c r="EF1020" i="2"/>
  <c r="EG1020" i="2" s="1"/>
  <c r="EP1020" i="2"/>
  <c r="EQ1020" i="2" s="1"/>
  <c r="EJ1020" i="2"/>
  <c r="EK1020" i="2" s="1"/>
  <c r="EB1020" i="2"/>
  <c r="EC1020" i="2" s="1"/>
  <c r="EL1020" i="2"/>
  <c r="EM1020" i="2" s="1"/>
  <c r="DZ1020" i="2"/>
  <c r="EA1020" i="2" s="1"/>
  <c r="EN1020" i="2"/>
  <c r="EO1020" i="2" s="1"/>
  <c r="DX1371" i="2"/>
  <c r="DY1371" i="2" s="1"/>
  <c r="DZ1371" i="2"/>
  <c r="EA1371" i="2" s="1"/>
  <c r="EL1371" i="2"/>
  <c r="EM1371" i="2" s="1"/>
  <c r="EB1371" i="2"/>
  <c r="EC1371" i="2" s="1"/>
  <c r="EN1371" i="2"/>
  <c r="EO1371" i="2" s="1"/>
  <c r="ED1371" i="2"/>
  <c r="EE1371" i="2" s="1"/>
  <c r="EP1371" i="2"/>
  <c r="EQ1371" i="2" s="1"/>
  <c r="EF1371" i="2"/>
  <c r="EG1371" i="2" s="1"/>
  <c r="ER1371" i="2"/>
  <c r="ES1371" i="2" s="1"/>
  <c r="EH1371" i="2"/>
  <c r="EI1371" i="2" s="1"/>
  <c r="EJ1371" i="2"/>
  <c r="EK1371" i="2" s="1"/>
  <c r="EJ1315" i="2"/>
  <c r="EK1315" i="2" s="1"/>
  <c r="EB1315" i="2"/>
  <c r="EC1315" i="2" s="1"/>
  <c r="EL1315" i="2"/>
  <c r="EM1315" i="2" s="1"/>
  <c r="ED1315" i="2"/>
  <c r="EE1315" i="2" s="1"/>
  <c r="EN1315" i="2"/>
  <c r="EO1315" i="2" s="1"/>
  <c r="EF1315" i="2"/>
  <c r="EG1315" i="2" s="1"/>
  <c r="EP1315" i="2"/>
  <c r="EQ1315" i="2" s="1"/>
  <c r="DX1315" i="2"/>
  <c r="DY1315" i="2" s="1"/>
  <c r="ER1315" i="2"/>
  <c r="ES1315" i="2" s="1"/>
  <c r="DZ1315" i="2"/>
  <c r="EA1315" i="2" s="1"/>
  <c r="EH1315" i="2"/>
  <c r="EI1315" i="2" s="1"/>
  <c r="EP1259" i="2"/>
  <c r="EQ1259" i="2" s="1"/>
  <c r="DZ1259" i="2"/>
  <c r="EA1259" i="2" s="1"/>
  <c r="EH1259" i="2"/>
  <c r="EI1259" i="2" s="1"/>
  <c r="EJ1259" i="2"/>
  <c r="EK1259" i="2" s="1"/>
  <c r="ER1259" i="2"/>
  <c r="ES1259" i="2" s="1"/>
  <c r="EB1259" i="2"/>
  <c r="EC1259" i="2" s="1"/>
  <c r="EL1259" i="2"/>
  <c r="EM1259" i="2" s="1"/>
  <c r="ED1259" i="2"/>
  <c r="EE1259" i="2" s="1"/>
  <c r="EN1259" i="2"/>
  <c r="EO1259" i="2" s="1"/>
  <c r="EF1259" i="2"/>
  <c r="EG1259" i="2" s="1"/>
  <c r="DX1259" i="2"/>
  <c r="DY1259" i="2" s="1"/>
  <c r="EB1203" i="2"/>
  <c r="EC1203" i="2" s="1"/>
  <c r="EL1203" i="2"/>
  <c r="EM1203" i="2" s="1"/>
  <c r="ED1203" i="2"/>
  <c r="EE1203" i="2" s="1"/>
  <c r="EN1203" i="2"/>
  <c r="EO1203" i="2" s="1"/>
  <c r="DX1203" i="2"/>
  <c r="DY1203" i="2" s="1"/>
  <c r="EP1203" i="2"/>
  <c r="EQ1203" i="2" s="1"/>
  <c r="EH1203" i="2"/>
  <c r="EI1203" i="2" s="1"/>
  <c r="ER1203" i="2"/>
  <c r="ES1203" i="2" s="1"/>
  <c r="DZ1203" i="2"/>
  <c r="EA1203" i="2" s="1"/>
  <c r="EF1203" i="2"/>
  <c r="EG1203" i="2" s="1"/>
  <c r="EJ1203" i="2"/>
  <c r="EK1203" i="2" s="1"/>
  <c r="EL1147" i="2"/>
  <c r="EM1147" i="2" s="1"/>
  <c r="ED1147" i="2"/>
  <c r="EE1147" i="2" s="1"/>
  <c r="EN1147" i="2"/>
  <c r="EO1147" i="2" s="1"/>
  <c r="EF1147" i="2"/>
  <c r="EG1147" i="2" s="1"/>
  <c r="DX1147" i="2"/>
  <c r="DY1147" i="2" s="1"/>
  <c r="EP1147" i="2"/>
  <c r="EQ1147" i="2" s="1"/>
  <c r="EH1147" i="2"/>
  <c r="EI1147" i="2" s="1"/>
  <c r="DZ1147" i="2"/>
  <c r="EA1147" i="2" s="1"/>
  <c r="EJ1147" i="2"/>
  <c r="EK1147" i="2" s="1"/>
  <c r="ER1147" i="2"/>
  <c r="ES1147" i="2" s="1"/>
  <c r="EB1147" i="2"/>
  <c r="EC1147" i="2" s="1"/>
  <c r="EB1083" i="2"/>
  <c r="EC1083" i="2" s="1"/>
  <c r="ED1083" i="2"/>
  <c r="EE1083" i="2" s="1"/>
  <c r="EF1083" i="2"/>
  <c r="EG1083" i="2" s="1"/>
  <c r="EH1083" i="2"/>
  <c r="EI1083" i="2" s="1"/>
  <c r="ER1083" i="2"/>
  <c r="ES1083" i="2" s="1"/>
  <c r="EN1083" i="2"/>
  <c r="EO1083" i="2" s="1"/>
  <c r="DX1083" i="2"/>
  <c r="DY1083" i="2" s="1"/>
  <c r="EP1083" i="2"/>
  <c r="EQ1083" i="2" s="1"/>
  <c r="DZ1083" i="2"/>
  <c r="EA1083" i="2" s="1"/>
  <c r="EJ1083" i="2"/>
  <c r="EK1083" i="2" s="1"/>
  <c r="EL1083" i="2"/>
  <c r="EM1083" i="2" s="1"/>
  <c r="DZ1565" i="2"/>
  <c r="EA1565" i="2" s="1"/>
  <c r="EJ1565" i="2"/>
  <c r="EK1565" i="2" s="1"/>
  <c r="EL1565" i="2"/>
  <c r="EM1565" i="2" s="1"/>
  <c r="EB1565" i="2"/>
  <c r="EC1565" i="2" s="1"/>
  <c r="EN1565" i="2"/>
  <c r="EO1565" i="2" s="1"/>
  <c r="ED1565" i="2"/>
  <c r="EE1565" i="2" s="1"/>
  <c r="EP1565" i="2"/>
  <c r="EQ1565" i="2" s="1"/>
  <c r="EF1565" i="2"/>
  <c r="EG1565" i="2" s="1"/>
  <c r="ER1565" i="2"/>
  <c r="ES1565" i="2" s="1"/>
  <c r="DX1565" i="2"/>
  <c r="DY1565" i="2" s="1"/>
  <c r="EH1565" i="2"/>
  <c r="EI1565" i="2" s="1"/>
  <c r="EH1509" i="2"/>
  <c r="EI1509" i="2" s="1"/>
  <c r="EL1509" i="2"/>
  <c r="EM1509" i="2" s="1"/>
  <c r="EB1509" i="2"/>
  <c r="EC1509" i="2" s="1"/>
  <c r="EN1509" i="2"/>
  <c r="EO1509" i="2" s="1"/>
  <c r="EP1509" i="2"/>
  <c r="EQ1509" i="2" s="1"/>
  <c r="ER1509" i="2"/>
  <c r="ES1509" i="2" s="1"/>
  <c r="DX1509" i="2"/>
  <c r="DY1509" i="2" s="1"/>
  <c r="DZ1509" i="2"/>
  <c r="EA1509" i="2" s="1"/>
  <c r="ED1509" i="2"/>
  <c r="EE1509" i="2" s="1"/>
  <c r="EF1509" i="2"/>
  <c r="EG1509" i="2" s="1"/>
  <c r="EJ1509" i="2"/>
  <c r="EK1509" i="2" s="1"/>
  <c r="ED1453" i="2"/>
  <c r="EE1453" i="2" s="1"/>
  <c r="EN1453" i="2"/>
  <c r="EO1453" i="2" s="1"/>
  <c r="EF1453" i="2"/>
  <c r="EG1453" i="2" s="1"/>
  <c r="EP1453" i="2"/>
  <c r="EQ1453" i="2" s="1"/>
  <c r="DZ1453" i="2"/>
  <c r="EA1453" i="2" s="1"/>
  <c r="ER1453" i="2"/>
  <c r="ES1453" i="2" s="1"/>
  <c r="EJ1453" i="2"/>
  <c r="EK1453" i="2" s="1"/>
  <c r="EB1453" i="2"/>
  <c r="EC1453" i="2" s="1"/>
  <c r="EH1453" i="2"/>
  <c r="EI1453" i="2" s="1"/>
  <c r="EL1453" i="2"/>
  <c r="EM1453" i="2" s="1"/>
  <c r="DX1453" i="2"/>
  <c r="DY1453" i="2" s="1"/>
  <c r="ED1793" i="2"/>
  <c r="EE1793" i="2" s="1"/>
  <c r="EN1793" i="2"/>
  <c r="EO1793" i="2" s="1"/>
  <c r="EP1793" i="2"/>
  <c r="EQ1793" i="2" s="1"/>
  <c r="EF1793" i="2"/>
  <c r="EG1793" i="2" s="1"/>
  <c r="ER1793" i="2"/>
  <c r="ES1793" i="2" s="1"/>
  <c r="EH1793" i="2"/>
  <c r="EI1793" i="2" s="1"/>
  <c r="DX1793" i="2"/>
  <c r="DY1793" i="2" s="1"/>
  <c r="EJ1793" i="2"/>
  <c r="EK1793" i="2" s="1"/>
  <c r="DZ1793" i="2"/>
  <c r="EA1793" i="2" s="1"/>
  <c r="EB1793" i="2"/>
  <c r="EC1793" i="2" s="1"/>
  <c r="EL1793" i="2"/>
  <c r="EM1793" i="2" s="1"/>
  <c r="DX1873" i="2"/>
  <c r="DY1873" i="2" s="1"/>
  <c r="EP1873" i="2"/>
  <c r="EQ1873" i="2" s="1"/>
  <c r="DZ1873" i="2"/>
  <c r="EA1873" i="2" s="1"/>
  <c r="ER1873" i="2"/>
  <c r="ES1873" i="2" s="1"/>
  <c r="EJ1873" i="2"/>
  <c r="EK1873" i="2" s="1"/>
  <c r="EB1873" i="2"/>
  <c r="EC1873" i="2" s="1"/>
  <c r="EL1873" i="2"/>
  <c r="EM1873" i="2" s="1"/>
  <c r="ED1873" i="2"/>
  <c r="EE1873" i="2" s="1"/>
  <c r="EN1873" i="2"/>
  <c r="EO1873" i="2" s="1"/>
  <c r="EF1873" i="2"/>
  <c r="EG1873" i="2" s="1"/>
  <c r="EH1873" i="2"/>
  <c r="EI1873" i="2" s="1"/>
  <c r="EB1884" i="2"/>
  <c r="EC1884" i="2" s="1"/>
  <c r="EL1884" i="2"/>
  <c r="EM1884" i="2" s="1"/>
  <c r="EN1884" i="2"/>
  <c r="EO1884" i="2" s="1"/>
  <c r="EF1884" i="2"/>
  <c r="EG1884" i="2" s="1"/>
  <c r="DX1884" i="2"/>
  <c r="DY1884" i="2" s="1"/>
  <c r="EP1884" i="2"/>
  <c r="EQ1884" i="2" s="1"/>
  <c r="EH1884" i="2"/>
  <c r="EI1884" i="2" s="1"/>
  <c r="DZ1884" i="2"/>
  <c r="EA1884" i="2" s="1"/>
  <c r="ER1884" i="2"/>
  <c r="ES1884" i="2" s="1"/>
  <c r="ED1884" i="2"/>
  <c r="EE1884" i="2" s="1"/>
  <c r="EJ1884" i="2"/>
  <c r="EK1884" i="2" s="1"/>
  <c r="EH2104" i="2"/>
  <c r="EI2104" i="2" s="1"/>
  <c r="EJ2104" i="2"/>
  <c r="EK2104" i="2" s="1"/>
  <c r="EF2104" i="2"/>
  <c r="EG2104" i="2" s="1"/>
  <c r="EL2104" i="2"/>
  <c r="EM2104" i="2" s="1"/>
  <c r="EN2104" i="2"/>
  <c r="EO2104" i="2" s="1"/>
  <c r="EP2104" i="2"/>
  <c r="EQ2104" i="2" s="1"/>
  <c r="DX2104" i="2"/>
  <c r="DY2104" i="2" s="1"/>
  <c r="DZ2104" i="2"/>
  <c r="EA2104" i="2" s="1"/>
  <c r="ER2104" i="2"/>
  <c r="ES2104" i="2" s="1"/>
  <c r="EB2104" i="2"/>
  <c r="EC2104" i="2" s="1"/>
  <c r="ED2104" i="2"/>
  <c r="EE2104" i="2" s="1"/>
  <c r="EB2048" i="2"/>
  <c r="EC2048" i="2" s="1"/>
  <c r="EN2048" i="2"/>
  <c r="EO2048" i="2" s="1"/>
  <c r="ER2048" i="2"/>
  <c r="ES2048" i="2" s="1"/>
  <c r="EF2048" i="2"/>
  <c r="EG2048" i="2" s="1"/>
  <c r="ED2048" i="2"/>
  <c r="EE2048" i="2" s="1"/>
  <c r="EH2048" i="2"/>
  <c r="EI2048" i="2" s="1"/>
  <c r="EJ2048" i="2"/>
  <c r="EK2048" i="2" s="1"/>
  <c r="EL2048" i="2"/>
  <c r="EM2048" i="2" s="1"/>
  <c r="EP2048" i="2"/>
  <c r="EQ2048" i="2" s="1"/>
  <c r="DX2048" i="2"/>
  <c r="DY2048" i="2" s="1"/>
  <c r="DZ2048" i="2"/>
  <c r="EA2048" i="2" s="1"/>
  <c r="EN1992" i="2"/>
  <c r="EO1992" i="2" s="1"/>
  <c r="DX1992" i="2"/>
  <c r="DY1992" i="2" s="1"/>
  <c r="EH1992" i="2"/>
  <c r="EI1992" i="2" s="1"/>
  <c r="ER1992" i="2"/>
  <c r="ES1992" i="2" s="1"/>
  <c r="EJ1992" i="2"/>
  <c r="EK1992" i="2" s="1"/>
  <c r="EB1992" i="2"/>
  <c r="EC1992" i="2" s="1"/>
  <c r="EL1992" i="2"/>
  <c r="EM1992" i="2" s="1"/>
  <c r="EP1992" i="2"/>
  <c r="EQ1992" i="2" s="1"/>
  <c r="DZ1992" i="2"/>
  <c r="EA1992" i="2" s="1"/>
  <c r="ED1992" i="2"/>
  <c r="EE1992" i="2" s="1"/>
  <c r="EF1992" i="2"/>
  <c r="EG1992" i="2" s="1"/>
  <c r="EH1944" i="2"/>
  <c r="EI1944" i="2" s="1"/>
  <c r="EJ1944" i="2"/>
  <c r="EK1944" i="2" s="1"/>
  <c r="EB1944" i="2"/>
  <c r="EC1944" i="2" s="1"/>
  <c r="EL1944" i="2"/>
  <c r="EM1944" i="2" s="1"/>
  <c r="ED1944" i="2"/>
  <c r="EE1944" i="2" s="1"/>
  <c r="EN1944" i="2"/>
  <c r="EO1944" i="2" s="1"/>
  <c r="EF1944" i="2"/>
  <c r="EG1944" i="2" s="1"/>
  <c r="DZ1944" i="2"/>
  <c r="EA1944" i="2" s="1"/>
  <c r="EP1944" i="2"/>
  <c r="EQ1944" i="2" s="1"/>
  <c r="ER1944" i="2"/>
  <c r="ES1944" i="2" s="1"/>
  <c r="DX1944" i="2"/>
  <c r="DY1944" i="2" s="1"/>
  <c r="EF1888" i="2"/>
  <c r="EG1888" i="2" s="1"/>
  <c r="EH1888" i="2"/>
  <c r="EI1888" i="2" s="1"/>
  <c r="DZ1888" i="2"/>
  <c r="EA1888" i="2" s="1"/>
  <c r="ER1888" i="2"/>
  <c r="ES1888" i="2" s="1"/>
  <c r="EJ1888" i="2"/>
  <c r="EK1888" i="2" s="1"/>
  <c r="EB1888" i="2"/>
  <c r="EC1888" i="2" s="1"/>
  <c r="EL1888" i="2"/>
  <c r="EM1888" i="2" s="1"/>
  <c r="ED1888" i="2"/>
  <c r="EE1888" i="2" s="1"/>
  <c r="DX1888" i="2"/>
  <c r="DY1888" i="2" s="1"/>
  <c r="EN1888" i="2"/>
  <c r="EO1888" i="2" s="1"/>
  <c r="EP1888" i="2"/>
  <c r="EQ1888" i="2" s="1"/>
  <c r="DJ2255" i="2"/>
  <c r="EF2255" i="2"/>
  <c r="EG2255" i="2" s="1"/>
  <c r="EP2255" i="2"/>
  <c r="EQ2255" i="2" s="1"/>
  <c r="ER2255" i="2"/>
  <c r="ES2255" i="2" s="1"/>
  <c r="EH2255" i="2"/>
  <c r="EI2255" i="2" s="1"/>
  <c r="DZ2255" i="2"/>
  <c r="EA2255" i="2" s="1"/>
  <c r="EB2255" i="2"/>
  <c r="EC2255" i="2" s="1"/>
  <c r="EL2255" i="2"/>
  <c r="EM2255" i="2" s="1"/>
  <c r="EJ2255" i="2"/>
  <c r="EK2255" i="2" s="1"/>
  <c r="EN2255" i="2"/>
  <c r="EO2255" i="2" s="1"/>
  <c r="DX2255" i="2"/>
  <c r="DY2255" i="2" s="1"/>
  <c r="ED2255" i="2"/>
  <c r="EE2255" i="2" s="1"/>
  <c r="ED2403" i="2"/>
  <c r="EE2403" i="2" s="1"/>
  <c r="EN2403" i="2"/>
  <c r="EO2403" i="2" s="1"/>
  <c r="EP2403" i="2"/>
  <c r="EQ2403" i="2" s="1"/>
  <c r="EH2403" i="2"/>
  <c r="EI2403" i="2" s="1"/>
  <c r="ER2403" i="2"/>
  <c r="ES2403" i="2" s="1"/>
  <c r="DZ2403" i="2"/>
  <c r="EA2403" i="2" s="1"/>
  <c r="EL2403" i="2"/>
  <c r="EM2403" i="2" s="1"/>
  <c r="DX2403" i="2"/>
  <c r="DY2403" i="2" s="1"/>
  <c r="EB2403" i="2"/>
  <c r="EC2403" i="2" s="1"/>
  <c r="EF2403" i="2"/>
  <c r="EG2403" i="2" s="1"/>
  <c r="EJ2403" i="2"/>
  <c r="EK2403" i="2" s="1"/>
  <c r="DJ91" i="2"/>
  <c r="DZ91" i="2"/>
  <c r="EA91" i="2" s="1"/>
  <c r="EB91" i="2"/>
  <c r="EC91" i="2" s="1"/>
  <c r="EN91" i="2"/>
  <c r="EO91" i="2" s="1"/>
  <c r="EH91" i="2"/>
  <c r="EI91" i="2" s="1"/>
  <c r="EJ91" i="2"/>
  <c r="EK91" i="2" s="1"/>
  <c r="DX91" i="2"/>
  <c r="DY91" i="2" s="1"/>
  <c r="EL91" i="2"/>
  <c r="EM91" i="2" s="1"/>
  <c r="ED91" i="2"/>
  <c r="EE91" i="2" s="1"/>
  <c r="EF91" i="2"/>
  <c r="EG91" i="2" s="1"/>
  <c r="EP91" i="2"/>
  <c r="EQ91" i="2" s="1"/>
  <c r="ER91" i="2"/>
  <c r="ES91" i="2" s="1"/>
  <c r="EB311" i="2"/>
  <c r="EC311" i="2" s="1"/>
  <c r="EJ311" i="2"/>
  <c r="EK311" i="2" s="1"/>
  <c r="ED311" i="2"/>
  <c r="EE311" i="2" s="1"/>
  <c r="EL311" i="2"/>
  <c r="EM311" i="2" s="1"/>
  <c r="EN311" i="2"/>
  <c r="EO311" i="2" s="1"/>
  <c r="EF311" i="2"/>
  <c r="EG311" i="2" s="1"/>
  <c r="EP311" i="2"/>
  <c r="EQ311" i="2" s="1"/>
  <c r="ER311" i="2"/>
  <c r="ES311" i="2" s="1"/>
  <c r="DX311" i="2"/>
  <c r="DY311" i="2" s="1"/>
  <c r="EH311" i="2"/>
  <c r="EI311" i="2" s="1"/>
  <c r="DZ311" i="2"/>
  <c r="EA311" i="2" s="1"/>
  <c r="EP255" i="2"/>
  <c r="EQ255" i="2" s="1"/>
  <c r="EH255" i="2"/>
  <c r="EI255" i="2" s="1"/>
  <c r="ER255" i="2"/>
  <c r="ES255" i="2" s="1"/>
  <c r="DX255" i="2"/>
  <c r="DY255" i="2" s="1"/>
  <c r="EL255" i="2"/>
  <c r="EM255" i="2" s="1"/>
  <c r="EF255" i="2"/>
  <c r="EG255" i="2" s="1"/>
  <c r="EJ255" i="2"/>
  <c r="EK255" i="2" s="1"/>
  <c r="EN255" i="2"/>
  <c r="EO255" i="2" s="1"/>
  <c r="DZ255" i="2"/>
  <c r="EA255" i="2" s="1"/>
  <c r="EB255" i="2"/>
  <c r="EC255" i="2" s="1"/>
  <c r="ED255" i="2"/>
  <c r="EE255" i="2" s="1"/>
  <c r="EB422" i="2"/>
  <c r="EC422" i="2" s="1"/>
  <c r="EF422" i="2"/>
  <c r="EG422" i="2" s="1"/>
  <c r="EP422" i="2"/>
  <c r="EQ422" i="2" s="1"/>
  <c r="EH422" i="2"/>
  <c r="EI422" i="2" s="1"/>
  <c r="ER422" i="2"/>
  <c r="ES422" i="2" s="1"/>
  <c r="DX422" i="2"/>
  <c r="DY422" i="2" s="1"/>
  <c r="EJ422" i="2"/>
  <c r="EK422" i="2" s="1"/>
  <c r="EL422" i="2"/>
  <c r="EM422" i="2" s="1"/>
  <c r="DZ422" i="2"/>
  <c r="EA422" i="2" s="1"/>
  <c r="EN422" i="2"/>
  <c r="EO422" i="2" s="1"/>
  <c r="ED422" i="2"/>
  <c r="EE422" i="2" s="1"/>
  <c r="EB487" i="2"/>
  <c r="EC487" i="2" s="1"/>
  <c r="EN487" i="2"/>
  <c r="EO487" i="2" s="1"/>
  <c r="ED487" i="2"/>
  <c r="EE487" i="2" s="1"/>
  <c r="EF487" i="2"/>
  <c r="EG487" i="2" s="1"/>
  <c r="EP487" i="2"/>
  <c r="EQ487" i="2" s="1"/>
  <c r="EH487" i="2"/>
  <c r="EI487" i="2" s="1"/>
  <c r="ER487" i="2"/>
  <c r="ES487" i="2" s="1"/>
  <c r="EJ487" i="2"/>
  <c r="EK487" i="2" s="1"/>
  <c r="DX487" i="2"/>
  <c r="DY487" i="2" s="1"/>
  <c r="EL487" i="2"/>
  <c r="EM487" i="2" s="1"/>
  <c r="DZ487" i="2"/>
  <c r="EA487" i="2" s="1"/>
  <c r="ED592" i="2"/>
  <c r="EE592" i="2" s="1"/>
  <c r="EL592" i="2"/>
  <c r="EM592" i="2" s="1"/>
  <c r="EJ592" i="2"/>
  <c r="EK592" i="2" s="1"/>
  <c r="DZ592" i="2"/>
  <c r="EA592" i="2" s="1"/>
  <c r="EN592" i="2"/>
  <c r="EO592" i="2" s="1"/>
  <c r="EB592" i="2"/>
  <c r="EC592" i="2" s="1"/>
  <c r="EP592" i="2"/>
  <c r="EQ592" i="2" s="1"/>
  <c r="EF592" i="2"/>
  <c r="EG592" i="2" s="1"/>
  <c r="ER592" i="2"/>
  <c r="ES592" i="2" s="1"/>
  <c r="DX592" i="2"/>
  <c r="DY592" i="2" s="1"/>
  <c r="EH592" i="2"/>
  <c r="EI592" i="2" s="1"/>
  <c r="EN544" i="2"/>
  <c r="EO544" i="2" s="1"/>
  <c r="EF544" i="2"/>
  <c r="EG544" i="2" s="1"/>
  <c r="DX544" i="2"/>
  <c r="DY544" i="2" s="1"/>
  <c r="EP544" i="2"/>
  <c r="EQ544" i="2" s="1"/>
  <c r="DZ544" i="2"/>
  <c r="EA544" i="2" s="1"/>
  <c r="EH544" i="2"/>
  <c r="EI544" i="2" s="1"/>
  <c r="ER544" i="2"/>
  <c r="ES544" i="2" s="1"/>
  <c r="EB544" i="2"/>
  <c r="EC544" i="2" s="1"/>
  <c r="ED544" i="2"/>
  <c r="EE544" i="2" s="1"/>
  <c r="EJ544" i="2"/>
  <c r="EK544" i="2" s="1"/>
  <c r="EL544" i="2"/>
  <c r="EM544" i="2" s="1"/>
  <c r="EN794" i="2"/>
  <c r="EO794" i="2" s="1"/>
  <c r="EP794" i="2"/>
  <c r="EQ794" i="2" s="1"/>
  <c r="DZ794" i="2"/>
  <c r="EA794" i="2" s="1"/>
  <c r="EH794" i="2"/>
  <c r="EI794" i="2" s="1"/>
  <c r="ER794" i="2"/>
  <c r="ES794" i="2" s="1"/>
  <c r="EB794" i="2"/>
  <c r="EC794" i="2" s="1"/>
  <c r="EJ794" i="2"/>
  <c r="EK794" i="2" s="1"/>
  <c r="ED794" i="2"/>
  <c r="EE794" i="2" s="1"/>
  <c r="EL794" i="2"/>
  <c r="EM794" i="2" s="1"/>
  <c r="DX794" i="2"/>
  <c r="DY794" i="2" s="1"/>
  <c r="EF794" i="2"/>
  <c r="EG794" i="2" s="1"/>
  <c r="EN746" i="2"/>
  <c r="EO746" i="2" s="1"/>
  <c r="DX746" i="2"/>
  <c r="DY746" i="2" s="1"/>
  <c r="EF746" i="2"/>
  <c r="EG746" i="2" s="1"/>
  <c r="EP746" i="2"/>
  <c r="EQ746" i="2" s="1"/>
  <c r="DZ746" i="2"/>
  <c r="EA746" i="2" s="1"/>
  <c r="EH746" i="2"/>
  <c r="EI746" i="2" s="1"/>
  <c r="ER746" i="2"/>
  <c r="ES746" i="2" s="1"/>
  <c r="EB746" i="2"/>
  <c r="EC746" i="2" s="1"/>
  <c r="EJ746" i="2"/>
  <c r="EK746" i="2" s="1"/>
  <c r="ED746" i="2"/>
  <c r="EE746" i="2" s="1"/>
  <c r="EL746" i="2"/>
  <c r="EM746" i="2" s="1"/>
  <c r="EF714" i="2"/>
  <c r="EG714" i="2" s="1"/>
  <c r="DX714" i="2"/>
  <c r="DY714" i="2" s="1"/>
  <c r="EH714" i="2"/>
  <c r="EI714" i="2" s="1"/>
  <c r="DZ714" i="2"/>
  <c r="EA714" i="2" s="1"/>
  <c r="EJ714" i="2"/>
  <c r="EK714" i="2" s="1"/>
  <c r="EL714" i="2"/>
  <c r="EM714" i="2" s="1"/>
  <c r="EB714" i="2"/>
  <c r="EC714" i="2" s="1"/>
  <c r="EN714" i="2"/>
  <c r="EO714" i="2" s="1"/>
  <c r="EP714" i="2"/>
  <c r="EQ714" i="2" s="1"/>
  <c r="ED714" i="2"/>
  <c r="EE714" i="2" s="1"/>
  <c r="ER714" i="2"/>
  <c r="ES714" i="2" s="1"/>
  <c r="EB690" i="2"/>
  <c r="EC690" i="2" s="1"/>
  <c r="EL690" i="2"/>
  <c r="EM690" i="2" s="1"/>
  <c r="EN690" i="2"/>
  <c r="EO690" i="2" s="1"/>
  <c r="ED690" i="2"/>
  <c r="EE690" i="2" s="1"/>
  <c r="EP690" i="2"/>
  <c r="EQ690" i="2" s="1"/>
  <c r="EF690" i="2"/>
  <c r="EG690" i="2" s="1"/>
  <c r="DX690" i="2"/>
  <c r="DY690" i="2" s="1"/>
  <c r="EH690" i="2"/>
  <c r="EI690" i="2" s="1"/>
  <c r="ER690" i="2"/>
  <c r="ES690" i="2" s="1"/>
  <c r="EJ690" i="2"/>
  <c r="EK690" i="2" s="1"/>
  <c r="DZ690" i="2"/>
  <c r="EA690" i="2" s="1"/>
  <c r="EJ843" i="2"/>
  <c r="EK843" i="2" s="1"/>
  <c r="ER843" i="2"/>
  <c r="ES843" i="2" s="1"/>
  <c r="EB843" i="2"/>
  <c r="EC843" i="2" s="1"/>
  <c r="EL843" i="2"/>
  <c r="EM843" i="2" s="1"/>
  <c r="ED843" i="2"/>
  <c r="EE843" i="2" s="1"/>
  <c r="EN843" i="2"/>
  <c r="EO843" i="2" s="1"/>
  <c r="EH843" i="2"/>
  <c r="EI843" i="2" s="1"/>
  <c r="EP843" i="2"/>
  <c r="EQ843" i="2" s="1"/>
  <c r="DZ843" i="2"/>
  <c r="EA843" i="2" s="1"/>
  <c r="DX843" i="2"/>
  <c r="DY843" i="2" s="1"/>
  <c r="EF843" i="2"/>
  <c r="EG843" i="2" s="1"/>
  <c r="ED827" i="2"/>
  <c r="EE827" i="2" s="1"/>
  <c r="DX827" i="2"/>
  <c r="DY827" i="2" s="1"/>
  <c r="EF827" i="2"/>
  <c r="EG827" i="2" s="1"/>
  <c r="EH827" i="2"/>
  <c r="EI827" i="2" s="1"/>
  <c r="EP827" i="2"/>
  <c r="EQ827" i="2" s="1"/>
  <c r="DZ827" i="2"/>
  <c r="EA827" i="2" s="1"/>
  <c r="EJ827" i="2"/>
  <c r="EK827" i="2" s="1"/>
  <c r="EL827" i="2"/>
  <c r="EM827" i="2" s="1"/>
  <c r="EN827" i="2"/>
  <c r="EO827" i="2" s="1"/>
  <c r="ER827" i="2"/>
  <c r="ES827" i="2" s="1"/>
  <c r="EB827" i="2"/>
  <c r="EC827" i="2" s="1"/>
  <c r="DX811" i="2"/>
  <c r="DY811" i="2" s="1"/>
  <c r="EF811" i="2"/>
  <c r="EG811" i="2" s="1"/>
  <c r="DZ811" i="2"/>
  <c r="EA811" i="2" s="1"/>
  <c r="EJ811" i="2"/>
  <c r="EK811" i="2" s="1"/>
  <c r="ER811" i="2"/>
  <c r="ES811" i="2" s="1"/>
  <c r="EB811" i="2"/>
  <c r="EC811" i="2" s="1"/>
  <c r="EL811" i="2"/>
  <c r="EM811" i="2" s="1"/>
  <c r="ED811" i="2"/>
  <c r="EE811" i="2" s="1"/>
  <c r="EH811" i="2"/>
  <c r="EI811" i="2" s="1"/>
  <c r="EN811" i="2"/>
  <c r="EO811" i="2" s="1"/>
  <c r="EP811" i="2"/>
  <c r="EQ811" i="2" s="1"/>
  <c r="ED934" i="2"/>
  <c r="EE934" i="2" s="1"/>
  <c r="EF934" i="2"/>
  <c r="EG934" i="2" s="1"/>
  <c r="EN934" i="2"/>
  <c r="EO934" i="2" s="1"/>
  <c r="EP934" i="2"/>
  <c r="EQ934" i="2" s="1"/>
  <c r="DX934" i="2"/>
  <c r="DY934" i="2" s="1"/>
  <c r="EH934" i="2"/>
  <c r="EI934" i="2" s="1"/>
  <c r="ER934" i="2"/>
  <c r="ES934" i="2" s="1"/>
  <c r="DZ934" i="2"/>
  <c r="EA934" i="2" s="1"/>
  <c r="EB934" i="2"/>
  <c r="EC934" i="2" s="1"/>
  <c r="EJ934" i="2"/>
  <c r="EK934" i="2" s="1"/>
  <c r="EL934" i="2"/>
  <c r="EM934" i="2" s="1"/>
  <c r="DJ968" i="2"/>
  <c r="EJ968" i="2"/>
  <c r="EK968" i="2" s="1"/>
  <c r="ER968" i="2"/>
  <c r="ES968" i="2" s="1"/>
  <c r="ED968" i="2"/>
  <c r="EE968" i="2" s="1"/>
  <c r="EF968" i="2"/>
  <c r="EG968" i="2" s="1"/>
  <c r="EH968" i="2"/>
  <c r="EI968" i="2" s="1"/>
  <c r="DX968" i="2"/>
  <c r="DY968" i="2" s="1"/>
  <c r="EL968" i="2"/>
  <c r="EM968" i="2" s="1"/>
  <c r="DZ968" i="2"/>
  <c r="EA968" i="2" s="1"/>
  <c r="EN968" i="2"/>
  <c r="EO968" i="2" s="1"/>
  <c r="EB968" i="2"/>
  <c r="EC968" i="2" s="1"/>
  <c r="EP968" i="2"/>
  <c r="EQ968" i="2" s="1"/>
  <c r="EH1034" i="2"/>
  <c r="EI1034" i="2" s="1"/>
  <c r="DZ1034" i="2"/>
  <c r="EA1034" i="2" s="1"/>
  <c r="ER1034" i="2"/>
  <c r="ES1034" i="2" s="1"/>
  <c r="EL1034" i="2"/>
  <c r="EM1034" i="2" s="1"/>
  <c r="DX1034" i="2"/>
  <c r="DY1034" i="2" s="1"/>
  <c r="EN1034" i="2"/>
  <c r="EO1034" i="2" s="1"/>
  <c r="EB1034" i="2"/>
  <c r="EC1034" i="2" s="1"/>
  <c r="EP1034" i="2"/>
  <c r="EQ1034" i="2" s="1"/>
  <c r="ED1034" i="2"/>
  <c r="EE1034" i="2" s="1"/>
  <c r="EF1034" i="2"/>
  <c r="EG1034" i="2" s="1"/>
  <c r="EJ1034" i="2"/>
  <c r="EK1034" i="2" s="1"/>
  <c r="ED1018" i="2"/>
  <c r="EE1018" i="2" s="1"/>
  <c r="EN1018" i="2"/>
  <c r="EO1018" i="2" s="1"/>
  <c r="EP1018" i="2"/>
  <c r="EQ1018" i="2" s="1"/>
  <c r="EF1018" i="2"/>
  <c r="EG1018" i="2" s="1"/>
  <c r="ER1018" i="2"/>
  <c r="ES1018" i="2" s="1"/>
  <c r="EJ1018" i="2"/>
  <c r="EK1018" i="2" s="1"/>
  <c r="EB1018" i="2"/>
  <c r="EC1018" i="2" s="1"/>
  <c r="EL1018" i="2"/>
  <c r="EM1018" i="2" s="1"/>
  <c r="DX1018" i="2"/>
  <c r="DY1018" i="2" s="1"/>
  <c r="DZ1018" i="2"/>
  <c r="EA1018" i="2" s="1"/>
  <c r="EH1018" i="2"/>
  <c r="EI1018" i="2" s="1"/>
  <c r="ED1002" i="2"/>
  <c r="EE1002" i="2" s="1"/>
  <c r="EN1002" i="2"/>
  <c r="EO1002" i="2" s="1"/>
  <c r="DX1002" i="2"/>
  <c r="DY1002" i="2" s="1"/>
  <c r="ER1002" i="2"/>
  <c r="ES1002" i="2" s="1"/>
  <c r="EJ1002" i="2"/>
  <c r="EK1002" i="2" s="1"/>
  <c r="DZ1002" i="2"/>
  <c r="EA1002" i="2" s="1"/>
  <c r="EL1002" i="2"/>
  <c r="EM1002" i="2" s="1"/>
  <c r="EP1002" i="2"/>
  <c r="EQ1002" i="2" s="1"/>
  <c r="EF1002" i="2"/>
  <c r="EG1002" i="2" s="1"/>
  <c r="EB1002" i="2"/>
  <c r="EC1002" i="2" s="1"/>
  <c r="EH1002" i="2"/>
  <c r="EI1002" i="2" s="1"/>
  <c r="DX986" i="2"/>
  <c r="DY986" i="2" s="1"/>
  <c r="EH986" i="2"/>
  <c r="EI986" i="2" s="1"/>
  <c r="EL986" i="2"/>
  <c r="EM986" i="2" s="1"/>
  <c r="EF986" i="2"/>
  <c r="EG986" i="2" s="1"/>
  <c r="EJ986" i="2"/>
  <c r="EK986" i="2" s="1"/>
  <c r="DZ986" i="2"/>
  <c r="EA986" i="2" s="1"/>
  <c r="EP986" i="2"/>
  <c r="EQ986" i="2" s="1"/>
  <c r="EB986" i="2"/>
  <c r="EC986" i="2" s="1"/>
  <c r="ER986" i="2"/>
  <c r="ES986" i="2" s="1"/>
  <c r="ED986" i="2"/>
  <c r="EE986" i="2" s="1"/>
  <c r="EN986" i="2"/>
  <c r="EO986" i="2" s="1"/>
  <c r="ED970" i="2"/>
  <c r="EE970" i="2" s="1"/>
  <c r="EL970" i="2"/>
  <c r="EM970" i="2" s="1"/>
  <c r="DZ970" i="2"/>
  <c r="EA970" i="2" s="1"/>
  <c r="EB970" i="2"/>
  <c r="EC970" i="2" s="1"/>
  <c r="EN970" i="2"/>
  <c r="EO970" i="2" s="1"/>
  <c r="EP970" i="2"/>
  <c r="EQ970" i="2" s="1"/>
  <c r="EF970" i="2"/>
  <c r="EG970" i="2" s="1"/>
  <c r="ER970" i="2"/>
  <c r="ES970" i="2" s="1"/>
  <c r="DX970" i="2"/>
  <c r="DY970" i="2" s="1"/>
  <c r="EH970" i="2"/>
  <c r="EI970" i="2" s="1"/>
  <c r="EJ970" i="2"/>
  <c r="EK970" i="2" s="1"/>
  <c r="DZ1361" i="2"/>
  <c r="EA1361" i="2" s="1"/>
  <c r="EL1361" i="2"/>
  <c r="EM1361" i="2" s="1"/>
  <c r="EB1361" i="2"/>
  <c r="EC1361" i="2" s="1"/>
  <c r="EN1361" i="2"/>
  <c r="EO1361" i="2" s="1"/>
  <c r="ED1361" i="2"/>
  <c r="EE1361" i="2" s="1"/>
  <c r="EP1361" i="2"/>
  <c r="EQ1361" i="2" s="1"/>
  <c r="EF1361" i="2"/>
  <c r="EG1361" i="2" s="1"/>
  <c r="ER1361" i="2"/>
  <c r="ES1361" i="2" s="1"/>
  <c r="EH1361" i="2"/>
  <c r="EI1361" i="2" s="1"/>
  <c r="EJ1361" i="2"/>
  <c r="EK1361" i="2" s="1"/>
  <c r="DX1361" i="2"/>
  <c r="DY1361" i="2" s="1"/>
  <c r="ED1345" i="2"/>
  <c r="EE1345" i="2" s="1"/>
  <c r="EP1345" i="2"/>
  <c r="EQ1345" i="2" s="1"/>
  <c r="EF1345" i="2"/>
  <c r="EG1345" i="2" s="1"/>
  <c r="ER1345" i="2"/>
  <c r="ES1345" i="2" s="1"/>
  <c r="EH1345" i="2"/>
  <c r="EI1345" i="2" s="1"/>
  <c r="DX1345" i="2"/>
  <c r="DY1345" i="2" s="1"/>
  <c r="DZ1345" i="2"/>
  <c r="EA1345" i="2" s="1"/>
  <c r="EJ1345" i="2"/>
  <c r="EK1345" i="2" s="1"/>
  <c r="EL1345" i="2"/>
  <c r="EM1345" i="2" s="1"/>
  <c r="EB1345" i="2"/>
  <c r="EC1345" i="2" s="1"/>
  <c r="EN1345" i="2"/>
  <c r="EO1345" i="2" s="1"/>
  <c r="DX1329" i="2"/>
  <c r="DY1329" i="2" s="1"/>
  <c r="ER1329" i="2"/>
  <c r="ES1329" i="2" s="1"/>
  <c r="DZ1329" i="2"/>
  <c r="EA1329" i="2" s="1"/>
  <c r="EJ1329" i="2"/>
  <c r="EK1329" i="2" s="1"/>
  <c r="EB1329" i="2"/>
  <c r="EC1329" i="2" s="1"/>
  <c r="EL1329" i="2"/>
  <c r="EM1329" i="2" s="1"/>
  <c r="ED1329" i="2"/>
  <c r="EE1329" i="2" s="1"/>
  <c r="EF1329" i="2"/>
  <c r="EG1329" i="2" s="1"/>
  <c r="EN1329" i="2"/>
  <c r="EO1329" i="2" s="1"/>
  <c r="EP1329" i="2"/>
  <c r="EQ1329" i="2" s="1"/>
  <c r="EH1329" i="2"/>
  <c r="EI1329" i="2" s="1"/>
  <c r="DZ1273" i="2"/>
  <c r="EA1273" i="2" s="1"/>
  <c r="ER1273" i="2"/>
  <c r="ES1273" i="2" s="1"/>
  <c r="EJ1273" i="2"/>
  <c r="EK1273" i="2" s="1"/>
  <c r="EB1273" i="2"/>
  <c r="EC1273" i="2" s="1"/>
  <c r="EL1273" i="2"/>
  <c r="EM1273" i="2" s="1"/>
  <c r="ED1273" i="2"/>
  <c r="EE1273" i="2" s="1"/>
  <c r="EN1273" i="2"/>
  <c r="EO1273" i="2" s="1"/>
  <c r="EF1273" i="2"/>
  <c r="EG1273" i="2" s="1"/>
  <c r="DX1273" i="2"/>
  <c r="DY1273" i="2" s="1"/>
  <c r="EP1273" i="2"/>
  <c r="EQ1273" i="2" s="1"/>
  <c r="EH1273" i="2"/>
  <c r="EI1273" i="2" s="1"/>
  <c r="DJ98" i="2"/>
  <c r="DZ98" i="2"/>
  <c r="EA98" i="2" s="1"/>
  <c r="EB98" i="2"/>
  <c r="EC98" i="2" s="1"/>
  <c r="EL98" i="2"/>
  <c r="EM98" i="2" s="1"/>
  <c r="EF98" i="2"/>
  <c r="EG98" i="2" s="1"/>
  <c r="EP98" i="2"/>
  <c r="EQ98" i="2" s="1"/>
  <c r="EH98" i="2"/>
  <c r="EI98" i="2" s="1"/>
  <c r="ER98" i="2"/>
  <c r="ES98" i="2" s="1"/>
  <c r="DX98" i="2"/>
  <c r="DY98" i="2" s="1"/>
  <c r="EJ98" i="2"/>
  <c r="EK98" i="2" s="1"/>
  <c r="EN98" i="2"/>
  <c r="EO98" i="2" s="1"/>
  <c r="ED98" i="2"/>
  <c r="EE98" i="2" s="1"/>
  <c r="DJ90" i="2"/>
  <c r="DX90" i="2"/>
  <c r="DY90" i="2" s="1"/>
  <c r="DZ90" i="2"/>
  <c r="EA90" i="2" s="1"/>
  <c r="EL90" i="2"/>
  <c r="EM90" i="2" s="1"/>
  <c r="EF90" i="2"/>
  <c r="EG90" i="2" s="1"/>
  <c r="EP90" i="2"/>
  <c r="EQ90" i="2" s="1"/>
  <c r="EH90" i="2"/>
  <c r="EI90" i="2" s="1"/>
  <c r="ER90" i="2"/>
  <c r="ES90" i="2" s="1"/>
  <c r="EJ90" i="2"/>
  <c r="EK90" i="2" s="1"/>
  <c r="ED90" i="2"/>
  <c r="EE90" i="2" s="1"/>
  <c r="EN90" i="2"/>
  <c r="EO90" i="2" s="1"/>
  <c r="EB90" i="2"/>
  <c r="EC90" i="2" s="1"/>
  <c r="DJ82" i="2"/>
  <c r="DZ82" i="2"/>
  <c r="EA82" i="2" s="1"/>
  <c r="EB82" i="2"/>
  <c r="EC82" i="2" s="1"/>
  <c r="EN82" i="2"/>
  <c r="EO82" i="2" s="1"/>
  <c r="EP82" i="2"/>
  <c r="EQ82" i="2" s="1"/>
  <c r="EF82" i="2"/>
  <c r="EG82" i="2" s="1"/>
  <c r="EH82" i="2"/>
  <c r="EI82" i="2" s="1"/>
  <c r="EJ82" i="2"/>
  <c r="EK82" i="2" s="1"/>
  <c r="DX82" i="2"/>
  <c r="DY82" i="2" s="1"/>
  <c r="EL82" i="2"/>
  <c r="EM82" i="2" s="1"/>
  <c r="ED82" i="2"/>
  <c r="EE82" i="2" s="1"/>
  <c r="ER82" i="2"/>
  <c r="ES82" i="2" s="1"/>
  <c r="DJ74" i="2"/>
  <c r="DZ74" i="2"/>
  <c r="EA74" i="2" s="1"/>
  <c r="EL74" i="2"/>
  <c r="EM74" i="2" s="1"/>
  <c r="EB74" i="2"/>
  <c r="EC74" i="2" s="1"/>
  <c r="EN74" i="2"/>
  <c r="EO74" i="2" s="1"/>
  <c r="EP74" i="2"/>
  <c r="EQ74" i="2" s="1"/>
  <c r="EF74" i="2"/>
  <c r="EG74" i="2" s="1"/>
  <c r="EH74" i="2"/>
  <c r="EI74" i="2" s="1"/>
  <c r="EJ74" i="2"/>
  <c r="EK74" i="2" s="1"/>
  <c r="DX74" i="2"/>
  <c r="DY74" i="2" s="1"/>
  <c r="ED74" i="2"/>
  <c r="EE74" i="2" s="1"/>
  <c r="ER74" i="2"/>
  <c r="ES74" i="2" s="1"/>
  <c r="DJ110" i="2"/>
  <c r="ED110" i="2"/>
  <c r="EE110" i="2" s="1"/>
  <c r="ER110" i="2"/>
  <c r="ES110" i="2" s="1"/>
  <c r="DZ110" i="2"/>
  <c r="EA110" i="2" s="1"/>
  <c r="EJ110" i="2"/>
  <c r="EK110" i="2" s="1"/>
  <c r="EL110" i="2"/>
  <c r="EM110" i="2" s="1"/>
  <c r="EB110" i="2"/>
  <c r="EC110" i="2" s="1"/>
  <c r="EN110" i="2"/>
  <c r="EO110" i="2" s="1"/>
  <c r="EP110" i="2"/>
  <c r="EQ110" i="2" s="1"/>
  <c r="DX110" i="2"/>
  <c r="DY110" i="2" s="1"/>
  <c r="EF110" i="2"/>
  <c r="EG110" i="2" s="1"/>
  <c r="EH110" i="2"/>
  <c r="EI110" i="2" s="1"/>
  <c r="DJ128" i="2"/>
  <c r="DZ128" i="2"/>
  <c r="EA128" i="2" s="1"/>
  <c r="EJ128" i="2"/>
  <c r="EK128" i="2" s="1"/>
  <c r="EL128" i="2"/>
  <c r="EM128" i="2" s="1"/>
  <c r="EB128" i="2"/>
  <c r="EC128" i="2" s="1"/>
  <c r="EN128" i="2"/>
  <c r="EO128" i="2" s="1"/>
  <c r="ED128" i="2"/>
  <c r="EE128" i="2" s="1"/>
  <c r="EP128" i="2"/>
  <c r="EQ128" i="2" s="1"/>
  <c r="ER128" i="2"/>
  <c r="ES128" i="2" s="1"/>
  <c r="EF128" i="2"/>
  <c r="EG128" i="2" s="1"/>
  <c r="DX128" i="2"/>
  <c r="DY128" i="2" s="1"/>
  <c r="EH128" i="2"/>
  <c r="EI128" i="2" s="1"/>
  <c r="DJ120" i="2"/>
  <c r="EB120" i="2"/>
  <c r="EC120" i="2" s="1"/>
  <c r="ED120" i="2"/>
  <c r="EE120" i="2" s="1"/>
  <c r="EP120" i="2"/>
  <c r="EQ120" i="2" s="1"/>
  <c r="EF120" i="2"/>
  <c r="EG120" i="2" s="1"/>
  <c r="ER120" i="2"/>
  <c r="ES120" i="2" s="1"/>
  <c r="EH120" i="2"/>
  <c r="EI120" i="2" s="1"/>
  <c r="DX120" i="2"/>
  <c r="DY120" i="2" s="1"/>
  <c r="EJ120" i="2"/>
  <c r="EK120" i="2" s="1"/>
  <c r="EL120" i="2"/>
  <c r="EM120" i="2" s="1"/>
  <c r="DZ120" i="2"/>
  <c r="EA120" i="2" s="1"/>
  <c r="EN120" i="2"/>
  <c r="EO120" i="2" s="1"/>
  <c r="EB310" i="2"/>
  <c r="EC310" i="2" s="1"/>
  <c r="ED310" i="2"/>
  <c r="EE310" i="2" s="1"/>
  <c r="EN310" i="2"/>
  <c r="EO310" i="2" s="1"/>
  <c r="EF310" i="2"/>
  <c r="EG310" i="2" s="1"/>
  <c r="EH310" i="2"/>
  <c r="EI310" i="2" s="1"/>
  <c r="EP310" i="2"/>
  <c r="EQ310" i="2" s="1"/>
  <c r="DX310" i="2"/>
  <c r="DY310" i="2" s="1"/>
  <c r="EJ310" i="2"/>
  <c r="EK310" i="2" s="1"/>
  <c r="ER310" i="2"/>
  <c r="ES310" i="2" s="1"/>
  <c r="DZ310" i="2"/>
  <c r="EA310" i="2" s="1"/>
  <c r="EL310" i="2"/>
  <c r="EM310" i="2" s="1"/>
  <c r="DX302" i="2"/>
  <c r="DY302" i="2" s="1"/>
  <c r="EJ302" i="2"/>
  <c r="EK302" i="2" s="1"/>
  <c r="ER302" i="2"/>
  <c r="ES302" i="2" s="1"/>
  <c r="EB302" i="2"/>
  <c r="EC302" i="2" s="1"/>
  <c r="ED302" i="2"/>
  <c r="EE302" i="2" s="1"/>
  <c r="EP302" i="2"/>
  <c r="EQ302" i="2" s="1"/>
  <c r="EF302" i="2"/>
  <c r="EG302" i="2" s="1"/>
  <c r="EH302" i="2"/>
  <c r="EI302" i="2" s="1"/>
  <c r="EL302" i="2"/>
  <c r="EM302" i="2" s="1"/>
  <c r="DZ302" i="2"/>
  <c r="EA302" i="2" s="1"/>
  <c r="EN302" i="2"/>
  <c r="EO302" i="2" s="1"/>
  <c r="EJ294" i="2"/>
  <c r="EK294" i="2" s="1"/>
  <c r="DZ294" i="2"/>
  <c r="EA294" i="2" s="1"/>
  <c r="EB294" i="2"/>
  <c r="EC294" i="2" s="1"/>
  <c r="EL294" i="2"/>
  <c r="EM294" i="2" s="1"/>
  <c r="EH294" i="2"/>
  <c r="EI294" i="2" s="1"/>
  <c r="EN294" i="2"/>
  <c r="EO294" i="2" s="1"/>
  <c r="DX294" i="2"/>
  <c r="DY294" i="2" s="1"/>
  <c r="EP294" i="2"/>
  <c r="EQ294" i="2" s="1"/>
  <c r="ED294" i="2"/>
  <c r="EE294" i="2" s="1"/>
  <c r="ER294" i="2"/>
  <c r="ES294" i="2" s="1"/>
  <c r="EF294" i="2"/>
  <c r="EG294" i="2" s="1"/>
  <c r="EB286" i="2"/>
  <c r="EC286" i="2" s="1"/>
  <c r="EL286" i="2"/>
  <c r="EM286" i="2" s="1"/>
  <c r="ED286" i="2"/>
  <c r="EE286" i="2" s="1"/>
  <c r="EN286" i="2"/>
  <c r="EO286" i="2" s="1"/>
  <c r="EP286" i="2"/>
  <c r="EQ286" i="2" s="1"/>
  <c r="DZ286" i="2"/>
  <c r="EA286" i="2" s="1"/>
  <c r="EF286" i="2"/>
  <c r="EG286" i="2" s="1"/>
  <c r="EH286" i="2"/>
  <c r="EI286" i="2" s="1"/>
  <c r="EJ286" i="2"/>
  <c r="EK286" i="2" s="1"/>
  <c r="ER286" i="2"/>
  <c r="ES286" i="2" s="1"/>
  <c r="DX286" i="2"/>
  <c r="DY286" i="2" s="1"/>
  <c r="EB278" i="2"/>
  <c r="EC278" i="2" s="1"/>
  <c r="EN278" i="2"/>
  <c r="EO278" i="2" s="1"/>
  <c r="ED278" i="2"/>
  <c r="EE278" i="2" s="1"/>
  <c r="EF278" i="2"/>
  <c r="EG278" i="2" s="1"/>
  <c r="ER278" i="2"/>
  <c r="ES278" i="2" s="1"/>
  <c r="EH278" i="2"/>
  <c r="EI278" i="2" s="1"/>
  <c r="EJ278" i="2"/>
  <c r="EK278" i="2" s="1"/>
  <c r="EL278" i="2"/>
  <c r="EM278" i="2" s="1"/>
  <c r="DX278" i="2"/>
  <c r="DY278" i="2" s="1"/>
  <c r="DZ278" i="2"/>
  <c r="EA278" i="2" s="1"/>
  <c r="EP278" i="2"/>
  <c r="EQ278" i="2" s="1"/>
  <c r="DX270" i="2"/>
  <c r="DY270" i="2" s="1"/>
  <c r="EJ270" i="2"/>
  <c r="EK270" i="2" s="1"/>
  <c r="DZ270" i="2"/>
  <c r="EA270" i="2" s="1"/>
  <c r="EL270" i="2"/>
  <c r="EM270" i="2" s="1"/>
  <c r="ED270" i="2"/>
  <c r="EE270" i="2" s="1"/>
  <c r="EN270" i="2"/>
  <c r="EO270" i="2" s="1"/>
  <c r="EF270" i="2"/>
  <c r="EG270" i="2" s="1"/>
  <c r="EH270" i="2"/>
  <c r="EI270" i="2" s="1"/>
  <c r="EP270" i="2"/>
  <c r="EQ270" i="2" s="1"/>
  <c r="EB270" i="2"/>
  <c r="EC270" i="2" s="1"/>
  <c r="ER270" i="2"/>
  <c r="ES270" i="2" s="1"/>
  <c r="EH262" i="2"/>
  <c r="EI262" i="2" s="1"/>
  <c r="DZ262" i="2"/>
  <c r="EA262" i="2" s="1"/>
  <c r="EL262" i="2"/>
  <c r="EM262" i="2" s="1"/>
  <c r="EN262" i="2"/>
  <c r="EO262" i="2" s="1"/>
  <c r="ED262" i="2"/>
  <c r="EE262" i="2" s="1"/>
  <c r="ER262" i="2"/>
  <c r="ES262" i="2" s="1"/>
  <c r="EJ262" i="2"/>
  <c r="EK262" i="2" s="1"/>
  <c r="EP262" i="2"/>
  <c r="EQ262" i="2" s="1"/>
  <c r="DX262" i="2"/>
  <c r="DY262" i="2" s="1"/>
  <c r="EB262" i="2"/>
  <c r="EC262" i="2" s="1"/>
  <c r="EF262" i="2"/>
  <c r="EG262" i="2" s="1"/>
  <c r="EB254" i="2"/>
  <c r="EC254" i="2" s="1"/>
  <c r="EF254" i="2"/>
  <c r="EG254" i="2" s="1"/>
  <c r="ER254" i="2"/>
  <c r="ES254" i="2" s="1"/>
  <c r="EJ254" i="2"/>
  <c r="EK254" i="2" s="1"/>
  <c r="ED254" i="2"/>
  <c r="EE254" i="2" s="1"/>
  <c r="EH254" i="2"/>
  <c r="EI254" i="2" s="1"/>
  <c r="EL254" i="2"/>
  <c r="EM254" i="2" s="1"/>
  <c r="EN254" i="2"/>
  <c r="EO254" i="2" s="1"/>
  <c r="EP254" i="2"/>
  <c r="EQ254" i="2" s="1"/>
  <c r="DX254" i="2"/>
  <c r="DY254" i="2" s="1"/>
  <c r="DZ254" i="2"/>
  <c r="EA254" i="2" s="1"/>
  <c r="EB246" i="2"/>
  <c r="EC246" i="2" s="1"/>
  <c r="EL246" i="2"/>
  <c r="EM246" i="2" s="1"/>
  <c r="EF246" i="2"/>
  <c r="EG246" i="2" s="1"/>
  <c r="DX246" i="2"/>
  <c r="DY246" i="2" s="1"/>
  <c r="DZ246" i="2"/>
  <c r="EA246" i="2" s="1"/>
  <c r="EP246" i="2"/>
  <c r="EQ246" i="2" s="1"/>
  <c r="ED246" i="2"/>
  <c r="EE246" i="2" s="1"/>
  <c r="ER246" i="2"/>
  <c r="ES246" i="2" s="1"/>
  <c r="EH246" i="2"/>
  <c r="EI246" i="2" s="1"/>
  <c r="EJ246" i="2"/>
  <c r="EK246" i="2" s="1"/>
  <c r="EN246" i="2"/>
  <c r="EO246" i="2" s="1"/>
  <c r="EF437" i="2"/>
  <c r="EG437" i="2" s="1"/>
  <c r="EP437" i="2"/>
  <c r="EQ437" i="2" s="1"/>
  <c r="EH437" i="2"/>
  <c r="EI437" i="2" s="1"/>
  <c r="ER437" i="2"/>
  <c r="ES437" i="2" s="1"/>
  <c r="DX437" i="2"/>
  <c r="DY437" i="2" s="1"/>
  <c r="DZ437" i="2"/>
  <c r="EA437" i="2" s="1"/>
  <c r="EJ437" i="2"/>
  <c r="EK437" i="2" s="1"/>
  <c r="EB437" i="2"/>
  <c r="EC437" i="2" s="1"/>
  <c r="EL437" i="2"/>
  <c r="EM437" i="2" s="1"/>
  <c r="ED437" i="2"/>
  <c r="EE437" i="2" s="1"/>
  <c r="EN437" i="2"/>
  <c r="EO437" i="2" s="1"/>
  <c r="EL429" i="2"/>
  <c r="EM429" i="2" s="1"/>
  <c r="ED429" i="2"/>
  <c r="EE429" i="2" s="1"/>
  <c r="EN429" i="2"/>
  <c r="EO429" i="2" s="1"/>
  <c r="EF429" i="2"/>
  <c r="EG429" i="2" s="1"/>
  <c r="EP429" i="2"/>
  <c r="EQ429" i="2" s="1"/>
  <c r="EH429" i="2"/>
  <c r="EI429" i="2" s="1"/>
  <c r="ER429" i="2"/>
  <c r="ES429" i="2" s="1"/>
  <c r="DX429" i="2"/>
  <c r="DY429" i="2" s="1"/>
  <c r="DZ429" i="2"/>
  <c r="EA429" i="2" s="1"/>
  <c r="EJ429" i="2"/>
  <c r="EK429" i="2" s="1"/>
  <c r="EB429" i="2"/>
  <c r="EC429" i="2" s="1"/>
  <c r="ED421" i="2"/>
  <c r="EE421" i="2" s="1"/>
  <c r="EL421" i="2"/>
  <c r="EM421" i="2" s="1"/>
  <c r="EP421" i="2"/>
  <c r="EQ421" i="2" s="1"/>
  <c r="DZ421" i="2"/>
  <c r="EA421" i="2" s="1"/>
  <c r="EN421" i="2"/>
  <c r="EO421" i="2" s="1"/>
  <c r="EB421" i="2"/>
  <c r="EC421" i="2" s="1"/>
  <c r="ER421" i="2"/>
  <c r="ES421" i="2" s="1"/>
  <c r="EF421" i="2"/>
  <c r="EG421" i="2" s="1"/>
  <c r="EH421" i="2"/>
  <c r="EI421" i="2" s="1"/>
  <c r="DX421" i="2"/>
  <c r="DY421" i="2" s="1"/>
  <c r="EJ421" i="2"/>
  <c r="EK421" i="2" s="1"/>
  <c r="ED413" i="2"/>
  <c r="EE413" i="2" s="1"/>
  <c r="ER413" i="2"/>
  <c r="ES413" i="2" s="1"/>
  <c r="EF413" i="2"/>
  <c r="EG413" i="2" s="1"/>
  <c r="EH413" i="2"/>
  <c r="EI413" i="2" s="1"/>
  <c r="EJ413" i="2"/>
  <c r="EK413" i="2" s="1"/>
  <c r="DX413" i="2"/>
  <c r="DY413" i="2" s="1"/>
  <c r="EL413" i="2"/>
  <c r="EM413" i="2" s="1"/>
  <c r="DZ413" i="2"/>
  <c r="EA413" i="2" s="1"/>
  <c r="EN413" i="2"/>
  <c r="EO413" i="2" s="1"/>
  <c r="EB413" i="2"/>
  <c r="EC413" i="2" s="1"/>
  <c r="EP413" i="2"/>
  <c r="EQ413" i="2" s="1"/>
  <c r="DZ405" i="2"/>
  <c r="EA405" i="2" s="1"/>
  <c r="EJ405" i="2"/>
  <c r="EK405" i="2" s="1"/>
  <c r="EP405" i="2"/>
  <c r="EQ405" i="2" s="1"/>
  <c r="EL405" i="2"/>
  <c r="EM405" i="2" s="1"/>
  <c r="DX405" i="2"/>
  <c r="DY405" i="2" s="1"/>
  <c r="EN405" i="2"/>
  <c r="EO405" i="2" s="1"/>
  <c r="ER405" i="2"/>
  <c r="ES405" i="2" s="1"/>
  <c r="EB405" i="2"/>
  <c r="EC405" i="2" s="1"/>
  <c r="ED405" i="2"/>
  <c r="EE405" i="2" s="1"/>
  <c r="EF405" i="2"/>
  <c r="EG405" i="2" s="1"/>
  <c r="EH405" i="2"/>
  <c r="EI405" i="2" s="1"/>
  <c r="EL486" i="2"/>
  <c r="EM486" i="2" s="1"/>
  <c r="EB486" i="2"/>
  <c r="EC486" i="2" s="1"/>
  <c r="EN486" i="2"/>
  <c r="EO486" i="2" s="1"/>
  <c r="ED486" i="2"/>
  <c r="EE486" i="2" s="1"/>
  <c r="EP486" i="2"/>
  <c r="EQ486" i="2" s="1"/>
  <c r="EF486" i="2"/>
  <c r="EG486" i="2" s="1"/>
  <c r="ER486" i="2"/>
  <c r="ES486" i="2" s="1"/>
  <c r="DX486" i="2"/>
  <c r="DY486" i="2" s="1"/>
  <c r="EH486" i="2"/>
  <c r="EI486" i="2" s="1"/>
  <c r="EJ486" i="2"/>
  <c r="EK486" i="2" s="1"/>
  <c r="DZ486" i="2"/>
  <c r="EA486" i="2" s="1"/>
  <c r="EF478" i="2"/>
  <c r="EG478" i="2" s="1"/>
  <c r="EP478" i="2"/>
  <c r="EQ478" i="2" s="1"/>
  <c r="DX478" i="2"/>
  <c r="DY478" i="2" s="1"/>
  <c r="EH478" i="2"/>
  <c r="EI478" i="2" s="1"/>
  <c r="ER478" i="2"/>
  <c r="ES478" i="2" s="1"/>
  <c r="EJ478" i="2"/>
  <c r="EK478" i="2" s="1"/>
  <c r="DZ478" i="2"/>
  <c r="EA478" i="2" s="1"/>
  <c r="EL478" i="2"/>
  <c r="EM478" i="2" s="1"/>
  <c r="EB478" i="2"/>
  <c r="EC478" i="2" s="1"/>
  <c r="EN478" i="2"/>
  <c r="EO478" i="2" s="1"/>
  <c r="ED478" i="2"/>
  <c r="EE478" i="2" s="1"/>
  <c r="EP631" i="2"/>
  <c r="EQ631" i="2" s="1"/>
  <c r="ER631" i="2"/>
  <c r="ES631" i="2" s="1"/>
  <c r="DX631" i="2"/>
  <c r="DY631" i="2" s="1"/>
  <c r="EJ631" i="2"/>
  <c r="EK631" i="2" s="1"/>
  <c r="DZ631" i="2"/>
  <c r="EA631" i="2" s="1"/>
  <c r="EL631" i="2"/>
  <c r="EM631" i="2" s="1"/>
  <c r="EN631" i="2"/>
  <c r="EO631" i="2" s="1"/>
  <c r="EB631" i="2"/>
  <c r="EC631" i="2" s="1"/>
  <c r="ED631" i="2"/>
  <c r="EE631" i="2" s="1"/>
  <c r="EF631" i="2"/>
  <c r="EG631" i="2" s="1"/>
  <c r="EH631" i="2"/>
  <c r="EI631" i="2" s="1"/>
  <c r="EJ623" i="2"/>
  <c r="EK623" i="2" s="1"/>
  <c r="DZ623" i="2"/>
  <c r="EA623" i="2" s="1"/>
  <c r="EL623" i="2"/>
  <c r="EM623" i="2" s="1"/>
  <c r="EN623" i="2"/>
  <c r="EO623" i="2" s="1"/>
  <c r="EB623" i="2"/>
  <c r="EC623" i="2" s="1"/>
  <c r="EP623" i="2"/>
  <c r="EQ623" i="2" s="1"/>
  <c r="ED623" i="2"/>
  <c r="EE623" i="2" s="1"/>
  <c r="EF623" i="2"/>
  <c r="EG623" i="2" s="1"/>
  <c r="ER623" i="2"/>
  <c r="ES623" i="2" s="1"/>
  <c r="DX623" i="2"/>
  <c r="DY623" i="2" s="1"/>
  <c r="EH623" i="2"/>
  <c r="EI623" i="2" s="1"/>
  <c r="EJ615" i="2"/>
  <c r="EK615" i="2" s="1"/>
  <c r="EN615" i="2"/>
  <c r="EO615" i="2" s="1"/>
  <c r="ED615" i="2"/>
  <c r="EE615" i="2" s="1"/>
  <c r="DX615" i="2"/>
  <c r="DY615" i="2" s="1"/>
  <c r="EF615" i="2"/>
  <c r="EG615" i="2" s="1"/>
  <c r="EP615" i="2"/>
  <c r="EQ615" i="2" s="1"/>
  <c r="ER615" i="2"/>
  <c r="ES615" i="2" s="1"/>
  <c r="DZ615" i="2"/>
  <c r="EA615" i="2" s="1"/>
  <c r="EB615" i="2"/>
  <c r="EC615" i="2" s="1"/>
  <c r="EH615" i="2"/>
  <c r="EI615" i="2" s="1"/>
  <c r="EL615" i="2"/>
  <c r="EM615" i="2" s="1"/>
  <c r="EJ607" i="2"/>
  <c r="EK607" i="2" s="1"/>
  <c r="ED607" i="2"/>
  <c r="EE607" i="2" s="1"/>
  <c r="EN607" i="2"/>
  <c r="EO607" i="2" s="1"/>
  <c r="DX607" i="2"/>
  <c r="DY607" i="2" s="1"/>
  <c r="EF607" i="2"/>
  <c r="EG607" i="2" s="1"/>
  <c r="EP607" i="2"/>
  <c r="EQ607" i="2" s="1"/>
  <c r="DZ607" i="2"/>
  <c r="EA607" i="2" s="1"/>
  <c r="EB607" i="2"/>
  <c r="EC607" i="2" s="1"/>
  <c r="EH607" i="2"/>
  <c r="EI607" i="2" s="1"/>
  <c r="EL607" i="2"/>
  <c r="EM607" i="2" s="1"/>
  <c r="ER607" i="2"/>
  <c r="ES607" i="2" s="1"/>
  <c r="EJ599" i="2"/>
  <c r="EK599" i="2" s="1"/>
  <c r="ED599" i="2"/>
  <c r="EE599" i="2" s="1"/>
  <c r="EL599" i="2"/>
  <c r="EM599" i="2" s="1"/>
  <c r="DX599" i="2"/>
  <c r="DY599" i="2" s="1"/>
  <c r="EH599" i="2"/>
  <c r="EI599" i="2" s="1"/>
  <c r="EP599" i="2"/>
  <c r="EQ599" i="2" s="1"/>
  <c r="EN599" i="2"/>
  <c r="EO599" i="2" s="1"/>
  <c r="ER599" i="2"/>
  <c r="ES599" i="2" s="1"/>
  <c r="DZ599" i="2"/>
  <c r="EA599" i="2" s="1"/>
  <c r="EB599" i="2"/>
  <c r="EC599" i="2" s="1"/>
  <c r="EF599" i="2"/>
  <c r="EG599" i="2" s="1"/>
  <c r="EH591" i="2"/>
  <c r="EI591" i="2" s="1"/>
  <c r="EB591" i="2"/>
  <c r="EC591" i="2" s="1"/>
  <c r="EL591" i="2"/>
  <c r="EM591" i="2" s="1"/>
  <c r="ED591" i="2"/>
  <c r="EE591" i="2" s="1"/>
  <c r="ER591" i="2"/>
  <c r="ES591" i="2" s="1"/>
  <c r="EF591" i="2"/>
  <c r="EG591" i="2" s="1"/>
  <c r="DX591" i="2"/>
  <c r="DY591" i="2" s="1"/>
  <c r="EJ591" i="2"/>
  <c r="EK591" i="2" s="1"/>
  <c r="DZ591" i="2"/>
  <c r="EA591" i="2" s="1"/>
  <c r="EN591" i="2"/>
  <c r="EO591" i="2" s="1"/>
  <c r="EP591" i="2"/>
  <c r="EQ591" i="2" s="1"/>
  <c r="ED583" i="2"/>
  <c r="EE583" i="2" s="1"/>
  <c r="EN583" i="2"/>
  <c r="EO583" i="2" s="1"/>
  <c r="EH583" i="2"/>
  <c r="EI583" i="2" s="1"/>
  <c r="EJ583" i="2"/>
  <c r="EK583" i="2" s="1"/>
  <c r="DX583" i="2"/>
  <c r="DY583" i="2" s="1"/>
  <c r="EL583" i="2"/>
  <c r="EM583" i="2" s="1"/>
  <c r="EB583" i="2"/>
  <c r="EC583" i="2" s="1"/>
  <c r="EP583" i="2"/>
  <c r="EQ583" i="2" s="1"/>
  <c r="ER583" i="2"/>
  <c r="ES583" i="2" s="1"/>
  <c r="DZ583" i="2"/>
  <c r="EA583" i="2" s="1"/>
  <c r="EF583" i="2"/>
  <c r="EG583" i="2" s="1"/>
  <c r="EF575" i="2"/>
  <c r="EG575" i="2" s="1"/>
  <c r="EP575" i="2"/>
  <c r="EQ575" i="2" s="1"/>
  <c r="EH575" i="2"/>
  <c r="EI575" i="2" s="1"/>
  <c r="ER575" i="2"/>
  <c r="ES575" i="2" s="1"/>
  <c r="EJ575" i="2"/>
  <c r="EK575" i="2" s="1"/>
  <c r="DZ575" i="2"/>
  <c r="EA575" i="2" s="1"/>
  <c r="EL575" i="2"/>
  <c r="EM575" i="2" s="1"/>
  <c r="EB575" i="2"/>
  <c r="EC575" i="2" s="1"/>
  <c r="EN575" i="2"/>
  <c r="EO575" i="2" s="1"/>
  <c r="DX575" i="2"/>
  <c r="DY575" i="2" s="1"/>
  <c r="ED575" i="2"/>
  <c r="EE575" i="2" s="1"/>
  <c r="DZ567" i="2"/>
  <c r="EA567" i="2" s="1"/>
  <c r="EB567" i="2"/>
  <c r="EC567" i="2" s="1"/>
  <c r="EL567" i="2"/>
  <c r="EM567" i="2" s="1"/>
  <c r="EF567" i="2"/>
  <c r="EG567" i="2" s="1"/>
  <c r="EN567" i="2"/>
  <c r="EO567" i="2" s="1"/>
  <c r="EP567" i="2"/>
  <c r="EQ567" i="2" s="1"/>
  <c r="DX567" i="2"/>
  <c r="DY567" i="2" s="1"/>
  <c r="ER567" i="2"/>
  <c r="ES567" i="2" s="1"/>
  <c r="ED567" i="2"/>
  <c r="EE567" i="2" s="1"/>
  <c r="EH567" i="2"/>
  <c r="EI567" i="2" s="1"/>
  <c r="EJ567" i="2"/>
  <c r="EK567" i="2" s="1"/>
  <c r="EB559" i="2"/>
  <c r="EC559" i="2" s="1"/>
  <c r="EL559" i="2"/>
  <c r="EM559" i="2" s="1"/>
  <c r="ED559" i="2"/>
  <c r="EE559" i="2" s="1"/>
  <c r="EF559" i="2"/>
  <c r="EG559" i="2" s="1"/>
  <c r="EN559" i="2"/>
  <c r="EO559" i="2" s="1"/>
  <c r="EP559" i="2"/>
  <c r="EQ559" i="2" s="1"/>
  <c r="ER559" i="2"/>
  <c r="ES559" i="2" s="1"/>
  <c r="DX559" i="2"/>
  <c r="DY559" i="2" s="1"/>
  <c r="DZ559" i="2"/>
  <c r="EA559" i="2" s="1"/>
  <c r="EH559" i="2"/>
  <c r="EI559" i="2" s="1"/>
  <c r="EJ559" i="2"/>
  <c r="EK559" i="2" s="1"/>
  <c r="EJ551" i="2"/>
  <c r="EK551" i="2" s="1"/>
  <c r="ED551" i="2"/>
  <c r="EE551" i="2" s="1"/>
  <c r="EL551" i="2"/>
  <c r="EM551" i="2" s="1"/>
  <c r="EF551" i="2"/>
  <c r="EG551" i="2" s="1"/>
  <c r="EN551" i="2"/>
  <c r="EO551" i="2" s="1"/>
  <c r="EP551" i="2"/>
  <c r="EQ551" i="2" s="1"/>
  <c r="DZ551" i="2"/>
  <c r="EA551" i="2" s="1"/>
  <c r="EB551" i="2"/>
  <c r="EC551" i="2" s="1"/>
  <c r="EH551" i="2"/>
  <c r="EI551" i="2" s="1"/>
  <c r="ER551" i="2"/>
  <c r="ES551" i="2" s="1"/>
  <c r="DX551" i="2"/>
  <c r="DY551" i="2" s="1"/>
  <c r="EL543" i="2"/>
  <c r="EM543" i="2" s="1"/>
  <c r="ED543" i="2"/>
  <c r="EE543" i="2" s="1"/>
  <c r="EP543" i="2"/>
  <c r="EQ543" i="2" s="1"/>
  <c r="EF543" i="2"/>
  <c r="EG543" i="2" s="1"/>
  <c r="ER543" i="2"/>
  <c r="ES543" i="2" s="1"/>
  <c r="DX543" i="2"/>
  <c r="DY543" i="2" s="1"/>
  <c r="EH543" i="2"/>
  <c r="EI543" i="2" s="1"/>
  <c r="EN543" i="2"/>
  <c r="EO543" i="2" s="1"/>
  <c r="DZ543" i="2"/>
  <c r="EA543" i="2" s="1"/>
  <c r="EB543" i="2"/>
  <c r="EC543" i="2" s="1"/>
  <c r="EJ543" i="2"/>
  <c r="EK543" i="2" s="1"/>
  <c r="DZ535" i="2"/>
  <c r="EA535" i="2" s="1"/>
  <c r="EL535" i="2"/>
  <c r="EM535" i="2" s="1"/>
  <c r="ED535" i="2"/>
  <c r="EE535" i="2" s="1"/>
  <c r="EP535" i="2"/>
  <c r="EQ535" i="2" s="1"/>
  <c r="EF535" i="2"/>
  <c r="EG535" i="2" s="1"/>
  <c r="ER535" i="2"/>
  <c r="ES535" i="2" s="1"/>
  <c r="DX535" i="2"/>
  <c r="DY535" i="2" s="1"/>
  <c r="EH535" i="2"/>
  <c r="EI535" i="2" s="1"/>
  <c r="EJ535" i="2"/>
  <c r="EK535" i="2" s="1"/>
  <c r="EN535" i="2"/>
  <c r="EO535" i="2" s="1"/>
  <c r="EB535" i="2"/>
  <c r="EC535" i="2" s="1"/>
  <c r="ER527" i="2"/>
  <c r="ES527" i="2" s="1"/>
  <c r="DX527" i="2"/>
  <c r="DY527" i="2" s="1"/>
  <c r="EJ527" i="2"/>
  <c r="EK527" i="2" s="1"/>
  <c r="DZ527" i="2"/>
  <c r="EA527" i="2" s="1"/>
  <c r="EB527" i="2"/>
  <c r="EC527" i="2" s="1"/>
  <c r="EL527" i="2"/>
  <c r="EM527" i="2" s="1"/>
  <c r="ED527" i="2"/>
  <c r="EE527" i="2" s="1"/>
  <c r="EN527" i="2"/>
  <c r="EO527" i="2" s="1"/>
  <c r="EF527" i="2"/>
  <c r="EG527" i="2" s="1"/>
  <c r="EP527" i="2"/>
  <c r="EQ527" i="2" s="1"/>
  <c r="EH527" i="2"/>
  <c r="EI527" i="2" s="1"/>
  <c r="ED519" i="2"/>
  <c r="EE519" i="2" s="1"/>
  <c r="EN519" i="2"/>
  <c r="EO519" i="2" s="1"/>
  <c r="ER519" i="2"/>
  <c r="ES519" i="2" s="1"/>
  <c r="DX519" i="2"/>
  <c r="DY519" i="2" s="1"/>
  <c r="EL519" i="2"/>
  <c r="EM519" i="2" s="1"/>
  <c r="EP519" i="2"/>
  <c r="EQ519" i="2" s="1"/>
  <c r="DZ519" i="2"/>
  <c r="EA519" i="2" s="1"/>
  <c r="EB519" i="2"/>
  <c r="EC519" i="2" s="1"/>
  <c r="EF519" i="2"/>
  <c r="EG519" i="2" s="1"/>
  <c r="EH519" i="2"/>
  <c r="EI519" i="2" s="1"/>
  <c r="EJ519" i="2"/>
  <c r="EK519" i="2" s="1"/>
  <c r="DX801" i="2"/>
  <c r="DY801" i="2" s="1"/>
  <c r="EH801" i="2"/>
  <c r="EI801" i="2" s="1"/>
  <c r="EP801" i="2"/>
  <c r="EQ801" i="2" s="1"/>
  <c r="DZ801" i="2"/>
  <c r="EA801" i="2" s="1"/>
  <c r="EJ801" i="2"/>
  <c r="EK801" i="2" s="1"/>
  <c r="ER801" i="2"/>
  <c r="ES801" i="2" s="1"/>
  <c r="EB801" i="2"/>
  <c r="EC801" i="2" s="1"/>
  <c r="ED801" i="2"/>
  <c r="EE801" i="2" s="1"/>
  <c r="EL801" i="2"/>
  <c r="EM801" i="2" s="1"/>
  <c r="EF801" i="2"/>
  <c r="EG801" i="2" s="1"/>
  <c r="EN801" i="2"/>
  <c r="EO801" i="2" s="1"/>
  <c r="EJ793" i="2"/>
  <c r="EK793" i="2" s="1"/>
  <c r="ER793" i="2"/>
  <c r="ES793" i="2" s="1"/>
  <c r="ED793" i="2"/>
  <c r="EE793" i="2" s="1"/>
  <c r="EL793" i="2"/>
  <c r="EM793" i="2" s="1"/>
  <c r="EF793" i="2"/>
  <c r="EG793" i="2" s="1"/>
  <c r="EN793" i="2"/>
  <c r="EO793" i="2" s="1"/>
  <c r="DX793" i="2"/>
  <c r="DY793" i="2" s="1"/>
  <c r="EH793" i="2"/>
  <c r="EI793" i="2" s="1"/>
  <c r="EP793" i="2"/>
  <c r="EQ793" i="2" s="1"/>
  <c r="DZ793" i="2"/>
  <c r="EA793" i="2" s="1"/>
  <c r="EB793" i="2"/>
  <c r="EC793" i="2" s="1"/>
  <c r="DX785" i="2"/>
  <c r="DY785" i="2" s="1"/>
  <c r="EH785" i="2"/>
  <c r="EI785" i="2" s="1"/>
  <c r="EP785" i="2"/>
  <c r="EQ785" i="2" s="1"/>
  <c r="DZ785" i="2"/>
  <c r="EA785" i="2" s="1"/>
  <c r="EJ785" i="2"/>
  <c r="EK785" i="2" s="1"/>
  <c r="ER785" i="2"/>
  <c r="ES785" i="2" s="1"/>
  <c r="EB785" i="2"/>
  <c r="EC785" i="2" s="1"/>
  <c r="ED785" i="2"/>
  <c r="EE785" i="2" s="1"/>
  <c r="EL785" i="2"/>
  <c r="EM785" i="2" s="1"/>
  <c r="EF785" i="2"/>
  <c r="EG785" i="2" s="1"/>
  <c r="EN785" i="2"/>
  <c r="EO785" i="2" s="1"/>
  <c r="EF777" i="2"/>
  <c r="EG777" i="2" s="1"/>
  <c r="EN777" i="2"/>
  <c r="EO777" i="2" s="1"/>
  <c r="DZ777" i="2"/>
  <c r="EA777" i="2" s="1"/>
  <c r="DX777" i="2"/>
  <c r="DY777" i="2" s="1"/>
  <c r="ER777" i="2"/>
  <c r="ES777" i="2" s="1"/>
  <c r="EJ777" i="2"/>
  <c r="EK777" i="2" s="1"/>
  <c r="EB777" i="2"/>
  <c r="EC777" i="2" s="1"/>
  <c r="EL777" i="2"/>
  <c r="EM777" i="2" s="1"/>
  <c r="ED777" i="2"/>
  <c r="EE777" i="2" s="1"/>
  <c r="EP777" i="2"/>
  <c r="EQ777" i="2" s="1"/>
  <c r="EH777" i="2"/>
  <c r="EI777" i="2" s="1"/>
  <c r="EB769" i="2"/>
  <c r="EC769" i="2" s="1"/>
  <c r="EF769" i="2"/>
  <c r="EG769" i="2" s="1"/>
  <c r="EN769" i="2"/>
  <c r="EO769" i="2" s="1"/>
  <c r="DX769" i="2"/>
  <c r="DY769" i="2" s="1"/>
  <c r="EJ769" i="2"/>
  <c r="EK769" i="2" s="1"/>
  <c r="EL769" i="2"/>
  <c r="EM769" i="2" s="1"/>
  <c r="EP769" i="2"/>
  <c r="EQ769" i="2" s="1"/>
  <c r="DZ769" i="2"/>
  <c r="EA769" i="2" s="1"/>
  <c r="ER769" i="2"/>
  <c r="ES769" i="2" s="1"/>
  <c r="ED769" i="2"/>
  <c r="EE769" i="2" s="1"/>
  <c r="EH769" i="2"/>
  <c r="EI769" i="2" s="1"/>
  <c r="EH761" i="2"/>
  <c r="EI761" i="2" s="1"/>
  <c r="EP761" i="2"/>
  <c r="EQ761" i="2" s="1"/>
  <c r="EJ761" i="2"/>
  <c r="EK761" i="2" s="1"/>
  <c r="ER761" i="2"/>
  <c r="ES761" i="2" s="1"/>
  <c r="EB761" i="2"/>
  <c r="EC761" i="2" s="1"/>
  <c r="ED761" i="2"/>
  <c r="EE761" i="2" s="1"/>
  <c r="EL761" i="2"/>
  <c r="EM761" i="2" s="1"/>
  <c r="DX761" i="2"/>
  <c r="DY761" i="2" s="1"/>
  <c r="EF761" i="2"/>
  <c r="EG761" i="2" s="1"/>
  <c r="EN761" i="2"/>
  <c r="EO761" i="2" s="1"/>
  <c r="DZ761" i="2"/>
  <c r="EA761" i="2" s="1"/>
  <c r="DX753" i="2"/>
  <c r="DY753" i="2" s="1"/>
  <c r="EH753" i="2"/>
  <c r="EI753" i="2" s="1"/>
  <c r="EP753" i="2"/>
  <c r="EQ753" i="2" s="1"/>
  <c r="DZ753" i="2"/>
  <c r="EA753" i="2" s="1"/>
  <c r="EJ753" i="2"/>
  <c r="EK753" i="2" s="1"/>
  <c r="ER753" i="2"/>
  <c r="ES753" i="2" s="1"/>
  <c r="EB753" i="2"/>
  <c r="EC753" i="2" s="1"/>
  <c r="ED753" i="2"/>
  <c r="EE753" i="2" s="1"/>
  <c r="EL753" i="2"/>
  <c r="EM753" i="2" s="1"/>
  <c r="EF753" i="2"/>
  <c r="EG753" i="2" s="1"/>
  <c r="EN753" i="2"/>
  <c r="EO753" i="2" s="1"/>
  <c r="EB745" i="2"/>
  <c r="EC745" i="2" s="1"/>
  <c r="DX745" i="2"/>
  <c r="DY745" i="2" s="1"/>
  <c r="DZ745" i="2"/>
  <c r="EA745" i="2" s="1"/>
  <c r="EJ745" i="2"/>
  <c r="EK745" i="2" s="1"/>
  <c r="ER745" i="2"/>
  <c r="ES745" i="2" s="1"/>
  <c r="ED745" i="2"/>
  <c r="EE745" i="2" s="1"/>
  <c r="EL745" i="2"/>
  <c r="EM745" i="2" s="1"/>
  <c r="EF745" i="2"/>
  <c r="EG745" i="2" s="1"/>
  <c r="EN745" i="2"/>
  <c r="EO745" i="2" s="1"/>
  <c r="EH745" i="2"/>
  <c r="EI745" i="2" s="1"/>
  <c r="EP745" i="2"/>
  <c r="EQ745" i="2" s="1"/>
  <c r="EH737" i="2"/>
  <c r="EI737" i="2" s="1"/>
  <c r="EP737" i="2"/>
  <c r="EQ737" i="2" s="1"/>
  <c r="DZ737" i="2"/>
  <c r="EA737" i="2" s="1"/>
  <c r="EJ737" i="2"/>
  <c r="EK737" i="2" s="1"/>
  <c r="ER737" i="2"/>
  <c r="ES737" i="2" s="1"/>
  <c r="EB737" i="2"/>
  <c r="EC737" i="2" s="1"/>
  <c r="ED737" i="2"/>
  <c r="EE737" i="2" s="1"/>
  <c r="EL737" i="2"/>
  <c r="EM737" i="2" s="1"/>
  <c r="EF737" i="2"/>
  <c r="EG737" i="2" s="1"/>
  <c r="EN737" i="2"/>
  <c r="EO737" i="2" s="1"/>
  <c r="DX737" i="2"/>
  <c r="DY737" i="2" s="1"/>
  <c r="EF729" i="2"/>
  <c r="EG729" i="2" s="1"/>
  <c r="EN729" i="2"/>
  <c r="EO729" i="2" s="1"/>
  <c r="DX729" i="2"/>
  <c r="DY729" i="2" s="1"/>
  <c r="EH729" i="2"/>
  <c r="EI729" i="2" s="1"/>
  <c r="EP729" i="2"/>
  <c r="EQ729" i="2" s="1"/>
  <c r="DZ729" i="2"/>
  <c r="EA729" i="2" s="1"/>
  <c r="EJ729" i="2"/>
  <c r="EK729" i="2" s="1"/>
  <c r="ER729" i="2"/>
  <c r="ES729" i="2" s="1"/>
  <c r="EB729" i="2"/>
  <c r="EC729" i="2" s="1"/>
  <c r="ED729" i="2"/>
  <c r="EE729" i="2" s="1"/>
  <c r="EL729" i="2"/>
  <c r="EM729" i="2" s="1"/>
  <c r="EJ721" i="2"/>
  <c r="EK721" i="2" s="1"/>
  <c r="ER721" i="2"/>
  <c r="ES721" i="2" s="1"/>
  <c r="EB721" i="2"/>
  <c r="EC721" i="2" s="1"/>
  <c r="ED721" i="2"/>
  <c r="EE721" i="2" s="1"/>
  <c r="EL721" i="2"/>
  <c r="EM721" i="2" s="1"/>
  <c r="EF721" i="2"/>
  <c r="EG721" i="2" s="1"/>
  <c r="EN721" i="2"/>
  <c r="EO721" i="2" s="1"/>
  <c r="DX721" i="2"/>
  <c r="DY721" i="2" s="1"/>
  <c r="EH721" i="2"/>
  <c r="EI721" i="2" s="1"/>
  <c r="EP721" i="2"/>
  <c r="EQ721" i="2" s="1"/>
  <c r="DZ721" i="2"/>
  <c r="EA721" i="2" s="1"/>
  <c r="EH713" i="2"/>
  <c r="EI713" i="2" s="1"/>
  <c r="EJ713" i="2"/>
  <c r="EK713" i="2" s="1"/>
  <c r="DX713" i="2"/>
  <c r="DY713" i="2" s="1"/>
  <c r="EL713" i="2"/>
  <c r="EM713" i="2" s="1"/>
  <c r="DZ713" i="2"/>
  <c r="EA713" i="2" s="1"/>
  <c r="EN713" i="2"/>
  <c r="EO713" i="2" s="1"/>
  <c r="EB713" i="2"/>
  <c r="EC713" i="2" s="1"/>
  <c r="EP713" i="2"/>
  <c r="EQ713" i="2" s="1"/>
  <c r="ED713" i="2"/>
  <c r="EE713" i="2" s="1"/>
  <c r="ER713" i="2"/>
  <c r="ES713" i="2" s="1"/>
  <c r="EF713" i="2"/>
  <c r="EG713" i="2" s="1"/>
  <c r="EF705" i="2"/>
  <c r="EG705" i="2" s="1"/>
  <c r="EN705" i="2"/>
  <c r="EO705" i="2" s="1"/>
  <c r="DX705" i="2"/>
  <c r="DY705" i="2" s="1"/>
  <c r="EP705" i="2"/>
  <c r="EQ705" i="2" s="1"/>
  <c r="DZ705" i="2"/>
  <c r="EA705" i="2" s="1"/>
  <c r="EH705" i="2"/>
  <c r="EI705" i="2" s="1"/>
  <c r="ER705" i="2"/>
  <c r="ES705" i="2" s="1"/>
  <c r="EB705" i="2"/>
  <c r="EC705" i="2" s="1"/>
  <c r="EJ705" i="2"/>
  <c r="EK705" i="2" s="1"/>
  <c r="EL705" i="2"/>
  <c r="EM705" i="2" s="1"/>
  <c r="ED705" i="2"/>
  <c r="EE705" i="2" s="1"/>
  <c r="EB697" i="2"/>
  <c r="EC697" i="2" s="1"/>
  <c r="EP697" i="2"/>
  <c r="EQ697" i="2" s="1"/>
  <c r="ED697" i="2"/>
  <c r="EE697" i="2" s="1"/>
  <c r="ER697" i="2"/>
  <c r="ES697" i="2" s="1"/>
  <c r="EF697" i="2"/>
  <c r="EG697" i="2" s="1"/>
  <c r="EH697" i="2"/>
  <c r="EI697" i="2" s="1"/>
  <c r="EJ697" i="2"/>
  <c r="EK697" i="2" s="1"/>
  <c r="DX697" i="2"/>
  <c r="DY697" i="2" s="1"/>
  <c r="EL697" i="2"/>
  <c r="EM697" i="2" s="1"/>
  <c r="EN697" i="2"/>
  <c r="EO697" i="2" s="1"/>
  <c r="DZ697" i="2"/>
  <c r="EA697" i="2" s="1"/>
  <c r="EF689" i="2"/>
  <c r="EG689" i="2" s="1"/>
  <c r="EP689" i="2"/>
  <c r="EQ689" i="2" s="1"/>
  <c r="ED689" i="2"/>
  <c r="EE689" i="2" s="1"/>
  <c r="EN689" i="2"/>
  <c r="EO689" i="2" s="1"/>
  <c r="ER689" i="2"/>
  <c r="ES689" i="2" s="1"/>
  <c r="EH689" i="2"/>
  <c r="EI689" i="2" s="1"/>
  <c r="DX689" i="2"/>
  <c r="DY689" i="2" s="1"/>
  <c r="DZ689" i="2"/>
  <c r="EA689" i="2" s="1"/>
  <c r="EJ689" i="2"/>
  <c r="EK689" i="2" s="1"/>
  <c r="EB689" i="2"/>
  <c r="EC689" i="2" s="1"/>
  <c r="EL689" i="2"/>
  <c r="EM689" i="2" s="1"/>
  <c r="EN681" i="2"/>
  <c r="EO681" i="2" s="1"/>
  <c r="DX681" i="2"/>
  <c r="DY681" i="2" s="1"/>
  <c r="EB681" i="2"/>
  <c r="EC681" i="2" s="1"/>
  <c r="ER681" i="2"/>
  <c r="ES681" i="2" s="1"/>
  <c r="ED681" i="2"/>
  <c r="EE681" i="2" s="1"/>
  <c r="EF681" i="2"/>
  <c r="EG681" i="2" s="1"/>
  <c r="EH681" i="2"/>
  <c r="EI681" i="2" s="1"/>
  <c r="EJ681" i="2"/>
  <c r="EK681" i="2" s="1"/>
  <c r="DZ681" i="2"/>
  <c r="EA681" i="2" s="1"/>
  <c r="EL681" i="2"/>
  <c r="EM681" i="2" s="1"/>
  <c r="EP681" i="2"/>
  <c r="EQ681" i="2" s="1"/>
  <c r="ED673" i="2"/>
  <c r="EE673" i="2" s="1"/>
  <c r="EL673" i="2"/>
  <c r="EM673" i="2" s="1"/>
  <c r="EF673" i="2"/>
  <c r="EG673" i="2" s="1"/>
  <c r="EP673" i="2"/>
  <c r="EQ673" i="2" s="1"/>
  <c r="EB673" i="2"/>
  <c r="EC673" i="2" s="1"/>
  <c r="EJ673" i="2"/>
  <c r="EK673" i="2" s="1"/>
  <c r="EH673" i="2"/>
  <c r="EI673" i="2" s="1"/>
  <c r="EN673" i="2"/>
  <c r="EO673" i="2" s="1"/>
  <c r="DX673" i="2"/>
  <c r="DY673" i="2" s="1"/>
  <c r="DZ673" i="2"/>
  <c r="EA673" i="2" s="1"/>
  <c r="ER673" i="2"/>
  <c r="ES673" i="2" s="1"/>
  <c r="EN665" i="2"/>
  <c r="EO665" i="2" s="1"/>
  <c r="EF665" i="2"/>
  <c r="EG665" i="2" s="1"/>
  <c r="EP665" i="2"/>
  <c r="EQ665" i="2" s="1"/>
  <c r="DZ665" i="2"/>
  <c r="EA665" i="2" s="1"/>
  <c r="EH665" i="2"/>
  <c r="EI665" i="2" s="1"/>
  <c r="DX665" i="2"/>
  <c r="DY665" i="2" s="1"/>
  <c r="EB665" i="2"/>
  <c r="EC665" i="2" s="1"/>
  <c r="ED665" i="2"/>
  <c r="EE665" i="2" s="1"/>
  <c r="EJ665" i="2"/>
  <c r="EK665" i="2" s="1"/>
  <c r="EL665" i="2"/>
  <c r="EM665" i="2" s="1"/>
  <c r="ER665" i="2"/>
  <c r="ES665" i="2" s="1"/>
  <c r="ED850" i="2"/>
  <c r="EE850" i="2" s="1"/>
  <c r="EN850" i="2"/>
  <c r="EO850" i="2" s="1"/>
  <c r="DX850" i="2"/>
  <c r="DY850" i="2" s="1"/>
  <c r="EF850" i="2"/>
  <c r="EG850" i="2" s="1"/>
  <c r="EP850" i="2"/>
  <c r="EQ850" i="2" s="1"/>
  <c r="DZ850" i="2"/>
  <c r="EA850" i="2" s="1"/>
  <c r="EH850" i="2"/>
  <c r="EI850" i="2" s="1"/>
  <c r="ER850" i="2"/>
  <c r="ES850" i="2" s="1"/>
  <c r="EB850" i="2"/>
  <c r="EC850" i="2" s="1"/>
  <c r="EL850" i="2"/>
  <c r="EM850" i="2" s="1"/>
  <c r="EJ850" i="2"/>
  <c r="EK850" i="2" s="1"/>
  <c r="DX842" i="2"/>
  <c r="DY842" i="2" s="1"/>
  <c r="EF842" i="2"/>
  <c r="EG842" i="2" s="1"/>
  <c r="EP842" i="2"/>
  <c r="EQ842" i="2" s="1"/>
  <c r="DZ842" i="2"/>
  <c r="EA842" i="2" s="1"/>
  <c r="EH842" i="2"/>
  <c r="EI842" i="2" s="1"/>
  <c r="ER842" i="2"/>
  <c r="ES842" i="2" s="1"/>
  <c r="EB842" i="2"/>
  <c r="EC842" i="2" s="1"/>
  <c r="EJ842" i="2"/>
  <c r="EK842" i="2" s="1"/>
  <c r="ED842" i="2"/>
  <c r="EE842" i="2" s="1"/>
  <c r="EL842" i="2"/>
  <c r="EM842" i="2" s="1"/>
  <c r="EN842" i="2"/>
  <c r="EO842" i="2" s="1"/>
  <c r="ED834" i="2"/>
  <c r="EE834" i="2" s="1"/>
  <c r="EL834" i="2"/>
  <c r="EM834" i="2" s="1"/>
  <c r="DX834" i="2"/>
  <c r="DY834" i="2" s="1"/>
  <c r="EF834" i="2"/>
  <c r="EG834" i="2" s="1"/>
  <c r="EP834" i="2"/>
  <c r="EQ834" i="2" s="1"/>
  <c r="DZ834" i="2"/>
  <c r="EA834" i="2" s="1"/>
  <c r="EH834" i="2"/>
  <c r="EI834" i="2" s="1"/>
  <c r="EJ834" i="2"/>
  <c r="EK834" i="2" s="1"/>
  <c r="EN834" i="2"/>
  <c r="EO834" i="2" s="1"/>
  <c r="EB834" i="2"/>
  <c r="EC834" i="2" s="1"/>
  <c r="ER834" i="2"/>
  <c r="ES834" i="2" s="1"/>
  <c r="ER826" i="2"/>
  <c r="ES826" i="2" s="1"/>
  <c r="ED826" i="2"/>
  <c r="EE826" i="2" s="1"/>
  <c r="EL826" i="2"/>
  <c r="EM826" i="2" s="1"/>
  <c r="EN826" i="2"/>
  <c r="EO826" i="2" s="1"/>
  <c r="DX826" i="2"/>
  <c r="DY826" i="2" s="1"/>
  <c r="EP826" i="2"/>
  <c r="EQ826" i="2" s="1"/>
  <c r="DZ826" i="2"/>
  <c r="EA826" i="2" s="1"/>
  <c r="EB826" i="2"/>
  <c r="EC826" i="2" s="1"/>
  <c r="EF826" i="2"/>
  <c r="EG826" i="2" s="1"/>
  <c r="EH826" i="2"/>
  <c r="EI826" i="2" s="1"/>
  <c r="EJ826" i="2"/>
  <c r="EK826" i="2" s="1"/>
  <c r="DX818" i="2"/>
  <c r="DY818" i="2" s="1"/>
  <c r="EF818" i="2"/>
  <c r="EG818" i="2" s="1"/>
  <c r="DZ818" i="2"/>
  <c r="EA818" i="2" s="1"/>
  <c r="EH818" i="2"/>
  <c r="EI818" i="2" s="1"/>
  <c r="ER818" i="2"/>
  <c r="ES818" i="2" s="1"/>
  <c r="EB818" i="2"/>
  <c r="EC818" i="2" s="1"/>
  <c r="EJ818" i="2"/>
  <c r="EK818" i="2" s="1"/>
  <c r="ED818" i="2"/>
  <c r="EE818" i="2" s="1"/>
  <c r="EL818" i="2"/>
  <c r="EM818" i="2" s="1"/>
  <c r="EN818" i="2"/>
  <c r="EO818" i="2" s="1"/>
  <c r="EP818" i="2"/>
  <c r="EQ818" i="2" s="1"/>
  <c r="EN810" i="2"/>
  <c r="EO810" i="2" s="1"/>
  <c r="DX810" i="2"/>
  <c r="DY810" i="2" s="1"/>
  <c r="EF810" i="2"/>
  <c r="EG810" i="2" s="1"/>
  <c r="EP810" i="2"/>
  <c r="EQ810" i="2" s="1"/>
  <c r="DZ810" i="2"/>
  <c r="EA810" i="2" s="1"/>
  <c r="EH810" i="2"/>
  <c r="EI810" i="2" s="1"/>
  <c r="ER810" i="2"/>
  <c r="ES810" i="2" s="1"/>
  <c r="EB810" i="2"/>
  <c r="EC810" i="2" s="1"/>
  <c r="EJ810" i="2"/>
  <c r="EK810" i="2" s="1"/>
  <c r="ED810" i="2"/>
  <c r="EE810" i="2" s="1"/>
  <c r="EL810" i="2"/>
  <c r="EM810" i="2" s="1"/>
  <c r="EL926" i="2"/>
  <c r="EM926" i="2" s="1"/>
  <c r="ED926" i="2"/>
  <c r="EE926" i="2" s="1"/>
  <c r="EF926" i="2"/>
  <c r="EG926" i="2" s="1"/>
  <c r="EN926" i="2"/>
  <c r="EO926" i="2" s="1"/>
  <c r="DX926" i="2"/>
  <c r="DY926" i="2" s="1"/>
  <c r="EH926" i="2"/>
  <c r="EI926" i="2" s="1"/>
  <c r="EP926" i="2"/>
  <c r="EQ926" i="2" s="1"/>
  <c r="DZ926" i="2"/>
  <c r="EA926" i="2" s="1"/>
  <c r="EJ926" i="2"/>
  <c r="EK926" i="2" s="1"/>
  <c r="ER926" i="2"/>
  <c r="ES926" i="2" s="1"/>
  <c r="EB926" i="2"/>
  <c r="EC926" i="2" s="1"/>
  <c r="DX933" i="2"/>
  <c r="DY933" i="2" s="1"/>
  <c r="EH933" i="2"/>
  <c r="EI933" i="2" s="1"/>
  <c r="ER933" i="2"/>
  <c r="ES933" i="2" s="1"/>
  <c r="DZ933" i="2"/>
  <c r="EA933" i="2" s="1"/>
  <c r="EJ933" i="2"/>
  <c r="EK933" i="2" s="1"/>
  <c r="EL933" i="2"/>
  <c r="EM933" i="2" s="1"/>
  <c r="EB933" i="2"/>
  <c r="EC933" i="2" s="1"/>
  <c r="ED933" i="2"/>
  <c r="EE933" i="2" s="1"/>
  <c r="EF933" i="2"/>
  <c r="EG933" i="2" s="1"/>
  <c r="EN933" i="2"/>
  <c r="EO933" i="2" s="1"/>
  <c r="EP933" i="2"/>
  <c r="EQ933" i="2" s="1"/>
  <c r="EB1049" i="2"/>
  <c r="EC1049" i="2" s="1"/>
  <c r="DX1049" i="2"/>
  <c r="DY1049" i="2" s="1"/>
  <c r="EH1049" i="2"/>
  <c r="EI1049" i="2" s="1"/>
  <c r="ER1049" i="2"/>
  <c r="ES1049" i="2" s="1"/>
  <c r="DZ1049" i="2"/>
  <c r="EA1049" i="2" s="1"/>
  <c r="EJ1049" i="2"/>
  <c r="EK1049" i="2" s="1"/>
  <c r="EL1049" i="2"/>
  <c r="EM1049" i="2" s="1"/>
  <c r="ED1049" i="2"/>
  <c r="EE1049" i="2" s="1"/>
  <c r="EN1049" i="2"/>
  <c r="EO1049" i="2" s="1"/>
  <c r="EF1049" i="2"/>
  <c r="EG1049" i="2" s="1"/>
  <c r="EP1049" i="2"/>
  <c r="EQ1049" i="2" s="1"/>
  <c r="EJ1041" i="2"/>
  <c r="EK1041" i="2" s="1"/>
  <c r="ED1041" i="2"/>
  <c r="EE1041" i="2" s="1"/>
  <c r="EN1041" i="2"/>
  <c r="EO1041" i="2" s="1"/>
  <c r="ER1041" i="2"/>
  <c r="ES1041" i="2" s="1"/>
  <c r="EH1041" i="2"/>
  <c r="EI1041" i="2" s="1"/>
  <c r="DX1041" i="2"/>
  <c r="DY1041" i="2" s="1"/>
  <c r="DZ1041" i="2"/>
  <c r="EA1041" i="2" s="1"/>
  <c r="EL1041" i="2"/>
  <c r="EM1041" i="2" s="1"/>
  <c r="EB1041" i="2"/>
  <c r="EC1041" i="2" s="1"/>
  <c r="EP1041" i="2"/>
  <c r="EQ1041" i="2" s="1"/>
  <c r="EF1041" i="2"/>
  <c r="EG1041" i="2" s="1"/>
  <c r="ED1033" i="2"/>
  <c r="EE1033" i="2" s="1"/>
  <c r="EL1033" i="2"/>
  <c r="EM1033" i="2" s="1"/>
  <c r="EN1033" i="2"/>
  <c r="EO1033" i="2" s="1"/>
  <c r="DZ1033" i="2"/>
  <c r="EA1033" i="2" s="1"/>
  <c r="EH1033" i="2"/>
  <c r="EI1033" i="2" s="1"/>
  <c r="EF1033" i="2"/>
  <c r="EG1033" i="2" s="1"/>
  <c r="DX1033" i="2"/>
  <c r="DY1033" i="2" s="1"/>
  <c r="EJ1033" i="2"/>
  <c r="EK1033" i="2" s="1"/>
  <c r="EB1033" i="2"/>
  <c r="EC1033" i="2" s="1"/>
  <c r="EP1033" i="2"/>
  <c r="EQ1033" i="2" s="1"/>
  <c r="ER1033" i="2"/>
  <c r="ES1033" i="2" s="1"/>
  <c r="EJ1025" i="2"/>
  <c r="EK1025" i="2" s="1"/>
  <c r="EB1025" i="2"/>
  <c r="EC1025" i="2" s="1"/>
  <c r="EN1025" i="2"/>
  <c r="EO1025" i="2" s="1"/>
  <c r="DX1025" i="2"/>
  <c r="DY1025" i="2" s="1"/>
  <c r="EH1025" i="2"/>
  <c r="EI1025" i="2" s="1"/>
  <c r="EL1025" i="2"/>
  <c r="EM1025" i="2" s="1"/>
  <c r="EP1025" i="2"/>
  <c r="EQ1025" i="2" s="1"/>
  <c r="DZ1025" i="2"/>
  <c r="EA1025" i="2" s="1"/>
  <c r="ER1025" i="2"/>
  <c r="ES1025" i="2" s="1"/>
  <c r="ED1025" i="2"/>
  <c r="EE1025" i="2" s="1"/>
  <c r="EF1025" i="2"/>
  <c r="EG1025" i="2" s="1"/>
  <c r="EF1017" i="2"/>
  <c r="EG1017" i="2" s="1"/>
  <c r="EP1017" i="2"/>
  <c r="EQ1017" i="2" s="1"/>
  <c r="ED1017" i="2"/>
  <c r="EE1017" i="2" s="1"/>
  <c r="EN1017" i="2"/>
  <c r="EO1017" i="2" s="1"/>
  <c r="DX1017" i="2"/>
  <c r="DY1017" i="2" s="1"/>
  <c r="EJ1017" i="2"/>
  <c r="EK1017" i="2" s="1"/>
  <c r="EL1017" i="2"/>
  <c r="EM1017" i="2" s="1"/>
  <c r="ER1017" i="2"/>
  <c r="ES1017" i="2" s="1"/>
  <c r="DZ1017" i="2"/>
  <c r="EA1017" i="2" s="1"/>
  <c r="EB1017" i="2"/>
  <c r="EC1017" i="2" s="1"/>
  <c r="EH1017" i="2"/>
  <c r="EI1017" i="2" s="1"/>
  <c r="EF1009" i="2"/>
  <c r="EG1009" i="2" s="1"/>
  <c r="EP1009" i="2"/>
  <c r="EQ1009" i="2" s="1"/>
  <c r="DZ1009" i="2"/>
  <c r="EA1009" i="2" s="1"/>
  <c r="EJ1009" i="2"/>
  <c r="EK1009" i="2" s="1"/>
  <c r="DX1009" i="2"/>
  <c r="DY1009" i="2" s="1"/>
  <c r="EL1009" i="2"/>
  <c r="EM1009" i="2" s="1"/>
  <c r="ER1009" i="2"/>
  <c r="ES1009" i="2" s="1"/>
  <c r="EH1009" i="2"/>
  <c r="EI1009" i="2" s="1"/>
  <c r="ED1009" i="2"/>
  <c r="EE1009" i="2" s="1"/>
  <c r="EN1009" i="2"/>
  <c r="EO1009" i="2" s="1"/>
  <c r="EB1009" i="2"/>
  <c r="EC1009" i="2" s="1"/>
  <c r="EB1001" i="2"/>
  <c r="EC1001" i="2" s="1"/>
  <c r="EP1001" i="2"/>
  <c r="EQ1001" i="2" s="1"/>
  <c r="EF1001" i="2"/>
  <c r="EG1001" i="2" s="1"/>
  <c r="DZ1001" i="2"/>
  <c r="EA1001" i="2" s="1"/>
  <c r="ER1001" i="2"/>
  <c r="ES1001" i="2" s="1"/>
  <c r="ED1001" i="2"/>
  <c r="EE1001" i="2" s="1"/>
  <c r="EJ1001" i="2"/>
  <c r="EK1001" i="2" s="1"/>
  <c r="EL1001" i="2"/>
  <c r="EM1001" i="2" s="1"/>
  <c r="DX1001" i="2"/>
  <c r="DY1001" i="2" s="1"/>
  <c r="EN1001" i="2"/>
  <c r="EO1001" i="2" s="1"/>
  <c r="EH1001" i="2"/>
  <c r="EI1001" i="2" s="1"/>
  <c r="EF993" i="2"/>
  <c r="EG993" i="2" s="1"/>
  <c r="EP993" i="2"/>
  <c r="EQ993" i="2" s="1"/>
  <c r="DZ993" i="2"/>
  <c r="EA993" i="2" s="1"/>
  <c r="EJ993" i="2"/>
  <c r="EK993" i="2" s="1"/>
  <c r="EL993" i="2"/>
  <c r="EM993" i="2" s="1"/>
  <c r="DX993" i="2"/>
  <c r="DY993" i="2" s="1"/>
  <c r="EB993" i="2"/>
  <c r="EC993" i="2" s="1"/>
  <c r="ED993" i="2"/>
  <c r="EE993" i="2" s="1"/>
  <c r="ER993" i="2"/>
  <c r="ES993" i="2" s="1"/>
  <c r="EH993" i="2"/>
  <c r="EI993" i="2" s="1"/>
  <c r="EN993" i="2"/>
  <c r="EO993" i="2" s="1"/>
  <c r="EF985" i="2"/>
  <c r="EG985" i="2" s="1"/>
  <c r="DX985" i="2"/>
  <c r="DY985" i="2" s="1"/>
  <c r="EL985" i="2"/>
  <c r="EM985" i="2" s="1"/>
  <c r="DZ985" i="2"/>
  <c r="EA985" i="2" s="1"/>
  <c r="EP985" i="2"/>
  <c r="EQ985" i="2" s="1"/>
  <c r="ER985" i="2"/>
  <c r="ES985" i="2" s="1"/>
  <c r="ED985" i="2"/>
  <c r="EE985" i="2" s="1"/>
  <c r="EH985" i="2"/>
  <c r="EI985" i="2" s="1"/>
  <c r="EJ985" i="2"/>
  <c r="EK985" i="2" s="1"/>
  <c r="EB985" i="2"/>
  <c r="EC985" i="2" s="1"/>
  <c r="EN985" i="2"/>
  <c r="EO985" i="2" s="1"/>
  <c r="DZ977" i="2"/>
  <c r="EA977" i="2" s="1"/>
  <c r="EF977" i="2"/>
  <c r="EG977" i="2" s="1"/>
  <c r="EH977" i="2"/>
  <c r="EI977" i="2" s="1"/>
  <c r="EJ977" i="2"/>
  <c r="EK977" i="2" s="1"/>
  <c r="DX977" i="2"/>
  <c r="DY977" i="2" s="1"/>
  <c r="EN977" i="2"/>
  <c r="EO977" i="2" s="1"/>
  <c r="EB977" i="2"/>
  <c r="EC977" i="2" s="1"/>
  <c r="EP977" i="2"/>
  <c r="EQ977" i="2" s="1"/>
  <c r="ED977" i="2"/>
  <c r="EE977" i="2" s="1"/>
  <c r="ER977" i="2"/>
  <c r="ES977" i="2" s="1"/>
  <c r="EL977" i="2"/>
  <c r="EM977" i="2" s="1"/>
  <c r="DJ969" i="2"/>
  <c r="EB969" i="2"/>
  <c r="EC969" i="2" s="1"/>
  <c r="EL969" i="2"/>
  <c r="EM969" i="2" s="1"/>
  <c r="EF969" i="2"/>
  <c r="EG969" i="2" s="1"/>
  <c r="EJ969" i="2"/>
  <c r="EK969" i="2" s="1"/>
  <c r="DX969" i="2"/>
  <c r="DY969" i="2" s="1"/>
  <c r="DZ969" i="2"/>
  <c r="EA969" i="2" s="1"/>
  <c r="EP969" i="2"/>
  <c r="EQ969" i="2" s="1"/>
  <c r="ED969" i="2"/>
  <c r="EE969" i="2" s="1"/>
  <c r="ER969" i="2"/>
  <c r="ES969" i="2" s="1"/>
  <c r="EN969" i="2"/>
  <c r="EO969" i="2" s="1"/>
  <c r="EH969" i="2"/>
  <c r="EI969" i="2" s="1"/>
  <c r="EF1368" i="2"/>
  <c r="EG1368" i="2" s="1"/>
  <c r="ER1368" i="2"/>
  <c r="ES1368" i="2" s="1"/>
  <c r="EH1368" i="2"/>
  <c r="EI1368" i="2" s="1"/>
  <c r="EJ1368" i="2"/>
  <c r="EK1368" i="2" s="1"/>
  <c r="DX1368" i="2"/>
  <c r="DY1368" i="2" s="1"/>
  <c r="EL1368" i="2"/>
  <c r="EM1368" i="2" s="1"/>
  <c r="DZ1368" i="2"/>
  <c r="EA1368" i="2" s="1"/>
  <c r="EN1368" i="2"/>
  <c r="EO1368" i="2" s="1"/>
  <c r="EB1368" i="2"/>
  <c r="EC1368" i="2" s="1"/>
  <c r="ED1368" i="2"/>
  <c r="EE1368" i="2" s="1"/>
  <c r="EP1368" i="2"/>
  <c r="EQ1368" i="2" s="1"/>
  <c r="DX1360" i="2"/>
  <c r="DY1360" i="2" s="1"/>
  <c r="EL1360" i="2"/>
  <c r="EM1360" i="2" s="1"/>
  <c r="DZ1360" i="2"/>
  <c r="EA1360" i="2" s="1"/>
  <c r="EN1360" i="2"/>
  <c r="EO1360" i="2" s="1"/>
  <c r="EB1360" i="2"/>
  <c r="EC1360" i="2" s="1"/>
  <c r="ED1360" i="2"/>
  <c r="EE1360" i="2" s="1"/>
  <c r="EP1360" i="2"/>
  <c r="EQ1360" i="2" s="1"/>
  <c r="EF1360" i="2"/>
  <c r="EG1360" i="2" s="1"/>
  <c r="EH1360" i="2"/>
  <c r="EI1360" i="2" s="1"/>
  <c r="ER1360" i="2"/>
  <c r="ES1360" i="2" s="1"/>
  <c r="EJ1360" i="2"/>
  <c r="EK1360" i="2" s="1"/>
  <c r="DZ1352" i="2"/>
  <c r="EA1352" i="2" s="1"/>
  <c r="EL1352" i="2"/>
  <c r="EM1352" i="2" s="1"/>
  <c r="EN1352" i="2"/>
  <c r="EO1352" i="2" s="1"/>
  <c r="EB1352" i="2"/>
  <c r="EC1352" i="2" s="1"/>
  <c r="ED1352" i="2"/>
  <c r="EE1352" i="2" s="1"/>
  <c r="EP1352" i="2"/>
  <c r="EQ1352" i="2" s="1"/>
  <c r="EF1352" i="2"/>
  <c r="EG1352" i="2" s="1"/>
  <c r="ER1352" i="2"/>
  <c r="ES1352" i="2" s="1"/>
  <c r="DX1352" i="2"/>
  <c r="DY1352" i="2" s="1"/>
  <c r="EH1352" i="2"/>
  <c r="EI1352" i="2" s="1"/>
  <c r="EJ1352" i="2"/>
  <c r="EK1352" i="2" s="1"/>
  <c r="EB1344" i="2"/>
  <c r="EC1344" i="2" s="1"/>
  <c r="EN1344" i="2"/>
  <c r="EO1344" i="2" s="1"/>
  <c r="ED1344" i="2"/>
  <c r="EE1344" i="2" s="1"/>
  <c r="EP1344" i="2"/>
  <c r="EQ1344" i="2" s="1"/>
  <c r="EF1344" i="2"/>
  <c r="EG1344" i="2" s="1"/>
  <c r="ER1344" i="2"/>
  <c r="ES1344" i="2" s="1"/>
  <c r="DX1344" i="2"/>
  <c r="DY1344" i="2" s="1"/>
  <c r="EH1344" i="2"/>
  <c r="EI1344" i="2" s="1"/>
  <c r="EJ1344" i="2"/>
  <c r="EK1344" i="2" s="1"/>
  <c r="DZ1344" i="2"/>
  <c r="EA1344" i="2" s="1"/>
  <c r="EL1344" i="2"/>
  <c r="EM1344" i="2" s="1"/>
  <c r="EB1336" i="2"/>
  <c r="EC1336" i="2" s="1"/>
  <c r="ED1336" i="2"/>
  <c r="EE1336" i="2" s="1"/>
  <c r="ER1336" i="2"/>
  <c r="ES1336" i="2" s="1"/>
  <c r="EF1336" i="2"/>
  <c r="EG1336" i="2" s="1"/>
  <c r="EH1336" i="2"/>
  <c r="EI1336" i="2" s="1"/>
  <c r="EJ1336" i="2"/>
  <c r="EK1336" i="2" s="1"/>
  <c r="DX1336" i="2"/>
  <c r="DY1336" i="2" s="1"/>
  <c r="EL1336" i="2"/>
  <c r="EM1336" i="2" s="1"/>
  <c r="DZ1336" i="2"/>
  <c r="EA1336" i="2" s="1"/>
  <c r="EN1336" i="2"/>
  <c r="EO1336" i="2" s="1"/>
  <c r="EP1336" i="2"/>
  <c r="EQ1336" i="2" s="1"/>
  <c r="DX1328" i="2"/>
  <c r="DY1328" i="2" s="1"/>
  <c r="EH1328" i="2"/>
  <c r="EI1328" i="2" s="1"/>
  <c r="DZ1328" i="2"/>
  <c r="EA1328" i="2" s="1"/>
  <c r="EJ1328" i="2"/>
  <c r="EK1328" i="2" s="1"/>
  <c r="EL1328" i="2"/>
  <c r="EM1328" i="2" s="1"/>
  <c r="EB1328" i="2"/>
  <c r="EC1328" i="2" s="1"/>
  <c r="EN1328" i="2"/>
  <c r="EO1328" i="2" s="1"/>
  <c r="ED1328" i="2"/>
  <c r="EE1328" i="2" s="1"/>
  <c r="EP1328" i="2"/>
  <c r="EQ1328" i="2" s="1"/>
  <c r="EF1328" i="2"/>
  <c r="EG1328" i="2" s="1"/>
  <c r="ER1328" i="2"/>
  <c r="ES1328" i="2" s="1"/>
  <c r="EB1320" i="2"/>
  <c r="EC1320" i="2" s="1"/>
  <c r="EN1320" i="2"/>
  <c r="EO1320" i="2" s="1"/>
  <c r="ED1320" i="2"/>
  <c r="EE1320" i="2" s="1"/>
  <c r="EF1320" i="2"/>
  <c r="EG1320" i="2" s="1"/>
  <c r="EP1320" i="2"/>
  <c r="EQ1320" i="2" s="1"/>
  <c r="ER1320" i="2"/>
  <c r="ES1320" i="2" s="1"/>
  <c r="EH1320" i="2"/>
  <c r="EI1320" i="2" s="1"/>
  <c r="DX1320" i="2"/>
  <c r="DY1320" i="2" s="1"/>
  <c r="EJ1320" i="2"/>
  <c r="EK1320" i="2" s="1"/>
  <c r="EL1320" i="2"/>
  <c r="EM1320" i="2" s="1"/>
  <c r="DZ1320" i="2"/>
  <c r="EA1320" i="2" s="1"/>
  <c r="EF1312" i="2"/>
  <c r="EG1312" i="2" s="1"/>
  <c r="EP1312" i="2"/>
  <c r="EQ1312" i="2" s="1"/>
  <c r="DX1312" i="2"/>
  <c r="DY1312" i="2" s="1"/>
  <c r="ER1312" i="2"/>
  <c r="ES1312" i="2" s="1"/>
  <c r="EH1312" i="2"/>
  <c r="EI1312" i="2" s="1"/>
  <c r="DZ1312" i="2"/>
  <c r="EA1312" i="2" s="1"/>
  <c r="EJ1312" i="2"/>
  <c r="EK1312" i="2" s="1"/>
  <c r="EB1312" i="2"/>
  <c r="EC1312" i="2" s="1"/>
  <c r="EL1312" i="2"/>
  <c r="EM1312" i="2" s="1"/>
  <c r="EN1312" i="2"/>
  <c r="EO1312" i="2" s="1"/>
  <c r="ED1312" i="2"/>
  <c r="EE1312" i="2" s="1"/>
  <c r="EF1304" i="2"/>
  <c r="EG1304" i="2" s="1"/>
  <c r="EP1304" i="2"/>
  <c r="EQ1304" i="2" s="1"/>
  <c r="EH1304" i="2"/>
  <c r="EI1304" i="2" s="1"/>
  <c r="ER1304" i="2"/>
  <c r="ES1304" i="2" s="1"/>
  <c r="DX1304" i="2"/>
  <c r="DY1304" i="2" s="1"/>
  <c r="EJ1304" i="2"/>
  <c r="EK1304" i="2" s="1"/>
  <c r="EL1304" i="2"/>
  <c r="EM1304" i="2" s="1"/>
  <c r="DZ1304" i="2"/>
  <c r="EA1304" i="2" s="1"/>
  <c r="EB1304" i="2"/>
  <c r="EC1304" i="2" s="1"/>
  <c r="EN1304" i="2"/>
  <c r="EO1304" i="2" s="1"/>
  <c r="ED1304" i="2"/>
  <c r="EE1304" i="2" s="1"/>
  <c r="EB1296" i="2"/>
  <c r="EC1296" i="2" s="1"/>
  <c r="EL1296" i="2"/>
  <c r="EM1296" i="2" s="1"/>
  <c r="ED1296" i="2"/>
  <c r="EE1296" i="2" s="1"/>
  <c r="EN1296" i="2"/>
  <c r="EO1296" i="2" s="1"/>
  <c r="EF1296" i="2"/>
  <c r="EG1296" i="2" s="1"/>
  <c r="EP1296" i="2"/>
  <c r="EQ1296" i="2" s="1"/>
  <c r="DX1296" i="2"/>
  <c r="DY1296" i="2" s="1"/>
  <c r="ER1296" i="2"/>
  <c r="ES1296" i="2" s="1"/>
  <c r="EH1296" i="2"/>
  <c r="EI1296" i="2" s="1"/>
  <c r="DZ1296" i="2"/>
  <c r="EA1296" i="2" s="1"/>
  <c r="EJ1296" i="2"/>
  <c r="EK1296" i="2" s="1"/>
  <c r="EJ1288" i="2"/>
  <c r="EK1288" i="2" s="1"/>
  <c r="DZ1288" i="2"/>
  <c r="EA1288" i="2" s="1"/>
  <c r="EL1288" i="2"/>
  <c r="EM1288" i="2" s="1"/>
  <c r="EN1288" i="2"/>
  <c r="EO1288" i="2" s="1"/>
  <c r="EB1288" i="2"/>
  <c r="EC1288" i="2" s="1"/>
  <c r="ED1288" i="2"/>
  <c r="EE1288" i="2" s="1"/>
  <c r="EP1288" i="2"/>
  <c r="EQ1288" i="2" s="1"/>
  <c r="EF1288" i="2"/>
  <c r="EG1288" i="2" s="1"/>
  <c r="ER1288" i="2"/>
  <c r="ES1288" i="2" s="1"/>
  <c r="DX1288" i="2"/>
  <c r="DY1288" i="2" s="1"/>
  <c r="EH1288" i="2"/>
  <c r="EI1288" i="2" s="1"/>
  <c r="DX1280" i="2"/>
  <c r="DY1280" i="2" s="1"/>
  <c r="EF1280" i="2"/>
  <c r="EG1280" i="2" s="1"/>
  <c r="EP1280" i="2"/>
  <c r="EQ1280" i="2" s="1"/>
  <c r="DZ1280" i="2"/>
  <c r="EA1280" i="2" s="1"/>
  <c r="EH1280" i="2"/>
  <c r="EI1280" i="2" s="1"/>
  <c r="ER1280" i="2"/>
  <c r="ES1280" i="2" s="1"/>
  <c r="EB1280" i="2"/>
  <c r="EC1280" i="2" s="1"/>
  <c r="EJ1280" i="2"/>
  <c r="EK1280" i="2" s="1"/>
  <c r="EL1280" i="2"/>
  <c r="EM1280" i="2" s="1"/>
  <c r="ED1280" i="2"/>
  <c r="EE1280" i="2" s="1"/>
  <c r="EN1280" i="2"/>
  <c r="EO1280" i="2" s="1"/>
  <c r="ED1272" i="2"/>
  <c r="EE1272" i="2" s="1"/>
  <c r="EN1272" i="2"/>
  <c r="EO1272" i="2" s="1"/>
  <c r="EF1272" i="2"/>
  <c r="EG1272" i="2" s="1"/>
  <c r="DX1272" i="2"/>
  <c r="DY1272" i="2" s="1"/>
  <c r="EP1272" i="2"/>
  <c r="EQ1272" i="2" s="1"/>
  <c r="EH1272" i="2"/>
  <c r="EI1272" i="2" s="1"/>
  <c r="DZ1272" i="2"/>
  <c r="EA1272" i="2" s="1"/>
  <c r="ER1272" i="2"/>
  <c r="ES1272" i="2" s="1"/>
  <c r="EJ1272" i="2"/>
  <c r="EK1272" i="2" s="1"/>
  <c r="EB1272" i="2"/>
  <c r="EC1272" i="2" s="1"/>
  <c r="EL1272" i="2"/>
  <c r="EM1272" i="2" s="1"/>
  <c r="ED1264" i="2"/>
  <c r="EE1264" i="2" s="1"/>
  <c r="EN1264" i="2"/>
  <c r="EO1264" i="2" s="1"/>
  <c r="DX1264" i="2"/>
  <c r="DY1264" i="2" s="1"/>
  <c r="EF1264" i="2"/>
  <c r="EG1264" i="2" s="1"/>
  <c r="EP1264" i="2"/>
  <c r="EQ1264" i="2" s="1"/>
  <c r="DZ1264" i="2"/>
  <c r="EA1264" i="2" s="1"/>
  <c r="EH1264" i="2"/>
  <c r="EI1264" i="2" s="1"/>
  <c r="ER1264" i="2"/>
  <c r="ES1264" i="2" s="1"/>
  <c r="EB1264" i="2"/>
  <c r="EC1264" i="2" s="1"/>
  <c r="EJ1264" i="2"/>
  <c r="EK1264" i="2" s="1"/>
  <c r="EL1264" i="2"/>
  <c r="EM1264" i="2" s="1"/>
  <c r="ED1256" i="2"/>
  <c r="EE1256" i="2" s="1"/>
  <c r="EN1256" i="2"/>
  <c r="EO1256" i="2" s="1"/>
  <c r="EF1256" i="2"/>
  <c r="EG1256" i="2" s="1"/>
  <c r="DX1256" i="2"/>
  <c r="DY1256" i="2" s="1"/>
  <c r="EP1256" i="2"/>
  <c r="EQ1256" i="2" s="1"/>
  <c r="EH1256" i="2"/>
  <c r="EI1256" i="2" s="1"/>
  <c r="DZ1256" i="2"/>
  <c r="EA1256" i="2" s="1"/>
  <c r="ER1256" i="2"/>
  <c r="ES1256" i="2" s="1"/>
  <c r="EJ1256" i="2"/>
  <c r="EK1256" i="2" s="1"/>
  <c r="EB1256" i="2"/>
  <c r="EC1256" i="2" s="1"/>
  <c r="EL1256" i="2"/>
  <c r="EM1256" i="2" s="1"/>
  <c r="EB1248" i="2"/>
  <c r="EC1248" i="2" s="1"/>
  <c r="EJ1248" i="2"/>
  <c r="EK1248" i="2" s="1"/>
  <c r="EL1248" i="2"/>
  <c r="EM1248" i="2" s="1"/>
  <c r="ED1248" i="2"/>
  <c r="EE1248" i="2" s="1"/>
  <c r="EN1248" i="2"/>
  <c r="EO1248" i="2" s="1"/>
  <c r="DX1248" i="2"/>
  <c r="DY1248" i="2" s="1"/>
  <c r="EF1248" i="2"/>
  <c r="EG1248" i="2" s="1"/>
  <c r="EP1248" i="2"/>
  <c r="EQ1248" i="2" s="1"/>
  <c r="DZ1248" i="2"/>
  <c r="EA1248" i="2" s="1"/>
  <c r="EH1248" i="2"/>
  <c r="EI1248" i="2" s="1"/>
  <c r="ER1248" i="2"/>
  <c r="ES1248" i="2" s="1"/>
  <c r="EB1240" i="2"/>
  <c r="EC1240" i="2" s="1"/>
  <c r="EL1240" i="2"/>
  <c r="EM1240" i="2" s="1"/>
  <c r="ED1240" i="2"/>
  <c r="EE1240" i="2" s="1"/>
  <c r="EN1240" i="2"/>
  <c r="EO1240" i="2" s="1"/>
  <c r="EF1240" i="2"/>
  <c r="EG1240" i="2" s="1"/>
  <c r="DX1240" i="2"/>
  <c r="DY1240" i="2" s="1"/>
  <c r="EP1240" i="2"/>
  <c r="EQ1240" i="2" s="1"/>
  <c r="EH1240" i="2"/>
  <c r="EI1240" i="2" s="1"/>
  <c r="DZ1240" i="2"/>
  <c r="EA1240" i="2" s="1"/>
  <c r="ER1240" i="2"/>
  <c r="ES1240" i="2" s="1"/>
  <c r="EJ1240" i="2"/>
  <c r="EK1240" i="2" s="1"/>
  <c r="DX1232" i="2"/>
  <c r="DY1232" i="2" s="1"/>
  <c r="EJ1232" i="2"/>
  <c r="EK1232" i="2" s="1"/>
  <c r="EB1232" i="2"/>
  <c r="EC1232" i="2" s="1"/>
  <c r="EL1232" i="2"/>
  <c r="EM1232" i="2" s="1"/>
  <c r="ED1232" i="2"/>
  <c r="EE1232" i="2" s="1"/>
  <c r="EN1232" i="2"/>
  <c r="EO1232" i="2" s="1"/>
  <c r="EF1232" i="2"/>
  <c r="EG1232" i="2" s="1"/>
  <c r="EP1232" i="2"/>
  <c r="EQ1232" i="2" s="1"/>
  <c r="EH1232" i="2"/>
  <c r="EI1232" i="2" s="1"/>
  <c r="DZ1232" i="2"/>
  <c r="EA1232" i="2" s="1"/>
  <c r="ER1232" i="2"/>
  <c r="ES1232" i="2" s="1"/>
  <c r="EP1224" i="2"/>
  <c r="EQ1224" i="2" s="1"/>
  <c r="DZ1224" i="2"/>
  <c r="EA1224" i="2" s="1"/>
  <c r="EH1224" i="2"/>
  <c r="EI1224" i="2" s="1"/>
  <c r="ER1224" i="2"/>
  <c r="ES1224" i="2" s="1"/>
  <c r="EB1224" i="2"/>
  <c r="EC1224" i="2" s="1"/>
  <c r="EJ1224" i="2"/>
  <c r="EK1224" i="2" s="1"/>
  <c r="ED1224" i="2"/>
  <c r="EE1224" i="2" s="1"/>
  <c r="EN1224" i="2"/>
  <c r="EO1224" i="2" s="1"/>
  <c r="EL1224" i="2"/>
  <c r="EM1224" i="2" s="1"/>
  <c r="DX1224" i="2"/>
  <c r="DY1224" i="2" s="1"/>
  <c r="EF1224" i="2"/>
  <c r="EG1224" i="2" s="1"/>
  <c r="EP1216" i="2"/>
  <c r="EQ1216" i="2" s="1"/>
  <c r="DZ1216" i="2"/>
  <c r="EA1216" i="2" s="1"/>
  <c r="EH1216" i="2"/>
  <c r="EI1216" i="2" s="1"/>
  <c r="ER1216" i="2"/>
  <c r="ES1216" i="2" s="1"/>
  <c r="EB1216" i="2"/>
  <c r="EC1216" i="2" s="1"/>
  <c r="EJ1216" i="2"/>
  <c r="EK1216" i="2" s="1"/>
  <c r="ED1216" i="2"/>
  <c r="EE1216" i="2" s="1"/>
  <c r="EN1216" i="2"/>
  <c r="EO1216" i="2" s="1"/>
  <c r="EL1216" i="2"/>
  <c r="EM1216" i="2" s="1"/>
  <c r="DX1216" i="2"/>
  <c r="DY1216" i="2" s="1"/>
  <c r="EF1216" i="2"/>
  <c r="EG1216" i="2" s="1"/>
  <c r="DX1208" i="2"/>
  <c r="DY1208" i="2" s="1"/>
  <c r="EP1208" i="2"/>
  <c r="EQ1208" i="2" s="1"/>
  <c r="EH1208" i="2"/>
  <c r="EI1208" i="2" s="1"/>
  <c r="DZ1208" i="2"/>
  <c r="EA1208" i="2" s="1"/>
  <c r="ER1208" i="2"/>
  <c r="ES1208" i="2" s="1"/>
  <c r="EJ1208" i="2"/>
  <c r="EK1208" i="2" s="1"/>
  <c r="ED1208" i="2"/>
  <c r="EE1208" i="2" s="1"/>
  <c r="EN1208" i="2"/>
  <c r="EO1208" i="2" s="1"/>
  <c r="EL1208" i="2"/>
  <c r="EM1208" i="2" s="1"/>
  <c r="EB1208" i="2"/>
  <c r="EC1208" i="2" s="1"/>
  <c r="EF1208" i="2"/>
  <c r="EG1208" i="2" s="1"/>
  <c r="DX1200" i="2"/>
  <c r="DY1200" i="2" s="1"/>
  <c r="EF1200" i="2"/>
  <c r="EG1200" i="2" s="1"/>
  <c r="EP1200" i="2"/>
  <c r="EQ1200" i="2" s="1"/>
  <c r="DZ1200" i="2"/>
  <c r="EA1200" i="2" s="1"/>
  <c r="EH1200" i="2"/>
  <c r="EI1200" i="2" s="1"/>
  <c r="ER1200" i="2"/>
  <c r="ES1200" i="2" s="1"/>
  <c r="EL1200" i="2"/>
  <c r="EM1200" i="2" s="1"/>
  <c r="ED1200" i="2"/>
  <c r="EE1200" i="2" s="1"/>
  <c r="EJ1200" i="2"/>
  <c r="EK1200" i="2" s="1"/>
  <c r="EN1200" i="2"/>
  <c r="EO1200" i="2" s="1"/>
  <c r="EB1200" i="2"/>
  <c r="EC1200" i="2" s="1"/>
  <c r="EN1192" i="2"/>
  <c r="EO1192" i="2" s="1"/>
  <c r="EF1192" i="2"/>
  <c r="EG1192" i="2" s="1"/>
  <c r="DX1192" i="2"/>
  <c r="DY1192" i="2" s="1"/>
  <c r="EP1192" i="2"/>
  <c r="EQ1192" i="2" s="1"/>
  <c r="EH1192" i="2"/>
  <c r="EI1192" i="2" s="1"/>
  <c r="EJ1192" i="2"/>
  <c r="EK1192" i="2" s="1"/>
  <c r="EB1192" i="2"/>
  <c r="EC1192" i="2" s="1"/>
  <c r="EL1192" i="2"/>
  <c r="EM1192" i="2" s="1"/>
  <c r="ER1192" i="2"/>
  <c r="ES1192" i="2" s="1"/>
  <c r="DZ1192" i="2"/>
  <c r="EA1192" i="2" s="1"/>
  <c r="ED1192" i="2"/>
  <c r="EE1192" i="2" s="1"/>
  <c r="ED1184" i="2"/>
  <c r="EE1184" i="2" s="1"/>
  <c r="EN1184" i="2"/>
  <c r="EO1184" i="2" s="1"/>
  <c r="DX1184" i="2"/>
  <c r="DY1184" i="2" s="1"/>
  <c r="EF1184" i="2"/>
  <c r="EG1184" i="2" s="1"/>
  <c r="EP1184" i="2"/>
  <c r="EQ1184" i="2" s="1"/>
  <c r="ER1184" i="2"/>
  <c r="ES1184" i="2" s="1"/>
  <c r="EB1184" i="2"/>
  <c r="EC1184" i="2" s="1"/>
  <c r="EJ1184" i="2"/>
  <c r="EK1184" i="2" s="1"/>
  <c r="EH1184" i="2"/>
  <c r="EI1184" i="2" s="1"/>
  <c r="EL1184" i="2"/>
  <c r="EM1184" i="2" s="1"/>
  <c r="DZ1184" i="2"/>
  <c r="EA1184" i="2" s="1"/>
  <c r="ED1176" i="2"/>
  <c r="EE1176" i="2" s="1"/>
  <c r="EN1176" i="2"/>
  <c r="EO1176" i="2" s="1"/>
  <c r="EF1176" i="2"/>
  <c r="EG1176" i="2" s="1"/>
  <c r="DX1176" i="2"/>
  <c r="DY1176" i="2" s="1"/>
  <c r="EP1176" i="2"/>
  <c r="EQ1176" i="2" s="1"/>
  <c r="DZ1176" i="2"/>
  <c r="EA1176" i="2" s="1"/>
  <c r="ER1176" i="2"/>
  <c r="ES1176" i="2" s="1"/>
  <c r="EJ1176" i="2"/>
  <c r="EK1176" i="2" s="1"/>
  <c r="EH1176" i="2"/>
  <c r="EI1176" i="2" s="1"/>
  <c r="EL1176" i="2"/>
  <c r="EM1176" i="2" s="1"/>
  <c r="EB1176" i="2"/>
  <c r="EC1176" i="2" s="1"/>
  <c r="EJ1168" i="2"/>
  <c r="EK1168" i="2" s="1"/>
  <c r="EB1168" i="2"/>
  <c r="EC1168" i="2" s="1"/>
  <c r="EL1168" i="2"/>
  <c r="EM1168" i="2" s="1"/>
  <c r="ED1168" i="2"/>
  <c r="EE1168" i="2" s="1"/>
  <c r="EN1168" i="2"/>
  <c r="EO1168" i="2" s="1"/>
  <c r="DX1168" i="2"/>
  <c r="DY1168" i="2" s="1"/>
  <c r="EP1168" i="2"/>
  <c r="EQ1168" i="2" s="1"/>
  <c r="EH1168" i="2"/>
  <c r="EI1168" i="2" s="1"/>
  <c r="EF1168" i="2"/>
  <c r="EG1168" i="2" s="1"/>
  <c r="ER1168" i="2"/>
  <c r="ES1168" i="2" s="1"/>
  <c r="DZ1168" i="2"/>
  <c r="EA1168" i="2" s="1"/>
  <c r="DZ1160" i="2"/>
  <c r="EA1160" i="2" s="1"/>
  <c r="ER1160" i="2"/>
  <c r="ES1160" i="2" s="1"/>
  <c r="EJ1160" i="2"/>
  <c r="EK1160" i="2" s="1"/>
  <c r="EB1160" i="2"/>
  <c r="EC1160" i="2" s="1"/>
  <c r="EL1160" i="2"/>
  <c r="EM1160" i="2" s="1"/>
  <c r="ED1160" i="2"/>
  <c r="EE1160" i="2" s="1"/>
  <c r="EN1160" i="2"/>
  <c r="EO1160" i="2" s="1"/>
  <c r="EF1160" i="2"/>
  <c r="EG1160" i="2" s="1"/>
  <c r="DX1160" i="2"/>
  <c r="DY1160" i="2" s="1"/>
  <c r="EP1160" i="2"/>
  <c r="EQ1160" i="2" s="1"/>
  <c r="EH1160" i="2"/>
  <c r="EI1160" i="2" s="1"/>
  <c r="DZ1152" i="2"/>
  <c r="EA1152" i="2" s="1"/>
  <c r="EH1152" i="2"/>
  <c r="EI1152" i="2" s="1"/>
  <c r="ER1152" i="2"/>
  <c r="ES1152" i="2" s="1"/>
  <c r="EB1152" i="2"/>
  <c r="EC1152" i="2" s="1"/>
  <c r="EJ1152" i="2"/>
  <c r="EK1152" i="2" s="1"/>
  <c r="EL1152" i="2"/>
  <c r="EM1152" i="2" s="1"/>
  <c r="ED1152" i="2"/>
  <c r="EE1152" i="2" s="1"/>
  <c r="EN1152" i="2"/>
  <c r="EO1152" i="2" s="1"/>
  <c r="DX1152" i="2"/>
  <c r="DY1152" i="2" s="1"/>
  <c r="EF1152" i="2"/>
  <c r="EG1152" i="2" s="1"/>
  <c r="EP1152" i="2"/>
  <c r="EQ1152" i="2" s="1"/>
  <c r="EF1144" i="2"/>
  <c r="EG1144" i="2" s="1"/>
  <c r="DX1144" i="2"/>
  <c r="DY1144" i="2" s="1"/>
  <c r="EP1144" i="2"/>
  <c r="EQ1144" i="2" s="1"/>
  <c r="EH1144" i="2"/>
  <c r="EI1144" i="2" s="1"/>
  <c r="DZ1144" i="2"/>
  <c r="EA1144" i="2" s="1"/>
  <c r="ER1144" i="2"/>
  <c r="ES1144" i="2" s="1"/>
  <c r="EJ1144" i="2"/>
  <c r="EK1144" i="2" s="1"/>
  <c r="EB1144" i="2"/>
  <c r="EC1144" i="2" s="1"/>
  <c r="EL1144" i="2"/>
  <c r="EM1144" i="2" s="1"/>
  <c r="ED1144" i="2"/>
  <c r="EE1144" i="2" s="1"/>
  <c r="EN1144" i="2"/>
  <c r="EO1144" i="2" s="1"/>
  <c r="EN1136" i="2"/>
  <c r="EO1136" i="2" s="1"/>
  <c r="DX1136" i="2"/>
  <c r="DY1136" i="2" s="1"/>
  <c r="EF1136" i="2"/>
  <c r="EG1136" i="2" s="1"/>
  <c r="EP1136" i="2"/>
  <c r="EQ1136" i="2" s="1"/>
  <c r="DZ1136" i="2"/>
  <c r="EA1136" i="2" s="1"/>
  <c r="EH1136" i="2"/>
  <c r="EI1136" i="2" s="1"/>
  <c r="ER1136" i="2"/>
  <c r="ES1136" i="2" s="1"/>
  <c r="EB1136" i="2"/>
  <c r="EC1136" i="2" s="1"/>
  <c r="EJ1136" i="2"/>
  <c r="EK1136" i="2" s="1"/>
  <c r="EL1136" i="2"/>
  <c r="EM1136" i="2" s="1"/>
  <c r="ED1136" i="2"/>
  <c r="EE1136" i="2" s="1"/>
  <c r="EN1128" i="2"/>
  <c r="EO1128" i="2" s="1"/>
  <c r="EF1128" i="2"/>
  <c r="EG1128" i="2" s="1"/>
  <c r="DX1128" i="2"/>
  <c r="DY1128" i="2" s="1"/>
  <c r="EP1128" i="2"/>
  <c r="EQ1128" i="2" s="1"/>
  <c r="EH1128" i="2"/>
  <c r="EI1128" i="2" s="1"/>
  <c r="DZ1128" i="2"/>
  <c r="EA1128" i="2" s="1"/>
  <c r="ER1128" i="2"/>
  <c r="ES1128" i="2" s="1"/>
  <c r="EJ1128" i="2"/>
  <c r="EK1128" i="2" s="1"/>
  <c r="EB1128" i="2"/>
  <c r="EC1128" i="2" s="1"/>
  <c r="EL1128" i="2"/>
  <c r="EM1128" i="2" s="1"/>
  <c r="ED1128" i="2"/>
  <c r="EE1128" i="2" s="1"/>
  <c r="EL1120" i="2"/>
  <c r="EM1120" i="2" s="1"/>
  <c r="ED1120" i="2"/>
  <c r="EE1120" i="2" s="1"/>
  <c r="EN1120" i="2"/>
  <c r="EO1120" i="2" s="1"/>
  <c r="DX1120" i="2"/>
  <c r="DY1120" i="2" s="1"/>
  <c r="EF1120" i="2"/>
  <c r="EG1120" i="2" s="1"/>
  <c r="EP1120" i="2"/>
  <c r="EQ1120" i="2" s="1"/>
  <c r="DZ1120" i="2"/>
  <c r="EA1120" i="2" s="1"/>
  <c r="EH1120" i="2"/>
  <c r="EI1120" i="2" s="1"/>
  <c r="ER1120" i="2"/>
  <c r="ES1120" i="2" s="1"/>
  <c r="EB1120" i="2"/>
  <c r="EC1120" i="2" s="1"/>
  <c r="EJ1120" i="2"/>
  <c r="EK1120" i="2" s="1"/>
  <c r="ED1112" i="2"/>
  <c r="EE1112" i="2" s="1"/>
  <c r="EN1112" i="2"/>
  <c r="EO1112" i="2" s="1"/>
  <c r="EF1112" i="2"/>
  <c r="EG1112" i="2" s="1"/>
  <c r="DX1112" i="2"/>
  <c r="DY1112" i="2" s="1"/>
  <c r="EP1112" i="2"/>
  <c r="EQ1112" i="2" s="1"/>
  <c r="EH1112" i="2"/>
  <c r="EI1112" i="2" s="1"/>
  <c r="DZ1112" i="2"/>
  <c r="EA1112" i="2" s="1"/>
  <c r="ER1112" i="2"/>
  <c r="ES1112" i="2" s="1"/>
  <c r="EJ1112" i="2"/>
  <c r="EK1112" i="2" s="1"/>
  <c r="EB1112" i="2"/>
  <c r="EC1112" i="2" s="1"/>
  <c r="EL1112" i="2"/>
  <c r="EM1112" i="2" s="1"/>
  <c r="EB1104" i="2"/>
  <c r="EC1104" i="2" s="1"/>
  <c r="EJ1104" i="2"/>
  <c r="EK1104" i="2" s="1"/>
  <c r="ED1104" i="2"/>
  <c r="EE1104" i="2" s="1"/>
  <c r="DX1104" i="2"/>
  <c r="DY1104" i="2" s="1"/>
  <c r="EF1104" i="2"/>
  <c r="EG1104" i="2" s="1"/>
  <c r="DZ1104" i="2"/>
  <c r="EA1104" i="2" s="1"/>
  <c r="EH1104" i="2"/>
  <c r="EI1104" i="2" s="1"/>
  <c r="EN1104" i="2"/>
  <c r="EO1104" i="2" s="1"/>
  <c r="EP1104" i="2"/>
  <c r="EQ1104" i="2" s="1"/>
  <c r="ER1104" i="2"/>
  <c r="ES1104" i="2" s="1"/>
  <c r="EL1104" i="2"/>
  <c r="EM1104" i="2" s="1"/>
  <c r="EL1096" i="2"/>
  <c r="EM1096" i="2" s="1"/>
  <c r="EN1096" i="2"/>
  <c r="EO1096" i="2" s="1"/>
  <c r="EP1096" i="2"/>
  <c r="EQ1096" i="2" s="1"/>
  <c r="ER1096" i="2"/>
  <c r="ES1096" i="2" s="1"/>
  <c r="DX1096" i="2"/>
  <c r="DY1096" i="2" s="1"/>
  <c r="DZ1096" i="2"/>
  <c r="EA1096" i="2" s="1"/>
  <c r="EB1096" i="2"/>
  <c r="EC1096" i="2" s="1"/>
  <c r="ED1096" i="2"/>
  <c r="EE1096" i="2" s="1"/>
  <c r="EF1096" i="2"/>
  <c r="EG1096" i="2" s="1"/>
  <c r="EH1096" i="2"/>
  <c r="EI1096" i="2" s="1"/>
  <c r="EJ1096" i="2"/>
  <c r="EK1096" i="2" s="1"/>
  <c r="EJ1088" i="2"/>
  <c r="EK1088" i="2" s="1"/>
  <c r="ED1088" i="2"/>
  <c r="EE1088" i="2" s="1"/>
  <c r="EF1088" i="2"/>
  <c r="EG1088" i="2" s="1"/>
  <c r="EH1088" i="2"/>
  <c r="EI1088" i="2" s="1"/>
  <c r="EN1088" i="2"/>
  <c r="EO1088" i="2" s="1"/>
  <c r="DX1088" i="2"/>
  <c r="DY1088" i="2" s="1"/>
  <c r="EP1088" i="2"/>
  <c r="EQ1088" i="2" s="1"/>
  <c r="DZ1088" i="2"/>
  <c r="EA1088" i="2" s="1"/>
  <c r="ER1088" i="2"/>
  <c r="ES1088" i="2" s="1"/>
  <c r="EB1088" i="2"/>
  <c r="EC1088" i="2" s="1"/>
  <c r="EL1088" i="2"/>
  <c r="EM1088" i="2" s="1"/>
  <c r="EN1619" i="2"/>
  <c r="EO1619" i="2" s="1"/>
  <c r="EB1619" i="2"/>
  <c r="EC1619" i="2" s="1"/>
  <c r="ED1619" i="2"/>
  <c r="EE1619" i="2" s="1"/>
  <c r="EP1619" i="2"/>
  <c r="EQ1619" i="2" s="1"/>
  <c r="EF1619" i="2"/>
  <c r="EG1619" i="2" s="1"/>
  <c r="ER1619" i="2"/>
  <c r="ES1619" i="2" s="1"/>
  <c r="DX1619" i="2"/>
  <c r="DY1619" i="2" s="1"/>
  <c r="DZ1619" i="2"/>
  <c r="EA1619" i="2" s="1"/>
  <c r="EH1619" i="2"/>
  <c r="EI1619" i="2" s="1"/>
  <c r="EJ1619" i="2"/>
  <c r="EK1619" i="2" s="1"/>
  <c r="EL1619" i="2"/>
  <c r="EM1619" i="2" s="1"/>
  <c r="EL1611" i="2"/>
  <c r="EM1611" i="2" s="1"/>
  <c r="DZ1611" i="2"/>
  <c r="EA1611" i="2" s="1"/>
  <c r="EB1611" i="2"/>
  <c r="EC1611" i="2" s="1"/>
  <c r="EN1611" i="2"/>
  <c r="EO1611" i="2" s="1"/>
  <c r="ED1611" i="2"/>
  <c r="EE1611" i="2" s="1"/>
  <c r="ER1611" i="2"/>
  <c r="ES1611" i="2" s="1"/>
  <c r="DX1611" i="2"/>
  <c r="DY1611" i="2" s="1"/>
  <c r="EF1611" i="2"/>
  <c r="EG1611" i="2" s="1"/>
  <c r="EH1611" i="2"/>
  <c r="EI1611" i="2" s="1"/>
  <c r="EJ1611" i="2"/>
  <c r="EK1611" i="2" s="1"/>
  <c r="EP1611" i="2"/>
  <c r="EQ1611" i="2" s="1"/>
  <c r="DZ1603" i="2"/>
  <c r="EA1603" i="2" s="1"/>
  <c r="EL1603" i="2"/>
  <c r="EM1603" i="2" s="1"/>
  <c r="EB1603" i="2"/>
  <c r="EC1603" i="2" s="1"/>
  <c r="ED1603" i="2"/>
  <c r="EE1603" i="2" s="1"/>
  <c r="EN1603" i="2"/>
  <c r="EO1603" i="2" s="1"/>
  <c r="EF1603" i="2"/>
  <c r="EG1603" i="2" s="1"/>
  <c r="DX1603" i="2"/>
  <c r="DY1603" i="2" s="1"/>
  <c r="EJ1603" i="2"/>
  <c r="EK1603" i="2" s="1"/>
  <c r="EP1603" i="2"/>
  <c r="EQ1603" i="2" s="1"/>
  <c r="ER1603" i="2"/>
  <c r="ES1603" i="2" s="1"/>
  <c r="EH1603" i="2"/>
  <c r="EI1603" i="2" s="1"/>
  <c r="DZ1595" i="2"/>
  <c r="EA1595" i="2" s="1"/>
  <c r="EL1595" i="2"/>
  <c r="EM1595" i="2" s="1"/>
  <c r="EB1595" i="2"/>
  <c r="EC1595" i="2" s="1"/>
  <c r="ED1595" i="2"/>
  <c r="EE1595" i="2" s="1"/>
  <c r="EN1595" i="2"/>
  <c r="EO1595" i="2" s="1"/>
  <c r="EF1595" i="2"/>
  <c r="EG1595" i="2" s="1"/>
  <c r="EP1595" i="2"/>
  <c r="EQ1595" i="2" s="1"/>
  <c r="DX1595" i="2"/>
  <c r="DY1595" i="2" s="1"/>
  <c r="ER1595" i="2"/>
  <c r="ES1595" i="2" s="1"/>
  <c r="EH1595" i="2"/>
  <c r="EI1595" i="2" s="1"/>
  <c r="EJ1595" i="2"/>
  <c r="EK1595" i="2" s="1"/>
  <c r="EB1586" i="2"/>
  <c r="EC1586" i="2" s="1"/>
  <c r="EL1586" i="2"/>
  <c r="EM1586" i="2" s="1"/>
  <c r="EN1586" i="2"/>
  <c r="EO1586" i="2" s="1"/>
  <c r="ED1586" i="2"/>
  <c r="EE1586" i="2" s="1"/>
  <c r="EP1586" i="2"/>
  <c r="EQ1586" i="2" s="1"/>
  <c r="DX1586" i="2"/>
  <c r="DY1586" i="2" s="1"/>
  <c r="EF1586" i="2"/>
  <c r="EG1586" i="2" s="1"/>
  <c r="DZ1586" i="2"/>
  <c r="EA1586" i="2" s="1"/>
  <c r="EH1586" i="2"/>
  <c r="EI1586" i="2" s="1"/>
  <c r="EJ1586" i="2"/>
  <c r="EK1586" i="2" s="1"/>
  <c r="ER1586" i="2"/>
  <c r="ES1586" i="2" s="1"/>
  <c r="EB1578" i="2"/>
  <c r="EC1578" i="2" s="1"/>
  <c r="EN1578" i="2"/>
  <c r="EO1578" i="2" s="1"/>
  <c r="ED1578" i="2"/>
  <c r="EE1578" i="2" s="1"/>
  <c r="EP1578" i="2"/>
  <c r="EQ1578" i="2" s="1"/>
  <c r="EF1578" i="2"/>
  <c r="EG1578" i="2" s="1"/>
  <c r="DX1578" i="2"/>
  <c r="DY1578" i="2" s="1"/>
  <c r="ER1578" i="2"/>
  <c r="ES1578" i="2" s="1"/>
  <c r="DZ1578" i="2"/>
  <c r="EA1578" i="2" s="1"/>
  <c r="EJ1578" i="2"/>
  <c r="EK1578" i="2" s="1"/>
  <c r="EH1578" i="2"/>
  <c r="EI1578" i="2" s="1"/>
  <c r="EL1578" i="2"/>
  <c r="EM1578" i="2" s="1"/>
  <c r="EL1570" i="2"/>
  <c r="EM1570" i="2" s="1"/>
  <c r="ED1570" i="2"/>
  <c r="EE1570" i="2" s="1"/>
  <c r="EN1570" i="2"/>
  <c r="EO1570" i="2" s="1"/>
  <c r="EF1570" i="2"/>
  <c r="EG1570" i="2" s="1"/>
  <c r="EP1570" i="2"/>
  <c r="EQ1570" i="2" s="1"/>
  <c r="DX1570" i="2"/>
  <c r="DY1570" i="2" s="1"/>
  <c r="ER1570" i="2"/>
  <c r="ES1570" i="2" s="1"/>
  <c r="EJ1570" i="2"/>
  <c r="EK1570" i="2" s="1"/>
  <c r="DZ1570" i="2"/>
  <c r="EA1570" i="2" s="1"/>
  <c r="EB1570" i="2"/>
  <c r="EC1570" i="2" s="1"/>
  <c r="EH1570" i="2"/>
  <c r="EI1570" i="2" s="1"/>
  <c r="EP1562" i="2"/>
  <c r="EQ1562" i="2" s="1"/>
  <c r="DX1562" i="2"/>
  <c r="DY1562" i="2" s="1"/>
  <c r="EF1562" i="2"/>
  <c r="EG1562" i="2" s="1"/>
  <c r="ER1562" i="2"/>
  <c r="ES1562" i="2" s="1"/>
  <c r="DZ1562" i="2"/>
  <c r="EA1562" i="2" s="1"/>
  <c r="EH1562" i="2"/>
  <c r="EI1562" i="2" s="1"/>
  <c r="EJ1562" i="2"/>
  <c r="EK1562" i="2" s="1"/>
  <c r="EB1562" i="2"/>
  <c r="EC1562" i="2" s="1"/>
  <c r="EL1562" i="2"/>
  <c r="EM1562" i="2" s="1"/>
  <c r="EN1562" i="2"/>
  <c r="EO1562" i="2" s="1"/>
  <c r="ED1562" i="2"/>
  <c r="EE1562" i="2" s="1"/>
  <c r="EF1554" i="2"/>
  <c r="EG1554" i="2" s="1"/>
  <c r="DX1554" i="2"/>
  <c r="DY1554" i="2" s="1"/>
  <c r="ER1554" i="2"/>
  <c r="ES1554" i="2" s="1"/>
  <c r="EH1554" i="2"/>
  <c r="EI1554" i="2" s="1"/>
  <c r="DZ1554" i="2"/>
  <c r="EA1554" i="2" s="1"/>
  <c r="EJ1554" i="2"/>
  <c r="EK1554" i="2" s="1"/>
  <c r="EL1554" i="2"/>
  <c r="EM1554" i="2" s="1"/>
  <c r="EB1554" i="2"/>
  <c r="EC1554" i="2" s="1"/>
  <c r="EN1554" i="2"/>
  <c r="EO1554" i="2" s="1"/>
  <c r="ED1554" i="2"/>
  <c r="EE1554" i="2" s="1"/>
  <c r="EP1554" i="2"/>
  <c r="EQ1554" i="2" s="1"/>
  <c r="DZ1546" i="2"/>
  <c r="EA1546" i="2" s="1"/>
  <c r="EH1546" i="2"/>
  <c r="EI1546" i="2" s="1"/>
  <c r="EJ1546" i="2"/>
  <c r="EK1546" i="2" s="1"/>
  <c r="EB1546" i="2"/>
  <c r="EC1546" i="2" s="1"/>
  <c r="EL1546" i="2"/>
  <c r="EM1546" i="2" s="1"/>
  <c r="EN1546" i="2"/>
  <c r="EO1546" i="2" s="1"/>
  <c r="ED1546" i="2"/>
  <c r="EE1546" i="2" s="1"/>
  <c r="EP1546" i="2"/>
  <c r="EQ1546" i="2" s="1"/>
  <c r="DX1546" i="2"/>
  <c r="DY1546" i="2" s="1"/>
  <c r="EF1546" i="2"/>
  <c r="EG1546" i="2" s="1"/>
  <c r="ER1546" i="2"/>
  <c r="ES1546" i="2" s="1"/>
  <c r="EB1538" i="2"/>
  <c r="EC1538" i="2" s="1"/>
  <c r="EN1538" i="2"/>
  <c r="EO1538" i="2" s="1"/>
  <c r="ED1538" i="2"/>
  <c r="EE1538" i="2" s="1"/>
  <c r="EP1538" i="2"/>
  <c r="EQ1538" i="2" s="1"/>
  <c r="DX1538" i="2"/>
  <c r="DY1538" i="2" s="1"/>
  <c r="EF1538" i="2"/>
  <c r="EG1538" i="2" s="1"/>
  <c r="ER1538" i="2"/>
  <c r="ES1538" i="2" s="1"/>
  <c r="EH1538" i="2"/>
  <c r="EI1538" i="2" s="1"/>
  <c r="DZ1538" i="2"/>
  <c r="EA1538" i="2" s="1"/>
  <c r="EJ1538" i="2"/>
  <c r="EK1538" i="2" s="1"/>
  <c r="EL1538" i="2"/>
  <c r="EM1538" i="2" s="1"/>
  <c r="EB1530" i="2"/>
  <c r="EC1530" i="2" s="1"/>
  <c r="EN1530" i="2"/>
  <c r="EO1530" i="2" s="1"/>
  <c r="ED1530" i="2"/>
  <c r="EE1530" i="2" s="1"/>
  <c r="EP1530" i="2"/>
  <c r="EQ1530" i="2" s="1"/>
  <c r="EH1530" i="2"/>
  <c r="EI1530" i="2" s="1"/>
  <c r="DX1530" i="2"/>
  <c r="DY1530" i="2" s="1"/>
  <c r="EJ1530" i="2"/>
  <c r="EK1530" i="2" s="1"/>
  <c r="DZ1530" i="2"/>
  <c r="EA1530" i="2" s="1"/>
  <c r="EF1530" i="2"/>
  <c r="EG1530" i="2" s="1"/>
  <c r="EL1530" i="2"/>
  <c r="EM1530" i="2" s="1"/>
  <c r="ER1530" i="2"/>
  <c r="ES1530" i="2" s="1"/>
  <c r="EB1522" i="2"/>
  <c r="EC1522" i="2" s="1"/>
  <c r="EF1522" i="2"/>
  <c r="EG1522" i="2" s="1"/>
  <c r="ER1522" i="2"/>
  <c r="ES1522" i="2" s="1"/>
  <c r="DX1522" i="2"/>
  <c r="DY1522" i="2" s="1"/>
  <c r="EL1522" i="2"/>
  <c r="EM1522" i="2" s="1"/>
  <c r="EN1522" i="2"/>
  <c r="EO1522" i="2" s="1"/>
  <c r="EP1522" i="2"/>
  <c r="EQ1522" i="2" s="1"/>
  <c r="DZ1522" i="2"/>
  <c r="EA1522" i="2" s="1"/>
  <c r="ED1522" i="2"/>
  <c r="EE1522" i="2" s="1"/>
  <c r="EH1522" i="2"/>
  <c r="EI1522" i="2" s="1"/>
  <c r="EJ1522" i="2"/>
  <c r="EK1522" i="2" s="1"/>
  <c r="EB1514" i="2"/>
  <c r="EC1514" i="2" s="1"/>
  <c r="EL1514" i="2"/>
  <c r="EM1514" i="2" s="1"/>
  <c r="ED1514" i="2"/>
  <c r="EE1514" i="2" s="1"/>
  <c r="DX1514" i="2"/>
  <c r="DY1514" i="2" s="1"/>
  <c r="EH1514" i="2"/>
  <c r="EI1514" i="2" s="1"/>
  <c r="EJ1514" i="2"/>
  <c r="EK1514" i="2" s="1"/>
  <c r="EN1514" i="2"/>
  <c r="EO1514" i="2" s="1"/>
  <c r="EP1514" i="2"/>
  <c r="EQ1514" i="2" s="1"/>
  <c r="ER1514" i="2"/>
  <c r="ES1514" i="2" s="1"/>
  <c r="DZ1514" i="2"/>
  <c r="EA1514" i="2" s="1"/>
  <c r="EF1514" i="2"/>
  <c r="EG1514" i="2" s="1"/>
  <c r="EB1506" i="2"/>
  <c r="EC1506" i="2" s="1"/>
  <c r="EL1506" i="2"/>
  <c r="EM1506" i="2" s="1"/>
  <c r="ED1506" i="2"/>
  <c r="EE1506" i="2" s="1"/>
  <c r="EP1506" i="2"/>
  <c r="EQ1506" i="2" s="1"/>
  <c r="DX1506" i="2"/>
  <c r="DY1506" i="2" s="1"/>
  <c r="EH1506" i="2"/>
  <c r="EI1506" i="2" s="1"/>
  <c r="EJ1506" i="2"/>
  <c r="EK1506" i="2" s="1"/>
  <c r="EN1506" i="2"/>
  <c r="EO1506" i="2" s="1"/>
  <c r="ER1506" i="2"/>
  <c r="ES1506" i="2" s="1"/>
  <c r="DZ1506" i="2"/>
  <c r="EA1506" i="2" s="1"/>
  <c r="EF1506" i="2"/>
  <c r="EG1506" i="2" s="1"/>
  <c r="DX1498" i="2"/>
  <c r="DY1498" i="2" s="1"/>
  <c r="EH1498" i="2"/>
  <c r="EI1498" i="2" s="1"/>
  <c r="ER1498" i="2"/>
  <c r="ES1498" i="2" s="1"/>
  <c r="DZ1498" i="2"/>
  <c r="EA1498" i="2" s="1"/>
  <c r="ED1498" i="2"/>
  <c r="EE1498" i="2" s="1"/>
  <c r="EF1498" i="2"/>
  <c r="EG1498" i="2" s="1"/>
  <c r="EP1498" i="2"/>
  <c r="EQ1498" i="2" s="1"/>
  <c r="EB1498" i="2"/>
  <c r="EC1498" i="2" s="1"/>
  <c r="EJ1498" i="2"/>
  <c r="EK1498" i="2" s="1"/>
  <c r="EL1498" i="2"/>
  <c r="EM1498" i="2" s="1"/>
  <c r="EN1498" i="2"/>
  <c r="EO1498" i="2" s="1"/>
  <c r="EH1490" i="2"/>
  <c r="EI1490" i="2" s="1"/>
  <c r="ER1490" i="2"/>
  <c r="ES1490" i="2" s="1"/>
  <c r="EJ1490" i="2"/>
  <c r="EK1490" i="2" s="1"/>
  <c r="ED1490" i="2"/>
  <c r="EE1490" i="2" s="1"/>
  <c r="EN1490" i="2"/>
  <c r="EO1490" i="2" s="1"/>
  <c r="EF1490" i="2"/>
  <c r="EG1490" i="2" s="1"/>
  <c r="DX1490" i="2"/>
  <c r="DY1490" i="2" s="1"/>
  <c r="EP1490" i="2"/>
  <c r="EQ1490" i="2" s="1"/>
  <c r="DZ1490" i="2"/>
  <c r="EA1490" i="2" s="1"/>
  <c r="EB1490" i="2"/>
  <c r="EC1490" i="2" s="1"/>
  <c r="EL1490" i="2"/>
  <c r="EM1490" i="2" s="1"/>
  <c r="EB1482" i="2"/>
  <c r="EC1482" i="2" s="1"/>
  <c r="ED1482" i="2"/>
  <c r="EE1482" i="2" s="1"/>
  <c r="EN1482" i="2"/>
  <c r="EO1482" i="2" s="1"/>
  <c r="DX1482" i="2"/>
  <c r="DY1482" i="2" s="1"/>
  <c r="EH1482" i="2"/>
  <c r="EI1482" i="2" s="1"/>
  <c r="ER1482" i="2"/>
  <c r="ES1482" i="2" s="1"/>
  <c r="DZ1482" i="2"/>
  <c r="EA1482" i="2" s="1"/>
  <c r="EF1482" i="2"/>
  <c r="EG1482" i="2" s="1"/>
  <c r="EJ1482" i="2"/>
  <c r="EK1482" i="2" s="1"/>
  <c r="EL1482" i="2"/>
  <c r="EM1482" i="2" s="1"/>
  <c r="EP1482" i="2"/>
  <c r="EQ1482" i="2" s="1"/>
  <c r="EN1474" i="2"/>
  <c r="EO1474" i="2" s="1"/>
  <c r="EF1474" i="2"/>
  <c r="EG1474" i="2" s="1"/>
  <c r="EP1474" i="2"/>
  <c r="EQ1474" i="2" s="1"/>
  <c r="EJ1474" i="2"/>
  <c r="EK1474" i="2" s="1"/>
  <c r="DZ1474" i="2"/>
  <c r="EA1474" i="2" s="1"/>
  <c r="EB1474" i="2"/>
  <c r="EC1474" i="2" s="1"/>
  <c r="ED1474" i="2"/>
  <c r="EE1474" i="2" s="1"/>
  <c r="EH1474" i="2"/>
  <c r="EI1474" i="2" s="1"/>
  <c r="EL1474" i="2"/>
  <c r="EM1474" i="2" s="1"/>
  <c r="ER1474" i="2"/>
  <c r="ES1474" i="2" s="1"/>
  <c r="DX1474" i="2"/>
  <c r="DY1474" i="2" s="1"/>
  <c r="EF1466" i="2"/>
  <c r="EG1466" i="2" s="1"/>
  <c r="DX1466" i="2"/>
  <c r="DY1466" i="2" s="1"/>
  <c r="EH1466" i="2"/>
  <c r="EI1466" i="2" s="1"/>
  <c r="ER1466" i="2"/>
  <c r="ES1466" i="2" s="1"/>
  <c r="EB1466" i="2"/>
  <c r="EC1466" i="2" s="1"/>
  <c r="EL1466" i="2"/>
  <c r="EM1466" i="2" s="1"/>
  <c r="ED1466" i="2"/>
  <c r="EE1466" i="2" s="1"/>
  <c r="EJ1466" i="2"/>
  <c r="EK1466" i="2" s="1"/>
  <c r="EN1466" i="2"/>
  <c r="EO1466" i="2" s="1"/>
  <c r="EP1466" i="2"/>
  <c r="EQ1466" i="2" s="1"/>
  <c r="DZ1466" i="2"/>
  <c r="EA1466" i="2" s="1"/>
  <c r="EH1458" i="2"/>
  <c r="EI1458" i="2" s="1"/>
  <c r="ER1458" i="2"/>
  <c r="ES1458" i="2" s="1"/>
  <c r="DZ1458" i="2"/>
  <c r="EA1458" i="2" s="1"/>
  <c r="EJ1458" i="2"/>
  <c r="EK1458" i="2" s="1"/>
  <c r="EB1458" i="2"/>
  <c r="EC1458" i="2" s="1"/>
  <c r="ED1458" i="2"/>
  <c r="EE1458" i="2" s="1"/>
  <c r="EN1458" i="2"/>
  <c r="EO1458" i="2" s="1"/>
  <c r="EF1458" i="2"/>
  <c r="EG1458" i="2" s="1"/>
  <c r="EL1458" i="2"/>
  <c r="EM1458" i="2" s="1"/>
  <c r="EP1458" i="2"/>
  <c r="EQ1458" i="2" s="1"/>
  <c r="DX1458" i="2"/>
  <c r="DY1458" i="2" s="1"/>
  <c r="EB1450" i="2"/>
  <c r="EC1450" i="2" s="1"/>
  <c r="EL1450" i="2"/>
  <c r="EM1450" i="2" s="1"/>
  <c r="ED1450" i="2"/>
  <c r="EE1450" i="2" s="1"/>
  <c r="EN1450" i="2"/>
  <c r="EO1450" i="2" s="1"/>
  <c r="EF1450" i="2"/>
  <c r="EG1450" i="2" s="1"/>
  <c r="DX1450" i="2"/>
  <c r="DY1450" i="2" s="1"/>
  <c r="EH1450" i="2"/>
  <c r="EI1450" i="2" s="1"/>
  <c r="ER1450" i="2"/>
  <c r="ES1450" i="2" s="1"/>
  <c r="DZ1450" i="2"/>
  <c r="EA1450" i="2" s="1"/>
  <c r="EJ1450" i="2"/>
  <c r="EK1450" i="2" s="1"/>
  <c r="EP1450" i="2"/>
  <c r="EQ1450" i="2" s="1"/>
  <c r="DX1589" i="2"/>
  <c r="DY1589" i="2" s="1"/>
  <c r="EH1589" i="2"/>
  <c r="EI1589" i="2" s="1"/>
  <c r="ER1589" i="2"/>
  <c r="ES1589" i="2" s="1"/>
  <c r="EJ1589" i="2"/>
  <c r="EK1589" i="2" s="1"/>
  <c r="DZ1589" i="2"/>
  <c r="EA1589" i="2" s="1"/>
  <c r="EL1589" i="2"/>
  <c r="EM1589" i="2" s="1"/>
  <c r="EB1589" i="2"/>
  <c r="EC1589" i="2" s="1"/>
  <c r="EN1589" i="2"/>
  <c r="EO1589" i="2" s="1"/>
  <c r="EP1589" i="2"/>
  <c r="EQ1589" i="2" s="1"/>
  <c r="ED1589" i="2"/>
  <c r="EE1589" i="2" s="1"/>
  <c r="EF1589" i="2"/>
  <c r="EG1589" i="2" s="1"/>
  <c r="DX1714" i="2"/>
  <c r="DY1714" i="2" s="1"/>
  <c r="ER1714" i="2"/>
  <c r="ES1714" i="2" s="1"/>
  <c r="DZ1714" i="2"/>
  <c r="EA1714" i="2" s="1"/>
  <c r="EJ1714" i="2"/>
  <c r="EK1714" i="2" s="1"/>
  <c r="EB1714" i="2"/>
  <c r="EC1714" i="2" s="1"/>
  <c r="EL1714" i="2"/>
  <c r="EM1714" i="2" s="1"/>
  <c r="ED1714" i="2"/>
  <c r="EE1714" i="2" s="1"/>
  <c r="EN1714" i="2"/>
  <c r="EO1714" i="2" s="1"/>
  <c r="EF1714" i="2"/>
  <c r="EG1714" i="2" s="1"/>
  <c r="EH1714" i="2"/>
  <c r="EI1714" i="2" s="1"/>
  <c r="EP1714" i="2"/>
  <c r="EQ1714" i="2" s="1"/>
  <c r="EH1706" i="2"/>
  <c r="EI1706" i="2" s="1"/>
  <c r="ER1706" i="2"/>
  <c r="ES1706" i="2" s="1"/>
  <c r="EJ1706" i="2"/>
  <c r="EK1706" i="2" s="1"/>
  <c r="DX1706" i="2"/>
  <c r="DY1706" i="2" s="1"/>
  <c r="EL1706" i="2"/>
  <c r="EM1706" i="2" s="1"/>
  <c r="DZ1706" i="2"/>
  <c r="EA1706" i="2" s="1"/>
  <c r="EB1706" i="2"/>
  <c r="EC1706" i="2" s="1"/>
  <c r="EN1706" i="2"/>
  <c r="EO1706" i="2" s="1"/>
  <c r="ED1706" i="2"/>
  <c r="EE1706" i="2" s="1"/>
  <c r="EF1706" i="2"/>
  <c r="EG1706" i="2" s="1"/>
  <c r="EP1706" i="2"/>
  <c r="EQ1706" i="2" s="1"/>
  <c r="EB1698" i="2"/>
  <c r="EC1698" i="2" s="1"/>
  <c r="ER1698" i="2"/>
  <c r="ES1698" i="2" s="1"/>
  <c r="ED1698" i="2"/>
  <c r="EE1698" i="2" s="1"/>
  <c r="EF1698" i="2"/>
  <c r="EG1698" i="2" s="1"/>
  <c r="EH1698" i="2"/>
  <c r="EI1698" i="2" s="1"/>
  <c r="EJ1698" i="2"/>
  <c r="EK1698" i="2" s="1"/>
  <c r="DX1698" i="2"/>
  <c r="DY1698" i="2" s="1"/>
  <c r="EL1698" i="2"/>
  <c r="EM1698" i="2" s="1"/>
  <c r="DZ1698" i="2"/>
  <c r="EA1698" i="2" s="1"/>
  <c r="EN1698" i="2"/>
  <c r="EO1698" i="2" s="1"/>
  <c r="EP1698" i="2"/>
  <c r="EQ1698" i="2" s="1"/>
  <c r="EF1690" i="2"/>
  <c r="EG1690" i="2" s="1"/>
  <c r="ER1690" i="2"/>
  <c r="ES1690" i="2" s="1"/>
  <c r="EH1690" i="2"/>
  <c r="EI1690" i="2" s="1"/>
  <c r="DX1690" i="2"/>
  <c r="DY1690" i="2" s="1"/>
  <c r="EJ1690" i="2"/>
  <c r="EK1690" i="2" s="1"/>
  <c r="DZ1690" i="2"/>
  <c r="EA1690" i="2" s="1"/>
  <c r="EL1690" i="2"/>
  <c r="EM1690" i="2" s="1"/>
  <c r="EB1690" i="2"/>
  <c r="EC1690" i="2" s="1"/>
  <c r="EN1690" i="2"/>
  <c r="EO1690" i="2" s="1"/>
  <c r="ED1690" i="2"/>
  <c r="EE1690" i="2" s="1"/>
  <c r="EP1690" i="2"/>
  <c r="EQ1690" i="2" s="1"/>
  <c r="DX1798" i="2"/>
  <c r="DY1798" i="2" s="1"/>
  <c r="EH1798" i="2"/>
  <c r="EI1798" i="2" s="1"/>
  <c r="DZ1798" i="2"/>
  <c r="EA1798" i="2" s="1"/>
  <c r="EJ1798" i="2"/>
  <c r="EK1798" i="2" s="1"/>
  <c r="EB1798" i="2"/>
  <c r="EC1798" i="2" s="1"/>
  <c r="EL1798" i="2"/>
  <c r="EM1798" i="2" s="1"/>
  <c r="ED1798" i="2"/>
  <c r="EE1798" i="2" s="1"/>
  <c r="EN1798" i="2"/>
  <c r="EO1798" i="2" s="1"/>
  <c r="EP1798" i="2"/>
  <c r="EQ1798" i="2" s="1"/>
  <c r="EF1798" i="2"/>
  <c r="EG1798" i="2" s="1"/>
  <c r="ER1798" i="2"/>
  <c r="ES1798" i="2" s="1"/>
  <c r="DX1790" i="2"/>
  <c r="DY1790" i="2" s="1"/>
  <c r="EJ1790" i="2"/>
  <c r="EK1790" i="2" s="1"/>
  <c r="DZ1790" i="2"/>
  <c r="EA1790" i="2" s="1"/>
  <c r="EL1790" i="2"/>
  <c r="EM1790" i="2" s="1"/>
  <c r="EB1790" i="2"/>
  <c r="EC1790" i="2" s="1"/>
  <c r="ED1790" i="2"/>
  <c r="EE1790" i="2" s="1"/>
  <c r="EN1790" i="2"/>
  <c r="EO1790" i="2" s="1"/>
  <c r="EF1790" i="2"/>
  <c r="EG1790" i="2" s="1"/>
  <c r="EP1790" i="2"/>
  <c r="EQ1790" i="2" s="1"/>
  <c r="ER1790" i="2"/>
  <c r="ES1790" i="2" s="1"/>
  <c r="EH1790" i="2"/>
  <c r="EI1790" i="2" s="1"/>
  <c r="DZ1782" i="2"/>
  <c r="EA1782" i="2" s="1"/>
  <c r="EL1782" i="2"/>
  <c r="EM1782" i="2" s="1"/>
  <c r="EB1782" i="2"/>
  <c r="EC1782" i="2" s="1"/>
  <c r="EN1782" i="2"/>
  <c r="EO1782" i="2" s="1"/>
  <c r="ED1782" i="2"/>
  <c r="EE1782" i="2" s="1"/>
  <c r="EP1782" i="2"/>
  <c r="EQ1782" i="2" s="1"/>
  <c r="EF1782" i="2"/>
  <c r="EG1782" i="2" s="1"/>
  <c r="ER1782" i="2"/>
  <c r="ES1782" i="2" s="1"/>
  <c r="EH1782" i="2"/>
  <c r="EI1782" i="2" s="1"/>
  <c r="DX1782" i="2"/>
  <c r="DY1782" i="2" s="1"/>
  <c r="EJ1782" i="2"/>
  <c r="EK1782" i="2" s="1"/>
  <c r="EB1774" i="2"/>
  <c r="EC1774" i="2" s="1"/>
  <c r="EN1774" i="2"/>
  <c r="EO1774" i="2" s="1"/>
  <c r="ED1774" i="2"/>
  <c r="EE1774" i="2" s="1"/>
  <c r="EP1774" i="2"/>
  <c r="EQ1774" i="2" s="1"/>
  <c r="EF1774" i="2"/>
  <c r="EG1774" i="2" s="1"/>
  <c r="ER1774" i="2"/>
  <c r="ES1774" i="2" s="1"/>
  <c r="DX1774" i="2"/>
  <c r="DY1774" i="2" s="1"/>
  <c r="EH1774" i="2"/>
  <c r="EI1774" i="2" s="1"/>
  <c r="EJ1774" i="2"/>
  <c r="EK1774" i="2" s="1"/>
  <c r="EL1774" i="2"/>
  <c r="EM1774" i="2" s="1"/>
  <c r="DZ1774" i="2"/>
  <c r="EA1774" i="2" s="1"/>
  <c r="ED1766" i="2"/>
  <c r="EE1766" i="2" s="1"/>
  <c r="EN1766" i="2"/>
  <c r="EO1766" i="2" s="1"/>
  <c r="EP1766" i="2"/>
  <c r="EQ1766" i="2" s="1"/>
  <c r="EF1766" i="2"/>
  <c r="EG1766" i="2" s="1"/>
  <c r="ER1766" i="2"/>
  <c r="ES1766" i="2" s="1"/>
  <c r="DX1766" i="2"/>
  <c r="DY1766" i="2" s="1"/>
  <c r="EH1766" i="2"/>
  <c r="EI1766" i="2" s="1"/>
  <c r="DZ1766" i="2"/>
  <c r="EA1766" i="2" s="1"/>
  <c r="EJ1766" i="2"/>
  <c r="EK1766" i="2" s="1"/>
  <c r="EL1766" i="2"/>
  <c r="EM1766" i="2" s="1"/>
  <c r="EB1766" i="2"/>
  <c r="EC1766" i="2" s="1"/>
  <c r="EF1758" i="2"/>
  <c r="EG1758" i="2" s="1"/>
  <c r="EP1758" i="2"/>
  <c r="EQ1758" i="2" s="1"/>
  <c r="ER1758" i="2"/>
  <c r="ES1758" i="2" s="1"/>
  <c r="EH1758" i="2"/>
  <c r="EI1758" i="2" s="1"/>
  <c r="DX1758" i="2"/>
  <c r="DY1758" i="2" s="1"/>
  <c r="EJ1758" i="2"/>
  <c r="EK1758" i="2" s="1"/>
  <c r="DZ1758" i="2"/>
  <c r="EA1758" i="2" s="1"/>
  <c r="EL1758" i="2"/>
  <c r="EM1758" i="2" s="1"/>
  <c r="EB1758" i="2"/>
  <c r="EC1758" i="2" s="1"/>
  <c r="ED1758" i="2"/>
  <c r="EE1758" i="2" s="1"/>
  <c r="EN1758" i="2"/>
  <c r="EO1758" i="2" s="1"/>
  <c r="EF1750" i="2"/>
  <c r="EG1750" i="2" s="1"/>
  <c r="ER1750" i="2"/>
  <c r="ES1750" i="2" s="1"/>
  <c r="EH1750" i="2"/>
  <c r="EI1750" i="2" s="1"/>
  <c r="DX1750" i="2"/>
  <c r="DY1750" i="2" s="1"/>
  <c r="EJ1750" i="2"/>
  <c r="EK1750" i="2" s="1"/>
  <c r="DZ1750" i="2"/>
  <c r="EA1750" i="2" s="1"/>
  <c r="EL1750" i="2"/>
  <c r="EM1750" i="2" s="1"/>
  <c r="EB1750" i="2"/>
  <c r="EC1750" i="2" s="1"/>
  <c r="EN1750" i="2"/>
  <c r="EO1750" i="2" s="1"/>
  <c r="ED1750" i="2"/>
  <c r="EE1750" i="2" s="1"/>
  <c r="EP1750" i="2"/>
  <c r="EQ1750" i="2" s="1"/>
  <c r="DX1817" i="2"/>
  <c r="DY1817" i="2" s="1"/>
  <c r="EJ1817" i="2"/>
  <c r="EK1817" i="2" s="1"/>
  <c r="DZ1817" i="2"/>
  <c r="EA1817" i="2" s="1"/>
  <c r="EL1817" i="2"/>
  <c r="EM1817" i="2" s="1"/>
  <c r="EB1817" i="2"/>
  <c r="EC1817" i="2" s="1"/>
  <c r="EN1817" i="2"/>
  <c r="EO1817" i="2" s="1"/>
  <c r="ED1817" i="2"/>
  <c r="EE1817" i="2" s="1"/>
  <c r="EP1817" i="2"/>
  <c r="EQ1817" i="2" s="1"/>
  <c r="EF1817" i="2"/>
  <c r="EG1817" i="2" s="1"/>
  <c r="ER1817" i="2"/>
  <c r="ES1817" i="2" s="1"/>
  <c r="EH1817" i="2"/>
  <c r="EI1817" i="2" s="1"/>
  <c r="DZ1870" i="2"/>
  <c r="EA1870" i="2" s="1"/>
  <c r="ER1870" i="2"/>
  <c r="ES1870" i="2" s="1"/>
  <c r="EB1870" i="2"/>
  <c r="EC1870" i="2" s="1"/>
  <c r="EL1870" i="2"/>
  <c r="EM1870" i="2" s="1"/>
  <c r="ED1870" i="2"/>
  <c r="EE1870" i="2" s="1"/>
  <c r="EN1870" i="2"/>
  <c r="EO1870" i="2" s="1"/>
  <c r="EF1870" i="2"/>
  <c r="EG1870" i="2" s="1"/>
  <c r="EP1870" i="2"/>
  <c r="EQ1870" i="2" s="1"/>
  <c r="DX1870" i="2"/>
  <c r="DY1870" i="2" s="1"/>
  <c r="EH1870" i="2"/>
  <c r="EI1870" i="2" s="1"/>
  <c r="EJ1870" i="2"/>
  <c r="EK1870" i="2" s="1"/>
  <c r="EB1862" i="2"/>
  <c r="EC1862" i="2" s="1"/>
  <c r="ED1862" i="2"/>
  <c r="EE1862" i="2" s="1"/>
  <c r="EN1862" i="2"/>
  <c r="EO1862" i="2" s="1"/>
  <c r="EF1862" i="2"/>
  <c r="EG1862" i="2" s="1"/>
  <c r="EP1862" i="2"/>
  <c r="EQ1862" i="2" s="1"/>
  <c r="DX1862" i="2"/>
  <c r="DY1862" i="2" s="1"/>
  <c r="EH1862" i="2"/>
  <c r="EI1862" i="2" s="1"/>
  <c r="DZ1862" i="2"/>
  <c r="EA1862" i="2" s="1"/>
  <c r="ER1862" i="2"/>
  <c r="ES1862" i="2" s="1"/>
  <c r="EJ1862" i="2"/>
  <c r="EK1862" i="2" s="1"/>
  <c r="EL1862" i="2"/>
  <c r="EM1862" i="2" s="1"/>
  <c r="ED1854" i="2"/>
  <c r="EE1854" i="2" s="1"/>
  <c r="EF1854" i="2"/>
  <c r="EG1854" i="2" s="1"/>
  <c r="EP1854" i="2"/>
  <c r="EQ1854" i="2" s="1"/>
  <c r="DX1854" i="2"/>
  <c r="DY1854" i="2" s="1"/>
  <c r="EH1854" i="2"/>
  <c r="EI1854" i="2" s="1"/>
  <c r="DZ1854" i="2"/>
  <c r="EA1854" i="2" s="1"/>
  <c r="ER1854" i="2"/>
  <c r="ES1854" i="2" s="1"/>
  <c r="EJ1854" i="2"/>
  <c r="EK1854" i="2" s="1"/>
  <c r="EB1854" i="2"/>
  <c r="EC1854" i="2" s="1"/>
  <c r="EL1854" i="2"/>
  <c r="EM1854" i="2" s="1"/>
  <c r="EN1854" i="2"/>
  <c r="EO1854" i="2" s="1"/>
  <c r="EF1846" i="2"/>
  <c r="EG1846" i="2" s="1"/>
  <c r="EP1846" i="2"/>
  <c r="EQ1846" i="2" s="1"/>
  <c r="DZ1846" i="2"/>
  <c r="EA1846" i="2" s="1"/>
  <c r="ER1846" i="2"/>
  <c r="ES1846" i="2" s="1"/>
  <c r="EJ1846" i="2"/>
  <c r="EK1846" i="2" s="1"/>
  <c r="EB1846" i="2"/>
  <c r="EC1846" i="2" s="1"/>
  <c r="EL1846" i="2"/>
  <c r="EM1846" i="2" s="1"/>
  <c r="ED1846" i="2"/>
  <c r="EE1846" i="2" s="1"/>
  <c r="EH1846" i="2"/>
  <c r="EI1846" i="2" s="1"/>
  <c r="EN1846" i="2"/>
  <c r="EO1846" i="2" s="1"/>
  <c r="DX1846" i="2"/>
  <c r="DY1846" i="2" s="1"/>
  <c r="DZ1838" i="2"/>
  <c r="EA1838" i="2" s="1"/>
  <c r="ER1838" i="2"/>
  <c r="ES1838" i="2" s="1"/>
  <c r="EJ1838" i="2"/>
  <c r="EK1838" i="2" s="1"/>
  <c r="EB1838" i="2"/>
  <c r="EC1838" i="2" s="1"/>
  <c r="ED1838" i="2"/>
  <c r="EE1838" i="2" s="1"/>
  <c r="EN1838" i="2"/>
  <c r="EO1838" i="2" s="1"/>
  <c r="EH1838" i="2"/>
  <c r="EI1838" i="2" s="1"/>
  <c r="EP1838" i="2"/>
  <c r="EQ1838" i="2" s="1"/>
  <c r="DX1838" i="2"/>
  <c r="DY1838" i="2" s="1"/>
  <c r="EF1838" i="2"/>
  <c r="EG1838" i="2" s="1"/>
  <c r="EL1838" i="2"/>
  <c r="EM1838" i="2" s="1"/>
  <c r="EB1830" i="2"/>
  <c r="EC1830" i="2" s="1"/>
  <c r="EL1830" i="2"/>
  <c r="EM1830" i="2" s="1"/>
  <c r="ED1830" i="2"/>
  <c r="EE1830" i="2" s="1"/>
  <c r="EN1830" i="2"/>
  <c r="EO1830" i="2" s="1"/>
  <c r="EF1830" i="2"/>
  <c r="EG1830" i="2" s="1"/>
  <c r="EP1830" i="2"/>
  <c r="EQ1830" i="2" s="1"/>
  <c r="DX1830" i="2"/>
  <c r="DY1830" i="2" s="1"/>
  <c r="EH1830" i="2"/>
  <c r="EI1830" i="2" s="1"/>
  <c r="ER1830" i="2"/>
  <c r="ES1830" i="2" s="1"/>
  <c r="DZ1830" i="2"/>
  <c r="EA1830" i="2" s="1"/>
  <c r="EJ1830" i="2"/>
  <c r="EK1830" i="2" s="1"/>
  <c r="ED1822" i="2"/>
  <c r="EE1822" i="2" s="1"/>
  <c r="EN1822" i="2"/>
  <c r="EO1822" i="2" s="1"/>
  <c r="EF1822" i="2"/>
  <c r="EG1822" i="2" s="1"/>
  <c r="EP1822" i="2"/>
  <c r="EQ1822" i="2" s="1"/>
  <c r="DX1822" i="2"/>
  <c r="DY1822" i="2" s="1"/>
  <c r="EH1822" i="2"/>
  <c r="EI1822" i="2" s="1"/>
  <c r="DZ1822" i="2"/>
  <c r="EA1822" i="2" s="1"/>
  <c r="ER1822" i="2"/>
  <c r="ES1822" i="2" s="1"/>
  <c r="EJ1822" i="2"/>
  <c r="EK1822" i="2" s="1"/>
  <c r="EB1822" i="2"/>
  <c r="EC1822" i="2" s="1"/>
  <c r="EL1822" i="2"/>
  <c r="EM1822" i="2" s="1"/>
  <c r="EB2149" i="2"/>
  <c r="EC2149" i="2" s="1"/>
  <c r="EN2149" i="2"/>
  <c r="EO2149" i="2" s="1"/>
  <c r="ED2149" i="2"/>
  <c r="EE2149" i="2" s="1"/>
  <c r="EP2149" i="2"/>
  <c r="EQ2149" i="2" s="1"/>
  <c r="EF2149" i="2"/>
  <c r="EG2149" i="2" s="1"/>
  <c r="ER2149" i="2"/>
  <c r="ES2149" i="2" s="1"/>
  <c r="EH2149" i="2"/>
  <c r="EI2149" i="2" s="1"/>
  <c r="DX2149" i="2"/>
  <c r="DY2149" i="2" s="1"/>
  <c r="EJ2149" i="2"/>
  <c r="EK2149" i="2" s="1"/>
  <c r="DZ2149" i="2"/>
  <c r="EA2149" i="2" s="1"/>
  <c r="EL2149" i="2"/>
  <c r="EM2149" i="2" s="1"/>
  <c r="EF2141" i="2"/>
  <c r="EG2141" i="2" s="1"/>
  <c r="EP2141" i="2"/>
  <c r="EQ2141" i="2" s="1"/>
  <c r="EH2141" i="2"/>
  <c r="EI2141" i="2" s="1"/>
  <c r="DX2141" i="2"/>
  <c r="DY2141" i="2" s="1"/>
  <c r="ER2141" i="2"/>
  <c r="ES2141" i="2" s="1"/>
  <c r="EJ2141" i="2"/>
  <c r="EK2141" i="2" s="1"/>
  <c r="DZ2141" i="2"/>
  <c r="EA2141" i="2" s="1"/>
  <c r="EB2141" i="2"/>
  <c r="EC2141" i="2" s="1"/>
  <c r="EL2141" i="2"/>
  <c r="EM2141" i="2" s="1"/>
  <c r="EN2141" i="2"/>
  <c r="EO2141" i="2" s="1"/>
  <c r="ED2141" i="2"/>
  <c r="EE2141" i="2" s="1"/>
  <c r="EL2133" i="2"/>
  <c r="EM2133" i="2" s="1"/>
  <c r="DZ2133" i="2"/>
  <c r="EA2133" i="2" s="1"/>
  <c r="ER2133" i="2"/>
  <c r="ES2133" i="2" s="1"/>
  <c r="EB2133" i="2"/>
  <c r="EC2133" i="2" s="1"/>
  <c r="ED2133" i="2"/>
  <c r="EE2133" i="2" s="1"/>
  <c r="EF2133" i="2"/>
  <c r="EG2133" i="2" s="1"/>
  <c r="EH2133" i="2"/>
  <c r="EI2133" i="2" s="1"/>
  <c r="EJ2133" i="2"/>
  <c r="EK2133" i="2" s="1"/>
  <c r="EN2133" i="2"/>
  <c r="EO2133" i="2" s="1"/>
  <c r="DX2133" i="2"/>
  <c r="DY2133" i="2" s="1"/>
  <c r="EP2133" i="2"/>
  <c r="EQ2133" i="2" s="1"/>
  <c r="ER2125" i="2"/>
  <c r="ES2125" i="2" s="1"/>
  <c r="EH2125" i="2"/>
  <c r="EI2125" i="2" s="1"/>
  <c r="EF2125" i="2"/>
  <c r="EG2125" i="2" s="1"/>
  <c r="EJ2125" i="2"/>
  <c r="EK2125" i="2" s="1"/>
  <c r="DX2125" i="2"/>
  <c r="DY2125" i="2" s="1"/>
  <c r="EL2125" i="2"/>
  <c r="EM2125" i="2" s="1"/>
  <c r="DZ2125" i="2"/>
  <c r="EA2125" i="2" s="1"/>
  <c r="EN2125" i="2"/>
  <c r="EO2125" i="2" s="1"/>
  <c r="EB2125" i="2"/>
  <c r="EC2125" i="2" s="1"/>
  <c r="EP2125" i="2"/>
  <c r="EQ2125" i="2" s="1"/>
  <c r="ED2125" i="2"/>
  <c r="EE2125" i="2" s="1"/>
  <c r="EB2117" i="2"/>
  <c r="EC2117" i="2" s="1"/>
  <c r="EP2117" i="2"/>
  <c r="EQ2117" i="2" s="1"/>
  <c r="ED2117" i="2"/>
  <c r="EE2117" i="2" s="1"/>
  <c r="ER2117" i="2"/>
  <c r="ES2117" i="2" s="1"/>
  <c r="EL2117" i="2"/>
  <c r="EM2117" i="2" s="1"/>
  <c r="EN2117" i="2"/>
  <c r="EO2117" i="2" s="1"/>
  <c r="DX2117" i="2"/>
  <c r="DY2117" i="2" s="1"/>
  <c r="DZ2117" i="2"/>
  <c r="EA2117" i="2" s="1"/>
  <c r="EF2117" i="2"/>
  <c r="EG2117" i="2" s="1"/>
  <c r="EH2117" i="2"/>
  <c r="EI2117" i="2" s="1"/>
  <c r="EJ2117" i="2"/>
  <c r="EK2117" i="2" s="1"/>
  <c r="DZ2109" i="2"/>
  <c r="EA2109" i="2" s="1"/>
  <c r="EB2109" i="2"/>
  <c r="EC2109" i="2" s="1"/>
  <c r="EL2109" i="2"/>
  <c r="EM2109" i="2" s="1"/>
  <c r="EP2109" i="2"/>
  <c r="EQ2109" i="2" s="1"/>
  <c r="ER2109" i="2"/>
  <c r="ES2109" i="2" s="1"/>
  <c r="ED2109" i="2"/>
  <c r="EE2109" i="2" s="1"/>
  <c r="EF2109" i="2"/>
  <c r="EG2109" i="2" s="1"/>
  <c r="EH2109" i="2"/>
  <c r="EI2109" i="2" s="1"/>
  <c r="EJ2109" i="2"/>
  <c r="EK2109" i="2" s="1"/>
  <c r="EN2109" i="2"/>
  <c r="EO2109" i="2" s="1"/>
  <c r="DX2109" i="2"/>
  <c r="DY2109" i="2" s="1"/>
  <c r="EF2101" i="2"/>
  <c r="EG2101" i="2" s="1"/>
  <c r="EJ2101" i="2"/>
  <c r="EK2101" i="2" s="1"/>
  <c r="EL2101" i="2"/>
  <c r="EM2101" i="2" s="1"/>
  <c r="DZ2101" i="2"/>
  <c r="EA2101" i="2" s="1"/>
  <c r="EB2101" i="2"/>
  <c r="EC2101" i="2" s="1"/>
  <c r="ED2101" i="2"/>
  <c r="EE2101" i="2" s="1"/>
  <c r="EH2101" i="2"/>
  <c r="EI2101" i="2" s="1"/>
  <c r="EN2101" i="2"/>
  <c r="EO2101" i="2" s="1"/>
  <c r="EP2101" i="2"/>
  <c r="EQ2101" i="2" s="1"/>
  <c r="ER2101" i="2"/>
  <c r="ES2101" i="2" s="1"/>
  <c r="DX2101" i="2"/>
  <c r="DY2101" i="2" s="1"/>
  <c r="DZ2093" i="2"/>
  <c r="EA2093" i="2" s="1"/>
  <c r="ED2093" i="2"/>
  <c r="EE2093" i="2" s="1"/>
  <c r="ER2093" i="2"/>
  <c r="ES2093" i="2" s="1"/>
  <c r="EH2093" i="2"/>
  <c r="EI2093" i="2" s="1"/>
  <c r="EP2093" i="2"/>
  <c r="EQ2093" i="2" s="1"/>
  <c r="DX2093" i="2"/>
  <c r="DY2093" i="2" s="1"/>
  <c r="EB2093" i="2"/>
  <c r="EC2093" i="2" s="1"/>
  <c r="EF2093" i="2"/>
  <c r="EG2093" i="2" s="1"/>
  <c r="EJ2093" i="2"/>
  <c r="EK2093" i="2" s="1"/>
  <c r="EL2093" i="2"/>
  <c r="EM2093" i="2" s="1"/>
  <c r="EN2093" i="2"/>
  <c r="EO2093" i="2" s="1"/>
  <c r="EH2085" i="2"/>
  <c r="EI2085" i="2" s="1"/>
  <c r="EN2085" i="2"/>
  <c r="EO2085" i="2" s="1"/>
  <c r="EB2085" i="2"/>
  <c r="EC2085" i="2" s="1"/>
  <c r="EP2085" i="2"/>
  <c r="EQ2085" i="2" s="1"/>
  <c r="ED2085" i="2"/>
  <c r="EE2085" i="2" s="1"/>
  <c r="ER2085" i="2"/>
  <c r="ES2085" i="2" s="1"/>
  <c r="DX2085" i="2"/>
  <c r="DY2085" i="2" s="1"/>
  <c r="DZ2085" i="2"/>
  <c r="EA2085" i="2" s="1"/>
  <c r="EF2085" i="2"/>
  <c r="EG2085" i="2" s="1"/>
  <c r="EJ2085" i="2"/>
  <c r="EK2085" i="2" s="1"/>
  <c r="EL2085" i="2"/>
  <c r="EM2085" i="2" s="1"/>
  <c r="ED2077" i="2"/>
  <c r="EE2077" i="2" s="1"/>
  <c r="EP2077" i="2"/>
  <c r="EQ2077" i="2" s="1"/>
  <c r="DX2077" i="2"/>
  <c r="DY2077" i="2" s="1"/>
  <c r="EH2077" i="2"/>
  <c r="EI2077" i="2" s="1"/>
  <c r="DZ2077" i="2"/>
  <c r="EA2077" i="2" s="1"/>
  <c r="EB2077" i="2"/>
  <c r="EC2077" i="2" s="1"/>
  <c r="EL2077" i="2"/>
  <c r="EM2077" i="2" s="1"/>
  <c r="EJ2077" i="2"/>
  <c r="EK2077" i="2" s="1"/>
  <c r="EN2077" i="2"/>
  <c r="EO2077" i="2" s="1"/>
  <c r="ER2077" i="2"/>
  <c r="ES2077" i="2" s="1"/>
  <c r="EF2077" i="2"/>
  <c r="EG2077" i="2" s="1"/>
  <c r="DZ2069" i="2"/>
  <c r="EA2069" i="2" s="1"/>
  <c r="EP2069" i="2"/>
  <c r="EQ2069" i="2" s="1"/>
  <c r="EF2069" i="2"/>
  <c r="EG2069" i="2" s="1"/>
  <c r="EJ2069" i="2"/>
  <c r="EK2069" i="2" s="1"/>
  <c r="EL2069" i="2"/>
  <c r="EM2069" i="2" s="1"/>
  <c r="EH2069" i="2"/>
  <c r="EI2069" i="2" s="1"/>
  <c r="EN2069" i="2"/>
  <c r="EO2069" i="2" s="1"/>
  <c r="ER2069" i="2"/>
  <c r="ES2069" i="2" s="1"/>
  <c r="DX2069" i="2"/>
  <c r="DY2069" i="2" s="1"/>
  <c r="EB2069" i="2"/>
  <c r="EC2069" i="2" s="1"/>
  <c r="ED2069" i="2"/>
  <c r="EE2069" i="2" s="1"/>
  <c r="DZ2061" i="2"/>
  <c r="EA2061" i="2" s="1"/>
  <c r="ED2061" i="2"/>
  <c r="EE2061" i="2" s="1"/>
  <c r="ER2061" i="2"/>
  <c r="ES2061" i="2" s="1"/>
  <c r="EH2061" i="2"/>
  <c r="EI2061" i="2" s="1"/>
  <c r="EF2061" i="2"/>
  <c r="EG2061" i="2" s="1"/>
  <c r="EJ2061" i="2"/>
  <c r="EK2061" i="2" s="1"/>
  <c r="EL2061" i="2"/>
  <c r="EM2061" i="2" s="1"/>
  <c r="EN2061" i="2"/>
  <c r="EO2061" i="2" s="1"/>
  <c r="EP2061" i="2"/>
  <c r="EQ2061" i="2" s="1"/>
  <c r="DX2061" i="2"/>
  <c r="DY2061" i="2" s="1"/>
  <c r="EB2061" i="2"/>
  <c r="EC2061" i="2" s="1"/>
  <c r="ED2053" i="2"/>
  <c r="EE2053" i="2" s="1"/>
  <c r="ER2053" i="2"/>
  <c r="ES2053" i="2" s="1"/>
  <c r="EJ2053" i="2"/>
  <c r="EK2053" i="2" s="1"/>
  <c r="EN2053" i="2"/>
  <c r="EO2053" i="2" s="1"/>
  <c r="DZ2053" i="2"/>
  <c r="EA2053" i="2" s="1"/>
  <c r="DX2053" i="2"/>
  <c r="DY2053" i="2" s="1"/>
  <c r="EB2053" i="2"/>
  <c r="EC2053" i="2" s="1"/>
  <c r="EF2053" i="2"/>
  <c r="EG2053" i="2" s="1"/>
  <c r="EH2053" i="2"/>
  <c r="EI2053" i="2" s="1"/>
  <c r="EL2053" i="2"/>
  <c r="EM2053" i="2" s="1"/>
  <c r="EP2053" i="2"/>
  <c r="EQ2053" i="2" s="1"/>
  <c r="DX2045" i="2"/>
  <c r="DY2045" i="2" s="1"/>
  <c r="EJ2045" i="2"/>
  <c r="EK2045" i="2" s="1"/>
  <c r="EB2045" i="2"/>
  <c r="EC2045" i="2" s="1"/>
  <c r="EN2045" i="2"/>
  <c r="EO2045" i="2" s="1"/>
  <c r="EF2045" i="2"/>
  <c r="EG2045" i="2" s="1"/>
  <c r="ER2045" i="2"/>
  <c r="ES2045" i="2" s="1"/>
  <c r="EP2045" i="2"/>
  <c r="EQ2045" i="2" s="1"/>
  <c r="DZ2045" i="2"/>
  <c r="EA2045" i="2" s="1"/>
  <c r="ED2045" i="2"/>
  <c r="EE2045" i="2" s="1"/>
  <c r="EH2045" i="2"/>
  <c r="EI2045" i="2" s="1"/>
  <c r="EL2045" i="2"/>
  <c r="EM2045" i="2" s="1"/>
  <c r="EB2037" i="2"/>
  <c r="EC2037" i="2" s="1"/>
  <c r="ER2037" i="2"/>
  <c r="ES2037" i="2" s="1"/>
  <c r="EF2037" i="2"/>
  <c r="EG2037" i="2" s="1"/>
  <c r="EH2037" i="2"/>
  <c r="EI2037" i="2" s="1"/>
  <c r="EL2037" i="2"/>
  <c r="EM2037" i="2" s="1"/>
  <c r="DX2037" i="2"/>
  <c r="DY2037" i="2" s="1"/>
  <c r="EN2037" i="2"/>
  <c r="EO2037" i="2" s="1"/>
  <c r="DZ2037" i="2"/>
  <c r="EA2037" i="2" s="1"/>
  <c r="ED2037" i="2"/>
  <c r="EE2037" i="2" s="1"/>
  <c r="EJ2037" i="2"/>
  <c r="EK2037" i="2" s="1"/>
  <c r="EP2037" i="2"/>
  <c r="EQ2037" i="2" s="1"/>
  <c r="EB2029" i="2"/>
  <c r="EC2029" i="2" s="1"/>
  <c r="EL2029" i="2"/>
  <c r="EM2029" i="2" s="1"/>
  <c r="ED2029" i="2"/>
  <c r="EE2029" i="2" s="1"/>
  <c r="EF2029" i="2"/>
  <c r="EG2029" i="2" s="1"/>
  <c r="EP2029" i="2"/>
  <c r="EQ2029" i="2" s="1"/>
  <c r="EH2029" i="2"/>
  <c r="EI2029" i="2" s="1"/>
  <c r="DX2029" i="2"/>
  <c r="DY2029" i="2" s="1"/>
  <c r="EJ2029" i="2"/>
  <c r="EK2029" i="2" s="1"/>
  <c r="DZ2029" i="2"/>
  <c r="EA2029" i="2" s="1"/>
  <c r="EN2029" i="2"/>
  <c r="EO2029" i="2" s="1"/>
  <c r="ER2029" i="2"/>
  <c r="ES2029" i="2" s="1"/>
  <c r="ED2021" i="2"/>
  <c r="EE2021" i="2" s="1"/>
  <c r="ER2021" i="2"/>
  <c r="ES2021" i="2" s="1"/>
  <c r="EH2021" i="2"/>
  <c r="EI2021" i="2" s="1"/>
  <c r="DZ2021" i="2"/>
  <c r="EA2021" i="2" s="1"/>
  <c r="EL2021" i="2"/>
  <c r="EM2021" i="2" s="1"/>
  <c r="EN2021" i="2"/>
  <c r="EO2021" i="2" s="1"/>
  <c r="EB2021" i="2"/>
  <c r="EC2021" i="2" s="1"/>
  <c r="EF2021" i="2"/>
  <c r="EG2021" i="2" s="1"/>
  <c r="EJ2021" i="2"/>
  <c r="EK2021" i="2" s="1"/>
  <c r="EP2021" i="2"/>
  <c r="EQ2021" i="2" s="1"/>
  <c r="DX2021" i="2"/>
  <c r="DY2021" i="2" s="1"/>
  <c r="ER2013" i="2"/>
  <c r="ES2013" i="2" s="1"/>
  <c r="DX2013" i="2"/>
  <c r="DY2013" i="2" s="1"/>
  <c r="EJ2013" i="2"/>
  <c r="EK2013" i="2" s="1"/>
  <c r="EB2013" i="2"/>
  <c r="EC2013" i="2" s="1"/>
  <c r="EN2013" i="2"/>
  <c r="EO2013" i="2" s="1"/>
  <c r="ED2013" i="2"/>
  <c r="EE2013" i="2" s="1"/>
  <c r="EP2013" i="2"/>
  <c r="EQ2013" i="2" s="1"/>
  <c r="EL2013" i="2"/>
  <c r="EM2013" i="2" s="1"/>
  <c r="DZ2013" i="2"/>
  <c r="EA2013" i="2" s="1"/>
  <c r="EF2013" i="2"/>
  <c r="EG2013" i="2" s="1"/>
  <c r="EH2013" i="2"/>
  <c r="EI2013" i="2" s="1"/>
  <c r="DZ2005" i="2"/>
  <c r="EA2005" i="2" s="1"/>
  <c r="EJ2005" i="2"/>
  <c r="EK2005" i="2" s="1"/>
  <c r="EN2005" i="2"/>
  <c r="EO2005" i="2" s="1"/>
  <c r="ED2005" i="2"/>
  <c r="EE2005" i="2" s="1"/>
  <c r="ER2005" i="2"/>
  <c r="ES2005" i="2" s="1"/>
  <c r="DX2005" i="2"/>
  <c r="DY2005" i="2" s="1"/>
  <c r="EH2005" i="2"/>
  <c r="EI2005" i="2" s="1"/>
  <c r="EB2005" i="2"/>
  <c r="EC2005" i="2" s="1"/>
  <c r="EF2005" i="2"/>
  <c r="EG2005" i="2" s="1"/>
  <c r="EL2005" i="2"/>
  <c r="EM2005" i="2" s="1"/>
  <c r="EP2005" i="2"/>
  <c r="EQ2005" i="2" s="1"/>
  <c r="EF1997" i="2"/>
  <c r="EG1997" i="2" s="1"/>
  <c r="EP1997" i="2"/>
  <c r="EQ1997" i="2" s="1"/>
  <c r="DX1997" i="2"/>
  <c r="DY1997" i="2" s="1"/>
  <c r="EH1997" i="2"/>
  <c r="EI1997" i="2" s="1"/>
  <c r="ER1997" i="2"/>
  <c r="ES1997" i="2" s="1"/>
  <c r="EJ1997" i="2"/>
  <c r="EK1997" i="2" s="1"/>
  <c r="EB1997" i="2"/>
  <c r="EC1997" i="2" s="1"/>
  <c r="EL1997" i="2"/>
  <c r="EM1997" i="2" s="1"/>
  <c r="EN1997" i="2"/>
  <c r="EO1997" i="2" s="1"/>
  <c r="DZ1997" i="2"/>
  <c r="EA1997" i="2" s="1"/>
  <c r="ED1997" i="2"/>
  <c r="EE1997" i="2" s="1"/>
  <c r="EB1989" i="2"/>
  <c r="EC1989" i="2" s="1"/>
  <c r="ED1989" i="2"/>
  <c r="EE1989" i="2" s="1"/>
  <c r="EN1989" i="2"/>
  <c r="EO1989" i="2" s="1"/>
  <c r="EF1989" i="2"/>
  <c r="EG1989" i="2" s="1"/>
  <c r="DX1989" i="2"/>
  <c r="DY1989" i="2" s="1"/>
  <c r="EH1989" i="2"/>
  <c r="EI1989" i="2" s="1"/>
  <c r="ER1989" i="2"/>
  <c r="ES1989" i="2" s="1"/>
  <c r="DZ1989" i="2"/>
  <c r="EA1989" i="2" s="1"/>
  <c r="EJ1989" i="2"/>
  <c r="EK1989" i="2" s="1"/>
  <c r="EL1989" i="2"/>
  <c r="EM1989" i="2" s="1"/>
  <c r="EP1989" i="2"/>
  <c r="EQ1989" i="2" s="1"/>
  <c r="EH1981" i="2"/>
  <c r="EI1981" i="2" s="1"/>
  <c r="EJ1981" i="2"/>
  <c r="EK1981" i="2" s="1"/>
  <c r="EB1981" i="2"/>
  <c r="EC1981" i="2" s="1"/>
  <c r="ED1981" i="2"/>
  <c r="EE1981" i="2" s="1"/>
  <c r="EN1981" i="2"/>
  <c r="EO1981" i="2" s="1"/>
  <c r="EF1981" i="2"/>
  <c r="EG1981" i="2" s="1"/>
  <c r="DZ1981" i="2"/>
  <c r="EA1981" i="2" s="1"/>
  <c r="EL1981" i="2"/>
  <c r="EM1981" i="2" s="1"/>
  <c r="EP1981" i="2"/>
  <c r="EQ1981" i="2" s="1"/>
  <c r="ER1981" i="2"/>
  <c r="ES1981" i="2" s="1"/>
  <c r="DX1981" i="2"/>
  <c r="DY1981" i="2" s="1"/>
  <c r="EJ1973" i="2"/>
  <c r="EK1973" i="2" s="1"/>
  <c r="EL1973" i="2"/>
  <c r="EM1973" i="2" s="1"/>
  <c r="ED1973" i="2"/>
  <c r="EE1973" i="2" s="1"/>
  <c r="EN1973" i="2"/>
  <c r="EO1973" i="2" s="1"/>
  <c r="DX1973" i="2"/>
  <c r="DY1973" i="2" s="1"/>
  <c r="EP1973" i="2"/>
  <c r="EQ1973" i="2" s="1"/>
  <c r="EH1973" i="2"/>
  <c r="EI1973" i="2" s="1"/>
  <c r="EF1973" i="2"/>
  <c r="EG1973" i="2" s="1"/>
  <c r="ER1973" i="2"/>
  <c r="ES1973" i="2" s="1"/>
  <c r="DZ1973" i="2"/>
  <c r="EA1973" i="2" s="1"/>
  <c r="EB1973" i="2"/>
  <c r="EC1973" i="2" s="1"/>
  <c r="EL1965" i="2"/>
  <c r="EM1965" i="2" s="1"/>
  <c r="EF1965" i="2"/>
  <c r="EG1965" i="2" s="1"/>
  <c r="DX1965" i="2"/>
  <c r="DY1965" i="2" s="1"/>
  <c r="EP1965" i="2"/>
  <c r="EQ1965" i="2" s="1"/>
  <c r="DZ1965" i="2"/>
  <c r="EA1965" i="2" s="1"/>
  <c r="ER1965" i="2"/>
  <c r="ES1965" i="2" s="1"/>
  <c r="EJ1965" i="2"/>
  <c r="EK1965" i="2" s="1"/>
  <c r="EN1965" i="2"/>
  <c r="EO1965" i="2" s="1"/>
  <c r="EB1965" i="2"/>
  <c r="EC1965" i="2" s="1"/>
  <c r="ED1965" i="2"/>
  <c r="EE1965" i="2" s="1"/>
  <c r="EH1965" i="2"/>
  <c r="EI1965" i="2" s="1"/>
  <c r="EF1957" i="2"/>
  <c r="EG1957" i="2" s="1"/>
  <c r="EH1957" i="2"/>
  <c r="EI1957" i="2" s="1"/>
  <c r="DZ1957" i="2"/>
  <c r="EA1957" i="2" s="1"/>
  <c r="ER1957" i="2"/>
  <c r="ES1957" i="2" s="1"/>
  <c r="EB1957" i="2"/>
  <c r="EC1957" i="2" s="1"/>
  <c r="EL1957" i="2"/>
  <c r="EM1957" i="2" s="1"/>
  <c r="EP1957" i="2"/>
  <c r="EQ1957" i="2" s="1"/>
  <c r="DX1957" i="2"/>
  <c r="DY1957" i="2" s="1"/>
  <c r="ED1957" i="2"/>
  <c r="EE1957" i="2" s="1"/>
  <c r="EJ1957" i="2"/>
  <c r="EK1957" i="2" s="1"/>
  <c r="EN1957" i="2"/>
  <c r="EO1957" i="2" s="1"/>
  <c r="EH1949" i="2"/>
  <c r="EI1949" i="2" s="1"/>
  <c r="EJ1949" i="2"/>
  <c r="EK1949" i="2" s="1"/>
  <c r="EB1949" i="2"/>
  <c r="EC1949" i="2" s="1"/>
  <c r="EL1949" i="2"/>
  <c r="EM1949" i="2" s="1"/>
  <c r="ED1949" i="2"/>
  <c r="EE1949" i="2" s="1"/>
  <c r="EN1949" i="2"/>
  <c r="EO1949" i="2" s="1"/>
  <c r="EF1949" i="2"/>
  <c r="EG1949" i="2" s="1"/>
  <c r="DZ1949" i="2"/>
  <c r="EA1949" i="2" s="1"/>
  <c r="EP1949" i="2"/>
  <c r="EQ1949" i="2" s="1"/>
  <c r="ER1949" i="2"/>
  <c r="ES1949" i="2" s="1"/>
  <c r="DX1949" i="2"/>
  <c r="DY1949" i="2" s="1"/>
  <c r="EJ1941" i="2"/>
  <c r="EK1941" i="2" s="1"/>
  <c r="EL1941" i="2"/>
  <c r="EM1941" i="2" s="1"/>
  <c r="ED1941" i="2"/>
  <c r="EE1941" i="2" s="1"/>
  <c r="EN1941" i="2"/>
  <c r="EO1941" i="2" s="1"/>
  <c r="EF1941" i="2"/>
  <c r="EG1941" i="2" s="1"/>
  <c r="DX1941" i="2"/>
  <c r="DY1941" i="2" s="1"/>
  <c r="EP1941" i="2"/>
  <c r="EQ1941" i="2" s="1"/>
  <c r="EH1941" i="2"/>
  <c r="EI1941" i="2" s="1"/>
  <c r="DZ1941" i="2"/>
  <c r="EA1941" i="2" s="1"/>
  <c r="EB1941" i="2"/>
  <c r="EC1941" i="2" s="1"/>
  <c r="ER1941" i="2"/>
  <c r="ES1941" i="2" s="1"/>
  <c r="EL1933" i="2"/>
  <c r="EM1933" i="2" s="1"/>
  <c r="EF1933" i="2"/>
  <c r="EG1933" i="2" s="1"/>
  <c r="DX1933" i="2"/>
  <c r="DY1933" i="2" s="1"/>
  <c r="EP1933" i="2"/>
  <c r="EQ1933" i="2" s="1"/>
  <c r="EH1933" i="2"/>
  <c r="EI1933" i="2" s="1"/>
  <c r="DZ1933" i="2"/>
  <c r="EA1933" i="2" s="1"/>
  <c r="ER1933" i="2"/>
  <c r="ES1933" i="2" s="1"/>
  <c r="EJ1933" i="2"/>
  <c r="EK1933" i="2" s="1"/>
  <c r="EB1933" i="2"/>
  <c r="EC1933" i="2" s="1"/>
  <c r="ED1933" i="2"/>
  <c r="EE1933" i="2" s="1"/>
  <c r="EN1933" i="2"/>
  <c r="EO1933" i="2" s="1"/>
  <c r="EF1925" i="2"/>
  <c r="EG1925" i="2" s="1"/>
  <c r="EH1925" i="2"/>
  <c r="EI1925" i="2" s="1"/>
  <c r="DZ1925" i="2"/>
  <c r="EA1925" i="2" s="1"/>
  <c r="ER1925" i="2"/>
  <c r="ES1925" i="2" s="1"/>
  <c r="EJ1925" i="2"/>
  <c r="EK1925" i="2" s="1"/>
  <c r="EB1925" i="2"/>
  <c r="EC1925" i="2" s="1"/>
  <c r="EL1925" i="2"/>
  <c r="EM1925" i="2" s="1"/>
  <c r="EP1925" i="2"/>
  <c r="EQ1925" i="2" s="1"/>
  <c r="DX1925" i="2"/>
  <c r="DY1925" i="2" s="1"/>
  <c r="ED1925" i="2"/>
  <c r="EE1925" i="2" s="1"/>
  <c r="EN1925" i="2"/>
  <c r="EO1925" i="2" s="1"/>
  <c r="EH1917" i="2"/>
  <c r="EI1917" i="2" s="1"/>
  <c r="EJ1917" i="2"/>
  <c r="EK1917" i="2" s="1"/>
  <c r="EB1917" i="2"/>
  <c r="EC1917" i="2" s="1"/>
  <c r="EL1917" i="2"/>
  <c r="EM1917" i="2" s="1"/>
  <c r="ED1917" i="2"/>
  <c r="EE1917" i="2" s="1"/>
  <c r="EN1917" i="2"/>
  <c r="EO1917" i="2" s="1"/>
  <c r="EF1917" i="2"/>
  <c r="EG1917" i="2" s="1"/>
  <c r="EP1917" i="2"/>
  <c r="EQ1917" i="2" s="1"/>
  <c r="ER1917" i="2"/>
  <c r="ES1917" i="2" s="1"/>
  <c r="DX1917" i="2"/>
  <c r="DY1917" i="2" s="1"/>
  <c r="DZ1917" i="2"/>
  <c r="EA1917" i="2" s="1"/>
  <c r="EJ1909" i="2"/>
  <c r="EK1909" i="2" s="1"/>
  <c r="EL1909" i="2"/>
  <c r="EM1909" i="2" s="1"/>
  <c r="ED1909" i="2"/>
  <c r="EE1909" i="2" s="1"/>
  <c r="EN1909" i="2"/>
  <c r="EO1909" i="2" s="1"/>
  <c r="EF1909" i="2"/>
  <c r="EG1909" i="2" s="1"/>
  <c r="DX1909" i="2"/>
  <c r="DY1909" i="2" s="1"/>
  <c r="EP1909" i="2"/>
  <c r="EQ1909" i="2" s="1"/>
  <c r="EH1909" i="2"/>
  <c r="EI1909" i="2" s="1"/>
  <c r="EB1909" i="2"/>
  <c r="EC1909" i="2" s="1"/>
  <c r="ER1909" i="2"/>
  <c r="ES1909" i="2" s="1"/>
  <c r="DZ1909" i="2"/>
  <c r="EA1909" i="2" s="1"/>
  <c r="EL1901" i="2"/>
  <c r="EM1901" i="2" s="1"/>
  <c r="EF1901" i="2"/>
  <c r="EG1901" i="2" s="1"/>
  <c r="DX1901" i="2"/>
  <c r="DY1901" i="2" s="1"/>
  <c r="EP1901" i="2"/>
  <c r="EQ1901" i="2" s="1"/>
  <c r="EH1901" i="2"/>
  <c r="EI1901" i="2" s="1"/>
  <c r="DZ1901" i="2"/>
  <c r="EA1901" i="2" s="1"/>
  <c r="ER1901" i="2"/>
  <c r="ES1901" i="2" s="1"/>
  <c r="EJ1901" i="2"/>
  <c r="EK1901" i="2" s="1"/>
  <c r="EB1901" i="2"/>
  <c r="EC1901" i="2" s="1"/>
  <c r="ED1901" i="2"/>
  <c r="EE1901" i="2" s="1"/>
  <c r="EN1901" i="2"/>
  <c r="EO1901" i="2" s="1"/>
  <c r="EF1893" i="2"/>
  <c r="EG1893" i="2" s="1"/>
  <c r="EH1893" i="2"/>
  <c r="EI1893" i="2" s="1"/>
  <c r="DZ1893" i="2"/>
  <c r="EA1893" i="2" s="1"/>
  <c r="ER1893" i="2"/>
  <c r="ES1893" i="2" s="1"/>
  <c r="EJ1893" i="2"/>
  <c r="EK1893" i="2" s="1"/>
  <c r="EB1893" i="2"/>
  <c r="EC1893" i="2" s="1"/>
  <c r="EL1893" i="2"/>
  <c r="EM1893" i="2" s="1"/>
  <c r="DX1893" i="2"/>
  <c r="DY1893" i="2" s="1"/>
  <c r="ED1893" i="2"/>
  <c r="EE1893" i="2" s="1"/>
  <c r="EN1893" i="2"/>
  <c r="EO1893" i="2" s="1"/>
  <c r="EP1893" i="2"/>
  <c r="EQ1893" i="2" s="1"/>
  <c r="EH1885" i="2"/>
  <c r="EI1885" i="2" s="1"/>
  <c r="EJ1885" i="2"/>
  <c r="EK1885" i="2" s="1"/>
  <c r="EB1885" i="2"/>
  <c r="EC1885" i="2" s="1"/>
  <c r="EL1885" i="2"/>
  <c r="EM1885" i="2" s="1"/>
  <c r="ED1885" i="2"/>
  <c r="EE1885" i="2" s="1"/>
  <c r="EN1885" i="2"/>
  <c r="EO1885" i="2" s="1"/>
  <c r="EF1885" i="2"/>
  <c r="EG1885" i="2" s="1"/>
  <c r="ER1885" i="2"/>
  <c r="ES1885" i="2" s="1"/>
  <c r="DX1885" i="2"/>
  <c r="DY1885" i="2" s="1"/>
  <c r="DZ1885" i="2"/>
  <c r="EA1885" i="2" s="1"/>
  <c r="EP1885" i="2"/>
  <c r="EQ1885" i="2" s="1"/>
  <c r="DJ2446" i="2"/>
  <c r="DJ2403" i="2"/>
  <c r="DJ2302" i="2"/>
  <c r="DJ2264" i="2"/>
  <c r="DJ2520" i="2"/>
  <c r="EB2520" i="2"/>
  <c r="EC2520" i="2" s="1"/>
  <c r="ED2520" i="2"/>
  <c r="EE2520" i="2" s="1"/>
  <c r="EF2520" i="2"/>
  <c r="EG2520" i="2" s="1"/>
  <c r="EN2520" i="2"/>
  <c r="EO2520" i="2" s="1"/>
  <c r="EH2520" i="2"/>
  <c r="EI2520" i="2" s="1"/>
  <c r="EP2520" i="2"/>
  <c r="EQ2520" i="2" s="1"/>
  <c r="DZ2520" i="2"/>
  <c r="EA2520" i="2" s="1"/>
  <c r="EL2520" i="2"/>
  <c r="EM2520" i="2" s="1"/>
  <c r="ER2520" i="2"/>
  <c r="ES2520" i="2" s="1"/>
  <c r="DX2520" i="2"/>
  <c r="DY2520" i="2" s="1"/>
  <c r="EJ2520" i="2"/>
  <c r="EK2520" i="2" s="1"/>
  <c r="DJ2512" i="2"/>
  <c r="EH2512" i="2"/>
  <c r="EI2512" i="2" s="1"/>
  <c r="EP2512" i="2"/>
  <c r="EQ2512" i="2" s="1"/>
  <c r="EJ2512" i="2"/>
  <c r="EK2512" i="2" s="1"/>
  <c r="ER2512" i="2"/>
  <c r="ES2512" i="2" s="1"/>
  <c r="EB2512" i="2"/>
  <c r="EC2512" i="2" s="1"/>
  <c r="ED2512" i="2"/>
  <c r="EE2512" i="2" s="1"/>
  <c r="EF2512" i="2"/>
  <c r="EG2512" i="2" s="1"/>
  <c r="EN2512" i="2"/>
  <c r="EO2512" i="2" s="1"/>
  <c r="EL2512" i="2"/>
  <c r="EM2512" i="2" s="1"/>
  <c r="DX2512" i="2"/>
  <c r="DY2512" i="2" s="1"/>
  <c r="DZ2512" i="2"/>
  <c r="EA2512" i="2" s="1"/>
  <c r="DJ2504" i="2"/>
  <c r="ED2504" i="2"/>
  <c r="EE2504" i="2" s="1"/>
  <c r="DX2504" i="2"/>
  <c r="DY2504" i="2" s="1"/>
  <c r="EH2504" i="2"/>
  <c r="EI2504" i="2" s="1"/>
  <c r="EP2504" i="2"/>
  <c r="EQ2504" i="2" s="1"/>
  <c r="EJ2504" i="2"/>
  <c r="EK2504" i="2" s="1"/>
  <c r="ER2504" i="2"/>
  <c r="ES2504" i="2" s="1"/>
  <c r="EB2504" i="2"/>
  <c r="EC2504" i="2" s="1"/>
  <c r="DZ2504" i="2"/>
  <c r="EA2504" i="2" s="1"/>
  <c r="EF2504" i="2"/>
  <c r="EG2504" i="2" s="1"/>
  <c r="EL2504" i="2"/>
  <c r="EM2504" i="2" s="1"/>
  <c r="EN2504" i="2"/>
  <c r="EO2504" i="2" s="1"/>
  <c r="DJ2496" i="2"/>
  <c r="EJ2496" i="2"/>
  <c r="EK2496" i="2" s="1"/>
  <c r="ER2496" i="2"/>
  <c r="ES2496" i="2" s="1"/>
  <c r="EL2496" i="2"/>
  <c r="EM2496" i="2" s="1"/>
  <c r="ED2496" i="2"/>
  <c r="EE2496" i="2" s="1"/>
  <c r="DX2496" i="2"/>
  <c r="DY2496" i="2" s="1"/>
  <c r="EH2496" i="2"/>
  <c r="EI2496" i="2" s="1"/>
  <c r="EP2496" i="2"/>
  <c r="EQ2496" i="2" s="1"/>
  <c r="DZ2496" i="2"/>
  <c r="EA2496" i="2" s="1"/>
  <c r="EB2496" i="2"/>
  <c r="EC2496" i="2" s="1"/>
  <c r="EF2496" i="2"/>
  <c r="EG2496" i="2" s="1"/>
  <c r="EN2496" i="2"/>
  <c r="EO2496" i="2" s="1"/>
  <c r="DJ2488" i="2"/>
  <c r="DX2488" i="2"/>
  <c r="DY2488" i="2" s="1"/>
  <c r="DZ2488" i="2"/>
  <c r="EA2488" i="2" s="1"/>
  <c r="EJ2488" i="2"/>
  <c r="EK2488" i="2" s="1"/>
  <c r="ER2488" i="2"/>
  <c r="ES2488" i="2" s="1"/>
  <c r="EL2488" i="2"/>
  <c r="EM2488" i="2" s="1"/>
  <c r="ED2488" i="2"/>
  <c r="EE2488" i="2" s="1"/>
  <c r="EN2488" i="2"/>
  <c r="EO2488" i="2" s="1"/>
  <c r="EP2488" i="2"/>
  <c r="EQ2488" i="2" s="1"/>
  <c r="EB2488" i="2"/>
  <c r="EC2488" i="2" s="1"/>
  <c r="EF2488" i="2"/>
  <c r="EG2488" i="2" s="1"/>
  <c r="EH2488" i="2"/>
  <c r="EI2488" i="2" s="1"/>
  <c r="DJ2480" i="2"/>
  <c r="EL2480" i="2"/>
  <c r="EM2480" i="2" s="1"/>
  <c r="EF2480" i="2"/>
  <c r="EG2480" i="2" s="1"/>
  <c r="EN2480" i="2"/>
  <c r="EO2480" i="2" s="1"/>
  <c r="DX2480" i="2"/>
  <c r="DY2480" i="2" s="1"/>
  <c r="DZ2480" i="2"/>
  <c r="EA2480" i="2" s="1"/>
  <c r="EJ2480" i="2"/>
  <c r="EK2480" i="2" s="1"/>
  <c r="ER2480" i="2"/>
  <c r="ES2480" i="2" s="1"/>
  <c r="ED2480" i="2"/>
  <c r="EE2480" i="2" s="1"/>
  <c r="EH2480" i="2"/>
  <c r="EI2480" i="2" s="1"/>
  <c r="EP2480" i="2"/>
  <c r="EQ2480" i="2" s="1"/>
  <c r="EB2480" i="2"/>
  <c r="EC2480" i="2" s="1"/>
  <c r="DJ2472" i="2"/>
  <c r="DZ2472" i="2"/>
  <c r="EA2472" i="2" s="1"/>
  <c r="EB2472" i="2"/>
  <c r="EC2472" i="2" s="1"/>
  <c r="EL2472" i="2"/>
  <c r="EM2472" i="2" s="1"/>
  <c r="EF2472" i="2"/>
  <c r="EG2472" i="2" s="1"/>
  <c r="EN2472" i="2"/>
  <c r="EO2472" i="2" s="1"/>
  <c r="DX2472" i="2"/>
  <c r="DY2472" i="2" s="1"/>
  <c r="ED2472" i="2"/>
  <c r="EE2472" i="2" s="1"/>
  <c r="EH2472" i="2"/>
  <c r="EI2472" i="2" s="1"/>
  <c r="EJ2472" i="2"/>
  <c r="EK2472" i="2" s="1"/>
  <c r="EP2472" i="2"/>
  <c r="EQ2472" i="2" s="1"/>
  <c r="ER2472" i="2"/>
  <c r="ES2472" i="2" s="1"/>
  <c r="DJ2464" i="2"/>
  <c r="EF2464" i="2"/>
  <c r="EG2464" i="2" s="1"/>
  <c r="EN2464" i="2"/>
  <c r="EO2464" i="2" s="1"/>
  <c r="EH2464" i="2"/>
  <c r="EI2464" i="2" s="1"/>
  <c r="EP2464" i="2"/>
  <c r="EQ2464" i="2" s="1"/>
  <c r="DZ2464" i="2"/>
  <c r="EA2464" i="2" s="1"/>
  <c r="EB2464" i="2"/>
  <c r="EC2464" i="2" s="1"/>
  <c r="EL2464" i="2"/>
  <c r="EM2464" i="2" s="1"/>
  <c r="ER2464" i="2"/>
  <c r="ES2464" i="2" s="1"/>
  <c r="DX2464" i="2"/>
  <c r="DY2464" i="2" s="1"/>
  <c r="ED2464" i="2"/>
  <c r="EE2464" i="2" s="1"/>
  <c r="EJ2464" i="2"/>
  <c r="EK2464" i="2" s="1"/>
  <c r="DJ2456" i="2"/>
  <c r="EB2456" i="2"/>
  <c r="EC2456" i="2" s="1"/>
  <c r="ED2456" i="2"/>
  <c r="EE2456" i="2" s="1"/>
  <c r="EF2456" i="2"/>
  <c r="EG2456" i="2" s="1"/>
  <c r="EN2456" i="2"/>
  <c r="EO2456" i="2" s="1"/>
  <c r="EH2456" i="2"/>
  <c r="EI2456" i="2" s="1"/>
  <c r="EP2456" i="2"/>
  <c r="EQ2456" i="2" s="1"/>
  <c r="DZ2456" i="2"/>
  <c r="EA2456" i="2" s="1"/>
  <c r="EJ2456" i="2"/>
  <c r="EK2456" i="2" s="1"/>
  <c r="EL2456" i="2"/>
  <c r="EM2456" i="2" s="1"/>
  <c r="ER2456" i="2"/>
  <c r="ES2456" i="2" s="1"/>
  <c r="DX2456" i="2"/>
  <c r="DY2456" i="2" s="1"/>
  <c r="DJ2448" i="2"/>
  <c r="EH2448" i="2"/>
  <c r="EI2448" i="2" s="1"/>
  <c r="EP2448" i="2"/>
  <c r="EQ2448" i="2" s="1"/>
  <c r="EJ2448" i="2"/>
  <c r="EK2448" i="2" s="1"/>
  <c r="ER2448" i="2"/>
  <c r="ES2448" i="2" s="1"/>
  <c r="EB2448" i="2"/>
  <c r="EC2448" i="2" s="1"/>
  <c r="ED2448" i="2"/>
  <c r="EE2448" i="2" s="1"/>
  <c r="EF2448" i="2"/>
  <c r="EG2448" i="2" s="1"/>
  <c r="EN2448" i="2"/>
  <c r="EO2448" i="2" s="1"/>
  <c r="EL2448" i="2"/>
  <c r="EM2448" i="2" s="1"/>
  <c r="DX2448" i="2"/>
  <c r="DY2448" i="2" s="1"/>
  <c r="DZ2448" i="2"/>
  <c r="EA2448" i="2" s="1"/>
  <c r="DJ2440" i="2"/>
  <c r="ED2440" i="2"/>
  <c r="EE2440" i="2" s="1"/>
  <c r="DX2440" i="2"/>
  <c r="DY2440" i="2" s="1"/>
  <c r="EH2440" i="2"/>
  <c r="EI2440" i="2" s="1"/>
  <c r="EP2440" i="2"/>
  <c r="EQ2440" i="2" s="1"/>
  <c r="EJ2440" i="2"/>
  <c r="EK2440" i="2" s="1"/>
  <c r="ER2440" i="2"/>
  <c r="ES2440" i="2" s="1"/>
  <c r="EB2440" i="2"/>
  <c r="EC2440" i="2" s="1"/>
  <c r="DZ2440" i="2"/>
  <c r="EA2440" i="2" s="1"/>
  <c r="EF2440" i="2"/>
  <c r="EG2440" i="2" s="1"/>
  <c r="EL2440" i="2"/>
  <c r="EM2440" i="2" s="1"/>
  <c r="EN2440" i="2"/>
  <c r="EO2440" i="2" s="1"/>
  <c r="DJ2432" i="2"/>
  <c r="EJ2432" i="2"/>
  <c r="EK2432" i="2" s="1"/>
  <c r="ER2432" i="2"/>
  <c r="ES2432" i="2" s="1"/>
  <c r="EL2432" i="2"/>
  <c r="EM2432" i="2" s="1"/>
  <c r="ED2432" i="2"/>
  <c r="EE2432" i="2" s="1"/>
  <c r="DX2432" i="2"/>
  <c r="DY2432" i="2" s="1"/>
  <c r="EH2432" i="2"/>
  <c r="EI2432" i="2" s="1"/>
  <c r="EP2432" i="2"/>
  <c r="EQ2432" i="2" s="1"/>
  <c r="EN2432" i="2"/>
  <c r="EO2432" i="2" s="1"/>
  <c r="DZ2432" i="2"/>
  <c r="EA2432" i="2" s="1"/>
  <c r="EB2432" i="2"/>
  <c r="EC2432" i="2" s="1"/>
  <c r="EF2432" i="2"/>
  <c r="EG2432" i="2" s="1"/>
  <c r="DJ2424" i="2"/>
  <c r="EB2424" i="2"/>
  <c r="EC2424" i="2" s="1"/>
  <c r="EF2424" i="2"/>
  <c r="EG2424" i="2" s="1"/>
  <c r="EH2424" i="2"/>
  <c r="EI2424" i="2" s="1"/>
  <c r="ER2424" i="2"/>
  <c r="ES2424" i="2" s="1"/>
  <c r="EL2424" i="2"/>
  <c r="EM2424" i="2" s="1"/>
  <c r="DZ2424" i="2"/>
  <c r="EA2424" i="2" s="1"/>
  <c r="ED2424" i="2"/>
  <c r="EE2424" i="2" s="1"/>
  <c r="EJ2424" i="2"/>
  <c r="EK2424" i="2" s="1"/>
  <c r="EN2424" i="2"/>
  <c r="EO2424" i="2" s="1"/>
  <c r="EP2424" i="2"/>
  <c r="EQ2424" i="2" s="1"/>
  <c r="DX2424" i="2"/>
  <c r="DY2424" i="2" s="1"/>
  <c r="DJ2416" i="2"/>
  <c r="EN2416" i="2"/>
  <c r="EO2416" i="2" s="1"/>
  <c r="ED2416" i="2"/>
  <c r="EE2416" i="2" s="1"/>
  <c r="EF2416" i="2"/>
  <c r="EG2416" i="2" s="1"/>
  <c r="ER2416" i="2"/>
  <c r="ES2416" i="2" s="1"/>
  <c r="DX2416" i="2"/>
  <c r="DY2416" i="2" s="1"/>
  <c r="EJ2416" i="2"/>
  <c r="EK2416" i="2" s="1"/>
  <c r="EL2416" i="2"/>
  <c r="EM2416" i="2" s="1"/>
  <c r="DZ2416" i="2"/>
  <c r="EA2416" i="2" s="1"/>
  <c r="EB2416" i="2"/>
  <c r="EC2416" i="2" s="1"/>
  <c r="EH2416" i="2"/>
  <c r="EI2416" i="2" s="1"/>
  <c r="EP2416" i="2"/>
  <c r="EQ2416" i="2" s="1"/>
  <c r="DJ2408" i="2"/>
  <c r="ED2408" i="2"/>
  <c r="EE2408" i="2" s="1"/>
  <c r="DX2408" i="2"/>
  <c r="DY2408" i="2" s="1"/>
  <c r="EH2408" i="2"/>
  <c r="EI2408" i="2" s="1"/>
  <c r="ER2408" i="2"/>
  <c r="ES2408" i="2" s="1"/>
  <c r="DZ2408" i="2"/>
  <c r="EA2408" i="2" s="1"/>
  <c r="EL2408" i="2"/>
  <c r="EM2408" i="2" s="1"/>
  <c r="EN2408" i="2"/>
  <c r="EO2408" i="2" s="1"/>
  <c r="EP2408" i="2"/>
  <c r="EQ2408" i="2" s="1"/>
  <c r="EB2408" i="2"/>
  <c r="EC2408" i="2" s="1"/>
  <c r="EF2408" i="2"/>
  <c r="EG2408" i="2" s="1"/>
  <c r="EJ2408" i="2"/>
  <c r="EK2408" i="2" s="1"/>
  <c r="DJ2400" i="2"/>
  <c r="DZ2400" i="2"/>
  <c r="EA2400" i="2" s="1"/>
  <c r="EN2400" i="2"/>
  <c r="EO2400" i="2" s="1"/>
  <c r="ED2400" i="2"/>
  <c r="EE2400" i="2" s="1"/>
  <c r="EP2400" i="2"/>
  <c r="EQ2400" i="2" s="1"/>
  <c r="EF2400" i="2"/>
  <c r="EG2400" i="2" s="1"/>
  <c r="ER2400" i="2"/>
  <c r="ES2400" i="2" s="1"/>
  <c r="EJ2400" i="2"/>
  <c r="EK2400" i="2" s="1"/>
  <c r="EL2400" i="2"/>
  <c r="EM2400" i="2" s="1"/>
  <c r="DX2400" i="2"/>
  <c r="DY2400" i="2" s="1"/>
  <c r="EB2400" i="2"/>
  <c r="EC2400" i="2" s="1"/>
  <c r="EH2400" i="2"/>
  <c r="EI2400" i="2" s="1"/>
  <c r="DJ2392" i="2"/>
  <c r="EB2392" i="2"/>
  <c r="EC2392" i="2" s="1"/>
  <c r="EP2392" i="2"/>
  <c r="EQ2392" i="2" s="1"/>
  <c r="EF2392" i="2"/>
  <c r="EG2392" i="2" s="1"/>
  <c r="ER2392" i="2"/>
  <c r="ES2392" i="2" s="1"/>
  <c r="EH2392" i="2"/>
  <c r="EI2392" i="2" s="1"/>
  <c r="EL2392" i="2"/>
  <c r="EM2392" i="2" s="1"/>
  <c r="DZ2392" i="2"/>
  <c r="EA2392" i="2" s="1"/>
  <c r="EN2392" i="2"/>
  <c r="EO2392" i="2" s="1"/>
  <c r="EJ2392" i="2"/>
  <c r="EK2392" i="2" s="1"/>
  <c r="DX2392" i="2"/>
  <c r="DY2392" i="2" s="1"/>
  <c r="ED2392" i="2"/>
  <c r="EE2392" i="2" s="1"/>
  <c r="DJ2384" i="2"/>
  <c r="ED2384" i="2"/>
  <c r="EE2384" i="2" s="1"/>
  <c r="EF2384" i="2"/>
  <c r="EG2384" i="2" s="1"/>
  <c r="DX2384" i="2"/>
  <c r="DY2384" i="2" s="1"/>
  <c r="EH2384" i="2"/>
  <c r="EI2384" i="2" s="1"/>
  <c r="ER2384" i="2"/>
  <c r="ES2384" i="2" s="1"/>
  <c r="DZ2384" i="2"/>
  <c r="EA2384" i="2" s="1"/>
  <c r="EL2384" i="2"/>
  <c r="EM2384" i="2" s="1"/>
  <c r="EB2384" i="2"/>
  <c r="EC2384" i="2" s="1"/>
  <c r="EJ2384" i="2"/>
  <c r="EK2384" i="2" s="1"/>
  <c r="EN2384" i="2"/>
  <c r="EO2384" i="2" s="1"/>
  <c r="EP2384" i="2"/>
  <c r="EQ2384" i="2" s="1"/>
  <c r="DJ2376" i="2"/>
  <c r="EH2376" i="2"/>
  <c r="EI2376" i="2" s="1"/>
  <c r="DZ2376" i="2"/>
  <c r="EA2376" i="2" s="1"/>
  <c r="EL2376" i="2"/>
  <c r="EM2376" i="2" s="1"/>
  <c r="EN2376" i="2"/>
  <c r="EO2376" i="2" s="1"/>
  <c r="ED2376" i="2"/>
  <c r="EE2376" i="2" s="1"/>
  <c r="ER2376" i="2"/>
  <c r="ES2376" i="2" s="1"/>
  <c r="DX2376" i="2"/>
  <c r="DY2376" i="2" s="1"/>
  <c r="EB2376" i="2"/>
  <c r="EC2376" i="2" s="1"/>
  <c r="EF2376" i="2"/>
  <c r="EG2376" i="2" s="1"/>
  <c r="EJ2376" i="2"/>
  <c r="EK2376" i="2" s="1"/>
  <c r="EP2376" i="2"/>
  <c r="EQ2376" i="2" s="1"/>
  <c r="DJ2368" i="2"/>
  <c r="ED2368" i="2"/>
  <c r="EE2368" i="2" s="1"/>
  <c r="ER2368" i="2"/>
  <c r="ES2368" i="2" s="1"/>
  <c r="EF2368" i="2"/>
  <c r="EG2368" i="2" s="1"/>
  <c r="EH2368" i="2"/>
  <c r="EI2368" i="2" s="1"/>
  <c r="DX2368" i="2"/>
  <c r="DY2368" i="2" s="1"/>
  <c r="EL2368" i="2"/>
  <c r="EM2368" i="2" s="1"/>
  <c r="DZ2368" i="2"/>
  <c r="EA2368" i="2" s="1"/>
  <c r="EN2368" i="2"/>
  <c r="EO2368" i="2" s="1"/>
  <c r="EB2368" i="2"/>
  <c r="EC2368" i="2" s="1"/>
  <c r="EJ2368" i="2"/>
  <c r="EK2368" i="2" s="1"/>
  <c r="EP2368" i="2"/>
  <c r="EQ2368" i="2" s="1"/>
  <c r="DJ2360" i="2"/>
  <c r="ED2360" i="2"/>
  <c r="EE2360" i="2" s="1"/>
  <c r="EH2360" i="2"/>
  <c r="EI2360" i="2" s="1"/>
  <c r="EJ2360" i="2"/>
  <c r="EK2360" i="2" s="1"/>
  <c r="DX2360" i="2"/>
  <c r="DY2360" i="2" s="1"/>
  <c r="EN2360" i="2"/>
  <c r="EO2360" i="2" s="1"/>
  <c r="DZ2360" i="2"/>
  <c r="EA2360" i="2" s="1"/>
  <c r="EP2360" i="2"/>
  <c r="EQ2360" i="2" s="1"/>
  <c r="EF2360" i="2"/>
  <c r="EG2360" i="2" s="1"/>
  <c r="EL2360" i="2"/>
  <c r="EM2360" i="2" s="1"/>
  <c r="ER2360" i="2"/>
  <c r="ES2360" i="2" s="1"/>
  <c r="EB2360" i="2"/>
  <c r="EC2360" i="2" s="1"/>
  <c r="DJ2352" i="2"/>
  <c r="ED2352" i="2"/>
  <c r="EE2352" i="2" s="1"/>
  <c r="EH2352" i="2"/>
  <c r="EI2352" i="2" s="1"/>
  <c r="EJ2352" i="2"/>
  <c r="EK2352" i="2" s="1"/>
  <c r="DX2352" i="2"/>
  <c r="DY2352" i="2" s="1"/>
  <c r="EN2352" i="2"/>
  <c r="EO2352" i="2" s="1"/>
  <c r="DZ2352" i="2"/>
  <c r="EA2352" i="2" s="1"/>
  <c r="EP2352" i="2"/>
  <c r="EQ2352" i="2" s="1"/>
  <c r="EL2352" i="2"/>
  <c r="EM2352" i="2" s="1"/>
  <c r="ER2352" i="2"/>
  <c r="ES2352" i="2" s="1"/>
  <c r="EB2352" i="2"/>
  <c r="EC2352" i="2" s="1"/>
  <c r="EF2352" i="2"/>
  <c r="EG2352" i="2" s="1"/>
  <c r="ED2344" i="2"/>
  <c r="EE2344" i="2" s="1"/>
  <c r="EH2344" i="2"/>
  <c r="EI2344" i="2" s="1"/>
  <c r="EJ2344" i="2"/>
  <c r="EK2344" i="2" s="1"/>
  <c r="DX2344" i="2"/>
  <c r="DY2344" i="2" s="1"/>
  <c r="EN2344" i="2"/>
  <c r="EO2344" i="2" s="1"/>
  <c r="DZ2344" i="2"/>
  <c r="EA2344" i="2" s="1"/>
  <c r="EP2344" i="2"/>
  <c r="EQ2344" i="2" s="1"/>
  <c r="ER2344" i="2"/>
  <c r="ES2344" i="2" s="1"/>
  <c r="EB2344" i="2"/>
  <c r="EC2344" i="2" s="1"/>
  <c r="EF2344" i="2"/>
  <c r="EG2344" i="2" s="1"/>
  <c r="EL2344" i="2"/>
  <c r="EM2344" i="2" s="1"/>
  <c r="DJ2336" i="2"/>
  <c r="EP2336" i="2"/>
  <c r="EQ2336" i="2" s="1"/>
  <c r="ER2336" i="2"/>
  <c r="ES2336" i="2" s="1"/>
  <c r="EF2336" i="2"/>
  <c r="EG2336" i="2" s="1"/>
  <c r="DZ2336" i="2"/>
  <c r="EA2336" i="2" s="1"/>
  <c r="EJ2336" i="2"/>
  <c r="EK2336" i="2" s="1"/>
  <c r="EL2336" i="2"/>
  <c r="EM2336" i="2" s="1"/>
  <c r="EB2336" i="2"/>
  <c r="EC2336" i="2" s="1"/>
  <c r="ED2336" i="2"/>
  <c r="EE2336" i="2" s="1"/>
  <c r="EH2336" i="2"/>
  <c r="EI2336" i="2" s="1"/>
  <c r="EN2336" i="2"/>
  <c r="EO2336" i="2" s="1"/>
  <c r="DX2336" i="2"/>
  <c r="DY2336" i="2" s="1"/>
  <c r="DJ2328" i="2"/>
  <c r="ED2328" i="2"/>
  <c r="EE2328" i="2" s="1"/>
  <c r="EF2328" i="2"/>
  <c r="EG2328" i="2" s="1"/>
  <c r="DX2328" i="2"/>
  <c r="DY2328" i="2" s="1"/>
  <c r="EH2328" i="2"/>
  <c r="EI2328" i="2" s="1"/>
  <c r="EL2328" i="2"/>
  <c r="EM2328" i="2" s="1"/>
  <c r="EB2328" i="2"/>
  <c r="EC2328" i="2" s="1"/>
  <c r="EN2328" i="2"/>
  <c r="EO2328" i="2" s="1"/>
  <c r="DZ2328" i="2"/>
  <c r="EA2328" i="2" s="1"/>
  <c r="EJ2328" i="2"/>
  <c r="EK2328" i="2" s="1"/>
  <c r="EP2328" i="2"/>
  <c r="EQ2328" i="2" s="1"/>
  <c r="ER2328" i="2"/>
  <c r="ES2328" i="2" s="1"/>
  <c r="DJ2320" i="2"/>
  <c r="ER2320" i="2"/>
  <c r="ES2320" i="2" s="1"/>
  <c r="DX2320" i="2"/>
  <c r="DY2320" i="2" s="1"/>
  <c r="EH2320" i="2"/>
  <c r="EI2320" i="2" s="1"/>
  <c r="DZ2320" i="2"/>
  <c r="EA2320" i="2" s="1"/>
  <c r="EJ2320" i="2"/>
  <c r="EK2320" i="2" s="1"/>
  <c r="EB2320" i="2"/>
  <c r="EC2320" i="2" s="1"/>
  <c r="EN2320" i="2"/>
  <c r="EO2320" i="2" s="1"/>
  <c r="EP2320" i="2"/>
  <c r="EQ2320" i="2" s="1"/>
  <c r="EL2320" i="2"/>
  <c r="EM2320" i="2" s="1"/>
  <c r="ED2320" i="2"/>
  <c r="EE2320" i="2" s="1"/>
  <c r="EF2320" i="2"/>
  <c r="EG2320" i="2" s="1"/>
  <c r="DJ2312" i="2"/>
  <c r="EF2312" i="2"/>
  <c r="EG2312" i="2" s="1"/>
  <c r="DZ2312" i="2"/>
  <c r="EA2312" i="2" s="1"/>
  <c r="EJ2312" i="2"/>
  <c r="EK2312" i="2" s="1"/>
  <c r="EL2312" i="2"/>
  <c r="EM2312" i="2" s="1"/>
  <c r="EP2312" i="2"/>
  <c r="EQ2312" i="2" s="1"/>
  <c r="ED2312" i="2"/>
  <c r="EE2312" i="2" s="1"/>
  <c r="EB2312" i="2"/>
  <c r="EC2312" i="2" s="1"/>
  <c r="EH2312" i="2"/>
  <c r="EI2312" i="2" s="1"/>
  <c r="EN2312" i="2"/>
  <c r="EO2312" i="2" s="1"/>
  <c r="ER2312" i="2"/>
  <c r="ES2312" i="2" s="1"/>
  <c r="DX2312" i="2"/>
  <c r="DY2312" i="2" s="1"/>
  <c r="DJ2304" i="2"/>
  <c r="DX2304" i="2"/>
  <c r="DY2304" i="2" s="1"/>
  <c r="EH2304" i="2"/>
  <c r="EI2304" i="2" s="1"/>
  <c r="EL2304" i="2"/>
  <c r="EM2304" i="2" s="1"/>
  <c r="EB2304" i="2"/>
  <c r="EC2304" i="2" s="1"/>
  <c r="EN2304" i="2"/>
  <c r="EO2304" i="2" s="1"/>
  <c r="ED2304" i="2"/>
  <c r="EE2304" i="2" s="1"/>
  <c r="ER2304" i="2"/>
  <c r="ES2304" i="2" s="1"/>
  <c r="DZ2304" i="2"/>
  <c r="EA2304" i="2" s="1"/>
  <c r="EF2304" i="2"/>
  <c r="EG2304" i="2" s="1"/>
  <c r="EJ2304" i="2"/>
  <c r="EK2304" i="2" s="1"/>
  <c r="EP2304" i="2"/>
  <c r="EQ2304" i="2" s="1"/>
  <c r="DJ2296" i="2"/>
  <c r="DZ2296" i="2"/>
  <c r="EA2296" i="2" s="1"/>
  <c r="EJ2296" i="2"/>
  <c r="EK2296" i="2" s="1"/>
  <c r="EB2296" i="2"/>
  <c r="EC2296" i="2" s="1"/>
  <c r="EN2296" i="2"/>
  <c r="EO2296" i="2" s="1"/>
  <c r="EP2296" i="2"/>
  <c r="EQ2296" i="2" s="1"/>
  <c r="ER2296" i="2"/>
  <c r="ES2296" i="2" s="1"/>
  <c r="EF2296" i="2"/>
  <c r="EG2296" i="2" s="1"/>
  <c r="EL2296" i="2"/>
  <c r="EM2296" i="2" s="1"/>
  <c r="DX2296" i="2"/>
  <c r="DY2296" i="2" s="1"/>
  <c r="ED2296" i="2"/>
  <c r="EE2296" i="2" s="1"/>
  <c r="EH2296" i="2"/>
  <c r="EI2296" i="2" s="1"/>
  <c r="DJ2288" i="2"/>
  <c r="EL2288" i="2"/>
  <c r="EM2288" i="2" s="1"/>
  <c r="EP2288" i="2"/>
  <c r="EQ2288" i="2" s="1"/>
  <c r="ED2288" i="2"/>
  <c r="EE2288" i="2" s="1"/>
  <c r="EF2288" i="2"/>
  <c r="EG2288" i="2" s="1"/>
  <c r="DX2288" i="2"/>
  <c r="DY2288" i="2" s="1"/>
  <c r="EH2288" i="2"/>
  <c r="EI2288" i="2" s="1"/>
  <c r="EB2288" i="2"/>
  <c r="EC2288" i="2" s="1"/>
  <c r="EJ2288" i="2"/>
  <c r="EK2288" i="2" s="1"/>
  <c r="EN2288" i="2"/>
  <c r="EO2288" i="2" s="1"/>
  <c r="ER2288" i="2"/>
  <c r="ES2288" i="2" s="1"/>
  <c r="DZ2288" i="2"/>
  <c r="EA2288" i="2" s="1"/>
  <c r="DJ2269" i="2"/>
  <c r="DZ2269" i="2"/>
  <c r="EA2269" i="2" s="1"/>
  <c r="EJ2269" i="2"/>
  <c r="EK2269" i="2" s="1"/>
  <c r="EB2269" i="2"/>
  <c r="EC2269" i="2" s="1"/>
  <c r="EL2269" i="2"/>
  <c r="EM2269" i="2" s="1"/>
  <c r="EN2269" i="2"/>
  <c r="EO2269" i="2" s="1"/>
  <c r="ED2269" i="2"/>
  <c r="EE2269" i="2" s="1"/>
  <c r="EP2269" i="2"/>
  <c r="EQ2269" i="2" s="1"/>
  <c r="EF2269" i="2"/>
  <c r="EG2269" i="2" s="1"/>
  <c r="DX2269" i="2"/>
  <c r="DY2269" i="2" s="1"/>
  <c r="EH2269" i="2"/>
  <c r="EI2269" i="2" s="1"/>
  <c r="ER2269" i="2"/>
  <c r="ES2269" i="2" s="1"/>
  <c r="DJ2261" i="2"/>
  <c r="EB2261" i="2"/>
  <c r="EC2261" i="2" s="1"/>
  <c r="EL2261" i="2"/>
  <c r="EM2261" i="2" s="1"/>
  <c r="EN2261" i="2"/>
  <c r="EO2261" i="2" s="1"/>
  <c r="ED2261" i="2"/>
  <c r="EE2261" i="2" s="1"/>
  <c r="EP2261" i="2"/>
  <c r="EQ2261" i="2" s="1"/>
  <c r="ER2261" i="2"/>
  <c r="ES2261" i="2" s="1"/>
  <c r="DX2261" i="2"/>
  <c r="DY2261" i="2" s="1"/>
  <c r="EH2261" i="2"/>
  <c r="EI2261" i="2" s="1"/>
  <c r="DZ2261" i="2"/>
  <c r="EA2261" i="2" s="1"/>
  <c r="EF2261" i="2"/>
  <c r="EG2261" i="2" s="1"/>
  <c r="EJ2261" i="2"/>
  <c r="EK2261" i="2" s="1"/>
  <c r="DJ123" i="2"/>
  <c r="EH123" i="2"/>
  <c r="EI123" i="2" s="1"/>
  <c r="EJ123" i="2"/>
  <c r="EK123" i="2" s="1"/>
  <c r="DX123" i="2"/>
  <c r="DY123" i="2" s="1"/>
  <c r="EL123" i="2"/>
  <c r="EM123" i="2" s="1"/>
  <c r="DZ123" i="2"/>
  <c r="EA123" i="2" s="1"/>
  <c r="EB123" i="2"/>
  <c r="EC123" i="2" s="1"/>
  <c r="EN123" i="2"/>
  <c r="EO123" i="2" s="1"/>
  <c r="ED123" i="2"/>
  <c r="EE123" i="2" s="1"/>
  <c r="EP123" i="2"/>
  <c r="EQ123" i="2" s="1"/>
  <c r="EF123" i="2"/>
  <c r="EG123" i="2" s="1"/>
  <c r="ER123" i="2"/>
  <c r="ES123" i="2" s="1"/>
  <c r="EB289" i="2"/>
  <c r="EC289" i="2" s="1"/>
  <c r="EL289" i="2"/>
  <c r="EM289" i="2" s="1"/>
  <c r="EN289" i="2"/>
  <c r="EO289" i="2" s="1"/>
  <c r="ED289" i="2"/>
  <c r="EE289" i="2" s="1"/>
  <c r="EF289" i="2"/>
  <c r="EG289" i="2" s="1"/>
  <c r="EH289" i="2"/>
  <c r="EI289" i="2" s="1"/>
  <c r="EJ289" i="2"/>
  <c r="EK289" i="2" s="1"/>
  <c r="DX289" i="2"/>
  <c r="DY289" i="2" s="1"/>
  <c r="EP289" i="2"/>
  <c r="EQ289" i="2" s="1"/>
  <c r="ER289" i="2"/>
  <c r="ES289" i="2" s="1"/>
  <c r="DZ289" i="2"/>
  <c r="EA289" i="2" s="1"/>
  <c r="EB249" i="2"/>
  <c r="EC249" i="2" s="1"/>
  <c r="EN249" i="2"/>
  <c r="EO249" i="2" s="1"/>
  <c r="ED249" i="2"/>
  <c r="EE249" i="2" s="1"/>
  <c r="DZ249" i="2"/>
  <c r="EA249" i="2" s="1"/>
  <c r="ER249" i="2"/>
  <c r="ES249" i="2" s="1"/>
  <c r="EF249" i="2"/>
  <c r="EG249" i="2" s="1"/>
  <c r="EH249" i="2"/>
  <c r="EI249" i="2" s="1"/>
  <c r="EJ249" i="2"/>
  <c r="EK249" i="2" s="1"/>
  <c r="DX249" i="2"/>
  <c r="DY249" i="2" s="1"/>
  <c r="EL249" i="2"/>
  <c r="EM249" i="2" s="1"/>
  <c r="EP249" i="2"/>
  <c r="EQ249" i="2" s="1"/>
  <c r="ED481" i="2"/>
  <c r="EE481" i="2" s="1"/>
  <c r="EN481" i="2"/>
  <c r="EO481" i="2" s="1"/>
  <c r="EF481" i="2"/>
  <c r="EG481" i="2" s="1"/>
  <c r="EP481" i="2"/>
  <c r="EQ481" i="2" s="1"/>
  <c r="EH481" i="2"/>
  <c r="EI481" i="2" s="1"/>
  <c r="DX481" i="2"/>
  <c r="DY481" i="2" s="1"/>
  <c r="EJ481" i="2"/>
  <c r="EK481" i="2" s="1"/>
  <c r="ER481" i="2"/>
  <c r="ES481" i="2" s="1"/>
  <c r="DZ481" i="2"/>
  <c r="EA481" i="2" s="1"/>
  <c r="EL481" i="2"/>
  <c r="EM481" i="2" s="1"/>
  <c r="EB481" i="2"/>
  <c r="EC481" i="2" s="1"/>
  <c r="EB594" i="2"/>
  <c r="EC594" i="2" s="1"/>
  <c r="EL594" i="2"/>
  <c r="EM594" i="2" s="1"/>
  <c r="EF594" i="2"/>
  <c r="EG594" i="2" s="1"/>
  <c r="EP594" i="2"/>
  <c r="EQ594" i="2" s="1"/>
  <c r="ER594" i="2"/>
  <c r="ES594" i="2" s="1"/>
  <c r="DX594" i="2"/>
  <c r="DY594" i="2" s="1"/>
  <c r="EJ594" i="2"/>
  <c r="EK594" i="2" s="1"/>
  <c r="ED594" i="2"/>
  <c r="EE594" i="2" s="1"/>
  <c r="EH594" i="2"/>
  <c r="EI594" i="2" s="1"/>
  <c r="EN594" i="2"/>
  <c r="EO594" i="2" s="1"/>
  <c r="DZ594" i="2"/>
  <c r="EA594" i="2" s="1"/>
  <c r="EH546" i="2"/>
  <c r="EI546" i="2" s="1"/>
  <c r="EJ546" i="2"/>
  <c r="EK546" i="2" s="1"/>
  <c r="DZ546" i="2"/>
  <c r="EA546" i="2" s="1"/>
  <c r="EL546" i="2"/>
  <c r="EM546" i="2" s="1"/>
  <c r="EB546" i="2"/>
  <c r="EC546" i="2" s="1"/>
  <c r="EN546" i="2"/>
  <c r="EO546" i="2" s="1"/>
  <c r="ED546" i="2"/>
  <c r="EE546" i="2" s="1"/>
  <c r="EP546" i="2"/>
  <c r="EQ546" i="2" s="1"/>
  <c r="DX546" i="2"/>
  <c r="DY546" i="2" s="1"/>
  <c r="EF546" i="2"/>
  <c r="EG546" i="2" s="1"/>
  <c r="ER546" i="2"/>
  <c r="ES546" i="2" s="1"/>
  <c r="DZ788" i="2"/>
  <c r="EA788" i="2" s="1"/>
  <c r="ER788" i="2"/>
  <c r="ES788" i="2" s="1"/>
  <c r="EB788" i="2"/>
  <c r="EC788" i="2" s="1"/>
  <c r="EJ788" i="2"/>
  <c r="EK788" i="2" s="1"/>
  <c r="ED788" i="2"/>
  <c r="EE788" i="2" s="1"/>
  <c r="EL788" i="2"/>
  <c r="EM788" i="2" s="1"/>
  <c r="EF788" i="2"/>
  <c r="EG788" i="2" s="1"/>
  <c r="EN788" i="2"/>
  <c r="EO788" i="2" s="1"/>
  <c r="DX788" i="2"/>
  <c r="DY788" i="2" s="1"/>
  <c r="EH788" i="2"/>
  <c r="EI788" i="2" s="1"/>
  <c r="EP788" i="2"/>
  <c r="EQ788" i="2" s="1"/>
  <c r="EB740" i="2"/>
  <c r="EC740" i="2" s="1"/>
  <c r="EJ740" i="2"/>
  <c r="EK740" i="2" s="1"/>
  <c r="ED740" i="2"/>
  <c r="EE740" i="2" s="1"/>
  <c r="EL740" i="2"/>
  <c r="EM740" i="2" s="1"/>
  <c r="EF740" i="2"/>
  <c r="EG740" i="2" s="1"/>
  <c r="EN740" i="2"/>
  <c r="EO740" i="2" s="1"/>
  <c r="EH740" i="2"/>
  <c r="EI740" i="2" s="1"/>
  <c r="EP740" i="2"/>
  <c r="EQ740" i="2" s="1"/>
  <c r="ER740" i="2"/>
  <c r="ES740" i="2" s="1"/>
  <c r="DX740" i="2"/>
  <c r="DY740" i="2" s="1"/>
  <c r="DZ740" i="2"/>
  <c r="EA740" i="2" s="1"/>
  <c r="ED684" i="2"/>
  <c r="EE684" i="2" s="1"/>
  <c r="EN684" i="2"/>
  <c r="EO684" i="2" s="1"/>
  <c r="DX684" i="2"/>
  <c r="DY684" i="2" s="1"/>
  <c r="EF684" i="2"/>
  <c r="EG684" i="2" s="1"/>
  <c r="EP684" i="2"/>
  <c r="EQ684" i="2" s="1"/>
  <c r="EB684" i="2"/>
  <c r="EC684" i="2" s="1"/>
  <c r="EJ684" i="2"/>
  <c r="EK684" i="2" s="1"/>
  <c r="EL684" i="2"/>
  <c r="EM684" i="2" s="1"/>
  <c r="DZ684" i="2"/>
  <c r="EA684" i="2" s="1"/>
  <c r="ER684" i="2"/>
  <c r="ES684" i="2" s="1"/>
  <c r="EH684" i="2"/>
  <c r="EI684" i="2" s="1"/>
  <c r="DZ821" i="2"/>
  <c r="EA821" i="2" s="1"/>
  <c r="EH821" i="2"/>
  <c r="EI821" i="2" s="1"/>
  <c r="EB821" i="2"/>
  <c r="EC821" i="2" s="1"/>
  <c r="EJ821" i="2"/>
  <c r="EK821" i="2" s="1"/>
  <c r="EL821" i="2"/>
  <c r="EM821" i="2" s="1"/>
  <c r="ED821" i="2"/>
  <c r="EE821" i="2" s="1"/>
  <c r="EN821" i="2"/>
  <c r="EO821" i="2" s="1"/>
  <c r="EP821" i="2"/>
  <c r="EQ821" i="2" s="1"/>
  <c r="DX821" i="2"/>
  <c r="DY821" i="2" s="1"/>
  <c r="ER821" i="2"/>
  <c r="ES821" i="2" s="1"/>
  <c r="EF821" i="2"/>
  <c r="EG821" i="2" s="1"/>
  <c r="EL1028" i="2"/>
  <c r="EM1028" i="2" s="1"/>
  <c r="ED1028" i="2"/>
  <c r="EE1028" i="2" s="1"/>
  <c r="EN1028" i="2"/>
  <c r="EO1028" i="2" s="1"/>
  <c r="DX1028" i="2"/>
  <c r="DY1028" i="2" s="1"/>
  <c r="EH1028" i="2"/>
  <c r="EI1028" i="2" s="1"/>
  <c r="ER1028" i="2"/>
  <c r="ES1028" i="2" s="1"/>
  <c r="DZ1028" i="2"/>
  <c r="EA1028" i="2" s="1"/>
  <c r="EP1028" i="2"/>
  <c r="EQ1028" i="2" s="1"/>
  <c r="EB1028" i="2"/>
  <c r="EC1028" i="2" s="1"/>
  <c r="EF1028" i="2"/>
  <c r="EG1028" i="2" s="1"/>
  <c r="EJ1028" i="2"/>
  <c r="EK1028" i="2" s="1"/>
  <c r="DX972" i="2"/>
  <c r="DY972" i="2" s="1"/>
  <c r="EJ972" i="2"/>
  <c r="EK972" i="2" s="1"/>
  <c r="EB972" i="2"/>
  <c r="EC972" i="2" s="1"/>
  <c r="EN972" i="2"/>
  <c r="EO972" i="2" s="1"/>
  <c r="EL972" i="2"/>
  <c r="EM972" i="2" s="1"/>
  <c r="EP972" i="2"/>
  <c r="EQ972" i="2" s="1"/>
  <c r="DZ972" i="2"/>
  <c r="EA972" i="2" s="1"/>
  <c r="ER972" i="2"/>
  <c r="ES972" i="2" s="1"/>
  <c r="ED972" i="2"/>
  <c r="EE972" i="2" s="1"/>
  <c r="EF972" i="2"/>
  <c r="EG972" i="2" s="1"/>
  <c r="EH972" i="2"/>
  <c r="EI972" i="2" s="1"/>
  <c r="DX1323" i="2"/>
  <c r="DY1323" i="2" s="1"/>
  <c r="DZ1323" i="2"/>
  <c r="EA1323" i="2" s="1"/>
  <c r="EL1323" i="2"/>
  <c r="EM1323" i="2" s="1"/>
  <c r="EB1323" i="2"/>
  <c r="EC1323" i="2" s="1"/>
  <c r="ED1323" i="2"/>
  <c r="EE1323" i="2" s="1"/>
  <c r="EN1323" i="2"/>
  <c r="EO1323" i="2" s="1"/>
  <c r="EF1323" i="2"/>
  <c r="EG1323" i="2" s="1"/>
  <c r="EP1323" i="2"/>
  <c r="EQ1323" i="2" s="1"/>
  <c r="EH1323" i="2"/>
  <c r="EI1323" i="2" s="1"/>
  <c r="ER1323" i="2"/>
  <c r="ES1323" i="2" s="1"/>
  <c r="EJ1323" i="2"/>
  <c r="EK1323" i="2" s="1"/>
  <c r="DZ1267" i="2"/>
  <c r="EA1267" i="2" s="1"/>
  <c r="EH1267" i="2"/>
  <c r="EI1267" i="2" s="1"/>
  <c r="ER1267" i="2"/>
  <c r="ES1267" i="2" s="1"/>
  <c r="EJ1267" i="2"/>
  <c r="EK1267" i="2" s="1"/>
  <c r="EB1267" i="2"/>
  <c r="EC1267" i="2" s="1"/>
  <c r="EL1267" i="2"/>
  <c r="EM1267" i="2" s="1"/>
  <c r="ED1267" i="2"/>
  <c r="EE1267" i="2" s="1"/>
  <c r="EN1267" i="2"/>
  <c r="EO1267" i="2" s="1"/>
  <c r="DX1267" i="2"/>
  <c r="DY1267" i="2" s="1"/>
  <c r="EF1267" i="2"/>
  <c r="EG1267" i="2" s="1"/>
  <c r="EP1267" i="2"/>
  <c r="EQ1267" i="2" s="1"/>
  <c r="EL1211" i="2"/>
  <c r="EM1211" i="2" s="1"/>
  <c r="ED1211" i="2"/>
  <c r="EE1211" i="2" s="1"/>
  <c r="EN1211" i="2"/>
  <c r="EO1211" i="2" s="1"/>
  <c r="EF1211" i="2"/>
  <c r="EG1211" i="2" s="1"/>
  <c r="EH1211" i="2"/>
  <c r="EI1211" i="2" s="1"/>
  <c r="DZ1211" i="2"/>
  <c r="EA1211" i="2" s="1"/>
  <c r="EJ1211" i="2"/>
  <c r="EK1211" i="2" s="1"/>
  <c r="ER1211" i="2"/>
  <c r="ES1211" i="2" s="1"/>
  <c r="EP1211" i="2"/>
  <c r="EQ1211" i="2" s="1"/>
  <c r="DX1211" i="2"/>
  <c r="DY1211" i="2" s="1"/>
  <c r="EB1211" i="2"/>
  <c r="EC1211" i="2" s="1"/>
  <c r="EL1155" i="2"/>
  <c r="EM1155" i="2" s="1"/>
  <c r="ED1155" i="2"/>
  <c r="EE1155" i="2" s="1"/>
  <c r="EN1155" i="2"/>
  <c r="EO1155" i="2" s="1"/>
  <c r="DX1155" i="2"/>
  <c r="DY1155" i="2" s="1"/>
  <c r="EF1155" i="2"/>
  <c r="EG1155" i="2" s="1"/>
  <c r="EP1155" i="2"/>
  <c r="EQ1155" i="2" s="1"/>
  <c r="DZ1155" i="2"/>
  <c r="EA1155" i="2" s="1"/>
  <c r="EH1155" i="2"/>
  <c r="EI1155" i="2" s="1"/>
  <c r="ER1155" i="2"/>
  <c r="ES1155" i="2" s="1"/>
  <c r="EJ1155" i="2"/>
  <c r="EK1155" i="2" s="1"/>
  <c r="EB1155" i="2"/>
  <c r="EC1155" i="2" s="1"/>
  <c r="DX1099" i="2"/>
  <c r="DY1099" i="2" s="1"/>
  <c r="EF1099" i="2"/>
  <c r="EG1099" i="2" s="1"/>
  <c r="DZ1099" i="2"/>
  <c r="EA1099" i="2" s="1"/>
  <c r="EH1099" i="2"/>
  <c r="EI1099" i="2" s="1"/>
  <c r="EB1099" i="2"/>
  <c r="EC1099" i="2" s="1"/>
  <c r="ED1099" i="2"/>
  <c r="EE1099" i="2" s="1"/>
  <c r="ER1099" i="2"/>
  <c r="ES1099" i="2" s="1"/>
  <c r="EJ1099" i="2"/>
  <c r="EK1099" i="2" s="1"/>
  <c r="EL1099" i="2"/>
  <c r="EM1099" i="2" s="1"/>
  <c r="EN1099" i="2"/>
  <c r="EO1099" i="2" s="1"/>
  <c r="EP1099" i="2"/>
  <c r="EQ1099" i="2" s="1"/>
  <c r="DX1581" i="2"/>
  <c r="DY1581" i="2" s="1"/>
  <c r="EF1581" i="2"/>
  <c r="EG1581" i="2" s="1"/>
  <c r="ER1581" i="2"/>
  <c r="ES1581" i="2" s="1"/>
  <c r="EH1581" i="2"/>
  <c r="EI1581" i="2" s="1"/>
  <c r="DZ1581" i="2"/>
  <c r="EA1581" i="2" s="1"/>
  <c r="EJ1581" i="2"/>
  <c r="EK1581" i="2" s="1"/>
  <c r="EL1581" i="2"/>
  <c r="EM1581" i="2" s="1"/>
  <c r="EB1581" i="2"/>
  <c r="EC1581" i="2" s="1"/>
  <c r="EN1581" i="2"/>
  <c r="EO1581" i="2" s="1"/>
  <c r="ED1581" i="2"/>
  <c r="EE1581" i="2" s="1"/>
  <c r="EP1581" i="2"/>
  <c r="EQ1581" i="2" s="1"/>
  <c r="EB1525" i="2"/>
  <c r="EC1525" i="2" s="1"/>
  <c r="EN1525" i="2"/>
  <c r="EO1525" i="2" s="1"/>
  <c r="EF1525" i="2"/>
  <c r="EG1525" i="2" s="1"/>
  <c r="EJ1525" i="2"/>
  <c r="EK1525" i="2" s="1"/>
  <c r="DX1525" i="2"/>
  <c r="DY1525" i="2" s="1"/>
  <c r="EL1525" i="2"/>
  <c r="EM1525" i="2" s="1"/>
  <c r="EP1525" i="2"/>
  <c r="EQ1525" i="2" s="1"/>
  <c r="ER1525" i="2"/>
  <c r="ES1525" i="2" s="1"/>
  <c r="DZ1525" i="2"/>
  <c r="EA1525" i="2" s="1"/>
  <c r="ED1525" i="2"/>
  <c r="EE1525" i="2" s="1"/>
  <c r="EH1525" i="2"/>
  <c r="EI1525" i="2" s="1"/>
  <c r="EB1485" i="2"/>
  <c r="EC1485" i="2" s="1"/>
  <c r="EL1485" i="2"/>
  <c r="EM1485" i="2" s="1"/>
  <c r="EN1485" i="2"/>
  <c r="EO1485" i="2" s="1"/>
  <c r="DX1485" i="2"/>
  <c r="DY1485" i="2" s="1"/>
  <c r="EH1485" i="2"/>
  <c r="EI1485" i="2" s="1"/>
  <c r="ER1485" i="2"/>
  <c r="ES1485" i="2" s="1"/>
  <c r="DZ1485" i="2"/>
  <c r="EA1485" i="2" s="1"/>
  <c r="EJ1485" i="2"/>
  <c r="EK1485" i="2" s="1"/>
  <c r="EP1485" i="2"/>
  <c r="EQ1485" i="2" s="1"/>
  <c r="ED1485" i="2"/>
  <c r="EE1485" i="2" s="1"/>
  <c r="EF1485" i="2"/>
  <c r="EG1485" i="2" s="1"/>
  <c r="EB1709" i="2"/>
  <c r="EC1709" i="2" s="1"/>
  <c r="EN1709" i="2"/>
  <c r="EO1709" i="2" s="1"/>
  <c r="ED1709" i="2"/>
  <c r="EE1709" i="2" s="1"/>
  <c r="EP1709" i="2"/>
  <c r="EQ1709" i="2" s="1"/>
  <c r="EF1709" i="2"/>
  <c r="EG1709" i="2" s="1"/>
  <c r="EH1709" i="2"/>
  <c r="EI1709" i="2" s="1"/>
  <c r="ER1709" i="2"/>
  <c r="ES1709" i="2" s="1"/>
  <c r="DX1709" i="2"/>
  <c r="DY1709" i="2" s="1"/>
  <c r="EJ1709" i="2"/>
  <c r="EK1709" i="2" s="1"/>
  <c r="DZ1709" i="2"/>
  <c r="EA1709" i="2" s="1"/>
  <c r="EL1709" i="2"/>
  <c r="EM1709" i="2" s="1"/>
  <c r="EF1769" i="2"/>
  <c r="EG1769" i="2" s="1"/>
  <c r="DX1769" i="2"/>
  <c r="DY1769" i="2" s="1"/>
  <c r="EH1769" i="2"/>
  <c r="EI1769" i="2" s="1"/>
  <c r="DZ1769" i="2"/>
  <c r="EA1769" i="2" s="1"/>
  <c r="EJ1769" i="2"/>
  <c r="EK1769" i="2" s="1"/>
  <c r="EB1769" i="2"/>
  <c r="EC1769" i="2" s="1"/>
  <c r="EL1769" i="2"/>
  <c r="EM1769" i="2" s="1"/>
  <c r="EN1769" i="2"/>
  <c r="EO1769" i="2" s="1"/>
  <c r="ED1769" i="2"/>
  <c r="EE1769" i="2" s="1"/>
  <c r="EP1769" i="2"/>
  <c r="EQ1769" i="2" s="1"/>
  <c r="ER1769" i="2"/>
  <c r="ES1769" i="2" s="1"/>
  <c r="ED1849" i="2"/>
  <c r="EE1849" i="2" s="1"/>
  <c r="EN1849" i="2"/>
  <c r="EO1849" i="2" s="1"/>
  <c r="DX1849" i="2"/>
  <c r="DY1849" i="2" s="1"/>
  <c r="EP1849" i="2"/>
  <c r="EQ1849" i="2" s="1"/>
  <c r="EH1849" i="2"/>
  <c r="EI1849" i="2" s="1"/>
  <c r="DZ1849" i="2"/>
  <c r="EA1849" i="2" s="1"/>
  <c r="ER1849" i="2"/>
  <c r="ES1849" i="2" s="1"/>
  <c r="EJ1849" i="2"/>
  <c r="EK1849" i="2" s="1"/>
  <c r="EB1849" i="2"/>
  <c r="EC1849" i="2" s="1"/>
  <c r="EL1849" i="2"/>
  <c r="EM1849" i="2" s="1"/>
  <c r="EF1849" i="2"/>
  <c r="EG1849" i="2" s="1"/>
  <c r="EP2128" i="2"/>
  <c r="EQ2128" i="2" s="1"/>
  <c r="EF2128" i="2"/>
  <c r="EG2128" i="2" s="1"/>
  <c r="ER2128" i="2"/>
  <c r="ES2128" i="2" s="1"/>
  <c r="EJ2128" i="2"/>
  <c r="EK2128" i="2" s="1"/>
  <c r="DX2128" i="2"/>
  <c r="DY2128" i="2" s="1"/>
  <c r="EL2128" i="2"/>
  <c r="EM2128" i="2" s="1"/>
  <c r="DZ2128" i="2"/>
  <c r="EA2128" i="2" s="1"/>
  <c r="EN2128" i="2"/>
  <c r="EO2128" i="2" s="1"/>
  <c r="EB2128" i="2"/>
  <c r="EC2128" i="2" s="1"/>
  <c r="ED2128" i="2"/>
  <c r="EE2128" i="2" s="1"/>
  <c r="EH2128" i="2"/>
  <c r="EI2128" i="2" s="1"/>
  <c r="DX2072" i="2"/>
  <c r="DY2072" i="2" s="1"/>
  <c r="EN2072" i="2"/>
  <c r="EO2072" i="2" s="1"/>
  <c r="ED2072" i="2"/>
  <c r="EE2072" i="2" s="1"/>
  <c r="ER2072" i="2"/>
  <c r="ES2072" i="2" s="1"/>
  <c r="EH2072" i="2"/>
  <c r="EI2072" i="2" s="1"/>
  <c r="EJ2072" i="2"/>
  <c r="EK2072" i="2" s="1"/>
  <c r="DZ2072" i="2"/>
  <c r="EA2072" i="2" s="1"/>
  <c r="EB2072" i="2"/>
  <c r="EC2072" i="2" s="1"/>
  <c r="EF2072" i="2"/>
  <c r="EG2072" i="2" s="1"/>
  <c r="EL2072" i="2"/>
  <c r="EM2072" i="2" s="1"/>
  <c r="EP2072" i="2"/>
  <c r="EQ2072" i="2" s="1"/>
  <c r="DZ2000" i="2"/>
  <c r="EA2000" i="2" s="1"/>
  <c r="EJ2000" i="2"/>
  <c r="EK2000" i="2" s="1"/>
  <c r="EB2000" i="2"/>
  <c r="EC2000" i="2" s="1"/>
  <c r="ED2000" i="2"/>
  <c r="EE2000" i="2" s="1"/>
  <c r="EN2000" i="2"/>
  <c r="EO2000" i="2" s="1"/>
  <c r="EF2000" i="2"/>
  <c r="EG2000" i="2" s="1"/>
  <c r="EH2000" i="2"/>
  <c r="EI2000" i="2" s="1"/>
  <c r="ER2000" i="2"/>
  <c r="ES2000" i="2" s="1"/>
  <c r="DX2000" i="2"/>
  <c r="DY2000" i="2" s="1"/>
  <c r="EL2000" i="2"/>
  <c r="EM2000" i="2" s="1"/>
  <c r="EP2000" i="2"/>
  <c r="EQ2000" i="2" s="1"/>
  <c r="ED1928" i="2"/>
  <c r="EE1928" i="2" s="1"/>
  <c r="EF1928" i="2"/>
  <c r="EG1928" i="2" s="1"/>
  <c r="DX1928" i="2"/>
  <c r="DY1928" i="2" s="1"/>
  <c r="EP1928" i="2"/>
  <c r="EQ1928" i="2" s="1"/>
  <c r="EH1928" i="2"/>
  <c r="EI1928" i="2" s="1"/>
  <c r="DZ1928" i="2"/>
  <c r="EA1928" i="2" s="1"/>
  <c r="ER1928" i="2"/>
  <c r="ES1928" i="2" s="1"/>
  <c r="EJ1928" i="2"/>
  <c r="EK1928" i="2" s="1"/>
  <c r="EB1928" i="2"/>
  <c r="EC1928" i="2" s="1"/>
  <c r="EL1928" i="2"/>
  <c r="EM1928" i="2" s="1"/>
  <c r="EN1928" i="2"/>
  <c r="EO1928" i="2" s="1"/>
  <c r="EH2419" i="2"/>
  <c r="EI2419" i="2" s="1"/>
  <c r="ER2419" i="2"/>
  <c r="ES2419" i="2" s="1"/>
  <c r="DZ2419" i="2"/>
  <c r="EA2419" i="2" s="1"/>
  <c r="EL2419" i="2"/>
  <c r="EM2419" i="2" s="1"/>
  <c r="EN2419" i="2"/>
  <c r="EO2419" i="2" s="1"/>
  <c r="ED2419" i="2"/>
  <c r="EE2419" i="2" s="1"/>
  <c r="DX2419" i="2"/>
  <c r="DY2419" i="2" s="1"/>
  <c r="EB2419" i="2"/>
  <c r="EC2419" i="2" s="1"/>
  <c r="EF2419" i="2"/>
  <c r="EG2419" i="2" s="1"/>
  <c r="EJ2419" i="2"/>
  <c r="EK2419" i="2" s="1"/>
  <c r="EP2419" i="2"/>
  <c r="EQ2419" i="2" s="1"/>
  <c r="DJ75" i="2"/>
  <c r="ED75" i="2"/>
  <c r="EE75" i="2" s="1"/>
  <c r="EN75" i="2"/>
  <c r="EO75" i="2" s="1"/>
  <c r="EP75" i="2"/>
  <c r="EQ75" i="2" s="1"/>
  <c r="EF75" i="2"/>
  <c r="EG75" i="2" s="1"/>
  <c r="ER75" i="2"/>
  <c r="ES75" i="2" s="1"/>
  <c r="EH75" i="2"/>
  <c r="EI75" i="2" s="1"/>
  <c r="DX75" i="2"/>
  <c r="DY75" i="2" s="1"/>
  <c r="EJ75" i="2"/>
  <c r="EK75" i="2" s="1"/>
  <c r="DZ75" i="2"/>
  <c r="EA75" i="2" s="1"/>
  <c r="EL75" i="2"/>
  <c r="EM75" i="2" s="1"/>
  <c r="EB75" i="2"/>
  <c r="EC75" i="2" s="1"/>
  <c r="DJ113" i="2"/>
  <c r="DX113" i="2"/>
  <c r="DY113" i="2" s="1"/>
  <c r="EH113" i="2"/>
  <c r="EI113" i="2" s="1"/>
  <c r="EP113" i="2"/>
  <c r="EQ113" i="2" s="1"/>
  <c r="EB113" i="2"/>
  <c r="EC113" i="2" s="1"/>
  <c r="ED113" i="2"/>
  <c r="EE113" i="2" s="1"/>
  <c r="ER113" i="2"/>
  <c r="ES113" i="2" s="1"/>
  <c r="EF113" i="2"/>
  <c r="EG113" i="2" s="1"/>
  <c r="EJ113" i="2"/>
  <c r="EK113" i="2" s="1"/>
  <c r="EL113" i="2"/>
  <c r="EM113" i="2" s="1"/>
  <c r="EN113" i="2"/>
  <c r="EO113" i="2" s="1"/>
  <c r="DZ113" i="2"/>
  <c r="EA113" i="2" s="1"/>
  <c r="ER271" i="2"/>
  <c r="ES271" i="2" s="1"/>
  <c r="DZ271" i="2"/>
  <c r="EA271" i="2" s="1"/>
  <c r="EJ271" i="2"/>
  <c r="EK271" i="2" s="1"/>
  <c r="EB271" i="2"/>
  <c r="EC271" i="2" s="1"/>
  <c r="EL271" i="2"/>
  <c r="EM271" i="2" s="1"/>
  <c r="EP271" i="2"/>
  <c r="EQ271" i="2" s="1"/>
  <c r="ED271" i="2"/>
  <c r="EE271" i="2" s="1"/>
  <c r="EF271" i="2"/>
  <c r="EG271" i="2" s="1"/>
  <c r="EN271" i="2"/>
  <c r="EO271" i="2" s="1"/>
  <c r="DX271" i="2"/>
  <c r="DY271" i="2" s="1"/>
  <c r="EH271" i="2"/>
  <c r="EI271" i="2" s="1"/>
  <c r="DZ406" i="2"/>
  <c r="EA406" i="2" s="1"/>
  <c r="ER406" i="2"/>
  <c r="ES406" i="2" s="1"/>
  <c r="ED406" i="2"/>
  <c r="EE406" i="2" s="1"/>
  <c r="EP406" i="2"/>
  <c r="EQ406" i="2" s="1"/>
  <c r="EF406" i="2"/>
  <c r="EG406" i="2" s="1"/>
  <c r="EH406" i="2"/>
  <c r="EI406" i="2" s="1"/>
  <c r="DX406" i="2"/>
  <c r="DY406" i="2" s="1"/>
  <c r="EJ406" i="2"/>
  <c r="EK406" i="2" s="1"/>
  <c r="EL406" i="2"/>
  <c r="EM406" i="2" s="1"/>
  <c r="EB406" i="2"/>
  <c r="EC406" i="2" s="1"/>
  <c r="EN406" i="2"/>
  <c r="EO406" i="2" s="1"/>
  <c r="ED479" i="2"/>
  <c r="EE479" i="2" s="1"/>
  <c r="EN479" i="2"/>
  <c r="EO479" i="2" s="1"/>
  <c r="EF479" i="2"/>
  <c r="EG479" i="2" s="1"/>
  <c r="EH479" i="2"/>
  <c r="EI479" i="2" s="1"/>
  <c r="EP479" i="2"/>
  <c r="EQ479" i="2" s="1"/>
  <c r="ER479" i="2"/>
  <c r="ES479" i="2" s="1"/>
  <c r="DX479" i="2"/>
  <c r="DY479" i="2" s="1"/>
  <c r="EJ479" i="2"/>
  <c r="EK479" i="2" s="1"/>
  <c r="DZ479" i="2"/>
  <c r="EA479" i="2" s="1"/>
  <c r="EL479" i="2"/>
  <c r="EM479" i="2" s="1"/>
  <c r="EB479" i="2"/>
  <c r="EC479" i="2" s="1"/>
  <c r="DX600" i="2"/>
  <c r="DY600" i="2" s="1"/>
  <c r="DZ600" i="2"/>
  <c r="EA600" i="2" s="1"/>
  <c r="EN600" i="2"/>
  <c r="EO600" i="2" s="1"/>
  <c r="EB600" i="2"/>
  <c r="EC600" i="2" s="1"/>
  <c r="EP600" i="2"/>
  <c r="EQ600" i="2" s="1"/>
  <c r="EF600" i="2"/>
  <c r="EG600" i="2" s="1"/>
  <c r="ER600" i="2"/>
  <c r="ES600" i="2" s="1"/>
  <c r="EH600" i="2"/>
  <c r="EI600" i="2" s="1"/>
  <c r="ED600" i="2"/>
  <c r="EE600" i="2" s="1"/>
  <c r="EJ600" i="2"/>
  <c r="EK600" i="2" s="1"/>
  <c r="EL600" i="2"/>
  <c r="EM600" i="2" s="1"/>
  <c r="DZ552" i="2"/>
  <c r="EA552" i="2" s="1"/>
  <c r="EJ552" i="2"/>
  <c r="EK552" i="2" s="1"/>
  <c r="EB552" i="2"/>
  <c r="EC552" i="2" s="1"/>
  <c r="EN552" i="2"/>
  <c r="EO552" i="2" s="1"/>
  <c r="ED552" i="2"/>
  <c r="EE552" i="2" s="1"/>
  <c r="EP552" i="2"/>
  <c r="EQ552" i="2" s="1"/>
  <c r="EF552" i="2"/>
  <c r="EG552" i="2" s="1"/>
  <c r="EH552" i="2"/>
  <c r="EI552" i="2" s="1"/>
  <c r="EL552" i="2"/>
  <c r="EM552" i="2" s="1"/>
  <c r="ER552" i="2"/>
  <c r="ES552" i="2" s="1"/>
  <c r="DX552" i="2"/>
  <c r="DY552" i="2" s="1"/>
  <c r="EB786" i="2"/>
  <c r="EC786" i="2" s="1"/>
  <c r="EJ786" i="2"/>
  <c r="EK786" i="2" s="1"/>
  <c r="ED786" i="2"/>
  <c r="EE786" i="2" s="1"/>
  <c r="EL786" i="2"/>
  <c r="EM786" i="2" s="1"/>
  <c r="EN786" i="2"/>
  <c r="EO786" i="2" s="1"/>
  <c r="DX786" i="2"/>
  <c r="DY786" i="2" s="1"/>
  <c r="EF786" i="2"/>
  <c r="EG786" i="2" s="1"/>
  <c r="EP786" i="2"/>
  <c r="EQ786" i="2" s="1"/>
  <c r="DZ786" i="2"/>
  <c r="EA786" i="2" s="1"/>
  <c r="EH786" i="2"/>
  <c r="EI786" i="2" s="1"/>
  <c r="ER786" i="2"/>
  <c r="ES786" i="2" s="1"/>
  <c r="EN698" i="2"/>
  <c r="EO698" i="2" s="1"/>
  <c r="ED698" i="2"/>
  <c r="EE698" i="2" s="1"/>
  <c r="EP698" i="2"/>
  <c r="EQ698" i="2" s="1"/>
  <c r="EF698" i="2"/>
  <c r="EG698" i="2" s="1"/>
  <c r="ER698" i="2"/>
  <c r="ES698" i="2" s="1"/>
  <c r="DX698" i="2"/>
  <c r="DY698" i="2" s="1"/>
  <c r="DZ698" i="2"/>
  <c r="EA698" i="2" s="1"/>
  <c r="EH698" i="2"/>
  <c r="EI698" i="2" s="1"/>
  <c r="EJ698" i="2"/>
  <c r="EK698" i="2" s="1"/>
  <c r="EB698" i="2"/>
  <c r="EC698" i="2" s="1"/>
  <c r="EL698" i="2"/>
  <c r="EM698" i="2" s="1"/>
  <c r="DJ97" i="2"/>
  <c r="DX97" i="2"/>
  <c r="DY97" i="2" s="1"/>
  <c r="EJ97" i="2"/>
  <c r="EK97" i="2" s="1"/>
  <c r="DZ97" i="2"/>
  <c r="EA97" i="2" s="1"/>
  <c r="EL97" i="2"/>
  <c r="EM97" i="2" s="1"/>
  <c r="ED97" i="2"/>
  <c r="EE97" i="2" s="1"/>
  <c r="EP97" i="2"/>
  <c r="EQ97" i="2" s="1"/>
  <c r="EF97" i="2"/>
  <c r="EG97" i="2" s="1"/>
  <c r="EH97" i="2"/>
  <c r="EI97" i="2" s="1"/>
  <c r="ER97" i="2"/>
  <c r="ES97" i="2" s="1"/>
  <c r="EB97" i="2"/>
  <c r="EC97" i="2" s="1"/>
  <c r="EN97" i="2"/>
  <c r="EO97" i="2" s="1"/>
  <c r="EN317" i="2"/>
  <c r="EO317" i="2" s="1"/>
  <c r="ED317" i="2"/>
  <c r="EE317" i="2" s="1"/>
  <c r="EP317" i="2"/>
  <c r="EQ317" i="2" s="1"/>
  <c r="DX317" i="2"/>
  <c r="DY317" i="2" s="1"/>
  <c r="EF317" i="2"/>
  <c r="EG317" i="2" s="1"/>
  <c r="ER317" i="2"/>
  <c r="ES317" i="2" s="1"/>
  <c r="DZ317" i="2"/>
  <c r="EA317" i="2" s="1"/>
  <c r="EH317" i="2"/>
  <c r="EI317" i="2" s="1"/>
  <c r="EJ317" i="2"/>
  <c r="EK317" i="2" s="1"/>
  <c r="EB317" i="2"/>
  <c r="EC317" i="2" s="1"/>
  <c r="EL317" i="2"/>
  <c r="EM317" i="2" s="1"/>
  <c r="ED277" i="2"/>
  <c r="EE277" i="2" s="1"/>
  <c r="EN277" i="2"/>
  <c r="EO277" i="2" s="1"/>
  <c r="ER277" i="2"/>
  <c r="ES277" i="2" s="1"/>
  <c r="DX277" i="2"/>
  <c r="DY277" i="2" s="1"/>
  <c r="EL277" i="2"/>
  <c r="EM277" i="2" s="1"/>
  <c r="DZ277" i="2"/>
  <c r="EA277" i="2" s="1"/>
  <c r="EP277" i="2"/>
  <c r="EQ277" i="2" s="1"/>
  <c r="EH277" i="2"/>
  <c r="EI277" i="2" s="1"/>
  <c r="EJ277" i="2"/>
  <c r="EK277" i="2" s="1"/>
  <c r="EB277" i="2"/>
  <c r="EC277" i="2" s="1"/>
  <c r="EF277" i="2"/>
  <c r="EG277" i="2" s="1"/>
  <c r="EB253" i="2"/>
  <c r="EC253" i="2" s="1"/>
  <c r="ED253" i="2"/>
  <c r="EE253" i="2" s="1"/>
  <c r="EN253" i="2"/>
  <c r="EO253" i="2" s="1"/>
  <c r="EP253" i="2"/>
  <c r="EQ253" i="2" s="1"/>
  <c r="EF253" i="2"/>
  <c r="EG253" i="2" s="1"/>
  <c r="ER253" i="2"/>
  <c r="ES253" i="2" s="1"/>
  <c r="DX253" i="2"/>
  <c r="DY253" i="2" s="1"/>
  <c r="DZ253" i="2"/>
  <c r="EA253" i="2" s="1"/>
  <c r="EH253" i="2"/>
  <c r="EI253" i="2" s="1"/>
  <c r="EJ253" i="2"/>
  <c r="EK253" i="2" s="1"/>
  <c r="EL253" i="2"/>
  <c r="EM253" i="2" s="1"/>
  <c r="DX436" i="2"/>
  <c r="DY436" i="2" s="1"/>
  <c r="EF436" i="2"/>
  <c r="EG436" i="2" s="1"/>
  <c r="EP436" i="2"/>
  <c r="EQ436" i="2" s="1"/>
  <c r="EH436" i="2"/>
  <c r="EI436" i="2" s="1"/>
  <c r="ER436" i="2"/>
  <c r="ES436" i="2" s="1"/>
  <c r="DZ436" i="2"/>
  <c r="EA436" i="2" s="1"/>
  <c r="EJ436" i="2"/>
  <c r="EK436" i="2" s="1"/>
  <c r="EB436" i="2"/>
  <c r="EC436" i="2" s="1"/>
  <c r="EL436" i="2"/>
  <c r="EM436" i="2" s="1"/>
  <c r="ED436" i="2"/>
  <c r="EE436" i="2" s="1"/>
  <c r="EN436" i="2"/>
  <c r="EO436" i="2" s="1"/>
  <c r="EN428" i="2"/>
  <c r="EO428" i="2" s="1"/>
  <c r="ED428" i="2"/>
  <c r="EE428" i="2" s="1"/>
  <c r="EF428" i="2"/>
  <c r="EG428" i="2" s="1"/>
  <c r="EP428" i="2"/>
  <c r="EQ428" i="2" s="1"/>
  <c r="EH428" i="2"/>
  <c r="EI428" i="2" s="1"/>
  <c r="DX428" i="2"/>
  <c r="DY428" i="2" s="1"/>
  <c r="ER428" i="2"/>
  <c r="ES428" i="2" s="1"/>
  <c r="EJ428" i="2"/>
  <c r="EK428" i="2" s="1"/>
  <c r="DZ428" i="2"/>
  <c r="EA428" i="2" s="1"/>
  <c r="EB428" i="2"/>
  <c r="EC428" i="2" s="1"/>
  <c r="EL428" i="2"/>
  <c r="EM428" i="2" s="1"/>
  <c r="EF420" i="2"/>
  <c r="EG420" i="2" s="1"/>
  <c r="DZ420" i="2"/>
  <c r="EA420" i="2" s="1"/>
  <c r="EJ420" i="2"/>
  <c r="EK420" i="2" s="1"/>
  <c r="DX420" i="2"/>
  <c r="DY420" i="2" s="1"/>
  <c r="EL420" i="2"/>
  <c r="EM420" i="2" s="1"/>
  <c r="EB420" i="2"/>
  <c r="EC420" i="2" s="1"/>
  <c r="EN420" i="2"/>
  <c r="EO420" i="2" s="1"/>
  <c r="ED420" i="2"/>
  <c r="EE420" i="2" s="1"/>
  <c r="EP420" i="2"/>
  <c r="EQ420" i="2" s="1"/>
  <c r="ER420" i="2"/>
  <c r="ES420" i="2" s="1"/>
  <c r="EH420" i="2"/>
  <c r="EI420" i="2" s="1"/>
  <c r="EB412" i="2"/>
  <c r="EC412" i="2" s="1"/>
  <c r="EL412" i="2"/>
  <c r="EM412" i="2" s="1"/>
  <c r="EF412" i="2"/>
  <c r="EG412" i="2" s="1"/>
  <c r="EP412" i="2"/>
  <c r="EQ412" i="2" s="1"/>
  <c r="DZ412" i="2"/>
  <c r="EA412" i="2" s="1"/>
  <c r="EN412" i="2"/>
  <c r="EO412" i="2" s="1"/>
  <c r="ED412" i="2"/>
  <c r="EE412" i="2" s="1"/>
  <c r="ER412" i="2"/>
  <c r="ES412" i="2" s="1"/>
  <c r="EH412" i="2"/>
  <c r="EI412" i="2" s="1"/>
  <c r="DX412" i="2"/>
  <c r="DY412" i="2" s="1"/>
  <c r="EJ412" i="2"/>
  <c r="EK412" i="2" s="1"/>
  <c r="EJ404" i="2"/>
  <c r="EK404" i="2" s="1"/>
  <c r="ED404" i="2"/>
  <c r="EE404" i="2" s="1"/>
  <c r="EN404" i="2"/>
  <c r="EO404" i="2" s="1"/>
  <c r="EF404" i="2"/>
  <c r="EG404" i="2" s="1"/>
  <c r="ER404" i="2"/>
  <c r="ES404" i="2" s="1"/>
  <c r="EH404" i="2"/>
  <c r="EI404" i="2" s="1"/>
  <c r="EL404" i="2"/>
  <c r="EM404" i="2" s="1"/>
  <c r="DX404" i="2"/>
  <c r="DY404" i="2" s="1"/>
  <c r="DZ404" i="2"/>
  <c r="EA404" i="2" s="1"/>
  <c r="EP404" i="2"/>
  <c r="EQ404" i="2" s="1"/>
  <c r="EB404" i="2"/>
  <c r="EC404" i="2" s="1"/>
  <c r="EL485" i="2"/>
  <c r="EM485" i="2" s="1"/>
  <c r="ED485" i="2"/>
  <c r="EE485" i="2" s="1"/>
  <c r="EN485" i="2"/>
  <c r="EO485" i="2" s="1"/>
  <c r="EF485" i="2"/>
  <c r="EG485" i="2" s="1"/>
  <c r="EP485" i="2"/>
  <c r="EQ485" i="2" s="1"/>
  <c r="ER485" i="2"/>
  <c r="ES485" i="2" s="1"/>
  <c r="DX485" i="2"/>
  <c r="DY485" i="2" s="1"/>
  <c r="EH485" i="2"/>
  <c r="EI485" i="2" s="1"/>
  <c r="DZ485" i="2"/>
  <c r="EA485" i="2" s="1"/>
  <c r="EB485" i="2"/>
  <c r="EC485" i="2" s="1"/>
  <c r="EJ485" i="2"/>
  <c r="EK485" i="2" s="1"/>
  <c r="ER638" i="2"/>
  <c r="ES638" i="2" s="1"/>
  <c r="EH638" i="2"/>
  <c r="EI638" i="2" s="1"/>
  <c r="DX638" i="2"/>
  <c r="DY638" i="2" s="1"/>
  <c r="EJ638" i="2"/>
  <c r="EK638" i="2" s="1"/>
  <c r="DZ638" i="2"/>
  <c r="EA638" i="2" s="1"/>
  <c r="EL638" i="2"/>
  <c r="EM638" i="2" s="1"/>
  <c r="EB638" i="2"/>
  <c r="EC638" i="2" s="1"/>
  <c r="ED638" i="2"/>
  <c r="EE638" i="2" s="1"/>
  <c r="EN638" i="2"/>
  <c r="EO638" i="2" s="1"/>
  <c r="EF638" i="2"/>
  <c r="EG638" i="2" s="1"/>
  <c r="EP638" i="2"/>
  <c r="EQ638" i="2" s="1"/>
  <c r="DX630" i="2"/>
  <c r="DY630" i="2" s="1"/>
  <c r="EH630" i="2"/>
  <c r="EI630" i="2" s="1"/>
  <c r="ER630" i="2"/>
  <c r="ES630" i="2" s="1"/>
  <c r="EB630" i="2"/>
  <c r="EC630" i="2" s="1"/>
  <c r="EJ630" i="2"/>
  <c r="EK630" i="2" s="1"/>
  <c r="EF630" i="2"/>
  <c r="EG630" i="2" s="1"/>
  <c r="DZ630" i="2"/>
  <c r="EA630" i="2" s="1"/>
  <c r="EL630" i="2"/>
  <c r="EM630" i="2" s="1"/>
  <c r="ED630" i="2"/>
  <c r="EE630" i="2" s="1"/>
  <c r="EN630" i="2"/>
  <c r="EO630" i="2" s="1"/>
  <c r="EP630" i="2"/>
  <c r="EQ630" i="2" s="1"/>
  <c r="EP622" i="2"/>
  <c r="EQ622" i="2" s="1"/>
  <c r="DZ622" i="2"/>
  <c r="EA622" i="2" s="1"/>
  <c r="EH622" i="2"/>
  <c r="EI622" i="2" s="1"/>
  <c r="EJ622" i="2"/>
  <c r="EK622" i="2" s="1"/>
  <c r="DX622" i="2"/>
  <c r="DY622" i="2" s="1"/>
  <c r="EB622" i="2"/>
  <c r="EC622" i="2" s="1"/>
  <c r="EL622" i="2"/>
  <c r="EM622" i="2" s="1"/>
  <c r="ED622" i="2"/>
  <c r="EE622" i="2" s="1"/>
  <c r="EN622" i="2"/>
  <c r="EO622" i="2" s="1"/>
  <c r="ER622" i="2"/>
  <c r="ES622" i="2" s="1"/>
  <c r="EF622" i="2"/>
  <c r="EG622" i="2" s="1"/>
  <c r="EP614" i="2"/>
  <c r="EQ614" i="2" s="1"/>
  <c r="EH614" i="2"/>
  <c r="EI614" i="2" s="1"/>
  <c r="ER614" i="2"/>
  <c r="ES614" i="2" s="1"/>
  <c r="DZ614" i="2"/>
  <c r="EA614" i="2" s="1"/>
  <c r="EJ614" i="2"/>
  <c r="EK614" i="2" s="1"/>
  <c r="DX614" i="2"/>
  <c r="DY614" i="2" s="1"/>
  <c r="EB614" i="2"/>
  <c r="EC614" i="2" s="1"/>
  <c r="ED614" i="2"/>
  <c r="EE614" i="2" s="1"/>
  <c r="EF614" i="2"/>
  <c r="EG614" i="2" s="1"/>
  <c r="EL614" i="2"/>
  <c r="EM614" i="2" s="1"/>
  <c r="EN614" i="2"/>
  <c r="EO614" i="2" s="1"/>
  <c r="EP606" i="2"/>
  <c r="EQ606" i="2" s="1"/>
  <c r="DX606" i="2"/>
  <c r="DY606" i="2" s="1"/>
  <c r="EH606" i="2"/>
  <c r="EI606" i="2" s="1"/>
  <c r="ER606" i="2"/>
  <c r="ES606" i="2" s="1"/>
  <c r="EB606" i="2"/>
  <c r="EC606" i="2" s="1"/>
  <c r="EJ606" i="2"/>
  <c r="EK606" i="2" s="1"/>
  <c r="DZ606" i="2"/>
  <c r="EA606" i="2" s="1"/>
  <c r="ED606" i="2"/>
  <c r="EE606" i="2" s="1"/>
  <c r="EF606" i="2"/>
  <c r="EG606" i="2" s="1"/>
  <c r="EL606" i="2"/>
  <c r="EM606" i="2" s="1"/>
  <c r="EN606" i="2"/>
  <c r="EO606" i="2" s="1"/>
  <c r="EJ598" i="2"/>
  <c r="EK598" i="2" s="1"/>
  <c r="EN598" i="2"/>
  <c r="EO598" i="2" s="1"/>
  <c r="EB598" i="2"/>
  <c r="EC598" i="2" s="1"/>
  <c r="EP598" i="2"/>
  <c r="EQ598" i="2" s="1"/>
  <c r="ED598" i="2"/>
  <c r="EE598" i="2" s="1"/>
  <c r="EF598" i="2"/>
  <c r="EG598" i="2" s="1"/>
  <c r="DZ598" i="2"/>
  <c r="EA598" i="2" s="1"/>
  <c r="EH598" i="2"/>
  <c r="EI598" i="2" s="1"/>
  <c r="EL598" i="2"/>
  <c r="EM598" i="2" s="1"/>
  <c r="ER598" i="2"/>
  <c r="ES598" i="2" s="1"/>
  <c r="DX598" i="2"/>
  <c r="DY598" i="2" s="1"/>
  <c r="EL590" i="2"/>
  <c r="EM590" i="2" s="1"/>
  <c r="EB590" i="2"/>
  <c r="EC590" i="2" s="1"/>
  <c r="EP590" i="2"/>
  <c r="EQ590" i="2" s="1"/>
  <c r="EN590" i="2"/>
  <c r="EO590" i="2" s="1"/>
  <c r="DX590" i="2"/>
  <c r="DY590" i="2" s="1"/>
  <c r="DZ590" i="2"/>
  <c r="EA590" i="2" s="1"/>
  <c r="ER590" i="2"/>
  <c r="ES590" i="2" s="1"/>
  <c r="EF590" i="2"/>
  <c r="EG590" i="2" s="1"/>
  <c r="EH590" i="2"/>
  <c r="EI590" i="2" s="1"/>
  <c r="ED590" i="2"/>
  <c r="EE590" i="2" s="1"/>
  <c r="EJ590" i="2"/>
  <c r="EK590" i="2" s="1"/>
  <c r="EB582" i="2"/>
  <c r="EC582" i="2" s="1"/>
  <c r="ED582" i="2"/>
  <c r="EE582" i="2" s="1"/>
  <c r="DX582" i="2"/>
  <c r="DY582" i="2" s="1"/>
  <c r="ER582" i="2"/>
  <c r="ES582" i="2" s="1"/>
  <c r="EP582" i="2"/>
  <c r="EQ582" i="2" s="1"/>
  <c r="EF582" i="2"/>
  <c r="EG582" i="2" s="1"/>
  <c r="EJ582" i="2"/>
  <c r="EK582" i="2" s="1"/>
  <c r="EL582" i="2"/>
  <c r="EM582" i="2" s="1"/>
  <c r="EH582" i="2"/>
  <c r="EI582" i="2" s="1"/>
  <c r="EN582" i="2"/>
  <c r="EO582" i="2" s="1"/>
  <c r="DZ582" i="2"/>
  <c r="EA582" i="2" s="1"/>
  <c r="EP574" i="2"/>
  <c r="EQ574" i="2" s="1"/>
  <c r="DZ574" i="2"/>
  <c r="EA574" i="2" s="1"/>
  <c r="EJ574" i="2"/>
  <c r="EK574" i="2" s="1"/>
  <c r="ER574" i="2"/>
  <c r="ES574" i="2" s="1"/>
  <c r="ED574" i="2"/>
  <c r="EE574" i="2" s="1"/>
  <c r="EH574" i="2"/>
  <c r="EI574" i="2" s="1"/>
  <c r="EL574" i="2"/>
  <c r="EM574" i="2" s="1"/>
  <c r="DX574" i="2"/>
  <c r="DY574" i="2" s="1"/>
  <c r="EB574" i="2"/>
  <c r="EC574" i="2" s="1"/>
  <c r="EF574" i="2"/>
  <c r="EG574" i="2" s="1"/>
  <c r="EN574" i="2"/>
  <c r="EO574" i="2" s="1"/>
  <c r="ER566" i="2"/>
  <c r="ES566" i="2" s="1"/>
  <c r="EJ566" i="2"/>
  <c r="EK566" i="2" s="1"/>
  <c r="EB566" i="2"/>
  <c r="EC566" i="2" s="1"/>
  <c r="EL566" i="2"/>
  <c r="EM566" i="2" s="1"/>
  <c r="ED566" i="2"/>
  <c r="EE566" i="2" s="1"/>
  <c r="EN566" i="2"/>
  <c r="EO566" i="2" s="1"/>
  <c r="EP566" i="2"/>
  <c r="EQ566" i="2" s="1"/>
  <c r="DX566" i="2"/>
  <c r="DY566" i="2" s="1"/>
  <c r="DZ566" i="2"/>
  <c r="EA566" i="2" s="1"/>
  <c r="EF566" i="2"/>
  <c r="EG566" i="2" s="1"/>
  <c r="EH566" i="2"/>
  <c r="EI566" i="2" s="1"/>
  <c r="DZ558" i="2"/>
  <c r="EA558" i="2" s="1"/>
  <c r="EL558" i="2"/>
  <c r="EM558" i="2" s="1"/>
  <c r="EB558" i="2"/>
  <c r="EC558" i="2" s="1"/>
  <c r="EN558" i="2"/>
  <c r="EO558" i="2" s="1"/>
  <c r="ED558" i="2"/>
  <c r="EE558" i="2" s="1"/>
  <c r="EP558" i="2"/>
  <c r="EQ558" i="2" s="1"/>
  <c r="EF558" i="2"/>
  <c r="EG558" i="2" s="1"/>
  <c r="EH558" i="2"/>
  <c r="EI558" i="2" s="1"/>
  <c r="ER558" i="2"/>
  <c r="ES558" i="2" s="1"/>
  <c r="DX558" i="2"/>
  <c r="DY558" i="2" s="1"/>
  <c r="EJ558" i="2"/>
  <c r="EK558" i="2" s="1"/>
  <c r="ED550" i="2"/>
  <c r="EE550" i="2" s="1"/>
  <c r="EP550" i="2"/>
  <c r="EQ550" i="2" s="1"/>
  <c r="EF550" i="2"/>
  <c r="EG550" i="2" s="1"/>
  <c r="ER550" i="2"/>
  <c r="ES550" i="2" s="1"/>
  <c r="DX550" i="2"/>
  <c r="DY550" i="2" s="1"/>
  <c r="EH550" i="2"/>
  <c r="EI550" i="2" s="1"/>
  <c r="DZ550" i="2"/>
  <c r="EA550" i="2" s="1"/>
  <c r="EB550" i="2"/>
  <c r="EC550" i="2" s="1"/>
  <c r="EJ550" i="2"/>
  <c r="EK550" i="2" s="1"/>
  <c r="EL550" i="2"/>
  <c r="EM550" i="2" s="1"/>
  <c r="EN550" i="2"/>
  <c r="EO550" i="2" s="1"/>
  <c r="ED542" i="2"/>
  <c r="EE542" i="2" s="1"/>
  <c r="EH542" i="2"/>
  <c r="EI542" i="2" s="1"/>
  <c r="ER542" i="2"/>
  <c r="ES542" i="2" s="1"/>
  <c r="DX542" i="2"/>
  <c r="DY542" i="2" s="1"/>
  <c r="EJ542" i="2"/>
  <c r="EK542" i="2" s="1"/>
  <c r="DZ542" i="2"/>
  <c r="EA542" i="2" s="1"/>
  <c r="EL542" i="2"/>
  <c r="EM542" i="2" s="1"/>
  <c r="EF542" i="2"/>
  <c r="EG542" i="2" s="1"/>
  <c r="EN542" i="2"/>
  <c r="EO542" i="2" s="1"/>
  <c r="EP542" i="2"/>
  <c r="EQ542" i="2" s="1"/>
  <c r="EB542" i="2"/>
  <c r="EC542" i="2" s="1"/>
  <c r="DZ534" i="2"/>
  <c r="EA534" i="2" s="1"/>
  <c r="EL534" i="2"/>
  <c r="EM534" i="2" s="1"/>
  <c r="ED534" i="2"/>
  <c r="EE534" i="2" s="1"/>
  <c r="EP534" i="2"/>
  <c r="EQ534" i="2" s="1"/>
  <c r="EF534" i="2"/>
  <c r="EG534" i="2" s="1"/>
  <c r="ER534" i="2"/>
  <c r="ES534" i="2" s="1"/>
  <c r="DX534" i="2"/>
  <c r="DY534" i="2" s="1"/>
  <c r="EH534" i="2"/>
  <c r="EI534" i="2" s="1"/>
  <c r="EB534" i="2"/>
  <c r="EC534" i="2" s="1"/>
  <c r="EJ534" i="2"/>
  <c r="EK534" i="2" s="1"/>
  <c r="EN534" i="2"/>
  <c r="EO534" i="2" s="1"/>
  <c r="EH526" i="2"/>
  <c r="EI526" i="2" s="1"/>
  <c r="ER526" i="2"/>
  <c r="ES526" i="2" s="1"/>
  <c r="DX526" i="2"/>
  <c r="DY526" i="2" s="1"/>
  <c r="EJ526" i="2"/>
  <c r="EK526" i="2" s="1"/>
  <c r="DZ526" i="2"/>
  <c r="EA526" i="2" s="1"/>
  <c r="EL526" i="2"/>
  <c r="EM526" i="2" s="1"/>
  <c r="EB526" i="2"/>
  <c r="EC526" i="2" s="1"/>
  <c r="EN526" i="2"/>
  <c r="EO526" i="2" s="1"/>
  <c r="ED526" i="2"/>
  <c r="EE526" i="2" s="1"/>
  <c r="EP526" i="2"/>
  <c r="EQ526" i="2" s="1"/>
  <c r="EF526" i="2"/>
  <c r="EG526" i="2" s="1"/>
  <c r="ED518" i="2"/>
  <c r="EE518" i="2" s="1"/>
  <c r="EP518" i="2"/>
  <c r="EQ518" i="2" s="1"/>
  <c r="EF518" i="2"/>
  <c r="EG518" i="2" s="1"/>
  <c r="ER518" i="2"/>
  <c r="ES518" i="2" s="1"/>
  <c r="DZ518" i="2"/>
  <c r="EA518" i="2" s="1"/>
  <c r="EB518" i="2"/>
  <c r="EC518" i="2" s="1"/>
  <c r="EH518" i="2"/>
  <c r="EI518" i="2" s="1"/>
  <c r="EJ518" i="2"/>
  <c r="EK518" i="2" s="1"/>
  <c r="EL518" i="2"/>
  <c r="EM518" i="2" s="1"/>
  <c r="DX518" i="2"/>
  <c r="DY518" i="2" s="1"/>
  <c r="EN518" i="2"/>
  <c r="EO518" i="2" s="1"/>
  <c r="EJ800" i="2"/>
  <c r="EK800" i="2" s="1"/>
  <c r="ER800" i="2"/>
  <c r="ES800" i="2" s="1"/>
  <c r="EL800" i="2"/>
  <c r="EM800" i="2" s="1"/>
  <c r="ED800" i="2"/>
  <c r="EE800" i="2" s="1"/>
  <c r="EN800" i="2"/>
  <c r="EO800" i="2" s="1"/>
  <c r="DX800" i="2"/>
  <c r="DY800" i="2" s="1"/>
  <c r="EF800" i="2"/>
  <c r="EG800" i="2" s="1"/>
  <c r="EP800" i="2"/>
  <c r="EQ800" i="2" s="1"/>
  <c r="DZ800" i="2"/>
  <c r="EA800" i="2" s="1"/>
  <c r="EH800" i="2"/>
  <c r="EI800" i="2" s="1"/>
  <c r="EB800" i="2"/>
  <c r="EC800" i="2" s="1"/>
  <c r="DX792" i="2"/>
  <c r="DY792" i="2" s="1"/>
  <c r="EF792" i="2"/>
  <c r="EG792" i="2" s="1"/>
  <c r="DZ792" i="2"/>
  <c r="EA792" i="2" s="1"/>
  <c r="EH792" i="2"/>
  <c r="EI792" i="2" s="1"/>
  <c r="EJ792" i="2"/>
  <c r="EK792" i="2" s="1"/>
  <c r="ER792" i="2"/>
  <c r="ES792" i="2" s="1"/>
  <c r="EB792" i="2"/>
  <c r="EC792" i="2" s="1"/>
  <c r="EL792" i="2"/>
  <c r="EM792" i="2" s="1"/>
  <c r="ED792" i="2"/>
  <c r="EE792" i="2" s="1"/>
  <c r="EN792" i="2"/>
  <c r="EO792" i="2" s="1"/>
  <c r="EP792" i="2"/>
  <c r="EQ792" i="2" s="1"/>
  <c r="EL784" i="2"/>
  <c r="EM784" i="2" s="1"/>
  <c r="ED784" i="2"/>
  <c r="EE784" i="2" s="1"/>
  <c r="EN784" i="2"/>
  <c r="EO784" i="2" s="1"/>
  <c r="DX784" i="2"/>
  <c r="DY784" i="2" s="1"/>
  <c r="EF784" i="2"/>
  <c r="EG784" i="2" s="1"/>
  <c r="EP784" i="2"/>
  <c r="EQ784" i="2" s="1"/>
  <c r="DZ784" i="2"/>
  <c r="EA784" i="2" s="1"/>
  <c r="EH784" i="2"/>
  <c r="EI784" i="2" s="1"/>
  <c r="EJ784" i="2"/>
  <c r="EK784" i="2" s="1"/>
  <c r="ER784" i="2"/>
  <c r="ES784" i="2" s="1"/>
  <c r="EB784" i="2"/>
  <c r="EC784" i="2" s="1"/>
  <c r="EB776" i="2"/>
  <c r="EC776" i="2" s="1"/>
  <c r="ED776" i="2"/>
  <c r="EE776" i="2" s="1"/>
  <c r="EN776" i="2"/>
  <c r="EO776" i="2" s="1"/>
  <c r="EH776" i="2"/>
  <c r="EI776" i="2" s="1"/>
  <c r="DX776" i="2"/>
  <c r="DY776" i="2" s="1"/>
  <c r="EJ776" i="2"/>
  <c r="EK776" i="2" s="1"/>
  <c r="EL776" i="2"/>
  <c r="EM776" i="2" s="1"/>
  <c r="DZ776" i="2"/>
  <c r="EA776" i="2" s="1"/>
  <c r="EP776" i="2"/>
  <c r="EQ776" i="2" s="1"/>
  <c r="EF776" i="2"/>
  <c r="EG776" i="2" s="1"/>
  <c r="ER776" i="2"/>
  <c r="ES776" i="2" s="1"/>
  <c r="EP768" i="2"/>
  <c r="EQ768" i="2" s="1"/>
  <c r="EJ768" i="2"/>
  <c r="EK768" i="2" s="1"/>
  <c r="ER768" i="2"/>
  <c r="ES768" i="2" s="1"/>
  <c r="EB768" i="2"/>
  <c r="EC768" i="2" s="1"/>
  <c r="EL768" i="2"/>
  <c r="EM768" i="2" s="1"/>
  <c r="DX768" i="2"/>
  <c r="DY768" i="2" s="1"/>
  <c r="DZ768" i="2"/>
  <c r="EA768" i="2" s="1"/>
  <c r="ED768" i="2"/>
  <c r="EE768" i="2" s="1"/>
  <c r="EF768" i="2"/>
  <c r="EG768" i="2" s="1"/>
  <c r="EH768" i="2"/>
  <c r="EI768" i="2" s="1"/>
  <c r="EN768" i="2"/>
  <c r="EO768" i="2" s="1"/>
  <c r="ED760" i="2"/>
  <c r="EE760" i="2" s="1"/>
  <c r="DX760" i="2"/>
  <c r="DY760" i="2" s="1"/>
  <c r="EF760" i="2"/>
  <c r="EG760" i="2" s="1"/>
  <c r="EP760" i="2"/>
  <c r="EQ760" i="2" s="1"/>
  <c r="DZ760" i="2"/>
  <c r="EA760" i="2" s="1"/>
  <c r="EH760" i="2"/>
  <c r="EI760" i="2" s="1"/>
  <c r="EJ760" i="2"/>
  <c r="EK760" i="2" s="1"/>
  <c r="ER760" i="2"/>
  <c r="ES760" i="2" s="1"/>
  <c r="EL760" i="2"/>
  <c r="EM760" i="2" s="1"/>
  <c r="EB760" i="2"/>
  <c r="EC760" i="2" s="1"/>
  <c r="EN760" i="2"/>
  <c r="EO760" i="2" s="1"/>
  <c r="EJ752" i="2"/>
  <c r="EK752" i="2" s="1"/>
  <c r="ER752" i="2"/>
  <c r="ES752" i="2" s="1"/>
  <c r="EL752" i="2"/>
  <c r="EM752" i="2" s="1"/>
  <c r="ED752" i="2"/>
  <c r="EE752" i="2" s="1"/>
  <c r="EN752" i="2"/>
  <c r="EO752" i="2" s="1"/>
  <c r="DX752" i="2"/>
  <c r="DY752" i="2" s="1"/>
  <c r="EF752" i="2"/>
  <c r="EG752" i="2" s="1"/>
  <c r="EP752" i="2"/>
  <c r="EQ752" i="2" s="1"/>
  <c r="DZ752" i="2"/>
  <c r="EA752" i="2" s="1"/>
  <c r="EH752" i="2"/>
  <c r="EI752" i="2" s="1"/>
  <c r="EB752" i="2"/>
  <c r="EC752" i="2" s="1"/>
  <c r="EP744" i="2"/>
  <c r="EQ744" i="2" s="1"/>
  <c r="EJ744" i="2"/>
  <c r="EK744" i="2" s="1"/>
  <c r="EB744" i="2"/>
  <c r="EC744" i="2" s="1"/>
  <c r="EL744" i="2"/>
  <c r="EM744" i="2" s="1"/>
  <c r="EF744" i="2"/>
  <c r="EG744" i="2" s="1"/>
  <c r="EH744" i="2"/>
  <c r="EI744" i="2" s="1"/>
  <c r="EN744" i="2"/>
  <c r="EO744" i="2" s="1"/>
  <c r="DX744" i="2"/>
  <c r="DY744" i="2" s="1"/>
  <c r="DZ744" i="2"/>
  <c r="EA744" i="2" s="1"/>
  <c r="ED744" i="2"/>
  <c r="EE744" i="2" s="1"/>
  <c r="ER744" i="2"/>
  <c r="ES744" i="2" s="1"/>
  <c r="ED736" i="2"/>
  <c r="EE736" i="2" s="1"/>
  <c r="EN736" i="2"/>
  <c r="EO736" i="2" s="1"/>
  <c r="DX736" i="2"/>
  <c r="DY736" i="2" s="1"/>
  <c r="EF736" i="2"/>
  <c r="EG736" i="2" s="1"/>
  <c r="EP736" i="2"/>
  <c r="EQ736" i="2" s="1"/>
  <c r="DZ736" i="2"/>
  <c r="EA736" i="2" s="1"/>
  <c r="EH736" i="2"/>
  <c r="EI736" i="2" s="1"/>
  <c r="EJ736" i="2"/>
  <c r="EK736" i="2" s="1"/>
  <c r="EB736" i="2"/>
  <c r="EC736" i="2" s="1"/>
  <c r="ER736" i="2"/>
  <c r="ES736" i="2" s="1"/>
  <c r="EL736" i="2"/>
  <c r="EM736" i="2" s="1"/>
  <c r="EJ728" i="2"/>
  <c r="EK728" i="2" s="1"/>
  <c r="ER728" i="2"/>
  <c r="ES728" i="2" s="1"/>
  <c r="EB728" i="2"/>
  <c r="EC728" i="2" s="1"/>
  <c r="EL728" i="2"/>
  <c r="EM728" i="2" s="1"/>
  <c r="ED728" i="2"/>
  <c r="EE728" i="2" s="1"/>
  <c r="EN728" i="2"/>
  <c r="EO728" i="2" s="1"/>
  <c r="DX728" i="2"/>
  <c r="DY728" i="2" s="1"/>
  <c r="EF728" i="2"/>
  <c r="EG728" i="2" s="1"/>
  <c r="EP728" i="2"/>
  <c r="EQ728" i="2" s="1"/>
  <c r="DZ728" i="2"/>
  <c r="EA728" i="2" s="1"/>
  <c r="EH728" i="2"/>
  <c r="EI728" i="2" s="1"/>
  <c r="DX720" i="2"/>
  <c r="DY720" i="2" s="1"/>
  <c r="EF720" i="2"/>
  <c r="EG720" i="2" s="1"/>
  <c r="EP720" i="2"/>
  <c r="EQ720" i="2" s="1"/>
  <c r="DZ720" i="2"/>
  <c r="EA720" i="2" s="1"/>
  <c r="EH720" i="2"/>
  <c r="EI720" i="2" s="1"/>
  <c r="EJ720" i="2"/>
  <c r="EK720" i="2" s="1"/>
  <c r="ER720" i="2"/>
  <c r="ES720" i="2" s="1"/>
  <c r="EB720" i="2"/>
  <c r="EC720" i="2" s="1"/>
  <c r="EL720" i="2"/>
  <c r="EM720" i="2" s="1"/>
  <c r="ED720" i="2"/>
  <c r="EE720" i="2" s="1"/>
  <c r="EN720" i="2"/>
  <c r="EO720" i="2" s="1"/>
  <c r="EH712" i="2"/>
  <c r="EI712" i="2" s="1"/>
  <c r="ER712" i="2"/>
  <c r="ES712" i="2" s="1"/>
  <c r="DX712" i="2"/>
  <c r="DY712" i="2" s="1"/>
  <c r="EJ712" i="2"/>
  <c r="EK712" i="2" s="1"/>
  <c r="DZ712" i="2"/>
  <c r="EA712" i="2" s="1"/>
  <c r="EB712" i="2"/>
  <c r="EC712" i="2" s="1"/>
  <c r="EL712" i="2"/>
  <c r="EM712" i="2" s="1"/>
  <c r="ED712" i="2"/>
  <c r="EE712" i="2" s="1"/>
  <c r="EF712" i="2"/>
  <c r="EG712" i="2" s="1"/>
  <c r="EN712" i="2"/>
  <c r="EO712" i="2" s="1"/>
  <c r="EP712" i="2"/>
  <c r="EQ712" i="2" s="1"/>
  <c r="EB704" i="2"/>
  <c r="EC704" i="2" s="1"/>
  <c r="ER704" i="2"/>
  <c r="ES704" i="2" s="1"/>
  <c r="ED704" i="2"/>
  <c r="EE704" i="2" s="1"/>
  <c r="EF704" i="2"/>
  <c r="EG704" i="2" s="1"/>
  <c r="EH704" i="2"/>
  <c r="EI704" i="2" s="1"/>
  <c r="DX704" i="2"/>
  <c r="DY704" i="2" s="1"/>
  <c r="EJ704" i="2"/>
  <c r="EK704" i="2" s="1"/>
  <c r="EL704" i="2"/>
  <c r="EM704" i="2" s="1"/>
  <c r="DZ704" i="2"/>
  <c r="EA704" i="2" s="1"/>
  <c r="EN704" i="2"/>
  <c r="EO704" i="2" s="1"/>
  <c r="EP704" i="2"/>
  <c r="EQ704" i="2" s="1"/>
  <c r="EF696" i="2"/>
  <c r="EG696" i="2" s="1"/>
  <c r="EB696" i="2"/>
  <c r="EC696" i="2" s="1"/>
  <c r="EN696" i="2"/>
  <c r="EO696" i="2" s="1"/>
  <c r="ED696" i="2"/>
  <c r="EE696" i="2" s="1"/>
  <c r="EP696" i="2"/>
  <c r="EQ696" i="2" s="1"/>
  <c r="EH696" i="2"/>
  <c r="EI696" i="2" s="1"/>
  <c r="EJ696" i="2"/>
  <c r="EK696" i="2" s="1"/>
  <c r="ER696" i="2"/>
  <c r="ES696" i="2" s="1"/>
  <c r="DX696" i="2"/>
  <c r="DY696" i="2" s="1"/>
  <c r="EL696" i="2"/>
  <c r="EM696" i="2" s="1"/>
  <c r="DZ696" i="2"/>
  <c r="EA696" i="2" s="1"/>
  <c r="EB688" i="2"/>
  <c r="EC688" i="2" s="1"/>
  <c r="EN688" i="2"/>
  <c r="EO688" i="2" s="1"/>
  <c r="ED688" i="2"/>
  <c r="EE688" i="2" s="1"/>
  <c r="EF688" i="2"/>
  <c r="EG688" i="2" s="1"/>
  <c r="EP688" i="2"/>
  <c r="EQ688" i="2" s="1"/>
  <c r="ER688" i="2"/>
  <c r="ES688" i="2" s="1"/>
  <c r="EH688" i="2"/>
  <c r="EI688" i="2" s="1"/>
  <c r="EJ688" i="2"/>
  <c r="EK688" i="2" s="1"/>
  <c r="DX688" i="2"/>
  <c r="DY688" i="2" s="1"/>
  <c r="EL688" i="2"/>
  <c r="EM688" i="2" s="1"/>
  <c r="DZ688" i="2"/>
  <c r="EA688" i="2" s="1"/>
  <c r="DX680" i="2"/>
  <c r="DY680" i="2" s="1"/>
  <c r="EH680" i="2"/>
  <c r="EI680" i="2" s="1"/>
  <c r="DZ680" i="2"/>
  <c r="EA680" i="2" s="1"/>
  <c r="EJ680" i="2"/>
  <c r="EK680" i="2" s="1"/>
  <c r="EF680" i="2"/>
  <c r="EG680" i="2" s="1"/>
  <c r="EN680" i="2"/>
  <c r="EO680" i="2" s="1"/>
  <c r="EL680" i="2"/>
  <c r="EM680" i="2" s="1"/>
  <c r="EP680" i="2"/>
  <c r="EQ680" i="2" s="1"/>
  <c r="EB680" i="2"/>
  <c r="EC680" i="2" s="1"/>
  <c r="ER680" i="2"/>
  <c r="ES680" i="2" s="1"/>
  <c r="ED680" i="2"/>
  <c r="EE680" i="2" s="1"/>
  <c r="DX672" i="2"/>
  <c r="DY672" i="2" s="1"/>
  <c r="EH672" i="2"/>
  <c r="EI672" i="2" s="1"/>
  <c r="EP672" i="2"/>
  <c r="EQ672" i="2" s="1"/>
  <c r="DZ672" i="2"/>
  <c r="EA672" i="2" s="1"/>
  <c r="EJ672" i="2"/>
  <c r="EK672" i="2" s="1"/>
  <c r="ER672" i="2"/>
  <c r="ES672" i="2" s="1"/>
  <c r="ED672" i="2"/>
  <c r="EE672" i="2" s="1"/>
  <c r="EF672" i="2"/>
  <c r="EG672" i="2" s="1"/>
  <c r="EN672" i="2"/>
  <c r="EO672" i="2" s="1"/>
  <c r="EL672" i="2"/>
  <c r="EM672" i="2" s="1"/>
  <c r="EB672" i="2"/>
  <c r="EC672" i="2" s="1"/>
  <c r="DZ664" i="2"/>
  <c r="EA664" i="2" s="1"/>
  <c r="EJ664" i="2"/>
  <c r="EK664" i="2" s="1"/>
  <c r="ER664" i="2"/>
  <c r="ES664" i="2" s="1"/>
  <c r="EB664" i="2"/>
  <c r="EC664" i="2" s="1"/>
  <c r="EL664" i="2"/>
  <c r="EM664" i="2" s="1"/>
  <c r="ED664" i="2"/>
  <c r="EE664" i="2" s="1"/>
  <c r="DX664" i="2"/>
  <c r="DY664" i="2" s="1"/>
  <c r="EF664" i="2"/>
  <c r="EG664" i="2" s="1"/>
  <c r="EH664" i="2"/>
  <c r="EI664" i="2" s="1"/>
  <c r="EN664" i="2"/>
  <c r="EO664" i="2" s="1"/>
  <c r="EP664" i="2"/>
  <c r="EQ664" i="2" s="1"/>
  <c r="DZ849" i="2"/>
  <c r="EA849" i="2" s="1"/>
  <c r="EJ849" i="2"/>
  <c r="EK849" i="2" s="1"/>
  <c r="ER849" i="2"/>
  <c r="ES849" i="2" s="1"/>
  <c r="EB849" i="2"/>
  <c r="EC849" i="2" s="1"/>
  <c r="ED849" i="2"/>
  <c r="EE849" i="2" s="1"/>
  <c r="EL849" i="2"/>
  <c r="EM849" i="2" s="1"/>
  <c r="DX849" i="2"/>
  <c r="DY849" i="2" s="1"/>
  <c r="EH849" i="2"/>
  <c r="EI849" i="2" s="1"/>
  <c r="EP849" i="2"/>
  <c r="EQ849" i="2" s="1"/>
  <c r="EF849" i="2"/>
  <c r="EG849" i="2" s="1"/>
  <c r="EN849" i="2"/>
  <c r="EO849" i="2" s="1"/>
  <c r="EF841" i="2"/>
  <c r="EG841" i="2" s="1"/>
  <c r="DX841" i="2"/>
  <c r="DY841" i="2" s="1"/>
  <c r="EB841" i="2"/>
  <c r="EC841" i="2" s="1"/>
  <c r="EL841" i="2"/>
  <c r="EM841" i="2" s="1"/>
  <c r="ED841" i="2"/>
  <c r="EE841" i="2" s="1"/>
  <c r="EN841" i="2"/>
  <c r="EO841" i="2" s="1"/>
  <c r="DZ841" i="2"/>
  <c r="EA841" i="2" s="1"/>
  <c r="EJ841" i="2"/>
  <c r="EK841" i="2" s="1"/>
  <c r="ER841" i="2"/>
  <c r="ES841" i="2" s="1"/>
  <c r="EH841" i="2"/>
  <c r="EI841" i="2" s="1"/>
  <c r="EP841" i="2"/>
  <c r="EQ841" i="2" s="1"/>
  <c r="DZ833" i="2"/>
  <c r="EA833" i="2" s="1"/>
  <c r="EB833" i="2"/>
  <c r="EC833" i="2" s="1"/>
  <c r="ED833" i="2"/>
  <c r="EE833" i="2" s="1"/>
  <c r="EL833" i="2"/>
  <c r="EM833" i="2" s="1"/>
  <c r="EN833" i="2"/>
  <c r="EO833" i="2" s="1"/>
  <c r="DX833" i="2"/>
  <c r="DY833" i="2" s="1"/>
  <c r="EP833" i="2"/>
  <c r="EQ833" i="2" s="1"/>
  <c r="ER833" i="2"/>
  <c r="ES833" i="2" s="1"/>
  <c r="EF833" i="2"/>
  <c r="EG833" i="2" s="1"/>
  <c r="EH833" i="2"/>
  <c r="EI833" i="2" s="1"/>
  <c r="EJ833" i="2"/>
  <c r="EK833" i="2" s="1"/>
  <c r="EF825" i="2"/>
  <c r="EG825" i="2" s="1"/>
  <c r="EN825" i="2"/>
  <c r="EO825" i="2" s="1"/>
  <c r="EH825" i="2"/>
  <c r="EI825" i="2" s="1"/>
  <c r="EP825" i="2"/>
  <c r="EQ825" i="2" s="1"/>
  <c r="DZ825" i="2"/>
  <c r="EA825" i="2" s="1"/>
  <c r="EJ825" i="2"/>
  <c r="EK825" i="2" s="1"/>
  <c r="ER825" i="2"/>
  <c r="ES825" i="2" s="1"/>
  <c r="EB825" i="2"/>
  <c r="EC825" i="2" s="1"/>
  <c r="ED825" i="2"/>
  <c r="EE825" i="2" s="1"/>
  <c r="EL825" i="2"/>
  <c r="EM825" i="2" s="1"/>
  <c r="DX825" i="2"/>
  <c r="DY825" i="2" s="1"/>
  <c r="EB817" i="2"/>
  <c r="EC817" i="2" s="1"/>
  <c r="EF817" i="2"/>
  <c r="EG817" i="2" s="1"/>
  <c r="EN817" i="2"/>
  <c r="EO817" i="2" s="1"/>
  <c r="DX817" i="2"/>
  <c r="DY817" i="2" s="1"/>
  <c r="EH817" i="2"/>
  <c r="EI817" i="2" s="1"/>
  <c r="EP817" i="2"/>
  <c r="EQ817" i="2" s="1"/>
  <c r="DZ817" i="2"/>
  <c r="EA817" i="2" s="1"/>
  <c r="ED817" i="2"/>
  <c r="EE817" i="2" s="1"/>
  <c r="EJ817" i="2"/>
  <c r="EK817" i="2" s="1"/>
  <c r="EL817" i="2"/>
  <c r="EM817" i="2" s="1"/>
  <c r="ER817" i="2"/>
  <c r="ES817" i="2" s="1"/>
  <c r="EH809" i="2"/>
  <c r="EI809" i="2" s="1"/>
  <c r="EP809" i="2"/>
  <c r="EQ809" i="2" s="1"/>
  <c r="EJ809" i="2"/>
  <c r="EK809" i="2" s="1"/>
  <c r="ER809" i="2"/>
  <c r="ES809" i="2" s="1"/>
  <c r="EB809" i="2"/>
  <c r="EC809" i="2" s="1"/>
  <c r="ED809" i="2"/>
  <c r="EE809" i="2" s="1"/>
  <c r="EL809" i="2"/>
  <c r="EM809" i="2" s="1"/>
  <c r="EF809" i="2"/>
  <c r="EG809" i="2" s="1"/>
  <c r="EN809" i="2"/>
  <c r="EO809" i="2" s="1"/>
  <c r="DX809" i="2"/>
  <c r="DY809" i="2" s="1"/>
  <c r="DZ809" i="2"/>
  <c r="EA809" i="2" s="1"/>
  <c r="EN940" i="2"/>
  <c r="EO940" i="2" s="1"/>
  <c r="EF940" i="2"/>
  <c r="EG940" i="2" s="1"/>
  <c r="DX940" i="2"/>
  <c r="DY940" i="2" s="1"/>
  <c r="EH940" i="2"/>
  <c r="EI940" i="2" s="1"/>
  <c r="ER940" i="2"/>
  <c r="ES940" i="2" s="1"/>
  <c r="DZ940" i="2"/>
  <c r="EA940" i="2" s="1"/>
  <c r="ED940" i="2"/>
  <c r="EE940" i="2" s="1"/>
  <c r="EJ940" i="2"/>
  <c r="EK940" i="2" s="1"/>
  <c r="EL940" i="2"/>
  <c r="EM940" i="2" s="1"/>
  <c r="EP940" i="2"/>
  <c r="EQ940" i="2" s="1"/>
  <c r="EB940" i="2"/>
  <c r="EC940" i="2" s="1"/>
  <c r="EB932" i="2"/>
  <c r="EC932" i="2" s="1"/>
  <c r="EJ932" i="2"/>
  <c r="EK932" i="2" s="1"/>
  <c r="ED932" i="2"/>
  <c r="EE932" i="2" s="1"/>
  <c r="EL932" i="2"/>
  <c r="EM932" i="2" s="1"/>
  <c r="EN932" i="2"/>
  <c r="EO932" i="2" s="1"/>
  <c r="EF932" i="2"/>
  <c r="EG932" i="2" s="1"/>
  <c r="EH932" i="2"/>
  <c r="EI932" i="2" s="1"/>
  <c r="ER932" i="2"/>
  <c r="ES932" i="2" s="1"/>
  <c r="DX932" i="2"/>
  <c r="DY932" i="2" s="1"/>
  <c r="DZ932" i="2"/>
  <c r="EA932" i="2" s="1"/>
  <c r="EP932" i="2"/>
  <c r="EQ932" i="2" s="1"/>
  <c r="EF1048" i="2"/>
  <c r="EG1048" i="2" s="1"/>
  <c r="DZ1048" i="2"/>
  <c r="EA1048" i="2" s="1"/>
  <c r="EJ1048" i="2"/>
  <c r="EK1048" i="2" s="1"/>
  <c r="EL1048" i="2"/>
  <c r="EM1048" i="2" s="1"/>
  <c r="EB1048" i="2"/>
  <c r="EC1048" i="2" s="1"/>
  <c r="ED1048" i="2"/>
  <c r="EE1048" i="2" s="1"/>
  <c r="EN1048" i="2"/>
  <c r="EO1048" i="2" s="1"/>
  <c r="EP1048" i="2"/>
  <c r="EQ1048" i="2" s="1"/>
  <c r="DX1048" i="2"/>
  <c r="DY1048" i="2" s="1"/>
  <c r="EH1048" i="2"/>
  <c r="EI1048" i="2" s="1"/>
  <c r="ER1048" i="2"/>
  <c r="ES1048" i="2" s="1"/>
  <c r="EN1040" i="2"/>
  <c r="EO1040" i="2" s="1"/>
  <c r="EH1040" i="2"/>
  <c r="EI1040" i="2" s="1"/>
  <c r="ED1040" i="2"/>
  <c r="EE1040" i="2" s="1"/>
  <c r="EP1040" i="2"/>
  <c r="EQ1040" i="2" s="1"/>
  <c r="EF1040" i="2"/>
  <c r="EG1040" i="2" s="1"/>
  <c r="ER1040" i="2"/>
  <c r="ES1040" i="2" s="1"/>
  <c r="DX1040" i="2"/>
  <c r="DY1040" i="2" s="1"/>
  <c r="EJ1040" i="2"/>
  <c r="EK1040" i="2" s="1"/>
  <c r="DZ1040" i="2"/>
  <c r="EA1040" i="2" s="1"/>
  <c r="EL1040" i="2"/>
  <c r="EM1040" i="2" s="1"/>
  <c r="EB1040" i="2"/>
  <c r="EC1040" i="2" s="1"/>
  <c r="DZ1032" i="2"/>
  <c r="EA1032" i="2" s="1"/>
  <c r="EJ1032" i="2"/>
  <c r="EK1032" i="2" s="1"/>
  <c r="ER1032" i="2"/>
  <c r="ES1032" i="2" s="1"/>
  <c r="EN1032" i="2"/>
  <c r="EO1032" i="2" s="1"/>
  <c r="EB1032" i="2"/>
  <c r="EC1032" i="2" s="1"/>
  <c r="ED1032" i="2"/>
  <c r="EE1032" i="2" s="1"/>
  <c r="EP1032" i="2"/>
  <c r="EQ1032" i="2" s="1"/>
  <c r="EF1032" i="2"/>
  <c r="EG1032" i="2" s="1"/>
  <c r="EH1032" i="2"/>
  <c r="EI1032" i="2" s="1"/>
  <c r="DX1032" i="2"/>
  <c r="DY1032" i="2" s="1"/>
  <c r="EL1032" i="2"/>
  <c r="EM1032" i="2" s="1"/>
  <c r="EN1024" i="2"/>
  <c r="EO1024" i="2" s="1"/>
  <c r="ED1024" i="2"/>
  <c r="EE1024" i="2" s="1"/>
  <c r="EH1024" i="2"/>
  <c r="EI1024" i="2" s="1"/>
  <c r="ER1024" i="2"/>
  <c r="ES1024" i="2" s="1"/>
  <c r="EP1024" i="2"/>
  <c r="EQ1024" i="2" s="1"/>
  <c r="DX1024" i="2"/>
  <c r="DY1024" i="2" s="1"/>
  <c r="DZ1024" i="2"/>
  <c r="EA1024" i="2" s="1"/>
  <c r="EB1024" i="2"/>
  <c r="EC1024" i="2" s="1"/>
  <c r="EF1024" i="2"/>
  <c r="EG1024" i="2" s="1"/>
  <c r="EJ1024" i="2"/>
  <c r="EK1024" i="2" s="1"/>
  <c r="EL1024" i="2"/>
  <c r="EM1024" i="2" s="1"/>
  <c r="EH1016" i="2"/>
  <c r="EI1016" i="2" s="1"/>
  <c r="ER1016" i="2"/>
  <c r="ES1016" i="2" s="1"/>
  <c r="EB1016" i="2"/>
  <c r="EC1016" i="2" s="1"/>
  <c r="EL1016" i="2"/>
  <c r="EM1016" i="2" s="1"/>
  <c r="EP1016" i="2"/>
  <c r="EQ1016" i="2" s="1"/>
  <c r="DX1016" i="2"/>
  <c r="DY1016" i="2" s="1"/>
  <c r="DZ1016" i="2"/>
  <c r="EA1016" i="2" s="1"/>
  <c r="ED1016" i="2"/>
  <c r="EE1016" i="2" s="1"/>
  <c r="EF1016" i="2"/>
  <c r="EG1016" i="2" s="1"/>
  <c r="EJ1016" i="2"/>
  <c r="EK1016" i="2" s="1"/>
  <c r="EN1016" i="2"/>
  <c r="EO1016" i="2" s="1"/>
  <c r="EH1008" i="2"/>
  <c r="EI1008" i="2" s="1"/>
  <c r="ER1008" i="2"/>
  <c r="ES1008" i="2" s="1"/>
  <c r="EB1008" i="2"/>
  <c r="EC1008" i="2" s="1"/>
  <c r="EL1008" i="2"/>
  <c r="EM1008" i="2" s="1"/>
  <c r="EJ1008" i="2"/>
  <c r="EK1008" i="2" s="1"/>
  <c r="EP1008" i="2"/>
  <c r="EQ1008" i="2" s="1"/>
  <c r="ED1008" i="2"/>
  <c r="EE1008" i="2" s="1"/>
  <c r="DX1008" i="2"/>
  <c r="DY1008" i="2" s="1"/>
  <c r="DZ1008" i="2"/>
  <c r="EA1008" i="2" s="1"/>
  <c r="EF1008" i="2"/>
  <c r="EG1008" i="2" s="1"/>
  <c r="EN1008" i="2"/>
  <c r="EO1008" i="2" s="1"/>
  <c r="EN1000" i="2"/>
  <c r="EO1000" i="2" s="1"/>
  <c r="EF1000" i="2"/>
  <c r="EG1000" i="2" s="1"/>
  <c r="EJ1000" i="2"/>
  <c r="EK1000" i="2" s="1"/>
  <c r="EL1000" i="2"/>
  <c r="EM1000" i="2" s="1"/>
  <c r="DZ1000" i="2"/>
  <c r="EA1000" i="2" s="1"/>
  <c r="EP1000" i="2"/>
  <c r="EQ1000" i="2" s="1"/>
  <c r="EB1000" i="2"/>
  <c r="EC1000" i="2" s="1"/>
  <c r="ER1000" i="2"/>
  <c r="ES1000" i="2" s="1"/>
  <c r="ED1000" i="2"/>
  <c r="EE1000" i="2" s="1"/>
  <c r="DX1000" i="2"/>
  <c r="DY1000" i="2" s="1"/>
  <c r="EH1000" i="2"/>
  <c r="EI1000" i="2" s="1"/>
  <c r="ED992" i="2"/>
  <c r="EE992" i="2" s="1"/>
  <c r="EP992" i="2"/>
  <c r="EQ992" i="2" s="1"/>
  <c r="DX992" i="2"/>
  <c r="DY992" i="2" s="1"/>
  <c r="EH992" i="2"/>
  <c r="EI992" i="2" s="1"/>
  <c r="EN992" i="2"/>
  <c r="EO992" i="2" s="1"/>
  <c r="EB992" i="2"/>
  <c r="EC992" i="2" s="1"/>
  <c r="ER992" i="2"/>
  <c r="ES992" i="2" s="1"/>
  <c r="EF992" i="2"/>
  <c r="EG992" i="2" s="1"/>
  <c r="EJ992" i="2"/>
  <c r="EK992" i="2" s="1"/>
  <c r="DZ992" i="2"/>
  <c r="EA992" i="2" s="1"/>
  <c r="EL992" i="2"/>
  <c r="EM992" i="2" s="1"/>
  <c r="ED984" i="2"/>
  <c r="EE984" i="2" s="1"/>
  <c r="EP984" i="2"/>
  <c r="EQ984" i="2" s="1"/>
  <c r="EJ984" i="2"/>
  <c r="EK984" i="2" s="1"/>
  <c r="EB984" i="2"/>
  <c r="EC984" i="2" s="1"/>
  <c r="EF984" i="2"/>
  <c r="EG984" i="2" s="1"/>
  <c r="EH984" i="2"/>
  <c r="EI984" i="2" s="1"/>
  <c r="EL984" i="2"/>
  <c r="EM984" i="2" s="1"/>
  <c r="DX984" i="2"/>
  <c r="DY984" i="2" s="1"/>
  <c r="EN984" i="2"/>
  <c r="EO984" i="2" s="1"/>
  <c r="DZ984" i="2"/>
  <c r="EA984" i="2" s="1"/>
  <c r="ER984" i="2"/>
  <c r="ES984" i="2" s="1"/>
  <c r="EH976" i="2"/>
  <c r="EI976" i="2" s="1"/>
  <c r="EN976" i="2"/>
  <c r="EO976" i="2" s="1"/>
  <c r="DX976" i="2"/>
  <c r="DY976" i="2" s="1"/>
  <c r="EL976" i="2"/>
  <c r="EM976" i="2" s="1"/>
  <c r="DZ976" i="2"/>
  <c r="EA976" i="2" s="1"/>
  <c r="EP976" i="2"/>
  <c r="EQ976" i="2" s="1"/>
  <c r="EB976" i="2"/>
  <c r="EC976" i="2" s="1"/>
  <c r="EF976" i="2"/>
  <c r="EG976" i="2" s="1"/>
  <c r="ED976" i="2"/>
  <c r="EE976" i="2" s="1"/>
  <c r="EJ976" i="2"/>
  <c r="EK976" i="2" s="1"/>
  <c r="ER976" i="2"/>
  <c r="ES976" i="2" s="1"/>
  <c r="EN1082" i="2"/>
  <c r="EO1082" i="2" s="1"/>
  <c r="DX1082" i="2"/>
  <c r="DY1082" i="2" s="1"/>
  <c r="EH1082" i="2"/>
  <c r="EI1082" i="2" s="1"/>
  <c r="EJ1082" i="2"/>
  <c r="EK1082" i="2" s="1"/>
  <c r="EL1082" i="2"/>
  <c r="EM1082" i="2" s="1"/>
  <c r="DZ1082" i="2"/>
  <c r="EA1082" i="2" s="1"/>
  <c r="ER1082" i="2"/>
  <c r="ES1082" i="2" s="1"/>
  <c r="EB1082" i="2"/>
  <c r="EC1082" i="2" s="1"/>
  <c r="ED1082" i="2"/>
  <c r="EE1082" i="2" s="1"/>
  <c r="EF1082" i="2"/>
  <c r="EG1082" i="2" s="1"/>
  <c r="EP1082" i="2"/>
  <c r="EQ1082" i="2" s="1"/>
  <c r="ED1367" i="2"/>
  <c r="EE1367" i="2" s="1"/>
  <c r="EP1367" i="2"/>
  <c r="EQ1367" i="2" s="1"/>
  <c r="EF1367" i="2"/>
  <c r="EG1367" i="2" s="1"/>
  <c r="ER1367" i="2"/>
  <c r="ES1367" i="2" s="1"/>
  <c r="EH1367" i="2"/>
  <c r="EI1367" i="2" s="1"/>
  <c r="DX1367" i="2"/>
  <c r="DY1367" i="2" s="1"/>
  <c r="EJ1367" i="2"/>
  <c r="EK1367" i="2" s="1"/>
  <c r="EL1367" i="2"/>
  <c r="EM1367" i="2" s="1"/>
  <c r="DZ1367" i="2"/>
  <c r="EA1367" i="2" s="1"/>
  <c r="EB1367" i="2"/>
  <c r="EC1367" i="2" s="1"/>
  <c r="EN1367" i="2"/>
  <c r="EO1367" i="2" s="1"/>
  <c r="EJ1359" i="2"/>
  <c r="EK1359" i="2" s="1"/>
  <c r="DX1359" i="2"/>
  <c r="DY1359" i="2" s="1"/>
  <c r="DZ1359" i="2"/>
  <c r="EA1359" i="2" s="1"/>
  <c r="EL1359" i="2"/>
  <c r="EM1359" i="2" s="1"/>
  <c r="EB1359" i="2"/>
  <c r="EC1359" i="2" s="1"/>
  <c r="EN1359" i="2"/>
  <c r="EO1359" i="2" s="1"/>
  <c r="ED1359" i="2"/>
  <c r="EE1359" i="2" s="1"/>
  <c r="EP1359" i="2"/>
  <c r="EQ1359" i="2" s="1"/>
  <c r="EF1359" i="2"/>
  <c r="EG1359" i="2" s="1"/>
  <c r="ER1359" i="2"/>
  <c r="ES1359" i="2" s="1"/>
  <c r="EH1359" i="2"/>
  <c r="EI1359" i="2" s="1"/>
  <c r="DZ1351" i="2"/>
  <c r="EA1351" i="2" s="1"/>
  <c r="EL1351" i="2"/>
  <c r="EM1351" i="2" s="1"/>
  <c r="EB1351" i="2"/>
  <c r="EC1351" i="2" s="1"/>
  <c r="EN1351" i="2"/>
  <c r="EO1351" i="2" s="1"/>
  <c r="ED1351" i="2"/>
  <c r="EE1351" i="2" s="1"/>
  <c r="EP1351" i="2"/>
  <c r="EQ1351" i="2" s="1"/>
  <c r="DX1351" i="2"/>
  <c r="DY1351" i="2" s="1"/>
  <c r="EH1351" i="2"/>
  <c r="EI1351" i="2" s="1"/>
  <c r="EJ1351" i="2"/>
  <c r="EK1351" i="2" s="1"/>
  <c r="ER1351" i="2"/>
  <c r="ES1351" i="2" s="1"/>
  <c r="EF1351" i="2"/>
  <c r="EG1351" i="2" s="1"/>
  <c r="EB1343" i="2"/>
  <c r="EC1343" i="2" s="1"/>
  <c r="EN1343" i="2"/>
  <c r="EO1343" i="2" s="1"/>
  <c r="ED1343" i="2"/>
  <c r="EE1343" i="2" s="1"/>
  <c r="EP1343" i="2"/>
  <c r="EQ1343" i="2" s="1"/>
  <c r="ER1343" i="2"/>
  <c r="ES1343" i="2" s="1"/>
  <c r="EF1343" i="2"/>
  <c r="EG1343" i="2" s="1"/>
  <c r="EH1343" i="2"/>
  <c r="EI1343" i="2" s="1"/>
  <c r="DX1343" i="2"/>
  <c r="DY1343" i="2" s="1"/>
  <c r="EJ1343" i="2"/>
  <c r="EK1343" i="2" s="1"/>
  <c r="DZ1343" i="2"/>
  <c r="EA1343" i="2" s="1"/>
  <c r="EL1343" i="2"/>
  <c r="EM1343" i="2" s="1"/>
  <c r="EB1335" i="2"/>
  <c r="EC1335" i="2" s="1"/>
  <c r="EN1335" i="2"/>
  <c r="EO1335" i="2" s="1"/>
  <c r="ED1335" i="2"/>
  <c r="EE1335" i="2" s="1"/>
  <c r="EP1335" i="2"/>
  <c r="EQ1335" i="2" s="1"/>
  <c r="ER1335" i="2"/>
  <c r="ES1335" i="2" s="1"/>
  <c r="EF1335" i="2"/>
  <c r="EG1335" i="2" s="1"/>
  <c r="EH1335" i="2"/>
  <c r="EI1335" i="2" s="1"/>
  <c r="DX1335" i="2"/>
  <c r="DY1335" i="2" s="1"/>
  <c r="EJ1335" i="2"/>
  <c r="EK1335" i="2" s="1"/>
  <c r="DZ1335" i="2"/>
  <c r="EA1335" i="2" s="1"/>
  <c r="EL1335" i="2"/>
  <c r="EM1335" i="2" s="1"/>
  <c r="DZ1327" i="2"/>
  <c r="EA1327" i="2" s="1"/>
  <c r="EB1327" i="2"/>
  <c r="EC1327" i="2" s="1"/>
  <c r="EL1327" i="2"/>
  <c r="EM1327" i="2" s="1"/>
  <c r="ED1327" i="2"/>
  <c r="EE1327" i="2" s="1"/>
  <c r="EN1327" i="2"/>
  <c r="EO1327" i="2" s="1"/>
  <c r="EF1327" i="2"/>
  <c r="EG1327" i="2" s="1"/>
  <c r="EP1327" i="2"/>
  <c r="EQ1327" i="2" s="1"/>
  <c r="EH1327" i="2"/>
  <c r="EI1327" i="2" s="1"/>
  <c r="ER1327" i="2"/>
  <c r="ES1327" i="2" s="1"/>
  <c r="DX1327" i="2"/>
  <c r="DY1327" i="2" s="1"/>
  <c r="EJ1327" i="2"/>
  <c r="EK1327" i="2" s="1"/>
  <c r="EF1319" i="2"/>
  <c r="EG1319" i="2" s="1"/>
  <c r="EN1319" i="2"/>
  <c r="EO1319" i="2" s="1"/>
  <c r="EH1319" i="2"/>
  <c r="EI1319" i="2" s="1"/>
  <c r="EP1319" i="2"/>
  <c r="EQ1319" i="2" s="1"/>
  <c r="DX1319" i="2"/>
  <c r="DY1319" i="2" s="1"/>
  <c r="ER1319" i="2"/>
  <c r="ES1319" i="2" s="1"/>
  <c r="DZ1319" i="2"/>
  <c r="EA1319" i="2" s="1"/>
  <c r="EJ1319" i="2"/>
  <c r="EK1319" i="2" s="1"/>
  <c r="EB1319" i="2"/>
  <c r="EC1319" i="2" s="1"/>
  <c r="ED1319" i="2"/>
  <c r="EE1319" i="2" s="1"/>
  <c r="EL1319" i="2"/>
  <c r="EM1319" i="2" s="1"/>
  <c r="EH1311" i="2"/>
  <c r="EI1311" i="2" s="1"/>
  <c r="DX1311" i="2"/>
  <c r="DY1311" i="2" s="1"/>
  <c r="EJ1311" i="2"/>
  <c r="EK1311" i="2" s="1"/>
  <c r="DZ1311" i="2"/>
  <c r="EA1311" i="2" s="1"/>
  <c r="EL1311" i="2"/>
  <c r="EM1311" i="2" s="1"/>
  <c r="EB1311" i="2"/>
  <c r="EC1311" i="2" s="1"/>
  <c r="ED1311" i="2"/>
  <c r="EE1311" i="2" s="1"/>
  <c r="EN1311" i="2"/>
  <c r="EO1311" i="2" s="1"/>
  <c r="EP1311" i="2"/>
  <c r="EQ1311" i="2" s="1"/>
  <c r="EF1311" i="2"/>
  <c r="EG1311" i="2" s="1"/>
  <c r="ER1311" i="2"/>
  <c r="ES1311" i="2" s="1"/>
  <c r="EH1303" i="2"/>
  <c r="EI1303" i="2" s="1"/>
  <c r="EP1303" i="2"/>
  <c r="EQ1303" i="2" s="1"/>
  <c r="DX1303" i="2"/>
  <c r="DY1303" i="2" s="1"/>
  <c r="ER1303" i="2"/>
  <c r="ES1303" i="2" s="1"/>
  <c r="DZ1303" i="2"/>
  <c r="EA1303" i="2" s="1"/>
  <c r="EJ1303" i="2"/>
  <c r="EK1303" i="2" s="1"/>
  <c r="EB1303" i="2"/>
  <c r="EC1303" i="2" s="1"/>
  <c r="ED1303" i="2"/>
  <c r="EE1303" i="2" s="1"/>
  <c r="EL1303" i="2"/>
  <c r="EM1303" i="2" s="1"/>
  <c r="EN1303" i="2"/>
  <c r="EO1303" i="2" s="1"/>
  <c r="EF1303" i="2"/>
  <c r="EG1303" i="2" s="1"/>
  <c r="EN1295" i="2"/>
  <c r="EO1295" i="2" s="1"/>
  <c r="EF1295" i="2"/>
  <c r="EG1295" i="2" s="1"/>
  <c r="EP1295" i="2"/>
  <c r="EQ1295" i="2" s="1"/>
  <c r="ER1295" i="2"/>
  <c r="ES1295" i="2" s="1"/>
  <c r="DX1295" i="2"/>
  <c r="DY1295" i="2" s="1"/>
  <c r="EH1295" i="2"/>
  <c r="EI1295" i="2" s="1"/>
  <c r="EJ1295" i="2"/>
  <c r="EK1295" i="2" s="1"/>
  <c r="DZ1295" i="2"/>
  <c r="EA1295" i="2" s="1"/>
  <c r="EB1295" i="2"/>
  <c r="EC1295" i="2" s="1"/>
  <c r="EL1295" i="2"/>
  <c r="EM1295" i="2" s="1"/>
  <c r="ED1295" i="2"/>
  <c r="EE1295" i="2" s="1"/>
  <c r="ED1287" i="2"/>
  <c r="EE1287" i="2" s="1"/>
  <c r="EL1287" i="2"/>
  <c r="EM1287" i="2" s="1"/>
  <c r="EF1287" i="2"/>
  <c r="EG1287" i="2" s="1"/>
  <c r="EN1287" i="2"/>
  <c r="EO1287" i="2" s="1"/>
  <c r="DX1287" i="2"/>
  <c r="DY1287" i="2" s="1"/>
  <c r="EH1287" i="2"/>
  <c r="EI1287" i="2" s="1"/>
  <c r="EP1287" i="2"/>
  <c r="EQ1287" i="2" s="1"/>
  <c r="DZ1287" i="2"/>
  <c r="EA1287" i="2" s="1"/>
  <c r="ER1287" i="2"/>
  <c r="ES1287" i="2" s="1"/>
  <c r="EB1287" i="2"/>
  <c r="EC1287" i="2" s="1"/>
  <c r="EJ1287" i="2"/>
  <c r="EK1287" i="2" s="1"/>
  <c r="DZ1279" i="2"/>
  <c r="EA1279" i="2" s="1"/>
  <c r="EJ1279" i="2"/>
  <c r="EK1279" i="2" s="1"/>
  <c r="EB1279" i="2"/>
  <c r="EC1279" i="2" s="1"/>
  <c r="EL1279" i="2"/>
  <c r="EM1279" i="2" s="1"/>
  <c r="ED1279" i="2"/>
  <c r="EE1279" i="2" s="1"/>
  <c r="EN1279" i="2"/>
  <c r="EO1279" i="2" s="1"/>
  <c r="EF1279" i="2"/>
  <c r="EG1279" i="2" s="1"/>
  <c r="EP1279" i="2"/>
  <c r="EQ1279" i="2" s="1"/>
  <c r="DX1279" i="2"/>
  <c r="DY1279" i="2" s="1"/>
  <c r="ER1279" i="2"/>
  <c r="ES1279" i="2" s="1"/>
  <c r="EH1279" i="2"/>
  <c r="EI1279" i="2" s="1"/>
  <c r="EH1271" i="2"/>
  <c r="EI1271" i="2" s="1"/>
  <c r="EP1271" i="2"/>
  <c r="EQ1271" i="2" s="1"/>
  <c r="DZ1271" i="2"/>
  <c r="EA1271" i="2" s="1"/>
  <c r="ER1271" i="2"/>
  <c r="ES1271" i="2" s="1"/>
  <c r="EB1271" i="2"/>
  <c r="EC1271" i="2" s="1"/>
  <c r="EJ1271" i="2"/>
  <c r="EK1271" i="2" s="1"/>
  <c r="ED1271" i="2"/>
  <c r="EE1271" i="2" s="1"/>
  <c r="EL1271" i="2"/>
  <c r="EM1271" i="2" s="1"/>
  <c r="EF1271" i="2"/>
  <c r="EG1271" i="2" s="1"/>
  <c r="EN1271" i="2"/>
  <c r="EO1271" i="2" s="1"/>
  <c r="DX1271" i="2"/>
  <c r="DY1271" i="2" s="1"/>
  <c r="EH1263" i="2"/>
  <c r="EI1263" i="2" s="1"/>
  <c r="ER1263" i="2"/>
  <c r="ES1263" i="2" s="1"/>
  <c r="DZ1263" i="2"/>
  <c r="EA1263" i="2" s="1"/>
  <c r="EJ1263" i="2"/>
  <c r="EK1263" i="2" s="1"/>
  <c r="EB1263" i="2"/>
  <c r="EC1263" i="2" s="1"/>
  <c r="EL1263" i="2"/>
  <c r="EM1263" i="2" s="1"/>
  <c r="ED1263" i="2"/>
  <c r="EE1263" i="2" s="1"/>
  <c r="EN1263" i="2"/>
  <c r="EO1263" i="2" s="1"/>
  <c r="EF1263" i="2"/>
  <c r="EG1263" i="2" s="1"/>
  <c r="DX1263" i="2"/>
  <c r="DY1263" i="2" s="1"/>
  <c r="EP1263" i="2"/>
  <c r="EQ1263" i="2" s="1"/>
  <c r="EH1255" i="2"/>
  <c r="EI1255" i="2" s="1"/>
  <c r="EP1255" i="2"/>
  <c r="EQ1255" i="2" s="1"/>
  <c r="DZ1255" i="2"/>
  <c r="EA1255" i="2" s="1"/>
  <c r="ER1255" i="2"/>
  <c r="ES1255" i="2" s="1"/>
  <c r="EB1255" i="2"/>
  <c r="EC1255" i="2" s="1"/>
  <c r="EJ1255" i="2"/>
  <c r="EK1255" i="2" s="1"/>
  <c r="ED1255" i="2"/>
  <c r="EE1255" i="2" s="1"/>
  <c r="EL1255" i="2"/>
  <c r="EM1255" i="2" s="1"/>
  <c r="EF1255" i="2"/>
  <c r="EG1255" i="2" s="1"/>
  <c r="EN1255" i="2"/>
  <c r="EO1255" i="2" s="1"/>
  <c r="DX1255" i="2"/>
  <c r="DY1255" i="2" s="1"/>
  <c r="DX1247" i="2"/>
  <c r="DY1247" i="2" s="1"/>
  <c r="EH1247" i="2"/>
  <c r="EI1247" i="2" s="1"/>
  <c r="EP1247" i="2"/>
  <c r="EQ1247" i="2" s="1"/>
  <c r="DZ1247" i="2"/>
  <c r="EA1247" i="2" s="1"/>
  <c r="ER1247" i="2"/>
  <c r="ES1247" i="2" s="1"/>
  <c r="EB1247" i="2"/>
  <c r="EC1247" i="2" s="1"/>
  <c r="EJ1247" i="2"/>
  <c r="EK1247" i="2" s="1"/>
  <c r="ED1247" i="2"/>
  <c r="EE1247" i="2" s="1"/>
  <c r="EL1247" i="2"/>
  <c r="EM1247" i="2" s="1"/>
  <c r="EF1247" i="2"/>
  <c r="EG1247" i="2" s="1"/>
  <c r="EN1247" i="2"/>
  <c r="EO1247" i="2" s="1"/>
  <c r="DX1239" i="2"/>
  <c r="DY1239" i="2" s="1"/>
  <c r="EH1239" i="2"/>
  <c r="EI1239" i="2" s="1"/>
  <c r="EP1239" i="2"/>
  <c r="EQ1239" i="2" s="1"/>
  <c r="DZ1239" i="2"/>
  <c r="EA1239" i="2" s="1"/>
  <c r="ER1239" i="2"/>
  <c r="ES1239" i="2" s="1"/>
  <c r="EB1239" i="2"/>
  <c r="EC1239" i="2" s="1"/>
  <c r="EJ1239" i="2"/>
  <c r="EK1239" i="2" s="1"/>
  <c r="ED1239" i="2"/>
  <c r="EE1239" i="2" s="1"/>
  <c r="EL1239" i="2"/>
  <c r="EM1239" i="2" s="1"/>
  <c r="EF1239" i="2"/>
  <c r="EG1239" i="2" s="1"/>
  <c r="EN1239" i="2"/>
  <c r="EO1239" i="2" s="1"/>
  <c r="ED1231" i="2"/>
  <c r="EE1231" i="2" s="1"/>
  <c r="EB1231" i="2"/>
  <c r="EC1231" i="2" s="1"/>
  <c r="EL1231" i="2"/>
  <c r="EM1231" i="2" s="1"/>
  <c r="DZ1231" i="2"/>
  <c r="EA1231" i="2" s="1"/>
  <c r="EN1231" i="2"/>
  <c r="EO1231" i="2" s="1"/>
  <c r="EP1231" i="2"/>
  <c r="EQ1231" i="2" s="1"/>
  <c r="EF1231" i="2"/>
  <c r="EG1231" i="2" s="1"/>
  <c r="ER1231" i="2"/>
  <c r="ES1231" i="2" s="1"/>
  <c r="EH1231" i="2"/>
  <c r="EI1231" i="2" s="1"/>
  <c r="DX1231" i="2"/>
  <c r="DY1231" i="2" s="1"/>
  <c r="EJ1231" i="2"/>
  <c r="EK1231" i="2" s="1"/>
  <c r="ED1223" i="2"/>
  <c r="EE1223" i="2" s="1"/>
  <c r="EL1223" i="2"/>
  <c r="EM1223" i="2" s="1"/>
  <c r="EF1223" i="2"/>
  <c r="EG1223" i="2" s="1"/>
  <c r="EN1223" i="2"/>
  <c r="EO1223" i="2" s="1"/>
  <c r="DX1223" i="2"/>
  <c r="DY1223" i="2" s="1"/>
  <c r="DZ1223" i="2"/>
  <c r="EA1223" i="2" s="1"/>
  <c r="ER1223" i="2"/>
  <c r="ES1223" i="2" s="1"/>
  <c r="EB1223" i="2"/>
  <c r="EC1223" i="2" s="1"/>
  <c r="EJ1223" i="2"/>
  <c r="EK1223" i="2" s="1"/>
  <c r="EH1223" i="2"/>
  <c r="EI1223" i="2" s="1"/>
  <c r="EP1223" i="2"/>
  <c r="EQ1223" i="2" s="1"/>
  <c r="EL1215" i="2"/>
  <c r="EM1215" i="2" s="1"/>
  <c r="ED1215" i="2"/>
  <c r="EE1215" i="2" s="1"/>
  <c r="EN1215" i="2"/>
  <c r="EO1215" i="2" s="1"/>
  <c r="EF1215" i="2"/>
  <c r="EG1215" i="2" s="1"/>
  <c r="EH1215" i="2"/>
  <c r="EI1215" i="2" s="1"/>
  <c r="ER1215" i="2"/>
  <c r="ES1215" i="2" s="1"/>
  <c r="DZ1215" i="2"/>
  <c r="EA1215" i="2" s="1"/>
  <c r="EJ1215" i="2"/>
  <c r="EK1215" i="2" s="1"/>
  <c r="DX1215" i="2"/>
  <c r="DY1215" i="2" s="1"/>
  <c r="EB1215" i="2"/>
  <c r="EC1215" i="2" s="1"/>
  <c r="EP1215" i="2"/>
  <c r="EQ1215" i="2" s="1"/>
  <c r="ED1207" i="2"/>
  <c r="EE1207" i="2" s="1"/>
  <c r="EL1207" i="2"/>
  <c r="EM1207" i="2" s="1"/>
  <c r="EF1207" i="2"/>
  <c r="EG1207" i="2" s="1"/>
  <c r="EN1207" i="2"/>
  <c r="EO1207" i="2" s="1"/>
  <c r="EH1207" i="2"/>
  <c r="EI1207" i="2" s="1"/>
  <c r="EP1207" i="2"/>
  <c r="EQ1207" i="2" s="1"/>
  <c r="DZ1207" i="2"/>
  <c r="EA1207" i="2" s="1"/>
  <c r="ER1207" i="2"/>
  <c r="ES1207" i="2" s="1"/>
  <c r="DX1207" i="2"/>
  <c r="DY1207" i="2" s="1"/>
  <c r="EB1207" i="2"/>
  <c r="EC1207" i="2" s="1"/>
  <c r="EJ1207" i="2"/>
  <c r="EK1207" i="2" s="1"/>
  <c r="EB1199" i="2"/>
  <c r="EC1199" i="2" s="1"/>
  <c r="EL1199" i="2"/>
  <c r="EM1199" i="2" s="1"/>
  <c r="ED1199" i="2"/>
  <c r="EE1199" i="2" s="1"/>
  <c r="EN1199" i="2"/>
  <c r="EO1199" i="2" s="1"/>
  <c r="DX1199" i="2"/>
  <c r="DY1199" i="2" s="1"/>
  <c r="EP1199" i="2"/>
  <c r="EQ1199" i="2" s="1"/>
  <c r="EH1199" i="2"/>
  <c r="EI1199" i="2" s="1"/>
  <c r="ER1199" i="2"/>
  <c r="ES1199" i="2" s="1"/>
  <c r="DZ1199" i="2"/>
  <c r="EA1199" i="2" s="1"/>
  <c r="EF1199" i="2"/>
  <c r="EG1199" i="2" s="1"/>
  <c r="EJ1199" i="2"/>
  <c r="EK1199" i="2" s="1"/>
  <c r="EH1191" i="2"/>
  <c r="EI1191" i="2" s="1"/>
  <c r="ER1191" i="2"/>
  <c r="ES1191" i="2" s="1"/>
  <c r="DZ1191" i="2"/>
  <c r="EA1191" i="2" s="1"/>
  <c r="EJ1191" i="2"/>
  <c r="EK1191" i="2" s="1"/>
  <c r="EB1191" i="2"/>
  <c r="EC1191" i="2" s="1"/>
  <c r="EL1191" i="2"/>
  <c r="EM1191" i="2" s="1"/>
  <c r="EN1191" i="2"/>
  <c r="EO1191" i="2" s="1"/>
  <c r="EF1191" i="2"/>
  <c r="EG1191" i="2" s="1"/>
  <c r="DX1191" i="2"/>
  <c r="DY1191" i="2" s="1"/>
  <c r="ED1191" i="2"/>
  <c r="EE1191" i="2" s="1"/>
  <c r="EP1191" i="2"/>
  <c r="EQ1191" i="2" s="1"/>
  <c r="EH1183" i="2"/>
  <c r="EI1183" i="2" s="1"/>
  <c r="ER1183" i="2"/>
  <c r="ES1183" i="2" s="1"/>
  <c r="DZ1183" i="2"/>
  <c r="EA1183" i="2" s="1"/>
  <c r="EJ1183" i="2"/>
  <c r="EK1183" i="2" s="1"/>
  <c r="EB1183" i="2"/>
  <c r="EC1183" i="2" s="1"/>
  <c r="EL1183" i="2"/>
  <c r="EM1183" i="2" s="1"/>
  <c r="EN1183" i="2"/>
  <c r="EO1183" i="2" s="1"/>
  <c r="EF1183" i="2"/>
  <c r="EG1183" i="2" s="1"/>
  <c r="DX1183" i="2"/>
  <c r="DY1183" i="2" s="1"/>
  <c r="ED1183" i="2"/>
  <c r="EE1183" i="2" s="1"/>
  <c r="EP1183" i="2"/>
  <c r="EQ1183" i="2" s="1"/>
  <c r="EH1175" i="2"/>
  <c r="EI1175" i="2" s="1"/>
  <c r="EP1175" i="2"/>
  <c r="EQ1175" i="2" s="1"/>
  <c r="DZ1175" i="2"/>
  <c r="EA1175" i="2" s="1"/>
  <c r="ER1175" i="2"/>
  <c r="ES1175" i="2" s="1"/>
  <c r="EB1175" i="2"/>
  <c r="EC1175" i="2" s="1"/>
  <c r="EJ1175" i="2"/>
  <c r="EK1175" i="2" s="1"/>
  <c r="EF1175" i="2"/>
  <c r="EG1175" i="2" s="1"/>
  <c r="EN1175" i="2"/>
  <c r="EO1175" i="2" s="1"/>
  <c r="DX1175" i="2"/>
  <c r="DY1175" i="2" s="1"/>
  <c r="ED1175" i="2"/>
  <c r="EE1175" i="2" s="1"/>
  <c r="EL1175" i="2"/>
  <c r="EM1175" i="2" s="1"/>
  <c r="EN1167" i="2"/>
  <c r="EO1167" i="2" s="1"/>
  <c r="EF1167" i="2"/>
  <c r="EG1167" i="2" s="1"/>
  <c r="DX1167" i="2"/>
  <c r="DY1167" i="2" s="1"/>
  <c r="EP1167" i="2"/>
  <c r="EQ1167" i="2" s="1"/>
  <c r="EH1167" i="2"/>
  <c r="EI1167" i="2" s="1"/>
  <c r="ER1167" i="2"/>
  <c r="ES1167" i="2" s="1"/>
  <c r="EB1167" i="2"/>
  <c r="EC1167" i="2" s="1"/>
  <c r="EL1167" i="2"/>
  <c r="EM1167" i="2" s="1"/>
  <c r="DZ1167" i="2"/>
  <c r="EA1167" i="2" s="1"/>
  <c r="ED1167" i="2"/>
  <c r="EE1167" i="2" s="1"/>
  <c r="EJ1167" i="2"/>
  <c r="EK1167" i="2" s="1"/>
  <c r="EF1159" i="2"/>
  <c r="EG1159" i="2" s="1"/>
  <c r="EN1159" i="2"/>
  <c r="EO1159" i="2" s="1"/>
  <c r="DX1159" i="2"/>
  <c r="DY1159" i="2" s="1"/>
  <c r="EH1159" i="2"/>
  <c r="EI1159" i="2" s="1"/>
  <c r="EP1159" i="2"/>
  <c r="EQ1159" i="2" s="1"/>
  <c r="DZ1159" i="2"/>
  <c r="EA1159" i="2" s="1"/>
  <c r="ER1159" i="2"/>
  <c r="ES1159" i="2" s="1"/>
  <c r="EB1159" i="2"/>
  <c r="EC1159" i="2" s="1"/>
  <c r="EJ1159" i="2"/>
  <c r="EK1159" i="2" s="1"/>
  <c r="EL1159" i="2"/>
  <c r="EM1159" i="2" s="1"/>
  <c r="ED1159" i="2"/>
  <c r="EE1159" i="2" s="1"/>
  <c r="ED1151" i="2"/>
  <c r="EE1151" i="2" s="1"/>
  <c r="EN1151" i="2"/>
  <c r="EO1151" i="2" s="1"/>
  <c r="EF1151" i="2"/>
  <c r="EG1151" i="2" s="1"/>
  <c r="DX1151" i="2"/>
  <c r="DY1151" i="2" s="1"/>
  <c r="EP1151" i="2"/>
  <c r="EQ1151" i="2" s="1"/>
  <c r="EH1151" i="2"/>
  <c r="EI1151" i="2" s="1"/>
  <c r="ER1151" i="2"/>
  <c r="ES1151" i="2" s="1"/>
  <c r="DZ1151" i="2"/>
  <c r="EA1151" i="2" s="1"/>
  <c r="EJ1151" i="2"/>
  <c r="EK1151" i="2" s="1"/>
  <c r="EB1151" i="2"/>
  <c r="EC1151" i="2" s="1"/>
  <c r="EL1151" i="2"/>
  <c r="EM1151" i="2" s="1"/>
  <c r="EB1143" i="2"/>
  <c r="EC1143" i="2" s="1"/>
  <c r="EJ1143" i="2"/>
  <c r="EK1143" i="2" s="1"/>
  <c r="ED1143" i="2"/>
  <c r="EE1143" i="2" s="1"/>
  <c r="EL1143" i="2"/>
  <c r="EM1143" i="2" s="1"/>
  <c r="EF1143" i="2"/>
  <c r="EG1143" i="2" s="1"/>
  <c r="EN1143" i="2"/>
  <c r="EO1143" i="2" s="1"/>
  <c r="DX1143" i="2"/>
  <c r="DY1143" i="2" s="1"/>
  <c r="EH1143" i="2"/>
  <c r="EI1143" i="2" s="1"/>
  <c r="EP1143" i="2"/>
  <c r="EQ1143" i="2" s="1"/>
  <c r="ER1143" i="2"/>
  <c r="ES1143" i="2" s="1"/>
  <c r="DZ1143" i="2"/>
  <c r="EA1143" i="2" s="1"/>
  <c r="DZ1135" i="2"/>
  <c r="EA1135" i="2" s="1"/>
  <c r="EJ1135" i="2"/>
  <c r="EK1135" i="2" s="1"/>
  <c r="EB1135" i="2"/>
  <c r="EC1135" i="2" s="1"/>
  <c r="EL1135" i="2"/>
  <c r="EM1135" i="2" s="1"/>
  <c r="ED1135" i="2"/>
  <c r="EE1135" i="2" s="1"/>
  <c r="EN1135" i="2"/>
  <c r="EO1135" i="2" s="1"/>
  <c r="EF1135" i="2"/>
  <c r="EG1135" i="2" s="1"/>
  <c r="DX1135" i="2"/>
  <c r="DY1135" i="2" s="1"/>
  <c r="EP1135" i="2"/>
  <c r="EQ1135" i="2" s="1"/>
  <c r="EH1135" i="2"/>
  <c r="EI1135" i="2" s="1"/>
  <c r="ER1135" i="2"/>
  <c r="ES1135" i="2" s="1"/>
  <c r="EH1127" i="2"/>
  <c r="EI1127" i="2" s="1"/>
  <c r="ER1127" i="2"/>
  <c r="ES1127" i="2" s="1"/>
  <c r="DZ1127" i="2"/>
  <c r="EA1127" i="2" s="1"/>
  <c r="EJ1127" i="2"/>
  <c r="EK1127" i="2" s="1"/>
  <c r="EB1127" i="2"/>
  <c r="EC1127" i="2" s="1"/>
  <c r="EL1127" i="2"/>
  <c r="EM1127" i="2" s="1"/>
  <c r="ED1127" i="2"/>
  <c r="EE1127" i="2" s="1"/>
  <c r="EN1127" i="2"/>
  <c r="EO1127" i="2" s="1"/>
  <c r="EF1127" i="2"/>
  <c r="EG1127" i="2" s="1"/>
  <c r="EP1127" i="2"/>
  <c r="EQ1127" i="2" s="1"/>
  <c r="DX1127" i="2"/>
  <c r="DY1127" i="2" s="1"/>
  <c r="EH1119" i="2"/>
  <c r="EI1119" i="2" s="1"/>
  <c r="EP1119" i="2"/>
  <c r="EQ1119" i="2" s="1"/>
  <c r="DZ1119" i="2"/>
  <c r="EA1119" i="2" s="1"/>
  <c r="ER1119" i="2"/>
  <c r="ES1119" i="2" s="1"/>
  <c r="EB1119" i="2"/>
  <c r="EC1119" i="2" s="1"/>
  <c r="EJ1119" i="2"/>
  <c r="EK1119" i="2" s="1"/>
  <c r="ED1119" i="2"/>
  <c r="EE1119" i="2" s="1"/>
  <c r="EL1119" i="2"/>
  <c r="EM1119" i="2" s="1"/>
  <c r="EF1119" i="2"/>
  <c r="EG1119" i="2" s="1"/>
  <c r="EN1119" i="2"/>
  <c r="EO1119" i="2" s="1"/>
  <c r="DX1119" i="2"/>
  <c r="DY1119" i="2" s="1"/>
  <c r="EH1111" i="2"/>
  <c r="EI1111" i="2" s="1"/>
  <c r="EP1111" i="2"/>
  <c r="EQ1111" i="2" s="1"/>
  <c r="DZ1111" i="2"/>
  <c r="EA1111" i="2" s="1"/>
  <c r="ER1111" i="2"/>
  <c r="ES1111" i="2" s="1"/>
  <c r="EB1111" i="2"/>
  <c r="EC1111" i="2" s="1"/>
  <c r="EJ1111" i="2"/>
  <c r="EK1111" i="2" s="1"/>
  <c r="ED1111" i="2"/>
  <c r="EE1111" i="2" s="1"/>
  <c r="EL1111" i="2"/>
  <c r="EM1111" i="2" s="1"/>
  <c r="EF1111" i="2"/>
  <c r="EG1111" i="2" s="1"/>
  <c r="EN1111" i="2"/>
  <c r="EO1111" i="2" s="1"/>
  <c r="DX1111" i="2"/>
  <c r="DY1111" i="2" s="1"/>
  <c r="EF1103" i="2"/>
  <c r="EG1103" i="2" s="1"/>
  <c r="EH1103" i="2"/>
  <c r="EI1103" i="2" s="1"/>
  <c r="ER1103" i="2"/>
  <c r="ES1103" i="2" s="1"/>
  <c r="EB1103" i="2"/>
  <c r="EC1103" i="2" s="1"/>
  <c r="ED1103" i="2"/>
  <c r="EE1103" i="2" s="1"/>
  <c r="DZ1103" i="2"/>
  <c r="EA1103" i="2" s="1"/>
  <c r="EJ1103" i="2"/>
  <c r="EK1103" i="2" s="1"/>
  <c r="EL1103" i="2"/>
  <c r="EM1103" i="2" s="1"/>
  <c r="EN1103" i="2"/>
  <c r="EO1103" i="2" s="1"/>
  <c r="DX1103" i="2"/>
  <c r="DY1103" i="2" s="1"/>
  <c r="EP1103" i="2"/>
  <c r="EQ1103" i="2" s="1"/>
  <c r="EH1095" i="2"/>
  <c r="EI1095" i="2" s="1"/>
  <c r="EP1095" i="2"/>
  <c r="EQ1095" i="2" s="1"/>
  <c r="EB1095" i="2"/>
  <c r="EC1095" i="2" s="1"/>
  <c r="EJ1095" i="2"/>
  <c r="EK1095" i="2" s="1"/>
  <c r="ED1095" i="2"/>
  <c r="EE1095" i="2" s="1"/>
  <c r="EL1095" i="2"/>
  <c r="EM1095" i="2" s="1"/>
  <c r="EF1095" i="2"/>
  <c r="EG1095" i="2" s="1"/>
  <c r="EN1095" i="2"/>
  <c r="EO1095" i="2" s="1"/>
  <c r="DX1095" i="2"/>
  <c r="DY1095" i="2" s="1"/>
  <c r="ER1095" i="2"/>
  <c r="ES1095" i="2" s="1"/>
  <c r="DZ1095" i="2"/>
  <c r="EA1095" i="2" s="1"/>
  <c r="EN1087" i="2"/>
  <c r="EO1087" i="2" s="1"/>
  <c r="DX1087" i="2"/>
  <c r="DY1087" i="2" s="1"/>
  <c r="EP1087" i="2"/>
  <c r="EQ1087" i="2" s="1"/>
  <c r="DZ1087" i="2"/>
  <c r="EA1087" i="2" s="1"/>
  <c r="EJ1087" i="2"/>
  <c r="EK1087" i="2" s="1"/>
  <c r="EL1087" i="2"/>
  <c r="EM1087" i="2" s="1"/>
  <c r="ER1087" i="2"/>
  <c r="ES1087" i="2" s="1"/>
  <c r="EB1087" i="2"/>
  <c r="EC1087" i="2" s="1"/>
  <c r="ED1087" i="2"/>
  <c r="EE1087" i="2" s="1"/>
  <c r="EF1087" i="2"/>
  <c r="EG1087" i="2" s="1"/>
  <c r="EH1087" i="2"/>
  <c r="EI1087" i="2" s="1"/>
  <c r="ED1618" i="2"/>
  <c r="EE1618" i="2" s="1"/>
  <c r="EN1618" i="2"/>
  <c r="EO1618" i="2" s="1"/>
  <c r="EF1618" i="2"/>
  <c r="EG1618" i="2" s="1"/>
  <c r="EP1618" i="2"/>
  <c r="EQ1618" i="2" s="1"/>
  <c r="DX1618" i="2"/>
  <c r="DY1618" i="2" s="1"/>
  <c r="EJ1618" i="2"/>
  <c r="EK1618" i="2" s="1"/>
  <c r="EL1618" i="2"/>
  <c r="EM1618" i="2" s="1"/>
  <c r="ER1618" i="2"/>
  <c r="ES1618" i="2" s="1"/>
  <c r="DZ1618" i="2"/>
  <c r="EA1618" i="2" s="1"/>
  <c r="EB1618" i="2"/>
  <c r="EC1618" i="2" s="1"/>
  <c r="EH1618" i="2"/>
  <c r="EI1618" i="2" s="1"/>
  <c r="EJ1610" i="2"/>
  <c r="EK1610" i="2" s="1"/>
  <c r="EB1610" i="2"/>
  <c r="EC1610" i="2" s="1"/>
  <c r="EL1610" i="2"/>
  <c r="EM1610" i="2" s="1"/>
  <c r="EN1610" i="2"/>
  <c r="EO1610" i="2" s="1"/>
  <c r="ED1610" i="2"/>
  <c r="EE1610" i="2" s="1"/>
  <c r="EP1610" i="2"/>
  <c r="EQ1610" i="2" s="1"/>
  <c r="ER1610" i="2"/>
  <c r="ES1610" i="2" s="1"/>
  <c r="DX1610" i="2"/>
  <c r="DY1610" i="2" s="1"/>
  <c r="DZ1610" i="2"/>
  <c r="EA1610" i="2" s="1"/>
  <c r="EF1610" i="2"/>
  <c r="EG1610" i="2" s="1"/>
  <c r="EH1610" i="2"/>
  <c r="EI1610" i="2" s="1"/>
  <c r="EB1602" i="2"/>
  <c r="EC1602" i="2" s="1"/>
  <c r="EN1602" i="2"/>
  <c r="EO1602" i="2" s="1"/>
  <c r="ED1602" i="2"/>
  <c r="EE1602" i="2" s="1"/>
  <c r="EP1602" i="2"/>
  <c r="EQ1602" i="2" s="1"/>
  <c r="DX1602" i="2"/>
  <c r="DY1602" i="2" s="1"/>
  <c r="EF1602" i="2"/>
  <c r="EG1602" i="2" s="1"/>
  <c r="ER1602" i="2"/>
  <c r="ES1602" i="2" s="1"/>
  <c r="DZ1602" i="2"/>
  <c r="EA1602" i="2" s="1"/>
  <c r="EJ1602" i="2"/>
  <c r="EK1602" i="2" s="1"/>
  <c r="EH1602" i="2"/>
  <c r="EI1602" i="2" s="1"/>
  <c r="EL1602" i="2"/>
  <c r="EM1602" i="2" s="1"/>
  <c r="EB1594" i="2"/>
  <c r="EC1594" i="2" s="1"/>
  <c r="EL1594" i="2"/>
  <c r="EM1594" i="2" s="1"/>
  <c r="EN1594" i="2"/>
  <c r="EO1594" i="2" s="1"/>
  <c r="ED1594" i="2"/>
  <c r="EE1594" i="2" s="1"/>
  <c r="EP1594" i="2"/>
  <c r="EQ1594" i="2" s="1"/>
  <c r="EF1594" i="2"/>
  <c r="EG1594" i="2" s="1"/>
  <c r="EH1594" i="2"/>
  <c r="EI1594" i="2" s="1"/>
  <c r="DZ1594" i="2"/>
  <c r="EA1594" i="2" s="1"/>
  <c r="EJ1594" i="2"/>
  <c r="EK1594" i="2" s="1"/>
  <c r="ER1594" i="2"/>
  <c r="ES1594" i="2" s="1"/>
  <c r="DX1594" i="2"/>
  <c r="DY1594" i="2" s="1"/>
  <c r="EF1585" i="2"/>
  <c r="EG1585" i="2" s="1"/>
  <c r="EN1585" i="2"/>
  <c r="EO1585" i="2" s="1"/>
  <c r="EP1585" i="2"/>
  <c r="EQ1585" i="2" s="1"/>
  <c r="EH1585" i="2"/>
  <c r="EI1585" i="2" s="1"/>
  <c r="ER1585" i="2"/>
  <c r="ES1585" i="2" s="1"/>
  <c r="DX1585" i="2"/>
  <c r="DY1585" i="2" s="1"/>
  <c r="EB1585" i="2"/>
  <c r="EC1585" i="2" s="1"/>
  <c r="DZ1585" i="2"/>
  <c r="EA1585" i="2" s="1"/>
  <c r="ED1585" i="2"/>
  <c r="EE1585" i="2" s="1"/>
  <c r="EJ1585" i="2"/>
  <c r="EK1585" i="2" s="1"/>
  <c r="EL1585" i="2"/>
  <c r="EM1585" i="2" s="1"/>
  <c r="ED1577" i="2"/>
  <c r="EE1577" i="2" s="1"/>
  <c r="EN1577" i="2"/>
  <c r="EO1577" i="2" s="1"/>
  <c r="EF1577" i="2"/>
  <c r="EG1577" i="2" s="1"/>
  <c r="EP1577" i="2"/>
  <c r="EQ1577" i="2" s="1"/>
  <c r="ER1577" i="2"/>
  <c r="ES1577" i="2" s="1"/>
  <c r="EH1577" i="2"/>
  <c r="EI1577" i="2" s="1"/>
  <c r="DZ1577" i="2"/>
  <c r="EA1577" i="2" s="1"/>
  <c r="EB1577" i="2"/>
  <c r="EC1577" i="2" s="1"/>
  <c r="EJ1577" i="2"/>
  <c r="EK1577" i="2" s="1"/>
  <c r="EL1577" i="2"/>
  <c r="EM1577" i="2" s="1"/>
  <c r="DX1577" i="2"/>
  <c r="DY1577" i="2" s="1"/>
  <c r="EF1569" i="2"/>
  <c r="EG1569" i="2" s="1"/>
  <c r="EN1569" i="2"/>
  <c r="EO1569" i="2" s="1"/>
  <c r="EP1569" i="2"/>
  <c r="EQ1569" i="2" s="1"/>
  <c r="EH1569" i="2"/>
  <c r="EI1569" i="2" s="1"/>
  <c r="ER1569" i="2"/>
  <c r="ES1569" i="2" s="1"/>
  <c r="DX1569" i="2"/>
  <c r="DY1569" i="2" s="1"/>
  <c r="EB1569" i="2"/>
  <c r="EC1569" i="2" s="1"/>
  <c r="EL1569" i="2"/>
  <c r="EM1569" i="2" s="1"/>
  <c r="DZ1569" i="2"/>
  <c r="EA1569" i="2" s="1"/>
  <c r="EJ1569" i="2"/>
  <c r="EK1569" i="2" s="1"/>
  <c r="ED1569" i="2"/>
  <c r="EE1569" i="2" s="1"/>
  <c r="ER1561" i="2"/>
  <c r="ES1561" i="2" s="1"/>
  <c r="EH1561" i="2"/>
  <c r="EI1561" i="2" s="1"/>
  <c r="DX1561" i="2"/>
  <c r="DY1561" i="2" s="1"/>
  <c r="DZ1561" i="2"/>
  <c r="EA1561" i="2" s="1"/>
  <c r="EJ1561" i="2"/>
  <c r="EK1561" i="2" s="1"/>
  <c r="EB1561" i="2"/>
  <c r="EC1561" i="2" s="1"/>
  <c r="ED1561" i="2"/>
  <c r="EE1561" i="2" s="1"/>
  <c r="EL1561" i="2"/>
  <c r="EM1561" i="2" s="1"/>
  <c r="EN1561" i="2"/>
  <c r="EO1561" i="2" s="1"/>
  <c r="EF1561" i="2"/>
  <c r="EG1561" i="2" s="1"/>
  <c r="EP1561" i="2"/>
  <c r="EQ1561" i="2" s="1"/>
  <c r="EH1553" i="2"/>
  <c r="EI1553" i="2" s="1"/>
  <c r="ER1553" i="2"/>
  <c r="ES1553" i="2" s="1"/>
  <c r="DX1553" i="2"/>
  <c r="DY1553" i="2" s="1"/>
  <c r="DZ1553" i="2"/>
  <c r="EA1553" i="2" s="1"/>
  <c r="EJ1553" i="2"/>
  <c r="EK1553" i="2" s="1"/>
  <c r="EB1553" i="2"/>
  <c r="EC1553" i="2" s="1"/>
  <c r="EL1553" i="2"/>
  <c r="EM1553" i="2" s="1"/>
  <c r="ED1553" i="2"/>
  <c r="EE1553" i="2" s="1"/>
  <c r="EN1553" i="2"/>
  <c r="EO1553" i="2" s="1"/>
  <c r="EF1553" i="2"/>
  <c r="EG1553" i="2" s="1"/>
  <c r="EP1553" i="2"/>
  <c r="EQ1553" i="2" s="1"/>
  <c r="DZ1545" i="2"/>
  <c r="EA1545" i="2" s="1"/>
  <c r="EJ1545" i="2"/>
  <c r="EK1545" i="2" s="1"/>
  <c r="EB1545" i="2"/>
  <c r="EC1545" i="2" s="1"/>
  <c r="ED1545" i="2"/>
  <c r="EE1545" i="2" s="1"/>
  <c r="EL1545" i="2"/>
  <c r="EM1545" i="2" s="1"/>
  <c r="EF1545" i="2"/>
  <c r="EG1545" i="2" s="1"/>
  <c r="EN1545" i="2"/>
  <c r="EO1545" i="2" s="1"/>
  <c r="EP1545" i="2"/>
  <c r="EQ1545" i="2" s="1"/>
  <c r="EH1545" i="2"/>
  <c r="EI1545" i="2" s="1"/>
  <c r="ER1545" i="2"/>
  <c r="ES1545" i="2" s="1"/>
  <c r="DX1545" i="2"/>
  <c r="DY1545" i="2" s="1"/>
  <c r="EB1537" i="2"/>
  <c r="EC1537" i="2" s="1"/>
  <c r="ED1537" i="2"/>
  <c r="EE1537" i="2" s="1"/>
  <c r="EN1537" i="2"/>
  <c r="EO1537" i="2" s="1"/>
  <c r="EP1537" i="2"/>
  <c r="EQ1537" i="2" s="1"/>
  <c r="EF1537" i="2"/>
  <c r="EG1537" i="2" s="1"/>
  <c r="ER1537" i="2"/>
  <c r="ES1537" i="2" s="1"/>
  <c r="EH1537" i="2"/>
  <c r="EI1537" i="2" s="1"/>
  <c r="DX1537" i="2"/>
  <c r="DY1537" i="2" s="1"/>
  <c r="DZ1537" i="2"/>
  <c r="EA1537" i="2" s="1"/>
  <c r="EJ1537" i="2"/>
  <c r="EK1537" i="2" s="1"/>
  <c r="EL1537" i="2"/>
  <c r="EM1537" i="2" s="1"/>
  <c r="EJ1529" i="2"/>
  <c r="EK1529" i="2" s="1"/>
  <c r="DZ1529" i="2"/>
  <c r="EA1529" i="2" s="1"/>
  <c r="EN1529" i="2"/>
  <c r="EO1529" i="2" s="1"/>
  <c r="ER1529" i="2"/>
  <c r="ES1529" i="2" s="1"/>
  <c r="EF1529" i="2"/>
  <c r="EG1529" i="2" s="1"/>
  <c r="DX1529" i="2"/>
  <c r="DY1529" i="2" s="1"/>
  <c r="EB1529" i="2"/>
  <c r="EC1529" i="2" s="1"/>
  <c r="ED1529" i="2"/>
  <c r="EE1529" i="2" s="1"/>
  <c r="EH1529" i="2"/>
  <c r="EI1529" i="2" s="1"/>
  <c r="EL1529" i="2"/>
  <c r="EM1529" i="2" s="1"/>
  <c r="EP1529" i="2"/>
  <c r="EQ1529" i="2" s="1"/>
  <c r="ED1521" i="2"/>
  <c r="EE1521" i="2" s="1"/>
  <c r="EP1521" i="2"/>
  <c r="EQ1521" i="2" s="1"/>
  <c r="EJ1521" i="2"/>
  <c r="EK1521" i="2" s="1"/>
  <c r="DX1521" i="2"/>
  <c r="DY1521" i="2" s="1"/>
  <c r="EL1521" i="2"/>
  <c r="EM1521" i="2" s="1"/>
  <c r="EN1521" i="2"/>
  <c r="EO1521" i="2" s="1"/>
  <c r="ER1521" i="2"/>
  <c r="ES1521" i="2" s="1"/>
  <c r="DZ1521" i="2"/>
  <c r="EA1521" i="2" s="1"/>
  <c r="EB1521" i="2"/>
  <c r="EC1521" i="2" s="1"/>
  <c r="EF1521" i="2"/>
  <c r="EG1521" i="2" s="1"/>
  <c r="EH1521" i="2"/>
  <c r="EI1521" i="2" s="1"/>
  <c r="EL1513" i="2"/>
  <c r="EM1513" i="2" s="1"/>
  <c r="ED1513" i="2"/>
  <c r="EE1513" i="2" s="1"/>
  <c r="EP1513" i="2"/>
  <c r="EQ1513" i="2" s="1"/>
  <c r="EH1513" i="2"/>
  <c r="EI1513" i="2" s="1"/>
  <c r="DX1513" i="2"/>
  <c r="DY1513" i="2" s="1"/>
  <c r="EJ1513" i="2"/>
  <c r="EK1513" i="2" s="1"/>
  <c r="EN1513" i="2"/>
  <c r="EO1513" i="2" s="1"/>
  <c r="ER1513" i="2"/>
  <c r="ES1513" i="2" s="1"/>
  <c r="DZ1513" i="2"/>
  <c r="EA1513" i="2" s="1"/>
  <c r="EB1513" i="2"/>
  <c r="EC1513" i="2" s="1"/>
  <c r="EF1513" i="2"/>
  <c r="EG1513" i="2" s="1"/>
  <c r="EB1505" i="2"/>
  <c r="EC1505" i="2" s="1"/>
  <c r="EP1505" i="2"/>
  <c r="EQ1505" i="2" s="1"/>
  <c r="DX1505" i="2"/>
  <c r="DY1505" i="2" s="1"/>
  <c r="DZ1505" i="2"/>
  <c r="EA1505" i="2" s="1"/>
  <c r="EJ1505" i="2"/>
  <c r="EK1505" i="2" s="1"/>
  <c r="EL1505" i="2"/>
  <c r="EM1505" i="2" s="1"/>
  <c r="EN1505" i="2"/>
  <c r="EO1505" i="2" s="1"/>
  <c r="ER1505" i="2"/>
  <c r="ES1505" i="2" s="1"/>
  <c r="ED1505" i="2"/>
  <c r="EE1505" i="2" s="1"/>
  <c r="EF1505" i="2"/>
  <c r="EG1505" i="2" s="1"/>
  <c r="EH1505" i="2"/>
  <c r="EI1505" i="2" s="1"/>
  <c r="DZ1497" i="2"/>
  <c r="EA1497" i="2" s="1"/>
  <c r="EB1497" i="2"/>
  <c r="EC1497" i="2" s="1"/>
  <c r="EL1497" i="2"/>
  <c r="EM1497" i="2" s="1"/>
  <c r="EF1497" i="2"/>
  <c r="EG1497" i="2" s="1"/>
  <c r="EP1497" i="2"/>
  <c r="EQ1497" i="2" s="1"/>
  <c r="DX1497" i="2"/>
  <c r="DY1497" i="2" s="1"/>
  <c r="ER1497" i="2"/>
  <c r="ES1497" i="2" s="1"/>
  <c r="ED1497" i="2"/>
  <c r="EE1497" i="2" s="1"/>
  <c r="EH1497" i="2"/>
  <c r="EI1497" i="2" s="1"/>
  <c r="EJ1497" i="2"/>
  <c r="EK1497" i="2" s="1"/>
  <c r="EN1497" i="2"/>
  <c r="EO1497" i="2" s="1"/>
  <c r="EL1489" i="2"/>
  <c r="EM1489" i="2" s="1"/>
  <c r="ED1489" i="2"/>
  <c r="EE1489" i="2" s="1"/>
  <c r="EN1489" i="2"/>
  <c r="EO1489" i="2" s="1"/>
  <c r="DX1489" i="2"/>
  <c r="DY1489" i="2" s="1"/>
  <c r="EH1489" i="2"/>
  <c r="EI1489" i="2" s="1"/>
  <c r="ER1489" i="2"/>
  <c r="ES1489" i="2" s="1"/>
  <c r="DZ1489" i="2"/>
  <c r="EA1489" i="2" s="1"/>
  <c r="EB1489" i="2"/>
  <c r="EC1489" i="2" s="1"/>
  <c r="EF1489" i="2"/>
  <c r="EG1489" i="2" s="1"/>
  <c r="EJ1489" i="2"/>
  <c r="EK1489" i="2" s="1"/>
  <c r="EP1489" i="2"/>
  <c r="EQ1489" i="2" s="1"/>
  <c r="EN1481" i="2"/>
  <c r="EO1481" i="2" s="1"/>
  <c r="DX1481" i="2"/>
  <c r="DY1481" i="2" s="1"/>
  <c r="EP1481" i="2"/>
  <c r="EQ1481" i="2" s="1"/>
  <c r="EJ1481" i="2"/>
  <c r="EK1481" i="2" s="1"/>
  <c r="EB1481" i="2"/>
  <c r="EC1481" i="2" s="1"/>
  <c r="EL1481" i="2"/>
  <c r="EM1481" i="2" s="1"/>
  <c r="ED1481" i="2"/>
  <c r="EE1481" i="2" s="1"/>
  <c r="EF1481" i="2"/>
  <c r="EG1481" i="2" s="1"/>
  <c r="EH1481" i="2"/>
  <c r="EI1481" i="2" s="1"/>
  <c r="DZ1481" i="2"/>
  <c r="EA1481" i="2" s="1"/>
  <c r="ER1481" i="2"/>
  <c r="ES1481" i="2" s="1"/>
  <c r="DX1473" i="2"/>
  <c r="DY1473" i="2" s="1"/>
  <c r="EH1473" i="2"/>
  <c r="EI1473" i="2" s="1"/>
  <c r="EL1473" i="2"/>
  <c r="EM1473" i="2" s="1"/>
  <c r="EB1473" i="2"/>
  <c r="EC1473" i="2" s="1"/>
  <c r="ED1473" i="2"/>
  <c r="EE1473" i="2" s="1"/>
  <c r="EF1473" i="2"/>
  <c r="EG1473" i="2" s="1"/>
  <c r="EJ1473" i="2"/>
  <c r="EK1473" i="2" s="1"/>
  <c r="EN1473" i="2"/>
  <c r="EO1473" i="2" s="1"/>
  <c r="EP1473" i="2"/>
  <c r="EQ1473" i="2" s="1"/>
  <c r="ER1473" i="2"/>
  <c r="ES1473" i="2" s="1"/>
  <c r="DZ1473" i="2"/>
  <c r="EA1473" i="2" s="1"/>
  <c r="EH1465" i="2"/>
  <c r="EI1465" i="2" s="1"/>
  <c r="EJ1465" i="2"/>
  <c r="EK1465" i="2" s="1"/>
  <c r="EB1465" i="2"/>
  <c r="EC1465" i="2" s="1"/>
  <c r="EL1465" i="2"/>
  <c r="EM1465" i="2" s="1"/>
  <c r="EN1465" i="2"/>
  <c r="EO1465" i="2" s="1"/>
  <c r="EF1465" i="2"/>
  <c r="EG1465" i="2" s="1"/>
  <c r="DZ1465" i="2"/>
  <c r="EA1465" i="2" s="1"/>
  <c r="ED1465" i="2"/>
  <c r="EE1465" i="2" s="1"/>
  <c r="EP1465" i="2"/>
  <c r="EQ1465" i="2" s="1"/>
  <c r="ER1465" i="2"/>
  <c r="ES1465" i="2" s="1"/>
  <c r="DX1465" i="2"/>
  <c r="DY1465" i="2" s="1"/>
  <c r="EL1457" i="2"/>
  <c r="EM1457" i="2" s="1"/>
  <c r="EB1457" i="2"/>
  <c r="EC1457" i="2" s="1"/>
  <c r="ED1457" i="2"/>
  <c r="EE1457" i="2" s="1"/>
  <c r="EN1457" i="2"/>
  <c r="EO1457" i="2" s="1"/>
  <c r="DX1457" i="2"/>
  <c r="DY1457" i="2" s="1"/>
  <c r="EH1457" i="2"/>
  <c r="EI1457" i="2" s="1"/>
  <c r="ER1457" i="2"/>
  <c r="ES1457" i="2" s="1"/>
  <c r="DZ1457" i="2"/>
  <c r="EA1457" i="2" s="1"/>
  <c r="EF1457" i="2"/>
  <c r="EG1457" i="2" s="1"/>
  <c r="EJ1457" i="2"/>
  <c r="EK1457" i="2" s="1"/>
  <c r="EP1457" i="2"/>
  <c r="EQ1457" i="2" s="1"/>
  <c r="EN1449" i="2"/>
  <c r="EO1449" i="2" s="1"/>
  <c r="EF1449" i="2"/>
  <c r="EG1449" i="2" s="1"/>
  <c r="DX1449" i="2"/>
  <c r="DY1449" i="2" s="1"/>
  <c r="EP1449" i="2"/>
  <c r="EQ1449" i="2" s="1"/>
  <c r="EH1449" i="2"/>
  <c r="EI1449" i="2" s="1"/>
  <c r="EJ1449" i="2"/>
  <c r="EK1449" i="2" s="1"/>
  <c r="EB1449" i="2"/>
  <c r="EC1449" i="2" s="1"/>
  <c r="EL1449" i="2"/>
  <c r="EM1449" i="2" s="1"/>
  <c r="ER1449" i="2"/>
  <c r="ES1449" i="2" s="1"/>
  <c r="DZ1449" i="2"/>
  <c r="EA1449" i="2" s="1"/>
  <c r="ED1449" i="2"/>
  <c r="EE1449" i="2" s="1"/>
  <c r="EF1685" i="2"/>
  <c r="EG1685" i="2" s="1"/>
  <c r="DX1685" i="2"/>
  <c r="DY1685" i="2" s="1"/>
  <c r="EL1685" i="2"/>
  <c r="EM1685" i="2" s="1"/>
  <c r="ED1685" i="2"/>
  <c r="EE1685" i="2" s="1"/>
  <c r="EH1685" i="2"/>
  <c r="EI1685" i="2" s="1"/>
  <c r="EJ1685" i="2"/>
  <c r="EK1685" i="2" s="1"/>
  <c r="EN1685" i="2"/>
  <c r="EO1685" i="2" s="1"/>
  <c r="EP1685" i="2"/>
  <c r="EQ1685" i="2" s="1"/>
  <c r="DZ1685" i="2"/>
  <c r="EA1685" i="2" s="1"/>
  <c r="ER1685" i="2"/>
  <c r="ES1685" i="2" s="1"/>
  <c r="EB1685" i="2"/>
  <c r="EC1685" i="2" s="1"/>
  <c r="EJ1713" i="2"/>
  <c r="EK1713" i="2" s="1"/>
  <c r="DX1713" i="2"/>
  <c r="DY1713" i="2" s="1"/>
  <c r="EL1713" i="2"/>
  <c r="EM1713" i="2" s="1"/>
  <c r="DZ1713" i="2"/>
  <c r="EA1713" i="2" s="1"/>
  <c r="EN1713" i="2"/>
  <c r="EO1713" i="2" s="1"/>
  <c r="EB1713" i="2"/>
  <c r="EC1713" i="2" s="1"/>
  <c r="ED1713" i="2"/>
  <c r="EE1713" i="2" s="1"/>
  <c r="EP1713" i="2"/>
  <c r="EQ1713" i="2" s="1"/>
  <c r="EF1713" i="2"/>
  <c r="EG1713" i="2" s="1"/>
  <c r="EH1713" i="2"/>
  <c r="EI1713" i="2" s="1"/>
  <c r="ER1713" i="2"/>
  <c r="ES1713" i="2" s="1"/>
  <c r="ED1705" i="2"/>
  <c r="EE1705" i="2" s="1"/>
  <c r="EF1705" i="2"/>
  <c r="EG1705" i="2" s="1"/>
  <c r="EP1705" i="2"/>
  <c r="EQ1705" i="2" s="1"/>
  <c r="ER1705" i="2"/>
  <c r="ES1705" i="2" s="1"/>
  <c r="DX1705" i="2"/>
  <c r="DY1705" i="2" s="1"/>
  <c r="EH1705" i="2"/>
  <c r="EI1705" i="2" s="1"/>
  <c r="EJ1705" i="2"/>
  <c r="EK1705" i="2" s="1"/>
  <c r="DZ1705" i="2"/>
  <c r="EA1705" i="2" s="1"/>
  <c r="EB1705" i="2"/>
  <c r="EC1705" i="2" s="1"/>
  <c r="EL1705" i="2"/>
  <c r="EM1705" i="2" s="1"/>
  <c r="EN1705" i="2"/>
  <c r="EO1705" i="2" s="1"/>
  <c r="DX1697" i="2"/>
  <c r="DY1697" i="2" s="1"/>
  <c r="EN1697" i="2"/>
  <c r="EO1697" i="2" s="1"/>
  <c r="DZ1697" i="2"/>
  <c r="EA1697" i="2" s="1"/>
  <c r="EB1697" i="2"/>
  <c r="EC1697" i="2" s="1"/>
  <c r="EP1697" i="2"/>
  <c r="EQ1697" i="2" s="1"/>
  <c r="ED1697" i="2"/>
  <c r="EE1697" i="2" s="1"/>
  <c r="ER1697" i="2"/>
  <c r="ES1697" i="2" s="1"/>
  <c r="EF1697" i="2"/>
  <c r="EG1697" i="2" s="1"/>
  <c r="EH1697" i="2"/>
  <c r="EI1697" i="2" s="1"/>
  <c r="EJ1697" i="2"/>
  <c r="EK1697" i="2" s="1"/>
  <c r="EL1697" i="2"/>
  <c r="EM1697" i="2" s="1"/>
  <c r="DZ1689" i="2"/>
  <c r="EA1689" i="2" s="1"/>
  <c r="EN1689" i="2"/>
  <c r="EO1689" i="2" s="1"/>
  <c r="EB1689" i="2"/>
  <c r="EC1689" i="2" s="1"/>
  <c r="EP1689" i="2"/>
  <c r="EQ1689" i="2" s="1"/>
  <c r="ER1689" i="2"/>
  <c r="ES1689" i="2" s="1"/>
  <c r="ED1689" i="2"/>
  <c r="EE1689" i="2" s="1"/>
  <c r="EF1689" i="2"/>
  <c r="EG1689" i="2" s="1"/>
  <c r="EH1689" i="2"/>
  <c r="EI1689" i="2" s="1"/>
  <c r="DX1689" i="2"/>
  <c r="DY1689" i="2" s="1"/>
  <c r="EJ1689" i="2"/>
  <c r="EK1689" i="2" s="1"/>
  <c r="EL1689" i="2"/>
  <c r="EM1689" i="2" s="1"/>
  <c r="EH1797" i="2"/>
  <c r="EI1797" i="2" s="1"/>
  <c r="DX1797" i="2"/>
  <c r="DY1797" i="2" s="1"/>
  <c r="EJ1797" i="2"/>
  <c r="EK1797" i="2" s="1"/>
  <c r="DZ1797" i="2"/>
  <c r="EA1797" i="2" s="1"/>
  <c r="EL1797" i="2"/>
  <c r="EM1797" i="2" s="1"/>
  <c r="EB1797" i="2"/>
  <c r="EC1797" i="2" s="1"/>
  <c r="ED1797" i="2"/>
  <c r="EE1797" i="2" s="1"/>
  <c r="EN1797" i="2"/>
  <c r="EO1797" i="2" s="1"/>
  <c r="EP1797" i="2"/>
  <c r="EQ1797" i="2" s="1"/>
  <c r="EF1797" i="2"/>
  <c r="EG1797" i="2" s="1"/>
  <c r="ER1797" i="2"/>
  <c r="ES1797" i="2" s="1"/>
  <c r="EJ1789" i="2"/>
  <c r="EK1789" i="2" s="1"/>
  <c r="DX1789" i="2"/>
  <c r="DY1789" i="2" s="1"/>
  <c r="DZ1789" i="2"/>
  <c r="EA1789" i="2" s="1"/>
  <c r="EL1789" i="2"/>
  <c r="EM1789" i="2" s="1"/>
  <c r="EB1789" i="2"/>
  <c r="EC1789" i="2" s="1"/>
  <c r="ED1789" i="2"/>
  <c r="EE1789" i="2" s="1"/>
  <c r="EN1789" i="2"/>
  <c r="EO1789" i="2" s="1"/>
  <c r="EF1789" i="2"/>
  <c r="EG1789" i="2" s="1"/>
  <c r="EP1789" i="2"/>
  <c r="EQ1789" i="2" s="1"/>
  <c r="ER1789" i="2"/>
  <c r="ES1789" i="2" s="1"/>
  <c r="EH1789" i="2"/>
  <c r="EI1789" i="2" s="1"/>
  <c r="DX1781" i="2"/>
  <c r="DY1781" i="2" s="1"/>
  <c r="EL1781" i="2"/>
  <c r="EM1781" i="2" s="1"/>
  <c r="DZ1781" i="2"/>
  <c r="EA1781" i="2" s="1"/>
  <c r="EN1781" i="2"/>
  <c r="EO1781" i="2" s="1"/>
  <c r="EB1781" i="2"/>
  <c r="EC1781" i="2" s="1"/>
  <c r="ED1781" i="2"/>
  <c r="EE1781" i="2" s="1"/>
  <c r="EP1781" i="2"/>
  <c r="EQ1781" i="2" s="1"/>
  <c r="EF1781" i="2"/>
  <c r="EG1781" i="2" s="1"/>
  <c r="ER1781" i="2"/>
  <c r="ES1781" i="2" s="1"/>
  <c r="EH1781" i="2"/>
  <c r="EI1781" i="2" s="1"/>
  <c r="EJ1781" i="2"/>
  <c r="EK1781" i="2" s="1"/>
  <c r="DZ1773" i="2"/>
  <c r="EA1773" i="2" s="1"/>
  <c r="EL1773" i="2"/>
  <c r="EM1773" i="2" s="1"/>
  <c r="EB1773" i="2"/>
  <c r="EC1773" i="2" s="1"/>
  <c r="EN1773" i="2"/>
  <c r="EO1773" i="2" s="1"/>
  <c r="ED1773" i="2"/>
  <c r="EE1773" i="2" s="1"/>
  <c r="EP1773" i="2"/>
  <c r="EQ1773" i="2" s="1"/>
  <c r="EF1773" i="2"/>
  <c r="EG1773" i="2" s="1"/>
  <c r="ER1773" i="2"/>
  <c r="ES1773" i="2" s="1"/>
  <c r="EH1773" i="2"/>
  <c r="EI1773" i="2" s="1"/>
  <c r="DX1773" i="2"/>
  <c r="DY1773" i="2" s="1"/>
  <c r="EJ1773" i="2"/>
  <c r="EK1773" i="2" s="1"/>
  <c r="EB1765" i="2"/>
  <c r="EC1765" i="2" s="1"/>
  <c r="ED1765" i="2"/>
  <c r="EE1765" i="2" s="1"/>
  <c r="EN1765" i="2"/>
  <c r="EO1765" i="2" s="1"/>
  <c r="EP1765" i="2"/>
  <c r="EQ1765" i="2" s="1"/>
  <c r="EF1765" i="2"/>
  <c r="EG1765" i="2" s="1"/>
  <c r="ER1765" i="2"/>
  <c r="ES1765" i="2" s="1"/>
  <c r="EH1765" i="2"/>
  <c r="EI1765" i="2" s="1"/>
  <c r="DX1765" i="2"/>
  <c r="DY1765" i="2" s="1"/>
  <c r="EJ1765" i="2"/>
  <c r="EK1765" i="2" s="1"/>
  <c r="DZ1765" i="2"/>
  <c r="EA1765" i="2" s="1"/>
  <c r="EL1765" i="2"/>
  <c r="EM1765" i="2" s="1"/>
  <c r="ED1757" i="2"/>
  <c r="EE1757" i="2" s="1"/>
  <c r="EN1757" i="2"/>
  <c r="EO1757" i="2" s="1"/>
  <c r="EF1757" i="2"/>
  <c r="EG1757" i="2" s="1"/>
  <c r="EP1757" i="2"/>
  <c r="EQ1757" i="2" s="1"/>
  <c r="EH1757" i="2"/>
  <c r="EI1757" i="2" s="1"/>
  <c r="ER1757" i="2"/>
  <c r="ES1757" i="2" s="1"/>
  <c r="EJ1757" i="2"/>
  <c r="EK1757" i="2" s="1"/>
  <c r="DX1757" i="2"/>
  <c r="DY1757" i="2" s="1"/>
  <c r="EL1757" i="2"/>
  <c r="EM1757" i="2" s="1"/>
  <c r="DZ1757" i="2"/>
  <c r="EA1757" i="2" s="1"/>
  <c r="EB1757" i="2"/>
  <c r="EC1757" i="2" s="1"/>
  <c r="ED1749" i="2"/>
  <c r="EE1749" i="2" s="1"/>
  <c r="EP1749" i="2"/>
  <c r="EQ1749" i="2" s="1"/>
  <c r="EF1749" i="2"/>
  <c r="EG1749" i="2" s="1"/>
  <c r="ER1749" i="2"/>
  <c r="ES1749" i="2" s="1"/>
  <c r="EH1749" i="2"/>
  <c r="EI1749" i="2" s="1"/>
  <c r="EJ1749" i="2"/>
  <c r="EK1749" i="2" s="1"/>
  <c r="DX1749" i="2"/>
  <c r="DY1749" i="2" s="1"/>
  <c r="EL1749" i="2"/>
  <c r="EM1749" i="2" s="1"/>
  <c r="DZ1749" i="2"/>
  <c r="EA1749" i="2" s="1"/>
  <c r="EN1749" i="2"/>
  <c r="EO1749" i="2" s="1"/>
  <c r="EB1749" i="2"/>
  <c r="EC1749" i="2" s="1"/>
  <c r="EJ1877" i="2"/>
  <c r="EK1877" i="2" s="1"/>
  <c r="EL1877" i="2"/>
  <c r="EM1877" i="2" s="1"/>
  <c r="ED1877" i="2"/>
  <c r="EE1877" i="2" s="1"/>
  <c r="EN1877" i="2"/>
  <c r="EO1877" i="2" s="1"/>
  <c r="EF1877" i="2"/>
  <c r="EG1877" i="2" s="1"/>
  <c r="DX1877" i="2"/>
  <c r="DY1877" i="2" s="1"/>
  <c r="EP1877" i="2"/>
  <c r="EQ1877" i="2" s="1"/>
  <c r="EH1877" i="2"/>
  <c r="EI1877" i="2" s="1"/>
  <c r="ER1877" i="2"/>
  <c r="ES1877" i="2" s="1"/>
  <c r="DZ1877" i="2"/>
  <c r="EA1877" i="2" s="1"/>
  <c r="EB1877" i="2"/>
  <c r="EC1877" i="2" s="1"/>
  <c r="EL1869" i="2"/>
  <c r="EM1869" i="2" s="1"/>
  <c r="EF1869" i="2"/>
  <c r="EG1869" i="2" s="1"/>
  <c r="DX1869" i="2"/>
  <c r="DY1869" i="2" s="1"/>
  <c r="EP1869" i="2"/>
  <c r="EQ1869" i="2" s="1"/>
  <c r="EH1869" i="2"/>
  <c r="EI1869" i="2" s="1"/>
  <c r="DZ1869" i="2"/>
  <c r="EA1869" i="2" s="1"/>
  <c r="ER1869" i="2"/>
  <c r="ES1869" i="2" s="1"/>
  <c r="EJ1869" i="2"/>
  <c r="EK1869" i="2" s="1"/>
  <c r="EN1869" i="2"/>
  <c r="EO1869" i="2" s="1"/>
  <c r="EB1869" i="2"/>
  <c r="EC1869" i="2" s="1"/>
  <c r="ED1869" i="2"/>
  <c r="EE1869" i="2" s="1"/>
  <c r="EF1861" i="2"/>
  <c r="EG1861" i="2" s="1"/>
  <c r="EH1861" i="2"/>
  <c r="EI1861" i="2" s="1"/>
  <c r="DZ1861" i="2"/>
  <c r="EA1861" i="2" s="1"/>
  <c r="ER1861" i="2"/>
  <c r="ES1861" i="2" s="1"/>
  <c r="EJ1861" i="2"/>
  <c r="EK1861" i="2" s="1"/>
  <c r="EB1861" i="2"/>
  <c r="EC1861" i="2" s="1"/>
  <c r="EL1861" i="2"/>
  <c r="EM1861" i="2" s="1"/>
  <c r="ED1861" i="2"/>
  <c r="EE1861" i="2" s="1"/>
  <c r="EN1861" i="2"/>
  <c r="EO1861" i="2" s="1"/>
  <c r="EP1861" i="2"/>
  <c r="EQ1861" i="2" s="1"/>
  <c r="DX1861" i="2"/>
  <c r="DY1861" i="2" s="1"/>
  <c r="EH1853" i="2"/>
  <c r="EI1853" i="2" s="1"/>
  <c r="EJ1853" i="2"/>
  <c r="EK1853" i="2" s="1"/>
  <c r="EB1853" i="2"/>
  <c r="EC1853" i="2" s="1"/>
  <c r="EL1853" i="2"/>
  <c r="EM1853" i="2" s="1"/>
  <c r="ED1853" i="2"/>
  <c r="EE1853" i="2" s="1"/>
  <c r="EN1853" i="2"/>
  <c r="EO1853" i="2" s="1"/>
  <c r="EF1853" i="2"/>
  <c r="EG1853" i="2" s="1"/>
  <c r="DX1853" i="2"/>
  <c r="DY1853" i="2" s="1"/>
  <c r="DZ1853" i="2"/>
  <c r="EA1853" i="2" s="1"/>
  <c r="EP1853" i="2"/>
  <c r="EQ1853" i="2" s="1"/>
  <c r="ER1853" i="2"/>
  <c r="ES1853" i="2" s="1"/>
  <c r="EJ1845" i="2"/>
  <c r="EK1845" i="2" s="1"/>
  <c r="EL1845" i="2"/>
  <c r="EM1845" i="2" s="1"/>
  <c r="ED1845" i="2"/>
  <c r="EE1845" i="2" s="1"/>
  <c r="EN1845" i="2"/>
  <c r="EO1845" i="2" s="1"/>
  <c r="EF1845" i="2"/>
  <c r="EG1845" i="2" s="1"/>
  <c r="DX1845" i="2"/>
  <c r="DY1845" i="2" s="1"/>
  <c r="EP1845" i="2"/>
  <c r="EQ1845" i="2" s="1"/>
  <c r="EH1845" i="2"/>
  <c r="EI1845" i="2" s="1"/>
  <c r="DZ1845" i="2"/>
  <c r="EA1845" i="2" s="1"/>
  <c r="EB1845" i="2"/>
  <c r="EC1845" i="2" s="1"/>
  <c r="ER1845" i="2"/>
  <c r="ES1845" i="2" s="1"/>
  <c r="EL1837" i="2"/>
  <c r="EM1837" i="2" s="1"/>
  <c r="ED1837" i="2"/>
  <c r="EE1837" i="2" s="1"/>
  <c r="EN1837" i="2"/>
  <c r="EO1837" i="2" s="1"/>
  <c r="EF1837" i="2"/>
  <c r="EG1837" i="2" s="1"/>
  <c r="DX1837" i="2"/>
  <c r="DY1837" i="2" s="1"/>
  <c r="EH1837" i="2"/>
  <c r="EI1837" i="2" s="1"/>
  <c r="DZ1837" i="2"/>
  <c r="EA1837" i="2" s="1"/>
  <c r="ER1837" i="2"/>
  <c r="ES1837" i="2" s="1"/>
  <c r="EP1837" i="2"/>
  <c r="EQ1837" i="2" s="1"/>
  <c r="EB1837" i="2"/>
  <c r="EC1837" i="2" s="1"/>
  <c r="EJ1837" i="2"/>
  <c r="EK1837" i="2" s="1"/>
  <c r="EF1829" i="2"/>
  <c r="EG1829" i="2" s="1"/>
  <c r="DX1829" i="2"/>
  <c r="DY1829" i="2" s="1"/>
  <c r="EP1829" i="2"/>
  <c r="EQ1829" i="2" s="1"/>
  <c r="EH1829" i="2"/>
  <c r="EI1829" i="2" s="1"/>
  <c r="DZ1829" i="2"/>
  <c r="EA1829" i="2" s="1"/>
  <c r="ER1829" i="2"/>
  <c r="ES1829" i="2" s="1"/>
  <c r="EJ1829" i="2"/>
  <c r="EK1829" i="2" s="1"/>
  <c r="EB1829" i="2"/>
  <c r="EC1829" i="2" s="1"/>
  <c r="EL1829" i="2"/>
  <c r="EM1829" i="2" s="1"/>
  <c r="EN1829" i="2"/>
  <c r="EO1829" i="2" s="1"/>
  <c r="ED1829" i="2"/>
  <c r="EE1829" i="2" s="1"/>
  <c r="EH1821" i="2"/>
  <c r="EI1821" i="2" s="1"/>
  <c r="DZ1821" i="2"/>
  <c r="EA1821" i="2" s="1"/>
  <c r="ER1821" i="2"/>
  <c r="ES1821" i="2" s="1"/>
  <c r="EJ1821" i="2"/>
  <c r="EK1821" i="2" s="1"/>
  <c r="EB1821" i="2"/>
  <c r="EC1821" i="2" s="1"/>
  <c r="EL1821" i="2"/>
  <c r="EM1821" i="2" s="1"/>
  <c r="ED1821" i="2"/>
  <c r="EE1821" i="2" s="1"/>
  <c r="EN1821" i="2"/>
  <c r="EO1821" i="2" s="1"/>
  <c r="EF1821" i="2"/>
  <c r="EG1821" i="2" s="1"/>
  <c r="EP1821" i="2"/>
  <c r="EQ1821" i="2" s="1"/>
  <c r="DX1821" i="2"/>
  <c r="DY1821" i="2" s="1"/>
  <c r="DZ2148" i="2"/>
  <c r="EA2148" i="2" s="1"/>
  <c r="EJ2148" i="2"/>
  <c r="EK2148" i="2" s="1"/>
  <c r="EL2148" i="2"/>
  <c r="EM2148" i="2" s="1"/>
  <c r="EB2148" i="2"/>
  <c r="EC2148" i="2" s="1"/>
  <c r="ED2148" i="2"/>
  <c r="EE2148" i="2" s="1"/>
  <c r="EN2148" i="2"/>
  <c r="EO2148" i="2" s="1"/>
  <c r="EF2148" i="2"/>
  <c r="EG2148" i="2" s="1"/>
  <c r="EP2148" i="2"/>
  <c r="EQ2148" i="2" s="1"/>
  <c r="ER2148" i="2"/>
  <c r="ES2148" i="2" s="1"/>
  <c r="EH2148" i="2"/>
  <c r="EI2148" i="2" s="1"/>
  <c r="DX2148" i="2"/>
  <c r="DY2148" i="2" s="1"/>
  <c r="EB2140" i="2"/>
  <c r="EC2140" i="2" s="1"/>
  <c r="EP2140" i="2"/>
  <c r="EQ2140" i="2" s="1"/>
  <c r="ED2140" i="2"/>
  <c r="EE2140" i="2" s="1"/>
  <c r="ER2140" i="2"/>
  <c r="ES2140" i="2" s="1"/>
  <c r="EF2140" i="2"/>
  <c r="EG2140" i="2" s="1"/>
  <c r="EH2140" i="2"/>
  <c r="EI2140" i="2" s="1"/>
  <c r="DX2140" i="2"/>
  <c r="DY2140" i="2" s="1"/>
  <c r="EJ2140" i="2"/>
  <c r="EK2140" i="2" s="1"/>
  <c r="DZ2140" i="2"/>
  <c r="EA2140" i="2" s="1"/>
  <c r="EL2140" i="2"/>
  <c r="EM2140" i="2" s="1"/>
  <c r="EN2140" i="2"/>
  <c r="EO2140" i="2" s="1"/>
  <c r="EF2132" i="2"/>
  <c r="EG2132" i="2" s="1"/>
  <c r="EH2132" i="2"/>
  <c r="EI2132" i="2" s="1"/>
  <c r="ER2132" i="2"/>
  <c r="ES2132" i="2" s="1"/>
  <c r="EJ2132" i="2"/>
  <c r="EK2132" i="2" s="1"/>
  <c r="EL2132" i="2"/>
  <c r="EM2132" i="2" s="1"/>
  <c r="DX2132" i="2"/>
  <c r="DY2132" i="2" s="1"/>
  <c r="DZ2132" i="2"/>
  <c r="EA2132" i="2" s="1"/>
  <c r="EN2132" i="2"/>
  <c r="EO2132" i="2" s="1"/>
  <c r="EB2132" i="2"/>
  <c r="EC2132" i="2" s="1"/>
  <c r="EP2132" i="2"/>
  <c r="EQ2132" i="2" s="1"/>
  <c r="ED2132" i="2"/>
  <c r="EE2132" i="2" s="1"/>
  <c r="EP2124" i="2"/>
  <c r="EQ2124" i="2" s="1"/>
  <c r="EB2124" i="2"/>
  <c r="EC2124" i="2" s="1"/>
  <c r="ER2124" i="2"/>
  <c r="ES2124" i="2" s="1"/>
  <c r="EJ2124" i="2"/>
  <c r="EK2124" i="2" s="1"/>
  <c r="EL2124" i="2"/>
  <c r="EM2124" i="2" s="1"/>
  <c r="EN2124" i="2"/>
  <c r="EO2124" i="2" s="1"/>
  <c r="DX2124" i="2"/>
  <c r="DY2124" i="2" s="1"/>
  <c r="DZ2124" i="2"/>
  <c r="EA2124" i="2" s="1"/>
  <c r="ED2124" i="2"/>
  <c r="EE2124" i="2" s="1"/>
  <c r="EF2124" i="2"/>
  <c r="EG2124" i="2" s="1"/>
  <c r="EH2124" i="2"/>
  <c r="EI2124" i="2" s="1"/>
  <c r="DZ2116" i="2"/>
  <c r="EA2116" i="2" s="1"/>
  <c r="EB2116" i="2"/>
  <c r="EC2116" i="2" s="1"/>
  <c r="EN2116" i="2"/>
  <c r="EO2116" i="2" s="1"/>
  <c r="DX2116" i="2"/>
  <c r="DY2116" i="2" s="1"/>
  <c r="ED2116" i="2"/>
  <c r="EE2116" i="2" s="1"/>
  <c r="ER2116" i="2"/>
  <c r="ES2116" i="2" s="1"/>
  <c r="EF2116" i="2"/>
  <c r="EG2116" i="2" s="1"/>
  <c r="EH2116" i="2"/>
  <c r="EI2116" i="2" s="1"/>
  <c r="EJ2116" i="2"/>
  <c r="EK2116" i="2" s="1"/>
  <c r="EL2116" i="2"/>
  <c r="EM2116" i="2" s="1"/>
  <c r="EP2116" i="2"/>
  <c r="EQ2116" i="2" s="1"/>
  <c r="EH2108" i="2"/>
  <c r="EI2108" i="2" s="1"/>
  <c r="DX2108" i="2"/>
  <c r="DY2108" i="2" s="1"/>
  <c r="EJ2108" i="2"/>
  <c r="EK2108" i="2" s="1"/>
  <c r="ED2108" i="2"/>
  <c r="EE2108" i="2" s="1"/>
  <c r="EF2108" i="2"/>
  <c r="EG2108" i="2" s="1"/>
  <c r="EL2108" i="2"/>
  <c r="EM2108" i="2" s="1"/>
  <c r="EN2108" i="2"/>
  <c r="EO2108" i="2" s="1"/>
  <c r="DZ2108" i="2"/>
  <c r="EA2108" i="2" s="1"/>
  <c r="EP2108" i="2"/>
  <c r="EQ2108" i="2" s="1"/>
  <c r="ER2108" i="2"/>
  <c r="ES2108" i="2" s="1"/>
  <c r="EB2108" i="2"/>
  <c r="EC2108" i="2" s="1"/>
  <c r="ED2100" i="2"/>
  <c r="EE2100" i="2" s="1"/>
  <c r="EN2100" i="2"/>
  <c r="EO2100" i="2" s="1"/>
  <c r="EF2100" i="2"/>
  <c r="EG2100" i="2" s="1"/>
  <c r="EH2100" i="2"/>
  <c r="EI2100" i="2" s="1"/>
  <c r="ER2100" i="2"/>
  <c r="ES2100" i="2" s="1"/>
  <c r="EB2100" i="2"/>
  <c r="EC2100" i="2" s="1"/>
  <c r="EJ2100" i="2"/>
  <c r="EK2100" i="2" s="1"/>
  <c r="EL2100" i="2"/>
  <c r="EM2100" i="2" s="1"/>
  <c r="DX2100" i="2"/>
  <c r="DY2100" i="2" s="1"/>
  <c r="EP2100" i="2"/>
  <c r="EQ2100" i="2" s="1"/>
  <c r="DZ2100" i="2"/>
  <c r="EA2100" i="2" s="1"/>
  <c r="EF2092" i="2"/>
  <c r="EG2092" i="2" s="1"/>
  <c r="DX2092" i="2"/>
  <c r="DY2092" i="2" s="1"/>
  <c r="EL2092" i="2"/>
  <c r="EM2092" i="2" s="1"/>
  <c r="EP2092" i="2"/>
  <c r="EQ2092" i="2" s="1"/>
  <c r="EB2092" i="2"/>
  <c r="EC2092" i="2" s="1"/>
  <c r="ER2092" i="2"/>
  <c r="ES2092" i="2" s="1"/>
  <c r="EN2092" i="2"/>
  <c r="EO2092" i="2" s="1"/>
  <c r="DZ2092" i="2"/>
  <c r="EA2092" i="2" s="1"/>
  <c r="ED2092" i="2"/>
  <c r="EE2092" i="2" s="1"/>
  <c r="EH2092" i="2"/>
  <c r="EI2092" i="2" s="1"/>
  <c r="EJ2092" i="2"/>
  <c r="EK2092" i="2" s="1"/>
  <c r="EF2084" i="2"/>
  <c r="EG2084" i="2" s="1"/>
  <c r="EJ2084" i="2"/>
  <c r="EK2084" i="2" s="1"/>
  <c r="DZ2084" i="2"/>
  <c r="EA2084" i="2" s="1"/>
  <c r="EB2084" i="2"/>
  <c r="EC2084" i="2" s="1"/>
  <c r="EN2084" i="2"/>
  <c r="EO2084" i="2" s="1"/>
  <c r="EL2084" i="2"/>
  <c r="EM2084" i="2" s="1"/>
  <c r="EP2084" i="2"/>
  <c r="EQ2084" i="2" s="1"/>
  <c r="ER2084" i="2"/>
  <c r="ES2084" i="2" s="1"/>
  <c r="DX2084" i="2"/>
  <c r="DY2084" i="2" s="1"/>
  <c r="ED2084" i="2"/>
  <c r="EE2084" i="2" s="1"/>
  <c r="EH2084" i="2"/>
  <c r="EI2084" i="2" s="1"/>
  <c r="EN2076" i="2"/>
  <c r="EO2076" i="2" s="1"/>
  <c r="EH2076" i="2"/>
  <c r="EI2076" i="2" s="1"/>
  <c r="DX2076" i="2"/>
  <c r="DY2076" i="2" s="1"/>
  <c r="EJ2076" i="2"/>
  <c r="EK2076" i="2" s="1"/>
  <c r="EF2076" i="2"/>
  <c r="EG2076" i="2" s="1"/>
  <c r="EL2076" i="2"/>
  <c r="EM2076" i="2" s="1"/>
  <c r="EP2076" i="2"/>
  <c r="EQ2076" i="2" s="1"/>
  <c r="ER2076" i="2"/>
  <c r="ES2076" i="2" s="1"/>
  <c r="DZ2076" i="2"/>
  <c r="EA2076" i="2" s="1"/>
  <c r="EB2076" i="2"/>
  <c r="EC2076" i="2" s="1"/>
  <c r="ED2076" i="2"/>
  <c r="EE2076" i="2" s="1"/>
  <c r="DX2068" i="2"/>
  <c r="DY2068" i="2" s="1"/>
  <c r="EJ2068" i="2"/>
  <c r="EK2068" i="2" s="1"/>
  <c r="ED2068" i="2"/>
  <c r="EE2068" i="2" s="1"/>
  <c r="EN2068" i="2"/>
  <c r="EO2068" i="2" s="1"/>
  <c r="EF2068" i="2"/>
  <c r="EG2068" i="2" s="1"/>
  <c r="EH2068" i="2"/>
  <c r="EI2068" i="2" s="1"/>
  <c r="ER2068" i="2"/>
  <c r="ES2068" i="2" s="1"/>
  <c r="EL2068" i="2"/>
  <c r="EM2068" i="2" s="1"/>
  <c r="EP2068" i="2"/>
  <c r="EQ2068" i="2" s="1"/>
  <c r="DZ2068" i="2"/>
  <c r="EA2068" i="2" s="1"/>
  <c r="EB2068" i="2"/>
  <c r="EC2068" i="2" s="1"/>
  <c r="EF2060" i="2"/>
  <c r="EG2060" i="2" s="1"/>
  <c r="DX2060" i="2"/>
  <c r="DY2060" i="2" s="1"/>
  <c r="EL2060" i="2"/>
  <c r="EM2060" i="2" s="1"/>
  <c r="EP2060" i="2"/>
  <c r="EQ2060" i="2" s="1"/>
  <c r="EB2060" i="2"/>
  <c r="EC2060" i="2" s="1"/>
  <c r="ER2060" i="2"/>
  <c r="ES2060" i="2" s="1"/>
  <c r="DZ2060" i="2"/>
  <c r="EA2060" i="2" s="1"/>
  <c r="ED2060" i="2"/>
  <c r="EE2060" i="2" s="1"/>
  <c r="EH2060" i="2"/>
  <c r="EI2060" i="2" s="1"/>
  <c r="EJ2060" i="2"/>
  <c r="EK2060" i="2" s="1"/>
  <c r="EN2060" i="2"/>
  <c r="EO2060" i="2" s="1"/>
  <c r="EB2052" i="2"/>
  <c r="EC2052" i="2" s="1"/>
  <c r="EN2052" i="2"/>
  <c r="EO2052" i="2" s="1"/>
  <c r="EH2052" i="2"/>
  <c r="EI2052" i="2" s="1"/>
  <c r="ER2052" i="2"/>
  <c r="ES2052" i="2" s="1"/>
  <c r="EJ2052" i="2"/>
  <c r="EK2052" i="2" s="1"/>
  <c r="DX2052" i="2"/>
  <c r="DY2052" i="2" s="1"/>
  <c r="EL2052" i="2"/>
  <c r="EM2052" i="2" s="1"/>
  <c r="DZ2052" i="2"/>
  <c r="EA2052" i="2" s="1"/>
  <c r="ED2052" i="2"/>
  <c r="EE2052" i="2" s="1"/>
  <c r="EF2052" i="2"/>
  <c r="EG2052" i="2" s="1"/>
  <c r="EP2052" i="2"/>
  <c r="EQ2052" i="2" s="1"/>
  <c r="DX2044" i="2"/>
  <c r="DY2044" i="2" s="1"/>
  <c r="EJ2044" i="2"/>
  <c r="EK2044" i="2" s="1"/>
  <c r="EN2044" i="2"/>
  <c r="EO2044" i="2" s="1"/>
  <c r="EB2044" i="2"/>
  <c r="EC2044" i="2" s="1"/>
  <c r="EP2044" i="2"/>
  <c r="EQ2044" i="2" s="1"/>
  <c r="EL2044" i="2"/>
  <c r="EM2044" i="2" s="1"/>
  <c r="ER2044" i="2"/>
  <c r="ES2044" i="2" s="1"/>
  <c r="DZ2044" i="2"/>
  <c r="EA2044" i="2" s="1"/>
  <c r="ED2044" i="2"/>
  <c r="EE2044" i="2" s="1"/>
  <c r="EF2044" i="2"/>
  <c r="EG2044" i="2" s="1"/>
  <c r="EH2044" i="2"/>
  <c r="EI2044" i="2" s="1"/>
  <c r="DX2036" i="2"/>
  <c r="DY2036" i="2" s="1"/>
  <c r="EL2036" i="2"/>
  <c r="EM2036" i="2" s="1"/>
  <c r="EB2036" i="2"/>
  <c r="EC2036" i="2" s="1"/>
  <c r="EN2036" i="2"/>
  <c r="EO2036" i="2" s="1"/>
  <c r="ED2036" i="2"/>
  <c r="EE2036" i="2" s="1"/>
  <c r="EP2036" i="2"/>
  <c r="EQ2036" i="2" s="1"/>
  <c r="EF2036" i="2"/>
  <c r="EG2036" i="2" s="1"/>
  <c r="ER2036" i="2"/>
  <c r="ES2036" i="2" s="1"/>
  <c r="EH2036" i="2"/>
  <c r="EI2036" i="2" s="1"/>
  <c r="EJ2036" i="2"/>
  <c r="EK2036" i="2" s="1"/>
  <c r="DZ2036" i="2"/>
  <c r="EA2036" i="2" s="1"/>
  <c r="EH2028" i="2"/>
  <c r="EI2028" i="2" s="1"/>
  <c r="DX2028" i="2"/>
  <c r="DY2028" i="2" s="1"/>
  <c r="EL2028" i="2"/>
  <c r="EM2028" i="2" s="1"/>
  <c r="DZ2028" i="2"/>
  <c r="EA2028" i="2" s="1"/>
  <c r="EN2028" i="2"/>
  <c r="EO2028" i="2" s="1"/>
  <c r="EB2028" i="2"/>
  <c r="EC2028" i="2" s="1"/>
  <c r="ER2028" i="2"/>
  <c r="ES2028" i="2" s="1"/>
  <c r="ED2028" i="2"/>
  <c r="EE2028" i="2" s="1"/>
  <c r="EJ2028" i="2"/>
  <c r="EK2028" i="2" s="1"/>
  <c r="EP2028" i="2"/>
  <c r="EQ2028" i="2" s="1"/>
  <c r="EF2028" i="2"/>
  <c r="EG2028" i="2" s="1"/>
  <c r="ED2020" i="2"/>
  <c r="EE2020" i="2" s="1"/>
  <c r="EN2020" i="2"/>
  <c r="EO2020" i="2" s="1"/>
  <c r="EF2020" i="2"/>
  <c r="EG2020" i="2" s="1"/>
  <c r="EH2020" i="2"/>
  <c r="EI2020" i="2" s="1"/>
  <c r="ER2020" i="2"/>
  <c r="ES2020" i="2" s="1"/>
  <c r="EJ2020" i="2"/>
  <c r="EK2020" i="2" s="1"/>
  <c r="DZ2020" i="2"/>
  <c r="EA2020" i="2" s="1"/>
  <c r="EL2020" i="2"/>
  <c r="EM2020" i="2" s="1"/>
  <c r="DX2020" i="2"/>
  <c r="DY2020" i="2" s="1"/>
  <c r="EB2020" i="2"/>
  <c r="EC2020" i="2" s="1"/>
  <c r="EP2020" i="2"/>
  <c r="EQ2020" i="2" s="1"/>
  <c r="EB2012" i="2"/>
  <c r="EC2012" i="2" s="1"/>
  <c r="EP2012" i="2"/>
  <c r="EQ2012" i="2" s="1"/>
  <c r="EF2012" i="2"/>
  <c r="EG2012" i="2" s="1"/>
  <c r="EH2012" i="2"/>
  <c r="EI2012" i="2" s="1"/>
  <c r="DX2012" i="2"/>
  <c r="DY2012" i="2" s="1"/>
  <c r="EL2012" i="2"/>
  <c r="EM2012" i="2" s="1"/>
  <c r="DZ2012" i="2"/>
  <c r="EA2012" i="2" s="1"/>
  <c r="EN2012" i="2"/>
  <c r="EO2012" i="2" s="1"/>
  <c r="ED2012" i="2"/>
  <c r="EE2012" i="2" s="1"/>
  <c r="EJ2012" i="2"/>
  <c r="EK2012" i="2" s="1"/>
  <c r="ER2012" i="2"/>
  <c r="ES2012" i="2" s="1"/>
  <c r="EL2004" i="2"/>
  <c r="EM2004" i="2" s="1"/>
  <c r="ED2004" i="2"/>
  <c r="EE2004" i="2" s="1"/>
  <c r="EN2004" i="2"/>
  <c r="EO2004" i="2" s="1"/>
  <c r="EP2004" i="2"/>
  <c r="EQ2004" i="2" s="1"/>
  <c r="DX2004" i="2"/>
  <c r="DY2004" i="2" s="1"/>
  <c r="EH2004" i="2"/>
  <c r="EI2004" i="2" s="1"/>
  <c r="ER2004" i="2"/>
  <c r="ES2004" i="2" s="1"/>
  <c r="DZ2004" i="2"/>
  <c r="EA2004" i="2" s="1"/>
  <c r="EB2004" i="2"/>
  <c r="EC2004" i="2" s="1"/>
  <c r="EF2004" i="2"/>
  <c r="EG2004" i="2" s="1"/>
  <c r="EJ2004" i="2"/>
  <c r="EK2004" i="2" s="1"/>
  <c r="DX1996" i="2"/>
  <c r="DY1996" i="2" s="1"/>
  <c r="EH1996" i="2"/>
  <c r="EI1996" i="2" s="1"/>
  <c r="EJ1996" i="2"/>
  <c r="EK1996" i="2" s="1"/>
  <c r="EB1996" i="2"/>
  <c r="EC1996" i="2" s="1"/>
  <c r="EL1996" i="2"/>
  <c r="EM1996" i="2" s="1"/>
  <c r="EN1996" i="2"/>
  <c r="EO1996" i="2" s="1"/>
  <c r="EF1996" i="2"/>
  <c r="EG1996" i="2" s="1"/>
  <c r="EP1996" i="2"/>
  <c r="EQ1996" i="2" s="1"/>
  <c r="ER1996" i="2"/>
  <c r="ES1996" i="2" s="1"/>
  <c r="DZ1996" i="2"/>
  <c r="EA1996" i="2" s="1"/>
  <c r="ED1996" i="2"/>
  <c r="EE1996" i="2" s="1"/>
  <c r="EB1988" i="2"/>
  <c r="EC1988" i="2" s="1"/>
  <c r="EP1988" i="2"/>
  <c r="EQ1988" i="2" s="1"/>
  <c r="EF1988" i="2"/>
  <c r="EG1988" i="2" s="1"/>
  <c r="DZ1988" i="2"/>
  <c r="EA1988" i="2" s="1"/>
  <c r="EJ1988" i="2"/>
  <c r="EK1988" i="2" s="1"/>
  <c r="DX1988" i="2"/>
  <c r="DY1988" i="2" s="1"/>
  <c r="ED1988" i="2"/>
  <c r="EE1988" i="2" s="1"/>
  <c r="EH1988" i="2"/>
  <c r="EI1988" i="2" s="1"/>
  <c r="EL1988" i="2"/>
  <c r="EM1988" i="2" s="1"/>
  <c r="EN1988" i="2"/>
  <c r="EO1988" i="2" s="1"/>
  <c r="ER1988" i="2"/>
  <c r="ES1988" i="2" s="1"/>
  <c r="EB1980" i="2"/>
  <c r="EC1980" i="2" s="1"/>
  <c r="EL1980" i="2"/>
  <c r="EM1980" i="2" s="1"/>
  <c r="EN1980" i="2"/>
  <c r="EO1980" i="2" s="1"/>
  <c r="EF1980" i="2"/>
  <c r="EG1980" i="2" s="1"/>
  <c r="EH1980" i="2"/>
  <c r="EI1980" i="2" s="1"/>
  <c r="DZ1980" i="2"/>
  <c r="EA1980" i="2" s="1"/>
  <c r="ER1980" i="2"/>
  <c r="ES1980" i="2" s="1"/>
  <c r="DX1980" i="2"/>
  <c r="DY1980" i="2" s="1"/>
  <c r="ED1980" i="2"/>
  <c r="EE1980" i="2" s="1"/>
  <c r="EJ1980" i="2"/>
  <c r="EK1980" i="2" s="1"/>
  <c r="EP1980" i="2"/>
  <c r="EQ1980" i="2" s="1"/>
  <c r="EN1972" i="2"/>
  <c r="EO1972" i="2" s="1"/>
  <c r="DX1972" i="2"/>
  <c r="DY1972" i="2" s="1"/>
  <c r="EP1972" i="2"/>
  <c r="EQ1972" i="2" s="1"/>
  <c r="EH1972" i="2"/>
  <c r="EI1972" i="2" s="1"/>
  <c r="EJ1972" i="2"/>
  <c r="EK1972" i="2" s="1"/>
  <c r="EB1972" i="2"/>
  <c r="EC1972" i="2" s="1"/>
  <c r="EL1972" i="2"/>
  <c r="EM1972" i="2" s="1"/>
  <c r="ED1972" i="2"/>
  <c r="EE1972" i="2" s="1"/>
  <c r="EF1972" i="2"/>
  <c r="EG1972" i="2" s="1"/>
  <c r="ER1972" i="2"/>
  <c r="ES1972" i="2" s="1"/>
  <c r="DZ1972" i="2"/>
  <c r="EA1972" i="2" s="1"/>
  <c r="DX1964" i="2"/>
  <c r="DY1964" i="2" s="1"/>
  <c r="EP1964" i="2"/>
  <c r="EQ1964" i="2" s="1"/>
  <c r="DZ1964" i="2"/>
  <c r="EA1964" i="2" s="1"/>
  <c r="ER1964" i="2"/>
  <c r="ES1964" i="2" s="1"/>
  <c r="EJ1964" i="2"/>
  <c r="EK1964" i="2" s="1"/>
  <c r="ED1964" i="2"/>
  <c r="EE1964" i="2" s="1"/>
  <c r="EN1964" i="2"/>
  <c r="EO1964" i="2" s="1"/>
  <c r="EH1964" i="2"/>
  <c r="EI1964" i="2" s="1"/>
  <c r="EL1964" i="2"/>
  <c r="EM1964" i="2" s="1"/>
  <c r="EB1964" i="2"/>
  <c r="EC1964" i="2" s="1"/>
  <c r="EF1964" i="2"/>
  <c r="EG1964" i="2" s="1"/>
  <c r="DZ1956" i="2"/>
  <c r="EA1956" i="2" s="1"/>
  <c r="ER1956" i="2"/>
  <c r="ES1956" i="2" s="1"/>
  <c r="EB1956" i="2"/>
  <c r="EC1956" i="2" s="1"/>
  <c r="EL1956" i="2"/>
  <c r="EM1956" i="2" s="1"/>
  <c r="ED1956" i="2"/>
  <c r="EE1956" i="2" s="1"/>
  <c r="EF1956" i="2"/>
  <c r="EG1956" i="2" s="1"/>
  <c r="DX1956" i="2"/>
  <c r="DY1956" i="2" s="1"/>
  <c r="EP1956" i="2"/>
  <c r="EQ1956" i="2" s="1"/>
  <c r="EN1956" i="2"/>
  <c r="EO1956" i="2" s="1"/>
  <c r="EH1956" i="2"/>
  <c r="EI1956" i="2" s="1"/>
  <c r="EJ1956" i="2"/>
  <c r="EK1956" i="2" s="1"/>
  <c r="EB1948" i="2"/>
  <c r="EC1948" i="2" s="1"/>
  <c r="EL1948" i="2"/>
  <c r="EM1948" i="2" s="1"/>
  <c r="EN1948" i="2"/>
  <c r="EO1948" i="2" s="1"/>
  <c r="EF1948" i="2"/>
  <c r="EG1948" i="2" s="1"/>
  <c r="DX1948" i="2"/>
  <c r="DY1948" i="2" s="1"/>
  <c r="EP1948" i="2"/>
  <c r="EQ1948" i="2" s="1"/>
  <c r="EH1948" i="2"/>
  <c r="EI1948" i="2" s="1"/>
  <c r="DZ1948" i="2"/>
  <c r="EA1948" i="2" s="1"/>
  <c r="ER1948" i="2"/>
  <c r="ES1948" i="2" s="1"/>
  <c r="ED1948" i="2"/>
  <c r="EE1948" i="2" s="1"/>
  <c r="EJ1948" i="2"/>
  <c r="EK1948" i="2" s="1"/>
  <c r="EN1940" i="2"/>
  <c r="EO1940" i="2" s="1"/>
  <c r="DX1940" i="2"/>
  <c r="DY1940" i="2" s="1"/>
  <c r="EP1940" i="2"/>
  <c r="EQ1940" i="2" s="1"/>
  <c r="EH1940" i="2"/>
  <c r="EI1940" i="2" s="1"/>
  <c r="DZ1940" i="2"/>
  <c r="EA1940" i="2" s="1"/>
  <c r="ER1940" i="2"/>
  <c r="ES1940" i="2" s="1"/>
  <c r="EJ1940" i="2"/>
  <c r="EK1940" i="2" s="1"/>
  <c r="EB1940" i="2"/>
  <c r="EC1940" i="2" s="1"/>
  <c r="EL1940" i="2"/>
  <c r="EM1940" i="2" s="1"/>
  <c r="ED1940" i="2"/>
  <c r="EE1940" i="2" s="1"/>
  <c r="EF1940" i="2"/>
  <c r="EG1940" i="2" s="1"/>
  <c r="DX1932" i="2"/>
  <c r="DY1932" i="2" s="1"/>
  <c r="EP1932" i="2"/>
  <c r="EQ1932" i="2" s="1"/>
  <c r="DZ1932" i="2"/>
  <c r="EA1932" i="2" s="1"/>
  <c r="ER1932" i="2"/>
  <c r="ES1932" i="2" s="1"/>
  <c r="EJ1932" i="2"/>
  <c r="EK1932" i="2" s="1"/>
  <c r="EB1932" i="2"/>
  <c r="EC1932" i="2" s="1"/>
  <c r="EL1932" i="2"/>
  <c r="EM1932" i="2" s="1"/>
  <c r="ED1932" i="2"/>
  <c r="EE1932" i="2" s="1"/>
  <c r="EN1932" i="2"/>
  <c r="EO1932" i="2" s="1"/>
  <c r="EH1932" i="2"/>
  <c r="EI1932" i="2" s="1"/>
  <c r="EF1932" i="2"/>
  <c r="EG1932" i="2" s="1"/>
  <c r="DZ1924" i="2"/>
  <c r="EA1924" i="2" s="1"/>
  <c r="ER1924" i="2"/>
  <c r="ES1924" i="2" s="1"/>
  <c r="EB1924" i="2"/>
  <c r="EC1924" i="2" s="1"/>
  <c r="EL1924" i="2"/>
  <c r="EM1924" i="2" s="1"/>
  <c r="ED1924" i="2"/>
  <c r="EE1924" i="2" s="1"/>
  <c r="EN1924" i="2"/>
  <c r="EO1924" i="2" s="1"/>
  <c r="EF1924" i="2"/>
  <c r="EG1924" i="2" s="1"/>
  <c r="DX1924" i="2"/>
  <c r="DY1924" i="2" s="1"/>
  <c r="EP1924" i="2"/>
  <c r="EQ1924" i="2" s="1"/>
  <c r="EH1924" i="2"/>
  <c r="EI1924" i="2" s="1"/>
  <c r="EJ1924" i="2"/>
  <c r="EK1924" i="2" s="1"/>
  <c r="EB1916" i="2"/>
  <c r="EC1916" i="2" s="1"/>
  <c r="EL1916" i="2"/>
  <c r="EM1916" i="2" s="1"/>
  <c r="EN1916" i="2"/>
  <c r="EO1916" i="2" s="1"/>
  <c r="EF1916" i="2"/>
  <c r="EG1916" i="2" s="1"/>
  <c r="DX1916" i="2"/>
  <c r="DY1916" i="2" s="1"/>
  <c r="EP1916" i="2"/>
  <c r="EQ1916" i="2" s="1"/>
  <c r="EH1916" i="2"/>
  <c r="EI1916" i="2" s="1"/>
  <c r="DZ1916" i="2"/>
  <c r="EA1916" i="2" s="1"/>
  <c r="ER1916" i="2"/>
  <c r="ES1916" i="2" s="1"/>
  <c r="ED1916" i="2"/>
  <c r="EE1916" i="2" s="1"/>
  <c r="EJ1916" i="2"/>
  <c r="EK1916" i="2" s="1"/>
  <c r="EN1908" i="2"/>
  <c r="EO1908" i="2" s="1"/>
  <c r="DX1908" i="2"/>
  <c r="DY1908" i="2" s="1"/>
  <c r="EP1908" i="2"/>
  <c r="EQ1908" i="2" s="1"/>
  <c r="EH1908" i="2"/>
  <c r="EI1908" i="2" s="1"/>
  <c r="DZ1908" i="2"/>
  <c r="EA1908" i="2" s="1"/>
  <c r="ER1908" i="2"/>
  <c r="ES1908" i="2" s="1"/>
  <c r="EJ1908" i="2"/>
  <c r="EK1908" i="2" s="1"/>
  <c r="EB1908" i="2"/>
  <c r="EC1908" i="2" s="1"/>
  <c r="EL1908" i="2"/>
  <c r="EM1908" i="2" s="1"/>
  <c r="ED1908" i="2"/>
  <c r="EE1908" i="2" s="1"/>
  <c r="EF1908" i="2"/>
  <c r="EG1908" i="2" s="1"/>
  <c r="DX1900" i="2"/>
  <c r="DY1900" i="2" s="1"/>
  <c r="EP1900" i="2"/>
  <c r="EQ1900" i="2" s="1"/>
  <c r="DZ1900" i="2"/>
  <c r="EA1900" i="2" s="1"/>
  <c r="ER1900" i="2"/>
  <c r="ES1900" i="2" s="1"/>
  <c r="EJ1900" i="2"/>
  <c r="EK1900" i="2" s="1"/>
  <c r="EB1900" i="2"/>
  <c r="EC1900" i="2" s="1"/>
  <c r="EL1900" i="2"/>
  <c r="EM1900" i="2" s="1"/>
  <c r="ED1900" i="2"/>
  <c r="EE1900" i="2" s="1"/>
  <c r="EN1900" i="2"/>
  <c r="EO1900" i="2" s="1"/>
  <c r="EF1900" i="2"/>
  <c r="EG1900" i="2" s="1"/>
  <c r="EH1900" i="2"/>
  <c r="EI1900" i="2" s="1"/>
  <c r="DZ1892" i="2"/>
  <c r="EA1892" i="2" s="1"/>
  <c r="ER1892" i="2"/>
  <c r="ES1892" i="2" s="1"/>
  <c r="EB1892" i="2"/>
  <c r="EC1892" i="2" s="1"/>
  <c r="EL1892" i="2"/>
  <c r="EM1892" i="2" s="1"/>
  <c r="ED1892" i="2"/>
  <c r="EE1892" i="2" s="1"/>
  <c r="EN1892" i="2"/>
  <c r="EO1892" i="2" s="1"/>
  <c r="EF1892" i="2"/>
  <c r="EG1892" i="2" s="1"/>
  <c r="DX1892" i="2"/>
  <c r="DY1892" i="2" s="1"/>
  <c r="EP1892" i="2"/>
  <c r="EQ1892" i="2" s="1"/>
  <c r="EJ1892" i="2"/>
  <c r="EK1892" i="2" s="1"/>
  <c r="EH1892" i="2"/>
  <c r="EI1892" i="2" s="1"/>
  <c r="DJ2499" i="2"/>
  <c r="DJ2339" i="2"/>
  <c r="DJ2291" i="2"/>
  <c r="DJ2519" i="2"/>
  <c r="EP2519" i="2"/>
  <c r="EQ2519" i="2" s="1"/>
  <c r="ER2519" i="2"/>
  <c r="ES2519" i="2" s="1"/>
  <c r="EB2519" i="2"/>
  <c r="EC2519" i="2" s="1"/>
  <c r="EJ2519" i="2"/>
  <c r="EK2519" i="2" s="1"/>
  <c r="ED2519" i="2"/>
  <c r="EE2519" i="2" s="1"/>
  <c r="EN2519" i="2"/>
  <c r="EO2519" i="2" s="1"/>
  <c r="EL2519" i="2"/>
  <c r="EM2519" i="2" s="1"/>
  <c r="DX2519" i="2"/>
  <c r="DY2519" i="2" s="1"/>
  <c r="DZ2519" i="2"/>
  <c r="EA2519" i="2" s="1"/>
  <c r="EF2519" i="2"/>
  <c r="EG2519" i="2" s="1"/>
  <c r="EH2519" i="2"/>
  <c r="EI2519" i="2" s="1"/>
  <c r="DJ2511" i="2"/>
  <c r="ED2511" i="2"/>
  <c r="EE2511" i="2" s="1"/>
  <c r="DX2511" i="2"/>
  <c r="DY2511" i="2" s="1"/>
  <c r="EF2511" i="2"/>
  <c r="EG2511" i="2" s="1"/>
  <c r="EP2511" i="2"/>
  <c r="EQ2511" i="2" s="1"/>
  <c r="ER2511" i="2"/>
  <c r="ES2511" i="2" s="1"/>
  <c r="EB2511" i="2"/>
  <c r="EC2511" i="2" s="1"/>
  <c r="EJ2511" i="2"/>
  <c r="EK2511" i="2" s="1"/>
  <c r="EH2511" i="2"/>
  <c r="EI2511" i="2" s="1"/>
  <c r="EL2511" i="2"/>
  <c r="EM2511" i="2" s="1"/>
  <c r="EN2511" i="2"/>
  <c r="EO2511" i="2" s="1"/>
  <c r="DZ2511" i="2"/>
  <c r="EA2511" i="2" s="1"/>
  <c r="DJ2503" i="2"/>
  <c r="ER2503" i="2"/>
  <c r="ES2503" i="2" s="1"/>
  <c r="EL2503" i="2"/>
  <c r="EM2503" i="2" s="1"/>
  <c r="ED2503" i="2"/>
  <c r="EE2503" i="2" s="1"/>
  <c r="DX2503" i="2"/>
  <c r="DY2503" i="2" s="1"/>
  <c r="EF2503" i="2"/>
  <c r="EG2503" i="2" s="1"/>
  <c r="EP2503" i="2"/>
  <c r="EQ2503" i="2" s="1"/>
  <c r="DZ2503" i="2"/>
  <c r="EA2503" i="2" s="1"/>
  <c r="EB2503" i="2"/>
  <c r="EC2503" i="2" s="1"/>
  <c r="EH2503" i="2"/>
  <c r="EI2503" i="2" s="1"/>
  <c r="EJ2503" i="2"/>
  <c r="EK2503" i="2" s="1"/>
  <c r="EN2503" i="2"/>
  <c r="EO2503" i="2" s="1"/>
  <c r="DJ2495" i="2"/>
  <c r="DX2495" i="2"/>
  <c r="DY2495" i="2" s="1"/>
  <c r="EF2495" i="2"/>
  <c r="EG2495" i="2" s="1"/>
  <c r="DZ2495" i="2"/>
  <c r="EA2495" i="2" s="1"/>
  <c r="EH2495" i="2"/>
  <c r="EI2495" i="2" s="1"/>
  <c r="ER2495" i="2"/>
  <c r="ES2495" i="2" s="1"/>
  <c r="EL2495" i="2"/>
  <c r="EM2495" i="2" s="1"/>
  <c r="ED2495" i="2"/>
  <c r="EE2495" i="2" s="1"/>
  <c r="EP2495" i="2"/>
  <c r="EQ2495" i="2" s="1"/>
  <c r="EB2495" i="2"/>
  <c r="EC2495" i="2" s="1"/>
  <c r="EJ2495" i="2"/>
  <c r="EK2495" i="2" s="1"/>
  <c r="EN2495" i="2"/>
  <c r="EO2495" i="2" s="1"/>
  <c r="DJ2487" i="2"/>
  <c r="EL2487" i="2"/>
  <c r="EM2487" i="2" s="1"/>
  <c r="EN2487" i="2"/>
  <c r="EO2487" i="2" s="1"/>
  <c r="DX2487" i="2"/>
  <c r="DY2487" i="2" s="1"/>
  <c r="EF2487" i="2"/>
  <c r="EG2487" i="2" s="1"/>
  <c r="DZ2487" i="2"/>
  <c r="EA2487" i="2" s="1"/>
  <c r="EH2487" i="2"/>
  <c r="EI2487" i="2" s="1"/>
  <c r="ER2487" i="2"/>
  <c r="ES2487" i="2" s="1"/>
  <c r="EJ2487" i="2"/>
  <c r="EK2487" i="2" s="1"/>
  <c r="EP2487" i="2"/>
  <c r="EQ2487" i="2" s="1"/>
  <c r="EB2487" i="2"/>
  <c r="EC2487" i="2" s="1"/>
  <c r="ED2487" i="2"/>
  <c r="EE2487" i="2" s="1"/>
  <c r="DJ2479" i="2"/>
  <c r="DZ2479" i="2"/>
  <c r="EA2479" i="2" s="1"/>
  <c r="EH2479" i="2"/>
  <c r="EI2479" i="2" s="1"/>
  <c r="EB2479" i="2"/>
  <c r="EC2479" i="2" s="1"/>
  <c r="EJ2479" i="2"/>
  <c r="EK2479" i="2" s="1"/>
  <c r="EL2479" i="2"/>
  <c r="EM2479" i="2" s="1"/>
  <c r="EN2479" i="2"/>
  <c r="EO2479" i="2" s="1"/>
  <c r="DX2479" i="2"/>
  <c r="DY2479" i="2" s="1"/>
  <c r="EF2479" i="2"/>
  <c r="EG2479" i="2" s="1"/>
  <c r="ED2479" i="2"/>
  <c r="EE2479" i="2" s="1"/>
  <c r="EP2479" i="2"/>
  <c r="EQ2479" i="2" s="1"/>
  <c r="ER2479" i="2"/>
  <c r="ES2479" i="2" s="1"/>
  <c r="DJ2471" i="2"/>
  <c r="EN2471" i="2"/>
  <c r="EO2471" i="2" s="1"/>
  <c r="EP2471" i="2"/>
  <c r="EQ2471" i="2" s="1"/>
  <c r="DZ2471" i="2"/>
  <c r="EA2471" i="2" s="1"/>
  <c r="EH2471" i="2"/>
  <c r="EI2471" i="2" s="1"/>
  <c r="EB2471" i="2"/>
  <c r="EC2471" i="2" s="1"/>
  <c r="EJ2471" i="2"/>
  <c r="EK2471" i="2" s="1"/>
  <c r="EL2471" i="2"/>
  <c r="EM2471" i="2" s="1"/>
  <c r="DX2471" i="2"/>
  <c r="DY2471" i="2" s="1"/>
  <c r="ED2471" i="2"/>
  <c r="EE2471" i="2" s="1"/>
  <c r="EF2471" i="2"/>
  <c r="EG2471" i="2" s="1"/>
  <c r="ER2471" i="2"/>
  <c r="ES2471" i="2" s="1"/>
  <c r="DJ2463" i="2"/>
  <c r="EB2463" i="2"/>
  <c r="EC2463" i="2" s="1"/>
  <c r="EJ2463" i="2"/>
  <c r="EK2463" i="2" s="1"/>
  <c r="ED2463" i="2"/>
  <c r="EE2463" i="2" s="1"/>
  <c r="EN2463" i="2"/>
  <c r="EO2463" i="2" s="1"/>
  <c r="EP2463" i="2"/>
  <c r="EQ2463" i="2" s="1"/>
  <c r="DZ2463" i="2"/>
  <c r="EA2463" i="2" s="1"/>
  <c r="EH2463" i="2"/>
  <c r="EI2463" i="2" s="1"/>
  <c r="ER2463" i="2"/>
  <c r="ES2463" i="2" s="1"/>
  <c r="DX2463" i="2"/>
  <c r="DY2463" i="2" s="1"/>
  <c r="EF2463" i="2"/>
  <c r="EG2463" i="2" s="1"/>
  <c r="EL2463" i="2"/>
  <c r="EM2463" i="2" s="1"/>
  <c r="DJ2455" i="2"/>
  <c r="EP2455" i="2"/>
  <c r="EQ2455" i="2" s="1"/>
  <c r="ER2455" i="2"/>
  <c r="ES2455" i="2" s="1"/>
  <c r="EB2455" i="2"/>
  <c r="EC2455" i="2" s="1"/>
  <c r="EJ2455" i="2"/>
  <c r="EK2455" i="2" s="1"/>
  <c r="ED2455" i="2"/>
  <c r="EE2455" i="2" s="1"/>
  <c r="EN2455" i="2"/>
  <c r="EO2455" i="2" s="1"/>
  <c r="EH2455" i="2"/>
  <c r="EI2455" i="2" s="1"/>
  <c r="EL2455" i="2"/>
  <c r="EM2455" i="2" s="1"/>
  <c r="DX2455" i="2"/>
  <c r="DY2455" i="2" s="1"/>
  <c r="DZ2455" i="2"/>
  <c r="EA2455" i="2" s="1"/>
  <c r="EF2455" i="2"/>
  <c r="EG2455" i="2" s="1"/>
  <c r="DJ2447" i="2"/>
  <c r="ED2447" i="2"/>
  <c r="EE2447" i="2" s="1"/>
  <c r="DX2447" i="2"/>
  <c r="DY2447" i="2" s="1"/>
  <c r="EF2447" i="2"/>
  <c r="EG2447" i="2" s="1"/>
  <c r="EP2447" i="2"/>
  <c r="EQ2447" i="2" s="1"/>
  <c r="ER2447" i="2"/>
  <c r="ES2447" i="2" s="1"/>
  <c r="EB2447" i="2"/>
  <c r="EC2447" i="2" s="1"/>
  <c r="EJ2447" i="2"/>
  <c r="EK2447" i="2" s="1"/>
  <c r="EH2447" i="2"/>
  <c r="EI2447" i="2" s="1"/>
  <c r="EL2447" i="2"/>
  <c r="EM2447" i="2" s="1"/>
  <c r="EN2447" i="2"/>
  <c r="EO2447" i="2" s="1"/>
  <c r="DZ2447" i="2"/>
  <c r="EA2447" i="2" s="1"/>
  <c r="DJ2439" i="2"/>
  <c r="ER2439" i="2"/>
  <c r="ES2439" i="2" s="1"/>
  <c r="EL2439" i="2"/>
  <c r="EM2439" i="2" s="1"/>
  <c r="ED2439" i="2"/>
  <c r="EE2439" i="2" s="1"/>
  <c r="DX2439" i="2"/>
  <c r="DY2439" i="2" s="1"/>
  <c r="EF2439" i="2"/>
  <c r="EG2439" i="2" s="1"/>
  <c r="EP2439" i="2"/>
  <c r="EQ2439" i="2" s="1"/>
  <c r="DZ2439" i="2"/>
  <c r="EA2439" i="2" s="1"/>
  <c r="EB2439" i="2"/>
  <c r="EC2439" i="2" s="1"/>
  <c r="EH2439" i="2"/>
  <c r="EI2439" i="2" s="1"/>
  <c r="EJ2439" i="2"/>
  <c r="EK2439" i="2" s="1"/>
  <c r="EN2439" i="2"/>
  <c r="EO2439" i="2" s="1"/>
  <c r="DJ2431" i="2"/>
  <c r="DX2431" i="2"/>
  <c r="DY2431" i="2" s="1"/>
  <c r="EF2431" i="2"/>
  <c r="EG2431" i="2" s="1"/>
  <c r="DZ2431" i="2"/>
  <c r="EA2431" i="2" s="1"/>
  <c r="EH2431" i="2"/>
  <c r="EI2431" i="2" s="1"/>
  <c r="ER2431" i="2"/>
  <c r="ES2431" i="2" s="1"/>
  <c r="EL2431" i="2"/>
  <c r="EM2431" i="2" s="1"/>
  <c r="ED2431" i="2"/>
  <c r="EE2431" i="2" s="1"/>
  <c r="EN2431" i="2"/>
  <c r="EO2431" i="2" s="1"/>
  <c r="EP2431" i="2"/>
  <c r="EQ2431" i="2" s="1"/>
  <c r="EB2431" i="2"/>
  <c r="EC2431" i="2" s="1"/>
  <c r="EJ2431" i="2"/>
  <c r="EK2431" i="2" s="1"/>
  <c r="DJ2423" i="2"/>
  <c r="EB2423" i="2"/>
  <c r="EC2423" i="2" s="1"/>
  <c r="EN2423" i="2"/>
  <c r="EO2423" i="2" s="1"/>
  <c r="ED2423" i="2"/>
  <c r="EE2423" i="2" s="1"/>
  <c r="ER2423" i="2"/>
  <c r="ES2423" i="2" s="1"/>
  <c r="EH2423" i="2"/>
  <c r="EI2423" i="2" s="1"/>
  <c r="DX2423" i="2"/>
  <c r="DY2423" i="2" s="1"/>
  <c r="EJ2423" i="2"/>
  <c r="EK2423" i="2" s="1"/>
  <c r="DZ2423" i="2"/>
  <c r="EA2423" i="2" s="1"/>
  <c r="EF2423" i="2"/>
  <c r="EG2423" i="2" s="1"/>
  <c r="EL2423" i="2"/>
  <c r="EM2423" i="2" s="1"/>
  <c r="EP2423" i="2"/>
  <c r="EQ2423" i="2" s="1"/>
  <c r="DZ2415" i="2"/>
  <c r="EA2415" i="2" s="1"/>
  <c r="EJ2415" i="2"/>
  <c r="EK2415" i="2" s="1"/>
  <c r="EN2415" i="2"/>
  <c r="EO2415" i="2" s="1"/>
  <c r="ED2415" i="2"/>
  <c r="EE2415" i="2" s="1"/>
  <c r="EP2415" i="2"/>
  <c r="EQ2415" i="2" s="1"/>
  <c r="EF2415" i="2"/>
  <c r="EG2415" i="2" s="1"/>
  <c r="DX2415" i="2"/>
  <c r="DY2415" i="2" s="1"/>
  <c r="EL2415" i="2"/>
  <c r="EM2415" i="2" s="1"/>
  <c r="ER2415" i="2"/>
  <c r="ES2415" i="2" s="1"/>
  <c r="EB2415" i="2"/>
  <c r="EC2415" i="2" s="1"/>
  <c r="EH2415" i="2"/>
  <c r="EI2415" i="2" s="1"/>
  <c r="DJ2407" i="2"/>
  <c r="EP2407" i="2"/>
  <c r="EQ2407" i="2" s="1"/>
  <c r="DX2407" i="2"/>
  <c r="DY2407" i="2" s="1"/>
  <c r="EH2407" i="2"/>
  <c r="EI2407" i="2" s="1"/>
  <c r="EB2407" i="2"/>
  <c r="EC2407" i="2" s="1"/>
  <c r="EL2407" i="2"/>
  <c r="EM2407" i="2" s="1"/>
  <c r="EF2407" i="2"/>
  <c r="EG2407" i="2" s="1"/>
  <c r="EJ2407" i="2"/>
  <c r="EK2407" i="2" s="1"/>
  <c r="EN2407" i="2"/>
  <c r="EO2407" i="2" s="1"/>
  <c r="ER2407" i="2"/>
  <c r="ES2407" i="2" s="1"/>
  <c r="DZ2407" i="2"/>
  <c r="EA2407" i="2" s="1"/>
  <c r="ED2407" i="2"/>
  <c r="EE2407" i="2" s="1"/>
  <c r="DJ2399" i="2"/>
  <c r="EH2399" i="2"/>
  <c r="EI2399" i="2" s="1"/>
  <c r="DX2399" i="2"/>
  <c r="DY2399" i="2" s="1"/>
  <c r="EL2399" i="2"/>
  <c r="EM2399" i="2" s="1"/>
  <c r="DZ2399" i="2"/>
  <c r="EA2399" i="2" s="1"/>
  <c r="EN2399" i="2"/>
  <c r="EO2399" i="2" s="1"/>
  <c r="ED2399" i="2"/>
  <c r="EE2399" i="2" s="1"/>
  <c r="ER2399" i="2"/>
  <c r="ES2399" i="2" s="1"/>
  <c r="EF2399" i="2"/>
  <c r="EG2399" i="2" s="1"/>
  <c r="EB2399" i="2"/>
  <c r="EC2399" i="2" s="1"/>
  <c r="EJ2399" i="2"/>
  <c r="EK2399" i="2" s="1"/>
  <c r="EP2399" i="2"/>
  <c r="EQ2399" i="2" s="1"/>
  <c r="DJ2391" i="2"/>
  <c r="ED2391" i="2"/>
  <c r="EE2391" i="2" s="1"/>
  <c r="EF2391" i="2"/>
  <c r="EG2391" i="2" s="1"/>
  <c r="ER2391" i="2"/>
  <c r="ES2391" i="2" s="1"/>
  <c r="DZ2391" i="2"/>
  <c r="EA2391" i="2" s="1"/>
  <c r="EJ2391" i="2"/>
  <c r="EK2391" i="2" s="1"/>
  <c r="EB2391" i="2"/>
  <c r="EC2391" i="2" s="1"/>
  <c r="EL2391" i="2"/>
  <c r="EM2391" i="2" s="1"/>
  <c r="EH2391" i="2"/>
  <c r="EI2391" i="2" s="1"/>
  <c r="EN2391" i="2"/>
  <c r="EO2391" i="2" s="1"/>
  <c r="EP2391" i="2"/>
  <c r="EQ2391" i="2" s="1"/>
  <c r="DX2391" i="2"/>
  <c r="DY2391" i="2" s="1"/>
  <c r="DJ2383" i="2"/>
  <c r="EP2383" i="2"/>
  <c r="EQ2383" i="2" s="1"/>
  <c r="EF2383" i="2"/>
  <c r="EG2383" i="2" s="1"/>
  <c r="DX2383" i="2"/>
  <c r="DY2383" i="2" s="1"/>
  <c r="EJ2383" i="2"/>
  <c r="EK2383" i="2" s="1"/>
  <c r="DZ2383" i="2"/>
  <c r="EA2383" i="2" s="1"/>
  <c r="EL2383" i="2"/>
  <c r="EM2383" i="2" s="1"/>
  <c r="EB2383" i="2"/>
  <c r="EC2383" i="2" s="1"/>
  <c r="ED2383" i="2"/>
  <c r="EE2383" i="2" s="1"/>
  <c r="EH2383" i="2"/>
  <c r="EI2383" i="2" s="1"/>
  <c r="EN2383" i="2"/>
  <c r="EO2383" i="2" s="1"/>
  <c r="ER2383" i="2"/>
  <c r="ES2383" i="2" s="1"/>
  <c r="DJ2375" i="2"/>
  <c r="EF2375" i="2"/>
  <c r="EG2375" i="2" s="1"/>
  <c r="EJ2375" i="2"/>
  <c r="EK2375" i="2" s="1"/>
  <c r="DX2375" i="2"/>
  <c r="DY2375" i="2" s="1"/>
  <c r="EB2375" i="2"/>
  <c r="EC2375" i="2" s="1"/>
  <c r="EN2375" i="2"/>
  <c r="EO2375" i="2" s="1"/>
  <c r="EP2375" i="2"/>
  <c r="EQ2375" i="2" s="1"/>
  <c r="DZ2375" i="2"/>
  <c r="EA2375" i="2" s="1"/>
  <c r="ED2375" i="2"/>
  <c r="EE2375" i="2" s="1"/>
  <c r="EH2375" i="2"/>
  <c r="EI2375" i="2" s="1"/>
  <c r="EL2375" i="2"/>
  <c r="EM2375" i="2" s="1"/>
  <c r="ER2375" i="2"/>
  <c r="ES2375" i="2" s="1"/>
  <c r="DJ2367" i="2"/>
  <c r="DZ2367" i="2"/>
  <c r="EA2367" i="2" s="1"/>
  <c r="EN2367" i="2"/>
  <c r="EO2367" i="2" s="1"/>
  <c r="EB2367" i="2"/>
  <c r="EC2367" i="2" s="1"/>
  <c r="EP2367" i="2"/>
  <c r="EQ2367" i="2" s="1"/>
  <c r="EF2367" i="2"/>
  <c r="EG2367" i="2" s="1"/>
  <c r="EH2367" i="2"/>
  <c r="EI2367" i="2" s="1"/>
  <c r="EJ2367" i="2"/>
  <c r="EK2367" i="2" s="1"/>
  <c r="EL2367" i="2"/>
  <c r="EM2367" i="2" s="1"/>
  <c r="ER2367" i="2"/>
  <c r="ES2367" i="2" s="1"/>
  <c r="DX2367" i="2"/>
  <c r="DY2367" i="2" s="1"/>
  <c r="ED2367" i="2"/>
  <c r="EE2367" i="2" s="1"/>
  <c r="DJ2359" i="2"/>
  <c r="EJ2359" i="2"/>
  <c r="EK2359" i="2" s="1"/>
  <c r="DX2359" i="2"/>
  <c r="DY2359" i="2" s="1"/>
  <c r="EN2359" i="2"/>
  <c r="EO2359" i="2" s="1"/>
  <c r="DZ2359" i="2"/>
  <c r="EA2359" i="2" s="1"/>
  <c r="EP2359" i="2"/>
  <c r="EQ2359" i="2" s="1"/>
  <c r="ED2359" i="2"/>
  <c r="EE2359" i="2" s="1"/>
  <c r="EF2359" i="2"/>
  <c r="EG2359" i="2" s="1"/>
  <c r="EB2359" i="2"/>
  <c r="EC2359" i="2" s="1"/>
  <c r="EH2359" i="2"/>
  <c r="EI2359" i="2" s="1"/>
  <c r="EL2359" i="2"/>
  <c r="EM2359" i="2" s="1"/>
  <c r="ER2359" i="2"/>
  <c r="ES2359" i="2" s="1"/>
  <c r="DJ2351" i="2"/>
  <c r="EJ2351" i="2"/>
  <c r="EK2351" i="2" s="1"/>
  <c r="DX2351" i="2"/>
  <c r="DY2351" i="2" s="1"/>
  <c r="EN2351" i="2"/>
  <c r="EO2351" i="2" s="1"/>
  <c r="DZ2351" i="2"/>
  <c r="EA2351" i="2" s="1"/>
  <c r="EP2351" i="2"/>
  <c r="EQ2351" i="2" s="1"/>
  <c r="ED2351" i="2"/>
  <c r="EE2351" i="2" s="1"/>
  <c r="EF2351" i="2"/>
  <c r="EG2351" i="2" s="1"/>
  <c r="EB2351" i="2"/>
  <c r="EC2351" i="2" s="1"/>
  <c r="EH2351" i="2"/>
  <c r="EI2351" i="2" s="1"/>
  <c r="EL2351" i="2"/>
  <c r="EM2351" i="2" s="1"/>
  <c r="ER2351" i="2"/>
  <c r="ES2351" i="2" s="1"/>
  <c r="DJ2343" i="2"/>
  <c r="DZ2343" i="2"/>
  <c r="EA2343" i="2" s="1"/>
  <c r="ED2343" i="2"/>
  <c r="EE2343" i="2" s="1"/>
  <c r="EN2343" i="2"/>
  <c r="EO2343" i="2" s="1"/>
  <c r="EF2343" i="2"/>
  <c r="EG2343" i="2" s="1"/>
  <c r="EP2343" i="2"/>
  <c r="EQ2343" i="2" s="1"/>
  <c r="EH2343" i="2"/>
  <c r="EI2343" i="2" s="1"/>
  <c r="EB2343" i="2"/>
  <c r="EC2343" i="2" s="1"/>
  <c r="EJ2343" i="2"/>
  <c r="EK2343" i="2" s="1"/>
  <c r="EL2343" i="2"/>
  <c r="EM2343" i="2" s="1"/>
  <c r="ER2343" i="2"/>
  <c r="ES2343" i="2" s="1"/>
  <c r="DX2343" i="2"/>
  <c r="DY2343" i="2" s="1"/>
  <c r="DJ2335" i="2"/>
  <c r="EB2335" i="2"/>
  <c r="EC2335" i="2" s="1"/>
  <c r="EL2335" i="2"/>
  <c r="EM2335" i="2" s="1"/>
  <c r="EF2335" i="2"/>
  <c r="EG2335" i="2" s="1"/>
  <c r="EP2335" i="2"/>
  <c r="EQ2335" i="2" s="1"/>
  <c r="ER2335" i="2"/>
  <c r="ES2335" i="2" s="1"/>
  <c r="DX2335" i="2"/>
  <c r="DY2335" i="2" s="1"/>
  <c r="EJ2335" i="2"/>
  <c r="EK2335" i="2" s="1"/>
  <c r="DZ2335" i="2"/>
  <c r="EA2335" i="2" s="1"/>
  <c r="ED2335" i="2"/>
  <c r="EE2335" i="2" s="1"/>
  <c r="EH2335" i="2"/>
  <c r="EI2335" i="2" s="1"/>
  <c r="EN2335" i="2"/>
  <c r="EO2335" i="2" s="1"/>
  <c r="DJ2327" i="2"/>
  <c r="ED2327" i="2"/>
  <c r="EE2327" i="2" s="1"/>
  <c r="EN2327" i="2"/>
  <c r="EO2327" i="2" s="1"/>
  <c r="ER2327" i="2"/>
  <c r="ES2327" i="2" s="1"/>
  <c r="EH2327" i="2"/>
  <c r="EI2327" i="2" s="1"/>
  <c r="DX2327" i="2"/>
  <c r="DY2327" i="2" s="1"/>
  <c r="EJ2327" i="2"/>
  <c r="EK2327" i="2" s="1"/>
  <c r="DZ2327" i="2"/>
  <c r="EA2327" i="2" s="1"/>
  <c r="EL2327" i="2"/>
  <c r="EM2327" i="2" s="1"/>
  <c r="EP2327" i="2"/>
  <c r="EQ2327" i="2" s="1"/>
  <c r="EB2327" i="2"/>
  <c r="EC2327" i="2" s="1"/>
  <c r="EF2327" i="2"/>
  <c r="EG2327" i="2" s="1"/>
  <c r="DJ2319" i="2"/>
  <c r="EF2319" i="2"/>
  <c r="EG2319" i="2" s="1"/>
  <c r="EP2319" i="2"/>
  <c r="EQ2319" i="2" s="1"/>
  <c r="EH2319" i="2"/>
  <c r="EI2319" i="2" s="1"/>
  <c r="DZ2319" i="2"/>
  <c r="EA2319" i="2" s="1"/>
  <c r="EB2319" i="2"/>
  <c r="EC2319" i="2" s="1"/>
  <c r="EL2319" i="2"/>
  <c r="EM2319" i="2" s="1"/>
  <c r="ED2319" i="2"/>
  <c r="EE2319" i="2" s="1"/>
  <c r="EJ2319" i="2"/>
  <c r="EK2319" i="2" s="1"/>
  <c r="EN2319" i="2"/>
  <c r="EO2319" i="2" s="1"/>
  <c r="ER2319" i="2"/>
  <c r="ES2319" i="2" s="1"/>
  <c r="DX2319" i="2"/>
  <c r="DY2319" i="2" s="1"/>
  <c r="DJ2311" i="2"/>
  <c r="ER2311" i="2"/>
  <c r="ES2311" i="2" s="1"/>
  <c r="DX2311" i="2"/>
  <c r="DY2311" i="2" s="1"/>
  <c r="EJ2311" i="2"/>
  <c r="EK2311" i="2" s="1"/>
  <c r="EB2311" i="2"/>
  <c r="EC2311" i="2" s="1"/>
  <c r="EL2311" i="2"/>
  <c r="EM2311" i="2" s="1"/>
  <c r="ED2311" i="2"/>
  <c r="EE2311" i="2" s="1"/>
  <c r="EN2311" i="2"/>
  <c r="EO2311" i="2" s="1"/>
  <c r="DZ2311" i="2"/>
  <c r="EA2311" i="2" s="1"/>
  <c r="EF2311" i="2"/>
  <c r="EG2311" i="2" s="1"/>
  <c r="EH2311" i="2"/>
  <c r="EI2311" i="2" s="1"/>
  <c r="EP2311" i="2"/>
  <c r="EQ2311" i="2" s="1"/>
  <c r="DJ2303" i="2"/>
  <c r="EH2303" i="2"/>
  <c r="EI2303" i="2" s="1"/>
  <c r="DX2303" i="2"/>
  <c r="DY2303" i="2" s="1"/>
  <c r="EJ2303" i="2"/>
  <c r="EK2303" i="2" s="1"/>
  <c r="DZ2303" i="2"/>
  <c r="EA2303" i="2" s="1"/>
  <c r="ED2303" i="2"/>
  <c r="EE2303" i="2" s="1"/>
  <c r="EN2303" i="2"/>
  <c r="EO2303" i="2" s="1"/>
  <c r="EF2303" i="2"/>
  <c r="EG2303" i="2" s="1"/>
  <c r="EP2303" i="2"/>
  <c r="EQ2303" i="2" s="1"/>
  <c r="EL2303" i="2"/>
  <c r="EM2303" i="2" s="1"/>
  <c r="ER2303" i="2"/>
  <c r="ES2303" i="2" s="1"/>
  <c r="EB2303" i="2"/>
  <c r="EC2303" i="2" s="1"/>
  <c r="DJ2295" i="2"/>
  <c r="DZ2295" i="2"/>
  <c r="EA2295" i="2" s="1"/>
  <c r="EB2295" i="2"/>
  <c r="EC2295" i="2" s="1"/>
  <c r="EL2295" i="2"/>
  <c r="EM2295" i="2" s="1"/>
  <c r="EF2295" i="2"/>
  <c r="EG2295" i="2" s="1"/>
  <c r="EP2295" i="2"/>
  <c r="EQ2295" i="2" s="1"/>
  <c r="ER2295" i="2"/>
  <c r="ES2295" i="2" s="1"/>
  <c r="ED2295" i="2"/>
  <c r="EE2295" i="2" s="1"/>
  <c r="EH2295" i="2"/>
  <c r="EI2295" i="2" s="1"/>
  <c r="EJ2295" i="2"/>
  <c r="EK2295" i="2" s="1"/>
  <c r="EN2295" i="2"/>
  <c r="EO2295" i="2" s="1"/>
  <c r="DX2295" i="2"/>
  <c r="DY2295" i="2" s="1"/>
  <c r="DJ2287" i="2"/>
  <c r="DX2287" i="2"/>
  <c r="DY2287" i="2" s="1"/>
  <c r="EJ2287" i="2"/>
  <c r="EK2287" i="2" s="1"/>
  <c r="EB2287" i="2"/>
  <c r="EC2287" i="2" s="1"/>
  <c r="EL2287" i="2"/>
  <c r="EM2287" i="2" s="1"/>
  <c r="ED2287" i="2"/>
  <c r="EE2287" i="2" s="1"/>
  <c r="EN2287" i="2"/>
  <c r="EO2287" i="2" s="1"/>
  <c r="ER2287" i="2"/>
  <c r="ES2287" i="2" s="1"/>
  <c r="EH2287" i="2"/>
  <c r="EI2287" i="2" s="1"/>
  <c r="DZ2287" i="2"/>
  <c r="EA2287" i="2" s="1"/>
  <c r="EF2287" i="2"/>
  <c r="EG2287" i="2" s="1"/>
  <c r="EP2287" i="2"/>
  <c r="EQ2287" i="2" s="1"/>
  <c r="DJ2268" i="2"/>
  <c r="EJ2268" i="2"/>
  <c r="EK2268" i="2" s="1"/>
  <c r="DX2268" i="2"/>
  <c r="DY2268" i="2" s="1"/>
  <c r="DZ2268" i="2"/>
  <c r="EA2268" i="2" s="1"/>
  <c r="EL2268" i="2"/>
  <c r="EM2268" i="2" s="1"/>
  <c r="EB2268" i="2"/>
  <c r="EC2268" i="2" s="1"/>
  <c r="EF2268" i="2"/>
  <c r="EG2268" i="2" s="1"/>
  <c r="EP2268" i="2"/>
  <c r="EQ2268" i="2" s="1"/>
  <c r="EH2268" i="2"/>
  <c r="EI2268" i="2" s="1"/>
  <c r="ER2268" i="2"/>
  <c r="ES2268" i="2" s="1"/>
  <c r="ED2268" i="2"/>
  <c r="EE2268" i="2" s="1"/>
  <c r="EN2268" i="2"/>
  <c r="EO2268" i="2" s="1"/>
  <c r="DJ2260" i="2"/>
  <c r="DX2260" i="2"/>
  <c r="DY2260" i="2" s="1"/>
  <c r="DZ2260" i="2"/>
  <c r="EA2260" i="2" s="1"/>
  <c r="EL2260" i="2"/>
  <c r="EM2260" i="2" s="1"/>
  <c r="EB2260" i="2"/>
  <c r="EC2260" i="2" s="1"/>
  <c r="ED2260" i="2"/>
  <c r="EE2260" i="2" s="1"/>
  <c r="EN2260" i="2"/>
  <c r="EO2260" i="2" s="1"/>
  <c r="EH2260" i="2"/>
  <c r="EI2260" i="2" s="1"/>
  <c r="ER2260" i="2"/>
  <c r="ES2260" i="2" s="1"/>
  <c r="EF2260" i="2"/>
  <c r="EG2260" i="2" s="1"/>
  <c r="EJ2260" i="2"/>
  <c r="EK2260" i="2" s="1"/>
  <c r="EP2260" i="2"/>
  <c r="EQ2260" i="2" s="1"/>
  <c r="DJ131" i="2"/>
  <c r="DJ132" i="2"/>
  <c r="DJ133" i="2"/>
  <c r="DJ134" i="2"/>
  <c r="DJ135" i="2"/>
  <c r="DJ136" i="2"/>
  <c r="DJ137" i="2"/>
  <c r="DJ138" i="2"/>
  <c r="DJ139" i="2"/>
  <c r="DJ140" i="2"/>
  <c r="DJ141" i="2"/>
  <c r="DJ142" i="2"/>
  <c r="DJ143" i="2"/>
  <c r="DJ144" i="2"/>
  <c r="DJ145" i="2"/>
  <c r="DJ146" i="2"/>
  <c r="DJ147" i="2"/>
  <c r="DJ148" i="2"/>
  <c r="DJ149" i="2"/>
  <c r="DJ150" i="2"/>
  <c r="DJ151" i="2"/>
  <c r="DJ152" i="2"/>
  <c r="DJ153" i="2"/>
  <c r="DJ154" i="2"/>
  <c r="DJ155" i="2"/>
  <c r="DJ156" i="2"/>
  <c r="DJ157" i="2"/>
  <c r="DJ158" i="2"/>
  <c r="DJ159" i="2"/>
  <c r="DJ160" i="2"/>
  <c r="DJ161" i="2"/>
  <c r="DJ162" i="2"/>
  <c r="DJ163" i="2"/>
  <c r="DJ164" i="2"/>
  <c r="DJ165" i="2"/>
  <c r="DJ166" i="2"/>
  <c r="DJ167" i="2"/>
  <c r="DJ168" i="2"/>
  <c r="DJ169" i="2"/>
  <c r="DJ170" i="2"/>
  <c r="DJ171" i="2"/>
  <c r="DJ172" i="2"/>
  <c r="DJ173" i="2"/>
  <c r="DJ174" i="2"/>
  <c r="DJ175" i="2"/>
  <c r="DJ176" i="2"/>
  <c r="DJ177" i="2"/>
  <c r="DJ178" i="2"/>
  <c r="DJ179" i="2"/>
  <c r="DJ180" i="2"/>
  <c r="DJ181" i="2"/>
  <c r="DJ182" i="2"/>
  <c r="DJ183" i="2"/>
  <c r="DJ184" i="2"/>
  <c r="DJ185" i="2"/>
  <c r="DJ186" i="2"/>
  <c r="DJ187" i="2"/>
  <c r="DJ188" i="2"/>
  <c r="DJ189" i="2"/>
  <c r="DJ190" i="2"/>
  <c r="DJ191" i="2"/>
  <c r="DJ192" i="2"/>
  <c r="DJ193" i="2"/>
  <c r="DJ194" i="2"/>
  <c r="DJ195" i="2"/>
  <c r="DJ196" i="2"/>
  <c r="DJ197" i="2"/>
  <c r="DJ198" i="2"/>
  <c r="DJ199" i="2"/>
  <c r="DJ200" i="2"/>
  <c r="DJ201" i="2"/>
  <c r="DJ202" i="2"/>
  <c r="DJ203" i="2"/>
  <c r="DJ204" i="2"/>
  <c r="DJ205" i="2"/>
  <c r="DJ206" i="2"/>
  <c r="DJ207" i="2"/>
  <c r="DJ208" i="2"/>
  <c r="DJ209" i="2"/>
  <c r="DJ210" i="2"/>
  <c r="DJ211" i="2"/>
  <c r="DJ212" i="2"/>
  <c r="DJ213" i="2"/>
  <c r="DJ214" i="2"/>
  <c r="DJ215" i="2"/>
  <c r="DJ216" i="2"/>
  <c r="DJ217" i="2"/>
  <c r="DJ218" i="2"/>
  <c r="DJ219" i="2"/>
  <c r="DJ220" i="2"/>
  <c r="DJ221" i="2"/>
  <c r="DJ222" i="2"/>
  <c r="DJ223" i="2"/>
  <c r="DJ224" i="2"/>
  <c r="DJ225" i="2"/>
  <c r="DJ226" i="2"/>
  <c r="DJ227" i="2"/>
  <c r="DJ228" i="2"/>
  <c r="DJ229" i="2"/>
  <c r="DJ230" i="2"/>
  <c r="DJ231" i="2"/>
  <c r="DJ232" i="2"/>
  <c r="DJ233" i="2"/>
  <c r="DJ234" i="2"/>
  <c r="DJ235" i="2"/>
  <c r="DJ236" i="2"/>
  <c r="DJ237" i="2"/>
  <c r="DJ238" i="2"/>
  <c r="DJ239" i="2"/>
  <c r="DJ240" i="2"/>
  <c r="DJ241" i="2"/>
  <c r="DJ242" i="2"/>
  <c r="DJ243" i="2"/>
  <c r="DJ244" i="2"/>
  <c r="DJ245" i="2"/>
  <c r="DJ246" i="2"/>
  <c r="DJ247" i="2"/>
  <c r="DJ248" i="2"/>
  <c r="DJ249" i="2"/>
  <c r="DJ250" i="2"/>
  <c r="DJ251" i="2"/>
  <c r="DJ252" i="2"/>
  <c r="DJ253" i="2"/>
  <c r="DJ254" i="2"/>
  <c r="DJ255" i="2"/>
  <c r="DJ256" i="2"/>
  <c r="DJ257" i="2"/>
  <c r="DJ258" i="2"/>
  <c r="DJ259" i="2"/>
  <c r="DJ260" i="2"/>
  <c r="DJ261" i="2"/>
  <c r="DJ262" i="2"/>
  <c r="DJ263" i="2"/>
  <c r="DJ264" i="2"/>
  <c r="DJ265" i="2"/>
  <c r="DJ266" i="2"/>
  <c r="DJ267" i="2"/>
  <c r="DJ268" i="2"/>
  <c r="DJ269" i="2"/>
  <c r="DJ270" i="2"/>
  <c r="DJ271" i="2"/>
  <c r="DJ272" i="2"/>
  <c r="DJ273" i="2"/>
  <c r="DJ274" i="2"/>
  <c r="DJ275" i="2"/>
  <c r="DJ276" i="2"/>
  <c r="DJ277" i="2"/>
  <c r="DJ278" i="2"/>
  <c r="DJ279" i="2"/>
  <c r="DJ280" i="2"/>
  <c r="DJ281" i="2"/>
  <c r="DJ282" i="2"/>
  <c r="DJ283" i="2"/>
  <c r="DJ284" i="2"/>
  <c r="DJ285" i="2"/>
  <c r="DJ286" i="2"/>
  <c r="DJ287" i="2"/>
  <c r="DJ288" i="2"/>
  <c r="DJ289" i="2"/>
  <c r="DJ290" i="2"/>
  <c r="DJ291" i="2"/>
  <c r="DJ292" i="2"/>
  <c r="DJ293" i="2"/>
  <c r="DJ294" i="2"/>
  <c r="DJ295" i="2"/>
  <c r="DJ296" i="2"/>
  <c r="DJ297" i="2"/>
  <c r="DJ298" i="2"/>
  <c r="DJ299" i="2"/>
  <c r="DJ300" i="2"/>
  <c r="DJ301" i="2"/>
  <c r="DJ302" i="2"/>
  <c r="DJ303" i="2"/>
  <c r="DJ304" i="2"/>
  <c r="DJ305" i="2"/>
  <c r="DJ306" i="2"/>
  <c r="DJ307" i="2"/>
  <c r="DJ308" i="2"/>
  <c r="DJ309" i="2"/>
  <c r="DJ310" i="2"/>
  <c r="DJ311" i="2"/>
  <c r="DJ312" i="2"/>
  <c r="DJ313" i="2"/>
  <c r="DJ314" i="2"/>
  <c r="DJ315" i="2"/>
  <c r="DJ316" i="2"/>
  <c r="DJ317" i="2"/>
  <c r="DJ318" i="2"/>
  <c r="DJ319" i="2"/>
  <c r="DJ320" i="2"/>
  <c r="DJ321" i="2"/>
  <c r="DJ322" i="2"/>
  <c r="DJ323" i="2"/>
  <c r="DJ324" i="2"/>
  <c r="DJ325" i="2"/>
  <c r="DJ326" i="2"/>
  <c r="DJ327" i="2"/>
  <c r="DJ328" i="2"/>
  <c r="DJ329" i="2"/>
  <c r="DJ330" i="2"/>
  <c r="DJ331" i="2"/>
  <c r="DJ332" i="2"/>
  <c r="DJ333" i="2"/>
  <c r="DJ334" i="2"/>
  <c r="DJ335" i="2"/>
  <c r="DJ336" i="2"/>
  <c r="DJ337" i="2"/>
  <c r="DJ338" i="2"/>
  <c r="DJ339" i="2"/>
  <c r="DJ340" i="2"/>
  <c r="DJ341" i="2"/>
  <c r="DJ342" i="2"/>
  <c r="DJ343" i="2"/>
  <c r="DJ344" i="2"/>
  <c r="DJ345" i="2"/>
  <c r="DJ346" i="2"/>
  <c r="DJ347" i="2"/>
  <c r="DJ348" i="2"/>
  <c r="DJ349" i="2"/>
  <c r="DJ350" i="2"/>
  <c r="DJ351" i="2"/>
  <c r="DJ352" i="2"/>
  <c r="DJ353" i="2"/>
  <c r="DJ354" i="2"/>
  <c r="DJ355" i="2"/>
  <c r="DJ356" i="2"/>
  <c r="DJ357" i="2"/>
  <c r="DJ358" i="2"/>
  <c r="DJ359" i="2"/>
  <c r="DJ360" i="2"/>
  <c r="DJ361" i="2"/>
  <c r="DJ362" i="2"/>
  <c r="DJ363" i="2"/>
  <c r="DJ364" i="2"/>
  <c r="DJ365" i="2"/>
  <c r="DJ366" i="2"/>
  <c r="DJ367" i="2"/>
  <c r="DJ368" i="2"/>
  <c r="DJ369" i="2"/>
  <c r="DJ370" i="2"/>
  <c r="DJ371" i="2"/>
  <c r="DJ372" i="2"/>
  <c r="DJ373" i="2"/>
  <c r="DJ374" i="2"/>
  <c r="DJ375" i="2"/>
  <c r="DJ376" i="2"/>
  <c r="DJ377" i="2"/>
  <c r="DJ378" i="2"/>
  <c r="DJ379" i="2"/>
  <c r="DJ380" i="2"/>
  <c r="DJ381" i="2"/>
  <c r="DJ382" i="2"/>
  <c r="DJ383" i="2"/>
  <c r="DJ384" i="2"/>
  <c r="DJ385" i="2"/>
  <c r="DJ386" i="2"/>
  <c r="DJ387" i="2"/>
  <c r="DJ388" i="2"/>
  <c r="DJ389" i="2"/>
  <c r="DJ390" i="2"/>
  <c r="DJ391" i="2"/>
  <c r="DJ392" i="2"/>
  <c r="DJ393" i="2"/>
  <c r="DJ394" i="2"/>
  <c r="DJ395" i="2"/>
  <c r="DJ396" i="2"/>
  <c r="DJ397" i="2"/>
  <c r="DJ398" i="2"/>
  <c r="DJ399" i="2"/>
  <c r="DJ400" i="2"/>
  <c r="DJ401" i="2"/>
  <c r="DJ402" i="2"/>
  <c r="DJ403" i="2"/>
  <c r="DJ404" i="2"/>
  <c r="DJ405" i="2"/>
  <c r="DJ406" i="2"/>
  <c r="DJ407" i="2"/>
  <c r="DJ408" i="2"/>
  <c r="DJ409" i="2"/>
  <c r="DJ410" i="2"/>
  <c r="DJ411" i="2"/>
  <c r="DJ412" i="2"/>
  <c r="DJ413" i="2"/>
  <c r="DJ414" i="2"/>
  <c r="DJ415" i="2"/>
  <c r="DJ416" i="2"/>
  <c r="DJ417" i="2"/>
  <c r="DJ418" i="2"/>
  <c r="DJ419" i="2"/>
  <c r="DJ420" i="2"/>
  <c r="DJ421" i="2"/>
  <c r="DJ422" i="2"/>
  <c r="DJ423" i="2"/>
  <c r="DJ424" i="2"/>
  <c r="DJ425" i="2"/>
  <c r="DJ426" i="2"/>
  <c r="DJ427" i="2"/>
  <c r="DJ428" i="2"/>
  <c r="DJ429" i="2"/>
  <c r="DJ430" i="2"/>
  <c r="DJ431" i="2"/>
  <c r="DJ432" i="2"/>
  <c r="DJ433" i="2"/>
  <c r="DJ434" i="2"/>
  <c r="DJ435" i="2"/>
  <c r="DJ436" i="2"/>
  <c r="DJ437" i="2"/>
  <c r="DJ438" i="2"/>
  <c r="DJ439" i="2"/>
  <c r="DJ440" i="2"/>
  <c r="DJ441" i="2"/>
  <c r="DJ442" i="2"/>
  <c r="DJ443" i="2"/>
  <c r="DJ444" i="2"/>
  <c r="DJ445" i="2"/>
  <c r="DJ446" i="2"/>
  <c r="DJ447" i="2"/>
  <c r="DJ448" i="2"/>
  <c r="DJ449" i="2"/>
  <c r="DJ450" i="2"/>
  <c r="DJ451" i="2"/>
  <c r="DJ452" i="2"/>
  <c r="DJ453" i="2"/>
  <c r="DJ454" i="2"/>
  <c r="DJ455" i="2"/>
  <c r="DJ456" i="2"/>
  <c r="DJ457" i="2"/>
  <c r="DJ458" i="2"/>
  <c r="DJ459" i="2"/>
  <c r="DJ460" i="2"/>
  <c r="DJ461" i="2"/>
  <c r="DJ462" i="2"/>
  <c r="DJ463" i="2"/>
  <c r="DJ464" i="2"/>
  <c r="DJ465" i="2"/>
  <c r="DJ466" i="2"/>
  <c r="DJ467" i="2"/>
  <c r="DJ468" i="2"/>
  <c r="DJ469" i="2"/>
  <c r="DJ470" i="2"/>
  <c r="DJ471" i="2"/>
  <c r="DJ472" i="2"/>
  <c r="DJ473" i="2"/>
  <c r="DJ474" i="2"/>
  <c r="DJ475" i="2"/>
  <c r="DJ476" i="2"/>
  <c r="DJ477" i="2"/>
  <c r="DJ478" i="2"/>
  <c r="DJ479" i="2"/>
  <c r="DJ480" i="2"/>
  <c r="DJ481" i="2"/>
  <c r="DJ482" i="2"/>
  <c r="DJ483" i="2"/>
  <c r="DJ484" i="2"/>
  <c r="DJ485" i="2"/>
  <c r="DJ486" i="2"/>
  <c r="DJ487" i="2"/>
  <c r="DJ488" i="2"/>
  <c r="DJ489" i="2"/>
  <c r="DJ490" i="2"/>
  <c r="DJ491" i="2"/>
  <c r="DJ492" i="2"/>
  <c r="DJ493" i="2"/>
  <c r="DJ494" i="2"/>
  <c r="DJ495" i="2"/>
  <c r="DJ496" i="2"/>
  <c r="DJ497" i="2"/>
  <c r="DJ498" i="2"/>
  <c r="DJ499" i="2"/>
  <c r="DJ500" i="2"/>
  <c r="DJ501" i="2"/>
  <c r="DJ502" i="2"/>
  <c r="DJ503" i="2"/>
  <c r="DJ504" i="2"/>
  <c r="DJ505" i="2"/>
  <c r="DJ506" i="2"/>
  <c r="DJ507" i="2"/>
  <c r="DJ508" i="2"/>
  <c r="DJ509" i="2"/>
  <c r="DJ510" i="2"/>
  <c r="DJ511" i="2"/>
  <c r="DJ512" i="2"/>
  <c r="DJ513" i="2"/>
  <c r="DJ514" i="2"/>
  <c r="DJ515" i="2"/>
  <c r="DJ516" i="2"/>
  <c r="DJ517" i="2"/>
  <c r="DJ518" i="2"/>
  <c r="DJ519" i="2"/>
  <c r="DJ520" i="2"/>
  <c r="DJ521" i="2"/>
  <c r="DJ522" i="2"/>
  <c r="DJ523" i="2"/>
  <c r="DJ524" i="2"/>
  <c r="DJ525" i="2"/>
  <c r="DJ526" i="2"/>
  <c r="DJ527" i="2"/>
  <c r="DJ528" i="2"/>
  <c r="DJ529" i="2"/>
  <c r="DJ530" i="2"/>
  <c r="DJ531" i="2"/>
  <c r="DJ532" i="2"/>
  <c r="DJ533" i="2"/>
  <c r="DJ534" i="2"/>
  <c r="DJ535" i="2"/>
  <c r="DJ536" i="2"/>
  <c r="DJ537" i="2"/>
  <c r="DJ538" i="2"/>
  <c r="DJ539" i="2"/>
  <c r="DJ540" i="2"/>
  <c r="DJ541" i="2"/>
  <c r="DJ542" i="2"/>
  <c r="DJ543" i="2"/>
  <c r="DJ544" i="2"/>
  <c r="DJ545" i="2"/>
  <c r="DJ546" i="2"/>
  <c r="DJ547" i="2"/>
  <c r="DJ548" i="2"/>
  <c r="DJ549" i="2"/>
  <c r="DJ550" i="2"/>
  <c r="DJ551" i="2"/>
  <c r="DJ552" i="2"/>
  <c r="DJ553" i="2"/>
  <c r="DJ554" i="2"/>
  <c r="DJ555" i="2"/>
  <c r="DJ556" i="2"/>
  <c r="DJ557" i="2"/>
  <c r="DJ558" i="2"/>
  <c r="DJ559" i="2"/>
  <c r="DJ560" i="2"/>
  <c r="DJ561" i="2"/>
  <c r="DJ562" i="2"/>
  <c r="DJ563" i="2"/>
  <c r="DJ564" i="2"/>
  <c r="DJ565" i="2"/>
  <c r="DJ566" i="2"/>
  <c r="DJ567" i="2"/>
  <c r="DJ568" i="2"/>
  <c r="DJ569" i="2"/>
  <c r="DJ570" i="2"/>
  <c r="DJ571" i="2"/>
  <c r="DJ572" i="2"/>
  <c r="DJ573" i="2"/>
  <c r="DJ574" i="2"/>
  <c r="DJ575" i="2"/>
  <c r="DJ576" i="2"/>
  <c r="DJ577" i="2"/>
  <c r="DJ578" i="2"/>
  <c r="DJ579" i="2"/>
  <c r="DJ580" i="2"/>
  <c r="DJ581" i="2"/>
  <c r="DJ582" i="2"/>
  <c r="DJ583" i="2"/>
  <c r="DJ584" i="2"/>
  <c r="DJ585" i="2"/>
  <c r="DJ586" i="2"/>
  <c r="DJ587" i="2"/>
  <c r="DJ588" i="2"/>
  <c r="DJ589" i="2"/>
  <c r="DJ590" i="2"/>
  <c r="DJ591" i="2"/>
  <c r="DJ592" i="2"/>
  <c r="DJ593" i="2"/>
  <c r="DJ594" i="2"/>
  <c r="DJ595" i="2"/>
  <c r="DJ596" i="2"/>
  <c r="DJ597" i="2"/>
  <c r="DJ598" i="2"/>
  <c r="DJ599" i="2"/>
  <c r="DJ600" i="2"/>
  <c r="DJ601" i="2"/>
  <c r="DJ602" i="2"/>
  <c r="DJ603" i="2"/>
  <c r="DJ604" i="2"/>
  <c r="DJ605" i="2"/>
  <c r="DJ606" i="2"/>
  <c r="DJ607" i="2"/>
  <c r="DJ608" i="2"/>
  <c r="DJ609" i="2"/>
  <c r="DJ610" i="2"/>
  <c r="DJ611" i="2"/>
  <c r="DJ612" i="2"/>
  <c r="DJ613" i="2"/>
  <c r="DJ614" i="2"/>
  <c r="DJ615" i="2"/>
  <c r="DJ616" i="2"/>
  <c r="DJ617" i="2"/>
  <c r="DJ618" i="2"/>
  <c r="DJ619" i="2"/>
  <c r="DJ620" i="2"/>
  <c r="DJ621" i="2"/>
  <c r="DJ622" i="2"/>
  <c r="DJ623" i="2"/>
  <c r="DJ624" i="2"/>
  <c r="DJ625" i="2"/>
  <c r="DJ626" i="2"/>
  <c r="DJ627" i="2"/>
  <c r="DJ628" i="2"/>
  <c r="DJ629" i="2"/>
  <c r="DJ630" i="2"/>
  <c r="DJ631" i="2"/>
  <c r="DJ632" i="2"/>
  <c r="DJ633" i="2"/>
  <c r="DJ634" i="2"/>
  <c r="DJ635" i="2"/>
  <c r="DJ636" i="2"/>
  <c r="DJ637" i="2"/>
  <c r="DJ638" i="2"/>
  <c r="DJ639" i="2"/>
  <c r="DJ640" i="2"/>
  <c r="DJ641" i="2"/>
  <c r="DJ642" i="2"/>
  <c r="DJ643" i="2"/>
  <c r="DJ644" i="2"/>
  <c r="DJ645" i="2"/>
  <c r="DJ646" i="2"/>
  <c r="DJ647" i="2"/>
  <c r="DJ648" i="2"/>
  <c r="DJ649" i="2"/>
  <c r="DJ650" i="2"/>
  <c r="DJ651" i="2"/>
  <c r="DJ652" i="2"/>
  <c r="DJ653" i="2"/>
  <c r="DJ654" i="2"/>
  <c r="DJ655" i="2"/>
  <c r="DJ656" i="2"/>
  <c r="DJ657" i="2"/>
  <c r="DJ658" i="2"/>
  <c r="DJ659" i="2"/>
  <c r="DJ660" i="2"/>
  <c r="DJ661" i="2"/>
  <c r="DJ662" i="2"/>
  <c r="DJ663" i="2"/>
  <c r="DJ664" i="2"/>
  <c r="DJ665" i="2"/>
  <c r="DJ666" i="2"/>
  <c r="DJ667" i="2"/>
  <c r="DJ668" i="2"/>
  <c r="DJ669" i="2"/>
  <c r="DJ670" i="2"/>
  <c r="DJ671" i="2"/>
  <c r="DJ672" i="2"/>
  <c r="DJ673" i="2"/>
  <c r="DJ674" i="2"/>
  <c r="DJ675" i="2"/>
  <c r="DJ676" i="2"/>
  <c r="DJ677" i="2"/>
  <c r="DJ678" i="2"/>
  <c r="DJ679" i="2"/>
  <c r="DJ680" i="2"/>
  <c r="DJ681" i="2"/>
  <c r="DJ682" i="2"/>
  <c r="DJ683" i="2"/>
  <c r="DJ684" i="2"/>
  <c r="DJ685" i="2"/>
  <c r="DJ686" i="2"/>
  <c r="DJ687" i="2"/>
  <c r="DJ688" i="2"/>
  <c r="DJ689" i="2"/>
  <c r="DJ690" i="2"/>
  <c r="DJ691" i="2"/>
  <c r="DJ692" i="2"/>
  <c r="DJ693" i="2"/>
  <c r="DJ694" i="2"/>
  <c r="DJ695" i="2"/>
  <c r="DJ696" i="2"/>
  <c r="DJ697" i="2"/>
  <c r="DJ698" i="2"/>
  <c r="DJ699" i="2"/>
  <c r="DJ700" i="2"/>
  <c r="DJ701" i="2"/>
  <c r="DJ702" i="2"/>
  <c r="DJ703" i="2"/>
  <c r="DJ704" i="2"/>
  <c r="DJ705" i="2"/>
  <c r="DJ706" i="2"/>
  <c r="DJ707" i="2"/>
  <c r="DJ708" i="2"/>
  <c r="DJ709" i="2"/>
  <c r="DJ710" i="2"/>
  <c r="DJ711" i="2"/>
  <c r="DJ712" i="2"/>
  <c r="DJ713" i="2"/>
  <c r="DJ714" i="2"/>
  <c r="DJ715" i="2"/>
  <c r="DJ716" i="2"/>
  <c r="DJ717" i="2"/>
  <c r="DJ718" i="2"/>
  <c r="DJ719" i="2"/>
  <c r="DJ720" i="2"/>
  <c r="DJ721" i="2"/>
  <c r="DJ722" i="2"/>
  <c r="DJ723" i="2"/>
  <c r="DJ724" i="2"/>
  <c r="DJ725" i="2"/>
  <c r="DJ726" i="2"/>
  <c r="DJ727" i="2"/>
  <c r="DJ728" i="2"/>
  <c r="DJ729" i="2"/>
  <c r="DJ730" i="2"/>
  <c r="DJ731" i="2"/>
  <c r="DJ732" i="2"/>
  <c r="DJ733" i="2"/>
  <c r="DJ734" i="2"/>
  <c r="DJ735" i="2"/>
  <c r="DJ736" i="2"/>
  <c r="DJ737" i="2"/>
  <c r="DJ738" i="2"/>
  <c r="DJ739" i="2"/>
  <c r="DJ740" i="2"/>
  <c r="DJ741" i="2"/>
  <c r="DJ742" i="2"/>
  <c r="DJ743" i="2"/>
  <c r="DJ744" i="2"/>
  <c r="DJ745" i="2"/>
  <c r="DJ746" i="2"/>
  <c r="DJ747" i="2"/>
  <c r="DJ748" i="2"/>
  <c r="DJ749" i="2"/>
  <c r="DJ750" i="2"/>
  <c r="DJ751" i="2"/>
  <c r="DJ752" i="2"/>
  <c r="DJ753" i="2"/>
  <c r="DJ754" i="2"/>
  <c r="DJ755" i="2"/>
  <c r="DJ756" i="2"/>
  <c r="DJ757" i="2"/>
  <c r="DJ758" i="2"/>
  <c r="DJ759" i="2"/>
  <c r="DJ760" i="2"/>
  <c r="DJ761" i="2"/>
  <c r="DJ762" i="2"/>
  <c r="DJ763" i="2"/>
  <c r="DJ764" i="2"/>
  <c r="DJ765" i="2"/>
  <c r="DJ766" i="2"/>
  <c r="DJ767" i="2"/>
  <c r="DJ768" i="2"/>
  <c r="DJ769" i="2"/>
  <c r="DJ770" i="2"/>
  <c r="DJ771" i="2"/>
  <c r="DJ772" i="2"/>
  <c r="DJ773" i="2"/>
  <c r="DJ774" i="2"/>
  <c r="DJ775" i="2"/>
  <c r="DJ776" i="2"/>
  <c r="DJ777" i="2"/>
  <c r="DJ778" i="2"/>
  <c r="DJ779" i="2"/>
  <c r="DJ780" i="2"/>
  <c r="DJ781" i="2"/>
  <c r="DJ782" i="2"/>
  <c r="DJ783" i="2"/>
  <c r="DJ784" i="2"/>
  <c r="DJ785" i="2"/>
  <c r="DJ786" i="2"/>
  <c r="DJ787" i="2"/>
  <c r="DJ788" i="2"/>
  <c r="DJ789" i="2"/>
  <c r="DJ790" i="2"/>
  <c r="DJ791" i="2"/>
  <c r="DJ792" i="2"/>
  <c r="DJ793" i="2"/>
  <c r="DJ794" i="2"/>
  <c r="DJ795" i="2"/>
  <c r="DJ796" i="2"/>
  <c r="DJ797" i="2"/>
  <c r="DJ798" i="2"/>
  <c r="DJ799" i="2"/>
  <c r="DJ800" i="2"/>
  <c r="DJ801" i="2"/>
  <c r="DJ802" i="2"/>
  <c r="DJ803" i="2"/>
  <c r="DJ804" i="2"/>
  <c r="DJ805" i="2"/>
  <c r="DJ806" i="2"/>
  <c r="DJ807" i="2"/>
  <c r="DJ808" i="2"/>
  <c r="DJ809" i="2"/>
  <c r="DJ810" i="2"/>
  <c r="DJ811" i="2"/>
  <c r="DJ812" i="2"/>
  <c r="DJ813" i="2"/>
  <c r="DJ814" i="2"/>
  <c r="DJ815" i="2"/>
  <c r="DJ816" i="2"/>
  <c r="DJ817" i="2"/>
  <c r="DJ818" i="2"/>
  <c r="DJ819" i="2"/>
  <c r="DJ820" i="2"/>
  <c r="DJ821" i="2"/>
  <c r="DJ822" i="2"/>
  <c r="DJ823" i="2"/>
  <c r="DJ824" i="2"/>
  <c r="DJ825" i="2"/>
  <c r="DJ826" i="2"/>
  <c r="DJ827" i="2"/>
  <c r="DJ828" i="2"/>
  <c r="DJ829" i="2"/>
  <c r="DJ830" i="2"/>
  <c r="DJ831" i="2"/>
  <c r="DJ832" i="2"/>
  <c r="DJ833" i="2"/>
  <c r="DJ834" i="2"/>
  <c r="DJ835" i="2"/>
  <c r="DJ836" i="2"/>
  <c r="DJ837" i="2"/>
  <c r="DJ838" i="2"/>
  <c r="DJ839" i="2"/>
  <c r="DJ840" i="2"/>
  <c r="DJ841" i="2"/>
  <c r="DJ842" i="2"/>
  <c r="DJ843" i="2"/>
  <c r="DJ844" i="2"/>
  <c r="DJ845" i="2"/>
  <c r="DJ846" i="2"/>
  <c r="DJ847" i="2"/>
  <c r="DJ848" i="2"/>
  <c r="DJ849" i="2"/>
  <c r="DJ850" i="2"/>
  <c r="DJ851" i="2"/>
  <c r="DJ852" i="2"/>
  <c r="DJ853" i="2"/>
  <c r="DJ854" i="2"/>
  <c r="DJ855" i="2"/>
  <c r="DJ856" i="2"/>
  <c r="DJ857" i="2"/>
  <c r="DJ858" i="2"/>
  <c r="DJ859" i="2"/>
  <c r="DJ860" i="2"/>
  <c r="DJ861" i="2"/>
  <c r="DJ862" i="2"/>
  <c r="DJ863" i="2"/>
  <c r="DJ864" i="2"/>
  <c r="DJ865" i="2"/>
  <c r="DJ866" i="2"/>
  <c r="DJ867" i="2"/>
  <c r="DJ868" i="2"/>
  <c r="DJ869" i="2"/>
  <c r="DJ870" i="2"/>
  <c r="DJ871" i="2"/>
  <c r="DJ872" i="2"/>
  <c r="DJ873" i="2"/>
  <c r="DJ874" i="2"/>
  <c r="DJ875" i="2"/>
  <c r="DJ876" i="2"/>
  <c r="DJ877" i="2"/>
  <c r="DJ878" i="2"/>
  <c r="DJ879" i="2"/>
  <c r="DJ880" i="2"/>
  <c r="DJ881" i="2"/>
  <c r="DJ882" i="2"/>
  <c r="DJ883" i="2"/>
  <c r="DJ884" i="2"/>
  <c r="DJ885" i="2"/>
  <c r="DJ886" i="2"/>
  <c r="DJ887" i="2"/>
  <c r="DJ888" i="2"/>
  <c r="DJ889" i="2"/>
  <c r="DJ890" i="2"/>
  <c r="DJ891" i="2"/>
  <c r="DJ892" i="2"/>
  <c r="DJ893" i="2"/>
  <c r="DJ894" i="2"/>
  <c r="DJ895" i="2"/>
  <c r="DJ896" i="2"/>
  <c r="DJ897" i="2"/>
  <c r="DJ898" i="2"/>
  <c r="DJ899" i="2"/>
  <c r="DJ900" i="2"/>
  <c r="DJ901" i="2"/>
  <c r="DJ902" i="2"/>
  <c r="DJ903" i="2"/>
  <c r="DJ904" i="2"/>
  <c r="DJ905" i="2"/>
  <c r="DJ906" i="2"/>
  <c r="DJ907" i="2"/>
  <c r="DJ908" i="2"/>
  <c r="DJ909" i="2"/>
  <c r="DJ910" i="2"/>
  <c r="DJ911" i="2"/>
  <c r="DJ912" i="2"/>
  <c r="DJ913" i="2"/>
  <c r="DJ914" i="2"/>
  <c r="DJ915" i="2"/>
  <c r="DJ916" i="2"/>
  <c r="DJ917" i="2"/>
  <c r="DJ918" i="2"/>
  <c r="DJ919" i="2"/>
  <c r="DJ920" i="2"/>
  <c r="DJ921" i="2"/>
  <c r="DJ922" i="2"/>
  <c r="DJ923" i="2"/>
  <c r="DJ924" i="2"/>
  <c r="DJ925" i="2"/>
  <c r="DJ926" i="2"/>
  <c r="DJ927" i="2"/>
  <c r="DJ928" i="2"/>
  <c r="DJ929" i="2"/>
  <c r="DJ930" i="2"/>
  <c r="DJ931" i="2"/>
  <c r="DJ932" i="2"/>
  <c r="DJ933" i="2"/>
  <c r="DJ934" i="2"/>
  <c r="DJ935" i="2"/>
  <c r="DJ936" i="2"/>
  <c r="DJ937" i="2"/>
  <c r="DJ938" i="2"/>
  <c r="DJ939" i="2"/>
  <c r="DJ940" i="2"/>
  <c r="DJ941" i="2"/>
  <c r="DJ942" i="2"/>
  <c r="DJ943" i="2"/>
  <c r="DJ944" i="2"/>
  <c r="DJ945" i="2"/>
  <c r="DJ946" i="2"/>
  <c r="DJ947" i="2"/>
  <c r="DJ948" i="2"/>
  <c r="DJ949" i="2"/>
  <c r="DJ950" i="2"/>
  <c r="DJ951" i="2"/>
  <c r="DJ952" i="2"/>
  <c r="DJ953" i="2"/>
  <c r="DJ954" i="2"/>
  <c r="DJ955" i="2"/>
  <c r="DJ956" i="2"/>
  <c r="DJ957" i="2"/>
  <c r="DJ958" i="2"/>
  <c r="DJ959" i="2"/>
  <c r="DJ960" i="2"/>
  <c r="DJ961" i="2"/>
  <c r="DJ962" i="2"/>
  <c r="DJ963" i="2"/>
  <c r="DJ964" i="2"/>
  <c r="DJ965" i="2"/>
  <c r="DJ966" i="2"/>
  <c r="DJ967" i="2"/>
  <c r="DJ970" i="2"/>
  <c r="DJ971" i="2"/>
  <c r="DJ972" i="2"/>
  <c r="DJ973" i="2"/>
  <c r="DJ974" i="2"/>
  <c r="DJ975" i="2"/>
  <c r="DJ976" i="2"/>
  <c r="DJ977" i="2"/>
  <c r="DJ978" i="2"/>
  <c r="DJ979" i="2"/>
  <c r="DJ980" i="2"/>
  <c r="DJ981" i="2"/>
  <c r="DJ982" i="2"/>
  <c r="DJ983" i="2"/>
  <c r="DJ984" i="2"/>
  <c r="DJ985" i="2"/>
  <c r="DJ986" i="2"/>
  <c r="DJ987" i="2"/>
  <c r="DJ988" i="2"/>
  <c r="DJ989" i="2"/>
  <c r="DJ990" i="2"/>
  <c r="DJ991" i="2"/>
  <c r="DJ992" i="2"/>
  <c r="DJ993" i="2"/>
  <c r="DJ994" i="2"/>
  <c r="DJ995" i="2"/>
  <c r="DJ996" i="2"/>
  <c r="DJ997" i="2"/>
  <c r="DJ998" i="2"/>
  <c r="DJ999" i="2"/>
  <c r="DJ1000" i="2"/>
  <c r="DJ1001" i="2"/>
  <c r="DJ1002" i="2"/>
  <c r="DJ1003" i="2"/>
  <c r="DJ1004" i="2"/>
  <c r="DJ1005" i="2"/>
  <c r="DJ1006" i="2"/>
  <c r="DJ1007" i="2"/>
  <c r="DJ1008" i="2"/>
  <c r="DJ1009" i="2"/>
  <c r="DJ1010" i="2"/>
  <c r="DJ1011" i="2"/>
  <c r="DJ1012" i="2"/>
  <c r="DJ1013" i="2"/>
  <c r="DJ1014" i="2"/>
  <c r="DJ1015" i="2"/>
  <c r="DJ1016" i="2"/>
  <c r="DJ1017" i="2"/>
  <c r="DJ1018" i="2"/>
  <c r="DJ1019" i="2"/>
  <c r="DJ1020" i="2"/>
  <c r="DJ1021" i="2"/>
  <c r="DJ1022" i="2"/>
  <c r="DJ1023" i="2"/>
  <c r="DJ1024" i="2"/>
  <c r="DJ1025" i="2"/>
  <c r="DJ1026" i="2"/>
  <c r="DJ1027" i="2"/>
  <c r="DJ1028" i="2"/>
  <c r="DJ1029" i="2"/>
  <c r="DJ1030" i="2"/>
  <c r="DJ1031" i="2"/>
  <c r="DJ1032" i="2"/>
  <c r="DJ1033" i="2"/>
  <c r="DJ1034" i="2"/>
  <c r="DJ1035" i="2"/>
  <c r="DJ1036" i="2"/>
  <c r="DJ1037" i="2"/>
  <c r="DJ1038" i="2"/>
  <c r="DJ1039" i="2"/>
  <c r="DJ1040" i="2"/>
  <c r="DJ1041" i="2"/>
  <c r="DJ1042" i="2"/>
  <c r="DJ1043" i="2"/>
  <c r="DJ1044" i="2"/>
  <c r="DJ1045" i="2"/>
  <c r="DJ1046" i="2"/>
  <c r="DJ1047" i="2"/>
  <c r="DJ1048" i="2"/>
  <c r="DJ1049" i="2"/>
  <c r="DJ1050" i="2"/>
  <c r="DJ1051" i="2"/>
  <c r="DJ1052" i="2"/>
  <c r="DJ1053" i="2"/>
  <c r="DJ1054" i="2"/>
  <c r="DJ1055" i="2"/>
  <c r="DJ1056" i="2"/>
  <c r="DJ1057" i="2"/>
  <c r="DJ1058" i="2"/>
  <c r="DJ1059" i="2"/>
  <c r="DJ1060" i="2"/>
  <c r="DJ1061" i="2"/>
  <c r="DJ1062" i="2"/>
  <c r="DJ1063" i="2"/>
  <c r="DJ1064" i="2"/>
  <c r="DJ1065" i="2"/>
  <c r="DJ1066" i="2"/>
  <c r="DJ1067" i="2"/>
  <c r="DJ1068" i="2"/>
  <c r="DJ1069" i="2"/>
  <c r="DJ1070" i="2"/>
  <c r="DJ1071" i="2"/>
  <c r="DJ1072" i="2"/>
  <c r="DJ1073" i="2"/>
  <c r="DJ1074" i="2"/>
  <c r="DJ1075" i="2"/>
  <c r="DJ1076" i="2"/>
  <c r="DJ1077" i="2"/>
  <c r="DJ1078" i="2"/>
  <c r="DJ1079" i="2"/>
  <c r="DJ1080" i="2"/>
  <c r="DJ1081" i="2"/>
  <c r="DJ1082" i="2"/>
  <c r="DJ1083" i="2"/>
  <c r="DJ1084" i="2"/>
  <c r="DJ1085" i="2"/>
  <c r="DJ1086" i="2"/>
  <c r="DJ1087" i="2"/>
  <c r="DJ1088" i="2"/>
  <c r="DJ1089" i="2"/>
  <c r="DJ1090" i="2"/>
  <c r="DJ1091" i="2"/>
  <c r="DJ1092" i="2"/>
  <c r="DJ1093" i="2"/>
  <c r="DJ1094" i="2"/>
  <c r="DJ1095" i="2"/>
  <c r="DJ1096" i="2"/>
  <c r="DJ1097" i="2"/>
  <c r="DJ1098" i="2"/>
  <c r="DJ1099" i="2"/>
  <c r="DJ1100" i="2"/>
  <c r="DJ1101" i="2"/>
  <c r="DJ1102" i="2"/>
  <c r="DJ1103" i="2"/>
  <c r="DJ1104" i="2"/>
  <c r="DJ1105" i="2"/>
  <c r="DJ1106" i="2"/>
  <c r="DJ1107" i="2"/>
  <c r="DJ1108" i="2"/>
  <c r="DJ1109" i="2"/>
  <c r="DJ1110" i="2"/>
  <c r="DJ1111" i="2"/>
  <c r="DJ1112" i="2"/>
  <c r="DJ1113" i="2"/>
  <c r="DJ1114" i="2"/>
  <c r="DJ1115" i="2"/>
  <c r="DJ1116" i="2"/>
  <c r="DJ1117" i="2"/>
  <c r="DJ1118" i="2"/>
  <c r="DJ1119" i="2"/>
  <c r="DJ1120" i="2"/>
  <c r="DJ1121" i="2"/>
  <c r="DJ1122" i="2"/>
  <c r="DJ1123" i="2"/>
  <c r="DJ1124" i="2"/>
  <c r="DJ1125" i="2"/>
  <c r="DJ1126" i="2"/>
  <c r="DJ1127" i="2"/>
  <c r="DJ1128" i="2"/>
  <c r="DJ1129" i="2"/>
  <c r="DJ1130" i="2"/>
  <c r="DJ1131" i="2"/>
  <c r="DJ1132" i="2"/>
  <c r="DJ1133" i="2"/>
  <c r="DJ1134" i="2"/>
  <c r="DJ1135" i="2"/>
  <c r="DJ1136" i="2"/>
  <c r="DJ1137" i="2"/>
  <c r="DJ1138" i="2"/>
  <c r="DJ1139" i="2"/>
  <c r="DJ1140" i="2"/>
  <c r="DJ1141" i="2"/>
  <c r="DJ1142" i="2"/>
  <c r="DJ1143" i="2"/>
  <c r="DJ1144" i="2"/>
  <c r="DJ1145" i="2"/>
  <c r="DJ1146" i="2"/>
  <c r="DJ1147" i="2"/>
  <c r="DJ1148" i="2"/>
  <c r="DJ1149" i="2"/>
  <c r="DJ1150" i="2"/>
  <c r="DJ1151" i="2"/>
  <c r="DJ1152" i="2"/>
  <c r="DJ1153" i="2"/>
  <c r="DJ1154" i="2"/>
  <c r="DJ1155" i="2"/>
  <c r="DJ1156" i="2"/>
  <c r="DJ1157" i="2"/>
  <c r="DJ1158" i="2"/>
  <c r="DJ1159" i="2"/>
  <c r="DJ1160" i="2"/>
  <c r="DJ1161" i="2"/>
  <c r="DJ1162" i="2"/>
  <c r="DJ1163" i="2"/>
  <c r="DJ1164" i="2"/>
  <c r="DJ1165" i="2"/>
  <c r="DJ1166" i="2"/>
  <c r="DJ1167" i="2"/>
  <c r="DJ1168" i="2"/>
  <c r="DJ1169" i="2"/>
  <c r="DJ1170" i="2"/>
  <c r="DJ1171" i="2"/>
  <c r="DJ1172" i="2"/>
  <c r="DJ1173" i="2"/>
  <c r="DJ1174" i="2"/>
  <c r="DJ1175" i="2"/>
  <c r="DJ1176" i="2"/>
  <c r="DJ1177" i="2"/>
  <c r="DJ1178" i="2"/>
  <c r="DJ1179" i="2"/>
  <c r="DJ1180" i="2"/>
  <c r="DJ1181" i="2"/>
  <c r="DJ1182" i="2"/>
  <c r="DJ1183" i="2"/>
  <c r="DJ1184" i="2"/>
  <c r="DJ1185" i="2"/>
  <c r="DJ1186" i="2"/>
  <c r="DJ1187" i="2"/>
  <c r="DJ1188" i="2"/>
  <c r="DJ1189" i="2"/>
  <c r="DJ1190" i="2"/>
  <c r="DJ1191" i="2"/>
  <c r="DJ1192" i="2"/>
  <c r="DJ1193" i="2"/>
  <c r="DJ1194" i="2"/>
  <c r="DJ1195" i="2"/>
  <c r="DJ1196" i="2"/>
  <c r="DJ1197" i="2"/>
  <c r="DJ1198" i="2"/>
  <c r="DJ1199" i="2"/>
  <c r="DJ1200" i="2"/>
  <c r="DJ1201" i="2"/>
  <c r="DJ1202" i="2"/>
  <c r="DJ1203" i="2"/>
  <c r="DJ1204" i="2"/>
  <c r="DJ1205" i="2"/>
  <c r="DJ1206" i="2"/>
  <c r="DJ1207" i="2"/>
  <c r="DJ1208" i="2"/>
  <c r="DJ1209" i="2"/>
  <c r="DJ1210" i="2"/>
  <c r="DJ1211" i="2"/>
  <c r="DJ1212" i="2"/>
  <c r="DJ1213" i="2"/>
  <c r="DJ1214" i="2"/>
  <c r="DJ1215" i="2"/>
  <c r="DJ1216" i="2"/>
  <c r="DJ1217" i="2"/>
  <c r="DJ1218" i="2"/>
  <c r="DJ1219" i="2"/>
  <c r="DJ1220" i="2"/>
  <c r="DJ1221" i="2"/>
  <c r="DJ1222" i="2"/>
  <c r="DJ1223" i="2"/>
  <c r="DJ1224" i="2"/>
  <c r="DJ1225" i="2"/>
  <c r="DJ1226" i="2"/>
  <c r="DJ1227" i="2"/>
  <c r="DJ1228" i="2"/>
  <c r="DJ1229" i="2"/>
  <c r="DJ1230" i="2"/>
  <c r="DJ1231" i="2"/>
  <c r="DJ1232" i="2"/>
  <c r="DJ1233" i="2"/>
  <c r="DJ1234" i="2"/>
  <c r="DJ1235" i="2"/>
  <c r="DJ1236" i="2"/>
  <c r="DJ1237" i="2"/>
  <c r="DJ1238" i="2"/>
  <c r="DJ1239" i="2"/>
  <c r="DJ1240" i="2"/>
  <c r="DJ1241" i="2"/>
  <c r="DJ1242" i="2"/>
  <c r="DJ1243" i="2"/>
  <c r="DJ1244" i="2"/>
  <c r="DJ1245" i="2"/>
  <c r="DJ1246" i="2"/>
  <c r="DJ1247" i="2"/>
  <c r="DJ1248" i="2"/>
  <c r="DJ1249" i="2"/>
  <c r="DJ1250" i="2"/>
  <c r="DJ1251" i="2"/>
  <c r="DJ1252" i="2"/>
  <c r="DJ1253" i="2"/>
  <c r="DJ1254" i="2"/>
  <c r="DJ1255" i="2"/>
  <c r="DJ1256" i="2"/>
  <c r="DJ1257" i="2"/>
  <c r="DJ1258" i="2"/>
  <c r="DJ1259" i="2"/>
  <c r="DJ1260" i="2"/>
  <c r="DJ1261" i="2"/>
  <c r="DJ1262" i="2"/>
  <c r="DJ1263" i="2"/>
  <c r="DJ1264" i="2"/>
  <c r="DJ1265" i="2"/>
  <c r="DJ1266" i="2"/>
  <c r="DJ1267" i="2"/>
  <c r="DJ1268" i="2"/>
  <c r="DJ1269" i="2"/>
  <c r="DJ1270" i="2"/>
  <c r="DJ1271" i="2"/>
  <c r="DJ1272" i="2"/>
  <c r="DJ1273" i="2"/>
  <c r="DJ1274" i="2"/>
  <c r="DJ1275" i="2"/>
  <c r="DJ1276" i="2"/>
  <c r="DJ1277" i="2"/>
  <c r="DJ1278" i="2"/>
  <c r="DJ1279" i="2"/>
  <c r="DJ1280" i="2"/>
  <c r="DJ1281" i="2"/>
  <c r="DJ1282" i="2"/>
  <c r="DJ1283" i="2"/>
  <c r="DJ1284" i="2"/>
  <c r="DJ1285" i="2"/>
  <c r="DJ1286" i="2"/>
  <c r="DJ1287" i="2"/>
  <c r="DJ1288" i="2"/>
  <c r="DJ1289" i="2"/>
  <c r="DJ1290" i="2"/>
  <c r="DJ1291" i="2"/>
  <c r="DJ1292" i="2"/>
  <c r="DJ1293" i="2"/>
  <c r="DJ1294" i="2"/>
  <c r="DJ1295" i="2"/>
  <c r="DJ1296" i="2"/>
  <c r="DJ1297" i="2"/>
  <c r="DJ1298" i="2"/>
  <c r="DJ1299" i="2"/>
  <c r="DJ1300" i="2"/>
  <c r="DJ1301" i="2"/>
  <c r="DJ1302" i="2"/>
  <c r="DJ1303" i="2"/>
  <c r="DJ1304" i="2"/>
  <c r="DJ1305" i="2"/>
  <c r="DJ1306" i="2"/>
  <c r="DJ1307" i="2"/>
  <c r="DJ1308" i="2"/>
  <c r="DJ1309" i="2"/>
  <c r="DJ1310" i="2"/>
  <c r="DJ1311" i="2"/>
  <c r="DJ1312" i="2"/>
  <c r="DJ1313" i="2"/>
  <c r="DJ1314" i="2"/>
  <c r="DJ1315" i="2"/>
  <c r="DJ1316" i="2"/>
  <c r="DJ1317" i="2"/>
  <c r="DJ1318" i="2"/>
  <c r="DJ1319" i="2"/>
  <c r="DJ1320" i="2"/>
  <c r="DJ1321" i="2"/>
  <c r="DJ1322" i="2"/>
  <c r="DJ1323" i="2"/>
  <c r="DJ1324" i="2"/>
  <c r="DJ1325" i="2"/>
  <c r="DJ1326" i="2"/>
  <c r="DJ1327" i="2"/>
  <c r="DJ1328" i="2"/>
  <c r="DJ1329" i="2"/>
  <c r="DJ1330" i="2"/>
  <c r="DJ1331" i="2"/>
  <c r="DJ1332" i="2"/>
  <c r="DJ1333" i="2"/>
  <c r="DJ1334" i="2"/>
  <c r="DJ1335" i="2"/>
  <c r="DJ1336" i="2"/>
  <c r="DJ1337" i="2"/>
  <c r="DJ1338" i="2"/>
  <c r="DJ1339" i="2"/>
  <c r="DJ1340" i="2"/>
  <c r="DJ1341" i="2"/>
  <c r="DJ1342" i="2"/>
  <c r="DJ1343" i="2"/>
  <c r="DJ1344" i="2"/>
  <c r="DJ1345" i="2"/>
  <c r="DJ1346" i="2"/>
  <c r="DJ1347" i="2"/>
  <c r="DJ1348" i="2"/>
  <c r="DJ1349" i="2"/>
  <c r="DJ1350" i="2"/>
  <c r="DJ1351" i="2"/>
  <c r="DJ1352" i="2"/>
  <c r="DJ1353" i="2"/>
  <c r="DJ1354" i="2"/>
  <c r="DJ1355" i="2"/>
  <c r="DJ1356" i="2"/>
  <c r="DJ1357" i="2"/>
  <c r="DJ1358" i="2"/>
  <c r="DJ1359" i="2"/>
  <c r="DJ1360" i="2"/>
  <c r="DJ1361" i="2"/>
  <c r="DJ1362" i="2"/>
  <c r="DJ1363" i="2"/>
  <c r="DJ1364" i="2"/>
  <c r="DJ1365" i="2"/>
  <c r="DJ1366" i="2"/>
  <c r="DJ1367" i="2"/>
  <c r="DJ1368" i="2"/>
  <c r="DJ1369" i="2"/>
  <c r="DJ1370" i="2"/>
  <c r="DJ1371" i="2"/>
  <c r="DJ1372" i="2"/>
  <c r="DJ1373" i="2"/>
  <c r="DJ1374" i="2"/>
  <c r="DJ1375" i="2"/>
  <c r="DJ1376" i="2"/>
  <c r="DJ1377" i="2"/>
  <c r="DJ1378" i="2"/>
  <c r="DJ1379" i="2"/>
  <c r="DJ1380" i="2"/>
  <c r="DJ1381" i="2"/>
  <c r="DJ1382" i="2"/>
  <c r="DJ1383" i="2"/>
  <c r="DJ1384" i="2"/>
  <c r="DJ1385" i="2"/>
  <c r="DJ1386" i="2"/>
  <c r="DJ1387" i="2"/>
  <c r="DJ1388" i="2"/>
  <c r="DJ1389" i="2"/>
  <c r="DJ1390" i="2"/>
  <c r="DJ1391" i="2"/>
  <c r="DJ1392" i="2"/>
  <c r="DJ1393" i="2"/>
  <c r="DJ1394" i="2"/>
  <c r="DJ1395" i="2"/>
  <c r="DJ1396" i="2"/>
  <c r="DJ1397" i="2"/>
  <c r="DJ1398" i="2"/>
  <c r="DJ1399" i="2"/>
  <c r="DJ1400" i="2"/>
  <c r="DJ1401" i="2"/>
  <c r="DJ1402" i="2"/>
  <c r="DJ1403" i="2"/>
  <c r="DJ1404" i="2"/>
  <c r="DJ1405" i="2"/>
  <c r="DJ1406" i="2"/>
  <c r="DJ1407" i="2"/>
  <c r="DJ1408" i="2"/>
  <c r="DJ1409" i="2"/>
  <c r="DJ1410" i="2"/>
  <c r="DJ1411" i="2"/>
  <c r="DJ1412" i="2"/>
  <c r="DJ1413" i="2"/>
  <c r="DJ1414" i="2"/>
  <c r="DJ1415" i="2"/>
  <c r="DJ1416" i="2"/>
  <c r="DJ1417" i="2"/>
  <c r="DJ1418" i="2"/>
  <c r="DJ1419" i="2"/>
  <c r="DJ1420" i="2"/>
  <c r="DJ1421" i="2"/>
  <c r="DJ1422" i="2"/>
  <c r="DJ1423" i="2"/>
  <c r="DJ1424" i="2"/>
  <c r="DJ1425" i="2"/>
  <c r="DJ1426" i="2"/>
  <c r="DJ1427" i="2"/>
  <c r="DJ1428" i="2"/>
  <c r="DJ1429" i="2"/>
  <c r="DJ1430" i="2"/>
  <c r="DJ1431" i="2"/>
  <c r="DJ1432" i="2"/>
  <c r="DJ1433" i="2"/>
  <c r="DJ1434" i="2"/>
  <c r="DJ1435" i="2"/>
  <c r="DJ1436" i="2"/>
  <c r="DJ1437" i="2"/>
  <c r="DJ1438" i="2"/>
  <c r="DJ1439" i="2"/>
  <c r="DJ1440" i="2"/>
  <c r="DJ1441" i="2"/>
  <c r="DJ1442" i="2"/>
  <c r="DJ1443" i="2"/>
  <c r="DJ1444" i="2"/>
  <c r="DJ1445" i="2"/>
  <c r="DJ1446" i="2"/>
  <c r="DJ1447" i="2"/>
  <c r="DJ1448" i="2"/>
  <c r="DJ1449" i="2"/>
  <c r="DJ1450" i="2"/>
  <c r="DJ1451" i="2"/>
  <c r="DJ1452" i="2"/>
  <c r="DJ1453" i="2"/>
  <c r="DJ1454" i="2"/>
  <c r="DJ1455" i="2"/>
  <c r="DJ1456" i="2"/>
  <c r="DJ1457" i="2"/>
  <c r="DJ1458" i="2"/>
  <c r="DJ1459" i="2"/>
  <c r="DJ1460" i="2"/>
  <c r="DJ1461" i="2"/>
  <c r="DJ1462" i="2"/>
  <c r="DJ1463" i="2"/>
  <c r="DJ1464" i="2"/>
  <c r="DJ1465" i="2"/>
  <c r="DJ1466" i="2"/>
  <c r="DJ1467" i="2"/>
  <c r="DJ1468" i="2"/>
  <c r="DJ1469" i="2"/>
  <c r="DJ1470" i="2"/>
  <c r="DJ1471" i="2"/>
  <c r="DJ1472" i="2"/>
  <c r="DJ1473" i="2"/>
  <c r="DJ1474" i="2"/>
  <c r="DJ1475" i="2"/>
  <c r="DJ1476" i="2"/>
  <c r="DJ1477" i="2"/>
  <c r="DJ1478" i="2"/>
  <c r="DJ1479" i="2"/>
  <c r="DJ1480" i="2"/>
  <c r="DJ1481" i="2"/>
  <c r="DJ1482" i="2"/>
  <c r="DJ1483" i="2"/>
  <c r="DJ1484" i="2"/>
  <c r="DJ1485" i="2"/>
  <c r="DJ1486" i="2"/>
  <c r="DJ1487" i="2"/>
  <c r="DJ1488" i="2"/>
  <c r="DJ1489" i="2"/>
  <c r="DJ1490" i="2"/>
  <c r="DJ1491" i="2"/>
  <c r="DJ1492" i="2"/>
  <c r="DJ1493" i="2"/>
  <c r="DJ1494" i="2"/>
  <c r="DJ1495" i="2"/>
  <c r="DJ1496" i="2"/>
  <c r="DJ1497" i="2"/>
  <c r="DJ1498" i="2"/>
  <c r="DJ1499" i="2"/>
  <c r="DJ1500" i="2"/>
  <c r="DJ1501" i="2"/>
  <c r="DJ1502" i="2"/>
  <c r="DJ1503" i="2"/>
  <c r="DJ1504" i="2"/>
  <c r="DJ1505" i="2"/>
  <c r="DJ1506" i="2"/>
  <c r="DJ1507" i="2"/>
  <c r="DJ1508" i="2"/>
  <c r="DJ1509" i="2"/>
  <c r="DJ1510" i="2"/>
  <c r="DJ1511" i="2"/>
  <c r="DJ1512" i="2"/>
  <c r="DJ1513" i="2"/>
  <c r="DJ1514" i="2"/>
  <c r="DJ1515" i="2"/>
  <c r="DJ1516" i="2"/>
  <c r="DJ1517" i="2"/>
  <c r="DJ1518" i="2"/>
  <c r="DJ1519" i="2"/>
  <c r="DJ1520" i="2"/>
  <c r="DJ1521" i="2"/>
  <c r="DJ1522" i="2"/>
  <c r="DJ1523" i="2"/>
  <c r="DJ1524" i="2"/>
  <c r="DJ1525" i="2"/>
  <c r="DJ1526" i="2"/>
  <c r="DJ1527" i="2"/>
  <c r="DJ1528" i="2"/>
  <c r="DJ1529" i="2"/>
  <c r="DJ1530" i="2"/>
  <c r="DJ1531" i="2"/>
  <c r="DJ1532" i="2"/>
  <c r="DJ1533" i="2"/>
  <c r="DJ1534" i="2"/>
  <c r="DJ1535" i="2"/>
  <c r="DJ1536" i="2"/>
  <c r="DJ1537" i="2"/>
  <c r="DJ1538" i="2"/>
  <c r="DJ1539" i="2"/>
  <c r="DJ1540" i="2"/>
  <c r="DJ1541" i="2"/>
  <c r="DJ1542" i="2"/>
  <c r="DJ1543" i="2"/>
  <c r="DJ1544" i="2"/>
  <c r="DJ1545" i="2"/>
  <c r="DJ1546" i="2"/>
  <c r="DJ1547" i="2"/>
  <c r="DJ1548" i="2"/>
  <c r="DJ1549" i="2"/>
  <c r="DJ1550" i="2"/>
  <c r="DJ1551" i="2"/>
  <c r="DJ1552" i="2"/>
  <c r="DJ1553" i="2"/>
  <c r="DJ1554" i="2"/>
  <c r="DJ1555" i="2"/>
  <c r="DJ1556" i="2"/>
  <c r="DJ1557" i="2"/>
  <c r="DJ1558" i="2"/>
  <c r="DJ1559" i="2"/>
  <c r="DJ1560" i="2"/>
  <c r="DJ1561" i="2"/>
  <c r="DJ1562" i="2"/>
  <c r="DJ1563" i="2"/>
  <c r="DJ1564" i="2"/>
  <c r="DJ1565" i="2"/>
  <c r="DJ1566" i="2"/>
  <c r="DJ1567" i="2"/>
  <c r="DJ1568" i="2"/>
  <c r="DJ1569" i="2"/>
  <c r="DJ1570" i="2"/>
  <c r="DJ1571" i="2"/>
  <c r="DJ1572" i="2"/>
  <c r="DJ1573" i="2"/>
  <c r="DJ1574" i="2"/>
  <c r="DJ1575" i="2"/>
  <c r="DJ1576" i="2"/>
  <c r="DJ1577" i="2"/>
  <c r="DJ1578" i="2"/>
  <c r="DJ1579" i="2"/>
  <c r="DJ1580" i="2"/>
  <c r="DJ1581" i="2"/>
  <c r="DJ1582" i="2"/>
  <c r="DJ1583" i="2"/>
  <c r="DJ1584" i="2"/>
  <c r="DJ1585" i="2"/>
  <c r="DJ1586" i="2"/>
  <c r="DJ1587" i="2"/>
  <c r="DJ1588" i="2"/>
  <c r="DJ1589" i="2"/>
  <c r="DJ1590" i="2"/>
  <c r="DJ1591" i="2"/>
  <c r="DJ1592" i="2"/>
  <c r="DJ1593" i="2"/>
  <c r="DJ1594" i="2"/>
  <c r="DJ1595" i="2"/>
  <c r="DJ1596" i="2"/>
  <c r="DJ1597" i="2"/>
  <c r="DJ1598" i="2"/>
  <c r="DJ1599" i="2"/>
  <c r="DJ1600" i="2"/>
  <c r="DJ1601" i="2"/>
  <c r="DJ1602" i="2"/>
  <c r="DJ1603" i="2"/>
  <c r="DJ1604" i="2"/>
  <c r="DJ1605" i="2"/>
  <c r="DJ1606" i="2"/>
  <c r="DJ1607" i="2"/>
  <c r="DJ1608" i="2"/>
  <c r="DJ1609" i="2"/>
  <c r="DJ1610" i="2"/>
  <c r="DJ1611" i="2"/>
  <c r="DJ1612" i="2"/>
  <c r="DJ1613" i="2"/>
  <c r="DJ1614" i="2"/>
  <c r="DJ1615" i="2"/>
  <c r="DJ1616" i="2"/>
  <c r="DJ1617" i="2"/>
  <c r="DJ1618" i="2"/>
  <c r="DJ1619" i="2"/>
  <c r="DJ1620" i="2"/>
  <c r="DJ1621" i="2"/>
  <c r="DJ1622" i="2"/>
  <c r="DJ1623" i="2"/>
  <c r="DJ1624" i="2"/>
  <c r="DJ1625" i="2"/>
  <c r="DJ1626" i="2"/>
  <c r="DJ1627" i="2"/>
  <c r="DJ1628" i="2"/>
  <c r="DJ1629" i="2"/>
  <c r="DJ1630" i="2"/>
  <c r="DJ1631" i="2"/>
  <c r="DJ1632" i="2"/>
  <c r="DJ1633" i="2"/>
  <c r="DJ1634" i="2"/>
  <c r="DJ1635" i="2"/>
  <c r="DJ1636" i="2"/>
  <c r="DJ1637" i="2"/>
  <c r="DJ1638" i="2"/>
  <c r="DJ1639" i="2"/>
  <c r="DJ1640" i="2"/>
  <c r="DJ1641" i="2"/>
  <c r="DJ1642" i="2"/>
  <c r="DJ1643" i="2"/>
  <c r="DJ1644" i="2"/>
  <c r="DJ1645" i="2"/>
  <c r="DJ1646" i="2"/>
  <c r="DJ1647" i="2"/>
  <c r="DJ1648" i="2"/>
  <c r="DJ1649" i="2"/>
  <c r="DJ1650" i="2"/>
  <c r="DJ1651" i="2"/>
  <c r="DJ1652" i="2"/>
  <c r="DJ1653" i="2"/>
  <c r="DJ1654" i="2"/>
  <c r="DJ1655" i="2"/>
  <c r="DJ1656" i="2"/>
  <c r="DJ1657" i="2"/>
  <c r="DJ1658" i="2"/>
  <c r="DJ1659" i="2"/>
  <c r="DJ1660" i="2"/>
  <c r="DJ1661" i="2"/>
  <c r="DJ1662" i="2"/>
  <c r="DJ1663" i="2"/>
  <c r="DJ1664" i="2"/>
  <c r="DJ1665" i="2"/>
  <c r="DJ1666" i="2"/>
  <c r="DJ1667" i="2"/>
  <c r="DJ1668" i="2"/>
  <c r="DJ1669" i="2"/>
  <c r="DJ1670" i="2"/>
  <c r="DJ1671" i="2"/>
  <c r="DJ1672" i="2"/>
  <c r="DJ1673" i="2"/>
  <c r="DJ1674" i="2"/>
  <c r="DJ1675" i="2"/>
  <c r="DJ1676" i="2"/>
  <c r="DJ1677" i="2"/>
  <c r="DJ1678" i="2"/>
  <c r="DJ1679" i="2"/>
  <c r="DJ1680" i="2"/>
  <c r="DJ1681" i="2"/>
  <c r="DJ1682" i="2"/>
  <c r="DJ1683" i="2"/>
  <c r="DJ1684" i="2"/>
  <c r="DJ1685" i="2"/>
  <c r="DJ1686" i="2"/>
  <c r="DJ1687" i="2"/>
  <c r="DJ1688" i="2"/>
  <c r="DJ1689" i="2"/>
  <c r="DJ1690" i="2"/>
  <c r="DJ1691" i="2"/>
  <c r="DJ1692" i="2"/>
  <c r="DJ1693" i="2"/>
  <c r="DJ1694" i="2"/>
  <c r="DJ1695" i="2"/>
  <c r="DJ1696" i="2"/>
  <c r="DJ1697" i="2"/>
  <c r="DJ1698" i="2"/>
  <c r="DJ1699" i="2"/>
  <c r="DJ1700" i="2"/>
  <c r="DJ1701" i="2"/>
  <c r="DJ1702" i="2"/>
  <c r="DJ1703" i="2"/>
  <c r="DJ1704" i="2"/>
  <c r="DJ1705" i="2"/>
  <c r="DJ1706" i="2"/>
  <c r="DJ1707" i="2"/>
  <c r="DJ1708" i="2"/>
  <c r="DJ1709" i="2"/>
  <c r="DJ1710" i="2"/>
  <c r="DJ1711" i="2"/>
  <c r="DJ1712" i="2"/>
  <c r="DJ1713" i="2"/>
  <c r="DJ1714" i="2"/>
  <c r="DJ1715" i="2"/>
  <c r="DJ1716" i="2"/>
  <c r="DJ1717" i="2"/>
  <c r="DJ1718" i="2"/>
  <c r="DJ1719" i="2"/>
  <c r="DJ1720" i="2"/>
  <c r="DJ1721" i="2"/>
  <c r="DJ1722" i="2"/>
  <c r="DJ1723" i="2"/>
  <c r="DJ1724" i="2"/>
  <c r="DJ1725" i="2"/>
  <c r="DJ1726" i="2"/>
  <c r="DJ1727" i="2"/>
  <c r="DJ1728" i="2"/>
  <c r="DJ1729" i="2"/>
  <c r="DJ1730" i="2"/>
  <c r="DJ1731" i="2"/>
  <c r="DJ1732" i="2"/>
  <c r="DJ1733" i="2"/>
  <c r="DJ1734" i="2"/>
  <c r="DJ1735" i="2"/>
  <c r="DJ1736" i="2"/>
  <c r="DJ1737" i="2"/>
  <c r="DJ1738" i="2"/>
  <c r="DJ1739" i="2"/>
  <c r="DJ1740" i="2"/>
  <c r="DJ1741" i="2"/>
  <c r="DJ1742" i="2"/>
  <c r="DJ1743" i="2"/>
  <c r="DJ1744" i="2"/>
  <c r="DJ1745" i="2"/>
  <c r="DJ1746" i="2"/>
  <c r="DJ1747" i="2"/>
  <c r="DJ1748" i="2"/>
  <c r="DJ1749" i="2"/>
  <c r="DJ1750" i="2"/>
  <c r="DJ1751" i="2"/>
  <c r="DJ1752" i="2"/>
  <c r="DJ1753" i="2"/>
  <c r="DJ1754" i="2"/>
  <c r="DJ1755" i="2"/>
  <c r="DJ1756" i="2"/>
  <c r="DJ1757" i="2"/>
  <c r="DJ1758" i="2"/>
  <c r="DJ1759" i="2"/>
  <c r="DJ1760" i="2"/>
  <c r="DJ1761" i="2"/>
  <c r="DJ1762" i="2"/>
  <c r="DJ1763" i="2"/>
  <c r="DJ1764" i="2"/>
  <c r="DJ1765" i="2"/>
  <c r="DJ1766" i="2"/>
  <c r="DJ1767" i="2"/>
  <c r="DJ1768" i="2"/>
  <c r="DJ1769" i="2"/>
  <c r="DJ1770" i="2"/>
  <c r="DJ1771" i="2"/>
  <c r="DJ1772" i="2"/>
  <c r="DJ1773" i="2"/>
  <c r="DJ1774" i="2"/>
  <c r="DJ1775" i="2"/>
  <c r="DJ1776" i="2"/>
  <c r="DJ1777" i="2"/>
  <c r="DJ1778" i="2"/>
  <c r="DJ1779" i="2"/>
  <c r="DJ1780" i="2"/>
  <c r="DJ1781" i="2"/>
  <c r="DJ1782" i="2"/>
  <c r="DJ1783" i="2"/>
  <c r="DJ1784" i="2"/>
  <c r="DJ1785" i="2"/>
  <c r="DJ1786" i="2"/>
  <c r="DJ1787" i="2"/>
  <c r="DJ1788" i="2"/>
  <c r="DJ1789" i="2"/>
  <c r="DJ1790" i="2"/>
  <c r="DJ1791" i="2"/>
  <c r="DJ1792" i="2"/>
  <c r="DJ1793" i="2"/>
  <c r="DJ1794" i="2"/>
  <c r="DJ1795" i="2"/>
  <c r="DJ1796" i="2"/>
  <c r="DJ1797" i="2"/>
  <c r="DJ1798" i="2"/>
  <c r="DJ1799" i="2"/>
  <c r="DJ1800" i="2"/>
  <c r="DJ1801" i="2"/>
  <c r="DJ1802" i="2"/>
  <c r="DJ1803" i="2"/>
  <c r="DJ1804" i="2"/>
  <c r="DJ1805" i="2"/>
  <c r="DJ1806" i="2"/>
  <c r="DJ1807" i="2"/>
  <c r="DJ1808" i="2"/>
  <c r="DJ1809" i="2"/>
  <c r="DJ1810" i="2"/>
  <c r="DJ1811" i="2"/>
  <c r="DJ1812" i="2"/>
  <c r="DJ1813" i="2"/>
  <c r="DJ1814" i="2"/>
  <c r="DJ1815" i="2"/>
  <c r="DJ1816" i="2"/>
  <c r="DJ1817" i="2"/>
  <c r="DJ1818" i="2"/>
  <c r="DJ1819" i="2"/>
  <c r="DJ1820" i="2"/>
  <c r="DJ1821" i="2"/>
  <c r="DJ1822" i="2"/>
  <c r="DJ1823" i="2"/>
  <c r="DJ1824" i="2"/>
  <c r="DJ1825" i="2"/>
  <c r="DJ1826" i="2"/>
  <c r="DJ1827" i="2"/>
  <c r="DJ1828" i="2"/>
  <c r="DJ1829" i="2"/>
  <c r="DJ1830" i="2"/>
  <c r="DJ1831" i="2"/>
  <c r="DJ1832" i="2"/>
  <c r="DJ1833" i="2"/>
  <c r="DJ1834" i="2"/>
  <c r="DJ1835" i="2"/>
  <c r="DJ1836" i="2"/>
  <c r="DJ1837" i="2"/>
  <c r="DJ1838" i="2"/>
  <c r="DJ1839" i="2"/>
  <c r="DJ1840" i="2"/>
  <c r="DJ1841" i="2"/>
  <c r="DJ1842" i="2"/>
  <c r="DJ1843" i="2"/>
  <c r="DJ1844" i="2"/>
  <c r="DJ1845" i="2"/>
  <c r="DJ1846" i="2"/>
  <c r="DJ1847" i="2"/>
  <c r="DJ1848" i="2"/>
  <c r="DJ1849" i="2"/>
  <c r="DJ1850" i="2"/>
  <c r="DJ1851" i="2"/>
  <c r="DJ1852" i="2"/>
  <c r="DJ1853" i="2"/>
  <c r="DJ1854" i="2"/>
  <c r="DJ1855" i="2"/>
  <c r="DJ1856" i="2"/>
  <c r="DJ1857" i="2"/>
  <c r="DJ1858" i="2"/>
  <c r="DJ1859" i="2"/>
  <c r="DJ1860" i="2"/>
  <c r="DJ1861" i="2"/>
  <c r="DJ1862" i="2"/>
  <c r="DJ1863" i="2"/>
  <c r="DJ1864" i="2"/>
  <c r="DJ1865" i="2"/>
  <c r="DJ1866" i="2"/>
  <c r="DJ1867" i="2"/>
  <c r="DJ1868" i="2"/>
  <c r="DJ1869" i="2"/>
  <c r="DJ1870" i="2"/>
  <c r="DJ1871" i="2"/>
  <c r="DJ1872" i="2"/>
  <c r="DJ1873" i="2"/>
  <c r="DJ1874" i="2"/>
  <c r="DJ1875" i="2"/>
  <c r="DJ1876" i="2"/>
  <c r="DJ1877" i="2"/>
  <c r="DJ1878" i="2"/>
  <c r="DJ1879" i="2"/>
  <c r="DJ1880" i="2"/>
  <c r="DJ1881" i="2"/>
  <c r="DJ1882" i="2"/>
  <c r="DJ1883" i="2"/>
  <c r="DJ1884" i="2"/>
  <c r="DJ1885" i="2"/>
  <c r="DJ1886" i="2"/>
  <c r="DJ1887" i="2"/>
  <c r="DJ1888" i="2"/>
  <c r="DJ1889" i="2"/>
  <c r="DJ1890" i="2"/>
  <c r="DJ1891" i="2"/>
  <c r="DJ1892" i="2"/>
  <c r="DJ1893" i="2"/>
  <c r="DJ1894" i="2"/>
  <c r="DJ1895" i="2"/>
  <c r="DJ1896" i="2"/>
  <c r="DJ1897" i="2"/>
  <c r="DJ1898" i="2"/>
  <c r="DJ1899" i="2"/>
  <c r="DJ1900" i="2"/>
  <c r="DJ1901" i="2"/>
  <c r="DJ1902" i="2"/>
  <c r="DJ1903" i="2"/>
  <c r="DJ1904" i="2"/>
  <c r="DJ1905" i="2"/>
  <c r="DJ1906" i="2"/>
  <c r="DJ1907" i="2"/>
  <c r="DJ1908" i="2"/>
  <c r="DJ1909" i="2"/>
  <c r="DJ1910" i="2"/>
  <c r="DJ1911" i="2"/>
  <c r="DJ1912" i="2"/>
  <c r="DJ1913" i="2"/>
  <c r="DJ1914" i="2"/>
  <c r="DJ1915" i="2"/>
  <c r="DJ1916" i="2"/>
  <c r="DJ1917" i="2"/>
  <c r="DJ1918" i="2"/>
  <c r="DJ1919" i="2"/>
  <c r="DJ1920" i="2"/>
  <c r="DJ1921" i="2"/>
  <c r="DJ1922" i="2"/>
  <c r="DJ1923" i="2"/>
  <c r="DJ1924" i="2"/>
  <c r="DJ1925" i="2"/>
  <c r="DJ1926" i="2"/>
  <c r="DJ1927" i="2"/>
  <c r="DJ1928" i="2"/>
  <c r="DJ1929" i="2"/>
  <c r="DJ1930" i="2"/>
  <c r="DJ1931" i="2"/>
  <c r="DJ1932" i="2"/>
  <c r="DJ1933" i="2"/>
  <c r="DJ1934" i="2"/>
  <c r="DJ1935" i="2"/>
  <c r="DJ1936" i="2"/>
  <c r="DJ1937" i="2"/>
  <c r="DJ1938" i="2"/>
  <c r="DJ1939" i="2"/>
  <c r="DJ1940" i="2"/>
  <c r="DJ1941" i="2"/>
  <c r="DJ1942" i="2"/>
  <c r="DJ1943" i="2"/>
  <c r="DJ1944" i="2"/>
  <c r="DJ1945" i="2"/>
  <c r="DJ1946" i="2"/>
  <c r="DJ1947" i="2"/>
  <c r="DJ1948" i="2"/>
  <c r="DJ1949" i="2"/>
  <c r="DJ1950" i="2"/>
  <c r="DJ1951" i="2"/>
  <c r="DJ1952" i="2"/>
  <c r="DJ1953" i="2"/>
  <c r="DJ1954" i="2"/>
  <c r="DJ1955" i="2"/>
  <c r="DJ1956" i="2"/>
  <c r="DJ1957" i="2"/>
  <c r="DJ1958" i="2"/>
  <c r="DJ1959" i="2"/>
  <c r="DJ1960" i="2"/>
  <c r="DJ1961" i="2"/>
  <c r="DJ1962" i="2"/>
  <c r="DJ1963" i="2"/>
  <c r="DJ1964" i="2"/>
  <c r="DJ1965" i="2"/>
  <c r="DJ1966" i="2"/>
  <c r="DJ1967" i="2"/>
  <c r="DJ1968" i="2"/>
  <c r="DJ1969" i="2"/>
  <c r="DJ1970" i="2"/>
  <c r="DJ1971" i="2"/>
  <c r="DJ1972" i="2"/>
  <c r="DJ1973" i="2"/>
  <c r="DJ1974" i="2"/>
  <c r="DJ1975" i="2"/>
  <c r="DJ1976" i="2"/>
  <c r="DJ1977" i="2"/>
  <c r="DJ1978" i="2"/>
  <c r="DJ1979" i="2"/>
  <c r="DJ1980" i="2"/>
  <c r="DJ1981" i="2"/>
  <c r="DJ1982" i="2"/>
  <c r="DJ1983" i="2"/>
  <c r="DJ1984" i="2"/>
  <c r="DJ1985" i="2"/>
  <c r="DJ1986" i="2"/>
  <c r="DJ1987" i="2"/>
  <c r="DJ1988" i="2"/>
  <c r="DJ1989" i="2"/>
  <c r="DJ1990" i="2"/>
  <c r="DJ1991" i="2"/>
  <c r="DJ1992" i="2"/>
  <c r="DJ1993" i="2"/>
  <c r="DJ1994" i="2"/>
  <c r="DJ1995" i="2"/>
  <c r="DJ1996" i="2"/>
  <c r="DJ1997" i="2"/>
  <c r="DJ1998" i="2"/>
  <c r="DJ1999" i="2"/>
  <c r="DJ2000" i="2"/>
  <c r="DJ2001" i="2"/>
  <c r="DJ2002" i="2"/>
  <c r="DJ2003" i="2"/>
  <c r="DJ2004" i="2"/>
  <c r="DJ2005" i="2"/>
  <c r="DJ2006" i="2"/>
  <c r="DJ2007" i="2"/>
  <c r="DJ2008" i="2"/>
  <c r="DJ2009" i="2"/>
  <c r="DJ2010" i="2"/>
  <c r="DJ2011" i="2"/>
  <c r="DJ2012" i="2"/>
  <c r="DJ2013" i="2"/>
  <c r="DJ2014" i="2"/>
  <c r="DJ2015" i="2"/>
  <c r="DJ2016" i="2"/>
  <c r="DJ2017" i="2"/>
  <c r="DJ2018" i="2"/>
  <c r="DJ2019" i="2"/>
  <c r="DJ2020" i="2"/>
  <c r="DJ2021" i="2"/>
  <c r="DJ2022" i="2"/>
  <c r="DJ2023" i="2"/>
  <c r="DJ2024" i="2"/>
  <c r="DJ2025" i="2"/>
  <c r="DJ2026" i="2"/>
  <c r="DJ2027" i="2"/>
  <c r="DJ2028" i="2"/>
  <c r="DJ2029" i="2"/>
  <c r="DJ2030" i="2"/>
  <c r="DJ2031" i="2"/>
  <c r="DJ2032" i="2"/>
  <c r="DJ2033" i="2"/>
  <c r="DJ2034" i="2"/>
  <c r="DJ2035" i="2"/>
  <c r="DJ2036" i="2"/>
  <c r="DJ2037" i="2"/>
  <c r="DJ2038" i="2"/>
  <c r="DJ2039" i="2"/>
  <c r="DJ2040" i="2"/>
  <c r="DJ2041" i="2"/>
  <c r="DJ2042" i="2"/>
  <c r="DJ2043" i="2"/>
  <c r="DJ2044" i="2"/>
  <c r="DJ2045" i="2"/>
  <c r="DJ2046" i="2"/>
  <c r="DJ2047" i="2"/>
  <c r="DJ2048" i="2"/>
  <c r="DJ2049" i="2"/>
  <c r="DJ2050" i="2"/>
  <c r="DJ2051" i="2"/>
  <c r="DJ2052" i="2"/>
  <c r="DJ2053" i="2"/>
  <c r="DJ2054" i="2"/>
  <c r="DJ2055" i="2"/>
  <c r="DJ2056" i="2"/>
  <c r="DJ2057" i="2"/>
  <c r="DJ2058" i="2"/>
  <c r="DJ2059" i="2"/>
  <c r="DJ2060" i="2"/>
  <c r="DJ2061" i="2"/>
  <c r="DJ2062" i="2"/>
  <c r="DJ2063" i="2"/>
  <c r="DJ2064" i="2"/>
  <c r="DJ2065" i="2"/>
  <c r="DJ2066" i="2"/>
  <c r="DJ2067" i="2"/>
  <c r="DJ2068" i="2"/>
  <c r="DJ2069" i="2"/>
  <c r="DJ2070" i="2"/>
  <c r="DJ2071" i="2"/>
  <c r="DJ2072" i="2"/>
  <c r="DJ2073" i="2"/>
  <c r="DJ2074" i="2"/>
  <c r="DJ2075" i="2"/>
  <c r="DJ2076" i="2"/>
  <c r="DJ2077" i="2"/>
  <c r="DJ2078" i="2"/>
  <c r="DJ2079" i="2"/>
  <c r="DJ2080" i="2"/>
  <c r="DJ2081" i="2"/>
  <c r="DJ2082" i="2"/>
  <c r="DJ2083" i="2"/>
  <c r="DJ2084" i="2"/>
  <c r="DJ2085" i="2"/>
  <c r="DJ2086" i="2"/>
  <c r="DJ2087" i="2"/>
  <c r="DJ2088" i="2"/>
  <c r="DJ2089" i="2"/>
  <c r="DJ2090" i="2"/>
  <c r="DJ2091" i="2"/>
  <c r="DJ2092" i="2"/>
  <c r="DJ2093" i="2"/>
  <c r="DJ2094" i="2"/>
  <c r="DJ2095" i="2"/>
  <c r="DJ2096" i="2"/>
  <c r="DJ2097" i="2"/>
  <c r="DJ2098" i="2"/>
  <c r="DJ2099" i="2"/>
  <c r="DJ2100" i="2"/>
  <c r="DJ2101" i="2"/>
  <c r="DJ2102" i="2"/>
  <c r="DJ2103" i="2"/>
  <c r="DJ2104" i="2"/>
  <c r="DJ2105" i="2"/>
  <c r="DJ2106" i="2"/>
  <c r="DJ2107" i="2"/>
  <c r="DJ2108" i="2"/>
  <c r="DJ2109" i="2"/>
  <c r="DJ2110" i="2"/>
  <c r="DJ2111" i="2"/>
  <c r="DJ2112" i="2"/>
  <c r="DJ2113" i="2"/>
  <c r="DJ2114" i="2"/>
  <c r="DJ2115" i="2"/>
  <c r="DJ2116" i="2"/>
  <c r="DJ2117" i="2"/>
  <c r="DJ2118" i="2"/>
  <c r="DJ2119" i="2"/>
  <c r="DJ2120" i="2"/>
  <c r="DJ2121" i="2"/>
  <c r="DJ2122" i="2"/>
  <c r="DJ2123" i="2"/>
  <c r="DJ2124" i="2"/>
  <c r="DJ2125" i="2"/>
  <c r="DJ2126" i="2"/>
  <c r="DJ2127" i="2"/>
  <c r="DJ2128" i="2"/>
  <c r="DJ2129" i="2"/>
  <c r="DJ2130" i="2"/>
  <c r="DJ2131" i="2"/>
  <c r="DJ2132" i="2"/>
  <c r="DJ2133" i="2"/>
  <c r="DJ2134" i="2"/>
  <c r="DJ2135" i="2"/>
  <c r="DJ2136" i="2"/>
  <c r="DJ2137" i="2"/>
  <c r="DJ2138" i="2"/>
  <c r="DJ2139" i="2"/>
  <c r="DJ2140" i="2"/>
  <c r="DJ2141" i="2"/>
  <c r="DJ2142" i="2"/>
  <c r="DJ2143" i="2"/>
  <c r="DJ2144" i="2"/>
  <c r="DJ2145" i="2"/>
  <c r="DJ2146" i="2"/>
  <c r="DJ2147" i="2"/>
  <c r="DJ2148" i="2"/>
  <c r="DJ2149" i="2"/>
  <c r="DJ2150" i="2"/>
  <c r="DJ2151" i="2"/>
  <c r="DJ2152" i="2"/>
  <c r="DJ2153" i="2"/>
  <c r="DJ2154" i="2"/>
  <c r="DJ2155" i="2"/>
  <c r="DJ2156" i="2"/>
  <c r="DJ2157" i="2"/>
  <c r="DJ2158" i="2"/>
  <c r="DJ2159" i="2"/>
  <c r="DJ2160" i="2"/>
  <c r="DJ2161" i="2"/>
  <c r="DJ2162" i="2"/>
  <c r="DJ2163" i="2"/>
  <c r="DJ2164" i="2"/>
  <c r="DJ2165" i="2"/>
  <c r="DJ2166" i="2"/>
  <c r="DJ2167" i="2"/>
  <c r="DJ2168" i="2"/>
  <c r="DJ2169" i="2"/>
  <c r="DJ2170" i="2"/>
  <c r="DJ2171" i="2"/>
  <c r="DJ2172" i="2"/>
  <c r="DJ2173" i="2"/>
  <c r="DJ2174" i="2"/>
  <c r="DJ2175" i="2"/>
  <c r="DJ2176" i="2"/>
  <c r="DJ2177" i="2"/>
  <c r="DJ2178" i="2"/>
  <c r="DJ2179" i="2"/>
  <c r="DJ2180" i="2"/>
  <c r="DJ2181" i="2"/>
  <c r="DJ2182" i="2"/>
  <c r="DJ2183" i="2"/>
  <c r="DJ2184" i="2"/>
  <c r="DJ2185" i="2"/>
  <c r="DJ2186" i="2"/>
  <c r="DJ2187" i="2"/>
  <c r="DJ2188" i="2"/>
  <c r="DJ2189" i="2"/>
  <c r="DJ2190" i="2"/>
  <c r="DJ2191" i="2"/>
  <c r="DJ2192" i="2"/>
  <c r="DJ2193" i="2"/>
  <c r="DJ2194" i="2"/>
  <c r="DJ2195" i="2"/>
  <c r="DJ2196" i="2"/>
  <c r="DJ2197" i="2"/>
  <c r="DJ2198" i="2"/>
  <c r="DJ2199" i="2"/>
  <c r="DJ2200" i="2"/>
  <c r="DJ2201" i="2"/>
  <c r="DJ2202" i="2"/>
  <c r="DJ2203" i="2"/>
  <c r="DJ2204" i="2"/>
  <c r="DJ2205" i="2"/>
  <c r="DJ2206" i="2"/>
  <c r="DJ2208" i="2"/>
  <c r="DJ2209" i="2"/>
  <c r="DJ2210" i="2"/>
  <c r="DJ2211" i="2"/>
  <c r="DJ2213" i="2"/>
  <c r="DJ2215" i="2"/>
  <c r="DJ2216" i="2"/>
  <c r="DJ2217" i="2"/>
  <c r="DJ2218" i="2"/>
  <c r="DJ2220" i="2"/>
  <c r="DJ2221" i="2"/>
  <c r="DJ2222" i="2"/>
  <c r="DJ2223" i="2"/>
  <c r="DJ2225" i="2"/>
  <c r="DJ2226" i="2"/>
  <c r="DJ2228" i="2"/>
  <c r="DJ2229" i="2"/>
  <c r="DJ2230" i="2"/>
  <c r="DJ2232" i="2"/>
  <c r="DJ2233" i="2"/>
  <c r="DJ2234" i="2"/>
  <c r="DJ2235" i="2"/>
  <c r="DJ2236" i="2"/>
  <c r="DJ2237" i="2"/>
  <c r="DJ2238" i="2"/>
  <c r="DJ2239" i="2"/>
  <c r="DJ2240" i="2"/>
  <c r="DJ2241" i="2"/>
  <c r="DJ2242" i="2"/>
  <c r="DJ2243" i="2"/>
  <c r="DJ2244" i="2"/>
  <c r="DJ2245" i="2"/>
  <c r="DJ2246" i="2"/>
  <c r="DJ2247" i="2"/>
  <c r="DJ2248" i="2"/>
  <c r="DJ2249" i="2"/>
  <c r="DJ2250" i="2"/>
  <c r="DJ2251" i="2"/>
  <c r="DJ2252" i="2"/>
  <c r="DJ2253" i="2"/>
  <c r="DJ2254" i="2"/>
  <c r="DS6" i="2" l="1"/>
  <c r="K9" i="2"/>
  <c r="M4" i="2"/>
  <c r="M5" i="2"/>
  <c r="M6" i="2"/>
  <c r="M7" i="2"/>
  <c r="M8" i="2"/>
  <c r="M9" i="2"/>
  <c r="M10" i="2"/>
  <c r="M11" i="2"/>
  <c r="M12" i="2"/>
  <c r="M13" i="2"/>
  <c r="M14" i="2"/>
  <c r="M15" i="2"/>
  <c r="M16" i="2"/>
  <c r="M18" i="2"/>
  <c r="M19" i="2"/>
  <c r="M20" i="2"/>
  <c r="M21" i="2"/>
  <c r="M22" i="2"/>
  <c r="M23" i="2"/>
  <c r="M24" i="2"/>
  <c r="M25" i="2"/>
  <c r="M26" i="2"/>
  <c r="M27" i="2"/>
  <c r="M28" i="2"/>
  <c r="M29" i="2"/>
  <c r="M30" i="2"/>
  <c r="M31" i="2"/>
  <c r="M32" i="2"/>
  <c r="M33" i="2"/>
  <c r="M34" i="2"/>
  <c r="M35" i="2"/>
  <c r="M37" i="2"/>
  <c r="M38" i="2"/>
  <c r="M39" i="2"/>
  <c r="M40" i="2"/>
  <c r="M41" i="2"/>
  <c r="M42" i="2"/>
  <c r="M43" i="2"/>
  <c r="M44" i="2"/>
  <c r="M45" i="2"/>
  <c r="M46" i="2"/>
  <c r="M47" i="2"/>
  <c r="M48" i="2"/>
  <c r="M49" i="2"/>
  <c r="M50" i="2"/>
  <c r="M51" i="2"/>
  <c r="M52" i="2"/>
  <c r="M53" i="2"/>
  <c r="M54" i="2"/>
  <c r="M55" i="2"/>
  <c r="M56" i="2"/>
  <c r="M57" i="2"/>
  <c r="M58" i="2"/>
  <c r="M59" i="2"/>
  <c r="M60" i="2"/>
  <c r="M61" i="2"/>
  <c r="M62" i="2"/>
  <c r="M63" i="2"/>
  <c r="M64" i="2"/>
  <c r="M65" i="2"/>
  <c r="M66" i="2"/>
  <c r="M3" i="2"/>
  <c r="K4" i="2"/>
  <c r="K5" i="2"/>
  <c r="K6" i="2"/>
  <c r="K7" i="2"/>
  <c r="K8" i="2"/>
  <c r="K10" i="2"/>
  <c r="K11" i="2"/>
  <c r="K12" i="2"/>
  <c r="K13" i="2"/>
  <c r="K14" i="2"/>
  <c r="K15" i="2"/>
  <c r="K16" i="2"/>
  <c r="K18" i="2"/>
  <c r="K19" i="2"/>
  <c r="K20" i="2"/>
  <c r="K21" i="2"/>
  <c r="K22" i="2"/>
  <c r="K23" i="2"/>
  <c r="K24" i="2"/>
  <c r="K25" i="2"/>
  <c r="K26" i="2"/>
  <c r="K27" i="2"/>
  <c r="K28" i="2"/>
  <c r="K29" i="2"/>
  <c r="K30" i="2"/>
  <c r="K31" i="2"/>
  <c r="K32" i="2"/>
  <c r="K33" i="2"/>
  <c r="K34" i="2"/>
  <c r="K35" i="2"/>
  <c r="K37" i="2"/>
  <c r="K38" i="2"/>
  <c r="K39" i="2"/>
  <c r="K40" i="2"/>
  <c r="K41" i="2"/>
  <c r="K42" i="2"/>
  <c r="K43" i="2"/>
  <c r="K44" i="2"/>
  <c r="K45" i="2"/>
  <c r="K46" i="2"/>
  <c r="K47" i="2"/>
  <c r="K48" i="2"/>
  <c r="K49" i="2"/>
  <c r="K50" i="2"/>
  <c r="K51" i="2"/>
  <c r="K52" i="2"/>
  <c r="K53" i="2"/>
  <c r="K54" i="2"/>
  <c r="K55" i="2"/>
  <c r="K56" i="2"/>
  <c r="K57" i="2"/>
  <c r="K58" i="2"/>
  <c r="K59" i="2"/>
  <c r="K60" i="2"/>
  <c r="K61" i="2"/>
  <c r="K62" i="2"/>
  <c r="K63" i="2"/>
  <c r="K64" i="2"/>
  <c r="K65" i="2"/>
  <c r="K66" i="2"/>
  <c r="K3" i="2"/>
  <c r="DX60" i="2" l="1"/>
  <c r="DY60" i="2" s="1"/>
  <c r="DZ60" i="2"/>
  <c r="EA60" i="2" s="1"/>
  <c r="EB60" i="2"/>
  <c r="EC60" i="2" s="1"/>
  <c r="ED60" i="2"/>
  <c r="EE60" i="2" s="1"/>
  <c r="EF60" i="2"/>
  <c r="EG60" i="2" s="1"/>
  <c r="EH60" i="2"/>
  <c r="EI60" i="2" s="1"/>
  <c r="EJ60" i="2"/>
  <c r="EK60" i="2" s="1"/>
  <c r="EL60" i="2"/>
  <c r="EM60" i="2" s="1"/>
  <c r="EN60" i="2"/>
  <c r="EO60" i="2" s="1"/>
  <c r="EP60" i="2"/>
  <c r="EQ60" i="2" s="1"/>
  <c r="ER60" i="2"/>
  <c r="ES60" i="2" s="1"/>
  <c r="DX61" i="2"/>
  <c r="DY61" i="2" s="1"/>
  <c r="DZ61" i="2"/>
  <c r="EA61" i="2" s="1"/>
  <c r="EB61" i="2"/>
  <c r="EC61" i="2" s="1"/>
  <c r="ED61" i="2"/>
  <c r="EE61" i="2" s="1"/>
  <c r="EF61" i="2"/>
  <c r="EG61" i="2" s="1"/>
  <c r="EH61" i="2"/>
  <c r="EI61" i="2" s="1"/>
  <c r="EJ61" i="2"/>
  <c r="EK61" i="2" s="1"/>
  <c r="EL61" i="2"/>
  <c r="EM61" i="2" s="1"/>
  <c r="EN61" i="2"/>
  <c r="EO61" i="2" s="1"/>
  <c r="EP61" i="2"/>
  <c r="EQ61" i="2" s="1"/>
  <c r="ER61" i="2"/>
  <c r="ES61" i="2" s="1"/>
  <c r="DX62" i="2"/>
  <c r="DY62" i="2" s="1"/>
  <c r="DZ62" i="2"/>
  <c r="EA62" i="2" s="1"/>
  <c r="EB62" i="2"/>
  <c r="EC62" i="2" s="1"/>
  <c r="ED62" i="2"/>
  <c r="EE62" i="2" s="1"/>
  <c r="EF62" i="2"/>
  <c r="EG62" i="2" s="1"/>
  <c r="EH62" i="2"/>
  <c r="EI62" i="2" s="1"/>
  <c r="EJ62" i="2"/>
  <c r="EK62" i="2" s="1"/>
  <c r="EL62" i="2"/>
  <c r="EM62" i="2" s="1"/>
  <c r="EN62" i="2"/>
  <c r="EO62" i="2" s="1"/>
  <c r="EP62" i="2"/>
  <c r="EQ62" i="2" s="1"/>
  <c r="ER62" i="2"/>
  <c r="ES62" i="2" s="1"/>
  <c r="DX63" i="2"/>
  <c r="DY63" i="2" s="1"/>
  <c r="DZ63" i="2"/>
  <c r="EA63" i="2" s="1"/>
  <c r="EB63" i="2"/>
  <c r="EC63" i="2" s="1"/>
  <c r="ED63" i="2"/>
  <c r="EE63" i="2" s="1"/>
  <c r="EF63" i="2"/>
  <c r="EG63" i="2" s="1"/>
  <c r="EH63" i="2"/>
  <c r="EI63" i="2" s="1"/>
  <c r="EJ63" i="2"/>
  <c r="EK63" i="2" s="1"/>
  <c r="EL63" i="2"/>
  <c r="EM63" i="2" s="1"/>
  <c r="EN63" i="2"/>
  <c r="EO63" i="2" s="1"/>
  <c r="EP63" i="2"/>
  <c r="EQ63" i="2" s="1"/>
  <c r="ER63" i="2"/>
  <c r="ES63" i="2" s="1"/>
  <c r="DX64" i="2"/>
  <c r="DY64" i="2" s="1"/>
  <c r="DZ64" i="2"/>
  <c r="EA64" i="2" s="1"/>
  <c r="EB64" i="2"/>
  <c r="EC64" i="2" s="1"/>
  <c r="ED64" i="2"/>
  <c r="EE64" i="2" s="1"/>
  <c r="EF64" i="2"/>
  <c r="EG64" i="2" s="1"/>
  <c r="EH64" i="2"/>
  <c r="EI64" i="2" s="1"/>
  <c r="EJ64" i="2"/>
  <c r="EK64" i="2" s="1"/>
  <c r="EL64" i="2"/>
  <c r="EM64" i="2" s="1"/>
  <c r="EN64" i="2"/>
  <c r="EO64" i="2" s="1"/>
  <c r="EP64" i="2"/>
  <c r="EQ64" i="2" s="1"/>
  <c r="ER64" i="2"/>
  <c r="ES64" i="2" s="1"/>
  <c r="DX65" i="2"/>
  <c r="DY65" i="2" s="1"/>
  <c r="DZ65" i="2"/>
  <c r="EA65" i="2" s="1"/>
  <c r="EB65" i="2"/>
  <c r="EC65" i="2" s="1"/>
  <c r="ED65" i="2"/>
  <c r="EE65" i="2" s="1"/>
  <c r="EF65" i="2"/>
  <c r="EG65" i="2" s="1"/>
  <c r="EH65" i="2"/>
  <c r="EI65" i="2" s="1"/>
  <c r="EJ65" i="2"/>
  <c r="EK65" i="2" s="1"/>
  <c r="EL65" i="2"/>
  <c r="EM65" i="2" s="1"/>
  <c r="EN65" i="2"/>
  <c r="EO65" i="2" s="1"/>
  <c r="EP65" i="2"/>
  <c r="EQ65" i="2" s="1"/>
  <c r="ER65" i="2"/>
  <c r="ES65" i="2" s="1"/>
  <c r="DX66" i="2"/>
  <c r="DY66" i="2" s="1"/>
  <c r="DZ66" i="2"/>
  <c r="EA66" i="2" s="1"/>
  <c r="EB66" i="2"/>
  <c r="EC66" i="2" s="1"/>
  <c r="ED66" i="2"/>
  <c r="EE66" i="2" s="1"/>
  <c r="EF66" i="2"/>
  <c r="EG66" i="2" s="1"/>
  <c r="EH66" i="2"/>
  <c r="EI66" i="2" s="1"/>
  <c r="EJ66" i="2"/>
  <c r="EK66" i="2" s="1"/>
  <c r="EL66" i="2"/>
  <c r="EM66" i="2" s="1"/>
  <c r="EN66" i="2"/>
  <c r="EO66" i="2" s="1"/>
  <c r="EP66" i="2"/>
  <c r="EQ66" i="2" s="1"/>
  <c r="ER66" i="2"/>
  <c r="ES66" i="2" s="1"/>
  <c r="DP61" i="2"/>
  <c r="DP62" i="2"/>
  <c r="DP63" i="2"/>
  <c r="DP64" i="2"/>
  <c r="DP65" i="2"/>
  <c r="DP66" i="2"/>
  <c r="DP60" i="2"/>
  <c r="AW37" i="2"/>
  <c r="AU39" i="2"/>
  <c r="AU41" i="2"/>
  <c r="AU45" i="2"/>
  <c r="AU47" i="2"/>
  <c r="AY48" i="2"/>
  <c r="AU49" i="2"/>
  <c r="AU53" i="2"/>
  <c r="AU55" i="2"/>
  <c r="AY56" i="2"/>
  <c r="AU57" i="2"/>
  <c r="AU61" i="2"/>
  <c r="AW61" i="2"/>
  <c r="AU62" i="2"/>
  <c r="AW62" i="2"/>
  <c r="AU63" i="2"/>
  <c r="AW63" i="2"/>
  <c r="AU64" i="2"/>
  <c r="AW64" i="2"/>
  <c r="AU65" i="2"/>
  <c r="AW65" i="2"/>
  <c r="AU66" i="2"/>
  <c r="AW66" i="2"/>
  <c r="AW60" i="2"/>
  <c r="AU60" i="2"/>
  <c r="AB61" i="2"/>
  <c r="AB62" i="2"/>
  <c r="AB63" i="2"/>
  <c r="AB64" i="2"/>
  <c r="AB65" i="2"/>
  <c r="AB66" i="2"/>
  <c r="AB60" i="2"/>
  <c r="AY42" i="2"/>
  <c r="AY43" i="2"/>
  <c r="AY44" i="2"/>
  <c r="AY46" i="2"/>
  <c r="AY47" i="2"/>
  <c r="AY49" i="2"/>
  <c r="AY50" i="2"/>
  <c r="AY51" i="2"/>
  <c r="AY52" i="2"/>
  <c r="AY54" i="2"/>
  <c r="AY55" i="2"/>
  <c r="AY57" i="2"/>
  <c r="AY38" i="2"/>
  <c r="AY40" i="2"/>
  <c r="AY37" i="2"/>
  <c r="AW38" i="2"/>
  <c r="AW39" i="2"/>
  <c r="AW40" i="2"/>
  <c r="AW42" i="2"/>
  <c r="AW43" i="2"/>
  <c r="AW44" i="2"/>
  <c r="AW45" i="2"/>
  <c r="AW46" i="2"/>
  <c r="AW48" i="2"/>
  <c r="AW49" i="2"/>
  <c r="AW50" i="2"/>
  <c r="AW51" i="2"/>
  <c r="AW52" i="2"/>
  <c r="AW54" i="2"/>
  <c r="AW55" i="2"/>
  <c r="AW56" i="2"/>
  <c r="AW57" i="2"/>
  <c r="AW58" i="2"/>
  <c r="AB38" i="2"/>
  <c r="AB39" i="2"/>
  <c r="AB40" i="2"/>
  <c r="AB41" i="2"/>
  <c r="AB42" i="2"/>
  <c r="AB43" i="2"/>
  <c r="AB44" i="2"/>
  <c r="AB45" i="2"/>
  <c r="AB46" i="2"/>
  <c r="AB47" i="2"/>
  <c r="AB48" i="2"/>
  <c r="AB49" i="2"/>
  <c r="AB50" i="2"/>
  <c r="AB51" i="2"/>
  <c r="AB52" i="2"/>
  <c r="AB53" i="2"/>
  <c r="AB54" i="2"/>
  <c r="AB55" i="2"/>
  <c r="AB56" i="2"/>
  <c r="AB57" i="2"/>
  <c r="AB58" i="2"/>
  <c r="AB37" i="2"/>
  <c r="AV38" i="2"/>
  <c r="AV40" i="2"/>
  <c r="AV41" i="2"/>
  <c r="AV42" i="2"/>
  <c r="AV43" i="2"/>
  <c r="AV44" i="2"/>
  <c r="AV45" i="2"/>
  <c r="AV46" i="2"/>
  <c r="AV48" i="2"/>
  <c r="AV49" i="2"/>
  <c r="AV50" i="2"/>
  <c r="AV51" i="2"/>
  <c r="AV52" i="2"/>
  <c r="AV53" i="2"/>
  <c r="AV54" i="2"/>
  <c r="AV56" i="2"/>
  <c r="AV57" i="2"/>
  <c r="AV58" i="2"/>
  <c r="AU38" i="2"/>
  <c r="AU40" i="2"/>
  <c r="AU42" i="2"/>
  <c r="AU43" i="2"/>
  <c r="AU44" i="2"/>
  <c r="AU46" i="2"/>
  <c r="AU48" i="2"/>
  <c r="AU50" i="2"/>
  <c r="AU51" i="2"/>
  <c r="AU52" i="2"/>
  <c r="AU54" i="2"/>
  <c r="AU56" i="2"/>
  <c r="DQ38" i="2"/>
  <c r="DQ39" i="2"/>
  <c r="DQ40" i="2"/>
  <c r="DQ41" i="2"/>
  <c r="DQ43" i="2"/>
  <c r="DQ44" i="2"/>
  <c r="DQ45" i="2"/>
  <c r="DQ46" i="2"/>
  <c r="DQ47" i="2"/>
  <c r="DQ48" i="2"/>
  <c r="DQ49" i="2"/>
  <c r="DQ50" i="2"/>
  <c r="DQ51" i="2"/>
  <c r="DQ52" i="2"/>
  <c r="DQ53" i="2"/>
  <c r="DQ54" i="2"/>
  <c r="DQ55" i="2"/>
  <c r="DQ56" i="2"/>
  <c r="DQ57" i="2"/>
  <c r="DQ58" i="2"/>
  <c r="DQ37" i="2"/>
  <c r="DS4" i="2"/>
  <c r="DS5" i="2"/>
  <c r="DS7" i="2"/>
  <c r="DS9" i="2"/>
  <c r="DS10" i="2"/>
  <c r="DS11" i="2"/>
  <c r="DS12" i="2"/>
  <c r="DS13" i="2"/>
  <c r="DS14" i="2"/>
  <c r="DS15" i="2"/>
  <c r="DS16" i="2"/>
  <c r="DS18" i="2"/>
  <c r="DS19" i="2"/>
  <c r="DS20" i="2"/>
  <c r="DS21" i="2"/>
  <c r="DS22" i="2"/>
  <c r="DS23" i="2"/>
  <c r="DS24" i="2"/>
  <c r="DS25" i="2"/>
  <c r="DS26" i="2"/>
  <c r="DS27" i="2"/>
  <c r="DS28" i="2"/>
  <c r="DS29" i="2"/>
  <c r="DS30" i="2"/>
  <c r="DS31" i="2"/>
  <c r="DS32" i="2"/>
  <c r="DS33" i="2"/>
  <c r="DS34" i="2"/>
  <c r="DS35" i="2"/>
  <c r="DS3" i="2"/>
  <c r="DX38" i="2"/>
  <c r="DY38" i="2" s="1"/>
  <c r="DZ38" i="2"/>
  <c r="EA38" i="2" s="1"/>
  <c r="EB38" i="2"/>
  <c r="EC38" i="2" s="1"/>
  <c r="ED38" i="2"/>
  <c r="EE38" i="2" s="1"/>
  <c r="EF38" i="2"/>
  <c r="EG38" i="2" s="1"/>
  <c r="EH38" i="2"/>
  <c r="EI38" i="2" s="1"/>
  <c r="EJ38" i="2"/>
  <c r="EK38" i="2" s="1"/>
  <c r="EL38" i="2"/>
  <c r="EM38" i="2" s="1"/>
  <c r="EN38" i="2"/>
  <c r="EO38" i="2" s="1"/>
  <c r="EP38" i="2"/>
  <c r="EQ38" i="2" s="1"/>
  <c r="ER38" i="2"/>
  <c r="ES38" i="2" s="1"/>
  <c r="DX39" i="2"/>
  <c r="DY39" i="2" s="1"/>
  <c r="DZ39" i="2"/>
  <c r="EA39" i="2" s="1"/>
  <c r="EB39" i="2"/>
  <c r="EC39" i="2" s="1"/>
  <c r="ED39" i="2"/>
  <c r="EE39" i="2" s="1"/>
  <c r="EF39" i="2"/>
  <c r="EG39" i="2" s="1"/>
  <c r="EH39" i="2"/>
  <c r="EI39" i="2" s="1"/>
  <c r="EJ39" i="2"/>
  <c r="EK39" i="2" s="1"/>
  <c r="EL39" i="2"/>
  <c r="EM39" i="2" s="1"/>
  <c r="EN39" i="2"/>
  <c r="EO39" i="2" s="1"/>
  <c r="EP39" i="2"/>
  <c r="EQ39" i="2" s="1"/>
  <c r="ER39" i="2"/>
  <c r="ES39" i="2" s="1"/>
  <c r="DX40" i="2"/>
  <c r="DY40" i="2" s="1"/>
  <c r="DZ40" i="2"/>
  <c r="EA40" i="2" s="1"/>
  <c r="EB40" i="2"/>
  <c r="EC40" i="2" s="1"/>
  <c r="ED40" i="2"/>
  <c r="EE40" i="2" s="1"/>
  <c r="EF40" i="2"/>
  <c r="EG40" i="2" s="1"/>
  <c r="EH40" i="2"/>
  <c r="EI40" i="2" s="1"/>
  <c r="EJ40" i="2"/>
  <c r="EK40" i="2" s="1"/>
  <c r="EL40" i="2"/>
  <c r="EM40" i="2" s="1"/>
  <c r="EN40" i="2"/>
  <c r="EO40" i="2" s="1"/>
  <c r="EP40" i="2"/>
  <c r="EQ40" i="2" s="1"/>
  <c r="ER40" i="2"/>
  <c r="ES40" i="2" s="1"/>
  <c r="DX41" i="2"/>
  <c r="DY41" i="2" s="1"/>
  <c r="DZ41" i="2"/>
  <c r="EA41" i="2" s="1"/>
  <c r="EB41" i="2"/>
  <c r="EC41" i="2" s="1"/>
  <c r="ED41" i="2"/>
  <c r="EE41" i="2" s="1"/>
  <c r="EF41" i="2"/>
  <c r="EG41" i="2" s="1"/>
  <c r="EH41" i="2"/>
  <c r="EI41" i="2" s="1"/>
  <c r="EJ41" i="2"/>
  <c r="EK41" i="2" s="1"/>
  <c r="EL41" i="2"/>
  <c r="EM41" i="2" s="1"/>
  <c r="EN41" i="2"/>
  <c r="EO41" i="2" s="1"/>
  <c r="EP41" i="2"/>
  <c r="EQ41" i="2" s="1"/>
  <c r="ER41" i="2"/>
  <c r="ES41" i="2" s="1"/>
  <c r="DX42" i="2"/>
  <c r="DY42" i="2" s="1"/>
  <c r="DZ42" i="2"/>
  <c r="EA42" i="2" s="1"/>
  <c r="EB42" i="2"/>
  <c r="EC42" i="2" s="1"/>
  <c r="ED42" i="2"/>
  <c r="EE42" i="2" s="1"/>
  <c r="EF42" i="2"/>
  <c r="EG42" i="2" s="1"/>
  <c r="EH42" i="2"/>
  <c r="EI42" i="2" s="1"/>
  <c r="EJ42" i="2"/>
  <c r="EK42" i="2" s="1"/>
  <c r="EL42" i="2"/>
  <c r="EM42" i="2" s="1"/>
  <c r="EN42" i="2"/>
  <c r="EO42" i="2" s="1"/>
  <c r="EP42" i="2"/>
  <c r="EQ42" i="2" s="1"/>
  <c r="ER42" i="2"/>
  <c r="ES42" i="2" s="1"/>
  <c r="DX43" i="2"/>
  <c r="DY43" i="2" s="1"/>
  <c r="DZ43" i="2"/>
  <c r="EA43" i="2" s="1"/>
  <c r="EB43" i="2"/>
  <c r="EC43" i="2" s="1"/>
  <c r="ED43" i="2"/>
  <c r="EE43" i="2" s="1"/>
  <c r="EF43" i="2"/>
  <c r="EG43" i="2" s="1"/>
  <c r="EH43" i="2"/>
  <c r="EI43" i="2" s="1"/>
  <c r="EJ43" i="2"/>
  <c r="EK43" i="2" s="1"/>
  <c r="EL43" i="2"/>
  <c r="EM43" i="2" s="1"/>
  <c r="EN43" i="2"/>
  <c r="EO43" i="2" s="1"/>
  <c r="EP43" i="2"/>
  <c r="EQ43" i="2" s="1"/>
  <c r="ER43" i="2"/>
  <c r="ES43" i="2" s="1"/>
  <c r="DX44" i="2"/>
  <c r="DY44" i="2" s="1"/>
  <c r="DZ44" i="2"/>
  <c r="EA44" i="2" s="1"/>
  <c r="EB44" i="2"/>
  <c r="EC44" i="2" s="1"/>
  <c r="ED44" i="2"/>
  <c r="EE44" i="2" s="1"/>
  <c r="EF44" i="2"/>
  <c r="EG44" i="2" s="1"/>
  <c r="EH44" i="2"/>
  <c r="EI44" i="2" s="1"/>
  <c r="EJ44" i="2"/>
  <c r="EK44" i="2" s="1"/>
  <c r="EL44" i="2"/>
  <c r="EM44" i="2" s="1"/>
  <c r="EN44" i="2"/>
  <c r="EO44" i="2" s="1"/>
  <c r="EP44" i="2"/>
  <c r="EQ44" i="2" s="1"/>
  <c r="ER44" i="2"/>
  <c r="ES44" i="2" s="1"/>
  <c r="DX45" i="2"/>
  <c r="DY45" i="2" s="1"/>
  <c r="DZ45" i="2"/>
  <c r="EA45" i="2" s="1"/>
  <c r="EB45" i="2"/>
  <c r="EC45" i="2" s="1"/>
  <c r="ED45" i="2"/>
  <c r="EE45" i="2" s="1"/>
  <c r="EF45" i="2"/>
  <c r="EG45" i="2" s="1"/>
  <c r="EH45" i="2"/>
  <c r="EI45" i="2" s="1"/>
  <c r="EJ45" i="2"/>
  <c r="EK45" i="2" s="1"/>
  <c r="EL45" i="2"/>
  <c r="EM45" i="2" s="1"/>
  <c r="EN45" i="2"/>
  <c r="EO45" i="2" s="1"/>
  <c r="EP45" i="2"/>
  <c r="EQ45" i="2" s="1"/>
  <c r="ER45" i="2"/>
  <c r="ES45" i="2" s="1"/>
  <c r="DX46" i="2"/>
  <c r="DY46" i="2" s="1"/>
  <c r="DZ46" i="2"/>
  <c r="EA46" i="2" s="1"/>
  <c r="EB46" i="2"/>
  <c r="EC46" i="2" s="1"/>
  <c r="ED46" i="2"/>
  <c r="EE46" i="2" s="1"/>
  <c r="EF46" i="2"/>
  <c r="EG46" i="2" s="1"/>
  <c r="EH46" i="2"/>
  <c r="EI46" i="2" s="1"/>
  <c r="EJ46" i="2"/>
  <c r="EK46" i="2" s="1"/>
  <c r="EL46" i="2"/>
  <c r="EM46" i="2" s="1"/>
  <c r="EN46" i="2"/>
  <c r="EO46" i="2" s="1"/>
  <c r="EP46" i="2"/>
  <c r="EQ46" i="2" s="1"/>
  <c r="ER46" i="2"/>
  <c r="ES46" i="2" s="1"/>
  <c r="DX47" i="2"/>
  <c r="DY47" i="2" s="1"/>
  <c r="DZ47" i="2"/>
  <c r="EA47" i="2" s="1"/>
  <c r="EB47" i="2"/>
  <c r="EC47" i="2" s="1"/>
  <c r="ED47" i="2"/>
  <c r="EE47" i="2" s="1"/>
  <c r="EF47" i="2"/>
  <c r="EG47" i="2" s="1"/>
  <c r="EH47" i="2"/>
  <c r="EI47" i="2" s="1"/>
  <c r="EJ47" i="2"/>
  <c r="EK47" i="2" s="1"/>
  <c r="EL47" i="2"/>
  <c r="EM47" i="2" s="1"/>
  <c r="EN47" i="2"/>
  <c r="EO47" i="2" s="1"/>
  <c r="EP47" i="2"/>
  <c r="EQ47" i="2" s="1"/>
  <c r="ER47" i="2"/>
  <c r="ES47" i="2" s="1"/>
  <c r="DX48" i="2"/>
  <c r="DY48" i="2" s="1"/>
  <c r="DZ48" i="2"/>
  <c r="EA48" i="2" s="1"/>
  <c r="EB48" i="2"/>
  <c r="EC48" i="2" s="1"/>
  <c r="ED48" i="2"/>
  <c r="EE48" i="2" s="1"/>
  <c r="EF48" i="2"/>
  <c r="EG48" i="2" s="1"/>
  <c r="EH48" i="2"/>
  <c r="EI48" i="2" s="1"/>
  <c r="EJ48" i="2"/>
  <c r="EK48" i="2" s="1"/>
  <c r="EL48" i="2"/>
  <c r="EM48" i="2" s="1"/>
  <c r="EN48" i="2"/>
  <c r="EO48" i="2" s="1"/>
  <c r="EP48" i="2"/>
  <c r="EQ48" i="2" s="1"/>
  <c r="ER48" i="2"/>
  <c r="ES48" i="2" s="1"/>
  <c r="DX49" i="2"/>
  <c r="DY49" i="2" s="1"/>
  <c r="DZ49" i="2"/>
  <c r="EA49" i="2" s="1"/>
  <c r="EB49" i="2"/>
  <c r="EC49" i="2" s="1"/>
  <c r="ED49" i="2"/>
  <c r="EE49" i="2" s="1"/>
  <c r="EF49" i="2"/>
  <c r="EG49" i="2" s="1"/>
  <c r="EH49" i="2"/>
  <c r="EI49" i="2" s="1"/>
  <c r="EJ49" i="2"/>
  <c r="EK49" i="2" s="1"/>
  <c r="EL49" i="2"/>
  <c r="EM49" i="2" s="1"/>
  <c r="EN49" i="2"/>
  <c r="EO49" i="2" s="1"/>
  <c r="EP49" i="2"/>
  <c r="EQ49" i="2" s="1"/>
  <c r="ER49" i="2"/>
  <c r="ES49" i="2" s="1"/>
  <c r="DX50" i="2"/>
  <c r="DY50" i="2" s="1"/>
  <c r="DZ50" i="2"/>
  <c r="EA50" i="2" s="1"/>
  <c r="EB50" i="2"/>
  <c r="EC50" i="2" s="1"/>
  <c r="ED50" i="2"/>
  <c r="EE50" i="2" s="1"/>
  <c r="EF50" i="2"/>
  <c r="EG50" i="2" s="1"/>
  <c r="EH50" i="2"/>
  <c r="EI50" i="2" s="1"/>
  <c r="EJ50" i="2"/>
  <c r="EK50" i="2" s="1"/>
  <c r="EL50" i="2"/>
  <c r="EM50" i="2" s="1"/>
  <c r="EN50" i="2"/>
  <c r="EO50" i="2" s="1"/>
  <c r="EP50" i="2"/>
  <c r="EQ50" i="2" s="1"/>
  <c r="ER50" i="2"/>
  <c r="ES50" i="2" s="1"/>
  <c r="DX51" i="2"/>
  <c r="DY51" i="2" s="1"/>
  <c r="DZ51" i="2"/>
  <c r="EA51" i="2" s="1"/>
  <c r="EB51" i="2"/>
  <c r="EC51" i="2" s="1"/>
  <c r="ED51" i="2"/>
  <c r="EE51" i="2" s="1"/>
  <c r="EF51" i="2"/>
  <c r="EG51" i="2" s="1"/>
  <c r="EH51" i="2"/>
  <c r="EI51" i="2" s="1"/>
  <c r="EJ51" i="2"/>
  <c r="EK51" i="2" s="1"/>
  <c r="EL51" i="2"/>
  <c r="EM51" i="2" s="1"/>
  <c r="EN51" i="2"/>
  <c r="EO51" i="2" s="1"/>
  <c r="EP51" i="2"/>
  <c r="EQ51" i="2" s="1"/>
  <c r="ER51" i="2"/>
  <c r="ES51" i="2" s="1"/>
  <c r="DX52" i="2"/>
  <c r="DY52" i="2" s="1"/>
  <c r="DZ52" i="2"/>
  <c r="EA52" i="2" s="1"/>
  <c r="EB52" i="2"/>
  <c r="EC52" i="2" s="1"/>
  <c r="ED52" i="2"/>
  <c r="EE52" i="2" s="1"/>
  <c r="EF52" i="2"/>
  <c r="EG52" i="2" s="1"/>
  <c r="EH52" i="2"/>
  <c r="EI52" i="2" s="1"/>
  <c r="EJ52" i="2"/>
  <c r="EK52" i="2" s="1"/>
  <c r="EL52" i="2"/>
  <c r="EM52" i="2" s="1"/>
  <c r="EN52" i="2"/>
  <c r="EO52" i="2" s="1"/>
  <c r="EP52" i="2"/>
  <c r="EQ52" i="2" s="1"/>
  <c r="ER52" i="2"/>
  <c r="ES52" i="2" s="1"/>
  <c r="DX53" i="2"/>
  <c r="DY53" i="2" s="1"/>
  <c r="DZ53" i="2"/>
  <c r="EA53" i="2" s="1"/>
  <c r="EB53" i="2"/>
  <c r="EC53" i="2" s="1"/>
  <c r="ED53" i="2"/>
  <c r="EE53" i="2" s="1"/>
  <c r="EF53" i="2"/>
  <c r="EG53" i="2" s="1"/>
  <c r="EH53" i="2"/>
  <c r="EI53" i="2" s="1"/>
  <c r="EJ53" i="2"/>
  <c r="EK53" i="2" s="1"/>
  <c r="EL53" i="2"/>
  <c r="EM53" i="2" s="1"/>
  <c r="EN53" i="2"/>
  <c r="EO53" i="2" s="1"/>
  <c r="EP53" i="2"/>
  <c r="EQ53" i="2" s="1"/>
  <c r="ER53" i="2"/>
  <c r="ES53" i="2" s="1"/>
  <c r="DX54" i="2"/>
  <c r="DY54" i="2" s="1"/>
  <c r="DZ54" i="2"/>
  <c r="EA54" i="2" s="1"/>
  <c r="EB54" i="2"/>
  <c r="EC54" i="2" s="1"/>
  <c r="ED54" i="2"/>
  <c r="EE54" i="2" s="1"/>
  <c r="EF54" i="2"/>
  <c r="EG54" i="2" s="1"/>
  <c r="EH54" i="2"/>
  <c r="EI54" i="2" s="1"/>
  <c r="EJ54" i="2"/>
  <c r="EK54" i="2" s="1"/>
  <c r="EL54" i="2"/>
  <c r="EM54" i="2" s="1"/>
  <c r="EN54" i="2"/>
  <c r="EO54" i="2" s="1"/>
  <c r="EP54" i="2"/>
  <c r="EQ54" i="2" s="1"/>
  <c r="ER54" i="2"/>
  <c r="ES54" i="2" s="1"/>
  <c r="DX55" i="2"/>
  <c r="DY55" i="2" s="1"/>
  <c r="DZ55" i="2"/>
  <c r="EA55" i="2" s="1"/>
  <c r="EB55" i="2"/>
  <c r="EC55" i="2" s="1"/>
  <c r="ED55" i="2"/>
  <c r="EE55" i="2" s="1"/>
  <c r="EF55" i="2"/>
  <c r="EG55" i="2" s="1"/>
  <c r="EH55" i="2"/>
  <c r="EI55" i="2" s="1"/>
  <c r="EJ55" i="2"/>
  <c r="EK55" i="2" s="1"/>
  <c r="EL55" i="2"/>
  <c r="EM55" i="2" s="1"/>
  <c r="EN55" i="2"/>
  <c r="EO55" i="2" s="1"/>
  <c r="EP55" i="2"/>
  <c r="EQ55" i="2" s="1"/>
  <c r="ER55" i="2"/>
  <c r="ES55" i="2" s="1"/>
  <c r="DX56" i="2"/>
  <c r="DY56" i="2" s="1"/>
  <c r="DZ56" i="2"/>
  <c r="EA56" i="2" s="1"/>
  <c r="EB56" i="2"/>
  <c r="EC56" i="2" s="1"/>
  <c r="ED56" i="2"/>
  <c r="EE56" i="2" s="1"/>
  <c r="EF56" i="2"/>
  <c r="EG56" i="2" s="1"/>
  <c r="EH56" i="2"/>
  <c r="EI56" i="2" s="1"/>
  <c r="EJ56" i="2"/>
  <c r="EK56" i="2" s="1"/>
  <c r="EL56" i="2"/>
  <c r="EM56" i="2" s="1"/>
  <c r="EN56" i="2"/>
  <c r="EO56" i="2" s="1"/>
  <c r="EP56" i="2"/>
  <c r="EQ56" i="2" s="1"/>
  <c r="ER56" i="2"/>
  <c r="ES56" i="2" s="1"/>
  <c r="DX57" i="2"/>
  <c r="DY57" i="2" s="1"/>
  <c r="DZ57" i="2"/>
  <c r="EA57" i="2" s="1"/>
  <c r="EB57" i="2"/>
  <c r="EC57" i="2" s="1"/>
  <c r="ED57" i="2"/>
  <c r="EE57" i="2" s="1"/>
  <c r="EF57" i="2"/>
  <c r="EG57" i="2" s="1"/>
  <c r="EH57" i="2"/>
  <c r="EI57" i="2" s="1"/>
  <c r="EJ57" i="2"/>
  <c r="EK57" i="2" s="1"/>
  <c r="EL57" i="2"/>
  <c r="EM57" i="2" s="1"/>
  <c r="EN57" i="2"/>
  <c r="EO57" i="2" s="1"/>
  <c r="EP57" i="2"/>
  <c r="EQ57" i="2" s="1"/>
  <c r="ER57" i="2"/>
  <c r="ES57" i="2" s="1"/>
  <c r="DX58" i="2"/>
  <c r="DY58" i="2" s="1"/>
  <c r="DZ58" i="2"/>
  <c r="EA58" i="2" s="1"/>
  <c r="EB58" i="2"/>
  <c r="EC58" i="2" s="1"/>
  <c r="ED58" i="2"/>
  <c r="EE58" i="2" s="1"/>
  <c r="EF58" i="2"/>
  <c r="EG58" i="2" s="1"/>
  <c r="EH58" i="2"/>
  <c r="EI58" i="2" s="1"/>
  <c r="EJ58" i="2"/>
  <c r="EK58" i="2" s="1"/>
  <c r="EL58" i="2"/>
  <c r="EM58" i="2" s="1"/>
  <c r="EN58" i="2"/>
  <c r="EO58" i="2" s="1"/>
  <c r="EP58" i="2"/>
  <c r="EQ58" i="2" s="1"/>
  <c r="ER58" i="2"/>
  <c r="ES58" i="2" s="1"/>
  <c r="ER37" i="2"/>
  <c r="ES37" i="2" s="1"/>
  <c r="EP37" i="2"/>
  <c r="EQ37" i="2" s="1"/>
  <c r="EN37" i="2"/>
  <c r="EO37" i="2" s="1"/>
  <c r="EL37" i="2"/>
  <c r="EM37" i="2" s="1"/>
  <c r="EJ37" i="2"/>
  <c r="EK37" i="2" s="1"/>
  <c r="EH37" i="2"/>
  <c r="EI37" i="2" s="1"/>
  <c r="EF37" i="2"/>
  <c r="EG37" i="2" s="1"/>
  <c r="ED37" i="2"/>
  <c r="EE37" i="2" s="1"/>
  <c r="EB37" i="2"/>
  <c r="EC37" i="2" s="1"/>
  <c r="DZ37" i="2"/>
  <c r="EA37" i="2" s="1"/>
  <c r="DX37" i="2"/>
  <c r="DY37" i="2" s="1"/>
  <c r="DM38" i="2"/>
  <c r="DM39" i="2"/>
  <c r="DM40" i="2"/>
  <c r="DM41" i="2"/>
  <c r="DM42" i="2"/>
  <c r="DM43" i="2"/>
  <c r="DM44" i="2"/>
  <c r="DM45" i="2"/>
  <c r="DM46" i="2"/>
  <c r="DM47" i="2"/>
  <c r="DM48" i="2"/>
  <c r="DM49" i="2"/>
  <c r="DM50" i="2"/>
  <c r="DM51" i="2"/>
  <c r="DM52" i="2"/>
  <c r="DM53" i="2"/>
  <c r="DM54" i="2"/>
  <c r="DM55" i="2"/>
  <c r="DM56" i="2"/>
  <c r="DM57" i="2"/>
  <c r="DM58" i="2"/>
  <c r="DM37" i="2"/>
  <c r="DT38" i="2"/>
  <c r="DR38" i="2" s="1"/>
  <c r="DT39" i="2"/>
  <c r="DR39" i="2" s="1"/>
  <c r="DT40" i="2"/>
  <c r="DR40" i="2" s="1"/>
  <c r="DT41" i="2"/>
  <c r="DR41" i="2" s="1"/>
  <c r="DT43" i="2"/>
  <c r="DR43" i="2" s="1"/>
  <c r="DT44" i="2"/>
  <c r="DR44" i="2" s="1"/>
  <c r="DT45" i="2"/>
  <c r="DR45" i="2" s="1"/>
  <c r="DT46" i="2"/>
  <c r="DR46" i="2" s="1"/>
  <c r="DT47" i="2"/>
  <c r="DR47" i="2" s="1"/>
  <c r="DT48" i="2"/>
  <c r="DR48" i="2" s="1"/>
  <c r="DT49" i="2"/>
  <c r="DR49" i="2" s="1"/>
  <c r="DT50" i="2"/>
  <c r="DR50" i="2" s="1"/>
  <c r="DT51" i="2"/>
  <c r="DR51" i="2" s="1"/>
  <c r="DT52" i="2"/>
  <c r="DR52" i="2" s="1"/>
  <c r="DT53" i="2"/>
  <c r="DR53" i="2" s="1"/>
  <c r="DT54" i="2"/>
  <c r="DR54" i="2" s="1"/>
  <c r="DT55" i="2"/>
  <c r="DR55" i="2" s="1"/>
  <c r="DT56" i="2"/>
  <c r="DR56" i="2" s="1"/>
  <c r="DT57" i="2"/>
  <c r="DR57" i="2" s="1"/>
  <c r="DT58" i="2"/>
  <c r="DR58" i="2" s="1"/>
  <c r="DT37" i="2"/>
  <c r="DR37" i="2" s="1"/>
  <c r="DP38" i="2"/>
  <c r="DP39" i="2"/>
  <c r="DP40" i="2"/>
  <c r="DP41" i="2"/>
  <c r="DP42" i="2"/>
  <c r="DN42" i="2" s="1"/>
  <c r="DP43" i="2"/>
  <c r="DP44" i="2"/>
  <c r="DP45" i="2"/>
  <c r="DP46" i="2"/>
  <c r="DP47" i="2"/>
  <c r="DP48" i="2"/>
  <c r="DP49" i="2"/>
  <c r="DP50" i="2"/>
  <c r="DP51" i="2"/>
  <c r="DP52" i="2"/>
  <c r="DP53" i="2"/>
  <c r="DP54" i="2"/>
  <c r="DP55" i="2"/>
  <c r="DP56" i="2"/>
  <c r="DP57" i="2"/>
  <c r="DP58" i="2"/>
  <c r="DP37" i="2"/>
  <c r="DJ38" i="2"/>
  <c r="DJ39" i="2"/>
  <c r="DJ40" i="2"/>
  <c r="DJ41" i="2"/>
  <c r="DJ42" i="2"/>
  <c r="DJ43" i="2"/>
  <c r="DJ44" i="2"/>
  <c r="DJ45" i="2"/>
  <c r="DJ46" i="2"/>
  <c r="DJ47" i="2"/>
  <c r="DJ48" i="2"/>
  <c r="DJ49" i="2"/>
  <c r="DJ50" i="2"/>
  <c r="DJ51" i="2"/>
  <c r="DJ52" i="2"/>
  <c r="DJ53" i="2"/>
  <c r="DJ54" i="2"/>
  <c r="DJ55" i="2"/>
  <c r="DJ56" i="2"/>
  <c r="DJ57" i="2"/>
  <c r="DJ58" i="2"/>
  <c r="DJ37" i="2"/>
  <c r="AA10" i="2"/>
  <c r="AX64" i="2" l="1"/>
  <c r="AX63" i="2"/>
  <c r="AX60" i="2"/>
  <c r="AX66" i="2"/>
  <c r="AX62" i="2"/>
  <c r="AX50" i="2"/>
  <c r="AX65" i="2"/>
  <c r="AX61" i="2"/>
  <c r="AV37" i="2"/>
  <c r="AU37" i="2"/>
  <c r="AZ52" i="2"/>
  <c r="AZ38" i="2"/>
  <c r="AY41" i="2"/>
  <c r="AZ41" i="2" s="1"/>
  <c r="AV55" i="2"/>
  <c r="AV47" i="2"/>
  <c r="AV39" i="2"/>
  <c r="AY53" i="2"/>
  <c r="AZ53" i="2" s="1"/>
  <c r="AY45" i="2"/>
  <c r="AZ45" i="2" s="1"/>
  <c r="AY39" i="2"/>
  <c r="AZ39" i="2" s="1"/>
  <c r="AX48" i="2"/>
  <c r="AX55" i="2"/>
  <c r="AX56" i="2"/>
  <c r="AZ40" i="2"/>
  <c r="AZ47" i="2"/>
  <c r="AZ46" i="2"/>
  <c r="AZ44" i="2"/>
  <c r="AZ37" i="2"/>
  <c r="AX43" i="2"/>
  <c r="AZ58" i="2"/>
  <c r="AX45" i="2"/>
  <c r="AX57" i="2"/>
  <c r="AX49" i="2"/>
  <c r="AX58" i="2"/>
  <c r="AZ50" i="2"/>
  <c r="DN37" i="2"/>
  <c r="AX37" i="2"/>
  <c r="AX46" i="2"/>
  <c r="AX39" i="2"/>
  <c r="DN44" i="2"/>
  <c r="AZ51" i="2"/>
  <c r="AX54" i="2"/>
  <c r="AX44" i="2"/>
  <c r="AX52" i="2"/>
  <c r="AZ56" i="2"/>
  <c r="AZ57" i="2"/>
  <c r="DN52" i="2"/>
  <c r="AX42" i="2"/>
  <c r="AZ43" i="2"/>
  <c r="AZ49" i="2"/>
  <c r="AX38" i="2"/>
  <c r="AX40" i="2"/>
  <c r="AZ55" i="2"/>
  <c r="AX51" i="2"/>
  <c r="DN55" i="2"/>
  <c r="DN47" i="2"/>
  <c r="DN57" i="2"/>
  <c r="DN49" i="2"/>
  <c r="DN41" i="2"/>
  <c r="DN58" i="2"/>
  <c r="DN56" i="2"/>
  <c r="DN48" i="2"/>
  <c r="DN39" i="2"/>
  <c r="DN50" i="2"/>
  <c r="DN54" i="2"/>
  <c r="DN46" i="2"/>
  <c r="DN38" i="2"/>
  <c r="DN51" i="2"/>
  <c r="DN43" i="2"/>
  <c r="DN40" i="2"/>
  <c r="DN53" i="2"/>
  <c r="DN45" i="2"/>
  <c r="DX27" i="2" l="1"/>
  <c r="DY27" i="2" s="1"/>
  <c r="DZ27" i="2"/>
  <c r="EA27" i="2" s="1"/>
  <c r="EB27" i="2"/>
  <c r="EC27" i="2" s="1"/>
  <c r="ED27" i="2"/>
  <c r="EE27" i="2" s="1"/>
  <c r="EF27" i="2"/>
  <c r="EG27" i="2" s="1"/>
  <c r="EH27" i="2"/>
  <c r="EI27" i="2" s="1"/>
  <c r="EJ27" i="2"/>
  <c r="EK27" i="2" s="1"/>
  <c r="EL27" i="2"/>
  <c r="EM27" i="2" s="1"/>
  <c r="EN27" i="2"/>
  <c r="EO27" i="2" s="1"/>
  <c r="EP27" i="2"/>
  <c r="EQ27" i="2" s="1"/>
  <c r="ER27" i="2"/>
  <c r="ES27" i="2" s="1"/>
  <c r="DX29" i="2"/>
  <c r="DY29" i="2" s="1"/>
  <c r="DZ29" i="2"/>
  <c r="EA29" i="2" s="1"/>
  <c r="EB29" i="2"/>
  <c r="EC29" i="2" s="1"/>
  <c r="ED29" i="2"/>
  <c r="EE29" i="2" s="1"/>
  <c r="EF29" i="2"/>
  <c r="EG29" i="2" s="1"/>
  <c r="EH29" i="2"/>
  <c r="EI29" i="2" s="1"/>
  <c r="EJ29" i="2"/>
  <c r="EK29" i="2" s="1"/>
  <c r="EL29" i="2"/>
  <c r="EM29" i="2" s="1"/>
  <c r="EN29" i="2"/>
  <c r="EO29" i="2" s="1"/>
  <c r="EP29" i="2"/>
  <c r="EQ29" i="2" s="1"/>
  <c r="ER29" i="2"/>
  <c r="ES29" i="2" s="1"/>
  <c r="DX30" i="2"/>
  <c r="DY30" i="2" s="1"/>
  <c r="DZ30" i="2"/>
  <c r="EA30" i="2" s="1"/>
  <c r="EB30" i="2"/>
  <c r="EC30" i="2" s="1"/>
  <c r="ED30" i="2"/>
  <c r="EE30" i="2" s="1"/>
  <c r="EF30" i="2"/>
  <c r="EG30" i="2" s="1"/>
  <c r="EH30" i="2"/>
  <c r="EI30" i="2" s="1"/>
  <c r="EJ30" i="2"/>
  <c r="EK30" i="2" s="1"/>
  <c r="EL30" i="2"/>
  <c r="EM30" i="2" s="1"/>
  <c r="EN30" i="2"/>
  <c r="EO30" i="2" s="1"/>
  <c r="EP30" i="2"/>
  <c r="EQ30" i="2" s="1"/>
  <c r="ER30" i="2"/>
  <c r="ES30" i="2" s="1"/>
  <c r="DX31" i="2"/>
  <c r="DY31" i="2" s="1"/>
  <c r="DZ31" i="2"/>
  <c r="EA31" i="2" s="1"/>
  <c r="EB31" i="2"/>
  <c r="EC31" i="2" s="1"/>
  <c r="ED31" i="2"/>
  <c r="EE31" i="2" s="1"/>
  <c r="EF31" i="2"/>
  <c r="EG31" i="2" s="1"/>
  <c r="EH31" i="2"/>
  <c r="EI31" i="2" s="1"/>
  <c r="EJ31" i="2"/>
  <c r="EK31" i="2" s="1"/>
  <c r="EL31" i="2"/>
  <c r="EM31" i="2" s="1"/>
  <c r="EN31" i="2"/>
  <c r="EO31" i="2" s="1"/>
  <c r="EP31" i="2"/>
  <c r="EQ31" i="2" s="1"/>
  <c r="ER31" i="2"/>
  <c r="ES31" i="2" s="1"/>
  <c r="DH33" i="2"/>
  <c r="EJ33" i="2" s="1"/>
  <c r="EK33" i="2" s="1"/>
  <c r="DH32" i="2"/>
  <c r="ED32" i="2" s="1"/>
  <c r="EE32" i="2" s="1"/>
  <c r="DH28" i="2"/>
  <c r="EP28" i="2" s="1"/>
  <c r="EQ28" i="2" s="1"/>
  <c r="DH26" i="2"/>
  <c r="DJ26" i="2" s="1"/>
  <c r="DH25" i="2"/>
  <c r="ED25" i="2" s="1"/>
  <c r="EE25" i="2" s="1"/>
  <c r="EP32" i="2" l="1"/>
  <c r="EQ32" i="2" s="1"/>
  <c r="EN32" i="2"/>
  <c r="EO32" i="2" s="1"/>
  <c r="DZ32" i="2"/>
  <c r="EA32" i="2" s="1"/>
  <c r="EL32" i="2"/>
  <c r="EM32" i="2" s="1"/>
  <c r="ER33" i="2"/>
  <c r="ES33" i="2" s="1"/>
  <c r="EP33" i="2"/>
  <c r="EQ33" i="2" s="1"/>
  <c r="EN33" i="2"/>
  <c r="EO33" i="2" s="1"/>
  <c r="EH33" i="2"/>
  <c r="EI33" i="2" s="1"/>
  <c r="EF33" i="2"/>
  <c r="EG33" i="2" s="1"/>
  <c r="EB32" i="2"/>
  <c r="EC32" i="2" s="1"/>
  <c r="EN28" i="2"/>
  <c r="EO28" i="2" s="1"/>
  <c r="EL28" i="2"/>
  <c r="EM28" i="2" s="1"/>
  <c r="ER26" i="2"/>
  <c r="ES26" i="2" s="1"/>
  <c r="DJ32" i="2"/>
  <c r="ED33" i="2"/>
  <c r="EE33" i="2" s="1"/>
  <c r="DX32" i="2"/>
  <c r="DY32" i="2" s="1"/>
  <c r="EB28" i="2"/>
  <c r="EC28" i="2" s="1"/>
  <c r="DJ33" i="2"/>
  <c r="EB33" i="2"/>
  <c r="EC33" i="2" s="1"/>
  <c r="DZ28" i="2"/>
  <c r="EA28" i="2" s="1"/>
  <c r="EF26" i="2"/>
  <c r="EG26" i="2" s="1"/>
  <c r="DX28" i="2"/>
  <c r="DY28" i="2" s="1"/>
  <c r="EP25" i="2"/>
  <c r="EQ25" i="2" s="1"/>
  <c r="EN25" i="2"/>
  <c r="EO25" i="2" s="1"/>
  <c r="EL25" i="2"/>
  <c r="EM25" i="2" s="1"/>
  <c r="DZ33" i="2"/>
  <c r="EA33" i="2" s="1"/>
  <c r="EJ32" i="2"/>
  <c r="EK32" i="2" s="1"/>
  <c r="EH28" i="2"/>
  <c r="EI28" i="2" s="1"/>
  <c r="EN26" i="2"/>
  <c r="EO26" i="2" s="1"/>
  <c r="DZ26" i="2"/>
  <c r="EA26" i="2" s="1"/>
  <c r="EJ25" i="2"/>
  <c r="EK25" i="2" s="1"/>
  <c r="DZ25" i="2"/>
  <c r="EA25" i="2" s="1"/>
  <c r="EJ28" i="2"/>
  <c r="EK28" i="2" s="1"/>
  <c r="EB26" i="2"/>
  <c r="EC26" i="2" s="1"/>
  <c r="EL33" i="2"/>
  <c r="EM33" i="2" s="1"/>
  <c r="DX33" i="2"/>
  <c r="DY33" i="2" s="1"/>
  <c r="EH32" i="2"/>
  <c r="EI32" i="2" s="1"/>
  <c r="EF28" i="2"/>
  <c r="EG28" i="2" s="1"/>
  <c r="EL26" i="2"/>
  <c r="EM26" i="2" s="1"/>
  <c r="EH25" i="2"/>
  <c r="EI25" i="2" s="1"/>
  <c r="ED26" i="2"/>
  <c r="EE26" i="2" s="1"/>
  <c r="DX25" i="2"/>
  <c r="DY25" i="2" s="1"/>
  <c r="DJ28" i="2"/>
  <c r="EF32" i="2"/>
  <c r="EG32" i="2" s="1"/>
  <c r="ER28" i="2"/>
  <c r="ES28" i="2" s="1"/>
  <c r="ED28" i="2"/>
  <c r="EE28" i="2" s="1"/>
  <c r="EJ26" i="2"/>
  <c r="EK26" i="2" s="1"/>
  <c r="DX26" i="2"/>
  <c r="DY26" i="2" s="1"/>
  <c r="EF25" i="2"/>
  <c r="EG25" i="2" s="1"/>
  <c r="DJ25" i="2"/>
  <c r="EB25" i="2"/>
  <c r="EC25" i="2" s="1"/>
  <c r="EP26" i="2"/>
  <c r="EQ26" i="2" s="1"/>
  <c r="ER32" i="2"/>
  <c r="ES32" i="2" s="1"/>
  <c r="EH26" i="2"/>
  <c r="EI26" i="2" s="1"/>
  <c r="ER25" i="2"/>
  <c r="ES25" i="2" s="1"/>
  <c r="AK18" i="2"/>
  <c r="AM18" i="2" s="1"/>
  <c r="AK35" i="2"/>
  <c r="AM35" i="2" s="1"/>
  <c r="AK34" i="2"/>
  <c r="AO34" i="2" s="1"/>
  <c r="AK33" i="2"/>
  <c r="AO33" i="2" s="1"/>
  <c r="AK32" i="2"/>
  <c r="AO32" i="2" s="1"/>
  <c r="AK31" i="2"/>
  <c r="AM31" i="2" s="1"/>
  <c r="AK30" i="2"/>
  <c r="AO30" i="2" s="1"/>
  <c r="AK29" i="2"/>
  <c r="AO29" i="2" s="1"/>
  <c r="AK28" i="2"/>
  <c r="AO28" i="2" s="1"/>
  <c r="AK27" i="2"/>
  <c r="AM27" i="2" s="1"/>
  <c r="AK26" i="2"/>
  <c r="AO26" i="2" s="1"/>
  <c r="AK25" i="2"/>
  <c r="AO25" i="2" s="1"/>
  <c r="AK24" i="2"/>
  <c r="AO24" i="2" s="1"/>
  <c r="AK23" i="2"/>
  <c r="AM23" i="2" s="1"/>
  <c r="AK22" i="2"/>
  <c r="AO22" i="2" s="1"/>
  <c r="AK21" i="2"/>
  <c r="AO21" i="2" s="1"/>
  <c r="AK20" i="2"/>
  <c r="AO20" i="2" s="1"/>
  <c r="AK19" i="2"/>
  <c r="AM19" i="2" s="1"/>
  <c r="DX18" i="2"/>
  <c r="DY18" i="2" s="1"/>
  <c r="DZ18" i="2"/>
  <c r="EA18" i="2" s="1"/>
  <c r="EB18" i="2"/>
  <c r="EC18" i="2" s="1"/>
  <c r="ED18" i="2"/>
  <c r="EE18" i="2" s="1"/>
  <c r="EF18" i="2"/>
  <c r="EG18" i="2" s="1"/>
  <c r="EH18" i="2"/>
  <c r="EI18" i="2" s="1"/>
  <c r="EJ18" i="2"/>
  <c r="EK18" i="2" s="1"/>
  <c r="EL18" i="2"/>
  <c r="EM18" i="2" s="1"/>
  <c r="EN18" i="2"/>
  <c r="EO18" i="2" s="1"/>
  <c r="EP18" i="2"/>
  <c r="EQ18" i="2" s="1"/>
  <c r="ER18" i="2"/>
  <c r="ES18" i="2" s="1"/>
  <c r="DX19" i="2"/>
  <c r="DY19" i="2" s="1"/>
  <c r="DZ19" i="2"/>
  <c r="EA19" i="2" s="1"/>
  <c r="EB19" i="2"/>
  <c r="EC19" i="2" s="1"/>
  <c r="ED19" i="2"/>
  <c r="EE19" i="2" s="1"/>
  <c r="EF19" i="2"/>
  <c r="EG19" i="2" s="1"/>
  <c r="EH19" i="2"/>
  <c r="EI19" i="2" s="1"/>
  <c r="EJ19" i="2"/>
  <c r="EK19" i="2" s="1"/>
  <c r="EL19" i="2"/>
  <c r="EM19" i="2" s="1"/>
  <c r="EN19" i="2"/>
  <c r="EO19" i="2" s="1"/>
  <c r="EP19" i="2"/>
  <c r="EQ19" i="2" s="1"/>
  <c r="ER19" i="2"/>
  <c r="ES19" i="2" s="1"/>
  <c r="DX20" i="2"/>
  <c r="DY20" i="2" s="1"/>
  <c r="DZ20" i="2"/>
  <c r="EA20" i="2" s="1"/>
  <c r="EB20" i="2"/>
  <c r="EC20" i="2" s="1"/>
  <c r="ED20" i="2"/>
  <c r="EE20" i="2" s="1"/>
  <c r="EF20" i="2"/>
  <c r="EG20" i="2" s="1"/>
  <c r="EH20" i="2"/>
  <c r="EI20" i="2" s="1"/>
  <c r="EJ20" i="2"/>
  <c r="EK20" i="2" s="1"/>
  <c r="EL20" i="2"/>
  <c r="EM20" i="2" s="1"/>
  <c r="EN20" i="2"/>
  <c r="EO20" i="2" s="1"/>
  <c r="EP20" i="2"/>
  <c r="EQ20" i="2" s="1"/>
  <c r="ER20" i="2"/>
  <c r="ES20" i="2" s="1"/>
  <c r="DX21" i="2"/>
  <c r="DY21" i="2" s="1"/>
  <c r="DZ21" i="2"/>
  <c r="EA21" i="2" s="1"/>
  <c r="EB21" i="2"/>
  <c r="EC21" i="2" s="1"/>
  <c r="ED21" i="2"/>
  <c r="EE21" i="2" s="1"/>
  <c r="EF21" i="2"/>
  <c r="EG21" i="2" s="1"/>
  <c r="EH21" i="2"/>
  <c r="EI21" i="2" s="1"/>
  <c r="EJ21" i="2"/>
  <c r="EK21" i="2" s="1"/>
  <c r="EL21" i="2"/>
  <c r="EM21" i="2" s="1"/>
  <c r="EN21" i="2"/>
  <c r="EO21" i="2" s="1"/>
  <c r="EP21" i="2"/>
  <c r="EQ21" i="2" s="1"/>
  <c r="ER21" i="2"/>
  <c r="ES21" i="2" s="1"/>
  <c r="DX22" i="2"/>
  <c r="DY22" i="2" s="1"/>
  <c r="DZ22" i="2"/>
  <c r="EA22" i="2" s="1"/>
  <c r="EB22" i="2"/>
  <c r="EC22" i="2" s="1"/>
  <c r="ED22" i="2"/>
  <c r="EE22" i="2" s="1"/>
  <c r="EF22" i="2"/>
  <c r="EG22" i="2" s="1"/>
  <c r="EH22" i="2"/>
  <c r="EI22" i="2" s="1"/>
  <c r="EJ22" i="2"/>
  <c r="EK22" i="2" s="1"/>
  <c r="EL22" i="2"/>
  <c r="EM22" i="2" s="1"/>
  <c r="EN22" i="2"/>
  <c r="EO22" i="2" s="1"/>
  <c r="EP22" i="2"/>
  <c r="EQ22" i="2" s="1"/>
  <c r="ER22" i="2"/>
  <c r="ES22" i="2" s="1"/>
  <c r="DX23" i="2"/>
  <c r="DY23" i="2" s="1"/>
  <c r="DZ23" i="2"/>
  <c r="EA23" i="2" s="1"/>
  <c r="EB23" i="2"/>
  <c r="EC23" i="2" s="1"/>
  <c r="ED23" i="2"/>
  <c r="EE23" i="2" s="1"/>
  <c r="EF23" i="2"/>
  <c r="EG23" i="2" s="1"/>
  <c r="EH23" i="2"/>
  <c r="EI23" i="2" s="1"/>
  <c r="EJ23" i="2"/>
  <c r="EK23" i="2" s="1"/>
  <c r="EL23" i="2"/>
  <c r="EM23" i="2" s="1"/>
  <c r="EN23" i="2"/>
  <c r="EO23" i="2" s="1"/>
  <c r="EP23" i="2"/>
  <c r="EQ23" i="2" s="1"/>
  <c r="ER23" i="2"/>
  <c r="ES23" i="2" s="1"/>
  <c r="DX24" i="2"/>
  <c r="DY24" i="2" s="1"/>
  <c r="DZ24" i="2"/>
  <c r="EA24" i="2" s="1"/>
  <c r="EB24" i="2"/>
  <c r="EC24" i="2" s="1"/>
  <c r="ED24" i="2"/>
  <c r="EE24" i="2" s="1"/>
  <c r="EF24" i="2"/>
  <c r="EG24" i="2" s="1"/>
  <c r="EH24" i="2"/>
  <c r="EI24" i="2" s="1"/>
  <c r="EJ24" i="2"/>
  <c r="EK24" i="2" s="1"/>
  <c r="EL24" i="2"/>
  <c r="EM24" i="2" s="1"/>
  <c r="EN24" i="2"/>
  <c r="EO24" i="2" s="1"/>
  <c r="EP24" i="2"/>
  <c r="EQ24" i="2" s="1"/>
  <c r="ER24" i="2"/>
  <c r="ES24" i="2" s="1"/>
  <c r="DX34" i="2"/>
  <c r="DY34" i="2" s="1"/>
  <c r="DZ34" i="2"/>
  <c r="EA34" i="2" s="1"/>
  <c r="EB34" i="2"/>
  <c r="EC34" i="2" s="1"/>
  <c r="ED34" i="2"/>
  <c r="EE34" i="2" s="1"/>
  <c r="EF34" i="2"/>
  <c r="EG34" i="2" s="1"/>
  <c r="EH34" i="2"/>
  <c r="EI34" i="2" s="1"/>
  <c r="EJ34" i="2"/>
  <c r="EK34" i="2" s="1"/>
  <c r="EL34" i="2"/>
  <c r="EM34" i="2" s="1"/>
  <c r="EN34" i="2"/>
  <c r="EO34" i="2" s="1"/>
  <c r="EP34" i="2"/>
  <c r="EQ34" i="2" s="1"/>
  <c r="ER34" i="2"/>
  <c r="ES34" i="2" s="1"/>
  <c r="DX35" i="2"/>
  <c r="DY35" i="2" s="1"/>
  <c r="DZ35" i="2"/>
  <c r="EA35" i="2" s="1"/>
  <c r="EB35" i="2"/>
  <c r="EC35" i="2" s="1"/>
  <c r="ED35" i="2"/>
  <c r="EE35" i="2" s="1"/>
  <c r="EF35" i="2"/>
  <c r="EG35" i="2" s="1"/>
  <c r="EH35" i="2"/>
  <c r="EI35" i="2" s="1"/>
  <c r="EJ35" i="2"/>
  <c r="EK35" i="2" s="1"/>
  <c r="EL35" i="2"/>
  <c r="EM35" i="2" s="1"/>
  <c r="EN35" i="2"/>
  <c r="EO35" i="2" s="1"/>
  <c r="EP35" i="2"/>
  <c r="EQ35" i="2" s="1"/>
  <c r="ER35" i="2"/>
  <c r="ES35" i="2" s="1"/>
  <c r="DM18" i="2"/>
  <c r="DM19" i="2"/>
  <c r="DM20" i="2"/>
  <c r="DM21" i="2"/>
  <c r="DM22" i="2"/>
  <c r="DM23" i="2"/>
  <c r="DM24" i="2"/>
  <c r="DM25" i="2"/>
  <c r="DM26" i="2"/>
  <c r="DM27" i="2"/>
  <c r="DM28" i="2"/>
  <c r="DM29" i="2"/>
  <c r="DM30" i="2"/>
  <c r="DM31" i="2"/>
  <c r="DM32" i="2"/>
  <c r="DM33" i="2"/>
  <c r="DM34" i="2"/>
  <c r="DM35" i="2"/>
  <c r="DP18" i="2"/>
  <c r="DP19" i="2"/>
  <c r="DP20" i="2"/>
  <c r="DP21" i="2"/>
  <c r="DP22" i="2"/>
  <c r="DP23" i="2"/>
  <c r="DP24" i="2"/>
  <c r="DP25" i="2"/>
  <c r="DP26" i="2"/>
  <c r="DP27" i="2"/>
  <c r="DP28" i="2"/>
  <c r="DP29" i="2"/>
  <c r="DP30" i="2"/>
  <c r="DP31" i="2"/>
  <c r="DP32" i="2"/>
  <c r="DP33" i="2"/>
  <c r="DP34" i="2"/>
  <c r="DP35" i="2"/>
  <c r="DR18" i="2"/>
  <c r="DT18" i="2" s="1"/>
  <c r="DR19" i="2"/>
  <c r="DT19" i="2" s="1"/>
  <c r="DR20" i="2"/>
  <c r="DT20" i="2" s="1"/>
  <c r="DR21" i="2"/>
  <c r="DT21" i="2" s="1"/>
  <c r="DR22" i="2"/>
  <c r="DT22" i="2" s="1"/>
  <c r="DR23" i="2"/>
  <c r="DT23" i="2" s="1"/>
  <c r="DR24" i="2"/>
  <c r="DT24" i="2" s="1"/>
  <c r="DR25" i="2"/>
  <c r="DT25" i="2" s="1"/>
  <c r="DR26" i="2"/>
  <c r="DT26" i="2" s="1"/>
  <c r="DR27" i="2"/>
  <c r="DT27" i="2" s="1"/>
  <c r="DR28" i="2"/>
  <c r="DT28" i="2" s="1"/>
  <c r="DR29" i="2"/>
  <c r="DT29" i="2" s="1"/>
  <c r="DR30" i="2"/>
  <c r="DT30" i="2" s="1"/>
  <c r="DR31" i="2"/>
  <c r="DT31" i="2" s="1"/>
  <c r="DR32" i="2"/>
  <c r="DT32" i="2" s="1"/>
  <c r="DR33" i="2"/>
  <c r="DT33" i="2" s="1"/>
  <c r="DR34" i="2"/>
  <c r="DT34" i="2" s="1"/>
  <c r="DR35" i="2"/>
  <c r="DT35" i="2" s="1"/>
  <c r="AA18" i="2"/>
  <c r="AA19" i="2"/>
  <c r="AA20" i="2"/>
  <c r="AA21" i="2"/>
  <c r="AA22" i="2"/>
  <c r="AA23" i="2"/>
  <c r="AA24" i="2"/>
  <c r="AA25" i="2"/>
  <c r="AA26" i="2"/>
  <c r="AA27" i="2"/>
  <c r="AA28" i="2"/>
  <c r="AA29" i="2"/>
  <c r="AA30" i="2"/>
  <c r="AA31" i="2"/>
  <c r="AA32" i="2"/>
  <c r="AA33" i="2"/>
  <c r="AA34" i="2"/>
  <c r="AA35" i="2"/>
  <c r="Y18" i="2"/>
  <c r="Z18" i="2"/>
  <c r="Y19" i="2"/>
  <c r="Z19" i="2"/>
  <c r="Y20" i="2"/>
  <c r="Z20" i="2"/>
  <c r="Y21" i="2"/>
  <c r="Z21" i="2"/>
  <c r="Y22" i="2"/>
  <c r="Z22" i="2"/>
  <c r="Y23" i="2"/>
  <c r="Z23" i="2"/>
  <c r="Y24" i="2"/>
  <c r="Z24" i="2"/>
  <c r="Y25" i="2"/>
  <c r="Z25" i="2"/>
  <c r="Y26" i="2"/>
  <c r="Z26" i="2"/>
  <c r="Y27" i="2"/>
  <c r="Z27" i="2"/>
  <c r="Y28" i="2"/>
  <c r="Z28" i="2"/>
  <c r="Y29" i="2"/>
  <c r="Z29" i="2"/>
  <c r="Y30" i="2"/>
  <c r="Z30" i="2"/>
  <c r="Y31" i="2"/>
  <c r="Z31" i="2"/>
  <c r="Y32" i="2"/>
  <c r="Z32" i="2"/>
  <c r="Y33" i="2"/>
  <c r="Z33" i="2"/>
  <c r="Y34" i="2"/>
  <c r="Z34" i="2"/>
  <c r="Y35" i="2"/>
  <c r="Z35" i="2"/>
  <c r="Y3" i="2"/>
  <c r="X35" i="2"/>
  <c r="X34" i="2"/>
  <c r="X33" i="2"/>
  <c r="X32" i="2"/>
  <c r="X31" i="2"/>
  <c r="X30" i="2"/>
  <c r="X29" i="2"/>
  <c r="X28" i="2"/>
  <c r="X27" i="2"/>
  <c r="X26" i="2"/>
  <c r="X25" i="2"/>
  <c r="X24" i="2"/>
  <c r="X23" i="2"/>
  <c r="X22" i="2"/>
  <c r="X21" i="2"/>
  <c r="X20" i="2"/>
  <c r="X19" i="2"/>
  <c r="X18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AM22" i="2" l="1"/>
  <c r="AY21" i="2"/>
  <c r="AZ21" i="2" s="1"/>
  <c r="AW21" i="2"/>
  <c r="AV21" i="2"/>
  <c r="AW22" i="2"/>
  <c r="AV22" i="2"/>
  <c r="AY22" i="2"/>
  <c r="AZ22" i="2" s="1"/>
  <c r="AY29" i="2"/>
  <c r="AZ29" i="2" s="1"/>
  <c r="AW29" i="2"/>
  <c r="AV29" i="2"/>
  <c r="AW30" i="2"/>
  <c r="AV30" i="2"/>
  <c r="AY30" i="2"/>
  <c r="AZ30" i="2" s="1"/>
  <c r="AY28" i="2"/>
  <c r="AZ28" i="2" s="1"/>
  <c r="AW28" i="2"/>
  <c r="AV28" i="2"/>
  <c r="AY24" i="2"/>
  <c r="AZ24" i="2" s="1"/>
  <c r="AW24" i="2"/>
  <c r="AV24" i="2"/>
  <c r="AY32" i="2"/>
  <c r="AZ32" i="2" s="1"/>
  <c r="AW32" i="2"/>
  <c r="AV32" i="2"/>
  <c r="AV25" i="2"/>
  <c r="AW25" i="2"/>
  <c r="AY25" i="2"/>
  <c r="AZ25" i="2" s="1"/>
  <c r="AV33" i="2"/>
  <c r="AY33" i="2"/>
  <c r="AZ33" i="2" s="1"/>
  <c r="AW33" i="2"/>
  <c r="AY26" i="2"/>
  <c r="AZ26" i="2" s="1"/>
  <c r="AW26" i="2"/>
  <c r="AV26" i="2"/>
  <c r="AY34" i="2"/>
  <c r="AZ34" i="2" s="1"/>
  <c r="AW34" i="2"/>
  <c r="AV34" i="2"/>
  <c r="AY20" i="2"/>
  <c r="AZ20" i="2" s="1"/>
  <c r="AW20" i="2"/>
  <c r="AV20" i="2"/>
  <c r="AL35" i="2"/>
  <c r="AN35" i="2" s="1"/>
  <c r="AL27" i="2"/>
  <c r="AN27" i="2" s="1"/>
  <c r="AL19" i="2"/>
  <c r="AN19" i="2" s="1"/>
  <c r="DN21" i="2"/>
  <c r="AO19" i="2"/>
  <c r="AM24" i="2"/>
  <c r="AL34" i="2"/>
  <c r="AN34" i="2" s="1"/>
  <c r="AL26" i="2"/>
  <c r="AN26" i="2" s="1"/>
  <c r="AL18" i="2"/>
  <c r="AN18" i="2" s="1"/>
  <c r="AM32" i="2"/>
  <c r="AL24" i="2"/>
  <c r="AN24" i="2" s="1"/>
  <c r="DN18" i="2"/>
  <c r="AM28" i="2"/>
  <c r="AL21" i="2"/>
  <c r="AN21" i="2" s="1"/>
  <c r="AO23" i="2"/>
  <c r="DN29" i="2"/>
  <c r="DN34" i="2"/>
  <c r="DN26" i="2"/>
  <c r="DN28" i="2"/>
  <c r="DN20" i="2"/>
  <c r="AM26" i="2"/>
  <c r="AM30" i="2"/>
  <c r="DN33" i="2"/>
  <c r="DN25" i="2"/>
  <c r="AM20" i="2"/>
  <c r="AO27" i="2"/>
  <c r="AO31" i="2"/>
  <c r="AM34" i="2"/>
  <c r="AL32" i="2"/>
  <c r="AN32" i="2" s="1"/>
  <c r="AO35" i="2"/>
  <c r="AL31" i="2"/>
  <c r="AN31" i="2" s="1"/>
  <c r="AL23" i="2"/>
  <c r="AN23" i="2" s="1"/>
  <c r="AL30" i="2"/>
  <c r="AN30" i="2" s="1"/>
  <c r="AL22" i="2"/>
  <c r="AN22" i="2" s="1"/>
  <c r="DN32" i="2"/>
  <c r="DN24" i="2"/>
  <c r="AO18" i="2"/>
  <c r="AL29" i="2"/>
  <c r="AN29" i="2" s="1"/>
  <c r="DN31" i="2"/>
  <c r="DN23" i="2"/>
  <c r="DN35" i="2"/>
  <c r="DN27" i="2"/>
  <c r="DN19" i="2"/>
  <c r="AL20" i="2"/>
  <c r="AN20" i="2" s="1"/>
  <c r="AL25" i="2"/>
  <c r="AN25" i="2" s="1"/>
  <c r="AL28" i="2"/>
  <c r="AN28" i="2" s="1"/>
  <c r="DN30" i="2"/>
  <c r="DN22" i="2"/>
  <c r="AL33" i="2"/>
  <c r="AN33" i="2" s="1"/>
  <c r="AM21" i="2"/>
  <c r="AM25" i="2"/>
  <c r="AM29" i="2"/>
  <c r="AM33" i="2"/>
  <c r="AY31" i="2" l="1"/>
  <c r="AZ31" i="2" s="1"/>
  <c r="AW31" i="2"/>
  <c r="AV31" i="2"/>
  <c r="AY23" i="2"/>
  <c r="AZ23" i="2" s="1"/>
  <c r="AW23" i="2"/>
  <c r="AV23" i="2"/>
  <c r="AY27" i="2"/>
  <c r="AZ27" i="2" s="1"/>
  <c r="AW27" i="2"/>
  <c r="AV27" i="2"/>
  <c r="AY35" i="2"/>
  <c r="AZ35" i="2" s="1"/>
  <c r="AW35" i="2"/>
  <c r="AV35" i="2"/>
  <c r="AY19" i="2"/>
  <c r="AZ19" i="2" s="1"/>
  <c r="AW19" i="2"/>
  <c r="AV19" i="2"/>
  <c r="AW18" i="2"/>
  <c r="AV18" i="2"/>
  <c r="AY18" i="2"/>
  <c r="AZ18" i="2" s="1"/>
  <c r="DZ3" i="2" l="1"/>
  <c r="EA3" i="2" s="1"/>
  <c r="DY3" i="2"/>
  <c r="DM4" i="2"/>
  <c r="DM5" i="2"/>
  <c r="DM6" i="2"/>
  <c r="DM7" i="2"/>
  <c r="DM8" i="2"/>
  <c r="DM9" i="2"/>
  <c r="DM10" i="2"/>
  <c r="DM11" i="2"/>
  <c r="DM12" i="2"/>
  <c r="DM13" i="2"/>
  <c r="DM14" i="2"/>
  <c r="DM15" i="2"/>
  <c r="DM16" i="2"/>
  <c r="DM3" i="2"/>
  <c r="AA3" i="2"/>
  <c r="Y4" i="2"/>
  <c r="Y5" i="2"/>
  <c r="Y6" i="2"/>
  <c r="Y7" i="2"/>
  <c r="Y8" i="2"/>
  <c r="Y9" i="2"/>
  <c r="Y10" i="2"/>
  <c r="Y11" i="2"/>
  <c r="Y12" i="2"/>
  <c r="Y13" i="2"/>
  <c r="Y14" i="2"/>
  <c r="Y15" i="2"/>
  <c r="Y16" i="2"/>
  <c r="Z3" i="2"/>
  <c r="AK5" i="2"/>
  <c r="AO5" i="2" s="1"/>
  <c r="AY9" i="2"/>
  <c r="AV9" i="2"/>
  <c r="AK4" i="2"/>
  <c r="AO4" i="2" s="1"/>
  <c r="AK6" i="2"/>
  <c r="AK7" i="2"/>
  <c r="AO7" i="2" s="1"/>
  <c r="AU7" i="2" s="1"/>
  <c r="AK8" i="2"/>
  <c r="AM8" i="2" s="1"/>
  <c r="AK9" i="2"/>
  <c r="AK10" i="2"/>
  <c r="AO10" i="2" s="1"/>
  <c r="AY10" i="2" s="1"/>
  <c r="AK11" i="2"/>
  <c r="AM11" i="2" s="1"/>
  <c r="AK12" i="2"/>
  <c r="AO12" i="2" s="1"/>
  <c r="AW12" i="2" s="1"/>
  <c r="AK13" i="2"/>
  <c r="AO13" i="2" s="1"/>
  <c r="AW13" i="2" s="1"/>
  <c r="AK14" i="2"/>
  <c r="AK15" i="2"/>
  <c r="AI15" i="2" s="1"/>
  <c r="AK16" i="2"/>
  <c r="AI16" i="2" s="1"/>
  <c r="AK3" i="2"/>
  <c r="AM3" i="2" s="1"/>
  <c r="AA16" i="2"/>
  <c r="Z16" i="2"/>
  <c r="X16" i="2"/>
  <c r="V16" i="2"/>
  <c r="AA15" i="2"/>
  <c r="Z15" i="2"/>
  <c r="X15" i="2"/>
  <c r="V15" i="2"/>
  <c r="AA14" i="2"/>
  <c r="Z14" i="2"/>
  <c r="X14" i="2"/>
  <c r="V14" i="2"/>
  <c r="AA13" i="2"/>
  <c r="Z13" i="2"/>
  <c r="X13" i="2"/>
  <c r="AA12" i="2"/>
  <c r="Z12" i="2"/>
  <c r="X12" i="2"/>
  <c r="AA11" i="2"/>
  <c r="Z11" i="2"/>
  <c r="X11" i="2"/>
  <c r="V11" i="2"/>
  <c r="Z10" i="2"/>
  <c r="X10" i="2"/>
  <c r="V10" i="2"/>
  <c r="AA9" i="2"/>
  <c r="Z9" i="2"/>
  <c r="X9" i="2"/>
  <c r="V9" i="2"/>
  <c r="AA8" i="2"/>
  <c r="Z8" i="2"/>
  <c r="X8" i="2"/>
  <c r="V8" i="2"/>
  <c r="Z7" i="2"/>
  <c r="X7" i="2"/>
  <c r="AA6" i="2"/>
  <c r="Z6" i="2"/>
  <c r="X6" i="2"/>
  <c r="AA5" i="2"/>
  <c r="Z5" i="2"/>
  <c r="X5" i="2"/>
  <c r="Z4" i="2"/>
  <c r="X4" i="2"/>
  <c r="X3" i="2"/>
  <c r="DX4" i="2"/>
  <c r="DY4" i="2" s="1"/>
  <c r="ER16" i="2"/>
  <c r="ES16" i="2" s="1"/>
  <c r="EP16" i="2"/>
  <c r="EQ16" i="2" s="1"/>
  <c r="EN16" i="2"/>
  <c r="EO16" i="2" s="1"/>
  <c r="EL16" i="2"/>
  <c r="EM16" i="2" s="1"/>
  <c r="EJ16" i="2"/>
  <c r="EK16" i="2" s="1"/>
  <c r="EH16" i="2"/>
  <c r="EI16" i="2" s="1"/>
  <c r="EF16" i="2"/>
  <c r="EG16" i="2" s="1"/>
  <c r="ED16" i="2"/>
  <c r="EE16" i="2" s="1"/>
  <c r="EB16" i="2"/>
  <c r="EC16" i="2" s="1"/>
  <c r="DZ16" i="2"/>
  <c r="EA16" i="2" s="1"/>
  <c r="DX16" i="2"/>
  <c r="DY16" i="2" s="1"/>
  <c r="ER15" i="2"/>
  <c r="ES15" i="2" s="1"/>
  <c r="EP15" i="2"/>
  <c r="EQ15" i="2" s="1"/>
  <c r="EN15" i="2"/>
  <c r="EO15" i="2" s="1"/>
  <c r="EL15" i="2"/>
  <c r="EM15" i="2" s="1"/>
  <c r="EJ15" i="2"/>
  <c r="EK15" i="2" s="1"/>
  <c r="EH15" i="2"/>
  <c r="EI15" i="2" s="1"/>
  <c r="EF15" i="2"/>
  <c r="EG15" i="2" s="1"/>
  <c r="ED15" i="2"/>
  <c r="EE15" i="2" s="1"/>
  <c r="EB15" i="2"/>
  <c r="EC15" i="2" s="1"/>
  <c r="DZ15" i="2"/>
  <c r="EA15" i="2" s="1"/>
  <c r="DX15" i="2"/>
  <c r="DY15" i="2" s="1"/>
  <c r="ER14" i="2"/>
  <c r="ES14" i="2" s="1"/>
  <c r="EP14" i="2"/>
  <c r="EQ14" i="2" s="1"/>
  <c r="EN14" i="2"/>
  <c r="EO14" i="2" s="1"/>
  <c r="EL14" i="2"/>
  <c r="EM14" i="2" s="1"/>
  <c r="EJ14" i="2"/>
  <c r="EK14" i="2" s="1"/>
  <c r="EH14" i="2"/>
  <c r="EI14" i="2" s="1"/>
  <c r="EF14" i="2"/>
  <c r="EG14" i="2" s="1"/>
  <c r="ED14" i="2"/>
  <c r="EE14" i="2" s="1"/>
  <c r="EB14" i="2"/>
  <c r="EC14" i="2" s="1"/>
  <c r="DZ14" i="2"/>
  <c r="EA14" i="2" s="1"/>
  <c r="DX14" i="2"/>
  <c r="DY14" i="2" s="1"/>
  <c r="ER13" i="2"/>
  <c r="ES13" i="2" s="1"/>
  <c r="EP13" i="2"/>
  <c r="EQ13" i="2" s="1"/>
  <c r="EN13" i="2"/>
  <c r="EO13" i="2" s="1"/>
  <c r="EL13" i="2"/>
  <c r="EM13" i="2" s="1"/>
  <c r="EJ13" i="2"/>
  <c r="EK13" i="2" s="1"/>
  <c r="EH13" i="2"/>
  <c r="EI13" i="2" s="1"/>
  <c r="EF13" i="2"/>
  <c r="EG13" i="2" s="1"/>
  <c r="ED13" i="2"/>
  <c r="EE13" i="2" s="1"/>
  <c r="EB13" i="2"/>
  <c r="EC13" i="2" s="1"/>
  <c r="DZ13" i="2"/>
  <c r="EA13" i="2" s="1"/>
  <c r="DX13" i="2"/>
  <c r="DY13" i="2" s="1"/>
  <c r="ER12" i="2"/>
  <c r="ES12" i="2" s="1"/>
  <c r="EP12" i="2"/>
  <c r="EQ12" i="2" s="1"/>
  <c r="EN12" i="2"/>
  <c r="EO12" i="2" s="1"/>
  <c r="EL12" i="2"/>
  <c r="EM12" i="2" s="1"/>
  <c r="EJ12" i="2"/>
  <c r="EK12" i="2" s="1"/>
  <c r="EH12" i="2"/>
  <c r="EI12" i="2" s="1"/>
  <c r="EF12" i="2"/>
  <c r="EG12" i="2" s="1"/>
  <c r="ED12" i="2"/>
  <c r="EE12" i="2" s="1"/>
  <c r="EB12" i="2"/>
  <c r="EC12" i="2" s="1"/>
  <c r="DZ12" i="2"/>
  <c r="EA12" i="2" s="1"/>
  <c r="DX12" i="2"/>
  <c r="DY12" i="2" s="1"/>
  <c r="ER11" i="2"/>
  <c r="ES11" i="2" s="1"/>
  <c r="EP11" i="2"/>
  <c r="EQ11" i="2" s="1"/>
  <c r="EN11" i="2"/>
  <c r="EO11" i="2" s="1"/>
  <c r="EL11" i="2"/>
  <c r="EM11" i="2" s="1"/>
  <c r="EJ11" i="2"/>
  <c r="EK11" i="2" s="1"/>
  <c r="EH11" i="2"/>
  <c r="EI11" i="2" s="1"/>
  <c r="EF11" i="2"/>
  <c r="EG11" i="2" s="1"/>
  <c r="ED11" i="2"/>
  <c r="EE11" i="2" s="1"/>
  <c r="EB11" i="2"/>
  <c r="EC11" i="2" s="1"/>
  <c r="DZ11" i="2"/>
  <c r="EA11" i="2" s="1"/>
  <c r="DX11" i="2"/>
  <c r="DY11" i="2" s="1"/>
  <c r="ER10" i="2"/>
  <c r="ES10" i="2" s="1"/>
  <c r="EP10" i="2"/>
  <c r="EQ10" i="2" s="1"/>
  <c r="EN10" i="2"/>
  <c r="EO10" i="2" s="1"/>
  <c r="EL10" i="2"/>
  <c r="EM10" i="2" s="1"/>
  <c r="EJ10" i="2"/>
  <c r="EK10" i="2" s="1"/>
  <c r="EH10" i="2"/>
  <c r="EI10" i="2" s="1"/>
  <c r="EF10" i="2"/>
  <c r="EG10" i="2" s="1"/>
  <c r="ED10" i="2"/>
  <c r="EE10" i="2" s="1"/>
  <c r="EB10" i="2"/>
  <c r="EC10" i="2" s="1"/>
  <c r="DZ10" i="2"/>
  <c r="EA10" i="2" s="1"/>
  <c r="DX10" i="2"/>
  <c r="DY10" i="2" s="1"/>
  <c r="ER9" i="2"/>
  <c r="ES9" i="2" s="1"/>
  <c r="EP9" i="2"/>
  <c r="EQ9" i="2" s="1"/>
  <c r="EN9" i="2"/>
  <c r="EO9" i="2" s="1"/>
  <c r="EL9" i="2"/>
  <c r="EM9" i="2" s="1"/>
  <c r="EJ9" i="2"/>
  <c r="EK9" i="2" s="1"/>
  <c r="EH9" i="2"/>
  <c r="EI9" i="2" s="1"/>
  <c r="EF9" i="2"/>
  <c r="EG9" i="2" s="1"/>
  <c r="ED9" i="2"/>
  <c r="EE9" i="2" s="1"/>
  <c r="EB9" i="2"/>
  <c r="EC9" i="2" s="1"/>
  <c r="DZ9" i="2"/>
  <c r="EA9" i="2" s="1"/>
  <c r="DX9" i="2"/>
  <c r="DY9" i="2" s="1"/>
  <c r="ER8" i="2"/>
  <c r="ES8" i="2" s="1"/>
  <c r="EP8" i="2"/>
  <c r="EQ8" i="2" s="1"/>
  <c r="EN8" i="2"/>
  <c r="EO8" i="2" s="1"/>
  <c r="EL8" i="2"/>
  <c r="EM8" i="2" s="1"/>
  <c r="EJ8" i="2"/>
  <c r="EK8" i="2" s="1"/>
  <c r="EH8" i="2"/>
  <c r="EI8" i="2" s="1"/>
  <c r="EF8" i="2"/>
  <c r="EG8" i="2" s="1"/>
  <c r="ED8" i="2"/>
  <c r="EE8" i="2" s="1"/>
  <c r="EB8" i="2"/>
  <c r="EC8" i="2" s="1"/>
  <c r="DZ8" i="2"/>
  <c r="EA8" i="2" s="1"/>
  <c r="DX8" i="2"/>
  <c r="DY8" i="2" s="1"/>
  <c r="ER7" i="2"/>
  <c r="ES7" i="2" s="1"/>
  <c r="EP7" i="2"/>
  <c r="EQ7" i="2" s="1"/>
  <c r="EN7" i="2"/>
  <c r="EO7" i="2" s="1"/>
  <c r="EL7" i="2"/>
  <c r="EM7" i="2" s="1"/>
  <c r="EJ7" i="2"/>
  <c r="EK7" i="2" s="1"/>
  <c r="EH7" i="2"/>
  <c r="EI7" i="2" s="1"/>
  <c r="EF7" i="2"/>
  <c r="EG7" i="2" s="1"/>
  <c r="ED7" i="2"/>
  <c r="EE7" i="2" s="1"/>
  <c r="EB7" i="2"/>
  <c r="EC7" i="2" s="1"/>
  <c r="DZ7" i="2"/>
  <c r="EA7" i="2" s="1"/>
  <c r="DX7" i="2"/>
  <c r="DY7" i="2" s="1"/>
  <c r="ER6" i="2"/>
  <c r="ES6" i="2" s="1"/>
  <c r="EP6" i="2"/>
  <c r="EQ6" i="2" s="1"/>
  <c r="EN6" i="2"/>
  <c r="EO6" i="2" s="1"/>
  <c r="EL6" i="2"/>
  <c r="EM6" i="2" s="1"/>
  <c r="EJ6" i="2"/>
  <c r="EK6" i="2" s="1"/>
  <c r="EH6" i="2"/>
  <c r="EI6" i="2" s="1"/>
  <c r="EF6" i="2"/>
  <c r="EG6" i="2" s="1"/>
  <c r="ED6" i="2"/>
  <c r="EE6" i="2" s="1"/>
  <c r="EB6" i="2"/>
  <c r="EC6" i="2" s="1"/>
  <c r="DZ6" i="2"/>
  <c r="EA6" i="2" s="1"/>
  <c r="DX6" i="2"/>
  <c r="DY6" i="2" s="1"/>
  <c r="ER5" i="2"/>
  <c r="ES5" i="2" s="1"/>
  <c r="EP5" i="2"/>
  <c r="EQ5" i="2" s="1"/>
  <c r="EN5" i="2"/>
  <c r="EO5" i="2" s="1"/>
  <c r="EL5" i="2"/>
  <c r="EM5" i="2" s="1"/>
  <c r="EJ5" i="2"/>
  <c r="EK5" i="2" s="1"/>
  <c r="EH5" i="2"/>
  <c r="EI5" i="2" s="1"/>
  <c r="EF5" i="2"/>
  <c r="EG5" i="2" s="1"/>
  <c r="ED5" i="2"/>
  <c r="EE5" i="2" s="1"/>
  <c r="EB5" i="2"/>
  <c r="EC5" i="2" s="1"/>
  <c r="DZ5" i="2"/>
  <c r="EA5" i="2" s="1"/>
  <c r="DX5" i="2"/>
  <c r="DY5" i="2" s="1"/>
  <c r="ER4" i="2"/>
  <c r="ES4" i="2" s="1"/>
  <c r="EP4" i="2"/>
  <c r="EQ4" i="2" s="1"/>
  <c r="EN4" i="2"/>
  <c r="EO4" i="2" s="1"/>
  <c r="EL4" i="2"/>
  <c r="EM4" i="2" s="1"/>
  <c r="EJ4" i="2"/>
  <c r="EK4" i="2" s="1"/>
  <c r="EH4" i="2"/>
  <c r="EI4" i="2" s="1"/>
  <c r="EF4" i="2"/>
  <c r="EG4" i="2" s="1"/>
  <c r="ED4" i="2"/>
  <c r="EE4" i="2" s="1"/>
  <c r="EB4" i="2"/>
  <c r="EC4" i="2" s="1"/>
  <c r="DZ4" i="2"/>
  <c r="EA4" i="2" s="1"/>
  <c r="ER3" i="2"/>
  <c r="ES3" i="2" s="1"/>
  <c r="EP3" i="2"/>
  <c r="EQ3" i="2" s="1"/>
  <c r="EN3" i="2"/>
  <c r="EO3" i="2" s="1"/>
  <c r="EL3" i="2"/>
  <c r="EM3" i="2" s="1"/>
  <c r="EJ3" i="2"/>
  <c r="EK3" i="2" s="1"/>
  <c r="EH3" i="2"/>
  <c r="EI3" i="2" s="1"/>
  <c r="EF3" i="2"/>
  <c r="EG3" i="2" s="1"/>
  <c r="ED3" i="2"/>
  <c r="EE3" i="2" s="1"/>
  <c r="EB3" i="2"/>
  <c r="EC3" i="2" s="1"/>
  <c r="DR16" i="2"/>
  <c r="DT16" i="2" s="1"/>
  <c r="DP16" i="2"/>
  <c r="DR15" i="2"/>
  <c r="DT15" i="2" s="1"/>
  <c r="DP15" i="2"/>
  <c r="DR14" i="2"/>
  <c r="DT14" i="2" s="1"/>
  <c r="DP14" i="2"/>
  <c r="DR13" i="2"/>
  <c r="DP13" i="2"/>
  <c r="DR12" i="2"/>
  <c r="DP12" i="2"/>
  <c r="DR11" i="2"/>
  <c r="DT11" i="2" s="1"/>
  <c r="DP11" i="2"/>
  <c r="DR10" i="2"/>
  <c r="DT10" i="2" s="1"/>
  <c r="DP10" i="2"/>
  <c r="DR9" i="2"/>
  <c r="DT9" i="2" s="1"/>
  <c r="DP9" i="2"/>
  <c r="DR8" i="2"/>
  <c r="DT8" i="2" s="1"/>
  <c r="DP8" i="2"/>
  <c r="DR7" i="2"/>
  <c r="DT7" i="2" s="1"/>
  <c r="DP7" i="2"/>
  <c r="DR6" i="2"/>
  <c r="DP6" i="2"/>
  <c r="DR5" i="2"/>
  <c r="DT5" i="2" s="1"/>
  <c r="DP5" i="2"/>
  <c r="DR4" i="2"/>
  <c r="DT4" i="2" s="1"/>
  <c r="DP4" i="2"/>
  <c r="DR3" i="2"/>
  <c r="DP3" i="2"/>
  <c r="AT6" i="1"/>
  <c r="AG43" i="1"/>
  <c r="AM43" i="1" s="1"/>
  <c r="U6" i="1"/>
  <c r="BW6" i="1"/>
  <c r="CF454" i="1"/>
  <c r="CE454" i="1"/>
  <c r="CD454" i="1"/>
  <c r="CC454" i="1"/>
  <c r="CB454" i="1"/>
  <c r="CA454" i="1"/>
  <c r="BZ454" i="1"/>
  <c r="BY454" i="1"/>
  <c r="BX454" i="1"/>
  <c r="BW454" i="1"/>
  <c r="AV454" i="1"/>
  <c r="Y454" i="1"/>
  <c r="U454" i="1"/>
  <c r="CH454" i="1" s="1"/>
  <c r="T454" i="1"/>
  <c r="CG454" i="1" s="1"/>
  <c r="R454" i="1"/>
  <c r="G454" i="1"/>
  <c r="F454" i="1"/>
  <c r="CG453" i="1"/>
  <c r="CF453" i="1"/>
  <c r="CE453" i="1"/>
  <c r="CD453" i="1"/>
  <c r="CC453" i="1"/>
  <c r="CB453" i="1"/>
  <c r="CA453" i="1"/>
  <c r="BZ453" i="1"/>
  <c r="BY453" i="1"/>
  <c r="BX453" i="1"/>
  <c r="BW453" i="1"/>
  <c r="AV453" i="1"/>
  <c r="Y453" i="1"/>
  <c r="U453" i="1"/>
  <c r="CH453" i="1" s="1"/>
  <c r="T453" i="1"/>
  <c r="R453" i="1"/>
  <c r="G453" i="1"/>
  <c r="F453" i="1"/>
  <c r="CF452" i="1"/>
  <c r="CE452" i="1"/>
  <c r="CD452" i="1"/>
  <c r="CC452" i="1"/>
  <c r="CB452" i="1"/>
  <c r="CA452" i="1"/>
  <c r="BZ452" i="1"/>
  <c r="BY452" i="1"/>
  <c r="BX452" i="1"/>
  <c r="BW452" i="1"/>
  <c r="AV452" i="1"/>
  <c r="U452" i="1"/>
  <c r="CH452" i="1" s="1"/>
  <c r="T452" i="1"/>
  <c r="CG452" i="1" s="1"/>
  <c r="R452" i="1"/>
  <c r="G452" i="1"/>
  <c r="F452" i="1"/>
  <c r="CG451" i="1"/>
  <c r="CF451" i="1"/>
  <c r="CE451" i="1"/>
  <c r="CD451" i="1"/>
  <c r="CC451" i="1"/>
  <c r="CB451" i="1"/>
  <c r="CA451" i="1"/>
  <c r="BZ451" i="1"/>
  <c r="BY451" i="1"/>
  <c r="BX451" i="1"/>
  <c r="BW451" i="1"/>
  <c r="AV451" i="1"/>
  <c r="U451" i="1"/>
  <c r="T451" i="1"/>
  <c r="R451" i="1"/>
  <c r="G451" i="1"/>
  <c r="F451" i="1"/>
  <c r="CF450" i="1"/>
  <c r="CE450" i="1"/>
  <c r="CD450" i="1"/>
  <c r="CC450" i="1"/>
  <c r="CB450" i="1"/>
  <c r="CA450" i="1"/>
  <c r="BZ450" i="1"/>
  <c r="BY450" i="1"/>
  <c r="BX450" i="1"/>
  <c r="BW450" i="1"/>
  <c r="AV450" i="1"/>
  <c r="Y450" i="1"/>
  <c r="U450" i="1"/>
  <c r="CH450" i="1" s="1"/>
  <c r="T450" i="1"/>
  <c r="CG450" i="1" s="1"/>
  <c r="R450" i="1"/>
  <c r="G450" i="1"/>
  <c r="F450" i="1"/>
  <c r="CG449" i="1"/>
  <c r="CF449" i="1"/>
  <c r="CE449" i="1"/>
  <c r="CD449" i="1"/>
  <c r="CC449" i="1"/>
  <c r="CB449" i="1"/>
  <c r="CA449" i="1"/>
  <c r="BZ449" i="1"/>
  <c r="BY449" i="1"/>
  <c r="BX449" i="1"/>
  <c r="BW449" i="1"/>
  <c r="AV449" i="1"/>
  <c r="U449" i="1"/>
  <c r="CH449" i="1" s="1"/>
  <c r="T449" i="1"/>
  <c r="Y449" i="1" s="1"/>
  <c r="R449" i="1"/>
  <c r="G449" i="1"/>
  <c r="F449" i="1"/>
  <c r="CF448" i="1"/>
  <c r="CE448" i="1"/>
  <c r="CD448" i="1"/>
  <c r="CC448" i="1"/>
  <c r="CB448" i="1"/>
  <c r="CA448" i="1"/>
  <c r="BZ448" i="1"/>
  <c r="BY448" i="1"/>
  <c r="BX448" i="1"/>
  <c r="BW448" i="1"/>
  <c r="AV448" i="1"/>
  <c r="U448" i="1"/>
  <c r="T448" i="1"/>
  <c r="CG448" i="1" s="1"/>
  <c r="R448" i="1"/>
  <c r="G448" i="1"/>
  <c r="F448" i="1"/>
  <c r="CH447" i="1"/>
  <c r="CG447" i="1"/>
  <c r="CF447" i="1"/>
  <c r="CE447" i="1"/>
  <c r="CD447" i="1"/>
  <c r="CC447" i="1"/>
  <c r="CB447" i="1"/>
  <c r="CA447" i="1"/>
  <c r="BZ447" i="1"/>
  <c r="BY447" i="1"/>
  <c r="BX447" i="1"/>
  <c r="BW447" i="1"/>
  <c r="AV447" i="1"/>
  <c r="U447" i="1"/>
  <c r="T447" i="1"/>
  <c r="Y447" i="1" s="1"/>
  <c r="R447" i="1"/>
  <c r="G447" i="1"/>
  <c r="F447" i="1"/>
  <c r="CF446" i="1"/>
  <c r="CE446" i="1"/>
  <c r="CD446" i="1"/>
  <c r="CC446" i="1"/>
  <c r="CB446" i="1"/>
  <c r="CA446" i="1"/>
  <c r="BZ446" i="1"/>
  <c r="BY446" i="1"/>
  <c r="BX446" i="1"/>
  <c r="BW446" i="1"/>
  <c r="AV446" i="1"/>
  <c r="U446" i="1"/>
  <c r="CH446" i="1" s="1"/>
  <c r="T446" i="1"/>
  <c r="CG446" i="1" s="1"/>
  <c r="R446" i="1"/>
  <c r="G446" i="1"/>
  <c r="F446" i="1"/>
  <c r="CG445" i="1"/>
  <c r="CF445" i="1"/>
  <c r="CE445" i="1"/>
  <c r="CD445" i="1"/>
  <c r="CC445" i="1"/>
  <c r="CB445" i="1"/>
  <c r="CA445" i="1"/>
  <c r="BZ445" i="1"/>
  <c r="BY445" i="1"/>
  <c r="BX445" i="1"/>
  <c r="BW445" i="1"/>
  <c r="AV445" i="1"/>
  <c r="Y445" i="1"/>
  <c r="U445" i="1"/>
  <c r="CH445" i="1" s="1"/>
  <c r="T445" i="1"/>
  <c r="R445" i="1"/>
  <c r="G445" i="1"/>
  <c r="F445" i="1"/>
  <c r="CF444" i="1"/>
  <c r="CE444" i="1"/>
  <c r="CD444" i="1"/>
  <c r="CC444" i="1"/>
  <c r="CB444" i="1"/>
  <c r="CA444" i="1"/>
  <c r="BZ444" i="1"/>
  <c r="BY444" i="1"/>
  <c r="BX444" i="1"/>
  <c r="BW444" i="1"/>
  <c r="AV444" i="1"/>
  <c r="U444" i="1"/>
  <c r="CH444" i="1" s="1"/>
  <c r="T444" i="1"/>
  <c r="Y444" i="1" s="1"/>
  <c r="R444" i="1"/>
  <c r="G444" i="1"/>
  <c r="F444" i="1"/>
  <c r="CH443" i="1"/>
  <c r="CF443" i="1"/>
  <c r="CE443" i="1"/>
  <c r="CD443" i="1"/>
  <c r="CC443" i="1"/>
  <c r="CB443" i="1"/>
  <c r="CA443" i="1"/>
  <c r="BZ443" i="1"/>
  <c r="BY443" i="1"/>
  <c r="BX443" i="1"/>
  <c r="BW443" i="1"/>
  <c r="AV443" i="1"/>
  <c r="Y443" i="1"/>
  <c r="U443" i="1"/>
  <c r="T443" i="1"/>
  <c r="CG443" i="1" s="1"/>
  <c r="R443" i="1"/>
  <c r="G443" i="1"/>
  <c r="F443" i="1"/>
  <c r="CG442" i="1"/>
  <c r="CF442" i="1"/>
  <c r="CE442" i="1"/>
  <c r="CD442" i="1"/>
  <c r="CC442" i="1"/>
  <c r="CB442" i="1"/>
  <c r="CA442" i="1"/>
  <c r="BZ442" i="1"/>
  <c r="BY442" i="1"/>
  <c r="BX442" i="1"/>
  <c r="BW442" i="1"/>
  <c r="CI442" i="1" s="1"/>
  <c r="AV442" i="1"/>
  <c r="U442" i="1"/>
  <c r="CH442" i="1" s="1"/>
  <c r="T442" i="1"/>
  <c r="R442" i="1"/>
  <c r="G442" i="1"/>
  <c r="F442" i="1"/>
  <c r="CH441" i="1"/>
  <c r="CF441" i="1"/>
  <c r="CE441" i="1"/>
  <c r="CD441" i="1"/>
  <c r="CC441" i="1"/>
  <c r="CB441" i="1"/>
  <c r="CA441" i="1"/>
  <c r="BZ441" i="1"/>
  <c r="BY441" i="1"/>
  <c r="BX441" i="1"/>
  <c r="BW441" i="1"/>
  <c r="AV441" i="1"/>
  <c r="U441" i="1"/>
  <c r="T441" i="1"/>
  <c r="CG441" i="1" s="1"/>
  <c r="R441" i="1"/>
  <c r="G441" i="1"/>
  <c r="F441" i="1"/>
  <c r="CF440" i="1"/>
  <c r="CE440" i="1"/>
  <c r="CD440" i="1"/>
  <c r="CC440" i="1"/>
  <c r="CB440" i="1"/>
  <c r="CA440" i="1"/>
  <c r="BZ440" i="1"/>
  <c r="BY440" i="1"/>
  <c r="BX440" i="1"/>
  <c r="BW440" i="1"/>
  <c r="AV440" i="1"/>
  <c r="U440" i="1"/>
  <c r="T440" i="1"/>
  <c r="CG440" i="1" s="1"/>
  <c r="R440" i="1"/>
  <c r="G440" i="1"/>
  <c r="F440" i="1"/>
  <c r="CF439" i="1"/>
  <c r="CE439" i="1"/>
  <c r="CD439" i="1"/>
  <c r="CC439" i="1"/>
  <c r="CB439" i="1"/>
  <c r="CA439" i="1"/>
  <c r="BZ439" i="1"/>
  <c r="BY439" i="1"/>
  <c r="BX439" i="1"/>
  <c r="BW439" i="1"/>
  <c r="AV439" i="1"/>
  <c r="U439" i="1"/>
  <c r="CH439" i="1" s="1"/>
  <c r="T439" i="1"/>
  <c r="R439" i="1"/>
  <c r="G439" i="1"/>
  <c r="F439" i="1"/>
  <c r="CG438" i="1"/>
  <c r="CF438" i="1"/>
  <c r="CE438" i="1"/>
  <c r="CD438" i="1"/>
  <c r="CC438" i="1"/>
  <c r="CB438" i="1"/>
  <c r="CA438" i="1"/>
  <c r="BZ438" i="1"/>
  <c r="BY438" i="1"/>
  <c r="BX438" i="1"/>
  <c r="BW438" i="1"/>
  <c r="AV438" i="1"/>
  <c r="Y438" i="1"/>
  <c r="U438" i="1"/>
  <c r="T438" i="1"/>
  <c r="R438" i="1"/>
  <c r="G438" i="1"/>
  <c r="F438" i="1"/>
  <c r="CG437" i="1"/>
  <c r="CF437" i="1"/>
  <c r="CE437" i="1"/>
  <c r="CD437" i="1"/>
  <c r="CC437" i="1"/>
  <c r="CB437" i="1"/>
  <c r="CA437" i="1"/>
  <c r="BZ437" i="1"/>
  <c r="BY437" i="1"/>
  <c r="BX437" i="1"/>
  <c r="BW437" i="1"/>
  <c r="AV437" i="1"/>
  <c r="U437" i="1"/>
  <c r="CH437" i="1" s="1"/>
  <c r="T437" i="1"/>
  <c r="Y437" i="1" s="1"/>
  <c r="R437" i="1"/>
  <c r="G437" i="1"/>
  <c r="F437" i="1"/>
  <c r="CF436" i="1"/>
  <c r="CE436" i="1"/>
  <c r="CD436" i="1"/>
  <c r="CC436" i="1"/>
  <c r="CB436" i="1"/>
  <c r="CA436" i="1"/>
  <c r="BZ436" i="1"/>
  <c r="BY436" i="1"/>
  <c r="BX436" i="1"/>
  <c r="BW436" i="1"/>
  <c r="AV436" i="1"/>
  <c r="U436" i="1"/>
  <c r="CH436" i="1" s="1"/>
  <c r="T436" i="1"/>
  <c r="CG436" i="1" s="1"/>
  <c r="R436" i="1"/>
  <c r="G436" i="1"/>
  <c r="F436" i="1"/>
  <c r="CH435" i="1"/>
  <c r="CF435" i="1"/>
  <c r="CE435" i="1"/>
  <c r="CD435" i="1"/>
  <c r="CC435" i="1"/>
  <c r="CB435" i="1"/>
  <c r="CA435" i="1"/>
  <c r="BZ435" i="1"/>
  <c r="BY435" i="1"/>
  <c r="BX435" i="1"/>
  <c r="BW435" i="1"/>
  <c r="AV435" i="1"/>
  <c r="U435" i="1"/>
  <c r="T435" i="1"/>
  <c r="Y435" i="1" s="1"/>
  <c r="R435" i="1"/>
  <c r="G435" i="1"/>
  <c r="F435" i="1"/>
  <c r="CG434" i="1"/>
  <c r="CF434" i="1"/>
  <c r="CE434" i="1"/>
  <c r="CD434" i="1"/>
  <c r="CC434" i="1"/>
  <c r="CB434" i="1"/>
  <c r="CA434" i="1"/>
  <c r="BZ434" i="1"/>
  <c r="BY434" i="1"/>
  <c r="BX434" i="1"/>
  <c r="BW434" i="1"/>
  <c r="AV434" i="1"/>
  <c r="U434" i="1"/>
  <c r="CH434" i="1" s="1"/>
  <c r="T434" i="1"/>
  <c r="R434" i="1"/>
  <c r="G434" i="1"/>
  <c r="F434" i="1"/>
  <c r="CF433" i="1"/>
  <c r="CE433" i="1"/>
  <c r="CD433" i="1"/>
  <c r="CC433" i="1"/>
  <c r="CB433" i="1"/>
  <c r="CA433" i="1"/>
  <c r="BZ433" i="1"/>
  <c r="BY433" i="1"/>
  <c r="BX433" i="1"/>
  <c r="BW433" i="1"/>
  <c r="AV433" i="1"/>
  <c r="U433" i="1"/>
  <c r="CH433" i="1" s="1"/>
  <c r="T433" i="1"/>
  <c r="R433" i="1"/>
  <c r="G433" i="1"/>
  <c r="F433" i="1"/>
  <c r="CF432" i="1"/>
  <c r="CE432" i="1"/>
  <c r="CD432" i="1"/>
  <c r="CC432" i="1"/>
  <c r="CB432" i="1"/>
  <c r="CA432" i="1"/>
  <c r="BZ432" i="1"/>
  <c r="BY432" i="1"/>
  <c r="BX432" i="1"/>
  <c r="BW432" i="1"/>
  <c r="AV432" i="1"/>
  <c r="U432" i="1"/>
  <c r="Y432" i="1" s="1"/>
  <c r="T432" i="1"/>
  <c r="CG432" i="1" s="1"/>
  <c r="R432" i="1"/>
  <c r="G432" i="1"/>
  <c r="F432" i="1"/>
  <c r="CF431" i="1"/>
  <c r="CE431" i="1"/>
  <c r="CD431" i="1"/>
  <c r="CC431" i="1"/>
  <c r="CB431" i="1"/>
  <c r="CA431" i="1"/>
  <c r="BZ431" i="1"/>
  <c r="BY431" i="1"/>
  <c r="BX431" i="1"/>
  <c r="BW431" i="1"/>
  <c r="AV431" i="1"/>
  <c r="U431" i="1"/>
  <c r="T431" i="1"/>
  <c r="CG431" i="1" s="1"/>
  <c r="R431" i="1"/>
  <c r="G431" i="1"/>
  <c r="F431" i="1"/>
  <c r="CG430" i="1"/>
  <c r="CF430" i="1"/>
  <c r="CE430" i="1"/>
  <c r="CD430" i="1"/>
  <c r="CC430" i="1"/>
  <c r="CB430" i="1"/>
  <c r="CA430" i="1"/>
  <c r="BZ430" i="1"/>
  <c r="BY430" i="1"/>
  <c r="BX430" i="1"/>
  <c r="BW430" i="1"/>
  <c r="AV430" i="1"/>
  <c r="U430" i="1"/>
  <c r="T430" i="1"/>
  <c r="R430" i="1"/>
  <c r="G430" i="1"/>
  <c r="F430" i="1"/>
  <c r="CF429" i="1"/>
  <c r="CE429" i="1"/>
  <c r="CD429" i="1"/>
  <c r="CC429" i="1"/>
  <c r="CB429" i="1"/>
  <c r="CA429" i="1"/>
  <c r="BZ429" i="1"/>
  <c r="BY429" i="1"/>
  <c r="BX429" i="1"/>
  <c r="BW429" i="1"/>
  <c r="AV429" i="1"/>
  <c r="U429" i="1"/>
  <c r="CH429" i="1" s="1"/>
  <c r="T429" i="1"/>
  <c r="CG429" i="1" s="1"/>
  <c r="R429" i="1"/>
  <c r="G429" i="1"/>
  <c r="F429" i="1"/>
  <c r="CF428" i="1"/>
  <c r="CE428" i="1"/>
  <c r="CD428" i="1"/>
  <c r="CC428" i="1"/>
  <c r="CB428" i="1"/>
  <c r="CA428" i="1"/>
  <c r="BZ428" i="1"/>
  <c r="BY428" i="1"/>
  <c r="BX428" i="1"/>
  <c r="BW428" i="1"/>
  <c r="AV428" i="1"/>
  <c r="U428" i="1"/>
  <c r="CH428" i="1" s="1"/>
  <c r="T428" i="1"/>
  <c r="R428" i="1"/>
  <c r="G428" i="1"/>
  <c r="F428" i="1"/>
  <c r="CF427" i="1"/>
  <c r="CE427" i="1"/>
  <c r="CD427" i="1"/>
  <c r="CC427" i="1"/>
  <c r="CB427" i="1"/>
  <c r="CA427" i="1"/>
  <c r="BZ427" i="1"/>
  <c r="BY427" i="1"/>
  <c r="BX427" i="1"/>
  <c r="BW427" i="1"/>
  <c r="AV427" i="1"/>
  <c r="U427" i="1"/>
  <c r="Y427" i="1" s="1"/>
  <c r="T427" i="1"/>
  <c r="CG427" i="1" s="1"/>
  <c r="R427" i="1"/>
  <c r="G427" i="1"/>
  <c r="F427" i="1"/>
  <c r="CF426" i="1"/>
  <c r="CE426" i="1"/>
  <c r="CD426" i="1"/>
  <c r="CC426" i="1"/>
  <c r="CB426" i="1"/>
  <c r="CA426" i="1"/>
  <c r="BZ426" i="1"/>
  <c r="BY426" i="1"/>
  <c r="BX426" i="1"/>
  <c r="BW426" i="1"/>
  <c r="AV426" i="1"/>
  <c r="U426" i="1"/>
  <c r="CH426" i="1" s="1"/>
  <c r="T426" i="1"/>
  <c r="Y426" i="1" s="1"/>
  <c r="R426" i="1"/>
  <c r="G426" i="1"/>
  <c r="F426" i="1"/>
  <c r="CG425" i="1"/>
  <c r="CF425" i="1"/>
  <c r="CE425" i="1"/>
  <c r="CD425" i="1"/>
  <c r="CC425" i="1"/>
  <c r="CB425" i="1"/>
  <c r="CA425" i="1"/>
  <c r="BZ425" i="1"/>
  <c r="BY425" i="1"/>
  <c r="BX425" i="1"/>
  <c r="BW425" i="1"/>
  <c r="AV425" i="1"/>
  <c r="U425" i="1"/>
  <c r="Y425" i="1" s="1"/>
  <c r="T425" i="1"/>
  <c r="R425" i="1"/>
  <c r="G425" i="1"/>
  <c r="F425" i="1"/>
  <c r="CF424" i="1"/>
  <c r="CE424" i="1"/>
  <c r="CD424" i="1"/>
  <c r="CC424" i="1"/>
  <c r="CB424" i="1"/>
  <c r="CA424" i="1"/>
  <c r="BZ424" i="1"/>
  <c r="BY424" i="1"/>
  <c r="BX424" i="1"/>
  <c r="BW424" i="1"/>
  <c r="AV424" i="1"/>
  <c r="U424" i="1"/>
  <c r="CH424" i="1" s="1"/>
  <c r="T424" i="1"/>
  <c r="CG424" i="1" s="1"/>
  <c r="R424" i="1"/>
  <c r="G424" i="1"/>
  <c r="F424" i="1"/>
  <c r="CH423" i="1"/>
  <c r="CG423" i="1"/>
  <c r="CF423" i="1"/>
  <c r="CE423" i="1"/>
  <c r="CD423" i="1"/>
  <c r="CC423" i="1"/>
  <c r="CB423" i="1"/>
  <c r="CA423" i="1"/>
  <c r="BZ423" i="1"/>
  <c r="BY423" i="1"/>
  <c r="BX423" i="1"/>
  <c r="BW423" i="1"/>
  <c r="AV423" i="1"/>
  <c r="Y423" i="1"/>
  <c r="U423" i="1"/>
  <c r="T423" i="1"/>
  <c r="R423" i="1"/>
  <c r="G423" i="1"/>
  <c r="F423" i="1"/>
  <c r="CF422" i="1"/>
  <c r="CE422" i="1"/>
  <c r="CD422" i="1"/>
  <c r="CC422" i="1"/>
  <c r="CB422" i="1"/>
  <c r="CA422" i="1"/>
  <c r="BZ422" i="1"/>
  <c r="BY422" i="1"/>
  <c r="BX422" i="1"/>
  <c r="BW422" i="1"/>
  <c r="AV422" i="1"/>
  <c r="U422" i="1"/>
  <c r="T422" i="1"/>
  <c r="CG422" i="1" s="1"/>
  <c r="R422" i="1"/>
  <c r="G422" i="1"/>
  <c r="F422" i="1"/>
  <c r="CF421" i="1"/>
  <c r="CE421" i="1"/>
  <c r="CD421" i="1"/>
  <c r="CC421" i="1"/>
  <c r="CB421" i="1"/>
  <c r="CA421" i="1"/>
  <c r="BZ421" i="1"/>
  <c r="BY421" i="1"/>
  <c r="BX421" i="1"/>
  <c r="BW421" i="1"/>
  <c r="AV421" i="1"/>
  <c r="U421" i="1"/>
  <c r="T421" i="1"/>
  <c r="R421" i="1"/>
  <c r="G421" i="1"/>
  <c r="F421" i="1"/>
  <c r="CG420" i="1"/>
  <c r="CF420" i="1"/>
  <c r="CE420" i="1"/>
  <c r="CD420" i="1"/>
  <c r="CC420" i="1"/>
  <c r="CB420" i="1"/>
  <c r="CA420" i="1"/>
  <c r="BZ420" i="1"/>
  <c r="BY420" i="1"/>
  <c r="BX420" i="1"/>
  <c r="BW420" i="1"/>
  <c r="AV420" i="1"/>
  <c r="U420" i="1"/>
  <c r="T420" i="1"/>
  <c r="R420" i="1"/>
  <c r="G420" i="1"/>
  <c r="F420" i="1"/>
  <c r="CF419" i="1"/>
  <c r="CE419" i="1"/>
  <c r="CD419" i="1"/>
  <c r="CC419" i="1"/>
  <c r="CB419" i="1"/>
  <c r="CA419" i="1"/>
  <c r="BZ419" i="1"/>
  <c r="BY419" i="1"/>
  <c r="BX419" i="1"/>
  <c r="BW419" i="1"/>
  <c r="AV419" i="1"/>
  <c r="U419" i="1"/>
  <c r="CH419" i="1" s="1"/>
  <c r="T419" i="1"/>
  <c r="CG419" i="1" s="1"/>
  <c r="R419" i="1"/>
  <c r="G419" i="1"/>
  <c r="F419" i="1"/>
  <c r="CF418" i="1"/>
  <c r="CE418" i="1"/>
  <c r="CD418" i="1"/>
  <c r="CC418" i="1"/>
  <c r="CB418" i="1"/>
  <c r="CA418" i="1"/>
  <c r="BZ418" i="1"/>
  <c r="BY418" i="1"/>
  <c r="BX418" i="1"/>
  <c r="BW418" i="1"/>
  <c r="AV418" i="1"/>
  <c r="U418" i="1"/>
  <c r="T418" i="1"/>
  <c r="CG418" i="1" s="1"/>
  <c r="R418" i="1"/>
  <c r="G418" i="1"/>
  <c r="F418" i="1"/>
  <c r="CF417" i="1"/>
  <c r="CE417" i="1"/>
  <c r="CD417" i="1"/>
  <c r="CC417" i="1"/>
  <c r="CB417" i="1"/>
  <c r="CA417" i="1"/>
  <c r="BZ417" i="1"/>
  <c r="BY417" i="1"/>
  <c r="BX417" i="1"/>
  <c r="BW417" i="1"/>
  <c r="AV417" i="1"/>
  <c r="U417" i="1"/>
  <c r="CH417" i="1" s="1"/>
  <c r="T417" i="1"/>
  <c r="R417" i="1"/>
  <c r="G417" i="1"/>
  <c r="F417" i="1"/>
  <c r="CG416" i="1"/>
  <c r="CF416" i="1"/>
  <c r="CE416" i="1"/>
  <c r="CD416" i="1"/>
  <c r="CC416" i="1"/>
  <c r="CB416" i="1"/>
  <c r="CA416" i="1"/>
  <c r="BZ416" i="1"/>
  <c r="BY416" i="1"/>
  <c r="BX416" i="1"/>
  <c r="BW416" i="1"/>
  <c r="AV416" i="1"/>
  <c r="U416" i="1"/>
  <c r="CH416" i="1" s="1"/>
  <c r="T416" i="1"/>
  <c r="R416" i="1"/>
  <c r="G416" i="1"/>
  <c r="F416" i="1"/>
  <c r="CF415" i="1"/>
  <c r="CE415" i="1"/>
  <c r="CD415" i="1"/>
  <c r="CC415" i="1"/>
  <c r="CB415" i="1"/>
  <c r="CA415" i="1"/>
  <c r="BZ415" i="1"/>
  <c r="BY415" i="1"/>
  <c r="BX415" i="1"/>
  <c r="BW415" i="1"/>
  <c r="AV415" i="1"/>
  <c r="U415" i="1"/>
  <c r="CH415" i="1" s="1"/>
  <c r="T415" i="1"/>
  <c r="CG415" i="1" s="1"/>
  <c r="R415" i="1"/>
  <c r="G415" i="1"/>
  <c r="F415" i="1"/>
  <c r="CG414" i="1"/>
  <c r="CF414" i="1"/>
  <c r="CE414" i="1"/>
  <c r="CD414" i="1"/>
  <c r="CC414" i="1"/>
  <c r="CB414" i="1"/>
  <c r="CA414" i="1"/>
  <c r="BZ414" i="1"/>
  <c r="BY414" i="1"/>
  <c r="BX414" i="1"/>
  <c r="BW414" i="1"/>
  <c r="AV414" i="1"/>
  <c r="U414" i="1"/>
  <c r="CH414" i="1" s="1"/>
  <c r="T414" i="1"/>
  <c r="R414" i="1"/>
  <c r="G414" i="1"/>
  <c r="F414" i="1"/>
  <c r="CF413" i="1"/>
  <c r="CE413" i="1"/>
  <c r="CD413" i="1"/>
  <c r="CC413" i="1"/>
  <c r="CB413" i="1"/>
  <c r="CA413" i="1"/>
  <c r="BZ413" i="1"/>
  <c r="BY413" i="1"/>
  <c r="BX413" i="1"/>
  <c r="BW413" i="1"/>
  <c r="AV413" i="1"/>
  <c r="U413" i="1"/>
  <c r="CH413" i="1" s="1"/>
  <c r="T413" i="1"/>
  <c r="R413" i="1"/>
  <c r="G413" i="1"/>
  <c r="F413" i="1"/>
  <c r="CF412" i="1"/>
  <c r="CE412" i="1"/>
  <c r="CD412" i="1"/>
  <c r="CC412" i="1"/>
  <c r="CB412" i="1"/>
  <c r="CA412" i="1"/>
  <c r="BZ412" i="1"/>
  <c r="BY412" i="1"/>
  <c r="BX412" i="1"/>
  <c r="BW412" i="1"/>
  <c r="AV412" i="1"/>
  <c r="U412" i="1"/>
  <c r="T412" i="1"/>
  <c r="CG412" i="1" s="1"/>
  <c r="R412" i="1"/>
  <c r="G412" i="1"/>
  <c r="F412" i="1"/>
  <c r="CF411" i="1"/>
  <c r="CE411" i="1"/>
  <c r="CD411" i="1"/>
  <c r="CC411" i="1"/>
  <c r="CB411" i="1"/>
  <c r="CA411" i="1"/>
  <c r="BZ411" i="1"/>
  <c r="BY411" i="1"/>
  <c r="BX411" i="1"/>
  <c r="BW411" i="1"/>
  <c r="AV411" i="1"/>
  <c r="U411" i="1"/>
  <c r="T411" i="1"/>
  <c r="CG411" i="1" s="1"/>
  <c r="R411" i="1"/>
  <c r="G411" i="1"/>
  <c r="F411" i="1"/>
  <c r="CG410" i="1"/>
  <c r="CF410" i="1"/>
  <c r="CE410" i="1"/>
  <c r="CD410" i="1"/>
  <c r="CC410" i="1"/>
  <c r="CB410" i="1"/>
  <c r="CA410" i="1"/>
  <c r="BZ410" i="1"/>
  <c r="BY410" i="1"/>
  <c r="BX410" i="1"/>
  <c r="BW410" i="1"/>
  <c r="AV410" i="1"/>
  <c r="U410" i="1"/>
  <c r="T410" i="1"/>
  <c r="Y410" i="1" s="1"/>
  <c r="R410" i="1"/>
  <c r="G410" i="1"/>
  <c r="F410" i="1"/>
  <c r="CG409" i="1"/>
  <c r="CF409" i="1"/>
  <c r="CE409" i="1"/>
  <c r="CD409" i="1"/>
  <c r="CC409" i="1"/>
  <c r="CB409" i="1"/>
  <c r="CA409" i="1"/>
  <c r="BZ409" i="1"/>
  <c r="BY409" i="1"/>
  <c r="BX409" i="1"/>
  <c r="BW409" i="1"/>
  <c r="AV409" i="1"/>
  <c r="U409" i="1"/>
  <c r="CH409" i="1" s="1"/>
  <c r="T409" i="1"/>
  <c r="R409" i="1"/>
  <c r="G409" i="1"/>
  <c r="F409" i="1"/>
  <c r="CF408" i="1"/>
  <c r="CE408" i="1"/>
  <c r="CD408" i="1"/>
  <c r="CC408" i="1"/>
  <c r="CB408" i="1"/>
  <c r="CA408" i="1"/>
  <c r="BZ408" i="1"/>
  <c r="BY408" i="1"/>
  <c r="BX408" i="1"/>
  <c r="BW408" i="1"/>
  <c r="AV408" i="1"/>
  <c r="U408" i="1"/>
  <c r="CH408" i="1" s="1"/>
  <c r="T408" i="1"/>
  <c r="Y408" i="1" s="1"/>
  <c r="R408" i="1"/>
  <c r="G408" i="1"/>
  <c r="F408" i="1"/>
  <c r="CF407" i="1"/>
  <c r="CE407" i="1"/>
  <c r="CD407" i="1"/>
  <c r="CC407" i="1"/>
  <c r="CB407" i="1"/>
  <c r="CA407" i="1"/>
  <c r="BZ407" i="1"/>
  <c r="BY407" i="1"/>
  <c r="BX407" i="1"/>
  <c r="BW407" i="1"/>
  <c r="AV407" i="1"/>
  <c r="U407" i="1"/>
  <c r="CH407" i="1" s="1"/>
  <c r="T407" i="1"/>
  <c r="R407" i="1"/>
  <c r="G407" i="1"/>
  <c r="F407" i="1"/>
  <c r="CF406" i="1"/>
  <c r="CE406" i="1"/>
  <c r="CD406" i="1"/>
  <c r="CC406" i="1"/>
  <c r="CB406" i="1"/>
  <c r="CA406" i="1"/>
  <c r="BZ406" i="1"/>
  <c r="BY406" i="1"/>
  <c r="BX406" i="1"/>
  <c r="BW406" i="1"/>
  <c r="AV406" i="1"/>
  <c r="U406" i="1"/>
  <c r="T406" i="1"/>
  <c r="CG406" i="1" s="1"/>
  <c r="R406" i="1"/>
  <c r="G406" i="1"/>
  <c r="F406" i="1"/>
  <c r="CF405" i="1"/>
  <c r="CE405" i="1"/>
  <c r="CD405" i="1"/>
  <c r="CC405" i="1"/>
  <c r="CB405" i="1"/>
  <c r="CA405" i="1"/>
  <c r="BZ405" i="1"/>
  <c r="BY405" i="1"/>
  <c r="BX405" i="1"/>
  <c r="BW405" i="1"/>
  <c r="AV405" i="1"/>
  <c r="U405" i="1"/>
  <c r="CH405" i="1" s="1"/>
  <c r="T405" i="1"/>
  <c r="CG405" i="1" s="1"/>
  <c r="R405" i="1"/>
  <c r="G405" i="1"/>
  <c r="F405" i="1"/>
  <c r="CF404" i="1"/>
  <c r="CE404" i="1"/>
  <c r="CD404" i="1"/>
  <c r="CC404" i="1"/>
  <c r="CB404" i="1"/>
  <c r="CA404" i="1"/>
  <c r="BZ404" i="1"/>
  <c r="BY404" i="1"/>
  <c r="BX404" i="1"/>
  <c r="BW404" i="1"/>
  <c r="AV404" i="1"/>
  <c r="U404" i="1"/>
  <c r="CH404" i="1" s="1"/>
  <c r="T404" i="1"/>
  <c r="Y404" i="1" s="1"/>
  <c r="R404" i="1"/>
  <c r="G404" i="1"/>
  <c r="F404" i="1"/>
  <c r="CF403" i="1"/>
  <c r="CE403" i="1"/>
  <c r="CD403" i="1"/>
  <c r="CC403" i="1"/>
  <c r="CB403" i="1"/>
  <c r="CA403" i="1"/>
  <c r="BZ403" i="1"/>
  <c r="BY403" i="1"/>
  <c r="BX403" i="1"/>
  <c r="BW403" i="1"/>
  <c r="AV403" i="1"/>
  <c r="U403" i="1"/>
  <c r="CH403" i="1" s="1"/>
  <c r="T403" i="1"/>
  <c r="R403" i="1"/>
  <c r="G403" i="1"/>
  <c r="F403" i="1"/>
  <c r="CF402" i="1"/>
  <c r="CE402" i="1"/>
  <c r="CD402" i="1"/>
  <c r="CC402" i="1"/>
  <c r="CB402" i="1"/>
  <c r="CA402" i="1"/>
  <c r="BZ402" i="1"/>
  <c r="BY402" i="1"/>
  <c r="BX402" i="1"/>
  <c r="BW402" i="1"/>
  <c r="AV402" i="1"/>
  <c r="U402" i="1"/>
  <c r="T402" i="1"/>
  <c r="CG402" i="1" s="1"/>
  <c r="R402" i="1"/>
  <c r="G402" i="1"/>
  <c r="F402" i="1"/>
  <c r="CF401" i="1"/>
  <c r="CE401" i="1"/>
  <c r="CD401" i="1"/>
  <c r="CC401" i="1"/>
  <c r="CB401" i="1"/>
  <c r="CA401" i="1"/>
  <c r="BZ401" i="1"/>
  <c r="BY401" i="1"/>
  <c r="BX401" i="1"/>
  <c r="BW401" i="1"/>
  <c r="AV401" i="1"/>
  <c r="U401" i="1"/>
  <c r="T401" i="1"/>
  <c r="CG401" i="1" s="1"/>
  <c r="R401" i="1"/>
  <c r="G401" i="1"/>
  <c r="F401" i="1"/>
  <c r="CF400" i="1"/>
  <c r="CE400" i="1"/>
  <c r="CD400" i="1"/>
  <c r="CC400" i="1"/>
  <c r="CB400" i="1"/>
  <c r="CA400" i="1"/>
  <c r="BZ400" i="1"/>
  <c r="BY400" i="1"/>
  <c r="BX400" i="1"/>
  <c r="BW400" i="1"/>
  <c r="AV400" i="1"/>
  <c r="U400" i="1"/>
  <c r="CH400" i="1" s="1"/>
  <c r="T400" i="1"/>
  <c r="CG400" i="1" s="1"/>
  <c r="R400" i="1"/>
  <c r="G400" i="1"/>
  <c r="F400" i="1"/>
  <c r="CF399" i="1"/>
  <c r="CE399" i="1"/>
  <c r="CD399" i="1"/>
  <c r="CC399" i="1"/>
  <c r="CB399" i="1"/>
  <c r="CA399" i="1"/>
  <c r="BZ399" i="1"/>
  <c r="BY399" i="1"/>
  <c r="BX399" i="1"/>
  <c r="BW399" i="1"/>
  <c r="AV399" i="1"/>
  <c r="U399" i="1"/>
  <c r="T399" i="1"/>
  <c r="CG399" i="1" s="1"/>
  <c r="R399" i="1"/>
  <c r="G399" i="1"/>
  <c r="F399" i="1"/>
  <c r="CF398" i="1"/>
  <c r="CE398" i="1"/>
  <c r="CD398" i="1"/>
  <c r="CC398" i="1"/>
  <c r="CB398" i="1"/>
  <c r="CA398" i="1"/>
  <c r="BZ398" i="1"/>
  <c r="BY398" i="1"/>
  <c r="BX398" i="1"/>
  <c r="BW398" i="1"/>
  <c r="AV398" i="1"/>
  <c r="U398" i="1"/>
  <c r="T398" i="1"/>
  <c r="CG398" i="1" s="1"/>
  <c r="R398" i="1"/>
  <c r="G398" i="1"/>
  <c r="F398" i="1"/>
  <c r="CF397" i="1"/>
  <c r="CE397" i="1"/>
  <c r="CD397" i="1"/>
  <c r="CC397" i="1"/>
  <c r="CB397" i="1"/>
  <c r="CA397" i="1"/>
  <c r="BZ397" i="1"/>
  <c r="BY397" i="1"/>
  <c r="BX397" i="1"/>
  <c r="BW397" i="1"/>
  <c r="AV397" i="1"/>
  <c r="U397" i="1"/>
  <c r="T397" i="1"/>
  <c r="CG397" i="1" s="1"/>
  <c r="R397" i="1"/>
  <c r="G397" i="1"/>
  <c r="F397" i="1"/>
  <c r="CF396" i="1"/>
  <c r="CE396" i="1"/>
  <c r="CD396" i="1"/>
  <c r="CC396" i="1"/>
  <c r="CB396" i="1"/>
  <c r="CA396" i="1"/>
  <c r="BZ396" i="1"/>
  <c r="BY396" i="1"/>
  <c r="BX396" i="1"/>
  <c r="BW396" i="1"/>
  <c r="AV396" i="1"/>
  <c r="U396" i="1"/>
  <c r="T396" i="1"/>
  <c r="R396" i="1"/>
  <c r="G396" i="1"/>
  <c r="F396" i="1"/>
  <c r="CF395" i="1"/>
  <c r="CE395" i="1"/>
  <c r="CD395" i="1"/>
  <c r="CC395" i="1"/>
  <c r="CB395" i="1"/>
  <c r="CA395" i="1"/>
  <c r="BZ395" i="1"/>
  <c r="BY395" i="1"/>
  <c r="BX395" i="1"/>
  <c r="BW395" i="1"/>
  <c r="AV395" i="1"/>
  <c r="U395" i="1"/>
  <c r="T395" i="1"/>
  <c r="CG395" i="1" s="1"/>
  <c r="R395" i="1"/>
  <c r="G395" i="1"/>
  <c r="F395" i="1"/>
  <c r="CF394" i="1"/>
  <c r="CE394" i="1"/>
  <c r="CD394" i="1"/>
  <c r="CC394" i="1"/>
  <c r="CB394" i="1"/>
  <c r="CA394" i="1"/>
  <c r="BZ394" i="1"/>
  <c r="BY394" i="1"/>
  <c r="BX394" i="1"/>
  <c r="BW394" i="1"/>
  <c r="AV394" i="1"/>
  <c r="U394" i="1"/>
  <c r="CH394" i="1" s="1"/>
  <c r="T394" i="1"/>
  <c r="R394" i="1"/>
  <c r="G394" i="1"/>
  <c r="F394" i="1"/>
  <c r="CG393" i="1"/>
  <c r="CF393" i="1"/>
  <c r="CE393" i="1"/>
  <c r="CD393" i="1"/>
  <c r="CC393" i="1"/>
  <c r="CB393" i="1"/>
  <c r="CA393" i="1"/>
  <c r="BZ393" i="1"/>
  <c r="BY393" i="1"/>
  <c r="BX393" i="1"/>
  <c r="BW393" i="1"/>
  <c r="AV393" i="1"/>
  <c r="U393" i="1"/>
  <c r="T393" i="1"/>
  <c r="R393" i="1"/>
  <c r="G393" i="1"/>
  <c r="F393" i="1"/>
  <c r="CF392" i="1"/>
  <c r="CE392" i="1"/>
  <c r="CD392" i="1"/>
  <c r="CC392" i="1"/>
  <c r="CB392" i="1"/>
  <c r="CA392" i="1"/>
  <c r="BZ392" i="1"/>
  <c r="BY392" i="1"/>
  <c r="BX392" i="1"/>
  <c r="BW392" i="1"/>
  <c r="AV392" i="1"/>
  <c r="U392" i="1"/>
  <c r="CH392" i="1" s="1"/>
  <c r="T392" i="1"/>
  <c r="R392" i="1"/>
  <c r="G392" i="1"/>
  <c r="F392" i="1"/>
  <c r="CF391" i="1"/>
  <c r="CE391" i="1"/>
  <c r="CD391" i="1"/>
  <c r="CC391" i="1"/>
  <c r="CB391" i="1"/>
  <c r="CA391" i="1"/>
  <c r="BZ391" i="1"/>
  <c r="BY391" i="1"/>
  <c r="BX391" i="1"/>
  <c r="BW391" i="1"/>
  <c r="AV391" i="1"/>
  <c r="U391" i="1"/>
  <c r="CH391" i="1" s="1"/>
  <c r="T391" i="1"/>
  <c r="CG391" i="1" s="1"/>
  <c r="R391" i="1"/>
  <c r="G391" i="1"/>
  <c r="F391" i="1"/>
  <c r="CF390" i="1"/>
  <c r="CE390" i="1"/>
  <c r="CD390" i="1"/>
  <c r="CC390" i="1"/>
  <c r="CB390" i="1"/>
  <c r="CA390" i="1"/>
  <c r="BZ390" i="1"/>
  <c r="BY390" i="1"/>
  <c r="BX390" i="1"/>
  <c r="BW390" i="1"/>
  <c r="AV390" i="1"/>
  <c r="U390" i="1"/>
  <c r="CH390" i="1" s="1"/>
  <c r="T390" i="1"/>
  <c r="Y390" i="1" s="1"/>
  <c r="R390" i="1"/>
  <c r="G390" i="1"/>
  <c r="F390" i="1"/>
  <c r="CF389" i="1"/>
  <c r="CE389" i="1"/>
  <c r="CD389" i="1"/>
  <c r="CC389" i="1"/>
  <c r="CB389" i="1"/>
  <c r="CA389" i="1"/>
  <c r="BZ389" i="1"/>
  <c r="BY389" i="1"/>
  <c r="BX389" i="1"/>
  <c r="BW389" i="1"/>
  <c r="AV389" i="1"/>
  <c r="U389" i="1"/>
  <c r="CH389" i="1" s="1"/>
  <c r="T389" i="1"/>
  <c r="CG389" i="1" s="1"/>
  <c r="R389" i="1"/>
  <c r="G389" i="1"/>
  <c r="F389" i="1"/>
  <c r="CF388" i="1"/>
  <c r="CE388" i="1"/>
  <c r="CD388" i="1"/>
  <c r="CC388" i="1"/>
  <c r="CB388" i="1"/>
  <c r="CA388" i="1"/>
  <c r="BZ388" i="1"/>
  <c r="BY388" i="1"/>
  <c r="BX388" i="1"/>
  <c r="BW388" i="1"/>
  <c r="AV388" i="1"/>
  <c r="U388" i="1"/>
  <c r="CH388" i="1" s="1"/>
  <c r="T388" i="1"/>
  <c r="R388" i="1"/>
  <c r="G388" i="1"/>
  <c r="F388" i="1"/>
  <c r="CF387" i="1"/>
  <c r="CE387" i="1"/>
  <c r="CD387" i="1"/>
  <c r="CC387" i="1"/>
  <c r="CB387" i="1"/>
  <c r="CA387" i="1"/>
  <c r="BZ387" i="1"/>
  <c r="BY387" i="1"/>
  <c r="BX387" i="1"/>
  <c r="BW387" i="1"/>
  <c r="AV387" i="1"/>
  <c r="U387" i="1"/>
  <c r="CH387" i="1" s="1"/>
  <c r="T387" i="1"/>
  <c r="CG387" i="1" s="1"/>
  <c r="R387" i="1"/>
  <c r="G387" i="1"/>
  <c r="F387" i="1"/>
  <c r="CF386" i="1"/>
  <c r="CE386" i="1"/>
  <c r="CD386" i="1"/>
  <c r="CC386" i="1"/>
  <c r="CB386" i="1"/>
  <c r="CA386" i="1"/>
  <c r="BZ386" i="1"/>
  <c r="BY386" i="1"/>
  <c r="BX386" i="1"/>
  <c r="BW386" i="1"/>
  <c r="AV386" i="1"/>
  <c r="U386" i="1"/>
  <c r="CH386" i="1" s="1"/>
  <c r="T386" i="1"/>
  <c r="R386" i="1"/>
  <c r="G386" i="1"/>
  <c r="F386" i="1"/>
  <c r="CF385" i="1"/>
  <c r="CE385" i="1"/>
  <c r="CD385" i="1"/>
  <c r="CC385" i="1"/>
  <c r="CB385" i="1"/>
  <c r="CA385" i="1"/>
  <c r="BZ385" i="1"/>
  <c r="BY385" i="1"/>
  <c r="BX385" i="1"/>
  <c r="BW385" i="1"/>
  <c r="AV385" i="1"/>
  <c r="U385" i="1"/>
  <c r="CH385" i="1" s="1"/>
  <c r="T385" i="1"/>
  <c r="CG385" i="1" s="1"/>
  <c r="R385" i="1"/>
  <c r="G385" i="1"/>
  <c r="F385" i="1"/>
  <c r="CF384" i="1"/>
  <c r="CE384" i="1"/>
  <c r="CD384" i="1"/>
  <c r="CC384" i="1"/>
  <c r="CB384" i="1"/>
  <c r="CA384" i="1"/>
  <c r="BZ384" i="1"/>
  <c r="BY384" i="1"/>
  <c r="BX384" i="1"/>
  <c r="BW384" i="1"/>
  <c r="AV384" i="1"/>
  <c r="U384" i="1"/>
  <c r="CH384" i="1" s="1"/>
  <c r="T384" i="1"/>
  <c r="R384" i="1"/>
  <c r="G384" i="1"/>
  <c r="F384" i="1"/>
  <c r="CF383" i="1"/>
  <c r="CE383" i="1"/>
  <c r="CD383" i="1"/>
  <c r="CC383" i="1"/>
  <c r="CB383" i="1"/>
  <c r="CA383" i="1"/>
  <c r="BZ383" i="1"/>
  <c r="BY383" i="1"/>
  <c r="BX383" i="1"/>
  <c r="BW383" i="1"/>
  <c r="AV383" i="1"/>
  <c r="U383" i="1"/>
  <c r="CH383" i="1" s="1"/>
  <c r="T383" i="1"/>
  <c r="CG383" i="1" s="1"/>
  <c r="R383" i="1"/>
  <c r="G383" i="1"/>
  <c r="F383" i="1"/>
  <c r="CF382" i="1"/>
  <c r="CE382" i="1"/>
  <c r="CD382" i="1"/>
  <c r="CC382" i="1"/>
  <c r="CB382" i="1"/>
  <c r="CA382" i="1"/>
  <c r="BZ382" i="1"/>
  <c r="BY382" i="1"/>
  <c r="BX382" i="1"/>
  <c r="BW382" i="1"/>
  <c r="AV382" i="1"/>
  <c r="U382" i="1"/>
  <c r="CH382" i="1" s="1"/>
  <c r="T382" i="1"/>
  <c r="R382" i="1"/>
  <c r="G382" i="1"/>
  <c r="F382" i="1"/>
  <c r="CF381" i="1"/>
  <c r="CE381" i="1"/>
  <c r="CD381" i="1"/>
  <c r="CC381" i="1"/>
  <c r="CB381" i="1"/>
  <c r="CA381" i="1"/>
  <c r="BZ381" i="1"/>
  <c r="BY381" i="1"/>
  <c r="BX381" i="1"/>
  <c r="BW381" i="1"/>
  <c r="AV381" i="1"/>
  <c r="U381" i="1"/>
  <c r="T381" i="1"/>
  <c r="CG381" i="1" s="1"/>
  <c r="R381" i="1"/>
  <c r="G381" i="1"/>
  <c r="F381" i="1"/>
  <c r="CF380" i="1"/>
  <c r="CE380" i="1"/>
  <c r="CD380" i="1"/>
  <c r="CC380" i="1"/>
  <c r="CB380" i="1"/>
  <c r="CA380" i="1"/>
  <c r="BZ380" i="1"/>
  <c r="BY380" i="1"/>
  <c r="BX380" i="1"/>
  <c r="BW380" i="1"/>
  <c r="AV380" i="1"/>
  <c r="Y380" i="1"/>
  <c r="U380" i="1"/>
  <c r="CH380" i="1" s="1"/>
  <c r="T380" i="1"/>
  <c r="CG380" i="1" s="1"/>
  <c r="R380" i="1"/>
  <c r="G380" i="1"/>
  <c r="F380" i="1"/>
  <c r="CF379" i="1"/>
  <c r="CE379" i="1"/>
  <c r="CD379" i="1"/>
  <c r="CC379" i="1"/>
  <c r="CB379" i="1"/>
  <c r="CA379" i="1"/>
  <c r="BZ379" i="1"/>
  <c r="BY379" i="1"/>
  <c r="BX379" i="1"/>
  <c r="BW379" i="1"/>
  <c r="AV379" i="1"/>
  <c r="U379" i="1"/>
  <c r="T379" i="1"/>
  <c r="CG379" i="1" s="1"/>
  <c r="R379" i="1"/>
  <c r="G379" i="1"/>
  <c r="F379" i="1"/>
  <c r="CF378" i="1"/>
  <c r="CE378" i="1"/>
  <c r="CD378" i="1"/>
  <c r="CC378" i="1"/>
  <c r="CB378" i="1"/>
  <c r="CA378" i="1"/>
  <c r="BZ378" i="1"/>
  <c r="BY378" i="1"/>
  <c r="BX378" i="1"/>
  <c r="BW378" i="1"/>
  <c r="AV378" i="1"/>
  <c r="U378" i="1"/>
  <c r="CH378" i="1" s="1"/>
  <c r="T378" i="1"/>
  <c r="CG378" i="1" s="1"/>
  <c r="R378" i="1"/>
  <c r="G378" i="1"/>
  <c r="F378" i="1"/>
  <c r="CF377" i="1"/>
  <c r="CE377" i="1"/>
  <c r="CD377" i="1"/>
  <c r="CC377" i="1"/>
  <c r="CB377" i="1"/>
  <c r="CA377" i="1"/>
  <c r="BZ377" i="1"/>
  <c r="BY377" i="1"/>
  <c r="BX377" i="1"/>
  <c r="BW377" i="1"/>
  <c r="AV377" i="1"/>
  <c r="U377" i="1"/>
  <c r="CH377" i="1" s="1"/>
  <c r="T377" i="1"/>
  <c r="R377" i="1"/>
  <c r="G377" i="1"/>
  <c r="F377" i="1"/>
  <c r="CF376" i="1"/>
  <c r="CE376" i="1"/>
  <c r="CD376" i="1"/>
  <c r="CC376" i="1"/>
  <c r="CB376" i="1"/>
  <c r="CA376" i="1"/>
  <c r="BZ376" i="1"/>
  <c r="BY376" i="1"/>
  <c r="BX376" i="1"/>
  <c r="BW376" i="1"/>
  <c r="AV376" i="1"/>
  <c r="U376" i="1"/>
  <c r="T376" i="1"/>
  <c r="R376" i="1"/>
  <c r="G376" i="1"/>
  <c r="F376" i="1"/>
  <c r="CF375" i="1"/>
  <c r="CE375" i="1"/>
  <c r="CD375" i="1"/>
  <c r="CC375" i="1"/>
  <c r="CB375" i="1"/>
  <c r="CA375" i="1"/>
  <c r="BZ375" i="1"/>
  <c r="BY375" i="1"/>
  <c r="BX375" i="1"/>
  <c r="BW375" i="1"/>
  <c r="AV375" i="1"/>
  <c r="U375" i="1"/>
  <c r="CH375" i="1" s="1"/>
  <c r="T375" i="1"/>
  <c r="Y375" i="1" s="1"/>
  <c r="R375" i="1"/>
  <c r="G375" i="1"/>
  <c r="F375" i="1"/>
  <c r="CF374" i="1"/>
  <c r="CE374" i="1"/>
  <c r="CD374" i="1"/>
  <c r="CC374" i="1"/>
  <c r="CB374" i="1"/>
  <c r="CA374" i="1"/>
  <c r="BZ374" i="1"/>
  <c r="BY374" i="1"/>
  <c r="BX374" i="1"/>
  <c r="BW374" i="1"/>
  <c r="AV374" i="1"/>
  <c r="U374" i="1"/>
  <c r="T374" i="1"/>
  <c r="R374" i="1"/>
  <c r="G374" i="1"/>
  <c r="F374" i="1"/>
  <c r="CF373" i="1"/>
  <c r="CE373" i="1"/>
  <c r="CD373" i="1"/>
  <c r="CC373" i="1"/>
  <c r="CB373" i="1"/>
  <c r="CA373" i="1"/>
  <c r="BZ373" i="1"/>
  <c r="BY373" i="1"/>
  <c r="BX373" i="1"/>
  <c r="BW373" i="1"/>
  <c r="AV373" i="1"/>
  <c r="U373" i="1"/>
  <c r="CH373" i="1" s="1"/>
  <c r="T373" i="1"/>
  <c r="R373" i="1"/>
  <c r="G373" i="1"/>
  <c r="F373" i="1"/>
  <c r="CF372" i="1"/>
  <c r="CE372" i="1"/>
  <c r="CD372" i="1"/>
  <c r="CC372" i="1"/>
  <c r="CB372" i="1"/>
  <c r="CA372" i="1"/>
  <c r="BZ372" i="1"/>
  <c r="BY372" i="1"/>
  <c r="BX372" i="1"/>
  <c r="BW372" i="1"/>
  <c r="AV372" i="1"/>
  <c r="U372" i="1"/>
  <c r="T372" i="1"/>
  <c r="R372" i="1"/>
  <c r="G372" i="1"/>
  <c r="F372" i="1"/>
  <c r="CF371" i="1"/>
  <c r="CE371" i="1"/>
  <c r="CD371" i="1"/>
  <c r="CC371" i="1"/>
  <c r="CB371" i="1"/>
  <c r="CA371" i="1"/>
  <c r="BZ371" i="1"/>
  <c r="BY371" i="1"/>
  <c r="BX371" i="1"/>
  <c r="BW371" i="1"/>
  <c r="AV371" i="1"/>
  <c r="U371" i="1"/>
  <c r="CH371" i="1" s="1"/>
  <c r="T371" i="1"/>
  <c r="Y371" i="1" s="1"/>
  <c r="R371" i="1"/>
  <c r="G371" i="1"/>
  <c r="F371" i="1"/>
  <c r="CF370" i="1"/>
  <c r="CE370" i="1"/>
  <c r="CD370" i="1"/>
  <c r="CC370" i="1"/>
  <c r="CB370" i="1"/>
  <c r="CA370" i="1"/>
  <c r="BZ370" i="1"/>
  <c r="BY370" i="1"/>
  <c r="BX370" i="1"/>
  <c r="BW370" i="1"/>
  <c r="AV370" i="1"/>
  <c r="U370" i="1"/>
  <c r="T370" i="1"/>
  <c r="R370" i="1"/>
  <c r="G370" i="1"/>
  <c r="F370" i="1"/>
  <c r="CF369" i="1"/>
  <c r="CE369" i="1"/>
  <c r="CD369" i="1"/>
  <c r="CC369" i="1"/>
  <c r="CB369" i="1"/>
  <c r="CA369" i="1"/>
  <c r="BZ369" i="1"/>
  <c r="BY369" i="1"/>
  <c r="BX369" i="1"/>
  <c r="BW369" i="1"/>
  <c r="AV369" i="1"/>
  <c r="U369" i="1"/>
  <c r="CH369" i="1" s="1"/>
  <c r="T369" i="1"/>
  <c r="R369" i="1"/>
  <c r="G369" i="1"/>
  <c r="F369" i="1"/>
  <c r="CF368" i="1"/>
  <c r="CE368" i="1"/>
  <c r="CD368" i="1"/>
  <c r="CC368" i="1"/>
  <c r="CB368" i="1"/>
  <c r="CA368" i="1"/>
  <c r="BZ368" i="1"/>
  <c r="BY368" i="1"/>
  <c r="BX368" i="1"/>
  <c r="BW368" i="1"/>
  <c r="AV368" i="1"/>
  <c r="U368" i="1"/>
  <c r="T368" i="1"/>
  <c r="R368" i="1"/>
  <c r="G368" i="1"/>
  <c r="F368" i="1"/>
  <c r="CF367" i="1"/>
  <c r="CE367" i="1"/>
  <c r="CD367" i="1"/>
  <c r="CC367" i="1"/>
  <c r="CB367" i="1"/>
  <c r="CA367" i="1"/>
  <c r="BZ367" i="1"/>
  <c r="BY367" i="1"/>
  <c r="BX367" i="1"/>
  <c r="BW367" i="1"/>
  <c r="AV367" i="1"/>
  <c r="U367" i="1"/>
  <c r="CH367" i="1" s="1"/>
  <c r="T367" i="1"/>
  <c r="CG367" i="1" s="1"/>
  <c r="R367" i="1"/>
  <c r="G367" i="1"/>
  <c r="F367" i="1"/>
  <c r="CF366" i="1"/>
  <c r="CE366" i="1"/>
  <c r="CD366" i="1"/>
  <c r="CC366" i="1"/>
  <c r="CB366" i="1"/>
  <c r="CA366" i="1"/>
  <c r="BZ366" i="1"/>
  <c r="BY366" i="1"/>
  <c r="BX366" i="1"/>
  <c r="BW366" i="1"/>
  <c r="AV366" i="1"/>
  <c r="U366" i="1"/>
  <c r="T366" i="1"/>
  <c r="R366" i="1"/>
  <c r="G366" i="1"/>
  <c r="F366" i="1"/>
  <c r="CF365" i="1"/>
  <c r="CE365" i="1"/>
  <c r="CD365" i="1"/>
  <c r="CC365" i="1"/>
  <c r="CB365" i="1"/>
  <c r="CA365" i="1"/>
  <c r="BZ365" i="1"/>
  <c r="BY365" i="1"/>
  <c r="BX365" i="1"/>
  <c r="BW365" i="1"/>
  <c r="AV365" i="1"/>
  <c r="U365" i="1"/>
  <c r="CH365" i="1" s="1"/>
  <c r="T365" i="1"/>
  <c r="Y365" i="1" s="1"/>
  <c r="R365" i="1"/>
  <c r="G365" i="1"/>
  <c r="F365" i="1"/>
  <c r="CF364" i="1"/>
  <c r="CE364" i="1"/>
  <c r="CD364" i="1"/>
  <c r="CC364" i="1"/>
  <c r="CB364" i="1"/>
  <c r="CA364" i="1"/>
  <c r="BZ364" i="1"/>
  <c r="BY364" i="1"/>
  <c r="BX364" i="1"/>
  <c r="BW364" i="1"/>
  <c r="AV364" i="1"/>
  <c r="U364" i="1"/>
  <c r="CH364" i="1" s="1"/>
  <c r="T364" i="1"/>
  <c r="R364" i="1"/>
  <c r="G364" i="1"/>
  <c r="F364" i="1"/>
  <c r="CF363" i="1"/>
  <c r="CE363" i="1"/>
  <c r="CD363" i="1"/>
  <c r="CC363" i="1"/>
  <c r="CB363" i="1"/>
  <c r="CA363" i="1"/>
  <c r="BZ363" i="1"/>
  <c r="BY363" i="1"/>
  <c r="BX363" i="1"/>
  <c r="BW363" i="1"/>
  <c r="AV363" i="1"/>
  <c r="U363" i="1"/>
  <c r="CH363" i="1" s="1"/>
  <c r="T363" i="1"/>
  <c r="CG363" i="1" s="1"/>
  <c r="R363" i="1"/>
  <c r="G363" i="1"/>
  <c r="F363" i="1"/>
  <c r="CF362" i="1"/>
  <c r="CE362" i="1"/>
  <c r="CD362" i="1"/>
  <c r="CC362" i="1"/>
  <c r="CB362" i="1"/>
  <c r="CA362" i="1"/>
  <c r="BZ362" i="1"/>
  <c r="BY362" i="1"/>
  <c r="BX362" i="1"/>
  <c r="BW362" i="1"/>
  <c r="AV362" i="1"/>
  <c r="U362" i="1"/>
  <c r="CH362" i="1" s="1"/>
  <c r="T362" i="1"/>
  <c r="R362" i="1"/>
  <c r="G362" i="1"/>
  <c r="F362" i="1"/>
  <c r="CF361" i="1"/>
  <c r="CE361" i="1"/>
  <c r="CD361" i="1"/>
  <c r="CC361" i="1"/>
  <c r="CB361" i="1"/>
  <c r="CA361" i="1"/>
  <c r="BZ361" i="1"/>
  <c r="BY361" i="1"/>
  <c r="BX361" i="1"/>
  <c r="BW361" i="1"/>
  <c r="AV361" i="1"/>
  <c r="U361" i="1"/>
  <c r="CH361" i="1" s="1"/>
  <c r="T361" i="1"/>
  <c r="CG361" i="1" s="1"/>
  <c r="R361" i="1"/>
  <c r="G361" i="1"/>
  <c r="F361" i="1"/>
  <c r="CF360" i="1"/>
  <c r="CE360" i="1"/>
  <c r="CD360" i="1"/>
  <c r="CC360" i="1"/>
  <c r="CB360" i="1"/>
  <c r="CA360" i="1"/>
  <c r="BZ360" i="1"/>
  <c r="BY360" i="1"/>
  <c r="BX360" i="1"/>
  <c r="BW360" i="1"/>
  <c r="AV360" i="1"/>
  <c r="U360" i="1"/>
  <c r="T360" i="1"/>
  <c r="R360" i="1"/>
  <c r="G360" i="1"/>
  <c r="F360" i="1"/>
  <c r="CF359" i="1"/>
  <c r="CE359" i="1"/>
  <c r="CD359" i="1"/>
  <c r="CC359" i="1"/>
  <c r="CB359" i="1"/>
  <c r="CA359" i="1"/>
  <c r="BZ359" i="1"/>
  <c r="BY359" i="1"/>
  <c r="BX359" i="1"/>
  <c r="BW359" i="1"/>
  <c r="AV359" i="1"/>
  <c r="U359" i="1"/>
  <c r="CH359" i="1" s="1"/>
  <c r="T359" i="1"/>
  <c r="R359" i="1"/>
  <c r="G359" i="1"/>
  <c r="F359" i="1"/>
  <c r="CF358" i="1"/>
  <c r="CE358" i="1"/>
  <c r="CD358" i="1"/>
  <c r="CC358" i="1"/>
  <c r="CB358" i="1"/>
  <c r="CA358" i="1"/>
  <c r="BZ358" i="1"/>
  <c r="BY358" i="1"/>
  <c r="BX358" i="1"/>
  <c r="BW358" i="1"/>
  <c r="AV358" i="1"/>
  <c r="U358" i="1"/>
  <c r="CH358" i="1" s="1"/>
  <c r="T358" i="1"/>
  <c r="R358" i="1"/>
  <c r="G358" i="1"/>
  <c r="F358" i="1"/>
  <c r="CF357" i="1"/>
  <c r="CE357" i="1"/>
  <c r="CD357" i="1"/>
  <c r="CC357" i="1"/>
  <c r="CB357" i="1"/>
  <c r="CA357" i="1"/>
  <c r="BZ357" i="1"/>
  <c r="BY357" i="1"/>
  <c r="BX357" i="1"/>
  <c r="BW357" i="1"/>
  <c r="AV357" i="1"/>
  <c r="U357" i="1"/>
  <c r="CH357" i="1" s="1"/>
  <c r="T357" i="1"/>
  <c r="R357" i="1"/>
  <c r="G357" i="1"/>
  <c r="F357" i="1"/>
  <c r="CH356" i="1"/>
  <c r="CF356" i="1"/>
  <c r="CE356" i="1"/>
  <c r="CD356" i="1"/>
  <c r="CC356" i="1"/>
  <c r="CB356" i="1"/>
  <c r="CA356" i="1"/>
  <c r="BZ356" i="1"/>
  <c r="BY356" i="1"/>
  <c r="BX356" i="1"/>
  <c r="BW356" i="1"/>
  <c r="AV356" i="1"/>
  <c r="U356" i="1"/>
  <c r="T356" i="1"/>
  <c r="Y356" i="1" s="1"/>
  <c r="R356" i="1"/>
  <c r="G356" i="1"/>
  <c r="F356" i="1"/>
  <c r="CF355" i="1"/>
  <c r="CE355" i="1"/>
  <c r="CD355" i="1"/>
  <c r="CC355" i="1"/>
  <c r="CB355" i="1"/>
  <c r="CA355" i="1"/>
  <c r="BZ355" i="1"/>
  <c r="BY355" i="1"/>
  <c r="BX355" i="1"/>
  <c r="BW355" i="1"/>
  <c r="AV355" i="1"/>
  <c r="U355" i="1"/>
  <c r="CH355" i="1" s="1"/>
  <c r="T355" i="1"/>
  <c r="R355" i="1"/>
  <c r="G355" i="1"/>
  <c r="F355" i="1"/>
  <c r="CF354" i="1"/>
  <c r="CE354" i="1"/>
  <c r="CD354" i="1"/>
  <c r="CC354" i="1"/>
  <c r="CB354" i="1"/>
  <c r="CA354" i="1"/>
  <c r="BZ354" i="1"/>
  <c r="BY354" i="1"/>
  <c r="BX354" i="1"/>
  <c r="BW354" i="1"/>
  <c r="AV354" i="1"/>
  <c r="U354" i="1"/>
  <c r="CH354" i="1" s="1"/>
  <c r="T354" i="1"/>
  <c r="Y354" i="1" s="1"/>
  <c r="R354" i="1"/>
  <c r="G354" i="1"/>
  <c r="F354" i="1"/>
  <c r="CF353" i="1"/>
  <c r="CE353" i="1"/>
  <c r="CD353" i="1"/>
  <c r="CC353" i="1"/>
  <c r="CB353" i="1"/>
  <c r="CA353" i="1"/>
  <c r="BZ353" i="1"/>
  <c r="BY353" i="1"/>
  <c r="BX353" i="1"/>
  <c r="BW353" i="1"/>
  <c r="AV353" i="1"/>
  <c r="U353" i="1"/>
  <c r="CH353" i="1" s="1"/>
  <c r="T353" i="1"/>
  <c r="R353" i="1"/>
  <c r="G353" i="1"/>
  <c r="F353" i="1"/>
  <c r="CF352" i="1"/>
  <c r="CE352" i="1"/>
  <c r="CD352" i="1"/>
  <c r="CC352" i="1"/>
  <c r="CB352" i="1"/>
  <c r="CA352" i="1"/>
  <c r="BZ352" i="1"/>
  <c r="BY352" i="1"/>
  <c r="BX352" i="1"/>
  <c r="BW352" i="1"/>
  <c r="AV352" i="1"/>
  <c r="U352" i="1"/>
  <c r="CH352" i="1" s="1"/>
  <c r="T352" i="1"/>
  <c r="R352" i="1"/>
  <c r="G352" i="1"/>
  <c r="F352" i="1"/>
  <c r="CF351" i="1"/>
  <c r="CE351" i="1"/>
  <c r="CD351" i="1"/>
  <c r="CC351" i="1"/>
  <c r="CB351" i="1"/>
  <c r="CA351" i="1"/>
  <c r="BZ351" i="1"/>
  <c r="BY351" i="1"/>
  <c r="BX351" i="1"/>
  <c r="BW351" i="1"/>
  <c r="AV351" i="1"/>
  <c r="U351" i="1"/>
  <c r="CH351" i="1" s="1"/>
  <c r="T351" i="1"/>
  <c r="R351" i="1"/>
  <c r="G351" i="1"/>
  <c r="F351" i="1"/>
  <c r="CF350" i="1"/>
  <c r="CE350" i="1"/>
  <c r="CD350" i="1"/>
  <c r="CC350" i="1"/>
  <c r="CB350" i="1"/>
  <c r="CA350" i="1"/>
  <c r="BZ350" i="1"/>
  <c r="BY350" i="1"/>
  <c r="BX350" i="1"/>
  <c r="BW350" i="1"/>
  <c r="AV350" i="1"/>
  <c r="U350" i="1"/>
  <c r="CH350" i="1" s="1"/>
  <c r="T350" i="1"/>
  <c r="Y350" i="1" s="1"/>
  <c r="R350" i="1"/>
  <c r="G350" i="1"/>
  <c r="F350" i="1"/>
  <c r="CF349" i="1"/>
  <c r="CE349" i="1"/>
  <c r="CD349" i="1"/>
  <c r="CC349" i="1"/>
  <c r="CB349" i="1"/>
  <c r="CA349" i="1"/>
  <c r="BZ349" i="1"/>
  <c r="BY349" i="1"/>
  <c r="BX349" i="1"/>
  <c r="BW349" i="1"/>
  <c r="AV349" i="1"/>
  <c r="U349" i="1"/>
  <c r="CH349" i="1" s="1"/>
  <c r="T349" i="1"/>
  <c r="R349" i="1"/>
  <c r="G349" i="1"/>
  <c r="F349" i="1"/>
  <c r="CF348" i="1"/>
  <c r="CE348" i="1"/>
  <c r="CD348" i="1"/>
  <c r="CC348" i="1"/>
  <c r="CB348" i="1"/>
  <c r="CA348" i="1"/>
  <c r="BZ348" i="1"/>
  <c r="BY348" i="1"/>
  <c r="BX348" i="1"/>
  <c r="BW348" i="1"/>
  <c r="AV348" i="1"/>
  <c r="U348" i="1"/>
  <c r="CH348" i="1" s="1"/>
  <c r="T348" i="1"/>
  <c r="R348" i="1"/>
  <c r="G348" i="1"/>
  <c r="F348" i="1"/>
  <c r="CF347" i="1"/>
  <c r="CE347" i="1"/>
  <c r="CD347" i="1"/>
  <c r="CC347" i="1"/>
  <c r="CB347" i="1"/>
  <c r="CA347" i="1"/>
  <c r="BZ347" i="1"/>
  <c r="BY347" i="1"/>
  <c r="BX347" i="1"/>
  <c r="BW347" i="1"/>
  <c r="AV347" i="1"/>
  <c r="U347" i="1"/>
  <c r="CH347" i="1" s="1"/>
  <c r="T347" i="1"/>
  <c r="R347" i="1"/>
  <c r="G347" i="1"/>
  <c r="F347" i="1"/>
  <c r="CF346" i="1"/>
  <c r="CE346" i="1"/>
  <c r="CD346" i="1"/>
  <c r="CC346" i="1"/>
  <c r="CB346" i="1"/>
  <c r="CA346" i="1"/>
  <c r="BZ346" i="1"/>
  <c r="BY346" i="1"/>
  <c r="BX346" i="1"/>
  <c r="BW346" i="1"/>
  <c r="AV346" i="1"/>
  <c r="U346" i="1"/>
  <c r="CH346" i="1" s="1"/>
  <c r="T346" i="1"/>
  <c r="R346" i="1"/>
  <c r="G346" i="1"/>
  <c r="F346" i="1"/>
  <c r="CF345" i="1"/>
  <c r="CE345" i="1"/>
  <c r="CD345" i="1"/>
  <c r="CC345" i="1"/>
  <c r="CB345" i="1"/>
  <c r="CA345" i="1"/>
  <c r="BZ345" i="1"/>
  <c r="BY345" i="1"/>
  <c r="BX345" i="1"/>
  <c r="BW345" i="1"/>
  <c r="AV345" i="1"/>
  <c r="U345" i="1"/>
  <c r="CH345" i="1" s="1"/>
  <c r="T345" i="1"/>
  <c r="CG345" i="1" s="1"/>
  <c r="R345" i="1"/>
  <c r="G345" i="1"/>
  <c r="F345" i="1"/>
  <c r="CF344" i="1"/>
  <c r="CE344" i="1"/>
  <c r="CD344" i="1"/>
  <c r="CC344" i="1"/>
  <c r="CB344" i="1"/>
  <c r="CA344" i="1"/>
  <c r="BZ344" i="1"/>
  <c r="BY344" i="1"/>
  <c r="BX344" i="1"/>
  <c r="BW344" i="1"/>
  <c r="AV344" i="1"/>
  <c r="U344" i="1"/>
  <c r="CH344" i="1" s="1"/>
  <c r="T344" i="1"/>
  <c r="R344" i="1"/>
  <c r="G344" i="1"/>
  <c r="F344" i="1"/>
  <c r="CF343" i="1"/>
  <c r="CE343" i="1"/>
  <c r="CD343" i="1"/>
  <c r="CC343" i="1"/>
  <c r="CB343" i="1"/>
  <c r="CA343" i="1"/>
  <c r="BZ343" i="1"/>
  <c r="BY343" i="1"/>
  <c r="BX343" i="1"/>
  <c r="BW343" i="1"/>
  <c r="AV343" i="1"/>
  <c r="U343" i="1"/>
  <c r="CH343" i="1" s="1"/>
  <c r="T343" i="1"/>
  <c r="CG343" i="1" s="1"/>
  <c r="R343" i="1"/>
  <c r="G343" i="1"/>
  <c r="F343" i="1"/>
  <c r="CF342" i="1"/>
  <c r="CE342" i="1"/>
  <c r="CD342" i="1"/>
  <c r="CC342" i="1"/>
  <c r="CB342" i="1"/>
  <c r="CA342" i="1"/>
  <c r="BZ342" i="1"/>
  <c r="BY342" i="1"/>
  <c r="BX342" i="1"/>
  <c r="BW342" i="1"/>
  <c r="AV342" i="1"/>
  <c r="U342" i="1"/>
  <c r="CH342" i="1" s="1"/>
  <c r="T342" i="1"/>
  <c r="R342" i="1"/>
  <c r="G342" i="1"/>
  <c r="F342" i="1"/>
  <c r="CF341" i="1"/>
  <c r="CE341" i="1"/>
  <c r="CD341" i="1"/>
  <c r="CC341" i="1"/>
  <c r="CB341" i="1"/>
  <c r="CA341" i="1"/>
  <c r="BZ341" i="1"/>
  <c r="BY341" i="1"/>
  <c r="BX341" i="1"/>
  <c r="BW341" i="1"/>
  <c r="AV341" i="1"/>
  <c r="U341" i="1"/>
  <c r="CH341" i="1" s="1"/>
  <c r="T341" i="1"/>
  <c r="R341" i="1"/>
  <c r="G341" i="1"/>
  <c r="F341" i="1"/>
  <c r="CF340" i="1"/>
  <c r="CE340" i="1"/>
  <c r="CD340" i="1"/>
  <c r="CC340" i="1"/>
  <c r="CB340" i="1"/>
  <c r="CA340" i="1"/>
  <c r="BZ340" i="1"/>
  <c r="BY340" i="1"/>
  <c r="BX340" i="1"/>
  <c r="BW340" i="1"/>
  <c r="AV340" i="1"/>
  <c r="Y340" i="1"/>
  <c r="U340" i="1"/>
  <c r="CH340" i="1" s="1"/>
  <c r="T340" i="1"/>
  <c r="CG340" i="1" s="1"/>
  <c r="R340" i="1"/>
  <c r="G340" i="1"/>
  <c r="F340" i="1"/>
  <c r="CH339" i="1"/>
  <c r="CF339" i="1"/>
  <c r="CE339" i="1"/>
  <c r="CD339" i="1"/>
  <c r="CC339" i="1"/>
  <c r="CB339" i="1"/>
  <c r="CA339" i="1"/>
  <c r="BZ339" i="1"/>
  <c r="BY339" i="1"/>
  <c r="BX339" i="1"/>
  <c r="BW339" i="1"/>
  <c r="AV339" i="1"/>
  <c r="U339" i="1"/>
  <c r="T339" i="1"/>
  <c r="CG339" i="1" s="1"/>
  <c r="R339" i="1"/>
  <c r="G339" i="1"/>
  <c r="F339" i="1"/>
  <c r="CF338" i="1"/>
  <c r="CE338" i="1"/>
  <c r="CD338" i="1"/>
  <c r="CC338" i="1"/>
  <c r="CB338" i="1"/>
  <c r="CA338" i="1"/>
  <c r="BZ338" i="1"/>
  <c r="BY338" i="1"/>
  <c r="BX338" i="1"/>
  <c r="BW338" i="1"/>
  <c r="AV338" i="1"/>
  <c r="AT338" i="1"/>
  <c r="AG338" i="1"/>
  <c r="AM338" i="1" s="1"/>
  <c r="AF338" i="1"/>
  <c r="AL338" i="1" s="1"/>
  <c r="U338" i="1"/>
  <c r="T338" i="1"/>
  <c r="R338" i="1"/>
  <c r="G338" i="1"/>
  <c r="F338" i="1"/>
  <c r="CF337" i="1"/>
  <c r="CE337" i="1"/>
  <c r="CD337" i="1"/>
  <c r="CC337" i="1"/>
  <c r="CB337" i="1"/>
  <c r="CA337" i="1"/>
  <c r="BZ337" i="1"/>
  <c r="BY337" i="1"/>
  <c r="BX337" i="1"/>
  <c r="BW337" i="1"/>
  <c r="AV337" i="1"/>
  <c r="AT337" i="1"/>
  <c r="AG337" i="1"/>
  <c r="AM337" i="1" s="1"/>
  <c r="AF337" i="1"/>
  <c r="AL337" i="1" s="1"/>
  <c r="U337" i="1"/>
  <c r="CH337" i="1" s="1"/>
  <c r="T337" i="1"/>
  <c r="CG337" i="1" s="1"/>
  <c r="R337" i="1"/>
  <c r="G337" i="1"/>
  <c r="F337" i="1"/>
  <c r="CF336" i="1"/>
  <c r="CE336" i="1"/>
  <c r="CD336" i="1"/>
  <c r="CC336" i="1"/>
  <c r="CB336" i="1"/>
  <c r="CA336" i="1"/>
  <c r="BZ336" i="1"/>
  <c r="BY336" i="1"/>
  <c r="BX336" i="1"/>
  <c r="BW336" i="1"/>
  <c r="AV336" i="1"/>
  <c r="AT336" i="1"/>
  <c r="AM336" i="1"/>
  <c r="AG336" i="1"/>
  <c r="AF336" i="1"/>
  <c r="AL336" i="1" s="1"/>
  <c r="U336" i="1"/>
  <c r="T336" i="1"/>
  <c r="CG336" i="1" s="1"/>
  <c r="R336" i="1"/>
  <c r="G336" i="1"/>
  <c r="F336" i="1"/>
  <c r="CF335" i="1"/>
  <c r="CE335" i="1"/>
  <c r="CD335" i="1"/>
  <c r="CC335" i="1"/>
  <c r="CB335" i="1"/>
  <c r="CA335" i="1"/>
  <c r="BZ335" i="1"/>
  <c r="BY335" i="1"/>
  <c r="BX335" i="1"/>
  <c r="BW335" i="1"/>
  <c r="AV335" i="1"/>
  <c r="AT335" i="1"/>
  <c r="AG335" i="1"/>
  <c r="AM335" i="1" s="1"/>
  <c r="AF335" i="1"/>
  <c r="AL335" i="1" s="1"/>
  <c r="U335" i="1"/>
  <c r="CH335" i="1" s="1"/>
  <c r="T335" i="1"/>
  <c r="CG335" i="1" s="1"/>
  <c r="R335" i="1"/>
  <c r="G335" i="1"/>
  <c r="F335" i="1"/>
  <c r="CF334" i="1"/>
  <c r="CE334" i="1"/>
  <c r="CD334" i="1"/>
  <c r="CC334" i="1"/>
  <c r="CB334" i="1"/>
  <c r="CA334" i="1"/>
  <c r="BZ334" i="1"/>
  <c r="BY334" i="1"/>
  <c r="BX334" i="1"/>
  <c r="BW334" i="1"/>
  <c r="AV334" i="1"/>
  <c r="AT334" i="1"/>
  <c r="AG334" i="1"/>
  <c r="AM334" i="1" s="1"/>
  <c r="AF334" i="1"/>
  <c r="AL334" i="1" s="1"/>
  <c r="U334" i="1"/>
  <c r="T334" i="1"/>
  <c r="CG334" i="1" s="1"/>
  <c r="R334" i="1"/>
  <c r="G334" i="1"/>
  <c r="F334" i="1"/>
  <c r="CF333" i="1"/>
  <c r="CE333" i="1"/>
  <c r="CD333" i="1"/>
  <c r="CC333" i="1"/>
  <c r="CB333" i="1"/>
  <c r="CA333" i="1"/>
  <c r="BZ333" i="1"/>
  <c r="BY333" i="1"/>
  <c r="BX333" i="1"/>
  <c r="BW333" i="1"/>
  <c r="AV333" i="1"/>
  <c r="AT333" i="1"/>
  <c r="AG333" i="1"/>
  <c r="AM333" i="1" s="1"/>
  <c r="AF333" i="1"/>
  <c r="AL333" i="1" s="1"/>
  <c r="U333" i="1"/>
  <c r="CH333" i="1" s="1"/>
  <c r="T333" i="1"/>
  <c r="CG333" i="1" s="1"/>
  <c r="R333" i="1"/>
  <c r="G333" i="1"/>
  <c r="F333" i="1"/>
  <c r="CF332" i="1"/>
  <c r="CE332" i="1"/>
  <c r="CD332" i="1"/>
  <c r="CC332" i="1"/>
  <c r="CB332" i="1"/>
  <c r="CA332" i="1"/>
  <c r="BZ332" i="1"/>
  <c r="BY332" i="1"/>
  <c r="BX332" i="1"/>
  <c r="BW332" i="1"/>
  <c r="AV332" i="1"/>
  <c r="AT332" i="1"/>
  <c r="AG332" i="1"/>
  <c r="AM332" i="1" s="1"/>
  <c r="AF332" i="1"/>
  <c r="AL332" i="1" s="1"/>
  <c r="U332" i="1"/>
  <c r="CH332" i="1" s="1"/>
  <c r="T332" i="1"/>
  <c r="CG332" i="1" s="1"/>
  <c r="R332" i="1"/>
  <c r="G332" i="1"/>
  <c r="F332" i="1"/>
  <c r="CF331" i="1"/>
  <c r="CE331" i="1"/>
  <c r="CD331" i="1"/>
  <c r="CC331" i="1"/>
  <c r="CB331" i="1"/>
  <c r="CA331" i="1"/>
  <c r="BZ331" i="1"/>
  <c r="BY331" i="1"/>
  <c r="BX331" i="1"/>
  <c r="BW331" i="1"/>
  <c r="AV331" i="1"/>
  <c r="AT331" i="1"/>
  <c r="AG331" i="1"/>
  <c r="AM331" i="1" s="1"/>
  <c r="AF331" i="1"/>
  <c r="AL331" i="1" s="1"/>
  <c r="U331" i="1"/>
  <c r="CH331" i="1" s="1"/>
  <c r="T331" i="1"/>
  <c r="CG331" i="1" s="1"/>
  <c r="R331" i="1"/>
  <c r="G331" i="1"/>
  <c r="F331" i="1"/>
  <c r="CH330" i="1"/>
  <c r="CF330" i="1"/>
  <c r="CE330" i="1"/>
  <c r="CD330" i="1"/>
  <c r="CC330" i="1"/>
  <c r="CB330" i="1"/>
  <c r="CA330" i="1"/>
  <c r="BZ330" i="1"/>
  <c r="BY330" i="1"/>
  <c r="BX330" i="1"/>
  <c r="BW330" i="1"/>
  <c r="AV330" i="1"/>
  <c r="AT330" i="1"/>
  <c r="AG330" i="1"/>
  <c r="AM330" i="1" s="1"/>
  <c r="AF330" i="1"/>
  <c r="AL330" i="1" s="1"/>
  <c r="U330" i="1"/>
  <c r="T330" i="1"/>
  <c r="R330" i="1"/>
  <c r="G330" i="1"/>
  <c r="F330" i="1"/>
  <c r="CF329" i="1"/>
  <c r="CE329" i="1"/>
  <c r="CD329" i="1"/>
  <c r="CC329" i="1"/>
  <c r="CB329" i="1"/>
  <c r="CA329" i="1"/>
  <c r="BZ329" i="1"/>
  <c r="BY329" i="1"/>
  <c r="BX329" i="1"/>
  <c r="BW329" i="1"/>
  <c r="AV329" i="1"/>
  <c r="AT329" i="1"/>
  <c r="AO329" i="1"/>
  <c r="AM329" i="1"/>
  <c r="AG329" i="1"/>
  <c r="AF329" i="1"/>
  <c r="AL329" i="1" s="1"/>
  <c r="U329" i="1"/>
  <c r="CH329" i="1" s="1"/>
  <c r="T329" i="1"/>
  <c r="R329" i="1"/>
  <c r="G329" i="1"/>
  <c r="F329" i="1"/>
  <c r="CF328" i="1"/>
  <c r="CE328" i="1"/>
  <c r="CD328" i="1"/>
  <c r="CC328" i="1"/>
  <c r="CB328" i="1"/>
  <c r="CA328" i="1"/>
  <c r="BZ328" i="1"/>
  <c r="BY328" i="1"/>
  <c r="BX328" i="1"/>
  <c r="BW328" i="1"/>
  <c r="AV328" i="1"/>
  <c r="AT328" i="1"/>
  <c r="AO328" i="1"/>
  <c r="AG328" i="1"/>
  <c r="AM328" i="1" s="1"/>
  <c r="AF328" i="1"/>
  <c r="AL328" i="1" s="1"/>
  <c r="U328" i="1"/>
  <c r="CH328" i="1" s="1"/>
  <c r="T328" i="1"/>
  <c r="R328" i="1"/>
  <c r="G328" i="1"/>
  <c r="F328" i="1"/>
  <c r="CF327" i="1"/>
  <c r="CE327" i="1"/>
  <c r="CD327" i="1"/>
  <c r="CC327" i="1"/>
  <c r="CB327" i="1"/>
  <c r="CA327" i="1"/>
  <c r="BZ327" i="1"/>
  <c r="BY327" i="1"/>
  <c r="BX327" i="1"/>
  <c r="BW327" i="1"/>
  <c r="AV327" i="1"/>
  <c r="AT327" i="1"/>
  <c r="AO327" i="1"/>
  <c r="AG327" i="1"/>
  <c r="AM327" i="1" s="1"/>
  <c r="AF327" i="1"/>
  <c r="AL327" i="1" s="1"/>
  <c r="U327" i="1"/>
  <c r="CH327" i="1" s="1"/>
  <c r="T327" i="1"/>
  <c r="R327" i="1"/>
  <c r="G327" i="1"/>
  <c r="F327" i="1"/>
  <c r="CF326" i="1"/>
  <c r="CE326" i="1"/>
  <c r="CD326" i="1"/>
  <c r="CC326" i="1"/>
  <c r="CB326" i="1"/>
  <c r="CA326" i="1"/>
  <c r="BZ326" i="1"/>
  <c r="BY326" i="1"/>
  <c r="BX326" i="1"/>
  <c r="BW326" i="1"/>
  <c r="AV326" i="1"/>
  <c r="AT326" i="1"/>
  <c r="AO326" i="1"/>
  <c r="AG326" i="1"/>
  <c r="AM326" i="1" s="1"/>
  <c r="AF326" i="1"/>
  <c r="AL326" i="1" s="1"/>
  <c r="U326" i="1"/>
  <c r="CH326" i="1" s="1"/>
  <c r="T326" i="1"/>
  <c r="R326" i="1"/>
  <c r="G326" i="1"/>
  <c r="F326" i="1"/>
  <c r="CF325" i="1"/>
  <c r="CE325" i="1"/>
  <c r="CD325" i="1"/>
  <c r="CC325" i="1"/>
  <c r="CB325" i="1"/>
  <c r="CA325" i="1"/>
  <c r="BZ325" i="1"/>
  <c r="BY325" i="1"/>
  <c r="BX325" i="1"/>
  <c r="BW325" i="1"/>
  <c r="AV325" i="1"/>
  <c r="AT325" i="1"/>
  <c r="AO325" i="1"/>
  <c r="AG325" i="1"/>
  <c r="AM325" i="1" s="1"/>
  <c r="AF325" i="1"/>
  <c r="AL325" i="1" s="1"/>
  <c r="U325" i="1"/>
  <c r="CH325" i="1" s="1"/>
  <c r="T325" i="1"/>
  <c r="CG325" i="1" s="1"/>
  <c r="R325" i="1"/>
  <c r="G325" i="1"/>
  <c r="F325" i="1"/>
  <c r="CF324" i="1"/>
  <c r="CE324" i="1"/>
  <c r="CD324" i="1"/>
  <c r="CC324" i="1"/>
  <c r="CB324" i="1"/>
  <c r="CA324" i="1"/>
  <c r="BZ324" i="1"/>
  <c r="BY324" i="1"/>
  <c r="BX324" i="1"/>
  <c r="BW324" i="1"/>
  <c r="AV324" i="1"/>
  <c r="AT324" i="1"/>
  <c r="AO324" i="1"/>
  <c r="AL324" i="1"/>
  <c r="AG324" i="1"/>
  <c r="AM324" i="1" s="1"/>
  <c r="AF324" i="1"/>
  <c r="U324" i="1"/>
  <c r="CH324" i="1" s="1"/>
  <c r="T324" i="1"/>
  <c r="CG324" i="1" s="1"/>
  <c r="R324" i="1"/>
  <c r="G324" i="1"/>
  <c r="F324" i="1"/>
  <c r="CF323" i="1"/>
  <c r="CE323" i="1"/>
  <c r="CD323" i="1"/>
  <c r="CC323" i="1"/>
  <c r="CB323" i="1"/>
  <c r="CA323" i="1"/>
  <c r="BZ323" i="1"/>
  <c r="BY323" i="1"/>
  <c r="BX323" i="1"/>
  <c r="BW323" i="1"/>
  <c r="AV323" i="1"/>
  <c r="AT323" i="1"/>
  <c r="AO323" i="1"/>
  <c r="AG323" i="1"/>
  <c r="AM323" i="1" s="1"/>
  <c r="AF323" i="1"/>
  <c r="AL323" i="1" s="1"/>
  <c r="U323" i="1"/>
  <c r="CH323" i="1" s="1"/>
  <c r="T323" i="1"/>
  <c r="R323" i="1"/>
  <c r="G323" i="1"/>
  <c r="F323" i="1"/>
  <c r="CF322" i="1"/>
  <c r="CE322" i="1"/>
  <c r="CD322" i="1"/>
  <c r="CC322" i="1"/>
  <c r="CB322" i="1"/>
  <c r="CA322" i="1"/>
  <c r="BZ322" i="1"/>
  <c r="BY322" i="1"/>
  <c r="BX322" i="1"/>
  <c r="BW322" i="1"/>
  <c r="AV322" i="1"/>
  <c r="AT322" i="1"/>
  <c r="AO322" i="1"/>
  <c r="AG322" i="1"/>
  <c r="AM322" i="1" s="1"/>
  <c r="AF322" i="1"/>
  <c r="AL322" i="1" s="1"/>
  <c r="U322" i="1"/>
  <c r="CH322" i="1" s="1"/>
  <c r="T322" i="1"/>
  <c r="CG322" i="1" s="1"/>
  <c r="R322" i="1"/>
  <c r="G322" i="1"/>
  <c r="F322" i="1"/>
  <c r="CF321" i="1"/>
  <c r="CE321" i="1"/>
  <c r="CD321" i="1"/>
  <c r="CC321" i="1"/>
  <c r="CB321" i="1"/>
  <c r="CA321" i="1"/>
  <c r="BZ321" i="1"/>
  <c r="BY321" i="1"/>
  <c r="BX321" i="1"/>
  <c r="BW321" i="1"/>
  <c r="AV321" i="1"/>
  <c r="AT321" i="1"/>
  <c r="AO321" i="1"/>
  <c r="AG321" i="1"/>
  <c r="AM321" i="1" s="1"/>
  <c r="AF321" i="1"/>
  <c r="AL321" i="1" s="1"/>
  <c r="U321" i="1"/>
  <c r="CH321" i="1" s="1"/>
  <c r="T321" i="1"/>
  <c r="CG321" i="1" s="1"/>
  <c r="R321" i="1"/>
  <c r="G321" i="1"/>
  <c r="F321" i="1"/>
  <c r="CF320" i="1"/>
  <c r="CE320" i="1"/>
  <c r="CD320" i="1"/>
  <c r="CC320" i="1"/>
  <c r="CB320" i="1"/>
  <c r="CA320" i="1"/>
  <c r="BZ320" i="1"/>
  <c r="BY320" i="1"/>
  <c r="BX320" i="1"/>
  <c r="BW320" i="1"/>
  <c r="AV320" i="1"/>
  <c r="AT320" i="1"/>
  <c r="AO320" i="1"/>
  <c r="AM320" i="1"/>
  <c r="AG320" i="1"/>
  <c r="AF320" i="1"/>
  <c r="AL320" i="1" s="1"/>
  <c r="U320" i="1"/>
  <c r="CH320" i="1" s="1"/>
  <c r="T320" i="1"/>
  <c r="CG320" i="1" s="1"/>
  <c r="R320" i="1"/>
  <c r="G320" i="1"/>
  <c r="F320" i="1"/>
  <c r="CF319" i="1"/>
  <c r="CE319" i="1"/>
  <c r="CD319" i="1"/>
  <c r="CC319" i="1"/>
  <c r="CB319" i="1"/>
  <c r="CA319" i="1"/>
  <c r="BZ319" i="1"/>
  <c r="BY319" i="1"/>
  <c r="BX319" i="1"/>
  <c r="BW319" i="1"/>
  <c r="AV319" i="1"/>
  <c r="AT319" i="1"/>
  <c r="AO319" i="1"/>
  <c r="AG319" i="1"/>
  <c r="AM319" i="1" s="1"/>
  <c r="AF319" i="1"/>
  <c r="AL319" i="1" s="1"/>
  <c r="U319" i="1"/>
  <c r="CH319" i="1" s="1"/>
  <c r="T319" i="1"/>
  <c r="R319" i="1"/>
  <c r="G319" i="1"/>
  <c r="F319" i="1"/>
  <c r="CF318" i="1"/>
  <c r="CE318" i="1"/>
  <c r="CD318" i="1"/>
  <c r="CC318" i="1"/>
  <c r="CB318" i="1"/>
  <c r="CA318" i="1"/>
  <c r="BZ318" i="1"/>
  <c r="BY318" i="1"/>
  <c r="BX318" i="1"/>
  <c r="BW318" i="1"/>
  <c r="AV318" i="1"/>
  <c r="U318" i="1"/>
  <c r="CH318" i="1" s="1"/>
  <c r="T318" i="1"/>
  <c r="CG318" i="1" s="1"/>
  <c r="R318" i="1"/>
  <c r="G318" i="1"/>
  <c r="F318" i="1"/>
  <c r="CF317" i="1"/>
  <c r="CE317" i="1"/>
  <c r="CD317" i="1"/>
  <c r="CC317" i="1"/>
  <c r="CB317" i="1"/>
  <c r="CA317" i="1"/>
  <c r="BZ317" i="1"/>
  <c r="BY317" i="1"/>
  <c r="BX317" i="1"/>
  <c r="BW317" i="1"/>
  <c r="AV317" i="1"/>
  <c r="U317" i="1"/>
  <c r="CH317" i="1" s="1"/>
  <c r="T317" i="1"/>
  <c r="R317" i="1"/>
  <c r="G317" i="1"/>
  <c r="F317" i="1"/>
  <c r="CF316" i="1"/>
  <c r="CE316" i="1"/>
  <c r="CD316" i="1"/>
  <c r="CC316" i="1"/>
  <c r="CB316" i="1"/>
  <c r="CA316" i="1"/>
  <c r="BZ316" i="1"/>
  <c r="BY316" i="1"/>
  <c r="BX316" i="1"/>
  <c r="BW316" i="1"/>
  <c r="AV316" i="1"/>
  <c r="U316" i="1"/>
  <c r="CH316" i="1" s="1"/>
  <c r="T316" i="1"/>
  <c r="CG316" i="1" s="1"/>
  <c r="R316" i="1"/>
  <c r="G316" i="1"/>
  <c r="F316" i="1"/>
  <c r="CF315" i="1"/>
  <c r="CE315" i="1"/>
  <c r="CD315" i="1"/>
  <c r="CC315" i="1"/>
  <c r="CB315" i="1"/>
  <c r="CA315" i="1"/>
  <c r="BZ315" i="1"/>
  <c r="BY315" i="1"/>
  <c r="BX315" i="1"/>
  <c r="BW315" i="1"/>
  <c r="AV315" i="1"/>
  <c r="U315" i="1"/>
  <c r="CH315" i="1" s="1"/>
  <c r="T315" i="1"/>
  <c r="R315" i="1"/>
  <c r="G315" i="1"/>
  <c r="F315" i="1"/>
  <c r="CF314" i="1"/>
  <c r="CE314" i="1"/>
  <c r="CD314" i="1"/>
  <c r="CC314" i="1"/>
  <c r="CB314" i="1"/>
  <c r="CA314" i="1"/>
  <c r="BZ314" i="1"/>
  <c r="BY314" i="1"/>
  <c r="BX314" i="1"/>
  <c r="BW314" i="1"/>
  <c r="AV314" i="1"/>
  <c r="U314" i="1"/>
  <c r="CH314" i="1" s="1"/>
  <c r="T314" i="1"/>
  <c r="R314" i="1"/>
  <c r="G314" i="1"/>
  <c r="F314" i="1"/>
  <c r="CF313" i="1"/>
  <c r="CE313" i="1"/>
  <c r="CD313" i="1"/>
  <c r="CC313" i="1"/>
  <c r="CB313" i="1"/>
  <c r="CA313" i="1"/>
  <c r="BZ313" i="1"/>
  <c r="BY313" i="1"/>
  <c r="BX313" i="1"/>
  <c r="BW313" i="1"/>
  <c r="AV313" i="1"/>
  <c r="U313" i="1"/>
  <c r="CH313" i="1" s="1"/>
  <c r="T313" i="1"/>
  <c r="R313" i="1"/>
  <c r="G313" i="1"/>
  <c r="F313" i="1"/>
  <c r="CF312" i="1"/>
  <c r="CE312" i="1"/>
  <c r="CD312" i="1"/>
  <c r="CC312" i="1"/>
  <c r="CB312" i="1"/>
  <c r="CA312" i="1"/>
  <c r="BZ312" i="1"/>
  <c r="BY312" i="1"/>
  <c r="BX312" i="1"/>
  <c r="BW312" i="1"/>
  <c r="AV312" i="1"/>
  <c r="U312" i="1"/>
  <c r="CH312" i="1" s="1"/>
  <c r="T312" i="1"/>
  <c r="CG312" i="1" s="1"/>
  <c r="R312" i="1"/>
  <c r="G312" i="1"/>
  <c r="F312" i="1"/>
  <c r="CH311" i="1"/>
  <c r="CF311" i="1"/>
  <c r="CE311" i="1"/>
  <c r="CD311" i="1"/>
  <c r="CC311" i="1"/>
  <c r="CB311" i="1"/>
  <c r="CA311" i="1"/>
  <c r="BZ311" i="1"/>
  <c r="BY311" i="1"/>
  <c r="BX311" i="1"/>
  <c r="BW311" i="1"/>
  <c r="AV311" i="1"/>
  <c r="U311" i="1"/>
  <c r="T311" i="1"/>
  <c r="R311" i="1"/>
  <c r="G311" i="1"/>
  <c r="F311" i="1"/>
  <c r="CH310" i="1"/>
  <c r="CF310" i="1"/>
  <c r="CE310" i="1"/>
  <c r="CD310" i="1"/>
  <c r="CC310" i="1"/>
  <c r="CB310" i="1"/>
  <c r="CA310" i="1"/>
  <c r="BZ310" i="1"/>
  <c r="BY310" i="1"/>
  <c r="BX310" i="1"/>
  <c r="BW310" i="1"/>
  <c r="AV310" i="1"/>
  <c r="Y310" i="1"/>
  <c r="U310" i="1"/>
  <c r="T310" i="1"/>
  <c r="CG310" i="1" s="1"/>
  <c r="R310" i="1"/>
  <c r="G310" i="1"/>
  <c r="F310" i="1"/>
  <c r="CF309" i="1"/>
  <c r="CE309" i="1"/>
  <c r="CD309" i="1"/>
  <c r="CC309" i="1"/>
  <c r="CB309" i="1"/>
  <c r="CA309" i="1"/>
  <c r="BZ309" i="1"/>
  <c r="BY309" i="1"/>
  <c r="BX309" i="1"/>
  <c r="BW309" i="1"/>
  <c r="AV309" i="1"/>
  <c r="U309" i="1"/>
  <c r="CH309" i="1" s="1"/>
  <c r="T309" i="1"/>
  <c r="R309" i="1"/>
  <c r="G309" i="1"/>
  <c r="F309" i="1"/>
  <c r="CF308" i="1"/>
  <c r="CE308" i="1"/>
  <c r="CD308" i="1"/>
  <c r="CC308" i="1"/>
  <c r="CB308" i="1"/>
  <c r="CA308" i="1"/>
  <c r="BZ308" i="1"/>
  <c r="BY308" i="1"/>
  <c r="BX308" i="1"/>
  <c r="BW308" i="1"/>
  <c r="AV308" i="1"/>
  <c r="U308" i="1"/>
  <c r="T308" i="1"/>
  <c r="CG308" i="1" s="1"/>
  <c r="R308" i="1"/>
  <c r="G308" i="1"/>
  <c r="F308" i="1"/>
  <c r="CF307" i="1"/>
  <c r="CE307" i="1"/>
  <c r="CD307" i="1"/>
  <c r="CC307" i="1"/>
  <c r="CB307" i="1"/>
  <c r="CA307" i="1"/>
  <c r="BZ307" i="1"/>
  <c r="BY307" i="1"/>
  <c r="BX307" i="1"/>
  <c r="BW307" i="1"/>
  <c r="AV307" i="1"/>
  <c r="U307" i="1"/>
  <c r="CH307" i="1" s="1"/>
  <c r="T307" i="1"/>
  <c r="R307" i="1"/>
  <c r="G307" i="1"/>
  <c r="F307" i="1"/>
  <c r="CF306" i="1"/>
  <c r="CE306" i="1"/>
  <c r="CD306" i="1"/>
  <c r="CC306" i="1"/>
  <c r="CB306" i="1"/>
  <c r="CA306" i="1"/>
  <c r="BZ306" i="1"/>
  <c r="BY306" i="1"/>
  <c r="BX306" i="1"/>
  <c r="BW306" i="1"/>
  <c r="AV306" i="1"/>
  <c r="U306" i="1"/>
  <c r="CH306" i="1" s="1"/>
  <c r="T306" i="1"/>
  <c r="CG306" i="1" s="1"/>
  <c r="R306" i="1"/>
  <c r="G306" i="1"/>
  <c r="F306" i="1"/>
  <c r="CF305" i="1"/>
  <c r="CE305" i="1"/>
  <c r="CD305" i="1"/>
  <c r="CC305" i="1"/>
  <c r="CB305" i="1"/>
  <c r="CA305" i="1"/>
  <c r="BZ305" i="1"/>
  <c r="BY305" i="1"/>
  <c r="BX305" i="1"/>
  <c r="BW305" i="1"/>
  <c r="AV305" i="1"/>
  <c r="U305" i="1"/>
  <c r="Y305" i="1" s="1"/>
  <c r="T305" i="1"/>
  <c r="CG305" i="1" s="1"/>
  <c r="R305" i="1"/>
  <c r="G305" i="1"/>
  <c r="F305" i="1"/>
  <c r="CF304" i="1"/>
  <c r="CE304" i="1"/>
  <c r="CD304" i="1"/>
  <c r="CC304" i="1"/>
  <c r="CB304" i="1"/>
  <c r="CA304" i="1"/>
  <c r="BZ304" i="1"/>
  <c r="BY304" i="1"/>
  <c r="BX304" i="1"/>
  <c r="BW304" i="1"/>
  <c r="AV304" i="1"/>
  <c r="U304" i="1"/>
  <c r="CH304" i="1" s="1"/>
  <c r="T304" i="1"/>
  <c r="R304" i="1"/>
  <c r="G304" i="1"/>
  <c r="F304" i="1"/>
  <c r="CF303" i="1"/>
  <c r="CE303" i="1"/>
  <c r="CD303" i="1"/>
  <c r="CC303" i="1"/>
  <c r="CB303" i="1"/>
  <c r="CA303" i="1"/>
  <c r="BZ303" i="1"/>
  <c r="BY303" i="1"/>
  <c r="BX303" i="1"/>
  <c r="BW303" i="1"/>
  <c r="AV303" i="1"/>
  <c r="Y303" i="1"/>
  <c r="U303" i="1"/>
  <c r="CH303" i="1" s="1"/>
  <c r="T303" i="1"/>
  <c r="CG303" i="1" s="1"/>
  <c r="R303" i="1"/>
  <c r="G303" i="1"/>
  <c r="F303" i="1"/>
  <c r="CF302" i="1"/>
  <c r="CE302" i="1"/>
  <c r="CD302" i="1"/>
  <c r="CC302" i="1"/>
  <c r="CB302" i="1"/>
  <c r="CA302" i="1"/>
  <c r="BZ302" i="1"/>
  <c r="BY302" i="1"/>
  <c r="BX302" i="1"/>
  <c r="BW302" i="1"/>
  <c r="AV302" i="1"/>
  <c r="U302" i="1"/>
  <c r="CH302" i="1" s="1"/>
  <c r="T302" i="1"/>
  <c r="CG302" i="1" s="1"/>
  <c r="R302" i="1"/>
  <c r="G302" i="1"/>
  <c r="F302" i="1"/>
  <c r="CF301" i="1"/>
  <c r="CE301" i="1"/>
  <c r="CD301" i="1"/>
  <c r="CC301" i="1"/>
  <c r="CB301" i="1"/>
  <c r="CA301" i="1"/>
  <c r="BZ301" i="1"/>
  <c r="BY301" i="1"/>
  <c r="BX301" i="1"/>
  <c r="BW301" i="1"/>
  <c r="AV301" i="1"/>
  <c r="U301" i="1"/>
  <c r="CH301" i="1" s="1"/>
  <c r="T301" i="1"/>
  <c r="CG301" i="1" s="1"/>
  <c r="R301" i="1"/>
  <c r="G301" i="1"/>
  <c r="F301" i="1"/>
  <c r="CF300" i="1"/>
  <c r="CE300" i="1"/>
  <c r="CD300" i="1"/>
  <c r="CC300" i="1"/>
  <c r="CB300" i="1"/>
  <c r="CA300" i="1"/>
  <c r="BZ300" i="1"/>
  <c r="BY300" i="1"/>
  <c r="BX300" i="1"/>
  <c r="BW300" i="1"/>
  <c r="AV300" i="1"/>
  <c r="U300" i="1"/>
  <c r="CH300" i="1" s="1"/>
  <c r="T300" i="1"/>
  <c r="CG300" i="1" s="1"/>
  <c r="R300" i="1"/>
  <c r="G300" i="1"/>
  <c r="F300" i="1"/>
  <c r="CF299" i="1"/>
  <c r="CE299" i="1"/>
  <c r="CD299" i="1"/>
  <c r="CC299" i="1"/>
  <c r="CB299" i="1"/>
  <c r="CA299" i="1"/>
  <c r="BZ299" i="1"/>
  <c r="BY299" i="1"/>
  <c r="BX299" i="1"/>
  <c r="BW299" i="1"/>
  <c r="AV299" i="1"/>
  <c r="U299" i="1"/>
  <c r="T299" i="1"/>
  <c r="CG299" i="1" s="1"/>
  <c r="R299" i="1"/>
  <c r="G299" i="1"/>
  <c r="F299" i="1"/>
  <c r="CF298" i="1"/>
  <c r="CE298" i="1"/>
  <c r="CD298" i="1"/>
  <c r="CC298" i="1"/>
  <c r="CB298" i="1"/>
  <c r="CA298" i="1"/>
  <c r="BZ298" i="1"/>
  <c r="BY298" i="1"/>
  <c r="BX298" i="1"/>
  <c r="BW298" i="1"/>
  <c r="AV298" i="1"/>
  <c r="U298" i="1"/>
  <c r="CH298" i="1" s="1"/>
  <c r="T298" i="1"/>
  <c r="CG298" i="1" s="1"/>
  <c r="R298" i="1"/>
  <c r="G298" i="1"/>
  <c r="F298" i="1"/>
  <c r="CF297" i="1"/>
  <c r="CE297" i="1"/>
  <c r="CD297" i="1"/>
  <c r="CC297" i="1"/>
  <c r="CB297" i="1"/>
  <c r="CA297" i="1"/>
  <c r="BZ297" i="1"/>
  <c r="BY297" i="1"/>
  <c r="BX297" i="1"/>
  <c r="BW297" i="1"/>
  <c r="AV297" i="1"/>
  <c r="U297" i="1"/>
  <c r="CH297" i="1" s="1"/>
  <c r="T297" i="1"/>
  <c r="CG297" i="1" s="1"/>
  <c r="R297" i="1"/>
  <c r="G297" i="1"/>
  <c r="F297" i="1"/>
  <c r="CF296" i="1"/>
  <c r="CE296" i="1"/>
  <c r="CD296" i="1"/>
  <c r="CC296" i="1"/>
  <c r="CB296" i="1"/>
  <c r="CA296" i="1"/>
  <c r="BZ296" i="1"/>
  <c r="CI296" i="1" s="1"/>
  <c r="BY296" i="1"/>
  <c r="BX296" i="1"/>
  <c r="BW296" i="1"/>
  <c r="AV296" i="1"/>
  <c r="U296" i="1"/>
  <c r="CH296" i="1" s="1"/>
  <c r="T296" i="1"/>
  <c r="CG296" i="1" s="1"/>
  <c r="R296" i="1"/>
  <c r="G296" i="1"/>
  <c r="F296" i="1"/>
  <c r="CF295" i="1"/>
  <c r="CE295" i="1"/>
  <c r="CD295" i="1"/>
  <c r="CC295" i="1"/>
  <c r="CB295" i="1"/>
  <c r="CA295" i="1"/>
  <c r="BZ295" i="1"/>
  <c r="BY295" i="1"/>
  <c r="BX295" i="1"/>
  <c r="BW295" i="1"/>
  <c r="AV295" i="1"/>
  <c r="U295" i="1"/>
  <c r="CH295" i="1" s="1"/>
  <c r="T295" i="1"/>
  <c r="CG295" i="1" s="1"/>
  <c r="R295" i="1"/>
  <c r="G295" i="1"/>
  <c r="F295" i="1"/>
  <c r="CF294" i="1"/>
  <c r="CE294" i="1"/>
  <c r="CD294" i="1"/>
  <c r="CC294" i="1"/>
  <c r="CB294" i="1"/>
  <c r="CA294" i="1"/>
  <c r="BZ294" i="1"/>
  <c r="BY294" i="1"/>
  <c r="BX294" i="1"/>
  <c r="BW294" i="1"/>
  <c r="AV294" i="1"/>
  <c r="U294" i="1"/>
  <c r="CH294" i="1" s="1"/>
  <c r="T294" i="1"/>
  <c r="R294" i="1"/>
  <c r="G294" i="1"/>
  <c r="F294" i="1"/>
  <c r="CF293" i="1"/>
  <c r="CE293" i="1"/>
  <c r="CD293" i="1"/>
  <c r="CC293" i="1"/>
  <c r="CB293" i="1"/>
  <c r="CA293" i="1"/>
  <c r="BZ293" i="1"/>
  <c r="BY293" i="1"/>
  <c r="BX293" i="1"/>
  <c r="BW293" i="1"/>
  <c r="AV293" i="1"/>
  <c r="U293" i="1"/>
  <c r="CH293" i="1" s="1"/>
  <c r="T293" i="1"/>
  <c r="CG293" i="1" s="1"/>
  <c r="R293" i="1"/>
  <c r="G293" i="1"/>
  <c r="F293" i="1"/>
  <c r="CF292" i="1"/>
  <c r="CE292" i="1"/>
  <c r="CD292" i="1"/>
  <c r="CC292" i="1"/>
  <c r="CB292" i="1"/>
  <c r="CA292" i="1"/>
  <c r="BZ292" i="1"/>
  <c r="BY292" i="1"/>
  <c r="BX292" i="1"/>
  <c r="BW292" i="1"/>
  <c r="AV292" i="1"/>
  <c r="U292" i="1"/>
  <c r="CH292" i="1" s="1"/>
  <c r="T292" i="1"/>
  <c r="CG292" i="1" s="1"/>
  <c r="R292" i="1"/>
  <c r="G292" i="1"/>
  <c r="F292" i="1"/>
  <c r="CF291" i="1"/>
  <c r="CE291" i="1"/>
  <c r="CD291" i="1"/>
  <c r="CC291" i="1"/>
  <c r="CB291" i="1"/>
  <c r="CA291" i="1"/>
  <c r="BZ291" i="1"/>
  <c r="BY291" i="1"/>
  <c r="BX291" i="1"/>
  <c r="BW291" i="1"/>
  <c r="AV291" i="1"/>
  <c r="Y291" i="1"/>
  <c r="U291" i="1"/>
  <c r="CH291" i="1" s="1"/>
  <c r="T291" i="1"/>
  <c r="CG291" i="1" s="1"/>
  <c r="R291" i="1"/>
  <c r="G291" i="1"/>
  <c r="F291" i="1"/>
  <c r="CF290" i="1"/>
  <c r="CE290" i="1"/>
  <c r="CD290" i="1"/>
  <c r="CC290" i="1"/>
  <c r="CB290" i="1"/>
  <c r="CA290" i="1"/>
  <c r="BZ290" i="1"/>
  <c r="BY290" i="1"/>
  <c r="BX290" i="1"/>
  <c r="BW290" i="1"/>
  <c r="AV290" i="1"/>
  <c r="AT290" i="1"/>
  <c r="AG290" i="1"/>
  <c r="AM290" i="1" s="1"/>
  <c r="AF290" i="1"/>
  <c r="AL290" i="1" s="1"/>
  <c r="U290" i="1"/>
  <c r="CH290" i="1" s="1"/>
  <c r="T290" i="1"/>
  <c r="R290" i="1"/>
  <c r="G290" i="1"/>
  <c r="F290" i="1"/>
  <c r="CF289" i="1"/>
  <c r="CE289" i="1"/>
  <c r="CD289" i="1"/>
  <c r="CC289" i="1"/>
  <c r="CB289" i="1"/>
  <c r="CA289" i="1"/>
  <c r="BZ289" i="1"/>
  <c r="BY289" i="1"/>
  <c r="BX289" i="1"/>
  <c r="BW289" i="1"/>
  <c r="AV289" i="1"/>
  <c r="AT289" i="1"/>
  <c r="AG289" i="1"/>
  <c r="AM289" i="1" s="1"/>
  <c r="AF289" i="1"/>
  <c r="AL289" i="1" s="1"/>
  <c r="U289" i="1"/>
  <c r="CH289" i="1" s="1"/>
  <c r="T289" i="1"/>
  <c r="R289" i="1"/>
  <c r="G289" i="1"/>
  <c r="F289" i="1"/>
  <c r="CF288" i="1"/>
  <c r="CE288" i="1"/>
  <c r="CD288" i="1"/>
  <c r="CC288" i="1"/>
  <c r="CB288" i="1"/>
  <c r="CA288" i="1"/>
  <c r="BZ288" i="1"/>
  <c r="BY288" i="1"/>
  <c r="BX288" i="1"/>
  <c r="BW288" i="1"/>
  <c r="AV288" i="1"/>
  <c r="AT288" i="1"/>
  <c r="AG288" i="1"/>
  <c r="AM288" i="1" s="1"/>
  <c r="AF288" i="1"/>
  <c r="AL288" i="1" s="1"/>
  <c r="U288" i="1"/>
  <c r="T288" i="1"/>
  <c r="CG288" i="1" s="1"/>
  <c r="R288" i="1"/>
  <c r="G288" i="1"/>
  <c r="F288" i="1"/>
  <c r="CF287" i="1"/>
  <c r="CE287" i="1"/>
  <c r="CD287" i="1"/>
  <c r="CC287" i="1"/>
  <c r="CB287" i="1"/>
  <c r="CA287" i="1"/>
  <c r="BZ287" i="1"/>
  <c r="BY287" i="1"/>
  <c r="BX287" i="1"/>
  <c r="BW287" i="1"/>
  <c r="AV287" i="1"/>
  <c r="AT287" i="1"/>
  <c r="AG287" i="1"/>
  <c r="AM287" i="1" s="1"/>
  <c r="AF287" i="1"/>
  <c r="AL287" i="1" s="1"/>
  <c r="U287" i="1"/>
  <c r="T287" i="1"/>
  <c r="CG287" i="1" s="1"/>
  <c r="R287" i="1"/>
  <c r="G287" i="1"/>
  <c r="F287" i="1"/>
  <c r="CF286" i="1"/>
  <c r="CE286" i="1"/>
  <c r="CD286" i="1"/>
  <c r="CC286" i="1"/>
  <c r="CB286" i="1"/>
  <c r="CA286" i="1"/>
  <c r="BZ286" i="1"/>
  <c r="BY286" i="1"/>
  <c r="BX286" i="1"/>
  <c r="BW286" i="1"/>
  <c r="AV286" i="1"/>
  <c r="AT286" i="1"/>
  <c r="AL286" i="1"/>
  <c r="AG286" i="1"/>
  <c r="AM286" i="1" s="1"/>
  <c r="AF286" i="1"/>
  <c r="U286" i="1"/>
  <c r="CH286" i="1" s="1"/>
  <c r="T286" i="1"/>
  <c r="Y286" i="1" s="1"/>
  <c r="R286" i="1"/>
  <c r="G286" i="1"/>
  <c r="F286" i="1"/>
  <c r="CF285" i="1"/>
  <c r="CE285" i="1"/>
  <c r="CD285" i="1"/>
  <c r="CC285" i="1"/>
  <c r="CB285" i="1"/>
  <c r="CA285" i="1"/>
  <c r="BZ285" i="1"/>
  <c r="BY285" i="1"/>
  <c r="BX285" i="1"/>
  <c r="BW285" i="1"/>
  <c r="AV285" i="1"/>
  <c r="AT285" i="1"/>
  <c r="AG285" i="1"/>
  <c r="AM285" i="1" s="1"/>
  <c r="AF285" i="1"/>
  <c r="AL285" i="1" s="1"/>
  <c r="U285" i="1"/>
  <c r="T285" i="1"/>
  <c r="CG285" i="1" s="1"/>
  <c r="R285" i="1"/>
  <c r="G285" i="1"/>
  <c r="F285" i="1"/>
  <c r="CF284" i="1"/>
  <c r="CE284" i="1"/>
  <c r="CD284" i="1"/>
  <c r="CC284" i="1"/>
  <c r="CB284" i="1"/>
  <c r="CA284" i="1"/>
  <c r="BZ284" i="1"/>
  <c r="BY284" i="1"/>
  <c r="BX284" i="1"/>
  <c r="BW284" i="1"/>
  <c r="AV284" i="1"/>
  <c r="AT284" i="1"/>
  <c r="AG284" i="1"/>
  <c r="AM284" i="1" s="1"/>
  <c r="AF284" i="1"/>
  <c r="AL284" i="1" s="1"/>
  <c r="U284" i="1"/>
  <c r="CH284" i="1" s="1"/>
  <c r="T284" i="1"/>
  <c r="R284" i="1"/>
  <c r="G284" i="1"/>
  <c r="F284" i="1"/>
  <c r="CH283" i="1"/>
  <c r="CF283" i="1"/>
  <c r="CE283" i="1"/>
  <c r="CD283" i="1"/>
  <c r="CC283" i="1"/>
  <c r="CB283" i="1"/>
  <c r="CA283" i="1"/>
  <c r="BZ283" i="1"/>
  <c r="BY283" i="1"/>
  <c r="BX283" i="1"/>
  <c r="BW283" i="1"/>
  <c r="AV283" i="1"/>
  <c r="AT283" i="1"/>
  <c r="AG283" i="1"/>
  <c r="AM283" i="1" s="1"/>
  <c r="AF283" i="1"/>
  <c r="AL283" i="1" s="1"/>
  <c r="U283" i="1"/>
  <c r="T283" i="1"/>
  <c r="CG283" i="1" s="1"/>
  <c r="R283" i="1"/>
  <c r="G283" i="1"/>
  <c r="F283" i="1"/>
  <c r="CF282" i="1"/>
  <c r="CE282" i="1"/>
  <c r="CD282" i="1"/>
  <c r="CC282" i="1"/>
  <c r="CB282" i="1"/>
  <c r="CA282" i="1"/>
  <c r="BZ282" i="1"/>
  <c r="BY282" i="1"/>
  <c r="BX282" i="1"/>
  <c r="BW282" i="1"/>
  <c r="AV282" i="1"/>
  <c r="AT282" i="1"/>
  <c r="AG282" i="1"/>
  <c r="AM282" i="1" s="1"/>
  <c r="AF282" i="1"/>
  <c r="AL282" i="1" s="1"/>
  <c r="U282" i="1"/>
  <c r="CH282" i="1" s="1"/>
  <c r="T282" i="1"/>
  <c r="CG282" i="1" s="1"/>
  <c r="R282" i="1"/>
  <c r="G282" i="1"/>
  <c r="F282" i="1"/>
  <c r="CF281" i="1"/>
  <c r="CE281" i="1"/>
  <c r="CD281" i="1"/>
  <c r="CC281" i="1"/>
  <c r="CB281" i="1"/>
  <c r="CA281" i="1"/>
  <c r="BZ281" i="1"/>
  <c r="BY281" i="1"/>
  <c r="BX281" i="1"/>
  <c r="BW281" i="1"/>
  <c r="AV281" i="1"/>
  <c r="AT281" i="1"/>
  <c r="AG281" i="1"/>
  <c r="AM281" i="1" s="1"/>
  <c r="AF281" i="1"/>
  <c r="AL281" i="1" s="1"/>
  <c r="U281" i="1"/>
  <c r="CH281" i="1" s="1"/>
  <c r="T281" i="1"/>
  <c r="CG281" i="1" s="1"/>
  <c r="R281" i="1"/>
  <c r="G281" i="1"/>
  <c r="F281" i="1"/>
  <c r="CF280" i="1"/>
  <c r="CE280" i="1"/>
  <c r="CD280" i="1"/>
  <c r="CC280" i="1"/>
  <c r="CB280" i="1"/>
  <c r="CA280" i="1"/>
  <c r="BZ280" i="1"/>
  <c r="BY280" i="1"/>
  <c r="BX280" i="1"/>
  <c r="BW280" i="1"/>
  <c r="AV280" i="1"/>
  <c r="AT280" i="1"/>
  <c r="AL280" i="1"/>
  <c r="AG280" i="1"/>
  <c r="AM280" i="1" s="1"/>
  <c r="AF280" i="1"/>
  <c r="U280" i="1"/>
  <c r="CH280" i="1" s="1"/>
  <c r="T280" i="1"/>
  <c r="R280" i="1"/>
  <c r="G280" i="1"/>
  <c r="F280" i="1"/>
  <c r="CF279" i="1"/>
  <c r="CE279" i="1"/>
  <c r="CD279" i="1"/>
  <c r="CC279" i="1"/>
  <c r="CB279" i="1"/>
  <c r="CA279" i="1"/>
  <c r="BZ279" i="1"/>
  <c r="BY279" i="1"/>
  <c r="BX279" i="1"/>
  <c r="BW279" i="1"/>
  <c r="AV279" i="1"/>
  <c r="AT279" i="1"/>
  <c r="AM279" i="1"/>
  <c r="AG279" i="1"/>
  <c r="AF279" i="1"/>
  <c r="AL279" i="1" s="1"/>
  <c r="U279" i="1"/>
  <c r="CH279" i="1" s="1"/>
  <c r="T279" i="1"/>
  <c r="CG279" i="1" s="1"/>
  <c r="R279" i="1"/>
  <c r="G279" i="1"/>
  <c r="F279" i="1"/>
  <c r="CF278" i="1"/>
  <c r="CE278" i="1"/>
  <c r="CD278" i="1"/>
  <c r="CC278" i="1"/>
  <c r="CB278" i="1"/>
  <c r="CA278" i="1"/>
  <c r="BZ278" i="1"/>
  <c r="BY278" i="1"/>
  <c r="BX278" i="1"/>
  <c r="BW278" i="1"/>
  <c r="AV278" i="1"/>
  <c r="AT278" i="1"/>
  <c r="AO278" i="1"/>
  <c r="AG278" i="1"/>
  <c r="AM278" i="1" s="1"/>
  <c r="AF278" i="1"/>
  <c r="AL278" i="1" s="1"/>
  <c r="U278" i="1"/>
  <c r="T278" i="1"/>
  <c r="CG278" i="1" s="1"/>
  <c r="R278" i="1"/>
  <c r="G278" i="1"/>
  <c r="F278" i="1"/>
  <c r="CF277" i="1"/>
  <c r="CE277" i="1"/>
  <c r="CD277" i="1"/>
  <c r="CC277" i="1"/>
  <c r="CB277" i="1"/>
  <c r="CA277" i="1"/>
  <c r="BZ277" i="1"/>
  <c r="BY277" i="1"/>
  <c r="BX277" i="1"/>
  <c r="BW277" i="1"/>
  <c r="AV277" i="1"/>
  <c r="AT277" i="1"/>
  <c r="AO277" i="1"/>
  <c r="AG277" i="1"/>
  <c r="AM277" i="1" s="1"/>
  <c r="AF277" i="1"/>
  <c r="AL277" i="1" s="1"/>
  <c r="U277" i="1"/>
  <c r="T277" i="1"/>
  <c r="CG277" i="1" s="1"/>
  <c r="R277" i="1"/>
  <c r="G277" i="1"/>
  <c r="F277" i="1"/>
  <c r="CF276" i="1"/>
  <c r="CE276" i="1"/>
  <c r="CD276" i="1"/>
  <c r="CC276" i="1"/>
  <c r="CB276" i="1"/>
  <c r="CA276" i="1"/>
  <c r="BZ276" i="1"/>
  <c r="BY276" i="1"/>
  <c r="BX276" i="1"/>
  <c r="BW276" i="1"/>
  <c r="AV276" i="1"/>
  <c r="AT276" i="1"/>
  <c r="AO276" i="1"/>
  <c r="AG276" i="1"/>
  <c r="AM276" i="1" s="1"/>
  <c r="AF276" i="1"/>
  <c r="AL276" i="1" s="1"/>
  <c r="U276" i="1"/>
  <c r="CH276" i="1" s="1"/>
  <c r="T276" i="1"/>
  <c r="CG276" i="1" s="1"/>
  <c r="R276" i="1"/>
  <c r="G276" i="1"/>
  <c r="F276" i="1"/>
  <c r="CF275" i="1"/>
  <c r="CE275" i="1"/>
  <c r="CD275" i="1"/>
  <c r="CC275" i="1"/>
  <c r="CB275" i="1"/>
  <c r="CA275" i="1"/>
  <c r="BZ275" i="1"/>
  <c r="BY275" i="1"/>
  <c r="BX275" i="1"/>
  <c r="BW275" i="1"/>
  <c r="AV275" i="1"/>
  <c r="AT275" i="1"/>
  <c r="AO275" i="1"/>
  <c r="AG275" i="1"/>
  <c r="AM275" i="1" s="1"/>
  <c r="AF275" i="1"/>
  <c r="AL275" i="1" s="1"/>
  <c r="U275" i="1"/>
  <c r="CH275" i="1" s="1"/>
  <c r="T275" i="1"/>
  <c r="CG275" i="1" s="1"/>
  <c r="R275" i="1"/>
  <c r="G275" i="1"/>
  <c r="F275" i="1"/>
  <c r="CF274" i="1"/>
  <c r="CE274" i="1"/>
  <c r="CD274" i="1"/>
  <c r="CC274" i="1"/>
  <c r="CB274" i="1"/>
  <c r="CA274" i="1"/>
  <c r="BZ274" i="1"/>
  <c r="BY274" i="1"/>
  <c r="BX274" i="1"/>
  <c r="BW274" i="1"/>
  <c r="AV274" i="1"/>
  <c r="AT274" i="1"/>
  <c r="AO274" i="1"/>
  <c r="AL274" i="1"/>
  <c r="AG274" i="1"/>
  <c r="AM274" i="1" s="1"/>
  <c r="AF274" i="1"/>
  <c r="U274" i="1"/>
  <c r="T274" i="1"/>
  <c r="CG274" i="1" s="1"/>
  <c r="R274" i="1"/>
  <c r="G274" i="1"/>
  <c r="F274" i="1"/>
  <c r="CF273" i="1"/>
  <c r="CE273" i="1"/>
  <c r="CD273" i="1"/>
  <c r="CC273" i="1"/>
  <c r="CB273" i="1"/>
  <c r="CA273" i="1"/>
  <c r="BZ273" i="1"/>
  <c r="BY273" i="1"/>
  <c r="BX273" i="1"/>
  <c r="BW273" i="1"/>
  <c r="AV273" i="1"/>
  <c r="AT273" i="1"/>
  <c r="AO273" i="1"/>
  <c r="AG273" i="1"/>
  <c r="AM273" i="1" s="1"/>
  <c r="AF273" i="1"/>
  <c r="AL273" i="1" s="1"/>
  <c r="U273" i="1"/>
  <c r="T273" i="1"/>
  <c r="CG273" i="1" s="1"/>
  <c r="R273" i="1"/>
  <c r="G273" i="1"/>
  <c r="F273" i="1"/>
  <c r="CF272" i="1"/>
  <c r="CE272" i="1"/>
  <c r="CD272" i="1"/>
  <c r="CC272" i="1"/>
  <c r="CB272" i="1"/>
  <c r="CA272" i="1"/>
  <c r="BZ272" i="1"/>
  <c r="BY272" i="1"/>
  <c r="BX272" i="1"/>
  <c r="BW272" i="1"/>
  <c r="AV272" i="1"/>
  <c r="AT272" i="1"/>
  <c r="AO272" i="1"/>
  <c r="AG272" i="1"/>
  <c r="AM272" i="1" s="1"/>
  <c r="AF272" i="1"/>
  <c r="AL272" i="1" s="1"/>
  <c r="U272" i="1"/>
  <c r="T272" i="1"/>
  <c r="CG272" i="1" s="1"/>
  <c r="R272" i="1"/>
  <c r="G272" i="1"/>
  <c r="F272" i="1"/>
  <c r="CF271" i="1"/>
  <c r="CE271" i="1"/>
  <c r="CD271" i="1"/>
  <c r="CC271" i="1"/>
  <c r="CB271" i="1"/>
  <c r="CA271" i="1"/>
  <c r="BZ271" i="1"/>
  <c r="BY271" i="1"/>
  <c r="BX271" i="1"/>
  <c r="BW271" i="1"/>
  <c r="AV271" i="1"/>
  <c r="AT271" i="1"/>
  <c r="AM271" i="1"/>
  <c r="AG271" i="1"/>
  <c r="AF271" i="1"/>
  <c r="AL271" i="1" s="1"/>
  <c r="U271" i="1"/>
  <c r="T271" i="1"/>
  <c r="CG271" i="1" s="1"/>
  <c r="R271" i="1"/>
  <c r="G271" i="1"/>
  <c r="F271" i="1"/>
  <c r="CF270" i="1"/>
  <c r="CE270" i="1"/>
  <c r="CD270" i="1"/>
  <c r="CC270" i="1"/>
  <c r="CB270" i="1"/>
  <c r="CA270" i="1"/>
  <c r="BZ270" i="1"/>
  <c r="BY270" i="1"/>
  <c r="BX270" i="1"/>
  <c r="BW270" i="1"/>
  <c r="AV270" i="1"/>
  <c r="AT270" i="1"/>
  <c r="AG270" i="1"/>
  <c r="AM270" i="1" s="1"/>
  <c r="AF270" i="1"/>
  <c r="AL270" i="1" s="1"/>
  <c r="U270" i="1"/>
  <c r="CH270" i="1" s="1"/>
  <c r="T270" i="1"/>
  <c r="CG270" i="1" s="1"/>
  <c r="R270" i="1"/>
  <c r="G270" i="1"/>
  <c r="F270" i="1"/>
  <c r="CF269" i="1"/>
  <c r="CE269" i="1"/>
  <c r="CD269" i="1"/>
  <c r="CC269" i="1"/>
  <c r="CB269" i="1"/>
  <c r="CA269" i="1"/>
  <c r="BZ269" i="1"/>
  <c r="BY269" i="1"/>
  <c r="BX269" i="1"/>
  <c r="BW269" i="1"/>
  <c r="AV269" i="1"/>
  <c r="AT269" i="1"/>
  <c r="AG269" i="1"/>
  <c r="AM269" i="1" s="1"/>
  <c r="AF269" i="1"/>
  <c r="AL269" i="1" s="1"/>
  <c r="U269" i="1"/>
  <c r="CH269" i="1" s="1"/>
  <c r="T269" i="1"/>
  <c r="R269" i="1"/>
  <c r="G269" i="1"/>
  <c r="F269" i="1"/>
  <c r="CF268" i="1"/>
  <c r="CE268" i="1"/>
  <c r="CD268" i="1"/>
  <c r="CC268" i="1"/>
  <c r="CB268" i="1"/>
  <c r="CA268" i="1"/>
  <c r="BZ268" i="1"/>
  <c r="BY268" i="1"/>
  <c r="BX268" i="1"/>
  <c r="BW268" i="1"/>
  <c r="AV268" i="1"/>
  <c r="AT268" i="1"/>
  <c r="AO268" i="1"/>
  <c r="AG268" i="1"/>
  <c r="AM268" i="1" s="1"/>
  <c r="AF268" i="1"/>
  <c r="AL268" i="1" s="1"/>
  <c r="U268" i="1"/>
  <c r="CH268" i="1" s="1"/>
  <c r="T268" i="1"/>
  <c r="CG268" i="1" s="1"/>
  <c r="R268" i="1"/>
  <c r="G268" i="1"/>
  <c r="F268" i="1"/>
  <c r="CF267" i="1"/>
  <c r="CE267" i="1"/>
  <c r="CD267" i="1"/>
  <c r="CC267" i="1"/>
  <c r="CB267" i="1"/>
  <c r="CA267" i="1"/>
  <c r="BZ267" i="1"/>
  <c r="BY267" i="1"/>
  <c r="BX267" i="1"/>
  <c r="BW267" i="1"/>
  <c r="AV267" i="1"/>
  <c r="AT267" i="1"/>
  <c r="AO267" i="1"/>
  <c r="AG267" i="1"/>
  <c r="AM267" i="1" s="1"/>
  <c r="AF267" i="1"/>
  <c r="AL267" i="1" s="1"/>
  <c r="U267" i="1"/>
  <c r="CH267" i="1" s="1"/>
  <c r="T267" i="1"/>
  <c r="CG267" i="1" s="1"/>
  <c r="R267" i="1"/>
  <c r="G267" i="1"/>
  <c r="F267" i="1"/>
  <c r="CF266" i="1"/>
  <c r="CE266" i="1"/>
  <c r="CD266" i="1"/>
  <c r="CC266" i="1"/>
  <c r="CB266" i="1"/>
  <c r="CA266" i="1"/>
  <c r="BZ266" i="1"/>
  <c r="BY266" i="1"/>
  <c r="BX266" i="1"/>
  <c r="BW266" i="1"/>
  <c r="AV266" i="1"/>
  <c r="AT266" i="1"/>
  <c r="AO266" i="1"/>
  <c r="AG266" i="1"/>
  <c r="AM266" i="1" s="1"/>
  <c r="AF266" i="1"/>
  <c r="AL266" i="1" s="1"/>
  <c r="U266" i="1"/>
  <c r="CH266" i="1" s="1"/>
  <c r="T266" i="1"/>
  <c r="CG266" i="1" s="1"/>
  <c r="R266" i="1"/>
  <c r="G266" i="1"/>
  <c r="F266" i="1"/>
  <c r="CF265" i="1"/>
  <c r="CE265" i="1"/>
  <c r="CD265" i="1"/>
  <c r="CC265" i="1"/>
  <c r="CB265" i="1"/>
  <c r="CA265" i="1"/>
  <c r="BZ265" i="1"/>
  <c r="BY265" i="1"/>
  <c r="BX265" i="1"/>
  <c r="BW265" i="1"/>
  <c r="AV265" i="1"/>
  <c r="AT265" i="1"/>
  <c r="AO265" i="1"/>
  <c r="AG265" i="1"/>
  <c r="AM265" i="1" s="1"/>
  <c r="AF265" i="1"/>
  <c r="AL265" i="1" s="1"/>
  <c r="U265" i="1"/>
  <c r="CH265" i="1" s="1"/>
  <c r="T265" i="1"/>
  <c r="R265" i="1"/>
  <c r="G265" i="1"/>
  <c r="F265" i="1"/>
  <c r="CF264" i="1"/>
  <c r="CE264" i="1"/>
  <c r="CD264" i="1"/>
  <c r="CC264" i="1"/>
  <c r="CB264" i="1"/>
  <c r="CA264" i="1"/>
  <c r="BZ264" i="1"/>
  <c r="BY264" i="1"/>
  <c r="BX264" i="1"/>
  <c r="BW264" i="1"/>
  <c r="AV264" i="1"/>
  <c r="AT264" i="1"/>
  <c r="AG264" i="1"/>
  <c r="AM264" i="1" s="1"/>
  <c r="AF264" i="1"/>
  <c r="AL264" i="1" s="1"/>
  <c r="U264" i="1"/>
  <c r="T264" i="1"/>
  <c r="CG264" i="1" s="1"/>
  <c r="R264" i="1"/>
  <c r="G264" i="1"/>
  <c r="F264" i="1"/>
  <c r="CF263" i="1"/>
  <c r="CE263" i="1"/>
  <c r="CD263" i="1"/>
  <c r="CC263" i="1"/>
  <c r="CB263" i="1"/>
  <c r="CA263" i="1"/>
  <c r="BZ263" i="1"/>
  <c r="BY263" i="1"/>
  <c r="BX263" i="1"/>
  <c r="BW263" i="1"/>
  <c r="AV263" i="1"/>
  <c r="AT263" i="1"/>
  <c r="AG263" i="1"/>
  <c r="AM263" i="1" s="1"/>
  <c r="AF263" i="1"/>
  <c r="AL263" i="1" s="1"/>
  <c r="U263" i="1"/>
  <c r="CH263" i="1" s="1"/>
  <c r="T263" i="1"/>
  <c r="Y263" i="1" s="1"/>
  <c r="R263" i="1"/>
  <c r="G263" i="1"/>
  <c r="F263" i="1"/>
  <c r="CF262" i="1"/>
  <c r="CE262" i="1"/>
  <c r="CD262" i="1"/>
  <c r="CC262" i="1"/>
  <c r="CB262" i="1"/>
  <c r="CA262" i="1"/>
  <c r="BZ262" i="1"/>
  <c r="BY262" i="1"/>
  <c r="BX262" i="1"/>
  <c r="BW262" i="1"/>
  <c r="AV262" i="1"/>
  <c r="AT262" i="1"/>
  <c r="AG262" i="1"/>
  <c r="AM262" i="1" s="1"/>
  <c r="AF262" i="1"/>
  <c r="AL262" i="1" s="1"/>
  <c r="U262" i="1"/>
  <c r="CH262" i="1" s="1"/>
  <c r="T262" i="1"/>
  <c r="CG262" i="1" s="1"/>
  <c r="R262" i="1"/>
  <c r="G262" i="1"/>
  <c r="F262" i="1"/>
  <c r="CF261" i="1"/>
  <c r="CE261" i="1"/>
  <c r="CD261" i="1"/>
  <c r="CC261" i="1"/>
  <c r="CB261" i="1"/>
  <c r="CA261" i="1"/>
  <c r="BZ261" i="1"/>
  <c r="BY261" i="1"/>
  <c r="BX261" i="1"/>
  <c r="BW261" i="1"/>
  <c r="AV261" i="1"/>
  <c r="AT261" i="1"/>
  <c r="AG261" i="1"/>
  <c r="AM261" i="1" s="1"/>
  <c r="AF261" i="1"/>
  <c r="AL261" i="1" s="1"/>
  <c r="U261" i="1"/>
  <c r="CH261" i="1" s="1"/>
  <c r="T261" i="1"/>
  <c r="CG261" i="1" s="1"/>
  <c r="R261" i="1"/>
  <c r="G261" i="1"/>
  <c r="F261" i="1"/>
  <c r="CF260" i="1"/>
  <c r="CE260" i="1"/>
  <c r="CD260" i="1"/>
  <c r="CC260" i="1"/>
  <c r="CB260" i="1"/>
  <c r="CA260" i="1"/>
  <c r="BZ260" i="1"/>
  <c r="BY260" i="1"/>
  <c r="BX260" i="1"/>
  <c r="BW260" i="1"/>
  <c r="AV260" i="1"/>
  <c r="AT260" i="1"/>
  <c r="AG260" i="1"/>
  <c r="AM260" i="1" s="1"/>
  <c r="AF260" i="1"/>
  <c r="AL260" i="1" s="1"/>
  <c r="U260" i="1"/>
  <c r="CH260" i="1" s="1"/>
  <c r="T260" i="1"/>
  <c r="CG260" i="1" s="1"/>
  <c r="R260" i="1"/>
  <c r="G260" i="1"/>
  <c r="F260" i="1"/>
  <c r="CG259" i="1"/>
  <c r="CF259" i="1"/>
  <c r="CE259" i="1"/>
  <c r="CD259" i="1"/>
  <c r="CC259" i="1"/>
  <c r="CB259" i="1"/>
  <c r="CA259" i="1"/>
  <c r="BZ259" i="1"/>
  <c r="BY259" i="1"/>
  <c r="BX259" i="1"/>
  <c r="BW259" i="1"/>
  <c r="AV259" i="1"/>
  <c r="AT259" i="1"/>
  <c r="AM259" i="1"/>
  <c r="AG259" i="1"/>
  <c r="AF259" i="1"/>
  <c r="AL259" i="1" s="1"/>
  <c r="Y259" i="1"/>
  <c r="U259" i="1"/>
  <c r="CH259" i="1" s="1"/>
  <c r="T259" i="1"/>
  <c r="R259" i="1"/>
  <c r="G259" i="1"/>
  <c r="F259" i="1"/>
  <c r="CF258" i="1"/>
  <c r="CE258" i="1"/>
  <c r="CD258" i="1"/>
  <c r="CC258" i="1"/>
  <c r="CB258" i="1"/>
  <c r="CA258" i="1"/>
  <c r="BZ258" i="1"/>
  <c r="BY258" i="1"/>
  <c r="BX258" i="1"/>
  <c r="BW258" i="1"/>
  <c r="AV258" i="1"/>
  <c r="AT258" i="1"/>
  <c r="AL258" i="1"/>
  <c r="AG258" i="1"/>
  <c r="AM258" i="1" s="1"/>
  <c r="AF258" i="1"/>
  <c r="U258" i="1"/>
  <c r="CH258" i="1" s="1"/>
  <c r="T258" i="1"/>
  <c r="CG258" i="1" s="1"/>
  <c r="R258" i="1"/>
  <c r="G258" i="1"/>
  <c r="F258" i="1"/>
  <c r="CF257" i="1"/>
  <c r="CE257" i="1"/>
  <c r="CD257" i="1"/>
  <c r="CC257" i="1"/>
  <c r="CB257" i="1"/>
  <c r="CA257" i="1"/>
  <c r="BZ257" i="1"/>
  <c r="BY257" i="1"/>
  <c r="BX257" i="1"/>
  <c r="CJ257" i="1" s="1"/>
  <c r="BS257" i="1" s="1"/>
  <c r="BW257" i="1"/>
  <c r="AV257" i="1"/>
  <c r="AT257" i="1"/>
  <c r="AG257" i="1"/>
  <c r="AM257" i="1" s="1"/>
  <c r="AF257" i="1"/>
  <c r="AL257" i="1" s="1"/>
  <c r="U257" i="1"/>
  <c r="CH257" i="1" s="1"/>
  <c r="T257" i="1"/>
  <c r="CG257" i="1" s="1"/>
  <c r="R257" i="1"/>
  <c r="G257" i="1"/>
  <c r="F257" i="1"/>
  <c r="CF256" i="1"/>
  <c r="CE256" i="1"/>
  <c r="CD256" i="1"/>
  <c r="CC256" i="1"/>
  <c r="CB256" i="1"/>
  <c r="CA256" i="1"/>
  <c r="BZ256" i="1"/>
  <c r="BY256" i="1"/>
  <c r="BX256" i="1"/>
  <c r="BW256" i="1"/>
  <c r="AV256" i="1"/>
  <c r="U256" i="1"/>
  <c r="T256" i="1"/>
  <c r="CG256" i="1" s="1"/>
  <c r="R256" i="1"/>
  <c r="G256" i="1"/>
  <c r="F256" i="1"/>
  <c r="CF255" i="1"/>
  <c r="CE255" i="1"/>
  <c r="CD255" i="1"/>
  <c r="CC255" i="1"/>
  <c r="CB255" i="1"/>
  <c r="CA255" i="1"/>
  <c r="BZ255" i="1"/>
  <c r="BY255" i="1"/>
  <c r="BX255" i="1"/>
  <c r="BW255" i="1"/>
  <c r="AV255" i="1"/>
  <c r="U255" i="1"/>
  <c r="CH255" i="1" s="1"/>
  <c r="T255" i="1"/>
  <c r="R255" i="1"/>
  <c r="G255" i="1"/>
  <c r="F255" i="1"/>
  <c r="CF254" i="1"/>
  <c r="CE254" i="1"/>
  <c r="CD254" i="1"/>
  <c r="CC254" i="1"/>
  <c r="CB254" i="1"/>
  <c r="CA254" i="1"/>
  <c r="BZ254" i="1"/>
  <c r="BY254" i="1"/>
  <c r="BX254" i="1"/>
  <c r="BW254" i="1"/>
  <c r="AV254" i="1"/>
  <c r="U254" i="1"/>
  <c r="T254" i="1"/>
  <c r="CG254" i="1" s="1"/>
  <c r="R254" i="1"/>
  <c r="G254" i="1"/>
  <c r="F254" i="1"/>
  <c r="CH253" i="1"/>
  <c r="CF253" i="1"/>
  <c r="CE253" i="1"/>
  <c r="CD253" i="1"/>
  <c r="CC253" i="1"/>
  <c r="CB253" i="1"/>
  <c r="CA253" i="1"/>
  <c r="BZ253" i="1"/>
  <c r="BY253" i="1"/>
  <c r="BX253" i="1"/>
  <c r="BW253" i="1"/>
  <c r="AV253" i="1"/>
  <c r="U253" i="1"/>
  <c r="T253" i="1"/>
  <c r="CG253" i="1" s="1"/>
  <c r="R253" i="1"/>
  <c r="G253" i="1"/>
  <c r="F253" i="1"/>
  <c r="CF252" i="1"/>
  <c r="CE252" i="1"/>
  <c r="CD252" i="1"/>
  <c r="CC252" i="1"/>
  <c r="CB252" i="1"/>
  <c r="CA252" i="1"/>
  <c r="BZ252" i="1"/>
  <c r="BY252" i="1"/>
  <c r="BX252" i="1"/>
  <c r="BW252" i="1"/>
  <c r="AV252" i="1"/>
  <c r="U252" i="1"/>
  <c r="T252" i="1"/>
  <c r="CG252" i="1" s="1"/>
  <c r="R252" i="1"/>
  <c r="G252" i="1"/>
  <c r="F252" i="1"/>
  <c r="CF251" i="1"/>
  <c r="CE251" i="1"/>
  <c r="CD251" i="1"/>
  <c r="CC251" i="1"/>
  <c r="CB251" i="1"/>
  <c r="CA251" i="1"/>
  <c r="BZ251" i="1"/>
  <c r="BY251" i="1"/>
  <c r="BX251" i="1"/>
  <c r="BW251" i="1"/>
  <c r="AV251" i="1"/>
  <c r="U251" i="1"/>
  <c r="CH251" i="1" s="1"/>
  <c r="T251" i="1"/>
  <c r="CG251" i="1" s="1"/>
  <c r="R251" i="1"/>
  <c r="G251" i="1"/>
  <c r="F251" i="1"/>
  <c r="CF250" i="1"/>
  <c r="CE250" i="1"/>
  <c r="CD250" i="1"/>
  <c r="CC250" i="1"/>
  <c r="CB250" i="1"/>
  <c r="CA250" i="1"/>
  <c r="BZ250" i="1"/>
  <c r="BY250" i="1"/>
  <c r="BX250" i="1"/>
  <c r="BW250" i="1"/>
  <c r="AV250" i="1"/>
  <c r="U250" i="1"/>
  <c r="T250" i="1"/>
  <c r="CG250" i="1" s="1"/>
  <c r="R250" i="1"/>
  <c r="G250" i="1"/>
  <c r="F250" i="1"/>
  <c r="CF249" i="1"/>
  <c r="CE249" i="1"/>
  <c r="CD249" i="1"/>
  <c r="CC249" i="1"/>
  <c r="CB249" i="1"/>
  <c r="CA249" i="1"/>
  <c r="BZ249" i="1"/>
  <c r="BY249" i="1"/>
  <c r="BX249" i="1"/>
  <c r="BW249" i="1"/>
  <c r="AV249" i="1"/>
  <c r="U249" i="1"/>
  <c r="CH249" i="1" s="1"/>
  <c r="T249" i="1"/>
  <c r="CG249" i="1" s="1"/>
  <c r="R249" i="1"/>
  <c r="G249" i="1"/>
  <c r="F249" i="1"/>
  <c r="CF248" i="1"/>
  <c r="CE248" i="1"/>
  <c r="CD248" i="1"/>
  <c r="CC248" i="1"/>
  <c r="CB248" i="1"/>
  <c r="CA248" i="1"/>
  <c r="BZ248" i="1"/>
  <c r="BY248" i="1"/>
  <c r="BX248" i="1"/>
  <c r="BW248" i="1"/>
  <c r="AV248" i="1"/>
  <c r="U248" i="1"/>
  <c r="T248" i="1"/>
  <c r="CG248" i="1" s="1"/>
  <c r="R248" i="1"/>
  <c r="G248" i="1"/>
  <c r="F248" i="1"/>
  <c r="CH247" i="1"/>
  <c r="CF247" i="1"/>
  <c r="CE247" i="1"/>
  <c r="CD247" i="1"/>
  <c r="CC247" i="1"/>
  <c r="CB247" i="1"/>
  <c r="CA247" i="1"/>
  <c r="BZ247" i="1"/>
  <c r="BY247" i="1"/>
  <c r="BX247" i="1"/>
  <c r="BW247" i="1"/>
  <c r="AV247" i="1"/>
  <c r="U247" i="1"/>
  <c r="T247" i="1"/>
  <c r="CG247" i="1" s="1"/>
  <c r="R247" i="1"/>
  <c r="G247" i="1"/>
  <c r="F247" i="1"/>
  <c r="CF246" i="1"/>
  <c r="CE246" i="1"/>
  <c r="CD246" i="1"/>
  <c r="CC246" i="1"/>
  <c r="CB246" i="1"/>
  <c r="CA246" i="1"/>
  <c r="BZ246" i="1"/>
  <c r="BY246" i="1"/>
  <c r="BX246" i="1"/>
  <c r="BW246" i="1"/>
  <c r="AV246" i="1"/>
  <c r="U246" i="1"/>
  <c r="T246" i="1"/>
  <c r="CG246" i="1" s="1"/>
  <c r="R246" i="1"/>
  <c r="G246" i="1"/>
  <c r="F246" i="1"/>
  <c r="CF245" i="1"/>
  <c r="CE245" i="1"/>
  <c r="CD245" i="1"/>
  <c r="CC245" i="1"/>
  <c r="CB245" i="1"/>
  <c r="CA245" i="1"/>
  <c r="BZ245" i="1"/>
  <c r="BY245" i="1"/>
  <c r="BX245" i="1"/>
  <c r="BW245" i="1"/>
  <c r="AV245" i="1"/>
  <c r="U245" i="1"/>
  <c r="CH245" i="1" s="1"/>
  <c r="T245" i="1"/>
  <c r="CG245" i="1" s="1"/>
  <c r="R245" i="1"/>
  <c r="G245" i="1"/>
  <c r="F245" i="1"/>
  <c r="CF244" i="1"/>
  <c r="CE244" i="1"/>
  <c r="CD244" i="1"/>
  <c r="CC244" i="1"/>
  <c r="CB244" i="1"/>
  <c r="CA244" i="1"/>
  <c r="BZ244" i="1"/>
  <c r="BY244" i="1"/>
  <c r="BX244" i="1"/>
  <c r="BW244" i="1"/>
  <c r="AV244" i="1"/>
  <c r="U244" i="1"/>
  <c r="CH244" i="1" s="1"/>
  <c r="T244" i="1"/>
  <c r="CG244" i="1" s="1"/>
  <c r="R244" i="1"/>
  <c r="G244" i="1"/>
  <c r="F244" i="1"/>
  <c r="CF243" i="1"/>
  <c r="CE243" i="1"/>
  <c r="CD243" i="1"/>
  <c r="CC243" i="1"/>
  <c r="CB243" i="1"/>
  <c r="CA243" i="1"/>
  <c r="BZ243" i="1"/>
  <c r="BY243" i="1"/>
  <c r="BX243" i="1"/>
  <c r="BW243" i="1"/>
  <c r="AV243" i="1"/>
  <c r="U243" i="1"/>
  <c r="CH243" i="1" s="1"/>
  <c r="T243" i="1"/>
  <c r="CG243" i="1" s="1"/>
  <c r="R243" i="1"/>
  <c r="G243" i="1"/>
  <c r="F243" i="1"/>
  <c r="CF242" i="1"/>
  <c r="CE242" i="1"/>
  <c r="CD242" i="1"/>
  <c r="CC242" i="1"/>
  <c r="CB242" i="1"/>
  <c r="CA242" i="1"/>
  <c r="BZ242" i="1"/>
  <c r="BY242" i="1"/>
  <c r="BX242" i="1"/>
  <c r="BW242" i="1"/>
  <c r="AV242" i="1"/>
  <c r="U242" i="1"/>
  <c r="CH242" i="1" s="1"/>
  <c r="T242" i="1"/>
  <c r="CG242" i="1" s="1"/>
  <c r="R242" i="1"/>
  <c r="G242" i="1"/>
  <c r="F242" i="1"/>
  <c r="CF241" i="1"/>
  <c r="CE241" i="1"/>
  <c r="CD241" i="1"/>
  <c r="CC241" i="1"/>
  <c r="CB241" i="1"/>
  <c r="CA241" i="1"/>
  <c r="BZ241" i="1"/>
  <c r="BY241" i="1"/>
  <c r="BX241" i="1"/>
  <c r="BW241" i="1"/>
  <c r="AV241" i="1"/>
  <c r="U241" i="1"/>
  <c r="CH241" i="1" s="1"/>
  <c r="T241" i="1"/>
  <c r="R241" i="1"/>
  <c r="G241" i="1"/>
  <c r="F241" i="1"/>
  <c r="CF240" i="1"/>
  <c r="CE240" i="1"/>
  <c r="CD240" i="1"/>
  <c r="CC240" i="1"/>
  <c r="CB240" i="1"/>
  <c r="CA240" i="1"/>
  <c r="BZ240" i="1"/>
  <c r="BY240" i="1"/>
  <c r="BX240" i="1"/>
  <c r="BW240" i="1"/>
  <c r="AV240" i="1"/>
  <c r="U240" i="1"/>
  <c r="CH240" i="1" s="1"/>
  <c r="T240" i="1"/>
  <c r="CG240" i="1" s="1"/>
  <c r="R240" i="1"/>
  <c r="G240" i="1"/>
  <c r="F240" i="1"/>
  <c r="CF239" i="1"/>
  <c r="CE239" i="1"/>
  <c r="CD239" i="1"/>
  <c r="CC239" i="1"/>
  <c r="CB239" i="1"/>
  <c r="CA239" i="1"/>
  <c r="BZ239" i="1"/>
  <c r="BY239" i="1"/>
  <c r="BX239" i="1"/>
  <c r="BW239" i="1"/>
  <c r="AV239" i="1"/>
  <c r="U239" i="1"/>
  <c r="CH239" i="1" s="1"/>
  <c r="T239" i="1"/>
  <c r="R239" i="1"/>
  <c r="G239" i="1"/>
  <c r="F239" i="1"/>
  <c r="CF238" i="1"/>
  <c r="CE238" i="1"/>
  <c r="CD238" i="1"/>
  <c r="CC238" i="1"/>
  <c r="CB238" i="1"/>
  <c r="CA238" i="1"/>
  <c r="BZ238" i="1"/>
  <c r="BY238" i="1"/>
  <c r="BX238" i="1"/>
  <c r="BW238" i="1"/>
  <c r="AV238" i="1"/>
  <c r="U238" i="1"/>
  <c r="CH238" i="1" s="1"/>
  <c r="T238" i="1"/>
  <c r="R238" i="1"/>
  <c r="G238" i="1"/>
  <c r="F238" i="1"/>
  <c r="CF237" i="1"/>
  <c r="CE237" i="1"/>
  <c r="CD237" i="1"/>
  <c r="CC237" i="1"/>
  <c r="CB237" i="1"/>
  <c r="CA237" i="1"/>
  <c r="BZ237" i="1"/>
  <c r="BY237" i="1"/>
  <c r="BX237" i="1"/>
  <c r="BW237" i="1"/>
  <c r="AV237" i="1"/>
  <c r="U237" i="1"/>
  <c r="CH237" i="1" s="1"/>
  <c r="T237" i="1"/>
  <c r="R237" i="1"/>
  <c r="G237" i="1"/>
  <c r="F237" i="1"/>
  <c r="CF236" i="1"/>
  <c r="CE236" i="1"/>
  <c r="CD236" i="1"/>
  <c r="CC236" i="1"/>
  <c r="CB236" i="1"/>
  <c r="CA236" i="1"/>
  <c r="BZ236" i="1"/>
  <c r="BY236" i="1"/>
  <c r="BX236" i="1"/>
  <c r="BW236" i="1"/>
  <c r="AV236" i="1"/>
  <c r="Y236" i="1"/>
  <c r="U236" i="1"/>
  <c r="CH236" i="1" s="1"/>
  <c r="T236" i="1"/>
  <c r="CG236" i="1" s="1"/>
  <c r="R236" i="1"/>
  <c r="G236" i="1"/>
  <c r="F236" i="1"/>
  <c r="CH235" i="1"/>
  <c r="CF235" i="1"/>
  <c r="CE235" i="1"/>
  <c r="CD235" i="1"/>
  <c r="CC235" i="1"/>
  <c r="CB235" i="1"/>
  <c r="CA235" i="1"/>
  <c r="BZ235" i="1"/>
  <c r="BY235" i="1"/>
  <c r="BX235" i="1"/>
  <c r="BW235" i="1"/>
  <c r="AV235" i="1"/>
  <c r="U235" i="1"/>
  <c r="T235" i="1"/>
  <c r="R235" i="1"/>
  <c r="G235" i="1"/>
  <c r="F235" i="1"/>
  <c r="CF234" i="1"/>
  <c r="CE234" i="1"/>
  <c r="CD234" i="1"/>
  <c r="CC234" i="1"/>
  <c r="CB234" i="1"/>
  <c r="CA234" i="1"/>
  <c r="BZ234" i="1"/>
  <c r="BY234" i="1"/>
  <c r="BX234" i="1"/>
  <c r="BW234" i="1"/>
  <c r="AV234" i="1"/>
  <c r="AT234" i="1"/>
  <c r="AO234" i="1"/>
  <c r="AG234" i="1"/>
  <c r="AM234" i="1" s="1"/>
  <c r="AF234" i="1"/>
  <c r="AL234" i="1" s="1"/>
  <c r="U234" i="1"/>
  <c r="CH234" i="1" s="1"/>
  <c r="T234" i="1"/>
  <c r="CG234" i="1" s="1"/>
  <c r="R234" i="1"/>
  <c r="G234" i="1"/>
  <c r="F234" i="1"/>
  <c r="CF233" i="1"/>
  <c r="CE233" i="1"/>
  <c r="CD233" i="1"/>
  <c r="CC233" i="1"/>
  <c r="CB233" i="1"/>
  <c r="CA233" i="1"/>
  <c r="BZ233" i="1"/>
  <c r="BY233" i="1"/>
  <c r="BX233" i="1"/>
  <c r="BW233" i="1"/>
  <c r="AV233" i="1"/>
  <c r="AT233" i="1"/>
  <c r="AO233" i="1"/>
  <c r="AG233" i="1"/>
  <c r="AM233" i="1" s="1"/>
  <c r="AF233" i="1"/>
  <c r="AL233" i="1" s="1"/>
  <c r="U233" i="1"/>
  <c r="CH233" i="1" s="1"/>
  <c r="T233" i="1"/>
  <c r="CG233" i="1" s="1"/>
  <c r="R233" i="1"/>
  <c r="G233" i="1"/>
  <c r="F233" i="1"/>
  <c r="CF232" i="1"/>
  <c r="CE232" i="1"/>
  <c r="CD232" i="1"/>
  <c r="CC232" i="1"/>
  <c r="CB232" i="1"/>
  <c r="CA232" i="1"/>
  <c r="BZ232" i="1"/>
  <c r="BY232" i="1"/>
  <c r="BX232" i="1"/>
  <c r="BW232" i="1"/>
  <c r="AV232" i="1"/>
  <c r="AT232" i="1"/>
  <c r="AO232" i="1"/>
  <c r="AG232" i="1"/>
  <c r="AM232" i="1" s="1"/>
  <c r="AF232" i="1"/>
  <c r="AL232" i="1" s="1"/>
  <c r="U232" i="1"/>
  <c r="T232" i="1"/>
  <c r="CG232" i="1" s="1"/>
  <c r="R232" i="1"/>
  <c r="G232" i="1"/>
  <c r="F232" i="1"/>
  <c r="CF231" i="1"/>
  <c r="CE231" i="1"/>
  <c r="CD231" i="1"/>
  <c r="CC231" i="1"/>
  <c r="CB231" i="1"/>
  <c r="CA231" i="1"/>
  <c r="BZ231" i="1"/>
  <c r="BY231" i="1"/>
  <c r="BX231" i="1"/>
  <c r="BW231" i="1"/>
  <c r="AV231" i="1"/>
  <c r="AT231" i="1"/>
  <c r="AO231" i="1"/>
  <c r="AG231" i="1"/>
  <c r="AM231" i="1" s="1"/>
  <c r="AF231" i="1"/>
  <c r="AL231" i="1" s="1"/>
  <c r="U231" i="1"/>
  <c r="CH231" i="1" s="1"/>
  <c r="T231" i="1"/>
  <c r="Y231" i="1" s="1"/>
  <c r="R231" i="1"/>
  <c r="G231" i="1"/>
  <c r="F231" i="1"/>
  <c r="CF230" i="1"/>
  <c r="CE230" i="1"/>
  <c r="CD230" i="1"/>
  <c r="CC230" i="1"/>
  <c r="CB230" i="1"/>
  <c r="CA230" i="1"/>
  <c r="BZ230" i="1"/>
  <c r="BY230" i="1"/>
  <c r="BX230" i="1"/>
  <c r="BW230" i="1"/>
  <c r="AV230" i="1"/>
  <c r="AT230" i="1"/>
  <c r="AO230" i="1"/>
  <c r="AG230" i="1"/>
  <c r="AM230" i="1" s="1"/>
  <c r="AF230" i="1"/>
  <c r="AL230" i="1" s="1"/>
  <c r="Y230" i="1"/>
  <c r="U230" i="1"/>
  <c r="CH230" i="1" s="1"/>
  <c r="T230" i="1"/>
  <c r="CG230" i="1" s="1"/>
  <c r="R230" i="1"/>
  <c r="G230" i="1"/>
  <c r="F230" i="1"/>
  <c r="CF229" i="1"/>
  <c r="CE229" i="1"/>
  <c r="CD229" i="1"/>
  <c r="CC229" i="1"/>
  <c r="CB229" i="1"/>
  <c r="CA229" i="1"/>
  <c r="BZ229" i="1"/>
  <c r="BY229" i="1"/>
  <c r="BX229" i="1"/>
  <c r="BW229" i="1"/>
  <c r="AV229" i="1"/>
  <c r="AT229" i="1"/>
  <c r="AO229" i="1"/>
  <c r="AM229" i="1"/>
  <c r="AL229" i="1"/>
  <c r="AG229" i="1"/>
  <c r="AF229" i="1"/>
  <c r="U229" i="1"/>
  <c r="T229" i="1"/>
  <c r="CG229" i="1" s="1"/>
  <c r="R229" i="1"/>
  <c r="G229" i="1"/>
  <c r="F229" i="1"/>
  <c r="CF228" i="1"/>
  <c r="CE228" i="1"/>
  <c r="CD228" i="1"/>
  <c r="CC228" i="1"/>
  <c r="CB228" i="1"/>
  <c r="CA228" i="1"/>
  <c r="BZ228" i="1"/>
  <c r="BY228" i="1"/>
  <c r="BX228" i="1"/>
  <c r="BW228" i="1"/>
  <c r="AV228" i="1"/>
  <c r="AT228" i="1"/>
  <c r="AO228" i="1"/>
  <c r="AG228" i="1"/>
  <c r="AM228" i="1" s="1"/>
  <c r="AF228" i="1"/>
  <c r="AL228" i="1" s="1"/>
  <c r="U228" i="1"/>
  <c r="CH228" i="1" s="1"/>
  <c r="T228" i="1"/>
  <c r="Y228" i="1" s="1"/>
  <c r="R228" i="1"/>
  <c r="G228" i="1"/>
  <c r="F228" i="1"/>
  <c r="CF227" i="1"/>
  <c r="CE227" i="1"/>
  <c r="CD227" i="1"/>
  <c r="CC227" i="1"/>
  <c r="CB227" i="1"/>
  <c r="CA227" i="1"/>
  <c r="BZ227" i="1"/>
  <c r="BY227" i="1"/>
  <c r="BX227" i="1"/>
  <c r="BW227" i="1"/>
  <c r="AV227" i="1"/>
  <c r="AT227" i="1"/>
  <c r="AG227" i="1"/>
  <c r="AM227" i="1" s="1"/>
  <c r="AF227" i="1"/>
  <c r="AL227" i="1" s="1"/>
  <c r="U227" i="1"/>
  <c r="T227" i="1"/>
  <c r="R227" i="1"/>
  <c r="G227" i="1"/>
  <c r="F227" i="1"/>
  <c r="CF226" i="1"/>
  <c r="CE226" i="1"/>
  <c r="CD226" i="1"/>
  <c r="CC226" i="1"/>
  <c r="CB226" i="1"/>
  <c r="CA226" i="1"/>
  <c r="BZ226" i="1"/>
  <c r="BY226" i="1"/>
  <c r="BX226" i="1"/>
  <c r="BW226" i="1"/>
  <c r="AV226" i="1"/>
  <c r="AT226" i="1"/>
  <c r="AG226" i="1"/>
  <c r="AM226" i="1" s="1"/>
  <c r="AF226" i="1"/>
  <c r="AL226" i="1" s="1"/>
  <c r="U226" i="1"/>
  <c r="CH226" i="1" s="1"/>
  <c r="T226" i="1"/>
  <c r="CG226" i="1" s="1"/>
  <c r="R226" i="1"/>
  <c r="G226" i="1"/>
  <c r="F226" i="1"/>
  <c r="CH225" i="1"/>
  <c r="CG225" i="1"/>
  <c r="CF225" i="1"/>
  <c r="CE225" i="1"/>
  <c r="CD225" i="1"/>
  <c r="CC225" i="1"/>
  <c r="CB225" i="1"/>
  <c r="CA225" i="1"/>
  <c r="BZ225" i="1"/>
  <c r="BY225" i="1"/>
  <c r="BX225" i="1"/>
  <c r="BW225" i="1"/>
  <c r="AV225" i="1"/>
  <c r="AT225" i="1"/>
  <c r="AG225" i="1"/>
  <c r="AM225" i="1" s="1"/>
  <c r="AF225" i="1"/>
  <c r="AL225" i="1" s="1"/>
  <c r="Y225" i="1"/>
  <c r="U225" i="1"/>
  <c r="T225" i="1"/>
  <c r="R225" i="1"/>
  <c r="G225" i="1"/>
  <c r="F225" i="1"/>
  <c r="CF224" i="1"/>
  <c r="CE224" i="1"/>
  <c r="CD224" i="1"/>
  <c r="CC224" i="1"/>
  <c r="CB224" i="1"/>
  <c r="CA224" i="1"/>
  <c r="BZ224" i="1"/>
  <c r="BY224" i="1"/>
  <c r="BX224" i="1"/>
  <c r="BW224" i="1"/>
  <c r="AV224" i="1"/>
  <c r="AT224" i="1"/>
  <c r="AG224" i="1"/>
  <c r="AM224" i="1" s="1"/>
  <c r="AF224" i="1"/>
  <c r="AL224" i="1" s="1"/>
  <c r="U224" i="1"/>
  <c r="T224" i="1"/>
  <c r="CG224" i="1" s="1"/>
  <c r="R224" i="1"/>
  <c r="G224" i="1"/>
  <c r="F224" i="1"/>
  <c r="CF223" i="1"/>
  <c r="CE223" i="1"/>
  <c r="CD223" i="1"/>
  <c r="CC223" i="1"/>
  <c r="CB223" i="1"/>
  <c r="CA223" i="1"/>
  <c r="BZ223" i="1"/>
  <c r="BY223" i="1"/>
  <c r="BX223" i="1"/>
  <c r="BW223" i="1"/>
  <c r="AV223" i="1"/>
  <c r="AT223" i="1"/>
  <c r="AL223" i="1"/>
  <c r="AG223" i="1"/>
  <c r="AM223" i="1" s="1"/>
  <c r="AF223" i="1"/>
  <c r="U223" i="1"/>
  <c r="CH223" i="1" s="1"/>
  <c r="T223" i="1"/>
  <c r="R223" i="1"/>
  <c r="G223" i="1"/>
  <c r="F223" i="1"/>
  <c r="CF222" i="1"/>
  <c r="CE222" i="1"/>
  <c r="CD222" i="1"/>
  <c r="CC222" i="1"/>
  <c r="CB222" i="1"/>
  <c r="CA222" i="1"/>
  <c r="BZ222" i="1"/>
  <c r="BY222" i="1"/>
  <c r="BX222" i="1"/>
  <c r="BW222" i="1"/>
  <c r="AV222" i="1"/>
  <c r="AT222" i="1"/>
  <c r="AG222" i="1"/>
  <c r="AM222" i="1" s="1"/>
  <c r="AF222" i="1"/>
  <c r="AL222" i="1" s="1"/>
  <c r="U222" i="1"/>
  <c r="T222" i="1"/>
  <c r="CG222" i="1" s="1"/>
  <c r="R222" i="1"/>
  <c r="G222" i="1"/>
  <c r="F222" i="1"/>
  <c r="CF221" i="1"/>
  <c r="CE221" i="1"/>
  <c r="CD221" i="1"/>
  <c r="CC221" i="1"/>
  <c r="CB221" i="1"/>
  <c r="CA221" i="1"/>
  <c r="BZ221" i="1"/>
  <c r="BY221" i="1"/>
  <c r="BX221" i="1"/>
  <c r="BW221" i="1"/>
  <c r="AV221" i="1"/>
  <c r="AT221" i="1"/>
  <c r="AG221" i="1"/>
  <c r="AM221" i="1" s="1"/>
  <c r="AF221" i="1"/>
  <c r="AL221" i="1" s="1"/>
  <c r="U221" i="1"/>
  <c r="CH221" i="1" s="1"/>
  <c r="T221" i="1"/>
  <c r="Y221" i="1" s="1"/>
  <c r="R221" i="1"/>
  <c r="G221" i="1"/>
  <c r="F221" i="1"/>
  <c r="CF220" i="1"/>
  <c r="CE220" i="1"/>
  <c r="CD220" i="1"/>
  <c r="CC220" i="1"/>
  <c r="CB220" i="1"/>
  <c r="CA220" i="1"/>
  <c r="BZ220" i="1"/>
  <c r="BY220" i="1"/>
  <c r="BX220" i="1"/>
  <c r="BW220" i="1"/>
  <c r="AV220" i="1"/>
  <c r="AT220" i="1"/>
  <c r="AO220" i="1"/>
  <c r="AG220" i="1"/>
  <c r="AM220" i="1" s="1"/>
  <c r="AF220" i="1"/>
  <c r="AL220" i="1" s="1"/>
  <c r="U220" i="1"/>
  <c r="T220" i="1"/>
  <c r="R220" i="1"/>
  <c r="G220" i="1"/>
  <c r="F220" i="1"/>
  <c r="CF219" i="1"/>
  <c r="CE219" i="1"/>
  <c r="CD219" i="1"/>
  <c r="CC219" i="1"/>
  <c r="CB219" i="1"/>
  <c r="CA219" i="1"/>
  <c r="BZ219" i="1"/>
  <c r="BY219" i="1"/>
  <c r="BX219" i="1"/>
  <c r="BW219" i="1"/>
  <c r="AV219" i="1"/>
  <c r="AT219" i="1"/>
  <c r="AO219" i="1"/>
  <c r="AG219" i="1"/>
  <c r="AM219" i="1" s="1"/>
  <c r="AF219" i="1"/>
  <c r="AL219" i="1" s="1"/>
  <c r="U219" i="1"/>
  <c r="CH219" i="1" s="1"/>
  <c r="T219" i="1"/>
  <c r="CG219" i="1" s="1"/>
  <c r="R219" i="1"/>
  <c r="G219" i="1"/>
  <c r="F219" i="1"/>
  <c r="CF218" i="1"/>
  <c r="CE218" i="1"/>
  <c r="CD218" i="1"/>
  <c r="CC218" i="1"/>
  <c r="CB218" i="1"/>
  <c r="CA218" i="1"/>
  <c r="BZ218" i="1"/>
  <c r="BY218" i="1"/>
  <c r="BX218" i="1"/>
  <c r="BW218" i="1"/>
  <c r="AV218" i="1"/>
  <c r="AT218" i="1"/>
  <c r="AO218" i="1"/>
  <c r="AG218" i="1"/>
  <c r="AM218" i="1" s="1"/>
  <c r="AF218" i="1"/>
  <c r="AL218" i="1" s="1"/>
  <c r="U218" i="1"/>
  <c r="CH218" i="1" s="1"/>
  <c r="T218" i="1"/>
  <c r="R218" i="1"/>
  <c r="G218" i="1"/>
  <c r="F218" i="1"/>
  <c r="CF217" i="1"/>
  <c r="CE217" i="1"/>
  <c r="CD217" i="1"/>
  <c r="CC217" i="1"/>
  <c r="CB217" i="1"/>
  <c r="CA217" i="1"/>
  <c r="BZ217" i="1"/>
  <c r="BY217" i="1"/>
  <c r="BX217" i="1"/>
  <c r="BW217" i="1"/>
  <c r="AV217" i="1"/>
  <c r="AT217" i="1"/>
  <c r="AO217" i="1"/>
  <c r="AG217" i="1"/>
  <c r="AM217" i="1" s="1"/>
  <c r="AF217" i="1"/>
  <c r="AL217" i="1" s="1"/>
  <c r="U217" i="1"/>
  <c r="T217" i="1"/>
  <c r="CG217" i="1" s="1"/>
  <c r="R217" i="1"/>
  <c r="G217" i="1"/>
  <c r="F217" i="1"/>
  <c r="CF216" i="1"/>
  <c r="CE216" i="1"/>
  <c r="CD216" i="1"/>
  <c r="CC216" i="1"/>
  <c r="CB216" i="1"/>
  <c r="CA216" i="1"/>
  <c r="BZ216" i="1"/>
  <c r="BY216" i="1"/>
  <c r="BX216" i="1"/>
  <c r="BW216" i="1"/>
  <c r="AV216" i="1"/>
  <c r="AT216" i="1"/>
  <c r="AG216" i="1"/>
  <c r="AM216" i="1" s="1"/>
  <c r="AF216" i="1"/>
  <c r="AL216" i="1" s="1"/>
  <c r="Y216" i="1"/>
  <c r="U216" i="1"/>
  <c r="CH216" i="1" s="1"/>
  <c r="T216" i="1"/>
  <c r="CG216" i="1" s="1"/>
  <c r="R216" i="1"/>
  <c r="G216" i="1"/>
  <c r="F216" i="1"/>
  <c r="CF215" i="1"/>
  <c r="CE215" i="1"/>
  <c r="CD215" i="1"/>
  <c r="CC215" i="1"/>
  <c r="CB215" i="1"/>
  <c r="CA215" i="1"/>
  <c r="BZ215" i="1"/>
  <c r="BY215" i="1"/>
  <c r="BX215" i="1"/>
  <c r="BW215" i="1"/>
  <c r="AV215" i="1"/>
  <c r="AT215" i="1"/>
  <c r="AG215" i="1"/>
  <c r="AM215" i="1" s="1"/>
  <c r="AF215" i="1"/>
  <c r="AL215" i="1" s="1"/>
  <c r="U215" i="1"/>
  <c r="CH215" i="1" s="1"/>
  <c r="T215" i="1"/>
  <c r="R215" i="1"/>
  <c r="G215" i="1"/>
  <c r="F215" i="1"/>
  <c r="CF214" i="1"/>
  <c r="CE214" i="1"/>
  <c r="CD214" i="1"/>
  <c r="CC214" i="1"/>
  <c r="CB214" i="1"/>
  <c r="CA214" i="1"/>
  <c r="BZ214" i="1"/>
  <c r="BY214" i="1"/>
  <c r="BX214" i="1"/>
  <c r="BW214" i="1"/>
  <c r="AV214" i="1"/>
  <c r="AT214" i="1"/>
  <c r="AL214" i="1"/>
  <c r="AG214" i="1"/>
  <c r="AM214" i="1" s="1"/>
  <c r="AF214" i="1"/>
  <c r="U214" i="1"/>
  <c r="CH214" i="1" s="1"/>
  <c r="T214" i="1"/>
  <c r="Y214" i="1" s="1"/>
  <c r="R214" i="1"/>
  <c r="G214" i="1"/>
  <c r="F214" i="1"/>
  <c r="CF213" i="1"/>
  <c r="CE213" i="1"/>
  <c r="CD213" i="1"/>
  <c r="CC213" i="1"/>
  <c r="CB213" i="1"/>
  <c r="CA213" i="1"/>
  <c r="BZ213" i="1"/>
  <c r="BY213" i="1"/>
  <c r="BX213" i="1"/>
  <c r="BW213" i="1"/>
  <c r="AV213" i="1"/>
  <c r="AT213" i="1"/>
  <c r="AG213" i="1"/>
  <c r="AM213" i="1" s="1"/>
  <c r="AF213" i="1"/>
  <c r="AL213" i="1" s="1"/>
  <c r="U213" i="1"/>
  <c r="T213" i="1"/>
  <c r="CG213" i="1" s="1"/>
  <c r="R213" i="1"/>
  <c r="G213" i="1"/>
  <c r="F213" i="1"/>
  <c r="CH212" i="1"/>
  <c r="CF212" i="1"/>
  <c r="CE212" i="1"/>
  <c r="CD212" i="1"/>
  <c r="CC212" i="1"/>
  <c r="CB212" i="1"/>
  <c r="CA212" i="1"/>
  <c r="BZ212" i="1"/>
  <c r="BY212" i="1"/>
  <c r="BX212" i="1"/>
  <c r="BW212" i="1"/>
  <c r="AV212" i="1"/>
  <c r="AT212" i="1"/>
  <c r="AG212" i="1"/>
  <c r="AM212" i="1" s="1"/>
  <c r="AF212" i="1"/>
  <c r="AL212" i="1" s="1"/>
  <c r="U212" i="1"/>
  <c r="T212" i="1"/>
  <c r="R212" i="1"/>
  <c r="G212" i="1"/>
  <c r="F212" i="1"/>
  <c r="CF211" i="1"/>
  <c r="CE211" i="1"/>
  <c r="CD211" i="1"/>
  <c r="CC211" i="1"/>
  <c r="CB211" i="1"/>
  <c r="CA211" i="1"/>
  <c r="BZ211" i="1"/>
  <c r="BY211" i="1"/>
  <c r="BX211" i="1"/>
  <c r="BW211" i="1"/>
  <c r="AV211" i="1"/>
  <c r="AT211" i="1"/>
  <c r="AL211" i="1"/>
  <c r="AG211" i="1"/>
  <c r="AM211" i="1" s="1"/>
  <c r="AF211" i="1"/>
  <c r="U211" i="1"/>
  <c r="T211" i="1"/>
  <c r="CG211" i="1" s="1"/>
  <c r="R211" i="1"/>
  <c r="G211" i="1"/>
  <c r="F211" i="1"/>
  <c r="CF210" i="1"/>
  <c r="CE210" i="1"/>
  <c r="CD210" i="1"/>
  <c r="CC210" i="1"/>
  <c r="CB210" i="1"/>
  <c r="CA210" i="1"/>
  <c r="BZ210" i="1"/>
  <c r="BY210" i="1"/>
  <c r="BX210" i="1"/>
  <c r="BW210" i="1"/>
  <c r="AV210" i="1"/>
  <c r="AT210" i="1"/>
  <c r="AG210" i="1"/>
  <c r="AM210" i="1" s="1"/>
  <c r="AF210" i="1"/>
  <c r="AL210" i="1" s="1"/>
  <c r="U210" i="1"/>
  <c r="CH210" i="1" s="1"/>
  <c r="T210" i="1"/>
  <c r="Y210" i="1" s="1"/>
  <c r="R210" i="1"/>
  <c r="G210" i="1"/>
  <c r="F210" i="1"/>
  <c r="CF209" i="1"/>
  <c r="CE209" i="1"/>
  <c r="CD209" i="1"/>
  <c r="CC209" i="1"/>
  <c r="CB209" i="1"/>
  <c r="CA209" i="1"/>
  <c r="BZ209" i="1"/>
  <c r="BY209" i="1"/>
  <c r="BX209" i="1"/>
  <c r="BW209" i="1"/>
  <c r="AV209" i="1"/>
  <c r="AT209" i="1"/>
  <c r="AG209" i="1"/>
  <c r="AM209" i="1" s="1"/>
  <c r="AF209" i="1"/>
  <c r="AL209" i="1" s="1"/>
  <c r="U209" i="1"/>
  <c r="CH209" i="1" s="1"/>
  <c r="T209" i="1"/>
  <c r="CG209" i="1" s="1"/>
  <c r="R209" i="1"/>
  <c r="G209" i="1"/>
  <c r="F209" i="1"/>
  <c r="CF208" i="1"/>
  <c r="CE208" i="1"/>
  <c r="CD208" i="1"/>
  <c r="CC208" i="1"/>
  <c r="CB208" i="1"/>
  <c r="CA208" i="1"/>
  <c r="BZ208" i="1"/>
  <c r="BY208" i="1"/>
  <c r="BX208" i="1"/>
  <c r="BW208" i="1"/>
  <c r="AV208" i="1"/>
  <c r="AT208" i="1"/>
  <c r="AG208" i="1"/>
  <c r="AM208" i="1" s="1"/>
  <c r="AF208" i="1"/>
  <c r="AL208" i="1" s="1"/>
  <c r="U208" i="1"/>
  <c r="CH208" i="1" s="1"/>
  <c r="T208" i="1"/>
  <c r="CG208" i="1" s="1"/>
  <c r="R208" i="1"/>
  <c r="G208" i="1"/>
  <c r="F208" i="1"/>
  <c r="CF207" i="1"/>
  <c r="CE207" i="1"/>
  <c r="CD207" i="1"/>
  <c r="CC207" i="1"/>
  <c r="CB207" i="1"/>
  <c r="CA207" i="1"/>
  <c r="BZ207" i="1"/>
  <c r="BY207" i="1"/>
  <c r="BX207" i="1"/>
  <c r="BW207" i="1"/>
  <c r="AV207" i="1"/>
  <c r="AT207" i="1"/>
  <c r="AO207" i="1"/>
  <c r="AG207" i="1"/>
  <c r="AM207" i="1" s="1"/>
  <c r="AF207" i="1"/>
  <c r="AL207" i="1" s="1"/>
  <c r="U207" i="1"/>
  <c r="CH207" i="1" s="1"/>
  <c r="T207" i="1"/>
  <c r="CG207" i="1" s="1"/>
  <c r="R207" i="1"/>
  <c r="G207" i="1"/>
  <c r="F207" i="1"/>
  <c r="CF206" i="1"/>
  <c r="CE206" i="1"/>
  <c r="CD206" i="1"/>
  <c r="CC206" i="1"/>
  <c r="CB206" i="1"/>
  <c r="CA206" i="1"/>
  <c r="BZ206" i="1"/>
  <c r="BY206" i="1"/>
  <c r="BX206" i="1"/>
  <c r="BW206" i="1"/>
  <c r="AV206" i="1"/>
  <c r="AT206" i="1"/>
  <c r="AO206" i="1"/>
  <c r="AG206" i="1"/>
  <c r="AM206" i="1" s="1"/>
  <c r="AF206" i="1"/>
  <c r="AL206" i="1" s="1"/>
  <c r="U206" i="1"/>
  <c r="CH206" i="1" s="1"/>
  <c r="T206" i="1"/>
  <c r="R206" i="1"/>
  <c r="G206" i="1"/>
  <c r="F206" i="1"/>
  <c r="CF205" i="1"/>
  <c r="CE205" i="1"/>
  <c r="CD205" i="1"/>
  <c r="CC205" i="1"/>
  <c r="CB205" i="1"/>
  <c r="CA205" i="1"/>
  <c r="BZ205" i="1"/>
  <c r="BY205" i="1"/>
  <c r="BX205" i="1"/>
  <c r="BW205" i="1"/>
  <c r="AV205" i="1"/>
  <c r="AT205" i="1"/>
  <c r="AO205" i="1"/>
  <c r="AG205" i="1"/>
  <c r="AM205" i="1" s="1"/>
  <c r="AF205" i="1"/>
  <c r="AL205" i="1" s="1"/>
  <c r="U205" i="1"/>
  <c r="CH205" i="1" s="1"/>
  <c r="T205" i="1"/>
  <c r="R205" i="1"/>
  <c r="G205" i="1"/>
  <c r="F205" i="1"/>
  <c r="CF204" i="1"/>
  <c r="CE204" i="1"/>
  <c r="CD204" i="1"/>
  <c r="CC204" i="1"/>
  <c r="CB204" i="1"/>
  <c r="CA204" i="1"/>
  <c r="BZ204" i="1"/>
  <c r="BY204" i="1"/>
  <c r="BX204" i="1"/>
  <c r="BW204" i="1"/>
  <c r="AV204" i="1"/>
  <c r="AT204" i="1"/>
  <c r="AO204" i="1"/>
  <c r="AG204" i="1"/>
  <c r="AM204" i="1" s="1"/>
  <c r="AF204" i="1"/>
  <c r="AL204" i="1" s="1"/>
  <c r="U204" i="1"/>
  <c r="CH204" i="1" s="1"/>
  <c r="T204" i="1"/>
  <c r="CG204" i="1" s="1"/>
  <c r="R204" i="1"/>
  <c r="G204" i="1"/>
  <c r="F204" i="1"/>
  <c r="CF203" i="1"/>
  <c r="CE203" i="1"/>
  <c r="CD203" i="1"/>
  <c r="CC203" i="1"/>
  <c r="CB203" i="1"/>
  <c r="CA203" i="1"/>
  <c r="BZ203" i="1"/>
  <c r="BY203" i="1"/>
  <c r="BX203" i="1"/>
  <c r="BW203" i="1"/>
  <c r="AV203" i="1"/>
  <c r="AT203" i="1"/>
  <c r="AO203" i="1"/>
  <c r="AM203" i="1"/>
  <c r="AG203" i="1"/>
  <c r="AF203" i="1"/>
  <c r="AL203" i="1" s="1"/>
  <c r="U203" i="1"/>
  <c r="CH203" i="1" s="1"/>
  <c r="T203" i="1"/>
  <c r="Y203" i="1" s="1"/>
  <c r="R203" i="1"/>
  <c r="G203" i="1"/>
  <c r="F203" i="1"/>
  <c r="CF202" i="1"/>
  <c r="CE202" i="1"/>
  <c r="CD202" i="1"/>
  <c r="CC202" i="1"/>
  <c r="CB202" i="1"/>
  <c r="CA202" i="1"/>
  <c r="BZ202" i="1"/>
  <c r="BY202" i="1"/>
  <c r="BX202" i="1"/>
  <c r="BW202" i="1"/>
  <c r="AV202" i="1"/>
  <c r="AT202" i="1"/>
  <c r="AO202" i="1"/>
  <c r="AG202" i="1"/>
  <c r="AM202" i="1" s="1"/>
  <c r="AF202" i="1"/>
  <c r="AL202" i="1" s="1"/>
  <c r="U202" i="1"/>
  <c r="CH202" i="1" s="1"/>
  <c r="T202" i="1"/>
  <c r="R202" i="1"/>
  <c r="G202" i="1"/>
  <c r="F202" i="1"/>
  <c r="CF201" i="1"/>
  <c r="CE201" i="1"/>
  <c r="CD201" i="1"/>
  <c r="CC201" i="1"/>
  <c r="CB201" i="1"/>
  <c r="CA201" i="1"/>
  <c r="BZ201" i="1"/>
  <c r="BY201" i="1"/>
  <c r="BX201" i="1"/>
  <c r="BW201" i="1"/>
  <c r="AV201" i="1"/>
  <c r="AT201" i="1"/>
  <c r="AO201" i="1"/>
  <c r="AG201" i="1"/>
  <c r="AM201" i="1" s="1"/>
  <c r="AF201" i="1"/>
  <c r="AL201" i="1" s="1"/>
  <c r="U201" i="1"/>
  <c r="CH201" i="1" s="1"/>
  <c r="T201" i="1"/>
  <c r="CG201" i="1" s="1"/>
  <c r="R201" i="1"/>
  <c r="G201" i="1"/>
  <c r="F201" i="1"/>
  <c r="CF200" i="1"/>
  <c r="CE200" i="1"/>
  <c r="CD200" i="1"/>
  <c r="CC200" i="1"/>
  <c r="CB200" i="1"/>
  <c r="CA200" i="1"/>
  <c r="BZ200" i="1"/>
  <c r="BY200" i="1"/>
  <c r="BX200" i="1"/>
  <c r="BW200" i="1"/>
  <c r="AV200" i="1"/>
  <c r="AT200" i="1"/>
  <c r="AO200" i="1"/>
  <c r="AG200" i="1"/>
  <c r="AM200" i="1" s="1"/>
  <c r="AF200" i="1"/>
  <c r="AL200" i="1" s="1"/>
  <c r="U200" i="1"/>
  <c r="CH200" i="1" s="1"/>
  <c r="T200" i="1"/>
  <c r="CG200" i="1" s="1"/>
  <c r="R200" i="1"/>
  <c r="G200" i="1"/>
  <c r="F200" i="1"/>
  <c r="CF199" i="1"/>
  <c r="CE199" i="1"/>
  <c r="CD199" i="1"/>
  <c r="CC199" i="1"/>
  <c r="CB199" i="1"/>
  <c r="CA199" i="1"/>
  <c r="BZ199" i="1"/>
  <c r="BY199" i="1"/>
  <c r="BX199" i="1"/>
  <c r="BW199" i="1"/>
  <c r="AV199" i="1"/>
  <c r="AT199" i="1"/>
  <c r="AO199" i="1"/>
  <c r="AG199" i="1"/>
  <c r="AM199" i="1" s="1"/>
  <c r="AF199" i="1"/>
  <c r="AL199" i="1" s="1"/>
  <c r="U199" i="1"/>
  <c r="CH199" i="1" s="1"/>
  <c r="T199" i="1"/>
  <c r="CG199" i="1" s="1"/>
  <c r="R199" i="1"/>
  <c r="G199" i="1"/>
  <c r="F199" i="1"/>
  <c r="CF198" i="1"/>
  <c r="CE198" i="1"/>
  <c r="CD198" i="1"/>
  <c r="CC198" i="1"/>
  <c r="CB198" i="1"/>
  <c r="CA198" i="1"/>
  <c r="BZ198" i="1"/>
  <c r="BY198" i="1"/>
  <c r="BX198" i="1"/>
  <c r="BW198" i="1"/>
  <c r="AV198" i="1"/>
  <c r="AT198" i="1"/>
  <c r="AG198" i="1"/>
  <c r="AF198" i="1"/>
  <c r="U198" i="1"/>
  <c r="CH198" i="1" s="1"/>
  <c r="T198" i="1"/>
  <c r="Y198" i="1" s="1"/>
  <c r="R198" i="1"/>
  <c r="G198" i="1"/>
  <c r="F198" i="1"/>
  <c r="CF197" i="1"/>
  <c r="CE197" i="1"/>
  <c r="CD197" i="1"/>
  <c r="CC197" i="1"/>
  <c r="CB197" i="1"/>
  <c r="CA197" i="1"/>
  <c r="BZ197" i="1"/>
  <c r="BY197" i="1"/>
  <c r="BX197" i="1"/>
  <c r="BW197" i="1"/>
  <c r="AV197" i="1"/>
  <c r="AT197" i="1"/>
  <c r="AG197" i="1"/>
  <c r="AF197" i="1"/>
  <c r="U197" i="1"/>
  <c r="CH197" i="1" s="1"/>
  <c r="T197" i="1"/>
  <c r="Y197" i="1" s="1"/>
  <c r="R197" i="1"/>
  <c r="G197" i="1"/>
  <c r="F197" i="1"/>
  <c r="CF196" i="1"/>
  <c r="CE196" i="1"/>
  <c r="CD196" i="1"/>
  <c r="CC196" i="1"/>
  <c r="CB196" i="1"/>
  <c r="CA196" i="1"/>
  <c r="BZ196" i="1"/>
  <c r="BY196" i="1"/>
  <c r="BX196" i="1"/>
  <c r="BW196" i="1"/>
  <c r="AV196" i="1"/>
  <c r="AT196" i="1"/>
  <c r="AG196" i="1"/>
  <c r="AF196" i="1"/>
  <c r="U196" i="1"/>
  <c r="CH196" i="1" s="1"/>
  <c r="T196" i="1"/>
  <c r="Y196" i="1" s="1"/>
  <c r="R196" i="1"/>
  <c r="G196" i="1"/>
  <c r="F196" i="1"/>
  <c r="CF195" i="1"/>
  <c r="CE195" i="1"/>
  <c r="CD195" i="1"/>
  <c r="CC195" i="1"/>
  <c r="CB195" i="1"/>
  <c r="CA195" i="1"/>
  <c r="BZ195" i="1"/>
  <c r="BY195" i="1"/>
  <c r="BX195" i="1"/>
  <c r="BW195" i="1"/>
  <c r="AV195" i="1"/>
  <c r="AT195" i="1"/>
  <c r="AG195" i="1"/>
  <c r="AF195" i="1"/>
  <c r="U195" i="1"/>
  <c r="CH195" i="1" s="1"/>
  <c r="T195" i="1"/>
  <c r="CG195" i="1" s="1"/>
  <c r="R195" i="1"/>
  <c r="G195" i="1"/>
  <c r="F195" i="1"/>
  <c r="CF194" i="1"/>
  <c r="CE194" i="1"/>
  <c r="CD194" i="1"/>
  <c r="CC194" i="1"/>
  <c r="CB194" i="1"/>
  <c r="CA194" i="1"/>
  <c r="BZ194" i="1"/>
  <c r="BY194" i="1"/>
  <c r="BX194" i="1"/>
  <c r="BW194" i="1"/>
  <c r="AV194" i="1"/>
  <c r="AT194" i="1"/>
  <c r="AG194" i="1"/>
  <c r="AF194" i="1"/>
  <c r="U194" i="1"/>
  <c r="CH194" i="1" s="1"/>
  <c r="T194" i="1"/>
  <c r="CG194" i="1" s="1"/>
  <c r="R194" i="1"/>
  <c r="G194" i="1"/>
  <c r="F194" i="1"/>
  <c r="CF193" i="1"/>
  <c r="CE193" i="1"/>
  <c r="CD193" i="1"/>
  <c r="CC193" i="1"/>
  <c r="CB193" i="1"/>
  <c r="CA193" i="1"/>
  <c r="BZ193" i="1"/>
  <c r="BY193" i="1"/>
  <c r="BX193" i="1"/>
  <c r="BW193" i="1"/>
  <c r="AV193" i="1"/>
  <c r="AT193" i="1"/>
  <c r="AG193" i="1"/>
  <c r="AF193" i="1"/>
  <c r="U193" i="1"/>
  <c r="CH193" i="1" s="1"/>
  <c r="T193" i="1"/>
  <c r="R193" i="1"/>
  <c r="G193" i="1"/>
  <c r="F193" i="1"/>
  <c r="CF192" i="1"/>
  <c r="CE192" i="1"/>
  <c r="CD192" i="1"/>
  <c r="CC192" i="1"/>
  <c r="CB192" i="1"/>
  <c r="CA192" i="1"/>
  <c r="BZ192" i="1"/>
  <c r="BY192" i="1"/>
  <c r="BX192" i="1"/>
  <c r="BW192" i="1"/>
  <c r="AV192" i="1"/>
  <c r="AT192" i="1"/>
  <c r="AG192" i="1"/>
  <c r="AF192" i="1"/>
  <c r="U192" i="1"/>
  <c r="CH192" i="1" s="1"/>
  <c r="T192" i="1"/>
  <c r="CG192" i="1" s="1"/>
  <c r="R192" i="1"/>
  <c r="G192" i="1"/>
  <c r="F192" i="1"/>
  <c r="CF191" i="1"/>
  <c r="CE191" i="1"/>
  <c r="CD191" i="1"/>
  <c r="CC191" i="1"/>
  <c r="CB191" i="1"/>
  <c r="CA191" i="1"/>
  <c r="BZ191" i="1"/>
  <c r="BY191" i="1"/>
  <c r="BX191" i="1"/>
  <c r="BW191" i="1"/>
  <c r="AV191" i="1"/>
  <c r="AT191" i="1"/>
  <c r="AG191" i="1"/>
  <c r="AF191" i="1"/>
  <c r="Y191" i="1"/>
  <c r="U191" i="1"/>
  <c r="CH191" i="1" s="1"/>
  <c r="T191" i="1"/>
  <c r="CG191" i="1" s="1"/>
  <c r="R191" i="1"/>
  <c r="G191" i="1"/>
  <c r="F191" i="1"/>
  <c r="CF190" i="1"/>
  <c r="CE190" i="1"/>
  <c r="CD190" i="1"/>
  <c r="CC190" i="1"/>
  <c r="CB190" i="1"/>
  <c r="CA190" i="1"/>
  <c r="BZ190" i="1"/>
  <c r="BY190" i="1"/>
  <c r="BX190" i="1"/>
  <c r="BW190" i="1"/>
  <c r="AV190" i="1"/>
  <c r="AT190" i="1"/>
  <c r="AG190" i="1"/>
  <c r="AF190" i="1"/>
  <c r="U190" i="1"/>
  <c r="CH190" i="1" s="1"/>
  <c r="T190" i="1"/>
  <c r="R190" i="1"/>
  <c r="G190" i="1"/>
  <c r="F190" i="1"/>
  <c r="CF189" i="1"/>
  <c r="CE189" i="1"/>
  <c r="CD189" i="1"/>
  <c r="CC189" i="1"/>
  <c r="CB189" i="1"/>
  <c r="CA189" i="1"/>
  <c r="BZ189" i="1"/>
  <c r="BY189" i="1"/>
  <c r="BX189" i="1"/>
  <c r="BW189" i="1"/>
  <c r="AV189" i="1"/>
  <c r="U189" i="1"/>
  <c r="T189" i="1"/>
  <c r="CG189" i="1" s="1"/>
  <c r="R189" i="1"/>
  <c r="G189" i="1"/>
  <c r="F189" i="1"/>
  <c r="CF188" i="1"/>
  <c r="CE188" i="1"/>
  <c r="CD188" i="1"/>
  <c r="CC188" i="1"/>
  <c r="CB188" i="1"/>
  <c r="CA188" i="1"/>
  <c r="BZ188" i="1"/>
  <c r="BY188" i="1"/>
  <c r="BX188" i="1"/>
  <c r="BW188" i="1"/>
  <c r="AV188" i="1"/>
  <c r="U188" i="1"/>
  <c r="CH188" i="1" s="1"/>
  <c r="T188" i="1"/>
  <c r="R188" i="1"/>
  <c r="G188" i="1"/>
  <c r="F188" i="1"/>
  <c r="CF187" i="1"/>
  <c r="CE187" i="1"/>
  <c r="CD187" i="1"/>
  <c r="CC187" i="1"/>
  <c r="CB187" i="1"/>
  <c r="CA187" i="1"/>
  <c r="BZ187" i="1"/>
  <c r="BY187" i="1"/>
  <c r="BX187" i="1"/>
  <c r="BW187" i="1"/>
  <c r="AV187" i="1"/>
  <c r="U187" i="1"/>
  <c r="T187" i="1"/>
  <c r="CG187" i="1" s="1"/>
  <c r="R187" i="1"/>
  <c r="G187" i="1"/>
  <c r="F187" i="1"/>
  <c r="CF186" i="1"/>
  <c r="CE186" i="1"/>
  <c r="CD186" i="1"/>
  <c r="CC186" i="1"/>
  <c r="CB186" i="1"/>
  <c r="CA186" i="1"/>
  <c r="BZ186" i="1"/>
  <c r="BY186" i="1"/>
  <c r="BX186" i="1"/>
  <c r="BW186" i="1"/>
  <c r="AV186" i="1"/>
  <c r="U186" i="1"/>
  <c r="CH186" i="1" s="1"/>
  <c r="T186" i="1"/>
  <c r="R186" i="1"/>
  <c r="G186" i="1"/>
  <c r="F186" i="1"/>
  <c r="CF185" i="1"/>
  <c r="CE185" i="1"/>
  <c r="CD185" i="1"/>
  <c r="CC185" i="1"/>
  <c r="CB185" i="1"/>
  <c r="CA185" i="1"/>
  <c r="BZ185" i="1"/>
  <c r="BY185" i="1"/>
  <c r="BX185" i="1"/>
  <c r="BW185" i="1"/>
  <c r="AV185" i="1"/>
  <c r="U185" i="1"/>
  <c r="T185" i="1"/>
  <c r="CG185" i="1" s="1"/>
  <c r="R185" i="1"/>
  <c r="G185" i="1"/>
  <c r="F185" i="1"/>
  <c r="CF184" i="1"/>
  <c r="CE184" i="1"/>
  <c r="CD184" i="1"/>
  <c r="CC184" i="1"/>
  <c r="CB184" i="1"/>
  <c r="CA184" i="1"/>
  <c r="BZ184" i="1"/>
  <c r="BY184" i="1"/>
  <c r="BX184" i="1"/>
  <c r="BW184" i="1"/>
  <c r="AV184" i="1"/>
  <c r="U184" i="1"/>
  <c r="CH184" i="1" s="1"/>
  <c r="T184" i="1"/>
  <c r="CG184" i="1" s="1"/>
  <c r="R184" i="1"/>
  <c r="G184" i="1"/>
  <c r="F184" i="1"/>
  <c r="CG183" i="1"/>
  <c r="CF183" i="1"/>
  <c r="CE183" i="1"/>
  <c r="CD183" i="1"/>
  <c r="CC183" i="1"/>
  <c r="CB183" i="1"/>
  <c r="CA183" i="1"/>
  <c r="BZ183" i="1"/>
  <c r="BY183" i="1"/>
  <c r="BX183" i="1"/>
  <c r="BW183" i="1"/>
  <c r="AV183" i="1"/>
  <c r="U183" i="1"/>
  <c r="T183" i="1"/>
  <c r="R183" i="1"/>
  <c r="G183" i="1"/>
  <c r="F183" i="1"/>
  <c r="CF182" i="1"/>
  <c r="CE182" i="1"/>
  <c r="CD182" i="1"/>
  <c r="CC182" i="1"/>
  <c r="CB182" i="1"/>
  <c r="CA182" i="1"/>
  <c r="BZ182" i="1"/>
  <c r="BY182" i="1"/>
  <c r="BX182" i="1"/>
  <c r="BW182" i="1"/>
  <c r="AV182" i="1"/>
  <c r="U182" i="1"/>
  <c r="CH182" i="1" s="1"/>
  <c r="T182" i="1"/>
  <c r="R182" i="1"/>
  <c r="G182" i="1"/>
  <c r="F182" i="1"/>
  <c r="CF181" i="1"/>
  <c r="CE181" i="1"/>
  <c r="CD181" i="1"/>
  <c r="CC181" i="1"/>
  <c r="CB181" i="1"/>
  <c r="CA181" i="1"/>
  <c r="BZ181" i="1"/>
  <c r="BY181" i="1"/>
  <c r="BX181" i="1"/>
  <c r="BW181" i="1"/>
  <c r="AV181" i="1"/>
  <c r="U181" i="1"/>
  <c r="T181" i="1"/>
  <c r="CG181" i="1" s="1"/>
  <c r="R181" i="1"/>
  <c r="G181" i="1"/>
  <c r="F181" i="1"/>
  <c r="CF180" i="1"/>
  <c r="CE180" i="1"/>
  <c r="CD180" i="1"/>
  <c r="CC180" i="1"/>
  <c r="CB180" i="1"/>
  <c r="CA180" i="1"/>
  <c r="BZ180" i="1"/>
  <c r="BY180" i="1"/>
  <c r="BX180" i="1"/>
  <c r="BW180" i="1"/>
  <c r="AV180" i="1"/>
  <c r="U180" i="1"/>
  <c r="CH180" i="1" s="1"/>
  <c r="T180" i="1"/>
  <c r="R180" i="1"/>
  <c r="G180" i="1"/>
  <c r="F180" i="1"/>
  <c r="CF179" i="1"/>
  <c r="CE179" i="1"/>
  <c r="CD179" i="1"/>
  <c r="CC179" i="1"/>
  <c r="CB179" i="1"/>
  <c r="CA179" i="1"/>
  <c r="BZ179" i="1"/>
  <c r="BY179" i="1"/>
  <c r="BX179" i="1"/>
  <c r="BW179" i="1"/>
  <c r="AV179" i="1"/>
  <c r="U179" i="1"/>
  <c r="T179" i="1"/>
  <c r="CG179" i="1" s="1"/>
  <c r="R179" i="1"/>
  <c r="G179" i="1"/>
  <c r="F179" i="1"/>
  <c r="CF178" i="1"/>
  <c r="CE178" i="1"/>
  <c r="CD178" i="1"/>
  <c r="CC178" i="1"/>
  <c r="CB178" i="1"/>
  <c r="CA178" i="1"/>
  <c r="BZ178" i="1"/>
  <c r="BY178" i="1"/>
  <c r="BX178" i="1"/>
  <c r="BW178" i="1"/>
  <c r="AV178" i="1"/>
  <c r="U178" i="1"/>
  <c r="CH178" i="1" s="1"/>
  <c r="T178" i="1"/>
  <c r="CG178" i="1" s="1"/>
  <c r="R178" i="1"/>
  <c r="G178" i="1"/>
  <c r="F178" i="1"/>
  <c r="CF177" i="1"/>
  <c r="CE177" i="1"/>
  <c r="CD177" i="1"/>
  <c r="CC177" i="1"/>
  <c r="CB177" i="1"/>
  <c r="CA177" i="1"/>
  <c r="BZ177" i="1"/>
  <c r="BY177" i="1"/>
  <c r="BX177" i="1"/>
  <c r="BW177" i="1"/>
  <c r="AV177" i="1"/>
  <c r="U177" i="1"/>
  <c r="T177" i="1"/>
  <c r="CG177" i="1" s="1"/>
  <c r="R177" i="1"/>
  <c r="G177" i="1"/>
  <c r="F177" i="1"/>
  <c r="CF176" i="1"/>
  <c r="CE176" i="1"/>
  <c r="CD176" i="1"/>
  <c r="CC176" i="1"/>
  <c r="CB176" i="1"/>
  <c r="CA176" i="1"/>
  <c r="BZ176" i="1"/>
  <c r="BY176" i="1"/>
  <c r="BX176" i="1"/>
  <c r="BW176" i="1"/>
  <c r="AV176" i="1"/>
  <c r="U176" i="1"/>
  <c r="T176" i="1"/>
  <c r="CG176" i="1" s="1"/>
  <c r="R176" i="1"/>
  <c r="G176" i="1"/>
  <c r="F176" i="1"/>
  <c r="CF175" i="1"/>
  <c r="CE175" i="1"/>
  <c r="CD175" i="1"/>
  <c r="CC175" i="1"/>
  <c r="CB175" i="1"/>
  <c r="CA175" i="1"/>
  <c r="BZ175" i="1"/>
  <c r="BY175" i="1"/>
  <c r="BX175" i="1"/>
  <c r="BW175" i="1"/>
  <c r="AV175" i="1"/>
  <c r="U175" i="1"/>
  <c r="T175" i="1"/>
  <c r="CG175" i="1" s="1"/>
  <c r="R175" i="1"/>
  <c r="G175" i="1"/>
  <c r="F175" i="1"/>
  <c r="CF174" i="1"/>
  <c r="CE174" i="1"/>
  <c r="CD174" i="1"/>
  <c r="CC174" i="1"/>
  <c r="CB174" i="1"/>
  <c r="CA174" i="1"/>
  <c r="BZ174" i="1"/>
  <c r="BY174" i="1"/>
  <c r="BX174" i="1"/>
  <c r="BW174" i="1"/>
  <c r="AV174" i="1"/>
  <c r="U174" i="1"/>
  <c r="CH174" i="1" s="1"/>
  <c r="T174" i="1"/>
  <c r="R174" i="1"/>
  <c r="G174" i="1"/>
  <c r="F174" i="1"/>
  <c r="CF173" i="1"/>
  <c r="CE173" i="1"/>
  <c r="CD173" i="1"/>
  <c r="CC173" i="1"/>
  <c r="CB173" i="1"/>
  <c r="CA173" i="1"/>
  <c r="BZ173" i="1"/>
  <c r="BY173" i="1"/>
  <c r="BX173" i="1"/>
  <c r="BW173" i="1"/>
  <c r="AV173" i="1"/>
  <c r="U173" i="1"/>
  <c r="T173" i="1"/>
  <c r="CG173" i="1" s="1"/>
  <c r="R173" i="1"/>
  <c r="G173" i="1"/>
  <c r="F173" i="1"/>
  <c r="CF172" i="1"/>
  <c r="CE172" i="1"/>
  <c r="CD172" i="1"/>
  <c r="CC172" i="1"/>
  <c r="CB172" i="1"/>
  <c r="CA172" i="1"/>
  <c r="BZ172" i="1"/>
  <c r="BY172" i="1"/>
  <c r="BX172" i="1"/>
  <c r="BW172" i="1"/>
  <c r="AV172" i="1"/>
  <c r="U172" i="1"/>
  <c r="T172" i="1"/>
  <c r="CG172" i="1" s="1"/>
  <c r="R172" i="1"/>
  <c r="G172" i="1"/>
  <c r="F172" i="1"/>
  <c r="CF171" i="1"/>
  <c r="CE171" i="1"/>
  <c r="CD171" i="1"/>
  <c r="CC171" i="1"/>
  <c r="CB171" i="1"/>
  <c r="CA171" i="1"/>
  <c r="BZ171" i="1"/>
  <c r="BY171" i="1"/>
  <c r="BX171" i="1"/>
  <c r="BW171" i="1"/>
  <c r="AV171" i="1"/>
  <c r="U171" i="1"/>
  <c r="Y171" i="1" s="1"/>
  <c r="T171" i="1"/>
  <c r="CG171" i="1" s="1"/>
  <c r="R171" i="1"/>
  <c r="G171" i="1"/>
  <c r="F171" i="1"/>
  <c r="CF170" i="1"/>
  <c r="CE170" i="1"/>
  <c r="CD170" i="1"/>
  <c r="CC170" i="1"/>
  <c r="CB170" i="1"/>
  <c r="CA170" i="1"/>
  <c r="BZ170" i="1"/>
  <c r="BY170" i="1"/>
  <c r="BX170" i="1"/>
  <c r="BW170" i="1"/>
  <c r="AV170" i="1"/>
  <c r="U170" i="1"/>
  <c r="CH170" i="1" s="1"/>
  <c r="T170" i="1"/>
  <c r="CG170" i="1" s="1"/>
  <c r="R170" i="1"/>
  <c r="G170" i="1"/>
  <c r="F170" i="1"/>
  <c r="CF169" i="1"/>
  <c r="CE169" i="1"/>
  <c r="CD169" i="1"/>
  <c r="CC169" i="1"/>
  <c r="CB169" i="1"/>
  <c r="CA169" i="1"/>
  <c r="BZ169" i="1"/>
  <c r="BY169" i="1"/>
  <c r="BX169" i="1"/>
  <c r="BW169" i="1"/>
  <c r="AV169" i="1"/>
  <c r="U169" i="1"/>
  <c r="CH169" i="1" s="1"/>
  <c r="T169" i="1"/>
  <c r="Y169" i="1" s="1"/>
  <c r="R169" i="1"/>
  <c r="G169" i="1"/>
  <c r="F169" i="1"/>
  <c r="CG168" i="1"/>
  <c r="CF168" i="1"/>
  <c r="CE168" i="1"/>
  <c r="CD168" i="1"/>
  <c r="CC168" i="1"/>
  <c r="CB168" i="1"/>
  <c r="CA168" i="1"/>
  <c r="BZ168" i="1"/>
  <c r="BY168" i="1"/>
  <c r="BX168" i="1"/>
  <c r="BW168" i="1"/>
  <c r="AV168" i="1"/>
  <c r="U168" i="1"/>
  <c r="T168" i="1"/>
  <c r="R168" i="1"/>
  <c r="G168" i="1"/>
  <c r="F168" i="1"/>
  <c r="CF167" i="1"/>
  <c r="CE167" i="1"/>
  <c r="CD167" i="1"/>
  <c r="CC167" i="1"/>
  <c r="CB167" i="1"/>
  <c r="CA167" i="1"/>
  <c r="BZ167" i="1"/>
  <c r="BY167" i="1"/>
  <c r="BX167" i="1"/>
  <c r="BW167" i="1"/>
  <c r="AV167" i="1"/>
  <c r="U167" i="1"/>
  <c r="CH167" i="1" s="1"/>
  <c r="T167" i="1"/>
  <c r="Y167" i="1" s="1"/>
  <c r="R167" i="1"/>
  <c r="G167" i="1"/>
  <c r="F167" i="1"/>
  <c r="CF166" i="1"/>
  <c r="CE166" i="1"/>
  <c r="CD166" i="1"/>
  <c r="CC166" i="1"/>
  <c r="CB166" i="1"/>
  <c r="CA166" i="1"/>
  <c r="BZ166" i="1"/>
  <c r="BY166" i="1"/>
  <c r="BX166" i="1"/>
  <c r="BW166" i="1"/>
  <c r="AV166" i="1"/>
  <c r="Y166" i="1"/>
  <c r="U166" i="1"/>
  <c r="CH166" i="1" s="1"/>
  <c r="T166" i="1"/>
  <c r="CG166" i="1" s="1"/>
  <c r="R166" i="1"/>
  <c r="G166" i="1"/>
  <c r="F166" i="1"/>
  <c r="CF165" i="1"/>
  <c r="CE165" i="1"/>
  <c r="CD165" i="1"/>
  <c r="CC165" i="1"/>
  <c r="CB165" i="1"/>
  <c r="CA165" i="1"/>
  <c r="BZ165" i="1"/>
  <c r="BY165" i="1"/>
  <c r="BX165" i="1"/>
  <c r="BW165" i="1"/>
  <c r="AV165" i="1"/>
  <c r="U165" i="1"/>
  <c r="CH165" i="1" s="1"/>
  <c r="T165" i="1"/>
  <c r="Y165" i="1" s="1"/>
  <c r="R165" i="1"/>
  <c r="G165" i="1"/>
  <c r="F165" i="1"/>
  <c r="CF164" i="1"/>
  <c r="CE164" i="1"/>
  <c r="CD164" i="1"/>
  <c r="CC164" i="1"/>
  <c r="CB164" i="1"/>
  <c r="CA164" i="1"/>
  <c r="BZ164" i="1"/>
  <c r="BY164" i="1"/>
  <c r="BX164" i="1"/>
  <c r="BW164" i="1"/>
  <c r="AV164" i="1"/>
  <c r="U164" i="1"/>
  <c r="T164" i="1"/>
  <c r="CG164" i="1" s="1"/>
  <c r="R164" i="1"/>
  <c r="G164" i="1"/>
  <c r="F164" i="1"/>
  <c r="CF163" i="1"/>
  <c r="CE163" i="1"/>
  <c r="CD163" i="1"/>
  <c r="CC163" i="1"/>
  <c r="CB163" i="1"/>
  <c r="CA163" i="1"/>
  <c r="BZ163" i="1"/>
  <c r="BY163" i="1"/>
  <c r="BX163" i="1"/>
  <c r="BW163" i="1"/>
  <c r="AV163" i="1"/>
  <c r="U163" i="1"/>
  <c r="CH163" i="1" s="1"/>
  <c r="T163" i="1"/>
  <c r="Y163" i="1" s="1"/>
  <c r="R163" i="1"/>
  <c r="G163" i="1"/>
  <c r="F163" i="1"/>
  <c r="CF162" i="1"/>
  <c r="CE162" i="1"/>
  <c r="CD162" i="1"/>
  <c r="CC162" i="1"/>
  <c r="CB162" i="1"/>
  <c r="CA162" i="1"/>
  <c r="BZ162" i="1"/>
  <c r="BY162" i="1"/>
  <c r="BX162" i="1"/>
  <c r="BW162" i="1"/>
  <c r="AV162" i="1"/>
  <c r="Y162" i="1"/>
  <c r="U162" i="1"/>
  <c r="CH162" i="1" s="1"/>
  <c r="T162" i="1"/>
  <c r="CG162" i="1" s="1"/>
  <c r="R162" i="1"/>
  <c r="G162" i="1"/>
  <c r="F162" i="1"/>
  <c r="CF161" i="1"/>
  <c r="CE161" i="1"/>
  <c r="CD161" i="1"/>
  <c r="CC161" i="1"/>
  <c r="CB161" i="1"/>
  <c r="CA161" i="1"/>
  <c r="BZ161" i="1"/>
  <c r="BY161" i="1"/>
  <c r="BX161" i="1"/>
  <c r="BW161" i="1"/>
  <c r="AV161" i="1"/>
  <c r="U161" i="1"/>
  <c r="CH161" i="1" s="1"/>
  <c r="T161" i="1"/>
  <c r="R161" i="1"/>
  <c r="G161" i="1"/>
  <c r="F161" i="1"/>
  <c r="CF160" i="1"/>
  <c r="CE160" i="1"/>
  <c r="CD160" i="1"/>
  <c r="CC160" i="1"/>
  <c r="CB160" i="1"/>
  <c r="CA160" i="1"/>
  <c r="BZ160" i="1"/>
  <c r="BY160" i="1"/>
  <c r="BX160" i="1"/>
  <c r="BW160" i="1"/>
  <c r="AV160" i="1"/>
  <c r="U160" i="1"/>
  <c r="T160" i="1"/>
  <c r="CG160" i="1" s="1"/>
  <c r="R160" i="1"/>
  <c r="G160" i="1"/>
  <c r="F160" i="1"/>
  <c r="CF159" i="1"/>
  <c r="CE159" i="1"/>
  <c r="CD159" i="1"/>
  <c r="CC159" i="1"/>
  <c r="CB159" i="1"/>
  <c r="CA159" i="1"/>
  <c r="BZ159" i="1"/>
  <c r="BY159" i="1"/>
  <c r="BX159" i="1"/>
  <c r="BW159" i="1"/>
  <c r="AV159" i="1"/>
  <c r="U159" i="1"/>
  <c r="CH159" i="1" s="1"/>
  <c r="T159" i="1"/>
  <c r="Y159" i="1" s="1"/>
  <c r="R159" i="1"/>
  <c r="G159" i="1"/>
  <c r="F159" i="1"/>
  <c r="CG158" i="1"/>
  <c r="CF158" i="1"/>
  <c r="CE158" i="1"/>
  <c r="CD158" i="1"/>
  <c r="CC158" i="1"/>
  <c r="CB158" i="1"/>
  <c r="CA158" i="1"/>
  <c r="BZ158" i="1"/>
  <c r="BY158" i="1"/>
  <c r="BX158" i="1"/>
  <c r="BW158" i="1"/>
  <c r="AV158" i="1"/>
  <c r="Y158" i="1"/>
  <c r="U158" i="1"/>
  <c r="CH158" i="1" s="1"/>
  <c r="T158" i="1"/>
  <c r="R158" i="1"/>
  <c r="G158" i="1"/>
  <c r="F158" i="1"/>
  <c r="CF157" i="1"/>
  <c r="CE157" i="1"/>
  <c r="CD157" i="1"/>
  <c r="CC157" i="1"/>
  <c r="CB157" i="1"/>
  <c r="CA157" i="1"/>
  <c r="BZ157" i="1"/>
  <c r="BY157" i="1"/>
  <c r="BX157" i="1"/>
  <c r="BW157" i="1"/>
  <c r="AV157" i="1"/>
  <c r="U157" i="1"/>
  <c r="CH157" i="1" s="1"/>
  <c r="T157" i="1"/>
  <c r="Y157" i="1" s="1"/>
  <c r="R157" i="1"/>
  <c r="G157" i="1"/>
  <c r="F157" i="1"/>
  <c r="CG156" i="1"/>
  <c r="CF156" i="1"/>
  <c r="CE156" i="1"/>
  <c r="CD156" i="1"/>
  <c r="CC156" i="1"/>
  <c r="CB156" i="1"/>
  <c r="CA156" i="1"/>
  <c r="BZ156" i="1"/>
  <c r="BY156" i="1"/>
  <c r="BX156" i="1"/>
  <c r="BW156" i="1"/>
  <c r="AV156" i="1"/>
  <c r="U156" i="1"/>
  <c r="T156" i="1"/>
  <c r="R156" i="1"/>
  <c r="G156" i="1"/>
  <c r="F156" i="1"/>
  <c r="CF155" i="1"/>
  <c r="CE155" i="1"/>
  <c r="CD155" i="1"/>
  <c r="CC155" i="1"/>
  <c r="CB155" i="1"/>
  <c r="CA155" i="1"/>
  <c r="BZ155" i="1"/>
  <c r="BY155" i="1"/>
  <c r="BX155" i="1"/>
  <c r="BW155" i="1"/>
  <c r="AV155" i="1"/>
  <c r="U155" i="1"/>
  <c r="CH155" i="1" s="1"/>
  <c r="T155" i="1"/>
  <c r="Y155" i="1" s="1"/>
  <c r="R155" i="1"/>
  <c r="G155" i="1"/>
  <c r="F155" i="1"/>
  <c r="CG154" i="1"/>
  <c r="CF154" i="1"/>
  <c r="CE154" i="1"/>
  <c r="CD154" i="1"/>
  <c r="CC154" i="1"/>
  <c r="CB154" i="1"/>
  <c r="CA154" i="1"/>
  <c r="BZ154" i="1"/>
  <c r="BY154" i="1"/>
  <c r="BX154" i="1"/>
  <c r="BW154" i="1"/>
  <c r="AV154" i="1"/>
  <c r="U154" i="1"/>
  <c r="CH154" i="1" s="1"/>
  <c r="T154" i="1"/>
  <c r="R154" i="1"/>
  <c r="G154" i="1"/>
  <c r="F154" i="1"/>
  <c r="CF153" i="1"/>
  <c r="CE153" i="1"/>
  <c r="CD153" i="1"/>
  <c r="CC153" i="1"/>
  <c r="CB153" i="1"/>
  <c r="CA153" i="1"/>
  <c r="BZ153" i="1"/>
  <c r="BY153" i="1"/>
  <c r="BX153" i="1"/>
  <c r="BW153" i="1"/>
  <c r="AV153" i="1"/>
  <c r="U153" i="1"/>
  <c r="CH153" i="1" s="1"/>
  <c r="T153" i="1"/>
  <c r="R153" i="1"/>
  <c r="G153" i="1"/>
  <c r="F153" i="1"/>
  <c r="CF152" i="1"/>
  <c r="CE152" i="1"/>
  <c r="CD152" i="1"/>
  <c r="CC152" i="1"/>
  <c r="CB152" i="1"/>
  <c r="CA152" i="1"/>
  <c r="BZ152" i="1"/>
  <c r="BY152" i="1"/>
  <c r="BX152" i="1"/>
  <c r="BW152" i="1"/>
  <c r="AV152" i="1"/>
  <c r="U152" i="1"/>
  <c r="T152" i="1"/>
  <c r="CG152" i="1" s="1"/>
  <c r="R152" i="1"/>
  <c r="G152" i="1"/>
  <c r="F152" i="1"/>
  <c r="CF151" i="1"/>
  <c r="CE151" i="1"/>
  <c r="CD151" i="1"/>
  <c r="CC151" i="1"/>
  <c r="CB151" i="1"/>
  <c r="CA151" i="1"/>
  <c r="BZ151" i="1"/>
  <c r="BY151" i="1"/>
  <c r="BX151" i="1"/>
  <c r="BW151" i="1"/>
  <c r="AV151" i="1"/>
  <c r="U151" i="1"/>
  <c r="CH151" i="1" s="1"/>
  <c r="T151" i="1"/>
  <c r="Y151" i="1" s="1"/>
  <c r="R151" i="1"/>
  <c r="G151" i="1"/>
  <c r="F151" i="1"/>
  <c r="CG150" i="1"/>
  <c r="CF150" i="1"/>
  <c r="CE150" i="1"/>
  <c r="CD150" i="1"/>
  <c r="CC150" i="1"/>
  <c r="CB150" i="1"/>
  <c r="CA150" i="1"/>
  <c r="BZ150" i="1"/>
  <c r="BY150" i="1"/>
  <c r="BX150" i="1"/>
  <c r="BW150" i="1"/>
  <c r="AV150" i="1"/>
  <c r="Y150" i="1"/>
  <c r="U150" i="1"/>
  <c r="CH150" i="1" s="1"/>
  <c r="T150" i="1"/>
  <c r="R150" i="1"/>
  <c r="G150" i="1"/>
  <c r="F150" i="1"/>
  <c r="CF149" i="1"/>
  <c r="CE149" i="1"/>
  <c r="CD149" i="1"/>
  <c r="CC149" i="1"/>
  <c r="CB149" i="1"/>
  <c r="CA149" i="1"/>
  <c r="BZ149" i="1"/>
  <c r="BY149" i="1"/>
  <c r="BX149" i="1"/>
  <c r="BW149" i="1"/>
  <c r="AV149" i="1"/>
  <c r="AT149" i="1"/>
  <c r="AO149" i="1"/>
  <c r="AG149" i="1"/>
  <c r="AM149" i="1" s="1"/>
  <c r="AF149" i="1"/>
  <c r="AL149" i="1" s="1"/>
  <c r="U149" i="1"/>
  <c r="CH149" i="1" s="1"/>
  <c r="T149" i="1"/>
  <c r="R149" i="1"/>
  <c r="G149" i="1"/>
  <c r="F149" i="1"/>
  <c r="CF148" i="1"/>
  <c r="CE148" i="1"/>
  <c r="CD148" i="1"/>
  <c r="CC148" i="1"/>
  <c r="CB148" i="1"/>
  <c r="CA148" i="1"/>
  <c r="BZ148" i="1"/>
  <c r="CJ148" i="1" s="1"/>
  <c r="BY148" i="1"/>
  <c r="BX148" i="1"/>
  <c r="BW148" i="1"/>
  <c r="AV148" i="1"/>
  <c r="AT148" i="1"/>
  <c r="AO148" i="1"/>
  <c r="AM148" i="1"/>
  <c r="AG148" i="1"/>
  <c r="AF148" i="1"/>
  <c r="AL148" i="1" s="1"/>
  <c r="U148" i="1"/>
  <c r="CH148" i="1" s="1"/>
  <c r="T148" i="1"/>
  <c r="CG148" i="1" s="1"/>
  <c r="R148" i="1"/>
  <c r="G148" i="1"/>
  <c r="F148" i="1"/>
  <c r="CF147" i="1"/>
  <c r="CE147" i="1"/>
  <c r="CD147" i="1"/>
  <c r="CC147" i="1"/>
  <c r="CB147" i="1"/>
  <c r="CA147" i="1"/>
  <c r="BZ147" i="1"/>
  <c r="BY147" i="1"/>
  <c r="BX147" i="1"/>
  <c r="BW147" i="1"/>
  <c r="AV147" i="1"/>
  <c r="AT147" i="1"/>
  <c r="AO147" i="1"/>
  <c r="AG147" i="1"/>
  <c r="AM147" i="1" s="1"/>
  <c r="AF147" i="1"/>
  <c r="AL147" i="1" s="1"/>
  <c r="U147" i="1"/>
  <c r="CH147" i="1" s="1"/>
  <c r="T147" i="1"/>
  <c r="R147" i="1"/>
  <c r="G147" i="1"/>
  <c r="F147" i="1"/>
  <c r="CF146" i="1"/>
  <c r="CE146" i="1"/>
  <c r="CD146" i="1"/>
  <c r="CC146" i="1"/>
  <c r="CB146" i="1"/>
  <c r="CA146" i="1"/>
  <c r="BZ146" i="1"/>
  <c r="BY146" i="1"/>
  <c r="BX146" i="1"/>
  <c r="BW146" i="1"/>
  <c r="AV146" i="1"/>
  <c r="AT146" i="1"/>
  <c r="AO146" i="1"/>
  <c r="AG146" i="1"/>
  <c r="AM146" i="1" s="1"/>
  <c r="AF146" i="1"/>
  <c r="AL146" i="1" s="1"/>
  <c r="U146" i="1"/>
  <c r="CH146" i="1" s="1"/>
  <c r="T146" i="1"/>
  <c r="CG146" i="1" s="1"/>
  <c r="R146" i="1"/>
  <c r="G146" i="1"/>
  <c r="F146" i="1"/>
  <c r="CH145" i="1"/>
  <c r="CF145" i="1"/>
  <c r="CE145" i="1"/>
  <c r="CD145" i="1"/>
  <c r="CC145" i="1"/>
  <c r="CB145" i="1"/>
  <c r="CA145" i="1"/>
  <c r="BZ145" i="1"/>
  <c r="BY145" i="1"/>
  <c r="BX145" i="1"/>
  <c r="BW145" i="1"/>
  <c r="AV145" i="1"/>
  <c r="AT145" i="1"/>
  <c r="AO145" i="1"/>
  <c r="AG145" i="1"/>
  <c r="AM145" i="1" s="1"/>
  <c r="AF145" i="1"/>
  <c r="AL145" i="1" s="1"/>
  <c r="U145" i="1"/>
  <c r="T145" i="1"/>
  <c r="CG145" i="1" s="1"/>
  <c r="R145" i="1"/>
  <c r="G145" i="1"/>
  <c r="F145" i="1"/>
  <c r="CF144" i="1"/>
  <c r="CE144" i="1"/>
  <c r="CD144" i="1"/>
  <c r="CC144" i="1"/>
  <c r="CB144" i="1"/>
  <c r="CA144" i="1"/>
  <c r="BZ144" i="1"/>
  <c r="BY144" i="1"/>
  <c r="BX144" i="1"/>
  <c r="BW144" i="1"/>
  <c r="AV144" i="1"/>
  <c r="AT144" i="1"/>
  <c r="AO144" i="1"/>
  <c r="AM144" i="1"/>
  <c r="AG144" i="1"/>
  <c r="AF144" i="1"/>
  <c r="AL144" i="1" s="1"/>
  <c r="U144" i="1"/>
  <c r="CH144" i="1" s="1"/>
  <c r="T144" i="1"/>
  <c r="CG144" i="1" s="1"/>
  <c r="R144" i="1"/>
  <c r="G144" i="1"/>
  <c r="F144" i="1"/>
  <c r="CF143" i="1"/>
  <c r="CE143" i="1"/>
  <c r="CD143" i="1"/>
  <c r="CC143" i="1"/>
  <c r="CB143" i="1"/>
  <c r="CA143" i="1"/>
  <c r="BZ143" i="1"/>
  <c r="BY143" i="1"/>
  <c r="BX143" i="1"/>
  <c r="BW143" i="1"/>
  <c r="AV143" i="1"/>
  <c r="AT143" i="1"/>
  <c r="AO143" i="1"/>
  <c r="AG143" i="1"/>
  <c r="AM143" i="1" s="1"/>
  <c r="AF143" i="1"/>
  <c r="AL143" i="1" s="1"/>
  <c r="U143" i="1"/>
  <c r="CH143" i="1" s="1"/>
  <c r="T143" i="1"/>
  <c r="R143" i="1"/>
  <c r="G143" i="1"/>
  <c r="F143" i="1"/>
  <c r="CF142" i="1"/>
  <c r="CE142" i="1"/>
  <c r="CD142" i="1"/>
  <c r="CC142" i="1"/>
  <c r="CB142" i="1"/>
  <c r="CA142" i="1"/>
  <c r="BZ142" i="1"/>
  <c r="BY142" i="1"/>
  <c r="BX142" i="1"/>
  <c r="BW142" i="1"/>
  <c r="AV142" i="1"/>
  <c r="AT142" i="1"/>
  <c r="AO142" i="1"/>
  <c r="AG142" i="1"/>
  <c r="AM142" i="1" s="1"/>
  <c r="AF142" i="1"/>
  <c r="AL142" i="1" s="1"/>
  <c r="U142" i="1"/>
  <c r="CH142" i="1" s="1"/>
  <c r="T142" i="1"/>
  <c r="CG142" i="1" s="1"/>
  <c r="R142" i="1"/>
  <c r="G142" i="1"/>
  <c r="F142" i="1"/>
  <c r="CF141" i="1"/>
  <c r="CE141" i="1"/>
  <c r="CD141" i="1"/>
  <c r="CC141" i="1"/>
  <c r="CB141" i="1"/>
  <c r="CA141" i="1"/>
  <c r="BZ141" i="1"/>
  <c r="BY141" i="1"/>
  <c r="BX141" i="1"/>
  <c r="BW141" i="1"/>
  <c r="AV141" i="1"/>
  <c r="AT141" i="1"/>
  <c r="AO141" i="1"/>
  <c r="AG141" i="1"/>
  <c r="AM141" i="1" s="1"/>
  <c r="AF141" i="1"/>
  <c r="AL141" i="1" s="1"/>
  <c r="U141" i="1"/>
  <c r="CH141" i="1" s="1"/>
  <c r="T141" i="1"/>
  <c r="R141" i="1"/>
  <c r="G141" i="1"/>
  <c r="F141" i="1"/>
  <c r="CF140" i="1"/>
  <c r="CE140" i="1"/>
  <c r="CD140" i="1"/>
  <c r="CC140" i="1"/>
  <c r="CB140" i="1"/>
  <c r="CA140" i="1"/>
  <c r="BZ140" i="1"/>
  <c r="BY140" i="1"/>
  <c r="BX140" i="1"/>
  <c r="BW140" i="1"/>
  <c r="AV140" i="1"/>
  <c r="AT140" i="1"/>
  <c r="AO140" i="1"/>
  <c r="AG140" i="1"/>
  <c r="AM140" i="1" s="1"/>
  <c r="AF140" i="1"/>
  <c r="AL140" i="1" s="1"/>
  <c r="U140" i="1"/>
  <c r="T140" i="1"/>
  <c r="CG140" i="1" s="1"/>
  <c r="R140" i="1"/>
  <c r="G140" i="1"/>
  <c r="F140" i="1"/>
  <c r="CF139" i="1"/>
  <c r="CE139" i="1"/>
  <c r="CD139" i="1"/>
  <c r="CC139" i="1"/>
  <c r="CB139" i="1"/>
  <c r="CA139" i="1"/>
  <c r="BZ139" i="1"/>
  <c r="BY139" i="1"/>
  <c r="BX139" i="1"/>
  <c r="BW139" i="1"/>
  <c r="AV139" i="1"/>
  <c r="AT139" i="1"/>
  <c r="AO139" i="1"/>
  <c r="AG139" i="1"/>
  <c r="AM139" i="1" s="1"/>
  <c r="AF139" i="1"/>
  <c r="AL139" i="1" s="1"/>
  <c r="U139" i="1"/>
  <c r="CH139" i="1" s="1"/>
  <c r="T139" i="1"/>
  <c r="R139" i="1"/>
  <c r="G139" i="1"/>
  <c r="F139" i="1"/>
  <c r="CF138" i="1"/>
  <c r="CE138" i="1"/>
  <c r="CD138" i="1"/>
  <c r="CC138" i="1"/>
  <c r="CB138" i="1"/>
  <c r="CA138" i="1"/>
  <c r="BZ138" i="1"/>
  <c r="BY138" i="1"/>
  <c r="BX138" i="1"/>
  <c r="BW138" i="1"/>
  <c r="AV138" i="1"/>
  <c r="AT138" i="1"/>
  <c r="AO138" i="1"/>
  <c r="AG138" i="1"/>
  <c r="AM138" i="1" s="1"/>
  <c r="AF138" i="1"/>
  <c r="AL138" i="1" s="1"/>
  <c r="U138" i="1"/>
  <c r="CH138" i="1" s="1"/>
  <c r="T138" i="1"/>
  <c r="CG138" i="1" s="1"/>
  <c r="R138" i="1"/>
  <c r="G138" i="1"/>
  <c r="F138" i="1"/>
  <c r="CF137" i="1"/>
  <c r="CE137" i="1"/>
  <c r="CD137" i="1"/>
  <c r="CC137" i="1"/>
  <c r="CB137" i="1"/>
  <c r="CA137" i="1"/>
  <c r="BZ137" i="1"/>
  <c r="BY137" i="1"/>
  <c r="BX137" i="1"/>
  <c r="BW137" i="1"/>
  <c r="AV137" i="1"/>
  <c r="AT137" i="1"/>
  <c r="AO137" i="1"/>
  <c r="AG137" i="1"/>
  <c r="AM137" i="1" s="1"/>
  <c r="AF137" i="1"/>
  <c r="AL137" i="1" s="1"/>
  <c r="U137" i="1"/>
  <c r="T137" i="1"/>
  <c r="CG137" i="1" s="1"/>
  <c r="R137" i="1"/>
  <c r="G137" i="1"/>
  <c r="F137" i="1"/>
  <c r="CG136" i="1"/>
  <c r="CF136" i="1"/>
  <c r="CE136" i="1"/>
  <c r="CD136" i="1"/>
  <c r="CC136" i="1"/>
  <c r="CB136" i="1"/>
  <c r="CA136" i="1"/>
  <c r="BZ136" i="1"/>
  <c r="BY136" i="1"/>
  <c r="BX136" i="1"/>
  <c r="BW136" i="1"/>
  <c r="AV136" i="1"/>
  <c r="AT136" i="1"/>
  <c r="AO136" i="1"/>
  <c r="AG136" i="1"/>
  <c r="AM136" i="1" s="1"/>
  <c r="AF136" i="1"/>
  <c r="AL136" i="1" s="1"/>
  <c r="U136" i="1"/>
  <c r="T136" i="1"/>
  <c r="R136" i="1"/>
  <c r="G136" i="1"/>
  <c r="F136" i="1"/>
  <c r="CF135" i="1"/>
  <c r="CE135" i="1"/>
  <c r="CD135" i="1"/>
  <c r="CC135" i="1"/>
  <c r="CB135" i="1"/>
  <c r="CA135" i="1"/>
  <c r="BZ135" i="1"/>
  <c r="BY135" i="1"/>
  <c r="BX135" i="1"/>
  <c r="BW135" i="1"/>
  <c r="AV135" i="1"/>
  <c r="AT135" i="1"/>
  <c r="AO135" i="1"/>
  <c r="AL135" i="1"/>
  <c r="AG135" i="1"/>
  <c r="AM135" i="1" s="1"/>
  <c r="AF135" i="1"/>
  <c r="U135" i="1"/>
  <c r="CH135" i="1" s="1"/>
  <c r="T135" i="1"/>
  <c r="Y135" i="1" s="1"/>
  <c r="R135" i="1"/>
  <c r="G135" i="1"/>
  <c r="F135" i="1"/>
  <c r="CF134" i="1"/>
  <c r="CE134" i="1"/>
  <c r="CD134" i="1"/>
  <c r="CC134" i="1"/>
  <c r="CB134" i="1"/>
  <c r="CA134" i="1"/>
  <c r="BZ134" i="1"/>
  <c r="BY134" i="1"/>
  <c r="BX134" i="1"/>
  <c r="BW134" i="1"/>
  <c r="AV134" i="1"/>
  <c r="AT134" i="1"/>
  <c r="AO134" i="1"/>
  <c r="AG134" i="1"/>
  <c r="AM134" i="1" s="1"/>
  <c r="AF134" i="1"/>
  <c r="AL134" i="1" s="1"/>
  <c r="U134" i="1"/>
  <c r="T134" i="1"/>
  <c r="CG134" i="1" s="1"/>
  <c r="R134" i="1"/>
  <c r="G134" i="1"/>
  <c r="F134" i="1"/>
  <c r="CG133" i="1"/>
  <c r="CF133" i="1"/>
  <c r="CE133" i="1"/>
  <c r="CD133" i="1"/>
  <c r="CC133" i="1"/>
  <c r="CB133" i="1"/>
  <c r="CA133" i="1"/>
  <c r="BZ133" i="1"/>
  <c r="BY133" i="1"/>
  <c r="BX133" i="1"/>
  <c r="BW133" i="1"/>
  <c r="AV133" i="1"/>
  <c r="AT133" i="1"/>
  <c r="AO133" i="1"/>
  <c r="AG133" i="1"/>
  <c r="AM133" i="1" s="1"/>
  <c r="AF133" i="1"/>
  <c r="AL133" i="1" s="1"/>
  <c r="U133" i="1"/>
  <c r="CH133" i="1" s="1"/>
  <c r="T133" i="1"/>
  <c r="R133" i="1"/>
  <c r="G133" i="1"/>
  <c r="F133" i="1"/>
  <c r="CF132" i="1"/>
  <c r="CE132" i="1"/>
  <c r="CD132" i="1"/>
  <c r="CC132" i="1"/>
  <c r="CB132" i="1"/>
  <c r="CA132" i="1"/>
  <c r="BZ132" i="1"/>
  <c r="BY132" i="1"/>
  <c r="BX132" i="1"/>
  <c r="BW132" i="1"/>
  <c r="AV132" i="1"/>
  <c r="AT132" i="1"/>
  <c r="AO132" i="1"/>
  <c r="AG132" i="1"/>
  <c r="AM132" i="1" s="1"/>
  <c r="AF132" i="1"/>
  <c r="AL132" i="1" s="1"/>
  <c r="U132" i="1"/>
  <c r="CH132" i="1" s="1"/>
  <c r="T132" i="1"/>
  <c r="CG132" i="1" s="1"/>
  <c r="R132" i="1"/>
  <c r="G132" i="1"/>
  <c r="F132" i="1"/>
  <c r="CF131" i="1"/>
  <c r="CE131" i="1"/>
  <c r="CD131" i="1"/>
  <c r="CC131" i="1"/>
  <c r="CB131" i="1"/>
  <c r="CA131" i="1"/>
  <c r="BZ131" i="1"/>
  <c r="BY131" i="1"/>
  <c r="BX131" i="1"/>
  <c r="BW131" i="1"/>
  <c r="AV131" i="1"/>
  <c r="AT131" i="1"/>
  <c r="AO131" i="1"/>
  <c r="AG131" i="1"/>
  <c r="AM131" i="1" s="1"/>
  <c r="AF131" i="1"/>
  <c r="AL131" i="1" s="1"/>
  <c r="U131" i="1"/>
  <c r="T131" i="1"/>
  <c r="CG131" i="1" s="1"/>
  <c r="R131" i="1"/>
  <c r="G131" i="1"/>
  <c r="F131" i="1"/>
  <c r="CF130" i="1"/>
  <c r="CE130" i="1"/>
  <c r="CD130" i="1"/>
  <c r="CC130" i="1"/>
  <c r="CB130" i="1"/>
  <c r="CA130" i="1"/>
  <c r="BZ130" i="1"/>
  <c r="BY130" i="1"/>
  <c r="BX130" i="1"/>
  <c r="BW130" i="1"/>
  <c r="AV130" i="1"/>
  <c r="AT130" i="1"/>
  <c r="AO130" i="1"/>
  <c r="AG130" i="1"/>
  <c r="AM130" i="1" s="1"/>
  <c r="AF130" i="1"/>
  <c r="AL130" i="1" s="1"/>
  <c r="U130" i="1"/>
  <c r="CH130" i="1" s="1"/>
  <c r="T130" i="1"/>
  <c r="R130" i="1"/>
  <c r="G130" i="1"/>
  <c r="F130" i="1"/>
  <c r="CG129" i="1"/>
  <c r="CF129" i="1"/>
  <c r="CE129" i="1"/>
  <c r="CD129" i="1"/>
  <c r="CC129" i="1"/>
  <c r="CB129" i="1"/>
  <c r="CA129" i="1"/>
  <c r="BZ129" i="1"/>
  <c r="BY129" i="1"/>
  <c r="BX129" i="1"/>
  <c r="BW129" i="1"/>
  <c r="AV129" i="1"/>
  <c r="AT129" i="1"/>
  <c r="AO129" i="1"/>
  <c r="AG129" i="1"/>
  <c r="AM129" i="1" s="1"/>
  <c r="AF129" i="1"/>
  <c r="AL129" i="1" s="1"/>
  <c r="U129" i="1"/>
  <c r="CH129" i="1" s="1"/>
  <c r="T129" i="1"/>
  <c r="R129" i="1"/>
  <c r="G129" i="1"/>
  <c r="F129" i="1"/>
  <c r="CF128" i="1"/>
  <c r="CE128" i="1"/>
  <c r="CD128" i="1"/>
  <c r="CC128" i="1"/>
  <c r="CB128" i="1"/>
  <c r="CA128" i="1"/>
  <c r="BZ128" i="1"/>
  <c r="BY128" i="1"/>
  <c r="BX128" i="1"/>
  <c r="BW128" i="1"/>
  <c r="AV128" i="1"/>
  <c r="AT128" i="1"/>
  <c r="AO128" i="1"/>
  <c r="AG128" i="1"/>
  <c r="AM128" i="1" s="1"/>
  <c r="AF128" i="1"/>
  <c r="AL128" i="1" s="1"/>
  <c r="U128" i="1"/>
  <c r="CH128" i="1" s="1"/>
  <c r="T128" i="1"/>
  <c r="CG128" i="1" s="1"/>
  <c r="R128" i="1"/>
  <c r="G128" i="1"/>
  <c r="F128" i="1"/>
  <c r="CF127" i="1"/>
  <c r="CE127" i="1"/>
  <c r="CD127" i="1"/>
  <c r="CC127" i="1"/>
  <c r="CB127" i="1"/>
  <c r="CA127" i="1"/>
  <c r="BZ127" i="1"/>
  <c r="BY127" i="1"/>
  <c r="BX127" i="1"/>
  <c r="BW127" i="1"/>
  <c r="AV127" i="1"/>
  <c r="AT127" i="1"/>
  <c r="AO127" i="1"/>
  <c r="AG127" i="1"/>
  <c r="AM127" i="1" s="1"/>
  <c r="AF127" i="1"/>
  <c r="AL127" i="1" s="1"/>
  <c r="U127" i="1"/>
  <c r="T127" i="1"/>
  <c r="CG127" i="1" s="1"/>
  <c r="R127" i="1"/>
  <c r="G127" i="1"/>
  <c r="F127" i="1"/>
  <c r="CG126" i="1"/>
  <c r="CF126" i="1"/>
  <c r="CE126" i="1"/>
  <c r="CD126" i="1"/>
  <c r="CC126" i="1"/>
  <c r="CB126" i="1"/>
  <c r="CA126" i="1"/>
  <c r="BZ126" i="1"/>
  <c r="BY126" i="1"/>
  <c r="BX126" i="1"/>
  <c r="BW126" i="1"/>
  <c r="AV126" i="1"/>
  <c r="AT126" i="1"/>
  <c r="AO126" i="1"/>
  <c r="AG126" i="1"/>
  <c r="AM126" i="1" s="1"/>
  <c r="AF126" i="1"/>
  <c r="AL126" i="1" s="1"/>
  <c r="U126" i="1"/>
  <c r="CH126" i="1" s="1"/>
  <c r="T126" i="1"/>
  <c r="R126" i="1"/>
  <c r="G126" i="1"/>
  <c r="F126" i="1"/>
  <c r="CF125" i="1"/>
  <c r="CE125" i="1"/>
  <c r="CD125" i="1"/>
  <c r="CC125" i="1"/>
  <c r="CB125" i="1"/>
  <c r="CA125" i="1"/>
  <c r="BZ125" i="1"/>
  <c r="BY125" i="1"/>
  <c r="BX125" i="1"/>
  <c r="BW125" i="1"/>
  <c r="AV125" i="1"/>
  <c r="AT125" i="1"/>
  <c r="AO125" i="1"/>
  <c r="AM125" i="1"/>
  <c r="AG125" i="1"/>
  <c r="AF125" i="1"/>
  <c r="AL125" i="1" s="1"/>
  <c r="U125" i="1"/>
  <c r="CH125" i="1" s="1"/>
  <c r="T125" i="1"/>
  <c r="CG125" i="1" s="1"/>
  <c r="R125" i="1"/>
  <c r="G125" i="1"/>
  <c r="F125" i="1"/>
  <c r="CF124" i="1"/>
  <c r="CE124" i="1"/>
  <c r="CD124" i="1"/>
  <c r="CC124" i="1"/>
  <c r="CB124" i="1"/>
  <c r="CA124" i="1"/>
  <c r="BZ124" i="1"/>
  <c r="BY124" i="1"/>
  <c r="BX124" i="1"/>
  <c r="BW124" i="1"/>
  <c r="AV124" i="1"/>
  <c r="AT124" i="1"/>
  <c r="AO124" i="1"/>
  <c r="AG124" i="1"/>
  <c r="AM124" i="1" s="1"/>
  <c r="AF124" i="1"/>
  <c r="AL124" i="1" s="1"/>
  <c r="U124" i="1"/>
  <c r="CH124" i="1" s="1"/>
  <c r="T124" i="1"/>
  <c r="CG124" i="1" s="1"/>
  <c r="R124" i="1"/>
  <c r="G124" i="1"/>
  <c r="F124" i="1"/>
  <c r="CF123" i="1"/>
  <c r="CE123" i="1"/>
  <c r="CD123" i="1"/>
  <c r="CC123" i="1"/>
  <c r="CB123" i="1"/>
  <c r="CA123" i="1"/>
  <c r="BZ123" i="1"/>
  <c r="BY123" i="1"/>
  <c r="BX123" i="1"/>
  <c r="BW123" i="1"/>
  <c r="AV123" i="1"/>
  <c r="AT123" i="1"/>
  <c r="AO123" i="1"/>
  <c r="AG123" i="1"/>
  <c r="AM123" i="1" s="1"/>
  <c r="AF123" i="1"/>
  <c r="AL123" i="1" s="1"/>
  <c r="U123" i="1"/>
  <c r="T123" i="1"/>
  <c r="CG123" i="1" s="1"/>
  <c r="R123" i="1"/>
  <c r="G123" i="1"/>
  <c r="F123" i="1"/>
  <c r="CF122" i="1"/>
  <c r="CE122" i="1"/>
  <c r="CD122" i="1"/>
  <c r="CC122" i="1"/>
  <c r="CB122" i="1"/>
  <c r="CA122" i="1"/>
  <c r="BZ122" i="1"/>
  <c r="BY122" i="1"/>
  <c r="BX122" i="1"/>
  <c r="BW122" i="1"/>
  <c r="AV122" i="1"/>
  <c r="AT122" i="1"/>
  <c r="AO122" i="1"/>
  <c r="AM122" i="1"/>
  <c r="AG122" i="1"/>
  <c r="AF122" i="1"/>
  <c r="AL122" i="1" s="1"/>
  <c r="U122" i="1"/>
  <c r="CH122" i="1" s="1"/>
  <c r="T122" i="1"/>
  <c r="R122" i="1"/>
  <c r="G122" i="1"/>
  <c r="F122" i="1"/>
  <c r="CF121" i="1"/>
  <c r="CE121" i="1"/>
  <c r="CD121" i="1"/>
  <c r="CC121" i="1"/>
  <c r="CB121" i="1"/>
  <c r="CA121" i="1"/>
  <c r="BZ121" i="1"/>
  <c r="BY121" i="1"/>
  <c r="BX121" i="1"/>
  <c r="BW121" i="1"/>
  <c r="AV121" i="1"/>
  <c r="AT121" i="1"/>
  <c r="AO121" i="1"/>
  <c r="AG121" i="1"/>
  <c r="AM121" i="1" s="1"/>
  <c r="AF121" i="1"/>
  <c r="AL121" i="1" s="1"/>
  <c r="U121" i="1"/>
  <c r="CH121" i="1" s="1"/>
  <c r="T121" i="1"/>
  <c r="CG121" i="1" s="1"/>
  <c r="R121" i="1"/>
  <c r="G121" i="1"/>
  <c r="F121" i="1"/>
  <c r="CF120" i="1"/>
  <c r="CE120" i="1"/>
  <c r="CD120" i="1"/>
  <c r="CC120" i="1"/>
  <c r="CB120" i="1"/>
  <c r="CA120" i="1"/>
  <c r="BZ120" i="1"/>
  <c r="BY120" i="1"/>
  <c r="BX120" i="1"/>
  <c r="BW120" i="1"/>
  <c r="AV120" i="1"/>
  <c r="AT120" i="1"/>
  <c r="AO120" i="1"/>
  <c r="AG120" i="1"/>
  <c r="AM120" i="1" s="1"/>
  <c r="AF120" i="1"/>
  <c r="AL120" i="1" s="1"/>
  <c r="U120" i="1"/>
  <c r="CH120" i="1" s="1"/>
  <c r="T120" i="1"/>
  <c r="CG120" i="1" s="1"/>
  <c r="R120" i="1"/>
  <c r="G120" i="1"/>
  <c r="F120" i="1"/>
  <c r="CF119" i="1"/>
  <c r="CE119" i="1"/>
  <c r="CD119" i="1"/>
  <c r="CC119" i="1"/>
  <c r="CB119" i="1"/>
  <c r="CA119" i="1"/>
  <c r="BZ119" i="1"/>
  <c r="BY119" i="1"/>
  <c r="BX119" i="1"/>
  <c r="BW119" i="1"/>
  <c r="AV119" i="1"/>
  <c r="AT119" i="1"/>
  <c r="AO119" i="1"/>
  <c r="AG119" i="1"/>
  <c r="AF119" i="1"/>
  <c r="U119" i="1"/>
  <c r="CH119" i="1" s="1"/>
  <c r="T119" i="1"/>
  <c r="CG119" i="1" s="1"/>
  <c r="R119" i="1"/>
  <c r="G119" i="1"/>
  <c r="F119" i="1"/>
  <c r="CF118" i="1"/>
  <c r="CE118" i="1"/>
  <c r="CD118" i="1"/>
  <c r="CC118" i="1"/>
  <c r="CB118" i="1"/>
  <c r="CA118" i="1"/>
  <c r="BZ118" i="1"/>
  <c r="BY118" i="1"/>
  <c r="BX118" i="1"/>
  <c r="BW118" i="1"/>
  <c r="AV118" i="1"/>
  <c r="AT118" i="1"/>
  <c r="AO118" i="1"/>
  <c r="AG118" i="1"/>
  <c r="AF118" i="1"/>
  <c r="U118" i="1"/>
  <c r="CH118" i="1" s="1"/>
  <c r="T118" i="1"/>
  <c r="CG118" i="1" s="1"/>
  <c r="R118" i="1"/>
  <c r="G118" i="1"/>
  <c r="F118" i="1"/>
  <c r="CF117" i="1"/>
  <c r="CE117" i="1"/>
  <c r="CD117" i="1"/>
  <c r="CC117" i="1"/>
  <c r="CB117" i="1"/>
  <c r="CA117" i="1"/>
  <c r="BZ117" i="1"/>
  <c r="BY117" i="1"/>
  <c r="BX117" i="1"/>
  <c r="BW117" i="1"/>
  <c r="AV117" i="1"/>
  <c r="AT117" i="1"/>
  <c r="AO117" i="1"/>
  <c r="AG117" i="1"/>
  <c r="AF117" i="1"/>
  <c r="U117" i="1"/>
  <c r="CH117" i="1" s="1"/>
  <c r="T117" i="1"/>
  <c r="CG117" i="1" s="1"/>
  <c r="R117" i="1"/>
  <c r="G117" i="1"/>
  <c r="F117" i="1"/>
  <c r="CF116" i="1"/>
  <c r="CE116" i="1"/>
  <c r="CD116" i="1"/>
  <c r="CC116" i="1"/>
  <c r="CB116" i="1"/>
  <c r="CA116" i="1"/>
  <c r="BZ116" i="1"/>
  <c r="BY116" i="1"/>
  <c r="BX116" i="1"/>
  <c r="BW116" i="1"/>
  <c r="AV116" i="1"/>
  <c r="AT116" i="1"/>
  <c r="AO116" i="1"/>
  <c r="AG116" i="1"/>
  <c r="AF116" i="1"/>
  <c r="U116" i="1"/>
  <c r="CH116" i="1" s="1"/>
  <c r="T116" i="1"/>
  <c r="CG116" i="1" s="1"/>
  <c r="R116" i="1"/>
  <c r="G116" i="1"/>
  <c r="F116" i="1"/>
  <c r="CF115" i="1"/>
  <c r="CE115" i="1"/>
  <c r="CD115" i="1"/>
  <c r="CC115" i="1"/>
  <c r="CB115" i="1"/>
  <c r="CA115" i="1"/>
  <c r="BZ115" i="1"/>
  <c r="BY115" i="1"/>
  <c r="BX115" i="1"/>
  <c r="BW115" i="1"/>
  <c r="AV115" i="1"/>
  <c r="AT115" i="1"/>
  <c r="AG115" i="1"/>
  <c r="AF115" i="1"/>
  <c r="U115" i="1"/>
  <c r="CH115" i="1" s="1"/>
  <c r="T115" i="1"/>
  <c r="CG115" i="1" s="1"/>
  <c r="R115" i="1"/>
  <c r="G115" i="1"/>
  <c r="F115" i="1"/>
  <c r="CF114" i="1"/>
  <c r="CE114" i="1"/>
  <c r="CD114" i="1"/>
  <c r="CC114" i="1"/>
  <c r="CB114" i="1"/>
  <c r="CA114" i="1"/>
  <c r="BZ114" i="1"/>
  <c r="BY114" i="1"/>
  <c r="BX114" i="1"/>
  <c r="BW114" i="1"/>
  <c r="AV114" i="1"/>
  <c r="AT114" i="1"/>
  <c r="AG114" i="1"/>
  <c r="AF114" i="1"/>
  <c r="U114" i="1"/>
  <c r="T114" i="1"/>
  <c r="CG114" i="1" s="1"/>
  <c r="R114" i="1"/>
  <c r="G114" i="1"/>
  <c r="F114" i="1"/>
  <c r="CF113" i="1"/>
  <c r="CE113" i="1"/>
  <c r="CD113" i="1"/>
  <c r="CC113" i="1"/>
  <c r="CB113" i="1"/>
  <c r="CA113" i="1"/>
  <c r="BZ113" i="1"/>
  <c r="BY113" i="1"/>
  <c r="BX113" i="1"/>
  <c r="BW113" i="1"/>
  <c r="AV113" i="1"/>
  <c r="AT113" i="1"/>
  <c r="AG113" i="1"/>
  <c r="AF113" i="1"/>
  <c r="U113" i="1"/>
  <c r="CH113" i="1" s="1"/>
  <c r="T113" i="1"/>
  <c r="R113" i="1"/>
  <c r="G113" i="1"/>
  <c r="F113" i="1"/>
  <c r="CF112" i="1"/>
  <c r="CE112" i="1"/>
  <c r="CD112" i="1"/>
  <c r="CC112" i="1"/>
  <c r="CB112" i="1"/>
  <c r="CA112" i="1"/>
  <c r="BZ112" i="1"/>
  <c r="BY112" i="1"/>
  <c r="BX112" i="1"/>
  <c r="BW112" i="1"/>
  <c r="AV112" i="1"/>
  <c r="AT112" i="1"/>
  <c r="AG112" i="1"/>
  <c r="AF112" i="1"/>
  <c r="U112" i="1"/>
  <c r="CH112" i="1" s="1"/>
  <c r="T112" i="1"/>
  <c r="Y112" i="1" s="1"/>
  <c r="R112" i="1"/>
  <c r="G112" i="1"/>
  <c r="F112" i="1"/>
  <c r="CF111" i="1"/>
  <c r="CE111" i="1"/>
  <c r="CD111" i="1"/>
  <c r="CC111" i="1"/>
  <c r="CB111" i="1"/>
  <c r="CA111" i="1"/>
  <c r="BZ111" i="1"/>
  <c r="BY111" i="1"/>
  <c r="BX111" i="1"/>
  <c r="BW111" i="1"/>
  <c r="AV111" i="1"/>
  <c r="AT111" i="1"/>
  <c r="AG111" i="1"/>
  <c r="AF111" i="1"/>
  <c r="U111" i="1"/>
  <c r="CH111" i="1" s="1"/>
  <c r="T111" i="1"/>
  <c r="CG111" i="1" s="1"/>
  <c r="R111" i="1"/>
  <c r="G111" i="1"/>
  <c r="F111" i="1"/>
  <c r="CF110" i="1"/>
  <c r="CE110" i="1"/>
  <c r="CD110" i="1"/>
  <c r="CC110" i="1"/>
  <c r="CB110" i="1"/>
  <c r="CA110" i="1"/>
  <c r="BZ110" i="1"/>
  <c r="BY110" i="1"/>
  <c r="BX110" i="1"/>
  <c r="BW110" i="1"/>
  <c r="AV110" i="1"/>
  <c r="AT110" i="1"/>
  <c r="AO110" i="1"/>
  <c r="U110" i="1"/>
  <c r="CH110" i="1" s="1"/>
  <c r="T110" i="1"/>
  <c r="R110" i="1"/>
  <c r="G110" i="1"/>
  <c r="F110" i="1"/>
  <c r="CF109" i="1"/>
  <c r="CE109" i="1"/>
  <c r="CD109" i="1"/>
  <c r="CC109" i="1"/>
  <c r="CB109" i="1"/>
  <c r="CA109" i="1"/>
  <c r="BZ109" i="1"/>
  <c r="BY109" i="1"/>
  <c r="BX109" i="1"/>
  <c r="BW109" i="1"/>
  <c r="AV109" i="1"/>
  <c r="AO109" i="1"/>
  <c r="AG109" i="1"/>
  <c r="AF109" i="1"/>
  <c r="U109" i="1"/>
  <c r="CH109" i="1" s="1"/>
  <c r="T109" i="1"/>
  <c r="CG109" i="1" s="1"/>
  <c r="R109" i="1"/>
  <c r="G109" i="1"/>
  <c r="F109" i="1"/>
  <c r="CF108" i="1"/>
  <c r="CE108" i="1"/>
  <c r="CD108" i="1"/>
  <c r="CC108" i="1"/>
  <c r="CB108" i="1"/>
  <c r="CA108" i="1"/>
  <c r="BZ108" i="1"/>
  <c r="BY108" i="1"/>
  <c r="BX108" i="1"/>
  <c r="BW108" i="1"/>
  <c r="AV108" i="1"/>
  <c r="AT108" i="1"/>
  <c r="AO108" i="1"/>
  <c r="AG108" i="1"/>
  <c r="AF108" i="1"/>
  <c r="U108" i="1"/>
  <c r="CH108" i="1" s="1"/>
  <c r="T108" i="1"/>
  <c r="CG108" i="1" s="1"/>
  <c r="R108" i="1"/>
  <c r="G108" i="1"/>
  <c r="F108" i="1"/>
  <c r="CF107" i="1"/>
  <c r="CE107" i="1"/>
  <c r="CD107" i="1"/>
  <c r="CC107" i="1"/>
  <c r="CB107" i="1"/>
  <c r="CA107" i="1"/>
  <c r="BZ107" i="1"/>
  <c r="BY107" i="1"/>
  <c r="BX107" i="1"/>
  <c r="BW107" i="1"/>
  <c r="AV107" i="1"/>
  <c r="AT107" i="1"/>
  <c r="AO107" i="1"/>
  <c r="AG107" i="1"/>
  <c r="AF107" i="1"/>
  <c r="U107" i="1"/>
  <c r="CH107" i="1" s="1"/>
  <c r="T107" i="1"/>
  <c r="CG107" i="1" s="1"/>
  <c r="R107" i="1"/>
  <c r="G107" i="1"/>
  <c r="F107" i="1"/>
  <c r="CF106" i="1"/>
  <c r="CE106" i="1"/>
  <c r="CD106" i="1"/>
  <c r="CC106" i="1"/>
  <c r="CB106" i="1"/>
  <c r="CA106" i="1"/>
  <c r="BZ106" i="1"/>
  <c r="BY106" i="1"/>
  <c r="BX106" i="1"/>
  <c r="BW106" i="1"/>
  <c r="AV106" i="1"/>
  <c r="AT106" i="1"/>
  <c r="AO106" i="1"/>
  <c r="AG106" i="1"/>
  <c r="AF106" i="1"/>
  <c r="U106" i="1"/>
  <c r="CH106" i="1" s="1"/>
  <c r="T106" i="1"/>
  <c r="CG106" i="1" s="1"/>
  <c r="R106" i="1"/>
  <c r="G106" i="1"/>
  <c r="F106" i="1"/>
  <c r="CF105" i="1"/>
  <c r="CE105" i="1"/>
  <c r="CD105" i="1"/>
  <c r="CC105" i="1"/>
  <c r="CB105" i="1"/>
  <c r="CA105" i="1"/>
  <c r="BZ105" i="1"/>
  <c r="BY105" i="1"/>
  <c r="BX105" i="1"/>
  <c r="BW105" i="1"/>
  <c r="AV105" i="1"/>
  <c r="AT105" i="1"/>
  <c r="AO105" i="1"/>
  <c r="AG105" i="1"/>
  <c r="AF105" i="1"/>
  <c r="U105" i="1"/>
  <c r="CH105" i="1" s="1"/>
  <c r="T105" i="1"/>
  <c r="CG105" i="1" s="1"/>
  <c r="R105" i="1"/>
  <c r="G105" i="1"/>
  <c r="F105" i="1"/>
  <c r="CF104" i="1"/>
  <c r="CE104" i="1"/>
  <c r="CD104" i="1"/>
  <c r="CC104" i="1"/>
  <c r="CB104" i="1"/>
  <c r="CA104" i="1"/>
  <c r="BZ104" i="1"/>
  <c r="BY104" i="1"/>
  <c r="BX104" i="1"/>
  <c r="BW104" i="1"/>
  <c r="AV104" i="1"/>
  <c r="AT104" i="1"/>
  <c r="AO104" i="1"/>
  <c r="AG104" i="1"/>
  <c r="AF104" i="1"/>
  <c r="U104" i="1"/>
  <c r="CH104" i="1" s="1"/>
  <c r="T104" i="1"/>
  <c r="CG104" i="1" s="1"/>
  <c r="R104" i="1"/>
  <c r="G104" i="1"/>
  <c r="F104" i="1"/>
  <c r="CF103" i="1"/>
  <c r="CE103" i="1"/>
  <c r="CD103" i="1"/>
  <c r="CC103" i="1"/>
  <c r="CB103" i="1"/>
  <c r="CA103" i="1"/>
  <c r="BZ103" i="1"/>
  <c r="BY103" i="1"/>
  <c r="BX103" i="1"/>
  <c r="BW103" i="1"/>
  <c r="AV103" i="1"/>
  <c r="AT103" i="1"/>
  <c r="AO103" i="1"/>
  <c r="AG103" i="1"/>
  <c r="AF103" i="1"/>
  <c r="U103" i="1"/>
  <c r="CH103" i="1" s="1"/>
  <c r="T103" i="1"/>
  <c r="CG103" i="1" s="1"/>
  <c r="R103" i="1"/>
  <c r="G103" i="1"/>
  <c r="F103" i="1"/>
  <c r="CF102" i="1"/>
  <c r="CE102" i="1"/>
  <c r="CD102" i="1"/>
  <c r="CC102" i="1"/>
  <c r="CB102" i="1"/>
  <c r="CA102" i="1"/>
  <c r="BZ102" i="1"/>
  <c r="BY102" i="1"/>
  <c r="BX102" i="1"/>
  <c r="BW102" i="1"/>
  <c r="AV102" i="1"/>
  <c r="AT102" i="1"/>
  <c r="AO102" i="1"/>
  <c r="AG102" i="1"/>
  <c r="AF102" i="1"/>
  <c r="U102" i="1"/>
  <c r="CH102" i="1" s="1"/>
  <c r="T102" i="1"/>
  <c r="CG102" i="1" s="1"/>
  <c r="R102" i="1"/>
  <c r="G102" i="1"/>
  <c r="F102" i="1"/>
  <c r="CF101" i="1"/>
  <c r="CE101" i="1"/>
  <c r="CD101" i="1"/>
  <c r="CC101" i="1"/>
  <c r="CB101" i="1"/>
  <c r="CA101" i="1"/>
  <c r="BZ101" i="1"/>
  <c r="BY101" i="1"/>
  <c r="BX101" i="1"/>
  <c r="BW101" i="1"/>
  <c r="AV101" i="1"/>
  <c r="AT101" i="1"/>
  <c r="AO101" i="1"/>
  <c r="AG101" i="1"/>
  <c r="AF101" i="1"/>
  <c r="U101" i="1"/>
  <c r="CH101" i="1" s="1"/>
  <c r="T101" i="1"/>
  <c r="R101" i="1"/>
  <c r="G101" i="1"/>
  <c r="F101" i="1"/>
  <c r="CF100" i="1"/>
  <c r="CE100" i="1"/>
  <c r="CD100" i="1"/>
  <c r="CC100" i="1"/>
  <c r="CB100" i="1"/>
  <c r="CA100" i="1"/>
  <c r="BZ100" i="1"/>
  <c r="BY100" i="1"/>
  <c r="BX100" i="1"/>
  <c r="BW100" i="1"/>
  <c r="AV100" i="1"/>
  <c r="U100" i="1"/>
  <c r="CH100" i="1" s="1"/>
  <c r="T100" i="1"/>
  <c r="R100" i="1"/>
  <c r="G100" i="1"/>
  <c r="F100" i="1"/>
  <c r="CF99" i="1"/>
  <c r="CE99" i="1"/>
  <c r="CD99" i="1"/>
  <c r="CC99" i="1"/>
  <c r="CB99" i="1"/>
  <c r="CA99" i="1"/>
  <c r="BZ99" i="1"/>
  <c r="BY99" i="1"/>
  <c r="BX99" i="1"/>
  <c r="BW99" i="1"/>
  <c r="AV99" i="1"/>
  <c r="U99" i="1"/>
  <c r="CH99" i="1" s="1"/>
  <c r="T99" i="1"/>
  <c r="CG99" i="1" s="1"/>
  <c r="R99" i="1"/>
  <c r="G99" i="1"/>
  <c r="F99" i="1"/>
  <c r="CF98" i="1"/>
  <c r="CE98" i="1"/>
  <c r="CD98" i="1"/>
  <c r="CC98" i="1"/>
  <c r="CB98" i="1"/>
  <c r="CA98" i="1"/>
  <c r="BZ98" i="1"/>
  <c r="BY98" i="1"/>
  <c r="BX98" i="1"/>
  <c r="BW98" i="1"/>
  <c r="AV98" i="1"/>
  <c r="U98" i="1"/>
  <c r="CH98" i="1" s="1"/>
  <c r="T98" i="1"/>
  <c r="R98" i="1"/>
  <c r="G98" i="1"/>
  <c r="F98" i="1"/>
  <c r="CF97" i="1"/>
  <c r="CE97" i="1"/>
  <c r="CD97" i="1"/>
  <c r="CC97" i="1"/>
  <c r="CB97" i="1"/>
  <c r="CA97" i="1"/>
  <c r="BZ97" i="1"/>
  <c r="BY97" i="1"/>
  <c r="BX97" i="1"/>
  <c r="BW97" i="1"/>
  <c r="AV97" i="1"/>
  <c r="AT97" i="1"/>
  <c r="AO97" i="1"/>
  <c r="AG97" i="1"/>
  <c r="AM97" i="1" s="1"/>
  <c r="AF97" i="1"/>
  <c r="AL97" i="1" s="1"/>
  <c r="U97" i="1"/>
  <c r="T97" i="1"/>
  <c r="CG97" i="1" s="1"/>
  <c r="R97" i="1"/>
  <c r="G97" i="1"/>
  <c r="F97" i="1"/>
  <c r="CF96" i="1"/>
  <c r="CE96" i="1"/>
  <c r="CD96" i="1"/>
  <c r="CC96" i="1"/>
  <c r="CB96" i="1"/>
  <c r="CA96" i="1"/>
  <c r="BZ96" i="1"/>
  <c r="BY96" i="1"/>
  <c r="BX96" i="1"/>
  <c r="BW96" i="1"/>
  <c r="AV96" i="1"/>
  <c r="AT96" i="1"/>
  <c r="AO96" i="1"/>
  <c r="AG96" i="1"/>
  <c r="AM96" i="1" s="1"/>
  <c r="AF96" i="1"/>
  <c r="AL96" i="1" s="1"/>
  <c r="U96" i="1"/>
  <c r="Y96" i="1" s="1"/>
  <c r="T96" i="1"/>
  <c r="CG96" i="1" s="1"/>
  <c r="R96" i="1"/>
  <c r="G96" i="1"/>
  <c r="F96" i="1"/>
  <c r="CF95" i="1"/>
  <c r="CE95" i="1"/>
  <c r="CD95" i="1"/>
  <c r="CC95" i="1"/>
  <c r="CB95" i="1"/>
  <c r="CA95" i="1"/>
  <c r="BZ95" i="1"/>
  <c r="BY95" i="1"/>
  <c r="BX95" i="1"/>
  <c r="BW95" i="1"/>
  <c r="AV95" i="1"/>
  <c r="AT95" i="1"/>
  <c r="AO95" i="1"/>
  <c r="AM95" i="1"/>
  <c r="AG95" i="1"/>
  <c r="AF95" i="1"/>
  <c r="AL95" i="1" s="1"/>
  <c r="U95" i="1"/>
  <c r="T95" i="1"/>
  <c r="CG95" i="1" s="1"/>
  <c r="R95" i="1"/>
  <c r="G95" i="1"/>
  <c r="F95" i="1"/>
  <c r="CF94" i="1"/>
  <c r="CE94" i="1"/>
  <c r="CD94" i="1"/>
  <c r="CC94" i="1"/>
  <c r="CB94" i="1"/>
  <c r="CA94" i="1"/>
  <c r="BZ94" i="1"/>
  <c r="BY94" i="1"/>
  <c r="BX94" i="1"/>
  <c r="BW94" i="1"/>
  <c r="AV94" i="1"/>
  <c r="AT94" i="1"/>
  <c r="AO94" i="1"/>
  <c r="AG94" i="1"/>
  <c r="AM94" i="1" s="1"/>
  <c r="AF94" i="1"/>
  <c r="AL94" i="1" s="1"/>
  <c r="U94" i="1"/>
  <c r="CH94" i="1" s="1"/>
  <c r="T94" i="1"/>
  <c r="Y94" i="1" s="1"/>
  <c r="R94" i="1"/>
  <c r="G94" i="1"/>
  <c r="F94" i="1"/>
  <c r="CF93" i="1"/>
  <c r="CE93" i="1"/>
  <c r="CD93" i="1"/>
  <c r="CC93" i="1"/>
  <c r="CB93" i="1"/>
  <c r="CA93" i="1"/>
  <c r="BZ93" i="1"/>
  <c r="BY93" i="1"/>
  <c r="BX93" i="1"/>
  <c r="BW93" i="1"/>
  <c r="AV93" i="1"/>
  <c r="AT93" i="1"/>
  <c r="AO93" i="1"/>
  <c r="AM93" i="1"/>
  <c r="AG93" i="1"/>
  <c r="AF93" i="1"/>
  <c r="AL93" i="1" s="1"/>
  <c r="Y93" i="1"/>
  <c r="U93" i="1"/>
  <c r="T93" i="1"/>
  <c r="CG93" i="1" s="1"/>
  <c r="R93" i="1"/>
  <c r="G93" i="1"/>
  <c r="F93" i="1"/>
  <c r="CF92" i="1"/>
  <c r="CE92" i="1"/>
  <c r="CD92" i="1"/>
  <c r="CC92" i="1"/>
  <c r="CB92" i="1"/>
  <c r="CA92" i="1"/>
  <c r="BZ92" i="1"/>
  <c r="BY92" i="1"/>
  <c r="BX92" i="1"/>
  <c r="BW92" i="1"/>
  <c r="AV92" i="1"/>
  <c r="AT92" i="1"/>
  <c r="AO92" i="1"/>
  <c r="AG92" i="1"/>
  <c r="AM92" i="1" s="1"/>
  <c r="AF92" i="1"/>
  <c r="AL92" i="1" s="1"/>
  <c r="U92" i="1"/>
  <c r="CH92" i="1" s="1"/>
  <c r="T92" i="1"/>
  <c r="CG92" i="1" s="1"/>
  <c r="R92" i="1"/>
  <c r="G92" i="1"/>
  <c r="F92" i="1"/>
  <c r="CF91" i="1"/>
  <c r="CE91" i="1"/>
  <c r="CD91" i="1"/>
  <c r="CC91" i="1"/>
  <c r="CB91" i="1"/>
  <c r="CA91" i="1"/>
  <c r="BZ91" i="1"/>
  <c r="BY91" i="1"/>
  <c r="BX91" i="1"/>
  <c r="BW91" i="1"/>
  <c r="AV91" i="1"/>
  <c r="AT91" i="1"/>
  <c r="AO91" i="1"/>
  <c r="AG91" i="1"/>
  <c r="AM91" i="1" s="1"/>
  <c r="AF91" i="1"/>
  <c r="AL91" i="1" s="1"/>
  <c r="U91" i="1"/>
  <c r="T91" i="1"/>
  <c r="CG91" i="1" s="1"/>
  <c r="R91" i="1"/>
  <c r="G91" i="1"/>
  <c r="F91" i="1"/>
  <c r="CF90" i="1"/>
  <c r="CE90" i="1"/>
  <c r="CD90" i="1"/>
  <c r="CC90" i="1"/>
  <c r="CB90" i="1"/>
  <c r="CA90" i="1"/>
  <c r="BZ90" i="1"/>
  <c r="BY90" i="1"/>
  <c r="BX90" i="1"/>
  <c r="BW90" i="1"/>
  <c r="AV90" i="1"/>
  <c r="AT90" i="1"/>
  <c r="AO90" i="1"/>
  <c r="AG90" i="1"/>
  <c r="AM90" i="1" s="1"/>
  <c r="AF90" i="1"/>
  <c r="AL90" i="1" s="1"/>
  <c r="U90" i="1"/>
  <c r="CH90" i="1" s="1"/>
  <c r="T90" i="1"/>
  <c r="Y90" i="1" s="1"/>
  <c r="R90" i="1"/>
  <c r="G90" i="1"/>
  <c r="F90" i="1"/>
  <c r="CF89" i="1"/>
  <c r="CE89" i="1"/>
  <c r="CD89" i="1"/>
  <c r="CC89" i="1"/>
  <c r="CB89" i="1"/>
  <c r="CA89" i="1"/>
  <c r="BZ89" i="1"/>
  <c r="BY89" i="1"/>
  <c r="BX89" i="1"/>
  <c r="BW89" i="1"/>
  <c r="AV89" i="1"/>
  <c r="AT89" i="1"/>
  <c r="AO89" i="1"/>
  <c r="AG89" i="1"/>
  <c r="AM89" i="1" s="1"/>
  <c r="AF89" i="1"/>
  <c r="AL89" i="1" s="1"/>
  <c r="U89" i="1"/>
  <c r="T89" i="1"/>
  <c r="CG89" i="1" s="1"/>
  <c r="R89" i="1"/>
  <c r="G89" i="1"/>
  <c r="F89" i="1"/>
  <c r="CF88" i="1"/>
  <c r="CE88" i="1"/>
  <c r="CD88" i="1"/>
  <c r="CC88" i="1"/>
  <c r="CB88" i="1"/>
  <c r="CA88" i="1"/>
  <c r="BZ88" i="1"/>
  <c r="BY88" i="1"/>
  <c r="BX88" i="1"/>
  <c r="BW88" i="1"/>
  <c r="AV88" i="1"/>
  <c r="AT88" i="1"/>
  <c r="AG88" i="1"/>
  <c r="AM88" i="1" s="1"/>
  <c r="AF88" i="1"/>
  <c r="AL88" i="1" s="1"/>
  <c r="U88" i="1"/>
  <c r="Y88" i="1" s="1"/>
  <c r="T88" i="1"/>
  <c r="CG88" i="1" s="1"/>
  <c r="R88" i="1"/>
  <c r="G88" i="1"/>
  <c r="F88" i="1"/>
  <c r="CF87" i="1"/>
  <c r="CE87" i="1"/>
  <c r="CD87" i="1"/>
  <c r="CC87" i="1"/>
  <c r="CB87" i="1"/>
  <c r="CA87" i="1"/>
  <c r="BZ87" i="1"/>
  <c r="BY87" i="1"/>
  <c r="BX87" i="1"/>
  <c r="BW87" i="1"/>
  <c r="AV87" i="1"/>
  <c r="AT87" i="1"/>
  <c r="AG87" i="1"/>
  <c r="AM87" i="1" s="1"/>
  <c r="AF87" i="1"/>
  <c r="AL87" i="1" s="1"/>
  <c r="U87" i="1"/>
  <c r="CH87" i="1" s="1"/>
  <c r="T87" i="1"/>
  <c r="CG87" i="1" s="1"/>
  <c r="R87" i="1"/>
  <c r="G87" i="1"/>
  <c r="F87" i="1"/>
  <c r="CF86" i="1"/>
  <c r="CE86" i="1"/>
  <c r="CD86" i="1"/>
  <c r="CC86" i="1"/>
  <c r="CB86" i="1"/>
  <c r="CA86" i="1"/>
  <c r="BZ86" i="1"/>
  <c r="BY86" i="1"/>
  <c r="BX86" i="1"/>
  <c r="BW86" i="1"/>
  <c r="AV86" i="1"/>
  <c r="AT86" i="1"/>
  <c r="AG86" i="1"/>
  <c r="AM86" i="1" s="1"/>
  <c r="AF86" i="1"/>
  <c r="AL86" i="1" s="1"/>
  <c r="U86" i="1"/>
  <c r="CH86" i="1" s="1"/>
  <c r="T86" i="1"/>
  <c r="R86" i="1"/>
  <c r="G86" i="1"/>
  <c r="F86" i="1"/>
  <c r="CF85" i="1"/>
  <c r="CE85" i="1"/>
  <c r="CD85" i="1"/>
  <c r="CC85" i="1"/>
  <c r="CB85" i="1"/>
  <c r="CA85" i="1"/>
  <c r="BZ85" i="1"/>
  <c r="BY85" i="1"/>
  <c r="BX85" i="1"/>
  <c r="BW85" i="1"/>
  <c r="AV85" i="1"/>
  <c r="AT85" i="1"/>
  <c r="AG85" i="1"/>
  <c r="AM85" i="1" s="1"/>
  <c r="AF85" i="1"/>
  <c r="AL85" i="1" s="1"/>
  <c r="U85" i="1"/>
  <c r="T85" i="1"/>
  <c r="CG85" i="1" s="1"/>
  <c r="R85" i="1"/>
  <c r="G85" i="1"/>
  <c r="F85" i="1"/>
  <c r="CF84" i="1"/>
  <c r="CE84" i="1"/>
  <c r="CD84" i="1"/>
  <c r="CC84" i="1"/>
  <c r="CB84" i="1"/>
  <c r="CA84" i="1"/>
  <c r="BZ84" i="1"/>
  <c r="BY84" i="1"/>
  <c r="BX84" i="1"/>
  <c r="BW84" i="1"/>
  <c r="AV84" i="1"/>
  <c r="AT84" i="1"/>
  <c r="AG84" i="1"/>
  <c r="AM84" i="1" s="1"/>
  <c r="AF84" i="1"/>
  <c r="AL84" i="1" s="1"/>
  <c r="U84" i="1"/>
  <c r="CH84" i="1" s="1"/>
  <c r="T84" i="1"/>
  <c r="R84" i="1"/>
  <c r="G84" i="1"/>
  <c r="F84" i="1"/>
  <c r="CF83" i="1"/>
  <c r="CE83" i="1"/>
  <c r="CD83" i="1"/>
  <c r="CC83" i="1"/>
  <c r="CB83" i="1"/>
  <c r="CA83" i="1"/>
  <c r="BZ83" i="1"/>
  <c r="BY83" i="1"/>
  <c r="BX83" i="1"/>
  <c r="BW83" i="1"/>
  <c r="AV83" i="1"/>
  <c r="AT83" i="1"/>
  <c r="AO83" i="1"/>
  <c r="AG83" i="1"/>
  <c r="AF83" i="1"/>
  <c r="U83" i="1"/>
  <c r="CH83" i="1" s="1"/>
  <c r="T83" i="1"/>
  <c r="CG83" i="1" s="1"/>
  <c r="R83" i="1"/>
  <c r="G83" i="1"/>
  <c r="F83" i="1"/>
  <c r="CF82" i="1"/>
  <c r="CE82" i="1"/>
  <c r="CD82" i="1"/>
  <c r="CC82" i="1"/>
  <c r="CB82" i="1"/>
  <c r="CA82" i="1"/>
  <c r="BZ82" i="1"/>
  <c r="BY82" i="1"/>
  <c r="BX82" i="1"/>
  <c r="BW82" i="1"/>
  <c r="AV82" i="1"/>
  <c r="AT82" i="1"/>
  <c r="AO82" i="1"/>
  <c r="AG82" i="1"/>
  <c r="AF82" i="1"/>
  <c r="U82" i="1"/>
  <c r="CH82" i="1" s="1"/>
  <c r="T82" i="1"/>
  <c r="CG82" i="1" s="1"/>
  <c r="R82" i="1"/>
  <c r="G82" i="1"/>
  <c r="F82" i="1"/>
  <c r="CF81" i="1"/>
  <c r="CE81" i="1"/>
  <c r="CD81" i="1"/>
  <c r="CC81" i="1"/>
  <c r="CB81" i="1"/>
  <c r="CA81" i="1"/>
  <c r="BZ81" i="1"/>
  <c r="BY81" i="1"/>
  <c r="BX81" i="1"/>
  <c r="BW81" i="1"/>
  <c r="AV81" i="1"/>
  <c r="AT81" i="1"/>
  <c r="AO81" i="1"/>
  <c r="AG81" i="1"/>
  <c r="AF81" i="1"/>
  <c r="U81" i="1"/>
  <c r="CH81" i="1" s="1"/>
  <c r="T81" i="1"/>
  <c r="CG81" i="1" s="1"/>
  <c r="R81" i="1"/>
  <c r="G81" i="1"/>
  <c r="F81" i="1"/>
  <c r="CF80" i="1"/>
  <c r="CE80" i="1"/>
  <c r="CD80" i="1"/>
  <c r="CC80" i="1"/>
  <c r="CB80" i="1"/>
  <c r="CA80" i="1"/>
  <c r="BZ80" i="1"/>
  <c r="BY80" i="1"/>
  <c r="BX80" i="1"/>
  <c r="BW80" i="1"/>
  <c r="AV80" i="1"/>
  <c r="AT80" i="1"/>
  <c r="AO80" i="1"/>
  <c r="AG80" i="1"/>
  <c r="AF80" i="1"/>
  <c r="U80" i="1"/>
  <c r="CH80" i="1" s="1"/>
  <c r="T80" i="1"/>
  <c r="CG80" i="1" s="1"/>
  <c r="R80" i="1"/>
  <c r="G80" i="1"/>
  <c r="F80" i="1"/>
  <c r="CF79" i="1"/>
  <c r="CE79" i="1"/>
  <c r="CD79" i="1"/>
  <c r="CC79" i="1"/>
  <c r="CB79" i="1"/>
  <c r="CA79" i="1"/>
  <c r="BZ79" i="1"/>
  <c r="BY79" i="1"/>
  <c r="BX79" i="1"/>
  <c r="BW79" i="1"/>
  <c r="AV79" i="1"/>
  <c r="AT79" i="1"/>
  <c r="AO79" i="1"/>
  <c r="AG79" i="1"/>
  <c r="AF79" i="1"/>
  <c r="U79" i="1"/>
  <c r="CH79" i="1" s="1"/>
  <c r="T79" i="1"/>
  <c r="CG79" i="1" s="1"/>
  <c r="R79" i="1"/>
  <c r="G79" i="1"/>
  <c r="F79" i="1"/>
  <c r="CF78" i="1"/>
  <c r="CE78" i="1"/>
  <c r="CD78" i="1"/>
  <c r="CC78" i="1"/>
  <c r="CB78" i="1"/>
  <c r="CA78" i="1"/>
  <c r="BZ78" i="1"/>
  <c r="BY78" i="1"/>
  <c r="BX78" i="1"/>
  <c r="BW78" i="1"/>
  <c r="AV78" i="1"/>
  <c r="AT78" i="1"/>
  <c r="AO78" i="1"/>
  <c r="AG78" i="1"/>
  <c r="AF78" i="1"/>
  <c r="U78" i="1"/>
  <c r="CH78" i="1" s="1"/>
  <c r="T78" i="1"/>
  <c r="CG78" i="1" s="1"/>
  <c r="R78" i="1"/>
  <c r="G78" i="1"/>
  <c r="F78" i="1"/>
  <c r="CF77" i="1"/>
  <c r="CE77" i="1"/>
  <c r="CD77" i="1"/>
  <c r="CC77" i="1"/>
  <c r="CB77" i="1"/>
  <c r="CA77" i="1"/>
  <c r="BZ77" i="1"/>
  <c r="BY77" i="1"/>
  <c r="BX77" i="1"/>
  <c r="BW77" i="1"/>
  <c r="AV77" i="1"/>
  <c r="AT77" i="1"/>
  <c r="AO77" i="1"/>
  <c r="AG77" i="1"/>
  <c r="AF77" i="1"/>
  <c r="U77" i="1"/>
  <c r="CH77" i="1" s="1"/>
  <c r="T77" i="1"/>
  <c r="CG77" i="1" s="1"/>
  <c r="R77" i="1"/>
  <c r="G77" i="1"/>
  <c r="F77" i="1"/>
  <c r="CF76" i="1"/>
  <c r="CE76" i="1"/>
  <c r="CD76" i="1"/>
  <c r="CC76" i="1"/>
  <c r="CB76" i="1"/>
  <c r="CA76" i="1"/>
  <c r="BZ76" i="1"/>
  <c r="BY76" i="1"/>
  <c r="BX76" i="1"/>
  <c r="BW76" i="1"/>
  <c r="AV76" i="1"/>
  <c r="AT76" i="1"/>
  <c r="AO76" i="1"/>
  <c r="AG76" i="1"/>
  <c r="AF76" i="1"/>
  <c r="U76" i="1"/>
  <c r="CH76" i="1" s="1"/>
  <c r="T76" i="1"/>
  <c r="CG76" i="1" s="1"/>
  <c r="R76" i="1"/>
  <c r="G76" i="1"/>
  <c r="F76" i="1"/>
  <c r="CF75" i="1"/>
  <c r="CE75" i="1"/>
  <c r="CD75" i="1"/>
  <c r="CC75" i="1"/>
  <c r="CB75" i="1"/>
  <c r="CA75" i="1"/>
  <c r="BZ75" i="1"/>
  <c r="BY75" i="1"/>
  <c r="BX75" i="1"/>
  <c r="BW75" i="1"/>
  <c r="AV75" i="1"/>
  <c r="AT75" i="1"/>
  <c r="AO75" i="1"/>
  <c r="AG75" i="1"/>
  <c r="AF75" i="1"/>
  <c r="Y75" i="1"/>
  <c r="U75" i="1"/>
  <c r="CH75" i="1" s="1"/>
  <c r="T75" i="1"/>
  <c r="CG75" i="1" s="1"/>
  <c r="R75" i="1"/>
  <c r="G75" i="1"/>
  <c r="F75" i="1"/>
  <c r="CF74" i="1"/>
  <c r="CE74" i="1"/>
  <c r="CD74" i="1"/>
  <c r="CC74" i="1"/>
  <c r="CB74" i="1"/>
  <c r="CA74" i="1"/>
  <c r="BZ74" i="1"/>
  <c r="BY74" i="1"/>
  <c r="BX74" i="1"/>
  <c r="BW74" i="1"/>
  <c r="AV74" i="1"/>
  <c r="AT74" i="1"/>
  <c r="AO74" i="1"/>
  <c r="AG74" i="1"/>
  <c r="AF74" i="1"/>
  <c r="U74" i="1"/>
  <c r="CH74" i="1" s="1"/>
  <c r="T74" i="1"/>
  <c r="CG74" i="1" s="1"/>
  <c r="R74" i="1"/>
  <c r="G74" i="1"/>
  <c r="F74" i="1"/>
  <c r="CF73" i="1"/>
  <c r="CE73" i="1"/>
  <c r="CD73" i="1"/>
  <c r="CC73" i="1"/>
  <c r="CB73" i="1"/>
  <c r="CA73" i="1"/>
  <c r="BZ73" i="1"/>
  <c r="BY73" i="1"/>
  <c r="BX73" i="1"/>
  <c r="BW73" i="1"/>
  <c r="AV73" i="1"/>
  <c r="AT73" i="1"/>
  <c r="AO73" i="1"/>
  <c r="AG73" i="1"/>
  <c r="AF73" i="1"/>
  <c r="Y73" i="1"/>
  <c r="U73" i="1"/>
  <c r="CH73" i="1" s="1"/>
  <c r="T73" i="1"/>
  <c r="CG73" i="1" s="1"/>
  <c r="R73" i="1"/>
  <c r="G73" i="1"/>
  <c r="F73" i="1"/>
  <c r="CF72" i="1"/>
  <c r="CE72" i="1"/>
  <c r="CD72" i="1"/>
  <c r="CC72" i="1"/>
  <c r="CB72" i="1"/>
  <c r="CA72" i="1"/>
  <c r="BZ72" i="1"/>
  <c r="BY72" i="1"/>
  <c r="BX72" i="1"/>
  <c r="BW72" i="1"/>
  <c r="AV72" i="1"/>
  <c r="AT72" i="1"/>
  <c r="AO72" i="1"/>
  <c r="AG72" i="1"/>
  <c r="AF72" i="1"/>
  <c r="U72" i="1"/>
  <c r="CH72" i="1" s="1"/>
  <c r="T72" i="1"/>
  <c r="CG72" i="1" s="1"/>
  <c r="R72" i="1"/>
  <c r="G72" i="1"/>
  <c r="F72" i="1"/>
  <c r="CF71" i="1"/>
  <c r="CE71" i="1"/>
  <c r="CD71" i="1"/>
  <c r="CC71" i="1"/>
  <c r="CB71" i="1"/>
  <c r="CA71" i="1"/>
  <c r="BZ71" i="1"/>
  <c r="BY71" i="1"/>
  <c r="BX71" i="1"/>
  <c r="BW71" i="1"/>
  <c r="AV71" i="1"/>
  <c r="AT71" i="1"/>
  <c r="AO71" i="1"/>
  <c r="AG71" i="1"/>
  <c r="AF71" i="1"/>
  <c r="U71" i="1"/>
  <c r="CH71" i="1" s="1"/>
  <c r="T71" i="1"/>
  <c r="CG71" i="1" s="1"/>
  <c r="R71" i="1"/>
  <c r="G71" i="1"/>
  <c r="F71" i="1"/>
  <c r="CF70" i="1"/>
  <c r="CE70" i="1"/>
  <c r="CD70" i="1"/>
  <c r="CC70" i="1"/>
  <c r="CB70" i="1"/>
  <c r="CA70" i="1"/>
  <c r="BZ70" i="1"/>
  <c r="BY70" i="1"/>
  <c r="BX70" i="1"/>
  <c r="BW70" i="1"/>
  <c r="AV70" i="1"/>
  <c r="AT70" i="1"/>
  <c r="AO70" i="1"/>
  <c r="AG70" i="1"/>
  <c r="AF70" i="1"/>
  <c r="U70" i="1"/>
  <c r="CH70" i="1" s="1"/>
  <c r="T70" i="1"/>
  <c r="CG70" i="1" s="1"/>
  <c r="R70" i="1"/>
  <c r="G70" i="1"/>
  <c r="F70" i="1"/>
  <c r="CF69" i="1"/>
  <c r="CE69" i="1"/>
  <c r="CD69" i="1"/>
  <c r="CC69" i="1"/>
  <c r="CB69" i="1"/>
  <c r="CA69" i="1"/>
  <c r="BZ69" i="1"/>
  <c r="BY69" i="1"/>
  <c r="BX69" i="1"/>
  <c r="BW69" i="1"/>
  <c r="AV69" i="1"/>
  <c r="AT69" i="1"/>
  <c r="AO69" i="1"/>
  <c r="AG69" i="1"/>
  <c r="AF69" i="1"/>
  <c r="U69" i="1"/>
  <c r="CH69" i="1" s="1"/>
  <c r="T69" i="1"/>
  <c r="CG69" i="1" s="1"/>
  <c r="R69" i="1"/>
  <c r="G69" i="1"/>
  <c r="F69" i="1"/>
  <c r="CF68" i="1"/>
  <c r="CE68" i="1"/>
  <c r="CD68" i="1"/>
  <c r="CC68" i="1"/>
  <c r="CB68" i="1"/>
  <c r="CA68" i="1"/>
  <c r="BZ68" i="1"/>
  <c r="BY68" i="1"/>
  <c r="BX68" i="1"/>
  <c r="BW68" i="1"/>
  <c r="AV68" i="1"/>
  <c r="AT68" i="1"/>
  <c r="AG68" i="1"/>
  <c r="AF68" i="1"/>
  <c r="U68" i="1"/>
  <c r="T68" i="1"/>
  <c r="CG68" i="1" s="1"/>
  <c r="R68" i="1"/>
  <c r="G68" i="1"/>
  <c r="F68" i="1"/>
  <c r="CF67" i="1"/>
  <c r="CE67" i="1"/>
  <c r="CD67" i="1"/>
  <c r="CC67" i="1"/>
  <c r="CB67" i="1"/>
  <c r="CA67" i="1"/>
  <c r="BZ67" i="1"/>
  <c r="BY67" i="1"/>
  <c r="BX67" i="1"/>
  <c r="BW67" i="1"/>
  <c r="AV67" i="1"/>
  <c r="AT67" i="1"/>
  <c r="AG67" i="1"/>
  <c r="AF67" i="1"/>
  <c r="U67" i="1"/>
  <c r="CH67" i="1" s="1"/>
  <c r="T67" i="1"/>
  <c r="R67" i="1"/>
  <c r="G67" i="1"/>
  <c r="F67" i="1"/>
  <c r="CF66" i="1"/>
  <c r="CE66" i="1"/>
  <c r="CD66" i="1"/>
  <c r="CC66" i="1"/>
  <c r="CB66" i="1"/>
  <c r="CA66" i="1"/>
  <c r="BZ66" i="1"/>
  <c r="BY66" i="1"/>
  <c r="BX66" i="1"/>
  <c r="BW66" i="1"/>
  <c r="AV66" i="1"/>
  <c r="AT66" i="1"/>
  <c r="AG66" i="1"/>
  <c r="AF66" i="1"/>
  <c r="U66" i="1"/>
  <c r="CH66" i="1" s="1"/>
  <c r="T66" i="1"/>
  <c r="R66" i="1"/>
  <c r="G66" i="1"/>
  <c r="F66" i="1"/>
  <c r="CF65" i="1"/>
  <c r="CE65" i="1"/>
  <c r="CD65" i="1"/>
  <c r="CC65" i="1"/>
  <c r="CB65" i="1"/>
  <c r="CA65" i="1"/>
  <c r="BZ65" i="1"/>
  <c r="BY65" i="1"/>
  <c r="BX65" i="1"/>
  <c r="BW65" i="1"/>
  <c r="AV65" i="1"/>
  <c r="AT65" i="1"/>
  <c r="AO65" i="1"/>
  <c r="AG65" i="1"/>
  <c r="AF65" i="1"/>
  <c r="U65" i="1"/>
  <c r="CH65" i="1" s="1"/>
  <c r="T65" i="1"/>
  <c r="Y65" i="1" s="1"/>
  <c r="R65" i="1"/>
  <c r="G65" i="1"/>
  <c r="F65" i="1"/>
  <c r="CF64" i="1"/>
  <c r="CE64" i="1"/>
  <c r="CD64" i="1"/>
  <c r="CC64" i="1"/>
  <c r="CB64" i="1"/>
  <c r="CA64" i="1"/>
  <c r="BZ64" i="1"/>
  <c r="BY64" i="1"/>
  <c r="BX64" i="1"/>
  <c r="BW64" i="1"/>
  <c r="AV64" i="1"/>
  <c r="AT64" i="1"/>
  <c r="AO64" i="1"/>
  <c r="AG64" i="1"/>
  <c r="AF64" i="1"/>
  <c r="U64" i="1"/>
  <c r="CH64" i="1" s="1"/>
  <c r="T64" i="1"/>
  <c r="Y64" i="1" s="1"/>
  <c r="R64" i="1"/>
  <c r="G64" i="1"/>
  <c r="F64" i="1"/>
  <c r="CF63" i="1"/>
  <c r="CE63" i="1"/>
  <c r="CD63" i="1"/>
  <c r="CC63" i="1"/>
  <c r="CB63" i="1"/>
  <c r="CA63" i="1"/>
  <c r="BZ63" i="1"/>
  <c r="BY63" i="1"/>
  <c r="BX63" i="1"/>
  <c r="BW63" i="1"/>
  <c r="AV63" i="1"/>
  <c r="AT63" i="1"/>
  <c r="AO63" i="1"/>
  <c r="AG63" i="1"/>
  <c r="AF63" i="1"/>
  <c r="U63" i="1"/>
  <c r="CH63" i="1" s="1"/>
  <c r="T63" i="1"/>
  <c r="Y63" i="1" s="1"/>
  <c r="R63" i="1"/>
  <c r="G63" i="1"/>
  <c r="F63" i="1"/>
  <c r="CF62" i="1"/>
  <c r="CE62" i="1"/>
  <c r="CD62" i="1"/>
  <c r="CC62" i="1"/>
  <c r="CB62" i="1"/>
  <c r="CA62" i="1"/>
  <c r="BZ62" i="1"/>
  <c r="BY62" i="1"/>
  <c r="BX62" i="1"/>
  <c r="BW62" i="1"/>
  <c r="AV62" i="1"/>
  <c r="AT62" i="1"/>
  <c r="AO62" i="1"/>
  <c r="AG62" i="1"/>
  <c r="AF62" i="1"/>
  <c r="U62" i="1"/>
  <c r="CH62" i="1" s="1"/>
  <c r="T62" i="1"/>
  <c r="R62" i="1"/>
  <c r="G62" i="1"/>
  <c r="F62" i="1"/>
  <c r="CF61" i="1"/>
  <c r="CE61" i="1"/>
  <c r="CD61" i="1"/>
  <c r="CC61" i="1"/>
  <c r="CB61" i="1"/>
  <c r="CA61" i="1"/>
  <c r="BZ61" i="1"/>
  <c r="BY61" i="1"/>
  <c r="BX61" i="1"/>
  <c r="BW61" i="1"/>
  <c r="AV61" i="1"/>
  <c r="AT61" i="1"/>
  <c r="AO61" i="1"/>
  <c r="AG61" i="1"/>
  <c r="AF61" i="1"/>
  <c r="U61" i="1"/>
  <c r="CH61" i="1" s="1"/>
  <c r="T61" i="1"/>
  <c r="Y61" i="1" s="1"/>
  <c r="R61" i="1"/>
  <c r="G61" i="1"/>
  <c r="F61" i="1"/>
  <c r="CF60" i="1"/>
  <c r="CE60" i="1"/>
  <c r="CD60" i="1"/>
  <c r="CC60" i="1"/>
  <c r="CB60" i="1"/>
  <c r="CA60" i="1"/>
  <c r="BZ60" i="1"/>
  <c r="BY60" i="1"/>
  <c r="BX60" i="1"/>
  <c r="BW60" i="1"/>
  <c r="AV60" i="1"/>
  <c r="AT60" i="1"/>
  <c r="AO60" i="1"/>
  <c r="AG60" i="1"/>
  <c r="AF60" i="1"/>
  <c r="U60" i="1"/>
  <c r="CH60" i="1" s="1"/>
  <c r="T60" i="1"/>
  <c r="Y60" i="1" s="1"/>
  <c r="R60" i="1"/>
  <c r="G60" i="1"/>
  <c r="F60" i="1"/>
  <c r="CF59" i="1"/>
  <c r="CE59" i="1"/>
  <c r="CD59" i="1"/>
  <c r="CC59" i="1"/>
  <c r="CB59" i="1"/>
  <c r="CA59" i="1"/>
  <c r="BZ59" i="1"/>
  <c r="BY59" i="1"/>
  <c r="BX59" i="1"/>
  <c r="BW59" i="1"/>
  <c r="AV59" i="1"/>
  <c r="AT59" i="1"/>
  <c r="AO59" i="1"/>
  <c r="AG59" i="1"/>
  <c r="AF59" i="1"/>
  <c r="U59" i="1"/>
  <c r="CH59" i="1" s="1"/>
  <c r="T59" i="1"/>
  <c r="Y59" i="1" s="1"/>
  <c r="R59" i="1"/>
  <c r="G59" i="1"/>
  <c r="F59" i="1"/>
  <c r="CF58" i="1"/>
  <c r="CE58" i="1"/>
  <c r="CD58" i="1"/>
  <c r="CC58" i="1"/>
  <c r="CB58" i="1"/>
  <c r="CA58" i="1"/>
  <c r="BZ58" i="1"/>
  <c r="BY58" i="1"/>
  <c r="BX58" i="1"/>
  <c r="BW58" i="1"/>
  <c r="AV58" i="1"/>
  <c r="AT58" i="1"/>
  <c r="AO58" i="1"/>
  <c r="AG58" i="1"/>
  <c r="AF58" i="1"/>
  <c r="U58" i="1"/>
  <c r="CH58" i="1" s="1"/>
  <c r="T58" i="1"/>
  <c r="R58" i="1"/>
  <c r="G58" i="1"/>
  <c r="F58" i="1"/>
  <c r="CF57" i="1"/>
  <c r="CE57" i="1"/>
  <c r="CD57" i="1"/>
  <c r="CC57" i="1"/>
  <c r="CB57" i="1"/>
  <c r="CA57" i="1"/>
  <c r="BZ57" i="1"/>
  <c r="BY57" i="1"/>
  <c r="BX57" i="1"/>
  <c r="BW57" i="1"/>
  <c r="AV57" i="1"/>
  <c r="AT57" i="1"/>
  <c r="AO57" i="1"/>
  <c r="AG57" i="1"/>
  <c r="AF57" i="1"/>
  <c r="U57" i="1"/>
  <c r="CH57" i="1" s="1"/>
  <c r="T57" i="1"/>
  <c r="Y57" i="1" s="1"/>
  <c r="R57" i="1"/>
  <c r="G57" i="1"/>
  <c r="F57" i="1"/>
  <c r="CF56" i="1"/>
  <c r="CE56" i="1"/>
  <c r="CD56" i="1"/>
  <c r="CC56" i="1"/>
  <c r="CB56" i="1"/>
  <c r="CA56" i="1"/>
  <c r="BZ56" i="1"/>
  <c r="BY56" i="1"/>
  <c r="BX56" i="1"/>
  <c r="BW56" i="1"/>
  <c r="AV56" i="1"/>
  <c r="AT56" i="1"/>
  <c r="AG56" i="1"/>
  <c r="AF56" i="1"/>
  <c r="U56" i="1"/>
  <c r="CH56" i="1" s="1"/>
  <c r="T56" i="1"/>
  <c r="CG56" i="1" s="1"/>
  <c r="R56" i="1"/>
  <c r="G56" i="1"/>
  <c r="F56" i="1"/>
  <c r="CF55" i="1"/>
  <c r="CE55" i="1"/>
  <c r="CD55" i="1"/>
  <c r="CC55" i="1"/>
  <c r="CB55" i="1"/>
  <c r="CA55" i="1"/>
  <c r="BZ55" i="1"/>
  <c r="BY55" i="1"/>
  <c r="BX55" i="1"/>
  <c r="BW55" i="1"/>
  <c r="AV55" i="1"/>
  <c r="AT55" i="1"/>
  <c r="AG55" i="1"/>
  <c r="AF55" i="1"/>
  <c r="U55" i="1"/>
  <c r="CH55" i="1" s="1"/>
  <c r="T55" i="1"/>
  <c r="CG55" i="1" s="1"/>
  <c r="R55" i="1"/>
  <c r="G55" i="1"/>
  <c r="F55" i="1"/>
  <c r="CF54" i="1"/>
  <c r="CE54" i="1"/>
  <c r="CD54" i="1"/>
  <c r="CC54" i="1"/>
  <c r="CB54" i="1"/>
  <c r="CA54" i="1"/>
  <c r="BZ54" i="1"/>
  <c r="BY54" i="1"/>
  <c r="BX54" i="1"/>
  <c r="BW54" i="1"/>
  <c r="AV54" i="1"/>
  <c r="AT54" i="1"/>
  <c r="AG54" i="1"/>
  <c r="AF54" i="1"/>
  <c r="U54" i="1"/>
  <c r="T54" i="1"/>
  <c r="CG54" i="1" s="1"/>
  <c r="R54" i="1"/>
  <c r="G54" i="1"/>
  <c r="F54" i="1"/>
  <c r="CF53" i="1"/>
  <c r="CE53" i="1"/>
  <c r="CD53" i="1"/>
  <c r="CC53" i="1"/>
  <c r="CB53" i="1"/>
  <c r="CA53" i="1"/>
  <c r="BZ53" i="1"/>
  <c r="BY53" i="1"/>
  <c r="BX53" i="1"/>
  <c r="BW53" i="1"/>
  <c r="AV53" i="1"/>
  <c r="AT53" i="1"/>
  <c r="AG53" i="1"/>
  <c r="AF53" i="1"/>
  <c r="U53" i="1"/>
  <c r="CH53" i="1" s="1"/>
  <c r="T53" i="1"/>
  <c r="R53" i="1"/>
  <c r="G53" i="1"/>
  <c r="F53" i="1"/>
  <c r="CF52" i="1"/>
  <c r="CE52" i="1"/>
  <c r="CD52" i="1"/>
  <c r="CC52" i="1"/>
  <c r="CB52" i="1"/>
  <c r="CA52" i="1"/>
  <c r="BZ52" i="1"/>
  <c r="BY52" i="1"/>
  <c r="BX52" i="1"/>
  <c r="BW52" i="1"/>
  <c r="AV52" i="1"/>
  <c r="AT52" i="1"/>
  <c r="AG52" i="1"/>
  <c r="AF52" i="1"/>
  <c r="Y52" i="1"/>
  <c r="U52" i="1"/>
  <c r="CH52" i="1" s="1"/>
  <c r="T52" i="1"/>
  <c r="CG52" i="1" s="1"/>
  <c r="R52" i="1"/>
  <c r="G52" i="1"/>
  <c r="F52" i="1"/>
  <c r="CF51" i="1"/>
  <c r="CE51" i="1"/>
  <c r="CD51" i="1"/>
  <c r="CC51" i="1"/>
  <c r="CB51" i="1"/>
  <c r="CA51" i="1"/>
  <c r="BZ51" i="1"/>
  <c r="BY51" i="1"/>
  <c r="BX51" i="1"/>
  <c r="BW51" i="1"/>
  <c r="AV51" i="1"/>
  <c r="AT51" i="1"/>
  <c r="AG51" i="1"/>
  <c r="AF51" i="1"/>
  <c r="U51" i="1"/>
  <c r="CH51" i="1" s="1"/>
  <c r="T51" i="1"/>
  <c r="CG51" i="1" s="1"/>
  <c r="R51" i="1"/>
  <c r="G51" i="1"/>
  <c r="F51" i="1"/>
  <c r="CF50" i="1"/>
  <c r="CE50" i="1"/>
  <c r="CD50" i="1"/>
  <c r="CC50" i="1"/>
  <c r="CB50" i="1"/>
  <c r="CA50" i="1"/>
  <c r="BZ50" i="1"/>
  <c r="BY50" i="1"/>
  <c r="BX50" i="1"/>
  <c r="BW50" i="1"/>
  <c r="AV50" i="1"/>
  <c r="AT50" i="1"/>
  <c r="AG50" i="1"/>
  <c r="AF50" i="1"/>
  <c r="U50" i="1"/>
  <c r="CH50" i="1" s="1"/>
  <c r="T50" i="1"/>
  <c r="R50" i="1"/>
  <c r="G50" i="1"/>
  <c r="F50" i="1"/>
  <c r="CF49" i="1"/>
  <c r="CE49" i="1"/>
  <c r="CD49" i="1"/>
  <c r="CC49" i="1"/>
  <c r="CB49" i="1"/>
  <c r="CA49" i="1"/>
  <c r="BZ49" i="1"/>
  <c r="BY49" i="1"/>
  <c r="BX49" i="1"/>
  <c r="BW49" i="1"/>
  <c r="AV49" i="1"/>
  <c r="AT49" i="1"/>
  <c r="AG49" i="1"/>
  <c r="AM49" i="1" s="1"/>
  <c r="AF49" i="1"/>
  <c r="AL49" i="1" s="1"/>
  <c r="U49" i="1"/>
  <c r="T49" i="1"/>
  <c r="CG49" i="1" s="1"/>
  <c r="R49" i="1"/>
  <c r="G49" i="1"/>
  <c r="F49" i="1"/>
  <c r="CF48" i="1"/>
  <c r="CE48" i="1"/>
  <c r="CD48" i="1"/>
  <c r="CC48" i="1"/>
  <c r="CB48" i="1"/>
  <c r="CA48" i="1"/>
  <c r="BZ48" i="1"/>
  <c r="BY48" i="1"/>
  <c r="BX48" i="1"/>
  <c r="BW48" i="1"/>
  <c r="AV48" i="1"/>
  <c r="AT48" i="1"/>
  <c r="AG48" i="1"/>
  <c r="AM48" i="1" s="1"/>
  <c r="AF48" i="1"/>
  <c r="AL48" i="1" s="1"/>
  <c r="Y48" i="1"/>
  <c r="U48" i="1"/>
  <c r="CH48" i="1" s="1"/>
  <c r="T48" i="1"/>
  <c r="CG48" i="1" s="1"/>
  <c r="R48" i="1"/>
  <c r="G48" i="1"/>
  <c r="F48" i="1"/>
  <c r="CF47" i="1"/>
  <c r="CE47" i="1"/>
  <c r="CD47" i="1"/>
  <c r="CC47" i="1"/>
  <c r="CB47" i="1"/>
  <c r="CA47" i="1"/>
  <c r="BZ47" i="1"/>
  <c r="BY47" i="1"/>
  <c r="BX47" i="1"/>
  <c r="BW47" i="1"/>
  <c r="AV47" i="1"/>
  <c r="AT47" i="1"/>
  <c r="AG47" i="1"/>
  <c r="AM47" i="1" s="1"/>
  <c r="AF47" i="1"/>
  <c r="AL47" i="1" s="1"/>
  <c r="U47" i="1"/>
  <c r="CH47" i="1" s="1"/>
  <c r="T47" i="1"/>
  <c r="R47" i="1"/>
  <c r="G47" i="1"/>
  <c r="F47" i="1"/>
  <c r="CF46" i="1"/>
  <c r="CE46" i="1"/>
  <c r="CD46" i="1"/>
  <c r="CC46" i="1"/>
  <c r="CB46" i="1"/>
  <c r="CA46" i="1"/>
  <c r="BZ46" i="1"/>
  <c r="BY46" i="1"/>
  <c r="BX46" i="1"/>
  <c r="BW46" i="1"/>
  <c r="AV46" i="1"/>
  <c r="AT46" i="1"/>
  <c r="AG46" i="1"/>
  <c r="AM46" i="1" s="1"/>
  <c r="AF46" i="1"/>
  <c r="AL46" i="1" s="1"/>
  <c r="U46" i="1"/>
  <c r="T46" i="1"/>
  <c r="CG46" i="1" s="1"/>
  <c r="R46" i="1"/>
  <c r="G46" i="1"/>
  <c r="F46" i="1"/>
  <c r="CF45" i="1"/>
  <c r="CE45" i="1"/>
  <c r="CD45" i="1"/>
  <c r="CC45" i="1"/>
  <c r="CB45" i="1"/>
  <c r="CA45" i="1"/>
  <c r="BZ45" i="1"/>
  <c r="BY45" i="1"/>
  <c r="BX45" i="1"/>
  <c r="BW45" i="1"/>
  <c r="AV45" i="1"/>
  <c r="AT45" i="1"/>
  <c r="AG45" i="1"/>
  <c r="AM45" i="1" s="1"/>
  <c r="AF45" i="1"/>
  <c r="AL45" i="1" s="1"/>
  <c r="U45" i="1"/>
  <c r="CH45" i="1" s="1"/>
  <c r="T45" i="1"/>
  <c r="CG45" i="1" s="1"/>
  <c r="R45" i="1"/>
  <c r="G45" i="1"/>
  <c r="F45" i="1"/>
  <c r="CF44" i="1"/>
  <c r="CE44" i="1"/>
  <c r="CD44" i="1"/>
  <c r="CC44" i="1"/>
  <c r="CB44" i="1"/>
  <c r="CA44" i="1"/>
  <c r="BZ44" i="1"/>
  <c r="BY44" i="1"/>
  <c r="BX44" i="1"/>
  <c r="BW44" i="1"/>
  <c r="AV44" i="1"/>
  <c r="AT44" i="1"/>
  <c r="AG44" i="1"/>
  <c r="AM44" i="1" s="1"/>
  <c r="AF44" i="1"/>
  <c r="AL44" i="1" s="1"/>
  <c r="U44" i="1"/>
  <c r="Y44" i="1" s="1"/>
  <c r="T44" i="1"/>
  <c r="CG44" i="1" s="1"/>
  <c r="R44" i="1"/>
  <c r="G44" i="1"/>
  <c r="F44" i="1"/>
  <c r="CF43" i="1"/>
  <c r="CE43" i="1"/>
  <c r="CD43" i="1"/>
  <c r="CC43" i="1"/>
  <c r="CB43" i="1"/>
  <c r="CA43" i="1"/>
  <c r="BZ43" i="1"/>
  <c r="BY43" i="1"/>
  <c r="BX43" i="1"/>
  <c r="BW43" i="1"/>
  <c r="AV43" i="1"/>
  <c r="AT43" i="1"/>
  <c r="AF43" i="1"/>
  <c r="AL43" i="1" s="1"/>
  <c r="U43" i="1"/>
  <c r="CH43" i="1" s="1"/>
  <c r="T43" i="1"/>
  <c r="CG43" i="1" s="1"/>
  <c r="R43" i="1"/>
  <c r="G43" i="1"/>
  <c r="F43" i="1"/>
  <c r="CF42" i="1"/>
  <c r="CE42" i="1"/>
  <c r="CD42" i="1"/>
  <c r="CC42" i="1"/>
  <c r="CB42" i="1"/>
  <c r="CA42" i="1"/>
  <c r="BZ42" i="1"/>
  <c r="BY42" i="1"/>
  <c r="BX42" i="1"/>
  <c r="BW42" i="1"/>
  <c r="AV42" i="1"/>
  <c r="AT42" i="1"/>
  <c r="U42" i="1"/>
  <c r="Y42" i="1" s="1"/>
  <c r="T42" i="1"/>
  <c r="CG42" i="1" s="1"/>
  <c r="R42" i="1"/>
  <c r="G42" i="1"/>
  <c r="F42" i="1"/>
  <c r="CF41" i="1"/>
  <c r="CE41" i="1"/>
  <c r="CD41" i="1"/>
  <c r="CC41" i="1"/>
  <c r="CB41" i="1"/>
  <c r="CA41" i="1"/>
  <c r="BZ41" i="1"/>
  <c r="BY41" i="1"/>
  <c r="BX41" i="1"/>
  <c r="BW41" i="1"/>
  <c r="AV41" i="1"/>
  <c r="AT41" i="1"/>
  <c r="U41" i="1"/>
  <c r="CH41" i="1" s="1"/>
  <c r="T41" i="1"/>
  <c r="R41" i="1"/>
  <c r="G41" i="1"/>
  <c r="F41" i="1"/>
  <c r="CF40" i="1"/>
  <c r="CE40" i="1"/>
  <c r="CD40" i="1"/>
  <c r="CC40" i="1"/>
  <c r="CB40" i="1"/>
  <c r="CA40" i="1"/>
  <c r="BZ40" i="1"/>
  <c r="BY40" i="1"/>
  <c r="BX40" i="1"/>
  <c r="BW40" i="1"/>
  <c r="AV40" i="1"/>
  <c r="AT40" i="1"/>
  <c r="U40" i="1"/>
  <c r="CH40" i="1" s="1"/>
  <c r="T40" i="1"/>
  <c r="Y40" i="1" s="1"/>
  <c r="R40" i="1"/>
  <c r="G40" i="1"/>
  <c r="F40" i="1"/>
  <c r="CF39" i="1"/>
  <c r="CE39" i="1"/>
  <c r="CD39" i="1"/>
  <c r="CC39" i="1"/>
  <c r="CB39" i="1"/>
  <c r="CA39" i="1"/>
  <c r="BZ39" i="1"/>
  <c r="BY39" i="1"/>
  <c r="BX39" i="1"/>
  <c r="BW39" i="1"/>
  <c r="AV39" i="1"/>
  <c r="AT39" i="1"/>
  <c r="U39" i="1"/>
  <c r="Y39" i="1" s="1"/>
  <c r="T39" i="1"/>
  <c r="CG39" i="1" s="1"/>
  <c r="R39" i="1"/>
  <c r="G39" i="1"/>
  <c r="F39" i="1"/>
  <c r="CF38" i="1"/>
  <c r="CE38" i="1"/>
  <c r="CD38" i="1"/>
  <c r="CC38" i="1"/>
  <c r="CB38" i="1"/>
  <c r="CA38" i="1"/>
  <c r="BZ38" i="1"/>
  <c r="BY38" i="1"/>
  <c r="BX38" i="1"/>
  <c r="BW38" i="1"/>
  <c r="AV38" i="1"/>
  <c r="AT38" i="1"/>
  <c r="U38" i="1"/>
  <c r="CH38" i="1" s="1"/>
  <c r="T38" i="1"/>
  <c r="Y38" i="1" s="1"/>
  <c r="R38" i="1"/>
  <c r="G38" i="1"/>
  <c r="F38" i="1"/>
  <c r="CG37" i="1"/>
  <c r="CF37" i="1"/>
  <c r="CE37" i="1"/>
  <c r="CD37" i="1"/>
  <c r="CC37" i="1"/>
  <c r="CB37" i="1"/>
  <c r="CA37" i="1"/>
  <c r="BZ37" i="1"/>
  <c r="BY37" i="1"/>
  <c r="BX37" i="1"/>
  <c r="BW37" i="1"/>
  <c r="AV37" i="1"/>
  <c r="AT37" i="1"/>
  <c r="Y37" i="1"/>
  <c r="U37" i="1"/>
  <c r="CH37" i="1" s="1"/>
  <c r="T37" i="1"/>
  <c r="R37" i="1"/>
  <c r="G37" i="1"/>
  <c r="F37" i="1"/>
  <c r="CF36" i="1"/>
  <c r="CE36" i="1"/>
  <c r="CD36" i="1"/>
  <c r="CC36" i="1"/>
  <c r="CB36" i="1"/>
  <c r="CA36" i="1"/>
  <c r="BZ36" i="1"/>
  <c r="BY36" i="1"/>
  <c r="BX36" i="1"/>
  <c r="BW36" i="1"/>
  <c r="AV36" i="1"/>
  <c r="AT36" i="1"/>
  <c r="U36" i="1"/>
  <c r="CH36" i="1" s="1"/>
  <c r="T36" i="1"/>
  <c r="CG36" i="1" s="1"/>
  <c r="R36" i="1"/>
  <c r="G36" i="1"/>
  <c r="F36" i="1"/>
  <c r="CF35" i="1"/>
  <c r="CE35" i="1"/>
  <c r="CD35" i="1"/>
  <c r="CC35" i="1"/>
  <c r="CB35" i="1"/>
  <c r="CA35" i="1"/>
  <c r="BZ35" i="1"/>
  <c r="BY35" i="1"/>
  <c r="BX35" i="1"/>
  <c r="BW35" i="1"/>
  <c r="AV35" i="1"/>
  <c r="AT35" i="1"/>
  <c r="U35" i="1"/>
  <c r="CH35" i="1" s="1"/>
  <c r="T35" i="1"/>
  <c r="R35" i="1"/>
  <c r="G35" i="1"/>
  <c r="F35" i="1"/>
  <c r="CF34" i="1"/>
  <c r="CE34" i="1"/>
  <c r="CD34" i="1"/>
  <c r="CC34" i="1"/>
  <c r="CB34" i="1"/>
  <c r="CA34" i="1"/>
  <c r="BZ34" i="1"/>
  <c r="BY34" i="1"/>
  <c r="BX34" i="1"/>
  <c r="BW34" i="1"/>
  <c r="AV34" i="1"/>
  <c r="AT34" i="1"/>
  <c r="U34" i="1"/>
  <c r="T34" i="1"/>
  <c r="CG34" i="1" s="1"/>
  <c r="R34" i="1"/>
  <c r="G34" i="1"/>
  <c r="F34" i="1"/>
  <c r="CF33" i="1"/>
  <c r="CE33" i="1"/>
  <c r="CD33" i="1"/>
  <c r="CC33" i="1"/>
  <c r="CB33" i="1"/>
  <c r="CA33" i="1"/>
  <c r="BZ33" i="1"/>
  <c r="BY33" i="1"/>
  <c r="BX33" i="1"/>
  <c r="BW33" i="1"/>
  <c r="AV33" i="1"/>
  <c r="AT33" i="1"/>
  <c r="U33" i="1"/>
  <c r="CH33" i="1" s="1"/>
  <c r="T33" i="1"/>
  <c r="CG33" i="1" s="1"/>
  <c r="R33" i="1"/>
  <c r="G33" i="1"/>
  <c r="F33" i="1"/>
  <c r="CF32" i="1"/>
  <c r="CE32" i="1"/>
  <c r="CD32" i="1"/>
  <c r="CC32" i="1"/>
  <c r="CB32" i="1"/>
  <c r="CA32" i="1"/>
  <c r="BZ32" i="1"/>
  <c r="BY32" i="1"/>
  <c r="BX32" i="1"/>
  <c r="BW32" i="1"/>
  <c r="AV32" i="1"/>
  <c r="AT32" i="1"/>
  <c r="Y32" i="1"/>
  <c r="U32" i="1"/>
  <c r="CH32" i="1" s="1"/>
  <c r="T32" i="1"/>
  <c r="CG32" i="1" s="1"/>
  <c r="R32" i="1"/>
  <c r="G32" i="1"/>
  <c r="F32" i="1"/>
  <c r="CF31" i="1"/>
  <c r="CE31" i="1"/>
  <c r="CD31" i="1"/>
  <c r="CC31" i="1"/>
  <c r="CB31" i="1"/>
  <c r="CA31" i="1"/>
  <c r="BZ31" i="1"/>
  <c r="BY31" i="1"/>
  <c r="BX31" i="1"/>
  <c r="BW31" i="1"/>
  <c r="AV31" i="1"/>
  <c r="AT31" i="1"/>
  <c r="U31" i="1"/>
  <c r="CH31" i="1" s="1"/>
  <c r="T31" i="1"/>
  <c r="CG31" i="1" s="1"/>
  <c r="R31" i="1"/>
  <c r="G31" i="1"/>
  <c r="F31" i="1"/>
  <c r="CH30" i="1"/>
  <c r="CF30" i="1"/>
  <c r="CE30" i="1"/>
  <c r="CD30" i="1"/>
  <c r="CC30" i="1"/>
  <c r="CB30" i="1"/>
  <c r="CA30" i="1"/>
  <c r="BZ30" i="1"/>
  <c r="BY30" i="1"/>
  <c r="BX30" i="1"/>
  <c r="BW30" i="1"/>
  <c r="AV30" i="1"/>
  <c r="AT30" i="1"/>
  <c r="U30" i="1"/>
  <c r="T30" i="1"/>
  <c r="R30" i="1"/>
  <c r="G30" i="1"/>
  <c r="F30" i="1"/>
  <c r="CF29" i="1"/>
  <c r="CE29" i="1"/>
  <c r="CD29" i="1"/>
  <c r="CC29" i="1"/>
  <c r="CB29" i="1"/>
  <c r="CA29" i="1"/>
  <c r="BZ29" i="1"/>
  <c r="BY29" i="1"/>
  <c r="BX29" i="1"/>
  <c r="BW29" i="1"/>
  <c r="AV29" i="1"/>
  <c r="AT29" i="1"/>
  <c r="U29" i="1"/>
  <c r="CH29" i="1" s="1"/>
  <c r="T29" i="1"/>
  <c r="CG29" i="1" s="1"/>
  <c r="R29" i="1"/>
  <c r="G29" i="1"/>
  <c r="F29" i="1"/>
  <c r="CF28" i="1"/>
  <c r="CE28" i="1"/>
  <c r="CD28" i="1"/>
  <c r="CC28" i="1"/>
  <c r="CB28" i="1"/>
  <c r="CA28" i="1"/>
  <c r="BZ28" i="1"/>
  <c r="BY28" i="1"/>
  <c r="BX28" i="1"/>
  <c r="BW28" i="1"/>
  <c r="AV28" i="1"/>
  <c r="AT28" i="1"/>
  <c r="U28" i="1"/>
  <c r="CH28" i="1" s="1"/>
  <c r="T28" i="1"/>
  <c r="CG28" i="1" s="1"/>
  <c r="R28" i="1"/>
  <c r="G28" i="1"/>
  <c r="F28" i="1"/>
  <c r="CF27" i="1"/>
  <c r="CE27" i="1"/>
  <c r="CD27" i="1"/>
  <c r="CC27" i="1"/>
  <c r="CB27" i="1"/>
  <c r="CA27" i="1"/>
  <c r="BZ27" i="1"/>
  <c r="BY27" i="1"/>
  <c r="BX27" i="1"/>
  <c r="BW27" i="1"/>
  <c r="AV27" i="1"/>
  <c r="AT27" i="1"/>
  <c r="U27" i="1"/>
  <c r="CH27" i="1" s="1"/>
  <c r="T27" i="1"/>
  <c r="R27" i="1"/>
  <c r="G27" i="1"/>
  <c r="F27" i="1"/>
  <c r="CF26" i="1"/>
  <c r="CE26" i="1"/>
  <c r="CD26" i="1"/>
  <c r="CC26" i="1"/>
  <c r="CB26" i="1"/>
  <c r="CA26" i="1"/>
  <c r="BZ26" i="1"/>
  <c r="BY26" i="1"/>
  <c r="BX26" i="1"/>
  <c r="BW26" i="1"/>
  <c r="AV26" i="1"/>
  <c r="AT26" i="1"/>
  <c r="U26" i="1"/>
  <c r="T26" i="1"/>
  <c r="CG26" i="1" s="1"/>
  <c r="R26" i="1"/>
  <c r="G26" i="1"/>
  <c r="F26" i="1"/>
  <c r="CH25" i="1"/>
  <c r="CF25" i="1"/>
  <c r="CE25" i="1"/>
  <c r="CD25" i="1"/>
  <c r="CC25" i="1"/>
  <c r="CB25" i="1"/>
  <c r="CA25" i="1"/>
  <c r="BZ25" i="1"/>
  <c r="BY25" i="1"/>
  <c r="BX25" i="1"/>
  <c r="BW25" i="1"/>
  <c r="AV25" i="1"/>
  <c r="AT25" i="1"/>
  <c r="U25" i="1"/>
  <c r="T25" i="1"/>
  <c r="CG25" i="1" s="1"/>
  <c r="R25" i="1"/>
  <c r="G25" i="1"/>
  <c r="F25" i="1"/>
  <c r="CF24" i="1"/>
  <c r="CE24" i="1"/>
  <c r="CD24" i="1"/>
  <c r="CC24" i="1"/>
  <c r="CB24" i="1"/>
  <c r="CA24" i="1"/>
  <c r="BZ24" i="1"/>
  <c r="BY24" i="1"/>
  <c r="BX24" i="1"/>
  <c r="BW24" i="1"/>
  <c r="AV24" i="1"/>
  <c r="AT24" i="1"/>
  <c r="U24" i="1"/>
  <c r="CH24" i="1" s="1"/>
  <c r="T24" i="1"/>
  <c r="Y24" i="1" s="1"/>
  <c r="R24" i="1"/>
  <c r="G24" i="1"/>
  <c r="F24" i="1"/>
  <c r="CF23" i="1"/>
  <c r="CE23" i="1"/>
  <c r="CD23" i="1"/>
  <c r="CC23" i="1"/>
  <c r="CB23" i="1"/>
  <c r="CA23" i="1"/>
  <c r="BZ23" i="1"/>
  <c r="BY23" i="1"/>
  <c r="BX23" i="1"/>
  <c r="BW23" i="1"/>
  <c r="AV23" i="1"/>
  <c r="AT23" i="1"/>
  <c r="U23" i="1"/>
  <c r="CH23" i="1" s="1"/>
  <c r="T23" i="1"/>
  <c r="CG23" i="1" s="1"/>
  <c r="R23" i="1"/>
  <c r="G23" i="1"/>
  <c r="F23" i="1"/>
  <c r="CF22" i="1"/>
  <c r="CE22" i="1"/>
  <c r="CD22" i="1"/>
  <c r="CC22" i="1"/>
  <c r="CB22" i="1"/>
  <c r="CA22" i="1"/>
  <c r="BZ22" i="1"/>
  <c r="BY22" i="1"/>
  <c r="BX22" i="1"/>
  <c r="BW22" i="1"/>
  <c r="AV22" i="1"/>
  <c r="AT22" i="1"/>
  <c r="U22" i="1"/>
  <c r="CH22" i="1" s="1"/>
  <c r="T22" i="1"/>
  <c r="CG22" i="1" s="1"/>
  <c r="R22" i="1"/>
  <c r="G22" i="1"/>
  <c r="F22" i="1"/>
  <c r="CF21" i="1"/>
  <c r="CE21" i="1"/>
  <c r="CD21" i="1"/>
  <c r="CC21" i="1"/>
  <c r="CB21" i="1"/>
  <c r="CA21" i="1"/>
  <c r="BZ21" i="1"/>
  <c r="BY21" i="1"/>
  <c r="BX21" i="1"/>
  <c r="BW21" i="1"/>
  <c r="AV21" i="1"/>
  <c r="AT21" i="1"/>
  <c r="U21" i="1"/>
  <c r="Y21" i="1" s="1"/>
  <c r="T21" i="1"/>
  <c r="CG21" i="1" s="1"/>
  <c r="R21" i="1"/>
  <c r="G21" i="1"/>
  <c r="F21" i="1"/>
  <c r="CF20" i="1"/>
  <c r="CE20" i="1"/>
  <c r="CD20" i="1"/>
  <c r="CC20" i="1"/>
  <c r="CB20" i="1"/>
  <c r="CA20" i="1"/>
  <c r="BZ20" i="1"/>
  <c r="BY20" i="1"/>
  <c r="BX20" i="1"/>
  <c r="BW20" i="1"/>
  <c r="AV20" i="1"/>
  <c r="AT20" i="1"/>
  <c r="U20" i="1"/>
  <c r="CH20" i="1" s="1"/>
  <c r="T20" i="1"/>
  <c r="CG20" i="1" s="1"/>
  <c r="R20" i="1"/>
  <c r="G20" i="1"/>
  <c r="F20" i="1"/>
  <c r="CF19" i="1"/>
  <c r="CE19" i="1"/>
  <c r="CD19" i="1"/>
  <c r="CC19" i="1"/>
  <c r="CB19" i="1"/>
  <c r="CA19" i="1"/>
  <c r="BZ19" i="1"/>
  <c r="BY19" i="1"/>
  <c r="BX19" i="1"/>
  <c r="BW19" i="1"/>
  <c r="AV19" i="1"/>
  <c r="AT19" i="1"/>
  <c r="U19" i="1"/>
  <c r="T19" i="1"/>
  <c r="CG19" i="1" s="1"/>
  <c r="R19" i="1"/>
  <c r="G19" i="1"/>
  <c r="F19" i="1"/>
  <c r="CF18" i="1"/>
  <c r="CE18" i="1"/>
  <c r="CD18" i="1"/>
  <c r="CC18" i="1"/>
  <c r="CB18" i="1"/>
  <c r="CA18" i="1"/>
  <c r="BZ18" i="1"/>
  <c r="BY18" i="1"/>
  <c r="BX18" i="1"/>
  <c r="BW18" i="1"/>
  <c r="AV18" i="1"/>
  <c r="AT18" i="1"/>
  <c r="U18" i="1"/>
  <c r="CH18" i="1" s="1"/>
  <c r="T18" i="1"/>
  <c r="CG18" i="1" s="1"/>
  <c r="R18" i="1"/>
  <c r="G18" i="1"/>
  <c r="F18" i="1"/>
  <c r="CF17" i="1"/>
  <c r="CE17" i="1"/>
  <c r="CD17" i="1"/>
  <c r="CC17" i="1"/>
  <c r="CB17" i="1"/>
  <c r="CA17" i="1"/>
  <c r="BZ17" i="1"/>
  <c r="BY17" i="1"/>
  <c r="BX17" i="1"/>
  <c r="BW17" i="1"/>
  <c r="AV17" i="1"/>
  <c r="AT17" i="1"/>
  <c r="U17" i="1"/>
  <c r="CH17" i="1" s="1"/>
  <c r="T17" i="1"/>
  <c r="Y17" i="1" s="1"/>
  <c r="R17" i="1"/>
  <c r="G17" i="1"/>
  <c r="F17" i="1"/>
  <c r="CF16" i="1"/>
  <c r="CE16" i="1"/>
  <c r="CD16" i="1"/>
  <c r="CC16" i="1"/>
  <c r="CB16" i="1"/>
  <c r="CA16" i="1"/>
  <c r="BZ16" i="1"/>
  <c r="BY16" i="1"/>
  <c r="BX16" i="1"/>
  <c r="BW16" i="1"/>
  <c r="AV16" i="1"/>
  <c r="AT16" i="1"/>
  <c r="U16" i="1"/>
  <c r="CH16" i="1" s="1"/>
  <c r="T16" i="1"/>
  <c r="R16" i="1"/>
  <c r="G16" i="1"/>
  <c r="F16" i="1"/>
  <c r="CF15" i="1"/>
  <c r="CE15" i="1"/>
  <c r="CD15" i="1"/>
  <c r="CC15" i="1"/>
  <c r="CB15" i="1"/>
  <c r="CA15" i="1"/>
  <c r="BZ15" i="1"/>
  <c r="BY15" i="1"/>
  <c r="BX15" i="1"/>
  <c r="BW15" i="1"/>
  <c r="AV15" i="1"/>
  <c r="AT15" i="1"/>
  <c r="U15" i="1"/>
  <c r="CH15" i="1" s="1"/>
  <c r="T15" i="1"/>
  <c r="CG15" i="1" s="1"/>
  <c r="R15" i="1"/>
  <c r="G15" i="1"/>
  <c r="F15" i="1"/>
  <c r="CF14" i="1"/>
  <c r="CE14" i="1"/>
  <c r="CD14" i="1"/>
  <c r="CC14" i="1"/>
  <c r="CB14" i="1"/>
  <c r="CA14" i="1"/>
  <c r="BZ14" i="1"/>
  <c r="BY14" i="1"/>
  <c r="BX14" i="1"/>
  <c r="BW14" i="1"/>
  <c r="AV14" i="1"/>
  <c r="AT14" i="1"/>
  <c r="U14" i="1"/>
  <c r="CH14" i="1" s="1"/>
  <c r="T14" i="1"/>
  <c r="CG14" i="1" s="1"/>
  <c r="R14" i="1"/>
  <c r="G14" i="1"/>
  <c r="F14" i="1"/>
  <c r="CF13" i="1"/>
  <c r="CE13" i="1"/>
  <c r="CD13" i="1"/>
  <c r="CC13" i="1"/>
  <c r="CB13" i="1"/>
  <c r="CA13" i="1"/>
  <c r="BZ13" i="1"/>
  <c r="BY13" i="1"/>
  <c r="BX13" i="1"/>
  <c r="BW13" i="1"/>
  <c r="AV13" i="1"/>
  <c r="AT13" i="1"/>
  <c r="U13" i="1"/>
  <c r="CH13" i="1" s="1"/>
  <c r="T13" i="1"/>
  <c r="CG13" i="1" s="1"/>
  <c r="R13" i="1"/>
  <c r="G13" i="1"/>
  <c r="F13" i="1"/>
  <c r="CF12" i="1"/>
  <c r="CE12" i="1"/>
  <c r="CD12" i="1"/>
  <c r="CC12" i="1"/>
  <c r="CB12" i="1"/>
  <c r="CA12" i="1"/>
  <c r="BZ12" i="1"/>
  <c r="BY12" i="1"/>
  <c r="BX12" i="1"/>
  <c r="BW12" i="1"/>
  <c r="AV12" i="1"/>
  <c r="AT12" i="1"/>
  <c r="U12" i="1"/>
  <c r="CH12" i="1" s="1"/>
  <c r="T12" i="1"/>
  <c r="CG12" i="1" s="1"/>
  <c r="R12" i="1"/>
  <c r="G12" i="1"/>
  <c r="F12" i="1"/>
  <c r="CF11" i="1"/>
  <c r="CE11" i="1"/>
  <c r="CD11" i="1"/>
  <c r="CC11" i="1"/>
  <c r="CB11" i="1"/>
  <c r="CA11" i="1"/>
  <c r="BZ11" i="1"/>
  <c r="BY11" i="1"/>
  <c r="BX11" i="1"/>
  <c r="BW11" i="1"/>
  <c r="AV11" i="1"/>
  <c r="AT11" i="1"/>
  <c r="U11" i="1"/>
  <c r="Y11" i="1" s="1"/>
  <c r="T11" i="1"/>
  <c r="CG11" i="1" s="1"/>
  <c r="R11" i="1"/>
  <c r="G11" i="1"/>
  <c r="F11" i="1"/>
  <c r="CF10" i="1"/>
  <c r="CE10" i="1"/>
  <c r="CD10" i="1"/>
  <c r="CC10" i="1"/>
  <c r="CB10" i="1"/>
  <c r="CA10" i="1"/>
  <c r="BZ10" i="1"/>
  <c r="BY10" i="1"/>
  <c r="BX10" i="1"/>
  <c r="BW10" i="1"/>
  <c r="AV10" i="1"/>
  <c r="AT10" i="1"/>
  <c r="U10" i="1"/>
  <c r="CH10" i="1" s="1"/>
  <c r="T10" i="1"/>
  <c r="CG10" i="1" s="1"/>
  <c r="R10" i="1"/>
  <c r="G10" i="1"/>
  <c r="F10" i="1"/>
  <c r="CF9" i="1"/>
  <c r="CE9" i="1"/>
  <c r="CD9" i="1"/>
  <c r="CC9" i="1"/>
  <c r="CB9" i="1"/>
  <c r="CA9" i="1"/>
  <c r="BZ9" i="1"/>
  <c r="BY9" i="1"/>
  <c r="BX9" i="1"/>
  <c r="BW9" i="1"/>
  <c r="AV9" i="1"/>
  <c r="AT9" i="1"/>
  <c r="U9" i="1"/>
  <c r="CH9" i="1" s="1"/>
  <c r="T9" i="1"/>
  <c r="CG9" i="1" s="1"/>
  <c r="R9" i="1"/>
  <c r="G9" i="1"/>
  <c r="F9" i="1"/>
  <c r="CF8" i="1"/>
  <c r="CE8" i="1"/>
  <c r="CD8" i="1"/>
  <c r="CC8" i="1"/>
  <c r="CB8" i="1"/>
  <c r="CA8" i="1"/>
  <c r="BZ8" i="1"/>
  <c r="BY8" i="1"/>
  <c r="BX8" i="1"/>
  <c r="BW8" i="1"/>
  <c r="AV8" i="1"/>
  <c r="AT8" i="1"/>
  <c r="U8" i="1"/>
  <c r="CH8" i="1" s="1"/>
  <c r="T8" i="1"/>
  <c r="Y8" i="1" s="1"/>
  <c r="R8" i="1"/>
  <c r="G8" i="1"/>
  <c r="F8" i="1"/>
  <c r="CF7" i="1"/>
  <c r="CE7" i="1"/>
  <c r="CD7" i="1"/>
  <c r="CC7" i="1"/>
  <c r="CB7" i="1"/>
  <c r="CA7" i="1"/>
  <c r="BZ7" i="1"/>
  <c r="BY7" i="1"/>
  <c r="BX7" i="1"/>
  <c r="BW7" i="1"/>
  <c r="AV7" i="1"/>
  <c r="AT7" i="1"/>
  <c r="U7" i="1"/>
  <c r="CH7" i="1" s="1"/>
  <c r="T7" i="1"/>
  <c r="CG7" i="1" s="1"/>
  <c r="R7" i="1"/>
  <c r="G7" i="1"/>
  <c r="F7" i="1"/>
  <c r="CF6" i="1"/>
  <c r="CE6" i="1"/>
  <c r="CD6" i="1"/>
  <c r="CC6" i="1"/>
  <c r="CB6" i="1"/>
  <c r="CA6" i="1"/>
  <c r="BZ6" i="1"/>
  <c r="BY6" i="1"/>
  <c r="BX6" i="1"/>
  <c r="AV6" i="1"/>
  <c r="Y6" i="1"/>
  <c r="CH6" i="1"/>
  <c r="T6" i="1"/>
  <c r="CG6" i="1" s="1"/>
  <c r="R6" i="1"/>
  <c r="G6" i="1"/>
  <c r="F6" i="1"/>
  <c r="CI6" i="1" l="1"/>
  <c r="CJ45" i="1"/>
  <c r="Y107" i="1"/>
  <c r="Y111" i="1"/>
  <c r="CI134" i="1"/>
  <c r="Y245" i="1"/>
  <c r="Y378" i="1"/>
  <c r="CG435" i="1"/>
  <c r="Y170" i="1"/>
  <c r="Y182" i="1"/>
  <c r="Y247" i="1"/>
  <c r="Y312" i="1"/>
  <c r="Y325" i="1"/>
  <c r="CJ363" i="1"/>
  <c r="BS363" i="1" s="1"/>
  <c r="CI375" i="1"/>
  <c r="BQ375" i="1" s="1"/>
  <c r="CJ378" i="1"/>
  <c r="Y23" i="1"/>
  <c r="Y153" i="1"/>
  <c r="Y186" i="1"/>
  <c r="Y250" i="1"/>
  <c r="Y293" i="1"/>
  <c r="Y318" i="1"/>
  <c r="CI46" i="1"/>
  <c r="Y234" i="1"/>
  <c r="Y268" i="1"/>
  <c r="Y383" i="1"/>
  <c r="Y105" i="1"/>
  <c r="CI111" i="1"/>
  <c r="BP111" i="1" s="1"/>
  <c r="Y154" i="1"/>
  <c r="Y385" i="1"/>
  <c r="CH44" i="1"/>
  <c r="Y89" i="1"/>
  <c r="Y195" i="1"/>
  <c r="CG203" i="1"/>
  <c r="CG210" i="1"/>
  <c r="Y295" i="1"/>
  <c r="Y339" i="1"/>
  <c r="Y387" i="1"/>
  <c r="CG404" i="1"/>
  <c r="Y58" i="1"/>
  <c r="Y62" i="1"/>
  <c r="Y66" i="1"/>
  <c r="CH96" i="1"/>
  <c r="Y122" i="1"/>
  <c r="Y141" i="1"/>
  <c r="Y261" i="1"/>
  <c r="Y297" i="1"/>
  <c r="CI386" i="1"/>
  <c r="BQ386" i="1" s="1"/>
  <c r="CH425" i="1"/>
  <c r="CG221" i="1"/>
  <c r="CH305" i="1"/>
  <c r="CG426" i="1"/>
  <c r="CI446" i="1"/>
  <c r="CI14" i="1"/>
  <c r="CI43" i="1"/>
  <c r="BI43" i="1" s="1"/>
  <c r="Y161" i="1"/>
  <c r="Y207" i="1"/>
  <c r="Y266" i="1"/>
  <c r="CI282" i="1"/>
  <c r="Y289" i="1"/>
  <c r="Y346" i="1"/>
  <c r="CG408" i="1"/>
  <c r="CI13" i="1"/>
  <c r="Y103" i="1"/>
  <c r="Y109" i="1"/>
  <c r="Y302" i="1"/>
  <c r="CI325" i="1"/>
  <c r="BO325" i="1" s="1"/>
  <c r="Y345" i="1"/>
  <c r="Y348" i="1"/>
  <c r="Y19" i="1"/>
  <c r="CH21" i="1"/>
  <c r="Y29" i="1"/>
  <c r="Y79" i="1"/>
  <c r="Y201" i="1"/>
  <c r="CI261" i="1"/>
  <c r="CI302" i="1"/>
  <c r="Y442" i="1"/>
  <c r="CG444" i="1"/>
  <c r="CJ444" i="1" s="1"/>
  <c r="Y30" i="1"/>
  <c r="Y50" i="1"/>
  <c r="Y83" i="1"/>
  <c r="Y132" i="1"/>
  <c r="Y240" i="1"/>
  <c r="CJ343" i="1"/>
  <c r="BS343" i="1" s="1"/>
  <c r="CI323" i="1"/>
  <c r="BK323" i="1" s="1"/>
  <c r="CI350" i="1"/>
  <c r="CI125" i="1"/>
  <c r="BH125" i="1" s="1"/>
  <c r="Y244" i="1"/>
  <c r="Y363" i="1"/>
  <c r="AL13" i="2"/>
  <c r="DT13" i="2"/>
  <c r="AL3" i="2"/>
  <c r="AN3" i="2" s="1"/>
  <c r="DT3" i="2"/>
  <c r="AL6" i="2"/>
  <c r="AN6" i="2" s="1"/>
  <c r="DT6" i="2"/>
  <c r="AL12" i="2"/>
  <c r="AN12" i="2" s="1"/>
  <c r="DT12" i="2"/>
  <c r="DN7" i="2"/>
  <c r="DN11" i="2"/>
  <c r="DN15" i="2"/>
  <c r="DN5" i="2"/>
  <c r="AI14" i="2"/>
  <c r="AO14" i="2" s="1"/>
  <c r="AU14" i="2" s="1"/>
  <c r="AO6" i="2"/>
  <c r="AU6" i="2" s="1"/>
  <c r="AU4" i="2"/>
  <c r="AM4" i="2"/>
  <c r="DN14" i="2"/>
  <c r="DN4" i="2"/>
  <c r="DN8" i="2"/>
  <c r="DN12" i="2"/>
  <c r="DN16" i="2"/>
  <c r="AY5" i="2"/>
  <c r="AW5" i="2"/>
  <c r="AL9" i="2"/>
  <c r="AN9" i="2" s="1"/>
  <c r="DN6" i="2"/>
  <c r="AL15" i="2"/>
  <c r="AN15" i="2" s="1"/>
  <c r="DN3" i="2"/>
  <c r="DN10" i="2"/>
  <c r="DN9" i="2"/>
  <c r="DN13" i="2"/>
  <c r="AL11" i="2"/>
  <c r="AN11" i="2" s="1"/>
  <c r="AU13" i="2"/>
  <c r="AU5" i="2"/>
  <c r="AW10" i="2"/>
  <c r="AL8" i="2"/>
  <c r="AN8" i="2" s="1"/>
  <c r="AM5" i="2"/>
  <c r="AV7" i="2"/>
  <c r="AW7" i="2"/>
  <c r="AY7" i="2"/>
  <c r="AN13" i="2"/>
  <c r="AL14" i="2"/>
  <c r="AN14" i="2" s="1"/>
  <c r="AU12" i="2"/>
  <c r="AV13" i="2"/>
  <c r="AV5" i="2"/>
  <c r="AY13" i="2"/>
  <c r="AV12" i="2"/>
  <c r="AY12" i="2"/>
  <c r="AU10" i="2"/>
  <c r="AV10" i="2"/>
  <c r="AL10" i="2"/>
  <c r="AL16" i="2"/>
  <c r="AN16" i="2" s="1"/>
  <c r="AL7" i="2"/>
  <c r="AB4" i="2"/>
  <c r="AB13" i="2"/>
  <c r="AL5" i="2"/>
  <c r="AN5" i="2" s="1"/>
  <c r="AL4" i="2"/>
  <c r="AN4" i="2" s="1"/>
  <c r="AB12" i="2"/>
  <c r="AO8" i="2"/>
  <c r="AM9" i="2"/>
  <c r="AO11" i="2"/>
  <c r="AM10" i="2"/>
  <c r="AM15" i="2"/>
  <c r="AO15" i="2"/>
  <c r="AM16" i="2"/>
  <c r="AO16" i="2"/>
  <c r="AO3" i="2"/>
  <c r="AM7" i="2"/>
  <c r="AM13" i="2"/>
  <c r="AM6" i="2"/>
  <c r="AM12" i="2"/>
  <c r="AB5" i="2"/>
  <c r="AB10" i="2"/>
  <c r="AB14" i="2"/>
  <c r="AB16" i="2"/>
  <c r="AB6" i="2"/>
  <c r="AB11" i="2"/>
  <c r="AB7" i="2"/>
  <c r="AB15" i="2"/>
  <c r="BP125" i="1"/>
  <c r="CJ13" i="1"/>
  <c r="BS13" i="1" s="1"/>
  <c r="BO14" i="1"/>
  <c r="Y16" i="1"/>
  <c r="CG17" i="1"/>
  <c r="CJ17" i="1" s="1"/>
  <c r="BS17" i="1" s="1"/>
  <c r="CI28" i="1"/>
  <c r="CJ31" i="1"/>
  <c r="CG38" i="1"/>
  <c r="Y71" i="1"/>
  <c r="Y119" i="1"/>
  <c r="CI121" i="1"/>
  <c r="Y129" i="1"/>
  <c r="Y130" i="1"/>
  <c r="BM134" i="1"/>
  <c r="Y139" i="1"/>
  <c r="CH168" i="1"/>
  <c r="Y168" i="1"/>
  <c r="CG205" i="1"/>
  <c r="Y205" i="1"/>
  <c r="Y271" i="1"/>
  <c r="CH271" i="1"/>
  <c r="CJ271" i="1" s="1"/>
  <c r="CG284" i="1"/>
  <c r="Y284" i="1"/>
  <c r="CH288" i="1"/>
  <c r="Y288" i="1"/>
  <c r="CG328" i="1"/>
  <c r="Y328" i="1"/>
  <c r="CI367" i="1"/>
  <c r="CH448" i="1"/>
  <c r="Y448" i="1"/>
  <c r="CI452" i="1"/>
  <c r="BI452" i="1" s="1"/>
  <c r="BO375" i="1"/>
  <c r="Y413" i="1"/>
  <c r="CG413" i="1"/>
  <c r="CJ413" i="1" s="1"/>
  <c r="BR413" i="1" s="1"/>
  <c r="BJ6" i="1"/>
  <c r="Y9" i="1"/>
  <c r="Y31" i="1"/>
  <c r="BK46" i="1"/>
  <c r="CJ48" i="1"/>
  <c r="CJ52" i="1"/>
  <c r="Y70" i="1"/>
  <c r="Y74" i="1"/>
  <c r="Y78" i="1"/>
  <c r="Y82" i="1"/>
  <c r="Y92" i="1"/>
  <c r="Y113" i="1"/>
  <c r="Y115" i="1"/>
  <c r="Y118" i="1"/>
  <c r="CG130" i="1"/>
  <c r="Y133" i="1"/>
  <c r="BJ134" i="1"/>
  <c r="CJ145" i="1"/>
  <c r="BR145" i="1" s="1"/>
  <c r="CH160" i="1"/>
  <c r="CJ160" i="1" s="1"/>
  <c r="BS160" i="1" s="1"/>
  <c r="Y160" i="1"/>
  <c r="CH172" i="1"/>
  <c r="Y172" i="1"/>
  <c r="Y180" i="1"/>
  <c r="CG180" i="1"/>
  <c r="CG280" i="1"/>
  <c r="Y280" i="1"/>
  <c r="Y299" i="1"/>
  <c r="CH299" i="1"/>
  <c r="CG314" i="1"/>
  <c r="Y314" i="1"/>
  <c r="CJ320" i="1"/>
  <c r="CI374" i="1"/>
  <c r="BJ374" i="1" s="1"/>
  <c r="BK375" i="1"/>
  <c r="BL375" i="1"/>
  <c r="CG433" i="1"/>
  <c r="CJ433" i="1" s="1"/>
  <c r="BR433" i="1" s="1"/>
  <c r="Y433" i="1"/>
  <c r="Y439" i="1"/>
  <c r="CI448" i="1"/>
  <c r="Y13" i="1"/>
  <c r="Y34" i="1"/>
  <c r="Y35" i="1"/>
  <c r="Y45" i="1"/>
  <c r="Y56" i="1"/>
  <c r="CH88" i="1"/>
  <c r="Y97" i="1"/>
  <c r="Y102" i="1"/>
  <c r="Y106" i="1"/>
  <c r="CG122" i="1"/>
  <c r="CJ122" i="1" s="1"/>
  <c r="Y128" i="1"/>
  <c r="BP134" i="1"/>
  <c r="Y138" i="1"/>
  <c r="Y142" i="1"/>
  <c r="CJ142" i="1"/>
  <c r="Y145" i="1"/>
  <c r="Y146" i="1"/>
  <c r="CG238" i="1"/>
  <c r="Y238" i="1"/>
  <c r="CI327" i="1"/>
  <c r="BP327" i="1" s="1"/>
  <c r="CJ327" i="1"/>
  <c r="BR327" i="1" s="1"/>
  <c r="CJ128" i="1"/>
  <c r="BR128" i="1" s="1"/>
  <c r="BN13" i="1"/>
  <c r="CI36" i="1"/>
  <c r="BO36" i="1" s="1"/>
  <c r="CG40" i="1"/>
  <c r="CI55" i="1"/>
  <c r="Y67" i="1"/>
  <c r="Y69" i="1"/>
  <c r="Y77" i="1"/>
  <c r="Y81" i="1"/>
  <c r="CI90" i="1"/>
  <c r="BI90" i="1" s="1"/>
  <c r="CI98" i="1"/>
  <c r="BP98" i="1" s="1"/>
  <c r="Y99" i="1"/>
  <c r="Y117" i="1"/>
  <c r="CJ120" i="1"/>
  <c r="BR120" i="1" s="1"/>
  <c r="CJ121" i="1"/>
  <c r="Y125" i="1"/>
  <c r="Y137" i="1"/>
  <c r="CG141" i="1"/>
  <c r="CH152" i="1"/>
  <c r="Y152" i="1"/>
  <c r="Y188" i="1"/>
  <c r="CG188" i="1"/>
  <c r="CJ188" i="1" s="1"/>
  <c r="BR188" i="1" s="1"/>
  <c r="CJ281" i="1"/>
  <c r="BR281" i="1" s="1"/>
  <c r="CG304" i="1"/>
  <c r="Y304" i="1"/>
  <c r="CG327" i="1"/>
  <c r="Y327" i="1"/>
  <c r="Y451" i="1"/>
  <c r="CH451" i="1"/>
  <c r="CJ124" i="1"/>
  <c r="BR124" i="1" s="1"/>
  <c r="CI144" i="1"/>
  <c r="BQ144" i="1" s="1"/>
  <c r="Y149" i="1"/>
  <c r="CG149" i="1"/>
  <c r="CH164" i="1"/>
  <c r="Y164" i="1"/>
  <c r="CG329" i="1"/>
  <c r="Y329" i="1"/>
  <c r="CJ339" i="1"/>
  <c r="BS339" i="1" s="1"/>
  <c r="Y373" i="1"/>
  <c r="CG373" i="1"/>
  <c r="CJ9" i="1"/>
  <c r="Y14" i="1"/>
  <c r="CI38" i="1"/>
  <c r="Y72" i="1"/>
  <c r="Y76" i="1"/>
  <c r="Y80" i="1"/>
  <c r="CI94" i="1"/>
  <c r="BI94" i="1" s="1"/>
  <c r="Y114" i="1"/>
  <c r="CI114" i="1"/>
  <c r="BJ114" i="1" s="1"/>
  <c r="Y116" i="1"/>
  <c r="Y120" i="1"/>
  <c r="CI120" i="1"/>
  <c r="BK120" i="1" s="1"/>
  <c r="BO125" i="1"/>
  <c r="Y126" i="1"/>
  <c r="CI129" i="1"/>
  <c r="BH129" i="1" s="1"/>
  <c r="CI316" i="1"/>
  <c r="CJ324" i="1"/>
  <c r="CJ333" i="1"/>
  <c r="BR333" i="1" s="1"/>
  <c r="Y22" i="1"/>
  <c r="Y26" i="1"/>
  <c r="Y27" i="1"/>
  <c r="CJ28" i="1"/>
  <c r="BS28" i="1" s="1"/>
  <c r="CI42" i="1"/>
  <c r="BI42" i="1" s="1"/>
  <c r="Y53" i="1"/>
  <c r="Y55" i="1"/>
  <c r="Y87" i="1"/>
  <c r="BK90" i="1"/>
  <c r="Y104" i="1"/>
  <c r="Y108" i="1"/>
  <c r="Y124" i="1"/>
  <c r="CI124" i="1"/>
  <c r="BI124" i="1" s="1"/>
  <c r="CH156" i="1"/>
  <c r="Y156" i="1"/>
  <c r="Y224" i="1"/>
  <c r="CH224" i="1"/>
  <c r="Y308" i="1"/>
  <c r="CH308" i="1"/>
  <c r="CG428" i="1"/>
  <c r="Y428" i="1"/>
  <c r="BH452" i="1"/>
  <c r="CG151" i="1"/>
  <c r="CG155" i="1"/>
  <c r="CG159" i="1"/>
  <c r="CG163" i="1"/>
  <c r="CJ163" i="1" s="1"/>
  <c r="BR163" i="1" s="1"/>
  <c r="CG167" i="1"/>
  <c r="CJ167" i="1" s="1"/>
  <c r="CI177" i="1"/>
  <c r="Y190" i="1"/>
  <c r="CI224" i="1"/>
  <c r="BO224" i="1" s="1"/>
  <c r="CI237" i="1"/>
  <c r="BO237" i="1" s="1"/>
  <c r="CI241" i="1"/>
  <c r="BN241" i="1" s="1"/>
  <c r="CI279" i="1"/>
  <c r="BK279" i="1" s="1"/>
  <c r="CI294" i="1"/>
  <c r="CI303" i="1"/>
  <c r="BQ303" i="1" s="1"/>
  <c r="CI321" i="1"/>
  <c r="BO321" i="1" s="1"/>
  <c r="CJ322" i="1"/>
  <c r="CI357" i="1"/>
  <c r="BO357" i="1" s="1"/>
  <c r="CG365" i="1"/>
  <c r="BI367" i="1"/>
  <c r="BL374" i="1"/>
  <c r="BI375" i="1"/>
  <c r="BP386" i="1"/>
  <c r="CH171" i="1"/>
  <c r="CG186" i="1"/>
  <c r="Y192" i="1"/>
  <c r="Y199" i="1"/>
  <c r="Y219" i="1"/>
  <c r="CI229" i="1"/>
  <c r="BQ229" i="1" s="1"/>
  <c r="Y243" i="1"/>
  <c r="Y246" i="1"/>
  <c r="Y253" i="1"/>
  <c r="CJ270" i="1"/>
  <c r="BR270" i="1" s="1"/>
  <c r="CI272" i="1"/>
  <c r="CI276" i="1"/>
  <c r="CI280" i="1"/>
  <c r="BJ280" i="1" s="1"/>
  <c r="Y287" i="1"/>
  <c r="CI295" i="1"/>
  <c r="BO295" i="1" s="1"/>
  <c r="Y296" i="1"/>
  <c r="Y300" i="1"/>
  <c r="Y322" i="1"/>
  <c r="BN325" i="1"/>
  <c r="CI326" i="1"/>
  <c r="BQ326" i="1" s="1"/>
  <c r="CI328" i="1"/>
  <c r="BH328" i="1" s="1"/>
  <c r="CI331" i="1"/>
  <c r="BL331" i="1" s="1"/>
  <c r="Y337" i="1"/>
  <c r="Y343" i="1"/>
  <c r="CI345" i="1"/>
  <c r="BQ345" i="1" s="1"/>
  <c r="CI358" i="1"/>
  <c r="BM358" i="1" s="1"/>
  <c r="Y361" i="1"/>
  <c r="CG375" i="1"/>
  <c r="CI396" i="1"/>
  <c r="BN396" i="1" s="1"/>
  <c r="CJ405" i="1"/>
  <c r="BR405" i="1" s="1"/>
  <c r="Y446" i="1"/>
  <c r="BL177" i="1"/>
  <c r="Y184" i="1"/>
  <c r="CI187" i="1"/>
  <c r="BJ187" i="1" s="1"/>
  <c r="CI203" i="1"/>
  <c r="CJ245" i="1"/>
  <c r="BR245" i="1" s="1"/>
  <c r="CI260" i="1"/>
  <c r="BO260" i="1" s="1"/>
  <c r="BK261" i="1"/>
  <c r="CI320" i="1"/>
  <c r="BQ320" i="1" s="1"/>
  <c r="Y321" i="1"/>
  <c r="CI368" i="1"/>
  <c r="BM368" i="1" s="1"/>
  <c r="CI373" i="1"/>
  <c r="BL373" i="1" s="1"/>
  <c r="CI376" i="1"/>
  <c r="BL376" i="1" s="1"/>
  <c r="Y452" i="1"/>
  <c r="CJ172" i="1"/>
  <c r="BR172" i="1" s="1"/>
  <c r="Y193" i="1"/>
  <c r="CI222" i="1"/>
  <c r="BO229" i="1"/>
  <c r="CI257" i="1"/>
  <c r="BQ257" i="1" s="1"/>
  <c r="BJ260" i="1"/>
  <c r="CI317" i="1"/>
  <c r="BQ317" i="1" s="1"/>
  <c r="CJ325" i="1"/>
  <c r="BR325" i="1" s="1"/>
  <c r="BP325" i="1"/>
  <c r="BJ331" i="1"/>
  <c r="BJ358" i="1"/>
  <c r="BQ373" i="1"/>
  <c r="BK386" i="1"/>
  <c r="Y389" i="1"/>
  <c r="CI415" i="1"/>
  <c r="Y429" i="1"/>
  <c r="CG439" i="1"/>
  <c r="Y441" i="1"/>
  <c r="CI148" i="1"/>
  <c r="CG153" i="1"/>
  <c r="CG157" i="1"/>
  <c r="CG161" i="1"/>
  <c r="CG165" i="1"/>
  <c r="CG169" i="1"/>
  <c r="CI173" i="1"/>
  <c r="BL187" i="1"/>
  <c r="CI189" i="1"/>
  <c r="CJ210" i="1"/>
  <c r="BR210" i="1" s="1"/>
  <c r="CI213" i="1"/>
  <c r="BJ213" i="1" s="1"/>
  <c r="CI218" i="1"/>
  <c r="BH218" i="1" s="1"/>
  <c r="BI222" i="1"/>
  <c r="BQ222" i="1"/>
  <c r="CI235" i="1"/>
  <c r="CI239" i="1"/>
  <c r="BO239" i="1" s="1"/>
  <c r="CI267" i="1"/>
  <c r="BM267" i="1" s="1"/>
  <c r="Y273" i="1"/>
  <c r="Y277" i="1"/>
  <c r="CG286" i="1"/>
  <c r="CG289" i="1"/>
  <c r="CJ296" i="1"/>
  <c r="BS296" i="1" s="1"/>
  <c r="CJ303" i="1"/>
  <c r="Y306" i="1"/>
  <c r="BK316" i="1"/>
  <c r="BJ320" i="1"/>
  <c r="CI324" i="1"/>
  <c r="BQ324" i="1" s="1"/>
  <c r="BI325" i="1"/>
  <c r="BQ325" i="1"/>
  <c r="Y331" i="1"/>
  <c r="CI347" i="1"/>
  <c r="BQ347" i="1" s="1"/>
  <c r="BK358" i="1"/>
  <c r="Y367" i="1"/>
  <c r="BP374" i="1"/>
  <c r="BM375" i="1"/>
  <c r="CI378" i="1"/>
  <c r="BL378" i="1" s="1"/>
  <c r="CI413" i="1"/>
  <c r="CI428" i="1"/>
  <c r="BK428" i="1" s="1"/>
  <c r="BI446" i="1"/>
  <c r="CI175" i="1"/>
  <c r="BN175" i="1" s="1"/>
  <c r="CG182" i="1"/>
  <c r="CJ184" i="1"/>
  <c r="BS184" i="1" s="1"/>
  <c r="CJ199" i="1"/>
  <c r="BS199" i="1" s="1"/>
  <c r="CI208" i="1"/>
  <c r="CJ209" i="1"/>
  <c r="Y226" i="1"/>
  <c r="Y233" i="1"/>
  <c r="CJ242" i="1"/>
  <c r="BS242" i="1" s="1"/>
  <c r="Y248" i="1"/>
  <c r="Y256" i="1"/>
  <c r="BO265" i="1"/>
  <c r="Y267" i="1"/>
  <c r="CJ276" i="1"/>
  <c r="BN279" i="1"/>
  <c r="Y285" i="1"/>
  <c r="CJ297" i="1"/>
  <c r="BS297" i="1" s="1"/>
  <c r="Y298" i="1"/>
  <c r="CI315" i="1"/>
  <c r="BJ315" i="1" s="1"/>
  <c r="Y316" i="1"/>
  <c r="CI344" i="1"/>
  <c r="BL344" i="1" s="1"/>
  <c r="CJ345" i="1"/>
  <c r="BS345" i="1" s="1"/>
  <c r="Y352" i="1"/>
  <c r="BN357" i="1"/>
  <c r="Y358" i="1"/>
  <c r="CI360" i="1"/>
  <c r="CI381" i="1"/>
  <c r="BJ381" i="1" s="1"/>
  <c r="CI171" i="1"/>
  <c r="BN171" i="1" s="1"/>
  <c r="CJ178" i="1"/>
  <c r="BR178" i="1" s="1"/>
  <c r="CJ186" i="1"/>
  <c r="BR186" i="1" s="1"/>
  <c r="CJ203" i="1"/>
  <c r="BR203" i="1" s="1"/>
  <c r="CI215" i="1"/>
  <c r="BN215" i="1" s="1"/>
  <c r="BN218" i="1"/>
  <c r="CI265" i="1"/>
  <c r="CI270" i="1"/>
  <c r="BM270" i="1" s="1"/>
  <c r="CJ275" i="1"/>
  <c r="BR275" i="1" s="1"/>
  <c r="CI283" i="1"/>
  <c r="BO283" i="1" s="1"/>
  <c r="CJ301" i="1"/>
  <c r="BS301" i="1" s="1"/>
  <c r="CI335" i="1"/>
  <c r="BP335" i="1" s="1"/>
  <c r="CI339" i="1"/>
  <c r="BO339" i="1" s="1"/>
  <c r="CJ361" i="1"/>
  <c r="CJ375" i="1"/>
  <c r="CI401" i="1"/>
  <c r="Y419" i="1"/>
  <c r="CI434" i="1"/>
  <c r="BI434" i="1" s="1"/>
  <c r="BK55" i="1"/>
  <c r="BP55" i="1"/>
  <c r="CI10" i="1"/>
  <c r="BH10" i="1" s="1"/>
  <c r="BP42" i="1"/>
  <c r="BL13" i="1"/>
  <c r="BQ14" i="1"/>
  <c r="CI18" i="1"/>
  <c r="BN18" i="1" s="1"/>
  <c r="CI21" i="1"/>
  <c r="BQ21" i="1" s="1"/>
  <c r="CJ29" i="1"/>
  <c r="BR29" i="1" s="1"/>
  <c r="BK10" i="1"/>
  <c r="BM13" i="1"/>
  <c r="BJ14" i="1"/>
  <c r="BJ43" i="1"/>
  <c r="BJ46" i="1"/>
  <c r="BL10" i="1"/>
  <c r="BK43" i="1"/>
  <c r="BM10" i="1"/>
  <c r="BO13" i="1"/>
  <c r="CJ33" i="1"/>
  <c r="BR33" i="1" s="1"/>
  <c r="BS48" i="1"/>
  <c r="BM55" i="1"/>
  <c r="BN10" i="1"/>
  <c r="CI12" i="1"/>
  <c r="BQ12" i="1" s="1"/>
  <c r="CJ37" i="1"/>
  <c r="BR37" i="1" s="1"/>
  <c r="BN55" i="1"/>
  <c r="BH12" i="1"/>
  <c r="BO21" i="1"/>
  <c r="BP38" i="1"/>
  <c r="BO38" i="1"/>
  <c r="BN38" i="1"/>
  <c r="BM38" i="1"/>
  <c r="BL38" i="1"/>
  <c r="BH38" i="1"/>
  <c r="BO6" i="1"/>
  <c r="BR9" i="1"/>
  <c r="BN36" i="1"/>
  <c r="BS9" i="1"/>
  <c r="BQ28" i="1"/>
  <c r="BP28" i="1"/>
  <c r="BH28" i="1"/>
  <c r="BI28" i="1"/>
  <c r="BR31" i="1"/>
  <c r="BS31" i="1"/>
  <c r="BL6" i="1"/>
  <c r="BK6" i="1"/>
  <c r="BM6" i="1"/>
  <c r="BN6" i="1"/>
  <c r="BP6" i="1"/>
  <c r="CJ6" i="1"/>
  <c r="BR6" i="1" s="1"/>
  <c r="BQ6" i="1"/>
  <c r="BP10" i="1"/>
  <c r="BO10" i="1"/>
  <c r="BI10" i="1"/>
  <c r="BQ10" i="1"/>
  <c r="BJ10" i="1"/>
  <c r="BR13" i="1"/>
  <c r="BQ13" i="1"/>
  <c r="BI13" i="1"/>
  <c r="BP13" i="1"/>
  <c r="BH13" i="1"/>
  <c r="BJ13" i="1"/>
  <c r="BK13" i="1"/>
  <c r="BL14" i="1"/>
  <c r="BK14" i="1"/>
  <c r="BN14" i="1"/>
  <c r="BM14" i="1"/>
  <c r="BP14" i="1"/>
  <c r="CJ21" i="1"/>
  <c r="CJ25" i="1"/>
  <c r="BR25" i="1" s="1"/>
  <c r="BR28" i="1"/>
  <c r="CJ14" i="1"/>
  <c r="BS14" i="1" s="1"/>
  <c r="CJ10" i="1"/>
  <c r="BR10" i="1" s="1"/>
  <c r="BH21" i="1"/>
  <c r="BJ21" i="1"/>
  <c r="BK21" i="1"/>
  <c r="CJ12" i="1"/>
  <c r="BS12" i="1" s="1"/>
  <c r="BL21" i="1"/>
  <c r="BN28" i="1"/>
  <c r="CJ36" i="1"/>
  <c r="BS36" i="1" s="1"/>
  <c r="CJ22" i="1"/>
  <c r="BR22" i="1" s="1"/>
  <c r="CJ20" i="1"/>
  <c r="BS20" i="1" s="1"/>
  <c r="BM21" i="1"/>
  <c r="CJ23" i="1"/>
  <c r="BR23" i="1" s="1"/>
  <c r="BO28" i="1"/>
  <c r="BS29" i="1"/>
  <c r="BQ36" i="1"/>
  <c r="BP36" i="1"/>
  <c r="BH36" i="1"/>
  <c r="BI36" i="1"/>
  <c r="CI15" i="1"/>
  <c r="BJ15" i="1" s="1"/>
  <c r="BJ38" i="1"/>
  <c r="CI39" i="1"/>
  <c r="BM39" i="1" s="1"/>
  <c r="BJ42" i="1"/>
  <c r="BO46" i="1"/>
  <c r="BN46" i="1"/>
  <c r="Y54" i="1"/>
  <c r="CI68" i="1"/>
  <c r="BH68" i="1" s="1"/>
  <c r="CJ76" i="1"/>
  <c r="BS76" i="1" s="1"/>
  <c r="CI76" i="1"/>
  <c r="BH76" i="1" s="1"/>
  <c r="CJ18" i="1"/>
  <c r="BR18" i="1" s="1"/>
  <c r="CJ51" i="1"/>
  <c r="BS51" i="1" s="1"/>
  <c r="CI51" i="1"/>
  <c r="BH51" i="1" s="1"/>
  <c r="CJ7" i="1"/>
  <c r="BR7" i="1" s="1"/>
  <c r="CI20" i="1"/>
  <c r="BQ20" i="1" s="1"/>
  <c r="Y7" i="1"/>
  <c r="CI9" i="1"/>
  <c r="BK9" i="1" s="1"/>
  <c r="Y15" i="1"/>
  <c r="CI17" i="1"/>
  <c r="BJ17" i="1" s="1"/>
  <c r="CI24" i="1"/>
  <c r="BP24" i="1" s="1"/>
  <c r="BJ28" i="1"/>
  <c r="CJ32" i="1"/>
  <c r="CI32" i="1"/>
  <c r="BJ32" i="1" s="1"/>
  <c r="BJ36" i="1"/>
  <c r="BK38" i="1"/>
  <c r="BK42" i="1"/>
  <c r="BP43" i="1"/>
  <c r="BL43" i="1"/>
  <c r="CJ43" i="1"/>
  <c r="BS43" i="1" s="1"/>
  <c r="BL46" i="1"/>
  <c r="BR48" i="1"/>
  <c r="BO55" i="1"/>
  <c r="CJ69" i="1"/>
  <c r="BS69" i="1" s="1"/>
  <c r="CI69" i="1"/>
  <c r="BH69" i="1" s="1"/>
  <c r="BI76" i="1"/>
  <c r="CJ77" i="1"/>
  <c r="BS77" i="1" s="1"/>
  <c r="CI77" i="1"/>
  <c r="BH77" i="1" s="1"/>
  <c r="BP77" i="1"/>
  <c r="CI88" i="1"/>
  <c r="BI88" i="1" s="1"/>
  <c r="BL94" i="1"/>
  <c r="BQ94" i="1"/>
  <c r="BJ94" i="1"/>
  <c r="BP94" i="1"/>
  <c r="CH85" i="1"/>
  <c r="CJ85" i="1" s="1"/>
  <c r="BR85" i="1" s="1"/>
  <c r="Y85" i="1"/>
  <c r="Y369" i="1"/>
  <c r="CG369" i="1"/>
  <c r="CJ15" i="1"/>
  <c r="BR15" i="1" s="1"/>
  <c r="BH6" i="1"/>
  <c r="CG8" i="1"/>
  <c r="CJ8" i="1" s="1"/>
  <c r="BS8" i="1" s="1"/>
  <c r="CH11" i="1"/>
  <c r="Y12" i="1"/>
  <c r="BH14" i="1"/>
  <c r="CG16" i="1"/>
  <c r="CH19" i="1"/>
  <c r="Y20" i="1"/>
  <c r="Y25" i="1"/>
  <c r="CG27" i="1"/>
  <c r="CJ27" i="1" s="1"/>
  <c r="BS27" i="1" s="1"/>
  <c r="Y28" i="1"/>
  <c r="BK28" i="1"/>
  <c r="CI29" i="1"/>
  <c r="BH29" i="1" s="1"/>
  <c r="CG30" i="1"/>
  <c r="CJ30" i="1" s="1"/>
  <c r="BS30" i="1" s="1"/>
  <c r="Y33" i="1"/>
  <c r="CG35" i="1"/>
  <c r="CJ35" i="1" s="1"/>
  <c r="BS35" i="1" s="1"/>
  <c r="Y36" i="1"/>
  <c r="BK36" i="1"/>
  <c r="CI37" i="1"/>
  <c r="BI37" i="1" s="1"/>
  <c r="Y41" i="1"/>
  <c r="CG41" i="1"/>
  <c r="CH42" i="1"/>
  <c r="CJ42" i="1" s="1"/>
  <c r="BR42" i="1" s="1"/>
  <c r="BL42" i="1"/>
  <c r="BQ43" i="1"/>
  <c r="BM43" i="1"/>
  <c r="CI44" i="1"/>
  <c r="BK44" i="1" s="1"/>
  <c r="BH46" i="1"/>
  <c r="CG50" i="1"/>
  <c r="BK51" i="1"/>
  <c r="CI52" i="1"/>
  <c r="BI52" i="1" s="1"/>
  <c r="CI53" i="1"/>
  <c r="BJ53" i="1" s="1"/>
  <c r="CG53" i="1"/>
  <c r="CI56" i="1"/>
  <c r="BH56" i="1" s="1"/>
  <c r="CI57" i="1"/>
  <c r="BO57" i="1" s="1"/>
  <c r="CI58" i="1"/>
  <c r="BN58" i="1" s="1"/>
  <c r="CI59" i="1"/>
  <c r="BH59" i="1" s="1"/>
  <c r="BP59" i="1"/>
  <c r="CI60" i="1"/>
  <c r="BH60" i="1" s="1"/>
  <c r="CI61" i="1"/>
  <c r="BH61" i="1" s="1"/>
  <c r="CI62" i="1"/>
  <c r="CI63" i="1"/>
  <c r="BN63" i="1" s="1"/>
  <c r="CI64" i="1"/>
  <c r="BO64" i="1" s="1"/>
  <c r="CI65" i="1"/>
  <c r="BO65" i="1" s="1"/>
  <c r="BP65" i="1"/>
  <c r="BJ68" i="1"/>
  <c r="CH68" i="1"/>
  <c r="CJ68" i="1" s="1"/>
  <c r="BR68" i="1" s="1"/>
  <c r="CJ70" i="1"/>
  <c r="BR70" i="1" s="1"/>
  <c r="CI70" i="1"/>
  <c r="BH70" i="1" s="1"/>
  <c r="BJ76" i="1"/>
  <c r="BI77" i="1"/>
  <c r="BQ77" i="1"/>
  <c r="CJ78" i="1"/>
  <c r="CI78" i="1"/>
  <c r="CI83" i="1"/>
  <c r="BJ98" i="1"/>
  <c r="BO98" i="1"/>
  <c r="BM98" i="1"/>
  <c r="BI98" i="1"/>
  <c r="BH98" i="1"/>
  <c r="BQ98" i="1"/>
  <c r="CI101" i="1"/>
  <c r="BH101" i="1" s="1"/>
  <c r="BP101" i="1"/>
  <c r="CI7" i="1"/>
  <c r="BL7" i="1" s="1"/>
  <c r="BQ38" i="1"/>
  <c r="BM64" i="1"/>
  <c r="Y10" i="1"/>
  <c r="BI6" i="1"/>
  <c r="CI11" i="1"/>
  <c r="BO11" i="1" s="1"/>
  <c r="BK12" i="1"/>
  <c r="BI14" i="1"/>
  <c r="CI19" i="1"/>
  <c r="BP19" i="1" s="1"/>
  <c r="CI23" i="1"/>
  <c r="BN23" i="1" s="1"/>
  <c r="CG24" i="1"/>
  <c r="CH26" i="1"/>
  <c r="CJ26" i="1" s="1"/>
  <c r="BR26" i="1" s="1"/>
  <c r="CH34" i="1"/>
  <c r="CJ34" i="1" s="1"/>
  <c r="BR34" i="1" s="1"/>
  <c r="CJ40" i="1"/>
  <c r="CI40" i="1"/>
  <c r="BO40" i="1" s="1"/>
  <c r="BP40" i="1"/>
  <c r="BN43" i="1"/>
  <c r="CJ44" i="1"/>
  <c r="BR44" i="1" s="1"/>
  <c r="BM46" i="1"/>
  <c r="CH54" i="1"/>
  <c r="CG67" i="1"/>
  <c r="CJ71" i="1"/>
  <c r="BR71" i="1" s="1"/>
  <c r="CI71" i="1"/>
  <c r="BI71" i="1" s="1"/>
  <c r="BK76" i="1"/>
  <c r="BJ77" i="1"/>
  <c r="BQ78" i="1"/>
  <c r="CJ79" i="1"/>
  <c r="BR79" i="1" s="1"/>
  <c r="CI79" i="1"/>
  <c r="BH79" i="1" s="1"/>
  <c r="BL83" i="1"/>
  <c r="BO90" i="1"/>
  <c r="BN121" i="1"/>
  <c r="BM121" i="1"/>
  <c r="BK121" i="1"/>
  <c r="BP121" i="1"/>
  <c r="BH121" i="1"/>
  <c r="CI123" i="1"/>
  <c r="BH123" i="1" s="1"/>
  <c r="BN129" i="1"/>
  <c r="BM129" i="1"/>
  <c r="BK129" i="1"/>
  <c r="BP129" i="1"/>
  <c r="CJ75" i="1"/>
  <c r="CI75" i="1"/>
  <c r="BK75" i="1" s="1"/>
  <c r="CJ103" i="1"/>
  <c r="BS103" i="1" s="1"/>
  <c r="CI103" i="1"/>
  <c r="BH103" i="1" s="1"/>
  <c r="Y18" i="1"/>
  <c r="CI16" i="1"/>
  <c r="BM16" i="1" s="1"/>
  <c r="CI22" i="1"/>
  <c r="BO22" i="1" s="1"/>
  <c r="BS25" i="1"/>
  <c r="CI26" i="1"/>
  <c r="BI26" i="1" s="1"/>
  <c r="CI27" i="1"/>
  <c r="BO27" i="1" s="1"/>
  <c r="CI30" i="1"/>
  <c r="BJ30" i="1" s="1"/>
  <c r="CI31" i="1"/>
  <c r="BL31" i="1" s="1"/>
  <c r="CI34" i="1"/>
  <c r="BM34" i="1" s="1"/>
  <c r="CI35" i="1"/>
  <c r="BQ35" i="1" s="1"/>
  <c r="BI40" i="1"/>
  <c r="BQ40" i="1"/>
  <c r="CI41" i="1"/>
  <c r="BJ41" i="1" s="1"/>
  <c r="BQ42" i="1"/>
  <c r="BM42" i="1"/>
  <c r="BO43" i="1"/>
  <c r="CH46" i="1"/>
  <c r="Y46" i="1"/>
  <c r="BP46" i="1"/>
  <c r="CG47" i="1"/>
  <c r="Y47" i="1"/>
  <c r="CJ54" i="1"/>
  <c r="BR54" i="1" s="1"/>
  <c r="CI54" i="1"/>
  <c r="BN54" i="1" s="1"/>
  <c r="BJ55" i="1"/>
  <c r="BQ55" i="1"/>
  <c r="BI55" i="1"/>
  <c r="CJ56" i="1"/>
  <c r="BR56" i="1" s="1"/>
  <c r="BJ70" i="1"/>
  <c r="BS70" i="1"/>
  <c r="CJ72" i="1"/>
  <c r="BR72" i="1" s="1"/>
  <c r="CI72" i="1"/>
  <c r="BH72" i="1" s="1"/>
  <c r="BK77" i="1"/>
  <c r="BS78" i="1"/>
  <c r="BI79" i="1"/>
  <c r="CJ80" i="1"/>
  <c r="BR80" i="1" s="1"/>
  <c r="CI80" i="1"/>
  <c r="BL90" i="1"/>
  <c r="BQ90" i="1"/>
  <c r="BJ90" i="1"/>
  <c r="BP90" i="1"/>
  <c r="BM59" i="1"/>
  <c r="CJ87" i="1"/>
  <c r="BS87" i="1" s="1"/>
  <c r="BP89" i="1"/>
  <c r="CI8" i="1"/>
  <c r="BO8" i="1" s="1"/>
  <c r="CI25" i="1"/>
  <c r="BI25" i="1" s="1"/>
  <c r="BL28" i="1"/>
  <c r="CI33" i="1"/>
  <c r="BN33" i="1" s="1"/>
  <c r="BL36" i="1"/>
  <c r="CJ41" i="1"/>
  <c r="BS41" i="1" s="1"/>
  <c r="BN42" i="1"/>
  <c r="BH43" i="1"/>
  <c r="CI45" i="1"/>
  <c r="BJ45" i="1" s="1"/>
  <c r="BR45" i="1"/>
  <c r="CJ46" i="1"/>
  <c r="BR46" i="1" s="1"/>
  <c r="CJ47" i="1"/>
  <c r="CI47" i="1"/>
  <c r="BJ47" i="1" s="1"/>
  <c r="BR52" i="1"/>
  <c r="BK70" i="1"/>
  <c r="BS71" i="1"/>
  <c r="CJ73" i="1"/>
  <c r="BR73" i="1" s="1"/>
  <c r="CI73" i="1"/>
  <c r="BK73" i="1" s="1"/>
  <c r="CJ81" i="1"/>
  <c r="BR81" i="1" s="1"/>
  <c r="CI81" i="1"/>
  <c r="BH81" i="1" s="1"/>
  <c r="CG84" i="1"/>
  <c r="Y84" i="1"/>
  <c r="CJ117" i="1"/>
  <c r="BR117" i="1" s="1"/>
  <c r="CI117" i="1"/>
  <c r="BH117" i="1" s="1"/>
  <c r="BI38" i="1"/>
  <c r="CH39" i="1"/>
  <c r="CJ39" i="1" s="1"/>
  <c r="BR39" i="1" s="1"/>
  <c r="BS47" i="1"/>
  <c r="BP51" i="1"/>
  <c r="BM58" i="1"/>
  <c r="BR78" i="1"/>
  <c r="BR87" i="1"/>
  <c r="BM28" i="1"/>
  <c r="BM36" i="1"/>
  <c r="CJ38" i="1"/>
  <c r="BS38" i="1" s="1"/>
  <c r="BH42" i="1"/>
  <c r="BO42" i="1"/>
  <c r="BS45" i="1"/>
  <c r="BI46" i="1"/>
  <c r="BQ46" i="1"/>
  <c r="BI47" i="1"/>
  <c r="CH49" i="1"/>
  <c r="CJ49" i="1" s="1"/>
  <c r="BR49" i="1" s="1"/>
  <c r="BR51" i="1"/>
  <c r="BS52" i="1"/>
  <c r="BH55" i="1"/>
  <c r="CJ55" i="1"/>
  <c r="BS55" i="1" s="1"/>
  <c r="BL55" i="1"/>
  <c r="BR69" i="1"/>
  <c r="BK71" i="1"/>
  <c r="CJ74" i="1"/>
  <c r="BS74" i="1" s="1"/>
  <c r="CI74" i="1"/>
  <c r="BK74" i="1" s="1"/>
  <c r="BR77" i="1"/>
  <c r="BK79" i="1"/>
  <c r="BQ81" i="1"/>
  <c r="CJ82" i="1"/>
  <c r="BR82" i="1" s="1"/>
  <c r="CI82" i="1"/>
  <c r="BI82" i="1" s="1"/>
  <c r="BP82" i="1"/>
  <c r="CJ99" i="1"/>
  <c r="BS99" i="1" s="1"/>
  <c r="CI99" i="1"/>
  <c r="BL99" i="1" s="1"/>
  <c r="Y49" i="1"/>
  <c r="Y51" i="1"/>
  <c r="CG66" i="1"/>
  <c r="Y68" i="1"/>
  <c r="CJ83" i="1"/>
  <c r="BS83" i="1" s="1"/>
  <c r="CG86" i="1"/>
  <c r="CJ86" i="1" s="1"/>
  <c r="Y86" i="1"/>
  <c r="BJ89" i="1"/>
  <c r="CI89" i="1"/>
  <c r="BM89" i="1" s="1"/>
  <c r="CI93" i="1"/>
  <c r="BL93" i="1" s="1"/>
  <c r="CI97" i="1"/>
  <c r="CJ102" i="1"/>
  <c r="CI102" i="1"/>
  <c r="BH102" i="1" s="1"/>
  <c r="BL111" i="1"/>
  <c r="BQ114" i="1"/>
  <c r="BI114" i="1"/>
  <c r="BP114" i="1"/>
  <c r="BH114" i="1"/>
  <c r="BN114" i="1"/>
  <c r="CJ116" i="1"/>
  <c r="BR116" i="1" s="1"/>
  <c r="CI116" i="1"/>
  <c r="BP116" i="1" s="1"/>
  <c r="BS120" i="1"/>
  <c r="BI121" i="1"/>
  <c r="BQ121" i="1"/>
  <c r="BP124" i="1"/>
  <c r="BH124" i="1"/>
  <c r="BO124" i="1"/>
  <c r="BM124" i="1"/>
  <c r="CJ125" i="1"/>
  <c r="BR125" i="1" s="1"/>
  <c r="CH127" i="1"/>
  <c r="CJ127" i="1" s="1"/>
  <c r="BR127" i="1" s="1"/>
  <c r="Y127" i="1"/>
  <c r="CI127" i="1"/>
  <c r="BH127" i="1" s="1"/>
  <c r="BP127" i="1"/>
  <c r="BO129" i="1"/>
  <c r="CJ132" i="1"/>
  <c r="BR132" i="1" s="1"/>
  <c r="CI146" i="1"/>
  <c r="BN146" i="1" s="1"/>
  <c r="CI48" i="1"/>
  <c r="BO48" i="1" s="1"/>
  <c r="CI50" i="1"/>
  <c r="BJ50" i="1" s="1"/>
  <c r="CG57" i="1"/>
  <c r="CJ57" i="1" s="1"/>
  <c r="BS57" i="1" s="1"/>
  <c r="CG58" i="1"/>
  <c r="CG59" i="1"/>
  <c r="CJ59" i="1" s="1"/>
  <c r="BS59" i="1" s="1"/>
  <c r="CG60" i="1"/>
  <c r="CJ60" i="1" s="1"/>
  <c r="BS60" i="1" s="1"/>
  <c r="CG61" i="1"/>
  <c r="CJ61" i="1" s="1"/>
  <c r="BS61" i="1" s="1"/>
  <c r="CG62" i="1"/>
  <c r="CG63" i="1"/>
  <c r="CJ63" i="1" s="1"/>
  <c r="BS63" i="1" s="1"/>
  <c r="CG64" i="1"/>
  <c r="CG65" i="1"/>
  <c r="CJ65" i="1" s="1"/>
  <c r="BS65" i="1" s="1"/>
  <c r="CI67" i="1"/>
  <c r="BK83" i="1"/>
  <c r="BI83" i="1"/>
  <c r="BQ83" i="1"/>
  <c r="CG90" i="1"/>
  <c r="Y91" i="1"/>
  <c r="CG94" i="1"/>
  <c r="Y95" i="1"/>
  <c r="BL114" i="1"/>
  <c r="BS117" i="1"/>
  <c r="BL120" i="1"/>
  <c r="BJ121" i="1"/>
  <c r="BK124" i="1"/>
  <c r="BS124" i="1"/>
  <c r="BI125" i="1"/>
  <c r="BQ125" i="1"/>
  <c r="CJ126" i="1"/>
  <c r="BS126" i="1" s="1"/>
  <c r="CI128" i="1"/>
  <c r="BI128" i="1" s="1"/>
  <c r="CJ129" i="1"/>
  <c r="BS129" i="1" s="1"/>
  <c r="CH131" i="1"/>
  <c r="Y131" i="1"/>
  <c r="CI131" i="1"/>
  <c r="BP131" i="1" s="1"/>
  <c r="CH140" i="1"/>
  <c r="CJ140" i="1" s="1"/>
  <c r="BR140" i="1" s="1"/>
  <c r="Y140" i="1"/>
  <c r="Y43" i="1"/>
  <c r="CI49" i="1"/>
  <c r="BN49" i="1" s="1"/>
  <c r="CI66" i="1"/>
  <c r="BQ66" i="1" s="1"/>
  <c r="CI87" i="1"/>
  <c r="BJ87" i="1" s="1"/>
  <c r="BN90" i="1"/>
  <c r="BN94" i="1"/>
  <c r="BK101" i="1"/>
  <c r="BS102" i="1"/>
  <c r="BK103" i="1"/>
  <c r="CJ108" i="1"/>
  <c r="BR108" i="1" s="1"/>
  <c r="CI108" i="1"/>
  <c r="BH108" i="1" s="1"/>
  <c r="CJ109" i="1"/>
  <c r="BR109" i="1" s="1"/>
  <c r="CI109" i="1"/>
  <c r="CI112" i="1"/>
  <c r="BP112" i="1" s="1"/>
  <c r="BM114" i="1"/>
  <c r="CJ115" i="1"/>
  <c r="BS115" i="1" s="1"/>
  <c r="CI115" i="1"/>
  <c r="BL124" i="1"/>
  <c r="BJ125" i="1"/>
  <c r="BK128" i="1"/>
  <c r="BS128" i="1"/>
  <c r="BI129" i="1"/>
  <c r="BQ129" i="1"/>
  <c r="CJ130" i="1"/>
  <c r="BS130" i="1" s="1"/>
  <c r="CI132" i="1"/>
  <c r="BQ132" i="1" s="1"/>
  <c r="CI84" i="1"/>
  <c r="BP84" i="1" s="1"/>
  <c r="CI85" i="1"/>
  <c r="BM87" i="1"/>
  <c r="CJ88" i="1"/>
  <c r="BS88" i="1" s="1"/>
  <c r="BK102" i="1"/>
  <c r="CJ107" i="1"/>
  <c r="BR107" i="1" s="1"/>
  <c r="CI107" i="1"/>
  <c r="BM107" i="1" s="1"/>
  <c r="BP107" i="1"/>
  <c r="BO111" i="1"/>
  <c r="BK114" i="1"/>
  <c r="BL121" i="1"/>
  <c r="BN125" i="1"/>
  <c r="BM125" i="1"/>
  <c r="BK125" i="1"/>
  <c r="BR126" i="1"/>
  <c r="BK127" i="1"/>
  <c r="BL128" i="1"/>
  <c r="BJ129" i="1"/>
  <c r="CI135" i="1"/>
  <c r="BO135" i="1" s="1"/>
  <c r="BO203" i="1"/>
  <c r="BN203" i="1"/>
  <c r="BL203" i="1"/>
  <c r="BQ203" i="1"/>
  <c r="BI203" i="1"/>
  <c r="BP203" i="1"/>
  <c r="CH89" i="1"/>
  <c r="CJ89" i="1" s="1"/>
  <c r="BR89" i="1" s="1"/>
  <c r="BM90" i="1"/>
  <c r="CH91" i="1"/>
  <c r="CJ92" i="1"/>
  <c r="BR92" i="1" s="1"/>
  <c r="CH93" i="1"/>
  <c r="BM94" i="1"/>
  <c r="CH95" i="1"/>
  <c r="CJ95" i="1" s="1"/>
  <c r="BR95" i="1" s="1"/>
  <c r="CJ96" i="1"/>
  <c r="BS96" i="1" s="1"/>
  <c r="CH97" i="1"/>
  <c r="CJ97" i="1" s="1"/>
  <c r="BR97" i="1" s="1"/>
  <c r="BL98" i="1"/>
  <c r="BK98" i="1"/>
  <c r="Y101" i="1"/>
  <c r="CG101" i="1"/>
  <c r="CJ101" i="1" s="1"/>
  <c r="BS101" i="1" s="1"/>
  <c r="BM103" i="1"/>
  <c r="CJ106" i="1"/>
  <c r="BR106" i="1" s="1"/>
  <c r="CI106" i="1"/>
  <c r="BM106" i="1" s="1"/>
  <c r="BS108" i="1"/>
  <c r="CJ111" i="1"/>
  <c r="BS111" i="1" s="1"/>
  <c r="BO114" i="1"/>
  <c r="BR121" i="1"/>
  <c r="BM123" i="1"/>
  <c r="BJ124" i="1"/>
  <c r="BN124" i="1"/>
  <c r="BL125" i="1"/>
  <c r="BO134" i="1"/>
  <c r="BI134" i="1"/>
  <c r="BH134" i="1"/>
  <c r="BQ134" i="1"/>
  <c r="BL134" i="1"/>
  <c r="BK159" i="1"/>
  <c r="BS86" i="1"/>
  <c r="BO89" i="1"/>
  <c r="CI91" i="1"/>
  <c r="BN91" i="1" s="1"/>
  <c r="CI92" i="1"/>
  <c r="BQ92" i="1" s="1"/>
  <c r="CI95" i="1"/>
  <c r="BQ95" i="1" s="1"/>
  <c r="CI96" i="1"/>
  <c r="BQ96" i="1" s="1"/>
  <c r="Y98" i="1"/>
  <c r="CG98" i="1"/>
  <c r="CJ98" i="1" s="1"/>
  <c r="BS98" i="1" s="1"/>
  <c r="BO99" i="1"/>
  <c r="Y100" i="1"/>
  <c r="CG100" i="1"/>
  <c r="CJ100" i="1" s="1"/>
  <c r="BS100" i="1" s="1"/>
  <c r="CI100" i="1"/>
  <c r="BI100" i="1" s="1"/>
  <c r="BM102" i="1"/>
  <c r="BN103" i="1"/>
  <c r="CJ105" i="1"/>
  <c r="BS105" i="1" s="1"/>
  <c r="CI105" i="1"/>
  <c r="BH105" i="1" s="1"/>
  <c r="BP105" i="1"/>
  <c r="BS107" i="1"/>
  <c r="BQ111" i="1"/>
  <c r="CJ119" i="1"/>
  <c r="BR119" i="1" s="1"/>
  <c r="CI119" i="1"/>
  <c r="BH119" i="1" s="1"/>
  <c r="BS121" i="1"/>
  <c r="BM127" i="1"/>
  <c r="BN128" i="1"/>
  <c r="BL129" i="1"/>
  <c r="BN83" i="1"/>
  <c r="CI86" i="1"/>
  <c r="BQ86" i="1" s="1"/>
  <c r="CJ91" i="1"/>
  <c r="BR91" i="1" s="1"/>
  <c r="BR102" i="1"/>
  <c r="BN102" i="1"/>
  <c r="CJ104" i="1"/>
  <c r="BS104" i="1" s="1"/>
  <c r="CI104" i="1"/>
  <c r="BN104" i="1" s="1"/>
  <c r="BP104" i="1"/>
  <c r="BS106" i="1"/>
  <c r="BK107" i="1"/>
  <c r="CG110" i="1"/>
  <c r="CJ110" i="1" s="1"/>
  <c r="BS110" i="1" s="1"/>
  <c r="Y110" i="1"/>
  <c r="BN111" i="1"/>
  <c r="BM111" i="1"/>
  <c r="BK111" i="1"/>
  <c r="BN116" i="1"/>
  <c r="CJ118" i="1"/>
  <c r="CI118" i="1"/>
  <c r="BM118" i="1" s="1"/>
  <c r="BO121" i="1"/>
  <c r="CH123" i="1"/>
  <c r="CJ123" i="1" s="1"/>
  <c r="BR123" i="1" s="1"/>
  <c r="Y123" i="1"/>
  <c r="BN127" i="1"/>
  <c r="CI110" i="1"/>
  <c r="BK110" i="1" s="1"/>
  <c r="BK134" i="1"/>
  <c r="CI136" i="1"/>
  <c r="BH136" i="1" s="1"/>
  <c r="CG139" i="1"/>
  <c r="CJ139" i="1" s="1"/>
  <c r="BS139" i="1" s="1"/>
  <c r="BM144" i="1"/>
  <c r="CJ170" i="1"/>
  <c r="BS170" i="1" s="1"/>
  <c r="CI170" i="1"/>
  <c r="CJ207" i="1"/>
  <c r="BS207" i="1" s="1"/>
  <c r="CI256" i="1"/>
  <c r="BP256" i="1" s="1"/>
  <c r="BH90" i="1"/>
  <c r="BH94" i="1"/>
  <c r="CI122" i="1"/>
  <c r="BJ122" i="1" s="1"/>
  <c r="CI126" i="1"/>
  <c r="BM126" i="1" s="1"/>
  <c r="CI130" i="1"/>
  <c r="BO130" i="1" s="1"/>
  <c r="BR142" i="1"/>
  <c r="BI144" i="1"/>
  <c r="BK146" i="1"/>
  <c r="BM148" i="1"/>
  <c r="BM159" i="1"/>
  <c r="BO173" i="1"/>
  <c r="BM173" i="1"/>
  <c r="BH173" i="1"/>
  <c r="BP173" i="1"/>
  <c r="CH176" i="1"/>
  <c r="CI195" i="1"/>
  <c r="BQ195" i="1" s="1"/>
  <c r="CJ219" i="1"/>
  <c r="BS219" i="1" s="1"/>
  <c r="CH220" i="1"/>
  <c r="CJ138" i="1"/>
  <c r="CI139" i="1"/>
  <c r="CI140" i="1"/>
  <c r="BH140" i="1" s="1"/>
  <c r="CJ141" i="1"/>
  <c r="BR141" i="1" s="1"/>
  <c r="BS142" i="1"/>
  <c r="CG143" i="1"/>
  <c r="Y143" i="1"/>
  <c r="BO144" i="1"/>
  <c r="BL146" i="1"/>
  <c r="CJ150" i="1"/>
  <c r="BS150" i="1" s="1"/>
  <c r="CJ152" i="1"/>
  <c r="CJ154" i="1"/>
  <c r="CJ156" i="1"/>
  <c r="BS156" i="1" s="1"/>
  <c r="CJ158" i="1"/>
  <c r="BS158" i="1" s="1"/>
  <c r="CJ162" i="1"/>
  <c r="CJ164" i="1"/>
  <c r="BS164" i="1" s="1"/>
  <c r="CJ166" i="1"/>
  <c r="BS166" i="1" s="1"/>
  <c r="CJ168" i="1"/>
  <c r="BS168" i="1" s="1"/>
  <c r="BJ171" i="1"/>
  <c r="BH171" i="1"/>
  <c r="BP171" i="1"/>
  <c r="BO171" i="1"/>
  <c r="CG113" i="1"/>
  <c r="CJ113" i="1" s="1"/>
  <c r="BS113" i="1" s="1"/>
  <c r="CH114" i="1"/>
  <c r="CJ114" i="1" s="1"/>
  <c r="BR114" i="1" s="1"/>
  <c r="CJ133" i="1"/>
  <c r="BS133" i="1" s="1"/>
  <c r="CI133" i="1"/>
  <c r="CH134" i="1"/>
  <c r="CJ134" i="1" s="1"/>
  <c r="BR134" i="1" s="1"/>
  <c r="BN134" i="1"/>
  <c r="CH136" i="1"/>
  <c r="Y136" i="1"/>
  <c r="CI137" i="1"/>
  <c r="BP137" i="1" s="1"/>
  <c r="BQ138" i="1"/>
  <c r="CJ143" i="1"/>
  <c r="BS143" i="1" s="1"/>
  <c r="BN144" i="1"/>
  <c r="BL144" i="1"/>
  <c r="BK144" i="1"/>
  <c r="BP144" i="1"/>
  <c r="CG147" i="1"/>
  <c r="Y147" i="1"/>
  <c r="BS148" i="1"/>
  <c r="BR150" i="1"/>
  <c r="BJ162" i="1"/>
  <c r="BR164" i="1"/>
  <c r="BR168" i="1"/>
  <c r="BI181" i="1"/>
  <c r="CG112" i="1"/>
  <c r="Y121" i="1"/>
  <c r="Y134" i="1"/>
  <c r="CI138" i="1"/>
  <c r="BI138" i="1" s="1"/>
  <c r="BJ140" i="1"/>
  <c r="BO148" i="1"/>
  <c r="BN148" i="1"/>
  <c r="BL148" i="1"/>
  <c r="BK148" i="1"/>
  <c r="BP148" i="1"/>
  <c r="CJ149" i="1"/>
  <c r="BR149" i="1" s="1"/>
  <c r="CJ151" i="1"/>
  <c r="CJ153" i="1"/>
  <c r="BR153" i="1" s="1"/>
  <c r="CJ155" i="1"/>
  <c r="BR155" i="1" s="1"/>
  <c r="CJ157" i="1"/>
  <c r="BR157" i="1" s="1"/>
  <c r="CJ159" i="1"/>
  <c r="BP159" i="1"/>
  <c r="CJ161" i="1"/>
  <c r="BR161" i="1" s="1"/>
  <c r="CJ165" i="1"/>
  <c r="BR165" i="1" s="1"/>
  <c r="CJ169" i="1"/>
  <c r="BR169" i="1" s="1"/>
  <c r="BK171" i="1"/>
  <c r="BN208" i="1"/>
  <c r="BM208" i="1"/>
  <c r="BK208" i="1"/>
  <c r="BP208" i="1"/>
  <c r="BH208" i="1"/>
  <c r="CI113" i="1"/>
  <c r="BN113" i="1" s="1"/>
  <c r="CG135" i="1"/>
  <c r="BM136" i="1"/>
  <c r="BO139" i="1"/>
  <c r="BS141" i="1"/>
  <c r="BJ144" i="1"/>
  <c r="CH137" i="1"/>
  <c r="CJ137" i="1" s="1"/>
  <c r="BR137" i="1" s="1"/>
  <c r="CI142" i="1"/>
  <c r="BQ142" i="1" s="1"/>
  <c r="CJ144" i="1"/>
  <c r="BS144" i="1" s="1"/>
  <c r="CJ146" i="1"/>
  <c r="BR146" i="1" s="1"/>
  <c r="BJ148" i="1"/>
  <c r="BR148" i="1"/>
  <c r="BN173" i="1"/>
  <c r="CI141" i="1"/>
  <c r="BK141" i="1" s="1"/>
  <c r="CI145" i="1"/>
  <c r="CI149" i="1"/>
  <c r="BM149" i="1" s="1"/>
  <c r="CI151" i="1"/>
  <c r="BM151" i="1" s="1"/>
  <c r="CI153" i="1"/>
  <c r="BM153" i="1" s="1"/>
  <c r="CI155" i="1"/>
  <c r="BP155" i="1" s="1"/>
  <c r="CI157" i="1"/>
  <c r="CI159" i="1"/>
  <c r="BN159" i="1" s="1"/>
  <c r="CI161" i="1"/>
  <c r="CI163" i="1"/>
  <c r="BM163" i="1" s="1"/>
  <c r="CI165" i="1"/>
  <c r="BM165" i="1" s="1"/>
  <c r="CI167" i="1"/>
  <c r="CI169" i="1"/>
  <c r="BL171" i="1"/>
  <c r="CI172" i="1"/>
  <c r="BH172" i="1" s="1"/>
  <c r="CH173" i="1"/>
  <c r="Y173" i="1"/>
  <c r="BO174" i="1"/>
  <c r="CH175" i="1"/>
  <c r="Y175" i="1"/>
  <c r="CJ175" i="1"/>
  <c r="BR175" i="1" s="1"/>
  <c r="Y178" i="1"/>
  <c r="CH181" i="1"/>
  <c r="Y181" i="1"/>
  <c r="CI181" i="1"/>
  <c r="BK181" i="1" s="1"/>
  <c r="CI183" i="1"/>
  <c r="BI183" i="1" s="1"/>
  <c r="CH185" i="1"/>
  <c r="CJ185" i="1" s="1"/>
  <c r="BR185" i="1" s="1"/>
  <c r="Y185" i="1"/>
  <c r="BN187" i="1"/>
  <c r="CG193" i="1"/>
  <c r="CJ201" i="1"/>
  <c r="CI201" i="1"/>
  <c r="CJ204" i="1"/>
  <c r="BR204" i="1" s="1"/>
  <c r="CG206" i="1"/>
  <c r="Y206" i="1"/>
  <c r="BR209" i="1"/>
  <c r="BS210" i="1"/>
  <c r="BM224" i="1"/>
  <c r="BJ224" i="1"/>
  <c r="BH224" i="1"/>
  <c r="BP224" i="1"/>
  <c r="CG241" i="1"/>
  <c r="CJ241" i="1" s="1"/>
  <c r="BS241" i="1" s="1"/>
  <c r="Y241" i="1"/>
  <c r="Y174" i="1"/>
  <c r="CJ174" i="1"/>
  <c r="BS174" i="1" s="1"/>
  <c r="CI174" i="1"/>
  <c r="BP174" i="1" s="1"/>
  <c r="BH174" i="1"/>
  <c r="BI175" i="1"/>
  <c r="BQ175" i="1"/>
  <c r="BS178" i="1"/>
  <c r="CJ180" i="1"/>
  <c r="BR180" i="1" s="1"/>
  <c r="Y183" i="1"/>
  <c r="BI189" i="1"/>
  <c r="BQ189" i="1"/>
  <c r="CI196" i="1"/>
  <c r="BJ196" i="1" s="1"/>
  <c r="CI197" i="1"/>
  <c r="BI197" i="1" s="1"/>
  <c r="BJ203" i="1"/>
  <c r="BO208" i="1"/>
  <c r="CH211" i="1"/>
  <c r="CI227" i="1"/>
  <c r="BH227" i="1" s="1"/>
  <c r="CJ173" i="1"/>
  <c r="BR173" i="1" s="1"/>
  <c r="BO175" i="1"/>
  <c r="BM175" i="1"/>
  <c r="BL181" i="1"/>
  <c r="CH183" i="1"/>
  <c r="CJ183" i="1" s="1"/>
  <c r="BR183" i="1" s="1"/>
  <c r="BP189" i="1"/>
  <c r="BH189" i="1"/>
  <c r="BO189" i="1"/>
  <c r="BM189" i="1"/>
  <c r="CJ192" i="1"/>
  <c r="BR192" i="1" s="1"/>
  <c r="CI192" i="1"/>
  <c r="BO192" i="1" s="1"/>
  <c r="BK203" i="1"/>
  <c r="BS204" i="1"/>
  <c r="CI207" i="1"/>
  <c r="BP207" i="1" s="1"/>
  <c r="CJ208" i="1"/>
  <c r="BR208" i="1" s="1"/>
  <c r="CI211" i="1"/>
  <c r="BI211" i="1" s="1"/>
  <c r="BQ211" i="1"/>
  <c r="CG215" i="1"/>
  <c r="CJ215" i="1" s="1"/>
  <c r="BS215" i="1" s="1"/>
  <c r="Y215" i="1"/>
  <c r="CG239" i="1"/>
  <c r="Y239" i="1"/>
  <c r="Y144" i="1"/>
  <c r="Y148" i="1"/>
  <c r="BI173" i="1"/>
  <c r="BQ173" i="1"/>
  <c r="CG174" i="1"/>
  <c r="BH175" i="1"/>
  <c r="BK175" i="1"/>
  <c r="BI177" i="1"/>
  <c r="BQ177" i="1"/>
  <c r="CJ182" i="1"/>
  <c r="BR182" i="1" s="1"/>
  <c r="BR184" i="1"/>
  <c r="BS186" i="1"/>
  <c r="BI187" i="1"/>
  <c r="BQ187" i="1"/>
  <c r="BK189" i="1"/>
  <c r="CJ191" i="1"/>
  <c r="BR191" i="1" s="1"/>
  <c r="CI191" i="1"/>
  <c r="BM191" i="1" s="1"/>
  <c r="CJ195" i="1"/>
  <c r="BS195" i="1" s="1"/>
  <c r="CJ205" i="1"/>
  <c r="BS205" i="1" s="1"/>
  <c r="CI205" i="1"/>
  <c r="BN205" i="1" s="1"/>
  <c r="BI208" i="1"/>
  <c r="BQ208" i="1"/>
  <c r="BS209" i="1"/>
  <c r="Y213" i="1"/>
  <c r="BH215" i="1"/>
  <c r="BP215" i="1"/>
  <c r="BM218" i="1"/>
  <c r="BP218" i="1"/>
  <c r="BO218" i="1"/>
  <c r="CJ249" i="1"/>
  <c r="BS249" i="1" s="1"/>
  <c r="CI143" i="1"/>
  <c r="BQ143" i="1" s="1"/>
  <c r="CI147" i="1"/>
  <c r="BO147" i="1" s="1"/>
  <c r="CI150" i="1"/>
  <c r="BO150" i="1" s="1"/>
  <c r="CI152" i="1"/>
  <c r="BO152" i="1" s="1"/>
  <c r="CI154" i="1"/>
  <c r="BL154" i="1" s="1"/>
  <c r="CI156" i="1"/>
  <c r="BL156" i="1" s="1"/>
  <c r="CI158" i="1"/>
  <c r="BQ158" i="1" s="1"/>
  <c r="CI160" i="1"/>
  <c r="BL160" i="1" s="1"/>
  <c r="CI162" i="1"/>
  <c r="BL162" i="1" s="1"/>
  <c r="CI164" i="1"/>
  <c r="CI166" i="1"/>
  <c r="BO166" i="1" s="1"/>
  <c r="CI168" i="1"/>
  <c r="BO168" i="1" s="1"/>
  <c r="CJ171" i="1"/>
  <c r="BR171" i="1" s="1"/>
  <c r="BJ175" i="1"/>
  <c r="BL175" i="1"/>
  <c r="CH177" i="1"/>
  <c r="CJ177" i="1" s="1"/>
  <c r="BR177" i="1" s="1"/>
  <c r="Y177" i="1"/>
  <c r="BP177" i="1"/>
  <c r="BH177" i="1"/>
  <c r="BO177" i="1"/>
  <c r="BM177" i="1"/>
  <c r="BP187" i="1"/>
  <c r="BH187" i="1"/>
  <c r="BO187" i="1"/>
  <c r="BM187" i="1"/>
  <c r="CH189" i="1"/>
  <c r="Y189" i="1"/>
  <c r="BL189" i="1"/>
  <c r="CJ194" i="1"/>
  <c r="BR194" i="1" s="1"/>
  <c r="BI195" i="1"/>
  <c r="BK196" i="1"/>
  <c r="CI199" i="1"/>
  <c r="BP199" i="1" s="1"/>
  <c r="BM203" i="1"/>
  <c r="CJ206" i="1"/>
  <c r="BS206" i="1" s="1"/>
  <c r="BJ207" i="1"/>
  <c r="BR207" i="1"/>
  <c r="BJ208" i="1"/>
  <c r="CH213" i="1"/>
  <c r="BJ215" i="1"/>
  <c r="BO215" i="1"/>
  <c r="BM215" i="1"/>
  <c r="BL215" i="1"/>
  <c r="BK215" i="1"/>
  <c r="BN229" i="1"/>
  <c r="BK229" i="1"/>
  <c r="BP229" i="1"/>
  <c r="BL229" i="1"/>
  <c r="BI229" i="1"/>
  <c r="BH229" i="1"/>
  <c r="CG237" i="1"/>
  <c r="Y237" i="1"/>
  <c r="CI258" i="1"/>
  <c r="BL258" i="1" s="1"/>
  <c r="CJ258" i="1"/>
  <c r="BI160" i="1"/>
  <c r="BI162" i="1"/>
  <c r="BI171" i="1"/>
  <c r="BQ171" i="1"/>
  <c r="BS172" i="1"/>
  <c r="BM172" i="1"/>
  <c r="BJ173" i="1"/>
  <c r="BK173" i="1"/>
  <c r="CJ176" i="1"/>
  <c r="BR176" i="1" s="1"/>
  <c r="BK177" i="1"/>
  <c r="BS182" i="1"/>
  <c r="Y187" i="1"/>
  <c r="BK187" i="1"/>
  <c r="BO193" i="1"/>
  <c r="Y194" i="1"/>
  <c r="BJ195" i="1"/>
  <c r="CJ200" i="1"/>
  <c r="CG202" i="1"/>
  <c r="Y202" i="1"/>
  <c r="BK207" i="1"/>
  <c r="BL211" i="1"/>
  <c r="CI214" i="1"/>
  <c r="BJ214" i="1" s="1"/>
  <c r="CI247" i="1"/>
  <c r="BH144" i="1"/>
  <c r="BH148" i="1"/>
  <c r="BL173" i="1"/>
  <c r="BM174" i="1"/>
  <c r="BP175" i="1"/>
  <c r="Y176" i="1"/>
  <c r="CH179" i="1"/>
  <c r="CJ179" i="1" s="1"/>
  <c r="BR179" i="1" s="1"/>
  <c r="Y179" i="1"/>
  <c r="CI179" i="1"/>
  <c r="BJ179" i="1" s="1"/>
  <c r="CI185" i="1"/>
  <c r="CH187" i="1"/>
  <c r="CJ187" i="1" s="1"/>
  <c r="BR187" i="1" s="1"/>
  <c r="BJ189" i="1"/>
  <c r="BN189" i="1"/>
  <c r="CJ193" i="1"/>
  <c r="BS193" i="1" s="1"/>
  <c r="BM196" i="1"/>
  <c r="BJ199" i="1"/>
  <c r="BR205" i="1"/>
  <c r="BL208" i="1"/>
  <c r="Y212" i="1"/>
  <c r="CG212" i="1"/>
  <c r="CI212" i="1"/>
  <c r="BQ212" i="1" s="1"/>
  <c r="CJ226" i="1"/>
  <c r="BS226" i="1" s="1"/>
  <c r="CG235" i="1"/>
  <c r="Y235" i="1"/>
  <c r="CG265" i="1"/>
  <c r="CJ265" i="1" s="1"/>
  <c r="BS265" i="1" s="1"/>
  <c r="Y265" i="1"/>
  <c r="CI194" i="1"/>
  <c r="BI194" i="1" s="1"/>
  <c r="CI200" i="1"/>
  <c r="BN200" i="1" s="1"/>
  <c r="BH204" i="1"/>
  <c r="CI204" i="1"/>
  <c r="BQ204" i="1" s="1"/>
  <c r="CI209" i="1"/>
  <c r="BN209" i="1" s="1"/>
  <c r="Y211" i="1"/>
  <c r="CI217" i="1"/>
  <c r="BI218" i="1"/>
  <c r="BQ218" i="1"/>
  <c r="CI219" i="1"/>
  <c r="BJ219" i="1" s="1"/>
  <c r="CJ221" i="1"/>
  <c r="BR221" i="1" s="1"/>
  <c r="BH223" i="1"/>
  <c r="CI223" i="1"/>
  <c r="BN224" i="1"/>
  <c r="CI225" i="1"/>
  <c r="BK225" i="1" s="1"/>
  <c r="BI227" i="1"/>
  <c r="BQ227" i="1"/>
  <c r="CG231" i="1"/>
  <c r="CI232" i="1"/>
  <c r="BO232" i="1" s="1"/>
  <c r="BP232" i="1"/>
  <c r="CI233" i="1"/>
  <c r="BP233" i="1" s="1"/>
  <c r="CJ253" i="1"/>
  <c r="BS253" i="1" s="1"/>
  <c r="CG255" i="1"/>
  <c r="Y255" i="1"/>
  <c r="BO261" i="1"/>
  <c r="BM261" i="1"/>
  <c r="BP261" i="1"/>
  <c r="BN261" i="1"/>
  <c r="BL261" i="1"/>
  <c r="BH261" i="1"/>
  <c r="BJ265" i="1"/>
  <c r="BP265" i="1"/>
  <c r="BH265" i="1"/>
  <c r="BQ265" i="1"/>
  <c r="BK265" i="1"/>
  <c r="BI265" i="1"/>
  <c r="CI269" i="1"/>
  <c r="BL269" i="1" s="1"/>
  <c r="CG294" i="1"/>
  <c r="CJ294" i="1" s="1"/>
  <c r="BS294" i="1" s="1"/>
  <c r="Y294" i="1"/>
  <c r="CI309" i="1"/>
  <c r="CI176" i="1"/>
  <c r="BH176" i="1" s="1"/>
  <c r="CI178" i="1"/>
  <c r="BP178" i="1" s="1"/>
  <c r="CI180" i="1"/>
  <c r="BN180" i="1" s="1"/>
  <c r="CI182" i="1"/>
  <c r="CI184" i="1"/>
  <c r="BO184" i="1" s="1"/>
  <c r="CI186" i="1"/>
  <c r="BM186" i="1" s="1"/>
  <c r="CI188" i="1"/>
  <c r="BP188" i="1" s="1"/>
  <c r="CI193" i="1"/>
  <c r="BM193" i="1" s="1"/>
  <c r="CI210" i="1"/>
  <c r="BJ210" i="1" s="1"/>
  <c r="CG214" i="1"/>
  <c r="CJ214" i="1" s="1"/>
  <c r="BS214" i="1" s="1"/>
  <c r="BI215" i="1"/>
  <c r="BK218" i="1"/>
  <c r="BN222" i="1"/>
  <c r="CG223" i="1"/>
  <c r="CJ223" i="1" s="1"/>
  <c r="BS223" i="1" s="1"/>
  <c r="Y223" i="1"/>
  <c r="BM235" i="1"/>
  <c r="CJ236" i="1"/>
  <c r="BR236" i="1" s="1"/>
  <c r="BM237" i="1"/>
  <c r="CJ238" i="1"/>
  <c r="CJ240" i="1"/>
  <c r="BR240" i="1" s="1"/>
  <c r="CI259" i="1"/>
  <c r="BM259" i="1" s="1"/>
  <c r="BS266" i="1"/>
  <c r="CG190" i="1"/>
  <c r="CJ190" i="1" s="1"/>
  <c r="BS190" i="1" s="1"/>
  <c r="CG198" i="1"/>
  <c r="CJ198" i="1" s="1"/>
  <c r="BS198" i="1" s="1"/>
  <c r="CI220" i="1"/>
  <c r="BP220" i="1" s="1"/>
  <c r="BH220" i="1"/>
  <c r="BM223" i="1"/>
  <c r="CJ224" i="1"/>
  <c r="BR224" i="1" s="1"/>
  <c r="CJ225" i="1"/>
  <c r="BR225" i="1" s="1"/>
  <c r="BK227" i="1"/>
  <c r="BJ229" i="1"/>
  <c r="BJ232" i="1"/>
  <c r="CJ233" i="1"/>
  <c r="BR233" i="1" s="1"/>
  <c r="CJ234" i="1"/>
  <c r="BS234" i="1" s="1"/>
  <c r="CI236" i="1"/>
  <c r="BQ236" i="1" s="1"/>
  <c r="CI238" i="1"/>
  <c r="BL238" i="1" s="1"/>
  <c r="BI240" i="1"/>
  <c r="CI240" i="1"/>
  <c r="BN240" i="1" s="1"/>
  <c r="BQ240" i="1"/>
  <c r="BR242" i="1"/>
  <c r="CI242" i="1"/>
  <c r="BN242" i="1" s="1"/>
  <c r="CJ251" i="1"/>
  <c r="BR251" i="1" s="1"/>
  <c r="CG197" i="1"/>
  <c r="CJ197" i="1" s="1"/>
  <c r="BS197" i="1" s="1"/>
  <c r="CJ216" i="1"/>
  <c r="BS216" i="1" s="1"/>
  <c r="CI216" i="1"/>
  <c r="CH217" i="1"/>
  <c r="CJ217" i="1" s="1"/>
  <c r="BR217" i="1" s="1"/>
  <c r="BL218" i="1"/>
  <c r="BO222" i="1"/>
  <c r="BL222" i="1"/>
  <c r="BP222" i="1"/>
  <c r="BI224" i="1"/>
  <c r="BQ224" i="1"/>
  <c r="CH229" i="1"/>
  <c r="CJ230" i="1"/>
  <c r="BR230" i="1" s="1"/>
  <c r="CI234" i="1"/>
  <c r="BQ234" i="1" s="1"/>
  <c r="BR238" i="1"/>
  <c r="BS238" i="1"/>
  <c r="BS240" i="1"/>
  <c r="BO282" i="1"/>
  <c r="BN282" i="1"/>
  <c r="BM282" i="1"/>
  <c r="BP282" i="1"/>
  <c r="BH282" i="1"/>
  <c r="CI286" i="1"/>
  <c r="CI190" i="1"/>
  <c r="BJ190" i="1" s="1"/>
  <c r="CG196" i="1"/>
  <c r="CJ196" i="1" s="1"/>
  <c r="BS196" i="1" s="1"/>
  <c r="CI198" i="1"/>
  <c r="BO198" i="1" s="1"/>
  <c r="CI202" i="1"/>
  <c r="BL202" i="1" s="1"/>
  <c r="CI206" i="1"/>
  <c r="Y217" i="1"/>
  <c r="BJ220" i="1"/>
  <c r="BO223" i="1"/>
  <c r="CG227" i="1"/>
  <c r="Y227" i="1"/>
  <c r="BN235" i="1"/>
  <c r="BL235" i="1"/>
  <c r="BK235" i="1"/>
  <c r="BP235" i="1"/>
  <c r="BK236" i="1"/>
  <c r="BN237" i="1"/>
  <c r="BL237" i="1"/>
  <c r="BK237" i="1"/>
  <c r="BP237" i="1"/>
  <c r="BK240" i="1"/>
  <c r="BP241" i="1"/>
  <c r="BH241" i="1"/>
  <c r="CI243" i="1"/>
  <c r="BI243" i="1" s="1"/>
  <c r="CJ247" i="1"/>
  <c r="BS247" i="1" s="1"/>
  <c r="BR257" i="1"/>
  <c r="BJ296" i="1"/>
  <c r="BQ296" i="1"/>
  <c r="BP296" i="1"/>
  <c r="BM296" i="1"/>
  <c r="BH296" i="1"/>
  <c r="Y200" i="1"/>
  <c r="Y204" i="1"/>
  <c r="Y208" i="1"/>
  <c r="CG218" i="1"/>
  <c r="CJ218" i="1" s="1"/>
  <c r="BS218" i="1" s="1"/>
  <c r="Y218" i="1"/>
  <c r="CH227" i="1"/>
  <c r="BN227" i="1"/>
  <c r="CG228" i="1"/>
  <c r="CJ228" i="1" s="1"/>
  <c r="BS228" i="1" s="1"/>
  <c r="BM229" i="1"/>
  <c r="BM232" i="1"/>
  <c r="BK234" i="1"/>
  <c r="BL240" i="1"/>
  <c r="CJ255" i="1"/>
  <c r="BS255" i="1" s="1"/>
  <c r="BN257" i="1"/>
  <c r="BJ263" i="1"/>
  <c r="CG263" i="1"/>
  <c r="CJ263" i="1" s="1"/>
  <c r="BS263" i="1" s="1"/>
  <c r="BJ302" i="1"/>
  <c r="BP302" i="1"/>
  <c r="BM302" i="1"/>
  <c r="BK302" i="1"/>
  <c r="BH196" i="1"/>
  <c r="BH199" i="1"/>
  <c r="BH203" i="1"/>
  <c r="BH207" i="1"/>
  <c r="Y209" i="1"/>
  <c r="CG220" i="1"/>
  <c r="Y220" i="1"/>
  <c r="CH222" i="1"/>
  <c r="CJ222" i="1" s="1"/>
  <c r="BR222" i="1" s="1"/>
  <c r="BK222" i="1"/>
  <c r="BK224" i="1"/>
  <c r="BL224" i="1"/>
  <c r="CI226" i="1"/>
  <c r="BJ226" i="1" s="1"/>
  <c r="CI230" i="1"/>
  <c r="BI230" i="1" s="1"/>
  <c r="CH232" i="1"/>
  <c r="CJ232" i="1" s="1"/>
  <c r="BR232" i="1" s="1"/>
  <c r="BL234" i="1"/>
  <c r="BJ235" i="1"/>
  <c r="BJ237" i="1"/>
  <c r="BO242" i="1"/>
  <c r="CJ243" i="1"/>
  <c r="BS243" i="1" s="1"/>
  <c r="BS245" i="1"/>
  <c r="BO246" i="1"/>
  <c r="BO256" i="1"/>
  <c r="CJ268" i="1"/>
  <c r="BS268" i="1" s="1"/>
  <c r="BO272" i="1"/>
  <c r="BN272" i="1"/>
  <c r="BM272" i="1"/>
  <c r="BP272" i="1"/>
  <c r="BH272" i="1"/>
  <c r="BO276" i="1"/>
  <c r="BN276" i="1"/>
  <c r="BM276" i="1"/>
  <c r="BP276" i="1"/>
  <c r="BH276" i="1"/>
  <c r="BQ294" i="1"/>
  <c r="BH294" i="1"/>
  <c r="BP294" i="1"/>
  <c r="BL294" i="1"/>
  <c r="BJ294" i="1"/>
  <c r="CJ244" i="1"/>
  <c r="CI245" i="1"/>
  <c r="BJ245" i="1" s="1"/>
  <c r="CI254" i="1"/>
  <c r="BH254" i="1" s="1"/>
  <c r="Y257" i="1"/>
  <c r="CI262" i="1"/>
  <c r="BP262" i="1" s="1"/>
  <c r="BO264" i="1"/>
  <c r="CJ266" i="1"/>
  <c r="BR268" i="1"/>
  <c r="CI268" i="1"/>
  <c r="BI268" i="1" s="1"/>
  <c r="BO279" i="1"/>
  <c r="BM280" i="1"/>
  <c r="BK295" i="1"/>
  <c r="BL296" i="1"/>
  <c r="CI252" i="1"/>
  <c r="BH252" i="1" s="1"/>
  <c r="CH256" i="1"/>
  <c r="BO257" i="1"/>
  <c r="BM258" i="1"/>
  <c r="BP260" i="1"/>
  <c r="BH260" i="1"/>
  <c r="BN260" i="1"/>
  <c r="BS261" i="1"/>
  <c r="CJ262" i="1"/>
  <c r="BS262" i="1" s="1"/>
  <c r="CI264" i="1"/>
  <c r="BP264" i="1" s="1"/>
  <c r="CH272" i="1"/>
  <c r="CJ272" i="1" s="1"/>
  <c r="BR272" i="1" s="1"/>
  <c r="Y272" i="1"/>
  <c r="BS275" i="1"/>
  <c r="BS276" i="1"/>
  <c r="BN280" i="1"/>
  <c r="BM294" i="1"/>
  <c r="CI313" i="1"/>
  <c r="BM313" i="1" s="1"/>
  <c r="CI250" i="1"/>
  <c r="CH254" i="1"/>
  <c r="CJ254" i="1" s="1"/>
  <c r="BR254" i="1" s="1"/>
  <c r="BN258" i="1"/>
  <c r="BL265" i="1"/>
  <c r="BN267" i="1"/>
  <c r="BL267" i="1"/>
  <c r="BP267" i="1"/>
  <c r="CH274" i="1"/>
  <c r="CJ274" i="1" s="1"/>
  <c r="BR274" i="1" s="1"/>
  <c r="CH278" i="1"/>
  <c r="CJ278" i="1" s="1"/>
  <c r="BR278" i="1" s="1"/>
  <c r="BJ279" i="1"/>
  <c r="BQ279" i="1"/>
  <c r="BI279" i="1"/>
  <c r="BP279" i="1"/>
  <c r="BH279" i="1"/>
  <c r="BR282" i="1"/>
  <c r="CJ282" i="1"/>
  <c r="BS282" i="1" s="1"/>
  <c r="BN283" i="1"/>
  <c r="BM283" i="1"/>
  <c r="BL283" i="1"/>
  <c r="BP283" i="1"/>
  <c r="CJ293" i="1"/>
  <c r="BS293" i="1" s="1"/>
  <c r="BN303" i="1"/>
  <c r="BO303" i="1"/>
  <c r="BK303" i="1"/>
  <c r="BI303" i="1"/>
  <c r="BH303" i="1"/>
  <c r="BP303" i="1"/>
  <c r="CI307" i="1"/>
  <c r="BP307" i="1" s="1"/>
  <c r="Y222" i="1"/>
  <c r="Y229" i="1"/>
  <c r="Y232" i="1"/>
  <c r="BK242" i="1"/>
  <c r="CI248" i="1"/>
  <c r="BH248" i="1" s="1"/>
  <c r="Y251" i="1"/>
  <c r="CH252" i="1"/>
  <c r="CJ252" i="1" s="1"/>
  <c r="BR252" i="1" s="1"/>
  <c r="Y254" i="1"/>
  <c r="CI255" i="1"/>
  <c r="BK255" i="1" s="1"/>
  <c r="CJ259" i="1"/>
  <c r="BR259" i="1" s="1"/>
  <c r="BK260" i="1"/>
  <c r="BM265" i="1"/>
  <c r="CJ267" i="1"/>
  <c r="BS267" i="1" s="1"/>
  <c r="BI267" i="1"/>
  <c r="BQ267" i="1"/>
  <c r="CI271" i="1"/>
  <c r="BI272" i="1"/>
  <c r="BQ272" i="1"/>
  <c r="CI274" i="1"/>
  <c r="BO274" i="1" s="1"/>
  <c r="BI276" i="1"/>
  <c r="BQ276" i="1"/>
  <c r="CI278" i="1"/>
  <c r="BN278" i="1" s="1"/>
  <c r="BP278" i="1"/>
  <c r="CJ280" i="1"/>
  <c r="BR280" i="1" s="1"/>
  <c r="BI282" i="1"/>
  <c r="BQ282" i="1"/>
  <c r="CJ283" i="1"/>
  <c r="BQ283" i="1"/>
  <c r="CH285" i="1"/>
  <c r="CJ285" i="1" s="1"/>
  <c r="CI288" i="1"/>
  <c r="CJ288" i="1"/>
  <c r="BR288" i="1" s="1"/>
  <c r="BO294" i="1"/>
  <c r="BO296" i="1"/>
  <c r="CI300" i="1"/>
  <c r="BO300" i="1" s="1"/>
  <c r="BL302" i="1"/>
  <c r="CI221" i="1"/>
  <c r="CI228" i="1"/>
  <c r="BL228" i="1" s="1"/>
  <c r="CI231" i="1"/>
  <c r="BQ231" i="1" s="1"/>
  <c r="Y242" i="1"/>
  <c r="CI246" i="1"/>
  <c r="BP246" i="1" s="1"/>
  <c r="BH246" i="1"/>
  <c r="Y249" i="1"/>
  <c r="CH250" i="1"/>
  <c r="Y252" i="1"/>
  <c r="CI253" i="1"/>
  <c r="BI253" i="1" s="1"/>
  <c r="Y260" i="1"/>
  <c r="BI260" i="1"/>
  <c r="BL260" i="1"/>
  <c r="CJ260" i="1"/>
  <c r="BS260" i="1" s="1"/>
  <c r="CJ261" i="1"/>
  <c r="Y262" i="1"/>
  <c r="CH264" i="1"/>
  <c r="CJ264" i="1" s="1"/>
  <c r="BR264" i="1" s="1"/>
  <c r="BN265" i="1"/>
  <c r="BJ267" i="1"/>
  <c r="BS270" i="1"/>
  <c r="BJ272" i="1"/>
  <c r="CI275" i="1"/>
  <c r="BM275" i="1" s="1"/>
  <c r="BJ276" i="1"/>
  <c r="BR276" i="1"/>
  <c r="CJ279" i="1"/>
  <c r="CI281" i="1"/>
  <c r="BJ282" i="1"/>
  <c r="BJ283" i="1"/>
  <c r="CJ284" i="1"/>
  <c r="BS284" i="1" s="1"/>
  <c r="BP285" i="1"/>
  <c r="BR293" i="1"/>
  <c r="BS303" i="1"/>
  <c r="CJ305" i="1"/>
  <c r="BS305" i="1" s="1"/>
  <c r="CI311" i="1"/>
  <c r="BP311" i="1" s="1"/>
  <c r="BH222" i="1"/>
  <c r="BI228" i="1"/>
  <c r="CI244" i="1"/>
  <c r="BP244" i="1" s="1"/>
  <c r="BR247" i="1"/>
  <c r="CH248" i="1"/>
  <c r="CJ248" i="1" s="1"/>
  <c r="BR248" i="1" s="1"/>
  <c r="CJ250" i="1"/>
  <c r="BR250" i="1" s="1"/>
  <c r="CI251" i="1"/>
  <c r="BM251" i="1" s="1"/>
  <c r="BN256" i="1"/>
  <c r="BM260" i="1"/>
  <c r="BI261" i="1"/>
  <c r="BQ261" i="1"/>
  <c r="CI263" i="1"/>
  <c r="BR266" i="1"/>
  <c r="BK272" i="1"/>
  <c r="BK276" i="1"/>
  <c r="BL279" i="1"/>
  <c r="BQ280" i="1"/>
  <c r="BI280" i="1"/>
  <c r="BP280" i="1"/>
  <c r="BH280" i="1"/>
  <c r="BO280" i="1"/>
  <c r="BK282" i="1"/>
  <c r="BK283" i="1"/>
  <c r="CI287" i="1"/>
  <c r="BN287" i="1" s="1"/>
  <c r="BI294" i="1"/>
  <c r="CJ299" i="1"/>
  <c r="CI299" i="1"/>
  <c r="BL299" i="1" s="1"/>
  <c r="BP304" i="1"/>
  <c r="CI305" i="1"/>
  <c r="CG317" i="1"/>
  <c r="CJ317" i="1" s="1"/>
  <c r="BS317" i="1" s="1"/>
  <c r="Y317" i="1"/>
  <c r="BH232" i="1"/>
  <c r="BH235" i="1"/>
  <c r="BH237" i="1"/>
  <c r="BJ243" i="1"/>
  <c r="BR243" i="1"/>
  <c r="CH246" i="1"/>
  <c r="BL249" i="1"/>
  <c r="CI249" i="1"/>
  <c r="BQ249" i="1" s="1"/>
  <c r="BN254" i="1"/>
  <c r="BS259" i="1"/>
  <c r="BJ261" i="1"/>
  <c r="BR261" i="1"/>
  <c r="CI266" i="1"/>
  <c r="BI266" i="1" s="1"/>
  <c r="BK267" i="1"/>
  <c r="CG269" i="1"/>
  <c r="CJ269" i="1" s="1"/>
  <c r="BS269" i="1" s="1"/>
  <c r="Y269" i="1"/>
  <c r="BJ270" i="1"/>
  <c r="BL272" i="1"/>
  <c r="BL276" i="1"/>
  <c r="BM279" i="1"/>
  <c r="BS280" i="1"/>
  <c r="BL282" i="1"/>
  <c r="BR285" i="1"/>
  <c r="CI291" i="1"/>
  <c r="BO302" i="1"/>
  <c r="BI304" i="1"/>
  <c r="CI304" i="1"/>
  <c r="BK304" i="1" s="1"/>
  <c r="BH262" i="1"/>
  <c r="Y264" i="1"/>
  <c r="BH267" i="1"/>
  <c r="CH273" i="1"/>
  <c r="Y274" i="1"/>
  <c r="CH277" i="1"/>
  <c r="Y278" i="1"/>
  <c r="BH283" i="1"/>
  <c r="CJ286" i="1"/>
  <c r="BS286" i="1" s="1"/>
  <c r="CI289" i="1"/>
  <c r="BJ289" i="1" s="1"/>
  <c r="CJ291" i="1"/>
  <c r="CI292" i="1"/>
  <c r="BQ292" i="1" s="1"/>
  <c r="BJ293" i="1"/>
  <c r="BK294" i="1"/>
  <c r="BI296" i="1"/>
  <c r="BR297" i="1"/>
  <c r="CJ316" i="1"/>
  <c r="BR316" i="1" s="1"/>
  <c r="CG319" i="1"/>
  <c r="Y319" i="1"/>
  <c r="BR320" i="1"/>
  <c r="BM320" i="1"/>
  <c r="BL323" i="1"/>
  <c r="BM325" i="1"/>
  <c r="BL325" i="1"/>
  <c r="BK325" i="1"/>
  <c r="BJ325" i="1"/>
  <c r="CJ340" i="1"/>
  <c r="BS340" i="1" s="1"/>
  <c r="BO344" i="1"/>
  <c r="BH273" i="1"/>
  <c r="CI273" i="1"/>
  <c r="BP273" i="1" s="1"/>
  <c r="CI277" i="1"/>
  <c r="BI283" i="1"/>
  <c r="CI284" i="1"/>
  <c r="BI284" i="1" s="1"/>
  <c r="CI285" i="1"/>
  <c r="BN285" i="1" s="1"/>
  <c r="CJ289" i="1"/>
  <c r="CJ292" i="1"/>
  <c r="BR292" i="1" s="1"/>
  <c r="BR296" i="1"/>
  <c r="BK296" i="1"/>
  <c r="CI297" i="1"/>
  <c r="BO307" i="1"/>
  <c r="BI316" i="1"/>
  <c r="BQ316" i="1"/>
  <c r="BS320" i="1"/>
  <c r="BI320" i="1"/>
  <c r="BN321" i="1"/>
  <c r="BM323" i="1"/>
  <c r="BL326" i="1"/>
  <c r="BL327" i="1"/>
  <c r="BM335" i="1"/>
  <c r="BN335" i="1"/>
  <c r="BJ335" i="1"/>
  <c r="CH338" i="1"/>
  <c r="Y258" i="1"/>
  <c r="BH264" i="1"/>
  <c r="Y270" i="1"/>
  <c r="Y275" i="1"/>
  <c r="Y279" i="1"/>
  <c r="BH285" i="1"/>
  <c r="CI293" i="1"/>
  <c r="BQ293" i="1" s="1"/>
  <c r="BN300" i="1"/>
  <c r="CG307" i="1"/>
  <c r="Y307" i="1"/>
  <c r="CG309" i="1"/>
  <c r="Y309" i="1"/>
  <c r="CG311" i="1"/>
  <c r="CJ311" i="1" s="1"/>
  <c r="BS311" i="1" s="1"/>
  <c r="Y311" i="1"/>
  <c r="CG313" i="1"/>
  <c r="Y313" i="1"/>
  <c r="CG315" i="1"/>
  <c r="Y315" i="1"/>
  <c r="BS316" i="1"/>
  <c r="BI317" i="1"/>
  <c r="BM317" i="1"/>
  <c r="CJ318" i="1"/>
  <c r="BS318" i="1" s="1"/>
  <c r="BR322" i="1"/>
  <c r="CG323" i="1"/>
  <c r="Y323" i="1"/>
  <c r="BR324" i="1"/>
  <c r="BM326" i="1"/>
  <c r="BM327" i="1"/>
  <c r="BJ295" i="1"/>
  <c r="CJ298" i="1"/>
  <c r="BR298" i="1" s="1"/>
  <c r="BR301" i="1"/>
  <c r="CI301" i="1"/>
  <c r="BK301" i="1" s="1"/>
  <c r="BN302" i="1"/>
  <c r="BJ303" i="1"/>
  <c r="CJ306" i="1"/>
  <c r="BR306" i="1" s="1"/>
  <c r="CJ308" i="1"/>
  <c r="BR308" i="1" s="1"/>
  <c r="CJ310" i="1"/>
  <c r="BR310" i="1" s="1"/>
  <c r="CJ312" i="1"/>
  <c r="CJ314" i="1"/>
  <c r="BS314" i="1" s="1"/>
  <c r="BJ316" i="1"/>
  <c r="BO316" i="1"/>
  <c r="BL317" i="1"/>
  <c r="CI318" i="1"/>
  <c r="BQ318" i="1" s="1"/>
  <c r="CJ319" i="1"/>
  <c r="BS319" i="1" s="1"/>
  <c r="BO320" i="1"/>
  <c r="BN320" i="1"/>
  <c r="BL320" i="1"/>
  <c r="BP320" i="1"/>
  <c r="BM321" i="1"/>
  <c r="BL321" i="1"/>
  <c r="BJ321" i="1"/>
  <c r="BP321" i="1"/>
  <c r="BS322" i="1"/>
  <c r="BO323" i="1"/>
  <c r="BS324" i="1"/>
  <c r="BH326" i="1"/>
  <c r="BN331" i="1"/>
  <c r="BS333" i="1"/>
  <c r="CJ337" i="1"/>
  <c r="BR337" i="1" s="1"/>
  <c r="CI337" i="1"/>
  <c r="BI337" i="1" s="1"/>
  <c r="BH337" i="1"/>
  <c r="CG347" i="1"/>
  <c r="Y347" i="1"/>
  <c r="BI360" i="1"/>
  <c r="BQ360" i="1"/>
  <c r="Y276" i="1"/>
  <c r="Y281" i="1"/>
  <c r="CH287" i="1"/>
  <c r="CJ287" i="1" s="1"/>
  <c r="BR287" i="1" s="1"/>
  <c r="BO289" i="1"/>
  <c r="CJ300" i="1"/>
  <c r="BS300" i="1" s="1"/>
  <c r="BR303" i="1"/>
  <c r="BL303" i="1"/>
  <c r="BN304" i="1"/>
  <c r="BJ307" i="1"/>
  <c r="BQ308" i="1"/>
  <c r="BJ309" i="1"/>
  <c r="BJ313" i="1"/>
  <c r="BL316" i="1"/>
  <c r="CJ321" i="1"/>
  <c r="BR321" i="1" s="1"/>
  <c r="BQ321" i="1"/>
  <c r="BS325" i="1"/>
  <c r="BO335" i="1"/>
  <c r="BL350" i="1"/>
  <c r="BJ350" i="1"/>
  <c r="BO350" i="1"/>
  <c r="BN350" i="1"/>
  <c r="BM350" i="1"/>
  <c r="BP350" i="1"/>
  <c r="Y282" i="1"/>
  <c r="BJ286" i="1"/>
  <c r="CG290" i="1"/>
  <c r="Y290" i="1"/>
  <c r="CI290" i="1"/>
  <c r="CJ295" i="1"/>
  <c r="BI300" i="1"/>
  <c r="BQ300" i="1"/>
  <c r="Y301" i="1"/>
  <c r="BM301" i="1"/>
  <c r="CJ302" i="1"/>
  <c r="BS302" i="1" s="1"/>
  <c r="BS308" i="1"/>
  <c r="BS310" i="1"/>
  <c r="BO317" i="1"/>
  <c r="BN317" i="1"/>
  <c r="BK317" i="1"/>
  <c r="BP317" i="1"/>
  <c r="BQ323" i="1"/>
  <c r="BI323" i="1"/>
  <c r="BP323" i="1"/>
  <c r="BH323" i="1"/>
  <c r="BN323" i="1"/>
  <c r="BO326" i="1"/>
  <c r="BN326" i="1"/>
  <c r="BK326" i="1"/>
  <c r="BJ326" i="1"/>
  <c r="BI326" i="1"/>
  <c r="BP326" i="1"/>
  <c r="BO327" i="1"/>
  <c r="BN327" i="1"/>
  <c r="BJ327" i="1"/>
  <c r="BI327" i="1"/>
  <c r="BQ331" i="1"/>
  <c r="BI331" i="1"/>
  <c r="BK331" i="1"/>
  <c r="BH331" i="1"/>
  <c r="BP331" i="1"/>
  <c r="CI332" i="1"/>
  <c r="BI332" i="1" s="1"/>
  <c r="CJ332" i="1"/>
  <c r="BQ332" i="1"/>
  <c r="BN339" i="1"/>
  <c r="BM339" i="1"/>
  <c r="BI339" i="1"/>
  <c r="BH339" i="1"/>
  <c r="BQ339" i="1"/>
  <c r="BP339" i="1"/>
  <c r="CG341" i="1"/>
  <c r="Y341" i="1"/>
  <c r="CI341" i="1"/>
  <c r="BL341" i="1" s="1"/>
  <c r="BL360" i="1"/>
  <c r="BJ360" i="1"/>
  <c r="BH360" i="1"/>
  <c r="BP360" i="1"/>
  <c r="BO360" i="1"/>
  <c r="BM360" i="1"/>
  <c r="Y283" i="1"/>
  <c r="Y292" i="1"/>
  <c r="BN294" i="1"/>
  <c r="BN296" i="1"/>
  <c r="CI298" i="1"/>
  <c r="BN298" i="1" s="1"/>
  <c r="BH302" i="1"/>
  <c r="BI302" i="1"/>
  <c r="BQ302" i="1"/>
  <c r="BM303" i="1"/>
  <c r="CJ304" i="1"/>
  <c r="CI306" i="1"/>
  <c r="BP306" i="1" s="1"/>
  <c r="BK308" i="1"/>
  <c r="CI308" i="1"/>
  <c r="BP308" i="1" s="1"/>
  <c r="CI310" i="1"/>
  <c r="BP310" i="1" s="1"/>
  <c r="CI312" i="1"/>
  <c r="BQ312" i="1" s="1"/>
  <c r="CI314" i="1"/>
  <c r="BM316" i="1"/>
  <c r="BN316" i="1"/>
  <c r="BK320" i="1"/>
  <c r="BK321" i="1"/>
  <c r="BS321" i="1"/>
  <c r="CI322" i="1"/>
  <c r="BQ322" i="1" s="1"/>
  <c r="BJ323" i="1"/>
  <c r="BQ327" i="1"/>
  <c r="BO328" i="1"/>
  <c r="BL339" i="1"/>
  <c r="CJ369" i="1"/>
  <c r="BS369" i="1" s="1"/>
  <c r="BH321" i="1"/>
  <c r="BH325" i="1"/>
  <c r="BH327" i="1"/>
  <c r="CJ328" i="1"/>
  <c r="BS328" i="1" s="1"/>
  <c r="CI329" i="1"/>
  <c r="BI329" i="1" s="1"/>
  <c r="Y333" i="1"/>
  <c r="CH336" i="1"/>
  <c r="CJ336" i="1" s="1"/>
  <c r="BR336" i="1" s="1"/>
  <c r="CI340" i="1"/>
  <c r="BP340" i="1" s="1"/>
  <c r="CI343" i="1"/>
  <c r="BL343" i="1" s="1"/>
  <c r="BL347" i="1"/>
  <c r="CI348" i="1"/>
  <c r="BP348" i="1" s="1"/>
  <c r="BI350" i="1"/>
  <c r="BQ350" i="1"/>
  <c r="BP357" i="1"/>
  <c r="BH357" i="1"/>
  <c r="BK357" i="1"/>
  <c r="BJ357" i="1"/>
  <c r="CI363" i="1"/>
  <c r="BQ363" i="1" s="1"/>
  <c r="BK373" i="1"/>
  <c r="BN373" i="1"/>
  <c r="BM373" i="1"/>
  <c r="BI373" i="1"/>
  <c r="CI384" i="1"/>
  <c r="BL384" i="1" s="1"/>
  <c r="BI321" i="1"/>
  <c r="BI328" i="1"/>
  <c r="BM331" i="1"/>
  <c r="BJ343" i="1"/>
  <c r="BI345" i="1"/>
  <c r="BL345" i="1"/>
  <c r="CI346" i="1"/>
  <c r="BI346" i="1" s="1"/>
  <c r="BM347" i="1"/>
  <c r="CI355" i="1"/>
  <c r="Y359" i="1"/>
  <c r="CG359" i="1"/>
  <c r="CJ359" i="1" s="1"/>
  <c r="BS359" i="1" s="1"/>
  <c r="BK360" i="1"/>
  <c r="CI361" i="1"/>
  <c r="BP361" i="1" s="1"/>
  <c r="BK367" i="1"/>
  <c r="BH367" i="1"/>
  <c r="BQ367" i="1"/>
  <c r="BP367" i="1"/>
  <c r="BN367" i="1"/>
  <c r="CI389" i="1"/>
  <c r="BO389" i="1" s="1"/>
  <c r="CJ335" i="1"/>
  <c r="BK344" i="1"/>
  <c r="BM345" i="1"/>
  <c r="BK350" i="1"/>
  <c r="CI353" i="1"/>
  <c r="BO353" i="1" s="1"/>
  <c r="CG357" i="1"/>
  <c r="Y357" i="1"/>
  <c r="BO376" i="1"/>
  <c r="BJ376" i="1"/>
  <c r="BI376" i="1"/>
  <c r="BH376" i="1"/>
  <c r="BQ376" i="1"/>
  <c r="CI379" i="1"/>
  <c r="Y320" i="1"/>
  <c r="Y324" i="1"/>
  <c r="BO331" i="1"/>
  <c r="CI333" i="1"/>
  <c r="BN333" i="1" s="1"/>
  <c r="CH334" i="1"/>
  <c r="Y335" i="1"/>
  <c r="BH335" i="1"/>
  <c r="BI335" i="1"/>
  <c r="BQ335" i="1"/>
  <c r="BR340" i="1"/>
  <c r="Y342" i="1"/>
  <c r="CG342" i="1"/>
  <c r="CJ342" i="1" s="1"/>
  <c r="BS342" i="1" s="1"/>
  <c r="BO347" i="1"/>
  <c r="CI351" i="1"/>
  <c r="BM351" i="1" s="1"/>
  <c r="CG355" i="1"/>
  <c r="Y355" i="1"/>
  <c r="BL358" i="1"/>
  <c r="BO358" i="1"/>
  <c r="BN358" i="1"/>
  <c r="BP358" i="1"/>
  <c r="CH360" i="1"/>
  <c r="CI366" i="1"/>
  <c r="BK366" i="1" s="1"/>
  <c r="BM367" i="1"/>
  <c r="BO368" i="1"/>
  <c r="BQ368" i="1"/>
  <c r="BP368" i="1"/>
  <c r="BL368" i="1"/>
  <c r="BJ368" i="1"/>
  <c r="BI368" i="1"/>
  <c r="BH368" i="1"/>
  <c r="CI369" i="1"/>
  <c r="BL369" i="1" s="1"/>
  <c r="BP369" i="1"/>
  <c r="CI319" i="1"/>
  <c r="BL319" i="1" s="1"/>
  <c r="Y326" i="1"/>
  <c r="CG326" i="1"/>
  <c r="CG330" i="1"/>
  <c r="CJ330" i="1" s="1"/>
  <c r="BS330" i="1" s="1"/>
  <c r="Y330" i="1"/>
  <c r="CI330" i="1"/>
  <c r="BK330" i="1" s="1"/>
  <c r="CJ331" i="1"/>
  <c r="CI334" i="1"/>
  <c r="Y336" i="1"/>
  <c r="BR343" i="1"/>
  <c r="BO345" i="1"/>
  <c r="CI349" i="1"/>
  <c r="BL349" i="1" s="1"/>
  <c r="CG353" i="1"/>
  <c r="Y353" i="1"/>
  <c r="BL355" i="1"/>
  <c r="CI356" i="1"/>
  <c r="BH356" i="1" s="1"/>
  <c r="BM357" i="1"/>
  <c r="BI358" i="1"/>
  <c r="BQ358" i="1"/>
  <c r="BO374" i="1"/>
  <c r="BI374" i="1"/>
  <c r="BH374" i="1"/>
  <c r="BQ374" i="1"/>
  <c r="BM374" i="1"/>
  <c r="BK376" i="1"/>
  <c r="BL394" i="1"/>
  <c r="CI394" i="1"/>
  <c r="BK327" i="1"/>
  <c r="BS327" i="1"/>
  <c r="CJ329" i="1"/>
  <c r="Y332" i="1"/>
  <c r="BL335" i="1"/>
  <c r="BK335" i="1"/>
  <c r="CI336" i="1"/>
  <c r="BK339" i="1"/>
  <c r="BJ339" i="1"/>
  <c r="BJ341" i="1"/>
  <c r="CI342" i="1"/>
  <c r="BQ342" i="1" s="1"/>
  <c r="BR345" i="1"/>
  <c r="BP347" i="1"/>
  <c r="BH347" i="1"/>
  <c r="BN347" i="1"/>
  <c r="BK347" i="1"/>
  <c r="CG351" i="1"/>
  <c r="Y351" i="1"/>
  <c r="CI354" i="1"/>
  <c r="BI354" i="1" s="1"/>
  <c r="BM355" i="1"/>
  <c r="BS361" i="1"/>
  <c r="BL361" i="1"/>
  <c r="BL367" i="1"/>
  <c r="CI370" i="1"/>
  <c r="BP370" i="1" s="1"/>
  <c r="CH393" i="1"/>
  <c r="CJ393" i="1" s="1"/>
  <c r="BR393" i="1" s="1"/>
  <c r="Y393" i="1"/>
  <c r="BH317" i="1"/>
  <c r="BH320" i="1"/>
  <c r="BS337" i="1"/>
  <c r="BO337" i="1"/>
  <c r="CG338" i="1"/>
  <c r="Y338" i="1"/>
  <c r="CI338" i="1"/>
  <c r="BN340" i="1"/>
  <c r="BO343" i="1"/>
  <c r="Y344" i="1"/>
  <c r="CG344" i="1"/>
  <c r="CJ344" i="1" s="1"/>
  <c r="BS344" i="1" s="1"/>
  <c r="BP345" i="1"/>
  <c r="BH345" i="1"/>
  <c r="BN345" i="1"/>
  <c r="CG349" i="1"/>
  <c r="Y349" i="1"/>
  <c r="BL351" i="1"/>
  <c r="CI352" i="1"/>
  <c r="BK352" i="1" s="1"/>
  <c r="BP352" i="1"/>
  <c r="BN355" i="1"/>
  <c r="CI359" i="1"/>
  <c r="BL359" i="1" s="1"/>
  <c r="BM376" i="1"/>
  <c r="CG346" i="1"/>
  <c r="CG348" i="1"/>
  <c r="CG350" i="1"/>
  <c r="CJ350" i="1" s="1"/>
  <c r="BS350" i="1" s="1"/>
  <c r="CG352" i="1"/>
  <c r="CG354" i="1"/>
  <c r="CG356" i="1"/>
  <c r="CJ356" i="1" s="1"/>
  <c r="BS356" i="1" s="1"/>
  <c r="CG358" i="1"/>
  <c r="CG364" i="1"/>
  <c r="CJ364" i="1" s="1"/>
  <c r="BS364" i="1" s="1"/>
  <c r="Y364" i="1"/>
  <c r="CI365" i="1"/>
  <c r="BM365" i="1" s="1"/>
  <c r="CJ367" i="1"/>
  <c r="BR367" i="1" s="1"/>
  <c r="CI372" i="1"/>
  <c r="BO373" i="1"/>
  <c r="BK374" i="1"/>
  <c r="CG376" i="1"/>
  <c r="Y376" i="1"/>
  <c r="BN378" i="1"/>
  <c r="BM381" i="1"/>
  <c r="CI383" i="1"/>
  <c r="BH386" i="1"/>
  <c r="BM386" i="1"/>
  <c r="CI364" i="1"/>
  <c r="BQ364" i="1" s="1"/>
  <c r="CJ365" i="1"/>
  <c r="BR365" i="1" s="1"/>
  <c r="BS367" i="1"/>
  <c r="CG374" i="1"/>
  <c r="Y374" i="1"/>
  <c r="BH375" i="1"/>
  <c r="CH376" i="1"/>
  <c r="BP378" i="1"/>
  <c r="CH381" i="1"/>
  <c r="CJ381" i="1" s="1"/>
  <c r="BR381" i="1" s="1"/>
  <c r="BP381" i="1"/>
  <c r="BN381" i="1"/>
  <c r="CG382" i="1"/>
  <c r="CJ382" i="1" s="1"/>
  <c r="BS382" i="1" s="1"/>
  <c r="Y382" i="1"/>
  <c r="CI385" i="1"/>
  <c r="BH385" i="1" s="1"/>
  <c r="BQ385" i="1"/>
  <c r="BL386" i="1"/>
  <c r="BH350" i="1"/>
  <c r="BH358" i="1"/>
  <c r="BN360" i="1"/>
  <c r="BH361" i="1"/>
  <c r="CG372" i="1"/>
  <c r="Y372" i="1"/>
  <c r="BH373" i="1"/>
  <c r="CH374" i="1"/>
  <c r="BJ375" i="1"/>
  <c r="BR375" i="1"/>
  <c r="BN376" i="1"/>
  <c r="CI377" i="1"/>
  <c r="BL377" i="1" s="1"/>
  <c r="BQ378" i="1"/>
  <c r="BO378" i="1"/>
  <c r="Y381" i="1"/>
  <c r="BO381" i="1"/>
  <c r="BL396" i="1"/>
  <c r="CG362" i="1"/>
  <c r="CJ362" i="1" s="1"/>
  <c r="BS362" i="1" s="1"/>
  <c r="Y362" i="1"/>
  <c r="BO367" i="1"/>
  <c r="BK368" i="1"/>
  <c r="CG370" i="1"/>
  <c r="Y370" i="1"/>
  <c r="CH372" i="1"/>
  <c r="BJ373" i="1"/>
  <c r="BR373" i="1"/>
  <c r="BN374" i="1"/>
  <c r="CG377" i="1"/>
  <c r="CJ377" i="1" s="1"/>
  <c r="BS377" i="1" s="1"/>
  <c r="Y377" i="1"/>
  <c r="BP389" i="1"/>
  <c r="BH394" i="1"/>
  <c r="CH396" i="1"/>
  <c r="Y334" i="1"/>
  <c r="CI362" i="1"/>
  <c r="BN362" i="1" s="1"/>
  <c r="BO365" i="1"/>
  <c r="CG368" i="1"/>
  <c r="Y368" i="1"/>
  <c r="CH370" i="1"/>
  <c r="CG371" i="1"/>
  <c r="BI378" i="1"/>
  <c r="CH379" i="1"/>
  <c r="CJ379" i="1" s="1"/>
  <c r="BR379" i="1" s="1"/>
  <c r="CJ380" i="1"/>
  <c r="BI381" i="1"/>
  <c r="BQ381" i="1"/>
  <c r="CI382" i="1"/>
  <c r="BO359" i="1"/>
  <c r="BJ361" i="1"/>
  <c r="BR361" i="1"/>
  <c r="CG366" i="1"/>
  <c r="Y366" i="1"/>
  <c r="CH368" i="1"/>
  <c r="CI371" i="1"/>
  <c r="BP371" i="1" s="1"/>
  <c r="CJ373" i="1"/>
  <c r="BS373" i="1" s="1"/>
  <c r="BS375" i="1"/>
  <c r="BN375" i="1"/>
  <c r="BH378" i="1"/>
  <c r="BJ378" i="1"/>
  <c r="BR378" i="1"/>
  <c r="Y379" i="1"/>
  <c r="BJ384" i="1"/>
  <c r="BJ389" i="1"/>
  <c r="Y392" i="1"/>
  <c r="CG392" i="1"/>
  <c r="CG360" i="1"/>
  <c r="Y360" i="1"/>
  <c r="CH366" i="1"/>
  <c r="BJ367" i="1"/>
  <c r="BN368" i="1"/>
  <c r="BP375" i="1"/>
  <c r="BK378" i="1"/>
  <c r="BS378" i="1"/>
  <c r="CJ383" i="1"/>
  <c r="BS383" i="1" s="1"/>
  <c r="BK384" i="1"/>
  <c r="BO386" i="1"/>
  <c r="BN386" i="1"/>
  <c r="BI386" i="1"/>
  <c r="BO396" i="1"/>
  <c r="BJ396" i="1"/>
  <c r="BI396" i="1"/>
  <c r="BH396" i="1"/>
  <c r="BQ396" i="1"/>
  <c r="BP396" i="1"/>
  <c r="CI380" i="1"/>
  <c r="BJ380" i="1" s="1"/>
  <c r="BM384" i="1"/>
  <c r="BH401" i="1"/>
  <c r="BP401" i="1"/>
  <c r="BQ401" i="1"/>
  <c r="BO401" i="1"/>
  <c r="BK401" i="1"/>
  <c r="BJ401" i="1"/>
  <c r="BI401" i="1"/>
  <c r="BS419" i="1"/>
  <c r="CJ445" i="1"/>
  <c r="CI445" i="1"/>
  <c r="BH445" i="1" s="1"/>
  <c r="BP445" i="1"/>
  <c r="BN385" i="1"/>
  <c r="CG386" i="1"/>
  <c r="CJ386" i="1" s="1"/>
  <c r="BS386" i="1" s="1"/>
  <c r="Y386" i="1"/>
  <c r="CI388" i="1"/>
  <c r="BN397" i="1"/>
  <c r="CI399" i="1"/>
  <c r="BO399" i="1" s="1"/>
  <c r="CH401" i="1"/>
  <c r="CH402" i="1"/>
  <c r="Y402" i="1"/>
  <c r="BH409" i="1"/>
  <c r="CG384" i="1"/>
  <c r="CJ384" i="1" s="1"/>
  <c r="BS384" i="1" s="1"/>
  <c r="Y384" i="1"/>
  <c r="BO385" i="1"/>
  <c r="CJ387" i="1"/>
  <c r="CI387" i="1"/>
  <c r="BI387" i="1" s="1"/>
  <c r="BJ394" i="1"/>
  <c r="CH398" i="1"/>
  <c r="CJ398" i="1" s="1"/>
  <c r="BR398" i="1" s="1"/>
  <c r="BM428" i="1"/>
  <c r="BH428" i="1"/>
  <c r="BP428" i="1"/>
  <c r="BO428" i="1"/>
  <c r="BN428" i="1"/>
  <c r="BJ428" i="1"/>
  <c r="BM442" i="1"/>
  <c r="BJ442" i="1"/>
  <c r="BP442" i="1"/>
  <c r="BK442" i="1"/>
  <c r="BH442" i="1"/>
  <c r="CJ385" i="1"/>
  <c r="BS385" i="1" s="1"/>
  <c r="BJ386" i="1"/>
  <c r="CJ392" i="1"/>
  <c r="Y396" i="1"/>
  <c r="CG396" i="1"/>
  <c r="CI397" i="1"/>
  <c r="BQ397" i="1" s="1"/>
  <c r="CJ400" i="1"/>
  <c r="BS400" i="1" s="1"/>
  <c r="CI400" i="1"/>
  <c r="BH400" i="1" s="1"/>
  <c r="CI409" i="1"/>
  <c r="BL409" i="1" s="1"/>
  <c r="BJ415" i="1"/>
  <c r="BI415" i="1"/>
  <c r="BQ415" i="1"/>
  <c r="BO415" i="1"/>
  <c r="BP415" i="1"/>
  <c r="BH415" i="1"/>
  <c r="BS392" i="1"/>
  <c r="BM394" i="1"/>
  <c r="CI395" i="1"/>
  <c r="BI395" i="1" s="1"/>
  <c r="BP395" i="1"/>
  <c r="BM396" i="1"/>
  <c r="Y421" i="1"/>
  <c r="CG421" i="1"/>
  <c r="CI403" i="1"/>
  <c r="CI407" i="1"/>
  <c r="BL442" i="1"/>
  <c r="CJ391" i="1"/>
  <c r="CI393" i="1"/>
  <c r="BH393" i="1" s="1"/>
  <c r="CJ401" i="1"/>
  <c r="BR401" i="1" s="1"/>
  <c r="CI405" i="1"/>
  <c r="BJ405" i="1" s="1"/>
  <c r="BI413" i="1"/>
  <c r="BN413" i="1"/>
  <c r="CI424" i="1"/>
  <c r="BL424" i="1" s="1"/>
  <c r="CI392" i="1"/>
  <c r="BJ392" i="1" s="1"/>
  <c r="CJ411" i="1"/>
  <c r="BR411" i="1" s="1"/>
  <c r="CI411" i="1"/>
  <c r="BP411" i="1" s="1"/>
  <c r="CH431" i="1"/>
  <c r="CJ431" i="1" s="1"/>
  <c r="BR431" i="1" s="1"/>
  <c r="Y431" i="1"/>
  <c r="CG390" i="1"/>
  <c r="Y399" i="1"/>
  <c r="CH399" i="1"/>
  <c r="BL401" i="1"/>
  <c r="Y407" i="1"/>
  <c r="CG407" i="1"/>
  <c r="Y417" i="1"/>
  <c r="CG417" i="1"/>
  <c r="CI436" i="1"/>
  <c r="BN436" i="1" s="1"/>
  <c r="CJ389" i="1"/>
  <c r="BS389" i="1" s="1"/>
  <c r="Y391" i="1"/>
  <c r="CI391" i="1"/>
  <c r="Y397" i="1"/>
  <c r="CH397" i="1"/>
  <c r="CJ397" i="1" s="1"/>
  <c r="BR397" i="1" s="1"/>
  <c r="Y403" i="1"/>
  <c r="CG403" i="1"/>
  <c r="CH411" i="1"/>
  <c r="Y411" i="1"/>
  <c r="BJ411" i="1"/>
  <c r="CH420" i="1"/>
  <c r="Y420" i="1"/>
  <c r="CI426" i="1"/>
  <c r="BI426" i="1" s="1"/>
  <c r="BL428" i="1"/>
  <c r="CI390" i="1"/>
  <c r="Y394" i="1"/>
  <c r="CG394" i="1"/>
  <c r="Y395" i="1"/>
  <c r="CH395" i="1"/>
  <c r="CJ395" i="1" s="1"/>
  <c r="BR395" i="1" s="1"/>
  <c r="CI398" i="1"/>
  <c r="BK398" i="1" s="1"/>
  <c r="Y400" i="1"/>
  <c r="BN401" i="1"/>
  <c r="BS405" i="1"/>
  <c r="CI406" i="1"/>
  <c r="CJ409" i="1"/>
  <c r="BR409" i="1" s="1"/>
  <c r="BO413" i="1"/>
  <c r="BJ413" i="1"/>
  <c r="BP413" i="1"/>
  <c r="BM415" i="1"/>
  <c r="CJ416" i="1"/>
  <c r="CI416" i="1"/>
  <c r="BP416" i="1" s="1"/>
  <c r="CI422" i="1"/>
  <c r="BH422" i="1" s="1"/>
  <c r="Y388" i="1"/>
  <c r="CG388" i="1"/>
  <c r="BK394" i="1"/>
  <c r="BK396" i="1"/>
  <c r="Y398" i="1"/>
  <c r="Y401" i="1"/>
  <c r="CJ402" i="1"/>
  <c r="BR402" i="1" s="1"/>
  <c r="CI402" i="1"/>
  <c r="BN402" i="1" s="1"/>
  <c r="CH406" i="1"/>
  <c r="Y406" i="1"/>
  <c r="CJ408" i="1"/>
  <c r="CI408" i="1"/>
  <c r="BI408" i="1" s="1"/>
  <c r="CI412" i="1"/>
  <c r="BH412" i="1"/>
  <c r="BP412" i="1"/>
  <c r="CI450" i="1"/>
  <c r="BO450" i="1" s="1"/>
  <c r="BM413" i="1"/>
  <c r="BL415" i="1"/>
  <c r="CJ415" i="1"/>
  <c r="BR415" i="1" s="1"/>
  <c r="CI420" i="1"/>
  <c r="BP420" i="1" s="1"/>
  <c r="BM434" i="1"/>
  <c r="BP434" i="1"/>
  <c r="BK434" i="1"/>
  <c r="BJ434" i="1"/>
  <c r="CJ437" i="1"/>
  <c r="BS437" i="1" s="1"/>
  <c r="CI437" i="1"/>
  <c r="BH437" i="1" s="1"/>
  <c r="CH438" i="1"/>
  <c r="CI438" i="1"/>
  <c r="BN438" i="1" s="1"/>
  <c r="CJ439" i="1"/>
  <c r="BS439" i="1" s="1"/>
  <c r="CI439" i="1"/>
  <c r="BH439" i="1" s="1"/>
  <c r="CH440" i="1"/>
  <c r="Y440" i="1"/>
  <c r="BM401" i="1"/>
  <c r="BL403" i="1"/>
  <c r="Y405" i="1"/>
  <c r="BK405" i="1"/>
  <c r="CH410" i="1"/>
  <c r="CJ410" i="1" s="1"/>
  <c r="BR410" i="1" s="1"/>
  <c r="BN415" i="1"/>
  <c r="CJ419" i="1"/>
  <c r="BR419" i="1"/>
  <c r="CH422" i="1"/>
  <c r="CJ422" i="1" s="1"/>
  <c r="BR422" i="1" s="1"/>
  <c r="Y422" i="1"/>
  <c r="BQ448" i="1"/>
  <c r="BM448" i="1"/>
  <c r="BJ448" i="1"/>
  <c r="BP448" i="1"/>
  <c r="BK448" i="1"/>
  <c r="BH448" i="1"/>
  <c r="CJ404" i="1"/>
  <c r="BS404" i="1" s="1"/>
  <c r="CI404" i="1"/>
  <c r="BQ404" i="1" s="1"/>
  <c r="BM405" i="1"/>
  <c r="BL407" i="1"/>
  <c r="Y409" i="1"/>
  <c r="BK409" i="1"/>
  <c r="CI410" i="1"/>
  <c r="BI410" i="1" s="1"/>
  <c r="CH412" i="1"/>
  <c r="Y412" i="1"/>
  <c r="BQ412" i="1"/>
  <c r="CJ414" i="1"/>
  <c r="BS414" i="1" s="1"/>
  <c r="CI414" i="1"/>
  <c r="BH414" i="1" s="1"/>
  <c r="BO416" i="1"/>
  <c r="CI419" i="1"/>
  <c r="BL419" i="1" s="1"/>
  <c r="CI421" i="1"/>
  <c r="BO421" i="1" s="1"/>
  <c r="BH421" i="1"/>
  <c r="CI425" i="1"/>
  <c r="BJ425" i="1" s="1"/>
  <c r="CI427" i="1"/>
  <c r="BH427" i="1" s="1"/>
  <c r="BH434" i="1"/>
  <c r="BQ446" i="1"/>
  <c r="BM446" i="1"/>
  <c r="BJ446" i="1"/>
  <c r="BP446" i="1"/>
  <c r="BK446" i="1"/>
  <c r="BH446" i="1"/>
  <c r="CI454" i="1"/>
  <c r="BN454" i="1" s="1"/>
  <c r="CJ450" i="1"/>
  <c r="CH418" i="1"/>
  <c r="CI432" i="1"/>
  <c r="BI432" i="1" s="1"/>
  <c r="CI440" i="1"/>
  <c r="BL448" i="1"/>
  <c r="BM452" i="1"/>
  <c r="BJ452" i="1"/>
  <c r="BP452" i="1"/>
  <c r="BK452" i="1"/>
  <c r="BK413" i="1"/>
  <c r="BS413" i="1"/>
  <c r="Y414" i="1"/>
  <c r="Y418" i="1"/>
  <c r="CJ423" i="1"/>
  <c r="BR423" i="1" s="1"/>
  <c r="CI423" i="1"/>
  <c r="BP423" i="1" s="1"/>
  <c r="BN427" i="1"/>
  <c r="BK432" i="1"/>
  <c r="BO434" i="1"/>
  <c r="BK438" i="1"/>
  <c r="BL438" i="1"/>
  <c r="CJ440" i="1"/>
  <c r="BR440" i="1" s="1"/>
  <c r="BJ445" i="1"/>
  <c r="BR445" i="1"/>
  <c r="CJ451" i="1"/>
  <c r="BS451" i="1" s="1"/>
  <c r="CI451" i="1"/>
  <c r="BP451" i="1" s="1"/>
  <c r="BL452" i="1"/>
  <c r="BM411" i="1"/>
  <c r="BO412" i="1"/>
  <c r="BL413" i="1"/>
  <c r="Y415" i="1"/>
  <c r="BK415" i="1"/>
  <c r="Y416" i="1"/>
  <c r="CI417" i="1"/>
  <c r="BJ417" i="1" s="1"/>
  <c r="CI418" i="1"/>
  <c r="Y424" i="1"/>
  <c r="BO427" i="1"/>
  <c r="BI428" i="1"/>
  <c r="BQ428" i="1"/>
  <c r="CI430" i="1"/>
  <c r="BO430" i="1" s="1"/>
  <c r="CJ434" i="1"/>
  <c r="CJ446" i="1"/>
  <c r="BN448" i="1"/>
  <c r="CJ449" i="1"/>
  <c r="BR449" i="1" s="1"/>
  <c r="CI449" i="1"/>
  <c r="BK449" i="1" s="1"/>
  <c r="CI444" i="1"/>
  <c r="BO444" i="1" s="1"/>
  <c r="BR451" i="1"/>
  <c r="CJ429" i="1"/>
  <c r="CI429" i="1"/>
  <c r="CH430" i="1"/>
  <c r="BQ432" i="1"/>
  <c r="CJ435" i="1"/>
  <c r="BS435" i="1" s="1"/>
  <c r="CI435" i="1"/>
  <c r="BM435" i="1" s="1"/>
  <c r="BN442" i="1"/>
  <c r="CJ443" i="1"/>
  <c r="BR443" i="1" s="1"/>
  <c r="CI443" i="1"/>
  <c r="BH443" i="1" s="1"/>
  <c r="BS445" i="1"/>
  <c r="BL446" i="1"/>
  <c r="BO448" i="1"/>
  <c r="CJ454" i="1"/>
  <c r="CH421" i="1"/>
  <c r="CJ426" i="1"/>
  <c r="CH427" i="1"/>
  <c r="Y430" i="1"/>
  <c r="BL434" i="1"/>
  <c r="Y436" i="1"/>
  <c r="BO442" i="1"/>
  <c r="CJ448" i="1"/>
  <c r="BJ449" i="1"/>
  <c r="BN452" i="1"/>
  <c r="CJ453" i="1"/>
  <c r="BS453" i="1" s="1"/>
  <c r="CI453" i="1"/>
  <c r="BM453" i="1" s="1"/>
  <c r="BH453" i="1"/>
  <c r="CJ425" i="1"/>
  <c r="CI431" i="1"/>
  <c r="BM431" i="1" s="1"/>
  <c r="CH432" i="1"/>
  <c r="CI433" i="1"/>
  <c r="BJ433" i="1" s="1"/>
  <c r="BR435" i="1"/>
  <c r="BI438" i="1"/>
  <c r="BQ438" i="1"/>
  <c r="CJ442" i="1"/>
  <c r="BM445" i="1"/>
  <c r="BN446" i="1"/>
  <c r="CJ447" i="1"/>
  <c r="BR447" i="1" s="1"/>
  <c r="CI447" i="1"/>
  <c r="BH447" i="1" s="1"/>
  <c r="BI448" i="1"/>
  <c r="BS449" i="1"/>
  <c r="BL450" i="1"/>
  <c r="BO452" i="1"/>
  <c r="BM421" i="1"/>
  <c r="CJ424" i="1"/>
  <c r="BR424" i="1" s="1"/>
  <c r="BM427" i="1"/>
  <c r="CJ428" i="1"/>
  <c r="BR428" i="1" s="1"/>
  <c r="BL432" i="1"/>
  <c r="Y434" i="1"/>
  <c r="BN434" i="1"/>
  <c r="CJ436" i="1"/>
  <c r="BR436" i="1" s="1"/>
  <c r="BM437" i="1"/>
  <c r="CJ441" i="1"/>
  <c r="BS441" i="1" s="1"/>
  <c r="CI441" i="1"/>
  <c r="BJ441" i="1" s="1"/>
  <c r="BI442" i="1"/>
  <c r="BQ442" i="1"/>
  <c r="BO446" i="1"/>
  <c r="CJ452" i="1"/>
  <c r="BR452" i="1" s="1"/>
  <c r="BJ453" i="1"/>
  <c r="BR453" i="1"/>
  <c r="BS444" i="1" l="1"/>
  <c r="BR444" i="1"/>
  <c r="BR271" i="1"/>
  <c r="BS271" i="1"/>
  <c r="BL444" i="1"/>
  <c r="BP435" i="1"/>
  <c r="BS443" i="1"/>
  <c r="BH435" i="1"/>
  <c r="BI389" i="1"/>
  <c r="BJ369" i="1"/>
  <c r="BR339" i="1"/>
  <c r="BR363" i="1"/>
  <c r="BH340" i="1"/>
  <c r="BI322" i="1"/>
  <c r="BR318" i="1"/>
  <c r="BI287" i="1"/>
  <c r="BM328" i="1"/>
  <c r="BP268" i="1"/>
  <c r="BK257" i="1"/>
  <c r="BM213" i="1"/>
  <c r="BO241" i="1"/>
  <c r="BR219" i="1"/>
  <c r="BO211" i="1"/>
  <c r="BS125" i="1"/>
  <c r="BM31" i="1"/>
  <c r="BQ76" i="1"/>
  <c r="BH122" i="1"/>
  <c r="BR115" i="1"/>
  <c r="BP441" i="1"/>
  <c r="BQ454" i="1"/>
  <c r="BM423" i="1"/>
  <c r="BP427" i="1"/>
  <c r="BP409" i="1"/>
  <c r="BN364" i="1"/>
  <c r="BO369" i="1"/>
  <c r="BL364" i="1"/>
  <c r="BK333" i="1"/>
  <c r="BO349" i="1"/>
  <c r="BR286" i="1"/>
  <c r="BJ311" i="1"/>
  <c r="BS281" i="1"/>
  <c r="BJ255" i="1"/>
  <c r="BI252" i="1"/>
  <c r="BO226" i="1"/>
  <c r="BN259" i="1"/>
  <c r="BL259" i="1"/>
  <c r="BH209" i="1"/>
  <c r="BN204" i="1"/>
  <c r="BL192" i="1"/>
  <c r="BK258" i="1"/>
  <c r="BR170" i="1"/>
  <c r="BO122" i="1"/>
  <c r="BI111" i="1"/>
  <c r="BH82" i="1"/>
  <c r="BL41" i="1"/>
  <c r="BJ120" i="1"/>
  <c r="BK370" i="1"/>
  <c r="BH441" i="1"/>
  <c r="BI454" i="1"/>
  <c r="CJ421" i="1"/>
  <c r="CJ338" i="1"/>
  <c r="BM333" i="1"/>
  <c r="BQ348" i="1"/>
  <c r="BP337" i="1"/>
  <c r="BL322" i="1"/>
  <c r="BL295" i="1"/>
  <c r="BR267" i="1"/>
  <c r="BO269" i="1"/>
  <c r="BP252" i="1"/>
  <c r="BR249" i="1"/>
  <c r="BP239" i="1"/>
  <c r="BO258" i="1"/>
  <c r="BL257" i="1"/>
  <c r="BQ200" i="1"/>
  <c r="BS180" i="1"/>
  <c r="BK108" i="1"/>
  <c r="BR99" i="1"/>
  <c r="BM61" i="1"/>
  <c r="BM120" i="1"/>
  <c r="BL357" i="1"/>
  <c r="BJ111" i="1"/>
  <c r="BJ349" i="1"/>
  <c r="BH268" i="1"/>
  <c r="BK324" i="1"/>
  <c r="BK259" i="1"/>
  <c r="BK239" i="1"/>
  <c r="BS251" i="1"/>
  <c r="BM252" i="1"/>
  <c r="BR199" i="1"/>
  <c r="BQ120" i="1"/>
  <c r="BH111" i="1"/>
  <c r="BH131" i="1"/>
  <c r="BO120" i="1"/>
  <c r="BJ345" i="1"/>
  <c r="CJ360" i="1"/>
  <c r="BQ436" i="1"/>
  <c r="BN400" i="1"/>
  <c r="BJ328" i="1"/>
  <c r="BM315" i="1"/>
  <c r="BL255" i="1"/>
  <c r="BL270" i="1"/>
  <c r="BL239" i="1"/>
  <c r="BM241" i="1"/>
  <c r="BH193" i="1"/>
  <c r="BN183" i="1"/>
  <c r="BS208" i="1"/>
  <c r="BI120" i="1"/>
  <c r="BH120" i="1"/>
  <c r="BJ424" i="1"/>
  <c r="BI436" i="1"/>
  <c r="BQ424" i="1"/>
  <c r="BQ402" i="1"/>
  <c r="BH324" i="1"/>
  <c r="BL332" i="1"/>
  <c r="BI315" i="1"/>
  <c r="BI306" i="1"/>
  <c r="BN292" i="1"/>
  <c r="BN269" i="1"/>
  <c r="BP295" i="1"/>
  <c r="BN239" i="1"/>
  <c r="BK213" i="1"/>
  <c r="BP213" i="1"/>
  <c r="BP225" i="1"/>
  <c r="BH200" i="1"/>
  <c r="BP118" i="1"/>
  <c r="BS80" i="1"/>
  <c r="BQ47" i="1"/>
  <c r="BQ70" i="1"/>
  <c r="BP120" i="1"/>
  <c r="BH270" i="1"/>
  <c r="BL266" i="1"/>
  <c r="BH257" i="1"/>
  <c r="BM239" i="1"/>
  <c r="BN120" i="1"/>
  <c r="BJ69" i="1"/>
  <c r="BI295" i="1"/>
  <c r="CJ227" i="1"/>
  <c r="BK445" i="1"/>
  <c r="BH346" i="1"/>
  <c r="BP376" i="1"/>
  <c r="BR305" i="1"/>
  <c r="BN337" i="1"/>
  <c r="BP344" i="1"/>
  <c r="BP270" i="1"/>
  <c r="AW270" i="1" s="1"/>
  <c r="BR262" i="1"/>
  <c r="BM295" i="1"/>
  <c r="BS236" i="1"/>
  <c r="BK191" i="1"/>
  <c r="BS203" i="1"/>
  <c r="BR104" i="1"/>
  <c r="BR105" i="1"/>
  <c r="BK116" i="1"/>
  <c r="BI146" i="1"/>
  <c r="BK68" i="1"/>
  <c r="BL280" i="1"/>
  <c r="BK280" i="1"/>
  <c r="BL436" i="1"/>
  <c r="BI402" i="1"/>
  <c r="BH344" i="1"/>
  <c r="BP324" i="1"/>
  <c r="BM324" i="1"/>
  <c r="BP315" i="1"/>
  <c r="BI344" i="1"/>
  <c r="BI270" i="1"/>
  <c r="BQ262" i="1"/>
  <c r="BN295" i="1"/>
  <c r="BP254" i="1"/>
  <c r="BM257" i="1"/>
  <c r="BP191" i="1"/>
  <c r="BS145" i="1"/>
  <c r="BH116" i="1"/>
  <c r="BP74" i="1"/>
  <c r="BP76" i="1"/>
  <c r="BJ347" i="1"/>
  <c r="BO267" i="1"/>
  <c r="BQ444" i="1"/>
  <c r="BN450" i="1"/>
  <c r="BJ409" i="1"/>
  <c r="BK364" i="1"/>
  <c r="BN344" i="1"/>
  <c r="BQ328" i="1"/>
  <c r="BM349" i="1"/>
  <c r="BL324" i="1"/>
  <c r="BI324" i="1"/>
  <c r="BK315" i="1"/>
  <c r="BM344" i="1"/>
  <c r="BQ270" i="1"/>
  <c r="BK233" i="1"/>
  <c r="BN252" i="1"/>
  <c r="BH191" i="1"/>
  <c r="BK197" i="1"/>
  <c r="BH74" i="1"/>
  <c r="BP57" i="1"/>
  <c r="BN324" i="1"/>
  <c r="BO324" i="1"/>
  <c r="BK328" i="1"/>
  <c r="BQ344" i="1"/>
  <c r="BR302" i="1"/>
  <c r="BH239" i="1"/>
  <c r="BP257" i="1"/>
  <c r="BM225" i="1"/>
  <c r="BK241" i="1"/>
  <c r="AW6" i="1"/>
  <c r="BJ241" i="1"/>
  <c r="BN315" i="1"/>
  <c r="BJ435" i="1"/>
  <c r="BJ437" i="1"/>
  <c r="BO454" i="1"/>
  <c r="BJ371" i="1"/>
  <c r="BP366" i="1"/>
  <c r="BP330" i="1"/>
  <c r="BK306" i="1"/>
  <c r="BL328" i="1"/>
  <c r="BJ344" i="1"/>
  <c r="BL253" i="1"/>
  <c r="BN270" i="1"/>
  <c r="BM274" i="1"/>
  <c r="BH213" i="1"/>
  <c r="BI257" i="1"/>
  <c r="BL241" i="1"/>
  <c r="BI213" i="1"/>
  <c r="BP200" i="1"/>
  <c r="BS191" i="1"/>
  <c r="BR144" i="1"/>
  <c r="BM131" i="1"/>
  <c r="BN123" i="1"/>
  <c r="BK131" i="1"/>
  <c r="BK123" i="1"/>
  <c r="BS72" i="1"/>
  <c r="BL33" i="1"/>
  <c r="BN44" i="1"/>
  <c r="BN328" i="1"/>
  <c r="BQ213" i="1"/>
  <c r="BO315" i="1"/>
  <c r="BJ439" i="1"/>
  <c r="BN370" i="1"/>
  <c r="BK342" i="1"/>
  <c r="BP328" i="1"/>
  <c r="BN268" i="1"/>
  <c r="BH293" i="1"/>
  <c r="AW293" i="1" s="1"/>
  <c r="BM269" i="1"/>
  <c r="BO268" i="1"/>
  <c r="BJ257" i="1"/>
  <c r="BK132" i="1"/>
  <c r="BS116" i="1"/>
  <c r="BQ18" i="1"/>
  <c r="BJ317" i="1"/>
  <c r="BS6" i="1"/>
  <c r="AM14" i="2"/>
  <c r="AP14" i="2" s="1"/>
  <c r="AP4" i="2"/>
  <c r="AY6" i="2"/>
  <c r="AV6" i="2"/>
  <c r="AW6" i="2"/>
  <c r="AW4" i="2"/>
  <c r="AV14" i="2"/>
  <c r="AW14" i="2"/>
  <c r="AY14" i="2"/>
  <c r="AV4" i="2"/>
  <c r="AY4" i="2"/>
  <c r="AP6" i="2"/>
  <c r="AP12" i="2"/>
  <c r="AX12" i="2" s="1"/>
  <c r="AY3" i="2"/>
  <c r="AP11" i="2"/>
  <c r="AW11" i="2"/>
  <c r="AY11" i="2"/>
  <c r="AV11" i="2"/>
  <c r="AU11" i="2"/>
  <c r="AW15" i="2"/>
  <c r="AY15" i="2"/>
  <c r="AV15" i="2"/>
  <c r="AU15" i="2"/>
  <c r="AU16" i="2"/>
  <c r="AW16" i="2"/>
  <c r="AY16" i="2"/>
  <c r="AV16" i="2"/>
  <c r="AY8" i="2"/>
  <c r="AV8" i="2"/>
  <c r="AP5" i="2"/>
  <c r="AN10" i="2"/>
  <c r="AP10" i="2" s="1"/>
  <c r="AP15" i="2"/>
  <c r="AP16" i="2"/>
  <c r="AN7" i="2"/>
  <c r="AP7" i="2" s="1"/>
  <c r="AP13" i="2"/>
  <c r="BN432" i="1"/>
  <c r="BS289" i="1"/>
  <c r="BR289" i="1"/>
  <c r="BR300" i="1"/>
  <c r="BL454" i="1"/>
  <c r="BS428" i="1"/>
  <c r="BJ419" i="1"/>
  <c r="BK419" i="1"/>
  <c r="BM417" i="1"/>
  <c r="BJ412" i="1"/>
  <c r="BI412" i="1"/>
  <c r="BN405" i="1"/>
  <c r="BL405" i="1"/>
  <c r="BQ399" i="1"/>
  <c r="BL399" i="1"/>
  <c r="BJ305" i="1"/>
  <c r="BO305" i="1"/>
  <c r="BM305" i="1"/>
  <c r="BM281" i="1"/>
  <c r="BK281" i="1"/>
  <c r="BJ281" i="1"/>
  <c r="BP431" i="1"/>
  <c r="BL430" i="1"/>
  <c r="BM441" i="1"/>
  <c r="BR446" i="1"/>
  <c r="BS446" i="1"/>
  <c r="BH423" i="1"/>
  <c r="BJ431" i="1"/>
  <c r="BL147" i="1"/>
  <c r="BJ147" i="1"/>
  <c r="BI147" i="1"/>
  <c r="BQ147" i="1"/>
  <c r="BK167" i="1"/>
  <c r="BN167" i="1"/>
  <c r="BP167" i="1"/>
  <c r="BH167" i="1"/>
  <c r="BS162" i="1"/>
  <c r="BR162" i="1"/>
  <c r="BM433" i="1"/>
  <c r="AW452" i="1"/>
  <c r="AY452" i="1" s="1"/>
  <c r="BK453" i="1"/>
  <c r="BR441" i="1"/>
  <c r="BR335" i="1"/>
  <c r="BS335" i="1"/>
  <c r="BR425" i="1"/>
  <c r="BS425" i="1"/>
  <c r="BO404" i="1"/>
  <c r="BO414" i="1"/>
  <c r="BK382" i="1"/>
  <c r="BM382" i="1"/>
  <c r="BJ382" i="1"/>
  <c r="BI383" i="1"/>
  <c r="BQ383" i="1"/>
  <c r="BN383" i="1"/>
  <c r="BO379" i="1"/>
  <c r="BN379" i="1"/>
  <c r="BL271" i="1"/>
  <c r="BM271" i="1"/>
  <c r="BR244" i="1"/>
  <c r="BS244" i="1"/>
  <c r="BN145" i="1"/>
  <c r="BM145" i="1"/>
  <c r="BP145" i="1"/>
  <c r="BH145" i="1"/>
  <c r="BR426" i="1"/>
  <c r="BS426" i="1"/>
  <c r="BQ430" i="1"/>
  <c r="BS424" i="1"/>
  <c r="BR414" i="1"/>
  <c r="BK185" i="1"/>
  <c r="BI185" i="1"/>
  <c r="BS122" i="1"/>
  <c r="BR122" i="1"/>
  <c r="BP433" i="1"/>
  <c r="BI444" i="1"/>
  <c r="BI430" i="1"/>
  <c r="BP421" i="1"/>
  <c r="BH404" i="1"/>
  <c r="BP404" i="1"/>
  <c r="BO391" i="1"/>
  <c r="BQ391" i="1"/>
  <c r="BN391" i="1"/>
  <c r="BP336" i="1"/>
  <c r="BH336" i="1"/>
  <c r="BR332" i="1"/>
  <c r="BS332" i="1"/>
  <c r="BN201" i="1"/>
  <c r="BO201" i="1"/>
  <c r="BL201" i="1"/>
  <c r="BQ201" i="1"/>
  <c r="BK433" i="1"/>
  <c r="BN387" i="1"/>
  <c r="BL387" i="1"/>
  <c r="BQ387" i="1"/>
  <c r="BR380" i="1"/>
  <c r="BS380" i="1"/>
  <c r="BJ291" i="1"/>
  <c r="BH291" i="1"/>
  <c r="BL291" i="1"/>
  <c r="BS194" i="1"/>
  <c r="BS200" i="1"/>
  <c r="BR200" i="1"/>
  <c r="BK157" i="1"/>
  <c r="BN157" i="1"/>
  <c r="BM157" i="1"/>
  <c r="BH157" i="1"/>
  <c r="BS152" i="1"/>
  <c r="BR152" i="1"/>
  <c r="BR385" i="1"/>
  <c r="CJ366" i="1"/>
  <c r="BR366" i="1" s="1"/>
  <c r="BK377" i="1"/>
  <c r="BH348" i="1"/>
  <c r="BK348" i="1"/>
  <c r="BO341" i="1"/>
  <c r="BO351" i="1"/>
  <c r="BS298" i="1"/>
  <c r="BN275" i="1"/>
  <c r="BQ252" i="1"/>
  <c r="BL242" i="1"/>
  <c r="BI234" i="1"/>
  <c r="BH184" i="1"/>
  <c r="BO186" i="1"/>
  <c r="BP176" i="1"/>
  <c r="BR216" i="1"/>
  <c r="BH159" i="1"/>
  <c r="BH149" i="1"/>
  <c r="BO172" i="1"/>
  <c r="BQ162" i="1"/>
  <c r="BR130" i="1"/>
  <c r="BJ112" i="1"/>
  <c r="BH84" i="1"/>
  <c r="BN107" i="1"/>
  <c r="BQ146" i="1"/>
  <c r="BK105" i="1"/>
  <c r="BI72" i="1"/>
  <c r="BR96" i="1"/>
  <c r="BQ68" i="1"/>
  <c r="BN16" i="1"/>
  <c r="BI235" i="1"/>
  <c r="BQ235" i="1"/>
  <c r="BI148" i="1"/>
  <c r="BQ148" i="1"/>
  <c r="BM222" i="1"/>
  <c r="BJ222" i="1"/>
  <c r="BQ215" i="1"/>
  <c r="BK94" i="1"/>
  <c r="BN98" i="1"/>
  <c r="BM378" i="1"/>
  <c r="BN105" i="1"/>
  <c r="BK104" i="1"/>
  <c r="BP102" i="1"/>
  <c r="BQ74" i="1"/>
  <c r="BK106" i="1"/>
  <c r="BP123" i="1"/>
  <c r="BP71" i="1"/>
  <c r="BH11" i="1"/>
  <c r="BL44" i="1"/>
  <c r="BI74" i="1"/>
  <c r="BO56" i="1"/>
  <c r="BJ74" i="1"/>
  <c r="BP16" i="1"/>
  <c r="BQ23" i="1"/>
  <c r="BK17" i="1"/>
  <c r="BJ218" i="1"/>
  <c r="BN213" i="1"/>
  <c r="BQ124" i="1"/>
  <c r="BO94" i="1"/>
  <c r="BM171" i="1"/>
  <c r="BP373" i="1"/>
  <c r="BS411" i="1"/>
  <c r="BH395" i="1"/>
  <c r="BQ359" i="1"/>
  <c r="BJ365" i="1"/>
  <c r="BL353" i="1"/>
  <c r="BH330" i="1"/>
  <c r="BH377" i="1"/>
  <c r="BI348" i="1"/>
  <c r="BS306" i="1"/>
  <c r="BI308" i="1"/>
  <c r="BN310" i="1"/>
  <c r="BL275" i="1"/>
  <c r="BK293" i="1"/>
  <c r="BJ253" i="1"/>
  <c r="BQ289" i="1"/>
  <c r="BI264" i="1"/>
  <c r="BQ238" i="1"/>
  <c r="BI244" i="1"/>
  <c r="BN264" i="1"/>
  <c r="BP193" i="1"/>
  <c r="BM184" i="1"/>
  <c r="BN197" i="1"/>
  <c r="BI158" i="1"/>
  <c r="BK137" i="1"/>
  <c r="BR160" i="1"/>
  <c r="BQ160" i="1"/>
  <c r="BP141" i="1"/>
  <c r="BM207" i="1"/>
  <c r="BH118" i="1"/>
  <c r="BM104" i="1"/>
  <c r="BN174" i="1"/>
  <c r="BM105" i="1"/>
  <c r="BJ71" i="1"/>
  <c r="BH75" i="1"/>
  <c r="BL89" i="1"/>
  <c r="BH71" i="1"/>
  <c r="BI89" i="1"/>
  <c r="BQ413" i="1"/>
  <c r="BH413" i="1"/>
  <c r="AW413" i="1" s="1"/>
  <c r="BI241" i="1"/>
  <c r="BQ241" i="1"/>
  <c r="BI347" i="1"/>
  <c r="BQ260" i="1"/>
  <c r="BQ452" i="1"/>
  <c r="BH380" i="1"/>
  <c r="BK346" i="1"/>
  <c r="BN342" i="1"/>
  <c r="BN346" i="1"/>
  <c r="BN308" i="1"/>
  <c r="BN289" i="1"/>
  <c r="BP313" i="1"/>
  <c r="BP274" i="1"/>
  <c r="BO278" i="1"/>
  <c r="BK246" i="1"/>
  <c r="BM254" i="1"/>
  <c r="BO176" i="1"/>
  <c r="BS188" i="1"/>
  <c r="BR234" i="1"/>
  <c r="BJ160" i="1"/>
  <c r="BN149" i="1"/>
  <c r="BP186" i="1"/>
  <c r="BS165" i="1"/>
  <c r="BS155" i="1"/>
  <c r="BQ89" i="1"/>
  <c r="BN64" i="1"/>
  <c r="BO31" i="1"/>
  <c r="BM41" i="1"/>
  <c r="BI237" i="1"/>
  <c r="BQ237" i="1"/>
  <c r="BJ239" i="1"/>
  <c r="BR17" i="1"/>
  <c r="CJ370" i="1"/>
  <c r="BI359" i="1"/>
  <c r="BN348" i="1"/>
  <c r="BP346" i="1"/>
  <c r="BP299" i="1"/>
  <c r="BK275" i="1"/>
  <c r="BH274" i="1"/>
  <c r="BS292" i="1"/>
  <c r="BK238" i="1"/>
  <c r="BI238" i="1"/>
  <c r="BH178" i="1"/>
  <c r="BO202" i="1"/>
  <c r="BM220" i="1"/>
  <c r="BN212" i="1"/>
  <c r="BP227" i="1"/>
  <c r="BM199" i="1"/>
  <c r="BH165" i="1"/>
  <c r="BH141" i="1"/>
  <c r="BJ188" i="1"/>
  <c r="BR158" i="1"/>
  <c r="BS146" i="1"/>
  <c r="BH137" i="1"/>
  <c r="BK95" i="1"/>
  <c r="BK149" i="1"/>
  <c r="BH23" i="1"/>
  <c r="BP103" i="1"/>
  <c r="BH65" i="1"/>
  <c r="BJ33" i="1"/>
  <c r="BP86" i="1"/>
  <c r="BN59" i="1"/>
  <c r="BP22" i="1"/>
  <c r="BP9" i="1"/>
  <c r="BQ315" i="1"/>
  <c r="BL315" i="1"/>
  <c r="BH315" i="1"/>
  <c r="BI357" i="1"/>
  <c r="BQ357" i="1"/>
  <c r="BJ324" i="1"/>
  <c r="BK345" i="1"/>
  <c r="BL308" i="1"/>
  <c r="BI246" i="1"/>
  <c r="BJ186" i="1"/>
  <c r="BJ193" i="1"/>
  <c r="BR226" i="1"/>
  <c r="BJ176" i="1"/>
  <c r="BJ156" i="1"/>
  <c r="BO156" i="1"/>
  <c r="BS163" i="1"/>
  <c r="BQ128" i="1"/>
  <c r="BM84" i="1"/>
  <c r="BQ82" i="1"/>
  <c r="BQ71" i="1"/>
  <c r="AW120" i="1"/>
  <c r="AY120" i="1" s="1"/>
  <c r="BS82" i="1"/>
  <c r="BN56" i="1"/>
  <c r="BI41" i="1"/>
  <c r="BO270" i="1"/>
  <c r="BK270" i="1"/>
  <c r="BL213" i="1"/>
  <c r="BO213" i="1"/>
  <c r="BH316" i="1"/>
  <c r="AW316" i="1" s="1"/>
  <c r="BP316" i="1"/>
  <c r="BQ395" i="1"/>
  <c r="AW415" i="1"/>
  <c r="BN395" i="1"/>
  <c r="BI371" i="1"/>
  <c r="BH352" i="1"/>
  <c r="BM353" i="1"/>
  <c r="AW345" i="1"/>
  <c r="AY345" i="1" s="1"/>
  <c r="BR314" i="1"/>
  <c r="BI273" i="1"/>
  <c r="BH278" i="1"/>
  <c r="BO273" i="1"/>
  <c r="BJ262" i="1"/>
  <c r="BN274" i="1"/>
  <c r="BI236" i="1"/>
  <c r="BH186" i="1"/>
  <c r="BH244" i="1"/>
  <c r="BL227" i="1"/>
  <c r="BQ179" i="1"/>
  <c r="BQ192" i="1"/>
  <c r="BP196" i="1"/>
  <c r="BH151" i="1"/>
  <c r="BP151" i="1"/>
  <c r="BR166" i="1"/>
  <c r="BN165" i="1"/>
  <c r="BL142" i="1"/>
  <c r="BH256" i="1"/>
  <c r="BK163" i="1"/>
  <c r="BH104" i="1"/>
  <c r="BN118" i="1"/>
  <c r="BS132" i="1"/>
  <c r="BH107" i="1"/>
  <c r="BS73" i="1"/>
  <c r="BK82" i="1"/>
  <c r="BM15" i="1"/>
  <c r="BQ17" i="1"/>
  <c r="BP12" i="1"/>
  <c r="BQ434" i="1"/>
  <c r="BO235" i="1"/>
  <c r="BN177" i="1"/>
  <c r="BJ177" i="1"/>
  <c r="BJ359" i="1"/>
  <c r="BN353" i="1"/>
  <c r="BR260" i="1"/>
  <c r="AW260" i="1" s="1"/>
  <c r="BM278" i="1"/>
  <c r="BK245" i="1"/>
  <c r="BL236" i="1"/>
  <c r="BI245" i="1"/>
  <c r="BO220" i="1"/>
  <c r="BS221" i="1"/>
  <c r="BK220" i="1"/>
  <c r="BL135" i="1"/>
  <c r="BK112" i="1"/>
  <c r="BS109" i="1"/>
  <c r="BK151" i="1"/>
  <c r="BH57" i="1"/>
  <c r="BI51" i="1"/>
  <c r="BS15" i="1"/>
  <c r="BM12" i="1"/>
  <c r="BN21" i="1"/>
  <c r="BI239" i="1"/>
  <c r="BQ239" i="1"/>
  <c r="BH381" i="1"/>
  <c r="BH295" i="1"/>
  <c r="BQ295" i="1"/>
  <c r="BL381" i="1"/>
  <c r="BK381" i="1"/>
  <c r="BM26" i="1"/>
  <c r="BH40" i="1"/>
  <c r="BH24" i="1"/>
  <c r="BK18" i="1"/>
  <c r="BI18" i="1"/>
  <c r="BM8" i="1"/>
  <c r="BL54" i="1"/>
  <c r="BL52" i="1"/>
  <c r="BS33" i="1"/>
  <c r="BM65" i="1"/>
  <c r="BN26" i="1"/>
  <c r="BH18" i="1"/>
  <c r="AW10" i="1"/>
  <c r="AX10" i="1" s="1"/>
  <c r="BM7" i="1"/>
  <c r="BN12" i="1"/>
  <c r="BI12" i="1"/>
  <c r="BS37" i="1"/>
  <c r="BO18" i="1"/>
  <c r="BO23" i="1"/>
  <c r="BN29" i="1"/>
  <c r="BH48" i="1"/>
  <c r="BH22" i="1"/>
  <c r="BK53" i="1"/>
  <c r="BK33" i="1"/>
  <c r="BM60" i="1"/>
  <c r="BK52" i="1"/>
  <c r="BP64" i="1"/>
  <c r="BP56" i="1"/>
  <c r="BQ32" i="1"/>
  <c r="BI68" i="1"/>
  <c r="BM56" i="1"/>
  <c r="BP18" i="1"/>
  <c r="BR14" i="1"/>
  <c r="BP21" i="1"/>
  <c r="BM37" i="1"/>
  <c r="BL27" i="1"/>
  <c r="BS7" i="1"/>
  <c r="BJ20" i="1"/>
  <c r="BQ9" i="1"/>
  <c r="BL12" i="1"/>
  <c r="BJ12" i="1"/>
  <c r="BO58" i="1"/>
  <c r="BN34" i="1"/>
  <c r="AW13" i="1"/>
  <c r="AY13" i="1" s="1"/>
  <c r="BH8" i="1"/>
  <c r="BQ69" i="1"/>
  <c r="BH64" i="1"/>
  <c r="BI32" i="1"/>
  <c r="BQ24" i="1"/>
  <c r="BN31" i="1"/>
  <c r="BI21" i="1"/>
  <c r="BS23" i="1"/>
  <c r="BM18" i="1"/>
  <c r="BH9" i="1"/>
  <c r="BL53" i="1"/>
  <c r="BL18" i="1"/>
  <c r="BI69" i="1"/>
  <c r="BP58" i="1"/>
  <c r="BK31" i="1"/>
  <c r="BI24" i="1"/>
  <c r="BO19" i="1"/>
  <c r="BQ11" i="1"/>
  <c r="BN22" i="1"/>
  <c r="BK20" i="1"/>
  <c r="BP17" i="1"/>
  <c r="BH58" i="1"/>
  <c r="BJ18" i="1"/>
  <c r="BK7" i="1"/>
  <c r="BO12" i="1"/>
  <c r="AW328" i="1"/>
  <c r="BQ429" i="1"/>
  <c r="BI429" i="1"/>
  <c r="BL429" i="1"/>
  <c r="BK429" i="1"/>
  <c r="BO429" i="1"/>
  <c r="BN429" i="1"/>
  <c r="BR408" i="1"/>
  <c r="BS408" i="1"/>
  <c r="BL406" i="1"/>
  <c r="BM406" i="1"/>
  <c r="BK406" i="1"/>
  <c r="BJ338" i="1"/>
  <c r="BM338" i="1"/>
  <c r="BL338" i="1"/>
  <c r="BI338" i="1"/>
  <c r="BK338" i="1"/>
  <c r="BQ338" i="1"/>
  <c r="BO338" i="1"/>
  <c r="BN338" i="1"/>
  <c r="BS447" i="1"/>
  <c r="BM440" i="1"/>
  <c r="BP440" i="1"/>
  <c r="BK440" i="1"/>
  <c r="BJ440" i="1"/>
  <c r="BH440" i="1"/>
  <c r="BO407" i="1"/>
  <c r="BJ407" i="1"/>
  <c r="BH407" i="1"/>
  <c r="BQ407" i="1"/>
  <c r="BP407" i="1"/>
  <c r="BI407" i="1"/>
  <c r="BP390" i="1"/>
  <c r="BO390" i="1"/>
  <c r="BL390" i="1"/>
  <c r="BI390" i="1"/>
  <c r="BH390" i="1"/>
  <c r="BQ390" i="1"/>
  <c r="AW401" i="1"/>
  <c r="BL356" i="1"/>
  <c r="BO356" i="1"/>
  <c r="BN356" i="1"/>
  <c r="BM356" i="1"/>
  <c r="BK356" i="1"/>
  <c r="BP356" i="1"/>
  <c r="BQ356" i="1"/>
  <c r="BJ356" i="1"/>
  <c r="CJ388" i="1"/>
  <c r="BS388" i="1" s="1"/>
  <c r="BI388" i="1"/>
  <c r="BQ388" i="1"/>
  <c r="BN388" i="1"/>
  <c r="BH388" i="1"/>
  <c r="BO388" i="1"/>
  <c r="BM388" i="1"/>
  <c r="BP388" i="1"/>
  <c r="BN392" i="1"/>
  <c r="CJ341" i="1"/>
  <c r="BS341" i="1" s="1"/>
  <c r="CJ93" i="1"/>
  <c r="BR93" i="1" s="1"/>
  <c r="BH85" i="1"/>
  <c r="BQ85" i="1"/>
  <c r="BK85" i="1"/>
  <c r="BJ85" i="1"/>
  <c r="BI85" i="1"/>
  <c r="BP85" i="1"/>
  <c r="BM85" i="1"/>
  <c r="BN85" i="1"/>
  <c r="BO85" i="1"/>
  <c r="BJ451" i="1"/>
  <c r="BN417" i="1"/>
  <c r="BI417" i="1"/>
  <c r="BH417" i="1"/>
  <c r="BQ417" i="1"/>
  <c r="BO417" i="1"/>
  <c r="BP417" i="1"/>
  <c r="BI424" i="1"/>
  <c r="BO440" i="1"/>
  <c r="BI420" i="1"/>
  <c r="BR450" i="1"/>
  <c r="BS450" i="1"/>
  <c r="BK451" i="1"/>
  <c r="BN414" i="1"/>
  <c r="BM414" i="1"/>
  <c r="BL414" i="1"/>
  <c r="BK414" i="1"/>
  <c r="BQ414" i="1"/>
  <c r="BK426" i="1"/>
  <c r="BQ422" i="1"/>
  <c r="BQ410" i="1"/>
  <c r="BM416" i="1"/>
  <c r="BL416" i="1"/>
  <c r="BK416" i="1"/>
  <c r="BJ416" i="1"/>
  <c r="BN416" i="1"/>
  <c r="BH416" i="1"/>
  <c r="BK390" i="1"/>
  <c r="CJ399" i="1"/>
  <c r="BR399" i="1" s="1"/>
  <c r="BJ423" i="1"/>
  <c r="BK392" i="1"/>
  <c r="BM425" i="1"/>
  <c r="BK407" i="1"/>
  <c r="BJ410" i="1"/>
  <c r="BS401" i="1"/>
  <c r="BK388" i="1"/>
  <c r="BR362" i="1"/>
  <c r="CJ374" i="1"/>
  <c r="BR374" i="1" s="1"/>
  <c r="AW374" i="1" s="1"/>
  <c r="BO372" i="1"/>
  <c r="BH372" i="1"/>
  <c r="BP372" i="1"/>
  <c r="BL372" i="1"/>
  <c r="BJ372" i="1"/>
  <c r="BI372" i="1"/>
  <c r="BN372" i="1"/>
  <c r="BK389" i="1"/>
  <c r="BN389" i="1"/>
  <c r="BM389" i="1"/>
  <c r="BH389" i="1"/>
  <c r="BL389" i="1"/>
  <c r="BQ389" i="1"/>
  <c r="BP363" i="1"/>
  <c r="BN363" i="1"/>
  <c r="BM363" i="1"/>
  <c r="BL363" i="1"/>
  <c r="BK363" i="1"/>
  <c r="BH363" i="1"/>
  <c r="BO363" i="1"/>
  <c r="BJ363" i="1"/>
  <c r="BJ314" i="1"/>
  <c r="BO314" i="1"/>
  <c r="BM314" i="1"/>
  <c r="BH314" i="1"/>
  <c r="BP314" i="1"/>
  <c r="BN314" i="1"/>
  <c r="BI314" i="1"/>
  <c r="BQ314" i="1"/>
  <c r="BL314" i="1"/>
  <c r="BS304" i="1"/>
  <c r="BR304" i="1"/>
  <c r="BS295" i="1"/>
  <c r="BR295" i="1"/>
  <c r="BJ319" i="1"/>
  <c r="BH284" i="1"/>
  <c r="BR220" i="1"/>
  <c r="CJ220" i="1"/>
  <c r="BP164" i="1"/>
  <c r="BH164" i="1"/>
  <c r="BN164" i="1"/>
  <c r="BM164" i="1"/>
  <c r="BK164" i="1"/>
  <c r="BL164" i="1"/>
  <c r="BI164" i="1"/>
  <c r="BJ164" i="1"/>
  <c r="CJ211" i="1"/>
  <c r="BR211" i="1" s="1"/>
  <c r="BS192" i="1"/>
  <c r="CJ135" i="1"/>
  <c r="BS135" i="1" s="1"/>
  <c r="BQ449" i="1"/>
  <c r="BI449" i="1"/>
  <c r="BN449" i="1"/>
  <c r="BO449" i="1"/>
  <c r="BL449" i="1"/>
  <c r="AY415" i="1"/>
  <c r="AX415" i="1"/>
  <c r="AW335" i="1"/>
  <c r="BJ298" i="1"/>
  <c r="BK298" i="1"/>
  <c r="BM298" i="1"/>
  <c r="BO298" i="1"/>
  <c r="BP298" i="1"/>
  <c r="BL298" i="1"/>
  <c r="BH298" i="1"/>
  <c r="BI298" i="1"/>
  <c r="BQ298" i="1"/>
  <c r="BS395" i="1"/>
  <c r="BK397" i="1"/>
  <c r="BM397" i="1"/>
  <c r="BJ397" i="1"/>
  <c r="BH397" i="1"/>
  <c r="BO397" i="1"/>
  <c r="CJ372" i="1"/>
  <c r="BR372" i="1" s="1"/>
  <c r="BN286" i="1"/>
  <c r="BM286" i="1"/>
  <c r="BK286" i="1"/>
  <c r="BQ286" i="1"/>
  <c r="BO286" i="1"/>
  <c r="BH286" i="1"/>
  <c r="BI286" i="1"/>
  <c r="BL286" i="1"/>
  <c r="BP286" i="1"/>
  <c r="BL161" i="1"/>
  <c r="BJ161" i="1"/>
  <c r="BQ161" i="1"/>
  <c r="BI161" i="1"/>
  <c r="BO161" i="1"/>
  <c r="BN161" i="1"/>
  <c r="BP161" i="1"/>
  <c r="BM161" i="1"/>
  <c r="BK161" i="1"/>
  <c r="BH161" i="1"/>
  <c r="BN97" i="1"/>
  <c r="BH97" i="1"/>
  <c r="BK97" i="1"/>
  <c r="BI97" i="1"/>
  <c r="BP97" i="1"/>
  <c r="BQ97" i="1"/>
  <c r="BO97" i="1"/>
  <c r="BL97" i="1"/>
  <c r="BM97" i="1"/>
  <c r="BJ97" i="1"/>
  <c r="BL440" i="1"/>
  <c r="BK447" i="1"/>
  <c r="BQ441" i="1"/>
  <c r="BI441" i="1"/>
  <c r="BN441" i="1"/>
  <c r="BO441" i="1"/>
  <c r="BL441" i="1"/>
  <c r="BJ443" i="1"/>
  <c r="BH433" i="1"/>
  <c r="BQ426" i="1"/>
  <c r="BM439" i="1"/>
  <c r="BR437" i="1"/>
  <c r="BM444" i="1"/>
  <c r="BJ444" i="1"/>
  <c r="BH444" i="1"/>
  <c r="BP444" i="1"/>
  <c r="BK444" i="1"/>
  <c r="BN444" i="1"/>
  <c r="BM430" i="1"/>
  <c r="BP430" i="1"/>
  <c r="BN430" i="1"/>
  <c r="BK430" i="1"/>
  <c r="BH430" i="1"/>
  <c r="BJ430" i="1"/>
  <c r="BL417" i="1"/>
  <c r="BK417" i="1"/>
  <c r="BM419" i="1"/>
  <c r="BM454" i="1"/>
  <c r="BJ454" i="1"/>
  <c r="BP454" i="1"/>
  <c r="BH454" i="1"/>
  <c r="BK454" i="1"/>
  <c r="BM443" i="1"/>
  <c r="BQ421" i="1"/>
  <c r="BI421" i="1"/>
  <c r="BL421" i="1"/>
  <c r="BJ421" i="1"/>
  <c r="BK421" i="1"/>
  <c r="BS440" i="1"/>
  <c r="BP437" i="1"/>
  <c r="BI422" i="1"/>
  <c r="BS416" i="1"/>
  <c r="BR416" i="1"/>
  <c r="BS409" i="1"/>
  <c r="CJ394" i="1"/>
  <c r="BS394" i="1" s="1"/>
  <c r="BJ414" i="1"/>
  <c r="BR417" i="1"/>
  <c r="CJ417" i="1"/>
  <c r="BS417" i="1" s="1"/>
  <c r="BI391" i="1"/>
  <c r="BR404" i="1"/>
  <c r="BN407" i="1"/>
  <c r="CJ396" i="1"/>
  <c r="BS396" i="1" s="1"/>
  <c r="BL388" i="1"/>
  <c r="BR389" i="1"/>
  <c r="AW378" i="1"/>
  <c r="BM379" i="1"/>
  <c r="BO362" i="1"/>
  <c r="BL362" i="1"/>
  <c r="BJ362" i="1"/>
  <c r="BI362" i="1"/>
  <c r="BQ362" i="1"/>
  <c r="BK362" i="1"/>
  <c r="BS372" i="1"/>
  <c r="BK385" i="1"/>
  <c r="BJ385" i="1"/>
  <c r="BM385" i="1"/>
  <c r="BL385" i="1"/>
  <c r="BP385" i="1"/>
  <c r="BK372" i="1"/>
  <c r="BQ379" i="1"/>
  <c r="BQ354" i="1"/>
  <c r="BO370" i="1"/>
  <c r="BQ370" i="1"/>
  <c r="BM370" i="1"/>
  <c r="BJ370" i="1"/>
  <c r="BI370" i="1"/>
  <c r="BH370" i="1"/>
  <c r="BM372" i="1"/>
  <c r="BO329" i="1"/>
  <c r="BI363" i="1"/>
  <c r="BM361" i="1"/>
  <c r="BK361" i="1"/>
  <c r="BI361" i="1"/>
  <c r="BQ361" i="1"/>
  <c r="BN361" i="1"/>
  <c r="BO361" i="1"/>
  <c r="BJ336" i="1"/>
  <c r="BK314" i="1"/>
  <c r="CJ323" i="1"/>
  <c r="BS323" i="1" s="1"/>
  <c r="BR328" i="1"/>
  <c r="BN297" i="1"/>
  <c r="BH297" i="1"/>
  <c r="BQ297" i="1"/>
  <c r="BP297" i="1"/>
  <c r="BL297" i="1"/>
  <c r="BI297" i="1"/>
  <c r="BO297" i="1"/>
  <c r="BK297" i="1"/>
  <c r="BM297" i="1"/>
  <c r="BS291" i="1"/>
  <c r="BR291" i="1"/>
  <c r="BQ206" i="1"/>
  <c r="BI206" i="1"/>
  <c r="BP206" i="1"/>
  <c r="BH206" i="1"/>
  <c r="BN206" i="1"/>
  <c r="BK206" i="1"/>
  <c r="BJ206" i="1"/>
  <c r="BL206" i="1"/>
  <c r="BO206" i="1"/>
  <c r="BM206" i="1"/>
  <c r="CJ231" i="1"/>
  <c r="BS231" i="1" s="1"/>
  <c r="BK205" i="1"/>
  <c r="BJ205" i="1"/>
  <c r="BP205" i="1"/>
  <c r="BH205" i="1"/>
  <c r="BM205" i="1"/>
  <c r="BQ205" i="1"/>
  <c r="BO205" i="1"/>
  <c r="BL205" i="1"/>
  <c r="BI205" i="1"/>
  <c r="BL169" i="1"/>
  <c r="BJ169" i="1"/>
  <c r="BQ169" i="1"/>
  <c r="BI169" i="1"/>
  <c r="BO169" i="1"/>
  <c r="BP169" i="1"/>
  <c r="BN169" i="1"/>
  <c r="BM169" i="1"/>
  <c r="BH169" i="1"/>
  <c r="BR151" i="1"/>
  <c r="BS151" i="1"/>
  <c r="BJ170" i="1"/>
  <c r="BI170" i="1"/>
  <c r="BQ170" i="1"/>
  <c r="BO170" i="1"/>
  <c r="BN170" i="1"/>
  <c r="BK170" i="1"/>
  <c r="BP170" i="1"/>
  <c r="BM170" i="1"/>
  <c r="BL170" i="1"/>
  <c r="BH170" i="1"/>
  <c r="BK169" i="1"/>
  <c r="BN80" i="1"/>
  <c r="BM80" i="1"/>
  <c r="BO80" i="1"/>
  <c r="BL80" i="1"/>
  <c r="BH80" i="1"/>
  <c r="BQ80" i="1"/>
  <c r="BK80" i="1"/>
  <c r="BP80" i="1"/>
  <c r="BJ80" i="1"/>
  <c r="CJ24" i="1"/>
  <c r="BS24" i="1" s="1"/>
  <c r="BN78" i="1"/>
  <c r="BM78" i="1"/>
  <c r="BO78" i="1"/>
  <c r="BL78" i="1"/>
  <c r="BH78" i="1"/>
  <c r="BP78" i="1"/>
  <c r="BJ78" i="1"/>
  <c r="BK78" i="1"/>
  <c r="BI78" i="1"/>
  <c r="AY10" i="1"/>
  <c r="BL418" i="1"/>
  <c r="BM418" i="1"/>
  <c r="BK418" i="1"/>
  <c r="BJ418" i="1"/>
  <c r="CJ376" i="1"/>
  <c r="BR376" i="1" s="1"/>
  <c r="AW376" i="1" s="1"/>
  <c r="BQ431" i="1"/>
  <c r="BI431" i="1"/>
  <c r="BN431" i="1"/>
  <c r="BO431" i="1"/>
  <c r="BL431" i="1"/>
  <c r="BK431" i="1"/>
  <c r="BL410" i="1"/>
  <c r="BM410" i="1"/>
  <c r="BK410" i="1"/>
  <c r="BH410" i="1"/>
  <c r="BI406" i="1"/>
  <c r="BO410" i="1"/>
  <c r="BP393" i="1"/>
  <c r="BN393" i="1"/>
  <c r="BM393" i="1"/>
  <c r="BL393" i="1"/>
  <c r="BK393" i="1"/>
  <c r="BJ393" i="1"/>
  <c r="BI393" i="1"/>
  <c r="BQ393" i="1"/>
  <c r="AW428" i="1"/>
  <c r="BS393" i="1"/>
  <c r="BL379" i="1"/>
  <c r="BK379" i="1"/>
  <c r="BJ379" i="1"/>
  <c r="BH379" i="1"/>
  <c r="BP379" i="1"/>
  <c r="BS299" i="1"/>
  <c r="BR299" i="1"/>
  <c r="BQ216" i="1"/>
  <c r="BI216" i="1"/>
  <c r="BL216" i="1"/>
  <c r="BK216" i="1"/>
  <c r="BH216" i="1"/>
  <c r="BN216" i="1"/>
  <c r="BP216" i="1"/>
  <c r="BO216" i="1"/>
  <c r="BJ216" i="1"/>
  <c r="BM216" i="1"/>
  <c r="CJ181" i="1"/>
  <c r="BR181" i="1" s="1"/>
  <c r="BR167" i="1"/>
  <c r="BS167" i="1"/>
  <c r="BL85" i="1"/>
  <c r="BQ453" i="1"/>
  <c r="BI453" i="1"/>
  <c r="BN453" i="1"/>
  <c r="BO453" i="1"/>
  <c r="BL453" i="1"/>
  <c r="BP447" i="1"/>
  <c r="BR442" i="1"/>
  <c r="AW442" i="1" s="1"/>
  <c r="BS442" i="1"/>
  <c r="BQ433" i="1"/>
  <c r="BI433" i="1"/>
  <c r="BO433" i="1"/>
  <c r="BL433" i="1"/>
  <c r="BN433" i="1"/>
  <c r="CJ438" i="1"/>
  <c r="BR438" i="1" s="1"/>
  <c r="BO422" i="1"/>
  <c r="BS452" i="1"/>
  <c r="BN418" i="1"/>
  <c r="BQ427" i="1"/>
  <c r="BI427" i="1"/>
  <c r="BL427" i="1"/>
  <c r="BK427" i="1"/>
  <c r="BJ427" i="1"/>
  <c r="BM404" i="1"/>
  <c r="BN404" i="1"/>
  <c r="BL404" i="1"/>
  <c r="BK404" i="1"/>
  <c r="BI404" i="1"/>
  <c r="BO402" i="1"/>
  <c r="BP439" i="1"/>
  <c r="BQ416" i="1"/>
  <c r="BP408" i="1"/>
  <c r="BP402" i="1"/>
  <c r="BP422" i="1"/>
  <c r="BO408" i="1"/>
  <c r="BM429" i="1"/>
  <c r="BO411" i="1"/>
  <c r="BL411" i="1"/>
  <c r="BH411" i="1"/>
  <c r="BQ411" i="1"/>
  <c r="BK411" i="1"/>
  <c r="BI411" i="1"/>
  <c r="BN411" i="1"/>
  <c r="BJ390" i="1"/>
  <c r="BO420" i="1"/>
  <c r="CJ403" i="1"/>
  <c r="BS403" i="1" s="1"/>
  <c r="BJ406" i="1"/>
  <c r="BP400" i="1"/>
  <c r="BJ404" i="1"/>
  <c r="BK387" i="1"/>
  <c r="BJ387" i="1"/>
  <c r="BP387" i="1"/>
  <c r="BH387" i="1"/>
  <c r="BM387" i="1"/>
  <c r="BO387" i="1"/>
  <c r="BN377" i="1"/>
  <c r="BN390" i="1"/>
  <c r="BS379" i="1"/>
  <c r="BS370" i="1"/>
  <c r="BQ408" i="1"/>
  <c r="BI385" i="1"/>
  <c r="BS381" i="1"/>
  <c r="BO371" i="1"/>
  <c r="CJ390" i="1"/>
  <c r="BS390" i="1" s="1"/>
  <c r="BI379" i="1"/>
  <c r="CJ349" i="1"/>
  <c r="BS349" i="1" s="1"/>
  <c r="CJ351" i="1"/>
  <c r="BS351" i="1" s="1"/>
  <c r="BP342" i="1"/>
  <c r="BN334" i="1"/>
  <c r="BP334" i="1"/>
  <c r="BO334" i="1"/>
  <c r="BK334" i="1"/>
  <c r="BI334" i="1"/>
  <c r="BH334" i="1"/>
  <c r="BQ334" i="1"/>
  <c r="BM334" i="1"/>
  <c r="BJ334" i="1"/>
  <c r="BL334" i="1"/>
  <c r="BK369" i="1"/>
  <c r="BI369" i="1"/>
  <c r="BQ369" i="1"/>
  <c r="BN369" i="1"/>
  <c r="BM369" i="1"/>
  <c r="BH369" i="1"/>
  <c r="BM362" i="1"/>
  <c r="CJ346" i="1"/>
  <c r="BS346" i="1" s="1"/>
  <c r="BL370" i="1"/>
  <c r="BJ340" i="1"/>
  <c r="BQ340" i="1"/>
  <c r="BL340" i="1"/>
  <c r="BK340" i="1"/>
  <c r="BI340" i="1"/>
  <c r="BM340" i="1"/>
  <c r="BO340" i="1"/>
  <c r="BK312" i="1"/>
  <c r="BJ312" i="1"/>
  <c r="BO312" i="1"/>
  <c r="BM312" i="1"/>
  <c r="BH312" i="1"/>
  <c r="BL312" i="1"/>
  <c r="BI312" i="1"/>
  <c r="BP312" i="1"/>
  <c r="AW339" i="1"/>
  <c r="BP290" i="1"/>
  <c r="BO290" i="1"/>
  <c r="BL290" i="1"/>
  <c r="BJ290" i="1"/>
  <c r="BQ290" i="1"/>
  <c r="BH290" i="1"/>
  <c r="BK290" i="1"/>
  <c r="BI290" i="1"/>
  <c r="BM290" i="1"/>
  <c r="BN290" i="1"/>
  <c r="BN301" i="1"/>
  <c r="BQ301" i="1"/>
  <c r="BP301" i="1"/>
  <c r="BL301" i="1"/>
  <c r="BI301" i="1"/>
  <c r="BH301" i="1"/>
  <c r="BO301" i="1"/>
  <c r="BJ301" i="1"/>
  <c r="BQ329" i="1"/>
  <c r="BM277" i="1"/>
  <c r="BL277" i="1"/>
  <c r="BK277" i="1"/>
  <c r="BN277" i="1"/>
  <c r="BI277" i="1"/>
  <c r="BQ277" i="1"/>
  <c r="BJ277" i="1"/>
  <c r="BO277" i="1"/>
  <c r="BP277" i="1"/>
  <c r="BH277" i="1"/>
  <c r="BM263" i="1"/>
  <c r="BK263" i="1"/>
  <c r="BN263" i="1"/>
  <c r="BL263" i="1"/>
  <c r="BO263" i="1"/>
  <c r="BH263" i="1"/>
  <c r="BI263" i="1"/>
  <c r="BP263" i="1"/>
  <c r="BQ263" i="1"/>
  <c r="BO250" i="1"/>
  <c r="BL250" i="1"/>
  <c r="BJ250" i="1"/>
  <c r="BI250" i="1"/>
  <c r="BQ250" i="1"/>
  <c r="BH250" i="1"/>
  <c r="BP250" i="1"/>
  <c r="BK250" i="1"/>
  <c r="BM250" i="1"/>
  <c r="BN250" i="1"/>
  <c r="BQ164" i="1"/>
  <c r="BR138" i="1"/>
  <c r="BS138" i="1"/>
  <c r="CJ131" i="1"/>
  <c r="BR131" i="1" s="1"/>
  <c r="BM67" i="1"/>
  <c r="BL67" i="1"/>
  <c r="BK67" i="1"/>
  <c r="BN67" i="1"/>
  <c r="BI67" i="1"/>
  <c r="BP67" i="1"/>
  <c r="BQ67" i="1"/>
  <c r="BJ67" i="1"/>
  <c r="BH67" i="1"/>
  <c r="CJ58" i="1"/>
  <c r="BS58" i="1" s="1"/>
  <c r="BS56" i="1"/>
  <c r="BO67" i="1"/>
  <c r="BR350" i="1"/>
  <c r="AW350" i="1" s="1"/>
  <c r="BR434" i="1"/>
  <c r="AW434" i="1" s="1"/>
  <c r="BS434" i="1"/>
  <c r="BI392" i="1"/>
  <c r="BQ392" i="1"/>
  <c r="BP392" i="1"/>
  <c r="BO392" i="1"/>
  <c r="BL392" i="1"/>
  <c r="BM392" i="1"/>
  <c r="BS402" i="1"/>
  <c r="BL354" i="1"/>
  <c r="BO354" i="1"/>
  <c r="BN354" i="1"/>
  <c r="BM354" i="1"/>
  <c r="BK354" i="1"/>
  <c r="CJ334" i="1"/>
  <c r="BR334" i="1" s="1"/>
  <c r="BM284" i="1"/>
  <c r="BL284" i="1"/>
  <c r="BK284" i="1"/>
  <c r="BN284" i="1"/>
  <c r="BQ284" i="1"/>
  <c r="BO284" i="1"/>
  <c r="BP284" i="1"/>
  <c r="BJ284" i="1"/>
  <c r="BL210" i="1"/>
  <c r="BK210" i="1"/>
  <c r="BQ210" i="1"/>
  <c r="BI210" i="1"/>
  <c r="BN210" i="1"/>
  <c r="BM210" i="1"/>
  <c r="BP210" i="1"/>
  <c r="BO210" i="1"/>
  <c r="BH210" i="1"/>
  <c r="BJ115" i="1"/>
  <c r="BQ115" i="1"/>
  <c r="BI115" i="1"/>
  <c r="BO115" i="1"/>
  <c r="BL115" i="1"/>
  <c r="BH115" i="1"/>
  <c r="BP115" i="1"/>
  <c r="BK115" i="1"/>
  <c r="BM115" i="1"/>
  <c r="BN115" i="1"/>
  <c r="BN440" i="1"/>
  <c r="BM451" i="1"/>
  <c r="BS421" i="1"/>
  <c r="BP443" i="1"/>
  <c r="BP429" i="1"/>
  <c r="BP449" i="1"/>
  <c r="BQ440" i="1"/>
  <c r="BP418" i="1"/>
  <c r="BQ423" i="1"/>
  <c r="BI423" i="1"/>
  <c r="BO423" i="1"/>
  <c r="BN423" i="1"/>
  <c r="BL423" i="1"/>
  <c r="BK423" i="1"/>
  <c r="BM432" i="1"/>
  <c r="BJ432" i="1"/>
  <c r="BH432" i="1"/>
  <c r="BP432" i="1"/>
  <c r="BO432" i="1"/>
  <c r="BS433" i="1"/>
  <c r="CJ427" i="1"/>
  <c r="BR427" i="1" s="1"/>
  <c r="BQ419" i="1"/>
  <c r="BP419" i="1"/>
  <c r="BO419" i="1"/>
  <c r="BN419" i="1"/>
  <c r="BI419" i="1"/>
  <c r="BH419" i="1"/>
  <c r="BN410" i="1"/>
  <c r="BQ437" i="1"/>
  <c r="BI437" i="1"/>
  <c r="BN437" i="1"/>
  <c r="BL437" i="1"/>
  <c r="BK437" i="1"/>
  <c r="BO437" i="1"/>
  <c r="BQ450" i="1"/>
  <c r="BI450" i="1"/>
  <c r="BM450" i="1"/>
  <c r="BJ450" i="1"/>
  <c r="BK450" i="1"/>
  <c r="BH450" i="1"/>
  <c r="BP450" i="1"/>
  <c r="BI416" i="1"/>
  <c r="BH408" i="1"/>
  <c r="BH402" i="1"/>
  <c r="BP406" i="1"/>
  <c r="BO393" i="1"/>
  <c r="BI414" i="1"/>
  <c r="BQ418" i="1"/>
  <c r="BQ403" i="1"/>
  <c r="BO403" i="1"/>
  <c r="BJ403" i="1"/>
  <c r="BP403" i="1"/>
  <c r="BN403" i="1"/>
  <c r="BI403" i="1"/>
  <c r="BH403" i="1"/>
  <c r="BM403" i="1"/>
  <c r="BK403" i="1"/>
  <c r="BR383" i="1"/>
  <c r="BS387" i="1"/>
  <c r="BR387" i="1"/>
  <c r="BK399" i="1"/>
  <c r="BP399" i="1"/>
  <c r="BN399" i="1"/>
  <c r="BM399" i="1"/>
  <c r="BH399" i="1"/>
  <c r="BJ399" i="1"/>
  <c r="BI399" i="1"/>
  <c r="BR386" i="1"/>
  <c r="BR400" i="1"/>
  <c r="BJ388" i="1"/>
  <c r="BR370" i="1"/>
  <c r="AW373" i="1"/>
  <c r="BK365" i="1"/>
  <c r="BI365" i="1"/>
  <c r="BQ365" i="1"/>
  <c r="BN365" i="1"/>
  <c r="BL365" i="1"/>
  <c r="BH365" i="1"/>
  <c r="CJ354" i="1"/>
  <c r="BS354" i="1" s="1"/>
  <c r="BP338" i="1"/>
  <c r="BI356" i="1"/>
  <c r="BH342" i="1"/>
  <c r="BL336" i="1"/>
  <c r="BI336" i="1"/>
  <c r="BO336" i="1"/>
  <c r="BN336" i="1"/>
  <c r="BK336" i="1"/>
  <c r="BM336" i="1"/>
  <c r="BR329" i="1"/>
  <c r="BS329" i="1"/>
  <c r="BS331" i="1"/>
  <c r="BR331" i="1"/>
  <c r="AW331" i="1" s="1"/>
  <c r="BO366" i="1"/>
  <c r="BM366" i="1"/>
  <c r="BJ366" i="1"/>
  <c r="BI366" i="1"/>
  <c r="BH366" i="1"/>
  <c r="BQ366" i="1"/>
  <c r="BL366" i="1"/>
  <c r="BN366" i="1"/>
  <c r="BS336" i="1"/>
  <c r="BL318" i="1"/>
  <c r="BJ310" i="1"/>
  <c r="BO310" i="1"/>
  <c r="BM310" i="1"/>
  <c r="BH310" i="1"/>
  <c r="BI310" i="1"/>
  <c r="BQ310" i="1"/>
  <c r="BL310" i="1"/>
  <c r="BK310" i="1"/>
  <c r="BP332" i="1"/>
  <c r="BH332" i="1"/>
  <c r="BO332" i="1"/>
  <c r="BM332" i="1"/>
  <c r="BJ332" i="1"/>
  <c r="BK332" i="1"/>
  <c r="BN332" i="1"/>
  <c r="CJ315" i="1"/>
  <c r="BS315" i="1" s="1"/>
  <c r="BJ354" i="1"/>
  <c r="BS312" i="1"/>
  <c r="BR312" i="1"/>
  <c r="BJ297" i="1"/>
  <c r="BJ288" i="1"/>
  <c r="BI288" i="1"/>
  <c r="BQ288" i="1"/>
  <c r="BO288" i="1"/>
  <c r="BM288" i="1"/>
  <c r="BL288" i="1"/>
  <c r="BK288" i="1"/>
  <c r="BH288" i="1"/>
  <c r="BP288" i="1"/>
  <c r="BN288" i="1"/>
  <c r="BN247" i="1"/>
  <c r="BM247" i="1"/>
  <c r="BI247" i="1"/>
  <c r="BH247" i="1"/>
  <c r="BQ247" i="1"/>
  <c r="BP247" i="1"/>
  <c r="BO247" i="1"/>
  <c r="BK247" i="1"/>
  <c r="BJ247" i="1"/>
  <c r="BL247" i="1"/>
  <c r="BR258" i="1"/>
  <c r="BS258" i="1"/>
  <c r="BS201" i="1"/>
  <c r="BR201" i="1"/>
  <c r="BO164" i="1"/>
  <c r="AW125" i="1"/>
  <c r="BQ451" i="1"/>
  <c r="BI451" i="1"/>
  <c r="BN451" i="1"/>
  <c r="BO451" i="1"/>
  <c r="BL451" i="1"/>
  <c r="BK420" i="1"/>
  <c r="BJ420" i="1"/>
  <c r="BL420" i="1"/>
  <c r="BM420" i="1"/>
  <c r="BR364" i="1"/>
  <c r="BQ420" i="1"/>
  <c r="CJ412" i="1"/>
  <c r="BR412" i="1" s="1"/>
  <c r="BK443" i="1"/>
  <c r="BM447" i="1"/>
  <c r="BQ447" i="1"/>
  <c r="BI447" i="1"/>
  <c r="BN447" i="1"/>
  <c r="BO447" i="1"/>
  <c r="BL447" i="1"/>
  <c r="CJ432" i="1"/>
  <c r="BR432" i="1" s="1"/>
  <c r="BR454" i="1"/>
  <c r="BS454" i="1"/>
  <c r="BH429" i="1"/>
  <c r="BH449" i="1"/>
  <c r="BI440" i="1"/>
  <c r="BH418" i="1"/>
  <c r="BH451" i="1"/>
  <c r="BQ425" i="1"/>
  <c r="BI425" i="1"/>
  <c r="BP425" i="1"/>
  <c r="BO425" i="1"/>
  <c r="BN425" i="1"/>
  <c r="BL425" i="1"/>
  <c r="BR439" i="1"/>
  <c r="BS422" i="1"/>
  <c r="BS410" i="1"/>
  <c r="BM449" i="1"/>
  <c r="BQ439" i="1"/>
  <c r="BI439" i="1"/>
  <c r="BO439" i="1"/>
  <c r="BN439" i="1"/>
  <c r="BL439" i="1"/>
  <c r="BH420" i="1"/>
  <c r="BM408" i="1"/>
  <c r="BK408" i="1"/>
  <c r="BN408" i="1"/>
  <c r="BL408" i="1"/>
  <c r="BJ408" i="1"/>
  <c r="BM402" i="1"/>
  <c r="BL402" i="1"/>
  <c r="BK402" i="1"/>
  <c r="BJ402" i="1"/>
  <c r="BM422" i="1"/>
  <c r="BN422" i="1"/>
  <c r="BL422" i="1"/>
  <c r="BK422" i="1"/>
  <c r="BJ422" i="1"/>
  <c r="AW422" i="1" s="1"/>
  <c r="BH406" i="1"/>
  <c r="BO398" i="1"/>
  <c r="BJ398" i="1"/>
  <c r="BI398" i="1"/>
  <c r="BH398" i="1"/>
  <c r="BQ398" i="1"/>
  <c r="BP398" i="1"/>
  <c r="BM398" i="1"/>
  <c r="BM426" i="1"/>
  <c r="BJ426" i="1"/>
  <c r="BH426" i="1"/>
  <c r="BP426" i="1"/>
  <c r="BO426" i="1"/>
  <c r="BN426" i="1"/>
  <c r="BL426" i="1"/>
  <c r="BM407" i="1"/>
  <c r="BM424" i="1"/>
  <c r="BH424" i="1"/>
  <c r="BP424" i="1"/>
  <c r="BO424" i="1"/>
  <c r="BN424" i="1"/>
  <c r="BK424" i="1"/>
  <c r="BI418" i="1"/>
  <c r="BN398" i="1"/>
  <c r="BQ400" i="1"/>
  <c r="BL400" i="1"/>
  <c r="BM400" i="1"/>
  <c r="BK400" i="1"/>
  <c r="BJ400" i="1"/>
  <c r="BI400" i="1"/>
  <c r="BO400" i="1"/>
  <c r="CJ368" i="1"/>
  <c r="BR368" i="1" s="1"/>
  <c r="AW368" i="1" s="1"/>
  <c r="BR377" i="1"/>
  <c r="BP377" i="1"/>
  <c r="BO377" i="1"/>
  <c r="BM377" i="1"/>
  <c r="BJ377" i="1"/>
  <c r="BI377" i="1"/>
  <c r="BQ377" i="1"/>
  <c r="BR352" i="1"/>
  <c r="CJ352" i="1"/>
  <c r="BS352" i="1" s="1"/>
  <c r="BH338" i="1"/>
  <c r="AW320" i="1"/>
  <c r="BJ342" i="1"/>
  <c r="BO342" i="1"/>
  <c r="BM342" i="1"/>
  <c r="BL342" i="1"/>
  <c r="BI342" i="1"/>
  <c r="BP365" i="1"/>
  <c r="CJ357" i="1"/>
  <c r="BS357" i="1" s="1"/>
  <c r="BN341" i="1"/>
  <c r="BK341" i="1"/>
  <c r="BI341" i="1"/>
  <c r="BH341" i="1"/>
  <c r="BQ341" i="1"/>
  <c r="BP341" i="1"/>
  <c r="BM341" i="1"/>
  <c r="CJ290" i="1"/>
  <c r="BS290" i="1" s="1"/>
  <c r="CJ313" i="1"/>
  <c r="BS313" i="1" s="1"/>
  <c r="BN312" i="1"/>
  <c r="CJ309" i="1"/>
  <c r="BS309" i="1" s="1"/>
  <c r="BP221" i="1"/>
  <c r="BH221" i="1"/>
  <c r="BM221" i="1"/>
  <c r="BK221" i="1"/>
  <c r="BJ221" i="1"/>
  <c r="BO221" i="1"/>
  <c r="BQ221" i="1"/>
  <c r="BN221" i="1"/>
  <c r="BI221" i="1"/>
  <c r="AW303" i="1"/>
  <c r="BL221" i="1"/>
  <c r="BS179" i="1"/>
  <c r="BR159" i="1"/>
  <c r="BS159" i="1"/>
  <c r="BS154" i="1"/>
  <c r="BR154" i="1"/>
  <c r="BP132" i="1"/>
  <c r="BH132" i="1"/>
  <c r="BO132" i="1"/>
  <c r="BM132" i="1"/>
  <c r="BJ132" i="1"/>
  <c r="BN132" i="1"/>
  <c r="BL132" i="1"/>
  <c r="BI132" i="1"/>
  <c r="CJ94" i="1"/>
  <c r="BS94" i="1" s="1"/>
  <c r="BI80" i="1"/>
  <c r="BN35" i="1"/>
  <c r="BM35" i="1"/>
  <c r="BH35" i="1"/>
  <c r="BL35" i="1"/>
  <c r="BK35" i="1"/>
  <c r="BO35" i="1"/>
  <c r="BP35" i="1"/>
  <c r="BJ35" i="1"/>
  <c r="BI35" i="1"/>
  <c r="CJ67" i="1"/>
  <c r="BS67" i="1" s="1"/>
  <c r="AX6" i="1"/>
  <c r="AY6" i="1"/>
  <c r="BQ443" i="1"/>
  <c r="BI443" i="1"/>
  <c r="BN443" i="1"/>
  <c r="BO443" i="1"/>
  <c r="BL443" i="1"/>
  <c r="BS431" i="1"/>
  <c r="BK329" i="1"/>
  <c r="BP329" i="1"/>
  <c r="BN329" i="1"/>
  <c r="BM329" i="1"/>
  <c r="BL329" i="1"/>
  <c r="BH329" i="1"/>
  <c r="BJ329" i="1"/>
  <c r="BJ318" i="1"/>
  <c r="BP318" i="1"/>
  <c r="BH318" i="1"/>
  <c r="BO318" i="1"/>
  <c r="BM318" i="1"/>
  <c r="BI318" i="1"/>
  <c r="BN318" i="1"/>
  <c r="BK318" i="1"/>
  <c r="CJ212" i="1"/>
  <c r="BS212" i="1" s="1"/>
  <c r="BL153" i="1"/>
  <c r="BJ153" i="1"/>
  <c r="BQ153" i="1"/>
  <c r="BI153" i="1"/>
  <c r="BO153" i="1"/>
  <c r="BP153" i="1"/>
  <c r="BK153" i="1"/>
  <c r="BN153" i="1"/>
  <c r="BH153" i="1"/>
  <c r="BS118" i="1"/>
  <c r="BR118" i="1"/>
  <c r="BK109" i="1"/>
  <c r="BJ109" i="1"/>
  <c r="BP109" i="1"/>
  <c r="BH109" i="1"/>
  <c r="BM109" i="1"/>
  <c r="BQ109" i="1"/>
  <c r="BL109" i="1"/>
  <c r="BN109" i="1"/>
  <c r="BO109" i="1"/>
  <c r="BI109" i="1"/>
  <c r="BN73" i="1"/>
  <c r="BM73" i="1"/>
  <c r="BO73" i="1"/>
  <c r="BL73" i="1"/>
  <c r="BH73" i="1"/>
  <c r="BI73" i="1"/>
  <c r="BP73" i="1"/>
  <c r="BQ73" i="1"/>
  <c r="BJ73" i="1"/>
  <c r="BK62" i="1"/>
  <c r="BJ62" i="1"/>
  <c r="BI62" i="1"/>
  <c r="BQ62" i="1"/>
  <c r="BL62" i="1"/>
  <c r="BH62" i="1"/>
  <c r="BP62" i="1"/>
  <c r="BN62" i="1"/>
  <c r="BO62" i="1"/>
  <c r="BM62" i="1"/>
  <c r="BH431" i="1"/>
  <c r="BP453" i="1"/>
  <c r="BR448" i="1"/>
  <c r="AW448" i="1" s="1"/>
  <c r="BS448" i="1"/>
  <c r="BQ435" i="1"/>
  <c r="BI435" i="1"/>
  <c r="BK435" i="1"/>
  <c r="AW435" i="1" s="1"/>
  <c r="BO435" i="1"/>
  <c r="BL435" i="1"/>
  <c r="BN435" i="1"/>
  <c r="BS429" i="1"/>
  <c r="BR429" i="1"/>
  <c r="BS436" i="1"/>
  <c r="CJ418" i="1"/>
  <c r="BR418" i="1" s="1"/>
  <c r="BH425" i="1"/>
  <c r="BO418" i="1"/>
  <c r="BJ447" i="1"/>
  <c r="CJ430" i="1"/>
  <c r="BR430" i="1" s="1"/>
  <c r="AW446" i="1"/>
  <c r="BP414" i="1"/>
  <c r="BP410" i="1"/>
  <c r="BO406" i="1"/>
  <c r="BJ429" i="1"/>
  <c r="BN421" i="1"/>
  <c r="BK441" i="1"/>
  <c r="BM438" i="1"/>
  <c r="BJ438" i="1"/>
  <c r="BH438" i="1"/>
  <c r="BO438" i="1"/>
  <c r="BP438" i="1"/>
  <c r="CJ420" i="1"/>
  <c r="BR420" i="1" s="1"/>
  <c r="BK425" i="1"/>
  <c r="BN412" i="1"/>
  <c r="BM412" i="1"/>
  <c r="BK412" i="1"/>
  <c r="BL412" i="1"/>
  <c r="BQ406" i="1"/>
  <c r="BM390" i="1"/>
  <c r="CJ406" i="1"/>
  <c r="BR406" i="1" s="1"/>
  <c r="BL398" i="1"/>
  <c r="BP391" i="1"/>
  <c r="BM391" i="1"/>
  <c r="BL391" i="1"/>
  <c r="BK391" i="1"/>
  <c r="BH391" i="1"/>
  <c r="BS423" i="1"/>
  <c r="BN406" i="1"/>
  <c r="BS415" i="1"/>
  <c r="CJ407" i="1"/>
  <c r="BS407" i="1" s="1"/>
  <c r="BN420" i="1"/>
  <c r="BK395" i="1"/>
  <c r="BM395" i="1"/>
  <c r="BL395" i="1"/>
  <c r="BJ395" i="1"/>
  <c r="BK439" i="1"/>
  <c r="BP397" i="1"/>
  <c r="BH392" i="1"/>
  <c r="BL397" i="1"/>
  <c r="BK371" i="1"/>
  <c r="BL371" i="1"/>
  <c r="BH371" i="1"/>
  <c r="BN371" i="1"/>
  <c r="BM371" i="1"/>
  <c r="BQ371" i="1"/>
  <c r="BR371" i="1"/>
  <c r="CJ371" i="1"/>
  <c r="BS371" i="1" s="1"/>
  <c r="BO395" i="1"/>
  <c r="BH354" i="1"/>
  <c r="BJ391" i="1"/>
  <c r="BH364" i="1"/>
  <c r="BP364" i="1"/>
  <c r="BO364" i="1"/>
  <c r="BJ364" i="1"/>
  <c r="BM364" i="1"/>
  <c r="BK383" i="1"/>
  <c r="BJ383" i="1"/>
  <c r="BM383" i="1"/>
  <c r="BL383" i="1"/>
  <c r="BP383" i="1"/>
  <c r="BO383" i="1"/>
  <c r="BH383" i="1"/>
  <c r="BH362" i="1"/>
  <c r="CJ348" i="1"/>
  <c r="BS348" i="1" s="1"/>
  <c r="BH359" i="1"/>
  <c r="BP359" i="1"/>
  <c r="BN359" i="1"/>
  <c r="BK359" i="1"/>
  <c r="BM359" i="1"/>
  <c r="BP362" i="1"/>
  <c r="BP354" i="1"/>
  <c r="BN394" i="1"/>
  <c r="BI394" i="1"/>
  <c r="BQ394" i="1"/>
  <c r="BP394" i="1"/>
  <c r="BO394" i="1"/>
  <c r="BJ330" i="1"/>
  <c r="BI330" i="1"/>
  <c r="BQ330" i="1"/>
  <c r="BO330" i="1"/>
  <c r="BL330" i="1"/>
  <c r="BM330" i="1"/>
  <c r="BN330" i="1"/>
  <c r="BQ319" i="1"/>
  <c r="BI319" i="1"/>
  <c r="BP319" i="1"/>
  <c r="BH319" i="1"/>
  <c r="BN319" i="1"/>
  <c r="BK319" i="1"/>
  <c r="BM319" i="1"/>
  <c r="BO319" i="1"/>
  <c r="BI364" i="1"/>
  <c r="BI397" i="1"/>
  <c r="BP355" i="1"/>
  <c r="BH355" i="1"/>
  <c r="BK355" i="1"/>
  <c r="BJ355" i="1"/>
  <c r="BI355" i="1"/>
  <c r="BQ355" i="1"/>
  <c r="BO355" i="1"/>
  <c r="BQ372" i="1"/>
  <c r="BQ336" i="1"/>
  <c r="CJ277" i="1"/>
  <c r="BR277" i="1" s="1"/>
  <c r="BR283" i="1"/>
  <c r="AW283" i="1" s="1"/>
  <c r="BS283" i="1"/>
  <c r="CJ229" i="1"/>
  <c r="BR229" i="1" s="1"/>
  <c r="AW229" i="1" s="1"/>
  <c r="BO217" i="1"/>
  <c r="BI217" i="1"/>
  <c r="BH217" i="1"/>
  <c r="BQ217" i="1"/>
  <c r="BJ217" i="1"/>
  <c r="BM217" i="1"/>
  <c r="BP217" i="1"/>
  <c r="BL217" i="1"/>
  <c r="BN217" i="1"/>
  <c r="BK217" i="1"/>
  <c r="BK214" i="1"/>
  <c r="BQ214" i="1"/>
  <c r="BN214" i="1"/>
  <c r="BM214" i="1"/>
  <c r="BI214" i="1"/>
  <c r="BP214" i="1"/>
  <c r="BL214" i="1"/>
  <c r="BH214" i="1"/>
  <c r="BO214" i="1"/>
  <c r="BN133" i="1"/>
  <c r="BM133" i="1"/>
  <c r="BK133" i="1"/>
  <c r="BQ133" i="1"/>
  <c r="BI133" i="1"/>
  <c r="BP133" i="1"/>
  <c r="BH133" i="1"/>
  <c r="BO133" i="1"/>
  <c r="BL133" i="1"/>
  <c r="BJ133" i="1"/>
  <c r="BR62" i="1"/>
  <c r="CJ62" i="1"/>
  <c r="BS62" i="1" s="1"/>
  <c r="BR75" i="1"/>
  <c r="BS75" i="1"/>
  <c r="BS40" i="1"/>
  <c r="BR40" i="1"/>
  <c r="BS19" i="1"/>
  <c r="CJ19" i="1"/>
  <c r="BR19" i="1" s="1"/>
  <c r="BN88" i="1"/>
  <c r="BM88" i="1"/>
  <c r="BH88" i="1"/>
  <c r="BP88" i="1"/>
  <c r="BO88" i="1"/>
  <c r="BK88" i="1"/>
  <c r="BQ88" i="1"/>
  <c r="BJ88" i="1"/>
  <c r="BL88" i="1"/>
  <c r="BS21" i="1"/>
  <c r="BR21" i="1"/>
  <c r="BM436" i="1"/>
  <c r="BP436" i="1"/>
  <c r="BO436" i="1"/>
  <c r="BK436" i="1"/>
  <c r="BJ436" i="1"/>
  <c r="BH436" i="1"/>
  <c r="BS391" i="1"/>
  <c r="BR391" i="1"/>
  <c r="BQ445" i="1"/>
  <c r="BI445" i="1"/>
  <c r="BN445" i="1"/>
  <c r="AW445" i="1" s="1"/>
  <c r="BL445" i="1"/>
  <c r="BO445" i="1"/>
  <c r="BR360" i="1"/>
  <c r="AW360" i="1" s="1"/>
  <c r="BN382" i="1"/>
  <c r="BQ382" i="1"/>
  <c r="BL382" i="1"/>
  <c r="BI382" i="1"/>
  <c r="BH382" i="1"/>
  <c r="BP382" i="1"/>
  <c r="BO382" i="1"/>
  <c r="BS376" i="1"/>
  <c r="AW386" i="1"/>
  <c r="BL352" i="1"/>
  <c r="BJ352" i="1"/>
  <c r="BO352" i="1"/>
  <c r="BN352" i="1"/>
  <c r="BM352" i="1"/>
  <c r="BS360" i="1"/>
  <c r="BR342" i="1"/>
  <c r="BQ346" i="1"/>
  <c r="BR359" i="1"/>
  <c r="BS365" i="1"/>
  <c r="BL348" i="1"/>
  <c r="BJ348" i="1"/>
  <c r="BO348" i="1"/>
  <c r="BM348" i="1"/>
  <c r="BQ337" i="1"/>
  <c r="AW327" i="1"/>
  <c r="BM299" i="1"/>
  <c r="BP293" i="1"/>
  <c r="BN293" i="1"/>
  <c r="BL293" i="1"/>
  <c r="BN306" i="1"/>
  <c r="BR319" i="1"/>
  <c r="BQ304" i="1"/>
  <c r="BM293" i="1"/>
  <c r="BJ285" i="1"/>
  <c r="CJ246" i="1"/>
  <c r="BR246" i="1" s="1"/>
  <c r="BJ273" i="1"/>
  <c r="BS248" i="1"/>
  <c r="AW222" i="1"/>
  <c r="BQ275" i="1"/>
  <c r="BI275" i="1"/>
  <c r="BP275" i="1"/>
  <c r="BH275" i="1"/>
  <c r="BO275" i="1"/>
  <c r="BJ275" i="1"/>
  <c r="BQ253" i="1"/>
  <c r="BP253" i="1"/>
  <c r="BN253" i="1"/>
  <c r="BM253" i="1"/>
  <c r="BK253" i="1"/>
  <c r="BH253" i="1"/>
  <c r="BK248" i="1"/>
  <c r="BP248" i="1"/>
  <c r="BS288" i="1"/>
  <c r="BN246" i="1"/>
  <c r="BO252" i="1"/>
  <c r="BL252" i="1"/>
  <c r="BK252" i="1"/>
  <c r="BJ252" i="1"/>
  <c r="BH233" i="1"/>
  <c r="AW272" i="1"/>
  <c r="BO219" i="1"/>
  <c r="BK249" i="1"/>
  <c r="BR228" i="1"/>
  <c r="BM243" i="1"/>
  <c r="BL243" i="1"/>
  <c r="BQ243" i="1"/>
  <c r="BH243" i="1"/>
  <c r="BP243" i="1"/>
  <c r="BN243" i="1"/>
  <c r="BJ225" i="1"/>
  <c r="BQ202" i="1"/>
  <c r="BI202" i="1"/>
  <c r="BP202" i="1"/>
  <c r="BH202" i="1"/>
  <c r="BN202" i="1"/>
  <c r="BK202" i="1"/>
  <c r="BO262" i="1"/>
  <c r="BO243" i="1"/>
  <c r="BS225" i="1"/>
  <c r="BL219" i="1"/>
  <c r="BK256" i="1"/>
  <c r="BM242" i="1"/>
  <c r="BJ242" i="1"/>
  <c r="BI242" i="1"/>
  <c r="BP242" i="1"/>
  <c r="BR190" i="1"/>
  <c r="BJ266" i="1"/>
  <c r="BR223" i="1"/>
  <c r="BL184" i="1"/>
  <c r="BK184" i="1"/>
  <c r="BQ184" i="1"/>
  <c r="BI184" i="1"/>
  <c r="BN184" i="1"/>
  <c r="BL176" i="1"/>
  <c r="BK176" i="1"/>
  <c r="BQ176" i="1"/>
  <c r="BI176" i="1"/>
  <c r="BN176" i="1"/>
  <c r="BK269" i="1"/>
  <c r="BQ269" i="1"/>
  <c r="BI269" i="1"/>
  <c r="BH269" i="1"/>
  <c r="BP269" i="1"/>
  <c r="BJ269" i="1"/>
  <c r="BQ242" i="1"/>
  <c r="BJ231" i="1"/>
  <c r="BN223" i="1"/>
  <c r="BK223" i="1"/>
  <c r="BQ223" i="1"/>
  <c r="BP223" i="1"/>
  <c r="BL223" i="1"/>
  <c r="BI223" i="1"/>
  <c r="BM200" i="1"/>
  <c r="AW200" i="1" s="1"/>
  <c r="BL200" i="1"/>
  <c r="BJ200" i="1"/>
  <c r="BO200" i="1"/>
  <c r="CJ235" i="1"/>
  <c r="BS235" i="1" s="1"/>
  <c r="BI200" i="1"/>
  <c r="BO178" i="1"/>
  <c r="BQ194" i="1"/>
  <c r="BI179" i="1"/>
  <c r="BI156" i="1"/>
  <c r="BP258" i="1"/>
  <c r="BJ258" i="1"/>
  <c r="BI258" i="1"/>
  <c r="BH258" i="1"/>
  <c r="BQ258" i="1"/>
  <c r="BK209" i="1"/>
  <c r="AW187" i="1"/>
  <c r="BM178" i="1"/>
  <c r="BP162" i="1"/>
  <c r="BH162" i="1"/>
  <c r="BN162" i="1"/>
  <c r="BM162" i="1"/>
  <c r="BK162" i="1"/>
  <c r="BP147" i="1"/>
  <c r="BH147" i="1"/>
  <c r="BN147" i="1"/>
  <c r="BM147" i="1"/>
  <c r="BK147" i="1"/>
  <c r="BL197" i="1"/>
  <c r="BJ191" i="1"/>
  <c r="BQ191" i="1"/>
  <c r="BI191" i="1"/>
  <c r="BO191" i="1"/>
  <c r="BL191" i="1"/>
  <c r="BH299" i="1"/>
  <c r="BK211" i="1"/>
  <c r="BJ211" i="1"/>
  <c r="BP211" i="1"/>
  <c r="BH211" i="1"/>
  <c r="BM211" i="1"/>
  <c r="BL190" i="1"/>
  <c r="BN185" i="1"/>
  <c r="BM176" i="1"/>
  <c r="BJ227" i="1"/>
  <c r="BO227" i="1"/>
  <c r="BM227" i="1"/>
  <c r="BN191" i="1"/>
  <c r="BP184" i="1"/>
  <c r="AW224" i="1"/>
  <c r="BP204" i="1"/>
  <c r="BK200" i="1"/>
  <c r="BO180" i="1"/>
  <c r="BQ183" i="1"/>
  <c r="BL138" i="1"/>
  <c r="BL158" i="1"/>
  <c r="AW208" i="1"/>
  <c r="BS171" i="1"/>
  <c r="BP165" i="1"/>
  <c r="BP157" i="1"/>
  <c r="BP149" i="1"/>
  <c r="BJ166" i="1"/>
  <c r="BJ158" i="1"/>
  <c r="BJ150" i="1"/>
  <c r="AW171" i="1"/>
  <c r="BN211" i="1"/>
  <c r="BP136" i="1"/>
  <c r="BQ110" i="1"/>
  <c r="BJ104" i="1"/>
  <c r="BQ104" i="1"/>
  <c r="BI104" i="1"/>
  <c r="BO104" i="1"/>
  <c r="BL104" i="1"/>
  <c r="BS153" i="1"/>
  <c r="BJ105" i="1"/>
  <c r="BQ105" i="1"/>
  <c r="BI105" i="1"/>
  <c r="BO105" i="1"/>
  <c r="BL105" i="1"/>
  <c r="BN101" i="1"/>
  <c r="BR98" i="1"/>
  <c r="AW98" i="1" s="1"/>
  <c r="BO93" i="1"/>
  <c r="BR133" i="1"/>
  <c r="BP106" i="1"/>
  <c r="BK165" i="1"/>
  <c r="BR129" i="1"/>
  <c r="AW129" i="1" s="1"/>
  <c r="BJ107" i="1"/>
  <c r="BQ107" i="1"/>
  <c r="BI107" i="1"/>
  <c r="BO107" i="1"/>
  <c r="BL107" i="1"/>
  <c r="BN100" i="1"/>
  <c r="BP130" i="1"/>
  <c r="BN106" i="1"/>
  <c r="BN82" i="1"/>
  <c r="BM82" i="1"/>
  <c r="BO82" i="1"/>
  <c r="BL82" i="1"/>
  <c r="BJ72" i="1"/>
  <c r="BM54" i="1"/>
  <c r="BS157" i="1"/>
  <c r="BS79" i="1"/>
  <c r="BM53" i="1"/>
  <c r="BM57" i="1"/>
  <c r="BP72" i="1"/>
  <c r="BK69" i="1"/>
  <c r="BP34" i="1"/>
  <c r="BL34" i="1"/>
  <c r="BQ34" i="1"/>
  <c r="BK34" i="1"/>
  <c r="BJ34" i="1"/>
  <c r="BH34" i="1"/>
  <c r="BK25" i="1"/>
  <c r="BK72" i="1"/>
  <c r="BN71" i="1"/>
  <c r="BM71" i="1"/>
  <c r="BO71" i="1"/>
  <c r="BL71" i="1"/>
  <c r="BN39" i="1"/>
  <c r="BK23" i="1"/>
  <c r="BJ23" i="1"/>
  <c r="BL23" i="1"/>
  <c r="BM23" i="1"/>
  <c r="BP70" i="1"/>
  <c r="BP61" i="1"/>
  <c r="BK59" i="1"/>
  <c r="BJ59" i="1"/>
  <c r="BQ59" i="1"/>
  <c r="BL59" i="1"/>
  <c r="BI59" i="1"/>
  <c r="BR35" i="1"/>
  <c r="BR30" i="1"/>
  <c r="BR27" i="1"/>
  <c r="BO63" i="1"/>
  <c r="BO59" i="1"/>
  <c r="BQ27" i="1"/>
  <c r="BM17" i="1"/>
  <c r="BL17" i="1"/>
  <c r="BO17" i="1"/>
  <c r="BN17" i="1"/>
  <c r="BN20" i="1"/>
  <c r="BM20" i="1"/>
  <c r="BO20" i="1"/>
  <c r="BH20" i="1"/>
  <c r="BP20" i="1"/>
  <c r="BM63" i="1"/>
  <c r="BH86" i="1"/>
  <c r="BN66" i="1"/>
  <c r="BP50" i="1"/>
  <c r="BM45" i="1"/>
  <c r="BO15" i="1"/>
  <c r="BH15" i="1"/>
  <c r="BN15" i="1"/>
  <c r="BI15" i="1"/>
  <c r="BP15" i="1"/>
  <c r="BQ15" i="1"/>
  <c r="BP23" i="1"/>
  <c r="CJ16" i="1"/>
  <c r="BS16" i="1" s="1"/>
  <c r="BI23" i="1"/>
  <c r="BK32" i="1"/>
  <c r="BI11" i="1"/>
  <c r="BN19" i="1"/>
  <c r="BN11" i="1"/>
  <c r="BL20" i="1"/>
  <c r="BI93" i="1"/>
  <c r="BI17" i="1"/>
  <c r="BK27" i="1"/>
  <c r="BK15" i="1"/>
  <c r="BI9" i="1"/>
  <c r="BS397" i="1"/>
  <c r="BP405" i="1"/>
  <c r="BI405" i="1"/>
  <c r="BQ405" i="1"/>
  <c r="BO405" i="1"/>
  <c r="BH405" i="1"/>
  <c r="BR421" i="1"/>
  <c r="BQ409" i="1"/>
  <c r="BI409" i="1"/>
  <c r="BO409" i="1"/>
  <c r="BN409" i="1"/>
  <c r="BM409" i="1"/>
  <c r="BS398" i="1"/>
  <c r="BR384" i="1"/>
  <c r="BI380" i="1"/>
  <c r="BP380" i="1"/>
  <c r="BN380" i="1"/>
  <c r="BL380" i="1"/>
  <c r="BK380" i="1"/>
  <c r="BQ380" i="1"/>
  <c r="BR392" i="1"/>
  <c r="BM380" i="1"/>
  <c r="BS374" i="1"/>
  <c r="BR382" i="1"/>
  <c r="AW375" i="1"/>
  <c r="BR356" i="1"/>
  <c r="BR344" i="1"/>
  <c r="AW344" i="1" s="1"/>
  <c r="BR338" i="1"/>
  <c r="CJ358" i="1"/>
  <c r="BS358" i="1" s="1"/>
  <c r="BP349" i="1"/>
  <c r="BH349" i="1"/>
  <c r="BN349" i="1"/>
  <c r="BK349" i="1"/>
  <c r="BQ349" i="1"/>
  <c r="BI349" i="1"/>
  <c r="BR330" i="1"/>
  <c r="BO380" i="1"/>
  <c r="BP351" i="1"/>
  <c r="BH351" i="1"/>
  <c r="BN351" i="1"/>
  <c r="BK351" i="1"/>
  <c r="BJ351" i="1"/>
  <c r="BQ351" i="1"/>
  <c r="BI351" i="1"/>
  <c r="BO333" i="1"/>
  <c r="BQ333" i="1"/>
  <c r="BP333" i="1"/>
  <c r="BL333" i="1"/>
  <c r="BJ333" i="1"/>
  <c r="BI333" i="1"/>
  <c r="BH333" i="1"/>
  <c r="AW367" i="1"/>
  <c r="BO384" i="1"/>
  <c r="BN384" i="1"/>
  <c r="BQ384" i="1"/>
  <c r="BP384" i="1"/>
  <c r="BI384" i="1"/>
  <c r="BH384" i="1"/>
  <c r="AW325" i="1"/>
  <c r="BK322" i="1"/>
  <c r="BJ322" i="1"/>
  <c r="BP322" i="1"/>
  <c r="BH322" i="1"/>
  <c r="BM322" i="1"/>
  <c r="BJ308" i="1"/>
  <c r="BO308" i="1"/>
  <c r="BM308" i="1"/>
  <c r="BH308" i="1"/>
  <c r="AW302" i="1"/>
  <c r="CJ353" i="1"/>
  <c r="BS353" i="1" s="1"/>
  <c r="BO322" i="1"/>
  <c r="BQ306" i="1"/>
  <c r="CJ347" i="1"/>
  <c r="BS347" i="1" s="1"/>
  <c r="BN322" i="1"/>
  <c r="BQ287" i="1"/>
  <c r="BM273" i="1"/>
  <c r="BL273" i="1"/>
  <c r="BK273" i="1"/>
  <c r="BN273" i="1"/>
  <c r="BJ304" i="1"/>
  <c r="BM304" i="1"/>
  <c r="BL304" i="1"/>
  <c r="BH304" i="1"/>
  <c r="BP292" i="1"/>
  <c r="BR284" i="1"/>
  <c r="BR269" i="1"/>
  <c r="BN305" i="1"/>
  <c r="BL305" i="1"/>
  <c r="BK305" i="1"/>
  <c r="BI305" i="1"/>
  <c r="BH305" i="1"/>
  <c r="BQ305" i="1"/>
  <c r="BP305" i="1"/>
  <c r="BO304" i="1"/>
  <c r="BQ273" i="1"/>
  <c r="CJ273" i="1"/>
  <c r="BR273" i="1" s="1"/>
  <c r="BH255" i="1"/>
  <c r="BQ255" i="1"/>
  <c r="BP255" i="1"/>
  <c r="BN255" i="1"/>
  <c r="BM255" i="1"/>
  <c r="BI255" i="1"/>
  <c r="BI293" i="1"/>
  <c r="BS278" i="1"/>
  <c r="BS254" i="1"/>
  <c r="BQ352" i="1"/>
  <c r="CJ307" i="1"/>
  <c r="BS307" i="1" s="1"/>
  <c r="BL264" i="1"/>
  <c r="BJ264" i="1"/>
  <c r="BM264" i="1"/>
  <c r="BK264" i="1"/>
  <c r="BQ264" i="1"/>
  <c r="BI251" i="1"/>
  <c r="BO293" i="1"/>
  <c r="BL254" i="1"/>
  <c r="BK254" i="1"/>
  <c r="BJ254" i="1"/>
  <c r="BI254" i="1"/>
  <c r="BH225" i="1"/>
  <c r="BO253" i="1"/>
  <c r="BN233" i="1"/>
  <c r="BM233" i="1"/>
  <c r="BQ254" i="1"/>
  <c r="BQ230" i="1"/>
  <c r="BQ198" i="1"/>
  <c r="BI198" i="1"/>
  <c r="BP198" i="1"/>
  <c r="BH198" i="1"/>
  <c r="BN198" i="1"/>
  <c r="BK198" i="1"/>
  <c r="AW282" i="1"/>
  <c r="BJ234" i="1"/>
  <c r="BP234" i="1"/>
  <c r="BH234" i="1"/>
  <c r="BO234" i="1"/>
  <c r="BM234" i="1"/>
  <c r="BO254" i="1"/>
  <c r="BJ236" i="1"/>
  <c r="BP236" i="1"/>
  <c r="BH236" i="1"/>
  <c r="BO236" i="1"/>
  <c r="BM236" i="1"/>
  <c r="BQ259" i="1"/>
  <c r="BI259" i="1"/>
  <c r="BO259" i="1"/>
  <c r="BH259" i="1"/>
  <c r="BP259" i="1"/>
  <c r="BJ259" i="1"/>
  <c r="BL193" i="1"/>
  <c r="BK193" i="1"/>
  <c r="AW193" i="1" s="1"/>
  <c r="BQ193" i="1"/>
  <c r="BI193" i="1"/>
  <c r="BN193" i="1"/>
  <c r="BQ256" i="1"/>
  <c r="BN234" i="1"/>
  <c r="BH242" i="1"/>
  <c r="BI154" i="1"/>
  <c r="BO199" i="1"/>
  <c r="AW199" i="1" s="1"/>
  <c r="BN199" i="1"/>
  <c r="BL199" i="1"/>
  <c r="BQ199" i="1"/>
  <c r="BI199" i="1"/>
  <c r="BP160" i="1"/>
  <c r="BH160" i="1"/>
  <c r="BN160" i="1"/>
  <c r="BM160" i="1"/>
  <c r="BK160" i="1"/>
  <c r="BJ184" i="1"/>
  <c r="AW175" i="1"/>
  <c r="BO207" i="1"/>
  <c r="BN207" i="1"/>
  <c r="BL207" i="1"/>
  <c r="BQ207" i="1"/>
  <c r="BI207" i="1"/>
  <c r="BO195" i="1"/>
  <c r="BL183" i="1"/>
  <c r="BP209" i="1"/>
  <c r="CJ202" i="1"/>
  <c r="BS202" i="1" s="1"/>
  <c r="BK183" i="1"/>
  <c r="BR241" i="1"/>
  <c r="BL198" i="1"/>
  <c r="BS185" i="1"/>
  <c r="BL179" i="1"/>
  <c r="BS173" i="1"/>
  <c r="BM167" i="1"/>
  <c r="BL167" i="1"/>
  <c r="BJ167" i="1"/>
  <c r="BQ167" i="1"/>
  <c r="BI167" i="1"/>
  <c r="BO167" i="1"/>
  <c r="BL159" i="1"/>
  <c r="BJ159" i="1"/>
  <c r="BQ159" i="1"/>
  <c r="BI159" i="1"/>
  <c r="BO159" i="1"/>
  <c r="BL151" i="1"/>
  <c r="BJ151" i="1"/>
  <c r="BQ151" i="1"/>
  <c r="BI151" i="1"/>
  <c r="BO151" i="1"/>
  <c r="BM141" i="1"/>
  <c r="BL141" i="1"/>
  <c r="BJ141" i="1"/>
  <c r="BQ141" i="1"/>
  <c r="BI141" i="1"/>
  <c r="BO141" i="1"/>
  <c r="BS137" i="1"/>
  <c r="BJ143" i="1"/>
  <c r="BN172" i="1"/>
  <c r="BR156" i="1"/>
  <c r="CJ136" i="1"/>
  <c r="BR136" i="1" s="1"/>
  <c r="BS114" i="1"/>
  <c r="BN163" i="1"/>
  <c r="BQ152" i="1"/>
  <c r="BJ136" i="1"/>
  <c r="BN137" i="1"/>
  <c r="BO162" i="1"/>
  <c r="BO154" i="1"/>
  <c r="BM140" i="1"/>
  <c r="BI110" i="1"/>
  <c r="BN117" i="1"/>
  <c r="BP110" i="1"/>
  <c r="BM117" i="1"/>
  <c r="BH106" i="1"/>
  <c r="BM101" i="1"/>
  <c r="BS97" i="1"/>
  <c r="BS91" i="1"/>
  <c r="BS149" i="1"/>
  <c r="BK113" i="1"/>
  <c r="BI87" i="1"/>
  <c r="BH87" i="1"/>
  <c r="BQ87" i="1"/>
  <c r="BN87" i="1"/>
  <c r="BL87" i="1"/>
  <c r="BK87" i="1"/>
  <c r="BS161" i="1"/>
  <c r="BQ113" i="1"/>
  <c r="BR65" i="1"/>
  <c r="BR61" i="1"/>
  <c r="BR57" i="1"/>
  <c r="BJ127" i="1"/>
  <c r="BQ127" i="1"/>
  <c r="BI127" i="1"/>
  <c r="BO127" i="1"/>
  <c r="BL127" i="1"/>
  <c r="BK119" i="1"/>
  <c r="BL96" i="1"/>
  <c r="BN89" i="1"/>
  <c r="BH89" i="1"/>
  <c r="BK89" i="1"/>
  <c r="BO96" i="1"/>
  <c r="BR84" i="1"/>
  <c r="CJ84" i="1"/>
  <c r="BS84" i="1" s="1"/>
  <c r="BJ79" i="1"/>
  <c r="BQ72" i="1"/>
  <c r="BP33" i="1"/>
  <c r="BO33" i="1"/>
  <c r="BQ33" i="1"/>
  <c r="BM33" i="1"/>
  <c r="BH33" i="1"/>
  <c r="BJ8" i="1"/>
  <c r="BQ8" i="1"/>
  <c r="BI8" i="1"/>
  <c r="BL8" i="1"/>
  <c r="BK8" i="1"/>
  <c r="BR55" i="1"/>
  <c r="AW55" i="1" s="1"/>
  <c r="BP93" i="1"/>
  <c r="BL86" i="1"/>
  <c r="BQ79" i="1"/>
  <c r="BJ22" i="1"/>
  <c r="BQ22" i="1"/>
  <c r="BI22" i="1"/>
  <c r="BL22" i="1"/>
  <c r="BK22" i="1"/>
  <c r="BJ103" i="1"/>
  <c r="BQ103" i="1"/>
  <c r="BI103" i="1"/>
  <c r="BO103" i="1"/>
  <c r="BL103" i="1"/>
  <c r="BM44" i="1"/>
  <c r="CJ90" i="1"/>
  <c r="BS90" i="1" s="1"/>
  <c r="BK64" i="1"/>
  <c r="BJ64" i="1"/>
  <c r="BI64" i="1"/>
  <c r="BQ64" i="1"/>
  <c r="BL64" i="1"/>
  <c r="BK56" i="1"/>
  <c r="BJ56" i="1"/>
  <c r="BI56" i="1"/>
  <c r="BQ56" i="1"/>
  <c r="BL56" i="1"/>
  <c r="BJ27" i="1"/>
  <c r="BR369" i="1"/>
  <c r="BN77" i="1"/>
  <c r="BM77" i="1"/>
  <c r="BL77" i="1"/>
  <c r="BO77" i="1"/>
  <c r="BQ52" i="1"/>
  <c r="BJ48" i="1"/>
  <c r="BO34" i="1"/>
  <c r="BI27" i="1"/>
  <c r="BH17" i="1"/>
  <c r="BN76" i="1"/>
  <c r="BM76" i="1"/>
  <c r="BL76" i="1"/>
  <c r="BO76" i="1"/>
  <c r="BN65" i="1"/>
  <c r="BN57" i="1"/>
  <c r="CJ50" i="1"/>
  <c r="BS50" i="1" s="1"/>
  <c r="BR88" i="1"/>
  <c r="BI33" i="1"/>
  <c r="BJ7" i="1"/>
  <c r="BI20" i="1"/>
  <c r="BP8" i="1"/>
  <c r="BP11" i="1"/>
  <c r="BN8" i="1"/>
  <c r="AW28" i="1"/>
  <c r="BR20" i="1"/>
  <c r="BJ24" i="1"/>
  <c r="BL15" i="1"/>
  <c r="BS22" i="1"/>
  <c r="BR311" i="1"/>
  <c r="BL289" i="1"/>
  <c r="BK289" i="1"/>
  <c r="BI289" i="1"/>
  <c r="BM289" i="1"/>
  <c r="BH292" i="1"/>
  <c r="BP281" i="1"/>
  <c r="BH281" i="1"/>
  <c r="BO281" i="1"/>
  <c r="BN281" i="1"/>
  <c r="BQ281" i="1"/>
  <c r="BI281" i="1"/>
  <c r="BM248" i="1"/>
  <c r="BL248" i="1"/>
  <c r="BJ248" i="1"/>
  <c r="BI248" i="1"/>
  <c r="BO248" i="1"/>
  <c r="BL292" i="1"/>
  <c r="BI352" i="1"/>
  <c r="BS272" i="1"/>
  <c r="BN248" i="1"/>
  <c r="BP300" i="1"/>
  <c r="BN262" i="1"/>
  <c r="BL262" i="1"/>
  <c r="BM262" i="1"/>
  <c r="BL281" i="1"/>
  <c r="BM244" i="1"/>
  <c r="BR196" i="1"/>
  <c r="BO228" i="1"/>
  <c r="BL182" i="1"/>
  <c r="BK182" i="1"/>
  <c r="BQ182" i="1"/>
  <c r="BI182" i="1"/>
  <c r="BN182" i="1"/>
  <c r="BO309" i="1"/>
  <c r="BN309" i="1"/>
  <c r="BK309" i="1"/>
  <c r="BI309" i="1"/>
  <c r="BH309" i="1"/>
  <c r="BQ309" i="1"/>
  <c r="BL309" i="1"/>
  <c r="BQ266" i="1"/>
  <c r="BM194" i="1"/>
  <c r="BL194" i="1"/>
  <c r="BJ194" i="1"/>
  <c r="BO194" i="1"/>
  <c r="BN228" i="1"/>
  <c r="BI168" i="1"/>
  <c r="BI152" i="1"/>
  <c r="CJ237" i="1"/>
  <c r="BS237" i="1" s="1"/>
  <c r="BP158" i="1"/>
  <c r="BH158" i="1"/>
  <c r="BN158" i="1"/>
  <c r="BM158" i="1"/>
  <c r="BK158" i="1"/>
  <c r="BP143" i="1"/>
  <c r="BH143" i="1"/>
  <c r="BN143" i="1"/>
  <c r="BM143" i="1"/>
  <c r="BK143" i="1"/>
  <c r="BK204" i="1"/>
  <c r="BP182" i="1"/>
  <c r="BR174" i="1"/>
  <c r="BR195" i="1"/>
  <c r="BQ197" i="1"/>
  <c r="BP172" i="1"/>
  <c r="BJ182" i="1"/>
  <c r="BK145" i="1"/>
  <c r="BP163" i="1"/>
  <c r="BI143" i="1"/>
  <c r="BR113" i="1"/>
  <c r="BO143" i="1"/>
  <c r="BP140" i="1"/>
  <c r="BL130" i="1"/>
  <c r="BK130" i="1"/>
  <c r="BQ130" i="1"/>
  <c r="BI130" i="1"/>
  <c r="BN130" i="1"/>
  <c r="BK142" i="1"/>
  <c r="BO136" i="1"/>
  <c r="BK136" i="1"/>
  <c r="BN136" i="1"/>
  <c r="BL136" i="1"/>
  <c r="BI136" i="1"/>
  <c r="BQ136" i="1"/>
  <c r="BM86" i="1"/>
  <c r="BJ86" i="1"/>
  <c r="BI86" i="1"/>
  <c r="BO86" i="1"/>
  <c r="BP100" i="1"/>
  <c r="BP92" i="1"/>
  <c r="BH92" i="1"/>
  <c r="BJ92" i="1"/>
  <c r="BN92" i="1"/>
  <c r="BM92" i="1"/>
  <c r="BM122" i="1"/>
  <c r="BJ106" i="1"/>
  <c r="BQ106" i="1"/>
  <c r="BI106" i="1"/>
  <c r="BO106" i="1"/>
  <c r="BL106" i="1"/>
  <c r="BR101" i="1"/>
  <c r="BM119" i="1"/>
  <c r="BP108" i="1"/>
  <c r="BL66" i="1"/>
  <c r="BK66" i="1"/>
  <c r="BJ66" i="1"/>
  <c r="BM66" i="1"/>
  <c r="BI113" i="1"/>
  <c r="BN86" i="1"/>
  <c r="BN95" i="1"/>
  <c r="BQ100" i="1"/>
  <c r="BM95" i="1"/>
  <c r="BP117" i="1"/>
  <c r="BQ93" i="1"/>
  <c r="BP81" i="1"/>
  <c r="BP47" i="1"/>
  <c r="BP45" i="1"/>
  <c r="BH45" i="1"/>
  <c r="BO45" i="1"/>
  <c r="BQ45" i="1"/>
  <c r="BN45" i="1"/>
  <c r="BI45" i="1"/>
  <c r="BN72" i="1"/>
  <c r="BM72" i="1"/>
  <c r="BO72" i="1"/>
  <c r="BL72" i="1"/>
  <c r="BR47" i="1"/>
  <c r="BS119" i="1"/>
  <c r="BI66" i="1"/>
  <c r="BS34" i="1"/>
  <c r="BK19" i="1"/>
  <c r="BJ19" i="1"/>
  <c r="BL19" i="1"/>
  <c r="BM19" i="1"/>
  <c r="BJ101" i="1"/>
  <c r="BO101" i="1"/>
  <c r="BQ101" i="1"/>
  <c r="BL101" i="1"/>
  <c r="BI101" i="1"/>
  <c r="BP83" i="1"/>
  <c r="BM83" i="1"/>
  <c r="BJ83" i="1"/>
  <c r="BO83" i="1"/>
  <c r="BH83" i="1"/>
  <c r="BN70" i="1"/>
  <c r="BM70" i="1"/>
  <c r="BO70" i="1"/>
  <c r="BL70" i="1"/>
  <c r="BP66" i="1"/>
  <c r="BP63" i="1"/>
  <c r="BK61" i="1"/>
  <c r="BJ61" i="1"/>
  <c r="BQ61" i="1"/>
  <c r="BI61" i="1"/>
  <c r="BL61" i="1"/>
  <c r="BQ49" i="1"/>
  <c r="BP37" i="1"/>
  <c r="BP29" i="1"/>
  <c r="BJ25" i="1"/>
  <c r="AW14" i="1"/>
  <c r="BL143" i="1"/>
  <c r="BP69" i="1"/>
  <c r="BO66" i="1"/>
  <c r="BP32" i="1"/>
  <c r="BO26" i="1"/>
  <c r="BN51" i="1"/>
  <c r="BM51" i="1"/>
  <c r="BO51" i="1"/>
  <c r="BL51" i="1"/>
  <c r="BP68" i="1"/>
  <c r="BO49" i="1"/>
  <c r="BJ39" i="1"/>
  <c r="BI39" i="1"/>
  <c r="BH39" i="1"/>
  <c r="BK39" i="1"/>
  <c r="BQ39" i="1"/>
  <c r="BP39" i="1"/>
  <c r="BO39" i="1"/>
  <c r="BS81" i="1"/>
  <c r="CJ53" i="1"/>
  <c r="BS53" i="1" s="1"/>
  <c r="BP27" i="1"/>
  <c r="BI29" i="1"/>
  <c r="CJ326" i="1"/>
  <c r="BS326" i="1" s="1"/>
  <c r="BP353" i="1"/>
  <c r="BH353" i="1"/>
  <c r="BK353" i="1"/>
  <c r="BJ353" i="1"/>
  <c r="BQ353" i="1"/>
  <c r="BI353" i="1"/>
  <c r="BL346" i="1"/>
  <c r="BJ346" i="1"/>
  <c r="BO346" i="1"/>
  <c r="BM346" i="1"/>
  <c r="BP343" i="1"/>
  <c r="BN343" i="1"/>
  <c r="BQ343" i="1"/>
  <c r="BM343" i="1"/>
  <c r="BK343" i="1"/>
  <c r="BI343" i="1"/>
  <c r="BH343" i="1"/>
  <c r="AW321" i="1"/>
  <c r="BJ306" i="1"/>
  <c r="BO306" i="1"/>
  <c r="BM306" i="1"/>
  <c r="BH306" i="1"/>
  <c r="BS338" i="1"/>
  <c r="BJ299" i="1"/>
  <c r="BL285" i="1"/>
  <c r="BK285" i="1"/>
  <c r="BQ285" i="1"/>
  <c r="BI285" i="1"/>
  <c r="BO285" i="1"/>
  <c r="BM285" i="1"/>
  <c r="AW285" i="1" s="1"/>
  <c r="CJ355" i="1"/>
  <c r="BS355" i="1" s="1"/>
  <c r="BJ287" i="1"/>
  <c r="AW267" i="1"/>
  <c r="BN291" i="1"/>
  <c r="BM291" i="1"/>
  <c r="BK291" i="1"/>
  <c r="BQ291" i="1"/>
  <c r="BO291" i="1"/>
  <c r="BO292" i="1"/>
  <c r="BR279" i="1"/>
  <c r="AW279" i="1" s="1"/>
  <c r="BS279" i="1"/>
  <c r="BL246" i="1"/>
  <c r="BJ246" i="1"/>
  <c r="BQ246" i="1"/>
  <c r="BM246" i="1"/>
  <c r="BI291" i="1"/>
  <c r="BN244" i="1"/>
  <c r="BP309" i="1"/>
  <c r="BP291" i="1"/>
  <c r="BR253" i="1"/>
  <c r="BI262" i="1"/>
  <c r="BL268" i="1"/>
  <c r="BJ268" i="1"/>
  <c r="BQ268" i="1"/>
  <c r="BM268" i="1"/>
  <c r="BK268" i="1"/>
  <c r="AW276" i="1"/>
  <c r="BS232" i="1"/>
  <c r="BS227" i="1"/>
  <c r="AW296" i="1"/>
  <c r="BQ228" i="1"/>
  <c r="BO255" i="1"/>
  <c r="BS233" i="1"/>
  <c r="BR197" i="1"/>
  <c r="BJ240" i="1"/>
  <c r="BP240" i="1"/>
  <c r="BH240" i="1"/>
  <c r="BO240" i="1"/>
  <c r="BM240" i="1"/>
  <c r="BQ220" i="1"/>
  <c r="BI220" i="1"/>
  <c r="BN220" i="1"/>
  <c r="BL220" i="1"/>
  <c r="BH182" i="1"/>
  <c r="BM309" i="1"/>
  <c r="AW261" i="1"/>
  <c r="BR255" i="1"/>
  <c r="BH194" i="1"/>
  <c r="BJ198" i="1"/>
  <c r="BQ185" i="1"/>
  <c r="BI166" i="1"/>
  <c r="BN236" i="1"/>
  <c r="AW177" i="1"/>
  <c r="BP156" i="1"/>
  <c r="BH156" i="1"/>
  <c r="BN156" i="1"/>
  <c r="BM156" i="1"/>
  <c r="BK156" i="1"/>
  <c r="BM202" i="1"/>
  <c r="BM190" i="1"/>
  <c r="BK243" i="1"/>
  <c r="BN194" i="1"/>
  <c r="BS183" i="1"/>
  <c r="BJ223" i="1"/>
  <c r="BM198" i="1"/>
  <c r="BK174" i="1"/>
  <c r="BQ174" i="1"/>
  <c r="BI174" i="1"/>
  <c r="BL174" i="1"/>
  <c r="BJ174" i="1"/>
  <c r="BJ202" i="1"/>
  <c r="BP183" i="1"/>
  <c r="BH183" i="1"/>
  <c r="BO183" i="1"/>
  <c r="BM183" i="1"/>
  <c r="BJ183" i="1"/>
  <c r="BL165" i="1"/>
  <c r="BJ165" i="1"/>
  <c r="BQ165" i="1"/>
  <c r="BI165" i="1"/>
  <c r="BO165" i="1"/>
  <c r="BL157" i="1"/>
  <c r="BJ157" i="1"/>
  <c r="BQ157" i="1"/>
  <c r="BI157" i="1"/>
  <c r="BO157" i="1"/>
  <c r="AW157" i="1" s="1"/>
  <c r="BL149" i="1"/>
  <c r="BJ149" i="1"/>
  <c r="BQ149" i="1"/>
  <c r="BI149" i="1"/>
  <c r="BO149" i="1"/>
  <c r="BH112" i="1"/>
  <c r="BL168" i="1"/>
  <c r="BL152" i="1"/>
  <c r="BQ156" i="1"/>
  <c r="BN151" i="1"/>
  <c r="BS176" i="1"/>
  <c r="BH130" i="1"/>
  <c r="BK199" i="1"/>
  <c r="BO160" i="1"/>
  <c r="BN141" i="1"/>
  <c r="BR110" i="1"/>
  <c r="BR103" i="1"/>
  <c r="BK86" i="1"/>
  <c r="BP119" i="1"/>
  <c r="BM116" i="1"/>
  <c r="BH100" i="1"/>
  <c r="BI92" i="1"/>
  <c r="BL113" i="1"/>
  <c r="BS95" i="1"/>
  <c r="BN119" i="1"/>
  <c r="BN84" i="1"/>
  <c r="BL84" i="1"/>
  <c r="BI84" i="1"/>
  <c r="BQ84" i="1"/>
  <c r="BO84" i="1"/>
  <c r="BK84" i="1"/>
  <c r="BK117" i="1"/>
  <c r="BH66" i="1"/>
  <c r="BJ131" i="1"/>
  <c r="AW131" i="1" s="1"/>
  <c r="BQ131" i="1"/>
  <c r="BI131" i="1"/>
  <c r="BO131" i="1"/>
  <c r="BL131" i="1"/>
  <c r="BP128" i="1"/>
  <c r="BH128" i="1"/>
  <c r="BO128" i="1"/>
  <c r="BM128" i="1"/>
  <c r="BJ128" i="1"/>
  <c r="BR60" i="1"/>
  <c r="AW124" i="1"/>
  <c r="AW114" i="1"/>
  <c r="BJ102" i="1"/>
  <c r="AW102" i="1" s="1"/>
  <c r="BQ102" i="1"/>
  <c r="BO102" i="1"/>
  <c r="BI102" i="1"/>
  <c r="BL102" i="1"/>
  <c r="BO87" i="1"/>
  <c r="BI81" i="1"/>
  <c r="BN74" i="1"/>
  <c r="BM74" i="1"/>
  <c r="BO74" i="1"/>
  <c r="BL74" i="1"/>
  <c r="BK45" i="1"/>
  <c r="BS92" i="1"/>
  <c r="BR76" i="1"/>
  <c r="BH47" i="1"/>
  <c r="BR83" i="1"/>
  <c r="CJ64" i="1"/>
  <c r="BS64" i="1" s="1"/>
  <c r="BK54" i="1"/>
  <c r="BP41" i="1"/>
  <c r="BO41" i="1"/>
  <c r="BN41" i="1"/>
  <c r="BH41" i="1"/>
  <c r="BQ41" i="1"/>
  <c r="BQ31" i="1"/>
  <c r="BP31" i="1"/>
  <c r="BH31" i="1"/>
  <c r="BJ31" i="1"/>
  <c r="BI31" i="1"/>
  <c r="BJ123" i="1"/>
  <c r="AW123" i="1" s="1"/>
  <c r="BQ123" i="1"/>
  <c r="BI123" i="1"/>
  <c r="BO123" i="1"/>
  <c r="BL123" i="1"/>
  <c r="CJ112" i="1"/>
  <c r="BS112" i="1" s="1"/>
  <c r="BP79" i="1"/>
  <c r="BI70" i="1"/>
  <c r="BS54" i="1"/>
  <c r="BK41" i="1"/>
  <c r="BH19" i="1"/>
  <c r="BP87" i="1"/>
  <c r="BO7" i="1"/>
  <c r="BN7" i="1"/>
  <c r="BI7" i="1"/>
  <c r="BP7" i="1"/>
  <c r="BH7" i="1"/>
  <c r="BQ7" i="1"/>
  <c r="BM99" i="1"/>
  <c r="CJ66" i="1"/>
  <c r="BS66" i="1" s="1"/>
  <c r="BH63" i="1"/>
  <c r="BP60" i="1"/>
  <c r="BK58" i="1"/>
  <c r="BJ58" i="1"/>
  <c r="BI58" i="1"/>
  <c r="BQ58" i="1"/>
  <c r="BL58" i="1"/>
  <c r="BI49" i="1"/>
  <c r="BH37" i="1"/>
  <c r="BN131" i="1"/>
  <c r="BJ84" i="1"/>
  <c r="BJ51" i="1"/>
  <c r="BS44" i="1"/>
  <c r="BL39" i="1"/>
  <c r="BH32" i="1"/>
  <c r="BJ82" i="1"/>
  <c r="BQ75" i="1"/>
  <c r="BQ48" i="1"/>
  <c r="BR38" i="1"/>
  <c r="AW38" i="1" s="1"/>
  <c r="BR43" i="1"/>
  <c r="AW43" i="1" s="1"/>
  <c r="BH27" i="1"/>
  <c r="BO16" i="1"/>
  <c r="BN37" i="1"/>
  <c r="BI34" i="1"/>
  <c r="BM22" i="1"/>
  <c r="BR12" i="1"/>
  <c r="BP266" i="1"/>
  <c r="BH266" i="1"/>
  <c r="BN266" i="1"/>
  <c r="BO266" i="1"/>
  <c r="BM266" i="1"/>
  <c r="BS250" i="1"/>
  <c r="BS285" i="1"/>
  <c r="BQ271" i="1"/>
  <c r="BI271" i="1"/>
  <c r="BP271" i="1"/>
  <c r="BH271" i="1"/>
  <c r="BO271" i="1"/>
  <c r="BJ271" i="1"/>
  <c r="BS252" i="1"/>
  <c r="BN307" i="1"/>
  <c r="BK307" i="1"/>
  <c r="BI307" i="1"/>
  <c r="BH307" i="1"/>
  <c r="BQ307" i="1"/>
  <c r="BL307" i="1"/>
  <c r="BP289" i="1"/>
  <c r="BM245" i="1"/>
  <c r="BH245" i="1"/>
  <c r="BQ245" i="1"/>
  <c r="BP245" i="1"/>
  <c r="BN245" i="1"/>
  <c r="BJ230" i="1"/>
  <c r="BO230" i="1"/>
  <c r="BP230" i="1"/>
  <c r="BM230" i="1"/>
  <c r="BH230" i="1"/>
  <c r="BS222" i="1"/>
  <c r="BQ190" i="1"/>
  <c r="BI190" i="1"/>
  <c r="BP190" i="1"/>
  <c r="BH190" i="1"/>
  <c r="BN190" i="1"/>
  <c r="BK190" i="1"/>
  <c r="BL306" i="1"/>
  <c r="BN230" i="1"/>
  <c r="BL188" i="1"/>
  <c r="BK188" i="1"/>
  <c r="BQ188" i="1"/>
  <c r="BI188" i="1"/>
  <c r="BN188" i="1"/>
  <c r="BL180" i="1"/>
  <c r="BK180" i="1"/>
  <c r="BQ180" i="1"/>
  <c r="BI180" i="1"/>
  <c r="BJ180" i="1"/>
  <c r="BL233" i="1"/>
  <c r="BJ233" i="1"/>
  <c r="BQ233" i="1"/>
  <c r="BI233" i="1"/>
  <c r="BO233" i="1"/>
  <c r="BK219" i="1"/>
  <c r="BP219" i="1"/>
  <c r="BQ219" i="1"/>
  <c r="BN219" i="1"/>
  <c r="BM219" i="1"/>
  <c r="BI219" i="1"/>
  <c r="BH219" i="1"/>
  <c r="BM209" i="1"/>
  <c r="BL209" i="1"/>
  <c r="BJ209" i="1"/>
  <c r="BO209" i="1"/>
  <c r="BS187" i="1"/>
  <c r="BM180" i="1"/>
  <c r="BN271" i="1"/>
  <c r="CJ213" i="1"/>
  <c r="BR213" i="1" s="1"/>
  <c r="BP154" i="1"/>
  <c r="BH154" i="1"/>
  <c r="BN154" i="1"/>
  <c r="BM154" i="1"/>
  <c r="BK154" i="1"/>
  <c r="BM249" i="1"/>
  <c r="BQ209" i="1"/>
  <c r="BO182" i="1"/>
  <c r="BP197" i="1"/>
  <c r="BH197" i="1"/>
  <c r="BO197" i="1"/>
  <c r="BM197" i="1"/>
  <c r="BJ197" i="1"/>
  <c r="BP180" i="1"/>
  <c r="CJ189" i="1"/>
  <c r="BR189" i="1" s="1"/>
  <c r="AW189" i="1" s="1"/>
  <c r="BM182" i="1"/>
  <c r="BQ172" i="1"/>
  <c r="BL172" i="1"/>
  <c r="BK172" i="1"/>
  <c r="BJ172" i="1"/>
  <c r="BI172" i="1"/>
  <c r="BL166" i="1"/>
  <c r="BL150" i="1"/>
  <c r="BK194" i="1"/>
  <c r="BJ154" i="1"/>
  <c r="BR143" i="1"/>
  <c r="BO140" i="1"/>
  <c r="BN140" i="1"/>
  <c r="BK140" i="1"/>
  <c r="BQ140" i="1"/>
  <c r="BL140" i="1"/>
  <c r="BI140" i="1"/>
  <c r="BL126" i="1"/>
  <c r="BK126" i="1"/>
  <c r="BQ126" i="1"/>
  <c r="BI126" i="1"/>
  <c r="BN126" i="1"/>
  <c r="CJ256" i="1"/>
  <c r="BR256" i="1" s="1"/>
  <c r="BR139" i="1"/>
  <c r="BM110" i="1"/>
  <c r="BL110" i="1"/>
  <c r="BJ110" i="1"/>
  <c r="BO110" i="1"/>
  <c r="BJ100" i="1"/>
  <c r="BO100" i="1"/>
  <c r="BM100" i="1"/>
  <c r="BL100" i="1"/>
  <c r="BP96" i="1"/>
  <c r="BH96" i="1"/>
  <c r="BJ96" i="1"/>
  <c r="BN96" i="1"/>
  <c r="BM96" i="1"/>
  <c r="BJ91" i="1"/>
  <c r="BL91" i="1"/>
  <c r="BH91" i="1"/>
  <c r="BP91" i="1"/>
  <c r="BO91" i="1"/>
  <c r="BR111" i="1"/>
  <c r="AW111" i="1" s="1"/>
  <c r="BO112" i="1"/>
  <c r="BN112" i="1"/>
  <c r="BL112" i="1"/>
  <c r="BQ112" i="1"/>
  <c r="BI112" i="1"/>
  <c r="BJ108" i="1"/>
  <c r="AW108" i="1" s="1"/>
  <c r="BQ108" i="1"/>
  <c r="BI108" i="1"/>
  <c r="BO108" i="1"/>
  <c r="BL108" i="1"/>
  <c r="BP126" i="1"/>
  <c r="BM50" i="1"/>
  <c r="BL50" i="1"/>
  <c r="BN50" i="1"/>
  <c r="BK50" i="1"/>
  <c r="BN108" i="1"/>
  <c r="BN93" i="1"/>
  <c r="BH93" i="1"/>
  <c r="BK93" i="1"/>
  <c r="BQ99" i="1"/>
  <c r="BS49" i="1"/>
  <c r="BJ117" i="1"/>
  <c r="AW117" i="1" s="1"/>
  <c r="BQ117" i="1"/>
  <c r="BI117" i="1"/>
  <c r="BO117" i="1"/>
  <c r="BL117" i="1"/>
  <c r="BK92" i="1"/>
  <c r="BN81" i="1"/>
  <c r="BM81" i="1"/>
  <c r="BO81" i="1"/>
  <c r="BL81" i="1"/>
  <c r="BN47" i="1"/>
  <c r="BM47" i="1"/>
  <c r="BO47" i="1"/>
  <c r="BL47" i="1"/>
  <c r="BQ54" i="1"/>
  <c r="BI54" i="1"/>
  <c r="BP54" i="1"/>
  <c r="BH54" i="1"/>
  <c r="BJ54" i="1"/>
  <c r="BO54" i="1"/>
  <c r="BO30" i="1"/>
  <c r="BQ30" i="1"/>
  <c r="BN30" i="1"/>
  <c r="BI30" i="1"/>
  <c r="BH30" i="1"/>
  <c r="BJ16" i="1"/>
  <c r="BQ16" i="1"/>
  <c r="BI16" i="1"/>
  <c r="BL16" i="1"/>
  <c r="BK16" i="1"/>
  <c r="BP48" i="1"/>
  <c r="BM112" i="1"/>
  <c r="BR74" i="1"/>
  <c r="BK30" i="1"/>
  <c r="BK96" i="1"/>
  <c r="BK63" i="1"/>
  <c r="BJ63" i="1"/>
  <c r="BI63" i="1"/>
  <c r="BQ63" i="1"/>
  <c r="BL63" i="1"/>
  <c r="BP53" i="1"/>
  <c r="BH53" i="1"/>
  <c r="BO53" i="1"/>
  <c r="BN53" i="1"/>
  <c r="BI53" i="1"/>
  <c r="BQ53" i="1"/>
  <c r="BS42" i="1"/>
  <c r="BL37" i="1"/>
  <c r="BQ37" i="1"/>
  <c r="BK37" i="1"/>
  <c r="BL29" i="1"/>
  <c r="BK29" i="1"/>
  <c r="BQ29" i="1"/>
  <c r="BM93" i="1"/>
  <c r="BN69" i="1"/>
  <c r="BM69" i="1"/>
  <c r="BL69" i="1"/>
  <c r="BO69" i="1"/>
  <c r="BO61" i="1"/>
  <c r="BQ50" i="1"/>
  <c r="BM32" i="1"/>
  <c r="BL32" i="1"/>
  <c r="BM9" i="1"/>
  <c r="BL9" i="1"/>
  <c r="BN9" i="1"/>
  <c r="BO9" i="1"/>
  <c r="BK81" i="1"/>
  <c r="BI75" i="1"/>
  <c r="BN68" i="1"/>
  <c r="BM68" i="1"/>
  <c r="BL68" i="1"/>
  <c r="BO68" i="1"/>
  <c r="BI48" i="1"/>
  <c r="BQ19" i="1"/>
  <c r="BP30" i="1"/>
  <c r="BR36" i="1"/>
  <c r="AW36" i="1" s="1"/>
  <c r="BP287" i="1"/>
  <c r="BO287" i="1"/>
  <c r="BM287" i="1"/>
  <c r="BK287" i="1"/>
  <c r="BH287" i="1"/>
  <c r="BP251" i="1"/>
  <c r="BO251" i="1"/>
  <c r="BN251" i="1"/>
  <c r="BK251" i="1"/>
  <c r="BH251" i="1"/>
  <c r="BQ251" i="1"/>
  <c r="BK244" i="1"/>
  <c r="BJ244" i="1"/>
  <c r="BQ244" i="1"/>
  <c r="BO244" i="1"/>
  <c r="BL244" i="1"/>
  <c r="BO311" i="1"/>
  <c r="BN311" i="1"/>
  <c r="BK311" i="1"/>
  <c r="BI311" i="1"/>
  <c r="BH311" i="1"/>
  <c r="BQ311" i="1"/>
  <c r="BL311" i="1"/>
  <c r="BS264" i="1"/>
  <c r="BP231" i="1"/>
  <c r="BH231" i="1"/>
  <c r="BM231" i="1"/>
  <c r="BN231" i="1"/>
  <c r="BK231" i="1"/>
  <c r="BJ300" i="1"/>
  <c r="BH300" i="1"/>
  <c r="BM300" i="1"/>
  <c r="BL300" i="1"/>
  <c r="BM307" i="1"/>
  <c r="BS274" i="1"/>
  <c r="BH289" i="1"/>
  <c r="AW257" i="1"/>
  <c r="BL245" i="1"/>
  <c r="BK230" i="1"/>
  <c r="AW203" i="1"/>
  <c r="BO231" i="1"/>
  <c r="AW241" i="1"/>
  <c r="BS217" i="1"/>
  <c r="BH188" i="1"/>
  <c r="BH180" i="1"/>
  <c r="BR294" i="1"/>
  <c r="AW294" i="1" s="1"/>
  <c r="BJ212" i="1"/>
  <c r="BP212" i="1"/>
  <c r="BH212" i="1"/>
  <c r="BM212" i="1"/>
  <c r="BL212" i="1"/>
  <c r="BP179" i="1"/>
  <c r="BH179" i="1"/>
  <c r="BO179" i="1"/>
  <c r="BM179" i="1"/>
  <c r="BN179" i="1"/>
  <c r="AW148" i="1"/>
  <c r="BO212" i="1"/>
  <c r="BP194" i="1"/>
  <c r="BO188" i="1"/>
  <c r="BQ168" i="1"/>
  <c r="BP168" i="1"/>
  <c r="BH168" i="1"/>
  <c r="BN168" i="1"/>
  <c r="BM168" i="1"/>
  <c r="BK168" i="1"/>
  <c r="BP152" i="1"/>
  <c r="BH152" i="1"/>
  <c r="BN152" i="1"/>
  <c r="BM152" i="1"/>
  <c r="BK152" i="1"/>
  <c r="CJ239" i="1"/>
  <c r="BS239" i="1" s="1"/>
  <c r="BI209" i="1"/>
  <c r="BK192" i="1"/>
  <c r="BJ192" i="1"/>
  <c r="BP192" i="1"/>
  <c r="BH192" i="1"/>
  <c r="BM192" i="1"/>
  <c r="BM188" i="1"/>
  <c r="BL230" i="1"/>
  <c r="BK201" i="1"/>
  <c r="BJ201" i="1"/>
  <c r="BP201" i="1"/>
  <c r="BH201" i="1"/>
  <c r="BM201" i="1"/>
  <c r="BP181" i="1"/>
  <c r="BH181" i="1"/>
  <c r="BO181" i="1"/>
  <c r="BM181" i="1"/>
  <c r="BN181" i="1"/>
  <c r="BJ181" i="1"/>
  <c r="BL163" i="1"/>
  <c r="BJ163" i="1"/>
  <c r="BQ163" i="1"/>
  <c r="BI163" i="1"/>
  <c r="BO163" i="1"/>
  <c r="BL155" i="1"/>
  <c r="BJ155" i="1"/>
  <c r="BQ155" i="1"/>
  <c r="BI155" i="1"/>
  <c r="BO155" i="1"/>
  <c r="BJ142" i="1"/>
  <c r="BP142" i="1"/>
  <c r="BH142" i="1"/>
  <c r="BO142" i="1"/>
  <c r="BM142" i="1"/>
  <c r="BK138" i="1"/>
  <c r="BO138" i="1"/>
  <c r="BJ138" i="1"/>
  <c r="BH138" i="1"/>
  <c r="BP138" i="1"/>
  <c r="BM138" i="1"/>
  <c r="BM137" i="1"/>
  <c r="BQ137" i="1"/>
  <c r="BI137" i="1"/>
  <c r="BO137" i="1"/>
  <c r="BL137" i="1"/>
  <c r="BJ137" i="1"/>
  <c r="BK179" i="1"/>
  <c r="BN155" i="1"/>
  <c r="BQ139" i="1"/>
  <c r="BI139" i="1"/>
  <c r="BM139" i="1"/>
  <c r="BP139" i="1"/>
  <c r="BN139" i="1"/>
  <c r="BK139" i="1"/>
  <c r="BH139" i="1"/>
  <c r="BS220" i="1"/>
  <c r="BN195" i="1"/>
  <c r="BM195" i="1"/>
  <c r="BK195" i="1"/>
  <c r="BP195" i="1"/>
  <c r="BH195" i="1"/>
  <c r="AW173" i="1"/>
  <c r="BH126" i="1"/>
  <c r="BN192" i="1"/>
  <c r="BO158" i="1"/>
  <c r="BJ139" i="1"/>
  <c r="BH110" i="1"/>
  <c r="BJ119" i="1"/>
  <c r="BQ119" i="1"/>
  <c r="BI119" i="1"/>
  <c r="BO119" i="1"/>
  <c r="BL119" i="1"/>
  <c r="BR100" i="1"/>
  <c r="BI96" i="1"/>
  <c r="BK91" i="1"/>
  <c r="AW134" i="1"/>
  <c r="BJ130" i="1"/>
  <c r="BS89" i="1"/>
  <c r="BQ135" i="1"/>
  <c r="BI135" i="1"/>
  <c r="BM135" i="1"/>
  <c r="BK135" i="1"/>
  <c r="BJ135" i="1"/>
  <c r="BH135" i="1"/>
  <c r="BP135" i="1"/>
  <c r="BN135" i="1"/>
  <c r="BJ126" i="1"/>
  <c r="BN110" i="1"/>
  <c r="BL49" i="1"/>
  <c r="BK49" i="1"/>
  <c r="BJ49" i="1"/>
  <c r="BM49" i="1"/>
  <c r="BS140" i="1"/>
  <c r="BR63" i="1"/>
  <c r="BR59" i="1"/>
  <c r="BH50" i="1"/>
  <c r="BS127" i="1"/>
  <c r="BJ116" i="1"/>
  <c r="BQ116" i="1"/>
  <c r="BI116" i="1"/>
  <c r="BO116" i="1"/>
  <c r="BL116" i="1"/>
  <c r="BK100" i="1"/>
  <c r="BJ93" i="1"/>
  <c r="BN99" i="1"/>
  <c r="BH99" i="1"/>
  <c r="BP99" i="1"/>
  <c r="BK99" i="1"/>
  <c r="BI99" i="1"/>
  <c r="AW42" i="1"/>
  <c r="BQ91" i="1"/>
  <c r="BP25" i="1"/>
  <c r="BO25" i="1"/>
  <c r="BM25" i="1"/>
  <c r="BH25" i="1"/>
  <c r="BQ25" i="1"/>
  <c r="BN27" i="1"/>
  <c r="BM27" i="1"/>
  <c r="BH16" i="1"/>
  <c r="AW121" i="1"/>
  <c r="BN79" i="1"/>
  <c r="BM79" i="1"/>
  <c r="BO79" i="1"/>
  <c r="BL79" i="1"/>
  <c r="BJ81" i="1"/>
  <c r="BM130" i="1"/>
  <c r="BK60" i="1"/>
  <c r="BJ60" i="1"/>
  <c r="BI60" i="1"/>
  <c r="BQ60" i="1"/>
  <c r="BL60" i="1"/>
  <c r="BO52" i="1"/>
  <c r="BN52" i="1"/>
  <c r="BM52" i="1"/>
  <c r="BH52" i="1"/>
  <c r="BP52" i="1"/>
  <c r="AW46" i="1"/>
  <c r="BR41" i="1"/>
  <c r="BJ37" i="1"/>
  <c r="BJ29" i="1"/>
  <c r="BR8" i="1"/>
  <c r="BO92" i="1"/>
  <c r="BI50" i="1"/>
  <c r="BO37" i="1"/>
  <c r="BR32" i="1"/>
  <c r="BS32" i="1"/>
  <c r="BM24" i="1"/>
  <c r="BL24" i="1"/>
  <c r="BN61" i="1"/>
  <c r="BK47" i="1"/>
  <c r="BO50" i="1"/>
  <c r="BI19" i="1"/>
  <c r="BK24" i="1"/>
  <c r="BN25" i="1"/>
  <c r="BO32" i="1"/>
  <c r="BJ9" i="1"/>
  <c r="BN32" i="1"/>
  <c r="BM29" i="1"/>
  <c r="BS287" i="1"/>
  <c r="BK337" i="1"/>
  <c r="BM337" i="1"/>
  <c r="BL337" i="1"/>
  <c r="BJ337" i="1"/>
  <c r="BK292" i="1"/>
  <c r="BJ292" i="1"/>
  <c r="BI292" i="1"/>
  <c r="BM292" i="1"/>
  <c r="BO249" i="1"/>
  <c r="BN249" i="1"/>
  <c r="BI249" i="1"/>
  <c r="BH249" i="1"/>
  <c r="BP249" i="1"/>
  <c r="BR317" i="1"/>
  <c r="AW317" i="1" s="1"/>
  <c r="BN299" i="1"/>
  <c r="BQ299" i="1"/>
  <c r="BO299" i="1"/>
  <c r="BK299" i="1"/>
  <c r="BI299" i="1"/>
  <c r="AW280" i="1"/>
  <c r="BL251" i="1"/>
  <c r="BI231" i="1"/>
  <c r="BM311" i="1"/>
  <c r="BK271" i="1"/>
  <c r="BJ249" i="1"/>
  <c r="BP228" i="1"/>
  <c r="BH228" i="1"/>
  <c r="BM228" i="1"/>
  <c r="BK228" i="1"/>
  <c r="BK300" i="1"/>
  <c r="BK278" i="1"/>
  <c r="BJ278" i="1"/>
  <c r="BQ278" i="1"/>
  <c r="BI278" i="1"/>
  <c r="BL278" i="1"/>
  <c r="BK274" i="1"/>
  <c r="BJ274" i="1"/>
  <c r="AW274" i="1" s="1"/>
  <c r="BQ274" i="1"/>
  <c r="BI274" i="1"/>
  <c r="BL274" i="1"/>
  <c r="BJ251" i="1"/>
  <c r="BO313" i="1"/>
  <c r="BN313" i="1"/>
  <c r="BK313" i="1"/>
  <c r="BI313" i="1"/>
  <c r="BH313" i="1"/>
  <c r="BQ313" i="1"/>
  <c r="BL313" i="1"/>
  <c r="BK266" i="1"/>
  <c r="BK226" i="1"/>
  <c r="BP226" i="1"/>
  <c r="BH226" i="1"/>
  <c r="BQ226" i="1"/>
  <c r="BN226" i="1"/>
  <c r="BM226" i="1"/>
  <c r="BI226" i="1"/>
  <c r="BR263" i="1"/>
  <c r="BS230" i="1"/>
  <c r="BR218" i="1"/>
  <c r="AW218" i="1" s="1"/>
  <c r="BR227" i="1"/>
  <c r="BO245" i="1"/>
  <c r="BJ238" i="1"/>
  <c r="BP238" i="1"/>
  <c r="BH238" i="1"/>
  <c r="BO238" i="1"/>
  <c r="BM238" i="1"/>
  <c r="BL231" i="1"/>
  <c r="BR198" i="1"/>
  <c r="BQ248" i="1"/>
  <c r="BL226" i="1"/>
  <c r="BR214" i="1"/>
  <c r="BL186" i="1"/>
  <c r="BK186" i="1"/>
  <c r="AW186" i="1" s="1"/>
  <c r="BQ186" i="1"/>
  <c r="BI186" i="1"/>
  <c r="BN186" i="1"/>
  <c r="BL178" i="1"/>
  <c r="BK178" i="1"/>
  <c r="BQ178" i="1"/>
  <c r="BI178" i="1"/>
  <c r="BN178" i="1"/>
  <c r="BJ178" i="1"/>
  <c r="BL287" i="1"/>
  <c r="BN232" i="1"/>
  <c r="BL232" i="1"/>
  <c r="BK232" i="1"/>
  <c r="BI232" i="1"/>
  <c r="BQ232" i="1"/>
  <c r="BL225" i="1"/>
  <c r="BQ225" i="1"/>
  <c r="BI225" i="1"/>
  <c r="BO225" i="1"/>
  <c r="BN225" i="1"/>
  <c r="BM204" i="1"/>
  <c r="BL204" i="1"/>
  <c r="BJ204" i="1"/>
  <c r="BO204" i="1"/>
  <c r="BR265" i="1"/>
  <c r="AW265" i="1" s="1"/>
  <c r="BI212" i="1"/>
  <c r="BP185" i="1"/>
  <c r="BH185" i="1"/>
  <c r="BO185" i="1"/>
  <c r="BM185" i="1"/>
  <c r="BJ185" i="1"/>
  <c r="AW144" i="1"/>
  <c r="BO190" i="1"/>
  <c r="BS177" i="1"/>
  <c r="BQ166" i="1"/>
  <c r="BP166" i="1"/>
  <c r="BH166" i="1"/>
  <c r="BN166" i="1"/>
  <c r="BM166" i="1"/>
  <c r="BK166" i="1"/>
  <c r="BQ150" i="1"/>
  <c r="BI150" i="1"/>
  <c r="BP150" i="1"/>
  <c r="BH150" i="1"/>
  <c r="BN150" i="1"/>
  <c r="BM150" i="1"/>
  <c r="BK150" i="1"/>
  <c r="BN238" i="1"/>
  <c r="BR215" i="1"/>
  <c r="AW215" i="1" s="1"/>
  <c r="BI192" i="1"/>
  <c r="BJ228" i="1"/>
  <c r="BI204" i="1"/>
  <c r="BO196" i="1"/>
  <c r="BN196" i="1"/>
  <c r="BL196" i="1"/>
  <c r="BQ196" i="1"/>
  <c r="BI196" i="1"/>
  <c r="BK262" i="1"/>
  <c r="AW262" i="1" s="1"/>
  <c r="BS224" i="1"/>
  <c r="BK212" i="1"/>
  <c r="BR206" i="1"/>
  <c r="BI201" i="1"/>
  <c r="BR193" i="1"/>
  <c r="BL185" i="1"/>
  <c r="BS175" i="1"/>
  <c r="BH163" i="1"/>
  <c r="BH155" i="1"/>
  <c r="BL145" i="1"/>
  <c r="BJ145" i="1"/>
  <c r="BQ145" i="1"/>
  <c r="BI145" i="1"/>
  <c r="BO145" i="1"/>
  <c r="BI142" i="1"/>
  <c r="CJ147" i="1"/>
  <c r="BS147" i="1" s="1"/>
  <c r="BP113" i="1"/>
  <c r="BH113" i="1"/>
  <c r="BO113" i="1"/>
  <c r="BM113" i="1"/>
  <c r="BJ113" i="1"/>
  <c r="BQ181" i="1"/>
  <c r="BJ168" i="1"/>
  <c r="BJ152" i="1"/>
  <c r="BN142" i="1"/>
  <c r="BS134" i="1"/>
  <c r="BQ154" i="1"/>
  <c r="BL139" i="1"/>
  <c r="BL195" i="1"/>
  <c r="BM155" i="1"/>
  <c r="BL122" i="1"/>
  <c r="BK122" i="1"/>
  <c r="BQ122" i="1"/>
  <c r="BI122" i="1"/>
  <c r="BN122" i="1"/>
  <c r="BI256" i="1"/>
  <c r="BM256" i="1"/>
  <c r="BL256" i="1"/>
  <c r="BJ256" i="1"/>
  <c r="BN138" i="1"/>
  <c r="BS123" i="1"/>
  <c r="BJ118" i="1"/>
  <c r="BQ118" i="1"/>
  <c r="BI118" i="1"/>
  <c r="BO118" i="1"/>
  <c r="BL118" i="1"/>
  <c r="BS169" i="1"/>
  <c r="BJ95" i="1"/>
  <c r="BL95" i="1"/>
  <c r="BH95" i="1"/>
  <c r="BP95" i="1"/>
  <c r="BO95" i="1"/>
  <c r="BK155" i="1"/>
  <c r="BH49" i="1"/>
  <c r="BK118" i="1"/>
  <c r="BM48" i="1"/>
  <c r="BL48" i="1"/>
  <c r="BN48" i="1"/>
  <c r="BK48" i="1"/>
  <c r="BJ146" i="1"/>
  <c r="BP146" i="1"/>
  <c r="BH146" i="1"/>
  <c r="BO146" i="1"/>
  <c r="BM146" i="1"/>
  <c r="BO126" i="1"/>
  <c r="BJ99" i="1"/>
  <c r="BL92" i="1"/>
  <c r="BR86" i="1"/>
  <c r="BS39" i="1"/>
  <c r="BI91" i="1"/>
  <c r="BL25" i="1"/>
  <c r="BP122" i="1"/>
  <c r="BS46" i="1"/>
  <c r="BP26" i="1"/>
  <c r="BL26" i="1"/>
  <c r="BK26" i="1"/>
  <c r="BJ26" i="1"/>
  <c r="BQ26" i="1"/>
  <c r="BH26" i="1"/>
  <c r="BN75" i="1"/>
  <c r="BM75" i="1"/>
  <c r="BO75" i="1"/>
  <c r="BL75" i="1"/>
  <c r="BL40" i="1"/>
  <c r="BK40" i="1"/>
  <c r="BJ40" i="1"/>
  <c r="BM40" i="1"/>
  <c r="BN40" i="1"/>
  <c r="BS26" i="1"/>
  <c r="BK11" i="1"/>
  <c r="BL11" i="1"/>
  <c r="BJ11" i="1"/>
  <c r="BM11" i="1"/>
  <c r="BP75" i="1"/>
  <c r="BM108" i="1"/>
  <c r="BI95" i="1"/>
  <c r="BS68" i="1"/>
  <c r="BK65" i="1"/>
  <c r="BJ65" i="1"/>
  <c r="BI65" i="1"/>
  <c r="BQ65" i="1"/>
  <c r="BL65" i="1"/>
  <c r="BK57" i="1"/>
  <c r="BJ57" i="1"/>
  <c r="BQ57" i="1"/>
  <c r="BI57" i="1"/>
  <c r="BL57" i="1"/>
  <c r="BJ52" i="1"/>
  <c r="BQ44" i="1"/>
  <c r="BP44" i="1"/>
  <c r="BH44" i="1"/>
  <c r="BO44" i="1"/>
  <c r="BJ44" i="1"/>
  <c r="BI44" i="1"/>
  <c r="BS85" i="1"/>
  <c r="BM91" i="1"/>
  <c r="BJ75" i="1"/>
  <c r="BO60" i="1"/>
  <c r="BP49" i="1"/>
  <c r="BO29" i="1"/>
  <c r="BN60" i="1"/>
  <c r="BQ51" i="1"/>
  <c r="BL45" i="1"/>
  <c r="BO24" i="1"/>
  <c r="CJ11" i="1"/>
  <c r="BR11" i="1" s="1"/>
  <c r="BN24" i="1"/>
  <c r="BS10" i="1"/>
  <c r="BM30" i="1"/>
  <c r="BL30" i="1"/>
  <c r="BS18" i="1"/>
  <c r="BS213" i="1" l="1"/>
  <c r="AW107" i="1"/>
  <c r="AW427" i="1"/>
  <c r="AW273" i="1"/>
  <c r="AX120" i="1"/>
  <c r="AW232" i="1"/>
  <c r="AW343" i="1"/>
  <c r="AW409" i="1"/>
  <c r="AW295" i="1"/>
  <c r="AW165" i="1"/>
  <c r="AW207" i="1"/>
  <c r="AW71" i="1"/>
  <c r="AW412" i="1"/>
  <c r="AW437" i="1"/>
  <c r="AX437" i="1" s="1"/>
  <c r="BR135" i="1"/>
  <c r="AW135" i="1" s="1"/>
  <c r="BR147" i="1"/>
  <c r="AW147" i="1" s="1"/>
  <c r="AW89" i="1"/>
  <c r="AW141" i="1"/>
  <c r="AW167" i="1"/>
  <c r="AW383" i="1"/>
  <c r="AW291" i="1"/>
  <c r="AW12" i="1"/>
  <c r="AW136" i="1"/>
  <c r="AW205" i="1"/>
  <c r="BR341" i="1"/>
  <c r="BR355" i="1"/>
  <c r="AW254" i="1"/>
  <c r="AW18" i="1"/>
  <c r="AW381" i="1"/>
  <c r="AW196" i="1"/>
  <c r="AY196" i="1" s="1"/>
  <c r="AW337" i="1"/>
  <c r="AX337" i="1" s="1"/>
  <c r="AW70" i="1"/>
  <c r="AX70" i="1" s="1"/>
  <c r="AW385" i="1"/>
  <c r="AX345" i="1"/>
  <c r="AW145" i="1"/>
  <c r="AW278" i="1"/>
  <c r="AW220" i="1"/>
  <c r="AW103" i="1"/>
  <c r="AW333" i="1"/>
  <c r="AW172" i="1"/>
  <c r="AW380" i="1"/>
  <c r="AW248" i="1"/>
  <c r="AW256" i="1"/>
  <c r="AW23" i="1"/>
  <c r="BR358" i="1"/>
  <c r="AW358" i="1" s="1"/>
  <c r="AY358" i="1" s="1"/>
  <c r="BR394" i="1"/>
  <c r="AW394" i="1" s="1"/>
  <c r="AW324" i="1"/>
  <c r="AY324" i="1" s="1"/>
  <c r="AX4" i="2"/>
  <c r="AX6" i="2"/>
  <c r="AX14" i="2"/>
  <c r="AZ4" i="2"/>
  <c r="AZ6" i="2"/>
  <c r="AZ12" i="2"/>
  <c r="AZ14" i="2"/>
  <c r="AX7" i="2"/>
  <c r="AZ7" i="2"/>
  <c r="AX13" i="2"/>
  <c r="AZ13" i="2"/>
  <c r="AX16" i="2"/>
  <c r="AZ16" i="2"/>
  <c r="AZ15" i="2"/>
  <c r="AX15" i="2"/>
  <c r="AZ5" i="2"/>
  <c r="AX5" i="2"/>
  <c r="AX11" i="2"/>
  <c r="AZ11" i="2"/>
  <c r="AX10" i="2"/>
  <c r="AZ10" i="2"/>
  <c r="AX413" i="1"/>
  <c r="AY413" i="1"/>
  <c r="AY316" i="1"/>
  <c r="AX316" i="1"/>
  <c r="AY381" i="1"/>
  <c r="AX381" i="1"/>
  <c r="AW259" i="1"/>
  <c r="AY259" i="1" s="1"/>
  <c r="AW118" i="1"/>
  <c r="AY118" i="1" s="1"/>
  <c r="AW142" i="1"/>
  <c r="AX142" i="1" s="1"/>
  <c r="AW51" i="1"/>
  <c r="AW151" i="1"/>
  <c r="AW149" i="1"/>
  <c r="AW223" i="1"/>
  <c r="AY223" i="1" s="1"/>
  <c r="AW194" i="1"/>
  <c r="AX194" i="1" s="1"/>
  <c r="BR326" i="1"/>
  <c r="AW326" i="1" s="1"/>
  <c r="AW101" i="1"/>
  <c r="AW158" i="1"/>
  <c r="AW77" i="1"/>
  <c r="AW184" i="1"/>
  <c r="AW384" i="1"/>
  <c r="AW104" i="1"/>
  <c r="AX104" i="1" s="1"/>
  <c r="BR235" i="1"/>
  <c r="AW235" i="1" s="1"/>
  <c r="BR353" i="1"/>
  <c r="AW353" i="1" s="1"/>
  <c r="AW441" i="1"/>
  <c r="AY441" i="1" s="1"/>
  <c r="BR354" i="1"/>
  <c r="AW354" i="1" s="1"/>
  <c r="AW450" i="1"/>
  <c r="AW414" i="1"/>
  <c r="AW76" i="1"/>
  <c r="AW227" i="1"/>
  <c r="AY227" i="1" s="1"/>
  <c r="AW81" i="1"/>
  <c r="AX81" i="1" s="1"/>
  <c r="AW116" i="1"/>
  <c r="AW268" i="1"/>
  <c r="AW246" i="1"/>
  <c r="AW79" i="1"/>
  <c r="AW87" i="1"/>
  <c r="AW176" i="1"/>
  <c r="BS229" i="1"/>
  <c r="AW447" i="1"/>
  <c r="AY447" i="1" s="1"/>
  <c r="AW400" i="1"/>
  <c r="AX400" i="1" s="1"/>
  <c r="BS131" i="1"/>
  <c r="BR396" i="1"/>
  <c r="AW396" i="1" s="1"/>
  <c r="AX396" i="1" s="1"/>
  <c r="AW421" i="1"/>
  <c r="BS427" i="1"/>
  <c r="AW21" i="1"/>
  <c r="AW57" i="1"/>
  <c r="AX57" i="1" s="1"/>
  <c r="AW122" i="1"/>
  <c r="AX122" i="1" s="1"/>
  <c r="AW29" i="1"/>
  <c r="AW137" i="1"/>
  <c r="AW68" i="1"/>
  <c r="AW140" i="1"/>
  <c r="BS189" i="1"/>
  <c r="AW74" i="1"/>
  <c r="AW174" i="1"/>
  <c r="AY174" i="1" s="1"/>
  <c r="BR90" i="1"/>
  <c r="AW90" i="1" s="1"/>
  <c r="AY90" i="1" s="1"/>
  <c r="AW225" i="1"/>
  <c r="AY225" i="1" s="1"/>
  <c r="AW105" i="1"/>
  <c r="AX105" i="1" s="1"/>
  <c r="AW439" i="1"/>
  <c r="AX439" i="1" s="1"/>
  <c r="BS366" i="1"/>
  <c r="AW453" i="1"/>
  <c r="AX452" i="1"/>
  <c r="AW178" i="1"/>
  <c r="AY178" i="1" s="1"/>
  <c r="AW119" i="1"/>
  <c r="AX119" i="1" s="1"/>
  <c r="AW213" i="1"/>
  <c r="AW209" i="1"/>
  <c r="AW84" i="1"/>
  <c r="AW127" i="1"/>
  <c r="AW252" i="1"/>
  <c r="AW253" i="1"/>
  <c r="AW275" i="1"/>
  <c r="AX275" i="1" s="1"/>
  <c r="AW395" i="1"/>
  <c r="AX395" i="1" s="1"/>
  <c r="AW159" i="1"/>
  <c r="AY159" i="1" s="1"/>
  <c r="AW288" i="1"/>
  <c r="AX288" i="1" s="1"/>
  <c r="AW423" i="1"/>
  <c r="AX423" i="1" s="1"/>
  <c r="AW82" i="1"/>
  <c r="AW264" i="1"/>
  <c r="AW72" i="1"/>
  <c r="AW352" i="1"/>
  <c r="AY352" i="1" s="1"/>
  <c r="AW109" i="1"/>
  <c r="AX109" i="1" s="1"/>
  <c r="BR212" i="1"/>
  <c r="BR290" i="1"/>
  <c r="BS418" i="1"/>
  <c r="AW247" i="1"/>
  <c r="BR349" i="1"/>
  <c r="BR231" i="1"/>
  <c r="AW356" i="1"/>
  <c r="AY356" i="1" s="1"/>
  <c r="AW166" i="1"/>
  <c r="AX166" i="1" s="1"/>
  <c r="AW330" i="1"/>
  <c r="AX13" i="1"/>
  <c r="AW75" i="1"/>
  <c r="AY75" i="1" s="1"/>
  <c r="AW40" i="1"/>
  <c r="AW204" i="1"/>
  <c r="AW311" i="1"/>
  <c r="AW244" i="1"/>
  <c r="AY244" i="1" s="1"/>
  <c r="AW287" i="1"/>
  <c r="AY287" i="1" s="1"/>
  <c r="AW191" i="1"/>
  <c r="AW211" i="1"/>
  <c r="BS277" i="1"/>
  <c r="AW377" i="1"/>
  <c r="AW340" i="1"/>
  <c r="AW404" i="1"/>
  <c r="AW336" i="1"/>
  <c r="AY336" i="1" s="1"/>
  <c r="AW286" i="1"/>
  <c r="AY286" i="1" s="1"/>
  <c r="AW298" i="1"/>
  <c r="AY298" i="1" s="1"/>
  <c r="AW393" i="1"/>
  <c r="AX393" i="1" s="1"/>
  <c r="BS438" i="1"/>
  <c r="AW361" i="1"/>
  <c r="AY361" i="1" s="1"/>
  <c r="AW443" i="1"/>
  <c r="AY443" i="1" s="1"/>
  <c r="AW397" i="1"/>
  <c r="AW45" i="1"/>
  <c r="AY45" i="1" s="1"/>
  <c r="AW8" i="1"/>
  <c r="AY8" i="1" s="1"/>
  <c r="AW33" i="1"/>
  <c r="BR58" i="1"/>
  <c r="AW58" i="1" s="1"/>
  <c r="AW30" i="1"/>
  <c r="AY30" i="1" s="1"/>
  <c r="AW48" i="1"/>
  <c r="AX48" i="1" s="1"/>
  <c r="AW69" i="1"/>
  <c r="AX69" i="1" s="1"/>
  <c r="AW11" i="1"/>
  <c r="AW65" i="1"/>
  <c r="AX65" i="1" s="1"/>
  <c r="AW59" i="1"/>
  <c r="AX59" i="1" s="1"/>
  <c r="AW60" i="1"/>
  <c r="AX60" i="1" s="1"/>
  <c r="BS11" i="1"/>
  <c r="AW61" i="1"/>
  <c r="AX61" i="1" s="1"/>
  <c r="AW56" i="1"/>
  <c r="AX56" i="1" s="1"/>
  <c r="BR67" i="1"/>
  <c r="AW22" i="1"/>
  <c r="AW63" i="1"/>
  <c r="AX63" i="1" s="1"/>
  <c r="BR16" i="1"/>
  <c r="AW16" i="1" s="1"/>
  <c r="BR24" i="1"/>
  <c r="AW24" i="1" s="1"/>
  <c r="AY204" i="1"/>
  <c r="AX204" i="1"/>
  <c r="AX108" i="1"/>
  <c r="AY108" i="1"/>
  <c r="AY279" i="1"/>
  <c r="AX279" i="1"/>
  <c r="AY254" i="1"/>
  <c r="AX254" i="1"/>
  <c r="AX361" i="1"/>
  <c r="AX443" i="1"/>
  <c r="AX11" i="1"/>
  <c r="AY11" i="1"/>
  <c r="AY68" i="1"/>
  <c r="AX68" i="1"/>
  <c r="AY51" i="1"/>
  <c r="AX51" i="1"/>
  <c r="AX23" i="1"/>
  <c r="AY23" i="1"/>
  <c r="AY72" i="1"/>
  <c r="AX72" i="1"/>
  <c r="AY98" i="1"/>
  <c r="AX98" i="1"/>
  <c r="AX352" i="1"/>
  <c r="AY283" i="1"/>
  <c r="AX283" i="1"/>
  <c r="AX435" i="1"/>
  <c r="AY435" i="1"/>
  <c r="AY434" i="1"/>
  <c r="AX434" i="1"/>
  <c r="AX291" i="1"/>
  <c r="AY291" i="1"/>
  <c r="AX265" i="1"/>
  <c r="AY265" i="1"/>
  <c r="AY294" i="1"/>
  <c r="AX294" i="1"/>
  <c r="AY220" i="1"/>
  <c r="AX220" i="1"/>
  <c r="AY232" i="1"/>
  <c r="AX232" i="1"/>
  <c r="AY151" i="1"/>
  <c r="AX151" i="1"/>
  <c r="AY149" i="1"/>
  <c r="AX149" i="1"/>
  <c r="AY326" i="1"/>
  <c r="AX326" i="1"/>
  <c r="AY248" i="1"/>
  <c r="AX248" i="1"/>
  <c r="AY207" i="1"/>
  <c r="AX207" i="1"/>
  <c r="AX191" i="1"/>
  <c r="AY191" i="1"/>
  <c r="AX331" i="1"/>
  <c r="AY331" i="1"/>
  <c r="AX414" i="1"/>
  <c r="AY414" i="1"/>
  <c r="AX178" i="1"/>
  <c r="AY119" i="1"/>
  <c r="AY36" i="1"/>
  <c r="AX36" i="1"/>
  <c r="AY103" i="1"/>
  <c r="AX103" i="1"/>
  <c r="AY264" i="1"/>
  <c r="AX264" i="1"/>
  <c r="AY252" i="1"/>
  <c r="AX252" i="1"/>
  <c r="AY145" i="1"/>
  <c r="AX145" i="1"/>
  <c r="AY278" i="1"/>
  <c r="AX278" i="1"/>
  <c r="AX118" i="1"/>
  <c r="AY140" i="1"/>
  <c r="AX140" i="1"/>
  <c r="AX12" i="1"/>
  <c r="AY12" i="1"/>
  <c r="AY268" i="1"/>
  <c r="AX268" i="1"/>
  <c r="AY246" i="1"/>
  <c r="AX246" i="1"/>
  <c r="AY285" i="1"/>
  <c r="AX285" i="1"/>
  <c r="AY76" i="1"/>
  <c r="AX76" i="1"/>
  <c r="AY141" i="1"/>
  <c r="AX141" i="1"/>
  <c r="AY344" i="1"/>
  <c r="AX344" i="1"/>
  <c r="AX107" i="1"/>
  <c r="AY107" i="1"/>
  <c r="AX453" i="1"/>
  <c r="AY453" i="1"/>
  <c r="AY421" i="1"/>
  <c r="AX421" i="1"/>
  <c r="AY57" i="1"/>
  <c r="AY117" i="1"/>
  <c r="AX117" i="1"/>
  <c r="AX317" i="1"/>
  <c r="AY317" i="1"/>
  <c r="AY189" i="1"/>
  <c r="AX189" i="1"/>
  <c r="AY213" i="1"/>
  <c r="AX213" i="1"/>
  <c r="AY209" i="1"/>
  <c r="AX209" i="1"/>
  <c r="AX22" i="1"/>
  <c r="AY22" i="1"/>
  <c r="AY74" i="1"/>
  <c r="AX74" i="1"/>
  <c r="AY101" i="1"/>
  <c r="AX101" i="1"/>
  <c r="AX77" i="1"/>
  <c r="AY77" i="1"/>
  <c r="AX184" i="1"/>
  <c r="AY184" i="1"/>
  <c r="AY409" i="1"/>
  <c r="AX409" i="1"/>
  <c r="AX412" i="1"/>
  <c r="AY412" i="1"/>
  <c r="AY377" i="1"/>
  <c r="AX377" i="1"/>
  <c r="AY81" i="1"/>
  <c r="AY82" i="1"/>
  <c r="AX82" i="1"/>
  <c r="AX102" i="1"/>
  <c r="AY102" i="1"/>
  <c r="AX84" i="1"/>
  <c r="AY84" i="1"/>
  <c r="AX79" i="1"/>
  <c r="AY79" i="1"/>
  <c r="AY360" i="1"/>
  <c r="AX360" i="1"/>
  <c r="AY330" i="1"/>
  <c r="AX330" i="1"/>
  <c r="AX368" i="1"/>
  <c r="AY368" i="1"/>
  <c r="AY422" i="1"/>
  <c r="AX422" i="1"/>
  <c r="AY385" i="1"/>
  <c r="AX385" i="1"/>
  <c r="AY374" i="1"/>
  <c r="AX374" i="1"/>
  <c r="AY218" i="1"/>
  <c r="AX218" i="1"/>
  <c r="AY116" i="1"/>
  <c r="AX116" i="1"/>
  <c r="AY176" i="1"/>
  <c r="AX176" i="1"/>
  <c r="AX441" i="1"/>
  <c r="AY340" i="1"/>
  <c r="AX340" i="1"/>
  <c r="AX404" i="1"/>
  <c r="AY404" i="1"/>
  <c r="AX186" i="1"/>
  <c r="AY186" i="1"/>
  <c r="AY137" i="1"/>
  <c r="AX137" i="1"/>
  <c r="AX172" i="1"/>
  <c r="AY172" i="1"/>
  <c r="AX127" i="1"/>
  <c r="AY127" i="1"/>
  <c r="AY105" i="1"/>
  <c r="AX311" i="1"/>
  <c r="AY311" i="1"/>
  <c r="AY158" i="1"/>
  <c r="AX158" i="1"/>
  <c r="AY200" i="1"/>
  <c r="AX200" i="1"/>
  <c r="AY253" i="1"/>
  <c r="AX253" i="1"/>
  <c r="AX376" i="1"/>
  <c r="AY376" i="1"/>
  <c r="AX134" i="1"/>
  <c r="AY134" i="1"/>
  <c r="AY114" i="1"/>
  <c r="AX114" i="1"/>
  <c r="AY296" i="1"/>
  <c r="AX296" i="1"/>
  <c r="AX273" i="1"/>
  <c r="AY273" i="1"/>
  <c r="AY442" i="1"/>
  <c r="AX442" i="1"/>
  <c r="AY450" i="1"/>
  <c r="AX450" i="1"/>
  <c r="AY136" i="1"/>
  <c r="AX136" i="1"/>
  <c r="AW78" i="1"/>
  <c r="AX397" i="1"/>
  <c r="AY397" i="1"/>
  <c r="AW164" i="1"/>
  <c r="AY328" i="1"/>
  <c r="AX328" i="1"/>
  <c r="AX427" i="1"/>
  <c r="AY427" i="1"/>
  <c r="AX131" i="1"/>
  <c r="AY131" i="1"/>
  <c r="AY87" i="1"/>
  <c r="AX87" i="1"/>
  <c r="AY171" i="1"/>
  <c r="AX171" i="1"/>
  <c r="AX383" i="1"/>
  <c r="AY383" i="1"/>
  <c r="AX71" i="1"/>
  <c r="AY71" i="1"/>
  <c r="AW429" i="1"/>
  <c r="AY205" i="1"/>
  <c r="AX205" i="1"/>
  <c r="AX445" i="1"/>
  <c r="AY445" i="1"/>
  <c r="AW25" i="1"/>
  <c r="AY173" i="1"/>
  <c r="AX173" i="1"/>
  <c r="AW138" i="1"/>
  <c r="AW32" i="1"/>
  <c r="AW19" i="1"/>
  <c r="AW92" i="1"/>
  <c r="AX33" i="1"/>
  <c r="AY33" i="1"/>
  <c r="AY211" i="1"/>
  <c r="AX211" i="1"/>
  <c r="AW318" i="1"/>
  <c r="AY55" i="1"/>
  <c r="AX55" i="1"/>
  <c r="AW44" i="1"/>
  <c r="AW163" i="1"/>
  <c r="AW226" i="1"/>
  <c r="AW9" i="1"/>
  <c r="AW99" i="1"/>
  <c r="AW195" i="1"/>
  <c r="AW192" i="1"/>
  <c r="AW168" i="1"/>
  <c r="AY203" i="1"/>
  <c r="AX203" i="1"/>
  <c r="AW231" i="1"/>
  <c r="AW251" i="1"/>
  <c r="AY18" i="1"/>
  <c r="AX18" i="1"/>
  <c r="AW93" i="1"/>
  <c r="AW197" i="1"/>
  <c r="AW154" i="1"/>
  <c r="AW41" i="1"/>
  <c r="AW47" i="1"/>
  <c r="AY124" i="1"/>
  <c r="AX124" i="1"/>
  <c r="AY177" i="1"/>
  <c r="AX177" i="1"/>
  <c r="AW240" i="1"/>
  <c r="BS256" i="1"/>
  <c r="AW306" i="1"/>
  <c r="BR66" i="1"/>
  <c r="AW66" i="1" s="1"/>
  <c r="AW143" i="1"/>
  <c r="BR237" i="1"/>
  <c r="AW237" i="1" s="1"/>
  <c r="AW236" i="1"/>
  <c r="AW322" i="1"/>
  <c r="AW349" i="1"/>
  <c r="AY350" i="1"/>
  <c r="AX350" i="1"/>
  <c r="AW258" i="1"/>
  <c r="BR307" i="1"/>
  <c r="AW436" i="1"/>
  <c r="AW364" i="1"/>
  <c r="AW431" i="1"/>
  <c r="AW132" i="1"/>
  <c r="BR313" i="1"/>
  <c r="AW313" i="1" s="1"/>
  <c r="AW406" i="1"/>
  <c r="AY125" i="1"/>
  <c r="AX125" i="1"/>
  <c r="AW332" i="1"/>
  <c r="BS368" i="1"/>
  <c r="AW290" i="1"/>
  <c r="AW370" i="1"/>
  <c r="AX378" i="1"/>
  <c r="AY378" i="1"/>
  <c r="AW161" i="1"/>
  <c r="BS211" i="1"/>
  <c r="AY256" i="1"/>
  <c r="AX256" i="1"/>
  <c r="AY63" i="1"/>
  <c r="AY194" i="1"/>
  <c r="AX193" i="1"/>
  <c r="AY193" i="1"/>
  <c r="AX384" i="1"/>
  <c r="AY384" i="1"/>
  <c r="AX224" i="1"/>
  <c r="AY224" i="1"/>
  <c r="AY109" i="1"/>
  <c r="AX373" i="1"/>
  <c r="AY373" i="1"/>
  <c r="AW155" i="1"/>
  <c r="AY215" i="1"/>
  <c r="AX215" i="1"/>
  <c r="AY43" i="1"/>
  <c r="AX43" i="1"/>
  <c r="AX261" i="1"/>
  <c r="AY261" i="1"/>
  <c r="AW281" i="1"/>
  <c r="AW86" i="1"/>
  <c r="AW62" i="1"/>
  <c r="AW420" i="1"/>
  <c r="AW26" i="1"/>
  <c r="AX280" i="1"/>
  <c r="AY280" i="1"/>
  <c r="AW249" i="1"/>
  <c r="AY121" i="1"/>
  <c r="AX121" i="1"/>
  <c r="AW110" i="1"/>
  <c r="AW201" i="1"/>
  <c r="AW271" i="1"/>
  <c r="AW27" i="1"/>
  <c r="AW7" i="1"/>
  <c r="AW100" i="1"/>
  <c r="AW182" i="1"/>
  <c r="AX14" i="1"/>
  <c r="AY14" i="1"/>
  <c r="AX282" i="1"/>
  <c r="AY282" i="1"/>
  <c r="AW305" i="1"/>
  <c r="BR50" i="1"/>
  <c r="BR112" i="1"/>
  <c r="AW112" i="1" s="1"/>
  <c r="AW269" i="1"/>
  <c r="AX222" i="1"/>
  <c r="AY222" i="1"/>
  <c r="AW217" i="1"/>
  <c r="AW359" i="1"/>
  <c r="AW371" i="1"/>
  <c r="BR94" i="1"/>
  <c r="AW94" i="1" s="1"/>
  <c r="BR407" i="1"/>
  <c r="AW407" i="1" s="1"/>
  <c r="AW451" i="1"/>
  <c r="BS432" i="1"/>
  <c r="AW366" i="1"/>
  <c r="AW342" i="1"/>
  <c r="BS412" i="1"/>
  <c r="AW250" i="1"/>
  <c r="AW277" i="1"/>
  <c r="AW369" i="1"/>
  <c r="AW411" i="1"/>
  <c r="AW170" i="1"/>
  <c r="AW206" i="1"/>
  <c r="BR315" i="1"/>
  <c r="AW315" i="1" s="1"/>
  <c r="BS406" i="1"/>
  <c r="AX295" i="1"/>
  <c r="AY295" i="1"/>
  <c r="AW363" i="1"/>
  <c r="AW389" i="1"/>
  <c r="BS399" i="1"/>
  <c r="AW85" i="1"/>
  <c r="BR388" i="1"/>
  <c r="AW388" i="1" s="1"/>
  <c r="AY343" i="1"/>
  <c r="AX343" i="1"/>
  <c r="AY187" i="1"/>
  <c r="AX187" i="1"/>
  <c r="AX29" i="1"/>
  <c r="AY29" i="1"/>
  <c r="AY380" i="1"/>
  <c r="AX380" i="1"/>
  <c r="AX229" i="1"/>
  <c r="AY229" i="1"/>
  <c r="AY274" i="1"/>
  <c r="AX274" i="1"/>
  <c r="AW146" i="1"/>
  <c r="AW49" i="1"/>
  <c r="AY144" i="1"/>
  <c r="AX144" i="1"/>
  <c r="AW228" i="1"/>
  <c r="AW50" i="1"/>
  <c r="AX111" i="1"/>
  <c r="AY111" i="1"/>
  <c r="AW179" i="1"/>
  <c r="AY262" i="1"/>
  <c r="AX262" i="1"/>
  <c r="AW307" i="1"/>
  <c r="AW266" i="1"/>
  <c r="BR64" i="1"/>
  <c r="AW64" i="1" s="1"/>
  <c r="AW130" i="1"/>
  <c r="AY276" i="1"/>
  <c r="AX276" i="1"/>
  <c r="AW292" i="1"/>
  <c r="AX89" i="1"/>
  <c r="AY89" i="1"/>
  <c r="AW304" i="1"/>
  <c r="AY302" i="1"/>
  <c r="AX302" i="1"/>
  <c r="AW15" i="1"/>
  <c r="AW20" i="1"/>
  <c r="AW162" i="1"/>
  <c r="AW133" i="1"/>
  <c r="AW214" i="1"/>
  <c r="AW355" i="1"/>
  <c r="AW319" i="1"/>
  <c r="AY448" i="1"/>
  <c r="AX448" i="1"/>
  <c r="AW425" i="1"/>
  <c r="AW73" i="1"/>
  <c r="AY320" i="1"/>
  <c r="AX320" i="1"/>
  <c r="AW418" i="1"/>
  <c r="AY260" i="1"/>
  <c r="AX260" i="1"/>
  <c r="AW263" i="1"/>
  <c r="AW312" i="1"/>
  <c r="AY428" i="1"/>
  <c r="AX428" i="1"/>
  <c r="AW80" i="1"/>
  <c r="BR403" i="1"/>
  <c r="AW403" i="1" s="1"/>
  <c r="AW433" i="1"/>
  <c r="AY142" i="1"/>
  <c r="AY129" i="1"/>
  <c r="AX129" i="1"/>
  <c r="AW238" i="1"/>
  <c r="AY199" i="1"/>
  <c r="AX199" i="1"/>
  <c r="AW152" i="1"/>
  <c r="AW180" i="1"/>
  <c r="AX257" i="1"/>
  <c r="AY257" i="1"/>
  <c r="AW300" i="1"/>
  <c r="AW54" i="1"/>
  <c r="AY157" i="1"/>
  <c r="AX157" i="1"/>
  <c r="AW183" i="1"/>
  <c r="AY21" i="1"/>
  <c r="AX21" i="1"/>
  <c r="AW39" i="1"/>
  <c r="AW83" i="1"/>
  <c r="BS136" i="1"/>
  <c r="AW160" i="1"/>
  <c r="BR202" i="1"/>
  <c r="AW255" i="1"/>
  <c r="AW308" i="1"/>
  <c r="AX367" i="1"/>
  <c r="AY367" i="1"/>
  <c r="AW405" i="1"/>
  <c r="AW299" i="1"/>
  <c r="AY272" i="1"/>
  <c r="AX272" i="1"/>
  <c r="AX327" i="1"/>
  <c r="AY327" i="1"/>
  <c r="AW382" i="1"/>
  <c r="BR348" i="1"/>
  <c r="AW348" i="1" s="1"/>
  <c r="AW391" i="1"/>
  <c r="AW153" i="1"/>
  <c r="AW329" i="1"/>
  <c r="AW35" i="1"/>
  <c r="AX303" i="1"/>
  <c r="AY303" i="1"/>
  <c r="AW221" i="1"/>
  <c r="BR357" i="1"/>
  <c r="AW357" i="1" s="1"/>
  <c r="AW338" i="1"/>
  <c r="AW402" i="1"/>
  <c r="AW210" i="1"/>
  <c r="AW67" i="1"/>
  <c r="AW334" i="1"/>
  <c r="BR351" i="1"/>
  <c r="AW351" i="1" s="1"/>
  <c r="AW387" i="1"/>
  <c r="BS430" i="1"/>
  <c r="BR323" i="1"/>
  <c r="AW323" i="1" s="1"/>
  <c r="AW314" i="1"/>
  <c r="AW372" i="1"/>
  <c r="AW416" i="1"/>
  <c r="AW417" i="1"/>
  <c r="BS93" i="1"/>
  <c r="BS420" i="1"/>
  <c r="AY166" i="1"/>
  <c r="AW37" i="1"/>
  <c r="AY167" i="1"/>
  <c r="AX167" i="1"/>
  <c r="AY293" i="1"/>
  <c r="AX293" i="1"/>
  <c r="AY46" i="1"/>
  <c r="AX46" i="1"/>
  <c r="AX40" i="1"/>
  <c r="AY40" i="1"/>
  <c r="AY42" i="1"/>
  <c r="AX42" i="1"/>
  <c r="AW188" i="1"/>
  <c r="AW289" i="1"/>
  <c r="AW96" i="1"/>
  <c r="AY165" i="1"/>
  <c r="AX165" i="1"/>
  <c r="AW219" i="1"/>
  <c r="AW230" i="1"/>
  <c r="AW245" i="1"/>
  <c r="AW31" i="1"/>
  <c r="AX267" i="1"/>
  <c r="AY267" i="1"/>
  <c r="AX321" i="1"/>
  <c r="AY321" i="1"/>
  <c r="AX123" i="1"/>
  <c r="AY123" i="1"/>
  <c r="AW17" i="1"/>
  <c r="AW106" i="1"/>
  <c r="AW242" i="1"/>
  <c r="AW198" i="1"/>
  <c r="AX325" i="1"/>
  <c r="AY325" i="1"/>
  <c r="AX333" i="1"/>
  <c r="AY333" i="1"/>
  <c r="AW243" i="1"/>
  <c r="AW233" i="1"/>
  <c r="AW362" i="1"/>
  <c r="AW438" i="1"/>
  <c r="AW398" i="1"/>
  <c r="AW449" i="1"/>
  <c r="AW408" i="1"/>
  <c r="AW419" i="1"/>
  <c r="AW115" i="1"/>
  <c r="BR390" i="1"/>
  <c r="AW390" i="1" s="1"/>
  <c r="AW216" i="1"/>
  <c r="AW379" i="1"/>
  <c r="AW454" i="1"/>
  <c r="AW430" i="1"/>
  <c r="AW444" i="1"/>
  <c r="BR346" i="1"/>
  <c r="AW346" i="1" s="1"/>
  <c r="AW284" i="1"/>
  <c r="AW440" i="1"/>
  <c r="AX38" i="1"/>
  <c r="AY38" i="1"/>
  <c r="AY28" i="1"/>
  <c r="AX28" i="1"/>
  <c r="AW202" i="1"/>
  <c r="AY247" i="1"/>
  <c r="AX247" i="1"/>
  <c r="AY335" i="1"/>
  <c r="AX335" i="1"/>
  <c r="AY401" i="1"/>
  <c r="AX401" i="1"/>
  <c r="AW95" i="1"/>
  <c r="AW113" i="1"/>
  <c r="AW150" i="1"/>
  <c r="AW185" i="1"/>
  <c r="AW52" i="1"/>
  <c r="AW126" i="1"/>
  <c r="AW139" i="1"/>
  <c r="AW181" i="1"/>
  <c r="BR239" i="1"/>
  <c r="AW239" i="1" s="1"/>
  <c r="AY148" i="1"/>
  <c r="AX148" i="1"/>
  <c r="AW212" i="1"/>
  <c r="AX241" i="1"/>
  <c r="AY241" i="1"/>
  <c r="AW91" i="1"/>
  <c r="AW190" i="1"/>
  <c r="AW128" i="1"/>
  <c r="AW156" i="1"/>
  <c r="AY270" i="1"/>
  <c r="AX270" i="1"/>
  <c r="BR53" i="1"/>
  <c r="AW53" i="1" s="1"/>
  <c r="AY175" i="1"/>
  <c r="AX175" i="1"/>
  <c r="AW234" i="1"/>
  <c r="BS273" i="1"/>
  <c r="BR347" i="1"/>
  <c r="AW347" i="1" s="1"/>
  <c r="AX375" i="1"/>
  <c r="AY375" i="1"/>
  <c r="AW34" i="1"/>
  <c r="AX208" i="1"/>
  <c r="AY208" i="1"/>
  <c r="BS246" i="1"/>
  <c r="AX386" i="1"/>
  <c r="AY386" i="1"/>
  <c r="AW88" i="1"/>
  <c r="AW392" i="1"/>
  <c r="AY446" i="1"/>
  <c r="AX446" i="1"/>
  <c r="AW341" i="1"/>
  <c r="AW424" i="1"/>
  <c r="AW426" i="1"/>
  <c r="AW310" i="1"/>
  <c r="AW365" i="1"/>
  <c r="AW399" i="1"/>
  <c r="AW432" i="1"/>
  <c r="BS334" i="1"/>
  <c r="AW301" i="1"/>
  <c r="AX339" i="1"/>
  <c r="AY339" i="1"/>
  <c r="BS181" i="1"/>
  <c r="AW410" i="1"/>
  <c r="AW169" i="1"/>
  <c r="AW297" i="1"/>
  <c r="AW97" i="1"/>
  <c r="BR309" i="1"/>
  <c r="AW309" i="1" s="1"/>
  <c r="AX394" i="1" l="1"/>
  <c r="AY394" i="1"/>
  <c r="AY337" i="1"/>
  <c r="AY70" i="1"/>
  <c r="AX159" i="1"/>
  <c r="AX196" i="1"/>
  <c r="AY423" i="1"/>
  <c r="AX324" i="1"/>
  <c r="AY288" i="1"/>
  <c r="AX75" i="1"/>
  <c r="AY65" i="1"/>
  <c r="AX298" i="1"/>
  <c r="AX259" i="1"/>
  <c r="AY400" i="1"/>
  <c r="AY393" i="1"/>
  <c r="AY437" i="1"/>
  <c r="AX358" i="1"/>
  <c r="AY396" i="1"/>
  <c r="AX225" i="1"/>
  <c r="AY439" i="1"/>
  <c r="AY235" i="1"/>
  <c r="AX235" i="1"/>
  <c r="AY275" i="1"/>
  <c r="AX45" i="1"/>
  <c r="AX286" i="1"/>
  <c r="AX447" i="1"/>
  <c r="AX8" i="1"/>
  <c r="AX227" i="1"/>
  <c r="AX244" i="1"/>
  <c r="AX90" i="1"/>
  <c r="AX336" i="1"/>
  <c r="AX356" i="1"/>
  <c r="AY104" i="1"/>
  <c r="AX174" i="1"/>
  <c r="AX223" i="1"/>
  <c r="AY395" i="1"/>
  <c r="AY122" i="1"/>
  <c r="AX287" i="1"/>
  <c r="AX24" i="1"/>
  <c r="AY24" i="1"/>
  <c r="AY58" i="1"/>
  <c r="AX58" i="1"/>
  <c r="AY56" i="1"/>
  <c r="AY59" i="1"/>
  <c r="AX30" i="1"/>
  <c r="AY48" i="1"/>
  <c r="AY61" i="1"/>
  <c r="AY60" i="1"/>
  <c r="AY69" i="1"/>
  <c r="AX112" i="1"/>
  <c r="AY112" i="1"/>
  <c r="AY346" i="1"/>
  <c r="AX346" i="1"/>
  <c r="AY348" i="1"/>
  <c r="AX348" i="1"/>
  <c r="AX403" i="1"/>
  <c r="AY403" i="1"/>
  <c r="AX66" i="1"/>
  <c r="AY66" i="1"/>
  <c r="AY53" i="1"/>
  <c r="AX53" i="1"/>
  <c r="AY351" i="1"/>
  <c r="AX351" i="1"/>
  <c r="AX309" i="1"/>
  <c r="AY309" i="1"/>
  <c r="AY64" i="1"/>
  <c r="AX64" i="1"/>
  <c r="AX313" i="1"/>
  <c r="AY313" i="1"/>
  <c r="AX417" i="1"/>
  <c r="AY417" i="1"/>
  <c r="AX406" i="1"/>
  <c r="AY406" i="1"/>
  <c r="AY202" i="1"/>
  <c r="AX202" i="1"/>
  <c r="AX37" i="1"/>
  <c r="AY37" i="1"/>
  <c r="AX35" i="1"/>
  <c r="AY35" i="1"/>
  <c r="AY183" i="1"/>
  <c r="AX183" i="1"/>
  <c r="AX180" i="1"/>
  <c r="AY180" i="1"/>
  <c r="AY418" i="1"/>
  <c r="AX418" i="1"/>
  <c r="AY15" i="1"/>
  <c r="AX15" i="1"/>
  <c r="AX292" i="1"/>
  <c r="AY292" i="1"/>
  <c r="AX49" i="1"/>
  <c r="AY49" i="1"/>
  <c r="AY250" i="1"/>
  <c r="AX250" i="1"/>
  <c r="AX100" i="1"/>
  <c r="AY100" i="1"/>
  <c r="AY249" i="1"/>
  <c r="AX249" i="1"/>
  <c r="AY135" i="1"/>
  <c r="AX135" i="1"/>
  <c r="AX370" i="1"/>
  <c r="AY370" i="1"/>
  <c r="AX306" i="1"/>
  <c r="AY306" i="1"/>
  <c r="AY47" i="1"/>
  <c r="AX47" i="1"/>
  <c r="AY231" i="1"/>
  <c r="AX231" i="1"/>
  <c r="AX226" i="1"/>
  <c r="AY226" i="1"/>
  <c r="AY164" i="1"/>
  <c r="AX164" i="1"/>
  <c r="AY216" i="1"/>
  <c r="AX216" i="1"/>
  <c r="AX433" i="1"/>
  <c r="AY433" i="1"/>
  <c r="AX182" i="1"/>
  <c r="AY182" i="1"/>
  <c r="AX9" i="1"/>
  <c r="AY9" i="1"/>
  <c r="AY156" i="1"/>
  <c r="AX156" i="1"/>
  <c r="AY113" i="1"/>
  <c r="AX113" i="1"/>
  <c r="AX388" i="1"/>
  <c r="AY388" i="1"/>
  <c r="AY198" i="1"/>
  <c r="AX198" i="1"/>
  <c r="AX416" i="1"/>
  <c r="AY416" i="1"/>
  <c r="AX67" i="1"/>
  <c r="AY67" i="1"/>
  <c r="AX301" i="1"/>
  <c r="AY301" i="1"/>
  <c r="AY341" i="1"/>
  <c r="AX341" i="1"/>
  <c r="AY128" i="1"/>
  <c r="AX128" i="1"/>
  <c r="AX239" i="1"/>
  <c r="AY239" i="1"/>
  <c r="AY95" i="1"/>
  <c r="AX95" i="1"/>
  <c r="AX284" i="1"/>
  <c r="AY284" i="1"/>
  <c r="AY115" i="1"/>
  <c r="AX115" i="1"/>
  <c r="AY362" i="1"/>
  <c r="AX362" i="1"/>
  <c r="AY242" i="1"/>
  <c r="AX242" i="1"/>
  <c r="AY96" i="1"/>
  <c r="AX96" i="1"/>
  <c r="AY372" i="1"/>
  <c r="AX372" i="1"/>
  <c r="AX210" i="1"/>
  <c r="AY210" i="1"/>
  <c r="AY329" i="1"/>
  <c r="AX329" i="1"/>
  <c r="AY160" i="1"/>
  <c r="AX160" i="1"/>
  <c r="AY152" i="1"/>
  <c r="AX152" i="1"/>
  <c r="AX80" i="1"/>
  <c r="AY80" i="1"/>
  <c r="AY354" i="1"/>
  <c r="AX354" i="1"/>
  <c r="AY179" i="1"/>
  <c r="AX179" i="1"/>
  <c r="AY146" i="1"/>
  <c r="AX146" i="1"/>
  <c r="AX7" i="1"/>
  <c r="AY7" i="1"/>
  <c r="AY290" i="1"/>
  <c r="AX290" i="1"/>
  <c r="AY132" i="1"/>
  <c r="AX132" i="1"/>
  <c r="AY349" i="1"/>
  <c r="AX349" i="1"/>
  <c r="AX41" i="1"/>
  <c r="AY41" i="1"/>
  <c r="AY163" i="1"/>
  <c r="AX163" i="1"/>
  <c r="AY150" i="1"/>
  <c r="AX150" i="1"/>
  <c r="AX277" i="1"/>
  <c r="AY277" i="1"/>
  <c r="AX390" i="1"/>
  <c r="AY390" i="1"/>
  <c r="AX97" i="1"/>
  <c r="AY97" i="1"/>
  <c r="AY419" i="1"/>
  <c r="AX419" i="1"/>
  <c r="AY314" i="1"/>
  <c r="AX314" i="1"/>
  <c r="AX402" i="1"/>
  <c r="AY402" i="1"/>
  <c r="AY153" i="1"/>
  <c r="AX153" i="1"/>
  <c r="AX299" i="1"/>
  <c r="AY299" i="1"/>
  <c r="AY16" i="1"/>
  <c r="AX16" i="1"/>
  <c r="AY319" i="1"/>
  <c r="AX319" i="1"/>
  <c r="AX315" i="1"/>
  <c r="AY315" i="1"/>
  <c r="AY342" i="1"/>
  <c r="AX342" i="1"/>
  <c r="AX371" i="1"/>
  <c r="AY371" i="1"/>
  <c r="AX305" i="1"/>
  <c r="AY305" i="1"/>
  <c r="AX27" i="1"/>
  <c r="AY27" i="1"/>
  <c r="AY155" i="1"/>
  <c r="AX155" i="1"/>
  <c r="AX431" i="1"/>
  <c r="AY431" i="1"/>
  <c r="AY240" i="1"/>
  <c r="AX240" i="1"/>
  <c r="AY154" i="1"/>
  <c r="AX154" i="1"/>
  <c r="AX44" i="1"/>
  <c r="AY44" i="1"/>
  <c r="AY92" i="1"/>
  <c r="AX92" i="1"/>
  <c r="AX25" i="1"/>
  <c r="AY25" i="1"/>
  <c r="AY440" i="1"/>
  <c r="AX440" i="1"/>
  <c r="AX20" i="1"/>
  <c r="AY20" i="1"/>
  <c r="AX138" i="1"/>
  <c r="AY138" i="1"/>
  <c r="AY432" i="1"/>
  <c r="AX432" i="1"/>
  <c r="AX408" i="1"/>
  <c r="AY408" i="1"/>
  <c r="AY338" i="1"/>
  <c r="AX338" i="1"/>
  <c r="AY54" i="1"/>
  <c r="AX54" i="1"/>
  <c r="AY355" i="1"/>
  <c r="AX355" i="1"/>
  <c r="AY304" i="1"/>
  <c r="AX304" i="1"/>
  <c r="AX130" i="1"/>
  <c r="AY130" i="1"/>
  <c r="AX85" i="1"/>
  <c r="AY85" i="1"/>
  <c r="AY206" i="1"/>
  <c r="AX206" i="1"/>
  <c r="AY366" i="1"/>
  <c r="AX366" i="1"/>
  <c r="AY359" i="1"/>
  <c r="AX359" i="1"/>
  <c r="AX271" i="1"/>
  <c r="AY271" i="1"/>
  <c r="AX26" i="1"/>
  <c r="AY26" i="1"/>
  <c r="AX407" i="1"/>
  <c r="AY407" i="1"/>
  <c r="AY364" i="1"/>
  <c r="AX364" i="1"/>
  <c r="AY322" i="1"/>
  <c r="AX322" i="1"/>
  <c r="AY197" i="1"/>
  <c r="AX197" i="1"/>
  <c r="AY168" i="1"/>
  <c r="AX168" i="1"/>
  <c r="AY78" i="1"/>
  <c r="AX78" i="1"/>
  <c r="AY255" i="1"/>
  <c r="AX255" i="1"/>
  <c r="AY94" i="1"/>
  <c r="AX94" i="1"/>
  <c r="AX429" i="1"/>
  <c r="AY429" i="1"/>
  <c r="AY190" i="1"/>
  <c r="AX190" i="1"/>
  <c r="AX106" i="1"/>
  <c r="AY106" i="1"/>
  <c r="AX34" i="1"/>
  <c r="AY34" i="1"/>
  <c r="AY444" i="1"/>
  <c r="AX444" i="1"/>
  <c r="AY31" i="1"/>
  <c r="AX31" i="1"/>
  <c r="AY323" i="1"/>
  <c r="AX323" i="1"/>
  <c r="AY169" i="1"/>
  <c r="AX169" i="1"/>
  <c r="AY399" i="1"/>
  <c r="AX399" i="1"/>
  <c r="AX392" i="1"/>
  <c r="AY392" i="1"/>
  <c r="AX126" i="1"/>
  <c r="AY126" i="1"/>
  <c r="AY430" i="1"/>
  <c r="AX430" i="1"/>
  <c r="AX449" i="1"/>
  <c r="AY449" i="1"/>
  <c r="AY245" i="1"/>
  <c r="AX245" i="1"/>
  <c r="AX289" i="1"/>
  <c r="AY289" i="1"/>
  <c r="AY357" i="1"/>
  <c r="AX357" i="1"/>
  <c r="AX83" i="1"/>
  <c r="AY83" i="1"/>
  <c r="AX312" i="1"/>
  <c r="AY312" i="1"/>
  <c r="AX214" i="1"/>
  <c r="AY214" i="1"/>
  <c r="AX50" i="1"/>
  <c r="AY50" i="1"/>
  <c r="AY170" i="1"/>
  <c r="AX170" i="1"/>
  <c r="AX217" i="1"/>
  <c r="AY217" i="1"/>
  <c r="AY201" i="1"/>
  <c r="AX201" i="1"/>
  <c r="AX420" i="1"/>
  <c r="AY420" i="1"/>
  <c r="AY332" i="1"/>
  <c r="AX332" i="1"/>
  <c r="AY436" i="1"/>
  <c r="AX436" i="1"/>
  <c r="AY236" i="1"/>
  <c r="AX236" i="1"/>
  <c r="AX93" i="1"/>
  <c r="AY93" i="1"/>
  <c r="AY192" i="1"/>
  <c r="AX192" i="1"/>
  <c r="AY147" i="1"/>
  <c r="AX147" i="1"/>
  <c r="AX426" i="1"/>
  <c r="AY426" i="1"/>
  <c r="AY334" i="1"/>
  <c r="AX334" i="1"/>
  <c r="AY281" i="1"/>
  <c r="AX281" i="1"/>
  <c r="AX251" i="1"/>
  <c r="AY251" i="1"/>
  <c r="AY234" i="1"/>
  <c r="AX234" i="1"/>
  <c r="AX233" i="1"/>
  <c r="AY233" i="1"/>
  <c r="AY139" i="1"/>
  <c r="AX139" i="1"/>
  <c r="AX17" i="1"/>
  <c r="AY17" i="1"/>
  <c r="AY405" i="1"/>
  <c r="AX405" i="1"/>
  <c r="AX365" i="1"/>
  <c r="AY365" i="1"/>
  <c r="AY52" i="1"/>
  <c r="AX52" i="1"/>
  <c r="AY454" i="1"/>
  <c r="AX454" i="1"/>
  <c r="AX230" i="1"/>
  <c r="AY230" i="1"/>
  <c r="AX188" i="1"/>
  <c r="AY188" i="1"/>
  <c r="AY387" i="1"/>
  <c r="AX387" i="1"/>
  <c r="AY221" i="1"/>
  <c r="AX221" i="1"/>
  <c r="AX382" i="1"/>
  <c r="AY382" i="1"/>
  <c r="AY39" i="1"/>
  <c r="AX39" i="1"/>
  <c r="AY300" i="1"/>
  <c r="AX300" i="1"/>
  <c r="AX238" i="1"/>
  <c r="AY238" i="1"/>
  <c r="AX263" i="1"/>
  <c r="AY263" i="1"/>
  <c r="AX73" i="1"/>
  <c r="AY73" i="1"/>
  <c r="AX133" i="1"/>
  <c r="AY133" i="1"/>
  <c r="AX266" i="1"/>
  <c r="AY266" i="1"/>
  <c r="AY228" i="1"/>
  <c r="AX228" i="1"/>
  <c r="AY389" i="1"/>
  <c r="AX389" i="1"/>
  <c r="AX411" i="1"/>
  <c r="AY411" i="1"/>
  <c r="AX451" i="1"/>
  <c r="AY451" i="1"/>
  <c r="AY110" i="1"/>
  <c r="AX110" i="1"/>
  <c r="AY62" i="1"/>
  <c r="AX62" i="1"/>
  <c r="AY161" i="1"/>
  <c r="AX161" i="1"/>
  <c r="AX237" i="1"/>
  <c r="AY237" i="1"/>
  <c r="AX195" i="1"/>
  <c r="AY195" i="1"/>
  <c r="AY318" i="1"/>
  <c r="AX318" i="1"/>
  <c r="AY19" i="1"/>
  <c r="AX19" i="1"/>
  <c r="AX269" i="1"/>
  <c r="AY269" i="1"/>
  <c r="AY424" i="1"/>
  <c r="AX424" i="1"/>
  <c r="AY181" i="1"/>
  <c r="AX181" i="1"/>
  <c r="AX297" i="1"/>
  <c r="AY297" i="1"/>
  <c r="AX91" i="1"/>
  <c r="AY91" i="1"/>
  <c r="AX243" i="1"/>
  <c r="AY243" i="1"/>
  <c r="AX391" i="1"/>
  <c r="AY391" i="1"/>
  <c r="AX410" i="1"/>
  <c r="AY410" i="1"/>
  <c r="AY88" i="1"/>
  <c r="AX88" i="1"/>
  <c r="AY398" i="1"/>
  <c r="AX398" i="1"/>
  <c r="AY310" i="1"/>
  <c r="AX310" i="1"/>
  <c r="AY347" i="1"/>
  <c r="AX347" i="1"/>
  <c r="AX212" i="1"/>
  <c r="AY212" i="1"/>
  <c r="AY185" i="1"/>
  <c r="AX185" i="1"/>
  <c r="AY379" i="1"/>
  <c r="AX379" i="1"/>
  <c r="AY438" i="1"/>
  <c r="AX438" i="1"/>
  <c r="AY353" i="1"/>
  <c r="AX353" i="1"/>
  <c r="AX219" i="1"/>
  <c r="AY219" i="1"/>
  <c r="AX308" i="1"/>
  <c r="AY308" i="1"/>
  <c r="AX425" i="1"/>
  <c r="AY425" i="1"/>
  <c r="AY162" i="1"/>
  <c r="AX162" i="1"/>
  <c r="AX307" i="1"/>
  <c r="AY307" i="1"/>
  <c r="AX363" i="1"/>
  <c r="AY363" i="1"/>
  <c r="AX369" i="1"/>
  <c r="AY369" i="1"/>
  <c r="AY86" i="1"/>
  <c r="AX86" i="1"/>
  <c r="AY258" i="1"/>
  <c r="AX258" i="1"/>
  <c r="AY143" i="1"/>
  <c r="AX143" i="1"/>
  <c r="AX99" i="1"/>
  <c r="AY99" i="1"/>
  <c r="AX32" i="1"/>
  <c r="AY32" i="1"/>
  <c r="AZ409" i="1" l="1"/>
  <c r="AZ230" i="1"/>
  <c r="BA409" i="1"/>
  <c r="BA230" i="1"/>
  <c r="BA3" i="1"/>
  <c r="BA22" i="1"/>
  <c r="AZ3" i="1"/>
  <c r="AZ22" i="1"/>
  <c r="AZ23" i="1" l="1"/>
  <c r="AZ24" i="1" s="1"/>
  <c r="BA23" i="1"/>
  <c r="BA24" i="1" s="1"/>
</calcChain>
</file>

<file path=xl/sharedStrings.xml><?xml version="1.0" encoding="utf-8"?>
<sst xmlns="http://schemas.openxmlformats.org/spreadsheetml/2006/main" count="48100" uniqueCount="5210">
  <si>
    <t>Anhydrous composition (wt%)</t>
    <phoneticPr fontId="0"/>
  </si>
  <si>
    <t>diff</t>
  </si>
  <si>
    <t>r2</t>
  </si>
  <si>
    <t>in mol% Calculated without CO2</t>
  </si>
  <si>
    <t>Melt</t>
    <phoneticPr fontId="0"/>
  </si>
  <si>
    <t>P</t>
  </si>
  <si>
    <t>T</t>
  </si>
  <si>
    <t>Experiment</t>
  </si>
  <si>
    <t>Pressure (MPa)</t>
  </si>
  <si>
    <t>Temperature (°C)</t>
  </si>
  <si>
    <r>
      <t>SiO</t>
    </r>
    <r>
      <rPr>
        <vertAlign val="subscript"/>
        <sz val="11"/>
        <color rgb="FF000000"/>
        <rFont val="Calibri"/>
        <family val="2"/>
        <scheme val="minor"/>
      </rPr>
      <t>2</t>
    </r>
  </si>
  <si>
    <r>
      <t>TiO</t>
    </r>
    <r>
      <rPr>
        <vertAlign val="subscript"/>
        <sz val="11"/>
        <color rgb="FF000000"/>
        <rFont val="Calibri"/>
        <family val="2"/>
        <scheme val="minor"/>
      </rPr>
      <t>2</t>
    </r>
  </si>
  <si>
    <r>
      <t>Al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3</t>
    </r>
  </si>
  <si>
    <t>FeO</t>
  </si>
  <si>
    <t>MnO</t>
  </si>
  <si>
    <t>MgO</t>
  </si>
  <si>
    <t>CaO</t>
  </si>
  <si>
    <r>
      <t>Na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</si>
  <si>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r>
      <t>K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</si>
  <si>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r>
      <t>P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  <r>
      <rPr>
        <vertAlign val="subscript"/>
        <sz val="11"/>
        <color rgb="FF000000"/>
        <rFont val="Calibri"/>
        <family val="2"/>
        <scheme val="minor"/>
      </rPr>
      <t>5</t>
    </r>
  </si>
  <si>
    <t>Total</t>
  </si>
  <si>
    <t>Shortfall</t>
  </si>
  <si>
    <t>Ref#</t>
    <phoneticPr fontId="0"/>
  </si>
  <si>
    <t xml:space="preserve">Total </t>
  </si>
  <si>
    <t>Run#</t>
    <phoneticPr fontId="0"/>
  </si>
  <si>
    <t>Method</t>
    <phoneticPr fontId="0"/>
  </si>
  <si>
    <t>Species</t>
    <phoneticPr fontId="0"/>
  </si>
  <si>
    <t>logfO2</t>
    <phoneticPr fontId="0"/>
  </si>
  <si>
    <t>CO2/(H2O+CO2)</t>
    <phoneticPr fontId="0"/>
  </si>
  <si>
    <t>PCO2</t>
  </si>
  <si>
    <t>PH2O</t>
  </si>
  <si>
    <t>fugacity coeff CO2</t>
  </si>
  <si>
    <t>fugacity coeff H2O</t>
  </si>
  <si>
    <t>fCO2</t>
  </si>
  <si>
    <t>fH2O</t>
  </si>
  <si>
    <t>fH2O</t>
    <phoneticPr fontId="0"/>
  </si>
  <si>
    <t>fCO2</t>
    <phoneticPr fontId="0"/>
  </si>
  <si>
    <t>H2Ot</t>
    <phoneticPr fontId="0"/>
  </si>
  <si>
    <t>CO2</t>
    <phoneticPr fontId="0"/>
  </si>
  <si>
    <t>CO2/(H2O+CO2) in melt</t>
  </si>
  <si>
    <t>CO2 calc</t>
  </si>
  <si>
    <t>SiO2</t>
    <phoneticPr fontId="0"/>
  </si>
  <si>
    <t>TiO2</t>
    <phoneticPr fontId="0"/>
  </si>
  <si>
    <t>Al2O3</t>
    <phoneticPr fontId="0"/>
  </si>
  <si>
    <t>FeOt</t>
  </si>
  <si>
    <t>MnO</t>
    <phoneticPr fontId="0"/>
  </si>
  <si>
    <t>MgO</t>
    <phoneticPr fontId="0"/>
  </si>
  <si>
    <t>CaO</t>
    <phoneticPr fontId="0"/>
  </si>
  <si>
    <t>Na2O</t>
    <phoneticPr fontId="0"/>
  </si>
  <si>
    <t>K2O</t>
    <phoneticPr fontId="0"/>
  </si>
  <si>
    <t>P2O5</t>
    <phoneticPr fontId="0"/>
  </si>
  <si>
    <t>H2O</t>
  </si>
  <si>
    <t>FeO+Fe2O3</t>
    <phoneticPr fontId="0"/>
  </si>
  <si>
    <t>Total (dry)</t>
  </si>
  <si>
    <t>Total (wet)</t>
  </si>
  <si>
    <t>bar</t>
    <phoneticPr fontId="0"/>
  </si>
  <si>
    <t>K</t>
  </si>
  <si>
    <t>wt%</t>
  </si>
  <si>
    <t>molar ratio</t>
    <phoneticPr fontId="0"/>
  </si>
  <si>
    <t>ppmw</t>
    <phoneticPr fontId="0"/>
  </si>
  <si>
    <t>ppmw</t>
    <phoneticPr fontId="0"/>
  </si>
  <si>
    <t>molar ratio</t>
  </si>
  <si>
    <t>Carbonate</t>
  </si>
  <si>
    <t>CO2 solubility</t>
  </si>
  <si>
    <t>Rhyolite</t>
  </si>
  <si>
    <t>Zhang and Duan</t>
  </si>
  <si>
    <t>Duan2006</t>
    <phoneticPr fontId="0"/>
  </si>
  <si>
    <t>Duan1992</t>
    <phoneticPr fontId="0"/>
  </si>
  <si>
    <t>Brown obsidian</t>
    <phoneticPr fontId="0"/>
  </si>
  <si>
    <t>Fogel1990AM 75; 1311</t>
    <phoneticPr fontId="0" type="noConversion"/>
  </si>
  <si>
    <t>FTIR</t>
    <phoneticPr fontId="0"/>
  </si>
  <si>
    <t>CO2</t>
    <phoneticPr fontId="0"/>
  </si>
  <si>
    <t>P/T</t>
  </si>
  <si>
    <t>Glass Buttes rhyolite</t>
    <phoneticPr fontId="0"/>
  </si>
  <si>
    <t>Blank1993PHD; Caltech</t>
    <phoneticPr fontId="0"/>
  </si>
  <si>
    <t>GB1-1</t>
    <phoneticPr fontId="0"/>
  </si>
  <si>
    <t>FTIR + manometry</t>
    <phoneticPr fontId="0"/>
  </si>
  <si>
    <t>GB1-3</t>
    <phoneticPr fontId="0"/>
  </si>
  <si>
    <t>GB1-4</t>
  </si>
  <si>
    <t>Molecular weight</t>
  </si>
  <si>
    <t>GB1-5</t>
  </si>
  <si>
    <t>SiO2</t>
  </si>
  <si>
    <t>GB1-6</t>
  </si>
  <si>
    <t>TiO2</t>
  </si>
  <si>
    <t>GB1-7</t>
  </si>
  <si>
    <t>Al2O3</t>
  </si>
  <si>
    <t>GB1-8</t>
  </si>
  <si>
    <t>GB1-9</t>
  </si>
  <si>
    <t>GB1-10</t>
  </si>
  <si>
    <t>GB1-11</t>
  </si>
  <si>
    <t>GB1-12</t>
  </si>
  <si>
    <t>Na2O</t>
  </si>
  <si>
    <t>GB1-13</t>
  </si>
  <si>
    <t>K2O</t>
  </si>
  <si>
    <t>GB1-14</t>
  </si>
  <si>
    <t>P2O5</t>
  </si>
  <si>
    <t>GB1-17</t>
    <phoneticPr fontId="0"/>
  </si>
  <si>
    <t>GB1-18</t>
  </si>
  <si>
    <t>CO2</t>
  </si>
  <si>
    <t>GB1-19</t>
  </si>
  <si>
    <t>TOTAL</t>
  </si>
  <si>
    <t>GB1-26</t>
    <phoneticPr fontId="0"/>
  </si>
  <si>
    <t>GB1-27</t>
  </si>
  <si>
    <t>GB1-28</t>
  </si>
  <si>
    <t>Blank1993EPSL 119; 27</t>
    <phoneticPr fontId="0"/>
  </si>
  <si>
    <t>Erevan Dry Fountain rhyolite</t>
    <phoneticPr fontId="0"/>
  </si>
  <si>
    <t>Tamic2001CG 174; 333</t>
    <phoneticPr fontId="0"/>
  </si>
  <si>
    <t>Ech1</t>
    <phoneticPr fontId="0"/>
  </si>
  <si>
    <t>NNO</t>
    <phoneticPr fontId="0"/>
  </si>
  <si>
    <t>Ech7</t>
    <phoneticPr fontId="0"/>
  </si>
  <si>
    <t>Ech6</t>
    <phoneticPr fontId="0"/>
  </si>
  <si>
    <t>Ech2</t>
    <phoneticPr fontId="0"/>
  </si>
  <si>
    <t>Ech8</t>
    <phoneticPr fontId="0"/>
  </si>
  <si>
    <t>Ech9</t>
    <phoneticPr fontId="0"/>
  </si>
  <si>
    <t>Ech10</t>
    <phoneticPr fontId="0"/>
  </si>
  <si>
    <t>Ech66</t>
    <phoneticPr fontId="0"/>
  </si>
  <si>
    <t>Ech65</t>
    <phoneticPr fontId="0"/>
  </si>
  <si>
    <t>Ech64</t>
    <phoneticPr fontId="0"/>
  </si>
  <si>
    <t>Ech63</t>
    <phoneticPr fontId="0"/>
  </si>
  <si>
    <t>Ech62</t>
    <phoneticPr fontId="0"/>
  </si>
  <si>
    <t>Ech17</t>
    <phoneticPr fontId="0"/>
  </si>
  <si>
    <t>Ech18</t>
    <phoneticPr fontId="0"/>
  </si>
  <si>
    <t>Ech19</t>
    <phoneticPr fontId="0"/>
  </si>
  <si>
    <t>Ech20</t>
    <phoneticPr fontId="0"/>
  </si>
  <si>
    <t>Ech37</t>
    <phoneticPr fontId="0"/>
  </si>
  <si>
    <t>NNO+2.3</t>
    <phoneticPr fontId="0"/>
  </si>
  <si>
    <t>Ech38</t>
    <phoneticPr fontId="0"/>
  </si>
  <si>
    <t>Ech39</t>
    <phoneticPr fontId="0"/>
  </si>
  <si>
    <t>Ech75</t>
    <phoneticPr fontId="0"/>
  </si>
  <si>
    <t>NNO+3.5</t>
    <phoneticPr fontId="0"/>
  </si>
  <si>
    <t>Ech74</t>
    <phoneticPr fontId="0"/>
  </si>
  <si>
    <t>Ech73</t>
    <phoneticPr fontId="0"/>
  </si>
  <si>
    <t>Ech72</t>
    <phoneticPr fontId="0"/>
  </si>
  <si>
    <t>Ech59</t>
    <phoneticPr fontId="0"/>
  </si>
  <si>
    <t>Ech71</t>
    <phoneticPr fontId="0"/>
  </si>
  <si>
    <t>Ech58</t>
    <phoneticPr fontId="0"/>
  </si>
  <si>
    <t>Ech57</t>
    <phoneticPr fontId="0"/>
  </si>
  <si>
    <t>Ech11</t>
    <phoneticPr fontId="0"/>
  </si>
  <si>
    <t>Ech22</t>
    <phoneticPr fontId="0"/>
  </si>
  <si>
    <t>Ech56</t>
    <phoneticPr fontId="0"/>
  </si>
  <si>
    <t>Ech61</t>
    <phoneticPr fontId="0"/>
  </si>
  <si>
    <t>Ech24</t>
    <phoneticPr fontId="0"/>
  </si>
  <si>
    <t>Ech41</t>
    <phoneticPr fontId="0"/>
  </si>
  <si>
    <t>Ech36</t>
    <phoneticPr fontId="0"/>
  </si>
  <si>
    <t>Unzen dacite analogue</t>
    <phoneticPr fontId="0"/>
  </si>
  <si>
    <t>Behrens2004GCA 68; 4687</t>
    <phoneticPr fontId="0"/>
  </si>
  <si>
    <t>DC156</t>
    <phoneticPr fontId="0"/>
  </si>
  <si>
    <t>SIMS + FTIR</t>
    <phoneticPr fontId="0"/>
  </si>
  <si>
    <t>CO2+CO3(2-)</t>
    <phoneticPr fontId="0"/>
  </si>
  <si>
    <t>QFM+4.7</t>
    <phoneticPr fontId="0"/>
  </si>
  <si>
    <t>DC155</t>
    <phoneticPr fontId="0"/>
  </si>
  <si>
    <t>DC154</t>
    <phoneticPr fontId="0"/>
  </si>
  <si>
    <t>DC153</t>
    <phoneticPr fontId="0"/>
  </si>
  <si>
    <t>DC152</t>
    <phoneticPr fontId="0"/>
  </si>
  <si>
    <t>DC199</t>
    <phoneticPr fontId="0"/>
  </si>
  <si>
    <t>DC198</t>
    <phoneticPr fontId="0"/>
  </si>
  <si>
    <t>DC197</t>
    <phoneticPr fontId="0"/>
  </si>
  <si>
    <t>DC196</t>
    <phoneticPr fontId="0"/>
  </si>
  <si>
    <t>DC195</t>
    <phoneticPr fontId="0"/>
  </si>
  <si>
    <t>DC95</t>
    <phoneticPr fontId="0"/>
  </si>
  <si>
    <t>DC101</t>
    <phoneticPr fontId="0"/>
  </si>
  <si>
    <t>DC102</t>
  </si>
  <si>
    <t>DC103</t>
  </si>
  <si>
    <t>And</t>
    <phoneticPr fontId="0"/>
  </si>
  <si>
    <t>Brooker2001CG 174; 225</t>
    <phoneticPr fontId="0"/>
  </si>
  <si>
    <t>RB464</t>
    <phoneticPr fontId="0"/>
  </si>
  <si>
    <t>BA</t>
  </si>
  <si>
    <t>CO2+CO3(2-)</t>
  </si>
  <si>
    <t>RB459</t>
    <phoneticPr fontId="0"/>
  </si>
  <si>
    <t>RB462</t>
    <phoneticPr fontId="0"/>
  </si>
  <si>
    <t>Icelandite</t>
    <phoneticPr fontId="0"/>
  </si>
  <si>
    <t>Jakobsson1997CMP 127; 129</t>
    <phoneticPr fontId="0"/>
  </si>
  <si>
    <t>FTIR + BA</t>
    <phoneticPr fontId="0"/>
  </si>
  <si>
    <t>CO3(2-)</t>
    <phoneticPr fontId="0"/>
  </si>
  <si>
    <t>QFM+1</t>
    <phoneticPr fontId="0"/>
  </si>
  <si>
    <t>MHA andesite</t>
    <phoneticPr fontId="0"/>
  </si>
  <si>
    <t>King2002GCA 66; 1627</t>
    <phoneticPr fontId="0"/>
  </si>
  <si>
    <t>Juli9</t>
    <phoneticPr fontId="0"/>
  </si>
  <si>
    <t>NNO±1</t>
    <phoneticPr fontId="0"/>
  </si>
  <si>
    <t>MHA23</t>
    <phoneticPr fontId="0"/>
  </si>
  <si>
    <t>~1(no fluid)</t>
    <phoneticPr fontId="0"/>
  </si>
  <si>
    <t>MHA52</t>
    <phoneticPr fontId="0"/>
  </si>
  <si>
    <t>MHA46</t>
    <phoneticPr fontId="0"/>
  </si>
  <si>
    <t>MHA47</t>
    <phoneticPr fontId="0"/>
  </si>
  <si>
    <t>MHA50</t>
    <phoneticPr fontId="0"/>
  </si>
  <si>
    <t>MHA51</t>
    <phoneticPr fontId="0"/>
  </si>
  <si>
    <t>MHA12</t>
    <phoneticPr fontId="0"/>
  </si>
  <si>
    <t>MHA6</t>
    <phoneticPr fontId="0"/>
  </si>
  <si>
    <t>MHA44</t>
    <phoneticPr fontId="0"/>
  </si>
  <si>
    <t>Juli12</t>
    <phoneticPr fontId="0"/>
  </si>
  <si>
    <t>Unzen andesite analogue</t>
    <phoneticPr fontId="0"/>
  </si>
  <si>
    <t>Botcharnikov2006CG 229; 125</t>
    <phoneticPr fontId="0"/>
  </si>
  <si>
    <t>A83</t>
    <phoneticPr fontId="0"/>
  </si>
  <si>
    <t>QFM+4.2</t>
    <phoneticPr fontId="0"/>
  </si>
  <si>
    <t>A84</t>
    <phoneticPr fontId="0"/>
  </si>
  <si>
    <t>A87</t>
    <phoneticPr fontId="0"/>
  </si>
  <si>
    <t>A82</t>
    <phoneticPr fontId="0"/>
  </si>
  <si>
    <t>A79</t>
    <phoneticPr fontId="0"/>
  </si>
  <si>
    <t>A80</t>
    <phoneticPr fontId="0"/>
  </si>
  <si>
    <t>A81</t>
    <phoneticPr fontId="0"/>
  </si>
  <si>
    <t>A78</t>
    <phoneticPr fontId="0"/>
  </si>
  <si>
    <t>Botcharnikov2007EJM 19; 671</t>
    <phoneticPr fontId="0"/>
  </si>
  <si>
    <t>CIC148</t>
    <phoneticPr fontId="0"/>
  </si>
  <si>
    <t>CIC149</t>
  </si>
  <si>
    <t>CIC150</t>
  </si>
  <si>
    <t>CIC151</t>
  </si>
  <si>
    <t>CIC152</t>
  </si>
  <si>
    <t>CIC153</t>
  </si>
  <si>
    <t>CIC171</t>
    <phoneticPr fontId="0"/>
  </si>
  <si>
    <t>CIC172</t>
  </si>
  <si>
    <t>CIC173</t>
  </si>
  <si>
    <t>A90</t>
    <phoneticPr fontId="0"/>
  </si>
  <si>
    <t>A91</t>
    <phoneticPr fontId="0"/>
  </si>
  <si>
    <t>A75</t>
    <phoneticPr fontId="0"/>
  </si>
  <si>
    <t>A76</t>
    <phoneticPr fontId="0"/>
  </si>
  <si>
    <t>A77</t>
    <phoneticPr fontId="0"/>
  </si>
  <si>
    <t>A74</t>
    <phoneticPr fontId="0"/>
  </si>
  <si>
    <t>A93</t>
    <phoneticPr fontId="0"/>
  </si>
  <si>
    <t>A94</t>
    <phoneticPr fontId="0"/>
  </si>
  <si>
    <t>A96</t>
    <phoneticPr fontId="0"/>
  </si>
  <si>
    <t>A89</t>
    <phoneticPr fontId="0"/>
  </si>
  <si>
    <t>A98</t>
    <phoneticPr fontId="0"/>
  </si>
  <si>
    <t>A99</t>
    <phoneticPr fontId="0"/>
  </si>
  <si>
    <t>A100</t>
    <phoneticPr fontId="0"/>
  </si>
  <si>
    <t>TT152-21-35 Juan de Fuca tholeiitic</t>
    <phoneticPr fontId="0"/>
  </si>
  <si>
    <t>Stolper1988EPSL 87; 397</t>
    <phoneticPr fontId="0"/>
  </si>
  <si>
    <t>TT152-4</t>
    <phoneticPr fontId="0"/>
  </si>
  <si>
    <t>QFM±2.5</t>
    <phoneticPr fontId="0"/>
  </si>
  <si>
    <t>TT152-7</t>
    <phoneticPr fontId="0"/>
  </si>
  <si>
    <t>TT152-3</t>
    <phoneticPr fontId="0"/>
  </si>
  <si>
    <t>TT152-5</t>
    <phoneticPr fontId="0"/>
  </si>
  <si>
    <t>TT152-2</t>
    <phoneticPr fontId="0"/>
  </si>
  <si>
    <t>TT152-6</t>
    <phoneticPr fontId="0"/>
  </si>
  <si>
    <t>1921K Kilauea tholeiitic</t>
    <phoneticPr fontId="0"/>
  </si>
  <si>
    <t>Pan1991GCA 55; 1587</t>
    <phoneticPr fontId="0" type="noConversion"/>
  </si>
  <si>
    <t>K-16</t>
    <phoneticPr fontId="0"/>
  </si>
  <si>
    <t>FTIR+SIMS+BA</t>
    <phoneticPr fontId="0"/>
  </si>
  <si>
    <t>K-17</t>
    <phoneticPr fontId="0"/>
  </si>
  <si>
    <t>K-4</t>
    <phoneticPr fontId="0"/>
  </si>
  <si>
    <t>NNO-0.5</t>
    <phoneticPr fontId="0"/>
  </si>
  <si>
    <t>K-5</t>
    <phoneticPr fontId="0"/>
  </si>
  <si>
    <t>K-1</t>
    <phoneticPr fontId="0"/>
  </si>
  <si>
    <t>K-6</t>
    <phoneticPr fontId="0"/>
  </si>
  <si>
    <t>K-2</t>
    <phoneticPr fontId="0"/>
  </si>
  <si>
    <t>K-8</t>
    <phoneticPr fontId="0"/>
  </si>
  <si>
    <t>K-7</t>
    <phoneticPr fontId="0"/>
  </si>
  <si>
    <t>1921KA Kilauea tholeiitic</t>
    <phoneticPr fontId="0"/>
  </si>
  <si>
    <t>KA-12</t>
    <phoneticPr fontId="0"/>
  </si>
  <si>
    <t>KA-14</t>
    <phoneticPr fontId="0"/>
  </si>
  <si>
    <t>KA-9</t>
    <phoneticPr fontId="0"/>
  </si>
  <si>
    <t>KA-13</t>
    <phoneticPr fontId="0"/>
  </si>
  <si>
    <t>KA-10</t>
    <phoneticPr fontId="0"/>
  </si>
  <si>
    <t>KA-11</t>
    <phoneticPr fontId="0"/>
  </si>
  <si>
    <t>tholeiitic basalt</t>
    <phoneticPr fontId="0"/>
  </si>
  <si>
    <t>Mattey1991GCA 55; 3467</t>
    <phoneticPr fontId="0"/>
  </si>
  <si>
    <t>T2790</t>
    <phoneticPr fontId="0"/>
  </si>
  <si>
    <t>manometry</t>
    <phoneticPr fontId="0"/>
  </si>
  <si>
    <t>HM</t>
    <phoneticPr fontId="0"/>
  </si>
  <si>
    <t>T3043</t>
    <phoneticPr fontId="0"/>
  </si>
  <si>
    <t>T3045</t>
    <phoneticPr fontId="0"/>
  </si>
  <si>
    <t>T3046/47</t>
    <phoneticPr fontId="0"/>
  </si>
  <si>
    <t>T2788</t>
    <phoneticPr fontId="0"/>
  </si>
  <si>
    <t>TT152-51-3 Juan de Fuca tholeiitic</t>
    <phoneticPr fontId="0"/>
  </si>
  <si>
    <t>Pawley1992EPSL 110; 213</t>
    <phoneticPr fontId="0"/>
  </si>
  <si>
    <t>C-1</t>
    <phoneticPr fontId="0"/>
  </si>
  <si>
    <t>NNO-0.96</t>
    <phoneticPr fontId="0"/>
  </si>
  <si>
    <t>C-2</t>
  </si>
  <si>
    <t>C-3</t>
  </si>
  <si>
    <t>C-4</t>
  </si>
  <si>
    <t>NNO-0.02</t>
    <phoneticPr fontId="0"/>
  </si>
  <si>
    <t>C-5</t>
  </si>
  <si>
    <t>ALV892-1a tholeiitic</t>
    <phoneticPr fontId="0"/>
  </si>
  <si>
    <t>Jendrzejewski1997CG 138; 81</t>
    <phoneticPr fontId="0"/>
  </si>
  <si>
    <t>manometry+FTIR</t>
    <phoneticPr fontId="0"/>
  </si>
  <si>
    <t>QFM-1.3</t>
    <phoneticPr fontId="0"/>
  </si>
  <si>
    <t>Dixon1995JP 36; 1607</t>
    <phoneticPr fontId="0"/>
  </si>
  <si>
    <t>17M</t>
    <phoneticPr fontId="0"/>
  </si>
  <si>
    <t>18M</t>
    <phoneticPr fontId="0"/>
  </si>
  <si>
    <t>20M</t>
    <phoneticPr fontId="0"/>
  </si>
  <si>
    <t>21M</t>
    <phoneticPr fontId="0"/>
  </si>
  <si>
    <t>32A</t>
    <phoneticPr fontId="0"/>
  </si>
  <si>
    <t>33A</t>
    <phoneticPr fontId="0"/>
  </si>
  <si>
    <t>33B</t>
    <phoneticPr fontId="0"/>
  </si>
  <si>
    <t>34B</t>
    <phoneticPr fontId="0"/>
  </si>
  <si>
    <t>35B</t>
    <phoneticPr fontId="0"/>
  </si>
  <si>
    <t>Ferrobasalt SC1</t>
    <phoneticPr fontId="0"/>
  </si>
  <si>
    <t>Botcharnikov2005ANNALS 48; 633</t>
    <phoneticPr fontId="0"/>
  </si>
  <si>
    <t>B21</t>
    <phoneticPr fontId="0"/>
  </si>
  <si>
    <t>QFM+4</t>
    <phoneticPr fontId="0"/>
  </si>
  <si>
    <t>B10</t>
    <phoneticPr fontId="0"/>
  </si>
  <si>
    <t>B19</t>
    <phoneticPr fontId="0"/>
  </si>
  <si>
    <t>B6</t>
    <phoneticPr fontId="0"/>
  </si>
  <si>
    <t>B9</t>
    <phoneticPr fontId="0"/>
  </si>
  <si>
    <t>B22</t>
    <phoneticPr fontId="0"/>
  </si>
  <si>
    <t>B7</t>
    <phoneticPr fontId="0"/>
  </si>
  <si>
    <t>B8</t>
    <phoneticPr fontId="0"/>
  </si>
  <si>
    <t>B20</t>
    <phoneticPr fontId="0"/>
  </si>
  <si>
    <t>Mutnovsky tholeiitic basalt</t>
    <phoneticPr fontId="0"/>
  </si>
  <si>
    <t>Shishkina2010CG 277; 115</t>
    <phoneticPr fontId="0"/>
  </si>
  <si>
    <t>M15</t>
    <phoneticPr fontId="0"/>
  </si>
  <si>
    <t>NNO+2</t>
    <phoneticPr fontId="0"/>
  </si>
  <si>
    <t>Shishkina2010CG 277; 115</t>
  </si>
  <si>
    <t>M16</t>
    <phoneticPr fontId="0"/>
  </si>
  <si>
    <t>NNO+1.28</t>
    <phoneticPr fontId="0"/>
  </si>
  <si>
    <t>M50</t>
    <phoneticPr fontId="0"/>
  </si>
  <si>
    <t>NNO+2.27</t>
    <phoneticPr fontId="0"/>
  </si>
  <si>
    <t>M49</t>
    <phoneticPr fontId="0"/>
  </si>
  <si>
    <t>NNO+1.64</t>
    <phoneticPr fontId="0"/>
  </si>
  <si>
    <t>M48</t>
    <phoneticPr fontId="0"/>
  </si>
  <si>
    <t>NNO+1.24</t>
    <phoneticPr fontId="0"/>
  </si>
  <si>
    <t>M47</t>
    <phoneticPr fontId="0"/>
  </si>
  <si>
    <t>NNO+1.2</t>
    <phoneticPr fontId="0"/>
  </si>
  <si>
    <t>M8</t>
    <phoneticPr fontId="0"/>
  </si>
  <si>
    <t>NNO+2.02</t>
    <phoneticPr fontId="0"/>
  </si>
  <si>
    <t>M9</t>
  </si>
  <si>
    <t>NNO+0.87</t>
    <phoneticPr fontId="0"/>
  </si>
  <si>
    <t>M10</t>
  </si>
  <si>
    <t>NNO+2.6</t>
    <phoneticPr fontId="0"/>
  </si>
  <si>
    <t>M12</t>
    <phoneticPr fontId="0"/>
  </si>
  <si>
    <t>NNO+2.49</t>
    <phoneticPr fontId="0"/>
  </si>
  <si>
    <t>M2</t>
    <phoneticPr fontId="0"/>
  </si>
  <si>
    <t>NNO+2.23</t>
    <phoneticPr fontId="0"/>
  </si>
  <si>
    <t>M3</t>
    <phoneticPr fontId="0"/>
  </si>
  <si>
    <t>NNO+2.01</t>
    <phoneticPr fontId="0"/>
  </si>
  <si>
    <t>M5</t>
    <phoneticPr fontId="0"/>
  </si>
  <si>
    <t>NNO+0.31</t>
    <phoneticPr fontId="0"/>
  </si>
  <si>
    <t>M34</t>
    <phoneticPr fontId="0"/>
  </si>
  <si>
    <t>M35</t>
  </si>
  <si>
    <t>NNO+2.17</t>
    <phoneticPr fontId="0"/>
  </si>
  <si>
    <t>M36</t>
  </si>
  <si>
    <t>NNO+1.78</t>
    <phoneticPr fontId="0"/>
  </si>
  <si>
    <t>M37</t>
  </si>
  <si>
    <t>NNO+0.19</t>
    <phoneticPr fontId="0"/>
  </si>
  <si>
    <t>M39</t>
    <phoneticPr fontId="0"/>
  </si>
  <si>
    <t>NNO+2.51</t>
    <phoneticPr fontId="0"/>
  </si>
  <si>
    <t>M30</t>
    <phoneticPr fontId="0"/>
  </si>
  <si>
    <t>M40</t>
    <phoneticPr fontId="0"/>
  </si>
  <si>
    <t>NNO+1.73</t>
    <phoneticPr fontId="0"/>
  </si>
  <si>
    <t>M19</t>
    <phoneticPr fontId="0"/>
  </si>
  <si>
    <t>NNO+1.45</t>
    <phoneticPr fontId="0"/>
  </si>
  <si>
    <t>M20</t>
    <phoneticPr fontId="0"/>
  </si>
  <si>
    <t>NNO+2.28</t>
    <phoneticPr fontId="0"/>
  </si>
  <si>
    <t>M21</t>
    <phoneticPr fontId="0"/>
  </si>
  <si>
    <t>NNO+2.52</t>
    <phoneticPr fontId="0"/>
  </si>
  <si>
    <t>M42</t>
    <phoneticPr fontId="0"/>
  </si>
  <si>
    <t>NNO+0.55</t>
    <phoneticPr fontId="0"/>
  </si>
  <si>
    <t>M43</t>
    <phoneticPr fontId="0"/>
  </si>
  <si>
    <t>M44</t>
    <phoneticPr fontId="0"/>
  </si>
  <si>
    <t>NNO+1.65</t>
    <phoneticPr fontId="0"/>
  </si>
  <si>
    <t>M46</t>
    <phoneticPr fontId="0"/>
  </si>
  <si>
    <t>NNO+2.39</t>
    <phoneticPr fontId="0"/>
  </si>
  <si>
    <t>Humphrey Martian basalt</t>
    <phoneticPr fontId="0"/>
  </si>
  <si>
    <t>Stanley2011GCA 75; 5987</t>
    <phoneticPr fontId="0"/>
  </si>
  <si>
    <t>oxidized</t>
    <phoneticPr fontId="0"/>
  </si>
  <si>
    <t>reduced</t>
    <phoneticPr fontId="0"/>
  </si>
  <si>
    <t>Vulcanello shoshonite</t>
    <phoneticPr fontId="0"/>
  </si>
  <si>
    <t>Vetere2011JVGR 202; 251</t>
    <phoneticPr fontId="0"/>
  </si>
  <si>
    <t>Sho22</t>
    <phoneticPr fontId="0"/>
  </si>
  <si>
    <t>Sho23</t>
    <phoneticPr fontId="0"/>
  </si>
  <si>
    <t>Sho24</t>
    <phoneticPr fontId="0"/>
  </si>
  <si>
    <t>Sho25</t>
    <phoneticPr fontId="0"/>
  </si>
  <si>
    <t>Sho27</t>
    <phoneticPr fontId="0"/>
  </si>
  <si>
    <t>Sho28</t>
    <phoneticPr fontId="0"/>
  </si>
  <si>
    <t>Sho29</t>
    <phoneticPr fontId="0"/>
  </si>
  <si>
    <t>Sho30</t>
    <phoneticPr fontId="0"/>
  </si>
  <si>
    <t>Sho2</t>
    <phoneticPr fontId="0"/>
  </si>
  <si>
    <t>Sho3</t>
    <phoneticPr fontId="0"/>
  </si>
  <si>
    <t>Sho4</t>
    <phoneticPr fontId="0"/>
  </si>
  <si>
    <t>Sho5</t>
    <phoneticPr fontId="0"/>
  </si>
  <si>
    <t>Sho7</t>
    <phoneticPr fontId="0"/>
  </si>
  <si>
    <t>Sho9</t>
    <phoneticPr fontId="0"/>
  </si>
  <si>
    <t>Vulcanello shoshonite</t>
  </si>
  <si>
    <t>Sho10</t>
    <phoneticPr fontId="0"/>
  </si>
  <si>
    <t>Sho17</t>
    <phoneticPr fontId="0"/>
  </si>
  <si>
    <t>Sho18</t>
    <phoneticPr fontId="0"/>
  </si>
  <si>
    <t>Sho19</t>
    <phoneticPr fontId="0"/>
  </si>
  <si>
    <t>Sho20</t>
    <phoneticPr fontId="0"/>
  </si>
  <si>
    <t>OB93-190</t>
    <phoneticPr fontId="0"/>
  </si>
  <si>
    <t>VES-9</t>
    <phoneticPr fontId="0"/>
  </si>
  <si>
    <t>Lesne2011CMP 162; 153</t>
    <phoneticPr fontId="0" type="noConversion"/>
  </si>
  <si>
    <t>4#4</t>
    <phoneticPr fontId="0"/>
  </si>
  <si>
    <t>NNO+1.9</t>
    <phoneticPr fontId="0"/>
  </si>
  <si>
    <t>3#4</t>
    <phoneticPr fontId="0"/>
  </si>
  <si>
    <t>19#1</t>
    <phoneticPr fontId="0"/>
  </si>
  <si>
    <t>1#2</t>
    <phoneticPr fontId="0"/>
  </si>
  <si>
    <t>ETN-1</t>
    <phoneticPr fontId="0"/>
  </si>
  <si>
    <t>3#5</t>
    <phoneticPr fontId="0"/>
  </si>
  <si>
    <t>2#8</t>
    <phoneticPr fontId="0"/>
  </si>
  <si>
    <t>19#2</t>
    <phoneticPr fontId="0"/>
  </si>
  <si>
    <t>1#4</t>
    <phoneticPr fontId="0"/>
  </si>
  <si>
    <t>PST-9</t>
    <phoneticPr fontId="0"/>
  </si>
  <si>
    <t>4#6</t>
    <phoneticPr fontId="0"/>
  </si>
  <si>
    <t>3#6</t>
    <phoneticPr fontId="0"/>
  </si>
  <si>
    <t>19#3</t>
    <phoneticPr fontId="0"/>
  </si>
  <si>
    <t>1#6</t>
    <phoneticPr fontId="0"/>
  </si>
  <si>
    <t>Pho</t>
    <phoneticPr fontId="0"/>
  </si>
  <si>
    <t>RB463</t>
    <phoneticPr fontId="0"/>
  </si>
  <si>
    <t>RB460</t>
    <phoneticPr fontId="0"/>
  </si>
  <si>
    <t>RB461</t>
    <phoneticPr fontId="0"/>
  </si>
  <si>
    <t>Morizet2002GCA 66; 1809</t>
    <phoneticPr fontId="0"/>
  </si>
  <si>
    <t>YP60</t>
    <phoneticPr fontId="0"/>
  </si>
  <si>
    <t>YP61</t>
    <phoneticPr fontId="0"/>
  </si>
  <si>
    <t>h-Pho</t>
    <phoneticPr fontId="0"/>
  </si>
  <si>
    <t>YP12</t>
    <phoneticPr fontId="0"/>
  </si>
  <si>
    <t>YP34</t>
    <phoneticPr fontId="0"/>
  </si>
  <si>
    <t>YP10</t>
    <phoneticPr fontId="0"/>
  </si>
  <si>
    <t>YP35</t>
    <phoneticPr fontId="0"/>
  </si>
  <si>
    <t>YP07</t>
    <phoneticPr fontId="0"/>
  </si>
  <si>
    <t>YP39</t>
    <phoneticPr fontId="0"/>
  </si>
  <si>
    <t>YP11</t>
    <phoneticPr fontId="0"/>
  </si>
  <si>
    <t>YP31</t>
    <phoneticPr fontId="0"/>
  </si>
  <si>
    <t>YP09</t>
    <phoneticPr fontId="0"/>
  </si>
  <si>
    <t>YP32</t>
    <phoneticPr fontId="0"/>
  </si>
  <si>
    <t>YP06</t>
    <phoneticPr fontId="0"/>
  </si>
  <si>
    <t>YP33</t>
    <phoneticPr fontId="0"/>
  </si>
  <si>
    <t>YP01-YP04-YP22-YP27-YP46</t>
    <phoneticPr fontId="0"/>
  </si>
  <si>
    <t>YP28</t>
    <phoneticPr fontId="0"/>
  </si>
  <si>
    <t>YP02-YP66</t>
    <phoneticPr fontId="0"/>
  </si>
  <si>
    <t>YP20</t>
    <phoneticPr fontId="0"/>
  </si>
  <si>
    <t>YP21</t>
    <phoneticPr fontId="0"/>
  </si>
  <si>
    <t>YP29</t>
    <phoneticPr fontId="0"/>
  </si>
  <si>
    <t>YP03</t>
    <phoneticPr fontId="0"/>
  </si>
  <si>
    <t>YP30</t>
    <phoneticPr fontId="0"/>
  </si>
  <si>
    <t>YP48</t>
    <phoneticPr fontId="0"/>
  </si>
  <si>
    <t>YP62</t>
    <phoneticPr fontId="0"/>
  </si>
  <si>
    <t>YP50</t>
    <phoneticPr fontId="0"/>
  </si>
  <si>
    <t>Mellone phonotephrite analogue</t>
    <phoneticPr fontId="0"/>
  </si>
  <si>
    <t>Behrens2009AM 94; 105</t>
    <phoneticPr fontId="0"/>
  </si>
  <si>
    <t>Alb1-6bis</t>
    <phoneticPr fontId="0"/>
  </si>
  <si>
    <t>QFM+3.3</t>
    <phoneticPr fontId="0"/>
  </si>
  <si>
    <t>Alb1-6a</t>
    <phoneticPr fontId="0"/>
  </si>
  <si>
    <t>Alb1-9bis</t>
    <phoneticPr fontId="0"/>
  </si>
  <si>
    <t>Alb1-12</t>
    <phoneticPr fontId="0"/>
  </si>
  <si>
    <t>Alb1-13</t>
  </si>
  <si>
    <t>Alb1-14</t>
  </si>
  <si>
    <t>Alb1-18</t>
    <phoneticPr fontId="0"/>
  </si>
  <si>
    <t>Alb1-19</t>
    <phoneticPr fontId="0"/>
  </si>
  <si>
    <t>Alb1-2</t>
    <phoneticPr fontId="0"/>
  </si>
  <si>
    <t>Alb1-3</t>
  </si>
  <si>
    <t>Alb1-4</t>
  </si>
  <si>
    <t>Alb-H43</t>
    <phoneticPr fontId="0"/>
  </si>
  <si>
    <t>QFM+2</t>
    <phoneticPr fontId="0"/>
  </si>
  <si>
    <t>Alb-H44</t>
  </si>
  <si>
    <t>Alb-H45</t>
  </si>
  <si>
    <t>Alb-H48</t>
    <phoneticPr fontId="0"/>
  </si>
  <si>
    <t>QFM</t>
    <phoneticPr fontId="0"/>
  </si>
  <si>
    <t>Alb-H49</t>
  </si>
  <si>
    <t>Alb-H50</t>
  </si>
  <si>
    <t>Alb-H51</t>
  </si>
  <si>
    <t>Alb-H54</t>
    <phoneticPr fontId="0"/>
  </si>
  <si>
    <t>Alb-H56</t>
    <phoneticPr fontId="0"/>
  </si>
  <si>
    <t>Ca leucitite</t>
    <phoneticPr fontId="0"/>
  </si>
  <si>
    <t>Thibault1994CMP 116; 216</t>
    <phoneticPr fontId="0"/>
  </si>
  <si>
    <t>SIMS</t>
    <phoneticPr fontId="0"/>
  </si>
  <si>
    <t>NNO+0.51</t>
    <phoneticPr fontId="0"/>
  </si>
  <si>
    <t>NNO+0.61</t>
    <phoneticPr fontId="0"/>
  </si>
  <si>
    <t>NNO+0.72</t>
    <phoneticPr fontId="0"/>
  </si>
  <si>
    <t>NNO+1.06</t>
    <phoneticPr fontId="0"/>
  </si>
  <si>
    <t>SIMS(BA)</t>
    <phoneticPr fontId="0"/>
  </si>
  <si>
    <t>NNO+1.08</t>
    <phoneticPr fontId="0"/>
  </si>
  <si>
    <t>NNO+1.1</t>
    <phoneticPr fontId="0"/>
  </si>
  <si>
    <t>NNO+1.17</t>
    <phoneticPr fontId="0"/>
  </si>
  <si>
    <t>NNO+1.16</t>
    <phoneticPr fontId="0"/>
  </si>
  <si>
    <t>NNO+1.21</t>
    <phoneticPr fontId="0"/>
  </si>
  <si>
    <t>NNO+1.22</t>
    <phoneticPr fontId="0"/>
  </si>
  <si>
    <t>NNO+1.26</t>
    <phoneticPr fontId="0"/>
  </si>
  <si>
    <t>NNO+1.27</t>
    <phoneticPr fontId="0"/>
  </si>
  <si>
    <t>SIMS(FTIR)</t>
    <phoneticPr fontId="0"/>
  </si>
  <si>
    <t>NNO-2.4</t>
    <phoneticPr fontId="0"/>
  </si>
  <si>
    <t>NNO-2.64</t>
    <phoneticPr fontId="0"/>
  </si>
  <si>
    <t>NNO-2</t>
    <phoneticPr fontId="0"/>
  </si>
  <si>
    <t>NNO-2.22</t>
    <phoneticPr fontId="0"/>
  </si>
  <si>
    <t>NNO-1.79</t>
    <phoneticPr fontId="0"/>
  </si>
  <si>
    <t>NNO-2.02</t>
    <phoneticPr fontId="0"/>
  </si>
  <si>
    <t>NNO-1.9</t>
    <phoneticPr fontId="0"/>
  </si>
  <si>
    <t>Mg nephelinite</t>
    <phoneticPr fontId="0"/>
  </si>
  <si>
    <t>RB439</t>
    <phoneticPr fontId="0"/>
  </si>
  <si>
    <t>Ca nephelinite</t>
    <phoneticPr fontId="0"/>
  </si>
  <si>
    <t>RB438</t>
    <phoneticPr fontId="0"/>
  </si>
  <si>
    <t>Mg melilitite</t>
    <phoneticPr fontId="0"/>
  </si>
  <si>
    <t>RB366</t>
    <phoneticPr fontId="0"/>
  </si>
  <si>
    <t>RB367</t>
    <phoneticPr fontId="0"/>
  </si>
  <si>
    <t>RB492</t>
    <phoneticPr fontId="0"/>
  </si>
  <si>
    <t>RB362</t>
    <phoneticPr fontId="0"/>
  </si>
  <si>
    <t>RB361</t>
    <phoneticPr fontId="0"/>
  </si>
  <si>
    <t>RB365</t>
    <phoneticPr fontId="0"/>
  </si>
  <si>
    <t>Ca melilitite</t>
    <phoneticPr fontId="0"/>
  </si>
  <si>
    <t>RB262</t>
    <phoneticPr fontId="0"/>
  </si>
  <si>
    <t>RB403</t>
    <phoneticPr fontId="0"/>
  </si>
  <si>
    <t>RB440</t>
    <phoneticPr fontId="0"/>
  </si>
  <si>
    <t>RB494</t>
    <phoneticPr fontId="0"/>
  </si>
  <si>
    <t>RB495</t>
    <phoneticPr fontId="0"/>
  </si>
  <si>
    <t>Na melilitite</t>
    <phoneticPr fontId="0"/>
  </si>
  <si>
    <t>Mattey1990CMP 104; 492</t>
    <phoneticPr fontId="0"/>
  </si>
  <si>
    <t>Ne</t>
    <phoneticPr fontId="0"/>
  </si>
  <si>
    <t>Brooker1999GCA 63; 3549</t>
    <phoneticPr fontId="0"/>
  </si>
  <si>
    <t>RB477</t>
    <phoneticPr fontId="0"/>
  </si>
  <si>
    <t>FTIR(BA)</t>
    <phoneticPr fontId="0"/>
  </si>
  <si>
    <t>RB485</t>
    <phoneticPr fontId="0"/>
  </si>
  <si>
    <t>RB484</t>
    <phoneticPr fontId="0"/>
  </si>
  <si>
    <t>RB537/357</t>
    <phoneticPr fontId="0"/>
  </si>
  <si>
    <t>RB538</t>
    <phoneticPr fontId="0"/>
  </si>
  <si>
    <t>Jd</t>
    <phoneticPr fontId="0"/>
  </si>
  <si>
    <t>RB536</t>
    <phoneticPr fontId="0"/>
  </si>
  <si>
    <t>RB535</t>
    <phoneticPr fontId="0"/>
  </si>
  <si>
    <t>RB478</t>
    <phoneticPr fontId="0"/>
  </si>
  <si>
    <t>RB490</t>
    <phoneticPr fontId="0"/>
  </si>
  <si>
    <t>RB534</t>
    <phoneticPr fontId="0"/>
  </si>
  <si>
    <t>RB491</t>
    <phoneticPr fontId="0"/>
  </si>
  <si>
    <t>RB488</t>
    <phoneticPr fontId="0"/>
  </si>
  <si>
    <t>RB489</t>
    <phoneticPr fontId="0"/>
  </si>
  <si>
    <t>N4S+0.67Al2O3</t>
    <phoneticPr fontId="0"/>
  </si>
  <si>
    <t>RB333</t>
    <phoneticPr fontId="0"/>
  </si>
  <si>
    <t>BA</t>
    <phoneticPr fontId="0"/>
  </si>
  <si>
    <t>Ab1</t>
    <phoneticPr fontId="0"/>
  </si>
  <si>
    <t>Stolper1987AM 72; 1071</t>
    <phoneticPr fontId="0" type="noConversion"/>
  </si>
  <si>
    <t>TJ41</t>
    <phoneticPr fontId="0"/>
  </si>
  <si>
    <t>ALB2965</t>
    <phoneticPr fontId="0"/>
  </si>
  <si>
    <t>TJ42</t>
    <phoneticPr fontId="0"/>
  </si>
  <si>
    <t>TJ37</t>
    <phoneticPr fontId="0"/>
  </si>
  <si>
    <t>TJ48</t>
    <phoneticPr fontId="0"/>
  </si>
  <si>
    <t>TJ4</t>
    <phoneticPr fontId="0"/>
  </si>
  <si>
    <t>TJ5</t>
    <phoneticPr fontId="0"/>
  </si>
  <si>
    <t>TJ12</t>
    <phoneticPr fontId="0"/>
  </si>
  <si>
    <t>TJ15</t>
    <phoneticPr fontId="0"/>
  </si>
  <si>
    <t>TJ36</t>
    <phoneticPr fontId="0"/>
  </si>
  <si>
    <t>TJ32</t>
    <phoneticPr fontId="0"/>
  </si>
  <si>
    <t>TJ33</t>
    <phoneticPr fontId="0"/>
  </si>
  <si>
    <t>TJ43</t>
    <phoneticPr fontId="0"/>
  </si>
  <si>
    <t>TJ40</t>
    <phoneticPr fontId="0"/>
  </si>
  <si>
    <t>TJ39</t>
    <phoneticPr fontId="0"/>
  </si>
  <si>
    <t>Ab</t>
    <phoneticPr fontId="0"/>
  </si>
  <si>
    <t>RB230</t>
    <phoneticPr fontId="0"/>
  </si>
  <si>
    <t>NMR</t>
    <phoneticPr fontId="0"/>
  </si>
  <si>
    <t>RB483</t>
    <phoneticPr fontId="0"/>
  </si>
  <si>
    <t>RB310</t>
    <phoneticPr fontId="0"/>
  </si>
  <si>
    <t>RB198</t>
    <phoneticPr fontId="0"/>
  </si>
  <si>
    <t>N4S+0.25Al2O3</t>
    <phoneticPr fontId="0"/>
  </si>
  <si>
    <t>RB349</t>
    <phoneticPr fontId="0"/>
  </si>
  <si>
    <t>Eu</t>
    <phoneticPr fontId="0"/>
  </si>
  <si>
    <t>RB533</t>
    <phoneticPr fontId="0"/>
  </si>
  <si>
    <t>RB480</t>
    <phoneticPr fontId="0"/>
  </si>
  <si>
    <t>RB532</t>
    <phoneticPr fontId="0"/>
  </si>
  <si>
    <t>RB352</t>
    <phoneticPr fontId="0"/>
  </si>
  <si>
    <t>N4S+0.125Al2O3</t>
    <phoneticPr fontId="0"/>
  </si>
  <si>
    <t>RB354</t>
    <phoneticPr fontId="0"/>
  </si>
  <si>
    <t>EuRy</t>
    <phoneticPr fontId="0"/>
  </si>
  <si>
    <t>RB530</t>
    <phoneticPr fontId="0"/>
  </si>
  <si>
    <t>RB481</t>
    <phoneticPr fontId="0"/>
  </si>
  <si>
    <t>RB531</t>
    <phoneticPr fontId="0"/>
  </si>
  <si>
    <t>Ry</t>
    <phoneticPr fontId="0"/>
  </si>
  <si>
    <t>RB528</t>
    <phoneticPr fontId="0"/>
  </si>
  <si>
    <t>RB482</t>
    <phoneticPr fontId="0"/>
  </si>
  <si>
    <t>RB497</t>
    <phoneticPr fontId="0"/>
  </si>
  <si>
    <t>RB526</t>
    <phoneticPr fontId="0"/>
  </si>
  <si>
    <t>RB496</t>
    <phoneticPr fontId="0"/>
  </si>
  <si>
    <t>different*</t>
    <phoneticPr fontId="0"/>
  </si>
  <si>
    <t>RB84</t>
    <phoneticPr fontId="0"/>
  </si>
  <si>
    <t>RB86</t>
    <phoneticPr fontId="0"/>
  </si>
  <si>
    <t>RB8</t>
    <phoneticPr fontId="0"/>
  </si>
  <si>
    <t>RB10</t>
    <phoneticPr fontId="0"/>
  </si>
  <si>
    <t>different</t>
    <phoneticPr fontId="0"/>
  </si>
  <si>
    <t>RB66</t>
    <phoneticPr fontId="0"/>
  </si>
  <si>
    <t>RB99</t>
    <phoneticPr fontId="0"/>
  </si>
  <si>
    <t>RB100</t>
    <phoneticPr fontId="0"/>
  </si>
  <si>
    <t>RB102</t>
    <phoneticPr fontId="0"/>
  </si>
  <si>
    <t>RB106</t>
    <phoneticPr fontId="0"/>
  </si>
  <si>
    <t>RB107</t>
    <phoneticPr fontId="0"/>
  </si>
  <si>
    <t>RB108</t>
    <phoneticPr fontId="0"/>
  </si>
  <si>
    <t>RB111</t>
    <phoneticPr fontId="0"/>
  </si>
  <si>
    <t>RB112</t>
    <phoneticPr fontId="0"/>
  </si>
  <si>
    <t>RB38</t>
    <phoneticPr fontId="0"/>
  </si>
  <si>
    <t>RB42</t>
    <phoneticPr fontId="0"/>
  </si>
  <si>
    <t>RB43</t>
    <phoneticPr fontId="0"/>
  </si>
  <si>
    <t>RB44</t>
    <phoneticPr fontId="0"/>
  </si>
  <si>
    <t>RB49</t>
    <phoneticPr fontId="0"/>
  </si>
  <si>
    <t>RB62</t>
    <phoneticPr fontId="0"/>
  </si>
  <si>
    <t>RB117</t>
    <phoneticPr fontId="0"/>
  </si>
  <si>
    <t>RB134</t>
    <phoneticPr fontId="0"/>
  </si>
  <si>
    <t>RB138</t>
    <phoneticPr fontId="0"/>
  </si>
  <si>
    <t>RB153</t>
    <phoneticPr fontId="0"/>
  </si>
  <si>
    <t>RB159</t>
    <phoneticPr fontId="0"/>
  </si>
  <si>
    <t>RB160</t>
    <phoneticPr fontId="0"/>
  </si>
  <si>
    <t>RB163</t>
    <phoneticPr fontId="0"/>
  </si>
  <si>
    <t>CO2-H2O solubility in silicate melts</t>
  </si>
  <si>
    <t>Type</t>
  </si>
  <si>
    <t>Dacite</t>
  </si>
  <si>
    <t>Andesite</t>
  </si>
  <si>
    <t>Basalt</t>
  </si>
  <si>
    <t>Trachyandesite</t>
    <phoneticPr fontId="0"/>
  </si>
  <si>
    <t>Alkali basalt</t>
    <phoneticPr fontId="0"/>
  </si>
  <si>
    <t>Phonolite-Tephrite</t>
    <phoneticPr fontId="0"/>
  </si>
  <si>
    <t>Leucite</t>
  </si>
  <si>
    <t>Nephelinite</t>
  </si>
  <si>
    <t>Melilitite</t>
  </si>
  <si>
    <t>Brooker1999GCA 63; 3549</t>
  </si>
  <si>
    <t>nepheline</t>
  </si>
  <si>
    <t>jadeite</t>
  </si>
  <si>
    <t>albite</t>
  </si>
  <si>
    <t>rhyolite</t>
  </si>
  <si>
    <t>other</t>
  </si>
  <si>
    <r>
      <t>CO</t>
    </r>
    <r>
      <rPr>
        <vertAlign val="subscript"/>
        <sz val="11"/>
        <color rgb="FF000000"/>
        <rFont val="Calibri"/>
        <family val="2"/>
        <scheme val="minor"/>
      </rPr>
      <t>2</t>
    </r>
  </si>
  <si>
    <r>
      <t>H</t>
    </r>
    <r>
      <rPr>
        <vertAlign val="subscript"/>
        <sz val="11"/>
        <color rgb="FF000000"/>
        <rFont val="Calibri"/>
        <family val="2"/>
        <scheme val="minor"/>
      </rPr>
      <t>2</t>
    </r>
    <r>
      <rPr>
        <sz val="11"/>
        <color rgb="FF000000"/>
        <rFont val="Calibri"/>
        <family val="2"/>
        <scheme val="minor"/>
      </rPr>
      <t>O</t>
    </r>
  </si>
  <si>
    <t>Volatile in gas phase (from amount of gas out; in wt%)</t>
  </si>
  <si>
    <r>
      <t>X</t>
    </r>
    <r>
      <rPr>
        <vertAlign val="subscript"/>
        <sz val="11"/>
        <color rgb="FF000000"/>
        <rFont val="Calibri"/>
        <family val="2"/>
        <scheme val="minor"/>
      </rPr>
      <t xml:space="preserve">H2O </t>
    </r>
    <r>
      <rPr>
        <sz val="11"/>
        <color rgb="FF000000"/>
        <rFont val="Calibri"/>
        <family val="2"/>
        <scheme val="minor"/>
      </rPr>
      <t>gas phase molar ratio</t>
    </r>
  </si>
  <si>
    <t>Initial CO2 loaded (wt%)</t>
  </si>
  <si>
    <t>Initial H2O loaded (wt%)</t>
  </si>
  <si>
    <t>TA6_1_3</t>
  </si>
  <si>
    <t>TA6_1_2</t>
  </si>
  <si>
    <t>TA6_2_4</t>
  </si>
  <si>
    <t>TA14_1_2</t>
  </si>
  <si>
    <t>TA16_1_2</t>
  </si>
  <si>
    <t>TA6_2_1</t>
  </si>
  <si>
    <t>TA6_2_2</t>
  </si>
  <si>
    <t>TA6_2_5</t>
  </si>
  <si>
    <t>TA6_2_6</t>
  </si>
  <si>
    <t>TA14_1_3</t>
  </si>
  <si>
    <t>TA16_1_3</t>
  </si>
  <si>
    <t>TA9_1_5</t>
  </si>
  <si>
    <t>TA9_1_7</t>
  </si>
  <si>
    <t>TA9_1_6</t>
  </si>
  <si>
    <t>TA6_1_1</t>
  </si>
  <si>
    <t>TA6_1_4</t>
  </si>
  <si>
    <t>1220-1260</t>
  </si>
  <si>
    <t>TA6_1_5</t>
  </si>
  <si>
    <t>TA6_1_6</t>
  </si>
  <si>
    <t>TA9_1_1</t>
  </si>
  <si>
    <t>TA9_1_2</t>
  </si>
  <si>
    <r>
      <t>Error on X</t>
    </r>
    <r>
      <rPr>
        <vertAlign val="subscript"/>
        <sz val="11"/>
        <color rgb="FF000000"/>
        <rFont val="Calibri"/>
        <family val="2"/>
        <scheme val="minor"/>
      </rPr>
      <t xml:space="preserve">H2O </t>
    </r>
    <r>
      <rPr>
        <sz val="11"/>
        <color rgb="FF000000"/>
        <rFont val="Calibri"/>
        <family val="2"/>
        <scheme val="minor"/>
      </rPr>
      <t>gas phase molar ratio</t>
    </r>
  </si>
  <si>
    <t>Error on CO2 loaded (wt%)</t>
  </si>
  <si>
    <t>Error on Initial H2O loaded (wt%)</t>
  </si>
  <si>
    <t>error on H2O+CO2 (loaded) mol</t>
  </si>
  <si>
    <t>H2O+CO2 (gas) mol</t>
  </si>
  <si>
    <t>error on H2O+CO2 (gas) mol</t>
  </si>
  <si>
    <t>na</t>
  </si>
  <si>
    <t>Ultramafic</t>
  </si>
  <si>
    <t>Magma Type</t>
  </si>
  <si>
    <t>IHPV</t>
  </si>
  <si>
    <t>Reference</t>
  </si>
  <si>
    <r>
      <rPr>
        <i/>
        <sz val="11"/>
        <color rgb="FF000000"/>
        <rFont val="Calibri"/>
        <family val="2"/>
        <scheme val="minor"/>
      </rPr>
      <t>P</t>
    </r>
    <r>
      <rPr>
        <vertAlign val="subscript"/>
        <sz val="11"/>
        <color rgb="FF000000"/>
        <rFont val="Calibri"/>
        <family val="2"/>
        <scheme val="minor"/>
      </rPr>
      <t>H2O</t>
    </r>
    <r>
      <rPr>
        <sz val="11"/>
        <color rgb="FF000000"/>
        <rFont val="Calibri"/>
        <family val="2"/>
        <scheme val="minor"/>
      </rPr>
      <t xml:space="preserve"> (bar)</t>
    </r>
  </si>
  <si>
    <r>
      <rPr>
        <i/>
        <sz val="11"/>
        <color theme="1"/>
        <rFont val="Calibri"/>
        <family val="2"/>
        <scheme val="minor"/>
      </rPr>
      <t>P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(bar)</t>
    </r>
  </si>
  <si>
    <r>
      <rPr>
        <i/>
        <sz val="11"/>
        <color rgb="FF000000"/>
        <rFont val="Calibri"/>
        <family val="2"/>
        <scheme val="minor"/>
      </rPr>
      <t>Error on f</t>
    </r>
    <r>
      <rPr>
        <vertAlign val="subscript"/>
        <sz val="11"/>
        <color rgb="FF000000"/>
        <rFont val="Calibri"/>
        <family val="2"/>
        <scheme val="minor"/>
      </rPr>
      <t>H2O</t>
    </r>
    <r>
      <rPr>
        <sz val="11"/>
        <color rgb="FF000000"/>
        <rFont val="Calibri"/>
        <family val="2"/>
        <scheme val="minor"/>
      </rPr>
      <t xml:space="preserve"> (bar)</t>
    </r>
  </si>
  <si>
    <r>
      <rPr>
        <i/>
        <sz val="11"/>
        <color theme="1"/>
        <rFont val="Calibri"/>
        <family val="2"/>
        <scheme val="minor"/>
      </rPr>
      <t>Error on f</t>
    </r>
    <r>
      <rPr>
        <vertAlign val="subscript"/>
        <sz val="11"/>
        <color theme="1"/>
        <rFont val="Calibri"/>
        <family val="2"/>
        <scheme val="minor"/>
      </rPr>
      <t>CO2</t>
    </r>
    <r>
      <rPr>
        <sz val="11"/>
        <color theme="1"/>
        <rFont val="Calibri"/>
        <family val="2"/>
        <scheme val="minor"/>
      </rPr>
      <t xml:space="preserve"> (bar)</t>
    </r>
  </si>
  <si>
    <t>CO2+H2O Glass</t>
  </si>
  <si>
    <t>error on CO2+H2O Glass</t>
  </si>
  <si>
    <t>Gas phase calculations</t>
  </si>
  <si>
    <t>Glass phase</t>
  </si>
  <si>
    <t>Experimental parameters</t>
  </si>
  <si>
    <t>Gas phase</t>
  </si>
  <si>
    <t>Piston-cylinder</t>
  </si>
  <si>
    <t>Experiment (run number)</t>
  </si>
  <si>
    <t xml:space="preserve"> H2O+CO2 (loaded) mol</t>
  </si>
  <si>
    <t>SiO2 (wt.%)</t>
  </si>
  <si>
    <t>Error on SiO2 (wt.%)</t>
  </si>
  <si>
    <t>TiO2 (wt.%)</t>
  </si>
  <si>
    <t>Error on TiO2 (wt.%)</t>
  </si>
  <si>
    <t>Al2O3 (wt.%)</t>
  </si>
  <si>
    <t>Error on Al2O3 (wt.%)</t>
  </si>
  <si>
    <t>FeO (wt.%)</t>
  </si>
  <si>
    <t>MnO (wt.%)</t>
  </si>
  <si>
    <t>MgO (wt.%)</t>
  </si>
  <si>
    <t>CaO (wt.%)</t>
  </si>
  <si>
    <t>Na2O (wt.%)</t>
  </si>
  <si>
    <t>K2O (wt.%)</t>
  </si>
  <si>
    <t>P2O5 (wt.%)</t>
  </si>
  <si>
    <t>Total (wt.%)</t>
  </si>
  <si>
    <t>Shortfall (wt.%)</t>
  </si>
  <si>
    <t>Error on FeO (wt.%)</t>
  </si>
  <si>
    <t>Error on MnO (wt.%)</t>
  </si>
  <si>
    <t>Error on MgO (wt.%)</t>
  </si>
  <si>
    <t>Error on CaO (wt.%)</t>
  </si>
  <si>
    <t>Error on Na2O (wt.%)</t>
  </si>
  <si>
    <t>Error on K2O (wt.%)</t>
  </si>
  <si>
    <t>Error on P2O5 (wt.%)</t>
  </si>
  <si>
    <t>Error on Total (wt.%)</t>
  </si>
  <si>
    <t>SiO2 (wt.% dry)</t>
  </si>
  <si>
    <t>Error on SiO2 (wt.% dry)</t>
  </si>
  <si>
    <t>TiO2 (wt.% dry)</t>
  </si>
  <si>
    <t>Error on TiO2 (wt.% dry)</t>
  </si>
  <si>
    <t>Al2O3 (wt.% dry)</t>
  </si>
  <si>
    <t>Error on Al2O3 (wt.% dry)</t>
  </si>
  <si>
    <t>FeO (wt.% dry)</t>
  </si>
  <si>
    <t>Error on FeO (wt.% dry)</t>
  </si>
  <si>
    <t>MnO (wt.% dry)</t>
  </si>
  <si>
    <t>Error on MnO (wt.% dry)</t>
  </si>
  <si>
    <t>MgO (wt.% dry)</t>
  </si>
  <si>
    <t>Error on MgO (wt.%  dry)</t>
  </si>
  <si>
    <t>CaO (wt.%  dry)</t>
  </si>
  <si>
    <t>Error on CaO (wt.% dry)</t>
  </si>
  <si>
    <t>Error on Na2O (wt.% dry)</t>
  </si>
  <si>
    <t>K2O (wt.% dry)</t>
  </si>
  <si>
    <t>Error on K2O (wt.% dry)</t>
  </si>
  <si>
    <t>P2O5 (wt.% dry)</t>
  </si>
  <si>
    <t>Error on P2O5 (wt.% dry)</t>
  </si>
  <si>
    <t>Total (wt.% dry)</t>
  </si>
  <si>
    <t>Error on Total (wt.% dry)</t>
  </si>
  <si>
    <t>Glass phase calculations</t>
  </si>
  <si>
    <t>Error on Temperature (°C)</t>
  </si>
  <si>
    <t>Error on Pressure (MPa)</t>
  </si>
  <si>
    <t>NNO+2</t>
  </si>
  <si>
    <t>Moussallam et al., 2015. EPSL</t>
  </si>
  <si>
    <t>Moussallam et al., 2016. EPSL</t>
  </si>
  <si>
    <t>Moussallam et al., 2015. Chemical Geology</t>
  </si>
  <si>
    <t>Fugacity coeff H2O (Zhang and Duan (2009))</t>
  </si>
  <si>
    <t>Fugacity coeff CO2 (Zhang and Duan (2009))</t>
  </si>
  <si>
    <t>TA7_1_1</t>
  </si>
  <si>
    <t>TA10_1_1</t>
  </si>
  <si>
    <t>TA11_1_1</t>
  </si>
  <si>
    <t>TA12_1_1</t>
  </si>
  <si>
    <t>TA7_1_2</t>
  </si>
  <si>
    <t>TA7_1_3</t>
  </si>
  <si>
    <t>1215-1290</t>
  </si>
  <si>
    <t>TA7_1_4</t>
  </si>
  <si>
    <t>TA15_1_1</t>
  </si>
  <si>
    <t>TA10_1_2</t>
  </si>
  <si>
    <t>TA11_1_2</t>
  </si>
  <si>
    <t>TA12_1_3</t>
  </si>
  <si>
    <t>H2O in gas (wt.%)</t>
  </si>
  <si>
    <t>error on H2O in gas (wt.%)</t>
  </si>
  <si>
    <t>CO2 in gas (wt.%)</t>
  </si>
  <si>
    <t>Error on CO2 in gas (wt.%)</t>
  </si>
  <si>
    <t>Is composition measured or theoretical?</t>
  </si>
  <si>
    <t>measured</t>
  </si>
  <si>
    <t>Theoretical</t>
  </si>
  <si>
    <t>97018_AUT_02</t>
  </si>
  <si>
    <t>97018_AUT_03</t>
  </si>
  <si>
    <t>97018_AUT_04</t>
  </si>
  <si>
    <t>97018_AUT_05</t>
  </si>
  <si>
    <t>97018_AUT_11</t>
  </si>
  <si>
    <t>97018_AUT_13</t>
  </si>
  <si>
    <t>97018_AUT_14</t>
  </si>
  <si>
    <t>97018_AUT_15</t>
  </si>
  <si>
    <t>97018_AUT_16</t>
  </si>
  <si>
    <t>97018_AUT_17</t>
  </si>
  <si>
    <t>97018_AUT_18</t>
  </si>
  <si>
    <t>97018_AUT_49</t>
  </si>
  <si>
    <t>97018_AUT_50</t>
  </si>
  <si>
    <t>97018_AUT_51</t>
  </si>
  <si>
    <t>97018_AUT_52</t>
  </si>
  <si>
    <t>97018_AUT_53</t>
  </si>
  <si>
    <t>97018_AUT_54</t>
  </si>
  <si>
    <t>97018_AUT_55</t>
  </si>
  <si>
    <t>97018_AUT_56</t>
  </si>
  <si>
    <t>97018_AUT_57</t>
  </si>
  <si>
    <t>97018_AUT_58</t>
  </si>
  <si>
    <t>97018_AUT_59</t>
  </si>
  <si>
    <t>ΔQFM</t>
  </si>
  <si>
    <t>Are redox conditions measured, buffered or estimated</t>
  </si>
  <si>
    <t>estimated</t>
  </si>
  <si>
    <t xml:space="preserve">Estimated Redox conditions </t>
  </si>
  <si>
    <t>QFM</t>
  </si>
  <si>
    <t>EMPA</t>
  </si>
  <si>
    <t>Method for major elements</t>
  </si>
  <si>
    <t>Method for CO2 and H2O</t>
  </si>
  <si>
    <t>elemental analyser </t>
  </si>
  <si>
    <t>SIMS</t>
  </si>
  <si>
    <t>H2O Glass (wt.%)</t>
  </si>
  <si>
    <t>CO2 Glass (wt.%)</t>
  </si>
  <si>
    <t>Error on H2O Glass (wt.%)</t>
  </si>
  <si>
    <t>Error on CO2 Glass (wt.%)</t>
  </si>
  <si>
    <t>CO2 Glass (ppm)</t>
  </si>
  <si>
    <t>Error on CO2 Glass (ppm)</t>
  </si>
  <si>
    <t>Phonolite</t>
  </si>
  <si>
    <t>https://www.sciencedirect.com/science/article/pii/S0012821X14007833#fg0040</t>
  </si>
  <si>
    <t>URL</t>
  </si>
  <si>
    <t>https://www.sciencedirect.com/science/article/pii/S0012821X16302096#br0560</t>
  </si>
  <si>
    <t>https://www.sciencedirect.com/science/article/pii/S0012821X16302096#br0561</t>
  </si>
  <si>
    <t>https://www.sciencedirect.com/science/article/pii/S0012821X16302096#br0562</t>
  </si>
  <si>
    <t>https://www.sciencedirect.com/science/article/pii/S0012821X16302096#br0563</t>
  </si>
  <si>
    <t>https://www.sciencedirect.com/science/article/pii/S0012821X16302096#br0564</t>
  </si>
  <si>
    <t>https://www.sciencedirect.com/science/article/pii/S0012821X16302096#br0565</t>
  </si>
  <si>
    <t>https://www.sciencedirect.com/science/article/pii/S0012821X16302096#br0566</t>
  </si>
  <si>
    <t>https://www.sciencedirect.com/science/article/pii/S0012821X16302096#br0567</t>
  </si>
  <si>
    <t>https://www.sciencedirect.com/science/article/pii/S0012821X16302096#br0568</t>
  </si>
  <si>
    <t>https://www.sciencedirect.com/science/article/pii/S0012821X16302096#br0569</t>
  </si>
  <si>
    <t>https://www.sciencedirect.com/science/article/pii/S0012821X16302096#br0570</t>
  </si>
  <si>
    <t>https://www.sciencedirect.com/science/article/pii/S0012821X16302096#br0571</t>
  </si>
  <si>
    <t>https://www.sciencedirect.com/science/article/pii/S0012821X16302096#br0572</t>
  </si>
  <si>
    <t>https://www.sciencedirect.com/science/article/pii/S0012821X16302096#br0573</t>
  </si>
  <si>
    <t>https://www.sciencedirect.com/science/article/pii/S000925411400535X#t0005</t>
  </si>
  <si>
    <t>https://www.sciencedirect.com/science/article/pii/S000925411400535X#t0006</t>
  </si>
  <si>
    <t>https://www.sciencedirect.com/science/article/pii/S000925411400535X#t0007</t>
  </si>
  <si>
    <t>https://www.sciencedirect.com/science/article/pii/S000925411400535X#t0008</t>
  </si>
  <si>
    <t>https://www.sciencedirect.com/science/article/pii/S000925411400535X#t0009</t>
  </si>
  <si>
    <t>https://www.sciencedirect.com/science/article/pii/S000925411400535X#t0010</t>
  </si>
  <si>
    <t>https://www.sciencedirect.com/science/article/pii/S000925411400535X#t0011</t>
  </si>
  <si>
    <t>https://www.sciencedirect.com/science/article/pii/S000925411400535X#t0012</t>
  </si>
  <si>
    <t>https://www.sciencedirect.com/science/article/pii/S000925411400535X#t0013</t>
  </si>
  <si>
    <t>https://www.sciencedirect.com/science/article/pii/S000925411400535X#t0014</t>
  </si>
  <si>
    <t>https://www.sciencedirect.com/science/article/pii/S000925411400535X#t0015</t>
  </si>
  <si>
    <t>https://www.sciencedirect.com/science/article/pii/S000925411400535X#t0016</t>
  </si>
  <si>
    <t>https://www.sciencedirect.com/science/article/pii/S000925411400535X#t0017</t>
  </si>
  <si>
    <t>https://www.sciencedirect.com/science/article/pii/S000925411400535X#t0018</t>
  </si>
  <si>
    <t>https://www.sciencedirect.com/science/article/pii/S000925411400535X#t0019</t>
  </si>
  <si>
    <t>https://www.sciencedirect.com/science/article/pii/S000925411400535X#t0020</t>
  </si>
  <si>
    <t>https://www.sciencedirect.com/science/article/pii/S000925411400535X#t0021</t>
  </si>
  <si>
    <t>https://www.sciencedirect.com/science/article/pii/S000925411400535X#t0022</t>
  </si>
  <si>
    <t>https://www.sciencedirect.com/science/article/pii/S0012821X14007833#fg0041</t>
  </si>
  <si>
    <t>https://www.sciencedirect.com/science/article/pii/S0012821X14007833#fg0042</t>
  </si>
  <si>
    <t>https://www.sciencedirect.com/science/article/pii/S0012821X14007833#fg0043</t>
  </si>
  <si>
    <t>https://www.sciencedirect.com/science/article/pii/S0012821X14007833#fg0044</t>
  </si>
  <si>
    <t>https://www.sciencedirect.com/science/article/pii/S0012821X14007833#fg0046</t>
  </si>
  <si>
    <t>https://www.sciencedirect.com/science/article/pii/S0012821X14007833#fg0047</t>
  </si>
  <si>
    <t>https://www.sciencedirect.com/science/article/pii/S0012821X14007833#fg0048</t>
  </si>
  <si>
    <t>https://www.sciencedirect.com/science/article/pii/S0012821X14007833#fg0049</t>
  </si>
  <si>
    <t>https://www.sciencedirect.com/science/article/pii/S0012821X14007833#fg0050</t>
  </si>
  <si>
    <t>https://www.sciencedirect.com/science/article/pii/S0012821X14007833#fg0051</t>
  </si>
  <si>
    <t>https://www.sciencedirect.com/science/article/pii/S0012821X14007833#fg0053</t>
  </si>
  <si>
    <t>https://www.sciencedirect.com/science/article/pii/S0012821X14007833#fg0054</t>
  </si>
  <si>
    <t>https://www.sciencedirect.com/science/article/pii/S0012821X14007833#fg0055</t>
  </si>
  <si>
    <t>https://www.sciencedirect.com/science/article/pii/S0012821X14007833#fg0056</t>
  </si>
  <si>
    <t>https://www.sciencedirect.com/science/article/pii/S0012821X14007833#fg0057</t>
  </si>
  <si>
    <t>https://www.sciencedirect.com/science/article/pii/S0012821X14007833#fg0058</t>
  </si>
  <si>
    <t>https://www.sciencedirect.com/science/article/pii/S0012821X14007833#fg0060</t>
  </si>
  <si>
    <t>https://www.sciencedirect.com/science/article/pii/S0012821X14007833#fg0061</t>
  </si>
  <si>
    <t>https://www.sciencedirect.com/science/article/pii/S0012821X14007833#fg0062</t>
  </si>
  <si>
    <t>https://www.sciencedirect.com/science/article/pii/S0012821X14007833#fg0063</t>
  </si>
  <si>
    <t>https://www.sciencedirect.com/science/article/pii/S0012821X14007833#fg0064</t>
  </si>
  <si>
    <t>Specific composition</t>
  </si>
  <si>
    <t>Kimberlite</t>
  </si>
  <si>
    <t>Erebus</t>
  </si>
  <si>
    <r>
      <t>X</t>
    </r>
    <r>
      <rPr>
        <b/>
        <vertAlign val="subscript"/>
        <sz val="11"/>
        <color rgb="FF000000"/>
        <rFont val="Calibri"/>
        <family val="2"/>
        <scheme val="minor"/>
      </rPr>
      <t>H2O</t>
    </r>
    <r>
      <rPr>
        <b/>
        <sz val="11"/>
        <color rgb="FF000000"/>
        <rFont val="Calibri"/>
        <family val="2"/>
        <scheme val="minor"/>
      </rPr>
      <t xml:space="preserve"> loaded molar ratio</t>
    </r>
  </si>
  <si>
    <r>
      <t>Error on X</t>
    </r>
    <r>
      <rPr>
        <b/>
        <vertAlign val="subscript"/>
        <sz val="11"/>
        <color rgb="FF000000"/>
        <rFont val="Calibri"/>
        <family val="2"/>
        <scheme val="minor"/>
      </rPr>
      <t>H2O</t>
    </r>
    <r>
      <rPr>
        <b/>
        <sz val="11"/>
        <color rgb="FF000000"/>
        <rFont val="Calibri"/>
        <family val="2"/>
        <scheme val="minor"/>
      </rPr>
      <t xml:space="preserve"> loaded molar ratio</t>
    </r>
  </si>
  <si>
    <t>Saturated carbon phase</t>
  </si>
  <si>
    <t>fluid</t>
  </si>
  <si>
    <t>Alleti, Marina Unpublished data</t>
  </si>
  <si>
    <t>Unknown</t>
  </si>
  <si>
    <t>FTIR</t>
  </si>
  <si>
    <t>unknown</t>
  </si>
  <si>
    <t>Goranson 1936</t>
  </si>
  <si>
    <t>https://agupubs.onlinelibrary.wiley.com/doi/abs/10.1029/TR017i001p00257-4</t>
  </si>
  <si>
    <t>Hamilton et al., 1964</t>
  </si>
  <si>
    <t>https://academic.oup.com/petrology/article/5/1/21/1481691</t>
  </si>
  <si>
    <t>Mysen et al., 1975</t>
  </si>
  <si>
    <t>Mysen et al., 1976</t>
  </si>
  <si>
    <t>Mysen 1976</t>
  </si>
  <si>
    <t>Watson 1979</t>
  </si>
  <si>
    <t>Mysen and Virgo 1980a</t>
  </si>
  <si>
    <t>Mysen and Virgo 1980b</t>
  </si>
  <si>
    <t>Dingwell et al., 1984</t>
  </si>
  <si>
    <t>Stolper et al., 1987, </t>
  </si>
  <si>
    <t>Stolper and Holloway, 1988,</t>
  </si>
  <si>
    <t>Dixon et al., 1995, </t>
  </si>
  <si>
    <t>Romano et al., 1995, </t>
  </si>
  <si>
    <t>Romano et al., 1996,</t>
  </si>
  <si>
    <t>Mysen and Cody, 2004,</t>
  </si>
  <si>
    <t> Botcharnikov et al., 2005a, </t>
  </si>
  <si>
    <t> Botcharnikov et al., 2005b, </t>
  </si>
  <si>
    <t>Shishkina et al., 2010,</t>
  </si>
  <si>
    <t>Lesne et al., 2011a, </t>
  </si>
  <si>
    <t>Lesne et al., 2011b,</t>
  </si>
  <si>
    <t> Iacono-Marziano et al., 2012</t>
  </si>
  <si>
    <t>https://www.journals.uchicago.edu/doi/abs/10.1086/628874</t>
  </si>
  <si>
    <t>https://pubs.geoscienceworld.org/msa/ammin/article/65/11-12/1166/104697</t>
  </si>
  <si>
    <t>https://pubs.geoscienceworld.org/msa/ammin/article/65/9-10/885/41192</t>
  </si>
  <si>
    <t>https://science.sciencemag.org/content/205/4412/1259.abstract</t>
  </si>
  <si>
    <t>https://www.ajsonline.org/content/276/4/455.short</t>
  </si>
  <si>
    <t>https://link.springer.com/content/pdf/10.1007/BF00382441.pdf</t>
  </si>
  <si>
    <t>https://www.ajsonline.org/content/276/8/969</t>
  </si>
  <si>
    <t>https://www.sciencedirect.com/science/article/pii/S0016703712004930</t>
  </si>
  <si>
    <t>https://link.springer.com/content/pdf/10.1007/s00410-010-0588-x.pdf</t>
  </si>
  <si>
    <t>https://link.springer.com/article/10.1007%252Fs00410-010-0585-0</t>
  </si>
  <si>
    <t>https://www.sciencedirect.com/science/article/pii/S0009254110002640</t>
  </si>
  <si>
    <t>https://www.sciencedirect.com/science/article/pii/S0009254108002672</t>
  </si>
  <si>
    <t>https://www.sciencedirect.com/science/article/pii/S0009254106000568</t>
  </si>
  <si>
    <t>https://www.repo.uni-hannover.de/handle/123456789/2041</t>
  </si>
  <si>
    <t>https://www.sciencedirect.com/science/article/pii/S0016703705007076</t>
  </si>
  <si>
    <t>https://www.sciencedirect.com/science/article/pii/S0016703704005769</t>
  </si>
  <si>
    <t>https://www.degruyter.com/view/journals/ammin/81/3-4/article-p452.xml</t>
  </si>
  <si>
    <t>https://link.springer.com/content/pdf/10.1007/s004100050108.pdf</t>
  </si>
  <si>
    <t>https://academic.oup.com/petrology/article-abstract/36/6/1607/1493308</t>
  </si>
  <si>
    <t>https://pubs.geoscienceworld.org/msa/ammin/article/72/11-12/1071/41950</t>
  </si>
  <si>
    <t>https://www.sciencedirect.com/science/article/pii/0012821X88900040</t>
  </si>
  <si>
    <t>McMillan and Holloway, 1987</t>
  </si>
  <si>
    <t>Pan et al., 1991</t>
  </si>
  <si>
    <t>Behrens et al., 2001</t>
  </si>
  <si>
    <t>Holloway and Blank, 1994</t>
  </si>
  <si>
    <t>Moore, 2008</t>
  </si>
  <si>
    <t>https://link.springer.com/article/10.1007%252FBF00371996</t>
  </si>
  <si>
    <t>https://www.sciencedirect.com/science/article/pii/001670379190130W</t>
  </si>
  <si>
    <t>https://www.sciencedirect.com/science/article/pii/S000925410000320X</t>
  </si>
  <si>
    <t>https://www.researchgate.net/profile/Jen_Blank/publication/245442010_Application_of_experimental_results_to_C-O-H_species_in_Natural_Melts/links/55366ca90cf218056e94fa15.pdf</t>
  </si>
  <si>
    <t>https://pubs.geoscienceworld.org/msa/rimg/article/69/1/333/289113</t>
  </si>
  <si>
    <t>Spera and Bergman, 1980,</t>
  </si>
  <si>
    <t>Silver et al., 1990</t>
  </si>
  <si>
    <t>Fogel and Rutherford, 1990,</t>
  </si>
  <si>
    <t> Silver and Stolper, 1989,</t>
  </si>
  <si>
    <t>Thibault and Holloway, 1994,</t>
  </si>
  <si>
    <t> Burnham, 1994,</t>
  </si>
  <si>
    <t> Moore et al., 1995a</t>
  </si>
  <si>
    <t>Moore et al., 1998, </t>
  </si>
  <si>
    <t>Yamashita, 1999, </t>
  </si>
  <si>
    <t>Zhang, 1999, </t>
  </si>
  <si>
    <t>Tamic et al., 2001,</t>
  </si>
  <si>
    <t> Newman and Lowenstern, 2002,</t>
  </si>
  <si>
    <t> Behrens et al., 2004,</t>
  </si>
  <si>
    <t> Liu et al., 2005, </t>
  </si>
  <si>
    <t>Papale et al., 2006, </t>
  </si>
  <si>
    <t>Witham et al., 2012</t>
  </si>
  <si>
    <t>Behrens and Jantos, 2001</t>
  </si>
  <si>
    <t>https://pubs.geoscienceworld.org/msa/ammin/article/86/1-2/14/133722</t>
  </si>
  <si>
    <t>https://www.sciencedirect.com/science/article/pii/S0098300411003554</t>
  </si>
  <si>
    <t>https://www.sciencedirect.com/science/article/pii/S0016703704003680</t>
  </si>
  <si>
    <t>https://www.sciencedirect.com/science/article/pii/S0009254106000532</t>
  </si>
  <si>
    <t>https://www.sciencedirect.com/science/article/pii/S0377027305000442</t>
  </si>
  <si>
    <t>https://link.springer.com/content/pdf/10.1007/BF00375489.pdf</t>
  </si>
  <si>
    <t>https://link.springer.com/content/pdf/10.1007/BF00306439.pdf</t>
  </si>
  <si>
    <t>https://pubs.geoscienceworld.org/msa/ammin/article/75/11-12/1311/42351</t>
  </si>
  <si>
    <t>https://academic.oup.com/petrology/article-abstract/30/3/667/1480021</t>
  </si>
  <si>
    <t>https://link.springer.com/article/10.1007/BF00310701</t>
  </si>
  <si>
    <t>https://ci.nii.ac.jp/naid/10025676030/</t>
  </si>
  <si>
    <t>https://pubs.geoscienceworld.org/geology/article-lookup/23/12/1099</t>
  </si>
  <si>
    <t>https://www.degruyter.com/view/journals/ammin/83/1/article-p36.xml</t>
  </si>
  <si>
    <t>https://academic.oup.com/petrology/article-abstract/40/10/1497/2916076</t>
  </si>
  <si>
    <t>https://agupubs.onlinelibrary.wiley.com/doi/abs/10.1029/1999RG900012</t>
  </si>
  <si>
    <t>https://www.sciencedirect.com/science/article/pii/S0009254100003247</t>
  </si>
  <si>
    <t>https://www.sciencedirect.com/science/article/pii/S0098300401000814</t>
  </si>
  <si>
    <t>Pawley et al., 1992</t>
  </si>
  <si>
    <t>Blank et al., 1993</t>
  </si>
  <si>
    <t>https://www.sciencedirect.com/science/article/pii/0012821X9390004S</t>
  </si>
  <si>
    <t>https://www.sciencedirect.com/science/article/pii/0012821X92900492</t>
  </si>
  <si>
    <t>Khitarov and Kadik, 1973</t>
  </si>
  <si>
    <t>https://link.springer.com/content/pdf/10.1007/BF00371031.pdf</t>
  </si>
  <si>
    <t xml:space="preserve">Kadik et al. (1972) </t>
  </si>
  <si>
    <t>Schmidt et al. (1999)</t>
  </si>
  <si>
    <t>https://link.springer.com/content/pdf/10.1007/s004100050533.pdf</t>
  </si>
  <si>
    <t>Gardner et al. (1999)</t>
  </si>
  <si>
    <t>https://www.sciencedirect.com/science/article/pii/S0012821X99000515</t>
  </si>
  <si>
    <t>Dingwell et al. (1997)</t>
  </si>
  <si>
    <t>https://pubs.geoscienceworld.org/msa/ammin/article/82/3-4/434/43297</t>
  </si>
  <si>
    <t>Holtz et al., 1995</t>
  </si>
  <si>
    <t>Holtz et al., 1992</t>
  </si>
  <si>
    <t>https://epub.ub.uni-muenchen.de/6024/</t>
  </si>
  <si>
    <t>https://www.degruyter.com/view/journals/ammin/80/1-2/article-p94.xml</t>
  </si>
  <si>
    <t>Shaw (1974)</t>
  </si>
  <si>
    <t>https://carnegiescience.edu/publications_online/geochemical_transport_kinetics.pdf.gz#page=148</t>
  </si>
  <si>
    <t>Behrens (1995)</t>
  </si>
  <si>
    <t>https://www.schweizerbart.de/papers/ejm/detail/7/83612/Determination_of_water_solubilities_in_high_viscosity_melts_An_experimental_study_on_NaAlSi3O8_and_KAlSi3O8_melts</t>
  </si>
  <si>
    <t>Benne and Behrens (2003)</t>
  </si>
  <si>
    <t>https://pubs.geoscienceworld.org/eurjmin/article-abstract/15/5/803/62069</t>
  </si>
  <si>
    <t>Berndt et al. (2002)</t>
  </si>
  <si>
    <t>https://pubs.geoscienceworld.org/msa/ammin/article/87/11-12/1717/134065</t>
  </si>
  <si>
    <t>Bezmen et al. (1991)</t>
  </si>
  <si>
    <t>Burnham and Jahns (1962)</t>
  </si>
  <si>
    <t>Carroll and Blank (1997)</t>
  </si>
  <si>
    <t>https://www.degruyter.com/view/journals/ammin/82/5-6/article-p549.xml</t>
  </si>
  <si>
    <t>http://www.ajsonline.org/content/260/10/721.short</t>
  </si>
  <si>
    <t>Gaillard et al. (2003)</t>
  </si>
  <si>
    <t>Gaillard et al. (2001)</t>
  </si>
  <si>
    <t>https://www.sciencedirect.com/science/article/pii/S0009254100003193</t>
  </si>
  <si>
    <t>https://www.sciencedirect.com/science/article/pii/S0016703703003764</t>
  </si>
  <si>
    <t>Oxtoby and Hamilton (1978)</t>
  </si>
  <si>
    <t>Hamilton and Oxtoby (1986)</t>
  </si>
  <si>
    <t>https://www.journals.uchicago.edu/doi/abs/10.1086/629064</t>
  </si>
  <si>
    <t>https://link.springer.com/content/pdf/10.1007/BF00372157.pdf</t>
  </si>
  <si>
    <t>Holtz et al. (2000)</t>
  </si>
  <si>
    <t>https://pubs.geoscienceworld.org/segweb/ammin/article/85/5-6/682/133669</t>
  </si>
  <si>
    <t>Kohn et al. (1989)</t>
  </si>
  <si>
    <t>McMillan et al. (1986)</t>
  </si>
  <si>
    <t>https://www.sciencedirect.com/science/article/pii/0016703789901695</t>
  </si>
  <si>
    <t>Orlova (1962)</t>
  </si>
  <si>
    <t>Paillat et al. (1992)</t>
  </si>
  <si>
    <t>Persikov (1974)</t>
  </si>
  <si>
    <t>https://www.tandfonline.com/doi/abs/10.1080/00206816409474616</t>
  </si>
  <si>
    <t>https://link.springer.com/content/pdf/10.1007/BF00310780.pdf</t>
  </si>
  <si>
    <t>https://www.tandfonline.com/doi/pdf/10.1080/00206817409471782</t>
  </si>
  <si>
    <t>Shaw (1963)</t>
  </si>
  <si>
    <t>Wilke et al. (2002)</t>
  </si>
  <si>
    <t>https://www.sciencedirect.com/science/article/pii/S0009254102000426</t>
  </si>
  <si>
    <t>https://agupubs.onlinelibrary.wiley.com/doi/abs/10.1029/JZ068i023p06337</t>
  </si>
  <si>
    <t>Métrich and Rutherford (1998)</t>
  </si>
  <si>
    <t>https://www.sciencedirect.com/science/article/pii/S0016703798000489</t>
  </si>
  <si>
    <t>Larsen and Gardner (2004)</t>
  </si>
  <si>
    <t>https://www.sciencedirect.com/science/article/pii/S0377027304000150</t>
  </si>
  <si>
    <t>Paonita et al. (2000)</t>
  </si>
  <si>
    <t>https://www.sciencedirect.com/science/article/pii/S0012821X00002156</t>
  </si>
  <si>
    <t>Pineau et al. (1998)</t>
  </si>
  <si>
    <t>Dixon et al. (1991)</t>
  </si>
  <si>
    <t>Webster et al. (1999)</t>
  </si>
  <si>
    <t>https://www.journals.uchicago.edu/doi/abs/10.1086/629501</t>
  </si>
  <si>
    <t>https://www.sciencedirect.com/science/article/pii/S0016703799000435</t>
  </si>
  <si>
    <t>https://www.sciencedirect.com/science/article/pii/S0009254197001800</t>
  </si>
  <si>
    <t>Botcharnikov et al., 2006</t>
  </si>
  <si>
    <t>Di Matteo et al. (2004)</t>
  </si>
  <si>
    <t>Di Matteo et al. (2006)</t>
  </si>
  <si>
    <t>Behrens et al., 2009b</t>
  </si>
  <si>
    <t>Behrens et al., 2009a</t>
  </si>
  <si>
    <t>Mangan and Sisson, 2000</t>
  </si>
  <si>
    <t>Vetere et al. (2011)</t>
  </si>
  <si>
    <t>https://www.sciencedirect.com/science/article/pii/S0009254104003419</t>
  </si>
  <si>
    <t>https://www.sciencedirect.com/science/article/pii/S0009254106000556</t>
  </si>
  <si>
    <t>https://www.sciencedirect.com/science/article/pii/S0012821X00002995</t>
  </si>
  <si>
    <t>https://pubs.geoscienceworld.org/msa/ammin/article/94/1/105/44740</t>
  </si>
  <si>
    <t>https://www.sciencedirect.com/science/article/pii/S0377027311000679</t>
  </si>
  <si>
    <t>Morizet et al. (2002)</t>
  </si>
  <si>
    <t>Brooker et al. (2001)</t>
  </si>
  <si>
    <t>https://www.sciencedirect.com/science/article/pii/S0009254100003533</t>
  </si>
  <si>
    <t>https://www.sciencedirect.com/science/article/pii/S0016703701008936</t>
  </si>
  <si>
    <t>Mattey et al. (1990)</t>
  </si>
  <si>
    <t>https://link.springer.com/content/pdf/10.1007/BF01575626.pdf</t>
  </si>
  <si>
    <t>Rai et al. (1983)</t>
  </si>
  <si>
    <t>Mattey (1991)</t>
  </si>
  <si>
    <t>Brey and Green (1976)</t>
  </si>
  <si>
    <t>Brooker et al. (1999)</t>
  </si>
  <si>
    <t>Jendrzejewski et al. (1997)</t>
  </si>
  <si>
    <t>https://www.sciencedirect.com/science/article/pii/0016703783901618</t>
  </si>
  <si>
    <t>https://www.sciencedirect.com/science/article/pii/0016703791905083</t>
  </si>
  <si>
    <t>https://link.springer.com/content/pdf/10.1007/BF00372228.pdf</t>
  </si>
  <si>
    <t>https://www.sciencedirect.com/science/article/pii/S0016703799001969</t>
  </si>
  <si>
    <t>https://www.sciencedirect.com/science/article/pii/S0009254196001763</t>
  </si>
  <si>
    <t>King and Holloway (2002)</t>
  </si>
  <si>
    <t>https://www.sciencedirect.com/science/article/pii/S0016703701008729</t>
  </si>
  <si>
    <t>https://www.sciencedirect.com/science/article/pii/S0016703719303461</t>
  </si>
  <si>
    <t>Yoshioka et al., 2019</t>
  </si>
  <si>
    <t>https://link.springer.com/article/10.1007/s00410-019-1581-7</t>
  </si>
  <si>
    <t>Schanofski et al., 2019 </t>
  </si>
  <si>
    <t>https://pubs.geoscienceworld.org/msa/ammin/article/100/10/2284/40404</t>
  </si>
  <si>
    <t>Fanara et al., 2015</t>
  </si>
  <si>
    <t>https://link.springer.com/article/10.1007%2Fs00410-014-1014-6</t>
  </si>
  <si>
    <t>Vetere et al., 2014</t>
  </si>
  <si>
    <t>https://www.sciencedirect.com/science/article/pii/S0377027306004069?via%3Dihub</t>
  </si>
  <si>
    <t> Iacono-Marziano et al., 2007</t>
  </si>
  <si>
    <t>https://www.sciencedirect.com/science/article/pii/S000925411400415X?via%3Dihub</t>
  </si>
  <si>
    <t>Shishkina et al., 2014</t>
  </si>
  <si>
    <t>https://link.springer.com/article/10.1007%252Fs00410-013-0877-2</t>
  </si>
  <si>
    <t>Iacovino et al., 2013</t>
  </si>
  <si>
    <t>Eguchi and Dasgupta 2018</t>
  </si>
  <si>
    <t>https://www.sciencedirect.com/science/article/pii/S0009254118301761#s0080</t>
  </si>
  <si>
    <t>Eguchi &amp; Dasgupta 2017</t>
  </si>
  <si>
    <t>Stanley et al. 2014</t>
  </si>
  <si>
    <t>Duncan &amp; Dasgupta 2014</t>
  </si>
  <si>
    <t>Brey 1976</t>
  </si>
  <si>
    <t>Duncan &amp; Dasgupta 2015</t>
  </si>
  <si>
    <t>Duncan et al.  2017</t>
  </si>
  <si>
    <t>Li et al. 2017</t>
  </si>
  <si>
    <t>Stanley et al. 2011</t>
  </si>
  <si>
    <t>https://www.sciencedirect.com/science/article/pii/S0016703711004157</t>
  </si>
  <si>
    <t>https://agupubs.onlinelibrary.wiley.com/doi/abs/10.1002/2017JE005289</t>
  </si>
  <si>
    <t>https://www.sciencedirect.com/science/article/pii/S0012821X17301383</t>
  </si>
  <si>
    <t>https://link.springer.com/content/pdf/10.1007/s00410-017-1330-8.pdf</t>
  </si>
  <si>
    <t>https://link.springer.com/article/10.1007/s00410-015-1144-5</t>
  </si>
  <si>
    <t>https://www.sciencedirect.com/science/article/pii/S0016703713005358</t>
  </si>
  <si>
    <t>https://www.sciencedirect.com/science/article/pii/S0016703713006972</t>
  </si>
  <si>
    <t>https://link.springer.com/article/10.1007/BF00405226</t>
  </si>
  <si>
    <t>Muth et al., 2020</t>
  </si>
  <si>
    <t>https://agupubs.onlinelibrary.wiley.com/doi/abs/10.1002/9781119508229.ch17</t>
  </si>
  <si>
    <t>Stabile et al., 2018</t>
  </si>
  <si>
    <t>https://www.ingentaconnect.com/content/schweiz/njma/2018/00000195/00000001/art00001</t>
  </si>
  <si>
    <t>https://www.sciencedirect.com/science/article/pii/S0016703716306433</t>
  </si>
  <si>
    <t>Morizet et al., 2017</t>
  </si>
  <si>
    <t>https://www.sciencedirect.com/science/article/pii/S0016703714004153</t>
  </si>
  <si>
    <t>Morizet et al., 2014</t>
  </si>
  <si>
    <t>Silver, L.A., Ihinger, P.D., Stolper, E. (1990)</t>
  </si>
  <si>
    <t>https://link.springer.com/article/10.1007/BF00306439</t>
  </si>
  <si>
    <t>E2-31</t>
  </si>
  <si>
    <t>E2-25</t>
  </si>
  <si>
    <t>E2-26</t>
  </si>
  <si>
    <t>E2-32</t>
  </si>
  <si>
    <t>E2-7</t>
  </si>
  <si>
    <t>E2-27</t>
  </si>
  <si>
    <t>E2-30</t>
  </si>
  <si>
    <t>E2-36</t>
  </si>
  <si>
    <t>KS-100</t>
  </si>
  <si>
    <t>KS-200</t>
  </si>
  <si>
    <t>KS-300</t>
  </si>
  <si>
    <t>KS-400</t>
  </si>
  <si>
    <t>KS-500</t>
  </si>
  <si>
    <t>KS-500X</t>
  </si>
  <si>
    <t>KS-600</t>
  </si>
  <si>
    <t>KS-800</t>
  </si>
  <si>
    <t>KS-900</t>
  </si>
  <si>
    <t>KS-310</t>
  </si>
  <si>
    <t>KS-311</t>
  </si>
  <si>
    <t>KS-530</t>
  </si>
  <si>
    <t>KS-640</t>
  </si>
  <si>
    <t>KS-650</t>
  </si>
  <si>
    <t>KS-800.2</t>
  </si>
  <si>
    <t>KSR-800</t>
  </si>
  <si>
    <t>KS-950</t>
  </si>
  <si>
    <t>KS-960</t>
  </si>
  <si>
    <t>KS-1000</t>
  </si>
  <si>
    <t>DOBS-152</t>
  </si>
  <si>
    <t>DOBS-153</t>
  </si>
  <si>
    <t>DOBS-154</t>
  </si>
  <si>
    <t>PDIKS107</t>
  </si>
  <si>
    <t>PDIKS108</t>
  </si>
  <si>
    <t>PDIKS110</t>
  </si>
  <si>
    <t>PDIKS105</t>
  </si>
  <si>
    <t>PDIKS101</t>
  </si>
  <si>
    <t>PDIKS102</t>
  </si>
  <si>
    <t>PDIKS104</t>
  </si>
  <si>
    <t>PDIKS114</t>
  </si>
  <si>
    <t>PDIKS103</t>
  </si>
  <si>
    <t>PDIKS115</t>
  </si>
  <si>
    <t>PDIKS111</t>
  </si>
  <si>
    <t>PDIKS113</t>
  </si>
  <si>
    <t>PDIKS109</t>
  </si>
  <si>
    <t>PDIKS106</t>
  </si>
  <si>
    <t>E2-34</t>
  </si>
  <si>
    <t>Container</t>
  </si>
  <si>
    <t>Pt</t>
  </si>
  <si>
    <t>Au</t>
  </si>
  <si>
    <t>TJ41</t>
  </si>
  <si>
    <t>ALB2965</t>
  </si>
  <si>
    <t>TJ42</t>
  </si>
  <si>
    <t>TJ37</t>
  </si>
  <si>
    <t>TJ48</t>
  </si>
  <si>
    <t>ALB2995</t>
  </si>
  <si>
    <t>ALB2982</t>
  </si>
  <si>
    <t>ALB2990</t>
  </si>
  <si>
    <t>TJ4</t>
  </si>
  <si>
    <t>TJ5</t>
  </si>
  <si>
    <t>TJ12</t>
  </si>
  <si>
    <t>TJ15</t>
  </si>
  <si>
    <t>TJ36</t>
  </si>
  <si>
    <t>TJ32</t>
  </si>
  <si>
    <t>TJ33</t>
  </si>
  <si>
    <t>TJ43</t>
  </si>
  <si>
    <t>TJ40</t>
  </si>
  <si>
    <t>TJ39</t>
  </si>
  <si>
    <t>Stolper, E., Fine, G., Johnson, T., Newman, S. (1987)</t>
  </si>
  <si>
    <t>PC</t>
  </si>
  <si>
    <t>Duration (hours)</t>
  </si>
  <si>
    <t>1_2</t>
  </si>
  <si>
    <t>Holtz, F, Sato, H.,Lewis, J., Behrens, H. Nakada, S. (2005)</t>
  </si>
  <si>
    <t>https://academic.oup.com/petrology/article/46/2/319/1422841</t>
  </si>
  <si>
    <t>EMP</t>
  </si>
  <si>
    <t>CSPV</t>
  </si>
  <si>
    <t>NNO</t>
  </si>
  <si>
    <t>Wt: Mass Fraction</t>
  </si>
  <si>
    <t>Takagi, D., Sato, H., and Nakagawa, N. (2005)</t>
  </si>
  <si>
    <t>https://link.springer.com/article/10.1007/s00410-005-0666-7</t>
  </si>
  <si>
    <t>AgPd</t>
  </si>
  <si>
    <t>Au,AgPd</t>
  </si>
  <si>
    <t>NNO+1.3</t>
  </si>
  <si>
    <t>NNO+1.4</t>
  </si>
  <si>
    <t>NNO+1.5</t>
  </si>
  <si>
    <t>Barclay, J., Carmichael, I.S.E. (2004)</t>
  </si>
  <si>
    <t>Blatter, D.L., Carmichael, I.S.E. (2001)</t>
  </si>
  <si>
    <t>Moore, G., and Carmichael, I.S.E. (1998)</t>
  </si>
  <si>
    <t>Moore, G. Righter, K. and Carmichael, I.S.E. (1995)</t>
  </si>
  <si>
    <t>Moore, G., Vennemann, T., Carmichael, I.S.E. (1998)</t>
  </si>
  <si>
    <t>Moore, G., Vennemann, T., Carmichael, I.S.E. (1995)</t>
  </si>
  <si>
    <t>Cottrell, E., Gardner, J.E., Rutherford, M.J. (1999)</t>
  </si>
  <si>
    <t>Minitti, M.E., Rutherford, M.J. (2000)</t>
  </si>
  <si>
    <t>Hammer, J.E., Rutherford, M.J., Hildreth, W. (2002)</t>
  </si>
  <si>
    <t>https://academic.oup.com/petrology/article/45/3/485/1396144</t>
  </si>
  <si>
    <t>Jor46.2</t>
  </si>
  <si>
    <t>Jor46.11</t>
  </si>
  <si>
    <t>Jor46.20</t>
  </si>
  <si>
    <t>Jor46.10</t>
  </si>
  <si>
    <t>Jor46.4</t>
  </si>
  <si>
    <t>Jor46.31</t>
  </si>
  <si>
    <t>Jor46.21</t>
  </si>
  <si>
    <t>Jor46.3</t>
  </si>
  <si>
    <t>Jor46.19</t>
  </si>
  <si>
    <t>Jor46.23</t>
  </si>
  <si>
    <t>Z-342-11</t>
  </si>
  <si>
    <t>Z-342-32</t>
  </si>
  <si>
    <t>Z-342-18</t>
  </si>
  <si>
    <t>Z-342-31</t>
  </si>
  <si>
    <t>Z-342-21</t>
  </si>
  <si>
    <t>Z-342-02</t>
  </si>
  <si>
    <t>Z-342-26</t>
  </si>
  <si>
    <t>Z-342-34</t>
  </si>
  <si>
    <t>Z-342-36</t>
  </si>
  <si>
    <t>Z-342-14</t>
  </si>
  <si>
    <t>Z-342-16</t>
  </si>
  <si>
    <t>Z-342-13</t>
  </si>
  <si>
    <t>Z-342-37</t>
  </si>
  <si>
    <t>Z-342-29</t>
  </si>
  <si>
    <t>Z-342-17</t>
  </si>
  <si>
    <t>Z-342-35</t>
  </si>
  <si>
    <t>Z-342-28</t>
  </si>
  <si>
    <t>Z-342-03</t>
  </si>
  <si>
    <t>Z-342-06</t>
  </si>
  <si>
    <t>Z-342-12</t>
  </si>
  <si>
    <t>Z-342-30</t>
  </si>
  <si>
    <t>Z-342-19</t>
  </si>
  <si>
    <t>Z-342-09</t>
  </si>
  <si>
    <t>Z-342-08</t>
  </si>
  <si>
    <t>Z-342-07</t>
  </si>
  <si>
    <t>Z-348-03</t>
  </si>
  <si>
    <t>Z-348-02</t>
  </si>
  <si>
    <t>Z-348-01</t>
  </si>
  <si>
    <t>Z-348-05</t>
  </si>
  <si>
    <t>Z-348-06</t>
  </si>
  <si>
    <t>Z-348-07</t>
  </si>
  <si>
    <t>PEM12-8</t>
  </si>
  <si>
    <t>PEM12-9</t>
  </si>
  <si>
    <t>PEM12-6</t>
  </si>
  <si>
    <t>PEM12-7</t>
  </si>
  <si>
    <t>PEM12-15</t>
  </si>
  <si>
    <t>PEM12-2</t>
  </si>
  <si>
    <t>PEM12-14</t>
  </si>
  <si>
    <t>PEM12-13</t>
  </si>
  <si>
    <t>PEM12-1</t>
  </si>
  <si>
    <t>PEM12-21</t>
  </si>
  <si>
    <t>PEM12-17</t>
  </si>
  <si>
    <t>PEM 12-20</t>
  </si>
  <si>
    <t>PEM12-12</t>
  </si>
  <si>
    <t>PEM 12-4</t>
  </si>
  <si>
    <t>PEM12-11</t>
  </si>
  <si>
    <t>PEM 12-23</t>
  </si>
  <si>
    <t>PEM 12-26</t>
  </si>
  <si>
    <t>PEM12-18</t>
  </si>
  <si>
    <t>PEM12-19</t>
  </si>
  <si>
    <t>PEM12-22</t>
  </si>
  <si>
    <t>PEM12-16</t>
  </si>
  <si>
    <t>PEM12-10</t>
  </si>
  <si>
    <t>PEM1 2-5</t>
  </si>
  <si>
    <t>PEM 12-27</t>
  </si>
  <si>
    <t>PEM 12-24</t>
  </si>
  <si>
    <t>PEM 12-25</t>
  </si>
  <si>
    <t>PEM22-3</t>
  </si>
  <si>
    <t>PEM22-7</t>
  </si>
  <si>
    <t>PEM22-9</t>
  </si>
  <si>
    <t>PEM22-10</t>
  </si>
  <si>
    <t>SAT-M22-2</t>
  </si>
  <si>
    <t>PEM22-2</t>
  </si>
  <si>
    <t>PEM22-8</t>
  </si>
  <si>
    <t>PEM22-6</t>
  </si>
  <si>
    <t>PEM22-12</t>
  </si>
  <si>
    <t>PEM22-1</t>
  </si>
  <si>
    <t>PEM22-18</t>
  </si>
  <si>
    <t>PEM22-19</t>
  </si>
  <si>
    <t>PEM22-20</t>
  </si>
  <si>
    <t>PEM22-17</t>
  </si>
  <si>
    <t>PEM22-16</t>
  </si>
  <si>
    <t>PEM22-15</t>
  </si>
  <si>
    <t>H20- 40</t>
  </si>
  <si>
    <t>H20- 41</t>
  </si>
  <si>
    <t>H20- 42</t>
  </si>
  <si>
    <t>H20- 52</t>
  </si>
  <si>
    <t>H20- 53</t>
  </si>
  <si>
    <t>H20- 54</t>
  </si>
  <si>
    <t>H20- 55</t>
  </si>
  <si>
    <t>H20- 58</t>
  </si>
  <si>
    <t>H20-63</t>
  </si>
  <si>
    <t>H20-66</t>
  </si>
  <si>
    <t>H20-67</t>
  </si>
  <si>
    <t>H20-68</t>
  </si>
  <si>
    <t>H20-69</t>
  </si>
  <si>
    <t>H20- 70</t>
  </si>
  <si>
    <t>Rev-1</t>
  </si>
  <si>
    <t>Rev-3</t>
  </si>
  <si>
    <t>M-49B</t>
  </si>
  <si>
    <t>M-71B</t>
  </si>
  <si>
    <t>M-76B</t>
  </si>
  <si>
    <t>SAT-M12-1</t>
  </si>
  <si>
    <t>SAT-M12-2</t>
  </si>
  <si>
    <t>SAT-M12-4</t>
  </si>
  <si>
    <t>PE-M12-20</t>
  </si>
  <si>
    <t>SAT-M22-1</t>
  </si>
  <si>
    <t>SAT-M22-3</t>
  </si>
  <si>
    <t>SAT-M22-4</t>
  </si>
  <si>
    <t>SAT-M22-5</t>
  </si>
  <si>
    <t>SAT-TC19-3</t>
  </si>
  <si>
    <t>SAT-TC19-7</t>
  </si>
  <si>
    <t>SAT-TC19-8</t>
  </si>
  <si>
    <t>R105</t>
  </si>
  <si>
    <t>R116</t>
  </si>
  <si>
    <t>SAT-442-4</t>
  </si>
  <si>
    <t>SAT-442-5</t>
  </si>
  <si>
    <t>SAT-20421-2</t>
  </si>
  <si>
    <t>SAT-NZC4-4</t>
  </si>
  <si>
    <t>SAT-NZC4-9</t>
  </si>
  <si>
    <t>SAT-NZC4-11</t>
  </si>
  <si>
    <t>SAT-M49-2</t>
  </si>
  <si>
    <t>SAT-M49-3</t>
  </si>
  <si>
    <t>17H</t>
  </si>
  <si>
    <t>20H</t>
  </si>
  <si>
    <t>21H</t>
  </si>
  <si>
    <t>SAT-87S35-1</t>
  </si>
  <si>
    <t>SAT-87S35-3</t>
  </si>
  <si>
    <t>SAT-87S35-4</t>
  </si>
  <si>
    <t>SAT-87S35-5</t>
  </si>
  <si>
    <t>Shaw,1kb</t>
  </si>
  <si>
    <t>Shaw,2kb</t>
  </si>
  <si>
    <t>SAT-CAM73-6</t>
  </si>
  <si>
    <t>SAT-CAM73-7</t>
  </si>
  <si>
    <t>A14</t>
  </si>
  <si>
    <t>A9</t>
  </si>
  <si>
    <t>SAT-TC19-5</t>
  </si>
  <si>
    <t>SAT-TC19-6</t>
  </si>
  <si>
    <t>SAT-442-1</t>
  </si>
  <si>
    <t>SAT-442-2</t>
  </si>
  <si>
    <t>SAT-442-3</t>
  </si>
  <si>
    <t>SAT-20421-1</t>
  </si>
  <si>
    <t>SAT-NZC4-6</t>
  </si>
  <si>
    <t>LS3</t>
  </si>
  <si>
    <t>LS4</t>
  </si>
  <si>
    <t>LS5B</t>
  </si>
  <si>
    <t>LS7</t>
  </si>
  <si>
    <t>LS8</t>
  </si>
  <si>
    <t>LS9</t>
  </si>
  <si>
    <t>LS11</t>
  </si>
  <si>
    <t>LS13</t>
  </si>
  <si>
    <t>LS14</t>
  </si>
  <si>
    <t>LS15</t>
  </si>
  <si>
    <t>LS16</t>
  </si>
  <si>
    <t>LS18</t>
  </si>
  <si>
    <t>LS22</t>
  </si>
  <si>
    <t>LS25A</t>
  </si>
  <si>
    <t>LS25B</t>
  </si>
  <si>
    <t>LS26</t>
  </si>
  <si>
    <t>LS31</t>
  </si>
  <si>
    <t>LS33</t>
  </si>
  <si>
    <t>LS39</t>
  </si>
  <si>
    <t>G144A</t>
  </si>
  <si>
    <t>LS53A</t>
  </si>
  <si>
    <t>LS53B</t>
  </si>
  <si>
    <t>G163</t>
  </si>
  <si>
    <t>G164</t>
  </si>
  <si>
    <t>L7</t>
  </si>
  <si>
    <t>MS-18</t>
  </si>
  <si>
    <t>MS-3</t>
  </si>
  <si>
    <t>MS-28</t>
  </si>
  <si>
    <t>MS-38r</t>
  </si>
  <si>
    <t>MS-30</t>
  </si>
  <si>
    <t>MS-51</t>
  </si>
  <si>
    <t>K03a</t>
  </si>
  <si>
    <t>K04a</t>
  </si>
  <si>
    <t>K04b</t>
  </si>
  <si>
    <t>K05b</t>
  </si>
  <si>
    <t>K08a</t>
  </si>
  <si>
    <t>K08b</t>
  </si>
  <si>
    <t>K09a</t>
  </si>
  <si>
    <t>K09b</t>
  </si>
  <si>
    <t>K10b</t>
  </si>
  <si>
    <t>K12a</t>
  </si>
  <si>
    <t>K12b</t>
  </si>
  <si>
    <t>K21a</t>
  </si>
  <si>
    <t>K21b</t>
  </si>
  <si>
    <t>K25</t>
  </si>
  <si>
    <t>K27a</t>
  </si>
  <si>
    <t>K27b</t>
  </si>
  <si>
    <t>K29a</t>
  </si>
  <si>
    <t>K29b</t>
  </si>
  <si>
    <t>K32</t>
  </si>
  <si>
    <t>K33</t>
  </si>
  <si>
    <t>K36a</t>
  </si>
  <si>
    <t>K36b</t>
  </si>
  <si>
    <t>K37</t>
  </si>
  <si>
    <t>K38</t>
  </si>
  <si>
    <t>K39a</t>
  </si>
  <si>
    <t>K39b</t>
  </si>
  <si>
    <t>K40a</t>
  </si>
  <si>
    <t>K40b</t>
  </si>
  <si>
    <t>K43</t>
  </si>
  <si>
    <t>K44a</t>
  </si>
  <si>
    <t>K44b</t>
  </si>
  <si>
    <t>KD01</t>
  </si>
  <si>
    <t>KD02a</t>
  </si>
  <si>
    <t>KD02b</t>
  </si>
  <si>
    <t>KD03a</t>
  </si>
  <si>
    <t>KD03b</t>
  </si>
  <si>
    <t>KD04a</t>
  </si>
  <si>
    <t>KD04b</t>
  </si>
  <si>
    <t>KD05a</t>
  </si>
  <si>
    <t>KD05b</t>
  </si>
  <si>
    <t>KD06a</t>
  </si>
  <si>
    <t>KD06b</t>
  </si>
  <si>
    <t>KD12a</t>
  </si>
  <si>
    <t>KD12b</t>
  </si>
  <si>
    <t>KD13a</t>
  </si>
  <si>
    <t>KD13b</t>
  </si>
  <si>
    <t>KD14a</t>
  </si>
  <si>
    <t>KD14b</t>
  </si>
  <si>
    <t>KD15a</t>
  </si>
  <si>
    <t>KD17</t>
  </si>
  <si>
    <t>KD19</t>
  </si>
  <si>
    <t>AuPd</t>
  </si>
  <si>
    <t>Phases</t>
  </si>
  <si>
    <t>liq+fl</t>
  </si>
  <si>
    <t>plag+amph+ilm+liq+fl</t>
  </si>
  <si>
    <t>plag+amph+ilm+opx+liq+fl</t>
  </si>
  <si>
    <t>plag+amph+ilm+ap+liq+fl</t>
  </si>
  <si>
    <t>plag+ilm+opx+qz+liq+fl</t>
  </si>
  <si>
    <t>plag+ilm+opx+liq+fl</t>
  </si>
  <si>
    <t>plag+ilm+cpx+opx+qz+liq+fl</t>
  </si>
  <si>
    <t>plag+amph+ilm+bi+liq+fl</t>
  </si>
  <si>
    <t>amph+spn+liq+fl</t>
  </si>
  <si>
    <t>plag+amph+opx+spn+liq+fl</t>
  </si>
  <si>
    <t>plag+opx+spn+liq+fl</t>
  </si>
  <si>
    <t>plag+amph+spn+liq+fl</t>
  </si>
  <si>
    <t>liq+ol+plag+spn</t>
  </si>
  <si>
    <t>liq+ol+plag+cpx+opx+spn</t>
  </si>
  <si>
    <t>ol+spn</t>
  </si>
  <si>
    <t>ol+spn+ap</t>
  </si>
  <si>
    <t>ol+cpx+spn+ap</t>
  </si>
  <si>
    <t>ol+cpx+amph+bi+spn+ap</t>
  </si>
  <si>
    <t>amph+bi+spn+ap</t>
  </si>
  <si>
    <t>ol+cpx+amph+spn+ap</t>
  </si>
  <si>
    <t>cpx+amph+spn+ap</t>
  </si>
  <si>
    <t>ol+cpx+plag+amph+spn+ap</t>
  </si>
  <si>
    <t>Fe2O3 (wt.%)</t>
  </si>
  <si>
    <t>Error on Fe2O3 (wt.%)</t>
  </si>
  <si>
    <t>https://www.researchgate.net/publication/240670943_Neogene_volcanism_at_the_front_of_the_central_Mexican_Volcanic_Belt_Basaltic_andesites_to_dacites_with_contemporaneous_shoshonites_and_high-TiO2_lavas</t>
  </si>
  <si>
    <t>opx</t>
  </si>
  <si>
    <t>opx+ol</t>
  </si>
  <si>
    <t>opx+amph</t>
  </si>
  <si>
    <t>opx+cpx</t>
  </si>
  <si>
    <t>opx+cpx+amph</t>
  </si>
  <si>
    <t>liq</t>
  </si>
  <si>
    <t>opx+plag+amph</t>
  </si>
  <si>
    <t>opx+amph+plag</t>
  </si>
  <si>
    <t>opx+cpx+plag</t>
  </si>
  <si>
    <t>opx+cpx+plag+spn+ilm</t>
  </si>
  <si>
    <t>opx+cpx+plag+ilm</t>
  </si>
  <si>
    <t>Cr2O3 (wt.%)</t>
  </si>
  <si>
    <t>Error on Cr2O3 (wt.%)</t>
  </si>
  <si>
    <t>NNO+2.4</t>
  </si>
  <si>
    <t>liq+plag</t>
  </si>
  <si>
    <t>liq+opx</t>
  </si>
  <si>
    <t>NNO+1.6</t>
  </si>
  <si>
    <t>liq+opx+plag</t>
  </si>
  <si>
    <t>liq+opx+plag+ox</t>
  </si>
  <si>
    <t>liq+opx+plag+ox+cpx</t>
  </si>
  <si>
    <t>liq+opx+plag+amph</t>
  </si>
  <si>
    <t>liq+opx+plag+cpx+ox</t>
  </si>
  <si>
    <t>liq+plag+ox+amph</t>
  </si>
  <si>
    <t>liq+opx+plag+ox+cpx+amph</t>
  </si>
  <si>
    <t>liq+plag+amph+ox</t>
  </si>
  <si>
    <t>liq+amph</t>
  </si>
  <si>
    <t>liq+ox</t>
  </si>
  <si>
    <t>liq+ol+ox</t>
  </si>
  <si>
    <t>liq+ol+ox+plag</t>
  </si>
  <si>
    <t>liq+ol</t>
  </si>
  <si>
    <t>NNO+2.0</t>
  </si>
  <si>
    <t>liq+ol+ox+plag+cpx</t>
  </si>
  <si>
    <t>liq+ol+plag+cpx</t>
  </si>
  <si>
    <t>liq+ol+amph</t>
  </si>
  <si>
    <t>liq+ol+amph+cpx</t>
  </si>
  <si>
    <t>liq+ol+plag+cpx+ox</t>
  </si>
  <si>
    <t>liq+amph+plag+ox</t>
  </si>
  <si>
    <t>Roach, A.L. (2005)</t>
  </si>
  <si>
    <t>Metrich N., Rutherford, M.J. (1998)</t>
  </si>
  <si>
    <t>Fogel, R.A., Rutherford, M.J. (1990)</t>
  </si>
  <si>
    <t>Scaillet, B., Evans, B.W. (1999)</t>
  </si>
  <si>
    <t>Schmidt, B.C., Holtz, F., Pichavant, M. (1999)</t>
  </si>
  <si>
    <t>Martel, C., Pichavant, M., Bourdier, J.-L., Traineau, H., Holtz, F., Scaillet, B. (1998)</t>
  </si>
  <si>
    <t>Holtz, F., Roux, J., Behrens, H., Pichavant, M. (2000)</t>
  </si>
  <si>
    <t>Gaillard, F., Pichavant, M., Scaillet, B. (2003)</t>
  </si>
  <si>
    <t>Martel, C., Pichavant, M., Holtz, F., Scaillet, B., Bourdier, J., Traineau, H. (1999)</t>
  </si>
  <si>
    <t>Pichavant, M., Martel, C., Bourdier, J.-L., Scaillet, B. (2002)</t>
  </si>
  <si>
    <t>Behrens, H., Meyer, M., Holtz, F., Benne, D., Nowak, M. (2001)</t>
  </si>
  <si>
    <t>Holtz, F., Behrens, H., Dingwell, D.B., Johannes, W. (1995)</t>
  </si>
  <si>
    <t>Brey, G. (1976)</t>
  </si>
  <si>
    <t>Brey, G.P., Green, D.H. (1976)</t>
  </si>
  <si>
    <t>Draper, D.S., Green, T.H. (1997)</t>
  </si>
  <si>
    <t>Mattey, D.P., Taylor, W.R., Green, D.H., Pillinger, C.T. (1990)</t>
  </si>
  <si>
    <t>Barclay, J., Rutherford, M.J., Carroll, M.R., Murphy, M.D., Devine, J.D., Gardner, J., Sparks, R.S.J. (1998)</t>
  </si>
  <si>
    <t>Brooker, R.A., Kohn, S.C., Holloway, J.R., McMillan, P.F. (2001)</t>
  </si>
  <si>
    <t>Brooker, R.A., Kohn, S.C., Holloway, J.R., McMillan, P.F., Carroll, M.R. (1999)</t>
  </si>
  <si>
    <t>Morizet, Y., Brooker, R.A., Kohn, S.C. (2002)</t>
  </si>
  <si>
    <t>Carroll, M.R., Blank, J.G. (1997)</t>
  </si>
  <si>
    <t>Jakobsson, S. (1997)</t>
  </si>
  <si>
    <t>Prouteau, G., Scaillet, B. (2003)</t>
  </si>
  <si>
    <t>Prouteau, G., Scaillet, B., Pichavant, M., Maury, R.C. (1999)</t>
  </si>
  <si>
    <t>Koester, E., Pawley, A.R., Fernandes, L.A.D., Porcher, C.C., Soliani Jr., E. (2002)</t>
  </si>
  <si>
    <t>Kohn, S.C., Dupree, R., Smith, M.E. (1989)</t>
  </si>
  <si>
    <t>Hamilton, D.L., Oxtoby, S. (1986)</t>
  </si>
  <si>
    <t>Eggler, D.H., Burnham, C.W. (1984)</t>
  </si>
  <si>
    <t>Mysen, B.O.,Virgo, D. (1980)</t>
  </si>
  <si>
    <t>Mysen, B.O., Virgo, D. (1980)</t>
  </si>
  <si>
    <t>Eggler, D.H., Rosenhauer, M. (1978)</t>
  </si>
  <si>
    <t>Holloway, J.R., Mysen, B.O., Eggler, D.H. (1976)</t>
  </si>
  <si>
    <t>Mysen, B.O. (1976)</t>
  </si>
  <si>
    <t>Mysen, B.O., Eggler, D.H., Seitz, M.G., Holloway, J.R. (1976)</t>
  </si>
  <si>
    <t>Mysen, B.O., Arculus, R.J., Eggler, D.H. (1975)</t>
  </si>
  <si>
    <t>Hodges, F.N. (1974)</t>
  </si>
  <si>
    <t>Mysen, B.O., Seitz, M.G., Frantz, J.D. (1974)</t>
  </si>
  <si>
    <t>Yoder Jr., H.S. (1965)</t>
  </si>
  <si>
    <t>Goranson, R.W. (1936)</t>
  </si>
  <si>
    <t>Yamashita, S. (1999)</t>
  </si>
  <si>
    <t>Grove, T.L., Elkins-Tanton, L.T., Parman, S.W., Chatterjee, N., Mèntener, O., Gaetani, G.A. (2003)</t>
  </si>
  <si>
    <t>Dann, J.C., Holzheid, A.H., Grove, T.L., and McSween, H.Y. (2001)</t>
  </si>
  <si>
    <t>Grove, T.L., Donnelly-Nolan, J.M., Housh, T. (1997)</t>
  </si>
  <si>
    <t>Medard, E., Grove, T.L. (2007)</t>
  </si>
  <si>
    <t>Dingwell, D.B., Harris, D.M., Scarfe, C.M. (1984)</t>
  </si>
  <si>
    <t>Di Matteo, V., Carroll, M.R., Behrens, H., Vetere, F., Brooker, R.A. (2004)</t>
  </si>
  <si>
    <t>Behrens, H., Jantos, N. (2001)</t>
  </si>
  <si>
    <t>Tamic, N., Behrens, H., Holtz, F. (2001)</t>
  </si>
  <si>
    <t>Ohlhorst, S., Behrens, H., Holtz, F. (2001)</t>
  </si>
  <si>
    <t>Behrens, H., Tamic, N., Holtz, F. (2004)</t>
  </si>
  <si>
    <t>Berndt, J., Holtz, F., and Koepke, J.  (2001)</t>
  </si>
  <si>
    <t>Almeev, R.A., Holtz, F., Koepke, J., Parat, F., Botcharnikov, R.E. (2007)</t>
  </si>
  <si>
    <t>Holtz, F., Behrens, H., Dingwell, D.B., Taylor, R.P. (1992)</t>
  </si>
  <si>
    <t>Feig, S.T., Koepke, J., Snow, J.E. (2006)</t>
  </si>
  <si>
    <t>Shishkina, T.A., Botcharnikova, R.E., Holtz,  F., Almeeva, R.R., Portnyagin, M.V. (2010)</t>
  </si>
  <si>
    <t>Botcharnikov, R.E., Holtz, F., Behrens, H. (2007)</t>
  </si>
  <si>
    <t>Botcharnikov, R.E., Behrens, H.,Holtz, F. (2006)</t>
  </si>
  <si>
    <t>Liu, Y., Zhang, Y., Behrens, H. (2005)</t>
  </si>
  <si>
    <t>Botcharnikov, R.E., Koepke J., Holtz F., McCammon, C., Wilke M. (2005)</t>
  </si>
  <si>
    <t>Behrens, H., Ohlhorst, S., Holtz, F., Champenois, M. (2004)</t>
  </si>
  <si>
    <t>Berndt, J., Liebske, C., Holtz, F., Freise, M., Nowak, M., Ziegenbein, D., Hurkuck, W., Koepke, J. (2002)</t>
  </si>
  <si>
    <t>Wilke, M., Behrens, H., Burkhard, D.J.M., Rossano, S. (2002)</t>
  </si>
  <si>
    <t>Lesne, P., Kohn, S.C., Blundy, J., Witham, F., Botcharnikov, R.E., Behrens, H. (2011)</t>
  </si>
  <si>
    <t>King, P.L., Holloway, J.R. (2002)</t>
  </si>
  <si>
    <t>Moore, G., Roggensack, K., Klonowski, S. (2008)</t>
  </si>
  <si>
    <t>Dixon, J.E., Stolper E.M., Holloway, J.R. (1995)</t>
  </si>
  <si>
    <t>Thibault, Y., Holloway, J.R. (1994)</t>
  </si>
  <si>
    <t>Pawley, A.R., Holloway, J.R., McMillan, P.F. (1992)</t>
  </si>
  <si>
    <t>Pan, V., Holloway, J.R., Hervig, R.L. (1991)</t>
  </si>
  <si>
    <t>McMillan, P., Peraudeau, G., Holloway, J., Coutures, J.-P. (1986)</t>
  </si>
  <si>
    <t>Pineau, F., Shilobreeva, S., Kadik, A., Javoy, M. (1998)</t>
  </si>
  <si>
    <t>Bezmen, I.I., Zharikov, V.A., Epelbaum, M.B., Zavelsky, V.O., Dikov, Y.P., Suk, N.I., Koshemchuk, S.K. (1991)</t>
  </si>
  <si>
    <t>Kogarko, L.N., Burnham, C., Shettle, D. (1977)</t>
  </si>
  <si>
    <t>Kadik, A.A., Lukanin, O.A., Lebedev, Ye.B., Korovushkina, E.Ye. (1972)</t>
  </si>
  <si>
    <t>Kadik, A.A., Lebedev, Y.B. (1968)</t>
  </si>
  <si>
    <t>Khitarov, N.I., Kadik, A.A., Lebedev, Y.B. (1968)</t>
  </si>
  <si>
    <t>Khitarov, N.I., Kadik, A.S., Lebedev, E.B. (1963)</t>
  </si>
  <si>
    <t>Romano, C., Dingwell, D.B., Behrens, H., Dolfi, D. (1996)</t>
  </si>
  <si>
    <t>Shaw, H.R. (1963)</t>
  </si>
  <si>
    <t>Burnham, C.W., and Jahns, R.H. (1962)</t>
  </si>
  <si>
    <t>Helz, R.T. (1976)</t>
  </si>
  <si>
    <t>Hamilton, D.L., Burnham, C.W., Osborn, E.F. (1964)</t>
  </si>
  <si>
    <t>Voigt, D.E., Bodnar, R.J., Blencoe, J.G. (1981)</t>
  </si>
  <si>
    <t>Larsen, J.F., Gardner, J.E. (2004)</t>
  </si>
  <si>
    <t>Girnis, A.V., Bulatov, V.K., Lahaye, Y., and Brey, G.P. (2006)</t>
  </si>
  <si>
    <t>Kennedy, G.C., Wasserburg, G.J., Heard, H.C., Newton, R.C. (1962)</t>
  </si>
  <si>
    <t>Schmidt, B. C., Behrens, H. (2008)</t>
  </si>
  <si>
    <t>Morizet, Y., Paris, M., Gaillard, F., Scaillet, B. (2010)</t>
  </si>
  <si>
    <t>Hui, H., Zhang, Y., Xu, Z., Behrens, H. (2008)</t>
  </si>
  <si>
    <t>Paillat, O., Elphick, S.C., Brown, W.L. (1992)</t>
  </si>
  <si>
    <t>Rai, C., Sharma, S.K., Muenow, D.W., Matson, D.W., Byers, C.D. (1983)</t>
  </si>
  <si>
    <t>Watson, E. B. (1979)</t>
  </si>
  <si>
    <t>Persikov, E.S. (1974)</t>
  </si>
  <si>
    <t>Belt</t>
  </si>
  <si>
    <t>1-atm</t>
  </si>
  <si>
    <t>PF146</t>
  </si>
  <si>
    <t>PF133</t>
  </si>
  <si>
    <t>PF145</t>
  </si>
  <si>
    <t>PF138</t>
  </si>
  <si>
    <t>PF137</t>
  </si>
  <si>
    <t>PF147</t>
  </si>
  <si>
    <t>PF148</t>
  </si>
  <si>
    <t>PF149</t>
  </si>
  <si>
    <t>PF142</t>
  </si>
  <si>
    <t>PF143</t>
  </si>
  <si>
    <t>Et933-07</t>
  </si>
  <si>
    <t>Et933-04</t>
  </si>
  <si>
    <t>Et933-15</t>
  </si>
  <si>
    <t>Et933-29</t>
  </si>
  <si>
    <t>Et933-38</t>
  </si>
  <si>
    <t>Et933-30</t>
  </si>
  <si>
    <t>Et933-18</t>
  </si>
  <si>
    <t>Et933-48/2</t>
  </si>
  <si>
    <t>Et933-51/2</t>
  </si>
  <si>
    <t>Et933-53</t>
  </si>
  <si>
    <t>42b</t>
  </si>
  <si>
    <t>AOQ33</t>
  </si>
  <si>
    <t>AOQ41</t>
  </si>
  <si>
    <t>AOQ42</t>
  </si>
  <si>
    <t>AOQ30</t>
  </si>
  <si>
    <t>AOQ31</t>
  </si>
  <si>
    <t>AOQ32</t>
  </si>
  <si>
    <t>AOQ28</t>
  </si>
  <si>
    <t>AOQ25</t>
  </si>
  <si>
    <t>AOQ26</t>
  </si>
  <si>
    <t>AOQ38</t>
  </si>
  <si>
    <t>AOQ39</t>
  </si>
  <si>
    <t>AOQ40</t>
  </si>
  <si>
    <t>2/1</t>
  </si>
  <si>
    <t>2/2</t>
  </si>
  <si>
    <t>2/3</t>
  </si>
  <si>
    <t>2/4</t>
  </si>
  <si>
    <t>2/5</t>
  </si>
  <si>
    <t>2/6</t>
  </si>
  <si>
    <t>2/7</t>
  </si>
  <si>
    <t>2/8</t>
  </si>
  <si>
    <t>4/1</t>
  </si>
  <si>
    <t>4/2</t>
  </si>
  <si>
    <t>4/3</t>
  </si>
  <si>
    <t>4/4</t>
  </si>
  <si>
    <t>4/5</t>
  </si>
  <si>
    <t>4/6</t>
  </si>
  <si>
    <t>4/7</t>
  </si>
  <si>
    <t>4/8</t>
  </si>
  <si>
    <t>5/1</t>
  </si>
  <si>
    <t>5/2</t>
  </si>
  <si>
    <t>6/1</t>
  </si>
  <si>
    <t>6/2</t>
  </si>
  <si>
    <t>6/3</t>
  </si>
  <si>
    <t>6/4</t>
  </si>
  <si>
    <t>6/5</t>
  </si>
  <si>
    <t>6/6</t>
  </si>
  <si>
    <t>6/7</t>
  </si>
  <si>
    <t>6/8</t>
  </si>
  <si>
    <t>6/9</t>
  </si>
  <si>
    <t>6/10</t>
  </si>
  <si>
    <t>6/11</t>
  </si>
  <si>
    <t>6/12</t>
  </si>
  <si>
    <t>9/1</t>
  </si>
  <si>
    <t>9/2</t>
  </si>
  <si>
    <t>9/3</t>
  </si>
  <si>
    <t>9/4</t>
  </si>
  <si>
    <t>9/5</t>
  </si>
  <si>
    <t>9/6</t>
  </si>
  <si>
    <t>9/7</t>
  </si>
  <si>
    <t>D29/1</t>
  </si>
  <si>
    <t>D29/2</t>
  </si>
  <si>
    <t>D29/3</t>
  </si>
  <si>
    <t>D29/4</t>
  </si>
  <si>
    <t>PIR/1</t>
  </si>
  <si>
    <t>PIR/2</t>
  </si>
  <si>
    <t>PIR/3</t>
  </si>
  <si>
    <t>P1D/1</t>
  </si>
  <si>
    <t>P1D/2</t>
  </si>
  <si>
    <t>P1D/3</t>
  </si>
  <si>
    <t>D29/5</t>
  </si>
  <si>
    <t>PID/4</t>
  </si>
  <si>
    <t>PID/5</t>
  </si>
  <si>
    <t>PID/6</t>
  </si>
  <si>
    <t>D29/6</t>
  </si>
  <si>
    <t>D29/7</t>
  </si>
  <si>
    <t>D29/8</t>
  </si>
  <si>
    <t>D29/9</t>
  </si>
  <si>
    <t>PIR/4</t>
  </si>
  <si>
    <t>PIR/5</t>
  </si>
  <si>
    <t>PIR/6</t>
  </si>
  <si>
    <t>PIR/7</t>
  </si>
  <si>
    <t>PID/8</t>
  </si>
  <si>
    <t>PID/9</t>
  </si>
  <si>
    <t>PID/10</t>
  </si>
  <si>
    <t>PID/11</t>
  </si>
  <si>
    <t>D29/10</t>
  </si>
  <si>
    <t>D29/11</t>
  </si>
  <si>
    <t>D29/12</t>
  </si>
  <si>
    <t>D29/13</t>
  </si>
  <si>
    <t>PIR/8</t>
  </si>
  <si>
    <t>PIR/9</t>
  </si>
  <si>
    <t>PIR/10</t>
  </si>
  <si>
    <t>PIR/11</t>
  </si>
  <si>
    <t>PID/12</t>
  </si>
  <si>
    <t>PID/13</t>
  </si>
  <si>
    <t>PID/14</t>
  </si>
  <si>
    <t>PID/15</t>
  </si>
  <si>
    <t>PIR/12</t>
  </si>
  <si>
    <t>PIR/13</t>
  </si>
  <si>
    <t>PIR/14</t>
  </si>
  <si>
    <t>PIR/15</t>
  </si>
  <si>
    <t>PIR/16</t>
  </si>
  <si>
    <t>PIR/17</t>
  </si>
  <si>
    <t>PIR/18</t>
  </si>
  <si>
    <t>PIR/19</t>
  </si>
  <si>
    <t>D29/14</t>
  </si>
  <si>
    <t>D29/15</t>
  </si>
  <si>
    <t>D29/16</t>
  </si>
  <si>
    <t>D29/17</t>
  </si>
  <si>
    <t>PIR/20</t>
  </si>
  <si>
    <t>PIR/21</t>
  </si>
  <si>
    <t>PIR/22</t>
  </si>
  <si>
    <t>PIR/23</t>
  </si>
  <si>
    <t>PID/16</t>
  </si>
  <si>
    <t>PID/18</t>
  </si>
  <si>
    <t>PID/19</t>
  </si>
  <si>
    <t>D29/18</t>
  </si>
  <si>
    <t>D29/19</t>
  </si>
  <si>
    <t>D29/20</t>
  </si>
  <si>
    <t>D29/21</t>
  </si>
  <si>
    <t>PIR/24</t>
  </si>
  <si>
    <t>PIR/27</t>
  </si>
  <si>
    <t>PID/20</t>
  </si>
  <si>
    <t>PID/21</t>
  </si>
  <si>
    <t>PID/22</t>
  </si>
  <si>
    <t>PID/23</t>
  </si>
  <si>
    <t>PID/24</t>
  </si>
  <si>
    <t>PID/25</t>
  </si>
  <si>
    <t>D29/22</t>
  </si>
  <si>
    <t>D29/23</t>
  </si>
  <si>
    <t>D29/24</t>
  </si>
  <si>
    <t>PID/26</t>
  </si>
  <si>
    <t>PID/27</t>
  </si>
  <si>
    <t>PID/28</t>
  </si>
  <si>
    <t>PID/29</t>
  </si>
  <si>
    <t>PID/30</t>
  </si>
  <si>
    <t>PID/31</t>
  </si>
  <si>
    <t>PID/32</t>
  </si>
  <si>
    <t>PID/33</t>
  </si>
  <si>
    <t>PID/34</t>
  </si>
  <si>
    <t>PID/35</t>
  </si>
  <si>
    <t>PID/36</t>
  </si>
  <si>
    <t>PID/37</t>
  </si>
  <si>
    <t>PID/38</t>
  </si>
  <si>
    <t>HAB2</t>
  </si>
  <si>
    <t>HAB6</t>
  </si>
  <si>
    <t>HAB7</t>
  </si>
  <si>
    <t>HAB8</t>
  </si>
  <si>
    <t>HAB17</t>
  </si>
  <si>
    <t>HAB18</t>
  </si>
  <si>
    <t>HAB19</t>
  </si>
  <si>
    <t>HAB11</t>
  </si>
  <si>
    <t>HAB12</t>
  </si>
  <si>
    <t>HAB14</t>
  </si>
  <si>
    <t>HAB15</t>
  </si>
  <si>
    <t>HAB20</t>
  </si>
  <si>
    <t>HAB21</t>
  </si>
  <si>
    <t>HAB23</t>
  </si>
  <si>
    <t>HAB24</t>
  </si>
  <si>
    <t>HAB25</t>
  </si>
  <si>
    <t>P1D</t>
  </si>
  <si>
    <t>Ab06Ho</t>
  </si>
  <si>
    <t>Ab13Ho</t>
  </si>
  <si>
    <t>Ab17Ho</t>
  </si>
  <si>
    <t>ab18Ho</t>
  </si>
  <si>
    <t>Ab21Ho</t>
  </si>
  <si>
    <t>Or30Ho</t>
  </si>
  <si>
    <t>1/1</t>
  </si>
  <si>
    <t>1/2</t>
  </si>
  <si>
    <t>1/3</t>
  </si>
  <si>
    <t>1/4</t>
  </si>
  <si>
    <t>1/7</t>
  </si>
  <si>
    <t>1/8</t>
  </si>
  <si>
    <t>1/9</t>
  </si>
  <si>
    <t>3/1</t>
  </si>
  <si>
    <t>3/2</t>
  </si>
  <si>
    <t>3/3</t>
  </si>
  <si>
    <t>3/4</t>
  </si>
  <si>
    <t>3/5</t>
  </si>
  <si>
    <t>3/6</t>
  </si>
  <si>
    <t>3/7</t>
  </si>
  <si>
    <t>3/8</t>
  </si>
  <si>
    <t>3/9</t>
  </si>
  <si>
    <t>4/9</t>
  </si>
  <si>
    <t>HPG1</t>
  </si>
  <si>
    <t>HPG2</t>
  </si>
  <si>
    <t>HPG3</t>
  </si>
  <si>
    <t>HPG4</t>
  </si>
  <si>
    <t>HPG5</t>
  </si>
  <si>
    <t>HPG6</t>
  </si>
  <si>
    <t>HPG7</t>
  </si>
  <si>
    <t>HPG8</t>
  </si>
  <si>
    <t>HPG9</t>
  </si>
  <si>
    <t>HPG10</t>
  </si>
  <si>
    <t>HPG11</t>
  </si>
  <si>
    <t>HPG12</t>
  </si>
  <si>
    <t>HPG13</t>
  </si>
  <si>
    <t>HPG14</t>
  </si>
  <si>
    <t>HPG15</t>
  </si>
  <si>
    <t>HPG16</t>
  </si>
  <si>
    <t>AOQ-1</t>
  </si>
  <si>
    <t>AOQ-2,3,4</t>
  </si>
  <si>
    <t>AOQ-5,6</t>
  </si>
  <si>
    <t>AOQ-7</t>
  </si>
  <si>
    <t>AOQ-8</t>
  </si>
  <si>
    <t>AOQ-9</t>
  </si>
  <si>
    <t>AOQ-10,11</t>
  </si>
  <si>
    <t>AOQ-12,13,14</t>
  </si>
  <si>
    <t>AOQ-35</t>
  </si>
  <si>
    <t>AOQ-36</t>
  </si>
  <si>
    <t>AOQ-15</t>
  </si>
  <si>
    <t>AOQ-16</t>
  </si>
  <si>
    <t>AOQ-17</t>
  </si>
  <si>
    <t>AOQ-18,19</t>
  </si>
  <si>
    <t>AOQ-20</t>
  </si>
  <si>
    <t>AOQ-21</t>
  </si>
  <si>
    <t>AOQ-37</t>
  </si>
  <si>
    <t>AOQ-22</t>
  </si>
  <si>
    <t>AOQ-23</t>
  </si>
  <si>
    <t>AOQ-28</t>
  </si>
  <si>
    <t>AOQ-29</t>
  </si>
  <si>
    <t>AOQ-30,31</t>
  </si>
  <si>
    <t>AOQ-32</t>
  </si>
  <si>
    <t>AOQ-33</t>
  </si>
  <si>
    <t>Table2-1</t>
  </si>
  <si>
    <t>Table2-2</t>
  </si>
  <si>
    <t>Table2-3</t>
  </si>
  <si>
    <t>Table2-4</t>
  </si>
  <si>
    <t>Table2-5</t>
  </si>
  <si>
    <t>Table2-6</t>
  </si>
  <si>
    <t>Table2-7</t>
  </si>
  <si>
    <t>Table2-8</t>
  </si>
  <si>
    <t>Table2-9</t>
  </si>
  <si>
    <t>Table2-10</t>
  </si>
  <si>
    <t>Table-2-1</t>
  </si>
  <si>
    <t>Table-2-2</t>
  </si>
  <si>
    <t>Table-2-3</t>
  </si>
  <si>
    <t>Table-2-4</t>
  </si>
  <si>
    <t>Table-2-5</t>
  </si>
  <si>
    <t>DG1-DGV-4</t>
  </si>
  <si>
    <t>DG1-DGV-1</t>
  </si>
  <si>
    <t>DG1-DGV-9</t>
  </si>
  <si>
    <t>DG1-DGV-55</t>
  </si>
  <si>
    <t>DG1-DGV-44</t>
  </si>
  <si>
    <t>DG1-DGV-38</t>
  </si>
  <si>
    <t>DG1-DGV-3</t>
  </si>
  <si>
    <t>DG1-DGV-6</t>
  </si>
  <si>
    <t>DG1-DGV-7</t>
  </si>
  <si>
    <t>DG1-DGV-56</t>
  </si>
  <si>
    <t>DG1-DGV-45</t>
  </si>
  <si>
    <t>DG1-DGV-49</t>
  </si>
  <si>
    <t>DG1-DGV-2</t>
  </si>
  <si>
    <t>DG1-DGV-8</t>
  </si>
  <si>
    <t>DG1-DGV-53</t>
  </si>
  <si>
    <t>DG1-DGV-47</t>
  </si>
  <si>
    <t>DG1-DGV-52</t>
  </si>
  <si>
    <t>DG2-DGV-37</t>
  </si>
  <si>
    <t>DG2-DGV-4</t>
  </si>
  <si>
    <t>DG2-DGV-1</t>
  </si>
  <si>
    <t>DG2-DGV-9</t>
  </si>
  <si>
    <t>DG2-DGV-55</t>
  </si>
  <si>
    <t>DG2-DGV-44</t>
  </si>
  <si>
    <t>DG2-DGV-38</t>
  </si>
  <si>
    <t>DG2-DGV-3</t>
  </si>
  <si>
    <t>DG2-DGV-6</t>
  </si>
  <si>
    <t>DG2-DGV-7</t>
  </si>
  <si>
    <t>DG2-DGV-56</t>
  </si>
  <si>
    <t>DG2-DGV-45</t>
  </si>
  <si>
    <t>DG2-DGV-49</t>
  </si>
  <si>
    <t>DG2-DGV-5</t>
  </si>
  <si>
    <t>DG2-DGV-2</t>
  </si>
  <si>
    <t>DG2-DGV-8</t>
  </si>
  <si>
    <t>DG2-DGV-53</t>
  </si>
  <si>
    <t>DG2-DGV-47</t>
  </si>
  <si>
    <t>DG2-DGV-52</t>
  </si>
  <si>
    <t>DG3-DGV-37</t>
  </si>
  <si>
    <t>DG3-DGV-4</t>
  </si>
  <si>
    <t>DG3-DGV-1</t>
  </si>
  <si>
    <t>DG3-DGV-9</t>
  </si>
  <si>
    <t>DG3-DGV-55</t>
  </si>
  <si>
    <t>DG3-DGV-44</t>
  </si>
  <si>
    <t>DG3-DGV-38</t>
  </si>
  <si>
    <t>DG3-DGV-3</t>
  </si>
  <si>
    <t>DG3-DGV-6</t>
  </si>
  <si>
    <t>DG3-DGV-7</t>
  </si>
  <si>
    <t>DG3-DGV-56</t>
  </si>
  <si>
    <t>DG3-DGV-45</t>
  </si>
  <si>
    <t>DG3-DGV-49</t>
  </si>
  <si>
    <t>DG3-DGV-5</t>
  </si>
  <si>
    <t>DG3-DGV-2</t>
  </si>
  <si>
    <t>DG3-DGV-8</t>
  </si>
  <si>
    <t>DG3-DGV-47</t>
  </si>
  <si>
    <t>DG1-DGV-27</t>
  </si>
  <si>
    <t>DG1-DGV-54</t>
  </si>
  <si>
    <t>DG1-DGV-18</t>
  </si>
  <si>
    <t>DG1-DGV-26</t>
  </si>
  <si>
    <t>D1-DGV-36</t>
  </si>
  <si>
    <t>DG1-DGV-39</t>
  </si>
  <si>
    <t>DG1-DGV-14</t>
  </si>
  <si>
    <t>DG1-DGV-15</t>
  </si>
  <si>
    <t>DG1-DGV-16</t>
  </si>
  <si>
    <t>DG1-DGV-28</t>
  </si>
  <si>
    <t>DG1-DGV-22</t>
  </si>
  <si>
    <t>DG1-DGV-23</t>
  </si>
  <si>
    <t>DG1-DGV-40</t>
  </si>
  <si>
    <t>DG1-DGV-43</t>
  </si>
  <si>
    <t>DG1-DGV-48</t>
  </si>
  <si>
    <t>DG1-DGV-35</t>
  </si>
  <si>
    <t>DG1-DGV-32</t>
  </si>
  <si>
    <t>DG1-DGV-34</t>
  </si>
  <si>
    <t>DG1-DGV-51</t>
  </si>
  <si>
    <t>DG1-DGV-41</t>
  </si>
  <si>
    <t>DG1-DGV-42</t>
  </si>
  <si>
    <t>DG1-DGV-46</t>
  </si>
  <si>
    <t>DG2-DGV-27</t>
  </si>
  <si>
    <t>DG2-DGV-25</t>
  </si>
  <si>
    <t>DG2-DGV-18</t>
  </si>
  <si>
    <t>DG2-DGV-13</t>
  </si>
  <si>
    <t>DG2-DGV-26</t>
  </si>
  <si>
    <t>DG2-DGV-36</t>
  </si>
  <si>
    <t>DG2-DGV-39</t>
  </si>
  <si>
    <t>DG2-DGV-14</t>
  </si>
  <si>
    <t>DG2-DGV-15</t>
  </si>
  <si>
    <t>DG2-DGV-16</t>
  </si>
  <si>
    <t>DG2-DGV-28</t>
  </si>
  <si>
    <t>DG2-DGV-22</t>
  </si>
  <si>
    <t>DG2-DGV-23</t>
  </si>
  <si>
    <t>DG2-DGV-40</t>
  </si>
  <si>
    <t>DG2-DGV-43</t>
  </si>
  <si>
    <t>DG2-DGV-48</t>
  </si>
  <si>
    <t>DG2-DGV-50</t>
  </si>
  <si>
    <t>DG2-DGV-24</t>
  </si>
  <si>
    <t>DG2-DGV-35</t>
  </si>
  <si>
    <t>DG2-DGV-32</t>
  </si>
  <si>
    <t>DG2-DGV-34</t>
  </si>
  <si>
    <t>DG2-DGV-51</t>
  </si>
  <si>
    <t>DG2-DGV-41</t>
  </si>
  <si>
    <t>DG2-DGV-42</t>
  </si>
  <si>
    <t>DG2-DGV-46</t>
  </si>
  <si>
    <t>DG3-DGV-27</t>
  </si>
  <si>
    <t>DG3-DGV-25</t>
  </si>
  <si>
    <t>DG3-DGV-11</t>
  </si>
  <si>
    <t>DG3-DGV-18</t>
  </si>
  <si>
    <t>DG3-DGV-13</t>
  </si>
  <si>
    <t>DG3-DGV-26</t>
  </si>
  <si>
    <t>DG3-DGV-36</t>
  </si>
  <si>
    <t>DG3-DGV-39</t>
  </si>
  <si>
    <t>DG3-DGV-16</t>
  </si>
  <si>
    <t>DG3-DGV-28</t>
  </si>
  <si>
    <t>DG3-DGV-22</t>
  </si>
  <si>
    <t>DG3-DGV-23</t>
  </si>
  <si>
    <t>DG3-DGV-40</t>
  </si>
  <si>
    <t>DG3-DGV-43</t>
  </si>
  <si>
    <t>DG3-DGV-48</t>
  </si>
  <si>
    <t>DG3-DGV-50</t>
  </si>
  <si>
    <t>DG3-DGV-24</t>
  </si>
  <si>
    <t>DG3-DGV-35</t>
  </si>
  <si>
    <t>DG3-DGV-32</t>
  </si>
  <si>
    <t>DG3-DGV-34</t>
  </si>
  <si>
    <t>DG3-DGV-51</t>
  </si>
  <si>
    <t>DG3-DGV-42</t>
  </si>
  <si>
    <t>DG3-DGV-46</t>
  </si>
  <si>
    <t>T2779</t>
  </si>
  <si>
    <t>T2772</t>
  </si>
  <si>
    <t>T2774</t>
  </si>
  <si>
    <t>T2771</t>
  </si>
  <si>
    <t>T2760</t>
  </si>
  <si>
    <t>T2748</t>
  </si>
  <si>
    <t>T2751</t>
  </si>
  <si>
    <t>T2759</t>
  </si>
  <si>
    <t>T2763</t>
  </si>
  <si>
    <t>T2757</t>
  </si>
  <si>
    <t>T2840</t>
  </si>
  <si>
    <t>T2752</t>
  </si>
  <si>
    <t>T2841</t>
  </si>
  <si>
    <t>M14b</t>
  </si>
  <si>
    <t>Mon6ar45</t>
  </si>
  <si>
    <t>RB495</t>
  </si>
  <si>
    <t>RB494</t>
  </si>
  <si>
    <t>RB440</t>
  </si>
  <si>
    <t>RB403</t>
  </si>
  <si>
    <t>RB262</t>
  </si>
  <si>
    <t>RB365</t>
  </si>
  <si>
    <t>RB361</t>
  </si>
  <si>
    <t>RB362</t>
  </si>
  <si>
    <t>RB492</t>
  </si>
  <si>
    <t>RB84</t>
  </si>
  <si>
    <t>RB86</t>
  </si>
  <si>
    <t>RB8</t>
  </si>
  <si>
    <t>RB10</t>
  </si>
  <si>
    <t>RB66</t>
  </si>
  <si>
    <t>RB99</t>
  </si>
  <si>
    <t>RB100</t>
  </si>
  <si>
    <t>RB102</t>
  </si>
  <si>
    <t>RB106</t>
  </si>
  <si>
    <t>RB38</t>
  </si>
  <si>
    <t>RB42</t>
  </si>
  <si>
    <t>RB43</t>
  </si>
  <si>
    <t>RB44</t>
  </si>
  <si>
    <t>RB49</t>
  </si>
  <si>
    <t>RB62</t>
  </si>
  <si>
    <t>RB117</t>
  </si>
  <si>
    <t>RB134</t>
  </si>
  <si>
    <t>RB138</t>
  </si>
  <si>
    <t>RB477</t>
  </si>
  <si>
    <t>RB195</t>
  </si>
  <si>
    <t>RB485</t>
  </si>
  <si>
    <t>RB484</t>
  </si>
  <si>
    <t>RB537</t>
  </si>
  <si>
    <t>RB538</t>
  </si>
  <si>
    <t>RB536</t>
  </si>
  <si>
    <t>RB535</t>
  </si>
  <si>
    <t>RB478</t>
  </si>
  <si>
    <t>RB490</t>
  </si>
  <si>
    <t>RB534</t>
  </si>
  <si>
    <t>RB488</t>
  </si>
  <si>
    <t>RB201</t>
  </si>
  <si>
    <t>RB483</t>
  </si>
  <si>
    <t>RB198</t>
  </si>
  <si>
    <t>RB533</t>
  </si>
  <si>
    <t>RB480</t>
  </si>
  <si>
    <t>RB352</t>
  </si>
  <si>
    <t>RB530</t>
  </si>
  <si>
    <t>RB481</t>
  </si>
  <si>
    <t>RB353</t>
  </si>
  <si>
    <t>RB482</t>
  </si>
  <si>
    <t>RB497</t>
  </si>
  <si>
    <t>RB526</t>
  </si>
  <si>
    <t>YP12</t>
  </si>
  <si>
    <t>YP34</t>
  </si>
  <si>
    <t>YP10</t>
  </si>
  <si>
    <t>YP35</t>
  </si>
  <si>
    <t>YP07</t>
  </si>
  <si>
    <t>YP39</t>
  </si>
  <si>
    <t>YP11</t>
  </si>
  <si>
    <t>YP31</t>
  </si>
  <si>
    <t>YP09</t>
  </si>
  <si>
    <t>YP32</t>
  </si>
  <si>
    <t>YP06</t>
  </si>
  <si>
    <t>YP33</t>
  </si>
  <si>
    <t>YP01</t>
  </si>
  <si>
    <t>YP04</t>
  </si>
  <si>
    <t>YP22</t>
  </si>
  <si>
    <t>YP27</t>
  </si>
  <si>
    <t>YP46</t>
  </si>
  <si>
    <t>YP28</t>
  </si>
  <si>
    <t>YP02</t>
  </si>
  <si>
    <t>YP66</t>
  </si>
  <si>
    <t>YP20</t>
  </si>
  <si>
    <t>YP21</t>
  </si>
  <si>
    <t>YP29</t>
  </si>
  <si>
    <t>YP03</t>
  </si>
  <si>
    <t>YP30</t>
  </si>
  <si>
    <t>YP48b</t>
  </si>
  <si>
    <t>YP62b</t>
  </si>
  <si>
    <t>YP50b</t>
  </si>
  <si>
    <t>YP60</t>
  </si>
  <si>
    <t>YP61</t>
  </si>
  <si>
    <t>R129</t>
  </si>
  <si>
    <t>R127</t>
  </si>
  <si>
    <t>RG59</t>
  </si>
  <si>
    <t>R130</t>
  </si>
  <si>
    <t>R124</t>
  </si>
  <si>
    <t>R104</t>
  </si>
  <si>
    <t>R166</t>
  </si>
  <si>
    <t>R94</t>
  </si>
  <si>
    <t>R119</t>
  </si>
  <si>
    <t>R128-r</t>
  </si>
  <si>
    <t>R100</t>
  </si>
  <si>
    <t>RG35</t>
  </si>
  <si>
    <t>R99</t>
  </si>
  <si>
    <t>R117</t>
  </si>
  <si>
    <t>R165</t>
  </si>
  <si>
    <t>R125</t>
  </si>
  <si>
    <t>R91</t>
  </si>
  <si>
    <t>RG62</t>
  </si>
  <si>
    <t>PIN86s</t>
  </si>
  <si>
    <t>PIN110</t>
  </si>
  <si>
    <t>PIN109</t>
  </si>
  <si>
    <t>PIN108</t>
  </si>
  <si>
    <t>PIN92</t>
  </si>
  <si>
    <t>PIN91</t>
  </si>
  <si>
    <t>PIN90</t>
  </si>
  <si>
    <t>PIN96</t>
  </si>
  <si>
    <t>PIN95</t>
  </si>
  <si>
    <t>PIN94</t>
  </si>
  <si>
    <t>AS10</t>
  </si>
  <si>
    <t>AS11</t>
  </si>
  <si>
    <t>AS12</t>
  </si>
  <si>
    <t>AS26</t>
  </si>
  <si>
    <t>AS27</t>
  </si>
  <si>
    <t>AS28</t>
  </si>
  <si>
    <t>Pe1- 22</t>
  </si>
  <si>
    <t>Pe1-18</t>
  </si>
  <si>
    <t>Pe1- 23</t>
  </si>
  <si>
    <t>Pe1- 26</t>
  </si>
  <si>
    <t>Pe1- 27</t>
  </si>
  <si>
    <t>AB6</t>
  </si>
  <si>
    <t>AB7</t>
  </si>
  <si>
    <t>AB4B</t>
  </si>
  <si>
    <t>AB4A</t>
  </si>
  <si>
    <t>AB5B</t>
  </si>
  <si>
    <t>AB5D</t>
  </si>
  <si>
    <t>AB5G</t>
  </si>
  <si>
    <t>AB5F</t>
  </si>
  <si>
    <t>diopside</t>
  </si>
  <si>
    <t>Ab-1</t>
  </si>
  <si>
    <t>Ab-2</t>
  </si>
  <si>
    <t>Ab-3</t>
  </si>
  <si>
    <t>Ab-4</t>
  </si>
  <si>
    <t>Ab-5</t>
  </si>
  <si>
    <t>Ab-6</t>
  </si>
  <si>
    <t>Ab-7</t>
  </si>
  <si>
    <t>Ab-8</t>
  </si>
  <si>
    <t>Ab-9</t>
  </si>
  <si>
    <t>An-1</t>
  </si>
  <si>
    <t>An-2</t>
  </si>
  <si>
    <t>An-3</t>
  </si>
  <si>
    <t>An-4</t>
  </si>
  <si>
    <t>Fig5-1</t>
  </si>
  <si>
    <t>Fig5-2</t>
  </si>
  <si>
    <t>Fig5-3</t>
  </si>
  <si>
    <t>Fig6-1</t>
  </si>
  <si>
    <t>Fig6-2</t>
  </si>
  <si>
    <t>Fig6-3</t>
  </si>
  <si>
    <t>Fig6-4</t>
  </si>
  <si>
    <t>Fig6-5</t>
  </si>
  <si>
    <t>Fig9-1</t>
  </si>
  <si>
    <t>Di-1</t>
  </si>
  <si>
    <t>Di-2</t>
  </si>
  <si>
    <t>Di-3</t>
  </si>
  <si>
    <t>Di-4</t>
  </si>
  <si>
    <t>DM-1-1</t>
  </si>
  <si>
    <t>DM-1-2</t>
  </si>
  <si>
    <t>FL-1-1</t>
  </si>
  <si>
    <t>FL-1-2</t>
  </si>
  <si>
    <t>FL-1-3</t>
  </si>
  <si>
    <t>FL-8-1</t>
  </si>
  <si>
    <t>FL-8-2</t>
  </si>
  <si>
    <t>FL-8-3</t>
  </si>
  <si>
    <t>FL-8-4</t>
  </si>
  <si>
    <t>FL-8-5</t>
  </si>
  <si>
    <t>Wo-1</t>
  </si>
  <si>
    <t>Wo-2</t>
  </si>
  <si>
    <t>DE-7-1</t>
  </si>
  <si>
    <t>DE-7-2</t>
  </si>
  <si>
    <t>DE-3-1</t>
  </si>
  <si>
    <t>FL-3-1</t>
  </si>
  <si>
    <t>FL-3-2</t>
  </si>
  <si>
    <t>Di-5</t>
  </si>
  <si>
    <t>DM-1-3</t>
  </si>
  <si>
    <t>FL-1-4</t>
  </si>
  <si>
    <t>DD1-1</t>
  </si>
  <si>
    <t>DD3-1</t>
  </si>
  <si>
    <t>Table-2-6</t>
  </si>
  <si>
    <t>Table-2-7</t>
  </si>
  <si>
    <t>Table-2-8</t>
  </si>
  <si>
    <t>Table-2-9</t>
  </si>
  <si>
    <t>Table-2-10</t>
  </si>
  <si>
    <t>Table-2-11</t>
  </si>
  <si>
    <t>Table-2-12</t>
  </si>
  <si>
    <t>Table-2-13</t>
  </si>
  <si>
    <t>Table-2-14</t>
  </si>
  <si>
    <t>Table-2-15</t>
  </si>
  <si>
    <t>Table-2-16</t>
  </si>
  <si>
    <t>Table-2-17</t>
  </si>
  <si>
    <t>Table-2-18</t>
  </si>
  <si>
    <t>Table-2-19</t>
  </si>
  <si>
    <t>Table-2-20</t>
  </si>
  <si>
    <t>Table-2-21</t>
  </si>
  <si>
    <t>Table-2-22</t>
  </si>
  <si>
    <t>Table-2-23</t>
  </si>
  <si>
    <t>Table-2-24</t>
  </si>
  <si>
    <t>Table-2-25</t>
  </si>
  <si>
    <t>Table-2-26</t>
  </si>
  <si>
    <t>Table-2-27</t>
  </si>
  <si>
    <t>Table-2-28</t>
  </si>
  <si>
    <t>Table-2-29</t>
  </si>
  <si>
    <t>Table-2-30</t>
  </si>
  <si>
    <t>Table-2-31</t>
  </si>
  <si>
    <t>Table-2-32</t>
  </si>
  <si>
    <t>Table-2-33</t>
  </si>
  <si>
    <t>Table-2-34</t>
  </si>
  <si>
    <t>Table-2-35</t>
  </si>
  <si>
    <t>Table-2-36</t>
  </si>
  <si>
    <t>Table-2-37</t>
  </si>
  <si>
    <t>Table-2-38</t>
  </si>
  <si>
    <t>Table-2-39</t>
  </si>
  <si>
    <t>Table-2-40</t>
  </si>
  <si>
    <t>Table-2-41</t>
  </si>
  <si>
    <t>Table-4-1</t>
  </si>
  <si>
    <t>Table-4-2</t>
  </si>
  <si>
    <t>Table-4-3</t>
  </si>
  <si>
    <t>Table-4-4</t>
  </si>
  <si>
    <t>Table-4-5</t>
  </si>
  <si>
    <t>Table-2-42</t>
  </si>
  <si>
    <t>Table-2-43</t>
  </si>
  <si>
    <t>Table-2-44</t>
  </si>
  <si>
    <t>Table-2-45</t>
  </si>
  <si>
    <t>Table-2-46</t>
  </si>
  <si>
    <t>Table-2-47</t>
  </si>
  <si>
    <t>Table-2-48</t>
  </si>
  <si>
    <t>Table-2-49</t>
  </si>
  <si>
    <t>Table-2-50</t>
  </si>
  <si>
    <t>Table-2-51</t>
  </si>
  <si>
    <t>Table-2-52</t>
  </si>
  <si>
    <t>Table-2-53</t>
  </si>
  <si>
    <t>Table-3-1</t>
  </si>
  <si>
    <t>Table-3-2</t>
  </si>
  <si>
    <t>Table-3-3</t>
  </si>
  <si>
    <t>Table-3-4</t>
  </si>
  <si>
    <t>Table-3-5</t>
  </si>
  <si>
    <t>Table-3-6</t>
  </si>
  <si>
    <t>Table-3-7</t>
  </si>
  <si>
    <t>Table-3-8</t>
  </si>
  <si>
    <t>Table-3-9</t>
  </si>
  <si>
    <t>Table-3-10</t>
  </si>
  <si>
    <t>Table-3-11</t>
  </si>
  <si>
    <t>Table-3-12</t>
  </si>
  <si>
    <t>Table-3-13</t>
  </si>
  <si>
    <t>Table-3-14</t>
  </si>
  <si>
    <t>Table-3-15</t>
  </si>
  <si>
    <t>Table-3-16</t>
  </si>
  <si>
    <t>Table-3-17</t>
  </si>
  <si>
    <t>Forsterite</t>
  </si>
  <si>
    <t>Diopside</t>
  </si>
  <si>
    <t>Di-6</t>
  </si>
  <si>
    <t>Di-7</t>
  </si>
  <si>
    <t>forsterite</t>
  </si>
  <si>
    <t>An-Di</t>
  </si>
  <si>
    <t>Table-1-1</t>
  </si>
  <si>
    <t>Table-1-2</t>
  </si>
  <si>
    <t>Table-1-3</t>
  </si>
  <si>
    <t>Table-1-4</t>
  </si>
  <si>
    <t>Table-1-5</t>
  </si>
  <si>
    <t>Table-1-6</t>
  </si>
  <si>
    <t>Table-1-7</t>
  </si>
  <si>
    <t>Table-1-8</t>
  </si>
  <si>
    <t>Table-1-9</t>
  </si>
  <si>
    <t>Table-1-10</t>
  </si>
  <si>
    <t>Table-1-11</t>
  </si>
  <si>
    <t>Table-1-12</t>
  </si>
  <si>
    <t>Table-1-13</t>
  </si>
  <si>
    <t>Table-1-14</t>
  </si>
  <si>
    <t>Table-1-15</t>
  </si>
  <si>
    <t>Table-1-16</t>
  </si>
  <si>
    <t>Table-1-17</t>
  </si>
  <si>
    <t>Table-1-18</t>
  </si>
  <si>
    <t>Table-1-19</t>
  </si>
  <si>
    <t>Table-1-20</t>
  </si>
  <si>
    <t>Table-1-21</t>
  </si>
  <si>
    <t>Table-1-22</t>
  </si>
  <si>
    <t>Table-1-23</t>
  </si>
  <si>
    <t>Table-1-24</t>
  </si>
  <si>
    <t>Table-1-25</t>
  </si>
  <si>
    <t>wobsA6/4</t>
  </si>
  <si>
    <t>wobsA8/7</t>
  </si>
  <si>
    <t>wobsA6/2</t>
  </si>
  <si>
    <t>wobsA10B2</t>
  </si>
  <si>
    <t>wobsA10B5</t>
  </si>
  <si>
    <t>wobsA10B4</t>
  </si>
  <si>
    <t>wobsA10B11</t>
  </si>
  <si>
    <t>wobsA8/8</t>
  </si>
  <si>
    <t>wobsA6/8</t>
  </si>
  <si>
    <t>wobsA10B12</t>
  </si>
  <si>
    <t>wobsA10B1</t>
  </si>
  <si>
    <t>wobsA8/5</t>
  </si>
  <si>
    <t>wobsA10B6</t>
  </si>
  <si>
    <t>wobsA10B3</t>
  </si>
  <si>
    <t>wobsA10B8</t>
  </si>
  <si>
    <t>85-41-9</t>
  </si>
  <si>
    <t>85-44-7</t>
  </si>
  <si>
    <t>85-44-6</t>
  </si>
  <si>
    <t>85-44-3</t>
  </si>
  <si>
    <t>85-44-4</t>
  </si>
  <si>
    <t>85-44-5</t>
  </si>
  <si>
    <t>B373</t>
  </si>
  <si>
    <t>B380</t>
  </si>
  <si>
    <t>S-16</t>
  </si>
  <si>
    <t>S-22</t>
  </si>
  <si>
    <t>S-17</t>
  </si>
  <si>
    <t>S-18</t>
  </si>
  <si>
    <t>S-21</t>
  </si>
  <si>
    <t>S-12</t>
  </si>
  <si>
    <t>S-20</t>
  </si>
  <si>
    <t>S-19</t>
  </si>
  <si>
    <t>Sz-26</t>
  </si>
  <si>
    <t>1140mf #18</t>
  </si>
  <si>
    <t>1140mf #22</t>
  </si>
  <si>
    <t>1140mf #26</t>
  </si>
  <si>
    <t>1140mf #27</t>
  </si>
  <si>
    <t>1140mf #28</t>
  </si>
  <si>
    <t>1140mf #29</t>
  </si>
  <si>
    <t>1140mf#30</t>
  </si>
  <si>
    <t>1140mf#38</t>
  </si>
  <si>
    <t>1140mf#33</t>
  </si>
  <si>
    <t>1140mf #39</t>
  </si>
  <si>
    <t>1140mf #41</t>
  </si>
  <si>
    <t>1140mf #52</t>
  </si>
  <si>
    <t>1140mf #45</t>
  </si>
  <si>
    <t>1140mf #44</t>
  </si>
  <si>
    <t>1140mf #46</t>
  </si>
  <si>
    <t>1140mf #47</t>
  </si>
  <si>
    <t>1140mf #48</t>
  </si>
  <si>
    <t>1500m-1502m #2</t>
  </si>
  <si>
    <t>1500m-1502m #3</t>
  </si>
  <si>
    <t>1500m-1502m #7</t>
  </si>
  <si>
    <t>1544m #10</t>
  </si>
  <si>
    <t>1544m #7</t>
  </si>
  <si>
    <t>1544m #2</t>
  </si>
  <si>
    <t>82-72f#19</t>
  </si>
  <si>
    <t>82-72f#23</t>
  </si>
  <si>
    <t>82-72f#10</t>
  </si>
  <si>
    <t>82-72f#11</t>
  </si>
  <si>
    <t>82-72f#9</t>
  </si>
  <si>
    <t>82-72f#8</t>
  </si>
  <si>
    <t>82-72f#6</t>
  </si>
  <si>
    <t>82-72f#7</t>
  </si>
  <si>
    <t>82-72f#12</t>
  </si>
  <si>
    <t>82-72f#4</t>
  </si>
  <si>
    <t>82-72f#18</t>
  </si>
  <si>
    <t>82-72f#13</t>
  </si>
  <si>
    <t>82-72f#5</t>
  </si>
  <si>
    <t>85-41c#128</t>
  </si>
  <si>
    <t>85-41c#127</t>
  </si>
  <si>
    <t>85-41c#126</t>
  </si>
  <si>
    <t>Bb107#4</t>
  </si>
  <si>
    <t>Bb107#3</t>
  </si>
  <si>
    <t>Bb107#1</t>
  </si>
  <si>
    <t>85-41c#107b</t>
  </si>
  <si>
    <t>85-41c#108b</t>
  </si>
  <si>
    <t>85-41c#111b</t>
  </si>
  <si>
    <t>80-EA1.2K</t>
  </si>
  <si>
    <t>38-EA1.2K</t>
  </si>
  <si>
    <t>48-EA1.2K</t>
  </si>
  <si>
    <t>43-EA1.2K</t>
  </si>
  <si>
    <t>85-EA1.2K</t>
  </si>
  <si>
    <t>44-EA1.2K</t>
  </si>
  <si>
    <t>36-EAK</t>
  </si>
  <si>
    <t>83-EAK</t>
  </si>
  <si>
    <t>37-EOR</t>
  </si>
  <si>
    <t>61-NOR</t>
  </si>
  <si>
    <t>60-PHO</t>
  </si>
  <si>
    <t>58-EAL</t>
  </si>
  <si>
    <t>ZAC 2</t>
  </si>
  <si>
    <t>ZAC 11</t>
  </si>
  <si>
    <t>ZAC 12</t>
  </si>
  <si>
    <t>ZAC 18</t>
  </si>
  <si>
    <t>ZAC 20</t>
  </si>
  <si>
    <t>ZAC 22</t>
  </si>
  <si>
    <t>ZAC 23</t>
  </si>
  <si>
    <t>ZAC 25</t>
  </si>
  <si>
    <t>ZAC 41</t>
  </si>
  <si>
    <t>ZAC 49</t>
  </si>
  <si>
    <t>ZAC 52</t>
  </si>
  <si>
    <t>ZAC 100</t>
  </si>
  <si>
    <t>Pr38S 14</t>
  </si>
  <si>
    <t>Pr38P 2</t>
  </si>
  <si>
    <t>Pr38P 3</t>
  </si>
  <si>
    <t>LiV9M</t>
  </si>
  <si>
    <t>Li06</t>
  </si>
  <si>
    <t>Li08</t>
  </si>
  <si>
    <t>Li12CR</t>
  </si>
  <si>
    <t>LiV3M</t>
  </si>
  <si>
    <t>L13</t>
  </si>
  <si>
    <t>LiRev1</t>
  </si>
  <si>
    <t>Li14</t>
  </si>
  <si>
    <t>Li15CR</t>
  </si>
  <si>
    <t>Li16</t>
  </si>
  <si>
    <t>Li05</t>
  </si>
  <si>
    <t>Li07</t>
  </si>
  <si>
    <t>Li17</t>
  </si>
  <si>
    <t>LiV2M</t>
  </si>
  <si>
    <t>LiV4M</t>
  </si>
  <si>
    <t>LiRev2</t>
  </si>
  <si>
    <t>LiV7M</t>
  </si>
  <si>
    <t>Li01</t>
  </si>
  <si>
    <t>Li18</t>
  </si>
  <si>
    <t>Li19</t>
  </si>
  <si>
    <t>Ab89</t>
  </si>
  <si>
    <t>Ab04</t>
  </si>
  <si>
    <t>Ab05</t>
  </si>
  <si>
    <t>Ab02DB</t>
  </si>
  <si>
    <t>Ab25DB</t>
  </si>
  <si>
    <t>Ab38RQ</t>
  </si>
  <si>
    <t>Ab07</t>
  </si>
  <si>
    <t>Ab11</t>
  </si>
  <si>
    <t>Ab12</t>
  </si>
  <si>
    <t>Ab15</t>
  </si>
  <si>
    <t>Ab16</t>
  </si>
  <si>
    <t>Ab17</t>
  </si>
  <si>
    <t>Ab18</t>
  </si>
  <si>
    <t>Ab10</t>
  </si>
  <si>
    <t>Ab19</t>
  </si>
  <si>
    <t>AbE5</t>
  </si>
  <si>
    <t>Ab20</t>
  </si>
  <si>
    <t>Ab63RQ</t>
  </si>
  <si>
    <t>Ab22</t>
  </si>
  <si>
    <t>Ab76</t>
  </si>
  <si>
    <t>Ab23</t>
  </si>
  <si>
    <t>Ab24</t>
  </si>
  <si>
    <t>Ab25</t>
  </si>
  <si>
    <t>Ab26</t>
  </si>
  <si>
    <t>Ab27</t>
  </si>
  <si>
    <t>Ab28</t>
  </si>
  <si>
    <t>Ab29</t>
  </si>
  <si>
    <t>Ab30</t>
  </si>
  <si>
    <t>Ab34</t>
  </si>
  <si>
    <t>Ab31</t>
  </si>
  <si>
    <t>Or10</t>
  </si>
  <si>
    <t>Or05</t>
  </si>
  <si>
    <t>Or25</t>
  </si>
  <si>
    <t>Or26</t>
  </si>
  <si>
    <t>OrV3M</t>
  </si>
  <si>
    <t>Or24</t>
  </si>
  <si>
    <t>OrV7M</t>
  </si>
  <si>
    <t>Or28</t>
  </si>
  <si>
    <t>Or29</t>
  </si>
  <si>
    <t>Or12</t>
  </si>
  <si>
    <t>Or13</t>
  </si>
  <si>
    <t>Or14</t>
  </si>
  <si>
    <t>Or16</t>
  </si>
  <si>
    <t>Or18</t>
  </si>
  <si>
    <t>Rb02</t>
  </si>
  <si>
    <t>Rb03</t>
  </si>
  <si>
    <t>Rb04</t>
  </si>
  <si>
    <t>EDF1</t>
  </si>
  <si>
    <t>EDF2</t>
  </si>
  <si>
    <t>EDF3</t>
  </si>
  <si>
    <t>EDF4</t>
  </si>
  <si>
    <t>LGB1</t>
  </si>
  <si>
    <t>LGB2</t>
  </si>
  <si>
    <t>LGB3</t>
  </si>
  <si>
    <t>LGB4</t>
  </si>
  <si>
    <t>BL1</t>
  </si>
  <si>
    <t>BL2</t>
  </si>
  <si>
    <t>BL3</t>
  </si>
  <si>
    <t>BL4</t>
  </si>
  <si>
    <t>Al1</t>
  </si>
  <si>
    <t>Al2</t>
  </si>
  <si>
    <t>Al3</t>
  </si>
  <si>
    <t>Al4</t>
  </si>
  <si>
    <t>GB1</t>
  </si>
  <si>
    <t>GB2</t>
  </si>
  <si>
    <t>GB3</t>
  </si>
  <si>
    <t>GB4</t>
  </si>
  <si>
    <t>NSL1</t>
  </si>
  <si>
    <t>NSL2</t>
  </si>
  <si>
    <t>NSL3</t>
  </si>
  <si>
    <t>NSL4</t>
  </si>
  <si>
    <t>NSL5</t>
  </si>
  <si>
    <t>NSL6</t>
  </si>
  <si>
    <t>LP</t>
  </si>
  <si>
    <t>IL1</t>
  </si>
  <si>
    <t>IL2</t>
  </si>
  <si>
    <t>IL3</t>
  </si>
  <si>
    <t>IL4</t>
  </si>
  <si>
    <t>QT</t>
  </si>
  <si>
    <t>QV1</t>
  </si>
  <si>
    <t>QV2</t>
  </si>
  <si>
    <t>QV3</t>
  </si>
  <si>
    <t>QV4</t>
  </si>
  <si>
    <t>MAC</t>
  </si>
  <si>
    <t>Ech2</t>
  </si>
  <si>
    <t>Ech8</t>
  </si>
  <si>
    <t>Ech9</t>
  </si>
  <si>
    <t>Ech10</t>
  </si>
  <si>
    <t>Ech3</t>
  </si>
  <si>
    <t>Ech4</t>
  </si>
  <si>
    <t>Ech18</t>
  </si>
  <si>
    <t>Ech19</t>
  </si>
  <si>
    <t>Ech37</t>
  </si>
  <si>
    <t>Ech38</t>
  </si>
  <si>
    <t>Ech39</t>
  </si>
  <si>
    <t>EDF</t>
  </si>
  <si>
    <t>Ech11</t>
  </si>
  <si>
    <t>Ech41</t>
  </si>
  <si>
    <t>Ech36</t>
  </si>
  <si>
    <t>Ech49</t>
  </si>
  <si>
    <t>DC55A</t>
  </si>
  <si>
    <t>DC55B</t>
  </si>
  <si>
    <t>DC56A</t>
  </si>
  <si>
    <t>DC56B</t>
  </si>
  <si>
    <t>DC57A</t>
  </si>
  <si>
    <t>DC57B</t>
  </si>
  <si>
    <t>DC58A</t>
  </si>
  <si>
    <t>DC58B</t>
  </si>
  <si>
    <t>DC77A</t>
  </si>
  <si>
    <t>DC77B</t>
  </si>
  <si>
    <t>DC84</t>
  </si>
  <si>
    <t>DC88</t>
  </si>
  <si>
    <t>PU70A</t>
  </si>
  <si>
    <t>PU70B</t>
  </si>
  <si>
    <t>PU71A</t>
  </si>
  <si>
    <t>PU71B</t>
  </si>
  <si>
    <t>PU72A</t>
  </si>
  <si>
    <t>PU72B</t>
  </si>
  <si>
    <t>PU73A</t>
  </si>
  <si>
    <t>PU73B</t>
  </si>
  <si>
    <t>PU74</t>
  </si>
  <si>
    <t>PU75A</t>
  </si>
  <si>
    <t>B1 28</t>
  </si>
  <si>
    <t>B1 24</t>
  </si>
  <si>
    <t>B1 23</t>
  </si>
  <si>
    <t>B1 27</t>
  </si>
  <si>
    <t>std1</t>
  </si>
  <si>
    <t>std3</t>
  </si>
  <si>
    <t>std5</t>
  </si>
  <si>
    <t>std7</t>
  </si>
  <si>
    <t>1P</t>
  </si>
  <si>
    <t>2P</t>
  </si>
  <si>
    <t>1-29</t>
  </si>
  <si>
    <t>1-30</t>
  </si>
  <si>
    <t>2-25</t>
  </si>
  <si>
    <t>2-26</t>
  </si>
  <si>
    <t>4-43</t>
  </si>
  <si>
    <t>5-19</t>
  </si>
  <si>
    <t>6-3</t>
  </si>
  <si>
    <t>7-35</t>
  </si>
  <si>
    <t>8-37</t>
  </si>
  <si>
    <t>9-17</t>
  </si>
  <si>
    <t>10-13</t>
  </si>
  <si>
    <t>11-31</t>
  </si>
  <si>
    <t>12-21</t>
  </si>
  <si>
    <t>#193</t>
  </si>
  <si>
    <t>#194</t>
  </si>
  <si>
    <t>#192</t>
  </si>
  <si>
    <t>#191</t>
  </si>
  <si>
    <t>#187</t>
  </si>
  <si>
    <t>#186</t>
  </si>
  <si>
    <t>HBG2</t>
  </si>
  <si>
    <t>HBG3</t>
  </si>
  <si>
    <t>#1</t>
  </si>
  <si>
    <t>#6</t>
  </si>
  <si>
    <t>#10</t>
  </si>
  <si>
    <t>#14</t>
  </si>
  <si>
    <t>#21</t>
  </si>
  <si>
    <t>#25</t>
  </si>
  <si>
    <t>#31</t>
  </si>
  <si>
    <t>#32</t>
  </si>
  <si>
    <t>#38</t>
  </si>
  <si>
    <t>#42</t>
  </si>
  <si>
    <t>#46</t>
  </si>
  <si>
    <t>#50</t>
  </si>
  <si>
    <t>#54</t>
  </si>
  <si>
    <t>#70</t>
  </si>
  <si>
    <t>#74</t>
  </si>
  <si>
    <t>#78</t>
  </si>
  <si>
    <t>#82</t>
  </si>
  <si>
    <t>M13</t>
  </si>
  <si>
    <t>M14</t>
  </si>
  <si>
    <t>M15</t>
  </si>
  <si>
    <t>M16</t>
  </si>
  <si>
    <t>M51</t>
  </si>
  <si>
    <t>M50</t>
  </si>
  <si>
    <t>M49</t>
  </si>
  <si>
    <t>M48</t>
  </si>
  <si>
    <t>M47</t>
  </si>
  <si>
    <t>M6</t>
  </si>
  <si>
    <t>M7</t>
  </si>
  <si>
    <t>M8</t>
  </si>
  <si>
    <t>M11</t>
  </si>
  <si>
    <t>M12</t>
  </si>
  <si>
    <t>M2</t>
  </si>
  <si>
    <t>M3</t>
  </si>
  <si>
    <t>M5</t>
  </si>
  <si>
    <t>M33</t>
  </si>
  <si>
    <t>M34</t>
  </si>
  <si>
    <t>M38</t>
  </si>
  <si>
    <t>M39</t>
  </si>
  <si>
    <t>M30</t>
  </si>
  <si>
    <t>M40</t>
  </si>
  <si>
    <t>M19</t>
  </si>
  <si>
    <t>M20</t>
  </si>
  <si>
    <t>M21</t>
  </si>
  <si>
    <t>M22</t>
  </si>
  <si>
    <t>M42</t>
  </si>
  <si>
    <t>M43</t>
  </si>
  <si>
    <t>M44</t>
  </si>
  <si>
    <t>M46</t>
  </si>
  <si>
    <t>Cl130</t>
  </si>
  <si>
    <t>Cl131</t>
  </si>
  <si>
    <t>Cl239</t>
  </si>
  <si>
    <t>Cl240</t>
  </si>
  <si>
    <t>Cl243</t>
  </si>
  <si>
    <t>Cl245</t>
  </si>
  <si>
    <t>Cl84</t>
  </si>
  <si>
    <t>Cl85</t>
  </si>
  <si>
    <t>Cl86</t>
  </si>
  <si>
    <t>ClC148</t>
  </si>
  <si>
    <t>ClC149</t>
  </si>
  <si>
    <t>ClC150</t>
  </si>
  <si>
    <t>ClC151</t>
  </si>
  <si>
    <t>ClC152</t>
  </si>
  <si>
    <t>ClC153</t>
  </si>
  <si>
    <t>ClC154</t>
  </si>
  <si>
    <t>ClC171</t>
  </si>
  <si>
    <t>ClC172</t>
  </si>
  <si>
    <t>ClC173</t>
  </si>
  <si>
    <t>ClC174</t>
  </si>
  <si>
    <t>ClC175</t>
  </si>
  <si>
    <t>A83</t>
  </si>
  <si>
    <t>A84</t>
  </si>
  <si>
    <t>A87</t>
  </si>
  <si>
    <t>A82</t>
  </si>
  <si>
    <t>A75</t>
  </si>
  <si>
    <t>A76</t>
  </si>
  <si>
    <t>A77</t>
  </si>
  <si>
    <t>A74</t>
  </si>
  <si>
    <t>A79</t>
  </si>
  <si>
    <t>A80</t>
  </si>
  <si>
    <t>A81</t>
  </si>
  <si>
    <t>A78</t>
  </si>
  <si>
    <t>A93</t>
  </si>
  <si>
    <t>A94</t>
  </si>
  <si>
    <t>A96</t>
  </si>
  <si>
    <t>A89</t>
  </si>
  <si>
    <t>A90</t>
  </si>
  <si>
    <t>A91</t>
  </si>
  <si>
    <t>A98</t>
  </si>
  <si>
    <t>A99</t>
  </si>
  <si>
    <t>A100</t>
  </si>
  <si>
    <t>A160</t>
  </si>
  <si>
    <t>A1</t>
  </si>
  <si>
    <t>GBsol22</t>
  </si>
  <si>
    <t>7b32sol22</t>
  </si>
  <si>
    <t>AOQsol22</t>
  </si>
  <si>
    <t>GBsol20</t>
  </si>
  <si>
    <t>AOQsol20</t>
  </si>
  <si>
    <t>7b32sol7</t>
  </si>
  <si>
    <t>GBsol7</t>
  </si>
  <si>
    <t>AOQsol7</t>
  </si>
  <si>
    <t>7b32sol1</t>
  </si>
  <si>
    <t>AOQsol1</t>
  </si>
  <si>
    <t>GBsol19</t>
  </si>
  <si>
    <t>7b33sol19</t>
  </si>
  <si>
    <t>7b32sol19</t>
  </si>
  <si>
    <t>AOQsol19</t>
  </si>
  <si>
    <t>7b32sol2</t>
  </si>
  <si>
    <t>7b22sol2</t>
  </si>
  <si>
    <t>AOQsol2</t>
  </si>
  <si>
    <t>GBsol6</t>
  </si>
  <si>
    <t>7b32sol6</t>
  </si>
  <si>
    <t>7b33sol6</t>
  </si>
  <si>
    <t>AOQsol6</t>
  </si>
  <si>
    <t>GBsol4</t>
  </si>
  <si>
    <t>AOQsol4</t>
  </si>
  <si>
    <t>7b22sol3</t>
  </si>
  <si>
    <t>7b32sol3</t>
  </si>
  <si>
    <t>AOQsol3</t>
  </si>
  <si>
    <t>GBsol21</t>
  </si>
  <si>
    <t>7b32sol21</t>
  </si>
  <si>
    <t>AOQsol21</t>
  </si>
  <si>
    <t>GBsol16</t>
  </si>
  <si>
    <t>AOQsol16</t>
  </si>
  <si>
    <t>GBsol17</t>
  </si>
  <si>
    <t>7b33sol17</t>
  </si>
  <si>
    <t>GBsol18</t>
  </si>
  <si>
    <t>7b33sol18</t>
  </si>
  <si>
    <t>AOQsol18</t>
  </si>
  <si>
    <t>B11</t>
  </si>
  <si>
    <t>B16</t>
  </si>
  <si>
    <t>B12</t>
  </si>
  <si>
    <t>B13</t>
  </si>
  <si>
    <t>B14</t>
  </si>
  <si>
    <t>B5</t>
  </si>
  <si>
    <t>B10</t>
  </si>
  <si>
    <t>B6</t>
  </si>
  <si>
    <t>B9</t>
  </si>
  <si>
    <t>B7</t>
  </si>
  <si>
    <t>B8</t>
  </si>
  <si>
    <t>B17</t>
  </si>
  <si>
    <t>B21</t>
  </si>
  <si>
    <t>B19</t>
  </si>
  <si>
    <t>B22</t>
  </si>
  <si>
    <t>B20</t>
  </si>
  <si>
    <t>DC95</t>
  </si>
  <si>
    <t>DC101</t>
  </si>
  <si>
    <t>DC199</t>
  </si>
  <si>
    <t>DC198</t>
  </si>
  <si>
    <t>DC197</t>
  </si>
  <si>
    <t>DC196</t>
  </si>
  <si>
    <t>DC195</t>
  </si>
  <si>
    <t>DC156</t>
  </si>
  <si>
    <t>DC154</t>
  </si>
  <si>
    <t>DC153</t>
  </si>
  <si>
    <t>850_NNO</t>
  </si>
  <si>
    <t>850_Intrinsic</t>
  </si>
  <si>
    <t>850_C-O-H</t>
  </si>
  <si>
    <t>850_CCO</t>
  </si>
  <si>
    <t>950_HM</t>
  </si>
  <si>
    <t>950_C-O-H</t>
  </si>
  <si>
    <t>St8.1 A9</t>
  </si>
  <si>
    <t>St8.1 A8b</t>
  </si>
  <si>
    <t>St8.1 A5</t>
  </si>
  <si>
    <t>St8.1 A1</t>
  </si>
  <si>
    <t>St8-1-A6</t>
  </si>
  <si>
    <t>St8.1 A3</t>
  </si>
  <si>
    <t>St8.1 A4</t>
  </si>
  <si>
    <t>St8.1 A10</t>
  </si>
  <si>
    <t>St8.1.B9</t>
  </si>
  <si>
    <t>St8.1.B7</t>
  </si>
  <si>
    <t>St8.1.B8</t>
  </si>
  <si>
    <t>St8.1.B2</t>
  </si>
  <si>
    <t>St8.1.B5</t>
  </si>
  <si>
    <t>St8.1.B6</t>
  </si>
  <si>
    <t>St8.1.B3</t>
  </si>
  <si>
    <t>St8.1.B4</t>
  </si>
  <si>
    <t>St8.1.B10</t>
  </si>
  <si>
    <t>MAS-1-A9</t>
  </si>
  <si>
    <t>MAS1A7</t>
  </si>
  <si>
    <t>MAS1A8</t>
  </si>
  <si>
    <t>MAS1A8b</t>
  </si>
  <si>
    <t>MAS1A2</t>
  </si>
  <si>
    <t>MAS1A5</t>
  </si>
  <si>
    <t>MAS1A1</t>
  </si>
  <si>
    <t>MAS1A6</t>
  </si>
  <si>
    <t>MAS1A3</t>
  </si>
  <si>
    <t>MAS1A4</t>
  </si>
  <si>
    <t>MAS-1-B9</t>
  </si>
  <si>
    <t>MAS-1-B7</t>
  </si>
  <si>
    <t>MAS-1-B8</t>
  </si>
  <si>
    <t>MAS1B2</t>
  </si>
  <si>
    <t>MAS1B5</t>
  </si>
  <si>
    <t>MAS1B3</t>
  </si>
  <si>
    <t>MAS1B4</t>
  </si>
  <si>
    <t>Juli9</t>
  </si>
  <si>
    <t>MHA23</t>
  </si>
  <si>
    <t>MHA12</t>
  </si>
  <si>
    <t>MHA6</t>
  </si>
  <si>
    <t>MHA44</t>
  </si>
  <si>
    <t>Juli12</t>
  </si>
  <si>
    <t>LoPcal-10 outer</t>
  </si>
  <si>
    <t>LoPcal-10 inner</t>
  </si>
  <si>
    <t>LoPcal-11 outer</t>
  </si>
  <si>
    <t>LoPcal-11 inner</t>
  </si>
  <si>
    <t>R-72</t>
  </si>
  <si>
    <t>R-90</t>
  </si>
  <si>
    <t>R-91</t>
  </si>
  <si>
    <t>RLC-2</t>
  </si>
  <si>
    <t>RLC-7</t>
  </si>
  <si>
    <t>R28-3</t>
  </si>
  <si>
    <t>R-82</t>
  </si>
  <si>
    <t>R-95</t>
  </si>
  <si>
    <t>LoPcal-22 outer</t>
  </si>
  <si>
    <t>LoPcal-22 inner</t>
  </si>
  <si>
    <t>17M</t>
  </si>
  <si>
    <t>18M</t>
  </si>
  <si>
    <t>20M</t>
  </si>
  <si>
    <t>21M</t>
  </si>
  <si>
    <t>32A</t>
  </si>
  <si>
    <t>33A</t>
  </si>
  <si>
    <t>33B</t>
  </si>
  <si>
    <t>34B</t>
  </si>
  <si>
    <t>35B</t>
  </si>
  <si>
    <t>C-1 (approx pure CO2)</t>
  </si>
  <si>
    <t>C-2 (approx pure CO2)</t>
  </si>
  <si>
    <t>C-3 (approx pure CO2)</t>
  </si>
  <si>
    <t>C-4 (approx pure CO2)</t>
  </si>
  <si>
    <t>C-5 (approx pure CO2)</t>
  </si>
  <si>
    <t>K-16</t>
  </si>
  <si>
    <t>K-17</t>
  </si>
  <si>
    <t>K-4</t>
  </si>
  <si>
    <t>K-5</t>
  </si>
  <si>
    <t>K-1</t>
  </si>
  <si>
    <t>K-6</t>
  </si>
  <si>
    <t>K-2</t>
  </si>
  <si>
    <t>K-8</t>
  </si>
  <si>
    <t>K-7</t>
  </si>
  <si>
    <t>KA-12</t>
  </si>
  <si>
    <t>KA-14</t>
  </si>
  <si>
    <t>KA-9</t>
  </si>
  <si>
    <t>KA-13</t>
  </si>
  <si>
    <t>KA-10</t>
  </si>
  <si>
    <t>KA-11</t>
  </si>
  <si>
    <t>nominal</t>
  </si>
  <si>
    <t>AB20</t>
  </si>
  <si>
    <t>35b</t>
  </si>
  <si>
    <t>35a</t>
  </si>
  <si>
    <t>41c</t>
  </si>
  <si>
    <t>41d</t>
  </si>
  <si>
    <t>39a</t>
  </si>
  <si>
    <t>39b</t>
  </si>
  <si>
    <t>39c</t>
  </si>
  <si>
    <t>37b</t>
  </si>
  <si>
    <t>40d</t>
  </si>
  <si>
    <t>45c</t>
  </si>
  <si>
    <t>45d</t>
  </si>
  <si>
    <t>162.35c</t>
  </si>
  <si>
    <t>162.35d</t>
  </si>
  <si>
    <t>160.33d</t>
  </si>
  <si>
    <t>165.38c</t>
  </si>
  <si>
    <t>165.38d</t>
  </si>
  <si>
    <t>171.43c</t>
  </si>
  <si>
    <t>171.43d</t>
  </si>
  <si>
    <t>161.34b</t>
  </si>
  <si>
    <t>161.34d</t>
  </si>
  <si>
    <t>164.37c</t>
  </si>
  <si>
    <t>172.44b</t>
  </si>
  <si>
    <t>Table-1-26</t>
  </si>
  <si>
    <t>Table-1-27</t>
  </si>
  <si>
    <t>Table-1-28</t>
  </si>
  <si>
    <t>Table-1-29</t>
  </si>
  <si>
    <t>Table-1-30</t>
  </si>
  <si>
    <t>Table-1-31</t>
  </si>
  <si>
    <t>Table-1-32</t>
  </si>
  <si>
    <t>Table-1-33</t>
  </si>
  <si>
    <t>Table-1-34</t>
  </si>
  <si>
    <t>Table-1-35</t>
  </si>
  <si>
    <t>Table-1-36</t>
  </si>
  <si>
    <t>Table-1-37</t>
  </si>
  <si>
    <t>Table-1-38</t>
  </si>
  <si>
    <t>Table-1-39</t>
  </si>
  <si>
    <t>Table-1-40</t>
  </si>
  <si>
    <t>Table-1-41</t>
  </si>
  <si>
    <t>Table-1-42</t>
  </si>
  <si>
    <t>Table-1-43</t>
  </si>
  <si>
    <t>Table-1-44</t>
  </si>
  <si>
    <t>Table-1-45</t>
  </si>
  <si>
    <t>Table-1-46</t>
  </si>
  <si>
    <t>Table-1-47</t>
  </si>
  <si>
    <t>Table-1-48</t>
  </si>
  <si>
    <t>Table-1-49</t>
  </si>
  <si>
    <t>Table-1-50</t>
  </si>
  <si>
    <t>Table-1-51</t>
  </si>
  <si>
    <t>Table-1-52</t>
  </si>
  <si>
    <t>Table-1-53</t>
  </si>
  <si>
    <t>Tabl2-2-1</t>
  </si>
  <si>
    <t>Tabl2-2-2</t>
  </si>
  <si>
    <t>Tabl2-2-3</t>
  </si>
  <si>
    <t>Tabl2-2-4</t>
  </si>
  <si>
    <t>Tabl2-2-5</t>
  </si>
  <si>
    <t>Tabl2-2-6</t>
  </si>
  <si>
    <t>Tabl2-2-7</t>
  </si>
  <si>
    <t>Tabl2-2-8</t>
  </si>
  <si>
    <t>Tabl2-2-9</t>
  </si>
  <si>
    <t>Tabl2-2-10</t>
  </si>
  <si>
    <t>Tabl2-2-11</t>
  </si>
  <si>
    <t>Tabl2-2-12</t>
  </si>
  <si>
    <t>Tabl2-2-13</t>
  </si>
  <si>
    <t>Table1-1</t>
  </si>
  <si>
    <t>Table1-2</t>
  </si>
  <si>
    <t>Table1-3</t>
  </si>
  <si>
    <t>Table1-4</t>
  </si>
  <si>
    <t>Table1-5</t>
  </si>
  <si>
    <t>Table1-6</t>
  </si>
  <si>
    <t>Table1-7</t>
  </si>
  <si>
    <t>Table1-8</t>
  </si>
  <si>
    <t>Table1-9</t>
  </si>
  <si>
    <t>Table1-10</t>
  </si>
  <si>
    <t>Table1-11</t>
  </si>
  <si>
    <t>Table1-12</t>
  </si>
  <si>
    <t>Table1-13</t>
  </si>
  <si>
    <t>Table1-14</t>
  </si>
  <si>
    <t>Table1-15</t>
  </si>
  <si>
    <t>Table1-16</t>
  </si>
  <si>
    <t>Table1-17</t>
  </si>
  <si>
    <t>Table1-18</t>
  </si>
  <si>
    <t>341-1</t>
  </si>
  <si>
    <t>184-1</t>
  </si>
  <si>
    <t>Han-1</t>
  </si>
  <si>
    <t>95-1</t>
  </si>
  <si>
    <t>95-4</t>
  </si>
  <si>
    <t>326-1</t>
  </si>
  <si>
    <t>103-1</t>
  </si>
  <si>
    <t>103-4</t>
  </si>
  <si>
    <t>359-1</t>
  </si>
  <si>
    <t>415-1</t>
  </si>
  <si>
    <t>98-1</t>
  </si>
  <si>
    <t>149-2</t>
  </si>
  <si>
    <t>149-1</t>
  </si>
  <si>
    <t>149-4</t>
  </si>
  <si>
    <t>358-1</t>
  </si>
  <si>
    <t>414-1</t>
  </si>
  <si>
    <t>Rq-1</t>
  </si>
  <si>
    <t>413-1</t>
  </si>
  <si>
    <t>394-1</t>
  </si>
  <si>
    <t>394-3</t>
  </si>
  <si>
    <t>412-1</t>
  </si>
  <si>
    <t>325-1</t>
  </si>
  <si>
    <t>176-1</t>
  </si>
  <si>
    <t>JB3-100</t>
  </si>
  <si>
    <t>JB3-214</t>
  </si>
  <si>
    <t>JB3-215</t>
  </si>
  <si>
    <t>JB3-264</t>
  </si>
  <si>
    <t>JB3-265</t>
  </si>
  <si>
    <t>JB3-266</t>
  </si>
  <si>
    <t>JB3-271</t>
  </si>
  <si>
    <t>JB3-272</t>
  </si>
  <si>
    <t>JB3-273</t>
  </si>
  <si>
    <t>JB3-275</t>
  </si>
  <si>
    <t>JB3-277</t>
  </si>
  <si>
    <t>JB3-278</t>
  </si>
  <si>
    <t>JB3-279</t>
  </si>
  <si>
    <t>JB3-284</t>
  </si>
  <si>
    <t>JB3-285</t>
  </si>
  <si>
    <t>JB3-293</t>
  </si>
  <si>
    <t>JB3-294</t>
  </si>
  <si>
    <t>JB3-295</t>
  </si>
  <si>
    <t>JB3-296</t>
  </si>
  <si>
    <t>JB3-39</t>
  </si>
  <si>
    <t>JB3-47</t>
  </si>
  <si>
    <t>JB3-49</t>
  </si>
  <si>
    <t>JB3-50</t>
  </si>
  <si>
    <t>JB3-51</t>
  </si>
  <si>
    <t>JB3-52</t>
  </si>
  <si>
    <t>JB3-59</t>
  </si>
  <si>
    <t>JB3-60</t>
  </si>
  <si>
    <t>JB3-65</t>
  </si>
  <si>
    <t>JB3-76</t>
  </si>
  <si>
    <t>JB3-78</t>
  </si>
  <si>
    <t>JB3-80</t>
  </si>
  <si>
    <t>JB3-81</t>
  </si>
  <si>
    <t>JB3-94</t>
  </si>
  <si>
    <t>JB3-97</t>
  </si>
  <si>
    <t>JB3-98</t>
  </si>
  <si>
    <t>JB3-99</t>
  </si>
  <si>
    <t>TBS-10F</t>
  </si>
  <si>
    <t>TBS-10G</t>
  </si>
  <si>
    <t>TBS-10H</t>
  </si>
  <si>
    <t>TBS-11A</t>
  </si>
  <si>
    <t>TBS-12B</t>
  </si>
  <si>
    <t>TBS-12C</t>
  </si>
  <si>
    <t>TBS-13B</t>
  </si>
  <si>
    <t>TBS-13C</t>
  </si>
  <si>
    <t>TBS-13D</t>
  </si>
  <si>
    <t>TBS-13E</t>
  </si>
  <si>
    <t>TBS-2E</t>
  </si>
  <si>
    <t>TBS-2F</t>
  </si>
  <si>
    <t>TBS-5D</t>
  </si>
  <si>
    <t>TBS-5E</t>
  </si>
  <si>
    <t>TBS-9B</t>
  </si>
  <si>
    <t>TBYS-16</t>
  </si>
  <si>
    <t>TBYS-17</t>
  </si>
  <si>
    <t>TBYS-2</t>
  </si>
  <si>
    <t>TBYS-3</t>
  </si>
  <si>
    <t>PG-750</t>
  </si>
  <si>
    <t>PG-825</t>
  </si>
  <si>
    <t>PG-875</t>
  </si>
  <si>
    <t>PG-930</t>
  </si>
  <si>
    <t>PG-970</t>
  </si>
  <si>
    <t>PG-1000</t>
  </si>
  <si>
    <t>1921-700</t>
  </si>
  <si>
    <t>1921-725</t>
  </si>
  <si>
    <t>1921-825</t>
  </si>
  <si>
    <t>1921-875</t>
  </si>
  <si>
    <t>1921-930</t>
  </si>
  <si>
    <t>1921-970</t>
  </si>
  <si>
    <t>1921-1000</t>
  </si>
  <si>
    <t>1921-1015</t>
  </si>
  <si>
    <t>1921-1045</t>
  </si>
  <si>
    <t>1921-HM-725</t>
  </si>
  <si>
    <t>1921-HM-825</t>
  </si>
  <si>
    <t>1921-HM-925</t>
  </si>
  <si>
    <t>1921-HM-1000</t>
  </si>
  <si>
    <t>1801-725</t>
  </si>
  <si>
    <t>1801-825</t>
  </si>
  <si>
    <t>1801-875</t>
  </si>
  <si>
    <t>1801-930</t>
  </si>
  <si>
    <t>1801-970</t>
  </si>
  <si>
    <t>1801-1000</t>
  </si>
  <si>
    <t>A12</t>
  </si>
  <si>
    <t>A 8</t>
  </si>
  <si>
    <t>A 9</t>
  </si>
  <si>
    <t>A 11</t>
  </si>
  <si>
    <t>A 14</t>
  </si>
  <si>
    <t>Na-feldspar</t>
  </si>
  <si>
    <t>K-feldspar</t>
  </si>
  <si>
    <t>4-89-7</t>
  </si>
  <si>
    <t>13-89-1</t>
  </si>
  <si>
    <t>4-89-5</t>
  </si>
  <si>
    <t>13-89-3</t>
  </si>
  <si>
    <t>4-89-6</t>
  </si>
  <si>
    <t>27-89-2</t>
  </si>
  <si>
    <t>20-89-3</t>
  </si>
  <si>
    <t>27-89-1</t>
  </si>
  <si>
    <t>3-89-2</t>
  </si>
  <si>
    <t>LHAE1</t>
  </si>
  <si>
    <t>LHAE2</t>
  </si>
  <si>
    <t>LHAE3</t>
  </si>
  <si>
    <t>LHAE4</t>
  </si>
  <si>
    <t>G59</t>
  </si>
  <si>
    <t>KTr-1</t>
  </si>
  <si>
    <t>KTr-2</t>
  </si>
  <si>
    <t>KTr-3</t>
  </si>
  <si>
    <t>KTr-4</t>
  </si>
  <si>
    <t>KTr-5</t>
  </si>
  <si>
    <t>KTr-6</t>
  </si>
  <si>
    <t>KTr-7</t>
  </si>
  <si>
    <t>KTr-10</t>
  </si>
  <si>
    <t>KTr-8</t>
  </si>
  <si>
    <t>KTr-11</t>
  </si>
  <si>
    <t>BS04/01-11</t>
  </si>
  <si>
    <t>BS04/01-7</t>
  </si>
  <si>
    <t>BS04/01-9</t>
  </si>
  <si>
    <t>BS04/01-6</t>
  </si>
  <si>
    <t>BS04/01-6B</t>
  </si>
  <si>
    <t>BS04/01-13A</t>
  </si>
  <si>
    <t>BS04/01-13B</t>
  </si>
  <si>
    <t>BS04/01-15</t>
  </si>
  <si>
    <t>BS04/01-14</t>
  </si>
  <si>
    <t>BS04/02-7</t>
  </si>
  <si>
    <t>BS04/02-6</t>
  </si>
  <si>
    <t>BS04/03-7</t>
  </si>
  <si>
    <t>BS04/03-6</t>
  </si>
  <si>
    <t>BS04/04-11</t>
  </si>
  <si>
    <t>BS04/04-7</t>
  </si>
  <si>
    <t>BS04/04-9</t>
  </si>
  <si>
    <t>BS04/04-6</t>
  </si>
  <si>
    <t>BS04/04-13</t>
  </si>
  <si>
    <t>BS04/04-10B</t>
  </si>
  <si>
    <t>BS04/04-15</t>
  </si>
  <si>
    <t>BS04/04-14</t>
  </si>
  <si>
    <t>BS04/05-7</t>
  </si>
  <si>
    <t>BS04/05-6</t>
  </si>
  <si>
    <t>BS04/06-7</t>
  </si>
  <si>
    <t>BS04/06-6</t>
  </si>
  <si>
    <t>BS04/07-7</t>
  </si>
  <si>
    <t>BS04/07-6</t>
  </si>
  <si>
    <t>BS04/08-11</t>
  </si>
  <si>
    <t>BS04/08-7</t>
  </si>
  <si>
    <t>BS04/08-9</t>
  </si>
  <si>
    <t>BS04/08-6</t>
  </si>
  <si>
    <t>BS04/08-13</t>
  </si>
  <si>
    <t>BS04/08-10B</t>
  </si>
  <si>
    <t>BS04/08-15</t>
  </si>
  <si>
    <t>BS04/08-14</t>
  </si>
  <si>
    <t>MBP-8</t>
  </si>
  <si>
    <t>MBP-13</t>
  </si>
  <si>
    <t>MBP-3C</t>
  </si>
  <si>
    <t>MBP-4</t>
  </si>
  <si>
    <t>MBP-12</t>
  </si>
  <si>
    <t>MBP-2</t>
  </si>
  <si>
    <t>MBP-14</t>
  </si>
  <si>
    <t>MBP-11</t>
  </si>
  <si>
    <t>MBP-1</t>
  </si>
  <si>
    <t>MBP-6</t>
  </si>
  <si>
    <t>MBP-16</t>
  </si>
  <si>
    <t>MBP-20</t>
  </si>
  <si>
    <t>MBP-15</t>
  </si>
  <si>
    <t>MBP-10</t>
  </si>
  <si>
    <t>MBP-21</t>
  </si>
  <si>
    <t>MBP-7</t>
  </si>
  <si>
    <t>MBP-17</t>
  </si>
  <si>
    <t>LSP-II-22</t>
  </si>
  <si>
    <t>LSP-II-13</t>
  </si>
  <si>
    <t>LSP-II-3</t>
  </si>
  <si>
    <t>LSP-II-4</t>
  </si>
  <si>
    <t>LSP-II-12</t>
  </si>
  <si>
    <t>LSP-II-2</t>
  </si>
  <si>
    <t>LSP-II-14</t>
  </si>
  <si>
    <t>LSP-II-11</t>
  </si>
  <si>
    <t>LSP-II-1</t>
  </si>
  <si>
    <t>LSP-II-6</t>
  </si>
  <si>
    <t>LSP-II-16</t>
  </si>
  <si>
    <t>LSP-II-20</t>
  </si>
  <si>
    <t>LSP-II-15</t>
  </si>
  <si>
    <t>LSP-II-10</t>
  </si>
  <si>
    <t>LSP-II-21</t>
  </si>
  <si>
    <t>LSP-II-7</t>
  </si>
  <si>
    <t>LSP-II-17</t>
  </si>
  <si>
    <t>1-1-200</t>
  </si>
  <si>
    <t>2-1</t>
  </si>
  <si>
    <t>2-2-12C</t>
  </si>
  <si>
    <t>3-1</t>
  </si>
  <si>
    <t>3-2-12C</t>
  </si>
  <si>
    <t>4-1</t>
  </si>
  <si>
    <t>5-1</t>
  </si>
  <si>
    <t>6-1-ox</t>
  </si>
  <si>
    <t>7-1-red</t>
  </si>
  <si>
    <t>7-2</t>
  </si>
  <si>
    <t>KS-1-2.1</t>
  </si>
  <si>
    <t>KS-1-2.2</t>
  </si>
  <si>
    <t>KS-1-2.3</t>
  </si>
  <si>
    <t>KS-1-3.1</t>
  </si>
  <si>
    <t>KS-1-3.2</t>
  </si>
  <si>
    <t>KS-1-3.3</t>
  </si>
  <si>
    <t>KS-1-4.1</t>
  </si>
  <si>
    <t>KS-1-4.2</t>
  </si>
  <si>
    <t>KS-1-4.3</t>
  </si>
  <si>
    <t>GMR+2-1-1.1</t>
  </si>
  <si>
    <t>GMR+2-1-1.2</t>
  </si>
  <si>
    <t>GMR+2-1-1.3</t>
  </si>
  <si>
    <t>GMR+2-1-2.1</t>
  </si>
  <si>
    <t>GMR+2-1-2.2</t>
  </si>
  <si>
    <t>GMR+2-1-2.3</t>
  </si>
  <si>
    <t>GMR+2-1-3.1</t>
  </si>
  <si>
    <t>GMR+2-1-3.2</t>
  </si>
  <si>
    <t>GMR+2-1-3.3</t>
  </si>
  <si>
    <t>GMR+2-1-R1.1</t>
  </si>
  <si>
    <t>GMR+2-1-R1.2</t>
  </si>
  <si>
    <t>GMR+2-1-R1.3</t>
  </si>
  <si>
    <t>GMR+4-1-2.1</t>
  </si>
  <si>
    <t>GMR+4-1-2.2</t>
  </si>
  <si>
    <t>GMR+4-1-2.3</t>
  </si>
  <si>
    <t>GMR+4-1-3.1</t>
  </si>
  <si>
    <t>GMR+4-1-3.2</t>
  </si>
  <si>
    <t>GMR+4-1-3.3</t>
  </si>
  <si>
    <t>GMR+4-1-4.1</t>
  </si>
  <si>
    <t>GMR+4-1-4.2</t>
  </si>
  <si>
    <t>GMR+4-1-4.3</t>
  </si>
  <si>
    <t>KS-2-1.1</t>
  </si>
  <si>
    <t>KS-2-1.2</t>
  </si>
  <si>
    <t>KS-2-1.3</t>
  </si>
  <si>
    <t>KS-2-2.1</t>
  </si>
  <si>
    <t>KS-2-2.2</t>
  </si>
  <si>
    <t>KS-2-2.3</t>
  </si>
  <si>
    <t>KS-2-4.1</t>
  </si>
  <si>
    <t>KS-2-4.2</t>
  </si>
  <si>
    <t>KS-2-4.3</t>
  </si>
  <si>
    <t>GMR+2-2-1.1</t>
  </si>
  <si>
    <t>GMR+2-2-1.2</t>
  </si>
  <si>
    <t>GMR+2-2-1.3</t>
  </si>
  <si>
    <t>GMR+2-2-2.1</t>
  </si>
  <si>
    <t>GMR+2-2-2.2</t>
  </si>
  <si>
    <t>GMR+2-2-2.3</t>
  </si>
  <si>
    <t>GMR+2-2-4.1</t>
  </si>
  <si>
    <t>GMR+2-2-4.2</t>
  </si>
  <si>
    <t>GMR+2-2-4.3</t>
  </si>
  <si>
    <t>GMR+4-2-1.1</t>
  </si>
  <si>
    <t>GMR+4-2-1.2</t>
  </si>
  <si>
    <t>GMR+4-2-1.3</t>
  </si>
  <si>
    <t>GMR+4-2-2.1</t>
  </si>
  <si>
    <t>GMR+4-2-2.2</t>
  </si>
  <si>
    <t>GMR+4-2-2.3</t>
  </si>
  <si>
    <t>GMR+4-2-3.1</t>
  </si>
  <si>
    <t>GMR+4-2-3.2</t>
  </si>
  <si>
    <t>GMR+4-2-3.3</t>
  </si>
  <si>
    <t>KS-3-1.1</t>
  </si>
  <si>
    <t>KS-3-1.2</t>
  </si>
  <si>
    <t>KS-3-1.3</t>
  </si>
  <si>
    <t>KS-3-R1.1</t>
  </si>
  <si>
    <t>KS-3-R1.2</t>
  </si>
  <si>
    <t>KS-3-R1.3</t>
  </si>
  <si>
    <t>KS-3-2.1</t>
  </si>
  <si>
    <t>KS-3-2.2</t>
  </si>
  <si>
    <t>KS-3-2.3</t>
  </si>
  <si>
    <t>KS-3-2.4</t>
  </si>
  <si>
    <t>KS-3-3.1</t>
  </si>
  <si>
    <t>KS-3-3.2</t>
  </si>
  <si>
    <t>KS-3-3.3</t>
  </si>
  <si>
    <t>KS-3-4.1</t>
  </si>
  <si>
    <t>KS-3-4.2</t>
  </si>
  <si>
    <t>KS-3-4.3</t>
  </si>
  <si>
    <t>KS-3-4.4</t>
  </si>
  <si>
    <t>GMR+2-3-1.1</t>
  </si>
  <si>
    <t>GMR+2-3-1.2</t>
  </si>
  <si>
    <t>GMR+2-3-1.3</t>
  </si>
  <si>
    <t>GMR+2-3-2.1</t>
  </si>
  <si>
    <t>GMR+2-3-2.2</t>
  </si>
  <si>
    <t>GMR+2-3-2.3</t>
  </si>
  <si>
    <t>GMR+2-3-3.1</t>
  </si>
  <si>
    <t>GMR+2-3-3.2</t>
  </si>
  <si>
    <t>GMR+2-3-3.3</t>
  </si>
  <si>
    <t>GMR+4-3-1.1</t>
  </si>
  <si>
    <t>GMR+4-3-1.2</t>
  </si>
  <si>
    <t>GMR+4-3-1.3</t>
  </si>
  <si>
    <t>GMR+4-3-3.1</t>
  </si>
  <si>
    <t>GMR+4-3-3.2</t>
  </si>
  <si>
    <t>GMR+4-3-3.3</t>
  </si>
  <si>
    <t>GMR+4-3-4.1</t>
  </si>
  <si>
    <t>GMR+4-3-4.2</t>
  </si>
  <si>
    <t>GMR+4-3-4.3</t>
  </si>
  <si>
    <t>KS-1b-1.1</t>
  </si>
  <si>
    <t>KS-1b-1.2</t>
  </si>
  <si>
    <t>KS-1b-1.3</t>
  </si>
  <si>
    <t>KS-1b-2.1</t>
  </si>
  <si>
    <t>KS-1b-2.2</t>
  </si>
  <si>
    <t>KS-1b-2.3</t>
  </si>
  <si>
    <t>KS-1b-R1.1</t>
  </si>
  <si>
    <t>KS-1b-R1.2</t>
  </si>
  <si>
    <t>KS-1b-R1.3</t>
  </si>
  <si>
    <t>KS-1b-R2.1</t>
  </si>
  <si>
    <t>KS-1b-R2.2</t>
  </si>
  <si>
    <t>KS-1b-R2.3</t>
  </si>
  <si>
    <t>KS-1b-3.1</t>
  </si>
  <si>
    <t>KS-1b-3.2</t>
  </si>
  <si>
    <t>KS-1b-3.3</t>
  </si>
  <si>
    <t>PD3S3</t>
  </si>
  <si>
    <t>NRO2D2A7</t>
  </si>
  <si>
    <t>AOQ2S1</t>
  </si>
  <si>
    <t>PD2A</t>
  </si>
  <si>
    <t>NRO2D2A5</t>
  </si>
  <si>
    <t>AOQ1S4</t>
  </si>
  <si>
    <t>PDS2-2B</t>
  </si>
  <si>
    <t>NROS2-D</t>
  </si>
  <si>
    <t>PD3S1</t>
  </si>
  <si>
    <t>NRO2D2A2</t>
  </si>
  <si>
    <t>AOQ1S1</t>
  </si>
  <si>
    <t>PDS2B</t>
  </si>
  <si>
    <t>NROS2-B</t>
  </si>
  <si>
    <t>PDS2</t>
  </si>
  <si>
    <t>NROS2</t>
  </si>
  <si>
    <t>PDS2-2D3</t>
  </si>
  <si>
    <t>NRO2D2A4</t>
  </si>
  <si>
    <t>AOQ1S2-2</t>
  </si>
  <si>
    <t>PDS2-2D2</t>
  </si>
  <si>
    <t>NRO2D2A1</t>
  </si>
  <si>
    <t>AOQ1S2</t>
  </si>
  <si>
    <t>PDS2-2D</t>
  </si>
  <si>
    <t>IHPV1</t>
  </si>
  <si>
    <t>IHPV2</t>
  </si>
  <si>
    <t>IHPV3</t>
  </si>
  <si>
    <t>IHPV4</t>
  </si>
  <si>
    <t>IHPV5</t>
  </si>
  <si>
    <t>IHPV6</t>
  </si>
  <si>
    <t>IHPV9</t>
  </si>
  <si>
    <t>IHPV10</t>
  </si>
  <si>
    <t>IHPV11</t>
  </si>
  <si>
    <t>Run1</t>
  </si>
  <si>
    <t>Run2</t>
  </si>
  <si>
    <t>PtC</t>
  </si>
  <si>
    <t>Au,AuPd,Pt</t>
  </si>
  <si>
    <t>AuPd/Pt</t>
  </si>
  <si>
    <t>FePt</t>
  </si>
  <si>
    <t>liq+plag+cpx+spn+amph</t>
  </si>
  <si>
    <t>liq+plag+cpx+spn</t>
  </si>
  <si>
    <t>liq+spn</t>
  </si>
  <si>
    <t>liq+cpx+spn</t>
  </si>
  <si>
    <t>liq+cpx</t>
  </si>
  <si>
    <t>liq+cpx+cpx</t>
  </si>
  <si>
    <t>liq+cpx+cpx+spn</t>
  </si>
  <si>
    <t>liq+cpx+cpx+spn+ilm+plag</t>
  </si>
  <si>
    <t>liq+cpx+cpx+spn+ilm+plag+ol</t>
  </si>
  <si>
    <t>NNO+1</t>
  </si>
  <si>
    <t>liq+plag+opx+cpx+spn</t>
  </si>
  <si>
    <t>liq+plag+opx+cpx+spn+ilm</t>
  </si>
  <si>
    <t>plag+liq+opx+cpx+spn</t>
  </si>
  <si>
    <t>liq+opx+cpx+spn</t>
  </si>
  <si>
    <t>liq+plag+opx</t>
  </si>
  <si>
    <t>NNO&lt;-&gt;NNO+2</t>
  </si>
  <si>
    <t>liq+plag+ox+amph+ilm</t>
  </si>
  <si>
    <t>liq+plag+cpx+opx+spn</t>
  </si>
  <si>
    <t>liq+plag+cpx+opx+spn+ilm</t>
  </si>
  <si>
    <t>liq+plag+cpx+opx+qz+spn</t>
  </si>
  <si>
    <t>plag+liq+qz+opx+cpx+spn</t>
  </si>
  <si>
    <t>liq+fl+ol</t>
  </si>
  <si>
    <t>liq+fl+ol+cpx</t>
  </si>
  <si>
    <t>liq+plag+amph+ilm+spn</t>
  </si>
  <si>
    <t>liq+plag+amph+ilm</t>
  </si>
  <si>
    <t>liq+plag+amph+ilm+sul</t>
  </si>
  <si>
    <t>liq+plag+amph+ilm+spn+anhy+bi</t>
  </si>
  <si>
    <t>liq+plag+amph+spn</t>
  </si>
  <si>
    <t>liq+plag+amph+spn+opx+ilm</t>
  </si>
  <si>
    <t>liq+plag+amph+spn+opx</t>
  </si>
  <si>
    <t>liq+plag+opx+spn+ilm</t>
  </si>
  <si>
    <t>liq+plag+amph+spn+anhy</t>
  </si>
  <si>
    <t>liq+plag+amph+anhy+sul</t>
  </si>
  <si>
    <t>liq+plag+amph+opx+spn+ilm</t>
  </si>
  <si>
    <t>liq+plag+opx+ilm+qz</t>
  </si>
  <si>
    <t>liq+plag+opx+ilm+qz+cpx</t>
  </si>
  <si>
    <t>liq+plag+amph+spn+ilm</t>
  </si>
  <si>
    <t>liq+plag+amph+bi+spn+ilm+anhy</t>
  </si>
  <si>
    <t>liq+plag+amph+opx+spn+ilm+anhy</t>
  </si>
  <si>
    <t>liq+plag+spn+bi</t>
  </si>
  <si>
    <t>liq+plag+sul</t>
  </si>
  <si>
    <t>liq+sul+anhy</t>
  </si>
  <si>
    <t>MW</t>
  </si>
  <si>
    <t>IW</t>
  </si>
  <si>
    <t>NNO+0.8</t>
  </si>
  <si>
    <t>liq+plag+opx+spn</t>
  </si>
  <si>
    <t>liq+plag+opx+spn+amph</t>
  </si>
  <si>
    <t>liq+plag+opx+cpx+spn+amph</t>
  </si>
  <si>
    <t>liq+plag+opx+spn+ilm+amph</t>
  </si>
  <si>
    <t>liq+plag+spn+amph</t>
  </si>
  <si>
    <t>liq+plag+spn</t>
  </si>
  <si>
    <t>liq+spn+amph</t>
  </si>
  <si>
    <t>liq+plag+amph+opx</t>
  </si>
  <si>
    <t>liq+plag+amph+cpx+ol</t>
  </si>
  <si>
    <t>liq+plag+opx+cpx</t>
  </si>
  <si>
    <t>liq+plag+cpx</t>
  </si>
  <si>
    <t>liq+plag+amph+cpx+spn</t>
  </si>
  <si>
    <t>liq+fl+hem</t>
  </si>
  <si>
    <t>liq+fl+spn</t>
  </si>
  <si>
    <t>liq+fl+fay</t>
  </si>
  <si>
    <t>QFM&lt;-&gt;IW</t>
  </si>
  <si>
    <t>liq+bi</t>
  </si>
  <si>
    <t>liq+bi+cpx</t>
  </si>
  <si>
    <t>liq+bi+opx+rut</t>
  </si>
  <si>
    <t>liq+bi+opx</t>
  </si>
  <si>
    <t>liq+bi+rut</t>
  </si>
  <si>
    <t>liq+bi+cpx+rut</t>
  </si>
  <si>
    <t>liq+opx+rut</t>
  </si>
  <si>
    <t>liq+bi+gt+rut</t>
  </si>
  <si>
    <t>liq+bi+plag</t>
  </si>
  <si>
    <t>liq+bi+zo+amph+cor</t>
  </si>
  <si>
    <t>liq+gt+cor</t>
  </si>
  <si>
    <t>liq+ky+carb</t>
  </si>
  <si>
    <t>liq+ms+carb</t>
  </si>
  <si>
    <t>liq+bi+plag+cpx+rut</t>
  </si>
  <si>
    <t>liq+bi+amph+rut</t>
  </si>
  <si>
    <t>liq+opx+gt+rut</t>
  </si>
  <si>
    <t>liq+gt+rut</t>
  </si>
  <si>
    <t>liq+ky+carb+rut</t>
  </si>
  <si>
    <t>liq+ol+spn</t>
  </si>
  <si>
    <t>liq+gt+spn</t>
  </si>
  <si>
    <t>liq+bi+cor</t>
  </si>
  <si>
    <t>liq+amph+bi+cor</t>
  </si>
  <si>
    <t>liq+ky</t>
  </si>
  <si>
    <t>liq+clay+carb</t>
  </si>
  <si>
    <t>liq+amph+spn</t>
  </si>
  <si>
    <t>liq+amph+spn+cpx</t>
  </si>
  <si>
    <t>liq+cpx+amph+spn</t>
  </si>
  <si>
    <t>liq+cpx+plag+spn+amph</t>
  </si>
  <si>
    <t>liq+cpx+plag+spn</t>
  </si>
  <si>
    <t>liq+ol+opx+amph+bi</t>
  </si>
  <si>
    <t>liq+ol+opx+amph</t>
  </si>
  <si>
    <t>liq+ol+opx+cpx+amph</t>
  </si>
  <si>
    <t>NNO+2&lt;-&gt;NNO+4</t>
  </si>
  <si>
    <t>liq+amph+opx</t>
  </si>
  <si>
    <t>liq+plag+amph+cpx+opx</t>
  </si>
  <si>
    <t>liq+amph+cpx+opx</t>
  </si>
  <si>
    <t>liq+cpx+opx</t>
  </si>
  <si>
    <t>liq+plag+amph+cpx</t>
  </si>
  <si>
    <t>bi+plag+qz+crd+ox+liq</t>
  </si>
  <si>
    <t>bi+plag+qz+crd+gt+liq</t>
  </si>
  <si>
    <t>bi+plag+qz+gt+sil+liq</t>
  </si>
  <si>
    <t>bi+plag+qz+gt+amph+sil+ms+liq</t>
  </si>
  <si>
    <t>bi+plag+qz+gt+amph+sil+kfs+liq</t>
  </si>
  <si>
    <t>liq_fl</t>
  </si>
  <si>
    <t>HM</t>
  </si>
  <si>
    <t>&gt;NNO</t>
  </si>
  <si>
    <t>liq+ol+cpx</t>
  </si>
  <si>
    <t>liq+ol+cpx+opx+spn</t>
  </si>
  <si>
    <t>liq+cpx+opx+plag+spn</t>
  </si>
  <si>
    <t>liq+ol+cpx+spn</t>
  </si>
  <si>
    <t>liq+ol+cpx+spn+plag</t>
  </si>
  <si>
    <t>liq+ol+cpx+plag+amph+spn</t>
  </si>
  <si>
    <t>liq+amph+opx+cpx</t>
  </si>
  <si>
    <t>liq+amph+cpx+spn</t>
  </si>
  <si>
    <t>liq+spn+cpx</t>
  </si>
  <si>
    <t>liq+spn+cpx+ap</t>
  </si>
  <si>
    <t>liq+ol+cpx+plag</t>
  </si>
  <si>
    <t>liq+ol+cpx+plag+spn</t>
  </si>
  <si>
    <t>liq+opx+cpx+plag+spn</t>
  </si>
  <si>
    <t>liq+ol+plag+amph+cpx</t>
  </si>
  <si>
    <t>liq+ol+plag+amph</t>
  </si>
  <si>
    <t>liq+opx+plag+spn+ap</t>
  </si>
  <si>
    <t>liq+ol+fl</t>
  </si>
  <si>
    <t>liq+spn+fl</t>
  </si>
  <si>
    <t>liq+ol+spn+fl</t>
  </si>
  <si>
    <t>liq+ol+cpx+spn+fl</t>
  </si>
  <si>
    <t>Cu+Cu2O</t>
  </si>
  <si>
    <t>MMO&lt;-&gt;NNO</t>
  </si>
  <si>
    <t>liq+bi+kfs</t>
  </si>
  <si>
    <t>liq+bi+spn+ha</t>
  </si>
  <si>
    <t>liq+bi+spn+cpx+tit</t>
  </si>
  <si>
    <t>liq+bi+spn+kfs+cpx+tit+plag</t>
  </si>
  <si>
    <t>liq+cpx+bi+plag+spn</t>
  </si>
  <si>
    <t>liq+cpx+bi+plag+tit</t>
  </si>
  <si>
    <t>liq+cpx+bi+plag+kfs+spn</t>
  </si>
  <si>
    <t>liq+cpx+bi+plag+tit+spn</t>
  </si>
  <si>
    <t>ol+spn+liq+fl</t>
  </si>
  <si>
    <t>spn+liq+fl</t>
  </si>
  <si>
    <t>ol+cpx+spn+liq+fl</t>
  </si>
  <si>
    <t>ol+plag+cpx+spn+liq+fl</t>
  </si>
  <si>
    <t>ol+plag+cpx+amph+spn+liq+fl</t>
  </si>
  <si>
    <t>plag+cpx+opx+amph+spn+liq+fl</t>
  </si>
  <si>
    <t>ol+plag+cpx+liq+fl</t>
  </si>
  <si>
    <t>cpx+amph+liq+fl</t>
  </si>
  <si>
    <t>QFM+1&lt;-&gt;QFM+4.2</t>
  </si>
  <si>
    <t>lq+fl</t>
  </si>
  <si>
    <t>NNO+1&lt;-&gt;NNO+2.4</t>
  </si>
  <si>
    <t>NNO+1.8</t>
  </si>
  <si>
    <t>NNO+1.7</t>
  </si>
  <si>
    <t>NNO+1.0</t>
  </si>
  <si>
    <t>NNO+0.1</t>
  </si>
  <si>
    <t>NNO-0.5&lt;-&gt;NNO+0.5</t>
  </si>
  <si>
    <t>QFM&lt;-&gt;HM</t>
  </si>
  <si>
    <t>liq+amph+plag+ox+qz+ap</t>
  </si>
  <si>
    <t>liq+amph+plag+ox+ap</t>
  </si>
  <si>
    <t>liq+cpx+amph+ox+ap</t>
  </si>
  <si>
    <t>liq+cpx+amph+ox</t>
  </si>
  <si>
    <t>liq+ol+cpx+amph+ox+ap</t>
  </si>
  <si>
    <t>liq+ol+amph+plag+ox+tit+ap</t>
  </si>
  <si>
    <t>liq+amph+plag+ox+tit+ap</t>
  </si>
  <si>
    <t>liq+ol+cpx+amph+ap</t>
  </si>
  <si>
    <t>liq+ol+cpx+ox+ap</t>
  </si>
  <si>
    <t>liq+amph+plag+ox+phl+ap</t>
  </si>
  <si>
    <t>liq+amph+ox+tit+ap</t>
  </si>
  <si>
    <t>liq+ol+amph+ox+ap</t>
  </si>
  <si>
    <t>liq+amph+ox+ap</t>
  </si>
  <si>
    <t>liq+opx+plag+qz</t>
  </si>
  <si>
    <t>liq+ol+opx+qz+kfs</t>
  </si>
  <si>
    <t>liq+opx+qz+kfs</t>
  </si>
  <si>
    <t>&lt;CCO</t>
  </si>
  <si>
    <t>liq+opx+gt+fl</t>
  </si>
  <si>
    <t>liq+opx+gt+ol</t>
  </si>
  <si>
    <t>liq+opx+fl</t>
  </si>
  <si>
    <t>NNO-1&lt;-&gt;NNO+1</t>
  </si>
  <si>
    <t>fl+liq</t>
  </si>
  <si>
    <t>XRD,EMP,SEM</t>
  </si>
  <si>
    <t>KFT</t>
  </si>
  <si>
    <t>GC</t>
  </si>
  <si>
    <t>LECO</t>
  </si>
  <si>
    <t>EMP,SEM</t>
  </si>
  <si>
    <t>Beta-track</t>
  </si>
  <si>
    <t>Beta Track</t>
  </si>
  <si>
    <t>Manometry</t>
  </si>
  <si>
    <t>Penfield</t>
  </si>
  <si>
    <t>CoO (wt.%)</t>
  </si>
  <si>
    <t>Error on CoO (wt.%)</t>
  </si>
  <si>
    <t>NiO (wt.%)</t>
  </si>
  <si>
    <t>Error on NiO (wt.%)</t>
  </si>
  <si>
    <t>SrO (wt.%)</t>
  </si>
  <si>
    <t>Error on SrO (wt.%)</t>
  </si>
  <si>
    <t>BaO (wt.%)</t>
  </si>
  <si>
    <t>Error on BaO (wt.%)</t>
  </si>
  <si>
    <t>SO3 (wt.%)</t>
  </si>
  <si>
    <t>Error on SO3 (wt.%)</t>
  </si>
  <si>
    <t>Li2O (wt.%)</t>
  </si>
  <si>
    <t>Error on Li2O (wt.%)</t>
  </si>
  <si>
    <t>Re2O3 (wt.%)</t>
  </si>
  <si>
    <t>Error on Re2O3 (wt.%)</t>
  </si>
  <si>
    <t>F (wt.%)</t>
  </si>
  <si>
    <t>Error on F (wt.%)</t>
  </si>
  <si>
    <t>Cl (wt.%)</t>
  </si>
  <si>
    <t>Error on Cl (wt.%)</t>
  </si>
  <si>
    <t>P (wt.%)</t>
  </si>
  <si>
    <t>Error on P (wt.%)</t>
  </si>
  <si>
    <t>Laboratory</t>
  </si>
  <si>
    <t>Cal Tech</t>
  </si>
  <si>
    <t>University of Kobe</t>
  </si>
  <si>
    <t>UC-Berkeley</t>
  </si>
  <si>
    <t>Brown University</t>
  </si>
  <si>
    <t>Orleans</t>
  </si>
  <si>
    <t>ANU</t>
  </si>
  <si>
    <t>Macquarie U.</t>
  </si>
  <si>
    <t>University of Tasmania</t>
  </si>
  <si>
    <t>University of Bristol</t>
  </si>
  <si>
    <t>University of Iceland</t>
  </si>
  <si>
    <t>Universite de Bretagne Occidentale</t>
  </si>
  <si>
    <t>University of Manchester</t>
  </si>
  <si>
    <t>Geophysical Laboratory, Washington DC</t>
  </si>
  <si>
    <t>Okayama University</t>
  </si>
  <si>
    <t>MIT</t>
  </si>
  <si>
    <t>University of Alberta</t>
  </si>
  <si>
    <t>University of Camerino</t>
  </si>
  <si>
    <t>University of Hannover</t>
  </si>
  <si>
    <t>Arizona state</t>
  </si>
  <si>
    <t>Russian Academy of Sciences</t>
  </si>
  <si>
    <t>Bayreuth</t>
  </si>
  <si>
    <t>USGS, Menlo Park</t>
  </si>
  <si>
    <t>Pennsylvania State University</t>
  </si>
  <si>
    <t>University of Cincinnati</t>
  </si>
  <si>
    <t>Univeristy of Alaska-Fairbanks</t>
  </si>
  <si>
    <t>Goethe University Frankfurt am Main</t>
  </si>
  <si>
    <t>UC-Los Angeles</t>
  </si>
  <si>
    <t>Universitat Gottingen</t>
  </si>
  <si>
    <t>Nantes Atlantique Universités</t>
  </si>
  <si>
    <t>University of Michigan</t>
  </si>
  <si>
    <t>Centre de Recherches Petrographiques et Geochimiques, Nancy, France</t>
  </si>
  <si>
    <t>University of Hawaii</t>
  </si>
  <si>
    <t>Rensselaer Polytechnic Institute</t>
  </si>
  <si>
    <t>USSR Academy of Sciences, Novosibirsk</t>
  </si>
  <si>
    <t>https://link.springer.com/article/10.1007/BF00287114</t>
  </si>
  <si>
    <t>https://rruff.info/doclib/am/vol83/AM83_36.pdf</t>
  </si>
  <si>
    <t>https://www.researchgate.net/publication/225177539_Petrologic_and_experimental_evidence_for_the_movement_and_heating_of_the_pre-eruptive_Minoan_rhyodacite_Santorini_Greece</t>
  </si>
  <si>
    <t>https://link.springer.com/article/10.1007/s00410-002-0393-2</t>
  </si>
  <si>
    <t>https://academic.oup.com/petrology/article/40/3/381/1533970</t>
  </si>
  <si>
    <t>https://www.sciencedirect.com/science/article/abs/pii/S0012821X9800003X</t>
  </si>
  <si>
    <t>https://agupubs.onlinelibrary.wiley.com/doi/abs/10.1029/1999JB900191</t>
  </si>
  <si>
    <t>https://agupubs.onlinelibrary.wiley.com/doi/full/10.1029/2001JB000315</t>
  </si>
  <si>
    <t>Gaillard, F., Scaillet B., Pichavant M., Beny, J.-M. (2001)</t>
  </si>
  <si>
    <t>https://academic.oup.com/petrology/article/38/9/1187/1435535</t>
  </si>
  <si>
    <t>https://agupubs.onlinelibrary.wiley.com/doi/pdf/10.1029/98GL00856</t>
  </si>
  <si>
    <t>https://academic.oup.com/petrology/article/44/12/2203/1460190</t>
  </si>
  <si>
    <t>https://pubs.geoscienceworld.org/gsa/geology/article-abstract/27/12/1111/207070/Fluid-present-melting-of-ocean-crust-in-subduction?redirectedFrom=fulltext</t>
  </si>
  <si>
    <r>
      <t>X</t>
    </r>
    <r>
      <rPr>
        <b/>
        <sz val="8"/>
        <color rgb="FF000000"/>
        <rFont val="Calibri (Body)_x0000_"/>
      </rPr>
      <t>CO2</t>
    </r>
    <r>
      <rPr>
        <b/>
        <sz val="11"/>
        <color rgb="FF000000"/>
        <rFont val="Calibri"/>
        <family val="2"/>
        <scheme val="minor"/>
      </rPr>
      <t xml:space="preserve"> loaded molar ratio</t>
    </r>
  </si>
  <si>
    <r>
      <t>Error on X</t>
    </r>
    <r>
      <rPr>
        <b/>
        <sz val="8"/>
        <color rgb="FF000000"/>
        <rFont val="Calibri (Body)_x0000_"/>
      </rPr>
      <t>CO2</t>
    </r>
    <r>
      <rPr>
        <b/>
        <sz val="11"/>
        <color rgb="FF000000"/>
        <rFont val="Calibri"/>
        <family val="2"/>
        <scheme val="minor"/>
      </rPr>
      <t xml:space="preserve"> loaded molar ratio</t>
    </r>
  </si>
  <si>
    <t>theoretical</t>
  </si>
  <si>
    <t>https://doi.org/10.1093/petrology/43.8.1595</t>
  </si>
  <si>
    <t>https://link.springer.com/article/10.1007/BF00380221</t>
  </si>
  <si>
    <t>https://www.ajsonline.org/content/278/1/64</t>
  </si>
  <si>
    <t>https://link.springer.com/article/10.1007%2Fs00410-003-0448-z</t>
  </si>
  <si>
    <t>https://onlinelibrary.wiley.com/doi/abs/10.1111/j.1945-5100.2001.tb01917.x</t>
  </si>
  <si>
    <t>https://link.springer.com/article/10.1007/s004100050276</t>
  </si>
  <si>
    <t>https://www.sciencedirect.com/science/article/abs/pii/S000925410000303X</t>
  </si>
  <si>
    <t>https://doi.org/10.2138/am-2004-2-307</t>
  </si>
  <si>
    <t>https://link.springer.com/article/10.1007/PL00007674</t>
  </si>
  <si>
    <t>https://doi.org/10.2138/am.2007.2484</t>
  </si>
  <si>
    <t>https://link.springer.com/article/10.1007%2Fs00410-006-0123-2</t>
  </si>
  <si>
    <t>https://doi.org/10.1127/0935-1221/2007/0019-1752</t>
  </si>
  <si>
    <t>https://www.sciencedirect.com/science/article/abs/pii/S0016703705007076</t>
  </si>
  <si>
    <t>https://academic.oup.com/petrology/article/52/9/1737/1437269</t>
  </si>
  <si>
    <t>https://doi.org/10.2138/am.2008.2618</t>
  </si>
  <si>
    <t>https://link.springer.com/article/10.1007/BF00592934</t>
  </si>
  <si>
    <t>solubility of water in a basalt melt</t>
  </si>
  <si>
    <t>Temperature dependence of the solubility of water in an albite melt at high pressures</t>
  </si>
  <si>
    <t>https://doi.org/10.1093/petrology/17.2.139</t>
  </si>
  <si>
    <t>https://www.sciencedirect.com/science/article/pii/0024493793900214</t>
  </si>
  <si>
    <t>https://link.springer.com/article/10.1134/S0869591106050055</t>
  </si>
  <si>
    <t>https://www.ajsonline.org/content/260/7/501</t>
  </si>
  <si>
    <t>Schmidt and Behrens, 2008,</t>
  </si>
  <si>
    <t>https://core.ac.uk/download/pdf/54025515.pdf</t>
  </si>
  <si>
    <t>https://www.sciencedirect.com/science/article/pii/S0016703708001750</t>
  </si>
  <si>
    <t>FTIR, SIMS</t>
  </si>
  <si>
    <t>SIMS, FTIR</t>
  </si>
  <si>
    <t>Basaltic hawaiite</t>
  </si>
  <si>
    <t>Basaltic</t>
  </si>
  <si>
    <t>ΔNNO</t>
  </si>
  <si>
    <r>
      <t>log</t>
    </r>
    <r>
      <rPr>
        <b/>
        <i/>
        <sz val="11"/>
        <color rgb="FF000000"/>
        <rFont val="Calibri"/>
        <family val="2"/>
        <scheme val="minor"/>
      </rPr>
      <t xml:space="preserve"> f</t>
    </r>
    <r>
      <rPr>
        <b/>
        <sz val="11"/>
        <color rgb="FF000000"/>
        <rFont val="Calibri"/>
        <family val="2"/>
        <scheme val="minor"/>
      </rPr>
      <t>O2</t>
    </r>
  </si>
  <si>
    <t>Andesitic</t>
  </si>
  <si>
    <t>buffered</t>
  </si>
  <si>
    <t>Theoleiitc</t>
  </si>
  <si>
    <t>FTIR, LECO</t>
  </si>
  <si>
    <t>FTIR, Beta-track</t>
  </si>
  <si>
    <t>FTIR, KFT</t>
  </si>
  <si>
    <t>KFT, IR, FTIR</t>
  </si>
  <si>
    <t>CO2, IR</t>
  </si>
  <si>
    <t>FTIR, SIMS, KFT</t>
  </si>
  <si>
    <t>SEM,EMP</t>
  </si>
  <si>
    <t>NNO+2.6</t>
  </si>
  <si>
    <t>NNO+2.5</t>
  </si>
  <si>
    <t>NNO+2.8</t>
  </si>
  <si>
    <t>NNO+1.2</t>
  </si>
  <si>
    <t>NNO+2.2</t>
  </si>
  <si>
    <t>NNO+1.9</t>
  </si>
  <si>
    <t>NNO+1.1</t>
  </si>
  <si>
    <t>NNO+2.1</t>
  </si>
  <si>
    <t>NNO+2.7</t>
  </si>
  <si>
    <t>NNO+5.6</t>
  </si>
  <si>
    <t>NNO-2.7</t>
  </si>
  <si>
    <t>NNO-2.61</t>
  </si>
  <si>
    <t>NNO-2.51</t>
  </si>
  <si>
    <t>NNO-.01</t>
  </si>
  <si>
    <t>NNO-1.04</t>
  </si>
  <si>
    <t>NNO-1.71</t>
  </si>
  <si>
    <t>NNO-2.01</t>
  </si>
  <si>
    <t>NNO-1.93</t>
  </si>
  <si>
    <t>NNO-1.82</t>
  </si>
  <si>
    <t>NNO-1</t>
  </si>
  <si>
    <t>NNO-.91</t>
  </si>
  <si>
    <t>NNO-.81</t>
  </si>
  <si>
    <t>NNO-.69</t>
  </si>
  <si>
    <t>NNO-1.2</t>
  </si>
  <si>
    <t>NNO-1.11</t>
  </si>
  <si>
    <t>NNO-1.01</t>
  </si>
  <si>
    <t>NNO-.89</t>
  </si>
  <si>
    <t>NNO-.8</t>
  </si>
  <si>
    <t>NNO-2.27</t>
  </si>
  <si>
    <t>NNO-2.17</t>
  </si>
  <si>
    <t>NNO-2.63</t>
  </si>
  <si>
    <t>NNO-2.54</t>
  </si>
  <si>
    <t>NNO-2.44</t>
  </si>
  <si>
    <t>NNO-1.3</t>
  </si>
  <si>
    <t>NNO-1.4</t>
  </si>
  <si>
    <t>NNO+0.4</t>
  </si>
  <si>
    <t>NNO+0.7</t>
  </si>
  <si>
    <t>NNO-1.25</t>
  </si>
  <si>
    <t>NNO-0.80</t>
  </si>
  <si>
    <t>NNO-0.50</t>
  </si>
  <si>
    <t>NNO+1.40</t>
  </si>
  <si>
    <t>NNO+4.90</t>
  </si>
  <si>
    <t>NNO+6.6</t>
  </si>
  <si>
    <t>NNO+1.55</t>
  </si>
  <si>
    <t>NNO-0.72</t>
  </si>
  <si>
    <t>NNO-1.35</t>
  </si>
  <si>
    <t>QFM&lt;-&gt;QFM+1.5</t>
  </si>
  <si>
    <t>NNO+4</t>
  </si>
  <si>
    <t>NNO+3</t>
  </si>
  <si>
    <t>NNO+3.4</t>
  </si>
  <si>
    <t>NNO+3.7</t>
  </si>
  <si>
    <t>QFM&lt;-&gt;QFM-2</t>
  </si>
  <si>
    <t>NNO+3.5</t>
  </si>
  <si>
    <t>NNO+2.3</t>
  </si>
  <si>
    <t>NNO+2.60</t>
  </si>
  <si>
    <t>NNO+2.00</t>
  </si>
  <si>
    <t>NNO+1.28</t>
  </si>
  <si>
    <t>NNO+2.58</t>
  </si>
  <si>
    <t>NNO+2.27</t>
  </si>
  <si>
    <t>NNO+1.64</t>
  </si>
  <si>
    <t>NNO+1.24</t>
  </si>
  <si>
    <t>NNO+1.20</t>
  </si>
  <si>
    <t>NNO+2.18</t>
  </si>
  <si>
    <t>NNO+2.02</t>
  </si>
  <si>
    <t>NNO+0.87</t>
  </si>
  <si>
    <t>NNO+2.49</t>
  </si>
  <si>
    <t>NNO+2.23</t>
  </si>
  <si>
    <t>NNO+2.01</t>
  </si>
  <si>
    <t>NNO+0.31</t>
  </si>
  <si>
    <t>NNO+2.17</t>
  </si>
  <si>
    <t>NNO+1.78</t>
  </si>
  <si>
    <t>NNO+0.19</t>
  </si>
  <si>
    <t>NNO+2.51</t>
  </si>
  <si>
    <t>NNO+2.30</t>
  </si>
  <si>
    <t>NNO+1.73</t>
  </si>
  <si>
    <t>NNO+1.45</t>
  </si>
  <si>
    <t>NNO+2.28</t>
  </si>
  <si>
    <t>NNO+2.52</t>
  </si>
  <si>
    <t>NNO+0.55</t>
  </si>
  <si>
    <t>NNO+1.65</t>
  </si>
  <si>
    <t>NNO+2.39</t>
  </si>
  <si>
    <t>~QFM+4.7</t>
  </si>
  <si>
    <t>QFM+4.362</t>
  </si>
  <si>
    <t>QFM+4.361</t>
  </si>
  <si>
    <t>QFM+4.357</t>
  </si>
  <si>
    <t>QFM+4.344</t>
  </si>
  <si>
    <t>QFM+4.331</t>
  </si>
  <si>
    <t>QFM+4.307</t>
  </si>
  <si>
    <t>QFM-0.140</t>
  </si>
  <si>
    <t>QFM-0.103</t>
  </si>
  <si>
    <t>QFM+0.064</t>
  </si>
  <si>
    <t>NNO-1.02</t>
  </si>
  <si>
    <t>NNO-1.12</t>
  </si>
  <si>
    <t>QFM+1.1</t>
  </si>
  <si>
    <t>QFM+1.0</t>
  </si>
  <si>
    <t>QFM+1.9</t>
  </si>
  <si>
    <t>QFM+1.8</t>
  </si>
  <si>
    <t>QFM+0.6</t>
  </si>
  <si>
    <t>QFM+0.4</t>
  </si>
  <si>
    <t>QFM+3.5</t>
  </si>
  <si>
    <t>QFM+0.5</t>
  </si>
  <si>
    <t>QFM+2.6</t>
  </si>
  <si>
    <t>QFM+6.7</t>
  </si>
  <si>
    <t>QFM+9.7</t>
  </si>
  <si>
    <t>NNO+0.51</t>
  </si>
  <si>
    <t>NNO+0.61</t>
  </si>
  <si>
    <t>NNO+0.72</t>
  </si>
  <si>
    <t>NNO+1.06</t>
  </si>
  <si>
    <t>NNO+1.08</t>
  </si>
  <si>
    <t>NNO+1.10</t>
  </si>
  <si>
    <t>NNO+1.17</t>
  </si>
  <si>
    <t>NNO+1.16</t>
  </si>
  <si>
    <t>NNO+1.21</t>
  </si>
  <si>
    <t>NNO+1.22</t>
  </si>
  <si>
    <t>NNO+1.26</t>
  </si>
  <si>
    <t>NNO+1.27</t>
  </si>
  <si>
    <t>NNO-0.96</t>
  </si>
  <si>
    <t>NNO-0.02</t>
  </si>
  <si>
    <t>NNO+0.02</t>
  </si>
  <si>
    <t>QFM-0.34</t>
  </si>
  <si>
    <t>~NNO+0.5</t>
  </si>
  <si>
    <t>~NNO+0.6</t>
  </si>
  <si>
    <t>~NNO+0.7</t>
  </si>
  <si>
    <t>~NNO+0.8</t>
  </si>
  <si>
    <t>~NNO+0.12</t>
  </si>
  <si>
    <t>https://archive.org/details/yearbookcarne75197576carn/page/626/mode/2up (pg. 626-630)</t>
  </si>
  <si>
    <t>https://archive.org/details/yearbookcarne73197374carn/page/224/mode/2up (224-226)</t>
  </si>
  <si>
    <t>https://link.springer.com/article/10.1007/s00410-007-0250-4</t>
  </si>
  <si>
    <t>Solubility of H2O and CO2 in granite and basalt melts at high pressures</t>
  </si>
  <si>
    <t>Mono Craters rhyolite (1340 AD eruption)</t>
  </si>
  <si>
    <t>similar to anorthite-silica-wollastonite eutectic (CAS)</t>
  </si>
  <si>
    <t>Rhyolitic</t>
  </si>
  <si>
    <t>FTIR, Gravimetry</t>
  </si>
  <si>
    <t>1991 Pinatubo Dacite</t>
  </si>
  <si>
    <t>EMP,WET</t>
  </si>
  <si>
    <t>FTIR, SIMS, LECO</t>
  </si>
  <si>
    <t>ICP-AES</t>
  </si>
  <si>
    <t>Albitic</t>
  </si>
  <si>
    <t>Tholeiite</t>
  </si>
  <si>
    <t>Mafic</t>
  </si>
  <si>
    <t>Hornblende-bearing basalt</t>
  </si>
  <si>
    <t>Valle de Bravo high silica andesite</t>
  </si>
  <si>
    <t>NNO+0.45</t>
  </si>
  <si>
    <t>NNO+0.59</t>
  </si>
  <si>
    <t>NNO+0.57</t>
  </si>
  <si>
    <t>NNO+0.38</t>
  </si>
  <si>
    <t>NNO+1.00</t>
  </si>
  <si>
    <t>NNO+0.81</t>
  </si>
  <si>
    <t>NNO+0.29</t>
  </si>
  <si>
    <t>NNO+0.52</t>
  </si>
  <si>
    <t>NNO+0.35</t>
  </si>
  <si>
    <t>NNO+0.64</t>
  </si>
  <si>
    <t>NNO+0.62</t>
  </si>
  <si>
    <t>NNO+0.58</t>
  </si>
  <si>
    <t>NNO+0.28</t>
  </si>
  <si>
    <t>NNO+0.46</t>
  </si>
  <si>
    <t>NNO+0.25</t>
  </si>
  <si>
    <t>NNO+0.47</t>
  </si>
  <si>
    <t>NNO+0.89</t>
  </si>
  <si>
    <t>NNO+0.80</t>
  </si>
  <si>
    <t>NNO+0.92</t>
  </si>
  <si>
    <t>NNO+1.96</t>
  </si>
  <si>
    <t>NNO+0.70</t>
  </si>
  <si>
    <t>NNO+0.82</t>
  </si>
  <si>
    <t>Calc-alkaline Western Mexican andesite</t>
  </si>
  <si>
    <t>Calc-alkaline Western Mexican basaltic andesite</t>
  </si>
  <si>
    <t>https://link.springer.com/article/10.1007%252Fs004100050367</t>
  </si>
  <si>
    <t>Augite-minnite</t>
  </si>
  <si>
    <t>peralkaline rhyolite</t>
  </si>
  <si>
    <t>Leucitite</t>
  </si>
  <si>
    <t>Biotite trachyte</t>
  </si>
  <si>
    <t>Basaltic andesite</t>
  </si>
  <si>
    <t>Silicic phonolite</t>
  </si>
  <si>
    <t>Peralkaline rhyolite</t>
  </si>
  <si>
    <t>Peralkaline rhyolite (comendite)</t>
  </si>
  <si>
    <t>NaAl-Si3O8</t>
  </si>
  <si>
    <t>Dacitic</t>
  </si>
  <si>
    <t>1992 Unzen Dacite, Japan</t>
  </si>
  <si>
    <t>Intermediate</t>
  </si>
  <si>
    <t>Trachyte</t>
  </si>
  <si>
    <t>Felsic</t>
  </si>
  <si>
    <t>Minnite</t>
  </si>
  <si>
    <t>Minoan rhyodacite pumice</t>
  </si>
  <si>
    <t>Pumice</t>
  </si>
  <si>
    <t>https://www.sciencedirect.com/science/article/abs/pii/S0016703700003665</t>
  </si>
  <si>
    <t>olivine, Ca-pyroxene (high-FeO, low Al2O3)</t>
  </si>
  <si>
    <t>Andesititc</t>
  </si>
  <si>
    <t>1912 Novarupta andesite</t>
  </si>
  <si>
    <t>1912 Novarupta dacite</t>
  </si>
  <si>
    <t>Rhyolitic obsidian</t>
  </si>
  <si>
    <t>Granitic</t>
  </si>
  <si>
    <t>Haplogranite (Ab39Or32Qz29)</t>
  </si>
  <si>
    <t>Mt. Pelee silicic andesites</t>
  </si>
  <si>
    <t>Silica</t>
  </si>
  <si>
    <t>Silicic</t>
  </si>
  <si>
    <t>SiO2-rich</t>
  </si>
  <si>
    <t>Albite</t>
  </si>
  <si>
    <t>Quartz-Albite</t>
  </si>
  <si>
    <t>Albite-Orthoclase</t>
  </si>
  <si>
    <t>Feldspathic</t>
  </si>
  <si>
    <t>Quartzofeldspathic</t>
  </si>
  <si>
    <t>NNO+0.9</t>
  </si>
  <si>
    <t>NNO+0.6</t>
  </si>
  <si>
    <t>NNO+0.5</t>
  </si>
  <si>
    <t>NNO-0.1</t>
  </si>
  <si>
    <t>NNO-0.2</t>
  </si>
  <si>
    <t>NNO+2.9</t>
  </si>
  <si>
    <t>NNO+3.2</t>
  </si>
  <si>
    <t>NNO+3.0</t>
  </si>
  <si>
    <t>Mt. Pelee medium-K silicic andesite</t>
  </si>
  <si>
    <t>NNO+0.2</t>
  </si>
  <si>
    <t>NNO+3.1</t>
  </si>
  <si>
    <t>NNO+3.8</t>
  </si>
  <si>
    <t>NNO+3.9</t>
  </si>
  <si>
    <t>Mount Pelee andesite (lithic clast)</t>
  </si>
  <si>
    <t>Mount Pelee basaltic andesite (dark scoria)</t>
  </si>
  <si>
    <t>NaAlSi3O8</t>
  </si>
  <si>
    <t>KAlSi3O8</t>
  </si>
  <si>
    <t>Macusani obsidian</t>
  </si>
  <si>
    <t>Ascension peralkaline obsidian</t>
  </si>
  <si>
    <t>Synthetic silica melt (added iron)</t>
  </si>
  <si>
    <t>AOQ-24,25,26,27a,27b,27c</t>
  </si>
  <si>
    <t>Qz-Ab-Or</t>
  </si>
  <si>
    <t>Haplogranitic</t>
  </si>
  <si>
    <t>Olivine melilitite</t>
  </si>
  <si>
    <t>Albite-anorthite</t>
  </si>
  <si>
    <t>Anorthite</t>
  </si>
  <si>
    <t>Tahitian periodite</t>
  </si>
  <si>
    <t>Victoria continental basanite</t>
  </si>
  <si>
    <t>Washington lherzolite–harzburgite</t>
  </si>
  <si>
    <t>Sodamelilite (NaCaAlSi2O7)</t>
  </si>
  <si>
    <t>1996 Soufriere Hills andesite</t>
  </si>
  <si>
    <t>Ca-rich melilitite</t>
  </si>
  <si>
    <t>Mg-rich melilitite</t>
  </si>
  <si>
    <t>SiO2–Na2O–Al2O3+CaO (SNAC)</t>
  </si>
  <si>
    <t>SiO2–Na2O–Al2O3+MgO+CaO (MSNAC)</t>
  </si>
  <si>
    <t>SiO2–NaAlSiO4 join</t>
  </si>
  <si>
    <t>Haplophonolite (Fe-free)</t>
  </si>
  <si>
    <t>Montana Blanca IIA peralkaline phonolitic glass</t>
  </si>
  <si>
    <t>1971 Mt. Hekla Icelandite</t>
  </si>
  <si>
    <t>Loss on Ignition</t>
  </si>
  <si>
    <t>Pinatubo dacite</t>
  </si>
  <si>
    <t>FTIR, Manometry</t>
  </si>
  <si>
    <t>Thermogravimetric analysis</t>
  </si>
  <si>
    <t>Secondary ion mass spectrometry</t>
  </si>
  <si>
    <t>KFT, Secondary ion mass spectrometry</t>
  </si>
  <si>
    <t>Carbon Hydrogen Nitrogen analyzer</t>
  </si>
  <si>
    <t>https://link.springer.com/article/10.1007/s004100050270</t>
  </si>
  <si>
    <t>The solubility of H2O in silicate melts</t>
  </si>
  <si>
    <t>Sul-rio-grandense shield cordierite gneiss</t>
  </si>
  <si>
    <t>Gneiss</t>
  </si>
  <si>
    <t>Albite (with MnO)</t>
  </si>
  <si>
    <t>An-5</t>
  </si>
  <si>
    <t>CaAl2Si2O8</t>
  </si>
  <si>
    <t>Anorthic</t>
  </si>
  <si>
    <t>CaMgSi2O6-CO2</t>
  </si>
  <si>
    <t>CaMgSi2O6-H2O</t>
  </si>
  <si>
    <t>join CaO-MgO-SiO2-CO2</t>
  </si>
  <si>
    <t>NaAlSi2O6</t>
  </si>
  <si>
    <t>NaAlSiO4</t>
  </si>
  <si>
    <t>Jadeite</t>
  </si>
  <si>
    <t>Nepheline</t>
  </si>
  <si>
    <t>Orthoclase</t>
  </si>
  <si>
    <t>Ca0.5AlSi3O8</t>
  </si>
  <si>
    <t>Ca0.25Mg0.25AlSi3O8</t>
  </si>
  <si>
    <t>Diopside (60) Forsterite (33) Silica (7)</t>
  </si>
  <si>
    <t>Diopside (35) Pyrope (65)</t>
  </si>
  <si>
    <t>Olivine melilite nephelinite</t>
  </si>
  <si>
    <t>Olivine nephelinite</t>
  </si>
  <si>
    <t>Kilauea 1921 tholeiite</t>
  </si>
  <si>
    <t>Average andesite</t>
  </si>
  <si>
    <t>Nephelinitic</t>
  </si>
  <si>
    <t>Tholeiitic</t>
  </si>
  <si>
    <t>Anorthite-diopside</t>
  </si>
  <si>
    <t>https://archive.org/details/yearbookcarne64196465carn/page/82/mode/2up (pgs. 82-89)</t>
  </si>
  <si>
    <t>Taupo volvanic zone aphyric obsidian</t>
  </si>
  <si>
    <t>Mt. Shasta basaltic andesite</t>
  </si>
  <si>
    <t>85-41-5C</t>
  </si>
  <si>
    <t>85-41-7C</t>
  </si>
  <si>
    <t>85-41-8C</t>
  </si>
  <si>
    <t>Mt. Shasta magnesian andesite</t>
  </si>
  <si>
    <t>Shergotty intercumulus liquid composition (SILC)</t>
  </si>
  <si>
    <t>Shergotty intercumulus liquid composition (SILC) + natural augite</t>
  </si>
  <si>
    <t>olivine, plagioclase, high-Ca pyroxene</t>
  </si>
  <si>
    <t>1140mf #20</t>
  </si>
  <si>
    <t>1140mf #23</t>
  </si>
  <si>
    <t>andesite tuff pumices mixture</t>
  </si>
  <si>
    <t>olivine and plagioclase</t>
  </si>
  <si>
    <t>Giant Crater Lava Field high-alumina basalt</t>
  </si>
  <si>
    <t>Tibetan plateau olivine-leucitite</t>
  </si>
  <si>
    <t>K2O-Na2O-Al2O3-SiO2</t>
  </si>
  <si>
    <t>Trachytic</t>
  </si>
  <si>
    <t>Breccia Museo obsidian</t>
  </si>
  <si>
    <t>Breccia Museo pumice spatter</t>
  </si>
  <si>
    <t>Breccia Museo pumice</t>
  </si>
  <si>
    <t>LiAlSi3O8</t>
  </si>
  <si>
    <t>RbAlSi3O8</t>
  </si>
  <si>
    <t>Erivan Dry Fountain obsidian</t>
  </si>
  <si>
    <t>Little Glass Butte obsidian</t>
  </si>
  <si>
    <t>Ben Lommond obsidian</t>
  </si>
  <si>
    <t>Ascension Islands obsidian</t>
  </si>
  <si>
    <t>Gangotri obsidian</t>
  </si>
  <si>
    <t>New Zealand obsidian</t>
  </si>
  <si>
    <t>Lipari Islands obsidian</t>
  </si>
  <si>
    <t>Robben-rucken obsidian</t>
  </si>
  <si>
    <t>Trabazon obsidian</t>
  </si>
  <si>
    <t>Quironcolo obsidian</t>
  </si>
  <si>
    <t>Erevan Dry Fountain obsidian</t>
  </si>
  <si>
    <t>Unzen Volcano dacite</t>
  </si>
  <si>
    <t>Pre-Unzen andesite</t>
  </si>
  <si>
    <t>primitive MOR basalt</t>
  </si>
  <si>
    <t>Laacher See pumice</t>
  </si>
  <si>
    <t>Phonolitic</t>
  </si>
  <si>
    <t>QFM+2.4</t>
  </si>
  <si>
    <t>QFM+2.7</t>
  </si>
  <si>
    <t>QFM+3.1</t>
  </si>
  <si>
    <t>QFM+4.2</t>
  </si>
  <si>
    <t>QFM+4.3</t>
  </si>
  <si>
    <t>Mid-Atlantic ridge basalt</t>
  </si>
  <si>
    <t>Haplogranite (Qz25Ab60Or15)</t>
  </si>
  <si>
    <t>Haplogranite (Qz25Ab50Or25)</t>
  </si>
  <si>
    <t>Haplogranite (Qz25Ab40Or35)</t>
  </si>
  <si>
    <t>Haplogranite (Qz25Ab30Or45)</t>
  </si>
  <si>
    <t>Haplogranite (Qz25Ab20Or55)</t>
  </si>
  <si>
    <t>Aluminosilicate</t>
  </si>
  <si>
    <t>Haplogranite (Qz35Ab60Or05)</t>
  </si>
  <si>
    <t>Haplogranite (Qz35Ab50Or15)</t>
  </si>
  <si>
    <t>Haplogranite (Qz35Ab40Or25)</t>
  </si>
  <si>
    <t>Haplogranite (Qz35Ab30Or35)</t>
  </si>
  <si>
    <t>Haplogranite (Qz35Ab20Or45)</t>
  </si>
  <si>
    <t>Haplogranite (Qz35Ab10Or55)</t>
  </si>
  <si>
    <t>Haplogranite (Qz45Ab50Or05)</t>
  </si>
  <si>
    <t>Haplogranite (Qz45Ab40Or15)</t>
  </si>
  <si>
    <t>Haplogranite (Qz45Ab30Or25)</t>
  </si>
  <si>
    <t>Haplogranite (Qz45Ab20Or35)</t>
  </si>
  <si>
    <t>Haplogranite (Qz45Ab10Or45)</t>
  </si>
  <si>
    <t>Haplogranite (Qz28Ab38Or34)</t>
  </si>
  <si>
    <t>QFM+4.14</t>
  </si>
  <si>
    <t>QFM+4.17</t>
  </si>
  <si>
    <t>QFM+4.13</t>
  </si>
  <si>
    <t>QFM+4.16</t>
  </si>
  <si>
    <t>QFM+4.11</t>
  </si>
  <si>
    <t>QFM+4.10</t>
  </si>
  <si>
    <t>QFM+4.08</t>
  </si>
  <si>
    <t>QFM+4.18</t>
  </si>
  <si>
    <t>QFM+4.12</t>
  </si>
  <si>
    <t>QFM+4.09</t>
  </si>
  <si>
    <t>QFM+4.05</t>
  </si>
  <si>
    <t>Southwest Indian Ridge microgabbro</t>
  </si>
  <si>
    <t>Mutnovsky basalt</t>
  </si>
  <si>
    <t>Unzen andesite</t>
  </si>
  <si>
    <t>Glass Butte obsidian</t>
  </si>
  <si>
    <t>Mono Craters obsidian</t>
  </si>
  <si>
    <t>Ab39Or31Qz30</t>
  </si>
  <si>
    <t>Ferrobasaltic</t>
  </si>
  <si>
    <t>QFM+0.2</t>
  </si>
  <si>
    <t>QFM-0.3</t>
  </si>
  <si>
    <t>QFM-0.7</t>
  </si>
  <si>
    <t>QFM-1.1</t>
  </si>
  <si>
    <t>QFM+3.7</t>
  </si>
  <si>
    <t>QFM+3.0</t>
  </si>
  <si>
    <t>QFM+2.5</t>
  </si>
  <si>
    <t>QFM+1.4</t>
  </si>
  <si>
    <t>QFM+1.5</t>
  </si>
  <si>
    <t>QFM+2.9</t>
  </si>
  <si>
    <t>QFM+1.7</t>
  </si>
  <si>
    <t>QFM+0.8</t>
  </si>
  <si>
    <t>Unzen dacite</t>
  </si>
  <si>
    <t>Mid-ocean ridge basalt</t>
  </si>
  <si>
    <t>Haplo-tonalitic</t>
  </si>
  <si>
    <t>Stromboli high-K basaltic pumice</t>
  </si>
  <si>
    <t>Masaya basaltic lapilli</t>
  </si>
  <si>
    <t>Mt Hood andesite</t>
  </si>
  <si>
    <t>Fuca Ridge iron-rich basalt</t>
  </si>
  <si>
    <t>Kyllerkopf quarry leucitite</t>
  </si>
  <si>
    <t>Juan de Fuca mid-ocean ridge basalt</t>
  </si>
  <si>
    <t>1921 Kilauea basalt</t>
  </si>
  <si>
    <t>Calcium aluminosilicate</t>
  </si>
  <si>
    <t>Klyouchevskoyi basaltic andesite</t>
  </si>
  <si>
    <t>https://link.springer.com/article/10.1007/BF00687202</t>
  </si>
  <si>
    <t>Kalbinsky Ridge albite</t>
  </si>
  <si>
    <t>Water regime in alkalic magams</t>
  </si>
  <si>
    <t>Alkalic</t>
  </si>
  <si>
    <t>Lovozero agpaitic nepheline syenite (melanocratic foyaite)</t>
  </si>
  <si>
    <t>Lovozero agpaitic nepheline syenite (eudialyte pegmatite)</t>
  </si>
  <si>
    <t>Granite</t>
  </si>
  <si>
    <t>Orlova, G.P. (1964)</t>
  </si>
  <si>
    <t>NaAlSi3O8-KAlSi3O8</t>
  </si>
  <si>
    <t>Obsidian</t>
  </si>
  <si>
    <t>Rapid rock analysis</t>
  </si>
  <si>
    <t>Harding pegmatite</t>
  </si>
  <si>
    <t>1921 Kilauea olivine tholeiite</t>
  </si>
  <si>
    <t>1801 Hualalai alkali basalt</t>
  </si>
  <si>
    <t>PG-700</t>
  </si>
  <si>
    <t>Picture Gorge tholeiite</t>
  </si>
  <si>
    <t>Picture Gorge basalt</t>
  </si>
  <si>
    <t>https://agupubs.onlinelibrary.wiley.com/doi/epdf/10.1029/EO062i017p00201 (pg 428)</t>
  </si>
  <si>
    <t>Weight loss method</t>
  </si>
  <si>
    <t>Gerke, T.L., Kilinc, A.I. (1993)</t>
  </si>
  <si>
    <t>Grassy Mountain rhyolite</t>
  </si>
  <si>
    <t>Butler Hill granite</t>
  </si>
  <si>
    <t>Laacher See Tephra</t>
  </si>
  <si>
    <t>Carbonate-silicate</t>
  </si>
  <si>
    <t>Montana Blanca pumice</t>
  </si>
  <si>
    <t>Laacher See tephra</t>
  </si>
  <si>
    <t>White pumice (high Fe)</t>
  </si>
  <si>
    <t>Thermogravimetry</t>
  </si>
  <si>
    <t>Mono Crater rhyolite</t>
  </si>
  <si>
    <t>Glass Mountain rhyolite</t>
  </si>
  <si>
    <t>Fe-free basalt</t>
  </si>
  <si>
    <t>Mono Craters rhyolite</t>
  </si>
  <si>
    <t>Newberry Volcano rhyolite</t>
  </si>
  <si>
    <t>Kirgurich basalt</t>
  </si>
  <si>
    <t>Lake County obsidian</t>
  </si>
  <si>
    <t>Barlak leucocratic biotite granite</t>
  </si>
  <si>
    <t>https://www-proquest-com.ezproxy.cul.columbia.edu/dissertations-theses/evolution-silicic-magmatism-post-caldera/docview/305030157/se-2?accountid=10226</t>
  </si>
  <si>
    <t>Agnano Monte Spina Tephra</t>
  </si>
  <si>
    <t>CaMgSi2O6 (diopside)</t>
  </si>
  <si>
    <t>NaCaAlSi2O7 (soda melilite)</t>
  </si>
  <si>
    <t>Khitarov, N.I., Kadik, A.A. (1973)</t>
  </si>
  <si>
    <t>Diopside50Forsterite30Anorthite20</t>
  </si>
  <si>
    <t>Eldzhurtinsk granite</t>
  </si>
  <si>
    <t xml:space="preserve">Klyouchevskoyi basalt </t>
  </si>
  <si>
    <t>USSR Academy of Sciences, Moscow</t>
  </si>
  <si>
    <t>Shaw, H. R. (1974)</t>
  </si>
  <si>
    <t>Valles Caldera obsidian</t>
  </si>
  <si>
    <t>D-150</t>
  </si>
  <si>
    <t>D-151</t>
  </si>
  <si>
    <t>D-128</t>
  </si>
  <si>
    <t>D-129</t>
  </si>
  <si>
    <t>D-131</t>
  </si>
  <si>
    <t>V-34</t>
  </si>
  <si>
    <t>V-16</t>
  </si>
  <si>
    <t>V-31</t>
  </si>
  <si>
    <t>V-28-3</t>
  </si>
  <si>
    <t>USGS National Center</t>
  </si>
  <si>
    <t>Loss on ignition</t>
  </si>
  <si>
    <t>Oxtoby, S., Hamilton, D. L. (1978)</t>
  </si>
  <si>
    <t>Spera, F. J., Bergman, S. C. (1980)</t>
  </si>
  <si>
    <t>Apparatus</t>
  </si>
  <si>
    <t>California Institute of Technology</t>
  </si>
  <si>
    <t>Stolper, E., Holloway, J. R. (1988)</t>
  </si>
  <si>
    <t>TT152-4</t>
  </si>
  <si>
    <t>TT152-7</t>
  </si>
  <si>
    <t>TT152-3</t>
  </si>
  <si>
    <t>TT152-5</t>
  </si>
  <si>
    <t>TT152-2</t>
  </si>
  <si>
    <t>TT152-6</t>
  </si>
  <si>
    <t>Juan de Fuca Ridge basalt</t>
  </si>
  <si>
    <t>62.6/25.2</t>
  </si>
  <si>
    <t>110/50.3</t>
  </si>
  <si>
    <t>.626/.252</t>
  </si>
  <si>
    <t>1.1/.503</t>
  </si>
  <si>
    <t>Silver, L., Stolper, E. (1989)</t>
  </si>
  <si>
    <t>ALB-3378</t>
  </si>
  <si>
    <t>ALB-3403</t>
  </si>
  <si>
    <t>ALB-3388</t>
  </si>
  <si>
    <t>ABC-21</t>
  </si>
  <si>
    <t>CAB-5</t>
  </si>
  <si>
    <t>ABC-26</t>
  </si>
  <si>
    <t>ABC-20</t>
  </si>
  <si>
    <t>ABC-13</t>
  </si>
  <si>
    <t>ABC-11</t>
  </si>
  <si>
    <t>ABC-9</t>
  </si>
  <si>
    <t>ABC-14</t>
  </si>
  <si>
    <t>G1</t>
  </si>
  <si>
    <t>G2</t>
  </si>
  <si>
    <t>Ab12a</t>
  </si>
  <si>
    <t>Ab12b</t>
  </si>
  <si>
    <t>G3</t>
  </si>
  <si>
    <t>G5</t>
  </si>
  <si>
    <t>G4a</t>
  </si>
  <si>
    <t>G4b</t>
  </si>
  <si>
    <t>A78-56</t>
  </si>
  <si>
    <t>G6</t>
  </si>
  <si>
    <t>G7a</t>
  </si>
  <si>
    <t>G7b</t>
  </si>
  <si>
    <t>F3</t>
  </si>
  <si>
    <t>F4</t>
  </si>
  <si>
    <t>G8</t>
  </si>
  <si>
    <t>Ab2a</t>
  </si>
  <si>
    <t>Ab2b</t>
  </si>
  <si>
    <t>Ab3</t>
  </si>
  <si>
    <t>Ab6a</t>
  </si>
  <si>
    <t>Ab5</t>
  </si>
  <si>
    <t>Ab6b</t>
  </si>
  <si>
    <t>G10a</t>
  </si>
  <si>
    <t>G10x</t>
  </si>
  <si>
    <t>F8a</t>
  </si>
  <si>
    <t>F8b</t>
  </si>
  <si>
    <t>F8c</t>
  </si>
  <si>
    <t>G11</t>
  </si>
  <si>
    <t>G9a</t>
  </si>
  <si>
    <t>G9b</t>
  </si>
  <si>
    <t>NMR</t>
  </si>
  <si>
    <t>F8d</t>
  </si>
  <si>
    <t>Pt/Au</t>
  </si>
  <si>
    <t>fused natural albite</t>
  </si>
  <si>
    <t>fused Amelia albite</t>
  </si>
  <si>
    <t>synthetic albite gel</t>
  </si>
  <si>
    <t>synthetic albite glass</t>
  </si>
  <si>
    <t>Amelia albite</t>
  </si>
  <si>
    <t>S (wt.%)</t>
  </si>
  <si>
    <t>Error on S (wt.%)</t>
  </si>
  <si>
    <t>Mattey, D. P. (1991)</t>
  </si>
  <si>
    <t>University of London</t>
  </si>
  <si>
    <t>synthetic tholeiitic basalt</t>
  </si>
  <si>
    <t>stepped-heating mass spectrometry</t>
  </si>
  <si>
    <t>T2790</t>
  </si>
  <si>
    <t>T3043</t>
  </si>
  <si>
    <t>T3045</t>
  </si>
  <si>
    <t>T3046/47</t>
  </si>
  <si>
    <t>T2788</t>
  </si>
  <si>
    <t>2000/1000</t>
  </si>
  <si>
    <t>.33/.33</t>
  </si>
  <si>
    <t>Blank, J. G., Stolper, E. M., Carroll, M. R. (1993)</t>
  </si>
  <si>
    <t>Glass Buttes rhyolitic obsidian</t>
  </si>
  <si>
    <t>Behrens, H. (1995)</t>
  </si>
  <si>
    <t>AB99</t>
  </si>
  <si>
    <t>AB94a</t>
  </si>
  <si>
    <t>AB94b</t>
  </si>
  <si>
    <t>AB97</t>
  </si>
  <si>
    <t>AB14</t>
  </si>
  <si>
    <t>AB61</t>
  </si>
  <si>
    <t>AB70</t>
  </si>
  <si>
    <t>AB63</t>
  </si>
  <si>
    <t>AB16</t>
  </si>
  <si>
    <t>AB26</t>
  </si>
  <si>
    <t>AB65</t>
  </si>
  <si>
    <t>AB17</t>
  </si>
  <si>
    <t>AB09</t>
  </si>
  <si>
    <t>AB79</t>
  </si>
  <si>
    <t>AB52</t>
  </si>
  <si>
    <t>AB66</t>
  </si>
  <si>
    <t>AB53</t>
  </si>
  <si>
    <t>ABrev1</t>
  </si>
  <si>
    <t>AB81</t>
  </si>
  <si>
    <t>AB57</t>
  </si>
  <si>
    <t>AB82</t>
  </si>
  <si>
    <t>AB59</t>
  </si>
  <si>
    <t>AB77</t>
  </si>
  <si>
    <t>AB73</t>
  </si>
  <si>
    <t>AB80</t>
  </si>
  <si>
    <t>AB74</t>
  </si>
  <si>
    <t>AB78</t>
  </si>
  <si>
    <t>AB75</t>
  </si>
  <si>
    <t>AB54</t>
  </si>
  <si>
    <t>AB29</t>
  </si>
  <si>
    <t>AB88</t>
  </si>
  <si>
    <t>AB92</t>
  </si>
  <si>
    <t>AB98</t>
  </si>
  <si>
    <t>AB83</t>
  </si>
  <si>
    <t>AB84</t>
  </si>
  <si>
    <t>AB91</t>
  </si>
  <si>
    <t>ABrev2</t>
  </si>
  <si>
    <t>AB85</t>
  </si>
  <si>
    <t>AB86</t>
  </si>
  <si>
    <t>AB87</t>
  </si>
  <si>
    <t>AB93b</t>
  </si>
  <si>
    <t>AB93a</t>
  </si>
  <si>
    <t>OR19</t>
  </si>
  <si>
    <t>OR20</t>
  </si>
  <si>
    <t>OR02</t>
  </si>
  <si>
    <t>OR05</t>
  </si>
  <si>
    <t>OR03</t>
  </si>
  <si>
    <t>ORrev1</t>
  </si>
  <si>
    <t>OR06</t>
  </si>
  <si>
    <t>OR09</t>
  </si>
  <si>
    <t>OR04</t>
  </si>
  <si>
    <t>OR21</t>
  </si>
  <si>
    <t>OR25</t>
  </si>
  <si>
    <t>OR12</t>
  </si>
  <si>
    <t>OR23</t>
  </si>
  <si>
    <t>OR01</t>
  </si>
  <si>
    <t>ORrev2</t>
  </si>
  <si>
    <t>OR17</t>
  </si>
  <si>
    <t>OR14</t>
  </si>
  <si>
    <t>Sanidine</t>
  </si>
  <si>
    <t>Romano, C., Dingwell, D. B., Behrens, H. (1995)</t>
  </si>
  <si>
    <t>Ab100</t>
  </si>
  <si>
    <t>Ab90Or10</t>
  </si>
  <si>
    <t>Ab70Or30</t>
  </si>
  <si>
    <t>Ab50Or50</t>
  </si>
  <si>
    <t>Ab30Or70</t>
  </si>
  <si>
    <t>Ab10Or90</t>
  </si>
  <si>
    <t>Or100</t>
  </si>
  <si>
    <t>University of Bayreuth</t>
  </si>
  <si>
    <t>Jendrzejewski, N., Trull, T. W., Pineau, F., Javoy, M. (1996)</t>
  </si>
  <si>
    <t>MORB</t>
  </si>
  <si>
    <t>7a</t>
  </si>
  <si>
    <t>7b</t>
  </si>
  <si>
    <t>7c</t>
  </si>
  <si>
    <t>University of Paris</t>
  </si>
  <si>
    <t>QFM-1.5&lt;-&gt;QFM-1.1</t>
  </si>
  <si>
    <t>Dingwell, D. B., Holtz, F., Behrens, H. (1997)</t>
  </si>
  <si>
    <t>HPG8a</t>
  </si>
  <si>
    <t>HPG8b</t>
  </si>
  <si>
    <t>HPG8c</t>
  </si>
  <si>
    <t>+2Al b</t>
  </si>
  <si>
    <t>+2Al c</t>
  </si>
  <si>
    <t>+5Al a</t>
  </si>
  <si>
    <t>+5Al b</t>
  </si>
  <si>
    <t>+5Al c</t>
  </si>
  <si>
    <t>+2Al a</t>
  </si>
  <si>
    <t>-2Al a</t>
  </si>
  <si>
    <t>-2Al b</t>
  </si>
  <si>
    <t>-2Al c</t>
  </si>
  <si>
    <t>-5Al a</t>
  </si>
  <si>
    <t>-5Al b</t>
  </si>
  <si>
    <t>-5Al c</t>
  </si>
  <si>
    <t>5Li a</t>
  </si>
  <si>
    <t>5Li b</t>
  </si>
  <si>
    <t>5Li c</t>
  </si>
  <si>
    <t>10Li</t>
  </si>
  <si>
    <t>5Na</t>
  </si>
  <si>
    <t>10Na</t>
  </si>
  <si>
    <t>5K</t>
  </si>
  <si>
    <t>5Rb a</t>
  </si>
  <si>
    <t>5Rb b</t>
  </si>
  <si>
    <t>10Rb</t>
  </si>
  <si>
    <t>5Cs</t>
  </si>
  <si>
    <t>-5Al d</t>
  </si>
  <si>
    <t>https://pubs.geoscienceworld.org/msa/ammin/article/82/3-4/434/43298</t>
  </si>
  <si>
    <t>288-408</t>
  </si>
  <si>
    <t>168-216</t>
  </si>
  <si>
    <t>Haplogranitic base</t>
  </si>
  <si>
    <t>Gardner, J. E., Hilton, M., Carroll, M. R. (1999)</t>
  </si>
  <si>
    <t>JGP-13</t>
  </si>
  <si>
    <t>JGP-26</t>
  </si>
  <si>
    <t>JGP-29</t>
  </si>
  <si>
    <t>JGP-31</t>
  </si>
  <si>
    <t>JGP-32</t>
  </si>
  <si>
    <t>JGP-46</t>
  </si>
  <si>
    <t>JGC-01</t>
  </si>
  <si>
    <t>JGC-02</t>
  </si>
  <si>
    <t>JGC-03</t>
  </si>
  <si>
    <t>H-2</t>
  </si>
  <si>
    <t>BN-17</t>
  </si>
  <si>
    <t>BN-20</t>
  </si>
  <si>
    <t>BN-10</t>
  </si>
  <si>
    <t>BN-11</t>
  </si>
  <si>
    <t>BN-12</t>
  </si>
  <si>
    <t>BN-13</t>
  </si>
  <si>
    <t>BN-14</t>
  </si>
  <si>
    <t>BN-15</t>
  </si>
  <si>
    <t>BN-16</t>
  </si>
  <si>
    <t>BN-18</t>
  </si>
  <si>
    <t>BN-19</t>
  </si>
  <si>
    <t>JGP-7</t>
  </si>
  <si>
    <t>JGP-8</t>
  </si>
  <si>
    <t>JGP-9</t>
  </si>
  <si>
    <t>JGP-10</t>
  </si>
  <si>
    <t>JGP-11</t>
  </si>
  <si>
    <t>JGP-12</t>
  </si>
  <si>
    <t>JGP-14</t>
  </si>
  <si>
    <t>JGP-15</t>
  </si>
  <si>
    <t>JGP-16</t>
  </si>
  <si>
    <t>JGP-18</t>
  </si>
  <si>
    <t>JGP-17</t>
  </si>
  <si>
    <t>JGP-19</t>
  </si>
  <si>
    <t>JGP-22</t>
  </si>
  <si>
    <t>JGP-23</t>
  </si>
  <si>
    <t>JGP-24</t>
  </si>
  <si>
    <t>JGP-25</t>
  </si>
  <si>
    <t>JGP-27</t>
  </si>
  <si>
    <t>JGP-28</t>
  </si>
  <si>
    <t>Bishop Tuff pumice</t>
  </si>
  <si>
    <t>MHG-05</t>
  </si>
  <si>
    <t>Weight-loss method</t>
  </si>
  <si>
    <t>Webster, J. D., Kinzler, R. J., Mathez, E. A. (1999)</t>
  </si>
  <si>
    <t>RK2G2</t>
  </si>
  <si>
    <t>1AFE</t>
  </si>
  <si>
    <t>1AAP</t>
  </si>
  <si>
    <t>96-7A</t>
  </si>
  <si>
    <t>96-11C</t>
  </si>
  <si>
    <t>96-11F</t>
  </si>
  <si>
    <t>96-11G</t>
  </si>
  <si>
    <t>96-15J</t>
  </si>
  <si>
    <t>96-15K</t>
  </si>
  <si>
    <t>96-15L</t>
  </si>
  <si>
    <t>96-15O</t>
  </si>
  <si>
    <t>96-16A</t>
  </si>
  <si>
    <t>96-16C</t>
  </si>
  <si>
    <t>96-17A</t>
  </si>
  <si>
    <t>97-1B</t>
  </si>
  <si>
    <t>97-1C</t>
  </si>
  <si>
    <t>97-4B</t>
  </si>
  <si>
    <t>97-5E</t>
  </si>
  <si>
    <t>1A963A</t>
  </si>
  <si>
    <t>1A963B</t>
  </si>
  <si>
    <t>RK1G6</t>
  </si>
  <si>
    <t>RK2G4</t>
  </si>
  <si>
    <t>96-11B</t>
  </si>
  <si>
    <t>9611D</t>
  </si>
  <si>
    <t>96-11E</t>
  </si>
  <si>
    <t>96-16B</t>
  </si>
  <si>
    <t>96-17B</t>
  </si>
  <si>
    <t>97-1A</t>
  </si>
  <si>
    <t>97-4A</t>
  </si>
  <si>
    <t>97-4C</t>
  </si>
  <si>
    <t>97-4D</t>
  </si>
  <si>
    <t>1A963C</t>
  </si>
  <si>
    <t>American Museum of Natural History</t>
  </si>
  <si>
    <t>Medicine Lake volcano andesite</t>
  </si>
  <si>
    <t>Arizona latite</t>
  </si>
  <si>
    <t>synthetic basalt</t>
  </si>
  <si>
    <t>R20L</t>
  </si>
  <si>
    <t>R30M</t>
  </si>
  <si>
    <t>R20H</t>
  </si>
  <si>
    <t>R15L</t>
  </si>
  <si>
    <t>R15H</t>
  </si>
  <si>
    <t>R10L</t>
  </si>
  <si>
    <t>R10M</t>
  </si>
  <si>
    <t>R10H</t>
  </si>
  <si>
    <t>B20L</t>
  </si>
  <si>
    <t>B20M</t>
  </si>
  <si>
    <t>B20H</t>
  </si>
  <si>
    <t>B15M</t>
  </si>
  <si>
    <t>B15H</t>
  </si>
  <si>
    <t>B10L</t>
  </si>
  <si>
    <t>B10M</t>
  </si>
  <si>
    <t>University of Palermo</t>
  </si>
  <si>
    <t>Paonita, A,. Gigli, G., Gozzi, D., Nuccio, P. M., Triglia, R. (2000)</t>
  </si>
  <si>
    <t>Vulcano Island rhyolitic obsidian</t>
  </si>
  <si>
    <t>Vulcano Island trachy-basaltic scoria</t>
  </si>
  <si>
    <t>U.S. Geological Survey</t>
  </si>
  <si>
    <t>Mangan, M., Sisson, T. (2000)</t>
  </si>
  <si>
    <t>Panum Crater Dome rhyolite obsidian</t>
  </si>
  <si>
    <t>EMP, XRF</t>
  </si>
  <si>
    <t>#34</t>
  </si>
  <si>
    <t>#47</t>
  </si>
  <si>
    <t>#52</t>
  </si>
  <si>
    <t>#49</t>
  </si>
  <si>
    <t>#51</t>
  </si>
  <si>
    <t>#48</t>
  </si>
  <si>
    <t>#59</t>
  </si>
  <si>
    <t>#61</t>
  </si>
  <si>
    <t>#56</t>
  </si>
  <si>
    <t>Benne, D., Behrens, H. (2003)</t>
  </si>
  <si>
    <t>Haplobasaltic</t>
  </si>
  <si>
    <t>Table 2-1</t>
  </si>
  <si>
    <t>Table 2-2</t>
  </si>
  <si>
    <t>Table 2-3</t>
  </si>
  <si>
    <t>Table 2-4</t>
  </si>
  <si>
    <t>Table 2-5</t>
  </si>
  <si>
    <t>Table 2-6</t>
  </si>
  <si>
    <t>Table 2-7</t>
  </si>
  <si>
    <t>Table 2-8</t>
  </si>
  <si>
    <t>Table 2-9</t>
  </si>
  <si>
    <t>Table 2-10</t>
  </si>
  <si>
    <t>Table 2-11</t>
  </si>
  <si>
    <t>Table 2-12</t>
  </si>
  <si>
    <t>Table 2-13</t>
  </si>
  <si>
    <t>Table 2-14</t>
  </si>
  <si>
    <t>Table 2-15</t>
  </si>
  <si>
    <t>Table 2-16</t>
  </si>
  <si>
    <t>Table 2-17</t>
  </si>
  <si>
    <t>Table 2-18</t>
  </si>
  <si>
    <t>Table 2-19</t>
  </si>
  <si>
    <t>Table 2-20</t>
  </si>
  <si>
    <t>Table 2-21</t>
  </si>
  <si>
    <t>Table 2-22</t>
  </si>
  <si>
    <t>Table 2-23</t>
  </si>
  <si>
    <t>Table 2-24</t>
  </si>
  <si>
    <t>Table 2-25</t>
  </si>
  <si>
    <t>Table 2-26</t>
  </si>
  <si>
    <t>Table 2-27</t>
  </si>
  <si>
    <t>Table 2-28</t>
  </si>
  <si>
    <t>Table 2-29</t>
  </si>
  <si>
    <t>Table 2-30</t>
  </si>
  <si>
    <t>Table 2-31</t>
  </si>
  <si>
    <t>Table 2-32</t>
  </si>
  <si>
    <t>Table 2-33</t>
  </si>
  <si>
    <t>Table 2-34</t>
  </si>
  <si>
    <t>Table 2-35</t>
  </si>
  <si>
    <t>Table 2-36</t>
  </si>
  <si>
    <t>Table 2-37</t>
  </si>
  <si>
    <t>Table 2-38</t>
  </si>
  <si>
    <t>Table 2-39</t>
  </si>
  <si>
    <t>Table 2-40</t>
  </si>
  <si>
    <t>Table 2-41</t>
  </si>
  <si>
    <t>Table 2-42</t>
  </si>
  <si>
    <t>Table 2-43</t>
  </si>
  <si>
    <t>Table 2-44</t>
  </si>
  <si>
    <t>Table 2-45</t>
  </si>
  <si>
    <t>Table 2-46</t>
  </si>
  <si>
    <t>NIR spectroscopy</t>
  </si>
  <si>
    <t>Ab65An35</t>
  </si>
  <si>
    <t>Ab50An50</t>
  </si>
  <si>
    <t>Ab54Di46</t>
  </si>
  <si>
    <t>Ab27An29Di44</t>
  </si>
  <si>
    <t>An56Di44</t>
  </si>
  <si>
    <t>Mysen, B. O., Cody, G. D. (2004)</t>
  </si>
  <si>
    <t>Botcharnikov, R., Freise, M., Holtz, F., Behrens, H. (2005)</t>
  </si>
  <si>
    <t>NIR/MIR spectroscopy</t>
  </si>
  <si>
    <t>Ferrobasalt</t>
  </si>
  <si>
    <t>Mont Crozier alkali basalt</t>
  </si>
  <si>
    <t>1-1.5</t>
  </si>
  <si>
    <t>QFM+4.0</t>
  </si>
  <si>
    <t>Aluminosilicic</t>
  </si>
  <si>
    <t>University of Munich</t>
  </si>
  <si>
    <t>Di Matteo, V., Mangiacapra, A., Dingwell, D. B., Orsi, G. (2006)</t>
  </si>
  <si>
    <t>SHO 2</t>
  </si>
  <si>
    <t>SHO 3</t>
  </si>
  <si>
    <t>SHO 4</t>
  </si>
  <si>
    <t>SHO 5</t>
  </si>
  <si>
    <t>SHO 6</t>
  </si>
  <si>
    <t>SHO 7</t>
  </si>
  <si>
    <t>SHO 8</t>
  </si>
  <si>
    <t>SHO 9</t>
  </si>
  <si>
    <t>SHO 10</t>
  </si>
  <si>
    <t>SHO 12</t>
  </si>
  <si>
    <t>LAT 1</t>
  </si>
  <si>
    <t>LAT 2</t>
  </si>
  <si>
    <t>LAT 3</t>
  </si>
  <si>
    <t>LAT 5</t>
  </si>
  <si>
    <t>LAT 6</t>
  </si>
  <si>
    <t>LAT 7</t>
  </si>
  <si>
    <t>LAT 9</t>
  </si>
  <si>
    <t>LAT 10</t>
  </si>
  <si>
    <t>LAT 11</t>
  </si>
  <si>
    <t>LAT 12</t>
  </si>
  <si>
    <t>LAT 13</t>
  </si>
  <si>
    <t>LAT 14</t>
  </si>
  <si>
    <t>LAT 15</t>
  </si>
  <si>
    <t>Campi Flegrei Caldera shoshonite</t>
  </si>
  <si>
    <t>Campi Flegrei Caldera latite</t>
  </si>
  <si>
    <t>Shoshonitic</t>
  </si>
  <si>
    <t>Latitic</t>
  </si>
  <si>
    <t>Marziano, G. I., Schmidt, B. C., Dolfi, D. (2007)</t>
  </si>
  <si>
    <t>AD 79 Vesuvius "white pumice"</t>
  </si>
  <si>
    <t>B104</t>
  </si>
  <si>
    <t>B1</t>
  </si>
  <si>
    <t>B100</t>
  </si>
  <si>
    <t>B58</t>
  </si>
  <si>
    <t>B42</t>
  </si>
  <si>
    <t>B2</t>
  </si>
  <si>
    <t>B101</t>
  </si>
  <si>
    <t>B43</t>
  </si>
  <si>
    <t>B3</t>
  </si>
  <si>
    <t>B41</t>
  </si>
  <si>
    <t>B103</t>
  </si>
  <si>
    <t>B56</t>
  </si>
  <si>
    <t>B36</t>
  </si>
  <si>
    <t>B37</t>
  </si>
  <si>
    <t>B70</t>
  </si>
  <si>
    <t>B71</t>
  </si>
  <si>
    <t>B73</t>
  </si>
  <si>
    <t>B40</t>
  </si>
  <si>
    <t>B105</t>
  </si>
  <si>
    <t>B102</t>
  </si>
  <si>
    <t>B106</t>
  </si>
  <si>
    <t>B93</t>
  </si>
  <si>
    <t>Arizona State University</t>
  </si>
  <si>
    <t>Behrens, H., Misiti, V., Freda, C., Vetere, F., Botcharnikov, R. E., Scarlato, P. (2009)</t>
  </si>
  <si>
    <t>Ultrapotassic</t>
  </si>
  <si>
    <t>A2</t>
  </si>
  <si>
    <t>C1</t>
  </si>
  <si>
    <t>C2</t>
  </si>
  <si>
    <t>N</t>
  </si>
  <si>
    <t>D</t>
  </si>
  <si>
    <t>E1</t>
  </si>
  <si>
    <t>E2</t>
  </si>
  <si>
    <t>F</t>
  </si>
  <si>
    <t>I</t>
  </si>
  <si>
    <t>K1</t>
  </si>
  <si>
    <t>K2</t>
  </si>
  <si>
    <t>L</t>
  </si>
  <si>
    <t>D1</t>
  </si>
  <si>
    <t>D2</t>
  </si>
  <si>
    <t>D3</t>
  </si>
  <si>
    <t>M1</t>
  </si>
  <si>
    <t>H1</t>
  </si>
  <si>
    <t>H2</t>
  </si>
  <si>
    <t>H3</t>
  </si>
  <si>
    <t>H4</t>
  </si>
  <si>
    <t>I1</t>
  </si>
  <si>
    <t>I2</t>
  </si>
  <si>
    <t>I3</t>
  </si>
  <si>
    <t>K3</t>
  </si>
  <si>
    <t>K4</t>
  </si>
  <si>
    <t>O1</t>
  </si>
  <si>
    <t>O2</t>
  </si>
  <si>
    <t>O3</t>
  </si>
  <si>
    <t>O4</t>
  </si>
  <si>
    <t>P1</t>
  </si>
  <si>
    <t>P2</t>
  </si>
  <si>
    <t>P3</t>
  </si>
  <si>
    <t>P4</t>
  </si>
  <si>
    <t>P5</t>
  </si>
  <si>
    <t>Q1</t>
  </si>
  <si>
    <t>Q2</t>
  </si>
  <si>
    <t>Q3</t>
  </si>
  <si>
    <t>Q4</t>
  </si>
  <si>
    <t>Q5</t>
  </si>
  <si>
    <t>synthetic Mt. Mellone phonotephritic flow</t>
  </si>
  <si>
    <t>~QFM+3.3</t>
  </si>
  <si>
    <t>Vetere, F., Botcharnikov, R. E., Holtz, F., Behrens, H., De Rosa, R. (2011)</t>
  </si>
  <si>
    <t>Vulcanello platform shoshonite</t>
  </si>
  <si>
    <t>Sho 21</t>
  </si>
  <si>
    <t>Sho 26</t>
  </si>
  <si>
    <t>Sho 1</t>
  </si>
  <si>
    <t>Sho 6</t>
  </si>
  <si>
    <t>Sho 16</t>
  </si>
  <si>
    <t>Sho 22</t>
  </si>
  <si>
    <t>Sho 23</t>
  </si>
  <si>
    <t>Sho 24</t>
  </si>
  <si>
    <t>Sho 25</t>
  </si>
  <si>
    <t>Sho-25_1</t>
  </si>
  <si>
    <t>Sho 27</t>
  </si>
  <si>
    <t>Sho 28</t>
  </si>
  <si>
    <t>Sho 29</t>
  </si>
  <si>
    <t>Sho 30</t>
  </si>
  <si>
    <t>Sho 2</t>
  </si>
  <si>
    <t>Sho 3</t>
  </si>
  <si>
    <t>Sho 4</t>
  </si>
  <si>
    <t>Sho 5</t>
  </si>
  <si>
    <t>Sho 7</t>
  </si>
  <si>
    <t>Sho 8</t>
  </si>
  <si>
    <t>Sho 9</t>
  </si>
  <si>
    <t>SHO-9_1</t>
  </si>
  <si>
    <t>Sho 10</t>
  </si>
  <si>
    <t>SHO-10_1</t>
  </si>
  <si>
    <t>Sho 17</t>
  </si>
  <si>
    <t>Sho 18</t>
  </si>
  <si>
    <t>Sho 19</t>
  </si>
  <si>
    <t>Sho 20</t>
  </si>
  <si>
    <t>Standard_A</t>
  </si>
  <si>
    <t>Standard_C</t>
  </si>
  <si>
    <t>Standard_D</t>
  </si>
  <si>
    <t>QFM+1.14</t>
  </si>
  <si>
    <t>QFM+1.21</t>
  </si>
  <si>
    <t>QFM+1.32</t>
  </si>
  <si>
    <t>QFM+0.1</t>
  </si>
  <si>
    <t>QFM+0.09</t>
  </si>
  <si>
    <t>QFM-0.32</t>
  </si>
  <si>
    <t>QFM-0.73</t>
  </si>
  <si>
    <t>QFM-0.84</t>
  </si>
  <si>
    <t>QFM-1.54</t>
  </si>
  <si>
    <t>QFM+0.37</t>
  </si>
  <si>
    <t>QFM+0.25</t>
  </si>
  <si>
    <t>QFM+1.05</t>
  </si>
  <si>
    <t>QFM+0.51</t>
  </si>
  <si>
    <t>QFM+1.39</t>
  </si>
  <si>
    <t>QFM-1.00</t>
  </si>
  <si>
    <t>QFM-1.43</t>
  </si>
  <si>
    <t>QFM-2.82</t>
  </si>
  <si>
    <t>QFM-0.56</t>
  </si>
  <si>
    <t>QFM-1.26</t>
  </si>
  <si>
    <t>QFM-3.24</t>
  </si>
  <si>
    <t>QFM-3.97</t>
  </si>
  <si>
    <t>QFM-1.64</t>
  </si>
  <si>
    <t>QFM-1.93</t>
  </si>
  <si>
    <t>QFM-2.94</t>
  </si>
  <si>
    <t>QFM-4.15</t>
  </si>
  <si>
    <t>QFM-2.92</t>
  </si>
  <si>
    <t>QFM-2.89</t>
  </si>
  <si>
    <t>QFM-3.02</t>
  </si>
  <si>
    <t>Lesne, P., Scaillet, B., Pichavant, M., Beny, J. (2011)</t>
  </si>
  <si>
    <t>Run1#2</t>
  </si>
  <si>
    <t>Run1#4</t>
  </si>
  <si>
    <t>Run1#6</t>
  </si>
  <si>
    <t>Run2#8</t>
  </si>
  <si>
    <t>Run3#4</t>
  </si>
  <si>
    <t>Run3#5</t>
  </si>
  <si>
    <t>Run3#6</t>
  </si>
  <si>
    <t>Run4#4</t>
  </si>
  <si>
    <t>Run4#5</t>
  </si>
  <si>
    <t>Run4#6</t>
  </si>
  <si>
    <t>Run19#1</t>
  </si>
  <si>
    <t>Run19#2</t>
  </si>
  <si>
    <t>Run19#3</t>
  </si>
  <si>
    <t>Earth Sciences Institute of Orleans</t>
  </si>
  <si>
    <t>Vesuvius alkali basalt</t>
  </si>
  <si>
    <t>Etna alkali basalt</t>
  </si>
  <si>
    <t>Stromboli alkali basalt</t>
  </si>
  <si>
    <t>Alkali basaltic</t>
  </si>
  <si>
    <t>NIR-FTIR/MIR-FTIR</t>
  </si>
  <si>
    <t>Lesne, P., Scaillet, B., Pichavant, M., Iacono-Marziano, G., Beny, J. (2011)</t>
  </si>
  <si>
    <t>Run1#1</t>
  </si>
  <si>
    <t>Run1#5</t>
  </si>
  <si>
    <t>Run2#11</t>
  </si>
  <si>
    <t>Run2#12</t>
  </si>
  <si>
    <t>Run3#1</t>
  </si>
  <si>
    <t>Run3#2</t>
  </si>
  <si>
    <t>Run3#3</t>
  </si>
  <si>
    <t>Run4#2</t>
  </si>
  <si>
    <t>Run5#1</t>
  </si>
  <si>
    <t>Run5#3</t>
  </si>
  <si>
    <t>Run5#4</t>
  </si>
  <si>
    <t>Run7#1</t>
  </si>
  <si>
    <t>Run7#2</t>
  </si>
  <si>
    <t>Run8#1</t>
  </si>
  <si>
    <t>Run26#1</t>
  </si>
  <si>
    <t>Run30#1</t>
  </si>
  <si>
    <t>Run30#4</t>
  </si>
  <si>
    <t>Run37#1</t>
  </si>
  <si>
    <t>Run37#2</t>
  </si>
  <si>
    <t>Run37#3</t>
  </si>
  <si>
    <t>Run42#1</t>
  </si>
  <si>
    <t>Run42#3</t>
  </si>
  <si>
    <t>Run48#1</t>
  </si>
  <si>
    <t>Run48#2</t>
  </si>
  <si>
    <t>Run48#3</t>
  </si>
  <si>
    <t>Run51#1</t>
  </si>
  <si>
    <t>Run51#2</t>
  </si>
  <si>
    <t>Run51#3</t>
  </si>
  <si>
    <t>Vesuvius tephrite</t>
  </si>
  <si>
    <t>Stromboli golden pumice</t>
  </si>
  <si>
    <t>University of Minnesota</t>
  </si>
  <si>
    <t>Stanley, B. D., Hirschmann, M. M., Withers, A. C. (2011)</t>
  </si>
  <si>
    <t>B247</t>
  </si>
  <si>
    <t>B248</t>
  </si>
  <si>
    <t>B235</t>
  </si>
  <si>
    <t>B249</t>
  </si>
  <si>
    <t>B238</t>
  </si>
  <si>
    <t>B250</t>
  </si>
  <si>
    <t>B237</t>
  </si>
  <si>
    <t>B261</t>
  </si>
  <si>
    <t>B251</t>
  </si>
  <si>
    <t>B236</t>
  </si>
  <si>
    <t>B252</t>
  </si>
  <si>
    <t>B234</t>
  </si>
  <si>
    <t>B253</t>
  </si>
  <si>
    <t>B255</t>
  </si>
  <si>
    <t>B311</t>
  </si>
  <si>
    <t>B290</t>
  </si>
  <si>
    <t>B284</t>
  </si>
  <si>
    <t>B274</t>
  </si>
  <si>
    <t>B275</t>
  </si>
  <si>
    <t>B282</t>
  </si>
  <si>
    <t>B288</t>
  </si>
  <si>
    <t>B291</t>
  </si>
  <si>
    <t>Error on Ag (wt.%)</t>
  </si>
  <si>
    <t>Ag (wt.%)</t>
  </si>
  <si>
    <t>synthetic Gusev Crater Adirondack-class basalt</t>
  </si>
  <si>
    <t>Mt. Etna alkali-basalt</t>
  </si>
  <si>
    <t>2TA1</t>
  </si>
  <si>
    <t>2TA2</t>
  </si>
  <si>
    <t>2TA3</t>
  </si>
  <si>
    <t>Torre Alfina lamproite</t>
  </si>
  <si>
    <t>Iacono-Marziano, G., Morizet, Y., Le Trong, E., Gaillard, F. (2012)</t>
  </si>
  <si>
    <t>University of Orleans</t>
  </si>
  <si>
    <t>Iacovino, K., Moore, G., Roggensack, K., Oppenheimer, C., Kyle, P. (2013)</t>
  </si>
  <si>
    <t>AW3</t>
  </si>
  <si>
    <t>AW12</t>
  </si>
  <si>
    <t>AW15</t>
  </si>
  <si>
    <t>AW19</t>
  </si>
  <si>
    <t>AW27</t>
  </si>
  <si>
    <t>AW34</t>
  </si>
  <si>
    <t>AW39</t>
  </si>
  <si>
    <t>AW40</t>
  </si>
  <si>
    <t>AW41</t>
  </si>
  <si>
    <t>AW44</t>
  </si>
  <si>
    <t>AW45</t>
  </si>
  <si>
    <t>AW46</t>
  </si>
  <si>
    <t>AW48</t>
  </si>
  <si>
    <t>AW49</t>
  </si>
  <si>
    <t>AW50</t>
  </si>
  <si>
    <t>Turks Head phonotephrite</t>
  </si>
  <si>
    <t>NNO-2</t>
  </si>
  <si>
    <t>Duncan, M. S., Dasgupta, R. (2014)</t>
  </si>
  <si>
    <t>Rice University</t>
  </si>
  <si>
    <t>B96</t>
  </si>
  <si>
    <t>B98</t>
  </si>
  <si>
    <t>B116</t>
  </si>
  <si>
    <t>B129</t>
  </si>
  <si>
    <t>B207</t>
  </si>
  <si>
    <t>B139</t>
  </si>
  <si>
    <t>B195</t>
  </si>
  <si>
    <t>B200</t>
  </si>
  <si>
    <t>B193</t>
  </si>
  <si>
    <t>B192</t>
  </si>
  <si>
    <t>synthetic partial melt of pelitic sediment (3 wt.% added H2O)</t>
  </si>
  <si>
    <t>synthetic partial melt of pelitic sediment</t>
  </si>
  <si>
    <t>synthetic partial melt of pelitic sediment (7 wt.% added H2O)</t>
  </si>
  <si>
    <t>FMQ-0.72</t>
  </si>
  <si>
    <t>FMQ-0.66</t>
  </si>
  <si>
    <t>FMQ-0.96</t>
  </si>
  <si>
    <t>FMQ+0.44</t>
  </si>
  <si>
    <t>FMQ+0.21</t>
  </si>
  <si>
    <t>FMQ+0.09</t>
  </si>
  <si>
    <t>FMQ-0.23</t>
  </si>
  <si>
    <t>50-70</t>
  </si>
  <si>
    <t>Stanley, B. D., Hirschmann, M. M., Withers, A. C. (2014)</t>
  </si>
  <si>
    <t>B330</t>
  </si>
  <si>
    <t>B332</t>
  </si>
  <si>
    <t>B347</t>
  </si>
  <si>
    <t>B349</t>
  </si>
  <si>
    <t>B361</t>
  </si>
  <si>
    <t>B368</t>
  </si>
  <si>
    <t>B372</t>
  </si>
  <si>
    <t>B379</t>
  </si>
  <si>
    <t>A877</t>
  </si>
  <si>
    <t>B412</t>
  </si>
  <si>
    <t>B420</t>
  </si>
  <si>
    <t>B441</t>
  </si>
  <si>
    <t>B442</t>
  </si>
  <si>
    <t>B465</t>
  </si>
  <si>
    <t>B466</t>
  </si>
  <si>
    <t>B477</t>
  </si>
  <si>
    <t>B485</t>
  </si>
  <si>
    <t>B486</t>
  </si>
  <si>
    <t>B489</t>
  </si>
  <si>
    <t>B490</t>
  </si>
  <si>
    <t>B491</t>
  </si>
  <si>
    <t>B492</t>
  </si>
  <si>
    <t>B493</t>
  </si>
  <si>
    <t>B494</t>
  </si>
  <si>
    <t>B495</t>
  </si>
  <si>
    <t>B497</t>
  </si>
  <si>
    <t>gl+opx+ol</t>
  </si>
  <si>
    <t>gl</t>
  </si>
  <si>
    <t>gl+Fe-C</t>
  </si>
  <si>
    <t>synthetic Humphrey martian basalt</t>
  </si>
  <si>
    <t>ABC-34</t>
  </si>
  <si>
    <t>AVS-4</t>
  </si>
  <si>
    <t>JRH-1</t>
  </si>
  <si>
    <t>JRH-2</t>
  </si>
  <si>
    <t>LAS-26</t>
  </si>
  <si>
    <t>ALB-3399</t>
  </si>
  <si>
    <t>LAS-27</t>
  </si>
  <si>
    <t>A1003</t>
  </si>
  <si>
    <t>A1009</t>
  </si>
  <si>
    <t>A1010</t>
  </si>
  <si>
    <t>LAS-19</t>
  </si>
  <si>
    <t>LAS-20</t>
  </si>
  <si>
    <t>LAS-11</t>
  </si>
  <si>
    <t>LAS-9</t>
  </si>
  <si>
    <t>LAS-18</t>
  </si>
  <si>
    <t>A1012</t>
  </si>
  <si>
    <t>A1008</t>
  </si>
  <si>
    <t>A1011</t>
  </si>
  <si>
    <t>LAS-22</t>
  </si>
  <si>
    <t>LAS-23</t>
  </si>
  <si>
    <t>LAS-21</t>
  </si>
  <si>
    <t>LAS-29</t>
  </si>
  <si>
    <t>AVS-7</t>
  </si>
  <si>
    <t>ABC-22</t>
  </si>
  <si>
    <t>ABC-12</t>
  </si>
  <si>
    <t>ABC-10</t>
  </si>
  <si>
    <t>ABC-23</t>
  </si>
  <si>
    <t>CAB-1</t>
  </si>
  <si>
    <t>CAB-2</t>
  </si>
  <si>
    <t>CAB-3</t>
  </si>
  <si>
    <t>CAB-4</t>
  </si>
  <si>
    <t>A101</t>
  </si>
  <si>
    <t>CAB-6</t>
  </si>
  <si>
    <t>ABC-15</t>
  </si>
  <si>
    <t>ABC-17</t>
  </si>
  <si>
    <t>Ag2O (wt.%)</t>
  </si>
  <si>
    <t>Error on Ag2O (wt.%)</t>
  </si>
  <si>
    <t>Rb2O (wt.%)</t>
  </si>
  <si>
    <t>Error on Rb2O (wt.%)</t>
  </si>
  <si>
    <t>Cs2O (wt.%)</t>
  </si>
  <si>
    <t>Error on Cs2O (wt.%)</t>
  </si>
  <si>
    <t>QFM+2.0</t>
  </si>
  <si>
    <t>&gt;+1</t>
  </si>
  <si>
    <t>&gt;FMQ+1</t>
  </si>
  <si>
    <t>graphite</t>
  </si>
  <si>
    <t>Shishkina, T.A., Botcharnikov, R.E., Holtz,  F., Almeev, R. R., Jazwa A. M., Jakubiak, A. A. (2014)</t>
  </si>
  <si>
    <t>B2518-2</t>
  </si>
  <si>
    <t>B2518-1</t>
  </si>
  <si>
    <t>B2518-3</t>
  </si>
  <si>
    <t>B2518-4</t>
  </si>
  <si>
    <t>B2518-54</t>
  </si>
  <si>
    <t>B2518-50</t>
  </si>
  <si>
    <t>B2518-9</t>
  </si>
  <si>
    <t>B2507-B-17</t>
  </si>
  <si>
    <t>B2507-21</t>
  </si>
  <si>
    <t>B2507-22</t>
  </si>
  <si>
    <t>B2507-23</t>
  </si>
  <si>
    <t>B2507-24</t>
  </si>
  <si>
    <t>B2507-25</t>
  </si>
  <si>
    <t>B2507-B-5</t>
  </si>
  <si>
    <t>B2507-29</t>
  </si>
  <si>
    <t>B2507-30</t>
  </si>
  <si>
    <t>B2507-52</t>
  </si>
  <si>
    <t>Alkali basalt</t>
  </si>
  <si>
    <t>A2549-B-13</t>
  </si>
  <si>
    <t>A2549-12</t>
  </si>
  <si>
    <t>A2549-11</t>
  </si>
  <si>
    <t>A2549-14</t>
  </si>
  <si>
    <t>A2549-13</t>
  </si>
  <si>
    <t>A2549-51</t>
  </si>
  <si>
    <t>A2549-B-4</t>
  </si>
  <si>
    <t>A2549-B-12</t>
  </si>
  <si>
    <t>A2549-18</t>
  </si>
  <si>
    <t>A2549-48</t>
  </si>
  <si>
    <t>A2549-19</t>
  </si>
  <si>
    <t>A2549-47</t>
  </si>
  <si>
    <t>E2624-B-15</t>
  </si>
  <si>
    <t>E2624-31</t>
  </si>
  <si>
    <t>E2624-33</t>
  </si>
  <si>
    <t>E2624-35</t>
  </si>
  <si>
    <t>E2624-B-3</t>
  </si>
  <si>
    <t>E2624-B-11</t>
  </si>
  <si>
    <t>E2624-38</t>
  </si>
  <si>
    <t>E2624-40</t>
  </si>
  <si>
    <t>SC1-B156</t>
  </si>
  <si>
    <t>SC1-B157</t>
  </si>
  <si>
    <t>SC1-B158</t>
  </si>
  <si>
    <t>SC1-B159</t>
  </si>
  <si>
    <t>SC1-B160</t>
  </si>
  <si>
    <t>OB93-B-9</t>
  </si>
  <si>
    <t>OB93-M148</t>
  </si>
  <si>
    <t>OB93-5</t>
  </si>
  <si>
    <t>OB93-1</t>
  </si>
  <si>
    <t>OB93-2</t>
  </si>
  <si>
    <t>OB93-3</t>
  </si>
  <si>
    <t>OB93-4</t>
  </si>
  <si>
    <t>Etna-B-16</t>
  </si>
  <si>
    <t>Etna-11</t>
  </si>
  <si>
    <t>Etna-15</t>
  </si>
  <si>
    <t>Etna-14</t>
  </si>
  <si>
    <t>Etna-13</t>
  </si>
  <si>
    <t>Etna-12</t>
  </si>
  <si>
    <t>169oxi-B-14</t>
  </si>
  <si>
    <t>169oxi-20</t>
  </si>
  <si>
    <t>169oxi-19</t>
  </si>
  <si>
    <t>169oxi-18</t>
  </si>
  <si>
    <t>169oxi-17</t>
  </si>
  <si>
    <t>Etna-B-1</t>
  </si>
  <si>
    <t>Mecinka quarry alkali basalt</t>
  </si>
  <si>
    <t>Rutki-Ligota basanite</t>
  </si>
  <si>
    <t>Gracze nephelinite</t>
  </si>
  <si>
    <t>KFT, MIR</t>
  </si>
  <si>
    <t>NNO+2.82</t>
  </si>
  <si>
    <t>NNO+2.71</t>
  </si>
  <si>
    <t>NNO+2.34</t>
  </si>
  <si>
    <t>NNO+1.57</t>
  </si>
  <si>
    <t>NNO+0.98</t>
  </si>
  <si>
    <t>NNO+2.13</t>
  </si>
  <si>
    <t>NNO+1.35</t>
  </si>
  <si>
    <t>NNO+2.79</t>
  </si>
  <si>
    <t>NNO+2.74</t>
  </si>
  <si>
    <t>NNO+2.42</t>
  </si>
  <si>
    <t>NNO+1.48</t>
  </si>
  <si>
    <t>NNO+1.09</t>
  </si>
  <si>
    <t>NNO-0.17</t>
  </si>
  <si>
    <t>NNO-1.73</t>
  </si>
  <si>
    <t>NNO+2.77</t>
  </si>
  <si>
    <t>NNO+2.76</t>
  </si>
  <si>
    <t>NNO+1.18</t>
  </si>
  <si>
    <t>NNO+0.08</t>
  </si>
  <si>
    <t>NNO+0.96</t>
  </si>
  <si>
    <t>NNO+0.67</t>
  </si>
  <si>
    <t>NNO+2.21</t>
  </si>
  <si>
    <t>NNO-0.54</t>
  </si>
  <si>
    <t>NNO-1.62</t>
  </si>
  <si>
    <t>NNO+1.36</t>
  </si>
  <si>
    <t>NNO+2.80</t>
  </si>
  <si>
    <t>NNO+2.61</t>
  </si>
  <si>
    <t>NNO+0.27</t>
  </si>
  <si>
    <t>NNO+0.97</t>
  </si>
  <si>
    <t>NNO+0.77</t>
  </si>
  <si>
    <t>NNO+2.78</t>
  </si>
  <si>
    <t>NNO+0.73</t>
  </si>
  <si>
    <t>NNO+2.67</t>
  </si>
  <si>
    <t>NNO+1.93</t>
  </si>
  <si>
    <t>NNO+0.42</t>
  </si>
  <si>
    <t>NNO+2.99</t>
  </si>
  <si>
    <t>NNO+2.92</t>
  </si>
  <si>
    <t>NNO+2.62</t>
  </si>
  <si>
    <t>NNO+2.04</t>
  </si>
  <si>
    <t>NNO+0.56</t>
  </si>
  <si>
    <t>NNO+3.07</t>
  </si>
  <si>
    <t>NNO+2.88</t>
  </si>
  <si>
    <t>NNO+2.44</t>
  </si>
  <si>
    <t>NNO+1.59</t>
  </si>
  <si>
    <t>NNO+0.12</t>
  </si>
  <si>
    <t>NNO+3.09</t>
  </si>
  <si>
    <t>NNO+2.90</t>
  </si>
  <si>
    <t>NNO+2.70</t>
  </si>
  <si>
    <t>24-72</t>
  </si>
  <si>
    <t>Raman spectroscopy</t>
  </si>
  <si>
    <t>Morizet, Y., Paris, M., Gaillard, F., Scaillet, B. (2014)</t>
  </si>
  <si>
    <t>K0-E1</t>
  </si>
  <si>
    <t>K5-E1</t>
  </si>
  <si>
    <t>K0-E2</t>
  </si>
  <si>
    <t>K5-E2</t>
  </si>
  <si>
    <t>K10-E2</t>
  </si>
  <si>
    <t>K0-E3</t>
  </si>
  <si>
    <t>K10-E3</t>
  </si>
  <si>
    <t>K15-E3</t>
  </si>
  <si>
    <t>K5-E4</t>
  </si>
  <si>
    <t>K10-E4</t>
  </si>
  <si>
    <t>K15-E4</t>
  </si>
  <si>
    <t>K20-E4</t>
  </si>
  <si>
    <t>K0-E5</t>
  </si>
  <si>
    <t>K5-E5</t>
  </si>
  <si>
    <t>K10-E5</t>
  </si>
  <si>
    <t>K15E5</t>
  </si>
  <si>
    <t>2-5</t>
  </si>
  <si>
    <t>&gt;NNO+3</t>
  </si>
  <si>
    <t>&gt;+3</t>
  </si>
  <si>
    <t>Synthetic nephelinite</t>
  </si>
  <si>
    <t>St1_AH1</t>
  </si>
  <si>
    <t>St1_AH1bis</t>
  </si>
  <si>
    <t>St3_AH1_1</t>
  </si>
  <si>
    <t>St3_AH1_2</t>
  </si>
  <si>
    <t>St3_AH1_3</t>
  </si>
  <si>
    <t>St1_AH2</t>
  </si>
  <si>
    <t>St1_AH2bis</t>
  </si>
  <si>
    <t>St3_AH2-1</t>
  </si>
  <si>
    <t>St3_AH2-2</t>
  </si>
  <si>
    <t>St3_AH2-3</t>
  </si>
  <si>
    <t>St2_AH1</t>
  </si>
  <si>
    <t>St1_AH3</t>
  </si>
  <si>
    <t>St1_AH3bis</t>
  </si>
  <si>
    <t>St3_AH3_1</t>
  </si>
  <si>
    <t>St3_AH3_2</t>
  </si>
  <si>
    <t>St3_AH3_3</t>
  </si>
  <si>
    <t>Lat std</t>
  </si>
  <si>
    <t>AH1_5</t>
  </si>
  <si>
    <t>AH2_1</t>
  </si>
  <si>
    <t>AH2_2</t>
  </si>
  <si>
    <t>AH2_3</t>
  </si>
  <si>
    <t>AH2_4</t>
  </si>
  <si>
    <t>AH2_5</t>
  </si>
  <si>
    <t>AH3_1</t>
  </si>
  <si>
    <t>AH3_2</t>
  </si>
  <si>
    <t>AH3_3</t>
  </si>
  <si>
    <t>AH3_4</t>
  </si>
  <si>
    <t>AH3_4bis</t>
  </si>
  <si>
    <t>AH3_5</t>
  </si>
  <si>
    <t>SHO-11</t>
  </si>
  <si>
    <t>SHO-12</t>
  </si>
  <si>
    <t>SHO-13</t>
  </si>
  <si>
    <t>SHO-14</t>
  </si>
  <si>
    <t>LAT-1</t>
  </si>
  <si>
    <t>LAT-2</t>
  </si>
  <si>
    <t>LAT-3</t>
  </si>
  <si>
    <t>LAT-4</t>
  </si>
  <si>
    <t>LAT-5</t>
  </si>
  <si>
    <t>Vetere, F., Holtz, F., Behrens, H., Botcharnikov, R. E., Fanara, S. (2014)</t>
  </si>
  <si>
    <t>KFT, CS analyzer</t>
  </si>
  <si>
    <t>CS analyzer</t>
  </si>
  <si>
    <t>IR</t>
  </si>
  <si>
    <t>KFT, FTIR</t>
  </si>
  <si>
    <t>Duncan, M. S., Dasgupta, R. (2015)</t>
  </si>
  <si>
    <t>PMS-2-B281</t>
  </si>
  <si>
    <t>PMS-3-B282</t>
  </si>
  <si>
    <t>PMS-4-B285</t>
  </si>
  <si>
    <t>PMS-5-B286</t>
  </si>
  <si>
    <t>PMS-1-B287</t>
  </si>
  <si>
    <t>PMSCH7-B275</t>
  </si>
  <si>
    <t>PMSCH8-B277</t>
  </si>
  <si>
    <t>PMSCH9-B220</t>
  </si>
  <si>
    <t>PMSCH10-B221</t>
  </si>
  <si>
    <t>PMSCH11-B225</t>
  </si>
  <si>
    <t>PMSCH12-B301</t>
  </si>
  <si>
    <t>PMSC-B290</t>
  </si>
  <si>
    <t>PMSC-B273</t>
  </si>
  <si>
    <t>Rocche Rosse latite</t>
  </si>
  <si>
    <t>Vulcanello Peninsula shoshonite</t>
  </si>
  <si>
    <t>Alkali-rich silicic</t>
  </si>
  <si>
    <t>&gt;CCO</t>
  </si>
  <si>
    <t>Fanara, S., Botcharnikov, R. E., Palladino, D. M., Adams, F., Buddensieck, J., Mulch, A., Behrens, H. (2015)</t>
  </si>
  <si>
    <t>TA-1.1</t>
  </si>
  <si>
    <t>TA-1.2</t>
  </si>
  <si>
    <t>TA-1.3</t>
  </si>
  <si>
    <t>TA-1.4</t>
  </si>
  <si>
    <t>TA-1.5</t>
  </si>
  <si>
    <t>TA-2.1</t>
  </si>
  <si>
    <t>TA-2.2</t>
  </si>
  <si>
    <t>TA-2.3</t>
  </si>
  <si>
    <t>TA-2.4</t>
  </si>
  <si>
    <t>TA-2.5</t>
  </si>
  <si>
    <t>TA-3.1</t>
  </si>
  <si>
    <t>TA-3.2</t>
  </si>
  <si>
    <t>TA-3.3</t>
  </si>
  <si>
    <t>TA-3.4</t>
  </si>
  <si>
    <t>TA-3.5</t>
  </si>
  <si>
    <t>TA-4.1</t>
  </si>
  <si>
    <t>TA-4.2</t>
  </si>
  <si>
    <t>TA-4.3</t>
  </si>
  <si>
    <t>TA-4.4</t>
  </si>
  <si>
    <t>TA-4.5</t>
  </si>
  <si>
    <t>TA-5.1</t>
  </si>
  <si>
    <t>TA-5.2</t>
  </si>
  <si>
    <t>TA-5.3</t>
  </si>
  <si>
    <t>TA-5.4</t>
  </si>
  <si>
    <t>TA-5.5</t>
  </si>
  <si>
    <t>TB-1.1</t>
  </si>
  <si>
    <t>TB-1.2</t>
  </si>
  <si>
    <t>TB-1.3</t>
  </si>
  <si>
    <t>TB-1.4</t>
  </si>
  <si>
    <t>TB-1.5</t>
  </si>
  <si>
    <t>TB-2.1</t>
  </si>
  <si>
    <t>TB-2.2</t>
  </si>
  <si>
    <t>TB-2.3</t>
  </si>
  <si>
    <t>TB-2.4</t>
  </si>
  <si>
    <t>TB-2.5</t>
  </si>
  <si>
    <t>TB-2.6</t>
  </si>
  <si>
    <t>TB-3.1</t>
  </si>
  <si>
    <t>TB-3.2</t>
  </si>
  <si>
    <t>TB-3.4</t>
  </si>
  <si>
    <t>TB-3.5</t>
  </si>
  <si>
    <t>TB-4.1</t>
  </si>
  <si>
    <t>TB-4.2</t>
  </si>
  <si>
    <t>TB-4.3</t>
  </si>
  <si>
    <t>TB-4.4</t>
  </si>
  <si>
    <t>TB-4.5</t>
  </si>
  <si>
    <t>TB-5.1</t>
  </si>
  <si>
    <t>TB-5.2</t>
  </si>
  <si>
    <t>TB-5.3</t>
  </si>
  <si>
    <t>TB-5.4</t>
  </si>
  <si>
    <t>TB-5.5</t>
  </si>
  <si>
    <t>synthetic Solchiaro III trachybasalt</t>
  </si>
  <si>
    <t>https://pubs.geoscienceworld.org/msa/ammin/article/100/10/2284/40405</t>
  </si>
  <si>
    <t>https://pubs.geoscienceworld.org/msa/ammin/article/100/10/2284/40406</t>
  </si>
  <si>
    <t>https://pubs.geoscienceworld.org/msa/ammin/article/100/10/2284/40407</t>
  </si>
  <si>
    <t>https://pubs.geoscienceworld.org/msa/ammin/article/100/10/2284/40408</t>
  </si>
  <si>
    <t>https://pubs.geoscienceworld.org/msa/ammin/article/100/10/2284/40409</t>
  </si>
  <si>
    <t>https://pubs.geoscienceworld.org/msa/ammin/article/100/10/2284/40410</t>
  </si>
  <si>
    <t>https://pubs.geoscienceworld.org/msa/ammin/article/100/10/2284/40411</t>
  </si>
  <si>
    <t>https://pubs.geoscienceworld.org/msa/ammin/article/100/10/2284/40412</t>
  </si>
  <si>
    <t>https://pubs.geoscienceworld.org/msa/ammin/article/100/10/2284/40413</t>
  </si>
  <si>
    <t>https://pubs.geoscienceworld.org/msa/ammin/article/100/10/2284/40414</t>
  </si>
  <si>
    <t>https://pubs.geoscienceworld.org/msa/ammin/article/100/10/2284/40415</t>
  </si>
  <si>
    <t>https://pubs.geoscienceworld.org/msa/ammin/article/100/10/2284/40416</t>
  </si>
  <si>
    <t>https://pubs.geoscienceworld.org/msa/ammin/article/100/10/2284/40417</t>
  </si>
  <si>
    <t>https://pubs.geoscienceworld.org/msa/ammin/article/100/10/2284/40418</t>
  </si>
  <si>
    <t>https://pubs.geoscienceworld.org/msa/ammin/article/100/10/2284/40419</t>
  </si>
  <si>
    <t>https://pubs.geoscienceworld.org/msa/ammin/article/100/10/2284/40420</t>
  </si>
  <si>
    <t>https://pubs.geoscienceworld.org/msa/ammin/article/100/10/2284/40421</t>
  </si>
  <si>
    <t>https://pubs.geoscienceworld.org/msa/ammin/article/100/10/2284/40422</t>
  </si>
  <si>
    <t>https://pubs.geoscienceworld.org/msa/ammin/article/100/10/2284/40423</t>
  </si>
  <si>
    <t>https://pubs.geoscienceworld.org/msa/ammin/article/100/10/2284/40424</t>
  </si>
  <si>
    <t>https://pubs.geoscienceworld.org/msa/ammin/article/100/10/2284/40425</t>
  </si>
  <si>
    <t>https://pubs.geoscienceworld.org/msa/ammin/article/100/10/2284/40426</t>
  </si>
  <si>
    <t>https://pubs.geoscienceworld.org/msa/ammin/article/100/10/2284/40427</t>
  </si>
  <si>
    <t>https://pubs.geoscienceworld.org/msa/ammin/article/100/10/2284/40428</t>
  </si>
  <si>
    <t>https://pubs.geoscienceworld.org/msa/ammin/article/100/10/2284/40429</t>
  </si>
  <si>
    <t>https://pubs.geoscienceworld.org/msa/ammin/article/100/10/2284/40430</t>
  </si>
  <si>
    <t>https://pubs.geoscienceworld.org/msa/ammin/article/100/10/2284/40431</t>
  </si>
  <si>
    <t>https://pubs.geoscienceworld.org/msa/ammin/article/100/10/2284/40432</t>
  </si>
  <si>
    <t>https://pubs.geoscienceworld.org/msa/ammin/article/100/10/2284/40433</t>
  </si>
  <si>
    <t>https://pubs.geoscienceworld.org/msa/ammin/article/100/10/2284/40434</t>
  </si>
  <si>
    <t>https://pubs.geoscienceworld.org/msa/ammin/article/100/10/2284/40435</t>
  </si>
  <si>
    <t>https://pubs.geoscienceworld.org/msa/ammin/article/100/10/2284/40436</t>
  </si>
  <si>
    <t>https://pubs.geoscienceworld.org/msa/ammin/article/100/10/2284/40437</t>
  </si>
  <si>
    <t>https://pubs.geoscienceworld.org/msa/ammin/article/100/10/2284/40438</t>
  </si>
  <si>
    <t>https://pubs.geoscienceworld.org/msa/ammin/article/100/10/2284/40439</t>
  </si>
  <si>
    <t>https://pubs.geoscienceworld.org/msa/ammin/article/100/10/2284/40440</t>
  </si>
  <si>
    <t>https://pubs.geoscienceworld.org/msa/ammin/article/100/10/2284/40441</t>
  </si>
  <si>
    <t>https://pubs.geoscienceworld.org/msa/ammin/article/100/10/2284/40442</t>
  </si>
  <si>
    <t>https://pubs.geoscienceworld.org/msa/ammin/article/100/10/2284/40443</t>
  </si>
  <si>
    <t>https://pubs.geoscienceworld.org/msa/ammin/article/100/10/2284/40444</t>
  </si>
  <si>
    <t>https://pubs.geoscienceworld.org/msa/ammin/article/100/10/2284/40445</t>
  </si>
  <si>
    <t>https://pubs.geoscienceworld.org/msa/ammin/article/100/10/2284/40446</t>
  </si>
  <si>
    <t>https://pubs.geoscienceworld.org/msa/ammin/article/100/10/2284/40447</t>
  </si>
  <si>
    <t>https://pubs.geoscienceworld.org/msa/ammin/article/100/10/2284/40448</t>
  </si>
  <si>
    <t>https://pubs.geoscienceworld.org/msa/ammin/article/100/10/2284/40449</t>
  </si>
  <si>
    <t>https://pubs.geoscienceworld.org/msa/ammin/article/100/10/2284/40450</t>
  </si>
  <si>
    <t>https://pubs.geoscienceworld.org/msa/ammin/article/100/10/2284/40451</t>
  </si>
  <si>
    <t>https://pubs.geoscienceworld.org/msa/ammin/article/100/10/2284/40452</t>
  </si>
  <si>
    <t>https://pubs.geoscienceworld.org/msa/ammin/article/100/10/2284/40453</t>
  </si>
  <si>
    <t>synthetic Campanian Ignimbrite trachyte</t>
  </si>
  <si>
    <t>Trachybasalt</t>
  </si>
  <si>
    <t>H5</t>
  </si>
  <si>
    <t>Duncan, M. S., Dasgupta, R., Tsuno, K. (2017)</t>
  </si>
  <si>
    <t>B345</t>
  </si>
  <si>
    <t>B355</t>
  </si>
  <si>
    <t>B346</t>
  </si>
  <si>
    <t>B351</t>
  </si>
  <si>
    <t>G447</t>
  </si>
  <si>
    <t>G448</t>
  </si>
  <si>
    <t>Basalt-peridotite join</t>
  </si>
  <si>
    <t>Li, Y., Dasgupta, R., Tsuno, K. (2017)</t>
  </si>
  <si>
    <t>G403</t>
  </si>
  <si>
    <t>G404</t>
  </si>
  <si>
    <t>G405</t>
  </si>
  <si>
    <t>G407</t>
  </si>
  <si>
    <t>G408</t>
  </si>
  <si>
    <t>G409</t>
  </si>
  <si>
    <t>synthetic olivine-phyric shergottite Yamato 980459</t>
  </si>
  <si>
    <t>synthetic olivine-phyric shergottite Yamato 980460</t>
  </si>
  <si>
    <t>synthetic olivine-phyric shergottite NWA2990</t>
  </si>
  <si>
    <t>synthetic olivine-phyric shergottite NWA2991</t>
  </si>
  <si>
    <t>synthetic olivine-phyric shergottite Fastball</t>
  </si>
  <si>
    <t>https://agupubs.onlinelibrary.wiley.com/doi/abs/10.1002/2017JE005290</t>
  </si>
  <si>
    <t>https://agupubs.onlinelibrary.wiley.com/doi/abs/10.1002/2017JE005291</t>
  </si>
  <si>
    <t>https://agupubs.onlinelibrary.wiley.com/doi/abs/10.1002/2017JE005292</t>
  </si>
  <si>
    <t>https://agupubs.onlinelibrary.wiley.com/doi/abs/10.1002/2017JE005293</t>
  </si>
  <si>
    <t>https://agupubs.onlinelibrary.wiley.com/doi/abs/10.1002/2017JE005294</t>
  </si>
  <si>
    <t>IW+0.43</t>
  </si>
  <si>
    <t>IW+0.68</t>
  </si>
  <si>
    <t>IW-0.14</t>
  </si>
  <si>
    <t>IW-0.15</t>
  </si>
  <si>
    <t>IW-0.78</t>
  </si>
  <si>
    <t>IW-1.05</t>
  </si>
  <si>
    <t>C</t>
  </si>
  <si>
    <t>Morizet, Y., Paris, Sifre, D., Di Carlo, I., Gaillard, F. (2017)</t>
  </si>
  <si>
    <t>C in Metal (wt.%)</t>
  </si>
  <si>
    <t>Error on C in Metal (wt.%)</t>
  </si>
  <si>
    <t>X1-1</t>
  </si>
  <si>
    <t>X2-1</t>
  </si>
  <si>
    <t>X3-1</t>
  </si>
  <si>
    <t>X1-2</t>
  </si>
  <si>
    <t>X2-2</t>
  </si>
  <si>
    <t>XE2-2</t>
  </si>
  <si>
    <t>X3-2</t>
  </si>
  <si>
    <t>RB8-2</t>
  </si>
  <si>
    <t>RB8E-7</t>
  </si>
  <si>
    <t>HK-2</t>
  </si>
  <si>
    <t>RB8E-12</t>
  </si>
  <si>
    <t>RB8-14</t>
  </si>
  <si>
    <t>HK-3</t>
  </si>
  <si>
    <t>RB8E-11</t>
  </si>
  <si>
    <t>HK-1</t>
  </si>
  <si>
    <t>FTIR, Raman spectroscopy</t>
  </si>
  <si>
    <t>&gt;.5</t>
  </si>
  <si>
    <t>synthetic Na2O-CaO-MgO-Al2O3-SiO2 system</t>
  </si>
  <si>
    <t>University of Nantes</t>
  </si>
  <si>
    <t>Eguchi, J., Dasgupta, R. (2017)</t>
  </si>
  <si>
    <t>G441</t>
  </si>
  <si>
    <t>G446</t>
  </si>
  <si>
    <t>G433</t>
  </si>
  <si>
    <t>G445</t>
  </si>
  <si>
    <t>G395</t>
  </si>
  <si>
    <t>G399</t>
  </si>
  <si>
    <t>G442</t>
  </si>
  <si>
    <t>G428</t>
  </si>
  <si>
    <t>G410</t>
  </si>
  <si>
    <t>G420</t>
  </si>
  <si>
    <t>G402</t>
  </si>
  <si>
    <t>G444</t>
  </si>
  <si>
    <t>G424</t>
  </si>
  <si>
    <t>G406</t>
  </si>
  <si>
    <t>synthetic andesite powder</t>
  </si>
  <si>
    <t>FMQ-3.18</t>
  </si>
  <si>
    <t>FMQ-2.64</t>
  </si>
  <si>
    <t>FMQ-2.68</t>
  </si>
  <si>
    <t>FMQ-2.52</t>
  </si>
  <si>
    <t>FMQ-2.79</t>
  </si>
  <si>
    <t>FMQ-2.30</t>
  </si>
  <si>
    <t>FMQ-2.51</t>
  </si>
  <si>
    <t>FMQ-2.74</t>
  </si>
  <si>
    <t>FMQ-2.61</t>
  </si>
  <si>
    <t>FMQ-2.38</t>
  </si>
  <si>
    <t>Eguchi, J., Dasgupta, R. (2018)</t>
  </si>
  <si>
    <t>MA</t>
  </si>
  <si>
    <t>MA-196</t>
  </si>
  <si>
    <t>MA-197</t>
  </si>
  <si>
    <t>MA-203</t>
  </si>
  <si>
    <t>https://www.schweizerbart.de/papers/njma/detail/195/96757/H2O_solubility_in_pantelleritic_melts_pressure_and_alkali_effects</t>
  </si>
  <si>
    <t>Stabile, P., Radica, F., Bello, M., Behrens, H., Carroll, M., Paris, E., Giuli, G. (2018)</t>
  </si>
  <si>
    <t>Pantelleritic</t>
  </si>
  <si>
    <t>synthetic Kenya Rift Valley pantellerite</t>
  </si>
  <si>
    <t>Combustion, KFT</t>
  </si>
  <si>
    <t>Ebu-B-09</t>
  </si>
  <si>
    <t>Ebu-B-10</t>
  </si>
  <si>
    <t>Ebu-B-01</t>
  </si>
  <si>
    <t>Ebu-B-20</t>
  </si>
  <si>
    <t>Ebu-C-11</t>
  </si>
  <si>
    <t>Ebu-C-21</t>
  </si>
  <si>
    <t>Ebu-C-05</t>
  </si>
  <si>
    <t>Ebu-N-12</t>
  </si>
  <si>
    <t>Ebu-N-6</t>
  </si>
  <si>
    <t>Ebu-N-22</t>
  </si>
  <si>
    <t>Ebu-B-07</t>
  </si>
  <si>
    <t>Ebu-B-15</t>
  </si>
  <si>
    <t>Ebu-B-02</t>
  </si>
  <si>
    <t>Ebu-B-04</t>
  </si>
  <si>
    <t>Ebu-B-18</t>
  </si>
  <si>
    <t>Ebu-C-17</t>
  </si>
  <si>
    <t>Ebu-C-19</t>
  </si>
  <si>
    <t>Ebu-B-13</t>
  </si>
  <si>
    <t>Yoshioka, T., Nakashima, D., Nakamura, T., Shcheka, S., Keppler, H. (2019)</t>
  </si>
  <si>
    <t>M02</t>
  </si>
  <si>
    <t>M10b</t>
  </si>
  <si>
    <t>M09</t>
  </si>
  <si>
    <t>C398</t>
  </si>
  <si>
    <t>A868</t>
  </si>
  <si>
    <t>A897</t>
  </si>
  <si>
    <t>A951</t>
  </si>
  <si>
    <t>A914</t>
  </si>
  <si>
    <t>A07</t>
  </si>
  <si>
    <t>A04</t>
  </si>
  <si>
    <t>A13b</t>
  </si>
  <si>
    <t>A09c</t>
  </si>
  <si>
    <t>A09b</t>
  </si>
  <si>
    <t>C399</t>
  </si>
  <si>
    <t>A911</t>
  </si>
  <si>
    <t>A954</t>
  </si>
  <si>
    <t>A955</t>
  </si>
  <si>
    <t>R02</t>
  </si>
  <si>
    <t>R04</t>
  </si>
  <si>
    <t>R01</t>
  </si>
  <si>
    <t>R12c</t>
  </si>
  <si>
    <t>R03</t>
  </si>
  <si>
    <t>A987</t>
  </si>
  <si>
    <t>A919</t>
  </si>
  <si>
    <t>A910</t>
  </si>
  <si>
    <t>A952</t>
  </si>
  <si>
    <t>C394</t>
  </si>
  <si>
    <t>synthetic Fe-free MORB 1</t>
  </si>
  <si>
    <t>synthetic Fe-free MORB2</t>
  </si>
  <si>
    <t>synthetic Fe-free Andesite</t>
  </si>
  <si>
    <t>synthetic Fe-free Rhyolite</t>
  </si>
  <si>
    <t>2+3.5</t>
  </si>
  <si>
    <t>PtRh</t>
  </si>
  <si>
    <t>Tohoku University</t>
  </si>
  <si>
    <t>Schanofski, M., Fanara, S., Schmidt, B. (2019)</t>
  </si>
  <si>
    <t>synthetic Vesuvius 79 AD white pumice</t>
  </si>
  <si>
    <t>VES79_0.5_1</t>
  </si>
  <si>
    <t>VES79_0.5_6</t>
  </si>
  <si>
    <t>VES79_1_1</t>
  </si>
  <si>
    <t>VES79_1_2</t>
  </si>
  <si>
    <t>VES79_1_3</t>
  </si>
  <si>
    <t>VES79_1_4</t>
  </si>
  <si>
    <t>VES79_1_5</t>
  </si>
  <si>
    <t>VES79_1_6</t>
  </si>
  <si>
    <t>VES79_1.5_1</t>
  </si>
  <si>
    <t>VES79_1.5_6</t>
  </si>
  <si>
    <t>VES79_2_1</t>
  </si>
  <si>
    <t>VES79_2_2</t>
  </si>
  <si>
    <t>VES79_2_3</t>
  </si>
  <si>
    <t>VES79_2_4</t>
  </si>
  <si>
    <t>VES79_2_5</t>
  </si>
  <si>
    <t>VES79_2_6</t>
  </si>
  <si>
    <t>VES79_2.5_1</t>
  </si>
  <si>
    <t>VES79_2.5_6</t>
  </si>
  <si>
    <t>VES79_3_1</t>
  </si>
  <si>
    <t>VES79_3_2</t>
  </si>
  <si>
    <t>VES79_3_3</t>
  </si>
  <si>
    <t>VES79_3_4</t>
  </si>
  <si>
    <t>VES79_3_5</t>
  </si>
  <si>
    <t>VES79_3_6</t>
  </si>
  <si>
    <t>VES79_3_1*</t>
  </si>
  <si>
    <t>VES79_3_2*</t>
  </si>
  <si>
    <t>VES79_3_3*</t>
  </si>
  <si>
    <t>VES79_3_4*</t>
  </si>
  <si>
    <t>VES79_3_5*</t>
  </si>
  <si>
    <t>VES79_3_6*</t>
  </si>
  <si>
    <t>VES79_80</t>
  </si>
  <si>
    <t>SULm_0.5_1</t>
  </si>
  <si>
    <t>SULm_0.5_6</t>
  </si>
  <si>
    <t>SULm_1_1</t>
  </si>
  <si>
    <t>SULm_1_2</t>
  </si>
  <si>
    <t>SULm_1_3</t>
  </si>
  <si>
    <t>SULm_1_4</t>
  </si>
  <si>
    <t>SULm_1_5</t>
  </si>
  <si>
    <t>SULm_1_6</t>
  </si>
  <si>
    <t>SULm_1.5_1</t>
  </si>
  <si>
    <t>SULm_1.5_6</t>
  </si>
  <si>
    <t>SULm_2_1</t>
  </si>
  <si>
    <t>SULm_2_2</t>
  </si>
  <si>
    <t>SULm_2_3</t>
  </si>
  <si>
    <t>SULm_2_4</t>
  </si>
  <si>
    <t>SULm_2_5</t>
  </si>
  <si>
    <t>SULm_2_6</t>
  </si>
  <si>
    <t>SULm_2.5_1</t>
  </si>
  <si>
    <t>SULm_2.5_6</t>
  </si>
  <si>
    <t>SULm_3_1</t>
  </si>
  <si>
    <t>SULm_3_2</t>
  </si>
  <si>
    <t>SULm_3_3</t>
  </si>
  <si>
    <t>SULm_3_4</t>
  </si>
  <si>
    <t>SULm_3_5</t>
  </si>
  <si>
    <t>SULm_3_6</t>
  </si>
  <si>
    <t>SULm_0.5</t>
  </si>
  <si>
    <t>SULm_1.0</t>
  </si>
  <si>
    <t>University of Goettingen</t>
  </si>
  <si>
    <t xml:space="preserve">                                                             </t>
  </si>
  <si>
    <t>Ce2O3 (wt.%)</t>
  </si>
  <si>
    <t>Error on Ce2O3 (wt.%)</t>
  </si>
  <si>
    <t>synthetic ultrapotassic Pozzolane Rosse leucitite</t>
  </si>
  <si>
    <t>synthetic pelitic sediment</t>
  </si>
  <si>
    <t>B319</t>
  </si>
  <si>
    <t>B316</t>
  </si>
  <si>
    <t>B321</t>
  </si>
  <si>
    <t>B331</t>
  </si>
  <si>
    <t>B337</t>
  </si>
  <si>
    <t>B308</t>
  </si>
  <si>
    <t>B323</t>
  </si>
  <si>
    <t>B322</t>
  </si>
  <si>
    <t>B229</t>
  </si>
  <si>
    <t>B231</t>
  </si>
  <si>
    <t>XH2O fluid</t>
  </si>
  <si>
    <t>XCO2 fluid</t>
  </si>
  <si>
    <t>Error on XH2O fluid</t>
  </si>
  <si>
    <t>Error on XCO2 fluid</t>
  </si>
  <si>
    <t>162-35c</t>
  </si>
  <si>
    <t>162-35d</t>
  </si>
  <si>
    <t>160-33d</t>
  </si>
  <si>
    <t>165-38c</t>
  </si>
  <si>
    <t>165-38d</t>
  </si>
  <si>
    <t>171-43c</t>
  </si>
  <si>
    <t>171-43d</t>
  </si>
  <si>
    <t>161-34b</t>
  </si>
  <si>
    <t>161-34d</t>
  </si>
  <si>
    <t>164-37c</t>
  </si>
  <si>
    <t>172-44b</t>
  </si>
  <si>
    <t>Kadik, A.A, Lukanin, O.A., Lebedev, Y.B., Korovushkina, E.Y. (1972)</t>
  </si>
  <si>
    <t>Tholeiitic basalt</t>
  </si>
  <si>
    <t>Westerly granite</t>
  </si>
  <si>
    <t>Gravimetry</t>
  </si>
  <si>
    <t>Mt Hood Andesite</t>
  </si>
  <si>
    <t>Weight loss on drying</t>
  </si>
  <si>
    <t>Weight loss method, FTIR</t>
  </si>
  <si>
    <t>Jimenez-Mejias, M., Andujar, J., Scaillet, B., Casillas, R.</t>
  </si>
  <si>
    <t>Muth, M., Duncan, M., Dasgupta, R. (2020)</t>
  </si>
  <si>
    <t>F05</t>
  </si>
  <si>
    <t>F1a</t>
  </si>
  <si>
    <t>F1c</t>
  </si>
  <si>
    <t>F2a</t>
  </si>
  <si>
    <t>F2b</t>
  </si>
  <si>
    <t>F3a</t>
  </si>
  <si>
    <t>F3c2</t>
  </si>
  <si>
    <t>F4a</t>
  </si>
  <si>
    <t>F4b</t>
  </si>
  <si>
    <t>G05</t>
  </si>
  <si>
    <t>G1a</t>
  </si>
  <si>
    <t>G1b</t>
  </si>
  <si>
    <t>G2a</t>
  </si>
  <si>
    <t>G2b</t>
  </si>
  <si>
    <t>G3a</t>
  </si>
  <si>
    <t>FC05</t>
  </si>
  <si>
    <t>FC1c</t>
  </si>
  <si>
    <t>FC2b</t>
  </si>
  <si>
    <t>FC3b</t>
  </si>
  <si>
    <t>FC4b</t>
  </si>
  <si>
    <t>GC05</t>
  </si>
  <si>
    <t>GC1a</t>
  </si>
  <si>
    <t>GC2a</t>
  </si>
  <si>
    <t>GC2b</t>
  </si>
  <si>
    <t>GC3b</t>
  </si>
  <si>
    <t>GC4a</t>
  </si>
  <si>
    <t>GC4b</t>
  </si>
  <si>
    <t>NNO+3.18</t>
  </si>
  <si>
    <t>NNO+1.44</t>
  </si>
  <si>
    <t>NNO+3.25</t>
  </si>
  <si>
    <t>NNO+1.38</t>
  </si>
  <si>
    <t>NNO+1.34</t>
  </si>
  <si>
    <t>NNO+3.22</t>
  </si>
  <si>
    <t>NNO+0.37</t>
  </si>
  <si>
    <t>NNO+0.14</t>
  </si>
  <si>
    <t>NNO-0.30</t>
  </si>
  <si>
    <t>NNO-0.73</t>
  </si>
  <si>
    <t>NNO-1.00</t>
  </si>
  <si>
    <t>NNO+0.22</t>
  </si>
  <si>
    <t>NNO-0.52</t>
  </si>
  <si>
    <t>NNO-1.89</t>
  </si>
  <si>
    <t>NNO-0.89</t>
  </si>
  <si>
    <t>NNO-1.24</t>
  </si>
  <si>
    <t>NNO-2.16</t>
  </si>
  <si>
    <t>NNO-1.40</t>
  </si>
  <si>
    <t>EA</t>
  </si>
  <si>
    <t>Fasnia basanite</t>
  </si>
  <si>
    <t>Garachico phonotephrite</t>
  </si>
  <si>
    <t>~QFM-1</t>
  </si>
  <si>
    <r>
      <rPr>
        <i/>
        <sz val="11"/>
        <rFont val="Calibri"/>
        <family val="2"/>
        <scheme val="minor"/>
      </rPr>
      <t>f</t>
    </r>
    <r>
      <rPr>
        <vertAlign val="subscript"/>
        <sz val="11"/>
        <rFont val="Calibri"/>
        <family val="2"/>
        <scheme val="minor"/>
      </rPr>
      <t>H2O</t>
    </r>
    <r>
      <rPr>
        <sz val="11"/>
        <rFont val="Calibri"/>
        <family val="2"/>
        <scheme val="minor"/>
      </rPr>
      <t xml:space="preserve"> (bar)</t>
    </r>
  </si>
  <si>
    <r>
      <rPr>
        <i/>
        <sz val="11"/>
        <rFont val="Calibri"/>
        <family val="2"/>
        <scheme val="minor"/>
      </rPr>
      <t>f</t>
    </r>
    <r>
      <rPr>
        <vertAlign val="subscript"/>
        <sz val="11"/>
        <rFont val="Calibri"/>
        <family val="2"/>
        <scheme val="minor"/>
      </rPr>
      <t>CO2</t>
    </r>
    <r>
      <rPr>
        <sz val="11"/>
        <rFont val="Calibri"/>
        <family val="2"/>
        <scheme val="minor"/>
      </rPr>
      <t xml:space="preserve"> (bar)</t>
    </r>
  </si>
  <si>
    <t>XH2O Melt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</si>
</sst>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0">
    <numFmt numFmtId="164" formatCode="_(* #,##0.00_);_(* \(#,##0.00\);_(* &quot;-&quot;??_);_(@_)"/>
    <numFmt numFmtId="165" formatCode="0.0"/>
    <numFmt numFmtId="166" formatCode="0.000"/>
    <numFmt numFmtId="167" formatCode="0.0000"/>
    <numFmt numFmtId="168" formatCode="\+0.0;\-0.0;0.0"/>
    <numFmt numFmtId="169" formatCode="\+0.00;\-0.00;0.00"/>
    <numFmt numFmtId="170" formatCode="\+0.000;\-0.000;0.000"/>
    <numFmt numFmtId="171" formatCode="\+0;\-0;0"/>
    <numFmt numFmtId="172" formatCode="0.000000"/>
    <numFmt numFmtId="173" formatCode="0.00000"/>
  </numFmts>
  <fonts count="4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9" tint="-0.249977111117893"/>
      <name val="Calibri"/>
      <family val="2"/>
      <scheme val="minor"/>
    </font>
    <font>
      <sz val="11"/>
      <color rgb="FF0070C0"/>
      <name val="Calibri"/>
      <family val="2"/>
      <scheme val="minor"/>
    </font>
    <font>
      <b/>
      <sz val="10"/>
      <color rgb="FF0070C0"/>
      <name val="Verdana"/>
      <family val="2"/>
    </font>
    <font>
      <b/>
      <sz val="10"/>
      <name val="Verdana"/>
      <family val="2"/>
    </font>
    <font>
      <sz val="10"/>
      <name val="Verdana"/>
      <family val="2"/>
    </font>
    <font>
      <vertAlign val="subscript"/>
      <sz val="11"/>
      <color rgb="FF000000"/>
      <name val="Calibri"/>
      <family val="2"/>
      <scheme val="minor"/>
    </font>
    <font>
      <b/>
      <sz val="10"/>
      <color theme="9" tint="-0.249977111117893"/>
      <name val="Verdana"/>
      <family val="2"/>
    </font>
    <font>
      <b/>
      <sz val="12"/>
      <color rgb="FF0070C0"/>
      <name val="Verdana"/>
      <family val="2"/>
    </font>
    <font>
      <sz val="10"/>
      <color rgb="FF00B050"/>
      <name val="Verdana"/>
      <family val="2"/>
    </font>
    <font>
      <sz val="10"/>
      <color theme="9" tint="-0.249977111117893"/>
      <name val="Verdana"/>
      <family val="2"/>
    </font>
    <font>
      <sz val="10"/>
      <color rgb="FF0070C0"/>
      <name val="Verdana"/>
      <family val="2"/>
    </font>
    <font>
      <sz val="10"/>
      <name val="Symbol"/>
      <family val="1"/>
      <charset val="2"/>
    </font>
    <font>
      <b/>
      <i/>
      <sz val="11"/>
      <color theme="1"/>
      <name val="Calibri"/>
      <family val="2"/>
      <scheme val="minor"/>
    </font>
    <font>
      <sz val="12"/>
      <name val="Verdana"/>
      <family val="2"/>
    </font>
    <font>
      <i/>
      <sz val="11"/>
      <color rgb="FF000000"/>
      <name val="Calibri"/>
      <family val="2"/>
      <scheme val="minor"/>
    </font>
    <font>
      <i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2"/>
      <name val="Calibri"/>
      <family val="2"/>
      <scheme val="minor"/>
    </font>
    <font>
      <sz val="8"/>
      <name val="Calibri"/>
      <family val="2"/>
      <scheme val="minor"/>
    </font>
    <font>
      <i/>
      <sz val="12"/>
      <color theme="1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1"/>
      <name val="Calibri"/>
      <family val="2"/>
      <scheme val="minor"/>
    </font>
    <font>
      <b/>
      <vertAlign val="subscript"/>
      <sz val="11"/>
      <color rgb="FF000000"/>
      <name val="Calibri"/>
      <family val="2"/>
      <scheme val="minor"/>
    </font>
    <font>
      <sz val="11"/>
      <color rgb="FF00B050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8"/>
      <color rgb="FF000000"/>
      <name val="Calibri (Body)_x0000_"/>
    </font>
    <font>
      <sz val="10"/>
      <name val="Arial"/>
      <family val="2"/>
    </font>
    <font>
      <b/>
      <i/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1"/>
      <color rgb="FF00B050"/>
      <name val="Calibri"/>
      <family val="2"/>
      <scheme val="minor"/>
    </font>
    <font>
      <sz val="12"/>
      <color rgb="FF00B050"/>
      <name val="Calibri"/>
      <family val="2"/>
      <scheme val="minor"/>
    </font>
    <font>
      <i/>
      <sz val="11"/>
      <name val="Calibri"/>
      <family val="2"/>
      <scheme val="minor"/>
    </font>
    <font>
      <vertAlign val="subscript"/>
      <sz val="11"/>
      <name val="Calibri"/>
      <family val="2"/>
      <scheme val="minor"/>
    </font>
    <font>
      <b/>
      <sz val="11"/>
      <color rgb="FF00B0F0"/>
      <name val="Calibri"/>
      <family val="2"/>
      <scheme val="minor"/>
    </font>
    <font>
      <sz val="11"/>
      <color rgb="FF00B0F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9"/>
        <bgColor indexed="64"/>
      </patternFill>
    </fill>
    <fill>
      <patternFill patternType="solid">
        <fgColor theme="7" tint="0.79998168889431442"/>
        <bgColor indexed="64"/>
      </patternFill>
    </fill>
  </fills>
  <borders count="26">
    <border>
      <left/>
      <right/>
      <top/>
      <bottom/>
      <diagonal/>
    </border>
    <border>
      <left/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</borders>
  <cellStyleXfs count="4">
    <xf numFmtId="0" fontId="0" fillId="0" borderId="0"/>
    <xf numFmtId="0" fontId="28" fillId="0" borderId="0" applyNumberFormat="0" applyFill="0" applyBorder="0" applyAlignment="0" applyProtection="0"/>
    <xf numFmtId="164" fontId="32" fillId="0" borderId="0" applyFont="0" applyFill="0" applyBorder="0" applyAlignment="0" applyProtection="0"/>
    <xf numFmtId="0" fontId="30" fillId="0" borderId="0"/>
  </cellStyleXfs>
  <cellXfs count="382">
    <xf numFmtId="0" fontId="0" fillId="0" borderId="0" xfId="0"/>
    <xf numFmtId="0" fontId="2" fillId="0" borderId="1" xfId="0" applyFont="1" applyBorder="1" applyAlignment="1">
      <alignment vertical="center"/>
    </xf>
    <xf numFmtId="0" fontId="3" fillId="0" borderId="0" xfId="0" applyFont="1"/>
    <xf numFmtId="0" fontId="4" fillId="0" borderId="0" xfId="0" applyFont="1"/>
    <xf numFmtId="0" fontId="5" fillId="0" borderId="0" xfId="0" applyFont="1"/>
    <xf numFmtId="2" fontId="0" fillId="0" borderId="0" xfId="0" applyNumberFormat="1"/>
    <xf numFmtId="0" fontId="6" fillId="0" borderId="0" xfId="0" applyFont="1"/>
    <xf numFmtId="0" fontId="7" fillId="0" borderId="0" xfId="0" applyFont="1"/>
    <xf numFmtId="0" fontId="1" fillId="0" borderId="0" xfId="0" applyFont="1"/>
    <xf numFmtId="0" fontId="9" fillId="0" borderId="0" xfId="0" applyFont="1"/>
    <xf numFmtId="0" fontId="10" fillId="0" borderId="2" xfId="0" applyFont="1" applyBorder="1"/>
    <xf numFmtId="2" fontId="10" fillId="0" borderId="2" xfId="0" applyNumberFormat="1" applyFont="1" applyBorder="1"/>
    <xf numFmtId="2" fontId="6" fillId="0" borderId="0" xfId="0" applyNumberFormat="1" applyFont="1"/>
    <xf numFmtId="0" fontId="6" fillId="0" borderId="3" xfId="0" applyFont="1" applyBorder="1"/>
    <xf numFmtId="0" fontId="11" fillId="0" borderId="0" xfId="0" applyFont="1"/>
    <xf numFmtId="2" fontId="7" fillId="0" borderId="0" xfId="0" applyNumberFormat="1" applyFont="1"/>
    <xf numFmtId="165" fontId="6" fillId="0" borderId="0" xfId="0" applyNumberFormat="1" applyFont="1"/>
    <xf numFmtId="0" fontId="12" fillId="0" borderId="0" xfId="0" applyFont="1"/>
    <xf numFmtId="0" fontId="13" fillId="0" borderId="0" xfId="0" applyFont="1"/>
    <xf numFmtId="2" fontId="5" fillId="0" borderId="0" xfId="0" applyNumberFormat="1" applyFont="1"/>
    <xf numFmtId="166" fontId="6" fillId="0" borderId="0" xfId="0" applyNumberFormat="1" applyFont="1"/>
    <xf numFmtId="2" fontId="12" fillId="0" borderId="0" xfId="0" applyNumberFormat="1" applyFont="1"/>
    <xf numFmtId="2" fontId="13" fillId="0" borderId="0" xfId="0" applyNumberFormat="1" applyFont="1"/>
    <xf numFmtId="10" fontId="7" fillId="0" borderId="0" xfId="0" applyNumberFormat="1" applyFont="1"/>
    <xf numFmtId="11" fontId="14" fillId="0" borderId="0" xfId="0" applyNumberFormat="1" applyFont="1"/>
    <xf numFmtId="0" fontId="0" fillId="0" borderId="4" xfId="0" applyBorder="1"/>
    <xf numFmtId="0" fontId="0" fillId="0" borderId="5" xfId="0" applyBorder="1"/>
    <xf numFmtId="0" fontId="15" fillId="0" borderId="6" xfId="0" applyFont="1" applyBorder="1"/>
    <xf numFmtId="2" fontId="0" fillId="0" borderId="7" xfId="0" applyNumberFormat="1" applyBorder="1" applyAlignment="1">
      <alignment horizontal="center"/>
    </xf>
    <xf numFmtId="0" fontId="15" fillId="0" borderId="8" xfId="0" applyFont="1" applyBorder="1"/>
    <xf numFmtId="0" fontId="0" fillId="0" borderId="9" xfId="0" applyBorder="1" applyAlignment="1">
      <alignment horizontal="center"/>
    </xf>
    <xf numFmtId="0" fontId="7" fillId="0" borderId="3" xfId="0" applyFont="1" applyBorder="1"/>
    <xf numFmtId="2" fontId="7" fillId="0" borderId="3" xfId="0" applyNumberFormat="1" applyFont="1" applyBorder="1"/>
    <xf numFmtId="2" fontId="6" fillId="0" borderId="3" xfId="0" applyNumberFormat="1" applyFont="1" applyBorder="1"/>
    <xf numFmtId="0" fontId="0" fillId="0" borderId="3" xfId="0" applyBorder="1"/>
    <xf numFmtId="165" fontId="6" fillId="0" borderId="3" xfId="0" applyNumberFormat="1" applyFont="1" applyBorder="1"/>
    <xf numFmtId="0" fontId="12" fillId="0" borderId="3" xfId="0" applyFont="1" applyBorder="1"/>
    <xf numFmtId="0" fontId="13" fillId="0" borderId="3" xfId="0" applyFont="1" applyBorder="1"/>
    <xf numFmtId="166" fontId="6" fillId="0" borderId="3" xfId="0" applyNumberFormat="1" applyFont="1" applyBorder="1"/>
    <xf numFmtId="11" fontId="14" fillId="0" borderId="3" xfId="0" applyNumberFormat="1" applyFont="1" applyBorder="1"/>
    <xf numFmtId="0" fontId="16" fillId="0" borderId="0" xfId="0" applyFont="1"/>
    <xf numFmtId="0" fontId="0" fillId="0" borderId="0" xfId="0" applyFont="1"/>
    <xf numFmtId="166" fontId="7" fillId="0" borderId="0" xfId="0" applyNumberFormat="1" applyFont="1"/>
    <xf numFmtId="0" fontId="0" fillId="0" borderId="1" xfId="0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2" fontId="0" fillId="0" borderId="10" xfId="0" applyNumberFormat="1" applyBorder="1" applyAlignment="1">
      <alignment horizontal="center" vertical="center"/>
    </xf>
    <xf numFmtId="1" fontId="20" fillId="0" borderId="0" xfId="0" applyNumberFormat="1" applyFont="1" applyBorder="1" applyAlignment="1">
      <alignment horizontal="center" vertical="center"/>
    </xf>
    <xf numFmtId="1" fontId="0" fillId="0" borderId="0" xfId="0" applyNumberFormat="1" applyBorder="1" applyAlignment="1">
      <alignment horizontal="center" vertical="center"/>
    </xf>
    <xf numFmtId="0" fontId="2" fillId="0" borderId="0" xfId="0" applyFont="1" applyBorder="1" applyAlignment="1">
      <alignment horizontal="center" vertical="center"/>
    </xf>
    <xf numFmtId="0" fontId="0" fillId="0" borderId="0" xfId="0" applyBorder="1" applyAlignment="1">
      <alignment horizontal="center" vertical="center"/>
    </xf>
    <xf numFmtId="2" fontId="0" fillId="0" borderId="0" xfId="0" applyNumberFormat="1" applyBorder="1" applyAlignment="1">
      <alignment horizontal="center" vertical="center"/>
    </xf>
    <xf numFmtId="165" fontId="0" fillId="0" borderId="0" xfId="0" applyNumberFormat="1" applyBorder="1" applyAlignment="1">
      <alignment horizontal="center" vertical="center"/>
    </xf>
    <xf numFmtId="0" fontId="20" fillId="0" borderId="0" xfId="0" applyFont="1" applyBorder="1" applyAlignment="1">
      <alignment horizontal="center" vertical="center"/>
    </xf>
    <xf numFmtId="0" fontId="0" fillId="0" borderId="13" xfId="0" applyBorder="1" applyAlignment="1">
      <alignment horizontal="center" vertical="center"/>
    </xf>
    <xf numFmtId="0" fontId="2" fillId="0" borderId="13" xfId="0" applyFont="1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165" fontId="0" fillId="0" borderId="1" xfId="0" applyNumberFormat="1" applyBorder="1" applyAlignment="1">
      <alignment horizontal="center" vertical="center"/>
    </xf>
    <xf numFmtId="2" fontId="0" fillId="0" borderId="1" xfId="0" applyNumberFormat="1" applyBorder="1" applyAlignment="1">
      <alignment horizontal="center" vertical="center"/>
    </xf>
    <xf numFmtId="0" fontId="1" fillId="0" borderId="13" xfId="0" applyFont="1" applyBorder="1" applyAlignment="1">
      <alignment horizontal="center" vertical="center"/>
    </xf>
    <xf numFmtId="0" fontId="24" fillId="0" borderId="13" xfId="0" applyFont="1" applyBorder="1" applyAlignment="1">
      <alignment horizontal="center" vertical="center" wrapText="1"/>
    </xf>
    <xf numFmtId="2" fontId="0" fillId="0" borderId="12" xfId="0" applyNumberFormat="1" applyBorder="1" applyAlignment="1">
      <alignment horizontal="center" vertical="center"/>
    </xf>
    <xf numFmtId="1" fontId="20" fillId="0" borderId="1" xfId="0" applyNumberFormat="1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3" xfId="0" applyFont="1" applyBorder="1" applyAlignment="1">
      <alignment horizontal="center" vertical="center" wrapText="1"/>
    </xf>
    <xf numFmtId="165" fontId="0" fillId="0" borderId="0" xfId="0" applyNumberFormat="1" applyFill="1" applyBorder="1" applyAlignment="1">
      <alignment horizontal="center" vertical="center"/>
    </xf>
    <xf numFmtId="0" fontId="23" fillId="0" borderId="0" xfId="0" applyFont="1" applyBorder="1" applyAlignment="1">
      <alignment horizontal="center" vertical="center" wrapText="1"/>
    </xf>
    <xf numFmtId="0" fontId="23" fillId="0" borderId="0" xfId="0" applyFont="1" applyBorder="1" applyAlignment="1">
      <alignment horizontal="center" vertical="center"/>
    </xf>
    <xf numFmtId="165" fontId="0" fillId="0" borderId="1" xfId="0" applyNumberFormat="1" applyFill="1" applyBorder="1" applyAlignment="1">
      <alignment horizontal="center" vertical="center"/>
    </xf>
    <xf numFmtId="2" fontId="21" fillId="0" borderId="0" xfId="0" applyNumberFormat="1" applyFont="1" applyBorder="1" applyAlignment="1">
      <alignment horizontal="center" vertical="center"/>
    </xf>
    <xf numFmtId="165" fontId="20" fillId="0" borderId="0" xfId="0" applyNumberFormat="1" applyFont="1" applyBorder="1" applyAlignment="1">
      <alignment horizontal="center" vertical="center"/>
    </xf>
    <xf numFmtId="0" fontId="0" fillId="0" borderId="0" xfId="0" applyFill="1"/>
    <xf numFmtId="1" fontId="25" fillId="0" borderId="0" xfId="0" applyNumberFormat="1" applyFont="1" applyBorder="1" applyAlignment="1">
      <alignment horizontal="center" vertical="center"/>
    </xf>
    <xf numFmtId="165" fontId="20" fillId="0" borderId="1" xfId="0" applyNumberFormat="1" applyFont="1" applyBorder="1" applyAlignment="1">
      <alignment horizontal="center" vertical="center"/>
    </xf>
    <xf numFmtId="0" fontId="27" fillId="0" borderId="0" xfId="0" applyFont="1" applyBorder="1" applyAlignment="1">
      <alignment horizontal="center" vertical="center"/>
    </xf>
    <xf numFmtId="0" fontId="27" fillId="0" borderId="0" xfId="0" applyFont="1"/>
    <xf numFmtId="0" fontId="0" fillId="0" borderId="0" xfId="0" applyFill="1" applyBorder="1" applyAlignment="1">
      <alignment horizontal="center" vertical="center"/>
    </xf>
    <xf numFmtId="0" fontId="0" fillId="0" borderId="0" xfId="0" applyFill="1" applyAlignment="1">
      <alignment horizontal="center"/>
    </xf>
    <xf numFmtId="0" fontId="1" fillId="0" borderId="3" xfId="0" applyFont="1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24" fillId="0" borderId="16" xfId="0" applyFont="1" applyBorder="1" applyAlignment="1">
      <alignment horizontal="center" vertical="center" wrapText="1"/>
    </xf>
    <xf numFmtId="165" fontId="0" fillId="0" borderId="14" xfId="0" applyNumberFormat="1" applyBorder="1" applyAlignment="1">
      <alignment horizontal="center" vertical="center"/>
    </xf>
    <xf numFmtId="165" fontId="0" fillId="0" borderId="17" xfId="0" applyNumberFormat="1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0" fillId="0" borderId="0" xfId="0" applyFill="1" applyBorder="1"/>
    <xf numFmtId="0" fontId="0" fillId="0" borderId="0" xfId="0" applyFill="1" applyBorder="1" applyAlignment="1">
      <alignment horizontal="center"/>
    </xf>
    <xf numFmtId="0" fontId="0" fillId="0" borderId="1" xfId="0" applyFill="1" applyBorder="1" applyAlignment="1">
      <alignment horizontal="center"/>
    </xf>
    <xf numFmtId="0" fontId="0" fillId="0" borderId="1" xfId="0" applyFill="1" applyBorder="1"/>
    <xf numFmtId="0" fontId="0" fillId="0" borderId="1" xfId="0" applyFill="1" applyBorder="1" applyAlignment="1">
      <alignment horizontal="center" vertical="center"/>
    </xf>
    <xf numFmtId="0" fontId="0" fillId="0" borderId="14" xfId="0" applyFill="1" applyBorder="1" applyAlignment="1">
      <alignment horizontal="center"/>
    </xf>
    <xf numFmtId="0" fontId="0" fillId="0" borderId="17" xfId="0" applyFill="1" applyBorder="1" applyAlignment="1">
      <alignment horizontal="center"/>
    </xf>
    <xf numFmtId="0" fontId="24" fillId="0" borderId="13" xfId="0" applyFont="1" applyFill="1" applyBorder="1" applyAlignment="1">
      <alignment horizontal="center" vertical="center" wrapText="1"/>
    </xf>
    <xf numFmtId="1" fontId="0" fillId="0" borderId="0" xfId="0" applyNumberFormat="1" applyFill="1" applyBorder="1" applyAlignment="1">
      <alignment horizontal="center" vertical="center"/>
    </xf>
    <xf numFmtId="2" fontId="0" fillId="0" borderId="0" xfId="0" applyNumberFormat="1" applyFill="1" applyBorder="1" applyAlignment="1">
      <alignment horizontal="center" vertical="center"/>
    </xf>
    <xf numFmtId="2" fontId="0" fillId="0" borderId="1" xfId="0" applyNumberFormat="1" applyFill="1" applyBorder="1" applyAlignment="1">
      <alignment horizontal="center" vertical="center"/>
    </xf>
    <xf numFmtId="0" fontId="0" fillId="0" borderId="14" xfId="0" applyFill="1" applyBorder="1" applyAlignment="1">
      <alignment horizontal="center" vertical="center"/>
    </xf>
    <xf numFmtId="0" fontId="30" fillId="0" borderId="0" xfId="0" applyFont="1" applyFill="1"/>
    <xf numFmtId="0" fontId="0" fillId="0" borderId="1" xfId="0" applyFont="1" applyFill="1" applyBorder="1" applyAlignment="1">
      <alignment horizontal="center"/>
    </xf>
    <xf numFmtId="0" fontId="0" fillId="0" borderId="1" xfId="0" applyFont="1" applyBorder="1" applyAlignment="1">
      <alignment horizontal="center" vertical="center"/>
    </xf>
    <xf numFmtId="0" fontId="0" fillId="0" borderId="1" xfId="0" applyFont="1" applyFill="1" applyBorder="1"/>
    <xf numFmtId="0" fontId="0" fillId="0" borderId="1" xfId="0" applyFont="1" applyFill="1" applyBorder="1" applyAlignment="1">
      <alignment horizontal="center" vertical="center"/>
    </xf>
    <xf numFmtId="167" fontId="0" fillId="0" borderId="0" xfId="0" applyNumberFormat="1" applyFill="1" applyBorder="1" applyAlignment="1">
      <alignment horizontal="center" vertical="center"/>
    </xf>
    <xf numFmtId="167" fontId="0" fillId="0" borderId="1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center" vertical="center"/>
    </xf>
    <xf numFmtId="166" fontId="0" fillId="0" borderId="0" xfId="0" applyNumberFormat="1" applyFill="1" applyAlignment="1">
      <alignment horizontal="center"/>
    </xf>
    <xf numFmtId="49" fontId="0" fillId="0" borderId="0" xfId="0" applyNumberFormat="1" applyBorder="1" applyAlignment="1">
      <alignment horizontal="center" vertical="center"/>
    </xf>
    <xf numFmtId="0" fontId="0" fillId="0" borderId="0" xfId="0" applyFont="1" applyBorder="1" applyAlignment="1">
      <alignment horizontal="center" vertical="center"/>
    </xf>
    <xf numFmtId="0" fontId="0" fillId="0" borderId="19" xfId="0" applyFill="1" applyBorder="1"/>
    <xf numFmtId="0" fontId="0" fillId="0" borderId="18" xfId="0" applyFill="1" applyBorder="1"/>
    <xf numFmtId="168" fontId="0" fillId="0" borderId="19" xfId="0" applyNumberFormat="1" applyBorder="1" applyAlignment="1">
      <alignment horizontal="center" vertical="center"/>
    </xf>
    <xf numFmtId="168" fontId="24" fillId="0" borderId="21" xfId="0" applyNumberFormat="1" applyFont="1" applyBorder="1" applyAlignment="1">
      <alignment horizontal="center" vertical="center" wrapText="1"/>
    </xf>
    <xf numFmtId="168" fontId="0" fillId="0" borderId="0" xfId="0" applyNumberFormat="1" applyBorder="1" applyAlignment="1">
      <alignment horizontal="center" vertical="center"/>
    </xf>
    <xf numFmtId="168" fontId="0" fillId="0" borderId="1" xfId="0" applyNumberFormat="1" applyBorder="1" applyAlignment="1">
      <alignment horizontal="center" vertical="center"/>
    </xf>
    <xf numFmtId="168" fontId="0" fillId="0" borderId="19" xfId="0" applyNumberFormat="1" applyFill="1" applyBorder="1" applyAlignment="1">
      <alignment horizontal="center" vertical="center"/>
    </xf>
    <xf numFmtId="168" fontId="0" fillId="0" borderId="19" xfId="0" applyNumberFormat="1" applyFill="1" applyBorder="1" applyAlignment="1">
      <alignment horizontal="center"/>
    </xf>
    <xf numFmtId="168" fontId="0" fillId="0" borderId="19" xfId="0" applyNumberFormat="1" applyFill="1" applyBorder="1"/>
    <xf numFmtId="169" fontId="0" fillId="0" borderId="3" xfId="0" applyNumberFormat="1" applyBorder="1" applyAlignment="1">
      <alignment horizontal="center" vertical="center"/>
    </xf>
    <xf numFmtId="169" fontId="0" fillId="0" borderId="19" xfId="0" applyNumberFormat="1" applyBorder="1" applyAlignment="1">
      <alignment horizontal="center" vertical="center"/>
    </xf>
    <xf numFmtId="169" fontId="24" fillId="0" borderId="13" xfId="0" applyNumberFormat="1" applyFont="1" applyBorder="1" applyAlignment="1">
      <alignment horizontal="center" vertical="center" wrapText="1"/>
    </xf>
    <xf numFmtId="169" fontId="0" fillId="0" borderId="0" xfId="0" applyNumberFormat="1" applyBorder="1" applyAlignment="1">
      <alignment horizontal="center" vertical="center"/>
    </xf>
    <xf numFmtId="169" fontId="0" fillId="0" borderId="1" xfId="0" applyNumberFormat="1" applyBorder="1" applyAlignment="1">
      <alignment horizontal="center" vertical="center"/>
    </xf>
    <xf numFmtId="169" fontId="0" fillId="0" borderId="0" xfId="0" applyNumberFormat="1" applyAlignment="1">
      <alignment horizontal="center" vertical="center"/>
    </xf>
    <xf numFmtId="169" fontId="0" fillId="0" borderId="0" xfId="0" applyNumberFormat="1" applyFill="1" applyBorder="1" applyAlignment="1">
      <alignment horizontal="center" vertical="center"/>
    </xf>
    <xf numFmtId="169" fontId="0" fillId="0" borderId="1" xfId="0" applyNumberFormat="1" applyFont="1" applyBorder="1" applyAlignment="1">
      <alignment horizontal="center" vertical="center"/>
    </xf>
    <xf numFmtId="170" fontId="0" fillId="0" borderId="0" xfId="0" applyNumberFormat="1" applyBorder="1" applyAlignment="1">
      <alignment horizontal="center" vertical="center"/>
    </xf>
    <xf numFmtId="170" fontId="0" fillId="0" borderId="1" xfId="0" applyNumberFormat="1" applyBorder="1" applyAlignment="1">
      <alignment horizontal="center" vertical="center"/>
    </xf>
    <xf numFmtId="171" fontId="0" fillId="0" borderId="20" xfId="0" applyNumberFormat="1" applyBorder="1" applyAlignment="1">
      <alignment horizontal="center" vertical="center"/>
    </xf>
    <xf numFmtId="171" fontId="0" fillId="0" borderId="0" xfId="0" applyNumberFormat="1" applyBorder="1" applyAlignment="1">
      <alignment horizontal="center" vertical="center"/>
    </xf>
    <xf numFmtId="171" fontId="0" fillId="0" borderId="1" xfId="0" applyNumberFormat="1" applyBorder="1" applyAlignment="1">
      <alignment horizontal="center" vertical="center"/>
    </xf>
    <xf numFmtId="0" fontId="0" fillId="0" borderId="10" xfId="0" applyFill="1" applyBorder="1" applyAlignment="1">
      <alignment horizontal="center"/>
    </xf>
    <xf numFmtId="0" fontId="0" fillId="0" borderId="12" xfId="0" applyFill="1" applyBorder="1" applyAlignment="1">
      <alignment horizontal="center"/>
    </xf>
    <xf numFmtId="168" fontId="0" fillId="0" borderId="18" xfId="0" applyNumberFormat="1" applyBorder="1" applyAlignment="1">
      <alignment horizontal="center" vertical="center"/>
    </xf>
    <xf numFmtId="165" fontId="0" fillId="0" borderId="1" xfId="0" applyNumberFormat="1" applyFont="1" applyBorder="1" applyAlignment="1">
      <alignment horizontal="center" vertical="center"/>
    </xf>
    <xf numFmtId="1" fontId="0" fillId="0" borderId="1" xfId="0" applyNumberFormat="1" applyFont="1" applyBorder="1" applyAlignment="1">
      <alignment horizontal="center" vertical="center"/>
    </xf>
    <xf numFmtId="165" fontId="0" fillId="0" borderId="17" xfId="0" applyNumberFormat="1" applyFont="1" applyBorder="1" applyAlignment="1">
      <alignment horizontal="center" vertical="center"/>
    </xf>
    <xf numFmtId="2" fontId="0" fillId="0" borderId="1" xfId="0" applyNumberFormat="1" applyFont="1" applyBorder="1" applyAlignment="1">
      <alignment horizontal="center" vertical="center"/>
    </xf>
    <xf numFmtId="2" fontId="0" fillId="0" borderId="1" xfId="0" applyNumberFormat="1" applyFont="1" applyFill="1" applyBorder="1" applyAlignment="1">
      <alignment horizontal="center" vertical="center"/>
    </xf>
    <xf numFmtId="168" fontId="0" fillId="0" borderId="18" xfId="0" applyNumberFormat="1" applyFont="1" applyBorder="1" applyAlignment="1">
      <alignment horizontal="center" vertical="center"/>
    </xf>
    <xf numFmtId="0" fontId="0" fillId="0" borderId="17" xfId="0" applyFill="1" applyBorder="1" applyAlignment="1">
      <alignment horizontal="center" vertical="center"/>
    </xf>
    <xf numFmtId="168" fontId="0" fillId="0" borderId="18" xfId="0" applyNumberFormat="1" applyFill="1" applyBorder="1" applyAlignment="1">
      <alignment horizontal="center"/>
    </xf>
    <xf numFmtId="169" fontId="0" fillId="0" borderId="19" xfId="0" applyNumberFormat="1" applyFill="1" applyBorder="1"/>
    <xf numFmtId="169" fontId="0" fillId="0" borderId="18" xfId="0" applyNumberFormat="1" applyFill="1" applyBorder="1"/>
    <xf numFmtId="168" fontId="0" fillId="0" borderId="1" xfId="0" applyNumberFormat="1" applyFont="1" applyBorder="1" applyAlignment="1">
      <alignment horizontal="center" vertical="center"/>
    </xf>
    <xf numFmtId="0" fontId="0" fillId="0" borderId="0" xfId="0" applyFill="1" applyBorder="1" applyAlignment="1">
      <alignment horizontal="left" vertical="center"/>
    </xf>
    <xf numFmtId="0" fontId="0" fillId="0" borderId="0" xfId="0" applyFont="1" applyFill="1" applyBorder="1" applyAlignment="1">
      <alignment horizontal="center" vertical="center"/>
    </xf>
    <xf numFmtId="0" fontId="0" fillId="0" borderId="1" xfId="0" applyBorder="1" applyAlignment="1">
      <alignment horizontal="left" vertical="center"/>
    </xf>
    <xf numFmtId="49" fontId="0" fillId="0" borderId="18" xfId="0" applyNumberFormat="1" applyBorder="1" applyAlignment="1">
      <alignment horizontal="center" vertical="center"/>
    </xf>
    <xf numFmtId="0" fontId="0" fillId="0" borderId="0" xfId="0" applyFont="1" applyAlignment="1">
      <alignment horizontal="center"/>
    </xf>
    <xf numFmtId="0" fontId="0" fillId="0" borderId="22" xfId="0" applyBorder="1" applyAlignment="1">
      <alignment horizontal="center" vertical="center"/>
    </xf>
    <xf numFmtId="2" fontId="0" fillId="0" borderId="0" xfId="0" applyNumberFormat="1" applyFill="1"/>
    <xf numFmtId="2" fontId="0" fillId="0" borderId="19" xfId="0" applyNumberFormat="1" applyFill="1" applyBorder="1"/>
    <xf numFmtId="169" fontId="0" fillId="0" borderId="18" xfId="0" applyNumberFormat="1" applyBorder="1" applyAlignment="1">
      <alignment horizontal="center" vertical="center"/>
    </xf>
    <xf numFmtId="0" fontId="0" fillId="0" borderId="23" xfId="0" applyFill="1" applyBorder="1" applyAlignment="1">
      <alignment horizontal="center"/>
    </xf>
    <xf numFmtId="0" fontId="0" fillId="0" borderId="23" xfId="0" applyFill="1" applyBorder="1" applyAlignment="1">
      <alignment horizontal="center" vertical="center"/>
    </xf>
    <xf numFmtId="0" fontId="0" fillId="0" borderId="23" xfId="0" applyBorder="1" applyAlignment="1">
      <alignment horizontal="center" vertical="center"/>
    </xf>
    <xf numFmtId="0" fontId="0" fillId="0" borderId="23" xfId="0" applyFill="1" applyBorder="1"/>
    <xf numFmtId="169" fontId="0" fillId="0" borderId="23" xfId="0" applyNumberFormat="1" applyBorder="1" applyAlignment="1">
      <alignment horizontal="center" vertical="center"/>
    </xf>
    <xf numFmtId="168" fontId="0" fillId="0" borderId="24" xfId="0" applyNumberFormat="1" applyBorder="1" applyAlignment="1">
      <alignment horizontal="center" vertical="center"/>
    </xf>
    <xf numFmtId="0" fontId="0" fillId="2" borderId="0" xfId="0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center"/>
    </xf>
    <xf numFmtId="0" fontId="0" fillId="3" borderId="0" xfId="0" applyFill="1" applyBorder="1" applyAlignment="1">
      <alignment horizontal="center" vertical="center"/>
    </xf>
    <xf numFmtId="168" fontId="0" fillId="0" borderId="0" xfId="0" applyNumberFormat="1" applyFill="1" applyBorder="1" applyAlignment="1">
      <alignment horizontal="center" vertical="center"/>
    </xf>
    <xf numFmtId="168" fontId="0" fillId="0" borderId="18" xfId="0" applyNumberFormat="1" applyFill="1" applyBorder="1"/>
    <xf numFmtId="166" fontId="0" fillId="0" borderId="1" xfId="0" applyNumberFormat="1" applyBorder="1" applyAlignment="1">
      <alignment horizontal="center" vertical="center"/>
    </xf>
    <xf numFmtId="0" fontId="0" fillId="0" borderId="24" xfId="0" applyFill="1" applyBorder="1" applyAlignment="1">
      <alignment horizontal="center" vertical="center"/>
    </xf>
    <xf numFmtId="0" fontId="0" fillId="0" borderId="0" xfId="0" applyFill="1" applyBorder="1" applyAlignment="1">
      <alignment horizontal="right" vertical="center"/>
    </xf>
    <xf numFmtId="0" fontId="0" fillId="0" borderId="0" xfId="0" applyBorder="1" applyAlignment="1">
      <alignment horizontal="right" vertical="center"/>
    </xf>
    <xf numFmtId="0" fontId="0" fillId="0" borderId="1" xfId="0" applyFill="1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167" fontId="0" fillId="0" borderId="0" xfId="0" applyNumberFormat="1" applyBorder="1" applyAlignment="1">
      <alignment horizontal="center" vertical="center"/>
    </xf>
    <xf numFmtId="167" fontId="0" fillId="0" borderId="1" xfId="0" applyNumberForma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1" fillId="0" borderId="21" xfId="0" applyFont="1" applyBorder="1" applyAlignment="1">
      <alignment horizontal="center" vertical="center"/>
    </xf>
    <xf numFmtId="0" fontId="0" fillId="0" borderId="25" xfId="0" applyBorder="1" applyAlignment="1">
      <alignment horizontal="center" vertical="center"/>
    </xf>
    <xf numFmtId="0" fontId="0" fillId="0" borderId="18" xfId="0" applyFont="1" applyBorder="1" applyAlignment="1">
      <alignment horizontal="center" vertical="center"/>
    </xf>
    <xf numFmtId="0" fontId="0" fillId="0" borderId="19" xfId="0" applyFill="1" applyBorder="1" applyAlignment="1">
      <alignment horizontal="center" vertical="center"/>
    </xf>
    <xf numFmtId="0" fontId="2" fillId="0" borderId="18" xfId="0" applyFont="1" applyBorder="1" applyAlignment="1">
      <alignment horizontal="center" vertical="center"/>
    </xf>
    <xf numFmtId="49" fontId="0" fillId="0" borderId="19" xfId="0" applyNumberFormat="1" applyFill="1" applyBorder="1"/>
    <xf numFmtId="49" fontId="0" fillId="0" borderId="19" xfId="0" applyNumberFormat="1" applyBorder="1" applyAlignment="1">
      <alignment horizontal="center" vertical="center"/>
    </xf>
    <xf numFmtId="0" fontId="0" fillId="0" borderId="19" xfId="0" applyFont="1" applyFill="1" applyBorder="1"/>
    <xf numFmtId="0" fontId="2" fillId="0" borderId="19" xfId="0" applyFont="1" applyBorder="1" applyAlignment="1">
      <alignment horizontal="center" vertical="center"/>
    </xf>
    <xf numFmtId="0" fontId="24" fillId="0" borderId="21" xfId="0" applyFont="1" applyBorder="1" applyAlignment="1">
      <alignment horizontal="center" vertical="center" wrapText="1"/>
    </xf>
    <xf numFmtId="165" fontId="0" fillId="0" borderId="19" xfId="0" applyNumberFormat="1" applyBorder="1" applyAlignment="1">
      <alignment horizontal="center" vertical="center"/>
    </xf>
    <xf numFmtId="2" fontId="0" fillId="0" borderId="19" xfId="0" applyNumberFormat="1" applyBorder="1" applyAlignment="1">
      <alignment horizontal="center" vertical="center"/>
    </xf>
    <xf numFmtId="2" fontId="0" fillId="0" borderId="18" xfId="0" applyNumberFormat="1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2" fillId="0" borderId="21" xfId="0" applyFont="1" applyBorder="1" applyAlignment="1">
      <alignment horizontal="center" vertical="center" wrapText="1"/>
    </xf>
    <xf numFmtId="1" fontId="0" fillId="0" borderId="19" xfId="0" applyNumberFormat="1" applyBorder="1" applyAlignment="1">
      <alignment horizontal="center" vertical="center"/>
    </xf>
    <xf numFmtId="2" fontId="2" fillId="0" borderId="19" xfId="0" applyNumberFormat="1" applyFont="1" applyBorder="1" applyAlignment="1">
      <alignment horizontal="center" vertical="center"/>
    </xf>
    <xf numFmtId="2" fontId="0" fillId="0" borderId="0" xfId="0" applyNumberFormat="1" applyFill="1" applyBorder="1" applyAlignment="1">
      <alignment horizontal="right" vertical="center"/>
    </xf>
    <xf numFmtId="2" fontId="0" fillId="0" borderId="1" xfId="0" applyNumberFormat="1" applyFill="1" applyBorder="1" applyAlignment="1">
      <alignment horizontal="right" vertical="center"/>
    </xf>
    <xf numFmtId="0" fontId="0" fillId="0" borderId="1" xfId="0" applyFont="1" applyFill="1" applyBorder="1" applyAlignment="1">
      <alignment horizontal="right" vertical="center"/>
    </xf>
    <xf numFmtId="0" fontId="0" fillId="0" borderId="0" xfId="0" applyFill="1" applyAlignment="1">
      <alignment horizontal="right"/>
    </xf>
    <xf numFmtId="0" fontId="0" fillId="0" borderId="1" xfId="0" applyFill="1" applyBorder="1" applyAlignment="1">
      <alignment horizontal="right"/>
    </xf>
    <xf numFmtId="0" fontId="0" fillId="0" borderId="1" xfId="0" applyFont="1" applyFill="1" applyBorder="1" applyAlignment="1">
      <alignment horizontal="right"/>
    </xf>
    <xf numFmtId="0" fontId="0" fillId="0" borderId="23" xfId="0" applyFill="1" applyBorder="1" applyAlignment="1">
      <alignment horizontal="right"/>
    </xf>
    <xf numFmtId="0" fontId="0" fillId="0" borderId="0" xfId="0" applyFill="1" applyBorder="1" applyAlignment="1">
      <alignment horizontal="right"/>
    </xf>
    <xf numFmtId="2" fontId="0" fillId="0" borderId="0" xfId="0" applyNumberFormat="1" applyBorder="1" applyAlignment="1">
      <alignment horizontal="right" vertical="center"/>
    </xf>
    <xf numFmtId="2" fontId="0" fillId="0" borderId="1" xfId="0" applyNumberFormat="1" applyBorder="1" applyAlignment="1">
      <alignment horizontal="right" vertical="center"/>
    </xf>
    <xf numFmtId="166" fontId="0" fillId="0" borderId="0" xfId="0" applyNumberFormat="1" applyFill="1" applyBorder="1" applyAlignment="1">
      <alignment horizontal="center" vertical="center"/>
    </xf>
    <xf numFmtId="169" fontId="0" fillId="0" borderId="1" xfId="0" applyNumberFormat="1" applyFill="1" applyBorder="1" applyAlignment="1">
      <alignment horizontal="center" vertical="center"/>
    </xf>
    <xf numFmtId="168" fontId="0" fillId="0" borderId="1" xfId="0" applyNumberFormat="1" applyFill="1" applyBorder="1" applyAlignment="1">
      <alignment horizontal="center" vertical="center"/>
    </xf>
    <xf numFmtId="168" fontId="0" fillId="0" borderId="18" xfId="0" applyNumberFormat="1" applyFill="1" applyBorder="1" applyAlignment="1">
      <alignment horizontal="center" vertical="center"/>
    </xf>
    <xf numFmtId="0" fontId="0" fillId="0" borderId="18" xfId="0" applyFill="1" applyBorder="1" applyAlignment="1">
      <alignment horizontal="center" vertical="center"/>
    </xf>
    <xf numFmtId="166" fontId="0" fillId="0" borderId="1" xfId="0" applyNumberFormat="1" applyFill="1" applyBorder="1" applyAlignment="1">
      <alignment horizontal="center" vertical="center"/>
    </xf>
    <xf numFmtId="170" fontId="0" fillId="0" borderId="19" xfId="0" applyNumberFormat="1" applyFill="1" applyBorder="1" applyAlignment="1">
      <alignment horizontal="center" vertical="center"/>
    </xf>
    <xf numFmtId="170" fontId="0" fillId="0" borderId="18" xfId="0" applyNumberFormat="1" applyFill="1" applyBorder="1" applyAlignment="1">
      <alignment horizontal="center" vertical="center"/>
    </xf>
    <xf numFmtId="0" fontId="2" fillId="0" borderId="0" xfId="0" applyFont="1" applyFill="1" applyAlignment="1">
      <alignment horizontal="center" vertical="center"/>
    </xf>
    <xf numFmtId="2" fontId="0" fillId="0" borderId="0" xfId="0" applyNumberFormat="1" applyFill="1" applyAlignment="1">
      <alignment horizontal="center"/>
    </xf>
    <xf numFmtId="0" fontId="2" fillId="0" borderId="19" xfId="0" applyFont="1" applyFill="1" applyBorder="1" applyAlignment="1">
      <alignment horizontal="center" vertical="center"/>
    </xf>
    <xf numFmtId="0" fontId="2" fillId="0" borderId="18" xfId="0" applyFont="1" applyFill="1" applyBorder="1" applyAlignment="1">
      <alignment horizontal="center" vertical="center"/>
    </xf>
    <xf numFmtId="0" fontId="0" fillId="0" borderId="0" xfId="0" quotePrefix="1" applyFill="1" applyBorder="1" applyAlignment="1">
      <alignment horizontal="center" vertical="center"/>
    </xf>
    <xf numFmtId="172" fontId="0" fillId="0" borderId="0" xfId="0" applyNumberFormat="1" applyFill="1" applyBorder="1" applyAlignment="1">
      <alignment horizontal="center" vertical="center"/>
    </xf>
    <xf numFmtId="172" fontId="0" fillId="0" borderId="1" xfId="0" applyNumberFormat="1" applyFill="1" applyBorder="1" applyAlignment="1">
      <alignment horizontal="center" vertical="center"/>
    </xf>
    <xf numFmtId="166" fontId="0" fillId="0" borderId="0" xfId="0" applyNumberFormat="1" applyBorder="1" applyAlignment="1">
      <alignment horizontal="right" vertical="center"/>
    </xf>
    <xf numFmtId="166" fontId="0" fillId="0" borderId="1" xfId="0" applyNumberFormat="1" applyBorder="1" applyAlignment="1">
      <alignment horizontal="right" vertical="center"/>
    </xf>
    <xf numFmtId="1" fontId="0" fillId="0" borderId="0" xfId="0" applyNumberFormat="1" applyBorder="1" applyAlignment="1">
      <alignment horizontal="right" vertical="center"/>
    </xf>
    <xf numFmtId="1" fontId="0" fillId="0" borderId="0" xfId="0" applyNumberFormat="1" applyFill="1" applyBorder="1" applyAlignment="1">
      <alignment horizontal="right" vertical="center"/>
    </xf>
    <xf numFmtId="166" fontId="0" fillId="0" borderId="0" xfId="0" applyNumberFormat="1" applyFill="1" applyBorder="1" applyAlignment="1">
      <alignment horizontal="right" vertical="center"/>
    </xf>
    <xf numFmtId="166" fontId="0" fillId="0" borderId="1" xfId="0" applyNumberFormat="1" applyFill="1" applyBorder="1" applyAlignment="1">
      <alignment horizontal="right" vertical="center"/>
    </xf>
    <xf numFmtId="0" fontId="0" fillId="0" borderId="0" xfId="0" applyFont="1" applyFill="1"/>
    <xf numFmtId="0" fontId="0" fillId="0" borderId="0" xfId="0" applyFont="1" applyFill="1" applyBorder="1" applyAlignment="1">
      <alignment horizontal="right" vertical="center"/>
    </xf>
    <xf numFmtId="168" fontId="0" fillId="0" borderId="0" xfId="0" applyNumberFormat="1" applyFont="1" applyFill="1" applyBorder="1" applyAlignment="1">
      <alignment horizontal="center" vertical="center"/>
    </xf>
    <xf numFmtId="169" fontId="0" fillId="0" borderId="0" xfId="0" applyNumberFormat="1" applyFont="1" applyFill="1" applyBorder="1" applyAlignment="1">
      <alignment horizontal="center" vertical="center"/>
    </xf>
    <xf numFmtId="168" fontId="0" fillId="0" borderId="19" xfId="0" applyNumberFormat="1" applyFont="1" applyFill="1" applyBorder="1" applyAlignment="1">
      <alignment horizontal="center" vertical="center"/>
    </xf>
    <xf numFmtId="0" fontId="0" fillId="0" borderId="19" xfId="0" applyFont="1" applyFill="1" applyBorder="1" applyAlignment="1">
      <alignment horizontal="center" vertical="center"/>
    </xf>
    <xf numFmtId="0" fontId="0" fillId="0" borderId="14" xfId="0" applyFont="1" applyFill="1" applyBorder="1" applyAlignment="1">
      <alignment horizontal="center" vertical="center"/>
    </xf>
    <xf numFmtId="2" fontId="0" fillId="0" borderId="0" xfId="0" applyNumberFormat="1" applyFont="1" applyFill="1" applyBorder="1" applyAlignment="1">
      <alignment horizontal="center" vertical="center"/>
    </xf>
    <xf numFmtId="0" fontId="0" fillId="0" borderId="17" xfId="0" applyFont="1" applyFill="1" applyBorder="1" applyAlignment="1">
      <alignment horizontal="center" vertical="center"/>
    </xf>
    <xf numFmtId="164" fontId="0" fillId="0" borderId="0" xfId="2" applyNumberFormat="1" applyFont="1" applyBorder="1" applyAlignment="1">
      <alignment horizontal="center" vertical="top"/>
    </xf>
    <xf numFmtId="1" fontId="0" fillId="0" borderId="1" xfId="0" applyNumberFormat="1" applyFill="1" applyBorder="1" applyAlignment="1">
      <alignment horizontal="right" vertical="center"/>
    </xf>
    <xf numFmtId="0" fontId="2" fillId="0" borderId="1" xfId="0" applyFont="1" applyBorder="1" applyAlignment="1">
      <alignment horizontal="center" vertical="center"/>
    </xf>
    <xf numFmtId="169" fontId="0" fillId="0" borderId="19" xfId="0" applyNumberFormat="1" applyFill="1" applyBorder="1" applyAlignment="1">
      <alignment horizontal="center" vertical="center"/>
    </xf>
    <xf numFmtId="169" fontId="0" fillId="0" borderId="18" xfId="0" applyNumberFormat="1" applyFill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20" fillId="0" borderId="0" xfId="0" applyFont="1" applyFill="1" applyBorder="1" applyAlignment="1">
      <alignment horizontal="center"/>
    </xf>
    <xf numFmtId="0" fontId="20" fillId="0" borderId="19" xfId="0" applyFont="1" applyFill="1" applyBorder="1" applyAlignment="1">
      <alignment horizontal="center"/>
    </xf>
    <xf numFmtId="2" fontId="20" fillId="0" borderId="19" xfId="0" applyNumberFormat="1" applyFont="1" applyFill="1" applyBorder="1" applyAlignment="1">
      <alignment horizontal="center"/>
    </xf>
    <xf numFmtId="169" fontId="20" fillId="0" borderId="0" xfId="0" applyNumberFormat="1" applyFont="1" applyFill="1" applyBorder="1" applyAlignment="1">
      <alignment horizontal="center"/>
    </xf>
    <xf numFmtId="0" fontId="20" fillId="0" borderId="0" xfId="3" applyFont="1" applyFill="1" applyBorder="1" applyAlignment="1">
      <alignment horizontal="center"/>
    </xf>
    <xf numFmtId="0" fontId="20" fillId="0" borderId="0" xfId="3" applyFont="1" applyFill="1" applyBorder="1" applyAlignment="1">
      <alignment horizontal="right"/>
    </xf>
    <xf numFmtId="0" fontId="20" fillId="0" borderId="0" xfId="0" applyFont="1" applyFill="1" applyBorder="1" applyAlignment="1">
      <alignment horizontal="right"/>
    </xf>
    <xf numFmtId="0" fontId="20" fillId="0" borderId="0" xfId="3" applyFont="1" applyFill="1" applyBorder="1" applyAlignment="1">
      <alignment horizontal="center" vertical="center"/>
    </xf>
    <xf numFmtId="0" fontId="20" fillId="0" borderId="0" xfId="0" applyFont="1" applyFill="1" applyBorder="1" applyAlignment="1">
      <alignment horizontal="center" vertical="center"/>
    </xf>
    <xf numFmtId="1" fontId="0" fillId="0" borderId="1" xfId="0" applyNumberFormat="1" applyBorder="1" applyAlignment="1">
      <alignment horizontal="right" vertical="center"/>
    </xf>
    <xf numFmtId="169" fontId="20" fillId="0" borderId="1" xfId="0" applyNumberFormat="1" applyFont="1" applyFill="1" applyBorder="1" applyAlignment="1">
      <alignment horizontal="center"/>
    </xf>
    <xf numFmtId="2" fontId="20" fillId="0" borderId="18" xfId="0" applyNumberFormat="1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/>
    </xf>
    <xf numFmtId="0" fontId="20" fillId="0" borderId="1" xfId="0" applyFont="1" applyFill="1" applyBorder="1" applyAlignment="1">
      <alignment horizontal="center" vertical="center"/>
    </xf>
    <xf numFmtId="0" fontId="20" fillId="0" borderId="1" xfId="0" applyFont="1" applyFill="1" applyBorder="1" applyAlignment="1">
      <alignment horizontal="right"/>
    </xf>
    <xf numFmtId="49" fontId="0" fillId="0" borderId="1" xfId="0" applyNumberFormat="1" applyBorder="1" applyAlignment="1">
      <alignment horizontal="center" vertical="center"/>
    </xf>
    <xf numFmtId="2" fontId="0" fillId="0" borderId="0" xfId="0" applyNumberFormat="1" applyFill="1" applyAlignment="1">
      <alignment horizontal="right"/>
    </xf>
    <xf numFmtId="1" fontId="0" fillId="0" borderId="0" xfId="0" applyNumberFormat="1" applyFill="1" applyAlignment="1">
      <alignment horizontal="right"/>
    </xf>
    <xf numFmtId="2" fontId="0" fillId="0" borderId="1" xfId="0" applyNumberFormat="1" applyFill="1" applyBorder="1" applyAlignment="1">
      <alignment horizontal="right"/>
    </xf>
    <xf numFmtId="166" fontId="0" fillId="0" borderId="0" xfId="0" applyNumberFormat="1" applyFont="1" applyFill="1" applyBorder="1" applyAlignment="1">
      <alignment horizontal="right" vertical="center"/>
    </xf>
    <xf numFmtId="1" fontId="0" fillId="0" borderId="0" xfId="0" applyNumberFormat="1" applyFont="1" applyFill="1" applyBorder="1" applyAlignment="1">
      <alignment horizontal="right" vertical="center"/>
    </xf>
    <xf numFmtId="1" fontId="0" fillId="0" borderId="1" xfId="0" applyNumberFormat="1" applyFill="1" applyBorder="1" applyAlignment="1">
      <alignment horizontal="center" vertical="center"/>
    </xf>
    <xf numFmtId="0" fontId="27" fillId="0" borderId="19" xfId="0" applyFont="1" applyFill="1" applyBorder="1"/>
    <xf numFmtId="0" fontId="27" fillId="0" borderId="19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 wrapText="1"/>
    </xf>
    <xf numFmtId="0" fontId="28" fillId="0" borderId="19" xfId="1" applyBorder="1" applyAlignment="1">
      <alignment horizontal="center" vertical="center"/>
    </xf>
    <xf numFmtId="170" fontId="0" fillId="0" borderId="19" xfId="0" applyNumberFormat="1" applyBorder="1" applyAlignment="1">
      <alignment horizontal="center" vertical="center"/>
    </xf>
    <xf numFmtId="165" fontId="0" fillId="0" borderId="0" xfId="0" applyNumberFormat="1" applyFont="1" applyFill="1" applyBorder="1" applyAlignment="1">
      <alignment horizontal="center" vertical="center"/>
    </xf>
    <xf numFmtId="2" fontId="20" fillId="0" borderId="0" xfId="3" applyNumberFormat="1" applyFont="1" applyFill="1" applyBorder="1" applyAlignment="1">
      <alignment horizontal="center"/>
    </xf>
    <xf numFmtId="2" fontId="20" fillId="0" borderId="0" xfId="0" applyNumberFormat="1" applyFont="1" applyFill="1" applyBorder="1" applyAlignment="1">
      <alignment horizontal="center"/>
    </xf>
    <xf numFmtId="2" fontId="20" fillId="0" borderId="1" xfId="0" applyNumberFormat="1" applyFont="1" applyFill="1" applyBorder="1" applyAlignment="1">
      <alignment horizontal="center"/>
    </xf>
    <xf numFmtId="165" fontId="0" fillId="0" borderId="18" xfId="0" applyNumberFormat="1" applyBorder="1" applyAlignment="1">
      <alignment horizontal="center" vertical="center"/>
    </xf>
    <xf numFmtId="0" fontId="0" fillId="0" borderId="19" xfId="0" applyFill="1" applyBorder="1" applyAlignment="1">
      <alignment horizontal="center"/>
    </xf>
    <xf numFmtId="0" fontId="0" fillId="0" borderId="18" xfId="0" applyFill="1" applyBorder="1" applyAlignment="1">
      <alignment horizontal="center"/>
    </xf>
    <xf numFmtId="0" fontId="0" fillId="0" borderId="18" xfId="0" applyFont="1" applyFill="1" applyBorder="1" applyAlignment="1">
      <alignment horizontal="center"/>
    </xf>
    <xf numFmtId="0" fontId="0" fillId="0" borderId="24" xfId="0" applyFill="1" applyBorder="1" applyAlignment="1">
      <alignment horizontal="center"/>
    </xf>
    <xf numFmtId="1" fontId="0" fillId="0" borderId="1" xfId="0" applyNumberFormat="1" applyFont="1" applyFill="1" applyBorder="1" applyAlignment="1">
      <alignment horizontal="right" vertical="center"/>
    </xf>
    <xf numFmtId="173" fontId="0" fillId="0" borderId="0" xfId="0" applyNumberFormat="1" applyFill="1" applyBorder="1" applyAlignment="1">
      <alignment horizontal="center" vertical="center"/>
    </xf>
    <xf numFmtId="1" fontId="20" fillId="0" borderId="0" xfId="0" applyNumberFormat="1" applyFont="1" applyFill="1" applyBorder="1" applyAlignment="1">
      <alignment horizontal="center" vertical="center"/>
    </xf>
    <xf numFmtId="1" fontId="20" fillId="0" borderId="1" xfId="0" applyNumberFormat="1" applyFont="1" applyFill="1" applyBorder="1" applyAlignment="1">
      <alignment horizontal="center" vertical="center"/>
    </xf>
    <xf numFmtId="2" fontId="0" fillId="0" borderId="0" xfId="0" applyNumberFormat="1" applyFill="1" applyBorder="1"/>
    <xf numFmtId="165" fontId="0" fillId="0" borderId="23" xfId="0" applyNumberFormat="1" applyBorder="1" applyAlignment="1">
      <alignment horizontal="center" vertical="center"/>
    </xf>
    <xf numFmtId="1" fontId="20" fillId="0" borderId="23" xfId="0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" fontId="0" fillId="0" borderId="23" xfId="0" applyNumberFormat="1" applyFill="1" applyBorder="1" applyAlignment="1">
      <alignment horizontal="center" vertical="center"/>
    </xf>
    <xf numFmtId="0" fontId="0" fillId="0" borderId="24" xfId="0" applyFill="1" applyBorder="1"/>
    <xf numFmtId="2" fontId="0" fillId="0" borderId="1" xfId="0" applyNumberFormat="1" applyFill="1" applyBorder="1"/>
    <xf numFmtId="2" fontId="0" fillId="0" borderId="1" xfId="0" applyNumberFormat="1" applyFill="1" applyBorder="1" applyAlignment="1">
      <alignment horizontal="center"/>
    </xf>
    <xf numFmtId="49" fontId="0" fillId="0" borderId="0" xfId="0" applyNumberFormat="1" applyFill="1" applyBorder="1" applyAlignment="1">
      <alignment horizontal="center" vertical="center"/>
    </xf>
    <xf numFmtId="165" fontId="24" fillId="0" borderId="13" xfId="0" applyNumberFormat="1" applyFont="1" applyBorder="1" applyAlignment="1">
      <alignment horizontal="center" vertical="center" wrapText="1"/>
    </xf>
    <xf numFmtId="2" fontId="0" fillId="0" borderId="23" xfId="0" applyNumberFormat="1" applyFill="1" applyBorder="1" applyAlignment="1">
      <alignment horizontal="center" vertical="center"/>
    </xf>
    <xf numFmtId="0" fontId="24" fillId="0" borderId="13" xfId="0" applyFont="1" applyBorder="1" applyAlignment="1">
      <alignment horizontal="right" vertical="center" wrapText="1"/>
    </xf>
    <xf numFmtId="0" fontId="0" fillId="0" borderId="1" xfId="0" applyFont="1" applyBorder="1" applyAlignment="1">
      <alignment horizontal="right" vertical="center"/>
    </xf>
    <xf numFmtId="166" fontId="0" fillId="0" borderId="0" xfId="0" applyNumberFormat="1" applyFill="1"/>
    <xf numFmtId="166" fontId="0" fillId="0" borderId="1" xfId="0" applyNumberFormat="1" applyFill="1" applyBorder="1"/>
    <xf numFmtId="0" fontId="1" fillId="0" borderId="3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1" fillId="0" borderId="11" xfId="0" applyFont="1" applyBorder="1" applyAlignment="1">
      <alignment horizontal="center" vertical="center"/>
    </xf>
    <xf numFmtId="0" fontId="34" fillId="0" borderId="13" xfId="0" applyFont="1" applyBorder="1" applyAlignment="1">
      <alignment horizontal="center" vertical="center" wrapText="1"/>
    </xf>
    <xf numFmtId="1" fontId="27" fillId="0" borderId="0" xfId="0" applyNumberFormat="1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0" fontId="35" fillId="0" borderId="0" xfId="0" applyFont="1" applyBorder="1" applyAlignment="1">
      <alignment horizontal="center" vertical="center"/>
    </xf>
    <xf numFmtId="0" fontId="27" fillId="0" borderId="0" xfId="0" applyFont="1" applyFill="1" applyAlignment="1">
      <alignment horizontal="center"/>
    </xf>
    <xf numFmtId="0" fontId="27" fillId="0" borderId="1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/>
    </xf>
    <xf numFmtId="0" fontId="27" fillId="0" borderId="23" xfId="0" applyFont="1" applyFill="1" applyBorder="1" applyAlignment="1">
      <alignment horizontal="center"/>
    </xf>
    <xf numFmtId="0" fontId="27" fillId="0" borderId="0" xfId="0" applyFont="1" applyFill="1" applyBorder="1" applyAlignment="1">
      <alignment horizontal="center" vertical="center"/>
    </xf>
    <xf numFmtId="0" fontId="27" fillId="0" borderId="1" xfId="0" applyFont="1" applyFill="1" applyBorder="1" applyAlignment="1">
      <alignment horizontal="center" vertical="center"/>
    </xf>
    <xf numFmtId="0" fontId="27" fillId="0" borderId="13" xfId="0" applyFont="1" applyBorder="1" applyAlignment="1">
      <alignment horizontal="center" vertical="center" wrapText="1"/>
    </xf>
    <xf numFmtId="0" fontId="20" fillId="0" borderId="13" xfId="0" applyFont="1" applyBorder="1" applyAlignment="1">
      <alignment horizontal="center" vertical="center" wrapText="1"/>
    </xf>
    <xf numFmtId="0" fontId="20" fillId="0" borderId="1" xfId="0" applyFont="1" applyBorder="1" applyAlignment="1">
      <alignment horizontal="center" vertical="center"/>
    </xf>
    <xf numFmtId="1" fontId="20" fillId="0" borderId="23" xfId="0" applyNumberFormat="1" applyFont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center" vertical="center"/>
    </xf>
    <xf numFmtId="2" fontId="27" fillId="0" borderId="1" xfId="0" applyNumberFormat="1" applyFont="1" applyFill="1" applyBorder="1" applyAlignment="1">
      <alignment horizontal="center" vertical="center"/>
    </xf>
    <xf numFmtId="0" fontId="34" fillId="0" borderId="13" xfId="0" applyFont="1" applyFill="1" applyBorder="1" applyAlignment="1">
      <alignment horizontal="center" vertical="center" wrapText="1"/>
    </xf>
    <xf numFmtId="2" fontId="27" fillId="0" borderId="0" xfId="0" applyNumberFormat="1" applyFont="1" applyBorder="1" applyAlignment="1">
      <alignment horizontal="right" vertical="center"/>
    </xf>
    <xf numFmtId="0" fontId="27" fillId="0" borderId="0" xfId="0" applyFont="1" applyBorder="1" applyAlignment="1">
      <alignment horizontal="right" vertical="center"/>
    </xf>
    <xf numFmtId="0" fontId="27" fillId="0" borderId="1" xfId="0" applyFont="1" applyBorder="1" applyAlignment="1">
      <alignment horizontal="right" vertical="center"/>
    </xf>
    <xf numFmtId="0" fontId="27" fillId="0" borderId="0" xfId="0" applyFont="1" applyFill="1" applyAlignment="1">
      <alignment horizontal="right"/>
    </xf>
    <xf numFmtId="0" fontId="27" fillId="0" borderId="1" xfId="0" applyFont="1" applyFill="1" applyBorder="1" applyAlignment="1">
      <alignment horizontal="right"/>
    </xf>
    <xf numFmtId="0" fontId="27" fillId="0" borderId="23" xfId="0" applyFont="1" applyFill="1" applyBorder="1" applyAlignment="1">
      <alignment horizontal="right"/>
    </xf>
    <xf numFmtId="1" fontId="27" fillId="0" borderId="0" xfId="0" applyNumberFormat="1" applyFont="1" applyFill="1" applyBorder="1" applyAlignment="1">
      <alignment horizontal="right" vertical="center"/>
    </xf>
    <xf numFmtId="166" fontId="27" fillId="0" borderId="0" xfId="0" applyNumberFormat="1" applyFont="1" applyFill="1" applyBorder="1" applyAlignment="1">
      <alignment horizontal="right" vertical="center"/>
    </xf>
    <xf numFmtId="166" fontId="27" fillId="0" borderId="1" xfId="0" applyNumberFormat="1" applyFont="1" applyFill="1" applyBorder="1" applyAlignment="1">
      <alignment horizontal="right" vertical="center"/>
    </xf>
    <xf numFmtId="166" fontId="27" fillId="0" borderId="0" xfId="0" applyNumberFormat="1" applyFont="1" applyFill="1" applyBorder="1" applyAlignment="1">
      <alignment horizontal="center" vertical="center"/>
    </xf>
    <xf numFmtId="166" fontId="27" fillId="0" borderId="1" xfId="0" applyNumberFormat="1" applyFont="1" applyFill="1" applyBorder="1" applyAlignment="1">
      <alignment horizontal="center" vertical="center"/>
    </xf>
    <xf numFmtId="2" fontId="27" fillId="0" borderId="0" xfId="0" applyNumberFormat="1" applyFont="1" applyFill="1" applyBorder="1" applyAlignment="1">
      <alignment horizontal="right" vertical="center"/>
    </xf>
    <xf numFmtId="2" fontId="27" fillId="0" borderId="1" xfId="0" applyNumberFormat="1" applyFont="1" applyFill="1" applyBorder="1" applyAlignment="1">
      <alignment horizontal="right" vertical="center"/>
    </xf>
    <xf numFmtId="0" fontId="27" fillId="0" borderId="0" xfId="0" applyFont="1" applyFill="1" applyBorder="1" applyAlignment="1">
      <alignment horizontal="right"/>
    </xf>
    <xf numFmtId="0" fontId="27" fillId="0" borderId="0" xfId="0" applyFont="1" applyFill="1" applyBorder="1" applyAlignment="1">
      <alignment horizontal="right" vertical="center"/>
    </xf>
    <xf numFmtId="0" fontId="27" fillId="0" borderId="1" xfId="0" applyFont="1" applyFill="1" applyBorder="1" applyAlignment="1">
      <alignment horizontal="right" vertical="center"/>
    </xf>
    <xf numFmtId="166" fontId="27" fillId="0" borderId="0" xfId="0" applyNumberFormat="1" applyFont="1" applyBorder="1" applyAlignment="1">
      <alignment horizontal="right" vertical="center"/>
    </xf>
    <xf numFmtId="2" fontId="33" fillId="0" borderId="0" xfId="0" applyNumberFormat="1" applyFont="1" applyBorder="1" applyAlignment="1">
      <alignment horizontal="right" vertical="center"/>
    </xf>
    <xf numFmtId="0" fontId="33" fillId="0" borderId="0" xfId="0" applyFont="1" applyBorder="1" applyAlignment="1">
      <alignment horizontal="center" vertical="center"/>
    </xf>
    <xf numFmtId="2" fontId="33" fillId="0" borderId="0" xfId="0" applyNumberFormat="1" applyFont="1" applyBorder="1" applyAlignment="1">
      <alignment horizontal="center" vertical="center"/>
    </xf>
    <xf numFmtId="2" fontId="33" fillId="0" borderId="1" xfId="0" applyNumberFormat="1" applyFont="1" applyBorder="1" applyAlignment="1">
      <alignment horizontal="right" vertical="center"/>
    </xf>
    <xf numFmtId="2" fontId="33" fillId="0" borderId="1" xfId="0" applyNumberFormat="1" applyFont="1" applyBorder="1" applyAlignment="1">
      <alignment horizontal="center" vertical="center"/>
    </xf>
    <xf numFmtId="2" fontId="0" fillId="0" borderId="23" xfId="0" applyNumberFormat="1" applyBorder="1" applyAlignment="1">
      <alignment horizontal="center" vertical="center"/>
    </xf>
    <xf numFmtId="0" fontId="34" fillId="0" borderId="3" xfId="0" applyFont="1" applyBorder="1" applyAlignment="1">
      <alignment horizontal="center" vertical="center"/>
    </xf>
    <xf numFmtId="165" fontId="27" fillId="0" borderId="0" xfId="0" applyNumberFormat="1" applyFont="1" applyBorder="1" applyAlignment="1">
      <alignment horizontal="center" vertical="center"/>
    </xf>
    <xf numFmtId="165" fontId="27" fillId="0" borderId="1" xfId="0" applyNumberFormat="1" applyFont="1" applyBorder="1" applyAlignment="1">
      <alignment horizontal="center" vertical="center"/>
    </xf>
    <xf numFmtId="2" fontId="27" fillId="0" borderId="0" xfId="0" applyNumberFormat="1" applyFont="1" applyBorder="1" applyAlignment="1">
      <alignment horizontal="center" vertical="center"/>
    </xf>
    <xf numFmtId="0" fontId="27" fillId="0" borderId="23" xfId="0" applyFont="1" applyBorder="1" applyAlignment="1">
      <alignment horizontal="center" vertical="center"/>
    </xf>
    <xf numFmtId="0" fontId="27" fillId="0" borderId="3" xfId="0" applyFont="1" applyBorder="1" applyAlignment="1">
      <alignment horizontal="center" vertical="center"/>
    </xf>
    <xf numFmtId="2" fontId="27" fillId="0" borderId="1" xfId="0" applyNumberFormat="1" applyFont="1" applyBorder="1" applyAlignment="1">
      <alignment horizontal="center" vertical="center"/>
    </xf>
    <xf numFmtId="0" fontId="38" fillId="0" borderId="13" xfId="0" applyFont="1" applyBorder="1" applyAlignment="1">
      <alignment horizontal="center" vertical="center" wrapText="1"/>
    </xf>
    <xf numFmtId="1" fontId="39" fillId="0" borderId="0" xfId="0" applyNumberFormat="1" applyFont="1" applyBorder="1" applyAlignment="1">
      <alignment horizontal="center" vertical="center"/>
    </xf>
    <xf numFmtId="165" fontId="39" fillId="0" borderId="0" xfId="0" applyNumberFormat="1" applyFont="1" applyBorder="1" applyAlignment="1">
      <alignment horizontal="center" vertical="center"/>
    </xf>
    <xf numFmtId="0" fontId="39" fillId="0" borderId="0" xfId="0" applyFont="1" applyBorder="1" applyAlignment="1">
      <alignment horizontal="center" vertical="center"/>
    </xf>
    <xf numFmtId="0" fontId="39" fillId="0" borderId="1" xfId="0" applyFont="1" applyBorder="1" applyAlignment="1">
      <alignment horizontal="center" vertical="center"/>
    </xf>
    <xf numFmtId="0" fontId="39" fillId="0" borderId="0" xfId="0" applyFont="1" applyFill="1" applyBorder="1" applyAlignment="1">
      <alignment horizontal="center" vertical="center"/>
    </xf>
    <xf numFmtId="0" fontId="39" fillId="0" borderId="1" xfId="0" applyFont="1" applyFill="1" applyBorder="1" applyAlignment="1">
      <alignment horizontal="center" vertical="center"/>
    </xf>
    <xf numFmtId="2" fontId="39" fillId="0" borderId="0" xfId="0" applyNumberFormat="1" applyFont="1" applyBorder="1" applyAlignment="1">
      <alignment horizontal="center" vertical="center"/>
    </xf>
    <xf numFmtId="2" fontId="39" fillId="0" borderId="1" xfId="0" applyNumberFormat="1" applyFont="1" applyBorder="1" applyAlignment="1">
      <alignment horizontal="center" vertical="center"/>
    </xf>
    <xf numFmtId="0" fontId="38" fillId="0" borderId="13" xfId="0" applyFont="1" applyFill="1" applyBorder="1" applyAlignment="1">
      <alignment horizontal="center" vertical="center" wrapText="1"/>
    </xf>
    <xf numFmtId="165" fontId="39" fillId="0" borderId="0" xfId="0" applyNumberFormat="1" applyFont="1" applyFill="1" applyBorder="1" applyAlignment="1">
      <alignment horizontal="center" vertical="center"/>
    </xf>
    <xf numFmtId="165" fontId="39" fillId="0" borderId="1" xfId="0" applyNumberFormat="1" applyFont="1" applyFill="1" applyBorder="1" applyAlignment="1">
      <alignment horizontal="center" vertical="center"/>
    </xf>
    <xf numFmtId="1" fontId="39" fillId="0" borderId="0" xfId="0" applyNumberFormat="1" applyFont="1" applyFill="1" applyBorder="1" applyAlignment="1">
      <alignment horizontal="center" vertical="center"/>
    </xf>
    <xf numFmtId="2" fontId="39" fillId="0" borderId="0" xfId="0" applyNumberFormat="1" applyFont="1" applyFill="1" applyBorder="1" applyAlignment="1">
      <alignment horizontal="center" vertical="center"/>
    </xf>
    <xf numFmtId="2" fontId="39" fillId="0" borderId="1" xfId="0" applyNumberFormat="1" applyFont="1" applyFill="1" applyBorder="1" applyAlignment="1">
      <alignment horizontal="center" vertical="center"/>
    </xf>
    <xf numFmtId="0" fontId="39" fillId="0" borderId="0" xfId="0" applyFont="1" applyFill="1" applyAlignment="1">
      <alignment horizontal="center"/>
    </xf>
    <xf numFmtId="0" fontId="39" fillId="0" borderId="1" xfId="0" applyFont="1" applyFill="1" applyBorder="1" applyAlignment="1">
      <alignment horizontal="center"/>
    </xf>
    <xf numFmtId="0" fontId="39" fillId="0" borderId="0" xfId="0" applyFont="1" applyFill="1" applyBorder="1" applyAlignment="1">
      <alignment horizontal="center"/>
    </xf>
    <xf numFmtId="165" fontId="39" fillId="0" borderId="0" xfId="0" applyNumberFormat="1" applyFont="1" applyFill="1" applyAlignment="1">
      <alignment horizontal="center"/>
    </xf>
    <xf numFmtId="165" fontId="39" fillId="0" borderId="1" xfId="0" applyNumberFormat="1" applyFont="1" applyFill="1" applyBorder="1" applyAlignment="1">
      <alignment horizontal="center"/>
    </xf>
    <xf numFmtId="0" fontId="39" fillId="0" borderId="23" xfId="0" applyFont="1" applyFill="1" applyBorder="1" applyAlignment="1">
      <alignment horizontal="center"/>
    </xf>
    <xf numFmtId="2" fontId="39" fillId="0" borderId="0" xfId="0" applyNumberFormat="1" applyFont="1" applyFill="1" applyAlignment="1">
      <alignment horizontal="center"/>
    </xf>
    <xf numFmtId="167" fontId="39" fillId="0" borderId="0" xfId="0" applyNumberFormat="1" applyFont="1" applyFill="1" applyBorder="1" applyAlignment="1">
      <alignment horizontal="center" vertical="center"/>
    </xf>
    <xf numFmtId="167" fontId="39" fillId="0" borderId="1" xfId="0" applyNumberFormat="1" applyFont="1" applyFill="1" applyBorder="1" applyAlignment="1">
      <alignment horizontal="center" vertical="center"/>
    </xf>
    <xf numFmtId="2" fontId="39" fillId="0" borderId="0" xfId="0" applyNumberFormat="1" applyFont="1" applyFill="1" applyBorder="1" applyAlignment="1">
      <alignment horizontal="center"/>
    </xf>
    <xf numFmtId="0" fontId="25" fillId="0" borderId="3" xfId="0" applyFont="1" applyBorder="1" applyAlignment="1">
      <alignment horizontal="center" vertical="center"/>
    </xf>
    <xf numFmtId="0" fontId="25" fillId="0" borderId="13" xfId="0" applyFont="1" applyBorder="1" applyAlignment="1">
      <alignment horizontal="center" vertical="center" wrapText="1"/>
    </xf>
    <xf numFmtId="0" fontId="20" fillId="0" borderId="23" xfId="0" applyFont="1" applyBorder="1" applyAlignment="1">
      <alignment horizontal="center" vertical="center"/>
    </xf>
    <xf numFmtId="2" fontId="20" fillId="0" borderId="0" xfId="0" applyNumberFormat="1" applyFont="1" applyBorder="1" applyAlignment="1">
      <alignment horizontal="center" vertical="center"/>
    </xf>
    <xf numFmtId="2" fontId="20" fillId="0" borderId="1" xfId="0" applyNumberFormat="1" applyFont="1" applyBorder="1" applyAlignment="1">
      <alignment horizontal="center" vertical="center"/>
    </xf>
    <xf numFmtId="165" fontId="39" fillId="0" borderId="1" xfId="0" applyNumberFormat="1" applyFont="1" applyBorder="1" applyAlignment="1">
      <alignment horizontal="center" vertical="center"/>
    </xf>
    <xf numFmtId="0" fontId="39" fillId="0" borderId="0" xfId="0" applyFont="1" applyFill="1"/>
    <xf numFmtId="0" fontId="39" fillId="0" borderId="1" xfId="0" applyFont="1" applyFill="1" applyBorder="1"/>
    <xf numFmtId="0" fontId="39" fillId="0" borderId="23" xfId="0" applyFont="1" applyFill="1" applyBorder="1"/>
    <xf numFmtId="0" fontId="39" fillId="0" borderId="0" xfId="0" applyFont="1" applyFill="1" applyBorder="1"/>
    <xf numFmtId="167" fontId="39" fillId="0" borderId="0" xfId="0" applyNumberFormat="1" applyFont="1" applyBorder="1" applyAlignment="1">
      <alignment horizontal="center" vertical="center"/>
    </xf>
    <xf numFmtId="167" fontId="39" fillId="0" borderId="1" xfId="0" applyNumberFormat="1" applyFont="1" applyBorder="1" applyAlignment="1">
      <alignment horizontal="center" vertical="center"/>
    </xf>
    <xf numFmtId="166" fontId="39" fillId="0" borderId="0" xfId="0" applyNumberFormat="1" applyFont="1" applyFill="1" applyBorder="1" applyAlignment="1">
      <alignment horizontal="center" vertical="center"/>
    </xf>
    <xf numFmtId="166" fontId="39" fillId="0" borderId="1" xfId="0" applyNumberFormat="1" applyFont="1" applyFill="1" applyBorder="1" applyAlignment="1">
      <alignment horizontal="center" vertical="center"/>
    </xf>
  </cellXfs>
  <cellStyles count="4">
    <cellStyle name="Comma" xfId="2" builtinId="3"/>
    <cellStyle name="Hyperlink" xfId="1" builtinId="8"/>
    <cellStyle name="Normal" xfId="0" builtinId="0"/>
    <cellStyle name="Normal_Experimental results ver3" xfId="3" xr:uid="{88A04525-DA50-C542-AF5B-E5DBBED62CE0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externalLink" Target="externalLinks/externalLink1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'[1]Melt_Carbon_solubility (3)'!$AR$6:$AR$454</c:f>
              <c:numCache>
                <c:formatCode>General</c:formatCode>
                <c:ptCount val="449"/>
                <c:pt idx="0">
                  <c:v>5.9700000000000003E-2</c:v>
                </c:pt>
                <c:pt idx="1">
                  <c:v>9.5000000000000001E-2</c:v>
                </c:pt>
                <c:pt idx="2">
                  <c:v>0.14330000000000001</c:v>
                </c:pt>
                <c:pt idx="3">
                  <c:v>1.8800000000000001E-2</c:v>
                </c:pt>
                <c:pt idx="4">
                  <c:v>4.9099999999999998E-2</c:v>
                </c:pt>
                <c:pt idx="5">
                  <c:v>5.9900000000000002E-2</c:v>
                </c:pt>
                <c:pt idx="6">
                  <c:v>7.9699999999999993E-2</c:v>
                </c:pt>
                <c:pt idx="7">
                  <c:v>0.1221</c:v>
                </c:pt>
                <c:pt idx="8">
                  <c:v>0.11700000000000001</c:v>
                </c:pt>
                <c:pt idx="9">
                  <c:v>0.1547</c:v>
                </c:pt>
                <c:pt idx="10">
                  <c:v>0.20150000000000001</c:v>
                </c:pt>
                <c:pt idx="11">
                  <c:v>0.26069999999999999</c:v>
                </c:pt>
                <c:pt idx="12">
                  <c:v>0.29049999999999998</c:v>
                </c:pt>
                <c:pt idx="13">
                  <c:v>0.37109999999999999</c:v>
                </c:pt>
                <c:pt idx="14">
                  <c:v>0.1125</c:v>
                </c:pt>
                <c:pt idx="15">
                  <c:v>0.17899999999999999</c:v>
                </c:pt>
                <c:pt idx="16">
                  <c:v>0.23369999999999999</c:v>
                </c:pt>
                <c:pt idx="17">
                  <c:v>0.28599999999999998</c:v>
                </c:pt>
                <c:pt idx="18">
                  <c:v>1.4E-2</c:v>
                </c:pt>
                <c:pt idx="19">
                  <c:v>4.99E-2</c:v>
                </c:pt>
                <c:pt idx="20">
                  <c:v>6.5100000000000005E-2</c:v>
                </c:pt>
                <c:pt idx="21">
                  <c:v>4.3999999999999997E-2</c:v>
                </c:pt>
                <c:pt idx="22">
                  <c:v>3.8199999999999998E-2</c:v>
                </c:pt>
                <c:pt idx="23">
                  <c:v>5.3699999999999998E-2</c:v>
                </c:pt>
                <c:pt idx="24">
                  <c:v>4.5199999999999997E-2</c:v>
                </c:pt>
                <c:pt idx="25">
                  <c:v>5.33E-2</c:v>
                </c:pt>
                <c:pt idx="26">
                  <c:v>3.27E-2</c:v>
                </c:pt>
                <c:pt idx="27">
                  <c:v>5.3800000000000001E-2</c:v>
                </c:pt>
                <c:pt idx="28">
                  <c:v>5.4699999999999999E-2</c:v>
                </c:pt>
                <c:pt idx="29">
                  <c:v>9.7699999999999995E-2</c:v>
                </c:pt>
                <c:pt idx="30">
                  <c:v>4.2599999999999999E-2</c:v>
                </c:pt>
                <c:pt idx="31">
                  <c:v>6.9699999999999998E-2</c:v>
                </c:pt>
                <c:pt idx="32">
                  <c:v>7.46E-2</c:v>
                </c:pt>
                <c:pt idx="33">
                  <c:v>1.66E-2</c:v>
                </c:pt>
                <c:pt idx="34">
                  <c:v>3.4000000000000002E-2</c:v>
                </c:pt>
                <c:pt idx="35">
                  <c:v>7.0199999999999999E-2</c:v>
                </c:pt>
                <c:pt idx="36">
                  <c:v>5.5199999999999999E-2</c:v>
                </c:pt>
                <c:pt idx="37">
                  <c:v>3.8899999999999997E-2</c:v>
                </c:pt>
                <c:pt idx="38">
                  <c:v>2.5999999999999999E-2</c:v>
                </c:pt>
                <c:pt idx="39">
                  <c:v>2.3E-3</c:v>
                </c:pt>
                <c:pt idx="40">
                  <c:v>8.0000000000000002E-3</c:v>
                </c:pt>
                <c:pt idx="41">
                  <c:v>1.9599999999999999E-2</c:v>
                </c:pt>
                <c:pt idx="42">
                  <c:v>5.1499999999999997E-2</c:v>
                </c:pt>
                <c:pt idx="43">
                  <c:v>4.0599999999999997E-2</c:v>
                </c:pt>
                <c:pt idx="44">
                  <c:v>9.5000000000000001E-2</c:v>
                </c:pt>
                <c:pt idx="45">
                  <c:v>8.4000000000000005E-2</c:v>
                </c:pt>
                <c:pt idx="46">
                  <c:v>6.6000000000000003E-2</c:v>
                </c:pt>
                <c:pt idx="47">
                  <c:v>7.0999999999999994E-2</c:v>
                </c:pt>
                <c:pt idx="48">
                  <c:v>6.3E-2</c:v>
                </c:pt>
                <c:pt idx="49">
                  <c:v>4.7E-2</c:v>
                </c:pt>
                <c:pt idx="50">
                  <c:v>2.9000000000000001E-2</c:v>
                </c:pt>
                <c:pt idx="51">
                  <c:v>0.105</c:v>
                </c:pt>
                <c:pt idx="52">
                  <c:v>0.106</c:v>
                </c:pt>
                <c:pt idx="53">
                  <c:v>0.1</c:v>
                </c:pt>
                <c:pt idx="54">
                  <c:v>8.8999999999999996E-2</c:v>
                </c:pt>
                <c:pt idx="55">
                  <c:v>8.1000000000000003E-2</c:v>
                </c:pt>
                <c:pt idx="56">
                  <c:v>6.7000000000000004E-2</c:v>
                </c:pt>
                <c:pt idx="57">
                  <c:v>6.3E-2</c:v>
                </c:pt>
                <c:pt idx="58">
                  <c:v>4.7E-2</c:v>
                </c:pt>
                <c:pt idx="59">
                  <c:v>0.04</c:v>
                </c:pt>
                <c:pt idx="60">
                  <c:v>0.20300000000000001</c:v>
                </c:pt>
                <c:pt idx="61">
                  <c:v>0.20899999999999999</c:v>
                </c:pt>
                <c:pt idx="62">
                  <c:v>0.16600000000000001</c:v>
                </c:pt>
                <c:pt idx="63">
                  <c:v>0.27500000000000002</c:v>
                </c:pt>
                <c:pt idx="64">
                  <c:v>0.27200000000000002</c:v>
                </c:pt>
                <c:pt idx="65">
                  <c:v>0.28199999999999997</c:v>
                </c:pt>
                <c:pt idx="66">
                  <c:v>0.253</c:v>
                </c:pt>
                <c:pt idx="67">
                  <c:v>0.26700000000000002</c:v>
                </c:pt>
                <c:pt idx="68">
                  <c:v>0.26600000000000001</c:v>
                </c:pt>
                <c:pt idx="69">
                  <c:v>0.25700000000000001</c:v>
                </c:pt>
                <c:pt idx="70">
                  <c:v>0.251</c:v>
                </c:pt>
                <c:pt idx="71">
                  <c:v>0.23300000000000001</c:v>
                </c:pt>
                <c:pt idx="72">
                  <c:v>0.23200000000000001</c:v>
                </c:pt>
                <c:pt idx="73">
                  <c:v>0.22</c:v>
                </c:pt>
                <c:pt idx="74">
                  <c:v>0.17699999999999999</c:v>
                </c:pt>
                <c:pt idx="75">
                  <c:v>0.192</c:v>
                </c:pt>
                <c:pt idx="76">
                  <c:v>0.16700000000000001</c:v>
                </c:pt>
                <c:pt idx="77">
                  <c:v>9.4E-2</c:v>
                </c:pt>
                <c:pt idx="78">
                  <c:v>7.9500000000000001E-2</c:v>
                </c:pt>
                <c:pt idx="79">
                  <c:v>7.0349999999999996E-2</c:v>
                </c:pt>
                <c:pt idx="80">
                  <c:v>6.6900000000000001E-2</c:v>
                </c:pt>
                <c:pt idx="81">
                  <c:v>4.5600000000000002E-2</c:v>
                </c:pt>
                <c:pt idx="82">
                  <c:v>3.2000000000000001E-2</c:v>
                </c:pt>
                <c:pt idx="83">
                  <c:v>0.1318</c:v>
                </c:pt>
                <c:pt idx="84">
                  <c:v>0.13289999999999999</c:v>
                </c:pt>
                <c:pt idx="85">
                  <c:v>0.1376</c:v>
                </c:pt>
                <c:pt idx="86">
                  <c:v>9.4399999999999998E-2</c:v>
                </c:pt>
                <c:pt idx="87">
                  <c:v>5.6599999999999998E-2</c:v>
                </c:pt>
                <c:pt idx="88">
                  <c:v>0.28894999999999998</c:v>
                </c:pt>
                <c:pt idx="89">
                  <c:v>0.2949</c:v>
                </c:pt>
                <c:pt idx="90">
                  <c:v>0.25764999999999999</c:v>
                </c:pt>
                <c:pt idx="91">
                  <c:v>0.21215000000000001</c:v>
                </c:pt>
                <c:pt idx="92">
                  <c:v>1.22</c:v>
                </c:pt>
                <c:pt idx="93">
                  <c:v>1.1200000000000001</c:v>
                </c:pt>
                <c:pt idx="94">
                  <c:v>1.03</c:v>
                </c:pt>
                <c:pt idx="95">
                  <c:v>1.08</c:v>
                </c:pt>
                <c:pt idx="96">
                  <c:v>1.06</c:v>
                </c:pt>
                <c:pt idx="97">
                  <c:v>1.19</c:v>
                </c:pt>
                <c:pt idx="98">
                  <c:v>1.1499999999999999</c:v>
                </c:pt>
                <c:pt idx="99">
                  <c:v>1.18</c:v>
                </c:pt>
                <c:pt idx="100">
                  <c:v>1.03</c:v>
                </c:pt>
                <c:pt idx="101">
                  <c:v>1.05</c:v>
                </c:pt>
                <c:pt idx="102">
                  <c:v>1.1399999999999999</c:v>
                </c:pt>
                <c:pt idx="103">
                  <c:v>0.31</c:v>
                </c:pt>
                <c:pt idx="104">
                  <c:v>0.42</c:v>
                </c:pt>
                <c:pt idx="105">
                  <c:v>0.4</c:v>
                </c:pt>
                <c:pt idx="106">
                  <c:v>0.42</c:v>
                </c:pt>
                <c:pt idx="107">
                  <c:v>0.39</c:v>
                </c:pt>
                <c:pt idx="108">
                  <c:v>0.52</c:v>
                </c:pt>
                <c:pt idx="109">
                  <c:v>0.41</c:v>
                </c:pt>
                <c:pt idx="110">
                  <c:v>0.39</c:v>
                </c:pt>
                <c:pt idx="111">
                  <c:v>0.43</c:v>
                </c:pt>
                <c:pt idx="112">
                  <c:v>0.49</c:v>
                </c:pt>
                <c:pt idx="113">
                  <c:v>0.57999999999999996</c:v>
                </c:pt>
                <c:pt idx="114">
                  <c:v>0.14599999999999999</c:v>
                </c:pt>
                <c:pt idx="115">
                  <c:v>0.11700000000000001</c:v>
                </c:pt>
                <c:pt idx="116">
                  <c:v>0.13100000000000001</c:v>
                </c:pt>
                <c:pt idx="117">
                  <c:v>0.13800000000000001</c:v>
                </c:pt>
                <c:pt idx="118">
                  <c:v>0.10100000000000001</c:v>
                </c:pt>
                <c:pt idx="119">
                  <c:v>0.13</c:v>
                </c:pt>
                <c:pt idx="120">
                  <c:v>0.157</c:v>
                </c:pt>
                <c:pt idx="121">
                  <c:v>0.223</c:v>
                </c:pt>
                <c:pt idx="122">
                  <c:v>4.07E-2</c:v>
                </c:pt>
                <c:pt idx="123">
                  <c:v>3.5999999999999997E-2</c:v>
                </c:pt>
                <c:pt idx="124">
                  <c:v>3.1699999999999999E-2</c:v>
                </c:pt>
                <c:pt idx="125">
                  <c:v>3.61E-2</c:v>
                </c:pt>
                <c:pt idx="126">
                  <c:v>3.7999999999999999E-2</c:v>
                </c:pt>
                <c:pt idx="127">
                  <c:v>4.5900000000000003E-2</c:v>
                </c:pt>
                <c:pt idx="128">
                  <c:v>5.21E-2</c:v>
                </c:pt>
                <c:pt idx="129">
                  <c:v>5.6899999999999999E-2</c:v>
                </c:pt>
                <c:pt idx="130">
                  <c:v>5.0700000000000002E-2</c:v>
                </c:pt>
                <c:pt idx="131">
                  <c:v>0.158</c:v>
                </c:pt>
                <c:pt idx="132">
                  <c:v>0.18</c:v>
                </c:pt>
                <c:pt idx="133">
                  <c:v>0.32100000000000001</c:v>
                </c:pt>
                <c:pt idx="134">
                  <c:v>0.36299999999999999</c:v>
                </c:pt>
                <c:pt idx="135">
                  <c:v>0.374</c:v>
                </c:pt>
                <c:pt idx="136">
                  <c:v>0.45100000000000001</c:v>
                </c:pt>
                <c:pt idx="137">
                  <c:v>0.33</c:v>
                </c:pt>
                <c:pt idx="138">
                  <c:v>0.40300000000000002</c:v>
                </c:pt>
                <c:pt idx="139">
                  <c:v>0.41399999999999998</c:v>
                </c:pt>
                <c:pt idx="140">
                  <c:v>0.37</c:v>
                </c:pt>
                <c:pt idx="141">
                  <c:v>0.45400000000000001</c:v>
                </c:pt>
                <c:pt idx="142">
                  <c:v>0.42899999999999999</c:v>
                </c:pt>
                <c:pt idx="143">
                  <c:v>0.44500000000000001</c:v>
                </c:pt>
                <c:pt idx="144">
                  <c:v>2.7000000000000001E-3</c:v>
                </c:pt>
                <c:pt idx="145">
                  <c:v>7.3000000000000001E-3</c:v>
                </c:pt>
                <c:pt idx="146">
                  <c:v>2.01E-2</c:v>
                </c:pt>
                <c:pt idx="147">
                  <c:v>1.84E-2</c:v>
                </c:pt>
                <c:pt idx="148">
                  <c:v>4.4299999999999999E-2</c:v>
                </c:pt>
                <c:pt idx="149">
                  <c:v>5.4899999999999997E-2</c:v>
                </c:pt>
                <c:pt idx="150">
                  <c:v>5.4300000000000001E-2</c:v>
                </c:pt>
                <c:pt idx="151">
                  <c:v>5.3999999999999999E-2</c:v>
                </c:pt>
                <c:pt idx="152">
                  <c:v>0.68500000000000005</c:v>
                </c:pt>
                <c:pt idx="153">
                  <c:v>0.77</c:v>
                </c:pt>
                <c:pt idx="154">
                  <c:v>1.25</c:v>
                </c:pt>
                <c:pt idx="155">
                  <c:v>1.262</c:v>
                </c:pt>
                <c:pt idx="156">
                  <c:v>1.298</c:v>
                </c:pt>
                <c:pt idx="157">
                  <c:v>1.415</c:v>
                </c:pt>
                <c:pt idx="158">
                  <c:v>1.385</c:v>
                </c:pt>
                <c:pt idx="159">
                  <c:v>0.85</c:v>
                </c:pt>
                <c:pt idx="160">
                  <c:v>0.83199999999999996</c:v>
                </c:pt>
                <c:pt idx="161">
                  <c:v>1.135</c:v>
                </c:pt>
                <c:pt idx="162">
                  <c:v>1.0249999999999999</c:v>
                </c:pt>
                <c:pt idx="163">
                  <c:v>1.1200000000000001</c:v>
                </c:pt>
                <c:pt idx="164">
                  <c:v>1.1067</c:v>
                </c:pt>
                <c:pt idx="165">
                  <c:v>0.17</c:v>
                </c:pt>
                <c:pt idx="166">
                  <c:v>0.15</c:v>
                </c:pt>
                <c:pt idx="167">
                  <c:v>0.45</c:v>
                </c:pt>
                <c:pt idx="168">
                  <c:v>0.51</c:v>
                </c:pt>
                <c:pt idx="169">
                  <c:v>1.49</c:v>
                </c:pt>
                <c:pt idx="170">
                  <c:v>2.5499999999999998E-2</c:v>
                </c:pt>
                <c:pt idx="171">
                  <c:v>5.67E-2</c:v>
                </c:pt>
                <c:pt idx="172">
                  <c:v>5.3499999999999999E-2</c:v>
                </c:pt>
                <c:pt idx="173">
                  <c:v>8.9499999999999996E-2</c:v>
                </c:pt>
                <c:pt idx="174">
                  <c:v>9.01E-2</c:v>
                </c:pt>
                <c:pt idx="175">
                  <c:v>1.2540000000000003E-2</c:v>
                </c:pt>
                <c:pt idx="176">
                  <c:v>1.7856999999999998E-2</c:v>
                </c:pt>
                <c:pt idx="177">
                  <c:v>2.5740000000000002E-2</c:v>
                </c:pt>
                <c:pt idx="178">
                  <c:v>2.4419999999999997E-2</c:v>
                </c:pt>
                <c:pt idx="179">
                  <c:v>3.6630000000000003E-2</c:v>
                </c:pt>
                <c:pt idx="180">
                  <c:v>5.3533000000000004E-2</c:v>
                </c:pt>
                <c:pt idx="181">
                  <c:v>6.5157000000000007E-2</c:v>
                </c:pt>
                <c:pt idx="182">
                  <c:v>7.4066999999999994E-2</c:v>
                </c:pt>
                <c:pt idx="183">
                  <c:v>9.6067E-2</c:v>
                </c:pt>
                <c:pt idx="184">
                  <c:v>3.0599999999999999E-2</c:v>
                </c:pt>
                <c:pt idx="185">
                  <c:v>2.93E-2</c:v>
                </c:pt>
                <c:pt idx="186">
                  <c:v>7.1999999999999998E-3</c:v>
                </c:pt>
                <c:pt idx="187">
                  <c:v>1.2500000000000001E-2</c:v>
                </c:pt>
                <c:pt idx="188">
                  <c:v>2.0400000000000001E-2</c:v>
                </c:pt>
                <c:pt idx="189">
                  <c:v>1.9699999999999999E-2</c:v>
                </c:pt>
                <c:pt idx="190">
                  <c:v>6.1999999999999998E-3</c:v>
                </c:pt>
                <c:pt idx="191">
                  <c:v>6.4000000000000003E-3</c:v>
                </c:pt>
                <c:pt idx="192">
                  <c:v>2.23E-2</c:v>
                </c:pt>
                <c:pt idx="193">
                  <c:v>8.14E-2</c:v>
                </c:pt>
                <c:pt idx="194">
                  <c:v>7.8200000000000006E-2</c:v>
                </c:pt>
                <c:pt idx="195">
                  <c:v>7.9399999999999998E-2</c:v>
                </c:pt>
                <c:pt idx="196">
                  <c:v>9.9199999999999997E-2</c:v>
                </c:pt>
                <c:pt idx="197">
                  <c:v>0.1033</c:v>
                </c:pt>
                <c:pt idx="198">
                  <c:v>0.10059999999999999</c:v>
                </c:pt>
                <c:pt idx="199">
                  <c:v>9.7600000000000006E-2</c:v>
                </c:pt>
                <c:pt idx="200">
                  <c:v>0.1061</c:v>
                </c:pt>
                <c:pt idx="201">
                  <c:v>0.10589999999999999</c:v>
                </c:pt>
                <c:pt idx="202">
                  <c:v>6.0000000000000001E-3</c:v>
                </c:pt>
                <c:pt idx="203">
                  <c:v>9.1999999999999998E-3</c:v>
                </c:pt>
                <c:pt idx="204">
                  <c:v>3.5000000000000001E-3</c:v>
                </c:pt>
                <c:pt idx="205">
                  <c:v>1.14E-2</c:v>
                </c:pt>
                <c:pt idx="206">
                  <c:v>1.7600000000000001E-2</c:v>
                </c:pt>
                <c:pt idx="207">
                  <c:v>1.7500000000000002E-2</c:v>
                </c:pt>
                <c:pt idx="208">
                  <c:v>1.5699999999999999E-2</c:v>
                </c:pt>
                <c:pt idx="209">
                  <c:v>2.92E-2</c:v>
                </c:pt>
                <c:pt idx="210">
                  <c:v>3.4099999999999998E-2</c:v>
                </c:pt>
                <c:pt idx="211">
                  <c:v>1.95E-2</c:v>
                </c:pt>
                <c:pt idx="212">
                  <c:v>2.9600000000000001E-2</c:v>
                </c:pt>
                <c:pt idx="213">
                  <c:v>5.9799999999999999E-2</c:v>
                </c:pt>
                <c:pt idx="214">
                  <c:v>9.9000000000000005E-2</c:v>
                </c:pt>
                <c:pt idx="215">
                  <c:v>3.7499999999999999E-2</c:v>
                </c:pt>
                <c:pt idx="216">
                  <c:v>0.1019</c:v>
                </c:pt>
                <c:pt idx="217">
                  <c:v>0.13919999999999999</c:v>
                </c:pt>
                <c:pt idx="218">
                  <c:v>0.16270000000000001</c:v>
                </c:pt>
                <c:pt idx="219">
                  <c:v>6.8099999999999994E-2</c:v>
                </c:pt>
                <c:pt idx="220">
                  <c:v>0.12709999999999999</c:v>
                </c:pt>
                <c:pt idx="221">
                  <c:v>0.21829999999999999</c:v>
                </c:pt>
                <c:pt idx="222">
                  <c:v>0.32769999999999999</c:v>
                </c:pt>
                <c:pt idx="223">
                  <c:v>0.24210000000000001</c:v>
                </c:pt>
                <c:pt idx="224">
                  <c:v>0.1051</c:v>
                </c:pt>
                <c:pt idx="225">
                  <c:v>0.33179999999999998</c:v>
                </c:pt>
                <c:pt idx="226">
                  <c:v>0.31719999999999998</c:v>
                </c:pt>
                <c:pt idx="227">
                  <c:v>0.3029</c:v>
                </c:pt>
                <c:pt idx="228">
                  <c:v>0.21890000000000001</c:v>
                </c:pt>
                <c:pt idx="229">
                  <c:v>0.34</c:v>
                </c:pt>
                <c:pt idx="230">
                  <c:v>1.1100000000000001</c:v>
                </c:pt>
                <c:pt idx="231">
                  <c:v>1.6</c:v>
                </c:pt>
                <c:pt idx="232">
                  <c:v>1.61</c:v>
                </c:pt>
                <c:pt idx="233">
                  <c:v>1.63</c:v>
                </c:pt>
                <c:pt idx="234">
                  <c:v>1.59</c:v>
                </c:pt>
                <c:pt idx="235">
                  <c:v>1.43</c:v>
                </c:pt>
                <c:pt idx="236">
                  <c:v>1.4</c:v>
                </c:pt>
                <c:pt idx="237">
                  <c:v>1.29</c:v>
                </c:pt>
                <c:pt idx="238">
                  <c:v>1.36</c:v>
                </c:pt>
                <c:pt idx="239">
                  <c:v>1.39</c:v>
                </c:pt>
                <c:pt idx="240">
                  <c:v>1.37</c:v>
                </c:pt>
                <c:pt idx="241">
                  <c:v>1.33</c:v>
                </c:pt>
                <c:pt idx="242">
                  <c:v>2.12</c:v>
                </c:pt>
                <c:pt idx="243">
                  <c:v>0.52</c:v>
                </c:pt>
                <c:pt idx="244">
                  <c:v>1</c:v>
                </c:pt>
                <c:pt idx="245">
                  <c:v>1.59</c:v>
                </c:pt>
                <c:pt idx="246">
                  <c:v>1.54</c:v>
                </c:pt>
                <c:pt idx="247">
                  <c:v>1.42</c:v>
                </c:pt>
                <c:pt idx="248">
                  <c:v>1.44</c:v>
                </c:pt>
                <c:pt idx="249">
                  <c:v>1.26</c:v>
                </c:pt>
                <c:pt idx="250">
                  <c:v>2.0099999999999998</c:v>
                </c:pt>
                <c:pt idx="251">
                  <c:v>0</c:v>
                </c:pt>
                <c:pt idx="252">
                  <c:v>1.6899999999999998E-2</c:v>
                </c:pt>
                <c:pt idx="253">
                  <c:v>2.81E-2</c:v>
                </c:pt>
                <c:pt idx="254">
                  <c:v>3.175E-2</c:v>
                </c:pt>
                <c:pt idx="255">
                  <c:v>0</c:v>
                </c:pt>
                <c:pt idx="256">
                  <c:v>2.1499999999999998E-2</c:v>
                </c:pt>
                <c:pt idx="257">
                  <c:v>3.2399999999999998E-2</c:v>
                </c:pt>
                <c:pt idx="258">
                  <c:v>5.11E-2</c:v>
                </c:pt>
                <c:pt idx="259">
                  <c:v>4.6100000000000002E-2</c:v>
                </c:pt>
                <c:pt idx="260">
                  <c:v>0.1011</c:v>
                </c:pt>
                <c:pt idx="261">
                  <c:v>0.12620000000000001</c:v>
                </c:pt>
                <c:pt idx="262">
                  <c:v>0.1401</c:v>
                </c:pt>
                <c:pt idx="263">
                  <c:v>0.08</c:v>
                </c:pt>
                <c:pt idx="264">
                  <c:v>0.20025000000000001</c:v>
                </c:pt>
                <c:pt idx="265">
                  <c:v>0.22359999999999999</c:v>
                </c:pt>
                <c:pt idx="266">
                  <c:v>0.1173</c:v>
                </c:pt>
                <c:pt idx="267">
                  <c:v>0.2114</c:v>
                </c:pt>
                <c:pt idx="268">
                  <c:v>0.25030000000000002</c:v>
                </c:pt>
                <c:pt idx="269">
                  <c:v>0.29330000000000001</c:v>
                </c:pt>
                <c:pt idx="270">
                  <c:v>0.65300000000000002</c:v>
                </c:pt>
                <c:pt idx="271">
                  <c:v>0.66100000000000003</c:v>
                </c:pt>
                <c:pt idx="272">
                  <c:v>0.71199999999999997</c:v>
                </c:pt>
                <c:pt idx="273">
                  <c:v>2.1499999999999998E-2</c:v>
                </c:pt>
                <c:pt idx="274">
                  <c:v>5.8200000000000002E-2</c:v>
                </c:pt>
                <c:pt idx="275">
                  <c:v>0.1022</c:v>
                </c:pt>
                <c:pt idx="276">
                  <c:v>0.2094</c:v>
                </c:pt>
                <c:pt idx="277">
                  <c:v>3.8300000000000001E-2</c:v>
                </c:pt>
                <c:pt idx="278">
                  <c:v>6.6100000000000006E-2</c:v>
                </c:pt>
                <c:pt idx="279">
                  <c:v>5.04E-2</c:v>
                </c:pt>
                <c:pt idx="280">
                  <c:v>0.1429</c:v>
                </c:pt>
                <c:pt idx="281">
                  <c:v>7.3000000000000001E-3</c:v>
                </c:pt>
                <c:pt idx="282">
                  <c:v>2.7900000000000001E-2</c:v>
                </c:pt>
                <c:pt idx="283">
                  <c:v>6.13E-2</c:v>
                </c:pt>
                <c:pt idx="284">
                  <c:v>0.11700000000000001</c:v>
                </c:pt>
                <c:pt idx="285">
                  <c:v>1.64</c:v>
                </c:pt>
                <c:pt idx="286">
                  <c:v>1.53</c:v>
                </c:pt>
                <c:pt idx="287">
                  <c:v>1.51</c:v>
                </c:pt>
                <c:pt idx="288">
                  <c:v>0.85</c:v>
                </c:pt>
                <c:pt idx="289">
                  <c:v>0.56000000000000005</c:v>
                </c:pt>
                <c:pt idx="290">
                  <c:v>0.78</c:v>
                </c:pt>
                <c:pt idx="291">
                  <c:v>0.65</c:v>
                </c:pt>
                <c:pt idx="292">
                  <c:v>0.73</c:v>
                </c:pt>
                <c:pt idx="293">
                  <c:v>0.67</c:v>
                </c:pt>
                <c:pt idx="294">
                  <c:v>0.72</c:v>
                </c:pt>
                <c:pt idx="295">
                  <c:v>0.75</c:v>
                </c:pt>
                <c:pt idx="296">
                  <c:v>1.41</c:v>
                </c:pt>
                <c:pt idx="297">
                  <c:v>1.23</c:v>
                </c:pt>
                <c:pt idx="298">
                  <c:v>1.17</c:v>
                </c:pt>
                <c:pt idx="299">
                  <c:v>1.17</c:v>
                </c:pt>
                <c:pt idx="300">
                  <c:v>1.1100000000000001</c:v>
                </c:pt>
                <c:pt idx="301">
                  <c:v>1.08</c:v>
                </c:pt>
                <c:pt idx="302">
                  <c:v>1.99</c:v>
                </c:pt>
                <c:pt idx="303">
                  <c:v>1.91</c:v>
                </c:pt>
                <c:pt idx="304">
                  <c:v>1.66</c:v>
                </c:pt>
                <c:pt idx="305">
                  <c:v>1.74</c:v>
                </c:pt>
                <c:pt idx="306">
                  <c:v>1.93</c:v>
                </c:pt>
                <c:pt idx="307">
                  <c:v>1.78</c:v>
                </c:pt>
                <c:pt idx="308">
                  <c:v>1.56</c:v>
                </c:pt>
                <c:pt idx="309">
                  <c:v>1.65</c:v>
                </c:pt>
                <c:pt idx="310">
                  <c:v>2.77</c:v>
                </c:pt>
                <c:pt idx="311">
                  <c:v>2.46</c:v>
                </c:pt>
                <c:pt idx="312">
                  <c:v>2.29</c:v>
                </c:pt>
                <c:pt idx="313">
                  <c:v>0.28599999999999998</c:v>
                </c:pt>
                <c:pt idx="314">
                  <c:v>0.26500000000000001</c:v>
                </c:pt>
                <c:pt idx="315">
                  <c:v>9.6000000000000002E-2</c:v>
                </c:pt>
                <c:pt idx="316">
                  <c:v>0.73399999999999999</c:v>
                </c:pt>
                <c:pt idx="317">
                  <c:v>0.53</c:v>
                </c:pt>
                <c:pt idx="318">
                  <c:v>0.48</c:v>
                </c:pt>
                <c:pt idx="319">
                  <c:v>0.61799999999999999</c:v>
                </c:pt>
                <c:pt idx="320">
                  <c:v>0.82399999999999995</c:v>
                </c:pt>
                <c:pt idx="321">
                  <c:v>0.91500000000000004</c:v>
                </c:pt>
                <c:pt idx="322">
                  <c:v>0.73599999999999999</c:v>
                </c:pt>
                <c:pt idx="323">
                  <c:v>0.39900000000000002</c:v>
                </c:pt>
                <c:pt idx="324">
                  <c:v>7.4999999999999997E-2</c:v>
                </c:pt>
                <c:pt idx="325">
                  <c:v>0.27600000000000002</c:v>
                </c:pt>
                <c:pt idx="326">
                  <c:v>0.36399999999999999</c:v>
                </c:pt>
                <c:pt idx="327">
                  <c:v>7.5999999999999998E-2</c:v>
                </c:pt>
                <c:pt idx="328">
                  <c:v>0.25700000000000001</c:v>
                </c:pt>
                <c:pt idx="329">
                  <c:v>0.30299999999999999</c:v>
                </c:pt>
                <c:pt idx="330">
                  <c:v>0.28699999999999998</c:v>
                </c:pt>
                <c:pt idx="331">
                  <c:v>0.26400000000000001</c:v>
                </c:pt>
                <c:pt idx="332">
                  <c:v>0.158</c:v>
                </c:pt>
                <c:pt idx="333">
                  <c:v>0.22</c:v>
                </c:pt>
                <c:pt idx="334">
                  <c:v>1.25</c:v>
                </c:pt>
                <c:pt idx="335">
                  <c:v>0.93</c:v>
                </c:pt>
                <c:pt idx="336">
                  <c:v>2.85</c:v>
                </c:pt>
                <c:pt idx="337">
                  <c:v>2.33</c:v>
                </c:pt>
                <c:pt idx="338">
                  <c:v>2.5099999999999998</c:v>
                </c:pt>
                <c:pt idx="339">
                  <c:v>2.4700000000000002</c:v>
                </c:pt>
                <c:pt idx="340">
                  <c:v>4.5199999999999996</c:v>
                </c:pt>
                <c:pt idx="341">
                  <c:v>4.68</c:v>
                </c:pt>
                <c:pt idx="342">
                  <c:v>3.99</c:v>
                </c:pt>
                <c:pt idx="343">
                  <c:v>3.6</c:v>
                </c:pt>
                <c:pt idx="344">
                  <c:v>6.21</c:v>
                </c:pt>
                <c:pt idx="345">
                  <c:v>5.88</c:v>
                </c:pt>
                <c:pt idx="346">
                  <c:v>5.24</c:v>
                </c:pt>
                <c:pt idx="347">
                  <c:v>4.91</c:v>
                </c:pt>
                <c:pt idx="348">
                  <c:v>4.1500000000000004</c:v>
                </c:pt>
                <c:pt idx="349">
                  <c:v>1.71</c:v>
                </c:pt>
                <c:pt idx="350">
                  <c:v>1.02</c:v>
                </c:pt>
                <c:pt idx="351">
                  <c:v>2.98</c:v>
                </c:pt>
                <c:pt idx="352">
                  <c:v>2.59</c:v>
                </c:pt>
                <c:pt idx="353">
                  <c:v>4.1500000000000004</c:v>
                </c:pt>
                <c:pt idx="354">
                  <c:v>3.82</c:v>
                </c:pt>
                <c:pt idx="355">
                  <c:v>1.1299999999999999</c:v>
                </c:pt>
                <c:pt idx="356">
                  <c:v>4.55</c:v>
                </c:pt>
                <c:pt idx="357">
                  <c:v>4.1100000000000003</c:v>
                </c:pt>
                <c:pt idx="358">
                  <c:v>15.29</c:v>
                </c:pt>
                <c:pt idx="359">
                  <c:v>14.85</c:v>
                </c:pt>
                <c:pt idx="360">
                  <c:v>13.9</c:v>
                </c:pt>
                <c:pt idx="361">
                  <c:v>18</c:v>
                </c:pt>
                <c:pt idx="362">
                  <c:v>17.64</c:v>
                </c:pt>
                <c:pt idx="363">
                  <c:v>17.09</c:v>
                </c:pt>
                <c:pt idx="364">
                  <c:v>16.21</c:v>
                </c:pt>
                <c:pt idx="365">
                  <c:v>14.89</c:v>
                </c:pt>
                <c:pt idx="366">
                  <c:v>18.63</c:v>
                </c:pt>
                <c:pt idx="367">
                  <c:v>18.48</c:v>
                </c:pt>
                <c:pt idx="368">
                  <c:v>16.940000000000001</c:v>
                </c:pt>
                <c:pt idx="369">
                  <c:v>3.37</c:v>
                </c:pt>
                <c:pt idx="370">
                  <c:v>2.57</c:v>
                </c:pt>
                <c:pt idx="371">
                  <c:v>2.56</c:v>
                </c:pt>
                <c:pt idx="372">
                  <c:v>2.36</c:v>
                </c:pt>
                <c:pt idx="373">
                  <c:v>6.43</c:v>
                </c:pt>
                <c:pt idx="374">
                  <c:v>5.37</c:v>
                </c:pt>
                <c:pt idx="375">
                  <c:v>4.7</c:v>
                </c:pt>
                <c:pt idx="376">
                  <c:v>2.08</c:v>
                </c:pt>
                <c:pt idx="377">
                  <c:v>2.27</c:v>
                </c:pt>
                <c:pt idx="378">
                  <c:v>2.75</c:v>
                </c:pt>
                <c:pt idx="379">
                  <c:v>3.85</c:v>
                </c:pt>
                <c:pt idx="380">
                  <c:v>5.4</c:v>
                </c:pt>
                <c:pt idx="381">
                  <c:v>1.07</c:v>
                </c:pt>
                <c:pt idx="382">
                  <c:v>1.02</c:v>
                </c:pt>
                <c:pt idx="383">
                  <c:v>0.89</c:v>
                </c:pt>
                <c:pt idx="384">
                  <c:v>0.97</c:v>
                </c:pt>
                <c:pt idx="385">
                  <c:v>1.62</c:v>
                </c:pt>
                <c:pt idx="386">
                  <c:v>1.39</c:v>
                </c:pt>
                <c:pt idx="387">
                  <c:v>1.4</c:v>
                </c:pt>
                <c:pt idx="388">
                  <c:v>1.48</c:v>
                </c:pt>
                <c:pt idx="389">
                  <c:v>1.72</c:v>
                </c:pt>
                <c:pt idx="390">
                  <c:v>0.77</c:v>
                </c:pt>
                <c:pt idx="391">
                  <c:v>0.86</c:v>
                </c:pt>
                <c:pt idx="392">
                  <c:v>0.76</c:v>
                </c:pt>
                <c:pt idx="393">
                  <c:v>1.39</c:v>
                </c:pt>
                <c:pt idx="394">
                  <c:v>1.26</c:v>
                </c:pt>
                <c:pt idx="395">
                  <c:v>1.23</c:v>
                </c:pt>
                <c:pt idx="396">
                  <c:v>1.1100000000000001</c:v>
                </c:pt>
                <c:pt idx="397">
                  <c:v>1.65</c:v>
                </c:pt>
                <c:pt idx="398">
                  <c:v>1.5</c:v>
                </c:pt>
                <c:pt idx="399">
                  <c:v>1.52</c:v>
                </c:pt>
                <c:pt idx="400">
                  <c:v>1.94</c:v>
                </c:pt>
                <c:pt idx="401">
                  <c:v>1.81</c:v>
                </c:pt>
                <c:pt idx="402">
                  <c:v>1.96</c:v>
                </c:pt>
                <c:pt idx="403">
                  <c:v>2</c:v>
                </c:pt>
                <c:pt idx="404">
                  <c:v>1.84</c:v>
                </c:pt>
                <c:pt idx="405">
                  <c:v>0.77</c:v>
                </c:pt>
                <c:pt idx="406">
                  <c:v>0.94</c:v>
                </c:pt>
                <c:pt idx="407">
                  <c:v>1.23</c:v>
                </c:pt>
                <c:pt idx="408">
                  <c:v>2.44</c:v>
                </c:pt>
                <c:pt idx="409">
                  <c:v>2.2200000000000002</c:v>
                </c:pt>
                <c:pt idx="410">
                  <c:v>1.17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1.3</c:v>
                </c:pt>
                <c:pt idx="414">
                  <c:v>3.01</c:v>
                </c:pt>
                <c:pt idx="415">
                  <c:v>1.103</c:v>
                </c:pt>
                <c:pt idx="416">
                  <c:v>1.0489999999999999</c:v>
                </c:pt>
                <c:pt idx="417">
                  <c:v>1.1100000000000001</c:v>
                </c:pt>
                <c:pt idx="418">
                  <c:v>1.1100000000000001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1.1200000000000001</c:v>
                </c:pt>
                <c:pt idx="422">
                  <c:v>1.1499999999999999</c:v>
                </c:pt>
                <c:pt idx="423">
                  <c:v>8.6</c:v>
                </c:pt>
                <c:pt idx="424">
                  <c:v>7.81</c:v>
                </c:pt>
                <c:pt idx="425">
                  <c:v>15.58</c:v>
                </c:pt>
                <c:pt idx="426">
                  <c:v>11.44</c:v>
                </c:pt>
                <c:pt idx="427">
                  <c:v>4.29</c:v>
                </c:pt>
                <c:pt idx="428">
                  <c:v>2.78</c:v>
                </c:pt>
                <c:pt idx="429">
                  <c:v>2.93</c:v>
                </c:pt>
                <c:pt idx="430">
                  <c:v>3.3</c:v>
                </c:pt>
                <c:pt idx="431">
                  <c:v>3.52</c:v>
                </c:pt>
                <c:pt idx="432">
                  <c:v>2.5</c:v>
                </c:pt>
                <c:pt idx="433">
                  <c:v>2.4500000000000002</c:v>
                </c:pt>
                <c:pt idx="434">
                  <c:v>2.76</c:v>
                </c:pt>
                <c:pt idx="435">
                  <c:v>2.2999999999999998</c:v>
                </c:pt>
                <c:pt idx="436">
                  <c:v>14</c:v>
                </c:pt>
                <c:pt idx="437">
                  <c:v>14.81</c:v>
                </c:pt>
                <c:pt idx="438">
                  <c:v>8.32</c:v>
                </c:pt>
                <c:pt idx="439">
                  <c:v>11.8</c:v>
                </c:pt>
                <c:pt idx="440">
                  <c:v>5.5</c:v>
                </c:pt>
                <c:pt idx="441">
                  <c:v>12.95</c:v>
                </c:pt>
                <c:pt idx="442">
                  <c:v>4.7</c:v>
                </c:pt>
                <c:pt idx="443">
                  <c:v>3.44</c:v>
                </c:pt>
                <c:pt idx="444">
                  <c:v>5.3</c:v>
                </c:pt>
                <c:pt idx="445">
                  <c:v>5.0999999999999996</c:v>
                </c:pt>
                <c:pt idx="446">
                  <c:v>3.75</c:v>
                </c:pt>
                <c:pt idx="447">
                  <c:v>3.1</c:v>
                </c:pt>
                <c:pt idx="448">
                  <c:v>3.58</c:v>
                </c:pt>
              </c:numCache>
            </c:numRef>
          </c:xVal>
          <c:yVal>
            <c:numRef>
              <c:f>'[1]Melt_Carbon_solubility (3)'!$AS$6:$AS$454</c:f>
              <c:numCache>
                <c:formatCode>General</c:formatCode>
                <c:ptCount val="449"/>
                <c:pt idx="0">
                  <c:v>5.8741467387788709E-2</c:v>
                </c:pt>
                <c:pt idx="1">
                  <c:v>8.6602221451406461E-2</c:v>
                </c:pt>
                <c:pt idx="2">
                  <c:v>0.110437936938207</c:v>
                </c:pt>
                <c:pt idx="3">
                  <c:v>3.1692612561864848E-2</c:v>
                </c:pt>
                <c:pt idx="4">
                  <c:v>5.8686422385373409E-2</c:v>
                </c:pt>
                <c:pt idx="5">
                  <c:v>5.9910144183052405E-2</c:v>
                </c:pt>
                <c:pt idx="6">
                  <c:v>8.645374611588437E-2</c:v>
                </c:pt>
                <c:pt idx="7">
                  <c:v>0.11491449724607632</c:v>
                </c:pt>
                <c:pt idx="8">
                  <c:v>0.11686393368929436</c:v>
                </c:pt>
                <c:pt idx="9">
                  <c:v>0.13960920167554508</c:v>
                </c:pt>
                <c:pt idx="10">
                  <c:v>0.19604947807098602</c:v>
                </c:pt>
                <c:pt idx="11">
                  <c:v>0.24036475248450276</c:v>
                </c:pt>
                <c:pt idx="12">
                  <c:v>0.30389048277763647</c:v>
                </c:pt>
                <c:pt idx="13">
                  <c:v>0.36395865111035214</c:v>
                </c:pt>
                <c:pt idx="14">
                  <c:v>0.11678779589589598</c:v>
                </c:pt>
                <c:pt idx="15">
                  <c:v>0.19655885736459916</c:v>
                </c:pt>
                <c:pt idx="16">
                  <c:v>0.25255813193575682</c:v>
                </c:pt>
                <c:pt idx="17">
                  <c:v>0.30695308374815583</c:v>
                </c:pt>
                <c:pt idx="18">
                  <c:v>2.6908744810962067E-2</c:v>
                </c:pt>
                <c:pt idx="19">
                  <c:v>5.3527260556394694E-2</c:v>
                </c:pt>
                <c:pt idx="20">
                  <c:v>5.4785114220546119E-2</c:v>
                </c:pt>
                <c:pt idx="21">
                  <c:v>4.7967513909452232E-2</c:v>
                </c:pt>
                <c:pt idx="22">
                  <c:v>4.1165338749992592E-2</c:v>
                </c:pt>
                <c:pt idx="23">
                  <c:v>4.4412019945799672E-2</c:v>
                </c:pt>
                <c:pt idx="24">
                  <c:v>4.0262756867164191E-2</c:v>
                </c:pt>
                <c:pt idx="25">
                  <c:v>5.3330453209938754E-2</c:v>
                </c:pt>
                <c:pt idx="26">
                  <c:v>4.1266586359499431E-2</c:v>
                </c:pt>
                <c:pt idx="27">
                  <c:v>5.5281819070166952E-2</c:v>
                </c:pt>
                <c:pt idx="28">
                  <c:v>5.7310192694101897E-2</c:v>
                </c:pt>
                <c:pt idx="29">
                  <c:v>9.2050499369406E-2</c:v>
                </c:pt>
                <c:pt idx="30">
                  <c:v>5.0143011010025752E-2</c:v>
                </c:pt>
                <c:pt idx="31">
                  <c:v>6.7006094789691745E-2</c:v>
                </c:pt>
                <c:pt idx="32">
                  <c:v>7.1106017886774217E-2</c:v>
                </c:pt>
                <c:pt idx="33">
                  <c:v>2.4546808576677105E-2</c:v>
                </c:pt>
                <c:pt idx="34">
                  <c:v>3.9587217889497553E-2</c:v>
                </c:pt>
                <c:pt idx="35">
                  <c:v>7.0191751238885866E-2</c:v>
                </c:pt>
                <c:pt idx="36">
                  <c:v>5.3185817368936822E-2</c:v>
                </c:pt>
                <c:pt idx="37">
                  <c:v>2.714931141303404E-2</c:v>
                </c:pt>
                <c:pt idx="38">
                  <c:v>2.1665732993094336E-2</c:v>
                </c:pt>
                <c:pt idx="39">
                  <c:v>5.6928660082967361E-3</c:v>
                </c:pt>
                <c:pt idx="40">
                  <c:v>7.2420309283511494E-3</c:v>
                </c:pt>
                <c:pt idx="41">
                  <c:v>2.1061909478703685E-2</c:v>
                </c:pt>
                <c:pt idx="42">
                  <c:v>4.9263299011782925E-2</c:v>
                </c:pt>
                <c:pt idx="43">
                  <c:v>3.5458740724074247E-2</c:v>
                </c:pt>
                <c:pt idx="44">
                  <c:v>7.8111749926520035E-2</c:v>
                </c:pt>
                <c:pt idx="45">
                  <c:v>7.4260933509035842E-2</c:v>
                </c:pt>
                <c:pt idx="46">
                  <c:v>6.5803402706639536E-2</c:v>
                </c:pt>
                <c:pt idx="47">
                  <c:v>6.4049211079852092E-2</c:v>
                </c:pt>
                <c:pt idx="48">
                  <c:v>6.1499050648556375E-2</c:v>
                </c:pt>
                <c:pt idx="49">
                  <c:v>5.519065228501506E-2</c:v>
                </c:pt>
                <c:pt idx="50">
                  <c:v>4.9941855336426783E-2</c:v>
                </c:pt>
                <c:pt idx="51">
                  <c:v>0.11705879428037369</c:v>
                </c:pt>
                <c:pt idx="52">
                  <c:v>0.10281795793118746</c:v>
                </c:pt>
                <c:pt idx="53">
                  <c:v>9.286659357231189E-2</c:v>
                </c:pt>
                <c:pt idx="54">
                  <c:v>8.6707064163335137E-2</c:v>
                </c:pt>
                <c:pt idx="55">
                  <c:v>8.1000106872797878E-2</c:v>
                </c:pt>
                <c:pt idx="56">
                  <c:v>7.1385145219828611E-2</c:v>
                </c:pt>
                <c:pt idx="57">
                  <c:v>6.6732918097888644E-2</c:v>
                </c:pt>
                <c:pt idx="58">
                  <c:v>6.0060029090526448E-2</c:v>
                </c:pt>
                <c:pt idx="59">
                  <c:v>5.6155610154426272E-2</c:v>
                </c:pt>
                <c:pt idx="60">
                  <c:v>0.21073145398468318</c:v>
                </c:pt>
                <c:pt idx="61">
                  <c:v>0.20899999493519095</c:v>
                </c:pt>
                <c:pt idx="62">
                  <c:v>0.1949871705492969</c:v>
                </c:pt>
                <c:pt idx="63">
                  <c:v>0.28300494398187492</c:v>
                </c:pt>
                <c:pt idx="64">
                  <c:v>0.27244055521945565</c:v>
                </c:pt>
                <c:pt idx="65">
                  <c:v>0.26907774109484067</c:v>
                </c:pt>
                <c:pt idx="66">
                  <c:v>0.26170522512065114</c:v>
                </c:pt>
                <c:pt idx="67">
                  <c:v>0.25219911009972312</c:v>
                </c:pt>
                <c:pt idx="68">
                  <c:v>0.25622652290918291</c:v>
                </c:pt>
                <c:pt idx="69">
                  <c:v>0.24010562446048886</c:v>
                </c:pt>
                <c:pt idx="70">
                  <c:v>0.23158698679155471</c:v>
                </c:pt>
                <c:pt idx="71">
                  <c:v>0.21952894574549153</c:v>
                </c:pt>
                <c:pt idx="72">
                  <c:v>0.2162456376305891</c:v>
                </c:pt>
                <c:pt idx="73">
                  <c:v>0.21473664496005299</c:v>
                </c:pt>
                <c:pt idx="74">
                  <c:v>0.19890094276680392</c:v>
                </c:pt>
                <c:pt idx="75">
                  <c:v>0.19697094041847088</c:v>
                </c:pt>
                <c:pt idx="76">
                  <c:v>0.193105847855503</c:v>
                </c:pt>
                <c:pt idx="77">
                  <c:v>0.18057034753677634</c:v>
                </c:pt>
                <c:pt idx="78">
                  <c:v>0.12241946121550376</c:v>
                </c:pt>
                <c:pt idx="79">
                  <c:v>0.11842058513381699</c:v>
                </c:pt>
                <c:pt idx="80">
                  <c:v>0.10940443030957028</c:v>
                </c:pt>
                <c:pt idx="81">
                  <c:v>9.3217935653064285E-2</c:v>
                </c:pt>
                <c:pt idx="82">
                  <c:v>8.5953104397894331E-2</c:v>
                </c:pt>
                <c:pt idx="83">
                  <c:v>0.18836583267567236</c:v>
                </c:pt>
                <c:pt idx="84">
                  <c:v>0.18090571680474471</c:v>
                </c:pt>
                <c:pt idx="85">
                  <c:v>0.16437040327256908</c:v>
                </c:pt>
                <c:pt idx="86">
                  <c:v>0.1418010972572874</c:v>
                </c:pt>
                <c:pt idx="87">
                  <c:v>0.12588252766851526</c:v>
                </c:pt>
                <c:pt idx="88">
                  <c:v>0.33801005226772329</c:v>
                </c:pt>
                <c:pt idx="89">
                  <c:v>0.31004575776341159</c:v>
                </c:pt>
                <c:pt idx="90">
                  <c:v>0.2862116697192798</c:v>
                </c:pt>
                <c:pt idx="91">
                  <c:v>0.26829678451111993</c:v>
                </c:pt>
                <c:pt idx="92">
                  <c:v>1.2184771015607239</c:v>
                </c:pt>
                <c:pt idx="93">
                  <c:v>1.2217262751165849</c:v>
                </c:pt>
                <c:pt idx="94">
                  <c:v>1.2246088505505524</c:v>
                </c:pt>
                <c:pt idx="95">
                  <c:v>0.52194975256307063</c:v>
                </c:pt>
                <c:pt idx="96">
                  <c:v>0.52708587008412289</c:v>
                </c:pt>
                <c:pt idx="97">
                  <c:v>0.53190553242754846</c:v>
                </c:pt>
                <c:pt idx="98">
                  <c:v>0.54840330171078033</c:v>
                </c:pt>
                <c:pt idx="99">
                  <c:v>0.56685002341751012</c:v>
                </c:pt>
                <c:pt idx="100">
                  <c:v>0.57572204572298569</c:v>
                </c:pt>
                <c:pt idx="101">
                  <c:v>0.57653914134459594</c:v>
                </c:pt>
                <c:pt idx="102">
                  <c:v>0.61745501114396228</c:v>
                </c:pt>
                <c:pt idx="103">
                  <c:v>0.65853339003853628</c:v>
                </c:pt>
                <c:pt idx="104">
                  <c:v>0.65170817896096533</c:v>
                </c:pt>
                <c:pt idx="105">
                  <c:v>0.65305798355629663</c:v>
                </c:pt>
                <c:pt idx="106">
                  <c:v>0.65980494087497499</c:v>
                </c:pt>
                <c:pt idx="107">
                  <c:v>0.68038855505287354</c:v>
                </c:pt>
                <c:pt idx="108">
                  <c:v>0.71442788861070783</c:v>
                </c:pt>
                <c:pt idx="109">
                  <c:v>0.65931489541025057</c:v>
                </c:pt>
                <c:pt idx="110">
                  <c:v>0.63380802173717943</c:v>
                </c:pt>
                <c:pt idx="111">
                  <c:v>0.61478281526281919</c:v>
                </c:pt>
                <c:pt idx="112">
                  <c:v>0.6073788531400921</c:v>
                </c:pt>
                <c:pt idx="113">
                  <c:v>0.60139647508950844</c:v>
                </c:pt>
                <c:pt idx="114">
                  <c:v>0.19584379066164906</c:v>
                </c:pt>
                <c:pt idx="115">
                  <c:v>0.20615564258497579</c:v>
                </c:pt>
                <c:pt idx="116">
                  <c:v>0.21650611170916947</c:v>
                </c:pt>
                <c:pt idx="117">
                  <c:v>0.22650722017394551</c:v>
                </c:pt>
                <c:pt idx="118">
                  <c:v>0.18821071233954612</c:v>
                </c:pt>
                <c:pt idx="119">
                  <c:v>0.19231474739073165</c:v>
                </c:pt>
                <c:pt idx="120">
                  <c:v>0.21099381947884641</c:v>
                </c:pt>
                <c:pt idx="121">
                  <c:v>0.21902304307886572</c:v>
                </c:pt>
                <c:pt idx="122">
                  <c:v>0.16302355788771133</c:v>
                </c:pt>
                <c:pt idx="123">
                  <c:v>0.16702878224014395</c:v>
                </c:pt>
                <c:pt idx="124">
                  <c:v>0.16526099848888365</c:v>
                </c:pt>
                <c:pt idx="125">
                  <c:v>0.16426389371168171</c:v>
                </c:pt>
                <c:pt idx="126">
                  <c:v>0.16703060273790066</c:v>
                </c:pt>
                <c:pt idx="127">
                  <c:v>0.16729096277414668</c:v>
                </c:pt>
                <c:pt idx="128">
                  <c:v>0.16303439536952044</c:v>
                </c:pt>
                <c:pt idx="129">
                  <c:v>0.16440826520965818</c:v>
                </c:pt>
                <c:pt idx="130">
                  <c:v>0.1619193741157387</c:v>
                </c:pt>
                <c:pt idx="131">
                  <c:v>0.19262035577634895</c:v>
                </c:pt>
                <c:pt idx="132">
                  <c:v>0.20720907112770104</c:v>
                </c:pt>
                <c:pt idx="133">
                  <c:v>0.29887249134597049</c:v>
                </c:pt>
                <c:pt idx="134">
                  <c:v>0.3260966024204312</c:v>
                </c:pt>
                <c:pt idx="135">
                  <c:v>0.35828789850003873</c:v>
                </c:pt>
                <c:pt idx="136">
                  <c:v>0.39202711109334965</c:v>
                </c:pt>
                <c:pt idx="137">
                  <c:v>0.29965794715615834</c:v>
                </c:pt>
                <c:pt idx="138">
                  <c:v>0.34450868311395477</c:v>
                </c:pt>
                <c:pt idx="139">
                  <c:v>0.37001113672150554</c:v>
                </c:pt>
                <c:pt idx="140">
                  <c:v>0.38511081707310868</c:v>
                </c:pt>
                <c:pt idx="141">
                  <c:v>0.29971021690327831</c:v>
                </c:pt>
                <c:pt idx="142">
                  <c:v>0.33679683581998704</c:v>
                </c:pt>
                <c:pt idx="143">
                  <c:v>0.35649024011374503</c:v>
                </c:pt>
                <c:pt idx="144">
                  <c:v>0.17200991001573521</c:v>
                </c:pt>
                <c:pt idx="145">
                  <c:v>0.17588883448138887</c:v>
                </c:pt>
                <c:pt idx="146">
                  <c:v>0.1932837970933359</c:v>
                </c:pt>
                <c:pt idx="147">
                  <c:v>0.18943687052339467</c:v>
                </c:pt>
                <c:pt idx="148">
                  <c:v>0.21847020335071438</c:v>
                </c:pt>
                <c:pt idx="149">
                  <c:v>0.24136153798418308</c:v>
                </c:pt>
                <c:pt idx="150">
                  <c:v>0.23374624609017747</c:v>
                </c:pt>
                <c:pt idx="151">
                  <c:v>0.23368576880428699</c:v>
                </c:pt>
                <c:pt idx="152">
                  <c:v>0.73487886742286346</c:v>
                </c:pt>
                <c:pt idx="153">
                  <c:v>0.73632347246891539</c:v>
                </c:pt>
                <c:pt idx="154">
                  <c:v>1.013092680163048</c:v>
                </c:pt>
                <c:pt idx="155">
                  <c:v>1.0142075721214123</c:v>
                </c:pt>
                <c:pt idx="156">
                  <c:v>1.015259587732126</c:v>
                </c:pt>
                <c:pt idx="157">
                  <c:v>1.0162539001582025</c:v>
                </c:pt>
                <c:pt idx="158">
                  <c:v>1.0171951302136157</c:v>
                </c:pt>
                <c:pt idx="159">
                  <c:v>0.74121969302816926</c:v>
                </c:pt>
                <c:pt idx="160">
                  <c:v>0.74284795570967266</c:v>
                </c:pt>
                <c:pt idx="161">
                  <c:v>1.0210617684498571</c:v>
                </c:pt>
                <c:pt idx="162">
                  <c:v>1.0232286760189351</c:v>
                </c:pt>
                <c:pt idx="163">
                  <c:v>1.0242229884450116</c:v>
                </c:pt>
                <c:pt idx="164">
                  <c:v>1.0251642185004251</c:v>
                </c:pt>
                <c:pt idx="165">
                  <c:v>0.53824168424593877</c:v>
                </c:pt>
                <c:pt idx="166">
                  <c:v>0.5399804762477084</c:v>
                </c:pt>
                <c:pt idx="167">
                  <c:v>0.81819428898789293</c:v>
                </c:pt>
                <c:pt idx="168">
                  <c:v>0.81819428898789293</c:v>
                </c:pt>
                <c:pt idx="169">
                  <c:v>1.3746219144682617</c:v>
                </c:pt>
                <c:pt idx="170">
                  <c:v>0.22953652805416527</c:v>
                </c:pt>
                <c:pt idx="171">
                  <c:v>0.25820258591674089</c:v>
                </c:pt>
                <c:pt idx="172">
                  <c:v>0.25820257435878929</c:v>
                </c:pt>
                <c:pt idx="173">
                  <c:v>0.27294576123552333</c:v>
                </c:pt>
                <c:pt idx="174">
                  <c:v>0.27411983682431063</c:v>
                </c:pt>
                <c:pt idx="175">
                  <c:v>0.21636092005996596</c:v>
                </c:pt>
                <c:pt idx="176">
                  <c:v>0.22162608371517956</c:v>
                </c:pt>
                <c:pt idx="177">
                  <c:v>0.22860150944398069</c:v>
                </c:pt>
                <c:pt idx="178">
                  <c:v>0.22879359761738352</c:v>
                </c:pt>
                <c:pt idx="179">
                  <c:v>0.24361277840895099</c:v>
                </c:pt>
                <c:pt idx="180">
                  <c:v>0.25494185218696058</c:v>
                </c:pt>
                <c:pt idx="181">
                  <c:v>0.25359955665067357</c:v>
                </c:pt>
                <c:pt idx="182">
                  <c:v>0.28460964486657719</c:v>
                </c:pt>
                <c:pt idx="183">
                  <c:v>0.30844978028815978</c:v>
                </c:pt>
                <c:pt idx="184">
                  <c:v>0.21233282687441013</c:v>
                </c:pt>
                <c:pt idx="185">
                  <c:v>0.20561859280169048</c:v>
                </c:pt>
                <c:pt idx="186">
                  <c:v>0.18108857578292747</c:v>
                </c:pt>
                <c:pt idx="187">
                  <c:v>0.18586816825148528</c:v>
                </c:pt>
                <c:pt idx="188">
                  <c:v>0.21853917242662765</c:v>
                </c:pt>
                <c:pt idx="189">
                  <c:v>0.21739311363685654</c:v>
                </c:pt>
                <c:pt idx="190">
                  <c:v>0.20472358568836893</c:v>
                </c:pt>
                <c:pt idx="191">
                  <c:v>0.20631883648372476</c:v>
                </c:pt>
                <c:pt idx="192">
                  <c:v>0.22545210516504491</c:v>
                </c:pt>
                <c:pt idx="193">
                  <c:v>0.23322608351649873</c:v>
                </c:pt>
                <c:pt idx="194">
                  <c:v>0.24004496064064218</c:v>
                </c:pt>
                <c:pt idx="195">
                  <c:v>0.24875709130797272</c:v>
                </c:pt>
                <c:pt idx="196">
                  <c:v>0.2464807226087927</c:v>
                </c:pt>
                <c:pt idx="197">
                  <c:v>0.25989698982110893</c:v>
                </c:pt>
                <c:pt idx="198">
                  <c:v>0.26312961588055017</c:v>
                </c:pt>
                <c:pt idx="199">
                  <c:v>0.26264109793784818</c:v>
                </c:pt>
                <c:pt idx="200">
                  <c:v>0.26509211090913287</c:v>
                </c:pt>
                <c:pt idx="201">
                  <c:v>0.26673891378280778</c:v>
                </c:pt>
                <c:pt idx="202">
                  <c:v>0.20728055690134936</c:v>
                </c:pt>
                <c:pt idx="203">
                  <c:v>0.21468839119693159</c:v>
                </c:pt>
                <c:pt idx="204">
                  <c:v>0.19387180983040644</c:v>
                </c:pt>
                <c:pt idx="205">
                  <c:v>0.21182465842547388</c:v>
                </c:pt>
                <c:pt idx="206">
                  <c:v>0.21954238770292051</c:v>
                </c:pt>
                <c:pt idx="207">
                  <c:v>0.21872679825948463</c:v>
                </c:pt>
                <c:pt idx="208">
                  <c:v>0.22407386304124693</c:v>
                </c:pt>
                <c:pt idx="209">
                  <c:v>0.24031693462171341</c:v>
                </c:pt>
                <c:pt idx="210">
                  <c:v>0.24756756924951126</c:v>
                </c:pt>
                <c:pt idx="211">
                  <c:v>0.24936374360123212</c:v>
                </c:pt>
                <c:pt idx="212">
                  <c:v>0.25222715587538669</c:v>
                </c:pt>
                <c:pt idx="213">
                  <c:v>0.26586380377729973</c:v>
                </c:pt>
                <c:pt idx="214">
                  <c:v>0.30477413188189334</c:v>
                </c:pt>
                <c:pt idx="215">
                  <c:v>0.28912790997713395</c:v>
                </c:pt>
                <c:pt idx="216">
                  <c:v>0.30793631243512659</c:v>
                </c:pt>
                <c:pt idx="217">
                  <c:v>0.32679212952905817</c:v>
                </c:pt>
                <c:pt idx="218">
                  <c:v>0.36000981945569155</c:v>
                </c:pt>
                <c:pt idx="219">
                  <c:v>0.33237373614634141</c:v>
                </c:pt>
                <c:pt idx="220">
                  <c:v>0.34520441709853045</c:v>
                </c:pt>
                <c:pt idx="221">
                  <c:v>0.37869875915836126</c:v>
                </c:pt>
                <c:pt idx="222">
                  <c:v>0.43110054824965405</c:v>
                </c:pt>
                <c:pt idx="223">
                  <c:v>0.39987082122868733</c:v>
                </c:pt>
                <c:pt idx="224">
                  <c:v>0.37890098509802728</c:v>
                </c:pt>
                <c:pt idx="225">
                  <c:v>0.45991625151243798</c:v>
                </c:pt>
                <c:pt idx="226">
                  <c:v>0.44053688827980864</c:v>
                </c:pt>
                <c:pt idx="227">
                  <c:v>0.42150041122356097</c:v>
                </c:pt>
                <c:pt idx="228">
                  <c:v>0.38860404143208338</c:v>
                </c:pt>
                <c:pt idx="229">
                  <c:v>0.61465673597361814</c:v>
                </c:pt>
                <c:pt idx="230">
                  <c:v>0.89021361174274405</c:v>
                </c:pt>
                <c:pt idx="231">
                  <c:v>1.1649431766217695</c:v>
                </c:pt>
                <c:pt idx="232">
                  <c:v>1.1688120942263307</c:v>
                </c:pt>
                <c:pt idx="233">
                  <c:v>1.1698606037727888</c:v>
                </c:pt>
                <c:pt idx="234">
                  <c:v>1.169939840348732</c:v>
                </c:pt>
                <c:pt idx="235">
                  <c:v>1.1668739667972408</c:v>
                </c:pt>
                <c:pt idx="236">
                  <c:v>1.1698210916587837</c:v>
                </c:pt>
                <c:pt idx="237">
                  <c:v>1.1725209618097105</c:v>
                </c:pt>
                <c:pt idx="238">
                  <c:v>1.1725530465831342</c:v>
                </c:pt>
                <c:pt idx="239">
                  <c:v>1.1720942958317091</c:v>
                </c:pt>
                <c:pt idx="240">
                  <c:v>1.1728670269934651</c:v>
                </c:pt>
                <c:pt idx="241">
                  <c:v>1.1712782912835473</c:v>
                </c:pt>
                <c:pt idx="242">
                  <c:v>1.4454815755428134</c:v>
                </c:pt>
                <c:pt idx="243">
                  <c:v>0.61515874879821919</c:v>
                </c:pt>
                <c:pt idx="244">
                  <c:v>0.89622897692068737</c:v>
                </c:pt>
                <c:pt idx="245">
                  <c:v>1.1652509546515293</c:v>
                </c:pt>
                <c:pt idx="246">
                  <c:v>1.1682836246591837</c:v>
                </c:pt>
                <c:pt idx="247">
                  <c:v>1.1695116641952867</c:v>
                </c:pt>
                <c:pt idx="248">
                  <c:v>1.1685105674205889</c:v>
                </c:pt>
                <c:pt idx="249">
                  <c:v>1.1773083199166028</c:v>
                </c:pt>
                <c:pt idx="250">
                  <c:v>1.451658206275384</c:v>
                </c:pt>
                <c:pt idx="251">
                  <c:v>0.13486811155848411</c:v>
                </c:pt>
                <c:pt idx="252">
                  <c:v>0.14292266117760827</c:v>
                </c:pt>
                <c:pt idx="253">
                  <c:v>0.15142435616012825</c:v>
                </c:pt>
                <c:pt idx="254">
                  <c:v>0.15737661744749545</c:v>
                </c:pt>
                <c:pt idx="255">
                  <c:v>0.14501378045889293</c:v>
                </c:pt>
                <c:pt idx="256">
                  <c:v>0.14971709293001234</c:v>
                </c:pt>
                <c:pt idx="257">
                  <c:v>0.15583766538583399</c:v>
                </c:pt>
                <c:pt idx="258">
                  <c:v>0.16843671240819294</c:v>
                </c:pt>
                <c:pt idx="259">
                  <c:v>0.1827652050107372</c:v>
                </c:pt>
                <c:pt idx="260">
                  <c:v>0.2023054549585841</c:v>
                </c:pt>
                <c:pt idx="261">
                  <c:v>0.21544441540567061</c:v>
                </c:pt>
                <c:pt idx="262">
                  <c:v>0.23715964907571141</c:v>
                </c:pt>
                <c:pt idx="263">
                  <c:v>0.22381131657334669</c:v>
                </c:pt>
                <c:pt idx="264">
                  <c:v>0.28036638253909735</c:v>
                </c:pt>
                <c:pt idx="265">
                  <c:v>0.29043625004619933</c:v>
                </c:pt>
                <c:pt idx="266">
                  <c:v>0.26080597693215224</c:v>
                </c:pt>
                <c:pt idx="267">
                  <c:v>0.28273833572647922</c:v>
                </c:pt>
                <c:pt idx="268">
                  <c:v>0.32613595319754818</c:v>
                </c:pt>
                <c:pt idx="269">
                  <c:v>0.34616911027071162</c:v>
                </c:pt>
                <c:pt idx="270">
                  <c:v>0.33459705694698272</c:v>
                </c:pt>
                <c:pt idx="271">
                  <c:v>0.37404988507435138</c:v>
                </c:pt>
                <c:pt idx="272">
                  <c:v>0.38808187810043498</c:v>
                </c:pt>
                <c:pt idx="273">
                  <c:v>0.24754181201888562</c:v>
                </c:pt>
                <c:pt idx="274">
                  <c:v>0.26213943363623698</c:v>
                </c:pt>
                <c:pt idx="275">
                  <c:v>0.28865074662515688</c:v>
                </c:pt>
                <c:pt idx="276">
                  <c:v>0.34737311774825957</c:v>
                </c:pt>
                <c:pt idx="277">
                  <c:v>0.19992862390554078</c:v>
                </c:pt>
                <c:pt idx="278">
                  <c:v>0.21372641013876195</c:v>
                </c:pt>
                <c:pt idx="279">
                  <c:v>0.21705948630571031</c:v>
                </c:pt>
                <c:pt idx="280">
                  <c:v>0.27253561587276648</c:v>
                </c:pt>
                <c:pt idx="281">
                  <c:v>0.23986123959428404</c:v>
                </c:pt>
                <c:pt idx="282">
                  <c:v>0.25830545947824496</c:v>
                </c:pt>
                <c:pt idx="283">
                  <c:v>0.28483912777128606</c:v>
                </c:pt>
                <c:pt idx="284">
                  <c:v>0.32950793627068242</c:v>
                </c:pt>
                <c:pt idx="285">
                  <c:v>1.1204251595596779</c:v>
                </c:pt>
                <c:pt idx="286">
                  <c:v>1.1236731094129773</c:v>
                </c:pt>
                <c:pt idx="287">
                  <c:v>1.1265607573303842</c:v>
                </c:pt>
                <c:pt idx="288">
                  <c:v>0.84296326632030205</c:v>
                </c:pt>
                <c:pt idx="289">
                  <c:v>0.56554037852286942</c:v>
                </c:pt>
                <c:pt idx="290">
                  <c:v>0.54811036290461213</c:v>
                </c:pt>
                <c:pt idx="291">
                  <c:v>0.54893974770748299</c:v>
                </c:pt>
                <c:pt idx="292">
                  <c:v>0.54973485101745079</c:v>
                </c:pt>
                <c:pt idx="293">
                  <c:v>0.55047357560453658</c:v>
                </c:pt>
                <c:pt idx="294">
                  <c:v>0.55117870049242057</c:v>
                </c:pt>
                <c:pt idx="295">
                  <c:v>0.55184384149874943</c:v>
                </c:pt>
                <c:pt idx="296">
                  <c:v>0.82555713917516971</c:v>
                </c:pt>
                <c:pt idx="297">
                  <c:v>0.82680258585771083</c:v>
                </c:pt>
                <c:pt idx="298">
                  <c:v>0.82798169317981141</c:v>
                </c:pt>
                <c:pt idx="299">
                  <c:v>0.82909658513817563</c:v>
                </c:pt>
                <c:pt idx="300">
                  <c:v>0.83014412143578775</c:v>
                </c:pt>
                <c:pt idx="301">
                  <c:v>0.83113619129520988</c:v>
                </c:pt>
                <c:pt idx="302">
                  <c:v>1.1029994301694386</c:v>
                </c:pt>
                <c:pt idx="303">
                  <c:v>1.1046720150808678</c:v>
                </c:pt>
                <c:pt idx="304">
                  <c:v>1.1062317989176365</c:v>
                </c:pt>
                <c:pt idx="305">
                  <c:v>1.1062376760038533</c:v>
                </c:pt>
                <c:pt idx="306">
                  <c:v>1.1062515803338153</c:v>
                </c:pt>
                <c:pt idx="307">
                  <c:v>1.1077271321181104</c:v>
                </c:pt>
                <c:pt idx="308">
                  <c:v>1.1091136436923388</c:v>
                </c:pt>
                <c:pt idx="309">
                  <c:v>1.1104460233286386</c:v>
                </c:pt>
                <c:pt idx="310">
                  <c:v>1.3804553158089123</c:v>
                </c:pt>
                <c:pt idx="311">
                  <c:v>1.3825311520549417</c:v>
                </c:pt>
                <c:pt idx="312">
                  <c:v>1.3844915325193714</c:v>
                </c:pt>
                <c:pt idx="313">
                  <c:v>0.3072918473254464</c:v>
                </c:pt>
                <c:pt idx="314">
                  <c:v>0.30088938421894423</c:v>
                </c:pt>
                <c:pt idx="315">
                  <c:v>0.26873333446110681</c:v>
                </c:pt>
                <c:pt idx="316">
                  <c:v>0.44003187320477866</c:v>
                </c:pt>
                <c:pt idx="317">
                  <c:v>0.39372764532784665</c:v>
                </c:pt>
                <c:pt idx="318">
                  <c:v>0.39411932778286562</c:v>
                </c:pt>
                <c:pt idx="319">
                  <c:v>0.40913014531794423</c:v>
                </c:pt>
                <c:pt idx="320">
                  <c:v>0.45340361164762422</c:v>
                </c:pt>
                <c:pt idx="321">
                  <c:v>0.44515158479281552</c:v>
                </c:pt>
                <c:pt idx="322">
                  <c:v>0.40936956805783115</c:v>
                </c:pt>
                <c:pt idx="323">
                  <c:v>0.36837257558747227</c:v>
                </c:pt>
                <c:pt idx="324">
                  <c:v>0.25292224778911537</c:v>
                </c:pt>
                <c:pt idx="325">
                  <c:v>0.28105602870407037</c:v>
                </c:pt>
                <c:pt idx="326">
                  <c:v>0.30009992634197286</c:v>
                </c:pt>
                <c:pt idx="327">
                  <c:v>0.25407377844573797</c:v>
                </c:pt>
                <c:pt idx="328">
                  <c:v>0.27945825291424709</c:v>
                </c:pt>
                <c:pt idx="329">
                  <c:v>0.2914360846877041</c:v>
                </c:pt>
                <c:pt idx="330">
                  <c:v>0.29757174671693776</c:v>
                </c:pt>
                <c:pt idx="331">
                  <c:v>0.27860141630359692</c:v>
                </c:pt>
                <c:pt idx="332">
                  <c:v>0.30529227578143142</c:v>
                </c:pt>
                <c:pt idx="333">
                  <c:v>0.30943516112245378</c:v>
                </c:pt>
                <c:pt idx="334">
                  <c:v>0.5315398383742036</c:v>
                </c:pt>
                <c:pt idx="335">
                  <c:v>0.5323539697149553</c:v>
                </c:pt>
                <c:pt idx="336">
                  <c:v>0.80893951977363632</c:v>
                </c:pt>
                <c:pt idx="337">
                  <c:v>0.80977872986067623</c:v>
                </c:pt>
                <c:pt idx="338">
                  <c:v>0.81056778245513972</c:v>
                </c:pt>
                <c:pt idx="339">
                  <c:v>0.81131104376071583</c:v>
                </c:pt>
                <c:pt idx="340">
                  <c:v>1.0863392011730693</c:v>
                </c:pt>
                <c:pt idx="341">
                  <c:v>1.087598016303629</c:v>
                </c:pt>
                <c:pt idx="342">
                  <c:v>1.0887815951953241</c:v>
                </c:pt>
                <c:pt idx="343">
                  <c:v>1.0909485027644021</c:v>
                </c:pt>
                <c:pt idx="344">
                  <c:v>1.3654173027465815</c:v>
                </c:pt>
                <c:pt idx="345">
                  <c:v>1.3669954079355087</c:v>
                </c:pt>
                <c:pt idx="346">
                  <c:v>1.3684819305466609</c:v>
                </c:pt>
                <c:pt idx="347">
                  <c:v>1.3698846180276125</c:v>
                </c:pt>
                <c:pt idx="348">
                  <c:v>1.3724653413362657</c:v>
                </c:pt>
                <c:pt idx="349">
                  <c:v>0.81056778245513972</c:v>
                </c:pt>
                <c:pt idx="350">
                  <c:v>0.81201238750119165</c:v>
                </c:pt>
                <c:pt idx="351">
                  <c:v>1.0887815951953241</c:v>
                </c:pt>
                <c:pt idx="352">
                  <c:v>1.0909485027644021</c:v>
                </c:pt>
                <c:pt idx="353">
                  <c:v>1.3684819305466609</c:v>
                </c:pt>
                <c:pt idx="354">
                  <c:v>1.3712103679290479</c:v>
                </c:pt>
                <c:pt idx="355">
                  <c:v>1.3698846180276125</c:v>
                </c:pt>
                <c:pt idx="356">
                  <c:v>1.3103161979149962</c:v>
                </c:pt>
                <c:pt idx="357">
                  <c:v>1.3139831790993597</c:v>
                </c:pt>
                <c:pt idx="358">
                  <c:v>1.4500391343779868</c:v>
                </c:pt>
                <c:pt idx="359">
                  <c:v>1.4529078470695742</c:v>
                </c:pt>
                <c:pt idx="360">
                  <c:v>1.4554436042099061</c:v>
                </c:pt>
                <c:pt idx="361">
                  <c:v>1.8352640233899657</c:v>
                </c:pt>
                <c:pt idx="362">
                  <c:v>1.8396445656725056</c:v>
                </c:pt>
                <c:pt idx="363">
                  <c:v>1.8435206667339252</c:v>
                </c:pt>
                <c:pt idx="364">
                  <c:v>1.1627515672452811</c:v>
                </c:pt>
                <c:pt idx="365">
                  <c:v>1.1653699091209613</c:v>
                </c:pt>
                <c:pt idx="366">
                  <c:v>1.6089495805170329</c:v>
                </c:pt>
                <c:pt idx="367">
                  <c:v>1.6118322012444484</c:v>
                </c:pt>
                <c:pt idx="368">
                  <c:v>1.6143439856552801</c:v>
                </c:pt>
                <c:pt idx="369">
                  <c:v>0.70049416633298844</c:v>
                </c:pt>
                <c:pt idx="370">
                  <c:v>0.70049416633298844</c:v>
                </c:pt>
                <c:pt idx="371">
                  <c:v>0.70141882699400648</c:v>
                </c:pt>
                <c:pt idx="372">
                  <c:v>0.70223295833475818</c:v>
                </c:pt>
                <c:pt idx="373">
                  <c:v>0.9788185083934392</c:v>
                </c:pt>
                <c:pt idx="374">
                  <c:v>0.9788185083934392</c:v>
                </c:pt>
                <c:pt idx="375">
                  <c:v>0.9804467710749426</c:v>
                </c:pt>
                <c:pt idx="376">
                  <c:v>0.74839248537863168</c:v>
                </c:pt>
                <c:pt idx="377">
                  <c:v>0.74930097334424162</c:v>
                </c:pt>
                <c:pt idx="378">
                  <c:v>0.7501885471593126</c:v>
                </c:pt>
                <c:pt idx="379">
                  <c:v>1.0304402533247659</c:v>
                </c:pt>
                <c:pt idx="380">
                  <c:v>1.3107240638632516</c:v>
                </c:pt>
                <c:pt idx="381">
                  <c:v>0.78232414114147819</c:v>
                </c:pt>
                <c:pt idx="382">
                  <c:v>0.78337217167022044</c:v>
                </c:pt>
                <c:pt idx="383">
                  <c:v>0.78529732507739858</c:v>
                </c:pt>
                <c:pt idx="384">
                  <c:v>0.78704307753206071</c:v>
                </c:pt>
                <c:pt idx="385">
                  <c:v>1.0623557192415696</c:v>
                </c:pt>
                <c:pt idx="386">
                  <c:v>1.064918359921013</c:v>
                </c:pt>
                <c:pt idx="387">
                  <c:v>1.0661088659564046</c:v>
                </c:pt>
                <c:pt idx="388">
                  <c:v>1.067244589613034</c:v>
                </c:pt>
                <c:pt idx="389">
                  <c:v>1.0545393066124114</c:v>
                </c:pt>
                <c:pt idx="390">
                  <c:v>0.80458277901653441</c:v>
                </c:pt>
                <c:pt idx="391">
                  <c:v>0.81263655085850184</c:v>
                </c:pt>
                <c:pt idx="392">
                  <c:v>0.80429119094415813</c:v>
                </c:pt>
                <c:pt idx="393">
                  <c:v>1.0825940372546421</c:v>
                </c:pt>
                <c:pt idx="394">
                  <c:v>1.0912362199966341</c:v>
                </c:pt>
                <c:pt idx="395">
                  <c:v>1.0885134262442326</c:v>
                </c:pt>
                <c:pt idx="396">
                  <c:v>1.0934027209636865</c:v>
                </c:pt>
                <c:pt idx="397">
                  <c:v>1.3664202342976264</c:v>
                </c:pt>
                <c:pt idx="398">
                  <c:v>1.3673078535161927</c:v>
                </c:pt>
                <c:pt idx="399">
                  <c:v>1.3684333926793393</c:v>
                </c:pt>
                <c:pt idx="400">
                  <c:v>1.6395207198452886</c:v>
                </c:pt>
                <c:pt idx="401">
                  <c:v>1.6391694439936471</c:v>
                </c:pt>
                <c:pt idx="402">
                  <c:v>1.6416785427653064</c:v>
                </c:pt>
                <c:pt idx="403">
                  <c:v>1.6411629069264795</c:v>
                </c:pt>
                <c:pt idx="404">
                  <c:v>1.6463838630231988</c:v>
                </c:pt>
                <c:pt idx="405">
                  <c:v>0.52451015646469368</c:v>
                </c:pt>
                <c:pt idx="406">
                  <c:v>0.80380302103526213</c:v>
                </c:pt>
                <c:pt idx="407">
                  <c:v>1.0834062021897919</c:v>
                </c:pt>
                <c:pt idx="408">
                  <c:v>1.9152684869512806</c:v>
                </c:pt>
                <c:pt idx="409">
                  <c:v>1.0397326137804479</c:v>
                </c:pt>
                <c:pt idx="410">
                  <c:v>0.81303698360875076</c:v>
                </c:pt>
                <c:pt idx="411">
                  <c:v>0.81496742102000075</c:v>
                </c:pt>
                <c:pt idx="412">
                  <c:v>0.81670677542846126</c:v>
                </c:pt>
                <c:pt idx="413">
                  <c:v>1.0945632760549815</c:v>
                </c:pt>
                <c:pt idx="414">
                  <c:v>1.0348764993923261</c:v>
                </c:pt>
                <c:pt idx="415">
                  <c:v>0.82037623946128868</c:v>
                </c:pt>
                <c:pt idx="416">
                  <c:v>0.82241750545889425</c:v>
                </c:pt>
                <c:pt idx="417">
                  <c:v>0.8240516360543273</c:v>
                </c:pt>
                <c:pt idx="418">
                  <c:v>0.82671567511996169</c:v>
                </c:pt>
                <c:pt idx="419">
                  <c:v>0.82776929514343589</c:v>
                </c:pt>
                <c:pt idx="420">
                  <c:v>0.82776929514343589</c:v>
                </c:pt>
                <c:pt idx="421">
                  <c:v>0.82854989549238101</c:v>
                </c:pt>
                <c:pt idx="422">
                  <c:v>0.82939906786386552</c:v>
                </c:pt>
                <c:pt idx="423">
                  <c:v>1.0691268786512276</c:v>
                </c:pt>
                <c:pt idx="424">
                  <c:v>1.063265920790565</c:v>
                </c:pt>
                <c:pt idx="425">
                  <c:v>1.7407649310163789</c:v>
                </c:pt>
                <c:pt idx="426">
                  <c:v>1.5355035471183653</c:v>
                </c:pt>
                <c:pt idx="427">
                  <c:v>0.63198760872028981</c:v>
                </c:pt>
                <c:pt idx="428">
                  <c:v>0.98481670514753028</c:v>
                </c:pt>
                <c:pt idx="429">
                  <c:v>0.90530044297400725</c:v>
                </c:pt>
                <c:pt idx="430">
                  <c:v>1.0156783675134979</c:v>
                </c:pt>
                <c:pt idx="431">
                  <c:v>0.90311299422367364</c:v>
                </c:pt>
                <c:pt idx="432">
                  <c:v>0.85014641372991262</c:v>
                </c:pt>
                <c:pt idx="433">
                  <c:v>0.79584723750722453</c:v>
                </c:pt>
                <c:pt idx="434">
                  <c:v>0.84897187575572841</c:v>
                </c:pt>
                <c:pt idx="435">
                  <c:v>0.77672277532434997</c:v>
                </c:pt>
                <c:pt idx="436">
                  <c:v>1.521942422082126</c:v>
                </c:pt>
                <c:pt idx="437">
                  <c:v>1.5197691288363966</c:v>
                </c:pt>
                <c:pt idx="438">
                  <c:v>1.3843777632879388</c:v>
                </c:pt>
                <c:pt idx="439">
                  <c:v>1.6208633695515806</c:v>
                </c:pt>
                <c:pt idx="440">
                  <c:v>1.4110046233166647</c:v>
                </c:pt>
                <c:pt idx="441">
                  <c:v>1.7533712172770939</c:v>
                </c:pt>
                <c:pt idx="442">
                  <c:v>0.92776976294018221</c:v>
                </c:pt>
                <c:pt idx="443">
                  <c:v>0.95706588403554782</c:v>
                </c:pt>
                <c:pt idx="444">
                  <c:v>0.63749649661878227</c:v>
                </c:pt>
                <c:pt idx="445">
                  <c:v>0.78947505806741125</c:v>
                </c:pt>
                <c:pt idx="446">
                  <c:v>0.78386363035337969</c:v>
                </c:pt>
                <c:pt idx="447">
                  <c:v>0.77599108299097608</c:v>
                </c:pt>
                <c:pt idx="448">
                  <c:v>0.78376813118616029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56B-4F12-8137-498650750A07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rgbClr val="FF000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A56B-4F12-8137-498650750A07}"/>
              </c:ext>
            </c:extLst>
          </c:dPt>
          <c:xVal>
            <c:numRef>
              <c:f>'[1]Melt_Carbon_solubility (3)'!$AY$21:$AY$22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xVal>
          <c:yVal>
            <c:numRef>
              <c:f>'[1]Melt_Carbon_solubility (3)'!$AZ$21:$AZ$22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A56B-4F12-8137-498650750A0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63960"/>
        <c:axId val="403064352"/>
      </c:scatterChart>
      <c:valAx>
        <c:axId val="40306396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4352"/>
        <c:crosses val="autoZero"/>
        <c:crossBetween val="midCat"/>
      </c:valAx>
      <c:valAx>
        <c:axId val="403064352"/>
        <c:scaling>
          <c:orientation val="minMax"/>
          <c:max val="2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Calculated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396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'[1]Melt_Carbon_solubility (3)'!$AR$6:$AR$454</c:f>
              <c:numCache>
                <c:formatCode>General</c:formatCode>
                <c:ptCount val="449"/>
                <c:pt idx="0">
                  <c:v>5.9700000000000003E-2</c:v>
                </c:pt>
                <c:pt idx="1">
                  <c:v>9.5000000000000001E-2</c:v>
                </c:pt>
                <c:pt idx="2">
                  <c:v>0.14330000000000001</c:v>
                </c:pt>
                <c:pt idx="3">
                  <c:v>1.8800000000000001E-2</c:v>
                </c:pt>
                <c:pt idx="4">
                  <c:v>4.9099999999999998E-2</c:v>
                </c:pt>
                <c:pt idx="5">
                  <c:v>5.9900000000000002E-2</c:v>
                </c:pt>
                <c:pt idx="6">
                  <c:v>7.9699999999999993E-2</c:v>
                </c:pt>
                <c:pt idx="7">
                  <c:v>0.1221</c:v>
                </c:pt>
                <c:pt idx="8">
                  <c:v>0.11700000000000001</c:v>
                </c:pt>
                <c:pt idx="9">
                  <c:v>0.1547</c:v>
                </c:pt>
                <c:pt idx="10">
                  <c:v>0.20150000000000001</c:v>
                </c:pt>
                <c:pt idx="11">
                  <c:v>0.26069999999999999</c:v>
                </c:pt>
                <c:pt idx="12">
                  <c:v>0.29049999999999998</c:v>
                </c:pt>
                <c:pt idx="13">
                  <c:v>0.37109999999999999</c:v>
                </c:pt>
                <c:pt idx="14">
                  <c:v>0.1125</c:v>
                </c:pt>
                <c:pt idx="15">
                  <c:v>0.17899999999999999</c:v>
                </c:pt>
                <c:pt idx="16">
                  <c:v>0.23369999999999999</c:v>
                </c:pt>
                <c:pt idx="17">
                  <c:v>0.28599999999999998</c:v>
                </c:pt>
                <c:pt idx="18">
                  <c:v>1.4E-2</c:v>
                </c:pt>
                <c:pt idx="19">
                  <c:v>4.99E-2</c:v>
                </c:pt>
                <c:pt idx="20">
                  <c:v>6.5100000000000005E-2</c:v>
                </c:pt>
                <c:pt idx="21">
                  <c:v>4.3999999999999997E-2</c:v>
                </c:pt>
                <c:pt idx="22">
                  <c:v>3.8199999999999998E-2</c:v>
                </c:pt>
                <c:pt idx="23">
                  <c:v>5.3699999999999998E-2</c:v>
                </c:pt>
                <c:pt idx="24">
                  <c:v>4.5199999999999997E-2</c:v>
                </c:pt>
                <c:pt idx="25">
                  <c:v>5.33E-2</c:v>
                </c:pt>
                <c:pt idx="26">
                  <c:v>3.27E-2</c:v>
                </c:pt>
                <c:pt idx="27">
                  <c:v>5.3800000000000001E-2</c:v>
                </c:pt>
                <c:pt idx="28">
                  <c:v>5.4699999999999999E-2</c:v>
                </c:pt>
                <c:pt idx="29">
                  <c:v>9.7699999999999995E-2</c:v>
                </c:pt>
                <c:pt idx="30">
                  <c:v>4.2599999999999999E-2</c:v>
                </c:pt>
                <c:pt idx="31">
                  <c:v>6.9699999999999998E-2</c:v>
                </c:pt>
                <c:pt idx="32">
                  <c:v>7.46E-2</c:v>
                </c:pt>
                <c:pt idx="33">
                  <c:v>1.66E-2</c:v>
                </c:pt>
                <c:pt idx="34">
                  <c:v>3.4000000000000002E-2</c:v>
                </c:pt>
                <c:pt idx="35">
                  <c:v>7.0199999999999999E-2</c:v>
                </c:pt>
                <c:pt idx="36">
                  <c:v>5.5199999999999999E-2</c:v>
                </c:pt>
                <c:pt idx="37">
                  <c:v>3.8899999999999997E-2</c:v>
                </c:pt>
                <c:pt idx="38">
                  <c:v>2.5999999999999999E-2</c:v>
                </c:pt>
                <c:pt idx="39">
                  <c:v>2.3E-3</c:v>
                </c:pt>
                <c:pt idx="40">
                  <c:v>8.0000000000000002E-3</c:v>
                </c:pt>
                <c:pt idx="41">
                  <c:v>1.9599999999999999E-2</c:v>
                </c:pt>
                <c:pt idx="42">
                  <c:v>5.1499999999999997E-2</c:v>
                </c:pt>
                <c:pt idx="43">
                  <c:v>4.0599999999999997E-2</c:v>
                </c:pt>
                <c:pt idx="44">
                  <c:v>9.5000000000000001E-2</c:v>
                </c:pt>
                <c:pt idx="45">
                  <c:v>8.4000000000000005E-2</c:v>
                </c:pt>
                <c:pt idx="46">
                  <c:v>6.6000000000000003E-2</c:v>
                </c:pt>
                <c:pt idx="47">
                  <c:v>7.0999999999999994E-2</c:v>
                </c:pt>
                <c:pt idx="48">
                  <c:v>6.3E-2</c:v>
                </c:pt>
                <c:pt idx="49">
                  <c:v>4.7E-2</c:v>
                </c:pt>
                <c:pt idx="50">
                  <c:v>2.9000000000000001E-2</c:v>
                </c:pt>
                <c:pt idx="51">
                  <c:v>0.105</c:v>
                </c:pt>
                <c:pt idx="52">
                  <c:v>0.106</c:v>
                </c:pt>
                <c:pt idx="53">
                  <c:v>0.1</c:v>
                </c:pt>
                <c:pt idx="54">
                  <c:v>8.8999999999999996E-2</c:v>
                </c:pt>
                <c:pt idx="55">
                  <c:v>8.1000000000000003E-2</c:v>
                </c:pt>
                <c:pt idx="56">
                  <c:v>6.7000000000000004E-2</c:v>
                </c:pt>
                <c:pt idx="57">
                  <c:v>6.3E-2</c:v>
                </c:pt>
                <c:pt idx="58">
                  <c:v>4.7E-2</c:v>
                </c:pt>
                <c:pt idx="59">
                  <c:v>0.04</c:v>
                </c:pt>
                <c:pt idx="60">
                  <c:v>0.20300000000000001</c:v>
                </c:pt>
                <c:pt idx="61">
                  <c:v>0.20899999999999999</c:v>
                </c:pt>
                <c:pt idx="62">
                  <c:v>0.16600000000000001</c:v>
                </c:pt>
                <c:pt idx="63">
                  <c:v>0.27500000000000002</c:v>
                </c:pt>
                <c:pt idx="64">
                  <c:v>0.27200000000000002</c:v>
                </c:pt>
                <c:pt idx="65">
                  <c:v>0.28199999999999997</c:v>
                </c:pt>
                <c:pt idx="66">
                  <c:v>0.253</c:v>
                </c:pt>
                <c:pt idx="67">
                  <c:v>0.26700000000000002</c:v>
                </c:pt>
                <c:pt idx="68">
                  <c:v>0.26600000000000001</c:v>
                </c:pt>
                <c:pt idx="69">
                  <c:v>0.25700000000000001</c:v>
                </c:pt>
                <c:pt idx="70">
                  <c:v>0.251</c:v>
                </c:pt>
                <c:pt idx="71">
                  <c:v>0.23300000000000001</c:v>
                </c:pt>
                <c:pt idx="72">
                  <c:v>0.23200000000000001</c:v>
                </c:pt>
                <c:pt idx="73">
                  <c:v>0.22</c:v>
                </c:pt>
                <c:pt idx="74">
                  <c:v>0.17699999999999999</c:v>
                </c:pt>
                <c:pt idx="75">
                  <c:v>0.192</c:v>
                </c:pt>
                <c:pt idx="76">
                  <c:v>0.16700000000000001</c:v>
                </c:pt>
                <c:pt idx="77">
                  <c:v>9.4E-2</c:v>
                </c:pt>
                <c:pt idx="78">
                  <c:v>7.9500000000000001E-2</c:v>
                </c:pt>
                <c:pt idx="79">
                  <c:v>7.0349999999999996E-2</c:v>
                </c:pt>
                <c:pt idx="80">
                  <c:v>6.6900000000000001E-2</c:v>
                </c:pt>
                <c:pt idx="81">
                  <c:v>4.5600000000000002E-2</c:v>
                </c:pt>
                <c:pt idx="82">
                  <c:v>3.2000000000000001E-2</c:v>
                </c:pt>
                <c:pt idx="83">
                  <c:v>0.1318</c:v>
                </c:pt>
                <c:pt idx="84">
                  <c:v>0.13289999999999999</c:v>
                </c:pt>
                <c:pt idx="85">
                  <c:v>0.1376</c:v>
                </c:pt>
                <c:pt idx="86">
                  <c:v>9.4399999999999998E-2</c:v>
                </c:pt>
                <c:pt idx="87">
                  <c:v>5.6599999999999998E-2</c:v>
                </c:pt>
                <c:pt idx="88">
                  <c:v>0.28894999999999998</c:v>
                </c:pt>
                <c:pt idx="89">
                  <c:v>0.2949</c:v>
                </c:pt>
                <c:pt idx="90">
                  <c:v>0.25764999999999999</c:v>
                </c:pt>
                <c:pt idx="91">
                  <c:v>0.21215000000000001</c:v>
                </c:pt>
                <c:pt idx="92">
                  <c:v>1.22</c:v>
                </c:pt>
                <c:pt idx="93">
                  <c:v>1.1200000000000001</c:v>
                </c:pt>
                <c:pt idx="94">
                  <c:v>1.03</c:v>
                </c:pt>
                <c:pt idx="95">
                  <c:v>1.08</c:v>
                </c:pt>
                <c:pt idx="96">
                  <c:v>1.06</c:v>
                </c:pt>
                <c:pt idx="97">
                  <c:v>1.19</c:v>
                </c:pt>
                <c:pt idx="98">
                  <c:v>1.1499999999999999</c:v>
                </c:pt>
                <c:pt idx="99">
                  <c:v>1.18</c:v>
                </c:pt>
                <c:pt idx="100">
                  <c:v>1.03</c:v>
                </c:pt>
                <c:pt idx="101">
                  <c:v>1.05</c:v>
                </c:pt>
                <c:pt idx="102">
                  <c:v>1.1399999999999999</c:v>
                </c:pt>
                <c:pt idx="103">
                  <c:v>0.31</c:v>
                </c:pt>
                <c:pt idx="104">
                  <c:v>0.42</c:v>
                </c:pt>
                <c:pt idx="105">
                  <c:v>0.4</c:v>
                </c:pt>
                <c:pt idx="106">
                  <c:v>0.42</c:v>
                </c:pt>
                <c:pt idx="107">
                  <c:v>0.39</c:v>
                </c:pt>
                <c:pt idx="108">
                  <c:v>0.52</c:v>
                </c:pt>
                <c:pt idx="109">
                  <c:v>0.41</c:v>
                </c:pt>
                <c:pt idx="110">
                  <c:v>0.39</c:v>
                </c:pt>
                <c:pt idx="111">
                  <c:v>0.43</c:v>
                </c:pt>
                <c:pt idx="112">
                  <c:v>0.49</c:v>
                </c:pt>
                <c:pt idx="113">
                  <c:v>0.57999999999999996</c:v>
                </c:pt>
                <c:pt idx="114">
                  <c:v>0.14599999999999999</c:v>
                </c:pt>
                <c:pt idx="115">
                  <c:v>0.11700000000000001</c:v>
                </c:pt>
                <c:pt idx="116">
                  <c:v>0.13100000000000001</c:v>
                </c:pt>
                <c:pt idx="117">
                  <c:v>0.13800000000000001</c:v>
                </c:pt>
                <c:pt idx="118">
                  <c:v>0.10100000000000001</c:v>
                </c:pt>
                <c:pt idx="119">
                  <c:v>0.13</c:v>
                </c:pt>
                <c:pt idx="120">
                  <c:v>0.157</c:v>
                </c:pt>
                <c:pt idx="121">
                  <c:v>0.223</c:v>
                </c:pt>
                <c:pt idx="122">
                  <c:v>4.07E-2</c:v>
                </c:pt>
                <c:pt idx="123">
                  <c:v>3.5999999999999997E-2</c:v>
                </c:pt>
                <c:pt idx="124">
                  <c:v>3.1699999999999999E-2</c:v>
                </c:pt>
                <c:pt idx="125">
                  <c:v>3.61E-2</c:v>
                </c:pt>
                <c:pt idx="126">
                  <c:v>3.7999999999999999E-2</c:v>
                </c:pt>
                <c:pt idx="127">
                  <c:v>4.5900000000000003E-2</c:v>
                </c:pt>
                <c:pt idx="128">
                  <c:v>5.21E-2</c:v>
                </c:pt>
                <c:pt idx="129">
                  <c:v>5.6899999999999999E-2</c:v>
                </c:pt>
                <c:pt idx="130">
                  <c:v>5.0700000000000002E-2</c:v>
                </c:pt>
                <c:pt idx="131">
                  <c:v>0.158</c:v>
                </c:pt>
                <c:pt idx="132">
                  <c:v>0.18</c:v>
                </c:pt>
                <c:pt idx="133">
                  <c:v>0.32100000000000001</c:v>
                </c:pt>
                <c:pt idx="134">
                  <c:v>0.36299999999999999</c:v>
                </c:pt>
                <c:pt idx="135">
                  <c:v>0.374</c:v>
                </c:pt>
                <c:pt idx="136">
                  <c:v>0.45100000000000001</c:v>
                </c:pt>
                <c:pt idx="137">
                  <c:v>0.33</c:v>
                </c:pt>
                <c:pt idx="138">
                  <c:v>0.40300000000000002</c:v>
                </c:pt>
                <c:pt idx="139">
                  <c:v>0.41399999999999998</c:v>
                </c:pt>
                <c:pt idx="140">
                  <c:v>0.37</c:v>
                </c:pt>
                <c:pt idx="141">
                  <c:v>0.45400000000000001</c:v>
                </c:pt>
                <c:pt idx="142">
                  <c:v>0.42899999999999999</c:v>
                </c:pt>
                <c:pt idx="143">
                  <c:v>0.44500000000000001</c:v>
                </c:pt>
                <c:pt idx="144">
                  <c:v>2.7000000000000001E-3</c:v>
                </c:pt>
                <c:pt idx="145">
                  <c:v>7.3000000000000001E-3</c:v>
                </c:pt>
                <c:pt idx="146">
                  <c:v>2.01E-2</c:v>
                </c:pt>
                <c:pt idx="147">
                  <c:v>1.84E-2</c:v>
                </c:pt>
                <c:pt idx="148">
                  <c:v>4.4299999999999999E-2</c:v>
                </c:pt>
                <c:pt idx="149">
                  <c:v>5.4899999999999997E-2</c:v>
                </c:pt>
                <c:pt idx="150">
                  <c:v>5.4300000000000001E-2</c:v>
                </c:pt>
                <c:pt idx="151">
                  <c:v>5.3999999999999999E-2</c:v>
                </c:pt>
                <c:pt idx="152">
                  <c:v>0.68500000000000005</c:v>
                </c:pt>
                <c:pt idx="153">
                  <c:v>0.77</c:v>
                </c:pt>
                <c:pt idx="154">
                  <c:v>1.25</c:v>
                </c:pt>
                <c:pt idx="155">
                  <c:v>1.262</c:v>
                </c:pt>
                <c:pt idx="156">
                  <c:v>1.298</c:v>
                </c:pt>
                <c:pt idx="157">
                  <c:v>1.415</c:v>
                </c:pt>
                <c:pt idx="158">
                  <c:v>1.385</c:v>
                </c:pt>
                <c:pt idx="159">
                  <c:v>0.85</c:v>
                </c:pt>
                <c:pt idx="160">
                  <c:v>0.83199999999999996</c:v>
                </c:pt>
                <c:pt idx="161">
                  <c:v>1.135</c:v>
                </c:pt>
                <c:pt idx="162">
                  <c:v>1.0249999999999999</c:v>
                </c:pt>
                <c:pt idx="163">
                  <c:v>1.1200000000000001</c:v>
                </c:pt>
                <c:pt idx="164">
                  <c:v>1.1067</c:v>
                </c:pt>
                <c:pt idx="165">
                  <c:v>0.17</c:v>
                </c:pt>
                <c:pt idx="166">
                  <c:v>0.15</c:v>
                </c:pt>
                <c:pt idx="167">
                  <c:v>0.45</c:v>
                </c:pt>
                <c:pt idx="168">
                  <c:v>0.51</c:v>
                </c:pt>
                <c:pt idx="169">
                  <c:v>1.49</c:v>
                </c:pt>
                <c:pt idx="170">
                  <c:v>2.5499999999999998E-2</c:v>
                </c:pt>
                <c:pt idx="171">
                  <c:v>5.67E-2</c:v>
                </c:pt>
                <c:pt idx="172">
                  <c:v>5.3499999999999999E-2</c:v>
                </c:pt>
                <c:pt idx="173">
                  <c:v>8.9499999999999996E-2</c:v>
                </c:pt>
                <c:pt idx="174">
                  <c:v>9.01E-2</c:v>
                </c:pt>
                <c:pt idx="175">
                  <c:v>1.2540000000000003E-2</c:v>
                </c:pt>
                <c:pt idx="176">
                  <c:v>1.7856999999999998E-2</c:v>
                </c:pt>
                <c:pt idx="177">
                  <c:v>2.5740000000000002E-2</c:v>
                </c:pt>
                <c:pt idx="178">
                  <c:v>2.4419999999999997E-2</c:v>
                </c:pt>
                <c:pt idx="179">
                  <c:v>3.6630000000000003E-2</c:v>
                </c:pt>
                <c:pt idx="180">
                  <c:v>5.3533000000000004E-2</c:v>
                </c:pt>
                <c:pt idx="181">
                  <c:v>6.5157000000000007E-2</c:v>
                </c:pt>
                <c:pt idx="182">
                  <c:v>7.4066999999999994E-2</c:v>
                </c:pt>
                <c:pt idx="183">
                  <c:v>9.6067E-2</c:v>
                </c:pt>
                <c:pt idx="184">
                  <c:v>3.0599999999999999E-2</c:v>
                </c:pt>
                <c:pt idx="185">
                  <c:v>2.93E-2</c:v>
                </c:pt>
                <c:pt idx="186">
                  <c:v>7.1999999999999998E-3</c:v>
                </c:pt>
                <c:pt idx="187">
                  <c:v>1.2500000000000001E-2</c:v>
                </c:pt>
                <c:pt idx="188">
                  <c:v>2.0400000000000001E-2</c:v>
                </c:pt>
                <c:pt idx="189">
                  <c:v>1.9699999999999999E-2</c:v>
                </c:pt>
                <c:pt idx="190">
                  <c:v>6.1999999999999998E-3</c:v>
                </c:pt>
                <c:pt idx="191">
                  <c:v>6.4000000000000003E-3</c:v>
                </c:pt>
                <c:pt idx="192">
                  <c:v>2.23E-2</c:v>
                </c:pt>
                <c:pt idx="193">
                  <c:v>8.14E-2</c:v>
                </c:pt>
                <c:pt idx="194">
                  <c:v>7.8200000000000006E-2</c:v>
                </c:pt>
                <c:pt idx="195">
                  <c:v>7.9399999999999998E-2</c:v>
                </c:pt>
                <c:pt idx="196">
                  <c:v>9.9199999999999997E-2</c:v>
                </c:pt>
                <c:pt idx="197">
                  <c:v>0.1033</c:v>
                </c:pt>
                <c:pt idx="198">
                  <c:v>0.10059999999999999</c:v>
                </c:pt>
                <c:pt idx="199">
                  <c:v>9.7600000000000006E-2</c:v>
                </c:pt>
                <c:pt idx="200">
                  <c:v>0.1061</c:v>
                </c:pt>
                <c:pt idx="201">
                  <c:v>0.10589999999999999</c:v>
                </c:pt>
                <c:pt idx="202">
                  <c:v>6.0000000000000001E-3</c:v>
                </c:pt>
                <c:pt idx="203">
                  <c:v>9.1999999999999998E-3</c:v>
                </c:pt>
                <c:pt idx="204">
                  <c:v>3.5000000000000001E-3</c:v>
                </c:pt>
                <c:pt idx="205">
                  <c:v>1.14E-2</c:v>
                </c:pt>
                <c:pt idx="206">
                  <c:v>1.7600000000000001E-2</c:v>
                </c:pt>
                <c:pt idx="207">
                  <c:v>1.7500000000000002E-2</c:v>
                </c:pt>
                <c:pt idx="208">
                  <c:v>1.5699999999999999E-2</c:v>
                </c:pt>
                <c:pt idx="209">
                  <c:v>2.92E-2</c:v>
                </c:pt>
                <c:pt idx="210">
                  <c:v>3.4099999999999998E-2</c:v>
                </c:pt>
                <c:pt idx="211">
                  <c:v>1.95E-2</c:v>
                </c:pt>
                <c:pt idx="212">
                  <c:v>2.9600000000000001E-2</c:v>
                </c:pt>
                <c:pt idx="213">
                  <c:v>5.9799999999999999E-2</c:v>
                </c:pt>
                <c:pt idx="214">
                  <c:v>9.9000000000000005E-2</c:v>
                </c:pt>
                <c:pt idx="215">
                  <c:v>3.7499999999999999E-2</c:v>
                </c:pt>
                <c:pt idx="216">
                  <c:v>0.1019</c:v>
                </c:pt>
                <c:pt idx="217">
                  <c:v>0.13919999999999999</c:v>
                </c:pt>
                <c:pt idx="218">
                  <c:v>0.16270000000000001</c:v>
                </c:pt>
                <c:pt idx="219">
                  <c:v>6.8099999999999994E-2</c:v>
                </c:pt>
                <c:pt idx="220">
                  <c:v>0.12709999999999999</c:v>
                </c:pt>
                <c:pt idx="221">
                  <c:v>0.21829999999999999</c:v>
                </c:pt>
                <c:pt idx="222">
                  <c:v>0.32769999999999999</c:v>
                </c:pt>
                <c:pt idx="223">
                  <c:v>0.24210000000000001</c:v>
                </c:pt>
                <c:pt idx="224">
                  <c:v>0.1051</c:v>
                </c:pt>
                <c:pt idx="225">
                  <c:v>0.33179999999999998</c:v>
                </c:pt>
                <c:pt idx="226">
                  <c:v>0.31719999999999998</c:v>
                </c:pt>
                <c:pt idx="227">
                  <c:v>0.3029</c:v>
                </c:pt>
                <c:pt idx="228">
                  <c:v>0.21890000000000001</c:v>
                </c:pt>
                <c:pt idx="229">
                  <c:v>0.34</c:v>
                </c:pt>
                <c:pt idx="230">
                  <c:v>1.1100000000000001</c:v>
                </c:pt>
                <c:pt idx="231">
                  <c:v>1.6</c:v>
                </c:pt>
                <c:pt idx="232">
                  <c:v>1.61</c:v>
                </c:pt>
                <c:pt idx="233">
                  <c:v>1.63</c:v>
                </c:pt>
                <c:pt idx="234">
                  <c:v>1.59</c:v>
                </c:pt>
                <c:pt idx="235">
                  <c:v>1.43</c:v>
                </c:pt>
                <c:pt idx="236">
                  <c:v>1.4</c:v>
                </c:pt>
                <c:pt idx="237">
                  <c:v>1.29</c:v>
                </c:pt>
                <c:pt idx="238">
                  <c:v>1.36</c:v>
                </c:pt>
                <c:pt idx="239">
                  <c:v>1.39</c:v>
                </c:pt>
                <c:pt idx="240">
                  <c:v>1.37</c:v>
                </c:pt>
                <c:pt idx="241">
                  <c:v>1.33</c:v>
                </c:pt>
                <c:pt idx="242">
                  <c:v>2.12</c:v>
                </c:pt>
                <c:pt idx="243">
                  <c:v>0.52</c:v>
                </c:pt>
                <c:pt idx="244">
                  <c:v>1</c:v>
                </c:pt>
                <c:pt idx="245">
                  <c:v>1.59</c:v>
                </c:pt>
                <c:pt idx="246">
                  <c:v>1.54</c:v>
                </c:pt>
                <c:pt idx="247">
                  <c:v>1.42</c:v>
                </c:pt>
                <c:pt idx="248">
                  <c:v>1.44</c:v>
                </c:pt>
                <c:pt idx="249">
                  <c:v>1.26</c:v>
                </c:pt>
                <c:pt idx="250">
                  <c:v>2.0099999999999998</c:v>
                </c:pt>
                <c:pt idx="251">
                  <c:v>0</c:v>
                </c:pt>
                <c:pt idx="252">
                  <c:v>1.6899999999999998E-2</c:v>
                </c:pt>
                <c:pt idx="253">
                  <c:v>2.81E-2</c:v>
                </c:pt>
                <c:pt idx="254">
                  <c:v>3.175E-2</c:v>
                </c:pt>
                <c:pt idx="255">
                  <c:v>0</c:v>
                </c:pt>
                <c:pt idx="256">
                  <c:v>2.1499999999999998E-2</c:v>
                </c:pt>
                <c:pt idx="257">
                  <c:v>3.2399999999999998E-2</c:v>
                </c:pt>
                <c:pt idx="258">
                  <c:v>5.11E-2</c:v>
                </c:pt>
                <c:pt idx="259">
                  <c:v>4.6100000000000002E-2</c:v>
                </c:pt>
                <c:pt idx="260">
                  <c:v>0.1011</c:v>
                </c:pt>
                <c:pt idx="261">
                  <c:v>0.12620000000000001</c:v>
                </c:pt>
                <c:pt idx="262">
                  <c:v>0.1401</c:v>
                </c:pt>
                <c:pt idx="263">
                  <c:v>0.08</c:v>
                </c:pt>
                <c:pt idx="264">
                  <c:v>0.20025000000000001</c:v>
                </c:pt>
                <c:pt idx="265">
                  <c:v>0.22359999999999999</c:v>
                </c:pt>
                <c:pt idx="266">
                  <c:v>0.1173</c:v>
                </c:pt>
                <c:pt idx="267">
                  <c:v>0.2114</c:v>
                </c:pt>
                <c:pt idx="268">
                  <c:v>0.25030000000000002</c:v>
                </c:pt>
                <c:pt idx="269">
                  <c:v>0.29330000000000001</c:v>
                </c:pt>
                <c:pt idx="270">
                  <c:v>0.65300000000000002</c:v>
                </c:pt>
                <c:pt idx="271">
                  <c:v>0.66100000000000003</c:v>
                </c:pt>
                <c:pt idx="272">
                  <c:v>0.71199999999999997</c:v>
                </c:pt>
                <c:pt idx="273">
                  <c:v>2.1499999999999998E-2</c:v>
                </c:pt>
                <c:pt idx="274">
                  <c:v>5.8200000000000002E-2</c:v>
                </c:pt>
                <c:pt idx="275">
                  <c:v>0.1022</c:v>
                </c:pt>
                <c:pt idx="276">
                  <c:v>0.2094</c:v>
                </c:pt>
                <c:pt idx="277">
                  <c:v>3.8300000000000001E-2</c:v>
                </c:pt>
                <c:pt idx="278">
                  <c:v>6.6100000000000006E-2</c:v>
                </c:pt>
                <c:pt idx="279">
                  <c:v>5.04E-2</c:v>
                </c:pt>
                <c:pt idx="280">
                  <c:v>0.1429</c:v>
                </c:pt>
                <c:pt idx="281">
                  <c:v>7.3000000000000001E-3</c:v>
                </c:pt>
                <c:pt idx="282">
                  <c:v>2.7900000000000001E-2</c:v>
                </c:pt>
                <c:pt idx="283">
                  <c:v>6.13E-2</c:v>
                </c:pt>
                <c:pt idx="284">
                  <c:v>0.11700000000000001</c:v>
                </c:pt>
                <c:pt idx="285">
                  <c:v>1.64</c:v>
                </c:pt>
                <c:pt idx="286">
                  <c:v>1.53</c:v>
                </c:pt>
                <c:pt idx="287">
                  <c:v>1.51</c:v>
                </c:pt>
                <c:pt idx="288">
                  <c:v>0.85</c:v>
                </c:pt>
                <c:pt idx="289">
                  <c:v>0.56000000000000005</c:v>
                </c:pt>
                <c:pt idx="290">
                  <c:v>0.78</c:v>
                </c:pt>
                <c:pt idx="291">
                  <c:v>0.65</c:v>
                </c:pt>
                <c:pt idx="292">
                  <c:v>0.73</c:v>
                </c:pt>
                <c:pt idx="293">
                  <c:v>0.67</c:v>
                </c:pt>
                <c:pt idx="294">
                  <c:v>0.72</c:v>
                </c:pt>
                <c:pt idx="295">
                  <c:v>0.75</c:v>
                </c:pt>
                <c:pt idx="296">
                  <c:v>1.41</c:v>
                </c:pt>
                <c:pt idx="297">
                  <c:v>1.23</c:v>
                </c:pt>
                <c:pt idx="298">
                  <c:v>1.17</c:v>
                </c:pt>
                <c:pt idx="299">
                  <c:v>1.17</c:v>
                </c:pt>
                <c:pt idx="300">
                  <c:v>1.1100000000000001</c:v>
                </c:pt>
                <c:pt idx="301">
                  <c:v>1.08</c:v>
                </c:pt>
                <c:pt idx="302">
                  <c:v>1.99</c:v>
                </c:pt>
                <c:pt idx="303">
                  <c:v>1.91</c:v>
                </c:pt>
                <c:pt idx="304">
                  <c:v>1.66</c:v>
                </c:pt>
                <c:pt idx="305">
                  <c:v>1.74</c:v>
                </c:pt>
                <c:pt idx="306">
                  <c:v>1.93</c:v>
                </c:pt>
                <c:pt idx="307">
                  <c:v>1.78</c:v>
                </c:pt>
                <c:pt idx="308">
                  <c:v>1.56</c:v>
                </c:pt>
                <c:pt idx="309">
                  <c:v>1.65</c:v>
                </c:pt>
                <c:pt idx="310">
                  <c:v>2.77</c:v>
                </c:pt>
                <c:pt idx="311">
                  <c:v>2.46</c:v>
                </c:pt>
                <c:pt idx="312">
                  <c:v>2.29</c:v>
                </c:pt>
                <c:pt idx="313">
                  <c:v>0.28599999999999998</c:v>
                </c:pt>
                <c:pt idx="314">
                  <c:v>0.26500000000000001</c:v>
                </c:pt>
                <c:pt idx="315">
                  <c:v>9.6000000000000002E-2</c:v>
                </c:pt>
                <c:pt idx="316">
                  <c:v>0.73399999999999999</c:v>
                </c:pt>
                <c:pt idx="317">
                  <c:v>0.53</c:v>
                </c:pt>
                <c:pt idx="318">
                  <c:v>0.48</c:v>
                </c:pt>
                <c:pt idx="319">
                  <c:v>0.61799999999999999</c:v>
                </c:pt>
                <c:pt idx="320">
                  <c:v>0.82399999999999995</c:v>
                </c:pt>
                <c:pt idx="321">
                  <c:v>0.91500000000000004</c:v>
                </c:pt>
                <c:pt idx="322">
                  <c:v>0.73599999999999999</c:v>
                </c:pt>
                <c:pt idx="323">
                  <c:v>0.39900000000000002</c:v>
                </c:pt>
                <c:pt idx="324">
                  <c:v>7.4999999999999997E-2</c:v>
                </c:pt>
                <c:pt idx="325">
                  <c:v>0.27600000000000002</c:v>
                </c:pt>
                <c:pt idx="326">
                  <c:v>0.36399999999999999</c:v>
                </c:pt>
                <c:pt idx="327">
                  <c:v>7.5999999999999998E-2</c:v>
                </c:pt>
                <c:pt idx="328">
                  <c:v>0.25700000000000001</c:v>
                </c:pt>
                <c:pt idx="329">
                  <c:v>0.30299999999999999</c:v>
                </c:pt>
                <c:pt idx="330">
                  <c:v>0.28699999999999998</c:v>
                </c:pt>
                <c:pt idx="331">
                  <c:v>0.26400000000000001</c:v>
                </c:pt>
                <c:pt idx="332">
                  <c:v>0.158</c:v>
                </c:pt>
                <c:pt idx="333">
                  <c:v>0.22</c:v>
                </c:pt>
                <c:pt idx="334">
                  <c:v>1.25</c:v>
                </c:pt>
                <c:pt idx="335">
                  <c:v>0.93</c:v>
                </c:pt>
                <c:pt idx="336">
                  <c:v>2.85</c:v>
                </c:pt>
                <c:pt idx="337">
                  <c:v>2.33</c:v>
                </c:pt>
                <c:pt idx="338">
                  <c:v>2.5099999999999998</c:v>
                </c:pt>
                <c:pt idx="339">
                  <c:v>2.4700000000000002</c:v>
                </c:pt>
                <c:pt idx="340">
                  <c:v>4.5199999999999996</c:v>
                </c:pt>
                <c:pt idx="341">
                  <c:v>4.68</c:v>
                </c:pt>
                <c:pt idx="342">
                  <c:v>3.99</c:v>
                </c:pt>
                <c:pt idx="343">
                  <c:v>3.6</c:v>
                </c:pt>
                <c:pt idx="344">
                  <c:v>6.21</c:v>
                </c:pt>
                <c:pt idx="345">
                  <c:v>5.88</c:v>
                </c:pt>
                <c:pt idx="346">
                  <c:v>5.24</c:v>
                </c:pt>
                <c:pt idx="347">
                  <c:v>4.91</c:v>
                </c:pt>
                <c:pt idx="348">
                  <c:v>4.1500000000000004</c:v>
                </c:pt>
                <c:pt idx="349">
                  <c:v>1.71</c:v>
                </c:pt>
                <c:pt idx="350">
                  <c:v>1.02</c:v>
                </c:pt>
                <c:pt idx="351">
                  <c:v>2.98</c:v>
                </c:pt>
                <c:pt idx="352">
                  <c:v>2.59</c:v>
                </c:pt>
                <c:pt idx="353">
                  <c:v>4.1500000000000004</c:v>
                </c:pt>
                <c:pt idx="354">
                  <c:v>3.82</c:v>
                </c:pt>
                <c:pt idx="355">
                  <c:v>1.1299999999999999</c:v>
                </c:pt>
                <c:pt idx="356">
                  <c:v>4.55</c:v>
                </c:pt>
                <c:pt idx="357">
                  <c:v>4.1100000000000003</c:v>
                </c:pt>
                <c:pt idx="358">
                  <c:v>15.29</c:v>
                </c:pt>
                <c:pt idx="359">
                  <c:v>14.85</c:v>
                </c:pt>
                <c:pt idx="360">
                  <c:v>13.9</c:v>
                </c:pt>
                <c:pt idx="361">
                  <c:v>18</c:v>
                </c:pt>
                <c:pt idx="362">
                  <c:v>17.64</c:v>
                </c:pt>
                <c:pt idx="363">
                  <c:v>17.09</c:v>
                </c:pt>
                <c:pt idx="364">
                  <c:v>16.21</c:v>
                </c:pt>
                <c:pt idx="365">
                  <c:v>14.89</c:v>
                </c:pt>
                <c:pt idx="366">
                  <c:v>18.63</c:v>
                </c:pt>
                <c:pt idx="367">
                  <c:v>18.48</c:v>
                </c:pt>
                <c:pt idx="368">
                  <c:v>16.940000000000001</c:v>
                </c:pt>
                <c:pt idx="369">
                  <c:v>3.37</c:v>
                </c:pt>
                <c:pt idx="370">
                  <c:v>2.57</c:v>
                </c:pt>
                <c:pt idx="371">
                  <c:v>2.56</c:v>
                </c:pt>
                <c:pt idx="372">
                  <c:v>2.36</c:v>
                </c:pt>
                <c:pt idx="373">
                  <c:v>6.43</c:v>
                </c:pt>
                <c:pt idx="374">
                  <c:v>5.37</c:v>
                </c:pt>
                <c:pt idx="375">
                  <c:v>4.7</c:v>
                </c:pt>
                <c:pt idx="376">
                  <c:v>2.08</c:v>
                </c:pt>
                <c:pt idx="377">
                  <c:v>2.27</c:v>
                </c:pt>
                <c:pt idx="378">
                  <c:v>2.75</c:v>
                </c:pt>
                <c:pt idx="379">
                  <c:v>3.85</c:v>
                </c:pt>
                <c:pt idx="380">
                  <c:v>5.4</c:v>
                </c:pt>
                <c:pt idx="381">
                  <c:v>1.07</c:v>
                </c:pt>
                <c:pt idx="382">
                  <c:v>1.02</c:v>
                </c:pt>
                <c:pt idx="383">
                  <c:v>0.89</c:v>
                </c:pt>
                <c:pt idx="384">
                  <c:v>0.97</c:v>
                </c:pt>
                <c:pt idx="385">
                  <c:v>1.62</c:v>
                </c:pt>
                <c:pt idx="386">
                  <c:v>1.39</c:v>
                </c:pt>
                <c:pt idx="387">
                  <c:v>1.4</c:v>
                </c:pt>
                <c:pt idx="388">
                  <c:v>1.48</c:v>
                </c:pt>
                <c:pt idx="389">
                  <c:v>1.72</c:v>
                </c:pt>
                <c:pt idx="390">
                  <c:v>0.77</c:v>
                </c:pt>
                <c:pt idx="391">
                  <c:v>0.86</c:v>
                </c:pt>
                <c:pt idx="392">
                  <c:v>0.76</c:v>
                </c:pt>
                <c:pt idx="393">
                  <c:v>1.39</c:v>
                </c:pt>
                <c:pt idx="394">
                  <c:v>1.26</c:v>
                </c:pt>
                <c:pt idx="395">
                  <c:v>1.23</c:v>
                </c:pt>
                <c:pt idx="396">
                  <c:v>1.1100000000000001</c:v>
                </c:pt>
                <c:pt idx="397">
                  <c:v>1.65</c:v>
                </c:pt>
                <c:pt idx="398">
                  <c:v>1.5</c:v>
                </c:pt>
                <c:pt idx="399">
                  <c:v>1.52</c:v>
                </c:pt>
                <c:pt idx="400">
                  <c:v>1.94</c:v>
                </c:pt>
                <c:pt idx="401">
                  <c:v>1.81</c:v>
                </c:pt>
                <c:pt idx="402">
                  <c:v>1.96</c:v>
                </c:pt>
                <c:pt idx="403">
                  <c:v>2</c:v>
                </c:pt>
                <c:pt idx="404">
                  <c:v>1.84</c:v>
                </c:pt>
                <c:pt idx="405">
                  <c:v>0.77</c:v>
                </c:pt>
                <c:pt idx="406">
                  <c:v>0.94</c:v>
                </c:pt>
                <c:pt idx="407">
                  <c:v>1.23</c:v>
                </c:pt>
                <c:pt idx="408">
                  <c:v>2.44</c:v>
                </c:pt>
                <c:pt idx="409">
                  <c:v>2.2200000000000002</c:v>
                </c:pt>
                <c:pt idx="410">
                  <c:v>1.17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1.3</c:v>
                </c:pt>
                <c:pt idx="414">
                  <c:v>3.01</c:v>
                </c:pt>
                <c:pt idx="415">
                  <c:v>1.103</c:v>
                </c:pt>
                <c:pt idx="416">
                  <c:v>1.0489999999999999</c:v>
                </c:pt>
                <c:pt idx="417">
                  <c:v>1.1100000000000001</c:v>
                </c:pt>
                <c:pt idx="418">
                  <c:v>1.1100000000000001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1.1200000000000001</c:v>
                </c:pt>
                <c:pt idx="422">
                  <c:v>1.1499999999999999</c:v>
                </c:pt>
                <c:pt idx="423">
                  <c:v>8.6</c:v>
                </c:pt>
                <c:pt idx="424">
                  <c:v>7.81</c:v>
                </c:pt>
                <c:pt idx="425">
                  <c:v>15.58</c:v>
                </c:pt>
                <c:pt idx="426">
                  <c:v>11.44</c:v>
                </c:pt>
                <c:pt idx="427">
                  <c:v>4.29</c:v>
                </c:pt>
                <c:pt idx="428">
                  <c:v>2.78</c:v>
                </c:pt>
                <c:pt idx="429">
                  <c:v>2.93</c:v>
                </c:pt>
                <c:pt idx="430">
                  <c:v>3.3</c:v>
                </c:pt>
                <c:pt idx="431">
                  <c:v>3.52</c:v>
                </c:pt>
                <c:pt idx="432">
                  <c:v>2.5</c:v>
                </c:pt>
                <c:pt idx="433">
                  <c:v>2.4500000000000002</c:v>
                </c:pt>
                <c:pt idx="434">
                  <c:v>2.76</c:v>
                </c:pt>
                <c:pt idx="435">
                  <c:v>2.2999999999999998</c:v>
                </c:pt>
                <c:pt idx="436">
                  <c:v>14</c:v>
                </c:pt>
                <c:pt idx="437">
                  <c:v>14.81</c:v>
                </c:pt>
                <c:pt idx="438">
                  <c:v>8.32</c:v>
                </c:pt>
                <c:pt idx="439">
                  <c:v>11.8</c:v>
                </c:pt>
                <c:pt idx="440">
                  <c:v>5.5</c:v>
                </c:pt>
                <c:pt idx="441">
                  <c:v>12.95</c:v>
                </c:pt>
                <c:pt idx="442">
                  <c:v>4.7</c:v>
                </c:pt>
                <c:pt idx="443">
                  <c:v>3.44</c:v>
                </c:pt>
                <c:pt idx="444">
                  <c:v>5.3</c:v>
                </c:pt>
                <c:pt idx="445">
                  <c:v>5.0999999999999996</c:v>
                </c:pt>
                <c:pt idx="446">
                  <c:v>3.75</c:v>
                </c:pt>
                <c:pt idx="447">
                  <c:v>3.1</c:v>
                </c:pt>
                <c:pt idx="448">
                  <c:v>3.58</c:v>
                </c:pt>
              </c:numCache>
            </c:numRef>
          </c:xVal>
          <c:yVal>
            <c:numRef>
              <c:f>'[1]Melt_Carbon_solubility (3)'!$AS$6:$AS$454</c:f>
              <c:numCache>
                <c:formatCode>General</c:formatCode>
                <c:ptCount val="449"/>
                <c:pt idx="0">
                  <c:v>5.8741467387788709E-2</c:v>
                </c:pt>
                <c:pt idx="1">
                  <c:v>8.6602221451406461E-2</c:v>
                </c:pt>
                <c:pt idx="2">
                  <c:v>0.110437936938207</c:v>
                </c:pt>
                <c:pt idx="3">
                  <c:v>3.1692612561864848E-2</c:v>
                </c:pt>
                <c:pt idx="4">
                  <c:v>5.8686422385373409E-2</c:v>
                </c:pt>
                <c:pt idx="5">
                  <c:v>5.9910144183052405E-2</c:v>
                </c:pt>
                <c:pt idx="6">
                  <c:v>8.645374611588437E-2</c:v>
                </c:pt>
                <c:pt idx="7">
                  <c:v>0.11491449724607632</c:v>
                </c:pt>
                <c:pt idx="8">
                  <c:v>0.11686393368929436</c:v>
                </c:pt>
                <c:pt idx="9">
                  <c:v>0.13960920167554508</c:v>
                </c:pt>
                <c:pt idx="10">
                  <c:v>0.19604947807098602</c:v>
                </c:pt>
                <c:pt idx="11">
                  <c:v>0.24036475248450276</c:v>
                </c:pt>
                <c:pt idx="12">
                  <c:v>0.30389048277763647</c:v>
                </c:pt>
                <c:pt idx="13">
                  <c:v>0.36395865111035214</c:v>
                </c:pt>
                <c:pt idx="14">
                  <c:v>0.11678779589589598</c:v>
                </c:pt>
                <c:pt idx="15">
                  <c:v>0.19655885736459916</c:v>
                </c:pt>
                <c:pt idx="16">
                  <c:v>0.25255813193575682</c:v>
                </c:pt>
                <c:pt idx="17">
                  <c:v>0.30695308374815583</c:v>
                </c:pt>
                <c:pt idx="18">
                  <c:v>2.6908744810962067E-2</c:v>
                </c:pt>
                <c:pt idx="19">
                  <c:v>5.3527260556394694E-2</c:v>
                </c:pt>
                <c:pt idx="20">
                  <c:v>5.4785114220546119E-2</c:v>
                </c:pt>
                <c:pt idx="21">
                  <c:v>4.7967513909452232E-2</c:v>
                </c:pt>
                <c:pt idx="22">
                  <c:v>4.1165338749992592E-2</c:v>
                </c:pt>
                <c:pt idx="23">
                  <c:v>4.4412019945799672E-2</c:v>
                </c:pt>
                <c:pt idx="24">
                  <c:v>4.0262756867164191E-2</c:v>
                </c:pt>
                <c:pt idx="25">
                  <c:v>5.3330453209938754E-2</c:v>
                </c:pt>
                <c:pt idx="26">
                  <c:v>4.1266586359499431E-2</c:v>
                </c:pt>
                <c:pt idx="27">
                  <c:v>5.5281819070166952E-2</c:v>
                </c:pt>
                <c:pt idx="28">
                  <c:v>5.7310192694101897E-2</c:v>
                </c:pt>
                <c:pt idx="29">
                  <c:v>9.2050499369406E-2</c:v>
                </c:pt>
                <c:pt idx="30">
                  <c:v>5.0143011010025752E-2</c:v>
                </c:pt>
                <c:pt idx="31">
                  <c:v>6.7006094789691745E-2</c:v>
                </c:pt>
                <c:pt idx="32">
                  <c:v>7.1106017886774217E-2</c:v>
                </c:pt>
                <c:pt idx="33">
                  <c:v>2.4546808576677105E-2</c:v>
                </c:pt>
                <c:pt idx="34">
                  <c:v>3.9587217889497553E-2</c:v>
                </c:pt>
                <c:pt idx="35">
                  <c:v>7.0191751238885866E-2</c:v>
                </c:pt>
                <c:pt idx="36">
                  <c:v>5.3185817368936822E-2</c:v>
                </c:pt>
                <c:pt idx="37">
                  <c:v>2.714931141303404E-2</c:v>
                </c:pt>
                <c:pt idx="38">
                  <c:v>2.1665732993094336E-2</c:v>
                </c:pt>
                <c:pt idx="39">
                  <c:v>5.6928660082967361E-3</c:v>
                </c:pt>
                <c:pt idx="40">
                  <c:v>7.2420309283511494E-3</c:v>
                </c:pt>
                <c:pt idx="41">
                  <c:v>2.1061909478703685E-2</c:v>
                </c:pt>
                <c:pt idx="42">
                  <c:v>4.9263299011782925E-2</c:v>
                </c:pt>
                <c:pt idx="43">
                  <c:v>3.5458740724074247E-2</c:v>
                </c:pt>
                <c:pt idx="44">
                  <c:v>7.8111749926520035E-2</c:v>
                </c:pt>
                <c:pt idx="45">
                  <c:v>7.4260933509035842E-2</c:v>
                </c:pt>
                <c:pt idx="46">
                  <c:v>6.5803402706639536E-2</c:v>
                </c:pt>
                <c:pt idx="47">
                  <c:v>6.4049211079852092E-2</c:v>
                </c:pt>
                <c:pt idx="48">
                  <c:v>6.1499050648556375E-2</c:v>
                </c:pt>
                <c:pt idx="49">
                  <c:v>5.519065228501506E-2</c:v>
                </c:pt>
                <c:pt idx="50">
                  <c:v>4.9941855336426783E-2</c:v>
                </c:pt>
                <c:pt idx="51">
                  <c:v>0.11705879428037369</c:v>
                </c:pt>
                <c:pt idx="52">
                  <c:v>0.10281795793118746</c:v>
                </c:pt>
                <c:pt idx="53">
                  <c:v>9.286659357231189E-2</c:v>
                </c:pt>
                <c:pt idx="54">
                  <c:v>8.6707064163335137E-2</c:v>
                </c:pt>
                <c:pt idx="55">
                  <c:v>8.1000106872797878E-2</c:v>
                </c:pt>
                <c:pt idx="56">
                  <c:v>7.1385145219828611E-2</c:v>
                </c:pt>
                <c:pt idx="57">
                  <c:v>6.6732918097888644E-2</c:v>
                </c:pt>
                <c:pt idx="58">
                  <c:v>6.0060029090526448E-2</c:v>
                </c:pt>
                <c:pt idx="59">
                  <c:v>5.6155610154426272E-2</c:v>
                </c:pt>
                <c:pt idx="60">
                  <c:v>0.21073145398468318</c:v>
                </c:pt>
                <c:pt idx="61">
                  <c:v>0.20899999493519095</c:v>
                </c:pt>
                <c:pt idx="62">
                  <c:v>0.1949871705492969</c:v>
                </c:pt>
                <c:pt idx="63">
                  <c:v>0.28300494398187492</c:v>
                </c:pt>
                <c:pt idx="64">
                  <c:v>0.27244055521945565</c:v>
                </c:pt>
                <c:pt idx="65">
                  <c:v>0.26907774109484067</c:v>
                </c:pt>
                <c:pt idx="66">
                  <c:v>0.26170522512065114</c:v>
                </c:pt>
                <c:pt idx="67">
                  <c:v>0.25219911009972312</c:v>
                </c:pt>
                <c:pt idx="68">
                  <c:v>0.25622652290918291</c:v>
                </c:pt>
                <c:pt idx="69">
                  <c:v>0.24010562446048886</c:v>
                </c:pt>
                <c:pt idx="70">
                  <c:v>0.23158698679155471</c:v>
                </c:pt>
                <c:pt idx="71">
                  <c:v>0.21952894574549153</c:v>
                </c:pt>
                <c:pt idx="72">
                  <c:v>0.2162456376305891</c:v>
                </c:pt>
                <c:pt idx="73">
                  <c:v>0.21473664496005299</c:v>
                </c:pt>
                <c:pt idx="74">
                  <c:v>0.19890094276680392</c:v>
                </c:pt>
                <c:pt idx="75">
                  <c:v>0.19697094041847088</c:v>
                </c:pt>
                <c:pt idx="76">
                  <c:v>0.193105847855503</c:v>
                </c:pt>
                <c:pt idx="77">
                  <c:v>0.18057034753677634</c:v>
                </c:pt>
                <c:pt idx="78">
                  <c:v>0.12241946121550376</c:v>
                </c:pt>
                <c:pt idx="79">
                  <c:v>0.11842058513381699</c:v>
                </c:pt>
                <c:pt idx="80">
                  <c:v>0.10940443030957028</c:v>
                </c:pt>
                <c:pt idx="81">
                  <c:v>9.3217935653064285E-2</c:v>
                </c:pt>
                <c:pt idx="82">
                  <c:v>8.5953104397894331E-2</c:v>
                </c:pt>
                <c:pt idx="83">
                  <c:v>0.18836583267567236</c:v>
                </c:pt>
                <c:pt idx="84">
                  <c:v>0.18090571680474471</c:v>
                </c:pt>
                <c:pt idx="85">
                  <c:v>0.16437040327256908</c:v>
                </c:pt>
                <c:pt idx="86">
                  <c:v>0.1418010972572874</c:v>
                </c:pt>
                <c:pt idx="87">
                  <c:v>0.12588252766851526</c:v>
                </c:pt>
                <c:pt idx="88">
                  <c:v>0.33801005226772329</c:v>
                </c:pt>
                <c:pt idx="89">
                  <c:v>0.31004575776341159</c:v>
                </c:pt>
                <c:pt idx="90">
                  <c:v>0.2862116697192798</c:v>
                </c:pt>
                <c:pt idx="91">
                  <c:v>0.26829678451111993</c:v>
                </c:pt>
                <c:pt idx="92">
                  <c:v>1.2184771015607239</c:v>
                </c:pt>
                <c:pt idx="93">
                  <c:v>1.2217262751165849</c:v>
                </c:pt>
                <c:pt idx="94">
                  <c:v>1.2246088505505524</c:v>
                </c:pt>
                <c:pt idx="95">
                  <c:v>0.52194975256307063</c:v>
                </c:pt>
                <c:pt idx="96">
                  <c:v>0.52708587008412289</c:v>
                </c:pt>
                <c:pt idx="97">
                  <c:v>0.53190553242754846</c:v>
                </c:pt>
                <c:pt idx="98">
                  <c:v>0.54840330171078033</c:v>
                </c:pt>
                <c:pt idx="99">
                  <c:v>0.56685002341751012</c:v>
                </c:pt>
                <c:pt idx="100">
                  <c:v>0.57572204572298569</c:v>
                </c:pt>
                <c:pt idx="101">
                  <c:v>0.57653914134459594</c:v>
                </c:pt>
                <c:pt idx="102">
                  <c:v>0.61745501114396228</c:v>
                </c:pt>
                <c:pt idx="103">
                  <c:v>0.65853339003853628</c:v>
                </c:pt>
                <c:pt idx="104">
                  <c:v>0.65170817896096533</c:v>
                </c:pt>
                <c:pt idx="105">
                  <c:v>0.65305798355629663</c:v>
                </c:pt>
                <c:pt idx="106">
                  <c:v>0.65980494087497499</c:v>
                </c:pt>
                <c:pt idx="107">
                  <c:v>0.68038855505287354</c:v>
                </c:pt>
                <c:pt idx="108">
                  <c:v>0.71442788861070783</c:v>
                </c:pt>
                <c:pt idx="109">
                  <c:v>0.65931489541025057</c:v>
                </c:pt>
                <c:pt idx="110">
                  <c:v>0.63380802173717943</c:v>
                </c:pt>
                <c:pt idx="111">
                  <c:v>0.61478281526281919</c:v>
                </c:pt>
                <c:pt idx="112">
                  <c:v>0.6073788531400921</c:v>
                </c:pt>
                <c:pt idx="113">
                  <c:v>0.60139647508950844</c:v>
                </c:pt>
                <c:pt idx="114">
                  <c:v>0.19584379066164906</c:v>
                </c:pt>
                <c:pt idx="115">
                  <c:v>0.20615564258497579</c:v>
                </c:pt>
                <c:pt idx="116">
                  <c:v>0.21650611170916947</c:v>
                </c:pt>
                <c:pt idx="117">
                  <c:v>0.22650722017394551</c:v>
                </c:pt>
                <c:pt idx="118">
                  <c:v>0.18821071233954612</c:v>
                </c:pt>
                <c:pt idx="119">
                  <c:v>0.19231474739073165</c:v>
                </c:pt>
                <c:pt idx="120">
                  <c:v>0.21099381947884641</c:v>
                </c:pt>
                <c:pt idx="121">
                  <c:v>0.21902304307886572</c:v>
                </c:pt>
                <c:pt idx="122">
                  <c:v>0.16302355788771133</c:v>
                </c:pt>
                <c:pt idx="123">
                  <c:v>0.16702878224014395</c:v>
                </c:pt>
                <c:pt idx="124">
                  <c:v>0.16526099848888365</c:v>
                </c:pt>
                <c:pt idx="125">
                  <c:v>0.16426389371168171</c:v>
                </c:pt>
                <c:pt idx="126">
                  <c:v>0.16703060273790066</c:v>
                </c:pt>
                <c:pt idx="127">
                  <c:v>0.16729096277414668</c:v>
                </c:pt>
                <c:pt idx="128">
                  <c:v>0.16303439536952044</c:v>
                </c:pt>
                <c:pt idx="129">
                  <c:v>0.16440826520965818</c:v>
                </c:pt>
                <c:pt idx="130">
                  <c:v>0.1619193741157387</c:v>
                </c:pt>
                <c:pt idx="131">
                  <c:v>0.19262035577634895</c:v>
                </c:pt>
                <c:pt idx="132">
                  <c:v>0.20720907112770104</c:v>
                </c:pt>
                <c:pt idx="133">
                  <c:v>0.29887249134597049</c:v>
                </c:pt>
                <c:pt idx="134">
                  <c:v>0.3260966024204312</c:v>
                </c:pt>
                <c:pt idx="135">
                  <c:v>0.35828789850003873</c:v>
                </c:pt>
                <c:pt idx="136">
                  <c:v>0.39202711109334965</c:v>
                </c:pt>
                <c:pt idx="137">
                  <c:v>0.29965794715615834</c:v>
                </c:pt>
                <c:pt idx="138">
                  <c:v>0.34450868311395477</c:v>
                </c:pt>
                <c:pt idx="139">
                  <c:v>0.37001113672150554</c:v>
                </c:pt>
                <c:pt idx="140">
                  <c:v>0.38511081707310868</c:v>
                </c:pt>
                <c:pt idx="141">
                  <c:v>0.29971021690327831</c:v>
                </c:pt>
                <c:pt idx="142">
                  <c:v>0.33679683581998704</c:v>
                </c:pt>
                <c:pt idx="143">
                  <c:v>0.35649024011374503</c:v>
                </c:pt>
                <c:pt idx="144">
                  <c:v>0.17200991001573521</c:v>
                </c:pt>
                <c:pt idx="145">
                  <c:v>0.17588883448138887</c:v>
                </c:pt>
                <c:pt idx="146">
                  <c:v>0.1932837970933359</c:v>
                </c:pt>
                <c:pt idx="147">
                  <c:v>0.18943687052339467</c:v>
                </c:pt>
                <c:pt idx="148">
                  <c:v>0.21847020335071438</c:v>
                </c:pt>
                <c:pt idx="149">
                  <c:v>0.24136153798418308</c:v>
                </c:pt>
                <c:pt idx="150">
                  <c:v>0.23374624609017747</c:v>
                </c:pt>
                <c:pt idx="151">
                  <c:v>0.23368576880428699</c:v>
                </c:pt>
                <c:pt idx="152">
                  <c:v>0.73487886742286346</c:v>
                </c:pt>
                <c:pt idx="153">
                  <c:v>0.73632347246891539</c:v>
                </c:pt>
                <c:pt idx="154">
                  <c:v>1.013092680163048</c:v>
                </c:pt>
                <c:pt idx="155">
                  <c:v>1.0142075721214123</c:v>
                </c:pt>
                <c:pt idx="156">
                  <c:v>1.015259587732126</c:v>
                </c:pt>
                <c:pt idx="157">
                  <c:v>1.0162539001582025</c:v>
                </c:pt>
                <c:pt idx="158">
                  <c:v>1.0171951302136157</c:v>
                </c:pt>
                <c:pt idx="159">
                  <c:v>0.74121969302816926</c:v>
                </c:pt>
                <c:pt idx="160">
                  <c:v>0.74284795570967266</c:v>
                </c:pt>
                <c:pt idx="161">
                  <c:v>1.0210617684498571</c:v>
                </c:pt>
                <c:pt idx="162">
                  <c:v>1.0232286760189351</c:v>
                </c:pt>
                <c:pt idx="163">
                  <c:v>1.0242229884450116</c:v>
                </c:pt>
                <c:pt idx="164">
                  <c:v>1.0251642185004251</c:v>
                </c:pt>
                <c:pt idx="165">
                  <c:v>0.53824168424593877</c:v>
                </c:pt>
                <c:pt idx="166">
                  <c:v>0.5399804762477084</c:v>
                </c:pt>
                <c:pt idx="167">
                  <c:v>0.81819428898789293</c:v>
                </c:pt>
                <c:pt idx="168">
                  <c:v>0.81819428898789293</c:v>
                </c:pt>
                <c:pt idx="169">
                  <c:v>1.3746219144682617</c:v>
                </c:pt>
                <c:pt idx="170">
                  <c:v>0.22953652805416527</c:v>
                </c:pt>
                <c:pt idx="171">
                  <c:v>0.25820258591674089</c:v>
                </c:pt>
                <c:pt idx="172">
                  <c:v>0.25820257435878929</c:v>
                </c:pt>
                <c:pt idx="173">
                  <c:v>0.27294576123552333</c:v>
                </c:pt>
                <c:pt idx="174">
                  <c:v>0.27411983682431063</c:v>
                </c:pt>
                <c:pt idx="175">
                  <c:v>0.21636092005996596</c:v>
                </c:pt>
                <c:pt idx="176">
                  <c:v>0.22162608371517956</c:v>
                </c:pt>
                <c:pt idx="177">
                  <c:v>0.22860150944398069</c:v>
                </c:pt>
                <c:pt idx="178">
                  <c:v>0.22879359761738352</c:v>
                </c:pt>
                <c:pt idx="179">
                  <c:v>0.24361277840895099</c:v>
                </c:pt>
                <c:pt idx="180">
                  <c:v>0.25494185218696058</c:v>
                </c:pt>
                <c:pt idx="181">
                  <c:v>0.25359955665067357</c:v>
                </c:pt>
                <c:pt idx="182">
                  <c:v>0.28460964486657719</c:v>
                </c:pt>
                <c:pt idx="183">
                  <c:v>0.30844978028815978</c:v>
                </c:pt>
                <c:pt idx="184">
                  <c:v>0.21233282687441013</c:v>
                </c:pt>
                <c:pt idx="185">
                  <c:v>0.20561859280169048</c:v>
                </c:pt>
                <c:pt idx="186">
                  <c:v>0.18108857578292747</c:v>
                </c:pt>
                <c:pt idx="187">
                  <c:v>0.18586816825148528</c:v>
                </c:pt>
                <c:pt idx="188">
                  <c:v>0.21853917242662765</c:v>
                </c:pt>
                <c:pt idx="189">
                  <c:v>0.21739311363685654</c:v>
                </c:pt>
                <c:pt idx="190">
                  <c:v>0.20472358568836893</c:v>
                </c:pt>
                <c:pt idx="191">
                  <c:v>0.20631883648372476</c:v>
                </c:pt>
                <c:pt idx="192">
                  <c:v>0.22545210516504491</c:v>
                </c:pt>
                <c:pt idx="193">
                  <c:v>0.23322608351649873</c:v>
                </c:pt>
                <c:pt idx="194">
                  <c:v>0.24004496064064218</c:v>
                </c:pt>
                <c:pt idx="195">
                  <c:v>0.24875709130797272</c:v>
                </c:pt>
                <c:pt idx="196">
                  <c:v>0.2464807226087927</c:v>
                </c:pt>
                <c:pt idx="197">
                  <c:v>0.25989698982110893</c:v>
                </c:pt>
                <c:pt idx="198">
                  <c:v>0.26312961588055017</c:v>
                </c:pt>
                <c:pt idx="199">
                  <c:v>0.26264109793784818</c:v>
                </c:pt>
                <c:pt idx="200">
                  <c:v>0.26509211090913287</c:v>
                </c:pt>
                <c:pt idx="201">
                  <c:v>0.26673891378280778</c:v>
                </c:pt>
                <c:pt idx="202">
                  <c:v>0.20728055690134936</c:v>
                </c:pt>
                <c:pt idx="203">
                  <c:v>0.21468839119693159</c:v>
                </c:pt>
                <c:pt idx="204">
                  <c:v>0.19387180983040644</c:v>
                </c:pt>
                <c:pt idx="205">
                  <c:v>0.21182465842547388</c:v>
                </c:pt>
                <c:pt idx="206">
                  <c:v>0.21954238770292051</c:v>
                </c:pt>
                <c:pt idx="207">
                  <c:v>0.21872679825948463</c:v>
                </c:pt>
                <c:pt idx="208">
                  <c:v>0.22407386304124693</c:v>
                </c:pt>
                <c:pt idx="209">
                  <c:v>0.24031693462171341</c:v>
                </c:pt>
                <c:pt idx="210">
                  <c:v>0.24756756924951126</c:v>
                </c:pt>
                <c:pt idx="211">
                  <c:v>0.24936374360123212</c:v>
                </c:pt>
                <c:pt idx="212">
                  <c:v>0.25222715587538669</c:v>
                </c:pt>
                <c:pt idx="213">
                  <c:v>0.26586380377729973</c:v>
                </c:pt>
                <c:pt idx="214">
                  <c:v>0.30477413188189334</c:v>
                </c:pt>
                <c:pt idx="215">
                  <c:v>0.28912790997713395</c:v>
                </c:pt>
                <c:pt idx="216">
                  <c:v>0.30793631243512659</c:v>
                </c:pt>
                <c:pt idx="217">
                  <c:v>0.32679212952905817</c:v>
                </c:pt>
                <c:pt idx="218">
                  <c:v>0.36000981945569155</c:v>
                </c:pt>
                <c:pt idx="219">
                  <c:v>0.33237373614634141</c:v>
                </c:pt>
                <c:pt idx="220">
                  <c:v>0.34520441709853045</c:v>
                </c:pt>
                <c:pt idx="221">
                  <c:v>0.37869875915836126</c:v>
                </c:pt>
                <c:pt idx="222">
                  <c:v>0.43110054824965405</c:v>
                </c:pt>
                <c:pt idx="223">
                  <c:v>0.39987082122868733</c:v>
                </c:pt>
                <c:pt idx="224">
                  <c:v>0.37890098509802728</c:v>
                </c:pt>
                <c:pt idx="225">
                  <c:v>0.45991625151243798</c:v>
                </c:pt>
                <c:pt idx="226">
                  <c:v>0.44053688827980864</c:v>
                </c:pt>
                <c:pt idx="227">
                  <c:v>0.42150041122356097</c:v>
                </c:pt>
                <c:pt idx="228">
                  <c:v>0.38860404143208338</c:v>
                </c:pt>
                <c:pt idx="229">
                  <c:v>0.61465673597361814</c:v>
                </c:pt>
                <c:pt idx="230">
                  <c:v>0.89021361174274405</c:v>
                </c:pt>
                <c:pt idx="231">
                  <c:v>1.1649431766217695</c:v>
                </c:pt>
                <c:pt idx="232">
                  <c:v>1.1688120942263307</c:v>
                </c:pt>
                <c:pt idx="233">
                  <c:v>1.1698606037727888</c:v>
                </c:pt>
                <c:pt idx="234">
                  <c:v>1.169939840348732</c:v>
                </c:pt>
                <c:pt idx="235">
                  <c:v>1.1668739667972408</c:v>
                </c:pt>
                <c:pt idx="236">
                  <c:v>1.1698210916587837</c:v>
                </c:pt>
                <c:pt idx="237">
                  <c:v>1.1725209618097105</c:v>
                </c:pt>
                <c:pt idx="238">
                  <c:v>1.1725530465831342</c:v>
                </c:pt>
                <c:pt idx="239">
                  <c:v>1.1720942958317091</c:v>
                </c:pt>
                <c:pt idx="240">
                  <c:v>1.1728670269934651</c:v>
                </c:pt>
                <c:pt idx="241">
                  <c:v>1.1712782912835473</c:v>
                </c:pt>
                <c:pt idx="242">
                  <c:v>1.4454815755428134</c:v>
                </c:pt>
                <c:pt idx="243">
                  <c:v>0.61515874879821919</c:v>
                </c:pt>
                <c:pt idx="244">
                  <c:v>0.89622897692068737</c:v>
                </c:pt>
                <c:pt idx="245">
                  <c:v>1.1652509546515293</c:v>
                </c:pt>
                <c:pt idx="246">
                  <c:v>1.1682836246591837</c:v>
                </c:pt>
                <c:pt idx="247">
                  <c:v>1.1695116641952867</c:v>
                </c:pt>
                <c:pt idx="248">
                  <c:v>1.1685105674205889</c:v>
                </c:pt>
                <c:pt idx="249">
                  <c:v>1.1773083199166028</c:v>
                </c:pt>
                <c:pt idx="250">
                  <c:v>1.451658206275384</c:v>
                </c:pt>
                <c:pt idx="251">
                  <c:v>0.13486811155848411</c:v>
                </c:pt>
                <c:pt idx="252">
                  <c:v>0.14292266117760827</c:v>
                </c:pt>
                <c:pt idx="253">
                  <c:v>0.15142435616012825</c:v>
                </c:pt>
                <c:pt idx="254">
                  <c:v>0.15737661744749545</c:v>
                </c:pt>
                <c:pt idx="255">
                  <c:v>0.14501378045889293</c:v>
                </c:pt>
                <c:pt idx="256">
                  <c:v>0.14971709293001234</c:v>
                </c:pt>
                <c:pt idx="257">
                  <c:v>0.15583766538583399</c:v>
                </c:pt>
                <c:pt idx="258">
                  <c:v>0.16843671240819294</c:v>
                </c:pt>
                <c:pt idx="259">
                  <c:v>0.1827652050107372</c:v>
                </c:pt>
                <c:pt idx="260">
                  <c:v>0.2023054549585841</c:v>
                </c:pt>
                <c:pt idx="261">
                  <c:v>0.21544441540567061</c:v>
                </c:pt>
                <c:pt idx="262">
                  <c:v>0.23715964907571141</c:v>
                </c:pt>
                <c:pt idx="263">
                  <c:v>0.22381131657334669</c:v>
                </c:pt>
                <c:pt idx="264">
                  <c:v>0.28036638253909735</c:v>
                </c:pt>
                <c:pt idx="265">
                  <c:v>0.29043625004619933</c:v>
                </c:pt>
                <c:pt idx="266">
                  <c:v>0.26080597693215224</c:v>
                </c:pt>
                <c:pt idx="267">
                  <c:v>0.28273833572647922</c:v>
                </c:pt>
                <c:pt idx="268">
                  <c:v>0.32613595319754818</c:v>
                </c:pt>
                <c:pt idx="269">
                  <c:v>0.34616911027071162</c:v>
                </c:pt>
                <c:pt idx="270">
                  <c:v>0.33459705694698272</c:v>
                </c:pt>
                <c:pt idx="271">
                  <c:v>0.37404988507435138</c:v>
                </c:pt>
                <c:pt idx="272">
                  <c:v>0.38808187810043498</c:v>
                </c:pt>
                <c:pt idx="273">
                  <c:v>0.24754181201888562</c:v>
                </c:pt>
                <c:pt idx="274">
                  <c:v>0.26213943363623698</c:v>
                </c:pt>
                <c:pt idx="275">
                  <c:v>0.28865074662515688</c:v>
                </c:pt>
                <c:pt idx="276">
                  <c:v>0.34737311774825957</c:v>
                </c:pt>
                <c:pt idx="277">
                  <c:v>0.19992862390554078</c:v>
                </c:pt>
                <c:pt idx="278">
                  <c:v>0.21372641013876195</c:v>
                </c:pt>
                <c:pt idx="279">
                  <c:v>0.21705948630571031</c:v>
                </c:pt>
                <c:pt idx="280">
                  <c:v>0.27253561587276648</c:v>
                </c:pt>
                <c:pt idx="281">
                  <c:v>0.23986123959428404</c:v>
                </c:pt>
                <c:pt idx="282">
                  <c:v>0.25830545947824496</c:v>
                </c:pt>
                <c:pt idx="283">
                  <c:v>0.28483912777128606</c:v>
                </c:pt>
                <c:pt idx="284">
                  <c:v>0.32950793627068242</c:v>
                </c:pt>
                <c:pt idx="285">
                  <c:v>1.1204251595596779</c:v>
                </c:pt>
                <c:pt idx="286">
                  <c:v>1.1236731094129773</c:v>
                </c:pt>
                <c:pt idx="287">
                  <c:v>1.1265607573303842</c:v>
                </c:pt>
                <c:pt idx="288">
                  <c:v>0.84296326632030205</c:v>
                </c:pt>
                <c:pt idx="289">
                  <c:v>0.56554037852286942</c:v>
                </c:pt>
                <c:pt idx="290">
                  <c:v>0.54811036290461213</c:v>
                </c:pt>
                <c:pt idx="291">
                  <c:v>0.54893974770748299</c:v>
                </c:pt>
                <c:pt idx="292">
                  <c:v>0.54973485101745079</c:v>
                </c:pt>
                <c:pt idx="293">
                  <c:v>0.55047357560453658</c:v>
                </c:pt>
                <c:pt idx="294">
                  <c:v>0.55117870049242057</c:v>
                </c:pt>
                <c:pt idx="295">
                  <c:v>0.55184384149874943</c:v>
                </c:pt>
                <c:pt idx="296">
                  <c:v>0.82555713917516971</c:v>
                </c:pt>
                <c:pt idx="297">
                  <c:v>0.82680258585771083</c:v>
                </c:pt>
                <c:pt idx="298">
                  <c:v>0.82798169317981141</c:v>
                </c:pt>
                <c:pt idx="299">
                  <c:v>0.82909658513817563</c:v>
                </c:pt>
                <c:pt idx="300">
                  <c:v>0.83014412143578775</c:v>
                </c:pt>
                <c:pt idx="301">
                  <c:v>0.83113619129520988</c:v>
                </c:pt>
                <c:pt idx="302">
                  <c:v>1.1029994301694386</c:v>
                </c:pt>
                <c:pt idx="303">
                  <c:v>1.1046720150808678</c:v>
                </c:pt>
                <c:pt idx="304">
                  <c:v>1.1062317989176365</c:v>
                </c:pt>
                <c:pt idx="305">
                  <c:v>1.1062376760038533</c:v>
                </c:pt>
                <c:pt idx="306">
                  <c:v>1.1062515803338153</c:v>
                </c:pt>
                <c:pt idx="307">
                  <c:v>1.1077271321181104</c:v>
                </c:pt>
                <c:pt idx="308">
                  <c:v>1.1091136436923388</c:v>
                </c:pt>
                <c:pt idx="309">
                  <c:v>1.1104460233286386</c:v>
                </c:pt>
                <c:pt idx="310">
                  <c:v>1.3804553158089123</c:v>
                </c:pt>
                <c:pt idx="311">
                  <c:v>1.3825311520549417</c:v>
                </c:pt>
                <c:pt idx="312">
                  <c:v>1.3844915325193714</c:v>
                </c:pt>
                <c:pt idx="313">
                  <c:v>0.3072918473254464</c:v>
                </c:pt>
                <c:pt idx="314">
                  <c:v>0.30088938421894423</c:v>
                </c:pt>
                <c:pt idx="315">
                  <c:v>0.26873333446110681</c:v>
                </c:pt>
                <c:pt idx="316">
                  <c:v>0.44003187320477866</c:v>
                </c:pt>
                <c:pt idx="317">
                  <c:v>0.39372764532784665</c:v>
                </c:pt>
                <c:pt idx="318">
                  <c:v>0.39411932778286562</c:v>
                </c:pt>
                <c:pt idx="319">
                  <c:v>0.40913014531794423</c:v>
                </c:pt>
                <c:pt idx="320">
                  <c:v>0.45340361164762422</c:v>
                </c:pt>
                <c:pt idx="321">
                  <c:v>0.44515158479281552</c:v>
                </c:pt>
                <c:pt idx="322">
                  <c:v>0.40936956805783115</c:v>
                </c:pt>
                <c:pt idx="323">
                  <c:v>0.36837257558747227</c:v>
                </c:pt>
                <c:pt idx="324">
                  <c:v>0.25292224778911537</c:v>
                </c:pt>
                <c:pt idx="325">
                  <c:v>0.28105602870407037</c:v>
                </c:pt>
                <c:pt idx="326">
                  <c:v>0.30009992634197286</c:v>
                </c:pt>
                <c:pt idx="327">
                  <c:v>0.25407377844573797</c:v>
                </c:pt>
                <c:pt idx="328">
                  <c:v>0.27945825291424709</c:v>
                </c:pt>
                <c:pt idx="329">
                  <c:v>0.2914360846877041</c:v>
                </c:pt>
                <c:pt idx="330">
                  <c:v>0.29757174671693776</c:v>
                </c:pt>
                <c:pt idx="331">
                  <c:v>0.27860141630359692</c:v>
                </c:pt>
                <c:pt idx="332">
                  <c:v>0.30529227578143142</c:v>
                </c:pt>
                <c:pt idx="333">
                  <c:v>0.30943516112245378</c:v>
                </c:pt>
                <c:pt idx="334">
                  <c:v>0.5315398383742036</c:v>
                </c:pt>
                <c:pt idx="335">
                  <c:v>0.5323539697149553</c:v>
                </c:pt>
                <c:pt idx="336">
                  <c:v>0.80893951977363632</c:v>
                </c:pt>
                <c:pt idx="337">
                  <c:v>0.80977872986067623</c:v>
                </c:pt>
                <c:pt idx="338">
                  <c:v>0.81056778245513972</c:v>
                </c:pt>
                <c:pt idx="339">
                  <c:v>0.81131104376071583</c:v>
                </c:pt>
                <c:pt idx="340">
                  <c:v>1.0863392011730693</c:v>
                </c:pt>
                <c:pt idx="341">
                  <c:v>1.087598016303629</c:v>
                </c:pt>
                <c:pt idx="342">
                  <c:v>1.0887815951953241</c:v>
                </c:pt>
                <c:pt idx="343">
                  <c:v>1.0909485027644021</c:v>
                </c:pt>
                <c:pt idx="344">
                  <c:v>1.3654173027465815</c:v>
                </c:pt>
                <c:pt idx="345">
                  <c:v>1.3669954079355087</c:v>
                </c:pt>
                <c:pt idx="346">
                  <c:v>1.3684819305466609</c:v>
                </c:pt>
                <c:pt idx="347">
                  <c:v>1.3698846180276125</c:v>
                </c:pt>
                <c:pt idx="348">
                  <c:v>1.3724653413362657</c:v>
                </c:pt>
                <c:pt idx="349">
                  <c:v>0.81056778245513972</c:v>
                </c:pt>
                <c:pt idx="350">
                  <c:v>0.81201238750119165</c:v>
                </c:pt>
                <c:pt idx="351">
                  <c:v>1.0887815951953241</c:v>
                </c:pt>
                <c:pt idx="352">
                  <c:v>1.0909485027644021</c:v>
                </c:pt>
                <c:pt idx="353">
                  <c:v>1.3684819305466609</c:v>
                </c:pt>
                <c:pt idx="354">
                  <c:v>1.3712103679290479</c:v>
                </c:pt>
                <c:pt idx="355">
                  <c:v>1.3698846180276125</c:v>
                </c:pt>
                <c:pt idx="356">
                  <c:v>1.3103161979149962</c:v>
                </c:pt>
                <c:pt idx="357">
                  <c:v>1.3139831790993597</c:v>
                </c:pt>
                <c:pt idx="358">
                  <c:v>1.4500391343779868</c:v>
                </c:pt>
                <c:pt idx="359">
                  <c:v>1.4529078470695742</c:v>
                </c:pt>
                <c:pt idx="360">
                  <c:v>1.4554436042099061</c:v>
                </c:pt>
                <c:pt idx="361">
                  <c:v>1.8352640233899657</c:v>
                </c:pt>
                <c:pt idx="362">
                  <c:v>1.8396445656725056</c:v>
                </c:pt>
                <c:pt idx="363">
                  <c:v>1.8435206667339252</c:v>
                </c:pt>
                <c:pt idx="364">
                  <c:v>1.1627515672452811</c:v>
                </c:pt>
                <c:pt idx="365">
                  <c:v>1.1653699091209613</c:v>
                </c:pt>
                <c:pt idx="366">
                  <c:v>1.6089495805170329</c:v>
                </c:pt>
                <c:pt idx="367">
                  <c:v>1.6118322012444484</c:v>
                </c:pt>
                <c:pt idx="368">
                  <c:v>1.6143439856552801</c:v>
                </c:pt>
                <c:pt idx="369">
                  <c:v>0.70049416633298844</c:v>
                </c:pt>
                <c:pt idx="370">
                  <c:v>0.70049416633298844</c:v>
                </c:pt>
                <c:pt idx="371">
                  <c:v>0.70141882699400648</c:v>
                </c:pt>
                <c:pt idx="372">
                  <c:v>0.70223295833475818</c:v>
                </c:pt>
                <c:pt idx="373">
                  <c:v>0.9788185083934392</c:v>
                </c:pt>
                <c:pt idx="374">
                  <c:v>0.9788185083934392</c:v>
                </c:pt>
                <c:pt idx="375">
                  <c:v>0.9804467710749426</c:v>
                </c:pt>
                <c:pt idx="376">
                  <c:v>0.74839248537863168</c:v>
                </c:pt>
                <c:pt idx="377">
                  <c:v>0.74930097334424162</c:v>
                </c:pt>
                <c:pt idx="378">
                  <c:v>0.7501885471593126</c:v>
                </c:pt>
                <c:pt idx="379">
                  <c:v>1.0304402533247659</c:v>
                </c:pt>
                <c:pt idx="380">
                  <c:v>1.3107240638632516</c:v>
                </c:pt>
                <c:pt idx="381">
                  <c:v>0.78232414114147819</c:v>
                </c:pt>
                <c:pt idx="382">
                  <c:v>0.78337217167022044</c:v>
                </c:pt>
                <c:pt idx="383">
                  <c:v>0.78529732507739858</c:v>
                </c:pt>
                <c:pt idx="384">
                  <c:v>0.78704307753206071</c:v>
                </c:pt>
                <c:pt idx="385">
                  <c:v>1.0623557192415696</c:v>
                </c:pt>
                <c:pt idx="386">
                  <c:v>1.064918359921013</c:v>
                </c:pt>
                <c:pt idx="387">
                  <c:v>1.0661088659564046</c:v>
                </c:pt>
                <c:pt idx="388">
                  <c:v>1.067244589613034</c:v>
                </c:pt>
                <c:pt idx="389">
                  <c:v>1.0545393066124114</c:v>
                </c:pt>
                <c:pt idx="390">
                  <c:v>0.80458277901653441</c:v>
                </c:pt>
                <c:pt idx="391">
                  <c:v>0.81263655085850184</c:v>
                </c:pt>
                <c:pt idx="392">
                  <c:v>0.80429119094415813</c:v>
                </c:pt>
                <c:pt idx="393">
                  <c:v>1.0825940372546421</c:v>
                </c:pt>
                <c:pt idx="394">
                  <c:v>1.0912362199966341</c:v>
                </c:pt>
                <c:pt idx="395">
                  <c:v>1.0885134262442326</c:v>
                </c:pt>
                <c:pt idx="396">
                  <c:v>1.0934027209636865</c:v>
                </c:pt>
                <c:pt idx="397">
                  <c:v>1.3664202342976264</c:v>
                </c:pt>
                <c:pt idx="398">
                  <c:v>1.3673078535161927</c:v>
                </c:pt>
                <c:pt idx="399">
                  <c:v>1.3684333926793393</c:v>
                </c:pt>
                <c:pt idx="400">
                  <c:v>1.6395207198452886</c:v>
                </c:pt>
                <c:pt idx="401">
                  <c:v>1.6391694439936471</c:v>
                </c:pt>
                <c:pt idx="402">
                  <c:v>1.6416785427653064</c:v>
                </c:pt>
                <c:pt idx="403">
                  <c:v>1.6411629069264795</c:v>
                </c:pt>
                <c:pt idx="404">
                  <c:v>1.6463838630231988</c:v>
                </c:pt>
                <c:pt idx="405">
                  <c:v>0.52451015646469368</c:v>
                </c:pt>
                <c:pt idx="406">
                  <c:v>0.80380302103526213</c:v>
                </c:pt>
                <c:pt idx="407">
                  <c:v>1.0834062021897919</c:v>
                </c:pt>
                <c:pt idx="408">
                  <c:v>1.9152684869512806</c:v>
                </c:pt>
                <c:pt idx="409">
                  <c:v>1.0397326137804479</c:v>
                </c:pt>
                <c:pt idx="410">
                  <c:v>0.81303698360875076</c:v>
                </c:pt>
                <c:pt idx="411">
                  <c:v>0.81496742102000075</c:v>
                </c:pt>
                <c:pt idx="412">
                  <c:v>0.81670677542846126</c:v>
                </c:pt>
                <c:pt idx="413">
                  <c:v>1.0945632760549815</c:v>
                </c:pt>
                <c:pt idx="414">
                  <c:v>1.0348764993923261</c:v>
                </c:pt>
                <c:pt idx="415">
                  <c:v>0.82037623946128868</c:v>
                </c:pt>
                <c:pt idx="416">
                  <c:v>0.82241750545889425</c:v>
                </c:pt>
                <c:pt idx="417">
                  <c:v>0.8240516360543273</c:v>
                </c:pt>
                <c:pt idx="418">
                  <c:v>0.82671567511996169</c:v>
                </c:pt>
                <c:pt idx="419">
                  <c:v>0.82776929514343589</c:v>
                </c:pt>
                <c:pt idx="420">
                  <c:v>0.82776929514343589</c:v>
                </c:pt>
                <c:pt idx="421">
                  <c:v>0.82854989549238101</c:v>
                </c:pt>
                <c:pt idx="422">
                  <c:v>0.82939906786386552</c:v>
                </c:pt>
                <c:pt idx="423">
                  <c:v>1.0691268786512276</c:v>
                </c:pt>
                <c:pt idx="424">
                  <c:v>1.063265920790565</c:v>
                </c:pt>
                <c:pt idx="425">
                  <c:v>1.7407649310163789</c:v>
                </c:pt>
                <c:pt idx="426">
                  <c:v>1.5355035471183653</c:v>
                </c:pt>
                <c:pt idx="427">
                  <c:v>0.63198760872028981</c:v>
                </c:pt>
                <c:pt idx="428">
                  <c:v>0.98481670514753028</c:v>
                </c:pt>
                <c:pt idx="429">
                  <c:v>0.90530044297400725</c:v>
                </c:pt>
                <c:pt idx="430">
                  <c:v>1.0156783675134979</c:v>
                </c:pt>
                <c:pt idx="431">
                  <c:v>0.90311299422367364</c:v>
                </c:pt>
                <c:pt idx="432">
                  <c:v>0.85014641372991262</c:v>
                </c:pt>
                <c:pt idx="433">
                  <c:v>0.79584723750722453</c:v>
                </c:pt>
                <c:pt idx="434">
                  <c:v>0.84897187575572841</c:v>
                </c:pt>
                <c:pt idx="435">
                  <c:v>0.77672277532434997</c:v>
                </c:pt>
                <c:pt idx="436">
                  <c:v>1.521942422082126</c:v>
                </c:pt>
                <c:pt idx="437">
                  <c:v>1.5197691288363966</c:v>
                </c:pt>
                <c:pt idx="438">
                  <c:v>1.3843777632879388</c:v>
                </c:pt>
                <c:pt idx="439">
                  <c:v>1.6208633695515806</c:v>
                </c:pt>
                <c:pt idx="440">
                  <c:v>1.4110046233166647</c:v>
                </c:pt>
                <c:pt idx="441">
                  <c:v>1.7533712172770939</c:v>
                </c:pt>
                <c:pt idx="442">
                  <c:v>0.92776976294018221</c:v>
                </c:pt>
                <c:pt idx="443">
                  <c:v>0.95706588403554782</c:v>
                </c:pt>
                <c:pt idx="444">
                  <c:v>0.63749649661878227</c:v>
                </c:pt>
                <c:pt idx="445">
                  <c:v>0.78947505806741125</c:v>
                </c:pt>
                <c:pt idx="446">
                  <c:v>0.78386363035337969</c:v>
                </c:pt>
                <c:pt idx="447">
                  <c:v>0.77599108299097608</c:v>
                </c:pt>
                <c:pt idx="448">
                  <c:v>0.78376813118616029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5F66-4E71-A94A-D83F6EA378F1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rgbClr val="FF000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5F66-4E71-A94A-D83F6EA378F1}"/>
              </c:ext>
            </c:extLst>
          </c:dPt>
          <c:xVal>
            <c:numRef>
              <c:f>'[1]Melt_Carbon_solubility (3)'!$AY$21:$AY$22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xVal>
          <c:yVal>
            <c:numRef>
              <c:f>'[1]Melt_Carbon_solubility (3)'!$AZ$21:$AZ$22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5F66-4E71-A94A-D83F6EA378F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65136"/>
        <c:axId val="403065528"/>
      </c:scatterChart>
      <c:valAx>
        <c:axId val="403065136"/>
        <c:scaling>
          <c:orientation val="minMax"/>
          <c:max val="4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5528"/>
        <c:crosses val="autoZero"/>
        <c:crossBetween val="midCat"/>
        <c:majorUnit val="1"/>
      </c:valAx>
      <c:valAx>
        <c:axId val="403065528"/>
        <c:scaling>
          <c:orientation val="minMax"/>
          <c:max val="4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Calculated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5136"/>
        <c:crosses val="autoZero"/>
        <c:crossBetween val="midCat"/>
        <c:majorUnit val="1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scatterChart>
        <c:scatterStyle val="lineMarker"/>
        <c:varyColors val="0"/>
        <c:ser>
          <c:idx val="0"/>
          <c:order val="0"/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'[1]Melt_Carbon_solubility (3)'!$AR$6:$AR$454</c:f>
              <c:numCache>
                <c:formatCode>General</c:formatCode>
                <c:ptCount val="449"/>
                <c:pt idx="0">
                  <c:v>5.9700000000000003E-2</c:v>
                </c:pt>
                <c:pt idx="1">
                  <c:v>9.5000000000000001E-2</c:v>
                </c:pt>
                <c:pt idx="2">
                  <c:v>0.14330000000000001</c:v>
                </c:pt>
                <c:pt idx="3">
                  <c:v>1.8800000000000001E-2</c:v>
                </c:pt>
                <c:pt idx="4">
                  <c:v>4.9099999999999998E-2</c:v>
                </c:pt>
                <c:pt idx="5">
                  <c:v>5.9900000000000002E-2</c:v>
                </c:pt>
                <c:pt idx="6">
                  <c:v>7.9699999999999993E-2</c:v>
                </c:pt>
                <c:pt idx="7">
                  <c:v>0.1221</c:v>
                </c:pt>
                <c:pt idx="8">
                  <c:v>0.11700000000000001</c:v>
                </c:pt>
                <c:pt idx="9">
                  <c:v>0.1547</c:v>
                </c:pt>
                <c:pt idx="10">
                  <c:v>0.20150000000000001</c:v>
                </c:pt>
                <c:pt idx="11">
                  <c:v>0.26069999999999999</c:v>
                </c:pt>
                <c:pt idx="12">
                  <c:v>0.29049999999999998</c:v>
                </c:pt>
                <c:pt idx="13">
                  <c:v>0.37109999999999999</c:v>
                </c:pt>
                <c:pt idx="14">
                  <c:v>0.1125</c:v>
                </c:pt>
                <c:pt idx="15">
                  <c:v>0.17899999999999999</c:v>
                </c:pt>
                <c:pt idx="16">
                  <c:v>0.23369999999999999</c:v>
                </c:pt>
                <c:pt idx="17">
                  <c:v>0.28599999999999998</c:v>
                </c:pt>
                <c:pt idx="18">
                  <c:v>1.4E-2</c:v>
                </c:pt>
                <c:pt idx="19">
                  <c:v>4.99E-2</c:v>
                </c:pt>
                <c:pt idx="20">
                  <c:v>6.5100000000000005E-2</c:v>
                </c:pt>
                <c:pt idx="21">
                  <c:v>4.3999999999999997E-2</c:v>
                </c:pt>
                <c:pt idx="22">
                  <c:v>3.8199999999999998E-2</c:v>
                </c:pt>
                <c:pt idx="23">
                  <c:v>5.3699999999999998E-2</c:v>
                </c:pt>
                <c:pt idx="24">
                  <c:v>4.5199999999999997E-2</c:v>
                </c:pt>
                <c:pt idx="25">
                  <c:v>5.33E-2</c:v>
                </c:pt>
                <c:pt idx="26">
                  <c:v>3.27E-2</c:v>
                </c:pt>
                <c:pt idx="27">
                  <c:v>5.3800000000000001E-2</c:v>
                </c:pt>
                <c:pt idx="28">
                  <c:v>5.4699999999999999E-2</c:v>
                </c:pt>
                <c:pt idx="29">
                  <c:v>9.7699999999999995E-2</c:v>
                </c:pt>
                <c:pt idx="30">
                  <c:v>4.2599999999999999E-2</c:v>
                </c:pt>
                <c:pt idx="31">
                  <c:v>6.9699999999999998E-2</c:v>
                </c:pt>
                <c:pt idx="32">
                  <c:v>7.46E-2</c:v>
                </c:pt>
                <c:pt idx="33">
                  <c:v>1.66E-2</c:v>
                </c:pt>
                <c:pt idx="34">
                  <c:v>3.4000000000000002E-2</c:v>
                </c:pt>
                <c:pt idx="35">
                  <c:v>7.0199999999999999E-2</c:v>
                </c:pt>
                <c:pt idx="36">
                  <c:v>5.5199999999999999E-2</c:v>
                </c:pt>
                <c:pt idx="37">
                  <c:v>3.8899999999999997E-2</c:v>
                </c:pt>
                <c:pt idx="38">
                  <c:v>2.5999999999999999E-2</c:v>
                </c:pt>
                <c:pt idx="39">
                  <c:v>2.3E-3</c:v>
                </c:pt>
                <c:pt idx="40">
                  <c:v>8.0000000000000002E-3</c:v>
                </c:pt>
                <c:pt idx="41">
                  <c:v>1.9599999999999999E-2</c:v>
                </c:pt>
                <c:pt idx="42">
                  <c:v>5.1499999999999997E-2</c:v>
                </c:pt>
                <c:pt idx="43">
                  <c:v>4.0599999999999997E-2</c:v>
                </c:pt>
                <c:pt idx="44">
                  <c:v>9.5000000000000001E-2</c:v>
                </c:pt>
                <c:pt idx="45">
                  <c:v>8.4000000000000005E-2</c:v>
                </c:pt>
                <c:pt idx="46">
                  <c:v>6.6000000000000003E-2</c:v>
                </c:pt>
                <c:pt idx="47">
                  <c:v>7.0999999999999994E-2</c:v>
                </c:pt>
                <c:pt idx="48">
                  <c:v>6.3E-2</c:v>
                </c:pt>
                <c:pt idx="49">
                  <c:v>4.7E-2</c:v>
                </c:pt>
                <c:pt idx="50">
                  <c:v>2.9000000000000001E-2</c:v>
                </c:pt>
                <c:pt idx="51">
                  <c:v>0.105</c:v>
                </c:pt>
                <c:pt idx="52">
                  <c:v>0.106</c:v>
                </c:pt>
                <c:pt idx="53">
                  <c:v>0.1</c:v>
                </c:pt>
                <c:pt idx="54">
                  <c:v>8.8999999999999996E-2</c:v>
                </c:pt>
                <c:pt idx="55">
                  <c:v>8.1000000000000003E-2</c:v>
                </c:pt>
                <c:pt idx="56">
                  <c:v>6.7000000000000004E-2</c:v>
                </c:pt>
                <c:pt idx="57">
                  <c:v>6.3E-2</c:v>
                </c:pt>
                <c:pt idx="58">
                  <c:v>4.7E-2</c:v>
                </c:pt>
                <c:pt idx="59">
                  <c:v>0.04</c:v>
                </c:pt>
                <c:pt idx="60">
                  <c:v>0.20300000000000001</c:v>
                </c:pt>
                <c:pt idx="61">
                  <c:v>0.20899999999999999</c:v>
                </c:pt>
                <c:pt idx="62">
                  <c:v>0.16600000000000001</c:v>
                </c:pt>
                <c:pt idx="63">
                  <c:v>0.27500000000000002</c:v>
                </c:pt>
                <c:pt idx="64">
                  <c:v>0.27200000000000002</c:v>
                </c:pt>
                <c:pt idx="65">
                  <c:v>0.28199999999999997</c:v>
                </c:pt>
                <c:pt idx="66">
                  <c:v>0.253</c:v>
                </c:pt>
                <c:pt idx="67">
                  <c:v>0.26700000000000002</c:v>
                </c:pt>
                <c:pt idx="68">
                  <c:v>0.26600000000000001</c:v>
                </c:pt>
                <c:pt idx="69">
                  <c:v>0.25700000000000001</c:v>
                </c:pt>
                <c:pt idx="70">
                  <c:v>0.251</c:v>
                </c:pt>
                <c:pt idx="71">
                  <c:v>0.23300000000000001</c:v>
                </c:pt>
                <c:pt idx="72">
                  <c:v>0.23200000000000001</c:v>
                </c:pt>
                <c:pt idx="73">
                  <c:v>0.22</c:v>
                </c:pt>
                <c:pt idx="74">
                  <c:v>0.17699999999999999</c:v>
                </c:pt>
                <c:pt idx="75">
                  <c:v>0.192</c:v>
                </c:pt>
                <c:pt idx="76">
                  <c:v>0.16700000000000001</c:v>
                </c:pt>
                <c:pt idx="77">
                  <c:v>9.4E-2</c:v>
                </c:pt>
                <c:pt idx="78">
                  <c:v>7.9500000000000001E-2</c:v>
                </c:pt>
                <c:pt idx="79">
                  <c:v>7.0349999999999996E-2</c:v>
                </c:pt>
                <c:pt idx="80">
                  <c:v>6.6900000000000001E-2</c:v>
                </c:pt>
                <c:pt idx="81">
                  <c:v>4.5600000000000002E-2</c:v>
                </c:pt>
                <c:pt idx="82">
                  <c:v>3.2000000000000001E-2</c:v>
                </c:pt>
                <c:pt idx="83">
                  <c:v>0.1318</c:v>
                </c:pt>
                <c:pt idx="84">
                  <c:v>0.13289999999999999</c:v>
                </c:pt>
                <c:pt idx="85">
                  <c:v>0.1376</c:v>
                </c:pt>
                <c:pt idx="86">
                  <c:v>9.4399999999999998E-2</c:v>
                </c:pt>
                <c:pt idx="87">
                  <c:v>5.6599999999999998E-2</c:v>
                </c:pt>
                <c:pt idx="88">
                  <c:v>0.28894999999999998</c:v>
                </c:pt>
                <c:pt idx="89">
                  <c:v>0.2949</c:v>
                </c:pt>
                <c:pt idx="90">
                  <c:v>0.25764999999999999</c:v>
                </c:pt>
                <c:pt idx="91">
                  <c:v>0.21215000000000001</c:v>
                </c:pt>
                <c:pt idx="92">
                  <c:v>1.22</c:v>
                </c:pt>
                <c:pt idx="93">
                  <c:v>1.1200000000000001</c:v>
                </c:pt>
                <c:pt idx="94">
                  <c:v>1.03</c:v>
                </c:pt>
                <c:pt idx="95">
                  <c:v>1.08</c:v>
                </c:pt>
                <c:pt idx="96">
                  <c:v>1.06</c:v>
                </c:pt>
                <c:pt idx="97">
                  <c:v>1.19</c:v>
                </c:pt>
                <c:pt idx="98">
                  <c:v>1.1499999999999999</c:v>
                </c:pt>
                <c:pt idx="99">
                  <c:v>1.18</c:v>
                </c:pt>
                <c:pt idx="100">
                  <c:v>1.03</c:v>
                </c:pt>
                <c:pt idx="101">
                  <c:v>1.05</c:v>
                </c:pt>
                <c:pt idx="102">
                  <c:v>1.1399999999999999</c:v>
                </c:pt>
                <c:pt idx="103">
                  <c:v>0.31</c:v>
                </c:pt>
                <c:pt idx="104">
                  <c:v>0.42</c:v>
                </c:pt>
                <c:pt idx="105">
                  <c:v>0.4</c:v>
                </c:pt>
                <c:pt idx="106">
                  <c:v>0.42</c:v>
                </c:pt>
                <c:pt idx="107">
                  <c:v>0.39</c:v>
                </c:pt>
                <c:pt idx="108">
                  <c:v>0.52</c:v>
                </c:pt>
                <c:pt idx="109">
                  <c:v>0.41</c:v>
                </c:pt>
                <c:pt idx="110">
                  <c:v>0.39</c:v>
                </c:pt>
                <c:pt idx="111">
                  <c:v>0.43</c:v>
                </c:pt>
                <c:pt idx="112">
                  <c:v>0.49</c:v>
                </c:pt>
                <c:pt idx="113">
                  <c:v>0.57999999999999996</c:v>
                </c:pt>
                <c:pt idx="114">
                  <c:v>0.14599999999999999</c:v>
                </c:pt>
                <c:pt idx="115">
                  <c:v>0.11700000000000001</c:v>
                </c:pt>
                <c:pt idx="116">
                  <c:v>0.13100000000000001</c:v>
                </c:pt>
                <c:pt idx="117">
                  <c:v>0.13800000000000001</c:v>
                </c:pt>
                <c:pt idx="118">
                  <c:v>0.10100000000000001</c:v>
                </c:pt>
                <c:pt idx="119">
                  <c:v>0.13</c:v>
                </c:pt>
                <c:pt idx="120">
                  <c:v>0.157</c:v>
                </c:pt>
                <c:pt idx="121">
                  <c:v>0.223</c:v>
                </c:pt>
                <c:pt idx="122">
                  <c:v>4.07E-2</c:v>
                </c:pt>
                <c:pt idx="123">
                  <c:v>3.5999999999999997E-2</c:v>
                </c:pt>
                <c:pt idx="124">
                  <c:v>3.1699999999999999E-2</c:v>
                </c:pt>
                <c:pt idx="125">
                  <c:v>3.61E-2</c:v>
                </c:pt>
                <c:pt idx="126">
                  <c:v>3.7999999999999999E-2</c:v>
                </c:pt>
                <c:pt idx="127">
                  <c:v>4.5900000000000003E-2</c:v>
                </c:pt>
                <c:pt idx="128">
                  <c:v>5.21E-2</c:v>
                </c:pt>
                <c:pt idx="129">
                  <c:v>5.6899999999999999E-2</c:v>
                </c:pt>
                <c:pt idx="130">
                  <c:v>5.0700000000000002E-2</c:v>
                </c:pt>
                <c:pt idx="131">
                  <c:v>0.158</c:v>
                </c:pt>
                <c:pt idx="132">
                  <c:v>0.18</c:v>
                </c:pt>
                <c:pt idx="133">
                  <c:v>0.32100000000000001</c:v>
                </c:pt>
                <c:pt idx="134">
                  <c:v>0.36299999999999999</c:v>
                </c:pt>
                <c:pt idx="135">
                  <c:v>0.374</c:v>
                </c:pt>
                <c:pt idx="136">
                  <c:v>0.45100000000000001</c:v>
                </c:pt>
                <c:pt idx="137">
                  <c:v>0.33</c:v>
                </c:pt>
                <c:pt idx="138">
                  <c:v>0.40300000000000002</c:v>
                </c:pt>
                <c:pt idx="139">
                  <c:v>0.41399999999999998</c:v>
                </c:pt>
                <c:pt idx="140">
                  <c:v>0.37</c:v>
                </c:pt>
                <c:pt idx="141">
                  <c:v>0.45400000000000001</c:v>
                </c:pt>
                <c:pt idx="142">
                  <c:v>0.42899999999999999</c:v>
                </c:pt>
                <c:pt idx="143">
                  <c:v>0.44500000000000001</c:v>
                </c:pt>
                <c:pt idx="144">
                  <c:v>2.7000000000000001E-3</c:v>
                </c:pt>
                <c:pt idx="145">
                  <c:v>7.3000000000000001E-3</c:v>
                </c:pt>
                <c:pt idx="146">
                  <c:v>2.01E-2</c:v>
                </c:pt>
                <c:pt idx="147">
                  <c:v>1.84E-2</c:v>
                </c:pt>
                <c:pt idx="148">
                  <c:v>4.4299999999999999E-2</c:v>
                </c:pt>
                <c:pt idx="149">
                  <c:v>5.4899999999999997E-2</c:v>
                </c:pt>
                <c:pt idx="150">
                  <c:v>5.4300000000000001E-2</c:v>
                </c:pt>
                <c:pt idx="151">
                  <c:v>5.3999999999999999E-2</c:v>
                </c:pt>
                <c:pt idx="152">
                  <c:v>0.68500000000000005</c:v>
                </c:pt>
                <c:pt idx="153">
                  <c:v>0.77</c:v>
                </c:pt>
                <c:pt idx="154">
                  <c:v>1.25</c:v>
                </c:pt>
                <c:pt idx="155">
                  <c:v>1.262</c:v>
                </c:pt>
                <c:pt idx="156">
                  <c:v>1.298</c:v>
                </c:pt>
                <c:pt idx="157">
                  <c:v>1.415</c:v>
                </c:pt>
                <c:pt idx="158">
                  <c:v>1.385</c:v>
                </c:pt>
                <c:pt idx="159">
                  <c:v>0.85</c:v>
                </c:pt>
                <c:pt idx="160">
                  <c:v>0.83199999999999996</c:v>
                </c:pt>
                <c:pt idx="161">
                  <c:v>1.135</c:v>
                </c:pt>
                <c:pt idx="162">
                  <c:v>1.0249999999999999</c:v>
                </c:pt>
                <c:pt idx="163">
                  <c:v>1.1200000000000001</c:v>
                </c:pt>
                <c:pt idx="164">
                  <c:v>1.1067</c:v>
                </c:pt>
                <c:pt idx="165">
                  <c:v>0.17</c:v>
                </c:pt>
                <c:pt idx="166">
                  <c:v>0.15</c:v>
                </c:pt>
                <c:pt idx="167">
                  <c:v>0.45</c:v>
                </c:pt>
                <c:pt idx="168">
                  <c:v>0.51</c:v>
                </c:pt>
                <c:pt idx="169">
                  <c:v>1.49</c:v>
                </c:pt>
                <c:pt idx="170">
                  <c:v>2.5499999999999998E-2</c:v>
                </c:pt>
                <c:pt idx="171">
                  <c:v>5.67E-2</c:v>
                </c:pt>
                <c:pt idx="172">
                  <c:v>5.3499999999999999E-2</c:v>
                </c:pt>
                <c:pt idx="173">
                  <c:v>8.9499999999999996E-2</c:v>
                </c:pt>
                <c:pt idx="174">
                  <c:v>9.01E-2</c:v>
                </c:pt>
                <c:pt idx="175">
                  <c:v>1.2540000000000003E-2</c:v>
                </c:pt>
                <c:pt idx="176">
                  <c:v>1.7856999999999998E-2</c:v>
                </c:pt>
                <c:pt idx="177">
                  <c:v>2.5740000000000002E-2</c:v>
                </c:pt>
                <c:pt idx="178">
                  <c:v>2.4419999999999997E-2</c:v>
                </c:pt>
                <c:pt idx="179">
                  <c:v>3.6630000000000003E-2</c:v>
                </c:pt>
                <c:pt idx="180">
                  <c:v>5.3533000000000004E-2</c:v>
                </c:pt>
                <c:pt idx="181">
                  <c:v>6.5157000000000007E-2</c:v>
                </c:pt>
                <c:pt idx="182">
                  <c:v>7.4066999999999994E-2</c:v>
                </c:pt>
                <c:pt idx="183">
                  <c:v>9.6067E-2</c:v>
                </c:pt>
                <c:pt idx="184">
                  <c:v>3.0599999999999999E-2</c:v>
                </c:pt>
                <c:pt idx="185">
                  <c:v>2.93E-2</c:v>
                </c:pt>
                <c:pt idx="186">
                  <c:v>7.1999999999999998E-3</c:v>
                </c:pt>
                <c:pt idx="187">
                  <c:v>1.2500000000000001E-2</c:v>
                </c:pt>
                <c:pt idx="188">
                  <c:v>2.0400000000000001E-2</c:v>
                </c:pt>
                <c:pt idx="189">
                  <c:v>1.9699999999999999E-2</c:v>
                </c:pt>
                <c:pt idx="190">
                  <c:v>6.1999999999999998E-3</c:v>
                </c:pt>
                <c:pt idx="191">
                  <c:v>6.4000000000000003E-3</c:v>
                </c:pt>
                <c:pt idx="192">
                  <c:v>2.23E-2</c:v>
                </c:pt>
                <c:pt idx="193">
                  <c:v>8.14E-2</c:v>
                </c:pt>
                <c:pt idx="194">
                  <c:v>7.8200000000000006E-2</c:v>
                </c:pt>
                <c:pt idx="195">
                  <c:v>7.9399999999999998E-2</c:v>
                </c:pt>
                <c:pt idx="196">
                  <c:v>9.9199999999999997E-2</c:v>
                </c:pt>
                <c:pt idx="197">
                  <c:v>0.1033</c:v>
                </c:pt>
                <c:pt idx="198">
                  <c:v>0.10059999999999999</c:v>
                </c:pt>
                <c:pt idx="199">
                  <c:v>9.7600000000000006E-2</c:v>
                </c:pt>
                <c:pt idx="200">
                  <c:v>0.1061</c:v>
                </c:pt>
                <c:pt idx="201">
                  <c:v>0.10589999999999999</c:v>
                </c:pt>
                <c:pt idx="202">
                  <c:v>6.0000000000000001E-3</c:v>
                </c:pt>
                <c:pt idx="203">
                  <c:v>9.1999999999999998E-3</c:v>
                </c:pt>
                <c:pt idx="204">
                  <c:v>3.5000000000000001E-3</c:v>
                </c:pt>
                <c:pt idx="205">
                  <c:v>1.14E-2</c:v>
                </c:pt>
                <c:pt idx="206">
                  <c:v>1.7600000000000001E-2</c:v>
                </c:pt>
                <c:pt idx="207">
                  <c:v>1.7500000000000002E-2</c:v>
                </c:pt>
                <c:pt idx="208">
                  <c:v>1.5699999999999999E-2</c:v>
                </c:pt>
                <c:pt idx="209">
                  <c:v>2.92E-2</c:v>
                </c:pt>
                <c:pt idx="210">
                  <c:v>3.4099999999999998E-2</c:v>
                </c:pt>
                <c:pt idx="211">
                  <c:v>1.95E-2</c:v>
                </c:pt>
                <c:pt idx="212">
                  <c:v>2.9600000000000001E-2</c:v>
                </c:pt>
                <c:pt idx="213">
                  <c:v>5.9799999999999999E-2</c:v>
                </c:pt>
                <c:pt idx="214">
                  <c:v>9.9000000000000005E-2</c:v>
                </c:pt>
                <c:pt idx="215">
                  <c:v>3.7499999999999999E-2</c:v>
                </c:pt>
                <c:pt idx="216">
                  <c:v>0.1019</c:v>
                </c:pt>
                <c:pt idx="217">
                  <c:v>0.13919999999999999</c:v>
                </c:pt>
                <c:pt idx="218">
                  <c:v>0.16270000000000001</c:v>
                </c:pt>
                <c:pt idx="219">
                  <c:v>6.8099999999999994E-2</c:v>
                </c:pt>
                <c:pt idx="220">
                  <c:v>0.12709999999999999</c:v>
                </c:pt>
                <c:pt idx="221">
                  <c:v>0.21829999999999999</c:v>
                </c:pt>
                <c:pt idx="222">
                  <c:v>0.32769999999999999</c:v>
                </c:pt>
                <c:pt idx="223">
                  <c:v>0.24210000000000001</c:v>
                </c:pt>
                <c:pt idx="224">
                  <c:v>0.1051</c:v>
                </c:pt>
                <c:pt idx="225">
                  <c:v>0.33179999999999998</c:v>
                </c:pt>
                <c:pt idx="226">
                  <c:v>0.31719999999999998</c:v>
                </c:pt>
                <c:pt idx="227">
                  <c:v>0.3029</c:v>
                </c:pt>
                <c:pt idx="228">
                  <c:v>0.21890000000000001</c:v>
                </c:pt>
                <c:pt idx="229">
                  <c:v>0.34</c:v>
                </c:pt>
                <c:pt idx="230">
                  <c:v>1.1100000000000001</c:v>
                </c:pt>
                <c:pt idx="231">
                  <c:v>1.6</c:v>
                </c:pt>
                <c:pt idx="232">
                  <c:v>1.61</c:v>
                </c:pt>
                <c:pt idx="233">
                  <c:v>1.63</c:v>
                </c:pt>
                <c:pt idx="234">
                  <c:v>1.59</c:v>
                </c:pt>
                <c:pt idx="235">
                  <c:v>1.43</c:v>
                </c:pt>
                <c:pt idx="236">
                  <c:v>1.4</c:v>
                </c:pt>
                <c:pt idx="237">
                  <c:v>1.29</c:v>
                </c:pt>
                <c:pt idx="238">
                  <c:v>1.36</c:v>
                </c:pt>
                <c:pt idx="239">
                  <c:v>1.39</c:v>
                </c:pt>
                <c:pt idx="240">
                  <c:v>1.37</c:v>
                </c:pt>
                <c:pt idx="241">
                  <c:v>1.33</c:v>
                </c:pt>
                <c:pt idx="242">
                  <c:v>2.12</c:v>
                </c:pt>
                <c:pt idx="243">
                  <c:v>0.52</c:v>
                </c:pt>
                <c:pt idx="244">
                  <c:v>1</c:v>
                </c:pt>
                <c:pt idx="245">
                  <c:v>1.59</c:v>
                </c:pt>
                <c:pt idx="246">
                  <c:v>1.54</c:v>
                </c:pt>
                <c:pt idx="247">
                  <c:v>1.42</c:v>
                </c:pt>
                <c:pt idx="248">
                  <c:v>1.44</c:v>
                </c:pt>
                <c:pt idx="249">
                  <c:v>1.26</c:v>
                </c:pt>
                <c:pt idx="250">
                  <c:v>2.0099999999999998</c:v>
                </c:pt>
                <c:pt idx="251">
                  <c:v>0</c:v>
                </c:pt>
                <c:pt idx="252">
                  <c:v>1.6899999999999998E-2</c:v>
                </c:pt>
                <c:pt idx="253">
                  <c:v>2.81E-2</c:v>
                </c:pt>
                <c:pt idx="254">
                  <c:v>3.175E-2</c:v>
                </c:pt>
                <c:pt idx="255">
                  <c:v>0</c:v>
                </c:pt>
                <c:pt idx="256">
                  <c:v>2.1499999999999998E-2</c:v>
                </c:pt>
                <c:pt idx="257">
                  <c:v>3.2399999999999998E-2</c:v>
                </c:pt>
                <c:pt idx="258">
                  <c:v>5.11E-2</c:v>
                </c:pt>
                <c:pt idx="259">
                  <c:v>4.6100000000000002E-2</c:v>
                </c:pt>
                <c:pt idx="260">
                  <c:v>0.1011</c:v>
                </c:pt>
                <c:pt idx="261">
                  <c:v>0.12620000000000001</c:v>
                </c:pt>
                <c:pt idx="262">
                  <c:v>0.1401</c:v>
                </c:pt>
                <c:pt idx="263">
                  <c:v>0.08</c:v>
                </c:pt>
                <c:pt idx="264">
                  <c:v>0.20025000000000001</c:v>
                </c:pt>
                <c:pt idx="265">
                  <c:v>0.22359999999999999</c:v>
                </c:pt>
                <c:pt idx="266">
                  <c:v>0.1173</c:v>
                </c:pt>
                <c:pt idx="267">
                  <c:v>0.2114</c:v>
                </c:pt>
                <c:pt idx="268">
                  <c:v>0.25030000000000002</c:v>
                </c:pt>
                <c:pt idx="269">
                  <c:v>0.29330000000000001</c:v>
                </c:pt>
                <c:pt idx="270">
                  <c:v>0.65300000000000002</c:v>
                </c:pt>
                <c:pt idx="271">
                  <c:v>0.66100000000000003</c:v>
                </c:pt>
                <c:pt idx="272">
                  <c:v>0.71199999999999997</c:v>
                </c:pt>
                <c:pt idx="273">
                  <c:v>2.1499999999999998E-2</c:v>
                </c:pt>
                <c:pt idx="274">
                  <c:v>5.8200000000000002E-2</c:v>
                </c:pt>
                <c:pt idx="275">
                  <c:v>0.1022</c:v>
                </c:pt>
                <c:pt idx="276">
                  <c:v>0.2094</c:v>
                </c:pt>
                <c:pt idx="277">
                  <c:v>3.8300000000000001E-2</c:v>
                </c:pt>
                <c:pt idx="278">
                  <c:v>6.6100000000000006E-2</c:v>
                </c:pt>
                <c:pt idx="279">
                  <c:v>5.04E-2</c:v>
                </c:pt>
                <c:pt idx="280">
                  <c:v>0.1429</c:v>
                </c:pt>
                <c:pt idx="281">
                  <c:v>7.3000000000000001E-3</c:v>
                </c:pt>
                <c:pt idx="282">
                  <c:v>2.7900000000000001E-2</c:v>
                </c:pt>
                <c:pt idx="283">
                  <c:v>6.13E-2</c:v>
                </c:pt>
                <c:pt idx="284">
                  <c:v>0.11700000000000001</c:v>
                </c:pt>
                <c:pt idx="285">
                  <c:v>1.64</c:v>
                </c:pt>
                <c:pt idx="286">
                  <c:v>1.53</c:v>
                </c:pt>
                <c:pt idx="287">
                  <c:v>1.51</c:v>
                </c:pt>
                <c:pt idx="288">
                  <c:v>0.85</c:v>
                </c:pt>
                <c:pt idx="289">
                  <c:v>0.56000000000000005</c:v>
                </c:pt>
                <c:pt idx="290">
                  <c:v>0.78</c:v>
                </c:pt>
                <c:pt idx="291">
                  <c:v>0.65</c:v>
                </c:pt>
                <c:pt idx="292">
                  <c:v>0.73</c:v>
                </c:pt>
                <c:pt idx="293">
                  <c:v>0.67</c:v>
                </c:pt>
                <c:pt idx="294">
                  <c:v>0.72</c:v>
                </c:pt>
                <c:pt idx="295">
                  <c:v>0.75</c:v>
                </c:pt>
                <c:pt idx="296">
                  <c:v>1.41</c:v>
                </c:pt>
                <c:pt idx="297">
                  <c:v>1.23</c:v>
                </c:pt>
                <c:pt idx="298">
                  <c:v>1.17</c:v>
                </c:pt>
                <c:pt idx="299">
                  <c:v>1.17</c:v>
                </c:pt>
                <c:pt idx="300">
                  <c:v>1.1100000000000001</c:v>
                </c:pt>
                <c:pt idx="301">
                  <c:v>1.08</c:v>
                </c:pt>
                <c:pt idx="302">
                  <c:v>1.99</c:v>
                </c:pt>
                <c:pt idx="303">
                  <c:v>1.91</c:v>
                </c:pt>
                <c:pt idx="304">
                  <c:v>1.66</c:v>
                </c:pt>
                <c:pt idx="305">
                  <c:v>1.74</c:v>
                </c:pt>
                <c:pt idx="306">
                  <c:v>1.93</c:v>
                </c:pt>
                <c:pt idx="307">
                  <c:v>1.78</c:v>
                </c:pt>
                <c:pt idx="308">
                  <c:v>1.56</c:v>
                </c:pt>
                <c:pt idx="309">
                  <c:v>1.65</c:v>
                </c:pt>
                <c:pt idx="310">
                  <c:v>2.77</c:v>
                </c:pt>
                <c:pt idx="311">
                  <c:v>2.46</c:v>
                </c:pt>
                <c:pt idx="312">
                  <c:v>2.29</c:v>
                </c:pt>
                <c:pt idx="313">
                  <c:v>0.28599999999999998</c:v>
                </c:pt>
                <c:pt idx="314">
                  <c:v>0.26500000000000001</c:v>
                </c:pt>
                <c:pt idx="315">
                  <c:v>9.6000000000000002E-2</c:v>
                </c:pt>
                <c:pt idx="316">
                  <c:v>0.73399999999999999</c:v>
                </c:pt>
                <c:pt idx="317">
                  <c:v>0.53</c:v>
                </c:pt>
                <c:pt idx="318">
                  <c:v>0.48</c:v>
                </c:pt>
                <c:pt idx="319">
                  <c:v>0.61799999999999999</c:v>
                </c:pt>
                <c:pt idx="320">
                  <c:v>0.82399999999999995</c:v>
                </c:pt>
                <c:pt idx="321">
                  <c:v>0.91500000000000004</c:v>
                </c:pt>
                <c:pt idx="322">
                  <c:v>0.73599999999999999</c:v>
                </c:pt>
                <c:pt idx="323">
                  <c:v>0.39900000000000002</c:v>
                </c:pt>
                <c:pt idx="324">
                  <c:v>7.4999999999999997E-2</c:v>
                </c:pt>
                <c:pt idx="325">
                  <c:v>0.27600000000000002</c:v>
                </c:pt>
                <c:pt idx="326">
                  <c:v>0.36399999999999999</c:v>
                </c:pt>
                <c:pt idx="327">
                  <c:v>7.5999999999999998E-2</c:v>
                </c:pt>
                <c:pt idx="328">
                  <c:v>0.25700000000000001</c:v>
                </c:pt>
                <c:pt idx="329">
                  <c:v>0.30299999999999999</c:v>
                </c:pt>
                <c:pt idx="330">
                  <c:v>0.28699999999999998</c:v>
                </c:pt>
                <c:pt idx="331">
                  <c:v>0.26400000000000001</c:v>
                </c:pt>
                <c:pt idx="332">
                  <c:v>0.158</c:v>
                </c:pt>
                <c:pt idx="333">
                  <c:v>0.22</c:v>
                </c:pt>
                <c:pt idx="334">
                  <c:v>1.25</c:v>
                </c:pt>
                <c:pt idx="335">
                  <c:v>0.93</c:v>
                </c:pt>
                <c:pt idx="336">
                  <c:v>2.85</c:v>
                </c:pt>
                <c:pt idx="337">
                  <c:v>2.33</c:v>
                </c:pt>
                <c:pt idx="338">
                  <c:v>2.5099999999999998</c:v>
                </c:pt>
                <c:pt idx="339">
                  <c:v>2.4700000000000002</c:v>
                </c:pt>
                <c:pt idx="340">
                  <c:v>4.5199999999999996</c:v>
                </c:pt>
                <c:pt idx="341">
                  <c:v>4.68</c:v>
                </c:pt>
                <c:pt idx="342">
                  <c:v>3.99</c:v>
                </c:pt>
                <c:pt idx="343">
                  <c:v>3.6</c:v>
                </c:pt>
                <c:pt idx="344">
                  <c:v>6.21</c:v>
                </c:pt>
                <c:pt idx="345">
                  <c:v>5.88</c:v>
                </c:pt>
                <c:pt idx="346">
                  <c:v>5.24</c:v>
                </c:pt>
                <c:pt idx="347">
                  <c:v>4.91</c:v>
                </c:pt>
                <c:pt idx="348">
                  <c:v>4.1500000000000004</c:v>
                </c:pt>
                <c:pt idx="349">
                  <c:v>1.71</c:v>
                </c:pt>
                <c:pt idx="350">
                  <c:v>1.02</c:v>
                </c:pt>
                <c:pt idx="351">
                  <c:v>2.98</c:v>
                </c:pt>
                <c:pt idx="352">
                  <c:v>2.59</c:v>
                </c:pt>
                <c:pt idx="353">
                  <c:v>4.1500000000000004</c:v>
                </c:pt>
                <c:pt idx="354">
                  <c:v>3.82</c:v>
                </c:pt>
                <c:pt idx="355">
                  <c:v>1.1299999999999999</c:v>
                </c:pt>
                <c:pt idx="356">
                  <c:v>4.55</c:v>
                </c:pt>
                <c:pt idx="357">
                  <c:v>4.1100000000000003</c:v>
                </c:pt>
                <c:pt idx="358">
                  <c:v>15.29</c:v>
                </c:pt>
                <c:pt idx="359">
                  <c:v>14.85</c:v>
                </c:pt>
                <c:pt idx="360">
                  <c:v>13.9</c:v>
                </c:pt>
                <c:pt idx="361">
                  <c:v>18</c:v>
                </c:pt>
                <c:pt idx="362">
                  <c:v>17.64</c:v>
                </c:pt>
                <c:pt idx="363">
                  <c:v>17.09</c:v>
                </c:pt>
                <c:pt idx="364">
                  <c:v>16.21</c:v>
                </c:pt>
                <c:pt idx="365">
                  <c:v>14.89</c:v>
                </c:pt>
                <c:pt idx="366">
                  <c:v>18.63</c:v>
                </c:pt>
                <c:pt idx="367">
                  <c:v>18.48</c:v>
                </c:pt>
                <c:pt idx="368">
                  <c:v>16.940000000000001</c:v>
                </c:pt>
                <c:pt idx="369">
                  <c:v>3.37</c:v>
                </c:pt>
                <c:pt idx="370">
                  <c:v>2.57</c:v>
                </c:pt>
                <c:pt idx="371">
                  <c:v>2.56</c:v>
                </c:pt>
                <c:pt idx="372">
                  <c:v>2.36</c:v>
                </c:pt>
                <c:pt idx="373">
                  <c:v>6.43</c:v>
                </c:pt>
                <c:pt idx="374">
                  <c:v>5.37</c:v>
                </c:pt>
                <c:pt idx="375">
                  <c:v>4.7</c:v>
                </c:pt>
                <c:pt idx="376">
                  <c:v>2.08</c:v>
                </c:pt>
                <c:pt idx="377">
                  <c:v>2.27</c:v>
                </c:pt>
                <c:pt idx="378">
                  <c:v>2.75</c:v>
                </c:pt>
                <c:pt idx="379">
                  <c:v>3.85</c:v>
                </c:pt>
                <c:pt idx="380">
                  <c:v>5.4</c:v>
                </c:pt>
                <c:pt idx="381">
                  <c:v>1.07</c:v>
                </c:pt>
                <c:pt idx="382">
                  <c:v>1.02</c:v>
                </c:pt>
                <c:pt idx="383">
                  <c:v>0.89</c:v>
                </c:pt>
                <c:pt idx="384">
                  <c:v>0.97</c:v>
                </c:pt>
                <c:pt idx="385">
                  <c:v>1.62</c:v>
                </c:pt>
                <c:pt idx="386">
                  <c:v>1.39</c:v>
                </c:pt>
                <c:pt idx="387">
                  <c:v>1.4</c:v>
                </c:pt>
                <c:pt idx="388">
                  <c:v>1.48</c:v>
                </c:pt>
                <c:pt idx="389">
                  <c:v>1.72</c:v>
                </c:pt>
                <c:pt idx="390">
                  <c:v>0.77</c:v>
                </c:pt>
                <c:pt idx="391">
                  <c:v>0.86</c:v>
                </c:pt>
                <c:pt idx="392">
                  <c:v>0.76</c:v>
                </c:pt>
                <c:pt idx="393">
                  <c:v>1.39</c:v>
                </c:pt>
                <c:pt idx="394">
                  <c:v>1.26</c:v>
                </c:pt>
                <c:pt idx="395">
                  <c:v>1.23</c:v>
                </c:pt>
                <c:pt idx="396">
                  <c:v>1.1100000000000001</c:v>
                </c:pt>
                <c:pt idx="397">
                  <c:v>1.65</c:v>
                </c:pt>
                <c:pt idx="398">
                  <c:v>1.5</c:v>
                </c:pt>
                <c:pt idx="399">
                  <c:v>1.52</c:v>
                </c:pt>
                <c:pt idx="400">
                  <c:v>1.94</c:v>
                </c:pt>
                <c:pt idx="401">
                  <c:v>1.81</c:v>
                </c:pt>
                <c:pt idx="402">
                  <c:v>1.96</c:v>
                </c:pt>
                <c:pt idx="403">
                  <c:v>2</c:v>
                </c:pt>
                <c:pt idx="404">
                  <c:v>1.84</c:v>
                </c:pt>
                <c:pt idx="405">
                  <c:v>0.77</c:v>
                </c:pt>
                <c:pt idx="406">
                  <c:v>0.94</c:v>
                </c:pt>
                <c:pt idx="407">
                  <c:v>1.23</c:v>
                </c:pt>
                <c:pt idx="408">
                  <c:v>2.44</c:v>
                </c:pt>
                <c:pt idx="409">
                  <c:v>2.2200000000000002</c:v>
                </c:pt>
                <c:pt idx="410">
                  <c:v>1.17</c:v>
                </c:pt>
                <c:pt idx="411">
                  <c:v>1.1000000000000001</c:v>
                </c:pt>
                <c:pt idx="412">
                  <c:v>1.1000000000000001</c:v>
                </c:pt>
                <c:pt idx="413">
                  <c:v>1.3</c:v>
                </c:pt>
                <c:pt idx="414">
                  <c:v>3.01</c:v>
                </c:pt>
                <c:pt idx="415">
                  <c:v>1.103</c:v>
                </c:pt>
                <c:pt idx="416">
                  <c:v>1.0489999999999999</c:v>
                </c:pt>
                <c:pt idx="417">
                  <c:v>1.1100000000000001</c:v>
                </c:pt>
                <c:pt idx="418">
                  <c:v>1.1100000000000001</c:v>
                </c:pt>
                <c:pt idx="419">
                  <c:v>1.1499999999999999</c:v>
                </c:pt>
                <c:pt idx="420">
                  <c:v>1.1499999999999999</c:v>
                </c:pt>
                <c:pt idx="421">
                  <c:v>1.1200000000000001</c:v>
                </c:pt>
                <c:pt idx="422">
                  <c:v>1.1499999999999999</c:v>
                </c:pt>
                <c:pt idx="423">
                  <c:v>8.6</c:v>
                </c:pt>
                <c:pt idx="424">
                  <c:v>7.81</c:v>
                </c:pt>
                <c:pt idx="425">
                  <c:v>15.58</c:v>
                </c:pt>
                <c:pt idx="426">
                  <c:v>11.44</c:v>
                </c:pt>
                <c:pt idx="427">
                  <c:v>4.29</c:v>
                </c:pt>
                <c:pt idx="428">
                  <c:v>2.78</c:v>
                </c:pt>
                <c:pt idx="429">
                  <c:v>2.93</c:v>
                </c:pt>
                <c:pt idx="430">
                  <c:v>3.3</c:v>
                </c:pt>
                <c:pt idx="431">
                  <c:v>3.52</c:v>
                </c:pt>
                <c:pt idx="432">
                  <c:v>2.5</c:v>
                </c:pt>
                <c:pt idx="433">
                  <c:v>2.4500000000000002</c:v>
                </c:pt>
                <c:pt idx="434">
                  <c:v>2.76</c:v>
                </c:pt>
                <c:pt idx="435">
                  <c:v>2.2999999999999998</c:v>
                </c:pt>
                <c:pt idx="436">
                  <c:v>14</c:v>
                </c:pt>
                <c:pt idx="437">
                  <c:v>14.81</c:v>
                </c:pt>
                <c:pt idx="438">
                  <c:v>8.32</c:v>
                </c:pt>
                <c:pt idx="439">
                  <c:v>11.8</c:v>
                </c:pt>
                <c:pt idx="440">
                  <c:v>5.5</c:v>
                </c:pt>
                <c:pt idx="441">
                  <c:v>12.95</c:v>
                </c:pt>
                <c:pt idx="442">
                  <c:v>4.7</c:v>
                </c:pt>
                <c:pt idx="443">
                  <c:v>3.44</c:v>
                </c:pt>
                <c:pt idx="444">
                  <c:v>5.3</c:v>
                </c:pt>
                <c:pt idx="445">
                  <c:v>5.0999999999999996</c:v>
                </c:pt>
                <c:pt idx="446">
                  <c:v>3.75</c:v>
                </c:pt>
                <c:pt idx="447">
                  <c:v>3.1</c:v>
                </c:pt>
                <c:pt idx="448">
                  <c:v>3.58</c:v>
                </c:pt>
              </c:numCache>
            </c:numRef>
          </c:xVal>
          <c:yVal>
            <c:numRef>
              <c:f>'[1]Melt_Carbon_solubility (3)'!$AS$6:$AS$454</c:f>
              <c:numCache>
                <c:formatCode>General</c:formatCode>
                <c:ptCount val="449"/>
                <c:pt idx="0">
                  <c:v>5.8741467387788709E-2</c:v>
                </c:pt>
                <c:pt idx="1">
                  <c:v>8.6602221451406461E-2</c:v>
                </c:pt>
                <c:pt idx="2">
                  <c:v>0.110437936938207</c:v>
                </c:pt>
                <c:pt idx="3">
                  <c:v>3.1692612561864848E-2</c:v>
                </c:pt>
                <c:pt idx="4">
                  <c:v>5.8686422385373409E-2</c:v>
                </c:pt>
                <c:pt idx="5">
                  <c:v>5.9910144183052405E-2</c:v>
                </c:pt>
                <c:pt idx="6">
                  <c:v>8.645374611588437E-2</c:v>
                </c:pt>
                <c:pt idx="7">
                  <c:v>0.11491449724607632</c:v>
                </c:pt>
                <c:pt idx="8">
                  <c:v>0.11686393368929436</c:v>
                </c:pt>
                <c:pt idx="9">
                  <c:v>0.13960920167554508</c:v>
                </c:pt>
                <c:pt idx="10">
                  <c:v>0.19604947807098602</c:v>
                </c:pt>
                <c:pt idx="11">
                  <c:v>0.24036475248450276</c:v>
                </c:pt>
                <c:pt idx="12">
                  <c:v>0.30389048277763647</c:v>
                </c:pt>
                <c:pt idx="13">
                  <c:v>0.36395865111035214</c:v>
                </c:pt>
                <c:pt idx="14">
                  <c:v>0.11678779589589598</c:v>
                </c:pt>
                <c:pt idx="15">
                  <c:v>0.19655885736459916</c:v>
                </c:pt>
                <c:pt idx="16">
                  <c:v>0.25255813193575682</c:v>
                </c:pt>
                <c:pt idx="17">
                  <c:v>0.30695308374815583</c:v>
                </c:pt>
                <c:pt idx="18">
                  <c:v>2.6908744810962067E-2</c:v>
                </c:pt>
                <c:pt idx="19">
                  <c:v>5.3527260556394694E-2</c:v>
                </c:pt>
                <c:pt idx="20">
                  <c:v>5.4785114220546119E-2</c:v>
                </c:pt>
                <c:pt idx="21">
                  <c:v>4.7967513909452232E-2</c:v>
                </c:pt>
                <c:pt idx="22">
                  <c:v>4.1165338749992592E-2</c:v>
                </c:pt>
                <c:pt idx="23">
                  <c:v>4.4412019945799672E-2</c:v>
                </c:pt>
                <c:pt idx="24">
                  <c:v>4.0262756867164191E-2</c:v>
                </c:pt>
                <c:pt idx="25">
                  <c:v>5.3330453209938754E-2</c:v>
                </c:pt>
                <c:pt idx="26">
                  <c:v>4.1266586359499431E-2</c:v>
                </c:pt>
                <c:pt idx="27">
                  <c:v>5.5281819070166952E-2</c:v>
                </c:pt>
                <c:pt idx="28">
                  <c:v>5.7310192694101897E-2</c:v>
                </c:pt>
                <c:pt idx="29">
                  <c:v>9.2050499369406E-2</c:v>
                </c:pt>
                <c:pt idx="30">
                  <c:v>5.0143011010025752E-2</c:v>
                </c:pt>
                <c:pt idx="31">
                  <c:v>6.7006094789691745E-2</c:v>
                </c:pt>
                <c:pt idx="32">
                  <c:v>7.1106017886774217E-2</c:v>
                </c:pt>
                <c:pt idx="33">
                  <c:v>2.4546808576677105E-2</c:v>
                </c:pt>
                <c:pt idx="34">
                  <c:v>3.9587217889497553E-2</c:v>
                </c:pt>
                <c:pt idx="35">
                  <c:v>7.0191751238885866E-2</c:v>
                </c:pt>
                <c:pt idx="36">
                  <c:v>5.3185817368936822E-2</c:v>
                </c:pt>
                <c:pt idx="37">
                  <c:v>2.714931141303404E-2</c:v>
                </c:pt>
                <c:pt idx="38">
                  <c:v>2.1665732993094336E-2</c:v>
                </c:pt>
                <c:pt idx="39">
                  <c:v>5.6928660082967361E-3</c:v>
                </c:pt>
                <c:pt idx="40">
                  <c:v>7.2420309283511494E-3</c:v>
                </c:pt>
                <c:pt idx="41">
                  <c:v>2.1061909478703685E-2</c:v>
                </c:pt>
                <c:pt idx="42">
                  <c:v>4.9263299011782925E-2</c:v>
                </c:pt>
                <c:pt idx="43">
                  <c:v>3.5458740724074247E-2</c:v>
                </c:pt>
                <c:pt idx="44">
                  <c:v>7.8111749926520035E-2</c:v>
                </c:pt>
                <c:pt idx="45">
                  <c:v>7.4260933509035842E-2</c:v>
                </c:pt>
                <c:pt idx="46">
                  <c:v>6.5803402706639536E-2</c:v>
                </c:pt>
                <c:pt idx="47">
                  <c:v>6.4049211079852092E-2</c:v>
                </c:pt>
                <c:pt idx="48">
                  <c:v>6.1499050648556375E-2</c:v>
                </c:pt>
                <c:pt idx="49">
                  <c:v>5.519065228501506E-2</c:v>
                </c:pt>
                <c:pt idx="50">
                  <c:v>4.9941855336426783E-2</c:v>
                </c:pt>
                <c:pt idx="51">
                  <c:v>0.11705879428037369</c:v>
                </c:pt>
                <c:pt idx="52">
                  <c:v>0.10281795793118746</c:v>
                </c:pt>
                <c:pt idx="53">
                  <c:v>9.286659357231189E-2</c:v>
                </c:pt>
                <c:pt idx="54">
                  <c:v>8.6707064163335137E-2</c:v>
                </c:pt>
                <c:pt idx="55">
                  <c:v>8.1000106872797878E-2</c:v>
                </c:pt>
                <c:pt idx="56">
                  <c:v>7.1385145219828611E-2</c:v>
                </c:pt>
                <c:pt idx="57">
                  <c:v>6.6732918097888644E-2</c:v>
                </c:pt>
                <c:pt idx="58">
                  <c:v>6.0060029090526448E-2</c:v>
                </c:pt>
                <c:pt idx="59">
                  <c:v>5.6155610154426272E-2</c:v>
                </c:pt>
                <c:pt idx="60">
                  <c:v>0.21073145398468318</c:v>
                </c:pt>
                <c:pt idx="61">
                  <c:v>0.20899999493519095</c:v>
                </c:pt>
                <c:pt idx="62">
                  <c:v>0.1949871705492969</c:v>
                </c:pt>
                <c:pt idx="63">
                  <c:v>0.28300494398187492</c:v>
                </c:pt>
                <c:pt idx="64">
                  <c:v>0.27244055521945565</c:v>
                </c:pt>
                <c:pt idx="65">
                  <c:v>0.26907774109484067</c:v>
                </c:pt>
                <c:pt idx="66">
                  <c:v>0.26170522512065114</c:v>
                </c:pt>
                <c:pt idx="67">
                  <c:v>0.25219911009972312</c:v>
                </c:pt>
                <c:pt idx="68">
                  <c:v>0.25622652290918291</c:v>
                </c:pt>
                <c:pt idx="69">
                  <c:v>0.24010562446048886</c:v>
                </c:pt>
                <c:pt idx="70">
                  <c:v>0.23158698679155471</c:v>
                </c:pt>
                <c:pt idx="71">
                  <c:v>0.21952894574549153</c:v>
                </c:pt>
                <c:pt idx="72">
                  <c:v>0.2162456376305891</c:v>
                </c:pt>
                <c:pt idx="73">
                  <c:v>0.21473664496005299</c:v>
                </c:pt>
                <c:pt idx="74">
                  <c:v>0.19890094276680392</c:v>
                </c:pt>
                <c:pt idx="75">
                  <c:v>0.19697094041847088</c:v>
                </c:pt>
                <c:pt idx="76">
                  <c:v>0.193105847855503</c:v>
                </c:pt>
                <c:pt idx="77">
                  <c:v>0.18057034753677634</c:v>
                </c:pt>
                <c:pt idx="78">
                  <c:v>0.12241946121550376</c:v>
                </c:pt>
                <c:pt idx="79">
                  <c:v>0.11842058513381699</c:v>
                </c:pt>
                <c:pt idx="80">
                  <c:v>0.10940443030957028</c:v>
                </c:pt>
                <c:pt idx="81">
                  <c:v>9.3217935653064285E-2</c:v>
                </c:pt>
                <c:pt idx="82">
                  <c:v>8.5953104397894331E-2</c:v>
                </c:pt>
                <c:pt idx="83">
                  <c:v>0.18836583267567236</c:v>
                </c:pt>
                <c:pt idx="84">
                  <c:v>0.18090571680474471</c:v>
                </c:pt>
                <c:pt idx="85">
                  <c:v>0.16437040327256908</c:v>
                </c:pt>
                <c:pt idx="86">
                  <c:v>0.1418010972572874</c:v>
                </c:pt>
                <c:pt idx="87">
                  <c:v>0.12588252766851526</c:v>
                </c:pt>
                <c:pt idx="88">
                  <c:v>0.33801005226772329</c:v>
                </c:pt>
                <c:pt idx="89">
                  <c:v>0.31004575776341159</c:v>
                </c:pt>
                <c:pt idx="90">
                  <c:v>0.2862116697192798</c:v>
                </c:pt>
                <c:pt idx="91">
                  <c:v>0.26829678451111993</c:v>
                </c:pt>
                <c:pt idx="92">
                  <c:v>1.2184771015607239</c:v>
                </c:pt>
                <c:pt idx="93">
                  <c:v>1.2217262751165849</c:v>
                </c:pt>
                <c:pt idx="94">
                  <c:v>1.2246088505505524</c:v>
                </c:pt>
                <c:pt idx="95">
                  <c:v>0.52194975256307063</c:v>
                </c:pt>
                <c:pt idx="96">
                  <c:v>0.52708587008412289</c:v>
                </c:pt>
                <c:pt idx="97">
                  <c:v>0.53190553242754846</c:v>
                </c:pt>
                <c:pt idx="98">
                  <c:v>0.54840330171078033</c:v>
                </c:pt>
                <c:pt idx="99">
                  <c:v>0.56685002341751012</c:v>
                </c:pt>
                <c:pt idx="100">
                  <c:v>0.57572204572298569</c:v>
                </c:pt>
                <c:pt idx="101">
                  <c:v>0.57653914134459594</c:v>
                </c:pt>
                <c:pt idx="102">
                  <c:v>0.61745501114396228</c:v>
                </c:pt>
                <c:pt idx="103">
                  <c:v>0.65853339003853628</c:v>
                </c:pt>
                <c:pt idx="104">
                  <c:v>0.65170817896096533</c:v>
                </c:pt>
                <c:pt idx="105">
                  <c:v>0.65305798355629663</c:v>
                </c:pt>
                <c:pt idx="106">
                  <c:v>0.65980494087497499</c:v>
                </c:pt>
                <c:pt idx="107">
                  <c:v>0.68038855505287354</c:v>
                </c:pt>
                <c:pt idx="108">
                  <c:v>0.71442788861070783</c:v>
                </c:pt>
                <c:pt idx="109">
                  <c:v>0.65931489541025057</c:v>
                </c:pt>
                <c:pt idx="110">
                  <c:v>0.63380802173717943</c:v>
                </c:pt>
                <c:pt idx="111">
                  <c:v>0.61478281526281919</c:v>
                </c:pt>
                <c:pt idx="112">
                  <c:v>0.6073788531400921</c:v>
                </c:pt>
                <c:pt idx="113">
                  <c:v>0.60139647508950844</c:v>
                </c:pt>
                <c:pt idx="114">
                  <c:v>0.19584379066164906</c:v>
                </c:pt>
                <c:pt idx="115">
                  <c:v>0.20615564258497579</c:v>
                </c:pt>
                <c:pt idx="116">
                  <c:v>0.21650611170916947</c:v>
                </c:pt>
                <c:pt idx="117">
                  <c:v>0.22650722017394551</c:v>
                </c:pt>
                <c:pt idx="118">
                  <c:v>0.18821071233954612</c:v>
                </c:pt>
                <c:pt idx="119">
                  <c:v>0.19231474739073165</c:v>
                </c:pt>
                <c:pt idx="120">
                  <c:v>0.21099381947884641</c:v>
                </c:pt>
                <c:pt idx="121">
                  <c:v>0.21902304307886572</c:v>
                </c:pt>
                <c:pt idx="122">
                  <c:v>0.16302355788771133</c:v>
                </c:pt>
                <c:pt idx="123">
                  <c:v>0.16702878224014395</c:v>
                </c:pt>
                <c:pt idx="124">
                  <c:v>0.16526099848888365</c:v>
                </c:pt>
                <c:pt idx="125">
                  <c:v>0.16426389371168171</c:v>
                </c:pt>
                <c:pt idx="126">
                  <c:v>0.16703060273790066</c:v>
                </c:pt>
                <c:pt idx="127">
                  <c:v>0.16729096277414668</c:v>
                </c:pt>
                <c:pt idx="128">
                  <c:v>0.16303439536952044</c:v>
                </c:pt>
                <c:pt idx="129">
                  <c:v>0.16440826520965818</c:v>
                </c:pt>
                <c:pt idx="130">
                  <c:v>0.1619193741157387</c:v>
                </c:pt>
                <c:pt idx="131">
                  <c:v>0.19262035577634895</c:v>
                </c:pt>
                <c:pt idx="132">
                  <c:v>0.20720907112770104</c:v>
                </c:pt>
                <c:pt idx="133">
                  <c:v>0.29887249134597049</c:v>
                </c:pt>
                <c:pt idx="134">
                  <c:v>0.3260966024204312</c:v>
                </c:pt>
                <c:pt idx="135">
                  <c:v>0.35828789850003873</c:v>
                </c:pt>
                <c:pt idx="136">
                  <c:v>0.39202711109334965</c:v>
                </c:pt>
                <c:pt idx="137">
                  <c:v>0.29965794715615834</c:v>
                </c:pt>
                <c:pt idx="138">
                  <c:v>0.34450868311395477</c:v>
                </c:pt>
                <c:pt idx="139">
                  <c:v>0.37001113672150554</c:v>
                </c:pt>
                <c:pt idx="140">
                  <c:v>0.38511081707310868</c:v>
                </c:pt>
                <c:pt idx="141">
                  <c:v>0.29971021690327831</c:v>
                </c:pt>
                <c:pt idx="142">
                  <c:v>0.33679683581998704</c:v>
                </c:pt>
                <c:pt idx="143">
                  <c:v>0.35649024011374503</c:v>
                </c:pt>
                <c:pt idx="144">
                  <c:v>0.17200991001573521</c:v>
                </c:pt>
                <c:pt idx="145">
                  <c:v>0.17588883448138887</c:v>
                </c:pt>
                <c:pt idx="146">
                  <c:v>0.1932837970933359</c:v>
                </c:pt>
                <c:pt idx="147">
                  <c:v>0.18943687052339467</c:v>
                </c:pt>
                <c:pt idx="148">
                  <c:v>0.21847020335071438</c:v>
                </c:pt>
                <c:pt idx="149">
                  <c:v>0.24136153798418308</c:v>
                </c:pt>
                <c:pt idx="150">
                  <c:v>0.23374624609017747</c:v>
                </c:pt>
                <c:pt idx="151">
                  <c:v>0.23368576880428699</c:v>
                </c:pt>
                <c:pt idx="152">
                  <c:v>0.73487886742286346</c:v>
                </c:pt>
                <c:pt idx="153">
                  <c:v>0.73632347246891539</c:v>
                </c:pt>
                <c:pt idx="154">
                  <c:v>1.013092680163048</c:v>
                </c:pt>
                <c:pt idx="155">
                  <c:v>1.0142075721214123</c:v>
                </c:pt>
                <c:pt idx="156">
                  <c:v>1.015259587732126</c:v>
                </c:pt>
                <c:pt idx="157">
                  <c:v>1.0162539001582025</c:v>
                </c:pt>
                <c:pt idx="158">
                  <c:v>1.0171951302136157</c:v>
                </c:pt>
                <c:pt idx="159">
                  <c:v>0.74121969302816926</c:v>
                </c:pt>
                <c:pt idx="160">
                  <c:v>0.74284795570967266</c:v>
                </c:pt>
                <c:pt idx="161">
                  <c:v>1.0210617684498571</c:v>
                </c:pt>
                <c:pt idx="162">
                  <c:v>1.0232286760189351</c:v>
                </c:pt>
                <c:pt idx="163">
                  <c:v>1.0242229884450116</c:v>
                </c:pt>
                <c:pt idx="164">
                  <c:v>1.0251642185004251</c:v>
                </c:pt>
                <c:pt idx="165">
                  <c:v>0.53824168424593877</c:v>
                </c:pt>
                <c:pt idx="166">
                  <c:v>0.5399804762477084</c:v>
                </c:pt>
                <c:pt idx="167">
                  <c:v>0.81819428898789293</c:v>
                </c:pt>
                <c:pt idx="168">
                  <c:v>0.81819428898789293</c:v>
                </c:pt>
                <c:pt idx="169">
                  <c:v>1.3746219144682617</c:v>
                </c:pt>
                <c:pt idx="170">
                  <c:v>0.22953652805416527</c:v>
                </c:pt>
                <c:pt idx="171">
                  <c:v>0.25820258591674089</c:v>
                </c:pt>
                <c:pt idx="172">
                  <c:v>0.25820257435878929</c:v>
                </c:pt>
                <c:pt idx="173">
                  <c:v>0.27294576123552333</c:v>
                </c:pt>
                <c:pt idx="174">
                  <c:v>0.27411983682431063</c:v>
                </c:pt>
                <c:pt idx="175">
                  <c:v>0.21636092005996596</c:v>
                </c:pt>
                <c:pt idx="176">
                  <c:v>0.22162608371517956</c:v>
                </c:pt>
                <c:pt idx="177">
                  <c:v>0.22860150944398069</c:v>
                </c:pt>
                <c:pt idx="178">
                  <c:v>0.22879359761738352</c:v>
                </c:pt>
                <c:pt idx="179">
                  <c:v>0.24361277840895099</c:v>
                </c:pt>
                <c:pt idx="180">
                  <c:v>0.25494185218696058</c:v>
                </c:pt>
                <c:pt idx="181">
                  <c:v>0.25359955665067357</c:v>
                </c:pt>
                <c:pt idx="182">
                  <c:v>0.28460964486657719</c:v>
                </c:pt>
                <c:pt idx="183">
                  <c:v>0.30844978028815978</c:v>
                </c:pt>
                <c:pt idx="184">
                  <c:v>0.21233282687441013</c:v>
                </c:pt>
                <c:pt idx="185">
                  <c:v>0.20561859280169048</c:v>
                </c:pt>
                <c:pt idx="186">
                  <c:v>0.18108857578292747</c:v>
                </c:pt>
                <c:pt idx="187">
                  <c:v>0.18586816825148528</c:v>
                </c:pt>
                <c:pt idx="188">
                  <c:v>0.21853917242662765</c:v>
                </c:pt>
                <c:pt idx="189">
                  <c:v>0.21739311363685654</c:v>
                </c:pt>
                <c:pt idx="190">
                  <c:v>0.20472358568836893</c:v>
                </c:pt>
                <c:pt idx="191">
                  <c:v>0.20631883648372476</c:v>
                </c:pt>
                <c:pt idx="192">
                  <c:v>0.22545210516504491</c:v>
                </c:pt>
                <c:pt idx="193">
                  <c:v>0.23322608351649873</c:v>
                </c:pt>
                <c:pt idx="194">
                  <c:v>0.24004496064064218</c:v>
                </c:pt>
                <c:pt idx="195">
                  <c:v>0.24875709130797272</c:v>
                </c:pt>
                <c:pt idx="196">
                  <c:v>0.2464807226087927</c:v>
                </c:pt>
                <c:pt idx="197">
                  <c:v>0.25989698982110893</c:v>
                </c:pt>
                <c:pt idx="198">
                  <c:v>0.26312961588055017</c:v>
                </c:pt>
                <c:pt idx="199">
                  <c:v>0.26264109793784818</c:v>
                </c:pt>
                <c:pt idx="200">
                  <c:v>0.26509211090913287</c:v>
                </c:pt>
                <c:pt idx="201">
                  <c:v>0.26673891378280778</c:v>
                </c:pt>
                <c:pt idx="202">
                  <c:v>0.20728055690134936</c:v>
                </c:pt>
                <c:pt idx="203">
                  <c:v>0.21468839119693159</c:v>
                </c:pt>
                <c:pt idx="204">
                  <c:v>0.19387180983040644</c:v>
                </c:pt>
                <c:pt idx="205">
                  <c:v>0.21182465842547388</c:v>
                </c:pt>
                <c:pt idx="206">
                  <c:v>0.21954238770292051</c:v>
                </c:pt>
                <c:pt idx="207">
                  <c:v>0.21872679825948463</c:v>
                </c:pt>
                <c:pt idx="208">
                  <c:v>0.22407386304124693</c:v>
                </c:pt>
                <c:pt idx="209">
                  <c:v>0.24031693462171341</c:v>
                </c:pt>
                <c:pt idx="210">
                  <c:v>0.24756756924951126</c:v>
                </c:pt>
                <c:pt idx="211">
                  <c:v>0.24936374360123212</c:v>
                </c:pt>
                <c:pt idx="212">
                  <c:v>0.25222715587538669</c:v>
                </c:pt>
                <c:pt idx="213">
                  <c:v>0.26586380377729973</c:v>
                </c:pt>
                <c:pt idx="214">
                  <c:v>0.30477413188189334</c:v>
                </c:pt>
                <c:pt idx="215">
                  <c:v>0.28912790997713395</c:v>
                </c:pt>
                <c:pt idx="216">
                  <c:v>0.30793631243512659</c:v>
                </c:pt>
                <c:pt idx="217">
                  <c:v>0.32679212952905817</c:v>
                </c:pt>
                <c:pt idx="218">
                  <c:v>0.36000981945569155</c:v>
                </c:pt>
                <c:pt idx="219">
                  <c:v>0.33237373614634141</c:v>
                </c:pt>
                <c:pt idx="220">
                  <c:v>0.34520441709853045</c:v>
                </c:pt>
                <c:pt idx="221">
                  <c:v>0.37869875915836126</c:v>
                </c:pt>
                <c:pt idx="222">
                  <c:v>0.43110054824965405</c:v>
                </c:pt>
                <c:pt idx="223">
                  <c:v>0.39987082122868733</c:v>
                </c:pt>
                <c:pt idx="224">
                  <c:v>0.37890098509802728</c:v>
                </c:pt>
                <c:pt idx="225">
                  <c:v>0.45991625151243798</c:v>
                </c:pt>
                <c:pt idx="226">
                  <c:v>0.44053688827980864</c:v>
                </c:pt>
                <c:pt idx="227">
                  <c:v>0.42150041122356097</c:v>
                </c:pt>
                <c:pt idx="228">
                  <c:v>0.38860404143208338</c:v>
                </c:pt>
                <c:pt idx="229">
                  <c:v>0.61465673597361814</c:v>
                </c:pt>
                <c:pt idx="230">
                  <c:v>0.89021361174274405</c:v>
                </c:pt>
                <c:pt idx="231">
                  <c:v>1.1649431766217695</c:v>
                </c:pt>
                <c:pt idx="232">
                  <c:v>1.1688120942263307</c:v>
                </c:pt>
                <c:pt idx="233">
                  <c:v>1.1698606037727888</c:v>
                </c:pt>
                <c:pt idx="234">
                  <c:v>1.169939840348732</c:v>
                </c:pt>
                <c:pt idx="235">
                  <c:v>1.1668739667972408</c:v>
                </c:pt>
                <c:pt idx="236">
                  <c:v>1.1698210916587837</c:v>
                </c:pt>
                <c:pt idx="237">
                  <c:v>1.1725209618097105</c:v>
                </c:pt>
                <c:pt idx="238">
                  <c:v>1.1725530465831342</c:v>
                </c:pt>
                <c:pt idx="239">
                  <c:v>1.1720942958317091</c:v>
                </c:pt>
                <c:pt idx="240">
                  <c:v>1.1728670269934651</c:v>
                </c:pt>
                <c:pt idx="241">
                  <c:v>1.1712782912835473</c:v>
                </c:pt>
                <c:pt idx="242">
                  <c:v>1.4454815755428134</c:v>
                </c:pt>
                <c:pt idx="243">
                  <c:v>0.61515874879821919</c:v>
                </c:pt>
                <c:pt idx="244">
                  <c:v>0.89622897692068737</c:v>
                </c:pt>
                <c:pt idx="245">
                  <c:v>1.1652509546515293</c:v>
                </c:pt>
                <c:pt idx="246">
                  <c:v>1.1682836246591837</c:v>
                </c:pt>
                <c:pt idx="247">
                  <c:v>1.1695116641952867</c:v>
                </c:pt>
                <c:pt idx="248">
                  <c:v>1.1685105674205889</c:v>
                </c:pt>
                <c:pt idx="249">
                  <c:v>1.1773083199166028</c:v>
                </c:pt>
                <c:pt idx="250">
                  <c:v>1.451658206275384</c:v>
                </c:pt>
                <c:pt idx="251">
                  <c:v>0.13486811155848411</c:v>
                </c:pt>
                <c:pt idx="252">
                  <c:v>0.14292266117760827</c:v>
                </c:pt>
                <c:pt idx="253">
                  <c:v>0.15142435616012825</c:v>
                </c:pt>
                <c:pt idx="254">
                  <c:v>0.15737661744749545</c:v>
                </c:pt>
                <c:pt idx="255">
                  <c:v>0.14501378045889293</c:v>
                </c:pt>
                <c:pt idx="256">
                  <c:v>0.14971709293001234</c:v>
                </c:pt>
                <c:pt idx="257">
                  <c:v>0.15583766538583399</c:v>
                </c:pt>
                <c:pt idx="258">
                  <c:v>0.16843671240819294</c:v>
                </c:pt>
                <c:pt idx="259">
                  <c:v>0.1827652050107372</c:v>
                </c:pt>
                <c:pt idx="260">
                  <c:v>0.2023054549585841</c:v>
                </c:pt>
                <c:pt idx="261">
                  <c:v>0.21544441540567061</c:v>
                </c:pt>
                <c:pt idx="262">
                  <c:v>0.23715964907571141</c:v>
                </c:pt>
                <c:pt idx="263">
                  <c:v>0.22381131657334669</c:v>
                </c:pt>
                <c:pt idx="264">
                  <c:v>0.28036638253909735</c:v>
                </c:pt>
                <c:pt idx="265">
                  <c:v>0.29043625004619933</c:v>
                </c:pt>
                <c:pt idx="266">
                  <c:v>0.26080597693215224</c:v>
                </c:pt>
                <c:pt idx="267">
                  <c:v>0.28273833572647922</c:v>
                </c:pt>
                <c:pt idx="268">
                  <c:v>0.32613595319754818</c:v>
                </c:pt>
                <c:pt idx="269">
                  <c:v>0.34616911027071162</c:v>
                </c:pt>
                <c:pt idx="270">
                  <c:v>0.33459705694698272</c:v>
                </c:pt>
                <c:pt idx="271">
                  <c:v>0.37404988507435138</c:v>
                </c:pt>
                <c:pt idx="272">
                  <c:v>0.38808187810043498</c:v>
                </c:pt>
                <c:pt idx="273">
                  <c:v>0.24754181201888562</c:v>
                </c:pt>
                <c:pt idx="274">
                  <c:v>0.26213943363623698</c:v>
                </c:pt>
                <c:pt idx="275">
                  <c:v>0.28865074662515688</c:v>
                </c:pt>
                <c:pt idx="276">
                  <c:v>0.34737311774825957</c:v>
                </c:pt>
                <c:pt idx="277">
                  <c:v>0.19992862390554078</c:v>
                </c:pt>
                <c:pt idx="278">
                  <c:v>0.21372641013876195</c:v>
                </c:pt>
                <c:pt idx="279">
                  <c:v>0.21705948630571031</c:v>
                </c:pt>
                <c:pt idx="280">
                  <c:v>0.27253561587276648</c:v>
                </c:pt>
                <c:pt idx="281">
                  <c:v>0.23986123959428404</c:v>
                </c:pt>
                <c:pt idx="282">
                  <c:v>0.25830545947824496</c:v>
                </c:pt>
                <c:pt idx="283">
                  <c:v>0.28483912777128606</c:v>
                </c:pt>
                <c:pt idx="284">
                  <c:v>0.32950793627068242</c:v>
                </c:pt>
                <c:pt idx="285">
                  <c:v>1.1204251595596779</c:v>
                </c:pt>
                <c:pt idx="286">
                  <c:v>1.1236731094129773</c:v>
                </c:pt>
                <c:pt idx="287">
                  <c:v>1.1265607573303842</c:v>
                </c:pt>
                <c:pt idx="288">
                  <c:v>0.84296326632030205</c:v>
                </c:pt>
                <c:pt idx="289">
                  <c:v>0.56554037852286942</c:v>
                </c:pt>
                <c:pt idx="290">
                  <c:v>0.54811036290461213</c:v>
                </c:pt>
                <c:pt idx="291">
                  <c:v>0.54893974770748299</c:v>
                </c:pt>
                <c:pt idx="292">
                  <c:v>0.54973485101745079</c:v>
                </c:pt>
                <c:pt idx="293">
                  <c:v>0.55047357560453658</c:v>
                </c:pt>
                <c:pt idx="294">
                  <c:v>0.55117870049242057</c:v>
                </c:pt>
                <c:pt idx="295">
                  <c:v>0.55184384149874943</c:v>
                </c:pt>
                <c:pt idx="296">
                  <c:v>0.82555713917516971</c:v>
                </c:pt>
                <c:pt idx="297">
                  <c:v>0.82680258585771083</c:v>
                </c:pt>
                <c:pt idx="298">
                  <c:v>0.82798169317981141</c:v>
                </c:pt>
                <c:pt idx="299">
                  <c:v>0.82909658513817563</c:v>
                </c:pt>
                <c:pt idx="300">
                  <c:v>0.83014412143578775</c:v>
                </c:pt>
                <c:pt idx="301">
                  <c:v>0.83113619129520988</c:v>
                </c:pt>
                <c:pt idx="302">
                  <c:v>1.1029994301694386</c:v>
                </c:pt>
                <c:pt idx="303">
                  <c:v>1.1046720150808678</c:v>
                </c:pt>
                <c:pt idx="304">
                  <c:v>1.1062317989176365</c:v>
                </c:pt>
                <c:pt idx="305">
                  <c:v>1.1062376760038533</c:v>
                </c:pt>
                <c:pt idx="306">
                  <c:v>1.1062515803338153</c:v>
                </c:pt>
                <c:pt idx="307">
                  <c:v>1.1077271321181104</c:v>
                </c:pt>
                <c:pt idx="308">
                  <c:v>1.1091136436923388</c:v>
                </c:pt>
                <c:pt idx="309">
                  <c:v>1.1104460233286386</c:v>
                </c:pt>
                <c:pt idx="310">
                  <c:v>1.3804553158089123</c:v>
                </c:pt>
                <c:pt idx="311">
                  <c:v>1.3825311520549417</c:v>
                </c:pt>
                <c:pt idx="312">
                  <c:v>1.3844915325193714</c:v>
                </c:pt>
                <c:pt idx="313">
                  <c:v>0.3072918473254464</c:v>
                </c:pt>
                <c:pt idx="314">
                  <c:v>0.30088938421894423</c:v>
                </c:pt>
                <c:pt idx="315">
                  <c:v>0.26873333446110681</c:v>
                </c:pt>
                <c:pt idx="316">
                  <c:v>0.44003187320477866</c:v>
                </c:pt>
                <c:pt idx="317">
                  <c:v>0.39372764532784665</c:v>
                </c:pt>
                <c:pt idx="318">
                  <c:v>0.39411932778286562</c:v>
                </c:pt>
                <c:pt idx="319">
                  <c:v>0.40913014531794423</c:v>
                </c:pt>
                <c:pt idx="320">
                  <c:v>0.45340361164762422</c:v>
                </c:pt>
                <c:pt idx="321">
                  <c:v>0.44515158479281552</c:v>
                </c:pt>
                <c:pt idx="322">
                  <c:v>0.40936956805783115</c:v>
                </c:pt>
                <c:pt idx="323">
                  <c:v>0.36837257558747227</c:v>
                </c:pt>
                <c:pt idx="324">
                  <c:v>0.25292224778911537</c:v>
                </c:pt>
                <c:pt idx="325">
                  <c:v>0.28105602870407037</c:v>
                </c:pt>
                <c:pt idx="326">
                  <c:v>0.30009992634197286</c:v>
                </c:pt>
                <c:pt idx="327">
                  <c:v>0.25407377844573797</c:v>
                </c:pt>
                <c:pt idx="328">
                  <c:v>0.27945825291424709</c:v>
                </c:pt>
                <c:pt idx="329">
                  <c:v>0.2914360846877041</c:v>
                </c:pt>
                <c:pt idx="330">
                  <c:v>0.29757174671693776</c:v>
                </c:pt>
                <c:pt idx="331">
                  <c:v>0.27860141630359692</c:v>
                </c:pt>
                <c:pt idx="332">
                  <c:v>0.30529227578143142</c:v>
                </c:pt>
                <c:pt idx="333">
                  <c:v>0.30943516112245378</c:v>
                </c:pt>
                <c:pt idx="334">
                  <c:v>0.5315398383742036</c:v>
                </c:pt>
                <c:pt idx="335">
                  <c:v>0.5323539697149553</c:v>
                </c:pt>
                <c:pt idx="336">
                  <c:v>0.80893951977363632</c:v>
                </c:pt>
                <c:pt idx="337">
                  <c:v>0.80977872986067623</c:v>
                </c:pt>
                <c:pt idx="338">
                  <c:v>0.81056778245513972</c:v>
                </c:pt>
                <c:pt idx="339">
                  <c:v>0.81131104376071583</c:v>
                </c:pt>
                <c:pt idx="340">
                  <c:v>1.0863392011730693</c:v>
                </c:pt>
                <c:pt idx="341">
                  <c:v>1.087598016303629</c:v>
                </c:pt>
                <c:pt idx="342">
                  <c:v>1.0887815951953241</c:v>
                </c:pt>
                <c:pt idx="343">
                  <c:v>1.0909485027644021</c:v>
                </c:pt>
                <c:pt idx="344">
                  <c:v>1.3654173027465815</c:v>
                </c:pt>
                <c:pt idx="345">
                  <c:v>1.3669954079355087</c:v>
                </c:pt>
                <c:pt idx="346">
                  <c:v>1.3684819305466609</c:v>
                </c:pt>
                <c:pt idx="347">
                  <c:v>1.3698846180276125</c:v>
                </c:pt>
                <c:pt idx="348">
                  <c:v>1.3724653413362657</c:v>
                </c:pt>
                <c:pt idx="349">
                  <c:v>0.81056778245513972</c:v>
                </c:pt>
                <c:pt idx="350">
                  <c:v>0.81201238750119165</c:v>
                </c:pt>
                <c:pt idx="351">
                  <c:v>1.0887815951953241</c:v>
                </c:pt>
                <c:pt idx="352">
                  <c:v>1.0909485027644021</c:v>
                </c:pt>
                <c:pt idx="353">
                  <c:v>1.3684819305466609</c:v>
                </c:pt>
                <c:pt idx="354">
                  <c:v>1.3712103679290479</c:v>
                </c:pt>
                <c:pt idx="355">
                  <c:v>1.3698846180276125</c:v>
                </c:pt>
                <c:pt idx="356">
                  <c:v>1.3103161979149962</c:v>
                </c:pt>
                <c:pt idx="357">
                  <c:v>1.3139831790993597</c:v>
                </c:pt>
                <c:pt idx="358">
                  <c:v>1.4500391343779868</c:v>
                </c:pt>
                <c:pt idx="359">
                  <c:v>1.4529078470695742</c:v>
                </c:pt>
                <c:pt idx="360">
                  <c:v>1.4554436042099061</c:v>
                </c:pt>
                <c:pt idx="361">
                  <c:v>1.8352640233899657</c:v>
                </c:pt>
                <c:pt idx="362">
                  <c:v>1.8396445656725056</c:v>
                </c:pt>
                <c:pt idx="363">
                  <c:v>1.8435206667339252</c:v>
                </c:pt>
                <c:pt idx="364">
                  <c:v>1.1627515672452811</c:v>
                </c:pt>
                <c:pt idx="365">
                  <c:v>1.1653699091209613</c:v>
                </c:pt>
                <c:pt idx="366">
                  <c:v>1.6089495805170329</c:v>
                </c:pt>
                <c:pt idx="367">
                  <c:v>1.6118322012444484</c:v>
                </c:pt>
                <c:pt idx="368">
                  <c:v>1.6143439856552801</c:v>
                </c:pt>
                <c:pt idx="369">
                  <c:v>0.70049416633298844</c:v>
                </c:pt>
                <c:pt idx="370">
                  <c:v>0.70049416633298844</c:v>
                </c:pt>
                <c:pt idx="371">
                  <c:v>0.70141882699400648</c:v>
                </c:pt>
                <c:pt idx="372">
                  <c:v>0.70223295833475818</c:v>
                </c:pt>
                <c:pt idx="373">
                  <c:v>0.9788185083934392</c:v>
                </c:pt>
                <c:pt idx="374">
                  <c:v>0.9788185083934392</c:v>
                </c:pt>
                <c:pt idx="375">
                  <c:v>0.9804467710749426</c:v>
                </c:pt>
                <c:pt idx="376">
                  <c:v>0.74839248537863168</c:v>
                </c:pt>
                <c:pt idx="377">
                  <c:v>0.74930097334424162</c:v>
                </c:pt>
                <c:pt idx="378">
                  <c:v>0.7501885471593126</c:v>
                </c:pt>
                <c:pt idx="379">
                  <c:v>1.0304402533247659</c:v>
                </c:pt>
                <c:pt idx="380">
                  <c:v>1.3107240638632516</c:v>
                </c:pt>
                <c:pt idx="381">
                  <c:v>0.78232414114147819</c:v>
                </c:pt>
                <c:pt idx="382">
                  <c:v>0.78337217167022044</c:v>
                </c:pt>
                <c:pt idx="383">
                  <c:v>0.78529732507739858</c:v>
                </c:pt>
                <c:pt idx="384">
                  <c:v>0.78704307753206071</c:v>
                </c:pt>
                <c:pt idx="385">
                  <c:v>1.0623557192415696</c:v>
                </c:pt>
                <c:pt idx="386">
                  <c:v>1.064918359921013</c:v>
                </c:pt>
                <c:pt idx="387">
                  <c:v>1.0661088659564046</c:v>
                </c:pt>
                <c:pt idx="388">
                  <c:v>1.067244589613034</c:v>
                </c:pt>
                <c:pt idx="389">
                  <c:v>1.0545393066124114</c:v>
                </c:pt>
                <c:pt idx="390">
                  <c:v>0.80458277901653441</c:v>
                </c:pt>
                <c:pt idx="391">
                  <c:v>0.81263655085850184</c:v>
                </c:pt>
                <c:pt idx="392">
                  <c:v>0.80429119094415813</c:v>
                </c:pt>
                <c:pt idx="393">
                  <c:v>1.0825940372546421</c:v>
                </c:pt>
                <c:pt idx="394">
                  <c:v>1.0912362199966341</c:v>
                </c:pt>
                <c:pt idx="395">
                  <c:v>1.0885134262442326</c:v>
                </c:pt>
                <c:pt idx="396">
                  <c:v>1.0934027209636865</c:v>
                </c:pt>
                <c:pt idx="397">
                  <c:v>1.3664202342976264</c:v>
                </c:pt>
                <c:pt idx="398">
                  <c:v>1.3673078535161927</c:v>
                </c:pt>
                <c:pt idx="399">
                  <c:v>1.3684333926793393</c:v>
                </c:pt>
                <c:pt idx="400">
                  <c:v>1.6395207198452886</c:v>
                </c:pt>
                <c:pt idx="401">
                  <c:v>1.6391694439936471</c:v>
                </c:pt>
                <c:pt idx="402">
                  <c:v>1.6416785427653064</c:v>
                </c:pt>
                <c:pt idx="403">
                  <c:v>1.6411629069264795</c:v>
                </c:pt>
                <c:pt idx="404">
                  <c:v>1.6463838630231988</c:v>
                </c:pt>
                <c:pt idx="405">
                  <c:v>0.52451015646469368</c:v>
                </c:pt>
                <c:pt idx="406">
                  <c:v>0.80380302103526213</c:v>
                </c:pt>
                <c:pt idx="407">
                  <c:v>1.0834062021897919</c:v>
                </c:pt>
                <c:pt idx="408">
                  <c:v>1.9152684869512806</c:v>
                </c:pt>
                <c:pt idx="409">
                  <c:v>1.0397326137804479</c:v>
                </c:pt>
                <c:pt idx="410">
                  <c:v>0.81303698360875076</c:v>
                </c:pt>
                <c:pt idx="411">
                  <c:v>0.81496742102000075</c:v>
                </c:pt>
                <c:pt idx="412">
                  <c:v>0.81670677542846126</c:v>
                </c:pt>
                <c:pt idx="413">
                  <c:v>1.0945632760549815</c:v>
                </c:pt>
                <c:pt idx="414">
                  <c:v>1.0348764993923261</c:v>
                </c:pt>
                <c:pt idx="415">
                  <c:v>0.82037623946128868</c:v>
                </c:pt>
                <c:pt idx="416">
                  <c:v>0.82241750545889425</c:v>
                </c:pt>
                <c:pt idx="417">
                  <c:v>0.8240516360543273</c:v>
                </c:pt>
                <c:pt idx="418">
                  <c:v>0.82671567511996169</c:v>
                </c:pt>
                <c:pt idx="419">
                  <c:v>0.82776929514343589</c:v>
                </c:pt>
                <c:pt idx="420">
                  <c:v>0.82776929514343589</c:v>
                </c:pt>
                <c:pt idx="421">
                  <c:v>0.82854989549238101</c:v>
                </c:pt>
                <c:pt idx="422">
                  <c:v>0.82939906786386552</c:v>
                </c:pt>
                <c:pt idx="423">
                  <c:v>1.0691268786512276</c:v>
                </c:pt>
                <c:pt idx="424">
                  <c:v>1.063265920790565</c:v>
                </c:pt>
                <c:pt idx="425">
                  <c:v>1.7407649310163789</c:v>
                </c:pt>
                <c:pt idx="426">
                  <c:v>1.5355035471183653</c:v>
                </c:pt>
                <c:pt idx="427">
                  <c:v>0.63198760872028981</c:v>
                </c:pt>
                <c:pt idx="428">
                  <c:v>0.98481670514753028</c:v>
                </c:pt>
                <c:pt idx="429">
                  <c:v>0.90530044297400725</c:v>
                </c:pt>
                <c:pt idx="430">
                  <c:v>1.0156783675134979</c:v>
                </c:pt>
                <c:pt idx="431">
                  <c:v>0.90311299422367364</c:v>
                </c:pt>
                <c:pt idx="432">
                  <c:v>0.85014641372991262</c:v>
                </c:pt>
                <c:pt idx="433">
                  <c:v>0.79584723750722453</c:v>
                </c:pt>
                <c:pt idx="434">
                  <c:v>0.84897187575572841</c:v>
                </c:pt>
                <c:pt idx="435">
                  <c:v>0.77672277532434997</c:v>
                </c:pt>
                <c:pt idx="436">
                  <c:v>1.521942422082126</c:v>
                </c:pt>
                <c:pt idx="437">
                  <c:v>1.5197691288363966</c:v>
                </c:pt>
                <c:pt idx="438">
                  <c:v>1.3843777632879388</c:v>
                </c:pt>
                <c:pt idx="439">
                  <c:v>1.6208633695515806</c:v>
                </c:pt>
                <c:pt idx="440">
                  <c:v>1.4110046233166647</c:v>
                </c:pt>
                <c:pt idx="441">
                  <c:v>1.7533712172770939</c:v>
                </c:pt>
                <c:pt idx="442">
                  <c:v>0.92776976294018221</c:v>
                </c:pt>
                <c:pt idx="443">
                  <c:v>0.95706588403554782</c:v>
                </c:pt>
                <c:pt idx="444">
                  <c:v>0.63749649661878227</c:v>
                </c:pt>
                <c:pt idx="445">
                  <c:v>0.78947505806741125</c:v>
                </c:pt>
                <c:pt idx="446">
                  <c:v>0.78386363035337969</c:v>
                </c:pt>
                <c:pt idx="447">
                  <c:v>0.77599108299097608</c:v>
                </c:pt>
                <c:pt idx="448">
                  <c:v>0.78376813118616029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02AC-4217-BE57-F487D8BB330A}"/>
            </c:ext>
          </c:extLst>
        </c:ser>
        <c:ser>
          <c:idx val="1"/>
          <c:order val="1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Pt>
            <c:idx val="1"/>
            <c:marker>
              <c:symbol val="none"/>
            </c:marker>
            <c:bubble3D val="0"/>
            <c:spPr>
              <a:ln w="9525" cap="rnd">
                <a:solidFill>
                  <a:srgbClr val="FF0000"/>
                </a:solidFill>
                <a:prstDash val="sysDash"/>
                <a:round/>
              </a:ln>
              <a:effectLst/>
            </c:spPr>
            <c:extLst>
              <c:ext xmlns:c16="http://schemas.microsoft.com/office/drawing/2014/chart" uri="{C3380CC4-5D6E-409C-BE32-E72D297353CC}">
                <c16:uniqueId val="{00000002-02AC-4217-BE57-F487D8BB330A}"/>
              </c:ext>
            </c:extLst>
          </c:dPt>
          <c:xVal>
            <c:numRef>
              <c:f>'[1]Melt_Carbon_solubility (3)'!$AY$21:$AY$22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xVal>
          <c:yVal>
            <c:numRef>
              <c:f>'[1]Melt_Carbon_solubility (3)'!$AZ$21:$AZ$22</c:f>
              <c:numCache>
                <c:formatCode>General</c:formatCode>
                <c:ptCount val="2"/>
                <c:pt idx="0">
                  <c:v>0</c:v>
                </c:pt>
                <c:pt idx="1">
                  <c:v>20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02AC-4217-BE57-F487D8BB330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3066312"/>
        <c:axId val="403899928"/>
      </c:scatterChart>
      <c:valAx>
        <c:axId val="403066312"/>
        <c:scaling>
          <c:orientation val="minMax"/>
          <c:max val="0.5"/>
          <c:min val="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Measured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899928"/>
        <c:crosses val="autoZero"/>
        <c:crossBetween val="midCat"/>
        <c:majorUnit val="0.5"/>
      </c:valAx>
      <c:valAx>
        <c:axId val="403899928"/>
        <c:scaling>
          <c:orientation val="minMax"/>
          <c:max val="0.5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GB"/>
                  <a:t>Calculated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3066312"/>
        <c:crosses val="autoZero"/>
        <c:crossBetween val="midCat"/>
        <c:majorUnit val="0.25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51</xdr:col>
      <xdr:colOff>762000</xdr:colOff>
      <xdr:row>28</xdr:row>
      <xdr:rowOff>5443</xdr:rowOff>
    </xdr:from>
    <xdr:to>
      <xdr:col>56</xdr:col>
      <xdr:colOff>816428</xdr:colOff>
      <xdr:row>43</xdr:row>
      <xdr:rowOff>48986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A0E1DF-5C0E-486A-9EBE-7903549254C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51</xdr:col>
      <xdr:colOff>696686</xdr:colOff>
      <xdr:row>43</xdr:row>
      <xdr:rowOff>43543</xdr:rowOff>
    </xdr:from>
    <xdr:to>
      <xdr:col>56</xdr:col>
      <xdr:colOff>751114</xdr:colOff>
      <xdr:row>58</xdr:row>
      <xdr:rowOff>10886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DA00DAA-0A86-4D6C-B13F-25481F0DF95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51</xdr:col>
      <xdr:colOff>685800</xdr:colOff>
      <xdr:row>58</xdr:row>
      <xdr:rowOff>10886</xdr:rowOff>
    </xdr:from>
    <xdr:to>
      <xdr:col>56</xdr:col>
      <xdr:colOff>740228</xdr:colOff>
      <xdr:row>73</xdr:row>
      <xdr:rowOff>141514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4AE2E1-3665-4815-8A87-E0D1B85E0E4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Dropbox/CNRS%202013/CO2%20solubility%20paper/Melt-Carbon-solubility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lt_Carbon_solubility (3)"/>
      <sheetName val="Melt_Carbon_solubility (2)"/>
      <sheetName val="Melt_Carbon_solubility"/>
      <sheetName val="Less data"/>
      <sheetName val="Sheet1"/>
    </sheetNames>
    <sheetDataSet>
      <sheetData sheetId="0">
        <row r="6">
          <cell r="AR6">
            <v>5.9700000000000003E-2</v>
          </cell>
          <cell r="AS6">
            <v>5.8741467387788709E-2</v>
          </cell>
        </row>
        <row r="7">
          <cell r="AR7">
            <v>9.5000000000000001E-2</v>
          </cell>
          <cell r="AS7">
            <v>8.6602221451406461E-2</v>
          </cell>
        </row>
        <row r="8">
          <cell r="AR8">
            <v>0.14330000000000001</v>
          </cell>
          <cell r="AS8">
            <v>0.110437936938207</v>
          </cell>
        </row>
        <row r="9">
          <cell r="AR9">
            <v>1.8800000000000001E-2</v>
          </cell>
          <cell r="AS9">
            <v>3.1692612561864848E-2</v>
          </cell>
        </row>
        <row r="10">
          <cell r="AR10">
            <v>4.9099999999999998E-2</v>
          </cell>
          <cell r="AS10">
            <v>5.8686422385373409E-2</v>
          </cell>
        </row>
        <row r="11">
          <cell r="AR11">
            <v>5.9900000000000002E-2</v>
          </cell>
          <cell r="AS11">
            <v>5.9910144183052405E-2</v>
          </cell>
        </row>
        <row r="12">
          <cell r="AR12">
            <v>7.9699999999999993E-2</v>
          </cell>
          <cell r="AS12">
            <v>8.645374611588437E-2</v>
          </cell>
        </row>
        <row r="13">
          <cell r="AR13">
            <v>0.1221</v>
          </cell>
          <cell r="AS13">
            <v>0.11491449724607632</v>
          </cell>
        </row>
        <row r="14">
          <cell r="AR14">
            <v>0.11700000000000001</v>
          </cell>
          <cell r="AS14">
            <v>0.11686393368929436</v>
          </cell>
        </row>
        <row r="15">
          <cell r="AR15">
            <v>0.1547</v>
          </cell>
          <cell r="AS15">
            <v>0.13960920167554508</v>
          </cell>
        </row>
        <row r="16">
          <cell r="AR16">
            <v>0.20150000000000001</v>
          </cell>
          <cell r="AS16">
            <v>0.19604947807098602</v>
          </cell>
        </row>
        <row r="17">
          <cell r="AR17">
            <v>0.26069999999999999</v>
          </cell>
          <cell r="AS17">
            <v>0.24036475248450276</v>
          </cell>
        </row>
        <row r="18">
          <cell r="AR18">
            <v>0.29049999999999998</v>
          </cell>
          <cell r="AS18">
            <v>0.30389048277763647</v>
          </cell>
        </row>
        <row r="19">
          <cell r="AR19">
            <v>0.37109999999999999</v>
          </cell>
          <cell r="AS19">
            <v>0.36395865111035214</v>
          </cell>
        </row>
        <row r="20">
          <cell r="AR20">
            <v>0.1125</v>
          </cell>
          <cell r="AS20">
            <v>0.11678779589589598</v>
          </cell>
        </row>
        <row r="21">
          <cell r="AR21">
            <v>0.17899999999999999</v>
          </cell>
          <cell r="AS21">
            <v>0.19655885736459916</v>
          </cell>
          <cell r="AY21">
            <v>0</v>
          </cell>
          <cell r="AZ21">
            <v>0</v>
          </cell>
        </row>
        <row r="22">
          <cell r="AR22">
            <v>0.23369999999999999</v>
          </cell>
          <cell r="AS22">
            <v>0.25255813193575682</v>
          </cell>
          <cell r="AY22">
            <v>20</v>
          </cell>
          <cell r="AZ22">
            <v>20</v>
          </cell>
        </row>
        <row r="23">
          <cell r="AR23">
            <v>0.28599999999999998</v>
          </cell>
          <cell r="AS23">
            <v>0.30695308374815583</v>
          </cell>
        </row>
        <row r="24">
          <cell r="AR24">
            <v>1.4E-2</v>
          </cell>
          <cell r="AS24">
            <v>2.6908744810962067E-2</v>
          </cell>
        </row>
        <row r="25">
          <cell r="AR25">
            <v>4.99E-2</v>
          </cell>
          <cell r="AS25">
            <v>5.3527260556394694E-2</v>
          </cell>
        </row>
        <row r="26">
          <cell r="AR26">
            <v>6.5100000000000005E-2</v>
          </cell>
          <cell r="AS26">
            <v>5.4785114220546119E-2</v>
          </cell>
        </row>
        <row r="27">
          <cell r="AR27">
            <v>4.3999999999999997E-2</v>
          </cell>
          <cell r="AS27">
            <v>4.7967513909452232E-2</v>
          </cell>
        </row>
        <row r="28">
          <cell r="AR28">
            <v>3.8199999999999998E-2</v>
          </cell>
          <cell r="AS28">
            <v>4.1165338749992592E-2</v>
          </cell>
        </row>
        <row r="29">
          <cell r="AR29">
            <v>5.3699999999999998E-2</v>
          </cell>
          <cell r="AS29">
            <v>4.4412019945799672E-2</v>
          </cell>
        </row>
        <row r="30">
          <cell r="AR30">
            <v>4.5199999999999997E-2</v>
          </cell>
          <cell r="AS30">
            <v>4.0262756867164191E-2</v>
          </cell>
        </row>
        <row r="31">
          <cell r="AR31">
            <v>5.33E-2</v>
          </cell>
          <cell r="AS31">
            <v>5.3330453209938754E-2</v>
          </cell>
        </row>
        <row r="32">
          <cell r="AR32">
            <v>3.27E-2</v>
          </cell>
          <cell r="AS32">
            <v>4.1266586359499431E-2</v>
          </cell>
        </row>
        <row r="33">
          <cell r="AR33">
            <v>5.3800000000000001E-2</v>
          </cell>
          <cell r="AS33">
            <v>5.5281819070166952E-2</v>
          </cell>
        </row>
        <row r="34">
          <cell r="AR34">
            <v>5.4699999999999999E-2</v>
          </cell>
          <cell r="AS34">
            <v>5.7310192694101897E-2</v>
          </cell>
        </row>
        <row r="35">
          <cell r="AR35">
            <v>9.7699999999999995E-2</v>
          </cell>
          <cell r="AS35">
            <v>9.2050499369406E-2</v>
          </cell>
        </row>
        <row r="36">
          <cell r="AR36">
            <v>4.2599999999999999E-2</v>
          </cell>
          <cell r="AS36">
            <v>5.0143011010025752E-2</v>
          </cell>
        </row>
        <row r="37">
          <cell r="AR37">
            <v>6.9699999999999998E-2</v>
          </cell>
          <cell r="AS37">
            <v>6.7006094789691745E-2</v>
          </cell>
        </row>
        <row r="38">
          <cell r="AR38">
            <v>7.46E-2</v>
          </cell>
          <cell r="AS38">
            <v>7.1106017886774217E-2</v>
          </cell>
        </row>
        <row r="39">
          <cell r="AR39">
            <v>1.66E-2</v>
          </cell>
          <cell r="AS39">
            <v>2.4546808576677105E-2</v>
          </cell>
        </row>
        <row r="40">
          <cell r="AR40">
            <v>3.4000000000000002E-2</v>
          </cell>
          <cell r="AS40">
            <v>3.9587217889497553E-2</v>
          </cell>
        </row>
        <row r="41">
          <cell r="AR41">
            <v>7.0199999999999999E-2</v>
          </cell>
          <cell r="AS41">
            <v>7.0191751238885866E-2</v>
          </cell>
        </row>
        <row r="42">
          <cell r="AR42">
            <v>5.5199999999999999E-2</v>
          </cell>
          <cell r="AS42">
            <v>5.3185817368936822E-2</v>
          </cell>
        </row>
        <row r="43">
          <cell r="AR43">
            <v>3.8899999999999997E-2</v>
          </cell>
          <cell r="AS43">
            <v>2.714931141303404E-2</v>
          </cell>
        </row>
        <row r="44">
          <cell r="AR44">
            <v>2.5999999999999999E-2</v>
          </cell>
          <cell r="AS44">
            <v>2.1665732993094336E-2</v>
          </cell>
        </row>
        <row r="45">
          <cell r="AR45">
            <v>2.3E-3</v>
          </cell>
          <cell r="AS45">
            <v>5.6928660082967361E-3</v>
          </cell>
        </row>
        <row r="46">
          <cell r="AR46">
            <v>8.0000000000000002E-3</v>
          </cell>
          <cell r="AS46">
            <v>7.2420309283511494E-3</v>
          </cell>
        </row>
        <row r="47">
          <cell r="AR47">
            <v>1.9599999999999999E-2</v>
          </cell>
          <cell r="AS47">
            <v>2.1061909478703685E-2</v>
          </cell>
        </row>
        <row r="48">
          <cell r="AR48">
            <v>5.1499999999999997E-2</v>
          </cell>
          <cell r="AS48">
            <v>4.9263299011782925E-2</v>
          </cell>
        </row>
        <row r="49">
          <cell r="AR49">
            <v>4.0599999999999997E-2</v>
          </cell>
          <cell r="AS49">
            <v>3.5458740724074247E-2</v>
          </cell>
        </row>
        <row r="50">
          <cell r="AR50">
            <v>9.5000000000000001E-2</v>
          </cell>
          <cell r="AS50">
            <v>7.8111749926520035E-2</v>
          </cell>
        </row>
        <row r="51">
          <cell r="AR51">
            <v>8.4000000000000005E-2</v>
          </cell>
          <cell r="AS51">
            <v>7.4260933509035842E-2</v>
          </cell>
        </row>
        <row r="52">
          <cell r="AR52">
            <v>6.6000000000000003E-2</v>
          </cell>
          <cell r="AS52">
            <v>6.5803402706639536E-2</v>
          </cell>
        </row>
        <row r="53">
          <cell r="AR53">
            <v>7.0999999999999994E-2</v>
          </cell>
          <cell r="AS53">
            <v>6.4049211079852092E-2</v>
          </cell>
        </row>
        <row r="54">
          <cell r="AR54">
            <v>6.3E-2</v>
          </cell>
          <cell r="AS54">
            <v>6.1499050648556375E-2</v>
          </cell>
        </row>
        <row r="55">
          <cell r="AR55">
            <v>4.7E-2</v>
          </cell>
          <cell r="AS55">
            <v>5.519065228501506E-2</v>
          </cell>
        </row>
        <row r="56">
          <cell r="AR56">
            <v>2.9000000000000001E-2</v>
          </cell>
          <cell r="AS56">
            <v>4.9941855336426783E-2</v>
          </cell>
        </row>
        <row r="57">
          <cell r="AR57">
            <v>0.105</v>
          </cell>
          <cell r="AS57">
            <v>0.11705879428037369</v>
          </cell>
        </row>
        <row r="58">
          <cell r="AR58">
            <v>0.106</v>
          </cell>
          <cell r="AS58">
            <v>0.10281795793118746</v>
          </cell>
        </row>
        <row r="59">
          <cell r="AR59">
            <v>0.1</v>
          </cell>
          <cell r="AS59">
            <v>9.286659357231189E-2</v>
          </cell>
        </row>
        <row r="60">
          <cell r="AR60">
            <v>8.8999999999999996E-2</v>
          </cell>
          <cell r="AS60">
            <v>8.6707064163335137E-2</v>
          </cell>
        </row>
        <row r="61">
          <cell r="AR61">
            <v>8.1000000000000003E-2</v>
          </cell>
          <cell r="AS61">
            <v>8.1000106872797878E-2</v>
          </cell>
        </row>
        <row r="62">
          <cell r="AR62">
            <v>6.7000000000000004E-2</v>
          </cell>
          <cell r="AS62">
            <v>7.1385145219828611E-2</v>
          </cell>
        </row>
        <row r="63">
          <cell r="AR63">
            <v>6.3E-2</v>
          </cell>
          <cell r="AS63">
            <v>6.6732918097888644E-2</v>
          </cell>
        </row>
        <row r="64">
          <cell r="AR64">
            <v>4.7E-2</v>
          </cell>
          <cell r="AS64">
            <v>6.0060029090526448E-2</v>
          </cell>
        </row>
        <row r="65">
          <cell r="AR65">
            <v>0.04</v>
          </cell>
          <cell r="AS65">
            <v>5.6155610154426272E-2</v>
          </cell>
        </row>
        <row r="66">
          <cell r="AR66">
            <v>0.20300000000000001</v>
          </cell>
          <cell r="AS66">
            <v>0.21073145398468318</v>
          </cell>
        </row>
        <row r="67">
          <cell r="AR67">
            <v>0.20899999999999999</v>
          </cell>
          <cell r="AS67">
            <v>0.20899999493519095</v>
          </cell>
        </row>
        <row r="68">
          <cell r="AR68">
            <v>0.16600000000000001</v>
          </cell>
          <cell r="AS68">
            <v>0.1949871705492969</v>
          </cell>
        </row>
        <row r="69">
          <cell r="AR69">
            <v>0.27500000000000002</v>
          </cell>
          <cell r="AS69">
            <v>0.28300494398187492</v>
          </cell>
        </row>
        <row r="70">
          <cell r="AR70">
            <v>0.27200000000000002</v>
          </cell>
          <cell r="AS70">
            <v>0.27244055521945565</v>
          </cell>
        </row>
        <row r="71">
          <cell r="AR71">
            <v>0.28199999999999997</v>
          </cell>
          <cell r="AS71">
            <v>0.26907774109484067</v>
          </cell>
        </row>
        <row r="72">
          <cell r="AR72">
            <v>0.253</v>
          </cell>
          <cell r="AS72">
            <v>0.26170522512065114</v>
          </cell>
        </row>
        <row r="73">
          <cell r="AR73">
            <v>0.26700000000000002</v>
          </cell>
          <cell r="AS73">
            <v>0.25219911009972312</v>
          </cell>
        </row>
        <row r="74">
          <cell r="AR74">
            <v>0.26600000000000001</v>
          </cell>
          <cell r="AS74">
            <v>0.25622652290918291</v>
          </cell>
        </row>
        <row r="75">
          <cell r="AR75">
            <v>0.25700000000000001</v>
          </cell>
          <cell r="AS75">
            <v>0.24010562446048886</v>
          </cell>
        </row>
        <row r="76">
          <cell r="AR76">
            <v>0.251</v>
          </cell>
          <cell r="AS76">
            <v>0.23158698679155471</v>
          </cell>
        </row>
        <row r="77">
          <cell r="AR77">
            <v>0.23300000000000001</v>
          </cell>
          <cell r="AS77">
            <v>0.21952894574549153</v>
          </cell>
        </row>
        <row r="78">
          <cell r="AR78">
            <v>0.23200000000000001</v>
          </cell>
          <cell r="AS78">
            <v>0.2162456376305891</v>
          </cell>
        </row>
        <row r="79">
          <cell r="AR79">
            <v>0.22</v>
          </cell>
          <cell r="AS79">
            <v>0.21473664496005299</v>
          </cell>
        </row>
        <row r="80">
          <cell r="AR80">
            <v>0.17699999999999999</v>
          </cell>
          <cell r="AS80">
            <v>0.19890094276680392</v>
          </cell>
        </row>
        <row r="81">
          <cell r="AR81">
            <v>0.192</v>
          </cell>
          <cell r="AS81">
            <v>0.19697094041847088</v>
          </cell>
        </row>
        <row r="82">
          <cell r="AR82">
            <v>0.16700000000000001</v>
          </cell>
          <cell r="AS82">
            <v>0.193105847855503</v>
          </cell>
        </row>
        <row r="83">
          <cell r="AR83">
            <v>9.4E-2</v>
          </cell>
          <cell r="AS83">
            <v>0.18057034753677634</v>
          </cell>
        </row>
        <row r="84">
          <cell r="AR84">
            <v>7.9500000000000001E-2</v>
          </cell>
          <cell r="AS84">
            <v>0.12241946121550376</v>
          </cell>
        </row>
        <row r="85">
          <cell r="AR85">
            <v>7.0349999999999996E-2</v>
          </cell>
          <cell r="AS85">
            <v>0.11842058513381699</v>
          </cell>
        </row>
        <row r="86">
          <cell r="AR86">
            <v>6.6900000000000001E-2</v>
          </cell>
          <cell r="AS86">
            <v>0.10940443030957028</v>
          </cell>
        </row>
        <row r="87">
          <cell r="AR87">
            <v>4.5600000000000002E-2</v>
          </cell>
          <cell r="AS87">
            <v>9.3217935653064285E-2</v>
          </cell>
        </row>
        <row r="88">
          <cell r="AR88">
            <v>3.2000000000000001E-2</v>
          </cell>
          <cell r="AS88">
            <v>8.5953104397894331E-2</v>
          </cell>
        </row>
        <row r="89">
          <cell r="AR89">
            <v>0.1318</v>
          </cell>
          <cell r="AS89">
            <v>0.18836583267567236</v>
          </cell>
        </row>
        <row r="90">
          <cell r="AR90">
            <v>0.13289999999999999</v>
          </cell>
          <cell r="AS90">
            <v>0.18090571680474471</v>
          </cell>
        </row>
        <row r="91">
          <cell r="AR91">
            <v>0.1376</v>
          </cell>
          <cell r="AS91">
            <v>0.16437040327256908</v>
          </cell>
        </row>
        <row r="92">
          <cell r="AR92">
            <v>9.4399999999999998E-2</v>
          </cell>
          <cell r="AS92">
            <v>0.1418010972572874</v>
          </cell>
        </row>
        <row r="93">
          <cell r="AR93">
            <v>5.6599999999999998E-2</v>
          </cell>
          <cell r="AS93">
            <v>0.12588252766851526</v>
          </cell>
        </row>
        <row r="94">
          <cell r="AR94">
            <v>0.28894999999999998</v>
          </cell>
          <cell r="AS94">
            <v>0.33801005226772329</v>
          </cell>
        </row>
        <row r="95">
          <cell r="AR95">
            <v>0.2949</v>
          </cell>
          <cell r="AS95">
            <v>0.31004575776341159</v>
          </cell>
        </row>
        <row r="96">
          <cell r="AR96">
            <v>0.25764999999999999</v>
          </cell>
          <cell r="AS96">
            <v>0.2862116697192798</v>
          </cell>
        </row>
        <row r="97">
          <cell r="AR97">
            <v>0.21215000000000001</v>
          </cell>
          <cell r="AS97">
            <v>0.26829678451111993</v>
          </cell>
        </row>
        <row r="98">
          <cell r="AR98">
            <v>1.22</v>
          </cell>
          <cell r="AS98">
            <v>1.2184771015607239</v>
          </cell>
        </row>
        <row r="99">
          <cell r="AR99">
            <v>1.1200000000000001</v>
          </cell>
          <cell r="AS99">
            <v>1.2217262751165849</v>
          </cell>
        </row>
        <row r="100">
          <cell r="AR100">
            <v>1.03</v>
          </cell>
          <cell r="AS100">
            <v>1.2246088505505524</v>
          </cell>
        </row>
        <row r="101">
          <cell r="AR101">
            <v>1.08</v>
          </cell>
          <cell r="AS101">
            <v>0.52194975256307063</v>
          </cell>
        </row>
        <row r="102">
          <cell r="AR102">
            <v>1.06</v>
          </cell>
          <cell r="AS102">
            <v>0.52708587008412289</v>
          </cell>
        </row>
        <row r="103">
          <cell r="AR103">
            <v>1.19</v>
          </cell>
          <cell r="AS103">
            <v>0.53190553242754846</v>
          </cell>
        </row>
        <row r="104">
          <cell r="AR104">
            <v>1.1499999999999999</v>
          </cell>
          <cell r="AS104">
            <v>0.54840330171078033</v>
          </cell>
        </row>
        <row r="105">
          <cell r="AR105">
            <v>1.18</v>
          </cell>
          <cell r="AS105">
            <v>0.56685002341751012</v>
          </cell>
        </row>
        <row r="106">
          <cell r="AR106">
            <v>1.03</v>
          </cell>
          <cell r="AS106">
            <v>0.57572204572298569</v>
          </cell>
        </row>
        <row r="107">
          <cell r="AR107">
            <v>1.05</v>
          </cell>
          <cell r="AS107">
            <v>0.57653914134459594</v>
          </cell>
        </row>
        <row r="108">
          <cell r="AR108">
            <v>1.1399999999999999</v>
          </cell>
          <cell r="AS108">
            <v>0.61745501114396228</v>
          </cell>
        </row>
        <row r="109">
          <cell r="AR109">
            <v>0.31</v>
          </cell>
          <cell r="AS109">
            <v>0.65853339003853628</v>
          </cell>
        </row>
        <row r="110">
          <cell r="AR110">
            <v>0.42</v>
          </cell>
          <cell r="AS110">
            <v>0.65170817896096533</v>
          </cell>
        </row>
        <row r="111">
          <cell r="AR111">
            <v>0.4</v>
          </cell>
          <cell r="AS111">
            <v>0.65305798355629663</v>
          </cell>
        </row>
        <row r="112">
          <cell r="AR112">
            <v>0.42</v>
          </cell>
          <cell r="AS112">
            <v>0.65980494087497499</v>
          </cell>
        </row>
        <row r="113">
          <cell r="AR113">
            <v>0.39</v>
          </cell>
          <cell r="AS113">
            <v>0.68038855505287354</v>
          </cell>
        </row>
        <row r="114">
          <cell r="AR114">
            <v>0.52</v>
          </cell>
          <cell r="AS114">
            <v>0.71442788861070783</v>
          </cell>
        </row>
        <row r="115">
          <cell r="AR115">
            <v>0.41</v>
          </cell>
          <cell r="AS115">
            <v>0.65931489541025057</v>
          </cell>
        </row>
        <row r="116">
          <cell r="AR116">
            <v>0.39</v>
          </cell>
          <cell r="AS116">
            <v>0.63380802173717943</v>
          </cell>
        </row>
        <row r="117">
          <cell r="AR117">
            <v>0.43</v>
          </cell>
          <cell r="AS117">
            <v>0.61478281526281919</v>
          </cell>
        </row>
        <row r="118">
          <cell r="AR118">
            <v>0.49</v>
          </cell>
          <cell r="AS118">
            <v>0.6073788531400921</v>
          </cell>
        </row>
        <row r="119">
          <cell r="AR119">
            <v>0.57999999999999996</v>
          </cell>
          <cell r="AS119">
            <v>0.60139647508950844</v>
          </cell>
        </row>
        <row r="120">
          <cell r="AR120">
            <v>0.14599999999999999</v>
          </cell>
          <cell r="AS120">
            <v>0.19584379066164906</v>
          </cell>
        </row>
        <row r="121">
          <cell r="AR121">
            <v>0.11700000000000001</v>
          </cell>
          <cell r="AS121">
            <v>0.20615564258497579</v>
          </cell>
        </row>
        <row r="122">
          <cell r="AR122">
            <v>0.13100000000000001</v>
          </cell>
          <cell r="AS122">
            <v>0.21650611170916947</v>
          </cell>
        </row>
        <row r="123">
          <cell r="AR123">
            <v>0.13800000000000001</v>
          </cell>
          <cell r="AS123">
            <v>0.22650722017394551</v>
          </cell>
        </row>
        <row r="124">
          <cell r="AR124">
            <v>0.10100000000000001</v>
          </cell>
          <cell r="AS124">
            <v>0.18821071233954612</v>
          </cell>
        </row>
        <row r="125">
          <cell r="AR125">
            <v>0.13</v>
          </cell>
          <cell r="AS125">
            <v>0.19231474739073165</v>
          </cell>
        </row>
        <row r="126">
          <cell r="AR126">
            <v>0.157</v>
          </cell>
          <cell r="AS126">
            <v>0.21099381947884641</v>
          </cell>
        </row>
        <row r="127">
          <cell r="AR127">
            <v>0.223</v>
          </cell>
          <cell r="AS127">
            <v>0.21902304307886572</v>
          </cell>
        </row>
        <row r="128">
          <cell r="AR128">
            <v>4.07E-2</v>
          </cell>
          <cell r="AS128">
            <v>0.16302355788771133</v>
          </cell>
        </row>
        <row r="129">
          <cell r="AR129">
            <v>3.5999999999999997E-2</v>
          </cell>
          <cell r="AS129">
            <v>0.16702878224014395</v>
          </cell>
        </row>
        <row r="130">
          <cell r="AR130">
            <v>3.1699999999999999E-2</v>
          </cell>
          <cell r="AS130">
            <v>0.16526099848888365</v>
          </cell>
        </row>
        <row r="131">
          <cell r="AR131">
            <v>3.61E-2</v>
          </cell>
          <cell r="AS131">
            <v>0.16426389371168171</v>
          </cell>
        </row>
        <row r="132">
          <cell r="AR132">
            <v>3.7999999999999999E-2</v>
          </cell>
          <cell r="AS132">
            <v>0.16703060273790066</v>
          </cell>
        </row>
        <row r="133">
          <cell r="AR133">
            <v>4.5900000000000003E-2</v>
          </cell>
          <cell r="AS133">
            <v>0.16729096277414668</v>
          </cell>
        </row>
        <row r="134">
          <cell r="AR134">
            <v>5.21E-2</v>
          </cell>
          <cell r="AS134">
            <v>0.16303439536952044</v>
          </cell>
        </row>
        <row r="135">
          <cell r="AR135">
            <v>5.6899999999999999E-2</v>
          </cell>
          <cell r="AS135">
            <v>0.16440826520965818</v>
          </cell>
        </row>
        <row r="136">
          <cell r="AR136">
            <v>5.0700000000000002E-2</v>
          </cell>
          <cell r="AS136">
            <v>0.1619193741157387</v>
          </cell>
        </row>
        <row r="137">
          <cell r="AR137">
            <v>0.158</v>
          </cell>
          <cell r="AS137">
            <v>0.19262035577634895</v>
          </cell>
        </row>
        <row r="138">
          <cell r="AR138">
            <v>0.18</v>
          </cell>
          <cell r="AS138">
            <v>0.20720907112770104</v>
          </cell>
        </row>
        <row r="139">
          <cell r="AR139">
            <v>0.32100000000000001</v>
          </cell>
          <cell r="AS139">
            <v>0.29887249134597049</v>
          </cell>
        </row>
        <row r="140">
          <cell r="AR140">
            <v>0.36299999999999999</v>
          </cell>
          <cell r="AS140">
            <v>0.3260966024204312</v>
          </cell>
        </row>
        <row r="141">
          <cell r="AR141">
            <v>0.374</v>
          </cell>
          <cell r="AS141">
            <v>0.35828789850003873</v>
          </cell>
        </row>
        <row r="142">
          <cell r="AR142">
            <v>0.45100000000000001</v>
          </cell>
          <cell r="AS142">
            <v>0.39202711109334965</v>
          </cell>
        </row>
        <row r="143">
          <cell r="AR143">
            <v>0.33</v>
          </cell>
          <cell r="AS143">
            <v>0.29965794715615834</v>
          </cell>
        </row>
        <row r="144">
          <cell r="AR144">
            <v>0.40300000000000002</v>
          </cell>
          <cell r="AS144">
            <v>0.34450868311395477</v>
          </cell>
        </row>
        <row r="145">
          <cell r="AR145">
            <v>0.41399999999999998</v>
          </cell>
          <cell r="AS145">
            <v>0.37001113672150554</v>
          </cell>
        </row>
        <row r="146">
          <cell r="AR146">
            <v>0.37</v>
          </cell>
          <cell r="AS146">
            <v>0.38511081707310868</v>
          </cell>
        </row>
        <row r="147">
          <cell r="AR147">
            <v>0.45400000000000001</v>
          </cell>
          <cell r="AS147">
            <v>0.29971021690327831</v>
          </cell>
        </row>
        <row r="148">
          <cell r="AR148">
            <v>0.42899999999999999</v>
          </cell>
          <cell r="AS148">
            <v>0.33679683581998704</v>
          </cell>
        </row>
        <row r="149">
          <cell r="AR149">
            <v>0.44500000000000001</v>
          </cell>
          <cell r="AS149">
            <v>0.35649024011374503</v>
          </cell>
        </row>
        <row r="150">
          <cell r="AR150">
            <v>2.7000000000000001E-3</v>
          </cell>
          <cell r="AS150">
            <v>0.17200991001573521</v>
          </cell>
        </row>
        <row r="151">
          <cell r="AR151">
            <v>7.3000000000000001E-3</v>
          </cell>
          <cell r="AS151">
            <v>0.17588883448138887</v>
          </cell>
        </row>
        <row r="152">
          <cell r="AR152">
            <v>2.01E-2</v>
          </cell>
          <cell r="AS152">
            <v>0.1932837970933359</v>
          </cell>
        </row>
        <row r="153">
          <cell r="AR153">
            <v>1.84E-2</v>
          </cell>
          <cell r="AS153">
            <v>0.18943687052339467</v>
          </cell>
        </row>
        <row r="154">
          <cell r="AR154">
            <v>4.4299999999999999E-2</v>
          </cell>
          <cell r="AS154">
            <v>0.21847020335071438</v>
          </cell>
        </row>
        <row r="155">
          <cell r="AR155">
            <v>5.4899999999999997E-2</v>
          </cell>
          <cell r="AS155">
            <v>0.24136153798418308</v>
          </cell>
        </row>
        <row r="156">
          <cell r="AR156">
            <v>5.4300000000000001E-2</v>
          </cell>
          <cell r="AS156">
            <v>0.23374624609017747</v>
          </cell>
        </row>
        <row r="157">
          <cell r="AR157">
            <v>5.3999999999999999E-2</v>
          </cell>
          <cell r="AS157">
            <v>0.23368576880428699</v>
          </cell>
        </row>
        <row r="158">
          <cell r="AR158">
            <v>0.68500000000000005</v>
          </cell>
          <cell r="AS158">
            <v>0.73487886742286346</v>
          </cell>
        </row>
        <row r="159">
          <cell r="AR159">
            <v>0.77</v>
          </cell>
          <cell r="AS159">
            <v>0.73632347246891539</v>
          </cell>
        </row>
        <row r="160">
          <cell r="AR160">
            <v>1.25</v>
          </cell>
          <cell r="AS160">
            <v>1.013092680163048</v>
          </cell>
        </row>
        <row r="161">
          <cell r="AR161">
            <v>1.262</v>
          </cell>
          <cell r="AS161">
            <v>1.0142075721214123</v>
          </cell>
        </row>
        <row r="162">
          <cell r="AR162">
            <v>1.298</v>
          </cell>
          <cell r="AS162">
            <v>1.015259587732126</v>
          </cell>
        </row>
        <row r="163">
          <cell r="AR163">
            <v>1.415</v>
          </cell>
          <cell r="AS163">
            <v>1.0162539001582025</v>
          </cell>
        </row>
        <row r="164">
          <cell r="AR164">
            <v>1.385</v>
          </cell>
          <cell r="AS164">
            <v>1.0171951302136157</v>
          </cell>
        </row>
        <row r="165">
          <cell r="AR165">
            <v>0.85</v>
          </cell>
          <cell r="AS165">
            <v>0.74121969302816926</v>
          </cell>
        </row>
        <row r="166">
          <cell r="AR166">
            <v>0.83199999999999996</v>
          </cell>
          <cell r="AS166">
            <v>0.74284795570967266</v>
          </cell>
        </row>
        <row r="167">
          <cell r="AR167">
            <v>1.135</v>
          </cell>
          <cell r="AS167">
            <v>1.0210617684498571</v>
          </cell>
        </row>
        <row r="168">
          <cell r="AR168">
            <v>1.0249999999999999</v>
          </cell>
          <cell r="AS168">
            <v>1.0232286760189351</v>
          </cell>
        </row>
        <row r="169">
          <cell r="AR169">
            <v>1.1200000000000001</v>
          </cell>
          <cell r="AS169">
            <v>1.0242229884450116</v>
          </cell>
        </row>
        <row r="170">
          <cell r="AR170">
            <v>1.1067</v>
          </cell>
          <cell r="AS170">
            <v>1.0251642185004251</v>
          </cell>
        </row>
        <row r="171">
          <cell r="AR171">
            <v>0.17</v>
          </cell>
          <cell r="AS171">
            <v>0.53824168424593877</v>
          </cell>
        </row>
        <row r="172">
          <cell r="AR172">
            <v>0.15</v>
          </cell>
          <cell r="AS172">
            <v>0.5399804762477084</v>
          </cell>
        </row>
        <row r="173">
          <cell r="AR173">
            <v>0.45</v>
          </cell>
          <cell r="AS173">
            <v>0.81819428898789293</v>
          </cell>
        </row>
        <row r="174">
          <cell r="AR174">
            <v>0.51</v>
          </cell>
          <cell r="AS174">
            <v>0.81819428898789293</v>
          </cell>
        </row>
        <row r="175">
          <cell r="AR175">
            <v>1.49</v>
          </cell>
          <cell r="AS175">
            <v>1.3746219144682617</v>
          </cell>
        </row>
        <row r="176">
          <cell r="AR176">
            <v>2.5499999999999998E-2</v>
          </cell>
          <cell r="AS176">
            <v>0.22953652805416527</v>
          </cell>
        </row>
        <row r="177">
          <cell r="AR177">
            <v>5.67E-2</v>
          </cell>
          <cell r="AS177">
            <v>0.25820258591674089</v>
          </cell>
        </row>
        <row r="178">
          <cell r="AR178">
            <v>5.3499999999999999E-2</v>
          </cell>
          <cell r="AS178">
            <v>0.25820257435878929</v>
          </cell>
        </row>
        <row r="179">
          <cell r="AR179">
            <v>8.9499999999999996E-2</v>
          </cell>
          <cell r="AS179">
            <v>0.27294576123552333</v>
          </cell>
        </row>
        <row r="180">
          <cell r="AR180">
            <v>9.01E-2</v>
          </cell>
          <cell r="AS180">
            <v>0.27411983682431063</v>
          </cell>
        </row>
        <row r="181">
          <cell r="AR181">
            <v>1.2540000000000003E-2</v>
          </cell>
          <cell r="AS181">
            <v>0.21636092005996596</v>
          </cell>
        </row>
        <row r="182">
          <cell r="AR182">
            <v>1.7856999999999998E-2</v>
          </cell>
          <cell r="AS182">
            <v>0.22162608371517956</v>
          </cell>
        </row>
        <row r="183">
          <cell r="AR183">
            <v>2.5740000000000002E-2</v>
          </cell>
          <cell r="AS183">
            <v>0.22860150944398069</v>
          </cell>
        </row>
        <row r="184">
          <cell r="AR184">
            <v>2.4419999999999997E-2</v>
          </cell>
          <cell r="AS184">
            <v>0.22879359761738352</v>
          </cell>
        </row>
        <row r="185">
          <cell r="AR185">
            <v>3.6630000000000003E-2</v>
          </cell>
          <cell r="AS185">
            <v>0.24361277840895099</v>
          </cell>
        </row>
        <row r="186">
          <cell r="AR186">
            <v>5.3533000000000004E-2</v>
          </cell>
          <cell r="AS186">
            <v>0.25494185218696058</v>
          </cell>
        </row>
        <row r="187">
          <cell r="AR187">
            <v>6.5157000000000007E-2</v>
          </cell>
          <cell r="AS187">
            <v>0.25359955665067357</v>
          </cell>
        </row>
        <row r="188">
          <cell r="AR188">
            <v>7.4066999999999994E-2</v>
          </cell>
          <cell r="AS188">
            <v>0.28460964486657719</v>
          </cell>
        </row>
        <row r="189">
          <cell r="AR189">
            <v>9.6067E-2</v>
          </cell>
          <cell r="AS189">
            <v>0.30844978028815978</v>
          </cell>
        </row>
        <row r="190">
          <cell r="AR190">
            <v>3.0599999999999999E-2</v>
          </cell>
          <cell r="AS190">
            <v>0.21233282687441013</v>
          </cell>
        </row>
        <row r="191">
          <cell r="AR191">
            <v>2.93E-2</v>
          </cell>
          <cell r="AS191">
            <v>0.20561859280169048</v>
          </cell>
        </row>
        <row r="192">
          <cell r="AR192">
            <v>7.1999999999999998E-3</v>
          </cell>
          <cell r="AS192">
            <v>0.18108857578292747</v>
          </cell>
        </row>
        <row r="193">
          <cell r="AR193">
            <v>1.2500000000000001E-2</v>
          </cell>
          <cell r="AS193">
            <v>0.18586816825148528</v>
          </cell>
        </row>
        <row r="194">
          <cell r="AR194">
            <v>2.0400000000000001E-2</v>
          </cell>
          <cell r="AS194">
            <v>0.21853917242662765</v>
          </cell>
        </row>
        <row r="195">
          <cell r="AR195">
            <v>1.9699999999999999E-2</v>
          </cell>
          <cell r="AS195">
            <v>0.21739311363685654</v>
          </cell>
        </row>
        <row r="196">
          <cell r="AR196">
            <v>6.1999999999999998E-3</v>
          </cell>
          <cell r="AS196">
            <v>0.20472358568836893</v>
          </cell>
        </row>
        <row r="197">
          <cell r="AR197">
            <v>6.4000000000000003E-3</v>
          </cell>
          <cell r="AS197">
            <v>0.20631883648372476</v>
          </cell>
        </row>
        <row r="198">
          <cell r="AR198">
            <v>2.23E-2</v>
          </cell>
          <cell r="AS198">
            <v>0.22545210516504491</v>
          </cell>
        </row>
        <row r="199">
          <cell r="AR199">
            <v>8.14E-2</v>
          </cell>
          <cell r="AS199">
            <v>0.23322608351649873</v>
          </cell>
        </row>
        <row r="200">
          <cell r="AR200">
            <v>7.8200000000000006E-2</v>
          </cell>
          <cell r="AS200">
            <v>0.24004496064064218</v>
          </cell>
        </row>
        <row r="201">
          <cell r="AR201">
            <v>7.9399999999999998E-2</v>
          </cell>
          <cell r="AS201">
            <v>0.24875709130797272</v>
          </cell>
        </row>
        <row r="202">
          <cell r="AR202">
            <v>9.9199999999999997E-2</v>
          </cell>
          <cell r="AS202">
            <v>0.2464807226087927</v>
          </cell>
        </row>
        <row r="203">
          <cell r="AR203">
            <v>0.1033</v>
          </cell>
          <cell r="AS203">
            <v>0.25989698982110893</v>
          </cell>
        </row>
        <row r="204">
          <cell r="AR204">
            <v>0.10059999999999999</v>
          </cell>
          <cell r="AS204">
            <v>0.26312961588055017</v>
          </cell>
        </row>
        <row r="205">
          <cell r="AR205">
            <v>9.7600000000000006E-2</v>
          </cell>
          <cell r="AS205">
            <v>0.26264109793784818</v>
          </cell>
        </row>
        <row r="206">
          <cell r="AR206">
            <v>0.1061</v>
          </cell>
          <cell r="AS206">
            <v>0.26509211090913287</v>
          </cell>
        </row>
        <row r="207">
          <cell r="AR207">
            <v>0.10589999999999999</v>
          </cell>
          <cell r="AS207">
            <v>0.26673891378280778</v>
          </cell>
        </row>
        <row r="208">
          <cell r="AR208">
            <v>6.0000000000000001E-3</v>
          </cell>
          <cell r="AS208">
            <v>0.20728055690134936</v>
          </cell>
        </row>
        <row r="209">
          <cell r="AR209">
            <v>9.1999999999999998E-3</v>
          </cell>
          <cell r="AS209">
            <v>0.21468839119693159</v>
          </cell>
        </row>
        <row r="210">
          <cell r="AR210">
            <v>3.5000000000000001E-3</v>
          </cell>
          <cell r="AS210">
            <v>0.19387180983040644</v>
          </cell>
        </row>
        <row r="211">
          <cell r="AR211">
            <v>1.14E-2</v>
          </cell>
          <cell r="AS211">
            <v>0.21182465842547388</v>
          </cell>
        </row>
        <row r="212">
          <cell r="AR212">
            <v>1.7600000000000001E-2</v>
          </cell>
          <cell r="AS212">
            <v>0.21954238770292051</v>
          </cell>
        </row>
        <row r="213">
          <cell r="AR213">
            <v>1.7500000000000002E-2</v>
          </cell>
          <cell r="AS213">
            <v>0.21872679825948463</v>
          </cell>
        </row>
        <row r="214">
          <cell r="AR214">
            <v>1.5699999999999999E-2</v>
          </cell>
          <cell r="AS214">
            <v>0.22407386304124693</v>
          </cell>
        </row>
        <row r="215">
          <cell r="AR215">
            <v>2.92E-2</v>
          </cell>
          <cell r="AS215">
            <v>0.24031693462171341</v>
          </cell>
        </row>
        <row r="216">
          <cell r="AR216">
            <v>3.4099999999999998E-2</v>
          </cell>
          <cell r="AS216">
            <v>0.24756756924951126</v>
          </cell>
        </row>
        <row r="217">
          <cell r="AR217">
            <v>1.95E-2</v>
          </cell>
          <cell r="AS217">
            <v>0.24936374360123212</v>
          </cell>
        </row>
        <row r="218">
          <cell r="AR218">
            <v>2.9600000000000001E-2</v>
          </cell>
          <cell r="AS218">
            <v>0.25222715587538669</v>
          </cell>
        </row>
        <row r="219">
          <cell r="AR219">
            <v>5.9799999999999999E-2</v>
          </cell>
          <cell r="AS219">
            <v>0.26586380377729973</v>
          </cell>
        </row>
        <row r="220">
          <cell r="AR220">
            <v>9.9000000000000005E-2</v>
          </cell>
          <cell r="AS220">
            <v>0.30477413188189334</v>
          </cell>
        </row>
        <row r="221">
          <cell r="AR221">
            <v>3.7499999999999999E-2</v>
          </cell>
          <cell r="AS221">
            <v>0.28912790997713395</v>
          </cell>
        </row>
        <row r="222">
          <cell r="AR222">
            <v>0.1019</v>
          </cell>
          <cell r="AS222">
            <v>0.30793631243512659</v>
          </cell>
        </row>
        <row r="223">
          <cell r="AR223">
            <v>0.13919999999999999</v>
          </cell>
          <cell r="AS223">
            <v>0.32679212952905817</v>
          </cell>
        </row>
        <row r="224">
          <cell r="AR224">
            <v>0.16270000000000001</v>
          </cell>
          <cell r="AS224">
            <v>0.36000981945569155</v>
          </cell>
        </row>
        <row r="225">
          <cell r="AR225">
            <v>6.8099999999999994E-2</v>
          </cell>
          <cell r="AS225">
            <v>0.33237373614634141</v>
          </cell>
        </row>
        <row r="226">
          <cell r="AR226">
            <v>0.12709999999999999</v>
          </cell>
          <cell r="AS226">
            <v>0.34520441709853045</v>
          </cell>
        </row>
        <row r="227">
          <cell r="AR227">
            <v>0.21829999999999999</v>
          </cell>
          <cell r="AS227">
            <v>0.37869875915836126</v>
          </cell>
        </row>
        <row r="228">
          <cell r="AR228">
            <v>0.32769999999999999</v>
          </cell>
          <cell r="AS228">
            <v>0.43110054824965405</v>
          </cell>
        </row>
        <row r="229">
          <cell r="AR229">
            <v>0.24210000000000001</v>
          </cell>
          <cell r="AS229">
            <v>0.39987082122868733</v>
          </cell>
        </row>
        <row r="230">
          <cell r="AR230">
            <v>0.1051</v>
          </cell>
          <cell r="AS230">
            <v>0.37890098509802728</v>
          </cell>
        </row>
        <row r="231">
          <cell r="AR231">
            <v>0.33179999999999998</v>
          </cell>
          <cell r="AS231">
            <v>0.45991625151243798</v>
          </cell>
        </row>
        <row r="232">
          <cell r="AR232">
            <v>0.31719999999999998</v>
          </cell>
          <cell r="AS232">
            <v>0.44053688827980864</v>
          </cell>
        </row>
        <row r="233">
          <cell r="AR233">
            <v>0.3029</v>
          </cell>
          <cell r="AS233">
            <v>0.42150041122356097</v>
          </cell>
        </row>
        <row r="234">
          <cell r="AR234">
            <v>0.21890000000000001</v>
          </cell>
          <cell r="AS234">
            <v>0.38860404143208338</v>
          </cell>
        </row>
        <row r="235">
          <cell r="AR235">
            <v>0.34</v>
          </cell>
          <cell r="AS235">
            <v>0.61465673597361814</v>
          </cell>
        </row>
        <row r="236">
          <cell r="AR236">
            <v>1.1100000000000001</v>
          </cell>
          <cell r="AS236">
            <v>0.89021361174274405</v>
          </cell>
        </row>
        <row r="237">
          <cell r="AR237">
            <v>1.6</v>
          </cell>
          <cell r="AS237">
            <v>1.1649431766217695</v>
          </cell>
        </row>
        <row r="238">
          <cell r="AR238">
            <v>1.61</v>
          </cell>
          <cell r="AS238">
            <v>1.1688120942263307</v>
          </cell>
        </row>
        <row r="239">
          <cell r="AR239">
            <v>1.63</v>
          </cell>
          <cell r="AS239">
            <v>1.1698606037727888</v>
          </cell>
        </row>
        <row r="240">
          <cell r="AR240">
            <v>1.59</v>
          </cell>
          <cell r="AS240">
            <v>1.169939840348732</v>
          </cell>
        </row>
        <row r="241">
          <cell r="AR241">
            <v>1.43</v>
          </cell>
          <cell r="AS241">
            <v>1.1668739667972408</v>
          </cell>
        </row>
        <row r="242">
          <cell r="AR242">
            <v>1.4</v>
          </cell>
          <cell r="AS242">
            <v>1.1698210916587837</v>
          </cell>
        </row>
        <row r="243">
          <cell r="AR243">
            <v>1.29</v>
          </cell>
          <cell r="AS243">
            <v>1.1725209618097105</v>
          </cell>
        </row>
        <row r="244">
          <cell r="AR244">
            <v>1.36</v>
          </cell>
          <cell r="AS244">
            <v>1.1725530465831342</v>
          </cell>
        </row>
        <row r="245">
          <cell r="AR245">
            <v>1.39</v>
          </cell>
          <cell r="AS245">
            <v>1.1720942958317091</v>
          </cell>
        </row>
        <row r="246">
          <cell r="AR246">
            <v>1.37</v>
          </cell>
          <cell r="AS246">
            <v>1.1728670269934651</v>
          </cell>
        </row>
        <row r="247">
          <cell r="AR247">
            <v>1.33</v>
          </cell>
          <cell r="AS247">
            <v>1.1712782912835473</v>
          </cell>
        </row>
        <row r="248">
          <cell r="AR248">
            <v>2.12</v>
          </cell>
          <cell r="AS248">
            <v>1.4454815755428134</v>
          </cell>
        </row>
        <row r="249">
          <cell r="AR249">
            <v>0.52</v>
          </cell>
          <cell r="AS249">
            <v>0.61515874879821919</v>
          </cell>
        </row>
        <row r="250">
          <cell r="AR250">
            <v>1</v>
          </cell>
          <cell r="AS250">
            <v>0.89622897692068737</v>
          </cell>
        </row>
        <row r="251">
          <cell r="AR251">
            <v>1.59</v>
          </cell>
          <cell r="AS251">
            <v>1.1652509546515293</v>
          </cell>
        </row>
        <row r="252">
          <cell r="AR252">
            <v>1.54</v>
          </cell>
          <cell r="AS252">
            <v>1.1682836246591837</v>
          </cell>
        </row>
        <row r="253">
          <cell r="AR253">
            <v>1.42</v>
          </cell>
          <cell r="AS253">
            <v>1.1695116641952867</v>
          </cell>
        </row>
        <row r="254">
          <cell r="AR254">
            <v>1.44</v>
          </cell>
          <cell r="AS254">
            <v>1.1685105674205889</v>
          </cell>
        </row>
        <row r="255">
          <cell r="AR255">
            <v>1.26</v>
          </cell>
          <cell r="AS255">
            <v>1.1773083199166028</v>
          </cell>
        </row>
        <row r="256">
          <cell r="AR256">
            <v>2.0099999999999998</v>
          </cell>
          <cell r="AS256">
            <v>1.451658206275384</v>
          </cell>
        </row>
        <row r="257">
          <cell r="AR257">
            <v>0</v>
          </cell>
          <cell r="AS257">
            <v>0.13486811155848411</v>
          </cell>
        </row>
        <row r="258">
          <cell r="AR258">
            <v>1.6899999999999998E-2</v>
          </cell>
          <cell r="AS258">
            <v>0.14292266117760827</v>
          </cell>
        </row>
        <row r="259">
          <cell r="AR259">
            <v>2.81E-2</v>
          </cell>
          <cell r="AS259">
            <v>0.15142435616012825</v>
          </cell>
        </row>
        <row r="260">
          <cell r="AR260">
            <v>3.175E-2</v>
          </cell>
          <cell r="AS260">
            <v>0.15737661744749545</v>
          </cell>
        </row>
        <row r="261">
          <cell r="AR261">
            <v>0</v>
          </cell>
          <cell r="AS261">
            <v>0.14501378045889293</v>
          </cell>
        </row>
        <row r="262">
          <cell r="AR262">
            <v>2.1499999999999998E-2</v>
          </cell>
          <cell r="AS262">
            <v>0.14971709293001234</v>
          </cell>
        </row>
        <row r="263">
          <cell r="AR263">
            <v>3.2399999999999998E-2</v>
          </cell>
          <cell r="AS263">
            <v>0.15583766538583399</v>
          </cell>
        </row>
        <row r="264">
          <cell r="AR264">
            <v>5.11E-2</v>
          </cell>
          <cell r="AS264">
            <v>0.16843671240819294</v>
          </cell>
        </row>
        <row r="265">
          <cell r="AR265">
            <v>4.6100000000000002E-2</v>
          </cell>
          <cell r="AS265">
            <v>0.1827652050107372</v>
          </cell>
        </row>
        <row r="266">
          <cell r="AR266">
            <v>0.1011</v>
          </cell>
          <cell r="AS266">
            <v>0.2023054549585841</v>
          </cell>
        </row>
        <row r="267">
          <cell r="AR267">
            <v>0.12620000000000001</v>
          </cell>
          <cell r="AS267">
            <v>0.21544441540567061</v>
          </cell>
        </row>
        <row r="268">
          <cell r="AR268">
            <v>0.1401</v>
          </cell>
          <cell r="AS268">
            <v>0.23715964907571141</v>
          </cell>
        </row>
        <row r="269">
          <cell r="AR269">
            <v>0.08</v>
          </cell>
          <cell r="AS269">
            <v>0.22381131657334669</v>
          </cell>
        </row>
        <row r="270">
          <cell r="AR270">
            <v>0.20025000000000001</v>
          </cell>
          <cell r="AS270">
            <v>0.28036638253909735</v>
          </cell>
        </row>
        <row r="271">
          <cell r="AR271">
            <v>0.22359999999999999</v>
          </cell>
          <cell r="AS271">
            <v>0.29043625004619933</v>
          </cell>
        </row>
        <row r="272">
          <cell r="AR272">
            <v>0.1173</v>
          </cell>
          <cell r="AS272">
            <v>0.26080597693215224</v>
          </cell>
        </row>
        <row r="273">
          <cell r="AR273">
            <v>0.2114</v>
          </cell>
          <cell r="AS273">
            <v>0.28273833572647922</v>
          </cell>
        </row>
        <row r="274">
          <cell r="AR274">
            <v>0.25030000000000002</v>
          </cell>
          <cell r="AS274">
            <v>0.32613595319754818</v>
          </cell>
        </row>
        <row r="275">
          <cell r="AR275">
            <v>0.29330000000000001</v>
          </cell>
          <cell r="AS275">
            <v>0.34616911027071162</v>
          </cell>
        </row>
        <row r="276">
          <cell r="AR276">
            <v>0.65300000000000002</v>
          </cell>
          <cell r="AS276">
            <v>0.33459705694698272</v>
          </cell>
        </row>
        <row r="277">
          <cell r="AR277">
            <v>0.66100000000000003</v>
          </cell>
          <cell r="AS277">
            <v>0.37404988507435138</v>
          </cell>
        </row>
        <row r="278">
          <cell r="AR278">
            <v>0.71199999999999997</v>
          </cell>
          <cell r="AS278">
            <v>0.38808187810043498</v>
          </cell>
        </row>
        <row r="279">
          <cell r="AR279">
            <v>2.1499999999999998E-2</v>
          </cell>
          <cell r="AS279">
            <v>0.24754181201888562</v>
          </cell>
        </row>
        <row r="280">
          <cell r="AR280">
            <v>5.8200000000000002E-2</v>
          </cell>
          <cell r="AS280">
            <v>0.26213943363623698</v>
          </cell>
        </row>
        <row r="281">
          <cell r="AR281">
            <v>0.1022</v>
          </cell>
          <cell r="AS281">
            <v>0.28865074662515688</v>
          </cell>
        </row>
        <row r="282">
          <cell r="AR282">
            <v>0.2094</v>
          </cell>
          <cell r="AS282">
            <v>0.34737311774825957</v>
          </cell>
        </row>
        <row r="283">
          <cell r="AR283">
            <v>3.8300000000000001E-2</v>
          </cell>
          <cell r="AS283">
            <v>0.19992862390554078</v>
          </cell>
        </row>
        <row r="284">
          <cell r="AR284">
            <v>6.6100000000000006E-2</v>
          </cell>
          <cell r="AS284">
            <v>0.21372641013876195</v>
          </cell>
        </row>
        <row r="285">
          <cell r="AR285">
            <v>5.04E-2</v>
          </cell>
          <cell r="AS285">
            <v>0.21705948630571031</v>
          </cell>
        </row>
        <row r="286">
          <cell r="AR286">
            <v>0.1429</v>
          </cell>
          <cell r="AS286">
            <v>0.27253561587276648</v>
          </cell>
        </row>
        <row r="287">
          <cell r="AR287">
            <v>7.3000000000000001E-3</v>
          </cell>
          <cell r="AS287">
            <v>0.23986123959428404</v>
          </cell>
        </row>
        <row r="288">
          <cell r="AR288">
            <v>2.7900000000000001E-2</v>
          </cell>
          <cell r="AS288">
            <v>0.25830545947824496</v>
          </cell>
        </row>
        <row r="289">
          <cell r="AR289">
            <v>6.13E-2</v>
          </cell>
          <cell r="AS289">
            <v>0.28483912777128606</v>
          </cell>
        </row>
        <row r="290">
          <cell r="AR290">
            <v>0.11700000000000001</v>
          </cell>
          <cell r="AS290">
            <v>0.32950793627068242</v>
          </cell>
        </row>
        <row r="291">
          <cell r="AR291">
            <v>1.64</v>
          </cell>
          <cell r="AS291">
            <v>1.1204251595596779</v>
          </cell>
        </row>
        <row r="292">
          <cell r="AR292">
            <v>1.53</v>
          </cell>
          <cell r="AS292">
            <v>1.1236731094129773</v>
          </cell>
        </row>
        <row r="293">
          <cell r="AR293">
            <v>1.51</v>
          </cell>
          <cell r="AS293">
            <v>1.1265607573303842</v>
          </cell>
        </row>
        <row r="294">
          <cell r="AR294">
            <v>0.85</v>
          </cell>
          <cell r="AS294">
            <v>0.84296326632030205</v>
          </cell>
        </row>
        <row r="295">
          <cell r="AR295">
            <v>0.56000000000000005</v>
          </cell>
          <cell r="AS295">
            <v>0.56554037852286942</v>
          </cell>
        </row>
        <row r="296">
          <cell r="AR296">
            <v>0.78</v>
          </cell>
          <cell r="AS296">
            <v>0.54811036290461213</v>
          </cell>
        </row>
        <row r="297">
          <cell r="AR297">
            <v>0.65</v>
          </cell>
          <cell r="AS297">
            <v>0.54893974770748299</v>
          </cell>
        </row>
        <row r="298">
          <cell r="AR298">
            <v>0.73</v>
          </cell>
          <cell r="AS298">
            <v>0.54973485101745079</v>
          </cell>
        </row>
        <row r="299">
          <cell r="AR299">
            <v>0.67</v>
          </cell>
          <cell r="AS299">
            <v>0.55047357560453658</v>
          </cell>
        </row>
        <row r="300">
          <cell r="AR300">
            <v>0.72</v>
          </cell>
          <cell r="AS300">
            <v>0.55117870049242057</v>
          </cell>
        </row>
        <row r="301">
          <cell r="AR301">
            <v>0.75</v>
          </cell>
          <cell r="AS301">
            <v>0.55184384149874943</v>
          </cell>
        </row>
        <row r="302">
          <cell r="AR302">
            <v>1.41</v>
          </cell>
          <cell r="AS302">
            <v>0.82555713917516971</v>
          </cell>
        </row>
        <row r="303">
          <cell r="AR303">
            <v>1.23</v>
          </cell>
          <cell r="AS303">
            <v>0.82680258585771083</v>
          </cell>
        </row>
        <row r="304">
          <cell r="AR304">
            <v>1.17</v>
          </cell>
          <cell r="AS304">
            <v>0.82798169317981141</v>
          </cell>
        </row>
        <row r="305">
          <cell r="AR305">
            <v>1.17</v>
          </cell>
          <cell r="AS305">
            <v>0.82909658513817563</v>
          </cell>
        </row>
        <row r="306">
          <cell r="AR306">
            <v>1.1100000000000001</v>
          </cell>
          <cell r="AS306">
            <v>0.83014412143578775</v>
          </cell>
        </row>
        <row r="307">
          <cell r="AR307">
            <v>1.08</v>
          </cell>
          <cell r="AS307">
            <v>0.83113619129520988</v>
          </cell>
        </row>
        <row r="308">
          <cell r="AR308">
            <v>1.99</v>
          </cell>
          <cell r="AS308">
            <v>1.1029994301694386</v>
          </cell>
        </row>
        <row r="309">
          <cell r="AR309">
            <v>1.91</v>
          </cell>
          <cell r="AS309">
            <v>1.1046720150808678</v>
          </cell>
        </row>
        <row r="310">
          <cell r="AR310">
            <v>1.66</v>
          </cell>
          <cell r="AS310">
            <v>1.1062317989176365</v>
          </cell>
        </row>
        <row r="311">
          <cell r="AR311">
            <v>1.74</v>
          </cell>
          <cell r="AS311">
            <v>1.1062376760038533</v>
          </cell>
        </row>
        <row r="312">
          <cell r="AR312">
            <v>1.93</v>
          </cell>
          <cell r="AS312">
            <v>1.1062515803338153</v>
          </cell>
        </row>
        <row r="313">
          <cell r="AR313">
            <v>1.78</v>
          </cell>
          <cell r="AS313">
            <v>1.1077271321181104</v>
          </cell>
        </row>
        <row r="314">
          <cell r="AR314">
            <v>1.56</v>
          </cell>
          <cell r="AS314">
            <v>1.1091136436923388</v>
          </cell>
        </row>
        <row r="315">
          <cell r="AR315">
            <v>1.65</v>
          </cell>
          <cell r="AS315">
            <v>1.1104460233286386</v>
          </cell>
        </row>
        <row r="316">
          <cell r="AR316">
            <v>2.77</v>
          </cell>
          <cell r="AS316">
            <v>1.3804553158089123</v>
          </cell>
        </row>
        <row r="317">
          <cell r="AR317">
            <v>2.46</v>
          </cell>
          <cell r="AS317">
            <v>1.3825311520549417</v>
          </cell>
        </row>
        <row r="318">
          <cell r="AR318">
            <v>2.29</v>
          </cell>
          <cell r="AS318">
            <v>1.3844915325193714</v>
          </cell>
        </row>
        <row r="319">
          <cell r="AR319">
            <v>0.28599999999999998</v>
          </cell>
          <cell r="AS319">
            <v>0.3072918473254464</v>
          </cell>
        </row>
        <row r="320">
          <cell r="AR320">
            <v>0.26500000000000001</v>
          </cell>
          <cell r="AS320">
            <v>0.30088938421894423</v>
          </cell>
        </row>
        <row r="321">
          <cell r="AR321">
            <v>9.6000000000000002E-2</v>
          </cell>
          <cell r="AS321">
            <v>0.26873333446110681</v>
          </cell>
        </row>
        <row r="322">
          <cell r="AR322">
            <v>0.73399999999999999</v>
          </cell>
          <cell r="AS322">
            <v>0.44003187320477866</v>
          </cell>
        </row>
        <row r="323">
          <cell r="AR323">
            <v>0.53</v>
          </cell>
          <cell r="AS323">
            <v>0.39372764532784665</v>
          </cell>
        </row>
        <row r="324">
          <cell r="AR324">
            <v>0.48</v>
          </cell>
          <cell r="AS324">
            <v>0.39411932778286562</v>
          </cell>
        </row>
        <row r="325">
          <cell r="AR325">
            <v>0.61799999999999999</v>
          </cell>
          <cell r="AS325">
            <v>0.40913014531794423</v>
          </cell>
        </row>
        <row r="326">
          <cell r="AR326">
            <v>0.82399999999999995</v>
          </cell>
          <cell r="AS326">
            <v>0.45340361164762422</v>
          </cell>
        </row>
        <row r="327">
          <cell r="AR327">
            <v>0.91500000000000004</v>
          </cell>
          <cell r="AS327">
            <v>0.44515158479281552</v>
          </cell>
        </row>
        <row r="328">
          <cell r="AR328">
            <v>0.73599999999999999</v>
          </cell>
          <cell r="AS328">
            <v>0.40936956805783115</v>
          </cell>
        </row>
        <row r="329">
          <cell r="AR329">
            <v>0.39900000000000002</v>
          </cell>
          <cell r="AS329">
            <v>0.36837257558747227</v>
          </cell>
        </row>
        <row r="330">
          <cell r="AR330">
            <v>7.4999999999999997E-2</v>
          </cell>
          <cell r="AS330">
            <v>0.25292224778911537</v>
          </cell>
        </row>
        <row r="331">
          <cell r="AR331">
            <v>0.27600000000000002</v>
          </cell>
          <cell r="AS331">
            <v>0.28105602870407037</v>
          </cell>
        </row>
        <row r="332">
          <cell r="AR332">
            <v>0.36399999999999999</v>
          </cell>
          <cell r="AS332">
            <v>0.30009992634197286</v>
          </cell>
        </row>
        <row r="333">
          <cell r="AR333">
            <v>7.5999999999999998E-2</v>
          </cell>
          <cell r="AS333">
            <v>0.25407377844573797</v>
          </cell>
        </row>
        <row r="334">
          <cell r="AR334">
            <v>0.25700000000000001</v>
          </cell>
          <cell r="AS334">
            <v>0.27945825291424709</v>
          </cell>
        </row>
        <row r="335">
          <cell r="AR335">
            <v>0.30299999999999999</v>
          </cell>
          <cell r="AS335">
            <v>0.2914360846877041</v>
          </cell>
        </row>
        <row r="336">
          <cell r="AR336">
            <v>0.28699999999999998</v>
          </cell>
          <cell r="AS336">
            <v>0.29757174671693776</v>
          </cell>
        </row>
        <row r="337">
          <cell r="AR337">
            <v>0.26400000000000001</v>
          </cell>
          <cell r="AS337">
            <v>0.27860141630359692</v>
          </cell>
        </row>
        <row r="338">
          <cell r="AR338">
            <v>0.158</v>
          </cell>
          <cell r="AS338">
            <v>0.30529227578143142</v>
          </cell>
        </row>
        <row r="339">
          <cell r="AR339">
            <v>0.22</v>
          </cell>
          <cell r="AS339">
            <v>0.30943516112245378</v>
          </cell>
        </row>
        <row r="340">
          <cell r="AR340">
            <v>1.25</v>
          </cell>
          <cell r="AS340">
            <v>0.5315398383742036</v>
          </cell>
        </row>
        <row r="341">
          <cell r="AR341">
            <v>0.93</v>
          </cell>
          <cell r="AS341">
            <v>0.5323539697149553</v>
          </cell>
        </row>
        <row r="342">
          <cell r="AR342">
            <v>2.85</v>
          </cell>
          <cell r="AS342">
            <v>0.80893951977363632</v>
          </cell>
        </row>
        <row r="343">
          <cell r="AR343">
            <v>2.33</v>
          </cell>
          <cell r="AS343">
            <v>0.80977872986067623</v>
          </cell>
        </row>
        <row r="344">
          <cell r="AR344">
            <v>2.5099999999999998</v>
          </cell>
          <cell r="AS344">
            <v>0.81056778245513972</v>
          </cell>
        </row>
        <row r="345">
          <cell r="AR345">
            <v>2.4700000000000002</v>
          </cell>
          <cell r="AS345">
            <v>0.81131104376071583</v>
          </cell>
        </row>
        <row r="346">
          <cell r="AR346">
            <v>4.5199999999999996</v>
          </cell>
          <cell r="AS346">
            <v>1.0863392011730693</v>
          </cell>
        </row>
        <row r="347">
          <cell r="AR347">
            <v>4.68</v>
          </cell>
          <cell r="AS347">
            <v>1.087598016303629</v>
          </cell>
        </row>
        <row r="348">
          <cell r="AR348">
            <v>3.99</v>
          </cell>
          <cell r="AS348">
            <v>1.0887815951953241</v>
          </cell>
        </row>
        <row r="349">
          <cell r="AR349">
            <v>3.6</v>
          </cell>
          <cell r="AS349">
            <v>1.0909485027644021</v>
          </cell>
        </row>
        <row r="350">
          <cell r="AR350">
            <v>6.21</v>
          </cell>
          <cell r="AS350">
            <v>1.3654173027465815</v>
          </cell>
        </row>
        <row r="351">
          <cell r="AR351">
            <v>5.88</v>
          </cell>
          <cell r="AS351">
            <v>1.3669954079355087</v>
          </cell>
        </row>
        <row r="352">
          <cell r="AR352">
            <v>5.24</v>
          </cell>
          <cell r="AS352">
            <v>1.3684819305466609</v>
          </cell>
        </row>
        <row r="353">
          <cell r="AR353">
            <v>4.91</v>
          </cell>
          <cell r="AS353">
            <v>1.3698846180276125</v>
          </cell>
        </row>
        <row r="354">
          <cell r="AR354">
            <v>4.1500000000000004</v>
          </cell>
          <cell r="AS354">
            <v>1.3724653413362657</v>
          </cell>
        </row>
        <row r="355">
          <cell r="AR355">
            <v>1.71</v>
          </cell>
          <cell r="AS355">
            <v>0.81056778245513972</v>
          </cell>
        </row>
        <row r="356">
          <cell r="AR356">
            <v>1.02</v>
          </cell>
          <cell r="AS356">
            <v>0.81201238750119165</v>
          </cell>
        </row>
        <row r="357">
          <cell r="AR357">
            <v>2.98</v>
          </cell>
          <cell r="AS357">
            <v>1.0887815951953241</v>
          </cell>
        </row>
        <row r="358">
          <cell r="AR358">
            <v>2.59</v>
          </cell>
          <cell r="AS358">
            <v>1.0909485027644021</v>
          </cell>
        </row>
        <row r="359">
          <cell r="AR359">
            <v>4.1500000000000004</v>
          </cell>
          <cell r="AS359">
            <v>1.3684819305466609</v>
          </cell>
        </row>
        <row r="360">
          <cell r="AR360">
            <v>3.82</v>
          </cell>
          <cell r="AS360">
            <v>1.3712103679290479</v>
          </cell>
        </row>
        <row r="361">
          <cell r="AR361">
            <v>1.1299999999999999</v>
          </cell>
          <cell r="AS361">
            <v>1.3698846180276125</v>
          </cell>
        </row>
        <row r="362">
          <cell r="AR362">
            <v>4.55</v>
          </cell>
          <cell r="AS362">
            <v>1.3103161979149962</v>
          </cell>
        </row>
        <row r="363">
          <cell r="AR363">
            <v>4.1100000000000003</v>
          </cell>
          <cell r="AS363">
            <v>1.3139831790993597</v>
          </cell>
        </row>
        <row r="364">
          <cell r="AR364">
            <v>15.29</v>
          </cell>
          <cell r="AS364">
            <v>1.4500391343779868</v>
          </cell>
        </row>
        <row r="365">
          <cell r="AR365">
            <v>14.85</v>
          </cell>
          <cell r="AS365">
            <v>1.4529078470695742</v>
          </cell>
        </row>
        <row r="366">
          <cell r="AR366">
            <v>13.9</v>
          </cell>
          <cell r="AS366">
            <v>1.4554436042099061</v>
          </cell>
        </row>
        <row r="367">
          <cell r="AR367">
            <v>18</v>
          </cell>
          <cell r="AS367">
            <v>1.8352640233899657</v>
          </cell>
        </row>
        <row r="368">
          <cell r="AR368">
            <v>17.64</v>
          </cell>
          <cell r="AS368">
            <v>1.8396445656725056</v>
          </cell>
        </row>
        <row r="369">
          <cell r="AR369">
            <v>17.09</v>
          </cell>
          <cell r="AS369">
            <v>1.8435206667339252</v>
          </cell>
        </row>
        <row r="370">
          <cell r="AR370">
            <v>16.21</v>
          </cell>
          <cell r="AS370">
            <v>1.1627515672452811</v>
          </cell>
        </row>
        <row r="371">
          <cell r="AR371">
            <v>14.89</v>
          </cell>
          <cell r="AS371">
            <v>1.1653699091209613</v>
          </cell>
        </row>
        <row r="372">
          <cell r="AR372">
            <v>18.63</v>
          </cell>
          <cell r="AS372">
            <v>1.6089495805170329</v>
          </cell>
        </row>
        <row r="373">
          <cell r="AR373">
            <v>18.48</v>
          </cell>
          <cell r="AS373">
            <v>1.6118322012444484</v>
          </cell>
        </row>
        <row r="374">
          <cell r="AR374">
            <v>16.940000000000001</v>
          </cell>
          <cell r="AS374">
            <v>1.6143439856552801</v>
          </cell>
        </row>
        <row r="375">
          <cell r="AR375">
            <v>3.37</v>
          </cell>
          <cell r="AS375">
            <v>0.70049416633298844</v>
          </cell>
        </row>
        <row r="376">
          <cell r="AR376">
            <v>2.57</v>
          </cell>
          <cell r="AS376">
            <v>0.70049416633298844</v>
          </cell>
        </row>
        <row r="377">
          <cell r="AR377">
            <v>2.56</v>
          </cell>
          <cell r="AS377">
            <v>0.70141882699400648</v>
          </cell>
        </row>
        <row r="378">
          <cell r="AR378">
            <v>2.36</v>
          </cell>
          <cell r="AS378">
            <v>0.70223295833475818</v>
          </cell>
        </row>
        <row r="379">
          <cell r="AR379">
            <v>6.43</v>
          </cell>
          <cell r="AS379">
            <v>0.9788185083934392</v>
          </cell>
        </row>
        <row r="380">
          <cell r="AR380">
            <v>5.37</v>
          </cell>
          <cell r="AS380">
            <v>0.9788185083934392</v>
          </cell>
        </row>
        <row r="381">
          <cell r="AR381">
            <v>4.7</v>
          </cell>
          <cell r="AS381">
            <v>0.9804467710749426</v>
          </cell>
        </row>
        <row r="382">
          <cell r="AR382">
            <v>2.08</v>
          </cell>
          <cell r="AS382">
            <v>0.74839248537863168</v>
          </cell>
        </row>
        <row r="383">
          <cell r="AR383">
            <v>2.27</v>
          </cell>
          <cell r="AS383">
            <v>0.74930097334424162</v>
          </cell>
        </row>
        <row r="384">
          <cell r="AR384">
            <v>2.75</v>
          </cell>
          <cell r="AS384">
            <v>0.7501885471593126</v>
          </cell>
        </row>
        <row r="385">
          <cell r="AR385">
            <v>3.85</v>
          </cell>
          <cell r="AS385">
            <v>1.0304402533247659</v>
          </cell>
        </row>
        <row r="386">
          <cell r="AR386">
            <v>5.4</v>
          </cell>
          <cell r="AS386">
            <v>1.3107240638632516</v>
          </cell>
        </row>
        <row r="387">
          <cell r="AR387">
            <v>1.07</v>
          </cell>
          <cell r="AS387">
            <v>0.78232414114147819</v>
          </cell>
        </row>
        <row r="388">
          <cell r="AR388">
            <v>1.02</v>
          </cell>
          <cell r="AS388">
            <v>0.78337217167022044</v>
          </cell>
        </row>
        <row r="389">
          <cell r="AR389">
            <v>0.89</v>
          </cell>
          <cell r="AS389">
            <v>0.78529732507739858</v>
          </cell>
        </row>
        <row r="390">
          <cell r="AR390">
            <v>0.97</v>
          </cell>
          <cell r="AS390">
            <v>0.78704307753206071</v>
          </cell>
        </row>
        <row r="391">
          <cell r="AR391">
            <v>1.62</v>
          </cell>
          <cell r="AS391">
            <v>1.0623557192415696</v>
          </cell>
        </row>
        <row r="392">
          <cell r="AR392">
            <v>1.39</v>
          </cell>
          <cell r="AS392">
            <v>1.064918359921013</v>
          </cell>
        </row>
        <row r="393">
          <cell r="AR393">
            <v>1.4</v>
          </cell>
          <cell r="AS393">
            <v>1.0661088659564046</v>
          </cell>
        </row>
        <row r="394">
          <cell r="AR394">
            <v>1.48</v>
          </cell>
          <cell r="AS394">
            <v>1.067244589613034</v>
          </cell>
        </row>
        <row r="395">
          <cell r="AR395">
            <v>1.72</v>
          </cell>
          <cell r="AS395">
            <v>1.0545393066124114</v>
          </cell>
        </row>
        <row r="396">
          <cell r="AR396">
            <v>0.77</v>
          </cell>
          <cell r="AS396">
            <v>0.80458277901653441</v>
          </cell>
        </row>
        <row r="397">
          <cell r="AR397">
            <v>0.86</v>
          </cell>
          <cell r="AS397">
            <v>0.81263655085850184</v>
          </cell>
        </row>
        <row r="398">
          <cell r="AR398">
            <v>0.76</v>
          </cell>
          <cell r="AS398">
            <v>0.80429119094415813</v>
          </cell>
        </row>
        <row r="399">
          <cell r="AR399">
            <v>1.39</v>
          </cell>
          <cell r="AS399">
            <v>1.0825940372546421</v>
          </cell>
        </row>
        <row r="400">
          <cell r="AR400">
            <v>1.26</v>
          </cell>
          <cell r="AS400">
            <v>1.0912362199966341</v>
          </cell>
        </row>
        <row r="401">
          <cell r="AR401">
            <v>1.23</v>
          </cell>
          <cell r="AS401">
            <v>1.0885134262442326</v>
          </cell>
        </row>
        <row r="402">
          <cell r="AR402">
            <v>1.1100000000000001</v>
          </cell>
          <cell r="AS402">
            <v>1.0934027209636865</v>
          </cell>
        </row>
        <row r="403">
          <cell r="AR403">
            <v>1.65</v>
          </cell>
          <cell r="AS403">
            <v>1.3664202342976264</v>
          </cell>
        </row>
        <row r="404">
          <cell r="AR404">
            <v>1.5</v>
          </cell>
          <cell r="AS404">
            <v>1.3673078535161927</v>
          </cell>
        </row>
        <row r="405">
          <cell r="AR405">
            <v>1.52</v>
          </cell>
          <cell r="AS405">
            <v>1.3684333926793393</v>
          </cell>
        </row>
        <row r="406">
          <cell r="AR406">
            <v>1.94</v>
          </cell>
          <cell r="AS406">
            <v>1.6395207198452886</v>
          </cell>
        </row>
        <row r="407">
          <cell r="AR407">
            <v>1.81</v>
          </cell>
          <cell r="AS407">
            <v>1.6391694439936471</v>
          </cell>
        </row>
        <row r="408">
          <cell r="AR408">
            <v>1.96</v>
          </cell>
          <cell r="AS408">
            <v>1.6416785427653064</v>
          </cell>
        </row>
        <row r="409">
          <cell r="AR409">
            <v>2</v>
          </cell>
          <cell r="AS409">
            <v>1.6411629069264795</v>
          </cell>
        </row>
        <row r="410">
          <cell r="AR410">
            <v>1.84</v>
          </cell>
          <cell r="AS410">
            <v>1.6463838630231988</v>
          </cell>
        </row>
        <row r="411">
          <cell r="AR411">
            <v>0.77</v>
          </cell>
          <cell r="AS411">
            <v>0.52451015646469368</v>
          </cell>
        </row>
        <row r="412">
          <cell r="AR412">
            <v>0.94</v>
          </cell>
          <cell r="AS412">
            <v>0.80380302103526213</v>
          </cell>
        </row>
        <row r="413">
          <cell r="AR413">
            <v>1.23</v>
          </cell>
          <cell r="AS413">
            <v>1.0834062021897919</v>
          </cell>
        </row>
        <row r="414">
          <cell r="AR414">
            <v>2.44</v>
          </cell>
          <cell r="AS414">
            <v>1.9152684869512806</v>
          </cell>
        </row>
        <row r="415">
          <cell r="AR415">
            <v>2.2200000000000002</v>
          </cell>
          <cell r="AS415">
            <v>1.0397326137804479</v>
          </cell>
        </row>
        <row r="416">
          <cell r="AR416">
            <v>1.17</v>
          </cell>
          <cell r="AS416">
            <v>0.81303698360875076</v>
          </cell>
        </row>
        <row r="417">
          <cell r="AR417">
            <v>1.1000000000000001</v>
          </cell>
          <cell r="AS417">
            <v>0.81496742102000075</v>
          </cell>
        </row>
        <row r="418">
          <cell r="AR418">
            <v>1.1000000000000001</v>
          </cell>
          <cell r="AS418">
            <v>0.81670677542846126</v>
          </cell>
        </row>
        <row r="419">
          <cell r="AR419">
            <v>1.3</v>
          </cell>
          <cell r="AS419">
            <v>1.0945632760549815</v>
          </cell>
        </row>
        <row r="420">
          <cell r="AR420">
            <v>3.01</v>
          </cell>
          <cell r="AS420">
            <v>1.0348764993923261</v>
          </cell>
        </row>
        <row r="421">
          <cell r="AR421">
            <v>1.103</v>
          </cell>
          <cell r="AS421">
            <v>0.82037623946128868</v>
          </cell>
        </row>
        <row r="422">
          <cell r="AR422">
            <v>1.0489999999999999</v>
          </cell>
          <cell r="AS422">
            <v>0.82241750545889425</v>
          </cell>
        </row>
        <row r="423">
          <cell r="AR423">
            <v>1.1100000000000001</v>
          </cell>
          <cell r="AS423">
            <v>0.8240516360543273</v>
          </cell>
        </row>
        <row r="424">
          <cell r="AR424">
            <v>1.1100000000000001</v>
          </cell>
          <cell r="AS424">
            <v>0.82671567511996169</v>
          </cell>
        </row>
        <row r="425">
          <cell r="AR425">
            <v>1.1499999999999999</v>
          </cell>
          <cell r="AS425">
            <v>0.82776929514343589</v>
          </cell>
        </row>
        <row r="426">
          <cell r="AR426">
            <v>1.1499999999999999</v>
          </cell>
          <cell r="AS426">
            <v>0.82776929514343589</v>
          </cell>
        </row>
        <row r="427">
          <cell r="AR427">
            <v>1.1200000000000001</v>
          </cell>
          <cell r="AS427">
            <v>0.82854989549238101</v>
          </cell>
        </row>
        <row r="428">
          <cell r="AR428">
            <v>1.1499999999999999</v>
          </cell>
          <cell r="AS428">
            <v>0.82939906786386552</v>
          </cell>
        </row>
        <row r="429">
          <cell r="AR429">
            <v>8.6</v>
          </cell>
          <cell r="AS429">
            <v>1.0691268786512276</v>
          </cell>
        </row>
        <row r="430">
          <cell r="AR430">
            <v>7.81</v>
          </cell>
          <cell r="AS430">
            <v>1.063265920790565</v>
          </cell>
        </row>
        <row r="431">
          <cell r="AR431">
            <v>15.58</v>
          </cell>
          <cell r="AS431">
            <v>1.7407649310163789</v>
          </cell>
        </row>
        <row r="432">
          <cell r="AR432">
            <v>11.44</v>
          </cell>
          <cell r="AS432">
            <v>1.5355035471183653</v>
          </cell>
        </row>
        <row r="433">
          <cell r="AR433">
            <v>4.29</v>
          </cell>
          <cell r="AS433">
            <v>0.63198760872028981</v>
          </cell>
        </row>
        <row r="434">
          <cell r="AR434">
            <v>2.78</v>
          </cell>
          <cell r="AS434">
            <v>0.98481670514753028</v>
          </cell>
        </row>
        <row r="435">
          <cell r="AR435">
            <v>2.93</v>
          </cell>
          <cell r="AS435">
            <v>0.90530044297400725</v>
          </cell>
        </row>
        <row r="436">
          <cell r="AR436">
            <v>3.3</v>
          </cell>
          <cell r="AS436">
            <v>1.0156783675134979</v>
          </cell>
        </row>
        <row r="437">
          <cell r="AR437">
            <v>3.52</v>
          </cell>
          <cell r="AS437">
            <v>0.90311299422367364</v>
          </cell>
        </row>
        <row r="438">
          <cell r="AR438">
            <v>2.5</v>
          </cell>
          <cell r="AS438">
            <v>0.85014641372991262</v>
          </cell>
        </row>
        <row r="439">
          <cell r="AR439">
            <v>2.4500000000000002</v>
          </cell>
          <cell r="AS439">
            <v>0.79584723750722453</v>
          </cell>
        </row>
        <row r="440">
          <cell r="AR440">
            <v>2.76</v>
          </cell>
          <cell r="AS440">
            <v>0.84897187575572841</v>
          </cell>
        </row>
        <row r="441">
          <cell r="AR441">
            <v>2.2999999999999998</v>
          </cell>
          <cell r="AS441">
            <v>0.77672277532434997</v>
          </cell>
        </row>
        <row r="442">
          <cell r="AR442">
            <v>14</v>
          </cell>
          <cell r="AS442">
            <v>1.521942422082126</v>
          </cell>
        </row>
        <row r="443">
          <cell r="AR443">
            <v>14.81</v>
          </cell>
          <cell r="AS443">
            <v>1.5197691288363966</v>
          </cell>
        </row>
        <row r="444">
          <cell r="AR444">
            <v>8.32</v>
          </cell>
          <cell r="AS444">
            <v>1.3843777632879388</v>
          </cell>
        </row>
        <row r="445">
          <cell r="AR445">
            <v>11.8</v>
          </cell>
          <cell r="AS445">
            <v>1.6208633695515806</v>
          </cell>
        </row>
        <row r="446">
          <cell r="AR446">
            <v>5.5</v>
          </cell>
          <cell r="AS446">
            <v>1.4110046233166647</v>
          </cell>
        </row>
        <row r="447">
          <cell r="AR447">
            <v>12.95</v>
          </cell>
          <cell r="AS447">
            <v>1.7533712172770939</v>
          </cell>
        </row>
        <row r="448">
          <cell r="AR448">
            <v>4.7</v>
          </cell>
          <cell r="AS448">
            <v>0.92776976294018221</v>
          </cell>
        </row>
        <row r="449">
          <cell r="AR449">
            <v>3.44</v>
          </cell>
          <cell r="AS449">
            <v>0.95706588403554782</v>
          </cell>
        </row>
        <row r="450">
          <cell r="AR450">
            <v>5.3</v>
          </cell>
          <cell r="AS450">
            <v>0.63749649661878227</v>
          </cell>
        </row>
        <row r="451">
          <cell r="AR451">
            <v>5.0999999999999996</v>
          </cell>
          <cell r="AS451">
            <v>0.78947505806741125</v>
          </cell>
        </row>
        <row r="452">
          <cell r="AR452">
            <v>3.75</v>
          </cell>
          <cell r="AS452">
            <v>0.78386363035337969</v>
          </cell>
        </row>
        <row r="453">
          <cell r="AR453">
            <v>3.1</v>
          </cell>
          <cell r="AS453">
            <v>0.77599108299097608</v>
          </cell>
        </row>
        <row r="454">
          <cell r="AR454">
            <v>3.58</v>
          </cell>
          <cell r="AS454">
            <v>0.78376813118616029</v>
          </cell>
        </row>
      </sheetData>
      <sheetData sheetId="1"/>
      <sheetData sheetId="2"/>
      <sheetData sheetId="3"/>
      <sheetData sheetId="4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hyperlink" Target="https://link.springer.com/content/pdf/10.1007/BF00306439.pdf" TargetMode="Externa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3AC6AD-F053-447B-8F6E-1E4005A10365}">
  <sheetPr codeName="Sheet1"/>
  <dimension ref="A1:EU3577"/>
  <sheetViews>
    <sheetView tabSelected="1" zoomScale="75" zoomScaleNormal="108" workbookViewId="0">
      <pane ySplit="2" topLeftCell="A3" activePane="bottomLeft" state="frozen"/>
      <selection activeCell="AI1" sqref="AI1"/>
      <selection pane="bottomLeft" activeCell="G13" sqref="G13"/>
    </sheetView>
  </sheetViews>
  <sheetFormatPr defaultColWidth="9" defaultRowHeight="14.25" x14ac:dyDescent="0.45"/>
  <cols>
    <col min="1" max="1" width="36.33203125" style="51" bestFit="1" customWidth="1"/>
    <col min="2" max="2" width="11" style="174" customWidth="1"/>
    <col min="3" max="3" width="11" style="51" bestFit="1" customWidth="1"/>
    <col min="4" max="4" width="11" style="51" customWidth="1"/>
    <col min="5" max="5" width="13" style="51" bestFit="1" customWidth="1"/>
    <col min="6" max="6" width="13.46484375" style="51" bestFit="1" customWidth="1"/>
    <col min="7" max="9" width="13.46484375" style="51" customWidth="1"/>
    <col min="10" max="10" width="9" style="75"/>
    <col min="11" max="11" width="9" style="51"/>
    <col min="12" max="12" width="11.6640625" style="75" customWidth="1"/>
    <col min="13" max="16" width="11.6640625" style="51" customWidth="1"/>
    <col min="17" max="18" width="11.6640625" style="122" customWidth="1"/>
    <col min="19" max="19" width="11.6640625" style="112" customWidth="1"/>
    <col min="20" max="20" width="11.6640625" style="51" customWidth="1"/>
    <col min="21" max="26" width="9" style="51" customWidth="1"/>
    <col min="27" max="27" width="9" style="168" customWidth="1"/>
    <col min="28" max="29" width="9" style="169" customWidth="1"/>
    <col min="30" max="30" width="9" style="51" customWidth="1"/>
    <col min="31" max="31" width="9" style="314" customWidth="1"/>
    <col min="32" max="32" width="9" style="51" customWidth="1"/>
    <col min="33" max="33" width="9" style="169" customWidth="1"/>
    <col min="34" max="34" width="9" style="51" customWidth="1"/>
    <col min="35" max="35" width="6.46484375" style="51" customWidth="1"/>
    <col min="36" max="36" width="7.1328125" style="51" customWidth="1"/>
    <col min="37" max="37" width="5.796875" style="51" customWidth="1"/>
    <col min="38" max="42" width="9" style="51" customWidth="1"/>
    <col min="43" max="43" width="14.6640625" style="174" bestFit="1" customWidth="1"/>
    <col min="44" max="45" width="11.6640625" style="53" customWidth="1"/>
    <col min="46" max="48" width="11.6640625" style="51" customWidth="1"/>
    <col min="49" max="49" width="11.6640625" style="54" customWidth="1"/>
    <col min="50" max="50" width="11.6640625" style="51" customWidth="1"/>
    <col min="51" max="51" width="11.6640625" style="54" customWidth="1"/>
    <col min="52" max="52" width="11.6640625" style="51" customWidth="1"/>
    <col min="53" max="53" width="13.46484375" style="174" bestFit="1" customWidth="1"/>
    <col min="54" max="54" width="11.6640625" style="80" customWidth="1"/>
    <col min="55" max="55" width="11.6640625" style="174" customWidth="1"/>
    <col min="56" max="113" width="7.33203125" style="51" customWidth="1"/>
    <col min="114" max="114" width="11.6640625" style="51" bestFit="1" customWidth="1"/>
    <col min="115" max="115" width="11.6640625" style="51" customWidth="1"/>
    <col min="116" max="116" width="16.6640625" style="51" bestFit="1" customWidth="1"/>
    <col min="117" max="118" width="9" style="51"/>
    <col min="119" max="119" width="8" style="348" bestFit="1" customWidth="1"/>
    <col min="120" max="120" width="6.33203125" style="51" customWidth="1"/>
    <col min="121" max="121" width="8.46484375" style="346" bestFit="1" customWidth="1"/>
    <col min="122" max="122" width="6.46484375" style="51" customWidth="1"/>
    <col min="123" max="123" width="8.46484375" style="54" bestFit="1" customWidth="1"/>
    <col min="124" max="124" width="7.46484375" style="51" bestFit="1" customWidth="1"/>
    <col min="125" max="125" width="7.46484375" style="51" customWidth="1"/>
    <col min="126" max="126" width="9.33203125" style="51" customWidth="1"/>
    <col min="127" max="127" width="9" style="174"/>
    <col min="128" max="128" width="9" style="75"/>
    <col min="129" max="129" width="9" style="51"/>
    <col min="130" max="130" width="9" style="75"/>
    <col min="131" max="131" width="9" style="51"/>
    <col min="132" max="132" width="9" style="75"/>
    <col min="133" max="133" width="9" style="51"/>
    <col min="134" max="134" width="9" style="75"/>
    <col min="135" max="135" width="9" style="51"/>
    <col min="136" max="136" width="9" style="75"/>
    <col min="137" max="137" width="9" style="51"/>
    <col min="138" max="138" width="9" style="75"/>
    <col min="139" max="139" width="9" style="51"/>
    <col min="140" max="140" width="9" style="75"/>
    <col min="141" max="141" width="9" style="51"/>
    <col min="142" max="142" width="9" style="75"/>
    <col min="143" max="143" width="9" style="51"/>
    <col min="144" max="144" width="9" style="75"/>
    <col min="145" max="145" width="9" style="51"/>
    <col min="146" max="146" width="9" style="75"/>
    <col min="147" max="16384" width="9" style="51"/>
  </cols>
  <sheetData>
    <row r="1" spans="1:151" s="45" customFormat="1" ht="14.55" customHeight="1" x14ac:dyDescent="0.45">
      <c r="B1" s="176"/>
      <c r="C1" s="294" t="s">
        <v>647</v>
      </c>
      <c r="D1" s="294"/>
      <c r="E1" s="294"/>
      <c r="F1" s="294"/>
      <c r="G1" s="294"/>
      <c r="H1" s="294"/>
      <c r="I1" s="294"/>
      <c r="J1" s="294"/>
      <c r="K1" s="294"/>
      <c r="L1" s="294"/>
      <c r="M1" s="294"/>
      <c r="N1" s="64"/>
      <c r="O1" s="79"/>
      <c r="P1" s="79"/>
      <c r="Q1" s="119"/>
      <c r="R1" s="119"/>
      <c r="S1" s="112"/>
      <c r="T1" s="294" t="s">
        <v>648</v>
      </c>
      <c r="U1" s="294"/>
      <c r="V1" s="294"/>
      <c r="W1" s="294"/>
      <c r="X1" s="294"/>
      <c r="Y1" s="294"/>
      <c r="Z1" s="294"/>
      <c r="AA1" s="294"/>
      <c r="AB1" s="294"/>
      <c r="AC1" s="294"/>
      <c r="AD1" s="294"/>
      <c r="AE1" s="294"/>
      <c r="AF1" s="294"/>
      <c r="AG1" s="294"/>
      <c r="AH1" s="294"/>
      <c r="AI1" s="294"/>
      <c r="AJ1" s="294"/>
      <c r="AK1" s="294"/>
      <c r="AL1" s="294"/>
      <c r="AM1" s="294"/>
      <c r="AN1" s="294"/>
      <c r="AO1" s="294"/>
      <c r="AP1" s="294"/>
      <c r="AQ1" s="176"/>
      <c r="AR1" s="294" t="s">
        <v>645</v>
      </c>
      <c r="AS1" s="294"/>
      <c r="AT1" s="294"/>
      <c r="AU1" s="294"/>
      <c r="AV1" s="294"/>
      <c r="AW1" s="294"/>
      <c r="AX1" s="294"/>
      <c r="AY1" s="294"/>
      <c r="AZ1" s="294"/>
      <c r="BA1" s="176"/>
      <c r="BB1" s="81"/>
      <c r="BC1" s="176"/>
      <c r="BD1" s="295" t="s">
        <v>646</v>
      </c>
      <c r="BE1" s="294"/>
      <c r="BF1" s="294"/>
      <c r="BG1" s="294"/>
      <c r="BH1" s="294"/>
      <c r="BI1" s="294"/>
      <c r="BJ1" s="294"/>
      <c r="BK1" s="294"/>
      <c r="BL1" s="294"/>
      <c r="BM1" s="294"/>
      <c r="BN1" s="294"/>
      <c r="BO1" s="294"/>
      <c r="BP1" s="294"/>
      <c r="BQ1" s="294"/>
      <c r="BR1" s="294"/>
      <c r="BS1" s="294"/>
      <c r="BT1" s="294"/>
      <c r="BU1" s="294"/>
      <c r="BV1" s="294"/>
      <c r="BW1" s="294"/>
      <c r="BX1" s="294"/>
      <c r="BY1" s="294"/>
      <c r="BZ1" s="294"/>
      <c r="CA1" s="294"/>
      <c r="CB1" s="294"/>
      <c r="CC1" s="294"/>
      <c r="CD1" s="294"/>
      <c r="CE1" s="294"/>
      <c r="CF1" s="294"/>
      <c r="CG1" s="294"/>
      <c r="CH1" s="294"/>
      <c r="CI1" s="294"/>
      <c r="CJ1" s="294"/>
      <c r="CK1" s="294"/>
      <c r="CL1" s="294"/>
      <c r="CM1" s="294"/>
      <c r="CN1" s="294"/>
      <c r="CO1" s="294"/>
      <c r="CP1" s="294"/>
      <c r="CQ1" s="294"/>
      <c r="CR1" s="294"/>
      <c r="CS1" s="294"/>
      <c r="CT1" s="294"/>
      <c r="CU1" s="294"/>
      <c r="CV1" s="294"/>
      <c r="CW1" s="294"/>
      <c r="CX1" s="294"/>
      <c r="CY1" s="294"/>
      <c r="CZ1" s="294"/>
      <c r="DA1" s="294"/>
      <c r="DB1" s="294"/>
      <c r="DC1" s="294"/>
      <c r="DD1" s="294"/>
      <c r="DE1" s="294"/>
      <c r="DF1" s="294"/>
      <c r="DG1" s="294"/>
      <c r="DH1" s="294"/>
      <c r="DI1" s="294"/>
      <c r="DJ1" s="294"/>
      <c r="DK1" s="294"/>
      <c r="DL1" s="294"/>
      <c r="DM1" s="294"/>
      <c r="DN1" s="294"/>
      <c r="DO1" s="294"/>
      <c r="DP1" s="294"/>
      <c r="DQ1" s="294"/>
      <c r="DR1" s="294"/>
      <c r="DS1" s="368"/>
      <c r="DT1" s="64"/>
      <c r="DU1" s="293"/>
      <c r="DV1" s="237"/>
      <c r="DW1" s="176"/>
      <c r="DX1" s="336" t="s">
        <v>696</v>
      </c>
      <c r="DZ1" s="341"/>
      <c r="EB1" s="341"/>
      <c r="ED1" s="341"/>
      <c r="EF1" s="341"/>
      <c r="EH1" s="341"/>
      <c r="EJ1" s="341"/>
      <c r="EL1" s="341"/>
      <c r="EN1" s="341"/>
      <c r="EP1" s="341"/>
    </row>
    <row r="2" spans="1:151" s="55" customFormat="1" ht="85.9" thickBot="1" x14ac:dyDescent="0.5">
      <c r="A2" s="60" t="s">
        <v>638</v>
      </c>
      <c r="B2" s="175" t="s">
        <v>764</v>
      </c>
      <c r="C2" s="65" t="s">
        <v>636</v>
      </c>
      <c r="D2" s="65" t="s">
        <v>818</v>
      </c>
      <c r="E2" s="60" t="s">
        <v>3893</v>
      </c>
      <c r="F2" s="61" t="s">
        <v>650</v>
      </c>
      <c r="G2" s="61" t="s">
        <v>3362</v>
      </c>
      <c r="H2" s="61" t="s">
        <v>1099</v>
      </c>
      <c r="I2" s="61" t="s">
        <v>1122</v>
      </c>
      <c r="J2" s="296" t="s">
        <v>8</v>
      </c>
      <c r="K2" s="61" t="s">
        <v>698</v>
      </c>
      <c r="L2" s="296" t="s">
        <v>9</v>
      </c>
      <c r="M2" s="61" t="s">
        <v>697</v>
      </c>
      <c r="N2" s="61" t="s">
        <v>747</v>
      </c>
      <c r="O2" s="61" t="s">
        <v>749</v>
      </c>
      <c r="P2" s="61" t="s">
        <v>1373</v>
      </c>
      <c r="Q2" s="121" t="s">
        <v>746</v>
      </c>
      <c r="R2" s="121" t="s">
        <v>3442</v>
      </c>
      <c r="S2" s="113" t="s">
        <v>3443</v>
      </c>
      <c r="T2" s="56" t="s">
        <v>603</v>
      </c>
      <c r="U2" s="65" t="s">
        <v>605</v>
      </c>
      <c r="V2" s="65" t="s">
        <v>629</v>
      </c>
      <c r="W2" s="65" t="s">
        <v>606</v>
      </c>
      <c r="X2" s="65" t="s">
        <v>630</v>
      </c>
      <c r="Y2" s="57" t="s">
        <v>651</v>
      </c>
      <c r="Z2" s="57" t="s">
        <v>631</v>
      </c>
      <c r="AA2" s="94" t="s">
        <v>821</v>
      </c>
      <c r="AB2" s="289" t="s">
        <v>822</v>
      </c>
      <c r="AC2" s="94" t="s">
        <v>3410</v>
      </c>
      <c r="AD2" s="94" t="s">
        <v>3411</v>
      </c>
      <c r="AE2" s="312" t="s">
        <v>5134</v>
      </c>
      <c r="AF2" s="94" t="s">
        <v>5136</v>
      </c>
      <c r="AG2" s="94" t="s">
        <v>5135</v>
      </c>
      <c r="AH2" s="94" t="s">
        <v>5137</v>
      </c>
      <c r="AI2" s="65" t="s">
        <v>717</v>
      </c>
      <c r="AJ2" s="65" t="s">
        <v>718</v>
      </c>
      <c r="AK2" s="65" t="s">
        <v>719</v>
      </c>
      <c r="AL2" s="65" t="s">
        <v>720</v>
      </c>
      <c r="AM2" s="57" t="s">
        <v>632</v>
      </c>
      <c r="AN2" s="57" t="s">
        <v>633</v>
      </c>
      <c r="AO2" s="56" t="s">
        <v>604</v>
      </c>
      <c r="AP2" s="56" t="s">
        <v>628</v>
      </c>
      <c r="AQ2" s="184" t="s">
        <v>823</v>
      </c>
      <c r="AR2" s="287" t="s">
        <v>703</v>
      </c>
      <c r="AS2" s="287" t="s">
        <v>704</v>
      </c>
      <c r="AT2" s="61"/>
      <c r="AU2" s="56" t="s">
        <v>639</v>
      </c>
      <c r="AV2" s="57" t="s">
        <v>640</v>
      </c>
      <c r="AW2" s="307" t="s">
        <v>5207</v>
      </c>
      <c r="AX2" s="56" t="s">
        <v>641</v>
      </c>
      <c r="AY2" s="307" t="s">
        <v>5208</v>
      </c>
      <c r="AZ2" s="57" t="s">
        <v>642</v>
      </c>
      <c r="BA2" s="189"/>
      <c r="BB2" s="82" t="s">
        <v>721</v>
      </c>
      <c r="BC2" s="184" t="s">
        <v>752</v>
      </c>
      <c r="BD2" s="61" t="s">
        <v>652</v>
      </c>
      <c r="BE2" s="61" t="s">
        <v>653</v>
      </c>
      <c r="BF2" s="61" t="s">
        <v>654</v>
      </c>
      <c r="BG2" s="61" t="s">
        <v>655</v>
      </c>
      <c r="BH2" s="61" t="s">
        <v>656</v>
      </c>
      <c r="BI2" s="61" t="s">
        <v>657</v>
      </c>
      <c r="BJ2" s="61" t="s">
        <v>1396</v>
      </c>
      <c r="BK2" s="61" t="s">
        <v>1397</v>
      </c>
      <c r="BL2" s="61" t="s">
        <v>1410</v>
      </c>
      <c r="BM2" s="61" t="s">
        <v>1411</v>
      </c>
      <c r="BN2" s="61" t="s">
        <v>658</v>
      </c>
      <c r="BO2" s="61" t="s">
        <v>667</v>
      </c>
      <c r="BP2" s="61" t="s">
        <v>659</v>
      </c>
      <c r="BQ2" s="61" t="s">
        <v>668</v>
      </c>
      <c r="BR2" s="61" t="s">
        <v>660</v>
      </c>
      <c r="BS2" s="61" t="s">
        <v>669</v>
      </c>
      <c r="BT2" s="61" t="s">
        <v>3344</v>
      </c>
      <c r="BU2" s="61" t="s">
        <v>3345</v>
      </c>
      <c r="BV2" s="61" t="s">
        <v>3342</v>
      </c>
      <c r="BW2" s="61" t="s">
        <v>3343</v>
      </c>
      <c r="BX2" s="61" t="s">
        <v>661</v>
      </c>
      <c r="BY2" s="61" t="s">
        <v>670</v>
      </c>
      <c r="BZ2" s="61" t="s">
        <v>662</v>
      </c>
      <c r="CA2" s="61" t="s">
        <v>671</v>
      </c>
      <c r="CB2" s="61" t="s">
        <v>663</v>
      </c>
      <c r="CC2" s="61" t="s">
        <v>672</v>
      </c>
      <c r="CD2" s="61" t="s">
        <v>664</v>
      </c>
      <c r="CE2" s="61" t="s">
        <v>673</v>
      </c>
      <c r="CF2" s="61" t="s">
        <v>3346</v>
      </c>
      <c r="CG2" s="61" t="s">
        <v>3347</v>
      </c>
      <c r="CH2" s="61" t="s">
        <v>3348</v>
      </c>
      <c r="CI2" s="61" t="s">
        <v>3349</v>
      </c>
      <c r="CJ2" s="61" t="s">
        <v>3350</v>
      </c>
      <c r="CK2" s="61" t="s">
        <v>3351</v>
      </c>
      <c r="CL2" s="61" t="s">
        <v>3352</v>
      </c>
      <c r="CM2" s="61" t="s">
        <v>3353</v>
      </c>
      <c r="CN2" s="61" t="s">
        <v>3354</v>
      </c>
      <c r="CO2" s="61" t="s">
        <v>3355</v>
      </c>
      <c r="CP2" s="61" t="s">
        <v>4604</v>
      </c>
      <c r="CQ2" s="61" t="s">
        <v>4605</v>
      </c>
      <c r="CR2" s="61" t="s">
        <v>4606</v>
      </c>
      <c r="CS2" s="61" t="s">
        <v>4607</v>
      </c>
      <c r="CT2" s="61" t="s">
        <v>4608</v>
      </c>
      <c r="CU2" s="61" t="s">
        <v>4609</v>
      </c>
      <c r="CV2" s="61" t="s">
        <v>5120</v>
      </c>
      <c r="CW2" s="61" t="s">
        <v>5121</v>
      </c>
      <c r="CX2" s="61" t="s">
        <v>3356</v>
      </c>
      <c r="CY2" s="61" t="s">
        <v>3357</v>
      </c>
      <c r="CZ2" s="61" t="s">
        <v>3358</v>
      </c>
      <c r="DA2" s="61" t="s">
        <v>3359</v>
      </c>
      <c r="DB2" s="61" t="s">
        <v>3360</v>
      </c>
      <c r="DC2" s="61" t="s">
        <v>3361</v>
      </c>
      <c r="DD2" s="61" t="s">
        <v>3956</v>
      </c>
      <c r="DE2" s="61" t="s">
        <v>3957</v>
      </c>
      <c r="DF2" s="61" t="s">
        <v>4488</v>
      </c>
      <c r="DG2" s="61" t="s">
        <v>4487</v>
      </c>
      <c r="DH2" s="61" t="s">
        <v>665</v>
      </c>
      <c r="DI2" s="61" t="s">
        <v>674</v>
      </c>
      <c r="DJ2" s="61" t="s">
        <v>666</v>
      </c>
      <c r="DK2" s="61" t="s">
        <v>1129</v>
      </c>
      <c r="DL2" s="61" t="s">
        <v>753</v>
      </c>
      <c r="DM2" s="56" t="s">
        <v>643</v>
      </c>
      <c r="DN2" s="56" t="s">
        <v>644</v>
      </c>
      <c r="DO2" s="352" t="s">
        <v>756</v>
      </c>
      <c r="DP2" s="61" t="s">
        <v>758</v>
      </c>
      <c r="DQ2" s="343" t="s">
        <v>757</v>
      </c>
      <c r="DR2" s="61" t="s">
        <v>759</v>
      </c>
      <c r="DS2" s="369" t="s">
        <v>760</v>
      </c>
      <c r="DT2" s="61" t="s">
        <v>761</v>
      </c>
      <c r="DU2" s="61" t="s">
        <v>5209</v>
      </c>
      <c r="DV2" s="184" t="s">
        <v>4949</v>
      </c>
      <c r="DW2" s="184" t="s">
        <v>4950</v>
      </c>
      <c r="DX2" s="306" t="s">
        <v>675</v>
      </c>
      <c r="DY2" s="56" t="s">
        <v>676</v>
      </c>
      <c r="DZ2" s="306" t="s">
        <v>677</v>
      </c>
      <c r="EA2" s="56" t="s">
        <v>678</v>
      </c>
      <c r="EB2" s="306" t="s">
        <v>679</v>
      </c>
      <c r="EC2" s="56" t="s">
        <v>680</v>
      </c>
      <c r="ED2" s="306" t="s">
        <v>681</v>
      </c>
      <c r="EE2" s="56" t="s">
        <v>682</v>
      </c>
      <c r="EF2" s="306" t="s">
        <v>683</v>
      </c>
      <c r="EG2" s="56" t="s">
        <v>684</v>
      </c>
      <c r="EH2" s="306" t="s">
        <v>685</v>
      </c>
      <c r="EI2" s="56" t="s">
        <v>686</v>
      </c>
      <c r="EJ2" s="306" t="s">
        <v>687</v>
      </c>
      <c r="EK2" s="56" t="s">
        <v>688</v>
      </c>
      <c r="EL2" s="306" t="s">
        <v>662</v>
      </c>
      <c r="EM2" s="56" t="s">
        <v>689</v>
      </c>
      <c r="EN2" s="306" t="s">
        <v>690</v>
      </c>
      <c r="EO2" s="56" t="s">
        <v>691</v>
      </c>
      <c r="EP2" s="306" t="s">
        <v>692</v>
      </c>
      <c r="EQ2" s="56" t="s">
        <v>693</v>
      </c>
      <c r="ER2" s="56" t="s">
        <v>694</v>
      </c>
      <c r="ES2" s="56" t="s">
        <v>695</v>
      </c>
      <c r="ET2" s="56"/>
      <c r="EU2" s="56"/>
    </row>
    <row r="3" spans="1:151" x14ac:dyDescent="0.45">
      <c r="A3" s="51" t="s">
        <v>701</v>
      </c>
      <c r="B3" s="110" t="s">
        <v>765</v>
      </c>
      <c r="C3" s="51" t="s">
        <v>635</v>
      </c>
      <c r="D3" s="51" t="s">
        <v>819</v>
      </c>
      <c r="E3" s="51" t="s">
        <v>637</v>
      </c>
      <c r="F3" s="51" t="s">
        <v>607</v>
      </c>
      <c r="J3" s="75">
        <v>345.3</v>
      </c>
      <c r="K3" s="51">
        <f t="shared" ref="K3:K16" si="0">IF(E3="IHPV",2,50)</f>
        <v>2</v>
      </c>
      <c r="L3" s="75">
        <v>1225</v>
      </c>
      <c r="M3" s="51">
        <f t="shared" ref="M3:M16" si="1">IF(E3="IHPV",5,10)</f>
        <v>5</v>
      </c>
      <c r="N3" s="51" t="s">
        <v>748</v>
      </c>
      <c r="O3" s="51" t="s">
        <v>699</v>
      </c>
      <c r="R3" s="129">
        <v>2</v>
      </c>
      <c r="T3" s="49">
        <v>12.343096234309661</v>
      </c>
      <c r="U3" s="51">
        <v>33</v>
      </c>
      <c r="V3" s="51">
        <v>0.5</v>
      </c>
      <c r="W3" s="49">
        <v>0</v>
      </c>
      <c r="X3" s="53">
        <f>W3/10</f>
        <v>0</v>
      </c>
      <c r="Y3" s="49">
        <f>W3+U3</f>
        <v>33</v>
      </c>
      <c r="Z3" s="53">
        <f>SQRT((U3/44.01)^2+(W3/18.02)^2)</f>
        <v>0.74982958418541246</v>
      </c>
      <c r="AA3" s="192">
        <f>(W3/18.02)/((U3/44.01)+(W3/18.02))</f>
        <v>0</v>
      </c>
      <c r="AB3" s="200"/>
      <c r="AC3" s="200"/>
      <c r="AD3" s="52"/>
      <c r="AE3" s="330"/>
      <c r="AF3" s="331"/>
      <c r="AG3" s="330"/>
      <c r="AH3" s="52"/>
      <c r="AI3" s="49">
        <v>0</v>
      </c>
      <c r="AJ3" s="49">
        <v>1</v>
      </c>
      <c r="AK3" s="49">
        <f t="shared" ref="AK3:AK16" si="2">U3-DQ3</f>
        <v>12.878433333333334</v>
      </c>
      <c r="AL3" s="49">
        <f t="shared" ref="AL3:AL16" si="3">SQRT((DR3^2)+(V3^2))</f>
        <v>2.0733486082207961</v>
      </c>
      <c r="AM3" s="53">
        <f>((AK3/44.01)+(AI3/18.02))</f>
        <v>0.29262516094826935</v>
      </c>
      <c r="AN3" s="53">
        <f>SQRT((AL3/44.01)^2+(AJ3/18.02)^2)</f>
        <v>7.2794263908724302E-2</v>
      </c>
      <c r="AO3" s="52">
        <f t="shared" ref="AO3:AO16" si="4">(AI3/18.02)/((AK3/44.01)+(AI3/18.02))</f>
        <v>0</v>
      </c>
      <c r="AP3" s="53" t="s">
        <v>634</v>
      </c>
      <c r="AQ3" s="185" t="s">
        <v>824</v>
      </c>
      <c r="AR3" s="53">
        <v>1.083</v>
      </c>
      <c r="AS3" s="53">
        <v>2.25</v>
      </c>
      <c r="AT3" s="53"/>
      <c r="AU3" s="48">
        <v>1</v>
      </c>
      <c r="AV3" s="48">
        <v>1</v>
      </c>
      <c r="AW3" s="48">
        <v>1</v>
      </c>
      <c r="AX3" s="48" t="s">
        <v>634</v>
      </c>
      <c r="AY3" s="48">
        <f t="shared" ref="AY3:AY16" si="5">(1-AO3)*(J3*10)*AS3</f>
        <v>7769.25</v>
      </c>
      <c r="AZ3" s="48"/>
      <c r="BA3" s="185"/>
      <c r="BB3" s="83" t="s">
        <v>722</v>
      </c>
      <c r="BC3" s="185" t="s">
        <v>751</v>
      </c>
      <c r="BD3" s="52">
        <v>18.873750000000001</v>
      </c>
      <c r="BE3" s="52">
        <v>0.19314812287056021</v>
      </c>
      <c r="BF3" s="52">
        <v>0.19069999999999998</v>
      </c>
      <c r="BG3" s="52">
        <v>6.9277550096466523E-2</v>
      </c>
      <c r="BH3" s="52">
        <v>2.4448499999999997</v>
      </c>
      <c r="BI3" s="52">
        <v>8.4870970177955238E-2</v>
      </c>
      <c r="BJ3" s="52"/>
      <c r="BK3" s="52"/>
      <c r="BL3" s="52"/>
      <c r="BM3" s="52"/>
      <c r="BN3" s="52">
        <v>0.74550000000000005</v>
      </c>
      <c r="BO3" s="52">
        <v>0.12432110376804635</v>
      </c>
      <c r="BP3" s="52">
        <v>2.9100000000000004E-2</v>
      </c>
      <c r="BQ3" s="52">
        <v>3.3841581398908464E-2</v>
      </c>
      <c r="BR3" s="52">
        <v>7.1313999999999993</v>
      </c>
      <c r="BS3" s="52">
        <v>7.7607921462207699E-2</v>
      </c>
      <c r="BT3" s="52"/>
      <c r="BU3" s="52"/>
      <c r="BV3" s="52"/>
      <c r="BW3" s="52"/>
      <c r="BX3" s="52">
        <v>44.046250000000001</v>
      </c>
      <c r="BY3" s="52">
        <v>0.24625722003842451</v>
      </c>
      <c r="BZ3" s="52">
        <v>0.24124999999999996</v>
      </c>
      <c r="CA3" s="52">
        <v>2.9737226359883802E-2</v>
      </c>
      <c r="CB3" s="52">
        <v>2.2413499999999997</v>
      </c>
      <c r="CC3" s="52">
        <v>8.4065935901216041E-2</v>
      </c>
      <c r="CD3" s="52">
        <v>6.3999999999999987E-2</v>
      </c>
      <c r="CE3" s="52">
        <v>5.454307809815151E-2</v>
      </c>
      <c r="CF3" s="52"/>
      <c r="CG3" s="52"/>
      <c r="CH3" s="52"/>
      <c r="CI3" s="52"/>
      <c r="CJ3" s="52"/>
      <c r="CK3" s="52"/>
      <c r="CL3" s="52"/>
      <c r="CM3" s="52"/>
      <c r="CN3" s="52"/>
      <c r="CO3" s="52"/>
      <c r="CP3" s="52"/>
      <c r="CQ3" s="52"/>
      <c r="CR3" s="52"/>
      <c r="CS3" s="52"/>
      <c r="CT3" s="52"/>
      <c r="CU3" s="52"/>
      <c r="CV3" s="52"/>
      <c r="CW3" s="52"/>
      <c r="CX3" s="52"/>
      <c r="CY3" s="52"/>
      <c r="CZ3" s="52"/>
      <c r="DA3" s="52"/>
      <c r="DB3" s="52"/>
      <c r="DC3" s="52"/>
      <c r="DD3" s="52"/>
      <c r="DE3" s="52"/>
      <c r="DF3" s="52"/>
      <c r="DG3" s="52"/>
      <c r="DH3" s="52">
        <v>76.008399999999995</v>
      </c>
      <c r="DI3" s="52">
        <v>0.44074260300686091</v>
      </c>
      <c r="DJ3" s="52">
        <v>23.991599999999998</v>
      </c>
      <c r="DK3" s="52"/>
      <c r="DL3" s="52" t="s">
        <v>754</v>
      </c>
      <c r="DM3" s="53">
        <f>DO3+DQ3</f>
        <v>21.101666666666667</v>
      </c>
      <c r="DN3" s="53">
        <f>DP3+DR3</f>
        <v>2.2081766666666667</v>
      </c>
      <c r="DO3" s="353">
        <v>0.98009999999999997</v>
      </c>
      <c r="DP3" s="53">
        <f t="shared" ref="DP3:DP16" si="6">DO3/5</f>
        <v>0.19602</v>
      </c>
      <c r="DQ3" s="345">
        <v>20.121566666666666</v>
      </c>
      <c r="DR3" s="53">
        <f t="shared" ref="DR3:DR16" si="7">DQ3/10</f>
        <v>2.0121566666666668</v>
      </c>
      <c r="DS3" s="48">
        <f>DQ3*10000</f>
        <v>201215.66666666666</v>
      </c>
      <c r="DT3" s="49">
        <f>DR3*10000</f>
        <v>20121.566666666669</v>
      </c>
      <c r="DU3" s="96">
        <f>(DO3/18.02)/((DQ3/44.01)+(DO3/18.02))</f>
        <v>0.10631392895508555</v>
      </c>
      <c r="DV3" s="49"/>
      <c r="DW3" s="191"/>
      <c r="DX3" s="337">
        <f>BD3/$DH3*100</f>
        <v>24.831137084848521</v>
      </c>
      <c r="DY3" s="53">
        <f t="shared" ref="DY3:DY16" si="8">DX3*SQRT(((BE3/BD3)^2)+(($DI3/$DH3)^2))</f>
        <v>0.29207184766993333</v>
      </c>
      <c r="DZ3" s="337">
        <f t="shared" ref="DZ3:DZ16" si="9">BF3/$DH3*100</f>
        <v>0.25089332231700706</v>
      </c>
      <c r="EA3" s="53">
        <f t="shared" ref="EA3:EA16" si="10">DZ3*SQRT(((BG3/BF3)^2)+(($DI3/$DH3)^2))</f>
        <v>9.1156207417508295E-2</v>
      </c>
      <c r="EB3" s="337">
        <f t="shared" ref="EB3:EB16" si="11">BH3/$DH3*100</f>
        <v>3.2165523810526202</v>
      </c>
      <c r="EC3" s="53">
        <f t="shared" ref="EC3:EC16" si="12">EB3*SQRT(((BI3/BH3)^2)+(($DI3/$DH3)^2))</f>
        <v>0.11320703078892924</v>
      </c>
      <c r="ED3" s="337">
        <f t="shared" ref="ED3:ED16" si="13">BN3/$DH3*100</f>
        <v>0.9808126470232239</v>
      </c>
      <c r="EE3" s="53">
        <f t="shared" ref="EE3:EE16" si="14">ED3*SQRT(((BO3/BN3)^2)+(($DI3/$DH3)^2))</f>
        <v>0.16366117126409993</v>
      </c>
      <c r="EF3" s="339">
        <f t="shared" ref="EF3:EF16" si="15">BP3/$DH3*100</f>
        <v>3.8285242157445762E-2</v>
      </c>
      <c r="EG3" s="52">
        <f t="shared" ref="EG3:EG16" si="16">EF3*SQRT(((BQ3/BP3)^2)+(($DI3/$DH3)^2))</f>
        <v>4.4524029023942056E-2</v>
      </c>
      <c r="EH3" s="337">
        <f t="shared" ref="EH3:EH16" si="17">BR3/$DH3*100</f>
        <v>9.3823840522889572</v>
      </c>
      <c r="EI3" s="53">
        <f t="shared" ref="EI3:EI16" si="18">EH3*SQRT(((BS3/BR3)^2)+(($DI3/$DH3)^2))</f>
        <v>0.11569435238669573</v>
      </c>
      <c r="EJ3" s="337">
        <f t="shared" ref="EJ3:EJ16" si="19">BX3/$DH3*100</f>
        <v>57.949187195099498</v>
      </c>
      <c r="EK3" s="53">
        <f t="shared" ref="EK3:EK16" si="20">EJ3*SQRT(((BY3/BX3)^2)+(($DI3/$DH3)^2))</f>
        <v>0.46677603116789002</v>
      </c>
      <c r="EL3" s="337">
        <f t="shared" ref="EL3:EL16" si="21">BZ3/$DH3*100</f>
        <v>0.31739912956988958</v>
      </c>
      <c r="EM3" s="52">
        <f t="shared" ref="EM3:EM16" si="22">EL3*SQRT(((CA3/BZ3)^2)+(($DI3/$DH3)^2))</f>
        <v>3.9166871498212574E-2</v>
      </c>
      <c r="EN3" s="337">
        <f t="shared" ref="EN3:EN16" si="23">CB3/$DH3*100</f>
        <v>2.9488188147625789</v>
      </c>
      <c r="EO3" s="52">
        <f t="shared" ref="EO3:EO16" si="24">EN3*SQRT(((CC3/CB3)^2)+(($DI3/$DH3)^2))</f>
        <v>0.11191481026869139</v>
      </c>
      <c r="EP3" s="339">
        <f t="shared" ref="EP3:EP16" si="25">CD3/$DH3*100</f>
        <v>8.4201219865172788E-2</v>
      </c>
      <c r="EQ3" s="52">
        <f t="shared" ref="EQ3:EQ16" si="26">EP3*SQRT(((CE3/CD3)^2)+(($DI3/$DH3)^2))</f>
        <v>7.1760937739008657E-2</v>
      </c>
      <c r="ER3" s="49">
        <f t="shared" ref="ER3:ER16" si="27">DH3/$DH3*100</f>
        <v>100</v>
      </c>
      <c r="ES3" s="53">
        <f t="shared" ref="ES3:ES16" si="28">ER3*SQRT(((DI3/DH3)^2)+(($DI3/$DH3)^2))</f>
        <v>0.82004642472137768</v>
      </c>
    </row>
    <row r="4" spans="1:151" x14ac:dyDescent="0.45">
      <c r="A4" s="51" t="s">
        <v>701</v>
      </c>
      <c r="B4" s="174" t="s">
        <v>766</v>
      </c>
      <c r="C4" s="51" t="s">
        <v>635</v>
      </c>
      <c r="D4" s="51" t="s">
        <v>819</v>
      </c>
      <c r="E4" s="51" t="s">
        <v>637</v>
      </c>
      <c r="F4" s="51" t="s">
        <v>608</v>
      </c>
      <c r="J4" s="75">
        <v>336.4</v>
      </c>
      <c r="K4" s="51">
        <f t="shared" si="0"/>
        <v>2</v>
      </c>
      <c r="L4" s="75">
        <v>1225</v>
      </c>
      <c r="M4" s="51">
        <f t="shared" si="1"/>
        <v>5</v>
      </c>
      <c r="N4" s="51" t="s">
        <v>748</v>
      </c>
      <c r="O4" s="51" t="s">
        <v>699</v>
      </c>
      <c r="R4" s="130">
        <v>2</v>
      </c>
      <c r="T4" s="49">
        <v>12.312925170068</v>
      </c>
      <c r="U4" s="51">
        <v>33</v>
      </c>
      <c r="V4" s="51">
        <v>0.5</v>
      </c>
      <c r="W4" s="49">
        <v>2.8591352859135242</v>
      </c>
      <c r="X4" s="53">
        <f>W4/10</f>
        <v>0.28591352859135244</v>
      </c>
      <c r="Y4" s="49">
        <f t="shared" ref="Y4:Y16" si="29">W4+U4</f>
        <v>35.859135285913524</v>
      </c>
      <c r="Z4" s="53">
        <f t="shared" ref="Z4:Z16" si="30">SQRT((U4/44.01)^2+(W4/18.02)^2)</f>
        <v>0.76643254524960114</v>
      </c>
      <c r="AA4" s="192">
        <f>(W4/18.02)/((U4/44.01)+(W4/18.02))</f>
        <v>0.17464565634152998</v>
      </c>
      <c r="AB4" s="200">
        <f>(SQRT(((X4/18.02)/(W4/18.02))^2+(Z4/(U4+V4))^2))*AA4</f>
        <v>1.7915809597182145E-2</v>
      </c>
      <c r="AC4" s="200"/>
      <c r="AD4" s="52"/>
      <c r="AE4" s="330"/>
      <c r="AF4" s="332"/>
      <c r="AG4" s="330"/>
      <c r="AH4" s="52"/>
      <c r="AI4" s="49">
        <v>2</v>
      </c>
      <c r="AJ4" s="48">
        <v>1</v>
      </c>
      <c r="AK4" s="49">
        <f t="shared" si="2"/>
        <v>14.020600000000002</v>
      </c>
      <c r="AL4" s="49">
        <f t="shared" si="3"/>
        <v>1.9626961669091829</v>
      </c>
      <c r="AM4" s="53">
        <f>((AK4/44.01)+(AI4/18.02))</f>
        <v>0.42956538734386124</v>
      </c>
      <c r="AN4" s="53">
        <f t="shared" ref="AN4:AN13" si="31">SQRT((AL4/44.01)^2+(AJ4/18.02)^2)</f>
        <v>7.1192898415978159E-2</v>
      </c>
      <c r="AO4" s="52">
        <f>(AI4/18.02)/((AK4/44.01)+(AI4/18.02))</f>
        <v>0.25837228653180117</v>
      </c>
      <c r="AP4" s="52">
        <f>(SQRT(((AJ4/18.02)/(AI4/18.02))^2+(AN4/AM4)^2))*AO4</f>
        <v>0.13609800970454963</v>
      </c>
      <c r="AQ4" s="186" t="s">
        <v>824</v>
      </c>
      <c r="AR4" s="53">
        <v>1.083</v>
      </c>
      <c r="AS4" s="53">
        <v>2.2000000000000002</v>
      </c>
      <c r="AT4" s="53"/>
      <c r="AU4" s="48">
        <f>AO4*(J4*10)</f>
        <v>869.16437189297915</v>
      </c>
      <c r="AV4" s="48">
        <f t="shared" ref="AV4:AV16" si="32">(1-AO4)*(J4*10)</f>
        <v>2494.8356281070205</v>
      </c>
      <c r="AW4" s="48">
        <f>AO4*(J4*10)*AR4</f>
        <v>941.30501476009636</v>
      </c>
      <c r="AX4" s="48">
        <f>(SQRT((AP4/(AO4))^2+(2/J4)^2+((AR4*0.01)/AS4)^2))*AW4</f>
        <v>495.88713388863897</v>
      </c>
      <c r="AY4" s="48">
        <f t="shared" si="5"/>
        <v>5488.6383818354452</v>
      </c>
      <c r="AZ4" s="48">
        <f>(SQRT((AP4/(1-AO4))^2+(2/J4)^2+((AS4*0.01)/AS4)^2))*AY4</f>
        <v>1009.2561474101246</v>
      </c>
      <c r="BA4" s="186"/>
      <c r="BB4" s="83" t="s">
        <v>722</v>
      </c>
      <c r="BC4" s="185" t="s">
        <v>751</v>
      </c>
      <c r="BD4" s="52">
        <v>18.7438</v>
      </c>
      <c r="BE4" s="52">
        <v>0.22123138637135012</v>
      </c>
      <c r="BF4" s="52">
        <v>0.20854999999999996</v>
      </c>
      <c r="BG4" s="52">
        <v>8.7411594437495965E-2</v>
      </c>
      <c r="BH4" s="52">
        <v>4.1549500000000004</v>
      </c>
      <c r="BI4" s="52">
        <v>8.914593298867346E-2</v>
      </c>
      <c r="BJ4" s="52"/>
      <c r="BK4" s="52"/>
      <c r="BL4" s="52"/>
      <c r="BM4" s="52"/>
      <c r="BN4" s="52">
        <v>0.85584999999999989</v>
      </c>
      <c r="BO4" s="52">
        <v>0.14180760687784452</v>
      </c>
      <c r="BP4" s="52">
        <v>2.06E-2</v>
      </c>
      <c r="BQ4" s="52">
        <v>4.8152608280450669E-2</v>
      </c>
      <c r="BR4" s="52">
        <v>7.2876499999999993</v>
      </c>
      <c r="BS4" s="52">
        <v>7.146973964000794E-2</v>
      </c>
      <c r="BT4" s="52"/>
      <c r="BU4" s="52"/>
      <c r="BV4" s="52"/>
      <c r="BW4" s="52"/>
      <c r="BX4" s="52">
        <v>41.747700000000002</v>
      </c>
      <c r="BY4" s="52">
        <v>0.27952122600881973</v>
      </c>
      <c r="BZ4" s="52">
        <v>0.26674999999999999</v>
      </c>
      <c r="CA4" s="52">
        <v>2.1245123279423319E-2</v>
      </c>
      <c r="CB4" s="52">
        <v>2.0254500000000002</v>
      </c>
      <c r="CC4" s="52">
        <v>7.763441654046839E-2</v>
      </c>
      <c r="CD4" s="52">
        <v>5.0900000000000001E-2</v>
      </c>
      <c r="CE4" s="52">
        <v>5.1233110182257798E-2</v>
      </c>
      <c r="CF4" s="52"/>
      <c r="CG4" s="52"/>
      <c r="CH4" s="52"/>
      <c r="CI4" s="52"/>
      <c r="CJ4" s="52"/>
      <c r="CK4" s="52"/>
      <c r="CL4" s="52"/>
      <c r="CM4" s="52"/>
      <c r="CN4" s="52"/>
      <c r="CO4" s="52"/>
      <c r="CP4" s="52"/>
      <c r="CQ4" s="52"/>
      <c r="CR4" s="52"/>
      <c r="CS4" s="52"/>
      <c r="CT4" s="52"/>
      <c r="CU4" s="52"/>
      <c r="CV4" s="52"/>
      <c r="CW4" s="52"/>
      <c r="CX4" s="52"/>
      <c r="CY4" s="52"/>
      <c r="CZ4" s="52"/>
      <c r="DA4" s="52"/>
      <c r="DB4" s="52"/>
      <c r="DC4" s="52"/>
      <c r="DD4" s="52"/>
      <c r="DE4" s="52"/>
      <c r="DF4" s="52"/>
      <c r="DG4" s="52"/>
      <c r="DH4" s="52">
        <v>75.362050000000011</v>
      </c>
      <c r="DI4" s="52">
        <v>0.35769738386106709</v>
      </c>
      <c r="DJ4" s="52">
        <v>24.637949999999996</v>
      </c>
      <c r="DK4" s="52"/>
      <c r="DL4" s="52" t="s">
        <v>754</v>
      </c>
      <c r="DM4" s="53">
        <f t="shared" ref="DM4:DM16" si="33">DO4+DQ4</f>
        <v>22.275559999999999</v>
      </c>
      <c r="DN4" s="53">
        <f t="shared" ref="DN4:DN16" si="34">DP4+DR4</f>
        <v>2.5571719999999996</v>
      </c>
      <c r="DO4" s="353">
        <v>3.29616</v>
      </c>
      <c r="DP4" s="53">
        <f t="shared" si="6"/>
        <v>0.65923200000000004</v>
      </c>
      <c r="DQ4" s="345">
        <v>18.979399999999998</v>
      </c>
      <c r="DR4" s="53">
        <f t="shared" si="7"/>
        <v>1.8979399999999997</v>
      </c>
      <c r="DS4" s="48">
        <f t="shared" ref="DS4:DS35" si="35">DQ4*10000</f>
        <v>189793.99999999997</v>
      </c>
      <c r="DT4" s="49">
        <f t="shared" ref="DT4:DT35" si="36">DR4*10000</f>
        <v>18979.399999999998</v>
      </c>
      <c r="DU4" s="52">
        <f t="shared" ref="DU4:DU16" si="37">(DO4/18.02)/((DQ4/44.01)+(DO4/18.02))</f>
        <v>0.29782817824648194</v>
      </c>
      <c r="DV4" s="49"/>
      <c r="DW4" s="191"/>
      <c r="DX4" s="337">
        <f t="shared" ref="DX4:DX16" si="38">BD4/$DH4*100</f>
        <v>24.871669494128675</v>
      </c>
      <c r="DY4" s="53">
        <f t="shared" si="8"/>
        <v>0.31640524190853725</v>
      </c>
      <c r="DZ4" s="337">
        <f t="shared" si="9"/>
        <v>0.27673079487620089</v>
      </c>
      <c r="EA4" s="53">
        <f t="shared" si="10"/>
        <v>0.11599631232774207</v>
      </c>
      <c r="EB4" s="337">
        <f t="shared" si="11"/>
        <v>5.5133187061657685</v>
      </c>
      <c r="EC4" s="53">
        <f t="shared" si="12"/>
        <v>0.12115014472626372</v>
      </c>
      <c r="ED4" s="337">
        <f t="shared" si="13"/>
        <v>1.1356511666017575</v>
      </c>
      <c r="EE4" s="53">
        <f t="shared" si="14"/>
        <v>0.18824564536619734</v>
      </c>
      <c r="EF4" s="339">
        <f t="shared" si="15"/>
        <v>2.7334712895946963E-2</v>
      </c>
      <c r="EG4" s="52">
        <f t="shared" si="16"/>
        <v>6.3895166796399394E-2</v>
      </c>
      <c r="EH4" s="337">
        <f t="shared" si="17"/>
        <v>9.6701854580654292</v>
      </c>
      <c r="EI4" s="53">
        <f t="shared" si="18"/>
        <v>0.10535833396994636</v>
      </c>
      <c r="EJ4" s="337">
        <f t="shared" si="19"/>
        <v>55.396184153695394</v>
      </c>
      <c r="EK4" s="53">
        <f t="shared" si="20"/>
        <v>0.45464624270709042</v>
      </c>
      <c r="EL4" s="337">
        <f t="shared" si="21"/>
        <v>0.35395799344630346</v>
      </c>
      <c r="EM4" s="52">
        <f t="shared" si="22"/>
        <v>2.8240760798510772E-2</v>
      </c>
      <c r="EN4" s="337">
        <f t="shared" si="23"/>
        <v>2.6876259337425137</v>
      </c>
      <c r="EO4" s="52">
        <f t="shared" si="24"/>
        <v>0.10380208888688797</v>
      </c>
      <c r="EP4" s="339">
        <f t="shared" si="25"/>
        <v>6.7540625553577691E-2</v>
      </c>
      <c r="EQ4" s="52">
        <f t="shared" si="26"/>
        <v>6.7983394551372006E-2</v>
      </c>
      <c r="ER4" s="49">
        <f t="shared" si="27"/>
        <v>100</v>
      </c>
      <c r="ES4" s="53">
        <f t="shared" si="28"/>
        <v>0.67124035437159169</v>
      </c>
    </row>
    <row r="5" spans="1:151" x14ac:dyDescent="0.45">
      <c r="A5" s="51" t="s">
        <v>701</v>
      </c>
      <c r="B5" s="174" t="s">
        <v>767</v>
      </c>
      <c r="C5" s="51" t="s">
        <v>635</v>
      </c>
      <c r="D5" s="51" t="s">
        <v>819</v>
      </c>
      <c r="E5" s="51" t="s">
        <v>637</v>
      </c>
      <c r="F5" s="54" t="s">
        <v>609</v>
      </c>
      <c r="G5" s="54"/>
      <c r="H5" s="54"/>
      <c r="I5" s="54"/>
      <c r="J5" s="75">
        <v>343.2</v>
      </c>
      <c r="K5" s="51">
        <f t="shared" si="0"/>
        <v>2</v>
      </c>
      <c r="L5" s="75">
        <v>1185</v>
      </c>
      <c r="M5" s="51">
        <f t="shared" si="1"/>
        <v>5</v>
      </c>
      <c r="N5" s="51" t="s">
        <v>748</v>
      </c>
      <c r="O5" s="51" t="s">
        <v>699</v>
      </c>
      <c r="R5" s="130">
        <v>2</v>
      </c>
      <c r="T5" s="49">
        <v>22.844827586206893</v>
      </c>
      <c r="U5" s="51">
        <v>33</v>
      </c>
      <c r="V5" s="51">
        <v>0.5</v>
      </c>
      <c r="W5" s="49">
        <v>11.637931034482829</v>
      </c>
      <c r="X5" s="53">
        <f t="shared" ref="X5:X13" si="39">W5/10</f>
        <v>1.1637931034482829</v>
      </c>
      <c r="Y5" s="49">
        <f t="shared" si="29"/>
        <v>44.637931034482833</v>
      </c>
      <c r="Z5" s="53">
        <f t="shared" si="30"/>
        <v>0.98961918415332017</v>
      </c>
      <c r="AA5" s="192">
        <f t="shared" ref="AA5:AA16" si="40">(W5/18.02)/((U5/44.01)+(W5/18.02))</f>
        <v>0.46274336990356246</v>
      </c>
      <c r="AB5" s="200">
        <f>(SQRT(((X5/18.02)/(W5/18.02))^2+(Z5/(U5+V5))^2))*AA5</f>
        <v>4.8251205702108904E-2</v>
      </c>
      <c r="AC5" s="200"/>
      <c r="AD5" s="52"/>
      <c r="AE5" s="330"/>
      <c r="AF5" s="332"/>
      <c r="AG5" s="330"/>
      <c r="AH5" s="52"/>
      <c r="AI5" s="49">
        <v>8.4448275862068947</v>
      </c>
      <c r="AJ5" s="49">
        <v>1</v>
      </c>
      <c r="AK5" s="49">
        <f t="shared" si="2"/>
        <v>14.399999999999999</v>
      </c>
      <c r="AL5" s="49">
        <f t="shared" si="3"/>
        <v>1.9260321908005589</v>
      </c>
      <c r="AM5" s="53">
        <f t="shared" ref="AM5:AM13" si="41">((AK5/44.01)+(AI5/18.02))</f>
        <v>0.79583474504074903</v>
      </c>
      <c r="AN5" s="53">
        <f t="shared" si="31"/>
        <v>7.0674022769486367E-2</v>
      </c>
      <c r="AO5" s="52">
        <f t="shared" si="4"/>
        <v>0.58886142374768213</v>
      </c>
      <c r="AP5" s="52">
        <f>(SQRT(((AJ5/18.02)/(AI5/18.02))^2+(AN5/AM5)^2))*AO5</f>
        <v>8.7160607675346502E-2</v>
      </c>
      <c r="AQ5" s="186" t="s">
        <v>824</v>
      </c>
      <c r="AR5" s="53">
        <v>1.083</v>
      </c>
      <c r="AS5" s="53">
        <v>2.2599999999999998</v>
      </c>
      <c r="AT5" s="53"/>
      <c r="AU5" s="48">
        <f>AO5*(J5*10)</f>
        <v>2020.9724063020451</v>
      </c>
      <c r="AV5" s="48">
        <f t="shared" si="32"/>
        <v>1411.0275936979549</v>
      </c>
      <c r="AW5" s="48">
        <f>AO5*(J5*10)*AR5</f>
        <v>2188.7131160251147</v>
      </c>
      <c r="AX5" s="48">
        <f>(SQRT((AP5/(AO5))^2+(2/J5)^2+((AR5*0.01)/AS5)^2))*AW5</f>
        <v>324.38401951419496</v>
      </c>
      <c r="AY5" s="48">
        <f t="shared" si="5"/>
        <v>3188.922361757378</v>
      </c>
      <c r="AZ5" s="48">
        <f>(SQRT((AP5/(1-AO5))^2+(2/J5)^2+((AS5*0.01)/AS5)^2))*AY5</f>
        <v>677.05234141623782</v>
      </c>
      <c r="BA5" s="186"/>
      <c r="BB5" s="83" t="s">
        <v>722</v>
      </c>
      <c r="BC5" s="185" t="s">
        <v>751</v>
      </c>
      <c r="BD5" s="52">
        <v>18.650166666666664</v>
      </c>
      <c r="BE5" s="52">
        <v>0.23960682079487797</v>
      </c>
      <c r="BF5" s="52">
        <v>0.22657777777777774</v>
      </c>
      <c r="BG5" s="52">
        <v>8.6808492013824581E-2</v>
      </c>
      <c r="BH5" s="52">
        <v>3.9970555555555558</v>
      </c>
      <c r="BI5" s="52">
        <v>9.5655632348544933E-2</v>
      </c>
      <c r="BJ5" s="52"/>
      <c r="BK5" s="52"/>
      <c r="BL5" s="52"/>
      <c r="BM5" s="52"/>
      <c r="BN5" s="52">
        <v>0.92198888888888897</v>
      </c>
      <c r="BO5" s="52">
        <v>0.11122692377040826</v>
      </c>
      <c r="BP5" s="52">
        <v>2.9488888888888884E-2</v>
      </c>
      <c r="BQ5" s="52">
        <v>5.669887040111031E-2</v>
      </c>
      <c r="BR5" s="52">
        <v>8.2836222222222204</v>
      </c>
      <c r="BS5" s="52">
        <v>0.26227030767075826</v>
      </c>
      <c r="BT5" s="52"/>
      <c r="BU5" s="52"/>
      <c r="BV5" s="52"/>
      <c r="BW5" s="52"/>
      <c r="BX5" s="52">
        <v>42.550277777777779</v>
      </c>
      <c r="BY5" s="52">
        <v>0.25705289431591827</v>
      </c>
      <c r="BZ5" s="52">
        <v>0.31872222222222224</v>
      </c>
      <c r="CA5" s="52">
        <v>2.5939490026928878E-2</v>
      </c>
      <c r="CB5" s="52">
        <v>2.1143999999999998</v>
      </c>
      <c r="CC5" s="52">
        <v>0.12849680374012648</v>
      </c>
      <c r="CD5" s="52">
        <v>0.11296666666666666</v>
      </c>
      <c r="CE5" s="52">
        <v>7.8312560568896877E-2</v>
      </c>
      <c r="CF5" s="52"/>
      <c r="CG5" s="52"/>
      <c r="CH5" s="52"/>
      <c r="CI5" s="52"/>
      <c r="CJ5" s="52"/>
      <c r="CK5" s="52"/>
      <c r="CL5" s="52"/>
      <c r="CM5" s="52"/>
      <c r="CN5" s="52"/>
      <c r="CO5" s="52"/>
      <c r="CP5" s="52"/>
      <c r="CQ5" s="52"/>
      <c r="CR5" s="52"/>
      <c r="CS5" s="52"/>
      <c r="CT5" s="52"/>
      <c r="CU5" s="52"/>
      <c r="CV5" s="52"/>
      <c r="CW5" s="52"/>
      <c r="CX5" s="52"/>
      <c r="CY5" s="52"/>
      <c r="CZ5" s="52"/>
      <c r="DA5" s="52"/>
      <c r="DB5" s="52"/>
      <c r="DC5" s="52"/>
      <c r="DD5" s="52"/>
      <c r="DE5" s="52"/>
      <c r="DF5" s="52"/>
      <c r="DG5" s="52"/>
      <c r="DH5" s="52">
        <v>77.260377777777791</v>
      </c>
      <c r="DI5" s="52">
        <v>0.40248336256652473</v>
      </c>
      <c r="DJ5" s="52">
        <v>22.739622222222209</v>
      </c>
      <c r="DK5" s="52"/>
      <c r="DL5" s="52" t="s">
        <v>754</v>
      </c>
      <c r="DM5" s="53">
        <f t="shared" si="33"/>
        <v>22</v>
      </c>
      <c r="DN5" s="53">
        <f t="shared" si="34"/>
        <v>2.54</v>
      </c>
      <c r="DO5" s="353">
        <v>3.4</v>
      </c>
      <c r="DP5" s="53">
        <f t="shared" si="6"/>
        <v>0.67999999999999994</v>
      </c>
      <c r="DQ5" s="345">
        <v>18.600000000000001</v>
      </c>
      <c r="DR5" s="53">
        <f t="shared" si="7"/>
        <v>1.86</v>
      </c>
      <c r="DS5" s="48">
        <f t="shared" si="35"/>
        <v>186000</v>
      </c>
      <c r="DT5" s="49">
        <f t="shared" si="36"/>
        <v>18600</v>
      </c>
      <c r="DU5" s="52">
        <f t="shared" si="37"/>
        <v>0.30864717020828947</v>
      </c>
      <c r="DV5" s="49"/>
      <c r="DW5" s="186"/>
      <c r="DX5" s="337">
        <f t="shared" si="38"/>
        <v>24.139367685089113</v>
      </c>
      <c r="DY5" s="53">
        <f t="shared" si="8"/>
        <v>0.33465460051530943</v>
      </c>
      <c r="DZ5" s="337">
        <f t="shared" si="9"/>
        <v>0.29326516941125769</v>
      </c>
      <c r="EA5" s="53">
        <f t="shared" si="10"/>
        <v>0.11236874419058157</v>
      </c>
      <c r="EB5" s="337">
        <f t="shared" si="11"/>
        <v>5.1734869418477256</v>
      </c>
      <c r="EC5" s="53">
        <f t="shared" si="12"/>
        <v>0.12670883800831265</v>
      </c>
      <c r="ED5" s="337">
        <f t="shared" si="13"/>
        <v>1.1933528095614339</v>
      </c>
      <c r="EE5" s="53">
        <f t="shared" si="14"/>
        <v>0.14409789627313013</v>
      </c>
      <c r="EF5" s="339">
        <f t="shared" si="15"/>
        <v>3.8168191428868084E-2</v>
      </c>
      <c r="EG5" s="52">
        <f t="shared" si="16"/>
        <v>7.3387006564495885E-2</v>
      </c>
      <c r="EH5" s="337">
        <f t="shared" si="17"/>
        <v>10.721695208439453</v>
      </c>
      <c r="EI5" s="53">
        <f t="shared" si="18"/>
        <v>0.34402721392897739</v>
      </c>
      <c r="EJ5" s="337">
        <f t="shared" si="19"/>
        <v>55.073867099335374</v>
      </c>
      <c r="EK5" s="53">
        <f t="shared" si="20"/>
        <v>0.43932878800258301</v>
      </c>
      <c r="EL5" s="337">
        <f t="shared" si="21"/>
        <v>0.41252998158895304</v>
      </c>
      <c r="EM5" s="52">
        <f t="shared" si="22"/>
        <v>3.3642826649033397E-2</v>
      </c>
      <c r="EN5" s="337">
        <f t="shared" si="23"/>
        <v>2.7367197272599402</v>
      </c>
      <c r="EO5" s="52">
        <f t="shared" si="24"/>
        <v>0.16692649398573606</v>
      </c>
      <c r="EP5" s="339">
        <f t="shared" si="25"/>
        <v>0.14621552458828252</v>
      </c>
      <c r="EQ5" s="52">
        <f t="shared" si="26"/>
        <v>0.101364727893641</v>
      </c>
      <c r="ER5" s="49">
        <f t="shared" si="27"/>
        <v>100</v>
      </c>
      <c r="ES5" s="53">
        <f t="shared" si="28"/>
        <v>0.73672618014925595</v>
      </c>
    </row>
    <row r="6" spans="1:151" x14ac:dyDescent="0.45">
      <c r="A6" s="51" t="s">
        <v>701</v>
      </c>
      <c r="B6" s="174" t="s">
        <v>768</v>
      </c>
      <c r="C6" s="51" t="s">
        <v>635</v>
      </c>
      <c r="D6" s="51" t="s">
        <v>819</v>
      </c>
      <c r="E6" s="51" t="s">
        <v>637</v>
      </c>
      <c r="F6" s="51" t="s">
        <v>610</v>
      </c>
      <c r="J6" s="75">
        <v>350</v>
      </c>
      <c r="K6" s="51">
        <f t="shared" si="0"/>
        <v>2</v>
      </c>
      <c r="L6" s="75">
        <v>1185</v>
      </c>
      <c r="M6" s="51">
        <f t="shared" si="1"/>
        <v>5</v>
      </c>
      <c r="N6" s="51" t="s">
        <v>748</v>
      </c>
      <c r="O6" s="51" t="s">
        <v>699</v>
      </c>
      <c r="R6" s="130">
        <v>2</v>
      </c>
      <c r="T6" s="49">
        <v>20.138288677614621</v>
      </c>
      <c r="U6" s="51">
        <v>15</v>
      </c>
      <c r="V6" s="51">
        <v>2</v>
      </c>
      <c r="W6" s="49">
        <v>16.248919619706278</v>
      </c>
      <c r="X6" s="53">
        <f t="shared" si="39"/>
        <v>1.6248919619706279</v>
      </c>
      <c r="Y6" s="49">
        <f t="shared" si="29"/>
        <v>31.248919619706278</v>
      </c>
      <c r="Z6" s="53">
        <f t="shared" si="30"/>
        <v>0.96398012109082309</v>
      </c>
      <c r="AA6" s="192">
        <f t="shared" si="40"/>
        <v>0.72569931141766986</v>
      </c>
      <c r="AB6" s="200">
        <f>(SQRT(((X6/18.02)/(W6/18.02))^2+(Z6/(U6+V6))^2))*AA6</f>
        <v>8.3425202514198341E-2</v>
      </c>
      <c r="AC6" s="200"/>
      <c r="AD6" s="52"/>
      <c r="AE6" s="330"/>
      <c r="AF6" s="332"/>
      <c r="AG6" s="330"/>
      <c r="AH6" s="52"/>
      <c r="AI6" s="49">
        <v>15.638288677614621</v>
      </c>
      <c r="AJ6" s="49">
        <v>1</v>
      </c>
      <c r="AK6" s="49">
        <f t="shared" si="2"/>
        <v>4.5</v>
      </c>
      <c r="AL6" s="49">
        <f t="shared" si="3"/>
        <v>2.2588713996153036</v>
      </c>
      <c r="AM6" s="53">
        <f t="shared" si="41"/>
        <v>0.9700790491085286</v>
      </c>
      <c r="AN6" s="53">
        <f t="shared" si="31"/>
        <v>7.5590764734370153E-2</v>
      </c>
      <c r="AO6" s="52">
        <f>(AI6/18.02)/((AK6/44.01)+(AI6/18.02))</f>
        <v>0.89459674565024339</v>
      </c>
      <c r="AP6" s="52">
        <f>(SQRT(((AJ6/18.02)/(AI6/18.02))^2+(AN6/AM6)^2))*AO6</f>
        <v>9.0176605326727097E-2</v>
      </c>
      <c r="AQ6" s="186" t="s">
        <v>824</v>
      </c>
      <c r="AR6" s="53">
        <v>1.083</v>
      </c>
      <c r="AS6" s="53">
        <v>2.3199999999999998</v>
      </c>
      <c r="AT6" s="53"/>
      <c r="AU6" s="48">
        <f>AO6*(J6*10)</f>
        <v>3131.0886097758516</v>
      </c>
      <c r="AV6" s="48">
        <f t="shared" si="32"/>
        <v>368.91139022414814</v>
      </c>
      <c r="AW6" s="48">
        <f>AO6*(J6*10)*AR6</f>
        <v>3390.9689643872471</v>
      </c>
      <c r="AX6" s="48">
        <f>(SQRT((AP6/(AO6))^2+(2/J6)^2+((AR6*0.01)/AS6)^2))*AW6</f>
        <v>342.72895402485449</v>
      </c>
      <c r="AY6" s="48">
        <f t="shared" si="5"/>
        <v>855.87442532002365</v>
      </c>
      <c r="AZ6" s="48">
        <f>(SQRT((AP6/(1-AO6))^2+(2/J6)^2+((AS6*0.01)/AS6)^2))*AY6</f>
        <v>732.30038477405003</v>
      </c>
      <c r="BA6" s="186"/>
      <c r="BB6" s="83" t="s">
        <v>722</v>
      </c>
      <c r="BC6" s="185" t="s">
        <v>751</v>
      </c>
      <c r="BD6" s="52">
        <v>20.367449999999998</v>
      </c>
      <c r="BE6" s="52">
        <v>0.20409607515760056</v>
      </c>
      <c r="BF6" s="52">
        <v>0.1804</v>
      </c>
      <c r="BG6" s="52">
        <v>8.9292776863529127E-2</v>
      </c>
      <c r="BH6" s="52">
        <v>4.0903500000000008</v>
      </c>
      <c r="BI6" s="52">
        <v>8.6366584059491797E-2</v>
      </c>
      <c r="BJ6" s="52"/>
      <c r="BK6" s="52"/>
      <c r="BL6" s="52"/>
      <c r="BM6" s="52"/>
      <c r="BN6" s="52">
        <v>0.99644999999999995</v>
      </c>
      <c r="BO6" s="52">
        <v>0.11113219960692654</v>
      </c>
      <c r="BP6" s="52">
        <v>4.335E-2</v>
      </c>
      <c r="BQ6" s="52">
        <v>5.4808062219079842E-2</v>
      </c>
      <c r="BR6" s="52">
        <v>7.8610500000000005</v>
      </c>
      <c r="BS6" s="52">
        <v>9.3206886463450461E-2</v>
      </c>
      <c r="BT6" s="52"/>
      <c r="BU6" s="52"/>
      <c r="BV6" s="52"/>
      <c r="BW6" s="52"/>
      <c r="BX6" s="52">
        <v>44.748750000000008</v>
      </c>
      <c r="BY6" s="52">
        <v>0.31716472144031976</v>
      </c>
      <c r="BZ6" s="52">
        <v>0.22864999999999996</v>
      </c>
      <c r="CA6" s="52">
        <v>2.5933670452867159E-2</v>
      </c>
      <c r="CB6" s="52">
        <v>1.8042999999999996</v>
      </c>
      <c r="CC6" s="52">
        <v>7.475018042576359E-2</v>
      </c>
      <c r="CD6" s="52">
        <v>9.4749999999999987E-2</v>
      </c>
      <c r="CE6" s="52">
        <v>9.2907919893555721E-2</v>
      </c>
      <c r="CF6" s="52"/>
      <c r="CG6" s="52"/>
      <c r="CH6" s="52"/>
      <c r="CI6" s="52"/>
      <c r="CJ6" s="52"/>
      <c r="CK6" s="52"/>
      <c r="CL6" s="52"/>
      <c r="CM6" s="52"/>
      <c r="CN6" s="52"/>
      <c r="CO6" s="52"/>
      <c r="CP6" s="52"/>
      <c r="CQ6" s="52"/>
      <c r="CR6" s="52"/>
      <c r="CS6" s="52"/>
      <c r="CT6" s="52"/>
      <c r="CU6" s="52"/>
      <c r="CV6" s="52"/>
      <c r="CW6" s="52"/>
      <c r="CX6" s="52"/>
      <c r="CY6" s="52"/>
      <c r="CZ6" s="52"/>
      <c r="DA6" s="52"/>
      <c r="DB6" s="52"/>
      <c r="DC6" s="52"/>
      <c r="DD6" s="52"/>
      <c r="DE6" s="52"/>
      <c r="DF6" s="52"/>
      <c r="DG6" s="52"/>
      <c r="DH6" s="52">
        <v>80.415500000000009</v>
      </c>
      <c r="DI6" s="52">
        <v>0.40365043175082937</v>
      </c>
      <c r="DJ6" s="52">
        <v>19.584499999999991</v>
      </c>
      <c r="DK6" s="52"/>
      <c r="DL6" s="52" t="s">
        <v>754</v>
      </c>
      <c r="DM6" s="53">
        <f t="shared" si="33"/>
        <v>16.600000000000001</v>
      </c>
      <c r="DN6" s="53">
        <f t="shared" si="34"/>
        <v>2.27</v>
      </c>
      <c r="DO6" s="353">
        <v>6.1</v>
      </c>
      <c r="DP6" s="53">
        <f t="shared" si="6"/>
        <v>1.22</v>
      </c>
      <c r="DQ6" s="345">
        <v>10.5</v>
      </c>
      <c r="DR6" s="53">
        <f t="shared" si="7"/>
        <v>1.05</v>
      </c>
      <c r="DS6" s="48">
        <f>DQ6*10000</f>
        <v>105000</v>
      </c>
      <c r="DT6" s="49">
        <f t="shared" si="36"/>
        <v>10500</v>
      </c>
      <c r="DU6" s="52">
        <f t="shared" si="37"/>
        <v>0.58658075342331062</v>
      </c>
      <c r="DV6" s="49"/>
      <c r="DW6" s="186"/>
      <c r="DX6" s="337">
        <f t="shared" si="38"/>
        <v>25.327766413191483</v>
      </c>
      <c r="DY6" s="53">
        <f t="shared" si="8"/>
        <v>0.28386356901465654</v>
      </c>
      <c r="DZ6" s="337">
        <f t="shared" si="9"/>
        <v>0.22433486081663359</v>
      </c>
      <c r="EA6" s="53">
        <f t="shared" si="10"/>
        <v>0.11104497053688824</v>
      </c>
      <c r="EB6" s="337">
        <f t="shared" si="11"/>
        <v>5.0865193899186103</v>
      </c>
      <c r="EC6" s="53">
        <f t="shared" si="12"/>
        <v>0.11039355792000574</v>
      </c>
      <c r="ED6" s="337">
        <f t="shared" si="13"/>
        <v>1.2391267852590604</v>
      </c>
      <c r="EE6" s="53">
        <f t="shared" si="14"/>
        <v>0.13833738476180413</v>
      </c>
      <c r="EF6" s="339">
        <f t="shared" si="15"/>
        <v>5.39075178292742E-2</v>
      </c>
      <c r="EG6" s="52">
        <f t="shared" si="16"/>
        <v>6.8156629218198858E-2</v>
      </c>
      <c r="EH6" s="337">
        <f t="shared" si="17"/>
        <v>9.7755407850476583</v>
      </c>
      <c r="EI6" s="53">
        <f t="shared" si="18"/>
        <v>0.12586541400249607</v>
      </c>
      <c r="EJ6" s="337">
        <f t="shared" si="19"/>
        <v>55.646921302485218</v>
      </c>
      <c r="EK6" s="53">
        <f t="shared" si="20"/>
        <v>0.48329970919549714</v>
      </c>
      <c r="EL6" s="337">
        <f t="shared" si="21"/>
        <v>0.28433573129558348</v>
      </c>
      <c r="EM6" s="52">
        <f t="shared" si="22"/>
        <v>3.2281158324767648E-2</v>
      </c>
      <c r="EN6" s="337">
        <f t="shared" si="23"/>
        <v>2.2437216705734584</v>
      </c>
      <c r="EO6" s="52">
        <f t="shared" si="24"/>
        <v>9.363474157356215E-2</v>
      </c>
      <c r="EP6" s="339">
        <f t="shared" si="25"/>
        <v>0.1178255435830157</v>
      </c>
      <c r="EQ6" s="52">
        <f t="shared" si="26"/>
        <v>0.11553635457331865</v>
      </c>
      <c r="ER6" s="49">
        <f t="shared" si="27"/>
        <v>100</v>
      </c>
      <c r="ES6" s="53">
        <f t="shared" si="28"/>
        <v>0.70987299095296086</v>
      </c>
    </row>
    <row r="7" spans="1:151" x14ac:dyDescent="0.45">
      <c r="A7" s="51" t="s">
        <v>701</v>
      </c>
      <c r="B7" s="174" t="s">
        <v>769</v>
      </c>
      <c r="C7" s="51" t="s">
        <v>635</v>
      </c>
      <c r="D7" s="51" t="s">
        <v>819</v>
      </c>
      <c r="E7" s="51" t="s">
        <v>637</v>
      </c>
      <c r="F7" s="51" t="s">
        <v>611</v>
      </c>
      <c r="J7" s="75">
        <v>350.1</v>
      </c>
      <c r="K7" s="51">
        <f t="shared" si="0"/>
        <v>2</v>
      </c>
      <c r="L7" s="75">
        <v>1185</v>
      </c>
      <c r="M7" s="51">
        <f t="shared" si="1"/>
        <v>5</v>
      </c>
      <c r="N7" s="51" t="s">
        <v>748</v>
      </c>
      <c r="O7" s="51" t="s">
        <v>699</v>
      </c>
      <c r="R7" s="130">
        <v>2</v>
      </c>
      <c r="T7" s="49">
        <v>30.216535433070778</v>
      </c>
      <c r="U7" s="51">
        <v>9</v>
      </c>
      <c r="V7" s="51">
        <v>2</v>
      </c>
      <c r="W7" s="49">
        <v>26.181102362204644</v>
      </c>
      <c r="X7" s="53">
        <f t="shared" si="39"/>
        <v>2.6181102362204642</v>
      </c>
      <c r="Y7" s="49">
        <f t="shared" si="29"/>
        <v>35.181102362204641</v>
      </c>
      <c r="Z7" s="53">
        <f t="shared" si="30"/>
        <v>1.4672127128105732</v>
      </c>
      <c r="AA7" s="192">
        <f>(W7/18.02)/((U7/44.01)+(W7/18.02))</f>
        <v>0.87661387151784631</v>
      </c>
      <c r="AB7" s="200">
        <f>(SQRT(((X7/18.02)/(W7/18.02))^2+(Z7/(U7+V7))^2))*AA7</f>
        <v>0.14613712673379789</v>
      </c>
      <c r="AC7" s="200"/>
      <c r="AD7" s="52"/>
      <c r="AE7" s="330"/>
      <c r="AF7" s="332"/>
      <c r="AG7" s="330"/>
      <c r="AH7" s="52"/>
      <c r="AI7" s="49">
        <v>28.216535433070778</v>
      </c>
      <c r="AJ7" s="49">
        <v>1</v>
      </c>
      <c r="AK7" s="49">
        <f t="shared" si="2"/>
        <v>2</v>
      </c>
      <c r="AL7" s="49">
        <f t="shared" si="3"/>
        <v>2.118962010041709</v>
      </c>
      <c r="AM7" s="53">
        <f t="shared" si="41"/>
        <v>1.6112896907566978</v>
      </c>
      <c r="AN7" s="53">
        <f t="shared" si="31"/>
        <v>7.3469269109766699E-2</v>
      </c>
      <c r="AO7" s="52">
        <f t="shared" si="4"/>
        <v>0.97179637064393021</v>
      </c>
      <c r="AP7" s="52">
        <f>(SQRT(((AJ7/18.02)/(AI7/18.02))^2+(AN7/AM7)^2))*AO7</f>
        <v>5.6121177572175239E-2</v>
      </c>
      <c r="AQ7" s="186" t="s">
        <v>824</v>
      </c>
      <c r="AR7" s="53">
        <v>1.083</v>
      </c>
      <c r="AS7" s="53">
        <v>2.3199999999999998</v>
      </c>
      <c r="AT7" s="53"/>
      <c r="AU7" s="48">
        <f>AO7*(J7*10)</f>
        <v>3402.2590936243996</v>
      </c>
      <c r="AV7" s="48">
        <f t="shared" si="32"/>
        <v>98.740906375600346</v>
      </c>
      <c r="AW7" s="48">
        <f>AO7*(J7*10)*AR7</f>
        <v>3684.6465983952248</v>
      </c>
      <c r="AX7" s="48">
        <f>(SQRT((AP7/(AO7))^2+(2/J7)^2+((AR7*0.01)/AS7)^2))*AW7</f>
        <v>214.51734760690721</v>
      </c>
      <c r="AY7" s="48">
        <f t="shared" si="5"/>
        <v>229.07890279139278</v>
      </c>
      <c r="AZ7" s="48">
        <f>(SQRT((AP7/(1-AO7))^2+(2/J7)^2+((AS7*0.01)/AS7)^2))*AY7</f>
        <v>455.84179761114387</v>
      </c>
      <c r="BA7" s="186"/>
      <c r="BB7" s="83" t="s">
        <v>722</v>
      </c>
      <c r="BC7" s="185" t="s">
        <v>751</v>
      </c>
      <c r="BD7" s="52">
        <v>19.39</v>
      </c>
      <c r="BE7" s="52">
        <v>0.22983609720613388</v>
      </c>
      <c r="BF7" s="52">
        <v>0.22639999999999999</v>
      </c>
      <c r="BG7" s="52">
        <v>9.4947852723703721E-2</v>
      </c>
      <c r="BH7" s="52">
        <v>4.5369000000000002</v>
      </c>
      <c r="BI7" s="52">
        <v>0.10286112252117321</v>
      </c>
      <c r="BJ7" s="52"/>
      <c r="BK7" s="52"/>
      <c r="BL7" s="52"/>
      <c r="BM7" s="52"/>
      <c r="BN7" s="52">
        <v>0.95940000000000014</v>
      </c>
      <c r="BO7" s="52">
        <v>0.12321158523792358</v>
      </c>
      <c r="BP7" s="52">
        <v>3.8600000000000009E-2</v>
      </c>
      <c r="BQ7" s="52">
        <v>5.9509751522887316E-2</v>
      </c>
      <c r="BR7" s="52">
        <v>7.5731999999999999</v>
      </c>
      <c r="BS7" s="52">
        <v>9.7298022914948837E-2</v>
      </c>
      <c r="BT7" s="52"/>
      <c r="BU7" s="52"/>
      <c r="BV7" s="52"/>
      <c r="BW7" s="52"/>
      <c r="BX7" s="52">
        <v>43.539549999999998</v>
      </c>
      <c r="BY7" s="52">
        <v>0.30574300783845454</v>
      </c>
      <c r="BZ7" s="52">
        <v>0.17129999999999998</v>
      </c>
      <c r="CA7" s="52">
        <v>2.7234073085789262E-2</v>
      </c>
      <c r="CB7" s="52">
        <v>1.8841000000000006</v>
      </c>
      <c r="CC7" s="52">
        <v>9.1906645999880562E-2</v>
      </c>
      <c r="CD7" s="52">
        <v>9.2550000000000007E-2</v>
      </c>
      <c r="CE7" s="52">
        <v>7.0063486248281681E-2</v>
      </c>
      <c r="CF7" s="52"/>
      <c r="CG7" s="52"/>
      <c r="CH7" s="52"/>
      <c r="CI7" s="52"/>
      <c r="CJ7" s="52"/>
      <c r="CK7" s="52"/>
      <c r="CL7" s="52"/>
      <c r="CM7" s="52"/>
      <c r="CN7" s="52"/>
      <c r="CO7" s="52"/>
      <c r="CP7" s="52"/>
      <c r="CQ7" s="52"/>
      <c r="CR7" s="52"/>
      <c r="CS7" s="52"/>
      <c r="CT7" s="52"/>
      <c r="CU7" s="52"/>
      <c r="CV7" s="52"/>
      <c r="CW7" s="52"/>
      <c r="CX7" s="52"/>
      <c r="CY7" s="52"/>
      <c r="CZ7" s="52"/>
      <c r="DA7" s="52"/>
      <c r="DB7" s="52"/>
      <c r="DC7" s="52"/>
      <c r="DD7" s="52"/>
      <c r="DE7" s="52"/>
      <c r="DF7" s="52"/>
      <c r="DG7" s="52"/>
      <c r="DH7" s="52">
        <v>78.412000000000006</v>
      </c>
      <c r="DI7" s="52">
        <v>0.42876381671768415</v>
      </c>
      <c r="DJ7" s="52">
        <v>21.587999999999994</v>
      </c>
      <c r="DK7" s="52"/>
      <c r="DL7" s="52" t="s">
        <v>754</v>
      </c>
      <c r="DM7" s="53">
        <f t="shared" si="33"/>
        <v>14.6</v>
      </c>
      <c r="DN7" s="53">
        <f t="shared" si="34"/>
        <v>2.2199999999999998</v>
      </c>
      <c r="DO7" s="353">
        <v>7.6</v>
      </c>
      <c r="DP7" s="53">
        <f t="shared" si="6"/>
        <v>1.52</v>
      </c>
      <c r="DQ7" s="345">
        <v>7</v>
      </c>
      <c r="DR7" s="53">
        <f t="shared" si="7"/>
        <v>0.7</v>
      </c>
      <c r="DS7" s="48">
        <f t="shared" si="35"/>
        <v>70000</v>
      </c>
      <c r="DT7" s="49">
        <f t="shared" si="36"/>
        <v>7000</v>
      </c>
      <c r="DU7" s="52">
        <f t="shared" si="37"/>
        <v>0.7261493304618164</v>
      </c>
      <c r="DV7" s="49"/>
      <c r="DW7" s="186"/>
      <c r="DX7" s="337">
        <f t="shared" si="38"/>
        <v>24.728357904402387</v>
      </c>
      <c r="DY7" s="53">
        <f t="shared" si="8"/>
        <v>0.32279882329889248</v>
      </c>
      <c r="DZ7" s="337">
        <f t="shared" si="9"/>
        <v>0.28873131663520885</v>
      </c>
      <c r="EA7" s="53">
        <f t="shared" si="10"/>
        <v>0.12109871325540521</v>
      </c>
      <c r="EB7" s="337">
        <f t="shared" si="11"/>
        <v>5.7859766362291483</v>
      </c>
      <c r="EC7" s="53">
        <f t="shared" si="12"/>
        <v>0.13494168270628595</v>
      </c>
      <c r="ED7" s="337">
        <f t="shared" si="13"/>
        <v>1.2235372136917821</v>
      </c>
      <c r="EE7" s="53">
        <f t="shared" si="14"/>
        <v>0.1572759503438389</v>
      </c>
      <c r="EF7" s="339">
        <f t="shared" si="15"/>
        <v>4.9227159108299764E-2</v>
      </c>
      <c r="EG7" s="52">
        <f t="shared" si="16"/>
        <v>7.589415628790272E-2</v>
      </c>
      <c r="EH7" s="337">
        <f t="shared" si="17"/>
        <v>9.6582155792480737</v>
      </c>
      <c r="EI7" s="53">
        <f t="shared" si="18"/>
        <v>0.13485677193131121</v>
      </c>
      <c r="EJ7" s="337">
        <f t="shared" si="19"/>
        <v>55.526641330408602</v>
      </c>
      <c r="EK7" s="53">
        <f t="shared" si="20"/>
        <v>0.49419071922415847</v>
      </c>
      <c r="EL7" s="337">
        <f t="shared" si="21"/>
        <v>0.2184614599806152</v>
      </c>
      <c r="EM7" s="52">
        <f t="shared" si="22"/>
        <v>3.4752558776890083E-2</v>
      </c>
      <c r="EN7" s="337">
        <f t="shared" si="23"/>
        <v>2.4028209967862066</v>
      </c>
      <c r="EO7" s="52">
        <f t="shared" si="24"/>
        <v>0.11794403550504826</v>
      </c>
      <c r="EP7" s="339">
        <f t="shared" si="25"/>
        <v>0.1180304035096669</v>
      </c>
      <c r="EQ7" s="52">
        <f t="shared" si="26"/>
        <v>8.9355346010121725E-2</v>
      </c>
      <c r="ER7" s="49">
        <f t="shared" si="27"/>
        <v>100</v>
      </c>
      <c r="ES7" s="53">
        <f t="shared" si="28"/>
        <v>0.77330460217441321</v>
      </c>
    </row>
    <row r="8" spans="1:151" x14ac:dyDescent="0.45">
      <c r="A8" s="51" t="s">
        <v>701</v>
      </c>
      <c r="B8" s="174" t="s">
        <v>770</v>
      </c>
      <c r="C8" s="51" t="s">
        <v>635</v>
      </c>
      <c r="D8" s="51" t="s">
        <v>819</v>
      </c>
      <c r="E8" s="51" t="s">
        <v>637</v>
      </c>
      <c r="F8" s="51" t="s">
        <v>612</v>
      </c>
      <c r="J8" s="75">
        <v>105.4</v>
      </c>
      <c r="K8" s="51">
        <f t="shared" si="0"/>
        <v>2</v>
      </c>
      <c r="L8" s="75">
        <v>1270</v>
      </c>
      <c r="M8" s="51">
        <f t="shared" si="1"/>
        <v>5</v>
      </c>
      <c r="N8" s="51" t="s">
        <v>748</v>
      </c>
      <c r="O8" s="51" t="s">
        <v>699</v>
      </c>
      <c r="R8" s="130">
        <v>2</v>
      </c>
      <c r="T8" s="49">
        <v>14.958448753462486</v>
      </c>
      <c r="U8" s="51">
        <v>33</v>
      </c>
      <c r="V8" s="51">
        <f>0.5</f>
        <v>0.5</v>
      </c>
      <c r="W8" s="49">
        <v>0</v>
      </c>
      <c r="X8" s="53">
        <f t="shared" si="39"/>
        <v>0</v>
      </c>
      <c r="Y8" s="49">
        <f t="shared" si="29"/>
        <v>33</v>
      </c>
      <c r="Z8" s="53">
        <f t="shared" si="30"/>
        <v>0.74982958418541246</v>
      </c>
      <c r="AA8" s="192">
        <f t="shared" si="40"/>
        <v>0</v>
      </c>
      <c r="AB8" s="200"/>
      <c r="AC8" s="200"/>
      <c r="AD8" s="52"/>
      <c r="AE8" s="330"/>
      <c r="AF8" s="332"/>
      <c r="AG8" s="330"/>
      <c r="AH8" s="52"/>
      <c r="AI8" s="49">
        <v>0</v>
      </c>
      <c r="AJ8" s="49">
        <v>1</v>
      </c>
      <c r="AK8" s="49">
        <f t="shared" si="2"/>
        <v>16.532633333333333</v>
      </c>
      <c r="AL8" s="49">
        <f t="shared" si="3"/>
        <v>1.7209711355349471</v>
      </c>
      <c r="AM8" s="53">
        <f t="shared" si="41"/>
        <v>0.37565629023706737</v>
      </c>
      <c r="AN8" s="53">
        <f t="shared" si="31"/>
        <v>6.7887425571886734E-2</v>
      </c>
      <c r="AO8" s="52">
        <f t="shared" si="4"/>
        <v>0</v>
      </c>
      <c r="AP8" s="53" t="s">
        <v>634</v>
      </c>
      <c r="AQ8" s="185" t="s">
        <v>824</v>
      </c>
      <c r="AR8" s="53">
        <v>0.995</v>
      </c>
      <c r="AS8" s="53">
        <v>1.23</v>
      </c>
      <c r="AT8" s="53"/>
      <c r="AU8" s="48">
        <v>1</v>
      </c>
      <c r="AV8" s="48">
        <f t="shared" si="32"/>
        <v>1054</v>
      </c>
      <c r="AW8" s="48">
        <v>1</v>
      </c>
      <c r="AX8" s="48" t="s">
        <v>634</v>
      </c>
      <c r="AY8" s="48">
        <f t="shared" si="5"/>
        <v>1296.42</v>
      </c>
      <c r="AZ8" s="48"/>
      <c r="BA8" s="185"/>
      <c r="BB8" s="83" t="s">
        <v>722</v>
      </c>
      <c r="BC8" s="185" t="s">
        <v>751</v>
      </c>
      <c r="BD8" s="51">
        <v>17.8</v>
      </c>
      <c r="BE8" s="52">
        <v>0.32964733947212865</v>
      </c>
      <c r="BF8" s="51">
        <v>0.2</v>
      </c>
      <c r="BG8" s="52">
        <v>7.3375386666245573E-2</v>
      </c>
      <c r="BH8" s="51">
        <v>2.4</v>
      </c>
      <c r="BI8" s="52">
        <v>0.10732513317264655</v>
      </c>
      <c r="BJ8" s="52"/>
      <c r="BK8" s="52"/>
      <c r="BL8" s="52"/>
      <c r="BM8" s="52"/>
      <c r="BN8" s="51">
        <v>0.7</v>
      </c>
      <c r="BO8" s="52">
        <v>0.13070154833375916</v>
      </c>
      <c r="BP8" s="51">
        <v>0.1</v>
      </c>
      <c r="BQ8" s="52">
        <v>5.4219340111304047E-2</v>
      </c>
      <c r="BR8" s="51">
        <v>8.1</v>
      </c>
      <c r="BS8" s="52">
        <v>0.28356564263713346</v>
      </c>
      <c r="BT8" s="52"/>
      <c r="BU8" s="52"/>
      <c r="BV8" s="52"/>
      <c r="BW8" s="52"/>
      <c r="BX8" s="51">
        <v>45.2</v>
      </c>
      <c r="BY8" s="52">
        <v>0.30827875287422007</v>
      </c>
      <c r="BZ8" s="51">
        <v>0.2</v>
      </c>
      <c r="CA8" s="52">
        <v>3.6835337724299318E-2</v>
      </c>
      <c r="CB8" s="51">
        <v>2.5</v>
      </c>
      <c r="CC8" s="52">
        <v>0.12881953921750583</v>
      </c>
      <c r="CD8" s="51">
        <v>0.1</v>
      </c>
      <c r="CE8" s="52">
        <v>7.2218600898864477E-2</v>
      </c>
      <c r="CF8" s="52"/>
      <c r="CG8" s="52"/>
      <c r="CH8" s="52"/>
      <c r="CI8" s="52"/>
      <c r="CJ8" s="52"/>
      <c r="CK8" s="52"/>
      <c r="CL8" s="52"/>
      <c r="CM8" s="52"/>
      <c r="CN8" s="52"/>
      <c r="CO8" s="52"/>
      <c r="CP8" s="52"/>
      <c r="CQ8" s="52"/>
      <c r="CR8" s="52"/>
      <c r="CS8" s="52"/>
      <c r="CT8" s="52"/>
      <c r="CU8" s="52"/>
      <c r="CV8" s="52"/>
      <c r="CW8" s="52"/>
      <c r="CX8" s="52"/>
      <c r="CY8" s="52"/>
      <c r="CZ8" s="52"/>
      <c r="DA8" s="52"/>
      <c r="DB8" s="52"/>
      <c r="DC8" s="52"/>
      <c r="DD8" s="52"/>
      <c r="DE8" s="52"/>
      <c r="DF8" s="52"/>
      <c r="DG8" s="52"/>
      <c r="DH8" s="51">
        <v>77.2</v>
      </c>
      <c r="DI8" s="52">
        <v>0.49584059407922842</v>
      </c>
      <c r="DJ8" s="51">
        <v>22.8</v>
      </c>
      <c r="DL8" s="51" t="s">
        <v>754</v>
      </c>
      <c r="DM8" s="53">
        <f t="shared" si="33"/>
        <v>17.259366666666669</v>
      </c>
      <c r="DN8" s="53">
        <f t="shared" si="34"/>
        <v>1.8051366666666668</v>
      </c>
      <c r="DO8" s="353">
        <v>0.79199999999999993</v>
      </c>
      <c r="DP8" s="53">
        <f t="shared" si="6"/>
        <v>0.15839999999999999</v>
      </c>
      <c r="DQ8" s="345">
        <v>16.467366666666667</v>
      </c>
      <c r="DR8" s="53">
        <f t="shared" si="7"/>
        <v>1.6467366666666667</v>
      </c>
      <c r="DS8" s="48">
        <f>DQ8*10000</f>
        <v>164673.66666666666</v>
      </c>
      <c r="DT8" s="49">
        <f t="shared" si="36"/>
        <v>16467.366666666669</v>
      </c>
      <c r="DU8" s="52">
        <f t="shared" si="37"/>
        <v>0.10511503068553107</v>
      </c>
      <c r="DV8" s="49"/>
      <c r="DW8" s="186"/>
      <c r="DX8" s="337">
        <f t="shared" si="38"/>
        <v>23.05699481865285</v>
      </c>
      <c r="DY8" s="53">
        <f t="shared" si="8"/>
        <v>0.45195521770981606</v>
      </c>
      <c r="DZ8" s="337">
        <f t="shared" si="9"/>
        <v>0.2590673575129534</v>
      </c>
      <c r="EA8" s="53">
        <f t="shared" si="10"/>
        <v>9.5060401580411569E-2</v>
      </c>
      <c r="EB8" s="337">
        <f t="shared" si="11"/>
        <v>3.1088082901554404</v>
      </c>
      <c r="EC8" s="53">
        <f t="shared" si="12"/>
        <v>0.14044878830364166</v>
      </c>
      <c r="ED8" s="337">
        <f t="shared" si="13"/>
        <v>0.90673575129533668</v>
      </c>
      <c r="EE8" s="53">
        <f t="shared" si="14"/>
        <v>0.16940265950748312</v>
      </c>
      <c r="EF8" s="339">
        <f t="shared" si="15"/>
        <v>0.1295336787564767</v>
      </c>
      <c r="EG8" s="52">
        <f t="shared" si="16"/>
        <v>7.0237233413620731E-2</v>
      </c>
      <c r="EH8" s="337">
        <f t="shared" si="17"/>
        <v>10.492227979274611</v>
      </c>
      <c r="EI8" s="53">
        <f t="shared" si="18"/>
        <v>0.37344369924026621</v>
      </c>
      <c r="EJ8" s="337">
        <f t="shared" si="19"/>
        <v>58.549222797927456</v>
      </c>
      <c r="EK8" s="53">
        <f t="shared" si="20"/>
        <v>0.54851993085964612</v>
      </c>
      <c r="EL8" s="337">
        <f t="shared" si="21"/>
        <v>0.2590673575129534</v>
      </c>
      <c r="EM8" s="52">
        <f t="shared" si="22"/>
        <v>4.7743172552309462E-2</v>
      </c>
      <c r="EN8" s="337">
        <f t="shared" si="23"/>
        <v>3.2383419689119166</v>
      </c>
      <c r="EO8" s="52">
        <f t="shared" si="24"/>
        <v>0.16815597688757761</v>
      </c>
      <c r="EP8" s="339">
        <f t="shared" si="25"/>
        <v>0.1295336787564767</v>
      </c>
      <c r="EQ8" s="52">
        <f t="shared" si="26"/>
        <v>9.3551110004149715E-2</v>
      </c>
      <c r="ER8" s="49">
        <f t="shared" si="27"/>
        <v>100</v>
      </c>
      <c r="ES8" s="53">
        <f t="shared" si="28"/>
        <v>0.90832188202328668</v>
      </c>
    </row>
    <row r="9" spans="1:151" x14ac:dyDescent="0.45">
      <c r="A9" s="51" t="s">
        <v>701</v>
      </c>
      <c r="B9" s="174" t="s">
        <v>771</v>
      </c>
      <c r="C9" s="51" t="s">
        <v>635</v>
      </c>
      <c r="D9" s="51" t="s">
        <v>819</v>
      </c>
      <c r="E9" s="51" t="s">
        <v>637</v>
      </c>
      <c r="F9" s="54" t="s">
        <v>613</v>
      </c>
      <c r="G9" s="54"/>
      <c r="H9" s="54"/>
      <c r="I9" s="54"/>
      <c r="J9" s="75">
        <v>101.7</v>
      </c>
      <c r="K9" s="51">
        <f t="shared" si="0"/>
        <v>2</v>
      </c>
      <c r="L9" s="297">
        <v>1225</v>
      </c>
      <c r="M9" s="51">
        <f t="shared" si="1"/>
        <v>5</v>
      </c>
      <c r="N9" s="51" t="s">
        <v>748</v>
      </c>
      <c r="O9" s="51" t="s">
        <v>699</v>
      </c>
      <c r="R9" s="130">
        <v>2</v>
      </c>
      <c r="T9" s="49">
        <v>15.708418891170501</v>
      </c>
      <c r="U9" s="51">
        <v>33</v>
      </c>
      <c r="V9" s="51">
        <f>0.5</f>
        <v>0.5</v>
      </c>
      <c r="W9" s="49">
        <v>0</v>
      </c>
      <c r="X9" s="53">
        <f t="shared" si="39"/>
        <v>0</v>
      </c>
      <c r="Y9" s="49">
        <f t="shared" si="29"/>
        <v>33</v>
      </c>
      <c r="Z9" s="53">
        <f t="shared" si="30"/>
        <v>0.74982958418541246</v>
      </c>
      <c r="AA9" s="192">
        <f t="shared" si="40"/>
        <v>0</v>
      </c>
      <c r="AB9" s="200"/>
      <c r="AC9" s="200"/>
      <c r="AD9" s="52"/>
      <c r="AE9" s="330"/>
      <c r="AF9" s="332"/>
      <c r="AG9" s="330"/>
      <c r="AH9" s="52"/>
      <c r="AI9" s="49">
        <v>-9.1581108829499769E-2</v>
      </c>
      <c r="AJ9" s="49">
        <v>1</v>
      </c>
      <c r="AK9" s="49">
        <f t="shared" si="2"/>
        <v>15.8</v>
      </c>
      <c r="AL9" s="49">
        <f t="shared" si="3"/>
        <v>1.7912007146045916</v>
      </c>
      <c r="AM9" s="53">
        <f t="shared" si="41"/>
        <v>0.35392712356566847</v>
      </c>
      <c r="AN9" s="53">
        <f t="shared" si="31"/>
        <v>6.8818971450303537E-2</v>
      </c>
      <c r="AO9" s="52">
        <v>0</v>
      </c>
      <c r="AP9" s="53" t="s">
        <v>634</v>
      </c>
      <c r="AQ9" s="185" t="s">
        <v>824</v>
      </c>
      <c r="AR9" s="53">
        <v>0.995</v>
      </c>
      <c r="AS9" s="53">
        <v>1.24</v>
      </c>
      <c r="AT9" s="53"/>
      <c r="AU9" s="48">
        <v>1</v>
      </c>
      <c r="AV9" s="48">
        <f t="shared" si="32"/>
        <v>1017</v>
      </c>
      <c r="AW9" s="48">
        <v>1</v>
      </c>
      <c r="AX9" s="48" t="s">
        <v>634</v>
      </c>
      <c r="AY9" s="48">
        <f t="shared" si="5"/>
        <v>1261.08</v>
      </c>
      <c r="AZ9" s="48"/>
      <c r="BA9" s="185"/>
      <c r="BB9" s="83" t="s">
        <v>722</v>
      </c>
      <c r="BC9" s="185" t="s">
        <v>751</v>
      </c>
      <c r="BD9" s="52">
        <v>20.072109523809527</v>
      </c>
      <c r="BE9" s="52">
        <v>0.22821681942106406</v>
      </c>
      <c r="BF9" s="52">
        <v>0.23387619047619046</v>
      </c>
      <c r="BG9" s="52">
        <v>5.7489129407219133E-2</v>
      </c>
      <c r="BH9" s="52">
        <v>2.8041476190476198</v>
      </c>
      <c r="BI9" s="52">
        <v>8.2016258550769466E-2</v>
      </c>
      <c r="BJ9" s="52"/>
      <c r="BK9" s="52"/>
      <c r="BL9" s="52"/>
      <c r="BM9" s="52"/>
      <c r="BN9" s="52">
        <v>0.50097619047619046</v>
      </c>
      <c r="BO9" s="52">
        <v>0.10274361294017237</v>
      </c>
      <c r="BP9" s="52">
        <v>4.464761904761904E-2</v>
      </c>
      <c r="BQ9" s="52">
        <v>3.7277115410575073E-2</v>
      </c>
      <c r="BR9" s="52">
        <v>6.9825285714285723</v>
      </c>
      <c r="BS9" s="52">
        <v>8.8910066921580919E-2</v>
      </c>
      <c r="BT9" s="52"/>
      <c r="BU9" s="52"/>
      <c r="BV9" s="52"/>
      <c r="BW9" s="52"/>
      <c r="BX9" s="52">
        <v>47.27270476190477</v>
      </c>
      <c r="BY9" s="52">
        <v>0.35987439938585897</v>
      </c>
      <c r="BZ9" s="52">
        <v>0.35233809523809512</v>
      </c>
      <c r="CA9" s="52">
        <v>3.4809002666934694E-2</v>
      </c>
      <c r="CB9" s="52">
        <v>2.0301142857142858</v>
      </c>
      <c r="CC9" s="52">
        <v>0.11509235422042596</v>
      </c>
      <c r="CD9" s="52">
        <v>0.15064761904761903</v>
      </c>
      <c r="CE9" s="52">
        <v>8.6580887036343077E-2</v>
      </c>
      <c r="CF9" s="52"/>
      <c r="CG9" s="52"/>
      <c r="CH9" s="52"/>
      <c r="CI9" s="52"/>
      <c r="CJ9" s="52"/>
      <c r="CK9" s="52"/>
      <c r="CL9" s="52"/>
      <c r="CM9" s="52"/>
      <c r="CN9" s="52"/>
      <c r="CO9" s="52"/>
      <c r="CP9" s="52"/>
      <c r="CQ9" s="52"/>
      <c r="CR9" s="52"/>
      <c r="CS9" s="52"/>
      <c r="CT9" s="52"/>
      <c r="CU9" s="52"/>
      <c r="CV9" s="52"/>
      <c r="CW9" s="52"/>
      <c r="CX9" s="52"/>
      <c r="CY9" s="52"/>
      <c r="CZ9" s="52"/>
      <c r="DA9" s="52"/>
      <c r="DB9" s="52"/>
      <c r="DC9" s="52"/>
      <c r="DD9" s="52"/>
      <c r="DE9" s="52"/>
      <c r="DF9" s="52"/>
      <c r="DG9" s="52"/>
      <c r="DH9" s="52">
        <v>80.487785714285721</v>
      </c>
      <c r="DI9" s="52">
        <v>0.49181297258205631</v>
      </c>
      <c r="DJ9" s="52">
        <v>19.512214285714279</v>
      </c>
      <c r="DK9" s="52"/>
      <c r="DL9" s="52" t="s">
        <v>754</v>
      </c>
      <c r="DM9" s="53">
        <f t="shared" si="33"/>
        <v>18.7</v>
      </c>
      <c r="DN9" s="53">
        <f t="shared" si="34"/>
        <v>2.02</v>
      </c>
      <c r="DO9" s="353">
        <v>1.5</v>
      </c>
      <c r="DP9" s="53">
        <f t="shared" si="6"/>
        <v>0.3</v>
      </c>
      <c r="DQ9" s="345">
        <v>17.2</v>
      </c>
      <c r="DR9" s="53">
        <f t="shared" si="7"/>
        <v>1.72</v>
      </c>
      <c r="DS9" s="48">
        <f t="shared" si="35"/>
        <v>172000</v>
      </c>
      <c r="DT9" s="49">
        <f t="shared" si="36"/>
        <v>17200</v>
      </c>
      <c r="DU9" s="52">
        <f t="shared" si="37"/>
        <v>0.17559095539673208</v>
      </c>
      <c r="DV9" s="49"/>
      <c r="DW9" s="186"/>
      <c r="DX9" s="337">
        <f t="shared" si="38"/>
        <v>24.9380814066139</v>
      </c>
      <c r="DY9" s="53">
        <f t="shared" si="8"/>
        <v>0.32189497093494951</v>
      </c>
      <c r="DZ9" s="337">
        <f t="shared" si="9"/>
        <v>0.29057351795761965</v>
      </c>
      <c r="EA9" s="53">
        <f t="shared" si="10"/>
        <v>7.144796981918218E-2</v>
      </c>
      <c r="EB9" s="337">
        <f t="shared" si="11"/>
        <v>3.4839418107509368</v>
      </c>
      <c r="EC9" s="53">
        <f t="shared" si="12"/>
        <v>0.10409899235987574</v>
      </c>
      <c r="ED9" s="337">
        <f t="shared" si="13"/>
        <v>0.62242511212141916</v>
      </c>
      <c r="EE9" s="53">
        <f t="shared" si="14"/>
        <v>0.12770783105129871</v>
      </c>
      <c r="EF9" s="339">
        <f t="shared" si="15"/>
        <v>5.547129747873604E-2</v>
      </c>
      <c r="EG9" s="52">
        <f t="shared" si="16"/>
        <v>4.6315243205959492E-2</v>
      </c>
      <c r="EH9" s="337">
        <f t="shared" si="17"/>
        <v>8.6752648361020182</v>
      </c>
      <c r="EI9" s="53">
        <f t="shared" si="18"/>
        <v>0.12252469414893634</v>
      </c>
      <c r="EJ9" s="337">
        <f t="shared" si="19"/>
        <v>58.732768385146883</v>
      </c>
      <c r="EK9" s="53">
        <f t="shared" si="20"/>
        <v>0.57333148748104723</v>
      </c>
      <c r="EL9" s="337">
        <f t="shared" si="21"/>
        <v>0.43775349528041357</v>
      </c>
      <c r="EM9" s="52">
        <f t="shared" si="22"/>
        <v>4.3330199559491259E-2</v>
      </c>
      <c r="EN9" s="337">
        <f t="shared" si="23"/>
        <v>2.5222638040022045</v>
      </c>
      <c r="EO9" s="52">
        <f t="shared" si="24"/>
        <v>0.14382173353784714</v>
      </c>
      <c r="EP9" s="339">
        <f t="shared" si="25"/>
        <v>0.18716829853213454</v>
      </c>
      <c r="EQ9" s="52">
        <f t="shared" si="26"/>
        <v>0.10757629813014634</v>
      </c>
      <c r="ER9" s="49">
        <f t="shared" si="27"/>
        <v>100</v>
      </c>
      <c r="ES9" s="53">
        <f t="shared" si="28"/>
        <v>0.8641417698401439</v>
      </c>
    </row>
    <row r="10" spans="1:151" x14ac:dyDescent="0.45">
      <c r="A10" s="51" t="s">
        <v>701</v>
      </c>
      <c r="B10" s="174" t="s">
        <v>772</v>
      </c>
      <c r="C10" s="51" t="s">
        <v>635</v>
      </c>
      <c r="D10" s="51" t="s">
        <v>819</v>
      </c>
      <c r="E10" s="51" t="s">
        <v>637</v>
      </c>
      <c r="F10" s="51" t="s">
        <v>614</v>
      </c>
      <c r="J10" s="75">
        <v>100.9</v>
      </c>
      <c r="K10" s="51">
        <f t="shared" si="0"/>
        <v>2</v>
      </c>
      <c r="L10" s="75">
        <v>1185</v>
      </c>
      <c r="M10" s="51">
        <f t="shared" si="1"/>
        <v>5</v>
      </c>
      <c r="N10" s="51" t="s">
        <v>748</v>
      </c>
      <c r="O10" s="51" t="s">
        <v>699</v>
      </c>
      <c r="R10" s="130">
        <v>2</v>
      </c>
      <c r="T10" s="49">
        <v>27.787934186471663</v>
      </c>
      <c r="U10" s="51">
        <v>33</v>
      </c>
      <c r="V10" s="51">
        <f>0.5</f>
        <v>0.5</v>
      </c>
      <c r="W10" s="49">
        <v>11.974405850091514</v>
      </c>
      <c r="X10" s="53">
        <f t="shared" si="39"/>
        <v>1.1974405850091514</v>
      </c>
      <c r="Y10" s="49">
        <f t="shared" si="29"/>
        <v>44.974405850091514</v>
      </c>
      <c r="Z10" s="53">
        <f t="shared" si="30"/>
        <v>1.001904785628841</v>
      </c>
      <c r="AA10" s="192">
        <f>(W10/18.02)/((U10/44.01)+(W10/18.02))</f>
        <v>0.46983632092419531</v>
      </c>
      <c r="AB10" s="200">
        <f t="shared" ref="AB10:AB16" si="42">(SQRT(((X10/18.02)/(W10/18.02))^2+(Z10/(U10+V10))^2))*AA10</f>
        <v>4.9039895771653831E-2</v>
      </c>
      <c r="AC10" s="200"/>
      <c r="AD10" s="52"/>
      <c r="AE10" s="330"/>
      <c r="AF10" s="332"/>
      <c r="AG10" s="330"/>
      <c r="AH10" s="52"/>
      <c r="AI10" s="49">
        <v>7.8879341864716643</v>
      </c>
      <c r="AJ10" s="49">
        <v>1</v>
      </c>
      <c r="AK10" s="49">
        <f t="shared" si="2"/>
        <v>19.899999999999999</v>
      </c>
      <c r="AL10" s="49">
        <f t="shared" si="3"/>
        <v>1.4021768789992224</v>
      </c>
      <c r="AM10" s="53">
        <f t="shared" si="41"/>
        <v>0.88990215817994389</v>
      </c>
      <c r="AN10" s="53">
        <f t="shared" si="31"/>
        <v>6.3989518846985172E-2</v>
      </c>
      <c r="AO10" s="52">
        <f t="shared" si="4"/>
        <v>0.49188800452264586</v>
      </c>
      <c r="AP10" s="52">
        <f t="shared" ref="AP10:AP16" si="43">(SQRT(((AJ10/18.02)/(AI10/18.02))^2+(AN10/AM10)^2))*AO10</f>
        <v>7.169195984663336E-2</v>
      </c>
      <c r="AQ10" s="186" t="s">
        <v>824</v>
      </c>
      <c r="AR10" s="53">
        <v>0.995</v>
      </c>
      <c r="AS10" s="53">
        <v>1.24</v>
      </c>
      <c r="AT10" s="53"/>
      <c r="AU10" s="48">
        <f t="shared" ref="AU10:AU16" si="44">AO10*(J10*10)</f>
        <v>496.31499656334967</v>
      </c>
      <c r="AV10" s="48">
        <f t="shared" si="32"/>
        <v>512.68500343665028</v>
      </c>
      <c r="AW10" s="48">
        <f t="shared" ref="AW10:AW16" si="45">AO10*(J10*10)*AR10</f>
        <v>493.8334215805329</v>
      </c>
      <c r="AX10" s="48">
        <f t="shared" ref="AX10:AX16" si="46">(SQRT((AP10/(AO10))^2+(2/J10)^2+((AR10*0.01)/AS10)^2))*AW10</f>
        <v>72.746073902620992</v>
      </c>
      <c r="AY10" s="48">
        <f t="shared" si="5"/>
        <v>635.72940426144635</v>
      </c>
      <c r="AZ10" s="48">
        <f t="shared" ref="AZ10:AZ16" si="47">(SQRT((AP10/(1-AO10))^2+(2/J10)^2+((AS10*0.01)/AS10)^2))*AY10</f>
        <v>90.801741417257233</v>
      </c>
      <c r="BA10" s="186"/>
      <c r="BB10" s="83" t="s">
        <v>722</v>
      </c>
      <c r="BC10" s="185" t="s">
        <v>751</v>
      </c>
      <c r="BD10" s="52">
        <v>19.276200000000003</v>
      </c>
      <c r="BE10" s="52">
        <v>0.37205782960640449</v>
      </c>
      <c r="BF10" s="52">
        <v>0.19760000000000003</v>
      </c>
      <c r="BG10" s="52">
        <v>8.2835292685459305E-2</v>
      </c>
      <c r="BH10" s="52">
        <v>3.7557333333333327</v>
      </c>
      <c r="BI10" s="52">
        <v>0.1219329245742843</v>
      </c>
      <c r="BJ10" s="52"/>
      <c r="BK10" s="52"/>
      <c r="BL10" s="52"/>
      <c r="BM10" s="52"/>
      <c r="BN10" s="52">
        <v>0.81673333333333309</v>
      </c>
      <c r="BO10" s="52">
        <v>9.5303625074713155E-2</v>
      </c>
      <c r="BP10" s="52">
        <v>4.4933333333333332E-2</v>
      </c>
      <c r="BQ10" s="52">
        <v>5.2883249666015188E-2</v>
      </c>
      <c r="BR10" s="52">
        <v>7.7337333333333325</v>
      </c>
      <c r="BS10" s="52">
        <v>0.21291798107878684</v>
      </c>
      <c r="BT10" s="52"/>
      <c r="BU10" s="52"/>
      <c r="BV10" s="52"/>
      <c r="BW10" s="52"/>
      <c r="BX10" s="52">
        <v>44.859533333333324</v>
      </c>
      <c r="BY10" s="52">
        <v>0.32822463271943747</v>
      </c>
      <c r="BZ10" s="52">
        <v>0.24553333333333338</v>
      </c>
      <c r="CA10" s="52">
        <v>3.0066275997883658E-2</v>
      </c>
      <c r="CB10" s="52">
        <v>1.9292666666666665</v>
      </c>
      <c r="CC10" s="52">
        <v>9.5840989342218436E-2</v>
      </c>
      <c r="CD10" s="52">
        <v>9.173333333333332E-2</v>
      </c>
      <c r="CE10" s="52">
        <v>8.1799813715005026E-2</v>
      </c>
      <c r="CF10" s="52"/>
      <c r="CG10" s="52"/>
      <c r="CH10" s="52"/>
      <c r="CI10" s="52"/>
      <c r="CJ10" s="52"/>
      <c r="CK10" s="52"/>
      <c r="CL10" s="52"/>
      <c r="CM10" s="52"/>
      <c r="CN10" s="52"/>
      <c r="CO10" s="52"/>
      <c r="CP10" s="52"/>
      <c r="CQ10" s="52"/>
      <c r="CR10" s="52"/>
      <c r="CS10" s="52"/>
      <c r="CT10" s="52"/>
      <c r="CU10" s="52"/>
      <c r="CV10" s="52"/>
      <c r="CW10" s="52"/>
      <c r="CX10" s="52"/>
      <c r="CY10" s="52"/>
      <c r="CZ10" s="52"/>
      <c r="DA10" s="52"/>
      <c r="DB10" s="52"/>
      <c r="DC10" s="52"/>
      <c r="DD10" s="52"/>
      <c r="DE10" s="52"/>
      <c r="DF10" s="52"/>
      <c r="DG10" s="52"/>
      <c r="DH10" s="52">
        <v>78.951066666666676</v>
      </c>
      <c r="DI10" s="52">
        <v>0.64382356352682713</v>
      </c>
      <c r="DJ10" s="52">
        <v>21.048933333333331</v>
      </c>
      <c r="DK10" s="52"/>
      <c r="DL10" s="52" t="s">
        <v>754</v>
      </c>
      <c r="DM10" s="53">
        <f t="shared" si="33"/>
        <v>16</v>
      </c>
      <c r="DN10" s="53">
        <f t="shared" si="34"/>
        <v>1.8900000000000001</v>
      </c>
      <c r="DO10" s="353">
        <v>2.9</v>
      </c>
      <c r="DP10" s="53">
        <f t="shared" si="6"/>
        <v>0.57999999999999996</v>
      </c>
      <c r="DQ10" s="345">
        <v>13.1</v>
      </c>
      <c r="DR10" s="53">
        <f t="shared" si="7"/>
        <v>1.31</v>
      </c>
      <c r="DS10" s="48">
        <f t="shared" si="35"/>
        <v>131000</v>
      </c>
      <c r="DT10" s="49">
        <f t="shared" si="36"/>
        <v>13100</v>
      </c>
      <c r="DU10" s="52">
        <f t="shared" si="37"/>
        <v>0.35092702321476199</v>
      </c>
      <c r="DV10" s="49"/>
      <c r="DW10" s="191"/>
      <c r="DX10" s="337">
        <f t="shared" si="38"/>
        <v>24.415376275262485</v>
      </c>
      <c r="DY10" s="53">
        <f t="shared" si="8"/>
        <v>0.51158446790610523</v>
      </c>
      <c r="DZ10" s="337">
        <f t="shared" si="9"/>
        <v>0.25028160903040364</v>
      </c>
      <c r="EA10" s="53">
        <f t="shared" si="10"/>
        <v>0.10493963854713698</v>
      </c>
      <c r="EB10" s="337">
        <f t="shared" si="11"/>
        <v>4.7570393813552005</v>
      </c>
      <c r="EC10" s="53">
        <f t="shared" si="12"/>
        <v>0.15923852464222449</v>
      </c>
      <c r="ED10" s="337">
        <f t="shared" si="13"/>
        <v>1.0344804292278926</v>
      </c>
      <c r="EE10" s="53">
        <f t="shared" si="14"/>
        <v>0.12100667973951505</v>
      </c>
      <c r="EF10" s="339">
        <f t="shared" si="15"/>
        <v>5.6912889502865063E-2</v>
      </c>
      <c r="EG10" s="52">
        <f t="shared" si="16"/>
        <v>6.6983919670850489E-2</v>
      </c>
      <c r="EH10" s="337">
        <f t="shared" si="17"/>
        <v>9.795603352625168</v>
      </c>
      <c r="EI10" s="53">
        <f t="shared" si="18"/>
        <v>0.28126508940833578</v>
      </c>
      <c r="EJ10" s="337">
        <f t="shared" si="19"/>
        <v>56.819413881678592</v>
      </c>
      <c r="EK10" s="53">
        <f t="shared" si="20"/>
        <v>0.62251311553380184</v>
      </c>
      <c r="EL10" s="337">
        <f t="shared" si="21"/>
        <v>0.31099432053271819</v>
      </c>
      <c r="EM10" s="52">
        <f t="shared" si="22"/>
        <v>3.8166516672722701E-2</v>
      </c>
      <c r="EN10" s="337">
        <f t="shared" si="23"/>
        <v>2.4436233076015013</v>
      </c>
      <c r="EO10" s="52">
        <f t="shared" si="24"/>
        <v>0.1230175746809565</v>
      </c>
      <c r="EP10" s="339">
        <f t="shared" si="25"/>
        <v>0.11619011269427641</v>
      </c>
      <c r="EQ10" s="52">
        <f t="shared" si="26"/>
        <v>0.10361257624327415</v>
      </c>
      <c r="ER10" s="49">
        <f t="shared" si="27"/>
        <v>100</v>
      </c>
      <c r="ES10" s="53">
        <f t="shared" si="28"/>
        <v>1.1532510626603498</v>
      </c>
    </row>
    <row r="11" spans="1:151" x14ac:dyDescent="0.45">
      <c r="A11" s="51" t="s">
        <v>701</v>
      </c>
      <c r="B11" s="174" t="s">
        <v>773</v>
      </c>
      <c r="C11" s="51" t="s">
        <v>635</v>
      </c>
      <c r="D11" s="51" t="s">
        <v>819</v>
      </c>
      <c r="E11" s="51" t="s">
        <v>637</v>
      </c>
      <c r="F11" s="51" t="s">
        <v>615</v>
      </c>
      <c r="J11" s="75">
        <v>100.3</v>
      </c>
      <c r="K11" s="51">
        <f t="shared" si="0"/>
        <v>2</v>
      </c>
      <c r="L11" s="75">
        <v>1185</v>
      </c>
      <c r="M11" s="51">
        <f t="shared" si="1"/>
        <v>5</v>
      </c>
      <c r="N11" s="51" t="s">
        <v>748</v>
      </c>
      <c r="O11" s="51" t="s">
        <v>699</v>
      </c>
      <c r="R11" s="130">
        <v>2</v>
      </c>
      <c r="T11" s="49">
        <v>37.335398915569343</v>
      </c>
      <c r="U11" s="51">
        <v>33</v>
      </c>
      <c r="V11" s="51">
        <f>0.5</f>
        <v>0.5</v>
      </c>
      <c r="W11" s="49">
        <v>19.597211463981317</v>
      </c>
      <c r="X11" s="53">
        <f t="shared" si="39"/>
        <v>1.9597211463981317</v>
      </c>
      <c r="Y11" s="49">
        <f t="shared" si="29"/>
        <v>52.597211463981317</v>
      </c>
      <c r="Z11" s="53">
        <f t="shared" si="30"/>
        <v>1.3209679611252831</v>
      </c>
      <c r="AA11" s="192">
        <f t="shared" si="40"/>
        <v>0.59189731675321378</v>
      </c>
      <c r="AB11" s="200">
        <f t="shared" si="42"/>
        <v>6.362517086129317E-2</v>
      </c>
      <c r="AC11" s="200"/>
      <c r="AD11" s="52"/>
      <c r="AE11" s="330"/>
      <c r="AF11" s="332"/>
      <c r="AG11" s="330"/>
      <c r="AH11" s="52"/>
      <c r="AI11" s="49">
        <v>17.835398915569343</v>
      </c>
      <c r="AJ11" s="49">
        <v>1</v>
      </c>
      <c r="AK11" s="49">
        <f t="shared" si="2"/>
        <v>19.5</v>
      </c>
      <c r="AL11" s="49">
        <f t="shared" si="3"/>
        <v>1.439618004888797</v>
      </c>
      <c r="AM11" s="53">
        <f t="shared" si="41"/>
        <v>1.4328368846075075</v>
      </c>
      <c r="AN11" s="53">
        <f t="shared" si="31"/>
        <v>6.4417328625543266E-2</v>
      </c>
      <c r="AO11" s="52">
        <f t="shared" si="4"/>
        <v>0.69076653268238863</v>
      </c>
      <c r="AP11" s="52">
        <f t="shared" si="43"/>
        <v>4.9643307227609769E-2</v>
      </c>
      <c r="AQ11" s="186" t="s">
        <v>824</v>
      </c>
      <c r="AR11" s="53">
        <v>0.995</v>
      </c>
      <c r="AS11" s="53">
        <v>1.24</v>
      </c>
      <c r="AT11" s="53"/>
      <c r="AU11" s="48">
        <f t="shared" si="44"/>
        <v>692.83883228043578</v>
      </c>
      <c r="AV11" s="48">
        <f t="shared" si="32"/>
        <v>310.16116771956422</v>
      </c>
      <c r="AW11" s="48">
        <f t="shared" si="45"/>
        <v>689.37463811903365</v>
      </c>
      <c r="AX11" s="48">
        <f t="shared" si="46"/>
        <v>51.711653680206517</v>
      </c>
      <c r="AY11" s="48">
        <f t="shared" si="5"/>
        <v>384.59984797225962</v>
      </c>
      <c r="AZ11" s="48">
        <f t="shared" si="47"/>
        <v>62.33559069233462</v>
      </c>
      <c r="BA11" s="186"/>
      <c r="BB11" s="83" t="s">
        <v>722</v>
      </c>
      <c r="BC11" s="185" t="s">
        <v>751</v>
      </c>
      <c r="BD11" s="52">
        <v>20.650733333333331</v>
      </c>
      <c r="BE11" s="52">
        <v>0.17867387156759221</v>
      </c>
      <c r="BF11" s="52">
        <v>0.23473333333333335</v>
      </c>
      <c r="BG11" s="52">
        <v>9.8442489858413265E-2</v>
      </c>
      <c r="BH11" s="52">
        <v>4.5464000000000002</v>
      </c>
      <c r="BI11" s="52">
        <v>9.460428863730988E-2</v>
      </c>
      <c r="BJ11" s="52"/>
      <c r="BK11" s="52"/>
      <c r="BL11" s="52"/>
      <c r="BM11" s="52"/>
      <c r="BN11" s="52">
        <v>0.91926666666666679</v>
      </c>
      <c r="BO11" s="52">
        <v>0.11171933370643276</v>
      </c>
      <c r="BP11" s="52">
        <v>4.9866666666666663E-2</v>
      </c>
      <c r="BQ11" s="52">
        <v>6.4254923843198503E-2</v>
      </c>
      <c r="BR11" s="52">
        <v>7.5064000000000002</v>
      </c>
      <c r="BS11" s="52">
        <v>9.2958362414885212E-2</v>
      </c>
      <c r="BT11" s="52"/>
      <c r="BU11" s="52"/>
      <c r="BV11" s="52"/>
      <c r="BW11" s="52"/>
      <c r="BX11" s="52">
        <v>44.74026666666667</v>
      </c>
      <c r="BY11" s="52">
        <v>0.22480101253796608</v>
      </c>
      <c r="BZ11" s="52">
        <v>0.30139999999999995</v>
      </c>
      <c r="CA11" s="52">
        <v>1.8141507261368494E-2</v>
      </c>
      <c r="CB11" s="52">
        <v>2.3797333333333333</v>
      </c>
      <c r="CC11" s="52">
        <v>6.6617743954023312E-2</v>
      </c>
      <c r="CD11" s="52">
        <v>0.12813333333333335</v>
      </c>
      <c r="CE11" s="52">
        <v>9.3910190126118925E-2</v>
      </c>
      <c r="CF11" s="52"/>
      <c r="CG11" s="52"/>
      <c r="CH11" s="52"/>
      <c r="CI11" s="52"/>
      <c r="CJ11" s="52"/>
      <c r="CK11" s="52"/>
      <c r="CL11" s="52"/>
      <c r="CM11" s="52"/>
      <c r="CN11" s="52"/>
      <c r="CO11" s="52"/>
      <c r="CP11" s="52"/>
      <c r="CQ11" s="52"/>
      <c r="CR11" s="52"/>
      <c r="CS11" s="52"/>
      <c r="CT11" s="52"/>
      <c r="CU11" s="52"/>
      <c r="CV11" s="52"/>
      <c r="CW11" s="52"/>
      <c r="CX11" s="52"/>
      <c r="CY11" s="52"/>
      <c r="CZ11" s="52"/>
      <c r="DA11" s="52"/>
      <c r="DB11" s="52"/>
      <c r="DC11" s="52"/>
      <c r="DD11" s="52"/>
      <c r="DE11" s="52"/>
      <c r="DF11" s="52"/>
      <c r="DG11" s="52"/>
      <c r="DH11" s="52">
        <v>81.456999999999979</v>
      </c>
      <c r="DI11" s="52">
        <v>0.323888208227115</v>
      </c>
      <c r="DJ11" s="52">
        <v>18.542999999999999</v>
      </c>
      <c r="DK11" s="52"/>
      <c r="DL11" s="52" t="s">
        <v>754</v>
      </c>
      <c r="DM11" s="53">
        <f t="shared" si="33"/>
        <v>16.7</v>
      </c>
      <c r="DN11" s="53">
        <f t="shared" si="34"/>
        <v>1.9900000000000002</v>
      </c>
      <c r="DO11" s="353">
        <v>3.2</v>
      </c>
      <c r="DP11" s="53">
        <f t="shared" si="6"/>
        <v>0.64</v>
      </c>
      <c r="DQ11" s="345">
        <v>13.5</v>
      </c>
      <c r="DR11" s="53">
        <f t="shared" si="7"/>
        <v>1.35</v>
      </c>
      <c r="DS11" s="48">
        <f t="shared" si="35"/>
        <v>135000</v>
      </c>
      <c r="DT11" s="49">
        <f t="shared" si="36"/>
        <v>13500</v>
      </c>
      <c r="DU11" s="52">
        <f t="shared" si="37"/>
        <v>0.36665260790102627</v>
      </c>
      <c r="DV11" s="49"/>
      <c r="DW11" s="186"/>
      <c r="DX11" s="337">
        <f t="shared" si="38"/>
        <v>25.3516988513367</v>
      </c>
      <c r="DY11" s="53">
        <f t="shared" si="8"/>
        <v>0.24140127316827045</v>
      </c>
      <c r="DZ11" s="337">
        <f t="shared" si="9"/>
        <v>0.28816839968736069</v>
      </c>
      <c r="EA11" s="53">
        <f t="shared" si="10"/>
        <v>0.12085752522451927</v>
      </c>
      <c r="EB11" s="337">
        <f t="shared" si="11"/>
        <v>5.5813496691505966</v>
      </c>
      <c r="EC11" s="53">
        <f t="shared" si="12"/>
        <v>0.1182414596496642</v>
      </c>
      <c r="ED11" s="337">
        <f t="shared" si="13"/>
        <v>1.1285299810533989</v>
      </c>
      <c r="EE11" s="53">
        <f t="shared" si="14"/>
        <v>0.1372246851559614</v>
      </c>
      <c r="EF11" s="339">
        <f t="shared" si="15"/>
        <v>6.1218393344545805E-2</v>
      </c>
      <c r="EG11" s="52">
        <f t="shared" si="16"/>
        <v>7.8882391653766259E-2</v>
      </c>
      <c r="EH11" s="337">
        <f t="shared" si="17"/>
        <v>9.2151687393348674</v>
      </c>
      <c r="EI11" s="53">
        <f t="shared" si="18"/>
        <v>0.11985762981856612</v>
      </c>
      <c r="EJ11" s="337">
        <f t="shared" si="19"/>
        <v>54.925011560291551</v>
      </c>
      <c r="EK11" s="53">
        <f t="shared" si="20"/>
        <v>0.35193371433422754</v>
      </c>
      <c r="EL11" s="337">
        <f t="shared" si="21"/>
        <v>0.37001117153835766</v>
      </c>
      <c r="EM11" s="52">
        <f t="shared" si="22"/>
        <v>2.231981031551691E-2</v>
      </c>
      <c r="EN11" s="337">
        <f t="shared" si="23"/>
        <v>2.9214595839931912</v>
      </c>
      <c r="EO11" s="52">
        <f t="shared" si="24"/>
        <v>8.2603569555487172E-2</v>
      </c>
      <c r="EP11" s="339">
        <f t="shared" si="25"/>
        <v>0.15730180749761641</v>
      </c>
      <c r="EQ11" s="52">
        <f t="shared" si="26"/>
        <v>0.11528975058992938</v>
      </c>
      <c r="ER11" s="49">
        <f t="shared" si="27"/>
        <v>100</v>
      </c>
      <c r="ES11" s="53">
        <f t="shared" si="28"/>
        <v>0.56231766056631993</v>
      </c>
    </row>
    <row r="12" spans="1:151" x14ac:dyDescent="0.45">
      <c r="A12" s="51" t="s">
        <v>701</v>
      </c>
      <c r="B12" s="174" t="s">
        <v>774</v>
      </c>
      <c r="C12" s="51" t="s">
        <v>635</v>
      </c>
      <c r="D12" s="51" t="s">
        <v>819</v>
      </c>
      <c r="E12" s="51" t="s">
        <v>637</v>
      </c>
      <c r="F12" s="51" t="s">
        <v>616</v>
      </c>
      <c r="J12" s="75">
        <v>100.4</v>
      </c>
      <c r="K12" s="51">
        <f t="shared" si="0"/>
        <v>2</v>
      </c>
      <c r="L12" s="75">
        <v>1185</v>
      </c>
      <c r="M12" s="51">
        <f t="shared" si="1"/>
        <v>5</v>
      </c>
      <c r="N12" s="51" t="s">
        <v>748</v>
      </c>
      <c r="O12" s="51" t="s">
        <v>699</v>
      </c>
      <c r="R12" s="130">
        <v>2</v>
      </c>
      <c r="T12" s="49">
        <v>23.896353166986685</v>
      </c>
      <c r="U12" s="51">
        <v>15</v>
      </c>
      <c r="V12" s="51">
        <v>2</v>
      </c>
      <c r="W12" s="49">
        <v>17.274472168905739</v>
      </c>
      <c r="X12" s="53">
        <f t="shared" si="39"/>
        <v>1.7274472168905739</v>
      </c>
      <c r="Y12" s="49">
        <f t="shared" si="29"/>
        <v>32.274472168905739</v>
      </c>
      <c r="Z12" s="53">
        <f t="shared" si="30"/>
        <v>1.0174150454143027</v>
      </c>
      <c r="AA12" s="192">
        <f t="shared" si="40"/>
        <v>0.73771274964086342</v>
      </c>
      <c r="AB12" s="200">
        <f t="shared" si="42"/>
        <v>8.5973691991116041E-2</v>
      </c>
      <c r="AC12" s="200"/>
      <c r="AD12" s="52"/>
      <c r="AE12" s="330"/>
      <c r="AF12" s="332"/>
      <c r="AG12" s="330"/>
      <c r="AH12" s="52"/>
      <c r="AI12" s="49">
        <v>15.596353166986685</v>
      </c>
      <c r="AJ12" s="49">
        <v>1</v>
      </c>
      <c r="AK12" s="49">
        <f t="shared" si="2"/>
        <v>8.3000000000000007</v>
      </c>
      <c r="AL12" s="49">
        <f t="shared" si="3"/>
        <v>2.1092415698539604</v>
      </c>
      <c r="AM12" s="53">
        <f t="shared" si="41"/>
        <v>1.0540958969811927</v>
      </c>
      <c r="AN12" s="53">
        <f t="shared" si="31"/>
        <v>7.3324714872211691E-2</v>
      </c>
      <c r="AO12" s="52">
        <f t="shared" si="4"/>
        <v>0.82108506254786984</v>
      </c>
      <c r="AP12" s="52">
        <f t="shared" si="43"/>
        <v>7.7677824991488412E-2</v>
      </c>
      <c r="AQ12" s="186" t="s">
        <v>824</v>
      </c>
      <c r="AR12" s="53">
        <v>0.995</v>
      </c>
      <c r="AS12" s="53">
        <v>1.24</v>
      </c>
      <c r="AT12" s="53"/>
      <c r="AU12" s="73">
        <f t="shared" si="44"/>
        <v>824.36940279806129</v>
      </c>
      <c r="AV12" s="48">
        <f t="shared" si="32"/>
        <v>179.63059720193868</v>
      </c>
      <c r="AW12" s="48">
        <f t="shared" si="45"/>
        <v>820.24755578407098</v>
      </c>
      <c r="AX12" s="48">
        <f t="shared" si="46"/>
        <v>79.572887616035672</v>
      </c>
      <c r="AY12" s="48">
        <f t="shared" si="5"/>
        <v>222.74194053040398</v>
      </c>
      <c r="AZ12" s="48">
        <f t="shared" si="47"/>
        <v>96.833145263363889</v>
      </c>
      <c r="BA12" s="186"/>
      <c r="BB12" s="83" t="s">
        <v>722</v>
      </c>
      <c r="BC12" s="185" t="s">
        <v>751</v>
      </c>
      <c r="BD12" s="52">
        <v>21.195466666666668</v>
      </c>
      <c r="BE12" s="52">
        <v>0.20719068741712518</v>
      </c>
      <c r="BF12" s="52">
        <v>0.22900000000000001</v>
      </c>
      <c r="BG12" s="52">
        <v>5.0320401997031618E-2</v>
      </c>
      <c r="BH12" s="52">
        <v>5.2212666666666658</v>
      </c>
      <c r="BI12" s="52">
        <v>7.3539558515581707E-2</v>
      </c>
      <c r="BJ12" s="52"/>
      <c r="BK12" s="52"/>
      <c r="BL12" s="52"/>
      <c r="BM12" s="52"/>
      <c r="BN12" s="52">
        <v>0.98733333333333351</v>
      </c>
      <c r="BO12" s="52">
        <v>0.13595780157653126</v>
      </c>
      <c r="BP12" s="52">
        <v>5.9800000000000006E-2</v>
      </c>
      <c r="BQ12" s="52">
        <v>5.8649321028830817E-2</v>
      </c>
      <c r="BR12" s="52">
        <v>8.3338000000000001</v>
      </c>
      <c r="BS12" s="52">
        <v>0.11703125345699011</v>
      </c>
      <c r="BT12" s="52"/>
      <c r="BU12" s="52"/>
      <c r="BV12" s="52"/>
      <c r="BW12" s="52"/>
      <c r="BX12" s="52">
        <v>45.172133333333335</v>
      </c>
      <c r="BY12" s="52">
        <v>0.2924724325633517</v>
      </c>
      <c r="BZ12" s="52">
        <v>0.14853333333333332</v>
      </c>
      <c r="CA12" s="52">
        <v>2.0321932791468315E-2</v>
      </c>
      <c r="CB12" s="52">
        <v>2.7272666666666665</v>
      </c>
      <c r="CC12" s="52">
        <v>0.11398274723249414</v>
      </c>
      <c r="CD12" s="52">
        <v>0.11646666666666666</v>
      </c>
      <c r="CE12" s="52">
        <v>7.9178700839724989E-2</v>
      </c>
      <c r="CF12" s="52"/>
      <c r="CG12" s="52"/>
      <c r="CH12" s="52"/>
      <c r="CI12" s="52"/>
      <c r="CJ12" s="52"/>
      <c r="CK12" s="52"/>
      <c r="CL12" s="52"/>
      <c r="CM12" s="52"/>
      <c r="CN12" s="52"/>
      <c r="CO12" s="52"/>
      <c r="CP12" s="52"/>
      <c r="CQ12" s="52"/>
      <c r="CR12" s="52"/>
      <c r="CS12" s="52"/>
      <c r="CT12" s="52"/>
      <c r="CU12" s="52"/>
      <c r="CV12" s="52"/>
      <c r="CW12" s="52"/>
      <c r="CX12" s="52"/>
      <c r="CY12" s="52"/>
      <c r="CZ12" s="52"/>
      <c r="DA12" s="52"/>
      <c r="DB12" s="52"/>
      <c r="DC12" s="52"/>
      <c r="DD12" s="52"/>
      <c r="DE12" s="52"/>
      <c r="DF12" s="52"/>
      <c r="DG12" s="52"/>
      <c r="DH12" s="52">
        <v>84.191133333333326</v>
      </c>
      <c r="DI12" s="52">
        <v>0.43394121831462568</v>
      </c>
      <c r="DJ12" s="52">
        <v>15.808866666666667</v>
      </c>
      <c r="DK12" s="52"/>
      <c r="DL12" s="52" t="s">
        <v>754</v>
      </c>
      <c r="DM12" s="53">
        <f t="shared" si="33"/>
        <v>11.5</v>
      </c>
      <c r="DN12" s="53">
        <f t="shared" si="34"/>
        <v>1.63</v>
      </c>
      <c r="DO12" s="353">
        <v>4.8</v>
      </c>
      <c r="DP12" s="53">
        <f t="shared" si="6"/>
        <v>0.96</v>
      </c>
      <c r="DQ12" s="345">
        <v>6.7</v>
      </c>
      <c r="DR12" s="53">
        <f t="shared" si="7"/>
        <v>0.67</v>
      </c>
      <c r="DS12" s="48">
        <f t="shared" si="35"/>
        <v>67000</v>
      </c>
      <c r="DT12" s="49">
        <f t="shared" si="36"/>
        <v>6700</v>
      </c>
      <c r="DU12" s="52">
        <f t="shared" si="37"/>
        <v>0.63632365610183683</v>
      </c>
      <c r="DV12" s="49"/>
      <c r="DW12" s="186"/>
      <c r="DX12" s="337">
        <f t="shared" si="38"/>
        <v>25.175414354797461</v>
      </c>
      <c r="DY12" s="53">
        <f t="shared" si="8"/>
        <v>0.27820987690756421</v>
      </c>
      <c r="DZ12" s="337">
        <f t="shared" si="9"/>
        <v>0.27200013936542805</v>
      </c>
      <c r="EA12" s="53">
        <f t="shared" si="10"/>
        <v>5.9785681656738469E-2</v>
      </c>
      <c r="EB12" s="337">
        <f t="shared" si="11"/>
        <v>6.201682362434048</v>
      </c>
      <c r="EC12" s="53">
        <f t="shared" si="12"/>
        <v>9.3013391178758731E-2</v>
      </c>
      <c r="ED12" s="337">
        <f t="shared" si="13"/>
        <v>1.1727284029117875</v>
      </c>
      <c r="EE12" s="53">
        <f t="shared" si="14"/>
        <v>0.16160016328513896</v>
      </c>
      <c r="EF12" s="339">
        <f t="shared" si="15"/>
        <v>7.1028857353941488E-2</v>
      </c>
      <c r="EG12" s="52">
        <f t="shared" si="16"/>
        <v>6.9663073312285231E-2</v>
      </c>
      <c r="EH12" s="337">
        <f t="shared" si="17"/>
        <v>9.8986670805397559</v>
      </c>
      <c r="EI12" s="53">
        <f t="shared" si="18"/>
        <v>0.14807394125399226</v>
      </c>
      <c r="EJ12" s="337">
        <f t="shared" si="19"/>
        <v>53.654264463320366</v>
      </c>
      <c r="EK12" s="53">
        <f t="shared" si="20"/>
        <v>0.44402556781707309</v>
      </c>
      <c r="EL12" s="337">
        <f t="shared" si="21"/>
        <v>0.17642396230165172</v>
      </c>
      <c r="EM12" s="52">
        <f t="shared" si="22"/>
        <v>2.4154976215983059E-2</v>
      </c>
      <c r="EN12" s="337">
        <f t="shared" si="23"/>
        <v>3.2393751677730123</v>
      </c>
      <c r="EO12" s="52">
        <f t="shared" si="24"/>
        <v>0.13641135865339907</v>
      </c>
      <c r="EP12" s="339">
        <f t="shared" si="25"/>
        <v>0.13833602430026282</v>
      </c>
      <c r="EQ12" s="52">
        <f t="shared" si="26"/>
        <v>9.4049068188156601E-2</v>
      </c>
      <c r="ER12" s="49">
        <f t="shared" si="27"/>
        <v>100</v>
      </c>
      <c r="ES12" s="53">
        <f t="shared" si="28"/>
        <v>0.72891946208102021</v>
      </c>
    </row>
    <row r="13" spans="1:151" x14ac:dyDescent="0.45">
      <c r="A13" s="51" t="s">
        <v>701</v>
      </c>
      <c r="B13" s="174" t="s">
        <v>775</v>
      </c>
      <c r="C13" s="51" t="s">
        <v>635</v>
      </c>
      <c r="D13" s="51" t="s">
        <v>819</v>
      </c>
      <c r="E13" s="51" t="s">
        <v>637</v>
      </c>
      <c r="F13" s="51" t="s">
        <v>617</v>
      </c>
      <c r="J13" s="75">
        <v>100.8</v>
      </c>
      <c r="K13" s="51">
        <f t="shared" si="0"/>
        <v>2</v>
      </c>
      <c r="L13" s="75">
        <v>1185</v>
      </c>
      <c r="M13" s="51">
        <f t="shared" si="1"/>
        <v>5</v>
      </c>
      <c r="N13" s="51" t="s">
        <v>748</v>
      </c>
      <c r="O13" s="51" t="s">
        <v>699</v>
      </c>
      <c r="R13" s="130">
        <v>2</v>
      </c>
      <c r="T13" s="49">
        <v>23.681858802502202</v>
      </c>
      <c r="U13" s="51">
        <v>9</v>
      </c>
      <c r="V13" s="51">
        <v>2</v>
      </c>
      <c r="W13" s="49">
        <v>23.592493297587133</v>
      </c>
      <c r="X13" s="53">
        <f t="shared" si="39"/>
        <v>2.3592493297587134</v>
      </c>
      <c r="Y13" s="49">
        <f t="shared" si="29"/>
        <v>32.592493297587133</v>
      </c>
      <c r="Z13" s="53">
        <f t="shared" si="30"/>
        <v>1.3251141603610566</v>
      </c>
      <c r="AA13" s="192">
        <f t="shared" si="40"/>
        <v>0.86490467195648302</v>
      </c>
      <c r="AB13" s="200">
        <f t="shared" si="42"/>
        <v>0.13541158640517501</v>
      </c>
      <c r="AC13" s="200"/>
      <c r="AD13" s="52"/>
      <c r="AE13" s="330"/>
      <c r="AF13" s="332"/>
      <c r="AG13" s="330"/>
      <c r="AH13" s="52"/>
      <c r="AI13" s="49">
        <v>18.981858802502202</v>
      </c>
      <c r="AJ13" s="49">
        <v>1</v>
      </c>
      <c r="AK13" s="49">
        <f t="shared" si="2"/>
        <v>4.7</v>
      </c>
      <c r="AL13" s="49">
        <f t="shared" si="3"/>
        <v>2.0457028132160349</v>
      </c>
      <c r="AM13" s="53">
        <f t="shared" si="41"/>
        <v>1.1601712025116402</v>
      </c>
      <c r="AN13" s="53">
        <f t="shared" si="31"/>
        <v>7.2389309549644509E-2</v>
      </c>
      <c r="AO13" s="52">
        <f t="shared" si="4"/>
        <v>0.9079498696022662</v>
      </c>
      <c r="AP13" s="52">
        <f t="shared" si="43"/>
        <v>7.4144336188934318E-2</v>
      </c>
      <c r="AQ13" s="186" t="s">
        <v>824</v>
      </c>
      <c r="AR13" s="53">
        <v>0.995</v>
      </c>
      <c r="AS13" s="53">
        <v>1.24</v>
      </c>
      <c r="AT13" s="53"/>
      <c r="AU13" s="73">
        <f t="shared" si="44"/>
        <v>915.21346855908428</v>
      </c>
      <c r="AV13" s="48">
        <f t="shared" si="32"/>
        <v>92.786531440915667</v>
      </c>
      <c r="AW13" s="48">
        <f t="shared" si="45"/>
        <v>910.63740121628882</v>
      </c>
      <c r="AX13" s="48">
        <f t="shared" si="46"/>
        <v>76.875414521045869</v>
      </c>
      <c r="AY13" s="48">
        <f t="shared" si="5"/>
        <v>115.05529898673542</v>
      </c>
      <c r="AZ13" s="48">
        <f t="shared" si="47"/>
        <v>92.709740584423145</v>
      </c>
      <c r="BA13" s="186"/>
      <c r="BB13" s="83" t="s">
        <v>722</v>
      </c>
      <c r="BC13" s="185" t="s">
        <v>751</v>
      </c>
      <c r="BD13" s="52">
        <v>21.792399999999997</v>
      </c>
      <c r="BE13" s="52">
        <v>0.24008920961057029</v>
      </c>
      <c r="BF13" s="52">
        <v>0.25840000000000007</v>
      </c>
      <c r="BG13" s="52">
        <v>0.11946595450468001</v>
      </c>
      <c r="BH13" s="52">
        <v>4.9210000000000003</v>
      </c>
      <c r="BI13" s="52">
        <v>0.13176331594404958</v>
      </c>
      <c r="BJ13" s="52"/>
      <c r="BK13" s="52"/>
      <c r="BL13" s="52"/>
      <c r="BM13" s="52"/>
      <c r="BN13" s="52">
        <v>1.101</v>
      </c>
      <c r="BO13" s="52">
        <v>0.1196244122242615</v>
      </c>
      <c r="BP13" s="52">
        <v>8.1000000000000003E-2</v>
      </c>
      <c r="BQ13" s="52">
        <v>6.0549861389483914E-2</v>
      </c>
      <c r="BR13" s="52">
        <v>9.890133333333333</v>
      </c>
      <c r="BS13" s="52">
        <v>0.13576601019330833</v>
      </c>
      <c r="BT13" s="52"/>
      <c r="BU13" s="52"/>
      <c r="BV13" s="52"/>
      <c r="BW13" s="52"/>
      <c r="BX13" s="52">
        <v>43.244600000000013</v>
      </c>
      <c r="BY13" s="52">
        <v>0.19610121293425445</v>
      </c>
      <c r="BZ13" s="52">
        <v>0.38160000000000005</v>
      </c>
      <c r="CA13" s="52">
        <v>3.3309801217402325E-2</v>
      </c>
      <c r="CB13" s="52">
        <v>3.4385999999999997</v>
      </c>
      <c r="CC13" s="52">
        <v>0.13675201748315924</v>
      </c>
      <c r="CD13" s="52">
        <v>0.14313333333333339</v>
      </c>
      <c r="CE13" s="52">
        <v>8.9074500653479119E-2</v>
      </c>
      <c r="CF13" s="52"/>
      <c r="CG13" s="52"/>
      <c r="CH13" s="52"/>
      <c r="CI13" s="52"/>
      <c r="CJ13" s="52"/>
      <c r="CK13" s="52"/>
      <c r="CL13" s="52"/>
      <c r="CM13" s="52"/>
      <c r="CN13" s="52"/>
      <c r="CO13" s="52"/>
      <c r="CP13" s="52"/>
      <c r="CQ13" s="52"/>
      <c r="CR13" s="52"/>
      <c r="CS13" s="52"/>
      <c r="CT13" s="52"/>
      <c r="CU13" s="52"/>
      <c r="CV13" s="52"/>
      <c r="CW13" s="52"/>
      <c r="CX13" s="52"/>
      <c r="CY13" s="52"/>
      <c r="CZ13" s="52"/>
      <c r="DA13" s="52"/>
      <c r="DB13" s="52"/>
      <c r="DC13" s="52"/>
      <c r="DD13" s="52"/>
      <c r="DE13" s="52"/>
      <c r="DF13" s="52"/>
      <c r="DG13" s="52"/>
      <c r="DH13" s="52">
        <v>85.251800000000003</v>
      </c>
      <c r="DI13" s="52">
        <v>0.63913861675584349</v>
      </c>
      <c r="DJ13" s="52">
        <v>14.748200000000001</v>
      </c>
      <c r="DK13" s="52"/>
      <c r="DL13" s="52" t="s">
        <v>754</v>
      </c>
      <c r="DM13" s="53">
        <f t="shared" si="33"/>
        <v>9.5</v>
      </c>
      <c r="DN13" s="53">
        <f t="shared" si="34"/>
        <v>1.47</v>
      </c>
      <c r="DO13" s="353">
        <v>5.2</v>
      </c>
      <c r="DP13" s="53">
        <f t="shared" si="6"/>
        <v>1.04</v>
      </c>
      <c r="DQ13" s="345">
        <v>4.3</v>
      </c>
      <c r="DR13" s="53">
        <f t="shared" si="7"/>
        <v>0.43</v>
      </c>
      <c r="DS13" s="48">
        <f t="shared" si="35"/>
        <v>43000</v>
      </c>
      <c r="DT13" s="49">
        <f t="shared" si="36"/>
        <v>4300</v>
      </c>
      <c r="DU13" s="52">
        <f t="shared" si="37"/>
        <v>0.74705717214318823</v>
      </c>
      <c r="DV13" s="49"/>
      <c r="DW13" s="186"/>
      <c r="DX13" s="337">
        <f t="shared" si="38"/>
        <v>25.562392817512354</v>
      </c>
      <c r="DY13" s="53">
        <f t="shared" si="8"/>
        <v>0.34064484907849579</v>
      </c>
      <c r="DZ13" s="337">
        <f t="shared" si="9"/>
        <v>0.30310210458899406</v>
      </c>
      <c r="EA13" s="53">
        <f t="shared" si="10"/>
        <v>0.14015148125297444</v>
      </c>
      <c r="EB13" s="337">
        <f t="shared" si="11"/>
        <v>5.7723121388639305</v>
      </c>
      <c r="EC13" s="53">
        <f t="shared" si="12"/>
        <v>0.16050195972034206</v>
      </c>
      <c r="ED13" s="337">
        <f t="shared" si="13"/>
        <v>1.2914683326334457</v>
      </c>
      <c r="EE13" s="53">
        <f t="shared" si="14"/>
        <v>0.1406525762128911</v>
      </c>
      <c r="EF13" s="339">
        <f t="shared" si="15"/>
        <v>9.5012656624258965E-2</v>
      </c>
      <c r="EG13" s="52">
        <f t="shared" si="16"/>
        <v>7.1028302594587256E-2</v>
      </c>
      <c r="EH13" s="337">
        <f t="shared" si="17"/>
        <v>11.601084473680711</v>
      </c>
      <c r="EI13" s="53">
        <f t="shared" si="18"/>
        <v>0.18145523600167734</v>
      </c>
      <c r="EJ13" s="337">
        <f t="shared" si="19"/>
        <v>50.725732477202847</v>
      </c>
      <c r="EK13" s="53">
        <f t="shared" si="20"/>
        <v>0.4444498545914749</v>
      </c>
      <c r="EL13" s="337">
        <f t="shared" si="21"/>
        <v>0.4476151823187311</v>
      </c>
      <c r="EM13" s="52">
        <f t="shared" si="22"/>
        <v>3.9216100843714255E-2</v>
      </c>
      <c r="EN13" s="337">
        <f t="shared" si="23"/>
        <v>4.0334632230639116</v>
      </c>
      <c r="EO13" s="52">
        <f t="shared" si="24"/>
        <v>0.16323487918474747</v>
      </c>
      <c r="EP13" s="339">
        <f t="shared" si="25"/>
        <v>0.16789479322821735</v>
      </c>
      <c r="EQ13" s="52">
        <f t="shared" si="26"/>
        <v>0.10449159327875603</v>
      </c>
      <c r="ER13" s="49">
        <f t="shared" si="27"/>
        <v>100</v>
      </c>
      <c r="ES13" s="53">
        <f t="shared" si="28"/>
        <v>1.0602456488338001</v>
      </c>
    </row>
    <row r="14" spans="1:151" x14ac:dyDescent="0.45">
      <c r="A14" s="51" t="s">
        <v>701</v>
      </c>
      <c r="B14" s="174" t="s">
        <v>776</v>
      </c>
      <c r="C14" s="51" t="s">
        <v>635</v>
      </c>
      <c r="D14" s="51" t="s">
        <v>819</v>
      </c>
      <c r="E14" s="51" t="s">
        <v>637</v>
      </c>
      <c r="F14" s="51" t="s">
        <v>618</v>
      </c>
      <c r="J14" s="75">
        <v>335.3</v>
      </c>
      <c r="K14" s="51">
        <f t="shared" si="0"/>
        <v>2</v>
      </c>
      <c r="L14" s="75">
        <v>1185</v>
      </c>
      <c r="M14" s="51">
        <f t="shared" si="1"/>
        <v>5</v>
      </c>
      <c r="N14" s="51" t="s">
        <v>748</v>
      </c>
      <c r="O14" s="51" t="s">
        <v>699</v>
      </c>
      <c r="R14" s="130">
        <v>2</v>
      </c>
      <c r="T14" s="49">
        <v>16.575449569976612</v>
      </c>
      <c r="U14" s="49">
        <v>27.7</v>
      </c>
      <c r="V14" s="51">
        <f>0.5</f>
        <v>0.5</v>
      </c>
      <c r="W14" s="49">
        <v>4.4566067240031533</v>
      </c>
      <c r="X14" s="53">
        <f>W14/10</f>
        <v>0.44566067240031532</v>
      </c>
      <c r="Y14" s="49">
        <f t="shared" si="29"/>
        <v>32.156606724003154</v>
      </c>
      <c r="Z14" s="53">
        <f t="shared" si="30"/>
        <v>0.67624835545429662</v>
      </c>
      <c r="AA14" s="192">
        <f t="shared" si="40"/>
        <v>0.28209160225027752</v>
      </c>
      <c r="AB14" s="200">
        <f t="shared" si="42"/>
        <v>2.9008923093328955E-2</v>
      </c>
      <c r="AC14" s="200"/>
      <c r="AD14" s="52"/>
      <c r="AE14" s="330"/>
      <c r="AF14" s="332"/>
      <c r="AG14" s="330"/>
      <c r="AH14" s="52"/>
      <c r="AI14" s="49">
        <f>T14-AK14</f>
        <v>0.73768970330994499</v>
      </c>
      <c r="AJ14" s="48">
        <v>1</v>
      </c>
      <c r="AK14" s="49">
        <f t="shared" si="2"/>
        <v>15.837759866666667</v>
      </c>
      <c r="AL14" s="49">
        <f t="shared" si="3"/>
        <v>1.2872946087856656</v>
      </c>
      <c r="AM14" s="53">
        <f>((AK14/44.01)+(AI14/18.02))</f>
        <v>0.40080457528949759</v>
      </c>
      <c r="AN14" s="53">
        <f>SQRT((AL14/44.01)^2+(AJ14/18.02)^2)</f>
        <v>6.2730676386344705E-2</v>
      </c>
      <c r="AO14" s="52">
        <f>(AI14/18.02)/((AK14/44.01)+(AI14/18.02))</f>
        <v>0.10213774481949374</v>
      </c>
      <c r="AP14" s="52">
        <f t="shared" si="43"/>
        <v>0.13937602402443516</v>
      </c>
      <c r="AQ14" s="186" t="s">
        <v>824</v>
      </c>
      <c r="AR14" s="53">
        <v>1.083</v>
      </c>
      <c r="AS14" s="53">
        <v>2.2000000000000002</v>
      </c>
      <c r="AT14" s="53"/>
      <c r="AU14" s="49">
        <f t="shared" si="44"/>
        <v>342.4678583797625</v>
      </c>
      <c r="AV14" s="49">
        <f t="shared" si="32"/>
        <v>3010.5321416202373</v>
      </c>
      <c r="AW14" s="48">
        <f t="shared" si="45"/>
        <v>370.8926906252828</v>
      </c>
      <c r="AX14" s="49">
        <f t="shared" si="46"/>
        <v>506.12414501721048</v>
      </c>
      <c r="AY14" s="48">
        <f t="shared" si="5"/>
        <v>6623.1707115645222</v>
      </c>
      <c r="AZ14" s="49">
        <f t="shared" si="47"/>
        <v>1031.0094648436464</v>
      </c>
      <c r="BA14" s="186"/>
      <c r="BB14" s="83" t="s">
        <v>722</v>
      </c>
      <c r="BC14" s="185" t="s">
        <v>751</v>
      </c>
      <c r="BD14" s="52">
        <v>26.271266666666669</v>
      </c>
      <c r="BE14" s="52">
        <v>0.2624893104399455</v>
      </c>
      <c r="BF14" s="52">
        <v>0.39253333333333335</v>
      </c>
      <c r="BG14" s="52">
        <v>7.352829063571055E-2</v>
      </c>
      <c r="BH14" s="52">
        <v>5.7768666666666668</v>
      </c>
      <c r="BI14" s="52">
        <v>0.12368500698298455</v>
      </c>
      <c r="BJ14" s="52"/>
      <c r="BK14" s="52"/>
      <c r="BL14" s="52"/>
      <c r="BM14" s="52"/>
      <c r="BN14" s="52">
        <v>1.5497333333333334</v>
      </c>
      <c r="BO14" s="52">
        <v>0.15568762987224799</v>
      </c>
      <c r="BP14" s="52">
        <v>3.9466666666666664E-2</v>
      </c>
      <c r="BQ14" s="52">
        <v>4.6621372576881315E-2</v>
      </c>
      <c r="BR14" s="52">
        <v>9.7231333333333332</v>
      </c>
      <c r="BS14" s="52">
        <v>9.3477168080665432E-2</v>
      </c>
      <c r="BT14" s="52"/>
      <c r="BU14" s="52"/>
      <c r="BV14" s="52"/>
      <c r="BW14" s="52"/>
      <c r="BX14" s="52">
        <v>35.785266666666665</v>
      </c>
      <c r="BY14" s="52">
        <v>0.24250462931271186</v>
      </c>
      <c r="BZ14" s="52">
        <v>0.33473333333333333</v>
      </c>
      <c r="CA14" s="52">
        <v>3.2508167471897775E-2</v>
      </c>
      <c r="CB14" s="52">
        <v>3.0922666666666667</v>
      </c>
      <c r="CC14" s="52">
        <v>0.10980727705957424</v>
      </c>
      <c r="CD14" s="52">
        <v>0.17226666666666671</v>
      </c>
      <c r="CE14" s="52">
        <v>5.3678230046755163E-2</v>
      </c>
      <c r="CF14" s="52"/>
      <c r="CG14" s="52"/>
      <c r="CH14" s="52"/>
      <c r="CI14" s="52"/>
      <c r="CJ14" s="52"/>
      <c r="CK14" s="52"/>
      <c r="CL14" s="52"/>
      <c r="CM14" s="52"/>
      <c r="CN14" s="52"/>
      <c r="CO14" s="52"/>
      <c r="CP14" s="52"/>
      <c r="CQ14" s="52"/>
      <c r="CR14" s="52"/>
      <c r="CS14" s="52"/>
      <c r="CT14" s="52"/>
      <c r="CU14" s="52"/>
      <c r="CV14" s="52"/>
      <c r="CW14" s="52"/>
      <c r="CX14" s="52"/>
      <c r="CY14" s="52"/>
      <c r="CZ14" s="52"/>
      <c r="DA14" s="52"/>
      <c r="DB14" s="52"/>
      <c r="DC14" s="52"/>
      <c r="DD14" s="52"/>
      <c r="DE14" s="52"/>
      <c r="DF14" s="52"/>
      <c r="DG14" s="52"/>
      <c r="DH14" s="52">
        <v>83.137799999999984</v>
      </c>
      <c r="DI14" s="52">
        <v>0.43954362695869115</v>
      </c>
      <c r="DJ14" s="52">
        <v>16.862199999999998</v>
      </c>
      <c r="DK14" s="52"/>
      <c r="DL14" s="52" t="s">
        <v>754</v>
      </c>
      <c r="DM14" s="53">
        <f t="shared" si="33"/>
        <v>14.204408962333332</v>
      </c>
      <c r="DN14" s="53">
        <f t="shared" si="34"/>
        <v>1.6546577791333332</v>
      </c>
      <c r="DO14" s="353">
        <v>2.3421688289999998</v>
      </c>
      <c r="DP14" s="53">
        <f t="shared" si="6"/>
        <v>0.46843376579999996</v>
      </c>
      <c r="DQ14" s="345">
        <v>11.862240133333332</v>
      </c>
      <c r="DR14" s="53">
        <f t="shared" si="7"/>
        <v>1.1862240133333333</v>
      </c>
      <c r="DS14" s="48">
        <f t="shared" si="35"/>
        <v>118622.40133333331</v>
      </c>
      <c r="DT14" s="49">
        <f t="shared" si="36"/>
        <v>11862.240133333333</v>
      </c>
      <c r="DU14" s="52">
        <f t="shared" si="37"/>
        <v>0.32533775953193267</v>
      </c>
      <c r="DV14" s="49"/>
      <c r="DW14" s="186"/>
      <c r="DX14" s="337">
        <f t="shared" si="38"/>
        <v>31.599665455023679</v>
      </c>
      <c r="DY14" s="53">
        <f t="shared" si="8"/>
        <v>0.35720434269612733</v>
      </c>
      <c r="DZ14" s="337">
        <f t="shared" si="9"/>
        <v>0.47214784770986656</v>
      </c>
      <c r="EA14" s="53">
        <f t="shared" si="10"/>
        <v>8.8476687919661762E-2</v>
      </c>
      <c r="EB14" s="337">
        <f t="shared" si="11"/>
        <v>6.9485440637912816</v>
      </c>
      <c r="EC14" s="53">
        <f t="shared" si="12"/>
        <v>0.15323969133725837</v>
      </c>
      <c r="ED14" s="337">
        <f t="shared" si="13"/>
        <v>1.8640538158735662</v>
      </c>
      <c r="EE14" s="53">
        <f t="shared" si="14"/>
        <v>0.18752369541876882</v>
      </c>
      <c r="EF14" s="339">
        <f t="shared" si="15"/>
        <v>4.7471386862133313E-2</v>
      </c>
      <c r="EG14" s="52">
        <f t="shared" si="16"/>
        <v>5.6077788329258686E-2</v>
      </c>
      <c r="EH14" s="337">
        <f t="shared" si="17"/>
        <v>11.695201621083713</v>
      </c>
      <c r="EI14" s="53">
        <f t="shared" si="18"/>
        <v>0.12831643690979933</v>
      </c>
      <c r="EJ14" s="337">
        <f t="shared" si="19"/>
        <v>43.043316838630169</v>
      </c>
      <c r="EK14" s="53">
        <f t="shared" si="20"/>
        <v>0.36995913189795121</v>
      </c>
      <c r="EL14" s="337">
        <f t="shared" si="21"/>
        <v>0.40262471863981653</v>
      </c>
      <c r="EM14" s="52">
        <f t="shared" si="22"/>
        <v>3.9159446688189221E-2</v>
      </c>
      <c r="EN14" s="337">
        <f t="shared" si="23"/>
        <v>3.7194473111709323</v>
      </c>
      <c r="EO14" s="52">
        <f t="shared" si="24"/>
        <v>0.13353448367746562</v>
      </c>
      <c r="EP14" s="339">
        <f t="shared" si="25"/>
        <v>0.20720618860093332</v>
      </c>
      <c r="EQ14" s="52">
        <f t="shared" si="26"/>
        <v>6.4574665149651697E-2</v>
      </c>
      <c r="ER14" s="49">
        <f t="shared" si="27"/>
        <v>100</v>
      </c>
      <c r="ES14" s="53">
        <f t="shared" si="28"/>
        <v>0.74768463743284219</v>
      </c>
    </row>
    <row r="15" spans="1:151" x14ac:dyDescent="0.45">
      <c r="A15" s="51" t="s">
        <v>701</v>
      </c>
      <c r="B15" s="174" t="s">
        <v>777</v>
      </c>
      <c r="C15" s="51" t="s">
        <v>635</v>
      </c>
      <c r="D15" s="51" t="s">
        <v>819</v>
      </c>
      <c r="E15" s="51" t="s">
        <v>637</v>
      </c>
      <c r="F15" s="51" t="s">
        <v>619</v>
      </c>
      <c r="J15" s="75">
        <v>338.9</v>
      </c>
      <c r="K15" s="51">
        <f t="shared" si="0"/>
        <v>2</v>
      </c>
      <c r="L15" s="75">
        <v>1185</v>
      </c>
      <c r="M15" s="51">
        <f t="shared" si="1"/>
        <v>5</v>
      </c>
      <c r="N15" s="51" t="s">
        <v>748</v>
      </c>
      <c r="O15" s="51" t="s">
        <v>699</v>
      </c>
      <c r="R15" s="130">
        <v>2</v>
      </c>
      <c r="T15" s="49">
        <v>46.30053394355452</v>
      </c>
      <c r="U15" s="49">
        <v>27.7</v>
      </c>
      <c r="V15" s="51">
        <f>0.5</f>
        <v>0.5</v>
      </c>
      <c r="W15" s="49">
        <v>33.714721586575145</v>
      </c>
      <c r="X15" s="53">
        <f>W15/10</f>
        <v>3.3714721586575145</v>
      </c>
      <c r="Y15" s="49">
        <f t="shared" si="29"/>
        <v>61.414721586575141</v>
      </c>
      <c r="Z15" s="53">
        <f t="shared" si="30"/>
        <v>1.9739917330468946</v>
      </c>
      <c r="AA15" s="192">
        <f t="shared" si="40"/>
        <v>0.74827565249295547</v>
      </c>
      <c r="AB15" s="200">
        <f t="shared" si="42"/>
        <v>9.1338557885866617E-2</v>
      </c>
      <c r="AC15" s="200"/>
      <c r="AD15" s="52"/>
      <c r="AE15" s="330"/>
      <c r="AF15" s="332"/>
      <c r="AG15" s="330"/>
      <c r="AH15" s="52"/>
      <c r="AI15" s="49">
        <f>T15-AK15</f>
        <v>26.166494910221189</v>
      </c>
      <c r="AJ15" s="49">
        <v>1</v>
      </c>
      <c r="AK15" s="49">
        <f t="shared" si="2"/>
        <v>20.13403903333333</v>
      </c>
      <c r="AL15" s="49">
        <f t="shared" si="3"/>
        <v>0.90688348396651053</v>
      </c>
      <c r="AM15" s="53">
        <f>((AK15/44.01)+(AI15/18.02))</f>
        <v>1.9095685603432138</v>
      </c>
      <c r="AN15" s="53">
        <f>SQRT((AL15/44.01)^2+(AJ15/18.02)^2)</f>
        <v>5.9196218320159255E-2</v>
      </c>
      <c r="AO15" s="52">
        <f t="shared" si="4"/>
        <v>0.76042346359904378</v>
      </c>
      <c r="AP15" s="52">
        <f t="shared" si="43"/>
        <v>3.7419568300384606E-2</v>
      </c>
      <c r="AQ15" s="186" t="s">
        <v>824</v>
      </c>
      <c r="AR15" s="53">
        <v>1.083</v>
      </c>
      <c r="AS15" s="53">
        <v>2.2000000000000002</v>
      </c>
      <c r="AT15" s="53"/>
      <c r="AU15" s="49">
        <f t="shared" si="44"/>
        <v>2577.0751181371593</v>
      </c>
      <c r="AV15" s="49">
        <f t="shared" si="32"/>
        <v>811.92488186284061</v>
      </c>
      <c r="AW15" s="48">
        <f t="shared" si="45"/>
        <v>2790.9723529425432</v>
      </c>
      <c r="AX15" s="49">
        <f t="shared" si="46"/>
        <v>139.00532330044305</v>
      </c>
      <c r="AY15" s="48">
        <f t="shared" si="5"/>
        <v>1786.2347400982494</v>
      </c>
      <c r="AZ15" s="49">
        <f t="shared" si="47"/>
        <v>279.76271375855868</v>
      </c>
      <c r="BA15" s="186"/>
      <c r="BB15" s="83" t="s">
        <v>722</v>
      </c>
      <c r="BC15" s="185" t="s">
        <v>751</v>
      </c>
      <c r="BD15" s="52">
        <v>25.173066666666667</v>
      </c>
      <c r="BE15" s="52">
        <v>0.39270790065657618</v>
      </c>
      <c r="BF15" s="52">
        <v>0.35866666666666674</v>
      </c>
      <c r="BG15" s="52">
        <v>9.0663165198494322E-2</v>
      </c>
      <c r="BH15" s="52">
        <v>5.4394000000000009</v>
      </c>
      <c r="BI15" s="52">
        <v>9.7504432133694752E-2</v>
      </c>
      <c r="BJ15" s="52"/>
      <c r="BK15" s="52"/>
      <c r="BL15" s="52"/>
      <c r="BM15" s="52"/>
      <c r="BN15" s="52">
        <v>1.5276000000000003</v>
      </c>
      <c r="BO15" s="52">
        <v>0.10777940434053253</v>
      </c>
      <c r="BP15" s="52">
        <v>9.746666666666666E-2</v>
      </c>
      <c r="BQ15" s="52">
        <v>6.5549181826284011E-2</v>
      </c>
      <c r="BR15" s="52">
        <v>9.9175999999999984</v>
      </c>
      <c r="BS15" s="52">
        <v>0.10465849224979289</v>
      </c>
      <c r="BT15" s="52"/>
      <c r="BU15" s="52"/>
      <c r="BV15" s="52"/>
      <c r="BW15" s="52"/>
      <c r="BX15" s="52">
        <v>35.875866666666667</v>
      </c>
      <c r="BY15" s="52">
        <v>0.23717469952597817</v>
      </c>
      <c r="BZ15" s="52">
        <v>0.31913333333333332</v>
      </c>
      <c r="CA15" s="52">
        <v>2.2395365166756737E-2</v>
      </c>
      <c r="CB15" s="52">
        <v>3.1056000000000004</v>
      </c>
      <c r="CC15" s="52">
        <v>0.10870260872148907</v>
      </c>
      <c r="CD15" s="52">
        <v>0.13320000000000001</v>
      </c>
      <c r="CE15" s="52">
        <v>6.619041795132756E-2</v>
      </c>
      <c r="CF15" s="52"/>
      <c r="CG15" s="52"/>
      <c r="CH15" s="52"/>
      <c r="CI15" s="52"/>
      <c r="CJ15" s="52"/>
      <c r="CK15" s="52"/>
      <c r="CL15" s="52"/>
      <c r="CM15" s="52"/>
      <c r="CN15" s="52"/>
      <c r="CO15" s="52"/>
      <c r="CP15" s="52"/>
      <c r="CQ15" s="52"/>
      <c r="CR15" s="52"/>
      <c r="CS15" s="52"/>
      <c r="CT15" s="52"/>
      <c r="CU15" s="52"/>
      <c r="CV15" s="52"/>
      <c r="CW15" s="52"/>
      <c r="CX15" s="52"/>
      <c r="CY15" s="52"/>
      <c r="CZ15" s="52"/>
      <c r="DA15" s="52"/>
      <c r="DB15" s="52"/>
      <c r="DC15" s="52"/>
      <c r="DD15" s="52"/>
      <c r="DE15" s="52"/>
      <c r="DF15" s="52"/>
      <c r="DG15" s="52"/>
      <c r="DH15" s="52">
        <v>81.947933333333324</v>
      </c>
      <c r="DI15" s="52">
        <v>0.49583313245294031</v>
      </c>
      <c r="DJ15" s="52">
        <v>18.052066666666665</v>
      </c>
      <c r="DK15" s="52"/>
      <c r="DL15" s="52" t="s">
        <v>754</v>
      </c>
      <c r="DM15" s="53">
        <f t="shared" si="33"/>
        <v>12.389171666666666</v>
      </c>
      <c r="DN15" s="53">
        <f t="shared" si="34"/>
        <v>1.7212382366666668</v>
      </c>
      <c r="DO15" s="353">
        <v>4.8232106999999997</v>
      </c>
      <c r="DP15" s="53">
        <f t="shared" si="6"/>
        <v>0.96464213999999993</v>
      </c>
      <c r="DQ15" s="345">
        <v>7.5659609666666672</v>
      </c>
      <c r="DR15" s="53">
        <f t="shared" si="7"/>
        <v>0.75659609666666672</v>
      </c>
      <c r="DS15" s="48">
        <f t="shared" si="35"/>
        <v>75659.609666666671</v>
      </c>
      <c r="DT15" s="49">
        <f t="shared" si="36"/>
        <v>7565.9609666666674</v>
      </c>
      <c r="DU15" s="52">
        <f t="shared" si="37"/>
        <v>0.60890579139527323</v>
      </c>
      <c r="DV15" s="49"/>
      <c r="DW15" s="186"/>
      <c r="DX15" s="337">
        <f t="shared" si="38"/>
        <v>30.718366702760047</v>
      </c>
      <c r="DY15" s="53">
        <f t="shared" si="8"/>
        <v>0.51399786336971665</v>
      </c>
      <c r="DZ15" s="337">
        <f t="shared" si="9"/>
        <v>0.43767628063022146</v>
      </c>
      <c r="EA15" s="53">
        <f t="shared" si="10"/>
        <v>0.11066677393665776</v>
      </c>
      <c r="EB15" s="337">
        <f t="shared" si="11"/>
        <v>6.63762925890342</v>
      </c>
      <c r="EC15" s="53">
        <f t="shared" si="12"/>
        <v>0.12557865482165773</v>
      </c>
      <c r="ED15" s="337">
        <f t="shared" si="13"/>
        <v>1.8641104636358536</v>
      </c>
      <c r="EE15" s="53">
        <f t="shared" si="14"/>
        <v>0.13200455010914838</v>
      </c>
      <c r="EF15" s="339">
        <f t="shared" si="15"/>
        <v>0.11893730897423486</v>
      </c>
      <c r="EG15" s="52">
        <f t="shared" si="16"/>
        <v>7.9992053417267353E-2</v>
      </c>
      <c r="EH15" s="337">
        <f t="shared" si="17"/>
        <v>12.102318626705248</v>
      </c>
      <c r="EI15" s="53">
        <f t="shared" si="18"/>
        <v>0.14721677799390678</v>
      </c>
      <c r="EJ15" s="337">
        <f t="shared" si="19"/>
        <v>43.778854703677709</v>
      </c>
      <c r="EK15" s="53">
        <f t="shared" si="20"/>
        <v>0.39233936292887761</v>
      </c>
      <c r="EL15" s="337">
        <f t="shared" si="21"/>
        <v>0.38943426679867466</v>
      </c>
      <c r="EM15" s="52">
        <f t="shared" si="22"/>
        <v>2.7430166687480596E-2</v>
      </c>
      <c r="EN15" s="337">
        <f t="shared" si="23"/>
        <v>3.7897233934717911</v>
      </c>
      <c r="EO15" s="52">
        <f t="shared" si="24"/>
        <v>0.13461567853099446</v>
      </c>
      <c r="EP15" s="339">
        <f t="shared" si="25"/>
        <v>0.16254223210021979</v>
      </c>
      <c r="EQ15" s="52">
        <f t="shared" si="26"/>
        <v>8.0777295596748719E-2</v>
      </c>
      <c r="ER15" s="49">
        <f t="shared" si="27"/>
        <v>100</v>
      </c>
      <c r="ES15" s="53">
        <f t="shared" si="28"/>
        <v>0.85568227539870867</v>
      </c>
    </row>
    <row r="16" spans="1:151" s="43" customFormat="1" ht="14.65" thickBot="1" x14ac:dyDescent="0.5">
      <c r="A16" s="43" t="s">
        <v>701</v>
      </c>
      <c r="B16" s="86" t="s">
        <v>778</v>
      </c>
      <c r="C16" s="43" t="s">
        <v>635</v>
      </c>
      <c r="D16" s="43" t="s">
        <v>819</v>
      </c>
      <c r="E16" s="43" t="s">
        <v>637</v>
      </c>
      <c r="F16" s="43" t="s">
        <v>620</v>
      </c>
      <c r="J16" s="298">
        <v>336.2</v>
      </c>
      <c r="K16" s="43">
        <f t="shared" si="0"/>
        <v>2</v>
      </c>
      <c r="L16" s="298">
        <v>1185</v>
      </c>
      <c r="M16" s="43">
        <f t="shared" si="1"/>
        <v>5</v>
      </c>
      <c r="N16" s="43" t="s">
        <v>748</v>
      </c>
      <c r="O16" s="43" t="s">
        <v>699</v>
      </c>
      <c r="Q16" s="123"/>
      <c r="R16" s="131">
        <v>2</v>
      </c>
      <c r="S16" s="134"/>
      <c r="T16" s="44">
        <v>26.402439024390301</v>
      </c>
      <c r="U16" s="44">
        <v>27.7</v>
      </c>
      <c r="V16" s="43">
        <f>0.5</f>
        <v>0.5</v>
      </c>
      <c r="W16" s="44">
        <v>12.621951219512148</v>
      </c>
      <c r="X16" s="58">
        <f>W16/10</f>
        <v>1.2621951219512149</v>
      </c>
      <c r="Y16" s="44">
        <f t="shared" si="29"/>
        <v>40.321951219512144</v>
      </c>
      <c r="Z16" s="58">
        <f t="shared" si="30"/>
        <v>0.94168218013365146</v>
      </c>
      <c r="AA16" s="193">
        <f t="shared" si="40"/>
        <v>0.52670946898865922</v>
      </c>
      <c r="AB16" s="201">
        <f t="shared" si="42"/>
        <v>5.5529996515346895E-2</v>
      </c>
      <c r="AC16" s="201"/>
      <c r="AD16" s="59"/>
      <c r="AE16" s="333"/>
      <c r="AF16" s="334"/>
      <c r="AG16" s="333"/>
      <c r="AH16" s="59"/>
      <c r="AI16" s="44">
        <f>T16-AK16</f>
        <v>8.7606443610569684</v>
      </c>
      <c r="AJ16" s="44">
        <v>1</v>
      </c>
      <c r="AK16" s="44">
        <f t="shared" si="2"/>
        <v>17.641794663333332</v>
      </c>
      <c r="AL16" s="44">
        <f t="shared" si="3"/>
        <v>1.1232430484741485</v>
      </c>
      <c r="AM16" s="58">
        <f>((AK16/44.01)+(AI16/18.02))</f>
        <v>0.88702105863260305</v>
      </c>
      <c r="AN16" s="58">
        <f>SQRT((AL16/44.01)^2+(AJ16/18.02)^2)</f>
        <v>6.1081649769841193E-2</v>
      </c>
      <c r="AO16" s="59">
        <f t="shared" si="4"/>
        <v>0.54808426412880196</v>
      </c>
      <c r="AP16" s="59">
        <f t="shared" si="43"/>
        <v>7.3064829931247646E-2</v>
      </c>
      <c r="AQ16" s="187" t="s">
        <v>824</v>
      </c>
      <c r="AR16" s="58">
        <v>1.083</v>
      </c>
      <c r="AS16" s="58">
        <v>2.2000000000000002</v>
      </c>
      <c r="AT16" s="58"/>
      <c r="AU16" s="44">
        <f t="shared" si="44"/>
        <v>1842.6592960010321</v>
      </c>
      <c r="AV16" s="44">
        <f t="shared" si="32"/>
        <v>1519.3407039989679</v>
      </c>
      <c r="AW16" s="63">
        <f t="shared" si="45"/>
        <v>1995.6000175691177</v>
      </c>
      <c r="AX16" s="44">
        <f t="shared" si="46"/>
        <v>266.47829371875878</v>
      </c>
      <c r="AY16" s="63">
        <f t="shared" si="5"/>
        <v>3342.5495487977296</v>
      </c>
      <c r="AZ16" s="44">
        <f t="shared" si="47"/>
        <v>541.81442139297656</v>
      </c>
      <c r="BA16" s="187"/>
      <c r="BB16" s="84" t="s">
        <v>722</v>
      </c>
      <c r="BC16" s="269" t="s">
        <v>751</v>
      </c>
      <c r="BD16" s="59">
        <v>27.777133333333328</v>
      </c>
      <c r="BE16" s="59">
        <v>0.32387163830017285</v>
      </c>
      <c r="BF16" s="59">
        <v>0.44260000000000005</v>
      </c>
      <c r="BG16" s="59">
        <v>8.5970759148511475E-2</v>
      </c>
      <c r="BH16" s="59">
        <v>6.6110000000000007</v>
      </c>
      <c r="BI16" s="59">
        <v>9.8617587536040205E-2</v>
      </c>
      <c r="BJ16" s="59"/>
      <c r="BK16" s="59"/>
      <c r="BL16" s="59"/>
      <c r="BM16" s="59"/>
      <c r="BN16" s="59">
        <v>1.7816666666666667</v>
      </c>
      <c r="BO16" s="59">
        <v>0.11734117939134743</v>
      </c>
      <c r="BP16" s="59">
        <v>0.26739999999999997</v>
      </c>
      <c r="BQ16" s="59">
        <v>0.10357385218839213</v>
      </c>
      <c r="BR16" s="59">
        <v>8.5654666666666675</v>
      </c>
      <c r="BS16" s="59">
        <v>0.13672227672322076</v>
      </c>
      <c r="BT16" s="59"/>
      <c r="BU16" s="59"/>
      <c r="BV16" s="59"/>
      <c r="BW16" s="59"/>
      <c r="BX16" s="59">
        <v>35.380066666666671</v>
      </c>
      <c r="BY16" s="59">
        <v>0.1734204085315163</v>
      </c>
      <c r="BZ16" s="59">
        <v>0.40273333333333328</v>
      </c>
      <c r="CA16" s="59">
        <v>3.9408966830743818E-2</v>
      </c>
      <c r="CB16" s="59">
        <v>2.9403999999999999</v>
      </c>
      <c r="CC16" s="59">
        <v>0.1272117469867802</v>
      </c>
      <c r="CD16" s="59">
        <v>0.17513333333333331</v>
      </c>
      <c r="CE16" s="59">
        <v>7.4980822945095837E-2</v>
      </c>
      <c r="CF16" s="59"/>
      <c r="CG16" s="59"/>
      <c r="CH16" s="59"/>
      <c r="CI16" s="59"/>
      <c r="CJ16" s="59"/>
      <c r="CK16" s="59"/>
      <c r="CL16" s="59"/>
      <c r="CM16" s="59"/>
      <c r="CN16" s="59"/>
      <c r="CO16" s="59"/>
      <c r="CP16" s="59"/>
      <c r="CQ16" s="59"/>
      <c r="CR16" s="59"/>
      <c r="CS16" s="59"/>
      <c r="CT16" s="59"/>
      <c r="CU16" s="59"/>
      <c r="CV16" s="59"/>
      <c r="CW16" s="59"/>
      <c r="CX16" s="59"/>
      <c r="CY16" s="59"/>
      <c r="CZ16" s="59"/>
      <c r="DA16" s="59"/>
      <c r="DB16" s="59"/>
      <c r="DC16" s="59"/>
      <c r="DD16" s="59"/>
      <c r="DE16" s="59"/>
      <c r="DF16" s="59"/>
      <c r="DG16" s="59"/>
      <c r="DH16" s="59">
        <v>84.34353333333334</v>
      </c>
      <c r="DI16" s="59">
        <v>0.54298248678238259</v>
      </c>
      <c r="DJ16" s="59">
        <v>15.656466666666669</v>
      </c>
      <c r="DK16" s="59"/>
      <c r="DL16" s="59" t="s">
        <v>754</v>
      </c>
      <c r="DM16" s="58">
        <f t="shared" si="33"/>
        <v>13.846396281666667</v>
      </c>
      <c r="DN16" s="58">
        <f t="shared" si="34"/>
        <v>1.7634587226666669</v>
      </c>
      <c r="DO16" s="354">
        <v>3.7881909450000006</v>
      </c>
      <c r="DP16" s="58">
        <f t="shared" si="6"/>
        <v>0.75763818900000013</v>
      </c>
      <c r="DQ16" s="373">
        <v>10.058205336666667</v>
      </c>
      <c r="DR16" s="58">
        <f t="shared" si="7"/>
        <v>1.0058205336666668</v>
      </c>
      <c r="DS16" s="63">
        <f t="shared" si="35"/>
        <v>100582.05336666667</v>
      </c>
      <c r="DT16" s="44">
        <f t="shared" si="36"/>
        <v>10058.205336666668</v>
      </c>
      <c r="DU16" s="59">
        <f t="shared" si="37"/>
        <v>0.47912076335051823</v>
      </c>
      <c r="DV16" s="44"/>
      <c r="DW16" s="187"/>
      <c r="DX16" s="338">
        <f t="shared" si="38"/>
        <v>32.933329012380312</v>
      </c>
      <c r="DY16" s="58">
        <f t="shared" si="8"/>
        <v>0.43863440454436747</v>
      </c>
      <c r="DZ16" s="338">
        <f t="shared" si="9"/>
        <v>0.5247586655527039</v>
      </c>
      <c r="EA16" s="58">
        <f t="shared" si="10"/>
        <v>0.10198525134645223</v>
      </c>
      <c r="EB16" s="338">
        <f t="shared" si="11"/>
        <v>7.8381824174625523</v>
      </c>
      <c r="EC16" s="58">
        <f t="shared" si="12"/>
        <v>0.12734751892715504</v>
      </c>
      <c r="ED16" s="338">
        <f t="shared" si="13"/>
        <v>2.1123927303654182</v>
      </c>
      <c r="EE16" s="58">
        <f t="shared" si="14"/>
        <v>0.13978597505935628</v>
      </c>
      <c r="EF16" s="342">
        <f t="shared" si="15"/>
        <v>0.3170367536574627</v>
      </c>
      <c r="EG16" s="59">
        <f t="shared" si="16"/>
        <v>0.1228169521247067</v>
      </c>
      <c r="EH16" s="338">
        <f t="shared" si="17"/>
        <v>10.155451554080811</v>
      </c>
      <c r="EI16" s="58">
        <f t="shared" si="18"/>
        <v>0.17478920682899821</v>
      </c>
      <c r="EJ16" s="338">
        <f t="shared" si="19"/>
        <v>41.947574720211705</v>
      </c>
      <c r="EK16" s="58">
        <f t="shared" si="20"/>
        <v>0.3394144700694543</v>
      </c>
      <c r="EL16" s="338">
        <f t="shared" si="21"/>
        <v>0.47749165515949449</v>
      </c>
      <c r="EM16" s="59">
        <f t="shared" si="22"/>
        <v>4.6825357283014991E-2</v>
      </c>
      <c r="EN16" s="338">
        <f t="shared" si="23"/>
        <v>3.4862186628810896</v>
      </c>
      <c r="EO16" s="59">
        <f t="shared" si="24"/>
        <v>0.15248641257187334</v>
      </c>
      <c r="EP16" s="342">
        <f t="shared" si="25"/>
        <v>0.20764287007184107</v>
      </c>
      <c r="EQ16" s="59">
        <f t="shared" si="26"/>
        <v>8.8909364092981197E-2</v>
      </c>
      <c r="ER16" s="44">
        <f t="shared" si="27"/>
        <v>100</v>
      </c>
      <c r="ES16" s="58">
        <f t="shared" si="28"/>
        <v>0.91043517693755061</v>
      </c>
    </row>
    <row r="17" spans="1:149" x14ac:dyDescent="0.45">
      <c r="R17" s="130"/>
      <c r="Y17" s="49"/>
      <c r="Z17" s="53"/>
      <c r="AA17" s="192"/>
      <c r="AB17" s="200"/>
      <c r="AC17" s="200"/>
      <c r="AD17" s="52"/>
      <c r="AE17" s="313"/>
      <c r="AF17" s="52"/>
      <c r="AG17" s="200"/>
      <c r="AH17" s="52"/>
      <c r="AK17" s="49"/>
      <c r="AL17" s="49"/>
      <c r="AO17" s="52"/>
      <c r="AP17" s="53"/>
      <c r="AQ17" s="185"/>
      <c r="AZ17" s="49"/>
      <c r="BA17" s="185"/>
      <c r="BB17" s="83"/>
      <c r="BC17" s="185"/>
      <c r="BE17" s="52"/>
      <c r="BG17" s="52"/>
      <c r="BI17" s="52"/>
      <c r="BJ17" s="52"/>
      <c r="BK17" s="52"/>
      <c r="BL17" s="52"/>
      <c r="BM17" s="52"/>
      <c r="BO17" s="52"/>
      <c r="BQ17" s="52"/>
      <c r="BS17" s="52"/>
      <c r="BT17" s="52"/>
      <c r="BU17" s="52"/>
      <c r="BV17" s="52"/>
      <c r="BW17" s="52"/>
      <c r="BY17" s="52"/>
      <c r="CA17" s="52"/>
      <c r="CC17" s="52"/>
      <c r="CE17" s="52"/>
      <c r="CF17" s="52"/>
      <c r="CG17" s="52"/>
      <c r="CH17" s="52"/>
      <c r="CI17" s="52"/>
      <c r="CJ17" s="52"/>
      <c r="CK17" s="52"/>
      <c r="CL17" s="52"/>
      <c r="CM17" s="52"/>
      <c r="CN17" s="52"/>
      <c r="CO17" s="52"/>
      <c r="CP17" s="52"/>
      <c r="CQ17" s="52"/>
      <c r="CR17" s="52"/>
      <c r="CS17" s="52"/>
      <c r="CT17" s="52"/>
      <c r="CU17" s="52"/>
      <c r="CV17" s="52"/>
      <c r="CW17" s="52"/>
      <c r="CX17" s="52"/>
      <c r="CY17" s="52"/>
      <c r="CZ17" s="52"/>
      <c r="DA17" s="52"/>
      <c r="DB17" s="52"/>
      <c r="DC17" s="52"/>
      <c r="DD17" s="52"/>
      <c r="DE17" s="52"/>
      <c r="DF17" s="52"/>
      <c r="DG17" s="52"/>
      <c r="DI17" s="52"/>
      <c r="DM17" s="53"/>
      <c r="DN17" s="53"/>
      <c r="DP17" s="53"/>
      <c r="DR17" s="53"/>
      <c r="DS17" s="48"/>
      <c r="DT17" s="49"/>
      <c r="DU17" s="52"/>
      <c r="DV17" s="49"/>
      <c r="DX17" s="337"/>
      <c r="DY17" s="53"/>
      <c r="DZ17" s="337"/>
      <c r="EA17" s="53"/>
      <c r="EB17" s="337"/>
      <c r="EC17" s="53"/>
      <c r="ED17" s="337"/>
      <c r="EE17" s="53"/>
      <c r="EF17" s="339"/>
      <c r="EG17" s="52"/>
      <c r="EH17" s="337"/>
      <c r="EI17" s="53"/>
      <c r="EJ17" s="337"/>
      <c r="EK17" s="53"/>
      <c r="EL17" s="337"/>
      <c r="EM17" s="52"/>
      <c r="EN17" s="337"/>
      <c r="EO17" s="52"/>
      <c r="EP17" s="339"/>
      <c r="EQ17" s="52"/>
      <c r="ER17" s="49"/>
      <c r="ES17" s="53"/>
    </row>
    <row r="18" spans="1:149" x14ac:dyDescent="0.45">
      <c r="A18" s="51" t="s">
        <v>702</v>
      </c>
      <c r="B18" s="110" t="s">
        <v>779</v>
      </c>
      <c r="C18" s="51" t="s">
        <v>635</v>
      </c>
      <c r="D18" s="51" t="s">
        <v>819</v>
      </c>
      <c r="E18" s="51" t="s">
        <v>637</v>
      </c>
      <c r="F18" s="51" t="s">
        <v>621</v>
      </c>
      <c r="J18" s="75">
        <v>357.2</v>
      </c>
      <c r="K18" s="51">
        <f t="shared" ref="K18:K35" si="48">IF(E18="IHPV",2,50)</f>
        <v>2</v>
      </c>
      <c r="L18" s="75">
        <v>1225</v>
      </c>
      <c r="M18" s="51">
        <f t="shared" ref="M18:M35" si="49">IF(E18="IHPV",5,10)</f>
        <v>5</v>
      </c>
      <c r="N18" s="51" t="s">
        <v>748</v>
      </c>
      <c r="O18" s="51" t="s">
        <v>699</v>
      </c>
      <c r="R18" s="130">
        <v>2</v>
      </c>
      <c r="U18" s="49">
        <v>33</v>
      </c>
      <c r="V18" s="51">
        <f t="shared" ref="V18:V35" si="50">0.5</f>
        <v>0.5</v>
      </c>
      <c r="W18" s="49">
        <v>0</v>
      </c>
      <c r="X18" s="53">
        <f t="shared" ref="X18:X35" si="51">W18/10</f>
        <v>0</v>
      </c>
      <c r="Y18" s="49">
        <f t="shared" ref="Y18:Y35" si="52">W18+U18</f>
        <v>33</v>
      </c>
      <c r="Z18" s="53">
        <f t="shared" ref="Z18:Z35" si="53">SQRT((U18/44.01)^2+(W18/18.02)^2)</f>
        <v>0.74982958418541246</v>
      </c>
      <c r="AA18" s="192">
        <f t="shared" ref="AA18:AA35" si="54">(W18/18.02)/((U18/44.01)+(W18/18.02))</f>
        <v>0</v>
      </c>
      <c r="AI18" s="49">
        <v>0</v>
      </c>
      <c r="AJ18" s="49">
        <v>1</v>
      </c>
      <c r="AK18" s="49">
        <f t="shared" ref="AK18:AK35" si="55">U18-DQ18</f>
        <v>11.165000000000003</v>
      </c>
      <c r="AL18" s="49">
        <f t="shared" ref="AL18:AL35" si="56">SQRT((DR18^2)+(V18^2))</f>
        <v>2.2400161271740875</v>
      </c>
      <c r="AM18" s="53">
        <f>((AK18/44.01)+(AI18/18.02))</f>
        <v>0.25369234264939794</v>
      </c>
      <c r="AN18" s="53">
        <f t="shared" ref="AN18:AN35" si="57">SQRT((AL18/44.01)^2+(AJ18/18.02)^2)</f>
        <v>7.5300515510363999E-2</v>
      </c>
      <c r="AO18" s="52">
        <f t="shared" ref="AO18:AO35" si="58">(AI18/18.02)/((AK18/44.01)+(AI18/18.02))</f>
        <v>0</v>
      </c>
      <c r="AP18" s="53">
        <v>0</v>
      </c>
      <c r="AQ18" s="174" t="s">
        <v>824</v>
      </c>
      <c r="AR18" s="53">
        <v>1.083</v>
      </c>
      <c r="AS18" s="53">
        <v>2.3199999999999998</v>
      </c>
      <c r="AT18" s="53"/>
      <c r="AU18" s="49">
        <v>0</v>
      </c>
      <c r="AV18" s="48">
        <f t="shared" ref="AV18:AV35" si="59">(1-AO18)*(J18*10)</f>
        <v>3572</v>
      </c>
      <c r="AW18" s="48">
        <f t="shared" ref="AW18:AW35" si="60">AO18*(J18*10)*AR18</f>
        <v>0</v>
      </c>
      <c r="AX18" s="48" t="s">
        <v>634</v>
      </c>
      <c r="AY18" s="48">
        <f t="shared" ref="AY18:AY35" si="61">(1-AO18)*(J18*10)*AS18</f>
        <v>8287.0399999999991</v>
      </c>
      <c r="AZ18" s="49">
        <f t="shared" ref="AZ18:AZ35" si="62">(SQRT((AP18/(1-AO18))^2+(2/J18)^2+((AS18*0.01)/AS18)^2))*AY18</f>
        <v>94.976119083483283</v>
      </c>
      <c r="BB18" s="83" t="s">
        <v>722</v>
      </c>
      <c r="BC18" s="185" t="s">
        <v>751</v>
      </c>
      <c r="BD18" s="51">
        <v>18.440000000000001</v>
      </c>
      <c r="BE18" s="52">
        <v>0.20747029590813862</v>
      </c>
      <c r="BF18" s="51">
        <v>0.2</v>
      </c>
      <c r="BG18" s="52">
        <v>5.2610185125575901E-2</v>
      </c>
      <c r="BH18" s="51">
        <v>2.0499999999999998</v>
      </c>
      <c r="BI18" s="52">
        <v>4.4502483668123281E-2</v>
      </c>
      <c r="BJ18" s="52"/>
      <c r="BK18" s="52"/>
      <c r="BL18" s="52"/>
      <c r="BM18" s="52"/>
      <c r="BN18" s="51">
        <v>0.74</v>
      </c>
      <c r="BO18" s="52">
        <v>0.14992330495430337</v>
      </c>
      <c r="BP18" s="51">
        <v>0.03</v>
      </c>
      <c r="BQ18" s="52">
        <v>5.1929582888247512E-2</v>
      </c>
      <c r="BR18" s="51">
        <v>6.87</v>
      </c>
      <c r="BS18" s="52">
        <v>0.11813216282933638</v>
      </c>
      <c r="BT18" s="52"/>
      <c r="BU18" s="52"/>
      <c r="BV18" s="52"/>
      <c r="BW18" s="52"/>
      <c r="BX18" s="51">
        <v>45.25</v>
      </c>
      <c r="BY18" s="52">
        <v>0.38635713979902619</v>
      </c>
      <c r="BZ18" s="51">
        <v>0.3</v>
      </c>
      <c r="CA18" s="52">
        <v>2.5452277325469945E-2</v>
      </c>
      <c r="CB18" s="51">
        <v>2.2999999999999998</v>
      </c>
      <c r="CC18" s="52">
        <v>0.10042273804168793</v>
      </c>
      <c r="CD18" s="51">
        <v>0.04</v>
      </c>
      <c r="CE18" s="52">
        <v>4.9142542401510017E-2</v>
      </c>
      <c r="CF18" s="52"/>
      <c r="CG18" s="52"/>
      <c r="CH18" s="52"/>
      <c r="CI18" s="52"/>
      <c r="CJ18" s="52"/>
      <c r="CK18" s="52"/>
      <c r="CL18" s="52"/>
      <c r="CM18" s="52"/>
      <c r="CN18" s="52"/>
      <c r="CO18" s="52"/>
      <c r="CP18" s="52"/>
      <c r="CQ18" s="52"/>
      <c r="CR18" s="52"/>
      <c r="CS18" s="52"/>
      <c r="CT18" s="52"/>
      <c r="CU18" s="52"/>
      <c r="CV18" s="52"/>
      <c r="CW18" s="52"/>
      <c r="CX18" s="52"/>
      <c r="CY18" s="52"/>
      <c r="CZ18" s="52"/>
      <c r="DA18" s="52"/>
      <c r="DB18" s="52"/>
      <c r="DC18" s="52"/>
      <c r="DD18" s="52"/>
      <c r="DE18" s="52"/>
      <c r="DF18" s="52"/>
      <c r="DG18" s="52"/>
      <c r="DH18" s="51">
        <v>76.22</v>
      </c>
      <c r="DI18" s="52">
        <v>0.74352646751459972</v>
      </c>
      <c r="DJ18" s="51">
        <v>23.78</v>
      </c>
      <c r="DL18" s="51" t="s">
        <v>754</v>
      </c>
      <c r="DM18" s="53">
        <f t="shared" ref="DM18:DM35" si="63">DO18+DQ18</f>
        <v>23.374899999999997</v>
      </c>
      <c r="DN18" s="53">
        <f t="shared" ref="DN18:DN35" si="64">DP18+DR18</f>
        <v>2.4914799999999997</v>
      </c>
      <c r="DO18" s="348">
        <v>1.5399</v>
      </c>
      <c r="DP18" s="53">
        <f t="shared" ref="DP18:DP35" si="65">DO18/5</f>
        <v>0.30798000000000003</v>
      </c>
      <c r="DQ18" s="346">
        <v>21.834999999999997</v>
      </c>
      <c r="DR18" s="53">
        <f t="shared" ref="DR18:DR35" si="66">DQ18/10</f>
        <v>2.1834999999999996</v>
      </c>
      <c r="DS18" s="48">
        <f t="shared" si="35"/>
        <v>218349.99999999997</v>
      </c>
      <c r="DT18" s="49">
        <f t="shared" si="36"/>
        <v>21834.999999999996</v>
      </c>
      <c r="DU18" s="52"/>
      <c r="DV18" s="49"/>
      <c r="DX18" s="337">
        <f t="shared" ref="DX18:DX24" si="67">BD18/$DH18*100</f>
        <v>24.193125163998953</v>
      </c>
      <c r="DY18" s="53">
        <f t="shared" ref="DY18:DY24" si="68">DX18*SQRT(((BE18/BD18)^2)+(($DI18/$DH18)^2))</f>
        <v>0.36026429776044749</v>
      </c>
      <c r="DZ18" s="337">
        <f t="shared" ref="DZ18:DZ24" si="69">BF18/$DH18*100</f>
        <v>0.26239832065074786</v>
      </c>
      <c r="EA18" s="53">
        <f t="shared" ref="EA18:EA24" si="70">DZ18*SQRT(((BG18/BF18)^2)+(($DI18/$DH18)^2))</f>
        <v>6.9071566841610949E-2</v>
      </c>
      <c r="EB18" s="337">
        <f t="shared" ref="EB18:EB24" si="71">BH18/$DH18*100</f>
        <v>2.6895827866701651</v>
      </c>
      <c r="EC18" s="53">
        <f t="shared" ref="EC18:EC24" si="72">EB18*SQRT(((BI18/BH18)^2)+(($DI18/$DH18)^2))</f>
        <v>6.4010959100506568E-2</v>
      </c>
      <c r="ED18" s="337">
        <f t="shared" ref="ED18:ED24" si="73">BN18/$DH18*100</f>
        <v>0.97087378640776711</v>
      </c>
      <c r="EE18" s="53">
        <f t="shared" ref="EE18:EE24" si="74">ED18*SQRT(((BO18/BN18)^2)+(($DI18/$DH18)^2))</f>
        <v>0.19692599336197791</v>
      </c>
      <c r="EF18" s="339">
        <f t="shared" ref="EF18:EF24" si="75">BP18/$DH18*100</f>
        <v>3.9359748097612175E-2</v>
      </c>
      <c r="EG18" s="52">
        <f t="shared" ref="EG18:EG24" si="76">EF18*SQRT(((BQ18/BP18)^2)+(($DI18/$DH18)^2))</f>
        <v>6.8132258592767836E-2</v>
      </c>
      <c r="EH18" s="337">
        <f t="shared" ref="EH18:EH24" si="77">BR18/$DH18*100</f>
        <v>9.0133823143531888</v>
      </c>
      <c r="EI18" s="53">
        <f t="shared" ref="EI18:EI24" si="78">EH18*SQRT(((BS18/BR18)^2)+(($DI18/$DH18)^2))</f>
        <v>0.17819179250859402</v>
      </c>
      <c r="EJ18" s="337">
        <f t="shared" ref="EJ18:EJ24" si="79">BX18/$DH18*100</f>
        <v>59.367620047231696</v>
      </c>
      <c r="EK18" s="53">
        <f t="shared" ref="EK18:EK24" si="80">EJ18*SQRT(((BY18/BX18)^2)+(($DI18/$DH18)^2))</f>
        <v>0.76963504192654841</v>
      </c>
      <c r="EL18" s="337">
        <f t="shared" ref="EL18:EL24" si="81">BZ18/$DH18*100</f>
        <v>0.39359748097612174</v>
      </c>
      <c r="EM18" s="52">
        <f t="shared" ref="EM18:EM24" si="82">EL18*SQRT(((CA18/BZ18)^2)+(($DI18/$DH18)^2))</f>
        <v>3.361318472104935E-2</v>
      </c>
      <c r="EN18" s="337">
        <f t="shared" ref="EN18:EN24" si="83">CB18/$DH18*100</f>
        <v>3.0175806874836</v>
      </c>
      <c r="EO18" s="52">
        <f t="shared" ref="EO18:EO24" si="84">EN18*SQRT(((CC18/CB18)^2)+(($DI18/$DH18)^2))</f>
        <v>0.13500210851804656</v>
      </c>
      <c r="EP18" s="339">
        <f t="shared" ref="EP18:EP24" si="85">CD18/$DH18*100</f>
        <v>5.2479664130149567E-2</v>
      </c>
      <c r="EQ18" s="52">
        <f t="shared" ref="EQ18:EQ24" si="86">EP18*SQRT(((CE18/CD18)^2)+(($DI18/$DH18)^2))</f>
        <v>6.4476635404399268E-2</v>
      </c>
      <c r="ER18" s="49">
        <f t="shared" ref="ER18:ER24" si="87">DH18/$DH18*100</f>
        <v>100</v>
      </c>
      <c r="ES18" s="53">
        <f t="shared" ref="ES18:ES24" si="88">ER18*SQRT(((DI18/DH18)^2)+(($DI18/$DH18)^2))</f>
        <v>1.3795660119948903</v>
      </c>
    </row>
    <row r="19" spans="1:149" x14ac:dyDescent="0.45">
      <c r="A19" s="51" t="s">
        <v>702</v>
      </c>
      <c r="B19" s="174" t="s">
        <v>780</v>
      </c>
      <c r="C19" s="51" t="s">
        <v>635</v>
      </c>
      <c r="D19" s="51" t="s">
        <v>819</v>
      </c>
      <c r="E19" s="51" t="s">
        <v>637</v>
      </c>
      <c r="F19" s="51" t="s">
        <v>622</v>
      </c>
      <c r="J19" s="75">
        <v>178</v>
      </c>
      <c r="K19" s="51">
        <f t="shared" si="48"/>
        <v>2</v>
      </c>
      <c r="L19" s="75" t="s">
        <v>623</v>
      </c>
      <c r="M19" s="51">
        <f t="shared" si="49"/>
        <v>5</v>
      </c>
      <c r="N19" s="51" t="s">
        <v>748</v>
      </c>
      <c r="O19" s="51" t="s">
        <v>699</v>
      </c>
      <c r="R19" s="130">
        <v>2</v>
      </c>
      <c r="U19" s="49">
        <v>33</v>
      </c>
      <c r="V19" s="51">
        <f t="shared" si="50"/>
        <v>0.5</v>
      </c>
      <c r="W19" s="49">
        <v>0</v>
      </c>
      <c r="X19" s="53">
        <f t="shared" si="51"/>
        <v>0</v>
      </c>
      <c r="Y19" s="49">
        <f t="shared" si="52"/>
        <v>33</v>
      </c>
      <c r="Z19" s="53">
        <f t="shared" si="53"/>
        <v>0.74982958418541246</v>
      </c>
      <c r="AA19" s="192">
        <f t="shared" si="54"/>
        <v>0</v>
      </c>
      <c r="AI19" s="49">
        <v>0</v>
      </c>
      <c r="AJ19" s="49">
        <v>1</v>
      </c>
      <c r="AK19" s="49">
        <f t="shared" si="55"/>
        <v>12.926466666666666</v>
      </c>
      <c r="AL19" s="49">
        <f t="shared" si="56"/>
        <v>2.0686873627603677</v>
      </c>
      <c r="AM19" s="53">
        <f t="shared" ref="AM19:AM35" si="89">((AK19/44.01)+(AI19/18.02))</f>
        <v>0.29371657956525032</v>
      </c>
      <c r="AN19" s="53">
        <f t="shared" si="57"/>
        <v>7.2725763946301966E-2</v>
      </c>
      <c r="AO19" s="52">
        <f t="shared" si="58"/>
        <v>0</v>
      </c>
      <c r="AP19" s="53">
        <v>0</v>
      </c>
      <c r="AQ19" s="174" t="s">
        <v>824</v>
      </c>
      <c r="AR19" s="53">
        <v>1</v>
      </c>
      <c r="AS19" s="53">
        <v>1.49</v>
      </c>
      <c r="AT19" s="53"/>
      <c r="AU19" s="49">
        <v>0</v>
      </c>
      <c r="AV19" s="48">
        <f t="shared" si="59"/>
        <v>1780</v>
      </c>
      <c r="AW19" s="48">
        <f t="shared" si="60"/>
        <v>0</v>
      </c>
      <c r="AX19" s="48" t="s">
        <v>634</v>
      </c>
      <c r="AY19" s="48">
        <f t="shared" si="61"/>
        <v>2652.2</v>
      </c>
      <c r="AZ19" s="49">
        <f t="shared" si="62"/>
        <v>39.893063106259461</v>
      </c>
      <c r="BB19" s="83" t="s">
        <v>722</v>
      </c>
      <c r="BC19" s="185" t="s">
        <v>751</v>
      </c>
      <c r="BD19" s="51">
        <v>17.97</v>
      </c>
      <c r="BE19" s="52">
        <v>0.211219367134341</v>
      </c>
      <c r="BF19" s="51">
        <v>0.19</v>
      </c>
      <c r="BG19" s="52">
        <v>6.214370019305436E-2</v>
      </c>
      <c r="BH19" s="51">
        <v>2.63</v>
      </c>
      <c r="BI19" s="52">
        <v>7.4185826423281559E-2</v>
      </c>
      <c r="BJ19" s="52"/>
      <c r="BK19" s="52"/>
      <c r="BL19" s="52"/>
      <c r="BM19" s="52"/>
      <c r="BN19" s="51">
        <v>0.81</v>
      </c>
      <c r="BO19" s="52">
        <v>0.13564966486854066</v>
      </c>
      <c r="BP19" s="51">
        <v>0.04</v>
      </c>
      <c r="BQ19" s="52">
        <v>5.3524490213654338E-2</v>
      </c>
      <c r="BR19" s="51">
        <v>6.75</v>
      </c>
      <c r="BS19" s="52">
        <v>8.9149549102971667E-2</v>
      </c>
      <c r="BT19" s="52"/>
      <c r="BU19" s="52"/>
      <c r="BV19" s="52"/>
      <c r="BW19" s="52"/>
      <c r="BX19" s="51">
        <v>44.8</v>
      </c>
      <c r="BY19" s="52">
        <v>0.32179330976657428</v>
      </c>
      <c r="BZ19" s="51">
        <v>0.41</v>
      </c>
      <c r="CA19" s="52">
        <v>3.3986491124377176E-2</v>
      </c>
      <c r="CB19" s="51">
        <v>2.19</v>
      </c>
      <c r="CC19" s="52">
        <v>0.1002612377216324</v>
      </c>
      <c r="CD19" s="51">
        <v>0.04</v>
      </c>
      <c r="CE19" s="52">
        <v>5.413849199774106E-2</v>
      </c>
      <c r="CF19" s="52"/>
      <c r="CG19" s="52"/>
      <c r="CH19" s="52"/>
      <c r="CI19" s="52"/>
      <c r="CJ19" s="52"/>
      <c r="CK19" s="52"/>
      <c r="CL19" s="52"/>
      <c r="CM19" s="52"/>
      <c r="CN19" s="52"/>
      <c r="CO19" s="52"/>
      <c r="CP19" s="52"/>
      <c r="CQ19" s="52"/>
      <c r="CR19" s="52"/>
      <c r="CS19" s="52"/>
      <c r="CT19" s="52"/>
      <c r="CU19" s="52"/>
      <c r="CV19" s="52"/>
      <c r="CW19" s="52"/>
      <c r="CX19" s="52"/>
      <c r="CY19" s="52"/>
      <c r="CZ19" s="52"/>
      <c r="DA19" s="52"/>
      <c r="DB19" s="52"/>
      <c r="DC19" s="52"/>
      <c r="DD19" s="52"/>
      <c r="DE19" s="52"/>
      <c r="DF19" s="52"/>
      <c r="DG19" s="52"/>
      <c r="DH19" s="51">
        <v>75.83</v>
      </c>
      <c r="DI19" s="52">
        <v>0.44095600687596875</v>
      </c>
      <c r="DJ19" s="51">
        <v>24.17</v>
      </c>
      <c r="DL19" s="51" t="s">
        <v>754</v>
      </c>
      <c r="DM19" s="53">
        <f t="shared" si="63"/>
        <v>21.266843333333334</v>
      </c>
      <c r="DN19" s="53">
        <f t="shared" si="64"/>
        <v>2.2460153333333337</v>
      </c>
      <c r="DO19" s="348">
        <v>1.1933100000000001</v>
      </c>
      <c r="DP19" s="53">
        <f t="shared" si="65"/>
        <v>0.23866200000000001</v>
      </c>
      <c r="DQ19" s="346">
        <v>20.073533333333334</v>
      </c>
      <c r="DR19" s="53">
        <f t="shared" si="66"/>
        <v>2.0073533333333335</v>
      </c>
      <c r="DS19" s="48">
        <f t="shared" si="35"/>
        <v>200735.33333333334</v>
      </c>
      <c r="DT19" s="49">
        <f t="shared" si="36"/>
        <v>20073.533333333336</v>
      </c>
      <c r="DU19" s="52"/>
      <c r="DV19" s="49"/>
      <c r="DX19" s="337">
        <f t="shared" si="67"/>
        <v>23.697744955822234</v>
      </c>
      <c r="DY19" s="53">
        <f t="shared" si="68"/>
        <v>0.31076719199827219</v>
      </c>
      <c r="DZ19" s="337">
        <f t="shared" si="69"/>
        <v>0.25056046419622841</v>
      </c>
      <c r="EA19" s="53">
        <f t="shared" si="70"/>
        <v>8.1964290068302345E-2</v>
      </c>
      <c r="EB19" s="337">
        <f t="shared" si="71"/>
        <v>3.4682843201898983</v>
      </c>
      <c r="EC19" s="53">
        <f t="shared" si="72"/>
        <v>9.9889006299849301E-2</v>
      </c>
      <c r="ED19" s="337">
        <f t="shared" si="73"/>
        <v>1.0681788210470791</v>
      </c>
      <c r="EE19" s="53">
        <f t="shared" si="74"/>
        <v>0.17899435178952222</v>
      </c>
      <c r="EF19" s="339">
        <f t="shared" si="75"/>
        <v>5.2749571409732292E-2</v>
      </c>
      <c r="EG19" s="52">
        <f t="shared" si="76"/>
        <v>7.0585514471359329E-2</v>
      </c>
      <c r="EH19" s="337">
        <f t="shared" si="77"/>
        <v>8.9014901753923255</v>
      </c>
      <c r="EI19" s="53">
        <f t="shared" si="78"/>
        <v>0.12845586535440909</v>
      </c>
      <c r="EJ19" s="337">
        <f t="shared" si="79"/>
        <v>59.079519978900166</v>
      </c>
      <c r="EK19" s="53">
        <f t="shared" si="80"/>
        <v>0.54599443818777049</v>
      </c>
      <c r="EL19" s="337">
        <f t="shared" si="81"/>
        <v>0.54068310694975608</v>
      </c>
      <c r="EM19" s="52">
        <f t="shared" si="82"/>
        <v>4.4929466175593034E-2</v>
      </c>
      <c r="EN19" s="337">
        <f t="shared" si="83"/>
        <v>2.8880390346828433</v>
      </c>
      <c r="EO19" s="52">
        <f t="shared" si="84"/>
        <v>0.13328074317722147</v>
      </c>
      <c r="EP19" s="339">
        <f t="shared" si="85"/>
        <v>5.2749571409732292E-2</v>
      </c>
      <c r="EQ19" s="52">
        <f t="shared" si="86"/>
        <v>7.1395215186281252E-2</v>
      </c>
      <c r="ER19" s="49">
        <f t="shared" si="87"/>
        <v>100</v>
      </c>
      <c r="ES19" s="53">
        <f t="shared" si="88"/>
        <v>0.82237368499786212</v>
      </c>
    </row>
    <row r="20" spans="1:149" ht="15.75" x14ac:dyDescent="0.45">
      <c r="A20" s="51" t="s">
        <v>702</v>
      </c>
      <c r="B20" s="174" t="s">
        <v>781</v>
      </c>
      <c r="C20" s="51" t="s">
        <v>635</v>
      </c>
      <c r="D20" s="51" t="s">
        <v>819</v>
      </c>
      <c r="E20" s="51" t="s">
        <v>637</v>
      </c>
      <c r="F20" s="51" t="s">
        <v>705</v>
      </c>
      <c r="J20" s="75">
        <v>340.2</v>
      </c>
      <c r="K20" s="51">
        <f t="shared" si="48"/>
        <v>2</v>
      </c>
      <c r="L20" s="299">
        <v>1190</v>
      </c>
      <c r="M20" s="51">
        <f t="shared" si="49"/>
        <v>5</v>
      </c>
      <c r="N20" s="51" t="s">
        <v>748</v>
      </c>
      <c r="O20" s="51" t="s">
        <v>699</v>
      </c>
      <c r="R20" s="130">
        <v>2</v>
      </c>
      <c r="U20" s="49">
        <v>30.087424633757244</v>
      </c>
      <c r="V20" s="51">
        <f t="shared" si="50"/>
        <v>0.5</v>
      </c>
      <c r="W20" s="49">
        <v>0</v>
      </c>
      <c r="X20" s="53">
        <f t="shared" si="51"/>
        <v>0</v>
      </c>
      <c r="Y20" s="49">
        <f t="shared" si="52"/>
        <v>30.087424633757244</v>
      </c>
      <c r="Z20" s="53">
        <f t="shared" si="53"/>
        <v>0.68364973037394328</v>
      </c>
      <c r="AA20" s="192">
        <f t="shared" si="54"/>
        <v>0</v>
      </c>
      <c r="AI20" s="49">
        <v>0</v>
      </c>
      <c r="AJ20" s="49">
        <v>1</v>
      </c>
      <c r="AK20" s="49">
        <f t="shared" si="55"/>
        <v>13.811457967090579</v>
      </c>
      <c r="AL20" s="49">
        <f t="shared" si="56"/>
        <v>1.7026658243309061</v>
      </c>
      <c r="AM20" s="53">
        <f t="shared" si="89"/>
        <v>0.31382544801387363</v>
      </c>
      <c r="AN20" s="53">
        <f t="shared" si="57"/>
        <v>6.7648695552599683E-2</v>
      </c>
      <c r="AO20" s="52">
        <f t="shared" si="58"/>
        <v>0</v>
      </c>
      <c r="AP20" s="53">
        <v>0</v>
      </c>
      <c r="AQ20" s="174" t="s">
        <v>824</v>
      </c>
      <c r="AR20" s="53">
        <v>1.0640000000000001</v>
      </c>
      <c r="AS20" s="66">
        <v>2.2570000000000001</v>
      </c>
      <c r="AT20" s="66"/>
      <c r="AU20" s="49">
        <v>0</v>
      </c>
      <c r="AV20" s="48">
        <f t="shared" si="59"/>
        <v>3402</v>
      </c>
      <c r="AW20" s="48">
        <f t="shared" si="60"/>
        <v>0</v>
      </c>
      <c r="AX20" s="48" t="s">
        <v>634</v>
      </c>
      <c r="AY20" s="48">
        <f t="shared" si="61"/>
        <v>7678.3140000000003</v>
      </c>
      <c r="AZ20" s="49">
        <f t="shared" si="62"/>
        <v>89.068906966795112</v>
      </c>
      <c r="BB20" s="83" t="s">
        <v>722</v>
      </c>
      <c r="BC20" s="185" t="s">
        <v>751</v>
      </c>
      <c r="BD20" s="54">
        <v>23.58</v>
      </c>
      <c r="BE20" s="52">
        <v>0.24470551582194508</v>
      </c>
      <c r="BF20" s="54">
        <v>0.28999999999999998</v>
      </c>
      <c r="BG20" s="52">
        <v>9.7246241978532919E-2</v>
      </c>
      <c r="BH20" s="49">
        <v>4.2699999999999996</v>
      </c>
      <c r="BI20" s="52">
        <v>0.11344438702451708</v>
      </c>
      <c r="BJ20" s="52"/>
      <c r="BK20" s="52"/>
      <c r="BL20" s="52"/>
      <c r="BM20" s="52"/>
      <c r="BN20" s="49">
        <v>1.1200000000000001</v>
      </c>
      <c r="BO20" s="52">
        <v>0.15346780049728356</v>
      </c>
      <c r="BP20" s="49">
        <v>0.03</v>
      </c>
      <c r="BQ20" s="52">
        <v>4.3429434597674468E-2</v>
      </c>
      <c r="BR20" s="49">
        <v>9.91</v>
      </c>
      <c r="BS20" s="52">
        <v>0.12299075703397173</v>
      </c>
      <c r="BT20" s="52"/>
      <c r="BU20" s="52"/>
      <c r="BV20" s="52"/>
      <c r="BW20" s="52"/>
      <c r="BX20" s="49">
        <v>37.22</v>
      </c>
      <c r="BY20" s="52">
        <v>0.24407302617303439</v>
      </c>
      <c r="BZ20" s="49">
        <v>0.3</v>
      </c>
      <c r="CA20" s="52">
        <v>2.7593811281746344E-2</v>
      </c>
      <c r="CB20" s="49">
        <v>3.26</v>
      </c>
      <c r="CC20" s="52">
        <v>8.3139878961207322E-2</v>
      </c>
      <c r="CD20" s="49">
        <v>7.0000000000000007E-2</v>
      </c>
      <c r="CE20" s="52">
        <v>5.4126654587569947E-2</v>
      </c>
      <c r="CF20" s="52"/>
      <c r="CG20" s="52"/>
      <c r="CH20" s="52"/>
      <c r="CI20" s="52"/>
      <c r="CJ20" s="52"/>
      <c r="CK20" s="52"/>
      <c r="CL20" s="52"/>
      <c r="CM20" s="52"/>
      <c r="CN20" s="52"/>
      <c r="CO20" s="52"/>
      <c r="CP20" s="52"/>
      <c r="CQ20" s="52"/>
      <c r="CR20" s="52"/>
      <c r="CS20" s="52"/>
      <c r="CT20" s="52"/>
      <c r="CU20" s="52"/>
      <c r="CV20" s="52"/>
      <c r="CW20" s="52"/>
      <c r="CX20" s="52"/>
      <c r="CY20" s="52"/>
      <c r="CZ20" s="52"/>
      <c r="DA20" s="52"/>
      <c r="DB20" s="52"/>
      <c r="DC20" s="52"/>
      <c r="DD20" s="52"/>
      <c r="DE20" s="52"/>
      <c r="DF20" s="52"/>
      <c r="DG20" s="52"/>
      <c r="DH20" s="49">
        <v>80.069999999999993</v>
      </c>
      <c r="DI20" s="52">
        <v>0.36407955680621684</v>
      </c>
      <c r="DJ20" s="49">
        <v>19.93</v>
      </c>
      <c r="DK20" s="49"/>
      <c r="DL20" s="49" t="s">
        <v>754</v>
      </c>
      <c r="DM20" s="53">
        <f t="shared" si="63"/>
        <v>17.362266666666667</v>
      </c>
      <c r="DN20" s="53">
        <f t="shared" si="64"/>
        <v>1.8448566666666666</v>
      </c>
      <c r="DO20" s="355">
        <v>1.0863</v>
      </c>
      <c r="DP20" s="53">
        <f t="shared" si="65"/>
        <v>0.21726000000000001</v>
      </c>
      <c r="DQ20" s="344">
        <v>16.275966666666665</v>
      </c>
      <c r="DR20" s="53">
        <f t="shared" si="66"/>
        <v>1.6275966666666666</v>
      </c>
      <c r="DS20" s="48">
        <f t="shared" si="35"/>
        <v>162759.66666666666</v>
      </c>
      <c r="DT20" s="49">
        <f t="shared" si="36"/>
        <v>16275.966666666665</v>
      </c>
      <c r="DU20" s="52"/>
      <c r="DV20" s="49"/>
      <c r="DW20" s="186"/>
      <c r="DX20" s="337">
        <f t="shared" si="67"/>
        <v>29.449231922068194</v>
      </c>
      <c r="DY20" s="53">
        <f t="shared" si="68"/>
        <v>0.33366309591591059</v>
      </c>
      <c r="DZ20" s="337">
        <f t="shared" si="69"/>
        <v>0.36218308979642816</v>
      </c>
      <c r="EA20" s="53">
        <f t="shared" si="70"/>
        <v>0.12146269732026889</v>
      </c>
      <c r="EB20" s="337">
        <f t="shared" si="71"/>
        <v>5.332833770450855</v>
      </c>
      <c r="EC20" s="53">
        <f t="shared" si="72"/>
        <v>0.14374157273213575</v>
      </c>
      <c r="ED20" s="337">
        <f t="shared" si="73"/>
        <v>1.3987760709379295</v>
      </c>
      <c r="EE20" s="53">
        <f t="shared" si="74"/>
        <v>0.19177254193915519</v>
      </c>
      <c r="EF20" s="339">
        <f t="shared" si="75"/>
        <v>3.7467216185837392E-2</v>
      </c>
      <c r="EG20" s="52">
        <f t="shared" si="76"/>
        <v>5.423960138332725E-2</v>
      </c>
      <c r="EH20" s="337">
        <f t="shared" si="77"/>
        <v>12.376670413388286</v>
      </c>
      <c r="EI20" s="53">
        <f t="shared" si="78"/>
        <v>0.16358879315486</v>
      </c>
      <c r="EJ20" s="337">
        <f t="shared" si="79"/>
        <v>46.484326214562259</v>
      </c>
      <c r="EK20" s="53">
        <f t="shared" si="80"/>
        <v>0.3709355230897835</v>
      </c>
      <c r="EL20" s="337">
        <f t="shared" si="81"/>
        <v>0.37467216185837393</v>
      </c>
      <c r="EM20" s="52">
        <f t="shared" si="82"/>
        <v>3.4504193932599188E-2</v>
      </c>
      <c r="EN20" s="337">
        <f t="shared" si="83"/>
        <v>4.0714374921943293</v>
      </c>
      <c r="EO20" s="52">
        <f t="shared" si="84"/>
        <v>0.10547144363665696</v>
      </c>
      <c r="EP20" s="339">
        <f t="shared" si="85"/>
        <v>8.7423504433620597E-2</v>
      </c>
      <c r="EQ20" s="52">
        <f t="shared" si="86"/>
        <v>6.7600337745591196E-2</v>
      </c>
      <c r="ER20" s="49">
        <f t="shared" si="87"/>
        <v>100</v>
      </c>
      <c r="ES20" s="53">
        <f t="shared" si="88"/>
        <v>0.64304514427143444</v>
      </c>
    </row>
    <row r="21" spans="1:149" x14ac:dyDescent="0.45">
      <c r="A21" s="51" t="s">
        <v>702</v>
      </c>
      <c r="B21" s="174" t="s">
        <v>782</v>
      </c>
      <c r="C21" s="51" t="s">
        <v>635</v>
      </c>
      <c r="D21" s="51" t="s">
        <v>819</v>
      </c>
      <c r="E21" s="51" t="s">
        <v>637</v>
      </c>
      <c r="F21" s="51" t="s">
        <v>626</v>
      </c>
      <c r="J21" s="75">
        <v>336.4</v>
      </c>
      <c r="K21" s="51">
        <f t="shared" si="48"/>
        <v>2</v>
      </c>
      <c r="L21" s="75">
        <v>1225</v>
      </c>
      <c r="M21" s="51">
        <f t="shared" si="49"/>
        <v>5</v>
      </c>
      <c r="N21" s="51" t="s">
        <v>748</v>
      </c>
      <c r="O21" s="51" t="s">
        <v>699</v>
      </c>
      <c r="R21" s="130">
        <v>2</v>
      </c>
      <c r="U21" s="49">
        <v>27.7</v>
      </c>
      <c r="V21" s="51">
        <f t="shared" si="50"/>
        <v>0.5</v>
      </c>
      <c r="W21" s="49">
        <v>0</v>
      </c>
      <c r="X21" s="53">
        <f t="shared" si="51"/>
        <v>0</v>
      </c>
      <c r="Y21" s="49">
        <f t="shared" si="52"/>
        <v>27.7</v>
      </c>
      <c r="Z21" s="53">
        <f t="shared" si="53"/>
        <v>0.62940240854351281</v>
      </c>
      <c r="AA21" s="192">
        <f t="shared" si="54"/>
        <v>0</v>
      </c>
      <c r="AI21" s="49">
        <v>0</v>
      </c>
      <c r="AJ21" s="49">
        <v>1</v>
      </c>
      <c r="AK21" s="49">
        <f t="shared" si="55"/>
        <v>12.750999999999999</v>
      </c>
      <c r="AL21" s="49">
        <f t="shared" si="56"/>
        <v>1.5763013702969364</v>
      </c>
      <c r="AM21" s="53">
        <f t="shared" si="89"/>
        <v>0.28972960690752103</v>
      </c>
      <c r="AN21" s="53">
        <f t="shared" si="57"/>
        <v>6.6048634607002679E-2</v>
      </c>
      <c r="AO21" s="52">
        <f t="shared" si="58"/>
        <v>0</v>
      </c>
      <c r="AP21" s="53">
        <v>0</v>
      </c>
      <c r="AQ21" s="174" t="s">
        <v>824</v>
      </c>
      <c r="AR21" s="53">
        <v>1.083</v>
      </c>
      <c r="AS21" s="53">
        <v>2.2000000000000002</v>
      </c>
      <c r="AT21" s="53"/>
      <c r="AU21" s="49">
        <v>0</v>
      </c>
      <c r="AV21" s="48">
        <f t="shared" si="59"/>
        <v>3364</v>
      </c>
      <c r="AW21" s="48">
        <f t="shared" si="60"/>
        <v>0</v>
      </c>
      <c r="AX21" s="48" t="s">
        <v>634</v>
      </c>
      <c r="AY21" s="48">
        <f t="shared" si="61"/>
        <v>7400.8</v>
      </c>
      <c r="AZ21" s="49">
        <f t="shared" si="62"/>
        <v>86.099849384304974</v>
      </c>
      <c r="BB21" s="83" t="s">
        <v>722</v>
      </c>
      <c r="BC21" s="185" t="s">
        <v>751</v>
      </c>
      <c r="BD21" s="51">
        <v>26.07</v>
      </c>
      <c r="BE21" s="52">
        <v>0.22017540256517507</v>
      </c>
      <c r="BF21" s="51">
        <v>0.35</v>
      </c>
      <c r="BG21" s="52">
        <v>9.1274297414009387E-2</v>
      </c>
      <c r="BH21" s="51">
        <v>5.7</v>
      </c>
      <c r="BI21" s="52">
        <v>9.5012173735236224E-2</v>
      </c>
      <c r="BJ21" s="52"/>
      <c r="BK21" s="52"/>
      <c r="BL21" s="52"/>
      <c r="BM21" s="52"/>
      <c r="BN21" s="51">
        <v>1.49</v>
      </c>
      <c r="BO21" s="52">
        <v>0.17522244508954291</v>
      </c>
      <c r="BP21" s="51">
        <v>0.04</v>
      </c>
      <c r="BQ21" s="52">
        <v>4.2936765009414526E-2</v>
      </c>
      <c r="BR21" s="51">
        <v>8.18</v>
      </c>
      <c r="BS21" s="52">
        <v>0.10103114423415759</v>
      </c>
      <c r="BT21" s="52"/>
      <c r="BU21" s="52"/>
      <c r="BV21" s="52"/>
      <c r="BW21" s="52"/>
      <c r="BX21" s="51">
        <v>36.869999999999997</v>
      </c>
      <c r="BY21" s="52">
        <v>0.28654068784288511</v>
      </c>
      <c r="BZ21" s="51">
        <v>0.45</v>
      </c>
      <c r="CA21" s="52">
        <v>2.5834697190936236E-2</v>
      </c>
      <c r="CB21" s="51">
        <v>3.28</v>
      </c>
      <c r="CC21" s="52">
        <v>0.10618033319732392</v>
      </c>
      <c r="CD21" s="51">
        <v>0.09</v>
      </c>
      <c r="CE21" s="52">
        <v>8.4632704889080007E-2</v>
      </c>
      <c r="CF21" s="52"/>
      <c r="CG21" s="52"/>
      <c r="CH21" s="52"/>
      <c r="CI21" s="52"/>
      <c r="CJ21" s="52"/>
      <c r="CK21" s="52"/>
      <c r="CL21" s="52"/>
      <c r="CM21" s="52"/>
      <c r="CN21" s="52"/>
      <c r="CO21" s="52"/>
      <c r="CP21" s="52"/>
      <c r="CQ21" s="52"/>
      <c r="CR21" s="52"/>
      <c r="CS21" s="52"/>
      <c r="CT21" s="52"/>
      <c r="CU21" s="52"/>
      <c r="CV21" s="52"/>
      <c r="CW21" s="52"/>
      <c r="CX21" s="52"/>
      <c r="CY21" s="52"/>
      <c r="CZ21" s="52"/>
      <c r="DA21" s="52"/>
      <c r="DB21" s="52"/>
      <c r="DC21" s="52"/>
      <c r="DD21" s="52"/>
      <c r="DE21" s="52"/>
      <c r="DF21" s="52"/>
      <c r="DG21" s="52"/>
      <c r="DH21" s="51">
        <v>82.52</v>
      </c>
      <c r="DI21" s="52">
        <v>0.45649655270503275</v>
      </c>
      <c r="DJ21" s="51">
        <v>17.48</v>
      </c>
      <c r="DL21" s="51" t="s">
        <v>754</v>
      </c>
      <c r="DM21" s="53">
        <f t="shared" si="63"/>
        <v>16.518599999999999</v>
      </c>
      <c r="DN21" s="53">
        <f t="shared" si="64"/>
        <v>1.8088199999999999</v>
      </c>
      <c r="DO21" s="348">
        <v>1.5695999999999999</v>
      </c>
      <c r="DP21" s="53">
        <f t="shared" si="65"/>
        <v>0.31391999999999998</v>
      </c>
      <c r="DQ21" s="346">
        <v>14.949</v>
      </c>
      <c r="DR21" s="53">
        <f t="shared" si="66"/>
        <v>1.4948999999999999</v>
      </c>
      <c r="DS21" s="48">
        <f t="shared" si="35"/>
        <v>149490</v>
      </c>
      <c r="DT21" s="49">
        <f t="shared" si="36"/>
        <v>14948.999999999998</v>
      </c>
      <c r="DU21" s="52"/>
      <c r="DV21" s="49"/>
      <c r="DW21" s="186"/>
      <c r="DX21" s="337">
        <f t="shared" si="67"/>
        <v>31.592341250605916</v>
      </c>
      <c r="DY21" s="53">
        <f t="shared" si="68"/>
        <v>0.31895708947251872</v>
      </c>
      <c r="DZ21" s="337">
        <f t="shared" si="69"/>
        <v>0.42413960252060107</v>
      </c>
      <c r="EA21" s="53">
        <f t="shared" si="70"/>
        <v>0.11063358097935125</v>
      </c>
      <c r="EB21" s="337">
        <f t="shared" si="71"/>
        <v>6.9074163839069325</v>
      </c>
      <c r="EC21" s="53">
        <f t="shared" si="72"/>
        <v>0.12131347530789412</v>
      </c>
      <c r="ED21" s="337">
        <f t="shared" si="73"/>
        <v>1.8056228793019875</v>
      </c>
      <c r="EE21" s="53">
        <f t="shared" si="74"/>
        <v>0.21257417281180005</v>
      </c>
      <c r="EF21" s="339">
        <f t="shared" si="75"/>
        <v>4.8473097430925836E-2</v>
      </c>
      <c r="EG21" s="52">
        <f t="shared" si="76"/>
        <v>5.2032640805289972E-2</v>
      </c>
      <c r="EH21" s="337">
        <f t="shared" si="77"/>
        <v>9.9127484246243327</v>
      </c>
      <c r="EI21" s="53">
        <f t="shared" si="78"/>
        <v>0.13415196389925754</v>
      </c>
      <c r="EJ21" s="337">
        <f t="shared" si="79"/>
        <v>44.680077556955887</v>
      </c>
      <c r="EK21" s="53">
        <f t="shared" si="80"/>
        <v>0.426223116023697</v>
      </c>
      <c r="EL21" s="337">
        <f t="shared" si="81"/>
        <v>0.54532234609791563</v>
      </c>
      <c r="EM21" s="52">
        <f t="shared" si="82"/>
        <v>3.1452200327532313E-2</v>
      </c>
      <c r="EN21" s="337">
        <f t="shared" si="83"/>
        <v>3.974793989335919</v>
      </c>
      <c r="EO21" s="52">
        <f t="shared" si="84"/>
        <v>0.13053748009115379</v>
      </c>
      <c r="EP21" s="339">
        <f t="shared" si="85"/>
        <v>0.10906446921958313</v>
      </c>
      <c r="EQ21" s="52">
        <f t="shared" si="86"/>
        <v>0.10256200838878982</v>
      </c>
      <c r="ER21" s="49">
        <f t="shared" si="87"/>
        <v>100</v>
      </c>
      <c r="ES21" s="53">
        <f t="shared" si="88"/>
        <v>0.78233593796900369</v>
      </c>
    </row>
    <row r="22" spans="1:149" x14ac:dyDescent="0.45">
      <c r="A22" s="51" t="s">
        <v>702</v>
      </c>
      <c r="B22" s="174" t="s">
        <v>783</v>
      </c>
      <c r="C22" s="51" t="s">
        <v>635</v>
      </c>
      <c r="D22" s="51" t="s">
        <v>819</v>
      </c>
      <c r="E22" s="51" t="s">
        <v>637</v>
      </c>
      <c r="F22" s="51" t="s">
        <v>706</v>
      </c>
      <c r="J22" s="75">
        <v>336.4</v>
      </c>
      <c r="K22" s="51">
        <f t="shared" si="48"/>
        <v>2</v>
      </c>
      <c r="L22" s="75">
        <v>1225</v>
      </c>
      <c r="M22" s="51">
        <f t="shared" si="49"/>
        <v>5</v>
      </c>
      <c r="N22" s="51" t="s">
        <v>748</v>
      </c>
      <c r="O22" s="51" t="s">
        <v>699</v>
      </c>
      <c r="R22" s="130">
        <v>2</v>
      </c>
      <c r="U22" s="49">
        <v>26.953861920918438</v>
      </c>
      <c r="V22" s="51">
        <f t="shared" si="50"/>
        <v>0.5</v>
      </c>
      <c r="W22" s="49">
        <v>0</v>
      </c>
      <c r="X22" s="53">
        <f t="shared" si="51"/>
        <v>0</v>
      </c>
      <c r="Y22" s="49">
        <f t="shared" si="52"/>
        <v>26.953861920918438</v>
      </c>
      <c r="Z22" s="53">
        <f t="shared" si="53"/>
        <v>0.61244857807131192</v>
      </c>
      <c r="AA22" s="192">
        <f t="shared" si="54"/>
        <v>0</v>
      </c>
      <c r="AI22" s="49">
        <v>0</v>
      </c>
      <c r="AJ22" s="49">
        <v>1</v>
      </c>
      <c r="AK22" s="49">
        <f t="shared" si="55"/>
        <v>13.152528587585106</v>
      </c>
      <c r="AL22" s="49">
        <f t="shared" si="56"/>
        <v>1.4679128100053414</v>
      </c>
      <c r="AM22" s="53">
        <f t="shared" si="89"/>
        <v>0.29885318308532394</v>
      </c>
      <c r="AN22" s="53">
        <f t="shared" si="57"/>
        <v>6.4746171541652506E-2</v>
      </c>
      <c r="AO22" s="52">
        <f t="shared" si="58"/>
        <v>0</v>
      </c>
      <c r="AP22" s="53">
        <v>0</v>
      </c>
      <c r="AQ22" s="174" t="s">
        <v>824</v>
      </c>
      <c r="AR22" s="53">
        <v>1.083</v>
      </c>
      <c r="AS22" s="53">
        <v>2.2000000000000002</v>
      </c>
      <c r="AT22" s="53"/>
      <c r="AU22" s="49">
        <v>0</v>
      </c>
      <c r="AV22" s="48">
        <f t="shared" si="59"/>
        <v>3364</v>
      </c>
      <c r="AW22" s="48">
        <f t="shared" si="60"/>
        <v>0</v>
      </c>
      <c r="AX22" s="48" t="s">
        <v>634</v>
      </c>
      <c r="AY22" s="48">
        <f t="shared" si="61"/>
        <v>7400.8</v>
      </c>
      <c r="AZ22" s="49">
        <f t="shared" si="62"/>
        <v>86.099849384304974</v>
      </c>
      <c r="BA22" s="190"/>
      <c r="BB22" s="83" t="s">
        <v>722</v>
      </c>
      <c r="BC22" s="185" t="s">
        <v>751</v>
      </c>
      <c r="BD22" s="51">
        <v>26.77</v>
      </c>
      <c r="BE22" s="52">
        <v>0.24934569112822147</v>
      </c>
      <c r="BF22" s="51">
        <v>0.35</v>
      </c>
      <c r="BG22" s="52">
        <v>8.0101974481216545E-2</v>
      </c>
      <c r="BH22" s="51">
        <v>5.8</v>
      </c>
      <c r="BI22" s="52">
        <v>9.2723130595167194E-2</v>
      </c>
      <c r="BJ22" s="52"/>
      <c r="BK22" s="52"/>
      <c r="BL22" s="52"/>
      <c r="BM22" s="52"/>
      <c r="BN22" s="51">
        <v>1.64</v>
      </c>
      <c r="BO22" s="52">
        <v>0.1260407097977308</v>
      </c>
      <c r="BP22" s="51">
        <v>0.05</v>
      </c>
      <c r="BQ22" s="52">
        <v>5.0801859684153509E-2</v>
      </c>
      <c r="BR22" s="51">
        <v>8.52</v>
      </c>
      <c r="BS22" s="52">
        <v>9.2092859315161424E-2</v>
      </c>
      <c r="BT22" s="52"/>
      <c r="BU22" s="52"/>
      <c r="BV22" s="52"/>
      <c r="BW22" s="52"/>
      <c r="BX22" s="51">
        <v>36.24</v>
      </c>
      <c r="BY22" s="52">
        <v>0.21447843100978922</v>
      </c>
      <c r="BZ22" s="51">
        <v>0.4</v>
      </c>
      <c r="CA22" s="52">
        <v>2.3286318549288709E-2</v>
      </c>
      <c r="CB22" s="51">
        <v>3.39</v>
      </c>
      <c r="CC22" s="52">
        <v>0.11931483121292343</v>
      </c>
      <c r="CD22" s="51">
        <v>0.09</v>
      </c>
      <c r="CE22" s="52">
        <v>6.8676970781983912E-2</v>
      </c>
      <c r="CF22" s="52"/>
      <c r="CG22" s="52"/>
      <c r="CH22" s="52"/>
      <c r="CI22" s="52"/>
      <c r="CJ22" s="52"/>
      <c r="CK22" s="52"/>
      <c r="CL22" s="52"/>
      <c r="CM22" s="52"/>
      <c r="CN22" s="52"/>
      <c r="CO22" s="52"/>
      <c r="CP22" s="52"/>
      <c r="CQ22" s="52"/>
      <c r="CR22" s="52"/>
      <c r="CS22" s="52"/>
      <c r="CT22" s="52"/>
      <c r="CU22" s="52"/>
      <c r="CV22" s="52"/>
      <c r="CW22" s="52"/>
      <c r="CX22" s="52"/>
      <c r="CY22" s="52"/>
      <c r="CZ22" s="52"/>
      <c r="DA22" s="52"/>
      <c r="DB22" s="52"/>
      <c r="DC22" s="52"/>
      <c r="DD22" s="52"/>
      <c r="DE22" s="52"/>
      <c r="DF22" s="52"/>
      <c r="DG22" s="52"/>
      <c r="DH22" s="51">
        <v>83.25</v>
      </c>
      <c r="DI22" s="52">
        <v>0.42956269072529796</v>
      </c>
      <c r="DJ22" s="51">
        <v>16.75</v>
      </c>
      <c r="DL22" s="51" t="s">
        <v>754</v>
      </c>
      <c r="DM22" s="53">
        <f t="shared" si="63"/>
        <v>15.533473333333331</v>
      </c>
      <c r="DN22" s="53">
        <f t="shared" si="64"/>
        <v>1.7265613333333332</v>
      </c>
      <c r="DO22" s="348">
        <v>1.73214</v>
      </c>
      <c r="DP22" s="53">
        <f t="shared" si="65"/>
        <v>0.34642800000000001</v>
      </c>
      <c r="DQ22" s="346">
        <v>13.801333333333332</v>
      </c>
      <c r="DR22" s="53">
        <f t="shared" si="66"/>
        <v>1.3801333333333332</v>
      </c>
      <c r="DS22" s="48">
        <f t="shared" si="35"/>
        <v>138013.33333333331</v>
      </c>
      <c r="DT22" s="49">
        <f t="shared" si="36"/>
        <v>13801.333333333332</v>
      </c>
      <c r="DU22" s="52"/>
      <c r="DV22" s="49"/>
      <c r="DW22" s="186"/>
      <c r="DX22" s="337">
        <f t="shared" si="67"/>
        <v>32.156156156156158</v>
      </c>
      <c r="DY22" s="53">
        <f t="shared" si="68"/>
        <v>0.34240219760282448</v>
      </c>
      <c r="DZ22" s="337">
        <f t="shared" si="69"/>
        <v>0.42042042042042044</v>
      </c>
      <c r="EA22" s="53">
        <f t="shared" si="70"/>
        <v>9.6243039609982026E-2</v>
      </c>
      <c r="EB22" s="337">
        <f t="shared" si="71"/>
        <v>6.9669669669669672</v>
      </c>
      <c r="EC22" s="53">
        <f t="shared" si="72"/>
        <v>0.11703690886079264</v>
      </c>
      <c r="ED22" s="337">
        <f t="shared" si="73"/>
        <v>1.9699699699699698</v>
      </c>
      <c r="EE22" s="53">
        <f t="shared" si="74"/>
        <v>0.15174109836477578</v>
      </c>
      <c r="EF22" s="339">
        <f t="shared" si="75"/>
        <v>6.0060060060060066E-2</v>
      </c>
      <c r="EG22" s="52">
        <f t="shared" si="76"/>
        <v>6.1024041791150015E-2</v>
      </c>
      <c r="EH22" s="337">
        <f t="shared" si="77"/>
        <v>10.234234234234235</v>
      </c>
      <c r="EI22" s="53">
        <f t="shared" si="78"/>
        <v>0.12258016614008208</v>
      </c>
      <c r="EJ22" s="337">
        <f t="shared" si="79"/>
        <v>43.531531531531535</v>
      </c>
      <c r="EK22" s="53">
        <f t="shared" si="80"/>
        <v>0.3418007601331769</v>
      </c>
      <c r="EL22" s="337">
        <f t="shared" si="81"/>
        <v>0.48048048048048053</v>
      </c>
      <c r="EM22" s="52">
        <f t="shared" si="82"/>
        <v>2.8081211499456495E-2</v>
      </c>
      <c r="EN22" s="337">
        <f t="shared" si="83"/>
        <v>4.0720720720720722</v>
      </c>
      <c r="EO22" s="52">
        <f t="shared" si="84"/>
        <v>0.14485312425284083</v>
      </c>
      <c r="EP22" s="339">
        <f t="shared" si="85"/>
        <v>0.10810810810810811</v>
      </c>
      <c r="EQ22" s="52">
        <f t="shared" si="86"/>
        <v>8.249674578784813E-2</v>
      </c>
      <c r="ER22" s="49">
        <f t="shared" si="87"/>
        <v>100</v>
      </c>
      <c r="ES22" s="53">
        <f t="shared" si="88"/>
        <v>0.72972178151735212</v>
      </c>
    </row>
    <row r="23" spans="1:149" x14ac:dyDescent="0.45">
      <c r="A23" s="51" t="s">
        <v>702</v>
      </c>
      <c r="B23" s="174" t="s">
        <v>784</v>
      </c>
      <c r="C23" s="51" t="s">
        <v>635</v>
      </c>
      <c r="D23" s="51" t="s">
        <v>819</v>
      </c>
      <c r="E23" s="51" t="s">
        <v>637</v>
      </c>
      <c r="F23" s="51" t="s">
        <v>707</v>
      </c>
      <c r="J23" s="75">
        <v>347.8</v>
      </c>
      <c r="K23" s="51">
        <f t="shared" si="48"/>
        <v>2</v>
      </c>
      <c r="L23" s="75">
        <v>1225</v>
      </c>
      <c r="M23" s="51">
        <f t="shared" si="49"/>
        <v>5</v>
      </c>
      <c r="N23" s="51" t="s">
        <v>748</v>
      </c>
      <c r="O23" s="51" t="s">
        <v>699</v>
      </c>
      <c r="R23" s="130">
        <v>2</v>
      </c>
      <c r="U23" s="49">
        <v>21.563838149138327</v>
      </c>
      <c r="V23" s="51">
        <f t="shared" si="50"/>
        <v>0.5</v>
      </c>
      <c r="W23" s="49">
        <v>0</v>
      </c>
      <c r="X23" s="53">
        <f t="shared" si="51"/>
        <v>0</v>
      </c>
      <c r="Y23" s="49">
        <f t="shared" si="52"/>
        <v>21.563838149138327</v>
      </c>
      <c r="Z23" s="53">
        <f t="shared" si="53"/>
        <v>0.48997587250939167</v>
      </c>
      <c r="AA23" s="192">
        <f t="shared" si="54"/>
        <v>0</v>
      </c>
      <c r="AI23" s="49">
        <v>0</v>
      </c>
      <c r="AJ23" s="49">
        <v>1</v>
      </c>
      <c r="AK23" s="49">
        <f t="shared" si="55"/>
        <v>14.060298149138326</v>
      </c>
      <c r="AL23" s="49">
        <f t="shared" si="56"/>
        <v>0.90168238605176265</v>
      </c>
      <c r="AM23" s="53">
        <f t="shared" si="89"/>
        <v>0.31947962165731258</v>
      </c>
      <c r="AN23" s="53">
        <f t="shared" si="57"/>
        <v>5.9155183435461216E-2</v>
      </c>
      <c r="AO23" s="52">
        <f t="shared" si="58"/>
        <v>0</v>
      </c>
      <c r="AP23" s="53">
        <v>0</v>
      </c>
      <c r="AQ23" s="174" t="s">
        <v>824</v>
      </c>
      <c r="AR23" s="53">
        <v>1.0820000000000001</v>
      </c>
      <c r="AS23" s="66">
        <v>2.266</v>
      </c>
      <c r="AT23" s="66"/>
      <c r="AU23" s="49">
        <v>0</v>
      </c>
      <c r="AV23" s="48">
        <f t="shared" si="59"/>
        <v>3478</v>
      </c>
      <c r="AW23" s="48">
        <f t="shared" si="60"/>
        <v>0</v>
      </c>
      <c r="AX23" s="48" t="s">
        <v>634</v>
      </c>
      <c r="AY23" s="48">
        <f t="shared" si="61"/>
        <v>7881.1480000000001</v>
      </c>
      <c r="AZ23" s="49">
        <f t="shared" si="62"/>
        <v>90.912880164421153</v>
      </c>
      <c r="BB23" s="83" t="s">
        <v>722</v>
      </c>
      <c r="BC23" s="185" t="s">
        <v>751</v>
      </c>
      <c r="BD23" s="51">
        <v>34.479999999999997</v>
      </c>
      <c r="BE23" s="52">
        <v>0.22412878699063796</v>
      </c>
      <c r="BF23" s="51">
        <v>0.6</v>
      </c>
      <c r="BG23" s="52">
        <v>7.7965646955972398E-2</v>
      </c>
      <c r="BH23" s="51">
        <v>7.81</v>
      </c>
      <c r="BI23" s="52">
        <v>0.16441740047497205</v>
      </c>
      <c r="BJ23" s="52"/>
      <c r="BK23" s="52"/>
      <c r="BL23" s="52"/>
      <c r="BM23" s="52"/>
      <c r="BN23" s="51">
        <v>2.85</v>
      </c>
      <c r="BO23" s="52">
        <v>0.20459188516088364</v>
      </c>
      <c r="BP23" s="51">
        <v>0.06</v>
      </c>
      <c r="BQ23" s="52">
        <v>6.3288208762936657E-2</v>
      </c>
      <c r="BR23" s="51">
        <v>10</v>
      </c>
      <c r="BS23" s="52">
        <v>9.6444843795491855E-2</v>
      </c>
      <c r="BT23" s="52"/>
      <c r="BU23" s="52"/>
      <c r="BV23" s="52"/>
      <c r="BW23" s="52"/>
      <c r="BX23" s="51">
        <v>29.05</v>
      </c>
      <c r="BY23" s="52">
        <v>0.2044357832515733</v>
      </c>
      <c r="BZ23" s="51">
        <v>0.66</v>
      </c>
      <c r="CA23" s="52">
        <v>3.5821781083580986E-2</v>
      </c>
      <c r="CB23" s="51">
        <v>4.42</v>
      </c>
      <c r="CC23" s="52">
        <v>0.12789057822998531</v>
      </c>
      <c r="CD23" s="51">
        <v>0.12</v>
      </c>
      <c r="CE23" s="52">
        <v>7.3418393651153865E-2</v>
      </c>
      <c r="CF23" s="52"/>
      <c r="CG23" s="52"/>
      <c r="CH23" s="52"/>
      <c r="CI23" s="52"/>
      <c r="CJ23" s="52"/>
      <c r="CK23" s="52"/>
      <c r="CL23" s="52"/>
      <c r="CM23" s="52"/>
      <c r="CN23" s="52"/>
      <c r="CO23" s="52"/>
      <c r="CP23" s="52"/>
      <c r="CQ23" s="52"/>
      <c r="CR23" s="52"/>
      <c r="CS23" s="52"/>
      <c r="CT23" s="52"/>
      <c r="CU23" s="52"/>
      <c r="CV23" s="52"/>
      <c r="CW23" s="52"/>
      <c r="CX23" s="52"/>
      <c r="CY23" s="52"/>
      <c r="CZ23" s="52"/>
      <c r="DA23" s="52"/>
      <c r="DB23" s="52"/>
      <c r="DC23" s="52"/>
      <c r="DD23" s="52"/>
      <c r="DE23" s="52"/>
      <c r="DF23" s="52"/>
      <c r="DG23" s="52"/>
      <c r="DH23" s="51">
        <v>90.04</v>
      </c>
      <c r="DI23" s="52">
        <v>0.51229858429795228</v>
      </c>
      <c r="DJ23" s="51">
        <v>9.9600000000000009</v>
      </c>
      <c r="DL23" s="51" t="s">
        <v>754</v>
      </c>
      <c r="DM23" s="53">
        <f t="shared" si="63"/>
        <v>8.4939630000000008</v>
      </c>
      <c r="DN23" s="53">
        <f t="shared" si="64"/>
        <v>0.94843860000000002</v>
      </c>
      <c r="DO23" s="348">
        <v>0.99042300000000005</v>
      </c>
      <c r="DP23" s="53">
        <f t="shared" si="65"/>
        <v>0.1980846</v>
      </c>
      <c r="DQ23" s="346">
        <v>7.5035400000000001</v>
      </c>
      <c r="DR23" s="53">
        <f t="shared" si="66"/>
        <v>0.75035399999999997</v>
      </c>
      <c r="DS23" s="48">
        <f t="shared" si="35"/>
        <v>75035.399999999994</v>
      </c>
      <c r="DT23" s="49">
        <f t="shared" si="36"/>
        <v>7503.54</v>
      </c>
      <c r="DU23" s="52"/>
      <c r="DV23" s="49"/>
      <c r="DW23" s="186"/>
      <c r="DX23" s="337">
        <f t="shared" si="67"/>
        <v>38.294091514882268</v>
      </c>
      <c r="DY23" s="53">
        <f t="shared" si="68"/>
        <v>0.33080808352108942</v>
      </c>
      <c r="DZ23" s="337">
        <f t="shared" si="69"/>
        <v>0.66637050199911141</v>
      </c>
      <c r="EA23" s="53">
        <f t="shared" si="70"/>
        <v>8.6672978341495871E-2</v>
      </c>
      <c r="EB23" s="337">
        <f t="shared" si="71"/>
        <v>8.6739227010217679</v>
      </c>
      <c r="EC23" s="53">
        <f t="shared" si="72"/>
        <v>0.1891563671908591</v>
      </c>
      <c r="ED23" s="337">
        <f t="shared" si="73"/>
        <v>3.1652598844957796</v>
      </c>
      <c r="EE23" s="53">
        <f t="shared" si="74"/>
        <v>0.22793590394236912</v>
      </c>
      <c r="EF23" s="339">
        <f t="shared" si="75"/>
        <v>6.6637050199911146E-2</v>
      </c>
      <c r="EG23" s="52">
        <f t="shared" si="76"/>
        <v>7.0290014960973479E-2</v>
      </c>
      <c r="EH23" s="337">
        <f t="shared" si="77"/>
        <v>11.106175033318525</v>
      </c>
      <c r="EI23" s="53">
        <f t="shared" si="78"/>
        <v>0.12436362932061024</v>
      </c>
      <c r="EJ23" s="337">
        <f t="shared" si="79"/>
        <v>32.263438471790309</v>
      </c>
      <c r="EK23" s="53">
        <f t="shared" si="80"/>
        <v>0.29197449047362889</v>
      </c>
      <c r="EL23" s="337">
        <f t="shared" si="81"/>
        <v>0.73300755219902258</v>
      </c>
      <c r="EM23" s="52">
        <f t="shared" si="82"/>
        <v>4.0002299983895012E-2</v>
      </c>
      <c r="EN23" s="337">
        <f t="shared" si="83"/>
        <v>4.908929364726788</v>
      </c>
      <c r="EO23" s="52">
        <f t="shared" si="84"/>
        <v>0.14475756668984666</v>
      </c>
      <c r="EP23" s="339">
        <f t="shared" si="85"/>
        <v>0.13327410039982229</v>
      </c>
      <c r="EQ23" s="52">
        <f t="shared" si="86"/>
        <v>8.1543278858791118E-2</v>
      </c>
      <c r="ER23" s="49">
        <f t="shared" si="87"/>
        <v>100</v>
      </c>
      <c r="ES23" s="53">
        <f t="shared" si="88"/>
        <v>0.80464194346812568</v>
      </c>
    </row>
    <row r="24" spans="1:149" x14ac:dyDescent="0.45">
      <c r="A24" s="51" t="s">
        <v>702</v>
      </c>
      <c r="B24" s="174" t="s">
        <v>785</v>
      </c>
      <c r="C24" s="51" t="s">
        <v>635</v>
      </c>
      <c r="D24" s="51" t="s">
        <v>819</v>
      </c>
      <c r="E24" s="51" t="s">
        <v>637</v>
      </c>
      <c r="F24" s="51" t="s">
        <v>708</v>
      </c>
      <c r="J24" s="75">
        <v>347.8</v>
      </c>
      <c r="K24" s="51">
        <f t="shared" si="48"/>
        <v>2</v>
      </c>
      <c r="L24" s="75">
        <v>1225</v>
      </c>
      <c r="M24" s="51">
        <f t="shared" si="49"/>
        <v>5</v>
      </c>
      <c r="N24" s="51" t="s">
        <v>748</v>
      </c>
      <c r="O24" s="51" t="s">
        <v>699</v>
      </c>
      <c r="R24" s="130">
        <v>2</v>
      </c>
      <c r="U24" s="49">
        <v>15.222154543174677</v>
      </c>
      <c r="V24" s="51">
        <f t="shared" si="50"/>
        <v>0.5</v>
      </c>
      <c r="W24" s="49">
        <v>0</v>
      </c>
      <c r="X24" s="53">
        <f t="shared" si="51"/>
        <v>0</v>
      </c>
      <c r="Y24" s="49">
        <f t="shared" si="52"/>
        <v>15.222154543174677</v>
      </c>
      <c r="Z24" s="53">
        <f t="shared" si="53"/>
        <v>0.34587944883378047</v>
      </c>
      <c r="AA24" s="192">
        <f t="shared" si="54"/>
        <v>0</v>
      </c>
      <c r="AI24" s="49">
        <v>0</v>
      </c>
      <c r="AJ24" s="49">
        <v>1</v>
      </c>
      <c r="AK24" s="49">
        <f t="shared" si="55"/>
        <v>12.43026287650801</v>
      </c>
      <c r="AL24" s="49">
        <f t="shared" si="56"/>
        <v>0.57266621236460924</v>
      </c>
      <c r="AM24" s="53">
        <f t="shared" si="89"/>
        <v>0.28244178315173846</v>
      </c>
      <c r="AN24" s="53">
        <f t="shared" si="57"/>
        <v>5.6999029693572678E-2</v>
      </c>
      <c r="AO24" s="52">
        <f t="shared" si="58"/>
        <v>0</v>
      </c>
      <c r="AP24" s="53">
        <v>0</v>
      </c>
      <c r="AQ24" s="174" t="s">
        <v>824</v>
      </c>
      <c r="AR24" s="53">
        <v>1.0820000000000001</v>
      </c>
      <c r="AS24" s="66">
        <v>2.266</v>
      </c>
      <c r="AT24" s="66"/>
      <c r="AU24" s="49">
        <v>0</v>
      </c>
      <c r="AV24" s="48">
        <f t="shared" si="59"/>
        <v>3478</v>
      </c>
      <c r="AW24" s="48">
        <f t="shared" si="60"/>
        <v>0</v>
      </c>
      <c r="AX24" s="48" t="s">
        <v>634</v>
      </c>
      <c r="AY24" s="48">
        <f t="shared" si="61"/>
        <v>7881.1480000000001</v>
      </c>
      <c r="AZ24" s="49">
        <f t="shared" si="62"/>
        <v>90.912880164421153</v>
      </c>
      <c r="BB24" s="83" t="s">
        <v>722</v>
      </c>
      <c r="BC24" s="185" t="s">
        <v>751</v>
      </c>
      <c r="BD24" s="51">
        <v>40.97</v>
      </c>
      <c r="BE24" s="52">
        <v>1.2369766453141426</v>
      </c>
      <c r="BF24" s="51">
        <v>0.82</v>
      </c>
      <c r="BG24" s="52">
        <v>0.10784389302671697</v>
      </c>
      <c r="BH24" s="51">
        <v>9.74</v>
      </c>
      <c r="BI24" s="52">
        <v>0.5724675122935613</v>
      </c>
      <c r="BJ24" s="52"/>
      <c r="BK24" s="52"/>
      <c r="BL24" s="52"/>
      <c r="BM24" s="52"/>
      <c r="BN24" s="51">
        <v>3.68</v>
      </c>
      <c r="BO24" s="52">
        <v>0.30739024999090925</v>
      </c>
      <c r="BP24" s="51">
        <v>0.06</v>
      </c>
      <c r="BQ24" s="52">
        <v>6.0514808974854735E-2</v>
      </c>
      <c r="BR24" s="51">
        <v>9.3800000000000008</v>
      </c>
      <c r="BS24" s="52">
        <v>0.55294493872641415</v>
      </c>
      <c r="BT24" s="52"/>
      <c r="BU24" s="52"/>
      <c r="BV24" s="52"/>
      <c r="BW24" s="52"/>
      <c r="BX24" s="51">
        <v>22.96</v>
      </c>
      <c r="BY24" s="52">
        <v>0.7319943126037326</v>
      </c>
      <c r="BZ24" s="51">
        <v>0.82</v>
      </c>
      <c r="CA24" s="52">
        <v>9.4772456025222968E-2</v>
      </c>
      <c r="CB24" s="51">
        <v>5.58</v>
      </c>
      <c r="CC24" s="52">
        <v>0.69375130346013247</v>
      </c>
      <c r="CD24" s="51">
        <v>0.19</v>
      </c>
      <c r="CE24" s="52">
        <v>9.4504956706541507E-2</v>
      </c>
      <c r="CF24" s="52"/>
      <c r="CG24" s="52"/>
      <c r="CH24" s="52"/>
      <c r="CI24" s="52"/>
      <c r="CJ24" s="52"/>
      <c r="CK24" s="52"/>
      <c r="CL24" s="52"/>
      <c r="CM24" s="52"/>
      <c r="CN24" s="52"/>
      <c r="CO24" s="52"/>
      <c r="CP24" s="52"/>
      <c r="CQ24" s="52"/>
      <c r="CR24" s="52"/>
      <c r="CS24" s="52"/>
      <c r="CT24" s="52"/>
      <c r="CU24" s="52"/>
      <c r="CV24" s="52"/>
      <c r="CW24" s="52"/>
      <c r="CX24" s="52"/>
      <c r="CY24" s="52"/>
      <c r="CZ24" s="52"/>
      <c r="DA24" s="52"/>
      <c r="DB24" s="52"/>
      <c r="DC24" s="52"/>
      <c r="DD24" s="52"/>
      <c r="DE24" s="52"/>
      <c r="DF24" s="52"/>
      <c r="DG24" s="52"/>
      <c r="DH24" s="51">
        <v>94.19</v>
      </c>
      <c r="DI24" s="52">
        <v>0.92454815564429516</v>
      </c>
      <c r="DJ24" s="51">
        <v>5.81</v>
      </c>
      <c r="DL24" s="51" t="s">
        <v>754</v>
      </c>
      <c r="DM24" s="53">
        <f t="shared" si="63"/>
        <v>3.3858916666666667</v>
      </c>
      <c r="DN24" s="53">
        <f t="shared" si="64"/>
        <v>0.39798916666666673</v>
      </c>
      <c r="DO24" s="348">
        <v>0.59400000000000008</v>
      </c>
      <c r="DP24" s="53">
        <f t="shared" si="65"/>
        <v>0.11880000000000002</v>
      </c>
      <c r="DQ24" s="346">
        <v>2.7918916666666669</v>
      </c>
      <c r="DR24" s="53">
        <f t="shared" si="66"/>
        <v>0.27918916666666671</v>
      </c>
      <c r="DS24" s="48">
        <f t="shared" si="35"/>
        <v>27918.916666666668</v>
      </c>
      <c r="DT24" s="49">
        <f t="shared" si="36"/>
        <v>2791.8916666666669</v>
      </c>
      <c r="DU24" s="52"/>
      <c r="DV24" s="49"/>
      <c r="DW24" s="186"/>
      <c r="DX24" s="337">
        <f t="shared" si="67"/>
        <v>43.497186537849032</v>
      </c>
      <c r="DY24" s="53">
        <f t="shared" si="68"/>
        <v>1.3809392240666076</v>
      </c>
      <c r="DZ24" s="337">
        <f t="shared" si="69"/>
        <v>0.8705807410553138</v>
      </c>
      <c r="EA24" s="53">
        <f t="shared" si="70"/>
        <v>0.1148145689484925</v>
      </c>
      <c r="EB24" s="337">
        <f t="shared" si="71"/>
        <v>10.34080050960824</v>
      </c>
      <c r="EC24" s="53">
        <f t="shared" si="72"/>
        <v>0.61619703199953557</v>
      </c>
      <c r="ED24" s="337">
        <f t="shared" si="73"/>
        <v>3.9069964964433592</v>
      </c>
      <c r="EE24" s="53">
        <f t="shared" si="74"/>
        <v>0.32859683863808092</v>
      </c>
      <c r="EF24" s="339">
        <f t="shared" si="75"/>
        <v>6.3701029833315645E-2</v>
      </c>
      <c r="EG24" s="52">
        <f t="shared" si="76"/>
        <v>6.4250636800381372E-2</v>
      </c>
      <c r="EH24" s="337">
        <f t="shared" si="77"/>
        <v>9.9585943306083458</v>
      </c>
      <c r="EI24" s="53">
        <f t="shared" si="78"/>
        <v>0.59513544719205225</v>
      </c>
      <c r="EJ24" s="337">
        <f t="shared" si="79"/>
        <v>24.376260749548788</v>
      </c>
      <c r="EK24" s="53">
        <f t="shared" si="80"/>
        <v>0.81314684924295988</v>
      </c>
      <c r="EL24" s="337">
        <f t="shared" si="81"/>
        <v>0.8705807410553138</v>
      </c>
      <c r="EM24" s="52">
        <f t="shared" si="82"/>
        <v>0.10098060981849237</v>
      </c>
      <c r="EN24" s="337">
        <f t="shared" si="83"/>
        <v>5.9241957744983544</v>
      </c>
      <c r="EO24" s="52">
        <f t="shared" si="84"/>
        <v>0.73883648576953276</v>
      </c>
      <c r="EP24" s="339">
        <f t="shared" si="85"/>
        <v>0.20171992780549952</v>
      </c>
      <c r="EQ24" s="52">
        <f t="shared" si="86"/>
        <v>0.10035391996481674</v>
      </c>
      <c r="ER24" s="49">
        <f t="shared" si="87"/>
        <v>100</v>
      </c>
      <c r="ES24" s="53">
        <f t="shared" si="88"/>
        <v>1.3881606760581733</v>
      </c>
    </row>
    <row r="25" spans="1:149" ht="15.75" customHeight="1" x14ac:dyDescent="0.45">
      <c r="A25" s="51" t="s">
        <v>702</v>
      </c>
      <c r="B25" s="174" t="s">
        <v>786</v>
      </c>
      <c r="C25" s="51" t="s">
        <v>635</v>
      </c>
      <c r="D25" s="51" t="s">
        <v>819</v>
      </c>
      <c r="E25" s="51" t="s">
        <v>649</v>
      </c>
      <c r="F25" s="51" t="s">
        <v>624</v>
      </c>
      <c r="J25" s="75">
        <v>1500</v>
      </c>
      <c r="K25" s="51">
        <f t="shared" si="48"/>
        <v>50</v>
      </c>
      <c r="L25" s="75">
        <v>1300</v>
      </c>
      <c r="M25" s="51">
        <f t="shared" si="49"/>
        <v>10</v>
      </c>
      <c r="N25" s="51" t="s">
        <v>748</v>
      </c>
      <c r="O25" s="51" t="s">
        <v>699</v>
      </c>
      <c r="R25" s="130">
        <v>2</v>
      </c>
      <c r="U25" s="49">
        <v>33</v>
      </c>
      <c r="V25" s="51">
        <f t="shared" si="50"/>
        <v>0.5</v>
      </c>
      <c r="W25" s="49">
        <v>0</v>
      </c>
      <c r="X25" s="53">
        <f t="shared" si="51"/>
        <v>0</v>
      </c>
      <c r="Y25" s="49">
        <f t="shared" si="52"/>
        <v>33</v>
      </c>
      <c r="Z25" s="53">
        <f t="shared" si="53"/>
        <v>0.74982958418541246</v>
      </c>
      <c r="AA25" s="192">
        <f t="shared" si="54"/>
        <v>0</v>
      </c>
      <c r="AI25" s="49">
        <v>0</v>
      </c>
      <c r="AJ25" s="49">
        <v>1</v>
      </c>
      <c r="AK25" s="49">
        <f t="shared" si="55"/>
        <v>8.1459766666666695</v>
      </c>
      <c r="AL25" s="49">
        <f t="shared" si="56"/>
        <v>2.535197183364398</v>
      </c>
      <c r="AM25" s="53">
        <f t="shared" si="89"/>
        <v>0.18509376656820428</v>
      </c>
      <c r="AN25" s="53">
        <f t="shared" si="57"/>
        <v>7.9986945489465222E-2</v>
      </c>
      <c r="AO25" s="52">
        <f t="shared" si="58"/>
        <v>0</v>
      </c>
      <c r="AP25" s="53">
        <v>0</v>
      </c>
      <c r="AQ25" s="174" t="s">
        <v>824</v>
      </c>
      <c r="AR25" s="53">
        <v>3.0419999999999998</v>
      </c>
      <c r="AS25" s="53">
        <v>3.2</v>
      </c>
      <c r="AT25" s="53"/>
      <c r="AU25" s="49">
        <v>0</v>
      </c>
      <c r="AV25" s="48">
        <f t="shared" si="59"/>
        <v>15000</v>
      </c>
      <c r="AW25" s="48">
        <f t="shared" si="60"/>
        <v>0</v>
      </c>
      <c r="AX25" s="48" t="s">
        <v>634</v>
      </c>
      <c r="AY25" s="48">
        <f t="shared" si="61"/>
        <v>48000</v>
      </c>
      <c r="AZ25" s="49">
        <f t="shared" si="62"/>
        <v>484.24787041348981</v>
      </c>
      <c r="BB25" s="83" t="s">
        <v>723</v>
      </c>
      <c r="BC25" s="185"/>
      <c r="BD25" s="51">
        <v>16.244638034658927</v>
      </c>
      <c r="BF25" s="51">
        <v>0.39115570469798677</v>
      </c>
      <c r="BH25" s="51">
        <v>3.8035513673244528</v>
      </c>
      <c r="BN25" s="51">
        <v>1.6989001502554346</v>
      </c>
      <c r="BP25" s="51">
        <v>0.01</v>
      </c>
      <c r="BR25" s="51">
        <v>6.3678249901552642</v>
      </c>
      <c r="BX25" s="51">
        <v>37.04641778817691</v>
      </c>
      <c r="BZ25" s="51">
        <v>0.28023095261945313</v>
      </c>
      <c r="CB25" s="51">
        <v>2.2389285485325061</v>
      </c>
      <c r="CD25" s="51">
        <v>0.14887269357908448</v>
      </c>
      <c r="DH25" s="51">
        <f>SUM(BD25:CD25)</f>
        <v>68.230520229999996</v>
      </c>
      <c r="DI25" s="67"/>
      <c r="DJ25" s="49">
        <f>100-DH25</f>
        <v>31.769479770000004</v>
      </c>
      <c r="DK25" s="49"/>
      <c r="DL25" s="49" t="s">
        <v>754</v>
      </c>
      <c r="DM25" s="53">
        <f t="shared" si="63"/>
        <v>26.217523333333329</v>
      </c>
      <c r="DN25" s="53">
        <f t="shared" si="64"/>
        <v>2.758102333333333</v>
      </c>
      <c r="DO25" s="348">
        <v>1.3634999999999999</v>
      </c>
      <c r="DP25" s="53">
        <f t="shared" si="65"/>
        <v>0.2727</v>
      </c>
      <c r="DQ25" s="346">
        <v>24.85402333333333</v>
      </c>
      <c r="DR25" s="53">
        <f t="shared" si="66"/>
        <v>2.485402333333333</v>
      </c>
      <c r="DS25" s="48">
        <f t="shared" si="35"/>
        <v>248540.23333333331</v>
      </c>
      <c r="DT25" s="49">
        <f t="shared" si="36"/>
        <v>24854.023333333331</v>
      </c>
      <c r="DU25" s="52"/>
      <c r="DV25" s="49"/>
      <c r="DW25" s="186"/>
      <c r="DX25" s="337">
        <f t="shared" ref="DX25:DX33" si="90">BD25/$DH25*100</f>
        <v>23.808462810923121</v>
      </c>
      <c r="DY25" s="53">
        <f t="shared" ref="DY25:DY33" si="91">DX25*SQRT(((BE25/BD25)^2)+(($DI25/$DH25)^2))</f>
        <v>0</v>
      </c>
      <c r="DZ25" s="337">
        <f t="shared" ref="DZ25:DZ33" si="92">BF25/$DH25*100</f>
        <v>0.57328553758557033</v>
      </c>
      <c r="EA25" s="53">
        <f t="shared" ref="EA25:EA33" si="93">DZ25*SQRT(((BG25/BF25)^2)+(($DI25/$DH25)^2))</f>
        <v>0</v>
      </c>
      <c r="EB25" s="337">
        <f t="shared" ref="EB25:EB33" si="94">BH25/$DH25*100</f>
        <v>5.5745601154775972</v>
      </c>
      <c r="EC25" s="53">
        <f t="shared" ref="EC25:EC33" si="95">EB25*SQRT(((BI25/BH25)^2)+(($DI25/$DH25)^2))</f>
        <v>0</v>
      </c>
      <c r="ED25" s="337">
        <f t="shared" ref="ED25:ED33" si="96">BN25/$DH25*100</f>
        <v>2.4899416632447897</v>
      </c>
      <c r="EE25" s="53">
        <f t="shared" ref="EE25:EE33" si="97">ED25*SQRT(((BO25/BN25)^2)+(($DI25/$DH25)^2))</f>
        <v>0</v>
      </c>
      <c r="EF25" s="339">
        <f t="shared" ref="EF25:EF33" si="98">BP25/$DH25*100</f>
        <v>1.4656197792850979E-2</v>
      </c>
      <c r="EG25" s="52">
        <f t="shared" ref="EG25:EG33" si="99">EF25*SQRT(((BQ25/BP25)^2)+(($DI25/$DH25)^2))</f>
        <v>0</v>
      </c>
      <c r="EH25" s="337">
        <f t="shared" ref="EH25:EH33" si="100">BR25/$DH25*100</f>
        <v>9.3328102565974884</v>
      </c>
      <c r="EI25" s="53">
        <f t="shared" ref="EI25:EI33" si="101">EH25*SQRT(((BS25/BR25)^2)+(($DI25/$DH25)^2))</f>
        <v>0</v>
      </c>
      <c r="EJ25" s="337">
        <f t="shared" ref="EJ25:EJ33" si="102">BX25/$DH25*100</f>
        <v>54.295962662011362</v>
      </c>
      <c r="EK25" s="53">
        <f t="shared" ref="EK25:EK33" si="103">EJ25*SQRT(((BY25/BX25)^2)+(($DI25/$DH25)^2))</f>
        <v>0</v>
      </c>
      <c r="EL25" s="337">
        <f t="shared" ref="EL25:EL33" si="104">BZ25/$DH25*100</f>
        <v>0.41071202692697562</v>
      </c>
      <c r="EM25" s="52">
        <f t="shared" ref="EM25:EM33" si="105">EL25*SQRT(((CA25/BZ25)^2)+(($DI25/$DH25)^2))</f>
        <v>0</v>
      </c>
      <c r="EN25" s="337">
        <f t="shared" ref="EN25:EN33" si="106">CB25/$DH25*100</f>
        <v>3.2814179651353164</v>
      </c>
      <c r="EO25" s="52">
        <f t="shared" ref="EO25:EO33" si="107">EN25*SQRT(((CC25/CB25)^2)+(($DI25/$DH25)^2))</f>
        <v>0</v>
      </c>
      <c r="EP25" s="339">
        <f t="shared" ref="EP25:EP33" si="108">CD25/$DH25*100</f>
        <v>0.21819076430495579</v>
      </c>
      <c r="EQ25" s="52">
        <f t="shared" ref="EQ25:EQ33" si="109">EP25*SQRT(((CE25/CD25)^2)+(($DI25/$DH25)^2))</f>
        <v>0</v>
      </c>
      <c r="ER25" s="49">
        <f t="shared" ref="ER25:ER33" si="110">DH25/$DH25*100</f>
        <v>100</v>
      </c>
      <c r="ES25" s="53">
        <f t="shared" ref="ES25:ES33" si="111">ER25*SQRT(((DI25/DH25)^2)+(($DI25/$DH25)^2))</f>
        <v>0</v>
      </c>
    </row>
    <row r="26" spans="1:149" ht="15.75" customHeight="1" x14ac:dyDescent="0.45">
      <c r="A26" s="51" t="s">
        <v>702</v>
      </c>
      <c r="B26" s="174" t="s">
        <v>787</v>
      </c>
      <c r="C26" s="51" t="s">
        <v>635</v>
      </c>
      <c r="D26" s="51" t="s">
        <v>819</v>
      </c>
      <c r="E26" s="51" t="s">
        <v>637</v>
      </c>
      <c r="F26" s="51" t="s">
        <v>625</v>
      </c>
      <c r="J26" s="75">
        <v>59.3</v>
      </c>
      <c r="K26" s="51">
        <f t="shared" si="48"/>
        <v>2</v>
      </c>
      <c r="L26" s="75">
        <v>1225</v>
      </c>
      <c r="M26" s="51">
        <f t="shared" si="49"/>
        <v>5</v>
      </c>
      <c r="N26" s="51" t="s">
        <v>748</v>
      </c>
      <c r="O26" s="51" t="s">
        <v>699</v>
      </c>
      <c r="R26" s="130">
        <v>2</v>
      </c>
      <c r="U26" s="49">
        <v>33</v>
      </c>
      <c r="V26" s="51">
        <f t="shared" si="50"/>
        <v>0.5</v>
      </c>
      <c r="W26" s="49">
        <v>0</v>
      </c>
      <c r="X26" s="53">
        <f t="shared" si="51"/>
        <v>0</v>
      </c>
      <c r="Y26" s="49">
        <f t="shared" si="52"/>
        <v>33</v>
      </c>
      <c r="Z26" s="53">
        <f t="shared" si="53"/>
        <v>0.74982958418541246</v>
      </c>
      <c r="AA26" s="192">
        <f t="shared" si="54"/>
        <v>0</v>
      </c>
      <c r="AI26" s="49">
        <v>0</v>
      </c>
      <c r="AJ26" s="49">
        <v>1</v>
      </c>
      <c r="AK26" s="49">
        <f t="shared" si="55"/>
        <v>17.125900000000001</v>
      </c>
      <c r="AL26" s="49">
        <f t="shared" si="56"/>
        <v>1.6642927951835877</v>
      </c>
      <c r="AM26" s="53">
        <f t="shared" si="89"/>
        <v>0.38913655987275625</v>
      </c>
      <c r="AN26" s="53">
        <f t="shared" si="57"/>
        <v>6.7153857592956029E-2</v>
      </c>
      <c r="AO26" s="52">
        <f t="shared" si="58"/>
        <v>0</v>
      </c>
      <c r="AP26" s="53">
        <v>0</v>
      </c>
      <c r="AQ26" s="174" t="s">
        <v>824</v>
      </c>
      <c r="AR26" s="53">
        <v>0.99450000000000005</v>
      </c>
      <c r="AS26" s="53">
        <v>1.1299999999999999</v>
      </c>
      <c r="AT26" s="53"/>
      <c r="AU26" s="49">
        <v>0</v>
      </c>
      <c r="AV26" s="48">
        <f t="shared" si="59"/>
        <v>593</v>
      </c>
      <c r="AW26" s="48">
        <f t="shared" si="60"/>
        <v>0</v>
      </c>
      <c r="AX26" s="48" t="s">
        <v>634</v>
      </c>
      <c r="AY26" s="48">
        <f t="shared" si="61"/>
        <v>670.08999999999992</v>
      </c>
      <c r="AZ26" s="49">
        <f t="shared" si="62"/>
        <v>23.572485248908311</v>
      </c>
      <c r="BB26" s="83" t="s">
        <v>723</v>
      </c>
      <c r="BC26" s="185"/>
      <c r="BD26" s="51">
        <v>16.244638034658927</v>
      </c>
      <c r="BF26" s="51">
        <v>0.39115570469798677</v>
      </c>
      <c r="BH26" s="51">
        <v>3.8035513673244528</v>
      </c>
      <c r="BN26" s="51">
        <v>1.6989001502554346</v>
      </c>
      <c r="BP26" s="51">
        <v>0.01</v>
      </c>
      <c r="BR26" s="51">
        <v>6.3678249901552642</v>
      </c>
      <c r="BX26" s="51">
        <v>37.04641778817691</v>
      </c>
      <c r="BZ26" s="51">
        <v>0.28023095261945313</v>
      </c>
      <c r="CB26" s="51">
        <v>2.2389285485325061</v>
      </c>
      <c r="CD26" s="51">
        <v>0.14887269357908448</v>
      </c>
      <c r="DH26" s="51">
        <f>SUM(BD26:CD26)</f>
        <v>68.230520229999996</v>
      </c>
      <c r="DI26" s="67"/>
      <c r="DJ26" s="49">
        <f>100-DH26</f>
        <v>31.769479770000004</v>
      </c>
      <c r="DK26" s="49"/>
      <c r="DL26" s="49" t="s">
        <v>754</v>
      </c>
      <c r="DM26" s="53">
        <f t="shared" si="63"/>
        <v>16.709479999999999</v>
      </c>
      <c r="DN26" s="53">
        <f t="shared" si="64"/>
        <v>1.7544859999999998</v>
      </c>
      <c r="DO26" s="348">
        <v>0.83538000000000001</v>
      </c>
      <c r="DP26" s="53">
        <f t="shared" si="65"/>
        <v>0.167076</v>
      </c>
      <c r="DQ26" s="346">
        <v>15.874099999999999</v>
      </c>
      <c r="DR26" s="53">
        <f t="shared" si="66"/>
        <v>1.5874099999999998</v>
      </c>
      <c r="DS26" s="48">
        <f t="shared" si="35"/>
        <v>158741</v>
      </c>
      <c r="DT26" s="49">
        <f t="shared" si="36"/>
        <v>15874.099999999999</v>
      </c>
      <c r="DU26" s="52"/>
      <c r="DV26" s="49"/>
      <c r="DW26" s="186"/>
      <c r="DX26" s="337">
        <f t="shared" si="90"/>
        <v>23.808462810923121</v>
      </c>
      <c r="DY26" s="53">
        <f t="shared" si="91"/>
        <v>0</v>
      </c>
      <c r="DZ26" s="337">
        <f t="shared" si="92"/>
        <v>0.57328553758557033</v>
      </c>
      <c r="EA26" s="53">
        <f t="shared" si="93"/>
        <v>0</v>
      </c>
      <c r="EB26" s="337">
        <f t="shared" si="94"/>
        <v>5.5745601154775972</v>
      </c>
      <c r="EC26" s="53">
        <f t="shared" si="95"/>
        <v>0</v>
      </c>
      <c r="ED26" s="337">
        <f t="shared" si="96"/>
        <v>2.4899416632447897</v>
      </c>
      <c r="EE26" s="53">
        <f t="shared" si="97"/>
        <v>0</v>
      </c>
      <c r="EF26" s="339">
        <f t="shared" si="98"/>
        <v>1.4656197792850979E-2</v>
      </c>
      <c r="EG26" s="52">
        <f t="shared" si="99"/>
        <v>0</v>
      </c>
      <c r="EH26" s="337">
        <f t="shared" si="100"/>
        <v>9.3328102565974884</v>
      </c>
      <c r="EI26" s="53">
        <f t="shared" si="101"/>
        <v>0</v>
      </c>
      <c r="EJ26" s="337">
        <f t="shared" si="102"/>
        <v>54.295962662011362</v>
      </c>
      <c r="EK26" s="53">
        <f t="shared" si="103"/>
        <v>0</v>
      </c>
      <c r="EL26" s="337">
        <f t="shared" si="104"/>
        <v>0.41071202692697562</v>
      </c>
      <c r="EM26" s="52">
        <f t="shared" si="105"/>
        <v>0</v>
      </c>
      <c r="EN26" s="337">
        <f t="shared" si="106"/>
        <v>3.2814179651353164</v>
      </c>
      <c r="EO26" s="52">
        <f t="shared" si="107"/>
        <v>0</v>
      </c>
      <c r="EP26" s="339">
        <f t="shared" si="108"/>
        <v>0.21819076430495579</v>
      </c>
      <c r="EQ26" s="52">
        <f t="shared" si="109"/>
        <v>0</v>
      </c>
      <c r="ER26" s="49">
        <f t="shared" si="110"/>
        <v>100</v>
      </c>
      <c r="ES26" s="53">
        <f t="shared" si="111"/>
        <v>0</v>
      </c>
    </row>
    <row r="27" spans="1:149" x14ac:dyDescent="0.45">
      <c r="A27" s="51" t="s">
        <v>702</v>
      </c>
      <c r="B27" s="174" t="s">
        <v>788</v>
      </c>
      <c r="C27" s="51" t="s">
        <v>635</v>
      </c>
      <c r="D27" s="51" t="s">
        <v>819</v>
      </c>
      <c r="E27" s="51" t="s">
        <v>637</v>
      </c>
      <c r="F27" s="51" t="s">
        <v>709</v>
      </c>
      <c r="J27" s="75">
        <v>179.2</v>
      </c>
      <c r="K27" s="51">
        <f t="shared" si="48"/>
        <v>2</v>
      </c>
      <c r="L27" s="75">
        <v>1225</v>
      </c>
      <c r="M27" s="51">
        <f t="shared" si="49"/>
        <v>5</v>
      </c>
      <c r="N27" s="51" t="s">
        <v>748</v>
      </c>
      <c r="O27" s="51" t="s">
        <v>699</v>
      </c>
      <c r="R27" s="130">
        <v>2</v>
      </c>
      <c r="U27" s="49">
        <v>30.087424633757244</v>
      </c>
      <c r="V27" s="51">
        <f t="shared" si="50"/>
        <v>0.5</v>
      </c>
      <c r="W27" s="49">
        <v>0</v>
      </c>
      <c r="X27" s="53">
        <f t="shared" si="51"/>
        <v>0</v>
      </c>
      <c r="Y27" s="49">
        <f t="shared" si="52"/>
        <v>30.087424633757244</v>
      </c>
      <c r="Z27" s="53">
        <f t="shared" si="53"/>
        <v>0.68364973037394328</v>
      </c>
      <c r="AA27" s="192">
        <f t="shared" si="54"/>
        <v>0</v>
      </c>
      <c r="AI27" s="49">
        <v>0</v>
      </c>
      <c r="AJ27" s="49">
        <v>1</v>
      </c>
      <c r="AK27" s="49">
        <f t="shared" si="55"/>
        <v>13.726574633757245</v>
      </c>
      <c r="AL27" s="49">
        <f t="shared" si="56"/>
        <v>1.7107817298606505</v>
      </c>
      <c r="AM27" s="53">
        <f t="shared" si="89"/>
        <v>0.31189671969455229</v>
      </c>
      <c r="AN27" s="53">
        <f t="shared" si="57"/>
        <v>6.7754328431686398E-2</v>
      </c>
      <c r="AO27" s="52">
        <f t="shared" si="58"/>
        <v>0</v>
      </c>
      <c r="AP27" s="53">
        <v>0</v>
      </c>
      <c r="AQ27" s="174" t="s">
        <v>824</v>
      </c>
      <c r="AR27" s="53">
        <v>1.008</v>
      </c>
      <c r="AS27" s="66">
        <v>1.4950000000000001</v>
      </c>
      <c r="AT27" s="66"/>
      <c r="AU27" s="49">
        <v>0</v>
      </c>
      <c r="AV27" s="48">
        <f t="shared" si="59"/>
        <v>1792</v>
      </c>
      <c r="AW27" s="48">
        <f t="shared" si="60"/>
        <v>0</v>
      </c>
      <c r="AX27" s="48" t="s">
        <v>634</v>
      </c>
      <c r="AY27" s="48">
        <f t="shared" si="61"/>
        <v>2679.04</v>
      </c>
      <c r="AZ27" s="49">
        <f t="shared" si="62"/>
        <v>40.146426144303305</v>
      </c>
      <c r="BB27" s="83" t="s">
        <v>722</v>
      </c>
      <c r="BC27" s="185" t="s">
        <v>751</v>
      </c>
      <c r="BD27" s="51">
        <v>21.5</v>
      </c>
      <c r="BE27" s="52">
        <v>0.19568592809944296</v>
      </c>
      <c r="BF27" s="51">
        <v>0.3</v>
      </c>
      <c r="BG27" s="52">
        <v>7.5953971903734277E-2</v>
      </c>
      <c r="BH27" s="51">
        <v>4</v>
      </c>
      <c r="BI27" s="52">
        <v>8.444867640980773E-2</v>
      </c>
      <c r="BJ27" s="52"/>
      <c r="BK27" s="52"/>
      <c r="BL27" s="52"/>
      <c r="BM27" s="52"/>
      <c r="BN27" s="51">
        <v>1.2</v>
      </c>
      <c r="BO27" s="52">
        <v>0.15800843859321911</v>
      </c>
      <c r="BP27" s="51">
        <v>0.1</v>
      </c>
      <c r="BQ27" s="52">
        <v>4.690415759823429E-2</v>
      </c>
      <c r="BR27" s="51">
        <v>8</v>
      </c>
      <c r="BS27" s="52">
        <v>6.7853471298463822E-2</v>
      </c>
      <c r="BT27" s="52"/>
      <c r="BU27" s="52"/>
      <c r="BV27" s="52"/>
      <c r="BW27" s="52"/>
      <c r="BX27" s="51">
        <v>39.700000000000003</v>
      </c>
      <c r="BY27" s="52">
        <v>0.20597223454511718</v>
      </c>
      <c r="BZ27" s="51">
        <v>0.4</v>
      </c>
      <c r="CA27" s="52">
        <v>4.2467738012870723E-2</v>
      </c>
      <c r="CB27" s="51">
        <v>4.3</v>
      </c>
      <c r="CC27" s="52">
        <v>9.4181608812954967E-2</v>
      </c>
      <c r="CD27" s="51">
        <v>0.1</v>
      </c>
      <c r="CE27" s="52">
        <v>9.3471076303117212E-2</v>
      </c>
      <c r="CF27" s="52"/>
      <c r="CG27" s="52"/>
      <c r="CH27" s="52"/>
      <c r="CI27" s="52"/>
      <c r="CJ27" s="52"/>
      <c r="CK27" s="52"/>
      <c r="CL27" s="52"/>
      <c r="CM27" s="52"/>
      <c r="CN27" s="52"/>
      <c r="CO27" s="52"/>
      <c r="CP27" s="52"/>
      <c r="CQ27" s="52"/>
      <c r="CR27" s="52"/>
      <c r="CS27" s="52"/>
      <c r="CT27" s="52"/>
      <c r="CU27" s="52"/>
      <c r="CV27" s="52"/>
      <c r="CW27" s="52"/>
      <c r="CX27" s="52"/>
      <c r="CY27" s="52"/>
      <c r="CZ27" s="52"/>
      <c r="DA27" s="52"/>
      <c r="DB27" s="52"/>
      <c r="DC27" s="52"/>
      <c r="DD27" s="52"/>
      <c r="DE27" s="52"/>
      <c r="DF27" s="52"/>
      <c r="DG27" s="52"/>
      <c r="DH27" s="51">
        <v>79.599999999999994</v>
      </c>
      <c r="DI27" s="52">
        <v>0.36975810015681687</v>
      </c>
      <c r="DJ27" s="51">
        <v>20.399999999999999</v>
      </c>
      <c r="DL27" s="51" t="s">
        <v>754</v>
      </c>
      <c r="DM27" s="53">
        <f t="shared" si="63"/>
        <v>17.132831299999999</v>
      </c>
      <c r="DN27" s="53">
        <f t="shared" si="64"/>
        <v>1.79048126</v>
      </c>
      <c r="DO27" s="348">
        <v>0.77198129999999998</v>
      </c>
      <c r="DP27" s="53">
        <f t="shared" si="65"/>
        <v>0.15439626000000001</v>
      </c>
      <c r="DQ27" s="346">
        <v>16.360849999999999</v>
      </c>
      <c r="DR27" s="53">
        <f t="shared" si="66"/>
        <v>1.636085</v>
      </c>
      <c r="DS27" s="48">
        <f t="shared" si="35"/>
        <v>163608.5</v>
      </c>
      <c r="DT27" s="49">
        <f t="shared" si="36"/>
        <v>16360.85</v>
      </c>
      <c r="DU27" s="52"/>
      <c r="DV27" s="49"/>
      <c r="DW27" s="186"/>
      <c r="DX27" s="337">
        <f t="shared" si="90"/>
        <v>27.010050251256285</v>
      </c>
      <c r="DY27" s="53">
        <f t="shared" si="91"/>
        <v>0.27600296260632978</v>
      </c>
      <c r="DZ27" s="337">
        <f t="shared" si="92"/>
        <v>0.37688442211055279</v>
      </c>
      <c r="EA27" s="53">
        <f t="shared" si="93"/>
        <v>9.5435621810422602E-2</v>
      </c>
      <c r="EB27" s="337">
        <f t="shared" si="94"/>
        <v>5.025125628140704</v>
      </c>
      <c r="EC27" s="53">
        <f t="shared" si="95"/>
        <v>0.10862894260958893</v>
      </c>
      <c r="ED27" s="337">
        <f t="shared" si="96"/>
        <v>1.5075376884422111</v>
      </c>
      <c r="EE27" s="53">
        <f t="shared" si="97"/>
        <v>0.19862654831398144</v>
      </c>
      <c r="EF27" s="339">
        <f t="shared" si="98"/>
        <v>0.1256281407035176</v>
      </c>
      <c r="EG27" s="52">
        <f t="shared" si="99"/>
        <v>5.8927710746403641E-2</v>
      </c>
      <c r="EH27" s="337">
        <f t="shared" si="100"/>
        <v>10.050251256281408</v>
      </c>
      <c r="EI27" s="53">
        <f t="shared" si="101"/>
        <v>9.7190069211311708E-2</v>
      </c>
      <c r="EJ27" s="337">
        <f t="shared" si="102"/>
        <v>49.874371859296488</v>
      </c>
      <c r="EK27" s="53">
        <f t="shared" si="103"/>
        <v>0.34731871165775546</v>
      </c>
      <c r="EL27" s="337">
        <f t="shared" si="104"/>
        <v>0.50251256281407042</v>
      </c>
      <c r="EM27" s="52">
        <f t="shared" si="105"/>
        <v>5.3402470685477557E-2</v>
      </c>
      <c r="EN27" s="337">
        <f t="shared" si="106"/>
        <v>5.4020100502512571</v>
      </c>
      <c r="EO27" s="52">
        <f t="shared" si="107"/>
        <v>0.12095028836566046</v>
      </c>
      <c r="EP27" s="339">
        <f t="shared" si="108"/>
        <v>0.1256281407035176</v>
      </c>
      <c r="EQ27" s="52">
        <f t="shared" si="109"/>
        <v>0.1174274253161635</v>
      </c>
      <c r="ER27" s="49">
        <f t="shared" si="110"/>
        <v>100</v>
      </c>
      <c r="ES27" s="53">
        <f t="shared" si="111"/>
        <v>0.65693080406919557</v>
      </c>
    </row>
    <row r="28" spans="1:149" ht="15.75" x14ac:dyDescent="0.45">
      <c r="A28" s="51" t="s">
        <v>702</v>
      </c>
      <c r="B28" s="174" t="s">
        <v>789</v>
      </c>
      <c r="C28" s="51" t="s">
        <v>635</v>
      </c>
      <c r="D28" s="51" t="s">
        <v>819</v>
      </c>
      <c r="E28" s="51" t="s">
        <v>637</v>
      </c>
      <c r="F28" s="51" t="s">
        <v>710</v>
      </c>
      <c r="J28" s="75">
        <v>48.9</v>
      </c>
      <c r="K28" s="51">
        <f t="shared" si="48"/>
        <v>2</v>
      </c>
      <c r="L28" s="75" t="s">
        <v>711</v>
      </c>
      <c r="M28" s="51">
        <f t="shared" si="49"/>
        <v>5</v>
      </c>
      <c r="N28" s="51" t="s">
        <v>748</v>
      </c>
      <c r="O28" s="51" t="s">
        <v>699</v>
      </c>
      <c r="R28" s="130">
        <v>2</v>
      </c>
      <c r="U28" s="49">
        <v>30.087424633757244</v>
      </c>
      <c r="V28" s="51">
        <f t="shared" si="50"/>
        <v>0.5</v>
      </c>
      <c r="W28" s="49">
        <v>0</v>
      </c>
      <c r="X28" s="53">
        <f t="shared" si="51"/>
        <v>0</v>
      </c>
      <c r="Y28" s="49">
        <f t="shared" si="52"/>
        <v>30.087424633757244</v>
      </c>
      <c r="Z28" s="53">
        <f t="shared" si="53"/>
        <v>0.68364973037394328</v>
      </c>
      <c r="AA28" s="192">
        <f t="shared" si="54"/>
        <v>0</v>
      </c>
      <c r="AI28" s="49">
        <v>0</v>
      </c>
      <c r="AJ28" s="49">
        <v>1</v>
      </c>
      <c r="AK28" s="49">
        <f t="shared" si="55"/>
        <v>17.228424633757243</v>
      </c>
      <c r="AL28" s="49">
        <f t="shared" si="56"/>
        <v>1.3796879393544035</v>
      </c>
      <c r="AM28" s="53">
        <f t="shared" si="89"/>
        <v>0.39146613573636091</v>
      </c>
      <c r="AN28" s="53">
        <f t="shared" si="57"/>
        <v>6.3736634218401464E-2</v>
      </c>
      <c r="AO28" s="52">
        <f t="shared" si="58"/>
        <v>0</v>
      </c>
      <c r="AP28" s="53">
        <v>0</v>
      </c>
      <c r="AQ28" s="174" t="s">
        <v>824</v>
      </c>
      <c r="AR28" s="53">
        <v>0.99460000000000004</v>
      </c>
      <c r="AS28" s="66">
        <v>1.107</v>
      </c>
      <c r="AT28" s="66"/>
      <c r="AU28" s="49">
        <v>0</v>
      </c>
      <c r="AV28" s="48">
        <f t="shared" si="59"/>
        <v>489</v>
      </c>
      <c r="AW28" s="48">
        <f t="shared" si="60"/>
        <v>0</v>
      </c>
      <c r="AX28" s="48" t="s">
        <v>634</v>
      </c>
      <c r="AY28" s="48">
        <f t="shared" si="61"/>
        <v>541.32299999999998</v>
      </c>
      <c r="AZ28" s="49">
        <f t="shared" si="62"/>
        <v>22.792162228119121</v>
      </c>
      <c r="BB28" s="83" t="s">
        <v>723</v>
      </c>
      <c r="BC28" s="185"/>
      <c r="BD28" s="51">
        <v>20.079167565563743</v>
      </c>
      <c r="BF28" s="51">
        <v>0.24967847407420019</v>
      </c>
      <c r="BH28" s="51">
        <v>4.6609255382461505</v>
      </c>
      <c r="BN28" s="51">
        <v>1.0844244172476454</v>
      </c>
      <c r="BP28" s="51">
        <v>0.01</v>
      </c>
      <c r="BR28" s="51">
        <v>8.1562817068494837</v>
      </c>
      <c r="BX28" s="51">
        <v>32.500057167981339</v>
      </c>
      <c r="BZ28" s="51">
        <v>0.34339896521230268</v>
      </c>
      <c r="CB28" s="51">
        <v>2.7436146491441264</v>
      </c>
      <c r="CD28" s="51">
        <v>9.5026881923762754E-2</v>
      </c>
      <c r="DH28" s="51">
        <f>SUM(BD28:CD28)</f>
        <v>69.922575366242754</v>
      </c>
      <c r="DI28" s="68"/>
      <c r="DJ28" s="49">
        <f>100-DH28</f>
        <v>30.077424633757246</v>
      </c>
      <c r="DK28" s="49"/>
      <c r="DL28" s="49" t="s">
        <v>754</v>
      </c>
      <c r="DM28" s="53">
        <f t="shared" si="63"/>
        <v>13.394500000000001</v>
      </c>
      <c r="DN28" s="53">
        <f t="shared" si="64"/>
        <v>1.393</v>
      </c>
      <c r="DO28" s="348">
        <v>0.53549999999999998</v>
      </c>
      <c r="DP28" s="53">
        <f t="shared" si="65"/>
        <v>0.1071</v>
      </c>
      <c r="DQ28" s="346">
        <v>12.859</v>
      </c>
      <c r="DR28" s="53">
        <f t="shared" si="66"/>
        <v>1.2859</v>
      </c>
      <c r="DS28" s="48">
        <f t="shared" si="35"/>
        <v>128590</v>
      </c>
      <c r="DT28" s="49">
        <f t="shared" si="36"/>
        <v>12859</v>
      </c>
      <c r="DU28" s="52"/>
      <c r="DV28" s="49"/>
      <c r="DW28" s="186"/>
      <c r="DX28" s="337">
        <f t="shared" si="90"/>
        <v>28.716287208233425</v>
      </c>
      <c r="DY28" s="53">
        <f t="shared" si="91"/>
        <v>0</v>
      </c>
      <c r="DZ28" s="337">
        <f t="shared" si="92"/>
        <v>0.35707848683551213</v>
      </c>
      <c r="EA28" s="53">
        <f t="shared" si="93"/>
        <v>0</v>
      </c>
      <c r="EB28" s="337">
        <f t="shared" si="94"/>
        <v>6.665837912624073</v>
      </c>
      <c r="EC28" s="53">
        <f t="shared" si="95"/>
        <v>0</v>
      </c>
      <c r="ED28" s="337">
        <f t="shared" si="96"/>
        <v>1.5508931293900599</v>
      </c>
      <c r="EE28" s="53">
        <f t="shared" si="97"/>
        <v>0</v>
      </c>
      <c r="EF28" s="339">
        <f t="shared" si="98"/>
        <v>1.4301532727622907E-2</v>
      </c>
      <c r="EG28" s="52">
        <f t="shared" si="99"/>
        <v>0</v>
      </c>
      <c r="EH28" s="337">
        <f t="shared" si="100"/>
        <v>11.664732976621991</v>
      </c>
      <c r="EI28" s="53">
        <f t="shared" si="101"/>
        <v>0</v>
      </c>
      <c r="EJ28" s="337">
        <f t="shared" si="102"/>
        <v>46.480063123750057</v>
      </c>
      <c r="EK28" s="53">
        <f t="shared" si="103"/>
        <v>0</v>
      </c>
      <c r="EL28" s="337">
        <f t="shared" si="104"/>
        <v>0.49111315396155863</v>
      </c>
      <c r="EM28" s="52">
        <f t="shared" si="105"/>
        <v>0</v>
      </c>
      <c r="EN28" s="337">
        <f t="shared" si="106"/>
        <v>3.9237894696720366</v>
      </c>
      <c r="EO28" s="52">
        <f t="shared" si="107"/>
        <v>0</v>
      </c>
      <c r="EP28" s="339">
        <f t="shared" si="108"/>
        <v>0.13590300618366505</v>
      </c>
      <c r="EQ28" s="52">
        <f t="shared" si="109"/>
        <v>0</v>
      </c>
      <c r="ER28" s="49">
        <f t="shared" si="110"/>
        <v>100</v>
      </c>
      <c r="ES28" s="53">
        <f t="shared" si="111"/>
        <v>0</v>
      </c>
    </row>
    <row r="29" spans="1:149" x14ac:dyDescent="0.45">
      <c r="A29" s="51" t="s">
        <v>702</v>
      </c>
      <c r="B29" s="174" t="s">
        <v>790</v>
      </c>
      <c r="C29" s="51" t="s">
        <v>635</v>
      </c>
      <c r="D29" s="51" t="s">
        <v>819</v>
      </c>
      <c r="E29" s="51" t="s">
        <v>637</v>
      </c>
      <c r="F29" s="51" t="s">
        <v>612</v>
      </c>
      <c r="J29" s="75">
        <v>105.4</v>
      </c>
      <c r="K29" s="51">
        <f t="shared" si="48"/>
        <v>2</v>
      </c>
      <c r="L29" s="75">
        <v>1270</v>
      </c>
      <c r="M29" s="51">
        <f t="shared" si="49"/>
        <v>5</v>
      </c>
      <c r="N29" s="51" t="s">
        <v>748</v>
      </c>
      <c r="O29" s="51" t="s">
        <v>699</v>
      </c>
      <c r="R29" s="130">
        <v>2</v>
      </c>
      <c r="U29" s="49">
        <v>33</v>
      </c>
      <c r="V29" s="51">
        <f t="shared" si="50"/>
        <v>0.5</v>
      </c>
      <c r="W29" s="49">
        <v>0</v>
      </c>
      <c r="X29" s="53">
        <f t="shared" si="51"/>
        <v>0</v>
      </c>
      <c r="Y29" s="49">
        <f t="shared" si="52"/>
        <v>33</v>
      </c>
      <c r="Z29" s="53">
        <f t="shared" si="53"/>
        <v>0.74982958418541246</v>
      </c>
      <c r="AA29" s="192">
        <f t="shared" si="54"/>
        <v>0</v>
      </c>
      <c r="AI29" s="49">
        <v>0</v>
      </c>
      <c r="AJ29" s="49">
        <v>1</v>
      </c>
      <c r="AK29" s="49">
        <f t="shared" si="55"/>
        <v>16.532633333333333</v>
      </c>
      <c r="AL29" s="49">
        <f t="shared" si="56"/>
        <v>1.7209711355349471</v>
      </c>
      <c r="AM29" s="53">
        <f t="shared" si="89"/>
        <v>0.37565629023706737</v>
      </c>
      <c r="AN29" s="53">
        <f t="shared" si="57"/>
        <v>6.7887425571886734E-2</v>
      </c>
      <c r="AO29" s="52">
        <f t="shared" si="58"/>
        <v>0</v>
      </c>
      <c r="AP29" s="53">
        <v>0</v>
      </c>
      <c r="AQ29" s="174" t="s">
        <v>824</v>
      </c>
      <c r="AR29" s="53">
        <v>1.0029999999999999</v>
      </c>
      <c r="AS29" s="66">
        <v>1.2509999999999999</v>
      </c>
      <c r="AT29" s="66"/>
      <c r="AU29" s="49">
        <v>0</v>
      </c>
      <c r="AV29" s="48">
        <f t="shared" si="59"/>
        <v>1054</v>
      </c>
      <c r="AW29" s="48">
        <f t="shared" si="60"/>
        <v>0</v>
      </c>
      <c r="AX29" s="48" t="s">
        <v>634</v>
      </c>
      <c r="AY29" s="48">
        <f t="shared" si="61"/>
        <v>1318.5539999999999</v>
      </c>
      <c r="AZ29" s="49">
        <f t="shared" si="62"/>
        <v>28.281776201144083</v>
      </c>
      <c r="BB29" s="83" t="s">
        <v>722</v>
      </c>
      <c r="BC29" s="185" t="s">
        <v>751</v>
      </c>
      <c r="BD29" s="51">
        <v>17.8</v>
      </c>
      <c r="BE29" s="52">
        <v>0.32964733947212865</v>
      </c>
      <c r="BF29" s="51">
        <v>0.2</v>
      </c>
      <c r="BG29" s="52">
        <v>7.3375386666245573E-2</v>
      </c>
      <c r="BH29" s="51">
        <v>2.4</v>
      </c>
      <c r="BI29" s="52">
        <v>0.10732513317264655</v>
      </c>
      <c r="BJ29" s="52"/>
      <c r="BK29" s="52"/>
      <c r="BL29" s="52"/>
      <c r="BM29" s="52"/>
      <c r="BN29" s="51">
        <v>0.7</v>
      </c>
      <c r="BO29" s="52">
        <v>0.13070154833375916</v>
      </c>
      <c r="BP29" s="51">
        <v>0.1</v>
      </c>
      <c r="BQ29" s="52">
        <v>5.4219340111304047E-2</v>
      </c>
      <c r="BR29" s="51">
        <v>8.1</v>
      </c>
      <c r="BS29" s="52">
        <v>0.28356564263713346</v>
      </c>
      <c r="BT29" s="52"/>
      <c r="BU29" s="52"/>
      <c r="BV29" s="52"/>
      <c r="BW29" s="52"/>
      <c r="BX29" s="51">
        <v>45.2</v>
      </c>
      <c r="BY29" s="52">
        <v>0.30827875287422007</v>
      </c>
      <c r="BZ29" s="51">
        <v>0.2</v>
      </c>
      <c r="CA29" s="52">
        <v>3.6835337724299318E-2</v>
      </c>
      <c r="CB29" s="51">
        <v>2.5</v>
      </c>
      <c r="CC29" s="52">
        <v>0.12881953921750583</v>
      </c>
      <c r="CD29" s="51">
        <v>0.1</v>
      </c>
      <c r="CE29" s="52">
        <v>7.2218600898864477E-2</v>
      </c>
      <c r="CF29" s="52"/>
      <c r="CG29" s="52"/>
      <c r="CH29" s="52"/>
      <c r="CI29" s="52"/>
      <c r="CJ29" s="52"/>
      <c r="CK29" s="52"/>
      <c r="CL29" s="52"/>
      <c r="CM29" s="52"/>
      <c r="CN29" s="52"/>
      <c r="CO29" s="52"/>
      <c r="CP29" s="52"/>
      <c r="CQ29" s="52"/>
      <c r="CR29" s="52"/>
      <c r="CS29" s="52"/>
      <c r="CT29" s="52"/>
      <c r="CU29" s="52"/>
      <c r="CV29" s="52"/>
      <c r="CW29" s="52"/>
      <c r="CX29" s="52"/>
      <c r="CY29" s="52"/>
      <c r="CZ29" s="52"/>
      <c r="DA29" s="52"/>
      <c r="DB29" s="52"/>
      <c r="DC29" s="52"/>
      <c r="DD29" s="52"/>
      <c r="DE29" s="52"/>
      <c r="DF29" s="52"/>
      <c r="DG29" s="52"/>
      <c r="DH29" s="51">
        <v>77.2</v>
      </c>
      <c r="DI29" s="52">
        <v>0.49584059407922842</v>
      </c>
      <c r="DJ29" s="51">
        <v>22.8</v>
      </c>
      <c r="DL29" s="51" t="s">
        <v>754</v>
      </c>
      <c r="DM29" s="53">
        <f t="shared" si="63"/>
        <v>17.259366666666669</v>
      </c>
      <c r="DN29" s="53">
        <f t="shared" si="64"/>
        <v>1.8051366666666668</v>
      </c>
      <c r="DO29" s="348">
        <v>0.79199999999999993</v>
      </c>
      <c r="DP29" s="53">
        <f t="shared" si="65"/>
        <v>0.15839999999999999</v>
      </c>
      <c r="DQ29" s="346">
        <v>16.467366666666667</v>
      </c>
      <c r="DR29" s="53">
        <f t="shared" si="66"/>
        <v>1.6467366666666667</v>
      </c>
      <c r="DS29" s="48">
        <f t="shared" si="35"/>
        <v>164673.66666666666</v>
      </c>
      <c r="DT29" s="49">
        <f t="shared" si="36"/>
        <v>16467.366666666669</v>
      </c>
      <c r="DU29" s="52"/>
      <c r="DV29" s="49"/>
      <c r="DW29" s="186"/>
      <c r="DX29" s="337">
        <f t="shared" si="90"/>
        <v>23.05699481865285</v>
      </c>
      <c r="DY29" s="53">
        <f t="shared" si="91"/>
        <v>0.45195521770981606</v>
      </c>
      <c r="DZ29" s="337">
        <f t="shared" si="92"/>
        <v>0.2590673575129534</v>
      </c>
      <c r="EA29" s="53">
        <f t="shared" si="93"/>
        <v>9.5060401580411569E-2</v>
      </c>
      <c r="EB29" s="337">
        <f t="shared" si="94"/>
        <v>3.1088082901554404</v>
      </c>
      <c r="EC29" s="53">
        <f t="shared" si="95"/>
        <v>0.14044878830364166</v>
      </c>
      <c r="ED29" s="337">
        <f t="shared" si="96"/>
        <v>0.90673575129533668</v>
      </c>
      <c r="EE29" s="53">
        <f t="shared" si="97"/>
        <v>0.16940265950748312</v>
      </c>
      <c r="EF29" s="339">
        <f t="shared" si="98"/>
        <v>0.1295336787564767</v>
      </c>
      <c r="EG29" s="52">
        <f t="shared" si="99"/>
        <v>7.0237233413620731E-2</v>
      </c>
      <c r="EH29" s="337">
        <f t="shared" si="100"/>
        <v>10.492227979274611</v>
      </c>
      <c r="EI29" s="53">
        <f t="shared" si="101"/>
        <v>0.37344369924026621</v>
      </c>
      <c r="EJ29" s="337">
        <f t="shared" si="102"/>
        <v>58.549222797927456</v>
      </c>
      <c r="EK29" s="53">
        <f t="shared" si="103"/>
        <v>0.54851993085964612</v>
      </c>
      <c r="EL29" s="337">
        <f t="shared" si="104"/>
        <v>0.2590673575129534</v>
      </c>
      <c r="EM29" s="52">
        <f t="shared" si="105"/>
        <v>4.7743172552309462E-2</v>
      </c>
      <c r="EN29" s="337">
        <f t="shared" si="106"/>
        <v>3.2383419689119166</v>
      </c>
      <c r="EO29" s="52">
        <f t="shared" si="107"/>
        <v>0.16815597688757761</v>
      </c>
      <c r="EP29" s="339">
        <f t="shared" si="108"/>
        <v>0.1295336787564767</v>
      </c>
      <c r="EQ29" s="52">
        <f t="shared" si="109"/>
        <v>9.3551110004149715E-2</v>
      </c>
      <c r="ER29" s="49">
        <f t="shared" si="110"/>
        <v>100</v>
      </c>
      <c r="ES29" s="53">
        <f t="shared" si="111"/>
        <v>0.90832188202328668</v>
      </c>
    </row>
    <row r="30" spans="1:149" x14ac:dyDescent="0.45">
      <c r="A30" s="51" t="s">
        <v>702</v>
      </c>
      <c r="B30" s="174" t="s">
        <v>791</v>
      </c>
      <c r="C30" s="51" t="s">
        <v>635</v>
      </c>
      <c r="D30" s="51" t="s">
        <v>819</v>
      </c>
      <c r="E30" s="51" t="s">
        <v>637</v>
      </c>
      <c r="F30" s="51" t="s">
        <v>712</v>
      </c>
      <c r="J30" s="75">
        <v>100.7</v>
      </c>
      <c r="K30" s="51">
        <f t="shared" si="48"/>
        <v>2</v>
      </c>
      <c r="L30" s="75">
        <v>1225</v>
      </c>
      <c r="M30" s="51">
        <f t="shared" si="49"/>
        <v>5</v>
      </c>
      <c r="N30" s="51" t="s">
        <v>748</v>
      </c>
      <c r="O30" s="51" t="s">
        <v>699</v>
      </c>
      <c r="R30" s="130">
        <v>2</v>
      </c>
      <c r="U30" s="49">
        <v>30.087424633757244</v>
      </c>
      <c r="V30" s="51">
        <f t="shared" si="50"/>
        <v>0.5</v>
      </c>
      <c r="W30" s="49">
        <v>0</v>
      </c>
      <c r="X30" s="53">
        <f t="shared" si="51"/>
        <v>0</v>
      </c>
      <c r="Y30" s="49">
        <f t="shared" si="52"/>
        <v>30.087424633757244</v>
      </c>
      <c r="Z30" s="53">
        <f t="shared" si="53"/>
        <v>0.68364973037394328</v>
      </c>
      <c r="AA30" s="192">
        <f t="shared" si="54"/>
        <v>0</v>
      </c>
      <c r="AI30" s="49">
        <v>0</v>
      </c>
      <c r="AJ30" s="49">
        <v>1</v>
      </c>
      <c r="AK30" s="49">
        <f t="shared" si="55"/>
        <v>14.992857967090579</v>
      </c>
      <c r="AL30" s="49">
        <f t="shared" si="56"/>
        <v>1.5901130238270624</v>
      </c>
      <c r="AM30" s="53">
        <f t="shared" si="89"/>
        <v>0.34066934712771141</v>
      </c>
      <c r="AN30" s="53">
        <f t="shared" si="57"/>
        <v>6.6219343432672564E-2</v>
      </c>
      <c r="AO30" s="52">
        <f t="shared" si="58"/>
        <v>0</v>
      </c>
      <c r="AP30" s="53">
        <v>0</v>
      </c>
      <c r="AQ30" s="174" t="s">
        <v>824</v>
      </c>
      <c r="AR30" s="53">
        <v>0.995</v>
      </c>
      <c r="AS30" s="66">
        <v>1.256</v>
      </c>
      <c r="AT30" s="66"/>
      <c r="AU30" s="49">
        <v>0</v>
      </c>
      <c r="AV30" s="48">
        <f t="shared" si="59"/>
        <v>1007</v>
      </c>
      <c r="AW30" s="48">
        <f t="shared" si="60"/>
        <v>0</v>
      </c>
      <c r="AX30" s="48" t="s">
        <v>634</v>
      </c>
      <c r="AY30" s="48">
        <f t="shared" si="61"/>
        <v>1264.7919999999999</v>
      </c>
      <c r="AZ30" s="49">
        <f t="shared" si="62"/>
        <v>28.124442755837848</v>
      </c>
      <c r="BB30" s="83" t="s">
        <v>722</v>
      </c>
      <c r="BC30" s="185" t="s">
        <v>751</v>
      </c>
      <c r="BD30" s="50">
        <v>20.399999999999999</v>
      </c>
      <c r="BE30" s="52">
        <v>0.33181470732925628</v>
      </c>
      <c r="BF30" s="50">
        <v>0.4</v>
      </c>
      <c r="BG30" s="52">
        <v>8.9411035858742535E-2</v>
      </c>
      <c r="BH30" s="51">
        <v>3</v>
      </c>
      <c r="BI30" s="52">
        <v>0.16176835290006517</v>
      </c>
      <c r="BJ30" s="52"/>
      <c r="BK30" s="52"/>
      <c r="BL30" s="52"/>
      <c r="BM30" s="52"/>
      <c r="BN30" s="51">
        <v>1.2</v>
      </c>
      <c r="BO30" s="52">
        <v>0.15775825387809705</v>
      </c>
      <c r="BP30" s="51">
        <v>0.01</v>
      </c>
      <c r="BQ30" s="52">
        <v>4.9000000000000002E-2</v>
      </c>
      <c r="BR30" s="51">
        <v>7.1</v>
      </c>
      <c r="BS30" s="52">
        <v>0.21396495040076072</v>
      </c>
      <c r="BT30" s="52"/>
      <c r="BU30" s="52"/>
      <c r="BV30" s="52"/>
      <c r="BW30" s="52"/>
      <c r="BX30" s="51">
        <v>43.3</v>
      </c>
      <c r="BY30" s="52">
        <v>0.34048152176978241</v>
      </c>
      <c r="BZ30" s="51">
        <v>0.5</v>
      </c>
      <c r="CA30" s="52">
        <v>8.210765291168988E-2</v>
      </c>
      <c r="CB30" s="51">
        <v>3.8</v>
      </c>
      <c r="CC30" s="52">
        <v>0.17294025943467678</v>
      </c>
      <c r="CD30" s="51">
        <v>0.1</v>
      </c>
      <c r="CE30" s="52">
        <v>6.327716807822549E-2</v>
      </c>
      <c r="CF30" s="52"/>
      <c r="CG30" s="52"/>
      <c r="CH30" s="52"/>
      <c r="CI30" s="52"/>
      <c r="CJ30" s="52"/>
      <c r="CK30" s="52"/>
      <c r="CL30" s="52"/>
      <c r="CM30" s="52"/>
      <c r="CN30" s="52"/>
      <c r="CO30" s="52"/>
      <c r="CP30" s="52"/>
      <c r="CQ30" s="52"/>
      <c r="CR30" s="52"/>
      <c r="CS30" s="52"/>
      <c r="CT30" s="52"/>
      <c r="CU30" s="52"/>
      <c r="CV30" s="52"/>
      <c r="CW30" s="52"/>
      <c r="CX30" s="52"/>
      <c r="CY30" s="52"/>
      <c r="CZ30" s="52"/>
      <c r="DA30" s="52"/>
      <c r="DB30" s="52"/>
      <c r="DC30" s="52"/>
      <c r="DD30" s="52"/>
      <c r="DE30" s="52"/>
      <c r="DF30" s="52"/>
      <c r="DG30" s="52"/>
      <c r="DH30" s="51">
        <v>79.8</v>
      </c>
      <c r="DI30" s="52">
        <v>0.62715840635892617</v>
      </c>
      <c r="DJ30" s="51">
        <v>20.2</v>
      </c>
      <c r="DL30" s="51" t="s">
        <v>754</v>
      </c>
      <c r="DM30" s="53">
        <f t="shared" si="63"/>
        <v>15.856776666666665</v>
      </c>
      <c r="DN30" s="53">
        <f t="shared" si="64"/>
        <v>1.6618986666666664</v>
      </c>
      <c r="DO30" s="348">
        <v>0.76221000000000005</v>
      </c>
      <c r="DP30" s="53">
        <f t="shared" si="65"/>
        <v>0.15244200000000002</v>
      </c>
      <c r="DQ30" s="346">
        <v>15.094566666666665</v>
      </c>
      <c r="DR30" s="53">
        <f t="shared" si="66"/>
        <v>1.5094566666666664</v>
      </c>
      <c r="DS30" s="48">
        <f t="shared" si="35"/>
        <v>150945.66666666666</v>
      </c>
      <c r="DT30" s="49">
        <f t="shared" si="36"/>
        <v>15094.566666666664</v>
      </c>
      <c r="DU30" s="52"/>
      <c r="DV30" s="49"/>
      <c r="DW30" s="186"/>
      <c r="DX30" s="337">
        <f t="shared" si="90"/>
        <v>25.563909774436087</v>
      </c>
      <c r="DY30" s="53">
        <f t="shared" si="91"/>
        <v>0.46180196593201367</v>
      </c>
      <c r="DZ30" s="337">
        <f t="shared" si="92"/>
        <v>0.50125313283208028</v>
      </c>
      <c r="EA30" s="53">
        <f t="shared" si="93"/>
        <v>0.11211313716653397</v>
      </c>
      <c r="EB30" s="337">
        <f t="shared" si="94"/>
        <v>3.7593984962406015</v>
      </c>
      <c r="EC30" s="53">
        <f t="shared" si="95"/>
        <v>0.20485902261686689</v>
      </c>
      <c r="ED30" s="337">
        <f t="shared" si="96"/>
        <v>1.5037593984962405</v>
      </c>
      <c r="EE30" s="53">
        <f t="shared" si="97"/>
        <v>0.19804498571703097</v>
      </c>
      <c r="EF30" s="339">
        <f t="shared" si="98"/>
        <v>1.2531328320802004E-2</v>
      </c>
      <c r="EG30" s="52">
        <f t="shared" si="99"/>
        <v>6.1403587752354889E-2</v>
      </c>
      <c r="EH30" s="337">
        <f t="shared" si="100"/>
        <v>8.8972431077694232</v>
      </c>
      <c r="EI30" s="53">
        <f t="shared" si="101"/>
        <v>0.27709433049385546</v>
      </c>
      <c r="EJ30" s="337">
        <f t="shared" si="102"/>
        <v>54.260651629072676</v>
      </c>
      <c r="EK30" s="53">
        <f t="shared" si="103"/>
        <v>0.60323986959233888</v>
      </c>
      <c r="EL30" s="337">
        <f t="shared" si="104"/>
        <v>0.62656641604010033</v>
      </c>
      <c r="EM30" s="52">
        <f t="shared" si="105"/>
        <v>0.10300956265999929</v>
      </c>
      <c r="EN30" s="337">
        <f t="shared" si="106"/>
        <v>4.7619047619047619</v>
      </c>
      <c r="EO30" s="52">
        <f t="shared" si="107"/>
        <v>0.21992475063809946</v>
      </c>
      <c r="EP30" s="339">
        <f t="shared" si="108"/>
        <v>0.12531328320802007</v>
      </c>
      <c r="EQ30" s="52">
        <f t="shared" si="109"/>
        <v>7.9300812622551994E-2</v>
      </c>
      <c r="ER30" s="49">
        <f t="shared" si="110"/>
        <v>100</v>
      </c>
      <c r="ES30" s="53">
        <f t="shared" si="111"/>
        <v>1.1114485263522433</v>
      </c>
    </row>
    <row r="31" spans="1:149" x14ac:dyDescent="0.45">
      <c r="A31" s="51" t="s">
        <v>702</v>
      </c>
      <c r="B31" s="174" t="s">
        <v>792</v>
      </c>
      <c r="C31" s="51" t="s">
        <v>635</v>
      </c>
      <c r="D31" s="51" t="s">
        <v>819</v>
      </c>
      <c r="E31" s="51" t="s">
        <v>637</v>
      </c>
      <c r="F31" s="51" t="s">
        <v>627</v>
      </c>
      <c r="J31" s="75">
        <v>100.7</v>
      </c>
      <c r="K31" s="51">
        <f t="shared" si="48"/>
        <v>2</v>
      </c>
      <c r="L31" s="75">
        <v>1225</v>
      </c>
      <c r="M31" s="51">
        <f t="shared" si="49"/>
        <v>5</v>
      </c>
      <c r="N31" s="51" t="s">
        <v>748</v>
      </c>
      <c r="O31" s="51" t="s">
        <v>699</v>
      </c>
      <c r="R31" s="130">
        <v>2</v>
      </c>
      <c r="U31" s="49">
        <v>27.7</v>
      </c>
      <c r="V31" s="51">
        <f t="shared" si="50"/>
        <v>0.5</v>
      </c>
      <c r="W31" s="49">
        <v>0</v>
      </c>
      <c r="X31" s="53">
        <f t="shared" si="51"/>
        <v>0</v>
      </c>
      <c r="Y31" s="49">
        <f t="shared" si="52"/>
        <v>27.7</v>
      </c>
      <c r="Z31" s="53">
        <f t="shared" si="53"/>
        <v>0.62940240854351281</v>
      </c>
      <c r="AA31" s="192">
        <f t="shared" si="54"/>
        <v>0</v>
      </c>
      <c r="AI31" s="49">
        <v>0</v>
      </c>
      <c r="AJ31" s="49">
        <v>1</v>
      </c>
      <c r="AK31" s="49">
        <f t="shared" si="55"/>
        <v>17.577433333333332</v>
      </c>
      <c r="AL31" s="49">
        <f t="shared" si="56"/>
        <v>1.1290099907490239</v>
      </c>
      <c r="AM31" s="53">
        <f t="shared" si="89"/>
        <v>0.3993963493145497</v>
      </c>
      <c r="AN31" s="53">
        <f t="shared" si="57"/>
        <v>6.1136518420313132E-2</v>
      </c>
      <c r="AO31" s="52">
        <f t="shared" si="58"/>
        <v>0</v>
      </c>
      <c r="AP31" s="53">
        <v>0</v>
      </c>
      <c r="AQ31" s="174" t="s">
        <v>824</v>
      </c>
      <c r="AR31" s="53">
        <v>0.995</v>
      </c>
      <c r="AS31" s="53">
        <v>1.24</v>
      </c>
      <c r="AT31" s="53"/>
      <c r="AU31" s="49">
        <v>0</v>
      </c>
      <c r="AV31" s="48">
        <f t="shared" si="59"/>
        <v>1007</v>
      </c>
      <c r="AW31" s="48">
        <f t="shared" si="60"/>
        <v>0</v>
      </c>
      <c r="AX31" s="48" t="s">
        <v>634</v>
      </c>
      <c r="AY31" s="48">
        <f t="shared" si="61"/>
        <v>1248.68</v>
      </c>
      <c r="AZ31" s="49">
        <f t="shared" si="62"/>
        <v>27.766169599712526</v>
      </c>
      <c r="BB31" s="83" t="s">
        <v>722</v>
      </c>
      <c r="BC31" s="185" t="s">
        <v>751</v>
      </c>
      <c r="BD31" s="50">
        <v>24.5</v>
      </c>
      <c r="BE31" s="52">
        <v>0.56085906851618428</v>
      </c>
      <c r="BF31" s="50">
        <v>0.5</v>
      </c>
      <c r="BG31" s="52">
        <v>0.10384578647408392</v>
      </c>
      <c r="BH31" s="51">
        <v>4.4000000000000004</v>
      </c>
      <c r="BI31" s="52">
        <v>0.41192232277457358</v>
      </c>
      <c r="BJ31" s="52"/>
      <c r="BK31" s="52"/>
      <c r="BL31" s="52"/>
      <c r="BM31" s="52"/>
      <c r="BN31" s="51">
        <v>1.9</v>
      </c>
      <c r="BO31" s="52">
        <v>0.19617661215826607</v>
      </c>
      <c r="BP31" s="51">
        <v>0.01</v>
      </c>
      <c r="BQ31" s="52">
        <v>5.6220898904982032E-2</v>
      </c>
      <c r="BR31" s="51">
        <v>8.1</v>
      </c>
      <c r="BS31" s="52">
        <v>0.49753365397941196</v>
      </c>
      <c r="BT31" s="52"/>
      <c r="BU31" s="52"/>
      <c r="BV31" s="52"/>
      <c r="BW31" s="52"/>
      <c r="BX31" s="51">
        <v>39.799999999999997</v>
      </c>
      <c r="BY31" s="52">
        <v>0.66033703515704745</v>
      </c>
      <c r="BZ31" s="51">
        <v>0.5</v>
      </c>
      <c r="CA31" s="52">
        <v>3.6360765436908707E-2</v>
      </c>
      <c r="CB31" s="51">
        <v>4.2</v>
      </c>
      <c r="CC31" s="52">
        <v>0.13496490771970873</v>
      </c>
      <c r="CD31" s="51">
        <v>0.1</v>
      </c>
      <c r="CE31" s="52">
        <v>8.3123243946627443E-2</v>
      </c>
      <c r="CF31" s="52"/>
      <c r="CG31" s="52"/>
      <c r="CH31" s="52"/>
      <c r="CI31" s="52"/>
      <c r="CJ31" s="52"/>
      <c r="CK31" s="52"/>
      <c r="CL31" s="52"/>
      <c r="CM31" s="52"/>
      <c r="CN31" s="52"/>
      <c r="CO31" s="52"/>
      <c r="CP31" s="52"/>
      <c r="CQ31" s="52"/>
      <c r="CR31" s="52"/>
      <c r="CS31" s="52"/>
      <c r="CT31" s="52"/>
      <c r="CU31" s="52"/>
      <c r="CV31" s="52"/>
      <c r="CW31" s="52"/>
      <c r="CX31" s="52"/>
      <c r="CY31" s="52"/>
      <c r="CZ31" s="52"/>
      <c r="DA31" s="52"/>
      <c r="DB31" s="52"/>
      <c r="DC31" s="52"/>
      <c r="DD31" s="52"/>
      <c r="DE31" s="52"/>
      <c r="DF31" s="52"/>
      <c r="DG31" s="52"/>
      <c r="DH31" s="51">
        <v>84.2</v>
      </c>
      <c r="DI31" s="52">
        <v>0.74995719176076003</v>
      </c>
      <c r="DJ31" s="51">
        <v>15.8</v>
      </c>
      <c r="DL31" s="51" t="s">
        <v>754</v>
      </c>
      <c r="DM31" s="53">
        <f t="shared" si="63"/>
        <v>10.707566666666665</v>
      </c>
      <c r="DN31" s="53">
        <f t="shared" si="64"/>
        <v>1.1292566666666666</v>
      </c>
      <c r="DO31" s="348">
        <v>0.58499999999999996</v>
      </c>
      <c r="DP31" s="53">
        <f t="shared" si="65"/>
        <v>0.11699999999999999</v>
      </c>
      <c r="DQ31" s="346">
        <v>10.122566666666666</v>
      </c>
      <c r="DR31" s="53">
        <f t="shared" si="66"/>
        <v>1.0122566666666666</v>
      </c>
      <c r="DS31" s="48">
        <f t="shared" si="35"/>
        <v>101225.66666666666</v>
      </c>
      <c r="DT31" s="49">
        <f t="shared" si="36"/>
        <v>10122.566666666666</v>
      </c>
      <c r="DU31" s="52"/>
      <c r="DV31" s="49"/>
      <c r="DX31" s="337">
        <f t="shared" si="90"/>
        <v>29.097387173396672</v>
      </c>
      <c r="DY31" s="53">
        <f t="shared" si="91"/>
        <v>0.71474531986233703</v>
      </c>
      <c r="DZ31" s="337">
        <f t="shared" si="92"/>
        <v>0.59382422802850354</v>
      </c>
      <c r="EA31" s="53">
        <f t="shared" si="93"/>
        <v>0.12344564756339639</v>
      </c>
      <c r="EB31" s="337">
        <f t="shared" si="94"/>
        <v>5.225653206650831</v>
      </c>
      <c r="EC31" s="53">
        <f t="shared" si="95"/>
        <v>0.49142802025301902</v>
      </c>
      <c r="ED31" s="337">
        <f t="shared" si="96"/>
        <v>2.2565320665083135</v>
      </c>
      <c r="EE31" s="53">
        <f t="shared" si="97"/>
        <v>0.23385413906590807</v>
      </c>
      <c r="EF31" s="339">
        <f t="shared" si="98"/>
        <v>1.1876484560570071E-2</v>
      </c>
      <c r="EG31" s="52">
        <f t="shared" si="99"/>
        <v>6.6770747575808961E-2</v>
      </c>
      <c r="EH31" s="337">
        <f t="shared" si="100"/>
        <v>9.6199524940617565</v>
      </c>
      <c r="EI31" s="53">
        <f t="shared" si="101"/>
        <v>0.59707508470519222</v>
      </c>
      <c r="EJ31" s="337">
        <f t="shared" si="102"/>
        <v>47.26840855106888</v>
      </c>
      <c r="EK31" s="53">
        <f t="shared" si="103"/>
        <v>0.89011075899554282</v>
      </c>
      <c r="EL31" s="337">
        <f t="shared" si="104"/>
        <v>0.59382422802850354</v>
      </c>
      <c r="EM31" s="52">
        <f t="shared" si="105"/>
        <v>4.3506503268003621E-2</v>
      </c>
      <c r="EN31" s="337">
        <f t="shared" si="106"/>
        <v>4.9881235154394297</v>
      </c>
      <c r="EO31" s="52">
        <f t="shared" si="107"/>
        <v>0.16633415810697552</v>
      </c>
      <c r="EP31" s="339">
        <f t="shared" si="108"/>
        <v>0.11876484560570072</v>
      </c>
      <c r="EQ31" s="52">
        <f t="shared" si="109"/>
        <v>9.8726859577284456E-2</v>
      </c>
      <c r="ER31" s="49">
        <f t="shared" si="110"/>
        <v>100</v>
      </c>
      <c r="ES31" s="53">
        <f t="shared" si="111"/>
        <v>1.2596195151868252</v>
      </c>
    </row>
    <row r="32" spans="1:149" ht="15.75" x14ac:dyDescent="0.45">
      <c r="A32" s="51" t="s">
        <v>702</v>
      </c>
      <c r="B32" s="174" t="s">
        <v>793</v>
      </c>
      <c r="C32" s="51" t="s">
        <v>635</v>
      </c>
      <c r="D32" s="51" t="s">
        <v>819</v>
      </c>
      <c r="E32" s="51" t="s">
        <v>637</v>
      </c>
      <c r="F32" s="51" t="s">
        <v>713</v>
      </c>
      <c r="J32" s="75">
        <v>351</v>
      </c>
      <c r="K32" s="51">
        <f t="shared" si="48"/>
        <v>2</v>
      </c>
      <c r="L32" s="75">
        <v>1225</v>
      </c>
      <c r="M32" s="51">
        <f t="shared" si="49"/>
        <v>5</v>
      </c>
      <c r="N32" s="51" t="s">
        <v>748</v>
      </c>
      <c r="O32" s="51" t="s">
        <v>699</v>
      </c>
      <c r="R32" s="130">
        <v>2</v>
      </c>
      <c r="U32" s="49">
        <v>38.89707091222305</v>
      </c>
      <c r="V32" s="51">
        <f t="shared" si="50"/>
        <v>0.5</v>
      </c>
      <c r="W32" s="49">
        <v>0</v>
      </c>
      <c r="X32" s="53">
        <f t="shared" si="51"/>
        <v>0</v>
      </c>
      <c r="Y32" s="49">
        <f t="shared" si="52"/>
        <v>38.89707091222305</v>
      </c>
      <c r="Z32" s="53">
        <f t="shared" si="53"/>
        <v>0.88382346994371852</v>
      </c>
      <c r="AA32" s="192">
        <f t="shared" si="54"/>
        <v>0</v>
      </c>
      <c r="AI32" s="49">
        <v>0</v>
      </c>
      <c r="AJ32" s="49">
        <v>1</v>
      </c>
      <c r="AK32" s="49">
        <f t="shared" si="55"/>
        <v>10.266784245556384</v>
      </c>
      <c r="AL32" s="49">
        <f t="shared" si="56"/>
        <v>2.9063608079787877</v>
      </c>
      <c r="AM32" s="53">
        <f t="shared" si="89"/>
        <v>0.23328298672020867</v>
      </c>
      <c r="AN32" s="53">
        <f t="shared" si="57"/>
        <v>8.6259348565032021E-2</v>
      </c>
      <c r="AO32" s="52">
        <f t="shared" si="58"/>
        <v>0</v>
      </c>
      <c r="AP32" s="53">
        <v>0</v>
      </c>
      <c r="AQ32" s="174" t="s">
        <v>824</v>
      </c>
      <c r="AR32" s="53">
        <v>1.0840000000000001</v>
      </c>
      <c r="AS32" s="66">
        <v>2.2839999999999998</v>
      </c>
      <c r="AT32" s="66"/>
      <c r="AU32" s="49">
        <v>0</v>
      </c>
      <c r="AV32" s="48">
        <f t="shared" si="59"/>
        <v>3510</v>
      </c>
      <c r="AW32" s="48">
        <f t="shared" si="60"/>
        <v>0</v>
      </c>
      <c r="AX32" s="48" t="s">
        <v>634</v>
      </c>
      <c r="AY32" s="48">
        <f t="shared" si="61"/>
        <v>8016.8399999999992</v>
      </c>
      <c r="AZ32" s="49">
        <f t="shared" si="62"/>
        <v>92.269359803566417</v>
      </c>
      <c r="BB32" s="83" t="s">
        <v>723</v>
      </c>
      <c r="BC32" s="185"/>
      <c r="BD32" s="51">
        <v>11.007696736443132</v>
      </c>
      <c r="BF32" s="51">
        <v>9.4869524227127605E-2</v>
      </c>
      <c r="BH32" s="51">
        <v>2.3360558368644044</v>
      </c>
      <c r="BN32" s="51">
        <v>0.41204524701633027</v>
      </c>
      <c r="BP32" s="51">
        <v>0.01</v>
      </c>
      <c r="BR32" s="51">
        <v>8.4515079915201703</v>
      </c>
      <c r="BX32" s="51">
        <v>36.355340085828345</v>
      </c>
      <c r="BZ32" s="51">
        <v>0.26801093207685101</v>
      </c>
      <c r="CB32" s="51">
        <v>2.1412956760723416</v>
      </c>
      <c r="CD32" s="51">
        <v>3.610705772823513E-2</v>
      </c>
      <c r="DH32" s="51">
        <f>SUM(BD32:CD32)</f>
        <v>61.112929087776934</v>
      </c>
      <c r="DI32" s="68"/>
      <c r="DJ32" s="49">
        <f>100-DH32</f>
        <v>38.887070912223066</v>
      </c>
      <c r="DK32" s="49"/>
      <c r="DL32" s="49" t="s">
        <v>754</v>
      </c>
      <c r="DM32" s="53">
        <f t="shared" si="63"/>
        <v>30.232348766666668</v>
      </c>
      <c r="DN32" s="53">
        <f t="shared" si="64"/>
        <v>3.1834410866666665</v>
      </c>
      <c r="DO32" s="348">
        <v>1.6020620999999999</v>
      </c>
      <c r="DP32" s="53">
        <f t="shared" si="65"/>
        <v>0.32041241999999998</v>
      </c>
      <c r="DQ32" s="346">
        <v>28.630286666666667</v>
      </c>
      <c r="DR32" s="53">
        <f t="shared" si="66"/>
        <v>2.8630286666666667</v>
      </c>
      <c r="DS32" s="48">
        <f t="shared" si="35"/>
        <v>286302.86666666664</v>
      </c>
      <c r="DT32" s="49">
        <f t="shared" si="36"/>
        <v>28630.286666666667</v>
      </c>
      <c r="DU32" s="52"/>
      <c r="DV32" s="49"/>
      <c r="DW32" s="186"/>
      <c r="DX32" s="337">
        <f t="shared" si="90"/>
        <v>18.012058824136375</v>
      </c>
      <c r="DY32" s="53">
        <f t="shared" si="91"/>
        <v>0</v>
      </c>
      <c r="DZ32" s="337">
        <f t="shared" si="92"/>
        <v>0.15523642156124742</v>
      </c>
      <c r="EA32" s="53">
        <f t="shared" si="93"/>
        <v>0</v>
      </c>
      <c r="EB32" s="337">
        <f t="shared" si="94"/>
        <v>3.8225231088320295</v>
      </c>
      <c r="EC32" s="53">
        <f t="shared" si="95"/>
        <v>0</v>
      </c>
      <c r="ED32" s="337">
        <f t="shared" si="96"/>
        <v>0.67423580110929848</v>
      </c>
      <c r="EE32" s="53">
        <f t="shared" si="97"/>
        <v>0</v>
      </c>
      <c r="EF32" s="339">
        <f t="shared" si="98"/>
        <v>1.6363149581059892E-2</v>
      </c>
      <c r="EG32" s="52">
        <f t="shared" si="99"/>
        <v>0</v>
      </c>
      <c r="EH32" s="337">
        <f t="shared" si="100"/>
        <v>13.82932894507676</v>
      </c>
      <c r="EI32" s="53">
        <f t="shared" si="101"/>
        <v>0</v>
      </c>
      <c r="EJ32" s="337">
        <f t="shared" si="102"/>
        <v>59.488786789471192</v>
      </c>
      <c r="EK32" s="53">
        <f t="shared" si="103"/>
        <v>0</v>
      </c>
      <c r="EL32" s="337">
        <f t="shared" si="104"/>
        <v>0.43855029709327953</v>
      </c>
      <c r="EM32" s="52">
        <f t="shared" si="105"/>
        <v>0</v>
      </c>
      <c r="EN32" s="337">
        <f t="shared" si="106"/>
        <v>3.5038341444848493</v>
      </c>
      <c r="EO32" s="52">
        <f t="shared" si="107"/>
        <v>0</v>
      </c>
      <c r="EP32" s="339">
        <f t="shared" si="108"/>
        <v>5.9082518653907595E-2</v>
      </c>
      <c r="EQ32" s="52">
        <f t="shared" si="109"/>
        <v>0</v>
      </c>
      <c r="ER32" s="49">
        <f t="shared" si="110"/>
        <v>100</v>
      </c>
      <c r="ES32" s="53">
        <f t="shared" si="111"/>
        <v>0</v>
      </c>
    </row>
    <row r="33" spans="1:149" ht="15.75" x14ac:dyDescent="0.45">
      <c r="A33" s="51" t="s">
        <v>702</v>
      </c>
      <c r="B33" s="174" t="s">
        <v>794</v>
      </c>
      <c r="C33" s="51" t="s">
        <v>635</v>
      </c>
      <c r="D33" s="51" t="s">
        <v>819</v>
      </c>
      <c r="E33" s="51" t="s">
        <v>637</v>
      </c>
      <c r="F33" s="51" t="s">
        <v>714</v>
      </c>
      <c r="J33" s="75">
        <v>101</v>
      </c>
      <c r="K33" s="51">
        <f t="shared" si="48"/>
        <v>2</v>
      </c>
      <c r="L33" s="75">
        <v>1225</v>
      </c>
      <c r="M33" s="51">
        <f t="shared" si="49"/>
        <v>5</v>
      </c>
      <c r="N33" s="51" t="s">
        <v>748</v>
      </c>
      <c r="O33" s="51" t="s">
        <v>699</v>
      </c>
      <c r="R33" s="130">
        <v>2</v>
      </c>
      <c r="U33" s="49">
        <v>26.953861920918438</v>
      </c>
      <c r="V33" s="51">
        <f t="shared" si="50"/>
        <v>0.5</v>
      </c>
      <c r="W33" s="49">
        <v>0</v>
      </c>
      <c r="X33" s="53">
        <f t="shared" si="51"/>
        <v>0</v>
      </c>
      <c r="Y33" s="49">
        <f t="shared" si="52"/>
        <v>26.953861920918438</v>
      </c>
      <c r="Z33" s="53">
        <f t="shared" si="53"/>
        <v>0.61244857807131192</v>
      </c>
      <c r="AA33" s="192">
        <f t="shared" si="54"/>
        <v>0</v>
      </c>
      <c r="AI33" s="49">
        <v>0</v>
      </c>
      <c r="AJ33" s="49">
        <v>1</v>
      </c>
      <c r="AK33" s="49">
        <f t="shared" si="55"/>
        <v>17.953661920918435</v>
      </c>
      <c r="AL33" s="49">
        <f t="shared" si="56"/>
        <v>1.0295804972900371</v>
      </c>
      <c r="AM33" s="53">
        <f t="shared" si="89"/>
        <v>0.40794505614447707</v>
      </c>
      <c r="AN33" s="53">
        <f t="shared" si="57"/>
        <v>6.0223441586658835E-2</v>
      </c>
      <c r="AO33" s="52">
        <f t="shared" si="58"/>
        <v>0</v>
      </c>
      <c r="AP33" s="53">
        <v>0</v>
      </c>
      <c r="AQ33" s="174" t="s">
        <v>824</v>
      </c>
      <c r="AR33" s="53">
        <v>0.99509999999999998</v>
      </c>
      <c r="AS33" s="66">
        <v>1.244</v>
      </c>
      <c r="AT33" s="66"/>
      <c r="AU33" s="49">
        <v>0</v>
      </c>
      <c r="AV33" s="48">
        <f t="shared" si="59"/>
        <v>1010</v>
      </c>
      <c r="AW33" s="48">
        <f t="shared" si="60"/>
        <v>0</v>
      </c>
      <c r="AX33" s="48" t="s">
        <v>634</v>
      </c>
      <c r="AY33" s="48">
        <f t="shared" si="61"/>
        <v>1256.44</v>
      </c>
      <c r="AZ33" s="49">
        <f t="shared" si="62"/>
        <v>27.872541099799282</v>
      </c>
      <c r="BB33" s="83" t="s">
        <v>723</v>
      </c>
      <c r="BC33" s="185"/>
      <c r="BD33" s="51">
        <v>23.793689199317505</v>
      </c>
      <c r="BF33" s="51">
        <v>0.36347157308091133</v>
      </c>
      <c r="BH33" s="51">
        <v>5.5348637281251767</v>
      </c>
      <c r="BN33" s="51">
        <v>1.5786601159185847</v>
      </c>
      <c r="BP33" s="51">
        <v>0.01</v>
      </c>
      <c r="BR33" s="51">
        <v>8.2885235955790915</v>
      </c>
      <c r="BX33" s="51">
        <v>29.682755300366914</v>
      </c>
      <c r="BZ33" s="51">
        <v>0.40778735065235377</v>
      </c>
      <c r="CB33" s="51">
        <v>3.2580510203162021</v>
      </c>
      <c r="CD33" s="51">
        <v>0.13833619572482447</v>
      </c>
      <c r="DH33" s="51">
        <f>SUM(BD33:CD33)</f>
        <v>73.056138079081563</v>
      </c>
      <c r="DI33" s="68"/>
      <c r="DJ33" s="49">
        <f>100-DH33</f>
        <v>26.943861920918437</v>
      </c>
      <c r="DK33" s="49"/>
      <c r="DL33" s="49" t="s">
        <v>754</v>
      </c>
      <c r="DM33" s="53">
        <f t="shared" si="63"/>
        <v>9.7090400000000017</v>
      </c>
      <c r="DN33" s="53">
        <f t="shared" si="64"/>
        <v>1.0417880000000002</v>
      </c>
      <c r="DO33" s="348">
        <v>0.70883999999999991</v>
      </c>
      <c r="DP33" s="53">
        <f t="shared" si="65"/>
        <v>0.14176799999999998</v>
      </c>
      <c r="DQ33" s="346">
        <v>9.0002000000000013</v>
      </c>
      <c r="DR33" s="53">
        <f t="shared" si="66"/>
        <v>0.90002000000000015</v>
      </c>
      <c r="DS33" s="48">
        <f t="shared" si="35"/>
        <v>90002.000000000015</v>
      </c>
      <c r="DT33" s="49">
        <f t="shared" si="36"/>
        <v>9000.2000000000007</v>
      </c>
      <c r="DU33" s="52"/>
      <c r="DV33" s="49"/>
      <c r="DW33" s="186"/>
      <c r="DX33" s="337">
        <f t="shared" si="90"/>
        <v>32.569048713691096</v>
      </c>
      <c r="DY33" s="53">
        <f t="shared" si="91"/>
        <v>0</v>
      </c>
      <c r="DZ33" s="337">
        <f t="shared" si="92"/>
        <v>0.49752366144438381</v>
      </c>
      <c r="EA33" s="53">
        <f t="shared" si="93"/>
        <v>0</v>
      </c>
      <c r="EB33" s="337">
        <f t="shared" si="94"/>
        <v>7.5761789134457347</v>
      </c>
      <c r="EC33" s="53">
        <f t="shared" si="95"/>
        <v>0</v>
      </c>
      <c r="ED33" s="337">
        <f t="shared" si="96"/>
        <v>2.1608863504524725</v>
      </c>
      <c r="EE33" s="53">
        <f t="shared" si="97"/>
        <v>0</v>
      </c>
      <c r="EF33" s="339">
        <f t="shared" si="98"/>
        <v>1.3688103782840579E-2</v>
      </c>
      <c r="EG33" s="52">
        <f t="shared" si="99"/>
        <v>0</v>
      </c>
      <c r="EH33" s="337">
        <f t="shared" si="100"/>
        <v>11.345417118280956</v>
      </c>
      <c r="EI33" s="53">
        <f t="shared" si="101"/>
        <v>0</v>
      </c>
      <c r="EJ33" s="337">
        <f t="shared" si="102"/>
        <v>40.630063511208355</v>
      </c>
      <c r="EK33" s="53">
        <f t="shared" si="103"/>
        <v>0</v>
      </c>
      <c r="EL33" s="337">
        <f t="shared" si="104"/>
        <v>0.55818355770590211</v>
      </c>
      <c r="EM33" s="52">
        <f t="shared" si="105"/>
        <v>0</v>
      </c>
      <c r="EN33" s="337">
        <f t="shared" si="106"/>
        <v>4.4596540495877814</v>
      </c>
      <c r="EO33" s="52">
        <f t="shared" si="107"/>
        <v>0</v>
      </c>
      <c r="EP33" s="339">
        <f t="shared" si="108"/>
        <v>0.18935602040047447</v>
      </c>
      <c r="EQ33" s="52">
        <f t="shared" si="109"/>
        <v>0</v>
      </c>
      <c r="ER33" s="49">
        <f t="shared" si="110"/>
        <v>100</v>
      </c>
      <c r="ES33" s="53">
        <f t="shared" si="111"/>
        <v>0</v>
      </c>
    </row>
    <row r="34" spans="1:149" x14ac:dyDescent="0.45">
      <c r="A34" s="51" t="s">
        <v>702</v>
      </c>
      <c r="B34" s="174" t="s">
        <v>795</v>
      </c>
      <c r="C34" s="51" t="s">
        <v>635</v>
      </c>
      <c r="D34" s="51" t="s">
        <v>819</v>
      </c>
      <c r="E34" s="51" t="s">
        <v>637</v>
      </c>
      <c r="F34" s="51" t="s">
        <v>715</v>
      </c>
      <c r="J34" s="75">
        <v>101</v>
      </c>
      <c r="K34" s="51">
        <f t="shared" si="48"/>
        <v>2</v>
      </c>
      <c r="L34" s="75">
        <v>1225</v>
      </c>
      <c r="M34" s="51">
        <f t="shared" si="49"/>
        <v>5</v>
      </c>
      <c r="N34" s="51" t="s">
        <v>748</v>
      </c>
      <c r="O34" s="51" t="s">
        <v>699</v>
      </c>
      <c r="R34" s="130">
        <v>2</v>
      </c>
      <c r="U34" s="49">
        <v>21.563838149138327</v>
      </c>
      <c r="V34" s="51">
        <f t="shared" si="50"/>
        <v>0.5</v>
      </c>
      <c r="W34" s="49">
        <v>0</v>
      </c>
      <c r="X34" s="53">
        <f t="shared" si="51"/>
        <v>0</v>
      </c>
      <c r="Y34" s="49">
        <f t="shared" si="52"/>
        <v>21.563838149138327</v>
      </c>
      <c r="Z34" s="53">
        <f t="shared" si="53"/>
        <v>0.48997587250939167</v>
      </c>
      <c r="AA34" s="192">
        <f t="shared" si="54"/>
        <v>0</v>
      </c>
      <c r="AI34" s="49">
        <v>0</v>
      </c>
      <c r="AJ34" s="49">
        <v>1</v>
      </c>
      <c r="AK34" s="49">
        <f t="shared" si="55"/>
        <v>18.987418149138328</v>
      </c>
      <c r="AL34" s="49">
        <f t="shared" si="56"/>
        <v>0.56247613297276888</v>
      </c>
      <c r="AM34" s="53">
        <f t="shared" si="89"/>
        <v>0.43143417744008927</v>
      </c>
      <c r="AN34" s="53">
        <f t="shared" si="57"/>
        <v>5.6946618094078125E-2</v>
      </c>
      <c r="AO34" s="52">
        <f t="shared" si="58"/>
        <v>0</v>
      </c>
      <c r="AP34" s="53">
        <v>0</v>
      </c>
      <c r="AQ34" s="174" t="s">
        <v>824</v>
      </c>
      <c r="AR34" s="53">
        <v>0.99509999999999998</v>
      </c>
      <c r="AS34" s="66">
        <v>1.244</v>
      </c>
      <c r="AT34" s="66"/>
      <c r="AU34" s="49">
        <v>0</v>
      </c>
      <c r="AV34" s="48">
        <f t="shared" si="59"/>
        <v>1010</v>
      </c>
      <c r="AW34" s="48">
        <f t="shared" si="60"/>
        <v>0</v>
      </c>
      <c r="AX34" s="48" t="s">
        <v>634</v>
      </c>
      <c r="AY34" s="48">
        <f t="shared" si="61"/>
        <v>1256.44</v>
      </c>
      <c r="AZ34" s="49">
        <f t="shared" si="62"/>
        <v>27.872541099799282</v>
      </c>
      <c r="BB34" s="83" t="s">
        <v>722</v>
      </c>
      <c r="BC34" s="185" t="s">
        <v>751</v>
      </c>
      <c r="BD34" s="50">
        <v>34.681666666666665</v>
      </c>
      <c r="BE34" s="52">
        <v>0.48422790777346497</v>
      </c>
      <c r="BF34" s="50">
        <v>0.95583333333333342</v>
      </c>
      <c r="BG34" s="52">
        <v>0.12009718287009703</v>
      </c>
      <c r="BH34" s="51">
        <v>9.8675000000000015</v>
      </c>
      <c r="BI34" s="52">
        <v>0.11925695879998868</v>
      </c>
      <c r="BJ34" s="52"/>
      <c r="BK34" s="52"/>
      <c r="BL34" s="52"/>
      <c r="BM34" s="52"/>
      <c r="BN34" s="51">
        <v>3.9474999999999998</v>
      </c>
      <c r="BO34" s="52">
        <v>0.30511200129351407</v>
      </c>
      <c r="BP34" s="51">
        <v>5.1666666666666673E-2</v>
      </c>
      <c r="BQ34" s="52">
        <v>7.0466698202452729E-2</v>
      </c>
      <c r="BR34" s="51">
        <v>8.1991666666666667</v>
      </c>
      <c r="BS34" s="52">
        <v>0.1501443749640102</v>
      </c>
      <c r="BT34" s="52"/>
      <c r="BU34" s="52"/>
      <c r="BV34" s="52"/>
      <c r="BW34" s="52"/>
      <c r="BX34" s="51">
        <v>0.66833333333333333</v>
      </c>
      <c r="BY34" s="52">
        <v>4.38304815295373E-2</v>
      </c>
      <c r="BZ34" s="51">
        <v>6.3050000000000006</v>
      </c>
      <c r="CA34" s="52">
        <v>0.31171390016416567</v>
      </c>
      <c r="CB34" s="51">
        <v>26.500833333333336</v>
      </c>
      <c r="CC34" s="52">
        <v>0.34801660241367138</v>
      </c>
      <c r="CD34" s="51">
        <v>0.22</v>
      </c>
      <c r="CE34" s="52">
        <v>8.3373323737938612E-2</v>
      </c>
      <c r="CF34" s="52"/>
      <c r="CG34" s="52"/>
      <c r="CH34" s="52"/>
      <c r="CI34" s="52"/>
      <c r="CJ34" s="52"/>
      <c r="CK34" s="52"/>
      <c r="CL34" s="52"/>
      <c r="CM34" s="52"/>
      <c r="CN34" s="52"/>
      <c r="CO34" s="52"/>
      <c r="CP34" s="52"/>
      <c r="CQ34" s="52"/>
      <c r="CR34" s="52"/>
      <c r="CS34" s="52"/>
      <c r="CT34" s="52"/>
      <c r="CU34" s="52"/>
      <c r="CV34" s="52"/>
      <c r="CW34" s="52"/>
      <c r="CX34" s="52"/>
      <c r="CY34" s="52"/>
      <c r="CZ34" s="52"/>
      <c r="DA34" s="52"/>
      <c r="DB34" s="52"/>
      <c r="DC34" s="52"/>
      <c r="DD34" s="52"/>
      <c r="DE34" s="52"/>
      <c r="DF34" s="52"/>
      <c r="DG34" s="52"/>
      <c r="DH34" s="51">
        <v>91.415833333333339</v>
      </c>
      <c r="DI34" s="52">
        <v>0.30000185184613776</v>
      </c>
      <c r="DJ34" s="51">
        <v>8.5841666666666612</v>
      </c>
      <c r="DL34" s="51" t="s">
        <v>754</v>
      </c>
      <c r="DM34" s="53">
        <f t="shared" si="63"/>
        <v>3.0788899999999995</v>
      </c>
      <c r="DN34" s="53">
        <f t="shared" si="64"/>
        <v>0.35813600000000001</v>
      </c>
      <c r="DO34" s="348">
        <v>0.50246999999999997</v>
      </c>
      <c r="DP34" s="53">
        <f t="shared" si="65"/>
        <v>0.100494</v>
      </c>
      <c r="DQ34" s="346">
        <v>2.5764199999999997</v>
      </c>
      <c r="DR34" s="53">
        <f t="shared" si="66"/>
        <v>0.25764199999999998</v>
      </c>
      <c r="DS34" s="48">
        <f t="shared" si="35"/>
        <v>25764.199999999997</v>
      </c>
      <c r="DT34" s="49">
        <f t="shared" si="36"/>
        <v>2576.4199999999996</v>
      </c>
      <c r="DU34" s="52"/>
      <c r="DV34" s="49"/>
      <c r="DW34" s="186"/>
      <c r="DX34" s="337">
        <f>BD34/$DH34*100</f>
        <v>37.938358599440278</v>
      </c>
      <c r="DY34" s="53">
        <f>DX34*SQRT(((BE34/BD34)^2)+(($DI34/$DH34)^2))</f>
        <v>0.54413337873626644</v>
      </c>
      <c r="DZ34" s="337">
        <f>BF34/$DH34*100</f>
        <v>1.0455883827564518</v>
      </c>
      <c r="EA34" s="53">
        <f>DZ34*SQRT(((BG34/BF34)^2)+(($DI34/$DH34)^2))</f>
        <v>0.13141940066757316</v>
      </c>
      <c r="EB34" s="337">
        <f>BH34/$DH34*100</f>
        <v>10.794081987985306</v>
      </c>
      <c r="EC34" s="53">
        <f>EB34*SQRT(((BI34/BH34)^2)+(($DI34/$DH34)^2))</f>
        <v>0.13517927480489181</v>
      </c>
      <c r="ED34" s="337">
        <f>BN34/$DH34*100</f>
        <v>4.3181797463969582</v>
      </c>
      <c r="EE34" s="53">
        <f>ED34*SQRT(((BO34/BN34)^2)+(($DI34/$DH34)^2))</f>
        <v>0.33406345884085403</v>
      </c>
      <c r="EF34" s="339">
        <f>BP34/$DH34*100</f>
        <v>5.6518290959808211E-2</v>
      </c>
      <c r="EG34" s="52">
        <f>EF34*SQRT(((BQ34/BP34)^2)+(($DI34/$DH34)^2))</f>
        <v>7.7083913829976217E-2</v>
      </c>
      <c r="EH34" s="337">
        <f>BR34/$DH34*100</f>
        <v>8.9690881411863366</v>
      </c>
      <c r="EI34" s="53">
        <f>EH34*SQRT(((BS34/BR34)^2)+(($DI34/$DH34)^2))</f>
        <v>0.16685989842969809</v>
      </c>
      <c r="EJ34" s="337">
        <f>BX34/$DH34*100</f>
        <v>0.73109144112526092</v>
      </c>
      <c r="EK34" s="53">
        <f>EJ34*SQRT(((BY34/BX34)^2)+(($DI34/$DH34)^2))</f>
        <v>4.8006261000986247E-2</v>
      </c>
      <c r="EL34" s="337">
        <f>BZ34/$DH34*100</f>
        <v>6.897054667772724</v>
      </c>
      <c r="EM34" s="52">
        <f>EL34*SQRT(((CA34/BZ34)^2)+(($DI34/$DH34)^2))</f>
        <v>0.34173498041271227</v>
      </c>
      <c r="EN34" s="337">
        <f>CB34/$DH34*100</f>
        <v>28.989325335691301</v>
      </c>
      <c r="EO34" s="52">
        <f>EN34*SQRT(((CC34/CB34)^2)+(($DI34/$DH34)^2))</f>
        <v>0.39240320627728287</v>
      </c>
      <c r="EP34" s="339">
        <f>CD34/$DH34*100</f>
        <v>0.24065852924821554</v>
      </c>
      <c r="EQ34" s="52">
        <f>EP34*SQRT(((CE34/CD34)^2)+(($DI34/$DH34)^2))</f>
        <v>9.1205698914639227E-2</v>
      </c>
      <c r="ER34" s="49">
        <f>DH34/$DH34*100</f>
        <v>100</v>
      </c>
      <c r="ES34" s="53">
        <f>ER34*SQRT(((DI34/DH34)^2)+(($DI34/$DH34)^2))</f>
        <v>0.46410635023238345</v>
      </c>
    </row>
    <row r="35" spans="1:149" s="43" customFormat="1" ht="14.65" thickBot="1" x14ac:dyDescent="0.5">
      <c r="A35" s="43" t="s">
        <v>702</v>
      </c>
      <c r="B35" s="86" t="s">
        <v>796</v>
      </c>
      <c r="C35" s="43" t="s">
        <v>635</v>
      </c>
      <c r="D35" s="43" t="s">
        <v>819</v>
      </c>
      <c r="E35" s="43" t="s">
        <v>637</v>
      </c>
      <c r="F35" s="43" t="s">
        <v>716</v>
      </c>
      <c r="J35" s="298">
        <v>101</v>
      </c>
      <c r="K35" s="43">
        <f t="shared" si="48"/>
        <v>2</v>
      </c>
      <c r="L35" s="298">
        <v>1225</v>
      </c>
      <c r="M35" s="43">
        <f t="shared" si="49"/>
        <v>5</v>
      </c>
      <c r="N35" s="43" t="s">
        <v>748</v>
      </c>
      <c r="O35" s="43" t="s">
        <v>699</v>
      </c>
      <c r="Q35" s="123"/>
      <c r="R35" s="131">
        <v>2</v>
      </c>
      <c r="S35" s="134"/>
      <c r="U35" s="44">
        <v>15.222154543174677</v>
      </c>
      <c r="V35" s="43">
        <f t="shared" si="50"/>
        <v>0.5</v>
      </c>
      <c r="W35" s="44">
        <v>0</v>
      </c>
      <c r="X35" s="58">
        <f t="shared" si="51"/>
        <v>0</v>
      </c>
      <c r="Y35" s="44">
        <f t="shared" si="52"/>
        <v>15.222154543174677</v>
      </c>
      <c r="Z35" s="58">
        <f t="shared" si="53"/>
        <v>0.34587944883378047</v>
      </c>
      <c r="AA35" s="193">
        <f t="shared" si="54"/>
        <v>0</v>
      </c>
      <c r="AB35" s="171"/>
      <c r="AC35" s="171"/>
      <c r="AE35" s="315"/>
      <c r="AG35" s="171"/>
      <c r="AI35" s="44">
        <v>0</v>
      </c>
      <c r="AJ35" s="44">
        <v>1</v>
      </c>
      <c r="AK35" s="44">
        <f t="shared" si="55"/>
        <v>14.204177876508011</v>
      </c>
      <c r="AL35" s="44">
        <f t="shared" si="56"/>
        <v>0.51025754765488551</v>
      </c>
      <c r="AM35" s="58">
        <f t="shared" si="89"/>
        <v>0.32274887244962536</v>
      </c>
      <c r="AN35" s="58">
        <f t="shared" si="57"/>
        <v>5.6692118035715923E-2</v>
      </c>
      <c r="AO35" s="59">
        <f t="shared" si="58"/>
        <v>0</v>
      </c>
      <c r="AP35" s="58">
        <v>0</v>
      </c>
      <c r="AQ35" s="86" t="s">
        <v>824</v>
      </c>
      <c r="AR35" s="58">
        <v>0.99509999999999998</v>
      </c>
      <c r="AS35" s="69">
        <v>1.244</v>
      </c>
      <c r="AT35" s="69"/>
      <c r="AU35" s="44">
        <v>0</v>
      </c>
      <c r="AV35" s="63">
        <f t="shared" si="59"/>
        <v>1010</v>
      </c>
      <c r="AW35" s="63">
        <f t="shared" si="60"/>
        <v>0</v>
      </c>
      <c r="AX35" s="63" t="s">
        <v>634</v>
      </c>
      <c r="AY35" s="63">
        <f t="shared" si="61"/>
        <v>1256.44</v>
      </c>
      <c r="AZ35" s="44">
        <f t="shared" si="62"/>
        <v>27.872541099799282</v>
      </c>
      <c r="BA35" s="86"/>
      <c r="BB35" s="84" t="s">
        <v>722</v>
      </c>
      <c r="BC35" s="269" t="s">
        <v>751</v>
      </c>
      <c r="BD35" s="43">
        <v>43.159000000000006</v>
      </c>
      <c r="BE35" s="59">
        <v>0.83269369391078552</v>
      </c>
      <c r="BF35" s="43">
        <v>0.85299999999999998</v>
      </c>
      <c r="BG35" s="59">
        <v>0.10874978230559827</v>
      </c>
      <c r="BH35" s="43">
        <v>9.8199999999999985</v>
      </c>
      <c r="BI35" s="59">
        <v>0.317550998051709</v>
      </c>
      <c r="BJ35" s="59"/>
      <c r="BK35" s="59"/>
      <c r="BL35" s="59"/>
      <c r="BM35" s="59"/>
      <c r="BN35" s="43">
        <v>3.8039999999999998</v>
      </c>
      <c r="BO35" s="59">
        <v>0.26402909619275594</v>
      </c>
      <c r="BP35" s="43">
        <v>5.9000000000000011E-2</v>
      </c>
      <c r="BQ35" s="59">
        <v>6.0427768050087288E-2</v>
      </c>
      <c r="BR35" s="43">
        <v>9.8490000000000002</v>
      </c>
      <c r="BS35" s="59">
        <v>0.37344729050815006</v>
      </c>
      <c r="BT35" s="59"/>
      <c r="BU35" s="59"/>
      <c r="BV35" s="59"/>
      <c r="BW35" s="59"/>
      <c r="BX35" s="43">
        <v>0.96099999999999997</v>
      </c>
      <c r="BY35" s="59">
        <v>6.5481896642345244E-2</v>
      </c>
      <c r="BZ35" s="43">
        <v>5.7409999999999997</v>
      </c>
      <c r="CA35" s="59">
        <v>0.26483270877360221</v>
      </c>
      <c r="CB35" s="43">
        <v>22.094000000000001</v>
      </c>
      <c r="CC35" s="59">
        <v>1.1253077020275053</v>
      </c>
      <c r="CD35" s="43">
        <v>0.22799999999999998</v>
      </c>
      <c r="CE35" s="59">
        <v>0.11345804190416499</v>
      </c>
      <c r="CF35" s="59"/>
      <c r="CG35" s="59"/>
      <c r="CH35" s="59"/>
      <c r="CI35" s="59"/>
      <c r="CJ35" s="59"/>
      <c r="CK35" s="59"/>
      <c r="CL35" s="59"/>
      <c r="CM35" s="59"/>
      <c r="CN35" s="59"/>
      <c r="CO35" s="59"/>
      <c r="CP35" s="59"/>
      <c r="CQ35" s="59"/>
      <c r="CR35" s="59"/>
      <c r="CS35" s="59"/>
      <c r="CT35" s="59"/>
      <c r="CU35" s="59"/>
      <c r="CV35" s="59"/>
      <c r="CW35" s="59"/>
      <c r="CX35" s="59"/>
      <c r="CY35" s="59"/>
      <c r="CZ35" s="59"/>
      <c r="DA35" s="59"/>
      <c r="DB35" s="59"/>
      <c r="DC35" s="59"/>
      <c r="DD35" s="59"/>
      <c r="DE35" s="59"/>
      <c r="DF35" s="59"/>
      <c r="DG35" s="59"/>
      <c r="DH35" s="43">
        <v>96.573000000000008</v>
      </c>
      <c r="DI35" s="59">
        <v>2.7352262938901193</v>
      </c>
      <c r="DJ35" s="43">
        <v>3.4269999999999925</v>
      </c>
      <c r="DL35" s="43" t="s">
        <v>754</v>
      </c>
      <c r="DM35" s="58">
        <f t="shared" si="63"/>
        <v>1.5767866666666666</v>
      </c>
      <c r="DN35" s="58">
        <f t="shared" si="64"/>
        <v>0.21355966666666665</v>
      </c>
      <c r="DO35" s="349">
        <v>0.55881000000000003</v>
      </c>
      <c r="DP35" s="58">
        <f t="shared" si="65"/>
        <v>0.111762</v>
      </c>
      <c r="DQ35" s="347">
        <v>1.0179766666666665</v>
      </c>
      <c r="DR35" s="58">
        <f t="shared" si="66"/>
        <v>0.10179766666666665</v>
      </c>
      <c r="DS35" s="63">
        <f t="shared" si="35"/>
        <v>10179.766666666665</v>
      </c>
      <c r="DT35" s="44">
        <f t="shared" si="36"/>
        <v>1017.9766666666665</v>
      </c>
      <c r="DU35" s="59"/>
      <c r="DV35" s="44"/>
      <c r="DW35" s="187"/>
      <c r="DX35" s="338">
        <f>BD35/$DH35*100</f>
        <v>44.690544976339147</v>
      </c>
      <c r="DY35" s="58">
        <f>DX35*SQRT(((BE35/BD35)^2)+(($DI35/$DH35)^2))</f>
        <v>1.5315431421737999</v>
      </c>
      <c r="DZ35" s="338">
        <f>BF35/$DH35*100</f>
        <v>0.88326965093763254</v>
      </c>
      <c r="EA35" s="58">
        <f>DZ35*SQRT(((BG35/BF35)^2)+(($DI35/$DH35)^2))</f>
        <v>0.11535423499129202</v>
      </c>
      <c r="EB35" s="338">
        <f>BH35/$DH35*100</f>
        <v>10.168473589926789</v>
      </c>
      <c r="EC35" s="58">
        <f>EB35*SQRT(((BI35/BH35)^2)+(($DI35/$DH35)^2))</f>
        <v>0.43711173928778152</v>
      </c>
      <c r="ED35" s="338">
        <f>BN35/$DH35*100</f>
        <v>3.9389891584604388</v>
      </c>
      <c r="EE35" s="58">
        <f>ED35*SQRT(((BO35/BN35)^2)+(($DI35/$DH35)^2))</f>
        <v>0.29528485303034946</v>
      </c>
      <c r="EF35" s="342">
        <f>BP35/$DH35*100</f>
        <v>6.1093680428277057E-2</v>
      </c>
      <c r="EG35" s="59">
        <f>EF35*SQRT(((BQ35/BP35)^2)+(($DI35/$DH35)^2))</f>
        <v>6.2596035107724421E-2</v>
      </c>
      <c r="EH35" s="338">
        <f>BR35/$DH35*100</f>
        <v>10.198502687086453</v>
      </c>
      <c r="EI35" s="58">
        <f>EH35*SQRT(((BS35/BR35)^2)+(($DI35/$DH35)^2))</f>
        <v>0.48267113007062706</v>
      </c>
      <c r="EJ35" s="338">
        <f>BX35/$DH35*100</f>
        <v>0.99510215070464825</v>
      </c>
      <c r="EK35" s="58">
        <f>EJ35*SQRT(((BY35/BX35)^2)+(($DI35/$DH35)^2))</f>
        <v>7.3429870630614874E-2</v>
      </c>
      <c r="EL35" s="338">
        <f>BZ35/$DH35*100</f>
        <v>5.944725751504043</v>
      </c>
      <c r="EM35" s="59">
        <f>EL35*SQRT(((CA35/BZ35)^2)+(($DI35/$DH35)^2))</f>
        <v>0.32179415990265553</v>
      </c>
      <c r="EN35" s="338">
        <f>CB35/$DH35*100</f>
        <v>22.878030091226325</v>
      </c>
      <c r="EO35" s="59">
        <f>EN35*SQRT(((CC35/CB35)^2)+(($DI35/$DH35)^2))</f>
        <v>1.3332865334119877</v>
      </c>
      <c r="EP35" s="342">
        <f>CD35/$DH35*100</f>
        <v>0.23609083284147739</v>
      </c>
      <c r="EQ35" s="59">
        <f>EP35*SQRT(((CE35/CD35)^2)+(($DI35/$DH35)^2))</f>
        <v>0.11767436589737239</v>
      </c>
      <c r="ER35" s="44">
        <f>DH35/$DH35*100</f>
        <v>100</v>
      </c>
      <c r="ES35" s="58">
        <f>ER35*SQRT(((DI35/DH35)^2)+(($DI35/$DH35)^2))</f>
        <v>4.0054612790105963</v>
      </c>
    </row>
    <row r="36" spans="1:149" x14ac:dyDescent="0.45">
      <c r="AC36" s="195"/>
      <c r="AD36" s="72"/>
      <c r="AE36" s="316"/>
      <c r="AF36" s="72"/>
      <c r="AG36" s="195"/>
      <c r="AH36" s="72"/>
      <c r="AT36" s="53"/>
      <c r="AU36" s="49"/>
      <c r="AV36" s="49"/>
      <c r="AW36" s="48"/>
      <c r="AX36" s="49"/>
      <c r="AY36" s="48"/>
      <c r="AZ36" s="49"/>
      <c r="BE36" s="52"/>
      <c r="BG36" s="52"/>
      <c r="BI36" s="52"/>
      <c r="BJ36" s="52"/>
      <c r="BK36" s="52"/>
      <c r="BL36" s="52"/>
      <c r="BM36" s="52"/>
      <c r="BO36" s="52"/>
      <c r="BQ36" s="52"/>
      <c r="BS36" s="52"/>
      <c r="BT36" s="52"/>
      <c r="BU36" s="52"/>
      <c r="BV36" s="52"/>
      <c r="BW36" s="52"/>
      <c r="BY36" s="52"/>
      <c r="CA36" s="52"/>
      <c r="CD36" s="52"/>
      <c r="DH36" s="52"/>
      <c r="DN36" s="53"/>
      <c r="DP36" s="53"/>
      <c r="DR36" s="53"/>
      <c r="DS36" s="71"/>
      <c r="DT36" s="53"/>
      <c r="DU36" s="52"/>
      <c r="DV36" s="53"/>
      <c r="DW36" s="186"/>
      <c r="DX36" s="339"/>
    </row>
    <row r="37" spans="1:149" ht="15.75" x14ac:dyDescent="0.45">
      <c r="A37" s="51" t="s">
        <v>700</v>
      </c>
      <c r="B37" s="174" t="s">
        <v>763</v>
      </c>
      <c r="C37" s="51" t="s">
        <v>762</v>
      </c>
      <c r="D37" s="51" t="s">
        <v>820</v>
      </c>
      <c r="E37" s="51" t="s">
        <v>637</v>
      </c>
      <c r="F37" s="51" t="s">
        <v>724</v>
      </c>
      <c r="J37" s="75">
        <v>101</v>
      </c>
      <c r="K37" s="51">
        <f t="shared" ref="K37:K66" si="112">IF(E37="IHPV",2,50)</f>
        <v>2</v>
      </c>
      <c r="L37" s="75">
        <v>1000</v>
      </c>
      <c r="M37" s="51">
        <f t="shared" ref="M37:M66" si="113">IF(E37="IHPV",5,10)</f>
        <v>5</v>
      </c>
      <c r="N37" s="51" t="s">
        <v>722</v>
      </c>
      <c r="Q37" s="124">
        <v>0.39947688589514918</v>
      </c>
      <c r="R37" s="124"/>
      <c r="V37" s="53"/>
      <c r="W37" s="49"/>
      <c r="X37" s="53"/>
      <c r="Z37" s="53"/>
      <c r="AA37" s="168">
        <v>0.8</v>
      </c>
      <c r="AB37" s="169">
        <f>0.05</f>
        <v>0.05</v>
      </c>
      <c r="AC37" s="195"/>
      <c r="AD37" s="72"/>
      <c r="AE37" s="316"/>
      <c r="AF37" s="72"/>
      <c r="AG37" s="195"/>
      <c r="AH37" s="72"/>
      <c r="AI37" s="53"/>
      <c r="AJ37" s="71"/>
      <c r="AK37" s="53"/>
      <c r="AL37" s="71"/>
      <c r="AM37" s="53"/>
      <c r="AN37" s="53"/>
      <c r="AO37" s="52"/>
      <c r="AP37" s="52"/>
      <c r="AQ37" s="174" t="s">
        <v>824</v>
      </c>
      <c r="AR37" s="53">
        <v>0.9395</v>
      </c>
      <c r="AS37" s="53">
        <v>1.3</v>
      </c>
      <c r="AT37" s="48"/>
      <c r="AU37" s="48">
        <f t="shared" ref="AU37:AU57" si="114">AA37*(J37*10)</f>
        <v>808</v>
      </c>
      <c r="AV37" s="48">
        <f t="shared" ref="AV37:AV58" si="115">(1-AA37)*(J37*10)</f>
        <v>201.99999999999994</v>
      </c>
      <c r="AW37" s="48">
        <f>AA37*(J37*10)*AR37</f>
        <v>759.11599999999999</v>
      </c>
      <c r="AX37" s="48">
        <f>(SQRT((AB37/(AA37))^2+(2/J37)^2+((AR37*0.01)/AS37)^2))*AW37</f>
        <v>50.070573422406689</v>
      </c>
      <c r="AY37" s="48">
        <f t="shared" ref="AY37:AY57" si="116">(1-AA37)*(J37*10)*AS37</f>
        <v>262.59999999999991</v>
      </c>
      <c r="AZ37" s="49">
        <f>(SQRT((AB37/(1-AA37))^2+(2/J37)^2+((AS37*0.01)/AS37)^2))*AY37</f>
        <v>65.907953814391774</v>
      </c>
      <c r="BB37" s="83" t="s">
        <v>722</v>
      </c>
      <c r="BC37" s="185" t="s">
        <v>751</v>
      </c>
      <c r="BD37" s="52">
        <v>56.418019999999999</v>
      </c>
      <c r="BE37" s="70">
        <v>0.33571449775020551</v>
      </c>
      <c r="BF37" s="52">
        <v>0.95579000000000003</v>
      </c>
      <c r="BG37" s="52">
        <v>4.3146274462577607E-2</v>
      </c>
      <c r="BH37" s="52">
        <v>19.162679999999998</v>
      </c>
      <c r="BI37" s="52">
        <v>0.29206141591574031</v>
      </c>
      <c r="BJ37" s="52"/>
      <c r="BK37" s="52"/>
      <c r="BL37" s="52"/>
      <c r="BM37" s="52"/>
      <c r="BN37" s="52">
        <v>4.2789000000000001</v>
      </c>
      <c r="BO37" s="52">
        <v>0.14777377605276168</v>
      </c>
      <c r="BP37" s="52">
        <v>0.18724000000000002</v>
      </c>
      <c r="BQ37" s="52">
        <v>0.13956128243734198</v>
      </c>
      <c r="BR37" s="52">
        <v>0.88993999999999995</v>
      </c>
      <c r="BS37" s="52">
        <v>4.6501235347985184E-2</v>
      </c>
      <c r="BT37" s="52"/>
      <c r="BU37" s="52"/>
      <c r="BV37" s="52"/>
      <c r="BW37" s="52"/>
      <c r="BX37" s="52">
        <v>2.5964099999999997</v>
      </c>
      <c r="BY37" s="47">
        <v>6.7989238527544904E-2</v>
      </c>
      <c r="BZ37" s="52">
        <v>8.0775100000000002</v>
      </c>
      <c r="CA37" s="52">
        <v>0.32237617588425421</v>
      </c>
      <c r="CB37" s="52">
        <v>4.4782500000000001</v>
      </c>
      <c r="CC37" s="52">
        <v>0.16318908766622062</v>
      </c>
      <c r="CD37" s="52">
        <v>0.36475999999999997</v>
      </c>
      <c r="CE37" s="52">
        <v>0.10561352186154974</v>
      </c>
      <c r="CF37" s="52"/>
      <c r="CG37" s="52"/>
      <c r="CH37" s="52"/>
      <c r="CI37" s="52"/>
      <c r="CJ37" s="52"/>
      <c r="CK37" s="52"/>
      <c r="CL37" s="52"/>
      <c r="CM37" s="52"/>
      <c r="CN37" s="52"/>
      <c r="CO37" s="52"/>
      <c r="CP37" s="52"/>
      <c r="CQ37" s="52"/>
      <c r="CR37" s="52"/>
      <c r="CS37" s="52"/>
      <c r="CT37" s="52"/>
      <c r="CU37" s="52"/>
      <c r="CV37" s="52"/>
      <c r="CW37" s="52"/>
      <c r="CX37" s="52"/>
      <c r="CY37" s="52"/>
      <c r="CZ37" s="52"/>
      <c r="DA37" s="52"/>
      <c r="DB37" s="52"/>
      <c r="DC37" s="52"/>
      <c r="DD37" s="52"/>
      <c r="DE37" s="52"/>
      <c r="DF37" s="52"/>
      <c r="DG37" s="52"/>
      <c r="DH37" s="52">
        <v>97.610929999999982</v>
      </c>
      <c r="DI37" s="52">
        <v>0.51127465124116434</v>
      </c>
      <c r="DJ37" s="52">
        <f>100-DH37</f>
        <v>2.389070000000018</v>
      </c>
      <c r="DK37" s="52"/>
      <c r="DL37" s="52" t="s">
        <v>755</v>
      </c>
      <c r="DM37" s="53">
        <f t="shared" ref="DM37:DM58" si="117">DO37+DS37</f>
        <v>108.79964446455749</v>
      </c>
      <c r="DN37" s="53">
        <f t="shared" ref="DN37:DN58" si="118">DP37+DT37</f>
        <v>10.646054425447344</v>
      </c>
      <c r="DO37" s="356">
        <v>4.6782004201680669</v>
      </c>
      <c r="DP37" s="51">
        <f>DO37/100*5</f>
        <v>0.23391002100840333</v>
      </c>
      <c r="DQ37" s="346">
        <f>DS37/10000</f>
        <v>1.0412144404438942E-2</v>
      </c>
      <c r="DR37" s="51">
        <f>DT37/10000</f>
        <v>1.041214440443894E-3</v>
      </c>
      <c r="DS37" s="48">
        <v>104.12144404438942</v>
      </c>
      <c r="DT37" s="51">
        <f>DS37/100*10</f>
        <v>10.412144404438941</v>
      </c>
      <c r="DU37" s="52"/>
      <c r="DX37" s="337">
        <f>BD37/$DH37*100</f>
        <v>57.798875597230769</v>
      </c>
      <c r="DY37" s="53">
        <f>DX37*SQRT(((BE37/BD37)^2)+(($DI37/$DH37)^2))</f>
        <v>0.45819482014270657</v>
      </c>
      <c r="DZ37" s="337">
        <f>BF37/$DH37*100</f>
        <v>0.97918337628788099</v>
      </c>
      <c r="EA37" s="53">
        <f>DZ37*SQRT(((BG37/BF37)^2)+(($DI37/$DH37)^2))</f>
        <v>4.4498856833173193E-2</v>
      </c>
      <c r="EB37" s="337">
        <f>BH37/$DH37*100</f>
        <v>19.631694934163622</v>
      </c>
      <c r="EC37" s="53">
        <f>EB37*SQRT(((BI37/BH37)^2)+(($DI37/$DH37)^2))</f>
        <v>0.31638612141952394</v>
      </c>
      <c r="ED37" s="337">
        <f>BN37/$DH37*100</f>
        <v>4.3836279400267992</v>
      </c>
      <c r="EE37" s="53">
        <f>ED37*SQRT(((BO37/BN37)^2)+(($DI37/$DH37)^2))</f>
        <v>0.15312190960918173</v>
      </c>
      <c r="EF37" s="339">
        <f>BP37/$DH37*100</f>
        <v>0.19182278050214258</v>
      </c>
      <c r="EG37" s="52">
        <f>EF37*SQRT(((BQ37/BP37)^2)+(($DI37/$DH37)^2))</f>
        <v>0.14298063586138587</v>
      </c>
      <c r="EH37" s="337">
        <f>BR37/$DH37*100</f>
        <v>0.91172166887458217</v>
      </c>
      <c r="EI37" s="53">
        <f>EH37*SQRT(((BS37/BR37)^2)+(($DI37/$DH37)^2))</f>
        <v>4.7878128732708962E-2</v>
      </c>
      <c r="EJ37" s="337">
        <f>BX37/$DH37*100</f>
        <v>2.6599582649197173</v>
      </c>
      <c r="EK37" s="53">
        <f>EJ37*SQRT(((BY37/BX37)^2)+(($DI37/$DH37)^2))</f>
        <v>7.1033082647457266E-2</v>
      </c>
      <c r="EL37" s="337">
        <f>BZ37/$DH37*100</f>
        <v>8.2752105732421573</v>
      </c>
      <c r="EM37" s="52">
        <f>EL37*SQRT(((CA37/BZ37)^2)+(($DI37/$DH37)^2))</f>
        <v>0.33309862870116613</v>
      </c>
      <c r="EN37" s="337">
        <f>CB37/$DH37*100</f>
        <v>4.587857118050203</v>
      </c>
      <c r="EO37" s="52">
        <f>EN37*SQRT(((CC37/CB37)^2)+(($DI37/$DH37)^2))</f>
        <v>0.16890144717036823</v>
      </c>
      <c r="EP37" s="339">
        <f>CD37/$DH37*100</f>
        <v>0.37368765977334711</v>
      </c>
      <c r="EQ37" s="52">
        <f>EP37*SQRT(((CE37/CD37)^2)+(($DI37/$DH37)^2))</f>
        <v>0.10821616160413836</v>
      </c>
      <c r="ER37" s="49">
        <f>DH37/$DH37*100</f>
        <v>100</v>
      </c>
      <c r="ES37" s="53">
        <f t="shared" ref="ES37:ES58" si="119">ER37*SQRT(((DI37/DH37)^2)+(($DI37/$DH37)^2))</f>
        <v>0.74074854719940586</v>
      </c>
    </row>
    <row r="38" spans="1:149" ht="15.75" x14ac:dyDescent="0.45">
      <c r="A38" s="51" t="s">
        <v>700</v>
      </c>
      <c r="B38" s="174" t="s">
        <v>797</v>
      </c>
      <c r="C38" s="51" t="s">
        <v>762</v>
      </c>
      <c r="D38" s="51" t="s">
        <v>820</v>
      </c>
      <c r="E38" s="51" t="s">
        <v>637</v>
      </c>
      <c r="F38" s="51" t="s">
        <v>725</v>
      </c>
      <c r="J38" s="75">
        <v>101</v>
      </c>
      <c r="K38" s="51">
        <f t="shared" si="112"/>
        <v>2</v>
      </c>
      <c r="L38" s="75">
        <v>1000</v>
      </c>
      <c r="M38" s="51">
        <f t="shared" si="113"/>
        <v>5</v>
      </c>
      <c r="N38" s="51" t="s">
        <v>722</v>
      </c>
      <c r="Q38" s="124">
        <v>0.14959941267854937</v>
      </c>
      <c r="R38" s="124"/>
      <c r="V38" s="53"/>
      <c r="W38" s="49"/>
      <c r="X38" s="53"/>
      <c r="Z38" s="53"/>
      <c r="AA38" s="168">
        <v>0.6</v>
      </c>
      <c r="AB38" s="169">
        <f t="shared" ref="AB38:AB58" si="120">0.05</f>
        <v>0.05</v>
      </c>
      <c r="AC38" s="195"/>
      <c r="AD38" s="72"/>
      <c r="AE38" s="316"/>
      <c r="AF38" s="72"/>
      <c r="AG38" s="195"/>
      <c r="AH38" s="72"/>
      <c r="AI38" s="53"/>
      <c r="AJ38" s="71"/>
      <c r="AK38" s="53"/>
      <c r="AL38" s="71"/>
      <c r="AM38" s="53"/>
      <c r="AN38" s="53"/>
      <c r="AO38" s="52"/>
      <c r="AP38" s="52"/>
      <c r="AQ38" s="174" t="s">
        <v>824</v>
      </c>
      <c r="AR38" s="53">
        <v>0.9395</v>
      </c>
      <c r="AS38" s="53">
        <v>1.3</v>
      </c>
      <c r="AT38" s="48"/>
      <c r="AU38" s="48">
        <f t="shared" si="114"/>
        <v>606</v>
      </c>
      <c r="AV38" s="48">
        <f t="shared" si="115"/>
        <v>404</v>
      </c>
      <c r="AW38" s="48">
        <f>AA38*(J38*10)*AR38</f>
        <v>569.33699999999999</v>
      </c>
      <c r="AX38" s="48">
        <f>(SQRT((AB38/(AA38))^2+(2/J38)^2+((AR38*0.01)/AS38)^2))*AW38</f>
        <v>48.939114611662546</v>
      </c>
      <c r="AY38" s="48">
        <f t="shared" si="116"/>
        <v>525.20000000000005</v>
      </c>
      <c r="AZ38" s="49">
        <f>(SQRT((AB38/(1-AA38))^2+(2/J38)^2+((AS38*0.01)/AS38)^2))*AY38</f>
        <v>66.675827733894693</v>
      </c>
      <c r="BB38" s="83" t="s">
        <v>722</v>
      </c>
      <c r="BC38" s="185" t="s">
        <v>751</v>
      </c>
      <c r="BD38" s="52">
        <v>55.419775000000001</v>
      </c>
      <c r="BE38" s="70">
        <v>1.0458197637368347</v>
      </c>
      <c r="BF38" s="52">
        <v>0.94867499999999993</v>
      </c>
      <c r="BG38" s="52">
        <v>4.1748731184981951E-2</v>
      </c>
      <c r="BH38" s="52">
        <v>18.631499999999999</v>
      </c>
      <c r="BI38" s="52">
        <v>0.39047778212504719</v>
      </c>
      <c r="BJ38" s="52"/>
      <c r="BK38" s="52"/>
      <c r="BL38" s="52"/>
      <c r="BM38" s="52"/>
      <c r="BN38" s="52">
        <v>4.2428375000000003</v>
      </c>
      <c r="BO38" s="52">
        <v>0.21458818674121619</v>
      </c>
      <c r="BP38" s="52">
        <v>0.12132499999999999</v>
      </c>
      <c r="BQ38" s="52">
        <v>0.12581149214422166</v>
      </c>
      <c r="BR38" s="52">
        <v>0.85446250000000012</v>
      </c>
      <c r="BS38" s="52">
        <v>6.3159376008456017E-2</v>
      </c>
      <c r="BT38" s="52"/>
      <c r="BU38" s="52"/>
      <c r="BV38" s="52"/>
      <c r="BW38" s="52"/>
      <c r="BX38" s="52">
        <v>2.5330250000000003</v>
      </c>
      <c r="BY38" s="47">
        <v>3.1715884558582576E-2</v>
      </c>
      <c r="BZ38" s="52">
        <v>7.6296249999999999</v>
      </c>
      <c r="CA38" s="52">
        <v>0.20704847124390641</v>
      </c>
      <c r="CB38" s="52">
        <v>4.3995625</v>
      </c>
      <c r="CC38" s="52">
        <v>0.12978361649724024</v>
      </c>
      <c r="CD38" s="52">
        <v>0.37412499999999993</v>
      </c>
      <c r="CE38" s="52">
        <v>7.6927033248686036E-2</v>
      </c>
      <c r="CF38" s="52"/>
      <c r="CG38" s="52"/>
      <c r="CH38" s="52"/>
      <c r="CI38" s="52"/>
      <c r="CJ38" s="52"/>
      <c r="CK38" s="52"/>
      <c r="CL38" s="52"/>
      <c r="CM38" s="52"/>
      <c r="CN38" s="52"/>
      <c r="CO38" s="52"/>
      <c r="CP38" s="52"/>
      <c r="CQ38" s="52"/>
      <c r="CR38" s="52"/>
      <c r="CS38" s="52"/>
      <c r="CT38" s="52"/>
      <c r="CU38" s="52"/>
      <c r="CV38" s="52"/>
      <c r="CW38" s="52"/>
      <c r="CX38" s="52"/>
      <c r="CY38" s="52"/>
      <c r="CZ38" s="52"/>
      <c r="DA38" s="52"/>
      <c r="DB38" s="52"/>
      <c r="DC38" s="52"/>
      <c r="DD38" s="52"/>
      <c r="DE38" s="52"/>
      <c r="DF38" s="52"/>
      <c r="DG38" s="52"/>
      <c r="DH38" s="52">
        <v>95.359674999999996</v>
      </c>
      <c r="DI38" s="52">
        <v>0.99601804594984733</v>
      </c>
      <c r="DJ38" s="52">
        <f t="shared" ref="DJ38:DJ58" si="121">100-DH38</f>
        <v>4.6403250000000043</v>
      </c>
      <c r="DK38" s="52"/>
      <c r="DL38" s="52" t="s">
        <v>755</v>
      </c>
      <c r="DM38" s="53">
        <f t="shared" si="117"/>
        <v>78.026089769447879</v>
      </c>
      <c r="DN38" s="53">
        <f t="shared" si="118"/>
        <v>7.5375456576170574</v>
      </c>
      <c r="DO38" s="356">
        <v>5.3012663865546221</v>
      </c>
      <c r="DP38" s="51">
        <f t="shared" ref="DP38:DP58" si="122">DO38/100*5</f>
        <v>0.26506331932773108</v>
      </c>
      <c r="DQ38" s="346">
        <f t="shared" ref="DQ38:DQ58" si="123">DS38/10000</f>
        <v>7.2724823382893265E-3</v>
      </c>
      <c r="DR38" s="51">
        <f t="shared" ref="DR38:DR58" si="124">DT38/10000</f>
        <v>7.2724823382893267E-4</v>
      </c>
      <c r="DS38" s="48">
        <v>72.724823382893263</v>
      </c>
      <c r="DT38" s="51">
        <f t="shared" ref="DT38:DT58" si="125">DS38/100*10</f>
        <v>7.2724823382893264</v>
      </c>
      <c r="DU38" s="52"/>
      <c r="DX38" s="337">
        <f t="shared" ref="DX38:DX58" si="126">BD38/$DH38*100</f>
        <v>58.116572859544668</v>
      </c>
      <c r="DY38" s="53">
        <f t="shared" ref="DY38:DY58" si="127">DX38*SQRT(((BE38/BD38)^2)+(($DI38/$DH38)^2))</f>
        <v>1.2534937976694289</v>
      </c>
      <c r="DZ38" s="337">
        <f t="shared" ref="DZ38:DZ58" si="128">BF38/$DH38*100</f>
        <v>0.99483875128559329</v>
      </c>
      <c r="EA38" s="53">
        <f t="shared" ref="EA38:EA58" si="129">DZ38*SQRT(((BG38/BF38)^2)+(($DI38/$DH38)^2))</f>
        <v>4.4996494971322631E-2</v>
      </c>
      <c r="EB38" s="337">
        <f t="shared" ref="EB38:EB58" si="130">BH38/$DH38*100</f>
        <v>19.53813286381272</v>
      </c>
      <c r="EC38" s="53">
        <f t="shared" ref="EC38:EC58" si="131">EB38*SQRT(((BI38/BH38)^2)+(($DI38/$DH38)^2))</f>
        <v>0.45751369296475303</v>
      </c>
      <c r="ED38" s="337">
        <f t="shared" ref="ED38:ED58" si="132">BN38/$DH38*100</f>
        <v>4.4492994549320768</v>
      </c>
      <c r="EE38" s="53">
        <f t="shared" ref="EE38:EE58" si="133">ED38*SQRT(((BO38/BN38)^2)+(($DI38/$DH38)^2))</f>
        <v>0.22977885251615446</v>
      </c>
      <c r="EF38" s="339">
        <f t="shared" ref="EF38:EF58" si="134">BP38/$DH38*100</f>
        <v>0.12722883126436829</v>
      </c>
      <c r="EG38" s="52">
        <f t="shared" ref="EG38:EG58" si="135">EF38*SQRT(((BQ38/BP38)^2)+(($DI38/$DH38)^2))</f>
        <v>0.13194033427501692</v>
      </c>
      <c r="EH38" s="337">
        <f t="shared" ref="EH38:EH58" si="136">BR38/$DH38*100</f>
        <v>0.89604174930336145</v>
      </c>
      <c r="EI38" s="53">
        <f t="shared" ref="EI38:EI58" si="137">EH38*SQRT(((BS38/BR38)^2)+(($DI38/$DH38)^2))</f>
        <v>6.6890763424171315E-2</v>
      </c>
      <c r="EJ38" s="337">
        <f t="shared" ref="EJ38:EJ58" si="138">BX38/$DH38*100</f>
        <v>2.6562852694286136</v>
      </c>
      <c r="EK38" s="53">
        <f t="shared" ref="EK38:EK58" si="139">EJ38*SQRT(((BY38/BX38)^2)+(($DI38/$DH38)^2))</f>
        <v>4.3312053002877084E-2</v>
      </c>
      <c r="EL38" s="337">
        <f t="shared" ref="EL38:EL58" si="140">BZ38/$DH38*100</f>
        <v>8.0008924107595796</v>
      </c>
      <c r="EM38" s="52">
        <f t="shared" ref="EM38:EM58" si="141">EL38*SQRT(((CA38/BZ38)^2)+(($DI38/$DH38)^2))</f>
        <v>0.23265069771992056</v>
      </c>
      <c r="EN38" s="337">
        <f t="shared" ref="EN38:EN58" si="142">CB38/$DH38*100</f>
        <v>4.6136508959368836</v>
      </c>
      <c r="EO38" s="52">
        <f t="shared" ref="EO38:EO58" si="143">EN38*SQRT(((CC38/CB38)^2)+(($DI38/$DH38)^2))</f>
        <v>0.1443784075703913</v>
      </c>
      <c r="EP38" s="339">
        <f t="shared" ref="EP38:EP58" si="144">CD38/$DH38*100</f>
        <v>0.39233040590794788</v>
      </c>
      <c r="EQ38" s="52">
        <f t="shared" ref="EQ38:EQ58" si="145">EP38*SQRT(((CE38/CD38)^2)+(($DI38/$DH38)^2))</f>
        <v>8.0774414388812374E-2</v>
      </c>
      <c r="ER38" s="49">
        <f t="shared" ref="ER38:ER58" si="146">DH38/$DH38*100</f>
        <v>100</v>
      </c>
      <c r="ES38" s="53">
        <f t="shared" si="119"/>
        <v>1.4771256602443568</v>
      </c>
    </row>
    <row r="39" spans="1:149" x14ac:dyDescent="0.45">
      <c r="A39" s="51" t="s">
        <v>700</v>
      </c>
      <c r="B39" s="174" t="s">
        <v>798</v>
      </c>
      <c r="C39" s="51" t="s">
        <v>762</v>
      </c>
      <c r="D39" s="51" t="s">
        <v>820</v>
      </c>
      <c r="E39" s="51" t="s">
        <v>637</v>
      </c>
      <c r="F39" s="51" t="s">
        <v>726</v>
      </c>
      <c r="J39" s="75">
        <v>101</v>
      </c>
      <c r="K39" s="51">
        <f t="shared" si="112"/>
        <v>2</v>
      </c>
      <c r="L39" s="75">
        <v>1000</v>
      </c>
      <c r="M39" s="51">
        <f t="shared" si="113"/>
        <v>5</v>
      </c>
      <c r="N39" s="51" t="s">
        <v>722</v>
      </c>
      <c r="Q39" s="124">
        <v>-0.20258310543281333</v>
      </c>
      <c r="R39" s="124"/>
      <c r="V39" s="53"/>
      <c r="W39" s="49"/>
      <c r="X39" s="53"/>
      <c r="Z39" s="53"/>
      <c r="AA39" s="168">
        <v>0.4</v>
      </c>
      <c r="AB39" s="169">
        <f t="shared" si="120"/>
        <v>0.05</v>
      </c>
      <c r="AC39" s="195"/>
      <c r="AD39" s="72"/>
      <c r="AE39" s="316"/>
      <c r="AF39" s="72"/>
      <c r="AG39" s="195"/>
      <c r="AH39" s="72"/>
      <c r="AI39" s="53"/>
      <c r="AJ39" s="71"/>
      <c r="AK39" s="53"/>
      <c r="AL39" s="71"/>
      <c r="AM39" s="53"/>
      <c r="AN39" s="53"/>
      <c r="AO39" s="52"/>
      <c r="AP39" s="52"/>
      <c r="AQ39" s="174" t="s">
        <v>824</v>
      </c>
      <c r="AR39" s="53">
        <v>0.9395</v>
      </c>
      <c r="AS39" s="53">
        <v>1.3</v>
      </c>
      <c r="AT39" s="48"/>
      <c r="AU39" s="48">
        <f t="shared" si="114"/>
        <v>404</v>
      </c>
      <c r="AV39" s="48">
        <f t="shared" si="115"/>
        <v>606</v>
      </c>
      <c r="AW39" s="48">
        <f>AA39*(J39*10)*AR39</f>
        <v>379.55799999999999</v>
      </c>
      <c r="AX39" s="48">
        <f>(SQRT((AB39/(AA39))^2+(2/J39)^2+((AR39*0.01)/AS39)^2))*AW39</f>
        <v>48.114642341329215</v>
      </c>
      <c r="AY39" s="48">
        <f t="shared" si="116"/>
        <v>787.80000000000007</v>
      </c>
      <c r="AZ39" s="49">
        <f>(SQRT((AB39/(1-AA39))^2+(2/J39)^2+((AS39*0.01)/AS39)^2))*AY39</f>
        <v>67.93633331288936</v>
      </c>
      <c r="BB39" s="83" t="s">
        <v>722</v>
      </c>
      <c r="BC39" s="185" t="s">
        <v>751</v>
      </c>
      <c r="BD39" s="52">
        <v>56.48568888888888</v>
      </c>
      <c r="BE39" s="52">
        <v>0.68027009607387623</v>
      </c>
      <c r="BF39" s="52">
        <v>1.0064222222222221</v>
      </c>
      <c r="BG39" s="52">
        <v>4.6432148824328147E-2</v>
      </c>
      <c r="BH39" s="52">
        <v>18.986611111111113</v>
      </c>
      <c r="BI39" s="52">
        <v>0.58032230580175292</v>
      </c>
      <c r="BJ39" s="52"/>
      <c r="BK39" s="52"/>
      <c r="BL39" s="52"/>
      <c r="BM39" s="52"/>
      <c r="BN39" s="52">
        <v>4.0680999999999994</v>
      </c>
      <c r="BO39" s="52">
        <v>0.35080983452577408</v>
      </c>
      <c r="BP39" s="52">
        <v>0.27612222222222216</v>
      </c>
      <c r="BQ39" s="52">
        <v>0.13638856053366233</v>
      </c>
      <c r="BR39" s="52">
        <v>0.90900000000000014</v>
      </c>
      <c r="BS39" s="52">
        <v>6.1891073669794489E-2</v>
      </c>
      <c r="BT39" s="52"/>
      <c r="BU39" s="52"/>
      <c r="BV39" s="52"/>
      <c r="BW39" s="52"/>
      <c r="BX39" s="52">
        <v>2.7588333333333335</v>
      </c>
      <c r="BY39" s="47">
        <v>0.55579879452909875</v>
      </c>
      <c r="BZ39" s="52">
        <v>7.8172444444444444</v>
      </c>
      <c r="CA39" s="52">
        <v>0.36923027743914805</v>
      </c>
      <c r="CB39" s="52">
        <v>4.5479666666666665</v>
      </c>
      <c r="CC39" s="52">
        <v>0.19590853095259486</v>
      </c>
      <c r="CD39" s="52">
        <v>0.55581111111111114</v>
      </c>
      <c r="CE39" s="52">
        <v>0.49524962000097594</v>
      </c>
      <c r="CF39" s="52"/>
      <c r="CG39" s="52"/>
      <c r="CH39" s="52"/>
      <c r="CI39" s="52"/>
      <c r="CJ39" s="52"/>
      <c r="CK39" s="52"/>
      <c r="CL39" s="52"/>
      <c r="CM39" s="52"/>
      <c r="CN39" s="52"/>
      <c r="CO39" s="52"/>
      <c r="CP39" s="52"/>
      <c r="CQ39" s="52"/>
      <c r="CR39" s="52"/>
      <c r="CS39" s="52"/>
      <c r="CT39" s="52"/>
      <c r="CU39" s="52"/>
      <c r="CV39" s="52"/>
      <c r="CW39" s="52"/>
      <c r="CX39" s="52"/>
      <c r="CY39" s="52"/>
      <c r="CZ39" s="52"/>
      <c r="DA39" s="52"/>
      <c r="DB39" s="52"/>
      <c r="DC39" s="52"/>
      <c r="DD39" s="52"/>
      <c r="DE39" s="52"/>
      <c r="DF39" s="52"/>
      <c r="DG39" s="52"/>
      <c r="DH39" s="52">
        <v>97.634988888888913</v>
      </c>
      <c r="DI39" s="52">
        <v>0.75629544730030629</v>
      </c>
      <c r="DJ39" s="52">
        <f t="shared" si="121"/>
        <v>2.3650111111110874</v>
      </c>
      <c r="DK39" s="52"/>
      <c r="DL39" s="52" t="s">
        <v>755</v>
      </c>
      <c r="DM39" s="53">
        <f t="shared" si="117"/>
        <v>245.91536383050436</v>
      </c>
      <c r="DN39" s="53">
        <f t="shared" si="118"/>
        <v>24.387741845235311</v>
      </c>
      <c r="DO39" s="356">
        <v>4.0758907563025213</v>
      </c>
      <c r="DP39" s="51">
        <f t="shared" si="122"/>
        <v>0.20379453781512608</v>
      </c>
      <c r="DQ39" s="346">
        <f t="shared" si="123"/>
        <v>2.4183947307420184E-2</v>
      </c>
      <c r="DR39" s="51">
        <f t="shared" si="124"/>
        <v>2.4183947307420185E-3</v>
      </c>
      <c r="DS39" s="48">
        <v>241.83947307420183</v>
      </c>
      <c r="DT39" s="51">
        <f t="shared" si="125"/>
        <v>24.183947307420183</v>
      </c>
      <c r="DU39" s="52"/>
      <c r="DX39" s="337">
        <f t="shared" si="126"/>
        <v>57.853941022281496</v>
      </c>
      <c r="DY39" s="53">
        <f t="shared" si="127"/>
        <v>0.82842770419177902</v>
      </c>
      <c r="DZ39" s="337">
        <f t="shared" si="128"/>
        <v>1.0308007750864354</v>
      </c>
      <c r="EA39" s="53">
        <f t="shared" si="129"/>
        <v>4.8222529421459839E-2</v>
      </c>
      <c r="EB39" s="337">
        <f t="shared" si="130"/>
        <v>19.446523553885335</v>
      </c>
      <c r="EC39" s="53">
        <f t="shared" si="131"/>
        <v>0.61317048757172443</v>
      </c>
      <c r="ED39" s="337">
        <f t="shared" si="132"/>
        <v>4.1666415352692869</v>
      </c>
      <c r="EE39" s="53">
        <f t="shared" si="133"/>
        <v>0.36075418377626151</v>
      </c>
      <c r="EF39" s="339">
        <f t="shared" si="134"/>
        <v>0.28281072734740231</v>
      </c>
      <c r="EG39" s="52">
        <f t="shared" si="135"/>
        <v>0.13970947542197587</v>
      </c>
      <c r="EH39" s="337">
        <f t="shared" si="136"/>
        <v>0.93101869559740014</v>
      </c>
      <c r="EI39" s="53">
        <f t="shared" si="137"/>
        <v>6.3799179811592402E-2</v>
      </c>
      <c r="EJ39" s="337">
        <f t="shared" si="138"/>
        <v>2.825660518559546</v>
      </c>
      <c r="EK39" s="53">
        <f t="shared" si="139"/>
        <v>0.56968254066080992</v>
      </c>
      <c r="EL39" s="337">
        <f t="shared" si="140"/>
        <v>8.0066014585618142</v>
      </c>
      <c r="EM39" s="52">
        <f t="shared" si="141"/>
        <v>0.38322604607440142</v>
      </c>
      <c r="EN39" s="337">
        <f t="shared" si="142"/>
        <v>4.6581320061831191</v>
      </c>
      <c r="EO39" s="52">
        <f t="shared" si="143"/>
        <v>0.20387248450662168</v>
      </c>
      <c r="EP39" s="339">
        <f t="shared" si="144"/>
        <v>0.56927451668339746</v>
      </c>
      <c r="EQ39" s="52">
        <f t="shared" si="145"/>
        <v>0.50726521253163248</v>
      </c>
      <c r="ER39" s="49">
        <f t="shared" si="146"/>
        <v>100</v>
      </c>
      <c r="ES39" s="53">
        <f t="shared" si="119"/>
        <v>1.0954712966171478</v>
      </c>
    </row>
    <row r="40" spans="1:149" x14ac:dyDescent="0.45">
      <c r="A40" s="51" t="s">
        <v>700</v>
      </c>
      <c r="B40" s="174" t="s">
        <v>799</v>
      </c>
      <c r="C40" s="51" t="s">
        <v>762</v>
      </c>
      <c r="D40" s="51" t="s">
        <v>820</v>
      </c>
      <c r="E40" s="51" t="s">
        <v>637</v>
      </c>
      <c r="F40" s="51" t="s">
        <v>727</v>
      </c>
      <c r="J40" s="75">
        <v>101</v>
      </c>
      <c r="K40" s="51">
        <f t="shared" si="112"/>
        <v>2</v>
      </c>
      <c r="L40" s="75">
        <v>1000</v>
      </c>
      <c r="M40" s="51">
        <f t="shared" si="113"/>
        <v>5</v>
      </c>
      <c r="N40" s="51" t="s">
        <v>722</v>
      </c>
      <c r="Q40" s="124">
        <v>-0.80464309676077406</v>
      </c>
      <c r="R40" s="124"/>
      <c r="V40" s="53"/>
      <c r="W40" s="49"/>
      <c r="X40" s="53"/>
      <c r="Z40" s="53"/>
      <c r="AA40" s="168">
        <v>0.2</v>
      </c>
      <c r="AB40" s="169">
        <f t="shared" si="120"/>
        <v>0.05</v>
      </c>
      <c r="AC40" s="195"/>
      <c r="AD40" s="72"/>
      <c r="AE40" s="316"/>
      <c r="AF40" s="72"/>
      <c r="AG40" s="195"/>
      <c r="AH40" s="72"/>
      <c r="AI40" s="53"/>
      <c r="AJ40" s="71"/>
      <c r="AK40" s="53"/>
      <c r="AL40" s="71"/>
      <c r="AM40" s="53"/>
      <c r="AN40" s="53"/>
      <c r="AO40" s="52"/>
      <c r="AP40" s="52"/>
      <c r="AQ40" s="174" t="s">
        <v>824</v>
      </c>
      <c r="AR40" s="53">
        <v>0.9395</v>
      </c>
      <c r="AS40" s="53">
        <v>1.3</v>
      </c>
      <c r="AT40" s="48"/>
      <c r="AU40" s="48">
        <f t="shared" si="114"/>
        <v>202</v>
      </c>
      <c r="AV40" s="48">
        <f t="shared" si="115"/>
        <v>808</v>
      </c>
      <c r="AW40" s="48">
        <f>AA40*(J40*10)*AR40</f>
        <v>189.779</v>
      </c>
      <c r="AX40" s="48">
        <f>(SQRT((AB40/(AA40))^2+(2/J40)^2+((AR40*0.01)/AS40)^2))*AW40</f>
        <v>47.613106691649328</v>
      </c>
      <c r="AY40" s="48">
        <f t="shared" si="116"/>
        <v>1050.4000000000001</v>
      </c>
      <c r="AZ40" s="49">
        <f>(SQRT((AB40/(1-AA40))^2+(2/J40)^2+((AS40*0.01)/AS40)^2))*AY40</f>
        <v>69.662734054873269</v>
      </c>
      <c r="BB40" s="83" t="s">
        <v>722</v>
      </c>
      <c r="BC40" s="185" t="s">
        <v>751</v>
      </c>
      <c r="BD40" s="52">
        <v>56.771090000000001</v>
      </c>
      <c r="BE40" s="52">
        <v>0.61022297099700495</v>
      </c>
      <c r="BF40" s="52">
        <v>0.99370999999999987</v>
      </c>
      <c r="BG40" s="52">
        <v>4.0562803157576294E-2</v>
      </c>
      <c r="BH40" s="52">
        <v>19.373329999999999</v>
      </c>
      <c r="BI40" s="52">
        <v>0.38225023813682069</v>
      </c>
      <c r="BJ40" s="52"/>
      <c r="BK40" s="52"/>
      <c r="BL40" s="52"/>
      <c r="BM40" s="52"/>
      <c r="BN40" s="52">
        <v>3.8286199999999999</v>
      </c>
      <c r="BO40" s="52">
        <v>0.27219439866878847</v>
      </c>
      <c r="BP40" s="52">
        <v>0.27961999999999998</v>
      </c>
      <c r="BQ40" s="52">
        <v>0.14361469903104543</v>
      </c>
      <c r="BR40" s="52">
        <v>0.91060999999999992</v>
      </c>
      <c r="BS40" s="52">
        <v>8.0490254068427622E-2</v>
      </c>
      <c r="BT40" s="52"/>
      <c r="BU40" s="52"/>
      <c r="BV40" s="52"/>
      <c r="BW40" s="52"/>
      <c r="BX40" s="52">
        <v>2.77278</v>
      </c>
      <c r="BY40" s="47">
        <v>0.32632142572759359</v>
      </c>
      <c r="BZ40" s="52">
        <v>8.2111000000000001</v>
      </c>
      <c r="CA40" s="52">
        <v>0.28856768125807697</v>
      </c>
      <c r="CB40" s="52">
        <v>4.5820899999999991</v>
      </c>
      <c r="CC40" s="52">
        <v>0.28599285325181845</v>
      </c>
      <c r="CD40" s="52">
        <v>0.43783000000000005</v>
      </c>
      <c r="CE40" s="52">
        <v>0.25636270767974206</v>
      </c>
      <c r="CF40" s="52"/>
      <c r="CG40" s="52"/>
      <c r="CH40" s="52"/>
      <c r="CI40" s="52"/>
      <c r="CJ40" s="52"/>
      <c r="CK40" s="52"/>
      <c r="CL40" s="52"/>
      <c r="CM40" s="52"/>
      <c r="CN40" s="52"/>
      <c r="CO40" s="52"/>
      <c r="CP40" s="52"/>
      <c r="CQ40" s="52"/>
      <c r="CR40" s="52"/>
      <c r="CS40" s="52"/>
      <c r="CT40" s="52"/>
      <c r="CU40" s="52"/>
      <c r="CV40" s="52"/>
      <c r="CW40" s="52"/>
      <c r="CX40" s="52"/>
      <c r="CY40" s="52"/>
      <c r="CZ40" s="52"/>
      <c r="DA40" s="52"/>
      <c r="DB40" s="52"/>
      <c r="DC40" s="52"/>
      <c r="DD40" s="52"/>
      <c r="DE40" s="52"/>
      <c r="DF40" s="52"/>
      <c r="DG40" s="52"/>
      <c r="DH40" s="52">
        <v>98.46832000000002</v>
      </c>
      <c r="DI40" s="52">
        <v>0.69146229719387797</v>
      </c>
      <c r="DJ40" s="52">
        <f t="shared" si="121"/>
        <v>1.5316799999999802</v>
      </c>
      <c r="DK40" s="52"/>
      <c r="DL40" s="52" t="s">
        <v>755</v>
      </c>
      <c r="DM40" s="53">
        <f t="shared" si="117"/>
        <v>378.5806803073869</v>
      </c>
      <c r="DN40" s="53">
        <f t="shared" si="118"/>
        <v>37.704419459310117</v>
      </c>
      <c r="DO40" s="356">
        <v>3.0729714285714289</v>
      </c>
      <c r="DP40" s="51">
        <f t="shared" si="122"/>
        <v>0.15364857142857147</v>
      </c>
      <c r="DQ40" s="346">
        <f t="shared" si="123"/>
        <v>3.755077088788155E-2</v>
      </c>
      <c r="DR40" s="51">
        <f t="shared" si="124"/>
        <v>3.7550770887881547E-3</v>
      </c>
      <c r="DS40" s="48">
        <v>375.50770887881549</v>
      </c>
      <c r="DT40" s="51">
        <f t="shared" si="125"/>
        <v>37.550770887881548</v>
      </c>
      <c r="DU40" s="52"/>
      <c r="DX40" s="337">
        <f t="shared" si="126"/>
        <v>57.654167350473728</v>
      </c>
      <c r="DY40" s="53">
        <f t="shared" si="127"/>
        <v>0.74024095739350448</v>
      </c>
      <c r="DZ40" s="337">
        <f t="shared" si="128"/>
        <v>1.0091672123582485</v>
      </c>
      <c r="EA40" s="53">
        <f t="shared" si="129"/>
        <v>4.1798864704194132E-2</v>
      </c>
      <c r="EB40" s="337">
        <f t="shared" si="130"/>
        <v>19.67468318744546</v>
      </c>
      <c r="EC40" s="53">
        <f t="shared" si="131"/>
        <v>0.41204880354843626</v>
      </c>
      <c r="ED40" s="337">
        <f t="shared" si="132"/>
        <v>3.8881743894889227</v>
      </c>
      <c r="EE40" s="53">
        <f t="shared" si="133"/>
        <v>0.27777353682926503</v>
      </c>
      <c r="EF40" s="339">
        <f t="shared" si="134"/>
        <v>0.283969504100405</v>
      </c>
      <c r="EG40" s="52">
        <f t="shared" si="135"/>
        <v>0.14586226459807342</v>
      </c>
      <c r="EH40" s="337">
        <f t="shared" si="136"/>
        <v>0.9247745874002925</v>
      </c>
      <c r="EI40" s="53">
        <f t="shared" si="137"/>
        <v>8.1999830597929188E-2</v>
      </c>
      <c r="EJ40" s="337">
        <f t="shared" si="138"/>
        <v>2.8159107416476687</v>
      </c>
      <c r="EK40" s="53">
        <f t="shared" si="139"/>
        <v>0.33198678182667823</v>
      </c>
      <c r="EL40" s="337">
        <f t="shared" si="140"/>
        <v>8.3388241009900437</v>
      </c>
      <c r="EM40" s="52">
        <f t="shared" si="141"/>
        <v>0.29884933403390956</v>
      </c>
      <c r="EN40" s="337">
        <f t="shared" si="142"/>
        <v>4.6533646557593329</v>
      </c>
      <c r="EO40" s="52">
        <f t="shared" si="143"/>
        <v>0.29227389317294661</v>
      </c>
      <c r="EP40" s="339">
        <f t="shared" si="144"/>
        <v>0.44464046913768812</v>
      </c>
      <c r="EQ40" s="52">
        <f t="shared" si="145"/>
        <v>0.26036916559853163</v>
      </c>
      <c r="ER40" s="49">
        <f t="shared" si="146"/>
        <v>100</v>
      </c>
      <c r="ES40" s="53">
        <f t="shared" si="119"/>
        <v>0.99308626222244656</v>
      </c>
    </row>
    <row r="41" spans="1:149" x14ac:dyDescent="0.45">
      <c r="A41" s="51" t="s">
        <v>700</v>
      </c>
      <c r="B41" s="174" t="s">
        <v>800</v>
      </c>
      <c r="C41" s="51" t="s">
        <v>762</v>
      </c>
      <c r="D41" s="51" t="s">
        <v>820</v>
      </c>
      <c r="E41" s="51" t="s">
        <v>637</v>
      </c>
      <c r="F41" s="51" t="s">
        <v>728</v>
      </c>
      <c r="J41" s="75">
        <v>101</v>
      </c>
      <c r="K41" s="51">
        <f t="shared" si="112"/>
        <v>2</v>
      </c>
      <c r="L41" s="75">
        <v>1000</v>
      </c>
      <c r="M41" s="51">
        <f t="shared" si="113"/>
        <v>5</v>
      </c>
      <c r="N41" s="51" t="s">
        <v>722</v>
      </c>
      <c r="Q41" s="124">
        <v>-1.4067030880887383</v>
      </c>
      <c r="R41" s="124"/>
      <c r="V41" s="53"/>
      <c r="W41" s="49"/>
      <c r="X41" s="53"/>
      <c r="Z41" s="53"/>
      <c r="AA41" s="168">
        <v>0</v>
      </c>
      <c r="AB41" s="169">
        <f t="shared" si="120"/>
        <v>0.05</v>
      </c>
      <c r="AC41" s="195"/>
      <c r="AD41" s="72"/>
      <c r="AE41" s="316"/>
      <c r="AF41" s="72"/>
      <c r="AG41" s="195"/>
      <c r="AH41" s="72"/>
      <c r="AI41" s="53"/>
      <c r="AJ41" s="71"/>
      <c r="AK41" s="53"/>
      <c r="AL41" s="71"/>
      <c r="AM41" s="53"/>
      <c r="AN41" s="53"/>
      <c r="AO41" s="52"/>
      <c r="AP41" s="52"/>
      <c r="AQ41" s="174" t="s">
        <v>824</v>
      </c>
      <c r="AR41" s="53">
        <v>0.9395</v>
      </c>
      <c r="AS41" s="53">
        <v>1.3</v>
      </c>
      <c r="AT41" s="48"/>
      <c r="AU41" s="48">
        <f t="shared" si="114"/>
        <v>0</v>
      </c>
      <c r="AV41" s="48">
        <f t="shared" si="115"/>
        <v>1010</v>
      </c>
      <c r="AW41" s="48"/>
      <c r="AX41" s="48"/>
      <c r="AY41" s="48">
        <f t="shared" si="116"/>
        <v>1313</v>
      </c>
      <c r="AZ41" s="49">
        <f>(SQRT((AB41/(1-AA41))^2+(2/J41)^2+((AS41*0.01)/AS41)^2))*AY41</f>
        <v>71.821441088298968</v>
      </c>
      <c r="BB41" s="83" t="s">
        <v>722</v>
      </c>
      <c r="BC41" s="185" t="s">
        <v>751</v>
      </c>
      <c r="BD41" s="52">
        <v>58.141550000000009</v>
      </c>
      <c r="BE41" s="52">
        <v>0.33043887399016619</v>
      </c>
      <c r="BF41" s="52">
        <v>1.0127200000000001</v>
      </c>
      <c r="BG41" s="52">
        <v>3.9057075045517246E-2</v>
      </c>
      <c r="BH41" s="52">
        <v>19.494010000000003</v>
      </c>
      <c r="BI41" s="52">
        <v>0.43434172529607218</v>
      </c>
      <c r="BJ41" s="52"/>
      <c r="BK41" s="52"/>
      <c r="BL41" s="52"/>
      <c r="BM41" s="52"/>
      <c r="BN41" s="52">
        <v>2.83284</v>
      </c>
      <c r="BO41" s="52">
        <v>0.35740373435840744</v>
      </c>
      <c r="BP41" s="52">
        <v>0.19445999999999999</v>
      </c>
      <c r="BQ41" s="52">
        <v>9.3960987176120669E-2</v>
      </c>
      <c r="BR41" s="52">
        <v>0.94649000000000005</v>
      </c>
      <c r="BS41" s="52">
        <v>8.6833767753231983E-2</v>
      </c>
      <c r="BT41" s="52"/>
      <c r="BU41" s="52"/>
      <c r="BV41" s="52"/>
      <c r="BW41" s="52"/>
      <c r="BX41" s="52">
        <v>2.4407399999999999</v>
      </c>
      <c r="BY41" s="47">
        <v>0.13604589258368135</v>
      </c>
      <c r="BZ41" s="52">
        <v>8.2765000000000004</v>
      </c>
      <c r="CA41" s="52">
        <v>0.24130101072681617</v>
      </c>
      <c r="CB41" s="52">
        <v>4.8030000000000008</v>
      </c>
      <c r="CC41" s="52">
        <v>0.15092342429191438</v>
      </c>
      <c r="CD41" s="52">
        <v>0.35471000000000003</v>
      </c>
      <c r="CE41" s="52">
        <v>8.174614431954004E-2</v>
      </c>
      <c r="CF41" s="52"/>
      <c r="CG41" s="52"/>
      <c r="CH41" s="52"/>
      <c r="CI41" s="52"/>
      <c r="CJ41" s="52"/>
      <c r="CK41" s="52"/>
      <c r="CL41" s="52"/>
      <c r="CM41" s="52"/>
      <c r="CN41" s="52"/>
      <c r="CO41" s="52"/>
      <c r="CP41" s="52"/>
      <c r="CQ41" s="52"/>
      <c r="CR41" s="52"/>
      <c r="CS41" s="52"/>
      <c r="CT41" s="52"/>
      <c r="CU41" s="52"/>
      <c r="CV41" s="52"/>
      <c r="CW41" s="52"/>
      <c r="CX41" s="52"/>
      <c r="CY41" s="52"/>
      <c r="CZ41" s="52"/>
      <c r="DA41" s="52"/>
      <c r="DB41" s="52"/>
      <c r="DC41" s="52"/>
      <c r="DD41" s="52"/>
      <c r="DE41" s="52"/>
      <c r="DF41" s="52"/>
      <c r="DG41" s="52"/>
      <c r="DH41" s="52">
        <v>98.677719999999994</v>
      </c>
      <c r="DI41" s="52">
        <v>0.7921497007790439</v>
      </c>
      <c r="DJ41" s="52">
        <f t="shared" si="121"/>
        <v>1.3222800000000063</v>
      </c>
      <c r="DK41" s="52"/>
      <c r="DL41" s="52" t="s">
        <v>755</v>
      </c>
      <c r="DM41" s="53">
        <f t="shared" si="117"/>
        <v>480.41276198209061</v>
      </c>
      <c r="DN41" s="53">
        <f t="shared" si="118"/>
        <v>47.956642689805697</v>
      </c>
      <c r="DO41" s="356">
        <v>1.6926701680672269</v>
      </c>
      <c r="DP41" s="51">
        <f t="shared" si="122"/>
        <v>8.4633508403361354E-2</v>
      </c>
      <c r="DQ41" s="346">
        <f t="shared" si="123"/>
        <v>4.7872009181402338E-2</v>
      </c>
      <c r="DR41" s="51">
        <f t="shared" si="124"/>
        <v>4.7872009181402332E-3</v>
      </c>
      <c r="DS41" s="48">
        <v>478.72009181402336</v>
      </c>
      <c r="DT41" s="51">
        <f t="shared" si="125"/>
        <v>47.872009181402333</v>
      </c>
      <c r="DU41" s="52"/>
      <c r="DX41" s="337">
        <f t="shared" si="126"/>
        <v>58.920645916829059</v>
      </c>
      <c r="DY41" s="53">
        <f t="shared" si="127"/>
        <v>0.57953350952969807</v>
      </c>
      <c r="DZ41" s="337">
        <f t="shared" si="128"/>
        <v>1.0262904331393148</v>
      </c>
      <c r="EA41" s="53">
        <f t="shared" si="129"/>
        <v>4.0428792614596414E-2</v>
      </c>
      <c r="EB41" s="337">
        <f t="shared" si="130"/>
        <v>19.755229447944281</v>
      </c>
      <c r="EC41" s="53">
        <f t="shared" si="131"/>
        <v>0.46785963713881085</v>
      </c>
      <c r="ED41" s="337">
        <f t="shared" si="132"/>
        <v>2.8708000144308161</v>
      </c>
      <c r="EE41" s="53">
        <f t="shared" si="133"/>
        <v>0.36292538127916507</v>
      </c>
      <c r="EF41" s="339">
        <f t="shared" si="134"/>
        <v>0.19706576114648777</v>
      </c>
      <c r="EG41" s="52">
        <f t="shared" si="135"/>
        <v>9.5233203475454609E-2</v>
      </c>
      <c r="EH41" s="337">
        <f t="shared" si="136"/>
        <v>0.95917295211117581</v>
      </c>
      <c r="EI41" s="53">
        <f t="shared" si="137"/>
        <v>8.8333573027649867E-2</v>
      </c>
      <c r="EJ41" s="337">
        <f t="shared" si="138"/>
        <v>2.4734458801845034</v>
      </c>
      <c r="EK41" s="53">
        <f t="shared" si="139"/>
        <v>0.13929139844961747</v>
      </c>
      <c r="EL41" s="337">
        <f t="shared" si="140"/>
        <v>8.3874049785503768</v>
      </c>
      <c r="EM41" s="52">
        <f t="shared" si="141"/>
        <v>0.25363471957399464</v>
      </c>
      <c r="EN41" s="337">
        <f t="shared" si="142"/>
        <v>4.8673601295206268</v>
      </c>
      <c r="EO41" s="52">
        <f t="shared" si="143"/>
        <v>0.15785800624510382</v>
      </c>
      <c r="EP41" s="339">
        <f t="shared" si="144"/>
        <v>0.35946310879497423</v>
      </c>
      <c r="EQ41" s="52">
        <f t="shared" si="145"/>
        <v>8.2891784402446281E-2</v>
      </c>
      <c r="ER41" s="49">
        <f t="shared" si="146"/>
        <v>100</v>
      </c>
      <c r="ES41" s="53">
        <f t="shared" si="119"/>
        <v>1.1352804364262905</v>
      </c>
    </row>
    <row r="42" spans="1:149" x14ac:dyDescent="0.45">
      <c r="A42" s="51" t="s">
        <v>700</v>
      </c>
      <c r="B42" s="174" t="s">
        <v>801</v>
      </c>
      <c r="C42" s="51" t="s">
        <v>762</v>
      </c>
      <c r="D42" s="51" t="s">
        <v>820</v>
      </c>
      <c r="E42" s="51" t="s">
        <v>637</v>
      </c>
      <c r="F42" s="51" t="s">
        <v>729</v>
      </c>
      <c r="J42" s="75">
        <v>51</v>
      </c>
      <c r="K42" s="51">
        <f t="shared" si="112"/>
        <v>2</v>
      </c>
      <c r="L42" s="75">
        <v>1000</v>
      </c>
      <c r="M42" s="51">
        <f t="shared" si="113"/>
        <v>5</v>
      </c>
      <c r="N42" s="51" t="s">
        <v>722</v>
      </c>
      <c r="Q42" s="124">
        <v>0.68859307183360485</v>
      </c>
      <c r="R42" s="124"/>
      <c r="V42" s="53"/>
      <c r="W42" s="49"/>
      <c r="X42" s="53"/>
      <c r="Z42" s="53"/>
      <c r="AA42" s="168">
        <v>1</v>
      </c>
      <c r="AB42" s="169">
        <f t="shared" si="120"/>
        <v>0.05</v>
      </c>
      <c r="AC42" s="195"/>
      <c r="AD42" s="72"/>
      <c r="AE42" s="316"/>
      <c r="AF42" s="72"/>
      <c r="AG42" s="195"/>
      <c r="AH42" s="72"/>
      <c r="AI42" s="53"/>
      <c r="AJ42" s="71"/>
      <c r="AK42" s="53"/>
      <c r="AL42" s="71"/>
      <c r="AM42" s="53"/>
      <c r="AN42" s="53"/>
      <c r="AO42" s="52"/>
      <c r="AP42" s="52"/>
      <c r="AQ42" s="174" t="s">
        <v>824</v>
      </c>
      <c r="AR42" s="53">
        <v>0.96430000000000005</v>
      </c>
      <c r="AS42" s="53">
        <v>1.117</v>
      </c>
      <c r="AT42" s="48"/>
      <c r="AU42" s="48">
        <f t="shared" si="114"/>
        <v>510</v>
      </c>
      <c r="AV42" s="48">
        <f t="shared" si="115"/>
        <v>0</v>
      </c>
      <c r="AW42" s="48">
        <f>AA42*(J42*10)*AR42</f>
        <v>491.79300000000001</v>
      </c>
      <c r="AX42" s="48">
        <f>(SQRT((AB42/(AA42))^2+(2/J42)^2+((AR42*0.01)/AS42)^2))*AW42</f>
        <v>31.537691580704081</v>
      </c>
      <c r="AY42" s="48">
        <f t="shared" si="116"/>
        <v>0</v>
      </c>
      <c r="AZ42" s="49"/>
      <c r="BB42" s="83" t="s">
        <v>722</v>
      </c>
      <c r="BC42" s="185" t="s">
        <v>751</v>
      </c>
      <c r="BD42" s="52">
        <v>57.068685714285714</v>
      </c>
      <c r="BE42" s="52">
        <v>0.51072624044481818</v>
      </c>
      <c r="BF42" s="52">
        <v>0.95767142857142851</v>
      </c>
      <c r="BG42" s="52">
        <v>3.8643256203379432E-2</v>
      </c>
      <c r="BH42" s="52">
        <v>19.162885714285714</v>
      </c>
      <c r="BI42" s="52">
        <v>0.3242524719038879</v>
      </c>
      <c r="BJ42" s="52"/>
      <c r="BK42" s="52"/>
      <c r="BL42" s="52"/>
      <c r="BM42" s="52"/>
      <c r="BN42" s="52">
        <v>4.333328571428571</v>
      </c>
      <c r="BO42" s="52">
        <v>0.28939047644513172</v>
      </c>
      <c r="BP42" s="52">
        <v>0.12948571428571429</v>
      </c>
      <c r="BQ42" s="52">
        <v>0.23974740725545771</v>
      </c>
      <c r="BR42" s="52">
        <v>0.88735714285714284</v>
      </c>
      <c r="BS42" s="52">
        <v>3.7502778468494737E-2</v>
      </c>
      <c r="BT42" s="52"/>
      <c r="BU42" s="52"/>
      <c r="BV42" s="52"/>
      <c r="BW42" s="52"/>
      <c r="BX42" s="52">
        <v>2.5660428571428571</v>
      </c>
      <c r="BY42" s="47">
        <v>0.13079359352484599</v>
      </c>
      <c r="BZ42" s="52">
        <v>8.4104571428571422</v>
      </c>
      <c r="CA42" s="52">
        <v>0.23680147200313775</v>
      </c>
      <c r="CB42" s="52">
        <v>4.6148857142857143</v>
      </c>
      <c r="CC42" s="52">
        <v>0.11490018960571459</v>
      </c>
      <c r="CD42" s="52">
        <v>0.27850000000000003</v>
      </c>
      <c r="CE42" s="52">
        <v>6.5055557300774031E-2</v>
      </c>
      <c r="CF42" s="52"/>
      <c r="CG42" s="52"/>
      <c r="CH42" s="52"/>
      <c r="CI42" s="52"/>
      <c r="CJ42" s="52"/>
      <c r="CK42" s="52"/>
      <c r="CL42" s="52"/>
      <c r="CM42" s="52"/>
      <c r="CN42" s="52"/>
      <c r="CO42" s="52"/>
      <c r="CP42" s="52"/>
      <c r="CQ42" s="52"/>
      <c r="CR42" s="52"/>
      <c r="CS42" s="52"/>
      <c r="CT42" s="52"/>
      <c r="CU42" s="52"/>
      <c r="CV42" s="52"/>
      <c r="CW42" s="52"/>
      <c r="CX42" s="52"/>
      <c r="CY42" s="52"/>
      <c r="CZ42" s="52"/>
      <c r="DA42" s="52"/>
      <c r="DB42" s="52"/>
      <c r="DC42" s="52"/>
      <c r="DD42" s="52"/>
      <c r="DE42" s="52"/>
      <c r="DF42" s="52"/>
      <c r="DG42" s="52"/>
      <c r="DH42" s="52">
        <v>98.531942857142866</v>
      </c>
      <c r="DI42" s="52">
        <v>0.48942877327480794</v>
      </c>
      <c r="DJ42" s="52">
        <f t="shared" si="121"/>
        <v>1.4680571428571341</v>
      </c>
      <c r="DK42" s="52"/>
      <c r="DL42" s="52" t="s">
        <v>755</v>
      </c>
      <c r="DM42" s="53">
        <f t="shared" si="117"/>
        <v>3.5873529411764702</v>
      </c>
      <c r="DN42" s="53">
        <f t="shared" si="118"/>
        <v>0.17936764705882349</v>
      </c>
      <c r="DO42" s="356">
        <v>3.5873529411764702</v>
      </c>
      <c r="DP42" s="51">
        <f t="shared" si="122"/>
        <v>0.17936764705882349</v>
      </c>
      <c r="DS42" s="48"/>
      <c r="DU42" s="52"/>
      <c r="DX42" s="337">
        <f t="shared" si="126"/>
        <v>57.918969279868051</v>
      </c>
      <c r="DY42" s="53">
        <f t="shared" si="127"/>
        <v>0.5928243268555039</v>
      </c>
      <c r="DZ42" s="337">
        <f t="shared" si="128"/>
        <v>0.9719400641068392</v>
      </c>
      <c r="EA42" s="53">
        <f t="shared" si="129"/>
        <v>3.9515047480124001E-2</v>
      </c>
      <c r="EB42" s="337">
        <f t="shared" si="130"/>
        <v>19.448399329818493</v>
      </c>
      <c r="EC42" s="53">
        <f t="shared" si="131"/>
        <v>0.34296997713667826</v>
      </c>
      <c r="ED42" s="337">
        <f t="shared" si="132"/>
        <v>4.3978921411417549</v>
      </c>
      <c r="EE42" s="53">
        <f t="shared" si="133"/>
        <v>0.29451348494975599</v>
      </c>
      <c r="EF42" s="339">
        <f t="shared" si="134"/>
        <v>0.13141496100756883</v>
      </c>
      <c r="EG42" s="52">
        <f t="shared" si="135"/>
        <v>0.24332035180812056</v>
      </c>
      <c r="EH42" s="337">
        <f t="shared" si="136"/>
        <v>0.900578144636489</v>
      </c>
      <c r="EI42" s="53">
        <f t="shared" si="137"/>
        <v>3.8323518332140913E-2</v>
      </c>
      <c r="EJ42" s="337">
        <f t="shared" si="138"/>
        <v>2.604275103824198</v>
      </c>
      <c r="EK42" s="53">
        <f t="shared" si="139"/>
        <v>0.13337115455078746</v>
      </c>
      <c r="EL42" s="337">
        <f t="shared" si="140"/>
        <v>8.5357670811902029</v>
      </c>
      <c r="EM42" s="52">
        <f t="shared" si="141"/>
        <v>0.24404100099131729</v>
      </c>
      <c r="EN42" s="337">
        <f t="shared" si="142"/>
        <v>4.6836442888136629</v>
      </c>
      <c r="EO42" s="52">
        <f t="shared" si="143"/>
        <v>0.11891017855600289</v>
      </c>
      <c r="EP42" s="339">
        <f t="shared" si="144"/>
        <v>0.28264945552102322</v>
      </c>
      <c r="EQ42" s="52">
        <f t="shared" si="145"/>
        <v>6.6039765377894424E-2</v>
      </c>
      <c r="ER42" s="49">
        <f t="shared" si="146"/>
        <v>100</v>
      </c>
      <c r="ES42" s="53">
        <f t="shared" si="119"/>
        <v>0.70246946209554373</v>
      </c>
    </row>
    <row r="43" spans="1:149" x14ac:dyDescent="0.45">
      <c r="A43" s="51" t="s">
        <v>700</v>
      </c>
      <c r="B43" s="174" t="s">
        <v>802</v>
      </c>
      <c r="C43" s="51" t="s">
        <v>762</v>
      </c>
      <c r="D43" s="51" t="s">
        <v>820</v>
      </c>
      <c r="E43" s="51" t="s">
        <v>637</v>
      </c>
      <c r="F43" s="51" t="s">
        <v>730</v>
      </c>
      <c r="J43" s="75">
        <v>51</v>
      </c>
      <c r="K43" s="51">
        <f t="shared" si="112"/>
        <v>2</v>
      </c>
      <c r="L43" s="75">
        <v>1000</v>
      </c>
      <c r="M43" s="51">
        <f t="shared" si="113"/>
        <v>5</v>
      </c>
      <c r="N43" s="51" t="s">
        <v>722</v>
      </c>
      <c r="Q43" s="124">
        <v>0.49477304581749237</v>
      </c>
      <c r="R43" s="124"/>
      <c r="V43" s="53"/>
      <c r="W43" s="49"/>
      <c r="X43" s="53"/>
      <c r="Z43" s="53"/>
      <c r="AA43" s="168">
        <v>0.8</v>
      </c>
      <c r="AB43" s="169">
        <f t="shared" si="120"/>
        <v>0.05</v>
      </c>
      <c r="AC43" s="195"/>
      <c r="AD43" s="72"/>
      <c r="AE43" s="316"/>
      <c r="AF43" s="72"/>
      <c r="AG43" s="195"/>
      <c r="AH43" s="72"/>
      <c r="AI43" s="53"/>
      <c r="AJ43" s="71"/>
      <c r="AK43" s="53"/>
      <c r="AL43" s="71"/>
      <c r="AM43" s="53"/>
      <c r="AN43" s="53"/>
      <c r="AO43" s="52"/>
      <c r="AP43" s="52"/>
      <c r="AQ43" s="174" t="s">
        <v>824</v>
      </c>
      <c r="AR43" s="53">
        <v>0.96430000000000005</v>
      </c>
      <c r="AS43" s="53">
        <v>1.117</v>
      </c>
      <c r="AT43" s="48"/>
      <c r="AU43" s="48">
        <f t="shared" si="114"/>
        <v>408</v>
      </c>
      <c r="AV43" s="48">
        <f t="shared" si="115"/>
        <v>101.99999999999997</v>
      </c>
      <c r="AW43" s="48">
        <f>AA43*(J43*10)*AR43</f>
        <v>393.43440000000004</v>
      </c>
      <c r="AX43" s="48">
        <f>(SQRT((AB43/(AA43))^2+(2/J43)^2+((AR43*0.01)/AS43)^2))*AW43</f>
        <v>29.227298081031236</v>
      </c>
      <c r="AY43" s="48">
        <f t="shared" si="116"/>
        <v>113.93399999999997</v>
      </c>
      <c r="AZ43" s="49">
        <f>(SQRT((AB43/(1-AA43))^2+(2/J43)^2+((AS43*0.01)/AS43)^2))*AY43</f>
        <v>28.854304564234429</v>
      </c>
      <c r="BB43" s="83" t="s">
        <v>722</v>
      </c>
      <c r="BC43" s="185" t="s">
        <v>751</v>
      </c>
      <c r="BD43" s="52">
        <v>56.994300000000003</v>
      </c>
      <c r="BE43" s="52">
        <v>0.56993025304223377</v>
      </c>
      <c r="BF43" s="52">
        <v>1.0445714285714287</v>
      </c>
      <c r="BG43" s="52">
        <v>6.0803226731418435E-2</v>
      </c>
      <c r="BH43" s="52">
        <v>19.03312857142857</v>
      </c>
      <c r="BI43" s="52">
        <v>0.24759540056529186</v>
      </c>
      <c r="BJ43" s="52"/>
      <c r="BK43" s="52"/>
      <c r="BL43" s="52"/>
      <c r="BM43" s="52"/>
      <c r="BN43" s="52">
        <v>4.0807142857142855</v>
      </c>
      <c r="BO43" s="52">
        <v>0.21425632179371509</v>
      </c>
      <c r="BP43" s="52">
        <v>0.2666</v>
      </c>
      <c r="BQ43" s="52">
        <v>0.16049080970572732</v>
      </c>
      <c r="BR43" s="52">
        <v>0.87882857142857151</v>
      </c>
      <c r="BS43" s="52">
        <v>5.6170238688164793E-2</v>
      </c>
      <c r="BT43" s="52"/>
      <c r="BU43" s="52"/>
      <c r="BV43" s="52"/>
      <c r="BW43" s="52"/>
      <c r="BX43" s="52">
        <v>2.5457714285714284</v>
      </c>
      <c r="BY43" s="47">
        <v>5.7643117955398844E-2</v>
      </c>
      <c r="BZ43" s="52">
        <v>8.1974285714285706</v>
      </c>
      <c r="CA43" s="52">
        <v>0.32706730048666433</v>
      </c>
      <c r="CB43" s="52">
        <v>4.5396571428571431</v>
      </c>
      <c r="CC43" s="52">
        <v>0.12179199285590069</v>
      </c>
      <c r="CD43" s="52">
        <v>0.31882857142857146</v>
      </c>
      <c r="CE43" s="52">
        <v>9.1927321188819369E-2</v>
      </c>
      <c r="CF43" s="52"/>
      <c r="CG43" s="52"/>
      <c r="CH43" s="52"/>
      <c r="CI43" s="52"/>
      <c r="CJ43" s="52"/>
      <c r="CK43" s="52"/>
      <c r="CL43" s="52"/>
      <c r="CM43" s="52"/>
      <c r="CN43" s="52"/>
      <c r="CO43" s="52"/>
      <c r="CP43" s="52"/>
      <c r="CQ43" s="52"/>
      <c r="CR43" s="52"/>
      <c r="CS43" s="52"/>
      <c r="CT43" s="52"/>
      <c r="CU43" s="52"/>
      <c r="CV43" s="52"/>
      <c r="CW43" s="52"/>
      <c r="CX43" s="52"/>
      <c r="CY43" s="52"/>
      <c r="CZ43" s="52"/>
      <c r="DA43" s="52"/>
      <c r="DB43" s="52"/>
      <c r="DC43" s="52"/>
      <c r="DD43" s="52"/>
      <c r="DE43" s="52"/>
      <c r="DF43" s="52"/>
      <c r="DG43" s="52"/>
      <c r="DH43" s="52">
        <v>98.332614285714271</v>
      </c>
      <c r="DI43" s="52">
        <v>0.58844721493528507</v>
      </c>
      <c r="DJ43" s="52">
        <f t="shared" si="121"/>
        <v>1.6673857142857287</v>
      </c>
      <c r="DK43" s="52"/>
      <c r="DL43" s="52" t="s">
        <v>755</v>
      </c>
      <c r="DM43" s="53">
        <f t="shared" si="117"/>
        <v>37.930129198628727</v>
      </c>
      <c r="DN43" s="53">
        <f t="shared" si="118"/>
        <v>3.6251347686023685</v>
      </c>
      <c r="DO43" s="356">
        <v>3.3575630252100841</v>
      </c>
      <c r="DP43" s="51">
        <f t="shared" si="122"/>
        <v>0.1678781512605042</v>
      </c>
      <c r="DQ43" s="346">
        <f t="shared" si="123"/>
        <v>3.4572566173418644E-3</v>
      </c>
      <c r="DR43" s="51">
        <f t="shared" si="124"/>
        <v>3.4572566173418645E-4</v>
      </c>
      <c r="DS43" s="48">
        <v>34.572566173418643</v>
      </c>
      <c r="DT43" s="51">
        <f t="shared" si="125"/>
        <v>3.4572566173418644</v>
      </c>
      <c r="DU43" s="52"/>
      <c r="DX43" s="337">
        <f t="shared" si="126"/>
        <v>57.960728913804658</v>
      </c>
      <c r="DY43" s="53">
        <f t="shared" si="127"/>
        <v>0.67545218174016985</v>
      </c>
      <c r="DZ43" s="337">
        <f t="shared" si="128"/>
        <v>1.0622837968451977</v>
      </c>
      <c r="EA43" s="53">
        <f t="shared" si="129"/>
        <v>6.2160152970286299E-2</v>
      </c>
      <c r="EB43" s="337">
        <f t="shared" si="130"/>
        <v>19.355865507781679</v>
      </c>
      <c r="EC43" s="53">
        <f t="shared" si="131"/>
        <v>0.27715840970769701</v>
      </c>
      <c r="ED43" s="337">
        <f t="shared" si="132"/>
        <v>4.1499092802082966</v>
      </c>
      <c r="EE43" s="53">
        <f t="shared" si="133"/>
        <v>0.21930005456168736</v>
      </c>
      <c r="EF43" s="339">
        <f t="shared" si="134"/>
        <v>0.2711206265963495</v>
      </c>
      <c r="EG43" s="52">
        <f t="shared" si="135"/>
        <v>0.16322025040675922</v>
      </c>
      <c r="EH43" s="337">
        <f t="shared" si="136"/>
        <v>0.89373050621338701</v>
      </c>
      <c r="EI43" s="53">
        <f t="shared" si="137"/>
        <v>5.7372524951833676E-2</v>
      </c>
      <c r="EJ43" s="337">
        <f t="shared" si="138"/>
        <v>2.5889390280771547</v>
      </c>
      <c r="EK43" s="53">
        <f t="shared" si="139"/>
        <v>6.0633304366995655E-2</v>
      </c>
      <c r="EL43" s="337">
        <f t="shared" si="140"/>
        <v>8.3364289976163999</v>
      </c>
      <c r="EM43" s="52">
        <f t="shared" si="141"/>
        <v>0.33633363505449959</v>
      </c>
      <c r="EN43" s="337">
        <f t="shared" si="142"/>
        <v>4.6166342427007585</v>
      </c>
      <c r="EO43" s="52">
        <f t="shared" si="143"/>
        <v>0.12690096710312324</v>
      </c>
      <c r="EP43" s="339">
        <f t="shared" si="144"/>
        <v>0.32423481643860941</v>
      </c>
      <c r="EQ43" s="52">
        <f t="shared" si="145"/>
        <v>9.3506228300174521E-2</v>
      </c>
      <c r="ER43" s="49">
        <f t="shared" si="146"/>
        <v>100</v>
      </c>
      <c r="ES43" s="53">
        <f t="shared" si="119"/>
        <v>0.84630113634948501</v>
      </c>
    </row>
    <row r="44" spans="1:149" x14ac:dyDescent="0.45">
      <c r="A44" s="51" t="s">
        <v>700</v>
      </c>
      <c r="B44" s="174" t="s">
        <v>803</v>
      </c>
      <c r="C44" s="51" t="s">
        <v>762</v>
      </c>
      <c r="D44" s="51" t="s">
        <v>820</v>
      </c>
      <c r="E44" s="51" t="s">
        <v>637</v>
      </c>
      <c r="F44" s="51" t="s">
        <v>731</v>
      </c>
      <c r="J44" s="75">
        <v>51</v>
      </c>
      <c r="K44" s="51">
        <f t="shared" si="112"/>
        <v>2</v>
      </c>
      <c r="L44" s="75">
        <v>1000</v>
      </c>
      <c r="M44" s="51">
        <f t="shared" si="113"/>
        <v>5</v>
      </c>
      <c r="N44" s="51" t="s">
        <v>722</v>
      </c>
      <c r="Q44" s="124">
        <v>0.24489557260089256</v>
      </c>
      <c r="R44" s="124"/>
      <c r="V44" s="53"/>
      <c r="W44" s="49"/>
      <c r="X44" s="53"/>
      <c r="Z44" s="53"/>
      <c r="AA44" s="168">
        <v>0.6</v>
      </c>
      <c r="AB44" s="169">
        <f t="shared" si="120"/>
        <v>0.05</v>
      </c>
      <c r="AC44" s="195"/>
      <c r="AD44" s="72"/>
      <c r="AE44" s="316"/>
      <c r="AF44" s="72"/>
      <c r="AG44" s="195"/>
      <c r="AH44" s="72"/>
      <c r="AI44" s="53"/>
      <c r="AJ44" s="71"/>
      <c r="AK44" s="53"/>
      <c r="AL44" s="71"/>
      <c r="AM44" s="53"/>
      <c r="AN44" s="53"/>
      <c r="AO44" s="52"/>
      <c r="AP44" s="52"/>
      <c r="AQ44" s="174" t="s">
        <v>824</v>
      </c>
      <c r="AR44" s="53">
        <v>0.96430000000000005</v>
      </c>
      <c r="AS44" s="53">
        <v>1.117</v>
      </c>
      <c r="AT44" s="48"/>
      <c r="AU44" s="48">
        <f t="shared" si="114"/>
        <v>306</v>
      </c>
      <c r="AV44" s="48">
        <f t="shared" si="115"/>
        <v>204</v>
      </c>
      <c r="AW44" s="48">
        <f>AA44*(J44*10)*AR44</f>
        <v>295.07580000000002</v>
      </c>
      <c r="AX44" s="48">
        <f>(SQRT((AB44/(AA44))^2+(2/J44)^2+((AR44*0.01)/AS44)^2))*AW44</f>
        <v>27.295456109848409</v>
      </c>
      <c r="AY44" s="48">
        <f t="shared" si="116"/>
        <v>227.86799999999999</v>
      </c>
      <c r="AZ44" s="49">
        <f>(SQRT((AB44/(1-AA44))^2+(2/J44)^2+((AS44*0.01)/AS44)^2))*AY44</f>
        <v>29.939175853593564</v>
      </c>
      <c r="BB44" s="83" t="s">
        <v>722</v>
      </c>
      <c r="BC44" s="185" t="s">
        <v>751</v>
      </c>
      <c r="BD44" s="52">
        <v>57.099533333333333</v>
      </c>
      <c r="BE44" s="52">
        <v>0.44294750253212889</v>
      </c>
      <c r="BF44" s="52">
        <v>0.97288888888888891</v>
      </c>
      <c r="BG44" s="52">
        <v>6.3174311322808291E-2</v>
      </c>
      <c r="BH44" s="52">
        <v>19.24391111111111</v>
      </c>
      <c r="BI44" s="52">
        <v>0.30231647922516053</v>
      </c>
      <c r="BJ44" s="52"/>
      <c r="BK44" s="52"/>
      <c r="BL44" s="52"/>
      <c r="BM44" s="52"/>
      <c r="BN44" s="52">
        <v>4.0993555555555554</v>
      </c>
      <c r="BO44" s="52">
        <v>0.29125952392630916</v>
      </c>
      <c r="BP44" s="52">
        <v>0.2693888888888889</v>
      </c>
      <c r="BQ44" s="52">
        <v>0.11603213395913685</v>
      </c>
      <c r="BR44" s="52">
        <v>0.90007777777777775</v>
      </c>
      <c r="BS44" s="52">
        <v>6.9529036700104171E-2</v>
      </c>
      <c r="BT44" s="52"/>
      <c r="BU44" s="52"/>
      <c r="BV44" s="52"/>
      <c r="BW44" s="52"/>
      <c r="BX44" s="52">
        <v>2.6419333333333328</v>
      </c>
      <c r="BY44" s="47">
        <v>0.25489354150311905</v>
      </c>
      <c r="BZ44" s="52">
        <v>8.0138444444444445</v>
      </c>
      <c r="CA44" s="52">
        <v>0.23131522383487158</v>
      </c>
      <c r="CB44" s="52">
        <v>4.5314000000000005</v>
      </c>
      <c r="CC44" s="52">
        <v>0.10209440484180315</v>
      </c>
      <c r="CD44" s="52">
        <v>0.3584222222222222</v>
      </c>
      <c r="CE44" s="52">
        <v>0.130973038998278</v>
      </c>
      <c r="CF44" s="52"/>
      <c r="CG44" s="52"/>
      <c r="CH44" s="52"/>
      <c r="CI44" s="52"/>
      <c r="CJ44" s="52"/>
      <c r="CK44" s="52"/>
      <c r="CL44" s="52"/>
      <c r="CM44" s="52"/>
      <c r="CN44" s="52"/>
      <c r="CO44" s="52"/>
      <c r="CP44" s="52"/>
      <c r="CQ44" s="52"/>
      <c r="CR44" s="52"/>
      <c r="CS44" s="52"/>
      <c r="CT44" s="52"/>
      <c r="CU44" s="52"/>
      <c r="CV44" s="52"/>
      <c r="CW44" s="52"/>
      <c r="CX44" s="52"/>
      <c r="CY44" s="52"/>
      <c r="CZ44" s="52"/>
      <c r="DA44" s="52"/>
      <c r="DB44" s="52"/>
      <c r="DC44" s="52"/>
      <c r="DD44" s="52"/>
      <c r="DE44" s="52"/>
      <c r="DF44" s="52"/>
      <c r="DG44" s="52"/>
      <c r="DH44" s="52">
        <v>98.366544444444443</v>
      </c>
      <c r="DI44" s="52">
        <v>0.80692976942058392</v>
      </c>
      <c r="DJ44" s="52">
        <f t="shared" si="121"/>
        <v>1.6334555555555568</v>
      </c>
      <c r="DK44" s="52"/>
      <c r="DL44" s="52" t="s">
        <v>755</v>
      </c>
      <c r="DM44" s="53">
        <f t="shared" si="117"/>
        <v>64.729598967746696</v>
      </c>
      <c r="DN44" s="53">
        <f t="shared" si="118"/>
        <v>6.3171958631612259</v>
      </c>
      <c r="DO44" s="356">
        <v>3.1152806722689075</v>
      </c>
      <c r="DP44" s="51">
        <f t="shared" si="122"/>
        <v>0.15576403361344537</v>
      </c>
      <c r="DQ44" s="346">
        <f t="shared" si="123"/>
        <v>6.1614318295477796E-3</v>
      </c>
      <c r="DR44" s="51">
        <f t="shared" si="124"/>
        <v>6.1614318295477805E-4</v>
      </c>
      <c r="DS44" s="48">
        <v>61.614318295477794</v>
      </c>
      <c r="DT44" s="51">
        <f t="shared" si="125"/>
        <v>6.1614318295477801</v>
      </c>
      <c r="DU44" s="52"/>
      <c r="DX44" s="337">
        <f t="shared" si="126"/>
        <v>58.047716991402567</v>
      </c>
      <c r="DY44" s="53">
        <f t="shared" si="127"/>
        <v>0.65537974031052515</v>
      </c>
      <c r="DZ44" s="337">
        <f t="shared" si="128"/>
        <v>0.98904449107527426</v>
      </c>
      <c r="EA44" s="53">
        <f t="shared" si="129"/>
        <v>6.4733832701286076E-2</v>
      </c>
      <c r="EB44" s="337">
        <f t="shared" si="130"/>
        <v>19.563471726893596</v>
      </c>
      <c r="EC44" s="53">
        <f t="shared" si="131"/>
        <v>0.3467149424396101</v>
      </c>
      <c r="ED44" s="337">
        <f t="shared" si="132"/>
        <v>4.1674286503688185</v>
      </c>
      <c r="EE44" s="53">
        <f t="shared" si="133"/>
        <v>0.29806314854805238</v>
      </c>
      <c r="EF44" s="339">
        <f t="shared" si="134"/>
        <v>0.27386230797304728</v>
      </c>
      <c r="EG44" s="52">
        <f t="shared" si="135"/>
        <v>0.117980332316496</v>
      </c>
      <c r="EH44" s="337">
        <f t="shared" si="136"/>
        <v>0.91502429292524812</v>
      </c>
      <c r="EI44" s="53">
        <f t="shared" si="137"/>
        <v>7.1081064320815776E-2</v>
      </c>
      <c r="EJ44" s="337">
        <f t="shared" si="138"/>
        <v>2.6858047604035198</v>
      </c>
      <c r="EK44" s="53">
        <f t="shared" si="139"/>
        <v>0.2600612315098832</v>
      </c>
      <c r="EL44" s="337">
        <f t="shared" si="140"/>
        <v>8.1469207744412664</v>
      </c>
      <c r="EM44" s="52">
        <f t="shared" si="141"/>
        <v>0.24446879946841951</v>
      </c>
      <c r="EN44" s="337">
        <f t="shared" si="142"/>
        <v>4.6066475401697673</v>
      </c>
      <c r="EO44" s="52">
        <f t="shared" si="143"/>
        <v>0.11045531108844907</v>
      </c>
      <c r="EP44" s="339">
        <f t="shared" si="144"/>
        <v>0.36437411138769066</v>
      </c>
      <c r="EQ44" s="52">
        <f t="shared" si="145"/>
        <v>0.13318149851752517</v>
      </c>
      <c r="ER44" s="49">
        <f t="shared" si="146"/>
        <v>100</v>
      </c>
      <c r="ES44" s="53">
        <f t="shared" si="119"/>
        <v>1.160121086129742</v>
      </c>
    </row>
    <row r="45" spans="1:149" x14ac:dyDescent="0.45">
      <c r="A45" s="51" t="s">
        <v>700</v>
      </c>
      <c r="B45" s="174" t="s">
        <v>804</v>
      </c>
      <c r="C45" s="51" t="s">
        <v>762</v>
      </c>
      <c r="D45" s="51" t="s">
        <v>820</v>
      </c>
      <c r="E45" s="51" t="s">
        <v>637</v>
      </c>
      <c r="F45" s="51" t="s">
        <v>732</v>
      </c>
      <c r="J45" s="75">
        <v>51</v>
      </c>
      <c r="K45" s="51">
        <f t="shared" si="112"/>
        <v>2</v>
      </c>
      <c r="L45" s="75">
        <v>1000</v>
      </c>
      <c r="M45" s="51">
        <f t="shared" si="113"/>
        <v>5</v>
      </c>
      <c r="N45" s="51" t="s">
        <v>722</v>
      </c>
      <c r="Q45" s="124">
        <v>-0.10728694551047013</v>
      </c>
      <c r="R45" s="124"/>
      <c r="V45" s="53"/>
      <c r="W45" s="49"/>
      <c r="X45" s="53"/>
      <c r="Z45" s="53"/>
      <c r="AA45" s="168">
        <v>0.4</v>
      </c>
      <c r="AB45" s="169">
        <f t="shared" si="120"/>
        <v>0.05</v>
      </c>
      <c r="AC45" s="195"/>
      <c r="AD45" s="72"/>
      <c r="AE45" s="316"/>
      <c r="AF45" s="72"/>
      <c r="AG45" s="195"/>
      <c r="AH45" s="72"/>
      <c r="AI45" s="53"/>
      <c r="AJ45" s="71"/>
      <c r="AK45" s="53"/>
      <c r="AL45" s="71"/>
      <c r="AM45" s="53"/>
      <c r="AN45" s="53"/>
      <c r="AO45" s="52"/>
      <c r="AP45" s="52"/>
      <c r="AQ45" s="174" t="s">
        <v>824</v>
      </c>
      <c r="AR45" s="53">
        <v>0.96430000000000005</v>
      </c>
      <c r="AS45" s="53">
        <v>1.117</v>
      </c>
      <c r="AT45" s="48"/>
      <c r="AU45" s="48">
        <f t="shared" si="114"/>
        <v>204</v>
      </c>
      <c r="AV45" s="48">
        <f t="shared" si="115"/>
        <v>306</v>
      </c>
      <c r="AW45" s="48">
        <f>AA45*(J45*10)*AR45</f>
        <v>196.71720000000002</v>
      </c>
      <c r="AX45" s="48">
        <f>(SQRT((AB45/(AA45))^2+(2/J45)^2+((AR45*0.01)/AS45)^2))*AW45</f>
        <v>25.827251182060358</v>
      </c>
      <c r="AY45" s="48">
        <f t="shared" si="116"/>
        <v>341.80200000000002</v>
      </c>
      <c r="AZ45" s="49">
        <f>(SQRT((AB45/(1-AA45))^2+(2/J45)^2+((AS45*0.01)/AS45)^2))*AY45</f>
        <v>31.664804578117959</v>
      </c>
      <c r="BB45" s="83" t="s">
        <v>722</v>
      </c>
      <c r="BC45" s="185" t="s">
        <v>751</v>
      </c>
      <c r="BD45" s="52">
        <v>57.201100000000004</v>
      </c>
      <c r="BE45" s="52">
        <v>0.50107685466942853</v>
      </c>
      <c r="BF45" s="52">
        <v>0.99055000000000004</v>
      </c>
      <c r="BG45" s="52">
        <v>5.0356670717138965E-2</v>
      </c>
      <c r="BH45" s="52">
        <v>19.432825000000001</v>
      </c>
      <c r="BI45" s="52">
        <v>0.2175605186739118</v>
      </c>
      <c r="BJ45" s="52"/>
      <c r="BK45" s="52"/>
      <c r="BL45" s="52"/>
      <c r="BM45" s="52"/>
      <c r="BN45" s="52">
        <v>4.1260250000000003</v>
      </c>
      <c r="BO45" s="52">
        <v>0.32954786233781869</v>
      </c>
      <c r="BP45" s="52">
        <v>0.30728749999999994</v>
      </c>
      <c r="BQ45" s="52">
        <v>0.15573373281249733</v>
      </c>
      <c r="BR45" s="52">
        <v>0.8724249999999999</v>
      </c>
      <c r="BS45" s="52">
        <v>4.8193619909695486E-2</v>
      </c>
      <c r="BT45" s="52"/>
      <c r="BU45" s="52"/>
      <c r="BV45" s="52"/>
      <c r="BW45" s="52"/>
      <c r="BX45" s="52">
        <v>2.5962874999999999</v>
      </c>
      <c r="BY45" s="47">
        <v>0.12049941834477403</v>
      </c>
      <c r="BZ45" s="52">
        <v>8.2125374999999998</v>
      </c>
      <c r="CA45" s="52">
        <v>0.30449832717109476</v>
      </c>
      <c r="CB45" s="52">
        <v>4.564562500000001</v>
      </c>
      <c r="CC45" s="52">
        <v>0.16677261626450399</v>
      </c>
      <c r="CD45" s="52">
        <v>0.32703750000000004</v>
      </c>
      <c r="CE45" s="52">
        <v>0.10618092292336276</v>
      </c>
      <c r="CF45" s="52"/>
      <c r="CG45" s="52"/>
      <c r="CH45" s="52"/>
      <c r="CI45" s="52"/>
      <c r="CJ45" s="52"/>
      <c r="CK45" s="52"/>
      <c r="CL45" s="52"/>
      <c r="CM45" s="52"/>
      <c r="CN45" s="52"/>
      <c r="CO45" s="52"/>
      <c r="CP45" s="52"/>
      <c r="CQ45" s="52"/>
      <c r="CR45" s="52"/>
      <c r="CS45" s="52"/>
      <c r="CT45" s="52"/>
      <c r="CU45" s="52"/>
      <c r="CV45" s="52"/>
      <c r="CW45" s="52"/>
      <c r="CX45" s="52"/>
      <c r="CY45" s="52"/>
      <c r="CZ45" s="52"/>
      <c r="DA45" s="52"/>
      <c r="DB45" s="52"/>
      <c r="DC45" s="52"/>
      <c r="DD45" s="52"/>
      <c r="DE45" s="52"/>
      <c r="DF45" s="52"/>
      <c r="DG45" s="52"/>
      <c r="DH45" s="52">
        <v>98.953987499999997</v>
      </c>
      <c r="DI45" s="52">
        <v>0.2023037845666758</v>
      </c>
      <c r="DJ45" s="52">
        <f t="shared" si="121"/>
        <v>1.0460125000000033</v>
      </c>
      <c r="DK45" s="52"/>
      <c r="DL45" s="52" t="s">
        <v>755</v>
      </c>
      <c r="DM45" s="53">
        <f t="shared" si="117"/>
        <v>134.95424376285979</v>
      </c>
      <c r="DN45" s="53">
        <f t="shared" si="118"/>
        <v>13.363303472924636</v>
      </c>
      <c r="DO45" s="356">
        <v>2.6424180672268909</v>
      </c>
      <c r="DP45" s="51">
        <f t="shared" si="122"/>
        <v>0.13212090336134455</v>
      </c>
      <c r="DQ45" s="346">
        <f t="shared" si="123"/>
        <v>1.323118256956329E-2</v>
      </c>
      <c r="DR45" s="51">
        <f t="shared" si="124"/>
        <v>1.3231182569563291E-3</v>
      </c>
      <c r="DS45" s="48">
        <v>132.3118256956329</v>
      </c>
      <c r="DT45" s="51">
        <f t="shared" si="125"/>
        <v>13.231182569563291</v>
      </c>
      <c r="DU45" s="52"/>
      <c r="DX45" s="337">
        <f t="shared" si="126"/>
        <v>57.805755427490993</v>
      </c>
      <c r="DY45" s="53">
        <f t="shared" si="127"/>
        <v>0.51998132599359981</v>
      </c>
      <c r="DZ45" s="337">
        <f t="shared" si="128"/>
        <v>1.0010208027240945</v>
      </c>
      <c r="EA45" s="53">
        <f t="shared" si="129"/>
        <v>5.0930109526709393E-2</v>
      </c>
      <c r="EB45" s="337">
        <f t="shared" si="130"/>
        <v>19.638243481597954</v>
      </c>
      <c r="EC45" s="53">
        <f t="shared" si="131"/>
        <v>0.22349603291102896</v>
      </c>
      <c r="ED45" s="337">
        <f t="shared" si="132"/>
        <v>4.1696399551357146</v>
      </c>
      <c r="EE45" s="53">
        <f t="shared" si="133"/>
        <v>0.3331404943211293</v>
      </c>
      <c r="EF45" s="339">
        <f t="shared" si="134"/>
        <v>0.31053574268545769</v>
      </c>
      <c r="EG45" s="52">
        <f t="shared" si="135"/>
        <v>0.15738122723916187</v>
      </c>
      <c r="EH45" s="337">
        <f t="shared" si="136"/>
        <v>0.88164713928279037</v>
      </c>
      <c r="EI45" s="53">
        <f t="shared" si="137"/>
        <v>4.8736402350328591E-2</v>
      </c>
      <c r="EJ45" s="337">
        <f t="shared" si="138"/>
        <v>2.6237320653702811</v>
      </c>
      <c r="EK45" s="53">
        <f t="shared" si="139"/>
        <v>0.12189126426861681</v>
      </c>
      <c r="EL45" s="337">
        <f t="shared" si="140"/>
        <v>8.2993497356536547</v>
      </c>
      <c r="EM45" s="52">
        <f t="shared" si="141"/>
        <v>0.30818451811388664</v>
      </c>
      <c r="EN45" s="337">
        <f t="shared" si="142"/>
        <v>4.6128131016448437</v>
      </c>
      <c r="EO45" s="52">
        <f t="shared" si="143"/>
        <v>0.16879915936905932</v>
      </c>
      <c r="EP45" s="339">
        <f t="shared" si="144"/>
        <v>0.3304945139274959</v>
      </c>
      <c r="EQ45" s="52">
        <f t="shared" si="145"/>
        <v>0.10730545642836842</v>
      </c>
      <c r="ER45" s="49">
        <f t="shared" si="146"/>
        <v>100</v>
      </c>
      <c r="ES45" s="53">
        <f t="shared" si="119"/>
        <v>0.28912503991170418</v>
      </c>
    </row>
    <row r="46" spans="1:149" x14ac:dyDescent="0.45">
      <c r="A46" s="51" t="s">
        <v>700</v>
      </c>
      <c r="B46" s="174" t="s">
        <v>805</v>
      </c>
      <c r="C46" s="51" t="s">
        <v>762</v>
      </c>
      <c r="D46" s="51" t="s">
        <v>820</v>
      </c>
      <c r="E46" s="51" t="s">
        <v>637</v>
      </c>
      <c r="F46" s="51" t="s">
        <v>733</v>
      </c>
      <c r="J46" s="75">
        <v>51</v>
      </c>
      <c r="K46" s="51">
        <f t="shared" si="112"/>
        <v>2</v>
      </c>
      <c r="L46" s="75">
        <v>1000</v>
      </c>
      <c r="M46" s="51">
        <f t="shared" si="113"/>
        <v>5</v>
      </c>
      <c r="N46" s="51" t="s">
        <v>722</v>
      </c>
      <c r="Q46" s="124">
        <v>-0.70934693683843264</v>
      </c>
      <c r="R46" s="124"/>
      <c r="V46" s="53"/>
      <c r="W46" s="49"/>
      <c r="X46" s="53"/>
      <c r="Z46" s="53"/>
      <c r="AA46" s="168">
        <v>0.2</v>
      </c>
      <c r="AB46" s="169">
        <f t="shared" si="120"/>
        <v>0.05</v>
      </c>
      <c r="AC46" s="195"/>
      <c r="AD46" s="72"/>
      <c r="AE46" s="316"/>
      <c r="AF46" s="72"/>
      <c r="AG46" s="195"/>
      <c r="AH46" s="72"/>
      <c r="AI46" s="53"/>
      <c r="AJ46" s="71"/>
      <c r="AK46" s="53"/>
      <c r="AL46" s="71"/>
      <c r="AM46" s="53"/>
      <c r="AN46" s="53"/>
      <c r="AO46" s="52"/>
      <c r="AP46" s="52"/>
      <c r="AQ46" s="174" t="s">
        <v>824</v>
      </c>
      <c r="AR46" s="53">
        <v>0.96430000000000005</v>
      </c>
      <c r="AS46" s="53">
        <v>1.117</v>
      </c>
      <c r="AT46" s="48"/>
      <c r="AU46" s="48">
        <f t="shared" si="114"/>
        <v>102</v>
      </c>
      <c r="AV46" s="48">
        <f t="shared" si="115"/>
        <v>408</v>
      </c>
      <c r="AW46" s="48">
        <f>AA46*(J46*10)*AR46</f>
        <v>98.35860000000001</v>
      </c>
      <c r="AX46" s="48">
        <f>(SQRT((AB46/(AA46))^2+(2/J46)^2+((AR46*0.01)/AS46)^2))*AW46</f>
        <v>24.90481662745551</v>
      </c>
      <c r="AY46" s="48">
        <f t="shared" si="116"/>
        <v>455.73599999999999</v>
      </c>
      <c r="AZ46" s="49">
        <f>(SQRT((AB46/(1-AA46))^2+(2/J46)^2+((AS46*0.01)/AS46)^2))*AY46</f>
        <v>33.933577565880086</v>
      </c>
      <c r="BB46" s="83" t="s">
        <v>722</v>
      </c>
      <c r="BC46" s="185" t="s">
        <v>751</v>
      </c>
      <c r="BD46" s="52">
        <v>57.745439999999995</v>
      </c>
      <c r="BE46" s="52">
        <v>0.62471652171247993</v>
      </c>
      <c r="BF46" s="52">
        <v>0.97092999999999985</v>
      </c>
      <c r="BG46" s="52">
        <v>4.5703713683294393E-2</v>
      </c>
      <c r="BH46" s="52">
        <v>19.273350000000001</v>
      </c>
      <c r="BI46" s="52">
        <v>0.23043838897035071</v>
      </c>
      <c r="BJ46" s="52"/>
      <c r="BK46" s="52"/>
      <c r="BL46" s="52"/>
      <c r="BM46" s="52"/>
      <c r="BN46" s="52">
        <v>3.6024799999999999</v>
      </c>
      <c r="BO46" s="52">
        <v>0.29042793043674786</v>
      </c>
      <c r="BP46" s="52">
        <v>0.19454000000000002</v>
      </c>
      <c r="BQ46" s="52">
        <v>0.19385663158920077</v>
      </c>
      <c r="BR46" s="52">
        <v>0.89249999999999996</v>
      </c>
      <c r="BS46" s="52">
        <v>5.50084033984298E-2</v>
      </c>
      <c r="BT46" s="52"/>
      <c r="BU46" s="52"/>
      <c r="BV46" s="52"/>
      <c r="BW46" s="52"/>
      <c r="BX46" s="52">
        <v>2.6925999999999997</v>
      </c>
      <c r="BY46" s="47">
        <v>0.23439597906107451</v>
      </c>
      <c r="BZ46" s="52">
        <v>8.3139500000000002</v>
      </c>
      <c r="CA46" s="52">
        <v>0.39919729458002184</v>
      </c>
      <c r="CB46" s="52">
        <v>4.5194000000000001</v>
      </c>
      <c r="CC46" s="52">
        <v>0.10804744071218772</v>
      </c>
      <c r="CD46" s="52">
        <v>0.41201999999999994</v>
      </c>
      <c r="CE46" s="52">
        <v>0.16330743247017293</v>
      </c>
      <c r="CF46" s="52"/>
      <c r="CG46" s="52"/>
      <c r="CH46" s="52"/>
      <c r="CI46" s="52"/>
      <c r="CJ46" s="52"/>
      <c r="CK46" s="52"/>
      <c r="CL46" s="52"/>
      <c r="CM46" s="52"/>
      <c r="CN46" s="52"/>
      <c r="CO46" s="52"/>
      <c r="CP46" s="52"/>
      <c r="CQ46" s="52"/>
      <c r="CR46" s="52"/>
      <c r="CS46" s="52"/>
      <c r="CT46" s="52"/>
      <c r="CU46" s="52"/>
      <c r="CV46" s="52"/>
      <c r="CW46" s="52"/>
      <c r="CX46" s="52"/>
      <c r="CY46" s="52"/>
      <c r="CZ46" s="52"/>
      <c r="DA46" s="52"/>
      <c r="DB46" s="52"/>
      <c r="DC46" s="52"/>
      <c r="DD46" s="52"/>
      <c r="DE46" s="52"/>
      <c r="DF46" s="52"/>
      <c r="DG46" s="52"/>
      <c r="DH46" s="52">
        <v>99.032674999999998</v>
      </c>
      <c r="DI46" s="52">
        <v>0.79034755452547234</v>
      </c>
      <c r="DJ46" s="52">
        <f t="shared" si="121"/>
        <v>0.96732500000000243</v>
      </c>
      <c r="DK46" s="52"/>
      <c r="DL46" s="52" t="s">
        <v>755</v>
      </c>
      <c r="DM46" s="53">
        <f t="shared" si="117"/>
        <v>189.34311647204009</v>
      </c>
      <c r="DN46" s="53">
        <f t="shared" si="118"/>
        <v>18.825470764851069</v>
      </c>
      <c r="DO46" s="356">
        <v>2.1768176470588236</v>
      </c>
      <c r="DP46" s="51">
        <f t="shared" si="122"/>
        <v>0.10884088235294118</v>
      </c>
      <c r="DQ46" s="346">
        <f t="shared" si="123"/>
        <v>1.8716629882498129E-2</v>
      </c>
      <c r="DR46" s="51">
        <f t="shared" si="124"/>
        <v>1.871662988249813E-3</v>
      </c>
      <c r="DS46" s="48">
        <v>187.16629882498128</v>
      </c>
      <c r="DT46" s="51">
        <f t="shared" si="125"/>
        <v>18.716629882498129</v>
      </c>
      <c r="DU46" s="52"/>
      <c r="DX46" s="337">
        <f t="shared" si="126"/>
        <v>58.309482198678367</v>
      </c>
      <c r="DY46" s="53">
        <f t="shared" si="127"/>
        <v>0.78388888618172692</v>
      </c>
      <c r="DZ46" s="337">
        <f t="shared" si="128"/>
        <v>0.98041378767159404</v>
      </c>
      <c r="EA46" s="53">
        <f t="shared" si="129"/>
        <v>4.68087135889379E-2</v>
      </c>
      <c r="EB46" s="337">
        <f t="shared" si="130"/>
        <v>19.461606989814221</v>
      </c>
      <c r="EC46" s="53">
        <f t="shared" si="131"/>
        <v>0.27976343730725101</v>
      </c>
      <c r="ED46" s="337">
        <f t="shared" si="132"/>
        <v>3.6376680726840913</v>
      </c>
      <c r="EE46" s="53">
        <f t="shared" si="133"/>
        <v>0.29469818010637089</v>
      </c>
      <c r="EF46" s="339">
        <f t="shared" si="134"/>
        <v>0.19644021531277431</v>
      </c>
      <c r="EG46" s="52">
        <f t="shared" si="135"/>
        <v>0.19575644964484923</v>
      </c>
      <c r="EH46" s="337">
        <f t="shared" si="136"/>
        <v>0.90121770415673408</v>
      </c>
      <c r="EI46" s="53">
        <f t="shared" si="137"/>
        <v>5.6009423734171518E-2</v>
      </c>
      <c r="EJ46" s="337">
        <f t="shared" si="138"/>
        <v>2.7189006052800249</v>
      </c>
      <c r="EK46" s="53">
        <f t="shared" si="139"/>
        <v>0.23767805199791081</v>
      </c>
      <c r="EL46" s="337">
        <f t="shared" si="140"/>
        <v>8.3951584666374011</v>
      </c>
      <c r="EM46" s="52">
        <f t="shared" si="141"/>
        <v>0.40862659846710886</v>
      </c>
      <c r="EN46" s="337">
        <f t="shared" si="142"/>
        <v>4.563544304947837</v>
      </c>
      <c r="EO46" s="52">
        <f t="shared" si="143"/>
        <v>0.11502110000825808</v>
      </c>
      <c r="EP46" s="339">
        <f t="shared" si="144"/>
        <v>0.41604450248364988</v>
      </c>
      <c r="EQ46" s="52">
        <f t="shared" si="145"/>
        <v>0.16493600023285507</v>
      </c>
      <c r="ER46" s="49">
        <f t="shared" si="146"/>
        <v>100</v>
      </c>
      <c r="ES46" s="53">
        <f t="shared" si="119"/>
        <v>1.1286378264530694</v>
      </c>
    </row>
    <row r="47" spans="1:149" x14ac:dyDescent="0.45">
      <c r="A47" s="51" t="s">
        <v>700</v>
      </c>
      <c r="B47" s="174" t="s">
        <v>806</v>
      </c>
      <c r="C47" s="51" t="s">
        <v>762</v>
      </c>
      <c r="D47" s="51" t="s">
        <v>820</v>
      </c>
      <c r="E47" s="51" t="s">
        <v>637</v>
      </c>
      <c r="F47" s="51" t="s">
        <v>734</v>
      </c>
      <c r="J47" s="75">
        <v>51</v>
      </c>
      <c r="K47" s="51">
        <f t="shared" si="112"/>
        <v>2</v>
      </c>
      <c r="L47" s="75">
        <v>1000</v>
      </c>
      <c r="M47" s="51">
        <f t="shared" si="113"/>
        <v>5</v>
      </c>
      <c r="N47" s="51" t="s">
        <v>722</v>
      </c>
      <c r="Q47" s="124">
        <v>-1.3114069281663951</v>
      </c>
      <c r="R47" s="124"/>
      <c r="V47" s="53"/>
      <c r="W47" s="49"/>
      <c r="X47" s="53"/>
      <c r="Z47" s="53"/>
      <c r="AA47" s="168">
        <v>0</v>
      </c>
      <c r="AB47" s="169">
        <f t="shared" si="120"/>
        <v>0.05</v>
      </c>
      <c r="AC47" s="195"/>
      <c r="AD47" s="72"/>
      <c r="AE47" s="316"/>
      <c r="AF47" s="72"/>
      <c r="AG47" s="195"/>
      <c r="AH47" s="72"/>
      <c r="AI47" s="53"/>
      <c r="AJ47" s="71"/>
      <c r="AK47" s="53"/>
      <c r="AL47" s="71"/>
      <c r="AM47" s="53"/>
      <c r="AN47" s="53"/>
      <c r="AO47" s="52"/>
      <c r="AP47" s="52"/>
      <c r="AQ47" s="174" t="s">
        <v>824</v>
      </c>
      <c r="AR47" s="53">
        <v>0.96430000000000005</v>
      </c>
      <c r="AS47" s="53">
        <v>1.117</v>
      </c>
      <c r="AT47" s="48"/>
      <c r="AU47" s="48">
        <f t="shared" si="114"/>
        <v>0</v>
      </c>
      <c r="AV47" s="48">
        <f t="shared" si="115"/>
        <v>510</v>
      </c>
      <c r="AW47" s="48"/>
      <c r="AX47" s="48"/>
      <c r="AY47" s="48">
        <f t="shared" si="116"/>
        <v>569.66999999999996</v>
      </c>
      <c r="AZ47" s="49">
        <f>(SQRT((AB47/(1-AA47))^2+(2/J47)^2+((AS47*0.01)/AS47)^2))*AY47</f>
        <v>36.644750826550862</v>
      </c>
      <c r="BB47" s="83" t="s">
        <v>722</v>
      </c>
      <c r="BC47" s="185" t="s">
        <v>751</v>
      </c>
      <c r="BD47" s="52">
        <v>58.015030000000003</v>
      </c>
      <c r="BE47" s="52">
        <v>0.83489543996086679</v>
      </c>
      <c r="BF47" s="52">
        <v>1.06118</v>
      </c>
      <c r="BG47" s="52">
        <v>5.2217957745499567E-2</v>
      </c>
      <c r="BH47" s="52">
        <v>19.238190000000003</v>
      </c>
      <c r="BI47" s="52">
        <v>0.48057772512748226</v>
      </c>
      <c r="BJ47" s="52"/>
      <c r="BK47" s="52"/>
      <c r="BL47" s="52"/>
      <c r="BM47" s="52"/>
      <c r="BN47" s="52">
        <v>3.5313899999999996</v>
      </c>
      <c r="BO47" s="52">
        <v>0.27858477445035368</v>
      </c>
      <c r="BP47" s="52">
        <v>0.16546</v>
      </c>
      <c r="BQ47" s="52">
        <v>0.17136655449649446</v>
      </c>
      <c r="BR47" s="52">
        <v>0.90652999999999984</v>
      </c>
      <c r="BS47" s="52">
        <v>7.8326482679163575E-2</v>
      </c>
      <c r="BT47" s="52"/>
      <c r="BU47" s="52"/>
      <c r="BV47" s="52"/>
      <c r="BW47" s="52"/>
      <c r="BX47" s="52">
        <v>2.5573299999999999</v>
      </c>
      <c r="BY47" s="47">
        <v>0.28856277980517259</v>
      </c>
      <c r="BZ47" s="52">
        <v>8.5011499999999991</v>
      </c>
      <c r="CA47" s="52">
        <v>0.27954751633473585</v>
      </c>
      <c r="CB47" s="52">
        <v>4.8861400000000001</v>
      </c>
      <c r="CC47" s="52">
        <v>0.15060712097669768</v>
      </c>
      <c r="CD47" s="52">
        <v>0.47885999999999995</v>
      </c>
      <c r="CE47" s="52">
        <v>0.26043739789481507</v>
      </c>
      <c r="CF47" s="52"/>
      <c r="CG47" s="52"/>
      <c r="CH47" s="52"/>
      <c r="CI47" s="52"/>
      <c r="CJ47" s="52"/>
      <c r="CK47" s="52"/>
      <c r="CL47" s="52"/>
      <c r="CM47" s="52"/>
      <c r="CN47" s="52"/>
      <c r="CO47" s="52"/>
      <c r="CP47" s="52"/>
      <c r="CQ47" s="52"/>
      <c r="CR47" s="52"/>
      <c r="CS47" s="52"/>
      <c r="CT47" s="52"/>
      <c r="CU47" s="52"/>
      <c r="CV47" s="52"/>
      <c r="CW47" s="52"/>
      <c r="CX47" s="52"/>
      <c r="CY47" s="52"/>
      <c r="CZ47" s="52"/>
      <c r="DA47" s="52"/>
      <c r="DB47" s="52"/>
      <c r="DC47" s="52"/>
      <c r="DD47" s="52"/>
      <c r="DE47" s="52"/>
      <c r="DF47" s="52"/>
      <c r="DG47" s="52"/>
      <c r="DH47" s="52">
        <v>99.611220000000003</v>
      </c>
      <c r="DI47" s="52">
        <v>1.0332444077860006</v>
      </c>
      <c r="DJ47" s="52">
        <f t="shared" si="121"/>
        <v>0.38877999999999702</v>
      </c>
      <c r="DK47" s="52"/>
      <c r="DL47" s="52" t="s">
        <v>755</v>
      </c>
      <c r="DM47" s="53">
        <f t="shared" si="117"/>
        <v>236.20061920212839</v>
      </c>
      <c r="DN47" s="53">
        <f t="shared" si="118"/>
        <v>23.548527445422923</v>
      </c>
      <c r="DO47" s="356">
        <v>1.4306894957983194</v>
      </c>
      <c r="DP47" s="51">
        <f t="shared" si="122"/>
        <v>7.1534474789915967E-2</v>
      </c>
      <c r="DQ47" s="346">
        <f t="shared" si="123"/>
        <v>2.3476992970633007E-2</v>
      </c>
      <c r="DR47" s="51">
        <f t="shared" si="124"/>
        <v>2.3476992970633006E-3</v>
      </c>
      <c r="DS47" s="48">
        <v>234.76992970633006</v>
      </c>
      <c r="DT47" s="51">
        <f t="shared" si="125"/>
        <v>23.476992970633006</v>
      </c>
      <c r="DU47" s="52"/>
      <c r="DX47" s="337">
        <f t="shared" si="126"/>
        <v>58.241461152669352</v>
      </c>
      <c r="DY47" s="53">
        <f t="shared" si="127"/>
        <v>1.0331842054615674</v>
      </c>
      <c r="DZ47" s="337">
        <f t="shared" si="128"/>
        <v>1.0653217579304821</v>
      </c>
      <c r="EA47" s="53">
        <f t="shared" si="129"/>
        <v>5.3573792435637237E-2</v>
      </c>
      <c r="EB47" s="337">
        <f t="shared" si="130"/>
        <v>19.313276155035549</v>
      </c>
      <c r="EC47" s="53">
        <f t="shared" si="131"/>
        <v>0.52239284038803169</v>
      </c>
      <c r="ED47" s="337">
        <f t="shared" si="132"/>
        <v>3.5451729232911711</v>
      </c>
      <c r="EE47" s="53">
        <f t="shared" si="133"/>
        <v>0.28207932851965895</v>
      </c>
      <c r="EF47" s="339">
        <f t="shared" si="134"/>
        <v>0.16610578607510279</v>
      </c>
      <c r="EG47" s="52">
        <f t="shared" si="135"/>
        <v>0.17204402150746026</v>
      </c>
      <c r="EH47" s="337">
        <f t="shared" si="136"/>
        <v>0.91006816300412718</v>
      </c>
      <c r="EI47" s="53">
        <f t="shared" si="137"/>
        <v>7.9196801642618872E-2</v>
      </c>
      <c r="EJ47" s="337">
        <f t="shared" si="138"/>
        <v>2.5673111924540226</v>
      </c>
      <c r="EK47" s="53">
        <f t="shared" si="139"/>
        <v>0.29091046675584264</v>
      </c>
      <c r="EL47" s="337">
        <f t="shared" si="140"/>
        <v>8.5343297672691882</v>
      </c>
      <c r="EM47" s="52">
        <f t="shared" si="141"/>
        <v>0.29426965210252315</v>
      </c>
      <c r="EN47" s="337">
        <f t="shared" si="142"/>
        <v>4.9052104772936218</v>
      </c>
      <c r="EO47" s="52">
        <f t="shared" si="143"/>
        <v>0.15952663425591493</v>
      </c>
      <c r="EP47" s="339">
        <f t="shared" si="144"/>
        <v>0.48072897812113924</v>
      </c>
      <c r="EQ47" s="52">
        <f t="shared" si="145"/>
        <v>0.26150142555873074</v>
      </c>
      <c r="ER47" s="49">
        <f t="shared" si="146"/>
        <v>100</v>
      </c>
      <c r="ES47" s="53">
        <f t="shared" si="119"/>
        <v>1.4669313905974837</v>
      </c>
    </row>
    <row r="48" spans="1:149" x14ac:dyDescent="0.45">
      <c r="A48" s="51" t="s">
        <v>700</v>
      </c>
      <c r="B48" s="174" t="s">
        <v>807</v>
      </c>
      <c r="C48" s="51" t="s">
        <v>762</v>
      </c>
      <c r="D48" s="51" t="s">
        <v>820</v>
      </c>
      <c r="E48" s="51" t="s">
        <v>637</v>
      </c>
      <c r="F48" s="51" t="s">
        <v>735</v>
      </c>
      <c r="J48" s="75">
        <v>300</v>
      </c>
      <c r="K48" s="51">
        <f t="shared" si="112"/>
        <v>2</v>
      </c>
      <c r="L48" s="75">
        <v>950</v>
      </c>
      <c r="M48" s="51">
        <f t="shared" si="113"/>
        <v>5</v>
      </c>
      <c r="N48" s="51" t="s">
        <v>722</v>
      </c>
      <c r="Q48" s="124">
        <v>0.12690972698945302</v>
      </c>
      <c r="R48" s="124"/>
      <c r="V48" s="53"/>
      <c r="W48" s="49"/>
      <c r="X48" s="53"/>
      <c r="Z48" s="53"/>
      <c r="AA48" s="168">
        <v>1</v>
      </c>
      <c r="AB48" s="169">
        <f t="shared" si="120"/>
        <v>0.05</v>
      </c>
      <c r="AC48" s="195"/>
      <c r="AD48" s="72"/>
      <c r="AE48" s="316"/>
      <c r="AF48" s="72"/>
      <c r="AG48" s="195"/>
      <c r="AH48" s="72"/>
      <c r="AI48" s="53"/>
      <c r="AJ48" s="71"/>
      <c r="AK48" s="53"/>
      <c r="AL48" s="71"/>
      <c r="AM48" s="53"/>
      <c r="AN48" s="53"/>
      <c r="AO48" s="52"/>
      <c r="AP48" s="52"/>
      <c r="AQ48" s="174" t="s">
        <v>824</v>
      </c>
      <c r="AR48" s="53">
        <v>0.91100000000000003</v>
      </c>
      <c r="AS48" s="53">
        <v>2.2519999999999998</v>
      </c>
      <c r="AT48" s="48"/>
      <c r="AU48" s="48">
        <f t="shared" si="114"/>
        <v>3000</v>
      </c>
      <c r="AV48" s="48">
        <f t="shared" si="115"/>
        <v>0</v>
      </c>
      <c r="AW48" s="48">
        <f>AA48*(J48*10)*AR48</f>
        <v>2733</v>
      </c>
      <c r="AX48" s="48">
        <f>(SQRT((AB48/(AA48))^2+(2/J48)^2+((AR48*0.01)/AS48)^2))*AW48</f>
        <v>138.30192082314281</v>
      </c>
      <c r="AY48" s="48">
        <f t="shared" si="116"/>
        <v>0</v>
      </c>
      <c r="AZ48" s="49"/>
      <c r="BB48" s="83" t="s">
        <v>722</v>
      </c>
      <c r="BC48" s="185" t="s">
        <v>751</v>
      </c>
      <c r="BD48" s="52">
        <v>53.713342857142869</v>
      </c>
      <c r="BE48" s="52">
        <v>0.36910513794212718</v>
      </c>
      <c r="BF48" s="52">
        <v>0.91262857142857146</v>
      </c>
      <c r="BG48" s="52">
        <v>2.4164003137291796E-2</v>
      </c>
      <c r="BH48" s="52">
        <v>18.488885714285715</v>
      </c>
      <c r="BI48" s="52">
        <v>0.30857883611040005</v>
      </c>
      <c r="BJ48" s="52"/>
      <c r="BK48" s="52"/>
      <c r="BL48" s="52"/>
      <c r="BM48" s="52"/>
      <c r="BN48" s="52">
        <v>3.8494000000000002</v>
      </c>
      <c r="BO48" s="52">
        <v>0.23462006876365943</v>
      </c>
      <c r="BP48" s="52">
        <v>0.20074285714285714</v>
      </c>
      <c r="BQ48" s="47">
        <v>5.2855711048818428E-2</v>
      </c>
      <c r="BR48" s="52">
        <v>0.83802857142857157</v>
      </c>
      <c r="BS48" s="52">
        <v>4.3343116111851814E-2</v>
      </c>
      <c r="BT48" s="52"/>
      <c r="BU48" s="52"/>
      <c r="BV48" s="52"/>
      <c r="BW48" s="52"/>
      <c r="BX48" s="52">
        <v>2.3711142857142855</v>
      </c>
      <c r="BY48" s="52">
        <v>5.7918086656113039E-2</v>
      </c>
      <c r="BZ48" s="52">
        <v>7.1416714285714278</v>
      </c>
      <c r="CA48" s="52">
        <v>0.56082918288991068</v>
      </c>
      <c r="CB48" s="52">
        <v>4.3421714285714286</v>
      </c>
      <c r="CC48" s="52">
        <v>0.10599876908538043</v>
      </c>
      <c r="CD48" s="52">
        <v>0.31047142857142862</v>
      </c>
      <c r="CE48" s="52">
        <v>7.8179488236700359E-2</v>
      </c>
      <c r="CF48" s="52"/>
      <c r="CG48" s="52"/>
      <c r="CH48" s="52"/>
      <c r="CI48" s="52"/>
      <c r="CJ48" s="52"/>
      <c r="CK48" s="52"/>
      <c r="CL48" s="52"/>
      <c r="CM48" s="52"/>
      <c r="CN48" s="52"/>
      <c r="CO48" s="52"/>
      <c r="CP48" s="52"/>
      <c r="CQ48" s="52"/>
      <c r="CR48" s="52"/>
      <c r="CS48" s="52"/>
      <c r="CT48" s="52"/>
      <c r="CU48" s="52"/>
      <c r="CV48" s="52"/>
      <c r="CW48" s="52"/>
      <c r="CX48" s="52"/>
      <c r="CY48" s="52"/>
      <c r="CZ48" s="52"/>
      <c r="DA48" s="52"/>
      <c r="DB48" s="52"/>
      <c r="DC48" s="52"/>
      <c r="DD48" s="52"/>
      <c r="DE48" s="52"/>
      <c r="DF48" s="52"/>
      <c r="DG48" s="52"/>
      <c r="DH48" s="52">
        <v>92.168428571428549</v>
      </c>
      <c r="DI48" s="52">
        <v>0.92659470053094317</v>
      </c>
      <c r="DJ48" s="52">
        <f t="shared" si="121"/>
        <v>7.8315714285714506</v>
      </c>
      <c r="DK48" s="52"/>
      <c r="DL48" s="52" t="s">
        <v>755</v>
      </c>
      <c r="DM48" s="53">
        <f t="shared" si="117"/>
        <v>13.7996</v>
      </c>
      <c r="DN48" s="53">
        <f t="shared" si="118"/>
        <v>0.93998000000000004</v>
      </c>
      <c r="DO48" s="356">
        <v>8.7995999999999999</v>
      </c>
      <c r="DP48" s="51">
        <f t="shared" si="122"/>
        <v>0.43998000000000004</v>
      </c>
      <c r="DQ48" s="346">
        <f t="shared" si="123"/>
        <v>5.0000000000000001E-4</v>
      </c>
      <c r="DR48" s="51">
        <f t="shared" si="124"/>
        <v>5.0000000000000002E-5</v>
      </c>
      <c r="DS48" s="48">
        <v>5</v>
      </c>
      <c r="DT48" s="51">
        <f t="shared" si="125"/>
        <v>0.5</v>
      </c>
      <c r="DU48" s="52"/>
      <c r="DX48" s="337">
        <f t="shared" si="126"/>
        <v>58.277377285993524</v>
      </c>
      <c r="DY48" s="53">
        <f t="shared" si="127"/>
        <v>0.7096678142079359</v>
      </c>
      <c r="DZ48" s="337">
        <f t="shared" si="128"/>
        <v>0.99017481970119958</v>
      </c>
      <c r="EA48" s="53">
        <f t="shared" si="129"/>
        <v>2.8043446944027516E-2</v>
      </c>
      <c r="EB48" s="337">
        <f t="shared" si="130"/>
        <v>20.059890356009731</v>
      </c>
      <c r="EC48" s="53">
        <f t="shared" si="131"/>
        <v>0.39084536446572443</v>
      </c>
      <c r="ED48" s="337">
        <f t="shared" si="132"/>
        <v>4.1764843555044422</v>
      </c>
      <c r="EE48" s="53">
        <f t="shared" si="133"/>
        <v>0.25799532256454566</v>
      </c>
      <c r="EF48" s="339">
        <f t="shared" si="134"/>
        <v>0.21780002138941293</v>
      </c>
      <c r="EG48" s="52">
        <f t="shared" si="135"/>
        <v>5.73886585438537E-2</v>
      </c>
      <c r="EH48" s="337">
        <f t="shared" si="136"/>
        <v>0.90923604147066206</v>
      </c>
      <c r="EI48" s="53">
        <f t="shared" si="137"/>
        <v>4.7906137353567496E-2</v>
      </c>
      <c r="EJ48" s="337">
        <f t="shared" si="138"/>
        <v>2.572588382448902</v>
      </c>
      <c r="EK48" s="53">
        <f t="shared" si="139"/>
        <v>6.795352726546626E-2</v>
      </c>
      <c r="EL48" s="337">
        <f t="shared" si="140"/>
        <v>7.7485008036529415</v>
      </c>
      <c r="EM48" s="52">
        <f t="shared" si="141"/>
        <v>0.61344892524405892</v>
      </c>
      <c r="EN48" s="337">
        <f t="shared" si="142"/>
        <v>4.7111266795726472</v>
      </c>
      <c r="EO48" s="52">
        <f t="shared" si="143"/>
        <v>0.12437624522355431</v>
      </c>
      <c r="EP48" s="339">
        <f t="shared" si="144"/>
        <v>0.33685225340564418</v>
      </c>
      <c r="EQ48" s="52">
        <f t="shared" si="145"/>
        <v>8.4889990509570967E-2</v>
      </c>
      <c r="ER48" s="49">
        <f t="shared" si="146"/>
        <v>100</v>
      </c>
      <c r="ES48" s="53">
        <f t="shared" si="119"/>
        <v>1.4217480026779041</v>
      </c>
    </row>
    <row r="49" spans="1:149" x14ac:dyDescent="0.45">
      <c r="A49" s="51" t="s">
        <v>700</v>
      </c>
      <c r="B49" s="174" t="s">
        <v>808</v>
      </c>
      <c r="C49" s="51" t="s">
        <v>762</v>
      </c>
      <c r="D49" s="51" t="s">
        <v>820</v>
      </c>
      <c r="E49" s="51" t="s">
        <v>637</v>
      </c>
      <c r="F49" s="51" t="s">
        <v>736</v>
      </c>
      <c r="J49" s="75">
        <v>300</v>
      </c>
      <c r="K49" s="51">
        <f t="shared" si="112"/>
        <v>2</v>
      </c>
      <c r="L49" s="75">
        <v>950</v>
      </c>
      <c r="M49" s="51">
        <f t="shared" si="113"/>
        <v>5</v>
      </c>
      <c r="N49" s="51" t="s">
        <v>722</v>
      </c>
      <c r="Q49" s="124">
        <v>-6.6910299026659459E-2</v>
      </c>
      <c r="R49" s="124"/>
      <c r="V49" s="53"/>
      <c r="W49" s="49"/>
      <c r="X49" s="53"/>
      <c r="Z49" s="53"/>
      <c r="AA49" s="168">
        <v>0.8</v>
      </c>
      <c r="AB49" s="169">
        <f t="shared" si="120"/>
        <v>0.05</v>
      </c>
      <c r="AC49" s="195"/>
      <c r="AD49" s="72"/>
      <c r="AE49" s="316"/>
      <c r="AF49" s="72"/>
      <c r="AG49" s="195"/>
      <c r="AH49" s="72"/>
      <c r="AI49" s="53"/>
      <c r="AJ49" s="71"/>
      <c r="AK49" s="53"/>
      <c r="AL49" s="71"/>
      <c r="AM49" s="53"/>
      <c r="AN49" s="53"/>
      <c r="AO49" s="52"/>
      <c r="AP49" s="52"/>
      <c r="AQ49" s="174" t="s">
        <v>824</v>
      </c>
      <c r="AR49" s="53">
        <v>0.91100000000000003</v>
      </c>
      <c r="AS49" s="53">
        <v>2.2519999999999998</v>
      </c>
      <c r="AT49" s="48"/>
      <c r="AU49" s="48">
        <f t="shared" si="114"/>
        <v>2400</v>
      </c>
      <c r="AV49" s="48">
        <f t="shared" si="115"/>
        <v>599.99999999999989</v>
      </c>
      <c r="AW49" s="48">
        <f>AA49*(J49*10)*AR49</f>
        <v>2186.4</v>
      </c>
      <c r="AX49" s="48">
        <f>(SQRT((AB49/(AA49))^2+(2/J49)^2+((AR49*0.01)/AS49)^2))*AW49</f>
        <v>137.70951214116383</v>
      </c>
      <c r="AY49" s="48">
        <f t="shared" si="116"/>
        <v>1351.1999999999996</v>
      </c>
      <c r="AZ49" s="49">
        <f>(SQRT((AB49/(1-AA49))^2+(2/J49)^2+((AS49*0.01)/AS49)^2))*AY49</f>
        <v>338.19012139327782</v>
      </c>
      <c r="BB49" s="83" t="s">
        <v>722</v>
      </c>
      <c r="BC49" s="185" t="s">
        <v>751</v>
      </c>
      <c r="BD49" s="52">
        <v>55.020857142857139</v>
      </c>
      <c r="BE49" s="52">
        <v>0.42063460729932128</v>
      </c>
      <c r="BF49" s="52">
        <v>0.93278571428571433</v>
      </c>
      <c r="BG49" s="52">
        <v>3.9290305359439809E-2</v>
      </c>
      <c r="BH49" s="52">
        <v>19.045271428571429</v>
      </c>
      <c r="BI49" s="52">
        <v>0.32658590862775549</v>
      </c>
      <c r="BJ49" s="52"/>
      <c r="BK49" s="52"/>
      <c r="BL49" s="52"/>
      <c r="BM49" s="52"/>
      <c r="BN49" s="52">
        <v>3.7473999999999998</v>
      </c>
      <c r="BO49" s="52">
        <v>0.21563643786089173</v>
      </c>
      <c r="BP49" s="52">
        <v>0.20605714285714286</v>
      </c>
      <c r="BQ49" s="47">
        <v>9.6240339032771766E-2</v>
      </c>
      <c r="BR49" s="52">
        <v>0.85871428571428576</v>
      </c>
      <c r="BS49" s="52">
        <v>4.2773489787151793E-2</v>
      </c>
      <c r="BT49" s="52"/>
      <c r="BU49" s="52"/>
      <c r="BV49" s="52"/>
      <c r="BW49" s="52"/>
      <c r="BX49" s="52">
        <v>2.3963428571428573</v>
      </c>
      <c r="BY49" s="52">
        <v>5.4041615357766096E-2</v>
      </c>
      <c r="BZ49" s="52">
        <v>6.8935428571428563</v>
      </c>
      <c r="CA49" s="52">
        <v>0.33936310375538631</v>
      </c>
      <c r="CB49" s="52">
        <v>4.0826857142857147</v>
      </c>
      <c r="CC49" s="52">
        <v>6.1338036827932423E-2</v>
      </c>
      <c r="CD49" s="52">
        <v>0.37484285714285714</v>
      </c>
      <c r="CE49" s="52">
        <v>7.8446751730985448E-2</v>
      </c>
      <c r="CF49" s="52"/>
      <c r="CG49" s="52"/>
      <c r="CH49" s="52"/>
      <c r="CI49" s="52"/>
      <c r="CJ49" s="52"/>
      <c r="CK49" s="52"/>
      <c r="CL49" s="52"/>
      <c r="CM49" s="52"/>
      <c r="CN49" s="52"/>
      <c r="CO49" s="52"/>
      <c r="CP49" s="52"/>
      <c r="CQ49" s="52"/>
      <c r="CR49" s="52"/>
      <c r="CS49" s="52"/>
      <c r="CT49" s="52"/>
      <c r="CU49" s="52"/>
      <c r="CV49" s="52"/>
      <c r="CW49" s="52"/>
      <c r="CX49" s="52"/>
      <c r="CY49" s="52"/>
      <c r="CZ49" s="52"/>
      <c r="DA49" s="52"/>
      <c r="DB49" s="52"/>
      <c r="DC49" s="52"/>
      <c r="DD49" s="52"/>
      <c r="DE49" s="52"/>
      <c r="DF49" s="52"/>
      <c r="DG49" s="52"/>
      <c r="DH49" s="52">
        <v>93.558542857142839</v>
      </c>
      <c r="DI49" s="52">
        <v>0.56024916735801722</v>
      </c>
      <c r="DJ49" s="52">
        <f t="shared" si="121"/>
        <v>6.4414571428571605</v>
      </c>
      <c r="DK49" s="52"/>
      <c r="DL49" s="52" t="s">
        <v>755</v>
      </c>
      <c r="DM49" s="53">
        <f t="shared" si="117"/>
        <v>433.27730000000003</v>
      </c>
      <c r="DN49" s="53">
        <f t="shared" si="118"/>
        <v>42.963864999999991</v>
      </c>
      <c r="DO49" s="356">
        <v>7.2773000000000003</v>
      </c>
      <c r="DP49" s="51">
        <f t="shared" si="122"/>
        <v>0.36386499999999999</v>
      </c>
      <c r="DQ49" s="346">
        <f t="shared" si="123"/>
        <v>4.2599999999999999E-2</v>
      </c>
      <c r="DR49" s="51">
        <f t="shared" si="124"/>
        <v>4.259999999999999E-3</v>
      </c>
      <c r="DS49" s="48">
        <v>426</v>
      </c>
      <c r="DT49" s="51">
        <f t="shared" si="125"/>
        <v>42.599999999999994</v>
      </c>
      <c r="DU49" s="52"/>
      <c r="DX49" s="337">
        <f t="shared" si="126"/>
        <v>58.809014615447822</v>
      </c>
      <c r="DY49" s="53">
        <f t="shared" si="127"/>
        <v>0.57109836661228242</v>
      </c>
      <c r="DZ49" s="337">
        <f t="shared" si="128"/>
        <v>0.99700752683804728</v>
      </c>
      <c r="EA49" s="53">
        <f t="shared" si="129"/>
        <v>4.2417685013703341E-2</v>
      </c>
      <c r="EB49" s="337">
        <f t="shared" si="130"/>
        <v>20.356528486823684</v>
      </c>
      <c r="EC49" s="53">
        <f t="shared" si="131"/>
        <v>0.36974335188284713</v>
      </c>
      <c r="ED49" s="337">
        <f t="shared" si="132"/>
        <v>4.0054065460617636</v>
      </c>
      <c r="EE49" s="53">
        <f t="shared" si="133"/>
        <v>0.23172754976083298</v>
      </c>
      <c r="EF49" s="339">
        <f t="shared" si="134"/>
        <v>0.22024407025211717</v>
      </c>
      <c r="EG49" s="52">
        <f t="shared" si="135"/>
        <v>0.10287489084456321</v>
      </c>
      <c r="EH49" s="337">
        <f t="shared" si="136"/>
        <v>0.91783631883352501</v>
      </c>
      <c r="EI49" s="53">
        <f t="shared" si="137"/>
        <v>4.6047610420942547E-2</v>
      </c>
      <c r="EJ49" s="337">
        <f t="shared" si="138"/>
        <v>2.5613298197706009</v>
      </c>
      <c r="EK49" s="53">
        <f t="shared" si="139"/>
        <v>5.9764016790946874E-2</v>
      </c>
      <c r="EL49" s="337">
        <f t="shared" si="140"/>
        <v>7.3681597068787186</v>
      </c>
      <c r="EM49" s="52">
        <f t="shared" si="141"/>
        <v>0.3654017288767385</v>
      </c>
      <c r="EN49" s="337">
        <f t="shared" si="142"/>
        <v>4.3637765078488684</v>
      </c>
      <c r="EO49" s="52">
        <f t="shared" si="143"/>
        <v>7.0576937530859155E-2</v>
      </c>
      <c r="EP49" s="339">
        <f t="shared" si="144"/>
        <v>0.40065059340996279</v>
      </c>
      <c r="EQ49" s="52">
        <f t="shared" si="145"/>
        <v>8.3882087481001968E-2</v>
      </c>
      <c r="ER49" s="49">
        <f t="shared" si="146"/>
        <v>100</v>
      </c>
      <c r="ES49" s="53">
        <f t="shared" si="119"/>
        <v>0.84686223896811352</v>
      </c>
    </row>
    <row r="50" spans="1:149" x14ac:dyDescent="0.45">
      <c r="A50" s="51" t="s">
        <v>700</v>
      </c>
      <c r="B50" s="174" t="s">
        <v>809</v>
      </c>
      <c r="C50" s="51" t="s">
        <v>762</v>
      </c>
      <c r="D50" s="51" t="s">
        <v>820</v>
      </c>
      <c r="E50" s="51" t="s">
        <v>637</v>
      </c>
      <c r="F50" s="51" t="s">
        <v>737</v>
      </c>
      <c r="J50" s="75">
        <v>300</v>
      </c>
      <c r="K50" s="51">
        <f t="shared" si="112"/>
        <v>2</v>
      </c>
      <c r="L50" s="75">
        <v>950</v>
      </c>
      <c r="M50" s="51">
        <f t="shared" si="113"/>
        <v>5</v>
      </c>
      <c r="N50" s="51" t="s">
        <v>722</v>
      </c>
      <c r="Q50" s="124">
        <v>-0.31678777224325927</v>
      </c>
      <c r="R50" s="124"/>
      <c r="V50" s="53"/>
      <c r="W50" s="49"/>
      <c r="X50" s="53"/>
      <c r="Z50" s="53"/>
      <c r="AA50" s="168">
        <v>0.6</v>
      </c>
      <c r="AB50" s="169">
        <f t="shared" si="120"/>
        <v>0.05</v>
      </c>
      <c r="AC50" s="195"/>
      <c r="AD50" s="72"/>
      <c r="AE50" s="316"/>
      <c r="AF50" s="72"/>
      <c r="AG50" s="195"/>
      <c r="AH50" s="72"/>
      <c r="AI50" s="53"/>
      <c r="AJ50" s="71"/>
      <c r="AK50" s="53"/>
      <c r="AL50" s="71"/>
      <c r="AM50" s="53"/>
      <c r="AN50" s="53"/>
      <c r="AO50" s="52"/>
      <c r="AP50" s="52"/>
      <c r="AQ50" s="174" t="s">
        <v>824</v>
      </c>
      <c r="AR50" s="53">
        <v>0.91100000000000003</v>
      </c>
      <c r="AS50" s="53">
        <v>2.2519999999999998</v>
      </c>
      <c r="AT50" s="48"/>
      <c r="AU50" s="48">
        <f t="shared" si="114"/>
        <v>1800</v>
      </c>
      <c r="AV50" s="48">
        <f t="shared" si="115"/>
        <v>1200</v>
      </c>
      <c r="AW50" s="48">
        <f>AA50*(J50*10)*AR50</f>
        <v>1639.8</v>
      </c>
      <c r="AX50" s="48">
        <f>(SQRT((AB50/(AA50))^2+(2/J50)^2+((AR50*0.01)/AS50)^2))*AW50</f>
        <v>137.24698200402628</v>
      </c>
      <c r="AY50" s="48">
        <f t="shared" si="116"/>
        <v>2702.3999999999996</v>
      </c>
      <c r="AZ50" s="49">
        <f>(SQRT((AB50/(1-AA50))^2+(2/J50)^2+((AS50*0.01)/AS50)^2))*AY50</f>
        <v>339.35779471230654</v>
      </c>
      <c r="BB50" s="83" t="s">
        <v>722</v>
      </c>
      <c r="BC50" s="185" t="s">
        <v>751</v>
      </c>
      <c r="BD50" s="52">
        <v>54.812671428571434</v>
      </c>
      <c r="BE50" s="52">
        <v>0.26155505293116693</v>
      </c>
      <c r="BF50" s="52">
        <v>0.94450000000000001</v>
      </c>
      <c r="BG50" s="52">
        <v>2.4124883419407422E-2</v>
      </c>
      <c r="BH50" s="52">
        <v>19.009514285714289</v>
      </c>
      <c r="BI50" s="52">
        <v>0.22352755556098289</v>
      </c>
      <c r="BJ50" s="52"/>
      <c r="BK50" s="52"/>
      <c r="BL50" s="52"/>
      <c r="BM50" s="52"/>
      <c r="BN50" s="52">
        <v>4.0758285714285716</v>
      </c>
      <c r="BO50" s="52">
        <v>0.23191411998328385</v>
      </c>
      <c r="BP50" s="52">
        <v>0.19881428571428575</v>
      </c>
      <c r="BQ50" s="47">
        <v>9.149909705513358E-2</v>
      </c>
      <c r="BR50" s="52">
        <v>0.86405714285714286</v>
      </c>
      <c r="BS50" s="52">
        <v>7.6618532508849049E-2</v>
      </c>
      <c r="BT50" s="52"/>
      <c r="BU50" s="52"/>
      <c r="BV50" s="52"/>
      <c r="BW50" s="52"/>
      <c r="BX50" s="52">
        <v>2.3622285714285716</v>
      </c>
      <c r="BY50" s="52">
        <v>5.3659504106451948E-2</v>
      </c>
      <c r="BZ50" s="52">
        <v>7.4705428571428572</v>
      </c>
      <c r="CA50" s="52">
        <v>0.22936018149875548</v>
      </c>
      <c r="CB50" s="52">
        <v>4.4652571428571433</v>
      </c>
      <c r="CC50" s="52">
        <v>6.6587182378764515E-2</v>
      </c>
      <c r="CD50" s="52">
        <v>0.24360000000000001</v>
      </c>
      <c r="CE50" s="52">
        <v>7.4665744041918808E-2</v>
      </c>
      <c r="CF50" s="52"/>
      <c r="CG50" s="52"/>
      <c r="CH50" s="52"/>
      <c r="CI50" s="52"/>
      <c r="CJ50" s="52"/>
      <c r="CK50" s="52"/>
      <c r="CL50" s="52"/>
      <c r="CM50" s="52"/>
      <c r="CN50" s="52"/>
      <c r="CO50" s="52"/>
      <c r="CP50" s="52"/>
      <c r="CQ50" s="52"/>
      <c r="CR50" s="52"/>
      <c r="CS50" s="52"/>
      <c r="CT50" s="52"/>
      <c r="CU50" s="52"/>
      <c r="CV50" s="52"/>
      <c r="CW50" s="52"/>
      <c r="CX50" s="52"/>
      <c r="CY50" s="52"/>
      <c r="CZ50" s="52"/>
      <c r="DA50" s="52"/>
      <c r="DB50" s="52"/>
      <c r="DC50" s="52"/>
      <c r="DD50" s="52"/>
      <c r="DE50" s="52"/>
      <c r="DF50" s="52"/>
      <c r="DG50" s="52"/>
      <c r="DH50" s="52">
        <v>94.447028571428589</v>
      </c>
      <c r="DI50" s="52">
        <v>0.48726785828032049</v>
      </c>
      <c r="DJ50" s="52">
        <f t="shared" si="121"/>
        <v>5.5529714285714107</v>
      </c>
      <c r="DK50" s="52"/>
      <c r="DL50" s="52" t="s">
        <v>755</v>
      </c>
      <c r="DM50" s="53">
        <f t="shared" si="117"/>
        <v>728.82725000000005</v>
      </c>
      <c r="DN50" s="53">
        <f t="shared" si="118"/>
        <v>72.541362500000005</v>
      </c>
      <c r="DO50" s="356">
        <v>6.8272499999999994</v>
      </c>
      <c r="DP50" s="51">
        <f t="shared" si="122"/>
        <v>0.34136250000000001</v>
      </c>
      <c r="DQ50" s="346">
        <f t="shared" si="123"/>
        <v>7.22E-2</v>
      </c>
      <c r="DR50" s="51">
        <f t="shared" si="124"/>
        <v>7.2199999999999999E-3</v>
      </c>
      <c r="DS50" s="48">
        <v>722</v>
      </c>
      <c r="DT50" s="51">
        <f t="shared" si="125"/>
        <v>72.2</v>
      </c>
      <c r="DU50" s="52"/>
      <c r="DX50" s="337">
        <f t="shared" si="126"/>
        <v>58.035358293053761</v>
      </c>
      <c r="DY50" s="53">
        <f t="shared" si="127"/>
        <v>0.40784884515271597</v>
      </c>
      <c r="DZ50" s="337">
        <f t="shared" si="128"/>
        <v>1.0000314613240495</v>
      </c>
      <c r="EA50" s="53">
        <f t="shared" si="129"/>
        <v>2.6059136584612223E-2</v>
      </c>
      <c r="EB50" s="337">
        <f t="shared" si="130"/>
        <v>20.127170301962156</v>
      </c>
      <c r="EC50" s="53">
        <f t="shared" si="131"/>
        <v>0.25844766781650008</v>
      </c>
      <c r="ED50" s="337">
        <f t="shared" si="132"/>
        <v>4.3154651163494204</v>
      </c>
      <c r="EE50" s="53">
        <f t="shared" si="133"/>
        <v>0.24655670050566755</v>
      </c>
      <c r="EF50" s="339">
        <f t="shared" si="134"/>
        <v>0.21050348403912578</v>
      </c>
      <c r="EG50" s="52">
        <f t="shared" si="135"/>
        <v>9.6884833178000007E-2</v>
      </c>
      <c r="EH50" s="337">
        <f t="shared" si="136"/>
        <v>0.91485900184109237</v>
      </c>
      <c r="EI50" s="53">
        <f t="shared" si="137"/>
        <v>8.1260476065337706E-2</v>
      </c>
      <c r="EJ50" s="337">
        <f t="shared" si="138"/>
        <v>2.5011147594146497</v>
      </c>
      <c r="EK50" s="53">
        <f t="shared" si="139"/>
        <v>5.826130448255299E-2</v>
      </c>
      <c r="EL50" s="337">
        <f t="shared" si="140"/>
        <v>7.9097701326760319</v>
      </c>
      <c r="EM50" s="52">
        <f t="shared" si="141"/>
        <v>0.24625012360031193</v>
      </c>
      <c r="EN50" s="337">
        <f t="shared" si="142"/>
        <v>4.7277899690408463</v>
      </c>
      <c r="EO50" s="52">
        <f t="shared" si="143"/>
        <v>7.4602248924201656E-2</v>
      </c>
      <c r="EP50" s="339">
        <f t="shared" si="144"/>
        <v>0.25792235466229596</v>
      </c>
      <c r="EQ50" s="52">
        <f t="shared" si="145"/>
        <v>7.9066881629538316E-2</v>
      </c>
      <c r="ER50" s="49">
        <f t="shared" si="146"/>
        <v>100</v>
      </c>
      <c r="ES50" s="53">
        <f t="shared" si="119"/>
        <v>0.72961619239017772</v>
      </c>
    </row>
    <row r="51" spans="1:149" x14ac:dyDescent="0.45">
      <c r="A51" s="51" t="s">
        <v>700</v>
      </c>
      <c r="B51" s="174" t="s">
        <v>810</v>
      </c>
      <c r="C51" s="51" t="s">
        <v>762</v>
      </c>
      <c r="D51" s="51" t="s">
        <v>820</v>
      </c>
      <c r="E51" s="51" t="s">
        <v>637</v>
      </c>
      <c r="F51" s="51" t="s">
        <v>738</v>
      </c>
      <c r="J51" s="75">
        <v>300</v>
      </c>
      <c r="K51" s="51">
        <f t="shared" si="112"/>
        <v>2</v>
      </c>
      <c r="L51" s="75">
        <v>950</v>
      </c>
      <c r="M51" s="51">
        <f t="shared" si="113"/>
        <v>5</v>
      </c>
      <c r="N51" s="51" t="s">
        <v>722</v>
      </c>
      <c r="Q51" s="124">
        <v>-0.66897029035462197</v>
      </c>
      <c r="R51" s="124"/>
      <c r="V51" s="53"/>
      <c r="W51" s="49"/>
      <c r="X51" s="53"/>
      <c r="Z51" s="53"/>
      <c r="AA51" s="168">
        <v>0.4</v>
      </c>
      <c r="AB51" s="169">
        <f t="shared" si="120"/>
        <v>0.05</v>
      </c>
      <c r="AC51" s="195"/>
      <c r="AD51" s="72"/>
      <c r="AE51" s="316"/>
      <c r="AF51" s="72"/>
      <c r="AG51" s="195"/>
      <c r="AH51" s="72"/>
      <c r="AI51" s="53"/>
      <c r="AJ51" s="71"/>
      <c r="AK51" s="53"/>
      <c r="AL51" s="71"/>
      <c r="AM51" s="53"/>
      <c r="AN51" s="53"/>
      <c r="AO51" s="52"/>
      <c r="AP51" s="52"/>
      <c r="AQ51" s="174" t="s">
        <v>824</v>
      </c>
      <c r="AR51" s="53">
        <v>0.91100000000000003</v>
      </c>
      <c r="AS51" s="53">
        <v>2.2519999999999998</v>
      </c>
      <c r="AT51" s="48"/>
      <c r="AU51" s="48">
        <f t="shared" si="114"/>
        <v>1200</v>
      </c>
      <c r="AV51" s="48">
        <f t="shared" si="115"/>
        <v>1800</v>
      </c>
      <c r="AW51" s="48">
        <f>AA51*(J51*10)*AR51</f>
        <v>1093.2</v>
      </c>
      <c r="AX51" s="48">
        <f>(SQRT((AB51/(AA51))^2+(2/J51)^2+((AR51*0.01)/AS51)^2))*AW51</f>
        <v>136.91564668999428</v>
      </c>
      <c r="AY51" s="48">
        <f t="shared" si="116"/>
        <v>4053.5999999999995</v>
      </c>
      <c r="AZ51" s="49">
        <f>(SQRT((AB51/(1-AA51))^2+(2/J51)^2+((AS51*0.01)/AS51)^2))*AY51</f>
        <v>341.29503933107497</v>
      </c>
      <c r="BB51" s="83" t="s">
        <v>722</v>
      </c>
      <c r="BC51" s="185" t="s">
        <v>751</v>
      </c>
      <c r="BD51" s="52">
        <v>56.003428571428564</v>
      </c>
      <c r="BE51" s="52">
        <v>0.34548388150776055</v>
      </c>
      <c r="BF51" s="52">
        <v>0.93207142857142866</v>
      </c>
      <c r="BG51" s="52">
        <v>5.1979409842927517E-2</v>
      </c>
      <c r="BH51" s="52">
        <v>19.336271428571429</v>
      </c>
      <c r="BI51" s="52">
        <v>0.37440824739072098</v>
      </c>
      <c r="BJ51" s="52"/>
      <c r="BK51" s="52"/>
      <c r="BL51" s="52"/>
      <c r="BM51" s="52"/>
      <c r="BN51" s="52">
        <v>3.1903428571428569</v>
      </c>
      <c r="BO51" s="52">
        <v>0.17228793590134017</v>
      </c>
      <c r="BP51" s="52">
        <v>0.16498571428571424</v>
      </c>
      <c r="BQ51" s="47">
        <v>0.13360248785821607</v>
      </c>
      <c r="BR51" s="52">
        <v>0.80641428571428564</v>
      </c>
      <c r="BS51" s="52">
        <v>3.3673650855004116E-2</v>
      </c>
      <c r="BT51" s="52"/>
      <c r="BU51" s="52"/>
      <c r="BV51" s="52"/>
      <c r="BW51" s="52"/>
      <c r="BX51" s="52">
        <v>2.4724285714285714</v>
      </c>
      <c r="BY51" s="52">
        <v>0.11757159115882795</v>
      </c>
      <c r="BZ51" s="52">
        <v>7.2041714285714278</v>
      </c>
      <c r="CA51" s="52">
        <v>0.38353296127056435</v>
      </c>
      <c r="CB51" s="52">
        <v>4.383628571428571</v>
      </c>
      <c r="CC51" s="52">
        <v>0.15024893470823156</v>
      </c>
      <c r="CD51" s="52">
        <v>0.27797142857142854</v>
      </c>
      <c r="CE51" s="52">
        <v>0.1417118639386005</v>
      </c>
      <c r="CF51" s="52"/>
      <c r="CG51" s="52"/>
      <c r="CH51" s="52"/>
      <c r="CI51" s="52"/>
      <c r="CJ51" s="52"/>
      <c r="CK51" s="52"/>
      <c r="CL51" s="52"/>
      <c r="CM51" s="52"/>
      <c r="CN51" s="52"/>
      <c r="CO51" s="52"/>
      <c r="CP51" s="52"/>
      <c r="CQ51" s="52"/>
      <c r="CR51" s="52"/>
      <c r="CS51" s="52"/>
      <c r="CT51" s="52"/>
      <c r="CU51" s="52"/>
      <c r="CV51" s="52"/>
      <c r="CW51" s="52"/>
      <c r="CX51" s="52"/>
      <c r="CY51" s="52"/>
      <c r="CZ51" s="52"/>
      <c r="DA51" s="52"/>
      <c r="DB51" s="52"/>
      <c r="DC51" s="52"/>
      <c r="DD51" s="52"/>
      <c r="DE51" s="52"/>
      <c r="DF51" s="52"/>
      <c r="DG51" s="52"/>
      <c r="DH51" s="52">
        <v>94.776799999999994</v>
      </c>
      <c r="DI51" s="52">
        <v>0.56222873162571474</v>
      </c>
      <c r="DJ51" s="52">
        <f t="shared" si="121"/>
        <v>5.2232000000000056</v>
      </c>
      <c r="DK51" s="52"/>
      <c r="DL51" s="52" t="s">
        <v>755</v>
      </c>
      <c r="DM51" s="53">
        <f t="shared" si="117"/>
        <v>884.90944999999999</v>
      </c>
      <c r="DN51" s="53">
        <f t="shared" si="118"/>
        <v>88.245472500000005</v>
      </c>
      <c r="DO51" s="356">
        <v>4.9094499999999996</v>
      </c>
      <c r="DP51" s="51">
        <f t="shared" si="122"/>
        <v>0.24547249999999998</v>
      </c>
      <c r="DQ51" s="346">
        <f t="shared" si="123"/>
        <v>8.7999999999999995E-2</v>
      </c>
      <c r="DR51" s="51">
        <f t="shared" si="124"/>
        <v>8.8000000000000005E-3</v>
      </c>
      <c r="DS51" s="48">
        <v>880</v>
      </c>
      <c r="DT51" s="51">
        <f t="shared" si="125"/>
        <v>88</v>
      </c>
      <c r="DU51" s="52"/>
      <c r="DX51" s="337">
        <f t="shared" si="126"/>
        <v>59.089807391079432</v>
      </c>
      <c r="DY51" s="53">
        <f t="shared" si="127"/>
        <v>0.50571521331913549</v>
      </c>
      <c r="DZ51" s="337">
        <f t="shared" si="128"/>
        <v>0.98343838214777113</v>
      </c>
      <c r="EA51" s="53">
        <f t="shared" si="129"/>
        <v>5.5153432354922607E-2</v>
      </c>
      <c r="EB51" s="337">
        <f t="shared" si="130"/>
        <v>20.401903660570341</v>
      </c>
      <c r="EC51" s="53">
        <f t="shared" si="131"/>
        <v>0.41316551757301317</v>
      </c>
      <c r="ED51" s="337">
        <f t="shared" si="132"/>
        <v>3.3661643536634043</v>
      </c>
      <c r="EE51" s="53">
        <f t="shared" si="133"/>
        <v>0.18287628265924219</v>
      </c>
      <c r="EF51" s="339">
        <f t="shared" si="134"/>
        <v>0.17407816499999393</v>
      </c>
      <c r="EG51" s="52">
        <f t="shared" si="135"/>
        <v>0.14096917457968677</v>
      </c>
      <c r="EH51" s="337">
        <f t="shared" si="136"/>
        <v>0.85085620712482979</v>
      </c>
      <c r="EI51" s="53">
        <f t="shared" si="137"/>
        <v>3.5886155141267022E-2</v>
      </c>
      <c r="EJ51" s="337">
        <f t="shared" si="138"/>
        <v>2.6086854287426582</v>
      </c>
      <c r="EK51" s="53">
        <f t="shared" si="139"/>
        <v>0.12501253738782314</v>
      </c>
      <c r="EL51" s="337">
        <f t="shared" si="140"/>
        <v>7.6011971585571869</v>
      </c>
      <c r="EM51" s="52">
        <f t="shared" si="141"/>
        <v>0.4071741239319589</v>
      </c>
      <c r="EN51" s="337">
        <f t="shared" si="142"/>
        <v>4.6252126801375137</v>
      </c>
      <c r="EO51" s="52">
        <f t="shared" si="143"/>
        <v>0.16088607136962838</v>
      </c>
      <c r="EP51" s="339">
        <f t="shared" si="144"/>
        <v>0.29329058226425514</v>
      </c>
      <c r="EQ51" s="52">
        <f t="shared" si="145"/>
        <v>0.14953180241699818</v>
      </c>
      <c r="ER51" s="49">
        <f t="shared" si="146"/>
        <v>100</v>
      </c>
      <c r="ES51" s="53">
        <f t="shared" si="119"/>
        <v>0.83893051613992964</v>
      </c>
    </row>
    <row r="52" spans="1:149" x14ac:dyDescent="0.45">
      <c r="A52" s="51" t="s">
        <v>700</v>
      </c>
      <c r="B52" s="174" t="s">
        <v>811</v>
      </c>
      <c r="C52" s="51" t="s">
        <v>762</v>
      </c>
      <c r="D52" s="51" t="s">
        <v>820</v>
      </c>
      <c r="E52" s="51" t="s">
        <v>637</v>
      </c>
      <c r="F52" s="51" t="s">
        <v>739</v>
      </c>
      <c r="J52" s="75">
        <v>300</v>
      </c>
      <c r="K52" s="51">
        <f t="shared" si="112"/>
        <v>2</v>
      </c>
      <c r="L52" s="75">
        <v>950</v>
      </c>
      <c r="M52" s="51">
        <f t="shared" si="113"/>
        <v>5</v>
      </c>
      <c r="N52" s="51" t="s">
        <v>722</v>
      </c>
      <c r="Q52" s="124">
        <v>-1.2710302816825845</v>
      </c>
      <c r="R52" s="124"/>
      <c r="V52" s="53"/>
      <c r="W52" s="49"/>
      <c r="X52" s="53"/>
      <c r="Z52" s="53"/>
      <c r="AA52" s="168">
        <v>0.2</v>
      </c>
      <c r="AB52" s="169">
        <f t="shared" si="120"/>
        <v>0.05</v>
      </c>
      <c r="AC52" s="195"/>
      <c r="AD52" s="72"/>
      <c r="AE52" s="316"/>
      <c r="AF52" s="72"/>
      <c r="AG52" s="195"/>
      <c r="AH52" s="72"/>
      <c r="AI52" s="53"/>
      <c r="AJ52" s="71"/>
      <c r="AK52" s="53"/>
      <c r="AL52" s="71"/>
      <c r="AM52" s="53"/>
      <c r="AN52" s="53"/>
      <c r="AO52" s="52"/>
      <c r="AP52" s="52"/>
      <c r="AQ52" s="174" t="s">
        <v>824</v>
      </c>
      <c r="AR52" s="53">
        <v>0.91100000000000003</v>
      </c>
      <c r="AS52" s="53">
        <v>2.2519999999999998</v>
      </c>
      <c r="AT52" s="48"/>
      <c r="AU52" s="48">
        <f t="shared" si="114"/>
        <v>600</v>
      </c>
      <c r="AV52" s="48">
        <f t="shared" si="115"/>
        <v>2400</v>
      </c>
      <c r="AW52" s="48">
        <f>AA52*(J52*10)*AR52</f>
        <v>546.6</v>
      </c>
      <c r="AX52" s="48">
        <f>(SQRT((AB52/(AA52))^2+(2/J52)^2+((AR52*0.01)/AS52)^2))*AW52</f>
        <v>136.71646006291576</v>
      </c>
      <c r="AY52" s="48">
        <f t="shared" si="116"/>
        <v>5404.7999999999993</v>
      </c>
      <c r="AZ52" s="49">
        <f>(SQRT((AB52/(1-AA52))^2+(2/J52)^2+((AS52*0.01)/AS52)^2))*AY52</f>
        <v>343.9888534938305</v>
      </c>
      <c r="BB52" s="83" t="s">
        <v>722</v>
      </c>
      <c r="BC52" s="185" t="s">
        <v>751</v>
      </c>
      <c r="BD52" s="52">
        <v>57.0505142857143</v>
      </c>
      <c r="BE52" s="52">
        <v>0.40200852987655095</v>
      </c>
      <c r="BF52" s="52">
        <v>0.8001285714285713</v>
      </c>
      <c r="BG52" s="52">
        <v>4.9284707374118948E-2</v>
      </c>
      <c r="BH52" s="52">
        <v>19.740028571428574</v>
      </c>
      <c r="BI52" s="52">
        <v>0.20443214615327546</v>
      </c>
      <c r="BJ52" s="52"/>
      <c r="BK52" s="52"/>
      <c r="BL52" s="52"/>
      <c r="BM52" s="52"/>
      <c r="BN52" s="52">
        <v>3.2384428571428572</v>
      </c>
      <c r="BO52" s="52">
        <v>0.10882085978252642</v>
      </c>
      <c r="BP52" s="52">
        <v>0.24214285714285716</v>
      </c>
      <c r="BQ52" s="47">
        <v>7.1319278766750871E-2</v>
      </c>
      <c r="BR52" s="52">
        <v>0.59700000000000009</v>
      </c>
      <c r="BS52" s="52">
        <v>1.4164744967700644E-2</v>
      </c>
      <c r="BT52" s="52"/>
      <c r="BU52" s="52"/>
      <c r="BV52" s="52"/>
      <c r="BW52" s="52"/>
      <c r="BX52" s="52">
        <v>1.9146857142857143</v>
      </c>
      <c r="BY52" s="52">
        <v>0.15817363274338042</v>
      </c>
      <c r="BZ52" s="52">
        <v>8.0657999999999994</v>
      </c>
      <c r="CA52" s="52">
        <v>0.36306413574835195</v>
      </c>
      <c r="CB52" s="52">
        <v>5.0876857142857137</v>
      </c>
      <c r="CC52" s="52">
        <v>0.13168977976760479</v>
      </c>
      <c r="CD52" s="52">
        <v>0.30632857142857139</v>
      </c>
      <c r="CE52" s="52">
        <v>9.5810276315325751E-2</v>
      </c>
      <c r="CF52" s="52"/>
      <c r="CG52" s="52"/>
      <c r="CH52" s="52"/>
      <c r="CI52" s="52"/>
      <c r="CJ52" s="52"/>
      <c r="CK52" s="52"/>
      <c r="CL52" s="52"/>
      <c r="CM52" s="52"/>
      <c r="CN52" s="52"/>
      <c r="CO52" s="52"/>
      <c r="CP52" s="52"/>
      <c r="CQ52" s="52"/>
      <c r="CR52" s="52"/>
      <c r="CS52" s="52"/>
      <c r="CT52" s="52"/>
      <c r="CU52" s="52"/>
      <c r="CV52" s="52"/>
      <c r="CW52" s="52"/>
      <c r="CX52" s="52"/>
      <c r="CY52" s="52"/>
      <c r="CZ52" s="52"/>
      <c r="DA52" s="52"/>
      <c r="DB52" s="52"/>
      <c r="DC52" s="52"/>
      <c r="DD52" s="52"/>
      <c r="DE52" s="52"/>
      <c r="DF52" s="52"/>
      <c r="DG52" s="52"/>
      <c r="DH52" s="52">
        <v>97.042699999999996</v>
      </c>
      <c r="DI52" s="52">
        <v>0.84310207566966977</v>
      </c>
      <c r="DJ52" s="52">
        <f t="shared" si="121"/>
        <v>2.9573000000000036</v>
      </c>
      <c r="DK52" s="52"/>
      <c r="DL52" s="52" t="s">
        <v>755</v>
      </c>
      <c r="DM52" s="53">
        <f t="shared" si="117"/>
        <v>1010.0454999999999</v>
      </c>
      <c r="DN52" s="53">
        <f t="shared" si="118"/>
        <v>100.82727499999999</v>
      </c>
      <c r="DO52" s="356">
        <v>3.5454999999999997</v>
      </c>
      <c r="DP52" s="51">
        <f t="shared" si="122"/>
        <v>0.17727499999999996</v>
      </c>
      <c r="DQ52" s="346">
        <f t="shared" si="123"/>
        <v>0.10065</v>
      </c>
      <c r="DR52" s="51">
        <f t="shared" si="124"/>
        <v>1.0064999999999999E-2</v>
      </c>
      <c r="DS52" s="48">
        <v>1006.5</v>
      </c>
      <c r="DT52" s="51">
        <f t="shared" si="125"/>
        <v>100.64999999999999</v>
      </c>
      <c r="DU52" s="52"/>
      <c r="DX52" s="337">
        <f t="shared" si="126"/>
        <v>58.789083862788551</v>
      </c>
      <c r="DY52" s="53">
        <f t="shared" si="127"/>
        <v>0.65763452270250766</v>
      </c>
      <c r="DZ52" s="337">
        <f t="shared" si="128"/>
        <v>0.82451186068459681</v>
      </c>
      <c r="EA52" s="53">
        <f t="shared" si="129"/>
        <v>5.1289315615435392E-2</v>
      </c>
      <c r="EB52" s="337">
        <f t="shared" si="130"/>
        <v>20.341590425069146</v>
      </c>
      <c r="EC52" s="53">
        <f t="shared" si="131"/>
        <v>0.27497423792781295</v>
      </c>
      <c r="ED52" s="337">
        <f t="shared" si="132"/>
        <v>3.3371318575666766</v>
      </c>
      <c r="EE52" s="53">
        <f t="shared" si="133"/>
        <v>0.11582448491964144</v>
      </c>
      <c r="EF52" s="339">
        <f t="shared" si="134"/>
        <v>0.2495219703726887</v>
      </c>
      <c r="EG52" s="52">
        <f t="shared" si="135"/>
        <v>7.3524643383353142E-2</v>
      </c>
      <c r="EH52" s="337">
        <f t="shared" si="136"/>
        <v>0.61519310571531927</v>
      </c>
      <c r="EI52" s="53">
        <f t="shared" si="137"/>
        <v>1.5544180671889007E-2</v>
      </c>
      <c r="EJ52" s="337">
        <f t="shared" si="138"/>
        <v>1.9730342563487151</v>
      </c>
      <c r="EK52" s="53">
        <f t="shared" si="139"/>
        <v>0.16389274022118958</v>
      </c>
      <c r="EL52" s="337">
        <f t="shared" si="140"/>
        <v>8.3115989147045575</v>
      </c>
      <c r="EM52" s="52">
        <f t="shared" si="141"/>
        <v>0.38103323350762103</v>
      </c>
      <c r="EN52" s="337">
        <f t="shared" si="142"/>
        <v>5.2427289371438697</v>
      </c>
      <c r="EO52" s="52">
        <f t="shared" si="143"/>
        <v>0.14314312703170734</v>
      </c>
      <c r="EP52" s="339">
        <f t="shared" si="144"/>
        <v>0.31566369384669984</v>
      </c>
      <c r="EQ52" s="52">
        <f t="shared" si="145"/>
        <v>9.876810127116073E-2</v>
      </c>
      <c r="ER52" s="49">
        <f t="shared" si="146"/>
        <v>100</v>
      </c>
      <c r="ES52" s="53">
        <f t="shared" si="119"/>
        <v>1.2286615993546701</v>
      </c>
    </row>
    <row r="53" spans="1:149" x14ac:dyDescent="0.45">
      <c r="A53" s="51" t="s">
        <v>700</v>
      </c>
      <c r="B53" s="174" t="s">
        <v>812</v>
      </c>
      <c r="C53" s="51" t="s">
        <v>762</v>
      </c>
      <c r="D53" s="51" t="s">
        <v>820</v>
      </c>
      <c r="E53" s="51" t="s">
        <v>637</v>
      </c>
      <c r="F53" s="51" t="s">
        <v>740</v>
      </c>
      <c r="J53" s="75">
        <v>300</v>
      </c>
      <c r="K53" s="51">
        <f t="shared" si="112"/>
        <v>2</v>
      </c>
      <c r="L53" s="75">
        <v>950</v>
      </c>
      <c r="M53" s="51">
        <f t="shared" si="113"/>
        <v>5</v>
      </c>
      <c r="N53" s="51" t="s">
        <v>722</v>
      </c>
      <c r="Q53" s="124">
        <v>-1.873090273010547</v>
      </c>
      <c r="R53" s="124"/>
      <c r="V53" s="53"/>
      <c r="W53" s="49"/>
      <c r="X53" s="53"/>
      <c r="Z53" s="53"/>
      <c r="AA53" s="168">
        <v>0</v>
      </c>
      <c r="AB53" s="169">
        <f t="shared" si="120"/>
        <v>0.05</v>
      </c>
      <c r="AC53" s="195"/>
      <c r="AD53" s="72"/>
      <c r="AE53" s="316"/>
      <c r="AF53" s="72"/>
      <c r="AG53" s="195"/>
      <c r="AH53" s="72"/>
      <c r="AI53" s="53"/>
      <c r="AJ53" s="71"/>
      <c r="AK53" s="53"/>
      <c r="AL53" s="71"/>
      <c r="AM53" s="53"/>
      <c r="AN53" s="53"/>
      <c r="AO53" s="52"/>
      <c r="AP53" s="52"/>
      <c r="AQ53" s="174" t="s">
        <v>824</v>
      </c>
      <c r="AR53" s="53">
        <v>0.91100000000000003</v>
      </c>
      <c r="AS53" s="53">
        <v>2.2519999999999998</v>
      </c>
      <c r="AT53" s="48"/>
      <c r="AU53" s="48">
        <f t="shared" si="114"/>
        <v>0</v>
      </c>
      <c r="AV53" s="48">
        <f t="shared" si="115"/>
        <v>3000</v>
      </c>
      <c r="AW53" s="48"/>
      <c r="AX53" s="48"/>
      <c r="AY53" s="48">
        <f t="shared" si="116"/>
        <v>6755.9999999999991</v>
      </c>
      <c r="AZ53" s="49">
        <f>(SQRT((AB53/(1-AA53))^2+(2/J53)^2+((AS53*0.01)/AS53)^2))*AY53</f>
        <v>347.42163893459485</v>
      </c>
      <c r="BB53" s="83" t="s">
        <v>722</v>
      </c>
      <c r="BC53" s="185" t="s">
        <v>751</v>
      </c>
      <c r="BD53" s="52">
        <v>56.841083333333337</v>
      </c>
      <c r="BE53" s="52">
        <v>1.5748923054185009</v>
      </c>
      <c r="BF53" s="52">
        <v>0.63565000000000005</v>
      </c>
      <c r="BG53" s="52">
        <v>0.11871774509314069</v>
      </c>
      <c r="BH53" s="52">
        <v>20.132383333333337</v>
      </c>
      <c r="BI53" s="52">
        <v>0.27032959450721039</v>
      </c>
      <c r="BJ53" s="52"/>
      <c r="BK53" s="52"/>
      <c r="BL53" s="52"/>
      <c r="BM53" s="52"/>
      <c r="BN53" s="52">
        <v>4.0359999999999996</v>
      </c>
      <c r="BO53" s="52">
        <v>0.85916728755231375</v>
      </c>
      <c r="BP53" s="52">
        <v>0.18838333333333335</v>
      </c>
      <c r="BQ53" s="47">
        <v>0.10816863531850004</v>
      </c>
      <c r="BR53" s="52">
        <v>0.51208333333333333</v>
      </c>
      <c r="BS53" s="52">
        <v>0.12515263347875133</v>
      </c>
      <c r="BT53" s="52"/>
      <c r="BU53" s="52"/>
      <c r="BV53" s="52"/>
      <c r="BW53" s="52"/>
      <c r="BX53" s="52">
        <v>1.8645833333333333</v>
      </c>
      <c r="BY53" s="52">
        <v>0.35226040036692502</v>
      </c>
      <c r="BZ53" s="52">
        <v>8.8442666666666678</v>
      </c>
      <c r="CA53" s="52">
        <v>0.25523543379919655</v>
      </c>
      <c r="CB53" s="52">
        <v>5.3448333333333329</v>
      </c>
      <c r="CC53" s="52">
        <v>0.51707356020848605</v>
      </c>
      <c r="CD53" s="52">
        <v>0.28311666666666663</v>
      </c>
      <c r="CE53" s="52">
        <v>0.16023340995768232</v>
      </c>
      <c r="CF53" s="52"/>
      <c r="CG53" s="52"/>
      <c r="CH53" s="52"/>
      <c r="CI53" s="52"/>
      <c r="CJ53" s="52"/>
      <c r="CK53" s="52"/>
      <c r="CL53" s="52"/>
      <c r="CM53" s="52"/>
      <c r="CN53" s="52"/>
      <c r="CO53" s="52"/>
      <c r="CP53" s="52"/>
      <c r="CQ53" s="52"/>
      <c r="CR53" s="52"/>
      <c r="CS53" s="52"/>
      <c r="CT53" s="52"/>
      <c r="CU53" s="52"/>
      <c r="CV53" s="52"/>
      <c r="CW53" s="52"/>
      <c r="CX53" s="52"/>
      <c r="CY53" s="52"/>
      <c r="CZ53" s="52"/>
      <c r="DA53" s="52"/>
      <c r="DB53" s="52"/>
      <c r="DC53" s="52"/>
      <c r="DD53" s="52"/>
      <c r="DE53" s="52"/>
      <c r="DF53" s="52"/>
      <c r="DG53" s="52"/>
      <c r="DH53" s="52">
        <v>98.682366666666695</v>
      </c>
      <c r="DI53" s="52">
        <v>0.62901571257421041</v>
      </c>
      <c r="DJ53" s="52">
        <f t="shared" si="121"/>
        <v>1.3176333333333048</v>
      </c>
      <c r="DK53" s="52"/>
      <c r="DL53" s="52" t="s">
        <v>755</v>
      </c>
      <c r="DM53" s="53">
        <f t="shared" si="117"/>
        <v>972.56730000000005</v>
      </c>
      <c r="DN53" s="53">
        <f t="shared" si="118"/>
        <v>97.178365000000014</v>
      </c>
      <c r="DO53" s="356">
        <v>1.5672999999999999</v>
      </c>
      <c r="DP53" s="51">
        <f t="shared" si="122"/>
        <v>7.836499999999999E-2</v>
      </c>
      <c r="DQ53" s="346">
        <f t="shared" si="123"/>
        <v>9.7100000000000006E-2</v>
      </c>
      <c r="DR53" s="51">
        <f t="shared" si="124"/>
        <v>9.7100000000000016E-3</v>
      </c>
      <c r="DS53" s="48">
        <v>971</v>
      </c>
      <c r="DT53" s="51">
        <f t="shared" si="125"/>
        <v>97.100000000000009</v>
      </c>
      <c r="DU53" s="52"/>
      <c r="DX53" s="337">
        <f t="shared" si="126"/>
        <v>57.600040669204311</v>
      </c>
      <c r="DY53" s="53">
        <f t="shared" si="127"/>
        <v>1.6376088385236038</v>
      </c>
      <c r="DZ53" s="337">
        <f t="shared" si="128"/>
        <v>0.64413736868221294</v>
      </c>
      <c r="EA53" s="53">
        <f t="shared" si="129"/>
        <v>0.12037293974041537</v>
      </c>
      <c r="EB53" s="337">
        <f t="shared" si="130"/>
        <v>20.401196296129903</v>
      </c>
      <c r="EC53" s="53">
        <f t="shared" si="131"/>
        <v>0.30323766887887266</v>
      </c>
      <c r="ED53" s="337">
        <f t="shared" si="132"/>
        <v>4.0898897506511611</v>
      </c>
      <c r="EE53" s="53">
        <f t="shared" si="133"/>
        <v>0.8710293316675749</v>
      </c>
      <c r="EF53" s="339">
        <f t="shared" si="134"/>
        <v>0.1908986779468537</v>
      </c>
      <c r="EG53" s="52">
        <f t="shared" si="135"/>
        <v>0.10961968558941787</v>
      </c>
      <c r="EH53" s="337">
        <f t="shared" si="136"/>
        <v>0.51892080685809772</v>
      </c>
      <c r="EI53" s="53">
        <f t="shared" si="137"/>
        <v>0.12686683114711383</v>
      </c>
      <c r="EJ53" s="337">
        <f t="shared" si="138"/>
        <v>1.8894797483238301</v>
      </c>
      <c r="EK53" s="53">
        <f t="shared" si="139"/>
        <v>0.35716699437761901</v>
      </c>
      <c r="EL53" s="337">
        <f t="shared" si="140"/>
        <v>8.9623576788963621</v>
      </c>
      <c r="EM53" s="52">
        <f t="shared" si="141"/>
        <v>0.26487723063807317</v>
      </c>
      <c r="EN53" s="337">
        <f t="shared" si="142"/>
        <v>5.4161989764466512</v>
      </c>
      <c r="EO53" s="52">
        <f t="shared" si="143"/>
        <v>0.52511377293291395</v>
      </c>
      <c r="EP53" s="339">
        <f t="shared" si="144"/>
        <v>0.28689691606504492</v>
      </c>
      <c r="EQ53" s="52">
        <f t="shared" si="145"/>
        <v>0.16238318692629583</v>
      </c>
      <c r="ER53" s="49">
        <f t="shared" si="146"/>
        <v>100</v>
      </c>
      <c r="ES53" s="53">
        <f t="shared" si="119"/>
        <v>0.9014402286003389</v>
      </c>
    </row>
    <row r="54" spans="1:149" x14ac:dyDescent="0.45">
      <c r="A54" s="51" t="s">
        <v>700</v>
      </c>
      <c r="B54" s="174" t="s">
        <v>813</v>
      </c>
      <c r="C54" s="51" t="s">
        <v>762</v>
      </c>
      <c r="D54" s="51" t="s">
        <v>820</v>
      </c>
      <c r="E54" s="51" t="s">
        <v>637</v>
      </c>
      <c r="F54" s="51" t="s">
        <v>741</v>
      </c>
      <c r="J54" s="75">
        <v>200</v>
      </c>
      <c r="K54" s="51">
        <f t="shared" si="112"/>
        <v>2</v>
      </c>
      <c r="L54" s="75">
        <v>950</v>
      </c>
      <c r="M54" s="51">
        <f t="shared" si="113"/>
        <v>5</v>
      </c>
      <c r="N54" s="51" t="s">
        <v>748</v>
      </c>
      <c r="O54" s="51" t="s">
        <v>750</v>
      </c>
      <c r="V54" s="53"/>
      <c r="W54" s="49"/>
      <c r="X54" s="53"/>
      <c r="Z54" s="53"/>
      <c r="AA54" s="168">
        <v>1</v>
      </c>
      <c r="AB54" s="169">
        <f t="shared" si="120"/>
        <v>0.05</v>
      </c>
      <c r="AC54" s="195"/>
      <c r="AD54" s="72"/>
      <c r="AE54" s="316"/>
      <c r="AF54" s="72"/>
      <c r="AG54" s="195"/>
      <c r="AH54" s="72"/>
      <c r="AI54" s="53"/>
      <c r="AJ54" s="71"/>
      <c r="AK54" s="53"/>
      <c r="AL54" s="71"/>
      <c r="AM54" s="53"/>
      <c r="AN54" s="53"/>
      <c r="AO54" s="52"/>
      <c r="AP54" s="52"/>
      <c r="AQ54" s="174" t="s">
        <v>824</v>
      </c>
      <c r="AR54" s="53">
        <v>0.89470000000000005</v>
      </c>
      <c r="AS54" s="53">
        <v>1.677</v>
      </c>
      <c r="AT54" s="48"/>
      <c r="AU54" s="48">
        <f t="shared" si="114"/>
        <v>2000</v>
      </c>
      <c r="AV54" s="48">
        <f t="shared" si="115"/>
        <v>0</v>
      </c>
      <c r="AW54" s="48">
        <f>AA54*(J54*10)*AR54</f>
        <v>1789.4</v>
      </c>
      <c r="AX54" s="48">
        <f>(SQRT((AB54/(AA54))^2+(2/J54)^2+((AR54*0.01)/AS54)^2))*AW54</f>
        <v>91.739931332752718</v>
      </c>
      <c r="AY54" s="48">
        <f t="shared" si="116"/>
        <v>0</v>
      </c>
      <c r="AZ54" s="49"/>
      <c r="BB54" s="83" t="s">
        <v>722</v>
      </c>
      <c r="BC54" s="185" t="s">
        <v>751</v>
      </c>
      <c r="BD54" s="52">
        <v>52.85714999999999</v>
      </c>
      <c r="BE54" s="52">
        <v>0.4625764759613889</v>
      </c>
      <c r="BF54" s="52">
        <v>0.89322000000000012</v>
      </c>
      <c r="BG54" s="52">
        <v>5.4744371603132939E-2</v>
      </c>
      <c r="BH54" s="52">
        <v>18.165550000000003</v>
      </c>
      <c r="BI54" s="52">
        <v>0.14358508317728455</v>
      </c>
      <c r="BJ54" s="52"/>
      <c r="BK54" s="52"/>
      <c r="BL54" s="52"/>
      <c r="BM54" s="52"/>
      <c r="BN54" s="52">
        <v>4.3268899999999997</v>
      </c>
      <c r="BO54" s="52">
        <v>0.25178263751807189</v>
      </c>
      <c r="BP54" s="52">
        <v>0.19086</v>
      </c>
      <c r="BQ54" s="47">
        <v>7.0219658532667692E-2</v>
      </c>
      <c r="BR54" s="52">
        <v>0.81442999999999999</v>
      </c>
      <c r="BS54" s="52">
        <v>5.7675876913817745E-2</v>
      </c>
      <c r="BT54" s="52"/>
      <c r="BU54" s="52"/>
      <c r="BV54" s="52"/>
      <c r="BW54" s="52"/>
      <c r="BX54" s="52">
        <v>2.4046999999999996</v>
      </c>
      <c r="BY54" s="52">
        <v>6.5617172549080297E-2</v>
      </c>
      <c r="BZ54" s="52">
        <v>7.3150599999999999</v>
      </c>
      <c r="CA54" s="52">
        <v>0.35129929689656231</v>
      </c>
      <c r="CB54" s="52">
        <v>4.46258</v>
      </c>
      <c r="CC54" s="52">
        <v>0.16255063347906704</v>
      </c>
      <c r="CD54" s="52">
        <v>0.28904000000000002</v>
      </c>
      <c r="CE54" s="52">
        <v>8.3441532424406745E-2</v>
      </c>
      <c r="CF54" s="52"/>
      <c r="CG54" s="52"/>
      <c r="CH54" s="52"/>
      <c r="CI54" s="52"/>
      <c r="CJ54" s="52"/>
      <c r="CK54" s="52"/>
      <c r="CL54" s="52"/>
      <c r="CM54" s="52"/>
      <c r="CN54" s="52"/>
      <c r="CO54" s="52"/>
      <c r="CP54" s="52"/>
      <c r="CQ54" s="52"/>
      <c r="CR54" s="52"/>
      <c r="CS54" s="52"/>
      <c r="CT54" s="52"/>
      <c r="CU54" s="52"/>
      <c r="CV54" s="52"/>
      <c r="CW54" s="52"/>
      <c r="CX54" s="52"/>
      <c r="CY54" s="52"/>
      <c r="CZ54" s="52"/>
      <c r="DA54" s="52"/>
      <c r="DB54" s="52"/>
      <c r="DC54" s="52"/>
      <c r="DD54" s="52"/>
      <c r="DE54" s="52"/>
      <c r="DF54" s="52"/>
      <c r="DG54" s="52"/>
      <c r="DH54" s="52">
        <v>91.926620000000014</v>
      </c>
      <c r="DI54" s="52">
        <v>0.99138296087244759</v>
      </c>
      <c r="DJ54" s="52">
        <f t="shared" si="121"/>
        <v>8.073379999999986</v>
      </c>
      <c r="DK54" s="52"/>
      <c r="DL54" s="52" t="s">
        <v>755</v>
      </c>
      <c r="DM54" s="53">
        <f t="shared" si="117"/>
        <v>8.0203500000000005</v>
      </c>
      <c r="DN54" s="53">
        <f t="shared" si="118"/>
        <v>0.45101749999999996</v>
      </c>
      <c r="DO54" s="356">
        <v>7.0203500000000005</v>
      </c>
      <c r="DP54" s="51">
        <f t="shared" si="122"/>
        <v>0.35101749999999998</v>
      </c>
      <c r="DQ54" s="346">
        <f t="shared" si="123"/>
        <v>1E-4</v>
      </c>
      <c r="DR54" s="51">
        <f t="shared" si="124"/>
        <v>1.0000000000000001E-5</v>
      </c>
      <c r="DS54" s="48">
        <v>1</v>
      </c>
      <c r="DT54" s="51">
        <f t="shared" si="125"/>
        <v>0.1</v>
      </c>
      <c r="DU54" s="52"/>
      <c r="DX54" s="337">
        <f t="shared" si="126"/>
        <v>57.499285843425966</v>
      </c>
      <c r="DY54" s="53">
        <f t="shared" si="127"/>
        <v>0.79858480547758626</v>
      </c>
      <c r="DZ54" s="337">
        <f t="shared" si="128"/>
        <v>0.97166631384902435</v>
      </c>
      <c r="EA54" s="53">
        <f t="shared" si="129"/>
        <v>6.0467171045222548E-2</v>
      </c>
      <c r="EB54" s="337">
        <f t="shared" si="130"/>
        <v>19.76092452871649</v>
      </c>
      <c r="EC54" s="53">
        <f t="shared" si="131"/>
        <v>0.2642226377939384</v>
      </c>
      <c r="ED54" s="337">
        <f t="shared" si="132"/>
        <v>4.7068955651801394</v>
      </c>
      <c r="EE54" s="53">
        <f t="shared" si="133"/>
        <v>0.27855939447005529</v>
      </c>
      <c r="EF54" s="339">
        <f t="shared" si="134"/>
        <v>0.20762212294980495</v>
      </c>
      <c r="EG54" s="52">
        <f t="shared" si="135"/>
        <v>7.6419452496769208E-2</v>
      </c>
      <c r="EH54" s="337">
        <f t="shared" si="136"/>
        <v>0.88595664672539887</v>
      </c>
      <c r="EI54" s="53">
        <f t="shared" si="137"/>
        <v>6.3464559417310384E-2</v>
      </c>
      <c r="EJ54" s="337">
        <f t="shared" si="138"/>
        <v>2.6158908050790939</v>
      </c>
      <c r="EK54" s="53">
        <f t="shared" si="139"/>
        <v>7.6752602980492315E-2</v>
      </c>
      <c r="EL54" s="337">
        <f t="shared" si="140"/>
        <v>7.9574991444262819</v>
      </c>
      <c r="EM54" s="52">
        <f t="shared" si="141"/>
        <v>0.39166915272485781</v>
      </c>
      <c r="EN54" s="337">
        <f t="shared" si="142"/>
        <v>4.854502428132351</v>
      </c>
      <c r="EO54" s="52">
        <f t="shared" si="143"/>
        <v>0.18441391713411864</v>
      </c>
      <c r="EP54" s="339">
        <f t="shared" si="144"/>
        <v>0.31442470091905911</v>
      </c>
      <c r="EQ54" s="52">
        <f t="shared" si="145"/>
        <v>9.0833032238535824E-2</v>
      </c>
      <c r="ER54" s="49">
        <f t="shared" si="146"/>
        <v>100</v>
      </c>
      <c r="ES54" s="53">
        <f t="shared" si="119"/>
        <v>1.5251591201454058</v>
      </c>
    </row>
    <row r="55" spans="1:149" x14ac:dyDescent="0.45">
      <c r="A55" s="51" t="s">
        <v>700</v>
      </c>
      <c r="B55" s="174" t="s">
        <v>814</v>
      </c>
      <c r="C55" s="51" t="s">
        <v>762</v>
      </c>
      <c r="D55" s="51" t="s">
        <v>820</v>
      </c>
      <c r="E55" s="51" t="s">
        <v>637</v>
      </c>
      <c r="F55" s="51" t="s">
        <v>742</v>
      </c>
      <c r="J55" s="75">
        <v>200</v>
      </c>
      <c r="K55" s="51">
        <f t="shared" si="112"/>
        <v>2</v>
      </c>
      <c r="L55" s="75">
        <v>950</v>
      </c>
      <c r="M55" s="51">
        <f t="shared" si="113"/>
        <v>5</v>
      </c>
      <c r="N55" s="51" t="s">
        <v>748</v>
      </c>
      <c r="O55" s="51" t="s">
        <v>750</v>
      </c>
      <c r="V55" s="53"/>
      <c r="W55" s="49"/>
      <c r="X55" s="53"/>
      <c r="Z55" s="53"/>
      <c r="AA55" s="168">
        <v>0.8</v>
      </c>
      <c r="AB55" s="169">
        <f t="shared" si="120"/>
        <v>0.05</v>
      </c>
      <c r="AC55" s="195"/>
      <c r="AD55" s="72"/>
      <c r="AE55" s="316"/>
      <c r="AF55" s="72"/>
      <c r="AG55" s="195"/>
      <c r="AH55" s="72"/>
      <c r="AI55" s="53"/>
      <c r="AJ55" s="71"/>
      <c r="AK55" s="53"/>
      <c r="AL55" s="71"/>
      <c r="AM55" s="53"/>
      <c r="AN55" s="53"/>
      <c r="AO55" s="52"/>
      <c r="AP55" s="52"/>
      <c r="AQ55" s="174" t="s">
        <v>824</v>
      </c>
      <c r="AR55" s="53">
        <v>0.89470000000000005</v>
      </c>
      <c r="AS55" s="53">
        <v>1.677</v>
      </c>
      <c r="AT55" s="48"/>
      <c r="AU55" s="48">
        <f t="shared" si="114"/>
        <v>1600</v>
      </c>
      <c r="AV55" s="48">
        <f t="shared" si="115"/>
        <v>399.99999999999989</v>
      </c>
      <c r="AW55" s="48">
        <f>AA55*(J55*10)*AR55</f>
        <v>1431.52</v>
      </c>
      <c r="AX55" s="48">
        <f>(SQRT((AB55/(AA55))^2+(2/J55)^2+((AR55*0.01)/AS55)^2))*AW55</f>
        <v>90.929284197119017</v>
      </c>
      <c r="AY55" s="48">
        <f t="shared" si="116"/>
        <v>670.79999999999984</v>
      </c>
      <c r="AZ55" s="49">
        <f>(SQRT((AB55/(1-AA55))^2+(2/J55)^2+((AS55*0.01)/AS55)^2))*AY55</f>
        <v>167.96810568676423</v>
      </c>
      <c r="BB55" s="83" t="s">
        <v>722</v>
      </c>
      <c r="BC55" s="185" t="s">
        <v>751</v>
      </c>
      <c r="BD55" s="52">
        <v>53.17306</v>
      </c>
      <c r="BE55" s="52">
        <v>0.42460118595107599</v>
      </c>
      <c r="BF55" s="52">
        <v>0.89950000000000008</v>
      </c>
      <c r="BG55" s="52">
        <v>7.2692227920183011E-2</v>
      </c>
      <c r="BH55" s="52">
        <v>18.35117</v>
      </c>
      <c r="BI55" s="52">
        <v>0.15007293078889966</v>
      </c>
      <c r="BJ55" s="52"/>
      <c r="BK55" s="52"/>
      <c r="BL55" s="52"/>
      <c r="BM55" s="52"/>
      <c r="BN55" s="52">
        <v>4.1667899999999998</v>
      </c>
      <c r="BO55" s="52">
        <v>0.53409504449634349</v>
      </c>
      <c r="BP55" s="52">
        <v>0.18216000000000004</v>
      </c>
      <c r="BQ55" s="47">
        <v>6.8009888169948227E-2</v>
      </c>
      <c r="BR55" s="52">
        <v>0.83240000000000003</v>
      </c>
      <c r="BS55" s="52">
        <v>7.4627564165886007E-2</v>
      </c>
      <c r="BT55" s="52"/>
      <c r="BU55" s="52"/>
      <c r="BV55" s="52"/>
      <c r="BW55" s="52"/>
      <c r="BX55" s="52">
        <v>2.38287</v>
      </c>
      <c r="BY55" s="52">
        <v>0.16781291203135643</v>
      </c>
      <c r="BZ55" s="52">
        <v>7.6356200000000003</v>
      </c>
      <c r="CA55" s="52">
        <v>0.16473482260218894</v>
      </c>
      <c r="CB55" s="52">
        <v>4.4540699999999998</v>
      </c>
      <c r="CC55" s="52">
        <v>0.10936911050809046</v>
      </c>
      <c r="CD55" s="52">
        <v>0.31891999999999998</v>
      </c>
      <c r="CE55" s="52">
        <v>0.15329718994307889</v>
      </c>
      <c r="CF55" s="52"/>
      <c r="CG55" s="52"/>
      <c r="CH55" s="52"/>
      <c r="CI55" s="52"/>
      <c r="CJ55" s="52"/>
      <c r="CK55" s="52"/>
      <c r="CL55" s="52"/>
      <c r="CM55" s="52"/>
      <c r="CN55" s="52"/>
      <c r="CO55" s="52"/>
      <c r="CP55" s="52"/>
      <c r="CQ55" s="52"/>
      <c r="CR55" s="52"/>
      <c r="CS55" s="52"/>
      <c r="CT55" s="52"/>
      <c r="CU55" s="52"/>
      <c r="CV55" s="52"/>
      <c r="CW55" s="52"/>
      <c r="CX55" s="52"/>
      <c r="CY55" s="52"/>
      <c r="CZ55" s="52"/>
      <c r="DA55" s="52"/>
      <c r="DB55" s="52"/>
      <c r="DC55" s="52"/>
      <c r="DD55" s="52"/>
      <c r="DE55" s="52"/>
      <c r="DF55" s="52"/>
      <c r="DG55" s="52"/>
      <c r="DH55" s="52">
        <v>92.64054999999999</v>
      </c>
      <c r="DI55" s="52">
        <v>0.50808198649481917</v>
      </c>
      <c r="DJ55" s="52">
        <f t="shared" si="121"/>
        <v>7.3594500000000096</v>
      </c>
      <c r="DK55" s="52"/>
      <c r="DL55" s="52" t="s">
        <v>755</v>
      </c>
      <c r="DM55" s="53">
        <f t="shared" si="117"/>
        <v>179.07085000000001</v>
      </c>
      <c r="DN55" s="53">
        <f t="shared" si="118"/>
        <v>17.6035425</v>
      </c>
      <c r="DO55" s="356">
        <v>6.0708500000000001</v>
      </c>
      <c r="DP55" s="51">
        <f t="shared" si="122"/>
        <v>0.30354249999999999</v>
      </c>
      <c r="DQ55" s="346">
        <f t="shared" si="123"/>
        <v>1.7299999999999999E-2</v>
      </c>
      <c r="DR55" s="51">
        <f t="shared" si="124"/>
        <v>1.73E-3</v>
      </c>
      <c r="DS55" s="48">
        <v>173</v>
      </c>
      <c r="DT55" s="51">
        <f t="shared" si="125"/>
        <v>17.3</v>
      </c>
      <c r="DU55" s="52"/>
      <c r="DX55" s="337">
        <f t="shared" si="126"/>
        <v>57.397176506400285</v>
      </c>
      <c r="DY55" s="53">
        <f t="shared" si="127"/>
        <v>0.55602329591856003</v>
      </c>
      <c r="DZ55" s="337">
        <f t="shared" si="128"/>
        <v>0.97095710247834255</v>
      </c>
      <c r="EA55" s="53">
        <f t="shared" si="129"/>
        <v>7.8647453413316401E-2</v>
      </c>
      <c r="EB55" s="337">
        <f t="shared" si="130"/>
        <v>19.809003724610879</v>
      </c>
      <c r="EC55" s="53">
        <f t="shared" si="131"/>
        <v>0.19505200958384489</v>
      </c>
      <c r="ED55" s="337">
        <f t="shared" si="132"/>
        <v>4.4978036075994803</v>
      </c>
      <c r="EE55" s="53">
        <f t="shared" si="133"/>
        <v>0.57705154052530416</v>
      </c>
      <c r="EF55" s="339">
        <f t="shared" si="134"/>
        <v>0.19663095696215108</v>
      </c>
      <c r="EG55" s="52">
        <f t="shared" si="135"/>
        <v>7.3420576229847975E-2</v>
      </c>
      <c r="EH55" s="337">
        <f t="shared" si="136"/>
        <v>0.89852661712392701</v>
      </c>
      <c r="EI55" s="53">
        <f t="shared" si="137"/>
        <v>8.0706635140106744E-2</v>
      </c>
      <c r="EJ55" s="337">
        <f t="shared" si="138"/>
        <v>2.5721673716315374</v>
      </c>
      <c r="EK55" s="53">
        <f t="shared" si="139"/>
        <v>0.18169259281564434</v>
      </c>
      <c r="EL55" s="337">
        <f t="shared" si="140"/>
        <v>8.2422006346033161</v>
      </c>
      <c r="EM55" s="52">
        <f t="shared" si="141"/>
        <v>0.18347719379711738</v>
      </c>
      <c r="EN55" s="337">
        <f t="shared" si="142"/>
        <v>4.8079053934805005</v>
      </c>
      <c r="EO55" s="52">
        <f t="shared" si="143"/>
        <v>0.12096643949935798</v>
      </c>
      <c r="EP55" s="339">
        <f t="shared" si="144"/>
        <v>0.34425529641177649</v>
      </c>
      <c r="EQ55" s="52">
        <f t="shared" si="145"/>
        <v>0.16548602971882012</v>
      </c>
      <c r="ER55" s="49">
        <f t="shared" si="146"/>
        <v>100</v>
      </c>
      <c r="ES55" s="53">
        <f t="shared" si="119"/>
        <v>0.77561762759227681</v>
      </c>
    </row>
    <row r="56" spans="1:149" x14ac:dyDescent="0.45">
      <c r="A56" s="51" t="s">
        <v>700</v>
      </c>
      <c r="B56" s="174" t="s">
        <v>815</v>
      </c>
      <c r="C56" s="51" t="s">
        <v>762</v>
      </c>
      <c r="D56" s="51" t="s">
        <v>820</v>
      </c>
      <c r="E56" s="51" t="s">
        <v>637</v>
      </c>
      <c r="F56" s="51" t="s">
        <v>743</v>
      </c>
      <c r="J56" s="75">
        <v>200</v>
      </c>
      <c r="K56" s="51">
        <f t="shared" si="112"/>
        <v>2</v>
      </c>
      <c r="L56" s="75">
        <v>950</v>
      </c>
      <c r="M56" s="51">
        <f t="shared" si="113"/>
        <v>5</v>
      </c>
      <c r="N56" s="51" t="s">
        <v>748</v>
      </c>
      <c r="O56" s="51" t="s">
        <v>750</v>
      </c>
      <c r="V56" s="53"/>
      <c r="W56" s="49"/>
      <c r="X56" s="53"/>
      <c r="Z56" s="53"/>
      <c r="AA56" s="168">
        <v>0.6</v>
      </c>
      <c r="AB56" s="169">
        <f t="shared" si="120"/>
        <v>0.05</v>
      </c>
      <c r="AC56" s="195"/>
      <c r="AD56" s="72"/>
      <c r="AE56" s="316"/>
      <c r="AF56" s="72"/>
      <c r="AG56" s="195"/>
      <c r="AH56" s="72"/>
      <c r="AI56" s="53"/>
      <c r="AJ56" s="71"/>
      <c r="AK56" s="53"/>
      <c r="AL56" s="71"/>
      <c r="AM56" s="53"/>
      <c r="AN56" s="53"/>
      <c r="AO56" s="52"/>
      <c r="AP56" s="52"/>
      <c r="AQ56" s="174" t="s">
        <v>824</v>
      </c>
      <c r="AR56" s="53">
        <v>0.89470000000000005</v>
      </c>
      <c r="AS56" s="53">
        <v>1.677</v>
      </c>
      <c r="AT56" s="48"/>
      <c r="AU56" s="48">
        <f t="shared" si="114"/>
        <v>1200</v>
      </c>
      <c r="AV56" s="48">
        <f t="shared" si="115"/>
        <v>800</v>
      </c>
      <c r="AW56" s="48">
        <f>AA56*(J56*10)*AR56</f>
        <v>1073.6400000000001</v>
      </c>
      <c r="AX56" s="48">
        <f>(SQRT((AB56/(AA56))^2+(2/J56)^2+((AR56*0.01)/AS56)^2))*AW56</f>
        <v>90.293749375788735</v>
      </c>
      <c r="AY56" s="48">
        <f t="shared" si="116"/>
        <v>1341.6000000000001</v>
      </c>
      <c r="AZ56" s="49">
        <f>(SQRT((AB56/(1-AA56))^2+(2/J56)^2+((AS56*0.01)/AS56)^2))*AY56</f>
        <v>168.76986731048885</v>
      </c>
      <c r="BB56" s="83" t="s">
        <v>722</v>
      </c>
      <c r="BC56" s="185" t="s">
        <v>751</v>
      </c>
      <c r="BD56" s="52">
        <v>53.004888888888892</v>
      </c>
      <c r="BE56" s="52">
        <v>0.6506819335211167</v>
      </c>
      <c r="BF56" s="52">
        <v>0.93594444444444447</v>
      </c>
      <c r="BG56" s="52">
        <v>4.0659104488142833E-2</v>
      </c>
      <c r="BH56" s="52">
        <v>18.175544444444448</v>
      </c>
      <c r="BI56" s="52">
        <v>0.2038570768394917</v>
      </c>
      <c r="BJ56" s="52"/>
      <c r="BK56" s="52"/>
      <c r="BL56" s="52"/>
      <c r="BM56" s="52"/>
      <c r="BN56" s="52">
        <v>4.0023555555555559</v>
      </c>
      <c r="BO56" s="52">
        <v>0.18543784073855679</v>
      </c>
      <c r="BP56" s="52">
        <v>0.21106666666666665</v>
      </c>
      <c r="BQ56" s="47">
        <v>8.6646840681008128E-2</v>
      </c>
      <c r="BR56" s="52">
        <v>0.86738888888888899</v>
      </c>
      <c r="BS56" s="52">
        <v>0.11073754381920838</v>
      </c>
      <c r="BT56" s="52"/>
      <c r="BU56" s="52"/>
      <c r="BV56" s="52"/>
      <c r="BW56" s="52"/>
      <c r="BX56" s="52">
        <v>2.5344888888888892</v>
      </c>
      <c r="BY56" s="52">
        <v>0.34130880974728695</v>
      </c>
      <c r="BZ56" s="52">
        <v>7.7217999999999982</v>
      </c>
      <c r="CA56" s="52">
        <v>0.18626369748298566</v>
      </c>
      <c r="CB56" s="52">
        <v>4.371544444444444</v>
      </c>
      <c r="CC56" s="52">
        <v>0.13445733627356468</v>
      </c>
      <c r="CD56" s="52">
        <v>0.36559999999999998</v>
      </c>
      <c r="CE56" s="52">
        <v>0.32246075342590147</v>
      </c>
      <c r="CF56" s="52"/>
      <c r="CG56" s="52"/>
      <c r="CH56" s="52"/>
      <c r="CI56" s="52"/>
      <c r="CJ56" s="52"/>
      <c r="CK56" s="52"/>
      <c r="CL56" s="52"/>
      <c r="CM56" s="52"/>
      <c r="CN56" s="52"/>
      <c r="CO56" s="52"/>
      <c r="CP56" s="52"/>
      <c r="CQ56" s="52"/>
      <c r="CR56" s="52"/>
      <c r="CS56" s="52"/>
      <c r="CT56" s="52"/>
      <c r="CU56" s="52"/>
      <c r="CV56" s="52"/>
      <c r="CW56" s="52"/>
      <c r="CX56" s="52"/>
      <c r="CY56" s="52"/>
      <c r="CZ56" s="52"/>
      <c r="DA56" s="52"/>
      <c r="DB56" s="52"/>
      <c r="DC56" s="52"/>
      <c r="DD56" s="52"/>
      <c r="DE56" s="52"/>
      <c r="DF56" s="52"/>
      <c r="DG56" s="52"/>
      <c r="DH56" s="52">
        <v>92.395622222222215</v>
      </c>
      <c r="DI56" s="52">
        <v>0.60743939981391504</v>
      </c>
      <c r="DJ56" s="52">
        <f t="shared" si="121"/>
        <v>7.6043777777777848</v>
      </c>
      <c r="DK56" s="52"/>
      <c r="DL56" s="52" t="s">
        <v>755</v>
      </c>
      <c r="DM56" s="53">
        <f t="shared" si="117"/>
        <v>293.42335000000003</v>
      </c>
      <c r="DN56" s="53">
        <f t="shared" si="118"/>
        <v>29.046167499999999</v>
      </c>
      <c r="DO56" s="356">
        <v>5.9233499999999992</v>
      </c>
      <c r="DP56" s="51">
        <f t="shared" si="122"/>
        <v>0.29616749999999997</v>
      </c>
      <c r="DQ56" s="346">
        <f t="shared" si="123"/>
        <v>2.8750000000000001E-2</v>
      </c>
      <c r="DR56" s="51">
        <f t="shared" si="124"/>
        <v>2.875E-3</v>
      </c>
      <c r="DS56" s="48">
        <v>287.5</v>
      </c>
      <c r="DT56" s="51">
        <f t="shared" si="125"/>
        <v>28.75</v>
      </c>
      <c r="DU56" s="52"/>
      <c r="DX56" s="337">
        <f t="shared" si="126"/>
        <v>57.367316344713792</v>
      </c>
      <c r="DY56" s="53">
        <f t="shared" si="127"/>
        <v>0.79886781383847127</v>
      </c>
      <c r="DZ56" s="337">
        <f t="shared" si="128"/>
        <v>1.0129748812052906</v>
      </c>
      <c r="EA56" s="53">
        <f t="shared" si="129"/>
        <v>4.4506514889909365E-2</v>
      </c>
      <c r="EB56" s="337">
        <f t="shared" si="130"/>
        <v>19.671434649501197</v>
      </c>
      <c r="EC56" s="53">
        <f t="shared" si="131"/>
        <v>0.25574430678136795</v>
      </c>
      <c r="ED56" s="337">
        <f t="shared" si="132"/>
        <v>4.3317588639962024</v>
      </c>
      <c r="EE56" s="53">
        <f t="shared" si="133"/>
        <v>0.20271022425457463</v>
      </c>
      <c r="EF56" s="339">
        <f t="shared" si="134"/>
        <v>0.22843795148543591</v>
      </c>
      <c r="EG56" s="52">
        <f t="shared" si="135"/>
        <v>9.3790105041923547E-2</v>
      </c>
      <c r="EH56" s="337">
        <f t="shared" si="136"/>
        <v>0.93877704162510844</v>
      </c>
      <c r="EI56" s="53">
        <f t="shared" si="137"/>
        <v>0.1200103110425392</v>
      </c>
      <c r="EJ56" s="337">
        <f t="shared" si="138"/>
        <v>2.7430833062557323</v>
      </c>
      <c r="EK56" s="53">
        <f t="shared" si="139"/>
        <v>0.36983927340620748</v>
      </c>
      <c r="EL56" s="337">
        <f t="shared" si="140"/>
        <v>8.3573223647200194</v>
      </c>
      <c r="EM56" s="52">
        <f t="shared" si="141"/>
        <v>0.20894692377015081</v>
      </c>
      <c r="EN56" s="337">
        <f t="shared" si="142"/>
        <v>4.7313328697872405</v>
      </c>
      <c r="EO56" s="52">
        <f t="shared" si="143"/>
        <v>0.14881071709507804</v>
      </c>
      <c r="EP56" s="339">
        <f t="shared" si="144"/>
        <v>0.39568974287622577</v>
      </c>
      <c r="EQ56" s="52">
        <f t="shared" si="145"/>
        <v>0.34900972956926235</v>
      </c>
      <c r="ER56" s="49">
        <f t="shared" si="146"/>
        <v>100</v>
      </c>
      <c r="ES56" s="53">
        <f t="shared" si="119"/>
        <v>0.92975080082311545</v>
      </c>
    </row>
    <row r="57" spans="1:149" x14ac:dyDescent="0.45">
      <c r="A57" s="51" t="s">
        <v>700</v>
      </c>
      <c r="B57" s="174" t="s">
        <v>816</v>
      </c>
      <c r="C57" s="51" t="s">
        <v>762</v>
      </c>
      <c r="D57" s="51" t="s">
        <v>820</v>
      </c>
      <c r="E57" s="51" t="s">
        <v>637</v>
      </c>
      <c r="F57" s="51" t="s">
        <v>744</v>
      </c>
      <c r="J57" s="75">
        <v>200</v>
      </c>
      <c r="K57" s="51">
        <f t="shared" si="112"/>
        <v>2</v>
      </c>
      <c r="L57" s="75">
        <v>950</v>
      </c>
      <c r="M57" s="51">
        <f t="shared" si="113"/>
        <v>5</v>
      </c>
      <c r="N57" s="51" t="s">
        <v>748</v>
      </c>
      <c r="O57" s="51" t="s">
        <v>750</v>
      </c>
      <c r="V57" s="53"/>
      <c r="W57" s="49"/>
      <c r="X57" s="53"/>
      <c r="Z57" s="53"/>
      <c r="AA57" s="168">
        <v>0.4</v>
      </c>
      <c r="AB57" s="169">
        <f t="shared" si="120"/>
        <v>0.05</v>
      </c>
      <c r="AC57" s="195"/>
      <c r="AD57" s="72"/>
      <c r="AE57" s="316"/>
      <c r="AF57" s="72"/>
      <c r="AG57" s="195"/>
      <c r="AH57" s="72"/>
      <c r="AI57" s="53"/>
      <c r="AJ57" s="71"/>
      <c r="AK57" s="53"/>
      <c r="AL57" s="71"/>
      <c r="AM57" s="53"/>
      <c r="AN57" s="53"/>
      <c r="AO57" s="52"/>
      <c r="AP57" s="52"/>
      <c r="AQ57" s="174" t="s">
        <v>824</v>
      </c>
      <c r="AR57" s="53">
        <v>0.89470000000000005</v>
      </c>
      <c r="AS57" s="53">
        <v>1.677</v>
      </c>
      <c r="AT57" s="48"/>
      <c r="AU57" s="48">
        <f t="shared" si="114"/>
        <v>800</v>
      </c>
      <c r="AV57" s="48">
        <f t="shared" si="115"/>
        <v>1200</v>
      </c>
      <c r="AW57" s="48">
        <f>AA57*(J57*10)*AR57</f>
        <v>715.76</v>
      </c>
      <c r="AX57" s="48">
        <f>(SQRT((AB57/(AA57))^2+(2/J57)^2+((AR57*0.01)/AS57)^2))*AW57</f>
        <v>89.837043340428949</v>
      </c>
      <c r="AY57" s="48">
        <f t="shared" si="116"/>
        <v>2012.4</v>
      </c>
      <c r="AZ57" s="49">
        <f>(SQRT((AB57/(1-AA57))^2+(2/J57)^2+((AS57*0.01)/AS57)^2))*AY57</f>
        <v>170.09773882094967</v>
      </c>
      <c r="BB57" s="83" t="s">
        <v>722</v>
      </c>
      <c r="BC57" s="185" t="s">
        <v>751</v>
      </c>
      <c r="BD57" s="52">
        <v>53.188457142857146</v>
      </c>
      <c r="BE57" s="52">
        <v>0.26479544845768982</v>
      </c>
      <c r="BF57" s="52">
        <v>0.88469999999999993</v>
      </c>
      <c r="BG57" s="52">
        <v>4.2088557431523566E-2</v>
      </c>
      <c r="BH57" s="52">
        <v>18.789928571428568</v>
      </c>
      <c r="BI57" s="52">
        <v>0.18339957937349041</v>
      </c>
      <c r="BJ57" s="52"/>
      <c r="BK57" s="52"/>
      <c r="BL57" s="52"/>
      <c r="BM57" s="52"/>
      <c r="BN57" s="52">
        <v>4.2871142857142859</v>
      </c>
      <c r="BO57" s="52">
        <v>0.28264353538554982</v>
      </c>
      <c r="BP57" s="52">
        <v>0.23377142857142857</v>
      </c>
      <c r="BQ57" s="47">
        <v>8.7144720901224798E-2</v>
      </c>
      <c r="BR57" s="52">
        <v>0.78467142857142846</v>
      </c>
      <c r="BS57" s="52">
        <v>0.19582660454498768</v>
      </c>
      <c r="BT57" s="52"/>
      <c r="BU57" s="52"/>
      <c r="BV57" s="52"/>
      <c r="BW57" s="52"/>
      <c r="BX57" s="52">
        <v>2.3377857142857144</v>
      </c>
      <c r="BY57" s="52">
        <v>0.1948048290689178</v>
      </c>
      <c r="BZ57" s="52">
        <v>8.1578714285714273</v>
      </c>
      <c r="CA57" s="52">
        <v>0.3733832424122781</v>
      </c>
      <c r="CB57" s="52">
        <v>4.2369000000000003</v>
      </c>
      <c r="CC57" s="52">
        <v>0.68640819973734912</v>
      </c>
      <c r="CD57" s="52">
        <v>0.1996</v>
      </c>
      <c r="CE57" s="52">
        <v>8.4689629432022767E-2</v>
      </c>
      <c r="CF57" s="52"/>
      <c r="CG57" s="52"/>
      <c r="CH57" s="52"/>
      <c r="CI57" s="52"/>
      <c r="CJ57" s="52"/>
      <c r="CK57" s="52"/>
      <c r="CL57" s="52"/>
      <c r="CM57" s="52"/>
      <c r="CN57" s="52"/>
      <c r="CO57" s="52"/>
      <c r="CP57" s="52"/>
      <c r="CQ57" s="52"/>
      <c r="CR57" s="52"/>
      <c r="CS57" s="52"/>
      <c r="CT57" s="52"/>
      <c r="CU57" s="52"/>
      <c r="CV57" s="52"/>
      <c r="CW57" s="52"/>
      <c r="CX57" s="52"/>
      <c r="CY57" s="52"/>
      <c r="CZ57" s="52"/>
      <c r="DA57" s="52"/>
      <c r="DB57" s="52"/>
      <c r="DC57" s="52"/>
      <c r="DD57" s="52"/>
      <c r="DE57" s="52"/>
      <c r="DF57" s="52"/>
      <c r="DG57" s="52"/>
      <c r="DH57" s="52">
        <v>93.383185714285716</v>
      </c>
      <c r="DI57" s="52">
        <v>0.7249242544983433</v>
      </c>
      <c r="DJ57" s="52">
        <f t="shared" si="121"/>
        <v>6.616814285714284</v>
      </c>
      <c r="DK57" s="52"/>
      <c r="DL57" s="52" t="s">
        <v>755</v>
      </c>
      <c r="DM57" s="53">
        <f t="shared" si="117"/>
        <v>551.50125000000003</v>
      </c>
      <c r="DN57" s="53">
        <f t="shared" si="118"/>
        <v>54.925062499999996</v>
      </c>
      <c r="DO57" s="356">
        <v>4.5012500000000006</v>
      </c>
      <c r="DP57" s="51">
        <f t="shared" si="122"/>
        <v>0.22506250000000003</v>
      </c>
      <c r="DQ57" s="346">
        <f t="shared" si="123"/>
        <v>5.4699999999999999E-2</v>
      </c>
      <c r="DR57" s="51">
        <f t="shared" si="124"/>
        <v>5.4699999999999992E-3</v>
      </c>
      <c r="DS57" s="48">
        <v>547</v>
      </c>
      <c r="DT57" s="51">
        <f t="shared" si="125"/>
        <v>54.699999999999996</v>
      </c>
      <c r="DU57" s="52"/>
      <c r="DX57" s="337">
        <f t="shared" si="126"/>
        <v>56.957209947401054</v>
      </c>
      <c r="DY57" s="53">
        <f t="shared" si="127"/>
        <v>0.52526608103728556</v>
      </c>
      <c r="DZ57" s="337">
        <f t="shared" si="128"/>
        <v>0.94738682690352782</v>
      </c>
      <c r="EA57" s="53">
        <f t="shared" si="129"/>
        <v>4.5666903167847467E-2</v>
      </c>
      <c r="EB57" s="337">
        <f t="shared" si="130"/>
        <v>20.121318873097831</v>
      </c>
      <c r="EC57" s="53">
        <f t="shared" si="131"/>
        <v>0.25093669712538125</v>
      </c>
      <c r="ED57" s="337">
        <f t="shared" si="132"/>
        <v>4.5908845933261464</v>
      </c>
      <c r="EE57" s="53">
        <f t="shared" si="133"/>
        <v>0.30476163865516459</v>
      </c>
      <c r="EF57" s="339">
        <f t="shared" si="134"/>
        <v>0.25033567529669998</v>
      </c>
      <c r="EG57" s="52">
        <f t="shared" si="135"/>
        <v>9.3339731068583509E-2</v>
      </c>
      <c r="EH57" s="337">
        <f t="shared" si="136"/>
        <v>0.8402705718052943</v>
      </c>
      <c r="EI57" s="53">
        <f t="shared" si="137"/>
        <v>0.20980363609620564</v>
      </c>
      <c r="EJ57" s="337">
        <f t="shared" si="138"/>
        <v>2.5034332427235677</v>
      </c>
      <c r="EK57" s="53">
        <f t="shared" si="139"/>
        <v>0.20951130966288056</v>
      </c>
      <c r="EL57" s="337">
        <f t="shared" si="140"/>
        <v>8.7359103956157291</v>
      </c>
      <c r="EM57" s="52">
        <f t="shared" si="141"/>
        <v>0.4055501935726929</v>
      </c>
      <c r="EN57" s="337">
        <f t="shared" si="142"/>
        <v>4.5371122944586384</v>
      </c>
      <c r="EO57" s="52">
        <f t="shared" si="143"/>
        <v>0.73588810759717238</v>
      </c>
      <c r="EP57" s="339">
        <f t="shared" si="144"/>
        <v>0.21374297575442996</v>
      </c>
      <c r="EQ57" s="52">
        <f t="shared" si="145"/>
        <v>9.0705625568838835E-2</v>
      </c>
      <c r="ER57" s="49">
        <f t="shared" si="146"/>
        <v>100</v>
      </c>
      <c r="ES57" s="53">
        <f t="shared" si="119"/>
        <v>1.0978397283869146</v>
      </c>
    </row>
    <row r="58" spans="1:149" s="43" customFormat="1" ht="14.65" thickBot="1" x14ac:dyDescent="0.5">
      <c r="A58" s="43" t="s">
        <v>700</v>
      </c>
      <c r="B58" s="86" t="s">
        <v>817</v>
      </c>
      <c r="C58" s="43" t="s">
        <v>762</v>
      </c>
      <c r="D58" s="43" t="s">
        <v>820</v>
      </c>
      <c r="E58" s="43" t="s">
        <v>637</v>
      </c>
      <c r="F58" s="43" t="s">
        <v>745</v>
      </c>
      <c r="J58" s="298">
        <v>200</v>
      </c>
      <c r="K58" s="43">
        <f t="shared" si="112"/>
        <v>2</v>
      </c>
      <c r="L58" s="298">
        <v>950</v>
      </c>
      <c r="M58" s="43">
        <f t="shared" si="113"/>
        <v>5</v>
      </c>
      <c r="N58" s="43" t="s">
        <v>748</v>
      </c>
      <c r="O58" s="43" t="s">
        <v>750</v>
      </c>
      <c r="Q58" s="123"/>
      <c r="R58" s="123"/>
      <c r="S58" s="134"/>
      <c r="V58" s="58"/>
      <c r="W58" s="44"/>
      <c r="X58" s="58"/>
      <c r="Z58" s="58"/>
      <c r="AA58" s="170">
        <v>0.2</v>
      </c>
      <c r="AB58" s="171">
        <f t="shared" si="120"/>
        <v>0.05</v>
      </c>
      <c r="AC58" s="196"/>
      <c r="AD58" s="90"/>
      <c r="AE58" s="317"/>
      <c r="AF58" s="90"/>
      <c r="AG58" s="196"/>
      <c r="AH58" s="90"/>
      <c r="AI58" s="58"/>
      <c r="AJ58" s="74"/>
      <c r="AK58" s="58"/>
      <c r="AL58" s="74"/>
      <c r="AM58" s="58"/>
      <c r="AN58" s="58"/>
      <c r="AO58" s="59"/>
      <c r="AP58" s="59"/>
      <c r="AQ58" s="86" t="s">
        <v>824</v>
      </c>
      <c r="AR58" s="58">
        <v>0.89470000000000005</v>
      </c>
      <c r="AS58" s="58">
        <v>1.677</v>
      </c>
      <c r="AT58" s="63"/>
      <c r="AU58" s="63">
        <f>AA58*(J58*10)</f>
        <v>400</v>
      </c>
      <c r="AV58" s="63">
        <f t="shared" si="115"/>
        <v>1600</v>
      </c>
      <c r="AW58" s="63">
        <f>AA58*(J58*10)*AR58</f>
        <v>357.88</v>
      </c>
      <c r="AX58" s="63">
        <f>(SQRT((AB58/(AA58))^2+(2/J58)^2+((AR58*0.01)/AS58)^2))*AW58</f>
        <v>89.561901855853449</v>
      </c>
      <c r="AY58" s="63">
        <f>(1-AA58)*(J58*10)*AS58</f>
        <v>2683.2000000000003</v>
      </c>
      <c r="AZ58" s="44">
        <f>(SQRT((AB58/(1-AA58))^2+(2/J58)^2+((AS58*0.01)/AS58)^2))*AY58</f>
        <v>171.93953137077003</v>
      </c>
      <c r="BA58" s="86"/>
      <c r="BB58" s="84" t="s">
        <v>722</v>
      </c>
      <c r="BC58" s="269" t="s">
        <v>751</v>
      </c>
      <c r="BD58" s="59">
        <v>53.787128571428575</v>
      </c>
      <c r="BE58" s="59">
        <v>0.45859327555129864</v>
      </c>
      <c r="BF58" s="59">
        <v>0.80705714285714281</v>
      </c>
      <c r="BG58" s="59">
        <v>5.6604648134902742E-2</v>
      </c>
      <c r="BH58" s="59">
        <v>19.017185714285716</v>
      </c>
      <c r="BI58" s="59">
        <v>0.12963982706678073</v>
      </c>
      <c r="BJ58" s="59"/>
      <c r="BK58" s="59"/>
      <c r="BL58" s="59"/>
      <c r="BM58" s="59"/>
      <c r="BN58" s="59">
        <v>3.9170142857142856</v>
      </c>
      <c r="BO58" s="59">
        <v>0.22446834541921043</v>
      </c>
      <c r="BP58" s="59">
        <v>0.21912857142857139</v>
      </c>
      <c r="BQ58" s="62">
        <v>8.9969433962980183E-2</v>
      </c>
      <c r="BR58" s="59">
        <v>0.73630000000000007</v>
      </c>
      <c r="BS58" s="59">
        <v>6.9565748276958841E-2</v>
      </c>
      <c r="BT58" s="59"/>
      <c r="BU58" s="59"/>
      <c r="BV58" s="59"/>
      <c r="BW58" s="59"/>
      <c r="BX58" s="59">
        <v>2.2969571428571425</v>
      </c>
      <c r="BY58" s="59">
        <v>0.20974097403816594</v>
      </c>
      <c r="BZ58" s="59">
        <v>8.2702285714285715</v>
      </c>
      <c r="CA58" s="59">
        <v>0.18913414740409598</v>
      </c>
      <c r="CB58" s="59">
        <v>4.5290428571428576</v>
      </c>
      <c r="CC58" s="59">
        <v>6.6050103637134372E-2</v>
      </c>
      <c r="CD58" s="59">
        <v>0.31897142857142857</v>
      </c>
      <c r="CE58" s="59">
        <v>0.2745997615578335</v>
      </c>
      <c r="CF58" s="59"/>
      <c r="CG58" s="59"/>
      <c r="CH58" s="59"/>
      <c r="CI58" s="59"/>
      <c r="CJ58" s="59"/>
      <c r="CK58" s="59"/>
      <c r="CL58" s="59"/>
      <c r="CM58" s="59"/>
      <c r="CN58" s="59"/>
      <c r="CO58" s="59"/>
      <c r="CP58" s="59"/>
      <c r="CQ58" s="59"/>
      <c r="CR58" s="59"/>
      <c r="CS58" s="59"/>
      <c r="CT58" s="59"/>
      <c r="CU58" s="59"/>
      <c r="CV58" s="59"/>
      <c r="CW58" s="59"/>
      <c r="CX58" s="59"/>
      <c r="CY58" s="59"/>
      <c r="CZ58" s="59"/>
      <c r="DA58" s="59"/>
      <c r="DB58" s="59"/>
      <c r="DC58" s="59"/>
      <c r="DD58" s="59"/>
      <c r="DE58" s="59"/>
      <c r="DF58" s="59"/>
      <c r="DG58" s="59"/>
      <c r="DH58" s="59">
        <v>94.186728571428574</v>
      </c>
      <c r="DI58" s="59">
        <v>0.86837935971625047</v>
      </c>
      <c r="DJ58" s="59">
        <f t="shared" si="121"/>
        <v>5.8132714285714258</v>
      </c>
      <c r="DK58" s="59"/>
      <c r="DL58" s="59" t="s">
        <v>755</v>
      </c>
      <c r="DM58" s="58">
        <f t="shared" si="117"/>
        <v>622.23410000000001</v>
      </c>
      <c r="DN58" s="58">
        <f t="shared" si="118"/>
        <v>62.061705000000003</v>
      </c>
      <c r="DO58" s="357">
        <v>3.2340999999999998</v>
      </c>
      <c r="DP58" s="43">
        <f t="shared" si="122"/>
        <v>0.16170499999999999</v>
      </c>
      <c r="DQ58" s="347">
        <f t="shared" si="123"/>
        <v>6.1899999999999997E-2</v>
      </c>
      <c r="DR58" s="43">
        <f t="shared" si="124"/>
        <v>6.1900000000000002E-3</v>
      </c>
      <c r="DS58" s="63">
        <v>619</v>
      </c>
      <c r="DT58" s="43">
        <f t="shared" si="125"/>
        <v>61.900000000000006</v>
      </c>
      <c r="DU58" s="59"/>
      <c r="DW58" s="86"/>
      <c r="DX58" s="338">
        <f t="shared" si="126"/>
        <v>57.106908146446479</v>
      </c>
      <c r="DY58" s="58">
        <f t="shared" si="127"/>
        <v>0.71713647327409347</v>
      </c>
      <c r="DZ58" s="338">
        <f t="shared" si="128"/>
        <v>0.85686927988489725</v>
      </c>
      <c r="EA58" s="58">
        <f t="shared" si="129"/>
        <v>6.0615352808942931E-2</v>
      </c>
      <c r="EB58" s="338">
        <f t="shared" si="130"/>
        <v>20.190939851853564</v>
      </c>
      <c r="EC58" s="58">
        <f t="shared" si="131"/>
        <v>0.23151471917838476</v>
      </c>
      <c r="ED58" s="338">
        <f t="shared" si="132"/>
        <v>4.1587751747251014</v>
      </c>
      <c r="EE58" s="58">
        <f t="shared" si="133"/>
        <v>0.24138741574774042</v>
      </c>
      <c r="EF58" s="342">
        <f t="shared" si="134"/>
        <v>0.23265334166733526</v>
      </c>
      <c r="EG58" s="59">
        <f t="shared" si="135"/>
        <v>9.5546491635226771E-2</v>
      </c>
      <c r="EH58" s="338">
        <f t="shared" si="136"/>
        <v>0.78174495618202822</v>
      </c>
      <c r="EI58" s="58">
        <f t="shared" si="137"/>
        <v>7.421023108704064E-2</v>
      </c>
      <c r="EJ58" s="338">
        <f t="shared" si="138"/>
        <v>2.438726960471076</v>
      </c>
      <c r="EK58" s="58">
        <f t="shared" si="139"/>
        <v>0.22381857821638837</v>
      </c>
      <c r="EL58" s="338">
        <f t="shared" si="140"/>
        <v>8.7806729216172545</v>
      </c>
      <c r="EM58" s="59">
        <f t="shared" si="141"/>
        <v>0.21651221289854342</v>
      </c>
      <c r="EN58" s="338">
        <f t="shared" si="142"/>
        <v>4.8085785819688578</v>
      </c>
      <c r="EO58" s="59">
        <f t="shared" si="143"/>
        <v>8.2965430176584656E-2</v>
      </c>
      <c r="EP58" s="342">
        <f t="shared" si="144"/>
        <v>0.33865857049014036</v>
      </c>
      <c r="EQ58" s="59">
        <f t="shared" si="145"/>
        <v>0.29156497186043734</v>
      </c>
      <c r="ER58" s="44">
        <f t="shared" si="146"/>
        <v>100</v>
      </c>
      <c r="ES58" s="58">
        <f t="shared" si="119"/>
        <v>1.3038714545268968</v>
      </c>
    </row>
    <row r="59" spans="1:149" x14ac:dyDescent="0.45">
      <c r="K59" s="51">
        <f t="shared" si="112"/>
        <v>50</v>
      </c>
      <c r="M59" s="51">
        <f t="shared" si="113"/>
        <v>10</v>
      </c>
      <c r="AC59" s="195"/>
      <c r="AD59" s="72"/>
      <c r="AE59" s="316"/>
      <c r="AF59" s="72"/>
      <c r="AG59" s="195"/>
      <c r="AH59" s="72"/>
      <c r="DR59" s="46"/>
      <c r="DU59" s="52"/>
    </row>
    <row r="60" spans="1:149" x14ac:dyDescent="0.45">
      <c r="A60" s="51" t="s">
        <v>825</v>
      </c>
      <c r="C60" s="51" t="s">
        <v>762</v>
      </c>
      <c r="D60" s="51" t="s">
        <v>820</v>
      </c>
      <c r="E60" s="51" t="s">
        <v>637</v>
      </c>
      <c r="F60" s="51" t="s">
        <v>826</v>
      </c>
      <c r="J60" s="75">
        <v>200</v>
      </c>
      <c r="K60" s="51">
        <f t="shared" si="112"/>
        <v>2</v>
      </c>
      <c r="L60" s="75">
        <v>1000</v>
      </c>
      <c r="M60" s="51">
        <f t="shared" si="113"/>
        <v>5</v>
      </c>
      <c r="O60" s="51" t="s">
        <v>828</v>
      </c>
      <c r="AA60" s="168">
        <v>1</v>
      </c>
      <c r="AB60" s="169">
        <f t="shared" ref="AB60:AB66" si="147">0.05</f>
        <v>0.05</v>
      </c>
      <c r="AC60" s="195"/>
      <c r="AD60" s="72"/>
      <c r="AE60" s="316"/>
      <c r="AF60" s="72"/>
      <c r="AG60" s="195"/>
      <c r="AH60" s="72"/>
      <c r="AQ60" s="174" t="s">
        <v>824</v>
      </c>
      <c r="AR60" s="53">
        <v>0.92400000000000004</v>
      </c>
      <c r="AS60" s="53">
        <v>1.657</v>
      </c>
      <c r="AT60" s="48"/>
      <c r="AU60" s="48">
        <f t="shared" ref="AU60:AU66" si="148">AA60*(J60*10)</f>
        <v>2000</v>
      </c>
      <c r="AV60" s="48"/>
      <c r="AW60" s="48">
        <f t="shared" ref="AW60:AW66" si="149">AA60*(J60*10)*AR60</f>
        <v>1848</v>
      </c>
      <c r="AX60" s="48">
        <f t="shared" ref="AX60:AX66" si="150">(SQRT((AB60/(AA60))^2+(2/J60)^2+((AR60*0.01)/AS60)^2))*AW60</f>
        <v>94.791693223381671</v>
      </c>
      <c r="AY60" s="48"/>
      <c r="AZ60" s="49"/>
      <c r="BB60" s="83" t="s">
        <v>723</v>
      </c>
      <c r="BD60" s="52">
        <v>57.032746630591639</v>
      </c>
      <c r="BE60" s="52">
        <v>0.58970536499182213</v>
      </c>
      <c r="BF60" s="52">
        <v>0.99228263347763346</v>
      </c>
      <c r="BG60" s="52">
        <v>4.7440560825320027E-2</v>
      </c>
      <c r="BH60" s="52">
        <v>19.18476559163059</v>
      </c>
      <c r="BI60" s="52">
        <v>0.35292676834013803</v>
      </c>
      <c r="BJ60" s="52"/>
      <c r="BK60" s="52"/>
      <c r="BL60" s="52"/>
      <c r="BM60" s="52"/>
      <c r="BN60" s="52">
        <v>3.9113264466089466</v>
      </c>
      <c r="BO60" s="52">
        <v>0.27602152906700222</v>
      </c>
      <c r="BP60" s="52">
        <v>0.21741175685425682</v>
      </c>
      <c r="BQ60" s="52">
        <v>0.15241493555826421</v>
      </c>
      <c r="BR60" s="52">
        <v>0.89529281746031752</v>
      </c>
      <c r="BS60" s="52">
        <v>6.2146024244722535E-2</v>
      </c>
      <c r="BT60" s="52"/>
      <c r="BU60" s="52"/>
      <c r="BV60" s="52"/>
      <c r="BW60" s="52"/>
      <c r="BX60" s="52">
        <v>2.6092503138528138</v>
      </c>
      <c r="BY60" s="52">
        <v>0.20042360601098963</v>
      </c>
      <c r="BZ60" s="52">
        <v>8.1510315548340539</v>
      </c>
      <c r="CA60" s="52">
        <v>0.29154097736024798</v>
      </c>
      <c r="CB60" s="52">
        <v>4.5879013203463197</v>
      </c>
      <c r="CC60" s="52">
        <v>0.15363738890150877</v>
      </c>
      <c r="CD60" s="52">
        <v>0.38735494588744585</v>
      </c>
      <c r="CE60" s="52">
        <v>0.16670733617151964</v>
      </c>
      <c r="CF60" s="52"/>
      <c r="CG60" s="52"/>
      <c r="CH60" s="52"/>
      <c r="CI60" s="52"/>
      <c r="CJ60" s="52"/>
      <c r="CK60" s="52"/>
      <c r="CL60" s="52"/>
      <c r="CM60" s="52"/>
      <c r="CN60" s="52"/>
      <c r="CO60" s="52"/>
      <c r="CP60" s="52"/>
      <c r="CQ60" s="52"/>
      <c r="CR60" s="52"/>
      <c r="CS60" s="52"/>
      <c r="CT60" s="52"/>
      <c r="CU60" s="52"/>
      <c r="CV60" s="52"/>
      <c r="CW60" s="52"/>
      <c r="CX60" s="52"/>
      <c r="CY60" s="52"/>
      <c r="CZ60" s="52"/>
      <c r="DA60" s="52"/>
      <c r="DB60" s="52"/>
      <c r="DC60" s="52"/>
      <c r="DD60" s="52"/>
      <c r="DE60" s="52"/>
      <c r="DF60" s="52"/>
      <c r="DG60" s="52"/>
      <c r="DH60" s="52">
        <v>98.234601634199166</v>
      </c>
      <c r="DI60" s="52">
        <v>0.69617287699755148</v>
      </c>
      <c r="DJ60" s="52">
        <v>1.7653983658008654</v>
      </c>
      <c r="DK60" s="52"/>
      <c r="DL60" s="51" t="s">
        <v>827</v>
      </c>
      <c r="DO60" s="356">
        <v>6.066187725548744</v>
      </c>
      <c r="DP60" s="52">
        <f t="shared" ref="DP60:DP66" si="151">DO60/100*5</f>
        <v>0.3033093862774372</v>
      </c>
      <c r="DU60" s="52"/>
      <c r="DX60" s="337">
        <f t="shared" ref="DX60:DX66" si="152">BD60/$DH60*100</f>
        <v>58.057696251436106</v>
      </c>
      <c r="DY60" s="53">
        <f t="shared" ref="DY60:DY66" si="153">DX60*SQRT(((BE60/BD60)^2)+(($DI60/$DH60)^2))</f>
        <v>0.72777145534824517</v>
      </c>
      <c r="DZ60" s="337">
        <f t="shared" ref="DZ60:DZ66" si="154">BF60/$DH60*100</f>
        <v>1.010115190544207</v>
      </c>
      <c r="EA60" s="53">
        <f t="shared" ref="EA60:EA66" si="155">DZ60*SQRT(((BG60/BF60)^2)+(($DI60/$DH60)^2))</f>
        <v>4.8820800669603079E-2</v>
      </c>
      <c r="EB60" s="337">
        <f t="shared" ref="EB60:EB66" si="156">BH60/$DH60*100</f>
        <v>19.529539767535077</v>
      </c>
      <c r="EC60" s="53">
        <f t="shared" ref="EC60:EC66" si="157">EB60*SQRT(((BI60/BH60)^2)+(($DI60/$DH60)^2))</f>
        <v>0.38500616137030125</v>
      </c>
      <c r="ED60" s="337">
        <f t="shared" ref="ED60:ED66" si="158">BN60/$DH60*100</f>
        <v>3.9816178633000807</v>
      </c>
      <c r="EE60" s="53">
        <f t="shared" ref="EE60:EE66" si="159">ED60*SQRT(((BO60/BN60)^2)+(($DI60/$DH60)^2))</f>
        <v>0.28239525017172568</v>
      </c>
      <c r="EF60" s="337">
        <f t="shared" ref="EF60:EF66" si="160">BP60/$DH60*100</f>
        <v>0.22131891740533877</v>
      </c>
      <c r="EG60" s="53">
        <f t="shared" ref="EG60:EG66" si="161">EF60*SQRT(((BQ60/BP60)^2)+(($DI60/$DH60)^2))</f>
        <v>0.15516194966438801</v>
      </c>
      <c r="EH60" s="337">
        <f t="shared" ref="EH60:EH66" si="162">BR60/$DH60*100</f>
        <v>0.9113823465118347</v>
      </c>
      <c r="EI60" s="53">
        <f t="shared" ref="EI60:EI66" si="163">EH60*SQRT(((BS60/BR60)^2)+(($DI60/$DH60)^2))</f>
        <v>6.3591717688750812E-2</v>
      </c>
      <c r="EJ60" s="337">
        <f t="shared" ref="EJ60:EJ66" si="164">BX60/$DH60*100</f>
        <v>2.6561417977435311</v>
      </c>
      <c r="EK60" s="53">
        <f t="shared" ref="EK60:EK66" si="165">EJ60*SQRT(((BY60/BX60)^2)+(($DI60/$DH60)^2))</f>
        <v>0.20489197533617157</v>
      </c>
      <c r="EL60" s="337">
        <f t="shared" ref="EL60:EL66" si="166">BZ60/$DH60*100</f>
        <v>8.2975157625074267</v>
      </c>
      <c r="EM60" s="53">
        <f t="shared" ref="EM60:EM66" si="167">EL60*SQRT(((CA60/BZ60)^2)+(($DI60/$DH60)^2))</f>
        <v>0.30254979406902172</v>
      </c>
      <c r="EN60" s="337">
        <f t="shared" ref="EN60:EN66" si="168">CB60/$DH60*100</f>
        <v>4.6703516317300346</v>
      </c>
      <c r="EO60" s="53">
        <f t="shared" ref="EO60:EO66" si="169">EN60*SQRT(((CC60/CB60)^2)+(($DI60/$DH60)^2))</f>
        <v>0.15986229466722876</v>
      </c>
      <c r="EP60" s="337">
        <f t="shared" ref="EP60:EP66" si="170">CD60/$DH60*100</f>
        <v>0.39431619759589165</v>
      </c>
      <c r="EQ60" s="53">
        <f t="shared" ref="EQ60:EQ66" si="171">EP60*SQRT(((CE60/CD60)^2)+(($DI60/$DH60)^2))</f>
        <v>0.16972628121052044</v>
      </c>
      <c r="ER60" s="51">
        <f t="shared" ref="ER60:ER66" si="172">DH60/$DH60*100</f>
        <v>100</v>
      </c>
      <c r="ES60" s="53">
        <f t="shared" ref="ES60:ES66" si="173">ER60*SQRT(((DI60/DH60)^2)+(($DI60/$DH60)^2))</f>
        <v>1.0022304850101609</v>
      </c>
    </row>
    <row r="61" spans="1:149" x14ac:dyDescent="0.45">
      <c r="A61" s="51" t="s">
        <v>825</v>
      </c>
      <c r="C61" s="51" t="s">
        <v>762</v>
      </c>
      <c r="D61" s="51" t="s">
        <v>820</v>
      </c>
      <c r="E61" s="51" t="s">
        <v>637</v>
      </c>
      <c r="F61" s="51" t="s">
        <v>826</v>
      </c>
      <c r="J61" s="75">
        <v>200.1</v>
      </c>
      <c r="K61" s="51">
        <f t="shared" si="112"/>
        <v>2</v>
      </c>
      <c r="L61" s="75">
        <v>1000</v>
      </c>
      <c r="M61" s="51">
        <f t="shared" si="113"/>
        <v>5</v>
      </c>
      <c r="O61" s="51" t="s">
        <v>828</v>
      </c>
      <c r="AA61" s="168">
        <v>1</v>
      </c>
      <c r="AB61" s="169">
        <f t="shared" si="147"/>
        <v>0.05</v>
      </c>
      <c r="AC61" s="195"/>
      <c r="AD61" s="72"/>
      <c r="AE61" s="316"/>
      <c r="AF61" s="72"/>
      <c r="AG61" s="195"/>
      <c r="AH61" s="72"/>
      <c r="AQ61" s="174" t="s">
        <v>824</v>
      </c>
      <c r="AR61" s="53">
        <v>0.92400000000000004</v>
      </c>
      <c r="AS61" s="53">
        <v>1.657</v>
      </c>
      <c r="AT61" s="48"/>
      <c r="AU61" s="48">
        <f t="shared" si="148"/>
        <v>2001</v>
      </c>
      <c r="AV61" s="48"/>
      <c r="AW61" s="48">
        <f t="shared" si="149"/>
        <v>1848.924</v>
      </c>
      <c r="AX61" s="48">
        <f t="shared" si="150"/>
        <v>94.837288129978361</v>
      </c>
      <c r="AY61" s="48"/>
      <c r="AZ61" s="49"/>
      <c r="BB61" s="83" t="s">
        <v>723</v>
      </c>
      <c r="BD61" s="52">
        <v>57.032746630591639</v>
      </c>
      <c r="BE61" s="52">
        <v>0.58970536499182213</v>
      </c>
      <c r="BF61" s="52">
        <v>0.99228263347763346</v>
      </c>
      <c r="BG61" s="52">
        <v>4.7440560825320027E-2</v>
      </c>
      <c r="BH61" s="52">
        <v>19.18476559163059</v>
      </c>
      <c r="BI61" s="52">
        <v>0.35292676834013803</v>
      </c>
      <c r="BJ61" s="52"/>
      <c r="BK61" s="52"/>
      <c r="BL61" s="52"/>
      <c r="BM61" s="52"/>
      <c r="BN61" s="52">
        <v>3.9113264466089466</v>
      </c>
      <c r="BO61" s="52">
        <v>0.27602152906700222</v>
      </c>
      <c r="BP61" s="52">
        <v>0.21741175685425682</v>
      </c>
      <c r="BQ61" s="52">
        <v>0.15241493555826421</v>
      </c>
      <c r="BR61" s="52">
        <v>0.89529281746031752</v>
      </c>
      <c r="BS61" s="52">
        <v>6.2146024244722535E-2</v>
      </c>
      <c r="BT61" s="52"/>
      <c r="BU61" s="52"/>
      <c r="BV61" s="52"/>
      <c r="BW61" s="52"/>
      <c r="BX61" s="52">
        <v>2.6092503138528138</v>
      </c>
      <c r="BY61" s="52">
        <v>0.20042360601098963</v>
      </c>
      <c r="BZ61" s="52">
        <v>8.1510315548340539</v>
      </c>
      <c r="CA61" s="52">
        <v>0.29154097736024798</v>
      </c>
      <c r="CB61" s="52">
        <v>4.5879013203463197</v>
      </c>
      <c r="CC61" s="52">
        <v>0.15363738890150877</v>
      </c>
      <c r="CD61" s="52">
        <v>0.38735494588744585</v>
      </c>
      <c r="CE61" s="52">
        <v>0.16670733617151964</v>
      </c>
      <c r="CF61" s="52"/>
      <c r="CG61" s="52"/>
      <c r="CH61" s="52"/>
      <c r="CI61" s="52"/>
      <c r="CJ61" s="52"/>
      <c r="CK61" s="52"/>
      <c r="CL61" s="52"/>
      <c r="CM61" s="52"/>
      <c r="CN61" s="52"/>
      <c r="CO61" s="52"/>
      <c r="CP61" s="52"/>
      <c r="CQ61" s="52"/>
      <c r="CR61" s="52"/>
      <c r="CS61" s="52"/>
      <c r="CT61" s="52"/>
      <c r="CU61" s="52"/>
      <c r="CV61" s="52"/>
      <c r="CW61" s="52"/>
      <c r="CX61" s="52"/>
      <c r="CY61" s="52"/>
      <c r="CZ61" s="52"/>
      <c r="DA61" s="52"/>
      <c r="DB61" s="52"/>
      <c r="DC61" s="52"/>
      <c r="DD61" s="52"/>
      <c r="DE61" s="52"/>
      <c r="DF61" s="52"/>
      <c r="DG61" s="52"/>
      <c r="DH61" s="52">
        <v>98.234601634199166</v>
      </c>
      <c r="DI61" s="52">
        <v>0.69617287699755148</v>
      </c>
      <c r="DJ61" s="52">
        <v>1.7653983658008654</v>
      </c>
      <c r="DK61" s="52"/>
      <c r="DL61" s="51" t="s">
        <v>827</v>
      </c>
      <c r="DO61" s="356">
        <v>5.956708216964393</v>
      </c>
      <c r="DP61" s="52">
        <f t="shared" si="151"/>
        <v>0.29783541084821963</v>
      </c>
      <c r="DU61" s="52"/>
      <c r="DX61" s="337">
        <f t="shared" si="152"/>
        <v>58.057696251436106</v>
      </c>
      <c r="DY61" s="53">
        <f t="shared" si="153"/>
        <v>0.72777145534824517</v>
      </c>
      <c r="DZ61" s="337">
        <f t="shared" si="154"/>
        <v>1.010115190544207</v>
      </c>
      <c r="EA61" s="53">
        <f t="shared" si="155"/>
        <v>4.8820800669603079E-2</v>
      </c>
      <c r="EB61" s="337">
        <f t="shared" si="156"/>
        <v>19.529539767535077</v>
      </c>
      <c r="EC61" s="53">
        <f t="shared" si="157"/>
        <v>0.38500616137030125</v>
      </c>
      <c r="ED61" s="337">
        <f t="shared" si="158"/>
        <v>3.9816178633000807</v>
      </c>
      <c r="EE61" s="53">
        <f t="shared" si="159"/>
        <v>0.28239525017172568</v>
      </c>
      <c r="EF61" s="337">
        <f t="shared" si="160"/>
        <v>0.22131891740533877</v>
      </c>
      <c r="EG61" s="53">
        <f t="shared" si="161"/>
        <v>0.15516194966438801</v>
      </c>
      <c r="EH61" s="337">
        <f t="shared" si="162"/>
        <v>0.9113823465118347</v>
      </c>
      <c r="EI61" s="53">
        <f t="shared" si="163"/>
        <v>6.3591717688750812E-2</v>
      </c>
      <c r="EJ61" s="337">
        <f t="shared" si="164"/>
        <v>2.6561417977435311</v>
      </c>
      <c r="EK61" s="53">
        <f t="shared" si="165"/>
        <v>0.20489197533617157</v>
      </c>
      <c r="EL61" s="337">
        <f t="shared" si="166"/>
        <v>8.2975157625074267</v>
      </c>
      <c r="EM61" s="53">
        <f t="shared" si="167"/>
        <v>0.30254979406902172</v>
      </c>
      <c r="EN61" s="337">
        <f t="shared" si="168"/>
        <v>4.6703516317300346</v>
      </c>
      <c r="EO61" s="53">
        <f t="shared" si="169"/>
        <v>0.15986229466722876</v>
      </c>
      <c r="EP61" s="337">
        <f t="shared" si="170"/>
        <v>0.39431619759589165</v>
      </c>
      <c r="EQ61" s="53">
        <f t="shared" si="171"/>
        <v>0.16972628121052044</v>
      </c>
      <c r="ER61" s="51">
        <f t="shared" si="172"/>
        <v>100</v>
      </c>
      <c r="ES61" s="53">
        <f t="shared" si="173"/>
        <v>1.0022304850101609</v>
      </c>
    </row>
    <row r="62" spans="1:149" x14ac:dyDescent="0.45">
      <c r="A62" s="51" t="s">
        <v>825</v>
      </c>
      <c r="C62" s="51" t="s">
        <v>762</v>
      </c>
      <c r="D62" s="51" t="s">
        <v>820</v>
      </c>
      <c r="E62" s="51" t="s">
        <v>637</v>
      </c>
      <c r="F62" s="51" t="s">
        <v>826</v>
      </c>
      <c r="J62" s="75">
        <v>250</v>
      </c>
      <c r="K62" s="51">
        <f t="shared" si="112"/>
        <v>2</v>
      </c>
      <c r="L62" s="75">
        <v>1000</v>
      </c>
      <c r="M62" s="51">
        <f t="shared" si="113"/>
        <v>5</v>
      </c>
      <c r="O62" s="51" t="s">
        <v>828</v>
      </c>
      <c r="AA62" s="168">
        <v>1</v>
      </c>
      <c r="AB62" s="169">
        <f t="shared" si="147"/>
        <v>0.05</v>
      </c>
      <c r="AC62" s="195"/>
      <c r="AD62" s="72"/>
      <c r="AE62" s="316"/>
      <c r="AF62" s="72"/>
      <c r="AG62" s="195"/>
      <c r="AH62" s="72"/>
      <c r="AQ62" s="174" t="s">
        <v>824</v>
      </c>
      <c r="AR62" s="53">
        <v>0.93159999999999998</v>
      </c>
      <c r="AS62" s="53">
        <v>1.907</v>
      </c>
      <c r="AT62" s="48"/>
      <c r="AU62" s="48">
        <f t="shared" si="148"/>
        <v>2500</v>
      </c>
      <c r="AV62" s="48"/>
      <c r="AW62" s="48">
        <f t="shared" si="149"/>
        <v>2329</v>
      </c>
      <c r="AX62" s="48">
        <f t="shared" si="150"/>
        <v>118.47869970342666</v>
      </c>
      <c r="AY62" s="48"/>
      <c r="AZ62" s="49"/>
      <c r="BB62" s="83" t="s">
        <v>723</v>
      </c>
      <c r="BD62" s="52">
        <v>57.032746630591639</v>
      </c>
      <c r="BE62" s="52">
        <v>0.58970536499182213</v>
      </c>
      <c r="BF62" s="52">
        <v>0.99228263347763346</v>
      </c>
      <c r="BG62" s="52">
        <v>4.7440560825320027E-2</v>
      </c>
      <c r="BH62" s="52">
        <v>19.18476559163059</v>
      </c>
      <c r="BI62" s="52">
        <v>0.35292676834013803</v>
      </c>
      <c r="BJ62" s="52"/>
      <c r="BK62" s="52"/>
      <c r="BL62" s="52"/>
      <c r="BM62" s="52"/>
      <c r="BN62" s="52">
        <v>3.9113264466089466</v>
      </c>
      <c r="BO62" s="52">
        <v>0.27602152906700222</v>
      </c>
      <c r="BP62" s="52">
        <v>0.21741175685425682</v>
      </c>
      <c r="BQ62" s="52">
        <v>0.15241493555826421</v>
      </c>
      <c r="BR62" s="52">
        <v>0.89529281746031752</v>
      </c>
      <c r="BS62" s="52">
        <v>6.2146024244722535E-2</v>
      </c>
      <c r="BT62" s="52"/>
      <c r="BU62" s="52"/>
      <c r="BV62" s="52"/>
      <c r="BW62" s="52"/>
      <c r="BX62" s="52">
        <v>2.6092503138528138</v>
      </c>
      <c r="BY62" s="52">
        <v>0.20042360601098963</v>
      </c>
      <c r="BZ62" s="52">
        <v>8.1510315548340539</v>
      </c>
      <c r="CA62" s="52">
        <v>0.29154097736024798</v>
      </c>
      <c r="CB62" s="52">
        <v>4.5879013203463197</v>
      </c>
      <c r="CC62" s="52">
        <v>0.15363738890150877</v>
      </c>
      <c r="CD62" s="52">
        <v>0.38735494588744585</v>
      </c>
      <c r="CE62" s="52">
        <v>0.16670733617151964</v>
      </c>
      <c r="CF62" s="52"/>
      <c r="CG62" s="52"/>
      <c r="CH62" s="52"/>
      <c r="CI62" s="52"/>
      <c r="CJ62" s="52"/>
      <c r="CK62" s="52"/>
      <c r="CL62" s="52"/>
      <c r="CM62" s="52"/>
      <c r="CN62" s="52"/>
      <c r="CO62" s="52"/>
      <c r="CP62" s="52"/>
      <c r="CQ62" s="52"/>
      <c r="CR62" s="52"/>
      <c r="CS62" s="52"/>
      <c r="CT62" s="52"/>
      <c r="CU62" s="52"/>
      <c r="CV62" s="52"/>
      <c r="CW62" s="52"/>
      <c r="CX62" s="52"/>
      <c r="CY62" s="52"/>
      <c r="CZ62" s="52"/>
      <c r="DA62" s="52"/>
      <c r="DB62" s="52"/>
      <c r="DC62" s="52"/>
      <c r="DD62" s="52"/>
      <c r="DE62" s="52"/>
      <c r="DF62" s="52"/>
      <c r="DG62" s="52"/>
      <c r="DH62" s="52">
        <v>98.234601634199166</v>
      </c>
      <c r="DI62" s="52">
        <v>0.69617287699755104</v>
      </c>
      <c r="DJ62" s="52">
        <v>1.7653983658008654</v>
      </c>
      <c r="DK62" s="52"/>
      <c r="DL62" s="51" t="s">
        <v>827</v>
      </c>
      <c r="DO62" s="356">
        <v>7.2146869474452719</v>
      </c>
      <c r="DP62" s="52">
        <f t="shared" si="151"/>
        <v>0.36073434737226356</v>
      </c>
      <c r="DU62" s="52"/>
      <c r="DX62" s="337">
        <f t="shared" si="152"/>
        <v>58.057696251436106</v>
      </c>
      <c r="DY62" s="53">
        <f t="shared" si="153"/>
        <v>0.72777145534824506</v>
      </c>
      <c r="DZ62" s="337">
        <f t="shared" si="154"/>
        <v>1.010115190544207</v>
      </c>
      <c r="EA62" s="53">
        <f t="shared" si="155"/>
        <v>4.8820800669603079E-2</v>
      </c>
      <c r="EB62" s="337">
        <f t="shared" si="156"/>
        <v>19.529539767535077</v>
      </c>
      <c r="EC62" s="53">
        <f t="shared" si="157"/>
        <v>0.38500616137030119</v>
      </c>
      <c r="ED62" s="337">
        <f t="shared" si="158"/>
        <v>3.9816178633000807</v>
      </c>
      <c r="EE62" s="53">
        <f t="shared" si="159"/>
        <v>0.28239525017172568</v>
      </c>
      <c r="EF62" s="337">
        <f t="shared" si="160"/>
        <v>0.22131891740533877</v>
      </c>
      <c r="EG62" s="53">
        <f t="shared" si="161"/>
        <v>0.15516194966438801</v>
      </c>
      <c r="EH62" s="337">
        <f t="shared" si="162"/>
        <v>0.9113823465118347</v>
      </c>
      <c r="EI62" s="53">
        <f t="shared" si="163"/>
        <v>6.3591717688750812E-2</v>
      </c>
      <c r="EJ62" s="337">
        <f t="shared" si="164"/>
        <v>2.6561417977435311</v>
      </c>
      <c r="EK62" s="53">
        <f t="shared" si="165"/>
        <v>0.20489197533617157</v>
      </c>
      <c r="EL62" s="337">
        <f t="shared" si="166"/>
        <v>8.2975157625074267</v>
      </c>
      <c r="EM62" s="53">
        <f t="shared" si="167"/>
        <v>0.30254979406902172</v>
      </c>
      <c r="EN62" s="337">
        <f t="shared" si="168"/>
        <v>4.6703516317300346</v>
      </c>
      <c r="EO62" s="53">
        <f t="shared" si="169"/>
        <v>0.15986229466722876</v>
      </c>
      <c r="EP62" s="337">
        <f t="shared" si="170"/>
        <v>0.39431619759589165</v>
      </c>
      <c r="EQ62" s="53">
        <f t="shared" si="171"/>
        <v>0.16972628121052044</v>
      </c>
      <c r="ER62" s="51">
        <f t="shared" si="172"/>
        <v>100</v>
      </c>
      <c r="ES62" s="53">
        <f t="shared" si="173"/>
        <v>1.0022304850101602</v>
      </c>
    </row>
    <row r="63" spans="1:149" x14ac:dyDescent="0.45">
      <c r="A63" s="51" t="s">
        <v>825</v>
      </c>
      <c r="C63" s="51" t="s">
        <v>762</v>
      </c>
      <c r="D63" s="51" t="s">
        <v>820</v>
      </c>
      <c r="E63" s="51" t="s">
        <v>637</v>
      </c>
      <c r="F63" s="51" t="s">
        <v>826</v>
      </c>
      <c r="J63" s="75">
        <v>25</v>
      </c>
      <c r="K63" s="51">
        <f t="shared" si="112"/>
        <v>2</v>
      </c>
      <c r="L63" s="75">
        <v>1000</v>
      </c>
      <c r="M63" s="51">
        <f t="shared" si="113"/>
        <v>5</v>
      </c>
      <c r="O63" s="51" t="s">
        <v>828</v>
      </c>
      <c r="AA63" s="168">
        <v>1</v>
      </c>
      <c r="AB63" s="169">
        <f t="shared" si="147"/>
        <v>0.05</v>
      </c>
      <c r="AC63" s="195"/>
      <c r="AD63" s="72"/>
      <c r="AE63" s="316"/>
      <c r="AF63" s="72"/>
      <c r="AG63" s="195"/>
      <c r="AH63" s="72"/>
      <c r="AQ63" s="174" t="s">
        <v>824</v>
      </c>
      <c r="AR63" s="53">
        <v>0.98080000000000001</v>
      </c>
      <c r="AS63" s="53">
        <v>1.0549999999999999</v>
      </c>
      <c r="AT63" s="48"/>
      <c r="AU63" s="48">
        <f t="shared" si="148"/>
        <v>250</v>
      </c>
      <c r="AV63" s="48"/>
      <c r="AW63" s="48">
        <f t="shared" si="149"/>
        <v>245.2</v>
      </c>
      <c r="AX63" s="48">
        <f t="shared" si="150"/>
        <v>23.24416891242452</v>
      </c>
      <c r="AY63" s="48"/>
      <c r="AZ63" s="49"/>
      <c r="BB63" s="83" t="s">
        <v>723</v>
      </c>
      <c r="BD63" s="52">
        <v>57.032746630591639</v>
      </c>
      <c r="BE63" s="52">
        <v>0.58970536499182213</v>
      </c>
      <c r="BF63" s="52">
        <v>0.99228263347763346</v>
      </c>
      <c r="BG63" s="52">
        <v>4.7440560825320027E-2</v>
      </c>
      <c r="BH63" s="52">
        <v>19.18476559163059</v>
      </c>
      <c r="BI63" s="52">
        <v>0.35292676834013803</v>
      </c>
      <c r="BJ63" s="52"/>
      <c r="BK63" s="52"/>
      <c r="BL63" s="52"/>
      <c r="BM63" s="52"/>
      <c r="BN63" s="52">
        <v>3.9113264466089466</v>
      </c>
      <c r="BO63" s="52">
        <v>0.27602152906700222</v>
      </c>
      <c r="BP63" s="52">
        <v>0.21741175685425682</v>
      </c>
      <c r="BQ63" s="52">
        <v>0.15241493555826421</v>
      </c>
      <c r="BR63" s="52">
        <v>0.89529281746031752</v>
      </c>
      <c r="BS63" s="52">
        <v>6.2146024244722535E-2</v>
      </c>
      <c r="BT63" s="52"/>
      <c r="BU63" s="52"/>
      <c r="BV63" s="52"/>
      <c r="BW63" s="52"/>
      <c r="BX63" s="52">
        <v>2.6092503138528138</v>
      </c>
      <c r="BY63" s="52">
        <v>0.20042360601098963</v>
      </c>
      <c r="BZ63" s="52">
        <v>8.1510315548340539</v>
      </c>
      <c r="CA63" s="52">
        <v>0.29154097736024798</v>
      </c>
      <c r="CB63" s="52">
        <v>4.5879013203463197</v>
      </c>
      <c r="CC63" s="52">
        <v>0.15363738890150877</v>
      </c>
      <c r="CD63" s="52">
        <v>0.38735494588744585</v>
      </c>
      <c r="CE63" s="52">
        <v>0.16670733617151964</v>
      </c>
      <c r="CF63" s="52"/>
      <c r="CG63" s="52"/>
      <c r="CH63" s="52"/>
      <c r="CI63" s="52"/>
      <c r="CJ63" s="52"/>
      <c r="CK63" s="52"/>
      <c r="CL63" s="52"/>
      <c r="CM63" s="52"/>
      <c r="CN63" s="52"/>
      <c r="CO63" s="52"/>
      <c r="CP63" s="52"/>
      <c r="CQ63" s="52"/>
      <c r="CR63" s="52"/>
      <c r="CS63" s="52"/>
      <c r="CT63" s="52"/>
      <c r="CU63" s="52"/>
      <c r="CV63" s="52"/>
      <c r="CW63" s="52"/>
      <c r="CX63" s="52"/>
      <c r="CY63" s="52"/>
      <c r="CZ63" s="52"/>
      <c r="DA63" s="52"/>
      <c r="DB63" s="52"/>
      <c r="DC63" s="52"/>
      <c r="DD63" s="52"/>
      <c r="DE63" s="52"/>
      <c r="DF63" s="52"/>
      <c r="DG63" s="52"/>
      <c r="DH63" s="52">
        <v>98.234601634199166</v>
      </c>
      <c r="DI63" s="52">
        <v>0.69617287699755148</v>
      </c>
      <c r="DJ63" s="52">
        <v>1.7653983658008654</v>
      </c>
      <c r="DK63" s="52"/>
      <c r="DL63" s="51" t="s">
        <v>827</v>
      </c>
      <c r="DO63" s="356">
        <v>1.7359673499929391</v>
      </c>
      <c r="DP63" s="52">
        <f t="shared" si="151"/>
        <v>8.6798367499646964E-2</v>
      </c>
      <c r="DU63" s="52"/>
      <c r="DX63" s="337">
        <f t="shared" si="152"/>
        <v>58.057696251436106</v>
      </c>
      <c r="DY63" s="53">
        <f t="shared" si="153"/>
        <v>0.72777145534824517</v>
      </c>
      <c r="DZ63" s="337">
        <f t="shared" si="154"/>
        <v>1.010115190544207</v>
      </c>
      <c r="EA63" s="53">
        <f t="shared" si="155"/>
        <v>4.8820800669603079E-2</v>
      </c>
      <c r="EB63" s="337">
        <f t="shared" si="156"/>
        <v>19.529539767535077</v>
      </c>
      <c r="EC63" s="53">
        <f t="shared" si="157"/>
        <v>0.38500616137030125</v>
      </c>
      <c r="ED63" s="337">
        <f t="shared" si="158"/>
        <v>3.9816178633000807</v>
      </c>
      <c r="EE63" s="53">
        <f t="shared" si="159"/>
        <v>0.28239525017172568</v>
      </c>
      <c r="EF63" s="337">
        <f t="shared" si="160"/>
        <v>0.22131891740533877</v>
      </c>
      <c r="EG63" s="53">
        <f t="shared" si="161"/>
        <v>0.15516194966438801</v>
      </c>
      <c r="EH63" s="337">
        <f t="shared" si="162"/>
        <v>0.9113823465118347</v>
      </c>
      <c r="EI63" s="53">
        <f t="shared" si="163"/>
        <v>6.3591717688750812E-2</v>
      </c>
      <c r="EJ63" s="337">
        <f t="shared" si="164"/>
        <v>2.6561417977435311</v>
      </c>
      <c r="EK63" s="53">
        <f t="shared" si="165"/>
        <v>0.20489197533617157</v>
      </c>
      <c r="EL63" s="337">
        <f t="shared" si="166"/>
        <v>8.2975157625074267</v>
      </c>
      <c r="EM63" s="53">
        <f t="shared" si="167"/>
        <v>0.30254979406902172</v>
      </c>
      <c r="EN63" s="337">
        <f t="shared" si="168"/>
        <v>4.6703516317300346</v>
      </c>
      <c r="EO63" s="53">
        <f t="shared" si="169"/>
        <v>0.15986229466722876</v>
      </c>
      <c r="EP63" s="337">
        <f t="shared" si="170"/>
        <v>0.39431619759589165</v>
      </c>
      <c r="EQ63" s="53">
        <f t="shared" si="171"/>
        <v>0.16972628121052044</v>
      </c>
      <c r="ER63" s="51">
        <f t="shared" si="172"/>
        <v>100</v>
      </c>
      <c r="ES63" s="53">
        <f t="shared" si="173"/>
        <v>1.0022304850101609</v>
      </c>
    </row>
    <row r="64" spans="1:149" x14ac:dyDescent="0.45">
      <c r="A64" s="51" t="s">
        <v>825</v>
      </c>
      <c r="C64" s="51" t="s">
        <v>762</v>
      </c>
      <c r="D64" s="51" t="s">
        <v>820</v>
      </c>
      <c r="E64" s="51" t="s">
        <v>637</v>
      </c>
      <c r="F64" s="51" t="s">
        <v>826</v>
      </c>
      <c r="J64" s="75">
        <v>20</v>
      </c>
      <c r="K64" s="51">
        <f t="shared" si="112"/>
        <v>2</v>
      </c>
      <c r="L64" s="75">
        <v>1000</v>
      </c>
      <c r="M64" s="51">
        <f t="shared" si="113"/>
        <v>5</v>
      </c>
      <c r="O64" s="51" t="s">
        <v>828</v>
      </c>
      <c r="AA64" s="168">
        <v>1</v>
      </c>
      <c r="AB64" s="169">
        <f t="shared" si="147"/>
        <v>0.05</v>
      </c>
      <c r="AC64" s="195"/>
      <c r="AD64" s="72"/>
      <c r="AE64" s="316"/>
      <c r="AF64" s="72"/>
      <c r="AG64" s="195"/>
      <c r="AH64" s="72"/>
      <c r="AQ64" s="174" t="s">
        <v>824</v>
      </c>
      <c r="AR64" s="53">
        <v>0.98450000000000004</v>
      </c>
      <c r="AS64" s="53">
        <v>1.0429999999999999</v>
      </c>
      <c r="AT64" s="48"/>
      <c r="AU64" s="48">
        <f t="shared" si="148"/>
        <v>200</v>
      </c>
      <c r="AV64" s="48"/>
      <c r="AW64" s="48">
        <f t="shared" si="149"/>
        <v>196.9</v>
      </c>
      <c r="AX64" s="48">
        <f>(SQRT((AB64/(AA64))^2+(2/J64)^2+((AR64*0.01)/AS64)^2))*AW64</f>
        <v>22.092405457491026</v>
      </c>
      <c r="AY64" s="48"/>
      <c r="AZ64" s="49"/>
      <c r="BB64" s="83" t="s">
        <v>723</v>
      </c>
      <c r="BD64" s="52">
        <v>57.032746630591639</v>
      </c>
      <c r="BE64" s="52">
        <v>0.58970536499182213</v>
      </c>
      <c r="BF64" s="52">
        <v>0.99228263347763346</v>
      </c>
      <c r="BG64" s="52">
        <v>4.7440560825320027E-2</v>
      </c>
      <c r="BH64" s="52">
        <v>19.18476559163059</v>
      </c>
      <c r="BI64" s="52">
        <v>0.35292676834013803</v>
      </c>
      <c r="BJ64" s="52"/>
      <c r="BK64" s="52"/>
      <c r="BL64" s="52"/>
      <c r="BM64" s="52"/>
      <c r="BN64" s="52">
        <v>3.9113264466089466</v>
      </c>
      <c r="BO64" s="52">
        <v>0.27602152906700222</v>
      </c>
      <c r="BP64" s="52">
        <v>0.21741175685425682</v>
      </c>
      <c r="BQ64" s="52">
        <v>0.15241493555826421</v>
      </c>
      <c r="BR64" s="52">
        <v>0.89529281746031752</v>
      </c>
      <c r="BS64" s="52">
        <v>6.2146024244722535E-2</v>
      </c>
      <c r="BT64" s="52"/>
      <c r="BU64" s="52"/>
      <c r="BV64" s="52"/>
      <c r="BW64" s="52"/>
      <c r="BX64" s="52">
        <v>2.6092503138528138</v>
      </c>
      <c r="BY64" s="52">
        <v>0.20042360601098963</v>
      </c>
      <c r="BZ64" s="52">
        <v>8.1510315548340539</v>
      </c>
      <c r="CA64" s="52">
        <v>0.29154097736024798</v>
      </c>
      <c r="CB64" s="52">
        <v>4.5879013203463197</v>
      </c>
      <c r="CC64" s="52">
        <v>0.15363738890150877</v>
      </c>
      <c r="CD64" s="52">
        <v>0.38735494588744585</v>
      </c>
      <c r="CE64" s="52">
        <v>0.16670733617151964</v>
      </c>
      <c r="CF64" s="52"/>
      <c r="CG64" s="52"/>
      <c r="CH64" s="52"/>
      <c r="CI64" s="52"/>
      <c r="CJ64" s="52"/>
      <c r="CK64" s="52"/>
      <c r="CL64" s="52"/>
      <c r="CM64" s="52"/>
      <c r="CN64" s="52"/>
      <c r="CO64" s="52"/>
      <c r="CP64" s="52"/>
      <c r="CQ64" s="52"/>
      <c r="CR64" s="52"/>
      <c r="CS64" s="52"/>
      <c r="CT64" s="52"/>
      <c r="CU64" s="52"/>
      <c r="CV64" s="52"/>
      <c r="CW64" s="52"/>
      <c r="CX64" s="52"/>
      <c r="CY64" s="52"/>
      <c r="CZ64" s="52"/>
      <c r="DA64" s="52"/>
      <c r="DB64" s="52"/>
      <c r="DC64" s="52"/>
      <c r="DD64" s="52"/>
      <c r="DE64" s="52"/>
      <c r="DF64" s="52"/>
      <c r="DG64" s="52"/>
      <c r="DH64" s="52">
        <v>98.234601634199166</v>
      </c>
      <c r="DI64" s="52">
        <v>0.69617287699755148</v>
      </c>
      <c r="DJ64" s="52">
        <v>1.7653983658008654</v>
      </c>
      <c r="DK64" s="52"/>
      <c r="DL64" s="51" t="s">
        <v>827</v>
      </c>
      <c r="DO64" s="356">
        <v>1.4413945978621796</v>
      </c>
      <c r="DP64" s="52">
        <f t="shared" si="151"/>
        <v>7.2069729893108975E-2</v>
      </c>
      <c r="DU64" s="52"/>
      <c r="DX64" s="337">
        <f t="shared" si="152"/>
        <v>58.057696251436106</v>
      </c>
      <c r="DY64" s="53">
        <f t="shared" si="153"/>
        <v>0.72777145534824517</v>
      </c>
      <c r="DZ64" s="337">
        <f t="shared" si="154"/>
        <v>1.010115190544207</v>
      </c>
      <c r="EA64" s="53">
        <f t="shared" si="155"/>
        <v>4.8820800669603079E-2</v>
      </c>
      <c r="EB64" s="337">
        <f t="shared" si="156"/>
        <v>19.529539767535077</v>
      </c>
      <c r="EC64" s="53">
        <f t="shared" si="157"/>
        <v>0.38500616137030125</v>
      </c>
      <c r="ED64" s="337">
        <f t="shared" si="158"/>
        <v>3.9816178633000807</v>
      </c>
      <c r="EE64" s="53">
        <f t="shared" si="159"/>
        <v>0.28239525017172568</v>
      </c>
      <c r="EF64" s="337">
        <f t="shared" si="160"/>
        <v>0.22131891740533877</v>
      </c>
      <c r="EG64" s="53">
        <f t="shared" si="161"/>
        <v>0.15516194966438801</v>
      </c>
      <c r="EH64" s="337">
        <f t="shared" si="162"/>
        <v>0.9113823465118347</v>
      </c>
      <c r="EI64" s="53">
        <f t="shared" si="163"/>
        <v>6.3591717688750812E-2</v>
      </c>
      <c r="EJ64" s="337">
        <f t="shared" si="164"/>
        <v>2.6561417977435311</v>
      </c>
      <c r="EK64" s="53">
        <f t="shared" si="165"/>
        <v>0.20489197533617157</v>
      </c>
      <c r="EL64" s="337">
        <f t="shared" si="166"/>
        <v>8.2975157625074267</v>
      </c>
      <c r="EM64" s="53">
        <f t="shared" si="167"/>
        <v>0.30254979406902172</v>
      </c>
      <c r="EN64" s="337">
        <f t="shared" si="168"/>
        <v>4.6703516317300346</v>
      </c>
      <c r="EO64" s="53">
        <f t="shared" si="169"/>
        <v>0.15986229466722876</v>
      </c>
      <c r="EP64" s="337">
        <f t="shared" si="170"/>
        <v>0.39431619759589165</v>
      </c>
      <c r="EQ64" s="53">
        <f t="shared" si="171"/>
        <v>0.16972628121052044</v>
      </c>
      <c r="ER64" s="51">
        <f t="shared" si="172"/>
        <v>100</v>
      </c>
      <c r="ES64" s="53">
        <f t="shared" si="173"/>
        <v>1.0022304850101609</v>
      </c>
    </row>
    <row r="65" spans="1:149" x14ac:dyDescent="0.45">
      <c r="A65" s="51" t="s">
        <v>825</v>
      </c>
      <c r="C65" s="51" t="s">
        <v>762</v>
      </c>
      <c r="D65" s="51" t="s">
        <v>820</v>
      </c>
      <c r="E65" s="51" t="s">
        <v>637</v>
      </c>
      <c r="F65" s="51" t="s">
        <v>826</v>
      </c>
      <c r="J65" s="75">
        <v>100</v>
      </c>
      <c r="K65" s="51">
        <f t="shared" si="112"/>
        <v>2</v>
      </c>
      <c r="L65" s="75">
        <v>1000</v>
      </c>
      <c r="M65" s="51">
        <f t="shared" si="113"/>
        <v>5</v>
      </c>
      <c r="O65" s="51" t="s">
        <v>828</v>
      </c>
      <c r="AA65" s="168">
        <v>1</v>
      </c>
      <c r="AB65" s="169">
        <f t="shared" si="147"/>
        <v>0.05</v>
      </c>
      <c r="AC65" s="195"/>
      <c r="AD65" s="72"/>
      <c r="AE65" s="316"/>
      <c r="AF65" s="72"/>
      <c r="AG65" s="195"/>
      <c r="AH65" s="72"/>
      <c r="AQ65" s="174" t="s">
        <v>824</v>
      </c>
      <c r="AR65" s="53">
        <v>0.96430000000000005</v>
      </c>
      <c r="AS65" s="53">
        <v>1.117</v>
      </c>
      <c r="AT65" s="48"/>
      <c r="AU65" s="48">
        <f t="shared" si="148"/>
        <v>1000</v>
      </c>
      <c r="AV65" s="48"/>
      <c r="AW65" s="48">
        <f t="shared" si="149"/>
        <v>964.30000000000007</v>
      </c>
      <c r="AX65" s="48">
        <f t="shared" si="150"/>
        <v>52.592180701058439</v>
      </c>
      <c r="AY65" s="48"/>
      <c r="AZ65" s="49"/>
      <c r="BB65" s="83" t="s">
        <v>723</v>
      </c>
      <c r="BD65" s="52">
        <v>57.032746630591639</v>
      </c>
      <c r="BE65" s="52">
        <v>0.58970536499182213</v>
      </c>
      <c r="BF65" s="52">
        <v>0.99228263347763346</v>
      </c>
      <c r="BG65" s="52">
        <v>4.7440560825320027E-2</v>
      </c>
      <c r="BH65" s="52">
        <v>19.18476559163059</v>
      </c>
      <c r="BI65" s="52">
        <v>0.35292676834013803</v>
      </c>
      <c r="BJ65" s="52"/>
      <c r="BK65" s="52"/>
      <c r="BL65" s="52"/>
      <c r="BM65" s="52"/>
      <c r="BN65" s="52">
        <v>3.9113264466089466</v>
      </c>
      <c r="BO65" s="52">
        <v>0.27602152906700222</v>
      </c>
      <c r="BP65" s="52">
        <v>0.21741175685425682</v>
      </c>
      <c r="BQ65" s="52">
        <v>0.15241493555826421</v>
      </c>
      <c r="BR65" s="52">
        <v>0.89529281746031752</v>
      </c>
      <c r="BS65" s="52">
        <v>6.2146024244722535E-2</v>
      </c>
      <c r="BT65" s="52"/>
      <c r="BU65" s="52"/>
      <c r="BV65" s="52"/>
      <c r="BW65" s="52"/>
      <c r="BX65" s="52">
        <v>2.6092503138528138</v>
      </c>
      <c r="BY65" s="52">
        <v>0.20042360601098963</v>
      </c>
      <c r="BZ65" s="52">
        <v>8.1510315548340539</v>
      </c>
      <c r="CA65" s="52">
        <v>0.29154097736024798</v>
      </c>
      <c r="CB65" s="52">
        <v>4.5879013203463197</v>
      </c>
      <c r="CC65" s="52">
        <v>0.15363738890150877</v>
      </c>
      <c r="CD65" s="52">
        <v>0.38735494588744585</v>
      </c>
      <c r="CE65" s="52">
        <v>0.16670733617151964</v>
      </c>
      <c r="CF65" s="52"/>
      <c r="CG65" s="52"/>
      <c r="CH65" s="52"/>
      <c r="CI65" s="52"/>
      <c r="CJ65" s="52"/>
      <c r="CK65" s="52"/>
      <c r="CL65" s="52"/>
      <c r="CM65" s="52"/>
      <c r="CN65" s="52"/>
      <c r="CO65" s="52"/>
      <c r="CP65" s="52"/>
      <c r="CQ65" s="52"/>
      <c r="CR65" s="52"/>
      <c r="CS65" s="52"/>
      <c r="CT65" s="52"/>
      <c r="CU65" s="52"/>
      <c r="CV65" s="52"/>
      <c r="CW65" s="52"/>
      <c r="CX65" s="52"/>
      <c r="CY65" s="52"/>
      <c r="CZ65" s="52"/>
      <c r="DA65" s="52"/>
      <c r="DB65" s="52"/>
      <c r="DC65" s="52"/>
      <c r="DD65" s="52"/>
      <c r="DE65" s="52"/>
      <c r="DF65" s="52"/>
      <c r="DG65" s="52"/>
      <c r="DH65" s="52">
        <v>98.234601634199166</v>
      </c>
      <c r="DI65" s="52">
        <v>0.69617287699755148</v>
      </c>
      <c r="DJ65" s="52">
        <v>1.7653983658008654</v>
      </c>
      <c r="DK65" s="52"/>
      <c r="DL65" s="51" t="s">
        <v>827</v>
      </c>
      <c r="DO65" s="356">
        <v>4.2753955110415758</v>
      </c>
      <c r="DP65" s="52">
        <f t="shared" si="151"/>
        <v>0.21376977555207877</v>
      </c>
      <c r="DU65" s="52"/>
      <c r="DX65" s="337">
        <f t="shared" si="152"/>
        <v>58.057696251436106</v>
      </c>
      <c r="DY65" s="53">
        <f t="shared" si="153"/>
        <v>0.72777145534824517</v>
      </c>
      <c r="DZ65" s="337">
        <f t="shared" si="154"/>
        <v>1.010115190544207</v>
      </c>
      <c r="EA65" s="53">
        <f t="shared" si="155"/>
        <v>4.8820800669603079E-2</v>
      </c>
      <c r="EB65" s="337">
        <f t="shared" si="156"/>
        <v>19.529539767535077</v>
      </c>
      <c r="EC65" s="53">
        <f t="shared" si="157"/>
        <v>0.38500616137030125</v>
      </c>
      <c r="ED65" s="337">
        <f t="shared" si="158"/>
        <v>3.9816178633000807</v>
      </c>
      <c r="EE65" s="53">
        <f t="shared" si="159"/>
        <v>0.28239525017172568</v>
      </c>
      <c r="EF65" s="337">
        <f t="shared" si="160"/>
        <v>0.22131891740533877</v>
      </c>
      <c r="EG65" s="53">
        <f t="shared" si="161"/>
        <v>0.15516194966438801</v>
      </c>
      <c r="EH65" s="337">
        <f t="shared" si="162"/>
        <v>0.9113823465118347</v>
      </c>
      <c r="EI65" s="53">
        <f t="shared" si="163"/>
        <v>6.3591717688750812E-2</v>
      </c>
      <c r="EJ65" s="337">
        <f t="shared" si="164"/>
        <v>2.6561417977435311</v>
      </c>
      <c r="EK65" s="53">
        <f t="shared" si="165"/>
        <v>0.20489197533617157</v>
      </c>
      <c r="EL65" s="337">
        <f t="shared" si="166"/>
        <v>8.2975157625074267</v>
      </c>
      <c r="EM65" s="53">
        <f t="shared" si="167"/>
        <v>0.30254979406902172</v>
      </c>
      <c r="EN65" s="337">
        <f t="shared" si="168"/>
        <v>4.6703516317300346</v>
      </c>
      <c r="EO65" s="53">
        <f t="shared" si="169"/>
        <v>0.15986229466722876</v>
      </c>
      <c r="EP65" s="337">
        <f t="shared" si="170"/>
        <v>0.39431619759589165</v>
      </c>
      <c r="EQ65" s="53">
        <f t="shared" si="171"/>
        <v>0.16972628121052044</v>
      </c>
      <c r="ER65" s="51">
        <f t="shared" si="172"/>
        <v>100</v>
      </c>
      <c r="ES65" s="53">
        <f t="shared" si="173"/>
        <v>1.0022304850101609</v>
      </c>
    </row>
    <row r="66" spans="1:149" s="101" customFormat="1" ht="14.65" thickBot="1" x14ac:dyDescent="0.5">
      <c r="A66" s="101" t="s">
        <v>825</v>
      </c>
      <c r="B66" s="177"/>
      <c r="C66" s="101" t="s">
        <v>762</v>
      </c>
      <c r="D66" s="101" t="s">
        <v>820</v>
      </c>
      <c r="E66" s="101" t="s">
        <v>637</v>
      </c>
      <c r="F66" s="101" t="s">
        <v>826</v>
      </c>
      <c r="J66" s="298">
        <v>10</v>
      </c>
      <c r="K66" s="101">
        <f t="shared" si="112"/>
        <v>2</v>
      </c>
      <c r="L66" s="298">
        <v>1000</v>
      </c>
      <c r="M66" s="101">
        <f t="shared" si="113"/>
        <v>5</v>
      </c>
      <c r="O66" s="101" t="s">
        <v>828</v>
      </c>
      <c r="Q66" s="126"/>
      <c r="R66" s="126"/>
      <c r="S66" s="140"/>
      <c r="AA66" s="194">
        <v>1</v>
      </c>
      <c r="AB66" s="290">
        <f t="shared" si="147"/>
        <v>0.05</v>
      </c>
      <c r="AC66" s="197"/>
      <c r="AD66" s="102"/>
      <c r="AE66" s="317"/>
      <c r="AF66" s="102"/>
      <c r="AG66" s="197"/>
      <c r="AH66" s="102"/>
      <c r="AQ66" s="177" t="s">
        <v>824</v>
      </c>
      <c r="AR66" s="135">
        <v>0.92</v>
      </c>
      <c r="AS66" s="135">
        <v>1.0209999999999999</v>
      </c>
      <c r="AT66" s="63"/>
      <c r="AU66" s="63">
        <f t="shared" si="148"/>
        <v>100</v>
      </c>
      <c r="AV66" s="63"/>
      <c r="AW66" s="63">
        <f t="shared" si="149"/>
        <v>92</v>
      </c>
      <c r="AX66" s="63">
        <f t="shared" si="150"/>
        <v>18.984394285438619</v>
      </c>
      <c r="AY66" s="63"/>
      <c r="AZ66" s="136"/>
      <c r="BA66" s="177"/>
      <c r="BB66" s="137" t="s">
        <v>723</v>
      </c>
      <c r="BC66" s="177"/>
      <c r="BD66" s="138">
        <v>57.032746630591639</v>
      </c>
      <c r="BE66" s="138">
        <v>0.58970536499182213</v>
      </c>
      <c r="BF66" s="138">
        <v>0.99228263347763346</v>
      </c>
      <c r="BG66" s="138">
        <v>4.7440560825320027E-2</v>
      </c>
      <c r="BH66" s="138">
        <v>19.18476559163059</v>
      </c>
      <c r="BI66" s="138">
        <v>0.35292676834013803</v>
      </c>
      <c r="BJ66" s="138"/>
      <c r="BK66" s="138"/>
      <c r="BL66" s="138"/>
      <c r="BM66" s="138"/>
      <c r="BN66" s="138">
        <v>3.9113264466089466</v>
      </c>
      <c r="BO66" s="138">
        <v>0.27602152906700222</v>
      </c>
      <c r="BP66" s="138">
        <v>0.21741175685425682</v>
      </c>
      <c r="BQ66" s="138">
        <v>0.15241493555826421</v>
      </c>
      <c r="BR66" s="138">
        <v>0.89529281746031752</v>
      </c>
      <c r="BS66" s="138">
        <v>6.2146024244722535E-2</v>
      </c>
      <c r="BT66" s="138"/>
      <c r="BU66" s="138"/>
      <c r="BV66" s="138"/>
      <c r="BW66" s="138"/>
      <c r="BX66" s="138">
        <v>2.6092503138528138</v>
      </c>
      <c r="BY66" s="138">
        <v>0.20042360601098963</v>
      </c>
      <c r="BZ66" s="138">
        <v>8.1510315548340539</v>
      </c>
      <c r="CA66" s="138">
        <v>0.29154097736024798</v>
      </c>
      <c r="CB66" s="138">
        <v>4.5879013203463197</v>
      </c>
      <c r="CC66" s="138">
        <v>0.15363738890150877</v>
      </c>
      <c r="CD66" s="138">
        <v>0.38735494588744585</v>
      </c>
      <c r="CE66" s="138">
        <v>0.16670733617151964</v>
      </c>
      <c r="CF66" s="138"/>
      <c r="CG66" s="138"/>
      <c r="CH66" s="138"/>
      <c r="CI66" s="138"/>
      <c r="CJ66" s="138"/>
      <c r="CK66" s="138"/>
      <c r="CL66" s="138"/>
      <c r="CM66" s="138"/>
      <c r="CN66" s="138"/>
      <c r="CO66" s="138"/>
      <c r="CP66" s="138"/>
      <c r="CQ66" s="138"/>
      <c r="CR66" s="138"/>
      <c r="CS66" s="138"/>
      <c r="CT66" s="138"/>
      <c r="CU66" s="138"/>
      <c r="CV66" s="138"/>
      <c r="CW66" s="138"/>
      <c r="CX66" s="138"/>
      <c r="CY66" s="138"/>
      <c r="CZ66" s="138"/>
      <c r="DA66" s="138"/>
      <c r="DB66" s="138"/>
      <c r="DC66" s="138"/>
      <c r="DD66" s="138"/>
      <c r="DE66" s="138"/>
      <c r="DF66" s="138"/>
      <c r="DG66" s="138"/>
      <c r="DH66" s="138">
        <v>98.234601634199166</v>
      </c>
      <c r="DI66" s="138">
        <v>0.69617287699755148</v>
      </c>
      <c r="DJ66" s="138">
        <v>1.7653983658008654</v>
      </c>
      <c r="DK66" s="138"/>
      <c r="DL66" s="101" t="s">
        <v>827</v>
      </c>
      <c r="DO66" s="357">
        <v>0.75385346081362015</v>
      </c>
      <c r="DP66" s="138">
        <f t="shared" si="151"/>
        <v>3.769267304068101E-2</v>
      </c>
      <c r="DQ66" s="347"/>
      <c r="DS66" s="308"/>
      <c r="DU66" s="138"/>
      <c r="DW66" s="177"/>
      <c r="DX66" s="338">
        <f t="shared" si="152"/>
        <v>58.057696251436106</v>
      </c>
      <c r="DY66" s="135">
        <f t="shared" si="153"/>
        <v>0.72777145534824517</v>
      </c>
      <c r="DZ66" s="338">
        <f t="shared" si="154"/>
        <v>1.010115190544207</v>
      </c>
      <c r="EA66" s="135">
        <f t="shared" si="155"/>
        <v>4.8820800669603079E-2</v>
      </c>
      <c r="EB66" s="338">
        <f t="shared" si="156"/>
        <v>19.529539767535077</v>
      </c>
      <c r="EC66" s="135">
        <f t="shared" si="157"/>
        <v>0.38500616137030125</v>
      </c>
      <c r="ED66" s="338">
        <f t="shared" si="158"/>
        <v>3.9816178633000807</v>
      </c>
      <c r="EE66" s="135">
        <f t="shared" si="159"/>
        <v>0.28239525017172568</v>
      </c>
      <c r="EF66" s="338">
        <f t="shared" si="160"/>
        <v>0.22131891740533877</v>
      </c>
      <c r="EG66" s="135">
        <f t="shared" si="161"/>
        <v>0.15516194966438801</v>
      </c>
      <c r="EH66" s="338">
        <f t="shared" si="162"/>
        <v>0.9113823465118347</v>
      </c>
      <c r="EI66" s="135">
        <f t="shared" si="163"/>
        <v>6.3591717688750812E-2</v>
      </c>
      <c r="EJ66" s="338">
        <f t="shared" si="164"/>
        <v>2.6561417977435311</v>
      </c>
      <c r="EK66" s="135">
        <f t="shared" si="165"/>
        <v>0.20489197533617157</v>
      </c>
      <c r="EL66" s="338">
        <f t="shared" si="166"/>
        <v>8.2975157625074267</v>
      </c>
      <c r="EM66" s="135">
        <f t="shared" si="167"/>
        <v>0.30254979406902172</v>
      </c>
      <c r="EN66" s="338">
        <f t="shared" si="168"/>
        <v>4.6703516317300346</v>
      </c>
      <c r="EO66" s="135">
        <f t="shared" si="169"/>
        <v>0.15986229466722876</v>
      </c>
      <c r="EP66" s="338">
        <f t="shared" si="170"/>
        <v>0.39431619759589165</v>
      </c>
      <c r="EQ66" s="135">
        <f t="shared" si="171"/>
        <v>0.16972628121052044</v>
      </c>
      <c r="ER66" s="101">
        <f t="shared" si="172"/>
        <v>100</v>
      </c>
      <c r="ES66" s="135">
        <f t="shared" si="173"/>
        <v>1.0022304850101609</v>
      </c>
    </row>
    <row r="67" spans="1:149" s="77" customFormat="1" x14ac:dyDescent="0.45">
      <c r="A67" s="78" t="s">
        <v>1052</v>
      </c>
      <c r="B67" s="178" t="s">
        <v>1053</v>
      </c>
      <c r="C67" s="77" t="s">
        <v>3648</v>
      </c>
      <c r="D67" s="77" t="s">
        <v>3584</v>
      </c>
      <c r="E67" s="77" t="s">
        <v>637</v>
      </c>
      <c r="F67" s="78" t="s">
        <v>1098</v>
      </c>
      <c r="G67" s="72" t="s">
        <v>3363</v>
      </c>
      <c r="H67" s="77" t="s">
        <v>1100</v>
      </c>
      <c r="I67" s="78"/>
      <c r="J67" s="304">
        <v>10.3</v>
      </c>
      <c r="L67" s="300">
        <v>1180</v>
      </c>
      <c r="P67" s="87" t="s">
        <v>1374</v>
      </c>
      <c r="Q67" s="125"/>
      <c r="R67" s="125"/>
      <c r="S67" s="116"/>
      <c r="AA67" s="195"/>
      <c r="AB67" s="195"/>
      <c r="AC67" s="195"/>
      <c r="AD67" s="72"/>
      <c r="AE67" s="316">
        <v>1</v>
      </c>
      <c r="AF67" s="195"/>
      <c r="AG67" s="195">
        <v>0</v>
      </c>
      <c r="AH67" s="72"/>
      <c r="AQ67" s="178"/>
      <c r="AR67" s="66">
        <v>0.99</v>
      </c>
      <c r="AS67" s="66">
        <v>1.02</v>
      </c>
      <c r="AU67" s="48">
        <v>103</v>
      </c>
      <c r="AV67" s="48"/>
      <c r="AW67" s="276">
        <v>101.97</v>
      </c>
      <c r="AX67" s="48">
        <v>19.824720012029729</v>
      </c>
      <c r="AY67" s="48"/>
      <c r="BA67" s="178"/>
      <c r="BB67" s="98" t="s">
        <v>722</v>
      </c>
      <c r="BC67" s="270" t="s">
        <v>1126</v>
      </c>
      <c r="BD67" s="72">
        <v>63.241399999999999</v>
      </c>
      <c r="BH67" s="72">
        <v>14.196999999999999</v>
      </c>
      <c r="BN67" s="72"/>
      <c r="BX67" s="72">
        <v>21.8416</v>
      </c>
      <c r="BZ67" s="72"/>
      <c r="CA67" s="72"/>
      <c r="CB67" s="72"/>
      <c r="CF67" s="72"/>
      <c r="CG67" s="72"/>
      <c r="CH67" s="72"/>
      <c r="CI67" s="72"/>
      <c r="CJ67" s="72"/>
      <c r="CK67" s="72"/>
      <c r="CL67" s="72"/>
      <c r="CM67" s="72"/>
      <c r="CN67" s="72"/>
      <c r="CO67" s="72"/>
      <c r="CP67" s="72"/>
      <c r="CQ67" s="72"/>
      <c r="CR67" s="72"/>
      <c r="CS67" s="72"/>
      <c r="CT67" s="72"/>
      <c r="CU67" s="72"/>
      <c r="CV67" s="72"/>
      <c r="CW67" s="72"/>
      <c r="CX67" s="72"/>
      <c r="CY67" s="72"/>
      <c r="CZ67" s="72"/>
      <c r="DA67" s="72"/>
      <c r="DB67" s="72"/>
      <c r="DC67" s="72"/>
      <c r="DD67" s="72"/>
      <c r="DE67" s="72"/>
      <c r="DF67" s="72"/>
      <c r="DG67" s="72"/>
      <c r="DH67" s="77">
        <f>SUM(BD67:CB67)</f>
        <v>99.28</v>
      </c>
      <c r="DJ67" s="77">
        <f>IF(AND(DH67&lt;100, DH67&gt;0), 100-DH67, 0)</f>
        <v>0.71999999999999886</v>
      </c>
      <c r="DL67" s="77" t="s">
        <v>827</v>
      </c>
      <c r="DO67" s="358">
        <v>0.72</v>
      </c>
      <c r="DP67" s="72">
        <v>0.1</v>
      </c>
      <c r="DQ67" s="348"/>
      <c r="DS67" s="246"/>
      <c r="DU67" s="96"/>
      <c r="DW67" s="178"/>
      <c r="DX67" s="304">
        <f t="shared" ref="DX67" si="174">BD67/$DH67*100</f>
        <v>63.70004029008863</v>
      </c>
      <c r="DY67" s="77">
        <f t="shared" ref="DY67" si="175">DX67*SQRT(((BE67/BD67)^2)+(($DI67/$DH67)^2))</f>
        <v>0</v>
      </c>
      <c r="DZ67" s="304">
        <f t="shared" ref="DZ67" si="176">BF67/$DH67*100</f>
        <v>0</v>
      </c>
      <c r="EA67" s="77" t="e">
        <f t="shared" ref="EA67" si="177">DZ67*SQRT(((BG67/BF67)^2)+(($DI67/$DH67)^2))</f>
        <v>#DIV/0!</v>
      </c>
      <c r="EB67" s="304">
        <f t="shared" ref="EB67" si="178">BH67/$DH67*100</f>
        <v>14.299959709911361</v>
      </c>
      <c r="EC67" s="77">
        <f t="shared" ref="EC67" si="179">EB67*SQRT(((BI67/BH67)^2)+(($DI67/$DH67)^2))</f>
        <v>0</v>
      </c>
      <c r="ED67" s="304">
        <f t="shared" ref="ED67" si="180">BN67/$DH67*100</f>
        <v>0</v>
      </c>
      <c r="EE67" s="77" t="e">
        <f t="shared" ref="EE67" si="181">ED67*SQRT(((BO67/BN67)^2)+(($DI67/$DH67)^2))</f>
        <v>#DIV/0!</v>
      </c>
      <c r="EF67" s="304">
        <f t="shared" ref="EF67" si="182">BP67/$DH67*100</f>
        <v>0</v>
      </c>
      <c r="EG67" s="77" t="e">
        <f t="shared" ref="EG67" si="183">EF67*SQRT(((BQ67/BP67)^2)+(($DI67/$DH67)^2))</f>
        <v>#DIV/0!</v>
      </c>
      <c r="EH67" s="304">
        <f t="shared" ref="EH67" si="184">BR67/$DH67*100</f>
        <v>0</v>
      </c>
      <c r="EI67" s="77" t="e">
        <f t="shared" ref="EI67" si="185">EH67*SQRT(((BS67/BR67)^2)+(($DI67/$DH67)^2))</f>
        <v>#DIV/0!</v>
      </c>
      <c r="EJ67" s="304">
        <f t="shared" ref="EJ67" si="186">BX67/$DH67*100</f>
        <v>22</v>
      </c>
      <c r="EK67" s="77">
        <f t="shared" ref="EK67" si="187">EJ67*SQRT(((BY67/BX67)^2)+(($DI67/$DH67)^2))</f>
        <v>0</v>
      </c>
      <c r="EL67" s="304">
        <f t="shared" ref="EL67" si="188">BZ67/$DH67*100</f>
        <v>0</v>
      </c>
      <c r="EM67" s="77" t="e">
        <f t="shared" ref="EM67" si="189">EL67*SQRT(((CA67/BZ67)^2)+(($DI67/$DH67)^2))</f>
        <v>#DIV/0!</v>
      </c>
      <c r="EN67" s="304">
        <f t="shared" ref="EN67" si="190">CB67/$DH67*100</f>
        <v>0</v>
      </c>
      <c r="EO67" s="77" t="e">
        <f t="shared" ref="EO67" si="191">EN67*SQRT(((CC67/CB67)^2)+(($DI67/$DH67)^2))</f>
        <v>#DIV/0!</v>
      </c>
      <c r="EP67" s="304">
        <f t="shared" ref="EP67" si="192">CD67/$DH67*100</f>
        <v>0</v>
      </c>
      <c r="EQ67" s="77" t="e">
        <f t="shared" ref="EQ67" si="193">EP67*SQRT(((CE67/CD67)^2)+(($DI67/$DH67)^2))</f>
        <v>#DIV/0!</v>
      </c>
      <c r="ER67" s="77">
        <f t="shared" ref="ER67" si="194">DH67/$DH67*100</f>
        <v>100</v>
      </c>
      <c r="ES67" s="77">
        <f t="shared" ref="ES67" si="195">ER67*SQRT(((DI67/DH67)^2)+(($DI67/$DH67)^2))</f>
        <v>0</v>
      </c>
    </row>
    <row r="68" spans="1:149" x14ac:dyDescent="0.45">
      <c r="A68" s="78" t="s">
        <v>1052</v>
      </c>
      <c r="B68" s="174" t="s">
        <v>1053</v>
      </c>
      <c r="C68" s="77" t="s">
        <v>3648</v>
      </c>
      <c r="D68" s="77" t="s">
        <v>3584</v>
      </c>
      <c r="E68" s="51" t="s">
        <v>637</v>
      </c>
      <c r="F68" s="78" t="s">
        <v>1054</v>
      </c>
      <c r="G68" s="72" t="s">
        <v>3363</v>
      </c>
      <c r="H68" s="77" t="s">
        <v>1100</v>
      </c>
      <c r="I68" s="78"/>
      <c r="J68" s="75">
        <v>25.8</v>
      </c>
      <c r="L68" s="300">
        <v>1180</v>
      </c>
      <c r="P68" s="72" t="s">
        <v>1374</v>
      </c>
      <c r="AA68" s="195"/>
      <c r="AB68" s="195"/>
      <c r="AC68" s="195"/>
      <c r="AD68" s="72"/>
      <c r="AE68" s="316">
        <v>1</v>
      </c>
      <c r="AF68" s="195"/>
      <c r="AG68" s="195">
        <v>0</v>
      </c>
      <c r="AH68" s="72"/>
      <c r="AQ68" s="178"/>
      <c r="AR68" s="53">
        <v>0.99</v>
      </c>
      <c r="AS68" s="53">
        <v>1.06</v>
      </c>
      <c r="AU68" s="48">
        <v>258</v>
      </c>
      <c r="AW68" s="48">
        <v>255.42</v>
      </c>
      <c r="AX68" s="49">
        <v>19.943187716037595</v>
      </c>
      <c r="BB68" s="98" t="s">
        <v>722</v>
      </c>
      <c r="BC68" s="270" t="s">
        <v>1126</v>
      </c>
      <c r="BD68" s="72">
        <v>62.655299999999997</v>
      </c>
      <c r="BH68" s="72">
        <v>14.0655</v>
      </c>
      <c r="BN68" s="72"/>
      <c r="BX68" s="72">
        <v>21.639199999999999</v>
      </c>
      <c r="BZ68" s="72"/>
      <c r="CA68" s="72"/>
      <c r="CB68" s="72"/>
      <c r="CF68" s="72"/>
      <c r="CG68" s="72"/>
      <c r="CH68" s="72"/>
      <c r="CI68" s="72"/>
      <c r="CJ68" s="72"/>
      <c r="CK68" s="72"/>
      <c r="CL68" s="72"/>
      <c r="CM68" s="72"/>
      <c r="CN68" s="72"/>
      <c r="CO68" s="72"/>
      <c r="CP68" s="72"/>
      <c r="CQ68" s="72"/>
      <c r="CR68" s="72"/>
      <c r="CS68" s="72"/>
      <c r="CT68" s="72"/>
      <c r="CU68" s="72"/>
      <c r="CV68" s="72"/>
      <c r="CW68" s="72"/>
      <c r="CX68" s="72"/>
      <c r="CY68" s="72"/>
      <c r="CZ68" s="72"/>
      <c r="DA68" s="72"/>
      <c r="DB68" s="72"/>
      <c r="DC68" s="72"/>
      <c r="DD68" s="72"/>
      <c r="DE68" s="72"/>
      <c r="DF68" s="72"/>
      <c r="DG68" s="72"/>
      <c r="DH68" s="77">
        <f t="shared" ref="DH68:DH111" si="196">SUM(BD68:CB68)</f>
        <v>98.36</v>
      </c>
      <c r="DJ68" s="77">
        <f t="shared" ref="DJ68:DJ129" si="197">IF(AND(DH68&lt;100, DH68&gt;0), 100-DH68, 0)</f>
        <v>1.6400000000000006</v>
      </c>
      <c r="DL68" s="51" t="s">
        <v>827</v>
      </c>
      <c r="DO68" s="358">
        <v>1.64</v>
      </c>
      <c r="DP68" s="72">
        <v>0.3</v>
      </c>
      <c r="DU68" s="52"/>
      <c r="DX68" s="75">
        <f t="shared" ref="DX68:DX131" si="198">BD68/$DH68*100</f>
        <v>63.699979666531107</v>
      </c>
      <c r="DY68" s="51">
        <f t="shared" ref="DY68:DY131" si="199">DX68*SQRT(((BE68/BD68)^2)+(($DI68/$DH68)^2))</f>
        <v>0</v>
      </c>
      <c r="DZ68" s="75">
        <f t="shared" ref="DZ68:DZ131" si="200">BF68/$DH68*100</f>
        <v>0</v>
      </c>
      <c r="EA68" s="51" t="e">
        <f t="shared" ref="EA68:EA131" si="201">DZ68*SQRT(((BG68/BF68)^2)+(($DI68/$DH68)^2))</f>
        <v>#DIV/0!</v>
      </c>
      <c r="EB68" s="75">
        <f t="shared" ref="EB68:EB131" si="202">BH68/$DH68*100</f>
        <v>14.300020333468892</v>
      </c>
      <c r="EC68" s="51">
        <f t="shared" ref="EC68:EC131" si="203">EB68*SQRT(((BI68/BH68)^2)+(($DI68/$DH68)^2))</f>
        <v>0</v>
      </c>
      <c r="ED68" s="75">
        <f t="shared" ref="ED68:ED131" si="204">BN68/$DH68*100</f>
        <v>0</v>
      </c>
      <c r="EE68" s="51" t="e">
        <f t="shared" ref="EE68:EE131" si="205">ED68*SQRT(((BO68/BN68)^2)+(($DI68/$DH68)^2))</f>
        <v>#DIV/0!</v>
      </c>
      <c r="EF68" s="75">
        <f t="shared" ref="EF68:EF131" si="206">BP68/$DH68*100</f>
        <v>0</v>
      </c>
      <c r="EG68" s="51" t="e">
        <f t="shared" ref="EG68:EG131" si="207">EF68*SQRT(((BQ68/BP68)^2)+(($DI68/$DH68)^2))</f>
        <v>#DIV/0!</v>
      </c>
      <c r="EH68" s="75">
        <f t="shared" ref="EH68:EH131" si="208">BR68/$DH68*100</f>
        <v>0</v>
      </c>
      <c r="EI68" s="51" t="e">
        <f t="shared" ref="EI68:EI131" si="209">EH68*SQRT(((BS68/BR68)^2)+(($DI68/$DH68)^2))</f>
        <v>#DIV/0!</v>
      </c>
      <c r="EJ68" s="75">
        <f t="shared" ref="EJ68:EJ131" si="210">BX68/$DH68*100</f>
        <v>22</v>
      </c>
      <c r="EK68" s="51">
        <f t="shared" ref="EK68:EK131" si="211">EJ68*SQRT(((BY68/BX68)^2)+(($DI68/$DH68)^2))</f>
        <v>0</v>
      </c>
      <c r="EL68" s="75">
        <f t="shared" ref="EL68:EL131" si="212">BZ68/$DH68*100</f>
        <v>0</v>
      </c>
      <c r="EM68" s="51" t="e">
        <f t="shared" ref="EM68:EM131" si="213">EL68*SQRT(((CA68/BZ68)^2)+(($DI68/$DH68)^2))</f>
        <v>#DIV/0!</v>
      </c>
      <c r="EN68" s="75">
        <f t="shared" ref="EN68:EN131" si="214">CB68/$DH68*100</f>
        <v>0</v>
      </c>
      <c r="EO68" s="51" t="e">
        <f t="shared" ref="EO68:EO131" si="215">EN68*SQRT(((CC68/CB68)^2)+(($DI68/$DH68)^2))</f>
        <v>#DIV/0!</v>
      </c>
      <c r="EP68" s="75">
        <f t="shared" ref="EP68:EP131" si="216">CD68/$DH68*100</f>
        <v>0</v>
      </c>
      <c r="EQ68" s="51" t="e">
        <f t="shared" ref="EQ68:EQ131" si="217">EP68*SQRT(((CE68/CD68)^2)+(($DI68/$DH68)^2))</f>
        <v>#DIV/0!</v>
      </c>
      <c r="ER68" s="51">
        <f t="shared" ref="ER68:ER131" si="218">DH68/$DH68*100</f>
        <v>100</v>
      </c>
      <c r="ES68" s="51">
        <f t="shared" ref="ES68:ES131" si="219">ER68*SQRT(((DI68/DH68)^2)+(($DI68/$DH68)^2))</f>
        <v>0</v>
      </c>
    </row>
    <row r="69" spans="1:149" x14ac:dyDescent="0.45">
      <c r="A69" s="78" t="s">
        <v>1052</v>
      </c>
      <c r="B69" s="174" t="s">
        <v>1053</v>
      </c>
      <c r="C69" s="77" t="s">
        <v>3648</v>
      </c>
      <c r="D69" s="77" t="s">
        <v>3584</v>
      </c>
      <c r="E69" s="51" t="s">
        <v>637</v>
      </c>
      <c r="F69" s="78" t="s">
        <v>1055</v>
      </c>
      <c r="G69" s="72" t="s">
        <v>3363</v>
      </c>
      <c r="H69" s="77" t="s">
        <v>1100</v>
      </c>
      <c r="I69" s="78"/>
      <c r="J69" s="75">
        <v>44.5</v>
      </c>
      <c r="L69" s="300">
        <v>1170</v>
      </c>
      <c r="P69" s="72" t="s">
        <v>1374</v>
      </c>
      <c r="AA69" s="195"/>
      <c r="AB69" s="195"/>
      <c r="AC69" s="195"/>
      <c r="AD69" s="72"/>
      <c r="AE69" s="316">
        <v>1</v>
      </c>
      <c r="AF69" s="195"/>
      <c r="AG69" s="195">
        <v>0</v>
      </c>
      <c r="AH69" s="72"/>
      <c r="AQ69" s="178"/>
      <c r="AR69" s="53">
        <v>0.99</v>
      </c>
      <c r="AS69" s="53">
        <v>1.0980000000000001</v>
      </c>
      <c r="AU69" s="48">
        <v>445</v>
      </c>
      <c r="AW69" s="48">
        <v>440.55</v>
      </c>
      <c r="AX69" s="49">
        <v>20.194507952397977</v>
      </c>
      <c r="BB69" s="98" t="s">
        <v>722</v>
      </c>
      <c r="BC69" s="270" t="s">
        <v>1126</v>
      </c>
      <c r="BD69" s="72">
        <v>62.018300000000004</v>
      </c>
      <c r="BH69" s="72">
        <v>13.922499999999999</v>
      </c>
      <c r="BN69" s="72"/>
      <c r="BX69" s="72">
        <v>21.4192</v>
      </c>
      <c r="BZ69" s="72"/>
      <c r="CA69" s="72"/>
      <c r="CB69" s="72"/>
      <c r="CF69" s="72"/>
      <c r="CG69" s="72"/>
      <c r="CH69" s="72"/>
      <c r="CI69" s="72"/>
      <c r="CJ69" s="72"/>
      <c r="CK69" s="72"/>
      <c r="CL69" s="72"/>
      <c r="CM69" s="72"/>
      <c r="CN69" s="72"/>
      <c r="CO69" s="72"/>
      <c r="CP69" s="72"/>
      <c r="CQ69" s="72"/>
      <c r="CR69" s="72"/>
      <c r="CS69" s="72"/>
      <c r="CT69" s="72"/>
      <c r="CU69" s="72"/>
      <c r="CV69" s="72"/>
      <c r="CW69" s="72"/>
      <c r="CX69" s="72"/>
      <c r="CY69" s="72"/>
      <c r="CZ69" s="72"/>
      <c r="DA69" s="72"/>
      <c r="DB69" s="72"/>
      <c r="DC69" s="72"/>
      <c r="DD69" s="72"/>
      <c r="DE69" s="72"/>
      <c r="DF69" s="72"/>
      <c r="DG69" s="72"/>
      <c r="DH69" s="77">
        <f t="shared" si="196"/>
        <v>97.36</v>
      </c>
      <c r="DJ69" s="77">
        <f t="shared" si="197"/>
        <v>2.6400000000000006</v>
      </c>
      <c r="DL69" s="51" t="s">
        <v>827</v>
      </c>
      <c r="DO69" s="358">
        <v>2.64</v>
      </c>
      <c r="DP69" s="72">
        <v>0.11</v>
      </c>
      <c r="DU69" s="52"/>
      <c r="DX69" s="75">
        <f t="shared" si="198"/>
        <v>63.699979457682829</v>
      </c>
      <c r="DY69" s="51">
        <f t="shared" si="199"/>
        <v>0</v>
      </c>
      <c r="DZ69" s="75">
        <f t="shared" si="200"/>
        <v>0</v>
      </c>
      <c r="EA69" s="51" t="e">
        <f t="shared" si="201"/>
        <v>#DIV/0!</v>
      </c>
      <c r="EB69" s="75">
        <f t="shared" si="202"/>
        <v>14.300020542317174</v>
      </c>
      <c r="EC69" s="51">
        <f t="shared" si="203"/>
        <v>0</v>
      </c>
      <c r="ED69" s="75">
        <f t="shared" si="204"/>
        <v>0</v>
      </c>
      <c r="EE69" s="51" t="e">
        <f t="shared" si="205"/>
        <v>#DIV/0!</v>
      </c>
      <c r="EF69" s="75">
        <f t="shared" si="206"/>
        <v>0</v>
      </c>
      <c r="EG69" s="51" t="e">
        <f t="shared" si="207"/>
        <v>#DIV/0!</v>
      </c>
      <c r="EH69" s="75">
        <f t="shared" si="208"/>
        <v>0</v>
      </c>
      <c r="EI69" s="51" t="e">
        <f t="shared" si="209"/>
        <v>#DIV/0!</v>
      </c>
      <c r="EJ69" s="75">
        <f t="shared" si="210"/>
        <v>22</v>
      </c>
      <c r="EK69" s="51">
        <f t="shared" si="211"/>
        <v>0</v>
      </c>
      <c r="EL69" s="75">
        <f t="shared" si="212"/>
        <v>0</v>
      </c>
      <c r="EM69" s="51" t="e">
        <f t="shared" si="213"/>
        <v>#DIV/0!</v>
      </c>
      <c r="EN69" s="75">
        <f t="shared" si="214"/>
        <v>0</v>
      </c>
      <c r="EO69" s="51" t="e">
        <f t="shared" si="215"/>
        <v>#DIV/0!</v>
      </c>
      <c r="EP69" s="75">
        <f t="shared" si="216"/>
        <v>0</v>
      </c>
      <c r="EQ69" s="51" t="e">
        <f t="shared" si="217"/>
        <v>#DIV/0!</v>
      </c>
      <c r="ER69" s="51">
        <f t="shared" si="218"/>
        <v>100</v>
      </c>
      <c r="ES69" s="51">
        <f t="shared" si="219"/>
        <v>0</v>
      </c>
    </row>
    <row r="70" spans="1:149" x14ac:dyDescent="0.45">
      <c r="A70" s="78" t="s">
        <v>1052</v>
      </c>
      <c r="B70" s="174" t="s">
        <v>1053</v>
      </c>
      <c r="C70" s="77" t="s">
        <v>3648</v>
      </c>
      <c r="D70" s="77" t="s">
        <v>3584</v>
      </c>
      <c r="E70" s="51" t="s">
        <v>637</v>
      </c>
      <c r="F70" s="78" t="s">
        <v>1056</v>
      </c>
      <c r="G70" s="72" t="s">
        <v>3363</v>
      </c>
      <c r="H70" s="77" t="s">
        <v>1100</v>
      </c>
      <c r="I70" s="78"/>
      <c r="J70" s="75">
        <v>60</v>
      </c>
      <c r="L70" s="300">
        <v>1191</v>
      </c>
      <c r="P70" s="72" t="s">
        <v>1374</v>
      </c>
      <c r="AA70" s="195"/>
      <c r="AB70" s="195"/>
      <c r="AC70" s="195"/>
      <c r="AD70" s="72"/>
      <c r="AE70" s="316">
        <v>1</v>
      </c>
      <c r="AF70" s="195"/>
      <c r="AG70" s="195">
        <v>0</v>
      </c>
      <c r="AH70" s="72"/>
      <c r="AQ70" s="178"/>
      <c r="AR70" s="53">
        <v>0.99</v>
      </c>
      <c r="AS70" s="53">
        <v>1.1359999999999999</v>
      </c>
      <c r="AU70" s="48">
        <v>600</v>
      </c>
      <c r="AW70" s="48">
        <v>594</v>
      </c>
      <c r="AX70" s="49">
        <v>20.465508231132443</v>
      </c>
      <c r="BB70" s="98" t="s">
        <v>722</v>
      </c>
      <c r="BC70" s="270" t="s">
        <v>1126</v>
      </c>
      <c r="BD70" s="72">
        <v>61.801699999999997</v>
      </c>
      <c r="BH70" s="72">
        <v>13.873900000000001</v>
      </c>
      <c r="BN70" s="72"/>
      <c r="BX70" s="72">
        <v>21.3444</v>
      </c>
      <c r="BZ70" s="72"/>
      <c r="CA70" s="72"/>
      <c r="CB70" s="72"/>
      <c r="CF70" s="72"/>
      <c r="CG70" s="72"/>
      <c r="CH70" s="72"/>
      <c r="CI70" s="72"/>
      <c r="CJ70" s="72"/>
      <c r="CK70" s="72"/>
      <c r="CL70" s="72"/>
      <c r="CM70" s="72"/>
      <c r="CN70" s="72"/>
      <c r="CO70" s="72"/>
      <c r="CP70" s="72"/>
      <c r="CQ70" s="72"/>
      <c r="CR70" s="72"/>
      <c r="CS70" s="72"/>
      <c r="CT70" s="72"/>
      <c r="CU70" s="72"/>
      <c r="CV70" s="72"/>
      <c r="CW70" s="72"/>
      <c r="CX70" s="72"/>
      <c r="CY70" s="72"/>
      <c r="CZ70" s="72"/>
      <c r="DA70" s="72"/>
      <c r="DB70" s="72"/>
      <c r="DC70" s="72"/>
      <c r="DD70" s="72"/>
      <c r="DE70" s="72"/>
      <c r="DF70" s="72"/>
      <c r="DG70" s="72"/>
      <c r="DH70" s="77">
        <f t="shared" si="196"/>
        <v>97.02000000000001</v>
      </c>
      <c r="DJ70" s="77">
        <f t="shared" si="197"/>
        <v>2.9799999999999898</v>
      </c>
      <c r="DL70" s="51" t="s">
        <v>827</v>
      </c>
      <c r="DO70" s="358">
        <v>2.98</v>
      </c>
      <c r="DP70" s="72">
        <v>0.05</v>
      </c>
      <c r="DU70" s="52"/>
      <c r="DX70" s="75">
        <f t="shared" si="198"/>
        <v>63.69995877138733</v>
      </c>
      <c r="DY70" s="51">
        <f t="shared" si="199"/>
        <v>0</v>
      </c>
      <c r="DZ70" s="75">
        <f t="shared" si="200"/>
        <v>0</v>
      </c>
      <c r="EA70" s="51" t="e">
        <f t="shared" si="201"/>
        <v>#DIV/0!</v>
      </c>
      <c r="EB70" s="75">
        <f t="shared" si="202"/>
        <v>14.300041228612656</v>
      </c>
      <c r="EC70" s="51">
        <f t="shared" si="203"/>
        <v>0</v>
      </c>
      <c r="ED70" s="75">
        <f t="shared" si="204"/>
        <v>0</v>
      </c>
      <c r="EE70" s="51" t="e">
        <f t="shared" si="205"/>
        <v>#DIV/0!</v>
      </c>
      <c r="EF70" s="75">
        <f t="shared" si="206"/>
        <v>0</v>
      </c>
      <c r="EG70" s="51" t="e">
        <f t="shared" si="207"/>
        <v>#DIV/0!</v>
      </c>
      <c r="EH70" s="75">
        <f t="shared" si="208"/>
        <v>0</v>
      </c>
      <c r="EI70" s="51" t="e">
        <f t="shared" si="209"/>
        <v>#DIV/0!</v>
      </c>
      <c r="EJ70" s="75">
        <f t="shared" si="210"/>
        <v>21.999999999999996</v>
      </c>
      <c r="EK70" s="51">
        <f t="shared" si="211"/>
        <v>0</v>
      </c>
      <c r="EL70" s="75">
        <f t="shared" si="212"/>
        <v>0</v>
      </c>
      <c r="EM70" s="51" t="e">
        <f t="shared" si="213"/>
        <v>#DIV/0!</v>
      </c>
      <c r="EN70" s="75">
        <f t="shared" si="214"/>
        <v>0</v>
      </c>
      <c r="EO70" s="51" t="e">
        <f t="shared" si="215"/>
        <v>#DIV/0!</v>
      </c>
      <c r="EP70" s="75">
        <f t="shared" si="216"/>
        <v>0</v>
      </c>
      <c r="EQ70" s="51" t="e">
        <f t="shared" si="217"/>
        <v>#DIV/0!</v>
      </c>
      <c r="ER70" s="51">
        <f t="shared" si="218"/>
        <v>100</v>
      </c>
      <c r="ES70" s="51">
        <f t="shared" si="219"/>
        <v>0</v>
      </c>
    </row>
    <row r="71" spans="1:149" x14ac:dyDescent="0.45">
      <c r="A71" s="78" t="s">
        <v>1052</v>
      </c>
      <c r="B71" s="174" t="s">
        <v>1053</v>
      </c>
      <c r="C71" s="77" t="s">
        <v>3648</v>
      </c>
      <c r="D71" s="77" t="s">
        <v>3584</v>
      </c>
      <c r="E71" s="51" t="s">
        <v>637</v>
      </c>
      <c r="F71" s="78" t="s">
        <v>1057</v>
      </c>
      <c r="G71" s="72" t="s">
        <v>3363</v>
      </c>
      <c r="H71" s="77" t="s">
        <v>1100</v>
      </c>
      <c r="I71" s="78"/>
      <c r="J71" s="75">
        <v>75.2</v>
      </c>
      <c r="L71" s="300">
        <v>1181</v>
      </c>
      <c r="P71" s="72" t="s">
        <v>1374</v>
      </c>
      <c r="AA71" s="195"/>
      <c r="AB71" s="195"/>
      <c r="AC71" s="195"/>
      <c r="AD71" s="72"/>
      <c r="AE71" s="316">
        <v>1</v>
      </c>
      <c r="AF71" s="195"/>
      <c r="AG71" s="195">
        <v>0</v>
      </c>
      <c r="AH71" s="72"/>
      <c r="AQ71" s="178"/>
      <c r="AR71" s="53">
        <v>0.98780000000000001</v>
      </c>
      <c r="AS71" s="53">
        <v>1.1759999999999999</v>
      </c>
      <c r="AU71" s="48">
        <v>752</v>
      </c>
      <c r="AW71" s="48">
        <v>742.82560000000001</v>
      </c>
      <c r="AX71" s="49">
        <v>20.717883008364026</v>
      </c>
      <c r="BB71" s="98" t="s">
        <v>722</v>
      </c>
      <c r="BC71" s="270" t="s">
        <v>1126</v>
      </c>
      <c r="BD71" s="72">
        <v>61.566099999999999</v>
      </c>
      <c r="BH71" s="72">
        <v>13.8209</v>
      </c>
      <c r="BN71" s="72"/>
      <c r="BX71" s="72">
        <v>21.263000000000002</v>
      </c>
      <c r="BZ71" s="72"/>
      <c r="CA71" s="72"/>
      <c r="CB71" s="72"/>
      <c r="CF71" s="72"/>
      <c r="CG71" s="72"/>
      <c r="CH71" s="72"/>
      <c r="CI71" s="72"/>
      <c r="CJ71" s="72"/>
      <c r="CK71" s="72"/>
      <c r="CL71" s="72"/>
      <c r="CM71" s="72"/>
      <c r="CN71" s="72"/>
      <c r="CO71" s="72"/>
      <c r="CP71" s="72"/>
      <c r="CQ71" s="72"/>
      <c r="CR71" s="72"/>
      <c r="CS71" s="72"/>
      <c r="CT71" s="72"/>
      <c r="CU71" s="72"/>
      <c r="CV71" s="72"/>
      <c r="CW71" s="72"/>
      <c r="CX71" s="72"/>
      <c r="CY71" s="72"/>
      <c r="CZ71" s="72"/>
      <c r="DA71" s="72"/>
      <c r="DB71" s="72"/>
      <c r="DC71" s="72"/>
      <c r="DD71" s="72"/>
      <c r="DE71" s="72"/>
      <c r="DF71" s="72"/>
      <c r="DG71" s="72"/>
      <c r="DH71" s="77">
        <f t="shared" si="196"/>
        <v>96.65</v>
      </c>
      <c r="DJ71" s="77">
        <f t="shared" si="197"/>
        <v>3.3499999999999943</v>
      </c>
      <c r="DL71" s="51" t="s">
        <v>827</v>
      </c>
      <c r="DO71" s="358">
        <v>3.35</v>
      </c>
      <c r="DP71" s="72">
        <v>0.12</v>
      </c>
      <c r="DU71" s="52"/>
      <c r="DX71" s="75">
        <f t="shared" si="198"/>
        <v>63.700051733057414</v>
      </c>
      <c r="DY71" s="51">
        <f t="shared" si="199"/>
        <v>0</v>
      </c>
      <c r="DZ71" s="75">
        <f t="shared" si="200"/>
        <v>0</v>
      </c>
      <c r="EA71" s="51" t="e">
        <f t="shared" si="201"/>
        <v>#DIV/0!</v>
      </c>
      <c r="EB71" s="75">
        <f t="shared" si="202"/>
        <v>14.299948266942575</v>
      </c>
      <c r="EC71" s="51">
        <f t="shared" si="203"/>
        <v>0</v>
      </c>
      <c r="ED71" s="75">
        <f t="shared" si="204"/>
        <v>0</v>
      </c>
      <c r="EE71" s="51" t="e">
        <f t="shared" si="205"/>
        <v>#DIV/0!</v>
      </c>
      <c r="EF71" s="75">
        <f t="shared" si="206"/>
        <v>0</v>
      </c>
      <c r="EG71" s="51" t="e">
        <f t="shared" si="207"/>
        <v>#DIV/0!</v>
      </c>
      <c r="EH71" s="75">
        <f t="shared" si="208"/>
        <v>0</v>
      </c>
      <c r="EI71" s="51" t="e">
        <f t="shared" si="209"/>
        <v>#DIV/0!</v>
      </c>
      <c r="EJ71" s="75">
        <f t="shared" si="210"/>
        <v>22</v>
      </c>
      <c r="EK71" s="51">
        <f t="shared" si="211"/>
        <v>0</v>
      </c>
      <c r="EL71" s="75">
        <f t="shared" si="212"/>
        <v>0</v>
      </c>
      <c r="EM71" s="51" t="e">
        <f t="shared" si="213"/>
        <v>#DIV/0!</v>
      </c>
      <c r="EN71" s="75">
        <f t="shared" si="214"/>
        <v>0</v>
      </c>
      <c r="EO71" s="51" t="e">
        <f t="shared" si="215"/>
        <v>#DIV/0!</v>
      </c>
      <c r="EP71" s="75">
        <f t="shared" si="216"/>
        <v>0</v>
      </c>
      <c r="EQ71" s="51" t="e">
        <f t="shared" si="217"/>
        <v>#DIV/0!</v>
      </c>
      <c r="ER71" s="51">
        <f t="shared" si="218"/>
        <v>100</v>
      </c>
      <c r="ES71" s="51">
        <f t="shared" si="219"/>
        <v>0</v>
      </c>
    </row>
    <row r="72" spans="1:149" x14ac:dyDescent="0.45">
      <c r="A72" s="78" t="s">
        <v>1052</v>
      </c>
      <c r="B72" s="174" t="s">
        <v>1053</v>
      </c>
      <c r="C72" s="77" t="s">
        <v>3648</v>
      </c>
      <c r="D72" s="77" t="s">
        <v>3584</v>
      </c>
      <c r="E72" s="51" t="s">
        <v>637</v>
      </c>
      <c r="F72" s="78" t="s">
        <v>1058</v>
      </c>
      <c r="G72" s="72" t="s">
        <v>3363</v>
      </c>
      <c r="H72" s="77" t="s">
        <v>1100</v>
      </c>
      <c r="I72" s="78"/>
      <c r="J72" s="75">
        <v>100.4</v>
      </c>
      <c r="L72" s="300">
        <v>1175</v>
      </c>
      <c r="P72" s="72" t="s">
        <v>1374</v>
      </c>
      <c r="AA72" s="195"/>
      <c r="AB72" s="195"/>
      <c r="AC72" s="195"/>
      <c r="AD72" s="72"/>
      <c r="AE72" s="316">
        <v>1</v>
      </c>
      <c r="AF72" s="195"/>
      <c r="AG72" s="195">
        <v>0</v>
      </c>
      <c r="AH72" s="72"/>
      <c r="AQ72" s="178"/>
      <c r="AR72" s="53">
        <v>0.98599999999999999</v>
      </c>
      <c r="AS72" s="53">
        <v>1.2470000000000001</v>
      </c>
      <c r="AU72" s="48">
        <v>1004</v>
      </c>
      <c r="AW72" s="48">
        <v>989.94399999999996</v>
      </c>
      <c r="AX72" s="49">
        <v>21.216682011658676</v>
      </c>
      <c r="BB72" s="98" t="s">
        <v>722</v>
      </c>
      <c r="BC72" s="270" t="s">
        <v>1126</v>
      </c>
      <c r="BD72" s="72">
        <v>61.3367</v>
      </c>
      <c r="BH72" s="72">
        <v>13.769500000000001</v>
      </c>
      <c r="BN72" s="72"/>
      <c r="BX72" s="72">
        <v>21.183800000000002</v>
      </c>
      <c r="BZ72" s="72"/>
      <c r="CA72" s="72"/>
      <c r="CB72" s="72"/>
      <c r="CF72" s="72"/>
      <c r="CG72" s="72"/>
      <c r="CH72" s="72"/>
      <c r="CI72" s="72"/>
      <c r="CJ72" s="72"/>
      <c r="CK72" s="72"/>
      <c r="CL72" s="72"/>
      <c r="CM72" s="72"/>
      <c r="CN72" s="72"/>
      <c r="CO72" s="72"/>
      <c r="CP72" s="72"/>
      <c r="CQ72" s="72"/>
      <c r="CR72" s="72"/>
      <c r="CS72" s="72"/>
      <c r="CT72" s="72"/>
      <c r="CU72" s="72"/>
      <c r="CV72" s="72"/>
      <c r="CW72" s="72"/>
      <c r="CX72" s="72"/>
      <c r="CY72" s="72"/>
      <c r="CZ72" s="72"/>
      <c r="DA72" s="72"/>
      <c r="DB72" s="72"/>
      <c r="DC72" s="72"/>
      <c r="DD72" s="72"/>
      <c r="DE72" s="72"/>
      <c r="DF72" s="72"/>
      <c r="DG72" s="72"/>
      <c r="DH72" s="77">
        <f t="shared" si="196"/>
        <v>96.29</v>
      </c>
      <c r="DJ72" s="77">
        <f t="shared" si="197"/>
        <v>3.7099999999999937</v>
      </c>
      <c r="DL72" s="51" t="s">
        <v>827</v>
      </c>
      <c r="DO72" s="358">
        <v>3.71</v>
      </c>
      <c r="DP72" s="72">
        <v>0.12</v>
      </c>
      <c r="DU72" s="52"/>
      <c r="DX72" s="75">
        <f t="shared" si="198"/>
        <v>63.699968844116725</v>
      </c>
      <c r="DY72" s="51">
        <f t="shared" si="199"/>
        <v>0</v>
      </c>
      <c r="DZ72" s="75">
        <f t="shared" si="200"/>
        <v>0</v>
      </c>
      <c r="EA72" s="51" t="e">
        <f t="shared" si="201"/>
        <v>#DIV/0!</v>
      </c>
      <c r="EB72" s="75">
        <f t="shared" si="202"/>
        <v>14.30003115588327</v>
      </c>
      <c r="EC72" s="51">
        <f t="shared" si="203"/>
        <v>0</v>
      </c>
      <c r="ED72" s="75">
        <f t="shared" si="204"/>
        <v>0</v>
      </c>
      <c r="EE72" s="51" t="e">
        <f t="shared" si="205"/>
        <v>#DIV/0!</v>
      </c>
      <c r="EF72" s="75">
        <f t="shared" si="206"/>
        <v>0</v>
      </c>
      <c r="EG72" s="51" t="e">
        <f t="shared" si="207"/>
        <v>#DIV/0!</v>
      </c>
      <c r="EH72" s="75">
        <f t="shared" si="208"/>
        <v>0</v>
      </c>
      <c r="EI72" s="51" t="e">
        <f t="shared" si="209"/>
        <v>#DIV/0!</v>
      </c>
      <c r="EJ72" s="75">
        <f t="shared" si="210"/>
        <v>22</v>
      </c>
      <c r="EK72" s="51">
        <f t="shared" si="211"/>
        <v>0</v>
      </c>
      <c r="EL72" s="75">
        <f t="shared" si="212"/>
        <v>0</v>
      </c>
      <c r="EM72" s="51" t="e">
        <f t="shared" si="213"/>
        <v>#DIV/0!</v>
      </c>
      <c r="EN72" s="75">
        <f t="shared" si="214"/>
        <v>0</v>
      </c>
      <c r="EO72" s="51" t="e">
        <f t="shared" si="215"/>
        <v>#DIV/0!</v>
      </c>
      <c r="EP72" s="75">
        <f t="shared" si="216"/>
        <v>0</v>
      </c>
      <c r="EQ72" s="51" t="e">
        <f t="shared" si="217"/>
        <v>#DIV/0!</v>
      </c>
      <c r="ER72" s="51">
        <f t="shared" si="218"/>
        <v>100</v>
      </c>
      <c r="ES72" s="51">
        <f t="shared" si="219"/>
        <v>0</v>
      </c>
    </row>
    <row r="73" spans="1:149" x14ac:dyDescent="0.45">
      <c r="A73" s="78" t="s">
        <v>1052</v>
      </c>
      <c r="B73" s="174" t="s">
        <v>1053</v>
      </c>
      <c r="C73" s="77" t="s">
        <v>3648</v>
      </c>
      <c r="D73" s="77" t="s">
        <v>3584</v>
      </c>
      <c r="E73" s="51" t="s">
        <v>637</v>
      </c>
      <c r="F73" s="78" t="s">
        <v>1059</v>
      </c>
      <c r="G73" s="72" t="s">
        <v>3363</v>
      </c>
      <c r="H73" s="77" t="s">
        <v>1100</v>
      </c>
      <c r="I73" s="78"/>
      <c r="J73" s="75">
        <v>102.5</v>
      </c>
      <c r="L73" s="300">
        <v>1179</v>
      </c>
      <c r="P73" s="72" t="s">
        <v>1374</v>
      </c>
      <c r="AA73" s="195"/>
      <c r="AB73" s="195"/>
      <c r="AC73" s="195"/>
      <c r="AD73" s="72"/>
      <c r="AE73" s="316">
        <v>1</v>
      </c>
      <c r="AF73" s="195"/>
      <c r="AG73" s="195">
        <v>0</v>
      </c>
      <c r="AH73" s="72"/>
      <c r="AQ73" s="178"/>
      <c r="AR73" s="53">
        <v>0.98680000000000001</v>
      </c>
      <c r="AS73" s="53">
        <v>1.2529999999999999</v>
      </c>
      <c r="AU73" s="48">
        <v>1025</v>
      </c>
      <c r="AW73" s="48">
        <v>1011.47</v>
      </c>
      <c r="AX73" s="49">
        <v>21.282954586294373</v>
      </c>
      <c r="BB73" s="98" t="s">
        <v>722</v>
      </c>
      <c r="BC73" s="270" t="s">
        <v>1126</v>
      </c>
      <c r="BD73" s="72">
        <v>61.273000000000003</v>
      </c>
      <c r="BH73" s="72">
        <v>13.7552</v>
      </c>
      <c r="BN73" s="72"/>
      <c r="BX73" s="72">
        <v>21.161799999999999</v>
      </c>
      <c r="BZ73" s="72"/>
      <c r="CA73" s="72"/>
      <c r="CB73" s="72"/>
      <c r="CF73" s="72"/>
      <c r="CG73" s="72"/>
      <c r="CH73" s="72"/>
      <c r="CI73" s="72"/>
      <c r="CJ73" s="72"/>
      <c r="CK73" s="72"/>
      <c r="CL73" s="72"/>
      <c r="CM73" s="72"/>
      <c r="CN73" s="72"/>
      <c r="CO73" s="72"/>
      <c r="CP73" s="72"/>
      <c r="CQ73" s="72"/>
      <c r="CR73" s="72"/>
      <c r="CS73" s="72"/>
      <c r="CT73" s="72"/>
      <c r="CU73" s="72"/>
      <c r="CV73" s="72"/>
      <c r="CW73" s="72"/>
      <c r="CX73" s="72"/>
      <c r="CY73" s="72"/>
      <c r="CZ73" s="72"/>
      <c r="DA73" s="72"/>
      <c r="DB73" s="72"/>
      <c r="DC73" s="72"/>
      <c r="DD73" s="72"/>
      <c r="DE73" s="72"/>
      <c r="DF73" s="72"/>
      <c r="DG73" s="72"/>
      <c r="DH73" s="77">
        <f t="shared" si="196"/>
        <v>96.19</v>
      </c>
      <c r="DJ73" s="77">
        <f t="shared" si="197"/>
        <v>3.8100000000000023</v>
      </c>
      <c r="DL73" s="51" t="s">
        <v>827</v>
      </c>
      <c r="DO73" s="358">
        <v>3.81</v>
      </c>
      <c r="DP73" s="72">
        <v>0.08</v>
      </c>
      <c r="DU73" s="52"/>
      <c r="DX73" s="75">
        <f t="shared" si="198"/>
        <v>63.699968811726791</v>
      </c>
      <c r="DY73" s="51">
        <f t="shared" si="199"/>
        <v>0</v>
      </c>
      <c r="DZ73" s="75">
        <f t="shared" si="200"/>
        <v>0</v>
      </c>
      <c r="EA73" s="51" t="e">
        <f t="shared" si="201"/>
        <v>#DIV/0!</v>
      </c>
      <c r="EB73" s="75">
        <f t="shared" si="202"/>
        <v>14.300031188273209</v>
      </c>
      <c r="EC73" s="51">
        <f t="shared" si="203"/>
        <v>0</v>
      </c>
      <c r="ED73" s="75">
        <f t="shared" si="204"/>
        <v>0</v>
      </c>
      <c r="EE73" s="51" t="e">
        <f t="shared" si="205"/>
        <v>#DIV/0!</v>
      </c>
      <c r="EF73" s="75">
        <f t="shared" si="206"/>
        <v>0</v>
      </c>
      <c r="EG73" s="51" t="e">
        <f t="shared" si="207"/>
        <v>#DIV/0!</v>
      </c>
      <c r="EH73" s="75">
        <f t="shared" si="208"/>
        <v>0</v>
      </c>
      <c r="EI73" s="51" t="e">
        <f t="shared" si="209"/>
        <v>#DIV/0!</v>
      </c>
      <c r="EJ73" s="75">
        <f t="shared" si="210"/>
        <v>22</v>
      </c>
      <c r="EK73" s="51">
        <f t="shared" si="211"/>
        <v>0</v>
      </c>
      <c r="EL73" s="75">
        <f t="shared" si="212"/>
        <v>0</v>
      </c>
      <c r="EM73" s="51" t="e">
        <f t="shared" si="213"/>
        <v>#DIV/0!</v>
      </c>
      <c r="EN73" s="75">
        <f t="shared" si="214"/>
        <v>0</v>
      </c>
      <c r="EO73" s="51" t="e">
        <f t="shared" si="215"/>
        <v>#DIV/0!</v>
      </c>
      <c r="EP73" s="75">
        <f t="shared" si="216"/>
        <v>0</v>
      </c>
      <c r="EQ73" s="51" t="e">
        <f t="shared" si="217"/>
        <v>#DIV/0!</v>
      </c>
      <c r="ER73" s="51">
        <f t="shared" si="218"/>
        <v>100</v>
      </c>
      <c r="ES73" s="51">
        <f t="shared" si="219"/>
        <v>0</v>
      </c>
    </row>
    <row r="74" spans="1:149" x14ac:dyDescent="0.45">
      <c r="A74" s="78" t="s">
        <v>1052</v>
      </c>
      <c r="B74" s="174" t="s">
        <v>1053</v>
      </c>
      <c r="C74" s="77" t="s">
        <v>3648</v>
      </c>
      <c r="D74" s="77" t="s">
        <v>3584</v>
      </c>
      <c r="E74" s="51" t="s">
        <v>637</v>
      </c>
      <c r="F74" s="78" t="s">
        <v>1060</v>
      </c>
      <c r="G74" s="72" t="s">
        <v>3363</v>
      </c>
      <c r="H74" s="77" t="s">
        <v>1100</v>
      </c>
      <c r="I74" s="78"/>
      <c r="J74" s="75">
        <v>151.4</v>
      </c>
      <c r="L74" s="300">
        <v>1175</v>
      </c>
      <c r="P74" s="72" t="s">
        <v>1374</v>
      </c>
      <c r="AA74" s="195"/>
      <c r="AB74" s="195"/>
      <c r="AC74" s="195"/>
      <c r="AD74" s="72"/>
      <c r="AE74" s="316">
        <v>1</v>
      </c>
      <c r="AF74" s="195"/>
      <c r="AG74" s="195">
        <v>0</v>
      </c>
      <c r="AH74" s="72"/>
      <c r="AQ74" s="178"/>
      <c r="AR74" s="53">
        <v>0.98939999999999995</v>
      </c>
      <c r="AS74" s="53">
        <v>1.41</v>
      </c>
      <c r="AU74" s="48">
        <v>1514</v>
      </c>
      <c r="AW74" s="48">
        <v>1497.9515999999999</v>
      </c>
      <c r="AX74" s="49">
        <v>22.406458705588285</v>
      </c>
      <c r="BB74" s="98" t="s">
        <v>722</v>
      </c>
      <c r="BC74" s="270" t="s">
        <v>1126</v>
      </c>
      <c r="BD74" s="72">
        <v>60.5914</v>
      </c>
      <c r="BH74" s="72">
        <v>13.6022</v>
      </c>
      <c r="BN74" s="72"/>
      <c r="BX74" s="72">
        <v>20.926400000000001</v>
      </c>
      <c r="BZ74" s="72"/>
      <c r="CA74" s="72"/>
      <c r="CB74" s="72"/>
      <c r="CF74" s="72"/>
      <c r="CG74" s="72"/>
      <c r="CH74" s="72"/>
      <c r="CI74" s="72"/>
      <c r="CJ74" s="72"/>
      <c r="CK74" s="72"/>
      <c r="CL74" s="72"/>
      <c r="CM74" s="72"/>
      <c r="CN74" s="72"/>
      <c r="CO74" s="72"/>
      <c r="CP74" s="72"/>
      <c r="CQ74" s="72"/>
      <c r="CR74" s="72"/>
      <c r="CS74" s="72"/>
      <c r="CT74" s="72"/>
      <c r="CU74" s="72"/>
      <c r="CV74" s="72"/>
      <c r="CW74" s="72"/>
      <c r="CX74" s="72"/>
      <c r="CY74" s="72"/>
      <c r="CZ74" s="72"/>
      <c r="DA74" s="72"/>
      <c r="DB74" s="72"/>
      <c r="DC74" s="72"/>
      <c r="DD74" s="72"/>
      <c r="DE74" s="72"/>
      <c r="DF74" s="72"/>
      <c r="DG74" s="72"/>
      <c r="DH74" s="77">
        <f t="shared" si="196"/>
        <v>95.12</v>
      </c>
      <c r="DJ74" s="77">
        <f t="shared" si="197"/>
        <v>4.8799999999999955</v>
      </c>
      <c r="DL74" s="51" t="s">
        <v>827</v>
      </c>
      <c r="DO74" s="358">
        <v>4.88</v>
      </c>
      <c r="DP74" s="72">
        <v>0.31</v>
      </c>
      <c r="DU74" s="52"/>
      <c r="DX74" s="75">
        <f t="shared" si="198"/>
        <v>63.699957947855331</v>
      </c>
      <c r="DY74" s="51">
        <f t="shared" si="199"/>
        <v>0</v>
      </c>
      <c r="DZ74" s="75">
        <f t="shared" si="200"/>
        <v>0</v>
      </c>
      <c r="EA74" s="51" t="e">
        <f t="shared" si="201"/>
        <v>#DIV/0!</v>
      </c>
      <c r="EB74" s="75">
        <f t="shared" si="202"/>
        <v>14.30004205214466</v>
      </c>
      <c r="EC74" s="51">
        <f t="shared" si="203"/>
        <v>0</v>
      </c>
      <c r="ED74" s="75">
        <f t="shared" si="204"/>
        <v>0</v>
      </c>
      <c r="EE74" s="51" t="e">
        <f t="shared" si="205"/>
        <v>#DIV/0!</v>
      </c>
      <c r="EF74" s="75">
        <f t="shared" si="206"/>
        <v>0</v>
      </c>
      <c r="EG74" s="51" t="e">
        <f t="shared" si="207"/>
        <v>#DIV/0!</v>
      </c>
      <c r="EH74" s="75">
        <f t="shared" si="208"/>
        <v>0</v>
      </c>
      <c r="EI74" s="51" t="e">
        <f t="shared" si="209"/>
        <v>#DIV/0!</v>
      </c>
      <c r="EJ74" s="75">
        <f t="shared" si="210"/>
        <v>22</v>
      </c>
      <c r="EK74" s="51">
        <f t="shared" si="211"/>
        <v>0</v>
      </c>
      <c r="EL74" s="75">
        <f t="shared" si="212"/>
        <v>0</v>
      </c>
      <c r="EM74" s="51" t="e">
        <f t="shared" si="213"/>
        <v>#DIV/0!</v>
      </c>
      <c r="EN74" s="75">
        <f t="shared" si="214"/>
        <v>0</v>
      </c>
      <c r="EO74" s="51" t="e">
        <f t="shared" si="215"/>
        <v>#DIV/0!</v>
      </c>
      <c r="EP74" s="75">
        <f t="shared" si="216"/>
        <v>0</v>
      </c>
      <c r="EQ74" s="51" t="e">
        <f t="shared" si="217"/>
        <v>#DIV/0!</v>
      </c>
      <c r="ER74" s="51">
        <f t="shared" si="218"/>
        <v>100</v>
      </c>
      <c r="ES74" s="51">
        <f t="shared" si="219"/>
        <v>0</v>
      </c>
    </row>
    <row r="75" spans="1:149" x14ac:dyDescent="0.45">
      <c r="A75" s="78" t="s">
        <v>1052</v>
      </c>
      <c r="B75" s="174" t="s">
        <v>1053</v>
      </c>
      <c r="C75" s="77" t="s">
        <v>3648</v>
      </c>
      <c r="D75" s="77" t="s">
        <v>3584</v>
      </c>
      <c r="E75" s="51" t="s">
        <v>637</v>
      </c>
      <c r="F75" s="78" t="s">
        <v>1061</v>
      </c>
      <c r="G75" s="72" t="s">
        <v>3363</v>
      </c>
      <c r="H75" s="77" t="s">
        <v>1100</v>
      </c>
      <c r="I75" s="78"/>
      <c r="J75" s="75">
        <v>513</v>
      </c>
      <c r="L75" s="300">
        <v>1177</v>
      </c>
      <c r="P75" s="72" t="s">
        <v>1374</v>
      </c>
      <c r="AA75" s="195"/>
      <c r="AB75" s="195"/>
      <c r="AC75" s="195"/>
      <c r="AD75" s="72"/>
      <c r="AE75" s="316">
        <v>1</v>
      </c>
      <c r="AF75" s="195"/>
      <c r="AG75" s="195">
        <v>0</v>
      </c>
      <c r="AH75" s="72"/>
      <c r="AQ75" s="178"/>
      <c r="AR75" s="53">
        <v>1.1850000000000001</v>
      </c>
      <c r="AS75" s="53">
        <v>3.548</v>
      </c>
      <c r="AU75" s="48">
        <v>5130</v>
      </c>
      <c r="AW75" s="48">
        <v>6079.05</v>
      </c>
      <c r="AX75" s="49">
        <v>31.207711357130524</v>
      </c>
      <c r="BB75" s="98" t="s">
        <v>722</v>
      </c>
      <c r="BC75" s="270" t="s">
        <v>1126</v>
      </c>
      <c r="BD75" s="72">
        <v>57.966999999999999</v>
      </c>
      <c r="BH75" s="72">
        <v>13.013</v>
      </c>
      <c r="BN75" s="72"/>
      <c r="BX75" s="72">
        <v>20.02</v>
      </c>
      <c r="BZ75" s="72"/>
      <c r="CA75" s="72"/>
      <c r="CB75" s="72"/>
      <c r="CF75" s="72"/>
      <c r="CG75" s="72"/>
      <c r="CH75" s="72"/>
      <c r="CI75" s="72"/>
      <c r="CJ75" s="72"/>
      <c r="CK75" s="72"/>
      <c r="CL75" s="72"/>
      <c r="CM75" s="72"/>
      <c r="CN75" s="72"/>
      <c r="CO75" s="72"/>
      <c r="CP75" s="72"/>
      <c r="CQ75" s="72"/>
      <c r="CR75" s="72"/>
      <c r="CS75" s="72"/>
      <c r="CT75" s="72"/>
      <c r="CU75" s="72"/>
      <c r="CV75" s="72"/>
      <c r="CW75" s="72"/>
      <c r="CX75" s="72"/>
      <c r="CY75" s="72"/>
      <c r="CZ75" s="72"/>
      <c r="DA75" s="72"/>
      <c r="DB75" s="72"/>
      <c r="DC75" s="72"/>
      <c r="DD75" s="72"/>
      <c r="DE75" s="72"/>
      <c r="DF75" s="72"/>
      <c r="DG75" s="72"/>
      <c r="DH75" s="77">
        <f t="shared" si="196"/>
        <v>91</v>
      </c>
      <c r="DJ75" s="77">
        <f t="shared" si="197"/>
        <v>9</v>
      </c>
      <c r="DL75" s="51" t="s">
        <v>827</v>
      </c>
      <c r="DO75" s="358">
        <v>9</v>
      </c>
      <c r="DP75" s="72">
        <v>0.17</v>
      </c>
      <c r="DU75" s="52"/>
      <c r="DX75" s="75">
        <f t="shared" si="198"/>
        <v>63.7</v>
      </c>
      <c r="DY75" s="51">
        <f t="shared" si="199"/>
        <v>0</v>
      </c>
      <c r="DZ75" s="75">
        <f t="shared" si="200"/>
        <v>0</v>
      </c>
      <c r="EA75" s="51" t="e">
        <f t="shared" si="201"/>
        <v>#DIV/0!</v>
      </c>
      <c r="EB75" s="75">
        <f t="shared" si="202"/>
        <v>14.299999999999999</v>
      </c>
      <c r="EC75" s="51">
        <f t="shared" si="203"/>
        <v>0</v>
      </c>
      <c r="ED75" s="75">
        <f t="shared" si="204"/>
        <v>0</v>
      </c>
      <c r="EE75" s="51" t="e">
        <f t="shared" si="205"/>
        <v>#DIV/0!</v>
      </c>
      <c r="EF75" s="75">
        <f t="shared" si="206"/>
        <v>0</v>
      </c>
      <c r="EG75" s="51" t="e">
        <f t="shared" si="207"/>
        <v>#DIV/0!</v>
      </c>
      <c r="EH75" s="75">
        <f t="shared" si="208"/>
        <v>0</v>
      </c>
      <c r="EI75" s="51" t="e">
        <f t="shared" si="209"/>
        <v>#DIV/0!</v>
      </c>
      <c r="EJ75" s="75">
        <f t="shared" si="210"/>
        <v>22</v>
      </c>
      <c r="EK75" s="51">
        <f t="shared" si="211"/>
        <v>0</v>
      </c>
      <c r="EL75" s="75">
        <f t="shared" si="212"/>
        <v>0</v>
      </c>
      <c r="EM75" s="51" t="e">
        <f t="shared" si="213"/>
        <v>#DIV/0!</v>
      </c>
      <c r="EN75" s="75">
        <f t="shared" si="214"/>
        <v>0</v>
      </c>
      <c r="EO75" s="51" t="e">
        <f t="shared" si="215"/>
        <v>#DIV/0!</v>
      </c>
      <c r="EP75" s="75">
        <f t="shared" si="216"/>
        <v>0</v>
      </c>
      <c r="EQ75" s="51" t="e">
        <f t="shared" si="217"/>
        <v>#DIV/0!</v>
      </c>
      <c r="ER75" s="51">
        <f t="shared" si="218"/>
        <v>100</v>
      </c>
      <c r="ES75" s="51">
        <f t="shared" si="219"/>
        <v>0</v>
      </c>
    </row>
    <row r="76" spans="1:149" x14ac:dyDescent="0.45">
      <c r="A76" s="78" t="s">
        <v>1052</v>
      </c>
      <c r="B76" s="174" t="s">
        <v>1053</v>
      </c>
      <c r="C76" s="51" t="s">
        <v>3585</v>
      </c>
      <c r="D76" s="77" t="s">
        <v>3583</v>
      </c>
      <c r="E76" s="51" t="s">
        <v>637</v>
      </c>
      <c r="F76" s="78" t="s">
        <v>1062</v>
      </c>
      <c r="G76" s="72" t="s">
        <v>3363</v>
      </c>
      <c r="H76" s="77" t="s">
        <v>1101</v>
      </c>
      <c r="I76" s="78">
        <v>0.33333299999999999</v>
      </c>
      <c r="J76" s="75">
        <v>11.8</v>
      </c>
      <c r="L76" s="300">
        <v>850</v>
      </c>
      <c r="P76" s="72" t="s">
        <v>1374</v>
      </c>
      <c r="AA76" s="195"/>
      <c r="AB76" s="195"/>
      <c r="AC76" s="195"/>
      <c r="AD76" s="72"/>
      <c r="AE76" s="316">
        <v>1</v>
      </c>
      <c r="AF76" s="195"/>
      <c r="AG76" s="195">
        <v>0</v>
      </c>
      <c r="AH76" s="72"/>
      <c r="AQ76" s="178"/>
      <c r="AR76" s="53">
        <v>0.98080000000000001</v>
      </c>
      <c r="AS76" s="53">
        <v>1.0249999999999999</v>
      </c>
      <c r="AU76" s="48">
        <v>118</v>
      </c>
      <c r="AW76" s="48">
        <v>115.73439999999999</v>
      </c>
      <c r="AX76" s="49">
        <v>19.647235756224354</v>
      </c>
      <c r="BB76" s="98" t="s">
        <v>722</v>
      </c>
      <c r="BC76" s="270" t="s">
        <v>1126</v>
      </c>
      <c r="BD76" s="72">
        <v>76.708699999999993</v>
      </c>
      <c r="BH76" s="72">
        <v>12.372400000000001</v>
      </c>
      <c r="BN76" s="72">
        <v>0.98978999999999995</v>
      </c>
      <c r="BX76" s="72">
        <v>0.49489499999999997</v>
      </c>
      <c r="BZ76" s="72">
        <v>3.56324</v>
      </c>
      <c r="CA76" s="72"/>
      <c r="CB76" s="72">
        <v>4.7509899999999998</v>
      </c>
      <c r="CF76" s="72"/>
      <c r="CG76" s="72"/>
      <c r="CH76" s="72"/>
      <c r="CI76" s="72"/>
      <c r="CJ76" s="72"/>
      <c r="CK76" s="72"/>
      <c r="CL76" s="72"/>
      <c r="CM76" s="72"/>
      <c r="CN76" s="72"/>
      <c r="CO76" s="72"/>
      <c r="CP76" s="72"/>
      <c r="CQ76" s="72"/>
      <c r="CR76" s="72"/>
      <c r="CS76" s="72"/>
      <c r="CT76" s="72"/>
      <c r="CU76" s="72"/>
      <c r="CV76" s="72"/>
      <c r="CW76" s="72"/>
      <c r="CX76" s="72"/>
      <c r="CY76" s="72"/>
      <c r="CZ76" s="72"/>
      <c r="DA76" s="72"/>
      <c r="DB76" s="72"/>
      <c r="DC76" s="72"/>
      <c r="DD76" s="72"/>
      <c r="DE76" s="72"/>
      <c r="DF76" s="72"/>
      <c r="DG76" s="72"/>
      <c r="DH76" s="77">
        <f t="shared" si="196"/>
        <v>98.880014999999986</v>
      </c>
      <c r="DJ76" s="77">
        <f t="shared" si="197"/>
        <v>1.119985000000014</v>
      </c>
      <c r="DL76" s="51" t="s">
        <v>827</v>
      </c>
      <c r="DO76" s="358">
        <v>1.1200000000000001</v>
      </c>
      <c r="DP76" s="72">
        <v>0.12</v>
      </c>
      <c r="DU76" s="52"/>
      <c r="DX76" s="75">
        <f t="shared" si="198"/>
        <v>77.57755700178646</v>
      </c>
      <c r="DY76" s="51">
        <f t="shared" si="199"/>
        <v>0</v>
      </c>
      <c r="DZ76" s="75">
        <f t="shared" si="200"/>
        <v>0</v>
      </c>
      <c r="EA76" s="51" t="e">
        <f t="shared" si="201"/>
        <v>#DIV/0!</v>
      </c>
      <c r="EB76" s="75">
        <f t="shared" si="202"/>
        <v>12.512538554934485</v>
      </c>
      <c r="EC76" s="51">
        <f t="shared" si="203"/>
        <v>0</v>
      </c>
      <c r="ED76" s="75">
        <f t="shared" si="204"/>
        <v>1.0010010617413441</v>
      </c>
      <c r="EE76" s="51">
        <f t="shared" si="205"/>
        <v>0</v>
      </c>
      <c r="EF76" s="75">
        <f t="shared" si="206"/>
        <v>0</v>
      </c>
      <c r="EG76" s="51" t="e">
        <f t="shared" si="207"/>
        <v>#DIV/0!</v>
      </c>
      <c r="EH76" s="75">
        <f t="shared" si="208"/>
        <v>0</v>
      </c>
      <c r="EI76" s="51" t="e">
        <f t="shared" si="209"/>
        <v>#DIV/0!</v>
      </c>
      <c r="EJ76" s="75">
        <f t="shared" si="210"/>
        <v>0.50050053087067203</v>
      </c>
      <c r="EK76" s="51">
        <f t="shared" si="211"/>
        <v>0</v>
      </c>
      <c r="EL76" s="75">
        <f t="shared" si="212"/>
        <v>3.6035997769620085</v>
      </c>
      <c r="EM76" s="51">
        <f t="shared" si="213"/>
        <v>0</v>
      </c>
      <c r="EN76" s="75">
        <f t="shared" si="214"/>
        <v>4.8048030737050356</v>
      </c>
      <c r="EO76" s="51">
        <f t="shared" si="215"/>
        <v>0</v>
      </c>
      <c r="EP76" s="75">
        <f t="shared" si="216"/>
        <v>0</v>
      </c>
      <c r="EQ76" s="51" t="e">
        <f t="shared" si="217"/>
        <v>#DIV/0!</v>
      </c>
      <c r="ER76" s="51">
        <f t="shared" si="218"/>
        <v>100</v>
      </c>
      <c r="ES76" s="51">
        <f t="shared" si="219"/>
        <v>0</v>
      </c>
    </row>
    <row r="77" spans="1:149" x14ac:dyDescent="0.45">
      <c r="A77" s="78" t="s">
        <v>1052</v>
      </c>
      <c r="B77" s="174" t="s">
        <v>1053</v>
      </c>
      <c r="C77" s="51" t="s">
        <v>3585</v>
      </c>
      <c r="D77" s="77" t="s">
        <v>3583</v>
      </c>
      <c r="E77" s="51" t="s">
        <v>637</v>
      </c>
      <c r="F77" s="78" t="s">
        <v>1063</v>
      </c>
      <c r="G77" s="72" t="s">
        <v>3363</v>
      </c>
      <c r="H77" s="77" t="s">
        <v>1101</v>
      </c>
      <c r="I77" s="78">
        <v>0.83333299999999999</v>
      </c>
      <c r="J77" s="75">
        <v>22.3</v>
      </c>
      <c r="L77" s="300">
        <v>850</v>
      </c>
      <c r="P77" s="72" t="s">
        <v>1374</v>
      </c>
      <c r="AA77" s="195"/>
      <c r="AB77" s="195"/>
      <c r="AC77" s="195"/>
      <c r="AD77" s="72"/>
      <c r="AE77" s="316">
        <v>1</v>
      </c>
      <c r="AF77" s="195"/>
      <c r="AG77" s="195">
        <v>0</v>
      </c>
      <c r="AH77" s="72"/>
      <c r="AQ77" s="178"/>
      <c r="AR77" s="53">
        <v>0.96460000000000001</v>
      </c>
      <c r="AS77" s="53">
        <v>1.048</v>
      </c>
      <c r="AU77" s="48">
        <v>223</v>
      </c>
      <c r="AW77" s="48">
        <v>215.10580000000002</v>
      </c>
      <c r="AX77" s="49">
        <v>19.393328101696131</v>
      </c>
      <c r="BB77" s="98" t="s">
        <v>722</v>
      </c>
      <c r="BC77" s="270" t="s">
        <v>1126</v>
      </c>
      <c r="BD77" s="72">
        <v>76.367400000000004</v>
      </c>
      <c r="BH77" s="72">
        <v>12.317299999999999</v>
      </c>
      <c r="BN77" s="72">
        <v>0.98538499999999996</v>
      </c>
      <c r="BX77" s="72">
        <v>0.49269299999999999</v>
      </c>
      <c r="BZ77" s="72">
        <v>3.54739</v>
      </c>
      <c r="CA77" s="72"/>
      <c r="CB77" s="72">
        <v>4.7298499999999999</v>
      </c>
      <c r="CF77" s="72"/>
      <c r="CG77" s="72"/>
      <c r="CH77" s="72"/>
      <c r="CI77" s="72"/>
      <c r="CJ77" s="72"/>
      <c r="CK77" s="72"/>
      <c r="CL77" s="72"/>
      <c r="CM77" s="72"/>
      <c r="CN77" s="72"/>
      <c r="CO77" s="72"/>
      <c r="CP77" s="72"/>
      <c r="CQ77" s="72"/>
      <c r="CR77" s="72"/>
      <c r="CS77" s="72"/>
      <c r="CT77" s="72"/>
      <c r="CU77" s="72"/>
      <c r="CV77" s="72"/>
      <c r="CW77" s="72"/>
      <c r="CX77" s="72"/>
      <c r="CY77" s="72"/>
      <c r="CZ77" s="72"/>
      <c r="DA77" s="72"/>
      <c r="DB77" s="72"/>
      <c r="DC77" s="72"/>
      <c r="DD77" s="72"/>
      <c r="DE77" s="72"/>
      <c r="DF77" s="72"/>
      <c r="DG77" s="72"/>
      <c r="DH77" s="77">
        <f t="shared" si="196"/>
        <v>98.440018000000009</v>
      </c>
      <c r="DJ77" s="77">
        <f t="shared" si="197"/>
        <v>1.5599819999999909</v>
      </c>
      <c r="DL77" s="51" t="s">
        <v>827</v>
      </c>
      <c r="DO77" s="358">
        <v>1.56</v>
      </c>
      <c r="DP77" s="72">
        <v>0.04</v>
      </c>
      <c r="DU77" s="52"/>
      <c r="DX77" s="75">
        <f t="shared" si="198"/>
        <v>77.577596542089211</v>
      </c>
      <c r="DY77" s="51">
        <f t="shared" si="199"/>
        <v>0</v>
      </c>
      <c r="DZ77" s="75">
        <f t="shared" si="200"/>
        <v>0</v>
      </c>
      <c r="EA77" s="51" t="e">
        <f t="shared" si="201"/>
        <v>#DIV/0!</v>
      </c>
      <c r="EB77" s="75">
        <f t="shared" si="202"/>
        <v>12.512492632823369</v>
      </c>
      <c r="EC77" s="51">
        <f t="shared" si="203"/>
        <v>0</v>
      </c>
      <c r="ED77" s="75">
        <f t="shared" si="204"/>
        <v>1.0010004264729004</v>
      </c>
      <c r="EE77" s="51">
        <f t="shared" si="205"/>
        <v>0</v>
      </c>
      <c r="EF77" s="75">
        <f t="shared" si="206"/>
        <v>0</v>
      </c>
      <c r="EG77" s="51" t="e">
        <f t="shared" si="207"/>
        <v>#DIV/0!</v>
      </c>
      <c r="EH77" s="75">
        <f t="shared" si="208"/>
        <v>0</v>
      </c>
      <c r="EI77" s="51" t="e">
        <f t="shared" si="209"/>
        <v>#DIV/0!</v>
      </c>
      <c r="EJ77" s="75">
        <f t="shared" si="210"/>
        <v>0.50050072115996558</v>
      </c>
      <c r="EK77" s="51">
        <f t="shared" si="211"/>
        <v>0</v>
      </c>
      <c r="EL77" s="75">
        <f t="shared" si="212"/>
        <v>3.6036055986905646</v>
      </c>
      <c r="EM77" s="51">
        <f t="shared" si="213"/>
        <v>0</v>
      </c>
      <c r="EN77" s="75">
        <f t="shared" si="214"/>
        <v>4.8048040787639836</v>
      </c>
      <c r="EO77" s="51">
        <f t="shared" si="215"/>
        <v>0</v>
      </c>
      <c r="EP77" s="75">
        <f t="shared" si="216"/>
        <v>0</v>
      </c>
      <c r="EQ77" s="51" t="e">
        <f t="shared" si="217"/>
        <v>#DIV/0!</v>
      </c>
      <c r="ER77" s="51">
        <f t="shared" si="218"/>
        <v>100</v>
      </c>
      <c r="ES77" s="51">
        <f t="shared" si="219"/>
        <v>0</v>
      </c>
    </row>
    <row r="78" spans="1:149" x14ac:dyDescent="0.45">
      <c r="A78" s="78" t="s">
        <v>1052</v>
      </c>
      <c r="B78" s="174" t="s">
        <v>1053</v>
      </c>
      <c r="C78" s="51" t="s">
        <v>3585</v>
      </c>
      <c r="D78" s="77" t="s">
        <v>3583</v>
      </c>
      <c r="E78" s="51" t="s">
        <v>637</v>
      </c>
      <c r="F78" s="78" t="s">
        <v>1064</v>
      </c>
      <c r="G78" s="72" t="s">
        <v>3363</v>
      </c>
      <c r="H78" s="77" t="s">
        <v>1101</v>
      </c>
      <c r="I78" s="78">
        <v>0.85</v>
      </c>
      <c r="J78" s="75">
        <v>35.700000000000003</v>
      </c>
      <c r="L78" s="300">
        <v>850</v>
      </c>
      <c r="P78" s="72" t="s">
        <v>1374</v>
      </c>
      <c r="AA78" s="195"/>
      <c r="AB78" s="195"/>
      <c r="AC78" s="195"/>
      <c r="AD78" s="72"/>
      <c r="AE78" s="316">
        <v>1</v>
      </c>
      <c r="AF78" s="195"/>
      <c r="AG78" s="195">
        <v>0</v>
      </c>
      <c r="AH78" s="72"/>
      <c r="AQ78" s="178"/>
      <c r="AR78" s="53">
        <v>0.94489999999999996</v>
      </c>
      <c r="AS78" s="53">
        <v>1.081</v>
      </c>
      <c r="AU78" s="48">
        <v>357</v>
      </c>
      <c r="AW78" s="48">
        <v>337.32929999999999</v>
      </c>
      <c r="AX78" s="49">
        <v>19.126645818193623</v>
      </c>
      <c r="BB78" s="98" t="s">
        <v>722</v>
      </c>
      <c r="BC78" s="270" t="s">
        <v>1126</v>
      </c>
      <c r="BD78" s="72">
        <v>75.870900000000006</v>
      </c>
      <c r="BH78" s="72">
        <v>12.2372</v>
      </c>
      <c r="BN78" s="72">
        <v>0.97897900000000004</v>
      </c>
      <c r="BX78" s="72">
        <v>0.48948900000000001</v>
      </c>
      <c r="BZ78" s="72">
        <v>3.5243199999999999</v>
      </c>
      <c r="CA78" s="72"/>
      <c r="CB78" s="72">
        <v>4.6990999999999996</v>
      </c>
      <c r="CF78" s="72"/>
      <c r="CG78" s="72"/>
      <c r="CH78" s="72"/>
      <c r="CI78" s="72"/>
      <c r="CJ78" s="72"/>
      <c r="CK78" s="72"/>
      <c r="CL78" s="72"/>
      <c r="CM78" s="72"/>
      <c r="CN78" s="72"/>
      <c r="CO78" s="72"/>
      <c r="CP78" s="72"/>
      <c r="CQ78" s="72"/>
      <c r="CR78" s="72"/>
      <c r="CS78" s="72"/>
      <c r="CT78" s="72"/>
      <c r="CU78" s="72"/>
      <c r="CV78" s="72"/>
      <c r="CW78" s="72"/>
      <c r="CX78" s="72"/>
      <c r="CY78" s="72"/>
      <c r="CZ78" s="72"/>
      <c r="DA78" s="72"/>
      <c r="DB78" s="72"/>
      <c r="DC78" s="72"/>
      <c r="DD78" s="72"/>
      <c r="DE78" s="72"/>
      <c r="DF78" s="72"/>
      <c r="DG78" s="72"/>
      <c r="DH78" s="77">
        <f t="shared" si="196"/>
        <v>97.799988000000013</v>
      </c>
      <c r="DJ78" s="77">
        <f t="shared" si="197"/>
        <v>2.2000119999999868</v>
      </c>
      <c r="DL78" s="51" t="s">
        <v>827</v>
      </c>
      <c r="DO78" s="358">
        <v>2.2000000000000002</v>
      </c>
      <c r="DP78" s="72">
        <v>0.05</v>
      </c>
      <c r="DU78" s="52"/>
      <c r="DX78" s="75">
        <f t="shared" si="198"/>
        <v>77.577616880689177</v>
      </c>
      <c r="DY78" s="51">
        <f t="shared" si="199"/>
        <v>0</v>
      </c>
      <c r="DZ78" s="75">
        <f t="shared" si="200"/>
        <v>0</v>
      </c>
      <c r="EA78" s="51" t="e">
        <f t="shared" si="201"/>
        <v>#DIV/0!</v>
      </c>
      <c r="EB78" s="75">
        <f t="shared" si="202"/>
        <v>12.512475972900935</v>
      </c>
      <c r="EC78" s="51">
        <f t="shared" si="203"/>
        <v>0</v>
      </c>
      <c r="ED78" s="75">
        <f t="shared" si="204"/>
        <v>1.0010011453171139</v>
      </c>
      <c r="EE78" s="51">
        <f t="shared" si="205"/>
        <v>0</v>
      </c>
      <c r="EF78" s="75">
        <f t="shared" si="206"/>
        <v>0</v>
      </c>
      <c r="EG78" s="51" t="e">
        <f t="shared" si="207"/>
        <v>#DIV/0!</v>
      </c>
      <c r="EH78" s="75">
        <f t="shared" si="208"/>
        <v>0</v>
      </c>
      <c r="EI78" s="51" t="e">
        <f t="shared" si="209"/>
        <v>#DIV/0!</v>
      </c>
      <c r="EJ78" s="75">
        <f t="shared" si="210"/>
        <v>0.50050006141105041</v>
      </c>
      <c r="EK78" s="51">
        <f t="shared" si="211"/>
        <v>0</v>
      </c>
      <c r="EL78" s="75">
        <f t="shared" si="212"/>
        <v>3.6035996241635524</v>
      </c>
      <c r="EM78" s="51">
        <f t="shared" si="213"/>
        <v>0</v>
      </c>
      <c r="EN78" s="75">
        <f t="shared" si="214"/>
        <v>4.8048063155181566</v>
      </c>
      <c r="EO78" s="51">
        <f t="shared" si="215"/>
        <v>0</v>
      </c>
      <c r="EP78" s="75">
        <f t="shared" si="216"/>
        <v>0</v>
      </c>
      <c r="EQ78" s="51" t="e">
        <f t="shared" si="217"/>
        <v>#DIV/0!</v>
      </c>
      <c r="ER78" s="51">
        <f t="shared" si="218"/>
        <v>100</v>
      </c>
      <c r="ES78" s="51">
        <f t="shared" si="219"/>
        <v>0</v>
      </c>
    </row>
    <row r="79" spans="1:149" x14ac:dyDescent="0.45">
      <c r="A79" s="78" t="s">
        <v>1052</v>
      </c>
      <c r="B79" s="174" t="s">
        <v>1053</v>
      </c>
      <c r="C79" s="51" t="s">
        <v>3585</v>
      </c>
      <c r="D79" s="77" t="s">
        <v>3583</v>
      </c>
      <c r="E79" s="51" t="s">
        <v>637</v>
      </c>
      <c r="F79" s="78" t="s">
        <v>1065</v>
      </c>
      <c r="G79" s="72" t="s">
        <v>3363</v>
      </c>
      <c r="H79" s="77" t="s">
        <v>1101</v>
      </c>
      <c r="I79" s="78">
        <v>0.86666699999999997</v>
      </c>
      <c r="J79" s="75">
        <v>48.2</v>
      </c>
      <c r="L79" s="300">
        <v>850</v>
      </c>
      <c r="P79" s="72" t="s">
        <v>1374</v>
      </c>
      <c r="AA79" s="195"/>
      <c r="AB79" s="195"/>
      <c r="AC79" s="195"/>
      <c r="AD79" s="72"/>
      <c r="AE79" s="316">
        <v>1</v>
      </c>
      <c r="AF79" s="195"/>
      <c r="AG79" s="195">
        <v>0</v>
      </c>
      <c r="AH79" s="72"/>
      <c r="AQ79" s="178"/>
      <c r="AR79" s="53">
        <v>0.92779999999999996</v>
      </c>
      <c r="AS79" s="53">
        <v>1.1140000000000001</v>
      </c>
      <c r="AU79" s="48">
        <v>482</v>
      </c>
      <c r="AW79" s="48">
        <v>447.19959999999998</v>
      </c>
      <c r="AX79" s="49">
        <v>18.926098453585197</v>
      </c>
      <c r="BB79" s="98" t="s">
        <v>722</v>
      </c>
      <c r="BC79" s="270" t="s">
        <v>1126</v>
      </c>
      <c r="BD79" s="72">
        <v>75.653700000000001</v>
      </c>
      <c r="BH79" s="72">
        <v>12.202199999999999</v>
      </c>
      <c r="BN79" s="72">
        <v>0.97617600000000004</v>
      </c>
      <c r="BX79" s="72">
        <v>0.48808800000000002</v>
      </c>
      <c r="BZ79" s="72">
        <v>3.51423</v>
      </c>
      <c r="CA79" s="72"/>
      <c r="CB79" s="72">
        <v>4.6856499999999999</v>
      </c>
      <c r="CF79" s="72"/>
      <c r="CG79" s="72"/>
      <c r="CH79" s="72"/>
      <c r="CI79" s="72"/>
      <c r="CJ79" s="72"/>
      <c r="CK79" s="72"/>
      <c r="CL79" s="72"/>
      <c r="CM79" s="72"/>
      <c r="CN79" s="72"/>
      <c r="CO79" s="72"/>
      <c r="CP79" s="72"/>
      <c r="CQ79" s="72"/>
      <c r="CR79" s="72"/>
      <c r="CS79" s="72"/>
      <c r="CT79" s="72"/>
      <c r="CU79" s="72"/>
      <c r="CV79" s="72"/>
      <c r="CW79" s="72"/>
      <c r="CX79" s="72"/>
      <c r="CY79" s="72"/>
      <c r="CZ79" s="72"/>
      <c r="DA79" s="72"/>
      <c r="DB79" s="72"/>
      <c r="DC79" s="72"/>
      <c r="DD79" s="72"/>
      <c r="DE79" s="72"/>
      <c r="DF79" s="72"/>
      <c r="DG79" s="72"/>
      <c r="DH79" s="77">
        <f t="shared" si="196"/>
        <v>97.520043999999999</v>
      </c>
      <c r="DJ79" s="77">
        <f t="shared" si="197"/>
        <v>2.4799560000000014</v>
      </c>
      <c r="DL79" s="51" t="s">
        <v>827</v>
      </c>
      <c r="DO79" s="358">
        <v>2.48</v>
      </c>
      <c r="DP79" s="72">
        <v>7.0000000000000007E-2</v>
      </c>
      <c r="DU79" s="52"/>
      <c r="DX79" s="75">
        <f t="shared" si="198"/>
        <v>77.577590100349013</v>
      </c>
      <c r="DY79" s="51">
        <f t="shared" si="199"/>
        <v>0</v>
      </c>
      <c r="DZ79" s="75">
        <f t="shared" si="200"/>
        <v>0</v>
      </c>
      <c r="EA79" s="51" t="e">
        <f t="shared" si="201"/>
        <v>#DIV/0!</v>
      </c>
      <c r="EB79" s="75">
        <f t="shared" si="202"/>
        <v>12.512504608796116</v>
      </c>
      <c r="EC79" s="51">
        <f t="shared" si="203"/>
        <v>0</v>
      </c>
      <c r="ED79" s="75">
        <f t="shared" si="204"/>
        <v>1.0010003687036892</v>
      </c>
      <c r="EE79" s="51">
        <f t="shared" si="205"/>
        <v>0</v>
      </c>
      <c r="EF79" s="75">
        <f t="shared" si="206"/>
        <v>0</v>
      </c>
      <c r="EG79" s="51" t="e">
        <f t="shared" si="207"/>
        <v>#DIV/0!</v>
      </c>
      <c r="EH79" s="75">
        <f t="shared" si="208"/>
        <v>0</v>
      </c>
      <c r="EI79" s="51" t="e">
        <f t="shared" si="209"/>
        <v>#DIV/0!</v>
      </c>
      <c r="EJ79" s="75">
        <f t="shared" si="210"/>
        <v>0.50050018435184462</v>
      </c>
      <c r="EK79" s="51">
        <f t="shared" si="211"/>
        <v>0</v>
      </c>
      <c r="EL79" s="75">
        <f t="shared" si="212"/>
        <v>3.6035976357844959</v>
      </c>
      <c r="EM79" s="51">
        <f t="shared" si="213"/>
        <v>0</v>
      </c>
      <c r="EN79" s="75">
        <f t="shared" si="214"/>
        <v>4.8048071020148431</v>
      </c>
      <c r="EO79" s="51">
        <f t="shared" si="215"/>
        <v>0</v>
      </c>
      <c r="EP79" s="75">
        <f t="shared" si="216"/>
        <v>0</v>
      </c>
      <c r="EQ79" s="51" t="e">
        <f t="shared" si="217"/>
        <v>#DIV/0!</v>
      </c>
      <c r="ER79" s="51">
        <f t="shared" si="218"/>
        <v>100</v>
      </c>
      <c r="ES79" s="51">
        <f t="shared" si="219"/>
        <v>0</v>
      </c>
    </row>
    <row r="80" spans="1:149" x14ac:dyDescent="0.45">
      <c r="A80" s="78" t="s">
        <v>1052</v>
      </c>
      <c r="B80" s="174" t="s">
        <v>1053</v>
      </c>
      <c r="C80" s="51" t="s">
        <v>3585</v>
      </c>
      <c r="D80" s="77" t="s">
        <v>3583</v>
      </c>
      <c r="E80" s="51" t="s">
        <v>637</v>
      </c>
      <c r="F80" s="78" t="s">
        <v>1066</v>
      </c>
      <c r="G80" s="72" t="s">
        <v>3363</v>
      </c>
      <c r="H80" s="77" t="s">
        <v>1101</v>
      </c>
      <c r="I80" s="78">
        <v>0.83333299999999999</v>
      </c>
      <c r="J80" s="300">
        <v>52.2</v>
      </c>
      <c r="L80" s="300">
        <v>846</v>
      </c>
      <c r="P80" s="72" t="s">
        <v>1374</v>
      </c>
      <c r="AA80" s="195"/>
      <c r="AB80" s="195"/>
      <c r="AC80" s="195"/>
      <c r="AD80" s="72"/>
      <c r="AE80" s="316">
        <v>1</v>
      </c>
      <c r="AF80" s="195"/>
      <c r="AG80" s="195">
        <v>0</v>
      </c>
      <c r="AH80" s="72"/>
      <c r="AQ80" s="178"/>
      <c r="AR80" s="53">
        <v>0.92120000000000002</v>
      </c>
      <c r="AS80" s="53">
        <v>1.1259999999999999</v>
      </c>
      <c r="AU80" s="48">
        <v>522</v>
      </c>
      <c r="AW80" s="48">
        <v>480.8664</v>
      </c>
      <c r="AX80" s="49">
        <v>18.839334707681228</v>
      </c>
      <c r="BB80" s="98" t="s">
        <v>722</v>
      </c>
      <c r="BC80" s="270" t="s">
        <v>1126</v>
      </c>
      <c r="BD80" s="72">
        <v>75.513999999999996</v>
      </c>
      <c r="BH80" s="72">
        <v>12.1797</v>
      </c>
      <c r="BN80" s="72">
        <v>0.97437399999999996</v>
      </c>
      <c r="BX80" s="72">
        <v>0.48718699999999998</v>
      </c>
      <c r="BZ80" s="72">
        <v>3.5077500000000001</v>
      </c>
      <c r="CA80" s="72"/>
      <c r="CB80" s="72">
        <v>4.6769999999999996</v>
      </c>
      <c r="CF80" s="72"/>
      <c r="CG80" s="72"/>
      <c r="CH80" s="72"/>
      <c r="CI80" s="72"/>
      <c r="CJ80" s="72"/>
      <c r="CK80" s="72"/>
      <c r="CL80" s="72"/>
      <c r="CM80" s="72"/>
      <c r="CN80" s="72"/>
      <c r="CO80" s="72"/>
      <c r="CP80" s="72"/>
      <c r="CQ80" s="72"/>
      <c r="CR80" s="72"/>
      <c r="CS80" s="72"/>
      <c r="CT80" s="72"/>
      <c r="CU80" s="72"/>
      <c r="CV80" s="72"/>
      <c r="CW80" s="72"/>
      <c r="CX80" s="72"/>
      <c r="CY80" s="72"/>
      <c r="CZ80" s="72"/>
      <c r="DA80" s="72"/>
      <c r="DB80" s="72"/>
      <c r="DC80" s="72"/>
      <c r="DD80" s="72"/>
      <c r="DE80" s="72"/>
      <c r="DF80" s="72"/>
      <c r="DG80" s="72"/>
      <c r="DH80" s="77">
        <f t="shared" si="196"/>
        <v>97.340011000000004</v>
      </c>
      <c r="DJ80" s="77">
        <f t="shared" si="197"/>
        <v>2.6599889999999959</v>
      </c>
      <c r="DL80" s="51" t="s">
        <v>827</v>
      </c>
      <c r="DO80" s="358">
        <v>2.66</v>
      </c>
      <c r="DP80" s="72">
        <v>0.06</v>
      </c>
      <c r="DU80" s="52"/>
      <c r="DX80" s="75">
        <f t="shared" si="198"/>
        <v>77.577554413878175</v>
      </c>
      <c r="DY80" s="51">
        <f t="shared" si="199"/>
        <v>0</v>
      </c>
      <c r="DZ80" s="75">
        <f t="shared" si="200"/>
        <v>0</v>
      </c>
      <c r="EA80" s="51" t="e">
        <f t="shared" si="201"/>
        <v>#DIV/0!</v>
      </c>
      <c r="EB80" s="75">
        <f t="shared" si="202"/>
        <v>12.512531974133431</v>
      </c>
      <c r="EC80" s="51">
        <f t="shared" si="203"/>
        <v>0</v>
      </c>
      <c r="ED80" s="75">
        <f t="shared" si="204"/>
        <v>1.0010005032771159</v>
      </c>
      <c r="EE80" s="51">
        <f t="shared" si="205"/>
        <v>0</v>
      </c>
      <c r="EF80" s="75">
        <f t="shared" si="206"/>
        <v>0</v>
      </c>
      <c r="EG80" s="51" t="e">
        <f t="shared" si="207"/>
        <v>#DIV/0!</v>
      </c>
      <c r="EH80" s="75">
        <f t="shared" si="208"/>
        <v>0</v>
      </c>
      <c r="EI80" s="51" t="e">
        <f t="shared" si="209"/>
        <v>#DIV/0!</v>
      </c>
      <c r="EJ80" s="75">
        <f t="shared" si="210"/>
        <v>0.50050025163855794</v>
      </c>
      <c r="EK80" s="51">
        <f t="shared" si="211"/>
        <v>0</v>
      </c>
      <c r="EL80" s="75">
        <f t="shared" si="212"/>
        <v>3.603605510174023</v>
      </c>
      <c r="EM80" s="51">
        <f t="shared" si="213"/>
        <v>0</v>
      </c>
      <c r="EN80" s="75">
        <f t="shared" si="214"/>
        <v>4.8048073468986967</v>
      </c>
      <c r="EO80" s="51">
        <f t="shared" si="215"/>
        <v>0</v>
      </c>
      <c r="EP80" s="75">
        <f t="shared" si="216"/>
        <v>0</v>
      </c>
      <c r="EQ80" s="51" t="e">
        <f t="shared" si="217"/>
        <v>#DIV/0!</v>
      </c>
      <c r="ER80" s="51">
        <f t="shared" si="218"/>
        <v>100</v>
      </c>
      <c r="ES80" s="51">
        <f t="shared" si="219"/>
        <v>0</v>
      </c>
    </row>
    <row r="81" spans="1:149" x14ac:dyDescent="0.45">
      <c r="A81" s="78" t="s">
        <v>1052</v>
      </c>
      <c r="B81" s="174" t="s">
        <v>1053</v>
      </c>
      <c r="C81" s="51" t="s">
        <v>3585</v>
      </c>
      <c r="D81" s="77" t="s">
        <v>3583</v>
      </c>
      <c r="E81" s="51" t="s">
        <v>637</v>
      </c>
      <c r="F81" s="78" t="s">
        <v>1067</v>
      </c>
      <c r="G81" s="72" t="s">
        <v>3363</v>
      </c>
      <c r="H81" s="77" t="s">
        <v>1101</v>
      </c>
      <c r="I81" s="78">
        <v>1.2</v>
      </c>
      <c r="J81" s="300">
        <v>50</v>
      </c>
      <c r="L81" s="300">
        <v>850</v>
      </c>
      <c r="P81" s="72" t="s">
        <v>1374</v>
      </c>
      <c r="AA81" s="195"/>
      <c r="AB81" s="195"/>
      <c r="AC81" s="195"/>
      <c r="AD81" s="72"/>
      <c r="AE81" s="316">
        <v>1</v>
      </c>
      <c r="AF81" s="195"/>
      <c r="AG81" s="195">
        <v>0</v>
      </c>
      <c r="AH81" s="72"/>
      <c r="AQ81" s="178"/>
      <c r="AR81" s="53">
        <v>0.9254</v>
      </c>
      <c r="AS81" s="53">
        <v>1.119</v>
      </c>
      <c r="AU81" s="48">
        <v>500</v>
      </c>
      <c r="AW81" s="48">
        <v>462.7</v>
      </c>
      <c r="AX81" s="49">
        <v>18.899417366849612</v>
      </c>
      <c r="BB81" s="98" t="s">
        <v>722</v>
      </c>
      <c r="BC81" s="270" t="s">
        <v>1126</v>
      </c>
      <c r="BD81" s="72">
        <v>75.552800000000005</v>
      </c>
      <c r="BH81" s="72">
        <v>12.1859</v>
      </c>
      <c r="BN81" s="72">
        <v>0.97487500000000005</v>
      </c>
      <c r="BX81" s="72">
        <v>0.48743700000000001</v>
      </c>
      <c r="BZ81" s="72">
        <v>3.5095499999999999</v>
      </c>
      <c r="CA81" s="72"/>
      <c r="CB81" s="72">
        <v>4.6794000000000002</v>
      </c>
      <c r="CF81" s="72"/>
      <c r="CG81" s="72"/>
      <c r="CH81" s="72"/>
      <c r="CI81" s="72"/>
      <c r="CJ81" s="72"/>
      <c r="CK81" s="72"/>
      <c r="CL81" s="72"/>
      <c r="CM81" s="72"/>
      <c r="CN81" s="72"/>
      <c r="CO81" s="72"/>
      <c r="CP81" s="72"/>
      <c r="CQ81" s="72"/>
      <c r="CR81" s="72"/>
      <c r="CS81" s="72"/>
      <c r="CT81" s="72"/>
      <c r="CU81" s="72"/>
      <c r="CV81" s="72"/>
      <c r="CW81" s="72"/>
      <c r="CX81" s="72"/>
      <c r="CY81" s="72"/>
      <c r="CZ81" s="72"/>
      <c r="DA81" s="72"/>
      <c r="DB81" s="72"/>
      <c r="DC81" s="72"/>
      <c r="DD81" s="72"/>
      <c r="DE81" s="72"/>
      <c r="DF81" s="72"/>
      <c r="DG81" s="72"/>
      <c r="DH81" s="77">
        <f t="shared" si="196"/>
        <v>97.389962000000011</v>
      </c>
      <c r="DJ81" s="77">
        <f t="shared" si="197"/>
        <v>2.6100379999999888</v>
      </c>
      <c r="DL81" s="51" t="s">
        <v>827</v>
      </c>
      <c r="DO81" s="358">
        <v>2.61</v>
      </c>
      <c r="DP81" s="72">
        <v>0.2</v>
      </c>
      <c r="DU81" s="52"/>
      <c r="DX81" s="75">
        <f t="shared" si="198"/>
        <v>77.577604969185629</v>
      </c>
      <c r="DY81" s="51">
        <f t="shared" si="199"/>
        <v>0</v>
      </c>
      <c r="DZ81" s="75">
        <f t="shared" si="200"/>
        <v>0</v>
      </c>
      <c r="EA81" s="51" t="e">
        <f t="shared" si="201"/>
        <v>#DIV/0!</v>
      </c>
      <c r="EB81" s="75">
        <f t="shared" si="202"/>
        <v>12.512480495679831</v>
      </c>
      <c r="EC81" s="51">
        <f t="shared" si="203"/>
        <v>0</v>
      </c>
      <c r="ED81" s="75">
        <f t="shared" si="204"/>
        <v>1.0010015200539866</v>
      </c>
      <c r="EE81" s="51">
        <f t="shared" si="205"/>
        <v>0</v>
      </c>
      <c r="EF81" s="75">
        <f t="shared" si="206"/>
        <v>0</v>
      </c>
      <c r="EG81" s="51" t="e">
        <f t="shared" si="207"/>
        <v>#DIV/0!</v>
      </c>
      <c r="EH81" s="75">
        <f t="shared" si="208"/>
        <v>0</v>
      </c>
      <c r="EI81" s="51" t="e">
        <f t="shared" si="209"/>
        <v>#DIV/0!</v>
      </c>
      <c r="EJ81" s="75">
        <f t="shared" si="210"/>
        <v>0.50050024662705994</v>
      </c>
      <c r="EK81" s="51">
        <f t="shared" si="211"/>
        <v>0</v>
      </c>
      <c r="EL81" s="75">
        <f t="shared" si="212"/>
        <v>3.6036054721943516</v>
      </c>
      <c r="EM81" s="51">
        <f t="shared" si="213"/>
        <v>0</v>
      </c>
      <c r="EN81" s="75">
        <f t="shared" si="214"/>
        <v>4.8048072962591357</v>
      </c>
      <c r="EO81" s="51">
        <f t="shared" si="215"/>
        <v>0</v>
      </c>
      <c r="EP81" s="75">
        <f t="shared" si="216"/>
        <v>0</v>
      </c>
      <c r="EQ81" s="51" t="e">
        <f t="shared" si="217"/>
        <v>#DIV/0!</v>
      </c>
      <c r="ER81" s="51">
        <f t="shared" si="218"/>
        <v>100</v>
      </c>
      <c r="ES81" s="51">
        <f t="shared" si="219"/>
        <v>0</v>
      </c>
    </row>
    <row r="82" spans="1:149" x14ac:dyDescent="0.45">
      <c r="A82" s="78" t="s">
        <v>1052</v>
      </c>
      <c r="B82" s="174" t="s">
        <v>1053</v>
      </c>
      <c r="C82" s="51" t="s">
        <v>3585</v>
      </c>
      <c r="D82" s="77" t="s">
        <v>3583</v>
      </c>
      <c r="E82" s="51" t="s">
        <v>637</v>
      </c>
      <c r="F82" s="78" t="s">
        <v>1068</v>
      </c>
      <c r="G82" s="72" t="s">
        <v>3363</v>
      </c>
      <c r="H82" s="77" t="s">
        <v>1101</v>
      </c>
      <c r="I82" s="78">
        <v>0.81666700000000003</v>
      </c>
      <c r="J82" s="300">
        <v>71.7</v>
      </c>
      <c r="L82" s="300">
        <v>850</v>
      </c>
      <c r="P82" s="72" t="s">
        <v>1374</v>
      </c>
      <c r="AA82" s="195"/>
      <c r="AB82" s="195"/>
      <c r="AC82" s="195"/>
      <c r="AD82" s="72"/>
      <c r="AE82" s="316">
        <v>1</v>
      </c>
      <c r="AF82" s="195"/>
      <c r="AG82" s="195">
        <v>0</v>
      </c>
      <c r="AH82" s="72"/>
      <c r="AQ82" s="178"/>
      <c r="AR82" s="53">
        <v>0.89900000000000002</v>
      </c>
      <c r="AS82" s="53">
        <v>1.1830000000000001</v>
      </c>
      <c r="AU82" s="48">
        <v>717</v>
      </c>
      <c r="AW82" s="48">
        <v>644.58299999999997</v>
      </c>
      <c r="AX82" s="49">
        <v>18.635307151310233</v>
      </c>
      <c r="BB82" s="98" t="s">
        <v>722</v>
      </c>
      <c r="BC82" s="270" t="s">
        <v>1126</v>
      </c>
      <c r="BD82" s="72">
        <v>75.110600000000005</v>
      </c>
      <c r="BH82" s="72">
        <v>12.114599999999999</v>
      </c>
      <c r="BN82" s="72">
        <v>0.96916899999999995</v>
      </c>
      <c r="BX82" s="72">
        <v>0.48458499999999999</v>
      </c>
      <c r="BZ82" s="72">
        <v>3.4890099999999999</v>
      </c>
      <c r="CA82" s="72"/>
      <c r="CB82" s="72">
        <v>4.6520099999999998</v>
      </c>
      <c r="CF82" s="72"/>
      <c r="CG82" s="72"/>
      <c r="CH82" s="72"/>
      <c r="CI82" s="72"/>
      <c r="CJ82" s="72"/>
      <c r="CK82" s="72"/>
      <c r="CL82" s="72"/>
      <c r="CM82" s="72"/>
      <c r="CN82" s="72"/>
      <c r="CO82" s="72"/>
      <c r="CP82" s="72"/>
      <c r="CQ82" s="72"/>
      <c r="CR82" s="72"/>
      <c r="CS82" s="72"/>
      <c r="CT82" s="72"/>
      <c r="CU82" s="72"/>
      <c r="CV82" s="72"/>
      <c r="CW82" s="72"/>
      <c r="CX82" s="72"/>
      <c r="CY82" s="72"/>
      <c r="CZ82" s="72"/>
      <c r="DA82" s="72"/>
      <c r="DB82" s="72"/>
      <c r="DC82" s="72"/>
      <c r="DD82" s="72"/>
      <c r="DE82" s="72"/>
      <c r="DF82" s="72"/>
      <c r="DG82" s="72"/>
      <c r="DH82" s="77">
        <f t="shared" si="196"/>
        <v>96.819973999999988</v>
      </c>
      <c r="DJ82" s="77">
        <f t="shared" si="197"/>
        <v>3.1800260000000122</v>
      </c>
      <c r="DL82" s="51" t="s">
        <v>827</v>
      </c>
      <c r="DO82" s="358">
        <v>3.18</v>
      </c>
      <c r="DP82" s="72">
        <v>7.0000000000000007E-2</v>
      </c>
      <c r="DU82" s="52"/>
      <c r="DX82" s="75">
        <f t="shared" si="198"/>
        <v>77.577587451118319</v>
      </c>
      <c r="DY82" s="51">
        <f t="shared" si="199"/>
        <v>0</v>
      </c>
      <c r="DZ82" s="75">
        <f t="shared" si="200"/>
        <v>0</v>
      </c>
      <c r="EA82" s="51" t="e">
        <f t="shared" si="201"/>
        <v>#DIV/0!</v>
      </c>
      <c r="EB82" s="75">
        <f t="shared" si="202"/>
        <v>12.512500777990295</v>
      </c>
      <c r="EC82" s="51">
        <f t="shared" si="203"/>
        <v>0</v>
      </c>
      <c r="ED82" s="75">
        <f t="shared" si="204"/>
        <v>1.0010010950839545</v>
      </c>
      <c r="EE82" s="51">
        <f t="shared" si="205"/>
        <v>0</v>
      </c>
      <c r="EF82" s="75">
        <f t="shared" si="206"/>
        <v>0</v>
      </c>
      <c r="EG82" s="51" t="e">
        <f t="shared" si="207"/>
        <v>#DIV/0!</v>
      </c>
      <c r="EH82" s="75">
        <f t="shared" si="208"/>
        <v>0</v>
      </c>
      <c r="EI82" s="51" t="e">
        <f t="shared" si="209"/>
        <v>#DIV/0!</v>
      </c>
      <c r="EJ82" s="75">
        <f t="shared" si="210"/>
        <v>0.5005010639643428</v>
      </c>
      <c r="EK82" s="51">
        <f t="shared" si="211"/>
        <v>0</v>
      </c>
      <c r="EL82" s="75">
        <f t="shared" si="212"/>
        <v>3.6036055948538057</v>
      </c>
      <c r="EM82" s="51">
        <f t="shared" si="213"/>
        <v>0</v>
      </c>
      <c r="EN82" s="75">
        <f t="shared" si="214"/>
        <v>4.804804016989304</v>
      </c>
      <c r="EO82" s="51">
        <f t="shared" si="215"/>
        <v>0</v>
      </c>
      <c r="EP82" s="75">
        <f t="shared" si="216"/>
        <v>0</v>
      </c>
      <c r="EQ82" s="51" t="e">
        <f t="shared" si="217"/>
        <v>#DIV/0!</v>
      </c>
      <c r="ER82" s="51">
        <f t="shared" si="218"/>
        <v>100</v>
      </c>
      <c r="ES82" s="51">
        <f t="shared" si="219"/>
        <v>0</v>
      </c>
    </row>
    <row r="83" spans="1:149" x14ac:dyDescent="0.45">
      <c r="A83" s="78" t="s">
        <v>1052</v>
      </c>
      <c r="B83" s="174" t="s">
        <v>1053</v>
      </c>
      <c r="C83" s="51" t="s">
        <v>3585</v>
      </c>
      <c r="D83" s="77" t="s">
        <v>3583</v>
      </c>
      <c r="E83" s="51" t="s">
        <v>637</v>
      </c>
      <c r="F83" s="78" t="s">
        <v>1069</v>
      </c>
      <c r="G83" s="72" t="s">
        <v>3363</v>
      </c>
      <c r="H83" s="77" t="s">
        <v>1101</v>
      </c>
      <c r="I83" s="78">
        <v>0.36666700000000002</v>
      </c>
      <c r="J83" s="300">
        <v>79.3</v>
      </c>
      <c r="L83" s="300">
        <v>850</v>
      </c>
      <c r="P83" s="72" t="s">
        <v>1374</v>
      </c>
      <c r="AA83" s="195"/>
      <c r="AB83" s="195"/>
      <c r="AC83" s="195"/>
      <c r="AD83" s="72"/>
      <c r="AE83" s="316">
        <v>1</v>
      </c>
      <c r="AF83" s="195"/>
      <c r="AG83" s="195">
        <v>0</v>
      </c>
      <c r="AH83" s="72"/>
      <c r="AQ83" s="178"/>
      <c r="AR83" s="53">
        <v>0.89059999999999995</v>
      </c>
      <c r="AS83" s="53">
        <v>1.2070000000000001</v>
      </c>
      <c r="AU83" s="48">
        <v>793</v>
      </c>
      <c r="AW83" s="48">
        <v>706.24579999999992</v>
      </c>
      <c r="AX83" s="49">
        <v>18.558640676489549</v>
      </c>
      <c r="BB83" s="98" t="s">
        <v>722</v>
      </c>
      <c r="BC83" s="270" t="s">
        <v>1126</v>
      </c>
      <c r="BD83" s="72">
        <v>75.064099999999996</v>
      </c>
      <c r="BH83" s="72">
        <v>12.107100000000001</v>
      </c>
      <c r="BN83" s="72">
        <v>0.96856900000000001</v>
      </c>
      <c r="BX83" s="72">
        <v>0.48428399999999999</v>
      </c>
      <c r="BZ83" s="72">
        <v>3.48685</v>
      </c>
      <c r="CA83" s="72"/>
      <c r="CB83" s="72">
        <v>4.6491300000000004</v>
      </c>
      <c r="CF83" s="72"/>
      <c r="CG83" s="72"/>
      <c r="CH83" s="72"/>
      <c r="CI83" s="72"/>
      <c r="CJ83" s="72"/>
      <c r="CK83" s="72"/>
      <c r="CL83" s="72"/>
      <c r="CM83" s="72"/>
      <c r="CN83" s="72"/>
      <c r="CO83" s="72"/>
      <c r="CP83" s="72"/>
      <c r="CQ83" s="72"/>
      <c r="CR83" s="72"/>
      <c r="CS83" s="72"/>
      <c r="CT83" s="72"/>
      <c r="CU83" s="72"/>
      <c r="CV83" s="72"/>
      <c r="CW83" s="72"/>
      <c r="CX83" s="72"/>
      <c r="CY83" s="72"/>
      <c r="CZ83" s="72"/>
      <c r="DA83" s="72"/>
      <c r="DB83" s="72"/>
      <c r="DC83" s="72"/>
      <c r="DD83" s="72"/>
      <c r="DE83" s="72"/>
      <c r="DF83" s="72"/>
      <c r="DG83" s="72"/>
      <c r="DH83" s="77">
        <f t="shared" si="196"/>
        <v>96.760033000000007</v>
      </c>
      <c r="DJ83" s="77">
        <f t="shared" si="197"/>
        <v>3.2399669999999929</v>
      </c>
      <c r="DL83" s="51" t="s">
        <v>827</v>
      </c>
      <c r="DO83" s="358">
        <v>3.24</v>
      </c>
      <c r="DP83" s="72">
        <v>0.15</v>
      </c>
      <c r="DU83" s="52"/>
      <c r="DX83" s="75">
        <f t="shared" si="198"/>
        <v>77.577588258987035</v>
      </c>
      <c r="DY83" s="51">
        <f t="shared" si="199"/>
        <v>0</v>
      </c>
      <c r="DZ83" s="75">
        <f t="shared" si="200"/>
        <v>0</v>
      </c>
      <c r="EA83" s="51" t="e">
        <f t="shared" si="201"/>
        <v>#DIV/0!</v>
      </c>
      <c r="EB83" s="75">
        <f t="shared" si="202"/>
        <v>12.512500900035864</v>
      </c>
      <c r="EC83" s="51">
        <f t="shared" si="203"/>
        <v>0</v>
      </c>
      <c r="ED83" s="75">
        <f t="shared" si="204"/>
        <v>1.0010011054874277</v>
      </c>
      <c r="EE83" s="51">
        <f t="shared" si="205"/>
        <v>0</v>
      </c>
      <c r="EF83" s="75">
        <f t="shared" si="206"/>
        <v>0</v>
      </c>
      <c r="EG83" s="51" t="e">
        <f t="shared" si="207"/>
        <v>#DIV/0!</v>
      </c>
      <c r="EH83" s="75">
        <f t="shared" si="208"/>
        <v>0</v>
      </c>
      <c r="EI83" s="51" t="e">
        <f t="shared" si="209"/>
        <v>#DIV/0!</v>
      </c>
      <c r="EJ83" s="75">
        <f t="shared" si="210"/>
        <v>0.50050003600143456</v>
      </c>
      <c r="EK83" s="51">
        <f t="shared" si="211"/>
        <v>0</v>
      </c>
      <c r="EL83" s="75">
        <f t="shared" si="212"/>
        <v>3.6036056333300337</v>
      </c>
      <c r="EM83" s="51">
        <f t="shared" si="213"/>
        <v>0</v>
      </c>
      <c r="EN83" s="75">
        <f t="shared" si="214"/>
        <v>4.8048040661581828</v>
      </c>
      <c r="EO83" s="51">
        <f t="shared" si="215"/>
        <v>0</v>
      </c>
      <c r="EP83" s="75">
        <f t="shared" si="216"/>
        <v>0</v>
      </c>
      <c r="EQ83" s="51" t="e">
        <f t="shared" si="217"/>
        <v>#DIV/0!</v>
      </c>
      <c r="ER83" s="51">
        <f t="shared" si="218"/>
        <v>100</v>
      </c>
      <c r="ES83" s="51">
        <f t="shared" si="219"/>
        <v>0</v>
      </c>
    </row>
    <row r="84" spans="1:149" x14ac:dyDescent="0.45">
      <c r="A84" s="78" t="s">
        <v>1052</v>
      </c>
      <c r="B84" s="174" t="s">
        <v>1053</v>
      </c>
      <c r="C84" s="51" t="s">
        <v>3585</v>
      </c>
      <c r="D84" s="77" t="s">
        <v>3583</v>
      </c>
      <c r="E84" s="51" t="s">
        <v>637</v>
      </c>
      <c r="F84" s="78" t="s">
        <v>1070</v>
      </c>
      <c r="G84" s="72" t="s">
        <v>3363</v>
      </c>
      <c r="H84" s="77" t="s">
        <v>1101</v>
      </c>
      <c r="I84" s="78">
        <v>6.6666699999999995E-2</v>
      </c>
      <c r="J84" s="300">
        <v>104.4</v>
      </c>
      <c r="L84" s="300">
        <v>850</v>
      </c>
      <c r="P84" s="72" t="s">
        <v>1374</v>
      </c>
      <c r="AA84" s="195"/>
      <c r="AB84" s="195"/>
      <c r="AC84" s="195"/>
      <c r="AD84" s="72"/>
      <c r="AE84" s="316">
        <v>1</v>
      </c>
      <c r="AF84" s="195"/>
      <c r="AG84" s="195">
        <v>0</v>
      </c>
      <c r="AH84" s="72"/>
      <c r="AR84" s="53">
        <v>0.86599999999999999</v>
      </c>
      <c r="AS84" s="53">
        <v>1.294</v>
      </c>
      <c r="AU84" s="48">
        <v>1044</v>
      </c>
      <c r="AW84" s="48">
        <v>904.10400000000004</v>
      </c>
      <c r="AX84" s="49">
        <v>18.34646454008638</v>
      </c>
      <c r="BB84" s="98" t="s">
        <v>722</v>
      </c>
      <c r="BC84" s="270" t="s">
        <v>1126</v>
      </c>
      <c r="BD84" s="72">
        <v>75.242500000000007</v>
      </c>
      <c r="BH84" s="72">
        <v>12.135899999999999</v>
      </c>
      <c r="BN84" s="72">
        <v>0.97087100000000004</v>
      </c>
      <c r="BX84" s="72">
        <v>0.48543500000000001</v>
      </c>
      <c r="BZ84" s="72">
        <v>3.4951400000000001</v>
      </c>
      <c r="CA84" s="72"/>
      <c r="CB84" s="72">
        <v>4.6601800000000004</v>
      </c>
      <c r="CF84" s="72"/>
      <c r="CG84" s="72"/>
      <c r="CH84" s="72"/>
      <c r="CI84" s="72"/>
      <c r="CJ84" s="72"/>
      <c r="CK84" s="72"/>
      <c r="CL84" s="72"/>
      <c r="CM84" s="72"/>
      <c r="CN84" s="72"/>
      <c r="CO84" s="72"/>
      <c r="CP84" s="72"/>
      <c r="CQ84" s="72"/>
      <c r="CR84" s="72"/>
      <c r="CS84" s="72"/>
      <c r="CT84" s="72"/>
      <c r="CU84" s="72"/>
      <c r="CV84" s="72"/>
      <c r="CW84" s="72"/>
      <c r="CX84" s="72"/>
      <c r="CY84" s="72"/>
      <c r="CZ84" s="72"/>
      <c r="DA84" s="72"/>
      <c r="DB84" s="72"/>
      <c r="DC84" s="72"/>
      <c r="DD84" s="72"/>
      <c r="DE84" s="72"/>
      <c r="DF84" s="72"/>
      <c r="DG84" s="72"/>
      <c r="DH84" s="77">
        <f t="shared" si="196"/>
        <v>96.990026</v>
      </c>
      <c r="DJ84" s="77">
        <f t="shared" si="197"/>
        <v>3.0099739999999997</v>
      </c>
      <c r="DL84" s="51" t="s">
        <v>827</v>
      </c>
      <c r="DO84" s="358">
        <v>3.01</v>
      </c>
      <c r="DP84" s="72">
        <v>0.25</v>
      </c>
      <c r="DU84" s="52"/>
      <c r="DX84" s="75">
        <f t="shared" si="198"/>
        <v>77.577564521943742</v>
      </c>
      <c r="DY84" s="51">
        <f t="shared" si="199"/>
        <v>0</v>
      </c>
      <c r="DZ84" s="75">
        <f t="shared" si="200"/>
        <v>0</v>
      </c>
      <c r="EA84" s="51" t="e">
        <f t="shared" si="201"/>
        <v>#DIV/0!</v>
      </c>
      <c r="EB84" s="75">
        <f t="shared" si="202"/>
        <v>12.512523710427709</v>
      </c>
      <c r="EC84" s="51">
        <f t="shared" si="203"/>
        <v>0</v>
      </c>
      <c r="ED84" s="75">
        <f t="shared" si="204"/>
        <v>1.001000865800366</v>
      </c>
      <c r="EE84" s="51">
        <f t="shared" si="205"/>
        <v>0</v>
      </c>
      <c r="EF84" s="75">
        <f t="shared" si="206"/>
        <v>0</v>
      </c>
      <c r="EG84" s="51" t="e">
        <f t="shared" si="207"/>
        <v>#DIV/0!</v>
      </c>
      <c r="EH84" s="75">
        <f t="shared" si="208"/>
        <v>0</v>
      </c>
      <c r="EI84" s="51" t="e">
        <f t="shared" si="209"/>
        <v>#DIV/0!</v>
      </c>
      <c r="EJ84" s="75">
        <f t="shared" si="210"/>
        <v>0.5004999173832575</v>
      </c>
      <c r="EK84" s="51">
        <f t="shared" si="211"/>
        <v>0</v>
      </c>
      <c r="EL84" s="75">
        <f t="shared" si="212"/>
        <v>3.6036076534302608</v>
      </c>
      <c r="EM84" s="51">
        <f t="shared" si="213"/>
        <v>0</v>
      </c>
      <c r="EN84" s="75">
        <f t="shared" si="214"/>
        <v>4.8048033310146758</v>
      </c>
      <c r="EO84" s="51">
        <f t="shared" si="215"/>
        <v>0</v>
      </c>
      <c r="EP84" s="75">
        <f t="shared" si="216"/>
        <v>0</v>
      </c>
      <c r="EQ84" s="51" t="e">
        <f t="shared" si="217"/>
        <v>#DIV/0!</v>
      </c>
      <c r="ER84" s="51">
        <f t="shared" si="218"/>
        <v>100</v>
      </c>
      <c r="ES84" s="51">
        <f t="shared" si="219"/>
        <v>0</v>
      </c>
    </row>
    <row r="85" spans="1:149" x14ac:dyDescent="0.45">
      <c r="A85" s="78" t="s">
        <v>1052</v>
      </c>
      <c r="B85" s="174" t="s">
        <v>1053</v>
      </c>
      <c r="C85" s="51" t="s">
        <v>3585</v>
      </c>
      <c r="D85" s="77" t="s">
        <v>3583</v>
      </c>
      <c r="E85" s="51" t="s">
        <v>637</v>
      </c>
      <c r="F85" s="78" t="s">
        <v>1071</v>
      </c>
      <c r="G85" s="72" t="s">
        <v>3363</v>
      </c>
      <c r="H85" s="77" t="s">
        <v>1101</v>
      </c>
      <c r="I85" s="78">
        <v>0.9</v>
      </c>
      <c r="J85" s="300">
        <v>23.2</v>
      </c>
      <c r="L85" s="300">
        <v>850</v>
      </c>
      <c r="P85" s="72" t="s">
        <v>1374</v>
      </c>
      <c r="AA85" s="195"/>
      <c r="AB85" s="195"/>
      <c r="AC85" s="195"/>
      <c r="AD85" s="72"/>
      <c r="AE85" s="316">
        <v>1</v>
      </c>
      <c r="AF85" s="195"/>
      <c r="AG85" s="195">
        <v>0</v>
      </c>
      <c r="AH85" s="72"/>
      <c r="AR85" s="53">
        <v>0.96319999999999995</v>
      </c>
      <c r="AS85" s="53">
        <v>1.05</v>
      </c>
      <c r="AU85" s="48">
        <v>232</v>
      </c>
      <c r="AW85" s="48">
        <v>223.46239999999997</v>
      </c>
      <c r="AX85" s="49">
        <v>19.37275834386887</v>
      </c>
      <c r="BB85" s="98" t="s">
        <v>722</v>
      </c>
      <c r="BC85" s="270" t="s">
        <v>1126</v>
      </c>
      <c r="BD85" s="72">
        <v>76.258799999999994</v>
      </c>
      <c r="BH85" s="72">
        <v>12.299799999999999</v>
      </c>
      <c r="BN85" s="72">
        <v>0.98398399999999997</v>
      </c>
      <c r="BX85" s="72">
        <v>0.49199199999999998</v>
      </c>
      <c r="BZ85" s="72">
        <v>3.5423399999999998</v>
      </c>
      <c r="CA85" s="72"/>
      <c r="CB85" s="72">
        <v>4.7231199999999998</v>
      </c>
      <c r="CF85" s="72"/>
      <c r="CG85" s="72"/>
      <c r="CH85" s="72"/>
      <c r="CI85" s="72"/>
      <c r="CJ85" s="72"/>
      <c r="CK85" s="72"/>
      <c r="CL85" s="72"/>
      <c r="CM85" s="72"/>
      <c r="CN85" s="72"/>
      <c r="CO85" s="72"/>
      <c r="CP85" s="72"/>
      <c r="CQ85" s="72"/>
      <c r="CR85" s="72"/>
      <c r="CS85" s="72"/>
      <c r="CT85" s="72"/>
      <c r="CU85" s="72"/>
      <c r="CV85" s="72"/>
      <c r="CW85" s="72"/>
      <c r="CX85" s="72"/>
      <c r="CY85" s="72"/>
      <c r="CZ85" s="72"/>
      <c r="DA85" s="72"/>
      <c r="DB85" s="72"/>
      <c r="DC85" s="72"/>
      <c r="DD85" s="72"/>
      <c r="DE85" s="72"/>
      <c r="DF85" s="72"/>
      <c r="DG85" s="72"/>
      <c r="DH85" s="77">
        <f t="shared" si="196"/>
        <v>98.300035999999992</v>
      </c>
      <c r="DJ85" s="77">
        <f t="shared" si="197"/>
        <v>1.6999640000000085</v>
      </c>
      <c r="DL85" s="51" t="s">
        <v>827</v>
      </c>
      <c r="DO85" s="358">
        <v>1.7</v>
      </c>
      <c r="DP85" s="72">
        <v>0.02</v>
      </c>
      <c r="DU85" s="52"/>
      <c r="DX85" s="75">
        <f t="shared" si="198"/>
        <v>77.577591121126346</v>
      </c>
      <c r="DY85" s="51">
        <f t="shared" si="199"/>
        <v>0</v>
      </c>
      <c r="DZ85" s="75">
        <f t="shared" si="200"/>
        <v>0</v>
      </c>
      <c r="EA85" s="51" t="e">
        <f t="shared" si="201"/>
        <v>#DIV/0!</v>
      </c>
      <c r="EB85" s="75">
        <f t="shared" si="202"/>
        <v>12.512508133771183</v>
      </c>
      <c r="EC85" s="51">
        <f t="shared" si="203"/>
        <v>0</v>
      </c>
      <c r="ED85" s="75">
        <f t="shared" si="204"/>
        <v>1.0010006507016946</v>
      </c>
      <c r="EE85" s="51">
        <f t="shared" si="205"/>
        <v>0</v>
      </c>
      <c r="EF85" s="75">
        <f t="shared" si="206"/>
        <v>0</v>
      </c>
      <c r="EG85" s="51" t="e">
        <f t="shared" si="207"/>
        <v>#DIV/0!</v>
      </c>
      <c r="EH85" s="75">
        <f t="shared" si="208"/>
        <v>0</v>
      </c>
      <c r="EI85" s="51" t="e">
        <f t="shared" si="209"/>
        <v>#DIV/0!</v>
      </c>
      <c r="EJ85" s="75">
        <f t="shared" si="210"/>
        <v>0.50050032535084732</v>
      </c>
      <c r="EK85" s="51">
        <f t="shared" si="211"/>
        <v>0</v>
      </c>
      <c r="EL85" s="75">
        <f t="shared" si="212"/>
        <v>3.6035999010213997</v>
      </c>
      <c r="EM85" s="51">
        <f t="shared" si="213"/>
        <v>0</v>
      </c>
      <c r="EN85" s="75">
        <f t="shared" si="214"/>
        <v>4.8047998680285327</v>
      </c>
      <c r="EO85" s="51">
        <f t="shared" si="215"/>
        <v>0</v>
      </c>
      <c r="EP85" s="75">
        <f t="shared" si="216"/>
        <v>0</v>
      </c>
      <c r="EQ85" s="51" t="e">
        <f t="shared" si="217"/>
        <v>#DIV/0!</v>
      </c>
      <c r="ER85" s="51">
        <f t="shared" si="218"/>
        <v>100</v>
      </c>
      <c r="ES85" s="51">
        <f t="shared" si="219"/>
        <v>0</v>
      </c>
    </row>
    <row r="86" spans="1:149" x14ac:dyDescent="0.45">
      <c r="A86" s="78" t="s">
        <v>1052</v>
      </c>
      <c r="B86" s="174" t="s">
        <v>1053</v>
      </c>
      <c r="C86" s="51" t="s">
        <v>3585</v>
      </c>
      <c r="D86" s="77" t="s">
        <v>3583</v>
      </c>
      <c r="E86" s="51" t="s">
        <v>637</v>
      </c>
      <c r="F86" s="78" t="s">
        <v>1072</v>
      </c>
      <c r="G86" s="72" t="s">
        <v>3363</v>
      </c>
      <c r="H86" s="77" t="s">
        <v>1101</v>
      </c>
      <c r="I86" s="78">
        <v>0.8</v>
      </c>
      <c r="J86" s="300">
        <v>11.3</v>
      </c>
      <c r="L86" s="300">
        <v>850</v>
      </c>
      <c r="P86" s="72" t="s">
        <v>1374</v>
      </c>
      <c r="AA86" s="195"/>
      <c r="AB86" s="195"/>
      <c r="AC86" s="195"/>
      <c r="AD86" s="72"/>
      <c r="AE86" s="316">
        <v>1</v>
      </c>
      <c r="AF86" s="195"/>
      <c r="AG86" s="195">
        <v>0</v>
      </c>
      <c r="AH86" s="72"/>
      <c r="AR86" s="53">
        <v>0.98160000000000003</v>
      </c>
      <c r="AS86" s="53">
        <v>1.024</v>
      </c>
      <c r="AU86" s="48">
        <v>113</v>
      </c>
      <c r="AW86" s="48">
        <v>110.9208</v>
      </c>
      <c r="AX86" s="49">
        <v>19.660772824401054</v>
      </c>
      <c r="BB86" s="98" t="s">
        <v>722</v>
      </c>
      <c r="BC86" s="270" t="s">
        <v>1126</v>
      </c>
      <c r="BD86" s="72">
        <v>76.654399999999995</v>
      </c>
      <c r="BH86" s="72">
        <v>12.3636</v>
      </c>
      <c r="BN86" s="72">
        <v>0.989089</v>
      </c>
      <c r="BX86" s="72">
        <v>0.49454500000000001</v>
      </c>
      <c r="BZ86" s="72">
        <v>3.5607199999999999</v>
      </c>
      <c r="CA86" s="72"/>
      <c r="CB86" s="72">
        <v>4.74763</v>
      </c>
      <c r="CF86" s="72"/>
      <c r="CG86" s="72"/>
      <c r="CH86" s="72"/>
      <c r="CI86" s="72"/>
      <c r="CJ86" s="72"/>
      <c r="CK86" s="72"/>
      <c r="CL86" s="72"/>
      <c r="CM86" s="72"/>
      <c r="CN86" s="72"/>
      <c r="CO86" s="72"/>
      <c r="CP86" s="72"/>
      <c r="CQ86" s="72"/>
      <c r="CR86" s="72"/>
      <c r="CS86" s="72"/>
      <c r="CT86" s="72"/>
      <c r="CU86" s="72"/>
      <c r="CV86" s="72"/>
      <c r="CW86" s="72"/>
      <c r="CX86" s="72"/>
      <c r="CY86" s="72"/>
      <c r="CZ86" s="72"/>
      <c r="DA86" s="72"/>
      <c r="DB86" s="72"/>
      <c r="DC86" s="72"/>
      <c r="DD86" s="72"/>
      <c r="DE86" s="72"/>
      <c r="DF86" s="72"/>
      <c r="DG86" s="72"/>
      <c r="DH86" s="77">
        <f t="shared" si="196"/>
        <v>98.809984000000014</v>
      </c>
      <c r="DJ86" s="77">
        <f t="shared" si="197"/>
        <v>1.1900159999999858</v>
      </c>
      <c r="DL86" s="51" t="s">
        <v>827</v>
      </c>
      <c r="DO86" s="358">
        <v>1.19</v>
      </c>
      <c r="DP86" s="72">
        <v>0.05</v>
      </c>
      <c r="DU86" s="52"/>
      <c r="DX86" s="75">
        <f t="shared" si="198"/>
        <v>77.577585682029849</v>
      </c>
      <c r="DY86" s="51">
        <f t="shared" si="199"/>
        <v>0</v>
      </c>
      <c r="DZ86" s="75">
        <f t="shared" si="200"/>
        <v>0</v>
      </c>
      <c r="EA86" s="51" t="e">
        <f t="shared" si="201"/>
        <v>#DIV/0!</v>
      </c>
      <c r="EB86" s="75">
        <f t="shared" si="202"/>
        <v>12.512500761056694</v>
      </c>
      <c r="EC86" s="51">
        <f t="shared" si="203"/>
        <v>0</v>
      </c>
      <c r="ED86" s="75">
        <f t="shared" si="204"/>
        <v>1.0010010729280148</v>
      </c>
      <c r="EE86" s="51">
        <f t="shared" si="205"/>
        <v>0</v>
      </c>
      <c r="EF86" s="75">
        <f t="shared" si="206"/>
        <v>0</v>
      </c>
      <c r="EG86" s="51" t="e">
        <f t="shared" si="207"/>
        <v>#DIV/0!</v>
      </c>
      <c r="EH86" s="75">
        <f t="shared" si="208"/>
        <v>0</v>
      </c>
      <c r="EI86" s="51" t="e">
        <f t="shared" si="209"/>
        <v>#DIV/0!</v>
      </c>
      <c r="EJ86" s="75">
        <f t="shared" si="210"/>
        <v>0.50050104248574712</v>
      </c>
      <c r="EK86" s="51">
        <f t="shared" si="211"/>
        <v>0</v>
      </c>
      <c r="EL86" s="75">
        <f t="shared" si="212"/>
        <v>3.6036034577234615</v>
      </c>
      <c r="EM86" s="51">
        <f t="shared" si="213"/>
        <v>0</v>
      </c>
      <c r="EN86" s="75">
        <f t="shared" si="214"/>
        <v>4.8048079837762137</v>
      </c>
      <c r="EO86" s="51">
        <f t="shared" si="215"/>
        <v>0</v>
      </c>
      <c r="EP86" s="75">
        <f t="shared" si="216"/>
        <v>0</v>
      </c>
      <c r="EQ86" s="51" t="e">
        <f t="shared" si="217"/>
        <v>#DIV/0!</v>
      </c>
      <c r="ER86" s="51">
        <f t="shared" si="218"/>
        <v>100</v>
      </c>
      <c r="ES86" s="51">
        <f t="shared" si="219"/>
        <v>0</v>
      </c>
    </row>
    <row r="87" spans="1:149" x14ac:dyDescent="0.45">
      <c r="A87" s="78" t="s">
        <v>1052</v>
      </c>
      <c r="B87" s="174" t="s">
        <v>1053</v>
      </c>
      <c r="C87" s="51" t="s">
        <v>3585</v>
      </c>
      <c r="D87" s="77" t="s">
        <v>3583</v>
      </c>
      <c r="E87" s="51" t="s">
        <v>637</v>
      </c>
      <c r="F87" s="78" t="s">
        <v>1073</v>
      </c>
      <c r="G87" s="72" t="s">
        <v>3363</v>
      </c>
      <c r="H87" s="77" t="s">
        <v>1101</v>
      </c>
      <c r="I87" s="78">
        <v>1.2</v>
      </c>
      <c r="J87" s="300">
        <v>36.6</v>
      </c>
      <c r="L87" s="300">
        <v>850</v>
      </c>
      <c r="P87" s="72" t="s">
        <v>1374</v>
      </c>
      <c r="AA87" s="195"/>
      <c r="AB87" s="195"/>
      <c r="AC87" s="195"/>
      <c r="AD87" s="72"/>
      <c r="AE87" s="316">
        <v>1</v>
      </c>
      <c r="AF87" s="195"/>
      <c r="AG87" s="195">
        <v>0</v>
      </c>
      <c r="AH87" s="72"/>
      <c r="AR87" s="53">
        <v>0.94369999999999998</v>
      </c>
      <c r="AS87" s="53">
        <v>1.0840000000000001</v>
      </c>
      <c r="AU87" s="48">
        <v>366</v>
      </c>
      <c r="AW87" s="48">
        <v>345.39420000000001</v>
      </c>
      <c r="AX87" s="49">
        <v>19.112021189055199</v>
      </c>
      <c r="BB87" s="98" t="s">
        <v>722</v>
      </c>
      <c r="BC87" s="270" t="s">
        <v>1126</v>
      </c>
      <c r="BD87" s="72">
        <v>76.553600000000003</v>
      </c>
      <c r="BH87" s="72">
        <v>12.347300000000001</v>
      </c>
      <c r="BN87" s="72">
        <v>0.987788</v>
      </c>
      <c r="BX87" s="72">
        <v>0.493894</v>
      </c>
      <c r="BZ87" s="72">
        <v>3.5560399999999999</v>
      </c>
      <c r="CA87" s="72"/>
      <c r="CB87" s="72">
        <v>4.7413800000000004</v>
      </c>
      <c r="CF87" s="72"/>
      <c r="CG87" s="72"/>
      <c r="CH87" s="72"/>
      <c r="CI87" s="72"/>
      <c r="CJ87" s="72"/>
      <c r="CK87" s="72"/>
      <c r="CL87" s="72"/>
      <c r="CM87" s="72"/>
      <c r="CN87" s="72"/>
      <c r="CO87" s="72"/>
      <c r="CP87" s="72"/>
      <c r="CQ87" s="72"/>
      <c r="CR87" s="72"/>
      <c r="CS87" s="72"/>
      <c r="CT87" s="72"/>
      <c r="CU87" s="72"/>
      <c r="CV87" s="72"/>
      <c r="CW87" s="72"/>
      <c r="CX87" s="72"/>
      <c r="CY87" s="72"/>
      <c r="CZ87" s="72"/>
      <c r="DA87" s="72"/>
      <c r="DB87" s="72"/>
      <c r="DC87" s="72"/>
      <c r="DD87" s="72"/>
      <c r="DE87" s="72"/>
      <c r="DF87" s="72"/>
      <c r="DG87" s="72"/>
      <c r="DH87" s="77">
        <f t="shared" si="196"/>
        <v>98.680002000000002</v>
      </c>
      <c r="DJ87" s="77">
        <f t="shared" si="197"/>
        <v>1.3199979999999982</v>
      </c>
      <c r="DL87" s="51" t="s">
        <v>827</v>
      </c>
      <c r="DO87" s="358">
        <v>1.32</v>
      </c>
      <c r="DP87" s="72">
        <v>0.02</v>
      </c>
      <c r="DU87" s="52"/>
      <c r="DX87" s="75">
        <f t="shared" si="198"/>
        <v>77.577623073011296</v>
      </c>
      <c r="DY87" s="51">
        <f t="shared" si="199"/>
        <v>0</v>
      </c>
      <c r="DZ87" s="75">
        <f t="shared" si="200"/>
        <v>0</v>
      </c>
      <c r="EA87" s="51" t="e">
        <f t="shared" si="201"/>
        <v>#DIV/0!</v>
      </c>
      <c r="EB87" s="75">
        <f t="shared" si="202"/>
        <v>12.512464278223263</v>
      </c>
      <c r="EC87" s="51">
        <f t="shared" si="203"/>
        <v>0</v>
      </c>
      <c r="ED87" s="75">
        <f t="shared" si="204"/>
        <v>1.0010011957640617</v>
      </c>
      <c r="EE87" s="51">
        <f t="shared" si="205"/>
        <v>0</v>
      </c>
      <c r="EF87" s="75">
        <f t="shared" si="206"/>
        <v>0</v>
      </c>
      <c r="EG87" s="51" t="e">
        <f t="shared" si="207"/>
        <v>#DIV/0!</v>
      </c>
      <c r="EH87" s="75">
        <f t="shared" si="208"/>
        <v>0</v>
      </c>
      <c r="EI87" s="51" t="e">
        <f t="shared" si="209"/>
        <v>#DIV/0!</v>
      </c>
      <c r="EJ87" s="75">
        <f t="shared" si="210"/>
        <v>0.50050059788203083</v>
      </c>
      <c r="EK87" s="51">
        <f t="shared" si="211"/>
        <v>0</v>
      </c>
      <c r="EL87" s="75">
        <f t="shared" si="212"/>
        <v>3.6036075475555824</v>
      </c>
      <c r="EM87" s="51">
        <f t="shared" si="213"/>
        <v>0</v>
      </c>
      <c r="EN87" s="75">
        <f t="shared" si="214"/>
        <v>4.8048033075637759</v>
      </c>
      <c r="EO87" s="51">
        <f t="shared" si="215"/>
        <v>0</v>
      </c>
      <c r="EP87" s="75">
        <f t="shared" si="216"/>
        <v>0</v>
      </c>
      <c r="EQ87" s="51" t="e">
        <f t="shared" si="217"/>
        <v>#DIV/0!</v>
      </c>
      <c r="ER87" s="51">
        <f t="shared" si="218"/>
        <v>100</v>
      </c>
      <c r="ES87" s="51">
        <f t="shared" si="219"/>
        <v>0</v>
      </c>
    </row>
    <row r="88" spans="1:149" x14ac:dyDescent="0.45">
      <c r="A88" s="78" t="s">
        <v>1052</v>
      </c>
      <c r="B88" s="174" t="s">
        <v>1053</v>
      </c>
      <c r="C88" s="51" t="s">
        <v>3585</v>
      </c>
      <c r="D88" s="77" t="s">
        <v>3583</v>
      </c>
      <c r="E88" s="51" t="s">
        <v>637</v>
      </c>
      <c r="F88" s="78" t="s">
        <v>1074</v>
      </c>
      <c r="G88" s="72" t="s">
        <v>3363</v>
      </c>
      <c r="H88" s="77" t="s">
        <v>1101</v>
      </c>
      <c r="I88" s="78">
        <v>0.8</v>
      </c>
      <c r="J88" s="300">
        <v>45.2</v>
      </c>
      <c r="L88" s="300">
        <v>850</v>
      </c>
      <c r="P88" s="72" t="s">
        <v>1374</v>
      </c>
      <c r="AA88" s="195"/>
      <c r="AB88" s="195"/>
      <c r="AC88" s="195"/>
      <c r="AD88" s="72"/>
      <c r="AE88" s="316">
        <v>1</v>
      </c>
      <c r="AF88" s="195"/>
      <c r="AG88" s="195">
        <v>0</v>
      </c>
      <c r="AH88" s="72"/>
      <c r="AR88" s="53">
        <v>0.93179999999999996</v>
      </c>
      <c r="AS88" s="53">
        <v>1.1060000000000001</v>
      </c>
      <c r="AU88" s="48">
        <v>452</v>
      </c>
      <c r="AW88" s="48">
        <v>421.17359999999996</v>
      </c>
      <c r="AX88" s="49">
        <v>18.970804286925695</v>
      </c>
      <c r="BB88" s="98" t="s">
        <v>722</v>
      </c>
      <c r="BC88" s="270" t="s">
        <v>1126</v>
      </c>
      <c r="BD88" s="72">
        <v>75.506299999999996</v>
      </c>
      <c r="BH88" s="72">
        <v>12.1784</v>
      </c>
      <c r="BN88" s="72">
        <v>0.97427399999999997</v>
      </c>
      <c r="BX88" s="72">
        <v>0.48713699999999999</v>
      </c>
      <c r="BZ88" s="72">
        <v>3.50739</v>
      </c>
      <c r="CA88" s="72"/>
      <c r="CB88" s="72">
        <v>4.67652</v>
      </c>
      <c r="CF88" s="72"/>
      <c r="CG88" s="72"/>
      <c r="CH88" s="72"/>
      <c r="CI88" s="72"/>
      <c r="CJ88" s="72"/>
      <c r="CK88" s="72"/>
      <c r="CL88" s="72"/>
      <c r="CM88" s="72"/>
      <c r="CN88" s="72"/>
      <c r="CO88" s="72"/>
      <c r="CP88" s="72"/>
      <c r="CQ88" s="72"/>
      <c r="CR88" s="72"/>
      <c r="CS88" s="72"/>
      <c r="CT88" s="72"/>
      <c r="CU88" s="72"/>
      <c r="CV88" s="72"/>
      <c r="CW88" s="72"/>
      <c r="CX88" s="72"/>
      <c r="CY88" s="72"/>
      <c r="CZ88" s="72"/>
      <c r="DA88" s="72"/>
      <c r="DB88" s="72"/>
      <c r="DC88" s="72"/>
      <c r="DD88" s="72"/>
      <c r="DE88" s="72"/>
      <c r="DF88" s="72"/>
      <c r="DG88" s="72"/>
      <c r="DH88" s="77">
        <f t="shared" si="196"/>
        <v>97.330020999999988</v>
      </c>
      <c r="DJ88" s="77">
        <f t="shared" si="197"/>
        <v>2.6699790000000121</v>
      </c>
      <c r="DL88" s="51" t="s">
        <v>827</v>
      </c>
      <c r="DO88" s="358">
        <v>2.67</v>
      </c>
      <c r="DP88" s="72">
        <v>0.05</v>
      </c>
      <c r="DU88" s="52"/>
      <c r="DX88" s="75">
        <f t="shared" si="198"/>
        <v>77.577605783111878</v>
      </c>
      <c r="DY88" s="51">
        <f t="shared" si="199"/>
        <v>0</v>
      </c>
      <c r="DZ88" s="75">
        <f t="shared" si="200"/>
        <v>0</v>
      </c>
      <c r="EA88" s="51" t="e">
        <f t="shared" si="201"/>
        <v>#DIV/0!</v>
      </c>
      <c r="EB88" s="75">
        <f t="shared" si="202"/>
        <v>12.512480604519752</v>
      </c>
      <c r="EC88" s="51">
        <f t="shared" si="203"/>
        <v>0</v>
      </c>
      <c r="ED88" s="75">
        <f t="shared" si="204"/>
        <v>1.0010005032260294</v>
      </c>
      <c r="EE88" s="51">
        <f t="shared" si="205"/>
        <v>0</v>
      </c>
      <c r="EF88" s="75">
        <f t="shared" si="206"/>
        <v>0</v>
      </c>
      <c r="EG88" s="51" t="e">
        <f t="shared" si="207"/>
        <v>#DIV/0!</v>
      </c>
      <c r="EH88" s="75">
        <f t="shared" si="208"/>
        <v>0</v>
      </c>
      <c r="EI88" s="51" t="e">
        <f t="shared" si="209"/>
        <v>#DIV/0!</v>
      </c>
      <c r="EJ88" s="75">
        <f t="shared" si="210"/>
        <v>0.5005002516130147</v>
      </c>
      <c r="EK88" s="51">
        <f t="shared" si="211"/>
        <v>0</v>
      </c>
      <c r="EL88" s="75">
        <f t="shared" si="212"/>
        <v>3.6036055103697144</v>
      </c>
      <c r="EM88" s="51">
        <f t="shared" si="213"/>
        <v>0</v>
      </c>
      <c r="EN88" s="75">
        <f t="shared" si="214"/>
        <v>4.8048073471596195</v>
      </c>
      <c r="EO88" s="51">
        <f t="shared" si="215"/>
        <v>0</v>
      </c>
      <c r="EP88" s="75">
        <f t="shared" si="216"/>
        <v>0</v>
      </c>
      <c r="EQ88" s="51" t="e">
        <f t="shared" si="217"/>
        <v>#DIV/0!</v>
      </c>
      <c r="ER88" s="51">
        <f t="shared" si="218"/>
        <v>100</v>
      </c>
      <c r="ES88" s="51">
        <f t="shared" si="219"/>
        <v>0</v>
      </c>
    </row>
    <row r="89" spans="1:149" x14ac:dyDescent="0.45">
      <c r="A89" s="78" t="s">
        <v>1052</v>
      </c>
      <c r="B89" s="174" t="s">
        <v>1053</v>
      </c>
      <c r="C89" s="51" t="s">
        <v>3585</v>
      </c>
      <c r="D89" s="77" t="s">
        <v>3583</v>
      </c>
      <c r="E89" s="51" t="s">
        <v>637</v>
      </c>
      <c r="F89" s="78" t="s">
        <v>1075</v>
      </c>
      <c r="G89" s="72" t="s">
        <v>3363</v>
      </c>
      <c r="H89" s="77" t="s">
        <v>1101</v>
      </c>
      <c r="I89" s="78">
        <v>1.9</v>
      </c>
      <c r="J89" s="300">
        <v>54.8</v>
      </c>
      <c r="L89" s="300">
        <v>850</v>
      </c>
      <c r="P89" s="72" t="s">
        <v>1374</v>
      </c>
      <c r="AA89" s="195"/>
      <c r="AB89" s="195"/>
      <c r="AC89" s="195"/>
      <c r="AD89" s="72"/>
      <c r="AE89" s="316">
        <v>1</v>
      </c>
      <c r="AF89" s="195"/>
      <c r="AG89" s="195">
        <v>0</v>
      </c>
      <c r="AH89" s="72"/>
      <c r="AR89" s="53">
        <v>0.91930000000000001</v>
      </c>
      <c r="AS89" s="53">
        <v>1.133</v>
      </c>
      <c r="AU89" s="48">
        <v>548</v>
      </c>
      <c r="AW89" s="48">
        <v>503.77640000000002</v>
      </c>
      <c r="AX89" s="49">
        <v>18.834893731388366</v>
      </c>
      <c r="BB89" s="98" t="s">
        <v>722</v>
      </c>
      <c r="BC89" s="270" t="s">
        <v>1126</v>
      </c>
      <c r="BD89" s="72">
        <v>75.289000000000001</v>
      </c>
      <c r="BH89" s="72">
        <v>12.1434</v>
      </c>
      <c r="BN89" s="72">
        <v>0.97147099999999997</v>
      </c>
      <c r="BX89" s="72">
        <v>0.485736</v>
      </c>
      <c r="BZ89" s="72">
        <v>3.4973000000000001</v>
      </c>
      <c r="CA89" s="72"/>
      <c r="CB89" s="72">
        <v>4.6630599999999998</v>
      </c>
      <c r="CF89" s="72"/>
      <c r="CG89" s="72"/>
      <c r="CH89" s="72"/>
      <c r="CI89" s="72"/>
      <c r="CJ89" s="72"/>
      <c r="CK89" s="72"/>
      <c r="CL89" s="72"/>
      <c r="CM89" s="72"/>
      <c r="CN89" s="72"/>
      <c r="CO89" s="72"/>
      <c r="CP89" s="72"/>
      <c r="CQ89" s="72"/>
      <c r="CR89" s="72"/>
      <c r="CS89" s="72"/>
      <c r="CT89" s="72"/>
      <c r="CU89" s="72"/>
      <c r="CV89" s="72"/>
      <c r="CW89" s="72"/>
      <c r="CX89" s="72"/>
      <c r="CY89" s="72"/>
      <c r="CZ89" s="72"/>
      <c r="DA89" s="72"/>
      <c r="DB89" s="72"/>
      <c r="DC89" s="72"/>
      <c r="DD89" s="72"/>
      <c r="DE89" s="72"/>
      <c r="DF89" s="72"/>
      <c r="DG89" s="72"/>
      <c r="DH89" s="77">
        <f t="shared" si="196"/>
        <v>97.049966999999995</v>
      </c>
      <c r="DJ89" s="77">
        <f t="shared" si="197"/>
        <v>2.9500330000000048</v>
      </c>
      <c r="DL89" s="51" t="s">
        <v>827</v>
      </c>
      <c r="DO89" s="358">
        <v>2.95</v>
      </c>
      <c r="DP89" s="72">
        <v>0.1</v>
      </c>
      <c r="DU89" s="52"/>
      <c r="DX89" s="75">
        <f t="shared" si="198"/>
        <v>77.577563730650226</v>
      </c>
      <c r="DY89" s="51">
        <f t="shared" si="199"/>
        <v>0</v>
      </c>
      <c r="DZ89" s="75">
        <f t="shared" si="200"/>
        <v>0</v>
      </c>
      <c r="EA89" s="51" t="e">
        <f t="shared" si="201"/>
        <v>#DIV/0!</v>
      </c>
      <c r="EB89" s="75">
        <f t="shared" si="202"/>
        <v>12.512523574582978</v>
      </c>
      <c r="EC89" s="51">
        <f t="shared" si="203"/>
        <v>0</v>
      </c>
      <c r="ED89" s="75">
        <f t="shared" si="204"/>
        <v>1.0010008555695851</v>
      </c>
      <c r="EE89" s="51">
        <f t="shared" si="205"/>
        <v>0</v>
      </c>
      <c r="EF89" s="75">
        <f t="shared" si="206"/>
        <v>0</v>
      </c>
      <c r="EG89" s="51" t="e">
        <f t="shared" si="207"/>
        <v>#DIV/0!</v>
      </c>
      <c r="EH89" s="75">
        <f t="shared" si="208"/>
        <v>0</v>
      </c>
      <c r="EI89" s="51" t="e">
        <f t="shared" si="209"/>
        <v>#DIV/0!</v>
      </c>
      <c r="EJ89" s="75">
        <f t="shared" si="210"/>
        <v>0.50050094298331915</v>
      </c>
      <c r="EK89" s="51">
        <f t="shared" si="211"/>
        <v>0</v>
      </c>
      <c r="EL89" s="75">
        <f t="shared" si="212"/>
        <v>3.6036076137975401</v>
      </c>
      <c r="EM89" s="51">
        <f t="shared" si="213"/>
        <v>0</v>
      </c>
      <c r="EN89" s="75">
        <f t="shared" si="214"/>
        <v>4.8048032824163656</v>
      </c>
      <c r="EO89" s="51">
        <f t="shared" si="215"/>
        <v>0</v>
      </c>
      <c r="EP89" s="75">
        <f t="shared" si="216"/>
        <v>0</v>
      </c>
      <c r="EQ89" s="51" t="e">
        <f t="shared" si="217"/>
        <v>#DIV/0!</v>
      </c>
      <c r="ER89" s="51">
        <f t="shared" si="218"/>
        <v>100</v>
      </c>
      <c r="ES89" s="51">
        <f t="shared" si="219"/>
        <v>0</v>
      </c>
    </row>
    <row r="90" spans="1:149" x14ac:dyDescent="0.45">
      <c r="A90" s="78" t="s">
        <v>1052</v>
      </c>
      <c r="B90" s="174" t="s">
        <v>1053</v>
      </c>
      <c r="C90" s="51" t="s">
        <v>3585</v>
      </c>
      <c r="D90" s="77" t="s">
        <v>3583</v>
      </c>
      <c r="E90" s="51" t="s">
        <v>637</v>
      </c>
      <c r="F90" s="78" t="s">
        <v>1076</v>
      </c>
      <c r="G90" s="72" t="s">
        <v>3363</v>
      </c>
      <c r="H90" s="77" t="s">
        <v>1101</v>
      </c>
      <c r="I90" s="78">
        <v>1.56667</v>
      </c>
      <c r="J90" s="300">
        <v>80</v>
      </c>
      <c r="L90" s="300">
        <v>850</v>
      </c>
      <c r="P90" s="72" t="s">
        <v>1374</v>
      </c>
      <c r="AA90" s="195"/>
      <c r="AB90" s="195"/>
      <c r="AC90" s="195"/>
      <c r="AD90" s="72"/>
      <c r="AE90" s="316">
        <v>1</v>
      </c>
      <c r="AF90" s="195"/>
      <c r="AG90" s="195">
        <v>0</v>
      </c>
      <c r="AH90" s="72"/>
      <c r="AR90" s="53">
        <v>0.88990000000000002</v>
      </c>
      <c r="AS90" s="53">
        <v>1.21</v>
      </c>
      <c r="AU90" s="48">
        <v>800</v>
      </c>
      <c r="AW90" s="48">
        <v>711.92000000000007</v>
      </c>
      <c r="AX90" s="49">
        <v>18.552167212460759</v>
      </c>
      <c r="BB90" s="98" t="s">
        <v>722</v>
      </c>
      <c r="BC90" s="270" t="s">
        <v>1126</v>
      </c>
      <c r="BD90" s="72">
        <v>74.761499999999998</v>
      </c>
      <c r="BH90" s="72">
        <v>12.058299999999999</v>
      </c>
      <c r="BN90" s="72">
        <v>0.96466499999999999</v>
      </c>
      <c r="BX90" s="72">
        <v>0.48233199999999998</v>
      </c>
      <c r="BZ90" s="72">
        <v>3.4727899999999998</v>
      </c>
      <c r="CA90" s="72"/>
      <c r="CB90" s="72">
        <v>4.6303900000000002</v>
      </c>
      <c r="CF90" s="72"/>
      <c r="CG90" s="72"/>
      <c r="CH90" s="72"/>
      <c r="CI90" s="72"/>
      <c r="CJ90" s="72"/>
      <c r="CK90" s="72"/>
      <c r="CL90" s="72"/>
      <c r="CM90" s="72"/>
      <c r="CN90" s="72"/>
      <c r="CO90" s="72"/>
      <c r="CP90" s="72"/>
      <c r="CQ90" s="72"/>
      <c r="CR90" s="72"/>
      <c r="CS90" s="72"/>
      <c r="CT90" s="72"/>
      <c r="CU90" s="72"/>
      <c r="CV90" s="72"/>
      <c r="CW90" s="72"/>
      <c r="CX90" s="72"/>
      <c r="CY90" s="72"/>
      <c r="CZ90" s="72"/>
      <c r="DA90" s="72"/>
      <c r="DB90" s="72"/>
      <c r="DC90" s="72"/>
      <c r="DD90" s="72"/>
      <c r="DE90" s="72"/>
      <c r="DF90" s="72"/>
      <c r="DG90" s="72"/>
      <c r="DH90" s="77">
        <f t="shared" si="196"/>
        <v>96.369977000000006</v>
      </c>
      <c r="DJ90" s="77">
        <f t="shared" si="197"/>
        <v>3.6300229999999942</v>
      </c>
      <c r="DL90" s="51" t="s">
        <v>827</v>
      </c>
      <c r="DO90" s="358">
        <v>3.63</v>
      </c>
      <c r="DP90" s="72">
        <v>0.06</v>
      </c>
      <c r="DU90" s="52"/>
      <c r="DX90" s="75">
        <f t="shared" si="198"/>
        <v>77.577584147394774</v>
      </c>
      <c r="DY90" s="51">
        <f t="shared" si="199"/>
        <v>0</v>
      </c>
      <c r="DZ90" s="75">
        <f t="shared" si="200"/>
        <v>0</v>
      </c>
      <c r="EA90" s="51" t="e">
        <f t="shared" si="201"/>
        <v>#DIV/0!</v>
      </c>
      <c r="EB90" s="75">
        <f t="shared" si="202"/>
        <v>12.512506877530955</v>
      </c>
      <c r="EC90" s="51">
        <f t="shared" si="203"/>
        <v>0</v>
      </c>
      <c r="ED90" s="75">
        <f t="shared" si="204"/>
        <v>1.001001587870048</v>
      </c>
      <c r="EE90" s="51">
        <f t="shared" si="205"/>
        <v>0</v>
      </c>
      <c r="EF90" s="75">
        <f t="shared" si="206"/>
        <v>0</v>
      </c>
      <c r="EG90" s="51" t="e">
        <f t="shared" si="207"/>
        <v>#DIV/0!</v>
      </c>
      <c r="EH90" s="75">
        <f t="shared" si="208"/>
        <v>0</v>
      </c>
      <c r="EI90" s="51" t="e">
        <f t="shared" si="209"/>
        <v>#DIV/0!</v>
      </c>
      <c r="EJ90" s="75">
        <f t="shared" si="210"/>
        <v>0.50050027510123818</v>
      </c>
      <c r="EK90" s="51">
        <f t="shared" si="211"/>
        <v>0</v>
      </c>
      <c r="EL90" s="75">
        <f t="shared" si="212"/>
        <v>3.6036015656618861</v>
      </c>
      <c r="EM90" s="51">
        <f t="shared" si="213"/>
        <v>0</v>
      </c>
      <c r="EN90" s="75">
        <f t="shared" si="214"/>
        <v>4.804805546441087</v>
      </c>
      <c r="EO90" s="51">
        <f t="shared" si="215"/>
        <v>0</v>
      </c>
      <c r="EP90" s="75">
        <f t="shared" si="216"/>
        <v>0</v>
      </c>
      <c r="EQ90" s="51" t="e">
        <f t="shared" si="217"/>
        <v>#DIV/0!</v>
      </c>
      <c r="ER90" s="51">
        <f t="shared" si="218"/>
        <v>100</v>
      </c>
      <c r="ES90" s="51">
        <f t="shared" si="219"/>
        <v>0</v>
      </c>
    </row>
    <row r="91" spans="1:149" x14ac:dyDescent="0.45">
      <c r="A91" s="78" t="s">
        <v>1052</v>
      </c>
      <c r="B91" s="174" t="s">
        <v>1053</v>
      </c>
      <c r="C91" s="51" t="s">
        <v>3585</v>
      </c>
      <c r="D91" s="77" t="s">
        <v>3583</v>
      </c>
      <c r="E91" s="51" t="s">
        <v>637</v>
      </c>
      <c r="F91" s="78" t="s">
        <v>1077</v>
      </c>
      <c r="G91" s="72" t="s">
        <v>3363</v>
      </c>
      <c r="H91" s="77" t="s">
        <v>1101</v>
      </c>
      <c r="I91" s="78">
        <v>1.93333</v>
      </c>
      <c r="J91" s="300">
        <v>80</v>
      </c>
      <c r="L91" s="300">
        <v>850</v>
      </c>
      <c r="P91" s="72" t="s">
        <v>1374</v>
      </c>
      <c r="AA91" s="195"/>
      <c r="AB91" s="195"/>
      <c r="AC91" s="195"/>
      <c r="AD91" s="72"/>
      <c r="AE91" s="316">
        <v>1</v>
      </c>
      <c r="AF91" s="195"/>
      <c r="AG91" s="195">
        <v>0</v>
      </c>
      <c r="AH91" s="72"/>
      <c r="AR91" s="53">
        <v>0.88990000000000002</v>
      </c>
      <c r="AS91" s="53">
        <v>1.21</v>
      </c>
      <c r="AU91" s="48">
        <v>800</v>
      </c>
      <c r="AW91" s="48">
        <v>711.92000000000007</v>
      </c>
      <c r="AX91" s="49">
        <v>18.552167212460759</v>
      </c>
      <c r="BB91" s="98" t="s">
        <v>722</v>
      </c>
      <c r="BC91" s="270" t="s">
        <v>1126</v>
      </c>
      <c r="BD91" s="72">
        <v>74.730500000000006</v>
      </c>
      <c r="BH91" s="72">
        <v>12.0533</v>
      </c>
      <c r="BN91" s="72">
        <v>0.96426400000000001</v>
      </c>
      <c r="BX91" s="72">
        <v>0.48213200000000001</v>
      </c>
      <c r="BZ91" s="72">
        <v>3.4713500000000002</v>
      </c>
      <c r="CA91" s="72"/>
      <c r="CB91" s="72">
        <v>4.6284700000000001</v>
      </c>
      <c r="CF91" s="72"/>
      <c r="CG91" s="72"/>
      <c r="CH91" s="72"/>
      <c r="CI91" s="72"/>
      <c r="CJ91" s="72"/>
      <c r="CK91" s="72"/>
      <c r="CL91" s="72"/>
      <c r="CM91" s="72"/>
      <c r="CN91" s="72"/>
      <c r="CO91" s="72"/>
      <c r="CP91" s="72"/>
      <c r="CQ91" s="72"/>
      <c r="CR91" s="72"/>
      <c r="CS91" s="72"/>
      <c r="CT91" s="72"/>
      <c r="CU91" s="72"/>
      <c r="CV91" s="72"/>
      <c r="CW91" s="72"/>
      <c r="CX91" s="72"/>
      <c r="CY91" s="72"/>
      <c r="CZ91" s="72"/>
      <c r="DA91" s="72"/>
      <c r="DB91" s="72"/>
      <c r="DC91" s="72"/>
      <c r="DD91" s="72"/>
      <c r="DE91" s="72"/>
      <c r="DF91" s="72"/>
      <c r="DG91" s="72"/>
      <c r="DH91" s="77">
        <f t="shared" si="196"/>
        <v>96.330016000000001</v>
      </c>
      <c r="DJ91" s="77">
        <f t="shared" si="197"/>
        <v>3.6699839999999995</v>
      </c>
      <c r="DL91" s="51" t="s">
        <v>827</v>
      </c>
      <c r="DO91" s="358">
        <v>3.67</v>
      </c>
      <c r="DP91" s="72">
        <v>0.08</v>
      </c>
      <c r="DU91" s="52"/>
      <c r="DX91" s="75">
        <f t="shared" si="198"/>
        <v>77.577584955451485</v>
      </c>
      <c r="DY91" s="51">
        <f t="shared" si="199"/>
        <v>0</v>
      </c>
      <c r="DZ91" s="75">
        <f t="shared" si="200"/>
        <v>0</v>
      </c>
      <c r="EA91" s="51" t="e">
        <f t="shared" si="201"/>
        <v>#DIV/0!</v>
      </c>
      <c r="EB91" s="75">
        <f t="shared" si="202"/>
        <v>12.512507005085519</v>
      </c>
      <c r="EC91" s="51">
        <f t="shared" si="203"/>
        <v>0</v>
      </c>
      <c r="ED91" s="75">
        <f t="shared" si="204"/>
        <v>1.0010005604068415</v>
      </c>
      <c r="EE91" s="51">
        <f t="shared" si="205"/>
        <v>0</v>
      </c>
      <c r="EF91" s="75">
        <f t="shared" si="206"/>
        <v>0</v>
      </c>
      <c r="EG91" s="51" t="e">
        <f t="shared" si="207"/>
        <v>#DIV/0!</v>
      </c>
      <c r="EH91" s="75">
        <f t="shared" si="208"/>
        <v>0</v>
      </c>
      <c r="EI91" s="51" t="e">
        <f t="shared" si="209"/>
        <v>#DIV/0!</v>
      </c>
      <c r="EJ91" s="75">
        <f t="shared" si="210"/>
        <v>0.50050028020342074</v>
      </c>
      <c r="EK91" s="51">
        <f t="shared" si="211"/>
        <v>0</v>
      </c>
      <c r="EL91" s="75">
        <f t="shared" si="212"/>
        <v>3.6036016022254169</v>
      </c>
      <c r="EM91" s="51">
        <f t="shared" si="213"/>
        <v>0</v>
      </c>
      <c r="EN91" s="75">
        <f t="shared" si="214"/>
        <v>4.804805596627328</v>
      </c>
      <c r="EO91" s="51">
        <f t="shared" si="215"/>
        <v>0</v>
      </c>
      <c r="EP91" s="75">
        <f t="shared" si="216"/>
        <v>0</v>
      </c>
      <c r="EQ91" s="51" t="e">
        <f t="shared" si="217"/>
        <v>#DIV/0!</v>
      </c>
      <c r="ER91" s="51">
        <f t="shared" si="218"/>
        <v>100</v>
      </c>
      <c r="ES91" s="51">
        <f t="shared" si="219"/>
        <v>0</v>
      </c>
    </row>
    <row r="92" spans="1:149" x14ac:dyDescent="0.45">
      <c r="A92" s="78" t="s">
        <v>1052</v>
      </c>
      <c r="B92" s="174" t="s">
        <v>1053</v>
      </c>
      <c r="C92" s="51" t="s">
        <v>3585</v>
      </c>
      <c r="D92" s="77" t="s">
        <v>3583</v>
      </c>
      <c r="E92" s="51" t="s">
        <v>637</v>
      </c>
      <c r="F92" s="78" t="s">
        <v>1078</v>
      </c>
      <c r="G92" s="72" t="s">
        <v>3363</v>
      </c>
      <c r="H92" s="77" t="s">
        <v>1101</v>
      </c>
      <c r="I92" s="78">
        <v>1.1166700000000001</v>
      </c>
      <c r="J92" s="300">
        <v>94.5</v>
      </c>
      <c r="L92" s="300">
        <v>850</v>
      </c>
      <c r="P92" s="72" t="s">
        <v>1374</v>
      </c>
      <c r="AA92" s="195"/>
      <c r="AB92" s="195"/>
      <c r="AC92" s="195"/>
      <c r="AD92" s="72"/>
      <c r="AE92" s="316">
        <v>1</v>
      </c>
      <c r="AF92" s="195"/>
      <c r="AG92" s="195">
        <v>0</v>
      </c>
      <c r="AH92" s="72"/>
      <c r="AR92" s="53">
        <v>0.87539999999999996</v>
      </c>
      <c r="AS92" s="53">
        <v>1.258</v>
      </c>
      <c r="AU92" s="48">
        <v>945</v>
      </c>
      <c r="AW92" s="48">
        <v>827.25299999999993</v>
      </c>
      <c r="AX92" s="49">
        <v>18.430090413592009</v>
      </c>
      <c r="BB92" s="98" t="s">
        <v>722</v>
      </c>
      <c r="BC92" s="270" t="s">
        <v>1126</v>
      </c>
      <c r="BD92" s="72">
        <v>75.4054</v>
      </c>
      <c r="BH92" s="72">
        <v>12.1622</v>
      </c>
      <c r="BN92" s="72">
        <v>0.97297299999999998</v>
      </c>
      <c r="BX92" s="72">
        <v>0.48648599999999997</v>
      </c>
      <c r="BZ92" s="72">
        <v>3.5026999999999999</v>
      </c>
      <c r="CA92" s="72"/>
      <c r="CB92" s="72">
        <v>4.6702700000000004</v>
      </c>
      <c r="CF92" s="72"/>
      <c r="CG92" s="72"/>
      <c r="CH92" s="72"/>
      <c r="CI92" s="72"/>
      <c r="CJ92" s="72"/>
      <c r="CK92" s="72"/>
      <c r="CL92" s="72"/>
      <c r="CM92" s="72"/>
      <c r="CN92" s="72"/>
      <c r="CO92" s="72"/>
      <c r="CP92" s="72"/>
      <c r="CQ92" s="72"/>
      <c r="CR92" s="72"/>
      <c r="CS92" s="72"/>
      <c r="CT92" s="72"/>
      <c r="CU92" s="72"/>
      <c r="CV92" s="72"/>
      <c r="CW92" s="72"/>
      <c r="CX92" s="72"/>
      <c r="CY92" s="72"/>
      <c r="CZ92" s="72"/>
      <c r="DA92" s="72"/>
      <c r="DB92" s="72"/>
      <c r="DC92" s="72"/>
      <c r="DD92" s="72"/>
      <c r="DE92" s="72"/>
      <c r="DF92" s="72"/>
      <c r="DG92" s="72"/>
      <c r="DH92" s="77">
        <f t="shared" si="196"/>
        <v>97.200029000000001</v>
      </c>
      <c r="DJ92" s="77">
        <f t="shared" si="197"/>
        <v>2.7999709999999993</v>
      </c>
      <c r="DL92" s="51" t="s">
        <v>827</v>
      </c>
      <c r="DO92" s="358">
        <v>2.8</v>
      </c>
      <c r="DP92" s="72">
        <v>0.08</v>
      </c>
      <c r="DU92" s="52"/>
      <c r="DX92" s="75">
        <f t="shared" si="198"/>
        <v>77.577548870895924</v>
      </c>
      <c r="DY92" s="51">
        <f t="shared" si="199"/>
        <v>0</v>
      </c>
      <c r="DZ92" s="75">
        <f t="shared" si="200"/>
        <v>0</v>
      </c>
      <c r="EA92" s="51" t="e">
        <f t="shared" si="201"/>
        <v>#DIV/0!</v>
      </c>
      <c r="EB92" s="75">
        <f t="shared" si="202"/>
        <v>12.512547707161692</v>
      </c>
      <c r="EC92" s="51">
        <f t="shared" si="203"/>
        <v>0</v>
      </c>
      <c r="ED92" s="75">
        <f t="shared" si="204"/>
        <v>1.0010007301541031</v>
      </c>
      <c r="EE92" s="51">
        <f t="shared" si="205"/>
        <v>0</v>
      </c>
      <c r="EF92" s="75">
        <f t="shared" si="206"/>
        <v>0</v>
      </c>
      <c r="EG92" s="51" t="e">
        <f t="shared" si="207"/>
        <v>#DIV/0!</v>
      </c>
      <c r="EH92" s="75">
        <f t="shared" si="208"/>
        <v>0</v>
      </c>
      <c r="EI92" s="51" t="e">
        <f t="shared" si="209"/>
        <v>#DIV/0!</v>
      </c>
      <c r="EJ92" s="75">
        <f t="shared" si="210"/>
        <v>0.50049985067391278</v>
      </c>
      <c r="EK92" s="51">
        <f t="shared" si="211"/>
        <v>0</v>
      </c>
      <c r="EL92" s="75">
        <f t="shared" si="212"/>
        <v>3.6035997478971944</v>
      </c>
      <c r="EM92" s="51">
        <f t="shared" si="213"/>
        <v>0</v>
      </c>
      <c r="EN92" s="75">
        <f t="shared" si="214"/>
        <v>4.8048030932171848</v>
      </c>
      <c r="EO92" s="51">
        <f t="shared" si="215"/>
        <v>0</v>
      </c>
      <c r="EP92" s="75">
        <f t="shared" si="216"/>
        <v>0</v>
      </c>
      <c r="EQ92" s="51" t="e">
        <f t="shared" si="217"/>
        <v>#DIV/0!</v>
      </c>
      <c r="ER92" s="51">
        <f t="shared" si="218"/>
        <v>100</v>
      </c>
      <c r="ES92" s="51">
        <f t="shared" si="219"/>
        <v>0</v>
      </c>
    </row>
    <row r="93" spans="1:149" x14ac:dyDescent="0.45">
      <c r="A93" s="78" t="s">
        <v>1052</v>
      </c>
      <c r="B93" s="174" t="s">
        <v>1053</v>
      </c>
      <c r="C93" s="51" t="s">
        <v>3585</v>
      </c>
      <c r="D93" s="77" t="s">
        <v>3583</v>
      </c>
      <c r="E93" s="51" t="s">
        <v>637</v>
      </c>
      <c r="F93" s="78" t="s">
        <v>1079</v>
      </c>
      <c r="G93" s="72" t="s">
        <v>3363</v>
      </c>
      <c r="H93" s="77" t="s">
        <v>1101</v>
      </c>
      <c r="I93" s="78">
        <v>0.41666700000000001</v>
      </c>
      <c r="J93" s="300">
        <v>96</v>
      </c>
      <c r="L93" s="300">
        <v>850</v>
      </c>
      <c r="P93" s="72" t="s">
        <v>1374</v>
      </c>
      <c r="AA93" s="195"/>
      <c r="AB93" s="195"/>
      <c r="AC93" s="195"/>
      <c r="AD93" s="72"/>
      <c r="AE93" s="316">
        <v>1</v>
      </c>
      <c r="AF93" s="195"/>
      <c r="AG93" s="195">
        <v>0</v>
      </c>
      <c r="AH93" s="72"/>
      <c r="AR93" s="53">
        <v>0.874</v>
      </c>
      <c r="AS93" s="53">
        <v>1.264</v>
      </c>
      <c r="AU93" s="48">
        <v>960</v>
      </c>
      <c r="AW93" s="48">
        <v>839.04</v>
      </c>
      <c r="AX93" s="49">
        <v>18.417623219605264</v>
      </c>
      <c r="BB93" s="98" t="s">
        <v>722</v>
      </c>
      <c r="BC93" s="270" t="s">
        <v>1126</v>
      </c>
      <c r="BD93" s="72">
        <v>74.784800000000004</v>
      </c>
      <c r="BH93" s="72">
        <v>12.062099999999999</v>
      </c>
      <c r="BN93" s="72">
        <v>0.96496499999999996</v>
      </c>
      <c r="BX93" s="72">
        <v>0.48248200000000002</v>
      </c>
      <c r="BZ93" s="72">
        <v>3.4738699999999998</v>
      </c>
      <c r="CA93" s="72"/>
      <c r="CB93" s="72">
        <v>4.6318299999999999</v>
      </c>
      <c r="CF93" s="72"/>
      <c r="CG93" s="72"/>
      <c r="CH93" s="72"/>
      <c r="CI93" s="72"/>
      <c r="CJ93" s="72"/>
      <c r="CK93" s="72"/>
      <c r="CL93" s="72"/>
      <c r="CM93" s="72"/>
      <c r="CN93" s="72"/>
      <c r="CO93" s="72"/>
      <c r="CP93" s="72"/>
      <c r="CQ93" s="72"/>
      <c r="CR93" s="72"/>
      <c r="CS93" s="72"/>
      <c r="CT93" s="72"/>
      <c r="CU93" s="72"/>
      <c r="CV93" s="72"/>
      <c r="CW93" s="72"/>
      <c r="CX93" s="72"/>
      <c r="CY93" s="72"/>
      <c r="CZ93" s="72"/>
      <c r="DA93" s="72"/>
      <c r="DB93" s="72"/>
      <c r="DC93" s="72"/>
      <c r="DD93" s="72"/>
      <c r="DE93" s="72"/>
      <c r="DF93" s="72"/>
      <c r="DG93" s="72"/>
      <c r="DH93" s="77">
        <f t="shared" si="196"/>
        <v>96.400047000000015</v>
      </c>
      <c r="DJ93" s="77">
        <f t="shared" si="197"/>
        <v>3.5999529999999851</v>
      </c>
      <c r="DL93" s="51" t="s">
        <v>827</v>
      </c>
      <c r="DO93" s="358">
        <v>3.6</v>
      </c>
      <c r="DP93" s="72">
        <v>0.04</v>
      </c>
      <c r="DU93" s="52"/>
      <c r="DX93" s="75">
        <f t="shared" si="198"/>
        <v>77.577555537913796</v>
      </c>
      <c r="DY93" s="51">
        <f t="shared" si="199"/>
        <v>0</v>
      </c>
      <c r="DZ93" s="75">
        <f t="shared" si="200"/>
        <v>0</v>
      </c>
      <c r="EA93" s="51" t="e">
        <f t="shared" si="201"/>
        <v>#DIV/0!</v>
      </c>
      <c r="EB93" s="75">
        <f t="shared" si="202"/>
        <v>12.512545766704861</v>
      </c>
      <c r="EC93" s="51">
        <f t="shared" si="203"/>
        <v>0</v>
      </c>
      <c r="ED93" s="75">
        <f t="shared" si="204"/>
        <v>1.0010005493047112</v>
      </c>
      <c r="EE93" s="51">
        <f t="shared" si="205"/>
        <v>0</v>
      </c>
      <c r="EF93" s="75">
        <f t="shared" si="206"/>
        <v>0</v>
      </c>
      <c r="EG93" s="51" t="e">
        <f t="shared" si="207"/>
        <v>#DIV/0!</v>
      </c>
      <c r="EH93" s="75">
        <f t="shared" si="208"/>
        <v>0</v>
      </c>
      <c r="EI93" s="51" t="e">
        <f t="shared" si="209"/>
        <v>#DIV/0!</v>
      </c>
      <c r="EJ93" s="75">
        <f t="shared" si="210"/>
        <v>0.5004997559804093</v>
      </c>
      <c r="EK93" s="51">
        <f t="shared" si="211"/>
        <v>0</v>
      </c>
      <c r="EL93" s="75">
        <f t="shared" si="212"/>
        <v>3.6035978281213903</v>
      </c>
      <c r="EM93" s="51">
        <f t="shared" si="213"/>
        <v>0</v>
      </c>
      <c r="EN93" s="75">
        <f t="shared" si="214"/>
        <v>4.8048005619748295</v>
      </c>
      <c r="EO93" s="51">
        <f t="shared" si="215"/>
        <v>0</v>
      </c>
      <c r="EP93" s="75">
        <f t="shared" si="216"/>
        <v>0</v>
      </c>
      <c r="EQ93" s="51" t="e">
        <f t="shared" si="217"/>
        <v>#DIV/0!</v>
      </c>
      <c r="ER93" s="51">
        <f t="shared" si="218"/>
        <v>100</v>
      </c>
      <c r="ES93" s="51">
        <f t="shared" si="219"/>
        <v>0</v>
      </c>
    </row>
    <row r="94" spans="1:149" x14ac:dyDescent="0.45">
      <c r="A94" s="78" t="s">
        <v>1052</v>
      </c>
      <c r="B94" s="174" t="s">
        <v>1053</v>
      </c>
      <c r="C94" s="51" t="s">
        <v>3585</v>
      </c>
      <c r="D94" s="77" t="s">
        <v>3583</v>
      </c>
      <c r="E94" s="51" t="s">
        <v>637</v>
      </c>
      <c r="F94" s="78" t="s">
        <v>1080</v>
      </c>
      <c r="G94" s="72" t="s">
        <v>3363</v>
      </c>
      <c r="H94" s="77" t="s">
        <v>1101</v>
      </c>
      <c r="I94" s="78">
        <v>0.48333300000000001</v>
      </c>
      <c r="J94" s="300">
        <v>100</v>
      </c>
      <c r="L94" s="300">
        <v>850</v>
      </c>
      <c r="P94" s="72" t="s">
        <v>1374</v>
      </c>
      <c r="AA94" s="195"/>
      <c r="AB94" s="195"/>
      <c r="AC94" s="195"/>
      <c r="AD94" s="72"/>
      <c r="AE94" s="316">
        <v>1</v>
      </c>
      <c r="AF94" s="195"/>
      <c r="AG94" s="195">
        <v>0</v>
      </c>
      <c r="AH94" s="72"/>
      <c r="AR94" s="53">
        <v>0.87039999999999995</v>
      </c>
      <c r="AS94" s="53">
        <v>1.278</v>
      </c>
      <c r="AU94" s="48">
        <v>1000</v>
      </c>
      <c r="AW94" s="48">
        <v>870.4</v>
      </c>
      <c r="AX94" s="49">
        <v>18.389655793288039</v>
      </c>
      <c r="BB94" s="98" t="s">
        <v>722</v>
      </c>
      <c r="BC94" s="270" t="s">
        <v>1126</v>
      </c>
      <c r="BD94" s="72">
        <v>74.063299999999998</v>
      </c>
      <c r="BH94" s="72">
        <v>11.9457</v>
      </c>
      <c r="BN94" s="72">
        <v>0.95565599999999995</v>
      </c>
      <c r="BX94" s="72">
        <v>0.47782799999999997</v>
      </c>
      <c r="BZ94" s="72">
        <v>3.4403600000000001</v>
      </c>
      <c r="CA94" s="72"/>
      <c r="CB94" s="72">
        <v>4.5871500000000003</v>
      </c>
      <c r="CF94" s="72"/>
      <c r="CG94" s="72"/>
      <c r="CH94" s="72"/>
      <c r="CI94" s="72"/>
      <c r="CJ94" s="72"/>
      <c r="CK94" s="72"/>
      <c r="CL94" s="72"/>
      <c r="CM94" s="72"/>
      <c r="CN94" s="72"/>
      <c r="CO94" s="72"/>
      <c r="CP94" s="72"/>
      <c r="CQ94" s="72"/>
      <c r="CR94" s="72"/>
      <c r="CS94" s="72"/>
      <c r="CT94" s="72"/>
      <c r="CU94" s="72"/>
      <c r="CV94" s="72"/>
      <c r="CW94" s="72"/>
      <c r="CX94" s="72"/>
      <c r="CY94" s="72"/>
      <c r="CZ94" s="72"/>
      <c r="DA94" s="72"/>
      <c r="DB94" s="72"/>
      <c r="DC94" s="72"/>
      <c r="DD94" s="72"/>
      <c r="DE94" s="72"/>
      <c r="DF94" s="72"/>
      <c r="DG94" s="72"/>
      <c r="DH94" s="77">
        <f t="shared" si="196"/>
        <v>95.469994</v>
      </c>
      <c r="DJ94" s="77">
        <f t="shared" si="197"/>
        <v>4.5300060000000002</v>
      </c>
      <c r="DL94" s="51" t="s">
        <v>827</v>
      </c>
      <c r="DO94" s="358">
        <v>4.53</v>
      </c>
      <c r="DP94" s="72">
        <v>0.19</v>
      </c>
      <c r="DU94" s="52"/>
      <c r="DX94" s="75">
        <f t="shared" si="198"/>
        <v>77.57756850806966</v>
      </c>
      <c r="DY94" s="51">
        <f t="shared" si="199"/>
        <v>0</v>
      </c>
      <c r="DZ94" s="75">
        <f t="shared" si="200"/>
        <v>0</v>
      </c>
      <c r="EA94" s="51" t="e">
        <f t="shared" si="201"/>
        <v>#DIV/0!</v>
      </c>
      <c r="EB94" s="75">
        <f t="shared" si="202"/>
        <v>12.512517807427537</v>
      </c>
      <c r="EC94" s="51">
        <f t="shared" si="203"/>
        <v>0</v>
      </c>
      <c r="ED94" s="75">
        <f t="shared" si="204"/>
        <v>1.0010014245942029</v>
      </c>
      <c r="EE94" s="51">
        <f t="shared" si="205"/>
        <v>0</v>
      </c>
      <c r="EF94" s="75">
        <f t="shared" si="206"/>
        <v>0</v>
      </c>
      <c r="EG94" s="51" t="e">
        <f t="shared" si="207"/>
        <v>#DIV/0!</v>
      </c>
      <c r="EH94" s="75">
        <f t="shared" si="208"/>
        <v>0</v>
      </c>
      <c r="EI94" s="51" t="e">
        <f t="shared" si="209"/>
        <v>#DIV/0!</v>
      </c>
      <c r="EJ94" s="75">
        <f t="shared" si="210"/>
        <v>0.50050071229710147</v>
      </c>
      <c r="EK94" s="51">
        <f t="shared" si="211"/>
        <v>0</v>
      </c>
      <c r="EL94" s="75">
        <f t="shared" si="212"/>
        <v>3.6036034526198883</v>
      </c>
      <c r="EM94" s="51">
        <f t="shared" si="213"/>
        <v>0</v>
      </c>
      <c r="EN94" s="75">
        <f t="shared" si="214"/>
        <v>4.8048080949916052</v>
      </c>
      <c r="EO94" s="51">
        <f t="shared" si="215"/>
        <v>0</v>
      </c>
      <c r="EP94" s="75">
        <f t="shared" si="216"/>
        <v>0</v>
      </c>
      <c r="EQ94" s="51" t="e">
        <f t="shared" si="217"/>
        <v>#DIV/0!</v>
      </c>
      <c r="ER94" s="51">
        <f t="shared" si="218"/>
        <v>100</v>
      </c>
      <c r="ES94" s="51">
        <f t="shared" si="219"/>
        <v>0</v>
      </c>
    </row>
    <row r="95" spans="1:149" x14ac:dyDescent="0.45">
      <c r="A95" s="78" t="s">
        <v>1052</v>
      </c>
      <c r="B95" s="174" t="s">
        <v>1053</v>
      </c>
      <c r="C95" s="51" t="s">
        <v>3585</v>
      </c>
      <c r="D95" s="77" t="s">
        <v>3583</v>
      </c>
      <c r="E95" s="51" t="s">
        <v>637</v>
      </c>
      <c r="F95" s="78" t="s">
        <v>1081</v>
      </c>
      <c r="G95" s="72" t="s">
        <v>3363</v>
      </c>
      <c r="H95" s="77" t="s">
        <v>1101</v>
      </c>
      <c r="I95" s="78">
        <v>2.51667</v>
      </c>
      <c r="J95" s="300">
        <v>50</v>
      </c>
      <c r="L95" s="300">
        <v>850</v>
      </c>
      <c r="P95" s="72" t="s">
        <v>1374</v>
      </c>
      <c r="AA95" s="195"/>
      <c r="AB95" s="195"/>
      <c r="AC95" s="195"/>
      <c r="AD95" s="72"/>
      <c r="AE95" s="316">
        <v>1</v>
      </c>
      <c r="AF95" s="195"/>
      <c r="AG95" s="195">
        <v>0</v>
      </c>
      <c r="AH95" s="72"/>
      <c r="AR95" s="53">
        <v>0.9254</v>
      </c>
      <c r="AS95" s="53">
        <v>1.119</v>
      </c>
      <c r="AU95" s="48">
        <v>500</v>
      </c>
      <c r="AW95" s="48">
        <v>462.7</v>
      </c>
      <c r="AX95" s="49">
        <v>18.899417366849612</v>
      </c>
      <c r="BB95" s="98" t="s">
        <v>722</v>
      </c>
      <c r="BC95" s="270" t="s">
        <v>1126</v>
      </c>
      <c r="BD95" s="72">
        <v>75.358900000000006</v>
      </c>
      <c r="BH95" s="72">
        <v>12.1547</v>
      </c>
      <c r="BN95" s="72">
        <v>0.97237200000000001</v>
      </c>
      <c r="BX95" s="72">
        <v>0.48618600000000001</v>
      </c>
      <c r="BZ95" s="72">
        <v>3.50054</v>
      </c>
      <c r="CA95" s="72"/>
      <c r="CB95" s="72">
        <v>4.6673900000000001</v>
      </c>
      <c r="CF95" s="72"/>
      <c r="CG95" s="72"/>
      <c r="CH95" s="72"/>
      <c r="CI95" s="72"/>
      <c r="CJ95" s="72"/>
      <c r="CK95" s="72"/>
      <c r="CL95" s="72"/>
      <c r="CM95" s="72"/>
      <c r="CN95" s="72"/>
      <c r="CO95" s="72"/>
      <c r="CP95" s="72"/>
      <c r="CQ95" s="72"/>
      <c r="CR95" s="72"/>
      <c r="CS95" s="72"/>
      <c r="CT95" s="72"/>
      <c r="CU95" s="72"/>
      <c r="CV95" s="72"/>
      <c r="CW95" s="72"/>
      <c r="CX95" s="72"/>
      <c r="CY95" s="72"/>
      <c r="CZ95" s="72"/>
      <c r="DA95" s="72"/>
      <c r="DB95" s="72"/>
      <c r="DC95" s="72"/>
      <c r="DD95" s="72"/>
      <c r="DE95" s="72"/>
      <c r="DF95" s="72"/>
      <c r="DG95" s="72"/>
      <c r="DH95" s="77">
        <f t="shared" si="196"/>
        <v>97.140088000000006</v>
      </c>
      <c r="DJ95" s="77">
        <f t="shared" si="197"/>
        <v>2.8599119999999942</v>
      </c>
      <c r="DL95" s="51" t="s">
        <v>827</v>
      </c>
      <c r="DO95" s="358">
        <v>2.86</v>
      </c>
      <c r="DP95" s="72">
        <v>0.05</v>
      </c>
      <c r="DU95" s="52"/>
      <c r="DX95" s="75">
        <f t="shared" si="198"/>
        <v>77.57754965179771</v>
      </c>
      <c r="DY95" s="51">
        <f t="shared" si="199"/>
        <v>0</v>
      </c>
      <c r="DZ95" s="75">
        <f t="shared" si="200"/>
        <v>0</v>
      </c>
      <c r="EA95" s="51" t="e">
        <f t="shared" si="201"/>
        <v>#DIV/0!</v>
      </c>
      <c r="EB95" s="75">
        <f t="shared" si="202"/>
        <v>12.512547857687753</v>
      </c>
      <c r="EC95" s="51">
        <f t="shared" si="203"/>
        <v>0</v>
      </c>
      <c r="ED95" s="75">
        <f t="shared" si="204"/>
        <v>1.000999710850581</v>
      </c>
      <c r="EE95" s="51">
        <f t="shared" si="205"/>
        <v>0</v>
      </c>
      <c r="EF95" s="75">
        <f t="shared" si="206"/>
        <v>0</v>
      </c>
      <c r="EG95" s="51" t="e">
        <f t="shared" si="207"/>
        <v>#DIV/0!</v>
      </c>
      <c r="EH95" s="75">
        <f t="shared" si="208"/>
        <v>0</v>
      </c>
      <c r="EI95" s="51" t="e">
        <f t="shared" si="209"/>
        <v>#DIV/0!</v>
      </c>
      <c r="EJ95" s="75">
        <f t="shared" si="210"/>
        <v>0.50049985542529052</v>
      </c>
      <c r="EK95" s="51">
        <f t="shared" si="211"/>
        <v>0</v>
      </c>
      <c r="EL95" s="75">
        <f t="shared" si="212"/>
        <v>3.6035997826149795</v>
      </c>
      <c r="EM95" s="51">
        <f t="shared" si="213"/>
        <v>0</v>
      </c>
      <c r="EN95" s="75">
        <f t="shared" si="214"/>
        <v>4.8048031416236725</v>
      </c>
      <c r="EO95" s="51">
        <f t="shared" si="215"/>
        <v>0</v>
      </c>
      <c r="EP95" s="75">
        <f t="shared" si="216"/>
        <v>0</v>
      </c>
      <c r="EQ95" s="51" t="e">
        <f t="shared" si="217"/>
        <v>#DIV/0!</v>
      </c>
      <c r="ER95" s="51">
        <f t="shared" si="218"/>
        <v>100</v>
      </c>
      <c r="ES95" s="51">
        <f t="shared" si="219"/>
        <v>0</v>
      </c>
    </row>
    <row r="96" spans="1:149" x14ac:dyDescent="0.45">
      <c r="A96" s="78" t="s">
        <v>1052</v>
      </c>
      <c r="B96" s="174" t="s">
        <v>1053</v>
      </c>
      <c r="C96" s="51" t="s">
        <v>3585</v>
      </c>
      <c r="D96" s="77" t="s">
        <v>3583</v>
      </c>
      <c r="E96" s="51" t="s">
        <v>637</v>
      </c>
      <c r="F96" s="78" t="s">
        <v>1082</v>
      </c>
      <c r="G96" s="72" t="s">
        <v>3363</v>
      </c>
      <c r="H96" s="77" t="s">
        <v>1101</v>
      </c>
      <c r="I96" s="78">
        <v>2.51667</v>
      </c>
      <c r="J96" s="300">
        <v>100</v>
      </c>
      <c r="L96" s="300">
        <v>850</v>
      </c>
      <c r="P96" s="72" t="s">
        <v>1374</v>
      </c>
      <c r="AA96" s="195"/>
      <c r="AB96" s="195"/>
      <c r="AC96" s="195"/>
      <c r="AD96" s="72"/>
      <c r="AE96" s="316">
        <v>1</v>
      </c>
      <c r="AF96" s="195"/>
      <c r="AG96" s="195">
        <v>0</v>
      </c>
      <c r="AH96" s="72"/>
      <c r="AR96" s="53">
        <v>0.87039999999999995</v>
      </c>
      <c r="AS96" s="53">
        <v>1.278</v>
      </c>
      <c r="AU96" s="48">
        <v>1000</v>
      </c>
      <c r="AW96" s="48">
        <v>870.4</v>
      </c>
      <c r="AX96" s="49">
        <v>18.389655793288039</v>
      </c>
      <c r="BB96" s="98" t="s">
        <v>722</v>
      </c>
      <c r="BC96" s="270" t="s">
        <v>1126</v>
      </c>
      <c r="BD96" s="72">
        <v>74.233999999999995</v>
      </c>
      <c r="BH96" s="72">
        <v>11.9732</v>
      </c>
      <c r="BN96" s="72">
        <v>0.95785799999999999</v>
      </c>
      <c r="BX96" s="72">
        <v>0.47892899999999999</v>
      </c>
      <c r="BZ96" s="72">
        <v>3.4482900000000001</v>
      </c>
      <c r="CA96" s="72"/>
      <c r="CB96" s="72">
        <v>4.5977199999999998</v>
      </c>
      <c r="CF96" s="72"/>
      <c r="CG96" s="72"/>
      <c r="CH96" s="72"/>
      <c r="CI96" s="72"/>
      <c r="CJ96" s="72"/>
      <c r="CK96" s="72"/>
      <c r="CL96" s="72"/>
      <c r="CM96" s="72"/>
      <c r="CN96" s="72"/>
      <c r="CO96" s="72"/>
      <c r="CP96" s="72"/>
      <c r="CQ96" s="72"/>
      <c r="CR96" s="72"/>
      <c r="CS96" s="72"/>
      <c r="CT96" s="72"/>
      <c r="CU96" s="72"/>
      <c r="CV96" s="72"/>
      <c r="CW96" s="72"/>
      <c r="CX96" s="72"/>
      <c r="CY96" s="72"/>
      <c r="CZ96" s="72"/>
      <c r="DA96" s="72"/>
      <c r="DB96" s="72"/>
      <c r="DC96" s="72"/>
      <c r="DD96" s="72"/>
      <c r="DE96" s="72"/>
      <c r="DF96" s="72"/>
      <c r="DG96" s="72"/>
      <c r="DH96" s="77">
        <f t="shared" si="196"/>
        <v>95.689996999999991</v>
      </c>
      <c r="DJ96" s="77">
        <f t="shared" si="197"/>
        <v>4.3100030000000089</v>
      </c>
      <c r="DL96" s="51" t="s">
        <v>827</v>
      </c>
      <c r="DO96" s="358">
        <v>4.3099999999999996</v>
      </c>
      <c r="DP96" s="72">
        <v>0.05</v>
      </c>
      <c r="DU96" s="52"/>
      <c r="DX96" s="75">
        <f t="shared" si="198"/>
        <v>77.577596747129178</v>
      </c>
      <c r="DY96" s="51">
        <f t="shared" si="199"/>
        <v>0</v>
      </c>
      <c r="DZ96" s="75">
        <f t="shared" si="200"/>
        <v>0</v>
      </c>
      <c r="EA96" s="51" t="e">
        <f t="shared" si="201"/>
        <v>#DIV/0!</v>
      </c>
      <c r="EB96" s="75">
        <f t="shared" si="202"/>
        <v>12.512488635567626</v>
      </c>
      <c r="EC96" s="51">
        <f t="shared" si="203"/>
        <v>0</v>
      </c>
      <c r="ED96" s="75">
        <f t="shared" si="204"/>
        <v>1.0010011809280339</v>
      </c>
      <c r="EE96" s="51">
        <f t="shared" si="205"/>
        <v>0</v>
      </c>
      <c r="EF96" s="75">
        <f t="shared" si="206"/>
        <v>0</v>
      </c>
      <c r="EG96" s="51" t="e">
        <f t="shared" si="207"/>
        <v>#DIV/0!</v>
      </c>
      <c r="EH96" s="75">
        <f t="shared" si="208"/>
        <v>0</v>
      </c>
      <c r="EI96" s="51" t="e">
        <f t="shared" si="209"/>
        <v>#DIV/0!</v>
      </c>
      <c r="EJ96" s="75">
        <f t="shared" si="210"/>
        <v>0.50050059046401696</v>
      </c>
      <c r="EK96" s="51">
        <f t="shared" si="211"/>
        <v>0</v>
      </c>
      <c r="EL96" s="75">
        <f t="shared" si="212"/>
        <v>3.6036055053904961</v>
      </c>
      <c r="EM96" s="51">
        <f t="shared" si="213"/>
        <v>0</v>
      </c>
      <c r="EN96" s="75">
        <f t="shared" si="214"/>
        <v>4.8048073405206608</v>
      </c>
      <c r="EO96" s="51">
        <f t="shared" si="215"/>
        <v>0</v>
      </c>
      <c r="EP96" s="75">
        <f t="shared" si="216"/>
        <v>0</v>
      </c>
      <c r="EQ96" s="51" t="e">
        <f t="shared" si="217"/>
        <v>#DIV/0!</v>
      </c>
      <c r="ER96" s="51">
        <f t="shared" si="218"/>
        <v>100</v>
      </c>
      <c r="ES96" s="51">
        <f t="shared" si="219"/>
        <v>0</v>
      </c>
    </row>
    <row r="97" spans="1:149" x14ac:dyDescent="0.45">
      <c r="A97" s="78" t="s">
        <v>1052</v>
      </c>
      <c r="B97" s="174" t="s">
        <v>1053</v>
      </c>
      <c r="C97" s="51" t="s">
        <v>3585</v>
      </c>
      <c r="D97" s="77" t="s">
        <v>3583</v>
      </c>
      <c r="E97" s="51" t="s">
        <v>637</v>
      </c>
      <c r="F97" s="78" t="s">
        <v>1083</v>
      </c>
      <c r="G97" s="72" t="s">
        <v>3363</v>
      </c>
      <c r="H97" s="77" t="s">
        <v>1101</v>
      </c>
      <c r="I97" s="78">
        <v>2.51667</v>
      </c>
      <c r="J97" s="300">
        <v>200</v>
      </c>
      <c r="L97" s="300">
        <v>850</v>
      </c>
      <c r="P97" s="72" t="s">
        <v>1374</v>
      </c>
      <c r="AA97" s="195"/>
      <c r="AB97" s="195"/>
      <c r="AC97" s="195"/>
      <c r="AD97" s="72"/>
      <c r="AE97" s="316">
        <v>1</v>
      </c>
      <c r="AF97" s="195"/>
      <c r="AG97" s="195">
        <v>0</v>
      </c>
      <c r="AH97" s="72"/>
      <c r="AR97" s="53">
        <v>0.81969999999999998</v>
      </c>
      <c r="AS97" s="53">
        <v>1.72</v>
      </c>
      <c r="AU97" s="48">
        <v>2000</v>
      </c>
      <c r="AW97" s="48">
        <v>1639.3999999999999</v>
      </c>
      <c r="AX97" s="49">
        <v>18.160517734616626</v>
      </c>
      <c r="BB97" s="98" t="s">
        <v>722</v>
      </c>
      <c r="BC97" s="270" t="s">
        <v>1126</v>
      </c>
      <c r="BD97" s="72">
        <v>73.636600000000001</v>
      </c>
      <c r="BH97" s="72">
        <v>11.876899999999999</v>
      </c>
      <c r="BN97" s="72">
        <v>0.95015000000000005</v>
      </c>
      <c r="BX97" s="72">
        <v>0.47507500000000003</v>
      </c>
      <c r="BZ97" s="72">
        <v>3.4205399999999999</v>
      </c>
      <c r="CA97" s="72"/>
      <c r="CB97" s="72">
        <v>4.5607199999999999</v>
      </c>
      <c r="CF97" s="72"/>
      <c r="CG97" s="72"/>
      <c r="CH97" s="72"/>
      <c r="CI97" s="72"/>
      <c r="CJ97" s="72"/>
      <c r="CK97" s="72"/>
      <c r="CL97" s="72"/>
      <c r="CM97" s="72"/>
      <c r="CN97" s="72"/>
      <c r="CO97" s="72"/>
      <c r="CP97" s="72"/>
      <c r="CQ97" s="72"/>
      <c r="CR97" s="72"/>
      <c r="CS97" s="72"/>
      <c r="CT97" s="72"/>
      <c r="CU97" s="72"/>
      <c r="CV97" s="72"/>
      <c r="CW97" s="72"/>
      <c r="CX97" s="72"/>
      <c r="CY97" s="72"/>
      <c r="CZ97" s="72"/>
      <c r="DA97" s="72"/>
      <c r="DB97" s="72"/>
      <c r="DC97" s="72"/>
      <c r="DD97" s="72"/>
      <c r="DE97" s="72"/>
      <c r="DF97" s="72"/>
      <c r="DG97" s="72"/>
      <c r="DH97" s="77">
        <f t="shared" si="196"/>
        <v>94.919984999999997</v>
      </c>
      <c r="DJ97" s="77">
        <f t="shared" si="197"/>
        <v>5.0800150000000031</v>
      </c>
      <c r="DL97" s="51" t="s">
        <v>827</v>
      </c>
      <c r="DO97" s="358">
        <v>5.08</v>
      </c>
      <c r="DP97" s="72">
        <v>0.06</v>
      </c>
      <c r="DU97" s="52"/>
      <c r="DX97" s="75">
        <f t="shared" si="198"/>
        <v>77.577551239604603</v>
      </c>
      <c r="DY97" s="51">
        <f t="shared" si="199"/>
        <v>0</v>
      </c>
      <c r="DZ97" s="75">
        <f t="shared" si="200"/>
        <v>0</v>
      </c>
      <c r="EA97" s="51" t="e">
        <f t="shared" si="201"/>
        <v>#DIV/0!</v>
      </c>
      <c r="EB97" s="75">
        <f t="shared" si="202"/>
        <v>12.512538850485491</v>
      </c>
      <c r="EC97" s="51">
        <f t="shared" si="203"/>
        <v>0</v>
      </c>
      <c r="ED97" s="75">
        <f t="shared" si="204"/>
        <v>1.0010010010010011</v>
      </c>
      <c r="EE97" s="51">
        <f t="shared" si="205"/>
        <v>0</v>
      </c>
      <c r="EF97" s="75">
        <f t="shared" si="206"/>
        <v>0</v>
      </c>
      <c r="EG97" s="51" t="e">
        <f t="shared" si="207"/>
        <v>#DIV/0!</v>
      </c>
      <c r="EH97" s="75">
        <f t="shared" si="208"/>
        <v>0</v>
      </c>
      <c r="EI97" s="51" t="e">
        <f t="shared" si="209"/>
        <v>#DIV/0!</v>
      </c>
      <c r="EJ97" s="75">
        <f t="shared" si="210"/>
        <v>0.50050050050050054</v>
      </c>
      <c r="EK97" s="51">
        <f t="shared" si="211"/>
        <v>0</v>
      </c>
      <c r="EL97" s="75">
        <f t="shared" si="212"/>
        <v>3.6036036036036037</v>
      </c>
      <c r="EM97" s="51">
        <f t="shared" si="213"/>
        <v>0</v>
      </c>
      <c r="EN97" s="75">
        <f t="shared" si="214"/>
        <v>4.8048048048048049</v>
      </c>
      <c r="EO97" s="51">
        <f t="shared" si="215"/>
        <v>0</v>
      </c>
      <c r="EP97" s="75">
        <f t="shared" si="216"/>
        <v>0</v>
      </c>
      <c r="EQ97" s="51" t="e">
        <f t="shared" si="217"/>
        <v>#DIV/0!</v>
      </c>
      <c r="ER97" s="51">
        <f t="shared" si="218"/>
        <v>100</v>
      </c>
      <c r="ES97" s="51">
        <f t="shared" si="219"/>
        <v>0</v>
      </c>
    </row>
    <row r="98" spans="1:149" x14ac:dyDescent="0.45">
      <c r="A98" s="78" t="s">
        <v>1052</v>
      </c>
      <c r="B98" s="174" t="s">
        <v>1053</v>
      </c>
      <c r="C98" s="51" t="s">
        <v>3585</v>
      </c>
      <c r="D98" s="77" t="s">
        <v>3583</v>
      </c>
      <c r="E98" s="51" t="s">
        <v>637</v>
      </c>
      <c r="F98" s="78" t="s">
        <v>1084</v>
      </c>
      <c r="G98" s="72" t="s">
        <v>3363</v>
      </c>
      <c r="H98" s="77" t="s">
        <v>1101</v>
      </c>
      <c r="I98" s="78">
        <v>0.98333300000000001</v>
      </c>
      <c r="J98" s="300">
        <v>4.9000000000000004</v>
      </c>
      <c r="L98" s="300">
        <v>850</v>
      </c>
      <c r="P98" s="72" t="s">
        <v>1374</v>
      </c>
      <c r="AA98" s="195"/>
      <c r="AB98" s="195"/>
      <c r="AC98" s="195"/>
      <c r="AD98" s="72"/>
      <c r="AE98" s="316">
        <v>1</v>
      </c>
      <c r="AF98" s="195"/>
      <c r="AG98" s="195">
        <v>0</v>
      </c>
      <c r="AH98" s="72"/>
      <c r="AR98" s="53">
        <v>0.92679999999999996</v>
      </c>
      <c r="AS98" s="53">
        <v>1.117</v>
      </c>
      <c r="AU98" s="48">
        <v>49</v>
      </c>
      <c r="AW98" s="48">
        <v>45.413199999999996</v>
      </c>
      <c r="AX98" s="49">
        <v>18.539829473233308</v>
      </c>
      <c r="BB98" s="98" t="s">
        <v>722</v>
      </c>
      <c r="BC98" s="270" t="s">
        <v>1126</v>
      </c>
      <c r="BD98" s="72">
        <v>76.988</v>
      </c>
      <c r="BH98" s="72">
        <v>12.417400000000001</v>
      </c>
      <c r="BN98" s="72">
        <v>0.99339299999999997</v>
      </c>
      <c r="BX98" s="72">
        <v>0.496697</v>
      </c>
      <c r="BZ98" s="72">
        <v>3.5762200000000002</v>
      </c>
      <c r="CA98" s="72"/>
      <c r="CB98" s="72">
        <v>4.7682900000000004</v>
      </c>
      <c r="CF98" s="72"/>
      <c r="CG98" s="72"/>
      <c r="CH98" s="72"/>
      <c r="CI98" s="72"/>
      <c r="CJ98" s="72"/>
      <c r="CK98" s="72"/>
      <c r="CL98" s="72"/>
      <c r="CM98" s="72"/>
      <c r="CN98" s="72"/>
      <c r="CO98" s="72"/>
      <c r="CP98" s="72"/>
      <c r="CQ98" s="72"/>
      <c r="CR98" s="72"/>
      <c r="CS98" s="72"/>
      <c r="CT98" s="72"/>
      <c r="CU98" s="72"/>
      <c r="CV98" s="72"/>
      <c r="CW98" s="72"/>
      <c r="CX98" s="72"/>
      <c r="CY98" s="72"/>
      <c r="CZ98" s="72"/>
      <c r="DA98" s="72"/>
      <c r="DB98" s="72"/>
      <c r="DC98" s="72"/>
      <c r="DD98" s="72"/>
      <c r="DE98" s="72"/>
      <c r="DF98" s="72"/>
      <c r="DG98" s="72"/>
      <c r="DH98" s="77">
        <f t="shared" si="196"/>
        <v>99.240000000000009</v>
      </c>
      <c r="DJ98" s="77">
        <f t="shared" si="197"/>
        <v>0.75999999999999091</v>
      </c>
      <c r="DL98" s="51" t="s">
        <v>827</v>
      </c>
      <c r="DO98" s="358">
        <v>0.76</v>
      </c>
      <c r="DP98" s="72">
        <v>0.04</v>
      </c>
      <c r="DU98" s="52"/>
      <c r="DX98" s="75">
        <f t="shared" si="198"/>
        <v>77.577589681580008</v>
      </c>
      <c r="DY98" s="51">
        <f t="shared" si="199"/>
        <v>0</v>
      </c>
      <c r="DZ98" s="75">
        <f t="shared" si="200"/>
        <v>0</v>
      </c>
      <c r="EA98" s="51" t="e">
        <f t="shared" si="201"/>
        <v>#DIV/0!</v>
      </c>
      <c r="EB98" s="75">
        <f t="shared" si="202"/>
        <v>12.512494961708986</v>
      </c>
      <c r="EC98" s="51">
        <f t="shared" si="203"/>
        <v>0</v>
      </c>
      <c r="ED98" s="75">
        <f t="shared" si="204"/>
        <v>1.0010006045949214</v>
      </c>
      <c r="EE98" s="51">
        <f t="shared" si="205"/>
        <v>0</v>
      </c>
      <c r="EF98" s="75">
        <f t="shared" si="206"/>
        <v>0</v>
      </c>
      <c r="EG98" s="51" t="e">
        <f t="shared" si="207"/>
        <v>#DIV/0!</v>
      </c>
      <c r="EH98" s="75">
        <f t="shared" si="208"/>
        <v>0</v>
      </c>
      <c r="EI98" s="51" t="e">
        <f t="shared" si="209"/>
        <v>#DIV/0!</v>
      </c>
      <c r="EJ98" s="75">
        <f t="shared" si="210"/>
        <v>0.50050080612656189</v>
      </c>
      <c r="EK98" s="51">
        <f t="shared" si="211"/>
        <v>0</v>
      </c>
      <c r="EL98" s="75">
        <f t="shared" si="212"/>
        <v>3.603607416364369</v>
      </c>
      <c r="EM98" s="51">
        <f t="shared" si="213"/>
        <v>0</v>
      </c>
      <c r="EN98" s="75">
        <f t="shared" si="214"/>
        <v>4.804806529625151</v>
      </c>
      <c r="EO98" s="51">
        <f t="shared" si="215"/>
        <v>0</v>
      </c>
      <c r="EP98" s="75">
        <f t="shared" si="216"/>
        <v>0</v>
      </c>
      <c r="EQ98" s="51" t="e">
        <f t="shared" si="217"/>
        <v>#DIV/0!</v>
      </c>
      <c r="ER98" s="51">
        <f t="shared" si="218"/>
        <v>100</v>
      </c>
      <c r="ES98" s="51">
        <f t="shared" si="219"/>
        <v>0</v>
      </c>
    </row>
    <row r="99" spans="1:149" x14ac:dyDescent="0.45">
      <c r="A99" s="78" t="s">
        <v>1052</v>
      </c>
      <c r="B99" s="174" t="s">
        <v>1053</v>
      </c>
      <c r="C99" s="51" t="s">
        <v>3585</v>
      </c>
      <c r="D99" s="77" t="s">
        <v>3583</v>
      </c>
      <c r="E99" s="51" t="s">
        <v>637</v>
      </c>
      <c r="F99" s="78" t="s">
        <v>1085</v>
      </c>
      <c r="G99" s="72" t="s">
        <v>3363</v>
      </c>
      <c r="H99" s="77" t="s">
        <v>1101</v>
      </c>
      <c r="I99" s="78">
        <v>1.56667</v>
      </c>
      <c r="J99" s="300">
        <v>15.6</v>
      </c>
      <c r="L99" s="300">
        <v>850</v>
      </c>
      <c r="P99" s="72" t="s">
        <v>1374</v>
      </c>
      <c r="AA99" s="195"/>
      <c r="AB99" s="195"/>
      <c r="AC99" s="195"/>
      <c r="AD99" s="72"/>
      <c r="AE99" s="316">
        <v>1</v>
      </c>
      <c r="AF99" s="195"/>
      <c r="AG99" s="195">
        <v>0</v>
      </c>
      <c r="AH99" s="72"/>
      <c r="AR99" s="53">
        <v>0.97489999999999999</v>
      </c>
      <c r="AS99" s="53">
        <v>1.0329999999999999</v>
      </c>
      <c r="AU99" s="48">
        <v>156</v>
      </c>
      <c r="AW99" s="48">
        <v>152.08439999999999</v>
      </c>
      <c r="AX99" s="49">
        <v>19.550757185563747</v>
      </c>
      <c r="BB99" s="98" t="s">
        <v>722</v>
      </c>
      <c r="BC99" s="270" t="s">
        <v>1126</v>
      </c>
      <c r="BD99" s="72">
        <v>76.5458</v>
      </c>
      <c r="BH99" s="72">
        <v>12.3461</v>
      </c>
      <c r="BN99" s="72">
        <v>0.98768800000000001</v>
      </c>
      <c r="BX99" s="72">
        <v>0.49384400000000001</v>
      </c>
      <c r="BZ99" s="72">
        <v>3.5556800000000002</v>
      </c>
      <c r="CA99" s="72"/>
      <c r="CB99" s="72">
        <v>4.7408999999999999</v>
      </c>
      <c r="CF99" s="72"/>
      <c r="CG99" s="72"/>
      <c r="CH99" s="72"/>
      <c r="CI99" s="72"/>
      <c r="CJ99" s="72"/>
      <c r="CK99" s="72"/>
      <c r="CL99" s="72"/>
      <c r="CM99" s="72"/>
      <c r="CN99" s="72"/>
      <c r="CO99" s="72"/>
      <c r="CP99" s="72"/>
      <c r="CQ99" s="72"/>
      <c r="CR99" s="72"/>
      <c r="CS99" s="72"/>
      <c r="CT99" s="72"/>
      <c r="CU99" s="72"/>
      <c r="CV99" s="72"/>
      <c r="CW99" s="72"/>
      <c r="CX99" s="72"/>
      <c r="CY99" s="72"/>
      <c r="CZ99" s="72"/>
      <c r="DA99" s="72"/>
      <c r="DB99" s="72"/>
      <c r="DC99" s="72"/>
      <c r="DD99" s="72"/>
      <c r="DE99" s="72"/>
      <c r="DF99" s="72"/>
      <c r="DG99" s="72"/>
      <c r="DH99" s="77">
        <f t="shared" si="196"/>
        <v>98.670011999999986</v>
      </c>
      <c r="DJ99" s="77">
        <f t="shared" si="197"/>
        <v>1.3299880000000144</v>
      </c>
      <c r="DL99" s="51" t="s">
        <v>827</v>
      </c>
      <c r="DO99" s="358">
        <v>1.33</v>
      </c>
      <c r="DP99" s="72">
        <v>0.05</v>
      </c>
      <c r="DU99" s="52"/>
      <c r="DX99" s="75">
        <f t="shared" si="198"/>
        <v>77.57757240366</v>
      </c>
      <c r="DY99" s="51">
        <f t="shared" si="199"/>
        <v>0</v>
      </c>
      <c r="DZ99" s="75">
        <f t="shared" si="200"/>
        <v>0</v>
      </c>
      <c r="EA99" s="51" t="e">
        <f t="shared" si="201"/>
        <v>#DIV/0!</v>
      </c>
      <c r="EB99" s="75">
        <f t="shared" si="202"/>
        <v>12.512514947297262</v>
      </c>
      <c r="EC99" s="51">
        <f t="shared" si="203"/>
        <v>0</v>
      </c>
      <c r="ED99" s="75">
        <f t="shared" si="204"/>
        <v>1.001001195783781</v>
      </c>
      <c r="EE99" s="51">
        <f t="shared" si="205"/>
        <v>0</v>
      </c>
      <c r="EF99" s="75">
        <f t="shared" si="206"/>
        <v>0</v>
      </c>
      <c r="EG99" s="51" t="e">
        <f t="shared" si="207"/>
        <v>#DIV/0!</v>
      </c>
      <c r="EH99" s="75">
        <f t="shared" si="208"/>
        <v>0</v>
      </c>
      <c r="EI99" s="51" t="e">
        <f t="shared" si="209"/>
        <v>#DIV/0!</v>
      </c>
      <c r="EJ99" s="75">
        <f t="shared" si="210"/>
        <v>0.5005005978918905</v>
      </c>
      <c r="EK99" s="51">
        <f t="shared" si="211"/>
        <v>0</v>
      </c>
      <c r="EL99" s="75">
        <f t="shared" si="212"/>
        <v>3.603607547954895</v>
      </c>
      <c r="EM99" s="51">
        <f t="shared" si="213"/>
        <v>0</v>
      </c>
      <c r="EN99" s="75">
        <f t="shared" si="214"/>
        <v>4.8048033074121861</v>
      </c>
      <c r="EO99" s="51">
        <f t="shared" si="215"/>
        <v>0</v>
      </c>
      <c r="EP99" s="75">
        <f t="shared" si="216"/>
        <v>0</v>
      </c>
      <c r="EQ99" s="51" t="e">
        <f t="shared" si="217"/>
        <v>#DIV/0!</v>
      </c>
      <c r="ER99" s="51">
        <f t="shared" si="218"/>
        <v>100</v>
      </c>
      <c r="ES99" s="51">
        <f t="shared" si="219"/>
        <v>0</v>
      </c>
    </row>
    <row r="100" spans="1:149" x14ac:dyDescent="0.45">
      <c r="A100" s="78" t="s">
        <v>1052</v>
      </c>
      <c r="B100" s="174" t="s">
        <v>1053</v>
      </c>
      <c r="C100" s="51" t="s">
        <v>3585</v>
      </c>
      <c r="D100" s="77" t="s">
        <v>3583</v>
      </c>
      <c r="E100" s="51" t="s">
        <v>637</v>
      </c>
      <c r="F100" s="78" t="s">
        <v>1086</v>
      </c>
      <c r="G100" s="72" t="s">
        <v>3363</v>
      </c>
      <c r="H100" s="77" t="s">
        <v>1101</v>
      </c>
      <c r="I100" s="78">
        <v>1.1166700000000001</v>
      </c>
      <c r="J100" s="300">
        <v>19</v>
      </c>
      <c r="L100" s="300">
        <v>850</v>
      </c>
      <c r="P100" s="72" t="s">
        <v>1374</v>
      </c>
      <c r="AA100" s="195"/>
      <c r="AB100" s="195"/>
      <c r="AC100" s="195"/>
      <c r="AD100" s="72"/>
      <c r="AE100" s="316">
        <v>1</v>
      </c>
      <c r="AF100" s="195"/>
      <c r="AG100" s="195">
        <v>0</v>
      </c>
      <c r="AH100" s="72"/>
      <c r="AR100" s="53">
        <v>0.96960000000000002</v>
      </c>
      <c r="AS100" s="53">
        <v>1.0409999999999999</v>
      </c>
      <c r="AU100" s="48">
        <v>190</v>
      </c>
      <c r="AW100" s="48">
        <v>184.22399999999999</v>
      </c>
      <c r="AX100" s="49">
        <v>19.467766283711573</v>
      </c>
      <c r="BB100" s="98" t="s">
        <v>722</v>
      </c>
      <c r="BC100" s="270" t="s">
        <v>1126</v>
      </c>
      <c r="BD100" s="72">
        <v>76.444900000000004</v>
      </c>
      <c r="BH100" s="72">
        <v>12.329800000000001</v>
      </c>
      <c r="BN100" s="72">
        <v>0.98638599999999999</v>
      </c>
      <c r="BX100" s="72">
        <v>0.49319299999999999</v>
      </c>
      <c r="BZ100" s="72">
        <v>3.5509900000000001</v>
      </c>
      <c r="CA100" s="72"/>
      <c r="CB100" s="72">
        <v>4.7346500000000002</v>
      </c>
      <c r="CF100" s="72"/>
      <c r="CG100" s="72"/>
      <c r="CH100" s="72"/>
      <c r="CI100" s="72"/>
      <c r="CJ100" s="72"/>
      <c r="CK100" s="72"/>
      <c r="CL100" s="72"/>
      <c r="CM100" s="72"/>
      <c r="CN100" s="72"/>
      <c r="CO100" s="72"/>
      <c r="CP100" s="72"/>
      <c r="CQ100" s="72"/>
      <c r="CR100" s="72"/>
      <c r="CS100" s="72"/>
      <c r="CT100" s="72"/>
      <c r="CU100" s="72"/>
      <c r="CV100" s="72"/>
      <c r="CW100" s="72"/>
      <c r="CX100" s="72"/>
      <c r="CY100" s="72"/>
      <c r="CZ100" s="72"/>
      <c r="DA100" s="72"/>
      <c r="DB100" s="72"/>
      <c r="DC100" s="72"/>
      <c r="DD100" s="72"/>
      <c r="DE100" s="72"/>
      <c r="DF100" s="72"/>
      <c r="DG100" s="72"/>
      <c r="DH100" s="77">
        <f t="shared" si="196"/>
        <v>98.539919000000012</v>
      </c>
      <c r="DJ100" s="77">
        <f t="shared" si="197"/>
        <v>1.4600809999999882</v>
      </c>
      <c r="DL100" s="51" t="s">
        <v>827</v>
      </c>
      <c r="DO100" s="358">
        <v>1.46</v>
      </c>
      <c r="DP100" s="72">
        <v>0.02</v>
      </c>
      <c r="DU100" s="52"/>
      <c r="DX100" s="75">
        <f t="shared" si="198"/>
        <v>77.577595735592183</v>
      </c>
      <c r="DY100" s="51">
        <f t="shared" si="199"/>
        <v>0</v>
      </c>
      <c r="DZ100" s="75">
        <f t="shared" si="200"/>
        <v>0</v>
      </c>
      <c r="EA100" s="51" t="e">
        <f t="shared" si="201"/>
        <v>#DIV/0!</v>
      </c>
      <c r="EB100" s="75">
        <f t="shared" si="202"/>
        <v>12.512492525998523</v>
      </c>
      <c r="EC100" s="51">
        <f t="shared" si="203"/>
        <v>0</v>
      </c>
      <c r="ED100" s="75">
        <f t="shared" si="204"/>
        <v>1.0010014317141867</v>
      </c>
      <c r="EE100" s="51">
        <f t="shared" si="205"/>
        <v>0</v>
      </c>
      <c r="EF100" s="75">
        <f t="shared" si="206"/>
        <v>0</v>
      </c>
      <c r="EG100" s="51" t="e">
        <f t="shared" si="207"/>
        <v>#DIV/0!</v>
      </c>
      <c r="EH100" s="75">
        <f t="shared" si="208"/>
        <v>0</v>
      </c>
      <c r="EI100" s="51" t="e">
        <f t="shared" si="209"/>
        <v>#DIV/0!</v>
      </c>
      <c r="EJ100" s="75">
        <f t="shared" si="210"/>
        <v>0.50050071585709333</v>
      </c>
      <c r="EK100" s="51">
        <f t="shared" si="211"/>
        <v>0</v>
      </c>
      <c r="EL100" s="75">
        <f t="shared" si="212"/>
        <v>3.6036055600979333</v>
      </c>
      <c r="EM100" s="51">
        <f t="shared" si="213"/>
        <v>0</v>
      </c>
      <c r="EN100" s="75">
        <f t="shared" si="214"/>
        <v>4.8048040307400699</v>
      </c>
      <c r="EO100" s="51">
        <f t="shared" si="215"/>
        <v>0</v>
      </c>
      <c r="EP100" s="75">
        <f t="shared" si="216"/>
        <v>0</v>
      </c>
      <c r="EQ100" s="51" t="e">
        <f t="shared" si="217"/>
        <v>#DIV/0!</v>
      </c>
      <c r="ER100" s="51">
        <f t="shared" si="218"/>
        <v>100</v>
      </c>
      <c r="ES100" s="51">
        <f t="shared" si="219"/>
        <v>0</v>
      </c>
    </row>
    <row r="101" spans="1:149" x14ac:dyDescent="0.45">
      <c r="A101" s="78" t="s">
        <v>1052</v>
      </c>
      <c r="B101" s="174" t="s">
        <v>1053</v>
      </c>
      <c r="C101" s="51" t="s">
        <v>3585</v>
      </c>
      <c r="D101" s="77" t="s">
        <v>3583</v>
      </c>
      <c r="E101" s="51" t="s">
        <v>637</v>
      </c>
      <c r="F101" s="78" t="s">
        <v>1087</v>
      </c>
      <c r="G101" s="72" t="s">
        <v>3363</v>
      </c>
      <c r="H101" s="77" t="s">
        <v>1101</v>
      </c>
      <c r="I101" s="78">
        <v>0.95</v>
      </c>
      <c r="J101" s="300">
        <v>29.9</v>
      </c>
      <c r="L101" s="300">
        <v>850</v>
      </c>
      <c r="P101" s="72" t="s">
        <v>1374</v>
      </c>
      <c r="AA101" s="195"/>
      <c r="AB101" s="195"/>
      <c r="AC101" s="195"/>
      <c r="AD101" s="72"/>
      <c r="AE101" s="316">
        <v>1</v>
      </c>
      <c r="AF101" s="195"/>
      <c r="AG101" s="195">
        <v>0</v>
      </c>
      <c r="AH101" s="72"/>
      <c r="AR101" s="53">
        <v>0.9637</v>
      </c>
      <c r="AS101" s="53">
        <v>1.05</v>
      </c>
      <c r="AU101" s="48">
        <v>299</v>
      </c>
      <c r="AW101" s="48">
        <v>288.1463</v>
      </c>
      <c r="AX101" s="49">
        <v>19.454592413275524</v>
      </c>
      <c r="BB101" s="98" t="s">
        <v>722</v>
      </c>
      <c r="BC101" s="270" t="s">
        <v>1126</v>
      </c>
      <c r="BD101" s="72">
        <v>76.157899999999998</v>
      </c>
      <c r="BH101" s="72">
        <v>12.2835</v>
      </c>
      <c r="BN101" s="72">
        <v>0.98268299999999997</v>
      </c>
      <c r="BX101" s="72">
        <v>0.49134100000000003</v>
      </c>
      <c r="BZ101" s="72">
        <v>3.5376599999999998</v>
      </c>
      <c r="CA101" s="72"/>
      <c r="CB101" s="72">
        <v>4.7168799999999997</v>
      </c>
      <c r="CF101" s="72"/>
      <c r="CG101" s="72"/>
      <c r="CH101" s="72"/>
      <c r="CI101" s="72"/>
      <c r="CJ101" s="72"/>
      <c r="CK101" s="72"/>
      <c r="CL101" s="72"/>
      <c r="CM101" s="72"/>
      <c r="CN101" s="72"/>
      <c r="CO101" s="72"/>
      <c r="CP101" s="72"/>
      <c r="CQ101" s="72"/>
      <c r="CR101" s="72"/>
      <c r="CS101" s="72"/>
      <c r="CT101" s="72"/>
      <c r="CU101" s="72"/>
      <c r="CV101" s="72"/>
      <c r="CW101" s="72"/>
      <c r="CX101" s="72"/>
      <c r="CY101" s="72"/>
      <c r="CZ101" s="72"/>
      <c r="DA101" s="72"/>
      <c r="DB101" s="72"/>
      <c r="DC101" s="72"/>
      <c r="DD101" s="72"/>
      <c r="DE101" s="72"/>
      <c r="DF101" s="72"/>
      <c r="DG101" s="72"/>
      <c r="DH101" s="77">
        <f t="shared" si="196"/>
        <v>98.169964000000007</v>
      </c>
      <c r="DJ101" s="77">
        <f t="shared" si="197"/>
        <v>1.8300359999999927</v>
      </c>
      <c r="DL101" s="51" t="s">
        <v>827</v>
      </c>
      <c r="DO101" s="358">
        <v>1.83</v>
      </c>
      <c r="DP101" s="72">
        <v>7.0000000000000007E-2</v>
      </c>
      <c r="DU101" s="52"/>
      <c r="DX101" s="75">
        <f t="shared" si="198"/>
        <v>77.577597970800909</v>
      </c>
      <c r="DY101" s="51">
        <f t="shared" si="199"/>
        <v>0</v>
      </c>
      <c r="DZ101" s="75">
        <f t="shared" si="200"/>
        <v>0</v>
      </c>
      <c r="EA101" s="51" t="e">
        <f t="shared" si="201"/>
        <v>#DIV/0!</v>
      </c>
      <c r="EB101" s="75">
        <f t="shared" si="202"/>
        <v>12.512482942338657</v>
      </c>
      <c r="EC101" s="51">
        <f t="shared" si="203"/>
        <v>0</v>
      </c>
      <c r="ED101" s="75">
        <f t="shared" si="204"/>
        <v>1.0010016913116113</v>
      </c>
      <c r="EE101" s="51">
        <f t="shared" si="205"/>
        <v>0</v>
      </c>
      <c r="EF101" s="75">
        <f t="shared" si="206"/>
        <v>0</v>
      </c>
      <c r="EG101" s="51" t="e">
        <f t="shared" si="207"/>
        <v>#DIV/0!</v>
      </c>
      <c r="EH101" s="75">
        <f t="shared" si="208"/>
        <v>0</v>
      </c>
      <c r="EI101" s="51" t="e">
        <f t="shared" si="209"/>
        <v>#DIV/0!</v>
      </c>
      <c r="EJ101" s="75">
        <f t="shared" si="210"/>
        <v>0.50050033633505253</v>
      </c>
      <c r="EK101" s="51">
        <f t="shared" si="211"/>
        <v>0</v>
      </c>
      <c r="EL101" s="75">
        <f t="shared" si="212"/>
        <v>3.6036073110916078</v>
      </c>
      <c r="EM101" s="51">
        <f t="shared" si="213"/>
        <v>0</v>
      </c>
      <c r="EN101" s="75">
        <f t="shared" si="214"/>
        <v>4.8048097481221443</v>
      </c>
      <c r="EO101" s="51">
        <f t="shared" si="215"/>
        <v>0</v>
      </c>
      <c r="EP101" s="75">
        <f t="shared" si="216"/>
        <v>0</v>
      </c>
      <c r="EQ101" s="51" t="e">
        <f t="shared" si="217"/>
        <v>#DIV/0!</v>
      </c>
      <c r="ER101" s="51">
        <f t="shared" si="218"/>
        <v>100</v>
      </c>
      <c r="ES101" s="51">
        <f t="shared" si="219"/>
        <v>0</v>
      </c>
    </row>
    <row r="102" spans="1:149" x14ac:dyDescent="0.45">
      <c r="A102" s="78" t="s">
        <v>1052</v>
      </c>
      <c r="B102" s="174" t="s">
        <v>1053</v>
      </c>
      <c r="C102" s="51" t="s">
        <v>3585</v>
      </c>
      <c r="D102" s="77" t="s">
        <v>3583</v>
      </c>
      <c r="E102" s="51" t="s">
        <v>637</v>
      </c>
      <c r="F102" s="78" t="s">
        <v>1088</v>
      </c>
      <c r="G102" s="72" t="s">
        <v>3363</v>
      </c>
      <c r="H102" s="77" t="s">
        <v>1101</v>
      </c>
      <c r="I102" s="78">
        <v>0.75</v>
      </c>
      <c r="J102" s="300">
        <v>50</v>
      </c>
      <c r="L102" s="300">
        <v>850</v>
      </c>
      <c r="P102" s="72" t="s">
        <v>1374</v>
      </c>
      <c r="AA102" s="195"/>
      <c r="AB102" s="195"/>
      <c r="AC102" s="195"/>
      <c r="AD102" s="72"/>
      <c r="AE102" s="316">
        <v>1</v>
      </c>
      <c r="AF102" s="195"/>
      <c r="AG102" s="195">
        <v>0</v>
      </c>
      <c r="AH102" s="72"/>
      <c r="AR102" s="53">
        <v>0.9254</v>
      </c>
      <c r="AS102" s="53">
        <v>1.119</v>
      </c>
      <c r="AU102" s="48">
        <v>500</v>
      </c>
      <c r="AW102" s="48">
        <v>462.7</v>
      </c>
      <c r="AX102" s="49">
        <v>18.899417366849612</v>
      </c>
      <c r="BB102" s="98" t="s">
        <v>722</v>
      </c>
      <c r="BC102" s="270" t="s">
        <v>1126</v>
      </c>
      <c r="BD102" s="72">
        <v>75.583799999999997</v>
      </c>
      <c r="BH102" s="72">
        <v>12.190899999999999</v>
      </c>
      <c r="BN102" s="72">
        <v>0.975275</v>
      </c>
      <c r="BX102" s="72">
        <v>0.48763800000000002</v>
      </c>
      <c r="BZ102" s="72">
        <v>3.5109900000000001</v>
      </c>
      <c r="CA102" s="72"/>
      <c r="CB102" s="72">
        <v>4.6813200000000004</v>
      </c>
      <c r="CF102" s="72"/>
      <c r="CG102" s="72"/>
      <c r="CH102" s="72"/>
      <c r="CI102" s="72"/>
      <c r="CJ102" s="72"/>
      <c r="CK102" s="72"/>
      <c r="CL102" s="72"/>
      <c r="CM102" s="72"/>
      <c r="CN102" s="72"/>
      <c r="CO102" s="72"/>
      <c r="CP102" s="72"/>
      <c r="CQ102" s="72"/>
      <c r="CR102" s="72"/>
      <c r="CS102" s="72"/>
      <c r="CT102" s="72"/>
      <c r="CU102" s="72"/>
      <c r="CV102" s="72"/>
      <c r="CW102" s="72"/>
      <c r="CX102" s="72"/>
      <c r="CY102" s="72"/>
      <c r="CZ102" s="72"/>
      <c r="DA102" s="72"/>
      <c r="DB102" s="72"/>
      <c r="DC102" s="72"/>
      <c r="DD102" s="72"/>
      <c r="DE102" s="72"/>
      <c r="DF102" s="72"/>
      <c r="DG102" s="72"/>
      <c r="DH102" s="77">
        <f t="shared" si="196"/>
        <v>97.429923000000002</v>
      </c>
      <c r="DJ102" s="77">
        <f t="shared" si="197"/>
        <v>2.5700769999999977</v>
      </c>
      <c r="DL102" s="51" t="s">
        <v>827</v>
      </c>
      <c r="DO102" s="358">
        <v>2.57</v>
      </c>
      <c r="DP102" s="72">
        <v>0.05</v>
      </c>
      <c r="DU102" s="52"/>
      <c r="DX102" s="75">
        <f t="shared" si="198"/>
        <v>77.577604161711179</v>
      </c>
      <c r="DY102" s="51">
        <f t="shared" si="199"/>
        <v>0</v>
      </c>
      <c r="DZ102" s="75">
        <f t="shared" si="200"/>
        <v>0</v>
      </c>
      <c r="EA102" s="51" t="e">
        <f t="shared" si="201"/>
        <v>#DIV/0!</v>
      </c>
      <c r="EB102" s="75">
        <f t="shared" si="202"/>
        <v>12.512480380385806</v>
      </c>
      <c r="EC102" s="51">
        <f t="shared" si="203"/>
        <v>0</v>
      </c>
      <c r="ED102" s="75">
        <f t="shared" si="204"/>
        <v>1.001001509567035</v>
      </c>
      <c r="EE102" s="51">
        <f t="shared" si="205"/>
        <v>0</v>
      </c>
      <c r="EF102" s="75">
        <f t="shared" si="206"/>
        <v>0</v>
      </c>
      <c r="EG102" s="51" t="e">
        <f t="shared" si="207"/>
        <v>#DIV/0!</v>
      </c>
      <c r="EH102" s="75">
        <f t="shared" si="208"/>
        <v>0</v>
      </c>
      <c r="EI102" s="51" t="e">
        <f t="shared" si="209"/>
        <v>#DIV/0!</v>
      </c>
      <c r="EJ102" s="75">
        <f t="shared" si="210"/>
        <v>0.50050126797287942</v>
      </c>
      <c r="EK102" s="51">
        <f t="shared" si="211"/>
        <v>0</v>
      </c>
      <c r="EL102" s="75">
        <f t="shared" si="212"/>
        <v>3.6036054344413269</v>
      </c>
      <c r="EM102" s="51">
        <f t="shared" si="213"/>
        <v>0</v>
      </c>
      <c r="EN102" s="75">
        <f t="shared" si="214"/>
        <v>4.8048072459217686</v>
      </c>
      <c r="EO102" s="51">
        <f t="shared" si="215"/>
        <v>0</v>
      </c>
      <c r="EP102" s="75">
        <f t="shared" si="216"/>
        <v>0</v>
      </c>
      <c r="EQ102" s="51" t="e">
        <f t="shared" si="217"/>
        <v>#DIV/0!</v>
      </c>
      <c r="ER102" s="51">
        <f t="shared" si="218"/>
        <v>100</v>
      </c>
      <c r="ES102" s="51">
        <f t="shared" si="219"/>
        <v>0</v>
      </c>
    </row>
    <row r="103" spans="1:149" x14ac:dyDescent="0.45">
      <c r="A103" s="78" t="s">
        <v>1052</v>
      </c>
      <c r="B103" s="174" t="s">
        <v>1053</v>
      </c>
      <c r="C103" s="51" t="s">
        <v>3585</v>
      </c>
      <c r="D103" s="77" t="s">
        <v>3583</v>
      </c>
      <c r="E103" s="51" t="s">
        <v>637</v>
      </c>
      <c r="F103" s="78" t="s">
        <v>1089</v>
      </c>
      <c r="G103" s="72" t="s">
        <v>3363</v>
      </c>
      <c r="H103" s="77" t="s">
        <v>1101</v>
      </c>
      <c r="I103" s="78">
        <v>1.06667</v>
      </c>
      <c r="J103" s="300">
        <v>50</v>
      </c>
      <c r="L103" s="300">
        <v>850</v>
      </c>
      <c r="P103" s="72" t="s">
        <v>1374</v>
      </c>
      <c r="AA103" s="195"/>
      <c r="AB103" s="195"/>
      <c r="AC103" s="195"/>
      <c r="AD103" s="72"/>
      <c r="AE103" s="316">
        <v>1</v>
      </c>
      <c r="AF103" s="195"/>
      <c r="AG103" s="195">
        <v>0</v>
      </c>
      <c r="AH103" s="72"/>
      <c r="AR103" s="53">
        <v>0.9254</v>
      </c>
      <c r="AS103" s="53">
        <v>1.119</v>
      </c>
      <c r="AU103" s="48">
        <v>500</v>
      </c>
      <c r="AW103" s="48">
        <v>462.7</v>
      </c>
      <c r="AX103" s="49">
        <v>18.899417366849612</v>
      </c>
      <c r="BB103" s="98" t="s">
        <v>722</v>
      </c>
      <c r="BC103" s="270" t="s">
        <v>1126</v>
      </c>
      <c r="BD103" s="72">
        <v>75.630399999999995</v>
      </c>
      <c r="BH103" s="72">
        <v>12.198399999999999</v>
      </c>
      <c r="BN103" s="72">
        <v>0.97587599999999997</v>
      </c>
      <c r="BX103" s="72">
        <v>0.48793799999999998</v>
      </c>
      <c r="BZ103" s="72">
        <v>3.51315</v>
      </c>
      <c r="CA103" s="72"/>
      <c r="CB103" s="72">
        <v>4.6841999999999997</v>
      </c>
      <c r="CF103" s="72"/>
      <c r="CG103" s="72"/>
      <c r="CH103" s="72"/>
      <c r="CI103" s="72"/>
      <c r="CJ103" s="72"/>
      <c r="CK103" s="72"/>
      <c r="CL103" s="72"/>
      <c r="CM103" s="72"/>
      <c r="CN103" s="72"/>
      <c r="CO103" s="72"/>
      <c r="CP103" s="72"/>
      <c r="CQ103" s="72"/>
      <c r="CR103" s="72"/>
      <c r="CS103" s="72"/>
      <c r="CT103" s="72"/>
      <c r="CU103" s="72"/>
      <c r="CV103" s="72"/>
      <c r="CW103" s="72"/>
      <c r="CX103" s="72"/>
      <c r="CY103" s="72"/>
      <c r="CZ103" s="72"/>
      <c r="DA103" s="72"/>
      <c r="DB103" s="72"/>
      <c r="DC103" s="72"/>
      <c r="DD103" s="72"/>
      <c r="DE103" s="72"/>
      <c r="DF103" s="72"/>
      <c r="DG103" s="72"/>
      <c r="DH103" s="77">
        <f t="shared" si="196"/>
        <v>97.489964000000001</v>
      </c>
      <c r="DJ103" s="77">
        <f t="shared" si="197"/>
        <v>2.5100359999999995</v>
      </c>
      <c r="DL103" s="51" t="s">
        <v>827</v>
      </c>
      <c r="DO103" s="358">
        <v>2.5099999999999998</v>
      </c>
      <c r="DP103" s="72">
        <v>0.05</v>
      </c>
      <c r="DU103" s="52"/>
      <c r="DX103" s="75">
        <f t="shared" si="198"/>
        <v>77.577626349313249</v>
      </c>
      <c r="DY103" s="51">
        <f t="shared" si="199"/>
        <v>0</v>
      </c>
      <c r="DZ103" s="75">
        <f t="shared" si="200"/>
        <v>0</v>
      </c>
      <c r="EA103" s="51" t="e">
        <f t="shared" si="201"/>
        <v>#DIV/0!</v>
      </c>
      <c r="EB103" s="75">
        <f t="shared" si="202"/>
        <v>12.512467437161018</v>
      </c>
      <c r="EC103" s="51">
        <f t="shared" si="203"/>
        <v>0</v>
      </c>
      <c r="ED103" s="75">
        <f t="shared" si="204"/>
        <v>1.001001497959318</v>
      </c>
      <c r="EE103" s="51">
        <f t="shared" si="205"/>
        <v>0</v>
      </c>
      <c r="EF103" s="75">
        <f t="shared" si="206"/>
        <v>0</v>
      </c>
      <c r="EG103" s="51" t="e">
        <f t="shared" si="207"/>
        <v>#DIV/0!</v>
      </c>
      <c r="EH103" s="75">
        <f t="shared" si="208"/>
        <v>0</v>
      </c>
      <c r="EI103" s="51" t="e">
        <f t="shared" si="209"/>
        <v>#DIV/0!</v>
      </c>
      <c r="EJ103" s="75">
        <f t="shared" si="210"/>
        <v>0.50050074897965902</v>
      </c>
      <c r="EK103" s="51">
        <f t="shared" si="211"/>
        <v>0</v>
      </c>
      <c r="EL103" s="75">
        <f t="shared" si="212"/>
        <v>3.6036016999657519</v>
      </c>
      <c r="EM103" s="51">
        <f t="shared" si="213"/>
        <v>0</v>
      </c>
      <c r="EN103" s="75">
        <f t="shared" si="214"/>
        <v>4.8048022666210031</v>
      </c>
      <c r="EO103" s="51">
        <f t="shared" si="215"/>
        <v>0</v>
      </c>
      <c r="EP103" s="75">
        <f t="shared" si="216"/>
        <v>0</v>
      </c>
      <c r="EQ103" s="51" t="e">
        <f t="shared" si="217"/>
        <v>#DIV/0!</v>
      </c>
      <c r="ER103" s="51">
        <f t="shared" si="218"/>
        <v>100</v>
      </c>
      <c r="ES103" s="51">
        <f t="shared" si="219"/>
        <v>0</v>
      </c>
    </row>
    <row r="104" spans="1:149" x14ac:dyDescent="0.45">
      <c r="A104" s="78" t="s">
        <v>1052</v>
      </c>
      <c r="B104" s="174" t="s">
        <v>1053</v>
      </c>
      <c r="C104" s="51" t="s">
        <v>3585</v>
      </c>
      <c r="D104" s="77" t="s">
        <v>3583</v>
      </c>
      <c r="E104" s="51" t="s">
        <v>637</v>
      </c>
      <c r="F104" s="78" t="s">
        <v>1090</v>
      </c>
      <c r="G104" s="72" t="s">
        <v>3363</v>
      </c>
      <c r="H104" s="77" t="s">
        <v>1101</v>
      </c>
      <c r="I104" s="78">
        <v>0.83333299999999999</v>
      </c>
      <c r="J104" s="300">
        <v>69.900000000000006</v>
      </c>
      <c r="L104" s="300">
        <v>850</v>
      </c>
      <c r="P104" s="72" t="s">
        <v>1374</v>
      </c>
      <c r="AA104" s="195"/>
      <c r="AB104" s="195"/>
      <c r="AC104" s="195"/>
      <c r="AD104" s="72"/>
      <c r="AE104" s="316">
        <v>1</v>
      </c>
      <c r="AF104" s="195"/>
      <c r="AG104" s="195">
        <v>0</v>
      </c>
      <c r="AH104" s="72"/>
      <c r="AR104" s="53">
        <v>0.90100000000000002</v>
      </c>
      <c r="AS104" s="53">
        <v>1.1779999999999999</v>
      </c>
      <c r="AU104" s="48">
        <v>699</v>
      </c>
      <c r="AW104" s="48">
        <v>629.79899999999998</v>
      </c>
      <c r="AX104" s="49">
        <v>18.652731814722912</v>
      </c>
      <c r="BB104" s="98" t="s">
        <v>722</v>
      </c>
      <c r="BC104" s="270" t="s">
        <v>1126</v>
      </c>
      <c r="BD104" s="72">
        <v>75.133899999999997</v>
      </c>
      <c r="BH104" s="72">
        <v>12.118399999999999</v>
      </c>
      <c r="BN104" s="72">
        <v>0.96946900000000003</v>
      </c>
      <c r="BX104" s="72">
        <v>0.48473500000000003</v>
      </c>
      <c r="BZ104" s="72">
        <v>3.4900899999999999</v>
      </c>
      <c r="CA104" s="72"/>
      <c r="CB104" s="72">
        <v>4.6534500000000003</v>
      </c>
      <c r="CF104" s="72"/>
      <c r="CG104" s="72"/>
      <c r="CH104" s="72"/>
      <c r="CI104" s="72"/>
      <c r="CJ104" s="72"/>
      <c r="CK104" s="72"/>
      <c r="CL104" s="72"/>
      <c r="CM104" s="72"/>
      <c r="CN104" s="72"/>
      <c r="CO104" s="72"/>
      <c r="CP104" s="72"/>
      <c r="CQ104" s="72"/>
      <c r="CR104" s="72"/>
      <c r="CS104" s="72"/>
      <c r="CT104" s="72"/>
      <c r="CU104" s="72"/>
      <c r="CV104" s="72"/>
      <c r="CW104" s="72"/>
      <c r="CX104" s="72"/>
      <c r="CY104" s="72"/>
      <c r="CZ104" s="72"/>
      <c r="DA104" s="72"/>
      <c r="DB104" s="72"/>
      <c r="DC104" s="72"/>
      <c r="DD104" s="72"/>
      <c r="DE104" s="72"/>
      <c r="DF104" s="72"/>
      <c r="DG104" s="72"/>
      <c r="DH104" s="77">
        <f t="shared" si="196"/>
        <v>96.850043999999997</v>
      </c>
      <c r="DJ104" s="77">
        <f t="shared" si="197"/>
        <v>3.1499560000000031</v>
      </c>
      <c r="DL104" s="51" t="s">
        <v>827</v>
      </c>
      <c r="DO104" s="358">
        <v>3.15</v>
      </c>
      <c r="DP104" s="72">
        <v>0.05</v>
      </c>
      <c r="DU104" s="52"/>
      <c r="DX104" s="75">
        <f t="shared" si="198"/>
        <v>77.57755897354059</v>
      </c>
      <c r="DY104" s="51">
        <f t="shared" si="199"/>
        <v>0</v>
      </c>
      <c r="DZ104" s="75">
        <f t="shared" si="200"/>
        <v>0</v>
      </c>
      <c r="EA104" s="51" t="e">
        <f t="shared" si="201"/>
        <v>#DIV/0!</v>
      </c>
      <c r="EB104" s="75">
        <f t="shared" si="202"/>
        <v>12.512539488366158</v>
      </c>
      <c r="EC104" s="51">
        <f t="shared" si="203"/>
        <v>0</v>
      </c>
      <c r="ED104" s="75">
        <f t="shared" si="204"/>
        <v>1.0010000614971326</v>
      </c>
      <c r="EE104" s="51">
        <f t="shared" si="205"/>
        <v>0</v>
      </c>
      <c r="EF104" s="75">
        <f t="shared" si="206"/>
        <v>0</v>
      </c>
      <c r="EG104" s="51" t="e">
        <f t="shared" si="207"/>
        <v>#DIV/0!</v>
      </c>
      <c r="EH104" s="75">
        <f t="shared" si="208"/>
        <v>0</v>
      </c>
      <c r="EI104" s="51" t="e">
        <f t="shared" si="209"/>
        <v>#DIV/0!</v>
      </c>
      <c r="EJ104" s="75">
        <f t="shared" si="210"/>
        <v>0.5005005470105931</v>
      </c>
      <c r="EK104" s="51">
        <f t="shared" si="211"/>
        <v>0</v>
      </c>
      <c r="EL104" s="75">
        <f t="shared" si="212"/>
        <v>3.603601873428163</v>
      </c>
      <c r="EM104" s="51">
        <f t="shared" si="213"/>
        <v>0</v>
      </c>
      <c r="EN104" s="75">
        <f t="shared" si="214"/>
        <v>4.804799056157373</v>
      </c>
      <c r="EO104" s="51">
        <f t="shared" si="215"/>
        <v>0</v>
      </c>
      <c r="EP104" s="75">
        <f t="shared" si="216"/>
        <v>0</v>
      </c>
      <c r="EQ104" s="51" t="e">
        <f t="shared" si="217"/>
        <v>#DIV/0!</v>
      </c>
      <c r="ER104" s="51">
        <f t="shared" si="218"/>
        <v>100</v>
      </c>
      <c r="ES104" s="51">
        <f t="shared" si="219"/>
        <v>0</v>
      </c>
    </row>
    <row r="105" spans="1:149" x14ac:dyDescent="0.45">
      <c r="A105" s="78" t="s">
        <v>1052</v>
      </c>
      <c r="B105" s="174" t="s">
        <v>1053</v>
      </c>
      <c r="C105" s="51" t="s">
        <v>3585</v>
      </c>
      <c r="D105" s="77" t="s">
        <v>3583</v>
      </c>
      <c r="E105" s="51" t="s">
        <v>637</v>
      </c>
      <c r="F105" s="78" t="s">
        <v>1091</v>
      </c>
      <c r="G105" s="72" t="s">
        <v>3363</v>
      </c>
      <c r="H105" s="77" t="s">
        <v>1101</v>
      </c>
      <c r="I105" s="78">
        <v>0.76666699999999999</v>
      </c>
      <c r="J105" s="300">
        <v>79.900000000000006</v>
      </c>
      <c r="L105" s="300">
        <v>850</v>
      </c>
      <c r="P105" s="72" t="s">
        <v>1374</v>
      </c>
      <c r="AA105" s="195"/>
      <c r="AB105" s="195"/>
      <c r="AC105" s="195"/>
      <c r="AD105" s="72"/>
      <c r="AE105" s="316">
        <v>1</v>
      </c>
      <c r="AF105" s="195"/>
      <c r="AG105" s="195">
        <v>0</v>
      </c>
      <c r="AH105" s="72"/>
      <c r="AR105" s="53">
        <v>0.89</v>
      </c>
      <c r="AS105" s="53">
        <v>1.2090000000000001</v>
      </c>
      <c r="AU105" s="48">
        <v>799</v>
      </c>
      <c r="AW105" s="48">
        <v>711.11</v>
      </c>
      <c r="AX105" s="49">
        <v>18.553791560389804</v>
      </c>
      <c r="BB105" s="98" t="s">
        <v>722</v>
      </c>
      <c r="BC105" s="270" t="s">
        <v>1126</v>
      </c>
      <c r="BD105" s="72">
        <v>74.862399999999994</v>
      </c>
      <c r="BH105" s="72">
        <v>12.0746</v>
      </c>
      <c r="BN105" s="72">
        <v>0.96596599999999999</v>
      </c>
      <c r="BX105" s="72">
        <v>0.482983</v>
      </c>
      <c r="BZ105" s="72">
        <v>3.4774799999999999</v>
      </c>
      <c r="CA105" s="72"/>
      <c r="CB105" s="72">
        <v>4.6366399999999999</v>
      </c>
      <c r="CF105" s="72"/>
      <c r="CG105" s="72"/>
      <c r="CH105" s="72"/>
      <c r="CI105" s="72"/>
      <c r="CJ105" s="72"/>
      <c r="CK105" s="72"/>
      <c r="CL105" s="72"/>
      <c r="CM105" s="72"/>
      <c r="CN105" s="72"/>
      <c r="CO105" s="72"/>
      <c r="CP105" s="72"/>
      <c r="CQ105" s="72"/>
      <c r="CR105" s="72"/>
      <c r="CS105" s="72"/>
      <c r="CT105" s="72"/>
      <c r="CU105" s="72"/>
      <c r="CV105" s="72"/>
      <c r="CW105" s="72"/>
      <c r="CX105" s="72"/>
      <c r="CY105" s="72"/>
      <c r="CZ105" s="72"/>
      <c r="DA105" s="72"/>
      <c r="DB105" s="72"/>
      <c r="DC105" s="72"/>
      <c r="DD105" s="72"/>
      <c r="DE105" s="72"/>
      <c r="DF105" s="72"/>
      <c r="DG105" s="72"/>
      <c r="DH105" s="77">
        <f>SUM(BD105:CB105)</f>
        <v>96.500068999999996</v>
      </c>
      <c r="DJ105" s="77">
        <f t="shared" si="197"/>
        <v>3.4999310000000037</v>
      </c>
      <c r="DL105" s="51" t="s">
        <v>827</v>
      </c>
      <c r="DO105" s="358">
        <v>3.5</v>
      </c>
      <c r="DP105" s="72">
        <v>0.05</v>
      </c>
      <c r="DU105" s="52"/>
      <c r="DX105" s="75">
        <f t="shared" si="198"/>
        <v>77.577561110344902</v>
      </c>
      <c r="DY105" s="51">
        <f t="shared" si="199"/>
        <v>0</v>
      </c>
      <c r="DZ105" s="75">
        <f t="shared" si="200"/>
        <v>0</v>
      </c>
      <c r="EA105" s="51" t="e">
        <f t="shared" si="201"/>
        <v>#DIV/0!</v>
      </c>
      <c r="EB105" s="75">
        <f t="shared" si="202"/>
        <v>12.512529913320581</v>
      </c>
      <c r="EC105" s="51">
        <f t="shared" si="203"/>
        <v>0</v>
      </c>
      <c r="ED105" s="75">
        <f t="shared" si="204"/>
        <v>1.0010003205282683</v>
      </c>
      <c r="EE105" s="51">
        <f t="shared" si="205"/>
        <v>0</v>
      </c>
      <c r="EF105" s="75">
        <f t="shared" si="206"/>
        <v>0</v>
      </c>
      <c r="EG105" s="51" t="e">
        <f t="shared" si="207"/>
        <v>#DIV/0!</v>
      </c>
      <c r="EH105" s="75">
        <f t="shared" si="208"/>
        <v>0</v>
      </c>
      <c r="EI105" s="51" t="e">
        <f t="shared" si="209"/>
        <v>#DIV/0!</v>
      </c>
      <c r="EJ105" s="75">
        <f t="shared" si="210"/>
        <v>0.50050016026413413</v>
      </c>
      <c r="EK105" s="51">
        <f t="shared" si="211"/>
        <v>0</v>
      </c>
      <c r="EL105" s="75">
        <f t="shared" si="212"/>
        <v>3.6036036409466199</v>
      </c>
      <c r="EM105" s="51">
        <f t="shared" si="213"/>
        <v>0</v>
      </c>
      <c r="EN105" s="75">
        <f t="shared" si="214"/>
        <v>4.804804854595492</v>
      </c>
      <c r="EO105" s="51">
        <f t="shared" si="215"/>
        <v>0</v>
      </c>
      <c r="EP105" s="75">
        <f t="shared" si="216"/>
        <v>0</v>
      </c>
      <c r="EQ105" s="51" t="e">
        <f t="shared" si="217"/>
        <v>#DIV/0!</v>
      </c>
      <c r="ER105" s="51">
        <f t="shared" si="218"/>
        <v>100</v>
      </c>
      <c r="ES105" s="51">
        <f t="shared" si="219"/>
        <v>0</v>
      </c>
    </row>
    <row r="106" spans="1:149" x14ac:dyDescent="0.45">
      <c r="A106" s="78" t="s">
        <v>1052</v>
      </c>
      <c r="B106" s="174" t="s">
        <v>1053</v>
      </c>
      <c r="C106" s="51" t="s">
        <v>3585</v>
      </c>
      <c r="D106" s="77" t="s">
        <v>3583</v>
      </c>
      <c r="E106" s="51" t="s">
        <v>637</v>
      </c>
      <c r="F106" s="78" t="s">
        <v>1092</v>
      </c>
      <c r="G106" s="72" t="s">
        <v>3363</v>
      </c>
      <c r="H106" s="77" t="s">
        <v>1101</v>
      </c>
      <c r="I106" s="78">
        <v>0.81666700000000003</v>
      </c>
      <c r="J106" s="300">
        <v>91.7</v>
      </c>
      <c r="L106" s="300">
        <v>850</v>
      </c>
      <c r="P106" s="72" t="s">
        <v>1374</v>
      </c>
      <c r="AA106" s="195"/>
      <c r="AB106" s="195"/>
      <c r="AC106" s="195"/>
      <c r="AD106" s="72"/>
      <c r="AE106" s="316">
        <v>1</v>
      </c>
      <c r="AF106" s="195"/>
      <c r="AG106" s="195">
        <v>0</v>
      </c>
      <c r="AH106" s="72"/>
      <c r="AR106" s="53">
        <v>0.87809999999999999</v>
      </c>
      <c r="AS106" s="53">
        <v>1.2490000000000001</v>
      </c>
      <c r="AU106" s="48">
        <v>917</v>
      </c>
      <c r="AW106" s="48">
        <v>805.21770000000004</v>
      </c>
      <c r="AX106" s="49">
        <v>18.451856692626844</v>
      </c>
      <c r="BB106" s="98" t="s">
        <v>722</v>
      </c>
      <c r="BC106" s="270" t="s">
        <v>1126</v>
      </c>
      <c r="BD106" s="72">
        <v>74.668400000000005</v>
      </c>
      <c r="BH106" s="72">
        <v>12.0433</v>
      </c>
      <c r="BN106" s="72">
        <v>0.96346299999999996</v>
      </c>
      <c r="BX106" s="72">
        <v>0.48173199999999999</v>
      </c>
      <c r="BZ106" s="72">
        <v>3.4684699999999999</v>
      </c>
      <c r="CA106" s="72"/>
      <c r="CB106" s="72">
        <v>4.6246200000000002</v>
      </c>
      <c r="CF106" s="72"/>
      <c r="CG106" s="72"/>
      <c r="CH106" s="72"/>
      <c r="CI106" s="72"/>
      <c r="CJ106" s="72"/>
      <c r="CK106" s="72"/>
      <c r="CL106" s="72"/>
      <c r="CM106" s="72"/>
      <c r="CN106" s="72"/>
      <c r="CO106" s="72"/>
      <c r="CP106" s="72"/>
      <c r="CQ106" s="72"/>
      <c r="CR106" s="72"/>
      <c r="CS106" s="72"/>
      <c r="CT106" s="72"/>
      <c r="CU106" s="72"/>
      <c r="CV106" s="72"/>
      <c r="CW106" s="72"/>
      <c r="CX106" s="72"/>
      <c r="CY106" s="72"/>
      <c r="CZ106" s="72"/>
      <c r="DA106" s="72"/>
      <c r="DB106" s="72"/>
      <c r="DC106" s="72"/>
      <c r="DD106" s="72"/>
      <c r="DE106" s="72"/>
      <c r="DF106" s="72"/>
      <c r="DG106" s="72"/>
      <c r="DH106" s="77">
        <f t="shared" si="196"/>
        <v>96.249985000000009</v>
      </c>
      <c r="DJ106" s="77">
        <f t="shared" si="197"/>
        <v>3.7500149999999906</v>
      </c>
      <c r="DL106" s="51" t="s">
        <v>827</v>
      </c>
      <c r="DO106" s="358">
        <v>3.75</v>
      </c>
      <c r="DP106" s="72">
        <v>0.06</v>
      </c>
      <c r="DU106" s="52"/>
      <c r="DX106" s="75">
        <f t="shared" si="198"/>
        <v>77.577570531569435</v>
      </c>
      <c r="DY106" s="51">
        <f t="shared" si="199"/>
        <v>0</v>
      </c>
      <c r="DZ106" s="75">
        <f t="shared" si="200"/>
        <v>0</v>
      </c>
      <c r="EA106" s="51" t="e">
        <f t="shared" si="201"/>
        <v>#DIV/0!</v>
      </c>
      <c r="EB106" s="75">
        <f t="shared" si="202"/>
        <v>12.512521430522819</v>
      </c>
      <c r="EC106" s="51">
        <f t="shared" si="203"/>
        <v>0</v>
      </c>
      <c r="ED106" s="75">
        <f t="shared" si="204"/>
        <v>1.0010006754806244</v>
      </c>
      <c r="EE106" s="51">
        <f t="shared" si="205"/>
        <v>0</v>
      </c>
      <c r="EF106" s="75">
        <f t="shared" si="206"/>
        <v>0</v>
      </c>
      <c r="EG106" s="51" t="e">
        <f t="shared" si="207"/>
        <v>#DIV/0!</v>
      </c>
      <c r="EH106" s="75">
        <f t="shared" si="208"/>
        <v>0</v>
      </c>
      <c r="EI106" s="51" t="e">
        <f t="shared" si="209"/>
        <v>#DIV/0!</v>
      </c>
      <c r="EJ106" s="75">
        <f t="shared" si="210"/>
        <v>0.50050085722091275</v>
      </c>
      <c r="EK106" s="51">
        <f t="shared" si="211"/>
        <v>0</v>
      </c>
      <c r="EL106" s="75">
        <f t="shared" si="212"/>
        <v>3.603605756406091</v>
      </c>
      <c r="EM106" s="51">
        <f t="shared" si="213"/>
        <v>0</v>
      </c>
      <c r="EN106" s="75">
        <f t="shared" si="214"/>
        <v>4.8048007488001163</v>
      </c>
      <c r="EO106" s="51">
        <f t="shared" si="215"/>
        <v>0</v>
      </c>
      <c r="EP106" s="75">
        <f t="shared" si="216"/>
        <v>0</v>
      </c>
      <c r="EQ106" s="51" t="e">
        <f t="shared" si="217"/>
        <v>#DIV/0!</v>
      </c>
      <c r="ER106" s="51">
        <f t="shared" si="218"/>
        <v>100</v>
      </c>
      <c r="ES106" s="51">
        <f t="shared" si="219"/>
        <v>0</v>
      </c>
    </row>
    <row r="107" spans="1:149" x14ac:dyDescent="0.45">
      <c r="A107" s="78" t="s">
        <v>1052</v>
      </c>
      <c r="B107" s="174" t="s">
        <v>1053</v>
      </c>
      <c r="C107" s="51" t="s">
        <v>3585</v>
      </c>
      <c r="D107" s="77" t="s">
        <v>3583</v>
      </c>
      <c r="E107" s="51" t="s">
        <v>637</v>
      </c>
      <c r="F107" s="78" t="s">
        <v>1093</v>
      </c>
      <c r="G107" s="72" t="s">
        <v>3363</v>
      </c>
      <c r="H107" s="77" t="s">
        <v>1101</v>
      </c>
      <c r="I107" s="78">
        <v>0.93333299999999997</v>
      </c>
      <c r="J107" s="300">
        <v>98</v>
      </c>
      <c r="L107" s="300">
        <v>850</v>
      </c>
      <c r="P107" s="72" t="s">
        <v>1374</v>
      </c>
      <c r="AA107" s="195"/>
      <c r="AB107" s="195"/>
      <c r="AC107" s="195"/>
      <c r="AD107" s="72"/>
      <c r="AE107" s="316">
        <v>1</v>
      </c>
      <c r="AF107" s="195"/>
      <c r="AG107" s="195">
        <v>0</v>
      </c>
      <c r="AH107" s="72"/>
      <c r="AR107" s="53">
        <v>0.87219999999999998</v>
      </c>
      <c r="AS107" s="53">
        <v>1.2709999999999999</v>
      </c>
      <c r="AU107" s="48">
        <v>980</v>
      </c>
      <c r="AW107" s="48">
        <v>854.75599999999997</v>
      </c>
      <c r="AX107" s="49">
        <v>18.403761529125997</v>
      </c>
      <c r="BB107" s="98" t="s">
        <v>722</v>
      </c>
      <c r="BC107" s="270" t="s">
        <v>1126</v>
      </c>
      <c r="BD107" s="72">
        <v>74.521000000000001</v>
      </c>
      <c r="BH107" s="72">
        <v>12.019500000000001</v>
      </c>
      <c r="BN107" s="72">
        <v>0.96156200000000003</v>
      </c>
      <c r="BX107" s="72">
        <v>0.48078100000000001</v>
      </c>
      <c r="BZ107" s="72">
        <v>3.4616199999999999</v>
      </c>
      <c r="CA107" s="72"/>
      <c r="CB107" s="72">
        <v>4.6154999999999999</v>
      </c>
      <c r="CF107" s="72"/>
      <c r="CG107" s="72"/>
      <c r="CH107" s="72"/>
      <c r="CI107" s="72"/>
      <c r="CJ107" s="72"/>
      <c r="CK107" s="72"/>
      <c r="CL107" s="72"/>
      <c r="CM107" s="72"/>
      <c r="CN107" s="72"/>
      <c r="CO107" s="72"/>
      <c r="CP107" s="72"/>
      <c r="CQ107" s="72"/>
      <c r="CR107" s="72"/>
      <c r="CS107" s="72"/>
      <c r="CT107" s="72"/>
      <c r="CU107" s="72"/>
      <c r="CV107" s="72"/>
      <c r="CW107" s="72"/>
      <c r="CX107" s="72"/>
      <c r="CY107" s="72"/>
      <c r="CZ107" s="72"/>
      <c r="DA107" s="72"/>
      <c r="DB107" s="72"/>
      <c r="DC107" s="72"/>
      <c r="DD107" s="72"/>
      <c r="DE107" s="72"/>
      <c r="DF107" s="72"/>
      <c r="DG107" s="72"/>
      <c r="DH107" s="77">
        <f t="shared" si="196"/>
        <v>96.059962999999996</v>
      </c>
      <c r="DJ107" s="77">
        <f t="shared" si="197"/>
        <v>3.9400370000000038</v>
      </c>
      <c r="DL107" s="51" t="s">
        <v>827</v>
      </c>
      <c r="DO107" s="358">
        <v>3.94</v>
      </c>
      <c r="DP107" s="72">
        <v>7.0000000000000007E-2</v>
      </c>
      <c r="DU107" s="52"/>
      <c r="DX107" s="75">
        <f t="shared" si="198"/>
        <v>77.577585575376489</v>
      </c>
      <c r="DY107" s="51">
        <f t="shared" si="199"/>
        <v>0</v>
      </c>
      <c r="DZ107" s="75">
        <f t="shared" si="200"/>
        <v>0</v>
      </c>
      <c r="EA107" s="51" t="e">
        <f t="shared" si="201"/>
        <v>#DIV/0!</v>
      </c>
      <c r="EB107" s="75">
        <f t="shared" si="202"/>
        <v>12.51249701189246</v>
      </c>
      <c r="EC107" s="51">
        <f t="shared" si="203"/>
        <v>0</v>
      </c>
      <c r="ED107" s="75">
        <f t="shared" si="204"/>
        <v>1.001001842984262</v>
      </c>
      <c r="EE107" s="51">
        <f t="shared" si="205"/>
        <v>0</v>
      </c>
      <c r="EF107" s="75">
        <f t="shared" si="206"/>
        <v>0</v>
      </c>
      <c r="EG107" s="51" t="e">
        <f t="shared" si="207"/>
        <v>#DIV/0!</v>
      </c>
      <c r="EH107" s="75">
        <f t="shared" si="208"/>
        <v>0</v>
      </c>
      <c r="EI107" s="51" t="e">
        <f t="shared" si="209"/>
        <v>#DIV/0!</v>
      </c>
      <c r="EJ107" s="75">
        <f t="shared" si="210"/>
        <v>0.50050092149213099</v>
      </c>
      <c r="EK107" s="51">
        <f t="shared" si="211"/>
        <v>0</v>
      </c>
      <c r="EL107" s="75">
        <f t="shared" si="212"/>
        <v>3.603603303490758</v>
      </c>
      <c r="EM107" s="51">
        <f t="shared" si="213"/>
        <v>0</v>
      </c>
      <c r="EN107" s="75">
        <f t="shared" si="214"/>
        <v>4.8048113447638947</v>
      </c>
      <c r="EO107" s="51">
        <f t="shared" si="215"/>
        <v>0</v>
      </c>
      <c r="EP107" s="75">
        <f t="shared" si="216"/>
        <v>0</v>
      </c>
      <c r="EQ107" s="51" t="e">
        <f t="shared" si="217"/>
        <v>#DIV/0!</v>
      </c>
      <c r="ER107" s="51">
        <f t="shared" si="218"/>
        <v>100</v>
      </c>
      <c r="ES107" s="51">
        <f t="shared" si="219"/>
        <v>0</v>
      </c>
    </row>
    <row r="108" spans="1:149" x14ac:dyDescent="0.45">
      <c r="A108" s="78" t="s">
        <v>1052</v>
      </c>
      <c r="B108" s="174" t="s">
        <v>1053</v>
      </c>
      <c r="C108" s="51" t="s">
        <v>3585</v>
      </c>
      <c r="D108" s="77" t="s">
        <v>3583</v>
      </c>
      <c r="E108" s="51" t="s">
        <v>637</v>
      </c>
      <c r="F108" s="78" t="s">
        <v>1094</v>
      </c>
      <c r="G108" s="72" t="s">
        <v>3363</v>
      </c>
      <c r="H108" s="77" t="s">
        <v>1101</v>
      </c>
      <c r="I108" s="78">
        <v>0.8</v>
      </c>
      <c r="J108" s="300">
        <v>147</v>
      </c>
      <c r="L108" s="300">
        <v>850</v>
      </c>
      <c r="P108" s="72" t="s">
        <v>1374</v>
      </c>
      <c r="AA108" s="195"/>
      <c r="AB108" s="195"/>
      <c r="AC108" s="195"/>
      <c r="AD108" s="72"/>
      <c r="AE108" s="316">
        <v>1</v>
      </c>
      <c r="AF108" s="195"/>
      <c r="AG108" s="195">
        <v>0</v>
      </c>
      <c r="AH108" s="72"/>
      <c r="AR108" s="53">
        <v>0.8377</v>
      </c>
      <c r="AS108" s="53">
        <v>1.4630000000000001</v>
      </c>
      <c r="AU108" s="48">
        <v>1470</v>
      </c>
      <c r="AW108" s="48">
        <v>1231.4190000000001</v>
      </c>
      <c r="AX108" s="49">
        <v>18.177264987283145</v>
      </c>
      <c r="BB108" s="98" t="s">
        <v>722</v>
      </c>
      <c r="BC108" s="270" t="s">
        <v>1126</v>
      </c>
      <c r="BD108" s="72">
        <v>73.652199999999993</v>
      </c>
      <c r="BH108" s="72">
        <v>11.8794</v>
      </c>
      <c r="BN108" s="72">
        <v>0.95035000000000003</v>
      </c>
      <c r="BX108" s="72">
        <v>0.47517500000000001</v>
      </c>
      <c r="BZ108" s="72">
        <v>3.4212600000000002</v>
      </c>
      <c r="CA108" s="72"/>
      <c r="CB108" s="72">
        <v>4.56168</v>
      </c>
      <c r="CF108" s="72"/>
      <c r="CG108" s="72"/>
      <c r="CH108" s="72"/>
      <c r="CI108" s="72"/>
      <c r="CJ108" s="72"/>
      <c r="CK108" s="72"/>
      <c r="CL108" s="72"/>
      <c r="CM108" s="72"/>
      <c r="CN108" s="72"/>
      <c r="CO108" s="72"/>
      <c r="CP108" s="72"/>
      <c r="CQ108" s="72"/>
      <c r="CR108" s="72"/>
      <c r="CS108" s="72"/>
      <c r="CT108" s="72"/>
      <c r="CU108" s="72"/>
      <c r="CV108" s="72"/>
      <c r="CW108" s="72"/>
      <c r="CX108" s="72"/>
      <c r="CY108" s="72"/>
      <c r="CZ108" s="72"/>
      <c r="DA108" s="72"/>
      <c r="DB108" s="72"/>
      <c r="DC108" s="72"/>
      <c r="DD108" s="72"/>
      <c r="DE108" s="72"/>
      <c r="DF108" s="72"/>
      <c r="DG108" s="72"/>
      <c r="DH108" s="77">
        <f t="shared" si="196"/>
        <v>94.94006499999999</v>
      </c>
      <c r="DJ108" s="77">
        <f t="shared" si="197"/>
        <v>5.0599350000000101</v>
      </c>
      <c r="DL108" s="51" t="s">
        <v>827</v>
      </c>
      <c r="DO108" s="358">
        <v>5.0599999999999996</v>
      </c>
      <c r="DP108" s="72">
        <v>0.06</v>
      </c>
      <c r="DU108" s="52"/>
      <c r="DX108" s="75">
        <f t="shared" si="198"/>
        <v>77.57757486262517</v>
      </c>
      <c r="DY108" s="51">
        <f t="shared" si="199"/>
        <v>0</v>
      </c>
      <c r="DZ108" s="75">
        <f t="shared" si="200"/>
        <v>0</v>
      </c>
      <c r="EA108" s="51" t="e">
        <f t="shared" si="201"/>
        <v>#DIV/0!</v>
      </c>
      <c r="EB108" s="75">
        <f t="shared" si="202"/>
        <v>12.512525665534358</v>
      </c>
      <c r="EC108" s="51">
        <f t="shared" si="203"/>
        <v>0</v>
      </c>
      <c r="ED108" s="75">
        <f t="shared" si="204"/>
        <v>1.0009999466505528</v>
      </c>
      <c r="EE108" s="51">
        <f t="shared" si="205"/>
        <v>0</v>
      </c>
      <c r="EF108" s="75">
        <f t="shared" si="206"/>
        <v>0</v>
      </c>
      <c r="EG108" s="51" t="e">
        <f t="shared" si="207"/>
        <v>#DIV/0!</v>
      </c>
      <c r="EH108" s="75">
        <f t="shared" si="208"/>
        <v>0</v>
      </c>
      <c r="EI108" s="51" t="e">
        <f t="shared" si="209"/>
        <v>#DIV/0!</v>
      </c>
      <c r="EJ108" s="75">
        <f t="shared" si="210"/>
        <v>0.5004999733252764</v>
      </c>
      <c r="EK108" s="51">
        <f t="shared" si="211"/>
        <v>0</v>
      </c>
      <c r="EL108" s="75">
        <f t="shared" si="212"/>
        <v>3.6035998079419902</v>
      </c>
      <c r="EM108" s="51">
        <f t="shared" si="213"/>
        <v>0</v>
      </c>
      <c r="EN108" s="75">
        <f t="shared" si="214"/>
        <v>4.8047997439226533</v>
      </c>
      <c r="EO108" s="51">
        <f t="shared" si="215"/>
        <v>0</v>
      </c>
      <c r="EP108" s="75">
        <f t="shared" si="216"/>
        <v>0</v>
      </c>
      <c r="EQ108" s="51" t="e">
        <f t="shared" si="217"/>
        <v>#DIV/0!</v>
      </c>
      <c r="ER108" s="51">
        <f t="shared" si="218"/>
        <v>100</v>
      </c>
      <c r="ES108" s="51">
        <f t="shared" si="219"/>
        <v>0</v>
      </c>
    </row>
    <row r="109" spans="1:149" x14ac:dyDescent="0.45">
      <c r="A109" s="78" t="s">
        <v>1052</v>
      </c>
      <c r="B109" s="174" t="s">
        <v>1053</v>
      </c>
      <c r="C109" s="51" t="s">
        <v>3585</v>
      </c>
      <c r="D109" s="77" t="s">
        <v>3583</v>
      </c>
      <c r="E109" s="51" t="s">
        <v>637</v>
      </c>
      <c r="F109" s="78" t="s">
        <v>1095</v>
      </c>
      <c r="G109" s="72" t="s">
        <v>3363</v>
      </c>
      <c r="H109" s="77" t="s">
        <v>1101</v>
      </c>
      <c r="I109" s="78">
        <v>1.6</v>
      </c>
      <c r="J109" s="300">
        <v>126</v>
      </c>
      <c r="L109" s="300">
        <v>850</v>
      </c>
      <c r="P109" s="72" t="s">
        <v>1374</v>
      </c>
      <c r="AA109" s="195"/>
      <c r="AB109" s="195"/>
      <c r="AC109" s="195"/>
      <c r="AD109" s="72"/>
      <c r="AE109" s="316">
        <v>1</v>
      </c>
      <c r="AF109" s="195"/>
      <c r="AG109" s="195">
        <v>0</v>
      </c>
      <c r="AH109" s="72"/>
      <c r="AR109" s="53">
        <v>0.85009999999999997</v>
      </c>
      <c r="AS109" s="53">
        <v>1.3759999999999999</v>
      </c>
      <c r="AU109" s="48">
        <v>1260</v>
      </c>
      <c r="AW109" s="48">
        <v>1071.126</v>
      </c>
      <c r="AX109" s="49">
        <v>18.244422324678574</v>
      </c>
      <c r="BB109" s="98" t="s">
        <v>722</v>
      </c>
      <c r="BC109" s="270" t="s">
        <v>1126</v>
      </c>
      <c r="BD109" s="72">
        <v>74.140900000000002</v>
      </c>
      <c r="BH109" s="72">
        <v>11.9582</v>
      </c>
      <c r="BN109" s="72">
        <v>0.95665699999999998</v>
      </c>
      <c r="BX109" s="72">
        <v>0.47832799999999998</v>
      </c>
      <c r="BZ109" s="72">
        <v>3.4439600000000001</v>
      </c>
      <c r="CA109" s="72"/>
      <c r="CB109" s="72">
        <v>4.5919499999999998</v>
      </c>
      <c r="CF109" s="72"/>
      <c r="CG109" s="72"/>
      <c r="CH109" s="72"/>
      <c r="CI109" s="72"/>
      <c r="CJ109" s="72"/>
      <c r="CK109" s="72"/>
      <c r="CL109" s="72"/>
      <c r="CM109" s="72"/>
      <c r="CN109" s="72"/>
      <c r="CO109" s="72"/>
      <c r="CP109" s="72"/>
      <c r="CQ109" s="72"/>
      <c r="CR109" s="72"/>
      <c r="CS109" s="72"/>
      <c r="CT109" s="72"/>
      <c r="CU109" s="72"/>
      <c r="CV109" s="72"/>
      <c r="CW109" s="72"/>
      <c r="CX109" s="72"/>
      <c r="CY109" s="72"/>
      <c r="CZ109" s="72"/>
      <c r="DA109" s="72"/>
      <c r="DB109" s="72"/>
      <c r="DC109" s="72"/>
      <c r="DD109" s="72"/>
      <c r="DE109" s="72"/>
      <c r="DF109" s="72"/>
      <c r="DG109" s="72"/>
      <c r="DH109" s="77">
        <f t="shared" si="196"/>
        <v>95.56999500000002</v>
      </c>
      <c r="DJ109" s="77">
        <f t="shared" si="197"/>
        <v>4.43000499999998</v>
      </c>
      <c r="DL109" s="51" t="s">
        <v>827</v>
      </c>
      <c r="DO109" s="358">
        <v>4.43</v>
      </c>
      <c r="DP109" s="72">
        <v>0.04</v>
      </c>
      <c r="DU109" s="52"/>
      <c r="DX109" s="75">
        <f t="shared" si="198"/>
        <v>77.577591167604425</v>
      </c>
      <c r="DY109" s="51">
        <f t="shared" si="199"/>
        <v>0</v>
      </c>
      <c r="DZ109" s="75">
        <f t="shared" si="200"/>
        <v>0</v>
      </c>
      <c r="EA109" s="51" t="e">
        <f t="shared" si="201"/>
        <v>#DIV/0!</v>
      </c>
      <c r="EB109" s="75">
        <f t="shared" si="202"/>
        <v>12.512504578450587</v>
      </c>
      <c r="EC109" s="51">
        <f t="shared" si="203"/>
        <v>0</v>
      </c>
      <c r="ED109" s="75">
        <f t="shared" si="204"/>
        <v>1.0010014126295599</v>
      </c>
      <c r="EE109" s="51">
        <f t="shared" si="205"/>
        <v>0</v>
      </c>
      <c r="EF109" s="75">
        <f t="shared" si="206"/>
        <v>0</v>
      </c>
      <c r="EG109" s="51" t="e">
        <f t="shared" si="207"/>
        <v>#DIV/0!</v>
      </c>
      <c r="EH109" s="75">
        <f t="shared" si="208"/>
        <v>0</v>
      </c>
      <c r="EI109" s="51" t="e">
        <f t="shared" si="209"/>
        <v>#DIV/0!</v>
      </c>
      <c r="EJ109" s="75">
        <f t="shared" si="210"/>
        <v>0.50050018313802347</v>
      </c>
      <c r="EK109" s="51">
        <f t="shared" si="211"/>
        <v>0</v>
      </c>
      <c r="EL109" s="75">
        <f t="shared" si="212"/>
        <v>3.6035996444281486</v>
      </c>
      <c r="EM109" s="51">
        <f t="shared" si="213"/>
        <v>0</v>
      </c>
      <c r="EN109" s="75">
        <f t="shared" si="214"/>
        <v>4.8048030137492415</v>
      </c>
      <c r="EO109" s="51">
        <f t="shared" si="215"/>
        <v>0</v>
      </c>
      <c r="EP109" s="75">
        <f t="shared" si="216"/>
        <v>0</v>
      </c>
      <c r="EQ109" s="51" t="e">
        <f t="shared" si="217"/>
        <v>#DIV/0!</v>
      </c>
      <c r="ER109" s="51">
        <f t="shared" si="218"/>
        <v>100</v>
      </c>
      <c r="ES109" s="51">
        <f t="shared" si="219"/>
        <v>0</v>
      </c>
    </row>
    <row r="110" spans="1:149" x14ac:dyDescent="0.45">
      <c r="A110" s="78" t="s">
        <v>1052</v>
      </c>
      <c r="B110" s="174" t="s">
        <v>1053</v>
      </c>
      <c r="C110" s="51" t="s">
        <v>3585</v>
      </c>
      <c r="D110" s="77" t="s">
        <v>3583</v>
      </c>
      <c r="E110" s="51" t="s">
        <v>637</v>
      </c>
      <c r="F110" s="78" t="s">
        <v>1096</v>
      </c>
      <c r="G110" s="72" t="s">
        <v>3363</v>
      </c>
      <c r="H110" s="77" t="s">
        <v>1101</v>
      </c>
      <c r="I110" s="78">
        <v>0.78333299999999995</v>
      </c>
      <c r="J110" s="300">
        <v>9.8000000000000007</v>
      </c>
      <c r="L110" s="300">
        <v>850</v>
      </c>
      <c r="P110" s="72" t="s">
        <v>1374</v>
      </c>
      <c r="AA110" s="195"/>
      <c r="AB110" s="195"/>
      <c r="AC110" s="195"/>
      <c r="AD110" s="72"/>
      <c r="AE110" s="316">
        <v>1</v>
      </c>
      <c r="AF110" s="195"/>
      <c r="AG110" s="195">
        <v>0</v>
      </c>
      <c r="AH110" s="72"/>
      <c r="AR110" s="53">
        <v>0.87219999999999998</v>
      </c>
      <c r="AS110" s="53">
        <v>1.2709999999999999</v>
      </c>
      <c r="AU110" s="48">
        <v>98</v>
      </c>
      <c r="AW110" s="48">
        <v>85.4756</v>
      </c>
      <c r="AX110" s="49">
        <v>17.453858857691305</v>
      </c>
      <c r="BB110" s="98" t="s">
        <v>722</v>
      </c>
      <c r="BC110" s="270" t="s">
        <v>1126</v>
      </c>
      <c r="BD110" s="72">
        <v>77.026799999999994</v>
      </c>
      <c r="BH110" s="72">
        <v>12.4237</v>
      </c>
      <c r="BN110" s="72">
        <v>0.99389400000000006</v>
      </c>
      <c r="BX110" s="72">
        <v>0.49694700000000003</v>
      </c>
      <c r="BZ110" s="72">
        <v>3.57802</v>
      </c>
      <c r="CA110" s="72"/>
      <c r="CB110" s="72">
        <v>4.7706900000000001</v>
      </c>
      <c r="CF110" s="72"/>
      <c r="CG110" s="72"/>
      <c r="CH110" s="72"/>
      <c r="CI110" s="72"/>
      <c r="CJ110" s="72"/>
      <c r="CK110" s="72"/>
      <c r="CL110" s="72"/>
      <c r="CM110" s="72"/>
      <c r="CN110" s="72"/>
      <c r="CO110" s="72"/>
      <c r="CP110" s="72"/>
      <c r="CQ110" s="72"/>
      <c r="CR110" s="72"/>
      <c r="CS110" s="72"/>
      <c r="CT110" s="72"/>
      <c r="CU110" s="72"/>
      <c r="CV110" s="72"/>
      <c r="CW110" s="72"/>
      <c r="CX110" s="72"/>
      <c r="CY110" s="72"/>
      <c r="CZ110" s="72"/>
      <c r="DA110" s="72"/>
      <c r="DB110" s="72"/>
      <c r="DC110" s="72"/>
      <c r="DD110" s="72"/>
      <c r="DE110" s="72"/>
      <c r="DF110" s="72"/>
      <c r="DG110" s="72"/>
      <c r="DH110" s="77">
        <f t="shared" si="196"/>
        <v>99.290050999999991</v>
      </c>
      <c r="DJ110" s="77">
        <f t="shared" si="197"/>
        <v>0.70994900000000882</v>
      </c>
      <c r="DL110" s="51" t="s">
        <v>827</v>
      </c>
      <c r="DO110" s="358">
        <v>0.71</v>
      </c>
      <c r="DP110" s="72">
        <v>7.0000000000000007E-2</v>
      </c>
      <c r="DU110" s="52"/>
      <c r="DX110" s="75">
        <f t="shared" si="198"/>
        <v>77.577561119391518</v>
      </c>
      <c r="DY110" s="51">
        <f t="shared" si="199"/>
        <v>0</v>
      </c>
      <c r="DZ110" s="75">
        <f t="shared" si="200"/>
        <v>0</v>
      </c>
      <c r="EA110" s="51" t="e">
        <f t="shared" si="201"/>
        <v>#DIV/0!</v>
      </c>
      <c r="EB110" s="75">
        <f t="shared" si="202"/>
        <v>12.512532600068866</v>
      </c>
      <c r="EC110" s="51">
        <f t="shared" si="203"/>
        <v>0</v>
      </c>
      <c r="ED110" s="75">
        <f t="shared" si="204"/>
        <v>1.0010005937050028</v>
      </c>
      <c r="EE110" s="51">
        <f t="shared" si="205"/>
        <v>0</v>
      </c>
      <c r="EF110" s="75">
        <f t="shared" si="206"/>
        <v>0</v>
      </c>
      <c r="EG110" s="51" t="e">
        <f t="shared" si="207"/>
        <v>#DIV/0!</v>
      </c>
      <c r="EH110" s="75">
        <f t="shared" si="208"/>
        <v>0</v>
      </c>
      <c r="EI110" s="51" t="e">
        <f t="shared" si="209"/>
        <v>#DIV/0!</v>
      </c>
      <c r="EJ110" s="75">
        <f t="shared" si="210"/>
        <v>0.50050029685250141</v>
      </c>
      <c r="EK110" s="51">
        <f t="shared" si="211"/>
        <v>0</v>
      </c>
      <c r="EL110" s="75">
        <f t="shared" si="212"/>
        <v>3.6036037487784154</v>
      </c>
      <c r="EM110" s="51">
        <f t="shared" si="213"/>
        <v>0</v>
      </c>
      <c r="EN110" s="75">
        <f t="shared" si="214"/>
        <v>4.80480164120371</v>
      </c>
      <c r="EO110" s="51">
        <f t="shared" si="215"/>
        <v>0</v>
      </c>
      <c r="EP110" s="75">
        <f t="shared" si="216"/>
        <v>0</v>
      </c>
      <c r="EQ110" s="51" t="e">
        <f t="shared" si="217"/>
        <v>#DIV/0!</v>
      </c>
      <c r="ER110" s="51">
        <f t="shared" si="218"/>
        <v>100</v>
      </c>
      <c r="ES110" s="51">
        <f t="shared" si="219"/>
        <v>0</v>
      </c>
    </row>
    <row r="111" spans="1:149" s="43" customFormat="1" ht="14.65" thickBot="1" x14ac:dyDescent="0.5">
      <c r="A111" s="89" t="s">
        <v>1052</v>
      </c>
      <c r="B111" s="86" t="s">
        <v>1053</v>
      </c>
      <c r="C111" s="43" t="s">
        <v>3585</v>
      </c>
      <c r="D111" s="91" t="s">
        <v>3583</v>
      </c>
      <c r="E111" s="43" t="s">
        <v>637</v>
      </c>
      <c r="F111" s="89" t="s">
        <v>1097</v>
      </c>
      <c r="G111" s="90" t="s">
        <v>3363</v>
      </c>
      <c r="H111" s="91" t="s">
        <v>1101</v>
      </c>
      <c r="I111" s="89">
        <v>0.81666700000000003</v>
      </c>
      <c r="J111" s="301">
        <v>108</v>
      </c>
      <c r="L111" s="301">
        <v>850</v>
      </c>
      <c r="P111" s="90" t="s">
        <v>1374</v>
      </c>
      <c r="Q111" s="123"/>
      <c r="R111" s="123"/>
      <c r="S111" s="134"/>
      <c r="AA111" s="196"/>
      <c r="AB111" s="196"/>
      <c r="AC111" s="196"/>
      <c r="AD111" s="90"/>
      <c r="AE111" s="317">
        <v>1</v>
      </c>
      <c r="AF111" s="196"/>
      <c r="AG111" s="196">
        <v>0</v>
      </c>
      <c r="AH111" s="90"/>
      <c r="AQ111" s="86"/>
      <c r="AR111" s="58">
        <v>0.86360000000000003</v>
      </c>
      <c r="AS111" s="58">
        <v>1.3069999999999999</v>
      </c>
      <c r="AU111" s="63">
        <v>1080</v>
      </c>
      <c r="AW111" s="63">
        <v>932.68799999999999</v>
      </c>
      <c r="AX111" s="44">
        <v>18.33851892939385</v>
      </c>
      <c r="AY111" s="308"/>
      <c r="BA111" s="86"/>
      <c r="BB111" s="141" t="s">
        <v>722</v>
      </c>
      <c r="BC111" s="271" t="s">
        <v>1126</v>
      </c>
      <c r="BD111" s="90">
        <v>74.745999999999995</v>
      </c>
      <c r="BH111" s="90">
        <v>12.0558</v>
      </c>
      <c r="BN111" s="90">
        <v>0.96446399999999999</v>
      </c>
      <c r="BX111" s="90">
        <v>0.48223199999999999</v>
      </c>
      <c r="BZ111" s="90">
        <v>3.47207</v>
      </c>
      <c r="CA111" s="90"/>
      <c r="CB111" s="90">
        <v>4.6294300000000002</v>
      </c>
      <c r="CF111" s="90"/>
      <c r="CG111" s="90"/>
      <c r="CH111" s="90"/>
      <c r="CI111" s="90"/>
      <c r="CJ111" s="90"/>
      <c r="CK111" s="90"/>
      <c r="CL111" s="90"/>
      <c r="CM111" s="90"/>
      <c r="CN111" s="90"/>
      <c r="CO111" s="90"/>
      <c r="CP111" s="90"/>
      <c r="CQ111" s="90"/>
      <c r="CR111" s="90"/>
      <c r="CS111" s="90"/>
      <c r="CT111" s="90"/>
      <c r="CU111" s="90"/>
      <c r="CV111" s="90"/>
      <c r="CW111" s="90"/>
      <c r="CX111" s="90"/>
      <c r="CY111" s="90"/>
      <c r="CZ111" s="90"/>
      <c r="DA111" s="90"/>
      <c r="DB111" s="90"/>
      <c r="DC111" s="90"/>
      <c r="DD111" s="90"/>
      <c r="DE111" s="90"/>
      <c r="DF111" s="90"/>
      <c r="DG111" s="90"/>
      <c r="DH111" s="91">
        <f t="shared" si="196"/>
        <v>96.349996000000004</v>
      </c>
      <c r="DJ111" s="91">
        <f t="shared" si="197"/>
        <v>3.6500039999999956</v>
      </c>
      <c r="DL111" s="43" t="s">
        <v>827</v>
      </c>
      <c r="DO111" s="359">
        <v>3.65</v>
      </c>
      <c r="DP111" s="90">
        <v>0.05</v>
      </c>
      <c r="DQ111" s="347"/>
      <c r="DS111" s="308"/>
      <c r="DU111" s="59"/>
      <c r="DW111" s="86"/>
      <c r="DX111" s="298">
        <f t="shared" si="198"/>
        <v>77.57758495392153</v>
      </c>
      <c r="DY111" s="43">
        <f t="shared" si="199"/>
        <v>0</v>
      </c>
      <c r="DZ111" s="298">
        <f t="shared" si="200"/>
        <v>0</v>
      </c>
      <c r="EA111" s="43" t="e">
        <f t="shared" si="201"/>
        <v>#DIV/0!</v>
      </c>
      <c r="EB111" s="298">
        <f t="shared" si="202"/>
        <v>12.512507006227585</v>
      </c>
      <c r="EC111" s="43">
        <f t="shared" si="203"/>
        <v>0</v>
      </c>
      <c r="ED111" s="298">
        <f t="shared" si="204"/>
        <v>1.0010005604982068</v>
      </c>
      <c r="EE111" s="43">
        <f t="shared" si="205"/>
        <v>0</v>
      </c>
      <c r="EF111" s="298">
        <f t="shared" si="206"/>
        <v>0</v>
      </c>
      <c r="EG111" s="43" t="e">
        <f t="shared" si="207"/>
        <v>#DIV/0!</v>
      </c>
      <c r="EH111" s="298">
        <f t="shared" si="208"/>
        <v>0</v>
      </c>
      <c r="EI111" s="43" t="e">
        <f t="shared" si="209"/>
        <v>#DIV/0!</v>
      </c>
      <c r="EJ111" s="298">
        <f t="shared" si="210"/>
        <v>0.50050028024910342</v>
      </c>
      <c r="EK111" s="43">
        <f t="shared" si="211"/>
        <v>0</v>
      </c>
      <c r="EL111" s="298">
        <f t="shared" si="212"/>
        <v>3.6036016026404396</v>
      </c>
      <c r="EM111" s="43">
        <f t="shared" si="213"/>
        <v>0</v>
      </c>
      <c r="EN111" s="298">
        <f t="shared" si="214"/>
        <v>4.8048055964631278</v>
      </c>
      <c r="EO111" s="43">
        <f t="shared" si="215"/>
        <v>0</v>
      </c>
      <c r="EP111" s="298">
        <f t="shared" si="216"/>
        <v>0</v>
      </c>
      <c r="EQ111" s="43" t="e">
        <f t="shared" si="217"/>
        <v>#DIV/0!</v>
      </c>
      <c r="ER111" s="43">
        <f t="shared" si="218"/>
        <v>100</v>
      </c>
      <c r="ES111" s="43">
        <f t="shared" si="219"/>
        <v>0</v>
      </c>
    </row>
    <row r="112" spans="1:149" x14ac:dyDescent="0.45">
      <c r="A112" s="88" t="s">
        <v>1120</v>
      </c>
      <c r="B112" s="174" t="s">
        <v>871</v>
      </c>
      <c r="C112" s="51" t="s">
        <v>3591</v>
      </c>
      <c r="D112" s="147" t="s">
        <v>3629</v>
      </c>
      <c r="E112" s="51" t="s">
        <v>1121</v>
      </c>
      <c r="F112" s="88" t="s">
        <v>1102</v>
      </c>
      <c r="G112" s="72" t="s">
        <v>3363</v>
      </c>
      <c r="H112" s="51" t="s">
        <v>1100</v>
      </c>
      <c r="I112" s="88">
        <v>1.0833299999999999</v>
      </c>
      <c r="J112" s="302">
        <v>1500</v>
      </c>
      <c r="L112" s="302">
        <v>1450</v>
      </c>
      <c r="P112" s="72" t="s">
        <v>1374</v>
      </c>
      <c r="U112" s="87"/>
      <c r="AA112" s="195"/>
      <c r="AB112" s="195"/>
      <c r="AC112" s="195"/>
      <c r="AD112" s="99"/>
      <c r="AE112" s="316">
        <v>0</v>
      </c>
      <c r="AF112" s="195"/>
      <c r="AG112" s="195">
        <v>1</v>
      </c>
      <c r="AH112" s="99"/>
      <c r="AQ112" s="174" t="s">
        <v>824</v>
      </c>
      <c r="AR112" s="53">
        <v>2.8730000000000002</v>
      </c>
      <c r="AS112" s="53">
        <v>24.36</v>
      </c>
      <c r="AV112" s="48">
        <v>15000</v>
      </c>
      <c r="AW112" s="54">
        <v>0</v>
      </c>
      <c r="AY112" s="48">
        <v>365400</v>
      </c>
      <c r="AZ112" s="49">
        <v>3686.3369135226912</v>
      </c>
      <c r="BB112" s="80" t="s">
        <v>722</v>
      </c>
      <c r="BC112" s="270" t="s">
        <v>1126</v>
      </c>
      <c r="BD112" s="87">
        <v>68.377300000000005</v>
      </c>
      <c r="BH112" s="87">
        <v>20.053799999999999</v>
      </c>
      <c r="BZ112" s="87">
        <v>10.1889</v>
      </c>
      <c r="CF112" s="72"/>
      <c r="CG112" s="72"/>
      <c r="CH112" s="72"/>
      <c r="CI112" s="72"/>
      <c r="CJ112" s="72"/>
      <c r="CK112" s="72"/>
      <c r="CL112" s="72"/>
      <c r="CM112" s="72"/>
      <c r="CN112" s="72"/>
      <c r="CO112" s="72"/>
      <c r="CP112" s="72"/>
      <c r="CQ112" s="72"/>
      <c r="CR112" s="72"/>
      <c r="CS112" s="72"/>
      <c r="CT112" s="72"/>
      <c r="CU112" s="72"/>
      <c r="CV112" s="72"/>
      <c r="CW112" s="72"/>
      <c r="CX112" s="72"/>
      <c r="CY112" s="72"/>
      <c r="CZ112" s="72"/>
      <c r="DA112" s="72"/>
      <c r="DB112" s="72"/>
      <c r="DC112" s="72"/>
      <c r="DD112" s="72"/>
      <c r="DE112" s="72"/>
      <c r="DF112" s="72"/>
      <c r="DG112" s="72"/>
      <c r="DH112" s="51">
        <f>SUM(BD112,BF112,BH112,BJ112,BL112,BN112,BP112,BR112,BT112,BV112,BX112,BZ112,CB112,CD112,CF112,CH112,CJ112,CL112,CN112,CX112,CZ112,DB112)</f>
        <v>98.62</v>
      </c>
      <c r="DJ112" s="77">
        <f t="shared" si="197"/>
        <v>1.3799999999999955</v>
      </c>
      <c r="DL112" s="51" t="s">
        <v>827</v>
      </c>
      <c r="DO112" s="360">
        <v>0.61</v>
      </c>
      <c r="DP112" s="72"/>
      <c r="DQ112" s="374">
        <v>0.77</v>
      </c>
      <c r="DU112" s="52"/>
      <c r="DX112" s="75">
        <f t="shared" si="198"/>
        <v>69.334110728047051</v>
      </c>
      <c r="DY112" s="51">
        <f t="shared" si="199"/>
        <v>0</v>
      </c>
      <c r="DZ112" s="75">
        <f t="shared" si="200"/>
        <v>0</v>
      </c>
      <c r="EA112" s="51" t="e">
        <f t="shared" si="201"/>
        <v>#DIV/0!</v>
      </c>
      <c r="EB112" s="75">
        <f t="shared" si="202"/>
        <v>20.3344149259785</v>
      </c>
      <c r="EC112" s="51">
        <f t="shared" si="203"/>
        <v>0</v>
      </c>
      <c r="ED112" s="75">
        <f t="shared" si="204"/>
        <v>0</v>
      </c>
      <c r="EE112" s="51" t="e">
        <f t="shared" si="205"/>
        <v>#DIV/0!</v>
      </c>
      <c r="EF112" s="75">
        <f t="shared" si="206"/>
        <v>0</v>
      </c>
      <c r="EG112" s="51" t="e">
        <f t="shared" si="207"/>
        <v>#DIV/0!</v>
      </c>
      <c r="EH112" s="75">
        <f t="shared" si="208"/>
        <v>0</v>
      </c>
      <c r="EI112" s="51" t="e">
        <f t="shared" si="209"/>
        <v>#DIV/0!</v>
      </c>
      <c r="EJ112" s="75">
        <f t="shared" si="210"/>
        <v>0</v>
      </c>
      <c r="EK112" s="51" t="e">
        <f t="shared" si="211"/>
        <v>#DIV/0!</v>
      </c>
      <c r="EL112" s="75">
        <f t="shared" si="212"/>
        <v>10.331474345974447</v>
      </c>
      <c r="EM112" s="51">
        <f t="shared" si="213"/>
        <v>0</v>
      </c>
      <c r="EN112" s="75">
        <f t="shared" si="214"/>
        <v>0</v>
      </c>
      <c r="EO112" s="51" t="e">
        <f t="shared" si="215"/>
        <v>#DIV/0!</v>
      </c>
      <c r="EP112" s="75">
        <f t="shared" si="216"/>
        <v>0</v>
      </c>
      <c r="EQ112" s="51" t="e">
        <f t="shared" si="217"/>
        <v>#DIV/0!</v>
      </c>
      <c r="ER112" s="51">
        <f t="shared" si="218"/>
        <v>100</v>
      </c>
      <c r="ES112" s="51">
        <f t="shared" si="219"/>
        <v>0</v>
      </c>
    </row>
    <row r="113" spans="1:149" x14ac:dyDescent="0.45">
      <c r="A113" s="78" t="s">
        <v>1120</v>
      </c>
      <c r="B113" s="174" t="s">
        <v>871</v>
      </c>
      <c r="C113" s="51" t="s">
        <v>3591</v>
      </c>
      <c r="D113" s="147" t="s">
        <v>3629</v>
      </c>
      <c r="E113" s="51" t="s">
        <v>1121</v>
      </c>
      <c r="F113" s="78" t="s">
        <v>1103</v>
      </c>
      <c r="G113" s="72" t="s">
        <v>3363</v>
      </c>
      <c r="H113" s="51" t="s">
        <v>1100</v>
      </c>
      <c r="I113" s="78">
        <v>2</v>
      </c>
      <c r="J113" s="300">
        <v>1500</v>
      </c>
      <c r="L113" s="300">
        <v>1450</v>
      </c>
      <c r="P113" s="72" t="s">
        <v>1374</v>
      </c>
      <c r="U113" s="72"/>
      <c r="AA113" s="195"/>
      <c r="AB113" s="195"/>
      <c r="AC113" s="195"/>
      <c r="AD113" s="72"/>
      <c r="AE113" s="316">
        <v>0</v>
      </c>
      <c r="AF113" s="195"/>
      <c r="AG113" s="195">
        <v>1</v>
      </c>
      <c r="AH113" s="72"/>
      <c r="AQ113" s="174" t="s">
        <v>824</v>
      </c>
      <c r="AR113" s="53">
        <v>2.8730000000000002</v>
      </c>
      <c r="AS113" s="53">
        <v>24.26</v>
      </c>
      <c r="AV113" s="48">
        <v>15000</v>
      </c>
      <c r="AW113" s="54">
        <v>0</v>
      </c>
      <c r="AY113" s="48">
        <v>363900</v>
      </c>
      <c r="AZ113" s="49">
        <v>3671.2041675722699</v>
      </c>
      <c r="BB113" s="80" t="s">
        <v>722</v>
      </c>
      <c r="BC113" s="270" t="s">
        <v>1126</v>
      </c>
      <c r="BD113" s="72">
        <v>68.640799999999999</v>
      </c>
      <c r="BH113" s="72">
        <v>20.1311</v>
      </c>
      <c r="BZ113" s="72">
        <v>10.2281</v>
      </c>
      <c r="CF113" s="72"/>
      <c r="CG113" s="72"/>
      <c r="CH113" s="72"/>
      <c r="CI113" s="72"/>
      <c r="CJ113" s="72"/>
      <c r="CK113" s="72"/>
      <c r="CL113" s="72"/>
      <c r="CM113" s="72"/>
      <c r="CN113" s="72"/>
      <c r="CO113" s="72"/>
      <c r="CP113" s="72"/>
      <c r="CQ113" s="72"/>
      <c r="CR113" s="72"/>
      <c r="CS113" s="72"/>
      <c r="CT113" s="72"/>
      <c r="CU113" s="72"/>
      <c r="CV113" s="72"/>
      <c r="CW113" s="72"/>
      <c r="CX113" s="72"/>
      <c r="CY113" s="72"/>
      <c r="CZ113" s="72"/>
      <c r="DA113" s="72"/>
      <c r="DB113" s="72"/>
      <c r="DC113" s="72"/>
      <c r="DD113" s="72"/>
      <c r="DE113" s="72"/>
      <c r="DF113" s="72"/>
      <c r="DG113" s="72"/>
      <c r="DH113" s="51">
        <f t="shared" ref="DH113:DH129" si="220">SUM(BD113,BF113,BH113,BJ113,BL113,BN113,BP113,BR113,BT113,BV113,BX113,BZ113,CB113,CD113,CF113,CH113,CJ113,CL113,CN113,CX113,CZ113,DB113)</f>
        <v>99</v>
      </c>
      <c r="DJ113" s="77">
        <f t="shared" si="197"/>
        <v>1</v>
      </c>
      <c r="DL113" s="51" t="s">
        <v>827</v>
      </c>
      <c r="DO113" s="358">
        <v>0.14000000000000001</v>
      </c>
      <c r="DP113" s="72"/>
      <c r="DQ113" s="374">
        <v>0.86</v>
      </c>
      <c r="DU113" s="52"/>
      <c r="DX113" s="75">
        <f t="shared" si="198"/>
        <v>69.334141414141413</v>
      </c>
      <c r="DY113" s="51">
        <f t="shared" si="199"/>
        <v>0</v>
      </c>
      <c r="DZ113" s="75">
        <f t="shared" si="200"/>
        <v>0</v>
      </c>
      <c r="EA113" s="51" t="e">
        <f t="shared" si="201"/>
        <v>#DIV/0!</v>
      </c>
      <c r="EB113" s="75">
        <f t="shared" si="202"/>
        <v>20.334444444444443</v>
      </c>
      <c r="EC113" s="51">
        <f t="shared" si="203"/>
        <v>0</v>
      </c>
      <c r="ED113" s="75">
        <f t="shared" si="204"/>
        <v>0</v>
      </c>
      <c r="EE113" s="51" t="e">
        <f t="shared" si="205"/>
        <v>#DIV/0!</v>
      </c>
      <c r="EF113" s="75">
        <f t="shared" si="206"/>
        <v>0</v>
      </c>
      <c r="EG113" s="51" t="e">
        <f t="shared" si="207"/>
        <v>#DIV/0!</v>
      </c>
      <c r="EH113" s="75">
        <f t="shared" si="208"/>
        <v>0</v>
      </c>
      <c r="EI113" s="51" t="e">
        <f t="shared" si="209"/>
        <v>#DIV/0!</v>
      </c>
      <c r="EJ113" s="75">
        <f t="shared" si="210"/>
        <v>0</v>
      </c>
      <c r="EK113" s="51" t="e">
        <f t="shared" si="211"/>
        <v>#DIV/0!</v>
      </c>
      <c r="EL113" s="75">
        <f t="shared" si="212"/>
        <v>10.331414141414141</v>
      </c>
      <c r="EM113" s="51">
        <f t="shared" si="213"/>
        <v>0</v>
      </c>
      <c r="EN113" s="75">
        <f t="shared" si="214"/>
        <v>0</v>
      </c>
      <c r="EO113" s="51" t="e">
        <f t="shared" si="215"/>
        <v>#DIV/0!</v>
      </c>
      <c r="EP113" s="75">
        <f t="shared" si="216"/>
        <v>0</v>
      </c>
      <c r="EQ113" s="51" t="e">
        <f t="shared" si="217"/>
        <v>#DIV/0!</v>
      </c>
      <c r="ER113" s="51">
        <f t="shared" si="218"/>
        <v>100</v>
      </c>
      <c r="ES113" s="51">
        <f t="shared" si="219"/>
        <v>0</v>
      </c>
    </row>
    <row r="114" spans="1:149" x14ac:dyDescent="0.45">
      <c r="A114" s="78" t="s">
        <v>1120</v>
      </c>
      <c r="B114" s="174" t="s">
        <v>871</v>
      </c>
      <c r="C114" s="51" t="s">
        <v>3591</v>
      </c>
      <c r="D114" s="147" t="s">
        <v>3629</v>
      </c>
      <c r="E114" s="51" t="s">
        <v>1121</v>
      </c>
      <c r="F114" s="78" t="s">
        <v>1104</v>
      </c>
      <c r="G114" s="72" t="s">
        <v>3363</v>
      </c>
      <c r="H114" s="51" t="s">
        <v>1100</v>
      </c>
      <c r="I114" s="78">
        <v>1</v>
      </c>
      <c r="J114" s="300">
        <v>1500</v>
      </c>
      <c r="L114" s="300">
        <v>1525</v>
      </c>
      <c r="P114" s="72" t="s">
        <v>1374</v>
      </c>
      <c r="U114" s="72"/>
      <c r="AA114" s="195"/>
      <c r="AB114" s="195"/>
      <c r="AC114" s="195"/>
      <c r="AD114" s="72"/>
      <c r="AE114" s="316">
        <v>0</v>
      </c>
      <c r="AF114" s="195"/>
      <c r="AG114" s="195">
        <v>1</v>
      </c>
      <c r="AH114" s="72"/>
      <c r="AQ114" s="174" t="s">
        <v>824</v>
      </c>
      <c r="AR114" s="53">
        <v>2.8159999999999998</v>
      </c>
      <c r="AS114" s="53">
        <v>21.62</v>
      </c>
      <c r="AV114" s="48">
        <v>15000</v>
      </c>
      <c r="AW114" s="54">
        <v>0</v>
      </c>
      <c r="AY114" s="48">
        <v>324300</v>
      </c>
      <c r="AZ114" s="49">
        <v>3271.6996744811404</v>
      </c>
      <c r="BB114" s="80" t="s">
        <v>722</v>
      </c>
      <c r="BC114" s="270" t="s">
        <v>1126</v>
      </c>
      <c r="BD114" s="72">
        <v>68.308000000000007</v>
      </c>
      <c r="BH114" s="72">
        <v>20.0335</v>
      </c>
      <c r="BZ114" s="72">
        <v>10.1785</v>
      </c>
      <c r="CF114" s="72"/>
      <c r="CG114" s="72"/>
      <c r="CH114" s="72"/>
      <c r="CI114" s="72"/>
      <c r="CJ114" s="72"/>
      <c r="CK114" s="72"/>
      <c r="CL114" s="72"/>
      <c r="CM114" s="72"/>
      <c r="CN114" s="72"/>
      <c r="CO114" s="72"/>
      <c r="CP114" s="72"/>
      <c r="CQ114" s="72"/>
      <c r="CR114" s="72"/>
      <c r="CS114" s="72"/>
      <c r="CT114" s="72"/>
      <c r="CU114" s="72"/>
      <c r="CV114" s="72"/>
      <c r="CW114" s="72"/>
      <c r="CX114" s="72"/>
      <c r="CY114" s="72"/>
      <c r="CZ114" s="72"/>
      <c r="DA114" s="72"/>
      <c r="DB114" s="72"/>
      <c r="DC114" s="72"/>
      <c r="DD114" s="72"/>
      <c r="DE114" s="72"/>
      <c r="DF114" s="72"/>
      <c r="DG114" s="72"/>
      <c r="DH114" s="51">
        <f t="shared" si="220"/>
        <v>98.52000000000001</v>
      </c>
      <c r="DJ114" s="77">
        <f t="shared" si="197"/>
        <v>1.4799999999999898</v>
      </c>
      <c r="DL114" s="51" t="s">
        <v>827</v>
      </c>
      <c r="DO114" s="358">
        <v>0.72</v>
      </c>
      <c r="DP114" s="72"/>
      <c r="DQ114" s="374">
        <v>0.76</v>
      </c>
      <c r="DU114" s="52"/>
      <c r="DX114" s="75">
        <f t="shared" si="198"/>
        <v>69.334145351197733</v>
      </c>
      <c r="DY114" s="51">
        <f t="shared" si="199"/>
        <v>0</v>
      </c>
      <c r="DZ114" s="75">
        <f t="shared" si="200"/>
        <v>0</v>
      </c>
      <c r="EA114" s="51" t="e">
        <f t="shared" si="201"/>
        <v>#DIV/0!</v>
      </c>
      <c r="EB114" s="75">
        <f t="shared" si="202"/>
        <v>20.334449857896871</v>
      </c>
      <c r="EC114" s="51">
        <f t="shared" si="203"/>
        <v>0</v>
      </c>
      <c r="ED114" s="75">
        <f t="shared" si="204"/>
        <v>0</v>
      </c>
      <c r="EE114" s="51" t="e">
        <f t="shared" si="205"/>
        <v>#DIV/0!</v>
      </c>
      <c r="EF114" s="75">
        <f t="shared" si="206"/>
        <v>0</v>
      </c>
      <c r="EG114" s="51" t="e">
        <f t="shared" si="207"/>
        <v>#DIV/0!</v>
      </c>
      <c r="EH114" s="75">
        <f t="shared" si="208"/>
        <v>0</v>
      </c>
      <c r="EI114" s="51" t="e">
        <f t="shared" si="209"/>
        <v>#DIV/0!</v>
      </c>
      <c r="EJ114" s="75">
        <f t="shared" si="210"/>
        <v>0</v>
      </c>
      <c r="EK114" s="51" t="e">
        <f t="shared" si="211"/>
        <v>#DIV/0!</v>
      </c>
      <c r="EL114" s="75">
        <f t="shared" si="212"/>
        <v>10.331404790905399</v>
      </c>
      <c r="EM114" s="51">
        <f t="shared" si="213"/>
        <v>0</v>
      </c>
      <c r="EN114" s="75">
        <f t="shared" si="214"/>
        <v>0</v>
      </c>
      <c r="EO114" s="51" t="e">
        <f t="shared" si="215"/>
        <v>#DIV/0!</v>
      </c>
      <c r="EP114" s="75">
        <f t="shared" si="216"/>
        <v>0</v>
      </c>
      <c r="EQ114" s="51" t="e">
        <f t="shared" si="217"/>
        <v>#DIV/0!</v>
      </c>
      <c r="ER114" s="51">
        <f t="shared" si="218"/>
        <v>100</v>
      </c>
      <c r="ES114" s="51">
        <f t="shared" si="219"/>
        <v>0</v>
      </c>
    </row>
    <row r="115" spans="1:149" x14ac:dyDescent="0.45">
      <c r="A115" s="78" t="s">
        <v>1120</v>
      </c>
      <c r="B115" s="174" t="s">
        <v>871</v>
      </c>
      <c r="C115" s="51" t="s">
        <v>3591</v>
      </c>
      <c r="D115" s="147" t="s">
        <v>3629</v>
      </c>
      <c r="E115" s="51" t="s">
        <v>1121</v>
      </c>
      <c r="F115" s="78" t="s">
        <v>1105</v>
      </c>
      <c r="G115" s="72" t="s">
        <v>3363</v>
      </c>
      <c r="H115" s="51" t="s">
        <v>1100</v>
      </c>
      <c r="I115" s="78">
        <v>1</v>
      </c>
      <c r="J115" s="300">
        <v>2000</v>
      </c>
      <c r="L115" s="300">
        <v>1450</v>
      </c>
      <c r="P115" s="72" t="s">
        <v>1374</v>
      </c>
      <c r="U115" s="72"/>
      <c r="AA115" s="195"/>
      <c r="AB115" s="195"/>
      <c r="AC115" s="195"/>
      <c r="AD115" s="72"/>
      <c r="AE115" s="316">
        <v>0</v>
      </c>
      <c r="AF115" s="195"/>
      <c r="AG115" s="195">
        <v>1</v>
      </c>
      <c r="AH115" s="72"/>
      <c r="AQ115" s="174" t="s">
        <v>824</v>
      </c>
      <c r="AR115" s="53">
        <v>4.5270000000000001</v>
      </c>
      <c r="AS115" s="53">
        <v>66.3</v>
      </c>
      <c r="AV115" s="48">
        <v>20000</v>
      </c>
      <c r="AW115" s="54">
        <v>0</v>
      </c>
      <c r="AY115" s="48">
        <v>1326000</v>
      </c>
      <c r="AZ115" s="49">
        <v>13326.135073606301</v>
      </c>
      <c r="BB115" s="80" t="s">
        <v>722</v>
      </c>
      <c r="BC115" s="270" t="s">
        <v>1126</v>
      </c>
      <c r="BD115" s="72">
        <v>67.919700000000006</v>
      </c>
      <c r="BH115" s="72">
        <v>19.919599999999999</v>
      </c>
      <c r="BZ115" s="72">
        <v>10.120699999999999</v>
      </c>
      <c r="CF115" s="72"/>
      <c r="CG115" s="72"/>
      <c r="CH115" s="72"/>
      <c r="CI115" s="72"/>
      <c r="CJ115" s="72"/>
      <c r="CK115" s="72"/>
      <c r="CL115" s="72"/>
      <c r="CM115" s="72"/>
      <c r="CN115" s="72"/>
      <c r="CO115" s="72"/>
      <c r="CP115" s="72"/>
      <c r="CQ115" s="72"/>
      <c r="CR115" s="72"/>
      <c r="CS115" s="72"/>
      <c r="CT115" s="72"/>
      <c r="CU115" s="72"/>
      <c r="CV115" s="72"/>
      <c r="CW115" s="72"/>
      <c r="CX115" s="72"/>
      <c r="CY115" s="72"/>
      <c r="CZ115" s="72"/>
      <c r="DA115" s="72"/>
      <c r="DB115" s="72"/>
      <c r="DC115" s="72"/>
      <c r="DD115" s="72"/>
      <c r="DE115" s="72"/>
      <c r="DF115" s="72"/>
      <c r="DG115" s="72"/>
      <c r="DH115" s="51">
        <f t="shared" si="220"/>
        <v>97.960000000000008</v>
      </c>
      <c r="DJ115" s="77">
        <f t="shared" si="197"/>
        <v>2.039999999999992</v>
      </c>
      <c r="DL115" s="51" t="s">
        <v>827</v>
      </c>
      <c r="DO115" s="358">
        <v>0.65</v>
      </c>
      <c r="DP115" s="72"/>
      <c r="DQ115" s="374">
        <v>1.39</v>
      </c>
      <c r="DU115" s="52"/>
      <c r="DX115" s="75">
        <f t="shared" si="198"/>
        <v>69.334115965700278</v>
      </c>
      <c r="DY115" s="51">
        <f t="shared" si="199"/>
        <v>0</v>
      </c>
      <c r="DZ115" s="75">
        <f t="shared" si="200"/>
        <v>0</v>
      </c>
      <c r="EA115" s="51" t="e">
        <f t="shared" si="201"/>
        <v>#DIV/0!</v>
      </c>
      <c r="EB115" s="75">
        <f t="shared" si="202"/>
        <v>20.334422213148219</v>
      </c>
      <c r="EC115" s="51">
        <f t="shared" si="203"/>
        <v>0</v>
      </c>
      <c r="ED115" s="75">
        <f t="shared" si="204"/>
        <v>0</v>
      </c>
      <c r="EE115" s="51" t="e">
        <f t="shared" si="205"/>
        <v>#DIV/0!</v>
      </c>
      <c r="EF115" s="75">
        <f t="shared" si="206"/>
        <v>0</v>
      </c>
      <c r="EG115" s="51" t="e">
        <f t="shared" si="207"/>
        <v>#DIV/0!</v>
      </c>
      <c r="EH115" s="75">
        <f t="shared" si="208"/>
        <v>0</v>
      </c>
      <c r="EI115" s="51" t="e">
        <f t="shared" si="209"/>
        <v>#DIV/0!</v>
      </c>
      <c r="EJ115" s="75">
        <f t="shared" si="210"/>
        <v>0</v>
      </c>
      <c r="EK115" s="51" t="e">
        <f t="shared" si="211"/>
        <v>#DIV/0!</v>
      </c>
      <c r="EL115" s="75">
        <f t="shared" si="212"/>
        <v>10.331461821151489</v>
      </c>
      <c r="EM115" s="51">
        <f t="shared" si="213"/>
        <v>0</v>
      </c>
      <c r="EN115" s="75">
        <f t="shared" si="214"/>
        <v>0</v>
      </c>
      <c r="EO115" s="51" t="e">
        <f t="shared" si="215"/>
        <v>#DIV/0!</v>
      </c>
      <c r="EP115" s="75">
        <f t="shared" si="216"/>
        <v>0</v>
      </c>
      <c r="EQ115" s="51" t="e">
        <f t="shared" si="217"/>
        <v>#DIV/0!</v>
      </c>
      <c r="ER115" s="51">
        <f t="shared" si="218"/>
        <v>100</v>
      </c>
      <c r="ES115" s="51">
        <f t="shared" si="219"/>
        <v>0</v>
      </c>
    </row>
    <row r="116" spans="1:149" x14ac:dyDescent="0.45">
      <c r="A116" s="78" t="s">
        <v>1120</v>
      </c>
      <c r="B116" s="174" t="s">
        <v>871</v>
      </c>
      <c r="C116" s="51" t="s">
        <v>3591</v>
      </c>
      <c r="D116" s="147" t="s">
        <v>3629</v>
      </c>
      <c r="E116" s="51" t="s">
        <v>1121</v>
      </c>
      <c r="F116" s="78" t="s">
        <v>1106</v>
      </c>
      <c r="G116" s="72" t="s">
        <v>3363</v>
      </c>
      <c r="H116" s="51" t="s">
        <v>1100</v>
      </c>
      <c r="I116" s="78">
        <v>1</v>
      </c>
      <c r="J116" s="300">
        <v>2000</v>
      </c>
      <c r="L116" s="300">
        <v>1450</v>
      </c>
      <c r="P116" s="72" t="s">
        <v>1374</v>
      </c>
      <c r="U116" s="72"/>
      <c r="AA116" s="195"/>
      <c r="AB116" s="195"/>
      <c r="AC116" s="195"/>
      <c r="AD116" s="72"/>
      <c r="AE116" s="316">
        <v>0</v>
      </c>
      <c r="AF116" s="195"/>
      <c r="AG116" s="195">
        <v>1</v>
      </c>
      <c r="AH116" s="72"/>
      <c r="AQ116" s="174" t="s">
        <v>824</v>
      </c>
      <c r="AR116" s="53">
        <v>4.5270000000000001</v>
      </c>
      <c r="AS116" s="53">
        <v>66.3</v>
      </c>
      <c r="AV116" s="48">
        <v>20000</v>
      </c>
      <c r="AW116" s="54">
        <v>0</v>
      </c>
      <c r="AY116" s="48">
        <v>1326000</v>
      </c>
      <c r="AZ116" s="49">
        <v>13326.135073606301</v>
      </c>
      <c r="BB116" s="80" t="s">
        <v>722</v>
      </c>
      <c r="BC116" s="270" t="s">
        <v>1126</v>
      </c>
      <c r="BD116" s="72">
        <v>68.363399999999999</v>
      </c>
      <c r="BH116" s="72">
        <v>20.049700000000001</v>
      </c>
      <c r="BZ116" s="72">
        <v>10.1868</v>
      </c>
      <c r="CF116" s="72"/>
      <c r="CG116" s="72"/>
      <c r="CH116" s="72"/>
      <c r="CI116" s="72"/>
      <c r="CJ116" s="72"/>
      <c r="CK116" s="72"/>
      <c r="CL116" s="72"/>
      <c r="CM116" s="72"/>
      <c r="CN116" s="72"/>
      <c r="CO116" s="72"/>
      <c r="CP116" s="72"/>
      <c r="CQ116" s="72"/>
      <c r="CR116" s="72"/>
      <c r="CS116" s="72"/>
      <c r="CT116" s="72"/>
      <c r="CU116" s="72"/>
      <c r="CV116" s="72"/>
      <c r="CW116" s="72"/>
      <c r="CX116" s="72"/>
      <c r="CY116" s="72"/>
      <c r="CZ116" s="72"/>
      <c r="DA116" s="72"/>
      <c r="DB116" s="72"/>
      <c r="DC116" s="72"/>
      <c r="DD116" s="72"/>
      <c r="DE116" s="72"/>
      <c r="DF116" s="72"/>
      <c r="DG116" s="72"/>
      <c r="DH116" s="51">
        <f t="shared" si="220"/>
        <v>98.599900000000005</v>
      </c>
      <c r="DJ116" s="77">
        <f t="shared" si="197"/>
        <v>1.4000999999999948</v>
      </c>
      <c r="DL116" s="51" t="s">
        <v>827</v>
      </c>
      <c r="DO116" s="358">
        <v>0.14000000000000001</v>
      </c>
      <c r="DP116" s="72"/>
      <c r="DQ116" s="374">
        <v>1.26</v>
      </c>
      <c r="DU116" s="52"/>
      <c r="DX116" s="75">
        <f t="shared" si="198"/>
        <v>69.334147397715412</v>
      </c>
      <c r="DY116" s="51">
        <f t="shared" si="199"/>
        <v>0</v>
      </c>
      <c r="DZ116" s="75">
        <f t="shared" si="200"/>
        <v>0</v>
      </c>
      <c r="EA116" s="51" t="e">
        <f t="shared" si="201"/>
        <v>#DIV/0!</v>
      </c>
      <c r="EB116" s="75">
        <f t="shared" si="202"/>
        <v>20.334401961868114</v>
      </c>
      <c r="EC116" s="51">
        <f t="shared" si="203"/>
        <v>0</v>
      </c>
      <c r="ED116" s="75">
        <f t="shared" si="204"/>
        <v>0</v>
      </c>
      <c r="EE116" s="51" t="e">
        <f t="shared" si="205"/>
        <v>#DIV/0!</v>
      </c>
      <c r="EF116" s="75">
        <f t="shared" si="206"/>
        <v>0</v>
      </c>
      <c r="EG116" s="51" t="e">
        <f t="shared" si="207"/>
        <v>#DIV/0!</v>
      </c>
      <c r="EH116" s="75">
        <f t="shared" si="208"/>
        <v>0</v>
      </c>
      <c r="EI116" s="51" t="e">
        <f t="shared" si="209"/>
        <v>#DIV/0!</v>
      </c>
      <c r="EJ116" s="75">
        <f t="shared" si="210"/>
        <v>0</v>
      </c>
      <c r="EK116" s="51" t="e">
        <f t="shared" si="211"/>
        <v>#DIV/0!</v>
      </c>
      <c r="EL116" s="75">
        <f t="shared" si="212"/>
        <v>10.33145064041647</v>
      </c>
      <c r="EM116" s="51">
        <f t="shared" si="213"/>
        <v>0</v>
      </c>
      <c r="EN116" s="75">
        <f t="shared" si="214"/>
        <v>0</v>
      </c>
      <c r="EO116" s="51" t="e">
        <f t="shared" si="215"/>
        <v>#DIV/0!</v>
      </c>
      <c r="EP116" s="75">
        <f t="shared" si="216"/>
        <v>0</v>
      </c>
      <c r="EQ116" s="51" t="e">
        <f t="shared" si="217"/>
        <v>#DIV/0!</v>
      </c>
      <c r="ER116" s="51">
        <f t="shared" si="218"/>
        <v>100</v>
      </c>
      <c r="ES116" s="51">
        <f t="shared" si="219"/>
        <v>0</v>
      </c>
    </row>
    <row r="117" spans="1:149" x14ac:dyDescent="0.45">
      <c r="A117" s="78" t="s">
        <v>1120</v>
      </c>
      <c r="B117" s="174" t="s">
        <v>871</v>
      </c>
      <c r="C117" s="51" t="s">
        <v>3591</v>
      </c>
      <c r="D117" s="147" t="s">
        <v>3629</v>
      </c>
      <c r="E117" s="51" t="s">
        <v>1121</v>
      </c>
      <c r="F117" s="78" t="s">
        <v>1107</v>
      </c>
      <c r="G117" s="72" t="s">
        <v>3363</v>
      </c>
      <c r="H117" s="51" t="s">
        <v>1100</v>
      </c>
      <c r="I117" s="78">
        <v>1</v>
      </c>
      <c r="J117" s="300">
        <v>2000</v>
      </c>
      <c r="L117" s="300">
        <v>1450</v>
      </c>
      <c r="P117" s="72" t="s">
        <v>1374</v>
      </c>
      <c r="U117" s="72"/>
      <c r="AA117" s="195"/>
      <c r="AB117" s="195"/>
      <c r="AC117" s="195"/>
      <c r="AD117" s="72"/>
      <c r="AE117" s="316">
        <v>0</v>
      </c>
      <c r="AF117" s="195"/>
      <c r="AG117" s="195">
        <v>1</v>
      </c>
      <c r="AH117" s="72"/>
      <c r="AQ117" s="174" t="s">
        <v>824</v>
      </c>
      <c r="AR117" s="53">
        <v>4.5270000000000001</v>
      </c>
      <c r="AS117" s="53">
        <v>66.3</v>
      </c>
      <c r="AV117" s="48">
        <v>20000</v>
      </c>
      <c r="AW117" s="54">
        <v>0</v>
      </c>
      <c r="AY117" s="48">
        <v>1326000</v>
      </c>
      <c r="AZ117" s="49">
        <v>13326.135073606301</v>
      </c>
      <c r="BB117" s="80" t="s">
        <v>722</v>
      </c>
      <c r="BC117" s="270" t="s">
        <v>1126</v>
      </c>
      <c r="BD117" s="72">
        <v>68.557599999999994</v>
      </c>
      <c r="BH117" s="72">
        <v>20.1067</v>
      </c>
      <c r="BZ117" s="72">
        <v>10.2157</v>
      </c>
      <c r="CF117" s="72"/>
      <c r="CG117" s="72"/>
      <c r="CH117" s="72"/>
      <c r="CI117" s="72"/>
      <c r="CJ117" s="72"/>
      <c r="CK117" s="72"/>
      <c r="CL117" s="72"/>
      <c r="CM117" s="72"/>
      <c r="CN117" s="72"/>
      <c r="CO117" s="72"/>
      <c r="CP117" s="72"/>
      <c r="CQ117" s="72"/>
      <c r="CR117" s="72"/>
      <c r="CS117" s="72"/>
      <c r="CT117" s="72"/>
      <c r="CU117" s="72"/>
      <c r="CV117" s="72"/>
      <c r="CW117" s="72"/>
      <c r="CX117" s="72"/>
      <c r="CY117" s="72"/>
      <c r="CZ117" s="72"/>
      <c r="DA117" s="72"/>
      <c r="DB117" s="72"/>
      <c r="DC117" s="72"/>
      <c r="DD117" s="72"/>
      <c r="DE117" s="72"/>
      <c r="DF117" s="72"/>
      <c r="DG117" s="72"/>
      <c r="DH117" s="51">
        <f t="shared" si="220"/>
        <v>98.88</v>
      </c>
      <c r="DJ117" s="77">
        <f t="shared" si="197"/>
        <v>1.1200000000000045</v>
      </c>
      <c r="DL117" s="51" t="s">
        <v>827</v>
      </c>
      <c r="DO117" s="358">
        <v>0.2</v>
      </c>
      <c r="DP117" s="72"/>
      <c r="DQ117" s="374">
        <v>0.92</v>
      </c>
      <c r="DU117" s="52"/>
      <c r="DX117" s="75">
        <f t="shared" si="198"/>
        <v>69.33414239482201</v>
      </c>
      <c r="DY117" s="51">
        <f t="shared" si="199"/>
        <v>0</v>
      </c>
      <c r="DZ117" s="75">
        <f t="shared" si="200"/>
        <v>0</v>
      </c>
      <c r="EA117" s="51" t="e">
        <f t="shared" si="201"/>
        <v>#DIV/0!</v>
      </c>
      <c r="EB117" s="75">
        <f t="shared" si="202"/>
        <v>20.33444579288026</v>
      </c>
      <c r="EC117" s="51">
        <f t="shared" si="203"/>
        <v>0</v>
      </c>
      <c r="ED117" s="75">
        <f t="shared" si="204"/>
        <v>0</v>
      </c>
      <c r="EE117" s="51" t="e">
        <f t="shared" si="205"/>
        <v>#DIV/0!</v>
      </c>
      <c r="EF117" s="75">
        <f t="shared" si="206"/>
        <v>0</v>
      </c>
      <c r="EG117" s="51" t="e">
        <f t="shared" si="207"/>
        <v>#DIV/0!</v>
      </c>
      <c r="EH117" s="75">
        <f t="shared" si="208"/>
        <v>0</v>
      </c>
      <c r="EI117" s="51" t="e">
        <f t="shared" si="209"/>
        <v>#DIV/0!</v>
      </c>
      <c r="EJ117" s="75">
        <f t="shared" si="210"/>
        <v>0</v>
      </c>
      <c r="EK117" s="51" t="e">
        <f t="shared" si="211"/>
        <v>#DIV/0!</v>
      </c>
      <c r="EL117" s="75">
        <f t="shared" si="212"/>
        <v>10.331411812297734</v>
      </c>
      <c r="EM117" s="51">
        <f t="shared" si="213"/>
        <v>0</v>
      </c>
      <c r="EN117" s="75">
        <f t="shared" si="214"/>
        <v>0</v>
      </c>
      <c r="EO117" s="51" t="e">
        <f t="shared" si="215"/>
        <v>#DIV/0!</v>
      </c>
      <c r="EP117" s="75">
        <f t="shared" si="216"/>
        <v>0</v>
      </c>
      <c r="EQ117" s="51" t="e">
        <f t="shared" si="217"/>
        <v>#DIV/0!</v>
      </c>
      <c r="ER117" s="51">
        <f t="shared" si="218"/>
        <v>100</v>
      </c>
      <c r="ES117" s="51">
        <f t="shared" si="219"/>
        <v>0</v>
      </c>
    </row>
    <row r="118" spans="1:149" x14ac:dyDescent="0.45">
      <c r="A118" s="78" t="s">
        <v>1120</v>
      </c>
      <c r="B118" s="174" t="s">
        <v>871</v>
      </c>
      <c r="C118" s="51" t="s">
        <v>3591</v>
      </c>
      <c r="D118" s="147" t="s">
        <v>3629</v>
      </c>
      <c r="E118" s="51" t="s">
        <v>1121</v>
      </c>
      <c r="F118" s="78" t="s">
        <v>1108</v>
      </c>
      <c r="G118" s="72" t="s">
        <v>3363</v>
      </c>
      <c r="H118" s="51" t="s">
        <v>1100</v>
      </c>
      <c r="I118" s="78">
        <v>3</v>
      </c>
      <c r="J118" s="300">
        <v>2000</v>
      </c>
      <c r="L118" s="300">
        <v>1450</v>
      </c>
      <c r="P118" s="72" t="s">
        <v>1374</v>
      </c>
      <c r="U118" s="72"/>
      <c r="AA118" s="195"/>
      <c r="AB118" s="195"/>
      <c r="AC118" s="195"/>
      <c r="AD118" s="72"/>
      <c r="AE118" s="316">
        <v>0</v>
      </c>
      <c r="AF118" s="195"/>
      <c r="AG118" s="195">
        <v>1</v>
      </c>
      <c r="AH118" s="72"/>
      <c r="AQ118" s="174" t="s">
        <v>824</v>
      </c>
      <c r="AR118" s="53">
        <v>4.5270000000000001</v>
      </c>
      <c r="AS118" s="53">
        <v>66.3</v>
      </c>
      <c r="AV118" s="48">
        <v>20000</v>
      </c>
      <c r="AW118" s="54">
        <v>0</v>
      </c>
      <c r="AY118" s="48">
        <v>1326000</v>
      </c>
      <c r="AZ118" s="49">
        <v>13326.135073606301</v>
      </c>
      <c r="BB118" s="80" t="s">
        <v>722</v>
      </c>
      <c r="BC118" s="270" t="s">
        <v>1126</v>
      </c>
      <c r="BD118" s="72">
        <v>68.5715</v>
      </c>
      <c r="BH118" s="72">
        <v>20.110800000000001</v>
      </c>
      <c r="BZ118" s="72">
        <v>10.2178</v>
      </c>
      <c r="CF118" s="72"/>
      <c r="CG118" s="72"/>
      <c r="CH118" s="72"/>
      <c r="CI118" s="72"/>
      <c r="CJ118" s="72"/>
      <c r="CK118" s="72"/>
      <c r="CL118" s="72"/>
      <c r="CM118" s="72"/>
      <c r="CN118" s="72"/>
      <c r="CO118" s="72"/>
      <c r="CP118" s="72"/>
      <c r="CQ118" s="72"/>
      <c r="CR118" s="72"/>
      <c r="CS118" s="72"/>
      <c r="CT118" s="72"/>
      <c r="CU118" s="72"/>
      <c r="CV118" s="72"/>
      <c r="CW118" s="72"/>
      <c r="CX118" s="72"/>
      <c r="CY118" s="72"/>
      <c r="CZ118" s="72"/>
      <c r="DA118" s="72"/>
      <c r="DB118" s="72"/>
      <c r="DC118" s="72"/>
      <c r="DD118" s="72"/>
      <c r="DE118" s="72"/>
      <c r="DF118" s="72"/>
      <c r="DG118" s="72"/>
      <c r="DH118" s="51">
        <f t="shared" si="220"/>
        <v>98.900099999999995</v>
      </c>
      <c r="DJ118" s="77">
        <f t="shared" si="197"/>
        <v>1.0999000000000052</v>
      </c>
      <c r="DL118" s="51" t="s">
        <v>827</v>
      </c>
      <c r="DO118" s="358">
        <v>0.34</v>
      </c>
      <c r="DP118" s="72"/>
      <c r="DQ118" s="374">
        <v>0.76</v>
      </c>
      <c r="DU118" s="52"/>
      <c r="DX118" s="75">
        <f t="shared" si="198"/>
        <v>69.334105830024441</v>
      </c>
      <c r="DY118" s="51">
        <f t="shared" si="199"/>
        <v>0</v>
      </c>
      <c r="DZ118" s="75">
        <f t="shared" si="200"/>
        <v>0</v>
      </c>
      <c r="EA118" s="51" t="e">
        <f t="shared" si="201"/>
        <v>#DIV/0!</v>
      </c>
      <c r="EB118" s="75">
        <f t="shared" si="202"/>
        <v>20.33445871136632</v>
      </c>
      <c r="EC118" s="51">
        <f t="shared" si="203"/>
        <v>0</v>
      </c>
      <c r="ED118" s="75">
        <f t="shared" si="204"/>
        <v>0</v>
      </c>
      <c r="EE118" s="51" t="e">
        <f t="shared" si="205"/>
        <v>#DIV/0!</v>
      </c>
      <c r="EF118" s="75">
        <f t="shared" si="206"/>
        <v>0</v>
      </c>
      <c r="EG118" s="51" t="e">
        <f t="shared" si="207"/>
        <v>#DIV/0!</v>
      </c>
      <c r="EH118" s="75">
        <f t="shared" si="208"/>
        <v>0</v>
      </c>
      <c r="EI118" s="51" t="e">
        <f t="shared" si="209"/>
        <v>#DIV/0!</v>
      </c>
      <c r="EJ118" s="75">
        <f t="shared" si="210"/>
        <v>0</v>
      </c>
      <c r="EK118" s="51" t="e">
        <f t="shared" si="211"/>
        <v>#DIV/0!</v>
      </c>
      <c r="EL118" s="75">
        <f t="shared" si="212"/>
        <v>10.331435458609244</v>
      </c>
      <c r="EM118" s="51">
        <f t="shared" si="213"/>
        <v>0</v>
      </c>
      <c r="EN118" s="75">
        <f t="shared" si="214"/>
        <v>0</v>
      </c>
      <c r="EO118" s="51" t="e">
        <f t="shared" si="215"/>
        <v>#DIV/0!</v>
      </c>
      <c r="EP118" s="75">
        <f t="shared" si="216"/>
        <v>0</v>
      </c>
      <c r="EQ118" s="51" t="e">
        <f t="shared" si="217"/>
        <v>#DIV/0!</v>
      </c>
      <c r="ER118" s="51">
        <f t="shared" si="218"/>
        <v>100</v>
      </c>
      <c r="ES118" s="51">
        <f t="shared" si="219"/>
        <v>0</v>
      </c>
    </row>
    <row r="119" spans="1:149" x14ac:dyDescent="0.45">
      <c r="A119" s="78" t="s">
        <v>1120</v>
      </c>
      <c r="B119" s="174" t="s">
        <v>871</v>
      </c>
      <c r="C119" s="51" t="s">
        <v>3591</v>
      </c>
      <c r="D119" s="147" t="s">
        <v>3629</v>
      </c>
      <c r="E119" s="51" t="s">
        <v>1121</v>
      </c>
      <c r="F119" s="78" t="s">
        <v>1109</v>
      </c>
      <c r="G119" s="72" t="s">
        <v>3363</v>
      </c>
      <c r="H119" s="51" t="s">
        <v>1100</v>
      </c>
      <c r="I119" s="78">
        <v>6</v>
      </c>
      <c r="J119" s="300">
        <v>2000</v>
      </c>
      <c r="L119" s="300">
        <v>1450</v>
      </c>
      <c r="P119" s="72" t="s">
        <v>1374</v>
      </c>
      <c r="U119" s="72"/>
      <c r="AA119" s="195"/>
      <c r="AB119" s="195"/>
      <c r="AC119" s="195"/>
      <c r="AD119" s="72"/>
      <c r="AE119" s="316">
        <v>0</v>
      </c>
      <c r="AF119" s="195"/>
      <c r="AG119" s="195">
        <v>1</v>
      </c>
      <c r="AH119" s="72"/>
      <c r="AQ119" s="174" t="s">
        <v>824</v>
      </c>
      <c r="AR119" s="53">
        <v>4.5270000000000001</v>
      </c>
      <c r="AS119" s="53">
        <v>66.3</v>
      </c>
      <c r="AV119" s="48">
        <v>20000</v>
      </c>
      <c r="AW119" s="54">
        <v>0</v>
      </c>
      <c r="AY119" s="48">
        <v>1326000</v>
      </c>
      <c r="AZ119" s="49">
        <v>13326.135073606301</v>
      </c>
      <c r="BB119" s="80" t="s">
        <v>722</v>
      </c>
      <c r="BC119" s="270" t="s">
        <v>1126</v>
      </c>
      <c r="BD119" s="72">
        <v>68.626900000000006</v>
      </c>
      <c r="BH119" s="72">
        <v>20.126999999999999</v>
      </c>
      <c r="BZ119" s="72">
        <v>10.226100000000001</v>
      </c>
      <c r="CF119" s="72"/>
      <c r="CG119" s="72"/>
      <c r="CH119" s="72"/>
      <c r="CI119" s="72"/>
      <c r="CJ119" s="72"/>
      <c r="CK119" s="72"/>
      <c r="CL119" s="72"/>
      <c r="CM119" s="72"/>
      <c r="CN119" s="72"/>
      <c r="CO119" s="72"/>
      <c r="CP119" s="72"/>
      <c r="CQ119" s="72"/>
      <c r="CR119" s="72"/>
      <c r="CS119" s="72"/>
      <c r="CT119" s="72"/>
      <c r="CU119" s="72"/>
      <c r="CV119" s="72"/>
      <c r="CW119" s="72"/>
      <c r="CX119" s="72"/>
      <c r="CY119" s="72"/>
      <c r="CZ119" s="72"/>
      <c r="DA119" s="72"/>
      <c r="DB119" s="72"/>
      <c r="DC119" s="72"/>
      <c r="DD119" s="72"/>
      <c r="DE119" s="72"/>
      <c r="DF119" s="72"/>
      <c r="DG119" s="72"/>
      <c r="DH119" s="51">
        <f t="shared" si="220"/>
        <v>98.98</v>
      </c>
      <c r="DJ119" s="77">
        <f t="shared" si="197"/>
        <v>1.019999999999996</v>
      </c>
      <c r="DL119" s="51" t="s">
        <v>827</v>
      </c>
      <c r="DO119" s="358">
        <v>0.49</v>
      </c>
      <c r="DP119" s="72"/>
      <c r="DQ119" s="374">
        <v>0.53</v>
      </c>
      <c r="DU119" s="52"/>
      <c r="DX119" s="75">
        <f t="shared" si="198"/>
        <v>69.334107900585991</v>
      </c>
      <c r="DY119" s="51">
        <f t="shared" si="199"/>
        <v>0</v>
      </c>
      <c r="DZ119" s="75">
        <f t="shared" si="200"/>
        <v>0</v>
      </c>
      <c r="EA119" s="51" t="e">
        <f t="shared" si="201"/>
        <v>#DIV/0!</v>
      </c>
      <c r="EB119" s="75">
        <f t="shared" si="202"/>
        <v>20.334410992119619</v>
      </c>
      <c r="EC119" s="51">
        <f t="shared" si="203"/>
        <v>0</v>
      </c>
      <c r="ED119" s="75">
        <f t="shared" si="204"/>
        <v>0</v>
      </c>
      <c r="EE119" s="51" t="e">
        <f t="shared" si="205"/>
        <v>#DIV/0!</v>
      </c>
      <c r="EF119" s="75">
        <f t="shared" si="206"/>
        <v>0</v>
      </c>
      <c r="EG119" s="51" t="e">
        <f t="shared" si="207"/>
        <v>#DIV/0!</v>
      </c>
      <c r="EH119" s="75">
        <f t="shared" si="208"/>
        <v>0</v>
      </c>
      <c r="EI119" s="51" t="e">
        <f t="shared" si="209"/>
        <v>#DIV/0!</v>
      </c>
      <c r="EJ119" s="75">
        <f t="shared" si="210"/>
        <v>0</v>
      </c>
      <c r="EK119" s="51" t="e">
        <f t="shared" si="211"/>
        <v>#DIV/0!</v>
      </c>
      <c r="EL119" s="75">
        <f t="shared" si="212"/>
        <v>10.331481107294403</v>
      </c>
      <c r="EM119" s="51">
        <f t="shared" si="213"/>
        <v>0</v>
      </c>
      <c r="EN119" s="75">
        <f t="shared" si="214"/>
        <v>0</v>
      </c>
      <c r="EO119" s="51" t="e">
        <f t="shared" si="215"/>
        <v>#DIV/0!</v>
      </c>
      <c r="EP119" s="75">
        <f t="shared" si="216"/>
        <v>0</v>
      </c>
      <c r="EQ119" s="51" t="e">
        <f t="shared" si="217"/>
        <v>#DIV/0!</v>
      </c>
      <c r="ER119" s="51">
        <f t="shared" si="218"/>
        <v>100</v>
      </c>
      <c r="ES119" s="51">
        <f t="shared" si="219"/>
        <v>0</v>
      </c>
    </row>
    <row r="120" spans="1:149" x14ac:dyDescent="0.45">
      <c r="A120" s="78" t="s">
        <v>1120</v>
      </c>
      <c r="B120" s="174" t="s">
        <v>871</v>
      </c>
      <c r="C120" s="51" t="s">
        <v>3591</v>
      </c>
      <c r="D120" s="147" t="s">
        <v>3629</v>
      </c>
      <c r="E120" s="51" t="s">
        <v>1121</v>
      </c>
      <c r="F120" s="78" t="s">
        <v>1110</v>
      </c>
      <c r="G120" s="72" t="s">
        <v>3363</v>
      </c>
      <c r="H120" s="51" t="s">
        <v>1100</v>
      </c>
      <c r="I120" s="78">
        <v>1.6666700000000001</v>
      </c>
      <c r="J120" s="300">
        <v>2000</v>
      </c>
      <c r="L120" s="300">
        <v>1525</v>
      </c>
      <c r="P120" s="72" t="s">
        <v>1374</v>
      </c>
      <c r="U120" s="72"/>
      <c r="AA120" s="195"/>
      <c r="AB120" s="195"/>
      <c r="AC120" s="195"/>
      <c r="AD120" s="72"/>
      <c r="AE120" s="316">
        <v>0</v>
      </c>
      <c r="AF120" s="195"/>
      <c r="AG120" s="195">
        <v>1</v>
      </c>
      <c r="AH120" s="72"/>
      <c r="AQ120" s="174" t="s">
        <v>824</v>
      </c>
      <c r="AR120" s="53">
        <v>4.3579999999999997</v>
      </c>
      <c r="AS120" s="53">
        <v>56.71</v>
      </c>
      <c r="AV120" s="48">
        <v>20000</v>
      </c>
      <c r="AW120" s="54">
        <v>0</v>
      </c>
      <c r="AY120" s="48">
        <v>1134200</v>
      </c>
      <c r="AZ120" s="49">
        <v>11398.568929475314</v>
      </c>
      <c r="BB120" s="80" t="s">
        <v>722</v>
      </c>
      <c r="BC120" s="270" t="s">
        <v>1126</v>
      </c>
      <c r="BD120" s="72">
        <v>68.190100000000001</v>
      </c>
      <c r="BH120" s="72">
        <v>19.998899999999999</v>
      </c>
      <c r="BZ120" s="72">
        <v>10.161</v>
      </c>
      <c r="CF120" s="72"/>
      <c r="CG120" s="72"/>
      <c r="CH120" s="72"/>
      <c r="CI120" s="72"/>
      <c r="CJ120" s="72"/>
      <c r="CK120" s="72"/>
      <c r="CL120" s="72"/>
      <c r="CM120" s="72"/>
      <c r="CN120" s="72"/>
      <c r="CO120" s="72"/>
      <c r="CP120" s="72"/>
      <c r="CQ120" s="72"/>
      <c r="CR120" s="72"/>
      <c r="CS120" s="72"/>
      <c r="CT120" s="72"/>
      <c r="CU120" s="72"/>
      <c r="CV120" s="72"/>
      <c r="CW120" s="72"/>
      <c r="CX120" s="72"/>
      <c r="CY120" s="72"/>
      <c r="CZ120" s="72"/>
      <c r="DA120" s="72"/>
      <c r="DB120" s="72"/>
      <c r="DC120" s="72"/>
      <c r="DD120" s="72"/>
      <c r="DE120" s="72"/>
      <c r="DF120" s="72"/>
      <c r="DG120" s="72"/>
      <c r="DH120" s="51">
        <f t="shared" si="220"/>
        <v>98.35</v>
      </c>
      <c r="DJ120" s="77">
        <f t="shared" si="197"/>
        <v>1.6500000000000057</v>
      </c>
      <c r="DL120" s="51" t="s">
        <v>827</v>
      </c>
      <c r="DO120" s="358">
        <v>0.42</v>
      </c>
      <c r="DP120" s="72"/>
      <c r="DQ120" s="374">
        <v>1.23</v>
      </c>
      <c r="DU120" s="52"/>
      <c r="DX120" s="75">
        <f t="shared" si="198"/>
        <v>69.334112862226746</v>
      </c>
      <c r="DY120" s="51">
        <f t="shared" si="199"/>
        <v>0</v>
      </c>
      <c r="DZ120" s="75">
        <f t="shared" si="200"/>
        <v>0</v>
      </c>
      <c r="EA120" s="51" t="e">
        <f t="shared" si="201"/>
        <v>#DIV/0!</v>
      </c>
      <c r="EB120" s="75">
        <f t="shared" si="202"/>
        <v>20.33441789527199</v>
      </c>
      <c r="EC120" s="51">
        <f t="shared" si="203"/>
        <v>0</v>
      </c>
      <c r="ED120" s="75">
        <f t="shared" si="204"/>
        <v>0</v>
      </c>
      <c r="EE120" s="51" t="e">
        <f t="shared" si="205"/>
        <v>#DIV/0!</v>
      </c>
      <c r="EF120" s="75">
        <f t="shared" si="206"/>
        <v>0</v>
      </c>
      <c r="EG120" s="51" t="e">
        <f t="shared" si="207"/>
        <v>#DIV/0!</v>
      </c>
      <c r="EH120" s="75">
        <f t="shared" si="208"/>
        <v>0</v>
      </c>
      <c r="EI120" s="51" t="e">
        <f t="shared" si="209"/>
        <v>#DIV/0!</v>
      </c>
      <c r="EJ120" s="75">
        <f t="shared" si="210"/>
        <v>0</v>
      </c>
      <c r="EK120" s="51" t="e">
        <f t="shared" si="211"/>
        <v>#DIV/0!</v>
      </c>
      <c r="EL120" s="75">
        <f t="shared" si="212"/>
        <v>10.331469242501271</v>
      </c>
      <c r="EM120" s="51">
        <f t="shared" si="213"/>
        <v>0</v>
      </c>
      <c r="EN120" s="75">
        <f t="shared" si="214"/>
        <v>0</v>
      </c>
      <c r="EO120" s="51" t="e">
        <f t="shared" si="215"/>
        <v>#DIV/0!</v>
      </c>
      <c r="EP120" s="75">
        <f t="shared" si="216"/>
        <v>0</v>
      </c>
      <c r="EQ120" s="51" t="e">
        <f t="shared" si="217"/>
        <v>#DIV/0!</v>
      </c>
      <c r="ER120" s="51">
        <f t="shared" si="218"/>
        <v>100</v>
      </c>
      <c r="ES120" s="51">
        <f t="shared" si="219"/>
        <v>0</v>
      </c>
    </row>
    <row r="121" spans="1:149" x14ac:dyDescent="0.45">
      <c r="A121" s="78" t="s">
        <v>1120</v>
      </c>
      <c r="B121" s="174" t="s">
        <v>871</v>
      </c>
      <c r="C121" s="51" t="s">
        <v>3591</v>
      </c>
      <c r="D121" s="147" t="s">
        <v>3629</v>
      </c>
      <c r="E121" s="51" t="s">
        <v>1121</v>
      </c>
      <c r="F121" s="78" t="s">
        <v>1111</v>
      </c>
      <c r="G121" s="72" t="s">
        <v>3363</v>
      </c>
      <c r="H121" s="51" t="s">
        <v>1100</v>
      </c>
      <c r="I121" s="78">
        <v>1</v>
      </c>
      <c r="J121" s="300">
        <v>2000</v>
      </c>
      <c r="L121" s="300">
        <v>1625</v>
      </c>
      <c r="P121" s="72" t="s">
        <v>1374</v>
      </c>
      <c r="U121" s="72"/>
      <c r="AA121" s="195"/>
      <c r="AB121" s="195"/>
      <c r="AC121" s="195"/>
      <c r="AD121" s="72"/>
      <c r="AE121" s="316">
        <v>0</v>
      </c>
      <c r="AF121" s="195"/>
      <c r="AG121" s="195">
        <v>1</v>
      </c>
      <c r="AH121" s="72"/>
      <c r="AQ121" s="174" t="s">
        <v>824</v>
      </c>
      <c r="AR121" s="53">
        <v>4.1509999999999998</v>
      </c>
      <c r="AS121" s="53">
        <v>46.86</v>
      </c>
      <c r="AV121" s="48">
        <v>20000</v>
      </c>
      <c r="AW121" s="54">
        <v>0</v>
      </c>
      <c r="AY121" s="48">
        <v>937200</v>
      </c>
      <c r="AZ121" s="49">
        <v>9418.7434321144992</v>
      </c>
      <c r="BB121" s="80" t="s">
        <v>722</v>
      </c>
      <c r="BC121" s="270" t="s">
        <v>1126</v>
      </c>
      <c r="BD121" s="72">
        <v>68.370400000000004</v>
      </c>
      <c r="BH121" s="72">
        <v>20.0518</v>
      </c>
      <c r="BZ121" s="72">
        <v>10.187799999999999</v>
      </c>
      <c r="CF121" s="72"/>
      <c r="CG121" s="72"/>
      <c r="CH121" s="72"/>
      <c r="CI121" s="72"/>
      <c r="CJ121" s="72"/>
      <c r="CK121" s="72"/>
      <c r="CL121" s="72"/>
      <c r="CM121" s="72"/>
      <c r="CN121" s="72"/>
      <c r="CO121" s="72"/>
      <c r="CP121" s="72"/>
      <c r="CQ121" s="72"/>
      <c r="CR121" s="72"/>
      <c r="CS121" s="72"/>
      <c r="CT121" s="72"/>
      <c r="CU121" s="72"/>
      <c r="CV121" s="72"/>
      <c r="CW121" s="72"/>
      <c r="CX121" s="72"/>
      <c r="CY121" s="72"/>
      <c r="CZ121" s="72"/>
      <c r="DA121" s="72"/>
      <c r="DB121" s="72"/>
      <c r="DC121" s="72"/>
      <c r="DD121" s="72"/>
      <c r="DE121" s="72"/>
      <c r="DF121" s="72"/>
      <c r="DG121" s="72"/>
      <c r="DH121" s="51">
        <f t="shared" si="220"/>
        <v>98.61</v>
      </c>
      <c r="DJ121" s="77">
        <f t="shared" si="197"/>
        <v>1.3900000000000006</v>
      </c>
      <c r="DL121" s="51" t="s">
        <v>827</v>
      </c>
      <c r="DO121" s="358">
        <v>0.28000000000000003</v>
      </c>
      <c r="DP121" s="72"/>
      <c r="DQ121" s="374">
        <v>1.1100000000000001</v>
      </c>
      <c r="DU121" s="52"/>
      <c r="DX121" s="75">
        <f t="shared" si="198"/>
        <v>69.334144610080116</v>
      </c>
      <c r="DY121" s="51">
        <f t="shared" si="199"/>
        <v>0</v>
      </c>
      <c r="DZ121" s="75">
        <f t="shared" si="200"/>
        <v>0</v>
      </c>
      <c r="EA121" s="51" t="e">
        <f t="shared" si="201"/>
        <v>#DIV/0!</v>
      </c>
      <c r="EB121" s="75">
        <f t="shared" si="202"/>
        <v>20.334448838860155</v>
      </c>
      <c r="EC121" s="51">
        <f t="shared" si="203"/>
        <v>0</v>
      </c>
      <c r="ED121" s="75">
        <f t="shared" si="204"/>
        <v>0</v>
      </c>
      <c r="EE121" s="51" t="e">
        <f t="shared" si="205"/>
        <v>#DIV/0!</v>
      </c>
      <c r="EF121" s="75">
        <f t="shared" si="206"/>
        <v>0</v>
      </c>
      <c r="EG121" s="51" t="e">
        <f t="shared" si="207"/>
        <v>#DIV/0!</v>
      </c>
      <c r="EH121" s="75">
        <f t="shared" si="208"/>
        <v>0</v>
      </c>
      <c r="EI121" s="51" t="e">
        <f t="shared" si="209"/>
        <v>#DIV/0!</v>
      </c>
      <c r="EJ121" s="75">
        <f t="shared" si="210"/>
        <v>0</v>
      </c>
      <c r="EK121" s="51" t="e">
        <f t="shared" si="211"/>
        <v>#DIV/0!</v>
      </c>
      <c r="EL121" s="75">
        <f t="shared" si="212"/>
        <v>10.331406551059729</v>
      </c>
      <c r="EM121" s="51">
        <f t="shared" si="213"/>
        <v>0</v>
      </c>
      <c r="EN121" s="75">
        <f t="shared" si="214"/>
        <v>0</v>
      </c>
      <c r="EO121" s="51" t="e">
        <f t="shared" si="215"/>
        <v>#DIV/0!</v>
      </c>
      <c r="EP121" s="75">
        <f t="shared" si="216"/>
        <v>0</v>
      </c>
      <c r="EQ121" s="51" t="e">
        <f t="shared" si="217"/>
        <v>#DIV/0!</v>
      </c>
      <c r="ER121" s="51">
        <f t="shared" si="218"/>
        <v>100</v>
      </c>
      <c r="ES121" s="51">
        <f t="shared" si="219"/>
        <v>0</v>
      </c>
    </row>
    <row r="122" spans="1:149" x14ac:dyDescent="0.45">
      <c r="A122" s="78" t="s">
        <v>1120</v>
      </c>
      <c r="B122" s="174" t="s">
        <v>871</v>
      </c>
      <c r="C122" s="51" t="s">
        <v>3591</v>
      </c>
      <c r="D122" s="147" t="s">
        <v>3629</v>
      </c>
      <c r="E122" s="51" t="s">
        <v>1121</v>
      </c>
      <c r="F122" s="78" t="s">
        <v>1112</v>
      </c>
      <c r="G122" s="72" t="s">
        <v>3363</v>
      </c>
      <c r="H122" s="51" t="s">
        <v>1100</v>
      </c>
      <c r="I122" s="78">
        <v>1</v>
      </c>
      <c r="J122" s="300">
        <v>2500</v>
      </c>
      <c r="L122" s="300">
        <v>1450</v>
      </c>
      <c r="P122" s="72" t="s">
        <v>1374</v>
      </c>
      <c r="U122" s="72"/>
      <c r="AA122" s="195"/>
      <c r="AB122" s="195"/>
      <c r="AC122" s="195"/>
      <c r="AD122" s="72"/>
      <c r="AE122" s="316">
        <v>0</v>
      </c>
      <c r="AF122" s="195"/>
      <c r="AG122" s="195">
        <v>1</v>
      </c>
      <c r="AH122" s="72"/>
      <c r="AQ122" s="174" t="s">
        <v>824</v>
      </c>
      <c r="AR122" s="53">
        <v>7.1580000000000004</v>
      </c>
      <c r="AS122" s="53">
        <v>174.2</v>
      </c>
      <c r="AV122" s="48">
        <v>25000</v>
      </c>
      <c r="AW122" s="54">
        <v>0</v>
      </c>
      <c r="AY122" s="48">
        <v>4355000</v>
      </c>
      <c r="AZ122" s="49">
        <v>43689.137734681834</v>
      </c>
      <c r="BB122" s="80" t="s">
        <v>722</v>
      </c>
      <c r="BC122" s="270" t="s">
        <v>1126</v>
      </c>
      <c r="BD122" s="72">
        <v>67.954400000000007</v>
      </c>
      <c r="BH122" s="72">
        <v>19.9298</v>
      </c>
      <c r="BZ122" s="72">
        <v>10.1258</v>
      </c>
      <c r="CF122" s="72"/>
      <c r="CG122" s="72"/>
      <c r="CH122" s="72"/>
      <c r="CI122" s="72"/>
      <c r="CJ122" s="72"/>
      <c r="CK122" s="72"/>
      <c r="CL122" s="72"/>
      <c r="CM122" s="72"/>
      <c r="CN122" s="72"/>
      <c r="CO122" s="72"/>
      <c r="CP122" s="72"/>
      <c r="CQ122" s="72"/>
      <c r="CR122" s="72"/>
      <c r="CS122" s="72"/>
      <c r="CT122" s="72"/>
      <c r="CU122" s="72"/>
      <c r="CV122" s="72"/>
      <c r="CW122" s="72"/>
      <c r="CX122" s="72"/>
      <c r="CY122" s="72"/>
      <c r="CZ122" s="72"/>
      <c r="DA122" s="72"/>
      <c r="DB122" s="72"/>
      <c r="DC122" s="72"/>
      <c r="DD122" s="72"/>
      <c r="DE122" s="72"/>
      <c r="DF122" s="72"/>
      <c r="DG122" s="72"/>
      <c r="DH122" s="51">
        <f t="shared" si="220"/>
        <v>98.01</v>
      </c>
      <c r="DJ122" s="77">
        <f t="shared" si="197"/>
        <v>1.9899999999999949</v>
      </c>
      <c r="DL122" s="51" t="s">
        <v>827</v>
      </c>
      <c r="DO122" s="358">
        <v>0.34</v>
      </c>
      <c r="DP122" s="72"/>
      <c r="DQ122" s="374">
        <v>1.65</v>
      </c>
      <c r="DU122" s="52"/>
      <c r="DX122" s="75">
        <f t="shared" si="198"/>
        <v>69.334149576573822</v>
      </c>
      <c r="DY122" s="51">
        <f t="shared" si="199"/>
        <v>0</v>
      </c>
      <c r="DZ122" s="75">
        <f t="shared" si="200"/>
        <v>0</v>
      </c>
      <c r="EA122" s="51" t="e">
        <f t="shared" si="201"/>
        <v>#DIV/0!</v>
      </c>
      <c r="EB122" s="75">
        <f t="shared" si="202"/>
        <v>20.334455667789001</v>
      </c>
      <c r="EC122" s="51">
        <f t="shared" si="203"/>
        <v>0</v>
      </c>
      <c r="ED122" s="75">
        <f t="shared" si="204"/>
        <v>0</v>
      </c>
      <c r="EE122" s="51" t="e">
        <f t="shared" si="205"/>
        <v>#DIV/0!</v>
      </c>
      <c r="EF122" s="75">
        <f t="shared" si="206"/>
        <v>0</v>
      </c>
      <c r="EG122" s="51" t="e">
        <f t="shared" si="207"/>
        <v>#DIV/0!</v>
      </c>
      <c r="EH122" s="75">
        <f t="shared" si="208"/>
        <v>0</v>
      </c>
      <c r="EI122" s="51" t="e">
        <f t="shared" si="209"/>
        <v>#DIV/0!</v>
      </c>
      <c r="EJ122" s="75">
        <f t="shared" si="210"/>
        <v>0</v>
      </c>
      <c r="EK122" s="51" t="e">
        <f t="shared" si="211"/>
        <v>#DIV/0!</v>
      </c>
      <c r="EL122" s="75">
        <f t="shared" si="212"/>
        <v>10.331394755637181</v>
      </c>
      <c r="EM122" s="51">
        <f t="shared" si="213"/>
        <v>0</v>
      </c>
      <c r="EN122" s="75">
        <f t="shared" si="214"/>
        <v>0</v>
      </c>
      <c r="EO122" s="51" t="e">
        <f t="shared" si="215"/>
        <v>#DIV/0!</v>
      </c>
      <c r="EP122" s="75">
        <f t="shared" si="216"/>
        <v>0</v>
      </c>
      <c r="EQ122" s="51" t="e">
        <f t="shared" si="217"/>
        <v>#DIV/0!</v>
      </c>
      <c r="ER122" s="51">
        <f t="shared" si="218"/>
        <v>100</v>
      </c>
      <c r="ES122" s="51">
        <f t="shared" si="219"/>
        <v>0</v>
      </c>
    </row>
    <row r="123" spans="1:149" x14ac:dyDescent="0.45">
      <c r="A123" s="78" t="s">
        <v>1120</v>
      </c>
      <c r="B123" s="174" t="s">
        <v>871</v>
      </c>
      <c r="C123" s="51" t="s">
        <v>3591</v>
      </c>
      <c r="D123" s="147" t="s">
        <v>3629</v>
      </c>
      <c r="E123" s="51" t="s">
        <v>1121</v>
      </c>
      <c r="F123" s="78" t="s">
        <v>1113</v>
      </c>
      <c r="G123" s="72" t="s">
        <v>3363</v>
      </c>
      <c r="H123" s="51" t="s">
        <v>1100</v>
      </c>
      <c r="I123" s="78">
        <v>1.0833299999999999</v>
      </c>
      <c r="J123" s="300">
        <v>2500</v>
      </c>
      <c r="L123" s="300">
        <v>1525</v>
      </c>
      <c r="P123" s="72" t="s">
        <v>1374</v>
      </c>
      <c r="U123" s="72"/>
      <c r="AA123" s="195"/>
      <c r="AB123" s="195"/>
      <c r="AC123" s="195"/>
      <c r="AD123" s="72"/>
      <c r="AE123" s="316">
        <v>0</v>
      </c>
      <c r="AF123" s="195"/>
      <c r="AG123" s="195">
        <v>1</v>
      </c>
      <c r="AH123" s="72"/>
      <c r="AQ123" s="174" t="s">
        <v>824</v>
      </c>
      <c r="AR123" s="53">
        <v>6.7670000000000003</v>
      </c>
      <c r="AS123" s="53">
        <v>143.80000000000001</v>
      </c>
      <c r="AV123" s="48">
        <v>25000</v>
      </c>
      <c r="AW123" s="54">
        <v>0</v>
      </c>
      <c r="AY123" s="48">
        <v>3595000.0000000005</v>
      </c>
      <c r="AZ123" s="49">
        <v>36064.856522659291</v>
      </c>
      <c r="BB123" s="80" t="s">
        <v>722</v>
      </c>
      <c r="BC123" s="270" t="s">
        <v>1126</v>
      </c>
      <c r="BD123" s="72">
        <v>67.989000000000004</v>
      </c>
      <c r="BH123" s="72">
        <v>19.939900000000002</v>
      </c>
      <c r="BZ123" s="72">
        <v>10.131</v>
      </c>
      <c r="CF123" s="72"/>
      <c r="CG123" s="72"/>
      <c r="CH123" s="72"/>
      <c r="CI123" s="72"/>
      <c r="CJ123" s="72"/>
      <c r="CK123" s="72"/>
      <c r="CL123" s="72"/>
      <c r="CM123" s="72"/>
      <c r="CN123" s="72"/>
      <c r="CO123" s="72"/>
      <c r="CP123" s="72"/>
      <c r="CQ123" s="72"/>
      <c r="CR123" s="72"/>
      <c r="CS123" s="72"/>
      <c r="CT123" s="72"/>
      <c r="CU123" s="72"/>
      <c r="CV123" s="72"/>
      <c r="CW123" s="72"/>
      <c r="CX123" s="72"/>
      <c r="CY123" s="72"/>
      <c r="CZ123" s="72"/>
      <c r="DA123" s="72"/>
      <c r="DB123" s="72"/>
      <c r="DC123" s="72"/>
      <c r="DD123" s="72"/>
      <c r="DE123" s="72"/>
      <c r="DF123" s="72"/>
      <c r="DG123" s="72"/>
      <c r="DH123" s="51">
        <f t="shared" si="220"/>
        <v>98.059899999999999</v>
      </c>
      <c r="DJ123" s="77">
        <f t="shared" si="197"/>
        <v>1.940100000000001</v>
      </c>
      <c r="DL123" s="51" t="s">
        <v>827</v>
      </c>
      <c r="DO123" s="358">
        <v>0.44</v>
      </c>
      <c r="DP123" s="72"/>
      <c r="DQ123" s="374">
        <v>1.5</v>
      </c>
      <c r="DU123" s="52"/>
      <c r="DX123" s="75">
        <f t="shared" si="198"/>
        <v>69.334151880636227</v>
      </c>
      <c r="DY123" s="51">
        <f t="shared" si="199"/>
        <v>0</v>
      </c>
      <c r="DZ123" s="75">
        <f t="shared" si="200"/>
        <v>0</v>
      </c>
      <c r="EA123" s="51" t="e">
        <f t="shared" si="201"/>
        <v>#DIV/0!</v>
      </c>
      <c r="EB123" s="75">
        <f t="shared" si="202"/>
        <v>20.334407846632519</v>
      </c>
      <c r="EC123" s="51">
        <f t="shared" si="203"/>
        <v>0</v>
      </c>
      <c r="ED123" s="75">
        <f t="shared" si="204"/>
        <v>0</v>
      </c>
      <c r="EE123" s="51" t="e">
        <f t="shared" si="205"/>
        <v>#DIV/0!</v>
      </c>
      <c r="EF123" s="75">
        <f t="shared" si="206"/>
        <v>0</v>
      </c>
      <c r="EG123" s="51" t="e">
        <f t="shared" si="207"/>
        <v>#DIV/0!</v>
      </c>
      <c r="EH123" s="75">
        <f t="shared" si="208"/>
        <v>0</v>
      </c>
      <c r="EI123" s="51" t="e">
        <f t="shared" si="209"/>
        <v>#DIV/0!</v>
      </c>
      <c r="EJ123" s="75">
        <f t="shared" si="210"/>
        <v>0</v>
      </c>
      <c r="EK123" s="51" t="e">
        <f t="shared" si="211"/>
        <v>#DIV/0!</v>
      </c>
      <c r="EL123" s="75">
        <f t="shared" si="212"/>
        <v>10.33144027273126</v>
      </c>
      <c r="EM123" s="51">
        <f t="shared" si="213"/>
        <v>0</v>
      </c>
      <c r="EN123" s="75">
        <f t="shared" si="214"/>
        <v>0</v>
      </c>
      <c r="EO123" s="51" t="e">
        <f t="shared" si="215"/>
        <v>#DIV/0!</v>
      </c>
      <c r="EP123" s="75">
        <f t="shared" si="216"/>
        <v>0</v>
      </c>
      <c r="EQ123" s="51" t="e">
        <f t="shared" si="217"/>
        <v>#DIV/0!</v>
      </c>
      <c r="ER123" s="51">
        <f t="shared" si="218"/>
        <v>100</v>
      </c>
      <c r="ES123" s="51">
        <f t="shared" si="219"/>
        <v>0</v>
      </c>
    </row>
    <row r="124" spans="1:149" x14ac:dyDescent="0.45">
      <c r="A124" s="78" t="s">
        <v>1120</v>
      </c>
      <c r="B124" s="174" t="s">
        <v>871</v>
      </c>
      <c r="C124" s="51" t="s">
        <v>3591</v>
      </c>
      <c r="D124" s="147" t="s">
        <v>3629</v>
      </c>
      <c r="E124" s="51" t="s">
        <v>1121</v>
      </c>
      <c r="F124" s="78" t="s">
        <v>1114</v>
      </c>
      <c r="G124" s="72" t="s">
        <v>3363</v>
      </c>
      <c r="H124" s="51" t="s">
        <v>1100</v>
      </c>
      <c r="I124" s="78">
        <v>1</v>
      </c>
      <c r="J124" s="300">
        <v>2500</v>
      </c>
      <c r="L124" s="300">
        <v>1625</v>
      </c>
      <c r="P124" s="72" t="s">
        <v>1374</v>
      </c>
      <c r="U124" s="72"/>
      <c r="AA124" s="195"/>
      <c r="AB124" s="195"/>
      <c r="AC124" s="195"/>
      <c r="AD124" s="72"/>
      <c r="AE124" s="316">
        <v>0</v>
      </c>
      <c r="AF124" s="195"/>
      <c r="AG124" s="195">
        <v>1</v>
      </c>
      <c r="AH124" s="72"/>
      <c r="AQ124" s="174" t="s">
        <v>824</v>
      </c>
      <c r="AR124" s="53">
        <v>6.3049999999999997</v>
      </c>
      <c r="AS124" s="53">
        <v>113.8</v>
      </c>
      <c r="AV124" s="48">
        <v>25000</v>
      </c>
      <c r="AW124" s="54">
        <v>0</v>
      </c>
      <c r="AY124" s="48">
        <v>2845000</v>
      </c>
      <c r="AZ124" s="49">
        <v>28540.894800268612</v>
      </c>
      <c r="BB124" s="80" t="s">
        <v>722</v>
      </c>
      <c r="BC124" s="270" t="s">
        <v>1126</v>
      </c>
      <c r="BD124" s="72">
        <v>67.891999999999996</v>
      </c>
      <c r="BH124" s="72">
        <v>19.9115</v>
      </c>
      <c r="BZ124" s="72">
        <v>10.1165</v>
      </c>
      <c r="CF124" s="72"/>
      <c r="CG124" s="72"/>
      <c r="CH124" s="72"/>
      <c r="CI124" s="72"/>
      <c r="CJ124" s="72"/>
      <c r="CK124" s="72"/>
      <c r="CL124" s="72"/>
      <c r="CM124" s="72"/>
      <c r="CN124" s="72"/>
      <c r="CO124" s="72"/>
      <c r="CP124" s="72"/>
      <c r="CQ124" s="72"/>
      <c r="CR124" s="72"/>
      <c r="CS124" s="72"/>
      <c r="CT124" s="72"/>
      <c r="CU124" s="72"/>
      <c r="CV124" s="72"/>
      <c r="CW124" s="72"/>
      <c r="CX124" s="72"/>
      <c r="CY124" s="72"/>
      <c r="CZ124" s="72"/>
      <c r="DA124" s="72"/>
      <c r="DB124" s="72"/>
      <c r="DC124" s="72"/>
      <c r="DD124" s="72"/>
      <c r="DE124" s="72"/>
      <c r="DF124" s="72"/>
      <c r="DG124" s="72"/>
      <c r="DH124" s="51">
        <f t="shared" si="220"/>
        <v>97.92</v>
      </c>
      <c r="DJ124" s="77">
        <f t="shared" si="197"/>
        <v>2.0799999999999983</v>
      </c>
      <c r="DL124" s="51" t="s">
        <v>827</v>
      </c>
      <c r="DO124" s="358">
        <v>0.56000000000000005</v>
      </c>
      <c r="DP124" s="72"/>
      <c r="DQ124" s="374">
        <v>1.52</v>
      </c>
      <c r="DU124" s="52"/>
      <c r="DX124" s="75">
        <f t="shared" si="198"/>
        <v>69.334150326797385</v>
      </c>
      <c r="DY124" s="51">
        <f t="shared" si="199"/>
        <v>0</v>
      </c>
      <c r="DZ124" s="75">
        <f t="shared" si="200"/>
        <v>0</v>
      </c>
      <c r="EA124" s="51" t="e">
        <f t="shared" si="201"/>
        <v>#DIV/0!</v>
      </c>
      <c r="EB124" s="75">
        <f t="shared" si="202"/>
        <v>20.334456699346404</v>
      </c>
      <c r="EC124" s="51">
        <f t="shared" si="203"/>
        <v>0</v>
      </c>
      <c r="ED124" s="75">
        <f t="shared" si="204"/>
        <v>0</v>
      </c>
      <c r="EE124" s="51" t="e">
        <f t="shared" si="205"/>
        <v>#DIV/0!</v>
      </c>
      <c r="EF124" s="75">
        <f t="shared" si="206"/>
        <v>0</v>
      </c>
      <c r="EG124" s="51" t="e">
        <f t="shared" si="207"/>
        <v>#DIV/0!</v>
      </c>
      <c r="EH124" s="75">
        <f t="shared" si="208"/>
        <v>0</v>
      </c>
      <c r="EI124" s="51" t="e">
        <f t="shared" si="209"/>
        <v>#DIV/0!</v>
      </c>
      <c r="EJ124" s="75">
        <f t="shared" si="210"/>
        <v>0</v>
      </c>
      <c r="EK124" s="51" t="e">
        <f t="shared" si="211"/>
        <v>#DIV/0!</v>
      </c>
      <c r="EL124" s="75">
        <f t="shared" si="212"/>
        <v>10.331392973856209</v>
      </c>
      <c r="EM124" s="51">
        <f t="shared" si="213"/>
        <v>0</v>
      </c>
      <c r="EN124" s="75">
        <f t="shared" si="214"/>
        <v>0</v>
      </c>
      <c r="EO124" s="51" t="e">
        <f t="shared" si="215"/>
        <v>#DIV/0!</v>
      </c>
      <c r="EP124" s="75">
        <f t="shared" si="216"/>
        <v>0</v>
      </c>
      <c r="EQ124" s="51" t="e">
        <f t="shared" si="217"/>
        <v>#DIV/0!</v>
      </c>
      <c r="ER124" s="51">
        <f t="shared" si="218"/>
        <v>100</v>
      </c>
      <c r="ES124" s="51">
        <f t="shared" si="219"/>
        <v>0</v>
      </c>
    </row>
    <row r="125" spans="1:149" x14ac:dyDescent="0.45">
      <c r="A125" s="78" t="s">
        <v>1120</v>
      </c>
      <c r="B125" s="174" t="s">
        <v>871</v>
      </c>
      <c r="C125" s="51" t="s">
        <v>3591</v>
      </c>
      <c r="D125" s="147" t="s">
        <v>3629</v>
      </c>
      <c r="E125" s="51" t="s">
        <v>1121</v>
      </c>
      <c r="F125" s="78" t="s">
        <v>1115</v>
      </c>
      <c r="G125" s="72" t="s">
        <v>3363</v>
      </c>
      <c r="H125" s="51" t="s">
        <v>1100</v>
      </c>
      <c r="I125" s="78">
        <v>1</v>
      </c>
      <c r="J125" s="300">
        <v>3000</v>
      </c>
      <c r="L125" s="300">
        <v>1450</v>
      </c>
      <c r="P125" s="72" t="s">
        <v>1374</v>
      </c>
      <c r="U125" s="72"/>
      <c r="AA125" s="195"/>
      <c r="AB125" s="195"/>
      <c r="AC125" s="195"/>
      <c r="AD125" s="72"/>
      <c r="AE125" s="316">
        <v>0</v>
      </c>
      <c r="AF125" s="195"/>
      <c r="AG125" s="195">
        <v>1</v>
      </c>
      <c r="AH125" s="72"/>
      <c r="AQ125" s="174" t="s">
        <v>824</v>
      </c>
      <c r="AR125" s="53">
        <v>11.3</v>
      </c>
      <c r="AS125" s="53">
        <v>444.3</v>
      </c>
      <c r="AV125" s="48">
        <v>30000</v>
      </c>
      <c r="AW125" s="54">
        <v>0</v>
      </c>
      <c r="AY125" s="48">
        <v>13329000</v>
      </c>
      <c r="AZ125" s="49">
        <v>133585.87161822166</v>
      </c>
      <c r="BB125" s="80" t="s">
        <v>722</v>
      </c>
      <c r="BC125" s="270" t="s">
        <v>1126</v>
      </c>
      <c r="BD125" s="72">
        <v>67.524500000000003</v>
      </c>
      <c r="BH125" s="72">
        <v>19.803699999999999</v>
      </c>
      <c r="BZ125" s="72">
        <v>10.0618</v>
      </c>
      <c r="CF125" s="72"/>
      <c r="CG125" s="72"/>
      <c r="CH125" s="72"/>
      <c r="CI125" s="72"/>
      <c r="CJ125" s="72"/>
      <c r="CK125" s="72"/>
      <c r="CL125" s="72"/>
      <c r="CM125" s="72"/>
      <c r="CN125" s="72"/>
      <c r="CO125" s="72"/>
      <c r="CP125" s="72"/>
      <c r="CQ125" s="72"/>
      <c r="CR125" s="72"/>
      <c r="CS125" s="72"/>
      <c r="CT125" s="72"/>
      <c r="CU125" s="72"/>
      <c r="CV125" s="72"/>
      <c r="CW125" s="72"/>
      <c r="CX125" s="72"/>
      <c r="CY125" s="72"/>
      <c r="CZ125" s="72"/>
      <c r="DA125" s="72"/>
      <c r="DB125" s="72"/>
      <c r="DC125" s="72"/>
      <c r="DD125" s="72"/>
      <c r="DE125" s="72"/>
      <c r="DF125" s="72"/>
      <c r="DG125" s="72"/>
      <c r="DH125" s="51">
        <f t="shared" si="220"/>
        <v>97.390000000000015</v>
      </c>
      <c r="DJ125" s="77">
        <f t="shared" si="197"/>
        <v>2.6099999999999852</v>
      </c>
      <c r="DL125" s="51" t="s">
        <v>827</v>
      </c>
      <c r="DO125" s="358">
        <v>0.67</v>
      </c>
      <c r="DP125" s="72"/>
      <c r="DQ125" s="374">
        <v>1.94</v>
      </c>
      <c r="DU125" s="52"/>
      <c r="DX125" s="75">
        <f t="shared" si="198"/>
        <v>69.33412054625731</v>
      </c>
      <c r="DY125" s="51">
        <f t="shared" si="199"/>
        <v>0</v>
      </c>
      <c r="DZ125" s="75">
        <f t="shared" si="200"/>
        <v>0</v>
      </c>
      <c r="EA125" s="51" t="e">
        <f t="shared" si="201"/>
        <v>#DIV/0!</v>
      </c>
      <c r="EB125" s="75">
        <f t="shared" si="202"/>
        <v>20.334428586097133</v>
      </c>
      <c r="EC125" s="51">
        <f t="shared" si="203"/>
        <v>0</v>
      </c>
      <c r="ED125" s="75">
        <f t="shared" si="204"/>
        <v>0</v>
      </c>
      <c r="EE125" s="51" t="e">
        <f t="shared" si="205"/>
        <v>#DIV/0!</v>
      </c>
      <c r="EF125" s="75">
        <f t="shared" si="206"/>
        <v>0</v>
      </c>
      <c r="EG125" s="51" t="e">
        <f t="shared" si="207"/>
        <v>#DIV/0!</v>
      </c>
      <c r="EH125" s="75">
        <f t="shared" si="208"/>
        <v>0</v>
      </c>
      <c r="EI125" s="51" t="e">
        <f t="shared" si="209"/>
        <v>#DIV/0!</v>
      </c>
      <c r="EJ125" s="75">
        <f t="shared" si="210"/>
        <v>0</v>
      </c>
      <c r="EK125" s="51" t="e">
        <f t="shared" si="211"/>
        <v>#DIV/0!</v>
      </c>
      <c r="EL125" s="75">
        <f t="shared" si="212"/>
        <v>10.331450867645547</v>
      </c>
      <c r="EM125" s="51">
        <f t="shared" si="213"/>
        <v>0</v>
      </c>
      <c r="EN125" s="75">
        <f t="shared" si="214"/>
        <v>0</v>
      </c>
      <c r="EO125" s="51" t="e">
        <f t="shared" si="215"/>
        <v>#DIV/0!</v>
      </c>
      <c r="EP125" s="75">
        <f t="shared" si="216"/>
        <v>0</v>
      </c>
      <c r="EQ125" s="51" t="e">
        <f t="shared" si="217"/>
        <v>#DIV/0!</v>
      </c>
      <c r="ER125" s="51">
        <f t="shared" si="218"/>
        <v>100</v>
      </c>
      <c r="ES125" s="51">
        <f t="shared" si="219"/>
        <v>0</v>
      </c>
    </row>
    <row r="126" spans="1:149" x14ac:dyDescent="0.45">
      <c r="A126" s="78" t="s">
        <v>1120</v>
      </c>
      <c r="B126" s="174" t="s">
        <v>871</v>
      </c>
      <c r="C126" s="51" t="s">
        <v>3591</v>
      </c>
      <c r="D126" s="147" t="s">
        <v>3629</v>
      </c>
      <c r="E126" s="51" t="s">
        <v>1121</v>
      </c>
      <c r="F126" s="78" t="s">
        <v>1116</v>
      </c>
      <c r="G126" s="72" t="s">
        <v>3363</v>
      </c>
      <c r="H126" s="51" t="s">
        <v>1100</v>
      </c>
      <c r="I126" s="78">
        <v>1.0833299999999999</v>
      </c>
      <c r="J126" s="300">
        <v>3000</v>
      </c>
      <c r="L126" s="300">
        <v>1450</v>
      </c>
      <c r="P126" s="72" t="s">
        <v>1374</v>
      </c>
      <c r="U126" s="72"/>
      <c r="AA126" s="195"/>
      <c r="AB126" s="195"/>
      <c r="AC126" s="195"/>
      <c r="AD126" s="72"/>
      <c r="AE126" s="316">
        <v>0</v>
      </c>
      <c r="AF126" s="195"/>
      <c r="AG126" s="195">
        <v>1</v>
      </c>
      <c r="AH126" s="72"/>
      <c r="AQ126" s="174" t="s">
        <v>824</v>
      </c>
      <c r="AR126" s="53">
        <v>11.3</v>
      </c>
      <c r="AS126" s="53">
        <v>444.3</v>
      </c>
      <c r="AV126" s="48">
        <v>30000</v>
      </c>
      <c r="AW126" s="54">
        <v>0</v>
      </c>
      <c r="AY126" s="48">
        <v>13329000</v>
      </c>
      <c r="AZ126" s="49">
        <v>133585.87161822166</v>
      </c>
      <c r="BB126" s="80" t="s">
        <v>722</v>
      </c>
      <c r="BC126" s="270" t="s">
        <v>1126</v>
      </c>
      <c r="BD126" s="72">
        <v>67.600800000000007</v>
      </c>
      <c r="BH126" s="72">
        <v>19.8261</v>
      </c>
      <c r="BZ126" s="72">
        <v>10.0732</v>
      </c>
      <c r="CF126" s="72"/>
      <c r="CG126" s="72"/>
      <c r="CH126" s="72"/>
      <c r="CI126" s="72"/>
      <c r="CJ126" s="72"/>
      <c r="CK126" s="72"/>
      <c r="CL126" s="72"/>
      <c r="CM126" s="72"/>
      <c r="CN126" s="72"/>
      <c r="CO126" s="72"/>
      <c r="CP126" s="72"/>
      <c r="CQ126" s="72"/>
      <c r="CR126" s="72"/>
      <c r="CS126" s="72"/>
      <c r="CT126" s="72"/>
      <c r="CU126" s="72"/>
      <c r="CV126" s="72"/>
      <c r="CW126" s="72"/>
      <c r="CX126" s="72"/>
      <c r="CY126" s="72"/>
      <c r="CZ126" s="72"/>
      <c r="DA126" s="72"/>
      <c r="DB126" s="72"/>
      <c r="DC126" s="72"/>
      <c r="DD126" s="72"/>
      <c r="DE126" s="72"/>
      <c r="DF126" s="72"/>
      <c r="DG126" s="72"/>
      <c r="DH126" s="51">
        <f t="shared" si="220"/>
        <v>97.500100000000003</v>
      </c>
      <c r="DJ126" s="77">
        <f t="shared" si="197"/>
        <v>2.4998999999999967</v>
      </c>
      <c r="DL126" s="51" t="s">
        <v>827</v>
      </c>
      <c r="DO126" s="358">
        <v>0.69</v>
      </c>
      <c r="DP126" s="72"/>
      <c r="DQ126" s="374">
        <v>1.81</v>
      </c>
      <c r="DU126" s="52"/>
      <c r="DX126" s="75">
        <f t="shared" si="198"/>
        <v>69.334082734274133</v>
      </c>
      <c r="DY126" s="51">
        <f t="shared" si="199"/>
        <v>0</v>
      </c>
      <c r="DZ126" s="75">
        <f t="shared" si="200"/>
        <v>0</v>
      </c>
      <c r="EA126" s="51" t="e">
        <f t="shared" si="201"/>
        <v>#DIV/0!</v>
      </c>
      <c r="EB126" s="75">
        <f t="shared" si="202"/>
        <v>20.33444068262494</v>
      </c>
      <c r="EC126" s="51">
        <f t="shared" si="203"/>
        <v>0</v>
      </c>
      <c r="ED126" s="75">
        <f t="shared" si="204"/>
        <v>0</v>
      </c>
      <c r="EE126" s="51" t="e">
        <f t="shared" si="205"/>
        <v>#DIV/0!</v>
      </c>
      <c r="EF126" s="75">
        <f t="shared" si="206"/>
        <v>0</v>
      </c>
      <c r="EG126" s="51" t="e">
        <f t="shared" si="207"/>
        <v>#DIV/0!</v>
      </c>
      <c r="EH126" s="75">
        <f t="shared" si="208"/>
        <v>0</v>
      </c>
      <c r="EI126" s="51" t="e">
        <f t="shared" si="209"/>
        <v>#DIV/0!</v>
      </c>
      <c r="EJ126" s="75">
        <f t="shared" si="210"/>
        <v>0</v>
      </c>
      <c r="EK126" s="51" t="e">
        <f t="shared" si="211"/>
        <v>#DIV/0!</v>
      </c>
      <c r="EL126" s="75">
        <f t="shared" si="212"/>
        <v>10.33147658310094</v>
      </c>
      <c r="EM126" s="51">
        <f t="shared" si="213"/>
        <v>0</v>
      </c>
      <c r="EN126" s="75">
        <f t="shared" si="214"/>
        <v>0</v>
      </c>
      <c r="EO126" s="51" t="e">
        <f t="shared" si="215"/>
        <v>#DIV/0!</v>
      </c>
      <c r="EP126" s="75">
        <f t="shared" si="216"/>
        <v>0</v>
      </c>
      <c r="EQ126" s="51" t="e">
        <f t="shared" si="217"/>
        <v>#DIV/0!</v>
      </c>
      <c r="ER126" s="51">
        <f t="shared" si="218"/>
        <v>100</v>
      </c>
      <c r="ES126" s="51">
        <f t="shared" si="219"/>
        <v>0</v>
      </c>
    </row>
    <row r="127" spans="1:149" x14ac:dyDescent="0.45">
      <c r="A127" s="78" t="s">
        <v>1120</v>
      </c>
      <c r="B127" s="174" t="s">
        <v>871</v>
      </c>
      <c r="C127" s="51" t="s">
        <v>3591</v>
      </c>
      <c r="D127" s="147" t="s">
        <v>3629</v>
      </c>
      <c r="E127" s="51" t="s">
        <v>1121</v>
      </c>
      <c r="F127" s="78" t="s">
        <v>1117</v>
      </c>
      <c r="G127" s="72" t="s">
        <v>3363</v>
      </c>
      <c r="H127" s="51" t="s">
        <v>1100</v>
      </c>
      <c r="I127" s="78">
        <v>1</v>
      </c>
      <c r="J127" s="300">
        <v>3000</v>
      </c>
      <c r="L127" s="300">
        <v>1450</v>
      </c>
      <c r="P127" s="72" t="s">
        <v>1374</v>
      </c>
      <c r="U127" s="72"/>
      <c r="AA127" s="195"/>
      <c r="AB127" s="195"/>
      <c r="AC127" s="195"/>
      <c r="AD127" s="72"/>
      <c r="AE127" s="316">
        <v>0</v>
      </c>
      <c r="AF127" s="195"/>
      <c r="AG127" s="195">
        <v>1</v>
      </c>
      <c r="AH127" s="72"/>
      <c r="AQ127" s="174" t="s">
        <v>824</v>
      </c>
      <c r="AR127" s="53">
        <v>11.3</v>
      </c>
      <c r="AS127" s="53">
        <v>444.3</v>
      </c>
      <c r="AV127" s="48">
        <v>30000</v>
      </c>
      <c r="AW127" s="54">
        <v>0</v>
      </c>
      <c r="AY127" s="48">
        <v>13329000</v>
      </c>
      <c r="AZ127" s="49">
        <v>133585.87161822166</v>
      </c>
      <c r="BB127" s="80" t="s">
        <v>722</v>
      </c>
      <c r="BC127" s="270" t="s">
        <v>1126</v>
      </c>
      <c r="BD127" s="72">
        <v>67.600800000000007</v>
      </c>
      <c r="BH127" s="72">
        <v>19.8261</v>
      </c>
      <c r="BZ127" s="72">
        <v>10.0732</v>
      </c>
      <c r="CF127" s="72"/>
      <c r="CG127" s="72"/>
      <c r="CH127" s="72"/>
      <c r="CI127" s="72"/>
      <c r="CJ127" s="72"/>
      <c r="CK127" s="72"/>
      <c r="CL127" s="72"/>
      <c r="CM127" s="72"/>
      <c r="CN127" s="72"/>
      <c r="CO127" s="72"/>
      <c r="CP127" s="72"/>
      <c r="CQ127" s="72"/>
      <c r="CR127" s="72"/>
      <c r="CS127" s="72"/>
      <c r="CT127" s="72"/>
      <c r="CU127" s="72"/>
      <c r="CV127" s="72"/>
      <c r="CW127" s="72"/>
      <c r="CX127" s="72"/>
      <c r="CY127" s="72"/>
      <c r="CZ127" s="72"/>
      <c r="DA127" s="72"/>
      <c r="DB127" s="72"/>
      <c r="DC127" s="72"/>
      <c r="DD127" s="72"/>
      <c r="DE127" s="72"/>
      <c r="DF127" s="72"/>
      <c r="DG127" s="72"/>
      <c r="DH127" s="51">
        <f t="shared" si="220"/>
        <v>97.500100000000003</v>
      </c>
      <c r="DJ127" s="77">
        <f t="shared" si="197"/>
        <v>2.4998999999999967</v>
      </c>
      <c r="DL127" s="51" t="s">
        <v>827</v>
      </c>
      <c r="DO127" s="358">
        <v>0.54</v>
      </c>
      <c r="DP127" s="72"/>
      <c r="DQ127" s="374">
        <v>1.96</v>
      </c>
      <c r="DU127" s="52"/>
      <c r="DX127" s="75">
        <f t="shared" si="198"/>
        <v>69.334082734274133</v>
      </c>
      <c r="DY127" s="51">
        <f t="shared" si="199"/>
        <v>0</v>
      </c>
      <c r="DZ127" s="75">
        <f t="shared" si="200"/>
        <v>0</v>
      </c>
      <c r="EA127" s="51" t="e">
        <f t="shared" si="201"/>
        <v>#DIV/0!</v>
      </c>
      <c r="EB127" s="75">
        <f t="shared" si="202"/>
        <v>20.33444068262494</v>
      </c>
      <c r="EC127" s="51">
        <f t="shared" si="203"/>
        <v>0</v>
      </c>
      <c r="ED127" s="75">
        <f t="shared" si="204"/>
        <v>0</v>
      </c>
      <c r="EE127" s="51" t="e">
        <f t="shared" si="205"/>
        <v>#DIV/0!</v>
      </c>
      <c r="EF127" s="75">
        <f t="shared" si="206"/>
        <v>0</v>
      </c>
      <c r="EG127" s="51" t="e">
        <f t="shared" si="207"/>
        <v>#DIV/0!</v>
      </c>
      <c r="EH127" s="75">
        <f t="shared" si="208"/>
        <v>0</v>
      </c>
      <c r="EI127" s="51" t="e">
        <f t="shared" si="209"/>
        <v>#DIV/0!</v>
      </c>
      <c r="EJ127" s="75">
        <f t="shared" si="210"/>
        <v>0</v>
      </c>
      <c r="EK127" s="51" t="e">
        <f t="shared" si="211"/>
        <v>#DIV/0!</v>
      </c>
      <c r="EL127" s="75">
        <f t="shared" si="212"/>
        <v>10.33147658310094</v>
      </c>
      <c r="EM127" s="51">
        <f t="shared" si="213"/>
        <v>0</v>
      </c>
      <c r="EN127" s="75">
        <f t="shared" si="214"/>
        <v>0</v>
      </c>
      <c r="EO127" s="51" t="e">
        <f t="shared" si="215"/>
        <v>#DIV/0!</v>
      </c>
      <c r="EP127" s="75">
        <f t="shared" si="216"/>
        <v>0</v>
      </c>
      <c r="EQ127" s="51" t="e">
        <f t="shared" si="217"/>
        <v>#DIV/0!</v>
      </c>
      <c r="ER127" s="51">
        <f t="shared" si="218"/>
        <v>100</v>
      </c>
      <c r="ES127" s="51">
        <f t="shared" si="219"/>
        <v>0</v>
      </c>
    </row>
    <row r="128" spans="1:149" x14ac:dyDescent="0.45">
      <c r="A128" s="78" t="s">
        <v>1120</v>
      </c>
      <c r="B128" s="174" t="s">
        <v>871</v>
      </c>
      <c r="C128" s="51" t="s">
        <v>3591</v>
      </c>
      <c r="D128" s="147" t="s">
        <v>3629</v>
      </c>
      <c r="E128" s="51" t="s">
        <v>1121</v>
      </c>
      <c r="F128" s="78" t="s">
        <v>1118</v>
      </c>
      <c r="G128" s="72" t="s">
        <v>3363</v>
      </c>
      <c r="H128" s="51" t="s">
        <v>1100</v>
      </c>
      <c r="I128" s="78">
        <v>1.5</v>
      </c>
      <c r="J128" s="300">
        <v>3000</v>
      </c>
      <c r="L128" s="300">
        <v>1525</v>
      </c>
      <c r="P128" s="72" t="s">
        <v>1374</v>
      </c>
      <c r="U128" s="72"/>
      <c r="AA128" s="195"/>
      <c r="AB128" s="195"/>
      <c r="AC128" s="195"/>
      <c r="AD128" s="72"/>
      <c r="AE128" s="316">
        <v>0</v>
      </c>
      <c r="AF128" s="195"/>
      <c r="AG128" s="195">
        <v>1</v>
      </c>
      <c r="AH128" s="72"/>
      <c r="AQ128" s="174" t="s">
        <v>824</v>
      </c>
      <c r="AR128" s="53">
        <v>10.49</v>
      </c>
      <c r="AS128" s="53">
        <v>354.4</v>
      </c>
      <c r="AV128" s="48">
        <v>30000</v>
      </c>
      <c r="AW128" s="54">
        <v>0</v>
      </c>
      <c r="AY128" s="48">
        <v>10632000</v>
      </c>
      <c r="AZ128" s="49">
        <v>106556.00472990717</v>
      </c>
      <c r="BB128" s="80" t="s">
        <v>722</v>
      </c>
      <c r="BC128" s="270" t="s">
        <v>1126</v>
      </c>
      <c r="BD128" s="72">
        <v>67.420500000000004</v>
      </c>
      <c r="BH128" s="72">
        <v>19.773199999999999</v>
      </c>
      <c r="BZ128" s="72">
        <v>10.0463</v>
      </c>
      <c r="CF128" s="72"/>
      <c r="CG128" s="72"/>
      <c r="CH128" s="72"/>
      <c r="CI128" s="72"/>
      <c r="CJ128" s="72"/>
      <c r="CK128" s="72"/>
      <c r="CL128" s="72"/>
      <c r="CM128" s="72"/>
      <c r="CN128" s="72"/>
      <c r="CO128" s="72"/>
      <c r="CP128" s="72"/>
      <c r="CQ128" s="72"/>
      <c r="CR128" s="72"/>
      <c r="CS128" s="72"/>
      <c r="CT128" s="72"/>
      <c r="CU128" s="72"/>
      <c r="CV128" s="72"/>
      <c r="CW128" s="72"/>
      <c r="CX128" s="72"/>
      <c r="CY128" s="72"/>
      <c r="CZ128" s="72"/>
      <c r="DA128" s="72"/>
      <c r="DB128" s="72"/>
      <c r="DC128" s="72"/>
      <c r="DD128" s="72"/>
      <c r="DE128" s="72"/>
      <c r="DF128" s="72"/>
      <c r="DG128" s="72"/>
      <c r="DH128" s="51">
        <f t="shared" si="220"/>
        <v>97.240000000000009</v>
      </c>
      <c r="DJ128" s="77">
        <f t="shared" si="197"/>
        <v>2.7599999999999909</v>
      </c>
      <c r="DL128" s="51" t="s">
        <v>827</v>
      </c>
      <c r="DO128" s="358">
        <v>0.76</v>
      </c>
      <c r="DP128" s="72"/>
      <c r="DQ128" s="374">
        <v>2</v>
      </c>
      <c r="DU128" s="52"/>
      <c r="DX128" s="75">
        <f t="shared" si="198"/>
        <v>69.334121760592353</v>
      </c>
      <c r="DY128" s="51">
        <f t="shared" si="199"/>
        <v>0</v>
      </c>
      <c r="DZ128" s="75">
        <f t="shared" si="200"/>
        <v>0</v>
      </c>
      <c r="EA128" s="51" t="e">
        <f t="shared" si="201"/>
        <v>#DIV/0!</v>
      </c>
      <c r="EB128" s="75">
        <f t="shared" si="202"/>
        <v>20.334430275606742</v>
      </c>
      <c r="EC128" s="51">
        <f t="shared" si="203"/>
        <v>0</v>
      </c>
      <c r="ED128" s="75">
        <f t="shared" si="204"/>
        <v>0</v>
      </c>
      <c r="EE128" s="51" t="e">
        <f t="shared" si="205"/>
        <v>#DIV/0!</v>
      </c>
      <c r="EF128" s="75">
        <f t="shared" si="206"/>
        <v>0</v>
      </c>
      <c r="EG128" s="51" t="e">
        <f t="shared" si="207"/>
        <v>#DIV/0!</v>
      </c>
      <c r="EH128" s="75">
        <f t="shared" si="208"/>
        <v>0</v>
      </c>
      <c r="EI128" s="51" t="e">
        <f t="shared" si="209"/>
        <v>#DIV/0!</v>
      </c>
      <c r="EJ128" s="75">
        <f t="shared" si="210"/>
        <v>0</v>
      </c>
      <c r="EK128" s="51" t="e">
        <f t="shared" si="211"/>
        <v>#DIV/0!</v>
      </c>
      <c r="EL128" s="75">
        <f t="shared" si="212"/>
        <v>10.331447963800905</v>
      </c>
      <c r="EM128" s="51">
        <f t="shared" si="213"/>
        <v>0</v>
      </c>
      <c r="EN128" s="75">
        <f t="shared" si="214"/>
        <v>0</v>
      </c>
      <c r="EO128" s="51" t="e">
        <f t="shared" si="215"/>
        <v>#DIV/0!</v>
      </c>
      <c r="EP128" s="75">
        <f t="shared" si="216"/>
        <v>0</v>
      </c>
      <c r="EQ128" s="51" t="e">
        <f t="shared" si="217"/>
        <v>#DIV/0!</v>
      </c>
      <c r="ER128" s="51">
        <f t="shared" si="218"/>
        <v>100</v>
      </c>
      <c r="ES128" s="51">
        <f t="shared" si="219"/>
        <v>0</v>
      </c>
    </row>
    <row r="129" spans="1:149" s="43" customFormat="1" ht="14.65" thickBot="1" x14ac:dyDescent="0.5">
      <c r="A129" s="89" t="s">
        <v>1120</v>
      </c>
      <c r="B129" s="86" t="s">
        <v>871</v>
      </c>
      <c r="C129" s="43" t="s">
        <v>3591</v>
      </c>
      <c r="D129" s="43" t="s">
        <v>3629</v>
      </c>
      <c r="E129" s="43" t="s">
        <v>1121</v>
      </c>
      <c r="F129" s="89" t="s">
        <v>1119</v>
      </c>
      <c r="G129" s="90" t="s">
        <v>3363</v>
      </c>
      <c r="H129" s="43" t="s">
        <v>1100</v>
      </c>
      <c r="I129" s="89">
        <v>1.1666700000000001</v>
      </c>
      <c r="J129" s="301">
        <v>3000</v>
      </c>
      <c r="L129" s="301">
        <v>1625</v>
      </c>
      <c r="P129" s="90" t="s">
        <v>1374</v>
      </c>
      <c r="Q129" s="123"/>
      <c r="R129" s="123"/>
      <c r="S129" s="134"/>
      <c r="U129" s="90"/>
      <c r="AA129" s="196"/>
      <c r="AB129" s="196"/>
      <c r="AC129" s="196"/>
      <c r="AD129" s="90"/>
      <c r="AE129" s="317">
        <v>0</v>
      </c>
      <c r="AF129" s="196"/>
      <c r="AG129" s="196">
        <v>1</v>
      </c>
      <c r="AH129" s="90"/>
      <c r="AQ129" s="86" t="s">
        <v>824</v>
      </c>
      <c r="AR129" s="58">
        <v>9.5670000000000002</v>
      </c>
      <c r="AS129" s="58">
        <v>269.2</v>
      </c>
      <c r="AV129" s="63">
        <v>30000</v>
      </c>
      <c r="AW129" s="308">
        <v>0</v>
      </c>
      <c r="AY129" s="63">
        <v>8076000</v>
      </c>
      <c r="AZ129" s="44">
        <v>80939.267701159741</v>
      </c>
      <c r="BA129" s="86"/>
      <c r="BB129" s="85" t="s">
        <v>722</v>
      </c>
      <c r="BC129" s="271" t="s">
        <v>1126</v>
      </c>
      <c r="BD129" s="90">
        <v>67.593800000000002</v>
      </c>
      <c r="BH129" s="90">
        <v>19.824000000000002</v>
      </c>
      <c r="BZ129" s="90">
        <v>10.072100000000001</v>
      </c>
      <c r="CF129" s="90"/>
      <c r="CG129" s="90"/>
      <c r="CH129" s="90"/>
      <c r="CI129" s="90"/>
      <c r="CJ129" s="90"/>
      <c r="CK129" s="90"/>
      <c r="CL129" s="90"/>
      <c r="CM129" s="90"/>
      <c r="CN129" s="90"/>
      <c r="CO129" s="90"/>
      <c r="CP129" s="90"/>
      <c r="CQ129" s="90"/>
      <c r="CR129" s="90"/>
      <c r="CS129" s="90"/>
      <c r="CT129" s="90"/>
      <c r="CU129" s="90"/>
      <c r="CV129" s="90"/>
      <c r="CW129" s="90"/>
      <c r="CX129" s="90"/>
      <c r="CY129" s="90"/>
      <c r="CZ129" s="90"/>
      <c r="DA129" s="90"/>
      <c r="DB129" s="90"/>
      <c r="DC129" s="90"/>
      <c r="DD129" s="90"/>
      <c r="DE129" s="90"/>
      <c r="DF129" s="90"/>
      <c r="DG129" s="90"/>
      <c r="DH129" s="43">
        <f t="shared" si="220"/>
        <v>97.489900000000006</v>
      </c>
      <c r="DJ129" s="91">
        <f t="shared" si="197"/>
        <v>2.5100999999999942</v>
      </c>
      <c r="DL129" s="43" t="s">
        <v>827</v>
      </c>
      <c r="DO129" s="359">
        <v>0.67</v>
      </c>
      <c r="DP129" s="90"/>
      <c r="DQ129" s="375">
        <v>1.84</v>
      </c>
      <c r="DS129" s="308"/>
      <c r="DU129" s="59"/>
      <c r="DW129" s="86"/>
      <c r="DX129" s="298">
        <f t="shared" si="198"/>
        <v>69.334156666485441</v>
      </c>
      <c r="DY129" s="43">
        <f t="shared" si="199"/>
        <v>0</v>
      </c>
      <c r="DZ129" s="298">
        <f t="shared" si="200"/>
        <v>0</v>
      </c>
      <c r="EA129" s="43" t="e">
        <f t="shared" si="201"/>
        <v>#DIV/0!</v>
      </c>
      <c r="EB129" s="298">
        <f t="shared" si="202"/>
        <v>20.334414129053368</v>
      </c>
      <c r="EC129" s="43">
        <f t="shared" si="203"/>
        <v>0</v>
      </c>
      <c r="ED129" s="298">
        <f t="shared" si="204"/>
        <v>0</v>
      </c>
      <c r="EE129" s="43" t="e">
        <f t="shared" si="205"/>
        <v>#DIV/0!</v>
      </c>
      <c r="EF129" s="298">
        <f t="shared" si="206"/>
        <v>0</v>
      </c>
      <c r="EG129" s="43" t="e">
        <f t="shared" si="207"/>
        <v>#DIV/0!</v>
      </c>
      <c r="EH129" s="298">
        <f t="shared" si="208"/>
        <v>0</v>
      </c>
      <c r="EI129" s="43" t="e">
        <f t="shared" si="209"/>
        <v>#DIV/0!</v>
      </c>
      <c r="EJ129" s="298">
        <f t="shared" si="210"/>
        <v>0</v>
      </c>
      <c r="EK129" s="43" t="e">
        <f t="shared" si="211"/>
        <v>#DIV/0!</v>
      </c>
      <c r="EL129" s="298">
        <f t="shared" si="212"/>
        <v>10.33142920446118</v>
      </c>
      <c r="EM129" s="43">
        <f t="shared" si="213"/>
        <v>0</v>
      </c>
      <c r="EN129" s="298">
        <f t="shared" si="214"/>
        <v>0</v>
      </c>
      <c r="EO129" s="43" t="e">
        <f t="shared" si="215"/>
        <v>#DIV/0!</v>
      </c>
      <c r="EP129" s="298">
        <f t="shared" si="216"/>
        <v>0</v>
      </c>
      <c r="EQ129" s="43" t="e">
        <f t="shared" si="217"/>
        <v>#DIV/0!</v>
      </c>
      <c r="ER129" s="43">
        <f t="shared" si="218"/>
        <v>100</v>
      </c>
      <c r="ES129" s="43">
        <f t="shared" si="219"/>
        <v>0</v>
      </c>
    </row>
    <row r="130" spans="1:149" x14ac:dyDescent="0.45">
      <c r="A130" s="87" t="s">
        <v>1124</v>
      </c>
      <c r="B130" s="174" t="s">
        <v>1125</v>
      </c>
      <c r="C130" s="51" t="s">
        <v>3630</v>
      </c>
      <c r="D130" s="51" t="s">
        <v>3631</v>
      </c>
      <c r="E130" s="51" t="s">
        <v>1127</v>
      </c>
      <c r="F130" s="88">
        <v>1</v>
      </c>
      <c r="G130" s="72" t="s">
        <v>3364</v>
      </c>
      <c r="H130" s="88" t="s">
        <v>1133</v>
      </c>
      <c r="I130" s="51">
        <v>168</v>
      </c>
      <c r="J130" s="302">
        <v>300</v>
      </c>
      <c r="K130" s="88">
        <v>15</v>
      </c>
      <c r="L130" s="302">
        <v>825</v>
      </c>
      <c r="M130" s="51">
        <v>10</v>
      </c>
      <c r="O130" s="78" t="s">
        <v>1128</v>
      </c>
      <c r="P130" s="72" t="s">
        <v>1375</v>
      </c>
      <c r="AA130" s="195"/>
      <c r="AB130" s="195"/>
      <c r="AC130" s="195"/>
      <c r="AD130" s="72"/>
      <c r="AE130" s="316">
        <v>1</v>
      </c>
      <c r="AF130" s="195"/>
      <c r="AG130" s="195">
        <v>0</v>
      </c>
      <c r="AH130" s="72"/>
      <c r="AR130" s="53">
        <v>0.8004</v>
      </c>
      <c r="AS130" s="53">
        <v>2.3929999999999998</v>
      </c>
      <c r="AU130" s="48">
        <v>3000</v>
      </c>
      <c r="AW130" s="48">
        <v>2401.1999999999998</v>
      </c>
      <c r="AX130" s="49">
        <v>17.909770617807819</v>
      </c>
      <c r="BB130" s="98" t="s">
        <v>722</v>
      </c>
      <c r="BC130" s="174" t="s">
        <v>1126</v>
      </c>
      <c r="BD130" s="87">
        <v>64.89</v>
      </c>
      <c r="BF130" s="72">
        <v>0.24</v>
      </c>
      <c r="BH130" s="87">
        <v>14.36</v>
      </c>
      <c r="BN130" s="87">
        <v>2</v>
      </c>
      <c r="BP130" s="87">
        <v>0.03</v>
      </c>
      <c r="BR130" s="87">
        <v>0.4</v>
      </c>
      <c r="BX130" s="87">
        <v>2.89</v>
      </c>
      <c r="BZ130" s="87">
        <v>3.17</v>
      </c>
      <c r="CB130" s="87">
        <v>2.54</v>
      </c>
      <c r="CF130" s="72"/>
      <c r="CG130" s="72"/>
      <c r="CH130" s="72"/>
      <c r="CI130" s="72"/>
      <c r="CJ130" s="72"/>
      <c r="CK130" s="72"/>
      <c r="CL130" s="72"/>
      <c r="CM130" s="72"/>
      <c r="CN130" s="72"/>
      <c r="CO130" s="72"/>
      <c r="CP130" s="72"/>
      <c r="CQ130" s="72"/>
      <c r="CR130" s="72"/>
      <c r="CS130" s="72"/>
      <c r="CT130" s="72"/>
      <c r="CU130" s="72"/>
      <c r="CV130" s="72"/>
      <c r="CW130" s="72"/>
      <c r="CX130" s="72"/>
      <c r="CY130" s="72"/>
      <c r="CZ130" s="72"/>
      <c r="DA130" s="72"/>
      <c r="DB130" s="72"/>
      <c r="DC130" s="72"/>
      <c r="DD130" s="72"/>
      <c r="DE130" s="72"/>
      <c r="DF130" s="72"/>
      <c r="DG130" s="72"/>
      <c r="DH130" s="88">
        <v>90.52</v>
      </c>
      <c r="DJ130" s="77">
        <f>IF(AND(DH130&lt;100, DH130&gt;0), 100-DH130, 0)</f>
        <v>9.480000000000004</v>
      </c>
      <c r="DK130" s="87">
        <v>0.73</v>
      </c>
      <c r="DL130" s="51" t="s">
        <v>827</v>
      </c>
      <c r="DO130" s="360">
        <v>9.48</v>
      </c>
      <c r="DP130" s="72"/>
      <c r="DU130" s="52"/>
      <c r="DX130" s="75">
        <f t="shared" si="198"/>
        <v>71.685815289438807</v>
      </c>
      <c r="DY130" s="51">
        <f t="shared" si="199"/>
        <v>0</v>
      </c>
      <c r="DZ130" s="75">
        <f t="shared" si="200"/>
        <v>0.26513477684489617</v>
      </c>
      <c r="EA130" s="51">
        <f t="shared" si="201"/>
        <v>0</v>
      </c>
      <c r="EB130" s="75">
        <f t="shared" si="202"/>
        <v>15.863897481219619</v>
      </c>
      <c r="EC130" s="51">
        <f t="shared" si="203"/>
        <v>0</v>
      </c>
      <c r="ED130" s="75">
        <f t="shared" si="204"/>
        <v>2.2094564737074678</v>
      </c>
      <c r="EE130" s="51">
        <f t="shared" si="205"/>
        <v>0</v>
      </c>
      <c r="EF130" s="75">
        <f t="shared" si="206"/>
        <v>3.3141847105612021E-2</v>
      </c>
      <c r="EG130" s="51">
        <f t="shared" si="207"/>
        <v>0</v>
      </c>
      <c r="EH130" s="75">
        <f t="shared" si="208"/>
        <v>0.44189129474149363</v>
      </c>
      <c r="EI130" s="51">
        <f t="shared" si="209"/>
        <v>0</v>
      </c>
      <c r="EJ130" s="75">
        <f t="shared" si="210"/>
        <v>3.1926646045072915</v>
      </c>
      <c r="EK130" s="51">
        <f t="shared" si="211"/>
        <v>0</v>
      </c>
      <c r="EL130" s="75">
        <f t="shared" si="212"/>
        <v>3.5019885108263371</v>
      </c>
      <c r="EM130" s="51">
        <f t="shared" si="213"/>
        <v>0</v>
      </c>
      <c r="EN130" s="75">
        <f t="shared" si="214"/>
        <v>2.8060097216084845</v>
      </c>
      <c r="EO130" s="51">
        <f t="shared" si="215"/>
        <v>0</v>
      </c>
      <c r="EP130" s="75">
        <f t="shared" si="216"/>
        <v>0</v>
      </c>
      <c r="EQ130" s="51" t="e">
        <f t="shared" si="217"/>
        <v>#DIV/0!</v>
      </c>
      <c r="ER130" s="51">
        <f t="shared" si="218"/>
        <v>100</v>
      </c>
      <c r="ES130" s="51">
        <f t="shared" si="219"/>
        <v>0</v>
      </c>
    </row>
    <row r="131" spans="1:149" x14ac:dyDescent="0.45">
      <c r="A131" s="72" t="s">
        <v>1124</v>
      </c>
      <c r="B131" s="174" t="s">
        <v>1125</v>
      </c>
      <c r="C131" s="51" t="s">
        <v>3630</v>
      </c>
      <c r="D131" s="51" t="s">
        <v>3631</v>
      </c>
      <c r="E131" s="51" t="s">
        <v>1127</v>
      </c>
      <c r="F131" s="78" t="s">
        <v>1123</v>
      </c>
      <c r="G131" s="72" t="s">
        <v>3364</v>
      </c>
      <c r="H131" s="51" t="s">
        <v>1133</v>
      </c>
      <c r="I131" s="51">
        <v>168</v>
      </c>
      <c r="J131" s="300">
        <v>300</v>
      </c>
      <c r="K131" s="78">
        <v>15</v>
      </c>
      <c r="L131" s="300">
        <v>825</v>
      </c>
      <c r="M131" s="51">
        <v>10</v>
      </c>
      <c r="O131" s="78" t="s">
        <v>1128</v>
      </c>
      <c r="P131" s="72" t="s">
        <v>1376</v>
      </c>
      <c r="AA131" s="195"/>
      <c r="AB131" s="195"/>
      <c r="AC131" s="195"/>
      <c r="AD131" s="72"/>
      <c r="AE131" s="316">
        <v>1</v>
      </c>
      <c r="AF131" s="195"/>
      <c r="AG131" s="195">
        <v>0</v>
      </c>
      <c r="AH131" s="72"/>
      <c r="AR131" s="53">
        <v>0.8004</v>
      </c>
      <c r="AS131" s="53">
        <v>2.3929999999999998</v>
      </c>
      <c r="AU131" s="48">
        <v>3000</v>
      </c>
      <c r="AW131" s="48">
        <v>2401.1999999999998</v>
      </c>
      <c r="AX131" s="49">
        <v>17.909770617807819</v>
      </c>
      <c r="BB131" s="80" t="s">
        <v>722</v>
      </c>
      <c r="BC131" s="174" t="s">
        <v>1126</v>
      </c>
      <c r="BD131" s="72">
        <v>70.86</v>
      </c>
      <c r="BF131" s="72">
        <v>0.22</v>
      </c>
      <c r="BH131" s="72">
        <v>12.37</v>
      </c>
      <c r="BN131" s="72">
        <v>1.49</v>
      </c>
      <c r="BP131" s="72">
        <v>0.03</v>
      </c>
      <c r="BR131" s="72">
        <v>0.27</v>
      </c>
      <c r="BX131" s="72">
        <v>1.79</v>
      </c>
      <c r="BZ131" s="72">
        <v>3.05</v>
      </c>
      <c r="CB131" s="72">
        <v>3.75</v>
      </c>
      <c r="CF131" s="72"/>
      <c r="CG131" s="72"/>
      <c r="CH131" s="72"/>
      <c r="CI131" s="72"/>
      <c r="CJ131" s="72"/>
      <c r="CK131" s="72"/>
      <c r="CL131" s="72"/>
      <c r="CM131" s="72"/>
      <c r="CN131" s="72"/>
      <c r="CO131" s="72"/>
      <c r="CP131" s="72"/>
      <c r="CQ131" s="72"/>
      <c r="CR131" s="72"/>
      <c r="CS131" s="72"/>
      <c r="CT131" s="72"/>
      <c r="CU131" s="72"/>
      <c r="CV131" s="72"/>
      <c r="CW131" s="72"/>
      <c r="CX131" s="72"/>
      <c r="CY131" s="72"/>
      <c r="CZ131" s="72"/>
      <c r="DA131" s="72"/>
      <c r="DB131" s="72"/>
      <c r="DC131" s="72"/>
      <c r="DD131" s="72"/>
      <c r="DE131" s="72"/>
      <c r="DF131" s="72"/>
      <c r="DG131" s="72"/>
      <c r="DH131" s="78">
        <v>93.83</v>
      </c>
      <c r="DJ131" s="77">
        <f t="shared" ref="DJ131:DJ194" si="221">IF(AND(DH131&lt;100, DH131&gt;0), 100-DH131, 0)</f>
        <v>6.1700000000000017</v>
      </c>
      <c r="DK131" s="72">
        <v>0.52</v>
      </c>
      <c r="DL131" s="51" t="s">
        <v>827</v>
      </c>
      <c r="DO131" s="358">
        <v>6.17</v>
      </c>
      <c r="DP131" s="72"/>
      <c r="DU131" s="52"/>
      <c r="DX131" s="75">
        <f t="shared" si="198"/>
        <v>75.519556644996271</v>
      </c>
      <c r="DY131" s="51">
        <f t="shared" si="199"/>
        <v>0</v>
      </c>
      <c r="DZ131" s="75">
        <f t="shared" si="200"/>
        <v>0.23446658851113719</v>
      </c>
      <c r="EA131" s="51">
        <f t="shared" si="201"/>
        <v>0</v>
      </c>
      <c r="EB131" s="75">
        <f t="shared" si="202"/>
        <v>13.183416817648938</v>
      </c>
      <c r="EC131" s="51">
        <f t="shared" si="203"/>
        <v>0</v>
      </c>
      <c r="ED131" s="75">
        <f t="shared" si="204"/>
        <v>1.5879782585527018</v>
      </c>
      <c r="EE131" s="51">
        <f t="shared" si="205"/>
        <v>0</v>
      </c>
      <c r="EF131" s="75">
        <f t="shared" si="206"/>
        <v>3.1972716615155064E-2</v>
      </c>
      <c r="EG131" s="51">
        <f t="shared" si="207"/>
        <v>0</v>
      </c>
      <c r="EH131" s="75">
        <f t="shared" si="208"/>
        <v>0.28775444953639562</v>
      </c>
      <c r="EI131" s="51">
        <f t="shared" si="209"/>
        <v>0</v>
      </c>
      <c r="EJ131" s="75">
        <f t="shared" si="210"/>
        <v>1.9077054247042524</v>
      </c>
      <c r="EK131" s="51">
        <f t="shared" si="211"/>
        <v>0</v>
      </c>
      <c r="EL131" s="75">
        <f t="shared" si="212"/>
        <v>3.2505595225407649</v>
      </c>
      <c r="EM131" s="51">
        <f t="shared" si="213"/>
        <v>0</v>
      </c>
      <c r="EN131" s="75">
        <f t="shared" si="214"/>
        <v>3.9965895768943835</v>
      </c>
      <c r="EO131" s="51">
        <f t="shared" si="215"/>
        <v>0</v>
      </c>
      <c r="EP131" s="75">
        <f t="shared" si="216"/>
        <v>0</v>
      </c>
      <c r="EQ131" s="51" t="e">
        <f t="shared" si="217"/>
        <v>#DIV/0!</v>
      </c>
      <c r="ER131" s="51">
        <f t="shared" si="218"/>
        <v>100</v>
      </c>
      <c r="ES131" s="51">
        <f t="shared" si="219"/>
        <v>0</v>
      </c>
    </row>
    <row r="132" spans="1:149" x14ac:dyDescent="0.45">
      <c r="A132" s="72" t="s">
        <v>1124</v>
      </c>
      <c r="B132" s="174" t="s">
        <v>1125</v>
      </c>
      <c r="C132" s="51" t="s">
        <v>3630</v>
      </c>
      <c r="D132" s="51" t="s">
        <v>3631</v>
      </c>
      <c r="E132" s="51" t="s">
        <v>1127</v>
      </c>
      <c r="F132" s="78">
        <v>2</v>
      </c>
      <c r="G132" s="72" t="s">
        <v>3364</v>
      </c>
      <c r="H132" s="51" t="s">
        <v>1133</v>
      </c>
      <c r="I132" s="51">
        <v>168</v>
      </c>
      <c r="J132" s="300">
        <v>300</v>
      </c>
      <c r="K132" s="78">
        <v>15</v>
      </c>
      <c r="L132" s="300">
        <v>825</v>
      </c>
      <c r="M132" s="51">
        <v>10</v>
      </c>
      <c r="O132" s="78" t="s">
        <v>1128</v>
      </c>
      <c r="P132" s="72" t="s">
        <v>1376</v>
      </c>
      <c r="AA132" s="195"/>
      <c r="AB132" s="195"/>
      <c r="AC132" s="195"/>
      <c r="AD132" s="72"/>
      <c r="AE132" s="316">
        <v>1</v>
      </c>
      <c r="AF132" s="195"/>
      <c r="AG132" s="195">
        <v>0</v>
      </c>
      <c r="AH132" s="72"/>
      <c r="AR132" s="53">
        <v>0.8004</v>
      </c>
      <c r="AS132" s="53">
        <v>2.3929999999999998</v>
      </c>
      <c r="AU132" s="48">
        <v>3000</v>
      </c>
      <c r="AW132" s="48">
        <v>2401.1999999999998</v>
      </c>
      <c r="AX132" s="49">
        <v>17.909770617807819</v>
      </c>
      <c r="BB132" s="80" t="s">
        <v>722</v>
      </c>
      <c r="BC132" s="174" t="s">
        <v>1126</v>
      </c>
      <c r="BD132" s="72">
        <v>70.62</v>
      </c>
      <c r="BF132" s="72">
        <v>0.25</v>
      </c>
      <c r="BH132" s="72">
        <v>12.69</v>
      </c>
      <c r="BN132" s="72">
        <v>1.48</v>
      </c>
      <c r="BP132" s="72">
        <v>0.05</v>
      </c>
      <c r="BR132" s="72">
        <v>0.28000000000000003</v>
      </c>
      <c r="BX132" s="72">
        <v>2.0699999999999998</v>
      </c>
      <c r="BZ132" s="72">
        <v>3.04</v>
      </c>
      <c r="CB132" s="72">
        <v>3.76</v>
      </c>
      <c r="CF132" s="72"/>
      <c r="CG132" s="72"/>
      <c r="CH132" s="72"/>
      <c r="CI132" s="72"/>
      <c r="CJ132" s="72"/>
      <c r="CK132" s="72"/>
      <c r="CL132" s="72"/>
      <c r="CM132" s="72"/>
      <c r="CN132" s="72"/>
      <c r="CO132" s="72"/>
      <c r="CP132" s="72"/>
      <c r="CQ132" s="72"/>
      <c r="CR132" s="72"/>
      <c r="CS132" s="72"/>
      <c r="CT132" s="72"/>
      <c r="CU132" s="72"/>
      <c r="CV132" s="72"/>
      <c r="CW132" s="72"/>
      <c r="CX132" s="72"/>
      <c r="CY132" s="72"/>
      <c r="CZ132" s="72"/>
      <c r="DA132" s="72"/>
      <c r="DB132" s="72"/>
      <c r="DC132" s="72"/>
      <c r="DD132" s="72"/>
      <c r="DE132" s="72"/>
      <c r="DF132" s="72"/>
      <c r="DG132" s="72"/>
      <c r="DH132" s="78">
        <v>94.24</v>
      </c>
      <c r="DJ132" s="77">
        <f t="shared" si="221"/>
        <v>5.7600000000000051</v>
      </c>
      <c r="DK132" s="72">
        <v>0.53</v>
      </c>
      <c r="DL132" s="51" t="s">
        <v>827</v>
      </c>
      <c r="DO132" s="358">
        <v>5.76</v>
      </c>
      <c r="DP132" s="72"/>
      <c r="DU132" s="52"/>
      <c r="DX132" s="75">
        <f t="shared" ref="DX132:DX195" si="222">BD132/$DH132*100</f>
        <v>74.936332767402376</v>
      </c>
      <c r="DY132" s="51">
        <f t="shared" ref="DY132:DY195" si="223">DX132*SQRT(((BE132/BD132)^2)+(($DI132/$DH132)^2))</f>
        <v>0</v>
      </c>
      <c r="DZ132" s="75">
        <f t="shared" ref="DZ132:DZ195" si="224">BF132/$DH132*100</f>
        <v>0.26528013582342957</v>
      </c>
      <c r="EA132" s="51">
        <f t="shared" ref="EA132:EA195" si="225">DZ132*SQRT(((BG132/BF132)^2)+(($DI132/$DH132)^2))</f>
        <v>0</v>
      </c>
      <c r="EB132" s="75">
        <f t="shared" ref="EB132:EB195" si="226">BH132/$DH132*100</f>
        <v>13.465619694397285</v>
      </c>
      <c r="EC132" s="51">
        <f t="shared" ref="EC132:EC195" si="227">EB132*SQRT(((BI132/BH132)^2)+(($DI132/$DH132)^2))</f>
        <v>0</v>
      </c>
      <c r="ED132" s="75">
        <f t="shared" ref="ED132:ED195" si="228">BN132/$DH132*100</f>
        <v>1.5704584040747027</v>
      </c>
      <c r="EE132" s="51">
        <f t="shared" ref="EE132:EE195" si="229">ED132*SQRT(((BO132/BN132)^2)+(($DI132/$DH132)^2))</f>
        <v>0</v>
      </c>
      <c r="EF132" s="75">
        <f t="shared" ref="EF132:EF195" si="230">BP132/$DH132*100</f>
        <v>5.3056027164685909E-2</v>
      </c>
      <c r="EG132" s="51">
        <f t="shared" ref="EG132:EG195" si="231">EF132*SQRT(((BQ132/BP132)^2)+(($DI132/$DH132)^2))</f>
        <v>0</v>
      </c>
      <c r="EH132" s="75">
        <f t="shared" ref="EH132:EH195" si="232">BR132/$DH132*100</f>
        <v>0.29711375212224111</v>
      </c>
      <c r="EI132" s="51">
        <f t="shared" ref="EI132:EI195" si="233">EH132*SQRT(((BS132/BR132)^2)+(($DI132/$DH132)^2))</f>
        <v>0</v>
      </c>
      <c r="EJ132" s="75">
        <f t="shared" ref="EJ132:EJ195" si="234">BX132/$DH132*100</f>
        <v>2.1965195246179965</v>
      </c>
      <c r="EK132" s="51">
        <f t="shared" ref="EK132:EK195" si="235">EJ132*SQRT(((BY132/BX132)^2)+(($DI132/$DH132)^2))</f>
        <v>0</v>
      </c>
      <c r="EL132" s="75">
        <f t="shared" ref="EL132:EL195" si="236">BZ132/$DH132*100</f>
        <v>3.225806451612903</v>
      </c>
      <c r="EM132" s="51">
        <f t="shared" ref="EM132:EM195" si="237">EL132*SQRT(((CA132/BZ132)^2)+(($DI132/$DH132)^2))</f>
        <v>0</v>
      </c>
      <c r="EN132" s="75">
        <f t="shared" ref="EN132:EN195" si="238">CB132/$DH132*100</f>
        <v>3.9898132427843804</v>
      </c>
      <c r="EO132" s="51">
        <f t="shared" ref="EO132:EO195" si="239">EN132*SQRT(((CC132/CB132)^2)+(($DI132/$DH132)^2))</f>
        <v>0</v>
      </c>
      <c r="EP132" s="75">
        <f t="shared" ref="EP132:EP195" si="240">CD132/$DH132*100</f>
        <v>0</v>
      </c>
      <c r="EQ132" s="51" t="e">
        <f t="shared" ref="EQ132:EQ195" si="241">EP132*SQRT(((CE132/CD132)^2)+(($DI132/$DH132)^2))</f>
        <v>#DIV/0!</v>
      </c>
      <c r="ER132" s="51">
        <f t="shared" ref="ER132:ER195" si="242">DH132/$DH132*100</f>
        <v>100</v>
      </c>
      <c r="ES132" s="51">
        <f t="shared" ref="ES132:ES195" si="243">ER132*SQRT(((DI132/DH132)^2)+(($DI132/$DH132)^2))</f>
        <v>0</v>
      </c>
    </row>
    <row r="133" spans="1:149" x14ac:dyDescent="0.45">
      <c r="A133" s="72" t="s">
        <v>1124</v>
      </c>
      <c r="B133" s="174" t="s">
        <v>1125</v>
      </c>
      <c r="C133" s="51" t="s">
        <v>3630</v>
      </c>
      <c r="D133" s="51" t="s">
        <v>3631</v>
      </c>
      <c r="E133" s="51" t="s">
        <v>1127</v>
      </c>
      <c r="F133" s="78">
        <v>3</v>
      </c>
      <c r="G133" s="72" t="s">
        <v>3364</v>
      </c>
      <c r="H133" s="51" t="s">
        <v>1133</v>
      </c>
      <c r="I133" s="51">
        <v>168</v>
      </c>
      <c r="J133" s="300">
        <v>300</v>
      </c>
      <c r="K133" s="78">
        <v>15</v>
      </c>
      <c r="L133" s="300">
        <v>800</v>
      </c>
      <c r="M133" s="51">
        <v>10</v>
      </c>
      <c r="O133" s="78" t="s">
        <v>1128</v>
      </c>
      <c r="P133" s="72" t="s">
        <v>1377</v>
      </c>
      <c r="AA133" s="195"/>
      <c r="AB133" s="195"/>
      <c r="AC133" s="195"/>
      <c r="AD133" s="72"/>
      <c r="AE133" s="316">
        <v>1</v>
      </c>
      <c r="AF133" s="195"/>
      <c r="AG133" s="195">
        <v>0</v>
      </c>
      <c r="AH133" s="72"/>
      <c r="AR133" s="53">
        <v>0.77380000000000004</v>
      </c>
      <c r="AS133" s="53">
        <v>2.4239999999999999</v>
      </c>
      <c r="AU133" s="48">
        <v>3000</v>
      </c>
      <c r="AW133" s="48">
        <v>2321.4</v>
      </c>
      <c r="AX133" s="49">
        <v>17.158721593734235</v>
      </c>
      <c r="BB133" s="80" t="s">
        <v>722</v>
      </c>
      <c r="BC133" s="174" t="s">
        <v>1126</v>
      </c>
      <c r="BD133" s="72">
        <v>67.209999999999994</v>
      </c>
      <c r="BF133" s="72">
        <v>0.21</v>
      </c>
      <c r="BH133" s="72">
        <v>13.82</v>
      </c>
      <c r="BN133" s="72">
        <v>1.71</v>
      </c>
      <c r="BP133" s="72">
        <v>0.06</v>
      </c>
      <c r="BR133" s="72">
        <v>0.33</v>
      </c>
      <c r="BX133" s="72">
        <v>2.44</v>
      </c>
      <c r="BZ133" s="72">
        <v>3.26</v>
      </c>
      <c r="CB133" s="72">
        <v>2.79</v>
      </c>
      <c r="CF133" s="72"/>
      <c r="CG133" s="72"/>
      <c r="CH133" s="72"/>
      <c r="CI133" s="72"/>
      <c r="CJ133" s="72"/>
      <c r="CK133" s="72"/>
      <c r="CL133" s="72"/>
      <c r="CM133" s="72"/>
      <c r="CN133" s="72"/>
      <c r="CO133" s="72"/>
      <c r="CP133" s="72"/>
      <c r="CQ133" s="72"/>
      <c r="CR133" s="72"/>
      <c r="CS133" s="72"/>
      <c r="CT133" s="72"/>
      <c r="CU133" s="72"/>
      <c r="CV133" s="72"/>
      <c r="CW133" s="72"/>
      <c r="CX133" s="72"/>
      <c r="CY133" s="72"/>
      <c r="CZ133" s="72"/>
      <c r="DA133" s="72"/>
      <c r="DB133" s="72"/>
      <c r="DC133" s="72"/>
      <c r="DD133" s="72"/>
      <c r="DE133" s="72"/>
      <c r="DF133" s="72"/>
      <c r="DG133" s="72"/>
      <c r="DH133" s="78">
        <v>91.82</v>
      </c>
      <c r="DJ133" s="77">
        <f t="shared" si="221"/>
        <v>8.1800000000000068</v>
      </c>
      <c r="DK133" s="72">
        <v>0.68</v>
      </c>
      <c r="DL133" s="51" t="s">
        <v>827</v>
      </c>
      <c r="DO133" s="358">
        <v>8.18</v>
      </c>
      <c r="DP133" s="72"/>
      <c r="DU133" s="52"/>
      <c r="DX133" s="75">
        <f t="shared" si="222"/>
        <v>73.19756044434763</v>
      </c>
      <c r="DY133" s="51">
        <f t="shared" si="223"/>
        <v>0</v>
      </c>
      <c r="DZ133" s="75">
        <f t="shared" si="224"/>
        <v>0.22870834240906121</v>
      </c>
      <c r="EA133" s="51">
        <f t="shared" si="225"/>
        <v>0</v>
      </c>
      <c r="EB133" s="75">
        <f t="shared" si="226"/>
        <v>15.051187105205837</v>
      </c>
      <c r="EC133" s="51">
        <f t="shared" si="227"/>
        <v>0</v>
      </c>
      <c r="ED133" s="75">
        <f t="shared" si="228"/>
        <v>1.8623393596166413</v>
      </c>
      <c r="EE133" s="51">
        <f t="shared" si="229"/>
        <v>0</v>
      </c>
      <c r="EF133" s="75">
        <f t="shared" si="230"/>
        <v>6.5345240688303205E-2</v>
      </c>
      <c r="EG133" s="51">
        <f t="shared" si="231"/>
        <v>0</v>
      </c>
      <c r="EH133" s="75">
        <f t="shared" si="232"/>
        <v>0.35939882378566762</v>
      </c>
      <c r="EI133" s="51">
        <f t="shared" si="233"/>
        <v>0</v>
      </c>
      <c r="EJ133" s="75">
        <f t="shared" si="234"/>
        <v>2.6573731213243303</v>
      </c>
      <c r="EK133" s="51">
        <f t="shared" si="235"/>
        <v>0</v>
      </c>
      <c r="EL133" s="75">
        <f t="shared" si="236"/>
        <v>3.5504247440644741</v>
      </c>
      <c r="EM133" s="51">
        <f t="shared" si="237"/>
        <v>0</v>
      </c>
      <c r="EN133" s="75">
        <f t="shared" si="238"/>
        <v>3.0385536920060989</v>
      </c>
      <c r="EO133" s="51">
        <f t="shared" si="239"/>
        <v>0</v>
      </c>
      <c r="EP133" s="75">
        <f t="shared" si="240"/>
        <v>0</v>
      </c>
      <c r="EQ133" s="51" t="e">
        <f t="shared" si="241"/>
        <v>#DIV/0!</v>
      </c>
      <c r="ER133" s="51">
        <f t="shared" si="242"/>
        <v>100</v>
      </c>
      <c r="ES133" s="51">
        <f t="shared" si="243"/>
        <v>0</v>
      </c>
    </row>
    <row r="134" spans="1:149" x14ac:dyDescent="0.45">
      <c r="A134" s="72" t="s">
        <v>1124</v>
      </c>
      <c r="B134" s="174" t="s">
        <v>1125</v>
      </c>
      <c r="C134" s="51" t="s">
        <v>3630</v>
      </c>
      <c r="D134" s="51" t="s">
        <v>3631</v>
      </c>
      <c r="E134" s="51" t="s">
        <v>1127</v>
      </c>
      <c r="F134" s="78">
        <v>4</v>
      </c>
      <c r="G134" s="72" t="s">
        <v>3364</v>
      </c>
      <c r="H134" s="51" t="s">
        <v>1133</v>
      </c>
      <c r="I134" s="51">
        <v>168</v>
      </c>
      <c r="J134" s="300">
        <v>300</v>
      </c>
      <c r="K134" s="78">
        <v>15</v>
      </c>
      <c r="L134" s="300">
        <v>800</v>
      </c>
      <c r="M134" s="51">
        <v>10</v>
      </c>
      <c r="O134" s="78" t="s">
        <v>1128</v>
      </c>
      <c r="P134" s="72" t="s">
        <v>1376</v>
      </c>
      <c r="AA134" s="195"/>
      <c r="AB134" s="195"/>
      <c r="AC134" s="195"/>
      <c r="AD134" s="72"/>
      <c r="AE134" s="316">
        <v>1</v>
      </c>
      <c r="AF134" s="195"/>
      <c r="AG134" s="195">
        <v>0</v>
      </c>
      <c r="AH134" s="72"/>
      <c r="AR134" s="53">
        <v>0.77380000000000004</v>
      </c>
      <c r="AS134" s="53">
        <v>2.4239999999999999</v>
      </c>
      <c r="AU134" s="48">
        <v>3000</v>
      </c>
      <c r="AW134" s="48">
        <v>2321.4</v>
      </c>
      <c r="AX134" s="49">
        <v>17.158721593734235</v>
      </c>
      <c r="BB134" s="80" t="s">
        <v>722</v>
      </c>
      <c r="BC134" s="174" t="s">
        <v>1126</v>
      </c>
      <c r="BD134" s="72">
        <v>71.290000000000006</v>
      </c>
      <c r="BF134" s="72">
        <v>0.22</v>
      </c>
      <c r="BH134" s="72">
        <v>11.96</v>
      </c>
      <c r="BN134" s="72">
        <v>1.35</v>
      </c>
      <c r="BP134" s="72">
        <v>0.04</v>
      </c>
      <c r="BR134" s="72">
        <v>0.28000000000000003</v>
      </c>
      <c r="BX134" s="72">
        <v>1.63</v>
      </c>
      <c r="BZ134" s="72">
        <v>2.81</v>
      </c>
      <c r="CB134" s="72">
        <v>3.8</v>
      </c>
      <c r="CF134" s="72"/>
      <c r="CG134" s="72"/>
      <c r="CH134" s="72"/>
      <c r="CI134" s="72"/>
      <c r="CJ134" s="72"/>
      <c r="CK134" s="72"/>
      <c r="CL134" s="72"/>
      <c r="CM134" s="72"/>
      <c r="CN134" s="72"/>
      <c r="CO134" s="72"/>
      <c r="CP134" s="72"/>
      <c r="CQ134" s="72"/>
      <c r="CR134" s="72"/>
      <c r="CS134" s="72"/>
      <c r="CT134" s="72"/>
      <c r="CU134" s="72"/>
      <c r="CV134" s="72"/>
      <c r="CW134" s="72"/>
      <c r="CX134" s="72"/>
      <c r="CY134" s="72"/>
      <c r="CZ134" s="72"/>
      <c r="DA134" s="72"/>
      <c r="DB134" s="72"/>
      <c r="DC134" s="72"/>
      <c r="DD134" s="72"/>
      <c r="DE134" s="72"/>
      <c r="DF134" s="72"/>
      <c r="DG134" s="72"/>
      <c r="DH134" s="78">
        <v>93.37</v>
      </c>
      <c r="DJ134" s="77">
        <f t="shared" si="221"/>
        <v>6.6299999999999955</v>
      </c>
      <c r="DK134" s="72">
        <v>0.5</v>
      </c>
      <c r="DL134" s="51" t="s">
        <v>827</v>
      </c>
      <c r="DO134" s="358">
        <v>6.63</v>
      </c>
      <c r="DP134" s="72"/>
      <c r="DU134" s="52"/>
      <c r="DX134" s="75">
        <f t="shared" si="222"/>
        <v>76.352147370675809</v>
      </c>
      <c r="DY134" s="51">
        <f t="shared" si="223"/>
        <v>0</v>
      </c>
      <c r="DZ134" s="75">
        <f t="shared" si="224"/>
        <v>0.23562172003855625</v>
      </c>
      <c r="EA134" s="51">
        <f t="shared" si="225"/>
        <v>0</v>
      </c>
      <c r="EB134" s="75">
        <f t="shared" si="226"/>
        <v>12.809253507550606</v>
      </c>
      <c r="EC134" s="51">
        <f t="shared" si="227"/>
        <v>0</v>
      </c>
      <c r="ED134" s="75">
        <f t="shared" si="228"/>
        <v>1.44586055478205</v>
      </c>
      <c r="EE134" s="51">
        <f t="shared" si="229"/>
        <v>0</v>
      </c>
      <c r="EF134" s="75">
        <f t="shared" si="230"/>
        <v>4.2840312734282959E-2</v>
      </c>
      <c r="EG134" s="51">
        <f t="shared" si="231"/>
        <v>0</v>
      </c>
      <c r="EH134" s="75">
        <f t="shared" si="232"/>
        <v>0.29988218913998071</v>
      </c>
      <c r="EI134" s="51">
        <f t="shared" si="233"/>
        <v>0</v>
      </c>
      <c r="EJ134" s="75">
        <f t="shared" si="234"/>
        <v>1.7457427439220303</v>
      </c>
      <c r="EK134" s="51">
        <f t="shared" si="235"/>
        <v>0</v>
      </c>
      <c r="EL134" s="75">
        <f t="shared" si="236"/>
        <v>3.009531969583378</v>
      </c>
      <c r="EM134" s="51">
        <f t="shared" si="237"/>
        <v>0</v>
      </c>
      <c r="EN134" s="75">
        <f t="shared" si="238"/>
        <v>4.0698297097568812</v>
      </c>
      <c r="EO134" s="51">
        <f t="shared" si="239"/>
        <v>0</v>
      </c>
      <c r="EP134" s="75">
        <f t="shared" si="240"/>
        <v>0</v>
      </c>
      <c r="EQ134" s="51" t="e">
        <f t="shared" si="241"/>
        <v>#DIV/0!</v>
      </c>
      <c r="ER134" s="51">
        <f t="shared" si="242"/>
        <v>100</v>
      </c>
      <c r="ES134" s="51">
        <f t="shared" si="243"/>
        <v>0</v>
      </c>
    </row>
    <row r="135" spans="1:149" x14ac:dyDescent="0.45">
      <c r="A135" s="72" t="s">
        <v>1124</v>
      </c>
      <c r="B135" s="174" t="s">
        <v>1125</v>
      </c>
      <c r="C135" s="51" t="s">
        <v>3630</v>
      </c>
      <c r="D135" s="51" t="s">
        <v>3631</v>
      </c>
      <c r="E135" s="51" t="s">
        <v>1127</v>
      </c>
      <c r="F135" s="78">
        <v>5</v>
      </c>
      <c r="G135" s="72" t="s">
        <v>3364</v>
      </c>
      <c r="H135" s="51" t="s">
        <v>1133</v>
      </c>
      <c r="I135" s="51">
        <v>168</v>
      </c>
      <c r="J135" s="300">
        <v>300</v>
      </c>
      <c r="K135" s="78">
        <v>15</v>
      </c>
      <c r="L135" s="300">
        <v>825</v>
      </c>
      <c r="M135" s="51">
        <v>10</v>
      </c>
      <c r="O135" s="78" t="s">
        <v>1128</v>
      </c>
      <c r="P135" s="72" t="s">
        <v>1378</v>
      </c>
      <c r="AA135" s="195"/>
      <c r="AB135" s="195"/>
      <c r="AC135" s="195"/>
      <c r="AD135" s="72"/>
      <c r="AE135" s="316">
        <v>1</v>
      </c>
      <c r="AF135" s="195"/>
      <c r="AG135" s="195">
        <v>0</v>
      </c>
      <c r="AH135" s="72"/>
      <c r="AR135" s="53">
        <v>0.8004</v>
      </c>
      <c r="AS135" s="53">
        <v>2.3929999999999998</v>
      </c>
      <c r="AU135" s="48">
        <v>3000</v>
      </c>
      <c r="AW135" s="48">
        <v>2401.1999999999998</v>
      </c>
      <c r="AX135" s="49">
        <v>17.909770617807819</v>
      </c>
      <c r="BB135" s="80" t="s">
        <v>722</v>
      </c>
      <c r="BC135" s="174" t="s">
        <v>1126</v>
      </c>
      <c r="BD135" s="72">
        <v>66.42</v>
      </c>
      <c r="BF135" s="72">
        <v>1.07</v>
      </c>
      <c r="BH135" s="72">
        <v>12.57</v>
      </c>
      <c r="BN135" s="72">
        <v>3.16</v>
      </c>
      <c r="BP135" s="72">
        <v>0.04</v>
      </c>
      <c r="BR135" s="72">
        <v>1.7</v>
      </c>
      <c r="BX135" s="72">
        <v>2.34</v>
      </c>
      <c r="BZ135" s="72">
        <v>2.33</v>
      </c>
      <c r="CB135" s="72">
        <v>3.1</v>
      </c>
      <c r="CF135" s="72"/>
      <c r="CG135" s="72"/>
      <c r="CH135" s="72"/>
      <c r="CI135" s="72"/>
      <c r="CJ135" s="72"/>
      <c r="CK135" s="72"/>
      <c r="CL135" s="72"/>
      <c r="CM135" s="72"/>
      <c r="CN135" s="72"/>
      <c r="CO135" s="72"/>
      <c r="CP135" s="72"/>
      <c r="CQ135" s="72"/>
      <c r="CR135" s="72"/>
      <c r="CS135" s="72"/>
      <c r="CT135" s="72"/>
      <c r="CU135" s="72"/>
      <c r="CV135" s="72"/>
      <c r="CW135" s="72"/>
      <c r="CX135" s="72"/>
      <c r="CY135" s="72"/>
      <c r="CZ135" s="72"/>
      <c r="DA135" s="72"/>
      <c r="DB135" s="72"/>
      <c r="DC135" s="72"/>
      <c r="DD135" s="72"/>
      <c r="DE135" s="72"/>
      <c r="DF135" s="72"/>
      <c r="DG135" s="72"/>
      <c r="DH135" s="78">
        <v>92.74</v>
      </c>
      <c r="DJ135" s="77">
        <f t="shared" si="221"/>
        <v>7.2600000000000051</v>
      </c>
      <c r="DK135" s="72">
        <v>0.5</v>
      </c>
      <c r="DL135" s="51" t="s">
        <v>827</v>
      </c>
      <c r="DO135" s="358">
        <v>7.26</v>
      </c>
      <c r="DP135" s="72"/>
      <c r="DU135" s="52"/>
      <c r="DX135" s="75">
        <f t="shared" si="222"/>
        <v>71.619581626051328</v>
      </c>
      <c r="DY135" s="51">
        <f t="shared" si="223"/>
        <v>0</v>
      </c>
      <c r="DZ135" s="75">
        <f t="shared" si="224"/>
        <v>1.1537632089713179</v>
      </c>
      <c r="EA135" s="51">
        <f t="shared" si="225"/>
        <v>0</v>
      </c>
      <c r="EB135" s="75">
        <f t="shared" si="226"/>
        <v>13.554021996980808</v>
      </c>
      <c r="EC135" s="51">
        <f t="shared" si="227"/>
        <v>0</v>
      </c>
      <c r="ED135" s="75">
        <f t="shared" si="228"/>
        <v>3.4073754582704341</v>
      </c>
      <c r="EE135" s="51">
        <f t="shared" si="229"/>
        <v>0</v>
      </c>
      <c r="EF135" s="75">
        <f t="shared" si="230"/>
        <v>4.3131334914815612E-2</v>
      </c>
      <c r="EG135" s="51">
        <f t="shared" si="231"/>
        <v>0</v>
      </c>
      <c r="EH135" s="75">
        <f t="shared" si="232"/>
        <v>1.8330817338796637</v>
      </c>
      <c r="EI135" s="51">
        <f t="shared" si="233"/>
        <v>0</v>
      </c>
      <c r="EJ135" s="75">
        <f t="shared" si="234"/>
        <v>2.5231830925167134</v>
      </c>
      <c r="EK135" s="51">
        <f t="shared" si="235"/>
        <v>0</v>
      </c>
      <c r="EL135" s="75">
        <f t="shared" si="236"/>
        <v>2.5124002587880097</v>
      </c>
      <c r="EM135" s="51">
        <f t="shared" si="237"/>
        <v>0</v>
      </c>
      <c r="EN135" s="75">
        <f t="shared" si="238"/>
        <v>3.3426784558982106</v>
      </c>
      <c r="EO135" s="51">
        <f t="shared" si="239"/>
        <v>0</v>
      </c>
      <c r="EP135" s="75">
        <f t="shared" si="240"/>
        <v>0</v>
      </c>
      <c r="EQ135" s="51" t="e">
        <f t="shared" si="241"/>
        <v>#DIV/0!</v>
      </c>
      <c r="ER135" s="51">
        <f t="shared" si="242"/>
        <v>100</v>
      </c>
      <c r="ES135" s="51">
        <f t="shared" si="243"/>
        <v>0</v>
      </c>
    </row>
    <row r="136" spans="1:149" x14ac:dyDescent="0.45">
      <c r="A136" s="72" t="s">
        <v>1124</v>
      </c>
      <c r="B136" s="174" t="s">
        <v>1125</v>
      </c>
      <c r="C136" s="51" t="s">
        <v>3630</v>
      </c>
      <c r="D136" s="51" t="s">
        <v>3631</v>
      </c>
      <c r="E136" s="51" t="s">
        <v>1127</v>
      </c>
      <c r="F136" s="78">
        <v>7</v>
      </c>
      <c r="G136" s="72" t="s">
        <v>3364</v>
      </c>
      <c r="H136" s="51" t="s">
        <v>1133</v>
      </c>
      <c r="I136" s="51">
        <v>168</v>
      </c>
      <c r="J136" s="300">
        <v>300</v>
      </c>
      <c r="K136" s="78">
        <v>15</v>
      </c>
      <c r="L136" s="300">
        <v>850</v>
      </c>
      <c r="M136" s="51">
        <v>10</v>
      </c>
      <c r="O136" s="78" t="s">
        <v>1128</v>
      </c>
      <c r="P136" s="72" t="s">
        <v>1375</v>
      </c>
      <c r="AA136" s="195"/>
      <c r="AB136" s="195"/>
      <c r="AC136" s="195"/>
      <c r="AD136" s="72"/>
      <c r="AE136" s="316">
        <v>1</v>
      </c>
      <c r="AF136" s="195"/>
      <c r="AG136" s="195">
        <v>0</v>
      </c>
      <c r="AH136" s="72"/>
      <c r="AR136" s="53">
        <v>0.82550000000000001</v>
      </c>
      <c r="AS136" s="53">
        <v>2.363</v>
      </c>
      <c r="AU136" s="48">
        <v>3000</v>
      </c>
      <c r="AW136" s="48">
        <v>2476.5</v>
      </c>
      <c r="AX136" s="49">
        <v>18.639437959395636</v>
      </c>
      <c r="BB136" s="80" t="s">
        <v>722</v>
      </c>
      <c r="BC136" s="174" t="s">
        <v>1126</v>
      </c>
      <c r="BD136" s="72">
        <v>63.57</v>
      </c>
      <c r="BF136" s="72">
        <v>0.32</v>
      </c>
      <c r="BH136" s="72">
        <v>14.68</v>
      </c>
      <c r="BN136" s="72">
        <v>2.1800000000000002</v>
      </c>
      <c r="BP136" s="72">
        <v>7.0000000000000007E-2</v>
      </c>
      <c r="BR136" s="72">
        <v>0.4</v>
      </c>
      <c r="BX136" s="72">
        <v>3.23</v>
      </c>
      <c r="BZ136" s="72">
        <v>3.27</v>
      </c>
      <c r="CB136" s="72">
        <v>2.39</v>
      </c>
      <c r="CF136" s="72"/>
      <c r="CG136" s="72"/>
      <c r="CH136" s="72"/>
      <c r="CI136" s="72"/>
      <c r="CJ136" s="72"/>
      <c r="CK136" s="72"/>
      <c r="CL136" s="72"/>
      <c r="CM136" s="72"/>
      <c r="CN136" s="72"/>
      <c r="CO136" s="72"/>
      <c r="CP136" s="72"/>
      <c r="CQ136" s="72"/>
      <c r="CR136" s="72"/>
      <c r="CS136" s="72"/>
      <c r="CT136" s="72"/>
      <c r="CU136" s="72"/>
      <c r="CV136" s="72"/>
      <c r="CW136" s="72"/>
      <c r="CX136" s="72"/>
      <c r="CY136" s="72"/>
      <c r="CZ136" s="72"/>
      <c r="DA136" s="72"/>
      <c r="DB136" s="72"/>
      <c r="DC136" s="72"/>
      <c r="DD136" s="72"/>
      <c r="DE136" s="72"/>
      <c r="DF136" s="72"/>
      <c r="DG136" s="72"/>
      <c r="DH136" s="78">
        <v>90.12</v>
      </c>
      <c r="DJ136" s="77">
        <f t="shared" si="221"/>
        <v>9.8799999999999955</v>
      </c>
      <c r="DK136" s="72">
        <v>0.8</v>
      </c>
      <c r="DL136" s="51" t="s">
        <v>827</v>
      </c>
      <c r="DO136" s="358">
        <v>9.8800000000000008</v>
      </c>
      <c r="DP136" s="72"/>
      <c r="DU136" s="52"/>
      <c r="DX136" s="75">
        <f t="shared" si="222"/>
        <v>70.539280958721704</v>
      </c>
      <c r="DY136" s="51">
        <f t="shared" si="223"/>
        <v>0</v>
      </c>
      <c r="DZ136" s="75">
        <f t="shared" si="224"/>
        <v>0.35508211273857077</v>
      </c>
      <c r="EA136" s="51">
        <f t="shared" si="225"/>
        <v>0</v>
      </c>
      <c r="EB136" s="75">
        <f t="shared" si="226"/>
        <v>16.289391921881936</v>
      </c>
      <c r="EC136" s="51">
        <f t="shared" si="227"/>
        <v>0</v>
      </c>
      <c r="ED136" s="75">
        <f t="shared" si="228"/>
        <v>2.4189968930315136</v>
      </c>
      <c r="EE136" s="51">
        <f t="shared" si="229"/>
        <v>0</v>
      </c>
      <c r="EF136" s="75">
        <f t="shared" si="230"/>
        <v>7.7674212161562367E-2</v>
      </c>
      <c r="EG136" s="51">
        <f t="shared" si="231"/>
        <v>0</v>
      </c>
      <c r="EH136" s="75">
        <f t="shared" si="232"/>
        <v>0.44385264092321353</v>
      </c>
      <c r="EI136" s="51">
        <f t="shared" si="233"/>
        <v>0</v>
      </c>
      <c r="EJ136" s="75">
        <f t="shared" si="234"/>
        <v>3.5841100754549484</v>
      </c>
      <c r="EK136" s="51">
        <f t="shared" si="235"/>
        <v>0</v>
      </c>
      <c r="EL136" s="75">
        <f t="shared" si="236"/>
        <v>3.6284953395472699</v>
      </c>
      <c r="EM136" s="51">
        <f t="shared" si="237"/>
        <v>0</v>
      </c>
      <c r="EN136" s="75">
        <f t="shared" si="238"/>
        <v>2.6520195295162008</v>
      </c>
      <c r="EO136" s="51">
        <f t="shared" si="239"/>
        <v>0</v>
      </c>
      <c r="EP136" s="75">
        <f t="shared" si="240"/>
        <v>0</v>
      </c>
      <c r="EQ136" s="51" t="e">
        <f t="shared" si="241"/>
        <v>#DIV/0!</v>
      </c>
      <c r="ER136" s="51">
        <f t="shared" si="242"/>
        <v>100</v>
      </c>
      <c r="ES136" s="51">
        <f t="shared" si="243"/>
        <v>0</v>
      </c>
    </row>
    <row r="137" spans="1:149" x14ac:dyDescent="0.45">
      <c r="A137" s="72" t="s">
        <v>1124</v>
      </c>
      <c r="B137" s="174" t="s">
        <v>1125</v>
      </c>
      <c r="C137" s="51" t="s">
        <v>3630</v>
      </c>
      <c r="D137" s="51" t="s">
        <v>3631</v>
      </c>
      <c r="E137" s="51" t="s">
        <v>1127</v>
      </c>
      <c r="F137" s="78">
        <v>8</v>
      </c>
      <c r="G137" s="72" t="s">
        <v>3364</v>
      </c>
      <c r="H137" s="51" t="s">
        <v>1133</v>
      </c>
      <c r="I137" s="51">
        <v>168</v>
      </c>
      <c r="J137" s="300">
        <v>300</v>
      </c>
      <c r="K137" s="78">
        <v>15</v>
      </c>
      <c r="L137" s="300">
        <v>850</v>
      </c>
      <c r="M137" s="51">
        <v>10</v>
      </c>
      <c r="O137" s="78" t="s">
        <v>1128</v>
      </c>
      <c r="P137" s="72" t="s">
        <v>1376</v>
      </c>
      <c r="AA137" s="195"/>
      <c r="AB137" s="195"/>
      <c r="AC137" s="195"/>
      <c r="AD137" s="72"/>
      <c r="AE137" s="316">
        <v>1</v>
      </c>
      <c r="AF137" s="195"/>
      <c r="AG137" s="195">
        <v>0</v>
      </c>
      <c r="AH137" s="72"/>
      <c r="AR137" s="53">
        <v>0.82550000000000001</v>
      </c>
      <c r="AS137" s="53">
        <v>2.363</v>
      </c>
      <c r="AU137" s="48">
        <v>3000</v>
      </c>
      <c r="AW137" s="48">
        <v>2476.5</v>
      </c>
      <c r="AX137" s="49">
        <v>18.639437959395636</v>
      </c>
      <c r="BB137" s="80" t="s">
        <v>722</v>
      </c>
      <c r="BC137" s="174" t="s">
        <v>1126</v>
      </c>
      <c r="BD137" s="72">
        <v>69.790000000000006</v>
      </c>
      <c r="BF137" s="72">
        <v>0.28000000000000003</v>
      </c>
      <c r="BH137" s="72">
        <v>12.86</v>
      </c>
      <c r="BN137" s="72">
        <v>1.7</v>
      </c>
      <c r="BP137" s="72">
        <v>0.04</v>
      </c>
      <c r="BR137" s="72">
        <v>0.35</v>
      </c>
      <c r="BX137" s="72">
        <v>2.09</v>
      </c>
      <c r="BZ137" s="72">
        <v>3.28</v>
      </c>
      <c r="CB137" s="72">
        <v>3.54</v>
      </c>
      <c r="CF137" s="72"/>
      <c r="CG137" s="72"/>
      <c r="CH137" s="72"/>
      <c r="CI137" s="72"/>
      <c r="CJ137" s="72"/>
      <c r="CK137" s="72"/>
      <c r="CL137" s="72"/>
      <c r="CM137" s="72"/>
      <c r="CN137" s="72"/>
      <c r="CO137" s="72"/>
      <c r="CP137" s="72"/>
      <c r="CQ137" s="72"/>
      <c r="CR137" s="72"/>
      <c r="CS137" s="72"/>
      <c r="CT137" s="72"/>
      <c r="CU137" s="72"/>
      <c r="CV137" s="72"/>
      <c r="CW137" s="72"/>
      <c r="CX137" s="72"/>
      <c r="CY137" s="72"/>
      <c r="CZ137" s="72"/>
      <c r="DA137" s="72"/>
      <c r="DB137" s="72"/>
      <c r="DC137" s="72"/>
      <c r="DD137" s="72"/>
      <c r="DE137" s="72"/>
      <c r="DF137" s="72"/>
      <c r="DG137" s="72"/>
      <c r="DH137" s="78">
        <v>93.93</v>
      </c>
      <c r="DJ137" s="77">
        <f t="shared" si="221"/>
        <v>6.0699999999999932</v>
      </c>
      <c r="DK137" s="72">
        <v>0.56000000000000005</v>
      </c>
      <c r="DL137" s="51" t="s">
        <v>827</v>
      </c>
      <c r="DO137" s="358">
        <v>6.07</v>
      </c>
      <c r="DP137" s="72"/>
      <c r="DU137" s="52"/>
      <c r="DX137" s="75">
        <f t="shared" si="222"/>
        <v>74.300010646225914</v>
      </c>
      <c r="DY137" s="51">
        <f t="shared" si="223"/>
        <v>0</v>
      </c>
      <c r="DZ137" s="75">
        <f t="shared" si="224"/>
        <v>0.29809432556158844</v>
      </c>
      <c r="EA137" s="51">
        <f t="shared" si="225"/>
        <v>0</v>
      </c>
      <c r="EB137" s="75">
        <f t="shared" si="226"/>
        <v>13.691046524007239</v>
      </c>
      <c r="EC137" s="51">
        <f t="shared" si="227"/>
        <v>0</v>
      </c>
      <c r="ED137" s="75">
        <f t="shared" si="228"/>
        <v>1.8098584051953581</v>
      </c>
      <c r="EE137" s="51">
        <f t="shared" si="229"/>
        <v>0</v>
      </c>
      <c r="EF137" s="75">
        <f t="shared" si="230"/>
        <v>4.2584903651655487E-2</v>
      </c>
      <c r="EG137" s="51">
        <f t="shared" si="231"/>
        <v>0</v>
      </c>
      <c r="EH137" s="75">
        <f t="shared" si="232"/>
        <v>0.37261790695198549</v>
      </c>
      <c r="EI137" s="51">
        <f t="shared" si="233"/>
        <v>0</v>
      </c>
      <c r="EJ137" s="75">
        <f t="shared" si="234"/>
        <v>2.2250612157989988</v>
      </c>
      <c r="EK137" s="51">
        <f t="shared" si="235"/>
        <v>0</v>
      </c>
      <c r="EL137" s="75">
        <f t="shared" si="236"/>
        <v>3.4919620994357499</v>
      </c>
      <c r="EM137" s="51">
        <f t="shared" si="237"/>
        <v>0</v>
      </c>
      <c r="EN137" s="75">
        <f t="shared" si="238"/>
        <v>3.7687639731715108</v>
      </c>
      <c r="EO137" s="51">
        <f t="shared" si="239"/>
        <v>0</v>
      </c>
      <c r="EP137" s="75">
        <f t="shared" si="240"/>
        <v>0</v>
      </c>
      <c r="EQ137" s="51" t="e">
        <f t="shared" si="241"/>
        <v>#DIV/0!</v>
      </c>
      <c r="ER137" s="51">
        <f t="shared" si="242"/>
        <v>100</v>
      </c>
      <c r="ES137" s="51">
        <f t="shared" si="243"/>
        <v>0</v>
      </c>
    </row>
    <row r="138" spans="1:149" x14ac:dyDescent="0.45">
      <c r="A138" s="72" t="s">
        <v>1124</v>
      </c>
      <c r="B138" s="174" t="s">
        <v>1125</v>
      </c>
      <c r="C138" s="51" t="s">
        <v>3630</v>
      </c>
      <c r="D138" s="51" t="s">
        <v>3631</v>
      </c>
      <c r="E138" s="51" t="s">
        <v>1127</v>
      </c>
      <c r="F138" s="78">
        <v>9</v>
      </c>
      <c r="G138" s="72" t="s">
        <v>3364</v>
      </c>
      <c r="H138" s="51" t="s">
        <v>1133</v>
      </c>
      <c r="I138" s="51">
        <v>168</v>
      </c>
      <c r="J138" s="300">
        <v>300</v>
      </c>
      <c r="K138" s="78">
        <v>15</v>
      </c>
      <c r="L138" s="300">
        <v>850</v>
      </c>
      <c r="M138" s="51">
        <v>10</v>
      </c>
      <c r="O138" s="78" t="s">
        <v>1128</v>
      </c>
      <c r="P138" s="72" t="s">
        <v>1379</v>
      </c>
      <c r="AA138" s="195"/>
      <c r="AB138" s="195"/>
      <c r="AC138" s="195"/>
      <c r="AD138" s="72"/>
      <c r="AE138" s="316">
        <v>1</v>
      </c>
      <c r="AF138" s="195"/>
      <c r="AG138" s="195">
        <v>0</v>
      </c>
      <c r="AH138" s="72"/>
      <c r="AR138" s="53">
        <v>0.82550000000000001</v>
      </c>
      <c r="AS138" s="53">
        <v>2.363</v>
      </c>
      <c r="AU138" s="48">
        <v>3000</v>
      </c>
      <c r="AW138" s="48">
        <v>2476.5</v>
      </c>
      <c r="AX138" s="49">
        <v>18.639437959395636</v>
      </c>
      <c r="BB138" s="80" t="s">
        <v>722</v>
      </c>
      <c r="BC138" s="174" t="s">
        <v>1126</v>
      </c>
      <c r="BD138" s="72">
        <v>72.349999999999994</v>
      </c>
      <c r="BF138" s="72">
        <v>0.25</v>
      </c>
      <c r="BH138" s="72">
        <v>12.1</v>
      </c>
      <c r="BN138" s="72">
        <v>1.49</v>
      </c>
      <c r="BP138" s="72">
        <v>0.04</v>
      </c>
      <c r="BR138" s="72">
        <v>0.41</v>
      </c>
      <c r="BX138" s="72">
        <v>1.55</v>
      </c>
      <c r="BZ138" s="72">
        <v>2.84</v>
      </c>
      <c r="CB138" s="72">
        <v>4.16</v>
      </c>
      <c r="CF138" s="72"/>
      <c r="CG138" s="72"/>
      <c r="CH138" s="72"/>
      <c r="CI138" s="72"/>
      <c r="CJ138" s="72"/>
      <c r="CK138" s="72"/>
      <c r="CL138" s="72"/>
      <c r="CM138" s="72"/>
      <c r="CN138" s="72"/>
      <c r="CO138" s="72"/>
      <c r="CP138" s="72"/>
      <c r="CQ138" s="72"/>
      <c r="CR138" s="72"/>
      <c r="CS138" s="72"/>
      <c r="CT138" s="72"/>
      <c r="CU138" s="72"/>
      <c r="CV138" s="72"/>
      <c r="CW138" s="72"/>
      <c r="CX138" s="72"/>
      <c r="CY138" s="72"/>
      <c r="CZ138" s="72"/>
      <c r="DA138" s="72"/>
      <c r="DB138" s="72"/>
      <c r="DC138" s="72"/>
      <c r="DD138" s="72"/>
      <c r="DE138" s="72"/>
      <c r="DF138" s="72"/>
      <c r="DG138" s="72"/>
      <c r="DH138" s="78">
        <v>95.19</v>
      </c>
      <c r="DJ138" s="77">
        <f t="shared" si="221"/>
        <v>4.8100000000000023</v>
      </c>
      <c r="DK138" s="72">
        <v>0.47</v>
      </c>
      <c r="DL138" s="51" t="s">
        <v>827</v>
      </c>
      <c r="DO138" s="358">
        <v>4.8099999999999996</v>
      </c>
      <c r="DP138" s="72"/>
      <c r="DU138" s="52"/>
      <c r="DX138" s="75">
        <f t="shared" si="222"/>
        <v>76.005882970900302</v>
      </c>
      <c r="DY138" s="51">
        <f t="shared" si="223"/>
        <v>0</v>
      </c>
      <c r="DZ138" s="75">
        <f t="shared" si="224"/>
        <v>0.26263262947788635</v>
      </c>
      <c r="EA138" s="51">
        <f t="shared" si="225"/>
        <v>0</v>
      </c>
      <c r="EB138" s="75">
        <f t="shared" si="226"/>
        <v>12.711419266729699</v>
      </c>
      <c r="EC138" s="51">
        <f t="shared" si="227"/>
        <v>0</v>
      </c>
      <c r="ED138" s="75">
        <f t="shared" si="228"/>
        <v>1.5652904716882026</v>
      </c>
      <c r="EE138" s="51">
        <f t="shared" si="229"/>
        <v>0</v>
      </c>
      <c r="EF138" s="75">
        <f t="shared" si="230"/>
        <v>4.2021220716461812E-2</v>
      </c>
      <c r="EG138" s="51">
        <f t="shared" si="231"/>
        <v>0</v>
      </c>
      <c r="EH138" s="75">
        <f t="shared" si="232"/>
        <v>0.43071751234373357</v>
      </c>
      <c r="EI138" s="51">
        <f t="shared" si="233"/>
        <v>0</v>
      </c>
      <c r="EJ138" s="75">
        <f t="shared" si="234"/>
        <v>1.6283223027628955</v>
      </c>
      <c r="EK138" s="51">
        <f t="shared" si="235"/>
        <v>0</v>
      </c>
      <c r="EL138" s="75">
        <f t="shared" si="236"/>
        <v>2.9835066708687887</v>
      </c>
      <c r="EM138" s="51">
        <f t="shared" si="237"/>
        <v>0</v>
      </c>
      <c r="EN138" s="75">
        <f t="shared" si="238"/>
        <v>4.3702069545120281</v>
      </c>
      <c r="EO138" s="51">
        <f t="shared" si="239"/>
        <v>0</v>
      </c>
      <c r="EP138" s="75">
        <f t="shared" si="240"/>
        <v>0</v>
      </c>
      <c r="EQ138" s="51" t="e">
        <f t="shared" si="241"/>
        <v>#DIV/0!</v>
      </c>
      <c r="ER138" s="51">
        <f t="shared" si="242"/>
        <v>100</v>
      </c>
      <c r="ES138" s="51">
        <f t="shared" si="243"/>
        <v>0</v>
      </c>
    </row>
    <row r="139" spans="1:149" x14ac:dyDescent="0.45">
      <c r="A139" s="72" t="s">
        <v>1124</v>
      </c>
      <c r="B139" s="174" t="s">
        <v>1125</v>
      </c>
      <c r="C139" s="51" t="s">
        <v>3630</v>
      </c>
      <c r="D139" s="51" t="s">
        <v>3631</v>
      </c>
      <c r="E139" s="51" t="s">
        <v>1127</v>
      </c>
      <c r="F139" s="78">
        <v>10</v>
      </c>
      <c r="G139" s="72" t="s">
        <v>3364</v>
      </c>
      <c r="H139" s="51" t="s">
        <v>1133</v>
      </c>
      <c r="I139" s="51">
        <v>168</v>
      </c>
      <c r="J139" s="300">
        <v>300</v>
      </c>
      <c r="K139" s="78">
        <v>15</v>
      </c>
      <c r="L139" s="300">
        <v>850</v>
      </c>
      <c r="M139" s="51">
        <v>10</v>
      </c>
      <c r="O139" s="78" t="s">
        <v>1128</v>
      </c>
      <c r="P139" s="72" t="s">
        <v>1380</v>
      </c>
      <c r="AA139" s="195"/>
      <c r="AB139" s="195"/>
      <c r="AC139" s="195"/>
      <c r="AD139" s="72"/>
      <c r="AE139" s="316">
        <v>1</v>
      </c>
      <c r="AF139" s="195"/>
      <c r="AG139" s="195">
        <v>0</v>
      </c>
      <c r="AH139" s="72"/>
      <c r="AR139" s="53">
        <v>0.82550000000000001</v>
      </c>
      <c r="AS139" s="53">
        <v>2.363</v>
      </c>
      <c r="AU139" s="48">
        <v>3000</v>
      </c>
      <c r="AW139" s="48">
        <v>2476.5</v>
      </c>
      <c r="AX139" s="49">
        <v>18.639437959395636</v>
      </c>
      <c r="BB139" s="80" t="s">
        <v>722</v>
      </c>
      <c r="BC139" s="174" t="s">
        <v>1126</v>
      </c>
      <c r="BD139" s="72">
        <v>64.12</v>
      </c>
      <c r="BF139" s="72">
        <v>0.14000000000000001</v>
      </c>
      <c r="BH139" s="72">
        <v>18.48</v>
      </c>
      <c r="BN139" s="72">
        <v>2.6</v>
      </c>
      <c r="BP139" s="72">
        <v>0.33</v>
      </c>
      <c r="BR139" s="72">
        <v>1.91</v>
      </c>
      <c r="BX139" s="72">
        <v>5.39</v>
      </c>
      <c r="BZ139" s="72">
        <v>4.03</v>
      </c>
      <c r="CB139" s="72">
        <v>1.84</v>
      </c>
      <c r="CF139" s="72"/>
      <c r="CG139" s="72"/>
      <c r="CH139" s="72"/>
      <c r="CI139" s="72"/>
      <c r="CJ139" s="72"/>
      <c r="CK139" s="72"/>
      <c r="CL139" s="72"/>
      <c r="CM139" s="72"/>
      <c r="CN139" s="72"/>
      <c r="CO139" s="72"/>
      <c r="CP139" s="72"/>
      <c r="CQ139" s="72"/>
      <c r="CR139" s="72"/>
      <c r="CS139" s="72"/>
      <c r="CT139" s="72"/>
      <c r="CU139" s="72"/>
      <c r="CV139" s="72"/>
      <c r="CW139" s="72"/>
      <c r="CX139" s="72"/>
      <c r="CY139" s="72"/>
      <c r="CZ139" s="72"/>
      <c r="DA139" s="72"/>
      <c r="DB139" s="72"/>
      <c r="DC139" s="72"/>
      <c r="DD139" s="72"/>
      <c r="DE139" s="72"/>
      <c r="DF139" s="72"/>
      <c r="DG139" s="72"/>
      <c r="DH139" s="78">
        <v>98.85</v>
      </c>
      <c r="DJ139" s="77">
        <f t="shared" si="221"/>
        <v>1.1500000000000057</v>
      </c>
      <c r="DK139" s="72"/>
      <c r="DL139" s="51" t="s">
        <v>827</v>
      </c>
      <c r="DO139" s="358">
        <v>1.1499999999999999</v>
      </c>
      <c r="DP139" s="72"/>
      <c r="DU139" s="52"/>
      <c r="DX139" s="75">
        <f t="shared" si="222"/>
        <v>64.865958523014683</v>
      </c>
      <c r="DY139" s="51">
        <f t="shared" si="223"/>
        <v>0</v>
      </c>
      <c r="DZ139" s="75">
        <f t="shared" si="224"/>
        <v>0.14162873039959537</v>
      </c>
      <c r="EA139" s="51">
        <f t="shared" si="225"/>
        <v>0</v>
      </c>
      <c r="EB139" s="75">
        <f t="shared" si="226"/>
        <v>18.694992412746586</v>
      </c>
      <c r="EC139" s="51">
        <f t="shared" si="227"/>
        <v>0</v>
      </c>
      <c r="ED139" s="75">
        <f t="shared" si="228"/>
        <v>2.6302478502781992</v>
      </c>
      <c r="EE139" s="51">
        <f t="shared" si="229"/>
        <v>0</v>
      </c>
      <c r="EF139" s="75">
        <f t="shared" si="230"/>
        <v>0.33383915022761762</v>
      </c>
      <c r="EG139" s="51">
        <f t="shared" si="231"/>
        <v>0</v>
      </c>
      <c r="EH139" s="75">
        <f t="shared" si="232"/>
        <v>1.9322205361659079</v>
      </c>
      <c r="EI139" s="51">
        <f t="shared" si="233"/>
        <v>0</v>
      </c>
      <c r="EJ139" s="75">
        <f t="shared" si="234"/>
        <v>5.4527061203844207</v>
      </c>
      <c r="EK139" s="51">
        <f t="shared" si="235"/>
        <v>0</v>
      </c>
      <c r="EL139" s="75">
        <f t="shared" si="236"/>
        <v>4.0768841679312091</v>
      </c>
      <c r="EM139" s="51">
        <f t="shared" si="237"/>
        <v>0</v>
      </c>
      <c r="EN139" s="75">
        <f t="shared" si="238"/>
        <v>1.8614061709661105</v>
      </c>
      <c r="EO139" s="51">
        <f t="shared" si="239"/>
        <v>0</v>
      </c>
      <c r="EP139" s="75">
        <f t="shared" si="240"/>
        <v>0</v>
      </c>
      <c r="EQ139" s="51" t="e">
        <f t="shared" si="241"/>
        <v>#DIV/0!</v>
      </c>
      <c r="ER139" s="51">
        <f t="shared" si="242"/>
        <v>100</v>
      </c>
      <c r="ES139" s="51">
        <f t="shared" si="243"/>
        <v>0</v>
      </c>
    </row>
    <row r="140" spans="1:149" x14ac:dyDescent="0.45">
      <c r="A140" s="72" t="s">
        <v>1124</v>
      </c>
      <c r="B140" s="174" t="s">
        <v>1125</v>
      </c>
      <c r="C140" s="51" t="s">
        <v>3630</v>
      </c>
      <c r="D140" s="51" t="s">
        <v>3631</v>
      </c>
      <c r="E140" s="51" t="s">
        <v>1127</v>
      </c>
      <c r="F140" s="78">
        <v>11</v>
      </c>
      <c r="G140" s="72" t="s">
        <v>3364</v>
      </c>
      <c r="H140" s="51" t="s">
        <v>1133</v>
      </c>
      <c r="I140" s="51">
        <v>168</v>
      </c>
      <c r="J140" s="300">
        <v>300</v>
      </c>
      <c r="K140" s="78">
        <v>15</v>
      </c>
      <c r="L140" s="300">
        <v>775</v>
      </c>
      <c r="M140" s="51">
        <v>10</v>
      </c>
      <c r="O140" s="78" t="s">
        <v>1128</v>
      </c>
      <c r="P140" s="72" t="s">
        <v>1381</v>
      </c>
      <c r="AA140" s="195"/>
      <c r="AB140" s="195"/>
      <c r="AC140" s="195"/>
      <c r="AD140" s="72"/>
      <c r="AE140" s="316">
        <v>1</v>
      </c>
      <c r="AF140" s="195"/>
      <c r="AG140" s="195">
        <v>0</v>
      </c>
      <c r="AH140" s="72"/>
      <c r="AR140" s="53">
        <v>0.74570000000000003</v>
      </c>
      <c r="AS140" s="53">
        <v>2.456</v>
      </c>
      <c r="AU140" s="48">
        <v>3000</v>
      </c>
      <c r="AW140" s="48">
        <v>2237.1</v>
      </c>
      <c r="AX140" s="49">
        <v>16.38791179250137</v>
      </c>
      <c r="BB140" s="80" t="s">
        <v>722</v>
      </c>
      <c r="BC140" s="174" t="s">
        <v>1126</v>
      </c>
      <c r="BD140" s="72">
        <v>67.38</v>
      </c>
      <c r="BF140" s="72">
        <v>0.15</v>
      </c>
      <c r="BH140" s="72">
        <v>13.28</v>
      </c>
      <c r="BN140" s="72">
        <v>1.25</v>
      </c>
      <c r="BP140" s="72">
        <v>0.04</v>
      </c>
      <c r="BR140" s="72">
        <v>0.22</v>
      </c>
      <c r="BX140" s="72">
        <v>2.4</v>
      </c>
      <c r="BZ140" s="72">
        <v>2.59</v>
      </c>
      <c r="CB140" s="72">
        <v>2.61</v>
      </c>
      <c r="CF140" s="72"/>
      <c r="CG140" s="72"/>
      <c r="CH140" s="72"/>
      <c r="CI140" s="72"/>
      <c r="CJ140" s="72"/>
      <c r="CK140" s="72"/>
      <c r="CL140" s="72"/>
      <c r="CM140" s="72"/>
      <c r="CN140" s="72"/>
      <c r="CO140" s="72"/>
      <c r="CP140" s="72"/>
      <c r="CQ140" s="72"/>
      <c r="CR140" s="72"/>
      <c r="CS140" s="72"/>
      <c r="CT140" s="72"/>
      <c r="CU140" s="72"/>
      <c r="CV140" s="72"/>
      <c r="CW140" s="72"/>
      <c r="CX140" s="72"/>
      <c r="CY140" s="72"/>
      <c r="CZ140" s="72"/>
      <c r="DA140" s="72"/>
      <c r="DB140" s="72"/>
      <c r="DC140" s="72"/>
      <c r="DD140" s="72"/>
      <c r="DE140" s="72"/>
      <c r="DF140" s="72"/>
      <c r="DG140" s="72"/>
      <c r="DH140" s="78">
        <v>89.94</v>
      </c>
      <c r="DJ140" s="77">
        <f t="shared" si="221"/>
        <v>10.060000000000002</v>
      </c>
      <c r="DK140" s="72">
        <v>0.63</v>
      </c>
      <c r="DL140" s="51" t="s">
        <v>827</v>
      </c>
      <c r="DO140" s="358">
        <v>10.06</v>
      </c>
      <c r="DP140" s="72"/>
      <c r="DU140" s="52"/>
      <c r="DX140" s="75">
        <f t="shared" si="222"/>
        <v>74.916611074049371</v>
      </c>
      <c r="DY140" s="51">
        <f t="shared" si="223"/>
        <v>0</v>
      </c>
      <c r="DZ140" s="75">
        <f t="shared" si="224"/>
        <v>0.16677785190126751</v>
      </c>
      <c r="EA140" s="51">
        <f t="shared" si="225"/>
        <v>0</v>
      </c>
      <c r="EB140" s="75">
        <f t="shared" si="226"/>
        <v>14.765399154992217</v>
      </c>
      <c r="EC140" s="51">
        <f t="shared" si="227"/>
        <v>0</v>
      </c>
      <c r="ED140" s="75">
        <f t="shared" si="228"/>
        <v>1.3898154325105625</v>
      </c>
      <c r="EE140" s="51">
        <f t="shared" si="229"/>
        <v>0</v>
      </c>
      <c r="EF140" s="75">
        <f t="shared" si="230"/>
        <v>4.4474093840338007E-2</v>
      </c>
      <c r="EG140" s="51">
        <f t="shared" si="231"/>
        <v>0</v>
      </c>
      <c r="EH140" s="75">
        <f t="shared" si="232"/>
        <v>0.24460751612185905</v>
      </c>
      <c r="EI140" s="51">
        <f t="shared" si="233"/>
        <v>0</v>
      </c>
      <c r="EJ140" s="75">
        <f t="shared" si="234"/>
        <v>2.6684456304202802</v>
      </c>
      <c r="EK140" s="51">
        <f t="shared" si="235"/>
        <v>0</v>
      </c>
      <c r="EL140" s="75">
        <f t="shared" si="236"/>
        <v>2.8796975761618859</v>
      </c>
      <c r="EM140" s="51">
        <f t="shared" si="237"/>
        <v>0</v>
      </c>
      <c r="EN140" s="75">
        <f t="shared" si="238"/>
        <v>2.9019346230820546</v>
      </c>
      <c r="EO140" s="51">
        <f t="shared" si="239"/>
        <v>0</v>
      </c>
      <c r="EP140" s="75">
        <f t="shared" si="240"/>
        <v>0</v>
      </c>
      <c r="EQ140" s="51" t="e">
        <f t="shared" si="241"/>
        <v>#DIV/0!</v>
      </c>
      <c r="ER140" s="51">
        <f t="shared" si="242"/>
        <v>100</v>
      </c>
      <c r="ES140" s="51">
        <f t="shared" si="243"/>
        <v>0</v>
      </c>
    </row>
    <row r="141" spans="1:149" x14ac:dyDescent="0.45">
      <c r="A141" s="72" t="s">
        <v>1124</v>
      </c>
      <c r="B141" s="174" t="s">
        <v>1125</v>
      </c>
      <c r="C141" s="51" t="s">
        <v>3630</v>
      </c>
      <c r="D141" s="51" t="s">
        <v>3631</v>
      </c>
      <c r="E141" s="51" t="s">
        <v>1127</v>
      </c>
      <c r="F141" s="78">
        <v>12</v>
      </c>
      <c r="G141" s="72" t="s">
        <v>3364</v>
      </c>
      <c r="H141" s="51" t="s">
        <v>1133</v>
      </c>
      <c r="I141" s="51">
        <v>168</v>
      </c>
      <c r="J141" s="300">
        <v>300</v>
      </c>
      <c r="K141" s="78">
        <v>15</v>
      </c>
      <c r="L141" s="300">
        <v>775</v>
      </c>
      <c r="M141" s="51">
        <v>10</v>
      </c>
      <c r="O141" s="78" t="s">
        <v>1128</v>
      </c>
      <c r="P141" s="72" t="s">
        <v>1375</v>
      </c>
      <c r="AA141" s="195"/>
      <c r="AB141" s="195"/>
      <c r="AC141" s="195"/>
      <c r="AD141" s="72"/>
      <c r="AE141" s="316">
        <v>1</v>
      </c>
      <c r="AF141" s="195"/>
      <c r="AG141" s="195">
        <v>0</v>
      </c>
      <c r="AH141" s="72"/>
      <c r="AR141" s="53">
        <v>0.74570000000000003</v>
      </c>
      <c r="AS141" s="53">
        <v>2.456</v>
      </c>
      <c r="AU141" s="48">
        <v>3000</v>
      </c>
      <c r="AW141" s="48">
        <v>2237.1</v>
      </c>
      <c r="AX141" s="49">
        <v>16.38791179250137</v>
      </c>
      <c r="BB141" s="80" t="s">
        <v>722</v>
      </c>
      <c r="BC141" s="174" t="s">
        <v>1126</v>
      </c>
      <c r="BD141" s="72">
        <v>68.010000000000005</v>
      </c>
      <c r="BF141" s="72">
        <v>0.18</v>
      </c>
      <c r="BH141" s="72">
        <v>12.76</v>
      </c>
      <c r="BN141" s="72">
        <v>1.29</v>
      </c>
      <c r="BP141" s="72">
        <v>0.03</v>
      </c>
      <c r="BR141" s="72">
        <v>0.23</v>
      </c>
      <c r="BX141" s="72">
        <v>2.0499999999999998</v>
      </c>
      <c r="BZ141" s="72">
        <v>2.75</v>
      </c>
      <c r="CB141" s="72">
        <v>3.01</v>
      </c>
      <c r="CF141" s="72"/>
      <c r="CG141" s="72"/>
      <c r="CH141" s="72"/>
      <c r="CI141" s="72"/>
      <c r="CJ141" s="72"/>
      <c r="CK141" s="72"/>
      <c r="CL141" s="72"/>
      <c r="CM141" s="72"/>
      <c r="CN141" s="72"/>
      <c r="CO141" s="72"/>
      <c r="CP141" s="72"/>
      <c r="CQ141" s="72"/>
      <c r="CR141" s="72"/>
      <c r="CS141" s="72"/>
      <c r="CT141" s="72"/>
      <c r="CU141" s="72"/>
      <c r="CV141" s="72"/>
      <c r="CW141" s="72"/>
      <c r="CX141" s="72"/>
      <c r="CY141" s="72"/>
      <c r="CZ141" s="72"/>
      <c r="DA141" s="72"/>
      <c r="DB141" s="72"/>
      <c r="DC141" s="72"/>
      <c r="DD141" s="72"/>
      <c r="DE141" s="72"/>
      <c r="DF141" s="72"/>
      <c r="DG141" s="72"/>
      <c r="DH141" s="78">
        <v>90.31</v>
      </c>
      <c r="DJ141" s="77">
        <f t="shared" si="221"/>
        <v>9.6899999999999977</v>
      </c>
      <c r="DK141" s="72">
        <v>0.52</v>
      </c>
      <c r="DL141" s="51" t="s">
        <v>827</v>
      </c>
      <c r="DO141" s="358">
        <v>9.69</v>
      </c>
      <c r="DP141" s="72"/>
      <c r="DU141" s="52"/>
      <c r="DX141" s="75">
        <f t="shared" si="222"/>
        <v>75.307274941866908</v>
      </c>
      <c r="DY141" s="51">
        <f t="shared" si="223"/>
        <v>0</v>
      </c>
      <c r="DZ141" s="75">
        <f t="shared" si="224"/>
        <v>0.19931347580555864</v>
      </c>
      <c r="EA141" s="51">
        <f t="shared" si="225"/>
        <v>0</v>
      </c>
      <c r="EB141" s="75">
        <f t="shared" si="226"/>
        <v>14.129110840438489</v>
      </c>
      <c r="EC141" s="51">
        <f t="shared" si="227"/>
        <v>0</v>
      </c>
      <c r="ED141" s="75">
        <f t="shared" si="228"/>
        <v>1.4284132432731702</v>
      </c>
      <c r="EE141" s="51">
        <f t="shared" si="229"/>
        <v>0</v>
      </c>
      <c r="EF141" s="75">
        <f t="shared" si="230"/>
        <v>3.3218912634259773E-2</v>
      </c>
      <c r="EG141" s="51">
        <f t="shared" si="231"/>
        <v>0</v>
      </c>
      <c r="EH141" s="75">
        <f t="shared" si="232"/>
        <v>0.25467833019599156</v>
      </c>
      <c r="EI141" s="51">
        <f t="shared" si="233"/>
        <v>0</v>
      </c>
      <c r="EJ141" s="75">
        <f t="shared" si="234"/>
        <v>2.2699590300077506</v>
      </c>
      <c r="EK141" s="51">
        <f t="shared" si="235"/>
        <v>0</v>
      </c>
      <c r="EL141" s="75">
        <f t="shared" si="236"/>
        <v>3.0450669914738127</v>
      </c>
      <c r="EM141" s="51">
        <f t="shared" si="237"/>
        <v>0</v>
      </c>
      <c r="EN141" s="75">
        <f t="shared" si="238"/>
        <v>3.3329642343040637</v>
      </c>
      <c r="EO141" s="51">
        <f t="shared" si="239"/>
        <v>0</v>
      </c>
      <c r="EP141" s="75">
        <f t="shared" si="240"/>
        <v>0</v>
      </c>
      <c r="EQ141" s="51" t="e">
        <f t="shared" si="241"/>
        <v>#DIV/0!</v>
      </c>
      <c r="ER141" s="51">
        <f t="shared" si="242"/>
        <v>100</v>
      </c>
      <c r="ES141" s="51">
        <f t="shared" si="243"/>
        <v>0</v>
      </c>
    </row>
    <row r="142" spans="1:149" x14ac:dyDescent="0.45">
      <c r="A142" s="72" t="s">
        <v>1124</v>
      </c>
      <c r="B142" s="174" t="s">
        <v>1125</v>
      </c>
      <c r="C142" s="51" t="s">
        <v>3630</v>
      </c>
      <c r="D142" s="51" t="s">
        <v>3631</v>
      </c>
      <c r="E142" s="51" t="s">
        <v>1127</v>
      </c>
      <c r="F142" s="78">
        <v>13</v>
      </c>
      <c r="G142" s="72" t="s">
        <v>3364</v>
      </c>
      <c r="H142" s="51" t="s">
        <v>1133</v>
      </c>
      <c r="I142" s="51">
        <v>168</v>
      </c>
      <c r="J142" s="300">
        <v>200</v>
      </c>
      <c r="K142" s="78">
        <v>10</v>
      </c>
      <c r="L142" s="300">
        <v>850</v>
      </c>
      <c r="M142" s="51">
        <v>10</v>
      </c>
      <c r="O142" s="78" t="s">
        <v>1128</v>
      </c>
      <c r="P142" s="72" t="s">
        <v>1375</v>
      </c>
      <c r="AA142" s="195"/>
      <c r="AB142" s="195"/>
      <c r="AC142" s="195"/>
      <c r="AD142" s="72"/>
      <c r="AE142" s="316">
        <v>1</v>
      </c>
      <c r="AF142" s="195"/>
      <c r="AG142" s="195">
        <v>0</v>
      </c>
      <c r="AH142" s="72"/>
      <c r="AR142" s="53">
        <v>0.81969999999999998</v>
      </c>
      <c r="AS142" s="53">
        <v>1.72</v>
      </c>
      <c r="AU142" s="48">
        <v>2000</v>
      </c>
      <c r="AW142" s="48">
        <v>1639.3999999999999</v>
      </c>
      <c r="AX142" s="49">
        <v>18.160517734616626</v>
      </c>
      <c r="BB142" s="80" t="s">
        <v>722</v>
      </c>
      <c r="BC142" s="174" t="s">
        <v>1126</v>
      </c>
      <c r="BD142" s="72">
        <v>67.349999999999994</v>
      </c>
      <c r="BF142" s="72">
        <v>0.28999999999999998</v>
      </c>
      <c r="BH142" s="72">
        <v>18.52</v>
      </c>
      <c r="BN142" s="72">
        <v>2.33</v>
      </c>
      <c r="BP142" s="72">
        <v>0.06</v>
      </c>
      <c r="BR142" s="72">
        <v>0.43</v>
      </c>
      <c r="BX142" s="72">
        <v>2.84</v>
      </c>
      <c r="BZ142" s="72">
        <v>3.57</v>
      </c>
      <c r="CB142" s="72">
        <v>2.88</v>
      </c>
      <c r="CF142" s="72"/>
      <c r="CG142" s="72"/>
      <c r="CH142" s="72"/>
      <c r="CI142" s="72"/>
      <c r="CJ142" s="72"/>
      <c r="CK142" s="72"/>
      <c r="CL142" s="72"/>
      <c r="CM142" s="72"/>
      <c r="CN142" s="72"/>
      <c r="CO142" s="72"/>
      <c r="CP142" s="72"/>
      <c r="CQ142" s="72"/>
      <c r="CR142" s="72"/>
      <c r="CS142" s="72"/>
      <c r="CT142" s="72"/>
      <c r="CU142" s="72"/>
      <c r="CV142" s="72"/>
      <c r="CW142" s="72"/>
      <c r="CX142" s="72"/>
      <c r="CY142" s="72"/>
      <c r="CZ142" s="72"/>
      <c r="DA142" s="72"/>
      <c r="DB142" s="72"/>
      <c r="DC142" s="72"/>
      <c r="DD142" s="72"/>
      <c r="DE142" s="72"/>
      <c r="DF142" s="72"/>
      <c r="DG142" s="72"/>
      <c r="DH142" s="78">
        <v>98.27</v>
      </c>
      <c r="DJ142" s="77">
        <f t="shared" si="221"/>
        <v>1.730000000000004</v>
      </c>
      <c r="DK142" s="72"/>
      <c r="DL142" s="51" t="s">
        <v>827</v>
      </c>
      <c r="DO142" s="358">
        <v>1.73</v>
      </c>
      <c r="DP142" s="72"/>
      <c r="DU142" s="52"/>
      <c r="DX142" s="75">
        <f t="shared" si="222"/>
        <v>68.535667039788336</v>
      </c>
      <c r="DY142" s="51">
        <f t="shared" si="223"/>
        <v>0</v>
      </c>
      <c r="DZ142" s="75">
        <f t="shared" si="224"/>
        <v>0.29510532207184287</v>
      </c>
      <c r="EA142" s="51">
        <f t="shared" si="225"/>
        <v>0</v>
      </c>
      <c r="EB142" s="75">
        <f t="shared" si="226"/>
        <v>18.846036430243206</v>
      </c>
      <c r="EC142" s="51">
        <f t="shared" si="227"/>
        <v>0</v>
      </c>
      <c r="ED142" s="75">
        <f t="shared" si="228"/>
        <v>2.3710186221634273</v>
      </c>
      <c r="EE142" s="51">
        <f t="shared" si="229"/>
        <v>0</v>
      </c>
      <c r="EF142" s="75">
        <f t="shared" si="230"/>
        <v>6.1056273532105416E-2</v>
      </c>
      <c r="EG142" s="51">
        <f t="shared" si="231"/>
        <v>0</v>
      </c>
      <c r="EH142" s="75">
        <f t="shared" si="232"/>
        <v>0.43756996031342227</v>
      </c>
      <c r="EI142" s="51">
        <f t="shared" si="233"/>
        <v>0</v>
      </c>
      <c r="EJ142" s="75">
        <f t="shared" si="234"/>
        <v>2.8899969471863232</v>
      </c>
      <c r="EK142" s="51">
        <f t="shared" si="235"/>
        <v>0</v>
      </c>
      <c r="EL142" s="75">
        <f t="shared" si="236"/>
        <v>3.6328482751602729</v>
      </c>
      <c r="EM142" s="51">
        <f t="shared" si="237"/>
        <v>0</v>
      </c>
      <c r="EN142" s="75">
        <f t="shared" si="238"/>
        <v>2.9307011295410601</v>
      </c>
      <c r="EO142" s="51">
        <f t="shared" si="239"/>
        <v>0</v>
      </c>
      <c r="EP142" s="75">
        <f t="shared" si="240"/>
        <v>0</v>
      </c>
      <c r="EQ142" s="51" t="e">
        <f t="shared" si="241"/>
        <v>#DIV/0!</v>
      </c>
      <c r="ER142" s="51">
        <f t="shared" si="242"/>
        <v>100</v>
      </c>
      <c r="ES142" s="51">
        <f t="shared" si="243"/>
        <v>0</v>
      </c>
    </row>
    <row r="143" spans="1:149" x14ac:dyDescent="0.45">
      <c r="A143" s="72" t="s">
        <v>1124</v>
      </c>
      <c r="B143" s="174" t="s">
        <v>1125</v>
      </c>
      <c r="C143" s="51" t="s">
        <v>3630</v>
      </c>
      <c r="D143" s="51" t="s">
        <v>3631</v>
      </c>
      <c r="E143" s="51" t="s">
        <v>1127</v>
      </c>
      <c r="F143" s="78">
        <v>14</v>
      </c>
      <c r="G143" s="72" t="s">
        <v>3364</v>
      </c>
      <c r="H143" s="51" t="s">
        <v>1133</v>
      </c>
      <c r="I143" s="51">
        <v>168</v>
      </c>
      <c r="J143" s="300">
        <v>200</v>
      </c>
      <c r="K143" s="78">
        <v>10</v>
      </c>
      <c r="L143" s="300">
        <v>850</v>
      </c>
      <c r="M143" s="51">
        <v>10</v>
      </c>
      <c r="O143" s="78" t="s">
        <v>1128</v>
      </c>
      <c r="P143" s="72" t="s">
        <v>1379</v>
      </c>
      <c r="AA143" s="195"/>
      <c r="AB143" s="195"/>
      <c r="AC143" s="195"/>
      <c r="AD143" s="72"/>
      <c r="AE143" s="316">
        <v>1</v>
      </c>
      <c r="AF143" s="195"/>
      <c r="AG143" s="195">
        <v>0</v>
      </c>
      <c r="AH143" s="72"/>
      <c r="AR143" s="53">
        <v>0.81969999999999998</v>
      </c>
      <c r="AS143" s="53">
        <v>1.72</v>
      </c>
      <c r="AU143" s="48">
        <v>2000</v>
      </c>
      <c r="AW143" s="48">
        <v>1639.3999999999999</v>
      </c>
      <c r="AX143" s="49">
        <v>18.160517734616626</v>
      </c>
      <c r="BB143" s="80" t="s">
        <v>722</v>
      </c>
      <c r="BC143" s="174" t="s">
        <v>1126</v>
      </c>
      <c r="BD143" s="72">
        <v>71.41</v>
      </c>
      <c r="BF143" s="72">
        <v>0.31</v>
      </c>
      <c r="BH143" s="72">
        <v>16.53</v>
      </c>
      <c r="BN143" s="72">
        <v>1.73</v>
      </c>
      <c r="BP143" s="72">
        <v>0.02</v>
      </c>
      <c r="BR143" s="72">
        <v>0.32</v>
      </c>
      <c r="BX143" s="72">
        <v>1.98</v>
      </c>
      <c r="BZ143" s="72">
        <v>3.31</v>
      </c>
      <c r="CB143" s="72">
        <v>3.8</v>
      </c>
      <c r="CF143" s="72"/>
      <c r="CG143" s="72"/>
      <c r="CH143" s="72"/>
      <c r="CI143" s="72"/>
      <c r="CJ143" s="72"/>
      <c r="CK143" s="72"/>
      <c r="CL143" s="72"/>
      <c r="CM143" s="72"/>
      <c r="CN143" s="72"/>
      <c r="CO143" s="72"/>
      <c r="CP143" s="72"/>
      <c r="CQ143" s="72"/>
      <c r="CR143" s="72"/>
      <c r="CS143" s="72"/>
      <c r="CT143" s="72"/>
      <c r="CU143" s="72"/>
      <c r="CV143" s="72"/>
      <c r="CW143" s="72"/>
      <c r="CX143" s="72"/>
      <c r="CY143" s="72"/>
      <c r="CZ143" s="72"/>
      <c r="DA143" s="72"/>
      <c r="DB143" s="72"/>
      <c r="DC143" s="72"/>
      <c r="DD143" s="72"/>
      <c r="DE143" s="72"/>
      <c r="DF143" s="72"/>
      <c r="DG143" s="72"/>
      <c r="DH143" s="78">
        <v>99.41</v>
      </c>
      <c r="DJ143" s="77">
        <f t="shared" si="221"/>
        <v>0.59000000000000341</v>
      </c>
      <c r="DK143" s="72">
        <v>0.61</v>
      </c>
      <c r="DL143" s="51" t="s">
        <v>827</v>
      </c>
      <c r="DO143" s="358">
        <v>0.59</v>
      </c>
      <c r="DP143" s="72"/>
      <c r="DU143" s="52"/>
      <c r="DX143" s="75">
        <f t="shared" si="222"/>
        <v>71.83381953525803</v>
      </c>
      <c r="DY143" s="51">
        <f t="shared" si="223"/>
        <v>0</v>
      </c>
      <c r="DZ143" s="75">
        <f t="shared" si="224"/>
        <v>0.31183985514535761</v>
      </c>
      <c r="EA143" s="51">
        <f t="shared" si="225"/>
        <v>0</v>
      </c>
      <c r="EB143" s="75">
        <f t="shared" si="226"/>
        <v>16.628105824363747</v>
      </c>
      <c r="EC143" s="51">
        <f t="shared" si="227"/>
        <v>0</v>
      </c>
      <c r="ED143" s="75">
        <f t="shared" si="228"/>
        <v>1.7402675787144151</v>
      </c>
      <c r="EE143" s="51">
        <f t="shared" si="229"/>
        <v>0</v>
      </c>
      <c r="EF143" s="75">
        <f t="shared" si="230"/>
        <v>2.0118700331958558E-2</v>
      </c>
      <c r="EG143" s="51">
        <f t="shared" si="231"/>
        <v>0</v>
      </c>
      <c r="EH143" s="75">
        <f t="shared" si="232"/>
        <v>0.32189920531133692</v>
      </c>
      <c r="EI143" s="51">
        <f t="shared" si="233"/>
        <v>0</v>
      </c>
      <c r="EJ143" s="75">
        <f t="shared" si="234"/>
        <v>1.9917513328638972</v>
      </c>
      <c r="EK143" s="51">
        <f t="shared" si="235"/>
        <v>0</v>
      </c>
      <c r="EL143" s="75">
        <f t="shared" si="236"/>
        <v>3.3296449049391414</v>
      </c>
      <c r="EM143" s="51">
        <f t="shared" si="237"/>
        <v>0</v>
      </c>
      <c r="EN143" s="75">
        <f t="shared" si="238"/>
        <v>3.8225530630721254</v>
      </c>
      <c r="EO143" s="51">
        <f t="shared" si="239"/>
        <v>0</v>
      </c>
      <c r="EP143" s="75">
        <f t="shared" si="240"/>
        <v>0</v>
      </c>
      <c r="EQ143" s="51" t="e">
        <f t="shared" si="241"/>
        <v>#DIV/0!</v>
      </c>
      <c r="ER143" s="51">
        <f t="shared" si="242"/>
        <v>100</v>
      </c>
      <c r="ES143" s="51">
        <f t="shared" si="243"/>
        <v>0</v>
      </c>
    </row>
    <row r="144" spans="1:149" x14ac:dyDescent="0.45">
      <c r="A144" s="72" t="s">
        <v>1124</v>
      </c>
      <c r="B144" s="174" t="s">
        <v>1125</v>
      </c>
      <c r="C144" s="51" t="s">
        <v>3630</v>
      </c>
      <c r="D144" s="51" t="s">
        <v>3631</v>
      </c>
      <c r="E144" s="51" t="s">
        <v>1127</v>
      </c>
      <c r="F144" s="78">
        <v>15</v>
      </c>
      <c r="G144" s="72" t="s">
        <v>3364</v>
      </c>
      <c r="H144" s="51" t="s">
        <v>1133</v>
      </c>
      <c r="I144" s="51">
        <v>168</v>
      </c>
      <c r="J144" s="300">
        <v>200</v>
      </c>
      <c r="K144" s="78">
        <v>10</v>
      </c>
      <c r="L144" s="300">
        <v>850</v>
      </c>
      <c r="M144" s="51">
        <v>10</v>
      </c>
      <c r="O144" s="78" t="s">
        <v>1128</v>
      </c>
      <c r="P144" s="72" t="s">
        <v>1379</v>
      </c>
      <c r="AA144" s="195"/>
      <c r="AB144" s="195"/>
      <c r="AC144" s="195"/>
      <c r="AD144" s="72"/>
      <c r="AE144" s="316">
        <v>1</v>
      </c>
      <c r="AF144" s="195"/>
      <c r="AG144" s="195">
        <v>0</v>
      </c>
      <c r="AH144" s="72"/>
      <c r="AR144" s="53">
        <v>0.81969999999999998</v>
      </c>
      <c r="AS144" s="53">
        <v>1.72</v>
      </c>
      <c r="AU144" s="48">
        <v>2000</v>
      </c>
      <c r="AW144" s="48">
        <v>1639.3999999999999</v>
      </c>
      <c r="AX144" s="49">
        <v>18.160517734616626</v>
      </c>
      <c r="BB144" s="80" t="s">
        <v>722</v>
      </c>
      <c r="BC144" s="174" t="s">
        <v>1126</v>
      </c>
      <c r="BD144" s="72">
        <v>74.400000000000006</v>
      </c>
      <c r="BF144" s="72">
        <v>0.33</v>
      </c>
      <c r="BH144" s="72">
        <v>15.5</v>
      </c>
      <c r="BN144" s="72">
        <v>1.53</v>
      </c>
      <c r="BP144" s="72">
        <v>0.03</v>
      </c>
      <c r="BR144" s="72">
        <v>0.28999999999999998</v>
      </c>
      <c r="BX144" s="72">
        <v>1.4</v>
      </c>
      <c r="BZ144" s="72">
        <v>2.97</v>
      </c>
      <c r="CB144" s="72">
        <v>4.4800000000000004</v>
      </c>
      <c r="CF144" s="72"/>
      <c r="CG144" s="72"/>
      <c r="CH144" s="72"/>
      <c r="CI144" s="72"/>
      <c r="CJ144" s="72"/>
      <c r="CK144" s="72"/>
      <c r="CL144" s="72"/>
      <c r="CM144" s="72"/>
      <c r="CN144" s="72"/>
      <c r="CO144" s="72"/>
      <c r="CP144" s="72"/>
      <c r="CQ144" s="72"/>
      <c r="CR144" s="72"/>
      <c r="CS144" s="72"/>
      <c r="CT144" s="72"/>
      <c r="CU144" s="72"/>
      <c r="CV144" s="72"/>
      <c r="CW144" s="72"/>
      <c r="CX144" s="72"/>
      <c r="CY144" s="72"/>
      <c r="CZ144" s="72"/>
      <c r="DA144" s="72"/>
      <c r="DB144" s="72"/>
      <c r="DC144" s="72"/>
      <c r="DD144" s="72"/>
      <c r="DE144" s="72"/>
      <c r="DF144" s="72"/>
      <c r="DG144" s="72"/>
      <c r="DH144" s="78">
        <v>100.93</v>
      </c>
      <c r="DJ144" s="77">
        <f t="shared" si="221"/>
        <v>0</v>
      </c>
      <c r="DK144" s="72">
        <v>0.51</v>
      </c>
      <c r="DL144" s="51" t="s">
        <v>827</v>
      </c>
      <c r="DO144" s="358"/>
      <c r="DP144" s="72"/>
      <c r="DU144" s="52"/>
      <c r="DX144" s="75">
        <f t="shared" si="222"/>
        <v>73.714455563261666</v>
      </c>
      <c r="DY144" s="51">
        <f t="shared" si="223"/>
        <v>0</v>
      </c>
      <c r="DZ144" s="75">
        <f t="shared" si="224"/>
        <v>0.32695927870801544</v>
      </c>
      <c r="EA144" s="51">
        <f t="shared" si="225"/>
        <v>0</v>
      </c>
      <c r="EB144" s="75">
        <f t="shared" si="226"/>
        <v>15.357178242346178</v>
      </c>
      <c r="EC144" s="51">
        <f t="shared" si="227"/>
        <v>0</v>
      </c>
      <c r="ED144" s="75">
        <f t="shared" si="228"/>
        <v>1.5159021103735262</v>
      </c>
      <c r="EE144" s="51">
        <f t="shared" si="229"/>
        <v>0</v>
      </c>
      <c r="EF144" s="75">
        <f t="shared" si="230"/>
        <v>2.9723570791637767E-2</v>
      </c>
      <c r="EG144" s="51">
        <f t="shared" si="231"/>
        <v>0</v>
      </c>
      <c r="EH144" s="75">
        <f t="shared" si="232"/>
        <v>0.28732785098583175</v>
      </c>
      <c r="EI144" s="51">
        <f t="shared" si="233"/>
        <v>0</v>
      </c>
      <c r="EJ144" s="75">
        <f t="shared" si="234"/>
        <v>1.3870999702764291</v>
      </c>
      <c r="EK144" s="51">
        <f t="shared" si="235"/>
        <v>0</v>
      </c>
      <c r="EL144" s="75">
        <f t="shared" si="236"/>
        <v>2.9426335083721393</v>
      </c>
      <c r="EM144" s="51">
        <f t="shared" si="237"/>
        <v>0</v>
      </c>
      <c r="EN144" s="75">
        <f t="shared" si="238"/>
        <v>4.4387199048845734</v>
      </c>
      <c r="EO144" s="51">
        <f t="shared" si="239"/>
        <v>0</v>
      </c>
      <c r="EP144" s="75">
        <f t="shared" si="240"/>
        <v>0</v>
      </c>
      <c r="EQ144" s="51" t="e">
        <f t="shared" si="241"/>
        <v>#DIV/0!</v>
      </c>
      <c r="ER144" s="51">
        <f t="shared" si="242"/>
        <v>100</v>
      </c>
      <c r="ES144" s="51">
        <f t="shared" si="243"/>
        <v>0</v>
      </c>
    </row>
    <row r="145" spans="1:149" x14ac:dyDescent="0.45">
      <c r="A145" s="72" t="s">
        <v>1124</v>
      </c>
      <c r="B145" s="174" t="s">
        <v>1125</v>
      </c>
      <c r="C145" s="51" t="s">
        <v>3630</v>
      </c>
      <c r="D145" s="51" t="s">
        <v>3631</v>
      </c>
      <c r="E145" s="51" t="s">
        <v>1127</v>
      </c>
      <c r="F145" s="78">
        <v>17</v>
      </c>
      <c r="G145" s="72" t="s">
        <v>3364</v>
      </c>
      <c r="H145" s="51" t="s">
        <v>1133</v>
      </c>
      <c r="I145" s="51">
        <v>168</v>
      </c>
      <c r="J145" s="300">
        <v>300</v>
      </c>
      <c r="K145" s="78">
        <v>15</v>
      </c>
      <c r="L145" s="300">
        <v>875</v>
      </c>
      <c r="M145" s="51">
        <v>10</v>
      </c>
      <c r="O145" s="78" t="s">
        <v>1128</v>
      </c>
      <c r="P145" s="72" t="s">
        <v>1382</v>
      </c>
      <c r="AA145" s="195"/>
      <c r="AB145" s="195"/>
      <c r="AC145" s="195"/>
      <c r="AD145" s="72"/>
      <c r="AE145" s="316">
        <v>1</v>
      </c>
      <c r="AF145" s="195"/>
      <c r="AG145" s="195">
        <v>0</v>
      </c>
      <c r="AH145" s="72"/>
      <c r="AR145" s="53">
        <v>0.84909999999999997</v>
      </c>
      <c r="AS145" s="53">
        <v>2.3340000000000001</v>
      </c>
      <c r="AU145" s="48">
        <v>3000</v>
      </c>
      <c r="AW145" s="48">
        <v>2547.2999999999997</v>
      </c>
      <c r="AX145" s="49">
        <v>19.3459346265719</v>
      </c>
      <c r="BB145" s="80" t="s">
        <v>722</v>
      </c>
      <c r="BC145" s="174" t="s">
        <v>1126</v>
      </c>
      <c r="BD145" s="72">
        <v>63.62</v>
      </c>
      <c r="BF145" s="72">
        <v>0.36</v>
      </c>
      <c r="BH145" s="72">
        <v>19.45</v>
      </c>
      <c r="BN145" s="72">
        <v>1.91</v>
      </c>
      <c r="BP145" s="72">
        <v>7.0000000000000007E-2</v>
      </c>
      <c r="BR145" s="72">
        <v>0.88</v>
      </c>
      <c r="BX145" s="72">
        <v>4.13</v>
      </c>
      <c r="BZ145" s="72">
        <v>3.34</v>
      </c>
      <c r="CB145" s="72">
        <v>2.4900000000000002</v>
      </c>
      <c r="CF145" s="72"/>
      <c r="CG145" s="72"/>
      <c r="CH145" s="72"/>
      <c r="CI145" s="72"/>
      <c r="CJ145" s="72"/>
      <c r="CK145" s="72"/>
      <c r="CL145" s="72"/>
      <c r="CM145" s="72"/>
      <c r="CN145" s="72"/>
      <c r="CO145" s="72"/>
      <c r="CP145" s="72"/>
      <c r="CQ145" s="72"/>
      <c r="CR145" s="72"/>
      <c r="CS145" s="72"/>
      <c r="CT145" s="72"/>
      <c r="CU145" s="72"/>
      <c r="CV145" s="72"/>
      <c r="CW145" s="72"/>
      <c r="CX145" s="72"/>
      <c r="CY145" s="72"/>
      <c r="CZ145" s="72"/>
      <c r="DA145" s="72"/>
      <c r="DB145" s="72"/>
      <c r="DC145" s="72"/>
      <c r="DD145" s="72"/>
      <c r="DE145" s="72"/>
      <c r="DF145" s="72"/>
      <c r="DG145" s="72"/>
      <c r="DH145" s="78">
        <v>96.25</v>
      </c>
      <c r="DJ145" s="77">
        <f t="shared" si="221"/>
        <v>3.75</v>
      </c>
      <c r="DK145" s="72">
        <v>0.89</v>
      </c>
      <c r="DL145" s="51" t="s">
        <v>827</v>
      </c>
      <c r="DO145" s="358">
        <v>3.75</v>
      </c>
      <c r="DP145" s="72"/>
      <c r="DU145" s="52"/>
      <c r="DX145" s="75">
        <f t="shared" si="222"/>
        <v>66.0987012987013</v>
      </c>
      <c r="DY145" s="51">
        <f t="shared" si="223"/>
        <v>0</v>
      </c>
      <c r="DZ145" s="75">
        <f t="shared" si="224"/>
        <v>0.37402597402597398</v>
      </c>
      <c r="EA145" s="51">
        <f t="shared" si="225"/>
        <v>0</v>
      </c>
      <c r="EB145" s="75">
        <f t="shared" si="226"/>
        <v>20.20779220779221</v>
      </c>
      <c r="EC145" s="51">
        <f t="shared" si="227"/>
        <v>0</v>
      </c>
      <c r="ED145" s="75">
        <f t="shared" si="228"/>
        <v>1.9844155844155844</v>
      </c>
      <c r="EE145" s="51">
        <f t="shared" si="229"/>
        <v>0</v>
      </c>
      <c r="EF145" s="75">
        <f t="shared" si="230"/>
        <v>7.2727272727272738E-2</v>
      </c>
      <c r="EG145" s="51">
        <f t="shared" si="231"/>
        <v>0</v>
      </c>
      <c r="EH145" s="75">
        <f t="shared" si="232"/>
        <v>0.91428571428571437</v>
      </c>
      <c r="EI145" s="51">
        <f t="shared" si="233"/>
        <v>0</v>
      </c>
      <c r="EJ145" s="75">
        <f t="shared" si="234"/>
        <v>4.290909090909091</v>
      </c>
      <c r="EK145" s="51">
        <f t="shared" si="235"/>
        <v>0</v>
      </c>
      <c r="EL145" s="75">
        <f t="shared" si="236"/>
        <v>3.47012987012987</v>
      </c>
      <c r="EM145" s="51">
        <f t="shared" si="237"/>
        <v>0</v>
      </c>
      <c r="EN145" s="75">
        <f t="shared" si="238"/>
        <v>2.5870129870129874</v>
      </c>
      <c r="EO145" s="51">
        <f t="shared" si="239"/>
        <v>0</v>
      </c>
      <c r="EP145" s="75">
        <f t="shared" si="240"/>
        <v>0</v>
      </c>
      <c r="EQ145" s="51" t="e">
        <f t="shared" si="241"/>
        <v>#DIV/0!</v>
      </c>
      <c r="ER145" s="51">
        <f t="shared" si="242"/>
        <v>100</v>
      </c>
      <c r="ES145" s="51">
        <f t="shared" si="243"/>
        <v>0</v>
      </c>
    </row>
    <row r="146" spans="1:149" x14ac:dyDescent="0.45">
      <c r="A146" s="72" t="s">
        <v>1124</v>
      </c>
      <c r="B146" s="174" t="s">
        <v>1125</v>
      </c>
      <c r="C146" s="51" t="s">
        <v>3630</v>
      </c>
      <c r="D146" s="51" t="s">
        <v>3631</v>
      </c>
      <c r="E146" s="51" t="s">
        <v>1127</v>
      </c>
      <c r="F146" s="78">
        <v>18</v>
      </c>
      <c r="G146" s="72" t="s">
        <v>3364</v>
      </c>
      <c r="H146" s="51" t="s">
        <v>1133</v>
      </c>
      <c r="I146" s="51">
        <v>168</v>
      </c>
      <c r="J146" s="300">
        <v>300</v>
      </c>
      <c r="K146" s="78">
        <v>15</v>
      </c>
      <c r="L146" s="300">
        <v>875</v>
      </c>
      <c r="M146" s="51">
        <v>10</v>
      </c>
      <c r="O146" s="78" t="s">
        <v>1128</v>
      </c>
      <c r="P146" s="72" t="s">
        <v>1383</v>
      </c>
      <c r="AA146" s="195"/>
      <c r="AB146" s="195"/>
      <c r="AC146" s="195"/>
      <c r="AD146" s="72"/>
      <c r="AE146" s="316">
        <v>1</v>
      </c>
      <c r="AF146" s="195"/>
      <c r="AG146" s="195">
        <v>0</v>
      </c>
      <c r="AH146" s="72"/>
      <c r="AR146" s="53">
        <v>0.84909999999999997</v>
      </c>
      <c r="AS146" s="53">
        <v>2.3340000000000001</v>
      </c>
      <c r="AU146" s="48">
        <v>3000</v>
      </c>
      <c r="AW146" s="48">
        <v>2547.2999999999997</v>
      </c>
      <c r="AX146" s="49">
        <v>19.3459346265719</v>
      </c>
      <c r="BB146" s="80" t="s">
        <v>722</v>
      </c>
      <c r="BC146" s="174" t="s">
        <v>1126</v>
      </c>
      <c r="BD146" s="72">
        <v>68.56</v>
      </c>
      <c r="BF146" s="72">
        <v>0.34</v>
      </c>
      <c r="BH146" s="72">
        <v>17.91</v>
      </c>
      <c r="BN146" s="72">
        <v>1.77</v>
      </c>
      <c r="BP146" s="72">
        <v>0.05</v>
      </c>
      <c r="BR146" s="72">
        <v>0.72</v>
      </c>
      <c r="BX146" s="72">
        <v>2.81</v>
      </c>
      <c r="BZ146" s="72">
        <v>3.48</v>
      </c>
      <c r="CB146" s="72">
        <v>2.96</v>
      </c>
      <c r="CF146" s="72"/>
      <c r="CG146" s="72"/>
      <c r="CH146" s="72"/>
      <c r="CI146" s="72"/>
      <c r="CJ146" s="72"/>
      <c r="CK146" s="72"/>
      <c r="CL146" s="72"/>
      <c r="CM146" s="72"/>
      <c r="CN146" s="72"/>
      <c r="CO146" s="72"/>
      <c r="CP146" s="72"/>
      <c r="CQ146" s="72"/>
      <c r="CR146" s="72"/>
      <c r="CS146" s="72"/>
      <c r="CT146" s="72"/>
      <c r="CU146" s="72"/>
      <c r="CV146" s="72"/>
      <c r="CW146" s="72"/>
      <c r="CX146" s="72"/>
      <c r="CY146" s="72"/>
      <c r="CZ146" s="72"/>
      <c r="DA146" s="72"/>
      <c r="DB146" s="72"/>
      <c r="DC146" s="72"/>
      <c r="DD146" s="72"/>
      <c r="DE146" s="72"/>
      <c r="DF146" s="72"/>
      <c r="DG146" s="72"/>
      <c r="DH146" s="78">
        <v>98.6</v>
      </c>
      <c r="DJ146" s="77">
        <f t="shared" si="221"/>
        <v>1.4000000000000057</v>
      </c>
      <c r="DK146" s="72"/>
      <c r="DL146" s="51" t="s">
        <v>827</v>
      </c>
      <c r="DO146" s="358">
        <v>1.4</v>
      </c>
      <c r="DP146" s="72"/>
      <c r="DU146" s="52"/>
      <c r="DX146" s="75">
        <f t="shared" si="222"/>
        <v>69.533468559837729</v>
      </c>
      <c r="DY146" s="51">
        <f t="shared" si="223"/>
        <v>0</v>
      </c>
      <c r="DZ146" s="75">
        <f t="shared" si="224"/>
        <v>0.34482758620689657</v>
      </c>
      <c r="EA146" s="51">
        <f t="shared" si="225"/>
        <v>0</v>
      </c>
      <c r="EB146" s="75">
        <f t="shared" si="226"/>
        <v>18.164300202839758</v>
      </c>
      <c r="EC146" s="51">
        <f t="shared" si="227"/>
        <v>0</v>
      </c>
      <c r="ED146" s="75">
        <f t="shared" si="228"/>
        <v>1.7951318458417849</v>
      </c>
      <c r="EE146" s="51">
        <f t="shared" si="229"/>
        <v>0</v>
      </c>
      <c r="EF146" s="75">
        <f t="shared" si="230"/>
        <v>5.0709939148073035E-2</v>
      </c>
      <c r="EG146" s="51">
        <f t="shared" si="231"/>
        <v>0</v>
      </c>
      <c r="EH146" s="75">
        <f t="shared" si="232"/>
        <v>0.73022312373225151</v>
      </c>
      <c r="EI146" s="51">
        <f t="shared" si="233"/>
        <v>0</v>
      </c>
      <c r="EJ146" s="75">
        <f t="shared" si="234"/>
        <v>2.8498985801217041</v>
      </c>
      <c r="EK146" s="51">
        <f t="shared" si="235"/>
        <v>0</v>
      </c>
      <c r="EL146" s="75">
        <f t="shared" si="236"/>
        <v>3.5294117647058822</v>
      </c>
      <c r="EM146" s="51">
        <f t="shared" si="237"/>
        <v>0</v>
      </c>
      <c r="EN146" s="75">
        <f t="shared" si="238"/>
        <v>3.0020283975659234</v>
      </c>
      <c r="EO146" s="51">
        <f t="shared" si="239"/>
        <v>0</v>
      </c>
      <c r="EP146" s="75">
        <f t="shared" si="240"/>
        <v>0</v>
      </c>
      <c r="EQ146" s="51" t="e">
        <f t="shared" si="241"/>
        <v>#DIV/0!</v>
      </c>
      <c r="ER146" s="51">
        <f t="shared" si="242"/>
        <v>100</v>
      </c>
      <c r="ES146" s="51">
        <f t="shared" si="243"/>
        <v>0</v>
      </c>
    </row>
    <row r="147" spans="1:149" x14ac:dyDescent="0.45">
      <c r="A147" s="72" t="s">
        <v>1124</v>
      </c>
      <c r="B147" s="174" t="s">
        <v>1125</v>
      </c>
      <c r="C147" s="51" t="s">
        <v>3630</v>
      </c>
      <c r="D147" s="51" t="s">
        <v>3631</v>
      </c>
      <c r="E147" s="51" t="s">
        <v>1127</v>
      </c>
      <c r="F147" s="78">
        <v>19</v>
      </c>
      <c r="G147" s="72" t="s">
        <v>3364</v>
      </c>
      <c r="H147" s="51" t="s">
        <v>1133</v>
      </c>
      <c r="I147" s="51">
        <v>168</v>
      </c>
      <c r="J147" s="300">
        <v>300</v>
      </c>
      <c r="K147" s="78">
        <v>15</v>
      </c>
      <c r="L147" s="300">
        <v>875</v>
      </c>
      <c r="M147" s="51">
        <v>10</v>
      </c>
      <c r="O147" s="78" t="s">
        <v>1128</v>
      </c>
      <c r="P147" s="72" t="s">
        <v>1384</v>
      </c>
      <c r="AA147" s="195"/>
      <c r="AB147" s="195"/>
      <c r="AC147" s="195"/>
      <c r="AD147" s="72"/>
      <c r="AE147" s="316">
        <v>1</v>
      </c>
      <c r="AF147" s="195"/>
      <c r="AG147" s="195">
        <v>0</v>
      </c>
      <c r="AH147" s="72"/>
      <c r="AR147" s="53">
        <v>0.84909999999999997</v>
      </c>
      <c r="AS147" s="53">
        <v>2.3340000000000001</v>
      </c>
      <c r="AU147" s="48">
        <v>3000</v>
      </c>
      <c r="AW147" s="48">
        <v>2547.2999999999997</v>
      </c>
      <c r="AX147" s="49">
        <v>19.3459346265719</v>
      </c>
      <c r="BB147" s="80" t="s">
        <v>722</v>
      </c>
      <c r="BC147" s="174" t="s">
        <v>1126</v>
      </c>
      <c r="BD147" s="72">
        <v>72.62</v>
      </c>
      <c r="BF147" s="72">
        <v>0.28000000000000003</v>
      </c>
      <c r="BH147" s="72">
        <v>16.54</v>
      </c>
      <c r="BN147" s="72">
        <v>1.46</v>
      </c>
      <c r="BP147" s="72">
        <v>0.05</v>
      </c>
      <c r="BR147" s="72">
        <v>0.57999999999999996</v>
      </c>
      <c r="BX147" s="72">
        <v>2.12</v>
      </c>
      <c r="BZ147" s="72">
        <v>3.36</v>
      </c>
      <c r="CB147" s="72">
        <v>3.8</v>
      </c>
      <c r="CF147" s="72"/>
      <c r="CG147" s="72"/>
      <c r="CH147" s="72"/>
      <c r="CI147" s="72"/>
      <c r="CJ147" s="72"/>
      <c r="CK147" s="72"/>
      <c r="CL147" s="72"/>
      <c r="CM147" s="72"/>
      <c r="CN147" s="72"/>
      <c r="CO147" s="72"/>
      <c r="CP147" s="72"/>
      <c r="CQ147" s="72"/>
      <c r="CR147" s="72"/>
      <c r="CS147" s="72"/>
      <c r="CT147" s="72"/>
      <c r="CU147" s="72"/>
      <c r="CV147" s="72"/>
      <c r="CW147" s="72"/>
      <c r="CX147" s="72"/>
      <c r="CY147" s="72"/>
      <c r="CZ147" s="72"/>
      <c r="DA147" s="72"/>
      <c r="DB147" s="72"/>
      <c r="DC147" s="72"/>
      <c r="DD147" s="72"/>
      <c r="DE147" s="72"/>
      <c r="DF147" s="72"/>
      <c r="DG147" s="72"/>
      <c r="DH147" s="78">
        <v>100.81</v>
      </c>
      <c r="DJ147" s="77">
        <f t="shared" si="221"/>
        <v>0</v>
      </c>
      <c r="DK147" s="72">
        <v>0.67</v>
      </c>
      <c r="DL147" s="51" t="s">
        <v>827</v>
      </c>
      <c r="DO147" s="358"/>
      <c r="DP147" s="72"/>
      <c r="DU147" s="52"/>
      <c r="DX147" s="75">
        <f t="shared" si="222"/>
        <v>72.036504315048106</v>
      </c>
      <c r="DY147" s="51">
        <f t="shared" si="223"/>
        <v>0</v>
      </c>
      <c r="DZ147" s="75">
        <f t="shared" si="224"/>
        <v>0.27775022319214365</v>
      </c>
      <c r="EA147" s="51">
        <f t="shared" si="225"/>
        <v>0</v>
      </c>
      <c r="EB147" s="75">
        <f t="shared" si="226"/>
        <v>16.407102469993053</v>
      </c>
      <c r="EC147" s="51">
        <f t="shared" si="227"/>
        <v>0</v>
      </c>
      <c r="ED147" s="75">
        <f t="shared" si="228"/>
        <v>1.4482690209304632</v>
      </c>
      <c r="EE147" s="51">
        <f t="shared" si="229"/>
        <v>0</v>
      </c>
      <c r="EF147" s="75">
        <f t="shared" si="230"/>
        <v>4.9598254141454225E-2</v>
      </c>
      <c r="EG147" s="51">
        <f t="shared" si="231"/>
        <v>0</v>
      </c>
      <c r="EH147" s="75">
        <f t="shared" si="232"/>
        <v>0.57533974804086885</v>
      </c>
      <c r="EI147" s="51">
        <f t="shared" si="233"/>
        <v>0</v>
      </c>
      <c r="EJ147" s="75">
        <f t="shared" si="234"/>
        <v>2.1029659755976589</v>
      </c>
      <c r="EK147" s="51">
        <f t="shared" si="235"/>
        <v>0</v>
      </c>
      <c r="EL147" s="75">
        <f t="shared" si="236"/>
        <v>3.3330026783057236</v>
      </c>
      <c r="EM147" s="51">
        <f t="shared" si="237"/>
        <v>0</v>
      </c>
      <c r="EN147" s="75">
        <f t="shared" si="238"/>
        <v>3.7694673147505209</v>
      </c>
      <c r="EO147" s="51">
        <f t="shared" si="239"/>
        <v>0</v>
      </c>
      <c r="EP147" s="75">
        <f t="shared" si="240"/>
        <v>0</v>
      </c>
      <c r="EQ147" s="51" t="e">
        <f t="shared" si="241"/>
        <v>#DIV/0!</v>
      </c>
      <c r="ER147" s="51">
        <f t="shared" si="242"/>
        <v>100</v>
      </c>
      <c r="ES147" s="51">
        <f t="shared" si="243"/>
        <v>0</v>
      </c>
    </row>
    <row r="148" spans="1:149" x14ac:dyDescent="0.45">
      <c r="A148" s="72" t="s">
        <v>1124</v>
      </c>
      <c r="B148" s="174" t="s">
        <v>1125</v>
      </c>
      <c r="C148" s="51" t="s">
        <v>3630</v>
      </c>
      <c r="D148" s="51" t="s">
        <v>3631</v>
      </c>
      <c r="E148" s="51" t="s">
        <v>1127</v>
      </c>
      <c r="F148" s="78">
        <v>25</v>
      </c>
      <c r="G148" s="72" t="s">
        <v>3364</v>
      </c>
      <c r="H148" s="51" t="s">
        <v>1133</v>
      </c>
      <c r="I148" s="51">
        <v>168</v>
      </c>
      <c r="J148" s="300">
        <v>100</v>
      </c>
      <c r="K148" s="78">
        <v>5</v>
      </c>
      <c r="L148" s="300">
        <v>850</v>
      </c>
      <c r="M148" s="51">
        <v>10</v>
      </c>
      <c r="O148" s="78" t="s">
        <v>1128</v>
      </c>
      <c r="P148" s="72" t="s">
        <v>1379</v>
      </c>
      <c r="AA148" s="195"/>
      <c r="AB148" s="195"/>
      <c r="AC148" s="195"/>
      <c r="AD148" s="72"/>
      <c r="AE148" s="316">
        <v>1</v>
      </c>
      <c r="AF148" s="195"/>
      <c r="AG148" s="195">
        <v>0</v>
      </c>
      <c r="AH148" s="72"/>
      <c r="AR148" s="53">
        <v>0.87039999999999995</v>
      </c>
      <c r="AS148" s="53">
        <v>1.278</v>
      </c>
      <c r="AU148" s="48">
        <v>1000</v>
      </c>
      <c r="AW148" s="48">
        <v>870.4</v>
      </c>
      <c r="AX148" s="49">
        <v>18.389655793288039</v>
      </c>
      <c r="BB148" s="80" t="s">
        <v>722</v>
      </c>
      <c r="BC148" s="174" t="s">
        <v>1126</v>
      </c>
      <c r="BD148" s="72">
        <v>70.73</v>
      </c>
      <c r="BF148" s="72">
        <v>0.27</v>
      </c>
      <c r="BH148" s="72">
        <v>16.63</v>
      </c>
      <c r="BN148" s="72">
        <v>1.72</v>
      </c>
      <c r="BP148" s="72">
        <v>7.0000000000000007E-2</v>
      </c>
      <c r="BR148" s="72">
        <v>0.28000000000000003</v>
      </c>
      <c r="BX148" s="72">
        <v>1.92</v>
      </c>
      <c r="BZ148" s="72">
        <v>3.32</v>
      </c>
      <c r="CB148" s="72">
        <v>3.8</v>
      </c>
      <c r="CF148" s="72"/>
      <c r="CG148" s="72"/>
      <c r="CH148" s="72"/>
      <c r="CI148" s="72"/>
      <c r="CJ148" s="72"/>
      <c r="CK148" s="72"/>
      <c r="CL148" s="72"/>
      <c r="CM148" s="72"/>
      <c r="CN148" s="72"/>
      <c r="CO148" s="72"/>
      <c r="CP148" s="72"/>
      <c r="CQ148" s="72"/>
      <c r="CR148" s="72"/>
      <c r="CS148" s="72"/>
      <c r="CT148" s="72"/>
      <c r="CU148" s="72"/>
      <c r="CV148" s="72"/>
      <c r="CW148" s="72"/>
      <c r="CX148" s="72"/>
      <c r="CY148" s="72"/>
      <c r="CZ148" s="72"/>
      <c r="DA148" s="72"/>
      <c r="DB148" s="72"/>
      <c r="DC148" s="72"/>
      <c r="DD148" s="72"/>
      <c r="DE148" s="72"/>
      <c r="DF148" s="72"/>
      <c r="DG148" s="72"/>
      <c r="DH148" s="78">
        <v>98.74</v>
      </c>
      <c r="DJ148" s="77">
        <f t="shared" si="221"/>
        <v>1.2600000000000051</v>
      </c>
      <c r="DK148" s="72"/>
      <c r="DL148" s="51" t="s">
        <v>827</v>
      </c>
      <c r="DO148" s="358">
        <v>1.26</v>
      </c>
      <c r="DP148" s="72"/>
      <c r="DU148" s="52"/>
      <c r="DX148" s="75">
        <f t="shared" si="222"/>
        <v>71.632570386874633</v>
      </c>
      <c r="DY148" s="51">
        <f t="shared" si="223"/>
        <v>0</v>
      </c>
      <c r="DZ148" s="75">
        <f t="shared" si="224"/>
        <v>0.27344541219363988</v>
      </c>
      <c r="EA148" s="51">
        <f t="shared" si="225"/>
        <v>0</v>
      </c>
      <c r="EB148" s="75">
        <f t="shared" si="226"/>
        <v>16.842211869556412</v>
      </c>
      <c r="EC148" s="51">
        <f t="shared" si="227"/>
        <v>0</v>
      </c>
      <c r="ED148" s="75">
        <f t="shared" si="228"/>
        <v>1.7419485517520761</v>
      </c>
      <c r="EE148" s="51">
        <f t="shared" si="229"/>
        <v>0</v>
      </c>
      <c r="EF148" s="75">
        <f t="shared" si="230"/>
        <v>7.0893255013165901E-2</v>
      </c>
      <c r="EG148" s="51">
        <f t="shared" si="231"/>
        <v>0</v>
      </c>
      <c r="EH148" s="75">
        <f t="shared" si="232"/>
        <v>0.2835730200526636</v>
      </c>
      <c r="EI148" s="51">
        <f t="shared" si="233"/>
        <v>0</v>
      </c>
      <c r="EJ148" s="75">
        <f t="shared" si="234"/>
        <v>1.9445007089325501</v>
      </c>
      <c r="EK148" s="51">
        <f t="shared" si="235"/>
        <v>0</v>
      </c>
      <c r="EL148" s="75">
        <f t="shared" si="236"/>
        <v>3.3623658091958677</v>
      </c>
      <c r="EM148" s="51">
        <f t="shared" si="237"/>
        <v>0</v>
      </c>
      <c r="EN148" s="75">
        <f t="shared" si="238"/>
        <v>3.8484909864290056</v>
      </c>
      <c r="EO148" s="51">
        <f t="shared" si="239"/>
        <v>0</v>
      </c>
      <c r="EP148" s="75">
        <f t="shared" si="240"/>
        <v>0</v>
      </c>
      <c r="EQ148" s="51" t="e">
        <f t="shared" si="241"/>
        <v>#DIV/0!</v>
      </c>
      <c r="ER148" s="51">
        <f t="shared" si="242"/>
        <v>100</v>
      </c>
      <c r="ES148" s="51">
        <f t="shared" si="243"/>
        <v>0</v>
      </c>
    </row>
    <row r="149" spans="1:149" x14ac:dyDescent="0.45">
      <c r="A149" s="72" t="s">
        <v>1124</v>
      </c>
      <c r="B149" s="174" t="s">
        <v>1125</v>
      </c>
      <c r="C149" s="51" t="s">
        <v>3630</v>
      </c>
      <c r="D149" s="51" t="s">
        <v>3631</v>
      </c>
      <c r="E149" s="51" t="s">
        <v>1127</v>
      </c>
      <c r="F149" s="78">
        <v>26</v>
      </c>
      <c r="G149" s="72" t="s">
        <v>3364</v>
      </c>
      <c r="H149" s="51" t="s">
        <v>1133</v>
      </c>
      <c r="I149" s="51">
        <v>168</v>
      </c>
      <c r="J149" s="300">
        <v>100</v>
      </c>
      <c r="K149" s="78">
        <v>5</v>
      </c>
      <c r="L149" s="300">
        <v>850</v>
      </c>
      <c r="M149" s="51">
        <v>10</v>
      </c>
      <c r="O149" s="78" t="s">
        <v>1128</v>
      </c>
      <c r="P149" s="72" t="s">
        <v>1383</v>
      </c>
      <c r="AA149" s="195"/>
      <c r="AB149" s="195"/>
      <c r="AC149" s="195"/>
      <c r="AD149" s="72"/>
      <c r="AE149" s="316">
        <v>1</v>
      </c>
      <c r="AF149" s="195"/>
      <c r="AG149" s="195">
        <v>0</v>
      </c>
      <c r="AH149" s="72"/>
      <c r="AR149" s="53">
        <v>0.87039999999999995</v>
      </c>
      <c r="AS149" s="53">
        <v>1.278</v>
      </c>
      <c r="AU149" s="48">
        <v>1000</v>
      </c>
      <c r="AW149" s="48">
        <v>870.4</v>
      </c>
      <c r="AX149" s="49">
        <v>18.389655793288039</v>
      </c>
      <c r="BB149" s="80" t="s">
        <v>722</v>
      </c>
      <c r="BC149" s="174" t="s">
        <v>1126</v>
      </c>
      <c r="BD149" s="72">
        <v>70.680000000000007</v>
      </c>
      <c r="BF149" s="72">
        <v>0.44</v>
      </c>
      <c r="BH149" s="72">
        <v>15.81</v>
      </c>
      <c r="BN149" s="72">
        <v>2.14</v>
      </c>
      <c r="BP149" s="72">
        <v>0.05</v>
      </c>
      <c r="BR149" s="72">
        <v>0.47</v>
      </c>
      <c r="BX149" s="72">
        <v>1.87</v>
      </c>
      <c r="BZ149" s="72">
        <v>3.31</v>
      </c>
      <c r="CB149" s="72">
        <v>3.71</v>
      </c>
      <c r="CF149" s="72"/>
      <c r="CG149" s="72"/>
      <c r="CH149" s="72"/>
      <c r="CI149" s="72"/>
      <c r="CJ149" s="72"/>
      <c r="CK149" s="72"/>
      <c r="CL149" s="72"/>
      <c r="CM149" s="72"/>
      <c r="CN149" s="72"/>
      <c r="CO149" s="72"/>
      <c r="CP149" s="72"/>
      <c r="CQ149" s="72"/>
      <c r="CR149" s="72"/>
      <c r="CS149" s="72"/>
      <c r="CT149" s="72"/>
      <c r="CU149" s="72"/>
      <c r="CV149" s="72"/>
      <c r="CW149" s="72"/>
      <c r="CX149" s="72"/>
      <c r="CY149" s="72"/>
      <c r="CZ149" s="72"/>
      <c r="DA149" s="72"/>
      <c r="DB149" s="72"/>
      <c r="DC149" s="72"/>
      <c r="DD149" s="72"/>
      <c r="DE149" s="72"/>
      <c r="DF149" s="72"/>
      <c r="DG149" s="72"/>
      <c r="DH149" s="78">
        <v>98.48</v>
      </c>
      <c r="DJ149" s="77">
        <f t="shared" si="221"/>
        <v>1.519999999999996</v>
      </c>
      <c r="DK149" s="72">
        <v>0.62</v>
      </c>
      <c r="DL149" s="51" t="s">
        <v>827</v>
      </c>
      <c r="DO149" s="358">
        <v>1.52</v>
      </c>
      <c r="DP149" s="72"/>
      <c r="DU149" s="52"/>
      <c r="DX149" s="75">
        <f t="shared" si="222"/>
        <v>71.770917952883835</v>
      </c>
      <c r="DY149" s="51">
        <f t="shared" si="223"/>
        <v>0</v>
      </c>
      <c r="DZ149" s="75">
        <f t="shared" si="224"/>
        <v>0.44679122664500404</v>
      </c>
      <c r="EA149" s="51">
        <f t="shared" si="225"/>
        <v>0</v>
      </c>
      <c r="EB149" s="75">
        <f t="shared" si="226"/>
        <v>16.054021121039806</v>
      </c>
      <c r="EC149" s="51">
        <f t="shared" si="227"/>
        <v>0</v>
      </c>
      <c r="ED149" s="75">
        <f t="shared" si="228"/>
        <v>2.1730300568643379</v>
      </c>
      <c r="EE149" s="51">
        <f t="shared" si="229"/>
        <v>0</v>
      </c>
      <c r="EF149" s="75">
        <f t="shared" si="230"/>
        <v>5.0771730300568647E-2</v>
      </c>
      <c r="EG149" s="51">
        <f t="shared" si="231"/>
        <v>0</v>
      </c>
      <c r="EH149" s="75">
        <f t="shared" si="232"/>
        <v>0.47725426482534522</v>
      </c>
      <c r="EI149" s="51">
        <f t="shared" si="233"/>
        <v>0</v>
      </c>
      <c r="EJ149" s="75">
        <f t="shared" si="234"/>
        <v>1.8988627132412672</v>
      </c>
      <c r="EK149" s="51">
        <f t="shared" si="235"/>
        <v>0</v>
      </c>
      <c r="EL149" s="75">
        <f t="shared" si="236"/>
        <v>3.3610885458976441</v>
      </c>
      <c r="EM149" s="51">
        <f t="shared" si="237"/>
        <v>0</v>
      </c>
      <c r="EN149" s="75">
        <f t="shared" si="238"/>
        <v>3.7672623883021927</v>
      </c>
      <c r="EO149" s="51">
        <f t="shared" si="239"/>
        <v>0</v>
      </c>
      <c r="EP149" s="75">
        <f t="shared" si="240"/>
        <v>0</v>
      </c>
      <c r="EQ149" s="51" t="e">
        <f t="shared" si="241"/>
        <v>#DIV/0!</v>
      </c>
      <c r="ER149" s="51">
        <f t="shared" si="242"/>
        <v>100</v>
      </c>
      <c r="ES149" s="51">
        <f t="shared" si="243"/>
        <v>0</v>
      </c>
    </row>
    <row r="150" spans="1:149" x14ac:dyDescent="0.45">
      <c r="A150" s="72" t="s">
        <v>1124</v>
      </c>
      <c r="B150" s="174" t="s">
        <v>1125</v>
      </c>
      <c r="C150" s="51" t="s">
        <v>3630</v>
      </c>
      <c r="D150" s="51" t="s">
        <v>3631</v>
      </c>
      <c r="E150" s="51" t="s">
        <v>1127</v>
      </c>
      <c r="F150" s="78">
        <v>29</v>
      </c>
      <c r="G150" s="72" t="s">
        <v>3364</v>
      </c>
      <c r="H150" s="51" t="s">
        <v>1133</v>
      </c>
      <c r="I150" s="51">
        <v>168</v>
      </c>
      <c r="J150" s="300">
        <v>200</v>
      </c>
      <c r="K150" s="78">
        <v>10</v>
      </c>
      <c r="L150" s="300">
        <v>825</v>
      </c>
      <c r="M150" s="51">
        <v>10</v>
      </c>
      <c r="O150" s="78" t="s">
        <v>1128</v>
      </c>
      <c r="P150" s="72" t="s">
        <v>1385</v>
      </c>
      <c r="AA150" s="195"/>
      <c r="AB150" s="195"/>
      <c r="AC150" s="195"/>
      <c r="AD150" s="72"/>
      <c r="AE150" s="316">
        <v>1</v>
      </c>
      <c r="AF150" s="195"/>
      <c r="AG150" s="195">
        <v>0</v>
      </c>
      <c r="AH150" s="72"/>
      <c r="AR150" s="53">
        <v>0.79730000000000001</v>
      </c>
      <c r="AS150" s="53">
        <v>1.73</v>
      </c>
      <c r="AU150" s="48">
        <v>2000</v>
      </c>
      <c r="AW150" s="48">
        <v>1594.6</v>
      </c>
      <c r="AX150" s="49">
        <v>17.557975720398829</v>
      </c>
      <c r="BB150" s="80" t="s">
        <v>722</v>
      </c>
      <c r="BC150" s="174" t="s">
        <v>1126</v>
      </c>
      <c r="BD150" s="72">
        <v>69.680000000000007</v>
      </c>
      <c r="BF150" s="72">
        <v>0.36</v>
      </c>
      <c r="BH150" s="72">
        <v>16.010000000000002</v>
      </c>
      <c r="BN150" s="72">
        <v>1.56</v>
      </c>
      <c r="BP150" s="72">
        <v>0.09</v>
      </c>
      <c r="BR150" s="72">
        <v>0.76</v>
      </c>
      <c r="BX150" s="72">
        <v>2.33</v>
      </c>
      <c r="BZ150" s="72">
        <v>3.01</v>
      </c>
      <c r="CB150" s="72">
        <v>3.26</v>
      </c>
      <c r="CF150" s="72"/>
      <c r="CG150" s="72"/>
      <c r="CH150" s="72"/>
      <c r="CI150" s="72"/>
      <c r="CJ150" s="72"/>
      <c r="CK150" s="72"/>
      <c r="CL150" s="72"/>
      <c r="CM150" s="72"/>
      <c r="CN150" s="72"/>
      <c r="CO150" s="72"/>
      <c r="CP150" s="72"/>
      <c r="CQ150" s="72"/>
      <c r="CR150" s="72"/>
      <c r="CS150" s="72"/>
      <c r="CT150" s="72"/>
      <c r="CU150" s="72"/>
      <c r="CV150" s="72"/>
      <c r="CW150" s="72"/>
      <c r="CX150" s="72"/>
      <c r="CY150" s="72"/>
      <c r="CZ150" s="72"/>
      <c r="DA150" s="72"/>
      <c r="DB150" s="72"/>
      <c r="DC150" s="72"/>
      <c r="DD150" s="72"/>
      <c r="DE150" s="72"/>
      <c r="DF150" s="72"/>
      <c r="DG150" s="72"/>
      <c r="DH150" s="78">
        <v>97.06</v>
      </c>
      <c r="DJ150" s="77">
        <f t="shared" si="221"/>
        <v>2.9399999999999977</v>
      </c>
      <c r="DK150" s="72"/>
      <c r="DL150" s="51" t="s">
        <v>827</v>
      </c>
      <c r="DO150" s="358">
        <v>2.94</v>
      </c>
      <c r="DP150" s="72"/>
      <c r="DU150" s="52"/>
      <c r="DX150" s="75">
        <f t="shared" si="222"/>
        <v>71.790644961879252</v>
      </c>
      <c r="DY150" s="51">
        <f t="shared" si="223"/>
        <v>0</v>
      </c>
      <c r="DZ150" s="75">
        <f t="shared" si="224"/>
        <v>0.37090459509581702</v>
      </c>
      <c r="EA150" s="51">
        <f t="shared" si="225"/>
        <v>0</v>
      </c>
      <c r="EB150" s="75">
        <f t="shared" si="226"/>
        <v>16.49495157634453</v>
      </c>
      <c r="EC150" s="51">
        <f t="shared" si="227"/>
        <v>0</v>
      </c>
      <c r="ED150" s="75">
        <f t="shared" si="228"/>
        <v>1.6072532454152071</v>
      </c>
      <c r="EE150" s="51">
        <f t="shared" si="229"/>
        <v>0</v>
      </c>
      <c r="EF150" s="75">
        <f t="shared" si="230"/>
        <v>9.2726148773954256E-2</v>
      </c>
      <c r="EG150" s="51">
        <f t="shared" si="231"/>
        <v>0</v>
      </c>
      <c r="EH150" s="75">
        <f t="shared" si="232"/>
        <v>0.78302081186894701</v>
      </c>
      <c r="EI150" s="51">
        <f t="shared" si="233"/>
        <v>0</v>
      </c>
      <c r="EJ150" s="75">
        <f t="shared" si="234"/>
        <v>2.4005769627034823</v>
      </c>
      <c r="EK150" s="51">
        <f t="shared" si="235"/>
        <v>0</v>
      </c>
      <c r="EL150" s="75">
        <f t="shared" si="236"/>
        <v>3.101174531217803</v>
      </c>
      <c r="EM150" s="51">
        <f t="shared" si="237"/>
        <v>0</v>
      </c>
      <c r="EN150" s="75">
        <f t="shared" si="238"/>
        <v>3.3587471667010096</v>
      </c>
      <c r="EO150" s="51">
        <f t="shared" si="239"/>
        <v>0</v>
      </c>
      <c r="EP150" s="75">
        <f t="shared" si="240"/>
        <v>0</v>
      </c>
      <c r="EQ150" s="51" t="e">
        <f t="shared" si="241"/>
        <v>#DIV/0!</v>
      </c>
      <c r="ER150" s="51">
        <f t="shared" si="242"/>
        <v>100</v>
      </c>
      <c r="ES150" s="51">
        <f t="shared" si="243"/>
        <v>0</v>
      </c>
    </row>
    <row r="151" spans="1:149" x14ac:dyDescent="0.45">
      <c r="A151" s="72" t="s">
        <v>1124</v>
      </c>
      <c r="B151" s="174" t="s">
        <v>1125</v>
      </c>
      <c r="C151" s="51" t="s">
        <v>3630</v>
      </c>
      <c r="D151" s="51" t="s">
        <v>3631</v>
      </c>
      <c r="E151" s="51" t="s">
        <v>1127</v>
      </c>
      <c r="F151" s="78">
        <v>50</v>
      </c>
      <c r="G151" s="72" t="s">
        <v>3364</v>
      </c>
      <c r="H151" s="51" t="s">
        <v>1133</v>
      </c>
      <c r="I151" s="51">
        <v>168</v>
      </c>
      <c r="J151" s="300">
        <v>200</v>
      </c>
      <c r="K151" s="78">
        <v>10</v>
      </c>
      <c r="L151" s="300">
        <v>800</v>
      </c>
      <c r="M151" s="51">
        <v>10</v>
      </c>
      <c r="O151" s="78" t="s">
        <v>1128</v>
      </c>
      <c r="P151" s="72" t="s">
        <v>1385</v>
      </c>
      <c r="AA151" s="195"/>
      <c r="AB151" s="195"/>
      <c r="AC151" s="195"/>
      <c r="AD151" s="72"/>
      <c r="AE151" s="316">
        <v>1</v>
      </c>
      <c r="AF151" s="195"/>
      <c r="AG151" s="195">
        <v>0</v>
      </c>
      <c r="AH151" s="72"/>
      <c r="AR151" s="53">
        <v>0.7732</v>
      </c>
      <c r="AS151" s="53">
        <v>1.7410000000000001</v>
      </c>
      <c r="AU151" s="48">
        <v>2000</v>
      </c>
      <c r="AW151" s="48">
        <v>1546.4</v>
      </c>
      <c r="AX151" s="49">
        <v>16.92044269900158</v>
      </c>
      <c r="BB151" s="80" t="s">
        <v>722</v>
      </c>
      <c r="BC151" s="174" t="s">
        <v>1126</v>
      </c>
      <c r="BD151" s="72">
        <v>70.319999999999993</v>
      </c>
      <c r="BF151" s="72">
        <v>0.23</v>
      </c>
      <c r="BH151" s="72">
        <v>13.34</v>
      </c>
      <c r="BN151" s="72">
        <v>1.8</v>
      </c>
      <c r="BP151" s="72">
        <v>0.04</v>
      </c>
      <c r="BR151" s="72">
        <v>0.32</v>
      </c>
      <c r="BX151" s="72">
        <v>2.0499999999999998</v>
      </c>
      <c r="BZ151" s="72">
        <v>3.06</v>
      </c>
      <c r="CB151" s="72">
        <v>3.14</v>
      </c>
      <c r="CF151" s="72"/>
      <c r="CG151" s="72"/>
      <c r="CH151" s="72"/>
      <c r="CI151" s="72"/>
      <c r="CJ151" s="72"/>
      <c r="CK151" s="72"/>
      <c r="CL151" s="72"/>
      <c r="CM151" s="72"/>
      <c r="CN151" s="72"/>
      <c r="CO151" s="72"/>
      <c r="CP151" s="72"/>
      <c r="CQ151" s="72"/>
      <c r="CR151" s="72"/>
      <c r="CS151" s="72"/>
      <c r="CT151" s="72"/>
      <c r="CU151" s="72"/>
      <c r="CV151" s="72"/>
      <c r="CW151" s="72"/>
      <c r="CX151" s="72"/>
      <c r="CY151" s="72"/>
      <c r="CZ151" s="72"/>
      <c r="DA151" s="72"/>
      <c r="DB151" s="72"/>
      <c r="DC151" s="72"/>
      <c r="DD151" s="72"/>
      <c r="DE151" s="72"/>
      <c r="DF151" s="72"/>
      <c r="DG151" s="72"/>
      <c r="DH151" s="78">
        <v>94.31</v>
      </c>
      <c r="DJ151" s="77">
        <f t="shared" si="221"/>
        <v>5.6899999999999977</v>
      </c>
      <c r="DK151" s="72">
        <v>0.62</v>
      </c>
      <c r="DL151" s="51" t="s">
        <v>827</v>
      </c>
      <c r="DO151" s="358">
        <v>5.69</v>
      </c>
      <c r="DP151" s="72"/>
      <c r="DU151" s="52"/>
      <c r="DX151" s="75">
        <f t="shared" si="222"/>
        <v>74.562612660375351</v>
      </c>
      <c r="DY151" s="51">
        <f t="shared" si="223"/>
        <v>0</v>
      </c>
      <c r="DZ151" s="75">
        <f t="shared" si="224"/>
        <v>0.24387657724525502</v>
      </c>
      <c r="EA151" s="51">
        <f t="shared" si="225"/>
        <v>0</v>
      </c>
      <c r="EB151" s="75">
        <f t="shared" si="226"/>
        <v>14.144841480224791</v>
      </c>
      <c r="EC151" s="51">
        <f t="shared" si="227"/>
        <v>0</v>
      </c>
      <c r="ED151" s="75">
        <f t="shared" si="228"/>
        <v>1.9085993001802568</v>
      </c>
      <c r="EE151" s="51">
        <f t="shared" si="229"/>
        <v>0</v>
      </c>
      <c r="EF151" s="75">
        <f t="shared" si="230"/>
        <v>4.2413317781783484E-2</v>
      </c>
      <c r="EG151" s="51">
        <f t="shared" si="231"/>
        <v>0</v>
      </c>
      <c r="EH151" s="75">
        <f t="shared" si="232"/>
        <v>0.33930654225426787</v>
      </c>
      <c r="EI151" s="51">
        <f t="shared" si="233"/>
        <v>0</v>
      </c>
      <c r="EJ151" s="75">
        <f t="shared" si="234"/>
        <v>2.1736825363164032</v>
      </c>
      <c r="EK151" s="51">
        <f t="shared" si="235"/>
        <v>0</v>
      </c>
      <c r="EL151" s="75">
        <f t="shared" si="236"/>
        <v>3.2446188103064362</v>
      </c>
      <c r="EM151" s="51">
        <f t="shared" si="237"/>
        <v>0</v>
      </c>
      <c r="EN151" s="75">
        <f t="shared" si="238"/>
        <v>3.3294454458700029</v>
      </c>
      <c r="EO151" s="51">
        <f t="shared" si="239"/>
        <v>0</v>
      </c>
      <c r="EP151" s="75">
        <f t="shared" si="240"/>
        <v>0</v>
      </c>
      <c r="EQ151" s="51" t="e">
        <f t="shared" si="241"/>
        <v>#DIV/0!</v>
      </c>
      <c r="ER151" s="51">
        <f t="shared" si="242"/>
        <v>100</v>
      </c>
      <c r="ES151" s="51">
        <f t="shared" si="243"/>
        <v>0</v>
      </c>
    </row>
    <row r="152" spans="1:149" s="43" customFormat="1" ht="14.65" thickBot="1" x14ac:dyDescent="0.5">
      <c r="A152" s="90" t="s">
        <v>1124</v>
      </c>
      <c r="B152" s="86" t="s">
        <v>1125</v>
      </c>
      <c r="C152" s="43" t="s">
        <v>3630</v>
      </c>
      <c r="D152" s="43" t="s">
        <v>3631</v>
      </c>
      <c r="E152" s="43" t="s">
        <v>1127</v>
      </c>
      <c r="F152" s="89">
        <v>51</v>
      </c>
      <c r="G152" s="90" t="s">
        <v>3364</v>
      </c>
      <c r="H152" s="43" t="s">
        <v>1133</v>
      </c>
      <c r="I152" s="43">
        <v>168</v>
      </c>
      <c r="J152" s="301">
        <v>200</v>
      </c>
      <c r="K152" s="89">
        <v>10</v>
      </c>
      <c r="L152" s="301">
        <v>800</v>
      </c>
      <c r="M152" s="43">
        <v>10</v>
      </c>
      <c r="O152" s="89" t="s">
        <v>1128</v>
      </c>
      <c r="P152" s="90" t="s">
        <v>1383</v>
      </c>
      <c r="Q152" s="123"/>
      <c r="R152" s="123"/>
      <c r="S152" s="134"/>
      <c r="AA152" s="196"/>
      <c r="AB152" s="196"/>
      <c r="AC152" s="196"/>
      <c r="AD152" s="90"/>
      <c r="AE152" s="317">
        <v>1</v>
      </c>
      <c r="AF152" s="196"/>
      <c r="AG152" s="196">
        <v>0</v>
      </c>
      <c r="AH152" s="90"/>
      <c r="AQ152" s="86"/>
      <c r="AR152" s="58">
        <v>0.7732</v>
      </c>
      <c r="AS152" s="58">
        <v>1.7410000000000001</v>
      </c>
      <c r="AU152" s="63">
        <v>2000</v>
      </c>
      <c r="AW152" s="63">
        <v>1546.4</v>
      </c>
      <c r="AX152" s="44">
        <v>16.92044269900158</v>
      </c>
      <c r="AY152" s="308"/>
      <c r="BA152" s="86"/>
      <c r="BB152" s="85" t="s">
        <v>722</v>
      </c>
      <c r="BC152" s="86" t="s">
        <v>1126</v>
      </c>
      <c r="BD152" s="90">
        <v>74.17</v>
      </c>
      <c r="BF152" s="90">
        <v>0.19</v>
      </c>
      <c r="BH152" s="90">
        <v>11.71</v>
      </c>
      <c r="BN152" s="90">
        <v>1.36</v>
      </c>
      <c r="BP152" s="90">
        <v>0.02</v>
      </c>
      <c r="BR152" s="90">
        <v>0.23</v>
      </c>
      <c r="BX152" s="90">
        <v>1.45</v>
      </c>
      <c r="BZ152" s="90">
        <v>2.72</v>
      </c>
      <c r="CB152" s="90">
        <v>4.12</v>
      </c>
      <c r="CF152" s="90"/>
      <c r="CG152" s="90"/>
      <c r="CH152" s="90"/>
      <c r="CI152" s="90"/>
      <c r="CJ152" s="90"/>
      <c r="CK152" s="90"/>
      <c r="CL152" s="90"/>
      <c r="CM152" s="90"/>
      <c r="CN152" s="90"/>
      <c r="CO152" s="90"/>
      <c r="CP152" s="90"/>
      <c r="CQ152" s="90"/>
      <c r="CR152" s="90"/>
      <c r="CS152" s="90"/>
      <c r="CT152" s="90"/>
      <c r="CU152" s="90"/>
      <c r="CV152" s="90"/>
      <c r="CW152" s="90"/>
      <c r="CX152" s="90"/>
      <c r="CY152" s="90"/>
      <c r="CZ152" s="90"/>
      <c r="DA152" s="90"/>
      <c r="DB152" s="90"/>
      <c r="DC152" s="90"/>
      <c r="DD152" s="90"/>
      <c r="DE152" s="90"/>
      <c r="DF152" s="90"/>
      <c r="DG152" s="90"/>
      <c r="DH152" s="89">
        <v>95.97</v>
      </c>
      <c r="DJ152" s="91">
        <f t="shared" si="221"/>
        <v>4.0300000000000011</v>
      </c>
      <c r="DK152" s="90">
        <v>0.48</v>
      </c>
      <c r="DL152" s="43" t="s">
        <v>827</v>
      </c>
      <c r="DO152" s="359">
        <v>4.03</v>
      </c>
      <c r="DP152" s="90"/>
      <c r="DQ152" s="347"/>
      <c r="DS152" s="308"/>
      <c r="DU152" s="59"/>
      <c r="DW152" s="86"/>
      <c r="DX152" s="298">
        <f t="shared" si="222"/>
        <v>77.284568094196104</v>
      </c>
      <c r="DY152" s="43">
        <f t="shared" si="223"/>
        <v>0</v>
      </c>
      <c r="DZ152" s="298">
        <f t="shared" si="224"/>
        <v>0.19797853495884132</v>
      </c>
      <c r="EA152" s="43">
        <f t="shared" si="225"/>
        <v>0</v>
      </c>
      <c r="EB152" s="298">
        <f t="shared" si="226"/>
        <v>12.201729707200167</v>
      </c>
      <c r="EC152" s="43">
        <f t="shared" si="227"/>
        <v>0</v>
      </c>
      <c r="ED152" s="298">
        <f t="shared" si="228"/>
        <v>1.417109513389601</v>
      </c>
      <c r="EE152" s="43">
        <f t="shared" si="229"/>
        <v>0</v>
      </c>
      <c r="EF152" s="298">
        <f t="shared" si="230"/>
        <v>2.0839845785141191E-2</v>
      </c>
      <c r="EG152" s="43">
        <f t="shared" si="231"/>
        <v>0</v>
      </c>
      <c r="EH152" s="298">
        <f t="shared" si="232"/>
        <v>0.23965822652912369</v>
      </c>
      <c r="EI152" s="43">
        <f t="shared" si="233"/>
        <v>0</v>
      </c>
      <c r="EJ152" s="298">
        <f t="shared" si="234"/>
        <v>1.5108888194227363</v>
      </c>
      <c r="EK152" s="43">
        <f t="shared" si="235"/>
        <v>0</v>
      </c>
      <c r="EL152" s="298">
        <f t="shared" si="236"/>
        <v>2.834219026779202</v>
      </c>
      <c r="EM152" s="43">
        <f t="shared" si="237"/>
        <v>0</v>
      </c>
      <c r="EN152" s="298">
        <f t="shared" si="238"/>
        <v>4.2930082317390852</v>
      </c>
      <c r="EO152" s="43">
        <f t="shared" si="239"/>
        <v>0</v>
      </c>
      <c r="EP152" s="298">
        <f t="shared" si="240"/>
        <v>0</v>
      </c>
      <c r="EQ152" s="43" t="e">
        <f t="shared" si="241"/>
        <v>#DIV/0!</v>
      </c>
      <c r="ER152" s="43">
        <f t="shared" si="242"/>
        <v>100</v>
      </c>
      <c r="ES152" s="43">
        <f t="shared" si="243"/>
        <v>0</v>
      </c>
    </row>
    <row r="153" spans="1:149" x14ac:dyDescent="0.45">
      <c r="A153" s="72" t="s">
        <v>1130</v>
      </c>
      <c r="B153" s="174" t="s">
        <v>1131</v>
      </c>
      <c r="C153" s="51" t="s">
        <v>3441</v>
      </c>
      <c r="D153" s="51" t="s">
        <v>3592</v>
      </c>
      <c r="E153" s="51" t="s">
        <v>637</v>
      </c>
      <c r="F153" s="78">
        <v>148</v>
      </c>
      <c r="G153" s="72" t="s">
        <v>3364</v>
      </c>
      <c r="H153" s="88" t="s">
        <v>1132</v>
      </c>
      <c r="I153" s="78">
        <v>25.5</v>
      </c>
      <c r="J153" s="300">
        <v>100</v>
      </c>
      <c r="K153" s="51">
        <v>3</v>
      </c>
      <c r="L153" s="75">
        <v>1100</v>
      </c>
      <c r="M153" s="51">
        <v>5</v>
      </c>
      <c r="N153" s="77" t="s">
        <v>722</v>
      </c>
      <c r="O153" s="78" t="s">
        <v>1134</v>
      </c>
      <c r="P153" s="72" t="s">
        <v>1386</v>
      </c>
      <c r="R153" s="122">
        <v>1.3</v>
      </c>
      <c r="AA153" s="195"/>
      <c r="AB153" s="195"/>
      <c r="AC153" s="195"/>
      <c r="AD153" s="72"/>
      <c r="AE153" s="316">
        <v>1</v>
      </c>
      <c r="AF153" s="195"/>
      <c r="AG153" s="195">
        <v>0</v>
      </c>
      <c r="AH153" s="72"/>
      <c r="AR153" s="53">
        <v>0.96940000000000004</v>
      </c>
      <c r="AS153" s="53">
        <v>1.254</v>
      </c>
      <c r="AU153" s="48">
        <v>1000</v>
      </c>
      <c r="AW153" s="48">
        <v>969.40000000000009</v>
      </c>
      <c r="AX153" s="49">
        <v>20.785890324593378</v>
      </c>
      <c r="BB153" s="98" t="s">
        <v>722</v>
      </c>
      <c r="BC153" s="174" t="s">
        <v>1126</v>
      </c>
      <c r="BD153" s="72">
        <v>54.99</v>
      </c>
      <c r="BE153" s="72">
        <v>0.39</v>
      </c>
      <c r="BF153" s="87">
        <v>0.76</v>
      </c>
      <c r="BG153" s="72">
        <v>0.03</v>
      </c>
      <c r="BH153" s="72">
        <v>16.079999999999998</v>
      </c>
      <c r="BI153" s="72">
        <v>0.15</v>
      </c>
      <c r="BJ153" s="72"/>
      <c r="BK153" s="72"/>
      <c r="BL153" s="72"/>
      <c r="BM153" s="72"/>
      <c r="BN153" s="72">
        <v>8.0500000000000007</v>
      </c>
      <c r="BO153" s="72">
        <v>0.22</v>
      </c>
      <c r="BP153" s="72">
        <v>0.19</v>
      </c>
      <c r="BQ153" s="72">
        <v>0.02</v>
      </c>
      <c r="BR153" s="72">
        <v>5.4</v>
      </c>
      <c r="BS153" s="72">
        <v>0.18</v>
      </c>
      <c r="BT153" s="72"/>
      <c r="BU153" s="72"/>
      <c r="BV153" s="72"/>
      <c r="BW153" s="72"/>
      <c r="BX153" s="72">
        <v>9</v>
      </c>
      <c r="BY153" s="72">
        <v>0.22</v>
      </c>
      <c r="BZ153" s="72">
        <v>2.29</v>
      </c>
      <c r="CA153" s="72">
        <v>0.25</v>
      </c>
      <c r="CB153" s="72">
        <v>0.3</v>
      </c>
      <c r="CC153" s="72">
        <v>0.03</v>
      </c>
      <c r="CF153" s="72"/>
      <c r="CG153" s="72"/>
      <c r="CH153" s="72"/>
      <c r="CI153" s="72"/>
      <c r="CJ153" s="72"/>
      <c r="CK153" s="72"/>
      <c r="CL153" s="72"/>
      <c r="CM153" s="72"/>
      <c r="CN153" s="72"/>
      <c r="CO153" s="72"/>
      <c r="CP153" s="72"/>
      <c r="CQ153" s="72"/>
      <c r="CR153" s="72"/>
      <c r="CS153" s="72"/>
      <c r="CT153" s="72"/>
      <c r="CU153" s="72"/>
      <c r="CV153" s="72"/>
      <c r="CW153" s="72"/>
      <c r="CX153" s="72"/>
      <c r="CY153" s="72"/>
      <c r="CZ153" s="72"/>
      <c r="DA153" s="72"/>
      <c r="DB153" s="72"/>
      <c r="DC153" s="72"/>
      <c r="DD153" s="72"/>
      <c r="DE153" s="72"/>
      <c r="DF153" s="72"/>
      <c r="DG153" s="72"/>
      <c r="DH153" s="78">
        <v>100</v>
      </c>
      <c r="DJ153" s="77">
        <f t="shared" si="221"/>
        <v>0</v>
      </c>
      <c r="DK153" s="72">
        <v>0.8</v>
      </c>
      <c r="DO153" s="358">
        <v>2.9</v>
      </c>
      <c r="DP153" s="72"/>
      <c r="DU153" s="52"/>
      <c r="DX153" s="75">
        <f t="shared" si="222"/>
        <v>54.990000000000009</v>
      </c>
      <c r="DY153" s="51">
        <f t="shared" si="223"/>
        <v>0.39000000000000007</v>
      </c>
      <c r="DZ153" s="75">
        <f t="shared" si="224"/>
        <v>0.76</v>
      </c>
      <c r="EA153" s="51">
        <f t="shared" si="225"/>
        <v>0.03</v>
      </c>
      <c r="EB153" s="75">
        <f t="shared" si="226"/>
        <v>16.079999999999998</v>
      </c>
      <c r="EC153" s="51">
        <f t="shared" si="227"/>
        <v>0.15</v>
      </c>
      <c r="ED153" s="75">
        <f t="shared" si="228"/>
        <v>8.0500000000000007</v>
      </c>
      <c r="EE153" s="51">
        <f t="shared" si="229"/>
        <v>0.22</v>
      </c>
      <c r="EF153" s="75">
        <f t="shared" si="230"/>
        <v>0.19</v>
      </c>
      <c r="EG153" s="51">
        <f t="shared" si="231"/>
        <v>0.02</v>
      </c>
      <c r="EH153" s="75">
        <f t="shared" si="232"/>
        <v>5.4</v>
      </c>
      <c r="EI153" s="51">
        <f t="shared" si="233"/>
        <v>0.18000000000000002</v>
      </c>
      <c r="EJ153" s="75">
        <f t="shared" si="234"/>
        <v>9</v>
      </c>
      <c r="EK153" s="51">
        <f t="shared" si="235"/>
        <v>0.22</v>
      </c>
      <c r="EL153" s="75">
        <f t="shared" si="236"/>
        <v>2.29</v>
      </c>
      <c r="EM153" s="51">
        <f t="shared" si="237"/>
        <v>0.25</v>
      </c>
      <c r="EN153" s="75">
        <f t="shared" si="238"/>
        <v>0.3</v>
      </c>
      <c r="EO153" s="51">
        <f t="shared" si="239"/>
        <v>0.03</v>
      </c>
      <c r="EP153" s="75">
        <f t="shared" si="240"/>
        <v>0</v>
      </c>
      <c r="EQ153" s="51" t="e">
        <f t="shared" si="241"/>
        <v>#DIV/0!</v>
      </c>
      <c r="ER153" s="51">
        <f t="shared" si="242"/>
        <v>100</v>
      </c>
      <c r="ES153" s="51">
        <f t="shared" si="243"/>
        <v>0</v>
      </c>
    </row>
    <row r="154" spans="1:149" x14ac:dyDescent="0.45">
      <c r="A154" s="72" t="s">
        <v>1130</v>
      </c>
      <c r="B154" s="174" t="s">
        <v>1131</v>
      </c>
      <c r="C154" s="51" t="s">
        <v>3441</v>
      </c>
      <c r="D154" s="51" t="s">
        <v>3592</v>
      </c>
      <c r="E154" s="51" t="s">
        <v>637</v>
      </c>
      <c r="F154" s="78">
        <v>149</v>
      </c>
      <c r="G154" s="72" t="s">
        <v>3364</v>
      </c>
      <c r="H154" s="78" t="s">
        <v>1132</v>
      </c>
      <c r="I154" s="78">
        <v>25.5</v>
      </c>
      <c r="J154" s="300">
        <v>100</v>
      </c>
      <c r="K154" s="51">
        <v>3</v>
      </c>
      <c r="L154" s="75">
        <v>1100</v>
      </c>
      <c r="M154" s="51">
        <v>5</v>
      </c>
      <c r="N154" s="51" t="s">
        <v>722</v>
      </c>
      <c r="O154" s="78" t="s">
        <v>3305</v>
      </c>
      <c r="P154" s="72" t="s">
        <v>1386</v>
      </c>
      <c r="R154" s="122">
        <v>1.8</v>
      </c>
      <c r="AA154" s="195"/>
      <c r="AB154" s="195"/>
      <c r="AC154" s="195"/>
      <c r="AD154" s="72"/>
      <c r="AE154" s="316">
        <v>1</v>
      </c>
      <c r="AF154" s="195"/>
      <c r="AG154" s="195">
        <v>0</v>
      </c>
      <c r="AH154" s="72"/>
      <c r="AR154" s="53">
        <v>0.96940000000000004</v>
      </c>
      <c r="AS154" s="53">
        <v>1.254</v>
      </c>
      <c r="AU154" s="48">
        <v>1000</v>
      </c>
      <c r="AW154" s="48">
        <v>969.40000000000009</v>
      </c>
      <c r="AX154" s="49">
        <v>20.785890324593378</v>
      </c>
      <c r="BB154" s="80" t="s">
        <v>722</v>
      </c>
      <c r="BC154" s="174" t="s">
        <v>1126</v>
      </c>
      <c r="BD154" s="72">
        <v>53.84</v>
      </c>
      <c r="BE154" s="72">
        <v>0.33</v>
      </c>
      <c r="BF154" s="72">
        <v>0.68</v>
      </c>
      <c r="BG154" s="72">
        <v>0.02</v>
      </c>
      <c r="BH154" s="72">
        <v>16.7</v>
      </c>
      <c r="BI154" s="72">
        <v>0.21</v>
      </c>
      <c r="BJ154" s="72"/>
      <c r="BK154" s="72"/>
      <c r="BL154" s="72"/>
      <c r="BM154" s="72"/>
      <c r="BN154" s="72">
        <v>7.45</v>
      </c>
      <c r="BO154" s="72">
        <v>0.26</v>
      </c>
      <c r="BP154" s="72">
        <v>0.17</v>
      </c>
      <c r="BQ154" s="72">
        <v>0.03</v>
      </c>
      <c r="BR154" s="72">
        <v>5.6</v>
      </c>
      <c r="BS154" s="72">
        <v>0.14000000000000001</v>
      </c>
      <c r="BT154" s="72"/>
      <c r="BU154" s="72"/>
      <c r="BV154" s="72"/>
      <c r="BW154" s="72"/>
      <c r="BX154" s="72">
        <v>9.34</v>
      </c>
      <c r="BY154" s="72">
        <v>0.06</v>
      </c>
      <c r="BZ154" s="72">
        <v>2.21</v>
      </c>
      <c r="CA154" s="72">
        <v>0.16</v>
      </c>
      <c r="CB154" s="72">
        <v>0.27</v>
      </c>
      <c r="CC154" s="72">
        <v>0.01</v>
      </c>
      <c r="CF154" s="72"/>
      <c r="CG154" s="72"/>
      <c r="CH154" s="72"/>
      <c r="CI154" s="72"/>
      <c r="CJ154" s="72"/>
      <c r="CK154" s="72"/>
      <c r="CL154" s="72"/>
      <c r="CM154" s="72"/>
      <c r="CN154" s="72"/>
      <c r="CO154" s="72"/>
      <c r="CP154" s="72"/>
      <c r="CQ154" s="72"/>
      <c r="CR154" s="72"/>
      <c r="CS154" s="72"/>
      <c r="CT154" s="72"/>
      <c r="CU154" s="72"/>
      <c r="CV154" s="72"/>
      <c r="CW154" s="72"/>
      <c r="CX154" s="72"/>
      <c r="CY154" s="72"/>
      <c r="CZ154" s="72"/>
      <c r="DA154" s="72"/>
      <c r="DB154" s="72"/>
      <c r="DC154" s="72"/>
      <c r="DD154" s="72"/>
      <c r="DE154" s="72"/>
      <c r="DF154" s="72"/>
      <c r="DG154" s="72"/>
      <c r="DH154" s="78">
        <v>100.01</v>
      </c>
      <c r="DJ154" s="77">
        <f t="shared" si="221"/>
        <v>0</v>
      </c>
      <c r="DK154" s="72">
        <v>0.88</v>
      </c>
      <c r="DO154" s="358">
        <v>3.7</v>
      </c>
      <c r="DP154" s="72"/>
      <c r="DU154" s="52"/>
      <c r="DX154" s="75">
        <f t="shared" si="222"/>
        <v>53.834616538346168</v>
      </c>
      <c r="DY154" s="51">
        <f t="shared" si="223"/>
        <v>0.32996700329967005</v>
      </c>
      <c r="DZ154" s="75">
        <f t="shared" si="224"/>
        <v>0.67993200679932009</v>
      </c>
      <c r="EA154" s="51">
        <f t="shared" si="225"/>
        <v>1.9998000199980003E-2</v>
      </c>
      <c r="EB154" s="75">
        <f t="shared" si="226"/>
        <v>16.6983301669833</v>
      </c>
      <c r="EC154" s="51">
        <f t="shared" si="227"/>
        <v>0.20997900209979001</v>
      </c>
      <c r="ED154" s="75">
        <f t="shared" si="228"/>
        <v>7.4492550744925499</v>
      </c>
      <c r="EE154" s="51">
        <f t="shared" si="229"/>
        <v>0.25997400259974002</v>
      </c>
      <c r="EF154" s="75">
        <f t="shared" si="230"/>
        <v>0.16998300169983002</v>
      </c>
      <c r="EG154" s="51">
        <f t="shared" si="231"/>
        <v>2.999700029997E-2</v>
      </c>
      <c r="EH154" s="75">
        <f t="shared" si="232"/>
        <v>5.5994400559943998</v>
      </c>
      <c r="EI154" s="51">
        <f t="shared" si="233"/>
        <v>0.13998600139986003</v>
      </c>
      <c r="EJ154" s="75">
        <f t="shared" si="234"/>
        <v>9.3390660933906613</v>
      </c>
      <c r="EK154" s="51">
        <f t="shared" si="235"/>
        <v>5.9994000599940006E-2</v>
      </c>
      <c r="EL154" s="75">
        <f t="shared" si="236"/>
        <v>2.20977902209779</v>
      </c>
      <c r="EM154" s="51">
        <f t="shared" si="237"/>
        <v>0.15998400159984003</v>
      </c>
      <c r="EN154" s="75">
        <f t="shared" si="238"/>
        <v>0.26997300269973001</v>
      </c>
      <c r="EO154" s="51">
        <f t="shared" si="239"/>
        <v>9.9990000999899999E-3</v>
      </c>
      <c r="EP154" s="75">
        <f t="shared" si="240"/>
        <v>0</v>
      </c>
      <c r="EQ154" s="51" t="e">
        <f t="shared" si="241"/>
        <v>#DIV/0!</v>
      </c>
      <c r="ER154" s="51">
        <f t="shared" si="242"/>
        <v>100</v>
      </c>
      <c r="ES154" s="51">
        <f t="shared" si="243"/>
        <v>0</v>
      </c>
    </row>
    <row r="155" spans="1:149" s="43" customFormat="1" ht="14.65" thickBot="1" x14ac:dyDescent="0.5">
      <c r="A155" s="90" t="s">
        <v>1130</v>
      </c>
      <c r="B155" s="86" t="s">
        <v>1131</v>
      </c>
      <c r="C155" s="43" t="s">
        <v>3441</v>
      </c>
      <c r="D155" s="43" t="s">
        <v>3592</v>
      </c>
      <c r="E155" s="43" t="s">
        <v>637</v>
      </c>
      <c r="F155" s="89">
        <v>64</v>
      </c>
      <c r="G155" s="90" t="s">
        <v>3364</v>
      </c>
      <c r="H155" s="89" t="s">
        <v>1132</v>
      </c>
      <c r="I155" s="89">
        <v>32</v>
      </c>
      <c r="J155" s="301">
        <v>200</v>
      </c>
      <c r="K155" s="43">
        <v>3</v>
      </c>
      <c r="L155" s="298">
        <v>1030</v>
      </c>
      <c r="M155" s="43">
        <v>5</v>
      </c>
      <c r="N155" s="43" t="s">
        <v>722</v>
      </c>
      <c r="O155" s="89" t="s">
        <v>3655</v>
      </c>
      <c r="P155" s="90" t="s">
        <v>1387</v>
      </c>
      <c r="Q155" s="123"/>
      <c r="R155" s="123">
        <v>0.9</v>
      </c>
      <c r="S155" s="134"/>
      <c r="AA155" s="196"/>
      <c r="AB155" s="196"/>
      <c r="AC155" s="196"/>
      <c r="AD155" s="90"/>
      <c r="AE155" s="317">
        <v>1</v>
      </c>
      <c r="AF155" s="196"/>
      <c r="AG155" s="196">
        <v>0</v>
      </c>
      <c r="AH155" s="90"/>
      <c r="AQ155" s="86"/>
      <c r="AR155" s="58">
        <v>0.94030000000000002</v>
      </c>
      <c r="AS155" s="58">
        <v>1.6439999999999999</v>
      </c>
      <c r="AU155" s="63">
        <v>2000</v>
      </c>
      <c r="AW155" s="63">
        <v>1880.6000000000001</v>
      </c>
      <c r="AX155" s="44">
        <v>21.664778767475582</v>
      </c>
      <c r="AY155" s="308"/>
      <c r="BA155" s="86"/>
      <c r="BB155" s="85" t="s">
        <v>722</v>
      </c>
      <c r="BC155" s="86" t="s">
        <v>1126</v>
      </c>
      <c r="BD155" s="90">
        <v>57.07</v>
      </c>
      <c r="BE155" s="90">
        <v>1.1200000000000001</v>
      </c>
      <c r="BF155" s="90">
        <v>0.74</v>
      </c>
      <c r="BG155" s="90">
        <v>0.05</v>
      </c>
      <c r="BH155" s="90">
        <v>16.440000000000001</v>
      </c>
      <c r="BI155" s="90">
        <v>0.71</v>
      </c>
      <c r="BJ155" s="90"/>
      <c r="BK155" s="90"/>
      <c r="BL155" s="90"/>
      <c r="BM155" s="90"/>
      <c r="BN155" s="90">
        <v>6.39</v>
      </c>
      <c r="BO155" s="90">
        <v>0.73</v>
      </c>
      <c r="BP155" s="90">
        <v>0.18</v>
      </c>
      <c r="BQ155" s="90">
        <v>0.03</v>
      </c>
      <c r="BR155" s="90">
        <v>4.18</v>
      </c>
      <c r="BS155" s="90">
        <v>0.45</v>
      </c>
      <c r="BT155" s="90"/>
      <c r="BU155" s="90"/>
      <c r="BV155" s="90"/>
      <c r="BW155" s="90"/>
      <c r="BX155" s="90">
        <v>8.16</v>
      </c>
      <c r="BY155" s="90">
        <v>0.5</v>
      </c>
      <c r="BZ155" s="90">
        <v>1.98</v>
      </c>
      <c r="CA155" s="90">
        <v>0.34</v>
      </c>
      <c r="CB155" s="90">
        <v>0.32</v>
      </c>
      <c r="CC155" s="90">
        <v>0.04</v>
      </c>
      <c r="CF155" s="90"/>
      <c r="CG155" s="90"/>
      <c r="CH155" s="90"/>
      <c r="CI155" s="90"/>
      <c r="CJ155" s="90"/>
      <c r="CK155" s="90"/>
      <c r="CL155" s="90"/>
      <c r="CM155" s="90"/>
      <c r="CN155" s="90"/>
      <c r="CO155" s="90"/>
      <c r="CP155" s="90"/>
      <c r="CQ155" s="90"/>
      <c r="CR155" s="90"/>
      <c r="CS155" s="90"/>
      <c r="CT155" s="90"/>
      <c r="CU155" s="90"/>
      <c r="CV155" s="90"/>
      <c r="CW155" s="90"/>
      <c r="CX155" s="90"/>
      <c r="CY155" s="90"/>
      <c r="CZ155" s="90"/>
      <c r="DA155" s="90"/>
      <c r="DB155" s="90"/>
      <c r="DC155" s="90"/>
      <c r="DD155" s="90"/>
      <c r="DE155" s="90"/>
      <c r="DF155" s="90"/>
      <c r="DG155" s="90"/>
      <c r="DH155" s="89">
        <v>99.99</v>
      </c>
      <c r="DJ155" s="91">
        <f t="shared" si="221"/>
        <v>1.0000000000005116E-2</v>
      </c>
      <c r="DK155" s="90">
        <v>0.67</v>
      </c>
      <c r="DO155" s="359">
        <v>4.5</v>
      </c>
      <c r="DP155" s="90"/>
      <c r="DQ155" s="347"/>
      <c r="DS155" s="308"/>
      <c r="DU155" s="59"/>
      <c r="DW155" s="86"/>
      <c r="DX155" s="298">
        <f t="shared" si="222"/>
        <v>57.075707570757082</v>
      </c>
      <c r="DY155" s="43">
        <f t="shared" si="223"/>
        <v>1.1201120112011205</v>
      </c>
      <c r="DZ155" s="298">
        <f t="shared" si="224"/>
        <v>0.74007400740074014</v>
      </c>
      <c r="EA155" s="43">
        <f t="shared" si="225"/>
        <v>5.0005000500050009E-2</v>
      </c>
      <c r="EB155" s="298">
        <f t="shared" si="226"/>
        <v>16.441644164416445</v>
      </c>
      <c r="EC155" s="43">
        <f t="shared" si="227"/>
        <v>0.71007100710071014</v>
      </c>
      <c r="ED155" s="298">
        <f t="shared" si="228"/>
        <v>6.3906390639063906</v>
      </c>
      <c r="EE155" s="43">
        <f t="shared" si="229"/>
        <v>0.7300730073007301</v>
      </c>
      <c r="EF155" s="298">
        <f t="shared" si="230"/>
        <v>0.18001800180018002</v>
      </c>
      <c r="EG155" s="43">
        <f t="shared" si="231"/>
        <v>3.0003000300030003E-2</v>
      </c>
      <c r="EH155" s="298">
        <f t="shared" si="232"/>
        <v>4.180418041804181</v>
      </c>
      <c r="EI155" s="43">
        <f t="shared" si="233"/>
        <v>0.45004500450045015</v>
      </c>
      <c r="EJ155" s="298">
        <f t="shared" si="234"/>
        <v>8.1608160816081625</v>
      </c>
      <c r="EK155" s="43">
        <f t="shared" si="235"/>
        <v>0.50005000500050012</v>
      </c>
      <c r="EL155" s="298">
        <f t="shared" si="236"/>
        <v>1.9801980198019802</v>
      </c>
      <c r="EM155" s="43">
        <f t="shared" si="237"/>
        <v>0.34003400340034007</v>
      </c>
      <c r="EN155" s="298">
        <f t="shared" si="238"/>
        <v>0.32003200320032005</v>
      </c>
      <c r="EO155" s="43">
        <f t="shared" si="239"/>
        <v>4.0004000400040006E-2</v>
      </c>
      <c r="EP155" s="298">
        <f t="shared" si="240"/>
        <v>0</v>
      </c>
      <c r="EQ155" s="43" t="e">
        <f t="shared" si="241"/>
        <v>#DIV/0!</v>
      </c>
      <c r="ER155" s="43">
        <f t="shared" si="242"/>
        <v>100</v>
      </c>
      <c r="ES155" s="43">
        <f t="shared" si="243"/>
        <v>0</v>
      </c>
    </row>
    <row r="156" spans="1:149" x14ac:dyDescent="0.45">
      <c r="A156" s="88" t="s">
        <v>1137</v>
      </c>
      <c r="B156" s="174" t="s">
        <v>1146</v>
      </c>
      <c r="C156" s="51" t="s">
        <v>3441</v>
      </c>
      <c r="D156" s="51" t="s">
        <v>3594</v>
      </c>
      <c r="E156" s="51" t="s">
        <v>637</v>
      </c>
      <c r="F156" s="88" t="s">
        <v>1147</v>
      </c>
      <c r="G156" s="72" t="s">
        <v>3365</v>
      </c>
      <c r="H156" s="88" t="s">
        <v>1132</v>
      </c>
      <c r="I156" s="88">
        <v>24</v>
      </c>
      <c r="J156" s="302">
        <v>212</v>
      </c>
      <c r="K156" s="51">
        <v>5</v>
      </c>
      <c r="L156" s="302">
        <v>1100</v>
      </c>
      <c r="M156" s="88">
        <v>5</v>
      </c>
      <c r="N156" s="51" t="s">
        <v>722</v>
      </c>
      <c r="O156" s="78">
        <v>-6.1</v>
      </c>
      <c r="P156" s="72" t="s">
        <v>1388</v>
      </c>
      <c r="S156" s="117">
        <v>-6.1</v>
      </c>
      <c r="AA156" s="195"/>
      <c r="AB156" s="195"/>
      <c r="AC156" s="195"/>
      <c r="AD156" s="72"/>
      <c r="AE156" s="316">
        <v>1</v>
      </c>
      <c r="AF156" s="195"/>
      <c r="AG156" s="195">
        <v>0</v>
      </c>
      <c r="AH156" s="72"/>
      <c r="AR156" s="53">
        <v>0.97440000000000004</v>
      </c>
      <c r="AS156" s="53">
        <v>1.669</v>
      </c>
      <c r="AU156" s="48">
        <v>2120</v>
      </c>
      <c r="AW156" s="48">
        <v>2065.7280000000001</v>
      </c>
      <c r="AX156" s="49">
        <v>22.917902970648623</v>
      </c>
      <c r="BB156" s="80" t="s">
        <v>722</v>
      </c>
      <c r="BC156" s="174" t="s">
        <v>1126</v>
      </c>
      <c r="BD156" s="72">
        <v>46.64</v>
      </c>
      <c r="BE156" s="72">
        <v>0.18</v>
      </c>
      <c r="BF156" s="72">
        <v>1.47</v>
      </c>
      <c r="BG156" s="72">
        <v>0.18</v>
      </c>
      <c r="BH156" s="72">
        <v>13.76</v>
      </c>
      <c r="BI156" s="72">
        <v>0.3</v>
      </c>
      <c r="BJ156" s="72">
        <v>3.75</v>
      </c>
      <c r="BK156" s="72"/>
      <c r="BL156" s="72"/>
      <c r="BM156" s="72"/>
      <c r="BN156" s="72">
        <v>3.28</v>
      </c>
      <c r="BO156" s="72"/>
      <c r="BP156" s="72">
        <v>0.12</v>
      </c>
      <c r="BQ156" s="72">
        <v>0.04</v>
      </c>
      <c r="BR156" s="72">
        <v>5.45</v>
      </c>
      <c r="BS156" s="72">
        <v>0.08</v>
      </c>
      <c r="BT156" s="72"/>
      <c r="BU156" s="72"/>
      <c r="BV156" s="72"/>
      <c r="BW156" s="72"/>
      <c r="BX156" s="72">
        <v>7.58</v>
      </c>
      <c r="BY156" s="72">
        <v>0.11</v>
      </c>
      <c r="BZ156" s="72">
        <v>4.25</v>
      </c>
      <c r="CA156" s="72">
        <v>0.03</v>
      </c>
      <c r="CB156" s="72">
        <v>2.8</v>
      </c>
      <c r="CC156" s="72">
        <v>0.05</v>
      </c>
      <c r="CF156" s="72"/>
      <c r="CG156" s="72"/>
      <c r="CH156" s="72"/>
      <c r="CI156" s="72"/>
      <c r="CJ156" s="72"/>
      <c r="CK156" s="72"/>
      <c r="CL156" s="72"/>
      <c r="CM156" s="72"/>
      <c r="CN156" s="72"/>
      <c r="CO156" s="72"/>
      <c r="CP156" s="72"/>
      <c r="CQ156" s="72"/>
      <c r="CR156" s="72"/>
      <c r="CS156" s="72"/>
      <c r="CT156" s="72"/>
      <c r="CU156" s="72"/>
      <c r="CV156" s="72"/>
      <c r="CW156" s="72"/>
      <c r="CX156" s="72"/>
      <c r="CY156" s="72"/>
      <c r="CZ156" s="72"/>
      <c r="DA156" s="72"/>
      <c r="DB156" s="72"/>
      <c r="DC156" s="72"/>
      <c r="DD156" s="72"/>
      <c r="DE156" s="72"/>
      <c r="DF156" s="72"/>
      <c r="DG156" s="72"/>
      <c r="DH156" s="78">
        <v>94.36</v>
      </c>
      <c r="DJ156" s="77">
        <f t="shared" si="221"/>
        <v>5.6400000000000006</v>
      </c>
      <c r="DO156" s="358">
        <v>5.26</v>
      </c>
      <c r="DP156" s="72"/>
      <c r="DU156" s="52"/>
      <c r="DX156" s="75">
        <f t="shared" si="222"/>
        <v>49.427723611699875</v>
      </c>
      <c r="DY156" s="51">
        <f t="shared" si="223"/>
        <v>0.19075879610004237</v>
      </c>
      <c r="DZ156" s="75">
        <f t="shared" si="224"/>
        <v>1.5578635014836795</v>
      </c>
      <c r="EA156" s="51">
        <f t="shared" si="225"/>
        <v>0.19075879610004237</v>
      </c>
      <c r="EB156" s="75">
        <f t="shared" si="226"/>
        <v>14.582450190758797</v>
      </c>
      <c r="EC156" s="51">
        <f t="shared" si="227"/>
        <v>0.31793132683340403</v>
      </c>
      <c r="ED156" s="75">
        <f t="shared" si="228"/>
        <v>3.4760491733785503</v>
      </c>
      <c r="EE156" s="51">
        <f t="shared" si="229"/>
        <v>0</v>
      </c>
      <c r="EF156" s="75">
        <f t="shared" si="230"/>
        <v>0.12717253073336157</v>
      </c>
      <c r="EG156" s="51">
        <f t="shared" si="231"/>
        <v>4.2390843577787198E-2</v>
      </c>
      <c r="EH156" s="75">
        <f t="shared" si="232"/>
        <v>5.7757524374735061</v>
      </c>
      <c r="EI156" s="51">
        <f t="shared" si="233"/>
        <v>8.4781687155574395E-2</v>
      </c>
      <c r="EJ156" s="75">
        <f t="shared" si="234"/>
        <v>8.0330648579906736</v>
      </c>
      <c r="EK156" s="51">
        <f t="shared" si="235"/>
        <v>0.11657481983891478</v>
      </c>
      <c r="EL156" s="75">
        <f t="shared" si="236"/>
        <v>4.5040271301398898</v>
      </c>
      <c r="EM156" s="51">
        <f t="shared" si="237"/>
        <v>3.1793132683340393E-2</v>
      </c>
      <c r="EN156" s="75">
        <f t="shared" si="238"/>
        <v>2.9673590504451037</v>
      </c>
      <c r="EO156" s="51">
        <f t="shared" si="239"/>
        <v>5.2988554472234002E-2</v>
      </c>
      <c r="EP156" s="75">
        <f t="shared" si="240"/>
        <v>0</v>
      </c>
      <c r="EQ156" s="51" t="e">
        <f t="shared" si="241"/>
        <v>#DIV/0!</v>
      </c>
      <c r="ER156" s="51">
        <f t="shared" si="242"/>
        <v>100</v>
      </c>
      <c r="ES156" s="51">
        <f t="shared" si="243"/>
        <v>0</v>
      </c>
    </row>
    <row r="157" spans="1:149" x14ac:dyDescent="0.45">
      <c r="A157" s="78" t="s">
        <v>1137</v>
      </c>
      <c r="B157" s="174" t="s">
        <v>1146</v>
      </c>
      <c r="C157" s="51" t="s">
        <v>3441</v>
      </c>
      <c r="D157" s="51" t="s">
        <v>3594</v>
      </c>
      <c r="E157" s="51" t="s">
        <v>637</v>
      </c>
      <c r="F157" s="78" t="s">
        <v>1148</v>
      </c>
      <c r="G157" s="72" t="s">
        <v>3365</v>
      </c>
      <c r="H157" s="78" t="s">
        <v>1132</v>
      </c>
      <c r="I157" s="78">
        <v>49</v>
      </c>
      <c r="J157" s="300">
        <v>225</v>
      </c>
      <c r="K157" s="51">
        <v>5</v>
      </c>
      <c r="L157" s="300">
        <v>1075</v>
      </c>
      <c r="M157" s="78">
        <v>5</v>
      </c>
      <c r="N157" s="51" t="s">
        <v>748</v>
      </c>
      <c r="O157" s="78">
        <v>-7</v>
      </c>
      <c r="P157" s="72" t="s">
        <v>1389</v>
      </c>
      <c r="S157" s="117">
        <v>-7</v>
      </c>
      <c r="AA157" s="195"/>
      <c r="AB157" s="195"/>
      <c r="AC157" s="195"/>
      <c r="AD157" s="72"/>
      <c r="AE157" s="316">
        <v>1</v>
      </c>
      <c r="AF157" s="195"/>
      <c r="AG157" s="195">
        <v>0</v>
      </c>
      <c r="AH157" s="72"/>
      <c r="AR157" s="53">
        <v>0.96619999999999995</v>
      </c>
      <c r="AS157" s="53">
        <v>1.7390000000000001</v>
      </c>
      <c r="AU157" s="48">
        <v>2250</v>
      </c>
      <c r="AW157" s="48">
        <v>2173.9499999999998</v>
      </c>
      <c r="AX157" s="49">
        <v>22.788370385857935</v>
      </c>
      <c r="BB157" s="80" t="s">
        <v>722</v>
      </c>
      <c r="BC157" s="174" t="s">
        <v>1126</v>
      </c>
      <c r="BD157" s="72">
        <v>48.02</v>
      </c>
      <c r="BE157" s="72">
        <v>0.42</v>
      </c>
      <c r="BF157" s="72">
        <v>1.71</v>
      </c>
      <c r="BG157" s="72">
        <v>0.17</v>
      </c>
      <c r="BH157" s="72">
        <v>14.22</v>
      </c>
      <c r="BI157" s="72">
        <v>0.09</v>
      </c>
      <c r="BJ157" s="72">
        <v>3.3</v>
      </c>
      <c r="BK157" s="72"/>
      <c r="BL157" s="72"/>
      <c r="BM157" s="72"/>
      <c r="BN157" s="72">
        <v>3.65</v>
      </c>
      <c r="BO157" s="72"/>
      <c r="BP157" s="72">
        <v>0.1</v>
      </c>
      <c r="BQ157" s="72">
        <v>0.08</v>
      </c>
      <c r="BR157" s="72">
        <v>4.8</v>
      </c>
      <c r="BS157" s="72">
        <v>0.14000000000000001</v>
      </c>
      <c r="BT157" s="72"/>
      <c r="BU157" s="72"/>
      <c r="BV157" s="72"/>
      <c r="BW157" s="72"/>
      <c r="BX157" s="72">
        <v>7.68</v>
      </c>
      <c r="BY157" s="72">
        <v>0.2</v>
      </c>
      <c r="BZ157" s="72">
        <v>4.5199999999999996</v>
      </c>
      <c r="CA157" s="72">
        <v>0.2</v>
      </c>
      <c r="CB157" s="72">
        <v>2.92</v>
      </c>
      <c r="CC157" s="72">
        <v>0.08</v>
      </c>
      <c r="CF157" s="72"/>
      <c r="CG157" s="72"/>
      <c r="CH157" s="72"/>
      <c r="CI157" s="72"/>
      <c r="CJ157" s="72"/>
      <c r="CK157" s="72"/>
      <c r="CL157" s="72"/>
      <c r="CM157" s="72"/>
      <c r="CN157" s="72"/>
      <c r="CO157" s="72"/>
      <c r="CP157" s="72"/>
      <c r="CQ157" s="72"/>
      <c r="CR157" s="72"/>
      <c r="CS157" s="72"/>
      <c r="CT157" s="72"/>
      <c r="CU157" s="72"/>
      <c r="CV157" s="72"/>
      <c r="CW157" s="72"/>
      <c r="CX157" s="72"/>
      <c r="CY157" s="72"/>
      <c r="CZ157" s="72"/>
      <c r="DA157" s="72"/>
      <c r="DB157" s="72"/>
      <c r="DC157" s="72"/>
      <c r="DD157" s="72"/>
      <c r="DE157" s="72"/>
      <c r="DF157" s="72"/>
      <c r="DG157" s="72"/>
      <c r="DH157" s="78">
        <v>96.45</v>
      </c>
      <c r="DJ157" s="77">
        <f t="shared" si="221"/>
        <v>3.5499999999999972</v>
      </c>
      <c r="DO157" s="358">
        <v>5.53</v>
      </c>
      <c r="DP157" s="72"/>
      <c r="DU157" s="52"/>
      <c r="DX157" s="75">
        <f t="shared" si="222"/>
        <v>49.787454639709694</v>
      </c>
      <c r="DY157" s="51">
        <f t="shared" si="223"/>
        <v>0.4354587869362363</v>
      </c>
      <c r="DZ157" s="75">
        <f t="shared" si="224"/>
        <v>1.7729393468118197</v>
      </c>
      <c r="EA157" s="51">
        <f t="shared" si="225"/>
        <v>0.17625712804561952</v>
      </c>
      <c r="EB157" s="75">
        <f t="shared" si="226"/>
        <v>14.743390357698289</v>
      </c>
      <c r="EC157" s="51">
        <f t="shared" si="227"/>
        <v>9.3312597200622072E-2</v>
      </c>
      <c r="ED157" s="75">
        <f t="shared" si="228"/>
        <v>3.7843442198030064</v>
      </c>
      <c r="EE157" s="51">
        <f t="shared" si="229"/>
        <v>0</v>
      </c>
      <c r="EF157" s="75">
        <f t="shared" si="230"/>
        <v>0.10368066355624676</v>
      </c>
      <c r="EG157" s="51">
        <f t="shared" si="231"/>
        <v>8.2944530844997408E-2</v>
      </c>
      <c r="EH157" s="75">
        <f t="shared" si="232"/>
        <v>4.9766718506998444</v>
      </c>
      <c r="EI157" s="51">
        <f t="shared" si="233"/>
        <v>0.14515292897874549</v>
      </c>
      <c r="EJ157" s="75">
        <f t="shared" si="234"/>
        <v>7.9626749611197507</v>
      </c>
      <c r="EK157" s="51">
        <f t="shared" si="235"/>
        <v>0.20736132711249353</v>
      </c>
      <c r="EL157" s="75">
        <f t="shared" si="236"/>
        <v>4.6863659927423527</v>
      </c>
      <c r="EM157" s="51">
        <f t="shared" si="237"/>
        <v>0.2073613271124935</v>
      </c>
      <c r="EN157" s="75">
        <f t="shared" si="238"/>
        <v>3.0274753758424051</v>
      </c>
      <c r="EO157" s="51">
        <f t="shared" si="239"/>
        <v>8.2944530844997408E-2</v>
      </c>
      <c r="EP157" s="75">
        <f t="shared" si="240"/>
        <v>0</v>
      </c>
      <c r="EQ157" s="51" t="e">
        <f t="shared" si="241"/>
        <v>#DIV/0!</v>
      </c>
      <c r="ER157" s="51">
        <f t="shared" si="242"/>
        <v>100</v>
      </c>
      <c r="ES157" s="51">
        <f t="shared" si="243"/>
        <v>0</v>
      </c>
    </row>
    <row r="158" spans="1:149" x14ac:dyDescent="0.45">
      <c r="A158" s="78" t="s">
        <v>1137</v>
      </c>
      <c r="B158" s="174" t="s">
        <v>1146</v>
      </c>
      <c r="C158" s="51" t="s">
        <v>3441</v>
      </c>
      <c r="D158" s="51" t="s">
        <v>3594</v>
      </c>
      <c r="E158" s="51" t="s">
        <v>637</v>
      </c>
      <c r="F158" s="78" t="s">
        <v>1149</v>
      </c>
      <c r="G158" s="72" t="s">
        <v>3365</v>
      </c>
      <c r="H158" s="78" t="s">
        <v>1132</v>
      </c>
      <c r="I158" s="78">
        <v>49</v>
      </c>
      <c r="J158" s="300">
        <v>232</v>
      </c>
      <c r="K158" s="51">
        <v>5</v>
      </c>
      <c r="L158" s="300">
        <v>1060</v>
      </c>
      <c r="M158" s="78">
        <v>5</v>
      </c>
      <c r="N158" s="51" t="s">
        <v>748</v>
      </c>
      <c r="O158" s="78">
        <v>-7.3</v>
      </c>
      <c r="P158" s="72" t="s">
        <v>1390</v>
      </c>
      <c r="S158" s="117">
        <v>-7.3</v>
      </c>
      <c r="AA158" s="195"/>
      <c r="AB158" s="195"/>
      <c r="AC158" s="195"/>
      <c r="AD158" s="72"/>
      <c r="AE158" s="316">
        <v>1</v>
      </c>
      <c r="AF158" s="195"/>
      <c r="AG158" s="195">
        <v>0</v>
      </c>
      <c r="AH158" s="72"/>
      <c r="AR158" s="53">
        <v>0.96060000000000001</v>
      </c>
      <c r="AS158" s="53">
        <v>1.78</v>
      </c>
      <c r="AU158" s="48">
        <v>2320</v>
      </c>
      <c r="AW158" s="48">
        <v>2228.5920000000001</v>
      </c>
      <c r="AX158" s="49">
        <v>22.665985515699667</v>
      </c>
      <c r="BB158" s="80" t="s">
        <v>722</v>
      </c>
      <c r="BC158" s="174" t="s">
        <v>1126</v>
      </c>
      <c r="BD158" s="72">
        <v>50.08</v>
      </c>
      <c r="BE158" s="72">
        <v>0.73</v>
      </c>
      <c r="BF158" s="72">
        <v>1.51</v>
      </c>
      <c r="BG158" s="72">
        <v>0.22</v>
      </c>
      <c r="BH158" s="72">
        <v>15.07</v>
      </c>
      <c r="BI158" s="72">
        <v>0.06</v>
      </c>
      <c r="BJ158" s="72">
        <v>3.23</v>
      </c>
      <c r="BK158" s="72"/>
      <c r="BL158" s="72"/>
      <c r="BM158" s="72"/>
      <c r="BN158" s="72">
        <v>3.87</v>
      </c>
      <c r="BO158" s="72"/>
      <c r="BP158" s="72">
        <v>0.09</v>
      </c>
      <c r="BQ158" s="72">
        <v>0.08</v>
      </c>
      <c r="BR158" s="72">
        <v>4.46</v>
      </c>
      <c r="BS158" s="72">
        <v>0.12</v>
      </c>
      <c r="BT158" s="72"/>
      <c r="BU158" s="72"/>
      <c r="BV158" s="72"/>
      <c r="BW158" s="72"/>
      <c r="BX158" s="72">
        <v>6.78</v>
      </c>
      <c r="BY158" s="72">
        <v>0.22</v>
      </c>
      <c r="BZ158" s="72">
        <v>4.7</v>
      </c>
      <c r="CA158" s="72">
        <v>0.14000000000000001</v>
      </c>
      <c r="CB158" s="72">
        <v>3.1</v>
      </c>
      <c r="CC158" s="72">
        <v>0.15</v>
      </c>
      <c r="CF158" s="72"/>
      <c r="CG158" s="72"/>
      <c r="CH158" s="72"/>
      <c r="CI158" s="72"/>
      <c r="CJ158" s="72"/>
      <c r="CK158" s="72"/>
      <c r="CL158" s="72"/>
      <c r="CM158" s="72"/>
      <c r="CN158" s="72"/>
      <c r="CO158" s="72"/>
      <c r="CP158" s="72"/>
      <c r="CQ158" s="72"/>
      <c r="CR158" s="72"/>
      <c r="CS158" s="72"/>
      <c r="CT158" s="72"/>
      <c r="CU158" s="72"/>
      <c r="CV158" s="72"/>
      <c r="CW158" s="72"/>
      <c r="CX158" s="72"/>
      <c r="CY158" s="72"/>
      <c r="CZ158" s="72"/>
      <c r="DA158" s="72"/>
      <c r="DB158" s="72"/>
      <c r="DC158" s="72"/>
      <c r="DD158" s="72"/>
      <c r="DE158" s="72"/>
      <c r="DF158" s="72"/>
      <c r="DG158" s="72"/>
      <c r="DH158" s="78">
        <v>98.55</v>
      </c>
      <c r="DJ158" s="77">
        <f t="shared" si="221"/>
        <v>1.4500000000000028</v>
      </c>
      <c r="DO158" s="358">
        <v>5.66</v>
      </c>
      <c r="DP158" s="72"/>
      <c r="DU158" s="52"/>
      <c r="DX158" s="75">
        <f t="shared" si="222"/>
        <v>50.816844241501776</v>
      </c>
      <c r="DY158" s="51">
        <f t="shared" si="223"/>
        <v>0.74074074074074081</v>
      </c>
      <c r="DZ158" s="75">
        <f t="shared" si="224"/>
        <v>1.532217148655505</v>
      </c>
      <c r="EA158" s="51">
        <f t="shared" si="225"/>
        <v>0.2232369355657027</v>
      </c>
      <c r="EB158" s="75">
        <f t="shared" si="226"/>
        <v>15.291730086250634</v>
      </c>
      <c r="EC158" s="51">
        <f t="shared" si="227"/>
        <v>6.0882800608828003E-2</v>
      </c>
      <c r="ED158" s="75">
        <f t="shared" si="228"/>
        <v>3.9269406392694064</v>
      </c>
      <c r="EE158" s="51">
        <f t="shared" si="229"/>
        <v>0</v>
      </c>
      <c r="EF158" s="75">
        <f t="shared" si="230"/>
        <v>9.1324200913242004E-2</v>
      </c>
      <c r="EG158" s="51">
        <f t="shared" si="231"/>
        <v>8.1177067478437337E-2</v>
      </c>
      <c r="EH158" s="75">
        <f t="shared" si="232"/>
        <v>4.525621511922882</v>
      </c>
      <c r="EI158" s="51">
        <f t="shared" si="233"/>
        <v>0.12176560121765601</v>
      </c>
      <c r="EJ158" s="75">
        <f t="shared" si="234"/>
        <v>6.8797564687975656</v>
      </c>
      <c r="EK158" s="51">
        <f t="shared" si="235"/>
        <v>0.2232369355657027</v>
      </c>
      <c r="EL158" s="75">
        <f t="shared" si="236"/>
        <v>4.769152714358194</v>
      </c>
      <c r="EM158" s="51">
        <f t="shared" si="237"/>
        <v>0.14205986808726537</v>
      </c>
      <c r="EN158" s="75">
        <f t="shared" si="238"/>
        <v>3.1456113647894477</v>
      </c>
      <c r="EO158" s="51">
        <f t="shared" si="239"/>
        <v>0.15220700152207003</v>
      </c>
      <c r="EP158" s="75">
        <f t="shared" si="240"/>
        <v>0</v>
      </c>
      <c r="EQ158" s="51" t="e">
        <f t="shared" si="241"/>
        <v>#DIV/0!</v>
      </c>
      <c r="ER158" s="51">
        <f t="shared" si="242"/>
        <v>100</v>
      </c>
      <c r="ES158" s="51">
        <f t="shared" si="243"/>
        <v>0</v>
      </c>
    </row>
    <row r="159" spans="1:149" x14ac:dyDescent="0.45">
      <c r="A159" s="78" t="s">
        <v>1137</v>
      </c>
      <c r="B159" s="174" t="s">
        <v>1146</v>
      </c>
      <c r="C159" s="51" t="s">
        <v>3441</v>
      </c>
      <c r="D159" s="51" t="s">
        <v>3594</v>
      </c>
      <c r="E159" s="51" t="s">
        <v>637</v>
      </c>
      <c r="F159" s="78" t="s">
        <v>1150</v>
      </c>
      <c r="G159" s="72" t="s">
        <v>3365</v>
      </c>
      <c r="H159" s="78" t="s">
        <v>1132</v>
      </c>
      <c r="I159" s="78">
        <v>48</v>
      </c>
      <c r="J159" s="300">
        <v>221</v>
      </c>
      <c r="K159" s="51">
        <v>5</v>
      </c>
      <c r="L159" s="300">
        <v>1035</v>
      </c>
      <c r="M159" s="78">
        <v>5</v>
      </c>
      <c r="N159" s="51" t="s">
        <v>722</v>
      </c>
      <c r="O159" s="78">
        <v>-8.4</v>
      </c>
      <c r="P159" s="72" t="s">
        <v>1391</v>
      </c>
      <c r="S159" s="117">
        <v>-8.4</v>
      </c>
      <c r="AA159" s="195"/>
      <c r="AB159" s="195"/>
      <c r="AC159" s="195"/>
      <c r="AD159" s="72"/>
      <c r="AE159" s="316">
        <v>1</v>
      </c>
      <c r="AF159" s="195"/>
      <c r="AG159" s="195">
        <v>0</v>
      </c>
      <c r="AH159" s="72"/>
      <c r="AR159" s="53">
        <v>0.94569999999999999</v>
      </c>
      <c r="AS159" s="53">
        <v>1.74</v>
      </c>
      <c r="AU159" s="48">
        <v>2210</v>
      </c>
      <c r="AW159" s="48">
        <v>2089.9969999999998</v>
      </c>
      <c r="AX159" s="49">
        <v>22.062911029933854</v>
      </c>
      <c r="BB159" s="80" t="s">
        <v>722</v>
      </c>
      <c r="BC159" s="174" t="s">
        <v>1126</v>
      </c>
      <c r="BD159" s="72">
        <v>52.01</v>
      </c>
      <c r="BE159" s="72">
        <v>0.49</v>
      </c>
      <c r="BF159" s="72">
        <v>0.94</v>
      </c>
      <c r="BG159" s="72">
        <v>0.22</v>
      </c>
      <c r="BH159" s="72">
        <v>16.010000000000002</v>
      </c>
      <c r="BI159" s="72">
        <v>0.21</v>
      </c>
      <c r="BJ159" s="72">
        <v>2.1800000000000002</v>
      </c>
      <c r="BK159" s="72"/>
      <c r="BL159" s="72"/>
      <c r="BM159" s="72"/>
      <c r="BN159" s="72">
        <v>3.64</v>
      </c>
      <c r="BO159" s="72"/>
      <c r="BP159" s="72">
        <v>0.13</v>
      </c>
      <c r="BQ159" s="72">
        <v>0.09</v>
      </c>
      <c r="BR159" s="72">
        <v>2.9</v>
      </c>
      <c r="BS159" s="72">
        <v>0.05</v>
      </c>
      <c r="BT159" s="72"/>
      <c r="BU159" s="72"/>
      <c r="BV159" s="72"/>
      <c r="BW159" s="72"/>
      <c r="BX159" s="72">
        <v>4.8</v>
      </c>
      <c r="BY159" s="72">
        <v>0.1</v>
      </c>
      <c r="BZ159" s="72">
        <v>5.51</v>
      </c>
      <c r="CA159" s="72">
        <v>0.1</v>
      </c>
      <c r="CB159" s="72">
        <v>3.2</v>
      </c>
      <c r="CC159" s="72">
        <v>0.05</v>
      </c>
      <c r="CF159" s="72"/>
      <c r="CG159" s="72"/>
      <c r="CH159" s="72"/>
      <c r="CI159" s="72"/>
      <c r="CJ159" s="72"/>
      <c r="CK159" s="72"/>
      <c r="CL159" s="72"/>
      <c r="CM159" s="72"/>
      <c r="CN159" s="72"/>
      <c r="CO159" s="72"/>
      <c r="CP159" s="72"/>
      <c r="CQ159" s="72"/>
      <c r="CR159" s="72"/>
      <c r="CS159" s="72"/>
      <c r="CT159" s="72"/>
      <c r="CU159" s="72"/>
      <c r="CV159" s="72"/>
      <c r="CW159" s="72"/>
      <c r="CX159" s="72"/>
      <c r="CY159" s="72"/>
      <c r="CZ159" s="72"/>
      <c r="DA159" s="72"/>
      <c r="DB159" s="72"/>
      <c r="DC159" s="72"/>
      <c r="DD159" s="72"/>
      <c r="DE159" s="72"/>
      <c r="DF159" s="72"/>
      <c r="DG159" s="72"/>
      <c r="DH159" s="78">
        <v>96.68</v>
      </c>
      <c r="DJ159" s="77">
        <f t="shared" si="221"/>
        <v>3.3199999999999932</v>
      </c>
      <c r="DO159" s="358">
        <v>5.36</v>
      </c>
      <c r="DP159" s="72"/>
      <c r="DU159" s="52"/>
      <c r="DX159" s="75">
        <f t="shared" si="222"/>
        <v>53.796028134050466</v>
      </c>
      <c r="DY159" s="51">
        <f t="shared" si="223"/>
        <v>0.50682664460074467</v>
      </c>
      <c r="DZ159" s="75">
        <f t="shared" si="224"/>
        <v>0.97227968556061217</v>
      </c>
      <c r="EA159" s="51">
        <f t="shared" si="225"/>
        <v>0.22755482002482413</v>
      </c>
      <c r="EB159" s="75">
        <f t="shared" si="226"/>
        <v>16.559784857261068</v>
      </c>
      <c r="EC159" s="51">
        <f t="shared" si="227"/>
        <v>0.21721141911460487</v>
      </c>
      <c r="ED159" s="75">
        <f t="shared" si="228"/>
        <v>3.7649979313198174</v>
      </c>
      <c r="EE159" s="51">
        <f t="shared" si="229"/>
        <v>0</v>
      </c>
      <c r="EF159" s="75">
        <f t="shared" si="230"/>
        <v>0.13446421183285062</v>
      </c>
      <c r="EG159" s="51">
        <f t="shared" si="231"/>
        <v>9.3090608191973512E-2</v>
      </c>
      <c r="EH159" s="75">
        <f t="shared" si="232"/>
        <v>2.9995862639635908</v>
      </c>
      <c r="EI159" s="51">
        <f t="shared" si="233"/>
        <v>5.1717004551096395E-2</v>
      </c>
      <c r="EJ159" s="75">
        <f t="shared" si="234"/>
        <v>4.9648324369052537</v>
      </c>
      <c r="EK159" s="51">
        <f t="shared" si="235"/>
        <v>0.10343400910219279</v>
      </c>
      <c r="EL159" s="75">
        <f t="shared" si="236"/>
        <v>5.6992139015308227</v>
      </c>
      <c r="EM159" s="51">
        <f t="shared" si="237"/>
        <v>0.10343400910219279</v>
      </c>
      <c r="EN159" s="75">
        <f t="shared" si="238"/>
        <v>3.3098882912701697</v>
      </c>
      <c r="EO159" s="51">
        <f t="shared" si="239"/>
        <v>5.1717004551096402E-2</v>
      </c>
      <c r="EP159" s="75">
        <f t="shared" si="240"/>
        <v>0</v>
      </c>
      <c r="EQ159" s="51" t="e">
        <f t="shared" si="241"/>
        <v>#DIV/0!</v>
      </c>
      <c r="ER159" s="51">
        <f t="shared" si="242"/>
        <v>100</v>
      </c>
      <c r="ES159" s="51">
        <f t="shared" si="243"/>
        <v>0</v>
      </c>
    </row>
    <row r="160" spans="1:149" x14ac:dyDescent="0.45">
      <c r="A160" s="78" t="s">
        <v>1137</v>
      </c>
      <c r="B160" s="174" t="s">
        <v>1146</v>
      </c>
      <c r="C160" s="51" t="s">
        <v>3441</v>
      </c>
      <c r="D160" s="51" t="s">
        <v>3594</v>
      </c>
      <c r="E160" s="51" t="s">
        <v>637</v>
      </c>
      <c r="F160" s="78" t="s">
        <v>1151</v>
      </c>
      <c r="G160" s="72" t="s">
        <v>3365</v>
      </c>
      <c r="H160" s="78" t="s">
        <v>1132</v>
      </c>
      <c r="I160" s="78">
        <v>60</v>
      </c>
      <c r="J160" s="300">
        <v>223</v>
      </c>
      <c r="K160" s="51">
        <v>5</v>
      </c>
      <c r="L160" s="300">
        <v>1000</v>
      </c>
      <c r="M160" s="78">
        <v>5</v>
      </c>
      <c r="N160" s="51" t="s">
        <v>722</v>
      </c>
      <c r="O160" s="78">
        <v>-7.2</v>
      </c>
      <c r="P160" s="72" t="s">
        <v>1392</v>
      </c>
      <c r="S160" s="117">
        <v>-7.2</v>
      </c>
      <c r="AA160" s="195"/>
      <c r="AB160" s="195"/>
      <c r="AC160" s="195"/>
      <c r="AD160" s="72"/>
      <c r="AE160" s="316">
        <v>1</v>
      </c>
      <c r="AF160" s="195"/>
      <c r="AG160" s="195">
        <v>0</v>
      </c>
      <c r="AH160" s="72"/>
      <c r="AR160" s="53">
        <v>0.92669999999999997</v>
      </c>
      <c r="AS160" s="53">
        <v>1.7669999999999999</v>
      </c>
      <c r="AU160" s="48">
        <v>2230</v>
      </c>
      <c r="AW160" s="48">
        <v>2066.5409999999997</v>
      </c>
      <c r="AX160" s="49">
        <v>21.470212943449397</v>
      </c>
      <c r="BB160" s="80" t="s">
        <v>722</v>
      </c>
      <c r="BC160" s="174" t="s">
        <v>1126</v>
      </c>
      <c r="BD160" s="72">
        <v>53.1</v>
      </c>
      <c r="BE160" s="72">
        <v>0.09</v>
      </c>
      <c r="BF160" s="72">
        <v>0.49</v>
      </c>
      <c r="BG160" s="72">
        <v>0.19</v>
      </c>
      <c r="BH160" s="72">
        <v>15.61</v>
      </c>
      <c r="BI160" s="72">
        <v>0.2</v>
      </c>
      <c r="BJ160" s="72">
        <v>1.92</v>
      </c>
      <c r="BK160" s="72"/>
      <c r="BL160" s="72"/>
      <c r="BM160" s="72"/>
      <c r="BN160" s="72">
        <v>1.51</v>
      </c>
      <c r="BO160" s="72"/>
      <c r="BP160" s="72">
        <v>0.09</v>
      </c>
      <c r="BQ160" s="72">
        <v>0.05</v>
      </c>
      <c r="BR160" s="72">
        <v>2.7</v>
      </c>
      <c r="BS160" s="72">
        <v>0.1</v>
      </c>
      <c r="BT160" s="72"/>
      <c r="BU160" s="72"/>
      <c r="BV160" s="72"/>
      <c r="BW160" s="72"/>
      <c r="BX160" s="72">
        <v>3.8</v>
      </c>
      <c r="BY160" s="72">
        <v>0.09</v>
      </c>
      <c r="BZ160" s="72">
        <v>4.67</v>
      </c>
      <c r="CA160" s="72">
        <v>0.21</v>
      </c>
      <c r="CB160" s="72">
        <v>3.35</v>
      </c>
      <c r="CC160" s="72">
        <v>0.12</v>
      </c>
      <c r="CF160" s="72"/>
      <c r="CG160" s="72"/>
      <c r="CH160" s="72"/>
      <c r="CI160" s="72"/>
      <c r="CJ160" s="72"/>
      <c r="CK160" s="72"/>
      <c r="CL160" s="72"/>
      <c r="CM160" s="72"/>
      <c r="CN160" s="72"/>
      <c r="CO160" s="72"/>
      <c r="CP160" s="72"/>
      <c r="CQ160" s="72"/>
      <c r="CR160" s="72"/>
      <c r="CS160" s="72"/>
      <c r="CT160" s="72"/>
      <c r="CU160" s="72"/>
      <c r="CV160" s="72"/>
      <c r="CW160" s="72"/>
      <c r="CX160" s="72"/>
      <c r="CY160" s="72"/>
      <c r="CZ160" s="72"/>
      <c r="DA160" s="72"/>
      <c r="DB160" s="72"/>
      <c r="DC160" s="72"/>
      <c r="DD160" s="72"/>
      <c r="DE160" s="72"/>
      <c r="DF160" s="72"/>
      <c r="DG160" s="72"/>
      <c r="DH160" s="78">
        <v>92.79</v>
      </c>
      <c r="DJ160" s="77">
        <f t="shared" si="221"/>
        <v>7.2099999999999937</v>
      </c>
      <c r="DO160" s="358">
        <v>5.55</v>
      </c>
      <c r="DP160" s="72"/>
      <c r="DU160" s="52"/>
      <c r="DX160" s="75">
        <f t="shared" si="222"/>
        <v>57.225994180407369</v>
      </c>
      <c r="DY160" s="51">
        <f t="shared" si="223"/>
        <v>9.6993210475266725E-2</v>
      </c>
      <c r="DZ160" s="75">
        <f t="shared" si="224"/>
        <v>0.52807414592089663</v>
      </c>
      <c r="EA160" s="51">
        <f t="shared" si="225"/>
        <v>0.20476344433667421</v>
      </c>
      <c r="EB160" s="75">
        <f t="shared" si="226"/>
        <v>16.822933505765704</v>
      </c>
      <c r="EC160" s="51">
        <f t="shared" si="227"/>
        <v>0.21554046772281493</v>
      </c>
      <c r="ED160" s="75">
        <f t="shared" si="228"/>
        <v>1.6273305313072528</v>
      </c>
      <c r="EE160" s="51">
        <f t="shared" si="229"/>
        <v>0</v>
      </c>
      <c r="EF160" s="75">
        <f t="shared" si="230"/>
        <v>9.6993210475266725E-2</v>
      </c>
      <c r="EG160" s="51">
        <f t="shared" si="231"/>
        <v>5.388511693070374E-2</v>
      </c>
      <c r="EH160" s="75">
        <f t="shared" si="232"/>
        <v>2.9097963142580019</v>
      </c>
      <c r="EI160" s="51">
        <f t="shared" si="233"/>
        <v>0.10777023386140747</v>
      </c>
      <c r="EJ160" s="75">
        <f t="shared" si="234"/>
        <v>4.0952688867334839</v>
      </c>
      <c r="EK160" s="51">
        <f t="shared" si="235"/>
        <v>9.6993210475266725E-2</v>
      </c>
      <c r="EL160" s="75">
        <f t="shared" si="236"/>
        <v>5.0328699213277286</v>
      </c>
      <c r="EM160" s="51">
        <f t="shared" si="237"/>
        <v>0.22631749110895566</v>
      </c>
      <c r="EN160" s="75">
        <f t="shared" si="238"/>
        <v>3.6103028343571508</v>
      </c>
      <c r="EO160" s="51">
        <f t="shared" si="239"/>
        <v>0.12932428063368898</v>
      </c>
      <c r="EP160" s="75">
        <f t="shared" si="240"/>
        <v>0</v>
      </c>
      <c r="EQ160" s="51" t="e">
        <f t="shared" si="241"/>
        <v>#DIV/0!</v>
      </c>
      <c r="ER160" s="51">
        <f t="shared" si="242"/>
        <v>100</v>
      </c>
      <c r="ES160" s="51">
        <f t="shared" si="243"/>
        <v>0</v>
      </c>
    </row>
    <row r="161" spans="1:149" x14ac:dyDescent="0.45">
      <c r="A161" s="78" t="s">
        <v>1137</v>
      </c>
      <c r="B161" s="174" t="s">
        <v>1146</v>
      </c>
      <c r="C161" s="51" t="s">
        <v>3441</v>
      </c>
      <c r="D161" s="51" t="s">
        <v>3594</v>
      </c>
      <c r="E161" s="51" t="s">
        <v>637</v>
      </c>
      <c r="F161" s="78" t="s">
        <v>1152</v>
      </c>
      <c r="G161" s="72" t="s">
        <v>3365</v>
      </c>
      <c r="H161" s="78" t="s">
        <v>1132</v>
      </c>
      <c r="I161" s="78">
        <v>50</v>
      </c>
      <c r="J161" s="300">
        <v>121</v>
      </c>
      <c r="K161" s="51">
        <v>5</v>
      </c>
      <c r="L161" s="300">
        <v>967</v>
      </c>
      <c r="M161" s="78">
        <v>5</v>
      </c>
      <c r="N161" s="51" t="s">
        <v>722</v>
      </c>
      <c r="O161" s="78">
        <v>-8.1999999999999993</v>
      </c>
      <c r="P161" s="72" t="s">
        <v>1391</v>
      </c>
      <c r="S161" s="117">
        <v>-8.1999999999999993</v>
      </c>
      <c r="AA161" s="195"/>
      <c r="AB161" s="195"/>
      <c r="AC161" s="195"/>
      <c r="AD161" s="72"/>
      <c r="AE161" s="316">
        <v>1</v>
      </c>
      <c r="AF161" s="195"/>
      <c r="AG161" s="195">
        <v>0</v>
      </c>
      <c r="AH161" s="72"/>
      <c r="AR161" s="53">
        <v>0.91869999999999996</v>
      </c>
      <c r="AS161" s="53">
        <v>1.341</v>
      </c>
      <c r="AU161" s="48">
        <v>1210</v>
      </c>
      <c r="AW161" s="48">
        <v>1111.627</v>
      </c>
      <c r="AX161" s="49">
        <v>19.889726309256524</v>
      </c>
      <c r="BB161" s="80" t="s">
        <v>722</v>
      </c>
      <c r="BC161" s="174" t="s">
        <v>1126</v>
      </c>
      <c r="BD161" s="72">
        <v>57.08</v>
      </c>
      <c r="BE161" s="72">
        <v>0.2</v>
      </c>
      <c r="BF161" s="72">
        <v>0.42</v>
      </c>
      <c r="BG161" s="72">
        <v>0.1</v>
      </c>
      <c r="BH161" s="72">
        <v>15.96</v>
      </c>
      <c r="BI161" s="72">
        <v>0.14000000000000001</v>
      </c>
      <c r="BJ161" s="72">
        <v>1.9</v>
      </c>
      <c r="BK161" s="72"/>
      <c r="BL161" s="72"/>
      <c r="BM161" s="72"/>
      <c r="BN161" s="72">
        <v>1.78</v>
      </c>
      <c r="BO161" s="72"/>
      <c r="BP161" s="72">
        <v>0.05</v>
      </c>
      <c r="BQ161" s="72"/>
      <c r="BR161" s="72">
        <v>1.45</v>
      </c>
      <c r="BS161" s="72">
        <v>0.09</v>
      </c>
      <c r="BT161" s="72"/>
      <c r="BU161" s="72"/>
      <c r="BV161" s="72"/>
      <c r="BW161" s="72"/>
      <c r="BX161" s="72">
        <v>2.7</v>
      </c>
      <c r="BY161" s="72">
        <v>0.06</v>
      </c>
      <c r="BZ161" s="72">
        <v>5.65</v>
      </c>
      <c r="CA161" s="72">
        <v>0.31</v>
      </c>
      <c r="CB161" s="72">
        <v>3.98</v>
      </c>
      <c r="CC161" s="72">
        <v>0.06</v>
      </c>
      <c r="CF161" s="72"/>
      <c r="CG161" s="72"/>
      <c r="CH161" s="72"/>
      <c r="CI161" s="72"/>
      <c r="CJ161" s="72"/>
      <c r="CK161" s="72"/>
      <c r="CL161" s="72"/>
      <c r="CM161" s="72"/>
      <c r="CN161" s="72"/>
      <c r="CO161" s="72"/>
      <c r="CP161" s="72"/>
      <c r="CQ161" s="72"/>
      <c r="CR161" s="72"/>
      <c r="CS161" s="72"/>
      <c r="CT161" s="72"/>
      <c r="CU161" s="72"/>
      <c r="CV161" s="72"/>
      <c r="CW161" s="72"/>
      <c r="CX161" s="72"/>
      <c r="CY161" s="72"/>
      <c r="CZ161" s="72"/>
      <c r="DA161" s="72"/>
      <c r="DB161" s="72"/>
      <c r="DC161" s="72"/>
      <c r="DD161" s="72"/>
      <c r="DE161" s="72"/>
      <c r="DF161" s="72"/>
      <c r="DG161" s="72"/>
      <c r="DH161" s="78">
        <v>94.1</v>
      </c>
      <c r="DJ161" s="77">
        <f t="shared" si="221"/>
        <v>5.9000000000000057</v>
      </c>
      <c r="DO161" s="358">
        <v>4.13</v>
      </c>
      <c r="DP161" s="72"/>
      <c r="DU161" s="52"/>
      <c r="DX161" s="75">
        <f t="shared" si="222"/>
        <v>60.658873538788527</v>
      </c>
      <c r="DY161" s="51">
        <f t="shared" si="223"/>
        <v>0.21253985122210417</v>
      </c>
      <c r="DZ161" s="75">
        <f t="shared" si="224"/>
        <v>0.44633368756641872</v>
      </c>
      <c r="EA161" s="51">
        <f t="shared" si="225"/>
        <v>0.10626992561105209</v>
      </c>
      <c r="EB161" s="75">
        <f t="shared" si="226"/>
        <v>16.960680127523915</v>
      </c>
      <c r="EC161" s="51">
        <f t="shared" si="227"/>
        <v>0.14877789585547294</v>
      </c>
      <c r="ED161" s="75">
        <f t="shared" si="228"/>
        <v>1.8916046758767271</v>
      </c>
      <c r="EE161" s="51">
        <f t="shared" si="229"/>
        <v>0</v>
      </c>
      <c r="EF161" s="75">
        <f t="shared" si="230"/>
        <v>5.3134962805526043E-2</v>
      </c>
      <c r="EG161" s="51">
        <f t="shared" si="231"/>
        <v>0</v>
      </c>
      <c r="EH161" s="75">
        <f t="shared" si="232"/>
        <v>1.5409139213602552</v>
      </c>
      <c r="EI161" s="51">
        <f t="shared" si="233"/>
        <v>9.5642933049946866E-2</v>
      </c>
      <c r="EJ161" s="75">
        <f t="shared" si="234"/>
        <v>2.869287991498406</v>
      </c>
      <c r="EK161" s="51">
        <f t="shared" si="235"/>
        <v>6.3761955366631234E-2</v>
      </c>
      <c r="EL161" s="75">
        <f t="shared" si="236"/>
        <v>6.0042507970244428</v>
      </c>
      <c r="EM161" s="51">
        <f t="shared" si="237"/>
        <v>0.32943676939426147</v>
      </c>
      <c r="EN161" s="75">
        <f t="shared" si="238"/>
        <v>4.2295430393198723</v>
      </c>
      <c r="EO161" s="51">
        <f t="shared" si="239"/>
        <v>6.3761955366631234E-2</v>
      </c>
      <c r="EP161" s="75">
        <f t="shared" si="240"/>
        <v>0</v>
      </c>
      <c r="EQ161" s="51" t="e">
        <f t="shared" si="241"/>
        <v>#DIV/0!</v>
      </c>
      <c r="ER161" s="51">
        <f t="shared" si="242"/>
        <v>100</v>
      </c>
      <c r="ES161" s="51">
        <f t="shared" si="243"/>
        <v>0</v>
      </c>
    </row>
    <row r="162" spans="1:149" x14ac:dyDescent="0.45">
      <c r="A162" s="78" t="s">
        <v>1137</v>
      </c>
      <c r="B162" s="174" t="s">
        <v>1146</v>
      </c>
      <c r="C162" s="51" t="s">
        <v>3441</v>
      </c>
      <c r="D162" s="51" t="s">
        <v>3594</v>
      </c>
      <c r="E162" s="51" t="s">
        <v>637</v>
      </c>
      <c r="F162" s="78" t="s">
        <v>1153</v>
      </c>
      <c r="G162" s="72" t="s">
        <v>3365</v>
      </c>
      <c r="H162" s="78" t="s">
        <v>1132</v>
      </c>
      <c r="I162" s="78">
        <v>48</v>
      </c>
      <c r="J162" s="300">
        <v>104</v>
      </c>
      <c r="K162" s="51">
        <v>5</v>
      </c>
      <c r="L162" s="300">
        <v>1020</v>
      </c>
      <c r="M162" s="78">
        <v>5</v>
      </c>
      <c r="N162" s="51" t="s">
        <v>722</v>
      </c>
      <c r="O162" s="78">
        <v>-8</v>
      </c>
      <c r="P162" s="72" t="s">
        <v>1393</v>
      </c>
      <c r="S162" s="117">
        <v>-8</v>
      </c>
      <c r="AA162" s="195"/>
      <c r="AB162" s="195"/>
      <c r="AC162" s="195"/>
      <c r="AD162" s="72"/>
      <c r="AE162" s="316">
        <v>1</v>
      </c>
      <c r="AF162" s="195"/>
      <c r="AG162" s="195">
        <v>0</v>
      </c>
      <c r="AH162" s="72"/>
      <c r="AR162" s="53">
        <v>0.94520000000000004</v>
      </c>
      <c r="AS162" s="53">
        <v>1.276</v>
      </c>
      <c r="AU162" s="48">
        <v>1040</v>
      </c>
      <c r="AW162" s="48">
        <v>983.00800000000004</v>
      </c>
      <c r="AX162" s="49">
        <v>20.257929649084371</v>
      </c>
      <c r="BB162" s="80" t="s">
        <v>722</v>
      </c>
      <c r="BC162" s="174" t="s">
        <v>1126</v>
      </c>
      <c r="BD162" s="72">
        <v>56.34</v>
      </c>
      <c r="BE162" s="72"/>
      <c r="BF162" s="72">
        <v>0.79</v>
      </c>
      <c r="BG162" s="72"/>
      <c r="BH162" s="72">
        <v>17.37</v>
      </c>
      <c r="BI162" s="72"/>
      <c r="BJ162" s="72">
        <v>1.86</v>
      </c>
      <c r="BK162" s="72"/>
      <c r="BL162" s="72"/>
      <c r="BM162" s="72"/>
      <c r="BN162" s="72">
        <v>2.35</v>
      </c>
      <c r="BO162" s="72"/>
      <c r="BP162" s="72">
        <v>0.1</v>
      </c>
      <c r="BQ162" s="72"/>
      <c r="BR162" s="72">
        <v>1.95</v>
      </c>
      <c r="BS162" s="72"/>
      <c r="BT162" s="72"/>
      <c r="BU162" s="72"/>
      <c r="BV162" s="72"/>
      <c r="BW162" s="72"/>
      <c r="BX162" s="72">
        <v>3.44</v>
      </c>
      <c r="BY162" s="72"/>
      <c r="BZ162" s="72">
        <v>5.71</v>
      </c>
      <c r="CA162" s="72"/>
      <c r="CB162" s="72">
        <v>4.08</v>
      </c>
      <c r="CC162" s="72"/>
      <c r="CF162" s="72"/>
      <c r="CG162" s="72"/>
      <c r="CH162" s="72"/>
      <c r="CI162" s="72"/>
      <c r="CJ162" s="72"/>
      <c r="CK162" s="72"/>
      <c r="CL162" s="72"/>
      <c r="CM162" s="72"/>
      <c r="CN162" s="72"/>
      <c r="CO162" s="72"/>
      <c r="CP162" s="72"/>
      <c r="CQ162" s="72"/>
      <c r="CR162" s="72"/>
      <c r="CS162" s="72"/>
      <c r="CT162" s="72"/>
      <c r="CU162" s="72"/>
      <c r="CV162" s="72"/>
      <c r="CW162" s="72"/>
      <c r="CX162" s="72"/>
      <c r="CY162" s="72"/>
      <c r="CZ162" s="72"/>
      <c r="DA162" s="72"/>
      <c r="DB162" s="72"/>
      <c r="DC162" s="72"/>
      <c r="DD162" s="72"/>
      <c r="DE162" s="72"/>
      <c r="DF162" s="72"/>
      <c r="DG162" s="72"/>
      <c r="DH162" s="78">
        <v>97.5</v>
      </c>
      <c r="DJ162" s="77">
        <f t="shared" si="221"/>
        <v>2.5</v>
      </c>
      <c r="DO162" s="358">
        <v>3.51</v>
      </c>
      <c r="DP162" s="72"/>
      <c r="DU162" s="52"/>
      <c r="DX162" s="75">
        <f t="shared" si="222"/>
        <v>57.784615384615392</v>
      </c>
      <c r="DY162" s="51">
        <f t="shared" si="223"/>
        <v>0</v>
      </c>
      <c r="DZ162" s="75">
        <f t="shared" si="224"/>
        <v>0.81025641025641026</v>
      </c>
      <c r="EA162" s="51">
        <f t="shared" si="225"/>
        <v>0</v>
      </c>
      <c r="EB162" s="75">
        <f t="shared" si="226"/>
        <v>17.815384615384616</v>
      </c>
      <c r="EC162" s="51">
        <f t="shared" si="227"/>
        <v>0</v>
      </c>
      <c r="ED162" s="75">
        <f t="shared" si="228"/>
        <v>2.4102564102564101</v>
      </c>
      <c r="EE162" s="51">
        <f t="shared" si="229"/>
        <v>0</v>
      </c>
      <c r="EF162" s="75">
        <f t="shared" si="230"/>
        <v>0.10256410256410256</v>
      </c>
      <c r="EG162" s="51">
        <f t="shared" si="231"/>
        <v>0</v>
      </c>
      <c r="EH162" s="75">
        <f t="shared" si="232"/>
        <v>2</v>
      </c>
      <c r="EI162" s="51">
        <f t="shared" si="233"/>
        <v>0</v>
      </c>
      <c r="EJ162" s="75">
        <f t="shared" si="234"/>
        <v>3.5282051282051281</v>
      </c>
      <c r="EK162" s="51">
        <f t="shared" si="235"/>
        <v>0</v>
      </c>
      <c r="EL162" s="75">
        <f t="shared" si="236"/>
        <v>5.856410256410256</v>
      </c>
      <c r="EM162" s="51">
        <f t="shared" si="237"/>
        <v>0</v>
      </c>
      <c r="EN162" s="75">
        <f t="shared" si="238"/>
        <v>4.1846153846153848</v>
      </c>
      <c r="EO162" s="51">
        <f t="shared" si="239"/>
        <v>0</v>
      </c>
      <c r="EP162" s="75">
        <f t="shared" si="240"/>
        <v>0</v>
      </c>
      <c r="EQ162" s="51" t="e">
        <f t="shared" si="241"/>
        <v>#DIV/0!</v>
      </c>
      <c r="ER162" s="51">
        <f t="shared" si="242"/>
        <v>100</v>
      </c>
      <c r="ES162" s="51">
        <f t="shared" si="243"/>
        <v>0</v>
      </c>
    </row>
    <row r="163" spans="1:149" x14ac:dyDescent="0.45">
      <c r="A163" s="78" t="s">
        <v>1137</v>
      </c>
      <c r="B163" s="174" t="s">
        <v>1146</v>
      </c>
      <c r="C163" s="51" t="s">
        <v>3441</v>
      </c>
      <c r="D163" s="51" t="s">
        <v>3594</v>
      </c>
      <c r="E163" s="51" t="s">
        <v>637</v>
      </c>
      <c r="F163" s="78" t="s">
        <v>1154</v>
      </c>
      <c r="G163" s="146" t="s">
        <v>3365</v>
      </c>
      <c r="H163" s="78" t="s">
        <v>1132</v>
      </c>
      <c r="I163" s="78">
        <v>30</v>
      </c>
      <c r="J163" s="300">
        <v>94</v>
      </c>
      <c r="K163" s="51">
        <v>5</v>
      </c>
      <c r="L163" s="300">
        <v>1000</v>
      </c>
      <c r="M163" s="78">
        <v>5</v>
      </c>
      <c r="N163" s="51" t="s">
        <v>722</v>
      </c>
      <c r="O163" s="78">
        <v>-7.2</v>
      </c>
      <c r="P163" s="72" t="s">
        <v>1394</v>
      </c>
      <c r="S163" s="117">
        <v>-7.2</v>
      </c>
      <c r="AA163" s="195"/>
      <c r="AB163" s="195"/>
      <c r="AC163" s="195"/>
      <c r="AD163" s="72"/>
      <c r="AE163" s="316">
        <v>1</v>
      </c>
      <c r="AF163" s="195"/>
      <c r="AG163" s="195">
        <v>0</v>
      </c>
      <c r="AH163" s="72"/>
      <c r="AR163" s="53">
        <v>0.94199999999999995</v>
      </c>
      <c r="AS163" s="53">
        <v>1.246</v>
      </c>
      <c r="AU163" s="48">
        <v>940</v>
      </c>
      <c r="AW163" s="48">
        <v>885.4799999999999</v>
      </c>
      <c r="AX163" s="49">
        <v>19.994013673188785</v>
      </c>
      <c r="BB163" s="80" t="s">
        <v>722</v>
      </c>
      <c r="BC163" s="174" t="s">
        <v>1126</v>
      </c>
      <c r="BD163" s="72">
        <v>56.69</v>
      </c>
      <c r="BE163" s="72">
        <v>0.59</v>
      </c>
      <c r="BF163" s="72">
        <v>0.38</v>
      </c>
      <c r="BG163" s="72">
        <v>0.1</v>
      </c>
      <c r="BH163" s="72">
        <v>16.850000000000001</v>
      </c>
      <c r="BI163" s="72">
        <v>0.23</v>
      </c>
      <c r="BJ163" s="72">
        <v>2.59</v>
      </c>
      <c r="BK163" s="72"/>
      <c r="BL163" s="72"/>
      <c r="BM163" s="72"/>
      <c r="BN163" s="72">
        <v>2.0699999999999998</v>
      </c>
      <c r="BO163" s="72"/>
      <c r="BP163" s="72">
        <v>0.09</v>
      </c>
      <c r="BQ163" s="72">
        <v>0.04</v>
      </c>
      <c r="BR163" s="72">
        <v>1.56</v>
      </c>
      <c r="BS163" s="72">
        <v>0.17</v>
      </c>
      <c r="BT163" s="72"/>
      <c r="BU163" s="72"/>
      <c r="BV163" s="72"/>
      <c r="BW163" s="72"/>
      <c r="BX163" s="72">
        <v>2.25</v>
      </c>
      <c r="BY163" s="72">
        <v>0.31</v>
      </c>
      <c r="BZ163" s="72">
        <v>5.56</v>
      </c>
      <c r="CA163" s="72">
        <v>0.23</v>
      </c>
      <c r="CB163" s="72">
        <v>4.29</v>
      </c>
      <c r="CC163" s="72">
        <v>0.13</v>
      </c>
      <c r="CF163" s="72"/>
      <c r="CG163" s="72"/>
      <c r="CH163" s="72"/>
      <c r="CI163" s="72"/>
      <c r="CJ163" s="72"/>
      <c r="CK163" s="72"/>
      <c r="CL163" s="72"/>
      <c r="CM163" s="72"/>
      <c r="CN163" s="72"/>
      <c r="CO163" s="72"/>
      <c r="CP163" s="72"/>
      <c r="CQ163" s="72"/>
      <c r="CR163" s="72"/>
      <c r="CS163" s="72"/>
      <c r="CT163" s="72"/>
      <c r="CU163" s="72"/>
      <c r="CV163" s="72"/>
      <c r="CW163" s="72"/>
      <c r="CX163" s="72"/>
      <c r="CY163" s="72"/>
      <c r="CZ163" s="72"/>
      <c r="DA163" s="72"/>
      <c r="DB163" s="72"/>
      <c r="DC163" s="72"/>
      <c r="DD163" s="72"/>
      <c r="DE163" s="72"/>
      <c r="DF163" s="72"/>
      <c r="DG163" s="72"/>
      <c r="DH163" s="78">
        <v>95.76</v>
      </c>
      <c r="DJ163" s="77">
        <f t="shared" si="221"/>
        <v>4.2399999999999949</v>
      </c>
      <c r="DO163" s="358">
        <v>3.43</v>
      </c>
      <c r="DP163" s="72"/>
      <c r="DU163" s="52"/>
      <c r="DX163" s="75">
        <f t="shared" si="222"/>
        <v>59.2000835421888</v>
      </c>
      <c r="DY163" s="51">
        <f t="shared" si="223"/>
        <v>0.61612364243943185</v>
      </c>
      <c r="DZ163" s="75">
        <f t="shared" si="224"/>
        <v>0.3968253968253968</v>
      </c>
      <c r="EA163" s="51">
        <f t="shared" si="225"/>
        <v>0.10442773600668337</v>
      </c>
      <c r="EB163" s="75">
        <f t="shared" si="226"/>
        <v>17.596073517126147</v>
      </c>
      <c r="EC163" s="51">
        <f t="shared" si="227"/>
        <v>0.24018379281537175</v>
      </c>
      <c r="ED163" s="75">
        <f t="shared" si="228"/>
        <v>2.1616541353383458</v>
      </c>
      <c r="EE163" s="51">
        <f t="shared" si="229"/>
        <v>0</v>
      </c>
      <c r="EF163" s="75">
        <f t="shared" si="230"/>
        <v>9.3984962406015032E-2</v>
      </c>
      <c r="EG163" s="51">
        <f t="shared" si="231"/>
        <v>4.1771094402673348E-2</v>
      </c>
      <c r="EH163" s="75">
        <f t="shared" si="232"/>
        <v>1.6290726817042605</v>
      </c>
      <c r="EI163" s="51">
        <f t="shared" si="233"/>
        <v>0.17752715121136173</v>
      </c>
      <c r="EJ163" s="75">
        <f t="shared" si="234"/>
        <v>2.3496240601503757</v>
      </c>
      <c r="EK163" s="51">
        <f t="shared" si="235"/>
        <v>0.32372598162071842</v>
      </c>
      <c r="EL163" s="75">
        <f t="shared" si="236"/>
        <v>5.8061821219715943</v>
      </c>
      <c r="EM163" s="51">
        <f t="shared" si="237"/>
        <v>0.24018379281537175</v>
      </c>
      <c r="EN163" s="75">
        <f t="shared" si="238"/>
        <v>4.4799498746867163</v>
      </c>
      <c r="EO163" s="51">
        <f t="shared" si="239"/>
        <v>0.13575605680868838</v>
      </c>
      <c r="EP163" s="75">
        <f t="shared" si="240"/>
        <v>0</v>
      </c>
      <c r="EQ163" s="51" t="e">
        <f t="shared" si="241"/>
        <v>#DIV/0!</v>
      </c>
      <c r="ER163" s="51">
        <f t="shared" si="242"/>
        <v>100</v>
      </c>
      <c r="ES163" s="51">
        <f t="shared" si="243"/>
        <v>0</v>
      </c>
    </row>
    <row r="164" spans="1:149" x14ac:dyDescent="0.45">
      <c r="A164" s="78" t="s">
        <v>1137</v>
      </c>
      <c r="B164" s="174" t="s">
        <v>1146</v>
      </c>
      <c r="C164" s="51" t="s">
        <v>3441</v>
      </c>
      <c r="D164" s="51" t="s">
        <v>3594</v>
      </c>
      <c r="E164" s="51" t="s">
        <v>637</v>
      </c>
      <c r="F164" s="78" t="s">
        <v>1155</v>
      </c>
      <c r="G164" s="72" t="s">
        <v>3365</v>
      </c>
      <c r="H164" s="78" t="s">
        <v>1132</v>
      </c>
      <c r="I164" s="78">
        <v>53</v>
      </c>
      <c r="J164" s="300">
        <v>69</v>
      </c>
      <c r="K164" s="51">
        <v>5</v>
      </c>
      <c r="L164" s="300">
        <v>1000</v>
      </c>
      <c r="M164" s="78">
        <v>5</v>
      </c>
      <c r="N164" s="51" t="s">
        <v>722</v>
      </c>
      <c r="O164" s="78">
        <v>-8.8000000000000007</v>
      </c>
      <c r="P164" s="72" t="s">
        <v>1390</v>
      </c>
      <c r="S164" s="117">
        <v>-8.8000000000000007</v>
      </c>
      <c r="AA164" s="195"/>
      <c r="AB164" s="195"/>
      <c r="AC164" s="195"/>
      <c r="AD164" s="72"/>
      <c r="AE164" s="316">
        <v>1</v>
      </c>
      <c r="AF164" s="195"/>
      <c r="AG164" s="195">
        <v>0</v>
      </c>
      <c r="AH164" s="72"/>
      <c r="AR164" s="53">
        <v>0.9536</v>
      </c>
      <c r="AS164" s="53">
        <v>1.17</v>
      </c>
      <c r="AU164" s="48">
        <v>690</v>
      </c>
      <c r="AW164" s="48">
        <v>657.98400000000004</v>
      </c>
      <c r="AX164" s="49">
        <v>19.811646892498704</v>
      </c>
      <c r="BB164" s="80" t="s">
        <v>722</v>
      </c>
      <c r="BC164" s="174" t="s">
        <v>1126</v>
      </c>
      <c r="BD164" s="72">
        <v>53.3</v>
      </c>
      <c r="BE164" s="72">
        <v>1.2999999999999999E-2</v>
      </c>
      <c r="BF164" s="72">
        <v>1.5</v>
      </c>
      <c r="BG164" s="72">
        <v>0.03</v>
      </c>
      <c r="BH164" s="72">
        <v>16.809999999999999</v>
      </c>
      <c r="BI164" s="72">
        <v>0.27</v>
      </c>
      <c r="BJ164" s="72">
        <v>2.62</v>
      </c>
      <c r="BK164" s="72"/>
      <c r="BL164" s="72"/>
      <c r="BM164" s="72"/>
      <c r="BN164" s="72">
        <v>4.0999999999999996</v>
      </c>
      <c r="BO164" s="72"/>
      <c r="BP164" s="72">
        <v>0.13</v>
      </c>
      <c r="BQ164" s="72">
        <v>0.09</v>
      </c>
      <c r="BR164" s="72">
        <v>3.34</v>
      </c>
      <c r="BS164" s="72">
        <v>0.12</v>
      </c>
      <c r="BT164" s="72"/>
      <c r="BU164" s="72"/>
      <c r="BV164" s="72"/>
      <c r="BW164" s="72"/>
      <c r="BX164" s="72">
        <v>6.13</v>
      </c>
      <c r="BY164" s="72">
        <v>0.28999999999999998</v>
      </c>
      <c r="BZ164" s="72">
        <v>5.4</v>
      </c>
      <c r="CA164" s="72">
        <v>0.04</v>
      </c>
      <c r="CB164" s="72">
        <v>3.4</v>
      </c>
      <c r="CC164" s="72">
        <v>0.11</v>
      </c>
      <c r="CF164" s="72"/>
      <c r="CG164" s="72"/>
      <c r="CH164" s="72"/>
      <c r="CI164" s="72"/>
      <c r="CJ164" s="72"/>
      <c r="CK164" s="72"/>
      <c r="CL164" s="72"/>
      <c r="CM164" s="72"/>
      <c r="CN164" s="72"/>
      <c r="CO164" s="72"/>
      <c r="CP164" s="72"/>
      <c r="CQ164" s="72"/>
      <c r="CR164" s="72"/>
      <c r="CS164" s="72"/>
      <c r="CT164" s="72"/>
      <c r="CU164" s="72"/>
      <c r="CV164" s="72"/>
      <c r="CW164" s="72"/>
      <c r="CX164" s="72"/>
      <c r="CY164" s="72"/>
      <c r="CZ164" s="72"/>
      <c r="DA164" s="72"/>
      <c r="DB164" s="72"/>
      <c r="DC164" s="72"/>
      <c r="DD164" s="72"/>
      <c r="DE164" s="72"/>
      <c r="DF164" s="72"/>
      <c r="DG164" s="72"/>
      <c r="DH164" s="78">
        <v>99.73</v>
      </c>
      <c r="DJ164" s="77">
        <f t="shared" si="221"/>
        <v>0.26999999999999602</v>
      </c>
      <c r="DO164" s="358">
        <v>3</v>
      </c>
      <c r="DP164" s="72"/>
      <c r="DU164" s="52"/>
      <c r="DX164" s="75">
        <f t="shared" si="222"/>
        <v>53.444299608944149</v>
      </c>
      <c r="DY164" s="51">
        <f t="shared" si="223"/>
        <v>1.3035195026571744E-2</v>
      </c>
      <c r="DZ164" s="75">
        <f t="shared" si="224"/>
        <v>1.5040609646044318</v>
      </c>
      <c r="EA164" s="51">
        <f t="shared" si="225"/>
        <v>3.0081219292088637E-2</v>
      </c>
      <c r="EB164" s="75">
        <f t="shared" si="226"/>
        <v>16.855509876667</v>
      </c>
      <c r="EC164" s="51">
        <f t="shared" si="227"/>
        <v>0.27073097362879778</v>
      </c>
      <c r="ED164" s="75">
        <f t="shared" si="228"/>
        <v>4.1110999699187802</v>
      </c>
      <c r="EE164" s="51">
        <f t="shared" si="229"/>
        <v>0</v>
      </c>
      <c r="EF164" s="75">
        <f t="shared" si="230"/>
        <v>0.13035195026571744</v>
      </c>
      <c r="EG164" s="51">
        <f t="shared" si="231"/>
        <v>9.0243657876265926E-2</v>
      </c>
      <c r="EH164" s="75">
        <f t="shared" si="232"/>
        <v>3.3490424145192015</v>
      </c>
      <c r="EI164" s="51">
        <f t="shared" si="233"/>
        <v>0.12032487716835454</v>
      </c>
      <c r="EJ164" s="75">
        <f t="shared" si="234"/>
        <v>6.1465958086834451</v>
      </c>
      <c r="EK164" s="51">
        <f t="shared" si="235"/>
        <v>0.29078511982352351</v>
      </c>
      <c r="EL164" s="75">
        <f t="shared" si="236"/>
        <v>5.4146194725759553</v>
      </c>
      <c r="EM164" s="51">
        <f t="shared" si="237"/>
        <v>4.0108292389451516E-2</v>
      </c>
      <c r="EN164" s="75">
        <f t="shared" si="238"/>
        <v>3.4092048531033785</v>
      </c>
      <c r="EO164" s="51">
        <f t="shared" si="239"/>
        <v>0.11029780407099167</v>
      </c>
      <c r="EP164" s="75">
        <f t="shared" si="240"/>
        <v>0</v>
      </c>
      <c r="EQ164" s="51" t="e">
        <f t="shared" si="241"/>
        <v>#DIV/0!</v>
      </c>
      <c r="ER164" s="51">
        <f t="shared" si="242"/>
        <v>100</v>
      </c>
      <c r="ES164" s="51">
        <f t="shared" si="243"/>
        <v>0</v>
      </c>
    </row>
    <row r="165" spans="1:149" s="43" customFormat="1" ht="14.65" thickBot="1" x14ac:dyDescent="0.5">
      <c r="A165" s="89" t="s">
        <v>1137</v>
      </c>
      <c r="B165" s="86" t="s">
        <v>1146</v>
      </c>
      <c r="C165" s="43" t="s">
        <v>3441</v>
      </c>
      <c r="D165" s="43" t="s">
        <v>3594</v>
      </c>
      <c r="E165" s="43" t="s">
        <v>637</v>
      </c>
      <c r="F165" s="89" t="s">
        <v>1156</v>
      </c>
      <c r="G165" s="90" t="s">
        <v>3365</v>
      </c>
      <c r="H165" s="89" t="s">
        <v>1132</v>
      </c>
      <c r="I165" s="89">
        <v>49</v>
      </c>
      <c r="J165" s="301">
        <v>54</v>
      </c>
      <c r="K165" s="43">
        <v>5</v>
      </c>
      <c r="L165" s="301">
        <v>975</v>
      </c>
      <c r="M165" s="89">
        <v>5</v>
      </c>
      <c r="N165" s="43" t="s">
        <v>748</v>
      </c>
      <c r="O165" s="89">
        <v>-8.8000000000000007</v>
      </c>
      <c r="P165" s="90" t="s">
        <v>1395</v>
      </c>
      <c r="Q165" s="123"/>
      <c r="R165" s="123"/>
      <c r="S165" s="142">
        <v>-8.8000000000000007</v>
      </c>
      <c r="AA165" s="196"/>
      <c r="AB165" s="196"/>
      <c r="AC165" s="196"/>
      <c r="AD165" s="90"/>
      <c r="AE165" s="317">
        <v>1</v>
      </c>
      <c r="AF165" s="196"/>
      <c r="AG165" s="196">
        <v>0</v>
      </c>
      <c r="AH165" s="90"/>
      <c r="AQ165" s="86"/>
      <c r="AR165" s="58">
        <v>0.95650000000000002</v>
      </c>
      <c r="AS165" s="58">
        <v>1.129</v>
      </c>
      <c r="AU165" s="63">
        <v>540</v>
      </c>
      <c r="AW165" s="63">
        <v>516.51</v>
      </c>
      <c r="AX165" s="44">
        <v>19.624107890479774</v>
      </c>
      <c r="AY165" s="308"/>
      <c r="BA165" s="86"/>
      <c r="BB165" s="85" t="s">
        <v>722</v>
      </c>
      <c r="BC165" s="86" t="s">
        <v>1126</v>
      </c>
      <c r="BD165" s="90">
        <v>60.54</v>
      </c>
      <c r="BE165" s="90"/>
      <c r="BF165" s="90">
        <v>0.55000000000000004</v>
      </c>
      <c r="BG165" s="90"/>
      <c r="BH165" s="90">
        <v>18.22</v>
      </c>
      <c r="BI165" s="90"/>
      <c r="BJ165" s="90">
        <v>1</v>
      </c>
      <c r="BK165" s="90"/>
      <c r="BL165" s="90"/>
      <c r="BM165" s="90"/>
      <c r="BN165" s="90">
        <v>1.26</v>
      </c>
      <c r="BO165" s="90"/>
      <c r="BP165" s="90">
        <v>0.05</v>
      </c>
      <c r="BQ165" s="90"/>
      <c r="BR165" s="90">
        <v>0.92</v>
      </c>
      <c r="BS165" s="90"/>
      <c r="BT165" s="90"/>
      <c r="BU165" s="90"/>
      <c r="BV165" s="90"/>
      <c r="BW165" s="90"/>
      <c r="BX165" s="90">
        <v>2.0299999999999998</v>
      </c>
      <c r="BY165" s="90"/>
      <c r="BZ165" s="90">
        <v>6.62</v>
      </c>
      <c r="CA165" s="90"/>
      <c r="CB165" s="90">
        <v>4.5</v>
      </c>
      <c r="CC165" s="90"/>
      <c r="CF165" s="90"/>
      <c r="CG165" s="90"/>
      <c r="CH165" s="90"/>
      <c r="CI165" s="90"/>
      <c r="CJ165" s="90"/>
      <c r="CK165" s="90"/>
      <c r="CL165" s="90"/>
      <c r="CM165" s="90"/>
      <c r="CN165" s="90"/>
      <c r="CO165" s="90"/>
      <c r="CP165" s="90"/>
      <c r="CQ165" s="90"/>
      <c r="CR165" s="90"/>
      <c r="CS165" s="90"/>
      <c r="CT165" s="90"/>
      <c r="CU165" s="90"/>
      <c r="CV165" s="90"/>
      <c r="CW165" s="90"/>
      <c r="CX165" s="90"/>
      <c r="CY165" s="90"/>
      <c r="CZ165" s="90"/>
      <c r="DA165" s="90"/>
      <c r="DB165" s="90"/>
      <c r="DC165" s="90"/>
      <c r="DD165" s="90"/>
      <c r="DE165" s="90"/>
      <c r="DF165" s="90"/>
      <c r="DG165" s="90"/>
      <c r="DH165" s="89">
        <v>98.22</v>
      </c>
      <c r="DJ165" s="91">
        <f t="shared" si="221"/>
        <v>1.7800000000000011</v>
      </c>
      <c r="DO165" s="359">
        <v>2.5299999999999998</v>
      </c>
      <c r="DP165" s="90"/>
      <c r="DQ165" s="347"/>
      <c r="DS165" s="308"/>
      <c r="DU165" s="59"/>
      <c r="DW165" s="86"/>
      <c r="DX165" s="298">
        <f t="shared" si="222"/>
        <v>61.637141111789859</v>
      </c>
      <c r="DY165" s="43">
        <f t="shared" si="223"/>
        <v>0</v>
      </c>
      <c r="DZ165" s="298">
        <f t="shared" si="224"/>
        <v>0.55996742007737732</v>
      </c>
      <c r="EA165" s="43">
        <f t="shared" si="225"/>
        <v>0</v>
      </c>
      <c r="EB165" s="298">
        <f t="shared" si="226"/>
        <v>18.550193443290571</v>
      </c>
      <c r="EC165" s="43">
        <f t="shared" si="227"/>
        <v>0</v>
      </c>
      <c r="ED165" s="298">
        <f t="shared" si="228"/>
        <v>1.2828344532681735</v>
      </c>
      <c r="EE165" s="43">
        <f t="shared" si="229"/>
        <v>0</v>
      </c>
      <c r="EF165" s="298">
        <f t="shared" si="230"/>
        <v>5.0906129097943391E-2</v>
      </c>
      <c r="EG165" s="43">
        <f t="shared" si="231"/>
        <v>0</v>
      </c>
      <c r="EH165" s="298">
        <f t="shared" si="232"/>
        <v>0.93667277540215843</v>
      </c>
      <c r="EI165" s="43">
        <f t="shared" si="233"/>
        <v>0</v>
      </c>
      <c r="EJ165" s="298">
        <f t="shared" si="234"/>
        <v>2.0667888413765012</v>
      </c>
      <c r="EK165" s="43">
        <f t="shared" si="235"/>
        <v>0</v>
      </c>
      <c r="EL165" s="298">
        <f t="shared" si="236"/>
        <v>6.7399714925677046</v>
      </c>
      <c r="EM165" s="43">
        <f t="shared" si="237"/>
        <v>0</v>
      </c>
      <c r="EN165" s="298">
        <f t="shared" si="238"/>
        <v>4.5815516188149052</v>
      </c>
      <c r="EO165" s="43">
        <f t="shared" si="239"/>
        <v>0</v>
      </c>
      <c r="EP165" s="298">
        <f t="shared" si="240"/>
        <v>0</v>
      </c>
      <c r="EQ165" s="43" t="e">
        <f t="shared" si="241"/>
        <v>#DIV/0!</v>
      </c>
      <c r="ER165" s="43">
        <f t="shared" si="242"/>
        <v>100</v>
      </c>
      <c r="ES165" s="43">
        <f t="shared" si="243"/>
        <v>0</v>
      </c>
    </row>
    <row r="166" spans="1:149" x14ac:dyDescent="0.45">
      <c r="A166" s="78" t="s">
        <v>1138</v>
      </c>
      <c r="B166" s="174" t="s">
        <v>1398</v>
      </c>
      <c r="C166" s="51" t="s">
        <v>3444</v>
      </c>
      <c r="D166" s="77" t="s">
        <v>3595</v>
      </c>
      <c r="E166" s="51" t="s">
        <v>637</v>
      </c>
      <c r="F166" s="78" t="s">
        <v>1157</v>
      </c>
      <c r="G166" s="72" t="s">
        <v>3365</v>
      </c>
      <c r="H166" s="78" t="s">
        <v>1132</v>
      </c>
      <c r="I166" s="78">
        <v>48</v>
      </c>
      <c r="J166" s="300">
        <v>301.39999999999998</v>
      </c>
      <c r="K166" s="78">
        <v>5</v>
      </c>
      <c r="L166" s="300">
        <v>1075</v>
      </c>
      <c r="M166" s="78">
        <v>5</v>
      </c>
      <c r="N166" s="51" t="s">
        <v>722</v>
      </c>
      <c r="O166" s="51" t="s">
        <v>3596</v>
      </c>
      <c r="P166" s="72" t="s">
        <v>1399</v>
      </c>
      <c r="R166" s="122">
        <v>0.45</v>
      </c>
      <c r="S166" s="143">
        <v>-8.64</v>
      </c>
      <c r="AA166" s="195"/>
      <c r="AB166" s="195"/>
      <c r="AC166" s="195"/>
      <c r="AD166" s="72"/>
      <c r="AE166" s="316">
        <v>1</v>
      </c>
      <c r="AF166" s="195"/>
      <c r="AG166" s="195">
        <v>0</v>
      </c>
      <c r="AH166" s="72"/>
      <c r="AR166" s="53">
        <v>0.99150000000000005</v>
      </c>
      <c r="AS166" s="53">
        <v>2.14</v>
      </c>
      <c r="AU166" s="48">
        <v>3014</v>
      </c>
      <c r="AW166" s="48">
        <v>2988.3810000000003</v>
      </c>
      <c r="AX166" s="49">
        <v>24.185373751673474</v>
      </c>
      <c r="BB166" s="98" t="s">
        <v>722</v>
      </c>
      <c r="BC166" s="270" t="s">
        <v>1126</v>
      </c>
      <c r="BD166" s="72">
        <v>60.11</v>
      </c>
      <c r="BE166" s="72"/>
      <c r="BF166" s="72">
        <v>0.64</v>
      </c>
      <c r="BG166" s="72"/>
      <c r="BH166" s="72">
        <v>15.95</v>
      </c>
      <c r="BI166" s="72"/>
      <c r="BJ166" s="72">
        <v>1.05</v>
      </c>
      <c r="BL166" s="72">
        <v>0.04</v>
      </c>
      <c r="BN166" s="72">
        <v>2.81</v>
      </c>
      <c r="BO166" s="72"/>
      <c r="BP166" s="72">
        <v>0.1</v>
      </c>
      <c r="BQ166" s="72"/>
      <c r="BR166" s="72">
        <v>2.84</v>
      </c>
      <c r="BX166" s="72">
        <v>5.41</v>
      </c>
      <c r="BY166" s="72"/>
      <c r="BZ166" s="72">
        <v>4.33</v>
      </c>
      <c r="CA166" s="72"/>
      <c r="CB166" s="72">
        <v>1.77</v>
      </c>
      <c r="CF166" s="72"/>
      <c r="CG166" s="72"/>
      <c r="CH166" s="72"/>
      <c r="CI166" s="72"/>
      <c r="CJ166" s="72"/>
      <c r="CK166" s="72"/>
      <c r="CL166" s="72"/>
      <c r="CM166" s="72"/>
      <c r="CN166" s="72"/>
      <c r="CO166" s="72"/>
      <c r="CP166" s="72"/>
      <c r="CQ166" s="72"/>
      <c r="CR166" s="72"/>
      <c r="CS166" s="72"/>
      <c r="CT166" s="72"/>
      <c r="CU166" s="72"/>
      <c r="CV166" s="72"/>
      <c r="CW166" s="72"/>
      <c r="CX166" s="72"/>
      <c r="CY166" s="72"/>
      <c r="CZ166" s="72"/>
      <c r="DA166" s="72"/>
      <c r="DB166" s="72"/>
      <c r="DC166" s="72"/>
      <c r="DD166" s="72"/>
      <c r="DE166" s="72"/>
      <c r="DF166" s="72"/>
      <c r="DG166" s="72"/>
      <c r="DH166" s="78">
        <v>101.72</v>
      </c>
      <c r="DJ166" s="77">
        <f t="shared" si="221"/>
        <v>0</v>
      </c>
      <c r="DO166" s="358">
        <v>6.67</v>
      </c>
      <c r="DP166" s="72"/>
      <c r="DU166" s="52"/>
      <c r="DX166" s="75">
        <f t="shared" si="222"/>
        <v>59.093590247738895</v>
      </c>
      <c r="DY166" s="51">
        <f t="shared" si="223"/>
        <v>0</v>
      </c>
      <c r="DZ166" s="75">
        <f t="shared" si="224"/>
        <v>0.62917813605977202</v>
      </c>
      <c r="EA166" s="51">
        <f t="shared" si="225"/>
        <v>0</v>
      </c>
      <c r="EB166" s="75">
        <f t="shared" si="226"/>
        <v>15.680298859614627</v>
      </c>
      <c r="EC166" s="51">
        <f t="shared" si="227"/>
        <v>0</v>
      </c>
      <c r="ED166" s="75">
        <f t="shared" si="228"/>
        <v>2.7624852536374362</v>
      </c>
      <c r="EE166" s="51">
        <f t="shared" si="229"/>
        <v>0</v>
      </c>
      <c r="EF166" s="75">
        <f t="shared" si="230"/>
        <v>9.8309083759339375E-2</v>
      </c>
      <c r="EG166" s="51">
        <f t="shared" si="231"/>
        <v>0</v>
      </c>
      <c r="EH166" s="75">
        <f t="shared" si="232"/>
        <v>2.7919779787652379</v>
      </c>
      <c r="EI166" s="51">
        <f t="shared" si="233"/>
        <v>0</v>
      </c>
      <c r="EJ166" s="75">
        <f t="shared" si="234"/>
        <v>5.31852143138026</v>
      </c>
      <c r="EK166" s="51">
        <f t="shared" si="235"/>
        <v>0</v>
      </c>
      <c r="EL166" s="75">
        <f t="shared" si="236"/>
        <v>4.2567833267793942</v>
      </c>
      <c r="EM166" s="51">
        <f t="shared" si="237"/>
        <v>0</v>
      </c>
      <c r="EN166" s="75">
        <f t="shared" si="238"/>
        <v>1.7400707825403066</v>
      </c>
      <c r="EO166" s="51">
        <f t="shared" si="239"/>
        <v>0</v>
      </c>
      <c r="EP166" s="75">
        <f t="shared" si="240"/>
        <v>0</v>
      </c>
      <c r="EQ166" s="51" t="e">
        <f t="shared" si="241"/>
        <v>#DIV/0!</v>
      </c>
      <c r="ER166" s="51">
        <f t="shared" si="242"/>
        <v>100</v>
      </c>
      <c r="ES166" s="51">
        <f t="shared" si="243"/>
        <v>0</v>
      </c>
    </row>
    <row r="167" spans="1:149" x14ac:dyDescent="0.45">
      <c r="A167" s="78" t="s">
        <v>1138</v>
      </c>
      <c r="B167" s="174" t="s">
        <v>1398</v>
      </c>
      <c r="C167" s="51" t="s">
        <v>3444</v>
      </c>
      <c r="D167" s="77" t="s">
        <v>3595</v>
      </c>
      <c r="E167" s="51" t="s">
        <v>637</v>
      </c>
      <c r="F167" s="78" t="s">
        <v>1158</v>
      </c>
      <c r="G167" s="72" t="s">
        <v>3365</v>
      </c>
      <c r="H167" s="78" t="s">
        <v>1132</v>
      </c>
      <c r="I167" s="78">
        <v>47</v>
      </c>
      <c r="J167" s="300">
        <v>292</v>
      </c>
      <c r="K167" s="78">
        <v>5</v>
      </c>
      <c r="L167" s="300">
        <v>990</v>
      </c>
      <c r="M167" s="78">
        <v>5</v>
      </c>
      <c r="N167" s="51" t="s">
        <v>722</v>
      </c>
      <c r="O167" s="51" t="s">
        <v>3597</v>
      </c>
      <c r="P167" s="72" t="s">
        <v>1400</v>
      </c>
      <c r="R167" s="122">
        <v>0.59</v>
      </c>
      <c r="S167" s="143">
        <v>-10.33</v>
      </c>
      <c r="AA167" s="195"/>
      <c r="AB167" s="195"/>
      <c r="AC167" s="195"/>
      <c r="AD167" s="72"/>
      <c r="AE167" s="316">
        <v>1</v>
      </c>
      <c r="AF167" s="195"/>
      <c r="AG167" s="195">
        <v>0</v>
      </c>
      <c r="AH167" s="72"/>
      <c r="AR167" s="53">
        <v>0.93720000000000003</v>
      </c>
      <c r="AS167" s="53">
        <v>2.16</v>
      </c>
      <c r="AU167" s="48">
        <v>2920</v>
      </c>
      <c r="AW167" s="48">
        <v>2736.6240000000003</v>
      </c>
      <c r="AX167" s="49">
        <v>22.188447771914159</v>
      </c>
      <c r="BB167" s="80" t="s">
        <v>722</v>
      </c>
      <c r="BC167" s="270" t="s">
        <v>1126</v>
      </c>
      <c r="BD167" s="72">
        <v>58.87</v>
      </c>
      <c r="BE167" s="72"/>
      <c r="BF167" s="72">
        <v>0.69</v>
      </c>
      <c r="BG167" s="72"/>
      <c r="BH167" s="72">
        <v>16.440000000000001</v>
      </c>
      <c r="BI167" s="72"/>
      <c r="BJ167" s="72">
        <v>0.84</v>
      </c>
      <c r="BL167" s="72">
        <v>0.03</v>
      </c>
      <c r="BN167" s="72">
        <v>2.79</v>
      </c>
      <c r="BO167" s="72"/>
      <c r="BP167" s="72">
        <v>0.09</v>
      </c>
      <c r="BQ167" s="72"/>
      <c r="BR167" s="72">
        <v>2.61</v>
      </c>
      <c r="BX167" s="72">
        <v>4.8899999999999997</v>
      </c>
      <c r="BY167" s="72"/>
      <c r="BZ167" s="72">
        <v>4.3099999999999996</v>
      </c>
      <c r="CA167" s="72"/>
      <c r="CB167" s="72">
        <v>1.73</v>
      </c>
      <c r="CF167" s="72"/>
      <c r="CG167" s="72"/>
      <c r="CH167" s="72"/>
      <c r="CI167" s="72"/>
      <c r="CJ167" s="72"/>
      <c r="CK167" s="72"/>
      <c r="CL167" s="72"/>
      <c r="CM167" s="72"/>
      <c r="CN167" s="72"/>
      <c r="CO167" s="72"/>
      <c r="CP167" s="72"/>
      <c r="CQ167" s="72"/>
      <c r="CR167" s="72"/>
      <c r="CS167" s="72"/>
      <c r="CT167" s="72"/>
      <c r="CU167" s="72"/>
      <c r="CV167" s="72"/>
      <c r="CW167" s="72"/>
      <c r="CX167" s="72"/>
      <c r="CY167" s="72"/>
      <c r="CZ167" s="72"/>
      <c r="DA167" s="72"/>
      <c r="DB167" s="72"/>
      <c r="DC167" s="72"/>
      <c r="DD167" s="72"/>
      <c r="DE167" s="72"/>
      <c r="DF167" s="72"/>
      <c r="DG167" s="72"/>
      <c r="DH167" s="78">
        <v>99.91</v>
      </c>
      <c r="DJ167" s="77">
        <f t="shared" si="221"/>
        <v>9.0000000000003411E-2</v>
      </c>
      <c r="DO167" s="358">
        <v>6.62</v>
      </c>
      <c r="DP167" s="72"/>
      <c r="DU167" s="52"/>
      <c r="DX167" s="75">
        <f t="shared" si="222"/>
        <v>58.92303072765489</v>
      </c>
      <c r="DY167" s="51">
        <f t="shared" si="223"/>
        <v>0</v>
      </c>
      <c r="DZ167" s="75">
        <f t="shared" si="224"/>
        <v>0.69062155940346304</v>
      </c>
      <c r="EA167" s="51">
        <f t="shared" si="225"/>
        <v>0</v>
      </c>
      <c r="EB167" s="75">
        <f t="shared" si="226"/>
        <v>16.454809328395559</v>
      </c>
      <c r="EC167" s="51">
        <f t="shared" si="227"/>
        <v>0</v>
      </c>
      <c r="ED167" s="75">
        <f t="shared" si="228"/>
        <v>2.792513261935742</v>
      </c>
      <c r="EE167" s="51">
        <f t="shared" si="229"/>
        <v>0</v>
      </c>
      <c r="EF167" s="75">
        <f t="shared" si="230"/>
        <v>9.0081072965669098E-2</v>
      </c>
      <c r="EG167" s="51">
        <f t="shared" si="231"/>
        <v>0</v>
      </c>
      <c r="EH167" s="75">
        <f t="shared" si="232"/>
        <v>2.6123511160044037</v>
      </c>
      <c r="EI167" s="51">
        <f t="shared" si="233"/>
        <v>0</v>
      </c>
      <c r="EJ167" s="75">
        <f t="shared" si="234"/>
        <v>4.8944049644680208</v>
      </c>
      <c r="EK167" s="51">
        <f t="shared" si="235"/>
        <v>0</v>
      </c>
      <c r="EL167" s="75">
        <f t="shared" si="236"/>
        <v>4.3138824942448206</v>
      </c>
      <c r="EM167" s="51">
        <f t="shared" si="237"/>
        <v>0</v>
      </c>
      <c r="EN167" s="75">
        <f t="shared" si="238"/>
        <v>1.7315584025623061</v>
      </c>
      <c r="EO167" s="51">
        <f t="shared" si="239"/>
        <v>0</v>
      </c>
      <c r="EP167" s="75">
        <f t="shared" si="240"/>
        <v>0</v>
      </c>
      <c r="EQ167" s="51" t="e">
        <f t="shared" si="241"/>
        <v>#DIV/0!</v>
      </c>
      <c r="ER167" s="51">
        <f t="shared" si="242"/>
        <v>100</v>
      </c>
      <c r="ES167" s="51">
        <f t="shared" si="243"/>
        <v>0</v>
      </c>
    </row>
    <row r="168" spans="1:149" x14ac:dyDescent="0.45">
      <c r="A168" s="78" t="s">
        <v>1138</v>
      </c>
      <c r="B168" s="174" t="s">
        <v>1398</v>
      </c>
      <c r="C168" s="51" t="s">
        <v>3444</v>
      </c>
      <c r="D168" s="77" t="s">
        <v>3595</v>
      </c>
      <c r="E168" s="51" t="s">
        <v>637</v>
      </c>
      <c r="F168" s="78" t="s">
        <v>1159</v>
      </c>
      <c r="G168" s="72" t="s">
        <v>3365</v>
      </c>
      <c r="H168" s="78" t="s">
        <v>1132</v>
      </c>
      <c r="I168" s="78">
        <v>48</v>
      </c>
      <c r="J168" s="300">
        <v>296.60000000000002</v>
      </c>
      <c r="K168" s="78">
        <v>5</v>
      </c>
      <c r="L168" s="300">
        <v>950</v>
      </c>
      <c r="M168" s="78">
        <v>5</v>
      </c>
      <c r="N168" s="51" t="s">
        <v>722</v>
      </c>
      <c r="O168" s="51" t="s">
        <v>3598</v>
      </c>
      <c r="P168" s="72" t="s">
        <v>1401</v>
      </c>
      <c r="R168" s="122">
        <v>0.56999999999999995</v>
      </c>
      <c r="S168" s="143">
        <v>-10.4</v>
      </c>
      <c r="AA168" s="195"/>
      <c r="AB168" s="195"/>
      <c r="AC168" s="195"/>
      <c r="AD168" s="72"/>
      <c r="AE168" s="316">
        <v>1</v>
      </c>
      <c r="AF168" s="195"/>
      <c r="AG168" s="195">
        <v>0</v>
      </c>
      <c r="AH168" s="72"/>
      <c r="AR168" s="53">
        <v>0.91039999999999999</v>
      </c>
      <c r="AS168" s="53">
        <v>2.2290000000000001</v>
      </c>
      <c r="AU168" s="48">
        <v>2966</v>
      </c>
      <c r="AW168" s="48">
        <v>2700.2464</v>
      </c>
      <c r="AX168" s="49">
        <v>21.287653453253217</v>
      </c>
      <c r="BB168" s="80" t="s">
        <v>722</v>
      </c>
      <c r="BC168" s="270" t="s">
        <v>1126</v>
      </c>
      <c r="BD168" s="72">
        <v>60.46</v>
      </c>
      <c r="BE168" s="72"/>
      <c r="BF168" s="72">
        <v>0.45</v>
      </c>
      <c r="BG168" s="72"/>
      <c r="BH168" s="72">
        <v>16.29</v>
      </c>
      <c r="BI168" s="72"/>
      <c r="BJ168" s="72">
        <v>0.93</v>
      </c>
      <c r="BL168" s="72">
        <v>0.04</v>
      </c>
      <c r="BN168" s="72">
        <v>2.42</v>
      </c>
      <c r="BO168" s="72"/>
      <c r="BP168" s="72">
        <v>0.05</v>
      </c>
      <c r="BQ168" s="72"/>
      <c r="BR168" s="72">
        <v>1.94</v>
      </c>
      <c r="BX168" s="72">
        <v>4.42</v>
      </c>
      <c r="BY168" s="72"/>
      <c r="BZ168" s="72">
        <v>4.0199999999999996</v>
      </c>
      <c r="CA168" s="72"/>
      <c r="CB168" s="72">
        <v>1.8</v>
      </c>
      <c r="CF168" s="72"/>
      <c r="CG168" s="72"/>
      <c r="CH168" s="72"/>
      <c r="CI168" s="72"/>
      <c r="CJ168" s="72"/>
      <c r="CK168" s="72"/>
      <c r="CL168" s="72"/>
      <c r="CM168" s="72"/>
      <c r="CN168" s="72"/>
      <c r="CO168" s="72"/>
      <c r="CP168" s="72"/>
      <c r="CQ168" s="72"/>
      <c r="CR168" s="72"/>
      <c r="CS168" s="72"/>
      <c r="CT168" s="72"/>
      <c r="CU168" s="72"/>
      <c r="CV168" s="72"/>
      <c r="CW168" s="72"/>
      <c r="CX168" s="72"/>
      <c r="CY168" s="72"/>
      <c r="CZ168" s="72"/>
      <c r="DA168" s="72"/>
      <c r="DB168" s="72"/>
      <c r="DC168" s="72"/>
      <c r="DD168" s="72"/>
      <c r="DE168" s="72"/>
      <c r="DF168" s="72"/>
      <c r="DG168" s="72"/>
      <c r="DH168" s="78">
        <v>99.51</v>
      </c>
      <c r="DJ168" s="77">
        <f t="shared" si="221"/>
        <v>0.48999999999999488</v>
      </c>
      <c r="DO168" s="358">
        <v>6.69</v>
      </c>
      <c r="DP168" s="72"/>
      <c r="DU168" s="52"/>
      <c r="DX168" s="75">
        <f t="shared" si="222"/>
        <v>60.757712792684146</v>
      </c>
      <c r="DY168" s="51">
        <f t="shared" si="223"/>
        <v>0</v>
      </c>
      <c r="DZ168" s="75">
        <f t="shared" si="224"/>
        <v>0.45221585770274347</v>
      </c>
      <c r="EA168" s="51">
        <f t="shared" si="225"/>
        <v>0</v>
      </c>
      <c r="EB168" s="75">
        <f t="shared" si="226"/>
        <v>16.370214048839308</v>
      </c>
      <c r="EC168" s="51">
        <f t="shared" si="227"/>
        <v>0</v>
      </c>
      <c r="ED168" s="75">
        <f t="shared" si="228"/>
        <v>2.4319163903125314</v>
      </c>
      <c r="EE168" s="51">
        <f t="shared" si="229"/>
        <v>0</v>
      </c>
      <c r="EF168" s="75">
        <f t="shared" si="230"/>
        <v>5.0246206411415938E-2</v>
      </c>
      <c r="EG168" s="51">
        <f t="shared" si="231"/>
        <v>0</v>
      </c>
      <c r="EH168" s="75">
        <f t="shared" si="232"/>
        <v>1.9495528087629381</v>
      </c>
      <c r="EI168" s="51">
        <f t="shared" si="233"/>
        <v>0</v>
      </c>
      <c r="EJ168" s="75">
        <f t="shared" si="234"/>
        <v>4.4417646467691689</v>
      </c>
      <c r="EK168" s="51">
        <f t="shared" si="235"/>
        <v>0</v>
      </c>
      <c r="EL168" s="75">
        <f t="shared" si="236"/>
        <v>4.0397949954778403</v>
      </c>
      <c r="EM168" s="51">
        <f t="shared" si="237"/>
        <v>0</v>
      </c>
      <c r="EN168" s="75">
        <f t="shared" si="238"/>
        <v>1.8088634308109739</v>
      </c>
      <c r="EO168" s="51">
        <f t="shared" si="239"/>
        <v>0</v>
      </c>
      <c r="EP168" s="75">
        <f t="shared" si="240"/>
        <v>0</v>
      </c>
      <c r="EQ168" s="51" t="e">
        <f t="shared" si="241"/>
        <v>#DIV/0!</v>
      </c>
      <c r="ER168" s="51">
        <f t="shared" si="242"/>
        <v>100</v>
      </c>
      <c r="ES168" s="51">
        <f t="shared" si="243"/>
        <v>0</v>
      </c>
    </row>
    <row r="169" spans="1:149" x14ac:dyDescent="0.45">
      <c r="A169" s="78" t="s">
        <v>1138</v>
      </c>
      <c r="B169" s="174" t="s">
        <v>1398</v>
      </c>
      <c r="C169" s="51" t="s">
        <v>3444</v>
      </c>
      <c r="D169" s="77" t="s">
        <v>3595</v>
      </c>
      <c r="E169" s="51" t="s">
        <v>637</v>
      </c>
      <c r="F169" s="78" t="s">
        <v>1160</v>
      </c>
      <c r="G169" s="72" t="s">
        <v>3365</v>
      </c>
      <c r="H169" s="78" t="s">
        <v>1132</v>
      </c>
      <c r="I169" s="78">
        <v>48</v>
      </c>
      <c r="J169" s="300">
        <v>200</v>
      </c>
      <c r="K169" s="78">
        <v>5</v>
      </c>
      <c r="L169" s="300">
        <v>1100</v>
      </c>
      <c r="M169" s="78">
        <v>5</v>
      </c>
      <c r="N169" s="51" t="s">
        <v>722</v>
      </c>
      <c r="O169" s="51" t="s">
        <v>3599</v>
      </c>
      <c r="P169" s="72" t="s">
        <v>1399</v>
      </c>
      <c r="R169" s="122">
        <v>0.38</v>
      </c>
      <c r="S169" s="143">
        <v>-8.76</v>
      </c>
      <c r="AA169" s="195"/>
      <c r="AB169" s="195"/>
      <c r="AC169" s="195"/>
      <c r="AD169" s="72"/>
      <c r="AE169" s="316">
        <v>1</v>
      </c>
      <c r="AF169" s="195"/>
      <c r="AG169" s="195">
        <v>0</v>
      </c>
      <c r="AH169" s="72"/>
      <c r="AR169" s="53">
        <v>0.97199999999999998</v>
      </c>
      <c r="AS169" s="53">
        <v>1.617</v>
      </c>
      <c r="AU169" s="48">
        <v>2000</v>
      </c>
      <c r="AW169" s="48">
        <v>1944</v>
      </c>
      <c r="AX169" s="49">
        <v>22.681882283973213</v>
      </c>
      <c r="BB169" s="80" t="s">
        <v>722</v>
      </c>
      <c r="BC169" s="270" t="s">
        <v>1126</v>
      </c>
      <c r="BD169" s="72">
        <v>59.09</v>
      </c>
      <c r="BE169" s="72"/>
      <c r="BF169" s="72">
        <v>0.71</v>
      </c>
      <c r="BG169" s="72"/>
      <c r="BH169" s="72">
        <v>16.57</v>
      </c>
      <c r="BI169" s="72"/>
      <c r="BJ169" s="72">
        <v>0.89</v>
      </c>
      <c r="BL169" s="72">
        <v>0.02</v>
      </c>
      <c r="BN169" s="72">
        <v>3.02</v>
      </c>
      <c r="BO169" s="72"/>
      <c r="BP169" s="72">
        <v>0.06</v>
      </c>
      <c r="BQ169" s="72"/>
      <c r="BR169" s="72">
        <v>2.48</v>
      </c>
      <c r="BX169" s="72">
        <v>4.8499999999999996</v>
      </c>
      <c r="BY169" s="72"/>
      <c r="BZ169" s="72">
        <v>4.3</v>
      </c>
      <c r="CA169" s="72"/>
      <c r="CB169" s="72">
        <v>1.79</v>
      </c>
      <c r="CF169" s="72"/>
      <c r="CG169" s="72"/>
      <c r="CH169" s="72"/>
      <c r="CI169" s="72"/>
      <c r="CJ169" s="72"/>
      <c r="CK169" s="72"/>
      <c r="CL169" s="72"/>
      <c r="CM169" s="72"/>
      <c r="CN169" s="72"/>
      <c r="CO169" s="72"/>
      <c r="CP169" s="72"/>
      <c r="CQ169" s="72"/>
      <c r="CR169" s="72"/>
      <c r="CS169" s="72"/>
      <c r="CT169" s="72"/>
      <c r="CU169" s="72"/>
      <c r="CV169" s="72"/>
      <c r="CW169" s="72"/>
      <c r="CX169" s="72"/>
      <c r="CY169" s="72"/>
      <c r="CZ169" s="72"/>
      <c r="DA169" s="72"/>
      <c r="DB169" s="72"/>
      <c r="DC169" s="72"/>
      <c r="DD169" s="72"/>
      <c r="DE169" s="72"/>
      <c r="DF169" s="72"/>
      <c r="DG169" s="72"/>
      <c r="DH169" s="78">
        <v>98.83</v>
      </c>
      <c r="DJ169" s="77">
        <f t="shared" si="221"/>
        <v>1.1700000000000017</v>
      </c>
      <c r="DO169" s="358">
        <v>5.05</v>
      </c>
      <c r="DP169" s="72"/>
      <c r="DU169" s="52"/>
      <c r="DX169" s="75">
        <f t="shared" si="222"/>
        <v>59.789537589800666</v>
      </c>
      <c r="DY169" s="51">
        <f t="shared" si="223"/>
        <v>0</v>
      </c>
      <c r="DZ169" s="75">
        <f t="shared" si="224"/>
        <v>0.71840534250733579</v>
      </c>
      <c r="EA169" s="51">
        <f t="shared" si="225"/>
        <v>0</v>
      </c>
      <c r="EB169" s="75">
        <f t="shared" si="226"/>
        <v>16.766164120206415</v>
      </c>
      <c r="EC169" s="51">
        <f t="shared" si="227"/>
        <v>0</v>
      </c>
      <c r="ED169" s="75">
        <f t="shared" si="228"/>
        <v>3.0557523019326118</v>
      </c>
      <c r="EE169" s="51">
        <f t="shared" si="229"/>
        <v>0</v>
      </c>
      <c r="EF169" s="75">
        <f t="shared" si="230"/>
        <v>6.0710310634422747E-2</v>
      </c>
      <c r="EG169" s="51">
        <f t="shared" si="231"/>
        <v>0</v>
      </c>
      <c r="EH169" s="75">
        <f t="shared" si="232"/>
        <v>2.5093595062228071</v>
      </c>
      <c r="EI169" s="51">
        <f t="shared" si="233"/>
        <v>0</v>
      </c>
      <c r="EJ169" s="75">
        <f t="shared" si="234"/>
        <v>4.9074167762825045</v>
      </c>
      <c r="EK169" s="51">
        <f t="shared" si="235"/>
        <v>0</v>
      </c>
      <c r="EL169" s="75">
        <f t="shared" si="236"/>
        <v>4.3509055954669629</v>
      </c>
      <c r="EM169" s="51">
        <f t="shared" si="237"/>
        <v>0</v>
      </c>
      <c r="EN169" s="75">
        <f t="shared" si="238"/>
        <v>1.8111909339269452</v>
      </c>
      <c r="EO169" s="51">
        <f t="shared" si="239"/>
        <v>0</v>
      </c>
      <c r="EP169" s="75">
        <f t="shared" si="240"/>
        <v>0</v>
      </c>
      <c r="EQ169" s="51" t="e">
        <f t="shared" si="241"/>
        <v>#DIV/0!</v>
      </c>
      <c r="ER169" s="51">
        <f t="shared" si="242"/>
        <v>100</v>
      </c>
      <c r="ES169" s="51">
        <f t="shared" si="243"/>
        <v>0</v>
      </c>
    </row>
    <row r="170" spans="1:149" x14ac:dyDescent="0.45">
      <c r="A170" s="78" t="s">
        <v>1138</v>
      </c>
      <c r="B170" s="174" t="s">
        <v>1398</v>
      </c>
      <c r="C170" s="51" t="s">
        <v>3444</v>
      </c>
      <c r="D170" s="77" t="s">
        <v>3595</v>
      </c>
      <c r="E170" s="51" t="s">
        <v>637</v>
      </c>
      <c r="F170" s="78" t="s">
        <v>1161</v>
      </c>
      <c r="G170" s="72" t="s">
        <v>3365</v>
      </c>
      <c r="H170" s="78" t="s">
        <v>1132</v>
      </c>
      <c r="I170" s="78">
        <v>49</v>
      </c>
      <c r="J170" s="300">
        <v>200</v>
      </c>
      <c r="K170" s="78">
        <v>5</v>
      </c>
      <c r="L170" s="300">
        <v>980</v>
      </c>
      <c r="M170" s="78">
        <v>5</v>
      </c>
      <c r="N170" s="51" t="s">
        <v>722</v>
      </c>
      <c r="O170" s="51" t="s">
        <v>3600</v>
      </c>
      <c r="P170" s="72" t="s">
        <v>1402</v>
      </c>
      <c r="R170" s="122">
        <v>1</v>
      </c>
      <c r="S170" s="143">
        <v>-9.49</v>
      </c>
      <c r="AA170" s="195"/>
      <c r="AB170" s="195"/>
      <c r="AC170" s="195"/>
      <c r="AD170" s="72"/>
      <c r="AE170" s="316">
        <v>1</v>
      </c>
      <c r="AF170" s="195"/>
      <c r="AG170" s="195">
        <v>0</v>
      </c>
      <c r="AH170" s="72"/>
      <c r="AR170" s="53">
        <v>0.91310000000000002</v>
      </c>
      <c r="AS170" s="53">
        <v>1.665</v>
      </c>
      <c r="AU170" s="48">
        <v>2000</v>
      </c>
      <c r="AW170" s="48">
        <v>1826.2</v>
      </c>
      <c r="AX170" s="49">
        <v>20.827903329881718</v>
      </c>
      <c r="BB170" s="80" t="s">
        <v>722</v>
      </c>
      <c r="BC170" s="270" t="s">
        <v>1126</v>
      </c>
      <c r="BD170" s="72">
        <v>60.17</v>
      </c>
      <c r="BE170" s="72"/>
      <c r="BF170" s="72">
        <v>0.64</v>
      </c>
      <c r="BG170" s="72"/>
      <c r="BH170" s="72">
        <v>16.68</v>
      </c>
      <c r="BI170" s="72"/>
      <c r="BJ170" s="72">
        <v>1.1499999999999999</v>
      </c>
      <c r="BL170" s="72">
        <v>0.02</v>
      </c>
      <c r="BN170" s="72">
        <v>2.4500000000000002</v>
      </c>
      <c r="BO170" s="72"/>
      <c r="BP170" s="72">
        <v>0.09</v>
      </c>
      <c r="BQ170" s="72"/>
      <c r="BR170" s="72">
        <v>2.14</v>
      </c>
      <c r="BX170" s="72">
        <v>4.6399999999999997</v>
      </c>
      <c r="BY170" s="72"/>
      <c r="BZ170" s="72">
        <v>4.28</v>
      </c>
      <c r="CA170" s="72"/>
      <c r="CB170" s="72">
        <v>1.8</v>
      </c>
      <c r="CF170" s="72"/>
      <c r="CG170" s="72"/>
      <c r="CH170" s="72"/>
      <c r="CI170" s="72"/>
      <c r="CJ170" s="72"/>
      <c r="CK170" s="72"/>
      <c r="CL170" s="72"/>
      <c r="CM170" s="72"/>
      <c r="CN170" s="72"/>
      <c r="CO170" s="72"/>
      <c r="CP170" s="72"/>
      <c r="CQ170" s="72"/>
      <c r="CR170" s="72"/>
      <c r="CS170" s="72"/>
      <c r="CT170" s="72"/>
      <c r="CU170" s="72"/>
      <c r="CV170" s="72"/>
      <c r="CW170" s="72"/>
      <c r="CX170" s="72"/>
      <c r="CY170" s="72"/>
      <c r="CZ170" s="72"/>
      <c r="DA170" s="72"/>
      <c r="DB170" s="72"/>
      <c r="DC170" s="72"/>
      <c r="DD170" s="72"/>
      <c r="DE170" s="72"/>
      <c r="DF170" s="72"/>
      <c r="DG170" s="72"/>
      <c r="DH170" s="78">
        <v>99.3</v>
      </c>
      <c r="DJ170" s="77">
        <f t="shared" si="221"/>
        <v>0.70000000000000284</v>
      </c>
      <c r="DO170" s="358">
        <v>5.24</v>
      </c>
      <c r="DP170" s="72"/>
      <c r="DU170" s="52"/>
      <c r="DX170" s="75">
        <f t="shared" si="222"/>
        <v>60.594159113796579</v>
      </c>
      <c r="DY170" s="51">
        <f t="shared" si="223"/>
        <v>0</v>
      </c>
      <c r="DZ170" s="75">
        <f t="shared" si="224"/>
        <v>0.64451158106747231</v>
      </c>
      <c r="EA170" s="51">
        <f t="shared" si="225"/>
        <v>0</v>
      </c>
      <c r="EB170" s="75">
        <f t="shared" si="226"/>
        <v>16.797583081570995</v>
      </c>
      <c r="EC170" s="51">
        <f t="shared" si="227"/>
        <v>0</v>
      </c>
      <c r="ED170" s="75">
        <f t="shared" si="228"/>
        <v>2.4672708962739178</v>
      </c>
      <c r="EE170" s="51">
        <f t="shared" si="229"/>
        <v>0</v>
      </c>
      <c r="EF170" s="75">
        <f t="shared" si="230"/>
        <v>9.0634441087613288E-2</v>
      </c>
      <c r="EG170" s="51">
        <f t="shared" si="231"/>
        <v>0</v>
      </c>
      <c r="EH170" s="75">
        <f t="shared" si="232"/>
        <v>2.1550855991943609</v>
      </c>
      <c r="EI170" s="51">
        <f t="shared" si="233"/>
        <v>0</v>
      </c>
      <c r="EJ170" s="75">
        <f t="shared" si="234"/>
        <v>4.6727089627391738</v>
      </c>
      <c r="EK170" s="51">
        <f t="shared" si="235"/>
        <v>0</v>
      </c>
      <c r="EL170" s="75">
        <f t="shared" si="236"/>
        <v>4.3101711983887219</v>
      </c>
      <c r="EM170" s="51">
        <f t="shared" si="237"/>
        <v>0</v>
      </c>
      <c r="EN170" s="75">
        <f t="shared" si="238"/>
        <v>1.8126888217522661</v>
      </c>
      <c r="EO170" s="51">
        <f t="shared" si="239"/>
        <v>0</v>
      </c>
      <c r="EP170" s="75">
        <f t="shared" si="240"/>
        <v>0</v>
      </c>
      <c r="EQ170" s="51" t="e">
        <f t="shared" si="241"/>
        <v>#DIV/0!</v>
      </c>
      <c r="ER170" s="51">
        <f t="shared" si="242"/>
        <v>100</v>
      </c>
      <c r="ES170" s="51">
        <f t="shared" si="243"/>
        <v>0</v>
      </c>
    </row>
    <row r="171" spans="1:149" x14ac:dyDescent="0.45">
      <c r="A171" s="78" t="s">
        <v>1138</v>
      </c>
      <c r="B171" s="174" t="s">
        <v>1398</v>
      </c>
      <c r="C171" s="51" t="s">
        <v>3444</v>
      </c>
      <c r="D171" s="77" t="s">
        <v>3595</v>
      </c>
      <c r="E171" s="51" t="s">
        <v>637</v>
      </c>
      <c r="F171" s="78" t="s">
        <v>1162</v>
      </c>
      <c r="G171" s="72" t="s">
        <v>3365</v>
      </c>
      <c r="H171" s="78" t="s">
        <v>1132</v>
      </c>
      <c r="I171" s="78">
        <v>48</v>
      </c>
      <c r="J171" s="300">
        <v>193.8</v>
      </c>
      <c r="K171" s="78">
        <v>5</v>
      </c>
      <c r="L171" s="300">
        <v>950</v>
      </c>
      <c r="M171" s="78">
        <v>5</v>
      </c>
      <c r="N171" s="51" t="s">
        <v>722</v>
      </c>
      <c r="O171" s="51" t="s">
        <v>3601</v>
      </c>
      <c r="P171" s="72" t="s">
        <v>1403</v>
      </c>
      <c r="R171" s="122">
        <v>0.81</v>
      </c>
      <c r="S171" s="143">
        <v>-10.26</v>
      </c>
      <c r="AA171" s="195"/>
      <c r="AB171" s="195"/>
      <c r="AC171" s="195"/>
      <c r="AD171" s="72"/>
      <c r="AE171" s="316">
        <v>1</v>
      </c>
      <c r="AF171" s="195"/>
      <c r="AG171" s="195">
        <v>0</v>
      </c>
      <c r="AH171" s="72"/>
      <c r="AR171" s="53">
        <v>0.89490000000000003</v>
      </c>
      <c r="AS171" s="53">
        <v>1.647</v>
      </c>
      <c r="AU171" s="48">
        <v>1938</v>
      </c>
      <c r="AW171" s="48">
        <v>1734.3162</v>
      </c>
      <c r="AX171" s="49">
        <v>20.227197307860443</v>
      </c>
      <c r="BB171" s="80" t="s">
        <v>722</v>
      </c>
      <c r="BC171" s="270" t="s">
        <v>1126</v>
      </c>
      <c r="BD171" s="72">
        <v>60.59</v>
      </c>
      <c r="BE171" s="72"/>
      <c r="BF171" s="72">
        <v>0.76</v>
      </c>
      <c r="BG171" s="72"/>
      <c r="BH171" s="72">
        <v>17.38</v>
      </c>
      <c r="BI171" s="72"/>
      <c r="BJ171" s="72">
        <v>0.97</v>
      </c>
      <c r="BL171" s="72">
        <v>0.04</v>
      </c>
      <c r="BN171" s="72">
        <v>2.37</v>
      </c>
      <c r="BO171" s="72"/>
      <c r="BP171" s="72">
        <v>0.06</v>
      </c>
      <c r="BQ171" s="72"/>
      <c r="BR171" s="72">
        <v>1.79</v>
      </c>
      <c r="BX171" s="72">
        <v>4.3</v>
      </c>
      <c r="BY171" s="72"/>
      <c r="BZ171" s="72">
        <v>4.2699999999999996</v>
      </c>
      <c r="CA171" s="72"/>
      <c r="CB171" s="72">
        <v>1.88</v>
      </c>
      <c r="CF171" s="72"/>
      <c r="CG171" s="72"/>
      <c r="CH171" s="72"/>
      <c r="CI171" s="72"/>
      <c r="CJ171" s="72"/>
      <c r="CK171" s="72"/>
      <c r="CL171" s="72"/>
      <c r="CM171" s="72"/>
      <c r="CN171" s="72"/>
      <c r="CO171" s="72"/>
      <c r="CP171" s="72"/>
      <c r="CQ171" s="72"/>
      <c r="CR171" s="72"/>
      <c r="CS171" s="72"/>
      <c r="CT171" s="72"/>
      <c r="CU171" s="72"/>
      <c r="CV171" s="72"/>
      <c r="CW171" s="72"/>
      <c r="CX171" s="72"/>
      <c r="CY171" s="72"/>
      <c r="CZ171" s="72"/>
      <c r="DA171" s="72"/>
      <c r="DB171" s="72"/>
      <c r="DC171" s="72"/>
      <c r="DD171" s="72"/>
      <c r="DE171" s="72"/>
      <c r="DF171" s="72"/>
      <c r="DG171" s="72"/>
      <c r="DH171" s="78">
        <v>99.62</v>
      </c>
      <c r="DJ171" s="77">
        <f t="shared" si="221"/>
        <v>0.37999999999999545</v>
      </c>
      <c r="DO171" s="358">
        <v>5.21</v>
      </c>
      <c r="DP171" s="72"/>
      <c r="DU171" s="52"/>
      <c r="DX171" s="75">
        <f t="shared" si="222"/>
        <v>60.821120256976513</v>
      </c>
      <c r="DY171" s="51">
        <f t="shared" si="223"/>
        <v>0</v>
      </c>
      <c r="DZ171" s="75">
        <f t="shared" si="224"/>
        <v>0.76289901626179479</v>
      </c>
      <c r="EA171" s="51">
        <f t="shared" si="225"/>
        <v>0</v>
      </c>
      <c r="EB171" s="75">
        <f t="shared" si="226"/>
        <v>17.446295924513148</v>
      </c>
      <c r="EC171" s="51">
        <f t="shared" si="227"/>
        <v>0</v>
      </c>
      <c r="ED171" s="75">
        <f t="shared" si="228"/>
        <v>2.3790403533427025</v>
      </c>
      <c r="EE171" s="51">
        <f t="shared" si="229"/>
        <v>0</v>
      </c>
      <c r="EF171" s="75">
        <f t="shared" si="230"/>
        <v>6.0228869704878535E-2</v>
      </c>
      <c r="EG171" s="51">
        <f t="shared" si="231"/>
        <v>0</v>
      </c>
      <c r="EH171" s="75">
        <f t="shared" si="232"/>
        <v>1.796827946195543</v>
      </c>
      <c r="EI171" s="51">
        <f t="shared" si="233"/>
        <v>0</v>
      </c>
      <c r="EJ171" s="75">
        <f t="shared" si="234"/>
        <v>4.3164023288496285</v>
      </c>
      <c r="EK171" s="51">
        <f t="shared" si="235"/>
        <v>0</v>
      </c>
      <c r="EL171" s="75">
        <f t="shared" si="236"/>
        <v>4.2862878939971889</v>
      </c>
      <c r="EM171" s="51">
        <f t="shared" si="237"/>
        <v>0</v>
      </c>
      <c r="EN171" s="75">
        <f t="shared" si="238"/>
        <v>1.8871712507528609</v>
      </c>
      <c r="EO171" s="51">
        <f t="shared" si="239"/>
        <v>0</v>
      </c>
      <c r="EP171" s="75">
        <f t="shared" si="240"/>
        <v>0</v>
      </c>
      <c r="EQ171" s="51" t="e">
        <f t="shared" si="241"/>
        <v>#DIV/0!</v>
      </c>
      <c r="ER171" s="51">
        <f t="shared" si="242"/>
        <v>100</v>
      </c>
      <c r="ES171" s="51">
        <f t="shared" si="243"/>
        <v>0</v>
      </c>
    </row>
    <row r="172" spans="1:149" x14ac:dyDescent="0.45">
      <c r="A172" s="78" t="s">
        <v>1138</v>
      </c>
      <c r="B172" s="174" t="s">
        <v>1398</v>
      </c>
      <c r="C172" s="51" t="s">
        <v>3444</v>
      </c>
      <c r="D172" s="77" t="s">
        <v>3595</v>
      </c>
      <c r="E172" s="51" t="s">
        <v>637</v>
      </c>
      <c r="F172" s="78" t="s">
        <v>1163</v>
      </c>
      <c r="G172" s="72" t="s">
        <v>3365</v>
      </c>
      <c r="H172" s="78" t="s">
        <v>1132</v>
      </c>
      <c r="I172" s="78">
        <v>51</v>
      </c>
      <c r="J172" s="300">
        <v>228</v>
      </c>
      <c r="K172" s="78">
        <v>5</v>
      </c>
      <c r="L172" s="300">
        <v>930</v>
      </c>
      <c r="M172" s="78">
        <v>5</v>
      </c>
      <c r="N172" s="51" t="s">
        <v>722</v>
      </c>
      <c r="O172" s="51" t="s">
        <v>3513</v>
      </c>
      <c r="P172" s="72" t="s">
        <v>1403</v>
      </c>
      <c r="R172" s="122">
        <v>1.64</v>
      </c>
      <c r="S172" s="143">
        <v>-9.68</v>
      </c>
      <c r="AA172" s="195"/>
      <c r="AB172" s="195"/>
      <c r="AC172" s="195"/>
      <c r="AD172" s="72"/>
      <c r="AE172" s="316">
        <v>1</v>
      </c>
      <c r="AF172" s="195"/>
      <c r="AG172" s="195">
        <v>0</v>
      </c>
      <c r="AH172" s="72"/>
      <c r="AR172" s="53">
        <v>0.88170000000000004</v>
      </c>
      <c r="AS172" s="53">
        <v>1.831</v>
      </c>
      <c r="AU172" s="48">
        <v>2280</v>
      </c>
      <c r="AW172" s="48">
        <v>2010.2760000000001</v>
      </c>
      <c r="AX172" s="49">
        <v>20.116309084967853</v>
      </c>
      <c r="BB172" s="80" t="s">
        <v>722</v>
      </c>
      <c r="BC172" s="270" t="s">
        <v>1126</v>
      </c>
      <c r="BD172" s="72">
        <v>60.22</v>
      </c>
      <c r="BE172" s="72"/>
      <c r="BF172" s="72">
        <v>0.64</v>
      </c>
      <c r="BG172" s="72"/>
      <c r="BH172" s="72">
        <v>16.440000000000001</v>
      </c>
      <c r="BI172" s="72"/>
      <c r="BJ172" s="72">
        <v>1.37</v>
      </c>
      <c r="BL172" s="72">
        <v>0.03</v>
      </c>
      <c r="BN172" s="72">
        <v>2.19</v>
      </c>
      <c r="BO172" s="72"/>
      <c r="BP172" s="72">
        <v>0.04</v>
      </c>
      <c r="BQ172" s="72"/>
      <c r="BR172" s="72">
        <v>2.0499999999999998</v>
      </c>
      <c r="BX172" s="72">
        <v>4.62</v>
      </c>
      <c r="BY172" s="72"/>
      <c r="BZ172" s="72">
        <v>4.12</v>
      </c>
      <c r="CA172" s="72"/>
      <c r="CB172" s="72">
        <v>1.79</v>
      </c>
      <c r="CF172" s="72"/>
      <c r="CG172" s="72"/>
      <c r="CH172" s="72"/>
      <c r="CI172" s="72"/>
      <c r="CJ172" s="72"/>
      <c r="CK172" s="72"/>
      <c r="CL172" s="72"/>
      <c r="CM172" s="72"/>
      <c r="CN172" s="72"/>
      <c r="CO172" s="72"/>
      <c r="CP172" s="72"/>
      <c r="CQ172" s="72"/>
      <c r="CR172" s="72"/>
      <c r="CS172" s="72"/>
      <c r="CT172" s="72"/>
      <c r="CU172" s="72"/>
      <c r="CV172" s="72"/>
      <c r="CW172" s="72"/>
      <c r="CX172" s="72"/>
      <c r="CY172" s="72"/>
      <c r="CZ172" s="72"/>
      <c r="DA172" s="72"/>
      <c r="DB172" s="72"/>
      <c r="DC172" s="72"/>
      <c r="DD172" s="72"/>
      <c r="DE172" s="72"/>
      <c r="DF172" s="72"/>
      <c r="DG172" s="72"/>
      <c r="DH172" s="78">
        <v>99.31</v>
      </c>
      <c r="DJ172" s="77">
        <f t="shared" si="221"/>
        <v>0.68999999999999773</v>
      </c>
      <c r="DO172" s="358">
        <v>5.8</v>
      </c>
      <c r="DP172" s="72"/>
      <c r="DU172" s="52"/>
      <c r="DX172" s="75">
        <f t="shared" si="222"/>
        <v>60.63840499446178</v>
      </c>
      <c r="DY172" s="51">
        <f t="shared" si="223"/>
        <v>0</v>
      </c>
      <c r="DZ172" s="75">
        <f t="shared" si="224"/>
        <v>0.64444668210653511</v>
      </c>
      <c r="EA172" s="51">
        <f t="shared" si="225"/>
        <v>0</v>
      </c>
      <c r="EB172" s="75">
        <f t="shared" si="226"/>
        <v>16.55422414661162</v>
      </c>
      <c r="EC172" s="51">
        <f t="shared" si="227"/>
        <v>0</v>
      </c>
      <c r="ED172" s="75">
        <f t="shared" si="228"/>
        <v>2.2052159903332997</v>
      </c>
      <c r="EE172" s="51">
        <f t="shared" si="229"/>
        <v>0</v>
      </c>
      <c r="EF172" s="75">
        <f t="shared" si="230"/>
        <v>4.0277917631658444E-2</v>
      </c>
      <c r="EG172" s="51">
        <f t="shared" si="231"/>
        <v>0</v>
      </c>
      <c r="EH172" s="75">
        <f t="shared" si="232"/>
        <v>2.0642432786224947</v>
      </c>
      <c r="EI172" s="51">
        <f t="shared" si="233"/>
        <v>0</v>
      </c>
      <c r="EJ172" s="75">
        <f t="shared" si="234"/>
        <v>4.6520994864565495</v>
      </c>
      <c r="EK172" s="51">
        <f t="shared" si="235"/>
        <v>0</v>
      </c>
      <c r="EL172" s="75">
        <f t="shared" si="236"/>
        <v>4.1486255160608199</v>
      </c>
      <c r="EM172" s="51">
        <f t="shared" si="237"/>
        <v>0</v>
      </c>
      <c r="EN172" s="75">
        <f t="shared" si="238"/>
        <v>1.8024368140167155</v>
      </c>
      <c r="EO172" s="51">
        <f t="shared" si="239"/>
        <v>0</v>
      </c>
      <c r="EP172" s="75">
        <f t="shared" si="240"/>
        <v>0</v>
      </c>
      <c r="EQ172" s="51" t="e">
        <f t="shared" si="241"/>
        <v>#DIV/0!</v>
      </c>
      <c r="ER172" s="51">
        <f t="shared" si="242"/>
        <v>100</v>
      </c>
      <c r="ES172" s="51">
        <f t="shared" si="243"/>
        <v>0</v>
      </c>
    </row>
    <row r="173" spans="1:149" x14ac:dyDescent="0.45">
      <c r="A173" s="78" t="s">
        <v>1138</v>
      </c>
      <c r="B173" s="174" t="s">
        <v>1398</v>
      </c>
      <c r="C173" s="51" t="s">
        <v>3444</v>
      </c>
      <c r="D173" s="77" t="s">
        <v>3595</v>
      </c>
      <c r="E173" s="51" t="s">
        <v>637</v>
      </c>
      <c r="F173" s="78" t="s">
        <v>1164</v>
      </c>
      <c r="G173" s="72" t="s">
        <v>3365</v>
      </c>
      <c r="H173" s="78" t="s">
        <v>1132</v>
      </c>
      <c r="I173" s="78">
        <v>24</v>
      </c>
      <c r="J173" s="300">
        <v>150</v>
      </c>
      <c r="K173" s="78">
        <v>5</v>
      </c>
      <c r="L173" s="300">
        <v>1140</v>
      </c>
      <c r="M173" s="78">
        <v>5</v>
      </c>
      <c r="N173" s="51" t="s">
        <v>722</v>
      </c>
      <c r="O173" s="51" t="s">
        <v>3599</v>
      </c>
      <c r="P173" s="72" t="s">
        <v>1404</v>
      </c>
      <c r="R173" s="122">
        <v>0.38</v>
      </c>
      <c r="S173" s="143">
        <v>-8.41</v>
      </c>
      <c r="AA173" s="195"/>
      <c r="AB173" s="195"/>
      <c r="AC173" s="195"/>
      <c r="AD173" s="72"/>
      <c r="AE173" s="316">
        <v>1</v>
      </c>
      <c r="AF173" s="195"/>
      <c r="AG173" s="195">
        <v>0</v>
      </c>
      <c r="AH173" s="72"/>
      <c r="AR173" s="53">
        <v>0.97940000000000005</v>
      </c>
      <c r="AS173" s="53">
        <v>1.413</v>
      </c>
      <c r="AU173" s="48">
        <v>1500</v>
      </c>
      <c r="AW173" s="48">
        <v>1469.1000000000001</v>
      </c>
      <c r="AX173" s="49">
        <v>22.076688029251549</v>
      </c>
      <c r="BB173" s="80" t="s">
        <v>722</v>
      </c>
      <c r="BC173" s="270" t="s">
        <v>1126</v>
      </c>
      <c r="BD173" s="72">
        <v>60.07</v>
      </c>
      <c r="BE173" s="72"/>
      <c r="BF173" s="72">
        <v>0.73</v>
      </c>
      <c r="BG173" s="72"/>
      <c r="BH173" s="72">
        <v>14.84</v>
      </c>
      <c r="BI173" s="72"/>
      <c r="BJ173" s="72">
        <v>0.89</v>
      </c>
      <c r="BL173" s="72">
        <v>0.04</v>
      </c>
      <c r="BN173" s="72">
        <v>3.4</v>
      </c>
      <c r="BO173" s="72"/>
      <c r="BP173" s="72">
        <v>0.04</v>
      </c>
      <c r="BQ173" s="72"/>
      <c r="BR173" s="72">
        <v>5.29</v>
      </c>
      <c r="BX173" s="72">
        <v>4.67</v>
      </c>
      <c r="BY173" s="72"/>
      <c r="BZ173" s="72">
        <v>3.81</v>
      </c>
      <c r="CA173" s="72"/>
      <c r="CB173" s="72">
        <v>1.73</v>
      </c>
      <c r="CF173" s="72"/>
      <c r="CG173" s="72"/>
      <c r="CH173" s="72"/>
      <c r="CI173" s="72"/>
      <c r="CJ173" s="72"/>
      <c r="CK173" s="72"/>
      <c r="CL173" s="72"/>
      <c r="CM173" s="72"/>
      <c r="CN173" s="72"/>
      <c r="CO173" s="72"/>
      <c r="CP173" s="72"/>
      <c r="CQ173" s="72"/>
      <c r="CR173" s="72"/>
      <c r="CS173" s="72"/>
      <c r="CT173" s="72"/>
      <c r="CU173" s="72"/>
      <c r="CV173" s="72"/>
      <c r="CW173" s="72"/>
      <c r="CX173" s="72"/>
      <c r="CY173" s="72"/>
      <c r="CZ173" s="72"/>
      <c r="DA173" s="72"/>
      <c r="DB173" s="72"/>
      <c r="DC173" s="72"/>
      <c r="DD173" s="72"/>
      <c r="DE173" s="72"/>
      <c r="DF173" s="72"/>
      <c r="DG173" s="72"/>
      <c r="DH173" s="78">
        <v>99.79</v>
      </c>
      <c r="DJ173" s="77">
        <f t="shared" si="221"/>
        <v>0.20999999999999375</v>
      </c>
      <c r="DO173" s="358">
        <v>4.28</v>
      </c>
      <c r="DP173" s="72"/>
      <c r="DU173" s="52"/>
      <c r="DX173" s="75">
        <f t="shared" si="222"/>
        <v>60.19641246617897</v>
      </c>
      <c r="DY173" s="51">
        <f t="shared" si="223"/>
        <v>0</v>
      </c>
      <c r="DZ173" s="75">
        <f t="shared" si="224"/>
        <v>0.73153622607475688</v>
      </c>
      <c r="EA173" s="51">
        <f t="shared" si="225"/>
        <v>0</v>
      </c>
      <c r="EB173" s="75">
        <f t="shared" si="226"/>
        <v>14.871229582122455</v>
      </c>
      <c r="EC173" s="51">
        <f t="shared" si="227"/>
        <v>0</v>
      </c>
      <c r="ED173" s="75">
        <f t="shared" si="228"/>
        <v>3.4071550255536627</v>
      </c>
      <c r="EE173" s="51">
        <f t="shared" si="229"/>
        <v>0</v>
      </c>
      <c r="EF173" s="75">
        <f t="shared" si="230"/>
        <v>4.008417677121956E-2</v>
      </c>
      <c r="EG173" s="51">
        <f t="shared" si="231"/>
        <v>0</v>
      </c>
      <c r="EH173" s="75">
        <f t="shared" si="232"/>
        <v>5.3011323779937864</v>
      </c>
      <c r="EI173" s="51">
        <f t="shared" si="233"/>
        <v>0</v>
      </c>
      <c r="EJ173" s="75">
        <f t="shared" si="234"/>
        <v>4.6798276380398836</v>
      </c>
      <c r="EK173" s="51">
        <f t="shared" si="235"/>
        <v>0</v>
      </c>
      <c r="EL173" s="75">
        <f t="shared" si="236"/>
        <v>3.8180178374586626</v>
      </c>
      <c r="EM173" s="51">
        <f t="shared" si="237"/>
        <v>0</v>
      </c>
      <c r="EN173" s="75">
        <f t="shared" si="238"/>
        <v>1.7336406453552458</v>
      </c>
      <c r="EO173" s="51">
        <f t="shared" si="239"/>
        <v>0</v>
      </c>
      <c r="EP173" s="75">
        <f t="shared" si="240"/>
        <v>0</v>
      </c>
      <c r="EQ173" s="51" t="e">
        <f t="shared" si="241"/>
        <v>#DIV/0!</v>
      </c>
      <c r="ER173" s="51">
        <f t="shared" si="242"/>
        <v>100</v>
      </c>
      <c r="ES173" s="51">
        <f t="shared" si="243"/>
        <v>0</v>
      </c>
    </row>
    <row r="174" spans="1:149" x14ac:dyDescent="0.45">
      <c r="A174" s="78" t="s">
        <v>1138</v>
      </c>
      <c r="B174" s="174" t="s">
        <v>1398</v>
      </c>
      <c r="C174" s="51" t="s">
        <v>3444</v>
      </c>
      <c r="D174" s="77" t="s">
        <v>3595</v>
      </c>
      <c r="E174" s="51" t="s">
        <v>637</v>
      </c>
      <c r="F174" s="78" t="s">
        <v>1165</v>
      </c>
      <c r="G174" s="72" t="s">
        <v>3365</v>
      </c>
      <c r="H174" s="78" t="s">
        <v>1132</v>
      </c>
      <c r="I174" s="78">
        <v>48</v>
      </c>
      <c r="J174" s="300">
        <v>150</v>
      </c>
      <c r="K174" s="78">
        <v>5</v>
      </c>
      <c r="L174" s="300">
        <v>1100</v>
      </c>
      <c r="M174" s="78">
        <v>5</v>
      </c>
      <c r="N174" s="51" t="s">
        <v>722</v>
      </c>
      <c r="O174" s="51" t="s">
        <v>3532</v>
      </c>
      <c r="P174" s="72" t="s">
        <v>1400</v>
      </c>
      <c r="R174" s="122">
        <v>0.55000000000000004</v>
      </c>
      <c r="S174" s="143">
        <v>-8.1999999999999993</v>
      </c>
      <c r="AA174" s="195"/>
      <c r="AB174" s="195"/>
      <c r="AC174" s="195"/>
      <c r="AD174" s="72"/>
      <c r="AE174" s="316">
        <v>1</v>
      </c>
      <c r="AF174" s="195"/>
      <c r="AG174" s="195">
        <v>0</v>
      </c>
      <c r="AH174" s="72"/>
      <c r="AR174" s="53">
        <v>0.9667</v>
      </c>
      <c r="AS174" s="53">
        <v>1.421</v>
      </c>
      <c r="AU174" s="48">
        <v>1500</v>
      </c>
      <c r="AW174" s="48">
        <v>1450.05</v>
      </c>
      <c r="AX174" s="49">
        <v>21.705169877211279</v>
      </c>
      <c r="BB174" s="80" t="s">
        <v>722</v>
      </c>
      <c r="BC174" s="270" t="s">
        <v>1126</v>
      </c>
      <c r="BD174" s="72">
        <v>58.57</v>
      </c>
      <c r="BE174" s="72"/>
      <c r="BF174" s="72">
        <v>0.74</v>
      </c>
      <c r="BG174" s="72"/>
      <c r="BH174" s="72">
        <v>15.56</v>
      </c>
      <c r="BI174" s="72"/>
      <c r="BJ174" s="72">
        <v>1.17</v>
      </c>
      <c r="BL174" s="72">
        <v>0.08</v>
      </c>
      <c r="BN174" s="72">
        <v>3.14</v>
      </c>
      <c r="BO174" s="72"/>
      <c r="BP174" s="72">
        <v>0.03</v>
      </c>
      <c r="BQ174" s="72"/>
      <c r="BR174" s="72">
        <v>4.24</v>
      </c>
      <c r="BX174" s="72">
        <v>4.8600000000000003</v>
      </c>
      <c r="BY174" s="72"/>
      <c r="BZ174" s="72">
        <v>4.0199999999999996</v>
      </c>
      <c r="CA174" s="72"/>
      <c r="CB174" s="72">
        <v>1.64</v>
      </c>
      <c r="CF174" s="72"/>
      <c r="CG174" s="72"/>
      <c r="CH174" s="72"/>
      <c r="CI174" s="72"/>
      <c r="CJ174" s="72"/>
      <c r="CK174" s="72"/>
      <c r="CL174" s="72"/>
      <c r="CM174" s="72"/>
      <c r="CN174" s="72"/>
      <c r="CO174" s="72"/>
      <c r="CP174" s="72"/>
      <c r="CQ174" s="72"/>
      <c r="CR174" s="72"/>
      <c r="CS174" s="72"/>
      <c r="CT174" s="72"/>
      <c r="CU174" s="72"/>
      <c r="CV174" s="72"/>
      <c r="CW174" s="72"/>
      <c r="CX174" s="72"/>
      <c r="CY174" s="72"/>
      <c r="CZ174" s="72"/>
      <c r="DA174" s="72"/>
      <c r="DB174" s="72"/>
      <c r="DC174" s="72"/>
      <c r="DD174" s="72"/>
      <c r="DE174" s="72"/>
      <c r="DF174" s="72"/>
      <c r="DG174" s="72"/>
      <c r="DH174" s="78">
        <v>98.39</v>
      </c>
      <c r="DJ174" s="77">
        <f t="shared" si="221"/>
        <v>1.6099999999999994</v>
      </c>
      <c r="DO174" s="358">
        <v>4.34</v>
      </c>
      <c r="DP174" s="72"/>
      <c r="DU174" s="52"/>
      <c r="DX174" s="75">
        <f t="shared" si="222"/>
        <v>59.528407358471391</v>
      </c>
      <c r="DY174" s="51">
        <f t="shared" si="223"/>
        <v>0</v>
      </c>
      <c r="DZ174" s="75">
        <f t="shared" si="224"/>
        <v>0.75210895416200829</v>
      </c>
      <c r="EA174" s="51">
        <f t="shared" si="225"/>
        <v>0</v>
      </c>
      <c r="EB174" s="75">
        <f t="shared" si="226"/>
        <v>15.814615306433581</v>
      </c>
      <c r="EC174" s="51">
        <f t="shared" si="227"/>
        <v>0</v>
      </c>
      <c r="ED174" s="75">
        <f t="shared" si="228"/>
        <v>3.1913812379306843</v>
      </c>
      <c r="EE174" s="51">
        <f t="shared" si="229"/>
        <v>0</v>
      </c>
      <c r="EF174" s="75">
        <f t="shared" si="230"/>
        <v>3.0490903547108442E-2</v>
      </c>
      <c r="EG174" s="51">
        <f t="shared" si="231"/>
        <v>0</v>
      </c>
      <c r="EH174" s="75">
        <f t="shared" si="232"/>
        <v>4.3093810346579939</v>
      </c>
      <c r="EI174" s="51">
        <f t="shared" si="233"/>
        <v>0</v>
      </c>
      <c r="EJ174" s="75">
        <f t="shared" si="234"/>
        <v>4.9395263746315683</v>
      </c>
      <c r="EK174" s="51">
        <f t="shared" si="235"/>
        <v>0</v>
      </c>
      <c r="EL174" s="75">
        <f t="shared" si="236"/>
        <v>4.0857810753125312</v>
      </c>
      <c r="EM174" s="51">
        <f t="shared" si="237"/>
        <v>0</v>
      </c>
      <c r="EN174" s="75">
        <f t="shared" si="238"/>
        <v>1.6668360605752615</v>
      </c>
      <c r="EO174" s="51">
        <f t="shared" si="239"/>
        <v>0</v>
      </c>
      <c r="EP174" s="75">
        <f t="shared" si="240"/>
        <v>0</v>
      </c>
      <c r="EQ174" s="51" t="e">
        <f t="shared" si="241"/>
        <v>#DIV/0!</v>
      </c>
      <c r="ER174" s="51">
        <f t="shared" si="242"/>
        <v>100</v>
      </c>
      <c r="ES174" s="51">
        <f t="shared" si="243"/>
        <v>0</v>
      </c>
    </row>
    <row r="175" spans="1:149" x14ac:dyDescent="0.45">
      <c r="A175" s="78" t="s">
        <v>1138</v>
      </c>
      <c r="B175" s="174" t="s">
        <v>1398</v>
      </c>
      <c r="C175" s="51" t="s">
        <v>3444</v>
      </c>
      <c r="D175" s="77" t="s">
        <v>3595</v>
      </c>
      <c r="E175" s="51" t="s">
        <v>637</v>
      </c>
      <c r="F175" s="78" t="s">
        <v>1166</v>
      </c>
      <c r="G175" s="72" t="s">
        <v>3365</v>
      </c>
      <c r="H175" s="78" t="s">
        <v>1132</v>
      </c>
      <c r="I175" s="78">
        <v>48</v>
      </c>
      <c r="J175" s="300">
        <v>159.30000000000001</v>
      </c>
      <c r="K175" s="78">
        <v>5</v>
      </c>
      <c r="L175" s="300">
        <v>1065</v>
      </c>
      <c r="M175" s="78">
        <v>5</v>
      </c>
      <c r="N175" s="51" t="s">
        <v>722</v>
      </c>
      <c r="O175" s="51" t="s">
        <v>3602</v>
      </c>
      <c r="P175" s="72" t="s">
        <v>1400</v>
      </c>
      <c r="R175" s="122">
        <v>0.28999999999999998</v>
      </c>
      <c r="S175" s="143">
        <v>-8.94</v>
      </c>
      <c r="AA175" s="195"/>
      <c r="AB175" s="195"/>
      <c r="AC175" s="195"/>
      <c r="AD175" s="72"/>
      <c r="AE175" s="316">
        <v>1</v>
      </c>
      <c r="AF175" s="195"/>
      <c r="AG175" s="195">
        <v>0</v>
      </c>
      <c r="AH175" s="72"/>
      <c r="AR175" s="53">
        <v>0.95399999999999996</v>
      </c>
      <c r="AS175" s="53">
        <v>1.464</v>
      </c>
      <c r="AU175" s="48">
        <v>1593</v>
      </c>
      <c r="AW175" s="48">
        <v>1519.722</v>
      </c>
      <c r="AX175" s="49">
        <v>21.496928102947738</v>
      </c>
      <c r="BB175" s="80" t="s">
        <v>722</v>
      </c>
      <c r="BC175" s="270" t="s">
        <v>1126</v>
      </c>
      <c r="BD175" s="72">
        <v>61</v>
      </c>
      <c r="BE175" s="72"/>
      <c r="BF175" s="72">
        <v>0.59</v>
      </c>
      <c r="BG175" s="72"/>
      <c r="BH175" s="72">
        <v>15.33</v>
      </c>
      <c r="BI175" s="72"/>
      <c r="BJ175" s="72">
        <v>0.99</v>
      </c>
      <c r="BL175" s="72">
        <v>0.04</v>
      </c>
      <c r="BN175" s="72">
        <v>3</v>
      </c>
      <c r="BO175" s="72"/>
      <c r="BP175" s="72">
        <v>0.11</v>
      </c>
      <c r="BQ175" s="72"/>
      <c r="BR175" s="72">
        <v>4.03</v>
      </c>
      <c r="BX175" s="72">
        <v>5.04</v>
      </c>
      <c r="BY175" s="72"/>
      <c r="BZ175" s="72">
        <v>3.91</v>
      </c>
      <c r="CA175" s="72"/>
      <c r="CB175" s="72">
        <v>1.61</v>
      </c>
      <c r="CF175" s="72"/>
      <c r="CG175" s="72"/>
      <c r="CH175" s="72"/>
      <c r="CI175" s="72"/>
      <c r="CJ175" s="72"/>
      <c r="CK175" s="72"/>
      <c r="CL175" s="72"/>
      <c r="CM175" s="72"/>
      <c r="CN175" s="72"/>
      <c r="CO175" s="72"/>
      <c r="CP175" s="72"/>
      <c r="CQ175" s="72"/>
      <c r="CR175" s="72"/>
      <c r="CS175" s="72"/>
      <c r="CT175" s="72"/>
      <c r="CU175" s="72"/>
      <c r="CV175" s="72"/>
      <c r="CW175" s="72"/>
      <c r="CX175" s="72"/>
      <c r="CY175" s="72"/>
      <c r="CZ175" s="72"/>
      <c r="DA175" s="72"/>
      <c r="DB175" s="72"/>
      <c r="DC175" s="72"/>
      <c r="DD175" s="72"/>
      <c r="DE175" s="72"/>
      <c r="DF175" s="72"/>
      <c r="DG175" s="72"/>
      <c r="DH175" s="78">
        <v>100.24</v>
      </c>
      <c r="DJ175" s="77">
        <f t="shared" si="221"/>
        <v>0</v>
      </c>
      <c r="DO175" s="358">
        <v>4.59</v>
      </c>
      <c r="DP175" s="72"/>
      <c r="DU175" s="52"/>
      <c r="DX175" s="75">
        <f t="shared" si="222"/>
        <v>60.853950518754999</v>
      </c>
      <c r="DY175" s="51">
        <f t="shared" si="223"/>
        <v>0</v>
      </c>
      <c r="DZ175" s="75">
        <f t="shared" si="224"/>
        <v>0.58858739026336793</v>
      </c>
      <c r="EA175" s="51">
        <f t="shared" si="225"/>
        <v>0</v>
      </c>
      <c r="EB175" s="75">
        <f t="shared" si="226"/>
        <v>15.293296089385475</v>
      </c>
      <c r="EC175" s="51">
        <f t="shared" si="227"/>
        <v>0</v>
      </c>
      <c r="ED175" s="75">
        <f t="shared" si="228"/>
        <v>2.9928172386272949</v>
      </c>
      <c r="EE175" s="51">
        <f t="shared" si="229"/>
        <v>0</v>
      </c>
      <c r="EF175" s="75">
        <f t="shared" si="230"/>
        <v>0.1097366320830008</v>
      </c>
      <c r="EG175" s="51">
        <f t="shared" si="231"/>
        <v>0</v>
      </c>
      <c r="EH175" s="75">
        <f t="shared" si="232"/>
        <v>4.0203511572226658</v>
      </c>
      <c r="EI175" s="51">
        <f t="shared" si="233"/>
        <v>0</v>
      </c>
      <c r="EJ175" s="75">
        <f t="shared" si="234"/>
        <v>5.027932960893855</v>
      </c>
      <c r="EK175" s="51">
        <f t="shared" si="235"/>
        <v>0</v>
      </c>
      <c r="EL175" s="75">
        <f t="shared" si="236"/>
        <v>3.9006384676775743</v>
      </c>
      <c r="EM175" s="51">
        <f t="shared" si="237"/>
        <v>0</v>
      </c>
      <c r="EN175" s="75">
        <f t="shared" si="238"/>
        <v>1.6061452513966481</v>
      </c>
      <c r="EO175" s="51">
        <f t="shared" si="239"/>
        <v>0</v>
      </c>
      <c r="EP175" s="75">
        <f t="shared" si="240"/>
        <v>0</v>
      </c>
      <c r="EQ175" s="51" t="e">
        <f t="shared" si="241"/>
        <v>#DIV/0!</v>
      </c>
      <c r="ER175" s="51">
        <f t="shared" si="242"/>
        <v>100</v>
      </c>
      <c r="ES175" s="51">
        <f t="shared" si="243"/>
        <v>0</v>
      </c>
    </row>
    <row r="176" spans="1:149" x14ac:dyDescent="0.45">
      <c r="A176" s="78" t="s">
        <v>1138</v>
      </c>
      <c r="B176" s="174" t="s">
        <v>1398</v>
      </c>
      <c r="C176" s="51" t="s">
        <v>3444</v>
      </c>
      <c r="D176" s="77" t="s">
        <v>3595</v>
      </c>
      <c r="E176" s="51" t="s">
        <v>637</v>
      </c>
      <c r="F176" s="78" t="s">
        <v>1167</v>
      </c>
      <c r="G176" s="72" t="s">
        <v>3365</v>
      </c>
      <c r="H176" s="78" t="s">
        <v>1132</v>
      </c>
      <c r="I176" s="78">
        <v>48</v>
      </c>
      <c r="J176" s="300">
        <v>155.19999999999999</v>
      </c>
      <c r="K176" s="78">
        <v>5</v>
      </c>
      <c r="L176" s="300">
        <v>1035</v>
      </c>
      <c r="M176" s="78">
        <v>5</v>
      </c>
      <c r="N176" s="51" t="s">
        <v>722</v>
      </c>
      <c r="O176" s="51" t="s">
        <v>3603</v>
      </c>
      <c r="P176" s="72" t="s">
        <v>1400</v>
      </c>
      <c r="R176" s="122">
        <v>0.52</v>
      </c>
      <c r="S176" s="143">
        <v>-9.14</v>
      </c>
      <c r="AA176" s="195"/>
      <c r="AB176" s="195"/>
      <c r="AC176" s="195"/>
      <c r="AD176" s="72"/>
      <c r="AE176" s="316">
        <v>1</v>
      </c>
      <c r="AF176" s="195"/>
      <c r="AG176" s="195">
        <v>0</v>
      </c>
      <c r="AH176" s="72"/>
      <c r="AR176" s="53">
        <v>0.94179999999999997</v>
      </c>
      <c r="AS176" s="53">
        <v>1.456</v>
      </c>
      <c r="AU176" s="48">
        <v>1552</v>
      </c>
      <c r="AW176" s="48">
        <v>1461.6735999999999</v>
      </c>
      <c r="AX176" s="49">
        <v>21.07572613335493</v>
      </c>
      <c r="BB176" s="80" t="s">
        <v>722</v>
      </c>
      <c r="BC176" s="270" t="s">
        <v>1126</v>
      </c>
      <c r="BD176" s="72">
        <v>61.37</v>
      </c>
      <c r="BE176" s="72"/>
      <c r="BF176" s="72">
        <v>0.57999999999999996</v>
      </c>
      <c r="BG176" s="72"/>
      <c r="BH176" s="72">
        <v>15.73</v>
      </c>
      <c r="BI176" s="72"/>
      <c r="BJ176" s="72">
        <v>1.0900000000000001</v>
      </c>
      <c r="BL176" s="72">
        <v>0.03</v>
      </c>
      <c r="BN176" s="72">
        <v>2.92</v>
      </c>
      <c r="BO176" s="72"/>
      <c r="BP176" s="72">
        <v>0.04</v>
      </c>
      <c r="BQ176" s="72"/>
      <c r="BR176" s="72">
        <v>3.21</v>
      </c>
      <c r="BX176" s="72">
        <v>5.15</v>
      </c>
      <c r="BY176" s="72"/>
      <c r="BZ176" s="72">
        <v>4.03</v>
      </c>
      <c r="CA176" s="72"/>
      <c r="CB176" s="72">
        <v>1.67</v>
      </c>
      <c r="CF176" s="72"/>
      <c r="CG176" s="72"/>
      <c r="CH176" s="72"/>
      <c r="CI176" s="72"/>
      <c r="CJ176" s="72"/>
      <c r="CK176" s="72"/>
      <c r="CL176" s="72"/>
      <c r="CM176" s="72"/>
      <c r="CN176" s="72"/>
      <c r="CO176" s="72"/>
      <c r="CP176" s="72"/>
      <c r="CQ176" s="72"/>
      <c r="CR176" s="72"/>
      <c r="CS176" s="72"/>
      <c r="CT176" s="72"/>
      <c r="CU176" s="72"/>
      <c r="CV176" s="72"/>
      <c r="CW176" s="72"/>
      <c r="CX176" s="72"/>
      <c r="CY176" s="72"/>
      <c r="CZ176" s="72"/>
      <c r="DA176" s="72"/>
      <c r="DB176" s="72"/>
      <c r="DC176" s="72"/>
      <c r="DD176" s="72"/>
      <c r="DE176" s="72"/>
      <c r="DF176" s="72"/>
      <c r="DG176" s="72"/>
      <c r="DH176" s="78">
        <v>100.37</v>
      </c>
      <c r="DJ176" s="77">
        <f t="shared" si="221"/>
        <v>0</v>
      </c>
      <c r="DO176" s="358">
        <v>4.55</v>
      </c>
      <c r="DP176" s="72"/>
      <c r="DU176" s="52"/>
      <c r="DX176" s="75">
        <f t="shared" si="222"/>
        <v>61.143768058184712</v>
      </c>
      <c r="DY176" s="51">
        <f t="shared" si="223"/>
        <v>0</v>
      </c>
      <c r="DZ176" s="75">
        <f t="shared" si="224"/>
        <v>0.57786191092956063</v>
      </c>
      <c r="EA176" s="51">
        <f t="shared" si="225"/>
        <v>0</v>
      </c>
      <c r="EB176" s="75">
        <f t="shared" si="226"/>
        <v>15.672013549865497</v>
      </c>
      <c r="EC176" s="51">
        <f t="shared" si="227"/>
        <v>0</v>
      </c>
      <c r="ED176" s="75">
        <f t="shared" si="228"/>
        <v>2.9092358274384775</v>
      </c>
      <c r="EE176" s="51">
        <f t="shared" si="229"/>
        <v>0</v>
      </c>
      <c r="EF176" s="75">
        <f t="shared" si="230"/>
        <v>3.9852545581349007E-2</v>
      </c>
      <c r="EG176" s="51">
        <f t="shared" si="231"/>
        <v>0</v>
      </c>
      <c r="EH176" s="75">
        <f t="shared" si="232"/>
        <v>3.1981667829032578</v>
      </c>
      <c r="EI176" s="51">
        <f t="shared" si="233"/>
        <v>0</v>
      </c>
      <c r="EJ176" s="75">
        <f t="shared" si="234"/>
        <v>5.1310152435986849</v>
      </c>
      <c r="EK176" s="51">
        <f t="shared" si="235"/>
        <v>0</v>
      </c>
      <c r="EL176" s="75">
        <f t="shared" si="236"/>
        <v>4.0151439673209124</v>
      </c>
      <c r="EM176" s="51">
        <f t="shared" si="237"/>
        <v>0</v>
      </c>
      <c r="EN176" s="75">
        <f t="shared" si="238"/>
        <v>1.6638437780213209</v>
      </c>
      <c r="EO176" s="51">
        <f t="shared" si="239"/>
        <v>0</v>
      </c>
      <c r="EP176" s="75">
        <f t="shared" si="240"/>
        <v>0</v>
      </c>
      <c r="EQ176" s="51" t="e">
        <f t="shared" si="241"/>
        <v>#DIV/0!</v>
      </c>
      <c r="ER176" s="51">
        <f t="shared" si="242"/>
        <v>100</v>
      </c>
      <c r="ES176" s="51">
        <f t="shared" si="243"/>
        <v>0</v>
      </c>
    </row>
    <row r="177" spans="1:149" x14ac:dyDescent="0.45">
      <c r="A177" s="78" t="s">
        <v>1138</v>
      </c>
      <c r="B177" s="174" t="s">
        <v>1398</v>
      </c>
      <c r="C177" s="51" t="s">
        <v>3444</v>
      </c>
      <c r="D177" s="77" t="s">
        <v>3595</v>
      </c>
      <c r="E177" s="51" t="s">
        <v>637</v>
      </c>
      <c r="F177" s="78" t="s">
        <v>1168</v>
      </c>
      <c r="G177" s="72" t="s">
        <v>3365</v>
      </c>
      <c r="H177" s="78" t="s">
        <v>1132</v>
      </c>
      <c r="I177" s="78">
        <v>46</v>
      </c>
      <c r="J177" s="300">
        <v>171</v>
      </c>
      <c r="K177" s="78">
        <v>5</v>
      </c>
      <c r="L177" s="300">
        <v>975</v>
      </c>
      <c r="M177" s="78">
        <v>5</v>
      </c>
      <c r="N177" s="51" t="s">
        <v>722</v>
      </c>
      <c r="O177" s="51" t="s">
        <v>3604</v>
      </c>
      <c r="P177" s="72" t="s">
        <v>1402</v>
      </c>
      <c r="R177" s="122">
        <v>0.35</v>
      </c>
      <c r="S177" s="143">
        <v>-10.220000000000001</v>
      </c>
      <c r="AA177" s="195"/>
      <c r="AB177" s="195"/>
      <c r="AC177" s="195"/>
      <c r="AD177" s="72"/>
      <c r="AE177" s="316">
        <v>1</v>
      </c>
      <c r="AF177" s="195"/>
      <c r="AG177" s="195">
        <v>0</v>
      </c>
      <c r="AH177" s="72"/>
      <c r="AR177" s="53">
        <v>0.9113</v>
      </c>
      <c r="AS177" s="53">
        <v>1.536</v>
      </c>
      <c r="AU177" s="48">
        <v>1710</v>
      </c>
      <c r="AW177" s="48">
        <v>1558.3230000000001</v>
      </c>
      <c r="AX177" s="49">
        <v>20.436860247239451</v>
      </c>
      <c r="BB177" s="80" t="s">
        <v>722</v>
      </c>
      <c r="BC177" s="270" t="s">
        <v>1126</v>
      </c>
      <c r="BD177" s="72">
        <v>60.8</v>
      </c>
      <c r="BE177" s="72"/>
      <c r="BF177" s="72">
        <v>0.65</v>
      </c>
      <c r="BG177" s="72"/>
      <c r="BH177" s="72">
        <v>17.010000000000002</v>
      </c>
      <c r="BI177" s="72"/>
      <c r="BJ177" s="72">
        <v>0.87</v>
      </c>
      <c r="BL177" s="72">
        <v>0.04</v>
      </c>
      <c r="BN177" s="72">
        <v>2.4700000000000002</v>
      </c>
      <c r="BO177" s="72"/>
      <c r="BP177" s="72">
        <v>0.05</v>
      </c>
      <c r="BQ177" s="72"/>
      <c r="BR177" s="72">
        <v>2.42</v>
      </c>
      <c r="BX177" s="72">
        <v>5.03</v>
      </c>
      <c r="BY177" s="72"/>
      <c r="BZ177" s="72">
        <v>4.22</v>
      </c>
      <c r="CA177" s="72"/>
      <c r="CB177" s="72">
        <v>1.79</v>
      </c>
      <c r="CF177" s="72"/>
      <c r="CG177" s="72"/>
      <c r="CH177" s="72"/>
      <c r="CI177" s="72"/>
      <c r="CJ177" s="72"/>
      <c r="CK177" s="72"/>
      <c r="CL177" s="72"/>
      <c r="CM177" s="72"/>
      <c r="CN177" s="72"/>
      <c r="CO177" s="72"/>
      <c r="CP177" s="72"/>
      <c r="CQ177" s="72"/>
      <c r="CR177" s="72"/>
      <c r="CS177" s="72"/>
      <c r="CT177" s="72"/>
      <c r="CU177" s="72"/>
      <c r="CV177" s="72"/>
      <c r="CW177" s="72"/>
      <c r="CX177" s="72"/>
      <c r="CY177" s="72"/>
      <c r="CZ177" s="72"/>
      <c r="DA177" s="72"/>
      <c r="DB177" s="72"/>
      <c r="DC177" s="72"/>
      <c r="DD177" s="72"/>
      <c r="DE177" s="72"/>
      <c r="DF177" s="72"/>
      <c r="DG177" s="72"/>
      <c r="DH177" s="78">
        <v>100.22</v>
      </c>
      <c r="DJ177" s="77">
        <f t="shared" si="221"/>
        <v>0</v>
      </c>
      <c r="DO177" s="358">
        <v>4.87</v>
      </c>
      <c r="DP177" s="72"/>
      <c r="DU177" s="52"/>
      <c r="DX177" s="75">
        <f t="shared" si="222"/>
        <v>60.666533626022748</v>
      </c>
      <c r="DY177" s="51">
        <f t="shared" si="223"/>
        <v>0</v>
      </c>
      <c r="DZ177" s="75">
        <f t="shared" si="224"/>
        <v>0.64857313909399317</v>
      </c>
      <c r="EA177" s="51">
        <f t="shared" si="225"/>
        <v>0</v>
      </c>
      <c r="EB177" s="75">
        <f t="shared" si="226"/>
        <v>16.972660147675118</v>
      </c>
      <c r="EC177" s="51">
        <f t="shared" si="227"/>
        <v>0</v>
      </c>
      <c r="ED177" s="75">
        <f t="shared" si="228"/>
        <v>2.4645779285571745</v>
      </c>
      <c r="EE177" s="51">
        <f t="shared" si="229"/>
        <v>0</v>
      </c>
      <c r="EF177" s="75">
        <f t="shared" si="230"/>
        <v>4.9890241468768713E-2</v>
      </c>
      <c r="EG177" s="51">
        <f t="shared" si="231"/>
        <v>0</v>
      </c>
      <c r="EH177" s="75">
        <f t="shared" si="232"/>
        <v>2.4146876870884055</v>
      </c>
      <c r="EI177" s="51">
        <f t="shared" si="233"/>
        <v>0</v>
      </c>
      <c r="EJ177" s="75">
        <f t="shared" si="234"/>
        <v>5.0189582917581328</v>
      </c>
      <c r="EK177" s="51">
        <f t="shared" si="235"/>
        <v>0</v>
      </c>
      <c r="EL177" s="75">
        <f t="shared" si="236"/>
        <v>4.2107363799640787</v>
      </c>
      <c r="EM177" s="51">
        <f t="shared" si="237"/>
        <v>0</v>
      </c>
      <c r="EN177" s="75">
        <f t="shared" si="238"/>
        <v>1.7860706445819199</v>
      </c>
      <c r="EO177" s="51">
        <f t="shared" si="239"/>
        <v>0</v>
      </c>
      <c r="EP177" s="75">
        <f t="shared" si="240"/>
        <v>0</v>
      </c>
      <c r="EQ177" s="51" t="e">
        <f t="shared" si="241"/>
        <v>#DIV/0!</v>
      </c>
      <c r="ER177" s="51">
        <f t="shared" si="242"/>
        <v>100</v>
      </c>
      <c r="ES177" s="51">
        <f t="shared" si="243"/>
        <v>0</v>
      </c>
    </row>
    <row r="178" spans="1:149" x14ac:dyDescent="0.45">
      <c r="A178" s="78" t="s">
        <v>1138</v>
      </c>
      <c r="B178" s="174" t="s">
        <v>1398</v>
      </c>
      <c r="C178" s="51" t="s">
        <v>3444</v>
      </c>
      <c r="D178" s="77" t="s">
        <v>3595</v>
      </c>
      <c r="E178" s="51" t="s">
        <v>637</v>
      </c>
      <c r="F178" s="78" t="s">
        <v>1169</v>
      </c>
      <c r="G178" s="72" t="s">
        <v>3365</v>
      </c>
      <c r="H178" s="78" t="s">
        <v>1132</v>
      </c>
      <c r="I178" s="78">
        <v>48</v>
      </c>
      <c r="J178" s="300">
        <v>151</v>
      </c>
      <c r="K178" s="78">
        <v>5</v>
      </c>
      <c r="L178" s="300">
        <v>975</v>
      </c>
      <c r="M178" s="78">
        <v>5</v>
      </c>
      <c r="N178" s="51" t="s">
        <v>722</v>
      </c>
      <c r="O178" s="51" t="s">
        <v>3605</v>
      </c>
      <c r="P178" s="72" t="s">
        <v>1402</v>
      </c>
      <c r="R178" s="122">
        <v>0.64</v>
      </c>
      <c r="S178" s="143">
        <v>-9.93</v>
      </c>
      <c r="AA178" s="195"/>
      <c r="AB178" s="195"/>
      <c r="AC178" s="195"/>
      <c r="AD178" s="72"/>
      <c r="AE178" s="316">
        <v>1</v>
      </c>
      <c r="AF178" s="195"/>
      <c r="AG178" s="195">
        <v>0</v>
      </c>
      <c r="AH178" s="72"/>
      <c r="AR178" s="53">
        <v>0.9143</v>
      </c>
      <c r="AS178" s="53">
        <v>1.4530000000000001</v>
      </c>
      <c r="AU178" s="48">
        <v>1510</v>
      </c>
      <c r="AW178" s="48">
        <v>1380.5930000000001</v>
      </c>
      <c r="AX178" s="49">
        <v>20.244711685497535</v>
      </c>
      <c r="BB178" s="80" t="s">
        <v>722</v>
      </c>
      <c r="BC178" s="270" t="s">
        <v>1126</v>
      </c>
      <c r="BD178" s="72">
        <v>59.12</v>
      </c>
      <c r="BE178" s="72"/>
      <c r="BF178" s="72">
        <v>0.74</v>
      </c>
      <c r="BG178" s="72"/>
      <c r="BH178" s="72">
        <v>17.260000000000002</v>
      </c>
      <c r="BI178" s="72"/>
      <c r="BJ178" s="72">
        <v>0.98</v>
      </c>
      <c r="BL178" s="72"/>
      <c r="BN178" s="72">
        <v>2.44</v>
      </c>
      <c r="BO178" s="72"/>
      <c r="BP178" s="72">
        <v>0.06</v>
      </c>
      <c r="BQ178" s="72"/>
      <c r="BR178" s="72">
        <v>2.06</v>
      </c>
      <c r="BX178" s="72">
        <v>4.34</v>
      </c>
      <c r="BY178" s="72"/>
      <c r="BZ178" s="72">
        <v>4.6399999999999997</v>
      </c>
      <c r="CA178" s="72"/>
      <c r="CB178" s="72">
        <v>1.91</v>
      </c>
      <c r="CF178" s="72"/>
      <c r="CG178" s="72"/>
      <c r="CH178" s="72"/>
      <c r="CI178" s="72"/>
      <c r="CJ178" s="72"/>
      <c r="CK178" s="72"/>
      <c r="CL178" s="72"/>
      <c r="CM178" s="72"/>
      <c r="CN178" s="72"/>
      <c r="CO178" s="72"/>
      <c r="CP178" s="72"/>
      <c r="CQ178" s="72"/>
      <c r="CR178" s="72"/>
      <c r="CS178" s="72"/>
      <c r="CT178" s="72"/>
      <c r="CU178" s="72"/>
      <c r="CV178" s="72"/>
      <c r="CW178" s="72"/>
      <c r="CX178" s="72"/>
      <c r="CY178" s="72"/>
      <c r="CZ178" s="72"/>
      <c r="DA178" s="72"/>
      <c r="DB178" s="72"/>
      <c r="DC178" s="72"/>
      <c r="DD178" s="72"/>
      <c r="DE178" s="72"/>
      <c r="DF178" s="72"/>
      <c r="DG178" s="72"/>
      <c r="DH178" s="78">
        <v>98.08</v>
      </c>
      <c r="DJ178" s="77">
        <f t="shared" si="221"/>
        <v>1.9200000000000017</v>
      </c>
      <c r="DO178" s="358">
        <v>4.53</v>
      </c>
      <c r="DP178" s="72"/>
      <c r="DU178" s="52"/>
      <c r="DX178" s="75">
        <f t="shared" si="222"/>
        <v>60.277324632952691</v>
      </c>
      <c r="DY178" s="51">
        <f t="shared" si="223"/>
        <v>0</v>
      </c>
      <c r="DZ178" s="75">
        <f t="shared" si="224"/>
        <v>0.75448613376835238</v>
      </c>
      <c r="EA178" s="51">
        <f t="shared" si="225"/>
        <v>0</v>
      </c>
      <c r="EB178" s="75">
        <f t="shared" si="226"/>
        <v>17.597879282218599</v>
      </c>
      <c r="EC178" s="51">
        <f t="shared" si="227"/>
        <v>0</v>
      </c>
      <c r="ED178" s="75">
        <f t="shared" si="228"/>
        <v>2.4877650897226751</v>
      </c>
      <c r="EE178" s="51">
        <f t="shared" si="229"/>
        <v>0</v>
      </c>
      <c r="EF178" s="75">
        <f t="shared" si="230"/>
        <v>6.1174551386623158E-2</v>
      </c>
      <c r="EG178" s="51">
        <f t="shared" si="231"/>
        <v>0</v>
      </c>
      <c r="EH178" s="75">
        <f t="shared" si="232"/>
        <v>2.1003262642740621</v>
      </c>
      <c r="EI178" s="51">
        <f t="shared" si="233"/>
        <v>0</v>
      </c>
      <c r="EJ178" s="75">
        <f t="shared" si="234"/>
        <v>4.4249592169657426</v>
      </c>
      <c r="EK178" s="51">
        <f t="shared" si="235"/>
        <v>0</v>
      </c>
      <c r="EL178" s="75">
        <f t="shared" si="236"/>
        <v>4.7308319738988578</v>
      </c>
      <c r="EM178" s="51">
        <f t="shared" si="237"/>
        <v>0</v>
      </c>
      <c r="EN178" s="75">
        <f t="shared" si="238"/>
        <v>1.9473898858075041</v>
      </c>
      <c r="EO178" s="51">
        <f t="shared" si="239"/>
        <v>0</v>
      </c>
      <c r="EP178" s="75">
        <f t="shared" si="240"/>
        <v>0</v>
      </c>
      <c r="EQ178" s="51" t="e">
        <f t="shared" si="241"/>
        <v>#DIV/0!</v>
      </c>
      <c r="ER178" s="51">
        <f t="shared" si="242"/>
        <v>100</v>
      </c>
      <c r="ES178" s="51">
        <f t="shared" si="243"/>
        <v>0</v>
      </c>
    </row>
    <row r="179" spans="1:149" x14ac:dyDescent="0.45">
      <c r="A179" s="78" t="s">
        <v>1138</v>
      </c>
      <c r="B179" s="174" t="s">
        <v>1398</v>
      </c>
      <c r="C179" s="51" t="s">
        <v>3444</v>
      </c>
      <c r="D179" s="77" t="s">
        <v>3595</v>
      </c>
      <c r="E179" s="51" t="s">
        <v>637</v>
      </c>
      <c r="F179" s="78" t="s">
        <v>1170</v>
      </c>
      <c r="G179" s="72" t="s">
        <v>3365</v>
      </c>
      <c r="H179" s="78" t="s">
        <v>1132</v>
      </c>
      <c r="I179" s="78">
        <v>68</v>
      </c>
      <c r="J179" s="300">
        <v>141</v>
      </c>
      <c r="K179" s="78">
        <v>5</v>
      </c>
      <c r="L179" s="300">
        <v>909</v>
      </c>
      <c r="M179" s="78">
        <v>5</v>
      </c>
      <c r="N179" s="51" t="s">
        <v>722</v>
      </c>
      <c r="O179" s="51" t="s">
        <v>3532</v>
      </c>
      <c r="P179" s="72" t="s">
        <v>1405</v>
      </c>
      <c r="R179" s="122">
        <v>0.55000000000000004</v>
      </c>
      <c r="S179" s="143">
        <v>-11.13</v>
      </c>
      <c r="AA179" s="195"/>
      <c r="AB179" s="195"/>
      <c r="AC179" s="195"/>
      <c r="AD179" s="72"/>
      <c r="AE179" s="316">
        <v>1</v>
      </c>
      <c r="AF179" s="195"/>
      <c r="AG179" s="195">
        <v>0</v>
      </c>
      <c r="AH179" s="72"/>
      <c r="AR179" s="53">
        <v>0.88049999999999995</v>
      </c>
      <c r="AS179" s="53">
        <v>1.427</v>
      </c>
      <c r="AU179" s="48">
        <v>1410</v>
      </c>
      <c r="AW179" s="48">
        <v>1241.5049999999999</v>
      </c>
      <c r="AX179" s="49">
        <v>19.204022498629797</v>
      </c>
      <c r="BB179" s="80" t="s">
        <v>722</v>
      </c>
      <c r="BC179" s="270" t="s">
        <v>1126</v>
      </c>
      <c r="BD179" s="72">
        <v>65.97</v>
      </c>
      <c r="BE179" s="72"/>
      <c r="BF179" s="72">
        <v>0.48</v>
      </c>
      <c r="BG179" s="72"/>
      <c r="BH179" s="72">
        <v>14.71</v>
      </c>
      <c r="BI179" s="72"/>
      <c r="BJ179" s="72">
        <v>0.71</v>
      </c>
      <c r="BL179" s="72">
        <v>0.03</v>
      </c>
      <c r="BN179" s="72">
        <v>1.81</v>
      </c>
      <c r="BO179" s="72"/>
      <c r="BP179" s="72">
        <v>0.02</v>
      </c>
      <c r="BQ179" s="72"/>
      <c r="BR179" s="72">
        <v>0.57999999999999996</v>
      </c>
      <c r="BX179" s="72">
        <v>2.0099999999999998</v>
      </c>
      <c r="BY179" s="72"/>
      <c r="BZ179" s="72">
        <v>4.6500000000000004</v>
      </c>
      <c r="CA179" s="72"/>
      <c r="CB179" s="72">
        <v>2.63</v>
      </c>
      <c r="CF179" s="72"/>
      <c r="CG179" s="72"/>
      <c r="CH179" s="72"/>
      <c r="CI179" s="72"/>
      <c r="CJ179" s="72"/>
      <c r="CK179" s="72"/>
      <c r="CL179" s="72"/>
      <c r="CM179" s="72"/>
      <c r="CN179" s="72"/>
      <c r="CO179" s="72"/>
      <c r="CP179" s="72"/>
      <c r="CQ179" s="72"/>
      <c r="CR179" s="72"/>
      <c r="CS179" s="72"/>
      <c r="CT179" s="72"/>
      <c r="CU179" s="72"/>
      <c r="CV179" s="72"/>
      <c r="CW179" s="72"/>
      <c r="CX179" s="72"/>
      <c r="CY179" s="72"/>
      <c r="CZ179" s="72"/>
      <c r="DA179" s="72"/>
      <c r="DB179" s="72"/>
      <c r="DC179" s="72"/>
      <c r="DD179" s="72"/>
      <c r="DE179" s="72"/>
      <c r="DF179" s="72"/>
      <c r="DG179" s="72"/>
      <c r="DH179" s="78">
        <v>98.25</v>
      </c>
      <c r="DJ179" s="77">
        <f t="shared" si="221"/>
        <v>1.75</v>
      </c>
      <c r="DO179" s="358">
        <v>4.6500000000000004</v>
      </c>
      <c r="DP179" s="72"/>
      <c r="DU179" s="52"/>
      <c r="DX179" s="75">
        <f t="shared" si="222"/>
        <v>67.145038167938935</v>
      </c>
      <c r="DY179" s="51">
        <f t="shared" si="223"/>
        <v>0</v>
      </c>
      <c r="DZ179" s="75">
        <f t="shared" si="224"/>
        <v>0.48854961832061072</v>
      </c>
      <c r="EA179" s="51">
        <f t="shared" si="225"/>
        <v>0</v>
      </c>
      <c r="EB179" s="75">
        <f t="shared" si="226"/>
        <v>14.972010178117049</v>
      </c>
      <c r="EC179" s="51">
        <f t="shared" si="227"/>
        <v>0</v>
      </c>
      <c r="ED179" s="75">
        <f t="shared" si="228"/>
        <v>1.8422391857506362</v>
      </c>
      <c r="EE179" s="51">
        <f t="shared" si="229"/>
        <v>0</v>
      </c>
      <c r="EF179" s="75">
        <f t="shared" si="230"/>
        <v>2.0356234096692113E-2</v>
      </c>
      <c r="EG179" s="51">
        <f t="shared" si="231"/>
        <v>0</v>
      </c>
      <c r="EH179" s="75">
        <f t="shared" si="232"/>
        <v>0.59033078880407119</v>
      </c>
      <c r="EI179" s="51">
        <f t="shared" si="233"/>
        <v>0</v>
      </c>
      <c r="EJ179" s="75">
        <f t="shared" si="234"/>
        <v>2.0458015267175571</v>
      </c>
      <c r="EK179" s="51">
        <f t="shared" si="235"/>
        <v>0</v>
      </c>
      <c r="EL179" s="75">
        <f t="shared" si="236"/>
        <v>4.7328244274809164</v>
      </c>
      <c r="EM179" s="51">
        <f t="shared" si="237"/>
        <v>0</v>
      </c>
      <c r="EN179" s="75">
        <f t="shared" si="238"/>
        <v>2.6768447837150129</v>
      </c>
      <c r="EO179" s="51">
        <f t="shared" si="239"/>
        <v>0</v>
      </c>
      <c r="EP179" s="75">
        <f t="shared" si="240"/>
        <v>0</v>
      </c>
      <c r="EQ179" s="51" t="e">
        <f t="shared" si="241"/>
        <v>#DIV/0!</v>
      </c>
      <c r="ER179" s="51">
        <f t="shared" si="242"/>
        <v>100</v>
      </c>
      <c r="ES179" s="51">
        <f t="shared" si="243"/>
        <v>0</v>
      </c>
    </row>
    <row r="180" spans="1:149" x14ac:dyDescent="0.45">
      <c r="A180" s="78" t="s">
        <v>1138</v>
      </c>
      <c r="B180" s="174" t="s">
        <v>1398</v>
      </c>
      <c r="C180" s="51" t="s">
        <v>3444</v>
      </c>
      <c r="D180" s="77" t="s">
        <v>3595</v>
      </c>
      <c r="E180" s="51" t="s">
        <v>637</v>
      </c>
      <c r="F180" s="78" t="s">
        <v>1171</v>
      </c>
      <c r="G180" s="72" t="s">
        <v>3365</v>
      </c>
      <c r="H180" s="78" t="s">
        <v>1132</v>
      </c>
      <c r="I180" s="78">
        <v>55</v>
      </c>
      <c r="J180" s="300">
        <v>132.4</v>
      </c>
      <c r="K180" s="78">
        <v>5</v>
      </c>
      <c r="L180" s="300">
        <v>925</v>
      </c>
      <c r="M180" s="78">
        <v>5</v>
      </c>
      <c r="N180" s="51" t="s">
        <v>722</v>
      </c>
      <c r="O180" s="51" t="s">
        <v>3606</v>
      </c>
      <c r="P180" s="72" t="s">
        <v>1406</v>
      </c>
      <c r="R180" s="122">
        <v>0.62</v>
      </c>
      <c r="S180" s="143">
        <v>-10.78</v>
      </c>
      <c r="AA180" s="195"/>
      <c r="AB180" s="195"/>
      <c r="AC180" s="195"/>
      <c r="AD180" s="72"/>
      <c r="AE180" s="316">
        <v>1</v>
      </c>
      <c r="AF180" s="195"/>
      <c r="AG180" s="195">
        <v>0</v>
      </c>
      <c r="AH180" s="72"/>
      <c r="AR180" s="53">
        <v>0.89319999999999999</v>
      </c>
      <c r="AS180" s="53">
        <v>1.39</v>
      </c>
      <c r="AU180" s="48">
        <v>1324</v>
      </c>
      <c r="AW180" s="48">
        <v>1182.5968</v>
      </c>
      <c r="AX180" s="49">
        <v>19.413167311024882</v>
      </c>
      <c r="BB180" s="80" t="s">
        <v>722</v>
      </c>
      <c r="BC180" s="270" t="s">
        <v>1126</v>
      </c>
      <c r="BD180" s="72">
        <v>64.28</v>
      </c>
      <c r="BE180" s="72"/>
      <c r="BF180" s="72">
        <v>0.63</v>
      </c>
      <c r="BG180" s="72"/>
      <c r="BH180" s="72">
        <v>15.49</v>
      </c>
      <c r="BI180" s="72"/>
      <c r="BJ180" s="72">
        <v>0.9</v>
      </c>
      <c r="BL180" s="72">
        <v>0.04</v>
      </c>
      <c r="BN180" s="72">
        <v>2.25</v>
      </c>
      <c r="BO180" s="72"/>
      <c r="BP180" s="72">
        <v>0.05</v>
      </c>
      <c r="BQ180" s="72"/>
      <c r="BR180" s="72">
        <v>2.12</v>
      </c>
      <c r="BX180" s="72">
        <v>3.38</v>
      </c>
      <c r="BY180" s="72"/>
      <c r="BZ180" s="72">
        <v>4.34</v>
      </c>
      <c r="CA180" s="72"/>
      <c r="CB180" s="72">
        <v>2.27</v>
      </c>
      <c r="CF180" s="72"/>
      <c r="CG180" s="72"/>
      <c r="CH180" s="72"/>
      <c r="CI180" s="72"/>
      <c r="CJ180" s="72"/>
      <c r="CK180" s="72"/>
      <c r="CL180" s="72"/>
      <c r="CM180" s="72"/>
      <c r="CN180" s="72"/>
      <c r="CO180" s="72"/>
      <c r="CP180" s="72"/>
      <c r="CQ180" s="72"/>
      <c r="CR180" s="72"/>
      <c r="CS180" s="72"/>
      <c r="CT180" s="72"/>
      <c r="CU180" s="72"/>
      <c r="CV180" s="72"/>
      <c r="CW180" s="72"/>
      <c r="CX180" s="72"/>
      <c r="CY180" s="72"/>
      <c r="CZ180" s="72"/>
      <c r="DA180" s="72"/>
      <c r="DB180" s="72"/>
      <c r="DC180" s="72"/>
      <c r="DD180" s="72"/>
      <c r="DE180" s="72"/>
      <c r="DF180" s="72"/>
      <c r="DG180" s="72"/>
      <c r="DH180" s="78">
        <v>100.17</v>
      </c>
      <c r="DJ180" s="77">
        <f t="shared" si="221"/>
        <v>0</v>
      </c>
      <c r="DO180" s="358">
        <v>4.42</v>
      </c>
      <c r="DP180" s="72"/>
      <c r="DU180" s="52"/>
      <c r="DX180" s="75">
        <f t="shared" si="222"/>
        <v>64.170909453928331</v>
      </c>
      <c r="DY180" s="51">
        <f t="shared" si="223"/>
        <v>0</v>
      </c>
      <c r="DZ180" s="75">
        <f t="shared" si="224"/>
        <v>0.62893081761006298</v>
      </c>
      <c r="EA180" s="51">
        <f t="shared" si="225"/>
        <v>0</v>
      </c>
      <c r="EB180" s="75">
        <f t="shared" si="226"/>
        <v>15.463711690126786</v>
      </c>
      <c r="EC180" s="51">
        <f t="shared" si="227"/>
        <v>0</v>
      </c>
      <c r="ED180" s="75">
        <f t="shared" si="228"/>
        <v>2.2461814914645104</v>
      </c>
      <c r="EE180" s="51">
        <f t="shared" si="229"/>
        <v>0</v>
      </c>
      <c r="EF180" s="75">
        <f t="shared" si="230"/>
        <v>4.9915144254766897E-2</v>
      </c>
      <c r="EG180" s="51">
        <f t="shared" si="231"/>
        <v>0</v>
      </c>
      <c r="EH180" s="75">
        <f t="shared" si="232"/>
        <v>2.1164021164021167</v>
      </c>
      <c r="EI180" s="51">
        <f t="shared" si="233"/>
        <v>0</v>
      </c>
      <c r="EJ180" s="75">
        <f t="shared" si="234"/>
        <v>3.3742637516222418</v>
      </c>
      <c r="EK180" s="51">
        <f t="shared" si="235"/>
        <v>0</v>
      </c>
      <c r="EL180" s="75">
        <f t="shared" si="236"/>
        <v>4.332634521313766</v>
      </c>
      <c r="EM180" s="51">
        <f t="shared" si="237"/>
        <v>0</v>
      </c>
      <c r="EN180" s="75">
        <f t="shared" si="238"/>
        <v>2.2661475491664174</v>
      </c>
      <c r="EO180" s="51">
        <f t="shared" si="239"/>
        <v>0</v>
      </c>
      <c r="EP180" s="75">
        <f t="shared" si="240"/>
        <v>0</v>
      </c>
      <c r="EQ180" s="51" t="e">
        <f t="shared" si="241"/>
        <v>#DIV/0!</v>
      </c>
      <c r="ER180" s="51">
        <f t="shared" si="242"/>
        <v>100</v>
      </c>
      <c r="ES180" s="51">
        <f t="shared" si="243"/>
        <v>0</v>
      </c>
    </row>
    <row r="181" spans="1:149" x14ac:dyDescent="0.45">
      <c r="A181" s="78" t="s">
        <v>1138</v>
      </c>
      <c r="B181" s="174" t="s">
        <v>1398</v>
      </c>
      <c r="C181" s="51" t="s">
        <v>3444</v>
      </c>
      <c r="D181" s="77" t="s">
        <v>3595</v>
      </c>
      <c r="E181" s="51" t="s">
        <v>637</v>
      </c>
      <c r="F181" s="78" t="s">
        <v>1172</v>
      </c>
      <c r="G181" s="72" t="s">
        <v>3365</v>
      </c>
      <c r="H181" s="78" t="s">
        <v>1132</v>
      </c>
      <c r="I181" s="78">
        <v>48</v>
      </c>
      <c r="J181" s="300">
        <v>100</v>
      </c>
      <c r="K181" s="78">
        <v>5</v>
      </c>
      <c r="L181" s="300">
        <v>1100</v>
      </c>
      <c r="M181" s="78">
        <v>5</v>
      </c>
      <c r="N181" s="51" t="s">
        <v>722</v>
      </c>
      <c r="O181" s="51" t="s">
        <v>3607</v>
      </c>
      <c r="P181" s="72" t="s">
        <v>1400</v>
      </c>
      <c r="R181" s="122">
        <v>0.57999999999999996</v>
      </c>
      <c r="S181" s="143">
        <v>-8.76</v>
      </c>
      <c r="AA181" s="195"/>
      <c r="AB181" s="195"/>
      <c r="AC181" s="195"/>
      <c r="AD181" s="72"/>
      <c r="AE181" s="316">
        <v>1</v>
      </c>
      <c r="AF181" s="195"/>
      <c r="AG181" s="195">
        <v>0</v>
      </c>
      <c r="AH181" s="72"/>
      <c r="AR181" s="53">
        <v>0.96940000000000004</v>
      </c>
      <c r="AS181" s="53">
        <v>1.254</v>
      </c>
      <c r="AU181" s="48">
        <v>1000</v>
      </c>
      <c r="AW181" s="48">
        <v>969.40000000000009</v>
      </c>
      <c r="AX181" s="49">
        <v>20.785890324593378</v>
      </c>
      <c r="BB181" s="80" t="s">
        <v>722</v>
      </c>
      <c r="BC181" s="270" t="s">
        <v>1126</v>
      </c>
      <c r="BD181" s="72">
        <v>58.58</v>
      </c>
      <c r="BE181" s="72"/>
      <c r="BF181" s="72">
        <v>0.86</v>
      </c>
      <c r="BG181" s="72"/>
      <c r="BH181" s="72">
        <v>15.4</v>
      </c>
      <c r="BI181" s="72"/>
      <c r="BJ181" s="72">
        <v>0.96</v>
      </c>
      <c r="BL181" s="72">
        <v>0.01</v>
      </c>
      <c r="BN181" s="72">
        <v>3.29</v>
      </c>
      <c r="BO181" s="72"/>
      <c r="BP181" s="72">
        <v>0.04</v>
      </c>
      <c r="BQ181" s="72"/>
      <c r="BR181" s="72">
        <v>4.8600000000000003</v>
      </c>
      <c r="BX181" s="72">
        <v>5.01</v>
      </c>
      <c r="BY181" s="72"/>
      <c r="BZ181" s="72">
        <v>4.08</v>
      </c>
      <c r="CA181" s="72"/>
      <c r="CB181" s="72">
        <v>1.63</v>
      </c>
      <c r="CF181" s="72"/>
      <c r="CG181" s="72"/>
      <c r="CH181" s="72"/>
      <c r="CI181" s="72"/>
      <c r="CJ181" s="72"/>
      <c r="CK181" s="72"/>
      <c r="CL181" s="72"/>
      <c r="CM181" s="72"/>
      <c r="CN181" s="72"/>
      <c r="CO181" s="72"/>
      <c r="CP181" s="72"/>
      <c r="CQ181" s="72"/>
      <c r="CR181" s="72"/>
      <c r="CS181" s="72"/>
      <c r="CT181" s="72"/>
      <c r="CU181" s="72"/>
      <c r="CV181" s="72"/>
      <c r="CW181" s="72"/>
      <c r="CX181" s="72"/>
      <c r="CY181" s="72"/>
      <c r="CZ181" s="72"/>
      <c r="DA181" s="72"/>
      <c r="DB181" s="72"/>
      <c r="DC181" s="72"/>
      <c r="DD181" s="72"/>
      <c r="DE181" s="72"/>
      <c r="DF181" s="72"/>
      <c r="DG181" s="72"/>
      <c r="DH181" s="78">
        <v>98.17</v>
      </c>
      <c r="DJ181" s="77">
        <f t="shared" si="221"/>
        <v>1.8299999999999983</v>
      </c>
      <c r="DO181" s="358">
        <v>3.45</v>
      </c>
      <c r="DP181" s="72"/>
      <c r="DU181" s="52"/>
      <c r="DX181" s="75">
        <f t="shared" si="222"/>
        <v>59.671997555261278</v>
      </c>
      <c r="DY181" s="51">
        <f t="shared" si="223"/>
        <v>0</v>
      </c>
      <c r="DZ181" s="75">
        <f t="shared" si="224"/>
        <v>0.87603137414688803</v>
      </c>
      <c r="EA181" s="51">
        <f t="shared" si="225"/>
        <v>0</v>
      </c>
      <c r="EB181" s="75">
        <f t="shared" si="226"/>
        <v>15.687073444025671</v>
      </c>
      <c r="EC181" s="51">
        <f t="shared" si="227"/>
        <v>0</v>
      </c>
      <c r="ED181" s="75">
        <f t="shared" si="228"/>
        <v>3.3513293266782109</v>
      </c>
      <c r="EE181" s="51">
        <f t="shared" si="229"/>
        <v>0</v>
      </c>
      <c r="EF181" s="75">
        <f t="shared" si="230"/>
        <v>4.0745645309157585E-2</v>
      </c>
      <c r="EG181" s="51">
        <f t="shared" si="231"/>
        <v>0</v>
      </c>
      <c r="EH181" s="75">
        <f t="shared" si="232"/>
        <v>4.950595905062646</v>
      </c>
      <c r="EI181" s="51">
        <f t="shared" si="233"/>
        <v>0</v>
      </c>
      <c r="EJ181" s="75">
        <f t="shared" si="234"/>
        <v>5.1033920749719872</v>
      </c>
      <c r="EK181" s="51">
        <f t="shared" si="235"/>
        <v>0</v>
      </c>
      <c r="EL181" s="75">
        <f t="shared" si="236"/>
        <v>4.1560558215340739</v>
      </c>
      <c r="EM181" s="51">
        <f t="shared" si="237"/>
        <v>0</v>
      </c>
      <c r="EN181" s="75">
        <f t="shared" si="238"/>
        <v>1.6603850463481715</v>
      </c>
      <c r="EO181" s="51">
        <f t="shared" si="239"/>
        <v>0</v>
      </c>
      <c r="EP181" s="75">
        <f t="shared" si="240"/>
        <v>0</v>
      </c>
      <c r="EQ181" s="51" t="e">
        <f t="shared" si="241"/>
        <v>#DIV/0!</v>
      </c>
      <c r="ER181" s="51">
        <f t="shared" si="242"/>
        <v>100</v>
      </c>
      <c r="ES181" s="51">
        <f t="shared" si="243"/>
        <v>0</v>
      </c>
    </row>
    <row r="182" spans="1:149" x14ac:dyDescent="0.45">
      <c r="A182" s="78" t="s">
        <v>1138</v>
      </c>
      <c r="B182" s="174" t="s">
        <v>1398</v>
      </c>
      <c r="C182" s="51" t="s">
        <v>3444</v>
      </c>
      <c r="D182" s="77" t="s">
        <v>3595</v>
      </c>
      <c r="E182" s="51" t="s">
        <v>637</v>
      </c>
      <c r="F182" s="78" t="s">
        <v>1173</v>
      </c>
      <c r="G182" s="72" t="s">
        <v>3365</v>
      </c>
      <c r="H182" s="78" t="s">
        <v>1132</v>
      </c>
      <c r="I182" s="78">
        <v>47</v>
      </c>
      <c r="J182" s="300">
        <v>98</v>
      </c>
      <c r="K182" s="78">
        <v>5</v>
      </c>
      <c r="L182" s="300">
        <v>1071</v>
      </c>
      <c r="M182" s="78">
        <v>5</v>
      </c>
      <c r="N182" s="51" t="s">
        <v>722</v>
      </c>
      <c r="O182" s="51" t="s">
        <v>3607</v>
      </c>
      <c r="P182" s="72" t="s">
        <v>1400</v>
      </c>
      <c r="R182" s="122">
        <v>0.57999999999999996</v>
      </c>
      <c r="S182" s="143">
        <v>-9.15</v>
      </c>
      <c r="AA182" s="195"/>
      <c r="AB182" s="195"/>
      <c r="AC182" s="195"/>
      <c r="AD182" s="72"/>
      <c r="AE182" s="316">
        <v>1</v>
      </c>
      <c r="AF182" s="195"/>
      <c r="AG182" s="195">
        <v>0</v>
      </c>
      <c r="AH182" s="72"/>
      <c r="AR182" s="53">
        <v>0.96220000000000006</v>
      </c>
      <c r="AS182" s="53">
        <v>1.2509999999999999</v>
      </c>
      <c r="AU182" s="48">
        <v>980</v>
      </c>
      <c r="AW182" s="48">
        <v>942.95600000000002</v>
      </c>
      <c r="AX182" s="49">
        <v>20.565338181667073</v>
      </c>
      <c r="BB182" s="80" t="s">
        <v>722</v>
      </c>
      <c r="BC182" s="270" t="s">
        <v>1126</v>
      </c>
      <c r="BD182" s="72">
        <v>59.64</v>
      </c>
      <c r="BE182" s="72"/>
      <c r="BF182" s="72">
        <v>0.66</v>
      </c>
      <c r="BG182" s="72"/>
      <c r="BH182" s="72">
        <v>16.600000000000001</v>
      </c>
      <c r="BI182" s="72"/>
      <c r="BJ182" s="72">
        <v>0.92</v>
      </c>
      <c r="BL182" s="72">
        <v>0.03</v>
      </c>
      <c r="BN182" s="72">
        <v>3.09</v>
      </c>
      <c r="BO182" s="72"/>
      <c r="BP182" s="72">
        <v>0.05</v>
      </c>
      <c r="BQ182" s="72"/>
      <c r="BR182" s="72">
        <v>3.43</v>
      </c>
      <c r="BX182" s="72">
        <v>5.16</v>
      </c>
      <c r="BY182" s="72"/>
      <c r="BZ182" s="72">
        <v>4.3</v>
      </c>
      <c r="CA182" s="72"/>
      <c r="CB182" s="72">
        <v>1.83</v>
      </c>
      <c r="CF182" s="72"/>
      <c r="CG182" s="72"/>
      <c r="CH182" s="72"/>
      <c r="CI182" s="72"/>
      <c r="CJ182" s="72"/>
      <c r="CK182" s="72"/>
      <c r="CL182" s="72"/>
      <c r="CM182" s="72"/>
      <c r="CN182" s="72"/>
      <c r="CO182" s="72"/>
      <c r="CP182" s="72"/>
      <c r="CQ182" s="72"/>
      <c r="CR182" s="72"/>
      <c r="CS182" s="72"/>
      <c r="CT182" s="72"/>
      <c r="CU182" s="72"/>
      <c r="CV182" s="72"/>
      <c r="CW182" s="72"/>
      <c r="CX182" s="72"/>
      <c r="CY182" s="72"/>
      <c r="CZ182" s="72"/>
      <c r="DA182" s="72"/>
      <c r="DB182" s="72"/>
      <c r="DC182" s="72"/>
      <c r="DD182" s="72"/>
      <c r="DE182" s="72"/>
      <c r="DF182" s="72"/>
      <c r="DG182" s="72"/>
      <c r="DH182" s="78">
        <v>99.13</v>
      </c>
      <c r="DJ182" s="77">
        <f t="shared" si="221"/>
        <v>0.87000000000000455</v>
      </c>
      <c r="DO182" s="358">
        <v>3.42</v>
      </c>
      <c r="DP182" s="72"/>
      <c r="DU182" s="52"/>
      <c r="DX182" s="75">
        <f t="shared" si="222"/>
        <v>60.163421769393736</v>
      </c>
      <c r="DY182" s="51">
        <f t="shared" si="223"/>
        <v>0</v>
      </c>
      <c r="DZ182" s="75">
        <f t="shared" si="224"/>
        <v>0.66579239382628885</v>
      </c>
      <c r="EA182" s="51">
        <f t="shared" si="225"/>
        <v>0</v>
      </c>
      <c r="EB182" s="75">
        <f t="shared" si="226"/>
        <v>16.745687481085444</v>
      </c>
      <c r="EC182" s="51">
        <f t="shared" si="227"/>
        <v>0</v>
      </c>
      <c r="ED182" s="75">
        <f t="shared" si="228"/>
        <v>3.1171189347321699</v>
      </c>
      <c r="EE182" s="51">
        <f t="shared" si="229"/>
        <v>0</v>
      </c>
      <c r="EF182" s="75">
        <f t="shared" si="230"/>
        <v>5.0438817714112787E-2</v>
      </c>
      <c r="EG182" s="51">
        <f t="shared" si="231"/>
        <v>0</v>
      </c>
      <c r="EH182" s="75">
        <f t="shared" si="232"/>
        <v>3.460102895188137</v>
      </c>
      <c r="EI182" s="51">
        <f t="shared" si="233"/>
        <v>0</v>
      </c>
      <c r="EJ182" s="75">
        <f t="shared" si="234"/>
        <v>5.2052859880964393</v>
      </c>
      <c r="EK182" s="51">
        <f t="shared" si="235"/>
        <v>0</v>
      </c>
      <c r="EL182" s="75">
        <f t="shared" si="236"/>
        <v>4.3377383234136992</v>
      </c>
      <c r="EM182" s="51">
        <f t="shared" si="237"/>
        <v>0</v>
      </c>
      <c r="EN182" s="75">
        <f t="shared" si="238"/>
        <v>1.846060728336528</v>
      </c>
      <c r="EO182" s="51">
        <f t="shared" si="239"/>
        <v>0</v>
      </c>
      <c r="EP182" s="75">
        <f t="shared" si="240"/>
        <v>0</v>
      </c>
      <c r="EQ182" s="51" t="e">
        <f t="shared" si="241"/>
        <v>#DIV/0!</v>
      </c>
      <c r="ER182" s="51">
        <f t="shared" si="242"/>
        <v>100</v>
      </c>
      <c r="ES182" s="51">
        <f t="shared" si="243"/>
        <v>0</v>
      </c>
    </row>
    <row r="183" spans="1:149" x14ac:dyDescent="0.45">
      <c r="A183" s="78" t="s">
        <v>1138</v>
      </c>
      <c r="B183" s="174" t="s">
        <v>1398</v>
      </c>
      <c r="C183" s="51" t="s">
        <v>3444</v>
      </c>
      <c r="D183" s="77" t="s">
        <v>3595</v>
      </c>
      <c r="E183" s="51" t="s">
        <v>637</v>
      </c>
      <c r="F183" s="78" t="s">
        <v>1174</v>
      </c>
      <c r="G183" s="72" t="s">
        <v>3365</v>
      </c>
      <c r="H183" s="78" t="s">
        <v>1132</v>
      </c>
      <c r="I183" s="78">
        <v>47</v>
      </c>
      <c r="J183" s="300">
        <v>124.1</v>
      </c>
      <c r="K183" s="78">
        <v>5</v>
      </c>
      <c r="L183" s="300">
        <v>1050</v>
      </c>
      <c r="M183" s="78">
        <v>5</v>
      </c>
      <c r="N183" s="51" t="s">
        <v>722</v>
      </c>
      <c r="O183" s="51" t="s">
        <v>3532</v>
      </c>
      <c r="P183" s="72" t="s">
        <v>1400</v>
      </c>
      <c r="R183" s="122">
        <v>0.55000000000000004</v>
      </c>
      <c r="S183" s="143">
        <v>-8.89</v>
      </c>
      <c r="AA183" s="195"/>
      <c r="AB183" s="195"/>
      <c r="AC183" s="195"/>
      <c r="AD183" s="72"/>
      <c r="AE183" s="316">
        <v>1</v>
      </c>
      <c r="AF183" s="195"/>
      <c r="AG183" s="195">
        <v>0</v>
      </c>
      <c r="AH183" s="72"/>
      <c r="AR183" s="53">
        <v>0.95099999999999996</v>
      </c>
      <c r="AS183" s="53">
        <v>1.339</v>
      </c>
      <c r="AU183" s="48">
        <v>1241</v>
      </c>
      <c r="AW183" s="48">
        <v>1180.191</v>
      </c>
      <c r="AX183" s="49">
        <v>20.785086155131985</v>
      </c>
      <c r="BB183" s="80" t="s">
        <v>722</v>
      </c>
      <c r="BC183" s="270" t="s">
        <v>1126</v>
      </c>
      <c r="BD183" s="72">
        <v>60.79</v>
      </c>
      <c r="BE183" s="72"/>
      <c r="BF183" s="72">
        <v>0.67</v>
      </c>
      <c r="BG183" s="72"/>
      <c r="BH183" s="72">
        <v>16.350000000000001</v>
      </c>
      <c r="BI183" s="72"/>
      <c r="BJ183" s="72">
        <v>1.1000000000000001</v>
      </c>
      <c r="BL183" s="72">
        <v>0.05</v>
      </c>
      <c r="BN183" s="72">
        <v>2.95</v>
      </c>
      <c r="BO183" s="72"/>
      <c r="BP183" s="72">
        <v>0.09</v>
      </c>
      <c r="BQ183" s="72"/>
      <c r="BR183" s="72">
        <v>3.51</v>
      </c>
      <c r="BX183" s="72">
        <v>5.05</v>
      </c>
      <c r="BY183" s="72"/>
      <c r="BZ183" s="72">
        <v>4.05</v>
      </c>
      <c r="CA183" s="72"/>
      <c r="CB183" s="72">
        <v>1.72</v>
      </c>
      <c r="CF183" s="72"/>
      <c r="CG183" s="72"/>
      <c r="CH183" s="72"/>
      <c r="CI183" s="72"/>
      <c r="CJ183" s="72"/>
      <c r="CK183" s="72"/>
      <c r="CL183" s="72"/>
      <c r="CM183" s="72"/>
      <c r="CN183" s="72"/>
      <c r="CO183" s="72"/>
      <c r="CP183" s="72"/>
      <c r="CQ183" s="72"/>
      <c r="CR183" s="72"/>
      <c r="CS183" s="72"/>
      <c r="CT183" s="72"/>
      <c r="CU183" s="72"/>
      <c r="CV183" s="72"/>
      <c r="CW183" s="72"/>
      <c r="CX183" s="72"/>
      <c r="CY183" s="72"/>
      <c r="CZ183" s="72"/>
      <c r="DA183" s="72"/>
      <c r="DB183" s="72"/>
      <c r="DC183" s="72"/>
      <c r="DD183" s="72"/>
      <c r="DE183" s="72"/>
      <c r="DF183" s="72"/>
      <c r="DG183" s="72"/>
      <c r="DH183" s="78">
        <v>100.29</v>
      </c>
      <c r="DJ183" s="77">
        <f t="shared" si="221"/>
        <v>0</v>
      </c>
      <c r="DO183" s="358">
        <v>3.96</v>
      </c>
      <c r="DP183" s="72"/>
      <c r="DU183" s="52"/>
      <c r="DX183" s="75">
        <f t="shared" si="222"/>
        <v>60.614218765579821</v>
      </c>
      <c r="DY183" s="51">
        <f t="shared" si="223"/>
        <v>0</v>
      </c>
      <c r="DZ183" s="75">
        <f t="shared" si="224"/>
        <v>0.66806261840662073</v>
      </c>
      <c r="EA183" s="51">
        <f t="shared" si="225"/>
        <v>0</v>
      </c>
      <c r="EB183" s="75">
        <f t="shared" si="226"/>
        <v>16.302722105892911</v>
      </c>
      <c r="EC183" s="51">
        <f t="shared" si="227"/>
        <v>0</v>
      </c>
      <c r="ED183" s="75">
        <f t="shared" si="228"/>
        <v>2.9414697377604946</v>
      </c>
      <c r="EE183" s="51">
        <f t="shared" si="229"/>
        <v>0</v>
      </c>
      <c r="EF183" s="75">
        <f t="shared" si="230"/>
        <v>8.9739754711337119E-2</v>
      </c>
      <c r="EG183" s="51">
        <f t="shared" si="231"/>
        <v>0</v>
      </c>
      <c r="EH183" s="75">
        <f t="shared" si="232"/>
        <v>3.4998504337421474</v>
      </c>
      <c r="EI183" s="51">
        <f t="shared" si="233"/>
        <v>0</v>
      </c>
      <c r="EJ183" s="75">
        <f t="shared" si="234"/>
        <v>5.0353973476916929</v>
      </c>
      <c r="EK183" s="51">
        <f t="shared" si="235"/>
        <v>0</v>
      </c>
      <c r="EL183" s="75">
        <f t="shared" si="236"/>
        <v>4.0382889620101698</v>
      </c>
      <c r="EM183" s="51">
        <f t="shared" si="237"/>
        <v>0</v>
      </c>
      <c r="EN183" s="75">
        <f t="shared" si="238"/>
        <v>1.7150264233722203</v>
      </c>
      <c r="EO183" s="51">
        <f t="shared" si="239"/>
        <v>0</v>
      </c>
      <c r="EP183" s="75">
        <f t="shared" si="240"/>
        <v>0</v>
      </c>
      <c r="EQ183" s="51" t="e">
        <f t="shared" si="241"/>
        <v>#DIV/0!</v>
      </c>
      <c r="ER183" s="51">
        <f t="shared" si="242"/>
        <v>100</v>
      </c>
      <c r="ES183" s="51">
        <f t="shared" si="243"/>
        <v>0</v>
      </c>
    </row>
    <row r="184" spans="1:149" x14ac:dyDescent="0.45">
      <c r="A184" s="78" t="s">
        <v>1138</v>
      </c>
      <c r="B184" s="174" t="s">
        <v>1398</v>
      </c>
      <c r="C184" s="51" t="s">
        <v>3444</v>
      </c>
      <c r="D184" s="77" t="s">
        <v>3595</v>
      </c>
      <c r="E184" s="51" t="s">
        <v>637</v>
      </c>
      <c r="F184" s="78" t="s">
        <v>1175</v>
      </c>
      <c r="G184" s="72" t="s">
        <v>3365</v>
      </c>
      <c r="H184" s="78" t="s">
        <v>1132</v>
      </c>
      <c r="I184" s="78">
        <v>46</v>
      </c>
      <c r="J184" s="300">
        <v>109.8</v>
      </c>
      <c r="K184" s="78">
        <v>5</v>
      </c>
      <c r="L184" s="300">
        <v>1000</v>
      </c>
      <c r="M184" s="78">
        <v>5</v>
      </c>
      <c r="N184" s="51" t="s">
        <v>722</v>
      </c>
      <c r="O184" s="51" t="s">
        <v>3608</v>
      </c>
      <c r="P184" s="72" t="s">
        <v>1402</v>
      </c>
      <c r="R184" s="122">
        <v>0.28000000000000003</v>
      </c>
      <c r="S184" s="143">
        <v>-9.9</v>
      </c>
      <c r="AA184" s="195"/>
      <c r="AB184" s="195"/>
      <c r="AC184" s="195"/>
      <c r="AD184" s="72"/>
      <c r="AE184" s="316">
        <v>1</v>
      </c>
      <c r="AF184" s="195"/>
      <c r="AG184" s="195">
        <v>0</v>
      </c>
      <c r="AH184" s="72"/>
      <c r="AR184" s="53">
        <v>0.93620000000000003</v>
      </c>
      <c r="AS184" s="53">
        <v>1.2969999999999999</v>
      </c>
      <c r="AU184" s="48">
        <v>1098</v>
      </c>
      <c r="AW184" s="48">
        <v>1027.9476</v>
      </c>
      <c r="AX184" s="49">
        <v>20.140593188113531</v>
      </c>
      <c r="BB184" s="80" t="s">
        <v>722</v>
      </c>
      <c r="BC184" s="270" t="s">
        <v>1126</v>
      </c>
      <c r="BD184" s="72">
        <v>61.74</v>
      </c>
      <c r="BE184" s="72"/>
      <c r="BF184" s="72">
        <v>0.54</v>
      </c>
      <c r="BG184" s="72"/>
      <c r="BH184" s="72">
        <v>17.07</v>
      </c>
      <c r="BI184" s="72"/>
      <c r="BJ184" s="72">
        <v>0.9</v>
      </c>
      <c r="BL184" s="72">
        <v>0.06</v>
      </c>
      <c r="BN184" s="72">
        <v>2.69</v>
      </c>
      <c r="BO184" s="72"/>
      <c r="BP184" s="72">
        <v>0.03</v>
      </c>
      <c r="BQ184" s="72"/>
      <c r="BR184" s="72">
        <v>2.41</v>
      </c>
      <c r="BX184" s="72">
        <v>5.26</v>
      </c>
      <c r="BY184" s="72"/>
      <c r="BZ184" s="72">
        <v>4.17</v>
      </c>
      <c r="CA184" s="72"/>
      <c r="CB184" s="72">
        <v>1.59</v>
      </c>
      <c r="CF184" s="72"/>
      <c r="CG184" s="72"/>
      <c r="CH184" s="72"/>
      <c r="CI184" s="72"/>
      <c r="CJ184" s="72"/>
      <c r="CK184" s="72"/>
      <c r="CL184" s="72"/>
      <c r="CM184" s="72"/>
      <c r="CN184" s="72"/>
      <c r="CO184" s="72"/>
      <c r="CP184" s="72"/>
      <c r="CQ184" s="72"/>
      <c r="CR184" s="72"/>
      <c r="CS184" s="72"/>
      <c r="CT184" s="72"/>
      <c r="CU184" s="72"/>
      <c r="CV184" s="72"/>
      <c r="CW184" s="72"/>
      <c r="CX184" s="72"/>
      <c r="CY184" s="72"/>
      <c r="CZ184" s="72"/>
      <c r="DA184" s="72"/>
      <c r="DB184" s="72"/>
      <c r="DC184" s="72"/>
      <c r="DD184" s="72"/>
      <c r="DE184" s="72"/>
      <c r="DF184" s="72"/>
      <c r="DG184" s="72"/>
      <c r="DH184" s="78">
        <v>100.22</v>
      </c>
      <c r="DJ184" s="77">
        <f t="shared" si="221"/>
        <v>0</v>
      </c>
      <c r="DO184" s="358">
        <v>3.76</v>
      </c>
      <c r="DP184" s="72"/>
      <c r="DU184" s="52"/>
      <c r="DX184" s="75">
        <f t="shared" si="222"/>
        <v>61.604470165635604</v>
      </c>
      <c r="DY184" s="51">
        <f t="shared" si="223"/>
        <v>0</v>
      </c>
      <c r="DZ184" s="75">
        <f t="shared" si="224"/>
        <v>0.53881460786270208</v>
      </c>
      <c r="EA184" s="51">
        <f t="shared" si="225"/>
        <v>0</v>
      </c>
      <c r="EB184" s="75">
        <f t="shared" si="226"/>
        <v>17.032528437437637</v>
      </c>
      <c r="EC184" s="51">
        <f t="shared" si="227"/>
        <v>0</v>
      </c>
      <c r="ED184" s="75">
        <f t="shared" si="228"/>
        <v>2.6840949910197565</v>
      </c>
      <c r="EE184" s="51">
        <f t="shared" si="229"/>
        <v>0</v>
      </c>
      <c r="EF184" s="75">
        <f t="shared" si="230"/>
        <v>2.9934144881261223E-2</v>
      </c>
      <c r="EG184" s="51">
        <f t="shared" si="231"/>
        <v>0</v>
      </c>
      <c r="EH184" s="75">
        <f t="shared" si="232"/>
        <v>2.4047096387946518</v>
      </c>
      <c r="EI184" s="51">
        <f t="shared" si="233"/>
        <v>0</v>
      </c>
      <c r="EJ184" s="75">
        <f t="shared" si="234"/>
        <v>5.2484534025144676</v>
      </c>
      <c r="EK184" s="51">
        <f t="shared" si="235"/>
        <v>0</v>
      </c>
      <c r="EL184" s="75">
        <f t="shared" si="236"/>
        <v>4.1608461384953106</v>
      </c>
      <c r="EM184" s="51">
        <f t="shared" si="237"/>
        <v>0</v>
      </c>
      <c r="EN184" s="75">
        <f t="shared" si="238"/>
        <v>1.5865096787068451</v>
      </c>
      <c r="EO184" s="51">
        <f t="shared" si="239"/>
        <v>0</v>
      </c>
      <c r="EP184" s="75">
        <f t="shared" si="240"/>
        <v>0</v>
      </c>
      <c r="EQ184" s="51" t="e">
        <f t="shared" si="241"/>
        <v>#DIV/0!</v>
      </c>
      <c r="ER184" s="51">
        <f t="shared" si="242"/>
        <v>100</v>
      </c>
      <c r="ES184" s="51">
        <f t="shared" si="243"/>
        <v>0</v>
      </c>
    </row>
    <row r="185" spans="1:149" x14ac:dyDescent="0.45">
      <c r="A185" s="78" t="s">
        <v>1138</v>
      </c>
      <c r="B185" s="174" t="s">
        <v>1398</v>
      </c>
      <c r="C185" s="51" t="s">
        <v>3444</v>
      </c>
      <c r="D185" s="77" t="s">
        <v>3595</v>
      </c>
      <c r="E185" s="51" t="s">
        <v>637</v>
      </c>
      <c r="F185" s="78" t="s">
        <v>1176</v>
      </c>
      <c r="G185" s="72" t="s">
        <v>3365</v>
      </c>
      <c r="H185" s="78" t="s">
        <v>1132</v>
      </c>
      <c r="I185" s="78">
        <v>47</v>
      </c>
      <c r="J185" s="300">
        <v>106.9</v>
      </c>
      <c r="K185" s="78">
        <v>5</v>
      </c>
      <c r="L185" s="300">
        <v>950</v>
      </c>
      <c r="M185" s="78">
        <v>5</v>
      </c>
      <c r="N185" s="51" t="s">
        <v>722</v>
      </c>
      <c r="O185" s="51" t="s">
        <v>3599</v>
      </c>
      <c r="P185" s="72" t="s">
        <v>1407</v>
      </c>
      <c r="R185" s="122">
        <v>0.38</v>
      </c>
      <c r="S185" s="143">
        <v>-10.6</v>
      </c>
      <c r="AA185" s="195"/>
      <c r="AB185" s="195"/>
      <c r="AC185" s="195"/>
      <c r="AD185" s="72"/>
      <c r="AE185" s="316">
        <v>1</v>
      </c>
      <c r="AF185" s="195"/>
      <c r="AG185" s="195">
        <v>0</v>
      </c>
      <c r="AH185" s="72"/>
      <c r="AR185" s="53">
        <v>0.91710000000000003</v>
      </c>
      <c r="AS185" s="53">
        <v>1.2929999999999999</v>
      </c>
      <c r="AU185" s="48">
        <v>1069</v>
      </c>
      <c r="AW185" s="48">
        <v>980.37990000000002</v>
      </c>
      <c r="AX185" s="49">
        <v>19.615864864434002</v>
      </c>
      <c r="BB185" s="80" t="s">
        <v>722</v>
      </c>
      <c r="BC185" s="270" t="s">
        <v>1126</v>
      </c>
      <c r="BD185" s="72">
        <v>62.87</v>
      </c>
      <c r="BE185" s="72"/>
      <c r="BF185" s="72">
        <v>0.9</v>
      </c>
      <c r="BG185" s="72"/>
      <c r="BH185" s="72">
        <v>17.010000000000002</v>
      </c>
      <c r="BI185" s="72"/>
      <c r="BJ185" s="72">
        <v>0.94</v>
      </c>
      <c r="BL185" s="72">
        <v>0.06</v>
      </c>
      <c r="BN185" s="72">
        <v>2.64</v>
      </c>
      <c r="BO185" s="72"/>
      <c r="BP185" s="72">
        <v>0.04</v>
      </c>
      <c r="BQ185" s="72"/>
      <c r="BR185" s="72">
        <v>1.93</v>
      </c>
      <c r="BX185" s="72">
        <v>4.49</v>
      </c>
      <c r="BY185" s="72"/>
      <c r="BZ185" s="72">
        <v>4.3600000000000003</v>
      </c>
      <c r="CA185" s="72"/>
      <c r="CB185" s="72">
        <v>2.06</v>
      </c>
      <c r="CF185" s="72"/>
      <c r="CG185" s="72"/>
      <c r="CH185" s="72"/>
      <c r="CI185" s="72"/>
      <c r="CJ185" s="72"/>
      <c r="CK185" s="72"/>
      <c r="CL185" s="72"/>
      <c r="CM185" s="72"/>
      <c r="CN185" s="72"/>
      <c r="CO185" s="72"/>
      <c r="CP185" s="72"/>
      <c r="CQ185" s="72"/>
      <c r="CR185" s="72"/>
      <c r="CS185" s="72"/>
      <c r="CT185" s="72"/>
      <c r="CU185" s="72"/>
      <c r="CV185" s="72"/>
      <c r="CW185" s="72"/>
      <c r="CX185" s="72"/>
      <c r="CY185" s="72"/>
      <c r="CZ185" s="72"/>
      <c r="DA185" s="72"/>
      <c r="DB185" s="72"/>
      <c r="DC185" s="72"/>
      <c r="DD185" s="72"/>
      <c r="DE185" s="72"/>
      <c r="DF185" s="72"/>
      <c r="DG185" s="72"/>
      <c r="DH185" s="78">
        <v>101.11</v>
      </c>
      <c r="DJ185" s="77">
        <f t="shared" si="221"/>
        <v>0</v>
      </c>
      <c r="DO185" s="358">
        <v>3.81</v>
      </c>
      <c r="DP185" s="72"/>
      <c r="DU185" s="52"/>
      <c r="DX185" s="75">
        <f t="shared" si="222"/>
        <v>62.179804173672238</v>
      </c>
      <c r="DY185" s="51">
        <f t="shared" si="223"/>
        <v>0</v>
      </c>
      <c r="DZ185" s="75">
        <f t="shared" si="224"/>
        <v>0.89011967164474348</v>
      </c>
      <c r="EA185" s="51">
        <f t="shared" si="225"/>
        <v>0</v>
      </c>
      <c r="EB185" s="75">
        <f t="shared" si="226"/>
        <v>16.823261794085649</v>
      </c>
      <c r="EC185" s="51">
        <f t="shared" si="227"/>
        <v>0</v>
      </c>
      <c r="ED185" s="75">
        <f t="shared" si="228"/>
        <v>2.6110177034912474</v>
      </c>
      <c r="EE185" s="51">
        <f t="shared" si="229"/>
        <v>0</v>
      </c>
      <c r="EF185" s="75">
        <f t="shared" si="230"/>
        <v>3.9560874295321929E-2</v>
      </c>
      <c r="EG185" s="51">
        <f t="shared" si="231"/>
        <v>0</v>
      </c>
      <c r="EH185" s="75">
        <f t="shared" si="232"/>
        <v>1.9088121847492829</v>
      </c>
      <c r="EI185" s="51">
        <f t="shared" si="233"/>
        <v>0</v>
      </c>
      <c r="EJ185" s="75">
        <f t="shared" si="234"/>
        <v>4.4407081396498862</v>
      </c>
      <c r="EK185" s="51">
        <f t="shared" si="235"/>
        <v>0</v>
      </c>
      <c r="EL185" s="75">
        <f t="shared" si="236"/>
        <v>4.31213529819009</v>
      </c>
      <c r="EM185" s="51">
        <f t="shared" si="237"/>
        <v>0</v>
      </c>
      <c r="EN185" s="75">
        <f t="shared" si="238"/>
        <v>2.0373850262090794</v>
      </c>
      <c r="EO185" s="51">
        <f t="shared" si="239"/>
        <v>0</v>
      </c>
      <c r="EP185" s="75">
        <f t="shared" si="240"/>
        <v>0</v>
      </c>
      <c r="EQ185" s="51" t="e">
        <f t="shared" si="241"/>
        <v>#DIV/0!</v>
      </c>
      <c r="ER185" s="51">
        <f t="shared" si="242"/>
        <v>100</v>
      </c>
      <c r="ES185" s="51">
        <f t="shared" si="243"/>
        <v>0</v>
      </c>
    </row>
    <row r="186" spans="1:149" x14ac:dyDescent="0.45">
      <c r="A186" s="78" t="s">
        <v>1138</v>
      </c>
      <c r="B186" s="174" t="s">
        <v>1398</v>
      </c>
      <c r="C186" s="51" t="s">
        <v>3444</v>
      </c>
      <c r="D186" s="77" t="s">
        <v>3595</v>
      </c>
      <c r="E186" s="51" t="s">
        <v>637</v>
      </c>
      <c r="F186" s="78" t="s">
        <v>1177</v>
      </c>
      <c r="G186" s="72" t="s">
        <v>3365</v>
      </c>
      <c r="H186" s="78" t="s">
        <v>1132</v>
      </c>
      <c r="I186" s="78">
        <v>48</v>
      </c>
      <c r="J186" s="300">
        <v>100</v>
      </c>
      <c r="K186" s="78">
        <v>5</v>
      </c>
      <c r="L186" s="300">
        <v>942</v>
      </c>
      <c r="M186" s="78">
        <v>5</v>
      </c>
      <c r="N186" s="51" t="s">
        <v>722</v>
      </c>
      <c r="O186" s="51" t="s">
        <v>3559</v>
      </c>
      <c r="P186" s="72" t="s">
        <v>1407</v>
      </c>
      <c r="R186" s="122">
        <v>0.61</v>
      </c>
      <c r="S186" s="143">
        <v>-10.5</v>
      </c>
      <c r="AA186" s="195"/>
      <c r="AB186" s="195"/>
      <c r="AC186" s="195"/>
      <c r="AD186" s="72"/>
      <c r="AE186" s="316">
        <v>1</v>
      </c>
      <c r="AF186" s="195"/>
      <c r="AG186" s="195">
        <v>0</v>
      </c>
      <c r="AH186" s="72"/>
      <c r="AR186" s="53">
        <v>0.91710000000000003</v>
      </c>
      <c r="AS186" s="53">
        <v>1.27</v>
      </c>
      <c r="AU186" s="48">
        <v>1000</v>
      </c>
      <c r="AW186" s="48">
        <v>917.1</v>
      </c>
      <c r="AX186" s="49">
        <v>19.500974981975681</v>
      </c>
      <c r="BB186" s="80" t="s">
        <v>722</v>
      </c>
      <c r="BC186" s="270" t="s">
        <v>1126</v>
      </c>
      <c r="BD186" s="72">
        <v>64.22</v>
      </c>
      <c r="BE186" s="72"/>
      <c r="BF186" s="72">
        <v>0.77</v>
      </c>
      <c r="BG186" s="72"/>
      <c r="BH186" s="72">
        <v>15.99</v>
      </c>
      <c r="BI186" s="72"/>
      <c r="BJ186" s="72">
        <v>0.88</v>
      </c>
      <c r="BL186" s="72">
        <v>0.08</v>
      </c>
      <c r="BN186" s="72">
        <v>2.16</v>
      </c>
      <c r="BO186" s="72"/>
      <c r="BP186" s="72">
        <v>0.1</v>
      </c>
      <c r="BQ186" s="72"/>
      <c r="BR186" s="72">
        <v>0.99</v>
      </c>
      <c r="BX186" s="72">
        <v>3.05</v>
      </c>
      <c r="BY186" s="72"/>
      <c r="BZ186" s="72">
        <v>4.8099999999999996</v>
      </c>
      <c r="CA186" s="72"/>
      <c r="CB186" s="72">
        <v>2.5499999999999998</v>
      </c>
      <c r="CF186" s="72"/>
      <c r="CG186" s="72"/>
      <c r="CH186" s="72"/>
      <c r="CI186" s="72"/>
      <c r="CJ186" s="72"/>
      <c r="CK186" s="72"/>
      <c r="CL186" s="72"/>
      <c r="CM186" s="72"/>
      <c r="CN186" s="72"/>
      <c r="CO186" s="72"/>
      <c r="CP186" s="72"/>
      <c r="CQ186" s="72"/>
      <c r="CR186" s="72"/>
      <c r="CS186" s="72"/>
      <c r="CT186" s="72"/>
      <c r="CU186" s="72"/>
      <c r="CV186" s="72"/>
      <c r="CW186" s="72"/>
      <c r="CX186" s="72"/>
      <c r="CY186" s="72"/>
      <c r="CZ186" s="72"/>
      <c r="DA186" s="72"/>
      <c r="DB186" s="72"/>
      <c r="DC186" s="72"/>
      <c r="DD186" s="72"/>
      <c r="DE186" s="72"/>
      <c r="DF186" s="72"/>
      <c r="DG186" s="72"/>
      <c r="DH186" s="78">
        <v>99.32</v>
      </c>
      <c r="DJ186" s="77">
        <f t="shared" si="221"/>
        <v>0.68000000000000682</v>
      </c>
      <c r="DO186" s="358">
        <v>3.72</v>
      </c>
      <c r="DP186" s="72"/>
      <c r="DU186" s="52"/>
      <c r="DX186" s="75">
        <f t="shared" si="222"/>
        <v>64.659685863874344</v>
      </c>
      <c r="DY186" s="51">
        <f t="shared" si="223"/>
        <v>0</v>
      </c>
      <c r="DZ186" s="75">
        <f t="shared" si="224"/>
        <v>0.77527184857027798</v>
      </c>
      <c r="EA186" s="51">
        <f t="shared" si="225"/>
        <v>0</v>
      </c>
      <c r="EB186" s="75">
        <f t="shared" si="226"/>
        <v>16.099476439790578</v>
      </c>
      <c r="EC186" s="51">
        <f t="shared" si="227"/>
        <v>0</v>
      </c>
      <c r="ED186" s="75">
        <f t="shared" si="228"/>
        <v>2.1747885622231173</v>
      </c>
      <c r="EE186" s="51">
        <f t="shared" si="229"/>
        <v>0</v>
      </c>
      <c r="EF186" s="75">
        <f t="shared" si="230"/>
        <v>0.10068465565847766</v>
      </c>
      <c r="EG186" s="51">
        <f t="shared" si="231"/>
        <v>0</v>
      </c>
      <c r="EH186" s="75">
        <f t="shared" si="232"/>
        <v>0.99677809101892878</v>
      </c>
      <c r="EI186" s="51">
        <f t="shared" si="233"/>
        <v>0</v>
      </c>
      <c r="EJ186" s="75">
        <f t="shared" si="234"/>
        <v>3.0708819975835682</v>
      </c>
      <c r="EK186" s="51">
        <f t="shared" si="235"/>
        <v>0</v>
      </c>
      <c r="EL186" s="75">
        <f t="shared" si="236"/>
        <v>4.842931937172775</v>
      </c>
      <c r="EM186" s="51">
        <f t="shared" si="237"/>
        <v>0</v>
      </c>
      <c r="EN186" s="75">
        <f t="shared" si="238"/>
        <v>2.5674587192911802</v>
      </c>
      <c r="EO186" s="51">
        <f t="shared" si="239"/>
        <v>0</v>
      </c>
      <c r="EP186" s="75">
        <f t="shared" si="240"/>
        <v>0</v>
      </c>
      <c r="EQ186" s="51" t="e">
        <f t="shared" si="241"/>
        <v>#DIV/0!</v>
      </c>
      <c r="ER186" s="51">
        <f t="shared" si="242"/>
        <v>100</v>
      </c>
      <c r="ES186" s="51">
        <f t="shared" si="243"/>
        <v>0</v>
      </c>
    </row>
    <row r="187" spans="1:149" x14ac:dyDescent="0.45">
      <c r="A187" s="78" t="s">
        <v>1138</v>
      </c>
      <c r="B187" s="174" t="s">
        <v>1398</v>
      </c>
      <c r="C187" s="51" t="s">
        <v>3444</v>
      </c>
      <c r="D187" s="77" t="s">
        <v>3595</v>
      </c>
      <c r="E187" s="51" t="s">
        <v>637</v>
      </c>
      <c r="F187" s="78" t="s">
        <v>1178</v>
      </c>
      <c r="G187" s="72" t="s">
        <v>3365</v>
      </c>
      <c r="H187" s="78" t="s">
        <v>1132</v>
      </c>
      <c r="I187" s="78">
        <v>46</v>
      </c>
      <c r="J187" s="300">
        <v>59</v>
      </c>
      <c r="K187" s="78">
        <v>5</v>
      </c>
      <c r="L187" s="300">
        <v>1115</v>
      </c>
      <c r="M187" s="78">
        <v>5</v>
      </c>
      <c r="N187" s="51" t="s">
        <v>722</v>
      </c>
      <c r="O187" s="51" t="s">
        <v>3609</v>
      </c>
      <c r="P187" s="72" t="s">
        <v>1400</v>
      </c>
      <c r="R187" s="122">
        <v>0.46</v>
      </c>
      <c r="S187" s="143">
        <v>-8.1</v>
      </c>
      <c r="AA187" s="195"/>
      <c r="AB187" s="195"/>
      <c r="AC187" s="195"/>
      <c r="AD187" s="72"/>
      <c r="AE187" s="316">
        <v>1</v>
      </c>
      <c r="AF187" s="195"/>
      <c r="AG187" s="195">
        <v>0</v>
      </c>
      <c r="AH187" s="72"/>
      <c r="AR187" s="53">
        <v>0.98029999999999995</v>
      </c>
      <c r="AS187" s="53">
        <v>1.137</v>
      </c>
      <c r="AU187" s="48">
        <v>590</v>
      </c>
      <c r="AW187" s="48">
        <v>578.37699999999995</v>
      </c>
      <c r="AX187" s="49">
        <v>20.230224674203388</v>
      </c>
      <c r="BB187" s="80" t="s">
        <v>722</v>
      </c>
      <c r="BC187" s="270" t="s">
        <v>1126</v>
      </c>
      <c r="BD187" s="72">
        <v>60.91</v>
      </c>
      <c r="BE187" s="72"/>
      <c r="BF187" s="72">
        <v>0.64</v>
      </c>
      <c r="BG187" s="72"/>
      <c r="BH187" s="72">
        <v>15.68</v>
      </c>
      <c r="BI187" s="72"/>
      <c r="BJ187" s="72">
        <v>1.19</v>
      </c>
      <c r="BL187" s="72">
        <v>0.02</v>
      </c>
      <c r="BN187" s="72">
        <v>3.35</v>
      </c>
      <c r="BO187" s="72"/>
      <c r="BP187" s="72">
        <v>0.08</v>
      </c>
      <c r="BQ187" s="72"/>
      <c r="BR187" s="72">
        <v>4.47</v>
      </c>
      <c r="BX187" s="72">
        <v>5.14</v>
      </c>
      <c r="BY187" s="72"/>
      <c r="BZ187" s="72">
        <v>4.03</v>
      </c>
      <c r="CA187" s="72"/>
      <c r="CB187" s="72">
        <v>1.65</v>
      </c>
      <c r="CF187" s="72"/>
      <c r="CG187" s="72"/>
      <c r="CH187" s="72"/>
      <c r="CI187" s="72"/>
      <c r="CJ187" s="72"/>
      <c r="CK187" s="72"/>
      <c r="CL187" s="72"/>
      <c r="CM187" s="72"/>
      <c r="CN187" s="72"/>
      <c r="CO187" s="72"/>
      <c r="CP187" s="72"/>
      <c r="CQ187" s="72"/>
      <c r="CR187" s="72"/>
      <c r="CS187" s="72"/>
      <c r="CT187" s="72"/>
      <c r="CU187" s="72"/>
      <c r="CV187" s="72"/>
      <c r="CW187" s="72"/>
      <c r="CX187" s="72"/>
      <c r="CY187" s="72"/>
      <c r="CZ187" s="72"/>
      <c r="DA187" s="72"/>
      <c r="DB187" s="72"/>
      <c r="DC187" s="72"/>
      <c r="DD187" s="72"/>
      <c r="DE187" s="72"/>
      <c r="DF187" s="72"/>
      <c r="DG187" s="72"/>
      <c r="DH187" s="78">
        <v>99.67</v>
      </c>
      <c r="DJ187" s="77">
        <f t="shared" si="221"/>
        <v>0.32999999999999829</v>
      </c>
      <c r="DO187" s="358">
        <v>2.5099999999999998</v>
      </c>
      <c r="DP187" s="72"/>
      <c r="DU187" s="52"/>
      <c r="DX187" s="75">
        <f t="shared" si="222"/>
        <v>61.111668506070025</v>
      </c>
      <c r="DY187" s="51">
        <f t="shared" si="223"/>
        <v>0</v>
      </c>
      <c r="DZ187" s="75">
        <f t="shared" si="224"/>
        <v>0.64211899267583028</v>
      </c>
      <c r="EA187" s="51">
        <f t="shared" si="225"/>
        <v>0</v>
      </c>
      <c r="EB187" s="75">
        <f t="shared" si="226"/>
        <v>15.731915320557841</v>
      </c>
      <c r="EC187" s="51">
        <f t="shared" si="227"/>
        <v>0</v>
      </c>
      <c r="ED187" s="75">
        <f t="shared" si="228"/>
        <v>3.3610916022875492</v>
      </c>
      <c r="EE187" s="51">
        <f t="shared" si="229"/>
        <v>0</v>
      </c>
      <c r="EF187" s="75">
        <f t="shared" si="230"/>
        <v>8.0264874084478785E-2</v>
      </c>
      <c r="EG187" s="51">
        <f t="shared" si="231"/>
        <v>0</v>
      </c>
      <c r="EH187" s="75">
        <f t="shared" si="232"/>
        <v>4.4847998394702513</v>
      </c>
      <c r="EI187" s="51">
        <f t="shared" si="233"/>
        <v>0</v>
      </c>
      <c r="EJ187" s="75">
        <f t="shared" si="234"/>
        <v>5.1570181599277616</v>
      </c>
      <c r="EK187" s="51">
        <f t="shared" si="235"/>
        <v>0</v>
      </c>
      <c r="EL187" s="75">
        <f t="shared" si="236"/>
        <v>4.0433430320056187</v>
      </c>
      <c r="EM187" s="51">
        <f t="shared" si="237"/>
        <v>0</v>
      </c>
      <c r="EN187" s="75">
        <f t="shared" si="238"/>
        <v>1.6554630279923748</v>
      </c>
      <c r="EO187" s="51">
        <f t="shared" si="239"/>
        <v>0</v>
      </c>
      <c r="EP187" s="75">
        <f t="shared" si="240"/>
        <v>0</v>
      </c>
      <c r="EQ187" s="51" t="e">
        <f t="shared" si="241"/>
        <v>#DIV/0!</v>
      </c>
      <c r="ER187" s="51">
        <f t="shared" si="242"/>
        <v>100</v>
      </c>
      <c r="ES187" s="51">
        <f t="shared" si="243"/>
        <v>0</v>
      </c>
    </row>
    <row r="188" spans="1:149" x14ac:dyDescent="0.45">
      <c r="A188" s="78" t="s">
        <v>1138</v>
      </c>
      <c r="B188" s="174" t="s">
        <v>1398</v>
      </c>
      <c r="C188" s="51" t="s">
        <v>3444</v>
      </c>
      <c r="D188" s="77" t="s">
        <v>3595</v>
      </c>
      <c r="E188" s="51" t="s">
        <v>637</v>
      </c>
      <c r="F188" s="78" t="s">
        <v>1179</v>
      </c>
      <c r="G188" s="72" t="s">
        <v>3365</v>
      </c>
      <c r="H188" s="78" t="s">
        <v>1132</v>
      </c>
      <c r="I188" s="78">
        <v>49</v>
      </c>
      <c r="J188" s="300">
        <v>52.4</v>
      </c>
      <c r="K188" s="78">
        <v>5</v>
      </c>
      <c r="L188" s="300">
        <v>1050</v>
      </c>
      <c r="M188" s="78">
        <v>5</v>
      </c>
      <c r="N188" s="51" t="s">
        <v>722</v>
      </c>
      <c r="O188" s="51" t="s">
        <v>3610</v>
      </c>
      <c r="P188" s="72" t="s">
        <v>1399</v>
      </c>
      <c r="R188" s="122">
        <v>0.25</v>
      </c>
      <c r="S188" s="143">
        <v>-9.19</v>
      </c>
      <c r="AA188" s="195"/>
      <c r="AB188" s="195"/>
      <c r="AC188" s="195"/>
      <c r="AD188" s="72"/>
      <c r="AE188" s="316">
        <v>1</v>
      </c>
      <c r="AF188" s="195"/>
      <c r="AG188" s="195">
        <v>0</v>
      </c>
      <c r="AH188" s="72"/>
      <c r="AR188" s="53">
        <v>0.97209999999999996</v>
      </c>
      <c r="AS188" s="53">
        <v>1.1220000000000001</v>
      </c>
      <c r="AU188" s="48">
        <v>524</v>
      </c>
      <c r="AW188" s="48">
        <v>509.38040000000001</v>
      </c>
      <c r="AX188" s="49">
        <v>19.936607028179552</v>
      </c>
      <c r="BB188" s="80" t="s">
        <v>722</v>
      </c>
      <c r="BC188" s="270" t="s">
        <v>1126</v>
      </c>
      <c r="BD188" s="72">
        <v>62.68</v>
      </c>
      <c r="BE188" s="72"/>
      <c r="BF188" s="72">
        <v>0.67</v>
      </c>
      <c r="BG188" s="72"/>
      <c r="BH188" s="72">
        <v>17.37</v>
      </c>
      <c r="BI188" s="72"/>
      <c r="BJ188" s="72">
        <v>0.95</v>
      </c>
      <c r="BL188" s="72">
        <v>0.02</v>
      </c>
      <c r="BN188" s="72">
        <v>2.9</v>
      </c>
      <c r="BO188" s="72"/>
      <c r="BP188" s="72">
        <v>0.09</v>
      </c>
      <c r="BQ188" s="72"/>
      <c r="BR188" s="72">
        <v>3.26</v>
      </c>
      <c r="BX188" s="72">
        <v>5</v>
      </c>
      <c r="BY188" s="72"/>
      <c r="BZ188" s="72">
        <v>4.38</v>
      </c>
      <c r="CA188" s="72"/>
      <c r="CB188" s="72">
        <v>1.78</v>
      </c>
      <c r="CF188" s="72"/>
      <c r="CG188" s="72"/>
      <c r="CH188" s="72"/>
      <c r="CI188" s="72"/>
      <c r="CJ188" s="72"/>
      <c r="CK188" s="72"/>
      <c r="CL188" s="72"/>
      <c r="CM188" s="72"/>
      <c r="CN188" s="72"/>
      <c r="CO188" s="72"/>
      <c r="CP188" s="72"/>
      <c r="CQ188" s="72"/>
      <c r="CR188" s="72"/>
      <c r="CS188" s="72"/>
      <c r="CT188" s="72"/>
      <c r="CU188" s="72"/>
      <c r="CV188" s="72"/>
      <c r="CW188" s="72"/>
      <c r="CX188" s="72"/>
      <c r="CY188" s="72"/>
      <c r="CZ188" s="72"/>
      <c r="DA188" s="72"/>
      <c r="DB188" s="72"/>
      <c r="DC188" s="72"/>
      <c r="DD188" s="72"/>
      <c r="DE188" s="72"/>
      <c r="DF188" s="72"/>
      <c r="DG188" s="72"/>
      <c r="DH188" s="78">
        <v>101.5</v>
      </c>
      <c r="DJ188" s="77">
        <f t="shared" si="221"/>
        <v>0</v>
      </c>
      <c r="DO188" s="358">
        <v>2.4</v>
      </c>
      <c r="DP188" s="72"/>
      <c r="DU188" s="52"/>
      <c r="DX188" s="75">
        <f t="shared" si="222"/>
        <v>61.753694581280783</v>
      </c>
      <c r="DY188" s="51">
        <f t="shared" si="223"/>
        <v>0</v>
      </c>
      <c r="DZ188" s="75">
        <f t="shared" si="224"/>
        <v>0.66009852216748777</v>
      </c>
      <c r="EA188" s="51">
        <f t="shared" si="225"/>
        <v>0</v>
      </c>
      <c r="EB188" s="75">
        <f t="shared" si="226"/>
        <v>17.11330049261084</v>
      </c>
      <c r="EC188" s="51">
        <f t="shared" si="227"/>
        <v>0</v>
      </c>
      <c r="ED188" s="75">
        <f t="shared" si="228"/>
        <v>2.8571428571428572</v>
      </c>
      <c r="EE188" s="51">
        <f t="shared" si="229"/>
        <v>0</v>
      </c>
      <c r="EF188" s="75">
        <f t="shared" si="230"/>
        <v>8.8669950738916245E-2</v>
      </c>
      <c r="EG188" s="51">
        <f t="shared" si="231"/>
        <v>0</v>
      </c>
      <c r="EH188" s="75">
        <f t="shared" si="232"/>
        <v>3.2118226600985218</v>
      </c>
      <c r="EI188" s="51">
        <f t="shared" si="233"/>
        <v>0</v>
      </c>
      <c r="EJ188" s="75">
        <f t="shared" si="234"/>
        <v>4.9261083743842367</v>
      </c>
      <c r="EK188" s="51">
        <f t="shared" si="235"/>
        <v>0</v>
      </c>
      <c r="EL188" s="75">
        <f t="shared" si="236"/>
        <v>4.3152709359605907</v>
      </c>
      <c r="EM188" s="51">
        <f t="shared" si="237"/>
        <v>0</v>
      </c>
      <c r="EN188" s="75">
        <f t="shared" si="238"/>
        <v>1.7536945812807883</v>
      </c>
      <c r="EO188" s="51">
        <f t="shared" si="239"/>
        <v>0</v>
      </c>
      <c r="EP188" s="75">
        <f t="shared" si="240"/>
        <v>0</v>
      </c>
      <c r="EQ188" s="51" t="e">
        <f t="shared" si="241"/>
        <v>#DIV/0!</v>
      </c>
      <c r="ER188" s="51">
        <f t="shared" si="242"/>
        <v>100</v>
      </c>
      <c r="ES188" s="51">
        <f t="shared" si="243"/>
        <v>0</v>
      </c>
    </row>
    <row r="189" spans="1:149" x14ac:dyDescent="0.45">
      <c r="A189" s="78" t="s">
        <v>1138</v>
      </c>
      <c r="B189" s="174" t="s">
        <v>1398</v>
      </c>
      <c r="C189" s="51" t="s">
        <v>3444</v>
      </c>
      <c r="D189" s="77" t="s">
        <v>3595</v>
      </c>
      <c r="E189" s="51" t="s">
        <v>637</v>
      </c>
      <c r="F189" s="78" t="s">
        <v>1180</v>
      </c>
      <c r="G189" s="72" t="s">
        <v>3365</v>
      </c>
      <c r="H189" s="78" t="s">
        <v>1132</v>
      </c>
      <c r="I189" s="78">
        <v>48</v>
      </c>
      <c r="J189" s="300">
        <v>54.8</v>
      </c>
      <c r="K189" s="78">
        <v>5</v>
      </c>
      <c r="L189" s="300">
        <v>1000</v>
      </c>
      <c r="M189" s="78">
        <v>5</v>
      </c>
      <c r="N189" s="51" t="s">
        <v>722</v>
      </c>
      <c r="O189" s="51" t="s">
        <v>3611</v>
      </c>
      <c r="P189" s="72" t="s">
        <v>1407</v>
      </c>
      <c r="R189" s="122">
        <v>0.47</v>
      </c>
      <c r="S189" s="143">
        <v>-9.7100000000000009</v>
      </c>
      <c r="AA189" s="195"/>
      <c r="AB189" s="195"/>
      <c r="AC189" s="195"/>
      <c r="AD189" s="72"/>
      <c r="AE189" s="316">
        <v>1</v>
      </c>
      <c r="AF189" s="195"/>
      <c r="AG189" s="195">
        <v>0</v>
      </c>
      <c r="AH189" s="72"/>
      <c r="AR189" s="53">
        <v>0.96140000000000003</v>
      </c>
      <c r="AS189" s="53">
        <v>1.1299999999999999</v>
      </c>
      <c r="AU189" s="48">
        <v>548</v>
      </c>
      <c r="AW189" s="48">
        <v>526.84720000000004</v>
      </c>
      <c r="AX189" s="49">
        <v>19.743552613633927</v>
      </c>
      <c r="BB189" s="80" t="s">
        <v>722</v>
      </c>
      <c r="BC189" s="270" t="s">
        <v>1126</v>
      </c>
      <c r="BD189" s="72">
        <v>64.58</v>
      </c>
      <c r="BE189" s="72"/>
      <c r="BF189" s="72">
        <v>0.68</v>
      </c>
      <c r="BG189" s="72"/>
      <c r="BH189" s="72">
        <v>16.98</v>
      </c>
      <c r="BI189" s="72"/>
      <c r="BJ189" s="72">
        <v>1.01</v>
      </c>
      <c r="BL189" s="72">
        <v>0.03</v>
      </c>
      <c r="BN189" s="72">
        <v>2.72</v>
      </c>
      <c r="BO189" s="72"/>
      <c r="BP189" s="72">
        <v>0.06</v>
      </c>
      <c r="BQ189" s="72"/>
      <c r="BR189" s="72">
        <v>1.65</v>
      </c>
      <c r="BX189" s="72">
        <v>4.25</v>
      </c>
      <c r="BY189" s="72"/>
      <c r="BZ189" s="72">
        <v>4.6399999999999997</v>
      </c>
      <c r="CA189" s="72"/>
      <c r="CB189" s="72">
        <v>2.2599999999999998</v>
      </c>
      <c r="CF189" s="72"/>
      <c r="CG189" s="72"/>
      <c r="CH189" s="72"/>
      <c r="CI189" s="72"/>
      <c r="CJ189" s="72"/>
      <c r="CK189" s="72"/>
      <c r="CL189" s="72"/>
      <c r="CM189" s="72"/>
      <c r="CN189" s="72"/>
      <c r="CO189" s="72"/>
      <c r="CP189" s="72"/>
      <c r="CQ189" s="72"/>
      <c r="CR189" s="72"/>
      <c r="CS189" s="72"/>
      <c r="CT189" s="72"/>
      <c r="CU189" s="72"/>
      <c r="CV189" s="72"/>
      <c r="CW189" s="72"/>
      <c r="CX189" s="72"/>
      <c r="CY189" s="72"/>
      <c r="CZ189" s="72"/>
      <c r="DA189" s="72"/>
      <c r="DB189" s="72"/>
      <c r="DC189" s="72"/>
      <c r="DD189" s="72"/>
      <c r="DE189" s="72"/>
      <c r="DF189" s="72"/>
      <c r="DG189" s="72"/>
      <c r="DH189" s="78">
        <v>101.39</v>
      </c>
      <c r="DJ189" s="77">
        <f t="shared" si="221"/>
        <v>0</v>
      </c>
      <c r="DO189" s="358">
        <v>2.5299999999999998</v>
      </c>
      <c r="DP189" s="72"/>
      <c r="DU189" s="52"/>
      <c r="DX189" s="75">
        <f t="shared" si="222"/>
        <v>63.694644442252688</v>
      </c>
      <c r="DY189" s="51">
        <f t="shared" si="223"/>
        <v>0</v>
      </c>
      <c r="DZ189" s="75">
        <f t="shared" si="224"/>
        <v>0.67067758161554403</v>
      </c>
      <c r="EA189" s="51">
        <f t="shared" si="225"/>
        <v>0</v>
      </c>
      <c r="EB189" s="75">
        <f t="shared" si="226"/>
        <v>16.747213729164613</v>
      </c>
      <c r="EC189" s="51">
        <f t="shared" si="227"/>
        <v>0</v>
      </c>
      <c r="ED189" s="75">
        <f t="shared" si="228"/>
        <v>2.6827103264621761</v>
      </c>
      <c r="EE189" s="51">
        <f t="shared" si="229"/>
        <v>0</v>
      </c>
      <c r="EF189" s="75">
        <f t="shared" si="230"/>
        <v>5.917743367195976E-2</v>
      </c>
      <c r="EG189" s="51">
        <f t="shared" si="231"/>
        <v>0</v>
      </c>
      <c r="EH189" s="75">
        <f t="shared" si="232"/>
        <v>1.6273794259788934</v>
      </c>
      <c r="EI189" s="51">
        <f t="shared" si="233"/>
        <v>0</v>
      </c>
      <c r="EJ189" s="75">
        <f t="shared" si="234"/>
        <v>4.1917348850971496</v>
      </c>
      <c r="EK189" s="51">
        <f t="shared" si="235"/>
        <v>0</v>
      </c>
      <c r="EL189" s="75">
        <f t="shared" si="236"/>
        <v>4.5763882039648882</v>
      </c>
      <c r="EM189" s="51">
        <f t="shared" si="237"/>
        <v>0</v>
      </c>
      <c r="EN189" s="75">
        <f t="shared" si="238"/>
        <v>2.229016668310484</v>
      </c>
      <c r="EO189" s="51">
        <f t="shared" si="239"/>
        <v>0</v>
      </c>
      <c r="EP189" s="75">
        <f t="shared" si="240"/>
        <v>0</v>
      </c>
      <c r="EQ189" s="51" t="e">
        <f t="shared" si="241"/>
        <v>#DIV/0!</v>
      </c>
      <c r="ER189" s="51">
        <f t="shared" si="242"/>
        <v>100</v>
      </c>
      <c r="ES189" s="51">
        <f t="shared" si="243"/>
        <v>0</v>
      </c>
    </row>
    <row r="190" spans="1:149" x14ac:dyDescent="0.45">
      <c r="A190" s="78" t="s">
        <v>1138</v>
      </c>
      <c r="B190" s="174" t="s">
        <v>1398</v>
      </c>
      <c r="C190" s="51" t="s">
        <v>3444</v>
      </c>
      <c r="D190" s="77" t="s">
        <v>3595</v>
      </c>
      <c r="E190" s="51" t="s">
        <v>637</v>
      </c>
      <c r="F190" s="78" t="s">
        <v>1181</v>
      </c>
      <c r="G190" s="72" t="s">
        <v>3365</v>
      </c>
      <c r="H190" s="78" t="s">
        <v>1132</v>
      </c>
      <c r="I190" s="78">
        <v>48</v>
      </c>
      <c r="J190" s="300">
        <v>59.3</v>
      </c>
      <c r="K190" s="78">
        <v>5</v>
      </c>
      <c r="L190" s="300">
        <v>950</v>
      </c>
      <c r="M190" s="78">
        <v>5</v>
      </c>
      <c r="N190" s="51" t="s">
        <v>722</v>
      </c>
      <c r="O190" s="51" t="s">
        <v>3612</v>
      </c>
      <c r="P190" s="72" t="s">
        <v>1408</v>
      </c>
      <c r="R190" s="122">
        <v>0.89</v>
      </c>
      <c r="S190" s="143">
        <v>-10.09</v>
      </c>
      <c r="AA190" s="195"/>
      <c r="AB190" s="195"/>
      <c r="AC190" s="195"/>
      <c r="AD190" s="72"/>
      <c r="AE190" s="316">
        <v>1</v>
      </c>
      <c r="AF190" s="195"/>
      <c r="AG190" s="195">
        <v>0</v>
      </c>
      <c r="AH190" s="72"/>
      <c r="AR190" s="53">
        <v>0.94650000000000001</v>
      </c>
      <c r="AS190" s="53">
        <v>1.1439999999999999</v>
      </c>
      <c r="AU190" s="48">
        <v>593</v>
      </c>
      <c r="AW190" s="48">
        <v>561.27449999999999</v>
      </c>
      <c r="AX190" s="49">
        <v>19.491265242648637</v>
      </c>
      <c r="BB190" s="80" t="s">
        <v>722</v>
      </c>
      <c r="BC190" s="270" t="s">
        <v>1126</v>
      </c>
      <c r="BD190" s="72">
        <v>66.91</v>
      </c>
      <c r="BE190" s="72"/>
      <c r="BF190" s="72">
        <v>0.75</v>
      </c>
      <c r="BG190" s="72"/>
      <c r="BH190" s="72">
        <v>15.5</v>
      </c>
      <c r="BI190" s="72"/>
      <c r="BJ190" s="72">
        <v>1</v>
      </c>
      <c r="BL190" s="72">
        <v>0.01</v>
      </c>
      <c r="BN190" s="72">
        <v>2.2000000000000002</v>
      </c>
      <c r="BO190" s="72"/>
      <c r="BP190" s="72">
        <v>0.03</v>
      </c>
      <c r="BQ190" s="72"/>
      <c r="BR190" s="72">
        <v>1.06</v>
      </c>
      <c r="BX190" s="72">
        <v>2.83</v>
      </c>
      <c r="BY190" s="72"/>
      <c r="BZ190" s="72">
        <v>4.75</v>
      </c>
      <c r="CA190" s="72"/>
      <c r="CB190" s="72">
        <v>2.69</v>
      </c>
      <c r="CF190" s="72"/>
      <c r="CG190" s="72"/>
      <c r="CH190" s="72"/>
      <c r="CI190" s="72"/>
      <c r="CJ190" s="72"/>
      <c r="CK190" s="72"/>
      <c r="CL190" s="72"/>
      <c r="CM190" s="72"/>
      <c r="CN190" s="72"/>
      <c r="CO190" s="72"/>
      <c r="CP190" s="72"/>
      <c r="CQ190" s="72"/>
      <c r="CR190" s="72"/>
      <c r="CS190" s="72"/>
      <c r="CT190" s="72"/>
      <c r="CU190" s="72"/>
      <c r="CV190" s="72"/>
      <c r="CW190" s="72"/>
      <c r="CX190" s="72"/>
      <c r="CY190" s="72"/>
      <c r="CZ190" s="72"/>
      <c r="DA190" s="72"/>
      <c r="DB190" s="72"/>
      <c r="DC190" s="72"/>
      <c r="DD190" s="72"/>
      <c r="DE190" s="72"/>
      <c r="DF190" s="72"/>
      <c r="DG190" s="72"/>
      <c r="DH190" s="78">
        <v>100.49</v>
      </c>
      <c r="DJ190" s="77">
        <f t="shared" si="221"/>
        <v>0</v>
      </c>
      <c r="DO190" s="358">
        <v>2.76</v>
      </c>
      <c r="DP190" s="72"/>
      <c r="DU190" s="52"/>
      <c r="DX190" s="75">
        <f t="shared" si="222"/>
        <v>66.583739675589612</v>
      </c>
      <c r="DY190" s="51">
        <f t="shared" si="223"/>
        <v>0</v>
      </c>
      <c r="DZ190" s="75">
        <f t="shared" si="224"/>
        <v>0.74634291969350186</v>
      </c>
      <c r="EA190" s="51">
        <f t="shared" si="225"/>
        <v>0</v>
      </c>
      <c r="EB190" s="75">
        <f t="shared" si="226"/>
        <v>15.424420340332373</v>
      </c>
      <c r="EC190" s="51">
        <f t="shared" si="227"/>
        <v>0</v>
      </c>
      <c r="ED190" s="75">
        <f t="shared" si="228"/>
        <v>2.1892725644342725</v>
      </c>
      <c r="EE190" s="51">
        <f t="shared" si="229"/>
        <v>0</v>
      </c>
      <c r="EF190" s="75">
        <f t="shared" si="230"/>
        <v>2.9853716787740077E-2</v>
      </c>
      <c r="EG190" s="51">
        <f t="shared" si="231"/>
        <v>0</v>
      </c>
      <c r="EH190" s="75">
        <f t="shared" si="232"/>
        <v>1.0548313265001492</v>
      </c>
      <c r="EI190" s="51">
        <f t="shared" si="233"/>
        <v>0</v>
      </c>
      <c r="EJ190" s="75">
        <f t="shared" si="234"/>
        <v>2.8162006169768139</v>
      </c>
      <c r="EK190" s="51">
        <f t="shared" si="235"/>
        <v>0</v>
      </c>
      <c r="EL190" s="75">
        <f t="shared" si="236"/>
        <v>4.7268384913921793</v>
      </c>
      <c r="EM190" s="51">
        <f t="shared" si="237"/>
        <v>0</v>
      </c>
      <c r="EN190" s="75">
        <f t="shared" si="238"/>
        <v>2.6768832719673603</v>
      </c>
      <c r="EO190" s="51">
        <f t="shared" si="239"/>
        <v>0</v>
      </c>
      <c r="EP190" s="75">
        <f t="shared" si="240"/>
        <v>0</v>
      </c>
      <c r="EQ190" s="51" t="e">
        <f t="shared" si="241"/>
        <v>#DIV/0!</v>
      </c>
      <c r="ER190" s="51">
        <f t="shared" si="242"/>
        <v>100</v>
      </c>
      <c r="ES190" s="51">
        <f t="shared" si="243"/>
        <v>0</v>
      </c>
    </row>
    <row r="191" spans="1:149" x14ac:dyDescent="0.45">
      <c r="A191" s="78" t="s">
        <v>1138</v>
      </c>
      <c r="B191" s="174" t="s">
        <v>1398</v>
      </c>
      <c r="C191" s="51" t="s">
        <v>3444</v>
      </c>
      <c r="D191" s="77" t="s">
        <v>3595</v>
      </c>
      <c r="E191" s="51" t="s">
        <v>637</v>
      </c>
      <c r="F191" s="78" t="s">
        <v>1182</v>
      </c>
      <c r="G191" s="72" t="s">
        <v>3365</v>
      </c>
      <c r="H191" s="78" t="s">
        <v>1132</v>
      </c>
      <c r="I191" s="78">
        <v>72</v>
      </c>
      <c r="J191" s="300">
        <v>220.6</v>
      </c>
      <c r="K191" s="78">
        <v>5</v>
      </c>
      <c r="L191" s="300">
        <v>1050</v>
      </c>
      <c r="M191" s="78">
        <v>5</v>
      </c>
      <c r="N191" s="51" t="s">
        <v>722</v>
      </c>
      <c r="O191" s="51" t="s">
        <v>3613</v>
      </c>
      <c r="P191" s="72" t="s">
        <v>1404</v>
      </c>
      <c r="R191" s="122">
        <v>0.8</v>
      </c>
      <c r="S191" s="143">
        <v>-8.65</v>
      </c>
      <c r="AA191" s="195"/>
      <c r="AB191" s="195"/>
      <c r="AC191" s="195"/>
      <c r="AD191" s="72"/>
      <c r="AE191" s="316">
        <v>1</v>
      </c>
      <c r="AF191" s="195"/>
      <c r="AG191" s="195">
        <v>0</v>
      </c>
      <c r="AH191" s="72"/>
      <c r="AR191" s="53">
        <v>0.95320000000000005</v>
      </c>
      <c r="AS191" s="53">
        <v>1.7310000000000001</v>
      </c>
      <c r="AU191" s="48">
        <v>2206</v>
      </c>
      <c r="AW191" s="48">
        <v>2102.7592</v>
      </c>
      <c r="AX191" s="49">
        <v>22.304992810758559</v>
      </c>
      <c r="BB191" s="80" t="s">
        <v>722</v>
      </c>
      <c r="BC191" s="270" t="s">
        <v>1126</v>
      </c>
      <c r="BD191" s="72">
        <v>60.42</v>
      </c>
      <c r="BE191" s="72"/>
      <c r="BF191" s="72">
        <v>0.64</v>
      </c>
      <c r="BG191" s="72"/>
      <c r="BH191" s="72">
        <v>14.42</v>
      </c>
      <c r="BI191" s="72"/>
      <c r="BJ191" s="72">
        <v>1.33</v>
      </c>
      <c r="BL191" s="72">
        <v>0.09</v>
      </c>
      <c r="BN191" s="72">
        <v>3.21</v>
      </c>
      <c r="BO191" s="72"/>
      <c r="BP191" s="72">
        <v>0.11</v>
      </c>
      <c r="BQ191" s="72"/>
      <c r="BR191" s="72">
        <v>4.2699999999999996</v>
      </c>
      <c r="BX191" s="72">
        <v>4.9800000000000004</v>
      </c>
      <c r="BY191" s="72"/>
      <c r="BZ191" s="72">
        <v>3.65</v>
      </c>
      <c r="CA191" s="72"/>
      <c r="CB191" s="72">
        <v>1.83</v>
      </c>
      <c r="CF191" s="72"/>
      <c r="CG191" s="72"/>
      <c r="CH191" s="72"/>
      <c r="CI191" s="72"/>
      <c r="CJ191" s="72"/>
      <c r="CK191" s="72"/>
      <c r="CL191" s="72"/>
      <c r="CM191" s="72"/>
      <c r="CN191" s="72"/>
      <c r="CO191" s="72"/>
      <c r="CP191" s="72"/>
      <c r="CQ191" s="72"/>
      <c r="CR191" s="72"/>
      <c r="CS191" s="72"/>
      <c r="CT191" s="72"/>
      <c r="CU191" s="72"/>
      <c r="CV191" s="72"/>
      <c r="CW191" s="72"/>
      <c r="CX191" s="72"/>
      <c r="CY191" s="72"/>
      <c r="CZ191" s="72"/>
      <c r="DA191" s="72"/>
      <c r="DB191" s="72"/>
      <c r="DC191" s="72"/>
      <c r="DD191" s="72"/>
      <c r="DE191" s="72"/>
      <c r="DF191" s="72"/>
      <c r="DG191" s="72"/>
      <c r="DH191" s="78">
        <v>100.55</v>
      </c>
      <c r="DJ191" s="77">
        <f t="shared" si="221"/>
        <v>0</v>
      </c>
      <c r="DO191" s="358">
        <v>5.6</v>
      </c>
      <c r="DP191" s="72"/>
      <c r="DU191" s="52"/>
      <c r="DX191" s="75">
        <f t="shared" si="222"/>
        <v>60.089507707608156</v>
      </c>
      <c r="DY191" s="51">
        <f t="shared" si="223"/>
        <v>0</v>
      </c>
      <c r="DZ191" s="75">
        <f t="shared" si="224"/>
        <v>0.63649925410243668</v>
      </c>
      <c r="EA191" s="51">
        <f t="shared" si="225"/>
        <v>0</v>
      </c>
      <c r="EB191" s="75">
        <f t="shared" si="226"/>
        <v>14.341123818995523</v>
      </c>
      <c r="EC191" s="51">
        <f t="shared" si="227"/>
        <v>0</v>
      </c>
      <c r="ED191" s="75">
        <f t="shared" si="228"/>
        <v>3.1924415713575334</v>
      </c>
      <c r="EE191" s="51">
        <f t="shared" si="229"/>
        <v>0</v>
      </c>
      <c r="EF191" s="75">
        <f t="shared" si="230"/>
        <v>0.1093983092988563</v>
      </c>
      <c r="EG191" s="51">
        <f t="shared" si="231"/>
        <v>0</v>
      </c>
      <c r="EH191" s="75">
        <f t="shared" si="232"/>
        <v>4.2466434609646946</v>
      </c>
      <c r="EI191" s="51">
        <f t="shared" si="233"/>
        <v>0</v>
      </c>
      <c r="EJ191" s="75">
        <f t="shared" si="234"/>
        <v>4.9527598209845856</v>
      </c>
      <c r="EK191" s="51">
        <f t="shared" si="235"/>
        <v>0</v>
      </c>
      <c r="EL191" s="75">
        <f t="shared" si="236"/>
        <v>3.6300348085529586</v>
      </c>
      <c r="EM191" s="51">
        <f t="shared" si="237"/>
        <v>0</v>
      </c>
      <c r="EN191" s="75">
        <f t="shared" si="238"/>
        <v>1.8199900546991548</v>
      </c>
      <c r="EO191" s="51">
        <f t="shared" si="239"/>
        <v>0</v>
      </c>
      <c r="EP191" s="75">
        <f t="shared" si="240"/>
        <v>0</v>
      </c>
      <c r="EQ191" s="51" t="e">
        <f t="shared" si="241"/>
        <v>#DIV/0!</v>
      </c>
      <c r="ER191" s="51">
        <f t="shared" si="242"/>
        <v>100</v>
      </c>
      <c r="ES191" s="51">
        <f t="shared" si="243"/>
        <v>0</v>
      </c>
    </row>
    <row r="192" spans="1:149" x14ac:dyDescent="0.45">
      <c r="A192" s="78" t="s">
        <v>1138</v>
      </c>
      <c r="B192" s="174" t="s">
        <v>1398</v>
      </c>
      <c r="C192" s="51" t="s">
        <v>3444</v>
      </c>
      <c r="D192" s="77" t="s">
        <v>3595</v>
      </c>
      <c r="E192" s="51" t="s">
        <v>637</v>
      </c>
      <c r="F192" s="78" t="s">
        <v>1183</v>
      </c>
      <c r="G192" s="72" t="s">
        <v>3365</v>
      </c>
      <c r="H192" s="78" t="s">
        <v>1132</v>
      </c>
      <c r="I192" s="78">
        <v>136</v>
      </c>
      <c r="J192" s="300">
        <v>211.7</v>
      </c>
      <c r="K192" s="78">
        <v>5</v>
      </c>
      <c r="L192" s="300">
        <v>1000</v>
      </c>
      <c r="M192" s="78">
        <v>5</v>
      </c>
      <c r="N192" s="51" t="s">
        <v>722</v>
      </c>
      <c r="O192" s="51" t="s">
        <v>3614</v>
      </c>
      <c r="P192" s="72" t="s">
        <v>1402</v>
      </c>
      <c r="R192" s="122">
        <v>0.92</v>
      </c>
      <c r="S192" s="143">
        <v>-9.26</v>
      </c>
      <c r="AA192" s="195"/>
      <c r="AB192" s="195"/>
      <c r="AC192" s="195"/>
      <c r="AD192" s="72"/>
      <c r="AE192" s="316">
        <v>1</v>
      </c>
      <c r="AF192" s="195"/>
      <c r="AG192" s="195">
        <v>0</v>
      </c>
      <c r="AH192" s="72"/>
      <c r="AR192" s="53">
        <v>0.9254</v>
      </c>
      <c r="AS192" s="53">
        <v>1.712</v>
      </c>
      <c r="AU192" s="48">
        <v>2117</v>
      </c>
      <c r="AW192" s="48">
        <v>1959.0717999999999</v>
      </c>
      <c r="AX192" s="49">
        <v>21.323318252619416</v>
      </c>
      <c r="BB192" s="80" t="s">
        <v>722</v>
      </c>
      <c r="BC192" s="270" t="s">
        <v>1126</v>
      </c>
      <c r="BD192" s="72">
        <v>59.41</v>
      </c>
      <c r="BE192" s="72"/>
      <c r="BF192" s="72">
        <v>0.6</v>
      </c>
      <c r="BG192" s="72"/>
      <c r="BH192" s="72">
        <v>15.72</v>
      </c>
      <c r="BI192" s="72"/>
      <c r="BJ192" s="72">
        <v>1.32</v>
      </c>
      <c r="BL192" s="72">
        <v>0.02</v>
      </c>
      <c r="BN192" s="72">
        <v>2.94</v>
      </c>
      <c r="BO192" s="72"/>
      <c r="BP192" s="72">
        <v>0.06</v>
      </c>
      <c r="BQ192" s="72"/>
      <c r="BR192" s="72">
        <v>3.05</v>
      </c>
      <c r="BX192" s="72">
        <v>5.24</v>
      </c>
      <c r="BY192" s="72"/>
      <c r="BZ192" s="72">
        <v>3.87</v>
      </c>
      <c r="CA192" s="72"/>
      <c r="CB192" s="72">
        <v>1.83</v>
      </c>
      <c r="CF192" s="72"/>
      <c r="CG192" s="72"/>
      <c r="CH192" s="72"/>
      <c r="CI192" s="72"/>
      <c r="CJ192" s="72"/>
      <c r="CK192" s="72"/>
      <c r="CL192" s="72"/>
      <c r="CM192" s="72"/>
      <c r="CN192" s="72"/>
      <c r="CO192" s="72"/>
      <c r="CP192" s="72"/>
      <c r="CQ192" s="72"/>
      <c r="CR192" s="72"/>
      <c r="CS192" s="72"/>
      <c r="CT192" s="72"/>
      <c r="CU192" s="72"/>
      <c r="CV192" s="72"/>
      <c r="CW192" s="72"/>
      <c r="CX192" s="72"/>
      <c r="CY192" s="72"/>
      <c r="CZ192" s="72"/>
      <c r="DA192" s="72"/>
      <c r="DB192" s="72"/>
      <c r="DC192" s="72"/>
      <c r="DD192" s="72"/>
      <c r="DE192" s="72"/>
      <c r="DF192" s="72"/>
      <c r="DG192" s="72"/>
      <c r="DH192" s="78">
        <v>99.51</v>
      </c>
      <c r="DJ192" s="77">
        <f t="shared" si="221"/>
        <v>0.48999999999999488</v>
      </c>
      <c r="DO192" s="358">
        <v>5.45</v>
      </c>
      <c r="DP192" s="72"/>
      <c r="DU192" s="52"/>
      <c r="DX192" s="75">
        <f t="shared" si="222"/>
        <v>59.70254245804442</v>
      </c>
      <c r="DY192" s="51">
        <f t="shared" si="223"/>
        <v>0</v>
      </c>
      <c r="DZ192" s="75">
        <f t="shared" si="224"/>
        <v>0.60295447693699122</v>
      </c>
      <c r="EA192" s="51">
        <f t="shared" si="225"/>
        <v>0</v>
      </c>
      <c r="EB192" s="75">
        <f t="shared" si="226"/>
        <v>15.797407295749172</v>
      </c>
      <c r="EC192" s="51">
        <f t="shared" si="227"/>
        <v>0</v>
      </c>
      <c r="ED192" s="75">
        <f t="shared" si="228"/>
        <v>2.9544769369912567</v>
      </c>
      <c r="EE192" s="51">
        <f t="shared" si="229"/>
        <v>0</v>
      </c>
      <c r="EF192" s="75">
        <f t="shared" si="230"/>
        <v>6.0295447693699128E-2</v>
      </c>
      <c r="EG192" s="51">
        <f t="shared" si="231"/>
        <v>0</v>
      </c>
      <c r="EH192" s="75">
        <f t="shared" si="232"/>
        <v>3.0650185910963716</v>
      </c>
      <c r="EI192" s="51">
        <f t="shared" si="233"/>
        <v>0</v>
      </c>
      <c r="EJ192" s="75">
        <f t="shared" si="234"/>
        <v>5.2658024319163905</v>
      </c>
      <c r="EK192" s="51">
        <f t="shared" si="235"/>
        <v>0</v>
      </c>
      <c r="EL192" s="75">
        <f t="shared" si="236"/>
        <v>3.8890563762435937</v>
      </c>
      <c r="EM192" s="51">
        <f t="shared" si="237"/>
        <v>0</v>
      </c>
      <c r="EN192" s="75">
        <f t="shared" si="238"/>
        <v>1.8390111546578234</v>
      </c>
      <c r="EO192" s="51">
        <f t="shared" si="239"/>
        <v>0</v>
      </c>
      <c r="EP192" s="75">
        <f t="shared" si="240"/>
        <v>0</v>
      </c>
      <c r="EQ192" s="51" t="e">
        <f t="shared" si="241"/>
        <v>#DIV/0!</v>
      </c>
      <c r="ER192" s="51">
        <f t="shared" si="242"/>
        <v>100</v>
      </c>
      <c r="ES192" s="51">
        <f t="shared" si="243"/>
        <v>0</v>
      </c>
    </row>
    <row r="193" spans="1:149" x14ac:dyDescent="0.45">
      <c r="A193" s="78" t="s">
        <v>1138</v>
      </c>
      <c r="B193" s="174" t="s">
        <v>1398</v>
      </c>
      <c r="C193" s="51" t="s">
        <v>3444</v>
      </c>
      <c r="D193" s="77" t="s">
        <v>3595</v>
      </c>
      <c r="E193" s="51" t="s">
        <v>637</v>
      </c>
      <c r="F193" s="78" t="s">
        <v>1184</v>
      </c>
      <c r="G193" s="72" t="s">
        <v>3365</v>
      </c>
      <c r="H193" s="78" t="s">
        <v>1132</v>
      </c>
      <c r="I193" s="78">
        <v>48</v>
      </c>
      <c r="J193" s="300">
        <v>209</v>
      </c>
      <c r="K193" s="78">
        <v>5</v>
      </c>
      <c r="L193" s="300">
        <v>950</v>
      </c>
      <c r="M193" s="78">
        <v>5</v>
      </c>
      <c r="N193" s="51" t="s">
        <v>722</v>
      </c>
      <c r="O193" s="51" t="s">
        <v>3615</v>
      </c>
      <c r="P193" s="72" t="s">
        <v>1402</v>
      </c>
      <c r="R193" s="122">
        <v>1.96</v>
      </c>
      <c r="S193" s="143">
        <v>-9.01</v>
      </c>
      <c r="AA193" s="195"/>
      <c r="AB193" s="195"/>
      <c r="AC193" s="195"/>
      <c r="AD193" s="72"/>
      <c r="AE193" s="316">
        <v>1</v>
      </c>
      <c r="AF193" s="195"/>
      <c r="AG193" s="195">
        <v>0</v>
      </c>
      <c r="AH193" s="72"/>
      <c r="AR193" s="53">
        <v>0.89459999999999995</v>
      </c>
      <c r="AS193" s="53">
        <v>1.7210000000000001</v>
      </c>
      <c r="AU193" s="48">
        <v>2090</v>
      </c>
      <c r="AW193" s="48">
        <v>1869.7139999999999</v>
      </c>
      <c r="AX193" s="49">
        <v>20.36131946316543</v>
      </c>
      <c r="BB193" s="80" t="s">
        <v>722</v>
      </c>
      <c r="BC193" s="270" t="s">
        <v>1126</v>
      </c>
      <c r="BD193" s="72">
        <v>60.43</v>
      </c>
      <c r="BE193" s="72"/>
      <c r="BF193" s="72">
        <v>0.61</v>
      </c>
      <c r="BG193" s="72"/>
      <c r="BH193" s="72">
        <v>16.73</v>
      </c>
      <c r="BI193" s="72"/>
      <c r="BJ193" s="72">
        <v>1.5</v>
      </c>
      <c r="BL193" s="72">
        <v>0.02</v>
      </c>
      <c r="BN193" s="72">
        <v>2.0699999999999998</v>
      </c>
      <c r="BO193" s="72"/>
      <c r="BP193" s="72">
        <v>0.06</v>
      </c>
      <c r="BQ193" s="72"/>
      <c r="BR193" s="72">
        <v>2.14</v>
      </c>
      <c r="BX193" s="72">
        <v>4.63</v>
      </c>
      <c r="BY193" s="72"/>
      <c r="BZ193" s="72">
        <v>4.03</v>
      </c>
      <c r="CA193" s="72"/>
      <c r="CB193" s="72">
        <v>1.98</v>
      </c>
      <c r="CF193" s="72"/>
      <c r="CG193" s="72"/>
      <c r="CH193" s="72"/>
      <c r="CI193" s="72"/>
      <c r="CJ193" s="72"/>
      <c r="CK193" s="72"/>
      <c r="CL193" s="72"/>
      <c r="CM193" s="72"/>
      <c r="CN193" s="72"/>
      <c r="CO193" s="72"/>
      <c r="CP193" s="72"/>
      <c r="CQ193" s="72"/>
      <c r="CR193" s="72"/>
      <c r="CS193" s="72"/>
      <c r="CT193" s="72"/>
      <c r="CU193" s="72"/>
      <c r="CV193" s="72"/>
      <c r="CW193" s="72"/>
      <c r="CX193" s="72"/>
      <c r="CY193" s="72"/>
      <c r="CZ193" s="72"/>
      <c r="DA193" s="72"/>
      <c r="DB193" s="72"/>
      <c r="DC193" s="72"/>
      <c r="DD193" s="72"/>
      <c r="DE193" s="72"/>
      <c r="DF193" s="72"/>
      <c r="DG193" s="72"/>
      <c r="DH193" s="78">
        <v>99.65</v>
      </c>
      <c r="DJ193" s="77">
        <f t="shared" si="221"/>
        <v>0.34999999999999432</v>
      </c>
      <c r="DO193" s="358">
        <v>5.45</v>
      </c>
      <c r="DP193" s="72"/>
      <c r="DU193" s="52"/>
      <c r="DX193" s="75">
        <f t="shared" si="222"/>
        <v>60.642247867536369</v>
      </c>
      <c r="DY193" s="51">
        <f t="shared" si="223"/>
        <v>0</v>
      </c>
      <c r="DZ193" s="75">
        <f t="shared" si="224"/>
        <v>0.61214249874560955</v>
      </c>
      <c r="EA193" s="51">
        <f t="shared" si="225"/>
        <v>0</v>
      </c>
      <c r="EB193" s="75">
        <f t="shared" si="226"/>
        <v>16.788760662318115</v>
      </c>
      <c r="EC193" s="51">
        <f t="shared" si="227"/>
        <v>0</v>
      </c>
      <c r="ED193" s="75">
        <f t="shared" si="228"/>
        <v>2.0772704465629701</v>
      </c>
      <c r="EE193" s="51">
        <f t="shared" si="229"/>
        <v>0</v>
      </c>
      <c r="EF193" s="75">
        <f t="shared" si="230"/>
        <v>6.0210737581535369E-2</v>
      </c>
      <c r="EG193" s="51">
        <f t="shared" si="231"/>
        <v>0</v>
      </c>
      <c r="EH193" s="75">
        <f t="shared" si="232"/>
        <v>2.1475163070747616</v>
      </c>
      <c r="EI193" s="51">
        <f t="shared" si="233"/>
        <v>0</v>
      </c>
      <c r="EJ193" s="75">
        <f t="shared" si="234"/>
        <v>4.6462619167084798</v>
      </c>
      <c r="EK193" s="51">
        <f t="shared" si="235"/>
        <v>0</v>
      </c>
      <c r="EL193" s="75">
        <f t="shared" si="236"/>
        <v>4.0441545408931256</v>
      </c>
      <c r="EM193" s="51">
        <f t="shared" si="237"/>
        <v>0</v>
      </c>
      <c r="EN193" s="75">
        <f t="shared" si="238"/>
        <v>1.9869543401906671</v>
      </c>
      <c r="EO193" s="51">
        <f t="shared" si="239"/>
        <v>0</v>
      </c>
      <c r="EP193" s="75">
        <f t="shared" si="240"/>
        <v>0</v>
      </c>
      <c r="EQ193" s="51" t="e">
        <f t="shared" si="241"/>
        <v>#DIV/0!</v>
      </c>
      <c r="ER193" s="51">
        <f t="shared" si="242"/>
        <v>100</v>
      </c>
      <c r="ES193" s="51">
        <f t="shared" si="243"/>
        <v>0</v>
      </c>
    </row>
    <row r="194" spans="1:149" x14ac:dyDescent="0.45">
      <c r="A194" s="78" t="s">
        <v>1138</v>
      </c>
      <c r="B194" s="174" t="s">
        <v>1398</v>
      </c>
      <c r="C194" s="51" t="s">
        <v>3444</v>
      </c>
      <c r="D194" s="77" t="s">
        <v>3595</v>
      </c>
      <c r="E194" s="51" t="s">
        <v>637</v>
      </c>
      <c r="F194" s="78" t="s">
        <v>1185</v>
      </c>
      <c r="G194" s="72" t="s">
        <v>3365</v>
      </c>
      <c r="H194" s="78" t="s">
        <v>1132</v>
      </c>
      <c r="I194" s="78">
        <v>144</v>
      </c>
      <c r="J194" s="300">
        <v>93.8</v>
      </c>
      <c r="K194" s="78">
        <v>5</v>
      </c>
      <c r="L194" s="300">
        <v>1050</v>
      </c>
      <c r="M194" s="78">
        <v>5</v>
      </c>
      <c r="N194" s="51" t="s">
        <v>722</v>
      </c>
      <c r="O194" s="51" t="s">
        <v>3598</v>
      </c>
      <c r="P194" s="72" t="s">
        <v>1399</v>
      </c>
      <c r="R194" s="122">
        <v>0.56999999999999995</v>
      </c>
      <c r="S194" s="143">
        <v>-8.8699999999999992</v>
      </c>
      <c r="AA194" s="195"/>
      <c r="AB194" s="195"/>
      <c r="AC194" s="195"/>
      <c r="AD194" s="72"/>
      <c r="AE194" s="316">
        <v>1</v>
      </c>
      <c r="AF194" s="195"/>
      <c r="AG194" s="195">
        <v>0</v>
      </c>
      <c r="AH194" s="72"/>
      <c r="AR194" s="53">
        <v>0.95740000000000003</v>
      </c>
      <c r="AS194" s="53">
        <v>1.24</v>
      </c>
      <c r="AU194" s="48">
        <v>938</v>
      </c>
      <c r="AW194" s="48">
        <v>898.0412</v>
      </c>
      <c r="AX194" s="49">
        <v>20.364742899132747</v>
      </c>
      <c r="BB194" s="80" t="s">
        <v>722</v>
      </c>
      <c r="BC194" s="270" t="s">
        <v>1126</v>
      </c>
      <c r="BD194" s="72">
        <v>61.74</v>
      </c>
      <c r="BE194" s="72"/>
      <c r="BF194" s="72">
        <v>0.56000000000000005</v>
      </c>
      <c r="BG194" s="72"/>
      <c r="BH194" s="72">
        <v>15.6</v>
      </c>
      <c r="BI194" s="72"/>
      <c r="BJ194" s="72">
        <v>1.19</v>
      </c>
      <c r="BL194" s="72">
        <v>0.04</v>
      </c>
      <c r="BN194" s="72">
        <v>3.12</v>
      </c>
      <c r="BO194" s="72"/>
      <c r="BP194" s="72">
        <v>0.1</v>
      </c>
      <c r="BQ194" s="72"/>
      <c r="BR194" s="72">
        <v>3.06</v>
      </c>
      <c r="BX194" s="72">
        <v>5.43</v>
      </c>
      <c r="BY194" s="72"/>
      <c r="BZ194" s="72">
        <v>3.9</v>
      </c>
      <c r="CA194" s="72"/>
      <c r="CB194" s="72">
        <v>1.81</v>
      </c>
      <c r="CF194" s="72"/>
      <c r="CG194" s="72"/>
      <c r="CH194" s="72"/>
      <c r="CI194" s="72"/>
      <c r="CJ194" s="72"/>
      <c r="CK194" s="72"/>
      <c r="CL194" s="72"/>
      <c r="CM194" s="72"/>
      <c r="CN194" s="72"/>
      <c r="CO194" s="72"/>
      <c r="CP194" s="72"/>
      <c r="CQ194" s="72"/>
      <c r="CR194" s="72"/>
      <c r="CS194" s="72"/>
      <c r="CT194" s="72"/>
      <c r="CU194" s="72"/>
      <c r="CV194" s="72"/>
      <c r="CW194" s="72"/>
      <c r="CX194" s="72"/>
      <c r="CY194" s="72"/>
      <c r="CZ194" s="72"/>
      <c r="DA194" s="72"/>
      <c r="DB194" s="72"/>
      <c r="DC194" s="72"/>
      <c r="DD194" s="72"/>
      <c r="DE194" s="72"/>
      <c r="DF194" s="72"/>
      <c r="DG194" s="72"/>
      <c r="DH194" s="78">
        <v>99.93</v>
      </c>
      <c r="DJ194" s="77">
        <f t="shared" si="221"/>
        <v>6.9999999999993179E-2</v>
      </c>
      <c r="DO194" s="358">
        <v>3.38</v>
      </c>
      <c r="DP194" s="72"/>
      <c r="DU194" s="52"/>
      <c r="DX194" s="75">
        <f t="shared" si="222"/>
        <v>61.783248273791649</v>
      </c>
      <c r="DY194" s="51">
        <f t="shared" si="223"/>
        <v>0</v>
      </c>
      <c r="DZ194" s="75">
        <f t="shared" si="224"/>
        <v>0.56039227459221463</v>
      </c>
      <c r="EA194" s="51">
        <f t="shared" si="225"/>
        <v>0</v>
      </c>
      <c r="EB194" s="75">
        <f t="shared" si="226"/>
        <v>15.610927649354547</v>
      </c>
      <c r="EC194" s="51">
        <f t="shared" si="227"/>
        <v>0</v>
      </c>
      <c r="ED194" s="75">
        <f t="shared" si="228"/>
        <v>3.1221855298709094</v>
      </c>
      <c r="EE194" s="51">
        <f t="shared" si="229"/>
        <v>0</v>
      </c>
      <c r="EF194" s="75">
        <f t="shared" si="230"/>
        <v>0.10007004903432401</v>
      </c>
      <c r="EG194" s="51">
        <f t="shared" si="231"/>
        <v>0</v>
      </c>
      <c r="EH194" s="75">
        <f t="shared" si="232"/>
        <v>3.0621435004503148</v>
      </c>
      <c r="EI194" s="51">
        <f t="shared" si="233"/>
        <v>0</v>
      </c>
      <c r="EJ194" s="75">
        <f t="shared" si="234"/>
        <v>5.4338036625637933</v>
      </c>
      <c r="EK194" s="51">
        <f t="shared" si="235"/>
        <v>0</v>
      </c>
      <c r="EL194" s="75">
        <f t="shared" si="236"/>
        <v>3.9027319123386368</v>
      </c>
      <c r="EM194" s="51">
        <f t="shared" si="237"/>
        <v>0</v>
      </c>
      <c r="EN194" s="75">
        <f t="shared" si="238"/>
        <v>1.8112678875212649</v>
      </c>
      <c r="EO194" s="51">
        <f t="shared" si="239"/>
        <v>0</v>
      </c>
      <c r="EP194" s="75">
        <f t="shared" si="240"/>
        <v>0</v>
      </c>
      <c r="EQ194" s="51" t="e">
        <f t="shared" si="241"/>
        <v>#DIV/0!</v>
      </c>
      <c r="ER194" s="51">
        <f t="shared" si="242"/>
        <v>100</v>
      </c>
      <c r="ES194" s="51">
        <f t="shared" si="243"/>
        <v>0</v>
      </c>
    </row>
    <row r="195" spans="1:149" x14ac:dyDescent="0.45">
      <c r="A195" s="78" t="s">
        <v>1138</v>
      </c>
      <c r="B195" s="174" t="s">
        <v>1398</v>
      </c>
      <c r="C195" s="51" t="s">
        <v>3444</v>
      </c>
      <c r="D195" s="77" t="s">
        <v>3595</v>
      </c>
      <c r="E195" s="51" t="s">
        <v>637</v>
      </c>
      <c r="F195" s="78" t="s">
        <v>1186</v>
      </c>
      <c r="G195" s="72" t="s">
        <v>3365</v>
      </c>
      <c r="H195" s="78" t="s">
        <v>1132</v>
      </c>
      <c r="I195" s="78">
        <v>48</v>
      </c>
      <c r="J195" s="300">
        <v>117.2</v>
      </c>
      <c r="K195" s="78">
        <v>5</v>
      </c>
      <c r="L195" s="300">
        <v>1000</v>
      </c>
      <c r="M195" s="78">
        <v>5</v>
      </c>
      <c r="N195" s="51" t="s">
        <v>722</v>
      </c>
      <c r="O195" s="51" t="s">
        <v>3616</v>
      </c>
      <c r="P195" s="72" t="s">
        <v>1407</v>
      </c>
      <c r="R195" s="122">
        <v>0.7</v>
      </c>
      <c r="S195" s="143">
        <v>-9.48</v>
      </c>
      <c r="AA195" s="195"/>
      <c r="AB195" s="195"/>
      <c r="AC195" s="195"/>
      <c r="AD195" s="72"/>
      <c r="AE195" s="316">
        <v>1</v>
      </c>
      <c r="AF195" s="195"/>
      <c r="AG195" s="195">
        <v>0</v>
      </c>
      <c r="AH195" s="72"/>
      <c r="AR195" s="53">
        <v>0.93389999999999995</v>
      </c>
      <c r="AS195" s="53">
        <v>1.323</v>
      </c>
      <c r="AU195" s="48">
        <v>1172</v>
      </c>
      <c r="AW195" s="48">
        <v>1094.5308</v>
      </c>
      <c r="AX195" s="49">
        <v>20.212930454348463</v>
      </c>
      <c r="BB195" s="80" t="s">
        <v>722</v>
      </c>
      <c r="BC195" s="270" t="s">
        <v>1126</v>
      </c>
      <c r="BD195" s="72">
        <v>62.35</v>
      </c>
      <c r="BE195" s="72"/>
      <c r="BF195" s="72">
        <v>0.73</v>
      </c>
      <c r="BG195" s="72"/>
      <c r="BH195" s="72">
        <v>16.059999999999999</v>
      </c>
      <c r="BI195" s="72"/>
      <c r="BJ195" s="72">
        <v>1.0900000000000001</v>
      </c>
      <c r="BL195" s="72">
        <v>0.04</v>
      </c>
      <c r="BN195" s="72">
        <v>2.66</v>
      </c>
      <c r="BO195" s="72"/>
      <c r="BP195" s="72">
        <v>0.11</v>
      </c>
      <c r="BQ195" s="72"/>
      <c r="BR195" s="72">
        <v>1.65</v>
      </c>
      <c r="BX195" s="72">
        <v>4.22</v>
      </c>
      <c r="BY195" s="72"/>
      <c r="BZ195" s="72">
        <v>4.24</v>
      </c>
      <c r="CA195" s="72"/>
      <c r="CB195" s="72">
        <v>2.23</v>
      </c>
      <c r="CF195" s="72"/>
      <c r="CG195" s="72"/>
      <c r="CH195" s="72"/>
      <c r="CI195" s="72"/>
      <c r="CJ195" s="72"/>
      <c r="CK195" s="72"/>
      <c r="CL195" s="72"/>
      <c r="CM195" s="72"/>
      <c r="CN195" s="72"/>
      <c r="CO195" s="72"/>
      <c r="CP195" s="72"/>
      <c r="CQ195" s="72"/>
      <c r="CR195" s="72"/>
      <c r="CS195" s="72"/>
      <c r="CT195" s="72"/>
      <c r="CU195" s="72"/>
      <c r="CV195" s="72"/>
      <c r="CW195" s="72"/>
      <c r="CX195" s="72"/>
      <c r="CY195" s="72"/>
      <c r="CZ195" s="72"/>
      <c r="DA195" s="72"/>
      <c r="DB195" s="72"/>
      <c r="DC195" s="72"/>
      <c r="DD195" s="72"/>
      <c r="DE195" s="72"/>
      <c r="DF195" s="72"/>
      <c r="DG195" s="72"/>
      <c r="DH195" s="78">
        <v>99.29</v>
      </c>
      <c r="DJ195" s="77">
        <f t="shared" ref="DJ195:DJ258" si="244">IF(AND(DH195&lt;100, DH195&gt;0), 100-DH195, 0)</f>
        <v>0.70999999999999375</v>
      </c>
      <c r="DO195" s="358">
        <v>3.91</v>
      </c>
      <c r="DP195" s="72"/>
      <c r="DU195" s="52"/>
      <c r="DX195" s="75">
        <f t="shared" si="222"/>
        <v>62.795850538825661</v>
      </c>
      <c r="DY195" s="51">
        <f t="shared" si="223"/>
        <v>0</v>
      </c>
      <c r="DZ195" s="75">
        <f t="shared" si="224"/>
        <v>0.7352200624433477</v>
      </c>
      <c r="EA195" s="51">
        <f t="shared" si="225"/>
        <v>0</v>
      </c>
      <c r="EB195" s="75">
        <f t="shared" si="226"/>
        <v>16.174841373753647</v>
      </c>
      <c r="EC195" s="51">
        <f t="shared" si="227"/>
        <v>0</v>
      </c>
      <c r="ED195" s="75">
        <f t="shared" si="228"/>
        <v>2.6790210494511029</v>
      </c>
      <c r="EE195" s="51">
        <f t="shared" si="229"/>
        <v>0</v>
      </c>
      <c r="EF195" s="75">
        <f t="shared" si="230"/>
        <v>0.11078658475173733</v>
      </c>
      <c r="EG195" s="51">
        <f t="shared" si="231"/>
        <v>0</v>
      </c>
      <c r="EH195" s="75">
        <f t="shared" si="232"/>
        <v>1.6617987712760598</v>
      </c>
      <c r="EI195" s="51">
        <f t="shared" si="233"/>
        <v>0</v>
      </c>
      <c r="EJ195" s="75">
        <f t="shared" si="234"/>
        <v>4.2501762513848318</v>
      </c>
      <c r="EK195" s="51">
        <f t="shared" si="235"/>
        <v>0</v>
      </c>
      <c r="EL195" s="75">
        <f t="shared" si="236"/>
        <v>4.2703192667942389</v>
      </c>
      <c r="EM195" s="51">
        <f t="shared" si="237"/>
        <v>0</v>
      </c>
      <c r="EN195" s="75">
        <f t="shared" si="238"/>
        <v>2.2459462181488568</v>
      </c>
      <c r="EO195" s="51">
        <f t="shared" si="239"/>
        <v>0</v>
      </c>
      <c r="EP195" s="75">
        <f t="shared" si="240"/>
        <v>0</v>
      </c>
      <c r="EQ195" s="51" t="e">
        <f t="shared" si="241"/>
        <v>#DIV/0!</v>
      </c>
      <c r="ER195" s="51">
        <f t="shared" si="242"/>
        <v>100</v>
      </c>
      <c r="ES195" s="51">
        <f t="shared" si="243"/>
        <v>0</v>
      </c>
    </row>
    <row r="196" spans="1:149" s="43" customFormat="1" ht="14.65" thickBot="1" x14ac:dyDescent="0.5">
      <c r="A196" s="89" t="s">
        <v>1138</v>
      </c>
      <c r="B196" s="86" t="s">
        <v>1398</v>
      </c>
      <c r="C196" s="43" t="s">
        <v>3444</v>
      </c>
      <c r="D196" s="43" t="s">
        <v>3595</v>
      </c>
      <c r="E196" s="43" t="s">
        <v>637</v>
      </c>
      <c r="F196" s="89" t="s">
        <v>1187</v>
      </c>
      <c r="G196" s="90" t="s">
        <v>3365</v>
      </c>
      <c r="H196" s="89" t="s">
        <v>1132</v>
      </c>
      <c r="I196" s="89">
        <v>48</v>
      </c>
      <c r="J196" s="301">
        <v>100.7</v>
      </c>
      <c r="K196" s="89">
        <v>5</v>
      </c>
      <c r="L196" s="301">
        <v>950</v>
      </c>
      <c r="M196" s="89">
        <v>5</v>
      </c>
      <c r="N196" s="43" t="s">
        <v>722</v>
      </c>
      <c r="O196" s="43" t="s">
        <v>3617</v>
      </c>
      <c r="P196" s="90" t="s">
        <v>1409</v>
      </c>
      <c r="Q196" s="123"/>
      <c r="R196" s="123">
        <v>0.82</v>
      </c>
      <c r="S196" s="144">
        <v>-10.16</v>
      </c>
      <c r="AA196" s="196"/>
      <c r="AB196" s="196"/>
      <c r="AC196" s="196"/>
      <c r="AD196" s="90"/>
      <c r="AE196" s="317">
        <v>1</v>
      </c>
      <c r="AF196" s="196"/>
      <c r="AG196" s="196">
        <v>0</v>
      </c>
      <c r="AH196" s="90"/>
      <c r="AQ196" s="86"/>
      <c r="AR196" s="58">
        <v>0.92020000000000002</v>
      </c>
      <c r="AS196" s="58">
        <v>1.272</v>
      </c>
      <c r="AU196" s="63">
        <v>1007</v>
      </c>
      <c r="AW196" s="63">
        <v>926.64139999999998</v>
      </c>
      <c r="AX196" s="44">
        <v>19.586863073550109</v>
      </c>
      <c r="AY196" s="308"/>
      <c r="BA196" s="86"/>
      <c r="BB196" s="85" t="s">
        <v>722</v>
      </c>
      <c r="BC196" s="271" t="s">
        <v>1126</v>
      </c>
      <c r="BD196" s="90">
        <v>68.290000000000006</v>
      </c>
      <c r="BE196" s="90"/>
      <c r="BF196" s="90">
        <v>0.53</v>
      </c>
      <c r="BG196" s="90"/>
      <c r="BH196" s="90">
        <v>14.62</v>
      </c>
      <c r="BI196" s="90"/>
      <c r="BJ196" s="90">
        <v>0.78</v>
      </c>
      <c r="BL196" s="90">
        <v>0.01</v>
      </c>
      <c r="BN196" s="90">
        <v>1.79</v>
      </c>
      <c r="BO196" s="90"/>
      <c r="BP196" s="90">
        <v>0.08</v>
      </c>
      <c r="BQ196" s="90"/>
      <c r="BR196" s="90">
        <v>0.67</v>
      </c>
      <c r="BX196" s="90">
        <v>2.3199999999999998</v>
      </c>
      <c r="BY196" s="90"/>
      <c r="BZ196" s="90">
        <v>4.3499999999999996</v>
      </c>
      <c r="CA196" s="90"/>
      <c r="CB196" s="90">
        <v>2.95</v>
      </c>
      <c r="CF196" s="90"/>
      <c r="CG196" s="90"/>
      <c r="CH196" s="90"/>
      <c r="CI196" s="90"/>
      <c r="CJ196" s="90"/>
      <c r="CK196" s="90"/>
      <c r="CL196" s="90"/>
      <c r="CM196" s="90"/>
      <c r="CN196" s="90"/>
      <c r="CO196" s="90"/>
      <c r="CP196" s="90"/>
      <c r="CQ196" s="90"/>
      <c r="CR196" s="90"/>
      <c r="CS196" s="90"/>
      <c r="CT196" s="90"/>
      <c r="CU196" s="90"/>
      <c r="CV196" s="90"/>
      <c r="CW196" s="90"/>
      <c r="CX196" s="90"/>
      <c r="CY196" s="90"/>
      <c r="CZ196" s="90"/>
      <c r="DA196" s="90"/>
      <c r="DB196" s="90"/>
      <c r="DC196" s="90"/>
      <c r="DD196" s="90"/>
      <c r="DE196" s="90"/>
      <c r="DF196" s="90"/>
      <c r="DG196" s="90"/>
      <c r="DH196" s="89">
        <v>100.14</v>
      </c>
      <c r="DJ196" s="91">
        <f t="shared" si="244"/>
        <v>0</v>
      </c>
      <c r="DO196" s="359">
        <v>3.75</v>
      </c>
      <c r="DP196" s="90"/>
      <c r="DQ196" s="347"/>
      <c r="DS196" s="308"/>
      <c r="DU196" s="59"/>
      <c r="DW196" s="86"/>
      <c r="DX196" s="298">
        <f t="shared" ref="DX196:DX259" si="245">BD196/$DH196*100</f>
        <v>68.194527661274222</v>
      </c>
      <c r="DY196" s="43">
        <f t="shared" ref="DY196:DY259" si="246">DX196*SQRT(((BE196/BD196)^2)+(($DI196/$DH196)^2))</f>
        <v>0</v>
      </c>
      <c r="DZ196" s="298">
        <f t="shared" ref="DZ196:DZ259" si="247">BF196/$DH196*100</f>
        <v>0.52925903734771318</v>
      </c>
      <c r="EA196" s="43">
        <f t="shared" ref="EA196:EA259" si="248">DZ196*SQRT(((BG196/BF196)^2)+(($DI196/$DH196)^2))</f>
        <v>0</v>
      </c>
      <c r="EB196" s="298">
        <f t="shared" ref="EB196:EB259" si="249">BH196/$DH196*100</f>
        <v>14.599560615138804</v>
      </c>
      <c r="EC196" s="43">
        <f t="shared" ref="EC196:EC259" si="250">EB196*SQRT(((BI196/BH196)^2)+(($DI196/$DH196)^2))</f>
        <v>0</v>
      </c>
      <c r="ED196" s="298">
        <f t="shared" ref="ED196:ED259" si="251">BN196/$DH196*100</f>
        <v>1.7874975034951068</v>
      </c>
      <c r="EE196" s="43">
        <f t="shared" ref="EE196:EE259" si="252">ED196*SQRT(((BO196/BN196)^2)+(($DI196/$DH196)^2))</f>
        <v>0</v>
      </c>
      <c r="EF196" s="298">
        <f t="shared" ref="EF196:EF259" si="253">BP196/$DH196*100</f>
        <v>7.9888156580786893E-2</v>
      </c>
      <c r="EG196" s="43">
        <f t="shared" ref="EG196:EG259" si="254">EF196*SQRT(((BQ196/BP196)^2)+(($DI196/$DH196)^2))</f>
        <v>0</v>
      </c>
      <c r="EH196" s="298">
        <f t="shared" ref="EH196:EH259" si="255">BR196/$DH196*100</f>
        <v>0.66906331136409025</v>
      </c>
      <c r="EI196" s="43">
        <f t="shared" ref="EI196:EI259" si="256">EH196*SQRT(((BS196/BR196)^2)+(($DI196/$DH196)^2))</f>
        <v>0</v>
      </c>
      <c r="EJ196" s="298">
        <f t="shared" ref="EJ196:EJ259" si="257">BX196/$DH196*100</f>
        <v>2.3167565408428197</v>
      </c>
      <c r="EK196" s="43">
        <f t="shared" ref="EK196:EK259" si="258">EJ196*SQRT(((BY196/BX196)^2)+(($DI196/$DH196)^2))</f>
        <v>0</v>
      </c>
      <c r="EL196" s="298">
        <f t="shared" ref="EL196:EL259" si="259">BZ196/$DH196*100</f>
        <v>4.3439185140802872</v>
      </c>
      <c r="EM196" s="43">
        <f t="shared" ref="EM196:EM259" si="260">EL196*SQRT(((CA196/BZ196)^2)+(($DI196/$DH196)^2))</f>
        <v>0</v>
      </c>
      <c r="EN196" s="298">
        <f t="shared" ref="EN196:EN259" si="261">CB196/$DH196*100</f>
        <v>2.9458757739165167</v>
      </c>
      <c r="EO196" s="43">
        <f t="shared" ref="EO196:EO259" si="262">EN196*SQRT(((CC196/CB196)^2)+(($DI196/$DH196)^2))</f>
        <v>0</v>
      </c>
      <c r="EP196" s="298">
        <f t="shared" ref="EP196:EP259" si="263">CD196/$DH196*100</f>
        <v>0</v>
      </c>
      <c r="EQ196" s="43" t="e">
        <f t="shared" ref="EQ196:EQ259" si="264">EP196*SQRT(((CE196/CD196)^2)+(($DI196/$DH196)^2))</f>
        <v>#DIV/0!</v>
      </c>
      <c r="ER196" s="43">
        <f t="shared" ref="ER196:ER259" si="265">DH196/$DH196*100</f>
        <v>100</v>
      </c>
      <c r="ES196" s="43">
        <f t="shared" ref="ES196:ES259" si="266">ER196*SQRT(((DI196/DH196)^2)+(($DI196/$DH196)^2))</f>
        <v>0</v>
      </c>
    </row>
    <row r="197" spans="1:149" x14ac:dyDescent="0.45">
      <c r="A197" s="78" t="s">
        <v>1139</v>
      </c>
      <c r="B197" s="174" t="s">
        <v>3620</v>
      </c>
      <c r="C197" s="51" t="s">
        <v>3444</v>
      </c>
      <c r="D197" s="77" t="s">
        <v>3618</v>
      </c>
      <c r="E197" s="51" t="s">
        <v>637</v>
      </c>
      <c r="F197" s="78" t="s">
        <v>1188</v>
      </c>
      <c r="G197" s="72" t="s">
        <v>3365</v>
      </c>
      <c r="H197" s="78" t="s">
        <v>1132</v>
      </c>
      <c r="I197" s="78">
        <v>48</v>
      </c>
      <c r="J197" s="300">
        <v>198.5</v>
      </c>
      <c r="K197" s="78">
        <v>5</v>
      </c>
      <c r="L197" s="300">
        <v>1100</v>
      </c>
      <c r="M197" s="78">
        <v>5</v>
      </c>
      <c r="N197" s="51" t="s">
        <v>748</v>
      </c>
      <c r="O197" s="78" t="s">
        <v>3454</v>
      </c>
      <c r="P197" s="72" t="s">
        <v>1404</v>
      </c>
      <c r="R197" s="114">
        <v>2.6</v>
      </c>
      <c r="S197" s="112">
        <v>-6.1</v>
      </c>
      <c r="AA197" s="195"/>
      <c r="AB197" s="195"/>
      <c r="AC197" s="195"/>
      <c r="AD197" s="72"/>
      <c r="AE197" s="316">
        <v>1</v>
      </c>
      <c r="AF197" s="195"/>
      <c r="AG197" s="195">
        <v>0</v>
      </c>
      <c r="AH197" s="72"/>
      <c r="AR197" s="53">
        <v>0.97170000000000001</v>
      </c>
      <c r="AS197" s="53">
        <v>1.611</v>
      </c>
      <c r="AU197" s="48">
        <v>1985</v>
      </c>
      <c r="AW197" s="48">
        <v>1928.8244999999999</v>
      </c>
      <c r="AX197" s="49">
        <v>22.650176806994367</v>
      </c>
      <c r="BB197" s="98" t="s">
        <v>722</v>
      </c>
      <c r="BC197" s="270" t="s">
        <v>1126</v>
      </c>
      <c r="BD197" s="72"/>
      <c r="BF197" s="72"/>
      <c r="BH197" s="72"/>
      <c r="BN197" s="72"/>
      <c r="BR197" s="72"/>
      <c r="BV197" s="72"/>
      <c r="BW197" s="72"/>
      <c r="BX197" s="72"/>
      <c r="BY197" s="72"/>
      <c r="BZ197" s="72"/>
      <c r="CA197" s="72"/>
      <c r="CB197" s="72"/>
      <c r="CF197" s="72"/>
      <c r="CG197" s="72"/>
      <c r="CH197" s="72"/>
      <c r="CI197" s="72"/>
      <c r="CJ197" s="72"/>
      <c r="CK197" s="72"/>
      <c r="CL197" s="72"/>
      <c r="CM197" s="72"/>
      <c r="CN197" s="72"/>
      <c r="CO197" s="72"/>
      <c r="CP197" s="72"/>
      <c r="CQ197" s="72"/>
      <c r="CR197" s="72"/>
      <c r="CS197" s="72"/>
      <c r="CT197" s="72"/>
      <c r="CU197" s="72"/>
      <c r="CV197" s="72"/>
      <c r="CW197" s="72"/>
      <c r="CX197" s="72"/>
      <c r="CY197" s="72"/>
      <c r="CZ197" s="72"/>
      <c r="DA197" s="72"/>
      <c r="DB197" s="72"/>
      <c r="DC197" s="72"/>
      <c r="DD197" s="72"/>
      <c r="DE197" s="72"/>
      <c r="DF197" s="72"/>
      <c r="DG197" s="72"/>
      <c r="DH197" s="78"/>
      <c r="DJ197" s="77">
        <f t="shared" si="244"/>
        <v>0</v>
      </c>
      <c r="DK197" s="72"/>
      <c r="DO197" s="358">
        <v>5</v>
      </c>
      <c r="DP197" s="72"/>
      <c r="DU197" s="52"/>
      <c r="DX197" s="75" t="e">
        <f t="shared" si="245"/>
        <v>#DIV/0!</v>
      </c>
      <c r="DY197" s="51" t="e">
        <f t="shared" si="246"/>
        <v>#DIV/0!</v>
      </c>
      <c r="DZ197" s="75" t="e">
        <f t="shared" si="247"/>
        <v>#DIV/0!</v>
      </c>
      <c r="EA197" s="51" t="e">
        <f t="shared" si="248"/>
        <v>#DIV/0!</v>
      </c>
      <c r="EB197" s="75" t="e">
        <f t="shared" si="249"/>
        <v>#DIV/0!</v>
      </c>
      <c r="EC197" s="51" t="e">
        <f t="shared" si="250"/>
        <v>#DIV/0!</v>
      </c>
      <c r="ED197" s="75" t="e">
        <f t="shared" si="251"/>
        <v>#DIV/0!</v>
      </c>
      <c r="EE197" s="51" t="e">
        <f t="shared" si="252"/>
        <v>#DIV/0!</v>
      </c>
      <c r="EF197" s="75" t="e">
        <f t="shared" si="253"/>
        <v>#DIV/0!</v>
      </c>
      <c r="EG197" s="51" t="e">
        <f t="shared" si="254"/>
        <v>#DIV/0!</v>
      </c>
      <c r="EH197" s="75" t="e">
        <f t="shared" si="255"/>
        <v>#DIV/0!</v>
      </c>
      <c r="EI197" s="51" t="e">
        <f t="shared" si="256"/>
        <v>#DIV/0!</v>
      </c>
      <c r="EJ197" s="75" t="e">
        <f t="shared" si="257"/>
        <v>#DIV/0!</v>
      </c>
      <c r="EK197" s="51" t="e">
        <f t="shared" si="258"/>
        <v>#DIV/0!</v>
      </c>
      <c r="EL197" s="75" t="e">
        <f t="shared" si="259"/>
        <v>#DIV/0!</v>
      </c>
      <c r="EM197" s="51" t="e">
        <f t="shared" si="260"/>
        <v>#DIV/0!</v>
      </c>
      <c r="EN197" s="75" t="e">
        <f t="shared" si="261"/>
        <v>#DIV/0!</v>
      </c>
      <c r="EO197" s="51" t="e">
        <f t="shared" si="262"/>
        <v>#DIV/0!</v>
      </c>
      <c r="EP197" s="75" t="e">
        <f t="shared" si="263"/>
        <v>#DIV/0!</v>
      </c>
      <c r="EQ197" s="51" t="e">
        <f t="shared" si="264"/>
        <v>#DIV/0!</v>
      </c>
      <c r="ER197" s="51" t="e">
        <f t="shared" si="265"/>
        <v>#DIV/0!</v>
      </c>
      <c r="ES197" s="51" t="e">
        <f t="shared" si="266"/>
        <v>#DIV/0!</v>
      </c>
    </row>
    <row r="198" spans="1:149" x14ac:dyDescent="0.45">
      <c r="A198" s="78" t="s">
        <v>1139</v>
      </c>
      <c r="B198" s="174" t="s">
        <v>3620</v>
      </c>
      <c r="C198" s="51" t="s">
        <v>3444</v>
      </c>
      <c r="D198" s="77" t="s">
        <v>3618</v>
      </c>
      <c r="E198" s="51" t="s">
        <v>637</v>
      </c>
      <c r="F198" s="78" t="s">
        <v>1189</v>
      </c>
      <c r="G198" s="72" t="s">
        <v>3365</v>
      </c>
      <c r="H198" s="78" t="s">
        <v>1132</v>
      </c>
      <c r="I198" s="78">
        <v>48</v>
      </c>
      <c r="J198" s="300">
        <v>152.69999999999999</v>
      </c>
      <c r="K198" s="78">
        <v>5</v>
      </c>
      <c r="L198" s="300">
        <v>1100</v>
      </c>
      <c r="M198" s="78">
        <v>5</v>
      </c>
      <c r="N198" s="51" t="s">
        <v>748</v>
      </c>
      <c r="O198" s="78" t="s">
        <v>3455</v>
      </c>
      <c r="P198" s="72" t="s">
        <v>1404</v>
      </c>
      <c r="R198" s="114">
        <v>2.5</v>
      </c>
      <c r="S198" s="112">
        <v>-6.3</v>
      </c>
      <c r="AA198" s="195"/>
      <c r="AB198" s="195"/>
      <c r="AC198" s="195"/>
      <c r="AD198" s="72"/>
      <c r="AE198" s="316">
        <v>1</v>
      </c>
      <c r="AF198" s="195"/>
      <c r="AG198" s="195">
        <v>0</v>
      </c>
      <c r="AH198" s="72"/>
      <c r="AR198" s="53">
        <v>0.96679999999999999</v>
      </c>
      <c r="AS198" s="53">
        <v>1.431</v>
      </c>
      <c r="AU198" s="48">
        <v>1527</v>
      </c>
      <c r="AW198" s="48">
        <v>1476.3036</v>
      </c>
      <c r="AX198" s="49">
        <v>21.756909116647336</v>
      </c>
      <c r="BB198" s="80" t="s">
        <v>722</v>
      </c>
      <c r="BC198" s="270" t="s">
        <v>1126</v>
      </c>
      <c r="BD198" s="72"/>
      <c r="BF198" s="72"/>
      <c r="BH198" s="72"/>
      <c r="BN198" s="72"/>
      <c r="BR198" s="72"/>
      <c r="BV198" s="72"/>
      <c r="BW198" s="72"/>
      <c r="BX198" s="72"/>
      <c r="BY198" s="72"/>
      <c r="BZ198" s="72"/>
      <c r="CA198" s="72"/>
      <c r="CB198" s="72"/>
      <c r="CF198" s="72"/>
      <c r="CG198" s="72"/>
      <c r="CH198" s="72"/>
      <c r="CI198" s="72"/>
      <c r="CJ198" s="72"/>
      <c r="CK198" s="72"/>
      <c r="CL198" s="72"/>
      <c r="CM198" s="72"/>
      <c r="CN198" s="72"/>
      <c r="CO198" s="72"/>
      <c r="CP198" s="72"/>
      <c r="CQ198" s="72"/>
      <c r="CR198" s="72"/>
      <c r="CS198" s="72"/>
      <c r="CT198" s="72"/>
      <c r="CU198" s="72"/>
      <c r="CV198" s="72"/>
      <c r="CW198" s="72"/>
      <c r="CX198" s="72"/>
      <c r="CY198" s="72"/>
      <c r="CZ198" s="72"/>
      <c r="DA198" s="72"/>
      <c r="DB198" s="72"/>
      <c r="DC198" s="72"/>
      <c r="DD198" s="72"/>
      <c r="DE198" s="72"/>
      <c r="DF198" s="72"/>
      <c r="DG198" s="72"/>
      <c r="DH198" s="78"/>
      <c r="DJ198" s="77">
        <f t="shared" si="244"/>
        <v>0</v>
      </c>
      <c r="DK198" s="72"/>
      <c r="DO198" s="358">
        <v>4.3</v>
      </c>
      <c r="DP198" s="72"/>
      <c r="DU198" s="52"/>
      <c r="DX198" s="75" t="e">
        <f t="shared" si="245"/>
        <v>#DIV/0!</v>
      </c>
      <c r="DY198" s="51" t="e">
        <f t="shared" si="246"/>
        <v>#DIV/0!</v>
      </c>
      <c r="DZ198" s="75" t="e">
        <f t="shared" si="247"/>
        <v>#DIV/0!</v>
      </c>
      <c r="EA198" s="51" t="e">
        <f t="shared" si="248"/>
        <v>#DIV/0!</v>
      </c>
      <c r="EB198" s="75" t="e">
        <f t="shared" si="249"/>
        <v>#DIV/0!</v>
      </c>
      <c r="EC198" s="51" t="e">
        <f t="shared" si="250"/>
        <v>#DIV/0!</v>
      </c>
      <c r="ED198" s="75" t="e">
        <f t="shared" si="251"/>
        <v>#DIV/0!</v>
      </c>
      <c r="EE198" s="51" t="e">
        <f t="shared" si="252"/>
        <v>#DIV/0!</v>
      </c>
      <c r="EF198" s="75" t="e">
        <f t="shared" si="253"/>
        <v>#DIV/0!</v>
      </c>
      <c r="EG198" s="51" t="e">
        <f t="shared" si="254"/>
        <v>#DIV/0!</v>
      </c>
      <c r="EH198" s="75" t="e">
        <f t="shared" si="255"/>
        <v>#DIV/0!</v>
      </c>
      <c r="EI198" s="51" t="e">
        <f t="shared" si="256"/>
        <v>#DIV/0!</v>
      </c>
      <c r="EJ198" s="75" t="e">
        <f t="shared" si="257"/>
        <v>#DIV/0!</v>
      </c>
      <c r="EK198" s="51" t="e">
        <f t="shared" si="258"/>
        <v>#DIV/0!</v>
      </c>
      <c r="EL198" s="75" t="e">
        <f t="shared" si="259"/>
        <v>#DIV/0!</v>
      </c>
      <c r="EM198" s="51" t="e">
        <f t="shared" si="260"/>
        <v>#DIV/0!</v>
      </c>
      <c r="EN198" s="75" t="e">
        <f t="shared" si="261"/>
        <v>#DIV/0!</v>
      </c>
      <c r="EO198" s="51" t="e">
        <f t="shared" si="262"/>
        <v>#DIV/0!</v>
      </c>
      <c r="EP198" s="75" t="e">
        <f t="shared" si="263"/>
        <v>#DIV/0!</v>
      </c>
      <c r="EQ198" s="51" t="e">
        <f t="shared" si="264"/>
        <v>#DIV/0!</v>
      </c>
      <c r="ER198" s="51" t="e">
        <f t="shared" si="265"/>
        <v>#DIV/0!</v>
      </c>
      <c r="ES198" s="51" t="e">
        <f t="shared" si="266"/>
        <v>#DIV/0!</v>
      </c>
    </row>
    <row r="199" spans="1:149" x14ac:dyDescent="0.45">
      <c r="A199" s="78" t="s">
        <v>1139</v>
      </c>
      <c r="B199" s="174" t="s">
        <v>3620</v>
      </c>
      <c r="C199" s="51" t="s">
        <v>3444</v>
      </c>
      <c r="D199" s="77" t="s">
        <v>3618</v>
      </c>
      <c r="E199" s="51" t="s">
        <v>637</v>
      </c>
      <c r="F199" s="78" t="s">
        <v>1190</v>
      </c>
      <c r="G199" s="72" t="s">
        <v>3365</v>
      </c>
      <c r="H199" s="78" t="s">
        <v>1132</v>
      </c>
      <c r="I199" s="78">
        <v>48</v>
      </c>
      <c r="J199" s="300">
        <v>106.5</v>
      </c>
      <c r="K199" s="78">
        <v>5</v>
      </c>
      <c r="L199" s="300">
        <v>1100</v>
      </c>
      <c r="M199" s="78">
        <v>5</v>
      </c>
      <c r="N199" s="51" t="s">
        <v>748</v>
      </c>
      <c r="O199" s="78" t="s">
        <v>1412</v>
      </c>
      <c r="P199" s="72" t="s">
        <v>1404</v>
      </c>
      <c r="R199" s="114">
        <v>2.4</v>
      </c>
      <c r="S199" s="112">
        <v>-6.4</v>
      </c>
      <c r="AA199" s="195"/>
      <c r="AB199" s="195"/>
      <c r="AC199" s="195"/>
      <c r="AD199" s="72"/>
      <c r="AE199" s="316">
        <v>1</v>
      </c>
      <c r="AF199" s="195"/>
      <c r="AG199" s="195">
        <v>0</v>
      </c>
      <c r="AH199" s="72"/>
      <c r="AR199" s="53">
        <v>0.96860000000000002</v>
      </c>
      <c r="AS199" s="53">
        <v>1.2749999999999999</v>
      </c>
      <c r="AU199" s="48">
        <v>1065</v>
      </c>
      <c r="AW199" s="48">
        <v>1031.559</v>
      </c>
      <c r="AX199" s="49">
        <v>20.897054188987454</v>
      </c>
      <c r="BB199" s="80" t="s">
        <v>722</v>
      </c>
      <c r="BC199" s="270" t="s">
        <v>1126</v>
      </c>
      <c r="BD199" s="72"/>
      <c r="BF199" s="72"/>
      <c r="BH199" s="72"/>
      <c r="BN199" s="72"/>
      <c r="BR199" s="72"/>
      <c r="BV199" s="72"/>
      <c r="BW199" s="72"/>
      <c r="BX199" s="72"/>
      <c r="BY199" s="72"/>
      <c r="BZ199" s="72"/>
      <c r="CA199" s="72"/>
      <c r="CB199" s="72"/>
      <c r="CF199" s="72"/>
      <c r="CG199" s="72"/>
      <c r="CH199" s="72"/>
      <c r="CI199" s="72"/>
      <c r="CJ199" s="72"/>
      <c r="CK199" s="72"/>
      <c r="CL199" s="72"/>
      <c r="CM199" s="72"/>
      <c r="CN199" s="72"/>
      <c r="CO199" s="72"/>
      <c r="CP199" s="72"/>
      <c r="CQ199" s="72"/>
      <c r="CR199" s="72"/>
      <c r="CS199" s="72"/>
      <c r="CT199" s="72"/>
      <c r="CU199" s="72"/>
      <c r="CV199" s="72"/>
      <c r="CW199" s="72"/>
      <c r="CX199" s="72"/>
      <c r="CY199" s="72"/>
      <c r="CZ199" s="72"/>
      <c r="DA199" s="72"/>
      <c r="DB199" s="72"/>
      <c r="DC199" s="72"/>
      <c r="DD199" s="72"/>
      <c r="DE199" s="72"/>
      <c r="DF199" s="72"/>
      <c r="DG199" s="72"/>
      <c r="DH199" s="78"/>
      <c r="DJ199" s="77">
        <f t="shared" si="244"/>
        <v>0</v>
      </c>
      <c r="DK199" s="72"/>
      <c r="DO199" s="358">
        <v>3.5</v>
      </c>
      <c r="DP199" s="72"/>
      <c r="DU199" s="52"/>
      <c r="DX199" s="75" t="e">
        <f t="shared" si="245"/>
        <v>#DIV/0!</v>
      </c>
      <c r="DY199" s="51" t="e">
        <f t="shared" si="246"/>
        <v>#DIV/0!</v>
      </c>
      <c r="DZ199" s="75" t="e">
        <f t="shared" si="247"/>
        <v>#DIV/0!</v>
      </c>
      <c r="EA199" s="51" t="e">
        <f t="shared" si="248"/>
        <v>#DIV/0!</v>
      </c>
      <c r="EB199" s="75" t="e">
        <f t="shared" si="249"/>
        <v>#DIV/0!</v>
      </c>
      <c r="EC199" s="51" t="e">
        <f t="shared" si="250"/>
        <v>#DIV/0!</v>
      </c>
      <c r="ED199" s="75" t="e">
        <f t="shared" si="251"/>
        <v>#DIV/0!</v>
      </c>
      <c r="EE199" s="51" t="e">
        <f t="shared" si="252"/>
        <v>#DIV/0!</v>
      </c>
      <c r="EF199" s="75" t="e">
        <f t="shared" si="253"/>
        <v>#DIV/0!</v>
      </c>
      <c r="EG199" s="51" t="e">
        <f t="shared" si="254"/>
        <v>#DIV/0!</v>
      </c>
      <c r="EH199" s="75" t="e">
        <f t="shared" si="255"/>
        <v>#DIV/0!</v>
      </c>
      <c r="EI199" s="51" t="e">
        <f t="shared" si="256"/>
        <v>#DIV/0!</v>
      </c>
      <c r="EJ199" s="75" t="e">
        <f t="shared" si="257"/>
        <v>#DIV/0!</v>
      </c>
      <c r="EK199" s="51" t="e">
        <f t="shared" si="258"/>
        <v>#DIV/0!</v>
      </c>
      <c r="EL199" s="75" t="e">
        <f t="shared" si="259"/>
        <v>#DIV/0!</v>
      </c>
      <c r="EM199" s="51" t="e">
        <f t="shared" si="260"/>
        <v>#DIV/0!</v>
      </c>
      <c r="EN199" s="75" t="e">
        <f t="shared" si="261"/>
        <v>#DIV/0!</v>
      </c>
      <c r="EO199" s="51" t="e">
        <f t="shared" si="262"/>
        <v>#DIV/0!</v>
      </c>
      <c r="EP199" s="75" t="e">
        <f t="shared" si="263"/>
        <v>#DIV/0!</v>
      </c>
      <c r="EQ199" s="51" t="e">
        <f t="shared" si="264"/>
        <v>#DIV/0!</v>
      </c>
      <c r="ER199" s="51" t="e">
        <f t="shared" si="265"/>
        <v>#DIV/0!</v>
      </c>
      <c r="ES199" s="51" t="e">
        <f t="shared" si="266"/>
        <v>#DIV/0!</v>
      </c>
    </row>
    <row r="200" spans="1:149" x14ac:dyDescent="0.45">
      <c r="A200" s="78" t="s">
        <v>1139</v>
      </c>
      <c r="B200" s="174" t="s">
        <v>3620</v>
      </c>
      <c r="C200" s="51" t="s">
        <v>3444</v>
      </c>
      <c r="D200" s="77" t="s">
        <v>3618</v>
      </c>
      <c r="E200" s="51" t="s">
        <v>637</v>
      </c>
      <c r="F200" s="78" t="s">
        <v>1191</v>
      </c>
      <c r="G200" s="72" t="s">
        <v>3365</v>
      </c>
      <c r="H200" s="78" t="s">
        <v>1132</v>
      </c>
      <c r="I200" s="78">
        <v>48</v>
      </c>
      <c r="J200" s="300">
        <v>70.3</v>
      </c>
      <c r="K200" s="78">
        <v>5</v>
      </c>
      <c r="L200" s="300">
        <v>1100</v>
      </c>
      <c r="M200" s="78">
        <v>5</v>
      </c>
      <c r="N200" s="51" t="s">
        <v>748</v>
      </c>
      <c r="O200" s="78" t="s">
        <v>1134</v>
      </c>
      <c r="P200" s="72" t="s">
        <v>1404</v>
      </c>
      <c r="R200" s="114">
        <v>1.3</v>
      </c>
      <c r="S200" s="112">
        <v>-7.5</v>
      </c>
      <c r="AA200" s="195"/>
      <c r="AB200" s="195"/>
      <c r="AC200" s="195"/>
      <c r="AD200" s="72"/>
      <c r="AE200" s="316">
        <v>1</v>
      </c>
      <c r="AF200" s="195"/>
      <c r="AG200" s="195">
        <v>0</v>
      </c>
      <c r="AH200" s="72"/>
      <c r="AR200" s="53">
        <v>0.97499999999999998</v>
      </c>
      <c r="AS200" s="53">
        <v>1.1679999999999999</v>
      </c>
      <c r="AU200" s="48">
        <v>703</v>
      </c>
      <c r="AW200" s="48">
        <v>685.42499999999995</v>
      </c>
      <c r="AX200" s="49">
        <v>20.322090022808847</v>
      </c>
      <c r="BB200" s="80" t="s">
        <v>722</v>
      </c>
      <c r="BC200" s="270" t="s">
        <v>1126</v>
      </c>
      <c r="BD200" s="72"/>
      <c r="BF200" s="72"/>
      <c r="BH200" s="72"/>
      <c r="BN200" s="72"/>
      <c r="BR200" s="72"/>
      <c r="BV200" s="72"/>
      <c r="BW200" s="72"/>
      <c r="BX200" s="72"/>
      <c r="BY200" s="72"/>
      <c r="BZ200" s="72"/>
      <c r="CA200" s="72"/>
      <c r="CB200" s="72"/>
      <c r="CF200" s="72"/>
      <c r="CG200" s="72"/>
      <c r="CH200" s="72"/>
      <c r="CI200" s="72"/>
      <c r="CJ200" s="72"/>
      <c r="CK200" s="72"/>
      <c r="CL200" s="72"/>
      <c r="CM200" s="72"/>
      <c r="CN200" s="72"/>
      <c r="CO200" s="72"/>
      <c r="CP200" s="72"/>
      <c r="CQ200" s="72"/>
      <c r="CR200" s="72"/>
      <c r="CS200" s="72"/>
      <c r="CT200" s="72"/>
      <c r="CU200" s="72"/>
      <c r="CV200" s="72"/>
      <c r="CW200" s="72"/>
      <c r="CX200" s="72"/>
      <c r="CY200" s="72"/>
      <c r="CZ200" s="72"/>
      <c r="DA200" s="72"/>
      <c r="DB200" s="72"/>
      <c r="DC200" s="72"/>
      <c r="DD200" s="72"/>
      <c r="DE200" s="72"/>
      <c r="DF200" s="72"/>
      <c r="DG200" s="72"/>
      <c r="DH200" s="78"/>
      <c r="DJ200" s="77">
        <f t="shared" si="244"/>
        <v>0</v>
      </c>
      <c r="DK200" s="72"/>
      <c r="DO200" s="358">
        <v>2.8</v>
      </c>
      <c r="DP200" s="72"/>
      <c r="DU200" s="52"/>
      <c r="DX200" s="75" t="e">
        <f t="shared" si="245"/>
        <v>#DIV/0!</v>
      </c>
      <c r="DY200" s="51" t="e">
        <f t="shared" si="246"/>
        <v>#DIV/0!</v>
      </c>
      <c r="DZ200" s="75" t="e">
        <f t="shared" si="247"/>
        <v>#DIV/0!</v>
      </c>
      <c r="EA200" s="51" t="e">
        <f t="shared" si="248"/>
        <v>#DIV/0!</v>
      </c>
      <c r="EB200" s="75" t="e">
        <f t="shared" si="249"/>
        <v>#DIV/0!</v>
      </c>
      <c r="EC200" s="51" t="e">
        <f t="shared" si="250"/>
        <v>#DIV/0!</v>
      </c>
      <c r="ED200" s="75" t="e">
        <f t="shared" si="251"/>
        <v>#DIV/0!</v>
      </c>
      <c r="EE200" s="51" t="e">
        <f t="shared" si="252"/>
        <v>#DIV/0!</v>
      </c>
      <c r="EF200" s="75" t="e">
        <f t="shared" si="253"/>
        <v>#DIV/0!</v>
      </c>
      <c r="EG200" s="51" t="e">
        <f t="shared" si="254"/>
        <v>#DIV/0!</v>
      </c>
      <c r="EH200" s="75" t="e">
        <f t="shared" si="255"/>
        <v>#DIV/0!</v>
      </c>
      <c r="EI200" s="51" t="e">
        <f t="shared" si="256"/>
        <v>#DIV/0!</v>
      </c>
      <c r="EJ200" s="75" t="e">
        <f t="shared" si="257"/>
        <v>#DIV/0!</v>
      </c>
      <c r="EK200" s="51" t="e">
        <f t="shared" si="258"/>
        <v>#DIV/0!</v>
      </c>
      <c r="EL200" s="75" t="e">
        <f t="shared" si="259"/>
        <v>#DIV/0!</v>
      </c>
      <c r="EM200" s="51" t="e">
        <f t="shared" si="260"/>
        <v>#DIV/0!</v>
      </c>
      <c r="EN200" s="75" t="e">
        <f t="shared" si="261"/>
        <v>#DIV/0!</v>
      </c>
      <c r="EO200" s="51" t="e">
        <f t="shared" si="262"/>
        <v>#DIV/0!</v>
      </c>
      <c r="EP200" s="75" t="e">
        <f t="shared" si="263"/>
        <v>#DIV/0!</v>
      </c>
      <c r="EQ200" s="51" t="e">
        <f t="shared" si="264"/>
        <v>#DIV/0!</v>
      </c>
      <c r="ER200" s="51" t="e">
        <f t="shared" si="265"/>
        <v>#DIV/0!</v>
      </c>
      <c r="ES200" s="51" t="e">
        <f t="shared" si="266"/>
        <v>#DIV/0!</v>
      </c>
    </row>
    <row r="201" spans="1:149" x14ac:dyDescent="0.45">
      <c r="A201" s="78" t="s">
        <v>1139</v>
      </c>
      <c r="B201" s="174" t="s">
        <v>3620</v>
      </c>
      <c r="C201" s="51" t="s">
        <v>3444</v>
      </c>
      <c r="D201" s="77" t="s">
        <v>3618</v>
      </c>
      <c r="E201" s="51" t="s">
        <v>637</v>
      </c>
      <c r="F201" s="78" t="s">
        <v>1192</v>
      </c>
      <c r="G201" s="72" t="s">
        <v>3365</v>
      </c>
      <c r="H201" s="78" t="s">
        <v>1132</v>
      </c>
      <c r="I201" s="78">
        <v>48</v>
      </c>
      <c r="J201" s="300">
        <v>48.3</v>
      </c>
      <c r="K201" s="78">
        <v>5</v>
      </c>
      <c r="L201" s="300">
        <v>1100</v>
      </c>
      <c r="M201" s="78">
        <v>5</v>
      </c>
      <c r="N201" s="51" t="s">
        <v>748</v>
      </c>
      <c r="O201" s="78" t="s">
        <v>3454</v>
      </c>
      <c r="P201" s="72" t="s">
        <v>1413</v>
      </c>
      <c r="R201" s="114">
        <v>2.6</v>
      </c>
      <c r="S201" s="112">
        <v>-6.2</v>
      </c>
      <c r="AA201" s="195"/>
      <c r="AB201" s="195"/>
      <c r="AC201" s="195"/>
      <c r="AD201" s="72"/>
      <c r="AE201" s="316">
        <v>1</v>
      </c>
      <c r="AF201" s="195"/>
      <c r="AG201" s="195">
        <v>0</v>
      </c>
      <c r="AH201" s="72"/>
      <c r="AR201" s="53">
        <v>0.998</v>
      </c>
      <c r="AS201" s="53">
        <v>1.0089999999999999</v>
      </c>
      <c r="AU201" s="48">
        <v>483</v>
      </c>
      <c r="AW201" s="48">
        <v>482.03399999999999</v>
      </c>
      <c r="AX201" s="49">
        <v>20.521535371852313</v>
      </c>
      <c r="BB201" s="80" t="s">
        <v>722</v>
      </c>
      <c r="BC201" s="270" t="s">
        <v>1126</v>
      </c>
      <c r="BD201" s="72">
        <v>61.4</v>
      </c>
      <c r="BF201" s="72">
        <v>0.61</v>
      </c>
      <c r="BH201" s="72">
        <v>16.100000000000001</v>
      </c>
      <c r="BN201" s="72">
        <v>3.53</v>
      </c>
      <c r="BR201" s="72">
        <v>2.8</v>
      </c>
      <c r="BV201" s="72"/>
      <c r="BW201" s="72"/>
      <c r="BX201" s="72">
        <v>4.72</v>
      </c>
      <c r="BY201" s="72"/>
      <c r="BZ201" s="72">
        <v>4.5999999999999996</v>
      </c>
      <c r="CA201" s="72"/>
      <c r="CB201" s="72">
        <v>1.72</v>
      </c>
      <c r="CF201" s="72"/>
      <c r="CG201" s="72"/>
      <c r="CH201" s="72"/>
      <c r="CI201" s="72"/>
      <c r="CJ201" s="72"/>
      <c r="CK201" s="72"/>
      <c r="CL201" s="72"/>
      <c r="CM201" s="72"/>
      <c r="CN201" s="72"/>
      <c r="CO201" s="72"/>
      <c r="CP201" s="72"/>
      <c r="CQ201" s="72"/>
      <c r="CR201" s="72"/>
      <c r="CS201" s="72"/>
      <c r="CT201" s="72"/>
      <c r="CU201" s="72"/>
      <c r="CV201" s="72"/>
      <c r="CW201" s="72"/>
      <c r="CX201" s="72"/>
      <c r="CY201" s="72"/>
      <c r="CZ201" s="72"/>
      <c r="DA201" s="72"/>
      <c r="DB201" s="72"/>
      <c r="DC201" s="72"/>
      <c r="DD201" s="72"/>
      <c r="DE201" s="72"/>
      <c r="DF201" s="72"/>
      <c r="DG201" s="72"/>
      <c r="DH201" s="78">
        <v>97.68</v>
      </c>
      <c r="DJ201" s="77">
        <f t="shared" si="244"/>
        <v>2.3199999999999932</v>
      </c>
      <c r="DK201" s="72"/>
      <c r="DO201" s="358">
        <v>2.2000000000000002</v>
      </c>
      <c r="DP201" s="72"/>
      <c r="DU201" s="52"/>
      <c r="DX201" s="75">
        <f t="shared" si="245"/>
        <v>62.85831285831285</v>
      </c>
      <c r="DY201" s="51">
        <f t="shared" si="246"/>
        <v>0</v>
      </c>
      <c r="DZ201" s="75">
        <f t="shared" si="247"/>
        <v>0.62448812448812441</v>
      </c>
      <c r="EA201" s="51">
        <f t="shared" si="248"/>
        <v>0</v>
      </c>
      <c r="EB201" s="75">
        <f t="shared" si="249"/>
        <v>16.482391482391481</v>
      </c>
      <c r="EC201" s="51">
        <f t="shared" si="250"/>
        <v>0</v>
      </c>
      <c r="ED201" s="75">
        <f t="shared" si="251"/>
        <v>3.6138411138411133</v>
      </c>
      <c r="EE201" s="51">
        <f t="shared" si="252"/>
        <v>0</v>
      </c>
      <c r="EF201" s="75">
        <f t="shared" si="253"/>
        <v>0</v>
      </c>
      <c r="EG201" s="51" t="e">
        <f t="shared" si="254"/>
        <v>#DIV/0!</v>
      </c>
      <c r="EH201" s="75">
        <f t="shared" si="255"/>
        <v>2.8665028665028665</v>
      </c>
      <c r="EI201" s="51">
        <f t="shared" si="256"/>
        <v>0</v>
      </c>
      <c r="EJ201" s="75">
        <f t="shared" si="257"/>
        <v>4.8321048321048314</v>
      </c>
      <c r="EK201" s="51">
        <f t="shared" si="258"/>
        <v>0</v>
      </c>
      <c r="EL201" s="75">
        <f t="shared" si="259"/>
        <v>4.7092547092547088</v>
      </c>
      <c r="EM201" s="51">
        <f t="shared" si="260"/>
        <v>0</v>
      </c>
      <c r="EN201" s="75">
        <f t="shared" si="261"/>
        <v>1.7608517608517609</v>
      </c>
      <c r="EO201" s="51">
        <f t="shared" si="262"/>
        <v>0</v>
      </c>
      <c r="EP201" s="75">
        <f t="shared" si="263"/>
        <v>0</v>
      </c>
      <c r="EQ201" s="51" t="e">
        <f t="shared" si="264"/>
        <v>#DIV/0!</v>
      </c>
      <c r="ER201" s="51">
        <f t="shared" si="265"/>
        <v>100</v>
      </c>
      <c r="ES201" s="51">
        <f t="shared" si="266"/>
        <v>0</v>
      </c>
    </row>
    <row r="202" spans="1:149" x14ac:dyDescent="0.45">
      <c r="A202" s="78" t="s">
        <v>1139</v>
      </c>
      <c r="B202" s="174" t="s">
        <v>3620</v>
      </c>
      <c r="C202" s="51" t="s">
        <v>3444</v>
      </c>
      <c r="D202" s="77" t="s">
        <v>3618</v>
      </c>
      <c r="E202" s="51" t="s">
        <v>637</v>
      </c>
      <c r="F202" s="78" t="s">
        <v>1193</v>
      </c>
      <c r="G202" s="72" t="s">
        <v>3365</v>
      </c>
      <c r="H202" s="78" t="s">
        <v>1132</v>
      </c>
      <c r="I202" s="78">
        <v>48</v>
      </c>
      <c r="J202" s="300">
        <v>107.4</v>
      </c>
      <c r="K202" s="78">
        <v>5</v>
      </c>
      <c r="L202" s="300">
        <v>1075</v>
      </c>
      <c r="M202" s="78">
        <v>5</v>
      </c>
      <c r="N202" s="51" t="s">
        <v>748</v>
      </c>
      <c r="O202" s="78" t="s">
        <v>3456</v>
      </c>
      <c r="P202" s="72" t="s">
        <v>1404</v>
      </c>
      <c r="R202" s="114">
        <v>2.8</v>
      </c>
      <c r="S202" s="112">
        <v>-6.3</v>
      </c>
      <c r="AA202" s="195"/>
      <c r="AB202" s="195"/>
      <c r="AC202" s="195"/>
      <c r="AD202" s="72"/>
      <c r="AE202" s="316">
        <v>1</v>
      </c>
      <c r="AF202" s="195"/>
      <c r="AG202" s="195">
        <v>0</v>
      </c>
      <c r="AH202" s="72"/>
      <c r="AR202" s="53">
        <v>0.96160000000000001</v>
      </c>
      <c r="AS202" s="53">
        <v>1.28</v>
      </c>
      <c r="AU202" s="48">
        <v>1074</v>
      </c>
      <c r="AW202" s="48">
        <v>1032.7583999999999</v>
      </c>
      <c r="AX202" s="49">
        <v>20.738024468513441</v>
      </c>
      <c r="BB202" s="80" t="s">
        <v>722</v>
      </c>
      <c r="BC202" s="270" t="s">
        <v>1126</v>
      </c>
      <c r="BD202" s="72"/>
      <c r="BF202" s="72"/>
      <c r="BH202" s="72"/>
      <c r="BN202" s="72"/>
      <c r="BR202" s="72"/>
      <c r="BV202" s="72"/>
      <c r="BW202" s="72"/>
      <c r="BX202" s="72"/>
      <c r="BY202" s="72"/>
      <c r="BZ202" s="72"/>
      <c r="CA202" s="72"/>
      <c r="CB202" s="72"/>
      <c r="CF202" s="72"/>
      <c r="CG202" s="72"/>
      <c r="CH202" s="72"/>
      <c r="CI202" s="72"/>
      <c r="CJ202" s="72"/>
      <c r="CK202" s="72"/>
      <c r="CL202" s="72"/>
      <c r="CM202" s="72"/>
      <c r="CN202" s="72"/>
      <c r="CO202" s="72"/>
      <c r="CP202" s="72"/>
      <c r="CQ202" s="72"/>
      <c r="CR202" s="72"/>
      <c r="CS202" s="72"/>
      <c r="CT202" s="72"/>
      <c r="CU202" s="72"/>
      <c r="CV202" s="72"/>
      <c r="CW202" s="72"/>
      <c r="CX202" s="72"/>
      <c r="CY202" s="72"/>
      <c r="CZ202" s="72"/>
      <c r="DA202" s="72"/>
      <c r="DB202" s="72"/>
      <c r="DC202" s="72"/>
      <c r="DD202" s="72"/>
      <c r="DE202" s="72"/>
      <c r="DF202" s="72"/>
      <c r="DG202" s="72"/>
      <c r="DH202" s="78"/>
      <c r="DJ202" s="77">
        <f t="shared" si="244"/>
        <v>0</v>
      </c>
      <c r="DK202" s="72"/>
      <c r="DO202" s="358">
        <v>3.5</v>
      </c>
      <c r="DP202" s="72"/>
      <c r="DU202" s="52"/>
      <c r="DX202" s="75" t="e">
        <f t="shared" si="245"/>
        <v>#DIV/0!</v>
      </c>
      <c r="DY202" s="51" t="e">
        <f t="shared" si="246"/>
        <v>#DIV/0!</v>
      </c>
      <c r="DZ202" s="75" t="e">
        <f t="shared" si="247"/>
        <v>#DIV/0!</v>
      </c>
      <c r="EA202" s="51" t="e">
        <f t="shared" si="248"/>
        <v>#DIV/0!</v>
      </c>
      <c r="EB202" s="75" t="e">
        <f t="shared" si="249"/>
        <v>#DIV/0!</v>
      </c>
      <c r="EC202" s="51" t="e">
        <f t="shared" si="250"/>
        <v>#DIV/0!</v>
      </c>
      <c r="ED202" s="75" t="e">
        <f t="shared" si="251"/>
        <v>#DIV/0!</v>
      </c>
      <c r="EE202" s="51" t="e">
        <f t="shared" si="252"/>
        <v>#DIV/0!</v>
      </c>
      <c r="EF202" s="75" t="e">
        <f t="shared" si="253"/>
        <v>#DIV/0!</v>
      </c>
      <c r="EG202" s="51" t="e">
        <f t="shared" si="254"/>
        <v>#DIV/0!</v>
      </c>
      <c r="EH202" s="75" t="e">
        <f t="shared" si="255"/>
        <v>#DIV/0!</v>
      </c>
      <c r="EI202" s="51" t="e">
        <f t="shared" si="256"/>
        <v>#DIV/0!</v>
      </c>
      <c r="EJ202" s="75" t="e">
        <f t="shared" si="257"/>
        <v>#DIV/0!</v>
      </c>
      <c r="EK202" s="51" t="e">
        <f t="shared" si="258"/>
        <v>#DIV/0!</v>
      </c>
      <c r="EL202" s="75" t="e">
        <f t="shared" si="259"/>
        <v>#DIV/0!</v>
      </c>
      <c r="EM202" s="51" t="e">
        <f t="shared" si="260"/>
        <v>#DIV/0!</v>
      </c>
      <c r="EN202" s="75" t="e">
        <f t="shared" si="261"/>
        <v>#DIV/0!</v>
      </c>
      <c r="EO202" s="51" t="e">
        <f t="shared" si="262"/>
        <v>#DIV/0!</v>
      </c>
      <c r="EP202" s="75" t="e">
        <f t="shared" si="263"/>
        <v>#DIV/0!</v>
      </c>
      <c r="EQ202" s="51" t="e">
        <f t="shared" si="264"/>
        <v>#DIV/0!</v>
      </c>
      <c r="ER202" s="51" t="e">
        <f t="shared" si="265"/>
        <v>#DIV/0!</v>
      </c>
      <c r="ES202" s="51" t="e">
        <f t="shared" si="266"/>
        <v>#DIV/0!</v>
      </c>
    </row>
    <row r="203" spans="1:149" x14ac:dyDescent="0.45">
      <c r="A203" s="78" t="s">
        <v>1139</v>
      </c>
      <c r="B203" s="174" t="s">
        <v>3620</v>
      </c>
      <c r="C203" s="51" t="s">
        <v>3444</v>
      </c>
      <c r="D203" s="77" t="s">
        <v>3618</v>
      </c>
      <c r="E203" s="51" t="s">
        <v>637</v>
      </c>
      <c r="F203" s="78" t="s">
        <v>1194</v>
      </c>
      <c r="G203" s="72" t="s">
        <v>3365</v>
      </c>
      <c r="H203" s="78" t="s">
        <v>1132</v>
      </c>
      <c r="I203" s="78">
        <v>48</v>
      </c>
      <c r="J203" s="300">
        <v>170.3</v>
      </c>
      <c r="K203" s="78">
        <v>5</v>
      </c>
      <c r="L203" s="300">
        <v>1050</v>
      </c>
      <c r="M203" s="78">
        <v>5</v>
      </c>
      <c r="N203" s="51" t="s">
        <v>748</v>
      </c>
      <c r="O203" s="78" t="s">
        <v>1412</v>
      </c>
      <c r="P203" s="72" t="s">
        <v>1404</v>
      </c>
      <c r="R203" s="114">
        <v>2.4</v>
      </c>
      <c r="S203" s="112">
        <v>-7</v>
      </c>
      <c r="AA203" s="195"/>
      <c r="AB203" s="195"/>
      <c r="AC203" s="195"/>
      <c r="AD203" s="72"/>
      <c r="AE203" s="316">
        <v>1</v>
      </c>
      <c r="AF203" s="195"/>
      <c r="AG203" s="195">
        <v>0</v>
      </c>
      <c r="AH203" s="72"/>
      <c r="AR203" s="53">
        <v>0.94799999999999995</v>
      </c>
      <c r="AS203" s="53">
        <v>1.5109999999999999</v>
      </c>
      <c r="AU203" s="48">
        <v>1703</v>
      </c>
      <c r="AW203" s="48">
        <v>1614.444</v>
      </c>
      <c r="AX203" s="49">
        <v>21.496008389443816</v>
      </c>
      <c r="BB203" s="80" t="s">
        <v>722</v>
      </c>
      <c r="BC203" s="270" t="s">
        <v>1126</v>
      </c>
      <c r="BD203" s="72"/>
      <c r="BF203" s="72"/>
      <c r="BH203" s="72"/>
      <c r="BN203" s="72"/>
      <c r="BR203" s="72"/>
      <c r="BV203" s="72"/>
      <c r="BW203" s="72"/>
      <c r="BX203" s="72"/>
      <c r="BY203" s="72"/>
      <c r="BZ203" s="72"/>
      <c r="CA203" s="72"/>
      <c r="CB203" s="72"/>
      <c r="CF203" s="72"/>
      <c r="CG203" s="72"/>
      <c r="CH203" s="72"/>
      <c r="CI203" s="72"/>
      <c r="CJ203" s="72"/>
      <c r="CK203" s="72"/>
      <c r="CL203" s="72"/>
      <c r="CM203" s="72"/>
      <c r="CN203" s="72"/>
      <c r="CO203" s="72"/>
      <c r="CP203" s="72"/>
      <c r="CQ203" s="72"/>
      <c r="CR203" s="72"/>
      <c r="CS203" s="72"/>
      <c r="CT203" s="72"/>
      <c r="CU203" s="72"/>
      <c r="CV203" s="72"/>
      <c r="CW203" s="72"/>
      <c r="CX203" s="72"/>
      <c r="CY203" s="72"/>
      <c r="CZ203" s="72"/>
      <c r="DA203" s="72"/>
      <c r="DB203" s="72"/>
      <c r="DC203" s="72"/>
      <c r="DD203" s="72"/>
      <c r="DE203" s="72"/>
      <c r="DF203" s="72"/>
      <c r="DG203" s="72"/>
      <c r="DH203" s="78"/>
      <c r="DJ203" s="77">
        <f t="shared" si="244"/>
        <v>0</v>
      </c>
      <c r="DK203" s="72"/>
      <c r="DO203" s="358">
        <v>4.7</v>
      </c>
      <c r="DP203" s="72"/>
      <c r="DU203" s="52"/>
      <c r="DX203" s="75" t="e">
        <f t="shared" si="245"/>
        <v>#DIV/0!</v>
      </c>
      <c r="DY203" s="51" t="e">
        <f t="shared" si="246"/>
        <v>#DIV/0!</v>
      </c>
      <c r="DZ203" s="75" t="e">
        <f t="shared" si="247"/>
        <v>#DIV/0!</v>
      </c>
      <c r="EA203" s="51" t="e">
        <f t="shared" si="248"/>
        <v>#DIV/0!</v>
      </c>
      <c r="EB203" s="75" t="e">
        <f t="shared" si="249"/>
        <v>#DIV/0!</v>
      </c>
      <c r="EC203" s="51" t="e">
        <f t="shared" si="250"/>
        <v>#DIV/0!</v>
      </c>
      <c r="ED203" s="75" t="e">
        <f t="shared" si="251"/>
        <v>#DIV/0!</v>
      </c>
      <c r="EE203" s="51" t="e">
        <f t="shared" si="252"/>
        <v>#DIV/0!</v>
      </c>
      <c r="EF203" s="75" t="e">
        <f t="shared" si="253"/>
        <v>#DIV/0!</v>
      </c>
      <c r="EG203" s="51" t="e">
        <f t="shared" si="254"/>
        <v>#DIV/0!</v>
      </c>
      <c r="EH203" s="75" t="e">
        <f t="shared" si="255"/>
        <v>#DIV/0!</v>
      </c>
      <c r="EI203" s="51" t="e">
        <f t="shared" si="256"/>
        <v>#DIV/0!</v>
      </c>
      <c r="EJ203" s="75" t="e">
        <f t="shared" si="257"/>
        <v>#DIV/0!</v>
      </c>
      <c r="EK203" s="51" t="e">
        <f t="shared" si="258"/>
        <v>#DIV/0!</v>
      </c>
      <c r="EL203" s="75" t="e">
        <f t="shared" si="259"/>
        <v>#DIV/0!</v>
      </c>
      <c r="EM203" s="51" t="e">
        <f t="shared" si="260"/>
        <v>#DIV/0!</v>
      </c>
      <c r="EN203" s="75" t="e">
        <f t="shared" si="261"/>
        <v>#DIV/0!</v>
      </c>
      <c r="EO203" s="51" t="e">
        <f t="shared" si="262"/>
        <v>#DIV/0!</v>
      </c>
      <c r="EP203" s="75" t="e">
        <f t="shared" si="263"/>
        <v>#DIV/0!</v>
      </c>
      <c r="EQ203" s="51" t="e">
        <f t="shared" si="264"/>
        <v>#DIV/0!</v>
      </c>
      <c r="ER203" s="51" t="e">
        <f t="shared" si="265"/>
        <v>#DIV/0!</v>
      </c>
      <c r="ES203" s="51" t="e">
        <f t="shared" si="266"/>
        <v>#DIV/0!</v>
      </c>
    </row>
    <row r="204" spans="1:149" x14ac:dyDescent="0.45">
      <c r="A204" s="78" t="s">
        <v>1139</v>
      </c>
      <c r="B204" s="174" t="s">
        <v>3620</v>
      </c>
      <c r="C204" s="51" t="s">
        <v>3444</v>
      </c>
      <c r="D204" s="77" t="s">
        <v>3618</v>
      </c>
      <c r="E204" s="51" t="s">
        <v>637</v>
      </c>
      <c r="F204" s="78" t="s">
        <v>1195</v>
      </c>
      <c r="G204" s="72" t="s">
        <v>3365</v>
      </c>
      <c r="H204" s="78" t="s">
        <v>1132</v>
      </c>
      <c r="I204" s="78">
        <v>48</v>
      </c>
      <c r="J204" s="300">
        <v>153.1</v>
      </c>
      <c r="K204" s="78">
        <v>5</v>
      </c>
      <c r="L204" s="300">
        <v>1050</v>
      </c>
      <c r="M204" s="78">
        <v>5</v>
      </c>
      <c r="N204" s="51" t="s">
        <v>748</v>
      </c>
      <c r="O204" s="78" t="s">
        <v>3457</v>
      </c>
      <c r="P204" s="72" t="s">
        <v>1404</v>
      </c>
      <c r="R204" s="114">
        <v>1.2</v>
      </c>
      <c r="S204" s="112">
        <v>-8.1999999999999993</v>
      </c>
      <c r="AA204" s="195"/>
      <c r="AB204" s="195"/>
      <c r="AC204" s="195"/>
      <c r="AD204" s="72"/>
      <c r="AE204" s="316">
        <v>1</v>
      </c>
      <c r="AF204" s="195"/>
      <c r="AG204" s="195">
        <v>0</v>
      </c>
      <c r="AH204" s="72"/>
      <c r="AR204" s="53">
        <v>0.94810000000000005</v>
      </c>
      <c r="AS204" s="53">
        <v>1.444</v>
      </c>
      <c r="AU204" s="48">
        <v>1531</v>
      </c>
      <c r="AW204" s="48">
        <v>1451.5411000000001</v>
      </c>
      <c r="AX204" s="49">
        <v>21.222349711682526</v>
      </c>
      <c r="BB204" s="80" t="s">
        <v>722</v>
      </c>
      <c r="BC204" s="270" t="s">
        <v>1126</v>
      </c>
      <c r="BD204" s="72"/>
      <c r="BF204" s="72"/>
      <c r="BH204" s="72"/>
      <c r="BN204" s="72"/>
      <c r="BR204" s="72"/>
      <c r="BV204" s="72"/>
      <c r="BW204" s="72"/>
      <c r="BX204" s="72"/>
      <c r="BY204" s="72"/>
      <c r="BZ204" s="72"/>
      <c r="CA204" s="72"/>
      <c r="CB204" s="72"/>
      <c r="CF204" s="72"/>
      <c r="CG204" s="72"/>
      <c r="CH204" s="72"/>
      <c r="CI204" s="72"/>
      <c r="CJ204" s="72"/>
      <c r="CK204" s="72"/>
      <c r="CL204" s="72"/>
      <c r="CM204" s="72"/>
      <c r="CN204" s="72"/>
      <c r="CO204" s="72"/>
      <c r="CP204" s="72"/>
      <c r="CQ204" s="72"/>
      <c r="CR204" s="72"/>
      <c r="CS204" s="72"/>
      <c r="CT204" s="72"/>
      <c r="CU204" s="72"/>
      <c r="CV204" s="72"/>
      <c r="CW204" s="72"/>
      <c r="CX204" s="72"/>
      <c r="CY204" s="72"/>
      <c r="CZ204" s="72"/>
      <c r="DA204" s="72"/>
      <c r="DB204" s="72"/>
      <c r="DC204" s="72"/>
      <c r="DD204" s="72"/>
      <c r="DE204" s="72"/>
      <c r="DF204" s="72"/>
      <c r="DG204" s="72"/>
      <c r="DH204" s="78"/>
      <c r="DJ204" s="77">
        <f t="shared" si="244"/>
        <v>0</v>
      </c>
      <c r="DK204" s="72"/>
      <c r="DO204" s="358">
        <v>4.4000000000000004</v>
      </c>
      <c r="DP204" s="72"/>
      <c r="DU204" s="52"/>
      <c r="DX204" s="75" t="e">
        <f t="shared" si="245"/>
        <v>#DIV/0!</v>
      </c>
      <c r="DY204" s="51" t="e">
        <f t="shared" si="246"/>
        <v>#DIV/0!</v>
      </c>
      <c r="DZ204" s="75" t="e">
        <f t="shared" si="247"/>
        <v>#DIV/0!</v>
      </c>
      <c r="EA204" s="51" t="e">
        <f t="shared" si="248"/>
        <v>#DIV/0!</v>
      </c>
      <c r="EB204" s="75" t="e">
        <f t="shared" si="249"/>
        <v>#DIV/0!</v>
      </c>
      <c r="EC204" s="51" t="e">
        <f t="shared" si="250"/>
        <v>#DIV/0!</v>
      </c>
      <c r="ED204" s="75" t="e">
        <f t="shared" si="251"/>
        <v>#DIV/0!</v>
      </c>
      <c r="EE204" s="51" t="e">
        <f t="shared" si="252"/>
        <v>#DIV/0!</v>
      </c>
      <c r="EF204" s="75" t="e">
        <f t="shared" si="253"/>
        <v>#DIV/0!</v>
      </c>
      <c r="EG204" s="51" t="e">
        <f t="shared" si="254"/>
        <v>#DIV/0!</v>
      </c>
      <c r="EH204" s="75" t="e">
        <f t="shared" si="255"/>
        <v>#DIV/0!</v>
      </c>
      <c r="EI204" s="51" t="e">
        <f t="shared" si="256"/>
        <v>#DIV/0!</v>
      </c>
      <c r="EJ204" s="75" t="e">
        <f t="shared" si="257"/>
        <v>#DIV/0!</v>
      </c>
      <c r="EK204" s="51" t="e">
        <f t="shared" si="258"/>
        <v>#DIV/0!</v>
      </c>
      <c r="EL204" s="75" t="e">
        <f t="shared" si="259"/>
        <v>#DIV/0!</v>
      </c>
      <c r="EM204" s="51" t="e">
        <f t="shared" si="260"/>
        <v>#DIV/0!</v>
      </c>
      <c r="EN204" s="75" t="e">
        <f t="shared" si="261"/>
        <v>#DIV/0!</v>
      </c>
      <c r="EO204" s="51" t="e">
        <f t="shared" si="262"/>
        <v>#DIV/0!</v>
      </c>
      <c r="EP204" s="75" t="e">
        <f t="shared" si="263"/>
        <v>#DIV/0!</v>
      </c>
      <c r="EQ204" s="51" t="e">
        <f t="shared" si="264"/>
        <v>#DIV/0!</v>
      </c>
      <c r="ER204" s="51" t="e">
        <f t="shared" si="265"/>
        <v>#DIV/0!</v>
      </c>
      <c r="ES204" s="51" t="e">
        <f t="shared" si="266"/>
        <v>#DIV/0!</v>
      </c>
    </row>
    <row r="205" spans="1:149" x14ac:dyDescent="0.45">
      <c r="A205" s="78" t="s">
        <v>1139</v>
      </c>
      <c r="B205" s="174" t="s">
        <v>3620</v>
      </c>
      <c r="C205" s="51" t="s">
        <v>3444</v>
      </c>
      <c r="D205" s="77" t="s">
        <v>3618</v>
      </c>
      <c r="E205" s="51" t="s">
        <v>637</v>
      </c>
      <c r="F205" s="78" t="s">
        <v>1196</v>
      </c>
      <c r="G205" s="72" t="s">
        <v>3365</v>
      </c>
      <c r="H205" s="78" t="s">
        <v>1132</v>
      </c>
      <c r="I205" s="78">
        <v>48</v>
      </c>
      <c r="J205" s="300">
        <v>103.8</v>
      </c>
      <c r="K205" s="78">
        <v>5</v>
      </c>
      <c r="L205" s="300">
        <v>1050</v>
      </c>
      <c r="M205" s="78">
        <v>5</v>
      </c>
      <c r="N205" s="51" t="s">
        <v>748</v>
      </c>
      <c r="O205" s="78" t="s">
        <v>3458</v>
      </c>
      <c r="P205" s="72" t="s">
        <v>1414</v>
      </c>
      <c r="R205" s="114">
        <v>2.2000000000000002</v>
      </c>
      <c r="S205" s="112">
        <v>-7.2</v>
      </c>
      <c r="AA205" s="195"/>
      <c r="AB205" s="195"/>
      <c r="AC205" s="195"/>
      <c r="AD205" s="72"/>
      <c r="AE205" s="316">
        <v>1</v>
      </c>
      <c r="AF205" s="195"/>
      <c r="AG205" s="195">
        <v>0</v>
      </c>
      <c r="AH205" s="72"/>
      <c r="AR205" s="53">
        <v>0.95489999999999997</v>
      </c>
      <c r="AS205" s="53">
        <v>1.272</v>
      </c>
      <c r="AU205" s="48">
        <v>1038</v>
      </c>
      <c r="AW205" s="48">
        <v>991.18619999999999</v>
      </c>
      <c r="AX205" s="49">
        <v>20.496359184567059</v>
      </c>
      <c r="BB205" s="80" t="s">
        <v>722</v>
      </c>
      <c r="BC205" s="270" t="s">
        <v>1126</v>
      </c>
      <c r="BD205" s="72">
        <v>60.7</v>
      </c>
      <c r="BF205" s="72">
        <v>0.49</v>
      </c>
      <c r="BH205" s="72">
        <v>17.399999999999999</v>
      </c>
      <c r="BN205" s="72">
        <v>3.76</v>
      </c>
      <c r="BR205" s="72">
        <v>2.2000000000000002</v>
      </c>
      <c r="BV205" s="72"/>
      <c r="BW205" s="72"/>
      <c r="BX205" s="72">
        <v>5.29</v>
      </c>
      <c r="BY205" s="72"/>
      <c r="BZ205" s="72">
        <v>4.5999999999999996</v>
      </c>
      <c r="CA205" s="72"/>
      <c r="CB205" s="72">
        <v>1.64</v>
      </c>
      <c r="CF205" s="72"/>
      <c r="CG205" s="72"/>
      <c r="CH205" s="72"/>
      <c r="CI205" s="72"/>
      <c r="CJ205" s="72"/>
      <c r="CK205" s="72"/>
      <c r="CL205" s="72"/>
      <c r="CM205" s="72"/>
      <c r="CN205" s="72"/>
      <c r="CO205" s="72"/>
      <c r="CP205" s="72"/>
      <c r="CQ205" s="72"/>
      <c r="CR205" s="72"/>
      <c r="CS205" s="72"/>
      <c r="CT205" s="72"/>
      <c r="CU205" s="72"/>
      <c r="CV205" s="72"/>
      <c r="CW205" s="72"/>
      <c r="CX205" s="72"/>
      <c r="CY205" s="72"/>
      <c r="CZ205" s="72"/>
      <c r="DA205" s="72"/>
      <c r="DB205" s="72"/>
      <c r="DC205" s="72"/>
      <c r="DD205" s="72"/>
      <c r="DE205" s="72"/>
      <c r="DF205" s="72"/>
      <c r="DG205" s="72"/>
      <c r="DH205" s="78">
        <v>99.58</v>
      </c>
      <c r="DJ205" s="77">
        <f t="shared" si="244"/>
        <v>0.42000000000000171</v>
      </c>
      <c r="DK205" s="72">
        <v>0.99</v>
      </c>
      <c r="DO205" s="358">
        <v>3.5</v>
      </c>
      <c r="DP205" s="72"/>
      <c r="DU205" s="52"/>
      <c r="DX205" s="75">
        <f t="shared" si="245"/>
        <v>60.956015264109261</v>
      </c>
      <c r="DY205" s="51">
        <f t="shared" si="246"/>
        <v>0</v>
      </c>
      <c r="DZ205" s="75">
        <f t="shared" si="247"/>
        <v>0.49206668005623616</v>
      </c>
      <c r="EA205" s="51">
        <f t="shared" si="248"/>
        <v>0</v>
      </c>
      <c r="EB205" s="75">
        <f t="shared" si="249"/>
        <v>17.473388230568389</v>
      </c>
      <c r="EC205" s="51">
        <f t="shared" si="250"/>
        <v>0</v>
      </c>
      <c r="ED205" s="75">
        <f t="shared" si="251"/>
        <v>3.7758586061458121</v>
      </c>
      <c r="EE205" s="51">
        <f t="shared" si="252"/>
        <v>0</v>
      </c>
      <c r="EF205" s="75">
        <f t="shared" si="253"/>
        <v>0</v>
      </c>
      <c r="EG205" s="51" t="e">
        <f t="shared" si="254"/>
        <v>#DIV/0!</v>
      </c>
      <c r="EH205" s="75">
        <f t="shared" si="255"/>
        <v>2.2092789716810604</v>
      </c>
      <c r="EI205" s="51">
        <f t="shared" si="256"/>
        <v>0</v>
      </c>
      <c r="EJ205" s="75">
        <f t="shared" si="257"/>
        <v>5.3123117091785499</v>
      </c>
      <c r="EK205" s="51">
        <f t="shared" si="258"/>
        <v>0</v>
      </c>
      <c r="EL205" s="75">
        <f t="shared" si="259"/>
        <v>4.619401486242217</v>
      </c>
      <c r="EM205" s="51">
        <f t="shared" si="260"/>
        <v>0</v>
      </c>
      <c r="EN205" s="75">
        <f t="shared" si="261"/>
        <v>1.6469170516167906</v>
      </c>
      <c r="EO205" s="51">
        <f t="shared" si="262"/>
        <v>0</v>
      </c>
      <c r="EP205" s="75">
        <f t="shared" si="263"/>
        <v>0</v>
      </c>
      <c r="EQ205" s="51" t="e">
        <f t="shared" si="264"/>
        <v>#DIV/0!</v>
      </c>
      <c r="ER205" s="51">
        <f t="shared" si="265"/>
        <v>100</v>
      </c>
      <c r="ES205" s="51">
        <f t="shared" si="266"/>
        <v>0</v>
      </c>
    </row>
    <row r="206" spans="1:149" x14ac:dyDescent="0.45">
      <c r="A206" s="78" t="s">
        <v>1139</v>
      </c>
      <c r="B206" s="174" t="s">
        <v>3620</v>
      </c>
      <c r="C206" s="51" t="s">
        <v>3444</v>
      </c>
      <c r="D206" s="77" t="s">
        <v>3618</v>
      </c>
      <c r="E206" s="51" t="s">
        <v>637</v>
      </c>
      <c r="F206" s="78" t="s">
        <v>1197</v>
      </c>
      <c r="G206" s="72" t="s">
        <v>3365</v>
      </c>
      <c r="H206" s="78" t="s">
        <v>1132</v>
      </c>
      <c r="I206" s="78">
        <v>48</v>
      </c>
      <c r="J206" s="300">
        <v>278.5</v>
      </c>
      <c r="K206" s="78">
        <v>5</v>
      </c>
      <c r="L206" s="300">
        <v>1030</v>
      </c>
      <c r="M206" s="78">
        <v>5</v>
      </c>
      <c r="N206" s="51" t="s">
        <v>748</v>
      </c>
      <c r="O206" s="78" t="s">
        <v>3459</v>
      </c>
      <c r="P206" s="72" t="s">
        <v>1404</v>
      </c>
      <c r="R206" s="114">
        <v>1.9</v>
      </c>
      <c r="S206" s="112">
        <v>-7.8</v>
      </c>
      <c r="AA206" s="195"/>
      <c r="AB206" s="195"/>
      <c r="AC206" s="195"/>
      <c r="AD206" s="72"/>
      <c r="AE206" s="316">
        <v>1</v>
      </c>
      <c r="AF206" s="195"/>
      <c r="AG206" s="195">
        <v>0</v>
      </c>
      <c r="AH206" s="72"/>
      <c r="AR206" s="53">
        <v>0.95760000000000001</v>
      </c>
      <c r="AS206" s="53">
        <v>2.0449999999999999</v>
      </c>
      <c r="AU206" s="48">
        <v>2785</v>
      </c>
      <c r="AW206" s="48">
        <v>2666.9160000000002</v>
      </c>
      <c r="AX206" s="49">
        <v>22.863824496455312</v>
      </c>
      <c r="BB206" s="80" t="s">
        <v>722</v>
      </c>
      <c r="BC206" s="270" t="s">
        <v>1126</v>
      </c>
      <c r="BD206" s="72"/>
      <c r="BF206" s="72"/>
      <c r="BH206" s="72"/>
      <c r="BN206" s="72"/>
      <c r="BR206" s="72"/>
      <c r="BV206" s="72"/>
      <c r="BW206" s="72"/>
      <c r="BX206" s="72"/>
      <c r="BY206" s="72"/>
      <c r="BZ206" s="72"/>
      <c r="CA206" s="72"/>
      <c r="CB206" s="72"/>
      <c r="CF206" s="72"/>
      <c r="CG206" s="72"/>
      <c r="CH206" s="72"/>
      <c r="CI206" s="72"/>
      <c r="CJ206" s="72"/>
      <c r="CK206" s="72"/>
      <c r="CL206" s="72"/>
      <c r="CM206" s="72"/>
      <c r="CN206" s="72"/>
      <c r="CO206" s="72"/>
      <c r="CP206" s="72"/>
      <c r="CQ206" s="72"/>
      <c r="CR206" s="72"/>
      <c r="CS206" s="72"/>
      <c r="CT206" s="72"/>
      <c r="CU206" s="72"/>
      <c r="CV206" s="72"/>
      <c r="CW206" s="72"/>
      <c r="CX206" s="72"/>
      <c r="CY206" s="72"/>
      <c r="CZ206" s="72"/>
      <c r="DA206" s="72"/>
      <c r="DB206" s="72"/>
      <c r="DC206" s="72"/>
      <c r="DD206" s="72"/>
      <c r="DE206" s="72"/>
      <c r="DF206" s="72"/>
      <c r="DG206" s="72"/>
      <c r="DH206" s="78"/>
      <c r="DJ206" s="77">
        <f t="shared" si="244"/>
        <v>0</v>
      </c>
      <c r="DK206" s="72"/>
      <c r="DO206" s="358">
        <v>6.3</v>
      </c>
      <c r="DP206" s="72"/>
      <c r="DU206" s="52"/>
      <c r="DX206" s="75" t="e">
        <f t="shared" si="245"/>
        <v>#DIV/0!</v>
      </c>
      <c r="DY206" s="51" t="e">
        <f t="shared" si="246"/>
        <v>#DIV/0!</v>
      </c>
      <c r="DZ206" s="75" t="e">
        <f t="shared" si="247"/>
        <v>#DIV/0!</v>
      </c>
      <c r="EA206" s="51" t="e">
        <f t="shared" si="248"/>
        <v>#DIV/0!</v>
      </c>
      <c r="EB206" s="75" t="e">
        <f t="shared" si="249"/>
        <v>#DIV/0!</v>
      </c>
      <c r="EC206" s="51" t="e">
        <f t="shared" si="250"/>
        <v>#DIV/0!</v>
      </c>
      <c r="ED206" s="75" t="e">
        <f t="shared" si="251"/>
        <v>#DIV/0!</v>
      </c>
      <c r="EE206" s="51" t="e">
        <f t="shared" si="252"/>
        <v>#DIV/0!</v>
      </c>
      <c r="EF206" s="75" t="e">
        <f t="shared" si="253"/>
        <v>#DIV/0!</v>
      </c>
      <c r="EG206" s="51" t="e">
        <f t="shared" si="254"/>
        <v>#DIV/0!</v>
      </c>
      <c r="EH206" s="75" t="e">
        <f t="shared" si="255"/>
        <v>#DIV/0!</v>
      </c>
      <c r="EI206" s="51" t="e">
        <f t="shared" si="256"/>
        <v>#DIV/0!</v>
      </c>
      <c r="EJ206" s="75" t="e">
        <f t="shared" si="257"/>
        <v>#DIV/0!</v>
      </c>
      <c r="EK206" s="51" t="e">
        <f t="shared" si="258"/>
        <v>#DIV/0!</v>
      </c>
      <c r="EL206" s="75" t="e">
        <f t="shared" si="259"/>
        <v>#DIV/0!</v>
      </c>
      <c r="EM206" s="51" t="e">
        <f t="shared" si="260"/>
        <v>#DIV/0!</v>
      </c>
      <c r="EN206" s="75" t="e">
        <f t="shared" si="261"/>
        <v>#DIV/0!</v>
      </c>
      <c r="EO206" s="51" t="e">
        <f t="shared" si="262"/>
        <v>#DIV/0!</v>
      </c>
      <c r="EP206" s="75" t="e">
        <f t="shared" si="263"/>
        <v>#DIV/0!</v>
      </c>
      <c r="EQ206" s="51" t="e">
        <f t="shared" si="264"/>
        <v>#DIV/0!</v>
      </c>
      <c r="ER206" s="51" t="e">
        <f t="shared" si="265"/>
        <v>#DIV/0!</v>
      </c>
      <c r="ES206" s="51" t="e">
        <f t="shared" si="266"/>
        <v>#DIV/0!</v>
      </c>
    </row>
    <row r="207" spans="1:149" x14ac:dyDescent="0.45">
      <c r="A207" s="78" t="s">
        <v>1139</v>
      </c>
      <c r="B207" s="174" t="s">
        <v>3620</v>
      </c>
      <c r="C207" s="51" t="s">
        <v>3444</v>
      </c>
      <c r="D207" s="77" t="s">
        <v>3618</v>
      </c>
      <c r="E207" s="51" t="s">
        <v>637</v>
      </c>
      <c r="F207" s="78" t="s">
        <v>1198</v>
      </c>
      <c r="G207" s="72" t="s">
        <v>3365</v>
      </c>
      <c r="H207" s="78" t="s">
        <v>1132</v>
      </c>
      <c r="I207" s="78">
        <v>48</v>
      </c>
      <c r="J207" s="300">
        <v>192.7</v>
      </c>
      <c r="K207" s="78">
        <v>5</v>
      </c>
      <c r="L207" s="300">
        <v>1025</v>
      </c>
      <c r="M207" s="78">
        <v>5</v>
      </c>
      <c r="O207" s="78"/>
      <c r="P207" s="72" t="s">
        <v>1404</v>
      </c>
      <c r="R207" s="164"/>
      <c r="S207" s="116"/>
      <c r="AA207" s="195"/>
      <c r="AB207" s="195"/>
      <c r="AC207" s="195"/>
      <c r="AD207" s="72"/>
      <c r="AE207" s="316">
        <v>1</v>
      </c>
      <c r="AF207" s="195"/>
      <c r="AG207" s="195">
        <v>0</v>
      </c>
      <c r="AH207" s="72"/>
      <c r="AR207" s="53">
        <v>0.93720000000000003</v>
      </c>
      <c r="AS207" s="53">
        <v>1.6140000000000001</v>
      </c>
      <c r="AU207" s="48">
        <v>1927</v>
      </c>
      <c r="AW207" s="48">
        <v>1805.9844000000001</v>
      </c>
      <c r="AX207" s="49">
        <v>21.478137443627944</v>
      </c>
      <c r="BB207" s="80" t="s">
        <v>722</v>
      </c>
      <c r="BC207" s="270" t="s">
        <v>1126</v>
      </c>
      <c r="BD207" s="72"/>
      <c r="BF207" s="72"/>
      <c r="BH207" s="72"/>
      <c r="BN207" s="72"/>
      <c r="BR207" s="72"/>
      <c r="BV207" s="72"/>
      <c r="BW207" s="72"/>
      <c r="BX207" s="72"/>
      <c r="BY207" s="72"/>
      <c r="BZ207" s="72"/>
      <c r="CA207" s="72"/>
      <c r="CB207" s="72"/>
      <c r="CF207" s="72"/>
      <c r="CG207" s="72"/>
      <c r="CH207" s="72"/>
      <c r="CI207" s="72"/>
      <c r="CJ207" s="72"/>
      <c r="CK207" s="72"/>
      <c r="CL207" s="72"/>
      <c r="CM207" s="72"/>
      <c r="CN207" s="72"/>
      <c r="CO207" s="72"/>
      <c r="CP207" s="72"/>
      <c r="CQ207" s="72"/>
      <c r="CR207" s="72"/>
      <c r="CS207" s="72"/>
      <c r="CT207" s="72"/>
      <c r="CU207" s="72"/>
      <c r="CV207" s="72"/>
      <c r="CW207" s="72"/>
      <c r="CX207" s="72"/>
      <c r="CY207" s="72"/>
      <c r="CZ207" s="72"/>
      <c r="DA207" s="72"/>
      <c r="DB207" s="72"/>
      <c r="DC207" s="72"/>
      <c r="DD207" s="72"/>
      <c r="DE207" s="72"/>
      <c r="DF207" s="72"/>
      <c r="DG207" s="72"/>
      <c r="DH207" s="78"/>
      <c r="DJ207" s="77">
        <f t="shared" si="244"/>
        <v>0</v>
      </c>
      <c r="DK207" s="72"/>
      <c r="DO207" s="358">
        <v>5.2</v>
      </c>
      <c r="DP207" s="72"/>
      <c r="DU207" s="52"/>
      <c r="DX207" s="75" t="e">
        <f t="shared" si="245"/>
        <v>#DIV/0!</v>
      </c>
      <c r="DY207" s="51" t="e">
        <f t="shared" si="246"/>
        <v>#DIV/0!</v>
      </c>
      <c r="DZ207" s="75" t="e">
        <f t="shared" si="247"/>
        <v>#DIV/0!</v>
      </c>
      <c r="EA207" s="51" t="e">
        <f t="shared" si="248"/>
        <v>#DIV/0!</v>
      </c>
      <c r="EB207" s="75" t="e">
        <f t="shared" si="249"/>
        <v>#DIV/0!</v>
      </c>
      <c r="EC207" s="51" t="e">
        <f t="shared" si="250"/>
        <v>#DIV/0!</v>
      </c>
      <c r="ED207" s="75" t="e">
        <f t="shared" si="251"/>
        <v>#DIV/0!</v>
      </c>
      <c r="EE207" s="51" t="e">
        <f t="shared" si="252"/>
        <v>#DIV/0!</v>
      </c>
      <c r="EF207" s="75" t="e">
        <f t="shared" si="253"/>
        <v>#DIV/0!</v>
      </c>
      <c r="EG207" s="51" t="e">
        <f t="shared" si="254"/>
        <v>#DIV/0!</v>
      </c>
      <c r="EH207" s="75" t="e">
        <f t="shared" si="255"/>
        <v>#DIV/0!</v>
      </c>
      <c r="EI207" s="51" t="e">
        <f t="shared" si="256"/>
        <v>#DIV/0!</v>
      </c>
      <c r="EJ207" s="75" t="e">
        <f t="shared" si="257"/>
        <v>#DIV/0!</v>
      </c>
      <c r="EK207" s="51" t="e">
        <f t="shared" si="258"/>
        <v>#DIV/0!</v>
      </c>
      <c r="EL207" s="75" t="e">
        <f t="shared" si="259"/>
        <v>#DIV/0!</v>
      </c>
      <c r="EM207" s="51" t="e">
        <f t="shared" si="260"/>
        <v>#DIV/0!</v>
      </c>
      <c r="EN207" s="75" t="e">
        <f t="shared" si="261"/>
        <v>#DIV/0!</v>
      </c>
      <c r="EO207" s="51" t="e">
        <f t="shared" si="262"/>
        <v>#DIV/0!</v>
      </c>
      <c r="EP207" s="75" t="e">
        <f t="shared" si="263"/>
        <v>#DIV/0!</v>
      </c>
      <c r="EQ207" s="51" t="e">
        <f t="shared" si="264"/>
        <v>#DIV/0!</v>
      </c>
      <c r="ER207" s="51" t="e">
        <f t="shared" si="265"/>
        <v>#DIV/0!</v>
      </c>
      <c r="ES207" s="51" t="e">
        <f t="shared" si="266"/>
        <v>#DIV/0!</v>
      </c>
    </row>
    <row r="208" spans="1:149" x14ac:dyDescent="0.45">
      <c r="A208" s="78" t="s">
        <v>1139</v>
      </c>
      <c r="B208" s="174" t="s">
        <v>3620</v>
      </c>
      <c r="C208" s="51" t="s">
        <v>3444</v>
      </c>
      <c r="D208" s="77" t="s">
        <v>3618</v>
      </c>
      <c r="E208" s="51" t="s">
        <v>637</v>
      </c>
      <c r="F208" s="78" t="s">
        <v>1199</v>
      </c>
      <c r="G208" s="72" t="s">
        <v>3365</v>
      </c>
      <c r="H208" s="78" t="s">
        <v>1132</v>
      </c>
      <c r="I208" s="78">
        <v>48</v>
      </c>
      <c r="J208" s="300">
        <v>283.39999999999998</v>
      </c>
      <c r="K208" s="78">
        <v>5</v>
      </c>
      <c r="L208" s="300">
        <v>1000</v>
      </c>
      <c r="M208" s="78">
        <v>5</v>
      </c>
      <c r="O208" s="78"/>
      <c r="P208" s="72" t="s">
        <v>1404</v>
      </c>
      <c r="R208" s="164"/>
      <c r="S208" s="116"/>
      <c r="AA208" s="195"/>
      <c r="AB208" s="195"/>
      <c r="AC208" s="195"/>
      <c r="AD208" s="72"/>
      <c r="AE208" s="316">
        <v>1</v>
      </c>
      <c r="AF208" s="195"/>
      <c r="AG208" s="195">
        <v>0</v>
      </c>
      <c r="AH208" s="72"/>
      <c r="AR208" s="53">
        <v>0.94079999999999997</v>
      </c>
      <c r="AS208" s="53">
        <v>2.0990000000000002</v>
      </c>
      <c r="AU208" s="48">
        <v>2834</v>
      </c>
      <c r="AW208" s="48">
        <v>2666.2271999999998</v>
      </c>
      <c r="AX208" s="49">
        <v>22.290214034683331</v>
      </c>
      <c r="BB208" s="80" t="s">
        <v>722</v>
      </c>
      <c r="BC208" s="270" t="s">
        <v>1126</v>
      </c>
      <c r="BD208" s="72"/>
      <c r="BF208" s="72"/>
      <c r="BH208" s="72"/>
      <c r="BN208" s="72"/>
      <c r="BR208" s="72"/>
      <c r="BV208" s="72"/>
      <c r="BW208" s="72"/>
      <c r="BX208" s="72"/>
      <c r="BY208" s="72"/>
      <c r="BZ208" s="72"/>
      <c r="CA208" s="72"/>
      <c r="CB208" s="72"/>
      <c r="CF208" s="72"/>
      <c r="CG208" s="72"/>
      <c r="CH208" s="72"/>
      <c r="CI208" s="72"/>
      <c r="CJ208" s="72"/>
      <c r="CK208" s="72"/>
      <c r="CL208" s="72"/>
      <c r="CM208" s="72"/>
      <c r="CN208" s="72"/>
      <c r="CO208" s="72"/>
      <c r="CP208" s="72"/>
      <c r="CQ208" s="72"/>
      <c r="CR208" s="72"/>
      <c r="CS208" s="72"/>
      <c r="CT208" s="72"/>
      <c r="CU208" s="72"/>
      <c r="CV208" s="72"/>
      <c r="CW208" s="72"/>
      <c r="CX208" s="72"/>
      <c r="CY208" s="72"/>
      <c r="CZ208" s="72"/>
      <c r="DA208" s="72"/>
      <c r="DB208" s="72"/>
      <c r="DC208" s="72"/>
      <c r="DD208" s="72"/>
      <c r="DE208" s="72"/>
      <c r="DF208" s="72"/>
      <c r="DG208" s="72"/>
      <c r="DH208" s="78"/>
      <c r="DJ208" s="77">
        <f t="shared" si="244"/>
        <v>0</v>
      </c>
      <c r="DK208" s="72"/>
      <c r="DO208" s="358">
        <v>6.4</v>
      </c>
      <c r="DP208" s="72"/>
      <c r="DU208" s="52"/>
      <c r="DX208" s="75" t="e">
        <f t="shared" si="245"/>
        <v>#DIV/0!</v>
      </c>
      <c r="DY208" s="51" t="e">
        <f t="shared" si="246"/>
        <v>#DIV/0!</v>
      </c>
      <c r="DZ208" s="75" t="e">
        <f t="shared" si="247"/>
        <v>#DIV/0!</v>
      </c>
      <c r="EA208" s="51" t="e">
        <f t="shared" si="248"/>
        <v>#DIV/0!</v>
      </c>
      <c r="EB208" s="75" t="e">
        <f t="shared" si="249"/>
        <v>#DIV/0!</v>
      </c>
      <c r="EC208" s="51" t="e">
        <f t="shared" si="250"/>
        <v>#DIV/0!</v>
      </c>
      <c r="ED208" s="75" t="e">
        <f t="shared" si="251"/>
        <v>#DIV/0!</v>
      </c>
      <c r="EE208" s="51" t="e">
        <f t="shared" si="252"/>
        <v>#DIV/0!</v>
      </c>
      <c r="EF208" s="75" t="e">
        <f t="shared" si="253"/>
        <v>#DIV/0!</v>
      </c>
      <c r="EG208" s="51" t="e">
        <f t="shared" si="254"/>
        <v>#DIV/0!</v>
      </c>
      <c r="EH208" s="75" t="e">
        <f t="shared" si="255"/>
        <v>#DIV/0!</v>
      </c>
      <c r="EI208" s="51" t="e">
        <f t="shared" si="256"/>
        <v>#DIV/0!</v>
      </c>
      <c r="EJ208" s="75" t="e">
        <f t="shared" si="257"/>
        <v>#DIV/0!</v>
      </c>
      <c r="EK208" s="51" t="e">
        <f t="shared" si="258"/>
        <v>#DIV/0!</v>
      </c>
      <c r="EL208" s="75" t="e">
        <f t="shared" si="259"/>
        <v>#DIV/0!</v>
      </c>
      <c r="EM208" s="51" t="e">
        <f t="shared" si="260"/>
        <v>#DIV/0!</v>
      </c>
      <c r="EN208" s="75" t="e">
        <f t="shared" si="261"/>
        <v>#DIV/0!</v>
      </c>
      <c r="EO208" s="51" t="e">
        <f t="shared" si="262"/>
        <v>#DIV/0!</v>
      </c>
      <c r="EP208" s="75" t="e">
        <f t="shared" si="263"/>
        <v>#DIV/0!</v>
      </c>
      <c r="EQ208" s="51" t="e">
        <f t="shared" si="264"/>
        <v>#DIV/0!</v>
      </c>
      <c r="ER208" s="51" t="e">
        <f t="shared" si="265"/>
        <v>#DIV/0!</v>
      </c>
      <c r="ES208" s="51" t="e">
        <f t="shared" si="266"/>
        <v>#DIV/0!</v>
      </c>
    </row>
    <row r="209" spans="1:149" x14ac:dyDescent="0.45">
      <c r="A209" s="78" t="s">
        <v>1139</v>
      </c>
      <c r="B209" s="174" t="s">
        <v>3620</v>
      </c>
      <c r="C209" s="51" t="s">
        <v>3444</v>
      </c>
      <c r="D209" s="77" t="s">
        <v>3618</v>
      </c>
      <c r="E209" s="51" t="s">
        <v>637</v>
      </c>
      <c r="F209" s="78" t="s">
        <v>1200</v>
      </c>
      <c r="G209" s="72" t="s">
        <v>3365</v>
      </c>
      <c r="H209" s="78" t="s">
        <v>1132</v>
      </c>
      <c r="I209" s="78">
        <v>48</v>
      </c>
      <c r="J209" s="300">
        <v>147.5</v>
      </c>
      <c r="K209" s="78">
        <v>5</v>
      </c>
      <c r="L209" s="300">
        <v>1000</v>
      </c>
      <c r="M209" s="78">
        <v>5</v>
      </c>
      <c r="N209" s="51" t="s">
        <v>748</v>
      </c>
      <c r="O209" s="78" t="s">
        <v>1415</v>
      </c>
      <c r="P209" s="72" t="s">
        <v>1416</v>
      </c>
      <c r="R209" s="114">
        <v>1.6</v>
      </c>
      <c r="S209" s="112">
        <v>-8.6</v>
      </c>
      <c r="AA209" s="195"/>
      <c r="AB209" s="195"/>
      <c r="AC209" s="195"/>
      <c r="AD209" s="72"/>
      <c r="AE209" s="316">
        <v>1</v>
      </c>
      <c r="AF209" s="195"/>
      <c r="AG209" s="195">
        <v>0</v>
      </c>
      <c r="AH209" s="72"/>
      <c r="AR209" s="53">
        <v>0.92710000000000004</v>
      </c>
      <c r="AS209" s="53">
        <v>1.4339999999999999</v>
      </c>
      <c r="AU209" s="48">
        <v>1475</v>
      </c>
      <c r="AW209" s="48">
        <v>1367.4725000000001</v>
      </c>
      <c r="AX209" s="49">
        <v>20.5418381813186</v>
      </c>
      <c r="BB209" s="80" t="s">
        <v>722</v>
      </c>
      <c r="BC209" s="270" t="s">
        <v>1126</v>
      </c>
      <c r="BD209" s="72">
        <v>60.4</v>
      </c>
      <c r="BF209" s="72">
        <v>0.57999999999999996</v>
      </c>
      <c r="BH209" s="72">
        <v>15.8</v>
      </c>
      <c r="BN209" s="72">
        <v>3.62</v>
      </c>
      <c r="BR209" s="72">
        <v>2</v>
      </c>
      <c r="BV209" s="72"/>
      <c r="BW209" s="72"/>
      <c r="BX209" s="72">
        <v>4.95</v>
      </c>
      <c r="BY209" s="72"/>
      <c r="BZ209" s="72">
        <v>3.9</v>
      </c>
      <c r="CA209" s="72"/>
      <c r="CB209" s="72">
        <v>1.83</v>
      </c>
      <c r="CF209" s="72"/>
      <c r="CG209" s="72"/>
      <c r="CH209" s="72"/>
      <c r="CI209" s="72"/>
      <c r="CJ209" s="72"/>
      <c r="CK209" s="72"/>
      <c r="CL209" s="72"/>
      <c r="CM209" s="72"/>
      <c r="CN209" s="72"/>
      <c r="CO209" s="72"/>
      <c r="CP209" s="72"/>
      <c r="CQ209" s="72"/>
      <c r="CR209" s="72"/>
      <c r="CS209" s="72"/>
      <c r="CT209" s="72"/>
      <c r="CU209" s="72"/>
      <c r="CV209" s="72"/>
      <c r="CW209" s="72"/>
      <c r="CX209" s="72"/>
      <c r="CY209" s="72"/>
      <c r="CZ209" s="72"/>
      <c r="DA209" s="72"/>
      <c r="DB209" s="72"/>
      <c r="DC209" s="72"/>
      <c r="DD209" s="72"/>
      <c r="DE209" s="72"/>
      <c r="DF209" s="72"/>
      <c r="DG209" s="72"/>
      <c r="DH209" s="78">
        <v>97.48</v>
      </c>
      <c r="DJ209" s="77">
        <f t="shared" si="244"/>
        <v>2.519999999999996</v>
      </c>
      <c r="DK209" s="72">
        <v>0.91</v>
      </c>
      <c r="DO209" s="358">
        <v>4.4000000000000004</v>
      </c>
      <c r="DP209" s="72"/>
      <c r="DU209" s="52"/>
      <c r="DX209" s="75">
        <f t="shared" si="245"/>
        <v>61.961427985227736</v>
      </c>
      <c r="DY209" s="51">
        <f t="shared" si="246"/>
        <v>0</v>
      </c>
      <c r="DZ209" s="75">
        <f t="shared" si="247"/>
        <v>0.59499384489125962</v>
      </c>
      <c r="EA209" s="51">
        <f t="shared" si="248"/>
        <v>0</v>
      </c>
      <c r="EB209" s="75">
        <f t="shared" si="249"/>
        <v>16.208453016003283</v>
      </c>
      <c r="EC209" s="51">
        <f t="shared" si="250"/>
        <v>0</v>
      </c>
      <c r="ED209" s="75">
        <f t="shared" si="251"/>
        <v>3.713582273286828</v>
      </c>
      <c r="EE209" s="51">
        <f t="shared" si="252"/>
        <v>0</v>
      </c>
      <c r="EF209" s="75">
        <f t="shared" si="253"/>
        <v>0</v>
      </c>
      <c r="EG209" s="51" t="e">
        <f t="shared" si="254"/>
        <v>#DIV/0!</v>
      </c>
      <c r="EH209" s="75">
        <f t="shared" si="255"/>
        <v>2.0517029134181368</v>
      </c>
      <c r="EI209" s="51">
        <f t="shared" si="256"/>
        <v>0</v>
      </c>
      <c r="EJ209" s="75">
        <f t="shared" si="257"/>
        <v>5.0779647107098889</v>
      </c>
      <c r="EK209" s="51">
        <f t="shared" si="258"/>
        <v>0</v>
      </c>
      <c r="EL209" s="75">
        <f t="shared" si="259"/>
        <v>4.0008206811653668</v>
      </c>
      <c r="EM209" s="51">
        <f t="shared" si="260"/>
        <v>0</v>
      </c>
      <c r="EN209" s="75">
        <f t="shared" si="261"/>
        <v>1.8773081657775956</v>
      </c>
      <c r="EO209" s="51">
        <f t="shared" si="262"/>
        <v>0</v>
      </c>
      <c r="EP209" s="75">
        <f t="shared" si="263"/>
        <v>0</v>
      </c>
      <c r="EQ209" s="51" t="e">
        <f t="shared" si="264"/>
        <v>#DIV/0!</v>
      </c>
      <c r="ER209" s="51">
        <f t="shared" si="265"/>
        <v>100</v>
      </c>
      <c r="ES209" s="51">
        <f t="shared" si="266"/>
        <v>0</v>
      </c>
    </row>
    <row r="210" spans="1:149" x14ac:dyDescent="0.45">
      <c r="A210" s="78" t="s">
        <v>1139</v>
      </c>
      <c r="B210" s="174" t="s">
        <v>3620</v>
      </c>
      <c r="C210" s="51" t="s">
        <v>3444</v>
      </c>
      <c r="D210" s="77" t="s">
        <v>3618</v>
      </c>
      <c r="E210" s="51" t="s">
        <v>637</v>
      </c>
      <c r="F210" s="78" t="s">
        <v>1201</v>
      </c>
      <c r="G210" s="72" t="s">
        <v>3365</v>
      </c>
      <c r="H210" s="78" t="s">
        <v>1132</v>
      </c>
      <c r="I210" s="78">
        <v>48</v>
      </c>
      <c r="J210" s="300">
        <v>105.5</v>
      </c>
      <c r="K210" s="78">
        <v>5</v>
      </c>
      <c r="L210" s="300">
        <v>1000</v>
      </c>
      <c r="M210" s="78">
        <v>5</v>
      </c>
      <c r="N210" s="51" t="s">
        <v>748</v>
      </c>
      <c r="O210" s="78" t="s">
        <v>3456</v>
      </c>
      <c r="P210" s="72" t="s">
        <v>1417</v>
      </c>
      <c r="R210" s="114">
        <v>2.8</v>
      </c>
      <c r="S210" s="112">
        <v>-7.4</v>
      </c>
      <c r="AA210" s="195"/>
      <c r="AB210" s="195"/>
      <c r="AC210" s="195"/>
      <c r="AD210" s="72"/>
      <c r="AE210" s="316">
        <v>1</v>
      </c>
      <c r="AF210" s="195"/>
      <c r="AG210" s="195">
        <v>0</v>
      </c>
      <c r="AH210" s="72"/>
      <c r="AR210" s="53">
        <v>0.93769999999999998</v>
      </c>
      <c r="AS210" s="53">
        <v>1.2829999999999999</v>
      </c>
      <c r="AU210" s="48">
        <v>1055</v>
      </c>
      <c r="AW210" s="48">
        <v>989.27350000000001</v>
      </c>
      <c r="AX210" s="49">
        <v>20.099480301115282</v>
      </c>
      <c r="BB210" s="80" t="s">
        <v>722</v>
      </c>
      <c r="BC210" s="270" t="s">
        <v>1126</v>
      </c>
      <c r="BD210" s="72">
        <v>63.4</v>
      </c>
      <c r="BF210" s="72">
        <v>0.68</v>
      </c>
      <c r="BH210" s="72">
        <v>16.2</v>
      </c>
      <c r="BN210" s="72">
        <v>3.03</v>
      </c>
      <c r="BR210" s="72">
        <v>1.5</v>
      </c>
      <c r="BV210" s="72"/>
      <c r="BW210" s="72"/>
      <c r="BX210" s="72">
        <v>3.62</v>
      </c>
      <c r="BY210" s="72"/>
      <c r="BZ210" s="72">
        <v>3.6</v>
      </c>
      <c r="CA210" s="72"/>
      <c r="CB210" s="72">
        <v>2.0099999999999998</v>
      </c>
      <c r="CF210" s="72"/>
      <c r="CG210" s="72"/>
      <c r="CH210" s="72"/>
      <c r="CI210" s="72"/>
      <c r="CJ210" s="72"/>
      <c r="CK210" s="72"/>
      <c r="CL210" s="72"/>
      <c r="CM210" s="72"/>
      <c r="CN210" s="72"/>
      <c r="CO210" s="72"/>
      <c r="CP210" s="72"/>
      <c r="CQ210" s="72"/>
      <c r="CR210" s="72"/>
      <c r="CS210" s="72"/>
      <c r="CT210" s="72"/>
      <c r="CU210" s="72"/>
      <c r="CV210" s="72"/>
      <c r="CW210" s="72"/>
      <c r="CX210" s="72"/>
      <c r="CY210" s="72"/>
      <c r="CZ210" s="72"/>
      <c r="DA210" s="72"/>
      <c r="DB210" s="72"/>
      <c r="DC210" s="72"/>
      <c r="DD210" s="72"/>
      <c r="DE210" s="72"/>
      <c r="DF210" s="72"/>
      <c r="DG210" s="72"/>
      <c r="DH210" s="78">
        <v>97.74</v>
      </c>
      <c r="DJ210" s="77">
        <f t="shared" si="244"/>
        <v>2.2600000000000051</v>
      </c>
      <c r="DK210" s="72">
        <v>0.71</v>
      </c>
      <c r="DO210" s="358">
        <v>3.7</v>
      </c>
      <c r="DP210" s="72"/>
      <c r="DU210" s="52"/>
      <c r="DX210" s="75">
        <f t="shared" si="245"/>
        <v>64.865970943319013</v>
      </c>
      <c r="DY210" s="51">
        <f t="shared" si="246"/>
        <v>0</v>
      </c>
      <c r="DZ210" s="75">
        <f t="shared" si="247"/>
        <v>0.69572334765704946</v>
      </c>
      <c r="EA210" s="51">
        <f t="shared" si="248"/>
        <v>0</v>
      </c>
      <c r="EB210" s="75">
        <f t="shared" si="249"/>
        <v>16.574585635359114</v>
      </c>
      <c r="EC210" s="51">
        <f t="shared" si="250"/>
        <v>0</v>
      </c>
      <c r="ED210" s="75">
        <f t="shared" si="251"/>
        <v>3.1000613873542049</v>
      </c>
      <c r="EE210" s="51">
        <f t="shared" si="252"/>
        <v>0</v>
      </c>
      <c r="EF210" s="75">
        <f t="shared" si="253"/>
        <v>0</v>
      </c>
      <c r="EG210" s="51" t="e">
        <f t="shared" si="254"/>
        <v>#DIV/0!</v>
      </c>
      <c r="EH210" s="75">
        <f t="shared" si="255"/>
        <v>1.5346838551258442</v>
      </c>
      <c r="EI210" s="51">
        <f t="shared" si="256"/>
        <v>0</v>
      </c>
      <c r="EJ210" s="75">
        <f t="shared" si="257"/>
        <v>3.7037037037037042</v>
      </c>
      <c r="EK210" s="51">
        <f t="shared" si="258"/>
        <v>0</v>
      </c>
      <c r="EL210" s="75">
        <f t="shared" si="259"/>
        <v>3.6832412523020261</v>
      </c>
      <c r="EM210" s="51">
        <f t="shared" si="260"/>
        <v>0</v>
      </c>
      <c r="EN210" s="75">
        <f t="shared" si="261"/>
        <v>2.0564763658686309</v>
      </c>
      <c r="EO210" s="51">
        <f t="shared" si="262"/>
        <v>0</v>
      </c>
      <c r="EP210" s="75">
        <f t="shared" si="263"/>
        <v>0</v>
      </c>
      <c r="EQ210" s="51" t="e">
        <f t="shared" si="264"/>
        <v>#DIV/0!</v>
      </c>
      <c r="ER210" s="51">
        <f t="shared" si="265"/>
        <v>100</v>
      </c>
      <c r="ES210" s="51">
        <f t="shared" si="266"/>
        <v>0</v>
      </c>
    </row>
    <row r="211" spans="1:149" x14ac:dyDescent="0.45">
      <c r="A211" s="78" t="s">
        <v>1139</v>
      </c>
      <c r="B211" s="174" t="s">
        <v>3620</v>
      </c>
      <c r="C211" s="51" t="s">
        <v>3444</v>
      </c>
      <c r="D211" s="77" t="s">
        <v>3618</v>
      </c>
      <c r="E211" s="51" t="s">
        <v>637</v>
      </c>
      <c r="F211" s="78" t="s">
        <v>1202</v>
      </c>
      <c r="G211" s="72" t="s">
        <v>3365</v>
      </c>
      <c r="H211" s="78" t="s">
        <v>1132</v>
      </c>
      <c r="I211" s="78">
        <v>48</v>
      </c>
      <c r="J211" s="300">
        <v>44.1</v>
      </c>
      <c r="K211" s="78">
        <v>5</v>
      </c>
      <c r="L211" s="300">
        <v>1000</v>
      </c>
      <c r="M211" s="78">
        <v>5</v>
      </c>
      <c r="O211" s="78"/>
      <c r="P211" s="72" t="s">
        <v>1418</v>
      </c>
      <c r="R211" s="164"/>
      <c r="AA211" s="195"/>
      <c r="AB211" s="195"/>
      <c r="AC211" s="195"/>
      <c r="AD211" s="72"/>
      <c r="AE211" s="316">
        <v>1</v>
      </c>
      <c r="AF211" s="195"/>
      <c r="AG211" s="195">
        <v>0</v>
      </c>
      <c r="AH211" s="72"/>
      <c r="AR211" s="53">
        <v>0.96789999999999998</v>
      </c>
      <c r="AS211" s="53">
        <v>1.1020000000000001</v>
      </c>
      <c r="AU211" s="48">
        <v>441</v>
      </c>
      <c r="AW211" s="48">
        <v>426.84390000000002</v>
      </c>
      <c r="AX211" s="49">
        <v>19.717690763165344</v>
      </c>
      <c r="BB211" s="80" t="s">
        <v>722</v>
      </c>
      <c r="BC211" s="270" t="s">
        <v>1126</v>
      </c>
      <c r="BD211" s="72">
        <v>68.2</v>
      </c>
      <c r="BF211" s="72">
        <v>1.03</v>
      </c>
      <c r="BH211" s="72">
        <v>13.7</v>
      </c>
      <c r="BN211" s="72">
        <v>3.16</v>
      </c>
      <c r="BR211" s="72">
        <v>1.2</v>
      </c>
      <c r="BV211" s="72"/>
      <c r="BW211" s="72"/>
      <c r="BX211" s="72">
        <v>3.2</v>
      </c>
      <c r="BY211" s="72"/>
      <c r="BZ211" s="72">
        <v>4.2</v>
      </c>
      <c r="CA211" s="72"/>
      <c r="CB211" s="72">
        <v>2.6</v>
      </c>
      <c r="CF211" s="72"/>
      <c r="CG211" s="72"/>
      <c r="CH211" s="72"/>
      <c r="CI211" s="72"/>
      <c r="CJ211" s="72"/>
      <c r="CK211" s="72"/>
      <c r="CL211" s="72"/>
      <c r="CM211" s="72"/>
      <c r="CN211" s="72"/>
      <c r="CO211" s="72"/>
      <c r="CP211" s="72"/>
      <c r="CQ211" s="72"/>
      <c r="CR211" s="72"/>
      <c r="CS211" s="72"/>
      <c r="CT211" s="72"/>
      <c r="CU211" s="72"/>
      <c r="CV211" s="72"/>
      <c r="CW211" s="72"/>
      <c r="CX211" s="72"/>
      <c r="CY211" s="72"/>
      <c r="CZ211" s="72"/>
      <c r="DA211" s="72"/>
      <c r="DB211" s="72"/>
      <c r="DC211" s="72"/>
      <c r="DD211" s="72"/>
      <c r="DE211" s="72"/>
      <c r="DF211" s="72"/>
      <c r="DG211" s="72"/>
      <c r="DH211" s="78">
        <v>99.59</v>
      </c>
      <c r="DJ211" s="77">
        <f t="shared" si="244"/>
        <v>0.40999999999999659</v>
      </c>
      <c r="DK211" s="72">
        <v>0.66</v>
      </c>
      <c r="DO211" s="358">
        <v>2.2999999999999998</v>
      </c>
      <c r="DP211" s="72"/>
      <c r="DU211" s="52"/>
      <c r="DX211" s="75">
        <f t="shared" si="245"/>
        <v>68.480771161763229</v>
      </c>
      <c r="DY211" s="51">
        <f t="shared" si="246"/>
        <v>0</v>
      </c>
      <c r="DZ211" s="75">
        <f t="shared" si="247"/>
        <v>1.0342403855808817</v>
      </c>
      <c r="EA211" s="51">
        <f t="shared" si="248"/>
        <v>0</v>
      </c>
      <c r="EB211" s="75">
        <f t="shared" si="249"/>
        <v>13.756401245104929</v>
      </c>
      <c r="EC211" s="51">
        <f t="shared" si="250"/>
        <v>0</v>
      </c>
      <c r="ED211" s="75">
        <f t="shared" si="251"/>
        <v>3.1730093382869766</v>
      </c>
      <c r="EE211" s="51">
        <f t="shared" si="252"/>
        <v>0</v>
      </c>
      <c r="EF211" s="75">
        <f t="shared" si="253"/>
        <v>0</v>
      </c>
      <c r="EG211" s="51" t="e">
        <f t="shared" si="254"/>
        <v>#DIV/0!</v>
      </c>
      <c r="EH211" s="75">
        <f t="shared" si="255"/>
        <v>1.2049402550456871</v>
      </c>
      <c r="EI211" s="51">
        <f t="shared" si="256"/>
        <v>0</v>
      </c>
      <c r="EJ211" s="75">
        <f t="shared" si="257"/>
        <v>3.2131740134551658</v>
      </c>
      <c r="EK211" s="51">
        <f t="shared" si="258"/>
        <v>0</v>
      </c>
      <c r="EL211" s="75">
        <f t="shared" si="259"/>
        <v>4.2172908926599053</v>
      </c>
      <c r="EM211" s="51">
        <f t="shared" si="260"/>
        <v>0</v>
      </c>
      <c r="EN211" s="75">
        <f t="shared" si="261"/>
        <v>2.6107038859323226</v>
      </c>
      <c r="EO211" s="51">
        <f t="shared" si="262"/>
        <v>0</v>
      </c>
      <c r="EP211" s="75">
        <f t="shared" si="263"/>
        <v>0</v>
      </c>
      <c r="EQ211" s="51" t="e">
        <f t="shared" si="264"/>
        <v>#DIV/0!</v>
      </c>
      <c r="ER211" s="51">
        <f t="shared" si="265"/>
        <v>100</v>
      </c>
      <c r="ES211" s="51">
        <f t="shared" si="266"/>
        <v>0</v>
      </c>
    </row>
    <row r="212" spans="1:149" x14ac:dyDescent="0.45">
      <c r="A212" s="78" t="s">
        <v>1139</v>
      </c>
      <c r="B212" s="174" t="s">
        <v>3620</v>
      </c>
      <c r="C212" s="51" t="s">
        <v>3444</v>
      </c>
      <c r="D212" s="77" t="s">
        <v>3618</v>
      </c>
      <c r="E212" s="51" t="s">
        <v>637</v>
      </c>
      <c r="F212" s="78" t="s">
        <v>1203</v>
      </c>
      <c r="G212" s="72" t="s">
        <v>3365</v>
      </c>
      <c r="H212" s="78" t="s">
        <v>1132</v>
      </c>
      <c r="I212" s="78">
        <v>48</v>
      </c>
      <c r="J212" s="300">
        <v>294.39999999999998</v>
      </c>
      <c r="K212" s="78">
        <v>5</v>
      </c>
      <c r="L212" s="300">
        <v>975</v>
      </c>
      <c r="M212" s="78">
        <v>5</v>
      </c>
      <c r="N212" s="51" t="s">
        <v>748</v>
      </c>
      <c r="O212" s="78" t="s">
        <v>3456</v>
      </c>
      <c r="P212" s="72" t="s">
        <v>1404</v>
      </c>
      <c r="R212" s="114">
        <v>2.8</v>
      </c>
      <c r="S212" s="112">
        <v>-7.7</v>
      </c>
      <c r="AA212" s="195"/>
      <c r="AB212" s="195"/>
      <c r="AC212" s="195"/>
      <c r="AD212" s="72"/>
      <c r="AE212" s="316">
        <v>1</v>
      </c>
      <c r="AF212" s="195"/>
      <c r="AG212" s="195">
        <v>0</v>
      </c>
      <c r="AH212" s="72"/>
      <c r="AR212" s="53">
        <v>0.92769999999999997</v>
      </c>
      <c r="AS212" s="53">
        <v>2.19</v>
      </c>
      <c r="AU212" s="48">
        <v>2944</v>
      </c>
      <c r="AW212" s="48">
        <v>2731.1487999999999</v>
      </c>
      <c r="AX212" s="49">
        <v>21.865513473535501</v>
      </c>
      <c r="BB212" s="80" t="s">
        <v>722</v>
      </c>
      <c r="BC212" s="270" t="s">
        <v>1126</v>
      </c>
      <c r="BD212" s="72"/>
      <c r="BF212" s="72"/>
      <c r="BH212" s="72"/>
      <c r="BN212" s="72"/>
      <c r="BR212" s="72"/>
      <c r="BV212" s="72"/>
      <c r="BW212" s="72"/>
      <c r="BX212" s="72"/>
      <c r="BY212" s="72"/>
      <c r="BZ212" s="72"/>
      <c r="CA212" s="72"/>
      <c r="CB212" s="72"/>
      <c r="CF212" s="72"/>
      <c r="CG212" s="72"/>
      <c r="CH212" s="72"/>
      <c r="CI212" s="72"/>
      <c r="CJ212" s="72"/>
      <c r="CK212" s="72"/>
      <c r="CL212" s="72"/>
      <c r="CM212" s="72"/>
      <c r="CN212" s="72"/>
      <c r="CO212" s="72"/>
      <c r="CP212" s="72"/>
      <c r="CQ212" s="72"/>
      <c r="CR212" s="72"/>
      <c r="CS212" s="72"/>
      <c r="CT212" s="72"/>
      <c r="CU212" s="72"/>
      <c r="CV212" s="72"/>
      <c r="CW212" s="72"/>
      <c r="CX212" s="72"/>
      <c r="CY212" s="72"/>
      <c r="CZ212" s="72"/>
      <c r="DA212" s="72"/>
      <c r="DB212" s="72"/>
      <c r="DC212" s="72"/>
      <c r="DD212" s="72"/>
      <c r="DE212" s="72"/>
      <c r="DF212" s="72"/>
      <c r="DG212" s="72"/>
      <c r="DH212" s="78"/>
      <c r="DJ212" s="77">
        <f t="shared" si="244"/>
        <v>0</v>
      </c>
      <c r="DK212" s="72"/>
      <c r="DO212" s="358">
        <v>6.6</v>
      </c>
      <c r="DP212" s="72"/>
      <c r="DU212" s="52"/>
      <c r="DX212" s="75" t="e">
        <f t="shared" si="245"/>
        <v>#DIV/0!</v>
      </c>
      <c r="DY212" s="51" t="e">
        <f t="shared" si="246"/>
        <v>#DIV/0!</v>
      </c>
      <c r="DZ212" s="75" t="e">
        <f t="shared" si="247"/>
        <v>#DIV/0!</v>
      </c>
      <c r="EA212" s="51" t="e">
        <f t="shared" si="248"/>
        <v>#DIV/0!</v>
      </c>
      <c r="EB212" s="75" t="e">
        <f t="shared" si="249"/>
        <v>#DIV/0!</v>
      </c>
      <c r="EC212" s="51" t="e">
        <f t="shared" si="250"/>
        <v>#DIV/0!</v>
      </c>
      <c r="ED212" s="75" t="e">
        <f t="shared" si="251"/>
        <v>#DIV/0!</v>
      </c>
      <c r="EE212" s="51" t="e">
        <f t="shared" si="252"/>
        <v>#DIV/0!</v>
      </c>
      <c r="EF212" s="75" t="e">
        <f t="shared" si="253"/>
        <v>#DIV/0!</v>
      </c>
      <c r="EG212" s="51" t="e">
        <f t="shared" si="254"/>
        <v>#DIV/0!</v>
      </c>
      <c r="EH212" s="75" t="e">
        <f t="shared" si="255"/>
        <v>#DIV/0!</v>
      </c>
      <c r="EI212" s="51" t="e">
        <f t="shared" si="256"/>
        <v>#DIV/0!</v>
      </c>
      <c r="EJ212" s="75" t="e">
        <f t="shared" si="257"/>
        <v>#DIV/0!</v>
      </c>
      <c r="EK212" s="51" t="e">
        <f t="shared" si="258"/>
        <v>#DIV/0!</v>
      </c>
      <c r="EL212" s="75" t="e">
        <f t="shared" si="259"/>
        <v>#DIV/0!</v>
      </c>
      <c r="EM212" s="51" t="e">
        <f t="shared" si="260"/>
        <v>#DIV/0!</v>
      </c>
      <c r="EN212" s="75" t="e">
        <f t="shared" si="261"/>
        <v>#DIV/0!</v>
      </c>
      <c r="EO212" s="51" t="e">
        <f t="shared" si="262"/>
        <v>#DIV/0!</v>
      </c>
      <c r="EP212" s="75" t="e">
        <f t="shared" si="263"/>
        <v>#DIV/0!</v>
      </c>
      <c r="EQ212" s="51" t="e">
        <f t="shared" si="264"/>
        <v>#DIV/0!</v>
      </c>
      <c r="ER212" s="51" t="e">
        <f t="shared" si="265"/>
        <v>#DIV/0!</v>
      </c>
      <c r="ES212" s="51" t="e">
        <f t="shared" si="266"/>
        <v>#DIV/0!</v>
      </c>
    </row>
    <row r="213" spans="1:149" x14ac:dyDescent="0.45">
      <c r="A213" s="78" t="s">
        <v>1139</v>
      </c>
      <c r="B213" s="174" t="s">
        <v>3620</v>
      </c>
      <c r="C213" s="51" t="s">
        <v>3444</v>
      </c>
      <c r="D213" s="77" t="s">
        <v>3618</v>
      </c>
      <c r="E213" s="51" t="s">
        <v>637</v>
      </c>
      <c r="F213" s="78" t="s">
        <v>1204</v>
      </c>
      <c r="G213" s="72" t="s">
        <v>3365</v>
      </c>
      <c r="H213" s="78" t="s">
        <v>1132</v>
      </c>
      <c r="I213" s="78">
        <v>48</v>
      </c>
      <c r="J213" s="300">
        <v>294.39999999999998</v>
      </c>
      <c r="K213" s="78">
        <v>5</v>
      </c>
      <c r="L213" s="300">
        <v>975</v>
      </c>
      <c r="M213" s="78">
        <v>5</v>
      </c>
      <c r="O213" s="78"/>
      <c r="P213" s="72" t="s">
        <v>1404</v>
      </c>
      <c r="R213" s="164"/>
      <c r="AA213" s="195"/>
      <c r="AB213" s="195"/>
      <c r="AC213" s="195"/>
      <c r="AD213" s="72"/>
      <c r="AE213" s="316">
        <v>1</v>
      </c>
      <c r="AF213" s="195"/>
      <c r="AG213" s="195">
        <v>0</v>
      </c>
      <c r="AH213" s="72"/>
      <c r="AR213" s="53">
        <v>0.92769999999999997</v>
      </c>
      <c r="AS213" s="53">
        <v>2.19</v>
      </c>
      <c r="AU213" s="48">
        <v>2944</v>
      </c>
      <c r="AW213" s="48">
        <v>2731.1487999999999</v>
      </c>
      <c r="AX213" s="49">
        <v>21.865513473535501</v>
      </c>
      <c r="BB213" s="80" t="s">
        <v>722</v>
      </c>
      <c r="BC213" s="270" t="s">
        <v>1126</v>
      </c>
      <c r="BD213" s="72"/>
      <c r="BF213" s="72"/>
      <c r="BH213" s="72"/>
      <c r="BN213" s="72"/>
      <c r="BR213" s="72"/>
      <c r="BV213" s="72"/>
      <c r="BW213" s="72"/>
      <c r="BX213" s="72"/>
      <c r="BY213" s="72"/>
      <c r="BZ213" s="72"/>
      <c r="CA213" s="72"/>
      <c r="CB213" s="72"/>
      <c r="CF213" s="72"/>
      <c r="CG213" s="72"/>
      <c r="CH213" s="72"/>
      <c r="CI213" s="72"/>
      <c r="CJ213" s="72"/>
      <c r="CK213" s="72"/>
      <c r="CL213" s="72"/>
      <c r="CM213" s="72"/>
      <c r="CN213" s="72"/>
      <c r="CO213" s="72"/>
      <c r="CP213" s="72"/>
      <c r="CQ213" s="72"/>
      <c r="CR213" s="72"/>
      <c r="CS213" s="72"/>
      <c r="CT213" s="72"/>
      <c r="CU213" s="72"/>
      <c r="CV213" s="72"/>
      <c r="CW213" s="72"/>
      <c r="CX213" s="72"/>
      <c r="CY213" s="72"/>
      <c r="CZ213" s="72"/>
      <c r="DA213" s="72"/>
      <c r="DB213" s="72"/>
      <c r="DC213" s="72"/>
      <c r="DD213" s="72"/>
      <c r="DE213" s="72"/>
      <c r="DF213" s="72"/>
      <c r="DG213" s="72"/>
      <c r="DH213" s="78"/>
      <c r="DJ213" s="77">
        <f t="shared" si="244"/>
        <v>0</v>
      </c>
      <c r="DK213" s="72"/>
      <c r="DO213" s="358">
        <v>6</v>
      </c>
      <c r="DP213" s="72"/>
      <c r="DU213" s="52"/>
      <c r="DX213" s="75" t="e">
        <f t="shared" si="245"/>
        <v>#DIV/0!</v>
      </c>
      <c r="DY213" s="51" t="e">
        <f t="shared" si="246"/>
        <v>#DIV/0!</v>
      </c>
      <c r="DZ213" s="75" t="e">
        <f t="shared" si="247"/>
        <v>#DIV/0!</v>
      </c>
      <c r="EA213" s="51" t="e">
        <f t="shared" si="248"/>
        <v>#DIV/0!</v>
      </c>
      <c r="EB213" s="75" t="e">
        <f t="shared" si="249"/>
        <v>#DIV/0!</v>
      </c>
      <c r="EC213" s="51" t="e">
        <f t="shared" si="250"/>
        <v>#DIV/0!</v>
      </c>
      <c r="ED213" s="75" t="e">
        <f t="shared" si="251"/>
        <v>#DIV/0!</v>
      </c>
      <c r="EE213" s="51" t="e">
        <f t="shared" si="252"/>
        <v>#DIV/0!</v>
      </c>
      <c r="EF213" s="75" t="e">
        <f t="shared" si="253"/>
        <v>#DIV/0!</v>
      </c>
      <c r="EG213" s="51" t="e">
        <f t="shared" si="254"/>
        <v>#DIV/0!</v>
      </c>
      <c r="EH213" s="75" t="e">
        <f t="shared" si="255"/>
        <v>#DIV/0!</v>
      </c>
      <c r="EI213" s="51" t="e">
        <f t="shared" si="256"/>
        <v>#DIV/0!</v>
      </c>
      <c r="EJ213" s="75" t="e">
        <f t="shared" si="257"/>
        <v>#DIV/0!</v>
      </c>
      <c r="EK213" s="51" t="e">
        <f t="shared" si="258"/>
        <v>#DIV/0!</v>
      </c>
      <c r="EL213" s="75" t="e">
        <f t="shared" si="259"/>
        <v>#DIV/0!</v>
      </c>
      <c r="EM213" s="51" t="e">
        <f t="shared" si="260"/>
        <v>#DIV/0!</v>
      </c>
      <c r="EN213" s="75" t="e">
        <f t="shared" si="261"/>
        <v>#DIV/0!</v>
      </c>
      <c r="EO213" s="51" t="e">
        <f t="shared" si="262"/>
        <v>#DIV/0!</v>
      </c>
      <c r="EP213" s="75" t="e">
        <f t="shared" si="263"/>
        <v>#DIV/0!</v>
      </c>
      <c r="EQ213" s="51" t="e">
        <f t="shared" si="264"/>
        <v>#DIV/0!</v>
      </c>
      <c r="ER213" s="51" t="e">
        <f t="shared" si="265"/>
        <v>#DIV/0!</v>
      </c>
      <c r="ES213" s="51" t="e">
        <f t="shared" si="266"/>
        <v>#DIV/0!</v>
      </c>
    </row>
    <row r="214" spans="1:149" x14ac:dyDescent="0.45">
      <c r="A214" s="78" t="s">
        <v>1139</v>
      </c>
      <c r="B214" s="174" t="s">
        <v>3620</v>
      </c>
      <c r="C214" s="51" t="s">
        <v>3444</v>
      </c>
      <c r="D214" s="77" t="s">
        <v>3618</v>
      </c>
      <c r="E214" s="51" t="s">
        <v>637</v>
      </c>
      <c r="F214" s="78" t="s">
        <v>1205</v>
      </c>
      <c r="G214" s="72" t="s">
        <v>3365</v>
      </c>
      <c r="H214" s="78" t="s">
        <v>1132</v>
      </c>
      <c r="I214" s="78">
        <v>48</v>
      </c>
      <c r="J214" s="300">
        <v>180</v>
      </c>
      <c r="K214" s="78">
        <v>5</v>
      </c>
      <c r="L214" s="300">
        <v>975</v>
      </c>
      <c r="M214" s="78">
        <v>5</v>
      </c>
      <c r="N214" s="51" t="s">
        <v>748</v>
      </c>
      <c r="O214" s="78" t="s">
        <v>3458</v>
      </c>
      <c r="P214" s="72" t="s">
        <v>1419</v>
      </c>
      <c r="R214" s="114">
        <v>2.2000000000000002</v>
      </c>
      <c r="S214" s="112">
        <v>-8.3000000000000007</v>
      </c>
      <c r="AA214" s="195"/>
      <c r="AB214" s="195"/>
      <c r="AC214" s="195"/>
      <c r="AD214" s="72"/>
      <c r="AE214" s="316">
        <v>1</v>
      </c>
      <c r="AF214" s="195"/>
      <c r="AG214" s="195">
        <v>0</v>
      </c>
      <c r="AH214" s="72"/>
      <c r="AR214" s="53">
        <v>0.91059999999999997</v>
      </c>
      <c r="AS214" s="53">
        <v>1.575</v>
      </c>
      <c r="AU214" s="48">
        <v>1800</v>
      </c>
      <c r="AW214" s="48">
        <v>1639.08</v>
      </c>
      <c r="AX214" s="49">
        <v>20.529995011404885</v>
      </c>
      <c r="BB214" s="80" t="s">
        <v>722</v>
      </c>
      <c r="BC214" s="270" t="s">
        <v>1126</v>
      </c>
      <c r="BD214" s="72">
        <v>60.9</v>
      </c>
      <c r="BF214" s="72">
        <v>0.67</v>
      </c>
      <c r="BH214" s="72">
        <v>16.5</v>
      </c>
      <c r="BN214" s="72">
        <v>3.68</v>
      </c>
      <c r="BR214" s="72">
        <v>1.9</v>
      </c>
      <c r="BV214" s="72"/>
      <c r="BW214" s="72"/>
      <c r="BX214" s="72">
        <v>4.66</v>
      </c>
      <c r="BY214" s="72"/>
      <c r="BZ214" s="72">
        <v>5.2</v>
      </c>
      <c r="CA214" s="72"/>
      <c r="CB214" s="72">
        <v>1.78</v>
      </c>
      <c r="CF214" s="72"/>
      <c r="CG214" s="72"/>
      <c r="CH214" s="72"/>
      <c r="CI214" s="72"/>
      <c r="CJ214" s="72"/>
      <c r="CK214" s="72"/>
      <c r="CL214" s="72"/>
      <c r="CM214" s="72"/>
      <c r="CN214" s="72"/>
      <c r="CO214" s="72"/>
      <c r="CP214" s="72"/>
      <c r="CQ214" s="72"/>
      <c r="CR214" s="72"/>
      <c r="CS214" s="72"/>
      <c r="CT214" s="72"/>
      <c r="CU214" s="72"/>
      <c r="CV214" s="72"/>
      <c r="CW214" s="72"/>
      <c r="CX214" s="72"/>
      <c r="CY214" s="72"/>
      <c r="CZ214" s="72"/>
      <c r="DA214" s="72"/>
      <c r="DB214" s="72"/>
      <c r="DC214" s="72"/>
      <c r="DD214" s="72"/>
      <c r="DE214" s="72"/>
      <c r="DF214" s="72"/>
      <c r="DG214" s="72"/>
      <c r="DH214" s="78">
        <v>100.39</v>
      </c>
      <c r="DJ214" s="77">
        <f t="shared" si="244"/>
        <v>0</v>
      </c>
      <c r="DK214" s="72">
        <v>0.88</v>
      </c>
      <c r="DO214" s="358">
        <v>5.0999999999999996</v>
      </c>
      <c r="DP214" s="72"/>
      <c r="DU214" s="52"/>
      <c r="DX214" s="75">
        <f t="shared" si="245"/>
        <v>60.663412690507023</v>
      </c>
      <c r="DY214" s="51">
        <f t="shared" si="246"/>
        <v>0</v>
      </c>
      <c r="DZ214" s="75">
        <f t="shared" si="247"/>
        <v>0.66739715111066844</v>
      </c>
      <c r="EA214" s="51">
        <f t="shared" si="248"/>
        <v>0</v>
      </c>
      <c r="EB214" s="75">
        <f t="shared" si="249"/>
        <v>16.435899990038848</v>
      </c>
      <c r="EC214" s="51">
        <f t="shared" si="250"/>
        <v>0</v>
      </c>
      <c r="ED214" s="75">
        <f t="shared" si="251"/>
        <v>3.665703755354119</v>
      </c>
      <c r="EE214" s="51">
        <f t="shared" si="252"/>
        <v>0</v>
      </c>
      <c r="EF214" s="75">
        <f t="shared" si="253"/>
        <v>0</v>
      </c>
      <c r="EG214" s="51" t="e">
        <f t="shared" si="254"/>
        <v>#DIV/0!</v>
      </c>
      <c r="EH214" s="75">
        <f t="shared" si="255"/>
        <v>1.8926187867317461</v>
      </c>
      <c r="EI214" s="51">
        <f t="shared" si="256"/>
        <v>0</v>
      </c>
      <c r="EJ214" s="75">
        <f t="shared" si="257"/>
        <v>4.6418966032473357</v>
      </c>
      <c r="EK214" s="51">
        <f t="shared" si="258"/>
        <v>0</v>
      </c>
      <c r="EL214" s="75">
        <f t="shared" si="259"/>
        <v>5.1797987847395159</v>
      </c>
      <c r="EM214" s="51">
        <f t="shared" si="260"/>
        <v>0</v>
      </c>
      <c r="EN214" s="75">
        <f t="shared" si="261"/>
        <v>1.7730849686223726</v>
      </c>
      <c r="EO214" s="51">
        <f t="shared" si="262"/>
        <v>0</v>
      </c>
      <c r="EP214" s="75">
        <f t="shared" si="263"/>
        <v>0</v>
      </c>
      <c r="EQ214" s="51" t="e">
        <f t="shared" si="264"/>
        <v>#DIV/0!</v>
      </c>
      <c r="ER214" s="51">
        <f t="shared" si="265"/>
        <v>100</v>
      </c>
      <c r="ES214" s="51">
        <f t="shared" si="266"/>
        <v>0</v>
      </c>
    </row>
    <row r="215" spans="1:149" x14ac:dyDescent="0.45">
      <c r="A215" s="78" t="s">
        <v>1139</v>
      </c>
      <c r="B215" s="174" t="s">
        <v>3620</v>
      </c>
      <c r="C215" s="51" t="s">
        <v>3444</v>
      </c>
      <c r="D215" s="77" t="s">
        <v>3618</v>
      </c>
      <c r="E215" s="51" t="s">
        <v>637</v>
      </c>
      <c r="F215" s="78" t="s">
        <v>1206</v>
      </c>
      <c r="G215" s="72" t="s">
        <v>3365</v>
      </c>
      <c r="H215" s="78" t="s">
        <v>1132</v>
      </c>
      <c r="I215" s="78">
        <v>48</v>
      </c>
      <c r="J215" s="300">
        <v>100.8</v>
      </c>
      <c r="K215" s="78">
        <v>5</v>
      </c>
      <c r="L215" s="300">
        <v>975</v>
      </c>
      <c r="M215" s="78">
        <v>5</v>
      </c>
      <c r="N215" s="51" t="s">
        <v>748</v>
      </c>
      <c r="O215" s="78" t="s">
        <v>3460</v>
      </c>
      <c r="P215" s="72" t="s">
        <v>1416</v>
      </c>
      <c r="R215" s="114">
        <v>1.1000000000000001</v>
      </c>
      <c r="S215" s="112">
        <v>-9.5</v>
      </c>
      <c r="AA215" s="195"/>
      <c r="AB215" s="195"/>
      <c r="AC215" s="195"/>
      <c r="AD215" s="72"/>
      <c r="AE215" s="316">
        <v>1</v>
      </c>
      <c r="AF215" s="195"/>
      <c r="AG215" s="195">
        <v>0</v>
      </c>
      <c r="AH215" s="72"/>
      <c r="AR215" s="53">
        <v>0.93020000000000003</v>
      </c>
      <c r="AS215" s="53">
        <v>1.27</v>
      </c>
      <c r="AU215" s="48">
        <v>1008</v>
      </c>
      <c r="AW215" s="48">
        <v>937.64160000000004</v>
      </c>
      <c r="AX215" s="49">
        <v>19.831130096156837</v>
      </c>
      <c r="BB215" s="80" t="s">
        <v>722</v>
      </c>
      <c r="BC215" s="270" t="s">
        <v>1126</v>
      </c>
      <c r="BD215" s="72">
        <v>61.8</v>
      </c>
      <c r="BF215" s="72">
        <v>0.61</v>
      </c>
      <c r="BH215" s="72">
        <v>16.5</v>
      </c>
      <c r="BN215" s="72">
        <v>3.77</v>
      </c>
      <c r="BR215" s="72">
        <v>1.7</v>
      </c>
      <c r="BV215" s="72"/>
      <c r="BW215" s="72"/>
      <c r="BX215" s="72">
        <v>4.91</v>
      </c>
      <c r="BY215" s="72"/>
      <c r="BZ215" s="72">
        <v>3.5</v>
      </c>
      <c r="CA215" s="72"/>
      <c r="CB215" s="72">
        <v>1.87</v>
      </c>
      <c r="CF215" s="72"/>
      <c r="CG215" s="72"/>
      <c r="CH215" s="72"/>
      <c r="CI215" s="72"/>
      <c r="CJ215" s="72"/>
      <c r="CK215" s="72"/>
      <c r="CL215" s="72"/>
      <c r="CM215" s="72"/>
      <c r="CN215" s="72"/>
      <c r="CO215" s="72"/>
      <c r="CP215" s="72"/>
      <c r="CQ215" s="72"/>
      <c r="CR215" s="72"/>
      <c r="CS215" s="72"/>
      <c r="CT215" s="72"/>
      <c r="CU215" s="72"/>
      <c r="CV215" s="72"/>
      <c r="CW215" s="72"/>
      <c r="CX215" s="72"/>
      <c r="CY215" s="72"/>
      <c r="CZ215" s="72"/>
      <c r="DA215" s="72"/>
      <c r="DB215" s="72"/>
      <c r="DC215" s="72"/>
      <c r="DD215" s="72"/>
      <c r="DE215" s="72"/>
      <c r="DF215" s="72"/>
      <c r="DG215" s="72"/>
      <c r="DH215" s="78">
        <v>98.26</v>
      </c>
      <c r="DJ215" s="77">
        <f t="shared" si="244"/>
        <v>1.7399999999999949</v>
      </c>
      <c r="DK215" s="72">
        <v>0.89</v>
      </c>
      <c r="DO215" s="358">
        <v>3.6</v>
      </c>
      <c r="DP215" s="72"/>
      <c r="DU215" s="52"/>
      <c r="DX215" s="75">
        <f t="shared" si="245"/>
        <v>62.894361897007933</v>
      </c>
      <c r="DY215" s="51">
        <f t="shared" si="246"/>
        <v>0</v>
      </c>
      <c r="DZ215" s="75">
        <f t="shared" si="247"/>
        <v>0.62080195399959281</v>
      </c>
      <c r="EA215" s="51">
        <f t="shared" si="248"/>
        <v>0</v>
      </c>
      <c r="EB215" s="75">
        <f t="shared" si="249"/>
        <v>16.792184001628332</v>
      </c>
      <c r="EC215" s="51">
        <f t="shared" si="250"/>
        <v>0</v>
      </c>
      <c r="ED215" s="75">
        <f t="shared" si="251"/>
        <v>3.8367596173417464</v>
      </c>
      <c r="EE215" s="51">
        <f t="shared" si="252"/>
        <v>0</v>
      </c>
      <c r="EF215" s="75">
        <f t="shared" si="253"/>
        <v>0</v>
      </c>
      <c r="EG215" s="51" t="e">
        <f t="shared" si="254"/>
        <v>#DIV/0!</v>
      </c>
      <c r="EH215" s="75">
        <f t="shared" si="255"/>
        <v>1.7301038062283736</v>
      </c>
      <c r="EI215" s="51">
        <f t="shared" si="256"/>
        <v>0</v>
      </c>
      <c r="EJ215" s="75">
        <f t="shared" si="257"/>
        <v>4.9969468756360671</v>
      </c>
      <c r="EK215" s="51">
        <f t="shared" si="258"/>
        <v>0</v>
      </c>
      <c r="EL215" s="75">
        <f t="shared" si="259"/>
        <v>3.5619784245878279</v>
      </c>
      <c r="EM215" s="51">
        <f t="shared" si="260"/>
        <v>0</v>
      </c>
      <c r="EN215" s="75">
        <f t="shared" si="261"/>
        <v>1.9031141868512111</v>
      </c>
      <c r="EO215" s="51">
        <f t="shared" si="262"/>
        <v>0</v>
      </c>
      <c r="EP215" s="75">
        <f t="shared" si="263"/>
        <v>0</v>
      </c>
      <c r="EQ215" s="51" t="e">
        <f t="shared" si="264"/>
        <v>#DIV/0!</v>
      </c>
      <c r="ER215" s="51">
        <f t="shared" si="265"/>
        <v>100</v>
      </c>
      <c r="ES215" s="51">
        <f t="shared" si="266"/>
        <v>0</v>
      </c>
    </row>
    <row r="216" spans="1:149" x14ac:dyDescent="0.45">
      <c r="A216" s="78" t="s">
        <v>1139</v>
      </c>
      <c r="B216" s="174" t="s">
        <v>3620</v>
      </c>
      <c r="C216" s="51" t="s">
        <v>3444</v>
      </c>
      <c r="D216" s="77" t="s">
        <v>3618</v>
      </c>
      <c r="E216" s="51" t="s">
        <v>637</v>
      </c>
      <c r="F216" s="78" t="s">
        <v>1207</v>
      </c>
      <c r="G216" s="72" t="s">
        <v>3365</v>
      </c>
      <c r="H216" s="78" t="s">
        <v>1132</v>
      </c>
      <c r="I216" s="78">
        <v>48</v>
      </c>
      <c r="J216" s="300">
        <v>71</v>
      </c>
      <c r="K216" s="78">
        <v>5</v>
      </c>
      <c r="L216" s="300">
        <v>960</v>
      </c>
      <c r="M216" s="78">
        <v>5</v>
      </c>
      <c r="N216" s="51" t="s">
        <v>748</v>
      </c>
      <c r="O216" s="78" t="s">
        <v>1415</v>
      </c>
      <c r="P216" s="72" t="s">
        <v>1420</v>
      </c>
      <c r="R216" s="114">
        <v>1.6</v>
      </c>
      <c r="S216" s="112">
        <v>-9.1999999999999993</v>
      </c>
      <c r="AA216" s="195"/>
      <c r="AB216" s="195"/>
      <c r="AC216" s="195"/>
      <c r="AD216" s="72"/>
      <c r="AE216" s="316">
        <v>1</v>
      </c>
      <c r="AF216" s="195"/>
      <c r="AG216" s="195">
        <v>0</v>
      </c>
      <c r="AH216" s="72"/>
      <c r="AR216" s="53">
        <v>0.94120000000000004</v>
      </c>
      <c r="AS216" s="53">
        <v>1.1779999999999999</v>
      </c>
      <c r="AU216" s="48">
        <v>710</v>
      </c>
      <c r="AW216" s="48">
        <v>668.25200000000007</v>
      </c>
      <c r="AX216" s="49">
        <v>19.566556296884745</v>
      </c>
      <c r="BB216" s="80" t="s">
        <v>722</v>
      </c>
      <c r="BC216" s="270" t="s">
        <v>1126</v>
      </c>
      <c r="BD216" s="72">
        <v>64</v>
      </c>
      <c r="BF216" s="72">
        <v>0.74</v>
      </c>
      <c r="BH216" s="72">
        <v>15</v>
      </c>
      <c r="BN216" s="72">
        <v>3.49</v>
      </c>
      <c r="BR216" s="72">
        <v>1.6</v>
      </c>
      <c r="BV216" s="72"/>
      <c r="BW216" s="72"/>
      <c r="BX216" s="72">
        <v>3.87</v>
      </c>
      <c r="BY216" s="72"/>
      <c r="BZ216" s="72">
        <v>4</v>
      </c>
      <c r="CA216" s="72"/>
      <c r="CB216" s="72">
        <v>2.0699999999999998</v>
      </c>
      <c r="CF216" s="72"/>
      <c r="CG216" s="72"/>
      <c r="CH216" s="72"/>
      <c r="CI216" s="72"/>
      <c r="CJ216" s="72"/>
      <c r="CK216" s="72"/>
      <c r="CL216" s="72"/>
      <c r="CM216" s="72"/>
      <c r="CN216" s="72"/>
      <c r="CO216" s="72"/>
      <c r="CP216" s="72"/>
      <c r="CQ216" s="72"/>
      <c r="CR216" s="72"/>
      <c r="CS216" s="72"/>
      <c r="CT216" s="72"/>
      <c r="CU216" s="72"/>
      <c r="CV216" s="72"/>
      <c r="CW216" s="72"/>
      <c r="CX216" s="72"/>
      <c r="CY216" s="72"/>
      <c r="CZ216" s="72"/>
      <c r="DA216" s="72"/>
      <c r="DB216" s="72"/>
      <c r="DC216" s="72"/>
      <c r="DD216" s="72"/>
      <c r="DE216" s="72"/>
      <c r="DF216" s="72"/>
      <c r="DG216" s="72"/>
      <c r="DH216" s="78">
        <v>97.77</v>
      </c>
      <c r="DJ216" s="77">
        <f t="shared" si="244"/>
        <v>2.230000000000004</v>
      </c>
      <c r="DK216" s="72">
        <v>0.74</v>
      </c>
      <c r="DO216" s="358">
        <v>3</v>
      </c>
      <c r="DP216" s="72"/>
      <c r="DU216" s="52"/>
      <c r="DX216" s="75">
        <f t="shared" si="245"/>
        <v>65.459752480310939</v>
      </c>
      <c r="DY216" s="51">
        <f t="shared" si="246"/>
        <v>0</v>
      </c>
      <c r="DZ216" s="75">
        <f t="shared" si="247"/>
        <v>0.7568783880535952</v>
      </c>
      <c r="EA216" s="51">
        <f t="shared" si="248"/>
        <v>0</v>
      </c>
      <c r="EB216" s="75">
        <f t="shared" si="249"/>
        <v>15.342129487572876</v>
      </c>
      <c r="EC216" s="51">
        <f t="shared" si="250"/>
        <v>0</v>
      </c>
      <c r="ED216" s="75">
        <f t="shared" si="251"/>
        <v>3.5696021274419558</v>
      </c>
      <c r="EE216" s="51">
        <f t="shared" si="252"/>
        <v>0</v>
      </c>
      <c r="EF216" s="75">
        <f t="shared" si="253"/>
        <v>0</v>
      </c>
      <c r="EG216" s="51" t="e">
        <f t="shared" si="254"/>
        <v>#DIV/0!</v>
      </c>
      <c r="EH216" s="75">
        <f t="shared" si="255"/>
        <v>1.6364938120077734</v>
      </c>
      <c r="EI216" s="51">
        <f t="shared" si="256"/>
        <v>0</v>
      </c>
      <c r="EJ216" s="75">
        <f t="shared" si="257"/>
        <v>3.9582694077938019</v>
      </c>
      <c r="EK216" s="51">
        <f t="shared" si="258"/>
        <v>0</v>
      </c>
      <c r="EL216" s="75">
        <f t="shared" si="259"/>
        <v>4.0912345300194337</v>
      </c>
      <c r="EM216" s="51">
        <f t="shared" si="260"/>
        <v>0</v>
      </c>
      <c r="EN216" s="75">
        <f t="shared" si="261"/>
        <v>2.1172138692850564</v>
      </c>
      <c r="EO216" s="51">
        <f t="shared" si="262"/>
        <v>0</v>
      </c>
      <c r="EP216" s="75">
        <f t="shared" si="263"/>
        <v>0</v>
      </c>
      <c r="EQ216" s="51" t="e">
        <f t="shared" si="264"/>
        <v>#DIV/0!</v>
      </c>
      <c r="ER216" s="51">
        <f t="shared" si="265"/>
        <v>100</v>
      </c>
      <c r="ES216" s="51">
        <f t="shared" si="266"/>
        <v>0</v>
      </c>
    </row>
    <row r="217" spans="1:149" x14ac:dyDescent="0.45">
      <c r="A217" s="78" t="s">
        <v>1139</v>
      </c>
      <c r="B217" s="174" t="s">
        <v>3620</v>
      </c>
      <c r="C217" s="51" t="s">
        <v>3444</v>
      </c>
      <c r="D217" s="77" t="s">
        <v>3618</v>
      </c>
      <c r="E217" s="51" t="s">
        <v>637</v>
      </c>
      <c r="F217" s="78" t="s">
        <v>1208</v>
      </c>
      <c r="G217" s="72" t="s">
        <v>3365</v>
      </c>
      <c r="H217" s="78" t="s">
        <v>1132</v>
      </c>
      <c r="I217" s="78">
        <v>48</v>
      </c>
      <c r="J217" s="300">
        <v>171.7</v>
      </c>
      <c r="K217" s="78">
        <v>5</v>
      </c>
      <c r="L217" s="300">
        <v>950</v>
      </c>
      <c r="M217" s="78">
        <v>5</v>
      </c>
      <c r="N217" s="51" t="s">
        <v>748</v>
      </c>
      <c r="O217" s="78" t="s">
        <v>3459</v>
      </c>
      <c r="P217" s="72" t="s">
        <v>1421</v>
      </c>
      <c r="R217" s="114">
        <v>1.9</v>
      </c>
      <c r="S217" s="112">
        <v>-9.1</v>
      </c>
      <c r="AA217" s="195"/>
      <c r="AB217" s="195"/>
      <c r="AC217" s="195"/>
      <c r="AD217" s="72"/>
      <c r="AE217" s="316">
        <v>1</v>
      </c>
      <c r="AF217" s="195"/>
      <c r="AG217" s="195">
        <v>0</v>
      </c>
      <c r="AH217" s="72"/>
      <c r="AR217" s="53">
        <v>0.89700000000000002</v>
      </c>
      <c r="AS217" s="53">
        <v>1.546</v>
      </c>
      <c r="AU217" s="48">
        <v>1717</v>
      </c>
      <c r="AW217" s="48">
        <v>1540.1490000000001</v>
      </c>
      <c r="AX217" s="49">
        <v>20.042370791451166</v>
      </c>
      <c r="BB217" s="80" t="s">
        <v>722</v>
      </c>
      <c r="BC217" s="270" t="s">
        <v>1126</v>
      </c>
      <c r="BD217" s="72">
        <v>63.3</v>
      </c>
      <c r="BF217" s="72">
        <v>0.37</v>
      </c>
      <c r="BH217" s="72">
        <v>15.3</v>
      </c>
      <c r="BN217" s="72">
        <v>2.2000000000000002</v>
      </c>
      <c r="BR217" s="72">
        <v>1</v>
      </c>
      <c r="BV217" s="72"/>
      <c r="BW217" s="72"/>
      <c r="BX217" s="72">
        <v>3.07</v>
      </c>
      <c r="BY217" s="72"/>
      <c r="BZ217" s="72">
        <v>4.4000000000000004</v>
      </c>
      <c r="CA217" s="72"/>
      <c r="CB217" s="72">
        <v>2.3199999999999998</v>
      </c>
      <c r="CF217" s="72"/>
      <c r="CG217" s="72"/>
      <c r="CH217" s="72"/>
      <c r="CI217" s="72"/>
      <c r="CJ217" s="72"/>
      <c r="CK217" s="72"/>
      <c r="CL217" s="72"/>
      <c r="CM217" s="72"/>
      <c r="CN217" s="72"/>
      <c r="CO217" s="72"/>
      <c r="CP217" s="72"/>
      <c r="CQ217" s="72"/>
      <c r="CR217" s="72"/>
      <c r="CS217" s="72"/>
      <c r="CT217" s="72"/>
      <c r="CU217" s="72"/>
      <c r="CV217" s="72"/>
      <c r="CW217" s="72"/>
      <c r="CX217" s="72"/>
      <c r="CY217" s="72"/>
      <c r="CZ217" s="72"/>
      <c r="DA217" s="72"/>
      <c r="DB217" s="72"/>
      <c r="DC217" s="72"/>
      <c r="DD217" s="72"/>
      <c r="DE217" s="72"/>
      <c r="DF217" s="72"/>
      <c r="DG217" s="72"/>
      <c r="DH217" s="78">
        <v>97.06</v>
      </c>
      <c r="DJ217" s="77">
        <f t="shared" si="244"/>
        <v>2.9399999999999977</v>
      </c>
      <c r="DK217" s="72">
        <v>0.74</v>
      </c>
      <c r="DO217" s="358">
        <v>5.0999999999999996</v>
      </c>
      <c r="DP217" s="72"/>
      <c r="DU217" s="52"/>
      <c r="DX217" s="75">
        <f t="shared" si="245"/>
        <v>65.217391304347828</v>
      </c>
      <c r="DY217" s="51">
        <f t="shared" si="246"/>
        <v>0</v>
      </c>
      <c r="DZ217" s="75">
        <f t="shared" si="247"/>
        <v>0.38120750051514524</v>
      </c>
      <c r="EA217" s="51">
        <f t="shared" si="248"/>
        <v>0</v>
      </c>
      <c r="EB217" s="75">
        <f t="shared" si="249"/>
        <v>15.763445291572223</v>
      </c>
      <c r="EC217" s="51">
        <f t="shared" si="250"/>
        <v>0</v>
      </c>
      <c r="ED217" s="75">
        <f t="shared" si="251"/>
        <v>2.2666391922522156</v>
      </c>
      <c r="EE217" s="51">
        <f t="shared" si="252"/>
        <v>0</v>
      </c>
      <c r="EF217" s="75">
        <f t="shared" si="253"/>
        <v>0</v>
      </c>
      <c r="EG217" s="51" t="e">
        <f t="shared" si="254"/>
        <v>#DIV/0!</v>
      </c>
      <c r="EH217" s="75">
        <f t="shared" si="255"/>
        <v>1.030290541932825</v>
      </c>
      <c r="EI217" s="51">
        <f t="shared" si="256"/>
        <v>0</v>
      </c>
      <c r="EJ217" s="75">
        <f t="shared" si="257"/>
        <v>3.1629919637337722</v>
      </c>
      <c r="EK217" s="51">
        <f t="shared" si="258"/>
        <v>0</v>
      </c>
      <c r="EL217" s="75">
        <f t="shared" si="259"/>
        <v>4.5332783845044311</v>
      </c>
      <c r="EM217" s="51">
        <f t="shared" si="260"/>
        <v>0</v>
      </c>
      <c r="EN217" s="75">
        <f t="shared" si="261"/>
        <v>2.3902740572841541</v>
      </c>
      <c r="EO217" s="51">
        <f t="shared" si="262"/>
        <v>0</v>
      </c>
      <c r="EP217" s="75">
        <f t="shared" si="263"/>
        <v>0</v>
      </c>
      <c r="EQ217" s="51" t="e">
        <f t="shared" si="264"/>
        <v>#DIV/0!</v>
      </c>
      <c r="ER217" s="51">
        <f t="shared" si="265"/>
        <v>100</v>
      </c>
      <c r="ES217" s="51">
        <f t="shared" si="266"/>
        <v>0</v>
      </c>
    </row>
    <row r="218" spans="1:149" x14ac:dyDescent="0.45">
      <c r="A218" s="78" t="s">
        <v>1139</v>
      </c>
      <c r="B218" s="174" t="s">
        <v>3620</v>
      </c>
      <c r="C218" s="51" t="s">
        <v>3444</v>
      </c>
      <c r="D218" s="77" t="s">
        <v>3618</v>
      </c>
      <c r="E218" s="51" t="s">
        <v>637</v>
      </c>
      <c r="F218" s="78" t="s">
        <v>1209</v>
      </c>
      <c r="G218" s="72" t="s">
        <v>3365</v>
      </c>
      <c r="H218" s="78" t="s">
        <v>1132</v>
      </c>
      <c r="I218" s="78">
        <v>48</v>
      </c>
      <c r="J218" s="300">
        <v>145.5</v>
      </c>
      <c r="K218" s="78">
        <v>5</v>
      </c>
      <c r="L218" s="300">
        <v>950</v>
      </c>
      <c r="M218" s="78">
        <v>5</v>
      </c>
      <c r="N218" s="51" t="s">
        <v>748</v>
      </c>
      <c r="O218" s="78" t="s">
        <v>1134</v>
      </c>
      <c r="P218" s="72" t="s">
        <v>1422</v>
      </c>
      <c r="R218" s="114">
        <v>1.3</v>
      </c>
      <c r="S218" s="112">
        <v>-9.6999999999999993</v>
      </c>
      <c r="AA218" s="195"/>
      <c r="AB218" s="195"/>
      <c r="AC218" s="195"/>
      <c r="AD218" s="72"/>
      <c r="AE218" s="316">
        <v>1</v>
      </c>
      <c r="AF218" s="195"/>
      <c r="AG218" s="195">
        <v>0</v>
      </c>
      <c r="AH218" s="72"/>
      <c r="AR218" s="53">
        <v>0.90249999999999997</v>
      </c>
      <c r="AS218" s="53">
        <v>1.4370000000000001</v>
      </c>
      <c r="AU218" s="48">
        <v>1455</v>
      </c>
      <c r="AW218" s="48">
        <v>1313.1375</v>
      </c>
      <c r="AX218" s="49">
        <v>19.844822146003182</v>
      </c>
      <c r="BB218" s="80" t="s">
        <v>722</v>
      </c>
      <c r="BC218" s="270" t="s">
        <v>1126</v>
      </c>
      <c r="BD218" s="72">
        <v>63.1</v>
      </c>
      <c r="BF218" s="72">
        <v>0.63</v>
      </c>
      <c r="BH218" s="72">
        <v>15.5</v>
      </c>
      <c r="BN218" s="72">
        <v>2.65</v>
      </c>
      <c r="BR218" s="72">
        <v>1.1000000000000001</v>
      </c>
      <c r="BV218" s="72"/>
      <c r="BW218" s="72"/>
      <c r="BX218" s="72">
        <v>3.35</v>
      </c>
      <c r="BY218" s="72"/>
      <c r="BZ218" s="72">
        <v>3.9</v>
      </c>
      <c r="CA218" s="72"/>
      <c r="CB218" s="72">
        <v>2.27</v>
      </c>
      <c r="CF218" s="72"/>
      <c r="CG218" s="72"/>
      <c r="CH218" s="72"/>
      <c r="CI218" s="72"/>
      <c r="CJ218" s="72"/>
      <c r="CK218" s="72"/>
      <c r="CL218" s="72"/>
      <c r="CM218" s="72"/>
      <c r="CN218" s="72"/>
      <c r="CO218" s="72"/>
      <c r="CP218" s="72"/>
      <c r="CQ218" s="72"/>
      <c r="CR218" s="72"/>
      <c r="CS218" s="72"/>
      <c r="CT218" s="72"/>
      <c r="CU218" s="72"/>
      <c r="CV218" s="72"/>
      <c r="CW218" s="72"/>
      <c r="CX218" s="72"/>
      <c r="CY218" s="72"/>
      <c r="CZ218" s="72"/>
      <c r="DA218" s="72"/>
      <c r="DB218" s="72"/>
      <c r="DC218" s="72"/>
      <c r="DD218" s="72"/>
      <c r="DE218" s="72"/>
      <c r="DF218" s="72"/>
      <c r="DG218" s="72"/>
      <c r="DH218" s="78">
        <v>97</v>
      </c>
      <c r="DJ218" s="77">
        <f t="shared" si="244"/>
        <v>3</v>
      </c>
      <c r="DK218" s="72">
        <v>0.75</v>
      </c>
      <c r="DO218" s="358">
        <v>4.5</v>
      </c>
      <c r="DP218" s="72"/>
      <c r="DU218" s="52"/>
      <c r="DX218" s="75">
        <f t="shared" si="245"/>
        <v>65.051546391752581</v>
      </c>
      <c r="DY218" s="51">
        <f t="shared" si="246"/>
        <v>0</v>
      </c>
      <c r="DZ218" s="75">
        <f t="shared" si="247"/>
        <v>0.64948453608247425</v>
      </c>
      <c r="EA218" s="51">
        <f t="shared" si="248"/>
        <v>0</v>
      </c>
      <c r="EB218" s="75">
        <f t="shared" si="249"/>
        <v>15.979381443298967</v>
      </c>
      <c r="EC218" s="51">
        <f t="shared" si="250"/>
        <v>0</v>
      </c>
      <c r="ED218" s="75">
        <f t="shared" si="251"/>
        <v>2.731958762886598</v>
      </c>
      <c r="EE218" s="51">
        <f t="shared" si="252"/>
        <v>0</v>
      </c>
      <c r="EF218" s="75">
        <f t="shared" si="253"/>
        <v>0</v>
      </c>
      <c r="EG218" s="51" t="e">
        <f t="shared" si="254"/>
        <v>#DIV/0!</v>
      </c>
      <c r="EH218" s="75">
        <f t="shared" si="255"/>
        <v>1.1340206185567012</v>
      </c>
      <c r="EI218" s="51">
        <f t="shared" si="256"/>
        <v>0</v>
      </c>
      <c r="EJ218" s="75">
        <f t="shared" si="257"/>
        <v>3.4536082474226806</v>
      </c>
      <c r="EK218" s="51">
        <f t="shared" si="258"/>
        <v>0</v>
      </c>
      <c r="EL218" s="75">
        <f t="shared" si="259"/>
        <v>4.0206185567010309</v>
      </c>
      <c r="EM218" s="51">
        <f t="shared" si="260"/>
        <v>0</v>
      </c>
      <c r="EN218" s="75">
        <f t="shared" si="261"/>
        <v>2.3402061855670104</v>
      </c>
      <c r="EO218" s="51">
        <f t="shared" si="262"/>
        <v>0</v>
      </c>
      <c r="EP218" s="75">
        <f t="shared" si="263"/>
        <v>0</v>
      </c>
      <c r="EQ218" s="51" t="e">
        <f t="shared" si="264"/>
        <v>#DIV/0!</v>
      </c>
      <c r="ER218" s="51">
        <f t="shared" si="265"/>
        <v>100</v>
      </c>
      <c r="ES218" s="51">
        <f t="shared" si="266"/>
        <v>0</v>
      </c>
    </row>
    <row r="219" spans="1:149" x14ac:dyDescent="0.45">
      <c r="A219" s="78" t="s">
        <v>1139</v>
      </c>
      <c r="B219" s="174" t="s">
        <v>3620</v>
      </c>
      <c r="C219" s="51" t="s">
        <v>3444</v>
      </c>
      <c r="D219" s="77" t="s">
        <v>3618</v>
      </c>
      <c r="E219" s="51" t="s">
        <v>637</v>
      </c>
      <c r="F219" s="78" t="s">
        <v>1210</v>
      </c>
      <c r="G219" s="72" t="s">
        <v>3365</v>
      </c>
      <c r="H219" s="78" t="s">
        <v>1132</v>
      </c>
      <c r="I219" s="78">
        <v>48</v>
      </c>
      <c r="J219" s="300">
        <v>101</v>
      </c>
      <c r="K219" s="78">
        <v>5</v>
      </c>
      <c r="L219" s="300">
        <v>950</v>
      </c>
      <c r="M219" s="78">
        <v>5</v>
      </c>
      <c r="O219" s="78"/>
      <c r="P219" s="72" t="s">
        <v>1422</v>
      </c>
      <c r="R219" s="114"/>
      <c r="AA219" s="195"/>
      <c r="AB219" s="195"/>
      <c r="AC219" s="195"/>
      <c r="AD219" s="72"/>
      <c r="AE219" s="316">
        <v>1</v>
      </c>
      <c r="AF219" s="195"/>
      <c r="AG219" s="195">
        <v>0</v>
      </c>
      <c r="AH219" s="72"/>
      <c r="AR219" s="53">
        <v>0.92</v>
      </c>
      <c r="AS219" s="53">
        <v>1.2729999999999999</v>
      </c>
      <c r="AU219" s="48">
        <v>1010</v>
      </c>
      <c r="AW219" s="48">
        <v>929.2</v>
      </c>
      <c r="AX219" s="49">
        <v>19.587136590624027</v>
      </c>
      <c r="BB219" s="80" t="s">
        <v>722</v>
      </c>
      <c r="BC219" s="270" t="s">
        <v>1126</v>
      </c>
      <c r="BD219" s="72">
        <v>68.2</v>
      </c>
      <c r="BF219" s="72">
        <v>0.47</v>
      </c>
      <c r="BH219" s="72">
        <v>14</v>
      </c>
      <c r="BN219" s="72">
        <v>2.14</v>
      </c>
      <c r="BR219" s="72">
        <v>0.7</v>
      </c>
      <c r="BV219" s="72"/>
      <c r="BW219" s="72"/>
      <c r="BX219" s="72">
        <v>2.4500000000000002</v>
      </c>
      <c r="BY219" s="72"/>
      <c r="BZ219" s="72">
        <v>3.1</v>
      </c>
      <c r="CA219" s="72"/>
      <c r="CB219" s="72">
        <v>2.74</v>
      </c>
      <c r="CF219" s="72"/>
      <c r="CG219" s="72"/>
      <c r="CH219" s="72"/>
      <c r="CI219" s="72"/>
      <c r="CJ219" s="72"/>
      <c r="CK219" s="72"/>
      <c r="CL219" s="72"/>
      <c r="CM219" s="72"/>
      <c r="CN219" s="72"/>
      <c r="CO219" s="72"/>
      <c r="CP219" s="72"/>
      <c r="CQ219" s="72"/>
      <c r="CR219" s="72"/>
      <c r="CS219" s="72"/>
      <c r="CT219" s="72"/>
      <c r="CU219" s="72"/>
      <c r="CV219" s="72"/>
      <c r="CW219" s="72"/>
      <c r="CX219" s="72"/>
      <c r="CY219" s="72"/>
      <c r="CZ219" s="72"/>
      <c r="DA219" s="72"/>
      <c r="DB219" s="72"/>
      <c r="DC219" s="72"/>
      <c r="DD219" s="72"/>
      <c r="DE219" s="72"/>
      <c r="DF219" s="72"/>
      <c r="DG219" s="72"/>
      <c r="DH219" s="78">
        <v>97.5</v>
      </c>
      <c r="DJ219" s="77">
        <f t="shared" si="244"/>
        <v>2.5</v>
      </c>
      <c r="DK219" s="72">
        <v>0.6</v>
      </c>
      <c r="DO219" s="358">
        <v>3.7</v>
      </c>
      <c r="DP219" s="72"/>
      <c r="DU219" s="52"/>
      <c r="DX219" s="75">
        <f t="shared" si="245"/>
        <v>69.948717948717956</v>
      </c>
      <c r="DY219" s="51">
        <f t="shared" si="246"/>
        <v>0</v>
      </c>
      <c r="DZ219" s="75">
        <f t="shared" si="247"/>
        <v>0.482051282051282</v>
      </c>
      <c r="EA219" s="51">
        <f t="shared" si="248"/>
        <v>0</v>
      </c>
      <c r="EB219" s="75">
        <f t="shared" si="249"/>
        <v>14.358974358974358</v>
      </c>
      <c r="EC219" s="51">
        <f t="shared" si="250"/>
        <v>0</v>
      </c>
      <c r="ED219" s="75">
        <f t="shared" si="251"/>
        <v>2.1948717948717951</v>
      </c>
      <c r="EE219" s="51">
        <f t="shared" si="252"/>
        <v>0</v>
      </c>
      <c r="EF219" s="75">
        <f t="shared" si="253"/>
        <v>0</v>
      </c>
      <c r="EG219" s="51" t="e">
        <f t="shared" si="254"/>
        <v>#DIV/0!</v>
      </c>
      <c r="EH219" s="75">
        <f t="shared" si="255"/>
        <v>0.71794871794871784</v>
      </c>
      <c r="EI219" s="51">
        <f t="shared" si="256"/>
        <v>0</v>
      </c>
      <c r="EJ219" s="75">
        <f t="shared" si="257"/>
        <v>2.5128205128205132</v>
      </c>
      <c r="EK219" s="51">
        <f t="shared" si="258"/>
        <v>0</v>
      </c>
      <c r="EL219" s="75">
        <f t="shared" si="259"/>
        <v>3.1794871794871797</v>
      </c>
      <c r="EM219" s="51">
        <f t="shared" si="260"/>
        <v>0</v>
      </c>
      <c r="EN219" s="75">
        <f t="shared" si="261"/>
        <v>2.8102564102564105</v>
      </c>
      <c r="EO219" s="51">
        <f t="shared" si="262"/>
        <v>0</v>
      </c>
      <c r="EP219" s="75">
        <f t="shared" si="263"/>
        <v>0</v>
      </c>
      <c r="EQ219" s="51" t="e">
        <f t="shared" si="264"/>
        <v>#DIV/0!</v>
      </c>
      <c r="ER219" s="51">
        <f t="shared" si="265"/>
        <v>100</v>
      </c>
      <c r="ES219" s="51">
        <f t="shared" si="266"/>
        <v>0</v>
      </c>
    </row>
    <row r="220" spans="1:149" x14ac:dyDescent="0.45">
      <c r="A220" s="78" t="s">
        <v>1139</v>
      </c>
      <c r="B220" s="174" t="s">
        <v>3620</v>
      </c>
      <c r="C220" s="51" t="s">
        <v>3444</v>
      </c>
      <c r="D220" s="77" t="s">
        <v>3618</v>
      </c>
      <c r="E220" s="51" t="s">
        <v>637</v>
      </c>
      <c r="F220" s="78" t="s">
        <v>1211</v>
      </c>
      <c r="G220" s="72" t="s">
        <v>3365</v>
      </c>
      <c r="H220" s="78" t="s">
        <v>1132</v>
      </c>
      <c r="I220" s="78">
        <v>48</v>
      </c>
      <c r="J220" s="300">
        <v>248.2</v>
      </c>
      <c r="K220" s="78">
        <v>5</v>
      </c>
      <c r="L220" s="300">
        <v>935</v>
      </c>
      <c r="M220" s="78">
        <v>5</v>
      </c>
      <c r="O220" s="78"/>
      <c r="P220" s="72" t="s">
        <v>1423</v>
      </c>
      <c r="R220" s="114"/>
      <c r="AA220" s="195"/>
      <c r="AB220" s="195"/>
      <c r="AC220" s="195"/>
      <c r="AD220" s="72"/>
      <c r="AE220" s="316">
        <v>1</v>
      </c>
      <c r="AF220" s="195"/>
      <c r="AG220" s="195">
        <v>0</v>
      </c>
      <c r="AH220" s="72"/>
      <c r="AR220" s="53">
        <v>0.88749999999999996</v>
      </c>
      <c r="AS220" s="53">
        <v>1.9410000000000001</v>
      </c>
      <c r="AU220" s="48">
        <v>2482</v>
      </c>
      <c r="AW220" s="48">
        <v>2202.7750000000001</v>
      </c>
      <c r="AX220" s="49">
        <v>20.408488391109454</v>
      </c>
      <c r="BB220" s="80" t="s">
        <v>722</v>
      </c>
      <c r="BC220" s="270" t="s">
        <v>1126</v>
      </c>
      <c r="BD220" s="72">
        <v>59.9</v>
      </c>
      <c r="BF220" s="72">
        <v>0.34</v>
      </c>
      <c r="BH220" s="72">
        <v>15.5</v>
      </c>
      <c r="BN220" s="72">
        <v>1.75</v>
      </c>
      <c r="BR220" s="72">
        <v>1.4</v>
      </c>
      <c r="BV220" s="72"/>
      <c r="BW220" s="72"/>
      <c r="BX220" s="72">
        <v>4.33</v>
      </c>
      <c r="BY220" s="72"/>
      <c r="BZ220" s="72">
        <v>3.7</v>
      </c>
      <c r="CA220" s="72"/>
      <c r="CB220" s="72">
        <v>1.73</v>
      </c>
      <c r="CF220" s="72"/>
      <c r="CG220" s="72"/>
      <c r="CH220" s="72"/>
      <c r="CI220" s="72"/>
      <c r="CJ220" s="72"/>
      <c r="CK220" s="72"/>
      <c r="CL220" s="72"/>
      <c r="CM220" s="72"/>
      <c r="CN220" s="72"/>
      <c r="CO220" s="72"/>
      <c r="CP220" s="72"/>
      <c r="CQ220" s="72"/>
      <c r="CR220" s="72"/>
      <c r="CS220" s="72"/>
      <c r="CT220" s="72"/>
      <c r="CU220" s="72"/>
      <c r="CV220" s="72"/>
      <c r="CW220" s="72"/>
      <c r="CX220" s="72"/>
      <c r="CY220" s="72"/>
      <c r="CZ220" s="72"/>
      <c r="DA220" s="72"/>
      <c r="DB220" s="72"/>
      <c r="DC220" s="72"/>
      <c r="DD220" s="72"/>
      <c r="DE220" s="72"/>
      <c r="DF220" s="72"/>
      <c r="DG220" s="72"/>
      <c r="DH220" s="78">
        <v>94.75</v>
      </c>
      <c r="DJ220" s="77">
        <f t="shared" si="244"/>
        <v>5.25</v>
      </c>
      <c r="DK220" s="72">
        <v>0.85</v>
      </c>
      <c r="DO220" s="358">
        <v>6.1</v>
      </c>
      <c r="DP220" s="72"/>
      <c r="DU220" s="52"/>
      <c r="DX220" s="75">
        <f t="shared" si="245"/>
        <v>63.21899736147757</v>
      </c>
      <c r="DY220" s="51">
        <f t="shared" si="246"/>
        <v>0</v>
      </c>
      <c r="DZ220" s="75">
        <f t="shared" si="247"/>
        <v>0.35883905013192618</v>
      </c>
      <c r="EA220" s="51">
        <f t="shared" si="248"/>
        <v>0</v>
      </c>
      <c r="EB220" s="75">
        <f t="shared" si="249"/>
        <v>16.358839050131927</v>
      </c>
      <c r="EC220" s="51">
        <f t="shared" si="250"/>
        <v>0</v>
      </c>
      <c r="ED220" s="75">
        <f t="shared" si="251"/>
        <v>1.8469656992084433</v>
      </c>
      <c r="EE220" s="51">
        <f t="shared" si="252"/>
        <v>0</v>
      </c>
      <c r="EF220" s="75">
        <f t="shared" si="253"/>
        <v>0</v>
      </c>
      <c r="EG220" s="51" t="e">
        <f t="shared" si="254"/>
        <v>#DIV/0!</v>
      </c>
      <c r="EH220" s="75">
        <f t="shared" si="255"/>
        <v>1.4775725593667546</v>
      </c>
      <c r="EI220" s="51">
        <f t="shared" si="256"/>
        <v>0</v>
      </c>
      <c r="EJ220" s="75">
        <f t="shared" si="257"/>
        <v>4.5699208443271768</v>
      </c>
      <c r="EK220" s="51">
        <f t="shared" si="258"/>
        <v>0</v>
      </c>
      <c r="EL220" s="75">
        <f t="shared" si="259"/>
        <v>3.9050131926121376</v>
      </c>
      <c r="EM220" s="51">
        <f t="shared" si="260"/>
        <v>0</v>
      </c>
      <c r="EN220" s="75">
        <f t="shared" si="261"/>
        <v>1.8258575197889184</v>
      </c>
      <c r="EO220" s="51">
        <f t="shared" si="262"/>
        <v>0</v>
      </c>
      <c r="EP220" s="75">
        <f t="shared" si="263"/>
        <v>0</v>
      </c>
      <c r="EQ220" s="51" t="e">
        <f t="shared" si="264"/>
        <v>#DIV/0!</v>
      </c>
      <c r="ER220" s="51">
        <f t="shared" si="265"/>
        <v>100</v>
      </c>
      <c r="ES220" s="51">
        <f t="shared" si="266"/>
        <v>0</v>
      </c>
    </row>
    <row r="221" spans="1:149" x14ac:dyDescent="0.45">
      <c r="A221" s="78" t="s">
        <v>1139</v>
      </c>
      <c r="B221" s="174" t="s">
        <v>3620</v>
      </c>
      <c r="C221" s="51" t="s">
        <v>3444</v>
      </c>
      <c r="D221" s="77" t="s">
        <v>3618</v>
      </c>
      <c r="E221" s="51" t="s">
        <v>637</v>
      </c>
      <c r="F221" s="78" t="s">
        <v>1212</v>
      </c>
      <c r="G221" s="72" t="s">
        <v>3365</v>
      </c>
      <c r="H221" s="78" t="s">
        <v>1132</v>
      </c>
      <c r="I221" s="78">
        <v>48</v>
      </c>
      <c r="J221" s="300">
        <v>299.2</v>
      </c>
      <c r="K221" s="78">
        <v>5</v>
      </c>
      <c r="L221" s="300">
        <v>925</v>
      </c>
      <c r="M221" s="78">
        <v>5</v>
      </c>
      <c r="O221" s="78"/>
      <c r="P221" s="72" t="s">
        <v>1424</v>
      </c>
      <c r="R221" s="114"/>
      <c r="AA221" s="195"/>
      <c r="AB221" s="195"/>
      <c r="AC221" s="195"/>
      <c r="AD221" s="72"/>
      <c r="AE221" s="316">
        <v>1</v>
      </c>
      <c r="AF221" s="195"/>
      <c r="AG221" s="195">
        <v>0</v>
      </c>
      <c r="AH221" s="72"/>
      <c r="AR221" s="53">
        <v>0.89180000000000004</v>
      </c>
      <c r="AS221" s="53">
        <v>2.2730000000000001</v>
      </c>
      <c r="AU221" s="48">
        <v>2992</v>
      </c>
      <c r="AW221" s="48">
        <v>2668.2656000000002</v>
      </c>
      <c r="AX221" s="49">
        <v>20.681362711105187</v>
      </c>
      <c r="BB221" s="80" t="s">
        <v>722</v>
      </c>
      <c r="BC221" s="270" t="s">
        <v>1126</v>
      </c>
      <c r="BD221" s="72">
        <v>55.9</v>
      </c>
      <c r="BF221" s="72">
        <v>0.53</v>
      </c>
      <c r="BH221" s="72">
        <v>15.2</v>
      </c>
      <c r="BN221" s="72">
        <v>3.13</v>
      </c>
      <c r="BR221" s="72">
        <v>1.7</v>
      </c>
      <c r="BV221" s="72"/>
      <c r="BW221" s="72"/>
      <c r="BX221" s="72">
        <v>4.75</v>
      </c>
      <c r="BY221" s="72"/>
      <c r="BZ221" s="72">
        <v>3.5</v>
      </c>
      <c r="CA221" s="72"/>
      <c r="CB221" s="72">
        <v>1.56</v>
      </c>
      <c r="CF221" s="72"/>
      <c r="CG221" s="72"/>
      <c r="CH221" s="72"/>
      <c r="CI221" s="72"/>
      <c r="CJ221" s="72"/>
      <c r="CK221" s="72"/>
      <c r="CL221" s="72"/>
      <c r="CM221" s="72"/>
      <c r="CN221" s="72"/>
      <c r="CO221" s="72"/>
      <c r="CP221" s="72"/>
      <c r="CQ221" s="72"/>
      <c r="CR221" s="72"/>
      <c r="CS221" s="72"/>
      <c r="CT221" s="72"/>
      <c r="CU221" s="72"/>
      <c r="CV221" s="72"/>
      <c r="CW221" s="72"/>
      <c r="CX221" s="72"/>
      <c r="CY221" s="72"/>
      <c r="CZ221" s="72"/>
      <c r="DA221" s="72"/>
      <c r="DB221" s="72"/>
      <c r="DC221" s="72"/>
      <c r="DD221" s="72"/>
      <c r="DE221" s="72"/>
      <c r="DF221" s="72"/>
      <c r="DG221" s="72"/>
      <c r="DH221" s="78">
        <v>92.97</v>
      </c>
      <c r="DJ221" s="77">
        <f t="shared" si="244"/>
        <v>7.0300000000000011</v>
      </c>
      <c r="DK221" s="72"/>
      <c r="DO221" s="358">
        <v>6.7</v>
      </c>
      <c r="DP221" s="72"/>
      <c r="DU221" s="52"/>
      <c r="DX221" s="75">
        <f t="shared" si="245"/>
        <v>60.12692266322469</v>
      </c>
      <c r="DY221" s="51">
        <f t="shared" si="246"/>
        <v>0</v>
      </c>
      <c r="DZ221" s="75">
        <f t="shared" si="247"/>
        <v>0.57007636872109291</v>
      </c>
      <c r="EA221" s="51">
        <f t="shared" si="248"/>
        <v>0</v>
      </c>
      <c r="EB221" s="75">
        <f t="shared" si="249"/>
        <v>16.349360008604926</v>
      </c>
      <c r="EC221" s="51">
        <f t="shared" si="250"/>
        <v>0</v>
      </c>
      <c r="ED221" s="75">
        <f t="shared" si="251"/>
        <v>3.3666774228245671</v>
      </c>
      <c r="EE221" s="51">
        <f t="shared" si="252"/>
        <v>0</v>
      </c>
      <c r="EF221" s="75">
        <f t="shared" si="253"/>
        <v>0</v>
      </c>
      <c r="EG221" s="51" t="e">
        <f t="shared" si="254"/>
        <v>#DIV/0!</v>
      </c>
      <c r="EH221" s="75">
        <f t="shared" si="255"/>
        <v>1.8285468430676564</v>
      </c>
      <c r="EI221" s="51">
        <f t="shared" si="256"/>
        <v>0</v>
      </c>
      <c r="EJ221" s="75">
        <f t="shared" si="257"/>
        <v>5.1091750026890397</v>
      </c>
      <c r="EK221" s="51">
        <f t="shared" si="258"/>
        <v>0</v>
      </c>
      <c r="EL221" s="75">
        <f t="shared" si="259"/>
        <v>3.7646552651392926</v>
      </c>
      <c r="EM221" s="51">
        <f t="shared" si="260"/>
        <v>0</v>
      </c>
      <c r="EN221" s="75">
        <f t="shared" si="261"/>
        <v>1.6779606324620846</v>
      </c>
      <c r="EO221" s="51">
        <f t="shared" si="262"/>
        <v>0</v>
      </c>
      <c r="EP221" s="75">
        <f t="shared" si="263"/>
        <v>0</v>
      </c>
      <c r="EQ221" s="51" t="e">
        <f t="shared" si="264"/>
        <v>#DIV/0!</v>
      </c>
      <c r="ER221" s="51">
        <f t="shared" si="265"/>
        <v>100</v>
      </c>
      <c r="ES221" s="51">
        <f t="shared" si="266"/>
        <v>0</v>
      </c>
    </row>
    <row r="222" spans="1:149" x14ac:dyDescent="0.45">
      <c r="A222" s="78" t="s">
        <v>1139</v>
      </c>
      <c r="B222" s="174" t="s">
        <v>3620</v>
      </c>
      <c r="C222" s="51" t="s">
        <v>3444</v>
      </c>
      <c r="D222" s="77" t="s">
        <v>3618</v>
      </c>
      <c r="E222" s="51" t="s">
        <v>637</v>
      </c>
      <c r="F222" s="78" t="s">
        <v>1213</v>
      </c>
      <c r="G222" s="72" t="s">
        <v>3365</v>
      </c>
      <c r="H222" s="78" t="s">
        <v>1132</v>
      </c>
      <c r="I222" s="78">
        <v>48</v>
      </c>
      <c r="J222" s="300">
        <v>285.10000000000002</v>
      </c>
      <c r="K222" s="78">
        <v>5</v>
      </c>
      <c r="L222" s="300">
        <v>900</v>
      </c>
      <c r="M222" s="78">
        <v>5</v>
      </c>
      <c r="O222" s="78"/>
      <c r="P222" s="72" t="s">
        <v>1423</v>
      </c>
      <c r="R222" s="114"/>
      <c r="AA222" s="195"/>
      <c r="AB222" s="195"/>
      <c r="AC222" s="195"/>
      <c r="AD222" s="72"/>
      <c r="AE222" s="316">
        <v>1</v>
      </c>
      <c r="AF222" s="195"/>
      <c r="AG222" s="195">
        <v>0</v>
      </c>
      <c r="AH222" s="72"/>
      <c r="AR222" s="53">
        <v>0.86719999999999997</v>
      </c>
      <c r="AS222" s="53">
        <v>2.2010000000000001</v>
      </c>
      <c r="AU222" s="48">
        <v>2851</v>
      </c>
      <c r="AW222" s="48">
        <v>2472.3872000000001</v>
      </c>
      <c r="AX222" s="49">
        <v>19.892378817029243</v>
      </c>
      <c r="BB222" s="80" t="s">
        <v>722</v>
      </c>
      <c r="BC222" s="270" t="s">
        <v>1126</v>
      </c>
      <c r="BD222" s="72">
        <v>58.7</v>
      </c>
      <c r="BF222" s="72">
        <v>0.51</v>
      </c>
      <c r="BH222" s="72">
        <v>15.5</v>
      </c>
      <c r="BN222" s="72">
        <v>3.01</v>
      </c>
      <c r="BR222" s="72">
        <v>1.6</v>
      </c>
      <c r="BV222" s="72"/>
      <c r="BW222" s="72"/>
      <c r="BX222" s="72">
        <v>4.4800000000000004</v>
      </c>
      <c r="BY222" s="72"/>
      <c r="BZ222" s="72">
        <v>3.5</v>
      </c>
      <c r="CA222" s="72"/>
      <c r="CB222" s="72">
        <v>1.63</v>
      </c>
      <c r="CF222" s="72"/>
      <c r="CG222" s="72"/>
      <c r="CH222" s="72"/>
      <c r="CI222" s="72"/>
      <c r="CJ222" s="72"/>
      <c r="CK222" s="72"/>
      <c r="CL222" s="72"/>
      <c r="CM222" s="72"/>
      <c r="CN222" s="72"/>
      <c r="CO222" s="72"/>
      <c r="CP222" s="72"/>
      <c r="CQ222" s="72"/>
      <c r="CR222" s="72"/>
      <c r="CS222" s="72"/>
      <c r="CT222" s="72"/>
      <c r="CU222" s="72"/>
      <c r="CV222" s="72"/>
      <c r="CW222" s="72"/>
      <c r="CX222" s="72"/>
      <c r="CY222" s="72"/>
      <c r="CZ222" s="72"/>
      <c r="DA222" s="72"/>
      <c r="DB222" s="72"/>
      <c r="DC222" s="72"/>
      <c r="DD222" s="72"/>
      <c r="DE222" s="72"/>
      <c r="DF222" s="72"/>
      <c r="DG222" s="72"/>
      <c r="DH222" s="78">
        <v>95.53</v>
      </c>
      <c r="DJ222" s="77">
        <f t="shared" si="244"/>
        <v>4.4699999999999989</v>
      </c>
      <c r="DK222" s="72">
        <v>0.89</v>
      </c>
      <c r="DO222" s="358">
        <v>6.6</v>
      </c>
      <c r="DP222" s="72"/>
      <c r="DU222" s="52"/>
      <c r="DX222" s="75">
        <f t="shared" si="245"/>
        <v>61.446665968805611</v>
      </c>
      <c r="DY222" s="51">
        <f t="shared" si="246"/>
        <v>0</v>
      </c>
      <c r="DZ222" s="75">
        <f t="shared" si="247"/>
        <v>0.53386370773578984</v>
      </c>
      <c r="EA222" s="51">
        <f t="shared" si="248"/>
        <v>0</v>
      </c>
      <c r="EB222" s="75">
        <f t="shared" si="249"/>
        <v>16.225269548832827</v>
      </c>
      <c r="EC222" s="51">
        <f t="shared" si="250"/>
        <v>0</v>
      </c>
      <c r="ED222" s="75">
        <f t="shared" si="251"/>
        <v>3.1508426672249552</v>
      </c>
      <c r="EE222" s="51">
        <f t="shared" si="252"/>
        <v>0</v>
      </c>
      <c r="EF222" s="75">
        <f t="shared" si="253"/>
        <v>0</v>
      </c>
      <c r="EG222" s="51" t="e">
        <f t="shared" si="254"/>
        <v>#DIV/0!</v>
      </c>
      <c r="EH222" s="75">
        <f t="shared" si="255"/>
        <v>1.6748665340730662</v>
      </c>
      <c r="EI222" s="51">
        <f t="shared" si="256"/>
        <v>0</v>
      </c>
      <c r="EJ222" s="75">
        <f t="shared" si="257"/>
        <v>4.6896262954045849</v>
      </c>
      <c r="EK222" s="51">
        <f t="shared" si="258"/>
        <v>0</v>
      </c>
      <c r="EL222" s="75">
        <f t="shared" si="259"/>
        <v>3.6637705432848318</v>
      </c>
      <c r="EM222" s="51">
        <f t="shared" si="260"/>
        <v>0</v>
      </c>
      <c r="EN222" s="75">
        <f t="shared" si="261"/>
        <v>1.7062702815869362</v>
      </c>
      <c r="EO222" s="51">
        <f t="shared" si="262"/>
        <v>0</v>
      </c>
      <c r="EP222" s="75">
        <f t="shared" si="263"/>
        <v>0</v>
      </c>
      <c r="EQ222" s="51" t="e">
        <f t="shared" si="264"/>
        <v>#DIV/0!</v>
      </c>
      <c r="ER222" s="51">
        <f t="shared" si="265"/>
        <v>100</v>
      </c>
      <c r="ES222" s="51">
        <f t="shared" si="266"/>
        <v>0</v>
      </c>
    </row>
    <row r="223" spans="1:149" x14ac:dyDescent="0.45">
      <c r="A223" s="78" t="s">
        <v>1139</v>
      </c>
      <c r="B223" s="174" t="s">
        <v>3620</v>
      </c>
      <c r="C223" s="51" t="s">
        <v>3444</v>
      </c>
      <c r="D223" s="51" t="s">
        <v>3619</v>
      </c>
      <c r="E223" s="51" t="s">
        <v>637</v>
      </c>
      <c r="F223" s="78" t="s">
        <v>1214</v>
      </c>
      <c r="G223" s="72" t="s">
        <v>3365</v>
      </c>
      <c r="H223" s="78" t="s">
        <v>1132</v>
      </c>
      <c r="I223" s="78">
        <v>48</v>
      </c>
      <c r="J223" s="300">
        <v>110.3</v>
      </c>
      <c r="K223" s="78">
        <v>5</v>
      </c>
      <c r="L223" s="300">
        <v>1150</v>
      </c>
      <c r="M223" s="78">
        <v>5</v>
      </c>
      <c r="N223" s="51" t="s">
        <v>748</v>
      </c>
      <c r="O223" s="78" t="s">
        <v>1412</v>
      </c>
      <c r="P223" s="72" t="s">
        <v>1425</v>
      </c>
      <c r="R223" s="114">
        <v>2.4</v>
      </c>
      <c r="S223" s="112">
        <v>-5.7</v>
      </c>
      <c r="AA223" s="195"/>
      <c r="AB223" s="195"/>
      <c r="AC223" s="195"/>
      <c r="AD223" s="72"/>
      <c r="AE223" s="316">
        <v>1</v>
      </c>
      <c r="AF223" s="195"/>
      <c r="AG223" s="195">
        <v>0</v>
      </c>
      <c r="AH223" s="72"/>
      <c r="AR223" s="53">
        <v>0.98060000000000003</v>
      </c>
      <c r="AS223" s="53">
        <v>1.28</v>
      </c>
      <c r="AU223" s="48">
        <v>1103</v>
      </c>
      <c r="AW223" s="48">
        <v>1081.6018000000001</v>
      </c>
      <c r="AX223" s="49">
        <v>21.290601883688545</v>
      </c>
      <c r="BB223" s="80" t="s">
        <v>722</v>
      </c>
      <c r="BC223" s="270" t="s">
        <v>1126</v>
      </c>
      <c r="BD223" s="72">
        <v>54.5</v>
      </c>
      <c r="BF223" s="72">
        <v>0.66</v>
      </c>
      <c r="BH223" s="72">
        <v>17.5</v>
      </c>
      <c r="BN223" s="72">
        <v>6.16</v>
      </c>
      <c r="BR223" s="72">
        <v>5.9</v>
      </c>
      <c r="BV223" s="72"/>
      <c r="BW223" s="72"/>
      <c r="BX223" s="72">
        <v>7.11</v>
      </c>
      <c r="BY223" s="72"/>
      <c r="BZ223" s="72">
        <v>3.8</v>
      </c>
      <c r="CA223" s="72"/>
      <c r="CB223" s="72">
        <v>1.1599999999999999</v>
      </c>
      <c r="CF223" s="72"/>
      <c r="CG223" s="72"/>
      <c r="CH223" s="72"/>
      <c r="CI223" s="72"/>
      <c r="CJ223" s="72"/>
      <c r="CK223" s="72"/>
      <c r="CL223" s="72"/>
      <c r="CM223" s="72"/>
      <c r="CN223" s="72"/>
      <c r="CO223" s="72"/>
      <c r="CP223" s="72"/>
      <c r="CQ223" s="72"/>
      <c r="CR223" s="72"/>
      <c r="CS223" s="72"/>
      <c r="CT223" s="72"/>
      <c r="CU223" s="72"/>
      <c r="CV223" s="72"/>
      <c r="CW223" s="72"/>
      <c r="CX223" s="72"/>
      <c r="CY223" s="72"/>
      <c r="CZ223" s="72"/>
      <c r="DA223" s="72"/>
      <c r="DB223" s="72"/>
      <c r="DC223" s="72"/>
      <c r="DD223" s="72"/>
      <c r="DE223" s="72"/>
      <c r="DF223" s="72"/>
      <c r="DG223" s="72"/>
      <c r="DH223" s="78">
        <v>100.29</v>
      </c>
      <c r="DJ223" s="77">
        <f t="shared" si="244"/>
        <v>0</v>
      </c>
      <c r="DK223" s="72"/>
      <c r="DO223" s="358">
        <v>3.5</v>
      </c>
      <c r="DP223" s="72"/>
      <c r="DU223" s="52"/>
      <c r="DX223" s="75">
        <f t="shared" si="245"/>
        <v>54.342407019643034</v>
      </c>
      <c r="DY223" s="51">
        <f t="shared" si="246"/>
        <v>0</v>
      </c>
      <c r="DZ223" s="75">
        <f t="shared" si="247"/>
        <v>0.65809153454980551</v>
      </c>
      <c r="EA223" s="51">
        <f t="shared" si="248"/>
        <v>0</v>
      </c>
      <c r="EB223" s="75">
        <f t="shared" si="249"/>
        <v>17.449396749426661</v>
      </c>
      <c r="EC223" s="51">
        <f t="shared" si="250"/>
        <v>0</v>
      </c>
      <c r="ED223" s="75">
        <f t="shared" si="251"/>
        <v>6.1421876557981845</v>
      </c>
      <c r="EE223" s="51">
        <f t="shared" si="252"/>
        <v>0</v>
      </c>
      <c r="EF223" s="75">
        <f t="shared" si="253"/>
        <v>0</v>
      </c>
      <c r="EG223" s="51" t="e">
        <f t="shared" si="254"/>
        <v>#DIV/0!</v>
      </c>
      <c r="EH223" s="75">
        <f t="shared" si="255"/>
        <v>5.8829394755209892</v>
      </c>
      <c r="EI223" s="51">
        <f t="shared" si="256"/>
        <v>0</v>
      </c>
      <c r="EJ223" s="75">
        <f t="shared" si="257"/>
        <v>7.0894406221956325</v>
      </c>
      <c r="EK223" s="51">
        <f t="shared" si="258"/>
        <v>0</v>
      </c>
      <c r="EL223" s="75">
        <f t="shared" si="259"/>
        <v>3.7890118655897891</v>
      </c>
      <c r="EM223" s="51">
        <f t="shared" si="260"/>
        <v>0</v>
      </c>
      <c r="EN223" s="75">
        <f t="shared" si="261"/>
        <v>1.156645727390567</v>
      </c>
      <c r="EO223" s="51">
        <f t="shared" si="262"/>
        <v>0</v>
      </c>
      <c r="EP223" s="75">
        <f t="shared" si="263"/>
        <v>0</v>
      </c>
      <c r="EQ223" s="51" t="e">
        <f t="shared" si="264"/>
        <v>#DIV/0!</v>
      </c>
      <c r="ER223" s="51">
        <f t="shared" si="265"/>
        <v>100</v>
      </c>
      <c r="ES223" s="51">
        <f t="shared" si="266"/>
        <v>0</v>
      </c>
    </row>
    <row r="224" spans="1:149" x14ac:dyDescent="0.45">
      <c r="A224" s="78" t="s">
        <v>1139</v>
      </c>
      <c r="B224" s="174" t="s">
        <v>3620</v>
      </c>
      <c r="C224" s="51" t="s">
        <v>3444</v>
      </c>
      <c r="D224" s="51" t="s">
        <v>3619</v>
      </c>
      <c r="E224" s="51" t="s">
        <v>637</v>
      </c>
      <c r="F224" s="78" t="s">
        <v>1215</v>
      </c>
      <c r="G224" s="72" t="s">
        <v>3365</v>
      </c>
      <c r="H224" s="78" t="s">
        <v>1132</v>
      </c>
      <c r="I224" s="78">
        <v>48</v>
      </c>
      <c r="J224" s="300">
        <v>73.099999999999994</v>
      </c>
      <c r="K224" s="78">
        <v>5</v>
      </c>
      <c r="L224" s="300">
        <v>1150</v>
      </c>
      <c r="M224" s="78">
        <v>5</v>
      </c>
      <c r="N224" s="51" t="s">
        <v>748</v>
      </c>
      <c r="O224" s="78" t="s">
        <v>3458</v>
      </c>
      <c r="P224" s="72" t="s">
        <v>1426</v>
      </c>
      <c r="R224" s="114">
        <v>2.2000000000000002</v>
      </c>
      <c r="S224" s="112">
        <v>-5.9</v>
      </c>
      <c r="AA224" s="195"/>
      <c r="AB224" s="195"/>
      <c r="AC224" s="195"/>
      <c r="AD224" s="72"/>
      <c r="AE224" s="316">
        <v>1</v>
      </c>
      <c r="AF224" s="195"/>
      <c r="AG224" s="195">
        <v>0</v>
      </c>
      <c r="AH224" s="72"/>
      <c r="AR224" s="53">
        <v>0.98319999999999996</v>
      </c>
      <c r="AS224" s="53">
        <v>1.173</v>
      </c>
      <c r="AU224" s="48">
        <v>731</v>
      </c>
      <c r="AW224" s="48">
        <v>718.7192</v>
      </c>
      <c r="AX224" s="49">
        <v>20.566100841652688</v>
      </c>
      <c r="BB224" s="80" t="s">
        <v>722</v>
      </c>
      <c r="BC224" s="270" t="s">
        <v>1126</v>
      </c>
      <c r="BD224" s="72">
        <v>53.9</v>
      </c>
      <c r="BF224" s="72">
        <v>0.68</v>
      </c>
      <c r="BH224" s="72">
        <v>18.399999999999999</v>
      </c>
      <c r="BN224" s="72">
        <v>5.56</v>
      </c>
      <c r="BR224" s="72">
        <v>5.5</v>
      </c>
      <c r="BV224" s="72"/>
      <c r="BW224" s="72"/>
      <c r="BX224" s="72">
        <v>6.44</v>
      </c>
      <c r="BY224" s="72"/>
      <c r="BZ224" s="72">
        <v>4.7</v>
      </c>
      <c r="CA224" s="72"/>
      <c r="CB224" s="72">
        <v>1.24</v>
      </c>
      <c r="CF224" s="72"/>
      <c r="CG224" s="72"/>
      <c r="CH224" s="72"/>
      <c r="CI224" s="72"/>
      <c r="CJ224" s="72"/>
      <c r="CK224" s="72"/>
      <c r="CL224" s="72"/>
      <c r="CM224" s="72"/>
      <c r="CN224" s="72"/>
      <c r="CO224" s="72"/>
      <c r="CP224" s="72"/>
      <c r="CQ224" s="72"/>
      <c r="CR224" s="72"/>
      <c r="CS224" s="72"/>
      <c r="CT224" s="72"/>
      <c r="CU224" s="72"/>
      <c r="CV224" s="72"/>
      <c r="CW224" s="72"/>
      <c r="CX224" s="72"/>
      <c r="CY224" s="72"/>
      <c r="CZ224" s="72"/>
      <c r="DA224" s="72"/>
      <c r="DB224" s="72"/>
      <c r="DC224" s="72"/>
      <c r="DD224" s="72"/>
      <c r="DE224" s="72"/>
      <c r="DF224" s="72"/>
      <c r="DG224" s="72"/>
      <c r="DH224" s="78">
        <v>99.22</v>
      </c>
      <c r="DJ224" s="77">
        <f t="shared" si="244"/>
        <v>0.78000000000000114</v>
      </c>
      <c r="DK224" s="72">
        <v>0.96</v>
      </c>
      <c r="DO224" s="358">
        <v>2.8</v>
      </c>
      <c r="DP224" s="72"/>
      <c r="DU224" s="52"/>
      <c r="DX224" s="75">
        <f t="shared" si="245"/>
        <v>54.323725055432369</v>
      </c>
      <c r="DY224" s="51">
        <f t="shared" si="246"/>
        <v>0</v>
      </c>
      <c r="DZ224" s="75">
        <f t="shared" si="247"/>
        <v>0.68534569643217103</v>
      </c>
      <c r="EA224" s="51">
        <f t="shared" si="248"/>
        <v>0</v>
      </c>
      <c r="EB224" s="75">
        <f t="shared" si="249"/>
        <v>18.544648256399917</v>
      </c>
      <c r="EC224" s="51">
        <f t="shared" si="250"/>
        <v>0</v>
      </c>
      <c r="ED224" s="75">
        <f t="shared" si="251"/>
        <v>5.6037089296512796</v>
      </c>
      <c r="EE224" s="51">
        <f t="shared" si="252"/>
        <v>0</v>
      </c>
      <c r="EF224" s="75">
        <f t="shared" si="253"/>
        <v>0</v>
      </c>
      <c r="EG224" s="51" t="e">
        <f t="shared" si="254"/>
        <v>#DIV/0!</v>
      </c>
      <c r="EH224" s="75">
        <f t="shared" si="255"/>
        <v>5.5432372505543244</v>
      </c>
      <c r="EI224" s="51">
        <f t="shared" si="256"/>
        <v>0</v>
      </c>
      <c r="EJ224" s="75">
        <f t="shared" si="257"/>
        <v>6.490626889739973</v>
      </c>
      <c r="EK224" s="51">
        <f t="shared" si="258"/>
        <v>0</v>
      </c>
      <c r="EL224" s="75">
        <f t="shared" si="259"/>
        <v>4.7369481959282407</v>
      </c>
      <c r="EM224" s="51">
        <f t="shared" si="260"/>
        <v>0</v>
      </c>
      <c r="EN224" s="75">
        <f t="shared" si="261"/>
        <v>1.2497480346704293</v>
      </c>
      <c r="EO224" s="51">
        <f t="shared" si="262"/>
        <v>0</v>
      </c>
      <c r="EP224" s="75">
        <f t="shared" si="263"/>
        <v>0</v>
      </c>
      <c r="EQ224" s="51" t="e">
        <f t="shared" si="264"/>
        <v>#DIV/0!</v>
      </c>
      <c r="ER224" s="51">
        <f t="shared" si="265"/>
        <v>100</v>
      </c>
      <c r="ES224" s="51">
        <f t="shared" si="266"/>
        <v>0</v>
      </c>
    </row>
    <row r="225" spans="1:149" x14ac:dyDescent="0.45">
      <c r="A225" s="78" t="s">
        <v>1139</v>
      </c>
      <c r="B225" s="174" t="s">
        <v>3620</v>
      </c>
      <c r="C225" s="51" t="s">
        <v>3444</v>
      </c>
      <c r="D225" s="51" t="s">
        <v>3619</v>
      </c>
      <c r="E225" s="51" t="s">
        <v>637</v>
      </c>
      <c r="F225" s="78" t="s">
        <v>1216</v>
      </c>
      <c r="G225" s="72" t="s">
        <v>3365</v>
      </c>
      <c r="H225" s="78" t="s">
        <v>1132</v>
      </c>
      <c r="I225" s="78">
        <v>48</v>
      </c>
      <c r="J225" s="300">
        <v>51.7</v>
      </c>
      <c r="K225" s="78">
        <v>5</v>
      </c>
      <c r="L225" s="300">
        <v>1125</v>
      </c>
      <c r="M225" s="78">
        <v>5</v>
      </c>
      <c r="N225" s="51" t="s">
        <v>748</v>
      </c>
      <c r="O225" s="78" t="s">
        <v>3461</v>
      </c>
      <c r="P225" s="72" t="s">
        <v>1427</v>
      </c>
      <c r="R225" s="114">
        <v>2.1</v>
      </c>
      <c r="S225" s="112">
        <v>-6.4</v>
      </c>
      <c r="AA225" s="195"/>
      <c r="AB225" s="195"/>
      <c r="AC225" s="195"/>
      <c r="AD225" s="72"/>
      <c r="AE225" s="316">
        <v>1</v>
      </c>
      <c r="AF225" s="195"/>
      <c r="AG225" s="195">
        <v>0</v>
      </c>
      <c r="AH225" s="72"/>
      <c r="AR225" s="53">
        <v>0.98340000000000005</v>
      </c>
      <c r="AS225" s="53">
        <v>1.1180000000000001</v>
      </c>
      <c r="AU225" s="48">
        <v>517</v>
      </c>
      <c r="AW225" s="48">
        <v>508.4178</v>
      </c>
      <c r="AX225" s="49">
        <v>20.17001946373211</v>
      </c>
      <c r="BB225" s="80" t="s">
        <v>722</v>
      </c>
      <c r="BC225" s="270" t="s">
        <v>1126</v>
      </c>
      <c r="BD225" s="72">
        <v>54.3</v>
      </c>
      <c r="BF225" s="72">
        <v>0.5</v>
      </c>
      <c r="BH225" s="72">
        <v>18.899999999999999</v>
      </c>
      <c r="BN225" s="72">
        <v>5.37</v>
      </c>
      <c r="BR225" s="72">
        <v>3.8</v>
      </c>
      <c r="BV225" s="72"/>
      <c r="BW225" s="72"/>
      <c r="BX225" s="72">
        <v>7.28</v>
      </c>
      <c r="BY225" s="72"/>
      <c r="BZ225" s="72">
        <v>5</v>
      </c>
      <c r="CA225" s="72"/>
      <c r="CB225" s="72">
        <v>1.27</v>
      </c>
      <c r="CF225" s="72"/>
      <c r="CG225" s="72"/>
      <c r="CH225" s="72"/>
      <c r="CI225" s="72"/>
      <c r="CJ225" s="72"/>
      <c r="CK225" s="72"/>
      <c r="CL225" s="72"/>
      <c r="CM225" s="72"/>
      <c r="CN225" s="72"/>
      <c r="CO225" s="72"/>
      <c r="CP225" s="72"/>
      <c r="CQ225" s="72"/>
      <c r="CR225" s="72"/>
      <c r="CS225" s="72"/>
      <c r="CT225" s="72"/>
      <c r="CU225" s="72"/>
      <c r="CV225" s="72"/>
      <c r="CW225" s="72"/>
      <c r="CX225" s="72"/>
      <c r="CY225" s="72"/>
      <c r="CZ225" s="72"/>
      <c r="DA225" s="72"/>
      <c r="DB225" s="72"/>
      <c r="DC225" s="72"/>
      <c r="DD225" s="72"/>
      <c r="DE225" s="72"/>
      <c r="DF225" s="72"/>
      <c r="DG225" s="72"/>
      <c r="DH225" s="78">
        <v>98.72</v>
      </c>
      <c r="DJ225" s="77">
        <f t="shared" si="244"/>
        <v>1.2800000000000011</v>
      </c>
      <c r="DK225" s="72">
        <v>0.9</v>
      </c>
      <c r="DO225" s="358">
        <v>2.2999999999999998</v>
      </c>
      <c r="DP225" s="72"/>
      <c r="DU225" s="52"/>
      <c r="DX225" s="75">
        <f t="shared" si="245"/>
        <v>55.00405186385737</v>
      </c>
      <c r="DY225" s="51">
        <f t="shared" si="246"/>
        <v>0</v>
      </c>
      <c r="DZ225" s="75">
        <f t="shared" si="247"/>
        <v>0.50648298217179899</v>
      </c>
      <c r="EA225" s="51">
        <f t="shared" si="248"/>
        <v>0</v>
      </c>
      <c r="EB225" s="75">
        <f t="shared" si="249"/>
        <v>19.145056726094001</v>
      </c>
      <c r="EC225" s="51">
        <f t="shared" si="250"/>
        <v>0</v>
      </c>
      <c r="ED225" s="75">
        <f t="shared" si="251"/>
        <v>5.4396272285251213</v>
      </c>
      <c r="EE225" s="51">
        <f t="shared" si="252"/>
        <v>0</v>
      </c>
      <c r="EF225" s="75">
        <f t="shared" si="253"/>
        <v>0</v>
      </c>
      <c r="EG225" s="51" t="e">
        <f t="shared" si="254"/>
        <v>#DIV/0!</v>
      </c>
      <c r="EH225" s="75">
        <f t="shared" si="255"/>
        <v>3.8492706645056725</v>
      </c>
      <c r="EI225" s="51">
        <f t="shared" si="256"/>
        <v>0</v>
      </c>
      <c r="EJ225" s="75">
        <f t="shared" si="257"/>
        <v>7.3743922204213943</v>
      </c>
      <c r="EK225" s="51">
        <f t="shared" si="258"/>
        <v>0</v>
      </c>
      <c r="EL225" s="75">
        <f t="shared" si="259"/>
        <v>5.0648298217179901</v>
      </c>
      <c r="EM225" s="51">
        <f t="shared" si="260"/>
        <v>0</v>
      </c>
      <c r="EN225" s="75">
        <f t="shared" si="261"/>
        <v>1.2864667747163696</v>
      </c>
      <c r="EO225" s="51">
        <f t="shared" si="262"/>
        <v>0</v>
      </c>
      <c r="EP225" s="75">
        <f t="shared" si="263"/>
        <v>0</v>
      </c>
      <c r="EQ225" s="51" t="e">
        <f t="shared" si="264"/>
        <v>#DIV/0!</v>
      </c>
      <c r="ER225" s="51">
        <f t="shared" si="265"/>
        <v>100</v>
      </c>
      <c r="ES225" s="51">
        <f t="shared" si="266"/>
        <v>0</v>
      </c>
    </row>
    <row r="226" spans="1:149" x14ac:dyDescent="0.45">
      <c r="A226" s="78" t="s">
        <v>1139</v>
      </c>
      <c r="B226" s="174" t="s">
        <v>3620</v>
      </c>
      <c r="C226" s="51" t="s">
        <v>3444</v>
      </c>
      <c r="D226" s="51" t="s">
        <v>3619</v>
      </c>
      <c r="E226" s="51" t="s">
        <v>637</v>
      </c>
      <c r="F226" s="78" t="s">
        <v>1217</v>
      </c>
      <c r="G226" s="72" t="s">
        <v>3365</v>
      </c>
      <c r="H226" s="78" t="s">
        <v>1132</v>
      </c>
      <c r="I226" s="78">
        <v>48</v>
      </c>
      <c r="J226" s="300">
        <v>157.19999999999999</v>
      </c>
      <c r="K226" s="78">
        <v>5</v>
      </c>
      <c r="L226" s="300">
        <v>1120</v>
      </c>
      <c r="M226" s="78">
        <v>5</v>
      </c>
      <c r="N226" s="51" t="s">
        <v>748</v>
      </c>
      <c r="O226" s="78" t="s">
        <v>3456</v>
      </c>
      <c r="P226" s="72" t="s">
        <v>1425</v>
      </c>
      <c r="R226" s="114">
        <v>2.8</v>
      </c>
      <c r="S226" s="112">
        <v>-5.7</v>
      </c>
      <c r="AA226" s="195"/>
      <c r="AB226" s="195"/>
      <c r="AC226" s="195"/>
      <c r="AD226" s="72"/>
      <c r="AE226" s="316">
        <v>1</v>
      </c>
      <c r="AF226" s="195"/>
      <c r="AG226" s="195">
        <v>0</v>
      </c>
      <c r="AH226" s="72"/>
      <c r="AR226" s="53">
        <v>0.97370000000000001</v>
      </c>
      <c r="AS226" s="53">
        <v>1.4430000000000001</v>
      </c>
      <c r="AU226" s="48">
        <v>1572</v>
      </c>
      <c r="AW226" s="48">
        <v>1530.6564000000001</v>
      </c>
      <c r="AX226" s="49">
        <v>22.04346258589862</v>
      </c>
      <c r="BB226" s="80" t="s">
        <v>722</v>
      </c>
      <c r="BC226" s="270" t="s">
        <v>1126</v>
      </c>
      <c r="BD226" s="72">
        <v>51.1</v>
      </c>
      <c r="BF226" s="72">
        <v>0.63</v>
      </c>
      <c r="BH226" s="72">
        <v>18.399999999999999</v>
      </c>
      <c r="BN226" s="72">
        <v>5.57</v>
      </c>
      <c r="BR226" s="72">
        <v>5.9</v>
      </c>
      <c r="BV226" s="72"/>
      <c r="BW226" s="72"/>
      <c r="BX226" s="72">
        <v>7.17</v>
      </c>
      <c r="BY226" s="72"/>
      <c r="BZ226" s="72">
        <v>3.9</v>
      </c>
      <c r="CA226" s="72"/>
      <c r="CB226" s="72">
        <v>1.1299999999999999</v>
      </c>
      <c r="CF226" s="72"/>
      <c r="CG226" s="72"/>
      <c r="CH226" s="72"/>
      <c r="CI226" s="72"/>
      <c r="CJ226" s="72"/>
      <c r="CK226" s="72"/>
      <c r="CL226" s="72"/>
      <c r="CM226" s="72"/>
      <c r="CN226" s="72"/>
      <c r="CO226" s="72"/>
      <c r="CP226" s="72"/>
      <c r="CQ226" s="72"/>
      <c r="CR226" s="72"/>
      <c r="CS226" s="72"/>
      <c r="CT226" s="72"/>
      <c r="CU226" s="72"/>
      <c r="CV226" s="72"/>
      <c r="CW226" s="72"/>
      <c r="CX226" s="72"/>
      <c r="CY226" s="72"/>
      <c r="CZ226" s="72"/>
      <c r="DA226" s="72"/>
      <c r="DB226" s="72"/>
      <c r="DC226" s="72"/>
      <c r="DD226" s="72"/>
      <c r="DE226" s="72"/>
      <c r="DF226" s="72"/>
      <c r="DG226" s="72"/>
      <c r="DH226" s="78">
        <v>98.1</v>
      </c>
      <c r="DJ226" s="77">
        <f t="shared" si="244"/>
        <v>1.9000000000000057</v>
      </c>
      <c r="DK226" s="72"/>
      <c r="DO226" s="358">
        <v>4.3</v>
      </c>
      <c r="DP226" s="72"/>
      <c r="DU226" s="52"/>
      <c r="DX226" s="75">
        <f t="shared" si="245"/>
        <v>52.089704383282367</v>
      </c>
      <c r="DY226" s="51">
        <f t="shared" si="246"/>
        <v>0</v>
      </c>
      <c r="DZ226" s="75">
        <f t="shared" si="247"/>
        <v>0.64220183486238536</v>
      </c>
      <c r="EA226" s="51">
        <f t="shared" si="248"/>
        <v>0</v>
      </c>
      <c r="EB226" s="75">
        <f t="shared" si="249"/>
        <v>18.756371049949031</v>
      </c>
      <c r="EC226" s="51">
        <f t="shared" si="250"/>
        <v>0</v>
      </c>
      <c r="ED226" s="75">
        <f t="shared" si="251"/>
        <v>5.6778797145769628</v>
      </c>
      <c r="EE226" s="51">
        <f t="shared" si="252"/>
        <v>0</v>
      </c>
      <c r="EF226" s="75">
        <f t="shared" si="253"/>
        <v>0</v>
      </c>
      <c r="EG226" s="51" t="e">
        <f t="shared" si="254"/>
        <v>#DIV/0!</v>
      </c>
      <c r="EH226" s="75">
        <f t="shared" si="255"/>
        <v>6.0142711518858309</v>
      </c>
      <c r="EI226" s="51">
        <f t="shared" si="256"/>
        <v>0</v>
      </c>
      <c r="EJ226" s="75">
        <f t="shared" si="257"/>
        <v>7.3088685015290515</v>
      </c>
      <c r="EK226" s="51">
        <f t="shared" si="258"/>
        <v>0</v>
      </c>
      <c r="EL226" s="75">
        <f t="shared" si="259"/>
        <v>3.9755351681957185</v>
      </c>
      <c r="EM226" s="51">
        <f t="shared" si="260"/>
        <v>0</v>
      </c>
      <c r="EN226" s="75">
        <f t="shared" si="261"/>
        <v>1.1518858307849134</v>
      </c>
      <c r="EO226" s="51">
        <f t="shared" si="262"/>
        <v>0</v>
      </c>
      <c r="EP226" s="75">
        <f t="shared" si="263"/>
        <v>0</v>
      </c>
      <c r="EQ226" s="51" t="e">
        <f t="shared" si="264"/>
        <v>#DIV/0!</v>
      </c>
      <c r="ER226" s="51">
        <f t="shared" si="265"/>
        <v>100</v>
      </c>
      <c r="ES226" s="51">
        <f t="shared" si="266"/>
        <v>0</v>
      </c>
    </row>
    <row r="227" spans="1:149" x14ac:dyDescent="0.45">
      <c r="A227" s="78" t="s">
        <v>1139</v>
      </c>
      <c r="B227" s="174" t="s">
        <v>3620</v>
      </c>
      <c r="C227" s="51" t="s">
        <v>3444</v>
      </c>
      <c r="D227" s="51" t="s">
        <v>3619</v>
      </c>
      <c r="E227" s="51" t="s">
        <v>637</v>
      </c>
      <c r="F227" s="78" t="s">
        <v>1218</v>
      </c>
      <c r="G227" s="72" t="s">
        <v>3365</v>
      </c>
      <c r="H227" s="78" t="s">
        <v>1132</v>
      </c>
      <c r="I227" s="78">
        <v>48</v>
      </c>
      <c r="J227" s="300">
        <v>125.5</v>
      </c>
      <c r="K227" s="78">
        <v>5</v>
      </c>
      <c r="L227" s="300">
        <v>1100</v>
      </c>
      <c r="M227" s="78">
        <v>5</v>
      </c>
      <c r="O227" s="78"/>
      <c r="P227" s="72" t="s">
        <v>1428</v>
      </c>
      <c r="R227" s="114"/>
      <c r="AA227" s="195"/>
      <c r="AB227" s="195"/>
      <c r="AC227" s="195"/>
      <c r="AD227" s="72"/>
      <c r="AE227" s="316">
        <v>1</v>
      </c>
      <c r="AF227" s="195"/>
      <c r="AG227" s="195">
        <v>0</v>
      </c>
      <c r="AH227" s="72"/>
      <c r="AR227" s="53">
        <v>0.96699999999999997</v>
      </c>
      <c r="AS227" s="53">
        <v>1.3360000000000001</v>
      </c>
      <c r="AU227" s="48">
        <v>1255</v>
      </c>
      <c r="AW227" s="48">
        <v>1213.585</v>
      </c>
      <c r="AX227" s="49">
        <v>21.241316009404979</v>
      </c>
      <c r="BB227" s="80" t="s">
        <v>722</v>
      </c>
      <c r="BC227" s="270" t="s">
        <v>1126</v>
      </c>
      <c r="BD227" s="72">
        <v>52.9</v>
      </c>
      <c r="BF227" s="72">
        <v>0.63</v>
      </c>
      <c r="BH227" s="72">
        <v>17.8</v>
      </c>
      <c r="BN227" s="72">
        <v>5.47</v>
      </c>
      <c r="BR227" s="72">
        <v>5.4</v>
      </c>
      <c r="BV227" s="72"/>
      <c r="BW227" s="72"/>
      <c r="BX227" s="72">
        <v>7.12</v>
      </c>
      <c r="BY227" s="72"/>
      <c r="BZ227" s="72">
        <v>3.2</v>
      </c>
      <c r="CA227" s="72"/>
      <c r="CB227" s="72">
        <v>1.32</v>
      </c>
      <c r="CF227" s="72"/>
      <c r="CG227" s="72"/>
      <c r="CH227" s="72"/>
      <c r="CI227" s="72"/>
      <c r="CJ227" s="72"/>
      <c r="CK227" s="72"/>
      <c r="CL227" s="72"/>
      <c r="CM227" s="72"/>
      <c r="CN227" s="72"/>
      <c r="CO227" s="72"/>
      <c r="CP227" s="72"/>
      <c r="CQ227" s="72"/>
      <c r="CR227" s="72"/>
      <c r="CS227" s="72"/>
      <c r="CT227" s="72"/>
      <c r="CU227" s="72"/>
      <c r="CV227" s="72"/>
      <c r="CW227" s="72"/>
      <c r="CX227" s="72"/>
      <c r="CY227" s="72"/>
      <c r="CZ227" s="72"/>
      <c r="DA227" s="72"/>
      <c r="DB227" s="72"/>
      <c r="DC227" s="72"/>
      <c r="DD227" s="72"/>
      <c r="DE227" s="72"/>
      <c r="DF227" s="72"/>
      <c r="DG227" s="72"/>
      <c r="DH227" s="78">
        <v>97.64</v>
      </c>
      <c r="DJ227" s="77">
        <f t="shared" si="244"/>
        <v>2.3599999999999994</v>
      </c>
      <c r="DK227" s="72">
        <v>0.97</v>
      </c>
      <c r="DO227" s="358">
        <v>3.8</v>
      </c>
      <c r="DP227" s="72"/>
      <c r="DU227" s="52"/>
      <c r="DX227" s="75">
        <f t="shared" si="245"/>
        <v>54.178615321589504</v>
      </c>
      <c r="DY227" s="51">
        <f t="shared" si="246"/>
        <v>0</v>
      </c>
      <c r="DZ227" s="75">
        <f t="shared" si="247"/>
        <v>0.64522736583367479</v>
      </c>
      <c r="EA227" s="51">
        <f t="shared" si="248"/>
        <v>0</v>
      </c>
      <c r="EB227" s="75">
        <f t="shared" si="249"/>
        <v>18.230233510856205</v>
      </c>
      <c r="EC227" s="51">
        <f t="shared" si="250"/>
        <v>0</v>
      </c>
      <c r="ED227" s="75">
        <f t="shared" si="251"/>
        <v>5.6022122081114301</v>
      </c>
      <c r="EE227" s="51">
        <f t="shared" si="252"/>
        <v>0</v>
      </c>
      <c r="EF227" s="75">
        <f t="shared" si="253"/>
        <v>0</v>
      </c>
      <c r="EG227" s="51" t="e">
        <f t="shared" si="254"/>
        <v>#DIV/0!</v>
      </c>
      <c r="EH227" s="75">
        <f t="shared" si="255"/>
        <v>5.5305202785743548</v>
      </c>
      <c r="EI227" s="51">
        <f t="shared" si="256"/>
        <v>0</v>
      </c>
      <c r="EJ227" s="75">
        <f t="shared" si="257"/>
        <v>7.2920934043424825</v>
      </c>
      <c r="EK227" s="51">
        <f t="shared" si="258"/>
        <v>0</v>
      </c>
      <c r="EL227" s="75">
        <f t="shared" si="259"/>
        <v>3.2773453502662844</v>
      </c>
      <c r="EM227" s="51">
        <f t="shared" si="260"/>
        <v>0</v>
      </c>
      <c r="EN227" s="75">
        <f t="shared" si="261"/>
        <v>1.3519049569848423</v>
      </c>
      <c r="EO227" s="51">
        <f t="shared" si="262"/>
        <v>0</v>
      </c>
      <c r="EP227" s="75">
        <f t="shared" si="263"/>
        <v>0</v>
      </c>
      <c r="EQ227" s="51" t="e">
        <f t="shared" si="264"/>
        <v>#DIV/0!</v>
      </c>
      <c r="ER227" s="51">
        <f t="shared" si="265"/>
        <v>100</v>
      </c>
      <c r="ES227" s="51">
        <f t="shared" si="266"/>
        <v>0</v>
      </c>
    </row>
    <row r="228" spans="1:149" x14ac:dyDescent="0.45">
      <c r="A228" s="78" t="s">
        <v>1139</v>
      </c>
      <c r="B228" s="174" t="s">
        <v>3620</v>
      </c>
      <c r="C228" s="51" t="s">
        <v>3444</v>
      </c>
      <c r="D228" s="51" t="s">
        <v>3619</v>
      </c>
      <c r="E228" s="51" t="s">
        <v>637</v>
      </c>
      <c r="F228" s="78" t="s">
        <v>1219</v>
      </c>
      <c r="G228" s="72" t="s">
        <v>3365</v>
      </c>
      <c r="H228" s="78" t="s">
        <v>1132</v>
      </c>
      <c r="I228" s="78">
        <v>48</v>
      </c>
      <c r="J228" s="300">
        <v>107.2</v>
      </c>
      <c r="K228" s="78">
        <v>5</v>
      </c>
      <c r="L228" s="300">
        <v>1100</v>
      </c>
      <c r="M228" s="78">
        <v>5</v>
      </c>
      <c r="N228" s="51" t="s">
        <v>748</v>
      </c>
      <c r="O228" s="78" t="s">
        <v>3454</v>
      </c>
      <c r="P228" s="72" t="s">
        <v>1426</v>
      </c>
      <c r="R228" s="114">
        <v>2.6</v>
      </c>
      <c r="S228" s="112">
        <v>-6.2</v>
      </c>
      <c r="AA228" s="195"/>
      <c r="AB228" s="195"/>
      <c r="AC228" s="195"/>
      <c r="AD228" s="72"/>
      <c r="AE228" s="316">
        <v>1</v>
      </c>
      <c r="AF228" s="195"/>
      <c r="AG228" s="195">
        <v>0</v>
      </c>
      <c r="AH228" s="72"/>
      <c r="AR228" s="53">
        <v>0.96850000000000003</v>
      </c>
      <c r="AS228" s="53">
        <v>1.2769999999999999</v>
      </c>
      <c r="AU228" s="48">
        <v>1072</v>
      </c>
      <c r="AW228" s="48">
        <v>1038.232</v>
      </c>
      <c r="AX228" s="49">
        <v>20.909303729825979</v>
      </c>
      <c r="BB228" s="80" t="s">
        <v>722</v>
      </c>
      <c r="BC228" s="270" t="s">
        <v>1126</v>
      </c>
      <c r="BD228" s="72">
        <v>54.8</v>
      </c>
      <c r="BF228" s="72">
        <v>0.8</v>
      </c>
      <c r="BH228" s="72">
        <v>18.2</v>
      </c>
      <c r="BN228" s="72">
        <v>5.26</v>
      </c>
      <c r="BR228" s="72">
        <v>5.5</v>
      </c>
      <c r="BV228" s="72"/>
      <c r="BW228" s="72"/>
      <c r="BX228" s="72">
        <v>7.12</v>
      </c>
      <c r="BY228" s="72"/>
      <c r="BZ228" s="72">
        <v>4.5</v>
      </c>
      <c r="CA228" s="72"/>
      <c r="CB228" s="72">
        <v>1.24</v>
      </c>
      <c r="CF228" s="72"/>
      <c r="CG228" s="72"/>
      <c r="CH228" s="72"/>
      <c r="CI228" s="72"/>
      <c r="CJ228" s="72"/>
      <c r="CK228" s="72"/>
      <c r="CL228" s="72"/>
      <c r="CM228" s="72"/>
      <c r="CN228" s="72"/>
      <c r="CO228" s="72"/>
      <c r="CP228" s="72"/>
      <c r="CQ228" s="72"/>
      <c r="CR228" s="72"/>
      <c r="CS228" s="72"/>
      <c r="CT228" s="72"/>
      <c r="CU228" s="72"/>
      <c r="CV228" s="72"/>
      <c r="CW228" s="72"/>
      <c r="CX228" s="72"/>
      <c r="CY228" s="72"/>
      <c r="CZ228" s="72"/>
      <c r="DA228" s="72"/>
      <c r="DB228" s="72"/>
      <c r="DC228" s="72"/>
      <c r="DD228" s="72"/>
      <c r="DE228" s="72"/>
      <c r="DF228" s="72"/>
      <c r="DG228" s="72"/>
      <c r="DH228" s="78">
        <v>100.92</v>
      </c>
      <c r="DJ228" s="77">
        <f t="shared" si="244"/>
        <v>0</v>
      </c>
      <c r="DK228" s="72">
        <v>0.96</v>
      </c>
      <c r="DO228" s="358">
        <v>3.5</v>
      </c>
      <c r="DP228" s="72"/>
      <c r="DU228" s="52"/>
      <c r="DX228" s="75">
        <f t="shared" si="245"/>
        <v>54.300435988902095</v>
      </c>
      <c r="DY228" s="51">
        <f t="shared" si="246"/>
        <v>0</v>
      </c>
      <c r="DZ228" s="75">
        <f t="shared" si="247"/>
        <v>0.79270709472849787</v>
      </c>
      <c r="EA228" s="51">
        <f t="shared" si="248"/>
        <v>0</v>
      </c>
      <c r="EB228" s="75">
        <f t="shared" si="249"/>
        <v>18.034086405073324</v>
      </c>
      <c r="EC228" s="51">
        <f t="shared" si="250"/>
        <v>0</v>
      </c>
      <c r="ED228" s="75">
        <f t="shared" si="251"/>
        <v>5.2120491478398732</v>
      </c>
      <c r="EE228" s="51">
        <f t="shared" si="252"/>
        <v>0</v>
      </c>
      <c r="EF228" s="75">
        <f t="shared" si="253"/>
        <v>0</v>
      </c>
      <c r="EG228" s="51" t="e">
        <f t="shared" si="254"/>
        <v>#DIV/0!</v>
      </c>
      <c r="EH228" s="75">
        <f t="shared" si="255"/>
        <v>5.4498612762584226</v>
      </c>
      <c r="EI228" s="51">
        <f t="shared" si="256"/>
        <v>0</v>
      </c>
      <c r="EJ228" s="75">
        <f t="shared" si="257"/>
        <v>7.0550931430836306</v>
      </c>
      <c r="EK228" s="51">
        <f t="shared" si="258"/>
        <v>0</v>
      </c>
      <c r="EL228" s="75">
        <f t="shared" si="259"/>
        <v>4.4589774078477999</v>
      </c>
      <c r="EM228" s="51">
        <f t="shared" si="260"/>
        <v>0</v>
      </c>
      <c r="EN228" s="75">
        <f t="shared" si="261"/>
        <v>1.2286959968291715</v>
      </c>
      <c r="EO228" s="51">
        <f t="shared" si="262"/>
        <v>0</v>
      </c>
      <c r="EP228" s="75">
        <f t="shared" si="263"/>
        <v>0</v>
      </c>
      <c r="EQ228" s="51" t="e">
        <f t="shared" si="264"/>
        <v>#DIV/0!</v>
      </c>
      <c r="ER228" s="51">
        <f t="shared" si="265"/>
        <v>100</v>
      </c>
      <c r="ES228" s="51">
        <f t="shared" si="266"/>
        <v>0</v>
      </c>
    </row>
    <row r="229" spans="1:149" x14ac:dyDescent="0.45">
      <c r="A229" s="78" t="s">
        <v>1139</v>
      </c>
      <c r="B229" s="174" t="s">
        <v>3620</v>
      </c>
      <c r="C229" s="51" t="s">
        <v>3444</v>
      </c>
      <c r="D229" s="51" t="s">
        <v>3619</v>
      </c>
      <c r="E229" s="51" t="s">
        <v>637</v>
      </c>
      <c r="F229" s="78" t="s">
        <v>1220</v>
      </c>
      <c r="G229" s="72" t="s">
        <v>3365</v>
      </c>
      <c r="H229" s="78" t="s">
        <v>1132</v>
      </c>
      <c r="I229" s="78">
        <v>48</v>
      </c>
      <c r="J229" s="300">
        <v>101.7</v>
      </c>
      <c r="K229" s="78">
        <v>5</v>
      </c>
      <c r="L229" s="300">
        <v>1075</v>
      </c>
      <c r="M229" s="78">
        <v>5</v>
      </c>
      <c r="N229" s="51" t="s">
        <v>748</v>
      </c>
      <c r="O229" s="78" t="s">
        <v>1429</v>
      </c>
      <c r="P229" s="72" t="s">
        <v>1426</v>
      </c>
      <c r="R229" s="114">
        <v>2</v>
      </c>
      <c r="S229" s="112">
        <v>-7.1</v>
      </c>
      <c r="AA229" s="195"/>
      <c r="AB229" s="195"/>
      <c r="AC229" s="195"/>
      <c r="AD229" s="72"/>
      <c r="AE229" s="316">
        <v>1</v>
      </c>
      <c r="AF229" s="195"/>
      <c r="AG229" s="195">
        <v>0</v>
      </c>
      <c r="AH229" s="72"/>
      <c r="AR229" s="53">
        <v>0.96260000000000001</v>
      </c>
      <c r="AS229" s="53">
        <v>1.262</v>
      </c>
      <c r="AU229" s="48">
        <v>1017</v>
      </c>
      <c r="AW229" s="48">
        <v>978.96420000000001</v>
      </c>
      <c r="AX229" s="49">
        <v>20.64939301355863</v>
      </c>
      <c r="BB229" s="80" t="s">
        <v>722</v>
      </c>
      <c r="BC229" s="270" t="s">
        <v>1126</v>
      </c>
      <c r="BD229" s="72">
        <v>51.6</v>
      </c>
      <c r="BF229" s="72">
        <v>0.76</v>
      </c>
      <c r="BH229" s="72">
        <v>18.8</v>
      </c>
      <c r="BN229" s="72">
        <v>5.93</v>
      </c>
      <c r="BR229" s="72">
        <v>4.5</v>
      </c>
      <c r="BV229" s="72"/>
      <c r="BW229" s="72"/>
      <c r="BX229" s="72">
        <v>7.79</v>
      </c>
      <c r="BY229" s="72"/>
      <c r="BZ229" s="72">
        <v>4.4000000000000004</v>
      </c>
      <c r="CA229" s="72"/>
      <c r="CB229" s="72">
        <v>1.21</v>
      </c>
      <c r="CF229" s="72"/>
      <c r="CG229" s="72"/>
      <c r="CH229" s="72"/>
      <c r="CI229" s="72"/>
      <c r="CJ229" s="72"/>
      <c r="CK229" s="72"/>
      <c r="CL229" s="72"/>
      <c r="CM229" s="72"/>
      <c r="CN229" s="72"/>
      <c r="CO229" s="72"/>
      <c r="CP229" s="72"/>
      <c r="CQ229" s="72"/>
      <c r="CR229" s="72"/>
      <c r="CS229" s="72"/>
      <c r="CT229" s="72"/>
      <c r="CU229" s="72"/>
      <c r="CV229" s="72"/>
      <c r="CW229" s="72"/>
      <c r="CX229" s="72"/>
      <c r="CY229" s="72"/>
      <c r="CZ229" s="72"/>
      <c r="DA229" s="72"/>
      <c r="DB229" s="72"/>
      <c r="DC229" s="72"/>
      <c r="DD229" s="72"/>
      <c r="DE229" s="72"/>
      <c r="DF229" s="72"/>
      <c r="DG229" s="72"/>
      <c r="DH229" s="78">
        <v>98.39</v>
      </c>
      <c r="DJ229" s="77">
        <f t="shared" si="244"/>
        <v>1.6099999999999994</v>
      </c>
      <c r="DK229" s="72">
        <v>0.94</v>
      </c>
      <c r="DO229" s="358">
        <v>3.4</v>
      </c>
      <c r="DP229" s="72"/>
      <c r="DU229" s="52"/>
      <c r="DX229" s="75">
        <f t="shared" si="245"/>
        <v>52.444354101026526</v>
      </c>
      <c r="DY229" s="51">
        <f t="shared" si="246"/>
        <v>0</v>
      </c>
      <c r="DZ229" s="75">
        <f t="shared" si="247"/>
        <v>0.77243622319341398</v>
      </c>
      <c r="EA229" s="51">
        <f t="shared" si="248"/>
        <v>0</v>
      </c>
      <c r="EB229" s="75">
        <f t="shared" si="249"/>
        <v>19.107632889521291</v>
      </c>
      <c r="EC229" s="51">
        <f t="shared" si="250"/>
        <v>0</v>
      </c>
      <c r="ED229" s="75">
        <f t="shared" si="251"/>
        <v>6.0270352678117689</v>
      </c>
      <c r="EE229" s="51">
        <f t="shared" si="252"/>
        <v>0</v>
      </c>
      <c r="EF229" s="75">
        <f t="shared" si="253"/>
        <v>0</v>
      </c>
      <c r="EG229" s="51" t="e">
        <f t="shared" si="254"/>
        <v>#DIV/0!</v>
      </c>
      <c r="EH229" s="75">
        <f t="shared" si="255"/>
        <v>4.5736355320662669</v>
      </c>
      <c r="EI229" s="51">
        <f t="shared" si="256"/>
        <v>0</v>
      </c>
      <c r="EJ229" s="75">
        <f t="shared" si="257"/>
        <v>7.9174712877324929</v>
      </c>
      <c r="EK229" s="51">
        <f t="shared" si="258"/>
        <v>0</v>
      </c>
      <c r="EL229" s="75">
        <f t="shared" si="259"/>
        <v>4.4719991869092386</v>
      </c>
      <c r="EM229" s="51">
        <f t="shared" si="260"/>
        <v>0</v>
      </c>
      <c r="EN229" s="75">
        <f t="shared" si="261"/>
        <v>1.2297997764000406</v>
      </c>
      <c r="EO229" s="51">
        <f t="shared" si="262"/>
        <v>0</v>
      </c>
      <c r="EP229" s="75">
        <f t="shared" si="263"/>
        <v>0</v>
      </c>
      <c r="EQ229" s="51" t="e">
        <f t="shared" si="264"/>
        <v>#DIV/0!</v>
      </c>
      <c r="ER229" s="51">
        <f t="shared" si="265"/>
        <v>100</v>
      </c>
      <c r="ES229" s="51">
        <f t="shared" si="266"/>
        <v>0</v>
      </c>
    </row>
    <row r="230" spans="1:149" x14ac:dyDescent="0.45">
      <c r="A230" s="78" t="s">
        <v>1139</v>
      </c>
      <c r="B230" s="174" t="s">
        <v>3620</v>
      </c>
      <c r="C230" s="51" t="s">
        <v>3444</v>
      </c>
      <c r="D230" s="51" t="s">
        <v>3619</v>
      </c>
      <c r="E230" s="51" t="s">
        <v>637</v>
      </c>
      <c r="F230" s="78" t="s">
        <v>1221</v>
      </c>
      <c r="G230" s="72" t="s">
        <v>3365</v>
      </c>
      <c r="H230" s="78" t="s">
        <v>1132</v>
      </c>
      <c r="I230" s="78">
        <v>48</v>
      </c>
      <c r="J230" s="300">
        <v>60.7</v>
      </c>
      <c r="K230" s="78">
        <v>5</v>
      </c>
      <c r="L230" s="300">
        <v>1075</v>
      </c>
      <c r="M230" s="78">
        <v>5</v>
      </c>
      <c r="N230" s="51" t="s">
        <v>748</v>
      </c>
      <c r="O230" s="78" t="s">
        <v>3462</v>
      </c>
      <c r="P230" s="72" t="s">
        <v>1430</v>
      </c>
      <c r="R230" s="114">
        <v>2.7</v>
      </c>
      <c r="S230" s="112">
        <v>-6.4</v>
      </c>
      <c r="AA230" s="195"/>
      <c r="AB230" s="195"/>
      <c r="AC230" s="195"/>
      <c r="AD230" s="72"/>
      <c r="AE230" s="316">
        <v>1</v>
      </c>
      <c r="AF230" s="195"/>
      <c r="AG230" s="195">
        <v>0</v>
      </c>
      <c r="AH230" s="72"/>
      <c r="AR230" s="53">
        <v>0.97330000000000005</v>
      </c>
      <c r="AS230" s="53">
        <v>1.143</v>
      </c>
      <c r="AU230" s="48">
        <v>607</v>
      </c>
      <c r="AW230" s="48">
        <v>590.79309999999998</v>
      </c>
      <c r="AX230" s="49">
        <v>20.105570651189673</v>
      </c>
      <c r="BB230" s="80" t="s">
        <v>722</v>
      </c>
      <c r="BC230" s="270" t="s">
        <v>1126</v>
      </c>
      <c r="BD230" s="72">
        <v>58.5</v>
      </c>
      <c r="BF230" s="72">
        <v>0.91</v>
      </c>
      <c r="BH230" s="72">
        <v>16.899999999999999</v>
      </c>
      <c r="BN230" s="72">
        <v>5.03</v>
      </c>
      <c r="BR230" s="72">
        <v>2.8</v>
      </c>
      <c r="BV230" s="72"/>
      <c r="BW230" s="72"/>
      <c r="BX230" s="72">
        <v>5.35</v>
      </c>
      <c r="BY230" s="72"/>
      <c r="BZ230" s="72">
        <v>2.2000000000000002</v>
      </c>
      <c r="CA230" s="72"/>
      <c r="CB230" s="72">
        <v>1.74</v>
      </c>
      <c r="CF230" s="72"/>
      <c r="CG230" s="72"/>
      <c r="CH230" s="72"/>
      <c r="CI230" s="72"/>
      <c r="CJ230" s="72"/>
      <c r="CK230" s="72"/>
      <c r="CL230" s="72"/>
      <c r="CM230" s="72"/>
      <c r="CN230" s="72"/>
      <c r="CO230" s="72"/>
      <c r="CP230" s="72"/>
      <c r="CQ230" s="72"/>
      <c r="CR230" s="72"/>
      <c r="CS230" s="72"/>
      <c r="CT230" s="72"/>
      <c r="CU230" s="72"/>
      <c r="CV230" s="72"/>
      <c r="CW230" s="72"/>
      <c r="CX230" s="72"/>
      <c r="CY230" s="72"/>
      <c r="CZ230" s="72"/>
      <c r="DA230" s="72"/>
      <c r="DB230" s="72"/>
      <c r="DC230" s="72"/>
      <c r="DD230" s="72"/>
      <c r="DE230" s="72"/>
      <c r="DF230" s="72"/>
      <c r="DG230" s="72"/>
      <c r="DH230" s="78">
        <v>95.93</v>
      </c>
      <c r="DJ230" s="77">
        <f t="shared" si="244"/>
        <v>4.0699999999999932</v>
      </c>
      <c r="DK230" s="72">
        <v>0.52</v>
      </c>
      <c r="DO230" s="358">
        <v>2.5</v>
      </c>
      <c r="DP230" s="72"/>
      <c r="DU230" s="52"/>
      <c r="DX230" s="75">
        <f t="shared" si="245"/>
        <v>60.981966016887313</v>
      </c>
      <c r="DY230" s="51">
        <f t="shared" si="246"/>
        <v>0</v>
      </c>
      <c r="DZ230" s="75">
        <f t="shared" si="247"/>
        <v>0.94860836026269146</v>
      </c>
      <c r="EA230" s="51">
        <f t="shared" si="248"/>
        <v>0</v>
      </c>
      <c r="EB230" s="75">
        <f t="shared" si="249"/>
        <v>17.617012404878555</v>
      </c>
      <c r="EC230" s="51">
        <f t="shared" si="250"/>
        <v>0</v>
      </c>
      <c r="ED230" s="75">
        <f t="shared" si="251"/>
        <v>5.2434066506827897</v>
      </c>
      <c r="EE230" s="51">
        <f t="shared" si="252"/>
        <v>0</v>
      </c>
      <c r="EF230" s="75">
        <f t="shared" si="253"/>
        <v>0</v>
      </c>
      <c r="EG230" s="51" t="e">
        <f t="shared" si="254"/>
        <v>#DIV/0!</v>
      </c>
      <c r="EH230" s="75">
        <f t="shared" si="255"/>
        <v>2.9187949546544352</v>
      </c>
      <c r="EI230" s="51">
        <f t="shared" si="256"/>
        <v>0</v>
      </c>
      <c r="EJ230" s="75">
        <f t="shared" si="257"/>
        <v>5.5769832169290101</v>
      </c>
      <c r="EK230" s="51">
        <f t="shared" si="258"/>
        <v>0</v>
      </c>
      <c r="EL230" s="75">
        <f t="shared" si="259"/>
        <v>2.2933388929427707</v>
      </c>
      <c r="EM230" s="51">
        <f t="shared" si="260"/>
        <v>0</v>
      </c>
      <c r="EN230" s="75">
        <f t="shared" si="261"/>
        <v>1.8138225789638276</v>
      </c>
      <c r="EO230" s="51">
        <f t="shared" si="262"/>
        <v>0</v>
      </c>
      <c r="EP230" s="75">
        <f t="shared" si="263"/>
        <v>0</v>
      </c>
      <c r="EQ230" s="51" t="e">
        <f t="shared" si="264"/>
        <v>#DIV/0!</v>
      </c>
      <c r="ER230" s="51">
        <f t="shared" si="265"/>
        <v>100</v>
      </c>
      <c r="ES230" s="51">
        <f t="shared" si="266"/>
        <v>0</v>
      </c>
    </row>
    <row r="231" spans="1:149" x14ac:dyDescent="0.45">
      <c r="A231" s="78" t="s">
        <v>1139</v>
      </c>
      <c r="B231" s="174" t="s">
        <v>3620</v>
      </c>
      <c r="C231" s="51" t="s">
        <v>3444</v>
      </c>
      <c r="D231" s="51" t="s">
        <v>3619</v>
      </c>
      <c r="E231" s="51" t="s">
        <v>637</v>
      </c>
      <c r="F231" s="78" t="s">
        <v>1222</v>
      </c>
      <c r="G231" s="72" t="s">
        <v>3365</v>
      </c>
      <c r="H231" s="78" t="s">
        <v>1132</v>
      </c>
      <c r="I231" s="78">
        <v>48</v>
      </c>
      <c r="J231" s="300">
        <v>208.2</v>
      </c>
      <c r="K231" s="78">
        <v>5</v>
      </c>
      <c r="L231" s="300">
        <v>1050</v>
      </c>
      <c r="M231" s="78">
        <v>5</v>
      </c>
      <c r="N231" s="51" t="s">
        <v>748</v>
      </c>
      <c r="O231" s="78" t="s">
        <v>3463</v>
      </c>
      <c r="P231" s="72" t="s">
        <v>1426</v>
      </c>
      <c r="R231" s="114">
        <v>5.6</v>
      </c>
      <c r="S231" s="112">
        <v>-3.8</v>
      </c>
      <c r="AA231" s="195"/>
      <c r="AB231" s="195"/>
      <c r="AC231" s="195"/>
      <c r="AD231" s="72"/>
      <c r="AE231" s="316">
        <v>1</v>
      </c>
      <c r="AF231" s="195"/>
      <c r="AG231" s="195">
        <v>0</v>
      </c>
      <c r="AH231" s="72"/>
      <c r="AR231" s="53">
        <v>0.95120000000000005</v>
      </c>
      <c r="AS231" s="53">
        <v>1.673</v>
      </c>
      <c r="AU231" s="48">
        <v>2082</v>
      </c>
      <c r="AW231" s="48">
        <v>1980.3984</v>
      </c>
      <c r="AX231" s="49">
        <v>22.106433051454257</v>
      </c>
      <c r="BB231" s="80" t="s">
        <v>722</v>
      </c>
      <c r="BC231" s="270" t="s">
        <v>1126</v>
      </c>
      <c r="BD231" s="72">
        <v>51.8</v>
      </c>
      <c r="BF231" s="72">
        <v>0.63</v>
      </c>
      <c r="BH231" s="72">
        <v>17.5</v>
      </c>
      <c r="BN231" s="72">
        <v>4.46</v>
      </c>
      <c r="BR231" s="72">
        <v>5.2</v>
      </c>
      <c r="BV231" s="72"/>
      <c r="BW231" s="72"/>
      <c r="BX231" s="72">
        <v>6.4</v>
      </c>
      <c r="BY231" s="72"/>
      <c r="BZ231" s="72">
        <v>3.1</v>
      </c>
      <c r="CA231" s="72"/>
      <c r="CB231" s="72">
        <v>1.3</v>
      </c>
      <c r="CF231" s="72"/>
      <c r="CG231" s="72"/>
      <c r="CH231" s="72"/>
      <c r="CI231" s="72"/>
      <c r="CJ231" s="72"/>
      <c r="CK231" s="72"/>
      <c r="CL231" s="72"/>
      <c r="CM231" s="72"/>
      <c r="CN231" s="72"/>
      <c r="CO231" s="72"/>
      <c r="CP231" s="72"/>
      <c r="CQ231" s="72"/>
      <c r="CR231" s="72"/>
      <c r="CS231" s="72"/>
      <c r="CT231" s="72"/>
      <c r="CU231" s="72"/>
      <c r="CV231" s="72"/>
      <c r="CW231" s="72"/>
      <c r="CX231" s="72"/>
      <c r="CY231" s="72"/>
      <c r="CZ231" s="72"/>
      <c r="DA231" s="72"/>
      <c r="DB231" s="72"/>
      <c r="DC231" s="72"/>
      <c r="DD231" s="72"/>
      <c r="DE231" s="72"/>
      <c r="DF231" s="72"/>
      <c r="DG231" s="72"/>
      <c r="DH231" s="78">
        <v>95.49</v>
      </c>
      <c r="DJ231" s="77">
        <f t="shared" si="244"/>
        <v>4.5100000000000051</v>
      </c>
      <c r="DK231" s="72">
        <v>0.96</v>
      </c>
      <c r="DO231" s="358">
        <v>5.0999999999999996</v>
      </c>
      <c r="DP231" s="72"/>
      <c r="DU231" s="52"/>
      <c r="DX231" s="75">
        <f t="shared" si="245"/>
        <v>54.246517959995813</v>
      </c>
      <c r="DY231" s="51">
        <f t="shared" si="246"/>
        <v>0</v>
      </c>
      <c r="DZ231" s="75">
        <f t="shared" si="247"/>
        <v>0.65975494816211122</v>
      </c>
      <c r="EA231" s="51">
        <f t="shared" si="248"/>
        <v>0</v>
      </c>
      <c r="EB231" s="75">
        <f t="shared" si="249"/>
        <v>18.326526337836423</v>
      </c>
      <c r="EC231" s="51">
        <f t="shared" si="250"/>
        <v>0</v>
      </c>
      <c r="ED231" s="75">
        <f t="shared" si="251"/>
        <v>4.6706461409571691</v>
      </c>
      <c r="EE231" s="51">
        <f t="shared" si="252"/>
        <v>0</v>
      </c>
      <c r="EF231" s="75">
        <f t="shared" si="253"/>
        <v>0</v>
      </c>
      <c r="EG231" s="51" t="e">
        <f t="shared" si="254"/>
        <v>#DIV/0!</v>
      </c>
      <c r="EH231" s="75">
        <f t="shared" si="255"/>
        <v>5.4455963975285373</v>
      </c>
      <c r="EI231" s="51">
        <f t="shared" si="256"/>
        <v>0</v>
      </c>
      <c r="EJ231" s="75">
        <f t="shared" si="257"/>
        <v>6.7022724892658925</v>
      </c>
      <c r="EK231" s="51">
        <f t="shared" si="258"/>
        <v>0</v>
      </c>
      <c r="EL231" s="75">
        <f t="shared" si="259"/>
        <v>3.2464132369881669</v>
      </c>
      <c r="EM231" s="51">
        <f t="shared" si="260"/>
        <v>0</v>
      </c>
      <c r="EN231" s="75">
        <f t="shared" si="261"/>
        <v>1.3613990993821343</v>
      </c>
      <c r="EO231" s="51">
        <f t="shared" si="262"/>
        <v>0</v>
      </c>
      <c r="EP231" s="75">
        <f t="shared" si="263"/>
        <v>0</v>
      </c>
      <c r="EQ231" s="51" t="e">
        <f t="shared" si="264"/>
        <v>#DIV/0!</v>
      </c>
      <c r="ER231" s="51">
        <f t="shared" si="265"/>
        <v>100</v>
      </c>
      <c r="ES231" s="51">
        <f t="shared" si="266"/>
        <v>0</v>
      </c>
    </row>
    <row r="232" spans="1:149" x14ac:dyDescent="0.45">
      <c r="A232" s="78" t="s">
        <v>1139</v>
      </c>
      <c r="B232" s="174" t="s">
        <v>3620</v>
      </c>
      <c r="C232" s="51" t="s">
        <v>3444</v>
      </c>
      <c r="D232" s="51" t="s">
        <v>3619</v>
      </c>
      <c r="E232" s="51" t="s">
        <v>637</v>
      </c>
      <c r="F232" s="78" t="s">
        <v>1223</v>
      </c>
      <c r="G232" s="72" t="s">
        <v>3365</v>
      </c>
      <c r="H232" s="78" t="s">
        <v>1132</v>
      </c>
      <c r="I232" s="78">
        <v>48</v>
      </c>
      <c r="J232" s="300">
        <v>98.9</v>
      </c>
      <c r="K232" s="78">
        <v>5</v>
      </c>
      <c r="L232" s="300">
        <v>1050</v>
      </c>
      <c r="M232" s="78">
        <v>5</v>
      </c>
      <c r="N232" s="51" t="s">
        <v>748</v>
      </c>
      <c r="O232" s="78" t="s">
        <v>1415</v>
      </c>
      <c r="P232" s="72" t="s">
        <v>1431</v>
      </c>
      <c r="R232" s="114">
        <v>1.6</v>
      </c>
      <c r="S232" s="112">
        <v>-7.8</v>
      </c>
      <c r="AA232" s="195"/>
      <c r="AB232" s="195"/>
      <c r="AC232" s="195"/>
      <c r="AD232" s="72"/>
      <c r="AE232" s="316">
        <v>1</v>
      </c>
      <c r="AF232" s="195"/>
      <c r="AG232" s="195">
        <v>0</v>
      </c>
      <c r="AH232" s="72"/>
      <c r="AR232" s="53">
        <v>0.95609999999999995</v>
      </c>
      <c r="AS232" s="53">
        <v>1.256</v>
      </c>
      <c r="AU232" s="48">
        <v>989</v>
      </c>
      <c r="AW232" s="48">
        <v>945.5829</v>
      </c>
      <c r="AX232" s="49">
        <v>20.431897441973966</v>
      </c>
      <c r="BB232" s="80" t="s">
        <v>722</v>
      </c>
      <c r="BC232" s="270" t="s">
        <v>1126</v>
      </c>
      <c r="BD232" s="72">
        <v>56.1</v>
      </c>
      <c r="BF232" s="72">
        <v>0.88</v>
      </c>
      <c r="BH232" s="72">
        <v>17</v>
      </c>
      <c r="BN232" s="72">
        <v>5.04</v>
      </c>
      <c r="BR232" s="72">
        <v>3.1</v>
      </c>
      <c r="BV232" s="72"/>
      <c r="BW232" s="72"/>
      <c r="BX232" s="72">
        <v>5.4</v>
      </c>
      <c r="BY232" s="72"/>
      <c r="BZ232" s="72">
        <v>5.0999999999999996</v>
      </c>
      <c r="CA232" s="72"/>
      <c r="CB232" s="72">
        <v>1.81</v>
      </c>
      <c r="CF232" s="72"/>
      <c r="CG232" s="72"/>
      <c r="CH232" s="72"/>
      <c r="CI232" s="72"/>
      <c r="CJ232" s="72"/>
      <c r="CK232" s="72"/>
      <c r="CL232" s="72"/>
      <c r="CM232" s="72"/>
      <c r="CN232" s="72"/>
      <c r="CO232" s="72"/>
      <c r="CP232" s="72"/>
      <c r="CQ232" s="72"/>
      <c r="CR232" s="72"/>
      <c r="CS232" s="72"/>
      <c r="CT232" s="72"/>
      <c r="CU232" s="72"/>
      <c r="CV232" s="72"/>
      <c r="CW232" s="72"/>
      <c r="CX232" s="72"/>
      <c r="CY232" s="72"/>
      <c r="CZ232" s="72"/>
      <c r="DA232" s="72"/>
      <c r="DB232" s="72"/>
      <c r="DC232" s="72"/>
      <c r="DD232" s="72"/>
      <c r="DE232" s="72"/>
      <c r="DF232" s="72"/>
      <c r="DG232" s="72"/>
      <c r="DH232" s="78">
        <v>97.93</v>
      </c>
      <c r="DJ232" s="77">
        <f t="shared" si="244"/>
        <v>2.0699999999999932</v>
      </c>
      <c r="DK232" s="72">
        <v>0.71</v>
      </c>
      <c r="DO232" s="358">
        <v>3.5</v>
      </c>
      <c r="DP232" s="72"/>
      <c r="DU232" s="52"/>
      <c r="DX232" s="75">
        <f t="shared" si="245"/>
        <v>57.285816399469006</v>
      </c>
      <c r="DY232" s="51">
        <f t="shared" si="246"/>
        <v>0</v>
      </c>
      <c r="DZ232" s="75">
        <f t="shared" si="247"/>
        <v>0.89860104156029819</v>
      </c>
      <c r="EA232" s="51">
        <f t="shared" si="248"/>
        <v>0</v>
      </c>
      <c r="EB232" s="75">
        <f t="shared" si="249"/>
        <v>17.359338302869396</v>
      </c>
      <c r="EC232" s="51">
        <f t="shared" si="250"/>
        <v>0</v>
      </c>
      <c r="ED232" s="75">
        <f t="shared" si="251"/>
        <v>5.1465332380271622</v>
      </c>
      <c r="EE232" s="51">
        <f t="shared" si="252"/>
        <v>0</v>
      </c>
      <c r="EF232" s="75">
        <f t="shared" si="253"/>
        <v>0</v>
      </c>
      <c r="EG232" s="51" t="e">
        <f t="shared" si="254"/>
        <v>#DIV/0!</v>
      </c>
      <c r="EH232" s="75">
        <f t="shared" si="255"/>
        <v>3.1655263964055957</v>
      </c>
      <c r="EI232" s="51">
        <f t="shared" si="256"/>
        <v>0</v>
      </c>
      <c r="EJ232" s="75">
        <f t="shared" si="257"/>
        <v>5.514142755029102</v>
      </c>
      <c r="EK232" s="51">
        <f t="shared" si="258"/>
        <v>0</v>
      </c>
      <c r="EL232" s="75">
        <f t="shared" si="259"/>
        <v>5.2078014908608177</v>
      </c>
      <c r="EM232" s="51">
        <f t="shared" si="260"/>
        <v>0</v>
      </c>
      <c r="EN232" s="75">
        <f t="shared" si="261"/>
        <v>1.8482589604819768</v>
      </c>
      <c r="EO232" s="51">
        <f t="shared" si="262"/>
        <v>0</v>
      </c>
      <c r="EP232" s="75">
        <f t="shared" si="263"/>
        <v>0</v>
      </c>
      <c r="EQ232" s="51" t="e">
        <f t="shared" si="264"/>
        <v>#DIV/0!</v>
      </c>
      <c r="ER232" s="51">
        <f t="shared" si="265"/>
        <v>100</v>
      </c>
      <c r="ES232" s="51">
        <f t="shared" si="266"/>
        <v>0</v>
      </c>
    </row>
    <row r="233" spans="1:149" x14ac:dyDescent="0.45">
      <c r="A233" s="78" t="s">
        <v>1139</v>
      </c>
      <c r="B233" s="174" t="s">
        <v>3620</v>
      </c>
      <c r="C233" s="51" t="s">
        <v>3444</v>
      </c>
      <c r="D233" s="51" t="s">
        <v>3619</v>
      </c>
      <c r="E233" s="51" t="s">
        <v>637</v>
      </c>
      <c r="F233" s="78" t="s">
        <v>1224</v>
      </c>
      <c r="G233" s="72" t="s">
        <v>3365</v>
      </c>
      <c r="H233" s="78" t="s">
        <v>1132</v>
      </c>
      <c r="I233" s="78">
        <v>48</v>
      </c>
      <c r="J233" s="300">
        <v>204</v>
      </c>
      <c r="K233" s="78">
        <v>5</v>
      </c>
      <c r="L233" s="300">
        <v>1025</v>
      </c>
      <c r="M233" s="78">
        <v>5</v>
      </c>
      <c r="O233" s="78"/>
      <c r="P233" s="72" t="s">
        <v>1431</v>
      </c>
      <c r="R233" s="114"/>
      <c r="AA233" s="195"/>
      <c r="AB233" s="195"/>
      <c r="AC233" s="195"/>
      <c r="AD233" s="72"/>
      <c r="AE233" s="316">
        <v>1</v>
      </c>
      <c r="AF233" s="195"/>
      <c r="AG233" s="195">
        <v>0</v>
      </c>
      <c r="AH233" s="72"/>
      <c r="AR233" s="53">
        <v>0.93810000000000004</v>
      </c>
      <c r="AS233" s="53">
        <v>1.665</v>
      </c>
      <c r="AU233" s="48">
        <v>2040</v>
      </c>
      <c r="AW233" s="48">
        <v>1913.7240000000002</v>
      </c>
      <c r="AX233" s="49">
        <v>21.639596373246771</v>
      </c>
      <c r="BB233" s="80" t="s">
        <v>722</v>
      </c>
      <c r="BC233" s="270" t="s">
        <v>1126</v>
      </c>
      <c r="BD233" s="72">
        <v>53.2</v>
      </c>
      <c r="BF233" s="72">
        <v>1</v>
      </c>
      <c r="BH233" s="72">
        <v>17.600000000000001</v>
      </c>
      <c r="BN233" s="72">
        <v>4.87</v>
      </c>
      <c r="BR233" s="72">
        <v>3.3</v>
      </c>
      <c r="BV233" s="72"/>
      <c r="BW233" s="72"/>
      <c r="BX233" s="72">
        <v>6.52</v>
      </c>
      <c r="BY233" s="72"/>
      <c r="BZ233" s="72">
        <v>3.9</v>
      </c>
      <c r="CA233" s="72"/>
      <c r="CB233" s="72">
        <v>1.24</v>
      </c>
      <c r="CF233" s="72"/>
      <c r="CG233" s="72"/>
      <c r="CH233" s="72"/>
      <c r="CI233" s="72"/>
      <c r="CJ233" s="72"/>
      <c r="CK233" s="72"/>
      <c r="CL233" s="72"/>
      <c r="CM233" s="72"/>
      <c r="CN233" s="72"/>
      <c r="CO233" s="72"/>
      <c r="CP233" s="72"/>
      <c r="CQ233" s="72"/>
      <c r="CR233" s="72"/>
      <c r="CS233" s="72"/>
      <c r="CT233" s="72"/>
      <c r="CU233" s="72"/>
      <c r="CV233" s="72"/>
      <c r="CW233" s="72"/>
      <c r="CX233" s="72"/>
      <c r="CY233" s="72"/>
      <c r="CZ233" s="72"/>
      <c r="DA233" s="72"/>
      <c r="DB233" s="72"/>
      <c r="DC233" s="72"/>
      <c r="DD233" s="72"/>
      <c r="DE233" s="72"/>
      <c r="DF233" s="72"/>
      <c r="DG233" s="72"/>
      <c r="DH233" s="78">
        <v>96.73</v>
      </c>
      <c r="DJ233" s="77">
        <f t="shared" si="244"/>
        <v>3.269999999999996</v>
      </c>
      <c r="DK233" s="72">
        <v>0.86</v>
      </c>
      <c r="DO233" s="358">
        <v>5.0999999999999996</v>
      </c>
      <c r="DP233" s="72"/>
      <c r="DU233" s="52"/>
      <c r="DX233" s="75">
        <f t="shared" si="245"/>
        <v>54.998449291843279</v>
      </c>
      <c r="DY233" s="51">
        <f t="shared" si="246"/>
        <v>0</v>
      </c>
      <c r="DZ233" s="75">
        <f t="shared" si="247"/>
        <v>1.0338054378166028</v>
      </c>
      <c r="EA233" s="51">
        <f t="shared" si="248"/>
        <v>0</v>
      </c>
      <c r="EB233" s="75">
        <f t="shared" si="249"/>
        <v>18.194975705572212</v>
      </c>
      <c r="EC233" s="51">
        <f t="shared" si="250"/>
        <v>0</v>
      </c>
      <c r="ED233" s="75">
        <f t="shared" si="251"/>
        <v>5.034632482166856</v>
      </c>
      <c r="EE233" s="51">
        <f t="shared" si="252"/>
        <v>0</v>
      </c>
      <c r="EF233" s="75">
        <f t="shared" si="253"/>
        <v>0</v>
      </c>
      <c r="EG233" s="51" t="e">
        <f t="shared" si="254"/>
        <v>#DIV/0!</v>
      </c>
      <c r="EH233" s="75">
        <f t="shared" si="255"/>
        <v>3.4115579447947892</v>
      </c>
      <c r="EI233" s="51">
        <f t="shared" si="256"/>
        <v>0</v>
      </c>
      <c r="EJ233" s="75">
        <f t="shared" si="257"/>
        <v>6.7404114545642502</v>
      </c>
      <c r="EK233" s="51">
        <f t="shared" si="258"/>
        <v>0</v>
      </c>
      <c r="EL233" s="75">
        <f t="shared" si="259"/>
        <v>4.0318412074847512</v>
      </c>
      <c r="EM233" s="51">
        <f t="shared" si="260"/>
        <v>0</v>
      </c>
      <c r="EN233" s="75">
        <f t="shared" si="261"/>
        <v>1.2819187428925876</v>
      </c>
      <c r="EO233" s="51">
        <f t="shared" si="262"/>
        <v>0</v>
      </c>
      <c r="EP233" s="75">
        <f t="shared" si="263"/>
        <v>0</v>
      </c>
      <c r="EQ233" s="51" t="e">
        <f t="shared" si="264"/>
        <v>#DIV/0!</v>
      </c>
      <c r="ER233" s="51">
        <f t="shared" si="265"/>
        <v>100</v>
      </c>
      <c r="ES233" s="51">
        <f t="shared" si="266"/>
        <v>0</v>
      </c>
    </row>
    <row r="234" spans="1:149" x14ac:dyDescent="0.45">
      <c r="A234" s="78" t="s">
        <v>1139</v>
      </c>
      <c r="B234" s="174" t="s">
        <v>3620</v>
      </c>
      <c r="C234" s="51" t="s">
        <v>3444</v>
      </c>
      <c r="D234" s="51" t="s">
        <v>3619</v>
      </c>
      <c r="E234" s="51" t="s">
        <v>637</v>
      </c>
      <c r="F234" s="78" t="s">
        <v>1225</v>
      </c>
      <c r="G234" s="72" t="s">
        <v>3365</v>
      </c>
      <c r="H234" s="78" t="s">
        <v>1132</v>
      </c>
      <c r="I234" s="78">
        <v>48</v>
      </c>
      <c r="J234" s="300">
        <v>302.7</v>
      </c>
      <c r="K234" s="78">
        <v>5</v>
      </c>
      <c r="L234" s="300">
        <v>1000</v>
      </c>
      <c r="M234" s="78">
        <v>5</v>
      </c>
      <c r="O234" s="78"/>
      <c r="P234" s="72" t="s">
        <v>1432</v>
      </c>
      <c r="R234" s="114"/>
      <c r="AA234" s="195"/>
      <c r="AB234" s="195"/>
      <c r="AC234" s="195"/>
      <c r="AD234" s="72"/>
      <c r="AE234" s="316">
        <v>1</v>
      </c>
      <c r="AF234" s="195"/>
      <c r="AG234" s="195">
        <v>0</v>
      </c>
      <c r="AH234" s="72"/>
      <c r="AR234" s="53">
        <v>0.94769999999999999</v>
      </c>
      <c r="AS234" s="53">
        <v>2.2189999999999999</v>
      </c>
      <c r="AU234" s="48">
        <v>3027</v>
      </c>
      <c r="AW234" s="48">
        <v>2868.6878999999999</v>
      </c>
      <c r="AX234" s="49">
        <v>22.568974998930404</v>
      </c>
      <c r="BB234" s="80" t="s">
        <v>722</v>
      </c>
      <c r="BC234" s="270" t="s">
        <v>1126</v>
      </c>
      <c r="BD234" s="72">
        <v>53</v>
      </c>
      <c r="BF234" s="72">
        <v>0.51</v>
      </c>
      <c r="BH234" s="72">
        <v>16.7</v>
      </c>
      <c r="BN234" s="72">
        <v>4.84</v>
      </c>
      <c r="BR234" s="72">
        <v>3.4</v>
      </c>
      <c r="BV234" s="72"/>
      <c r="BW234" s="72"/>
      <c r="BX234" s="72">
        <v>5.16</v>
      </c>
      <c r="BY234" s="72"/>
      <c r="BZ234" s="72">
        <v>3.8</v>
      </c>
      <c r="CA234" s="72"/>
      <c r="CB234" s="72">
        <v>1.29</v>
      </c>
      <c r="CF234" s="72"/>
      <c r="CG234" s="72"/>
      <c r="CH234" s="72"/>
      <c r="CI234" s="72"/>
      <c r="CJ234" s="72"/>
      <c r="CK234" s="72"/>
      <c r="CL234" s="72"/>
      <c r="CM234" s="72"/>
      <c r="CN234" s="72"/>
      <c r="CO234" s="72"/>
      <c r="CP234" s="72"/>
      <c r="CQ234" s="72"/>
      <c r="CR234" s="72"/>
      <c r="CS234" s="72"/>
      <c r="CT234" s="72"/>
      <c r="CU234" s="72"/>
      <c r="CV234" s="72"/>
      <c r="CW234" s="72"/>
      <c r="CX234" s="72"/>
      <c r="CY234" s="72"/>
      <c r="CZ234" s="72"/>
      <c r="DA234" s="72"/>
      <c r="DB234" s="72"/>
      <c r="DC234" s="72"/>
      <c r="DD234" s="72"/>
      <c r="DE234" s="72"/>
      <c r="DF234" s="72"/>
      <c r="DG234" s="72"/>
      <c r="DH234" s="78">
        <v>95.1</v>
      </c>
      <c r="DJ234" s="77">
        <f t="shared" si="244"/>
        <v>4.9000000000000057</v>
      </c>
      <c r="DK234" s="72">
        <v>0.82</v>
      </c>
      <c r="DO234" s="358">
        <v>6.4</v>
      </c>
      <c r="DP234" s="72"/>
      <c r="DU234" s="52"/>
      <c r="DX234" s="75">
        <f t="shared" si="245"/>
        <v>55.730809674027348</v>
      </c>
      <c r="DY234" s="51">
        <f t="shared" si="246"/>
        <v>0</v>
      </c>
      <c r="DZ234" s="75">
        <f t="shared" si="247"/>
        <v>0.53627760252365941</v>
      </c>
      <c r="EA234" s="51">
        <f t="shared" si="248"/>
        <v>0</v>
      </c>
      <c r="EB234" s="75">
        <f t="shared" si="249"/>
        <v>17.560462670872763</v>
      </c>
      <c r="EC234" s="51">
        <f t="shared" si="250"/>
        <v>0</v>
      </c>
      <c r="ED234" s="75">
        <f t="shared" si="251"/>
        <v>5.0893796004206102</v>
      </c>
      <c r="EE234" s="51">
        <f t="shared" si="252"/>
        <v>0</v>
      </c>
      <c r="EF234" s="75">
        <f t="shared" si="253"/>
        <v>0</v>
      </c>
      <c r="EG234" s="51" t="e">
        <f t="shared" si="254"/>
        <v>#DIV/0!</v>
      </c>
      <c r="EH234" s="75">
        <f t="shared" si="255"/>
        <v>3.5751840168243953</v>
      </c>
      <c r="EI234" s="51">
        <f t="shared" si="256"/>
        <v>0</v>
      </c>
      <c r="EJ234" s="75">
        <f t="shared" si="257"/>
        <v>5.4258675078864362</v>
      </c>
      <c r="EK234" s="51">
        <f t="shared" si="258"/>
        <v>0</v>
      </c>
      <c r="EL234" s="75">
        <f t="shared" si="259"/>
        <v>3.9957939011566772</v>
      </c>
      <c r="EM234" s="51">
        <f t="shared" si="260"/>
        <v>0</v>
      </c>
      <c r="EN234" s="75">
        <f t="shared" si="261"/>
        <v>1.3564668769716091</v>
      </c>
      <c r="EO234" s="51">
        <f t="shared" si="262"/>
        <v>0</v>
      </c>
      <c r="EP234" s="75">
        <f t="shared" si="263"/>
        <v>0</v>
      </c>
      <c r="EQ234" s="51" t="e">
        <f t="shared" si="264"/>
        <v>#DIV/0!</v>
      </c>
      <c r="ER234" s="51">
        <f t="shared" si="265"/>
        <v>100</v>
      </c>
      <c r="ES234" s="51">
        <f t="shared" si="266"/>
        <v>0</v>
      </c>
    </row>
    <row r="235" spans="1:149" x14ac:dyDescent="0.45">
      <c r="A235" s="78" t="s">
        <v>1139</v>
      </c>
      <c r="B235" s="174" t="s">
        <v>3620</v>
      </c>
      <c r="C235" s="51" t="s">
        <v>3444</v>
      </c>
      <c r="D235" s="51" t="s">
        <v>3619</v>
      </c>
      <c r="E235" s="51" t="s">
        <v>637</v>
      </c>
      <c r="F235" s="78" t="s">
        <v>1226</v>
      </c>
      <c r="G235" s="72" t="s">
        <v>3365</v>
      </c>
      <c r="H235" s="78" t="s">
        <v>1132</v>
      </c>
      <c r="I235" s="78">
        <v>48</v>
      </c>
      <c r="J235" s="300">
        <v>249.6</v>
      </c>
      <c r="K235" s="78">
        <v>5</v>
      </c>
      <c r="L235" s="300">
        <v>1000</v>
      </c>
      <c r="M235" s="78">
        <v>5</v>
      </c>
      <c r="O235" s="78"/>
      <c r="P235" s="72" t="s">
        <v>1433</v>
      </c>
      <c r="AA235" s="195"/>
      <c r="AB235" s="195"/>
      <c r="AC235" s="195"/>
      <c r="AD235" s="72"/>
      <c r="AE235" s="316">
        <v>1</v>
      </c>
      <c r="AF235" s="195"/>
      <c r="AG235" s="195">
        <v>0</v>
      </c>
      <c r="AH235" s="72"/>
      <c r="AR235" s="53">
        <v>0.93149999999999999</v>
      </c>
      <c r="AS235" s="53">
        <v>1.905</v>
      </c>
      <c r="AU235" s="48">
        <v>2496</v>
      </c>
      <c r="AW235" s="48">
        <v>2325.0239999999999</v>
      </c>
      <c r="AX235" s="49">
        <v>21.82491525618785</v>
      </c>
      <c r="BB235" s="80" t="s">
        <v>722</v>
      </c>
      <c r="BC235" s="270" t="s">
        <v>1126</v>
      </c>
      <c r="BD235" s="72">
        <v>52.2</v>
      </c>
      <c r="BF235" s="72">
        <v>0.49</v>
      </c>
      <c r="BH235" s="72">
        <v>16.7</v>
      </c>
      <c r="BN235" s="72">
        <v>4.95</v>
      </c>
      <c r="BR235" s="72">
        <v>3.4</v>
      </c>
      <c r="BV235" s="72"/>
      <c r="BW235" s="72"/>
      <c r="BX235" s="72">
        <v>6.57</v>
      </c>
      <c r="BY235" s="72"/>
      <c r="BZ235" s="72">
        <v>3.9</v>
      </c>
      <c r="CA235" s="72"/>
      <c r="CB235" s="72">
        <v>1.19</v>
      </c>
      <c r="CF235" s="72"/>
      <c r="CG235" s="72"/>
      <c r="CH235" s="72"/>
      <c r="CI235" s="72"/>
      <c r="CJ235" s="72"/>
      <c r="CK235" s="72"/>
      <c r="CL235" s="72"/>
      <c r="CM235" s="72"/>
      <c r="CN235" s="72"/>
      <c r="CO235" s="72"/>
      <c r="CP235" s="72"/>
      <c r="CQ235" s="72"/>
      <c r="CR235" s="72"/>
      <c r="CS235" s="72"/>
      <c r="CT235" s="72"/>
      <c r="CU235" s="72"/>
      <c r="CV235" s="72"/>
      <c r="CW235" s="72"/>
      <c r="CX235" s="72"/>
      <c r="CY235" s="72"/>
      <c r="CZ235" s="72"/>
      <c r="DA235" s="72"/>
      <c r="DB235" s="72"/>
      <c r="DC235" s="72"/>
      <c r="DD235" s="72"/>
      <c r="DE235" s="72"/>
      <c r="DF235" s="72"/>
      <c r="DG235" s="72"/>
      <c r="DH235" s="78">
        <v>95.2</v>
      </c>
      <c r="DJ235" s="77">
        <f t="shared" si="244"/>
        <v>4.7999999999999972</v>
      </c>
      <c r="DK235" s="72">
        <v>0.76</v>
      </c>
      <c r="DO235" s="358">
        <v>5.8</v>
      </c>
      <c r="DP235" s="72"/>
      <c r="DU235" s="52"/>
      <c r="DX235" s="75">
        <f t="shared" si="245"/>
        <v>54.831932773109251</v>
      </c>
      <c r="DY235" s="51">
        <f t="shared" si="246"/>
        <v>0</v>
      </c>
      <c r="DZ235" s="75">
        <f t="shared" si="247"/>
        <v>0.51470588235294112</v>
      </c>
      <c r="EA235" s="51">
        <f t="shared" si="248"/>
        <v>0</v>
      </c>
      <c r="EB235" s="75">
        <f t="shared" si="249"/>
        <v>17.542016806722689</v>
      </c>
      <c r="EC235" s="51">
        <f t="shared" si="250"/>
        <v>0</v>
      </c>
      <c r="ED235" s="75">
        <f t="shared" si="251"/>
        <v>5.1995798319327733</v>
      </c>
      <c r="EE235" s="51">
        <f t="shared" si="252"/>
        <v>0</v>
      </c>
      <c r="EF235" s="75">
        <f t="shared" si="253"/>
        <v>0</v>
      </c>
      <c r="EG235" s="51" t="e">
        <f t="shared" si="254"/>
        <v>#DIV/0!</v>
      </c>
      <c r="EH235" s="75">
        <f t="shared" si="255"/>
        <v>3.5714285714285712</v>
      </c>
      <c r="EI235" s="51">
        <f t="shared" si="256"/>
        <v>0</v>
      </c>
      <c r="EJ235" s="75">
        <f t="shared" si="257"/>
        <v>6.901260504201681</v>
      </c>
      <c r="EK235" s="51">
        <f t="shared" si="258"/>
        <v>0</v>
      </c>
      <c r="EL235" s="75">
        <f t="shared" si="259"/>
        <v>4.0966386554621845</v>
      </c>
      <c r="EM235" s="51">
        <f t="shared" si="260"/>
        <v>0</v>
      </c>
      <c r="EN235" s="75">
        <f t="shared" si="261"/>
        <v>1.25</v>
      </c>
      <c r="EO235" s="51">
        <f t="shared" si="262"/>
        <v>0</v>
      </c>
      <c r="EP235" s="75">
        <f t="shared" si="263"/>
        <v>0</v>
      </c>
      <c r="EQ235" s="51" t="e">
        <f t="shared" si="264"/>
        <v>#DIV/0!</v>
      </c>
      <c r="ER235" s="51">
        <f t="shared" si="265"/>
        <v>100</v>
      </c>
      <c r="ES235" s="51">
        <f t="shared" si="266"/>
        <v>0</v>
      </c>
    </row>
    <row r="236" spans="1:149" x14ac:dyDescent="0.45">
      <c r="A236" s="78" t="s">
        <v>1139</v>
      </c>
      <c r="B236" s="174" t="s">
        <v>3620</v>
      </c>
      <c r="C236" s="51" t="s">
        <v>3444</v>
      </c>
      <c r="D236" s="51" t="s">
        <v>3619</v>
      </c>
      <c r="E236" s="51" t="s">
        <v>637</v>
      </c>
      <c r="F236" s="78" t="s">
        <v>1227</v>
      </c>
      <c r="G236" s="72" t="s">
        <v>3365</v>
      </c>
      <c r="H236" s="78" t="s">
        <v>1132</v>
      </c>
      <c r="I236" s="78">
        <v>48</v>
      </c>
      <c r="J236" s="300">
        <v>161.30000000000001</v>
      </c>
      <c r="K236" s="78">
        <v>5</v>
      </c>
      <c r="L236" s="300">
        <v>1000</v>
      </c>
      <c r="M236" s="78">
        <v>5</v>
      </c>
      <c r="O236" s="78"/>
      <c r="P236" s="72" t="s">
        <v>1434</v>
      </c>
      <c r="AA236" s="195"/>
      <c r="AB236" s="195"/>
      <c r="AC236" s="195"/>
      <c r="AD236" s="72"/>
      <c r="AE236" s="316">
        <v>1</v>
      </c>
      <c r="AF236" s="195"/>
      <c r="AG236" s="195">
        <v>0</v>
      </c>
      <c r="AH236" s="72"/>
      <c r="AR236" s="53">
        <v>0.92530000000000001</v>
      </c>
      <c r="AS236" s="53">
        <v>1.4890000000000001</v>
      </c>
      <c r="AU236" s="48">
        <v>1613</v>
      </c>
      <c r="AW236" s="48">
        <v>1492.5089</v>
      </c>
      <c r="AX236" s="49">
        <v>20.700097738007052</v>
      </c>
      <c r="BB236" s="80" t="s">
        <v>722</v>
      </c>
      <c r="BC236" s="270" t="s">
        <v>1126</v>
      </c>
      <c r="BD236" s="72">
        <v>55.7</v>
      </c>
      <c r="BF236" s="72">
        <v>0.82</v>
      </c>
      <c r="BH236" s="72">
        <v>17.399999999999999</v>
      </c>
      <c r="BN236" s="72">
        <v>3.3</v>
      </c>
      <c r="BR236" s="72">
        <v>3.1</v>
      </c>
      <c r="BV236" s="72"/>
      <c r="BW236" s="72"/>
      <c r="BX236" s="72">
        <v>5.64</v>
      </c>
      <c r="BY236" s="72"/>
      <c r="BZ236" s="72">
        <v>4.2</v>
      </c>
      <c r="CA236" s="72"/>
      <c r="CB236" s="72">
        <v>1.47</v>
      </c>
      <c r="CF236" s="72"/>
      <c r="CG236" s="72"/>
      <c r="CH236" s="72"/>
      <c r="CI236" s="72"/>
      <c r="CJ236" s="72"/>
      <c r="CK236" s="72"/>
      <c r="CL236" s="72"/>
      <c r="CM236" s="72"/>
      <c r="CN236" s="72"/>
      <c r="CO236" s="72"/>
      <c r="CP236" s="72"/>
      <c r="CQ236" s="72"/>
      <c r="CR236" s="72"/>
      <c r="CS236" s="72"/>
      <c r="CT236" s="72"/>
      <c r="CU236" s="72"/>
      <c r="CV236" s="72"/>
      <c r="CW236" s="72"/>
      <c r="CX236" s="72"/>
      <c r="CY236" s="72"/>
      <c r="CZ236" s="72"/>
      <c r="DA236" s="72"/>
      <c r="DB236" s="72"/>
      <c r="DC236" s="72"/>
      <c r="DD236" s="72"/>
      <c r="DE236" s="72"/>
      <c r="DF236" s="72"/>
      <c r="DG236" s="72"/>
      <c r="DH236" s="78">
        <v>96.23</v>
      </c>
      <c r="DJ236" s="77">
        <f t="shared" si="244"/>
        <v>3.769999999999996</v>
      </c>
      <c r="DK236" s="72">
        <v>0.75</v>
      </c>
      <c r="DO236" s="358">
        <v>4.5999999999999996</v>
      </c>
      <c r="DP236" s="72"/>
      <c r="DU236" s="52"/>
      <c r="DX236" s="75">
        <f t="shared" si="245"/>
        <v>57.882157331393536</v>
      </c>
      <c r="DY236" s="51">
        <f t="shared" si="246"/>
        <v>0</v>
      </c>
      <c r="DZ236" s="75">
        <f t="shared" si="247"/>
        <v>0.85212511690740922</v>
      </c>
      <c r="EA236" s="51">
        <f t="shared" si="248"/>
        <v>0</v>
      </c>
      <c r="EB236" s="75">
        <f t="shared" si="249"/>
        <v>18.081679309986491</v>
      </c>
      <c r="EC236" s="51">
        <f t="shared" si="250"/>
        <v>0</v>
      </c>
      <c r="ED236" s="75">
        <f t="shared" si="251"/>
        <v>3.429284007066403</v>
      </c>
      <c r="EE236" s="51">
        <f t="shared" si="252"/>
        <v>0</v>
      </c>
      <c r="EF236" s="75">
        <f t="shared" si="253"/>
        <v>0</v>
      </c>
      <c r="EG236" s="51" t="e">
        <f t="shared" si="254"/>
        <v>#DIV/0!</v>
      </c>
      <c r="EH236" s="75">
        <f t="shared" si="255"/>
        <v>3.2214486126987429</v>
      </c>
      <c r="EI236" s="51">
        <f t="shared" si="256"/>
        <v>0</v>
      </c>
      <c r="EJ236" s="75">
        <f t="shared" si="257"/>
        <v>5.8609581211680339</v>
      </c>
      <c r="EK236" s="51">
        <f t="shared" si="258"/>
        <v>0</v>
      </c>
      <c r="EL236" s="75">
        <f t="shared" si="259"/>
        <v>4.3645432817208771</v>
      </c>
      <c r="EM236" s="51">
        <f t="shared" si="260"/>
        <v>0</v>
      </c>
      <c r="EN236" s="75">
        <f t="shared" si="261"/>
        <v>1.5275901486023069</v>
      </c>
      <c r="EO236" s="51">
        <f t="shared" si="262"/>
        <v>0</v>
      </c>
      <c r="EP236" s="75">
        <f t="shared" si="263"/>
        <v>0</v>
      </c>
      <c r="EQ236" s="51" t="e">
        <f t="shared" si="264"/>
        <v>#DIV/0!</v>
      </c>
      <c r="ER236" s="51">
        <f t="shared" si="265"/>
        <v>100</v>
      </c>
      <c r="ES236" s="51">
        <f t="shared" si="266"/>
        <v>0</v>
      </c>
    </row>
    <row r="237" spans="1:149" x14ac:dyDescent="0.45">
      <c r="A237" s="78" t="s">
        <v>1139</v>
      </c>
      <c r="B237" s="174" t="s">
        <v>3620</v>
      </c>
      <c r="C237" s="51" t="s">
        <v>3444</v>
      </c>
      <c r="D237" s="51" t="s">
        <v>3619</v>
      </c>
      <c r="E237" s="51" t="s">
        <v>637</v>
      </c>
      <c r="F237" s="78" t="s">
        <v>1228</v>
      </c>
      <c r="G237" s="72" t="s">
        <v>3365</v>
      </c>
      <c r="H237" s="78" t="s">
        <v>1132</v>
      </c>
      <c r="I237" s="78">
        <v>48</v>
      </c>
      <c r="J237" s="300">
        <v>222</v>
      </c>
      <c r="K237" s="78">
        <v>5</v>
      </c>
      <c r="L237" s="300">
        <v>975</v>
      </c>
      <c r="M237" s="78">
        <v>5</v>
      </c>
      <c r="O237" s="78"/>
      <c r="P237" s="72" t="s">
        <v>1435</v>
      </c>
      <c r="AA237" s="195"/>
      <c r="AB237" s="195"/>
      <c r="AC237" s="195"/>
      <c r="AD237" s="72"/>
      <c r="AE237" s="316">
        <v>1</v>
      </c>
      <c r="AF237" s="195"/>
      <c r="AG237" s="195">
        <v>0</v>
      </c>
      <c r="AH237" s="72"/>
      <c r="AR237" s="53">
        <v>0.91149999999999998</v>
      </c>
      <c r="AS237" s="53">
        <v>1.7749999999999999</v>
      </c>
      <c r="AU237" s="48">
        <v>2220</v>
      </c>
      <c r="AW237" s="48">
        <v>2023.53</v>
      </c>
      <c r="AX237" s="49">
        <v>20.983590275816994</v>
      </c>
      <c r="BB237" s="80" t="s">
        <v>722</v>
      </c>
      <c r="BC237" s="270" t="s">
        <v>1126</v>
      </c>
      <c r="BD237" s="72">
        <v>56.2</v>
      </c>
      <c r="BF237" s="72">
        <v>0.33</v>
      </c>
      <c r="BH237" s="72">
        <v>17.399999999999999</v>
      </c>
      <c r="BN237" s="72">
        <v>2.93</v>
      </c>
      <c r="BR237" s="72">
        <v>2.2000000000000002</v>
      </c>
      <c r="BV237" s="72"/>
      <c r="BW237" s="72"/>
      <c r="BX237" s="72">
        <v>5</v>
      </c>
      <c r="BY237" s="72"/>
      <c r="BZ237" s="72">
        <v>3.1</v>
      </c>
      <c r="CA237" s="72"/>
      <c r="CB237" s="72">
        <v>1.44</v>
      </c>
      <c r="CF237" s="72"/>
      <c r="CG237" s="72"/>
      <c r="CH237" s="72"/>
      <c r="CI237" s="72"/>
      <c r="CJ237" s="72"/>
      <c r="CK237" s="72"/>
      <c r="CL237" s="72"/>
      <c r="CM237" s="72"/>
      <c r="CN237" s="72"/>
      <c r="CO237" s="72"/>
      <c r="CP237" s="72"/>
      <c r="CQ237" s="72"/>
      <c r="CR237" s="72"/>
      <c r="CS237" s="72"/>
      <c r="CT237" s="72"/>
      <c r="CU237" s="72"/>
      <c r="CV237" s="72"/>
      <c r="CW237" s="72"/>
      <c r="CX237" s="72"/>
      <c r="CY237" s="72"/>
      <c r="CZ237" s="72"/>
      <c r="DA237" s="72"/>
      <c r="DB237" s="72"/>
      <c r="DC237" s="72"/>
      <c r="DD237" s="72"/>
      <c r="DE237" s="72"/>
      <c r="DF237" s="72"/>
      <c r="DG237" s="72"/>
      <c r="DH237" s="78">
        <v>93.9</v>
      </c>
      <c r="DJ237" s="77">
        <f t="shared" si="244"/>
        <v>6.0999999999999943</v>
      </c>
      <c r="DK237" s="72">
        <v>0.66</v>
      </c>
      <c r="DO237" s="358">
        <v>5.3</v>
      </c>
      <c r="DP237" s="72"/>
      <c r="DU237" s="52"/>
      <c r="DX237" s="75">
        <f t="shared" si="245"/>
        <v>59.850905218317365</v>
      </c>
      <c r="DY237" s="51">
        <f t="shared" si="246"/>
        <v>0</v>
      </c>
      <c r="DZ237" s="75">
        <f t="shared" si="247"/>
        <v>0.35143769968051114</v>
      </c>
      <c r="EA237" s="51">
        <f t="shared" si="248"/>
        <v>0</v>
      </c>
      <c r="EB237" s="75">
        <f t="shared" si="249"/>
        <v>18.530351437699679</v>
      </c>
      <c r="EC237" s="51">
        <f t="shared" si="250"/>
        <v>0</v>
      </c>
      <c r="ED237" s="75">
        <f t="shared" si="251"/>
        <v>3.1203407880724172</v>
      </c>
      <c r="EE237" s="51">
        <f t="shared" si="252"/>
        <v>0</v>
      </c>
      <c r="EF237" s="75">
        <f t="shared" si="253"/>
        <v>0</v>
      </c>
      <c r="EG237" s="51" t="e">
        <f t="shared" si="254"/>
        <v>#DIV/0!</v>
      </c>
      <c r="EH237" s="75">
        <f t="shared" si="255"/>
        <v>2.3429179978700745</v>
      </c>
      <c r="EI237" s="51">
        <f t="shared" si="256"/>
        <v>0</v>
      </c>
      <c r="EJ237" s="75">
        <f t="shared" si="257"/>
        <v>5.324813631522896</v>
      </c>
      <c r="EK237" s="51">
        <f t="shared" si="258"/>
        <v>0</v>
      </c>
      <c r="EL237" s="75">
        <f t="shared" si="259"/>
        <v>3.3013844515441959</v>
      </c>
      <c r="EM237" s="51">
        <f t="shared" si="260"/>
        <v>0</v>
      </c>
      <c r="EN237" s="75">
        <f t="shared" si="261"/>
        <v>1.5335463258785942</v>
      </c>
      <c r="EO237" s="51">
        <f t="shared" si="262"/>
        <v>0</v>
      </c>
      <c r="EP237" s="75">
        <f t="shared" si="263"/>
        <v>0</v>
      </c>
      <c r="EQ237" s="51" t="e">
        <f t="shared" si="264"/>
        <v>#DIV/0!</v>
      </c>
      <c r="ER237" s="51">
        <f t="shared" si="265"/>
        <v>100</v>
      </c>
      <c r="ES237" s="51">
        <f t="shared" si="266"/>
        <v>0</v>
      </c>
    </row>
    <row r="238" spans="1:149" s="43" customFormat="1" ht="14.65" thickBot="1" x14ac:dyDescent="0.5">
      <c r="A238" s="89" t="s">
        <v>1139</v>
      </c>
      <c r="B238" s="86" t="s">
        <v>3620</v>
      </c>
      <c r="C238" s="43" t="s">
        <v>3444</v>
      </c>
      <c r="D238" s="43" t="s">
        <v>3619</v>
      </c>
      <c r="E238" s="43" t="s">
        <v>637</v>
      </c>
      <c r="F238" s="89" t="s">
        <v>1229</v>
      </c>
      <c r="G238" s="90" t="s">
        <v>3365</v>
      </c>
      <c r="H238" s="89" t="s">
        <v>1132</v>
      </c>
      <c r="I238" s="89">
        <v>48</v>
      </c>
      <c r="J238" s="301">
        <v>280.60000000000002</v>
      </c>
      <c r="K238" s="89">
        <v>5</v>
      </c>
      <c r="L238" s="301">
        <v>950</v>
      </c>
      <c r="M238" s="89">
        <v>5</v>
      </c>
      <c r="O238" s="89"/>
      <c r="P238" s="90" t="s">
        <v>1435</v>
      </c>
      <c r="Q238" s="123"/>
      <c r="R238" s="123"/>
      <c r="S238" s="134"/>
      <c r="AA238" s="196"/>
      <c r="AB238" s="196"/>
      <c r="AC238" s="196"/>
      <c r="AD238" s="90"/>
      <c r="AE238" s="317">
        <v>1</v>
      </c>
      <c r="AF238" s="196"/>
      <c r="AG238" s="196">
        <v>0</v>
      </c>
      <c r="AH238" s="90"/>
      <c r="AQ238" s="86"/>
      <c r="AR238" s="58">
        <v>0.90559999999999996</v>
      </c>
      <c r="AS238" s="58">
        <v>2.125</v>
      </c>
      <c r="AU238" s="63">
        <v>2806</v>
      </c>
      <c r="AW238" s="63">
        <v>2541.1135999999997</v>
      </c>
      <c r="AX238" s="44">
        <v>21.102580815593747</v>
      </c>
      <c r="AY238" s="308"/>
      <c r="BA238" s="86"/>
      <c r="BB238" s="85" t="s">
        <v>722</v>
      </c>
      <c r="BC238" s="271" t="s">
        <v>1126</v>
      </c>
      <c r="BD238" s="90">
        <v>56.8</v>
      </c>
      <c r="BF238" s="90">
        <v>0.32</v>
      </c>
      <c r="BH238" s="90">
        <v>17.7</v>
      </c>
      <c r="BN238" s="90">
        <v>3.01</v>
      </c>
      <c r="BR238" s="90">
        <v>2.4</v>
      </c>
      <c r="BV238" s="90"/>
      <c r="BW238" s="90"/>
      <c r="BX238" s="90">
        <v>5.32</v>
      </c>
      <c r="BY238" s="90"/>
      <c r="BZ238" s="90">
        <v>3.3</v>
      </c>
      <c r="CA238" s="90"/>
      <c r="CB238" s="90">
        <v>1.41</v>
      </c>
      <c r="CF238" s="90"/>
      <c r="CG238" s="90"/>
      <c r="CH238" s="90"/>
      <c r="CI238" s="90"/>
      <c r="CJ238" s="90"/>
      <c r="CK238" s="90"/>
      <c r="CL238" s="90"/>
      <c r="CM238" s="90"/>
      <c r="CN238" s="90"/>
      <c r="CO238" s="90"/>
      <c r="CP238" s="90"/>
      <c r="CQ238" s="90"/>
      <c r="CR238" s="90"/>
      <c r="CS238" s="90"/>
      <c r="CT238" s="90"/>
      <c r="CU238" s="90"/>
      <c r="CV238" s="90"/>
      <c r="CW238" s="90"/>
      <c r="CX238" s="90"/>
      <c r="CY238" s="90"/>
      <c r="CZ238" s="90"/>
      <c r="DA238" s="90"/>
      <c r="DB238" s="90"/>
      <c r="DC238" s="90"/>
      <c r="DD238" s="90"/>
      <c r="DE238" s="90"/>
      <c r="DF238" s="90"/>
      <c r="DG238" s="90"/>
      <c r="DH238" s="89">
        <v>96.26</v>
      </c>
      <c r="DJ238" s="91">
        <f t="shared" si="244"/>
        <v>3.7399999999999949</v>
      </c>
      <c r="DK238" s="90">
        <v>0.65</v>
      </c>
      <c r="DO238" s="359">
        <v>6</v>
      </c>
      <c r="DP238" s="90"/>
      <c r="DQ238" s="347"/>
      <c r="DS238" s="308"/>
      <c r="DU238" s="59"/>
      <c r="DW238" s="86"/>
      <c r="DX238" s="298">
        <f t="shared" si="245"/>
        <v>59.006856430500719</v>
      </c>
      <c r="DY238" s="43">
        <f t="shared" si="246"/>
        <v>0</v>
      </c>
      <c r="DZ238" s="298">
        <f t="shared" si="247"/>
        <v>0.33243299397465198</v>
      </c>
      <c r="EA238" s="43">
        <f t="shared" si="248"/>
        <v>0</v>
      </c>
      <c r="EB238" s="298">
        <f t="shared" si="249"/>
        <v>18.387699979222933</v>
      </c>
      <c r="EC238" s="43">
        <f t="shared" si="250"/>
        <v>0</v>
      </c>
      <c r="ED238" s="298">
        <f t="shared" si="251"/>
        <v>3.1269478495740701</v>
      </c>
      <c r="EE238" s="43">
        <f t="shared" si="252"/>
        <v>0</v>
      </c>
      <c r="EF238" s="298">
        <f t="shared" si="253"/>
        <v>0</v>
      </c>
      <c r="EG238" s="43" t="e">
        <f t="shared" si="254"/>
        <v>#DIV/0!</v>
      </c>
      <c r="EH238" s="298">
        <f t="shared" si="255"/>
        <v>2.4932474548098895</v>
      </c>
      <c r="EI238" s="43">
        <f t="shared" si="256"/>
        <v>0</v>
      </c>
      <c r="EJ238" s="298">
        <f t="shared" si="257"/>
        <v>5.5266985248285891</v>
      </c>
      <c r="EK238" s="43">
        <f t="shared" si="258"/>
        <v>0</v>
      </c>
      <c r="EL238" s="298">
        <f t="shared" si="259"/>
        <v>3.4282152503635985</v>
      </c>
      <c r="EM238" s="43">
        <f t="shared" si="260"/>
        <v>0</v>
      </c>
      <c r="EN238" s="298">
        <f t="shared" si="261"/>
        <v>1.4647828797008102</v>
      </c>
      <c r="EO238" s="43">
        <f t="shared" si="262"/>
        <v>0</v>
      </c>
      <c r="EP238" s="298">
        <f t="shared" si="263"/>
        <v>0</v>
      </c>
      <c r="EQ238" s="43" t="e">
        <f t="shared" si="264"/>
        <v>#DIV/0!</v>
      </c>
      <c r="ER238" s="43">
        <f t="shared" si="265"/>
        <v>100</v>
      </c>
      <c r="ES238" s="43">
        <f t="shared" si="266"/>
        <v>0</v>
      </c>
    </row>
    <row r="239" spans="1:149" x14ac:dyDescent="0.45">
      <c r="A239" s="78" t="s">
        <v>1140</v>
      </c>
      <c r="B239" s="174" t="s">
        <v>3397</v>
      </c>
      <c r="C239" s="51" t="s">
        <v>3585</v>
      </c>
      <c r="D239" s="51" t="s">
        <v>3628</v>
      </c>
      <c r="E239" s="51" t="s">
        <v>637</v>
      </c>
      <c r="F239" s="78" t="s">
        <v>1230</v>
      </c>
      <c r="G239" s="72" t="s">
        <v>3365</v>
      </c>
      <c r="H239" s="78" t="s">
        <v>1101</v>
      </c>
      <c r="I239" s="78">
        <v>23</v>
      </c>
      <c r="J239" s="300">
        <v>97.2</v>
      </c>
      <c r="K239" s="78"/>
      <c r="L239" s="300">
        <v>1000</v>
      </c>
      <c r="M239" s="78">
        <v>5</v>
      </c>
      <c r="O239" s="78">
        <v>-8.8000000000000007</v>
      </c>
      <c r="P239" s="72" t="s">
        <v>1374</v>
      </c>
      <c r="S239" s="118">
        <v>-8.8000000000000007</v>
      </c>
      <c r="AA239" s="195"/>
      <c r="AB239" s="195"/>
      <c r="AC239" s="195"/>
      <c r="AD239" s="72"/>
      <c r="AE239" s="316">
        <v>1</v>
      </c>
      <c r="AF239" s="195"/>
      <c r="AG239" s="195">
        <v>0</v>
      </c>
      <c r="AH239" s="72"/>
      <c r="AR239" s="53">
        <v>0.94079999999999997</v>
      </c>
      <c r="AS239" s="53">
        <v>1.256</v>
      </c>
      <c r="AU239" s="48">
        <v>972</v>
      </c>
      <c r="AW239" s="48">
        <v>914.45759999999996</v>
      </c>
      <c r="AX239" s="49">
        <v>20.023990101002326</v>
      </c>
      <c r="BB239" s="98" t="s">
        <v>722</v>
      </c>
      <c r="BC239" s="270" t="s">
        <v>1126</v>
      </c>
      <c r="BD239" s="72">
        <v>71</v>
      </c>
      <c r="BE239" s="72"/>
      <c r="BF239" s="72">
        <v>0.23</v>
      </c>
      <c r="BG239" s="72"/>
      <c r="BH239" s="72">
        <v>9.3000000000000007</v>
      </c>
      <c r="BI239" s="72"/>
      <c r="BJ239" s="72">
        <v>3.08</v>
      </c>
      <c r="BK239" s="72"/>
      <c r="BL239" s="72"/>
      <c r="BM239" s="72"/>
      <c r="BN239" s="72">
        <v>2.58</v>
      </c>
      <c r="BO239" s="72"/>
      <c r="BP239" s="72"/>
      <c r="BQ239" s="72"/>
      <c r="BR239" s="72"/>
      <c r="BS239" s="72"/>
      <c r="BT239" s="72"/>
      <c r="BU239" s="72"/>
      <c r="BV239" s="72"/>
      <c r="BW239" s="72"/>
      <c r="BX239" s="72">
        <v>0.25</v>
      </c>
      <c r="BY239" s="72"/>
      <c r="BZ239" s="72">
        <v>4.88</v>
      </c>
      <c r="CA239" s="72"/>
      <c r="CB239" s="72">
        <v>4.25</v>
      </c>
      <c r="CC239" s="72"/>
      <c r="CD239" s="72"/>
      <c r="CE239" s="72"/>
      <c r="CF239" s="72"/>
      <c r="CG239" s="72"/>
      <c r="CH239" s="72"/>
      <c r="CI239" s="72"/>
      <c r="CJ239" s="72"/>
      <c r="CK239" s="72"/>
      <c r="CL239" s="72"/>
      <c r="CM239" s="72"/>
      <c r="CN239" s="72"/>
      <c r="CO239" s="72"/>
      <c r="CP239" s="72"/>
      <c r="CQ239" s="72"/>
      <c r="CR239" s="72"/>
      <c r="CS239" s="72"/>
      <c r="CT239" s="72"/>
      <c r="CU239" s="72"/>
      <c r="CV239" s="72"/>
      <c r="CW239" s="72"/>
      <c r="CX239" s="72"/>
      <c r="CY239" s="72"/>
      <c r="CZ239" s="72"/>
      <c r="DA239" s="72"/>
      <c r="DB239" s="72"/>
      <c r="DC239" s="72"/>
      <c r="DD239" s="72"/>
      <c r="DE239" s="72"/>
      <c r="DF239" s="72"/>
      <c r="DG239" s="72"/>
      <c r="DH239" s="51">
        <f>SUM(BD239,BF239,BH239,BJ239,BL239,BN239,BP239,BR239,BT239,BV239,BX239,BZ239,CB239,CD239,CF239,CH239,CJ239,CL239,CN239,CX239,CZ239,DB239)</f>
        <v>95.57</v>
      </c>
      <c r="DJ239" s="77">
        <f t="shared" si="244"/>
        <v>4.4300000000000068</v>
      </c>
      <c r="DK239" s="72"/>
      <c r="DO239" s="358">
        <v>4.43</v>
      </c>
      <c r="DP239" s="72"/>
      <c r="DQ239" s="374"/>
      <c r="DR239" s="72"/>
      <c r="DU239" s="52"/>
      <c r="DX239" s="75">
        <f t="shared" si="245"/>
        <v>74.291095532070742</v>
      </c>
      <c r="DY239" s="51">
        <f t="shared" si="246"/>
        <v>0</v>
      </c>
      <c r="DZ239" s="75">
        <f t="shared" si="247"/>
        <v>0.24066129538558129</v>
      </c>
      <c r="EA239" s="51">
        <f t="shared" si="248"/>
        <v>0</v>
      </c>
      <c r="EB239" s="75">
        <f t="shared" si="249"/>
        <v>9.7310871612430692</v>
      </c>
      <c r="EC239" s="51">
        <f t="shared" si="250"/>
        <v>0</v>
      </c>
      <c r="ED239" s="75">
        <f t="shared" si="251"/>
        <v>2.6995919221513032</v>
      </c>
      <c r="EE239" s="51">
        <f t="shared" si="252"/>
        <v>0</v>
      </c>
      <c r="EF239" s="75">
        <f t="shared" si="253"/>
        <v>0</v>
      </c>
      <c r="EG239" s="51" t="e">
        <f t="shared" si="254"/>
        <v>#DIV/0!</v>
      </c>
      <c r="EH239" s="75">
        <f t="shared" si="255"/>
        <v>0</v>
      </c>
      <c r="EI239" s="51" t="e">
        <f t="shared" si="256"/>
        <v>#DIV/0!</v>
      </c>
      <c r="EJ239" s="75">
        <f t="shared" si="257"/>
        <v>0.26158836454954487</v>
      </c>
      <c r="EK239" s="51">
        <f t="shared" si="258"/>
        <v>0</v>
      </c>
      <c r="EL239" s="75">
        <f t="shared" si="259"/>
        <v>5.1062048760071157</v>
      </c>
      <c r="EM239" s="51">
        <f t="shared" si="260"/>
        <v>0</v>
      </c>
      <c r="EN239" s="75">
        <f t="shared" si="261"/>
        <v>4.4470021973422629</v>
      </c>
      <c r="EO239" s="51">
        <f t="shared" si="262"/>
        <v>0</v>
      </c>
      <c r="EP239" s="75">
        <f t="shared" si="263"/>
        <v>0</v>
      </c>
      <c r="EQ239" s="51" t="e">
        <f t="shared" si="264"/>
        <v>#DIV/0!</v>
      </c>
      <c r="ER239" s="51">
        <f t="shared" si="265"/>
        <v>100</v>
      </c>
      <c r="ES239" s="51">
        <f t="shared" si="266"/>
        <v>0</v>
      </c>
    </row>
    <row r="240" spans="1:149" x14ac:dyDescent="0.45">
      <c r="A240" s="78" t="s">
        <v>1140</v>
      </c>
      <c r="B240" s="174" t="s">
        <v>3397</v>
      </c>
      <c r="C240" s="51" t="s">
        <v>3585</v>
      </c>
      <c r="D240" s="51" t="s">
        <v>3628</v>
      </c>
      <c r="E240" s="51" t="s">
        <v>637</v>
      </c>
      <c r="F240" s="78" t="s">
        <v>1231</v>
      </c>
      <c r="G240" s="72" t="s">
        <v>3365</v>
      </c>
      <c r="H240" s="78" t="s">
        <v>1101</v>
      </c>
      <c r="I240" s="78">
        <v>24</v>
      </c>
      <c r="J240" s="300">
        <v>75.2</v>
      </c>
      <c r="K240" s="78"/>
      <c r="L240" s="300">
        <v>1007</v>
      </c>
      <c r="M240" s="78">
        <v>5</v>
      </c>
      <c r="O240" s="78">
        <v>-9.3000000000000007</v>
      </c>
      <c r="P240" s="72" t="s">
        <v>1374</v>
      </c>
      <c r="S240" s="118">
        <v>-9.3000000000000007</v>
      </c>
      <c r="AA240" s="195"/>
      <c r="AB240" s="195"/>
      <c r="AC240" s="195"/>
      <c r="AD240" s="72"/>
      <c r="AE240" s="316">
        <v>1</v>
      </c>
      <c r="AF240" s="195"/>
      <c r="AG240" s="195">
        <v>0</v>
      </c>
      <c r="AH240" s="72"/>
      <c r="AR240" s="53">
        <v>0.95240000000000002</v>
      </c>
      <c r="AS240" s="53">
        <v>1.1879999999999999</v>
      </c>
      <c r="AU240" s="48">
        <v>752</v>
      </c>
      <c r="AW240" s="48">
        <v>716.20479999999998</v>
      </c>
      <c r="AX240" s="49">
        <v>19.894556384587208</v>
      </c>
      <c r="BB240" s="80" t="s">
        <v>722</v>
      </c>
      <c r="BC240" s="270" t="s">
        <v>1126</v>
      </c>
      <c r="BD240" s="72">
        <v>69.3</v>
      </c>
      <c r="BE240" s="72"/>
      <c r="BF240" s="72">
        <v>0.22</v>
      </c>
      <c r="BG240" s="72"/>
      <c r="BH240" s="72">
        <v>9.1999999999999993</v>
      </c>
      <c r="BI240" s="72"/>
      <c r="BJ240" s="72">
        <v>2.8</v>
      </c>
      <c r="BK240" s="72"/>
      <c r="BL240" s="72"/>
      <c r="BM240" s="72"/>
      <c r="BN240" s="72">
        <v>2.75</v>
      </c>
      <c r="BO240" s="72"/>
      <c r="BP240" s="72"/>
      <c r="BQ240" s="72"/>
      <c r="BR240" s="72"/>
      <c r="BS240" s="72"/>
      <c r="BT240" s="72"/>
      <c r="BU240" s="72"/>
      <c r="BV240" s="72"/>
      <c r="BW240" s="72"/>
      <c r="BX240" s="72">
        <v>0.24</v>
      </c>
      <c r="BY240" s="72"/>
      <c r="BZ240" s="72">
        <v>4.7300000000000004</v>
      </c>
      <c r="CA240" s="72"/>
      <c r="CB240" s="72">
        <v>4.25</v>
      </c>
      <c r="CC240" s="72"/>
      <c r="CD240" s="72"/>
      <c r="CE240" s="72"/>
      <c r="CF240" s="72"/>
      <c r="CG240" s="72"/>
      <c r="CH240" s="72"/>
      <c r="CI240" s="72"/>
      <c r="CJ240" s="72"/>
      <c r="CK240" s="72"/>
      <c r="CL240" s="72"/>
      <c r="CM240" s="72"/>
      <c r="CN240" s="72"/>
      <c r="CO240" s="72"/>
      <c r="CP240" s="72"/>
      <c r="CQ240" s="72"/>
      <c r="CR240" s="72"/>
      <c r="CS240" s="72"/>
      <c r="CT240" s="72"/>
      <c r="CU240" s="72"/>
      <c r="CV240" s="72"/>
      <c r="CW240" s="72"/>
      <c r="CX240" s="72"/>
      <c r="CY240" s="72"/>
      <c r="CZ240" s="72"/>
      <c r="DA240" s="72"/>
      <c r="DB240" s="72"/>
      <c r="DC240" s="72"/>
      <c r="DD240" s="72"/>
      <c r="DE240" s="72"/>
      <c r="DF240" s="72"/>
      <c r="DG240" s="72"/>
      <c r="DH240" s="51">
        <f t="shared" ref="DH240:DH303" si="267">SUM(BD240,BF240,BH240,BJ240,BL240,BN240,BP240,BR240,BT240,BV240,BX240,BZ240,CB240,CD240,CF240,CH240,CJ240,CL240,CN240,CX240,CZ240,DB240)</f>
        <v>93.49</v>
      </c>
      <c r="DJ240" s="77">
        <f t="shared" si="244"/>
        <v>6.5100000000000051</v>
      </c>
      <c r="DK240" s="72"/>
      <c r="DO240" s="358">
        <v>6.51</v>
      </c>
      <c r="DP240" s="72"/>
      <c r="DQ240" s="374"/>
      <c r="DR240" s="72"/>
      <c r="DU240" s="52"/>
      <c r="DX240" s="75">
        <f t="shared" si="245"/>
        <v>74.125574927799761</v>
      </c>
      <c r="DY240" s="51">
        <f t="shared" si="246"/>
        <v>0</v>
      </c>
      <c r="DZ240" s="75">
        <f t="shared" si="247"/>
        <v>0.23531928548507861</v>
      </c>
      <c r="EA240" s="51">
        <f t="shared" si="248"/>
        <v>0</v>
      </c>
      <c r="EB240" s="75">
        <f t="shared" si="249"/>
        <v>9.8406246657396519</v>
      </c>
      <c r="EC240" s="51">
        <f t="shared" si="250"/>
        <v>0</v>
      </c>
      <c r="ED240" s="75">
        <f t="shared" si="251"/>
        <v>2.941491068563483</v>
      </c>
      <c r="EE240" s="51">
        <f t="shared" si="252"/>
        <v>0</v>
      </c>
      <c r="EF240" s="75">
        <f t="shared" si="253"/>
        <v>0</v>
      </c>
      <c r="EG240" s="51" t="e">
        <f t="shared" si="254"/>
        <v>#DIV/0!</v>
      </c>
      <c r="EH240" s="75">
        <f t="shared" si="255"/>
        <v>0</v>
      </c>
      <c r="EI240" s="51" t="e">
        <f t="shared" si="256"/>
        <v>#DIV/0!</v>
      </c>
      <c r="EJ240" s="75">
        <f t="shared" si="257"/>
        <v>0.25671194780190393</v>
      </c>
      <c r="EK240" s="51">
        <f t="shared" si="258"/>
        <v>0</v>
      </c>
      <c r="EL240" s="75">
        <f t="shared" si="259"/>
        <v>5.0593646379291908</v>
      </c>
      <c r="EM240" s="51">
        <f t="shared" si="260"/>
        <v>0</v>
      </c>
      <c r="EN240" s="75">
        <f t="shared" si="261"/>
        <v>4.5459407423253833</v>
      </c>
      <c r="EO240" s="51">
        <f t="shared" si="262"/>
        <v>0</v>
      </c>
      <c r="EP240" s="75">
        <f t="shared" si="263"/>
        <v>0</v>
      </c>
      <c r="EQ240" s="51" t="e">
        <f t="shared" si="264"/>
        <v>#DIV/0!</v>
      </c>
      <c r="ER240" s="51">
        <f t="shared" si="265"/>
        <v>100</v>
      </c>
      <c r="ES240" s="51">
        <f t="shared" si="266"/>
        <v>0</v>
      </c>
    </row>
    <row r="241" spans="1:149" x14ac:dyDescent="0.45">
      <c r="A241" s="78" t="s">
        <v>1140</v>
      </c>
      <c r="B241" s="174" t="s">
        <v>3397</v>
      </c>
      <c r="C241" s="51" t="s">
        <v>3585</v>
      </c>
      <c r="D241" s="51" t="s">
        <v>3628</v>
      </c>
      <c r="E241" s="51" t="s">
        <v>637</v>
      </c>
      <c r="F241" s="78" t="s">
        <v>1232</v>
      </c>
      <c r="G241" s="72" t="s">
        <v>3365</v>
      </c>
      <c r="H241" s="78" t="s">
        <v>1101</v>
      </c>
      <c r="I241" s="78">
        <v>21</v>
      </c>
      <c r="J241" s="300">
        <v>75.099999999999994</v>
      </c>
      <c r="K241" s="78"/>
      <c r="L241" s="300">
        <v>1000</v>
      </c>
      <c r="M241" s="78">
        <v>5</v>
      </c>
      <c r="O241" s="78">
        <v>-9.1999999999999993</v>
      </c>
      <c r="P241" s="72" t="s">
        <v>1374</v>
      </c>
      <c r="S241" s="118">
        <v>-9.1999999999999993</v>
      </c>
      <c r="AA241" s="195"/>
      <c r="AB241" s="195"/>
      <c r="AC241" s="195"/>
      <c r="AD241" s="72"/>
      <c r="AE241" s="316">
        <v>1</v>
      </c>
      <c r="AF241" s="195"/>
      <c r="AG241" s="195">
        <v>0</v>
      </c>
      <c r="AH241" s="72"/>
      <c r="AR241" s="53">
        <v>0.95050000000000001</v>
      </c>
      <c r="AS241" s="53">
        <v>1.1879999999999999</v>
      </c>
      <c r="AU241" s="48">
        <v>751</v>
      </c>
      <c r="AW241" s="48">
        <v>713.82550000000003</v>
      </c>
      <c r="AX241" s="49">
        <v>19.849381879283204</v>
      </c>
      <c r="BB241" s="80" t="s">
        <v>722</v>
      </c>
      <c r="BC241" s="270" t="s">
        <v>1126</v>
      </c>
      <c r="BD241" s="72">
        <v>69.5</v>
      </c>
      <c r="BE241" s="72"/>
      <c r="BF241" s="72">
        <v>0.22</v>
      </c>
      <c r="BG241" s="72"/>
      <c r="BH241" s="72">
        <v>9.1999999999999993</v>
      </c>
      <c r="BI241" s="72"/>
      <c r="BJ241" s="72">
        <v>3.22</v>
      </c>
      <c r="BK241" s="72"/>
      <c r="BL241" s="72"/>
      <c r="BM241" s="72"/>
      <c r="BN241" s="72">
        <v>2.39</v>
      </c>
      <c r="BO241" s="72"/>
      <c r="BP241" s="72"/>
      <c r="BQ241" s="72"/>
      <c r="BR241" s="72"/>
      <c r="BS241" s="72"/>
      <c r="BT241" s="72"/>
      <c r="BU241" s="72"/>
      <c r="BV241" s="72"/>
      <c r="BW241" s="72"/>
      <c r="BX241" s="72">
        <v>0.23</v>
      </c>
      <c r="BY241" s="72"/>
      <c r="BZ241" s="72">
        <v>4.79</v>
      </c>
      <c r="CA241" s="72"/>
      <c r="CB241" s="72">
        <v>4.22</v>
      </c>
      <c r="CC241" s="72"/>
      <c r="CD241" s="72"/>
      <c r="CE241" s="72"/>
      <c r="CF241" s="72"/>
      <c r="CG241" s="72"/>
      <c r="CH241" s="72"/>
      <c r="CI241" s="72"/>
      <c r="CJ241" s="72"/>
      <c r="CK241" s="72"/>
      <c r="CL241" s="72"/>
      <c r="CM241" s="72"/>
      <c r="CN241" s="72"/>
      <c r="CO241" s="72"/>
      <c r="CP241" s="72"/>
      <c r="CQ241" s="72"/>
      <c r="CR241" s="72"/>
      <c r="CS241" s="72"/>
      <c r="CT241" s="72"/>
      <c r="CU241" s="72"/>
      <c r="CV241" s="72"/>
      <c r="CW241" s="72"/>
      <c r="CX241" s="72"/>
      <c r="CY241" s="72"/>
      <c r="CZ241" s="72"/>
      <c r="DA241" s="72"/>
      <c r="DB241" s="72"/>
      <c r="DC241" s="72"/>
      <c r="DD241" s="72"/>
      <c r="DE241" s="72"/>
      <c r="DF241" s="72"/>
      <c r="DG241" s="72"/>
      <c r="DH241" s="51">
        <f t="shared" si="267"/>
        <v>93.77000000000001</v>
      </c>
      <c r="DJ241" s="77">
        <f t="shared" si="244"/>
        <v>6.2299999999999898</v>
      </c>
      <c r="DK241" s="72"/>
      <c r="DO241" s="358">
        <v>6.23</v>
      </c>
      <c r="DP241" s="72"/>
      <c r="DQ241" s="374"/>
      <c r="DR241" s="72"/>
      <c r="DU241" s="52"/>
      <c r="DX241" s="75">
        <f t="shared" si="245"/>
        <v>74.117521595392972</v>
      </c>
      <c r="DY241" s="51">
        <f t="shared" si="246"/>
        <v>0</v>
      </c>
      <c r="DZ241" s="75">
        <f t="shared" si="247"/>
        <v>0.23461661512210727</v>
      </c>
      <c r="EA241" s="51">
        <f t="shared" si="248"/>
        <v>0</v>
      </c>
      <c r="EB241" s="75">
        <f t="shared" si="249"/>
        <v>9.8112402687426652</v>
      </c>
      <c r="EC241" s="51">
        <f t="shared" si="250"/>
        <v>0</v>
      </c>
      <c r="ED241" s="75">
        <f t="shared" si="251"/>
        <v>2.5487895915538017</v>
      </c>
      <c r="EE241" s="51">
        <f t="shared" si="252"/>
        <v>0</v>
      </c>
      <c r="EF241" s="75">
        <f t="shared" si="253"/>
        <v>0</v>
      </c>
      <c r="EG241" s="51" t="e">
        <f t="shared" si="254"/>
        <v>#DIV/0!</v>
      </c>
      <c r="EH241" s="75">
        <f t="shared" si="255"/>
        <v>0</v>
      </c>
      <c r="EI241" s="51" t="e">
        <f t="shared" si="256"/>
        <v>#DIV/0!</v>
      </c>
      <c r="EJ241" s="75">
        <f t="shared" si="257"/>
        <v>0.2452810067185667</v>
      </c>
      <c r="EK241" s="51">
        <f t="shared" si="258"/>
        <v>0</v>
      </c>
      <c r="EL241" s="75">
        <f t="shared" si="259"/>
        <v>5.1082435747040629</v>
      </c>
      <c r="EM241" s="51">
        <f t="shared" si="260"/>
        <v>0</v>
      </c>
      <c r="EN241" s="75">
        <f t="shared" si="261"/>
        <v>4.5003732537058756</v>
      </c>
      <c r="EO241" s="51">
        <f t="shared" si="262"/>
        <v>0</v>
      </c>
      <c r="EP241" s="75">
        <f t="shared" si="263"/>
        <v>0</v>
      </c>
      <c r="EQ241" s="51" t="e">
        <f t="shared" si="264"/>
        <v>#DIV/0!</v>
      </c>
      <c r="ER241" s="51">
        <f t="shared" si="265"/>
        <v>100</v>
      </c>
      <c r="ES241" s="51">
        <f t="shared" si="266"/>
        <v>0</v>
      </c>
    </row>
    <row r="242" spans="1:149" x14ac:dyDescent="0.45">
      <c r="A242" s="78" t="s">
        <v>1140</v>
      </c>
      <c r="B242" s="174" t="s">
        <v>3397</v>
      </c>
      <c r="C242" s="51" t="s">
        <v>3585</v>
      </c>
      <c r="D242" s="51" t="s">
        <v>3628</v>
      </c>
      <c r="E242" s="51" t="s">
        <v>637</v>
      </c>
      <c r="F242" s="78" t="s">
        <v>1233</v>
      </c>
      <c r="G242" s="72" t="s">
        <v>3365</v>
      </c>
      <c r="H242" s="78" t="s">
        <v>1101</v>
      </c>
      <c r="I242" s="78">
        <v>12</v>
      </c>
      <c r="J242" s="300">
        <v>77.900000000000006</v>
      </c>
      <c r="K242" s="78"/>
      <c r="L242" s="300">
        <v>965</v>
      </c>
      <c r="M242" s="78">
        <v>5</v>
      </c>
      <c r="O242" s="78">
        <v>-8.9</v>
      </c>
      <c r="P242" s="72" t="s">
        <v>1374</v>
      </c>
      <c r="S242" s="118">
        <v>-8.9</v>
      </c>
      <c r="AA242" s="195"/>
      <c r="AB242" s="195"/>
      <c r="AC242" s="195"/>
      <c r="AD242" s="72"/>
      <c r="AE242" s="316">
        <v>1</v>
      </c>
      <c r="AF242" s="195"/>
      <c r="AG242" s="195">
        <v>0</v>
      </c>
      <c r="AH242" s="72"/>
      <c r="AR242" s="53">
        <v>0.9385</v>
      </c>
      <c r="AS242" s="53">
        <v>1.198</v>
      </c>
      <c r="AU242" s="48">
        <v>779</v>
      </c>
      <c r="AW242" s="48">
        <v>731.0915</v>
      </c>
      <c r="AX242" s="49">
        <v>19.624340847127488</v>
      </c>
      <c r="BB242" s="80" t="s">
        <v>722</v>
      </c>
      <c r="BC242" s="270" t="s">
        <v>1126</v>
      </c>
      <c r="BD242" s="72">
        <v>69.900000000000006</v>
      </c>
      <c r="BE242" s="72"/>
      <c r="BF242" s="72">
        <v>0.24</v>
      </c>
      <c r="BG242" s="72"/>
      <c r="BH242" s="72">
        <v>9.6999999999999993</v>
      </c>
      <c r="BI242" s="72"/>
      <c r="BJ242" s="72">
        <v>3.43</v>
      </c>
      <c r="BK242" s="72"/>
      <c r="BL242" s="72"/>
      <c r="BM242" s="72"/>
      <c r="BN242" s="72">
        <v>2.54</v>
      </c>
      <c r="BO242" s="72"/>
      <c r="BP242" s="72"/>
      <c r="BQ242" s="72"/>
      <c r="BR242" s="72">
        <v>0.03</v>
      </c>
      <c r="BS242" s="72"/>
      <c r="BT242" s="72"/>
      <c r="BU242" s="72"/>
      <c r="BV242" s="72"/>
      <c r="BW242" s="72"/>
      <c r="BX242" s="72">
        <v>0.24</v>
      </c>
      <c r="BY242" s="72"/>
      <c r="BZ242" s="72">
        <v>5.38</v>
      </c>
      <c r="CA242" s="72"/>
      <c r="CB242" s="72">
        <v>4.3600000000000003</v>
      </c>
      <c r="CC242" s="72"/>
      <c r="CD242" s="72"/>
      <c r="CE242" s="72"/>
      <c r="CF242" s="72"/>
      <c r="CG242" s="72"/>
      <c r="CH242" s="72"/>
      <c r="CI242" s="72"/>
      <c r="CJ242" s="72"/>
      <c r="CK242" s="72"/>
      <c r="CL242" s="72"/>
      <c r="CM242" s="72"/>
      <c r="CN242" s="72"/>
      <c r="CO242" s="72"/>
      <c r="CP242" s="72"/>
      <c r="CQ242" s="72"/>
      <c r="CR242" s="72"/>
      <c r="CS242" s="72"/>
      <c r="CT242" s="72"/>
      <c r="CU242" s="72"/>
      <c r="CV242" s="72"/>
      <c r="CW242" s="72"/>
      <c r="CX242" s="72"/>
      <c r="CY242" s="72"/>
      <c r="CZ242" s="72"/>
      <c r="DA242" s="72"/>
      <c r="DB242" s="72"/>
      <c r="DC242" s="72"/>
      <c r="DD242" s="72"/>
      <c r="DE242" s="72"/>
      <c r="DF242" s="72"/>
      <c r="DG242" s="72"/>
      <c r="DH242" s="51">
        <f t="shared" si="267"/>
        <v>95.820000000000007</v>
      </c>
      <c r="DJ242" s="77">
        <f t="shared" si="244"/>
        <v>4.1799999999999926</v>
      </c>
      <c r="DK242" s="72"/>
      <c r="DO242" s="358">
        <v>4.18</v>
      </c>
      <c r="DP242" s="72"/>
      <c r="DQ242" s="374"/>
      <c r="DR242" s="72"/>
      <c r="DU242" s="52"/>
      <c r="DX242" s="75">
        <f t="shared" si="245"/>
        <v>72.949279899812154</v>
      </c>
      <c r="DY242" s="51">
        <f t="shared" si="246"/>
        <v>0</v>
      </c>
      <c r="DZ242" s="75">
        <f t="shared" si="247"/>
        <v>0.25046963055729493</v>
      </c>
      <c r="EA242" s="51">
        <f t="shared" si="248"/>
        <v>0</v>
      </c>
      <c r="EB242" s="75">
        <f t="shared" si="249"/>
        <v>10.123147568357336</v>
      </c>
      <c r="EC242" s="51">
        <f t="shared" si="250"/>
        <v>0</v>
      </c>
      <c r="ED242" s="75">
        <f t="shared" si="251"/>
        <v>2.6508035900647045</v>
      </c>
      <c r="EE242" s="51">
        <f t="shared" si="252"/>
        <v>0</v>
      </c>
      <c r="EF242" s="75">
        <f t="shared" si="253"/>
        <v>0</v>
      </c>
      <c r="EG242" s="51" t="e">
        <f t="shared" si="254"/>
        <v>#DIV/0!</v>
      </c>
      <c r="EH242" s="75">
        <f t="shared" si="255"/>
        <v>3.1308703819661866E-2</v>
      </c>
      <c r="EI242" s="51">
        <f t="shared" si="256"/>
        <v>0</v>
      </c>
      <c r="EJ242" s="75">
        <f t="shared" si="257"/>
        <v>0.25046963055729493</v>
      </c>
      <c r="EK242" s="51">
        <f t="shared" si="258"/>
        <v>0</v>
      </c>
      <c r="EL242" s="75">
        <f t="shared" si="259"/>
        <v>5.6146942183260276</v>
      </c>
      <c r="EM242" s="51">
        <f t="shared" si="260"/>
        <v>0</v>
      </c>
      <c r="EN242" s="75">
        <f t="shared" si="261"/>
        <v>4.5501982884575245</v>
      </c>
      <c r="EO242" s="51">
        <f t="shared" si="262"/>
        <v>0</v>
      </c>
      <c r="EP242" s="75">
        <f t="shared" si="263"/>
        <v>0</v>
      </c>
      <c r="EQ242" s="51" t="e">
        <f t="shared" si="264"/>
        <v>#DIV/0!</v>
      </c>
      <c r="ER242" s="51">
        <f t="shared" si="265"/>
        <v>100</v>
      </c>
      <c r="ES242" s="51">
        <f t="shared" si="266"/>
        <v>0</v>
      </c>
    </row>
    <row r="243" spans="1:149" x14ac:dyDescent="0.45">
      <c r="A243" s="78" t="s">
        <v>1140</v>
      </c>
      <c r="B243" s="174" t="s">
        <v>3397</v>
      </c>
      <c r="C243" s="51" t="s">
        <v>3585</v>
      </c>
      <c r="D243" s="51" t="s">
        <v>3628</v>
      </c>
      <c r="E243" s="51" t="s">
        <v>637</v>
      </c>
      <c r="F243" s="78" t="s">
        <v>1234</v>
      </c>
      <c r="G243" s="72" t="s">
        <v>3365</v>
      </c>
      <c r="H243" s="78" t="s">
        <v>1101</v>
      </c>
      <c r="I243" s="78">
        <v>24</v>
      </c>
      <c r="J243" s="300">
        <v>77.2</v>
      </c>
      <c r="K243" s="78"/>
      <c r="L243" s="300">
        <v>955</v>
      </c>
      <c r="M243" s="78">
        <v>5</v>
      </c>
      <c r="O243" s="78">
        <v>-8.9</v>
      </c>
      <c r="P243" s="72" t="s">
        <v>1374</v>
      </c>
      <c r="S243" s="118">
        <v>-8.9</v>
      </c>
      <c r="AA243" s="195"/>
      <c r="AB243" s="195"/>
      <c r="AC243" s="195"/>
      <c r="AD243" s="72"/>
      <c r="AE243" s="316">
        <v>1</v>
      </c>
      <c r="AF243" s="195"/>
      <c r="AG243" s="195">
        <v>0</v>
      </c>
      <c r="AH243" s="72"/>
      <c r="AR243" s="53">
        <v>0.93559999999999999</v>
      </c>
      <c r="AS243" s="53">
        <v>1.196</v>
      </c>
      <c r="AU243" s="48">
        <v>772</v>
      </c>
      <c r="AW243" s="48">
        <v>722.28319999999997</v>
      </c>
      <c r="AX243" s="49">
        <v>19.546460161340114</v>
      </c>
      <c r="BB243" s="80" t="s">
        <v>722</v>
      </c>
      <c r="BC243" s="270" t="s">
        <v>1126</v>
      </c>
      <c r="BD243" s="72">
        <v>70.3</v>
      </c>
      <c r="BE243" s="72"/>
      <c r="BF243" s="72">
        <v>0.22</v>
      </c>
      <c r="BG243" s="72"/>
      <c r="BH243" s="72">
        <v>9.5</v>
      </c>
      <c r="BI243" s="72"/>
      <c r="BJ243" s="72">
        <v>3.06</v>
      </c>
      <c r="BK243" s="72"/>
      <c r="BL243" s="72"/>
      <c r="BM243" s="72"/>
      <c r="BN243" s="72">
        <v>2.74</v>
      </c>
      <c r="BO243" s="72"/>
      <c r="BP243" s="72"/>
      <c r="BQ243" s="72"/>
      <c r="BR243" s="72">
        <v>0.02</v>
      </c>
      <c r="BS243" s="72"/>
      <c r="BT243" s="72"/>
      <c r="BU243" s="72"/>
      <c r="BV243" s="72"/>
      <c r="BW243" s="72"/>
      <c r="BX243" s="72">
        <v>0.22</v>
      </c>
      <c r="BY243" s="72"/>
      <c r="BZ243" s="72">
        <v>5.43</v>
      </c>
      <c r="CA243" s="72"/>
      <c r="CB243" s="72">
        <v>4.3499999999999996</v>
      </c>
      <c r="CC243" s="72"/>
      <c r="CD243" s="72"/>
      <c r="CE243" s="72"/>
      <c r="CF243" s="72"/>
      <c r="CG243" s="72"/>
      <c r="CH243" s="72"/>
      <c r="CI243" s="72"/>
      <c r="CJ243" s="72"/>
      <c r="CK243" s="72"/>
      <c r="CL243" s="72"/>
      <c r="CM243" s="72"/>
      <c r="CN243" s="72"/>
      <c r="CO243" s="72"/>
      <c r="CP243" s="72"/>
      <c r="CQ243" s="72"/>
      <c r="CR243" s="72"/>
      <c r="CS243" s="72"/>
      <c r="CT243" s="72"/>
      <c r="CU243" s="72"/>
      <c r="CV243" s="72"/>
      <c r="CW243" s="72"/>
      <c r="CX243" s="72"/>
      <c r="CY243" s="72"/>
      <c r="CZ243" s="72"/>
      <c r="DA243" s="72"/>
      <c r="DB243" s="72"/>
      <c r="DC243" s="72"/>
      <c r="DD243" s="72"/>
      <c r="DE243" s="72"/>
      <c r="DF243" s="72"/>
      <c r="DG243" s="72"/>
      <c r="DH243" s="51">
        <f t="shared" si="267"/>
        <v>95.839999999999975</v>
      </c>
      <c r="DJ243" s="77">
        <f t="shared" si="244"/>
        <v>4.160000000000025</v>
      </c>
      <c r="DK243" s="72"/>
      <c r="DO243" s="358">
        <v>4.16</v>
      </c>
      <c r="DP243" s="72"/>
      <c r="DQ243" s="374"/>
      <c r="DR243" s="72"/>
      <c r="DU243" s="52"/>
      <c r="DX243" s="75">
        <f t="shared" si="245"/>
        <v>73.351419031719544</v>
      </c>
      <c r="DY243" s="51">
        <f t="shared" si="246"/>
        <v>0</v>
      </c>
      <c r="DZ243" s="75">
        <f t="shared" si="247"/>
        <v>0.22954924874791327</v>
      </c>
      <c r="EA243" s="51">
        <f t="shared" si="248"/>
        <v>0</v>
      </c>
      <c r="EB243" s="75">
        <f t="shared" si="249"/>
        <v>9.9123539232053446</v>
      </c>
      <c r="EC243" s="51">
        <f t="shared" si="250"/>
        <v>0</v>
      </c>
      <c r="ED243" s="75">
        <f t="shared" si="251"/>
        <v>2.8589315525876473</v>
      </c>
      <c r="EE243" s="51">
        <f t="shared" si="252"/>
        <v>0</v>
      </c>
      <c r="EF243" s="75">
        <f t="shared" si="253"/>
        <v>0</v>
      </c>
      <c r="EG243" s="51" t="e">
        <f t="shared" si="254"/>
        <v>#DIV/0!</v>
      </c>
      <c r="EH243" s="75">
        <f t="shared" si="255"/>
        <v>2.0868113522537569E-2</v>
      </c>
      <c r="EI243" s="51">
        <f t="shared" si="256"/>
        <v>0</v>
      </c>
      <c r="EJ243" s="75">
        <f t="shared" si="257"/>
        <v>0.22954924874791327</v>
      </c>
      <c r="EK243" s="51">
        <f t="shared" si="258"/>
        <v>0</v>
      </c>
      <c r="EL243" s="75">
        <f t="shared" si="259"/>
        <v>5.6656928213689488</v>
      </c>
      <c r="EM243" s="51">
        <f t="shared" si="260"/>
        <v>0</v>
      </c>
      <c r="EN243" s="75">
        <f t="shared" si="261"/>
        <v>4.53881469115192</v>
      </c>
      <c r="EO243" s="51">
        <f t="shared" si="262"/>
        <v>0</v>
      </c>
      <c r="EP243" s="75">
        <f t="shared" si="263"/>
        <v>0</v>
      </c>
      <c r="EQ243" s="51" t="e">
        <f t="shared" si="264"/>
        <v>#DIV/0!</v>
      </c>
      <c r="ER243" s="51">
        <f t="shared" si="265"/>
        <v>100</v>
      </c>
      <c r="ES243" s="51">
        <f t="shared" si="266"/>
        <v>0</v>
      </c>
    </row>
    <row r="244" spans="1:149" x14ac:dyDescent="0.45">
      <c r="A244" s="78" t="s">
        <v>1140</v>
      </c>
      <c r="B244" s="174" t="s">
        <v>3397</v>
      </c>
      <c r="C244" s="51" t="s">
        <v>3585</v>
      </c>
      <c r="D244" s="51" t="s">
        <v>3628</v>
      </c>
      <c r="E244" s="51" t="s">
        <v>637</v>
      </c>
      <c r="F244" s="78" t="s">
        <v>1235</v>
      </c>
      <c r="G244" s="72" t="s">
        <v>3365</v>
      </c>
      <c r="H244" s="78" t="s">
        <v>1101</v>
      </c>
      <c r="I244" s="78">
        <v>12</v>
      </c>
      <c r="J244" s="300">
        <v>49.6</v>
      </c>
      <c r="K244" s="78"/>
      <c r="L244" s="300">
        <v>995</v>
      </c>
      <c r="M244" s="78">
        <v>5</v>
      </c>
      <c r="O244" s="78">
        <v>-8</v>
      </c>
      <c r="P244" s="72" t="s">
        <v>1374</v>
      </c>
      <c r="S244" s="118">
        <v>-8</v>
      </c>
      <c r="AA244" s="195"/>
      <c r="AB244" s="195"/>
      <c r="AC244" s="195"/>
      <c r="AD244" s="72"/>
      <c r="AE244" s="316">
        <v>1</v>
      </c>
      <c r="AF244" s="195"/>
      <c r="AG244" s="195">
        <v>0</v>
      </c>
      <c r="AH244" s="72"/>
      <c r="AR244" s="53">
        <v>0.96360000000000001</v>
      </c>
      <c r="AS244" s="53">
        <v>1.117</v>
      </c>
      <c r="AU244" s="48">
        <v>496</v>
      </c>
      <c r="AW244" s="48">
        <v>477.94560000000001</v>
      </c>
      <c r="AX244" s="49">
        <v>19.708115031472101</v>
      </c>
      <c r="BB244" s="80" t="s">
        <v>722</v>
      </c>
      <c r="BC244" s="270" t="s">
        <v>1126</v>
      </c>
      <c r="BD244" s="72">
        <v>71.2</v>
      </c>
      <c r="BE244" s="72"/>
      <c r="BF244" s="72">
        <v>0.24</v>
      </c>
      <c r="BG244" s="72"/>
      <c r="BH244" s="72">
        <v>9.6999999999999993</v>
      </c>
      <c r="BI244" s="72"/>
      <c r="BJ244" s="72">
        <v>3.36</v>
      </c>
      <c r="BK244" s="72"/>
      <c r="BL244" s="72"/>
      <c r="BM244" s="72"/>
      <c r="BN244" s="72">
        <v>2.36</v>
      </c>
      <c r="BO244" s="72"/>
      <c r="BP244" s="72"/>
      <c r="BQ244" s="72"/>
      <c r="BR244" s="72">
        <v>0.02</v>
      </c>
      <c r="BS244" s="72"/>
      <c r="BT244" s="72"/>
      <c r="BU244" s="72"/>
      <c r="BV244" s="72"/>
      <c r="BW244" s="72"/>
      <c r="BX244" s="72">
        <v>0.22</v>
      </c>
      <c r="BY244" s="72"/>
      <c r="BZ244" s="72">
        <v>5.41</v>
      </c>
      <c r="CA244" s="72"/>
      <c r="CB244" s="72">
        <v>4.38</v>
      </c>
      <c r="CC244" s="72"/>
      <c r="CD244" s="72"/>
      <c r="CE244" s="72"/>
      <c r="CF244" s="72"/>
      <c r="CG244" s="72"/>
      <c r="CH244" s="72"/>
      <c r="CI244" s="72"/>
      <c r="CJ244" s="72"/>
      <c r="CK244" s="72"/>
      <c r="CL244" s="72"/>
      <c r="CM244" s="72"/>
      <c r="CN244" s="72"/>
      <c r="CO244" s="72"/>
      <c r="CP244" s="72"/>
      <c r="CQ244" s="72"/>
      <c r="CR244" s="72"/>
      <c r="CS244" s="72"/>
      <c r="CT244" s="72"/>
      <c r="CU244" s="72"/>
      <c r="CV244" s="72"/>
      <c r="CW244" s="72"/>
      <c r="CX244" s="72"/>
      <c r="CY244" s="72"/>
      <c r="CZ244" s="72"/>
      <c r="DA244" s="72"/>
      <c r="DB244" s="72"/>
      <c r="DC244" s="72"/>
      <c r="DD244" s="72"/>
      <c r="DE244" s="72"/>
      <c r="DF244" s="72"/>
      <c r="DG244" s="72"/>
      <c r="DH244" s="51">
        <f t="shared" si="267"/>
        <v>96.889999999999986</v>
      </c>
      <c r="DJ244" s="77">
        <f t="shared" si="244"/>
        <v>3.1100000000000136</v>
      </c>
      <c r="DK244" s="72"/>
      <c r="DO244" s="358">
        <v>3.11</v>
      </c>
      <c r="DP244" s="72"/>
      <c r="DQ244" s="374"/>
      <c r="DR244" s="72"/>
      <c r="DU244" s="52"/>
      <c r="DX244" s="75">
        <f t="shared" si="245"/>
        <v>73.485395809681094</v>
      </c>
      <c r="DY244" s="51">
        <f t="shared" si="246"/>
        <v>0</v>
      </c>
      <c r="DZ244" s="75">
        <f t="shared" si="247"/>
        <v>0.2477035813809475</v>
      </c>
      <c r="EA244" s="51">
        <f t="shared" si="248"/>
        <v>0</v>
      </c>
      <c r="EB244" s="75">
        <f t="shared" si="249"/>
        <v>10.011353080813294</v>
      </c>
      <c r="EC244" s="51">
        <f t="shared" si="250"/>
        <v>0</v>
      </c>
      <c r="ED244" s="75">
        <f t="shared" si="251"/>
        <v>2.435751883579317</v>
      </c>
      <c r="EE244" s="51">
        <f t="shared" si="252"/>
        <v>0</v>
      </c>
      <c r="EF244" s="75">
        <f t="shared" si="253"/>
        <v>0</v>
      </c>
      <c r="EG244" s="51" t="e">
        <f t="shared" si="254"/>
        <v>#DIV/0!</v>
      </c>
      <c r="EH244" s="75">
        <f t="shared" si="255"/>
        <v>2.0641965115078958E-2</v>
      </c>
      <c r="EI244" s="51">
        <f t="shared" si="256"/>
        <v>0</v>
      </c>
      <c r="EJ244" s="75">
        <f t="shared" si="257"/>
        <v>0.22706161626586857</v>
      </c>
      <c r="EK244" s="51">
        <f t="shared" si="258"/>
        <v>0</v>
      </c>
      <c r="EL244" s="75">
        <f t="shared" si="259"/>
        <v>5.583651563628858</v>
      </c>
      <c r="EM244" s="51">
        <f t="shared" si="260"/>
        <v>0</v>
      </c>
      <c r="EN244" s="75">
        <f t="shared" si="261"/>
        <v>4.5205903602022914</v>
      </c>
      <c r="EO244" s="51">
        <f t="shared" si="262"/>
        <v>0</v>
      </c>
      <c r="EP244" s="75">
        <f t="shared" si="263"/>
        <v>0</v>
      </c>
      <c r="EQ244" s="51" t="e">
        <f t="shared" si="264"/>
        <v>#DIV/0!</v>
      </c>
      <c r="ER244" s="51">
        <f t="shared" si="265"/>
        <v>100</v>
      </c>
      <c r="ES244" s="51">
        <f t="shared" si="266"/>
        <v>0</v>
      </c>
    </row>
    <row r="245" spans="1:149" x14ac:dyDescent="0.45">
      <c r="A245" s="78" t="s">
        <v>1140</v>
      </c>
      <c r="B245" s="174" t="s">
        <v>3397</v>
      </c>
      <c r="C245" s="51" t="s">
        <v>3585</v>
      </c>
      <c r="D245" s="51" t="s">
        <v>3628</v>
      </c>
      <c r="E245" s="51" t="s">
        <v>637</v>
      </c>
      <c r="F245" s="78" t="s">
        <v>1236</v>
      </c>
      <c r="G245" s="72" t="s">
        <v>3365</v>
      </c>
      <c r="H245" s="78" t="s">
        <v>1101</v>
      </c>
      <c r="I245" s="78">
        <v>24</v>
      </c>
      <c r="J245" s="300">
        <v>102</v>
      </c>
      <c r="K245" s="78"/>
      <c r="L245" s="300">
        <v>865</v>
      </c>
      <c r="M245" s="78">
        <v>5</v>
      </c>
      <c r="O245" s="78">
        <v>-8.5</v>
      </c>
      <c r="P245" s="72" t="s">
        <v>1374</v>
      </c>
      <c r="S245" s="118">
        <v>-8.5</v>
      </c>
      <c r="AA245" s="195"/>
      <c r="AB245" s="195"/>
      <c r="AC245" s="195"/>
      <c r="AD245" s="72"/>
      <c r="AE245" s="316">
        <v>1</v>
      </c>
      <c r="AF245" s="195"/>
      <c r="AG245" s="195">
        <v>0</v>
      </c>
      <c r="AH245" s="72"/>
      <c r="AR245" s="53">
        <v>0.87749999999999995</v>
      </c>
      <c r="AS245" s="53">
        <v>1.284</v>
      </c>
      <c r="AU245" s="48">
        <v>1020</v>
      </c>
      <c r="AW245" s="48">
        <v>895.05</v>
      </c>
      <c r="AX245" s="49">
        <v>18.585441184868962</v>
      </c>
      <c r="BB245" s="80" t="s">
        <v>722</v>
      </c>
      <c r="BC245" s="270" t="s">
        <v>1126</v>
      </c>
      <c r="BD245" s="72">
        <v>70.7</v>
      </c>
      <c r="BE245" s="72"/>
      <c r="BF245" s="72">
        <v>0.25</v>
      </c>
      <c r="BG245" s="72"/>
      <c r="BH245" s="72">
        <v>9.6</v>
      </c>
      <c r="BI245" s="72"/>
      <c r="BJ245" s="72">
        <v>3.59</v>
      </c>
      <c r="BK245" s="72"/>
      <c r="BL245" s="72"/>
      <c r="BM245" s="72"/>
      <c r="BN245" s="72">
        <v>2.42</v>
      </c>
      <c r="BO245" s="72"/>
      <c r="BP245" s="72"/>
      <c r="BQ245" s="72"/>
      <c r="BR245" s="72">
        <v>0.02</v>
      </c>
      <c r="BS245" s="72"/>
      <c r="BT245" s="72"/>
      <c r="BU245" s="72"/>
      <c r="BV245" s="72"/>
      <c r="BW245" s="72"/>
      <c r="BX245" s="72">
        <v>0.22</v>
      </c>
      <c r="BY245" s="72"/>
      <c r="BZ245" s="72">
        <v>5.54</v>
      </c>
      <c r="CA245" s="72"/>
      <c r="CB245" s="72">
        <v>4.3600000000000003</v>
      </c>
      <c r="CC245" s="72"/>
      <c r="CD245" s="72"/>
      <c r="CE245" s="72"/>
      <c r="CF245" s="72"/>
      <c r="CG245" s="72"/>
      <c r="CH245" s="72"/>
      <c r="CI245" s="72"/>
      <c r="CJ245" s="72"/>
      <c r="CK245" s="72"/>
      <c r="CL245" s="72"/>
      <c r="CM245" s="72"/>
      <c r="CN245" s="72"/>
      <c r="CO245" s="72"/>
      <c r="CP245" s="72"/>
      <c r="CQ245" s="72"/>
      <c r="CR245" s="72"/>
      <c r="CS245" s="72"/>
      <c r="CT245" s="72"/>
      <c r="CU245" s="72"/>
      <c r="CV245" s="72"/>
      <c r="CW245" s="72"/>
      <c r="CX245" s="72"/>
      <c r="CY245" s="72"/>
      <c r="CZ245" s="72"/>
      <c r="DA245" s="72"/>
      <c r="DB245" s="72"/>
      <c r="DC245" s="72"/>
      <c r="DD245" s="72"/>
      <c r="DE245" s="72"/>
      <c r="DF245" s="72"/>
      <c r="DG245" s="72"/>
      <c r="DH245" s="51">
        <f t="shared" si="267"/>
        <v>96.7</v>
      </c>
      <c r="DJ245" s="77">
        <f t="shared" si="244"/>
        <v>3.2999999999999972</v>
      </c>
      <c r="DK245" s="72"/>
      <c r="DO245" s="358">
        <v>3.3</v>
      </c>
      <c r="DP245" s="72"/>
      <c r="DQ245" s="374"/>
      <c r="DR245" s="72"/>
      <c r="DU245" s="52"/>
      <c r="DX245" s="75">
        <f t="shared" si="245"/>
        <v>73.11271975180972</v>
      </c>
      <c r="DY245" s="51">
        <f t="shared" si="246"/>
        <v>0</v>
      </c>
      <c r="DZ245" s="75">
        <f t="shared" si="247"/>
        <v>0.25853154084798347</v>
      </c>
      <c r="EA245" s="51">
        <f t="shared" si="248"/>
        <v>0</v>
      </c>
      <c r="EB245" s="75">
        <f t="shared" si="249"/>
        <v>9.9276111685625636</v>
      </c>
      <c r="EC245" s="51">
        <f t="shared" si="250"/>
        <v>0</v>
      </c>
      <c r="ED245" s="75">
        <f t="shared" si="251"/>
        <v>2.5025853154084796</v>
      </c>
      <c r="EE245" s="51">
        <f t="shared" si="252"/>
        <v>0</v>
      </c>
      <c r="EF245" s="75">
        <f t="shared" si="253"/>
        <v>0</v>
      </c>
      <c r="EG245" s="51" t="e">
        <f t="shared" si="254"/>
        <v>#DIV/0!</v>
      </c>
      <c r="EH245" s="75">
        <f t="shared" si="255"/>
        <v>2.0682523267838676E-2</v>
      </c>
      <c r="EI245" s="51">
        <f t="shared" si="256"/>
        <v>0</v>
      </c>
      <c r="EJ245" s="75">
        <f t="shared" si="257"/>
        <v>0.22750775594622541</v>
      </c>
      <c r="EK245" s="51">
        <f t="shared" si="258"/>
        <v>0</v>
      </c>
      <c r="EL245" s="75">
        <f t="shared" si="259"/>
        <v>5.7290589451913139</v>
      </c>
      <c r="EM245" s="51">
        <f t="shared" si="260"/>
        <v>0</v>
      </c>
      <c r="EN245" s="75">
        <f t="shared" si="261"/>
        <v>4.5087900723888321</v>
      </c>
      <c r="EO245" s="51">
        <f t="shared" si="262"/>
        <v>0</v>
      </c>
      <c r="EP245" s="75">
        <f t="shared" si="263"/>
        <v>0</v>
      </c>
      <c r="EQ245" s="51" t="e">
        <f t="shared" si="264"/>
        <v>#DIV/0!</v>
      </c>
      <c r="ER245" s="51">
        <f t="shared" si="265"/>
        <v>100</v>
      </c>
      <c r="ES245" s="51">
        <f t="shared" si="266"/>
        <v>0</v>
      </c>
    </row>
    <row r="246" spans="1:149" x14ac:dyDescent="0.45">
      <c r="A246" s="78" t="s">
        <v>1140</v>
      </c>
      <c r="B246" s="174" t="s">
        <v>3397</v>
      </c>
      <c r="C246" s="51" t="s">
        <v>3585</v>
      </c>
      <c r="D246" s="51" t="s">
        <v>3628</v>
      </c>
      <c r="E246" s="51" t="s">
        <v>637</v>
      </c>
      <c r="F246" s="78" t="s">
        <v>1237</v>
      </c>
      <c r="G246" s="72" t="s">
        <v>3365</v>
      </c>
      <c r="H246" s="78" t="s">
        <v>1101</v>
      </c>
      <c r="I246" s="78">
        <v>24</v>
      </c>
      <c r="J246" s="300">
        <v>65.8</v>
      </c>
      <c r="K246" s="78"/>
      <c r="L246" s="300">
        <v>925</v>
      </c>
      <c r="M246" s="78">
        <v>5</v>
      </c>
      <c r="O246" s="78">
        <v>-8.1</v>
      </c>
      <c r="P246" s="72" t="s">
        <v>1374</v>
      </c>
      <c r="S246" s="118">
        <v>-8.1</v>
      </c>
      <c r="AA246" s="195"/>
      <c r="AB246" s="195"/>
      <c r="AC246" s="195"/>
      <c r="AD246" s="72"/>
      <c r="AE246" s="316">
        <v>1</v>
      </c>
      <c r="AF246" s="195"/>
      <c r="AG246" s="195">
        <v>0</v>
      </c>
      <c r="AH246" s="72"/>
      <c r="AR246" s="53">
        <v>0.93389999999999995</v>
      </c>
      <c r="AS246" s="53">
        <v>1.1639999999999999</v>
      </c>
      <c r="AU246" s="48">
        <v>658</v>
      </c>
      <c r="AW246" s="48">
        <v>614.50619999999992</v>
      </c>
      <c r="AX246" s="49">
        <v>19.317752914993655</v>
      </c>
      <c r="BB246" s="80" t="s">
        <v>722</v>
      </c>
      <c r="BC246" s="270" t="s">
        <v>1126</v>
      </c>
      <c r="BD246" s="72">
        <v>70.400000000000006</v>
      </c>
      <c r="BE246" s="72"/>
      <c r="BF246" s="72">
        <v>0.23</v>
      </c>
      <c r="BG246" s="72"/>
      <c r="BH246" s="72">
        <v>9.6</v>
      </c>
      <c r="BI246" s="72"/>
      <c r="BJ246" s="72">
        <v>3.79</v>
      </c>
      <c r="BK246" s="72"/>
      <c r="BL246" s="72"/>
      <c r="BM246" s="72"/>
      <c r="BN246" s="72">
        <v>1.79</v>
      </c>
      <c r="BO246" s="72"/>
      <c r="BP246" s="72"/>
      <c r="BQ246" s="72"/>
      <c r="BR246" s="72">
        <v>0.02</v>
      </c>
      <c r="BS246" s="72"/>
      <c r="BT246" s="72"/>
      <c r="BU246" s="72"/>
      <c r="BV246" s="72"/>
      <c r="BW246" s="72"/>
      <c r="BX246" s="72">
        <v>0.18</v>
      </c>
      <c r="BY246" s="72"/>
      <c r="BZ246" s="72">
        <v>5.43</v>
      </c>
      <c r="CA246" s="72"/>
      <c r="CB246" s="72">
        <v>4.3499999999999996</v>
      </c>
      <c r="CC246" s="72"/>
      <c r="CD246" s="72"/>
      <c r="CE246" s="72"/>
      <c r="CF246" s="72"/>
      <c r="CG246" s="72"/>
      <c r="CH246" s="72"/>
      <c r="CI246" s="72"/>
      <c r="CJ246" s="72"/>
      <c r="CK246" s="72"/>
      <c r="CL246" s="72"/>
      <c r="CM246" s="72"/>
      <c r="CN246" s="72"/>
      <c r="CO246" s="72"/>
      <c r="CP246" s="72"/>
      <c r="CQ246" s="72"/>
      <c r="CR246" s="72"/>
      <c r="CS246" s="72"/>
      <c r="CT246" s="72"/>
      <c r="CU246" s="72"/>
      <c r="CV246" s="72"/>
      <c r="CW246" s="72"/>
      <c r="CX246" s="72"/>
      <c r="CY246" s="72"/>
      <c r="CZ246" s="72"/>
      <c r="DA246" s="72"/>
      <c r="DB246" s="72"/>
      <c r="DC246" s="72"/>
      <c r="DD246" s="72"/>
      <c r="DE246" s="72"/>
      <c r="DF246" s="72"/>
      <c r="DG246" s="72"/>
      <c r="DH246" s="51">
        <f t="shared" si="267"/>
        <v>95.79000000000002</v>
      </c>
      <c r="DJ246" s="77">
        <f t="shared" si="244"/>
        <v>4.2099999999999795</v>
      </c>
      <c r="DK246" s="72"/>
      <c r="DO246" s="358">
        <v>4.21</v>
      </c>
      <c r="DP246" s="72"/>
      <c r="DQ246" s="374"/>
      <c r="DR246" s="72"/>
      <c r="DU246" s="52"/>
      <c r="DX246" s="75">
        <f t="shared" si="245"/>
        <v>73.494101680759982</v>
      </c>
      <c r="DY246" s="51">
        <f t="shared" si="246"/>
        <v>0</v>
      </c>
      <c r="DZ246" s="75">
        <f t="shared" si="247"/>
        <v>0.24010857083202833</v>
      </c>
      <c r="EA246" s="51">
        <f t="shared" si="248"/>
        <v>0</v>
      </c>
      <c r="EB246" s="75">
        <f t="shared" si="249"/>
        <v>10.02192295646727</v>
      </c>
      <c r="EC246" s="51">
        <f t="shared" si="250"/>
        <v>0</v>
      </c>
      <c r="ED246" s="75">
        <f t="shared" si="251"/>
        <v>1.8686710512579598</v>
      </c>
      <c r="EE246" s="51">
        <f t="shared" si="252"/>
        <v>0</v>
      </c>
      <c r="EF246" s="75">
        <f t="shared" si="253"/>
        <v>0</v>
      </c>
      <c r="EG246" s="51" t="e">
        <f t="shared" si="254"/>
        <v>#DIV/0!</v>
      </c>
      <c r="EH246" s="75">
        <f t="shared" si="255"/>
        <v>2.0879006159306813E-2</v>
      </c>
      <c r="EI246" s="51">
        <f t="shared" si="256"/>
        <v>0</v>
      </c>
      <c r="EJ246" s="75">
        <f t="shared" si="257"/>
        <v>0.18791105543376133</v>
      </c>
      <c r="EK246" s="51">
        <f t="shared" si="258"/>
        <v>0</v>
      </c>
      <c r="EL246" s="75">
        <f t="shared" si="259"/>
        <v>5.668650172251799</v>
      </c>
      <c r="EM246" s="51">
        <f t="shared" si="260"/>
        <v>0</v>
      </c>
      <c r="EN246" s="75">
        <f t="shared" si="261"/>
        <v>4.5411838396492312</v>
      </c>
      <c r="EO246" s="51">
        <f t="shared" si="262"/>
        <v>0</v>
      </c>
      <c r="EP246" s="75">
        <f t="shared" si="263"/>
        <v>0</v>
      </c>
      <c r="EQ246" s="51" t="e">
        <f t="shared" si="264"/>
        <v>#DIV/0!</v>
      </c>
      <c r="ER246" s="51">
        <f t="shared" si="265"/>
        <v>100</v>
      </c>
      <c r="ES246" s="51">
        <f t="shared" si="266"/>
        <v>0</v>
      </c>
    </row>
    <row r="247" spans="1:149" x14ac:dyDescent="0.45">
      <c r="A247" s="78" t="s">
        <v>1140</v>
      </c>
      <c r="B247" s="174" t="s">
        <v>3397</v>
      </c>
      <c r="C247" s="51" t="s">
        <v>3585</v>
      </c>
      <c r="D247" s="51" t="s">
        <v>3628</v>
      </c>
      <c r="E247" s="51" t="s">
        <v>637</v>
      </c>
      <c r="F247" s="78" t="s">
        <v>1238</v>
      </c>
      <c r="G247" s="72" t="s">
        <v>3365</v>
      </c>
      <c r="H247" s="78" t="s">
        <v>1101</v>
      </c>
      <c r="I247" s="78">
        <v>22</v>
      </c>
      <c r="J247" s="300">
        <v>150.69999999999999</v>
      </c>
      <c r="K247" s="78"/>
      <c r="L247" s="300">
        <v>1010</v>
      </c>
      <c r="M247" s="78">
        <v>5</v>
      </c>
      <c r="O247" s="78">
        <v>-8.5</v>
      </c>
      <c r="P247" s="72" t="s">
        <v>1374</v>
      </c>
      <c r="S247" s="118">
        <v>-8.5</v>
      </c>
      <c r="AA247" s="195"/>
      <c r="AB247" s="195"/>
      <c r="AC247" s="195"/>
      <c r="AD247" s="72"/>
      <c r="AE247" s="316">
        <v>1</v>
      </c>
      <c r="AF247" s="195"/>
      <c r="AG247" s="195">
        <v>0</v>
      </c>
      <c r="AH247" s="72"/>
      <c r="AR247" s="53">
        <v>0.93120000000000003</v>
      </c>
      <c r="AS247" s="53">
        <v>1.444</v>
      </c>
      <c r="AU247" s="48">
        <v>1507</v>
      </c>
      <c r="AW247" s="48">
        <v>1403.3184000000001</v>
      </c>
      <c r="AX247" s="49">
        <v>20.706270079350421</v>
      </c>
      <c r="BB247" s="80" t="s">
        <v>722</v>
      </c>
      <c r="BC247" s="270" t="s">
        <v>1126</v>
      </c>
      <c r="BD247" s="72">
        <v>70.400000000000006</v>
      </c>
      <c r="BE247" s="72"/>
      <c r="BF247" s="72">
        <v>0.23</v>
      </c>
      <c r="BG247" s="72"/>
      <c r="BH247" s="72">
        <v>9.5</v>
      </c>
      <c r="BI247" s="72"/>
      <c r="BJ247" s="72">
        <v>3.46</v>
      </c>
      <c r="BK247" s="72"/>
      <c r="BL247" s="72"/>
      <c r="BM247" s="72"/>
      <c r="BN247" s="72">
        <v>2.11</v>
      </c>
      <c r="BO247" s="72"/>
      <c r="BP247" s="72"/>
      <c r="BQ247" s="72"/>
      <c r="BR247" s="72">
        <v>0.02</v>
      </c>
      <c r="BS247" s="72"/>
      <c r="BT247" s="72"/>
      <c r="BU247" s="72"/>
      <c r="BV247" s="72"/>
      <c r="BW247" s="72"/>
      <c r="BX247" s="72">
        <v>0.24</v>
      </c>
      <c r="BY247" s="72"/>
      <c r="BZ247" s="72">
        <v>5.22</v>
      </c>
      <c r="CA247" s="72"/>
      <c r="CB247" s="72">
        <v>4.26</v>
      </c>
      <c r="CC247" s="72"/>
      <c r="CD247" s="72"/>
      <c r="CE247" s="72"/>
      <c r="CF247" s="72"/>
      <c r="CG247" s="72"/>
      <c r="CH247" s="72"/>
      <c r="CI247" s="72"/>
      <c r="CJ247" s="72"/>
      <c r="CK247" s="72"/>
      <c r="CL247" s="72"/>
      <c r="CM247" s="72"/>
      <c r="CN247" s="72"/>
      <c r="CO247" s="72"/>
      <c r="CP247" s="72"/>
      <c r="CQ247" s="72"/>
      <c r="CR247" s="72"/>
      <c r="CS247" s="72"/>
      <c r="CT247" s="72"/>
      <c r="CU247" s="72"/>
      <c r="CV247" s="72"/>
      <c r="CW247" s="72"/>
      <c r="CX247" s="72"/>
      <c r="CY247" s="72"/>
      <c r="CZ247" s="72"/>
      <c r="DA247" s="72"/>
      <c r="DB247" s="72"/>
      <c r="DC247" s="72"/>
      <c r="DD247" s="72"/>
      <c r="DE247" s="72"/>
      <c r="DF247" s="72"/>
      <c r="DG247" s="72"/>
      <c r="DH247" s="51">
        <f t="shared" si="267"/>
        <v>95.44</v>
      </c>
      <c r="DJ247" s="77">
        <f t="shared" si="244"/>
        <v>4.5600000000000023</v>
      </c>
      <c r="DK247" s="72"/>
      <c r="DO247" s="358">
        <v>4.5599999999999996</v>
      </c>
      <c r="DP247" s="72"/>
      <c r="DQ247" s="374"/>
      <c r="DR247" s="72"/>
      <c r="DU247" s="52"/>
      <c r="DX247" s="75">
        <f t="shared" si="245"/>
        <v>73.763621123218783</v>
      </c>
      <c r="DY247" s="51">
        <f t="shared" si="246"/>
        <v>0</v>
      </c>
      <c r="DZ247" s="75">
        <f t="shared" si="247"/>
        <v>0.24098910310142502</v>
      </c>
      <c r="EA247" s="51">
        <f t="shared" si="248"/>
        <v>0</v>
      </c>
      <c r="EB247" s="75">
        <f t="shared" si="249"/>
        <v>9.9538977367979875</v>
      </c>
      <c r="EC247" s="51">
        <f t="shared" si="250"/>
        <v>0</v>
      </c>
      <c r="ED247" s="75">
        <f t="shared" si="251"/>
        <v>2.2108130762782898</v>
      </c>
      <c r="EE247" s="51">
        <f t="shared" si="252"/>
        <v>0</v>
      </c>
      <c r="EF247" s="75">
        <f t="shared" si="253"/>
        <v>0</v>
      </c>
      <c r="EG247" s="51" t="e">
        <f t="shared" si="254"/>
        <v>#DIV/0!</v>
      </c>
      <c r="EH247" s="75">
        <f t="shared" si="255"/>
        <v>2.0955574182732608E-2</v>
      </c>
      <c r="EI247" s="51">
        <f t="shared" si="256"/>
        <v>0</v>
      </c>
      <c r="EJ247" s="75">
        <f t="shared" si="257"/>
        <v>0.25146689019279128</v>
      </c>
      <c r="EK247" s="51">
        <f t="shared" si="258"/>
        <v>0</v>
      </c>
      <c r="EL247" s="75">
        <f t="shared" si="259"/>
        <v>5.4694048616932101</v>
      </c>
      <c r="EM247" s="51">
        <f t="shared" si="260"/>
        <v>0</v>
      </c>
      <c r="EN247" s="75">
        <f t="shared" si="261"/>
        <v>4.4635373009220451</v>
      </c>
      <c r="EO247" s="51">
        <f t="shared" si="262"/>
        <v>0</v>
      </c>
      <c r="EP247" s="75">
        <f t="shared" si="263"/>
        <v>0</v>
      </c>
      <c r="EQ247" s="51" t="e">
        <f t="shared" si="264"/>
        <v>#DIV/0!</v>
      </c>
      <c r="ER247" s="51">
        <f t="shared" si="265"/>
        <v>100</v>
      </c>
      <c r="ES247" s="51">
        <f t="shared" si="266"/>
        <v>0</v>
      </c>
    </row>
    <row r="248" spans="1:149" x14ac:dyDescent="0.45">
      <c r="A248" s="78" t="s">
        <v>1140</v>
      </c>
      <c r="B248" s="174" t="s">
        <v>3397</v>
      </c>
      <c r="C248" s="51" t="s">
        <v>3585</v>
      </c>
      <c r="D248" s="51" t="s">
        <v>3628</v>
      </c>
      <c r="E248" s="51" t="s">
        <v>637</v>
      </c>
      <c r="F248" s="78" t="s">
        <v>1239</v>
      </c>
      <c r="G248" s="72" t="s">
        <v>3365</v>
      </c>
      <c r="H248" s="78" t="s">
        <v>1101</v>
      </c>
      <c r="I248" s="78">
        <v>24</v>
      </c>
      <c r="J248" s="300">
        <v>167.5</v>
      </c>
      <c r="K248" s="78"/>
      <c r="L248" s="300">
        <v>930</v>
      </c>
      <c r="M248" s="78">
        <v>5</v>
      </c>
      <c r="O248" s="78">
        <v>-8.6999999999999993</v>
      </c>
      <c r="P248" s="72" t="s">
        <v>1374</v>
      </c>
      <c r="S248" s="118">
        <v>-8.6999999999999993</v>
      </c>
      <c r="AA248" s="195"/>
      <c r="AB248" s="195"/>
      <c r="AC248" s="195"/>
      <c r="AD248" s="72"/>
      <c r="AE248" s="316">
        <v>1</v>
      </c>
      <c r="AF248" s="195"/>
      <c r="AG248" s="195">
        <v>0</v>
      </c>
      <c r="AH248" s="72"/>
      <c r="AR248" s="53">
        <v>0.88549999999999995</v>
      </c>
      <c r="AS248" s="53">
        <v>1.534</v>
      </c>
      <c r="AU248" s="48">
        <v>1675</v>
      </c>
      <c r="AW248" s="48">
        <v>1483.2124999999999</v>
      </c>
      <c r="AX248" s="49">
        <v>19.671019978758984</v>
      </c>
      <c r="BB248" s="80" t="s">
        <v>722</v>
      </c>
      <c r="BC248" s="270" t="s">
        <v>1126</v>
      </c>
      <c r="BD248" s="72">
        <v>69.7</v>
      </c>
      <c r="BE248" s="72"/>
      <c r="BF248" s="72">
        <v>0.22</v>
      </c>
      <c r="BG248" s="72"/>
      <c r="BH248" s="72">
        <v>8.9</v>
      </c>
      <c r="BI248" s="72"/>
      <c r="BJ248" s="72">
        <v>3.05</v>
      </c>
      <c r="BK248" s="72"/>
      <c r="BL248" s="72"/>
      <c r="BM248" s="72"/>
      <c r="BN248" s="72">
        <v>2.39</v>
      </c>
      <c r="BO248" s="72"/>
      <c r="BP248" s="72"/>
      <c r="BQ248" s="72"/>
      <c r="BR248" s="72">
        <v>0.03</v>
      </c>
      <c r="BS248" s="72"/>
      <c r="BT248" s="72"/>
      <c r="BU248" s="72"/>
      <c r="BV248" s="72"/>
      <c r="BW248" s="72"/>
      <c r="BX248" s="72">
        <v>0.17</v>
      </c>
      <c r="BY248" s="72"/>
      <c r="BZ248" s="72">
        <v>5.33</v>
      </c>
      <c r="CA248" s="72"/>
      <c r="CB248" s="72">
        <v>4.18</v>
      </c>
      <c r="CC248" s="72"/>
      <c r="CD248" s="72"/>
      <c r="CE248" s="72"/>
      <c r="CF248" s="72"/>
      <c r="CG248" s="72"/>
      <c r="CH248" s="72"/>
      <c r="CI248" s="72"/>
      <c r="CJ248" s="72"/>
      <c r="CK248" s="72"/>
      <c r="CL248" s="72"/>
      <c r="CM248" s="72"/>
      <c r="CN248" s="72"/>
      <c r="CO248" s="72"/>
      <c r="CP248" s="72"/>
      <c r="CQ248" s="72"/>
      <c r="CR248" s="72"/>
      <c r="CS248" s="72"/>
      <c r="CT248" s="72"/>
      <c r="CU248" s="72"/>
      <c r="CV248" s="72"/>
      <c r="CW248" s="72"/>
      <c r="CX248" s="72"/>
      <c r="CY248" s="72"/>
      <c r="CZ248" s="72"/>
      <c r="DA248" s="72"/>
      <c r="DB248" s="72"/>
      <c r="DC248" s="72"/>
      <c r="DD248" s="72"/>
      <c r="DE248" s="72"/>
      <c r="DF248" s="72"/>
      <c r="DG248" s="72"/>
      <c r="DH248" s="51">
        <f t="shared" si="267"/>
        <v>93.97</v>
      </c>
      <c r="DJ248" s="77">
        <f t="shared" si="244"/>
        <v>6.0300000000000011</v>
      </c>
      <c r="DK248" s="72"/>
      <c r="DO248" s="358">
        <v>6.03</v>
      </c>
      <c r="DP248" s="72"/>
      <c r="DQ248" s="374"/>
      <c r="DR248" s="72"/>
      <c r="DU248" s="52"/>
      <c r="DX248" s="75">
        <f t="shared" si="245"/>
        <v>74.172608279238062</v>
      </c>
      <c r="DY248" s="51">
        <f t="shared" si="246"/>
        <v>0</v>
      </c>
      <c r="DZ248" s="75">
        <f t="shared" si="247"/>
        <v>0.23411727146961797</v>
      </c>
      <c r="EA248" s="51">
        <f t="shared" si="248"/>
        <v>0</v>
      </c>
      <c r="EB248" s="75">
        <f t="shared" si="249"/>
        <v>9.4711078003618177</v>
      </c>
      <c r="EC248" s="51">
        <f t="shared" si="250"/>
        <v>0</v>
      </c>
      <c r="ED248" s="75">
        <f t="shared" si="251"/>
        <v>2.5433649036926678</v>
      </c>
      <c r="EE248" s="51">
        <f t="shared" si="252"/>
        <v>0</v>
      </c>
      <c r="EF248" s="75">
        <f t="shared" si="253"/>
        <v>0</v>
      </c>
      <c r="EG248" s="51" t="e">
        <f t="shared" si="254"/>
        <v>#DIV/0!</v>
      </c>
      <c r="EH248" s="75">
        <f t="shared" si="255"/>
        <v>3.1925082473129723E-2</v>
      </c>
      <c r="EI248" s="51">
        <f t="shared" si="256"/>
        <v>0</v>
      </c>
      <c r="EJ248" s="75">
        <f t="shared" si="257"/>
        <v>0.18090880068106843</v>
      </c>
      <c r="EK248" s="51">
        <f t="shared" si="258"/>
        <v>0</v>
      </c>
      <c r="EL248" s="75">
        <f t="shared" si="259"/>
        <v>5.6720229860593809</v>
      </c>
      <c r="EM248" s="51">
        <f t="shared" si="260"/>
        <v>0</v>
      </c>
      <c r="EN248" s="75">
        <f t="shared" si="261"/>
        <v>4.448228157922741</v>
      </c>
      <c r="EO248" s="51">
        <f t="shared" si="262"/>
        <v>0</v>
      </c>
      <c r="EP248" s="75">
        <f t="shared" si="263"/>
        <v>0</v>
      </c>
      <c r="EQ248" s="51" t="e">
        <f t="shared" si="264"/>
        <v>#DIV/0!</v>
      </c>
      <c r="ER248" s="51">
        <f t="shared" si="265"/>
        <v>100</v>
      </c>
      <c r="ES248" s="51">
        <f t="shared" si="266"/>
        <v>0</v>
      </c>
    </row>
    <row r="249" spans="1:149" x14ac:dyDescent="0.45">
      <c r="A249" s="78" t="s">
        <v>1140</v>
      </c>
      <c r="B249" s="174" t="s">
        <v>3397</v>
      </c>
      <c r="C249" s="51" t="s">
        <v>3585</v>
      </c>
      <c r="D249" s="51" t="s">
        <v>3628</v>
      </c>
      <c r="E249" s="51" t="s">
        <v>637</v>
      </c>
      <c r="F249" s="78" t="s">
        <v>1240</v>
      </c>
      <c r="G249" s="72" t="s">
        <v>3365</v>
      </c>
      <c r="H249" s="78" t="s">
        <v>1101</v>
      </c>
      <c r="I249" s="78">
        <v>48</v>
      </c>
      <c r="J249" s="300">
        <v>160</v>
      </c>
      <c r="K249" s="78"/>
      <c r="L249" s="300">
        <v>958</v>
      </c>
      <c r="M249" s="78">
        <v>5</v>
      </c>
      <c r="O249" s="78">
        <v>-8.1999999999999993</v>
      </c>
      <c r="P249" s="72" t="s">
        <v>1374</v>
      </c>
      <c r="S249" s="118">
        <v>-8.1999999999999993</v>
      </c>
      <c r="AA249" s="195"/>
      <c r="AB249" s="195"/>
      <c r="AC249" s="195"/>
      <c r="AD249" s="72"/>
      <c r="AE249" s="316">
        <v>1</v>
      </c>
      <c r="AF249" s="195"/>
      <c r="AG249" s="195">
        <v>0</v>
      </c>
      <c r="AH249" s="72"/>
      <c r="AR249" s="53">
        <v>0.90349999999999997</v>
      </c>
      <c r="AS249" s="53">
        <v>1.494</v>
      </c>
      <c r="AU249" s="48">
        <v>1600</v>
      </c>
      <c r="AW249" s="48">
        <v>1445.6</v>
      </c>
      <c r="AX249" s="49">
        <v>20.073681947997422</v>
      </c>
      <c r="BB249" s="80" t="s">
        <v>722</v>
      </c>
      <c r="BC249" s="270" t="s">
        <v>1126</v>
      </c>
      <c r="BD249" s="72">
        <v>70.599999999999994</v>
      </c>
      <c r="BE249" s="72"/>
      <c r="BF249" s="72">
        <v>0.21</v>
      </c>
      <c r="BG249" s="72"/>
      <c r="BH249" s="72">
        <v>9</v>
      </c>
      <c r="BI249" s="72"/>
      <c r="BJ249" s="72">
        <v>3.43</v>
      </c>
      <c r="BK249" s="72"/>
      <c r="BL249" s="72"/>
      <c r="BM249" s="72"/>
      <c r="BN249" s="72">
        <v>2.08</v>
      </c>
      <c r="BO249" s="72"/>
      <c r="BP249" s="72"/>
      <c r="BQ249" s="72"/>
      <c r="BR249" s="72">
        <v>0.02</v>
      </c>
      <c r="BS249" s="72"/>
      <c r="BT249" s="72"/>
      <c r="BU249" s="72"/>
      <c r="BV249" s="72"/>
      <c r="BW249" s="72"/>
      <c r="BX249" s="72">
        <v>0.21</v>
      </c>
      <c r="BY249" s="72"/>
      <c r="BZ249" s="72">
        <v>5.34</v>
      </c>
      <c r="CA249" s="72"/>
      <c r="CB249" s="72">
        <v>4.18</v>
      </c>
      <c r="CC249" s="72"/>
      <c r="CD249" s="72"/>
      <c r="CE249" s="72"/>
      <c r="CF249" s="72"/>
      <c r="CG249" s="72"/>
      <c r="CH249" s="72"/>
      <c r="CI249" s="72"/>
      <c r="CJ249" s="72"/>
      <c r="CK249" s="72"/>
      <c r="CL249" s="72"/>
      <c r="CM249" s="72"/>
      <c r="CN249" s="72"/>
      <c r="CO249" s="72"/>
      <c r="CP249" s="72"/>
      <c r="CQ249" s="72"/>
      <c r="CR249" s="72"/>
      <c r="CS249" s="72"/>
      <c r="CT249" s="72"/>
      <c r="CU249" s="72"/>
      <c r="CV249" s="72"/>
      <c r="CW249" s="72"/>
      <c r="CX249" s="72"/>
      <c r="CY249" s="72"/>
      <c r="CZ249" s="72"/>
      <c r="DA249" s="72"/>
      <c r="DB249" s="72"/>
      <c r="DC249" s="72"/>
      <c r="DD249" s="72"/>
      <c r="DE249" s="72"/>
      <c r="DF249" s="72"/>
      <c r="DG249" s="72"/>
      <c r="DH249" s="51">
        <f t="shared" si="267"/>
        <v>95.07</v>
      </c>
      <c r="DJ249" s="77">
        <f t="shared" si="244"/>
        <v>4.9300000000000068</v>
      </c>
      <c r="DK249" s="72"/>
      <c r="DO249" s="358">
        <v>4.93</v>
      </c>
      <c r="DP249" s="72"/>
      <c r="DQ249" s="374"/>
      <c r="DR249" s="72"/>
      <c r="DU249" s="52"/>
      <c r="DX249" s="75">
        <f t="shared" si="245"/>
        <v>74.261070789944256</v>
      </c>
      <c r="DY249" s="51">
        <f t="shared" si="246"/>
        <v>0</v>
      </c>
      <c r="DZ249" s="75">
        <f t="shared" si="247"/>
        <v>0.22088987062164719</v>
      </c>
      <c r="EA249" s="51">
        <f t="shared" si="248"/>
        <v>0</v>
      </c>
      <c r="EB249" s="75">
        <f t="shared" si="249"/>
        <v>9.4667087409277393</v>
      </c>
      <c r="EC249" s="51">
        <f t="shared" si="250"/>
        <v>0</v>
      </c>
      <c r="ED249" s="75">
        <f t="shared" si="251"/>
        <v>2.1878615756810773</v>
      </c>
      <c r="EE249" s="51">
        <f t="shared" si="252"/>
        <v>0</v>
      </c>
      <c r="EF249" s="75">
        <f t="shared" si="253"/>
        <v>0</v>
      </c>
      <c r="EG249" s="51" t="e">
        <f t="shared" si="254"/>
        <v>#DIV/0!</v>
      </c>
      <c r="EH249" s="75">
        <f t="shared" si="255"/>
        <v>2.1037130535394976E-2</v>
      </c>
      <c r="EI249" s="51">
        <f t="shared" si="256"/>
        <v>0</v>
      </c>
      <c r="EJ249" s="75">
        <f t="shared" si="257"/>
        <v>0.22088987062164719</v>
      </c>
      <c r="EK249" s="51">
        <f t="shared" si="258"/>
        <v>0</v>
      </c>
      <c r="EL249" s="75">
        <f t="shared" si="259"/>
        <v>5.6169138529504581</v>
      </c>
      <c r="EM249" s="51">
        <f t="shared" si="260"/>
        <v>0</v>
      </c>
      <c r="EN249" s="75">
        <f t="shared" si="261"/>
        <v>4.3967602818975493</v>
      </c>
      <c r="EO249" s="51">
        <f t="shared" si="262"/>
        <v>0</v>
      </c>
      <c r="EP249" s="75">
        <f t="shared" si="263"/>
        <v>0</v>
      </c>
      <c r="EQ249" s="51" t="e">
        <f t="shared" si="264"/>
        <v>#DIV/0!</v>
      </c>
      <c r="ER249" s="51">
        <f t="shared" si="265"/>
        <v>100</v>
      </c>
      <c r="ES249" s="51">
        <f t="shared" si="266"/>
        <v>0</v>
      </c>
    </row>
    <row r="250" spans="1:149" x14ac:dyDescent="0.45">
      <c r="A250" s="78" t="s">
        <v>1140</v>
      </c>
      <c r="B250" s="174" t="s">
        <v>3397</v>
      </c>
      <c r="C250" s="51" t="s">
        <v>3585</v>
      </c>
      <c r="D250" s="51" t="s">
        <v>3628</v>
      </c>
      <c r="E250" s="51" t="s">
        <v>637</v>
      </c>
      <c r="F250" s="78" t="s">
        <v>1241</v>
      </c>
      <c r="G250" s="72" t="s">
        <v>3365</v>
      </c>
      <c r="H250" s="78" t="s">
        <v>1101</v>
      </c>
      <c r="I250" s="78">
        <v>24</v>
      </c>
      <c r="J250" s="300">
        <v>177.8</v>
      </c>
      <c r="K250" s="78"/>
      <c r="L250" s="300">
        <v>947</v>
      </c>
      <c r="M250" s="78">
        <v>5</v>
      </c>
      <c r="O250" s="78">
        <v>-8.1</v>
      </c>
      <c r="P250" s="72" t="s">
        <v>1374</v>
      </c>
      <c r="S250" s="118">
        <v>-8.1</v>
      </c>
      <c r="AA250" s="195"/>
      <c r="AB250" s="195"/>
      <c r="AC250" s="195"/>
      <c r="AD250" s="72"/>
      <c r="AE250" s="316">
        <v>1</v>
      </c>
      <c r="AF250" s="195"/>
      <c r="AG250" s="195">
        <v>0</v>
      </c>
      <c r="AH250" s="72"/>
      <c r="AR250" s="53">
        <v>0.89429999999999998</v>
      </c>
      <c r="AS250" s="53">
        <v>1.575</v>
      </c>
      <c r="AU250" s="48">
        <v>1778</v>
      </c>
      <c r="AW250" s="48">
        <v>1590.0654</v>
      </c>
      <c r="AX250" s="49">
        <v>20.035557907332198</v>
      </c>
      <c r="BB250" s="80" t="s">
        <v>722</v>
      </c>
      <c r="BC250" s="270" t="s">
        <v>1126</v>
      </c>
      <c r="BD250" s="72">
        <v>68.7</v>
      </c>
      <c r="BE250" s="72"/>
      <c r="BF250" s="72">
        <v>0.2</v>
      </c>
      <c r="BG250" s="72"/>
      <c r="BH250" s="72">
        <v>9</v>
      </c>
      <c r="BI250" s="72"/>
      <c r="BJ250" s="72">
        <v>3.38</v>
      </c>
      <c r="BK250" s="72"/>
      <c r="BL250" s="72"/>
      <c r="BM250" s="72"/>
      <c r="BN250" s="72">
        <v>1.95</v>
      </c>
      <c r="BO250" s="72"/>
      <c r="BP250" s="72"/>
      <c r="BQ250" s="72"/>
      <c r="BR250" s="72"/>
      <c r="BS250" s="72"/>
      <c r="BT250" s="72"/>
      <c r="BU250" s="72"/>
      <c r="BV250" s="72"/>
      <c r="BW250" s="72"/>
      <c r="BX250" s="72">
        <v>0.2</v>
      </c>
      <c r="BY250" s="72"/>
      <c r="BZ250" s="72">
        <v>5.38</v>
      </c>
      <c r="CA250" s="72"/>
      <c r="CB250" s="72">
        <v>4.2300000000000004</v>
      </c>
      <c r="CC250" s="72"/>
      <c r="CD250" s="72"/>
      <c r="CE250" s="72"/>
      <c r="CF250" s="72"/>
      <c r="CG250" s="72"/>
      <c r="CH250" s="72"/>
      <c r="CI250" s="72"/>
      <c r="CJ250" s="72"/>
      <c r="CK250" s="72"/>
      <c r="CL250" s="72"/>
      <c r="CM250" s="72"/>
      <c r="CN250" s="72"/>
      <c r="CO250" s="72"/>
      <c r="CP250" s="72"/>
      <c r="CQ250" s="72"/>
      <c r="CR250" s="72"/>
      <c r="CS250" s="72"/>
      <c r="CT250" s="72"/>
      <c r="CU250" s="72"/>
      <c r="CV250" s="72"/>
      <c r="CW250" s="72"/>
      <c r="CX250" s="72"/>
      <c r="CY250" s="72"/>
      <c r="CZ250" s="72"/>
      <c r="DA250" s="72"/>
      <c r="DB250" s="72"/>
      <c r="DC250" s="72"/>
      <c r="DD250" s="72"/>
      <c r="DE250" s="72"/>
      <c r="DF250" s="72"/>
      <c r="DG250" s="72"/>
      <c r="DH250" s="51">
        <f t="shared" si="267"/>
        <v>93.04</v>
      </c>
      <c r="DJ250" s="77">
        <f t="shared" si="244"/>
        <v>6.9599999999999937</v>
      </c>
      <c r="DK250" s="72"/>
      <c r="DO250" s="358">
        <v>6.96</v>
      </c>
      <c r="DP250" s="72"/>
      <c r="DQ250" s="374"/>
      <c r="DR250" s="72"/>
      <c r="DU250" s="52"/>
      <c r="DX250" s="75">
        <f t="shared" si="245"/>
        <v>73.839208942390371</v>
      </c>
      <c r="DY250" s="51">
        <f t="shared" si="246"/>
        <v>0</v>
      </c>
      <c r="DZ250" s="75">
        <f t="shared" si="247"/>
        <v>0.21496130696474636</v>
      </c>
      <c r="EA250" s="51">
        <f t="shared" si="248"/>
        <v>0</v>
      </c>
      <c r="EB250" s="75">
        <f t="shared" si="249"/>
        <v>9.6732588134135842</v>
      </c>
      <c r="EC250" s="51">
        <f t="shared" si="250"/>
        <v>0</v>
      </c>
      <c r="ED250" s="75">
        <f t="shared" si="251"/>
        <v>2.0958727429062769</v>
      </c>
      <c r="EE250" s="51">
        <f t="shared" si="252"/>
        <v>0</v>
      </c>
      <c r="EF250" s="75">
        <f t="shared" si="253"/>
        <v>0</v>
      </c>
      <c r="EG250" s="51" t="e">
        <f t="shared" si="254"/>
        <v>#DIV/0!</v>
      </c>
      <c r="EH250" s="75">
        <f t="shared" si="255"/>
        <v>0</v>
      </c>
      <c r="EI250" s="51" t="e">
        <f t="shared" si="256"/>
        <v>#DIV/0!</v>
      </c>
      <c r="EJ250" s="75">
        <f t="shared" si="257"/>
        <v>0.21496130696474636</v>
      </c>
      <c r="EK250" s="51">
        <f t="shared" si="258"/>
        <v>0</v>
      </c>
      <c r="EL250" s="75">
        <f t="shared" si="259"/>
        <v>5.7824591573516759</v>
      </c>
      <c r="EM250" s="51">
        <f t="shared" si="260"/>
        <v>0</v>
      </c>
      <c r="EN250" s="75">
        <f t="shared" si="261"/>
        <v>4.5464316423043858</v>
      </c>
      <c r="EO250" s="51">
        <f t="shared" si="262"/>
        <v>0</v>
      </c>
      <c r="EP250" s="75">
        <f t="shared" si="263"/>
        <v>0</v>
      </c>
      <c r="EQ250" s="51" t="e">
        <f t="shared" si="264"/>
        <v>#DIV/0!</v>
      </c>
      <c r="ER250" s="51">
        <f t="shared" si="265"/>
        <v>100</v>
      </c>
      <c r="ES250" s="51">
        <f t="shared" si="266"/>
        <v>0</v>
      </c>
    </row>
    <row r="251" spans="1:149" x14ac:dyDescent="0.45">
      <c r="A251" s="78" t="s">
        <v>1140</v>
      </c>
      <c r="B251" s="174" t="s">
        <v>3397</v>
      </c>
      <c r="C251" s="51" t="s">
        <v>3585</v>
      </c>
      <c r="D251" s="51" t="s">
        <v>3628</v>
      </c>
      <c r="E251" s="51" t="s">
        <v>637</v>
      </c>
      <c r="F251" s="78" t="s">
        <v>1242</v>
      </c>
      <c r="G251" s="72" t="s">
        <v>3365</v>
      </c>
      <c r="H251" s="78" t="s">
        <v>1101</v>
      </c>
      <c r="I251" s="78">
        <v>24</v>
      </c>
      <c r="J251" s="300">
        <v>130.30000000000001</v>
      </c>
      <c r="K251" s="78"/>
      <c r="L251" s="300">
        <v>946</v>
      </c>
      <c r="M251" s="78">
        <v>5</v>
      </c>
      <c r="O251" s="78">
        <v>-8.1999999999999993</v>
      </c>
      <c r="P251" s="72" t="s">
        <v>1374</v>
      </c>
      <c r="S251" s="118">
        <v>-8.1999999999999993</v>
      </c>
      <c r="AA251" s="195"/>
      <c r="AB251" s="195"/>
      <c r="AC251" s="195"/>
      <c r="AD251" s="72"/>
      <c r="AE251" s="316">
        <v>1</v>
      </c>
      <c r="AF251" s="195"/>
      <c r="AG251" s="195">
        <v>0</v>
      </c>
      <c r="AH251" s="72"/>
      <c r="AR251" s="53">
        <v>0.9052</v>
      </c>
      <c r="AS251" s="53">
        <v>1.3779999999999999</v>
      </c>
      <c r="AU251" s="48">
        <v>1303</v>
      </c>
      <c r="AW251" s="48">
        <v>1179.4756</v>
      </c>
      <c r="AX251" s="49">
        <v>19.692253511275062</v>
      </c>
      <c r="BB251" s="80" t="s">
        <v>722</v>
      </c>
      <c r="BC251" s="270" t="s">
        <v>1126</v>
      </c>
      <c r="BD251" s="72">
        <v>68.900000000000006</v>
      </c>
      <c r="BE251" s="72"/>
      <c r="BF251" s="72">
        <v>0.2</v>
      </c>
      <c r="BG251" s="72"/>
      <c r="BH251" s="72">
        <v>8.9</v>
      </c>
      <c r="BI251" s="72"/>
      <c r="BJ251" s="72">
        <v>3.49</v>
      </c>
      <c r="BK251" s="72"/>
      <c r="BL251" s="72"/>
      <c r="BM251" s="72"/>
      <c r="BN251" s="72">
        <v>2</v>
      </c>
      <c r="BO251" s="72"/>
      <c r="BP251" s="72"/>
      <c r="BQ251" s="72"/>
      <c r="BR251" s="72">
        <v>0.03</v>
      </c>
      <c r="BS251" s="72"/>
      <c r="BT251" s="72"/>
      <c r="BU251" s="72"/>
      <c r="BV251" s="72"/>
      <c r="BW251" s="72"/>
      <c r="BX251" s="72">
        <v>0.2</v>
      </c>
      <c r="BY251" s="72"/>
      <c r="BZ251" s="72">
        <v>5.29</v>
      </c>
      <c r="CA251" s="72"/>
      <c r="CB251" s="72">
        <v>4.16</v>
      </c>
      <c r="CC251" s="72"/>
      <c r="CD251" s="72"/>
      <c r="CE251" s="72"/>
      <c r="CF251" s="72"/>
      <c r="CG251" s="72"/>
      <c r="CH251" s="72"/>
      <c r="CI251" s="72"/>
      <c r="CJ251" s="72"/>
      <c r="CK251" s="72"/>
      <c r="CL251" s="72"/>
      <c r="CM251" s="72"/>
      <c r="CN251" s="72"/>
      <c r="CO251" s="72"/>
      <c r="CP251" s="72"/>
      <c r="CQ251" s="72"/>
      <c r="CR251" s="72"/>
      <c r="CS251" s="72"/>
      <c r="CT251" s="72"/>
      <c r="CU251" s="72"/>
      <c r="CV251" s="72"/>
      <c r="CW251" s="72"/>
      <c r="CX251" s="72"/>
      <c r="CY251" s="72"/>
      <c r="CZ251" s="72"/>
      <c r="DA251" s="72"/>
      <c r="DB251" s="72"/>
      <c r="DC251" s="72"/>
      <c r="DD251" s="72"/>
      <c r="DE251" s="72"/>
      <c r="DF251" s="72"/>
      <c r="DG251" s="72"/>
      <c r="DH251" s="51">
        <f t="shared" si="267"/>
        <v>93.170000000000016</v>
      </c>
      <c r="DJ251" s="77">
        <f t="shared" si="244"/>
        <v>6.8299999999999841</v>
      </c>
      <c r="DK251" s="72"/>
      <c r="DO251" s="358">
        <v>6.83</v>
      </c>
      <c r="DP251" s="72"/>
      <c r="DQ251" s="374"/>
      <c r="DR251" s="72"/>
      <c r="DU251" s="52"/>
      <c r="DX251" s="75">
        <f t="shared" si="245"/>
        <v>73.950842545883859</v>
      </c>
      <c r="DY251" s="51">
        <f t="shared" si="246"/>
        <v>0</v>
      </c>
      <c r="DZ251" s="75">
        <f t="shared" si="247"/>
        <v>0.21466137168616506</v>
      </c>
      <c r="EA251" s="51">
        <f t="shared" si="248"/>
        <v>0</v>
      </c>
      <c r="EB251" s="75">
        <f t="shared" si="249"/>
        <v>9.5524310400343442</v>
      </c>
      <c r="EC251" s="51">
        <f t="shared" si="250"/>
        <v>0</v>
      </c>
      <c r="ED251" s="75">
        <f t="shared" si="251"/>
        <v>2.1466137168616504</v>
      </c>
      <c r="EE251" s="51">
        <f t="shared" si="252"/>
        <v>0</v>
      </c>
      <c r="EF251" s="75">
        <f t="shared" si="253"/>
        <v>0</v>
      </c>
      <c r="EG251" s="51" t="e">
        <f t="shared" si="254"/>
        <v>#DIV/0!</v>
      </c>
      <c r="EH251" s="75">
        <f t="shared" si="255"/>
        <v>3.2199205752924752E-2</v>
      </c>
      <c r="EI251" s="51">
        <f t="shared" si="256"/>
        <v>0</v>
      </c>
      <c r="EJ251" s="75">
        <f t="shared" si="257"/>
        <v>0.21466137168616506</v>
      </c>
      <c r="EK251" s="51">
        <f t="shared" si="258"/>
        <v>0</v>
      </c>
      <c r="EL251" s="75">
        <f t="shared" si="259"/>
        <v>5.6777932810990652</v>
      </c>
      <c r="EM251" s="51">
        <f t="shared" si="260"/>
        <v>0</v>
      </c>
      <c r="EN251" s="75">
        <f t="shared" si="261"/>
        <v>4.4649565310722332</v>
      </c>
      <c r="EO251" s="51">
        <f t="shared" si="262"/>
        <v>0</v>
      </c>
      <c r="EP251" s="75">
        <f t="shared" si="263"/>
        <v>0</v>
      </c>
      <c r="EQ251" s="51" t="e">
        <f t="shared" si="264"/>
        <v>#DIV/0!</v>
      </c>
      <c r="ER251" s="51">
        <f t="shared" si="265"/>
        <v>100</v>
      </c>
      <c r="ES251" s="51">
        <f t="shared" si="266"/>
        <v>0</v>
      </c>
    </row>
    <row r="252" spans="1:149" x14ac:dyDescent="0.45">
      <c r="A252" s="78" t="s">
        <v>1140</v>
      </c>
      <c r="B252" s="174" t="s">
        <v>3397</v>
      </c>
      <c r="C252" s="51" t="s">
        <v>3585</v>
      </c>
      <c r="D252" s="51" t="s">
        <v>3628</v>
      </c>
      <c r="E252" s="51" t="s">
        <v>637</v>
      </c>
      <c r="F252" s="78" t="s">
        <v>1243</v>
      </c>
      <c r="G252" s="72" t="s">
        <v>3365</v>
      </c>
      <c r="H252" s="78" t="s">
        <v>1101</v>
      </c>
      <c r="I252" s="78">
        <v>24</v>
      </c>
      <c r="J252" s="300">
        <v>126.1</v>
      </c>
      <c r="K252" s="78"/>
      <c r="L252" s="300">
        <v>938</v>
      </c>
      <c r="M252" s="78">
        <v>5</v>
      </c>
      <c r="O252" s="78">
        <v>-8.1999999999999993</v>
      </c>
      <c r="P252" s="72" t="s">
        <v>1374</v>
      </c>
      <c r="S252" s="118">
        <v>-8.1999999999999993</v>
      </c>
      <c r="AA252" s="195"/>
      <c r="AB252" s="195"/>
      <c r="AC252" s="195"/>
      <c r="AD252" s="72"/>
      <c r="AE252" s="316">
        <v>1</v>
      </c>
      <c r="AF252" s="195"/>
      <c r="AG252" s="195">
        <v>0</v>
      </c>
      <c r="AH252" s="72"/>
      <c r="AR252" s="53">
        <v>0.90269999999999995</v>
      </c>
      <c r="AS252" s="53">
        <v>1.3640000000000001</v>
      </c>
      <c r="AU252" s="48">
        <v>1261</v>
      </c>
      <c r="AW252" s="48">
        <v>1138.3046999999999</v>
      </c>
      <c r="AX252" s="49">
        <v>19.562672006317072</v>
      </c>
      <c r="BB252" s="80" t="s">
        <v>722</v>
      </c>
      <c r="BC252" s="270" t="s">
        <v>1126</v>
      </c>
      <c r="BD252" s="72">
        <v>69.3</v>
      </c>
      <c r="BE252" s="72"/>
      <c r="BF252" s="72">
        <v>0.18</v>
      </c>
      <c r="BG252" s="72"/>
      <c r="BH252" s="72">
        <v>8.3699999999999992</v>
      </c>
      <c r="BI252" s="72"/>
      <c r="BJ252" s="72">
        <v>3.28</v>
      </c>
      <c r="BK252" s="72"/>
      <c r="BL252" s="72"/>
      <c r="BM252" s="72"/>
      <c r="BN252" s="72">
        <v>2.16</v>
      </c>
      <c r="BO252" s="72"/>
      <c r="BP252" s="72"/>
      <c r="BQ252" s="72"/>
      <c r="BR252" s="72">
        <v>0.02</v>
      </c>
      <c r="BS252" s="72"/>
      <c r="BT252" s="72"/>
      <c r="BU252" s="72"/>
      <c r="BV252" s="72"/>
      <c r="BW252" s="72"/>
      <c r="BX252" s="72">
        <v>0.21</v>
      </c>
      <c r="BY252" s="72"/>
      <c r="BZ252" s="72">
        <v>5.21</v>
      </c>
      <c r="CA252" s="72"/>
      <c r="CB252" s="72">
        <v>4.1100000000000003</v>
      </c>
      <c r="CC252" s="72"/>
      <c r="CD252" s="72"/>
      <c r="CE252" s="72"/>
      <c r="CF252" s="72"/>
      <c r="CG252" s="72"/>
      <c r="CH252" s="72"/>
      <c r="CI252" s="72"/>
      <c r="CJ252" s="72"/>
      <c r="CK252" s="72"/>
      <c r="CL252" s="72"/>
      <c r="CM252" s="72"/>
      <c r="CN252" s="72"/>
      <c r="CO252" s="72"/>
      <c r="CP252" s="72"/>
      <c r="CQ252" s="72"/>
      <c r="CR252" s="72"/>
      <c r="CS252" s="72"/>
      <c r="CT252" s="72"/>
      <c r="CU252" s="72"/>
      <c r="CV252" s="72"/>
      <c r="CW252" s="72"/>
      <c r="CX252" s="72"/>
      <c r="CY252" s="72"/>
      <c r="CZ252" s="72"/>
      <c r="DA252" s="72"/>
      <c r="DB252" s="72"/>
      <c r="DC252" s="72"/>
      <c r="DD252" s="72"/>
      <c r="DE252" s="72"/>
      <c r="DF252" s="72"/>
      <c r="DG252" s="72"/>
      <c r="DH252" s="51">
        <f t="shared" si="267"/>
        <v>92.839999999999989</v>
      </c>
      <c r="DJ252" s="77">
        <f t="shared" si="244"/>
        <v>7.1600000000000108</v>
      </c>
      <c r="DK252" s="72"/>
      <c r="DO252" s="358">
        <v>7.16</v>
      </c>
      <c r="DP252" s="72"/>
      <c r="DQ252" s="374"/>
      <c r="DR252" s="72"/>
      <c r="DU252" s="52"/>
      <c r="DX252" s="75">
        <f t="shared" si="245"/>
        <v>74.644549763033183</v>
      </c>
      <c r="DY252" s="51">
        <f t="shared" si="246"/>
        <v>0</v>
      </c>
      <c r="DZ252" s="75">
        <f t="shared" si="247"/>
        <v>0.19388194743644982</v>
      </c>
      <c r="EA252" s="51">
        <f t="shared" si="248"/>
        <v>0</v>
      </c>
      <c r="EB252" s="75">
        <f t="shared" si="249"/>
        <v>9.0155105557949167</v>
      </c>
      <c r="EC252" s="51">
        <f t="shared" si="250"/>
        <v>0</v>
      </c>
      <c r="ED252" s="75">
        <f t="shared" si="251"/>
        <v>2.3265833692373983</v>
      </c>
      <c r="EE252" s="51">
        <f t="shared" si="252"/>
        <v>0</v>
      </c>
      <c r="EF252" s="75">
        <f t="shared" si="253"/>
        <v>0</v>
      </c>
      <c r="EG252" s="51" t="e">
        <f t="shared" si="254"/>
        <v>#DIV/0!</v>
      </c>
      <c r="EH252" s="75">
        <f t="shared" si="255"/>
        <v>2.1542438604049981E-2</v>
      </c>
      <c r="EI252" s="51">
        <f t="shared" si="256"/>
        <v>0</v>
      </c>
      <c r="EJ252" s="75">
        <f t="shared" si="257"/>
        <v>0.22619560534252481</v>
      </c>
      <c r="EK252" s="51">
        <f t="shared" si="258"/>
        <v>0</v>
      </c>
      <c r="EL252" s="75">
        <f t="shared" si="259"/>
        <v>5.6118052563550203</v>
      </c>
      <c r="EM252" s="51">
        <f t="shared" si="260"/>
        <v>0</v>
      </c>
      <c r="EN252" s="75">
        <f t="shared" si="261"/>
        <v>4.4269711331322714</v>
      </c>
      <c r="EO252" s="51">
        <f t="shared" si="262"/>
        <v>0</v>
      </c>
      <c r="EP252" s="75">
        <f t="shared" si="263"/>
        <v>0</v>
      </c>
      <c r="EQ252" s="51" t="e">
        <f t="shared" si="264"/>
        <v>#DIV/0!</v>
      </c>
      <c r="ER252" s="51">
        <f t="shared" si="265"/>
        <v>100</v>
      </c>
      <c r="ES252" s="51">
        <f t="shared" si="266"/>
        <v>0</v>
      </c>
    </row>
    <row r="253" spans="1:149" x14ac:dyDescent="0.45">
      <c r="A253" s="78" t="s">
        <v>1140</v>
      </c>
      <c r="B253" s="174" t="s">
        <v>3397</v>
      </c>
      <c r="C253" s="51" t="s">
        <v>3585</v>
      </c>
      <c r="D253" s="51" t="s">
        <v>3628</v>
      </c>
      <c r="E253" s="51" t="s">
        <v>637</v>
      </c>
      <c r="F253" s="78" t="s">
        <v>1244</v>
      </c>
      <c r="G253" s="72" t="s">
        <v>3365</v>
      </c>
      <c r="H253" s="78" t="s">
        <v>1101</v>
      </c>
      <c r="I253" s="78">
        <v>48</v>
      </c>
      <c r="J253" s="300">
        <v>78.900000000000006</v>
      </c>
      <c r="K253" s="78"/>
      <c r="L253" s="300">
        <v>900</v>
      </c>
      <c r="M253" s="78">
        <v>5</v>
      </c>
      <c r="O253" s="78">
        <v>-10.3</v>
      </c>
      <c r="P253" s="72" t="s">
        <v>1374</v>
      </c>
      <c r="S253" s="118">
        <v>-10.3</v>
      </c>
      <c r="AA253" s="195"/>
      <c r="AB253" s="195"/>
      <c r="AC253" s="195"/>
      <c r="AD253" s="72"/>
      <c r="AE253" s="316">
        <v>1</v>
      </c>
      <c r="AF253" s="195"/>
      <c r="AG253" s="195">
        <v>0</v>
      </c>
      <c r="AH253" s="72"/>
      <c r="AR253" s="53">
        <v>0.91390000000000005</v>
      </c>
      <c r="AS253" s="53">
        <v>1.204</v>
      </c>
      <c r="AU253" s="48">
        <v>789</v>
      </c>
      <c r="AW253" s="48">
        <v>721.06709999999998</v>
      </c>
      <c r="AX253" s="49">
        <v>19.079887478855966</v>
      </c>
      <c r="BB253" s="80" t="s">
        <v>722</v>
      </c>
      <c r="BC253" s="270" t="s">
        <v>1126</v>
      </c>
      <c r="BD253" s="72">
        <v>70</v>
      </c>
      <c r="BE253" s="72"/>
      <c r="BF253" s="72">
        <v>0.21</v>
      </c>
      <c r="BG253" s="72"/>
      <c r="BH253" s="72">
        <v>8.8000000000000007</v>
      </c>
      <c r="BI253" s="72"/>
      <c r="BJ253" s="72">
        <v>1.53</v>
      </c>
      <c r="BK253" s="72"/>
      <c r="BL253" s="72"/>
      <c r="BM253" s="72"/>
      <c r="BN253" s="72">
        <v>3.53</v>
      </c>
      <c r="BO253" s="72"/>
      <c r="BP253" s="72"/>
      <c r="BQ253" s="72"/>
      <c r="BR253" s="72">
        <v>0.02</v>
      </c>
      <c r="BS253" s="72"/>
      <c r="BT253" s="72"/>
      <c r="BU253" s="72"/>
      <c r="BV253" s="72"/>
      <c r="BW253" s="72"/>
      <c r="BX253" s="72">
        <v>0.15</v>
      </c>
      <c r="BY253" s="72"/>
      <c r="BZ253" s="72">
        <v>5.23</v>
      </c>
      <c r="CA253" s="72"/>
      <c r="CB253" s="72">
        <v>4.16</v>
      </c>
      <c r="CC253" s="72"/>
      <c r="CD253" s="72"/>
      <c r="CE253" s="72"/>
      <c r="CF253" s="72"/>
      <c r="CG253" s="72"/>
      <c r="CH253" s="72"/>
      <c r="CI253" s="72"/>
      <c r="CJ253" s="72"/>
      <c r="CK253" s="72"/>
      <c r="CL253" s="72"/>
      <c r="CM253" s="72"/>
      <c r="CN253" s="72"/>
      <c r="CO253" s="72"/>
      <c r="CP253" s="72"/>
      <c r="CQ253" s="72"/>
      <c r="CR253" s="72"/>
      <c r="CS253" s="72"/>
      <c r="CT253" s="72"/>
      <c r="CU253" s="72"/>
      <c r="CV253" s="72"/>
      <c r="CW253" s="72"/>
      <c r="CX253" s="72"/>
      <c r="CY253" s="72"/>
      <c r="CZ253" s="72"/>
      <c r="DA253" s="72"/>
      <c r="DB253" s="72"/>
      <c r="DC253" s="72"/>
      <c r="DD253" s="72"/>
      <c r="DE253" s="72"/>
      <c r="DF253" s="72"/>
      <c r="DG253" s="72"/>
      <c r="DH253" s="51">
        <f t="shared" si="267"/>
        <v>93.63</v>
      </c>
      <c r="DJ253" s="77">
        <f t="shared" si="244"/>
        <v>6.3700000000000045</v>
      </c>
      <c r="DK253" s="72"/>
      <c r="DO253" s="358">
        <v>6.37</v>
      </c>
      <c r="DP253" s="72"/>
      <c r="DQ253" s="374"/>
      <c r="DR253" s="72"/>
      <c r="DU253" s="52"/>
      <c r="DX253" s="75">
        <f t="shared" si="245"/>
        <v>74.762362490654709</v>
      </c>
      <c r="DY253" s="51">
        <f t="shared" si="246"/>
        <v>0</v>
      </c>
      <c r="DZ253" s="75">
        <f t="shared" si="247"/>
        <v>0.2242870874719641</v>
      </c>
      <c r="EA253" s="51">
        <f t="shared" si="248"/>
        <v>0</v>
      </c>
      <c r="EB253" s="75">
        <f t="shared" si="249"/>
        <v>9.3986969988251641</v>
      </c>
      <c r="EC253" s="51">
        <f t="shared" si="250"/>
        <v>0</v>
      </c>
      <c r="ED253" s="75">
        <f t="shared" si="251"/>
        <v>3.7701591370287302</v>
      </c>
      <c r="EE253" s="51">
        <f t="shared" si="252"/>
        <v>0</v>
      </c>
      <c r="EF253" s="75">
        <f t="shared" si="253"/>
        <v>0</v>
      </c>
      <c r="EG253" s="51" t="e">
        <f t="shared" si="254"/>
        <v>#DIV/0!</v>
      </c>
      <c r="EH253" s="75">
        <f t="shared" si="255"/>
        <v>2.1360674997329916E-2</v>
      </c>
      <c r="EI253" s="51">
        <f t="shared" si="256"/>
        <v>0</v>
      </c>
      <c r="EJ253" s="75">
        <f t="shared" si="257"/>
        <v>0.16020506247997437</v>
      </c>
      <c r="EK253" s="51">
        <f t="shared" si="258"/>
        <v>0</v>
      </c>
      <c r="EL253" s="75">
        <f t="shared" si="259"/>
        <v>5.5858165118017737</v>
      </c>
      <c r="EM253" s="51">
        <f t="shared" si="260"/>
        <v>0</v>
      </c>
      <c r="EN253" s="75">
        <f t="shared" si="261"/>
        <v>4.4430203994446229</v>
      </c>
      <c r="EO253" s="51">
        <f t="shared" si="262"/>
        <v>0</v>
      </c>
      <c r="EP253" s="75">
        <f t="shared" si="263"/>
        <v>0</v>
      </c>
      <c r="EQ253" s="51" t="e">
        <f t="shared" si="264"/>
        <v>#DIV/0!</v>
      </c>
      <c r="ER253" s="51">
        <f t="shared" si="265"/>
        <v>100</v>
      </c>
      <c r="ES253" s="51">
        <f t="shared" si="266"/>
        <v>0</v>
      </c>
    </row>
    <row r="254" spans="1:149" x14ac:dyDescent="0.45">
      <c r="A254" s="78" t="s">
        <v>1140</v>
      </c>
      <c r="B254" s="174" t="s">
        <v>3397</v>
      </c>
      <c r="C254" s="51" t="s">
        <v>3585</v>
      </c>
      <c r="D254" s="51" t="s">
        <v>3628</v>
      </c>
      <c r="E254" s="51" t="s">
        <v>637</v>
      </c>
      <c r="F254" s="78" t="s">
        <v>1245</v>
      </c>
      <c r="G254" s="72" t="s">
        <v>3365</v>
      </c>
      <c r="H254" s="78" t="s">
        <v>1101</v>
      </c>
      <c r="I254" s="78">
        <v>48</v>
      </c>
      <c r="J254" s="300">
        <v>164.7</v>
      </c>
      <c r="K254" s="78"/>
      <c r="L254" s="300">
        <v>870</v>
      </c>
      <c r="M254" s="78">
        <v>5</v>
      </c>
      <c r="O254" s="78">
        <v>-10.199999999999999</v>
      </c>
      <c r="P254" s="72" t="s">
        <v>1374</v>
      </c>
      <c r="S254" s="118">
        <v>-10.199999999999999</v>
      </c>
      <c r="AA254" s="195"/>
      <c r="AB254" s="195"/>
      <c r="AC254" s="195"/>
      <c r="AD254" s="72"/>
      <c r="AE254" s="316">
        <v>1</v>
      </c>
      <c r="AF254" s="195"/>
      <c r="AG254" s="195">
        <v>0</v>
      </c>
      <c r="AH254" s="72"/>
      <c r="AR254" s="53">
        <v>0.84509999999999996</v>
      </c>
      <c r="AS254" s="53">
        <v>1.538</v>
      </c>
      <c r="AU254" s="48">
        <v>1647</v>
      </c>
      <c r="AW254" s="48">
        <v>1391.8797</v>
      </c>
      <c r="AX254" s="49">
        <v>18.551846624818321</v>
      </c>
      <c r="BB254" s="80" t="s">
        <v>722</v>
      </c>
      <c r="BC254" s="270" t="s">
        <v>1126</v>
      </c>
      <c r="BD254" s="72">
        <v>69.400000000000006</v>
      </c>
      <c r="BE254" s="72"/>
      <c r="BF254" s="72">
        <v>0.18</v>
      </c>
      <c r="BG254" s="72"/>
      <c r="BH254" s="72">
        <v>8.6999999999999993</v>
      </c>
      <c r="BI254" s="72"/>
      <c r="BJ254" s="72">
        <v>2.86</v>
      </c>
      <c r="BK254" s="72"/>
      <c r="BL254" s="72"/>
      <c r="BM254" s="72"/>
      <c r="BN254" s="72">
        <v>2.44</v>
      </c>
      <c r="BO254" s="72"/>
      <c r="BP254" s="72"/>
      <c r="BQ254" s="72"/>
      <c r="BR254" s="72">
        <v>0.03</v>
      </c>
      <c r="BS254" s="72"/>
      <c r="BT254" s="72"/>
      <c r="BU254" s="72"/>
      <c r="BV254" s="72"/>
      <c r="BW254" s="72"/>
      <c r="BX254" s="72">
        <v>0.18</v>
      </c>
      <c r="BY254" s="72"/>
      <c r="BZ254" s="72">
        <v>5.04</v>
      </c>
      <c r="CA254" s="72"/>
      <c r="CB254" s="72">
        <v>4.07</v>
      </c>
      <c r="CC254" s="72"/>
      <c r="CD254" s="72"/>
      <c r="CE254" s="72"/>
      <c r="CF254" s="72"/>
      <c r="CG254" s="72"/>
      <c r="CH254" s="72"/>
      <c r="CI254" s="72"/>
      <c r="CJ254" s="72"/>
      <c r="CK254" s="72"/>
      <c r="CL254" s="72"/>
      <c r="CM254" s="72"/>
      <c r="CN254" s="72"/>
      <c r="CO254" s="72"/>
      <c r="CP254" s="72"/>
      <c r="CQ254" s="72"/>
      <c r="CR254" s="72"/>
      <c r="CS254" s="72"/>
      <c r="CT254" s="72"/>
      <c r="CU254" s="72"/>
      <c r="CV254" s="72"/>
      <c r="CW254" s="72"/>
      <c r="CX254" s="72"/>
      <c r="CY254" s="72"/>
      <c r="CZ254" s="72"/>
      <c r="DA254" s="72"/>
      <c r="DB254" s="72"/>
      <c r="DC254" s="72"/>
      <c r="DD254" s="72"/>
      <c r="DE254" s="72"/>
      <c r="DF254" s="72"/>
      <c r="DG254" s="72"/>
      <c r="DH254" s="51">
        <f t="shared" si="267"/>
        <v>92.900000000000034</v>
      </c>
      <c r="DJ254" s="77">
        <f t="shared" si="244"/>
        <v>7.0999999999999659</v>
      </c>
      <c r="DK254" s="72"/>
      <c r="DO254" s="358">
        <v>7.1</v>
      </c>
      <c r="DP254" s="72"/>
      <c r="DQ254" s="374"/>
      <c r="DR254" s="72"/>
      <c r="DU254" s="52"/>
      <c r="DX254" s="75">
        <f t="shared" si="245"/>
        <v>74.703982777179746</v>
      </c>
      <c r="DY254" s="51">
        <f t="shared" si="246"/>
        <v>0</v>
      </c>
      <c r="DZ254" s="75">
        <f t="shared" si="247"/>
        <v>0.19375672766415494</v>
      </c>
      <c r="EA254" s="51">
        <f t="shared" si="248"/>
        <v>0</v>
      </c>
      <c r="EB254" s="75">
        <f t="shared" si="249"/>
        <v>9.364908503767488</v>
      </c>
      <c r="EC254" s="51">
        <f t="shared" si="250"/>
        <v>0</v>
      </c>
      <c r="ED254" s="75">
        <f t="shared" si="251"/>
        <v>2.6264800861141002</v>
      </c>
      <c r="EE254" s="51">
        <f t="shared" si="252"/>
        <v>0</v>
      </c>
      <c r="EF254" s="75">
        <f t="shared" si="253"/>
        <v>0</v>
      </c>
      <c r="EG254" s="51" t="e">
        <f t="shared" si="254"/>
        <v>#DIV/0!</v>
      </c>
      <c r="EH254" s="75">
        <f t="shared" si="255"/>
        <v>3.2292787944025819E-2</v>
      </c>
      <c r="EI254" s="51">
        <f t="shared" si="256"/>
        <v>0</v>
      </c>
      <c r="EJ254" s="75">
        <f t="shared" si="257"/>
        <v>0.19375672766415494</v>
      </c>
      <c r="EK254" s="51">
        <f t="shared" si="258"/>
        <v>0</v>
      </c>
      <c r="EL254" s="75">
        <f t="shared" si="259"/>
        <v>5.4251883745963383</v>
      </c>
      <c r="EM254" s="51">
        <f t="shared" si="260"/>
        <v>0</v>
      </c>
      <c r="EN254" s="75">
        <f t="shared" si="261"/>
        <v>4.3810548977395039</v>
      </c>
      <c r="EO254" s="51">
        <f t="shared" si="262"/>
        <v>0</v>
      </c>
      <c r="EP254" s="75">
        <f t="shared" si="263"/>
        <v>0</v>
      </c>
      <c r="EQ254" s="51" t="e">
        <f t="shared" si="264"/>
        <v>#DIV/0!</v>
      </c>
      <c r="ER254" s="51">
        <f t="shared" si="265"/>
        <v>100</v>
      </c>
      <c r="ES254" s="51">
        <f t="shared" si="266"/>
        <v>0</v>
      </c>
    </row>
    <row r="255" spans="1:149" x14ac:dyDescent="0.45">
      <c r="A255" s="78" t="s">
        <v>1140</v>
      </c>
      <c r="B255" s="174" t="s">
        <v>3397</v>
      </c>
      <c r="C255" s="51" t="s">
        <v>3444</v>
      </c>
      <c r="D255" s="51" t="s">
        <v>587</v>
      </c>
      <c r="E255" s="51" t="s">
        <v>637</v>
      </c>
      <c r="F255" s="78" t="s">
        <v>1190</v>
      </c>
      <c r="G255" s="72" t="s">
        <v>3365</v>
      </c>
      <c r="H255" s="78" t="s">
        <v>1372</v>
      </c>
      <c r="I255" s="78">
        <v>24</v>
      </c>
      <c r="J255" s="300">
        <v>106.5</v>
      </c>
      <c r="K255" s="78"/>
      <c r="L255" s="300">
        <v>1033</v>
      </c>
      <c r="M255" s="78">
        <v>5</v>
      </c>
      <c r="O255" s="78">
        <v>-6.4</v>
      </c>
      <c r="P255" s="72" t="s">
        <v>1374</v>
      </c>
      <c r="S255" s="118">
        <v>-6.4</v>
      </c>
      <c r="AA255" s="195"/>
      <c r="AB255" s="195"/>
      <c r="AC255" s="195"/>
      <c r="AD255" s="72"/>
      <c r="AE255" s="316">
        <v>1</v>
      </c>
      <c r="AF255" s="195"/>
      <c r="AG255" s="195">
        <v>0</v>
      </c>
      <c r="AH255" s="72"/>
      <c r="AR255" s="53">
        <v>0.94879999999999998</v>
      </c>
      <c r="AS255" s="53">
        <v>1.2829999999999999</v>
      </c>
      <c r="AU255" s="48">
        <v>1065</v>
      </c>
      <c r="AW255" s="48">
        <v>1010.472</v>
      </c>
      <c r="AX255" s="49">
        <v>20.394324523930585</v>
      </c>
      <c r="BB255" s="80" t="s">
        <v>722</v>
      </c>
      <c r="BC255" s="270" t="s">
        <v>1126</v>
      </c>
      <c r="BD255" s="72">
        <v>59.6</v>
      </c>
      <c r="BE255" s="72"/>
      <c r="BF255" s="72">
        <v>0.47</v>
      </c>
      <c r="BG255" s="72"/>
      <c r="BH255" s="72">
        <v>15.7</v>
      </c>
      <c r="BI255" s="72"/>
      <c r="BJ255" s="72">
        <v>1.25</v>
      </c>
      <c r="BK255" s="72"/>
      <c r="BL255" s="72"/>
      <c r="BM255" s="72"/>
      <c r="BN255" s="72">
        <v>2.83</v>
      </c>
      <c r="BO255" s="72"/>
      <c r="BP255" s="72"/>
      <c r="BQ255" s="72"/>
      <c r="BR255" s="72">
        <v>2.37</v>
      </c>
      <c r="BS255" s="72"/>
      <c r="BT255" s="72"/>
      <c r="BU255" s="72"/>
      <c r="BV255" s="72"/>
      <c r="BW255" s="72"/>
      <c r="BX255" s="72">
        <v>5.39</v>
      </c>
      <c r="BY255" s="72"/>
      <c r="BZ255" s="72">
        <v>4.2</v>
      </c>
      <c r="CA255" s="72"/>
      <c r="CB255" s="72">
        <v>1.57</v>
      </c>
      <c r="CC255" s="72"/>
      <c r="CD255" s="72"/>
      <c r="CE255" s="72"/>
      <c r="CF255" s="72"/>
      <c r="CG255" s="72"/>
      <c r="CH255" s="72"/>
      <c r="CI255" s="72"/>
      <c r="CJ255" s="72"/>
      <c r="CK255" s="72"/>
      <c r="CL255" s="72"/>
      <c r="CM255" s="72"/>
      <c r="CN255" s="72"/>
      <c r="CO255" s="72"/>
      <c r="CP255" s="72"/>
      <c r="CQ255" s="72"/>
      <c r="CR255" s="72"/>
      <c r="CS255" s="72"/>
      <c r="CT255" s="72"/>
      <c r="CU255" s="72"/>
      <c r="CV255" s="72"/>
      <c r="CW255" s="72"/>
      <c r="CX255" s="72"/>
      <c r="CY255" s="72"/>
      <c r="CZ255" s="72"/>
      <c r="DA255" s="72"/>
      <c r="DB255" s="72"/>
      <c r="DC255" s="72"/>
      <c r="DD255" s="72"/>
      <c r="DE255" s="72"/>
      <c r="DF255" s="72"/>
      <c r="DG255" s="72"/>
      <c r="DH255" s="51">
        <f t="shared" si="267"/>
        <v>93.38</v>
      </c>
      <c r="DJ255" s="77">
        <f t="shared" si="244"/>
        <v>6.6200000000000045</v>
      </c>
      <c r="DK255" s="72"/>
      <c r="DO255" s="358">
        <v>6.62</v>
      </c>
      <c r="DP255" s="72"/>
      <c r="DQ255" s="374"/>
      <c r="DR255" s="72"/>
      <c r="DU255" s="52"/>
      <c r="DX255" s="75">
        <f t="shared" si="245"/>
        <v>63.825230242021846</v>
      </c>
      <c r="DY255" s="51">
        <f t="shared" si="246"/>
        <v>0</v>
      </c>
      <c r="DZ255" s="75">
        <f t="shared" si="247"/>
        <v>0.50331976868708506</v>
      </c>
      <c r="EA255" s="51">
        <f t="shared" si="248"/>
        <v>0</v>
      </c>
      <c r="EB255" s="75">
        <f t="shared" si="249"/>
        <v>16.813022060398371</v>
      </c>
      <c r="EC255" s="51">
        <f t="shared" si="250"/>
        <v>0</v>
      </c>
      <c r="ED255" s="75">
        <f t="shared" si="251"/>
        <v>3.0306275433711716</v>
      </c>
      <c r="EE255" s="51">
        <f t="shared" si="252"/>
        <v>0</v>
      </c>
      <c r="EF255" s="75">
        <f t="shared" si="253"/>
        <v>0</v>
      </c>
      <c r="EG255" s="51" t="e">
        <f t="shared" si="254"/>
        <v>#DIV/0!</v>
      </c>
      <c r="EH255" s="75">
        <f t="shared" si="255"/>
        <v>2.5380167059327481</v>
      </c>
      <c r="EI255" s="51">
        <f t="shared" si="256"/>
        <v>0</v>
      </c>
      <c r="EJ255" s="75">
        <f t="shared" si="257"/>
        <v>5.7721139430284856</v>
      </c>
      <c r="EK255" s="51">
        <f t="shared" si="258"/>
        <v>0</v>
      </c>
      <c r="EL255" s="75">
        <f t="shared" si="259"/>
        <v>4.497751124437781</v>
      </c>
      <c r="EM255" s="51">
        <f t="shared" si="260"/>
        <v>0</v>
      </c>
      <c r="EN255" s="75">
        <f t="shared" si="261"/>
        <v>1.6813022060398375</v>
      </c>
      <c r="EO255" s="51">
        <f t="shared" si="262"/>
        <v>0</v>
      </c>
      <c r="EP255" s="75">
        <f t="shared" si="263"/>
        <v>0</v>
      </c>
      <c r="EQ255" s="51" t="e">
        <f t="shared" si="264"/>
        <v>#DIV/0!</v>
      </c>
      <c r="ER255" s="51">
        <f t="shared" si="265"/>
        <v>100</v>
      </c>
      <c r="ES255" s="51">
        <f t="shared" si="266"/>
        <v>0</v>
      </c>
    </row>
    <row r="256" spans="1:149" x14ac:dyDescent="0.45">
      <c r="A256" s="78" t="s">
        <v>1140</v>
      </c>
      <c r="B256" s="174" t="s">
        <v>3397</v>
      </c>
      <c r="C256" s="51" t="s">
        <v>3444</v>
      </c>
      <c r="D256" s="51" t="s">
        <v>587</v>
      </c>
      <c r="E256" s="51" t="s">
        <v>637</v>
      </c>
      <c r="F256" s="78" t="s">
        <v>1188</v>
      </c>
      <c r="G256" s="72" t="s">
        <v>3365</v>
      </c>
      <c r="H256" s="78" t="s">
        <v>1372</v>
      </c>
      <c r="I256" s="78">
        <v>24</v>
      </c>
      <c r="J256" s="300">
        <v>198.5</v>
      </c>
      <c r="K256" s="78"/>
      <c r="L256" s="300">
        <v>1044</v>
      </c>
      <c r="M256" s="78">
        <v>5</v>
      </c>
      <c r="O256" s="78">
        <v>-6.1</v>
      </c>
      <c r="P256" s="72" t="s">
        <v>1374</v>
      </c>
      <c r="S256" s="118">
        <v>-6.1</v>
      </c>
      <c r="AA256" s="195"/>
      <c r="AB256" s="195"/>
      <c r="AC256" s="195"/>
      <c r="AD256" s="72"/>
      <c r="AE256" s="316">
        <v>1</v>
      </c>
      <c r="AF256" s="195"/>
      <c r="AG256" s="195">
        <v>0</v>
      </c>
      <c r="AH256" s="72"/>
      <c r="AR256" s="53">
        <v>0.94699999999999995</v>
      </c>
      <c r="AS256" s="53">
        <v>1.6319999999999999</v>
      </c>
      <c r="AU256" s="48">
        <v>1985</v>
      </c>
      <c r="AW256" s="48">
        <v>1879.7949999999998</v>
      </c>
      <c r="AX256" s="49">
        <v>21.856473318206568</v>
      </c>
      <c r="BB256" s="80" t="s">
        <v>722</v>
      </c>
      <c r="BC256" s="270" t="s">
        <v>1126</v>
      </c>
      <c r="BD256" s="72">
        <v>59</v>
      </c>
      <c r="BE256" s="72"/>
      <c r="BF256" s="72">
        <v>0.44</v>
      </c>
      <c r="BG256" s="72"/>
      <c r="BH256" s="72">
        <v>15.4</v>
      </c>
      <c r="BI256" s="72"/>
      <c r="BJ256" s="72">
        <v>0.97</v>
      </c>
      <c r="BK256" s="72"/>
      <c r="BL256" s="72"/>
      <c r="BM256" s="72"/>
      <c r="BN256" s="72">
        <v>2.68</v>
      </c>
      <c r="BO256" s="72"/>
      <c r="BP256" s="72"/>
      <c r="BQ256" s="72"/>
      <c r="BR256" s="72">
        <v>2.29</v>
      </c>
      <c r="BS256" s="72"/>
      <c r="BT256" s="72"/>
      <c r="BU256" s="72"/>
      <c r="BV256" s="72"/>
      <c r="BW256" s="72"/>
      <c r="BX256" s="72">
        <v>5.09</v>
      </c>
      <c r="BY256" s="72"/>
      <c r="BZ256" s="72">
        <v>4.2</v>
      </c>
      <c r="CA256" s="72"/>
      <c r="CB256" s="72">
        <v>1.63</v>
      </c>
      <c r="CC256" s="72"/>
      <c r="CD256" s="72"/>
      <c r="CE256" s="72"/>
      <c r="CF256" s="72"/>
      <c r="CG256" s="72"/>
      <c r="CH256" s="72"/>
      <c r="CI256" s="72"/>
      <c r="CJ256" s="72"/>
      <c r="CK256" s="72"/>
      <c r="CL256" s="72"/>
      <c r="CM256" s="72"/>
      <c r="CN256" s="72"/>
      <c r="CO256" s="72"/>
      <c r="CP256" s="72"/>
      <c r="CQ256" s="72"/>
      <c r="CR256" s="72"/>
      <c r="CS256" s="72"/>
      <c r="CT256" s="72"/>
      <c r="CU256" s="72"/>
      <c r="CV256" s="72"/>
      <c r="CW256" s="72"/>
      <c r="CX256" s="72"/>
      <c r="CY256" s="72"/>
      <c r="CZ256" s="72"/>
      <c r="DA256" s="72"/>
      <c r="DB256" s="72"/>
      <c r="DC256" s="72"/>
      <c r="DD256" s="72"/>
      <c r="DE256" s="72"/>
      <c r="DF256" s="72"/>
      <c r="DG256" s="72"/>
      <c r="DH256" s="51">
        <f t="shared" si="267"/>
        <v>91.700000000000017</v>
      </c>
      <c r="DJ256" s="77">
        <f t="shared" si="244"/>
        <v>8.2999999999999829</v>
      </c>
      <c r="DK256" s="72"/>
      <c r="DO256" s="358">
        <v>8.3000000000000007</v>
      </c>
      <c r="DP256" s="72"/>
      <c r="DQ256" s="374"/>
      <c r="DR256" s="72"/>
      <c r="DU256" s="52"/>
      <c r="DX256" s="75">
        <f t="shared" si="245"/>
        <v>64.340239912758989</v>
      </c>
      <c r="DY256" s="51">
        <f t="shared" si="246"/>
        <v>0</v>
      </c>
      <c r="DZ256" s="75">
        <f t="shared" si="247"/>
        <v>0.47982551799345685</v>
      </c>
      <c r="EA256" s="51">
        <f t="shared" si="248"/>
        <v>0</v>
      </c>
      <c r="EB256" s="75">
        <f t="shared" si="249"/>
        <v>16.793893129770989</v>
      </c>
      <c r="EC256" s="51">
        <f t="shared" si="250"/>
        <v>0</v>
      </c>
      <c r="ED256" s="75">
        <f t="shared" si="251"/>
        <v>2.92257360959651</v>
      </c>
      <c r="EE256" s="51">
        <f t="shared" si="252"/>
        <v>0</v>
      </c>
      <c r="EF256" s="75">
        <f t="shared" si="253"/>
        <v>0</v>
      </c>
      <c r="EG256" s="51" t="e">
        <f t="shared" si="254"/>
        <v>#DIV/0!</v>
      </c>
      <c r="EH256" s="75">
        <f t="shared" si="255"/>
        <v>2.4972737186477643</v>
      </c>
      <c r="EI256" s="51">
        <f t="shared" si="256"/>
        <v>0</v>
      </c>
      <c r="EJ256" s="75">
        <f t="shared" si="257"/>
        <v>5.5507088331515808</v>
      </c>
      <c r="EK256" s="51">
        <f t="shared" si="258"/>
        <v>0</v>
      </c>
      <c r="EL256" s="75">
        <f t="shared" si="259"/>
        <v>4.5801526717557248</v>
      </c>
      <c r="EM256" s="51">
        <f t="shared" si="260"/>
        <v>0</v>
      </c>
      <c r="EN256" s="75">
        <f t="shared" si="261"/>
        <v>1.7775354416575784</v>
      </c>
      <c r="EO256" s="51">
        <f t="shared" si="262"/>
        <v>0</v>
      </c>
      <c r="EP256" s="75">
        <f t="shared" si="263"/>
        <v>0</v>
      </c>
      <c r="EQ256" s="51" t="e">
        <f t="shared" si="264"/>
        <v>#DIV/0!</v>
      </c>
      <c r="ER256" s="51">
        <f t="shared" si="265"/>
        <v>100</v>
      </c>
      <c r="ES256" s="51">
        <f t="shared" si="266"/>
        <v>0</v>
      </c>
    </row>
    <row r="257" spans="1:149" x14ac:dyDescent="0.45">
      <c r="A257" s="78" t="s">
        <v>1140</v>
      </c>
      <c r="B257" s="174" t="s">
        <v>3397</v>
      </c>
      <c r="C257" s="51" t="s">
        <v>3444</v>
      </c>
      <c r="D257" s="51" t="s">
        <v>587</v>
      </c>
      <c r="E257" s="51" t="s">
        <v>637</v>
      </c>
      <c r="F257" s="78" t="s">
        <v>1189</v>
      </c>
      <c r="G257" s="72" t="s">
        <v>3365</v>
      </c>
      <c r="H257" s="78" t="s">
        <v>1372</v>
      </c>
      <c r="I257" s="78">
        <v>24</v>
      </c>
      <c r="J257" s="300">
        <v>152.69999999999999</v>
      </c>
      <c r="K257" s="78"/>
      <c r="L257" s="300">
        <v>1010</v>
      </c>
      <c r="M257" s="78">
        <v>5</v>
      </c>
      <c r="O257" s="78">
        <v>-6.3</v>
      </c>
      <c r="P257" s="72" t="s">
        <v>1374</v>
      </c>
      <c r="S257" s="118">
        <v>-6.3</v>
      </c>
      <c r="AA257" s="195"/>
      <c r="AB257" s="195"/>
      <c r="AC257" s="195"/>
      <c r="AD257" s="72"/>
      <c r="AE257" s="316">
        <v>1</v>
      </c>
      <c r="AF257" s="195"/>
      <c r="AG257" s="195">
        <v>0</v>
      </c>
      <c r="AH257" s="72"/>
      <c r="AR257" s="53">
        <v>0.93100000000000005</v>
      </c>
      <c r="AS257" s="53">
        <v>1.452</v>
      </c>
      <c r="AU257" s="48">
        <v>1527</v>
      </c>
      <c r="AW257" s="48">
        <v>1421.6370000000002</v>
      </c>
      <c r="AX257" s="49">
        <v>20.731459339511495</v>
      </c>
      <c r="BB257" s="80" t="s">
        <v>722</v>
      </c>
      <c r="BC257" s="270" t="s">
        <v>1126</v>
      </c>
      <c r="BD257" s="72">
        <v>60.1</v>
      </c>
      <c r="BE257" s="72"/>
      <c r="BF257" s="72">
        <v>0.59</v>
      </c>
      <c r="BG257" s="72"/>
      <c r="BH257" s="72">
        <v>15.6</v>
      </c>
      <c r="BI257" s="72"/>
      <c r="BJ257" s="72">
        <v>0.97</v>
      </c>
      <c r="BK257" s="72"/>
      <c r="BL257" s="72"/>
      <c r="BM257" s="72"/>
      <c r="BN257" s="72">
        <v>2.64</v>
      </c>
      <c r="BO257" s="72"/>
      <c r="BP257" s="72"/>
      <c r="BQ257" s="72"/>
      <c r="BR257" s="72">
        <v>2.33</v>
      </c>
      <c r="BS257" s="72"/>
      <c r="BT257" s="72"/>
      <c r="BU257" s="72"/>
      <c r="BV257" s="72"/>
      <c r="BW257" s="72"/>
      <c r="BX257" s="72">
        <v>5.38</v>
      </c>
      <c r="BY257" s="72"/>
      <c r="BZ257" s="72">
        <v>4.5999999999999996</v>
      </c>
      <c r="CA257" s="72"/>
      <c r="CB257" s="72">
        <v>1.66</v>
      </c>
      <c r="CC257" s="72"/>
      <c r="CD257" s="72"/>
      <c r="CE257" s="72"/>
      <c r="CF257" s="72"/>
      <c r="CG257" s="72"/>
      <c r="CH257" s="72"/>
      <c r="CI257" s="72"/>
      <c r="CJ257" s="72"/>
      <c r="CK257" s="72"/>
      <c r="CL257" s="72"/>
      <c r="CM257" s="72"/>
      <c r="CN257" s="72"/>
      <c r="CO257" s="72"/>
      <c r="CP257" s="72"/>
      <c r="CQ257" s="72"/>
      <c r="CR257" s="72"/>
      <c r="CS257" s="72"/>
      <c r="CT257" s="72"/>
      <c r="CU257" s="72"/>
      <c r="CV257" s="72"/>
      <c r="CW257" s="72"/>
      <c r="CX257" s="72"/>
      <c r="CY257" s="72"/>
      <c r="CZ257" s="72"/>
      <c r="DA257" s="72"/>
      <c r="DB257" s="72"/>
      <c r="DC257" s="72"/>
      <c r="DD257" s="72"/>
      <c r="DE257" s="72"/>
      <c r="DF257" s="72"/>
      <c r="DG257" s="72"/>
      <c r="DH257" s="51">
        <f t="shared" si="267"/>
        <v>93.86999999999999</v>
      </c>
      <c r="DJ257" s="77">
        <f t="shared" si="244"/>
        <v>6.1300000000000097</v>
      </c>
      <c r="DK257" s="72"/>
      <c r="DO257" s="358">
        <v>6.13</v>
      </c>
      <c r="DP257" s="72"/>
      <c r="DQ257" s="374"/>
      <c r="DR257" s="72"/>
      <c r="DU257" s="52"/>
      <c r="DX257" s="75">
        <f t="shared" si="245"/>
        <v>64.024715031426453</v>
      </c>
      <c r="DY257" s="51">
        <f t="shared" si="246"/>
        <v>0</v>
      </c>
      <c r="DZ257" s="75">
        <f t="shared" si="247"/>
        <v>0.62852881644827951</v>
      </c>
      <c r="EA257" s="51">
        <f t="shared" si="248"/>
        <v>0</v>
      </c>
      <c r="EB257" s="75">
        <f t="shared" si="249"/>
        <v>16.618728028124004</v>
      </c>
      <c r="EC257" s="51">
        <f t="shared" si="250"/>
        <v>0</v>
      </c>
      <c r="ED257" s="75">
        <f t="shared" si="251"/>
        <v>2.8124001278363697</v>
      </c>
      <c r="EE257" s="51">
        <f t="shared" si="252"/>
        <v>0</v>
      </c>
      <c r="EF257" s="75">
        <f t="shared" si="253"/>
        <v>0</v>
      </c>
      <c r="EG257" s="51" t="e">
        <f t="shared" si="254"/>
        <v>#DIV/0!</v>
      </c>
      <c r="EH257" s="75">
        <f t="shared" si="255"/>
        <v>2.4821561734313415</v>
      </c>
      <c r="EI257" s="51">
        <f t="shared" si="256"/>
        <v>0</v>
      </c>
      <c r="EJ257" s="75">
        <f t="shared" si="257"/>
        <v>5.7313305635453293</v>
      </c>
      <c r="EK257" s="51">
        <f t="shared" si="258"/>
        <v>0</v>
      </c>
      <c r="EL257" s="75">
        <f t="shared" si="259"/>
        <v>4.9003941621391292</v>
      </c>
      <c r="EM257" s="51">
        <f t="shared" si="260"/>
        <v>0</v>
      </c>
      <c r="EN257" s="75">
        <f t="shared" si="261"/>
        <v>1.76840311068499</v>
      </c>
      <c r="EO257" s="51">
        <f t="shared" si="262"/>
        <v>0</v>
      </c>
      <c r="EP257" s="75">
        <f t="shared" si="263"/>
        <v>0</v>
      </c>
      <c r="EQ257" s="51" t="e">
        <f t="shared" si="264"/>
        <v>#DIV/0!</v>
      </c>
      <c r="ER257" s="51">
        <f t="shared" si="265"/>
        <v>100</v>
      </c>
      <c r="ES257" s="51">
        <f t="shared" si="266"/>
        <v>0</v>
      </c>
    </row>
    <row r="258" spans="1:149" x14ac:dyDescent="0.45">
      <c r="A258" s="78" t="s">
        <v>1140</v>
      </c>
      <c r="B258" s="174" t="s">
        <v>3397</v>
      </c>
      <c r="C258" s="51" t="s">
        <v>3635</v>
      </c>
      <c r="D258" s="51" t="s">
        <v>3621</v>
      </c>
      <c r="E258" s="51" t="s">
        <v>637</v>
      </c>
      <c r="F258" s="78" t="s">
        <v>1246</v>
      </c>
      <c r="G258" s="72" t="s">
        <v>3365</v>
      </c>
      <c r="H258" s="78" t="s">
        <v>1372</v>
      </c>
      <c r="I258" s="78">
        <v>44</v>
      </c>
      <c r="J258" s="300">
        <v>80.7</v>
      </c>
      <c r="K258" s="78"/>
      <c r="L258" s="300">
        <v>1144</v>
      </c>
      <c r="M258" s="78">
        <v>5</v>
      </c>
      <c r="O258" s="78">
        <v>-6.2</v>
      </c>
      <c r="P258" s="72" t="s">
        <v>1374</v>
      </c>
      <c r="S258" s="118">
        <v>-6.2</v>
      </c>
      <c r="AA258" s="195"/>
      <c r="AB258" s="195"/>
      <c r="AC258" s="195"/>
      <c r="AD258" s="72"/>
      <c r="AE258" s="316">
        <v>1</v>
      </c>
      <c r="AF258" s="195"/>
      <c r="AG258" s="195">
        <v>0</v>
      </c>
      <c r="AH258" s="72"/>
      <c r="AR258" s="53">
        <v>0.98129999999999995</v>
      </c>
      <c r="AS258" s="53">
        <v>1.194</v>
      </c>
      <c r="AU258" s="48">
        <v>807</v>
      </c>
      <c r="AW258" s="48">
        <v>791.90909999999997</v>
      </c>
      <c r="AX258" s="49">
        <v>20.677013020616815</v>
      </c>
      <c r="BB258" s="80" t="s">
        <v>722</v>
      </c>
      <c r="BC258" s="270" t="s">
        <v>1126</v>
      </c>
      <c r="BD258" s="72">
        <v>52.3</v>
      </c>
      <c r="BE258" s="72"/>
      <c r="BF258" s="72">
        <v>1.73</v>
      </c>
      <c r="BG258" s="72"/>
      <c r="BH258" s="72">
        <v>13.4</v>
      </c>
      <c r="BI258" s="72"/>
      <c r="BJ258" s="72">
        <v>2.56</v>
      </c>
      <c r="BK258" s="72"/>
      <c r="BL258" s="72"/>
      <c r="BM258" s="72"/>
      <c r="BN258" s="72">
        <v>3.15</v>
      </c>
      <c r="BO258" s="72"/>
      <c r="BP258" s="72">
        <v>0.14000000000000001</v>
      </c>
      <c r="BQ258" s="72"/>
      <c r="BR258" s="72">
        <v>5.5</v>
      </c>
      <c r="BS258" s="72"/>
      <c r="BT258" s="72"/>
      <c r="BU258" s="72"/>
      <c r="BV258" s="72"/>
      <c r="BW258" s="72"/>
      <c r="BX258" s="72">
        <v>5.99</v>
      </c>
      <c r="BY258" s="72"/>
      <c r="BZ258" s="72">
        <v>3</v>
      </c>
      <c r="CA258" s="72"/>
      <c r="CB258" s="72">
        <v>6.21</v>
      </c>
      <c r="CC258" s="72"/>
      <c r="CD258" s="72">
        <v>1.47</v>
      </c>
      <c r="CE258" s="72"/>
      <c r="CF258" s="72"/>
      <c r="CG258" s="72"/>
      <c r="CH258" s="72"/>
      <c r="CI258" s="72"/>
      <c r="CJ258" s="72"/>
      <c r="CK258" s="72"/>
      <c r="CL258" s="72"/>
      <c r="CM258" s="72"/>
      <c r="CN258" s="72"/>
      <c r="CO258" s="72"/>
      <c r="CP258" s="72"/>
      <c r="CQ258" s="72"/>
      <c r="CR258" s="72"/>
      <c r="CS258" s="72"/>
      <c r="CT258" s="72"/>
      <c r="CU258" s="72"/>
      <c r="CV258" s="72"/>
      <c r="CW258" s="72"/>
      <c r="CX258" s="72"/>
      <c r="CY258" s="72"/>
      <c r="CZ258" s="72"/>
      <c r="DA258" s="72"/>
      <c r="DB258" s="72"/>
      <c r="DC258" s="72"/>
      <c r="DD258" s="72"/>
      <c r="DE258" s="72"/>
      <c r="DF258" s="72"/>
      <c r="DG258" s="72"/>
      <c r="DH258" s="51">
        <f t="shared" si="267"/>
        <v>95.449999999999989</v>
      </c>
      <c r="DJ258" s="77">
        <f t="shared" si="244"/>
        <v>4.5500000000000114</v>
      </c>
      <c r="DK258" s="72"/>
      <c r="DO258" s="358">
        <v>4.55</v>
      </c>
      <c r="DP258" s="72"/>
      <c r="DQ258" s="374"/>
      <c r="DR258" s="72"/>
      <c r="DU258" s="52"/>
      <c r="DX258" s="75">
        <f t="shared" si="245"/>
        <v>54.793085385018337</v>
      </c>
      <c r="DY258" s="51">
        <f t="shared" si="246"/>
        <v>0</v>
      </c>
      <c r="DZ258" s="75">
        <f t="shared" si="247"/>
        <v>1.812467260345731</v>
      </c>
      <c r="EA258" s="51">
        <f t="shared" si="248"/>
        <v>0</v>
      </c>
      <c r="EB258" s="75">
        <f t="shared" si="249"/>
        <v>14.038763750654795</v>
      </c>
      <c r="EC258" s="51">
        <f t="shared" si="250"/>
        <v>0</v>
      </c>
      <c r="ED258" s="75">
        <f t="shared" si="251"/>
        <v>3.300157150340493</v>
      </c>
      <c r="EE258" s="51">
        <f t="shared" si="252"/>
        <v>0</v>
      </c>
      <c r="EF258" s="75">
        <f t="shared" si="253"/>
        <v>0.14667365112624414</v>
      </c>
      <c r="EG258" s="51">
        <f t="shared" si="254"/>
        <v>0</v>
      </c>
      <c r="EH258" s="75">
        <f t="shared" si="255"/>
        <v>5.7621791513881622</v>
      </c>
      <c r="EI258" s="51">
        <f t="shared" si="256"/>
        <v>0</v>
      </c>
      <c r="EJ258" s="75">
        <f t="shared" si="257"/>
        <v>6.2755369303300164</v>
      </c>
      <c r="EK258" s="51">
        <f t="shared" si="258"/>
        <v>0</v>
      </c>
      <c r="EL258" s="75">
        <f t="shared" si="259"/>
        <v>3.1430068098480883</v>
      </c>
      <c r="EM258" s="51">
        <f t="shared" si="260"/>
        <v>0</v>
      </c>
      <c r="EN258" s="75">
        <f t="shared" si="261"/>
        <v>6.5060240963855431</v>
      </c>
      <c r="EO258" s="51">
        <f t="shared" si="262"/>
        <v>0</v>
      </c>
      <c r="EP258" s="75">
        <f t="shared" si="263"/>
        <v>1.5400733368255632</v>
      </c>
      <c r="EQ258" s="51">
        <f t="shared" si="264"/>
        <v>0</v>
      </c>
      <c r="ER258" s="51">
        <f t="shared" si="265"/>
        <v>100</v>
      </c>
      <c r="ES258" s="51">
        <f t="shared" si="266"/>
        <v>0</v>
      </c>
    </row>
    <row r="259" spans="1:149" x14ac:dyDescent="0.45">
      <c r="A259" s="78" t="s">
        <v>1140</v>
      </c>
      <c r="B259" s="174" t="s">
        <v>3397</v>
      </c>
      <c r="C259" s="51" t="s">
        <v>3635</v>
      </c>
      <c r="D259" s="51" t="s">
        <v>3621</v>
      </c>
      <c r="E259" s="51" t="s">
        <v>637</v>
      </c>
      <c r="F259" s="78" t="s">
        <v>1247</v>
      </c>
      <c r="G259" s="72" t="s">
        <v>3365</v>
      </c>
      <c r="H259" s="78" t="s">
        <v>1372</v>
      </c>
      <c r="I259" s="78">
        <v>24</v>
      </c>
      <c r="J259" s="300">
        <v>111.7</v>
      </c>
      <c r="K259" s="78"/>
      <c r="L259" s="300">
        <v>1050</v>
      </c>
      <c r="M259" s="78">
        <v>5</v>
      </c>
      <c r="O259" s="78">
        <v>-6.5</v>
      </c>
      <c r="P259" s="72" t="s">
        <v>1374</v>
      </c>
      <c r="S259" s="118">
        <v>-6.5</v>
      </c>
      <c r="AA259" s="195"/>
      <c r="AB259" s="195"/>
      <c r="AC259" s="195"/>
      <c r="AD259" s="72"/>
      <c r="AE259" s="316">
        <v>1</v>
      </c>
      <c r="AF259" s="195"/>
      <c r="AG259" s="195">
        <v>0</v>
      </c>
      <c r="AH259" s="72"/>
      <c r="AR259" s="53">
        <v>0.95320000000000005</v>
      </c>
      <c r="AS259" s="53">
        <v>1.298</v>
      </c>
      <c r="AU259" s="48">
        <v>1117</v>
      </c>
      <c r="AW259" s="48">
        <v>1064.7244000000001</v>
      </c>
      <c r="AX259" s="49">
        <v>20.605133912917569</v>
      </c>
      <c r="BB259" s="80" t="s">
        <v>722</v>
      </c>
      <c r="BC259" s="270" t="s">
        <v>1126</v>
      </c>
      <c r="BD259" s="72">
        <v>51.6</v>
      </c>
      <c r="BE259" s="72"/>
      <c r="BF259" s="72">
        <v>1.74</v>
      </c>
      <c r="BG259" s="72"/>
      <c r="BH259" s="72">
        <v>13.2</v>
      </c>
      <c r="BI259" s="72"/>
      <c r="BJ259" s="72">
        <v>2.56</v>
      </c>
      <c r="BK259" s="72"/>
      <c r="BL259" s="72"/>
      <c r="BM259" s="72"/>
      <c r="BN259" s="72">
        <v>3.9</v>
      </c>
      <c r="BO259" s="72"/>
      <c r="BP259" s="72">
        <v>0.08</v>
      </c>
      <c r="BQ259" s="72"/>
      <c r="BR259" s="72">
        <v>5.5</v>
      </c>
      <c r="BS259" s="72"/>
      <c r="BT259" s="72"/>
      <c r="BU259" s="72"/>
      <c r="BV259" s="72"/>
      <c r="BW259" s="72"/>
      <c r="BX259" s="72">
        <v>6.25</v>
      </c>
      <c r="BY259" s="72"/>
      <c r="BZ259" s="72">
        <v>3.3</v>
      </c>
      <c r="CA259" s="72"/>
      <c r="CB259" s="72">
        <v>5.15</v>
      </c>
      <c r="CC259" s="72"/>
      <c r="CD259" s="72">
        <v>1.45</v>
      </c>
      <c r="CE259" s="72"/>
      <c r="CF259" s="72"/>
      <c r="CG259" s="72"/>
      <c r="CH259" s="72"/>
      <c r="CI259" s="72"/>
      <c r="CJ259" s="72"/>
      <c r="CK259" s="72"/>
      <c r="CL259" s="72"/>
      <c r="CM259" s="72"/>
      <c r="CN259" s="72"/>
      <c r="CO259" s="72"/>
      <c r="CP259" s="72"/>
      <c r="CQ259" s="72"/>
      <c r="CR259" s="72"/>
      <c r="CS259" s="72"/>
      <c r="CT259" s="72"/>
      <c r="CU259" s="72"/>
      <c r="CV259" s="72"/>
      <c r="CW259" s="72"/>
      <c r="CX259" s="72"/>
      <c r="CY259" s="72"/>
      <c r="CZ259" s="72"/>
      <c r="DA259" s="72"/>
      <c r="DB259" s="72"/>
      <c r="DC259" s="72"/>
      <c r="DD259" s="72"/>
      <c r="DE259" s="72"/>
      <c r="DF259" s="72"/>
      <c r="DG259" s="72"/>
      <c r="DH259" s="51">
        <f t="shared" si="267"/>
        <v>94.730000000000018</v>
      </c>
      <c r="DJ259" s="77">
        <f t="shared" ref="DJ259:DJ322" si="268">IF(AND(DH259&lt;100, DH259&gt;0), 100-DH259, 0)</f>
        <v>5.2699999999999818</v>
      </c>
      <c r="DK259" s="72"/>
      <c r="DO259" s="358">
        <v>5.27</v>
      </c>
      <c r="DP259" s="72"/>
      <c r="DQ259" s="374"/>
      <c r="DR259" s="72"/>
      <c r="DU259" s="52"/>
      <c r="DX259" s="75">
        <f t="shared" si="245"/>
        <v>54.470600654491705</v>
      </c>
      <c r="DY259" s="51">
        <f t="shared" si="246"/>
        <v>0</v>
      </c>
      <c r="DZ259" s="75">
        <f t="shared" si="247"/>
        <v>1.8367993243956504</v>
      </c>
      <c r="EA259" s="51">
        <f t="shared" si="248"/>
        <v>0</v>
      </c>
      <c r="EB259" s="75">
        <f t="shared" si="249"/>
        <v>13.93433970231183</v>
      </c>
      <c r="EC259" s="51">
        <f t="shared" si="250"/>
        <v>0</v>
      </c>
      <c r="ED259" s="75">
        <f t="shared" si="251"/>
        <v>4.1169640029557684</v>
      </c>
      <c r="EE259" s="51">
        <f t="shared" si="252"/>
        <v>0</v>
      </c>
      <c r="EF259" s="75">
        <f t="shared" si="253"/>
        <v>8.4450543650374743E-2</v>
      </c>
      <c r="EG259" s="51">
        <f t="shared" si="254"/>
        <v>0</v>
      </c>
      <c r="EH259" s="75">
        <f t="shared" si="255"/>
        <v>5.8059748759632628</v>
      </c>
      <c r="EI259" s="51">
        <f t="shared" si="256"/>
        <v>0</v>
      </c>
      <c r="EJ259" s="75">
        <f t="shared" si="257"/>
        <v>6.5976987226855259</v>
      </c>
      <c r="EK259" s="51">
        <f t="shared" si="258"/>
        <v>0</v>
      </c>
      <c r="EL259" s="75">
        <f t="shared" si="259"/>
        <v>3.4835849255779574</v>
      </c>
      <c r="EM259" s="51">
        <f t="shared" si="260"/>
        <v>0</v>
      </c>
      <c r="EN259" s="75">
        <f t="shared" si="261"/>
        <v>5.4365037474928739</v>
      </c>
      <c r="EO259" s="51">
        <f t="shared" si="262"/>
        <v>0</v>
      </c>
      <c r="EP259" s="75">
        <f t="shared" si="263"/>
        <v>1.530666103663042</v>
      </c>
      <c r="EQ259" s="51">
        <f t="shared" si="264"/>
        <v>0</v>
      </c>
      <c r="ER259" s="51">
        <f t="shared" si="265"/>
        <v>100</v>
      </c>
      <c r="ES259" s="51">
        <f t="shared" si="266"/>
        <v>0</v>
      </c>
    </row>
    <row r="260" spans="1:149" s="43" customFormat="1" ht="14.65" thickBot="1" x14ac:dyDescent="0.5">
      <c r="A260" s="89" t="s">
        <v>1140</v>
      </c>
      <c r="B260" s="179" t="s">
        <v>3397</v>
      </c>
      <c r="C260" s="43" t="s">
        <v>3635</v>
      </c>
      <c r="D260" s="43" t="s">
        <v>3621</v>
      </c>
      <c r="E260" s="43" t="s">
        <v>637</v>
      </c>
      <c r="F260" s="89" t="s">
        <v>1248</v>
      </c>
      <c r="G260" s="90" t="s">
        <v>3365</v>
      </c>
      <c r="H260" s="89" t="s">
        <v>1372</v>
      </c>
      <c r="I260" s="89">
        <v>24</v>
      </c>
      <c r="J260" s="301">
        <v>157.19999999999999</v>
      </c>
      <c r="K260" s="89"/>
      <c r="L260" s="301">
        <v>1050</v>
      </c>
      <c r="M260" s="89">
        <v>5</v>
      </c>
      <c r="O260" s="89">
        <v>-6.5</v>
      </c>
      <c r="P260" s="90" t="s">
        <v>1374</v>
      </c>
      <c r="Q260" s="123"/>
      <c r="R260" s="123"/>
      <c r="S260" s="165">
        <v>-6.5</v>
      </c>
      <c r="AA260" s="196"/>
      <c r="AB260" s="196"/>
      <c r="AC260" s="196"/>
      <c r="AD260" s="90"/>
      <c r="AE260" s="317">
        <v>1</v>
      </c>
      <c r="AF260" s="196"/>
      <c r="AG260" s="196">
        <v>0</v>
      </c>
      <c r="AH260" s="90"/>
      <c r="AQ260" s="86"/>
      <c r="AR260" s="58">
        <v>0.94799999999999995</v>
      </c>
      <c r="AS260" s="58">
        <v>1.46</v>
      </c>
      <c r="AU260" s="63">
        <v>1572</v>
      </c>
      <c r="AW260" s="63">
        <v>1490.2559999999999</v>
      </c>
      <c r="AX260" s="44">
        <v>21.286507829280172</v>
      </c>
      <c r="AY260" s="308"/>
      <c r="BA260" s="86"/>
      <c r="BB260" s="85" t="s">
        <v>722</v>
      </c>
      <c r="BC260" s="271" t="s">
        <v>1126</v>
      </c>
      <c r="BD260" s="90">
        <v>51.7</v>
      </c>
      <c r="BE260" s="90"/>
      <c r="BF260" s="90">
        <v>1.51</v>
      </c>
      <c r="BG260" s="90"/>
      <c r="BH260" s="90">
        <v>13.1</v>
      </c>
      <c r="BI260" s="90"/>
      <c r="BJ260" s="90">
        <v>2.56</v>
      </c>
      <c r="BK260" s="90"/>
      <c r="BL260" s="90"/>
      <c r="BM260" s="90"/>
      <c r="BN260" s="90">
        <v>3.31</v>
      </c>
      <c r="BO260" s="90"/>
      <c r="BP260" s="90">
        <v>0.08</v>
      </c>
      <c r="BQ260" s="90"/>
      <c r="BR260" s="90">
        <v>5.4</v>
      </c>
      <c r="BS260" s="90"/>
      <c r="BT260" s="90"/>
      <c r="BU260" s="90"/>
      <c r="BV260" s="90"/>
      <c r="BW260" s="90"/>
      <c r="BX260" s="90">
        <v>5.65</v>
      </c>
      <c r="BY260" s="90"/>
      <c r="BZ260" s="90">
        <v>2.9</v>
      </c>
      <c r="CA260" s="90"/>
      <c r="CB260" s="90">
        <v>6.03</v>
      </c>
      <c r="CC260" s="90"/>
      <c r="CD260" s="90">
        <v>1.45</v>
      </c>
      <c r="CE260" s="90"/>
      <c r="CF260" s="90"/>
      <c r="CG260" s="90"/>
      <c r="CH260" s="90"/>
      <c r="CI260" s="90"/>
      <c r="CJ260" s="90"/>
      <c r="CK260" s="90"/>
      <c r="CL260" s="90"/>
      <c r="CM260" s="90"/>
      <c r="CN260" s="90"/>
      <c r="CO260" s="90"/>
      <c r="CP260" s="90"/>
      <c r="CQ260" s="90"/>
      <c r="CR260" s="90"/>
      <c r="CS260" s="90"/>
      <c r="CT260" s="90"/>
      <c r="CU260" s="90"/>
      <c r="CV260" s="90"/>
      <c r="CW260" s="90"/>
      <c r="CX260" s="90"/>
      <c r="CY260" s="90"/>
      <c r="CZ260" s="90"/>
      <c r="DA260" s="90"/>
      <c r="DB260" s="90"/>
      <c r="DC260" s="90"/>
      <c r="DD260" s="90"/>
      <c r="DE260" s="90"/>
      <c r="DF260" s="90"/>
      <c r="DG260" s="90"/>
      <c r="DH260" s="43">
        <f t="shared" si="267"/>
        <v>93.690000000000026</v>
      </c>
      <c r="DJ260" s="91">
        <f t="shared" si="268"/>
        <v>6.3099999999999739</v>
      </c>
      <c r="DK260" s="90"/>
      <c r="DO260" s="359">
        <v>6.31</v>
      </c>
      <c r="DP260" s="90"/>
      <c r="DQ260" s="375"/>
      <c r="DR260" s="90"/>
      <c r="DS260" s="308"/>
      <c r="DU260" s="59"/>
      <c r="DW260" s="86"/>
      <c r="DX260" s="298">
        <f t="shared" ref="DX260:DX323" si="269">BD260/$DH260*100</f>
        <v>55.181983135873615</v>
      </c>
      <c r="DY260" s="43">
        <f t="shared" ref="DY260:DY323" si="270">DX260*SQRT(((BE260/BD260)^2)+(($DI260/$DH260)^2))</f>
        <v>0</v>
      </c>
      <c r="DZ260" s="298">
        <f t="shared" ref="DZ260:DZ323" si="271">BF260/$DH260*100</f>
        <v>1.6116981534848966</v>
      </c>
      <c r="EA260" s="43">
        <f t="shared" ref="EA260:EA323" si="272">DZ260*SQRT(((BG260/BF260)^2)+(($DI260/$DH260)^2))</f>
        <v>0</v>
      </c>
      <c r="EB260" s="298">
        <f t="shared" ref="EB260:EB323" si="273">BH260/$DH260*100</f>
        <v>13.982281993809368</v>
      </c>
      <c r="EC260" s="43">
        <f t="shared" ref="EC260:EC323" si="274">EB260*SQRT(((BI260/BH260)^2)+(($DI260/$DH260)^2))</f>
        <v>0</v>
      </c>
      <c r="ED260" s="298">
        <f t="shared" ref="ED260:ED323" si="275">BN260/$DH260*100</f>
        <v>3.532927740420535</v>
      </c>
      <c r="EE260" s="43">
        <f t="shared" ref="EE260:EE323" si="276">ED260*SQRT(((BO260/BN260)^2)+(($DI260/$DH260)^2))</f>
        <v>0</v>
      </c>
      <c r="EF260" s="298">
        <f t="shared" ref="EF260:EF323" si="277">BP260/$DH260*100</f>
        <v>8.5387981641583927E-2</v>
      </c>
      <c r="EG260" s="43">
        <f t="shared" ref="EG260:EG323" si="278">EF260*SQRT(((BQ260/BP260)^2)+(($DI260/$DH260)^2))</f>
        <v>0</v>
      </c>
      <c r="EH260" s="298">
        <f t="shared" ref="EH260:EH323" si="279">BR260/$DH260*100</f>
        <v>5.7636887608069154</v>
      </c>
      <c r="EI260" s="43">
        <f t="shared" ref="EI260:EI323" si="280">EH260*SQRT(((BS260/BR260)^2)+(($DI260/$DH260)^2))</f>
        <v>0</v>
      </c>
      <c r="EJ260" s="298">
        <f t="shared" ref="EJ260:EJ323" si="281">BX260/$DH260*100</f>
        <v>6.0305262034368656</v>
      </c>
      <c r="EK260" s="43">
        <f t="shared" ref="EK260:EK323" si="282">EJ260*SQRT(((BY260/BX260)^2)+(($DI260/$DH260)^2))</f>
        <v>0</v>
      </c>
      <c r="EL260" s="298">
        <f t="shared" ref="EL260:EL323" si="283">BZ260/$DH260*100</f>
        <v>3.095314334507417</v>
      </c>
      <c r="EM260" s="43">
        <f t="shared" ref="EM260:EM323" si="284">EL260*SQRT(((CA260/BZ260)^2)+(($DI260/$DH260)^2))</f>
        <v>0</v>
      </c>
      <c r="EN260" s="298">
        <f t="shared" ref="EN260:EN323" si="285">CB260/$DH260*100</f>
        <v>6.4361191162343889</v>
      </c>
      <c r="EO260" s="43">
        <f t="shared" ref="EO260:EO323" si="286">EN260*SQRT(((CC260/CB260)^2)+(($DI260/$DH260)^2))</f>
        <v>0</v>
      </c>
      <c r="EP260" s="298">
        <f t="shared" ref="EP260:EP323" si="287">CD260/$DH260*100</f>
        <v>1.5476571672537085</v>
      </c>
      <c r="EQ260" s="43">
        <f t="shared" ref="EQ260:EQ323" si="288">EP260*SQRT(((CE260/CD260)^2)+(($DI260/$DH260)^2))</f>
        <v>0</v>
      </c>
      <c r="ER260" s="43">
        <f t="shared" ref="ER260:ER323" si="289">DH260/$DH260*100</f>
        <v>100</v>
      </c>
      <c r="ES260" s="43">
        <f t="shared" ref="ES260:ES323" si="290">ER260*SQRT(((DI260/DH260)^2)+(($DI260/$DH260)^2))</f>
        <v>0</v>
      </c>
    </row>
    <row r="261" spans="1:149" x14ac:dyDescent="0.45">
      <c r="A261" s="78" t="s">
        <v>1141</v>
      </c>
      <c r="B261" s="174" t="s">
        <v>3398</v>
      </c>
      <c r="C261" s="51" t="s">
        <v>3444</v>
      </c>
      <c r="D261" s="51" t="s">
        <v>587</v>
      </c>
      <c r="E261" s="51" t="s">
        <v>637</v>
      </c>
      <c r="F261" s="78" t="s">
        <v>1249</v>
      </c>
      <c r="G261" s="72" t="s">
        <v>3365</v>
      </c>
      <c r="H261" s="78" t="s">
        <v>1132</v>
      </c>
      <c r="I261" s="78"/>
      <c r="J261" s="300">
        <v>70.3</v>
      </c>
      <c r="K261" s="78"/>
      <c r="L261" s="300">
        <v>1100</v>
      </c>
      <c r="M261" s="72"/>
      <c r="O261" s="78" t="s">
        <v>699</v>
      </c>
      <c r="P261" s="72" t="s">
        <v>1374</v>
      </c>
      <c r="R261" s="122">
        <v>2</v>
      </c>
      <c r="AA261" s="195"/>
      <c r="AB261" s="195"/>
      <c r="AC261" s="195"/>
      <c r="AD261" s="72"/>
      <c r="AE261" s="316">
        <v>1</v>
      </c>
      <c r="AF261" s="195"/>
      <c r="AG261" s="195">
        <v>0</v>
      </c>
      <c r="AH261" s="72"/>
      <c r="AR261" s="53">
        <v>0.97499999999999998</v>
      </c>
      <c r="AS261" s="53">
        <v>1.1679999999999999</v>
      </c>
      <c r="AU261" s="48">
        <v>703</v>
      </c>
      <c r="AW261" s="48">
        <v>685.42499999999995</v>
      </c>
      <c r="AX261" s="49">
        <v>20.322090022808847</v>
      </c>
      <c r="BB261" s="80" t="s">
        <v>722</v>
      </c>
      <c r="BC261" s="270" t="s">
        <v>1126</v>
      </c>
      <c r="BD261" s="291">
        <v>61.700299999999999</v>
      </c>
      <c r="BE261" s="291"/>
      <c r="BF261" s="291">
        <v>0.62094499999999997</v>
      </c>
      <c r="BG261" s="291"/>
      <c r="BH261" s="291">
        <v>17.051400000000001</v>
      </c>
      <c r="BI261" s="291"/>
      <c r="BJ261" s="291">
        <v>1.9811099999999999</v>
      </c>
      <c r="BK261" s="291"/>
      <c r="BL261" s="291"/>
      <c r="BM261" s="291"/>
      <c r="BN261" s="291">
        <v>1.9811099999999999</v>
      </c>
      <c r="BO261" s="291"/>
      <c r="BP261" s="291">
        <v>5.9137700000000001E-2</v>
      </c>
      <c r="BQ261" s="291"/>
      <c r="BR261" s="291">
        <v>2.61191</v>
      </c>
      <c r="BS261" s="291"/>
      <c r="BT261" s="291"/>
      <c r="BU261" s="291"/>
      <c r="BV261" s="291"/>
      <c r="BW261" s="291"/>
      <c r="BX261" s="291">
        <v>5.5589399999999998</v>
      </c>
      <c r="BY261" s="291"/>
      <c r="BZ261" s="291">
        <v>3.9917899999999999</v>
      </c>
      <c r="CA261" s="291"/>
      <c r="CB261" s="291">
        <v>1.5868599999999999</v>
      </c>
      <c r="CC261" s="291"/>
      <c r="CD261" s="291">
        <v>0.23655100000000001</v>
      </c>
      <c r="CE261" s="72"/>
      <c r="CF261" s="72"/>
      <c r="CG261" s="72"/>
      <c r="CH261" s="72"/>
      <c r="CI261" s="72"/>
      <c r="CJ261" s="72"/>
      <c r="CK261" s="72"/>
      <c r="CL261" s="72"/>
      <c r="CM261" s="72"/>
      <c r="CN261" s="72"/>
      <c r="CO261" s="72"/>
      <c r="CP261" s="72"/>
      <c r="CQ261" s="72"/>
      <c r="CR261" s="72"/>
      <c r="CS261" s="72"/>
      <c r="CT261" s="72"/>
      <c r="CU261" s="72"/>
      <c r="CV261" s="72"/>
      <c r="CW261" s="72"/>
      <c r="CX261" s="72"/>
      <c r="CY261" s="72"/>
      <c r="CZ261" s="72"/>
      <c r="DA261" s="72"/>
      <c r="DB261" s="72"/>
      <c r="DC261" s="72"/>
      <c r="DD261" s="72"/>
      <c r="DE261" s="72"/>
      <c r="DF261" s="72"/>
      <c r="DG261" s="72"/>
      <c r="DH261" s="106">
        <f t="shared" si="267"/>
        <v>97.380053699999991</v>
      </c>
      <c r="DJ261" s="104">
        <f t="shared" si="268"/>
        <v>2.6199463000000094</v>
      </c>
      <c r="DK261" s="72"/>
      <c r="DO261" s="358">
        <v>2.62</v>
      </c>
      <c r="DP261" s="72"/>
      <c r="DQ261" s="374"/>
      <c r="DR261" s="72"/>
      <c r="DU261" s="52"/>
      <c r="DX261" s="75">
        <f t="shared" si="269"/>
        <v>63.360305992519706</v>
      </c>
      <c r="DY261" s="51">
        <f t="shared" si="270"/>
        <v>0</v>
      </c>
      <c r="DZ261" s="75">
        <f t="shared" si="271"/>
        <v>0.6376511168426271</v>
      </c>
      <c r="EA261" s="51">
        <f t="shared" si="272"/>
        <v>0</v>
      </c>
      <c r="EB261" s="75">
        <f t="shared" si="273"/>
        <v>17.510156702655426</v>
      </c>
      <c r="EC261" s="51">
        <f t="shared" si="274"/>
        <v>0</v>
      </c>
      <c r="ED261" s="75">
        <f t="shared" si="275"/>
        <v>2.0344104616159195</v>
      </c>
      <c r="EE261" s="51">
        <f t="shared" si="276"/>
        <v>0</v>
      </c>
      <c r="EF261" s="75">
        <f t="shared" si="277"/>
        <v>6.0728760924887444E-2</v>
      </c>
      <c r="EG261" s="51">
        <f t="shared" si="278"/>
        <v>0</v>
      </c>
      <c r="EH261" s="75">
        <f t="shared" si="279"/>
        <v>2.6821817207521215</v>
      </c>
      <c r="EI261" s="51">
        <f t="shared" si="280"/>
        <v>0</v>
      </c>
      <c r="EJ261" s="75">
        <f t="shared" si="281"/>
        <v>5.7084996247029185</v>
      </c>
      <c r="EK261" s="51">
        <f t="shared" si="282"/>
        <v>0</v>
      </c>
      <c r="EL261" s="75">
        <f t="shared" si="283"/>
        <v>4.0991864846342763</v>
      </c>
      <c r="EM261" s="51">
        <f t="shared" si="284"/>
        <v>0</v>
      </c>
      <c r="EN261" s="75">
        <f t="shared" si="285"/>
        <v>1.6295534246557928</v>
      </c>
      <c r="EO261" s="51">
        <f t="shared" si="286"/>
        <v>0</v>
      </c>
      <c r="EP261" s="75">
        <f t="shared" si="287"/>
        <v>0.24291524908041823</v>
      </c>
      <c r="EQ261" s="51">
        <f t="shared" si="288"/>
        <v>0</v>
      </c>
      <c r="ER261" s="51">
        <f t="shared" si="289"/>
        <v>100</v>
      </c>
      <c r="ES261" s="51">
        <f t="shared" si="290"/>
        <v>0</v>
      </c>
    </row>
    <row r="262" spans="1:149" x14ac:dyDescent="0.45">
      <c r="A262" s="78" t="s">
        <v>1141</v>
      </c>
      <c r="B262" s="174" t="s">
        <v>3398</v>
      </c>
      <c r="C262" s="51" t="s">
        <v>3444</v>
      </c>
      <c r="D262" s="51" t="s">
        <v>587</v>
      </c>
      <c r="E262" s="51" t="s">
        <v>637</v>
      </c>
      <c r="F262" s="78" t="s">
        <v>1250</v>
      </c>
      <c r="G262" s="72" t="s">
        <v>3365</v>
      </c>
      <c r="H262" s="78" t="s">
        <v>1132</v>
      </c>
      <c r="I262" s="78"/>
      <c r="J262" s="300">
        <v>186.5</v>
      </c>
      <c r="K262" s="78"/>
      <c r="L262" s="300">
        <v>1100</v>
      </c>
      <c r="M262" s="72"/>
      <c r="O262" s="78" t="s">
        <v>699</v>
      </c>
      <c r="P262" s="72" t="s">
        <v>1374</v>
      </c>
      <c r="R262" s="122">
        <v>2</v>
      </c>
      <c r="AA262" s="195"/>
      <c r="AB262" s="195"/>
      <c r="AC262" s="195"/>
      <c r="AD262" s="72"/>
      <c r="AE262" s="316">
        <v>1</v>
      </c>
      <c r="AF262" s="195"/>
      <c r="AG262" s="195">
        <v>0</v>
      </c>
      <c r="AH262" s="72"/>
      <c r="AR262" s="53">
        <v>0.9698</v>
      </c>
      <c r="AS262" s="53">
        <v>1.5609999999999999</v>
      </c>
      <c r="AU262" s="48">
        <v>1865</v>
      </c>
      <c r="AW262" s="48">
        <v>1808.6769999999999</v>
      </c>
      <c r="AX262" s="49">
        <v>22.41582295788011</v>
      </c>
      <c r="BB262" s="80" t="s">
        <v>722</v>
      </c>
      <c r="BC262" s="270" t="s">
        <v>1126</v>
      </c>
      <c r="BD262" s="291">
        <v>60.173299999999998</v>
      </c>
      <c r="BE262" s="291"/>
      <c r="BF262" s="291">
        <v>0.60557799999999995</v>
      </c>
      <c r="BG262" s="291"/>
      <c r="BH262" s="291">
        <v>16.6294</v>
      </c>
      <c r="BI262" s="291"/>
      <c r="BJ262" s="291">
        <v>1.93208</v>
      </c>
      <c r="BK262" s="291"/>
      <c r="BL262" s="291"/>
      <c r="BM262" s="291"/>
      <c r="BN262" s="291">
        <v>1.93208</v>
      </c>
      <c r="BO262" s="291"/>
      <c r="BP262" s="291">
        <v>5.7674099999999999E-2</v>
      </c>
      <c r="BQ262" s="291"/>
      <c r="BR262" s="291">
        <v>2.5472700000000001</v>
      </c>
      <c r="BS262" s="291"/>
      <c r="BT262" s="291"/>
      <c r="BU262" s="291"/>
      <c r="BV262" s="291"/>
      <c r="BW262" s="291"/>
      <c r="BX262" s="291">
        <v>5.42136</v>
      </c>
      <c r="BY262" s="291"/>
      <c r="BZ262" s="291">
        <v>3.8929999999999998</v>
      </c>
      <c r="CA262" s="291"/>
      <c r="CB262" s="291">
        <v>1.54759</v>
      </c>
      <c r="CC262" s="291"/>
      <c r="CD262" s="291">
        <v>0.23069600000000001</v>
      </c>
      <c r="CE262" s="72"/>
      <c r="CF262" s="72"/>
      <c r="CG262" s="72"/>
      <c r="CH262" s="72"/>
      <c r="CI262" s="72"/>
      <c r="CJ262" s="72"/>
      <c r="CK262" s="72"/>
      <c r="CL262" s="72"/>
      <c r="CM262" s="72"/>
      <c r="CN262" s="72"/>
      <c r="CO262" s="72"/>
      <c r="CP262" s="72"/>
      <c r="CQ262" s="72"/>
      <c r="CR262" s="72"/>
      <c r="CS262" s="72"/>
      <c r="CT262" s="72"/>
      <c r="CU262" s="72"/>
      <c r="CV262" s="72"/>
      <c r="CW262" s="72"/>
      <c r="CX262" s="72"/>
      <c r="CY262" s="72"/>
      <c r="CZ262" s="72"/>
      <c r="DA262" s="72"/>
      <c r="DB262" s="72"/>
      <c r="DC262" s="72"/>
      <c r="DD262" s="72"/>
      <c r="DE262" s="72"/>
      <c r="DF262" s="72"/>
      <c r="DG262" s="72"/>
      <c r="DH262" s="106">
        <f t="shared" si="267"/>
        <v>94.970028099999993</v>
      </c>
      <c r="DJ262" s="104">
        <f t="shared" si="268"/>
        <v>5.0299719000000067</v>
      </c>
      <c r="DK262" s="72"/>
      <c r="DO262" s="358">
        <v>5.03</v>
      </c>
      <c r="DP262" s="72"/>
      <c r="DQ262" s="374"/>
      <c r="DR262" s="72"/>
      <c r="DU262" s="52"/>
      <c r="DX262" s="75">
        <f t="shared" si="269"/>
        <v>63.360305565709318</v>
      </c>
      <c r="DY262" s="51">
        <f t="shared" si="270"/>
        <v>0</v>
      </c>
      <c r="DZ262" s="75">
        <f t="shared" si="271"/>
        <v>0.63765170140030736</v>
      </c>
      <c r="EA262" s="51">
        <f t="shared" si="272"/>
        <v>0</v>
      </c>
      <c r="EB262" s="75">
        <f t="shared" si="273"/>
        <v>17.510155922550478</v>
      </c>
      <c r="EC262" s="51">
        <f t="shared" si="274"/>
        <v>0</v>
      </c>
      <c r="ED262" s="75">
        <f t="shared" si="275"/>
        <v>2.0344102646422191</v>
      </c>
      <c r="EE262" s="51">
        <f t="shared" si="276"/>
        <v>0</v>
      </c>
      <c r="EF262" s="75">
        <f t="shared" si="277"/>
        <v>6.0728738480809195E-2</v>
      </c>
      <c r="EG262" s="51">
        <f t="shared" si="278"/>
        <v>0</v>
      </c>
      <c r="EH262" s="75">
        <f t="shared" si="279"/>
        <v>2.6821830539186715</v>
      </c>
      <c r="EI262" s="51">
        <f t="shared" si="280"/>
        <v>0</v>
      </c>
      <c r="EJ262" s="75">
        <f t="shared" si="281"/>
        <v>5.7084957311916398</v>
      </c>
      <c r="EK262" s="51">
        <f t="shared" si="282"/>
        <v>0</v>
      </c>
      <c r="EL262" s="75">
        <f t="shared" si="283"/>
        <v>4.0991880047680018</v>
      </c>
      <c r="EM262" s="51">
        <f t="shared" si="284"/>
        <v>0</v>
      </c>
      <c r="EN262" s="75">
        <f t="shared" si="285"/>
        <v>1.6295562199586209</v>
      </c>
      <c r="EO262" s="51">
        <f t="shared" si="286"/>
        <v>0</v>
      </c>
      <c r="EP262" s="75">
        <f t="shared" si="287"/>
        <v>0.24291453273772384</v>
      </c>
      <c r="EQ262" s="51">
        <f t="shared" si="288"/>
        <v>0</v>
      </c>
      <c r="ER262" s="51">
        <f t="shared" si="289"/>
        <v>100</v>
      </c>
      <c r="ES262" s="51">
        <f t="shared" si="290"/>
        <v>0</v>
      </c>
    </row>
    <row r="263" spans="1:149" x14ac:dyDescent="0.45">
      <c r="A263" s="78" t="s">
        <v>1141</v>
      </c>
      <c r="B263" s="174" t="s">
        <v>3398</v>
      </c>
      <c r="C263" s="51" t="s">
        <v>3444</v>
      </c>
      <c r="D263" s="51" t="s">
        <v>587</v>
      </c>
      <c r="E263" s="51" t="s">
        <v>637</v>
      </c>
      <c r="F263" s="78" t="s">
        <v>1251</v>
      </c>
      <c r="G263" s="72" t="s">
        <v>3365</v>
      </c>
      <c r="H263" s="78" t="s">
        <v>1132</v>
      </c>
      <c r="I263" s="78"/>
      <c r="J263" s="300">
        <v>298.5</v>
      </c>
      <c r="K263" s="78"/>
      <c r="L263" s="300">
        <v>1050</v>
      </c>
      <c r="M263" s="72"/>
      <c r="O263" s="78" t="s">
        <v>699</v>
      </c>
      <c r="P263" s="72" t="s">
        <v>1374</v>
      </c>
      <c r="R263" s="122">
        <v>2</v>
      </c>
      <c r="AA263" s="195"/>
      <c r="AB263" s="195"/>
      <c r="AC263" s="195"/>
      <c r="AD263" s="72"/>
      <c r="AE263" s="316">
        <v>1</v>
      </c>
      <c r="AF263" s="195"/>
      <c r="AG263" s="195">
        <v>0</v>
      </c>
      <c r="AH263" s="72"/>
      <c r="AR263" s="53">
        <v>0.97660000000000002</v>
      </c>
      <c r="AS263" s="53">
        <v>2.145</v>
      </c>
      <c r="AU263" s="48">
        <v>2985</v>
      </c>
      <c r="AW263" s="48">
        <v>2915.1510000000003</v>
      </c>
      <c r="AX263" s="49">
        <v>23.614750703022992</v>
      </c>
      <c r="BB263" s="80" t="s">
        <v>722</v>
      </c>
      <c r="BC263" s="270" t="s">
        <v>1126</v>
      </c>
      <c r="BD263" s="291">
        <v>59.077199999999998</v>
      </c>
      <c r="BE263" s="291"/>
      <c r="BF263" s="291">
        <v>0.59454700000000005</v>
      </c>
      <c r="BG263" s="291"/>
      <c r="BH263" s="291">
        <v>16.3264</v>
      </c>
      <c r="BI263" s="291"/>
      <c r="BJ263" s="291">
        <v>1.89689</v>
      </c>
      <c r="BK263" s="291"/>
      <c r="BL263" s="291"/>
      <c r="BM263" s="291"/>
      <c r="BN263" s="291">
        <v>1.89689</v>
      </c>
      <c r="BO263" s="291"/>
      <c r="BP263" s="291">
        <v>5.66235E-2</v>
      </c>
      <c r="BQ263" s="291"/>
      <c r="BR263" s="291">
        <v>2.5008699999999999</v>
      </c>
      <c r="BS263" s="291"/>
      <c r="BT263" s="291"/>
      <c r="BU263" s="291"/>
      <c r="BV263" s="291"/>
      <c r="BW263" s="291"/>
      <c r="BX263" s="291">
        <v>5.3226100000000001</v>
      </c>
      <c r="BY263" s="291"/>
      <c r="BZ263" s="291">
        <v>3.8220800000000001</v>
      </c>
      <c r="CA263" s="291"/>
      <c r="CB263" s="291">
        <v>1.5194000000000001</v>
      </c>
      <c r="CC263" s="291"/>
      <c r="CD263" s="291">
        <v>0.226494</v>
      </c>
      <c r="CE263" s="72"/>
      <c r="CF263" s="72"/>
      <c r="CG263" s="72"/>
      <c r="CH263" s="72"/>
      <c r="CI263" s="72"/>
      <c r="CJ263" s="72"/>
      <c r="CK263" s="72"/>
      <c r="CL263" s="72"/>
      <c r="CM263" s="72"/>
      <c r="CN263" s="72"/>
      <c r="CO263" s="72"/>
      <c r="CP263" s="72"/>
      <c r="CQ263" s="72"/>
      <c r="CR263" s="72"/>
      <c r="CS263" s="72"/>
      <c r="CT263" s="72"/>
      <c r="CU263" s="72"/>
      <c r="CV263" s="72"/>
      <c r="CW263" s="72"/>
      <c r="CX263" s="72"/>
      <c r="CY263" s="72"/>
      <c r="CZ263" s="72"/>
      <c r="DA263" s="72"/>
      <c r="DB263" s="72"/>
      <c r="DC263" s="72"/>
      <c r="DD263" s="72"/>
      <c r="DE263" s="72"/>
      <c r="DF263" s="72"/>
      <c r="DG263" s="72"/>
      <c r="DH263" s="106">
        <f t="shared" si="267"/>
        <v>93.240004499999998</v>
      </c>
      <c r="DJ263" s="104">
        <f t="shared" si="268"/>
        <v>6.7599955000000023</v>
      </c>
      <c r="DK263" s="72"/>
      <c r="DO263" s="358">
        <v>6.76</v>
      </c>
      <c r="DP263" s="72"/>
      <c r="DQ263" s="374"/>
      <c r="DR263" s="72"/>
      <c r="DU263" s="52"/>
      <c r="DX263" s="75">
        <f t="shared" si="269"/>
        <v>63.360357302428064</v>
      </c>
      <c r="DY263" s="51">
        <f t="shared" si="270"/>
        <v>0</v>
      </c>
      <c r="DZ263" s="75">
        <f t="shared" si="271"/>
        <v>0.63765226437757205</v>
      </c>
      <c r="EA263" s="51">
        <f t="shared" si="272"/>
        <v>0</v>
      </c>
      <c r="EB263" s="75">
        <f t="shared" si="273"/>
        <v>17.510080665000398</v>
      </c>
      <c r="EC263" s="51">
        <f t="shared" si="274"/>
        <v>0</v>
      </c>
      <c r="ED263" s="75">
        <f t="shared" si="275"/>
        <v>2.0344164612304367</v>
      </c>
      <c r="EE263" s="51">
        <f t="shared" si="276"/>
        <v>0</v>
      </c>
      <c r="EF263" s="75">
        <f t="shared" si="277"/>
        <v>6.0728761547839696E-2</v>
      </c>
      <c r="EG263" s="51">
        <f t="shared" si="278"/>
        <v>0</v>
      </c>
      <c r="EH263" s="75">
        <f t="shared" si="279"/>
        <v>2.6821856277366436</v>
      </c>
      <c r="EI263" s="51">
        <f t="shared" si="280"/>
        <v>0</v>
      </c>
      <c r="EJ263" s="75">
        <f t="shared" si="281"/>
        <v>5.7085046579979526</v>
      </c>
      <c r="EK263" s="51">
        <f t="shared" si="282"/>
        <v>0</v>
      </c>
      <c r="EL263" s="75">
        <f t="shared" si="283"/>
        <v>4.0991847013478004</v>
      </c>
      <c r="EM263" s="51">
        <f t="shared" si="284"/>
        <v>0</v>
      </c>
      <c r="EN263" s="75">
        <f t="shared" si="285"/>
        <v>1.6295580509115055</v>
      </c>
      <c r="EO263" s="51">
        <f t="shared" si="286"/>
        <v>0</v>
      </c>
      <c r="EP263" s="75">
        <f t="shared" si="287"/>
        <v>0.24291504619135879</v>
      </c>
      <c r="EQ263" s="51">
        <f t="shared" si="288"/>
        <v>0</v>
      </c>
      <c r="ER263" s="51">
        <f t="shared" si="289"/>
        <v>100</v>
      </c>
      <c r="ES263" s="51">
        <f t="shared" si="290"/>
        <v>0</v>
      </c>
    </row>
    <row r="264" spans="1:149" x14ac:dyDescent="0.45">
      <c r="A264" s="78" t="s">
        <v>1141</v>
      </c>
      <c r="B264" s="174" t="s">
        <v>3398</v>
      </c>
      <c r="C264" s="51" t="s">
        <v>3444</v>
      </c>
      <c r="D264" s="51" t="s">
        <v>587</v>
      </c>
      <c r="E264" s="51" t="s">
        <v>637</v>
      </c>
      <c r="F264" s="78" t="s">
        <v>1252</v>
      </c>
      <c r="G264" s="72" t="s">
        <v>3365</v>
      </c>
      <c r="H264" s="78" t="s">
        <v>1132</v>
      </c>
      <c r="I264" s="78"/>
      <c r="J264" s="300">
        <v>283</v>
      </c>
      <c r="K264" s="78"/>
      <c r="L264" s="300">
        <v>1000</v>
      </c>
      <c r="M264" s="72"/>
      <c r="O264" s="78" t="s">
        <v>699</v>
      </c>
      <c r="P264" s="72" t="s">
        <v>1374</v>
      </c>
      <c r="R264" s="122">
        <v>2</v>
      </c>
      <c r="AA264" s="195"/>
      <c r="AB264" s="195"/>
      <c r="AC264" s="195"/>
      <c r="AD264" s="72"/>
      <c r="AE264" s="316">
        <v>1</v>
      </c>
      <c r="AF264" s="195"/>
      <c r="AG264" s="195">
        <v>0</v>
      </c>
      <c r="AH264" s="72"/>
      <c r="AR264" s="53">
        <v>0.94069999999999998</v>
      </c>
      <c r="AS264" s="53">
        <v>2.0960000000000001</v>
      </c>
      <c r="AU264" s="48">
        <v>2830</v>
      </c>
      <c r="AW264" s="48">
        <v>2662.181</v>
      </c>
      <c r="AX264" s="49">
        <v>22.287278140360417</v>
      </c>
      <c r="BB264" s="80" t="s">
        <v>722</v>
      </c>
      <c r="BC264" s="270" t="s">
        <v>1126</v>
      </c>
      <c r="BD264" s="291">
        <v>59.039200000000001</v>
      </c>
      <c r="BE264" s="291"/>
      <c r="BF264" s="291">
        <v>0.59416400000000003</v>
      </c>
      <c r="BG264" s="291"/>
      <c r="BH264" s="291">
        <v>16.315899999999999</v>
      </c>
      <c r="BI264" s="291"/>
      <c r="BJ264" s="291">
        <v>1.89567</v>
      </c>
      <c r="BK264" s="291"/>
      <c r="BL264" s="291"/>
      <c r="BM264" s="291"/>
      <c r="BN264" s="291">
        <v>1.89567</v>
      </c>
      <c r="BO264" s="291"/>
      <c r="BP264" s="291">
        <v>5.6586999999999998E-2</v>
      </c>
      <c r="BQ264" s="291"/>
      <c r="BR264" s="291">
        <v>2.49926</v>
      </c>
      <c r="BS264" s="291"/>
      <c r="BT264" s="291"/>
      <c r="BU264" s="291"/>
      <c r="BV264" s="291"/>
      <c r="BW264" s="291"/>
      <c r="BX264" s="291">
        <v>5.3191800000000002</v>
      </c>
      <c r="BY264" s="291"/>
      <c r="BZ264" s="291">
        <v>3.8196300000000001</v>
      </c>
      <c r="CA264" s="291"/>
      <c r="CB264" s="291">
        <v>1.5184200000000001</v>
      </c>
      <c r="CC264" s="291"/>
      <c r="CD264" s="291">
        <v>0.22634799999999999</v>
      </c>
      <c r="CE264" s="72"/>
      <c r="CF264" s="72"/>
      <c r="CG264" s="72"/>
      <c r="CH264" s="72"/>
      <c r="CI264" s="72"/>
      <c r="CJ264" s="72"/>
      <c r="CK264" s="72"/>
      <c r="CL264" s="72"/>
      <c r="CM264" s="72"/>
      <c r="CN264" s="72"/>
      <c r="CO264" s="72"/>
      <c r="CP264" s="72"/>
      <c r="CQ264" s="72"/>
      <c r="CR264" s="72"/>
      <c r="CS264" s="72"/>
      <c r="CT264" s="72"/>
      <c r="CU264" s="72"/>
      <c r="CV264" s="72"/>
      <c r="CW264" s="72"/>
      <c r="CX264" s="72"/>
      <c r="CY264" s="72"/>
      <c r="CZ264" s="72"/>
      <c r="DA264" s="72"/>
      <c r="DB264" s="72"/>
      <c r="DC264" s="72"/>
      <c r="DD264" s="72"/>
      <c r="DE264" s="72"/>
      <c r="DF264" s="72"/>
      <c r="DG264" s="72"/>
      <c r="DH264" s="106">
        <f t="shared" si="267"/>
        <v>93.180029000000005</v>
      </c>
      <c r="DJ264" s="104">
        <f t="shared" si="268"/>
        <v>6.8199709999999953</v>
      </c>
      <c r="DK264" s="72"/>
      <c r="DO264" s="358">
        <v>6.82</v>
      </c>
      <c r="DP264" s="72"/>
      <c r="DQ264" s="374"/>
      <c r="DR264" s="72"/>
      <c r="DU264" s="52"/>
      <c r="DX264" s="75">
        <f t="shared" si="269"/>
        <v>63.360358044104061</v>
      </c>
      <c r="DY264" s="51">
        <f t="shared" si="270"/>
        <v>0</v>
      </c>
      <c r="DZ264" s="75">
        <f t="shared" si="271"/>
        <v>0.63765165816808234</v>
      </c>
      <c r="EA264" s="51">
        <f t="shared" si="272"/>
        <v>0</v>
      </c>
      <c r="EB264" s="75">
        <f t="shared" si="273"/>
        <v>17.510082552131419</v>
      </c>
      <c r="EC264" s="51">
        <f t="shared" si="274"/>
        <v>0</v>
      </c>
      <c r="ED264" s="75">
        <f t="shared" si="275"/>
        <v>2.0344166237595824</v>
      </c>
      <c r="EE264" s="51">
        <f t="shared" si="276"/>
        <v>0</v>
      </c>
      <c r="EF264" s="75">
        <f t="shared" si="277"/>
        <v>6.0728678244991743E-2</v>
      </c>
      <c r="EG264" s="51">
        <f t="shared" si="278"/>
        <v>0</v>
      </c>
      <c r="EH264" s="75">
        <f t="shared" si="279"/>
        <v>2.6821841834799169</v>
      </c>
      <c r="EI264" s="51">
        <f t="shared" si="280"/>
        <v>0</v>
      </c>
      <c r="EJ264" s="75">
        <f t="shared" si="281"/>
        <v>5.7084979014119002</v>
      </c>
      <c r="EK264" s="51">
        <f t="shared" si="282"/>
        <v>0</v>
      </c>
      <c r="EL264" s="75">
        <f t="shared" si="283"/>
        <v>4.0991938304719779</v>
      </c>
      <c r="EM264" s="51">
        <f t="shared" si="284"/>
        <v>0</v>
      </c>
      <c r="EN264" s="75">
        <f t="shared" si="285"/>
        <v>1.6295551914885111</v>
      </c>
      <c r="EO264" s="51">
        <f t="shared" si="286"/>
        <v>0</v>
      </c>
      <c r="EP264" s="75">
        <f t="shared" si="287"/>
        <v>0.24291471297996697</v>
      </c>
      <c r="EQ264" s="51">
        <f t="shared" si="288"/>
        <v>0</v>
      </c>
      <c r="ER264" s="51">
        <f t="shared" si="289"/>
        <v>100</v>
      </c>
      <c r="ES264" s="51">
        <f t="shared" si="290"/>
        <v>0</v>
      </c>
    </row>
    <row r="265" spans="1:149" x14ac:dyDescent="0.45">
      <c r="A265" s="78" t="s">
        <v>1141</v>
      </c>
      <c r="B265" s="174" t="s">
        <v>3398</v>
      </c>
      <c r="C265" s="51" t="s">
        <v>3444</v>
      </c>
      <c r="D265" s="51" t="s">
        <v>3625</v>
      </c>
      <c r="E265" s="51" t="s">
        <v>637</v>
      </c>
      <c r="F265" s="78" t="s">
        <v>1253</v>
      </c>
      <c r="G265" s="72" t="s">
        <v>3365</v>
      </c>
      <c r="H265" s="78" t="s">
        <v>1132</v>
      </c>
      <c r="I265" s="78"/>
      <c r="J265" s="300">
        <v>193</v>
      </c>
      <c r="K265" s="78"/>
      <c r="L265" s="300">
        <v>1100</v>
      </c>
      <c r="M265" s="72"/>
      <c r="O265" s="78" t="s">
        <v>699</v>
      </c>
      <c r="P265" s="72" t="s">
        <v>1374</v>
      </c>
      <c r="R265" s="122">
        <v>2</v>
      </c>
      <c r="AA265" s="195"/>
      <c r="AB265" s="195"/>
      <c r="AC265" s="195"/>
      <c r="AD265" s="72"/>
      <c r="AE265" s="316">
        <v>1</v>
      </c>
      <c r="AF265" s="195"/>
      <c r="AG265" s="195">
        <v>0</v>
      </c>
      <c r="AH265" s="72"/>
      <c r="AR265" s="53">
        <v>0.9708</v>
      </c>
      <c r="AS265" s="53">
        <v>1.5880000000000001</v>
      </c>
      <c r="AU265" s="48">
        <v>1930</v>
      </c>
      <c r="AW265" s="48">
        <v>1873.644</v>
      </c>
      <c r="AX265" s="49">
        <v>22.542863856041471</v>
      </c>
      <c r="BB265" s="80" t="s">
        <v>722</v>
      </c>
      <c r="BC265" s="270" t="s">
        <v>1126</v>
      </c>
      <c r="BD265" s="291">
        <v>52.9679</v>
      </c>
      <c r="BE265" s="291"/>
      <c r="BF265" s="291">
        <v>0.70879300000000001</v>
      </c>
      <c r="BG265" s="291"/>
      <c r="BH265" s="291">
        <v>16.6662</v>
      </c>
      <c r="BI265" s="291"/>
      <c r="BJ265" s="291">
        <v>1.87734</v>
      </c>
      <c r="BK265" s="291"/>
      <c r="BL265" s="291"/>
      <c r="BM265" s="291"/>
      <c r="BN265" s="291">
        <v>4.0420400000000001</v>
      </c>
      <c r="BO265" s="291"/>
      <c r="BP265" s="291">
        <v>0.114939</v>
      </c>
      <c r="BQ265" s="291"/>
      <c r="BR265" s="291">
        <v>6.3982999999999999</v>
      </c>
      <c r="BS265" s="291"/>
      <c r="BT265" s="291"/>
      <c r="BU265" s="291"/>
      <c r="BV265" s="291"/>
      <c r="BW265" s="291"/>
      <c r="BX265" s="291">
        <v>6.9729900000000002</v>
      </c>
      <c r="BY265" s="291"/>
      <c r="BZ265" s="291">
        <v>3.8025799999999998</v>
      </c>
      <c r="CA265" s="291"/>
      <c r="CB265" s="291">
        <v>1.1302399999999999</v>
      </c>
      <c r="CC265" s="291"/>
      <c r="CD265" s="291">
        <v>0.25861400000000001</v>
      </c>
      <c r="CE265" s="72"/>
      <c r="CF265" s="72"/>
      <c r="CG265" s="72"/>
      <c r="CH265" s="72"/>
      <c r="CI265" s="72"/>
      <c r="CJ265" s="72"/>
      <c r="CK265" s="72"/>
      <c r="CL265" s="72"/>
      <c r="CM265" s="72"/>
      <c r="CN265" s="72"/>
      <c r="CO265" s="72"/>
      <c r="CP265" s="72"/>
      <c r="CQ265" s="72"/>
      <c r="CR265" s="72"/>
      <c r="CS265" s="72"/>
      <c r="CT265" s="72"/>
      <c r="CU265" s="72"/>
      <c r="CV265" s="72"/>
      <c r="CW265" s="72"/>
      <c r="CX265" s="72"/>
      <c r="CY265" s="72"/>
      <c r="CZ265" s="72"/>
      <c r="DA265" s="72"/>
      <c r="DB265" s="72"/>
      <c r="DC265" s="72"/>
      <c r="DD265" s="72"/>
      <c r="DE265" s="72"/>
      <c r="DF265" s="72"/>
      <c r="DG265" s="72"/>
      <c r="DH265" s="106">
        <f t="shared" si="267"/>
        <v>94.939936000000017</v>
      </c>
      <c r="DJ265" s="104">
        <f t="shared" si="268"/>
        <v>5.0600639999999828</v>
      </c>
      <c r="DK265" s="72"/>
      <c r="DO265" s="358">
        <v>5.0599999999999996</v>
      </c>
      <c r="DP265" s="72"/>
      <c r="DQ265" s="374"/>
      <c r="DR265" s="72"/>
      <c r="DU265" s="52"/>
      <c r="DX265" s="75">
        <f t="shared" si="269"/>
        <v>55.790958190660668</v>
      </c>
      <c r="DY265" s="51">
        <f t="shared" si="270"/>
        <v>0</v>
      </c>
      <c r="DZ265" s="75">
        <f t="shared" si="271"/>
        <v>0.74656991553059382</v>
      </c>
      <c r="EA265" s="51">
        <f t="shared" si="272"/>
        <v>0</v>
      </c>
      <c r="EB265" s="75">
        <f t="shared" si="273"/>
        <v>17.554467279185857</v>
      </c>
      <c r="EC265" s="51">
        <f t="shared" si="274"/>
        <v>0</v>
      </c>
      <c r="ED265" s="75">
        <f t="shared" si="275"/>
        <v>4.2574707444504689</v>
      </c>
      <c r="EE265" s="51">
        <f t="shared" si="276"/>
        <v>0</v>
      </c>
      <c r="EF265" s="75">
        <f t="shared" si="277"/>
        <v>0.12106496469515209</v>
      </c>
      <c r="EG265" s="51">
        <f t="shared" si="278"/>
        <v>0</v>
      </c>
      <c r="EH265" s="75">
        <f t="shared" si="279"/>
        <v>6.7393135803251418</v>
      </c>
      <c r="EI265" s="51">
        <f t="shared" si="280"/>
        <v>0</v>
      </c>
      <c r="EJ265" s="75">
        <f t="shared" si="281"/>
        <v>7.3446331373132567</v>
      </c>
      <c r="EK265" s="51">
        <f t="shared" si="282"/>
        <v>0</v>
      </c>
      <c r="EL265" s="75">
        <f t="shared" si="283"/>
        <v>4.0052481181365014</v>
      </c>
      <c r="EM265" s="51">
        <f t="shared" si="284"/>
        <v>0</v>
      </c>
      <c r="EN265" s="75">
        <f t="shared" si="285"/>
        <v>1.1904789992696012</v>
      </c>
      <c r="EO265" s="51">
        <f t="shared" si="286"/>
        <v>0</v>
      </c>
      <c r="EP265" s="75">
        <f t="shared" si="287"/>
        <v>0.27239748718600354</v>
      </c>
      <c r="EQ265" s="51">
        <f t="shared" si="288"/>
        <v>0</v>
      </c>
      <c r="ER265" s="51">
        <f t="shared" si="289"/>
        <v>100</v>
      </c>
      <c r="ES265" s="51">
        <f t="shared" si="290"/>
        <v>0</v>
      </c>
    </row>
    <row r="266" spans="1:149" x14ac:dyDescent="0.45">
      <c r="A266" s="78" t="s">
        <v>1141</v>
      </c>
      <c r="B266" s="174" t="s">
        <v>3398</v>
      </c>
      <c r="C266" s="51" t="s">
        <v>3444</v>
      </c>
      <c r="D266" s="51" t="s">
        <v>3625</v>
      </c>
      <c r="E266" s="51" t="s">
        <v>637</v>
      </c>
      <c r="F266" s="78" t="s">
        <v>1254</v>
      </c>
      <c r="G266" s="72" t="s">
        <v>3365</v>
      </c>
      <c r="H266" s="78" t="s">
        <v>1132</v>
      </c>
      <c r="I266" s="78"/>
      <c r="J266" s="300">
        <v>111.3</v>
      </c>
      <c r="K266" s="78"/>
      <c r="L266" s="300">
        <v>1100</v>
      </c>
      <c r="M266" s="72"/>
      <c r="O266" s="78" t="s">
        <v>699</v>
      </c>
      <c r="P266" s="72" t="s">
        <v>1374</v>
      </c>
      <c r="R266" s="122">
        <v>2</v>
      </c>
      <c r="AA266" s="195"/>
      <c r="AB266" s="195"/>
      <c r="AC266" s="195"/>
      <c r="AD266" s="72"/>
      <c r="AE266" s="316">
        <v>1</v>
      </c>
      <c r="AF266" s="195"/>
      <c r="AG266" s="195">
        <v>0</v>
      </c>
      <c r="AH266" s="72"/>
      <c r="AR266" s="53">
        <v>0.96809999999999996</v>
      </c>
      <c r="AS266" s="53">
        <v>1.29</v>
      </c>
      <c r="AU266" s="48">
        <v>1113</v>
      </c>
      <c r="AW266" s="48">
        <v>1077.4953</v>
      </c>
      <c r="AX266" s="49">
        <v>20.982709564811248</v>
      </c>
      <c r="BB266" s="80" t="s">
        <v>722</v>
      </c>
      <c r="BC266" s="270" t="s">
        <v>1126</v>
      </c>
      <c r="BD266" s="291">
        <v>54.468699999999998</v>
      </c>
      <c r="BE266" s="291"/>
      <c r="BF266" s="291">
        <v>0.72887599999999997</v>
      </c>
      <c r="BG266" s="291"/>
      <c r="BH266" s="291">
        <v>17.138400000000001</v>
      </c>
      <c r="BI266" s="291"/>
      <c r="BJ266" s="291">
        <v>1.9305399999999999</v>
      </c>
      <c r="BK266" s="291"/>
      <c r="BL266" s="291"/>
      <c r="BM266" s="291"/>
      <c r="BN266" s="291">
        <v>4.1565599999999998</v>
      </c>
      <c r="BO266" s="291"/>
      <c r="BP266" s="291">
        <v>0.118196</v>
      </c>
      <c r="BQ266" s="291"/>
      <c r="BR266" s="291">
        <v>6.57958</v>
      </c>
      <c r="BS266" s="291"/>
      <c r="BT266" s="291"/>
      <c r="BU266" s="291"/>
      <c r="BV266" s="291"/>
      <c r="BW266" s="291"/>
      <c r="BX266" s="291">
        <v>7.1705699999999997</v>
      </c>
      <c r="BY266" s="291"/>
      <c r="BZ266" s="291">
        <v>3.91032</v>
      </c>
      <c r="CA266" s="291"/>
      <c r="CB266" s="291">
        <v>1.1622600000000001</v>
      </c>
      <c r="CC266" s="291"/>
      <c r="CD266" s="291">
        <v>0.26594099999999998</v>
      </c>
      <c r="CE266" s="72"/>
      <c r="CF266" s="72"/>
      <c r="CG266" s="72"/>
      <c r="CH266" s="72"/>
      <c r="CI266" s="72"/>
      <c r="CJ266" s="72"/>
      <c r="CK266" s="72"/>
      <c r="CL266" s="72"/>
      <c r="CM266" s="72"/>
      <c r="CN266" s="72"/>
      <c r="CO266" s="72"/>
      <c r="CP266" s="72"/>
      <c r="CQ266" s="72"/>
      <c r="CR266" s="72"/>
      <c r="CS266" s="72"/>
      <c r="CT266" s="72"/>
      <c r="CU266" s="72"/>
      <c r="CV266" s="72"/>
      <c r="CW266" s="72"/>
      <c r="CX266" s="72"/>
      <c r="CY266" s="72"/>
      <c r="CZ266" s="72"/>
      <c r="DA266" s="72"/>
      <c r="DB266" s="72"/>
      <c r="DC266" s="72"/>
      <c r="DD266" s="72"/>
      <c r="DE266" s="72"/>
      <c r="DF266" s="72"/>
      <c r="DG266" s="72"/>
      <c r="DH266" s="106">
        <f t="shared" si="267"/>
        <v>97.629942999999983</v>
      </c>
      <c r="DJ266" s="104">
        <f t="shared" si="268"/>
        <v>2.370057000000017</v>
      </c>
      <c r="DK266" s="72"/>
      <c r="DO266" s="358">
        <v>2.37</v>
      </c>
      <c r="DP266" s="72"/>
      <c r="DQ266" s="374"/>
      <c r="DR266" s="72"/>
      <c r="DU266" s="52"/>
      <c r="DX266" s="75">
        <f t="shared" si="269"/>
        <v>55.790977978958779</v>
      </c>
      <c r="DY266" s="51">
        <f t="shared" si="270"/>
        <v>0</v>
      </c>
      <c r="DZ266" s="75">
        <f t="shared" si="271"/>
        <v>0.74657013781110171</v>
      </c>
      <c r="EA266" s="51">
        <f t="shared" si="272"/>
        <v>0</v>
      </c>
      <c r="EB266" s="75">
        <f t="shared" si="273"/>
        <v>17.554450482471353</v>
      </c>
      <c r="EC266" s="51">
        <f t="shared" si="274"/>
        <v>0</v>
      </c>
      <c r="ED266" s="75">
        <f t="shared" si="275"/>
        <v>4.2574643314090643</v>
      </c>
      <c r="EE266" s="51">
        <f t="shared" si="276"/>
        <v>0</v>
      </c>
      <c r="EF266" s="75">
        <f t="shared" si="277"/>
        <v>0.12106531702061939</v>
      </c>
      <c r="EG266" s="51">
        <f t="shared" si="278"/>
        <v>0</v>
      </c>
      <c r="EH266" s="75">
        <f t="shared" si="279"/>
        <v>6.7393053788836088</v>
      </c>
      <c r="EI266" s="51">
        <f t="shared" si="280"/>
        <v>0</v>
      </c>
      <c r="EJ266" s="75">
        <f t="shared" si="281"/>
        <v>7.3446422067459372</v>
      </c>
      <c r="EK266" s="51">
        <f t="shared" si="282"/>
        <v>0</v>
      </c>
      <c r="EL266" s="75">
        <f t="shared" si="283"/>
        <v>4.0052466280759793</v>
      </c>
      <c r="EM266" s="51">
        <f t="shared" si="284"/>
        <v>0</v>
      </c>
      <c r="EN266" s="75">
        <f t="shared" si="285"/>
        <v>1.1904749345188088</v>
      </c>
      <c r="EO266" s="51">
        <f t="shared" si="286"/>
        <v>0</v>
      </c>
      <c r="EP266" s="75">
        <f t="shared" si="287"/>
        <v>0.27239696329639362</v>
      </c>
      <c r="EQ266" s="51">
        <f t="shared" si="288"/>
        <v>0</v>
      </c>
      <c r="ER266" s="51">
        <f t="shared" si="289"/>
        <v>100</v>
      </c>
      <c r="ES266" s="51">
        <f t="shared" si="290"/>
        <v>0</v>
      </c>
    </row>
    <row r="267" spans="1:149" x14ac:dyDescent="0.45">
      <c r="A267" s="78" t="s">
        <v>1141</v>
      </c>
      <c r="B267" s="174" t="s">
        <v>3398</v>
      </c>
      <c r="C267" s="51" t="s">
        <v>3444</v>
      </c>
      <c r="D267" s="51" t="s">
        <v>3625</v>
      </c>
      <c r="E267" s="51" t="s">
        <v>637</v>
      </c>
      <c r="F267" s="78" t="s">
        <v>1255</v>
      </c>
      <c r="G267" s="72" t="s">
        <v>3365</v>
      </c>
      <c r="H267" s="78" t="s">
        <v>1132</v>
      </c>
      <c r="I267" s="78"/>
      <c r="J267" s="300">
        <v>311</v>
      </c>
      <c r="K267" s="78"/>
      <c r="L267" s="300">
        <v>1100</v>
      </c>
      <c r="M267" s="72"/>
      <c r="O267" s="78" t="s">
        <v>699</v>
      </c>
      <c r="P267" s="72" t="s">
        <v>1374</v>
      </c>
      <c r="R267" s="122">
        <v>2</v>
      </c>
      <c r="AA267" s="195"/>
      <c r="AB267" s="195"/>
      <c r="AC267" s="195"/>
      <c r="AD267" s="72"/>
      <c r="AE267" s="316">
        <v>1</v>
      </c>
      <c r="AF267" s="195"/>
      <c r="AG267" s="195">
        <v>0</v>
      </c>
      <c r="AH267" s="72"/>
      <c r="AR267" s="53">
        <v>1.0089999999999999</v>
      </c>
      <c r="AS267" s="53">
        <v>2.1739999999999999</v>
      </c>
      <c r="AU267" s="48">
        <v>3110</v>
      </c>
      <c r="AW267" s="48">
        <v>3137.99</v>
      </c>
      <c r="AX267" s="49">
        <v>24.886641984082381</v>
      </c>
      <c r="BB267" s="80" t="s">
        <v>722</v>
      </c>
      <c r="BC267" s="270" t="s">
        <v>1126</v>
      </c>
      <c r="BD267" s="291">
        <v>52.237099999999998</v>
      </c>
      <c r="BE267" s="291"/>
      <c r="BF267" s="291">
        <v>0.699013</v>
      </c>
      <c r="BG267" s="291"/>
      <c r="BH267" s="291">
        <v>16.436299999999999</v>
      </c>
      <c r="BI267" s="291"/>
      <c r="BJ267" s="291">
        <v>1.85144</v>
      </c>
      <c r="BK267" s="291"/>
      <c r="BL267" s="291"/>
      <c r="BM267" s="291"/>
      <c r="BN267" s="291">
        <v>3.9862700000000002</v>
      </c>
      <c r="BO267" s="291"/>
      <c r="BP267" s="291">
        <v>0.113354</v>
      </c>
      <c r="BQ267" s="291"/>
      <c r="BR267" s="291">
        <v>6.3100100000000001</v>
      </c>
      <c r="BS267" s="291"/>
      <c r="BT267" s="291"/>
      <c r="BU267" s="291"/>
      <c r="BV267" s="291"/>
      <c r="BW267" s="291"/>
      <c r="BX267" s="291">
        <v>6.8767800000000001</v>
      </c>
      <c r="BY267" s="291"/>
      <c r="BZ267" s="291">
        <v>3.7501099999999998</v>
      </c>
      <c r="CA267" s="291"/>
      <c r="CB267" s="291">
        <v>1.1146400000000001</v>
      </c>
      <c r="CC267" s="291"/>
      <c r="CD267" s="291">
        <v>0.25504500000000002</v>
      </c>
      <c r="CE267" s="72"/>
      <c r="CF267" s="72"/>
      <c r="CG267" s="72"/>
      <c r="CH267" s="72"/>
      <c r="CI267" s="72"/>
      <c r="CJ267" s="72"/>
      <c r="CK267" s="72"/>
      <c r="CL267" s="72"/>
      <c r="CM267" s="72"/>
      <c r="CN267" s="72"/>
      <c r="CO267" s="72"/>
      <c r="CP267" s="72"/>
      <c r="CQ267" s="72"/>
      <c r="CR267" s="72"/>
      <c r="CS267" s="72"/>
      <c r="CT267" s="72"/>
      <c r="CU267" s="72"/>
      <c r="CV267" s="72"/>
      <c r="CW267" s="72"/>
      <c r="CX267" s="72"/>
      <c r="CY267" s="72"/>
      <c r="CZ267" s="72"/>
      <c r="DA267" s="72"/>
      <c r="DB267" s="72"/>
      <c r="DC267" s="72"/>
      <c r="DD267" s="72"/>
      <c r="DE267" s="72"/>
      <c r="DF267" s="72"/>
      <c r="DG267" s="72"/>
      <c r="DH267" s="106">
        <f t="shared" si="267"/>
        <v>93.630061999999995</v>
      </c>
      <c r="DJ267" s="104">
        <f t="shared" si="268"/>
        <v>6.3699380000000048</v>
      </c>
      <c r="DK267" s="72"/>
      <c r="DO267" s="358">
        <v>6.37</v>
      </c>
      <c r="DP267" s="72"/>
      <c r="DQ267" s="374"/>
      <c r="DR267" s="72"/>
      <c r="DU267" s="52"/>
      <c r="DX267" s="75">
        <f t="shared" si="269"/>
        <v>55.790948851449016</v>
      </c>
      <c r="DY267" s="51">
        <f t="shared" si="270"/>
        <v>0</v>
      </c>
      <c r="DZ267" s="75">
        <f t="shared" si="271"/>
        <v>0.74656898123169035</v>
      </c>
      <c r="EA267" s="51">
        <f t="shared" si="272"/>
        <v>0</v>
      </c>
      <c r="EB267" s="75">
        <f t="shared" si="273"/>
        <v>17.554511498668024</v>
      </c>
      <c r="EC267" s="51">
        <f t="shared" si="274"/>
        <v>0</v>
      </c>
      <c r="ED267" s="75">
        <f t="shared" si="275"/>
        <v>4.2574680768661679</v>
      </c>
      <c r="EE267" s="51">
        <f t="shared" si="276"/>
        <v>0</v>
      </c>
      <c r="EF267" s="75">
        <f t="shared" si="277"/>
        <v>0.12106581751489173</v>
      </c>
      <c r="EG267" s="51">
        <f t="shared" si="278"/>
        <v>0</v>
      </c>
      <c r="EH267" s="75">
        <f t="shared" si="279"/>
        <v>6.7392991793597243</v>
      </c>
      <c r="EI267" s="51">
        <f t="shared" si="280"/>
        <v>0</v>
      </c>
      <c r="EJ267" s="75">
        <f t="shared" si="281"/>
        <v>7.3446282669341816</v>
      </c>
      <c r="EK267" s="51">
        <f t="shared" si="282"/>
        <v>0</v>
      </c>
      <c r="EL267" s="75">
        <f t="shared" si="283"/>
        <v>4.0052413935173936</v>
      </c>
      <c r="EM267" s="51">
        <f t="shared" si="284"/>
        <v>0</v>
      </c>
      <c r="EN267" s="75">
        <f t="shared" si="285"/>
        <v>1.1904723506431087</v>
      </c>
      <c r="EO267" s="51">
        <f t="shared" si="286"/>
        <v>0</v>
      </c>
      <c r="EP267" s="75">
        <f t="shared" si="287"/>
        <v>0.27239648735894251</v>
      </c>
      <c r="EQ267" s="51">
        <f t="shared" si="288"/>
        <v>0</v>
      </c>
      <c r="ER267" s="51">
        <f t="shared" si="289"/>
        <v>100</v>
      </c>
      <c r="ES267" s="51">
        <f t="shared" si="290"/>
        <v>0</v>
      </c>
    </row>
    <row r="268" spans="1:149" x14ac:dyDescent="0.45">
      <c r="A268" s="78" t="s">
        <v>1141</v>
      </c>
      <c r="B268" s="174" t="s">
        <v>3398</v>
      </c>
      <c r="C268" s="51" t="s">
        <v>3444</v>
      </c>
      <c r="D268" s="51" t="s">
        <v>3625</v>
      </c>
      <c r="E268" s="51" t="s">
        <v>637</v>
      </c>
      <c r="F268" s="78" t="s">
        <v>1256</v>
      </c>
      <c r="G268" s="72" t="s">
        <v>3365</v>
      </c>
      <c r="H268" s="78" t="s">
        <v>1132</v>
      </c>
      <c r="I268" s="78"/>
      <c r="J268" s="300">
        <v>289.60000000000002</v>
      </c>
      <c r="K268" s="78"/>
      <c r="L268" s="300">
        <v>1100</v>
      </c>
      <c r="M268" s="72"/>
      <c r="O268" s="78" t="s">
        <v>699</v>
      </c>
      <c r="P268" s="72" t="s">
        <v>1374</v>
      </c>
      <c r="R268" s="122">
        <v>2</v>
      </c>
      <c r="AA268" s="195"/>
      <c r="AB268" s="195"/>
      <c r="AC268" s="195"/>
      <c r="AD268" s="72"/>
      <c r="AE268" s="316">
        <v>1</v>
      </c>
      <c r="AF268" s="195"/>
      <c r="AG268" s="195">
        <v>0</v>
      </c>
      <c r="AH268" s="72"/>
      <c r="AR268" s="53">
        <v>0.99919999999999998</v>
      </c>
      <c r="AS268" s="53">
        <v>2.052</v>
      </c>
      <c r="AU268" s="48">
        <v>2896</v>
      </c>
      <c r="AW268" s="48">
        <v>2893.6831999999999</v>
      </c>
      <c r="AX268" s="49">
        <v>24.452037215474235</v>
      </c>
      <c r="BB268" s="80" t="s">
        <v>722</v>
      </c>
      <c r="BC268" s="270" t="s">
        <v>1126</v>
      </c>
      <c r="BD268" s="291">
        <v>52.1143</v>
      </c>
      <c r="BE268" s="291"/>
      <c r="BF268" s="291">
        <v>0.69737099999999996</v>
      </c>
      <c r="BG268" s="291"/>
      <c r="BH268" s="291">
        <v>16.397600000000001</v>
      </c>
      <c r="BI268" s="291"/>
      <c r="BJ268" s="291">
        <v>1.8470899999999999</v>
      </c>
      <c r="BK268" s="291"/>
      <c r="BL268" s="291"/>
      <c r="BM268" s="291"/>
      <c r="BN268" s="291">
        <v>3.9769000000000001</v>
      </c>
      <c r="BO268" s="291"/>
      <c r="BP268" s="291">
        <v>0.11308699999999999</v>
      </c>
      <c r="BQ268" s="291"/>
      <c r="BR268" s="291">
        <v>6.2951899999999998</v>
      </c>
      <c r="BS268" s="291"/>
      <c r="BT268" s="291"/>
      <c r="BU268" s="291"/>
      <c r="BV268" s="291"/>
      <c r="BW268" s="291"/>
      <c r="BX268" s="291">
        <v>6.8606199999999999</v>
      </c>
      <c r="BY268" s="291"/>
      <c r="BZ268" s="291">
        <v>3.7412999999999998</v>
      </c>
      <c r="CA268" s="291"/>
      <c r="CB268" s="291">
        <v>1.11202</v>
      </c>
      <c r="CC268" s="291"/>
      <c r="CD268" s="291">
        <v>0.25444600000000001</v>
      </c>
      <c r="CE268" s="72"/>
      <c r="CF268" s="72"/>
      <c r="CG268" s="72"/>
      <c r="CH268" s="72"/>
      <c r="CI268" s="72"/>
      <c r="CJ268" s="72"/>
      <c r="CK268" s="72"/>
      <c r="CL268" s="72"/>
      <c r="CM268" s="72"/>
      <c r="CN268" s="72"/>
      <c r="CO268" s="72"/>
      <c r="CP268" s="72"/>
      <c r="CQ268" s="72"/>
      <c r="CR268" s="72"/>
      <c r="CS268" s="72"/>
      <c r="CT268" s="72"/>
      <c r="CU268" s="72"/>
      <c r="CV268" s="72"/>
      <c r="CW268" s="72"/>
      <c r="CX268" s="72"/>
      <c r="CY268" s="72"/>
      <c r="CZ268" s="72"/>
      <c r="DA268" s="72"/>
      <c r="DB268" s="72"/>
      <c r="DC268" s="72"/>
      <c r="DD268" s="72"/>
      <c r="DE268" s="72"/>
      <c r="DF268" s="72"/>
      <c r="DG268" s="72"/>
      <c r="DH268" s="106">
        <f t="shared" si="267"/>
        <v>93.40992399999999</v>
      </c>
      <c r="DJ268" s="104">
        <f t="shared" si="268"/>
        <v>6.5900760000000105</v>
      </c>
      <c r="DK268" s="72"/>
      <c r="DO268" s="358">
        <v>6.59</v>
      </c>
      <c r="DP268" s="72"/>
      <c r="DQ268" s="374"/>
      <c r="DR268" s="72"/>
      <c r="DU268" s="52"/>
      <c r="DX268" s="75">
        <f t="shared" si="269"/>
        <v>55.790967135354919</v>
      </c>
      <c r="DY268" s="51">
        <f t="shared" si="270"/>
        <v>0</v>
      </c>
      <c r="DZ268" s="75">
        <f t="shared" si="271"/>
        <v>0.74657056781247355</v>
      </c>
      <c r="EA268" s="51">
        <f t="shared" si="272"/>
        <v>0</v>
      </c>
      <c r="EB268" s="75">
        <f t="shared" si="273"/>
        <v>17.554451709006852</v>
      </c>
      <c r="EC268" s="51">
        <f t="shared" si="274"/>
        <v>0</v>
      </c>
      <c r="ED268" s="75">
        <f t="shared" si="275"/>
        <v>4.2574705445644092</v>
      </c>
      <c r="EE268" s="51">
        <f t="shared" si="276"/>
        <v>0</v>
      </c>
      <c r="EF268" s="75">
        <f t="shared" si="277"/>
        <v>0.12106529494660546</v>
      </c>
      <c r="EG268" s="51">
        <f t="shared" si="278"/>
        <v>0</v>
      </c>
      <c r="EH268" s="75">
        <f t="shared" si="279"/>
        <v>6.739316049545228</v>
      </c>
      <c r="EI268" s="51">
        <f t="shared" si="280"/>
        <v>0</v>
      </c>
      <c r="EJ268" s="75">
        <f t="shared" si="281"/>
        <v>7.3446371715279426</v>
      </c>
      <c r="EK268" s="51">
        <f t="shared" si="282"/>
        <v>0</v>
      </c>
      <c r="EL268" s="75">
        <f t="shared" si="283"/>
        <v>4.0052489497796833</v>
      </c>
      <c r="EM268" s="51">
        <f t="shared" si="284"/>
        <v>0</v>
      </c>
      <c r="EN268" s="75">
        <f t="shared" si="285"/>
        <v>1.1904730807831512</v>
      </c>
      <c r="EO268" s="51">
        <f t="shared" si="286"/>
        <v>0</v>
      </c>
      <c r="EP268" s="75">
        <f t="shared" si="287"/>
        <v>0.272397181267378</v>
      </c>
      <c r="EQ268" s="51">
        <f t="shared" si="288"/>
        <v>0</v>
      </c>
      <c r="ER268" s="51">
        <f t="shared" si="289"/>
        <v>100</v>
      </c>
      <c r="ES268" s="51">
        <f t="shared" si="290"/>
        <v>0</v>
      </c>
    </row>
    <row r="269" spans="1:149" x14ac:dyDescent="0.45">
      <c r="A269" s="78" t="s">
        <v>1141</v>
      </c>
      <c r="B269" s="174" t="s">
        <v>3398</v>
      </c>
      <c r="C269" s="51" t="s">
        <v>3632</v>
      </c>
      <c r="D269" s="51" t="s">
        <v>762</v>
      </c>
      <c r="E269" s="51" t="s">
        <v>637</v>
      </c>
      <c r="F269" s="78" t="s">
        <v>1257</v>
      </c>
      <c r="G269" s="72" t="s">
        <v>3365</v>
      </c>
      <c r="H269" s="78" t="s">
        <v>1132</v>
      </c>
      <c r="I269" s="78"/>
      <c r="J269" s="300">
        <v>65.5</v>
      </c>
      <c r="K269" s="78"/>
      <c r="L269" s="300">
        <v>1100</v>
      </c>
      <c r="M269" s="72"/>
      <c r="O269" s="78" t="s">
        <v>699</v>
      </c>
      <c r="P269" s="72" t="s">
        <v>1374</v>
      </c>
      <c r="R269" s="122">
        <v>2</v>
      </c>
      <c r="AA269" s="195"/>
      <c r="AB269" s="195"/>
      <c r="AC269" s="195"/>
      <c r="AD269" s="72"/>
      <c r="AE269" s="316">
        <v>1</v>
      </c>
      <c r="AF269" s="195"/>
      <c r="AG269" s="195">
        <v>0</v>
      </c>
      <c r="AH269" s="72"/>
      <c r="AR269" s="53">
        <v>0.97619999999999996</v>
      </c>
      <c r="AS269" s="53">
        <v>1.155</v>
      </c>
      <c r="AU269" s="48">
        <v>655</v>
      </c>
      <c r="AW269" s="48">
        <v>639.41099999999994</v>
      </c>
      <c r="AX269" s="49">
        <v>20.258151313081008</v>
      </c>
      <c r="BB269" s="80" t="s">
        <v>722</v>
      </c>
      <c r="BC269" s="270" t="s">
        <v>1126</v>
      </c>
      <c r="BD269" s="291">
        <v>58.010599999999997</v>
      </c>
      <c r="BE269" s="291"/>
      <c r="BF269" s="291">
        <v>0.67499699999999996</v>
      </c>
      <c r="BG269" s="291"/>
      <c r="BH269" s="291">
        <v>18.782499999999999</v>
      </c>
      <c r="BI269" s="291"/>
      <c r="BJ269" s="291">
        <v>0.988039</v>
      </c>
      <c r="BK269" s="291"/>
      <c r="BL269" s="291"/>
      <c r="BM269" s="291"/>
      <c r="BN269" s="291">
        <v>2.31847</v>
      </c>
      <c r="BO269" s="291"/>
      <c r="BP269" s="291">
        <v>0.18586900000000001</v>
      </c>
      <c r="BQ269" s="291"/>
      <c r="BR269" s="291">
        <v>0.43043300000000001</v>
      </c>
      <c r="BS269" s="291"/>
      <c r="BT269" s="291"/>
      <c r="BU269" s="291"/>
      <c r="BV269" s="291"/>
      <c r="BW269" s="291"/>
      <c r="BX269" s="291">
        <v>0.84130099999999997</v>
      </c>
      <c r="BY269" s="291"/>
      <c r="BZ269" s="291">
        <v>9.5869099999999996</v>
      </c>
      <c r="CA269" s="291"/>
      <c r="CB269" s="291">
        <v>5.7130200000000002</v>
      </c>
      <c r="CC269" s="291"/>
      <c r="CD269" s="291">
        <v>9.7825700000000002E-2</v>
      </c>
      <c r="CE269" s="72"/>
      <c r="CF269" s="72"/>
      <c r="CG269" s="72"/>
      <c r="CH269" s="72"/>
      <c r="CI269" s="72"/>
      <c r="CJ269" s="72"/>
      <c r="CK269" s="72"/>
      <c r="CL269" s="72"/>
      <c r="CM269" s="72"/>
      <c r="CN269" s="72"/>
      <c r="CO269" s="72"/>
      <c r="CP269" s="72"/>
      <c r="CQ269" s="72"/>
      <c r="CR269" s="72"/>
      <c r="CS269" s="72"/>
      <c r="CT269" s="72"/>
      <c r="CU269" s="72"/>
      <c r="CV269" s="72"/>
      <c r="CW269" s="72"/>
      <c r="CX269" s="72"/>
      <c r="CY269" s="72"/>
      <c r="CZ269" s="72"/>
      <c r="DA269" s="72"/>
      <c r="DB269" s="72"/>
      <c r="DC269" s="72"/>
      <c r="DD269" s="72"/>
      <c r="DE269" s="72"/>
      <c r="DF269" s="72"/>
      <c r="DG269" s="72"/>
      <c r="DH269" s="106">
        <f t="shared" si="267"/>
        <v>97.629964700000002</v>
      </c>
      <c r="DJ269" s="104">
        <f t="shared" si="268"/>
        <v>2.3700352999999978</v>
      </c>
      <c r="DK269" s="72"/>
      <c r="DO269" s="358">
        <v>2.37</v>
      </c>
      <c r="DP269" s="72"/>
      <c r="DQ269" s="374"/>
      <c r="DR269" s="72"/>
      <c r="DU269" s="52"/>
      <c r="DX269" s="75">
        <f t="shared" si="269"/>
        <v>59.418847664501918</v>
      </c>
      <c r="DY269" s="51">
        <f t="shared" si="270"/>
        <v>0</v>
      </c>
      <c r="DZ269" s="75">
        <f t="shared" si="271"/>
        <v>0.69138302167182897</v>
      </c>
      <c r="EA269" s="51">
        <f t="shared" si="272"/>
        <v>0</v>
      </c>
      <c r="EB269" s="75">
        <f t="shared" si="273"/>
        <v>19.238458251742045</v>
      </c>
      <c r="EC269" s="51">
        <f t="shared" si="274"/>
        <v>0</v>
      </c>
      <c r="ED269" s="75">
        <f t="shared" si="275"/>
        <v>2.3747524718709645</v>
      </c>
      <c r="EE269" s="51">
        <f t="shared" si="276"/>
        <v>0</v>
      </c>
      <c r="EF269" s="75">
        <f t="shared" si="277"/>
        <v>0.19038109925691699</v>
      </c>
      <c r="EG269" s="51">
        <f t="shared" si="278"/>
        <v>0</v>
      </c>
      <c r="EH269" s="75">
        <f t="shared" si="279"/>
        <v>0.440882060464373</v>
      </c>
      <c r="EI269" s="51">
        <f t="shared" si="280"/>
        <v>0</v>
      </c>
      <c r="EJ269" s="75">
        <f t="shared" si="281"/>
        <v>0.86172416694523302</v>
      </c>
      <c r="EK269" s="51">
        <f t="shared" si="282"/>
        <v>0</v>
      </c>
      <c r="EL269" s="75">
        <f t="shared" si="283"/>
        <v>9.8196389084631104</v>
      </c>
      <c r="EM269" s="51">
        <f t="shared" si="284"/>
        <v>0</v>
      </c>
      <c r="EN269" s="75">
        <f t="shared" si="285"/>
        <v>5.851707534213622</v>
      </c>
      <c r="EO269" s="51">
        <f t="shared" si="286"/>
        <v>0</v>
      </c>
      <c r="EP269" s="75">
        <f t="shared" si="287"/>
        <v>0.10020048691055197</v>
      </c>
      <c r="EQ269" s="51">
        <f t="shared" si="288"/>
        <v>0</v>
      </c>
      <c r="ER269" s="51">
        <f t="shared" si="289"/>
        <v>100</v>
      </c>
      <c r="ES269" s="51">
        <f t="shared" si="290"/>
        <v>0</v>
      </c>
    </row>
    <row r="270" spans="1:149" x14ac:dyDescent="0.45">
      <c r="A270" s="78" t="s">
        <v>1141</v>
      </c>
      <c r="B270" s="174" t="s">
        <v>3398</v>
      </c>
      <c r="C270" s="51" t="s">
        <v>3632</v>
      </c>
      <c r="D270" s="51" t="s">
        <v>762</v>
      </c>
      <c r="E270" s="51" t="s">
        <v>637</v>
      </c>
      <c r="F270" s="78" t="s">
        <v>1258</v>
      </c>
      <c r="G270" s="72" t="s">
        <v>3365</v>
      </c>
      <c r="H270" s="78" t="s">
        <v>1132</v>
      </c>
      <c r="I270" s="78"/>
      <c r="J270" s="300">
        <v>302.7</v>
      </c>
      <c r="K270" s="78"/>
      <c r="L270" s="300">
        <v>900</v>
      </c>
      <c r="M270" s="72"/>
      <c r="O270" s="78" t="s">
        <v>699</v>
      </c>
      <c r="P270" s="72" t="s">
        <v>1374</v>
      </c>
      <c r="R270" s="122">
        <v>2</v>
      </c>
      <c r="AA270" s="195"/>
      <c r="AB270" s="195"/>
      <c r="AC270" s="195"/>
      <c r="AD270" s="72"/>
      <c r="AE270" s="316">
        <v>1</v>
      </c>
      <c r="AF270" s="195"/>
      <c r="AG270" s="195">
        <v>0</v>
      </c>
      <c r="AH270" s="72"/>
      <c r="AR270" s="53">
        <v>0.87209999999999999</v>
      </c>
      <c r="AS270" s="53">
        <v>2.3250000000000002</v>
      </c>
      <c r="AU270" s="48">
        <v>3027</v>
      </c>
      <c r="AW270" s="48">
        <v>2639.8467000000001</v>
      </c>
      <c r="AX270" s="49">
        <v>20.056733738664793</v>
      </c>
      <c r="BB270" s="80" t="s">
        <v>722</v>
      </c>
      <c r="BC270" s="270" t="s">
        <v>1126</v>
      </c>
      <c r="BD270" s="291">
        <v>54.249400000000001</v>
      </c>
      <c r="BE270" s="291"/>
      <c r="BF270" s="291">
        <v>0.63123200000000002</v>
      </c>
      <c r="BG270" s="291"/>
      <c r="BH270" s="291">
        <v>17.564699999999998</v>
      </c>
      <c r="BI270" s="291"/>
      <c r="BJ270" s="291">
        <v>0.92397799999999997</v>
      </c>
      <c r="BK270" s="291"/>
      <c r="BL270" s="291"/>
      <c r="BM270" s="291"/>
      <c r="BN270" s="291">
        <v>2.1681499999999998</v>
      </c>
      <c r="BO270" s="291"/>
      <c r="BP270" s="291">
        <v>0.173818</v>
      </c>
      <c r="BQ270" s="291"/>
      <c r="BR270" s="291">
        <v>0.40252500000000002</v>
      </c>
      <c r="BS270" s="291"/>
      <c r="BT270" s="291"/>
      <c r="BU270" s="291"/>
      <c r="BV270" s="291"/>
      <c r="BW270" s="291"/>
      <c r="BX270" s="291">
        <v>0.78675399999999995</v>
      </c>
      <c r="BY270" s="291"/>
      <c r="BZ270" s="291">
        <v>8.9653299999999998</v>
      </c>
      <c r="CA270" s="291"/>
      <c r="CB270" s="291">
        <v>5.3426099999999996</v>
      </c>
      <c r="CC270" s="291"/>
      <c r="CD270" s="291">
        <v>9.1482999999999995E-2</v>
      </c>
      <c r="CE270" s="72"/>
      <c r="CF270" s="72"/>
      <c r="CG270" s="72"/>
      <c r="CH270" s="72"/>
      <c r="CI270" s="72"/>
      <c r="CJ270" s="72"/>
      <c r="CK270" s="72"/>
      <c r="CL270" s="72"/>
      <c r="CM270" s="72"/>
      <c r="CN270" s="72"/>
      <c r="CO270" s="72"/>
      <c r="CP270" s="72"/>
      <c r="CQ270" s="72"/>
      <c r="CR270" s="72"/>
      <c r="CS270" s="72"/>
      <c r="CT270" s="72"/>
      <c r="CU270" s="72"/>
      <c r="CV270" s="72"/>
      <c r="CW270" s="72"/>
      <c r="CX270" s="72"/>
      <c r="CY270" s="72"/>
      <c r="CZ270" s="72"/>
      <c r="DA270" s="72"/>
      <c r="DB270" s="72"/>
      <c r="DC270" s="72"/>
      <c r="DD270" s="72"/>
      <c r="DE270" s="72"/>
      <c r="DF270" s="72"/>
      <c r="DG270" s="72"/>
      <c r="DH270" s="106">
        <f t="shared" si="267"/>
        <v>91.299979999999977</v>
      </c>
      <c r="DJ270" s="104">
        <f t="shared" si="268"/>
        <v>8.7000200000000234</v>
      </c>
      <c r="DK270" s="72"/>
      <c r="DO270" s="358">
        <v>8.6999999999999993</v>
      </c>
      <c r="DP270" s="72"/>
      <c r="DQ270" s="374"/>
      <c r="DR270" s="72"/>
      <c r="DU270" s="52"/>
      <c r="DX270" s="75">
        <f t="shared" si="269"/>
        <v>59.418852008510861</v>
      </c>
      <c r="DY270" s="51">
        <f t="shared" si="270"/>
        <v>0</v>
      </c>
      <c r="DZ270" s="75">
        <f t="shared" si="271"/>
        <v>0.69138240775080151</v>
      </c>
      <c r="EA270" s="51">
        <f t="shared" si="272"/>
        <v>0</v>
      </c>
      <c r="EB270" s="75">
        <f t="shared" si="273"/>
        <v>19.238448902179389</v>
      </c>
      <c r="EC270" s="51">
        <f t="shared" si="274"/>
        <v>0</v>
      </c>
      <c r="ED270" s="75">
        <f t="shared" si="275"/>
        <v>2.3747540799023179</v>
      </c>
      <c r="EE270" s="51">
        <f t="shared" si="276"/>
        <v>0</v>
      </c>
      <c r="EF270" s="75">
        <f t="shared" si="277"/>
        <v>0.19038120271220219</v>
      </c>
      <c r="EG270" s="51">
        <f t="shared" si="278"/>
        <v>0</v>
      </c>
      <c r="EH270" s="75">
        <f t="shared" si="279"/>
        <v>0.44088180523150178</v>
      </c>
      <c r="EI270" s="51">
        <f t="shared" si="280"/>
        <v>0</v>
      </c>
      <c r="EJ270" s="75">
        <f t="shared" si="281"/>
        <v>0.86172417562413506</v>
      </c>
      <c r="EK270" s="51">
        <f t="shared" si="282"/>
        <v>0</v>
      </c>
      <c r="EL270" s="75">
        <f t="shared" si="283"/>
        <v>9.8196407052882186</v>
      </c>
      <c r="EM270" s="51">
        <f t="shared" si="284"/>
        <v>0</v>
      </c>
      <c r="EN270" s="75">
        <f t="shared" si="285"/>
        <v>5.851709934657161</v>
      </c>
      <c r="EO270" s="51">
        <f t="shared" si="286"/>
        <v>0</v>
      </c>
      <c r="EP270" s="75">
        <f t="shared" si="287"/>
        <v>0.10020046006581822</v>
      </c>
      <c r="EQ270" s="51">
        <f t="shared" si="288"/>
        <v>0</v>
      </c>
      <c r="ER270" s="51">
        <f t="shared" si="289"/>
        <v>100</v>
      </c>
      <c r="ES270" s="51">
        <f t="shared" si="290"/>
        <v>0</v>
      </c>
    </row>
    <row r="271" spans="1:149" x14ac:dyDescent="0.45">
      <c r="A271" s="78" t="s">
        <v>1141</v>
      </c>
      <c r="B271" s="174" t="s">
        <v>3398</v>
      </c>
      <c r="C271" s="51" t="s">
        <v>3632</v>
      </c>
      <c r="D271" s="51" t="s">
        <v>762</v>
      </c>
      <c r="E271" s="51" t="s">
        <v>637</v>
      </c>
      <c r="F271" s="78" t="s">
        <v>1259</v>
      </c>
      <c r="G271" s="72" t="s">
        <v>3365</v>
      </c>
      <c r="H271" s="78" t="s">
        <v>1132</v>
      </c>
      <c r="I271" s="78"/>
      <c r="J271" s="300">
        <v>194.4</v>
      </c>
      <c r="K271" s="78"/>
      <c r="L271" s="300">
        <v>900</v>
      </c>
      <c r="M271" s="72"/>
      <c r="O271" s="78" t="s">
        <v>699</v>
      </c>
      <c r="P271" s="72" t="s">
        <v>1374</v>
      </c>
      <c r="R271" s="122">
        <v>2</v>
      </c>
      <c r="AA271" s="195"/>
      <c r="AB271" s="195"/>
      <c r="AC271" s="195"/>
      <c r="AD271" s="72"/>
      <c r="AE271" s="316">
        <v>1</v>
      </c>
      <c r="AF271" s="195"/>
      <c r="AG271" s="195">
        <v>0</v>
      </c>
      <c r="AH271" s="72"/>
      <c r="AR271" s="53">
        <v>0.86060000000000003</v>
      </c>
      <c r="AS271" s="53">
        <v>1.67</v>
      </c>
      <c r="AU271" s="48">
        <v>1944</v>
      </c>
      <c r="AW271" s="48">
        <v>1673.0064</v>
      </c>
      <c r="AX271" s="49">
        <v>19.250534620050068</v>
      </c>
      <c r="BB271" s="80" t="s">
        <v>722</v>
      </c>
      <c r="BC271" s="270" t="s">
        <v>1126</v>
      </c>
      <c r="BD271" s="291">
        <v>55.081299999999999</v>
      </c>
      <c r="BE271" s="291"/>
      <c r="BF271" s="291">
        <v>0.64091200000000004</v>
      </c>
      <c r="BG271" s="291"/>
      <c r="BH271" s="291">
        <v>17.834099999999999</v>
      </c>
      <c r="BI271" s="291"/>
      <c r="BJ271" s="291">
        <v>0.93814600000000004</v>
      </c>
      <c r="BK271" s="291"/>
      <c r="BL271" s="291"/>
      <c r="BM271" s="291"/>
      <c r="BN271" s="291">
        <v>2.20139</v>
      </c>
      <c r="BO271" s="291"/>
      <c r="BP271" s="291">
        <v>0.176483</v>
      </c>
      <c r="BQ271" s="291"/>
      <c r="BR271" s="291">
        <v>0.40869699999999998</v>
      </c>
      <c r="BS271" s="291"/>
      <c r="BT271" s="291"/>
      <c r="BU271" s="291"/>
      <c r="BV271" s="291"/>
      <c r="BW271" s="291"/>
      <c r="BX271" s="291">
        <v>0.79881800000000003</v>
      </c>
      <c r="BY271" s="291"/>
      <c r="BZ271" s="291">
        <v>9.1028099999999998</v>
      </c>
      <c r="CA271" s="291"/>
      <c r="CB271" s="291">
        <v>5.4245299999999999</v>
      </c>
      <c r="CC271" s="291"/>
      <c r="CD271" s="291">
        <v>9.2885800000000004E-2</v>
      </c>
      <c r="CE271" s="72"/>
      <c r="CF271" s="72"/>
      <c r="CG271" s="72"/>
      <c r="CH271" s="72"/>
      <c r="CI271" s="72"/>
      <c r="CJ271" s="72"/>
      <c r="CK271" s="72"/>
      <c r="CL271" s="72"/>
      <c r="CM271" s="72"/>
      <c r="CN271" s="72"/>
      <c r="CO271" s="72"/>
      <c r="CP271" s="72"/>
      <c r="CQ271" s="72"/>
      <c r="CR271" s="72"/>
      <c r="CS271" s="72"/>
      <c r="CT271" s="72"/>
      <c r="CU271" s="72"/>
      <c r="CV271" s="72"/>
      <c r="CW271" s="72"/>
      <c r="CX271" s="72"/>
      <c r="CY271" s="72"/>
      <c r="CZ271" s="72"/>
      <c r="DA271" s="72"/>
      <c r="DB271" s="72"/>
      <c r="DC271" s="72"/>
      <c r="DD271" s="72"/>
      <c r="DE271" s="72"/>
      <c r="DF271" s="72"/>
      <c r="DG271" s="72"/>
      <c r="DH271" s="106">
        <f t="shared" si="267"/>
        <v>92.700071800000018</v>
      </c>
      <c r="DJ271" s="104">
        <f t="shared" si="268"/>
        <v>7.2999281999999823</v>
      </c>
      <c r="DK271" s="72"/>
      <c r="DO271" s="358">
        <v>7.3</v>
      </c>
      <c r="DP271" s="72"/>
      <c r="DQ271" s="374"/>
      <c r="DR271" s="72"/>
      <c r="DU271" s="52"/>
      <c r="DX271" s="75">
        <f t="shared" si="269"/>
        <v>59.418832079049146</v>
      </c>
      <c r="DY271" s="51">
        <f t="shared" si="270"/>
        <v>0</v>
      </c>
      <c r="DZ271" s="75">
        <f t="shared" si="271"/>
        <v>0.69138242026690633</v>
      </c>
      <c r="EA271" s="51">
        <f t="shared" si="272"/>
        <v>0</v>
      </c>
      <c r="EB271" s="75">
        <f t="shared" si="273"/>
        <v>19.238496425846346</v>
      </c>
      <c r="EC271" s="51">
        <f t="shared" si="274"/>
        <v>0</v>
      </c>
      <c r="ED271" s="75">
        <f t="shared" si="275"/>
        <v>2.3747446547285196</v>
      </c>
      <c r="EE271" s="51">
        <f t="shared" si="276"/>
        <v>0</v>
      </c>
      <c r="EF271" s="75">
        <f t="shared" si="277"/>
        <v>0.19038065081628119</v>
      </c>
      <c r="EG271" s="51">
        <f t="shared" si="278"/>
        <v>0</v>
      </c>
      <c r="EH271" s="75">
        <f t="shared" si="279"/>
        <v>0.44088099616768567</v>
      </c>
      <c r="EI271" s="51">
        <f t="shared" si="280"/>
        <v>0</v>
      </c>
      <c r="EJ271" s="75">
        <f t="shared" si="281"/>
        <v>0.86172317290481304</v>
      </c>
      <c r="EK271" s="51">
        <f t="shared" si="282"/>
        <v>0</v>
      </c>
      <c r="EL271" s="75">
        <f t="shared" si="283"/>
        <v>9.8196364072287565</v>
      </c>
      <c r="EM271" s="51">
        <f t="shared" si="284"/>
        <v>0</v>
      </c>
      <c r="EN271" s="75">
        <f t="shared" si="285"/>
        <v>5.8516998904848734</v>
      </c>
      <c r="EO271" s="51">
        <f t="shared" si="286"/>
        <v>0</v>
      </c>
      <c r="EP271" s="75">
        <f t="shared" si="287"/>
        <v>0.10020035389012502</v>
      </c>
      <c r="EQ271" s="51">
        <f t="shared" si="288"/>
        <v>0</v>
      </c>
      <c r="ER271" s="51">
        <f t="shared" si="289"/>
        <v>100</v>
      </c>
      <c r="ES271" s="51">
        <f t="shared" si="290"/>
        <v>0</v>
      </c>
    </row>
    <row r="272" spans="1:149" x14ac:dyDescent="0.45">
      <c r="A272" s="78" t="s">
        <v>1141</v>
      </c>
      <c r="B272" s="174" t="s">
        <v>3398</v>
      </c>
      <c r="C272" s="51" t="s">
        <v>3632</v>
      </c>
      <c r="D272" s="51" t="s">
        <v>762</v>
      </c>
      <c r="E272" s="51" t="s">
        <v>637</v>
      </c>
      <c r="F272" s="78" t="s">
        <v>1260</v>
      </c>
      <c r="G272" s="72" t="s">
        <v>3365</v>
      </c>
      <c r="H272" s="78" t="s">
        <v>1132</v>
      </c>
      <c r="I272" s="78"/>
      <c r="J272" s="300">
        <v>36</v>
      </c>
      <c r="K272" s="78"/>
      <c r="L272" s="300">
        <v>900</v>
      </c>
      <c r="M272" s="72"/>
      <c r="O272" s="78" t="s">
        <v>699</v>
      </c>
      <c r="P272" s="72" t="s">
        <v>1374</v>
      </c>
      <c r="R272" s="122">
        <v>2</v>
      </c>
      <c r="AA272" s="195"/>
      <c r="AB272" s="195"/>
      <c r="AC272" s="195"/>
      <c r="AD272" s="72"/>
      <c r="AE272" s="316">
        <v>1</v>
      </c>
      <c r="AF272" s="195"/>
      <c r="AG272" s="195">
        <v>0</v>
      </c>
      <c r="AH272" s="72"/>
      <c r="AR272" s="53">
        <v>0.95589999999999997</v>
      </c>
      <c r="AS272" s="53">
        <v>1.0820000000000001</v>
      </c>
      <c r="AU272" s="48">
        <v>360</v>
      </c>
      <c r="AW272" s="48">
        <v>344.12399999999997</v>
      </c>
      <c r="AX272" s="49">
        <v>19.358219320853046</v>
      </c>
      <c r="BB272" s="80" t="s">
        <v>722</v>
      </c>
      <c r="BC272" s="270" t="s">
        <v>1126</v>
      </c>
      <c r="BD272" s="291">
        <v>57.992800000000003</v>
      </c>
      <c r="BE272" s="291"/>
      <c r="BF272" s="291">
        <v>0.67479</v>
      </c>
      <c r="BG272" s="291"/>
      <c r="BH272" s="291">
        <v>18.776800000000001</v>
      </c>
      <c r="BI272" s="291"/>
      <c r="BJ272" s="291">
        <v>0.98773500000000003</v>
      </c>
      <c r="BK272" s="291"/>
      <c r="BL272" s="291"/>
      <c r="BM272" s="291"/>
      <c r="BN272" s="291">
        <v>2.3177599999999998</v>
      </c>
      <c r="BO272" s="291"/>
      <c r="BP272" s="291">
        <v>0.185812</v>
      </c>
      <c r="BQ272" s="291"/>
      <c r="BR272" s="291">
        <v>0.43030099999999999</v>
      </c>
      <c r="BS272" s="291"/>
      <c r="BT272" s="291"/>
      <c r="BU272" s="291"/>
      <c r="BV272" s="291"/>
      <c r="BW272" s="291"/>
      <c r="BX272" s="291">
        <v>0.84104199999999996</v>
      </c>
      <c r="BY272" s="291"/>
      <c r="BZ272" s="291">
        <v>9.5839700000000008</v>
      </c>
      <c r="CA272" s="291"/>
      <c r="CB272" s="291">
        <v>5.7112600000000002</v>
      </c>
      <c r="CC272" s="291"/>
      <c r="CD272" s="291">
        <v>9.7795599999999996E-2</v>
      </c>
      <c r="CE272" s="72"/>
      <c r="CF272" s="72"/>
      <c r="CG272" s="72"/>
      <c r="CH272" s="72"/>
      <c r="CI272" s="72"/>
      <c r="CJ272" s="72"/>
      <c r="CK272" s="72"/>
      <c r="CL272" s="72"/>
      <c r="CM272" s="72"/>
      <c r="CN272" s="72"/>
      <c r="CO272" s="72"/>
      <c r="CP272" s="72"/>
      <c r="CQ272" s="72"/>
      <c r="CR272" s="72"/>
      <c r="CS272" s="72"/>
      <c r="CT272" s="72"/>
      <c r="CU272" s="72"/>
      <c r="CV272" s="72"/>
      <c r="CW272" s="72"/>
      <c r="CX272" s="72"/>
      <c r="CY272" s="72"/>
      <c r="CZ272" s="72"/>
      <c r="DA272" s="72"/>
      <c r="DB272" s="72"/>
      <c r="DC272" s="72"/>
      <c r="DD272" s="72"/>
      <c r="DE272" s="72"/>
      <c r="DF272" s="72"/>
      <c r="DG272" s="72"/>
      <c r="DH272" s="106">
        <f t="shared" si="267"/>
        <v>97.600065599999994</v>
      </c>
      <c r="DJ272" s="104">
        <f t="shared" si="268"/>
        <v>2.3999344000000065</v>
      </c>
      <c r="DK272" s="72"/>
      <c r="DO272" s="358">
        <v>2.4</v>
      </c>
      <c r="DP272" s="72"/>
      <c r="DQ272" s="374"/>
      <c r="DR272" s="72"/>
      <c r="DU272" s="52"/>
      <c r="DX272" s="75">
        <f t="shared" si="269"/>
        <v>59.418812521781753</v>
      </c>
      <c r="DY272" s="51">
        <f t="shared" si="270"/>
        <v>0</v>
      </c>
      <c r="DZ272" s="75">
        <f t="shared" si="271"/>
        <v>0.6913827320214424</v>
      </c>
      <c r="EA272" s="51">
        <f t="shared" si="272"/>
        <v>0</v>
      </c>
      <c r="EB272" s="75">
        <f t="shared" si="273"/>
        <v>19.23851165936102</v>
      </c>
      <c r="EC272" s="51">
        <f t="shared" si="274"/>
        <v>0</v>
      </c>
      <c r="ED272" s="75">
        <f t="shared" si="275"/>
        <v>2.3747525022155314</v>
      </c>
      <c r="EE272" s="51">
        <f t="shared" si="276"/>
        <v>0</v>
      </c>
      <c r="EF272" s="75">
        <f t="shared" si="277"/>
        <v>0.19038101957997047</v>
      </c>
      <c r="EG272" s="51">
        <f t="shared" si="278"/>
        <v>0</v>
      </c>
      <c r="EH272" s="75">
        <f t="shared" si="279"/>
        <v>0.44088187580070642</v>
      </c>
      <c r="EI272" s="51">
        <f t="shared" si="280"/>
        <v>0</v>
      </c>
      <c r="EJ272" s="75">
        <f t="shared" si="281"/>
        <v>0.8617227814650158</v>
      </c>
      <c r="EK272" s="51">
        <f t="shared" si="282"/>
        <v>0</v>
      </c>
      <c r="EL272" s="75">
        <f t="shared" si="283"/>
        <v>9.8196347933602226</v>
      </c>
      <c r="EM272" s="51">
        <f t="shared" si="284"/>
        <v>0</v>
      </c>
      <c r="EN272" s="75">
        <f t="shared" si="285"/>
        <v>5.8516968865643886</v>
      </c>
      <c r="EO272" s="51">
        <f t="shared" si="286"/>
        <v>0</v>
      </c>
      <c r="EP272" s="75">
        <f t="shared" si="287"/>
        <v>0.10020034248829439</v>
      </c>
      <c r="EQ272" s="51">
        <f t="shared" si="288"/>
        <v>0</v>
      </c>
      <c r="ER272" s="51">
        <f t="shared" si="289"/>
        <v>100</v>
      </c>
      <c r="ES272" s="51">
        <f t="shared" si="290"/>
        <v>0</v>
      </c>
    </row>
    <row r="273" spans="1:149" x14ac:dyDescent="0.45">
      <c r="A273" s="78" t="s">
        <v>1141</v>
      </c>
      <c r="B273" s="174" t="s">
        <v>3398</v>
      </c>
      <c r="C273" s="51" t="s">
        <v>3632</v>
      </c>
      <c r="D273" s="51" t="s">
        <v>762</v>
      </c>
      <c r="E273" s="51" t="s">
        <v>637</v>
      </c>
      <c r="F273" s="78" t="s">
        <v>1261</v>
      </c>
      <c r="G273" s="72" t="s">
        <v>3365</v>
      </c>
      <c r="H273" s="78" t="s">
        <v>1132</v>
      </c>
      <c r="I273" s="78"/>
      <c r="J273" s="300">
        <v>56</v>
      </c>
      <c r="K273" s="78"/>
      <c r="L273" s="300">
        <v>875</v>
      </c>
      <c r="M273" s="72"/>
      <c r="O273" s="78" t="s">
        <v>699</v>
      </c>
      <c r="P273" s="72" t="s">
        <v>1374</v>
      </c>
      <c r="R273" s="122">
        <v>2</v>
      </c>
      <c r="AA273" s="195"/>
      <c r="AB273" s="195"/>
      <c r="AC273" s="195"/>
      <c r="AD273" s="72"/>
      <c r="AE273" s="316">
        <v>1</v>
      </c>
      <c r="AF273" s="195"/>
      <c r="AG273" s="195">
        <v>0</v>
      </c>
      <c r="AH273" s="72"/>
      <c r="AR273" s="53">
        <v>0.92669999999999997</v>
      </c>
      <c r="AS273" s="53">
        <v>1.1359999999999999</v>
      </c>
      <c r="AU273" s="48">
        <v>560</v>
      </c>
      <c r="AW273" s="48">
        <v>518.952</v>
      </c>
      <c r="AX273" s="49">
        <v>19.011331505339278</v>
      </c>
      <c r="BB273" s="80" t="s">
        <v>722</v>
      </c>
      <c r="BC273" s="270" t="s">
        <v>1126</v>
      </c>
      <c r="BD273" s="291">
        <v>57.636299999999999</v>
      </c>
      <c r="BE273" s="291"/>
      <c r="BF273" s="291">
        <v>0.67064100000000004</v>
      </c>
      <c r="BG273" s="291"/>
      <c r="BH273" s="291">
        <v>18.661300000000001</v>
      </c>
      <c r="BI273" s="291"/>
      <c r="BJ273" s="291">
        <v>0.98166299999999995</v>
      </c>
      <c r="BK273" s="291"/>
      <c r="BL273" s="291"/>
      <c r="BM273" s="291"/>
      <c r="BN273" s="291">
        <v>2.3035100000000002</v>
      </c>
      <c r="BO273" s="291"/>
      <c r="BP273" s="291">
        <v>0.184669</v>
      </c>
      <c r="BQ273" s="291"/>
      <c r="BR273" s="291">
        <v>0.42765500000000001</v>
      </c>
      <c r="BS273" s="291"/>
      <c r="BT273" s="291"/>
      <c r="BU273" s="291"/>
      <c r="BV273" s="291"/>
      <c r="BW273" s="291"/>
      <c r="BX273" s="291">
        <v>0.83587199999999995</v>
      </c>
      <c r="BY273" s="291"/>
      <c r="BZ273" s="291">
        <v>9.5250500000000002</v>
      </c>
      <c r="CA273" s="291"/>
      <c r="CB273" s="291">
        <v>5.6761499999999998</v>
      </c>
      <c r="CC273" s="291"/>
      <c r="CD273" s="291">
        <v>9.71944E-2</v>
      </c>
      <c r="CE273" s="72"/>
      <c r="CF273" s="72"/>
      <c r="CG273" s="72"/>
      <c r="CH273" s="72"/>
      <c r="CI273" s="72"/>
      <c r="CJ273" s="72"/>
      <c r="CK273" s="72"/>
      <c r="CL273" s="72"/>
      <c r="CM273" s="72"/>
      <c r="CN273" s="72"/>
      <c r="CO273" s="72"/>
      <c r="CP273" s="72"/>
      <c r="CQ273" s="72"/>
      <c r="CR273" s="72"/>
      <c r="CS273" s="72"/>
      <c r="CT273" s="72"/>
      <c r="CU273" s="72"/>
      <c r="CV273" s="72"/>
      <c r="CW273" s="72"/>
      <c r="CX273" s="72"/>
      <c r="CY273" s="72"/>
      <c r="CZ273" s="72"/>
      <c r="DA273" s="72"/>
      <c r="DB273" s="72"/>
      <c r="DC273" s="72"/>
      <c r="DD273" s="72"/>
      <c r="DE273" s="72"/>
      <c r="DF273" s="72"/>
      <c r="DG273" s="72"/>
      <c r="DH273" s="106">
        <f t="shared" si="267"/>
        <v>97.000004400000023</v>
      </c>
      <c r="DJ273" s="104">
        <f t="shared" si="268"/>
        <v>2.999995599999977</v>
      </c>
      <c r="DK273" s="72"/>
      <c r="DO273" s="358">
        <v>3</v>
      </c>
      <c r="DP273" s="72"/>
      <c r="DQ273" s="374"/>
      <c r="DR273" s="72"/>
      <c r="DU273" s="52"/>
      <c r="DX273" s="75">
        <f t="shared" si="269"/>
        <v>59.41886328409278</v>
      </c>
      <c r="DY273" s="51">
        <f t="shared" si="270"/>
        <v>0</v>
      </c>
      <c r="DZ273" s="75">
        <f t="shared" si="271"/>
        <v>0.69138244286512618</v>
      </c>
      <c r="EA273" s="51">
        <f t="shared" si="272"/>
        <v>0</v>
      </c>
      <c r="EB273" s="75">
        <f t="shared" si="273"/>
        <v>19.238452735575336</v>
      </c>
      <c r="EC273" s="51">
        <f t="shared" si="274"/>
        <v>0</v>
      </c>
      <c r="ED273" s="75">
        <f t="shared" si="275"/>
        <v>2.3747524695988567</v>
      </c>
      <c r="EE273" s="51">
        <f t="shared" si="276"/>
        <v>0</v>
      </c>
      <c r="EF273" s="75">
        <f t="shared" si="277"/>
        <v>0.19038040373532183</v>
      </c>
      <c r="EG273" s="51">
        <f t="shared" si="278"/>
        <v>0</v>
      </c>
      <c r="EH273" s="75">
        <f t="shared" si="279"/>
        <v>0.44088142330022406</v>
      </c>
      <c r="EI273" s="51">
        <f t="shared" si="280"/>
        <v>0</v>
      </c>
      <c r="EJ273" s="75">
        <f t="shared" si="281"/>
        <v>0.86172367225170954</v>
      </c>
      <c r="EK273" s="51">
        <f t="shared" si="282"/>
        <v>0</v>
      </c>
      <c r="EL273" s="75">
        <f t="shared" si="283"/>
        <v>9.8196387298308174</v>
      </c>
      <c r="EM273" s="51">
        <f t="shared" si="284"/>
        <v>0</v>
      </c>
      <c r="EN273" s="75">
        <f t="shared" si="285"/>
        <v>5.8517007654898601</v>
      </c>
      <c r="EO273" s="51">
        <f t="shared" si="286"/>
        <v>0</v>
      </c>
      <c r="EP273" s="75">
        <f t="shared" si="287"/>
        <v>0.10020040782596086</v>
      </c>
      <c r="EQ273" s="51">
        <f t="shared" si="288"/>
        <v>0</v>
      </c>
      <c r="ER273" s="51">
        <f t="shared" si="289"/>
        <v>100</v>
      </c>
      <c r="ES273" s="51">
        <f t="shared" si="290"/>
        <v>0</v>
      </c>
    </row>
    <row r="274" spans="1:149" x14ac:dyDescent="0.45">
      <c r="A274" s="78" t="s">
        <v>1141</v>
      </c>
      <c r="B274" s="174" t="s">
        <v>3398</v>
      </c>
      <c r="C274" s="51" t="s">
        <v>3633</v>
      </c>
      <c r="D274" s="51" t="s">
        <v>3624</v>
      </c>
      <c r="E274" s="51" t="s">
        <v>637</v>
      </c>
      <c r="F274" s="78" t="s">
        <v>1262</v>
      </c>
      <c r="G274" s="72" t="s">
        <v>3365</v>
      </c>
      <c r="H274" s="78" t="s">
        <v>1132</v>
      </c>
      <c r="I274" s="78"/>
      <c r="J274" s="300">
        <v>301.3</v>
      </c>
      <c r="K274" s="78"/>
      <c r="L274" s="300">
        <v>1050</v>
      </c>
      <c r="M274" s="72"/>
      <c r="O274" s="78" t="s">
        <v>699</v>
      </c>
      <c r="P274" s="72" t="s">
        <v>1374</v>
      </c>
      <c r="R274" s="122">
        <v>2</v>
      </c>
      <c r="AA274" s="195"/>
      <c r="AB274" s="195"/>
      <c r="AC274" s="195"/>
      <c r="AD274" s="72"/>
      <c r="AE274" s="316">
        <v>1</v>
      </c>
      <c r="AF274" s="195"/>
      <c r="AG274" s="195">
        <v>0</v>
      </c>
      <c r="AH274" s="72"/>
      <c r="AR274" s="53">
        <v>0.9778</v>
      </c>
      <c r="AS274" s="53">
        <v>2.1619999999999999</v>
      </c>
      <c r="AU274" s="48">
        <v>3013</v>
      </c>
      <c r="AW274" s="48">
        <v>2946.1114000000002</v>
      </c>
      <c r="AX274" s="49">
        <v>23.663756573822557</v>
      </c>
      <c r="BB274" s="80" t="s">
        <v>722</v>
      </c>
      <c r="BC274" s="270" t="s">
        <v>1126</v>
      </c>
      <c r="BD274" s="291">
        <v>53.115499999999997</v>
      </c>
      <c r="BE274" s="291"/>
      <c r="BF274" s="291">
        <v>1.6038399999999999</v>
      </c>
      <c r="BG274" s="291"/>
      <c r="BH274" s="291">
        <v>17.0762</v>
      </c>
      <c r="BI274" s="291"/>
      <c r="BJ274" s="291">
        <v>1.90574</v>
      </c>
      <c r="BK274" s="291"/>
      <c r="BL274" s="291"/>
      <c r="BM274" s="291"/>
      <c r="BN274" s="291">
        <v>3.0190000000000001</v>
      </c>
      <c r="BO274" s="291"/>
      <c r="BP274" s="291">
        <v>0.132081</v>
      </c>
      <c r="BQ274" s="291"/>
      <c r="BR274" s="291">
        <v>1.58497</v>
      </c>
      <c r="BS274" s="291"/>
      <c r="BT274" s="291"/>
      <c r="BU274" s="291"/>
      <c r="BV274" s="291"/>
      <c r="BW274" s="291"/>
      <c r="BX274" s="291">
        <v>3.86809</v>
      </c>
      <c r="BY274" s="291"/>
      <c r="BZ274" s="291">
        <v>5.1134199999999996</v>
      </c>
      <c r="CA274" s="291"/>
      <c r="CB274" s="291">
        <v>5.6040099999999997</v>
      </c>
      <c r="CC274" s="291"/>
      <c r="CD274" s="291">
        <v>0.54719300000000004</v>
      </c>
      <c r="CE274" s="72"/>
      <c r="CF274" s="72"/>
      <c r="CG274" s="72"/>
      <c r="CH274" s="72"/>
      <c r="CI274" s="72"/>
      <c r="CJ274" s="72"/>
      <c r="CK274" s="72"/>
      <c r="CL274" s="72"/>
      <c r="CM274" s="72"/>
      <c r="CN274" s="72"/>
      <c r="CO274" s="72"/>
      <c r="CP274" s="72"/>
      <c r="CQ274" s="72"/>
      <c r="CR274" s="72"/>
      <c r="CS274" s="72"/>
      <c r="CT274" s="72"/>
      <c r="CU274" s="72"/>
      <c r="CV274" s="72"/>
      <c r="CW274" s="72"/>
      <c r="CX274" s="72"/>
      <c r="CY274" s="72"/>
      <c r="CZ274" s="72"/>
      <c r="DA274" s="72"/>
      <c r="DB274" s="72"/>
      <c r="DC274" s="72"/>
      <c r="DD274" s="72"/>
      <c r="DE274" s="72"/>
      <c r="DF274" s="72"/>
      <c r="DG274" s="72"/>
      <c r="DH274" s="106">
        <f t="shared" si="267"/>
        <v>93.570043999999996</v>
      </c>
      <c r="DJ274" s="104">
        <f t="shared" si="268"/>
        <v>6.4299560000000042</v>
      </c>
      <c r="DK274" s="72"/>
      <c r="DO274" s="358">
        <v>6.43</v>
      </c>
      <c r="DP274" s="72"/>
      <c r="DQ274" s="374"/>
      <c r="DR274" s="72"/>
      <c r="DU274" s="52"/>
      <c r="DX274" s="75">
        <f t="shared" si="269"/>
        <v>56.765496444567241</v>
      </c>
      <c r="DY274" s="51">
        <f t="shared" si="270"/>
        <v>0</v>
      </c>
      <c r="DZ274" s="75">
        <f t="shared" si="271"/>
        <v>1.7140528436643674</v>
      </c>
      <c r="EA274" s="51">
        <f t="shared" si="272"/>
        <v>0</v>
      </c>
      <c r="EB274" s="75">
        <f t="shared" si="273"/>
        <v>18.24964408480988</v>
      </c>
      <c r="EC274" s="51">
        <f t="shared" si="274"/>
        <v>0</v>
      </c>
      <c r="ED274" s="75">
        <f t="shared" si="275"/>
        <v>3.2264599554960141</v>
      </c>
      <c r="EE274" s="51">
        <f t="shared" si="276"/>
        <v>0</v>
      </c>
      <c r="EF274" s="75">
        <f t="shared" si="277"/>
        <v>0.14115735587342462</v>
      </c>
      <c r="EG274" s="51">
        <f t="shared" si="278"/>
        <v>0</v>
      </c>
      <c r="EH274" s="75">
        <f t="shared" si="279"/>
        <v>1.693886133044888</v>
      </c>
      <c r="EI274" s="51">
        <f t="shared" si="280"/>
        <v>0</v>
      </c>
      <c r="EJ274" s="75">
        <f t="shared" si="281"/>
        <v>4.1338978102863777</v>
      </c>
      <c r="EK274" s="51">
        <f t="shared" si="282"/>
        <v>0</v>
      </c>
      <c r="EL274" s="75">
        <f t="shared" si="283"/>
        <v>5.4648045265427037</v>
      </c>
      <c r="EM274" s="51">
        <f t="shared" si="284"/>
        <v>0</v>
      </c>
      <c r="EN274" s="75">
        <f t="shared" si="285"/>
        <v>5.9891069411060656</v>
      </c>
      <c r="EO274" s="51">
        <f t="shared" si="286"/>
        <v>0</v>
      </c>
      <c r="EP274" s="75">
        <f t="shared" si="287"/>
        <v>0.58479506539507464</v>
      </c>
      <c r="EQ274" s="51">
        <f t="shared" si="288"/>
        <v>0</v>
      </c>
      <c r="ER274" s="51">
        <f t="shared" si="289"/>
        <v>100</v>
      </c>
      <c r="ES274" s="51">
        <f t="shared" si="290"/>
        <v>0</v>
      </c>
    </row>
    <row r="275" spans="1:149" x14ac:dyDescent="0.45">
      <c r="A275" s="78" t="s">
        <v>1141</v>
      </c>
      <c r="B275" s="174" t="s">
        <v>3398</v>
      </c>
      <c r="C275" s="51" t="s">
        <v>3633</v>
      </c>
      <c r="D275" s="51" t="s">
        <v>3624</v>
      </c>
      <c r="E275" s="51" t="s">
        <v>637</v>
      </c>
      <c r="F275" s="78" t="s">
        <v>1263</v>
      </c>
      <c r="G275" s="72" t="s">
        <v>3365</v>
      </c>
      <c r="H275" s="78" t="s">
        <v>1132</v>
      </c>
      <c r="I275" s="78"/>
      <c r="J275" s="300">
        <v>198.2</v>
      </c>
      <c r="K275" s="78"/>
      <c r="L275" s="300">
        <v>1100</v>
      </c>
      <c r="M275" s="72"/>
      <c r="O275" s="78" t="s">
        <v>699</v>
      </c>
      <c r="P275" s="72" t="s">
        <v>1374</v>
      </c>
      <c r="R275" s="122">
        <v>2</v>
      </c>
      <c r="AA275" s="195"/>
      <c r="AB275" s="195"/>
      <c r="AC275" s="195"/>
      <c r="AD275" s="72"/>
      <c r="AE275" s="316">
        <v>1</v>
      </c>
      <c r="AF275" s="195"/>
      <c r="AG275" s="195">
        <v>0</v>
      </c>
      <c r="AH275" s="72"/>
      <c r="AR275" s="53">
        <v>0.97170000000000001</v>
      </c>
      <c r="AS275" s="53">
        <v>1.61</v>
      </c>
      <c r="AU275" s="48">
        <v>1982</v>
      </c>
      <c r="AW275" s="48">
        <v>1925.9094</v>
      </c>
      <c r="AX275" s="49">
        <v>22.644853294986262</v>
      </c>
      <c r="BB275" s="80" t="s">
        <v>722</v>
      </c>
      <c r="BC275" s="270" t="s">
        <v>1126</v>
      </c>
      <c r="BD275" s="291">
        <v>53.700099999999999</v>
      </c>
      <c r="BE275" s="291"/>
      <c r="BF275" s="291">
        <v>1.6214999999999999</v>
      </c>
      <c r="BG275" s="291"/>
      <c r="BH275" s="291">
        <v>17.264199999999999</v>
      </c>
      <c r="BI275" s="291"/>
      <c r="BJ275" s="291">
        <v>1.92672</v>
      </c>
      <c r="BK275" s="291"/>
      <c r="BL275" s="291"/>
      <c r="BM275" s="291"/>
      <c r="BN275" s="291">
        <v>3.0522300000000002</v>
      </c>
      <c r="BO275" s="291"/>
      <c r="BP275" s="291">
        <v>0.13353499999999999</v>
      </c>
      <c r="BQ275" s="291"/>
      <c r="BR275" s="291">
        <v>1.60242</v>
      </c>
      <c r="BS275" s="291"/>
      <c r="BT275" s="291"/>
      <c r="BU275" s="291"/>
      <c r="BV275" s="291"/>
      <c r="BW275" s="291"/>
      <c r="BX275" s="291">
        <v>3.9106700000000001</v>
      </c>
      <c r="BY275" s="291"/>
      <c r="BZ275" s="291">
        <v>5.1697100000000002</v>
      </c>
      <c r="CA275" s="291"/>
      <c r="CB275" s="291">
        <v>5.6657000000000002</v>
      </c>
      <c r="CC275" s="291"/>
      <c r="CD275" s="291">
        <v>0.55321600000000004</v>
      </c>
      <c r="CE275" s="72"/>
      <c r="CF275" s="72"/>
      <c r="CG275" s="72"/>
      <c r="CH275" s="72"/>
      <c r="CI275" s="72"/>
      <c r="CJ275" s="72"/>
      <c r="CK275" s="72"/>
      <c r="CL275" s="72"/>
      <c r="CM275" s="72"/>
      <c r="CN275" s="72"/>
      <c r="CO275" s="72"/>
      <c r="CP275" s="72"/>
      <c r="CQ275" s="72"/>
      <c r="CR275" s="72"/>
      <c r="CS275" s="72"/>
      <c r="CT275" s="72"/>
      <c r="CU275" s="72"/>
      <c r="CV275" s="72"/>
      <c r="CW275" s="72"/>
      <c r="CX275" s="72"/>
      <c r="CY275" s="72"/>
      <c r="CZ275" s="72"/>
      <c r="DA275" s="72"/>
      <c r="DB275" s="72"/>
      <c r="DC275" s="72"/>
      <c r="DD275" s="72"/>
      <c r="DE275" s="72"/>
      <c r="DF275" s="72"/>
      <c r="DG275" s="72"/>
      <c r="DH275" s="106">
        <f t="shared" si="267"/>
        <v>94.600000999999978</v>
      </c>
      <c r="DJ275" s="104">
        <f t="shared" si="268"/>
        <v>5.3999990000000224</v>
      </c>
      <c r="DK275" s="72"/>
      <c r="DO275" s="358">
        <v>5.4</v>
      </c>
      <c r="DP275" s="72"/>
      <c r="DQ275" s="374"/>
      <c r="DR275" s="72"/>
      <c r="DU275" s="52"/>
      <c r="DX275" s="75">
        <f t="shared" si="269"/>
        <v>56.765432803748084</v>
      </c>
      <c r="DY275" s="51">
        <f t="shared" si="270"/>
        <v>0</v>
      </c>
      <c r="DZ275" s="75">
        <f t="shared" si="271"/>
        <v>1.7140591784983177</v>
      </c>
      <c r="EA275" s="51">
        <f t="shared" si="272"/>
        <v>0</v>
      </c>
      <c r="EB275" s="75">
        <f t="shared" si="273"/>
        <v>18.24968268235008</v>
      </c>
      <c r="EC275" s="51">
        <f t="shared" si="274"/>
        <v>0</v>
      </c>
      <c r="ED275" s="75">
        <f t="shared" si="275"/>
        <v>3.2264587396780273</v>
      </c>
      <c r="EE275" s="51">
        <f t="shared" si="276"/>
        <v>0</v>
      </c>
      <c r="EF275" s="75">
        <f t="shared" si="277"/>
        <v>0.14115750379326109</v>
      </c>
      <c r="EG275" s="51">
        <f t="shared" si="278"/>
        <v>0</v>
      </c>
      <c r="EH275" s="75">
        <f t="shared" si="279"/>
        <v>1.6938900455191332</v>
      </c>
      <c r="EI275" s="51">
        <f t="shared" si="280"/>
        <v>0</v>
      </c>
      <c r="EJ275" s="75">
        <f t="shared" si="281"/>
        <v>4.1339005905507351</v>
      </c>
      <c r="EK275" s="51">
        <f t="shared" si="282"/>
        <v>0</v>
      </c>
      <c r="EL275" s="75">
        <f t="shared" si="283"/>
        <v>5.4648096673910196</v>
      </c>
      <c r="EM275" s="51">
        <f t="shared" si="284"/>
        <v>0</v>
      </c>
      <c r="EN275" s="75">
        <f t="shared" si="285"/>
        <v>5.9891119874301078</v>
      </c>
      <c r="EO275" s="51">
        <f t="shared" si="286"/>
        <v>0</v>
      </c>
      <c r="EP275" s="75">
        <f t="shared" si="287"/>
        <v>0.58479491982246401</v>
      </c>
      <c r="EQ275" s="51">
        <f t="shared" si="288"/>
        <v>0</v>
      </c>
      <c r="ER275" s="51">
        <f t="shared" si="289"/>
        <v>100</v>
      </c>
      <c r="ES275" s="51">
        <f t="shared" si="290"/>
        <v>0</v>
      </c>
    </row>
    <row r="276" spans="1:149" x14ac:dyDescent="0.45">
      <c r="A276" s="78" t="s">
        <v>1141</v>
      </c>
      <c r="B276" s="174" t="s">
        <v>3398</v>
      </c>
      <c r="C276" s="51" t="s">
        <v>3593</v>
      </c>
      <c r="D276" s="51" t="s">
        <v>3623</v>
      </c>
      <c r="E276" s="51" t="s">
        <v>637</v>
      </c>
      <c r="F276" s="78" t="s">
        <v>1264</v>
      </c>
      <c r="G276" s="72" t="s">
        <v>3365</v>
      </c>
      <c r="H276" s="78" t="s">
        <v>1132</v>
      </c>
      <c r="I276" s="78"/>
      <c r="J276" s="300">
        <v>107.5</v>
      </c>
      <c r="K276" s="78"/>
      <c r="L276" s="300">
        <v>1180</v>
      </c>
      <c r="M276" s="72"/>
      <c r="O276" s="78" t="s">
        <v>699</v>
      </c>
      <c r="P276" s="72" t="s">
        <v>1374</v>
      </c>
      <c r="R276" s="122">
        <v>2</v>
      </c>
      <c r="AA276" s="195"/>
      <c r="AB276" s="195"/>
      <c r="AC276" s="195"/>
      <c r="AD276" s="72"/>
      <c r="AE276" s="316">
        <v>1</v>
      </c>
      <c r="AF276" s="195"/>
      <c r="AG276" s="195">
        <v>0</v>
      </c>
      <c r="AH276" s="72"/>
      <c r="AR276" s="53">
        <v>0.98709999999999998</v>
      </c>
      <c r="AS276" s="53">
        <v>1.268</v>
      </c>
      <c r="AU276" s="48">
        <v>1075</v>
      </c>
      <c r="AW276" s="48">
        <v>1061.1324999999999</v>
      </c>
      <c r="AX276" s="49">
        <v>21.400561948275584</v>
      </c>
      <c r="BB276" s="80" t="s">
        <v>722</v>
      </c>
      <c r="BC276" s="270" t="s">
        <v>1126</v>
      </c>
      <c r="BD276" s="291">
        <v>46.847000000000001</v>
      </c>
      <c r="BE276" s="291"/>
      <c r="BF276" s="291">
        <v>1.09876</v>
      </c>
      <c r="BG276" s="291"/>
      <c r="BH276" s="291">
        <v>20.886399999999998</v>
      </c>
      <c r="BI276" s="291"/>
      <c r="BJ276" s="291">
        <v>2.9866199999999998</v>
      </c>
      <c r="BK276" s="291"/>
      <c r="BL276" s="291"/>
      <c r="BM276" s="291"/>
      <c r="BN276" s="291">
        <v>3.2563200000000001</v>
      </c>
      <c r="BO276" s="291"/>
      <c r="BP276" s="291">
        <v>0.19977400000000001</v>
      </c>
      <c r="BQ276" s="291"/>
      <c r="BR276" s="291">
        <v>1.2785500000000001</v>
      </c>
      <c r="BS276" s="291"/>
      <c r="BT276" s="291"/>
      <c r="BU276" s="291"/>
      <c r="BV276" s="291"/>
      <c r="BW276" s="291"/>
      <c r="BX276" s="291">
        <v>4.3251099999999996</v>
      </c>
      <c r="BY276" s="291"/>
      <c r="BZ276" s="291">
        <v>6.8922100000000004</v>
      </c>
      <c r="CA276" s="291"/>
      <c r="CB276" s="291">
        <v>9.1396700000000006</v>
      </c>
      <c r="CC276" s="291"/>
      <c r="CD276" s="291">
        <v>0.40953699999999998</v>
      </c>
      <c r="CE276" s="72"/>
      <c r="CF276" s="72"/>
      <c r="CG276" s="72"/>
      <c r="CH276" s="72"/>
      <c r="CI276" s="72"/>
      <c r="CJ276" s="72"/>
      <c r="CK276" s="72"/>
      <c r="CL276" s="72"/>
      <c r="CM276" s="72"/>
      <c r="CN276" s="72"/>
      <c r="CO276" s="72"/>
      <c r="CP276" s="72"/>
      <c r="CQ276" s="72"/>
      <c r="CR276" s="72"/>
      <c r="CS276" s="72"/>
      <c r="CT276" s="72"/>
      <c r="CU276" s="72"/>
      <c r="CV276" s="72"/>
      <c r="CW276" s="72"/>
      <c r="CX276" s="72"/>
      <c r="CY276" s="72"/>
      <c r="CZ276" s="72"/>
      <c r="DA276" s="72"/>
      <c r="DB276" s="72"/>
      <c r="DC276" s="72"/>
      <c r="DD276" s="72"/>
      <c r="DE276" s="72"/>
      <c r="DF276" s="72"/>
      <c r="DG276" s="72"/>
      <c r="DH276" s="106">
        <f t="shared" si="267"/>
        <v>97.319951000000003</v>
      </c>
      <c r="DJ276" s="104">
        <f t="shared" si="268"/>
        <v>2.6800489999999968</v>
      </c>
      <c r="DK276" s="72"/>
      <c r="DO276" s="358">
        <v>2.68</v>
      </c>
      <c r="DP276" s="72"/>
      <c r="DQ276" s="374"/>
      <c r="DR276" s="72"/>
      <c r="DU276" s="52"/>
      <c r="DX276" s="75">
        <f t="shared" si="269"/>
        <v>48.137097808444231</v>
      </c>
      <c r="DY276" s="51">
        <f t="shared" si="270"/>
        <v>0</v>
      </c>
      <c r="DZ276" s="75">
        <f t="shared" si="271"/>
        <v>1.1290182421074173</v>
      </c>
      <c r="EA276" s="51">
        <f t="shared" si="272"/>
        <v>0</v>
      </c>
      <c r="EB276" s="75">
        <f t="shared" si="273"/>
        <v>21.461580883862137</v>
      </c>
      <c r="EC276" s="51">
        <f t="shared" si="274"/>
        <v>0</v>
      </c>
      <c r="ED276" s="75">
        <f t="shared" si="275"/>
        <v>3.3459942864130703</v>
      </c>
      <c r="EE276" s="51">
        <f t="shared" si="276"/>
        <v>0</v>
      </c>
      <c r="EF276" s="75">
        <f t="shared" si="277"/>
        <v>0.20527548354396519</v>
      </c>
      <c r="EG276" s="51">
        <f t="shared" si="278"/>
        <v>0</v>
      </c>
      <c r="EH276" s="75">
        <f t="shared" si="279"/>
        <v>1.3137593955426468</v>
      </c>
      <c r="EI276" s="51">
        <f t="shared" si="280"/>
        <v>0</v>
      </c>
      <c r="EJ276" s="75">
        <f t="shared" si="281"/>
        <v>4.4442171985886016</v>
      </c>
      <c r="EK276" s="51">
        <f t="shared" si="282"/>
        <v>0</v>
      </c>
      <c r="EL276" s="75">
        <f t="shared" si="283"/>
        <v>7.0820113750365534</v>
      </c>
      <c r="EM276" s="51">
        <f t="shared" si="284"/>
        <v>0</v>
      </c>
      <c r="EN276" s="75">
        <f t="shared" si="285"/>
        <v>9.3913631337525025</v>
      </c>
      <c r="EO276" s="51">
        <f t="shared" si="286"/>
        <v>0</v>
      </c>
      <c r="EP276" s="75">
        <f t="shared" si="287"/>
        <v>0.42081504952668952</v>
      </c>
      <c r="EQ276" s="51">
        <f t="shared" si="288"/>
        <v>0</v>
      </c>
      <c r="ER276" s="51">
        <f t="shared" si="289"/>
        <v>100</v>
      </c>
      <c r="ES276" s="51">
        <f t="shared" si="290"/>
        <v>0</v>
      </c>
    </row>
    <row r="277" spans="1:149" x14ac:dyDescent="0.45">
      <c r="A277" s="78" t="s">
        <v>1141</v>
      </c>
      <c r="B277" s="174" t="s">
        <v>3398</v>
      </c>
      <c r="C277" s="51" t="s">
        <v>3585</v>
      </c>
      <c r="D277" s="51" t="s">
        <v>3622</v>
      </c>
      <c r="E277" s="51" t="s">
        <v>637</v>
      </c>
      <c r="F277" s="78" t="s">
        <v>1265</v>
      </c>
      <c r="G277" s="72" t="s">
        <v>3365</v>
      </c>
      <c r="H277" s="78" t="s">
        <v>1132</v>
      </c>
      <c r="I277" s="78"/>
      <c r="J277" s="300">
        <v>147</v>
      </c>
      <c r="K277" s="78"/>
      <c r="L277" s="300">
        <v>1000</v>
      </c>
      <c r="M277" s="72"/>
      <c r="O277" s="78" t="s">
        <v>699</v>
      </c>
      <c r="P277" s="72" t="s">
        <v>1374</v>
      </c>
      <c r="R277" s="122">
        <v>2</v>
      </c>
      <c r="AA277" s="195"/>
      <c r="AB277" s="195"/>
      <c r="AC277" s="195"/>
      <c r="AD277" s="72"/>
      <c r="AE277" s="316">
        <v>1</v>
      </c>
      <c r="AF277" s="195"/>
      <c r="AG277" s="195">
        <v>0</v>
      </c>
      <c r="AH277" s="72"/>
      <c r="AR277" s="53">
        <v>0.92720000000000002</v>
      </c>
      <c r="AS277" s="53">
        <v>1.4319999999999999</v>
      </c>
      <c r="AU277" s="48">
        <v>1470</v>
      </c>
      <c r="AW277" s="48">
        <v>1362.9839999999999</v>
      </c>
      <c r="AX277" s="49">
        <v>20.53686621316394</v>
      </c>
      <c r="BB277" s="80" t="s">
        <v>722</v>
      </c>
      <c r="BC277" s="270" t="s">
        <v>1126</v>
      </c>
      <c r="BD277" s="291">
        <v>69.682400000000001</v>
      </c>
      <c r="BE277" s="291"/>
      <c r="BF277" s="291">
        <v>0.23292199999999999</v>
      </c>
      <c r="BG277" s="291"/>
      <c r="BH277" s="291">
        <v>9.4139199999999992</v>
      </c>
      <c r="BI277" s="291"/>
      <c r="BJ277" s="291">
        <v>1.74691</v>
      </c>
      <c r="BK277" s="291"/>
      <c r="BL277" s="291"/>
      <c r="BM277" s="291"/>
      <c r="BN277" s="291">
        <v>3.8529100000000001</v>
      </c>
      <c r="BO277" s="291"/>
      <c r="BP277" s="291">
        <v>0.13587099999999999</v>
      </c>
      <c r="BQ277" s="291"/>
      <c r="BR277" s="291">
        <v>9.7050699999999997E-3</v>
      </c>
      <c r="BS277" s="291"/>
      <c r="BT277" s="291"/>
      <c r="BU277" s="291"/>
      <c r="BV277" s="291"/>
      <c r="BW277" s="291"/>
      <c r="BX277" s="291">
        <v>0.194101</v>
      </c>
      <c r="BY277" s="291"/>
      <c r="BZ277" s="291">
        <v>5.1436900000000003</v>
      </c>
      <c r="CA277" s="291"/>
      <c r="CB277" s="291">
        <v>4.3381699999999999</v>
      </c>
      <c r="CC277" s="291"/>
      <c r="CD277" s="291">
        <v>1.94101E-2</v>
      </c>
      <c r="CE277" s="72"/>
      <c r="CF277" s="72"/>
      <c r="CG277" s="72"/>
      <c r="CH277" s="72"/>
      <c r="CI277" s="72"/>
      <c r="CJ277" s="72"/>
      <c r="CK277" s="72"/>
      <c r="CL277" s="72"/>
      <c r="CM277" s="72"/>
      <c r="CN277" s="72"/>
      <c r="CO277" s="72"/>
      <c r="CP277" s="72"/>
      <c r="CQ277" s="72"/>
      <c r="CR277" s="72"/>
      <c r="CS277" s="72"/>
      <c r="CT277" s="72"/>
      <c r="CU277" s="72"/>
      <c r="CV277" s="72"/>
      <c r="CW277" s="72"/>
      <c r="CX277" s="72"/>
      <c r="CY277" s="72"/>
      <c r="CZ277" s="72"/>
      <c r="DA277" s="72"/>
      <c r="DB277" s="72"/>
      <c r="DC277" s="72"/>
      <c r="DD277" s="72"/>
      <c r="DE277" s="72"/>
      <c r="DF277" s="72"/>
      <c r="DG277" s="72"/>
      <c r="DH277" s="106">
        <f t="shared" si="267"/>
        <v>94.770009170000009</v>
      </c>
      <c r="DJ277" s="104">
        <f t="shared" si="268"/>
        <v>5.2299908299999913</v>
      </c>
      <c r="DK277" s="72"/>
      <c r="DO277" s="358">
        <v>5.23</v>
      </c>
      <c r="DP277" s="72"/>
      <c r="DQ277" s="374"/>
      <c r="DR277" s="72"/>
      <c r="DU277" s="52"/>
      <c r="DX277" s="75">
        <f t="shared" si="269"/>
        <v>73.527902561455448</v>
      </c>
      <c r="DY277" s="51">
        <f t="shared" si="270"/>
        <v>0</v>
      </c>
      <c r="DZ277" s="75">
        <f t="shared" si="271"/>
        <v>0.24577606569835894</v>
      </c>
      <c r="EA277" s="51">
        <f t="shared" si="272"/>
        <v>0</v>
      </c>
      <c r="EB277" s="75">
        <f t="shared" si="273"/>
        <v>9.9334378907921739</v>
      </c>
      <c r="EC277" s="51">
        <f t="shared" si="274"/>
        <v>0</v>
      </c>
      <c r="ED277" s="75">
        <f t="shared" si="275"/>
        <v>4.0655372240057366</v>
      </c>
      <c r="EE277" s="51">
        <f t="shared" si="276"/>
        <v>0</v>
      </c>
      <c r="EF277" s="75">
        <f t="shared" si="277"/>
        <v>0.14336919579301965</v>
      </c>
      <c r="EG277" s="51">
        <f t="shared" si="278"/>
        <v>0</v>
      </c>
      <c r="EH277" s="75">
        <f t="shared" si="279"/>
        <v>1.0240655334949778E-2</v>
      </c>
      <c r="EI277" s="51">
        <f t="shared" si="280"/>
        <v>0</v>
      </c>
      <c r="EJ277" s="75">
        <f t="shared" si="281"/>
        <v>0.20481268462454028</v>
      </c>
      <c r="EK277" s="51">
        <f t="shared" si="282"/>
        <v>0</v>
      </c>
      <c r="EL277" s="75">
        <f t="shared" si="283"/>
        <v>5.4275503875631843</v>
      </c>
      <c r="EM277" s="51">
        <f t="shared" si="284"/>
        <v>0</v>
      </c>
      <c r="EN277" s="75">
        <f t="shared" si="285"/>
        <v>4.5775768494631244</v>
      </c>
      <c r="EO277" s="51">
        <f t="shared" si="286"/>
        <v>0</v>
      </c>
      <c r="EP277" s="75">
        <f t="shared" si="287"/>
        <v>2.0481268462454027E-2</v>
      </c>
      <c r="EQ277" s="51">
        <f t="shared" si="288"/>
        <v>0</v>
      </c>
      <c r="ER277" s="51">
        <f t="shared" si="289"/>
        <v>100</v>
      </c>
      <c r="ES277" s="51">
        <f t="shared" si="290"/>
        <v>0</v>
      </c>
    </row>
    <row r="278" spans="1:149" x14ac:dyDescent="0.45">
      <c r="A278" s="78" t="s">
        <v>1141</v>
      </c>
      <c r="B278" s="174" t="s">
        <v>3398</v>
      </c>
      <c r="C278" s="51" t="s">
        <v>3585</v>
      </c>
      <c r="D278" s="51" t="s">
        <v>3622</v>
      </c>
      <c r="E278" s="51" t="s">
        <v>637</v>
      </c>
      <c r="F278" s="78" t="s">
        <v>1266</v>
      </c>
      <c r="G278" s="72" t="s">
        <v>3365</v>
      </c>
      <c r="H278" s="78" t="s">
        <v>1132</v>
      </c>
      <c r="I278" s="78"/>
      <c r="J278" s="300">
        <v>284.10000000000002</v>
      </c>
      <c r="K278" s="78"/>
      <c r="L278" s="300">
        <v>900</v>
      </c>
      <c r="M278" s="72"/>
      <c r="O278" s="78" t="s">
        <v>699</v>
      </c>
      <c r="P278" s="72" t="s">
        <v>1374</v>
      </c>
      <c r="R278" s="122">
        <v>2</v>
      </c>
      <c r="AA278" s="195"/>
      <c r="AB278" s="195"/>
      <c r="AC278" s="195"/>
      <c r="AD278" s="72"/>
      <c r="AE278" s="316">
        <v>1</v>
      </c>
      <c r="AF278" s="195"/>
      <c r="AG278" s="195">
        <v>0</v>
      </c>
      <c r="AH278" s="72"/>
      <c r="AR278" s="53">
        <v>0.86699999999999999</v>
      </c>
      <c r="AS278" s="53">
        <v>2.1949999999999998</v>
      </c>
      <c r="AU278" s="48">
        <v>2841</v>
      </c>
      <c r="AW278" s="48">
        <v>2463.1469999999999</v>
      </c>
      <c r="AX278" s="49">
        <v>19.882956567121973</v>
      </c>
      <c r="BB278" s="80" t="s">
        <v>722</v>
      </c>
      <c r="BC278" s="270" t="s">
        <v>1126</v>
      </c>
      <c r="BD278" s="291">
        <v>67.645700000000005</v>
      </c>
      <c r="BE278" s="291"/>
      <c r="BF278" s="291">
        <v>0.22611400000000001</v>
      </c>
      <c r="BG278" s="291"/>
      <c r="BH278" s="291">
        <v>9.1387599999999996</v>
      </c>
      <c r="BI278" s="291"/>
      <c r="BJ278" s="291">
        <v>1.6958500000000001</v>
      </c>
      <c r="BK278" s="291"/>
      <c r="BL278" s="291"/>
      <c r="BM278" s="291"/>
      <c r="BN278" s="291">
        <v>3.7403</v>
      </c>
      <c r="BO278" s="291"/>
      <c r="BP278" s="291">
        <v>0.13189999999999999</v>
      </c>
      <c r="BQ278" s="291"/>
      <c r="BR278" s="291">
        <v>9.4213999999999999E-3</v>
      </c>
      <c r="BS278" s="291"/>
      <c r="BT278" s="291"/>
      <c r="BU278" s="291"/>
      <c r="BV278" s="291"/>
      <c r="BW278" s="291"/>
      <c r="BX278" s="291">
        <v>0.18842800000000001</v>
      </c>
      <c r="BY278" s="291"/>
      <c r="BZ278" s="291">
        <v>4.9933399999999999</v>
      </c>
      <c r="CA278" s="291"/>
      <c r="CB278" s="291">
        <v>4.2113699999999996</v>
      </c>
      <c r="CC278" s="291"/>
      <c r="CD278" s="291">
        <v>1.88428E-2</v>
      </c>
      <c r="CE278" s="72"/>
      <c r="CF278" s="72"/>
      <c r="CG278" s="72"/>
      <c r="CH278" s="72"/>
      <c r="CI278" s="72"/>
      <c r="CJ278" s="72"/>
      <c r="CK278" s="72"/>
      <c r="CL278" s="72"/>
      <c r="CM278" s="72"/>
      <c r="CN278" s="72"/>
      <c r="CO278" s="72"/>
      <c r="CP278" s="72"/>
      <c r="CQ278" s="72"/>
      <c r="CR278" s="72"/>
      <c r="CS278" s="72"/>
      <c r="CT278" s="72"/>
      <c r="CU278" s="72"/>
      <c r="CV278" s="72"/>
      <c r="CW278" s="72"/>
      <c r="CX278" s="72"/>
      <c r="CY278" s="72"/>
      <c r="CZ278" s="72"/>
      <c r="DA278" s="72"/>
      <c r="DB278" s="72"/>
      <c r="DC278" s="72"/>
      <c r="DD278" s="72"/>
      <c r="DE278" s="72"/>
      <c r="DF278" s="72"/>
      <c r="DG278" s="72"/>
      <c r="DH278" s="106">
        <f t="shared" si="267"/>
        <v>92.000026200000008</v>
      </c>
      <c r="DJ278" s="104">
        <f t="shared" si="268"/>
        <v>7.9999737999999923</v>
      </c>
      <c r="DK278" s="72"/>
      <c r="DO278" s="358">
        <v>8</v>
      </c>
      <c r="DP278" s="72"/>
      <c r="DQ278" s="374"/>
      <c r="DR278" s="72"/>
      <c r="DU278" s="52"/>
      <c r="DX278" s="75">
        <f t="shared" si="269"/>
        <v>73.527913843137583</v>
      </c>
      <c r="DY278" s="51">
        <f t="shared" si="270"/>
        <v>0</v>
      </c>
      <c r="DZ278" s="75">
        <f t="shared" si="271"/>
        <v>0.24577601696378648</v>
      </c>
      <c r="EA278" s="51">
        <f t="shared" si="272"/>
        <v>0</v>
      </c>
      <c r="EB278" s="75">
        <f t="shared" si="273"/>
        <v>9.9334319537400297</v>
      </c>
      <c r="EC278" s="51">
        <f t="shared" si="274"/>
        <v>0</v>
      </c>
      <c r="ED278" s="75">
        <f t="shared" si="275"/>
        <v>4.0655423204651218</v>
      </c>
      <c r="EE278" s="51">
        <f t="shared" si="276"/>
        <v>0</v>
      </c>
      <c r="EF278" s="75">
        <f t="shared" si="277"/>
        <v>0.14336952438824413</v>
      </c>
      <c r="EG278" s="51">
        <f t="shared" si="278"/>
        <v>0</v>
      </c>
      <c r="EH278" s="75">
        <f t="shared" si="279"/>
        <v>1.0240649257554232E-2</v>
      </c>
      <c r="EI278" s="51">
        <f t="shared" si="280"/>
        <v>0</v>
      </c>
      <c r="EJ278" s="75">
        <f t="shared" si="281"/>
        <v>0.20481298515108468</v>
      </c>
      <c r="EK278" s="51">
        <f t="shared" si="282"/>
        <v>0</v>
      </c>
      <c r="EL278" s="75">
        <f t="shared" si="283"/>
        <v>5.4275419325913186</v>
      </c>
      <c r="EM278" s="51">
        <f t="shared" si="284"/>
        <v>0</v>
      </c>
      <c r="EN278" s="75">
        <f t="shared" si="285"/>
        <v>4.5775747833428326</v>
      </c>
      <c r="EO278" s="51">
        <f t="shared" si="286"/>
        <v>0</v>
      </c>
      <c r="EP278" s="75">
        <f t="shared" si="287"/>
        <v>2.0481298515108465E-2</v>
      </c>
      <c r="EQ278" s="51">
        <f t="shared" si="288"/>
        <v>0</v>
      </c>
      <c r="ER278" s="51">
        <f t="shared" si="289"/>
        <v>100</v>
      </c>
      <c r="ES278" s="51">
        <f t="shared" si="290"/>
        <v>0</v>
      </c>
    </row>
    <row r="279" spans="1:149" x14ac:dyDescent="0.45">
      <c r="A279" s="78" t="s">
        <v>1141</v>
      </c>
      <c r="B279" s="174" t="s">
        <v>3398</v>
      </c>
      <c r="C279" s="51" t="s">
        <v>3585</v>
      </c>
      <c r="D279" s="51" t="s">
        <v>3622</v>
      </c>
      <c r="E279" s="51" t="s">
        <v>637</v>
      </c>
      <c r="F279" s="78" t="s">
        <v>1267</v>
      </c>
      <c r="G279" s="72" t="s">
        <v>3365</v>
      </c>
      <c r="H279" s="78" t="s">
        <v>1132</v>
      </c>
      <c r="I279" s="78"/>
      <c r="J279" s="300">
        <v>198.6</v>
      </c>
      <c r="K279" s="78"/>
      <c r="L279" s="300">
        <v>900</v>
      </c>
      <c r="M279" s="72"/>
      <c r="O279" s="78" t="s">
        <v>699</v>
      </c>
      <c r="P279" s="72" t="s">
        <v>1374</v>
      </c>
      <c r="R279" s="122">
        <v>2</v>
      </c>
      <c r="AA279" s="195"/>
      <c r="AB279" s="195"/>
      <c r="AC279" s="195"/>
      <c r="AD279" s="72"/>
      <c r="AE279" s="316">
        <v>1</v>
      </c>
      <c r="AF279" s="195"/>
      <c r="AG279" s="195">
        <v>0</v>
      </c>
      <c r="AH279" s="72"/>
      <c r="AR279" s="53">
        <v>0.86009999999999998</v>
      </c>
      <c r="AS279" s="53">
        <v>1.6910000000000001</v>
      </c>
      <c r="AU279" s="48">
        <v>1986</v>
      </c>
      <c r="AW279" s="48">
        <v>1708.1586</v>
      </c>
      <c r="AX279" s="49">
        <v>19.271609096324774</v>
      </c>
      <c r="BB279" s="80" t="s">
        <v>722</v>
      </c>
      <c r="BC279" s="270" t="s">
        <v>1126</v>
      </c>
      <c r="BD279" s="291">
        <v>68.866200000000006</v>
      </c>
      <c r="BE279" s="291"/>
      <c r="BF279" s="291">
        <v>0.23019400000000001</v>
      </c>
      <c r="BG279" s="291"/>
      <c r="BH279" s="291">
        <v>9.3036600000000007</v>
      </c>
      <c r="BI279" s="291"/>
      <c r="BJ279" s="291">
        <v>1.72645</v>
      </c>
      <c r="BK279" s="291"/>
      <c r="BL279" s="291"/>
      <c r="BM279" s="291"/>
      <c r="BN279" s="291">
        <v>3.8077899999999998</v>
      </c>
      <c r="BO279" s="291"/>
      <c r="BP279" s="291">
        <v>0.13428000000000001</v>
      </c>
      <c r="BQ279" s="291"/>
      <c r="BR279" s="291">
        <v>9.5913999999999999E-3</v>
      </c>
      <c r="BS279" s="291"/>
      <c r="BT279" s="291"/>
      <c r="BU279" s="291"/>
      <c r="BV279" s="291"/>
      <c r="BW279" s="291"/>
      <c r="BX279" s="291">
        <v>0.191828</v>
      </c>
      <c r="BY279" s="291"/>
      <c r="BZ279" s="291">
        <v>5.0834400000000004</v>
      </c>
      <c r="CA279" s="291"/>
      <c r="CB279" s="291">
        <v>4.28735</v>
      </c>
      <c r="CC279" s="291"/>
      <c r="CD279" s="291">
        <v>1.91828E-2</v>
      </c>
      <c r="CE279" s="72"/>
      <c r="CF279" s="72"/>
      <c r="CG279" s="72"/>
      <c r="CH279" s="72"/>
      <c r="CI279" s="72"/>
      <c r="CJ279" s="72"/>
      <c r="CK279" s="72"/>
      <c r="CL279" s="72"/>
      <c r="CM279" s="72"/>
      <c r="CN279" s="72"/>
      <c r="CO279" s="72"/>
      <c r="CP279" s="72"/>
      <c r="CQ279" s="72"/>
      <c r="CR279" s="72"/>
      <c r="CS279" s="72"/>
      <c r="CT279" s="72"/>
      <c r="CU279" s="72"/>
      <c r="CV279" s="72"/>
      <c r="CW279" s="72"/>
      <c r="CX279" s="72"/>
      <c r="CY279" s="72"/>
      <c r="CZ279" s="72"/>
      <c r="DA279" s="72"/>
      <c r="DB279" s="72"/>
      <c r="DC279" s="72"/>
      <c r="DD279" s="72"/>
      <c r="DE279" s="72"/>
      <c r="DF279" s="72"/>
      <c r="DG279" s="72"/>
      <c r="DH279" s="106">
        <f t="shared" si="267"/>
        <v>93.659966200000014</v>
      </c>
      <c r="DJ279" s="104">
        <f t="shared" si="268"/>
        <v>6.3400337999999863</v>
      </c>
      <c r="DK279" s="72"/>
      <c r="DO279" s="358">
        <v>6.34</v>
      </c>
      <c r="DP279" s="72"/>
      <c r="DQ279" s="374"/>
      <c r="DR279" s="72"/>
      <c r="DU279" s="52"/>
      <c r="DX279" s="75">
        <f t="shared" si="269"/>
        <v>73.527893286811803</v>
      </c>
      <c r="DY279" s="51">
        <f t="shared" si="270"/>
        <v>0</v>
      </c>
      <c r="DZ279" s="75">
        <f t="shared" si="271"/>
        <v>0.24577630052572022</v>
      </c>
      <c r="EA279" s="51">
        <f t="shared" si="272"/>
        <v>0</v>
      </c>
      <c r="EB279" s="75">
        <f t="shared" si="273"/>
        <v>9.9334436872773484</v>
      </c>
      <c r="EC279" s="51">
        <f t="shared" si="274"/>
        <v>0</v>
      </c>
      <c r="ED279" s="75">
        <f t="shared" si="275"/>
        <v>4.0655470576072013</v>
      </c>
      <c r="EE279" s="51">
        <f t="shared" si="276"/>
        <v>0</v>
      </c>
      <c r="EF279" s="75">
        <f t="shared" si="277"/>
        <v>0.14336968658867613</v>
      </c>
      <c r="EG279" s="51">
        <f t="shared" si="278"/>
        <v>0</v>
      </c>
      <c r="EH279" s="75">
        <f t="shared" si="279"/>
        <v>1.0240661393704409E-2</v>
      </c>
      <c r="EI279" s="51">
        <f t="shared" si="280"/>
        <v>0</v>
      </c>
      <c r="EJ279" s="75">
        <f t="shared" si="281"/>
        <v>0.20481322787408818</v>
      </c>
      <c r="EK279" s="51">
        <f t="shared" si="282"/>
        <v>0</v>
      </c>
      <c r="EL279" s="75">
        <f t="shared" si="283"/>
        <v>5.4275484032792658</v>
      </c>
      <c r="EM279" s="51">
        <f t="shared" si="284"/>
        <v>0</v>
      </c>
      <c r="EN279" s="75">
        <f t="shared" si="285"/>
        <v>4.5775694503720628</v>
      </c>
      <c r="EO279" s="51">
        <f t="shared" si="286"/>
        <v>0</v>
      </c>
      <c r="EP279" s="75">
        <f t="shared" si="287"/>
        <v>2.0481322787408818E-2</v>
      </c>
      <c r="EQ279" s="51">
        <f t="shared" si="288"/>
        <v>0</v>
      </c>
      <c r="ER279" s="51">
        <f t="shared" si="289"/>
        <v>100</v>
      </c>
      <c r="ES279" s="51">
        <f t="shared" si="290"/>
        <v>0</v>
      </c>
    </row>
    <row r="280" spans="1:149" x14ac:dyDescent="0.45">
      <c r="A280" s="78" t="s">
        <v>1141</v>
      </c>
      <c r="B280" s="174" t="s">
        <v>3398</v>
      </c>
      <c r="C280" s="51" t="s">
        <v>3635</v>
      </c>
      <c r="D280" s="51" t="s">
        <v>3621</v>
      </c>
      <c r="E280" s="51" t="s">
        <v>637</v>
      </c>
      <c r="F280" s="78" t="s">
        <v>1268</v>
      </c>
      <c r="G280" s="72" t="s">
        <v>3365</v>
      </c>
      <c r="H280" s="78" t="s">
        <v>1132</v>
      </c>
      <c r="I280" s="78"/>
      <c r="J280" s="300">
        <v>128</v>
      </c>
      <c r="K280" s="78"/>
      <c r="L280" s="300">
        <v>1130</v>
      </c>
      <c r="M280" s="72"/>
      <c r="O280" s="78" t="s">
        <v>699</v>
      </c>
      <c r="P280" s="72" t="s">
        <v>1374</v>
      </c>
      <c r="R280" s="122">
        <v>2</v>
      </c>
      <c r="AA280" s="195"/>
      <c r="AB280" s="195"/>
      <c r="AC280" s="195"/>
      <c r="AD280" s="72"/>
      <c r="AE280" s="316">
        <v>1</v>
      </c>
      <c r="AF280" s="195"/>
      <c r="AG280" s="195">
        <v>0</v>
      </c>
      <c r="AH280" s="72"/>
      <c r="AR280" s="53">
        <v>0.97550000000000003</v>
      </c>
      <c r="AS280" s="53">
        <v>1.34</v>
      </c>
      <c r="AU280" s="48">
        <v>1280</v>
      </c>
      <c r="AW280" s="48">
        <v>1248.6400000000001</v>
      </c>
      <c r="AX280" s="49">
        <v>21.523629233073624</v>
      </c>
      <c r="BB280" s="80" t="s">
        <v>722</v>
      </c>
      <c r="BC280" s="270" t="s">
        <v>1126</v>
      </c>
      <c r="BD280" s="291">
        <v>51.7669</v>
      </c>
      <c r="BE280" s="291"/>
      <c r="BF280" s="291">
        <v>1.69981</v>
      </c>
      <c r="BG280" s="291"/>
      <c r="BH280" s="291">
        <v>13.327999999999999</v>
      </c>
      <c r="BI280" s="291"/>
      <c r="BJ280" s="291">
        <v>4.63584</v>
      </c>
      <c r="BK280" s="291"/>
      <c r="BL280" s="291"/>
      <c r="BM280" s="291"/>
      <c r="BN280" s="291">
        <v>1.5646</v>
      </c>
      <c r="BO280" s="291"/>
      <c r="BP280" s="291">
        <v>8.6921999999999999E-2</v>
      </c>
      <c r="BQ280" s="291"/>
      <c r="BR280" s="291">
        <v>5.1573700000000002</v>
      </c>
      <c r="BS280" s="291"/>
      <c r="BT280" s="291"/>
      <c r="BU280" s="291"/>
      <c r="BV280" s="291"/>
      <c r="BW280" s="291"/>
      <c r="BX280" s="291">
        <v>6.6157300000000001</v>
      </c>
      <c r="BY280" s="291"/>
      <c r="BZ280" s="291">
        <v>3.21611</v>
      </c>
      <c r="CA280" s="291"/>
      <c r="CB280" s="291">
        <v>6.0555599999999998</v>
      </c>
      <c r="CC280" s="291"/>
      <c r="CD280" s="291">
        <v>1.32315</v>
      </c>
      <c r="CE280" s="72"/>
      <c r="CF280" s="72"/>
      <c r="CG280" s="72"/>
      <c r="CH280" s="72"/>
      <c r="CI280" s="72"/>
      <c r="CJ280" s="72"/>
      <c r="CK280" s="72"/>
      <c r="CL280" s="72"/>
      <c r="CM280" s="72"/>
      <c r="CN280" s="72"/>
      <c r="CO280" s="72"/>
      <c r="CP280" s="72"/>
      <c r="CQ280" s="72"/>
      <c r="CR280" s="72"/>
      <c r="CS280" s="72"/>
      <c r="CT280" s="72"/>
      <c r="CU280" s="72"/>
      <c r="CV280" s="72"/>
      <c r="CW280" s="72"/>
      <c r="CX280" s="72"/>
      <c r="CY280" s="72"/>
      <c r="CZ280" s="72"/>
      <c r="DA280" s="72"/>
      <c r="DB280" s="72"/>
      <c r="DC280" s="72"/>
      <c r="DD280" s="72"/>
      <c r="DE280" s="72"/>
      <c r="DF280" s="72"/>
      <c r="DG280" s="72"/>
      <c r="DH280" s="106">
        <f t="shared" si="267"/>
        <v>95.449991999999995</v>
      </c>
      <c r="DJ280" s="104">
        <f t="shared" si="268"/>
        <v>4.5500080000000054</v>
      </c>
      <c r="DK280" s="72"/>
      <c r="DO280" s="358">
        <v>4.55</v>
      </c>
      <c r="DP280" s="72"/>
      <c r="DQ280" s="374"/>
      <c r="DR280" s="72"/>
      <c r="DU280" s="52"/>
      <c r="DX280" s="75">
        <f t="shared" si="269"/>
        <v>54.234577620498911</v>
      </c>
      <c r="DY280" s="51">
        <f t="shared" si="270"/>
        <v>0</v>
      </c>
      <c r="DZ280" s="75">
        <f t="shared" si="271"/>
        <v>1.7808382844076092</v>
      </c>
      <c r="EA280" s="51">
        <f t="shared" si="272"/>
        <v>0</v>
      </c>
      <c r="EB280" s="75">
        <f t="shared" si="273"/>
        <v>13.963332757534438</v>
      </c>
      <c r="EC280" s="51">
        <f t="shared" si="274"/>
        <v>0</v>
      </c>
      <c r="ED280" s="75">
        <f t="shared" si="275"/>
        <v>1.6391829556151247</v>
      </c>
      <c r="EE280" s="51">
        <f t="shared" si="276"/>
        <v>0</v>
      </c>
      <c r="EF280" s="75">
        <f t="shared" si="277"/>
        <v>9.1065486941057053E-2</v>
      </c>
      <c r="EG280" s="51">
        <f t="shared" si="278"/>
        <v>0</v>
      </c>
      <c r="EH280" s="75">
        <f t="shared" si="279"/>
        <v>5.4032167964980031</v>
      </c>
      <c r="EI280" s="51">
        <f t="shared" si="280"/>
        <v>0</v>
      </c>
      <c r="EJ280" s="75">
        <f t="shared" si="281"/>
        <v>6.9310953949582306</v>
      </c>
      <c r="EK280" s="51">
        <f t="shared" si="282"/>
        <v>0</v>
      </c>
      <c r="EL280" s="75">
        <f t="shared" si="283"/>
        <v>3.3694188261430136</v>
      </c>
      <c r="EM280" s="51">
        <f t="shared" si="284"/>
        <v>0</v>
      </c>
      <c r="EN280" s="75">
        <f t="shared" si="285"/>
        <v>6.344222637546161</v>
      </c>
      <c r="EO280" s="51">
        <f t="shared" si="286"/>
        <v>0</v>
      </c>
      <c r="EP280" s="75">
        <f t="shared" si="287"/>
        <v>1.3862232696677439</v>
      </c>
      <c r="EQ280" s="51">
        <f t="shared" si="288"/>
        <v>0</v>
      </c>
      <c r="ER280" s="51">
        <f t="shared" si="289"/>
        <v>100</v>
      </c>
      <c r="ES280" s="51">
        <f t="shared" si="290"/>
        <v>0</v>
      </c>
    </row>
    <row r="281" spans="1:149" x14ac:dyDescent="0.45">
      <c r="A281" s="78" t="s">
        <v>1141</v>
      </c>
      <c r="B281" s="174" t="s">
        <v>3398</v>
      </c>
      <c r="C281" s="51" t="s">
        <v>3635</v>
      </c>
      <c r="D281" s="51" t="s">
        <v>3621</v>
      </c>
      <c r="E281" s="51" t="s">
        <v>637</v>
      </c>
      <c r="F281" s="78" t="s">
        <v>1269</v>
      </c>
      <c r="G281" s="72" t="s">
        <v>3365</v>
      </c>
      <c r="H281" s="78" t="s">
        <v>1132</v>
      </c>
      <c r="I281" s="78"/>
      <c r="J281" s="300">
        <v>81.400000000000006</v>
      </c>
      <c r="K281" s="78"/>
      <c r="L281" s="300">
        <v>1130</v>
      </c>
      <c r="M281" s="72"/>
      <c r="O281" s="78" t="s">
        <v>699</v>
      </c>
      <c r="P281" s="72" t="s">
        <v>1374</v>
      </c>
      <c r="R281" s="122">
        <v>2</v>
      </c>
      <c r="AA281" s="195"/>
      <c r="AB281" s="195"/>
      <c r="AC281" s="195"/>
      <c r="AD281" s="72"/>
      <c r="AE281" s="316">
        <v>1</v>
      </c>
      <c r="AF281" s="195"/>
      <c r="AG281" s="195">
        <v>0</v>
      </c>
      <c r="AH281" s="72"/>
      <c r="AR281" s="53">
        <v>0.97860000000000003</v>
      </c>
      <c r="AS281" s="53">
        <v>1.1970000000000001</v>
      </c>
      <c r="AU281" s="48">
        <v>814</v>
      </c>
      <c r="AW281" s="48">
        <v>796.58040000000005</v>
      </c>
      <c r="AX281" s="49">
        <v>20.627032300616548</v>
      </c>
      <c r="BB281" s="80" t="s">
        <v>722</v>
      </c>
      <c r="BC281" s="270" t="s">
        <v>1126</v>
      </c>
      <c r="BD281" s="291">
        <v>52.385100000000001</v>
      </c>
      <c r="BE281" s="291"/>
      <c r="BF281" s="291">
        <v>1.72011</v>
      </c>
      <c r="BG281" s="291"/>
      <c r="BH281" s="291">
        <v>13.4872</v>
      </c>
      <c r="BI281" s="291"/>
      <c r="BJ281" s="291">
        <v>4.6912099999999999</v>
      </c>
      <c r="BK281" s="291"/>
      <c r="BL281" s="291"/>
      <c r="BM281" s="291"/>
      <c r="BN281" s="291">
        <v>1.58328</v>
      </c>
      <c r="BO281" s="291"/>
      <c r="BP281" s="291">
        <v>8.7960099999999999E-2</v>
      </c>
      <c r="BQ281" s="291"/>
      <c r="BR281" s="291">
        <v>5.2189699999999997</v>
      </c>
      <c r="BS281" s="291"/>
      <c r="BT281" s="291"/>
      <c r="BU281" s="291"/>
      <c r="BV281" s="291"/>
      <c r="BW281" s="291"/>
      <c r="BX281" s="291">
        <v>6.6947400000000004</v>
      </c>
      <c r="BY281" s="291"/>
      <c r="BZ281" s="291">
        <v>3.2545199999999999</v>
      </c>
      <c r="CA281" s="291"/>
      <c r="CB281" s="291">
        <v>6.1278899999999998</v>
      </c>
      <c r="CC281" s="291"/>
      <c r="CD281" s="291">
        <v>1.3389500000000001</v>
      </c>
      <c r="CE281" s="72"/>
      <c r="CF281" s="72"/>
      <c r="CG281" s="72"/>
      <c r="CH281" s="72"/>
      <c r="CI281" s="72"/>
      <c r="CJ281" s="72"/>
      <c r="CK281" s="72"/>
      <c r="CL281" s="72"/>
      <c r="CM281" s="72"/>
      <c r="CN281" s="72"/>
      <c r="CO281" s="72"/>
      <c r="CP281" s="72"/>
      <c r="CQ281" s="72"/>
      <c r="CR281" s="72"/>
      <c r="CS281" s="72"/>
      <c r="CT281" s="72"/>
      <c r="CU281" s="72"/>
      <c r="CV281" s="72"/>
      <c r="CW281" s="72"/>
      <c r="CX281" s="72"/>
      <c r="CY281" s="72"/>
      <c r="CZ281" s="72"/>
      <c r="DA281" s="72"/>
      <c r="DB281" s="72"/>
      <c r="DC281" s="72"/>
      <c r="DD281" s="72"/>
      <c r="DE281" s="72"/>
      <c r="DF281" s="72"/>
      <c r="DG281" s="72"/>
      <c r="DH281" s="106">
        <f t="shared" si="267"/>
        <v>96.589930099999989</v>
      </c>
      <c r="DJ281" s="104">
        <f t="shared" si="268"/>
        <v>3.4100699000000105</v>
      </c>
      <c r="DK281" s="72"/>
      <c r="DO281" s="358">
        <v>3.41</v>
      </c>
      <c r="DP281" s="72"/>
      <c r="DQ281" s="374"/>
      <c r="DR281" s="72"/>
      <c r="DU281" s="52"/>
      <c r="DX281" s="75">
        <f t="shared" si="269"/>
        <v>54.234535572978956</v>
      </c>
      <c r="DY281" s="51">
        <f t="shared" si="270"/>
        <v>0</v>
      </c>
      <c r="DZ281" s="75">
        <f t="shared" si="271"/>
        <v>1.7808378142723185</v>
      </c>
      <c r="EA281" s="51">
        <f t="shared" si="272"/>
        <v>0</v>
      </c>
      <c r="EB281" s="75">
        <f t="shared" si="273"/>
        <v>13.963360348264711</v>
      </c>
      <c r="EC281" s="51">
        <f t="shared" si="274"/>
        <v>0</v>
      </c>
      <c r="ED281" s="75">
        <f t="shared" si="275"/>
        <v>1.6391770843615099</v>
      </c>
      <c r="EE281" s="51">
        <f t="shared" si="276"/>
        <v>0</v>
      </c>
      <c r="EF281" s="75">
        <f t="shared" si="277"/>
        <v>9.1065497106100513E-2</v>
      </c>
      <c r="EG281" s="51">
        <f t="shared" si="278"/>
        <v>0</v>
      </c>
      <c r="EH281" s="75">
        <f t="shared" si="279"/>
        <v>5.4032237052007144</v>
      </c>
      <c r="EI281" s="51">
        <f t="shared" si="280"/>
        <v>0</v>
      </c>
      <c r="EJ281" s="75">
        <f t="shared" si="281"/>
        <v>6.9310951908432967</v>
      </c>
      <c r="EK281" s="51">
        <f t="shared" si="282"/>
        <v>0</v>
      </c>
      <c r="EL281" s="75">
        <f t="shared" si="283"/>
        <v>3.369419562298658</v>
      </c>
      <c r="EM281" s="51">
        <f t="shared" si="284"/>
        <v>0</v>
      </c>
      <c r="EN281" s="75">
        <f t="shared" si="285"/>
        <v>6.3442327721489891</v>
      </c>
      <c r="EO281" s="51">
        <f t="shared" si="286"/>
        <v>0</v>
      </c>
      <c r="EP281" s="75">
        <f t="shared" si="287"/>
        <v>1.3862211087778809</v>
      </c>
      <c r="EQ281" s="51">
        <f t="shared" si="288"/>
        <v>0</v>
      </c>
      <c r="ER281" s="51">
        <f t="shared" si="289"/>
        <v>100</v>
      </c>
      <c r="ES281" s="51">
        <f t="shared" si="290"/>
        <v>0</v>
      </c>
    </row>
    <row r="282" spans="1:149" x14ac:dyDescent="0.45">
      <c r="A282" s="78" t="s">
        <v>1141</v>
      </c>
      <c r="B282" s="174" t="s">
        <v>3398</v>
      </c>
      <c r="C282" s="51" t="s">
        <v>3441</v>
      </c>
      <c r="D282" s="51" t="s">
        <v>3592</v>
      </c>
      <c r="E282" s="51" t="s">
        <v>637</v>
      </c>
      <c r="F282" s="78" t="s">
        <v>1270</v>
      </c>
      <c r="G282" s="72" t="s">
        <v>3365</v>
      </c>
      <c r="H282" s="78" t="s">
        <v>1132</v>
      </c>
      <c r="I282" s="78"/>
      <c r="J282" s="300">
        <v>71.7</v>
      </c>
      <c r="K282" s="78"/>
      <c r="L282" s="300">
        <v>1200</v>
      </c>
      <c r="M282" s="72"/>
      <c r="O282" s="78" t="s">
        <v>699</v>
      </c>
      <c r="P282" s="72" t="s">
        <v>1374</v>
      </c>
      <c r="R282" s="122">
        <v>2</v>
      </c>
      <c r="AA282" s="195"/>
      <c r="AB282" s="195"/>
      <c r="AC282" s="195"/>
      <c r="AD282" s="72"/>
      <c r="AE282" s="316">
        <v>1</v>
      </c>
      <c r="AF282" s="195"/>
      <c r="AG282" s="195">
        <v>0</v>
      </c>
      <c r="AH282" s="72"/>
      <c r="AR282" s="53">
        <v>0.99070000000000003</v>
      </c>
      <c r="AS282" s="53">
        <v>1.1659999999999999</v>
      </c>
      <c r="AU282" s="48">
        <v>717</v>
      </c>
      <c r="AW282" s="48">
        <v>710.33190000000002</v>
      </c>
      <c r="AX282" s="49">
        <v>20.712809081763918</v>
      </c>
      <c r="BB282" s="80" t="s">
        <v>722</v>
      </c>
      <c r="BC282" s="270" t="s">
        <v>1126</v>
      </c>
      <c r="BD282" s="291">
        <v>49.410600000000002</v>
      </c>
      <c r="BE282" s="291"/>
      <c r="BF282" s="291">
        <v>1.7896700000000001</v>
      </c>
      <c r="BG282" s="291"/>
      <c r="BH282" s="291">
        <v>13.3253</v>
      </c>
      <c r="BI282" s="291"/>
      <c r="BJ282" s="291"/>
      <c r="BK282" s="291"/>
      <c r="BL282" s="291"/>
      <c r="BM282" s="291"/>
      <c r="BN282" s="291">
        <v>12.0609</v>
      </c>
      <c r="BO282" s="291"/>
      <c r="BP282" s="291">
        <v>0.21398300000000001</v>
      </c>
      <c r="BQ282" s="291"/>
      <c r="BR282" s="291">
        <v>6.4875699999999998</v>
      </c>
      <c r="BS282" s="291"/>
      <c r="BT282" s="291"/>
      <c r="BU282" s="291"/>
      <c r="BV282" s="291"/>
      <c r="BW282" s="291"/>
      <c r="BX282" s="291">
        <v>11.185499999999999</v>
      </c>
      <c r="BY282" s="291"/>
      <c r="BZ282" s="291">
        <v>2.6067</v>
      </c>
      <c r="CA282" s="291"/>
      <c r="CB282" s="291">
        <v>0.145897</v>
      </c>
      <c r="CC282" s="291"/>
      <c r="CD282" s="291">
        <v>0.21398300000000001</v>
      </c>
      <c r="CE282" s="72"/>
      <c r="CF282" s="72"/>
      <c r="CG282" s="72"/>
      <c r="CH282" s="72"/>
      <c r="CI282" s="72"/>
      <c r="CJ282" s="72"/>
      <c r="CK282" s="72"/>
      <c r="CL282" s="72"/>
      <c r="CM282" s="72"/>
      <c r="CN282" s="72"/>
      <c r="CO282" s="72"/>
      <c r="CP282" s="72"/>
      <c r="CQ282" s="72"/>
      <c r="CR282" s="72"/>
      <c r="CS282" s="72"/>
      <c r="CT282" s="72"/>
      <c r="CU282" s="72"/>
      <c r="CV282" s="72"/>
      <c r="CW282" s="72"/>
      <c r="CX282" s="72"/>
      <c r="CY282" s="72"/>
      <c r="CZ282" s="72"/>
      <c r="DA282" s="72"/>
      <c r="DB282" s="72"/>
      <c r="DC282" s="72"/>
      <c r="DD282" s="72"/>
      <c r="DE282" s="72"/>
      <c r="DF282" s="72"/>
      <c r="DG282" s="72"/>
      <c r="DH282" s="106">
        <f t="shared" si="267"/>
        <v>97.440103000000022</v>
      </c>
      <c r="DJ282" s="104">
        <f t="shared" si="268"/>
        <v>2.5598969999999781</v>
      </c>
      <c r="DK282" s="72"/>
      <c r="DO282" s="358">
        <v>2.56</v>
      </c>
      <c r="DP282" s="72"/>
      <c r="DQ282" s="374"/>
      <c r="DR282" s="72"/>
      <c r="DU282" s="52"/>
      <c r="DX282" s="75">
        <f t="shared" si="269"/>
        <v>50.708690240198116</v>
      </c>
      <c r="DY282" s="51">
        <f t="shared" si="270"/>
        <v>0</v>
      </c>
      <c r="DZ282" s="75">
        <f t="shared" si="271"/>
        <v>1.8366873031733142</v>
      </c>
      <c r="EA282" s="51">
        <f t="shared" si="272"/>
        <v>0</v>
      </c>
      <c r="EB282" s="75">
        <f t="shared" si="273"/>
        <v>13.675375527876851</v>
      </c>
      <c r="EC282" s="51">
        <f t="shared" si="274"/>
        <v>0</v>
      </c>
      <c r="ED282" s="75">
        <f t="shared" si="275"/>
        <v>12.377757851918524</v>
      </c>
      <c r="EE282" s="51">
        <f t="shared" si="276"/>
        <v>0</v>
      </c>
      <c r="EF282" s="75">
        <f t="shared" si="277"/>
        <v>0.21960465292201092</v>
      </c>
      <c r="EG282" s="51">
        <f t="shared" si="278"/>
        <v>0</v>
      </c>
      <c r="EH282" s="75">
        <f t="shared" si="279"/>
        <v>6.6580081509150277</v>
      </c>
      <c r="EI282" s="51">
        <f t="shared" si="280"/>
        <v>0</v>
      </c>
      <c r="EJ282" s="75">
        <f t="shared" si="281"/>
        <v>11.479359786801535</v>
      </c>
      <c r="EK282" s="51">
        <f t="shared" si="282"/>
        <v>0</v>
      </c>
      <c r="EL282" s="75">
        <f t="shared" si="283"/>
        <v>2.6751819012342377</v>
      </c>
      <c r="EM282" s="51">
        <f t="shared" si="284"/>
        <v>0</v>
      </c>
      <c r="EN282" s="75">
        <f t="shared" si="285"/>
        <v>0.14972993203835178</v>
      </c>
      <c r="EO282" s="51">
        <f t="shared" si="286"/>
        <v>0</v>
      </c>
      <c r="EP282" s="75">
        <f t="shared" si="287"/>
        <v>0.21960465292201092</v>
      </c>
      <c r="EQ282" s="51">
        <f t="shared" si="288"/>
        <v>0</v>
      </c>
      <c r="ER282" s="51">
        <f t="shared" si="289"/>
        <v>100</v>
      </c>
      <c r="ES282" s="51">
        <f t="shared" si="290"/>
        <v>0</v>
      </c>
    </row>
    <row r="283" spans="1:149" x14ac:dyDescent="0.45">
      <c r="A283" s="78" t="s">
        <v>1141</v>
      </c>
      <c r="B283" s="174" t="s">
        <v>3398</v>
      </c>
      <c r="C283" s="51" t="s">
        <v>3441</v>
      </c>
      <c r="D283" s="51" t="s">
        <v>3592</v>
      </c>
      <c r="E283" s="51" t="s">
        <v>637</v>
      </c>
      <c r="F283" s="78" t="s">
        <v>1271</v>
      </c>
      <c r="G283" s="72" t="s">
        <v>3365</v>
      </c>
      <c r="H283" s="78" t="s">
        <v>1132</v>
      </c>
      <c r="I283" s="78"/>
      <c r="J283" s="300">
        <v>31</v>
      </c>
      <c r="K283" s="78"/>
      <c r="L283" s="300">
        <v>1200</v>
      </c>
      <c r="M283" s="72"/>
      <c r="O283" s="78" t="s">
        <v>699</v>
      </c>
      <c r="P283" s="72" t="s">
        <v>1374</v>
      </c>
      <c r="R283" s="122">
        <v>2</v>
      </c>
      <c r="AA283" s="195"/>
      <c r="AB283" s="195"/>
      <c r="AC283" s="195"/>
      <c r="AD283" s="72"/>
      <c r="AE283" s="316">
        <v>1</v>
      </c>
      <c r="AF283" s="195"/>
      <c r="AG283" s="195">
        <v>0</v>
      </c>
      <c r="AH283" s="72"/>
      <c r="AR283" s="53">
        <v>0.99439999999999995</v>
      </c>
      <c r="AS283" s="53">
        <v>1.0660000000000001</v>
      </c>
      <c r="AU283" s="48">
        <v>310</v>
      </c>
      <c r="AW283" s="48">
        <v>308.26400000000001</v>
      </c>
      <c r="AX283" s="49">
        <v>20.094814070972259</v>
      </c>
      <c r="BB283" s="80" t="s">
        <v>722</v>
      </c>
      <c r="BC283" s="270" t="s">
        <v>1126</v>
      </c>
      <c r="BD283" s="291">
        <v>49.8264</v>
      </c>
      <c r="BE283" s="291"/>
      <c r="BF283" s="291">
        <v>1.80474</v>
      </c>
      <c r="BG283" s="291"/>
      <c r="BH283" s="291">
        <v>13.4374</v>
      </c>
      <c r="BI283" s="291"/>
      <c r="BJ283" s="291"/>
      <c r="BK283" s="291"/>
      <c r="BL283" s="291"/>
      <c r="BM283" s="291"/>
      <c r="BN283" s="291">
        <v>12.1623</v>
      </c>
      <c r="BO283" s="291"/>
      <c r="BP283" s="291">
        <v>0.215784</v>
      </c>
      <c r="BQ283" s="291"/>
      <c r="BR283" s="291">
        <v>6.5421699999999996</v>
      </c>
      <c r="BS283" s="291"/>
      <c r="BT283" s="291"/>
      <c r="BU283" s="291"/>
      <c r="BV283" s="291"/>
      <c r="BW283" s="291"/>
      <c r="BX283" s="291">
        <v>11.2796</v>
      </c>
      <c r="BY283" s="291"/>
      <c r="BZ283" s="291">
        <v>2.6286399999999999</v>
      </c>
      <c r="CA283" s="291"/>
      <c r="CB283" s="291">
        <v>0.14712500000000001</v>
      </c>
      <c r="CC283" s="291"/>
      <c r="CD283" s="291">
        <v>0.215784</v>
      </c>
      <c r="CE283" s="72"/>
      <c r="CF283" s="72"/>
      <c r="CG283" s="72"/>
      <c r="CH283" s="72"/>
      <c r="CI283" s="72"/>
      <c r="CJ283" s="72"/>
      <c r="CK283" s="72"/>
      <c r="CL283" s="72"/>
      <c r="CM283" s="72"/>
      <c r="CN283" s="72"/>
      <c r="CO283" s="72"/>
      <c r="CP283" s="72"/>
      <c r="CQ283" s="72"/>
      <c r="CR283" s="72"/>
      <c r="CS283" s="72"/>
      <c r="CT283" s="72"/>
      <c r="CU283" s="72"/>
      <c r="CV283" s="72"/>
      <c r="CW283" s="72"/>
      <c r="CX283" s="72"/>
      <c r="CY283" s="72"/>
      <c r="CZ283" s="72"/>
      <c r="DA283" s="72"/>
      <c r="DB283" s="72"/>
      <c r="DC283" s="72"/>
      <c r="DD283" s="72"/>
      <c r="DE283" s="72"/>
      <c r="DF283" s="72"/>
      <c r="DG283" s="72"/>
      <c r="DH283" s="106">
        <f t="shared" si="267"/>
        <v>98.259943000000007</v>
      </c>
      <c r="DJ283" s="104">
        <f t="shared" si="268"/>
        <v>1.7400569999999931</v>
      </c>
      <c r="DK283" s="72"/>
      <c r="DO283" s="358">
        <v>1.74</v>
      </c>
      <c r="DP283" s="72"/>
      <c r="DQ283" s="374"/>
      <c r="DR283" s="72"/>
      <c r="DU283" s="52"/>
      <c r="DX283" s="75">
        <f t="shared" si="269"/>
        <v>50.708761351510248</v>
      </c>
      <c r="DY283" s="51">
        <f t="shared" si="270"/>
        <v>0</v>
      </c>
      <c r="DZ283" s="75">
        <f t="shared" si="271"/>
        <v>1.8366996203122161</v>
      </c>
      <c r="EA283" s="51">
        <f t="shared" si="272"/>
        <v>0</v>
      </c>
      <c r="EB283" s="75">
        <f t="shared" si="273"/>
        <v>13.675359042290507</v>
      </c>
      <c r="EC283" s="51">
        <f t="shared" si="274"/>
        <v>0</v>
      </c>
      <c r="ED283" s="75">
        <f t="shared" si="275"/>
        <v>12.377678664030975</v>
      </c>
      <c r="EE283" s="51">
        <f t="shared" si="276"/>
        <v>0</v>
      </c>
      <c r="EF283" s="75">
        <f t="shared" si="277"/>
        <v>0.2196052566405417</v>
      </c>
      <c r="EG283" s="51">
        <f t="shared" si="278"/>
        <v>0</v>
      </c>
      <c r="EH283" s="75">
        <f t="shared" si="279"/>
        <v>6.6580234022728861</v>
      </c>
      <c r="EI283" s="51">
        <f t="shared" si="280"/>
        <v>0</v>
      </c>
      <c r="EJ283" s="75">
        <f t="shared" si="281"/>
        <v>11.479347184233559</v>
      </c>
      <c r="EK283" s="51">
        <f t="shared" si="282"/>
        <v>0</v>
      </c>
      <c r="EL283" s="75">
        <f t="shared" si="283"/>
        <v>2.6751898278630182</v>
      </c>
      <c r="EM283" s="51">
        <f t="shared" si="284"/>
        <v>0</v>
      </c>
      <c r="EN283" s="75">
        <f t="shared" si="285"/>
        <v>0.14973039420550041</v>
      </c>
      <c r="EO283" s="51">
        <f t="shared" si="286"/>
        <v>0</v>
      </c>
      <c r="EP283" s="75">
        <f t="shared" si="287"/>
        <v>0.2196052566405417</v>
      </c>
      <c r="EQ283" s="51">
        <f t="shared" si="288"/>
        <v>0</v>
      </c>
      <c r="ER283" s="51">
        <f t="shared" si="289"/>
        <v>100</v>
      </c>
      <c r="ES283" s="51">
        <f t="shared" si="290"/>
        <v>0</v>
      </c>
    </row>
    <row r="284" spans="1:149" x14ac:dyDescent="0.45">
      <c r="A284" s="78" t="s">
        <v>1141</v>
      </c>
      <c r="B284" s="174" t="s">
        <v>3398</v>
      </c>
      <c r="C284" s="51" t="s">
        <v>3441</v>
      </c>
      <c r="D284" s="51" t="s">
        <v>3592</v>
      </c>
      <c r="E284" s="51" t="s">
        <v>637</v>
      </c>
      <c r="F284" s="78" t="s">
        <v>1272</v>
      </c>
      <c r="G284" s="72" t="s">
        <v>3365</v>
      </c>
      <c r="H284" s="78" t="s">
        <v>1132</v>
      </c>
      <c r="I284" s="78"/>
      <c r="J284" s="300">
        <v>50.7</v>
      </c>
      <c r="K284" s="78"/>
      <c r="L284" s="300">
        <v>1200</v>
      </c>
      <c r="M284" s="72"/>
      <c r="O284" s="78" t="s">
        <v>699</v>
      </c>
      <c r="P284" s="72" t="s">
        <v>1374</v>
      </c>
      <c r="R284" s="122">
        <v>2</v>
      </c>
      <c r="AA284" s="195"/>
      <c r="AB284" s="195"/>
      <c r="AC284" s="195"/>
      <c r="AD284" s="72"/>
      <c r="AE284" s="316">
        <v>1</v>
      </c>
      <c r="AF284" s="195"/>
      <c r="AG284" s="195">
        <v>0</v>
      </c>
      <c r="AH284" s="72"/>
      <c r="AR284" s="53">
        <v>0.99209999999999998</v>
      </c>
      <c r="AS284" s="53">
        <v>1.1120000000000001</v>
      </c>
      <c r="AU284" s="48">
        <v>507</v>
      </c>
      <c r="AW284" s="48">
        <v>502.99469999999997</v>
      </c>
      <c r="AX284" s="49">
        <v>20.343144089691592</v>
      </c>
      <c r="BB284" s="80" t="s">
        <v>722</v>
      </c>
      <c r="BC284" s="270" t="s">
        <v>1126</v>
      </c>
      <c r="BD284" s="291">
        <v>49.4816</v>
      </c>
      <c r="BE284" s="291"/>
      <c r="BF284" s="291">
        <v>1.7922499999999999</v>
      </c>
      <c r="BG284" s="291"/>
      <c r="BH284" s="291">
        <v>13.3444</v>
      </c>
      <c r="BI284" s="291"/>
      <c r="BJ284" s="291"/>
      <c r="BK284" s="291"/>
      <c r="BL284" s="291"/>
      <c r="BM284" s="291"/>
      <c r="BN284" s="291">
        <v>12.078200000000001</v>
      </c>
      <c r="BO284" s="291"/>
      <c r="BP284" s="291">
        <v>0.21429000000000001</v>
      </c>
      <c r="BQ284" s="291"/>
      <c r="BR284" s="291">
        <v>6.4968899999999996</v>
      </c>
      <c r="BS284" s="291"/>
      <c r="BT284" s="291"/>
      <c r="BU284" s="291"/>
      <c r="BV284" s="291"/>
      <c r="BW284" s="291"/>
      <c r="BX284" s="291">
        <v>11.201499999999999</v>
      </c>
      <c r="BY284" s="291"/>
      <c r="BZ284" s="291">
        <v>2.6104500000000002</v>
      </c>
      <c r="CA284" s="291"/>
      <c r="CB284" s="291">
        <v>0.14610699999999999</v>
      </c>
      <c r="CC284" s="291"/>
      <c r="CD284" s="291">
        <v>0.21429000000000001</v>
      </c>
      <c r="CE284" s="72"/>
      <c r="CF284" s="72"/>
      <c r="CG284" s="72"/>
      <c r="CH284" s="72"/>
      <c r="CI284" s="72"/>
      <c r="CJ284" s="72"/>
      <c r="CK284" s="72"/>
      <c r="CL284" s="72"/>
      <c r="CM284" s="72"/>
      <c r="CN284" s="72"/>
      <c r="CO284" s="72"/>
      <c r="CP284" s="72"/>
      <c r="CQ284" s="72"/>
      <c r="CR284" s="72"/>
      <c r="CS284" s="72"/>
      <c r="CT284" s="72"/>
      <c r="CU284" s="72"/>
      <c r="CV284" s="72"/>
      <c r="CW284" s="72"/>
      <c r="CX284" s="72"/>
      <c r="CY284" s="72"/>
      <c r="CZ284" s="72"/>
      <c r="DA284" s="72"/>
      <c r="DB284" s="72"/>
      <c r="DC284" s="72"/>
      <c r="DD284" s="72"/>
      <c r="DE284" s="72"/>
      <c r="DF284" s="72"/>
      <c r="DG284" s="72"/>
      <c r="DH284" s="106">
        <f t="shared" si="267"/>
        <v>97.579977</v>
      </c>
      <c r="DJ284" s="104">
        <f t="shared" si="268"/>
        <v>2.4200230000000005</v>
      </c>
      <c r="DK284" s="72"/>
      <c r="DO284" s="358">
        <v>2.42</v>
      </c>
      <c r="DP284" s="72"/>
      <c r="DQ284" s="374"/>
      <c r="DR284" s="72"/>
      <c r="DU284" s="52"/>
      <c r="DX284" s="75">
        <f t="shared" si="269"/>
        <v>50.708763745660647</v>
      </c>
      <c r="DY284" s="51">
        <f t="shared" si="270"/>
        <v>0</v>
      </c>
      <c r="DZ284" s="75">
        <f t="shared" si="271"/>
        <v>1.8366985267889535</v>
      </c>
      <c r="EA284" s="51">
        <f t="shared" si="272"/>
        <v>0</v>
      </c>
      <c r="EB284" s="75">
        <f t="shared" si="273"/>
        <v>13.675346531389323</v>
      </c>
      <c r="EC284" s="51">
        <f t="shared" si="274"/>
        <v>0</v>
      </c>
      <c r="ED284" s="75">
        <f t="shared" si="275"/>
        <v>12.377744257922915</v>
      </c>
      <c r="EE284" s="51">
        <f t="shared" si="276"/>
        <v>0</v>
      </c>
      <c r="EF284" s="75">
        <f t="shared" si="277"/>
        <v>0.21960447889837073</v>
      </c>
      <c r="EG284" s="51">
        <f t="shared" si="278"/>
        <v>0</v>
      </c>
      <c r="EH284" s="75">
        <f t="shared" si="279"/>
        <v>6.6580155066033679</v>
      </c>
      <c r="EI284" s="51">
        <f t="shared" si="280"/>
        <v>0</v>
      </c>
      <c r="EJ284" s="75">
        <f t="shared" si="281"/>
        <v>11.479301742405616</v>
      </c>
      <c r="EK284" s="51">
        <f t="shared" si="282"/>
        <v>0</v>
      </c>
      <c r="EL284" s="75">
        <f t="shared" si="283"/>
        <v>2.6751902185834702</v>
      </c>
      <c r="EM284" s="51">
        <f t="shared" si="284"/>
        <v>0</v>
      </c>
      <c r="EN284" s="75">
        <f t="shared" si="285"/>
        <v>0.14973051284896285</v>
      </c>
      <c r="EO284" s="51">
        <f t="shared" si="286"/>
        <v>0</v>
      </c>
      <c r="EP284" s="75">
        <f t="shared" si="287"/>
        <v>0.21960447889837073</v>
      </c>
      <c r="EQ284" s="51">
        <f t="shared" si="288"/>
        <v>0</v>
      </c>
      <c r="ER284" s="51">
        <f t="shared" si="289"/>
        <v>100</v>
      </c>
      <c r="ES284" s="51">
        <f t="shared" si="290"/>
        <v>0</v>
      </c>
    </row>
    <row r="285" spans="1:149" x14ac:dyDescent="0.45">
      <c r="A285" s="78" t="s">
        <v>1141</v>
      </c>
      <c r="B285" s="174" t="s">
        <v>3398</v>
      </c>
      <c r="C285" s="51" t="s">
        <v>3593</v>
      </c>
      <c r="D285" s="51" t="s">
        <v>588</v>
      </c>
      <c r="E285" s="51" t="s">
        <v>637</v>
      </c>
      <c r="F285" s="78" t="s">
        <v>1273</v>
      </c>
      <c r="G285" s="72" t="s">
        <v>3365</v>
      </c>
      <c r="H285" s="78" t="s">
        <v>1132</v>
      </c>
      <c r="I285" s="78"/>
      <c r="J285" s="300">
        <v>211.7</v>
      </c>
      <c r="K285" s="78"/>
      <c r="L285" s="300">
        <v>1100</v>
      </c>
      <c r="M285" s="72"/>
      <c r="O285" s="78" t="s">
        <v>699</v>
      </c>
      <c r="P285" s="72" t="s">
        <v>1374</v>
      </c>
      <c r="R285" s="122">
        <v>2</v>
      </c>
      <c r="AA285" s="195"/>
      <c r="AB285" s="195"/>
      <c r="AC285" s="195"/>
      <c r="AD285" s="72"/>
      <c r="AE285" s="316">
        <v>1</v>
      </c>
      <c r="AF285" s="195"/>
      <c r="AG285" s="195">
        <v>0</v>
      </c>
      <c r="AH285" s="72"/>
      <c r="AR285" s="53">
        <v>0.97430000000000005</v>
      </c>
      <c r="AS285" s="53">
        <v>1.6679999999999999</v>
      </c>
      <c r="AU285" s="48">
        <v>2117</v>
      </c>
      <c r="AW285" s="48">
        <v>2062.5931</v>
      </c>
      <c r="AX285" s="49">
        <v>22.909721302751059</v>
      </c>
      <c r="BB285" s="80" t="s">
        <v>722</v>
      </c>
      <c r="BC285" s="270" t="s">
        <v>1126</v>
      </c>
      <c r="BD285" s="291">
        <v>48.815899999999999</v>
      </c>
      <c r="BE285" s="291"/>
      <c r="BF285" s="291">
        <v>1.22522</v>
      </c>
      <c r="BG285" s="291"/>
      <c r="BH285" s="291">
        <v>18.426500000000001</v>
      </c>
      <c r="BI285" s="291"/>
      <c r="BJ285" s="291">
        <v>3.6081300000000001</v>
      </c>
      <c r="BK285" s="291"/>
      <c r="BL285" s="291"/>
      <c r="BM285" s="291"/>
      <c r="BN285" s="291">
        <v>5.1420700000000004</v>
      </c>
      <c r="BO285" s="291"/>
      <c r="BP285" s="291">
        <v>0.16400600000000001</v>
      </c>
      <c r="BQ285" s="291"/>
      <c r="BR285" s="291">
        <v>4.1676799999999998</v>
      </c>
      <c r="BS285" s="291"/>
      <c r="BT285" s="291"/>
      <c r="BU285" s="291"/>
      <c r="BV285" s="291"/>
      <c r="BW285" s="291"/>
      <c r="BX285" s="291">
        <v>8.5379500000000004</v>
      </c>
      <c r="BY285" s="291"/>
      <c r="BZ285" s="291">
        <v>4.0808499999999999</v>
      </c>
      <c r="CA285" s="291"/>
      <c r="CB285" s="291">
        <v>0.96474000000000004</v>
      </c>
      <c r="CC285" s="291"/>
      <c r="CD285" s="291">
        <v>0.35695399999999999</v>
      </c>
      <c r="CE285" s="72"/>
      <c r="CF285" s="72"/>
      <c r="CG285" s="72"/>
      <c r="CH285" s="72"/>
      <c r="CI285" s="72"/>
      <c r="CJ285" s="72"/>
      <c r="CK285" s="72"/>
      <c r="CL285" s="72"/>
      <c r="CM285" s="72"/>
      <c r="CN285" s="72"/>
      <c r="CO285" s="72"/>
      <c r="CP285" s="72"/>
      <c r="CQ285" s="72"/>
      <c r="CR285" s="72"/>
      <c r="CS285" s="72"/>
      <c r="CT285" s="72"/>
      <c r="CU285" s="72"/>
      <c r="CV285" s="72"/>
      <c r="CW285" s="72"/>
      <c r="CX285" s="72"/>
      <c r="CY285" s="72"/>
      <c r="CZ285" s="72"/>
      <c r="DA285" s="72"/>
      <c r="DB285" s="72"/>
      <c r="DC285" s="72"/>
      <c r="DD285" s="72"/>
      <c r="DE285" s="72"/>
      <c r="DF285" s="72"/>
      <c r="DG285" s="72"/>
      <c r="DH285" s="106">
        <f t="shared" si="267"/>
        <v>95.490000000000009</v>
      </c>
      <c r="DJ285" s="104">
        <f t="shared" si="268"/>
        <v>4.5099999999999909</v>
      </c>
      <c r="DK285" s="72"/>
      <c r="DO285" s="358">
        <v>4.51</v>
      </c>
      <c r="DP285" s="72"/>
      <c r="DQ285" s="374"/>
      <c r="DR285" s="72"/>
      <c r="DU285" s="52"/>
      <c r="DX285" s="75">
        <f t="shared" si="269"/>
        <v>51.121478688867938</v>
      </c>
      <c r="DY285" s="51">
        <f t="shared" si="270"/>
        <v>0</v>
      </c>
      <c r="DZ285" s="75">
        <f t="shared" si="271"/>
        <v>1.2830872342653681</v>
      </c>
      <c r="EA285" s="51">
        <f t="shared" si="272"/>
        <v>0</v>
      </c>
      <c r="EB285" s="75">
        <f t="shared" si="273"/>
        <v>19.296785003665303</v>
      </c>
      <c r="EC285" s="51">
        <f t="shared" si="274"/>
        <v>0</v>
      </c>
      <c r="ED285" s="75">
        <f t="shared" si="275"/>
        <v>5.3849303591999158</v>
      </c>
      <c r="EE285" s="51">
        <f t="shared" si="276"/>
        <v>0</v>
      </c>
      <c r="EF285" s="75">
        <f t="shared" si="277"/>
        <v>0.17175201591789716</v>
      </c>
      <c r="EG285" s="51">
        <f t="shared" si="278"/>
        <v>0</v>
      </c>
      <c r="EH285" s="75">
        <f t="shared" si="279"/>
        <v>4.3645198450099478</v>
      </c>
      <c r="EI285" s="51">
        <f t="shared" si="280"/>
        <v>0</v>
      </c>
      <c r="EJ285" s="75">
        <f t="shared" si="281"/>
        <v>8.9411980312074562</v>
      </c>
      <c r="EK285" s="51">
        <f t="shared" si="282"/>
        <v>0</v>
      </c>
      <c r="EL285" s="75">
        <f t="shared" si="283"/>
        <v>4.273588857471986</v>
      </c>
      <c r="EM285" s="51">
        <f t="shared" si="284"/>
        <v>0</v>
      </c>
      <c r="EN285" s="75">
        <f t="shared" si="285"/>
        <v>1.0103047439522461</v>
      </c>
      <c r="EO285" s="51">
        <f t="shared" si="286"/>
        <v>0</v>
      </c>
      <c r="EP285" s="75">
        <f t="shared" si="287"/>
        <v>0.37381296470834641</v>
      </c>
      <c r="EQ285" s="51">
        <f t="shared" si="288"/>
        <v>0</v>
      </c>
      <c r="ER285" s="51">
        <f t="shared" si="289"/>
        <v>100</v>
      </c>
      <c r="ES285" s="51">
        <f t="shared" si="290"/>
        <v>0</v>
      </c>
    </row>
    <row r="286" spans="1:149" x14ac:dyDescent="0.45">
      <c r="A286" s="78" t="s">
        <v>1141</v>
      </c>
      <c r="B286" s="174" t="s">
        <v>3398</v>
      </c>
      <c r="C286" s="51" t="s">
        <v>3593</v>
      </c>
      <c r="D286" s="51" t="s">
        <v>588</v>
      </c>
      <c r="E286" s="51" t="s">
        <v>637</v>
      </c>
      <c r="F286" s="78" t="s">
        <v>1274</v>
      </c>
      <c r="G286" s="72" t="s">
        <v>3365</v>
      </c>
      <c r="H286" s="78" t="s">
        <v>1132</v>
      </c>
      <c r="I286" s="78"/>
      <c r="J286" s="300">
        <v>218.5</v>
      </c>
      <c r="K286" s="78"/>
      <c r="L286" s="300">
        <v>1050</v>
      </c>
      <c r="M286" s="72"/>
      <c r="O286" s="78" t="s">
        <v>699</v>
      </c>
      <c r="P286" s="72" t="s">
        <v>1374</v>
      </c>
      <c r="R286" s="122">
        <v>2</v>
      </c>
      <c r="AA286" s="195"/>
      <c r="AB286" s="195"/>
      <c r="AC286" s="195"/>
      <c r="AD286" s="72"/>
      <c r="AE286" s="316">
        <v>1</v>
      </c>
      <c r="AF286" s="195"/>
      <c r="AG286" s="195">
        <v>0</v>
      </c>
      <c r="AH286" s="72"/>
      <c r="AR286" s="53">
        <v>0.95289999999999997</v>
      </c>
      <c r="AS286" s="53">
        <v>1.7210000000000001</v>
      </c>
      <c r="AU286" s="48">
        <v>2185</v>
      </c>
      <c r="AW286" s="48">
        <v>2082.0864999999999</v>
      </c>
      <c r="AX286" s="49">
        <v>22.273505281827447</v>
      </c>
      <c r="BB286" s="80" t="s">
        <v>722</v>
      </c>
      <c r="BC286" s="270" t="s">
        <v>1126</v>
      </c>
      <c r="BD286" s="291">
        <v>48.744300000000003</v>
      </c>
      <c r="BE286" s="291"/>
      <c r="BF286" s="291">
        <v>1.22342</v>
      </c>
      <c r="BG286" s="291"/>
      <c r="BH286" s="291">
        <v>18.3995</v>
      </c>
      <c r="BI286" s="291"/>
      <c r="BJ286" s="291">
        <v>3.60284</v>
      </c>
      <c r="BK286" s="291"/>
      <c r="BL286" s="291"/>
      <c r="BM286" s="291"/>
      <c r="BN286" s="291">
        <v>5.1345299999999998</v>
      </c>
      <c r="BO286" s="291"/>
      <c r="BP286" s="291">
        <v>0.16376499999999999</v>
      </c>
      <c r="BQ286" s="291"/>
      <c r="BR286" s="291">
        <v>4.1615700000000002</v>
      </c>
      <c r="BS286" s="291"/>
      <c r="BT286" s="291"/>
      <c r="BU286" s="291"/>
      <c r="BV286" s="291"/>
      <c r="BW286" s="291"/>
      <c r="BX286" s="291">
        <v>8.5254300000000001</v>
      </c>
      <c r="BY286" s="291"/>
      <c r="BZ286" s="291">
        <v>4.0748699999999998</v>
      </c>
      <c r="CA286" s="291"/>
      <c r="CB286" s="291">
        <v>0.96332600000000002</v>
      </c>
      <c r="CC286" s="291"/>
      <c r="CD286" s="291">
        <v>0.356431</v>
      </c>
      <c r="CE286" s="72"/>
      <c r="CF286" s="72"/>
      <c r="CG286" s="72"/>
      <c r="CH286" s="72"/>
      <c r="CI286" s="72"/>
      <c r="CJ286" s="72"/>
      <c r="CK286" s="72"/>
      <c r="CL286" s="72"/>
      <c r="CM286" s="72"/>
      <c r="CN286" s="72"/>
      <c r="CO286" s="72"/>
      <c r="CP286" s="72"/>
      <c r="CQ286" s="72"/>
      <c r="CR286" s="72"/>
      <c r="CS286" s="72"/>
      <c r="CT286" s="72"/>
      <c r="CU286" s="72"/>
      <c r="CV286" s="72"/>
      <c r="CW286" s="72"/>
      <c r="CX286" s="72"/>
      <c r="CY286" s="72"/>
      <c r="CZ286" s="72"/>
      <c r="DA286" s="72"/>
      <c r="DB286" s="72"/>
      <c r="DC286" s="72"/>
      <c r="DD286" s="72"/>
      <c r="DE286" s="72"/>
      <c r="DF286" s="72"/>
      <c r="DG286" s="72"/>
      <c r="DH286" s="106">
        <f t="shared" si="267"/>
        <v>95.349981999999997</v>
      </c>
      <c r="DJ286" s="104">
        <f t="shared" si="268"/>
        <v>4.6500180000000029</v>
      </c>
      <c r="DK286" s="72"/>
      <c r="DO286" s="358">
        <v>4.6500000000000004</v>
      </c>
      <c r="DP286" s="72"/>
      <c r="DQ286" s="374"/>
      <c r="DR286" s="72"/>
      <c r="DU286" s="52"/>
      <c r="DX286" s="75">
        <f t="shared" si="269"/>
        <v>51.121456950039068</v>
      </c>
      <c r="DY286" s="51">
        <f t="shared" si="270"/>
        <v>0</v>
      </c>
      <c r="DZ286" s="75">
        <f t="shared" si="271"/>
        <v>1.2830836192501851</v>
      </c>
      <c r="EA286" s="51">
        <f t="shared" si="272"/>
        <v>0</v>
      </c>
      <c r="EB286" s="75">
        <f t="shared" si="273"/>
        <v>19.296804901337055</v>
      </c>
      <c r="EC286" s="51">
        <f t="shared" si="274"/>
        <v>0</v>
      </c>
      <c r="ED286" s="75">
        <f t="shared" si="275"/>
        <v>5.3849302247377455</v>
      </c>
      <c r="EE286" s="51">
        <f t="shared" si="276"/>
        <v>0</v>
      </c>
      <c r="EF286" s="75">
        <f t="shared" si="277"/>
        <v>0.17175147447851641</v>
      </c>
      <c r="EG286" s="51">
        <f t="shared" si="278"/>
        <v>0</v>
      </c>
      <c r="EH286" s="75">
        <f t="shared" si="279"/>
        <v>4.364521012704544</v>
      </c>
      <c r="EI286" s="51">
        <f t="shared" si="280"/>
        <v>0</v>
      </c>
      <c r="EJ286" s="75">
        <f t="shared" si="281"/>
        <v>8.9411972830786688</v>
      </c>
      <c r="EK286" s="51">
        <f t="shared" si="282"/>
        <v>0</v>
      </c>
      <c r="EL286" s="75">
        <f t="shared" si="283"/>
        <v>4.2735928361265971</v>
      </c>
      <c r="EM286" s="51">
        <f t="shared" si="284"/>
        <v>0</v>
      </c>
      <c r="EN286" s="75">
        <f t="shared" si="285"/>
        <v>1.010305382123722</v>
      </c>
      <c r="EO286" s="51">
        <f t="shared" si="286"/>
        <v>0</v>
      </c>
      <c r="EP286" s="75">
        <f t="shared" si="287"/>
        <v>0.37381338991757751</v>
      </c>
      <c r="EQ286" s="51">
        <f t="shared" si="288"/>
        <v>0</v>
      </c>
      <c r="ER286" s="51">
        <f t="shared" si="289"/>
        <v>100</v>
      </c>
      <c r="ES286" s="51">
        <f t="shared" si="290"/>
        <v>0</v>
      </c>
    </row>
    <row r="287" spans="1:149" x14ac:dyDescent="0.45">
      <c r="A287" s="78" t="s">
        <v>1141</v>
      </c>
      <c r="B287" s="174" t="s">
        <v>3398</v>
      </c>
      <c r="C287" s="51" t="s">
        <v>3593</v>
      </c>
      <c r="D287" s="51" t="s">
        <v>588</v>
      </c>
      <c r="E287" s="51" t="s">
        <v>637</v>
      </c>
      <c r="F287" s="78" t="s">
        <v>1275</v>
      </c>
      <c r="G287" s="72" t="s">
        <v>3365</v>
      </c>
      <c r="H287" s="78" t="s">
        <v>1132</v>
      </c>
      <c r="I287" s="78"/>
      <c r="J287" s="300">
        <v>220.6</v>
      </c>
      <c r="K287" s="78"/>
      <c r="L287" s="300">
        <v>1050</v>
      </c>
      <c r="M287" s="72"/>
      <c r="O287" s="78" t="s">
        <v>699</v>
      </c>
      <c r="P287" s="72" t="s">
        <v>1374</v>
      </c>
      <c r="R287" s="122">
        <v>2</v>
      </c>
      <c r="AA287" s="195"/>
      <c r="AB287" s="195"/>
      <c r="AC287" s="195"/>
      <c r="AD287" s="72"/>
      <c r="AE287" s="316">
        <v>1</v>
      </c>
      <c r="AF287" s="195"/>
      <c r="AG287" s="195">
        <v>0</v>
      </c>
      <c r="AH287" s="72"/>
      <c r="AR287" s="53">
        <v>0.95320000000000005</v>
      </c>
      <c r="AS287" s="53">
        <v>1.7310000000000001</v>
      </c>
      <c r="AU287" s="48">
        <v>2206</v>
      </c>
      <c r="AW287" s="48">
        <v>2102.7592</v>
      </c>
      <c r="AX287" s="49">
        <v>22.304992810758559</v>
      </c>
      <c r="BB287" s="80" t="s">
        <v>722</v>
      </c>
      <c r="BC287" s="270" t="s">
        <v>1126</v>
      </c>
      <c r="BD287" s="291">
        <v>48.345500000000001</v>
      </c>
      <c r="BE287" s="291"/>
      <c r="BF287" s="291">
        <v>1.2134199999999999</v>
      </c>
      <c r="BG287" s="291"/>
      <c r="BH287" s="291">
        <v>18.248999999999999</v>
      </c>
      <c r="BI287" s="291"/>
      <c r="BJ287" s="291">
        <v>3.5733700000000002</v>
      </c>
      <c r="BK287" s="291"/>
      <c r="BL287" s="291"/>
      <c r="BM287" s="291"/>
      <c r="BN287" s="291">
        <v>5.0925200000000004</v>
      </c>
      <c r="BO287" s="291"/>
      <c r="BP287" s="291">
        <v>0.16242599999999999</v>
      </c>
      <c r="BQ287" s="291"/>
      <c r="BR287" s="291">
        <v>4.1275199999999996</v>
      </c>
      <c r="BS287" s="291"/>
      <c r="BT287" s="291"/>
      <c r="BU287" s="291"/>
      <c r="BV287" s="291"/>
      <c r="BW287" s="291"/>
      <c r="BX287" s="291">
        <v>8.4556900000000006</v>
      </c>
      <c r="BY287" s="291"/>
      <c r="BZ287" s="291">
        <v>4.0415299999999998</v>
      </c>
      <c r="CA287" s="291"/>
      <c r="CB287" s="291">
        <v>0.95544600000000002</v>
      </c>
      <c r="CC287" s="291"/>
      <c r="CD287" s="291">
        <v>0.35351500000000002</v>
      </c>
      <c r="CE287" s="72"/>
      <c r="CF287" s="72"/>
      <c r="CG287" s="72"/>
      <c r="CH287" s="72"/>
      <c r="CI287" s="72"/>
      <c r="CJ287" s="72"/>
      <c r="CK287" s="72"/>
      <c r="CL287" s="72"/>
      <c r="CM287" s="72"/>
      <c r="CN287" s="72"/>
      <c r="CO287" s="72"/>
      <c r="CP287" s="72"/>
      <c r="CQ287" s="72"/>
      <c r="CR287" s="72"/>
      <c r="CS287" s="72"/>
      <c r="CT287" s="72"/>
      <c r="CU287" s="72"/>
      <c r="CV287" s="72"/>
      <c r="CW287" s="72"/>
      <c r="CX287" s="72"/>
      <c r="CY287" s="72"/>
      <c r="CZ287" s="72"/>
      <c r="DA287" s="72"/>
      <c r="DB287" s="72"/>
      <c r="DC287" s="72"/>
      <c r="DD287" s="72"/>
      <c r="DE287" s="72"/>
      <c r="DF287" s="72"/>
      <c r="DG287" s="72"/>
      <c r="DH287" s="106">
        <f t="shared" si="267"/>
        <v>94.569936999999982</v>
      </c>
      <c r="DJ287" s="104">
        <f t="shared" si="268"/>
        <v>5.4300630000000183</v>
      </c>
      <c r="DK287" s="72"/>
      <c r="DO287" s="358">
        <v>5.43</v>
      </c>
      <c r="DP287" s="72"/>
      <c r="DQ287" s="374"/>
      <c r="DR287" s="72"/>
      <c r="DU287" s="52"/>
      <c r="DX287" s="75">
        <f t="shared" si="269"/>
        <v>51.121425617530022</v>
      </c>
      <c r="DY287" s="51">
        <f t="shared" si="270"/>
        <v>0</v>
      </c>
      <c r="DZ287" s="75">
        <f t="shared" si="271"/>
        <v>1.2830927443675892</v>
      </c>
      <c r="EA287" s="51">
        <f t="shared" si="272"/>
        <v>0</v>
      </c>
      <c r="EB287" s="75">
        <f t="shared" si="273"/>
        <v>19.29683002749595</v>
      </c>
      <c r="EC287" s="51">
        <f t="shared" si="274"/>
        <v>0</v>
      </c>
      <c r="ED287" s="75">
        <f t="shared" si="275"/>
        <v>5.3849248096675808</v>
      </c>
      <c r="EE287" s="51">
        <f t="shared" si="276"/>
        <v>0</v>
      </c>
      <c r="EF287" s="75">
        <f t="shared" si="277"/>
        <v>0.17175225568776686</v>
      </c>
      <c r="EG287" s="51">
        <f t="shared" si="278"/>
        <v>0</v>
      </c>
      <c r="EH287" s="75">
        <f t="shared" si="279"/>
        <v>4.3645159666332445</v>
      </c>
      <c r="EI287" s="51">
        <f t="shared" si="280"/>
        <v>0</v>
      </c>
      <c r="EJ287" s="75">
        <f t="shared" si="281"/>
        <v>8.9412029533233177</v>
      </c>
      <c r="EK287" s="51">
        <f t="shared" si="282"/>
        <v>0</v>
      </c>
      <c r="EL287" s="75">
        <f t="shared" si="283"/>
        <v>4.2735885506617191</v>
      </c>
      <c r="EM287" s="51">
        <f t="shared" si="284"/>
        <v>0</v>
      </c>
      <c r="EN287" s="75">
        <f t="shared" si="285"/>
        <v>1.0103062667790508</v>
      </c>
      <c r="EO287" s="51">
        <f t="shared" si="286"/>
        <v>0</v>
      </c>
      <c r="EP287" s="75">
        <f t="shared" si="287"/>
        <v>0.37381329755987902</v>
      </c>
      <c r="EQ287" s="51">
        <f t="shared" si="288"/>
        <v>0</v>
      </c>
      <c r="ER287" s="51">
        <f t="shared" si="289"/>
        <v>100</v>
      </c>
      <c r="ES287" s="51">
        <f t="shared" si="290"/>
        <v>0</v>
      </c>
    </row>
    <row r="288" spans="1:149" x14ac:dyDescent="0.45">
      <c r="A288" s="78" t="s">
        <v>1141</v>
      </c>
      <c r="B288" s="174" t="s">
        <v>3398</v>
      </c>
      <c r="C288" s="51" t="s">
        <v>3593</v>
      </c>
      <c r="D288" s="51" t="s">
        <v>588</v>
      </c>
      <c r="E288" s="51" t="s">
        <v>637</v>
      </c>
      <c r="F288" s="78" t="s">
        <v>1276</v>
      </c>
      <c r="G288" s="72" t="s">
        <v>3365</v>
      </c>
      <c r="H288" s="78" t="s">
        <v>1132</v>
      </c>
      <c r="I288" s="78"/>
      <c r="J288" s="300">
        <v>291.60000000000002</v>
      </c>
      <c r="K288" s="78"/>
      <c r="L288" s="300">
        <v>1050</v>
      </c>
      <c r="M288" s="72"/>
      <c r="O288" s="78" t="s">
        <v>699</v>
      </c>
      <c r="P288" s="72" t="s">
        <v>1374</v>
      </c>
      <c r="R288" s="122">
        <v>2</v>
      </c>
      <c r="AA288" s="195"/>
      <c r="AB288" s="195"/>
      <c r="AC288" s="195"/>
      <c r="AD288" s="72"/>
      <c r="AE288" s="316">
        <v>1</v>
      </c>
      <c r="AF288" s="195"/>
      <c r="AG288" s="195">
        <v>0</v>
      </c>
      <c r="AH288" s="72"/>
      <c r="AR288" s="53">
        <v>0.97389999999999999</v>
      </c>
      <c r="AS288" s="53">
        <v>2.105</v>
      </c>
      <c r="AU288" s="48">
        <v>2916</v>
      </c>
      <c r="AW288" s="48">
        <v>2839.8924000000002</v>
      </c>
      <c r="AX288" s="49">
        <v>23.495260514179158</v>
      </c>
      <c r="BB288" s="80" t="s">
        <v>722</v>
      </c>
      <c r="BC288" s="270" t="s">
        <v>1126</v>
      </c>
      <c r="BD288" s="291">
        <v>47.849699999999999</v>
      </c>
      <c r="BE288" s="291"/>
      <c r="BF288" s="291">
        <v>1.2009700000000001</v>
      </c>
      <c r="BG288" s="291"/>
      <c r="BH288" s="291">
        <v>18.061800000000002</v>
      </c>
      <c r="BI288" s="291"/>
      <c r="BJ288" s="291">
        <v>3.5367099999999998</v>
      </c>
      <c r="BK288" s="291"/>
      <c r="BL288" s="291"/>
      <c r="BM288" s="291"/>
      <c r="BN288" s="291">
        <v>5.0402899999999997</v>
      </c>
      <c r="BO288" s="291"/>
      <c r="BP288" s="291">
        <v>0.16075999999999999</v>
      </c>
      <c r="BQ288" s="291"/>
      <c r="BR288" s="291">
        <v>4.0851899999999999</v>
      </c>
      <c r="BS288" s="291"/>
      <c r="BT288" s="291"/>
      <c r="BU288" s="291"/>
      <c r="BV288" s="291"/>
      <c r="BW288" s="291"/>
      <c r="BX288" s="291">
        <v>8.3689599999999995</v>
      </c>
      <c r="BY288" s="291"/>
      <c r="BZ288" s="291">
        <v>4.0000799999999996</v>
      </c>
      <c r="CA288" s="291"/>
      <c r="CB288" s="291">
        <v>0.94564599999999999</v>
      </c>
      <c r="CC288" s="291"/>
      <c r="CD288" s="291">
        <v>0.34988900000000001</v>
      </c>
      <c r="CE288" s="72"/>
      <c r="CF288" s="72"/>
      <c r="CG288" s="72"/>
      <c r="CH288" s="72"/>
      <c r="CI288" s="72"/>
      <c r="CJ288" s="72"/>
      <c r="CK288" s="72"/>
      <c r="CL288" s="72"/>
      <c r="CM288" s="72"/>
      <c r="CN288" s="72"/>
      <c r="CO288" s="72"/>
      <c r="CP288" s="72"/>
      <c r="CQ288" s="72"/>
      <c r="CR288" s="72"/>
      <c r="CS288" s="72"/>
      <c r="CT288" s="72"/>
      <c r="CU288" s="72"/>
      <c r="CV288" s="72"/>
      <c r="CW288" s="72"/>
      <c r="CX288" s="72"/>
      <c r="CY288" s="72"/>
      <c r="CZ288" s="72"/>
      <c r="DA288" s="72"/>
      <c r="DB288" s="72"/>
      <c r="DC288" s="72"/>
      <c r="DD288" s="72"/>
      <c r="DE288" s="72"/>
      <c r="DF288" s="72"/>
      <c r="DG288" s="72"/>
      <c r="DH288" s="106">
        <f t="shared" si="267"/>
        <v>93.599994999999993</v>
      </c>
      <c r="DJ288" s="104">
        <f t="shared" si="268"/>
        <v>6.4000050000000073</v>
      </c>
      <c r="DK288" s="72"/>
      <c r="DO288" s="358">
        <v>6.4</v>
      </c>
      <c r="DP288" s="72"/>
      <c r="DQ288" s="374"/>
      <c r="DR288" s="72"/>
      <c r="DU288" s="52"/>
      <c r="DX288" s="75">
        <f t="shared" si="269"/>
        <v>51.121477089822498</v>
      </c>
      <c r="DY288" s="51">
        <f t="shared" si="270"/>
        <v>0</v>
      </c>
      <c r="DZ288" s="75">
        <f t="shared" si="271"/>
        <v>1.2830876753786153</v>
      </c>
      <c r="EA288" s="51">
        <f t="shared" si="272"/>
        <v>0</v>
      </c>
      <c r="EB288" s="75">
        <f t="shared" si="273"/>
        <v>19.296795902606622</v>
      </c>
      <c r="EC288" s="51">
        <f t="shared" si="274"/>
        <v>0</v>
      </c>
      <c r="ED288" s="75">
        <f t="shared" si="275"/>
        <v>5.3849255013314901</v>
      </c>
      <c r="EE288" s="51">
        <f t="shared" si="276"/>
        <v>0</v>
      </c>
      <c r="EF288" s="75">
        <f t="shared" si="277"/>
        <v>0.17175214592693086</v>
      </c>
      <c r="EG288" s="51">
        <f t="shared" si="278"/>
        <v>0</v>
      </c>
      <c r="EH288" s="75">
        <f t="shared" si="279"/>
        <v>4.364519463916638</v>
      </c>
      <c r="EI288" s="51">
        <f t="shared" si="280"/>
        <v>0</v>
      </c>
      <c r="EJ288" s="75">
        <f t="shared" si="281"/>
        <v>8.9411970588246295</v>
      </c>
      <c r="EK288" s="51">
        <f t="shared" si="282"/>
        <v>0</v>
      </c>
      <c r="EL288" s="75">
        <f t="shared" si="283"/>
        <v>4.2735899718798063</v>
      </c>
      <c r="EM288" s="51">
        <f t="shared" si="284"/>
        <v>0</v>
      </c>
      <c r="EN288" s="75">
        <f t="shared" si="285"/>
        <v>1.0103056095248724</v>
      </c>
      <c r="EO288" s="51">
        <f t="shared" si="286"/>
        <v>0</v>
      </c>
      <c r="EP288" s="75">
        <f t="shared" si="287"/>
        <v>0.37381305415668026</v>
      </c>
      <c r="EQ288" s="51">
        <f t="shared" si="288"/>
        <v>0</v>
      </c>
      <c r="ER288" s="51">
        <f t="shared" si="289"/>
        <v>100</v>
      </c>
      <c r="ES288" s="51">
        <f t="shared" si="290"/>
        <v>0</v>
      </c>
    </row>
    <row r="289" spans="1:149" x14ac:dyDescent="0.45">
      <c r="A289" s="78" t="s">
        <v>1141</v>
      </c>
      <c r="B289" s="174" t="s">
        <v>3398</v>
      </c>
      <c r="C289" s="51" t="s">
        <v>3634</v>
      </c>
      <c r="D289" s="51" t="s">
        <v>64</v>
      </c>
      <c r="E289" s="51" t="s">
        <v>637</v>
      </c>
      <c r="F289" s="78" t="s">
        <v>1086</v>
      </c>
      <c r="G289" s="72" t="s">
        <v>3365</v>
      </c>
      <c r="H289" s="78" t="s">
        <v>1132</v>
      </c>
      <c r="I289" s="78"/>
      <c r="J289" s="300">
        <v>19</v>
      </c>
      <c r="K289" s="78"/>
      <c r="L289" s="300">
        <v>850</v>
      </c>
      <c r="M289" s="72"/>
      <c r="O289" s="78" t="s">
        <v>699</v>
      </c>
      <c r="P289" s="72" t="s">
        <v>1374</v>
      </c>
      <c r="R289" s="122">
        <v>2</v>
      </c>
      <c r="AA289" s="195"/>
      <c r="AB289" s="195"/>
      <c r="AC289" s="195"/>
      <c r="AD289" s="72"/>
      <c r="AE289" s="316">
        <v>1</v>
      </c>
      <c r="AF289" s="195"/>
      <c r="AG289" s="195">
        <v>0</v>
      </c>
      <c r="AH289" s="72"/>
      <c r="AR289" s="53">
        <v>0.96960000000000002</v>
      </c>
      <c r="AS289" s="53">
        <v>1.0409999999999999</v>
      </c>
      <c r="AU289" s="48">
        <v>190</v>
      </c>
      <c r="AW289" s="48">
        <v>184.22399999999999</v>
      </c>
      <c r="AX289" s="49">
        <v>19.467766283711573</v>
      </c>
      <c r="BB289" s="80" t="s">
        <v>722</v>
      </c>
      <c r="BC289" s="270" t="s">
        <v>1126</v>
      </c>
      <c r="BD289" s="291">
        <v>76.444900000000004</v>
      </c>
      <c r="BE289" s="291"/>
      <c r="BF289" s="291"/>
      <c r="BG289" s="291"/>
      <c r="BH289" s="291">
        <v>12.329800000000001</v>
      </c>
      <c r="BI289" s="291"/>
      <c r="BJ289" s="291"/>
      <c r="BK289" s="291"/>
      <c r="BL289" s="291"/>
      <c r="BM289" s="291"/>
      <c r="BN289" s="291">
        <v>0.98638599999999999</v>
      </c>
      <c r="BO289" s="291"/>
      <c r="BP289" s="291"/>
      <c r="BQ289" s="291"/>
      <c r="BR289" s="291"/>
      <c r="BS289" s="291"/>
      <c r="BT289" s="291"/>
      <c r="BU289" s="291"/>
      <c r="BV289" s="291"/>
      <c r="BW289" s="291"/>
      <c r="BX289" s="291">
        <v>0.49319299999999999</v>
      </c>
      <c r="BY289" s="291"/>
      <c r="BZ289" s="291">
        <v>3.5509900000000001</v>
      </c>
      <c r="CA289" s="291"/>
      <c r="CB289" s="291">
        <v>4.7346500000000002</v>
      </c>
      <c r="CC289" s="291"/>
      <c r="CD289" s="291"/>
      <c r="CE289" s="72"/>
      <c r="CF289" s="72"/>
      <c r="CG289" s="72"/>
      <c r="CH289" s="72"/>
      <c r="CI289" s="72"/>
      <c r="CJ289" s="72"/>
      <c r="CK289" s="72"/>
      <c r="CL289" s="72"/>
      <c r="CM289" s="72"/>
      <c r="CN289" s="72"/>
      <c r="CO289" s="72"/>
      <c r="CP289" s="72"/>
      <c r="CQ289" s="72"/>
      <c r="CR289" s="72"/>
      <c r="CS289" s="72"/>
      <c r="CT289" s="72"/>
      <c r="CU289" s="72"/>
      <c r="CV289" s="72"/>
      <c r="CW289" s="72"/>
      <c r="CX289" s="72"/>
      <c r="CY289" s="72"/>
      <c r="CZ289" s="72"/>
      <c r="DA289" s="72"/>
      <c r="DB289" s="72"/>
      <c r="DC289" s="72"/>
      <c r="DD289" s="72"/>
      <c r="DE289" s="72"/>
      <c r="DF289" s="72"/>
      <c r="DG289" s="72"/>
      <c r="DH289" s="106">
        <f t="shared" si="267"/>
        <v>98.539919000000012</v>
      </c>
      <c r="DJ289" s="104">
        <f t="shared" si="268"/>
        <v>1.4600809999999882</v>
      </c>
      <c r="DK289" s="72"/>
      <c r="DO289" s="358">
        <v>1.46</v>
      </c>
      <c r="DP289" s="72"/>
      <c r="DQ289" s="374"/>
      <c r="DR289" s="72"/>
      <c r="DU289" s="52"/>
      <c r="DX289" s="75">
        <f t="shared" si="269"/>
        <v>77.577595735592183</v>
      </c>
      <c r="DY289" s="51">
        <f t="shared" si="270"/>
        <v>0</v>
      </c>
      <c r="DZ289" s="75">
        <f t="shared" si="271"/>
        <v>0</v>
      </c>
      <c r="EA289" s="51" t="e">
        <f t="shared" si="272"/>
        <v>#DIV/0!</v>
      </c>
      <c r="EB289" s="75">
        <f t="shared" si="273"/>
        <v>12.512492525998523</v>
      </c>
      <c r="EC289" s="51">
        <f t="shared" si="274"/>
        <v>0</v>
      </c>
      <c r="ED289" s="75">
        <f t="shared" si="275"/>
        <v>1.0010014317141867</v>
      </c>
      <c r="EE289" s="51">
        <f t="shared" si="276"/>
        <v>0</v>
      </c>
      <c r="EF289" s="75">
        <f t="shared" si="277"/>
        <v>0</v>
      </c>
      <c r="EG289" s="51" t="e">
        <f t="shared" si="278"/>
        <v>#DIV/0!</v>
      </c>
      <c r="EH289" s="75">
        <f t="shared" si="279"/>
        <v>0</v>
      </c>
      <c r="EI289" s="51" t="e">
        <f t="shared" si="280"/>
        <v>#DIV/0!</v>
      </c>
      <c r="EJ289" s="75">
        <f t="shared" si="281"/>
        <v>0.50050071585709333</v>
      </c>
      <c r="EK289" s="51">
        <f t="shared" si="282"/>
        <v>0</v>
      </c>
      <c r="EL289" s="75">
        <f t="shared" si="283"/>
        <v>3.6036055600979333</v>
      </c>
      <c r="EM289" s="51">
        <f t="shared" si="284"/>
        <v>0</v>
      </c>
      <c r="EN289" s="75">
        <f t="shared" si="285"/>
        <v>4.8048040307400699</v>
      </c>
      <c r="EO289" s="51">
        <f t="shared" si="286"/>
        <v>0</v>
      </c>
      <c r="EP289" s="75">
        <f t="shared" si="287"/>
        <v>0</v>
      </c>
      <c r="EQ289" s="51" t="e">
        <f t="shared" si="288"/>
        <v>#DIV/0!</v>
      </c>
      <c r="ER289" s="51">
        <f t="shared" si="289"/>
        <v>100</v>
      </c>
      <c r="ES289" s="51">
        <f t="shared" si="290"/>
        <v>0</v>
      </c>
    </row>
    <row r="290" spans="1:149" x14ac:dyDescent="0.45">
      <c r="A290" s="78" t="s">
        <v>1141</v>
      </c>
      <c r="B290" s="174" t="s">
        <v>3398</v>
      </c>
      <c r="C290" s="51" t="s">
        <v>3634</v>
      </c>
      <c r="D290" s="51" t="s">
        <v>64</v>
      </c>
      <c r="E290" s="51" t="s">
        <v>637</v>
      </c>
      <c r="F290" s="78" t="s">
        <v>1089</v>
      </c>
      <c r="G290" s="72" t="s">
        <v>3365</v>
      </c>
      <c r="H290" s="78" t="s">
        <v>1132</v>
      </c>
      <c r="I290" s="78"/>
      <c r="J290" s="300">
        <v>50</v>
      </c>
      <c r="K290" s="78"/>
      <c r="L290" s="300">
        <v>850</v>
      </c>
      <c r="M290" s="72"/>
      <c r="O290" s="78" t="s">
        <v>699</v>
      </c>
      <c r="P290" s="72" t="s">
        <v>1374</v>
      </c>
      <c r="R290" s="122">
        <v>2</v>
      </c>
      <c r="AA290" s="195"/>
      <c r="AB290" s="195"/>
      <c r="AC290" s="195"/>
      <c r="AD290" s="72"/>
      <c r="AE290" s="316">
        <v>1</v>
      </c>
      <c r="AF290" s="195"/>
      <c r="AG290" s="195">
        <v>0</v>
      </c>
      <c r="AH290" s="72"/>
      <c r="AR290" s="53">
        <v>0.9254</v>
      </c>
      <c r="AS290" s="53">
        <v>1.119</v>
      </c>
      <c r="AU290" s="48">
        <v>500</v>
      </c>
      <c r="AW290" s="48">
        <v>462.7</v>
      </c>
      <c r="AX290" s="49">
        <v>18.899417366849612</v>
      </c>
      <c r="BB290" s="80" t="s">
        <v>722</v>
      </c>
      <c r="BC290" s="270" t="s">
        <v>1126</v>
      </c>
      <c r="BD290" s="291">
        <v>75.133899999999997</v>
      </c>
      <c r="BE290" s="291"/>
      <c r="BF290" s="291"/>
      <c r="BG290" s="291"/>
      <c r="BH290" s="291">
        <v>12.118399999999999</v>
      </c>
      <c r="BI290" s="291"/>
      <c r="BJ290" s="291"/>
      <c r="BK290" s="291"/>
      <c r="BL290" s="291"/>
      <c r="BM290" s="291"/>
      <c r="BN290" s="291">
        <v>0.96946900000000003</v>
      </c>
      <c r="BO290" s="291"/>
      <c r="BP290" s="291"/>
      <c r="BQ290" s="291"/>
      <c r="BR290" s="291"/>
      <c r="BS290" s="291"/>
      <c r="BT290" s="291"/>
      <c r="BU290" s="291"/>
      <c r="BV290" s="291"/>
      <c r="BW290" s="291"/>
      <c r="BX290" s="291">
        <v>0.48473500000000003</v>
      </c>
      <c r="BY290" s="291"/>
      <c r="BZ290" s="291">
        <v>3.4900899999999999</v>
      </c>
      <c r="CA290" s="291"/>
      <c r="CB290" s="291">
        <v>4.6534500000000003</v>
      </c>
      <c r="CC290" s="291"/>
      <c r="CD290" s="291"/>
      <c r="CE290" s="72"/>
      <c r="CF290" s="72"/>
      <c r="CG290" s="72"/>
      <c r="CH290" s="72"/>
      <c r="CI290" s="72"/>
      <c r="CJ290" s="72"/>
      <c r="CK290" s="72"/>
      <c r="CL290" s="72"/>
      <c r="CM290" s="72"/>
      <c r="CN290" s="72"/>
      <c r="CO290" s="72"/>
      <c r="CP290" s="72"/>
      <c r="CQ290" s="72"/>
      <c r="CR290" s="72"/>
      <c r="CS290" s="72"/>
      <c r="CT290" s="72"/>
      <c r="CU290" s="72"/>
      <c r="CV290" s="72"/>
      <c r="CW290" s="72"/>
      <c r="CX290" s="72"/>
      <c r="CY290" s="72"/>
      <c r="CZ290" s="72"/>
      <c r="DA290" s="72"/>
      <c r="DB290" s="72"/>
      <c r="DC290" s="72"/>
      <c r="DD290" s="72"/>
      <c r="DE290" s="72"/>
      <c r="DF290" s="72"/>
      <c r="DG290" s="72"/>
      <c r="DH290" s="106">
        <f t="shared" si="267"/>
        <v>96.850043999999997</v>
      </c>
      <c r="DJ290" s="104">
        <f t="shared" si="268"/>
        <v>3.1499560000000031</v>
      </c>
      <c r="DK290" s="72"/>
      <c r="DO290" s="358">
        <v>3.15</v>
      </c>
      <c r="DP290" s="72"/>
      <c r="DQ290" s="374"/>
      <c r="DR290" s="72"/>
      <c r="DU290" s="52"/>
      <c r="DX290" s="75">
        <f t="shared" si="269"/>
        <v>77.57755897354059</v>
      </c>
      <c r="DY290" s="51">
        <f t="shared" si="270"/>
        <v>0</v>
      </c>
      <c r="DZ290" s="75">
        <f t="shared" si="271"/>
        <v>0</v>
      </c>
      <c r="EA290" s="51" t="e">
        <f t="shared" si="272"/>
        <v>#DIV/0!</v>
      </c>
      <c r="EB290" s="75">
        <f t="shared" si="273"/>
        <v>12.512539488366158</v>
      </c>
      <c r="EC290" s="51">
        <f t="shared" si="274"/>
        <v>0</v>
      </c>
      <c r="ED290" s="75">
        <f t="shared" si="275"/>
        <v>1.0010000614971326</v>
      </c>
      <c r="EE290" s="51">
        <f t="shared" si="276"/>
        <v>0</v>
      </c>
      <c r="EF290" s="75">
        <f t="shared" si="277"/>
        <v>0</v>
      </c>
      <c r="EG290" s="51" t="e">
        <f t="shared" si="278"/>
        <v>#DIV/0!</v>
      </c>
      <c r="EH290" s="75">
        <f t="shared" si="279"/>
        <v>0</v>
      </c>
      <c r="EI290" s="51" t="e">
        <f t="shared" si="280"/>
        <v>#DIV/0!</v>
      </c>
      <c r="EJ290" s="75">
        <f t="shared" si="281"/>
        <v>0.5005005470105931</v>
      </c>
      <c r="EK290" s="51">
        <f t="shared" si="282"/>
        <v>0</v>
      </c>
      <c r="EL290" s="75">
        <f t="shared" si="283"/>
        <v>3.603601873428163</v>
      </c>
      <c r="EM290" s="51">
        <f t="shared" si="284"/>
        <v>0</v>
      </c>
      <c r="EN290" s="75">
        <f t="shared" si="285"/>
        <v>4.804799056157373</v>
      </c>
      <c r="EO290" s="51">
        <f t="shared" si="286"/>
        <v>0</v>
      </c>
      <c r="EP290" s="75">
        <f t="shared" si="287"/>
        <v>0</v>
      </c>
      <c r="EQ290" s="51" t="e">
        <f t="shared" si="288"/>
        <v>#DIV/0!</v>
      </c>
      <c r="ER290" s="51">
        <f t="shared" si="289"/>
        <v>100</v>
      </c>
      <c r="ES290" s="51">
        <f t="shared" si="290"/>
        <v>0</v>
      </c>
    </row>
    <row r="291" spans="1:149" x14ac:dyDescent="0.45">
      <c r="A291" s="78" t="s">
        <v>1141</v>
      </c>
      <c r="B291" s="174" t="s">
        <v>3398</v>
      </c>
      <c r="C291" s="51" t="s">
        <v>3634</v>
      </c>
      <c r="D291" s="51" t="s">
        <v>64</v>
      </c>
      <c r="E291" s="51" t="s">
        <v>637</v>
      </c>
      <c r="F291" s="78" t="s">
        <v>1093</v>
      </c>
      <c r="G291" s="72" t="s">
        <v>3365</v>
      </c>
      <c r="H291" s="78" t="s">
        <v>1132</v>
      </c>
      <c r="I291" s="78"/>
      <c r="J291" s="300">
        <v>98</v>
      </c>
      <c r="K291" s="78"/>
      <c r="L291" s="300">
        <v>850</v>
      </c>
      <c r="M291" s="72"/>
      <c r="O291" s="78" t="s">
        <v>699</v>
      </c>
      <c r="P291" s="72" t="s">
        <v>1374</v>
      </c>
      <c r="R291" s="122">
        <v>2</v>
      </c>
      <c r="AA291" s="195"/>
      <c r="AB291" s="195"/>
      <c r="AC291" s="195"/>
      <c r="AD291" s="72"/>
      <c r="AE291" s="316">
        <v>1</v>
      </c>
      <c r="AF291" s="195"/>
      <c r="AG291" s="195">
        <v>0</v>
      </c>
      <c r="AH291" s="72"/>
      <c r="AR291" s="53">
        <v>0.87219999999999998</v>
      </c>
      <c r="AS291" s="53">
        <v>1.2709999999999999</v>
      </c>
      <c r="AU291" s="48">
        <v>980</v>
      </c>
      <c r="AW291" s="48">
        <v>854.75599999999997</v>
      </c>
      <c r="AX291" s="49">
        <v>18.403761529125997</v>
      </c>
      <c r="BB291" s="80" t="s">
        <v>722</v>
      </c>
      <c r="BC291" s="270" t="s">
        <v>1126</v>
      </c>
      <c r="BD291" s="291">
        <v>74.521000000000001</v>
      </c>
      <c r="BE291" s="291"/>
      <c r="BF291" s="291"/>
      <c r="BG291" s="291"/>
      <c r="BH291" s="291">
        <v>12.019500000000001</v>
      </c>
      <c r="BI291" s="291"/>
      <c r="BJ291" s="291"/>
      <c r="BK291" s="291"/>
      <c r="BL291" s="291"/>
      <c r="BM291" s="291"/>
      <c r="BN291" s="291">
        <v>0.96156200000000003</v>
      </c>
      <c r="BO291" s="291"/>
      <c r="BP291" s="291"/>
      <c r="BQ291" s="291"/>
      <c r="BR291" s="291"/>
      <c r="BS291" s="291"/>
      <c r="BT291" s="291"/>
      <c r="BU291" s="291"/>
      <c r="BV291" s="291"/>
      <c r="BW291" s="291"/>
      <c r="BX291" s="291">
        <v>0.48078100000000001</v>
      </c>
      <c r="BY291" s="291"/>
      <c r="BZ291" s="291">
        <v>3.4616199999999999</v>
      </c>
      <c r="CA291" s="291"/>
      <c r="CB291" s="291">
        <v>4.6154999999999999</v>
      </c>
      <c r="CC291" s="291"/>
      <c r="CD291" s="291"/>
      <c r="CE291" s="72"/>
      <c r="CF291" s="72"/>
      <c r="CG291" s="72"/>
      <c r="CH291" s="72"/>
      <c r="CI291" s="72"/>
      <c r="CJ291" s="72"/>
      <c r="CK291" s="72"/>
      <c r="CL291" s="72"/>
      <c r="CM291" s="72"/>
      <c r="CN291" s="72"/>
      <c r="CO291" s="72"/>
      <c r="CP291" s="72"/>
      <c r="CQ291" s="72"/>
      <c r="CR291" s="72"/>
      <c r="CS291" s="72"/>
      <c r="CT291" s="72"/>
      <c r="CU291" s="72"/>
      <c r="CV291" s="72"/>
      <c r="CW291" s="72"/>
      <c r="CX291" s="72"/>
      <c r="CY291" s="72"/>
      <c r="CZ291" s="72"/>
      <c r="DA291" s="72"/>
      <c r="DB291" s="72"/>
      <c r="DC291" s="72"/>
      <c r="DD291" s="72"/>
      <c r="DE291" s="72"/>
      <c r="DF291" s="72"/>
      <c r="DG291" s="72"/>
      <c r="DH291" s="106">
        <f t="shared" si="267"/>
        <v>96.059962999999996</v>
      </c>
      <c r="DJ291" s="104">
        <f t="shared" si="268"/>
        <v>3.9400370000000038</v>
      </c>
      <c r="DK291" s="72"/>
      <c r="DO291" s="358">
        <v>3.94</v>
      </c>
      <c r="DP291" s="72"/>
      <c r="DQ291" s="374"/>
      <c r="DR291" s="72"/>
      <c r="DU291" s="52"/>
      <c r="DX291" s="75">
        <f t="shared" si="269"/>
        <v>77.577585575376489</v>
      </c>
      <c r="DY291" s="51">
        <f t="shared" si="270"/>
        <v>0</v>
      </c>
      <c r="DZ291" s="75">
        <f t="shared" si="271"/>
        <v>0</v>
      </c>
      <c r="EA291" s="51" t="e">
        <f t="shared" si="272"/>
        <v>#DIV/0!</v>
      </c>
      <c r="EB291" s="75">
        <f t="shared" si="273"/>
        <v>12.51249701189246</v>
      </c>
      <c r="EC291" s="51">
        <f t="shared" si="274"/>
        <v>0</v>
      </c>
      <c r="ED291" s="75">
        <f t="shared" si="275"/>
        <v>1.001001842984262</v>
      </c>
      <c r="EE291" s="51">
        <f t="shared" si="276"/>
        <v>0</v>
      </c>
      <c r="EF291" s="75">
        <f t="shared" si="277"/>
        <v>0</v>
      </c>
      <c r="EG291" s="51" t="e">
        <f t="shared" si="278"/>
        <v>#DIV/0!</v>
      </c>
      <c r="EH291" s="75">
        <f t="shared" si="279"/>
        <v>0</v>
      </c>
      <c r="EI291" s="51" t="e">
        <f t="shared" si="280"/>
        <v>#DIV/0!</v>
      </c>
      <c r="EJ291" s="75">
        <f t="shared" si="281"/>
        <v>0.50050092149213099</v>
      </c>
      <c r="EK291" s="51">
        <f t="shared" si="282"/>
        <v>0</v>
      </c>
      <c r="EL291" s="75">
        <f t="shared" si="283"/>
        <v>3.603603303490758</v>
      </c>
      <c r="EM291" s="51">
        <f t="shared" si="284"/>
        <v>0</v>
      </c>
      <c r="EN291" s="75">
        <f t="shared" si="285"/>
        <v>4.8048113447638947</v>
      </c>
      <c r="EO291" s="51">
        <f t="shared" si="286"/>
        <v>0</v>
      </c>
      <c r="EP291" s="75">
        <f t="shared" si="287"/>
        <v>0</v>
      </c>
      <c r="EQ291" s="51" t="e">
        <f t="shared" si="288"/>
        <v>#DIV/0!</v>
      </c>
      <c r="ER291" s="51">
        <f t="shared" si="289"/>
        <v>100</v>
      </c>
      <c r="ES291" s="51">
        <f t="shared" si="290"/>
        <v>0</v>
      </c>
    </row>
    <row r="292" spans="1:149" x14ac:dyDescent="0.45">
      <c r="A292" s="78" t="s">
        <v>1141</v>
      </c>
      <c r="B292" s="174" t="s">
        <v>3398</v>
      </c>
      <c r="C292" s="51" t="s">
        <v>3634</v>
      </c>
      <c r="D292" s="51" t="s">
        <v>64</v>
      </c>
      <c r="E292" s="51" t="s">
        <v>637</v>
      </c>
      <c r="F292" s="78" t="s">
        <v>1094</v>
      </c>
      <c r="G292" s="72" t="s">
        <v>3365</v>
      </c>
      <c r="H292" s="78" t="s">
        <v>1132</v>
      </c>
      <c r="I292" s="78"/>
      <c r="J292" s="300">
        <v>147</v>
      </c>
      <c r="K292" s="78"/>
      <c r="L292" s="300">
        <v>850</v>
      </c>
      <c r="M292" s="72"/>
      <c r="O292" s="78" t="s">
        <v>699</v>
      </c>
      <c r="P292" s="72" t="s">
        <v>1374</v>
      </c>
      <c r="R292" s="122">
        <v>2</v>
      </c>
      <c r="AA292" s="195"/>
      <c r="AB292" s="195"/>
      <c r="AC292" s="195"/>
      <c r="AD292" s="72"/>
      <c r="AE292" s="316">
        <v>1</v>
      </c>
      <c r="AF292" s="195"/>
      <c r="AG292" s="195">
        <v>0</v>
      </c>
      <c r="AH292" s="72"/>
      <c r="AR292" s="53">
        <v>0.8377</v>
      </c>
      <c r="AS292" s="53">
        <v>1.4630000000000001</v>
      </c>
      <c r="AU292" s="48">
        <v>1470</v>
      </c>
      <c r="AW292" s="48">
        <v>1231.4190000000001</v>
      </c>
      <c r="AX292" s="49">
        <v>18.177264987283145</v>
      </c>
      <c r="BB292" s="80" t="s">
        <v>722</v>
      </c>
      <c r="BC292" s="270" t="s">
        <v>1126</v>
      </c>
      <c r="BD292" s="291">
        <v>73.652199999999993</v>
      </c>
      <c r="BE292" s="291"/>
      <c r="BF292" s="291"/>
      <c r="BG292" s="291"/>
      <c r="BH292" s="291">
        <v>11.8794</v>
      </c>
      <c r="BI292" s="291"/>
      <c r="BJ292" s="291"/>
      <c r="BK292" s="291"/>
      <c r="BL292" s="291"/>
      <c r="BM292" s="291"/>
      <c r="BN292" s="291">
        <v>0.95035000000000003</v>
      </c>
      <c r="BO292" s="291"/>
      <c r="BP292" s="291"/>
      <c r="BQ292" s="291"/>
      <c r="BR292" s="291"/>
      <c r="BS292" s="291"/>
      <c r="BT292" s="291"/>
      <c r="BU292" s="291"/>
      <c r="BV292" s="291"/>
      <c r="BW292" s="291"/>
      <c r="BX292" s="291">
        <v>0.47517500000000001</v>
      </c>
      <c r="BY292" s="291"/>
      <c r="BZ292" s="291">
        <v>3.4212600000000002</v>
      </c>
      <c r="CA292" s="291"/>
      <c r="CB292" s="291">
        <v>4.56168</v>
      </c>
      <c r="CC292" s="291"/>
      <c r="CD292" s="291"/>
      <c r="CE292" s="72"/>
      <c r="CF292" s="72"/>
      <c r="CG292" s="72"/>
      <c r="CH292" s="72"/>
      <c r="CI292" s="72"/>
      <c r="CJ292" s="72"/>
      <c r="CK292" s="72"/>
      <c r="CL292" s="72"/>
      <c r="CM292" s="72"/>
      <c r="CN292" s="72"/>
      <c r="CO292" s="72"/>
      <c r="CP292" s="72"/>
      <c r="CQ292" s="72"/>
      <c r="CR292" s="72"/>
      <c r="CS292" s="72"/>
      <c r="CT292" s="72"/>
      <c r="CU292" s="72"/>
      <c r="CV292" s="72"/>
      <c r="CW292" s="72"/>
      <c r="CX292" s="72"/>
      <c r="CY292" s="72"/>
      <c r="CZ292" s="72"/>
      <c r="DA292" s="72"/>
      <c r="DB292" s="72"/>
      <c r="DC292" s="72"/>
      <c r="DD292" s="72"/>
      <c r="DE292" s="72"/>
      <c r="DF292" s="72"/>
      <c r="DG292" s="72"/>
      <c r="DH292" s="106">
        <f t="shared" si="267"/>
        <v>94.94006499999999</v>
      </c>
      <c r="DJ292" s="104">
        <f t="shared" si="268"/>
        <v>5.0599350000000101</v>
      </c>
      <c r="DK292" s="72"/>
      <c r="DO292" s="358">
        <v>5.0599999999999996</v>
      </c>
      <c r="DP292" s="72"/>
      <c r="DQ292" s="374"/>
      <c r="DR292" s="72"/>
      <c r="DU292" s="52"/>
      <c r="DX292" s="75">
        <f t="shared" si="269"/>
        <v>77.57757486262517</v>
      </c>
      <c r="DY292" s="51">
        <f t="shared" si="270"/>
        <v>0</v>
      </c>
      <c r="DZ292" s="75">
        <f t="shared" si="271"/>
        <v>0</v>
      </c>
      <c r="EA292" s="51" t="e">
        <f t="shared" si="272"/>
        <v>#DIV/0!</v>
      </c>
      <c r="EB292" s="75">
        <f t="shared" si="273"/>
        <v>12.512525665534358</v>
      </c>
      <c r="EC292" s="51">
        <f t="shared" si="274"/>
        <v>0</v>
      </c>
      <c r="ED292" s="75">
        <f t="shared" si="275"/>
        <v>1.0009999466505528</v>
      </c>
      <c r="EE292" s="51">
        <f t="shared" si="276"/>
        <v>0</v>
      </c>
      <c r="EF292" s="75">
        <f t="shared" si="277"/>
        <v>0</v>
      </c>
      <c r="EG292" s="51" t="e">
        <f t="shared" si="278"/>
        <v>#DIV/0!</v>
      </c>
      <c r="EH292" s="75">
        <f t="shared" si="279"/>
        <v>0</v>
      </c>
      <c r="EI292" s="51" t="e">
        <f t="shared" si="280"/>
        <v>#DIV/0!</v>
      </c>
      <c r="EJ292" s="75">
        <f t="shared" si="281"/>
        <v>0.5004999733252764</v>
      </c>
      <c r="EK292" s="51">
        <f t="shared" si="282"/>
        <v>0</v>
      </c>
      <c r="EL292" s="75">
        <f t="shared" si="283"/>
        <v>3.6035998079419902</v>
      </c>
      <c r="EM292" s="51">
        <f t="shared" si="284"/>
        <v>0</v>
      </c>
      <c r="EN292" s="75">
        <f t="shared" si="285"/>
        <v>4.8047997439226533</v>
      </c>
      <c r="EO292" s="51">
        <f t="shared" si="286"/>
        <v>0</v>
      </c>
      <c r="EP292" s="75">
        <f t="shared" si="287"/>
        <v>0</v>
      </c>
      <c r="EQ292" s="51" t="e">
        <f t="shared" si="288"/>
        <v>#DIV/0!</v>
      </c>
      <c r="ER292" s="51">
        <f t="shared" si="289"/>
        <v>100</v>
      </c>
      <c r="ES292" s="51">
        <f t="shared" si="290"/>
        <v>0</v>
      </c>
    </row>
    <row r="293" spans="1:149" x14ac:dyDescent="0.45">
      <c r="A293" s="78" t="s">
        <v>1141</v>
      </c>
      <c r="B293" s="174" t="s">
        <v>3398</v>
      </c>
      <c r="C293" s="51" t="s">
        <v>3634</v>
      </c>
      <c r="D293" s="51" t="s">
        <v>64</v>
      </c>
      <c r="E293" s="51" t="s">
        <v>637</v>
      </c>
      <c r="F293" s="78" t="s">
        <v>1095</v>
      </c>
      <c r="G293" s="72" t="s">
        <v>3365</v>
      </c>
      <c r="H293" s="78" t="s">
        <v>1132</v>
      </c>
      <c r="I293" s="78"/>
      <c r="J293" s="300">
        <v>126</v>
      </c>
      <c r="K293" s="78"/>
      <c r="L293" s="300">
        <v>850</v>
      </c>
      <c r="M293" s="72"/>
      <c r="O293" s="78" t="s">
        <v>699</v>
      </c>
      <c r="P293" s="72" t="s">
        <v>1374</v>
      </c>
      <c r="R293" s="122">
        <v>2</v>
      </c>
      <c r="AA293" s="195"/>
      <c r="AB293" s="195"/>
      <c r="AC293" s="195"/>
      <c r="AD293" s="72"/>
      <c r="AE293" s="316">
        <v>1</v>
      </c>
      <c r="AF293" s="195"/>
      <c r="AG293" s="195">
        <v>0</v>
      </c>
      <c r="AH293" s="72"/>
      <c r="AR293" s="53">
        <v>0.85009999999999997</v>
      </c>
      <c r="AS293" s="53">
        <v>1.3759999999999999</v>
      </c>
      <c r="AU293" s="48">
        <v>1260</v>
      </c>
      <c r="AW293" s="48">
        <v>1071.126</v>
      </c>
      <c r="AX293" s="49">
        <v>18.244422324678574</v>
      </c>
      <c r="BB293" s="80" t="s">
        <v>722</v>
      </c>
      <c r="BC293" s="270" t="s">
        <v>1126</v>
      </c>
      <c r="BD293" s="291">
        <v>74.140900000000002</v>
      </c>
      <c r="BE293" s="291"/>
      <c r="BF293" s="291"/>
      <c r="BG293" s="291"/>
      <c r="BH293" s="291">
        <v>11.9582</v>
      </c>
      <c r="BI293" s="291"/>
      <c r="BJ293" s="291"/>
      <c r="BK293" s="291"/>
      <c r="BL293" s="291"/>
      <c r="BM293" s="291"/>
      <c r="BN293" s="291">
        <v>0.95665699999999998</v>
      </c>
      <c r="BO293" s="291"/>
      <c r="BP293" s="291"/>
      <c r="BQ293" s="291"/>
      <c r="BR293" s="291"/>
      <c r="BS293" s="291"/>
      <c r="BT293" s="291"/>
      <c r="BU293" s="291"/>
      <c r="BV293" s="291"/>
      <c r="BW293" s="291"/>
      <c r="BX293" s="291">
        <v>0.47832799999999998</v>
      </c>
      <c r="BY293" s="291"/>
      <c r="BZ293" s="291">
        <v>3.4439600000000001</v>
      </c>
      <c r="CA293" s="291"/>
      <c r="CB293" s="291">
        <v>4.5919499999999998</v>
      </c>
      <c r="CC293" s="291"/>
      <c r="CD293" s="291"/>
      <c r="CE293" s="72"/>
      <c r="CF293" s="72"/>
      <c r="CG293" s="72"/>
      <c r="CH293" s="72"/>
      <c r="CI293" s="72"/>
      <c r="CJ293" s="72"/>
      <c r="CK293" s="72"/>
      <c r="CL293" s="72"/>
      <c r="CM293" s="72"/>
      <c r="CN293" s="72"/>
      <c r="CO293" s="72"/>
      <c r="CP293" s="72"/>
      <c r="CQ293" s="72"/>
      <c r="CR293" s="72"/>
      <c r="CS293" s="72"/>
      <c r="CT293" s="72"/>
      <c r="CU293" s="72"/>
      <c r="CV293" s="72"/>
      <c r="CW293" s="72"/>
      <c r="CX293" s="72"/>
      <c r="CY293" s="72"/>
      <c r="CZ293" s="72"/>
      <c r="DA293" s="72"/>
      <c r="DB293" s="72"/>
      <c r="DC293" s="72"/>
      <c r="DD293" s="72"/>
      <c r="DE293" s="72"/>
      <c r="DF293" s="72"/>
      <c r="DG293" s="72"/>
      <c r="DH293" s="106">
        <f t="shared" si="267"/>
        <v>95.56999500000002</v>
      </c>
      <c r="DJ293" s="104">
        <f t="shared" si="268"/>
        <v>4.43000499999998</v>
      </c>
      <c r="DK293" s="72"/>
      <c r="DO293" s="358">
        <v>4.43</v>
      </c>
      <c r="DP293" s="72"/>
      <c r="DQ293" s="374"/>
      <c r="DR293" s="72"/>
      <c r="DU293" s="52"/>
      <c r="DX293" s="75">
        <f t="shared" si="269"/>
        <v>77.577591167604425</v>
      </c>
      <c r="DY293" s="51">
        <f t="shared" si="270"/>
        <v>0</v>
      </c>
      <c r="DZ293" s="75">
        <f t="shared" si="271"/>
        <v>0</v>
      </c>
      <c r="EA293" s="51" t="e">
        <f t="shared" si="272"/>
        <v>#DIV/0!</v>
      </c>
      <c r="EB293" s="75">
        <f t="shared" si="273"/>
        <v>12.512504578450587</v>
      </c>
      <c r="EC293" s="51">
        <f t="shared" si="274"/>
        <v>0</v>
      </c>
      <c r="ED293" s="75">
        <f t="shared" si="275"/>
        <v>1.0010014126295599</v>
      </c>
      <c r="EE293" s="51">
        <f t="shared" si="276"/>
        <v>0</v>
      </c>
      <c r="EF293" s="75">
        <f t="shared" si="277"/>
        <v>0</v>
      </c>
      <c r="EG293" s="51" t="e">
        <f t="shared" si="278"/>
        <v>#DIV/0!</v>
      </c>
      <c r="EH293" s="75">
        <f t="shared" si="279"/>
        <v>0</v>
      </c>
      <c r="EI293" s="51" t="e">
        <f t="shared" si="280"/>
        <v>#DIV/0!</v>
      </c>
      <c r="EJ293" s="75">
        <f t="shared" si="281"/>
        <v>0.50050018313802347</v>
      </c>
      <c r="EK293" s="51">
        <f t="shared" si="282"/>
        <v>0</v>
      </c>
      <c r="EL293" s="75">
        <f t="shared" si="283"/>
        <v>3.6035996444281486</v>
      </c>
      <c r="EM293" s="51">
        <f t="shared" si="284"/>
        <v>0</v>
      </c>
      <c r="EN293" s="75">
        <f t="shared" si="285"/>
        <v>4.8048030137492415</v>
      </c>
      <c r="EO293" s="51">
        <f t="shared" si="286"/>
        <v>0</v>
      </c>
      <c r="EP293" s="75">
        <f t="shared" si="287"/>
        <v>0</v>
      </c>
      <c r="EQ293" s="51" t="e">
        <f t="shared" si="288"/>
        <v>#DIV/0!</v>
      </c>
      <c r="ER293" s="51">
        <f t="shared" si="289"/>
        <v>100</v>
      </c>
      <c r="ES293" s="51">
        <f t="shared" si="290"/>
        <v>0</v>
      </c>
    </row>
    <row r="294" spans="1:149" x14ac:dyDescent="0.45">
      <c r="A294" s="78" t="s">
        <v>1141</v>
      </c>
      <c r="B294" s="174" t="s">
        <v>3398</v>
      </c>
      <c r="C294" s="51" t="s">
        <v>3634</v>
      </c>
      <c r="D294" s="51" t="s">
        <v>64</v>
      </c>
      <c r="E294" s="51" t="s">
        <v>637</v>
      </c>
      <c r="F294" s="78" t="s">
        <v>1277</v>
      </c>
      <c r="G294" s="72" t="s">
        <v>3365</v>
      </c>
      <c r="H294" s="78" t="s">
        <v>1132</v>
      </c>
      <c r="I294" s="78"/>
      <c r="J294" s="300">
        <v>100</v>
      </c>
      <c r="K294" s="78"/>
      <c r="L294" s="300">
        <v>900</v>
      </c>
      <c r="M294" s="72"/>
      <c r="O294" s="78" t="s">
        <v>699</v>
      </c>
      <c r="P294" s="72" t="s">
        <v>1374</v>
      </c>
      <c r="R294" s="122">
        <v>2</v>
      </c>
      <c r="AA294" s="195"/>
      <c r="AB294" s="195"/>
      <c r="AC294" s="195"/>
      <c r="AD294" s="72"/>
      <c r="AE294" s="316">
        <v>1</v>
      </c>
      <c r="AF294" s="195"/>
      <c r="AG294" s="195">
        <v>0</v>
      </c>
      <c r="AH294" s="72"/>
      <c r="AR294" s="53">
        <v>0.89770000000000005</v>
      </c>
      <c r="AS294" s="53">
        <v>1.274</v>
      </c>
      <c r="AU294" s="48">
        <v>1000</v>
      </c>
      <c r="AW294" s="48">
        <v>897.7</v>
      </c>
      <c r="AX294" s="49">
        <v>19.035696142586922</v>
      </c>
      <c r="BB294" s="80" t="s">
        <v>722</v>
      </c>
      <c r="BC294" s="270" t="s">
        <v>1126</v>
      </c>
      <c r="BD294" s="291">
        <v>73.622799999999998</v>
      </c>
      <c r="BE294" s="291"/>
      <c r="BF294" s="291">
        <v>9.6113299999999999E-2</v>
      </c>
      <c r="BG294" s="291"/>
      <c r="BH294" s="291">
        <v>12.2064</v>
      </c>
      <c r="BI294" s="291"/>
      <c r="BJ294" s="291">
        <v>0.55745699999999998</v>
      </c>
      <c r="BK294" s="291"/>
      <c r="BL294" s="291"/>
      <c r="BM294" s="291"/>
      <c r="BN294" s="291">
        <v>0.53823399999999999</v>
      </c>
      <c r="BO294" s="291"/>
      <c r="BP294" s="291"/>
      <c r="BQ294" s="291"/>
      <c r="BR294" s="291">
        <v>1.9222699999999999E-2</v>
      </c>
      <c r="BS294" s="291"/>
      <c r="BT294" s="291"/>
      <c r="BU294" s="291"/>
      <c r="BV294" s="291"/>
      <c r="BW294" s="291"/>
      <c r="BX294" s="291">
        <v>0.29795100000000002</v>
      </c>
      <c r="BY294" s="291"/>
      <c r="BZ294" s="291">
        <v>3.9406400000000001</v>
      </c>
      <c r="CA294" s="291"/>
      <c r="CB294" s="291">
        <v>4.4212100000000003</v>
      </c>
      <c r="CC294" s="291"/>
      <c r="CD294" s="291"/>
      <c r="CE294" s="72"/>
      <c r="CF294" s="72"/>
      <c r="CG294" s="72"/>
      <c r="CH294" s="72"/>
      <c r="CI294" s="72"/>
      <c r="CJ294" s="72"/>
      <c r="CK294" s="72"/>
      <c r="CL294" s="72"/>
      <c r="CM294" s="72"/>
      <c r="CN294" s="72"/>
      <c r="CO294" s="72"/>
      <c r="CP294" s="72"/>
      <c r="CQ294" s="72"/>
      <c r="CR294" s="72"/>
      <c r="CS294" s="72"/>
      <c r="CT294" s="72"/>
      <c r="CU294" s="72"/>
      <c r="CV294" s="72"/>
      <c r="CW294" s="72"/>
      <c r="CX294" s="72"/>
      <c r="CY294" s="72"/>
      <c r="CZ294" s="72"/>
      <c r="DA294" s="72"/>
      <c r="DB294" s="72"/>
      <c r="DC294" s="72"/>
      <c r="DD294" s="72"/>
      <c r="DE294" s="72"/>
      <c r="DF294" s="72"/>
      <c r="DG294" s="72"/>
      <c r="DH294" s="106">
        <f t="shared" si="267"/>
        <v>95.700028000000003</v>
      </c>
      <c r="DJ294" s="104">
        <f t="shared" si="268"/>
        <v>4.2999719999999968</v>
      </c>
      <c r="DK294" s="72"/>
      <c r="DO294" s="358">
        <v>4.3</v>
      </c>
      <c r="DP294" s="72"/>
      <c r="DQ294" s="374"/>
      <c r="DR294" s="72"/>
      <c r="DU294" s="52"/>
      <c r="DX294" s="75">
        <f t="shared" si="269"/>
        <v>76.930802987852829</v>
      </c>
      <c r="DY294" s="51">
        <f t="shared" si="270"/>
        <v>0</v>
      </c>
      <c r="DZ294" s="75">
        <f t="shared" si="271"/>
        <v>0.10043184104397544</v>
      </c>
      <c r="EA294" s="51">
        <f t="shared" si="272"/>
        <v>0</v>
      </c>
      <c r="EB294" s="75">
        <f t="shared" si="273"/>
        <v>12.754855202341215</v>
      </c>
      <c r="EC294" s="51">
        <f t="shared" si="274"/>
        <v>0</v>
      </c>
      <c r="ED294" s="75">
        <f t="shared" si="275"/>
        <v>0.56241780827901111</v>
      </c>
      <c r="EE294" s="51">
        <f t="shared" si="276"/>
        <v>0</v>
      </c>
      <c r="EF294" s="75">
        <f t="shared" si="277"/>
        <v>0</v>
      </c>
      <c r="EG294" s="51" t="e">
        <f t="shared" si="278"/>
        <v>#DIV/0!</v>
      </c>
      <c r="EH294" s="75">
        <f t="shared" si="279"/>
        <v>2.0086410006066036E-2</v>
      </c>
      <c r="EI294" s="51">
        <f t="shared" si="280"/>
        <v>0</v>
      </c>
      <c r="EJ294" s="75">
        <f t="shared" si="281"/>
        <v>0.31133846690201594</v>
      </c>
      <c r="EK294" s="51">
        <f t="shared" si="282"/>
        <v>0</v>
      </c>
      <c r="EL294" s="75">
        <f t="shared" si="283"/>
        <v>4.1176999446645928</v>
      </c>
      <c r="EM294" s="51">
        <f t="shared" si="284"/>
        <v>0</v>
      </c>
      <c r="EN294" s="75">
        <f t="shared" si="285"/>
        <v>4.6198628071456787</v>
      </c>
      <c r="EO294" s="51">
        <f t="shared" si="286"/>
        <v>0</v>
      </c>
      <c r="EP294" s="75">
        <f t="shared" si="287"/>
        <v>0</v>
      </c>
      <c r="EQ294" s="51" t="e">
        <f t="shared" si="288"/>
        <v>#DIV/0!</v>
      </c>
      <c r="ER294" s="51">
        <f t="shared" si="289"/>
        <v>100</v>
      </c>
      <c r="ES294" s="51">
        <f t="shared" si="290"/>
        <v>0</v>
      </c>
    </row>
    <row r="295" spans="1:149" x14ac:dyDescent="0.45">
      <c r="A295" s="78" t="s">
        <v>1141</v>
      </c>
      <c r="B295" s="174" t="s">
        <v>3398</v>
      </c>
      <c r="C295" s="51" t="s">
        <v>3634</v>
      </c>
      <c r="D295" s="51" t="s">
        <v>64</v>
      </c>
      <c r="E295" s="51" t="s">
        <v>637</v>
      </c>
      <c r="F295" s="78" t="s">
        <v>1278</v>
      </c>
      <c r="G295" s="72" t="s">
        <v>3365</v>
      </c>
      <c r="H295" s="78" t="s">
        <v>1132</v>
      </c>
      <c r="I295" s="78"/>
      <c r="J295" s="300">
        <v>200</v>
      </c>
      <c r="K295" s="78"/>
      <c r="L295" s="300">
        <v>800</v>
      </c>
      <c r="M295" s="72"/>
      <c r="O295" s="78" t="s">
        <v>699</v>
      </c>
      <c r="P295" s="72" t="s">
        <v>1374</v>
      </c>
      <c r="R295" s="122">
        <v>2</v>
      </c>
      <c r="AA295" s="195"/>
      <c r="AB295" s="195"/>
      <c r="AC295" s="195"/>
      <c r="AD295" s="72"/>
      <c r="AE295" s="316">
        <v>1</v>
      </c>
      <c r="AF295" s="195"/>
      <c r="AG295" s="195">
        <v>0</v>
      </c>
      <c r="AH295" s="72"/>
      <c r="AR295" s="53">
        <v>0.7732</v>
      </c>
      <c r="AS295" s="53">
        <v>1.7410000000000001</v>
      </c>
      <c r="AU295" s="48">
        <v>2000</v>
      </c>
      <c r="AW295" s="48">
        <v>1546.4</v>
      </c>
      <c r="AX295" s="49">
        <v>16.92044269900158</v>
      </c>
      <c r="BB295" s="80" t="s">
        <v>722</v>
      </c>
      <c r="BC295" s="270" t="s">
        <v>1126</v>
      </c>
      <c r="BD295" s="291">
        <v>72.161100000000005</v>
      </c>
      <c r="BE295" s="291"/>
      <c r="BF295" s="291">
        <v>9.42051E-2</v>
      </c>
      <c r="BG295" s="291"/>
      <c r="BH295" s="291">
        <v>11.964</v>
      </c>
      <c r="BI295" s="291"/>
      <c r="BJ295" s="291">
        <v>0.54638900000000001</v>
      </c>
      <c r="BK295" s="291"/>
      <c r="BL295" s="291"/>
      <c r="BM295" s="291"/>
      <c r="BN295" s="291">
        <v>0.52754800000000002</v>
      </c>
      <c r="BO295" s="291"/>
      <c r="BP295" s="291"/>
      <c r="BQ295" s="291"/>
      <c r="BR295" s="291">
        <v>1.8841E-2</v>
      </c>
      <c r="BS295" s="291"/>
      <c r="BT295" s="291"/>
      <c r="BU295" s="291"/>
      <c r="BV295" s="291"/>
      <c r="BW295" s="291"/>
      <c r="BX295" s="291">
        <v>0.29203600000000002</v>
      </c>
      <c r="BY295" s="291"/>
      <c r="BZ295" s="291">
        <v>3.8624100000000001</v>
      </c>
      <c r="CA295" s="291"/>
      <c r="CB295" s="291">
        <v>4.3334299999999999</v>
      </c>
      <c r="CC295" s="291"/>
      <c r="CD295" s="291"/>
      <c r="CE295" s="72"/>
      <c r="CF295" s="72"/>
      <c r="CG295" s="72"/>
      <c r="CH295" s="72"/>
      <c r="CI295" s="72"/>
      <c r="CJ295" s="72"/>
      <c r="CK295" s="72"/>
      <c r="CL295" s="72"/>
      <c r="CM295" s="72"/>
      <c r="CN295" s="72"/>
      <c r="CO295" s="72"/>
      <c r="CP295" s="72"/>
      <c r="CQ295" s="72"/>
      <c r="CR295" s="72"/>
      <c r="CS295" s="72"/>
      <c r="CT295" s="72"/>
      <c r="CU295" s="72"/>
      <c r="CV295" s="72"/>
      <c r="CW295" s="72"/>
      <c r="CX295" s="72"/>
      <c r="CY295" s="72"/>
      <c r="CZ295" s="72"/>
      <c r="DA295" s="72"/>
      <c r="DB295" s="72"/>
      <c r="DC295" s="72"/>
      <c r="DD295" s="72"/>
      <c r="DE295" s="72"/>
      <c r="DF295" s="72"/>
      <c r="DG295" s="72"/>
      <c r="DH295" s="106">
        <f t="shared" si="267"/>
        <v>93.799959099999995</v>
      </c>
      <c r="DJ295" s="104">
        <f t="shared" si="268"/>
        <v>6.2000409000000047</v>
      </c>
      <c r="DK295" s="72"/>
      <c r="DO295" s="358">
        <v>6.2</v>
      </c>
      <c r="DP295" s="72"/>
      <c r="DQ295" s="374"/>
      <c r="DR295" s="72"/>
      <c r="DU295" s="52"/>
      <c r="DX295" s="75">
        <f t="shared" si="269"/>
        <v>76.930843779013983</v>
      </c>
      <c r="DY295" s="51">
        <f t="shared" si="270"/>
        <v>0</v>
      </c>
      <c r="DZ295" s="75">
        <f t="shared" si="271"/>
        <v>0.10043192012436603</v>
      </c>
      <c r="EA295" s="51">
        <f t="shared" si="272"/>
        <v>0</v>
      </c>
      <c r="EB295" s="75">
        <f t="shared" si="273"/>
        <v>12.754803002893848</v>
      </c>
      <c r="EC295" s="51">
        <f t="shared" si="274"/>
        <v>0</v>
      </c>
      <c r="ED295" s="75">
        <f t="shared" si="275"/>
        <v>0.56241815568126408</v>
      </c>
      <c r="EE295" s="51">
        <f t="shared" si="276"/>
        <v>0</v>
      </c>
      <c r="EF295" s="75">
        <f t="shared" si="277"/>
        <v>0</v>
      </c>
      <c r="EG295" s="51" t="e">
        <f t="shared" si="278"/>
        <v>#DIV/0!</v>
      </c>
      <c r="EH295" s="75">
        <f t="shared" si="279"/>
        <v>2.0086362702902288E-2</v>
      </c>
      <c r="EI295" s="51">
        <f t="shared" si="280"/>
        <v>0</v>
      </c>
      <c r="EJ295" s="75">
        <f t="shared" si="281"/>
        <v>0.31133915494425846</v>
      </c>
      <c r="EK295" s="51">
        <f t="shared" si="282"/>
        <v>0</v>
      </c>
      <c r="EL295" s="75">
        <f t="shared" si="283"/>
        <v>4.1177096845876981</v>
      </c>
      <c r="EM295" s="51">
        <f t="shared" si="284"/>
        <v>0</v>
      </c>
      <c r="EN295" s="75">
        <f t="shared" si="285"/>
        <v>4.6198634216675263</v>
      </c>
      <c r="EO295" s="51">
        <f t="shared" si="286"/>
        <v>0</v>
      </c>
      <c r="EP295" s="75">
        <f t="shared" si="287"/>
        <v>0</v>
      </c>
      <c r="EQ295" s="51" t="e">
        <f t="shared" si="288"/>
        <v>#DIV/0!</v>
      </c>
      <c r="ER295" s="51">
        <f t="shared" si="289"/>
        <v>100</v>
      </c>
      <c r="ES295" s="51">
        <f t="shared" si="290"/>
        <v>0</v>
      </c>
    </row>
    <row r="296" spans="1:149" x14ac:dyDescent="0.45">
      <c r="A296" s="78" t="s">
        <v>1141</v>
      </c>
      <c r="B296" s="174" t="s">
        <v>3398</v>
      </c>
      <c r="C296" s="51" t="s">
        <v>3634</v>
      </c>
      <c r="D296" s="51" t="s">
        <v>64</v>
      </c>
      <c r="E296" s="51" t="s">
        <v>637</v>
      </c>
      <c r="F296" s="78" t="s">
        <v>1279</v>
      </c>
      <c r="G296" s="72" t="s">
        <v>3365</v>
      </c>
      <c r="H296" s="78" t="s">
        <v>1132</v>
      </c>
      <c r="I296" s="78"/>
      <c r="J296" s="300">
        <v>282.7</v>
      </c>
      <c r="K296" s="78"/>
      <c r="L296" s="300">
        <v>900</v>
      </c>
      <c r="M296" s="72"/>
      <c r="O296" s="78" t="s">
        <v>699</v>
      </c>
      <c r="P296" s="72" t="s">
        <v>1374</v>
      </c>
      <c r="R296" s="122">
        <v>2</v>
      </c>
      <c r="AA296" s="195"/>
      <c r="AB296" s="195"/>
      <c r="AC296" s="195"/>
      <c r="AD296" s="72"/>
      <c r="AE296" s="316">
        <v>1</v>
      </c>
      <c r="AF296" s="195"/>
      <c r="AG296" s="195">
        <v>0</v>
      </c>
      <c r="AH296" s="72"/>
      <c r="AR296" s="53">
        <v>0.86660000000000004</v>
      </c>
      <c r="AS296" s="53">
        <v>2.1850000000000001</v>
      </c>
      <c r="AU296" s="48">
        <v>2827</v>
      </c>
      <c r="AW296" s="48">
        <v>2449.8782000000001</v>
      </c>
      <c r="AX296" s="49">
        <v>19.869811632628714</v>
      </c>
      <c r="BB296" s="80" t="s">
        <v>722</v>
      </c>
      <c r="BC296" s="270" t="s">
        <v>1126</v>
      </c>
      <c r="BD296" s="291">
        <v>70.3048</v>
      </c>
      <c r="BE296" s="291"/>
      <c r="BF296" s="291">
        <v>6.5617800000000004E-2</v>
      </c>
      <c r="BG296" s="291"/>
      <c r="BH296" s="291">
        <v>11.5206</v>
      </c>
      <c r="BI296" s="291"/>
      <c r="BJ296" s="291">
        <v>0.30934099999999998</v>
      </c>
      <c r="BK296" s="291"/>
      <c r="BL296" s="291"/>
      <c r="BM296" s="291"/>
      <c r="BN296" s="291">
        <v>0.66555200000000003</v>
      </c>
      <c r="BO296" s="291"/>
      <c r="BP296" s="291">
        <v>4.6869899999999999E-2</v>
      </c>
      <c r="BQ296" s="291"/>
      <c r="BR296" s="291">
        <v>3.7495899999999999E-2</v>
      </c>
      <c r="BS296" s="291"/>
      <c r="BT296" s="291"/>
      <c r="BU296" s="291"/>
      <c r="BV296" s="291"/>
      <c r="BW296" s="291"/>
      <c r="BX296" s="291">
        <v>0.54369100000000004</v>
      </c>
      <c r="BY296" s="291"/>
      <c r="BZ296" s="291">
        <v>3.7777099999999999</v>
      </c>
      <c r="CA296" s="291"/>
      <c r="CB296" s="291">
        <v>4.3682699999999999</v>
      </c>
      <c r="CC296" s="291"/>
      <c r="CD296" s="291"/>
      <c r="CE296" s="72"/>
      <c r="CF296" s="72"/>
      <c r="CG296" s="72"/>
      <c r="CH296" s="72"/>
      <c r="CI296" s="72"/>
      <c r="CJ296" s="72"/>
      <c r="CK296" s="72"/>
      <c r="CL296" s="72"/>
      <c r="CM296" s="72"/>
      <c r="CN296" s="72"/>
      <c r="CO296" s="72"/>
      <c r="CP296" s="72"/>
      <c r="CQ296" s="72"/>
      <c r="CR296" s="72"/>
      <c r="CS296" s="72"/>
      <c r="CT296" s="72"/>
      <c r="CU296" s="72"/>
      <c r="CV296" s="72"/>
      <c r="CW296" s="72"/>
      <c r="CX296" s="72"/>
      <c r="CY296" s="72"/>
      <c r="CZ296" s="72"/>
      <c r="DA296" s="72"/>
      <c r="DB296" s="72"/>
      <c r="DC296" s="72"/>
      <c r="DD296" s="72"/>
      <c r="DE296" s="72"/>
      <c r="DF296" s="72"/>
      <c r="DG296" s="72"/>
      <c r="DH296" s="106">
        <f t="shared" si="267"/>
        <v>91.639947599999999</v>
      </c>
      <c r="DJ296" s="104">
        <f t="shared" si="268"/>
        <v>8.3600524000000007</v>
      </c>
      <c r="DK296" s="72"/>
      <c r="DO296" s="358">
        <v>8.36</v>
      </c>
      <c r="DP296" s="72"/>
      <c r="DQ296" s="374"/>
      <c r="DR296" s="72"/>
      <c r="DU296" s="52"/>
      <c r="DX296" s="75">
        <f t="shared" si="269"/>
        <v>76.718507420883782</v>
      </c>
      <c r="DY296" s="51">
        <f t="shared" si="270"/>
        <v>0</v>
      </c>
      <c r="DZ296" s="75">
        <f t="shared" si="271"/>
        <v>7.1603925709796026E-2</v>
      </c>
      <c r="EA296" s="51">
        <f t="shared" si="272"/>
        <v>0</v>
      </c>
      <c r="EB296" s="75">
        <f t="shared" si="273"/>
        <v>12.571591649404217</v>
      </c>
      <c r="EC296" s="51">
        <f t="shared" si="274"/>
        <v>0</v>
      </c>
      <c r="ED296" s="75">
        <f t="shared" si="275"/>
        <v>0.72626842052013574</v>
      </c>
      <c r="EE296" s="51">
        <f t="shared" si="276"/>
        <v>0</v>
      </c>
      <c r="EF296" s="75">
        <f t="shared" si="277"/>
        <v>5.1145707988161274E-2</v>
      </c>
      <c r="EG296" s="51">
        <f t="shared" si="278"/>
        <v>0</v>
      </c>
      <c r="EH296" s="75">
        <f t="shared" si="279"/>
        <v>4.0916544565985764E-2</v>
      </c>
      <c r="EI296" s="51">
        <f t="shared" si="280"/>
        <v>0</v>
      </c>
      <c r="EJ296" s="75">
        <f t="shared" si="281"/>
        <v>0.59329038725901673</v>
      </c>
      <c r="EK296" s="51">
        <f t="shared" si="282"/>
        <v>0</v>
      </c>
      <c r="EL296" s="75">
        <f t="shared" si="283"/>
        <v>4.1223397644107775</v>
      </c>
      <c r="EM296" s="51">
        <f t="shared" si="284"/>
        <v>0</v>
      </c>
      <c r="EN296" s="75">
        <f t="shared" si="285"/>
        <v>4.7667748775535088</v>
      </c>
      <c r="EO296" s="51">
        <f t="shared" si="286"/>
        <v>0</v>
      </c>
      <c r="EP296" s="75">
        <f t="shared" si="287"/>
        <v>0</v>
      </c>
      <c r="EQ296" s="51" t="e">
        <f t="shared" si="288"/>
        <v>#DIV/0!</v>
      </c>
      <c r="ER296" s="51">
        <f t="shared" si="289"/>
        <v>100</v>
      </c>
      <c r="ES296" s="51">
        <f t="shared" si="290"/>
        <v>0</v>
      </c>
    </row>
    <row r="297" spans="1:149" x14ac:dyDescent="0.45">
      <c r="A297" s="78" t="s">
        <v>1141</v>
      </c>
      <c r="B297" s="174" t="s">
        <v>3398</v>
      </c>
      <c r="C297" s="51" t="s">
        <v>3634</v>
      </c>
      <c r="D297" s="51" t="s">
        <v>64</v>
      </c>
      <c r="E297" s="51" t="s">
        <v>637</v>
      </c>
      <c r="F297" s="78" t="s">
        <v>1280</v>
      </c>
      <c r="G297" s="72" t="s">
        <v>3365</v>
      </c>
      <c r="H297" s="78" t="s">
        <v>1132</v>
      </c>
      <c r="I297" s="78"/>
      <c r="J297" s="300">
        <v>184.8</v>
      </c>
      <c r="K297" s="78"/>
      <c r="L297" s="300">
        <v>900</v>
      </c>
      <c r="M297" s="72"/>
      <c r="O297" s="78" t="s">
        <v>699</v>
      </c>
      <c r="P297" s="72" t="s">
        <v>1374</v>
      </c>
      <c r="R297" s="122">
        <v>2</v>
      </c>
      <c r="AA297" s="195"/>
      <c r="AB297" s="195"/>
      <c r="AC297" s="195"/>
      <c r="AD297" s="72"/>
      <c r="AE297" s="316">
        <v>1</v>
      </c>
      <c r="AF297" s="195"/>
      <c r="AG297" s="195">
        <v>0</v>
      </c>
      <c r="AH297" s="72"/>
      <c r="AR297" s="53">
        <v>0.86199999999999999</v>
      </c>
      <c r="AS297" s="53">
        <v>1.623</v>
      </c>
      <c r="AU297" s="48">
        <v>1848</v>
      </c>
      <c r="AW297" s="48">
        <v>1592.9759999999999</v>
      </c>
      <c r="AX297" s="49">
        <v>19.204122023317041</v>
      </c>
      <c r="BB297" s="80" t="s">
        <v>722</v>
      </c>
      <c r="BC297" s="270" t="s">
        <v>1126</v>
      </c>
      <c r="BD297" s="291">
        <v>71.854500000000002</v>
      </c>
      <c r="BE297" s="291"/>
      <c r="BF297" s="291">
        <v>6.7064200000000004E-2</v>
      </c>
      <c r="BG297" s="291"/>
      <c r="BH297" s="291">
        <v>11.7746</v>
      </c>
      <c r="BI297" s="291"/>
      <c r="BJ297" s="291">
        <v>0.31616</v>
      </c>
      <c r="BK297" s="291"/>
      <c r="BL297" s="291"/>
      <c r="BM297" s="291"/>
      <c r="BN297" s="291">
        <v>0.68022300000000002</v>
      </c>
      <c r="BO297" s="291"/>
      <c r="BP297" s="291">
        <v>4.7903000000000001E-2</v>
      </c>
      <c r="BQ297" s="291"/>
      <c r="BR297" s="291">
        <v>3.83224E-2</v>
      </c>
      <c r="BS297" s="291"/>
      <c r="BT297" s="291"/>
      <c r="BU297" s="291"/>
      <c r="BV297" s="291"/>
      <c r="BW297" s="291"/>
      <c r="BX297" s="291">
        <v>0.55567500000000003</v>
      </c>
      <c r="BY297" s="291"/>
      <c r="BZ297" s="291">
        <v>3.8609800000000001</v>
      </c>
      <c r="CA297" s="291"/>
      <c r="CB297" s="291">
        <v>4.4645599999999996</v>
      </c>
      <c r="CC297" s="291"/>
      <c r="CD297" s="291"/>
      <c r="CE297" s="72"/>
      <c r="CF297" s="72"/>
      <c r="CG297" s="72"/>
      <c r="CH297" s="72"/>
      <c r="CI297" s="72"/>
      <c r="CJ297" s="72"/>
      <c r="CK297" s="72"/>
      <c r="CL297" s="72"/>
      <c r="CM297" s="72"/>
      <c r="CN297" s="72"/>
      <c r="CO297" s="72"/>
      <c r="CP297" s="72"/>
      <c r="CQ297" s="72"/>
      <c r="CR297" s="72"/>
      <c r="CS297" s="72"/>
      <c r="CT297" s="72"/>
      <c r="CU297" s="72"/>
      <c r="CV297" s="72"/>
      <c r="CW297" s="72"/>
      <c r="CX297" s="72"/>
      <c r="CY297" s="72"/>
      <c r="CZ297" s="72"/>
      <c r="DA297" s="72"/>
      <c r="DB297" s="72"/>
      <c r="DC297" s="72"/>
      <c r="DD297" s="72"/>
      <c r="DE297" s="72"/>
      <c r="DF297" s="72"/>
      <c r="DG297" s="72"/>
      <c r="DH297" s="106">
        <f t="shared" si="267"/>
        <v>93.659987599999994</v>
      </c>
      <c r="DJ297" s="104">
        <f t="shared" si="268"/>
        <v>6.3400124000000062</v>
      </c>
      <c r="DK297" s="72"/>
      <c r="DO297" s="358">
        <v>6.34</v>
      </c>
      <c r="DP297" s="72"/>
      <c r="DQ297" s="374"/>
      <c r="DR297" s="72"/>
      <c r="DU297" s="52"/>
      <c r="DX297" s="75">
        <f t="shared" si="269"/>
        <v>76.718459868768988</v>
      </c>
      <c r="DY297" s="51">
        <f t="shared" si="270"/>
        <v>0</v>
      </c>
      <c r="DZ297" s="75">
        <f t="shared" si="271"/>
        <v>7.1603895877517726E-2</v>
      </c>
      <c r="EA297" s="51">
        <f t="shared" si="272"/>
        <v>0</v>
      </c>
      <c r="EB297" s="75">
        <f t="shared" si="273"/>
        <v>12.571643774165949</v>
      </c>
      <c r="EC297" s="51">
        <f t="shared" si="274"/>
        <v>0</v>
      </c>
      <c r="ED297" s="75">
        <f t="shared" si="275"/>
        <v>0.7262685138343965</v>
      </c>
      <c r="EE297" s="51">
        <f t="shared" si="276"/>
        <v>0</v>
      </c>
      <c r="EF297" s="75">
        <f t="shared" si="277"/>
        <v>5.1145639912512655E-2</v>
      </c>
      <c r="EG297" s="51">
        <f t="shared" si="278"/>
        <v>0</v>
      </c>
      <c r="EH297" s="75">
        <f t="shared" si="279"/>
        <v>4.091651193001012E-2</v>
      </c>
      <c r="EI297" s="51">
        <f t="shared" si="280"/>
        <v>0</v>
      </c>
      <c r="EJ297" s="75">
        <f t="shared" si="281"/>
        <v>0.59328963652350519</v>
      </c>
      <c r="EK297" s="51">
        <f t="shared" si="282"/>
        <v>0</v>
      </c>
      <c r="EL297" s="75">
        <f t="shared" si="283"/>
        <v>4.1223366551032949</v>
      </c>
      <c r="EM297" s="51">
        <f t="shared" si="284"/>
        <v>0</v>
      </c>
      <c r="EN297" s="75">
        <f t="shared" si="285"/>
        <v>4.7667740669228955</v>
      </c>
      <c r="EO297" s="51">
        <f t="shared" si="286"/>
        <v>0</v>
      </c>
      <c r="EP297" s="75">
        <f t="shared" si="287"/>
        <v>0</v>
      </c>
      <c r="EQ297" s="51" t="e">
        <f t="shared" si="288"/>
        <v>#DIV/0!</v>
      </c>
      <c r="ER297" s="51">
        <f t="shared" si="289"/>
        <v>100</v>
      </c>
      <c r="ES297" s="51">
        <f t="shared" si="290"/>
        <v>0</v>
      </c>
    </row>
    <row r="298" spans="1:149" x14ac:dyDescent="0.45">
      <c r="A298" s="78" t="s">
        <v>1141</v>
      </c>
      <c r="B298" s="174" t="s">
        <v>3398</v>
      </c>
      <c r="C298" s="51" t="s">
        <v>3593</v>
      </c>
      <c r="D298" s="51" t="s">
        <v>588</v>
      </c>
      <c r="E298" s="51" t="s">
        <v>637</v>
      </c>
      <c r="F298" s="78">
        <v>205</v>
      </c>
      <c r="G298" s="72" t="s">
        <v>3365</v>
      </c>
      <c r="H298" s="78" t="s">
        <v>1132</v>
      </c>
      <c r="I298" s="78"/>
      <c r="J298" s="300">
        <v>606.70000000000005</v>
      </c>
      <c r="K298" s="78"/>
      <c r="L298" s="300">
        <v>1100</v>
      </c>
      <c r="M298" s="72"/>
      <c r="O298" s="78" t="s">
        <v>699</v>
      </c>
      <c r="P298" s="72" t="s">
        <v>1374</v>
      </c>
      <c r="R298" s="122">
        <v>2</v>
      </c>
      <c r="AA298" s="195"/>
      <c r="AB298" s="195"/>
      <c r="AC298" s="195"/>
      <c r="AD298" s="72"/>
      <c r="AE298" s="316">
        <v>1</v>
      </c>
      <c r="AF298" s="195"/>
      <c r="AG298" s="195">
        <v>0</v>
      </c>
      <c r="AH298" s="72"/>
      <c r="AR298" s="53">
        <v>1.238</v>
      </c>
      <c r="AS298" s="53">
        <v>4.8490000000000002</v>
      </c>
      <c r="AU298" s="48">
        <v>6067</v>
      </c>
      <c r="AW298" s="48">
        <v>7510.9459999999999</v>
      </c>
      <c r="AX298" s="49">
        <v>31.317489957082625</v>
      </c>
      <c r="BB298" s="80" t="s">
        <v>722</v>
      </c>
      <c r="BC298" s="270" t="s">
        <v>1126</v>
      </c>
      <c r="BD298" s="291">
        <v>46.468400000000003</v>
      </c>
      <c r="BE298" s="291"/>
      <c r="BF298" s="291">
        <v>1.5578000000000001</v>
      </c>
      <c r="BG298" s="291"/>
      <c r="BH298" s="291">
        <v>13.268800000000001</v>
      </c>
      <c r="BI298" s="291"/>
      <c r="BJ298" s="291">
        <v>4.4809799999999997</v>
      </c>
      <c r="BK298" s="291"/>
      <c r="BL298" s="291"/>
      <c r="BM298" s="291"/>
      <c r="BN298" s="291">
        <v>8.3113399999999995</v>
      </c>
      <c r="BO298" s="291"/>
      <c r="BP298" s="291">
        <v>0.201598</v>
      </c>
      <c r="BQ298" s="291"/>
      <c r="BR298" s="291">
        <v>4.2885400000000002</v>
      </c>
      <c r="BS298" s="291"/>
      <c r="BT298" s="291"/>
      <c r="BU298" s="291"/>
      <c r="BV298" s="291"/>
      <c r="BW298" s="291"/>
      <c r="BX298" s="291">
        <v>8.0914099999999998</v>
      </c>
      <c r="BY298" s="291"/>
      <c r="BZ298" s="291">
        <v>2.89568</v>
      </c>
      <c r="CA298" s="291"/>
      <c r="CB298" s="291">
        <v>0.70559300000000003</v>
      </c>
      <c r="CC298" s="291"/>
      <c r="CD298" s="291">
        <v>0.32988800000000001</v>
      </c>
      <c r="CE298" s="72"/>
      <c r="CF298" s="72"/>
      <c r="CG298" s="72"/>
      <c r="CH298" s="72"/>
      <c r="CI298" s="72"/>
      <c r="CJ298" s="72"/>
      <c r="CK298" s="72"/>
      <c r="CL298" s="72"/>
      <c r="CM298" s="72"/>
      <c r="CN298" s="72"/>
      <c r="CO298" s="72"/>
      <c r="CP298" s="72"/>
      <c r="CQ298" s="72"/>
      <c r="CR298" s="72"/>
      <c r="CS298" s="72"/>
      <c r="CT298" s="72"/>
      <c r="CU298" s="72"/>
      <c r="CV298" s="72"/>
      <c r="CW298" s="72"/>
      <c r="CX298" s="72"/>
      <c r="CY298" s="72"/>
      <c r="CZ298" s="72"/>
      <c r="DA298" s="72"/>
      <c r="DB298" s="72"/>
      <c r="DC298" s="72"/>
      <c r="DD298" s="72"/>
      <c r="DE298" s="72"/>
      <c r="DF298" s="72"/>
      <c r="DG298" s="72"/>
      <c r="DH298" s="106">
        <f t="shared" si="267"/>
        <v>90.600028999999992</v>
      </c>
      <c r="DJ298" s="104">
        <f t="shared" si="268"/>
        <v>9.3999710000000078</v>
      </c>
      <c r="DK298" s="72"/>
      <c r="DO298" s="358">
        <v>9.4</v>
      </c>
      <c r="DP298" s="72"/>
      <c r="DQ298" s="374"/>
      <c r="DR298" s="72"/>
      <c r="DU298" s="52"/>
      <c r="DX298" s="75">
        <f t="shared" si="269"/>
        <v>51.289608306858284</v>
      </c>
      <c r="DY298" s="51">
        <f t="shared" si="270"/>
        <v>0</v>
      </c>
      <c r="DZ298" s="75">
        <f t="shared" si="271"/>
        <v>1.7194254981971364</v>
      </c>
      <c r="EA298" s="51">
        <f t="shared" si="272"/>
        <v>0</v>
      </c>
      <c r="EB298" s="75">
        <f t="shared" si="273"/>
        <v>14.64546992584296</v>
      </c>
      <c r="EC298" s="51">
        <f t="shared" si="274"/>
        <v>0</v>
      </c>
      <c r="ED298" s="75">
        <f t="shared" si="275"/>
        <v>9.1736615227794243</v>
      </c>
      <c r="EE298" s="51">
        <f t="shared" si="276"/>
        <v>0</v>
      </c>
      <c r="EF298" s="75">
        <f t="shared" si="277"/>
        <v>0.22251427756165509</v>
      </c>
      <c r="EG298" s="51">
        <f t="shared" si="278"/>
        <v>0</v>
      </c>
      <c r="EH298" s="75">
        <f t="shared" si="279"/>
        <v>4.7334863435860495</v>
      </c>
      <c r="EI298" s="51">
        <f t="shared" si="280"/>
        <v>0</v>
      </c>
      <c r="EJ298" s="75">
        <f t="shared" si="281"/>
        <v>8.9309132561094433</v>
      </c>
      <c r="EK298" s="51">
        <f t="shared" si="282"/>
        <v>0</v>
      </c>
      <c r="EL298" s="75">
        <f t="shared" si="283"/>
        <v>3.1961137672483528</v>
      </c>
      <c r="EM298" s="51">
        <f t="shared" si="284"/>
        <v>0</v>
      </c>
      <c r="EN298" s="75">
        <f t="shared" si="285"/>
        <v>0.77879997146579283</v>
      </c>
      <c r="EO298" s="51">
        <f t="shared" si="286"/>
        <v>0</v>
      </c>
      <c r="EP298" s="75">
        <f t="shared" si="287"/>
        <v>0.36411467373812878</v>
      </c>
      <c r="EQ298" s="51">
        <f t="shared" si="288"/>
        <v>0</v>
      </c>
      <c r="ER298" s="51">
        <f t="shared" si="289"/>
        <v>100</v>
      </c>
      <c r="ES298" s="51">
        <f t="shared" si="290"/>
        <v>0</v>
      </c>
    </row>
    <row r="299" spans="1:149" x14ac:dyDescent="0.45">
      <c r="A299" s="78" t="s">
        <v>1141</v>
      </c>
      <c r="B299" s="174" t="s">
        <v>3398</v>
      </c>
      <c r="C299" s="51" t="s">
        <v>3632</v>
      </c>
      <c r="D299" s="51" t="s">
        <v>587</v>
      </c>
      <c r="E299" s="51" t="s">
        <v>637</v>
      </c>
      <c r="F299" s="78" t="s">
        <v>1281</v>
      </c>
      <c r="G299" s="72" t="s">
        <v>3365</v>
      </c>
      <c r="H299" s="78" t="s">
        <v>1132</v>
      </c>
      <c r="I299" s="78"/>
      <c r="J299" s="300">
        <v>530.9</v>
      </c>
      <c r="K299" s="78"/>
      <c r="L299" s="300">
        <v>1100</v>
      </c>
      <c r="M299" s="72"/>
      <c r="O299" s="78" t="s">
        <v>699</v>
      </c>
      <c r="P299" s="72" t="s">
        <v>1374</v>
      </c>
      <c r="R299" s="122">
        <v>2</v>
      </c>
      <c r="AA299" s="195"/>
      <c r="AB299" s="195"/>
      <c r="AC299" s="195"/>
      <c r="AD299" s="72"/>
      <c r="AE299" s="316">
        <v>1</v>
      </c>
      <c r="AF299" s="195"/>
      <c r="AG299" s="195">
        <v>0</v>
      </c>
      <c r="AH299" s="72"/>
      <c r="AR299" s="53">
        <v>1.163</v>
      </c>
      <c r="AS299" s="53">
        <v>3.9489999999999998</v>
      </c>
      <c r="AU299" s="48">
        <v>5309</v>
      </c>
      <c r="AW299" s="48">
        <v>6174.3670000000002</v>
      </c>
      <c r="AX299" s="49">
        <v>29.524206229975199</v>
      </c>
      <c r="BB299" s="80" t="s">
        <v>722</v>
      </c>
      <c r="BC299" s="270" t="s">
        <v>1126</v>
      </c>
      <c r="BD299" s="291">
        <v>52.568399999999997</v>
      </c>
      <c r="BE299" s="291"/>
      <c r="BF299" s="291">
        <v>1.0349900000000001</v>
      </c>
      <c r="BG299" s="291"/>
      <c r="BH299" s="291">
        <v>16.424800000000001</v>
      </c>
      <c r="BI299" s="291"/>
      <c r="BJ299" s="291">
        <v>1.34999</v>
      </c>
      <c r="BK299" s="291"/>
      <c r="BL299" s="291"/>
      <c r="BM299" s="291"/>
      <c r="BN299" s="291">
        <v>4.4639499999999996</v>
      </c>
      <c r="BO299" s="291"/>
      <c r="BP299" s="291">
        <v>8.9998999999999996E-2</v>
      </c>
      <c r="BQ299" s="291"/>
      <c r="BR299" s="291">
        <v>3.05097</v>
      </c>
      <c r="BS299" s="291"/>
      <c r="BT299" s="291"/>
      <c r="BU299" s="291"/>
      <c r="BV299" s="291"/>
      <c r="BW299" s="291"/>
      <c r="BX299" s="291">
        <v>6.0299300000000002</v>
      </c>
      <c r="BY299" s="291"/>
      <c r="BZ299" s="291">
        <v>3.9149600000000002</v>
      </c>
      <c r="CA299" s="291"/>
      <c r="CB299" s="291">
        <v>0.73799199999999998</v>
      </c>
      <c r="CC299" s="291"/>
      <c r="CD299" s="291">
        <v>0.23399700000000001</v>
      </c>
      <c r="CE299" s="72"/>
      <c r="CF299" s="72"/>
      <c r="CG299" s="72"/>
      <c r="CH299" s="72"/>
      <c r="CI299" s="72"/>
      <c r="CJ299" s="72"/>
      <c r="CK299" s="72"/>
      <c r="CL299" s="72"/>
      <c r="CM299" s="72"/>
      <c r="CN299" s="72"/>
      <c r="CO299" s="72"/>
      <c r="CP299" s="72"/>
      <c r="CQ299" s="72"/>
      <c r="CR299" s="72"/>
      <c r="CS299" s="72"/>
      <c r="CT299" s="72"/>
      <c r="CU299" s="72"/>
      <c r="CV299" s="72"/>
      <c r="CW299" s="72"/>
      <c r="CX299" s="72"/>
      <c r="CY299" s="72"/>
      <c r="CZ299" s="72"/>
      <c r="DA299" s="72"/>
      <c r="DB299" s="72"/>
      <c r="DC299" s="72"/>
      <c r="DD299" s="72"/>
      <c r="DE299" s="72"/>
      <c r="DF299" s="72"/>
      <c r="DG299" s="72"/>
      <c r="DH299" s="106">
        <f t="shared" si="267"/>
        <v>89.899978000000019</v>
      </c>
      <c r="DJ299" s="104">
        <f t="shared" si="268"/>
        <v>10.100021999999981</v>
      </c>
      <c r="DK299" s="72"/>
      <c r="DO299" s="358">
        <v>10.1</v>
      </c>
      <c r="DP299" s="72"/>
      <c r="DQ299" s="374"/>
      <c r="DR299" s="72"/>
      <c r="DU299" s="52"/>
      <c r="DX299" s="75">
        <f t="shared" si="269"/>
        <v>58.474319092714332</v>
      </c>
      <c r="DY299" s="51">
        <f t="shared" si="270"/>
        <v>0</v>
      </c>
      <c r="DZ299" s="75">
        <f t="shared" si="271"/>
        <v>1.1512683573737914</v>
      </c>
      <c r="EA299" s="51">
        <f t="shared" si="272"/>
        <v>0</v>
      </c>
      <c r="EB299" s="75">
        <f t="shared" si="273"/>
        <v>18.270082335281547</v>
      </c>
      <c r="EC299" s="51">
        <f t="shared" si="274"/>
        <v>0</v>
      </c>
      <c r="ED299" s="75">
        <f t="shared" si="275"/>
        <v>4.9654628391566442</v>
      </c>
      <c r="EE299" s="51">
        <f t="shared" si="276"/>
        <v>0</v>
      </c>
      <c r="EF299" s="75">
        <f t="shared" si="277"/>
        <v>0.10011014685676561</v>
      </c>
      <c r="EG299" s="51">
        <f t="shared" si="278"/>
        <v>0</v>
      </c>
      <c r="EH299" s="75">
        <f t="shared" si="279"/>
        <v>3.3937383165989194</v>
      </c>
      <c r="EI299" s="51">
        <f t="shared" si="280"/>
        <v>0</v>
      </c>
      <c r="EJ299" s="75">
        <f t="shared" si="281"/>
        <v>6.7073765023613232</v>
      </c>
      <c r="EK299" s="51">
        <f t="shared" si="282"/>
        <v>0</v>
      </c>
      <c r="EL299" s="75">
        <f t="shared" si="283"/>
        <v>4.3547952814849404</v>
      </c>
      <c r="EM299" s="51">
        <f t="shared" si="284"/>
        <v>0</v>
      </c>
      <c r="EN299" s="75">
        <f t="shared" si="285"/>
        <v>0.82090342669494298</v>
      </c>
      <c r="EO299" s="51">
        <f t="shared" si="286"/>
        <v>0</v>
      </c>
      <c r="EP299" s="75">
        <f t="shared" si="287"/>
        <v>0.26028593688866081</v>
      </c>
      <c r="EQ299" s="51">
        <f t="shared" si="288"/>
        <v>0</v>
      </c>
      <c r="ER299" s="51">
        <f t="shared" si="289"/>
        <v>100</v>
      </c>
      <c r="ES299" s="51">
        <f t="shared" si="290"/>
        <v>0</v>
      </c>
    </row>
    <row r="300" spans="1:149" x14ac:dyDescent="0.45">
      <c r="A300" s="78" t="s">
        <v>1141</v>
      </c>
      <c r="B300" s="174" t="s">
        <v>3398</v>
      </c>
      <c r="C300" s="51" t="s">
        <v>3593</v>
      </c>
      <c r="D300" s="51" t="s">
        <v>588</v>
      </c>
      <c r="E300" s="51" t="s">
        <v>637</v>
      </c>
      <c r="F300" s="78">
        <v>203</v>
      </c>
      <c r="G300" s="72" t="s">
        <v>3365</v>
      </c>
      <c r="H300" s="78" t="s">
        <v>1132</v>
      </c>
      <c r="I300" s="78"/>
      <c r="J300" s="300">
        <v>300</v>
      </c>
      <c r="K300" s="78"/>
      <c r="L300" s="300">
        <v>1100</v>
      </c>
      <c r="M300" s="72"/>
      <c r="O300" s="78" t="s">
        <v>699</v>
      </c>
      <c r="P300" s="72" t="s">
        <v>1374</v>
      </c>
      <c r="R300" s="122">
        <v>2</v>
      </c>
      <c r="AA300" s="195"/>
      <c r="AB300" s="195"/>
      <c r="AC300" s="195"/>
      <c r="AD300" s="72"/>
      <c r="AE300" s="316">
        <v>1</v>
      </c>
      <c r="AF300" s="195"/>
      <c r="AG300" s="195">
        <v>0</v>
      </c>
      <c r="AH300" s="72"/>
      <c r="AR300" s="53">
        <v>1.004</v>
      </c>
      <c r="AS300" s="53">
        <v>2.11</v>
      </c>
      <c r="AU300" s="48">
        <v>3000</v>
      </c>
      <c r="AW300" s="48">
        <v>3012</v>
      </c>
      <c r="AX300" s="49">
        <v>24.670064462967957</v>
      </c>
      <c r="BB300" s="80" t="s">
        <v>722</v>
      </c>
      <c r="BC300" s="270" t="s">
        <v>1126</v>
      </c>
      <c r="BD300" s="291">
        <v>48.248100000000001</v>
      </c>
      <c r="BE300" s="291"/>
      <c r="BF300" s="291">
        <v>1.61747</v>
      </c>
      <c r="BG300" s="291"/>
      <c r="BH300" s="291">
        <v>13.776999999999999</v>
      </c>
      <c r="BI300" s="291"/>
      <c r="BJ300" s="291">
        <v>4.6525999999999996</v>
      </c>
      <c r="BK300" s="291"/>
      <c r="BL300" s="291"/>
      <c r="BM300" s="291"/>
      <c r="BN300" s="291">
        <v>8.6296599999999994</v>
      </c>
      <c r="BO300" s="291"/>
      <c r="BP300" s="291">
        <v>0.20931900000000001</v>
      </c>
      <c r="BQ300" s="291"/>
      <c r="BR300" s="291">
        <v>4.4527900000000002</v>
      </c>
      <c r="BS300" s="291"/>
      <c r="BT300" s="291"/>
      <c r="BU300" s="291"/>
      <c r="BV300" s="291"/>
      <c r="BW300" s="291"/>
      <c r="BX300" s="291">
        <v>8.4013200000000001</v>
      </c>
      <c r="BY300" s="291"/>
      <c r="BZ300" s="291">
        <v>3.0065900000000001</v>
      </c>
      <c r="CA300" s="291"/>
      <c r="CB300" s="291">
        <v>0.73261799999999999</v>
      </c>
      <c r="CC300" s="291"/>
      <c r="CD300" s="291">
        <v>0.34252300000000002</v>
      </c>
      <c r="CE300" s="72"/>
      <c r="CF300" s="72"/>
      <c r="CG300" s="72"/>
      <c r="CH300" s="72"/>
      <c r="CI300" s="72"/>
      <c r="CJ300" s="72"/>
      <c r="CK300" s="72"/>
      <c r="CL300" s="72"/>
      <c r="CM300" s="72"/>
      <c r="CN300" s="72"/>
      <c r="CO300" s="72"/>
      <c r="CP300" s="72"/>
      <c r="CQ300" s="72"/>
      <c r="CR300" s="72"/>
      <c r="CS300" s="72"/>
      <c r="CT300" s="72"/>
      <c r="CU300" s="72"/>
      <c r="CV300" s="72"/>
      <c r="CW300" s="72"/>
      <c r="CX300" s="72"/>
      <c r="CY300" s="72"/>
      <c r="CZ300" s="72"/>
      <c r="DA300" s="72"/>
      <c r="DB300" s="72"/>
      <c r="DC300" s="72"/>
      <c r="DD300" s="72"/>
      <c r="DE300" s="72"/>
      <c r="DF300" s="72"/>
      <c r="DG300" s="72"/>
      <c r="DH300" s="106">
        <f t="shared" si="267"/>
        <v>94.069990000000004</v>
      </c>
      <c r="DJ300" s="104">
        <f t="shared" si="268"/>
        <v>5.9300099999999958</v>
      </c>
      <c r="DK300" s="72"/>
      <c r="DO300" s="358">
        <v>5.93</v>
      </c>
      <c r="DP300" s="72"/>
      <c r="DQ300" s="374"/>
      <c r="DR300" s="72"/>
      <c r="DU300" s="52"/>
      <c r="DX300" s="75">
        <f t="shared" si="269"/>
        <v>51.289577047898064</v>
      </c>
      <c r="DY300" s="51">
        <f t="shared" si="270"/>
        <v>0</v>
      </c>
      <c r="DZ300" s="75">
        <f t="shared" si="271"/>
        <v>1.7194325204031593</v>
      </c>
      <c r="EA300" s="51">
        <f t="shared" si="272"/>
        <v>0</v>
      </c>
      <c r="EB300" s="75">
        <f t="shared" si="273"/>
        <v>14.645478329486373</v>
      </c>
      <c r="EC300" s="51">
        <f t="shared" si="274"/>
        <v>0</v>
      </c>
      <c r="ED300" s="75">
        <f t="shared" si="275"/>
        <v>9.1736588895140727</v>
      </c>
      <c r="EE300" s="51">
        <f t="shared" si="276"/>
        <v>0</v>
      </c>
      <c r="EF300" s="75">
        <f t="shared" si="277"/>
        <v>0.22251410890975964</v>
      </c>
      <c r="EG300" s="51">
        <f t="shared" si="278"/>
        <v>0</v>
      </c>
      <c r="EH300" s="75">
        <f t="shared" si="279"/>
        <v>4.7334862053243549</v>
      </c>
      <c r="EI300" s="51">
        <f t="shared" si="280"/>
        <v>0</v>
      </c>
      <c r="EJ300" s="75">
        <f t="shared" si="281"/>
        <v>8.9309247295550893</v>
      </c>
      <c r="EK300" s="51">
        <f t="shared" si="282"/>
        <v>0</v>
      </c>
      <c r="EL300" s="75">
        <f t="shared" si="283"/>
        <v>3.1961202504645745</v>
      </c>
      <c r="EM300" s="51">
        <f t="shared" si="284"/>
        <v>0</v>
      </c>
      <c r="EN300" s="75">
        <f t="shared" si="285"/>
        <v>0.77880097574157281</v>
      </c>
      <c r="EO300" s="51">
        <f t="shared" si="286"/>
        <v>0</v>
      </c>
      <c r="EP300" s="75">
        <f t="shared" si="287"/>
        <v>0.36411505943606459</v>
      </c>
      <c r="EQ300" s="51">
        <f t="shared" si="288"/>
        <v>0</v>
      </c>
      <c r="ER300" s="51">
        <f t="shared" si="289"/>
        <v>100</v>
      </c>
      <c r="ES300" s="51">
        <f t="shared" si="290"/>
        <v>0</v>
      </c>
    </row>
    <row r="301" spans="1:149" s="43" customFormat="1" ht="14.65" thickBot="1" x14ac:dyDescent="0.5">
      <c r="A301" s="89" t="s">
        <v>1141</v>
      </c>
      <c r="B301" s="86" t="s">
        <v>3398</v>
      </c>
      <c r="C301" s="43" t="s">
        <v>3632</v>
      </c>
      <c r="D301" s="43" t="s">
        <v>587</v>
      </c>
      <c r="E301" s="43" t="s">
        <v>637</v>
      </c>
      <c r="F301" s="89" t="s">
        <v>1282</v>
      </c>
      <c r="G301" s="90" t="s">
        <v>3365</v>
      </c>
      <c r="H301" s="89" t="s">
        <v>1132</v>
      </c>
      <c r="I301" s="89"/>
      <c r="J301" s="301">
        <v>300</v>
      </c>
      <c r="K301" s="89"/>
      <c r="L301" s="301">
        <v>1100</v>
      </c>
      <c r="M301" s="90"/>
      <c r="O301" s="89" t="s">
        <v>699</v>
      </c>
      <c r="P301" s="90" t="s">
        <v>1374</v>
      </c>
      <c r="Q301" s="123"/>
      <c r="R301" s="123">
        <v>2</v>
      </c>
      <c r="S301" s="134"/>
      <c r="AA301" s="196"/>
      <c r="AB301" s="196"/>
      <c r="AC301" s="196"/>
      <c r="AD301" s="90"/>
      <c r="AE301" s="317">
        <v>1</v>
      </c>
      <c r="AF301" s="196"/>
      <c r="AG301" s="196">
        <v>0</v>
      </c>
      <c r="AH301" s="90"/>
      <c r="AQ301" s="86"/>
      <c r="AR301" s="58">
        <v>1.004</v>
      </c>
      <c r="AS301" s="58">
        <v>2.11</v>
      </c>
      <c r="AU301" s="63">
        <v>3000</v>
      </c>
      <c r="AW301" s="63">
        <v>3012</v>
      </c>
      <c r="AX301" s="44">
        <v>24.670064462967957</v>
      </c>
      <c r="AY301" s="308"/>
      <c r="BA301" s="86"/>
      <c r="BB301" s="85" t="s">
        <v>722</v>
      </c>
      <c r="BC301" s="271" t="s">
        <v>1126</v>
      </c>
      <c r="BD301" s="292">
        <v>54.147199999999998</v>
      </c>
      <c r="BE301" s="292"/>
      <c r="BF301" s="292">
        <v>1.0660700000000001</v>
      </c>
      <c r="BG301" s="292"/>
      <c r="BH301" s="292">
        <v>16.918099999999999</v>
      </c>
      <c r="BI301" s="292"/>
      <c r="BJ301" s="292">
        <v>1.39053</v>
      </c>
      <c r="BK301" s="292"/>
      <c r="BL301" s="292"/>
      <c r="BM301" s="292"/>
      <c r="BN301" s="292">
        <v>4.59802</v>
      </c>
      <c r="BO301" s="292"/>
      <c r="BP301" s="292">
        <v>9.2702000000000007E-2</v>
      </c>
      <c r="BQ301" s="292"/>
      <c r="BR301" s="292">
        <v>3.1425999999999998</v>
      </c>
      <c r="BS301" s="292"/>
      <c r="BT301" s="292"/>
      <c r="BU301" s="292"/>
      <c r="BV301" s="292"/>
      <c r="BW301" s="292"/>
      <c r="BX301" s="292">
        <v>6.2110300000000001</v>
      </c>
      <c r="BY301" s="292"/>
      <c r="BZ301" s="292">
        <v>4.03254</v>
      </c>
      <c r="CA301" s="292"/>
      <c r="CB301" s="292">
        <v>0.76015600000000005</v>
      </c>
      <c r="CC301" s="292"/>
      <c r="CD301" s="292">
        <v>0.24102499999999999</v>
      </c>
      <c r="CE301" s="90"/>
      <c r="CF301" s="90"/>
      <c r="CG301" s="90"/>
      <c r="CH301" s="90"/>
      <c r="CI301" s="90"/>
      <c r="CJ301" s="90"/>
      <c r="CK301" s="90"/>
      <c r="CL301" s="90"/>
      <c r="CM301" s="90"/>
      <c r="CN301" s="90"/>
      <c r="CO301" s="90"/>
      <c r="CP301" s="90"/>
      <c r="CQ301" s="90"/>
      <c r="CR301" s="90"/>
      <c r="CS301" s="90"/>
      <c r="CT301" s="90"/>
      <c r="CU301" s="90"/>
      <c r="CV301" s="90"/>
      <c r="CW301" s="90"/>
      <c r="CX301" s="90"/>
      <c r="CY301" s="90"/>
      <c r="CZ301" s="90"/>
      <c r="DA301" s="90"/>
      <c r="DB301" s="90"/>
      <c r="DC301" s="90"/>
      <c r="DD301" s="90"/>
      <c r="DE301" s="90"/>
      <c r="DF301" s="90"/>
      <c r="DG301" s="90"/>
      <c r="DH301" s="166">
        <f t="shared" si="267"/>
        <v>92.599972999999991</v>
      </c>
      <c r="DJ301" s="105">
        <f t="shared" si="268"/>
        <v>7.4000270000000086</v>
      </c>
      <c r="DK301" s="90"/>
      <c r="DO301" s="359">
        <v>7.4</v>
      </c>
      <c r="DP301" s="90"/>
      <c r="DQ301" s="375"/>
      <c r="DR301" s="90"/>
      <c r="DS301" s="308"/>
      <c r="DU301" s="59"/>
      <c r="DW301" s="86"/>
      <c r="DX301" s="298">
        <f t="shared" si="269"/>
        <v>58.474315105901823</v>
      </c>
      <c r="DY301" s="43">
        <f t="shared" si="270"/>
        <v>0</v>
      </c>
      <c r="DZ301" s="298">
        <f t="shared" si="271"/>
        <v>1.1512638346017663</v>
      </c>
      <c r="EA301" s="43">
        <f t="shared" si="272"/>
        <v>0</v>
      </c>
      <c r="EB301" s="298">
        <f t="shared" si="273"/>
        <v>18.270091720221128</v>
      </c>
      <c r="EC301" s="43">
        <f t="shared" si="274"/>
        <v>0</v>
      </c>
      <c r="ED301" s="298">
        <f t="shared" si="275"/>
        <v>4.9654658106649778</v>
      </c>
      <c r="EE301" s="43">
        <f t="shared" si="276"/>
        <v>0</v>
      </c>
      <c r="EF301" s="298">
        <f t="shared" si="277"/>
        <v>0.10011018037769839</v>
      </c>
      <c r="EG301" s="43">
        <f t="shared" si="278"/>
        <v>0</v>
      </c>
      <c r="EH301" s="298">
        <f t="shared" si="279"/>
        <v>3.3937374906146034</v>
      </c>
      <c r="EI301" s="43">
        <f t="shared" si="280"/>
        <v>0</v>
      </c>
      <c r="EJ301" s="298">
        <f t="shared" si="281"/>
        <v>6.7073777656501052</v>
      </c>
      <c r="EK301" s="43">
        <f t="shared" si="282"/>
        <v>0</v>
      </c>
      <c r="EL301" s="298">
        <f t="shared" si="283"/>
        <v>4.3547960861716453</v>
      </c>
      <c r="EM301" s="43">
        <f t="shared" si="284"/>
        <v>0</v>
      </c>
      <c r="EN301" s="298">
        <f t="shared" si="285"/>
        <v>0.82090304713155815</v>
      </c>
      <c r="EO301" s="43">
        <f t="shared" si="286"/>
        <v>0</v>
      </c>
      <c r="EP301" s="298">
        <f t="shared" si="287"/>
        <v>0.26028625299923142</v>
      </c>
      <c r="EQ301" s="43">
        <f t="shared" si="288"/>
        <v>0</v>
      </c>
      <c r="ER301" s="43">
        <f t="shared" si="289"/>
        <v>100</v>
      </c>
      <c r="ES301" s="43">
        <f t="shared" si="290"/>
        <v>0</v>
      </c>
    </row>
    <row r="302" spans="1:149" x14ac:dyDescent="0.45">
      <c r="A302" s="78" t="s">
        <v>1142</v>
      </c>
      <c r="B302" s="174" t="s">
        <v>911</v>
      </c>
      <c r="C302" s="51" t="s">
        <v>3632</v>
      </c>
      <c r="D302" s="51" t="s">
        <v>587</v>
      </c>
      <c r="E302" s="51" t="s">
        <v>637</v>
      </c>
      <c r="F302" s="78" t="s">
        <v>1249</v>
      </c>
      <c r="G302" s="72" t="s">
        <v>3365</v>
      </c>
      <c r="H302" s="78" t="s">
        <v>1132</v>
      </c>
      <c r="I302" s="78">
        <v>48</v>
      </c>
      <c r="J302" s="300">
        <v>70.3</v>
      </c>
      <c r="K302" s="78"/>
      <c r="L302" s="300">
        <v>1100</v>
      </c>
      <c r="M302" s="72"/>
      <c r="O302" s="78" t="s">
        <v>699</v>
      </c>
      <c r="P302" s="72" t="s">
        <v>1374</v>
      </c>
      <c r="R302" s="122">
        <v>2</v>
      </c>
      <c r="AA302" s="195"/>
      <c r="AB302" s="195"/>
      <c r="AC302" s="195"/>
      <c r="AD302" s="72"/>
      <c r="AE302" s="316">
        <v>1</v>
      </c>
      <c r="AF302" s="195"/>
      <c r="AG302" s="195">
        <v>0</v>
      </c>
      <c r="AH302" s="72"/>
      <c r="AR302" s="53">
        <v>0.97499999999999998</v>
      </c>
      <c r="AS302" s="53">
        <v>1.1679999999999999</v>
      </c>
      <c r="AU302" s="48">
        <v>703</v>
      </c>
      <c r="AW302" s="48">
        <v>685.42499999999995</v>
      </c>
      <c r="AX302" s="49">
        <v>20.322090022808847</v>
      </c>
      <c r="BB302" s="98" t="s">
        <v>722</v>
      </c>
      <c r="BC302" s="270" t="s">
        <v>1126</v>
      </c>
      <c r="BD302" s="291">
        <v>61.700299999999999</v>
      </c>
      <c r="BE302" s="291"/>
      <c r="BF302" s="291">
        <v>0.62094499999999997</v>
      </c>
      <c r="BG302" s="291"/>
      <c r="BH302" s="291">
        <v>17.051400000000001</v>
      </c>
      <c r="BI302" s="291"/>
      <c r="BJ302" s="291">
        <v>1.9811099999999999</v>
      </c>
      <c r="BK302" s="291"/>
      <c r="BL302" s="291"/>
      <c r="BM302" s="291"/>
      <c r="BN302" s="291">
        <v>1.9811099999999999</v>
      </c>
      <c r="BO302" s="291"/>
      <c r="BP302" s="291">
        <v>5.9137700000000001E-2</v>
      </c>
      <c r="BQ302" s="291"/>
      <c r="BR302" s="291">
        <v>2.61191</v>
      </c>
      <c r="BS302" s="291"/>
      <c r="BT302" s="291"/>
      <c r="BU302" s="291"/>
      <c r="BV302" s="291"/>
      <c r="BW302" s="291"/>
      <c r="BX302" s="291">
        <v>5.5589399999999998</v>
      </c>
      <c r="BY302" s="291"/>
      <c r="BZ302" s="291">
        <v>3.9917899999999999</v>
      </c>
      <c r="CA302" s="291"/>
      <c r="CB302" s="291">
        <v>1.5868599999999999</v>
      </c>
      <c r="CC302" s="291"/>
      <c r="CD302" s="291"/>
      <c r="CE302" s="72"/>
      <c r="CF302" s="72"/>
      <c r="CG302" s="72"/>
      <c r="CH302" s="72"/>
      <c r="CI302" s="72"/>
      <c r="CJ302" s="72"/>
      <c r="CK302" s="72"/>
      <c r="CL302" s="72"/>
      <c r="CM302" s="72"/>
      <c r="CN302" s="72"/>
      <c r="CO302" s="72"/>
      <c r="CP302" s="72"/>
      <c r="CQ302" s="72"/>
      <c r="CR302" s="72"/>
      <c r="CS302" s="72"/>
      <c r="CT302" s="72"/>
      <c r="CU302" s="72"/>
      <c r="CV302" s="72"/>
      <c r="CW302" s="72"/>
      <c r="CX302" s="72"/>
      <c r="CY302" s="72"/>
      <c r="CZ302" s="72"/>
      <c r="DA302" s="72"/>
      <c r="DB302" s="72"/>
      <c r="DC302" s="72"/>
      <c r="DD302" s="72"/>
      <c r="DE302" s="72"/>
      <c r="DF302" s="72"/>
      <c r="DG302" s="72"/>
      <c r="DH302" s="106">
        <f t="shared" si="267"/>
        <v>97.143502699999985</v>
      </c>
      <c r="DJ302" s="104">
        <f t="shared" si="268"/>
        <v>2.8564973000000151</v>
      </c>
      <c r="DK302" s="72"/>
      <c r="DL302" s="77" t="s">
        <v>3340</v>
      </c>
      <c r="DO302" s="358">
        <v>2.62</v>
      </c>
      <c r="DP302" s="72"/>
      <c r="DQ302" s="374"/>
      <c r="DR302" s="72"/>
      <c r="DU302" s="52"/>
      <c r="DX302" s="75">
        <f t="shared" si="269"/>
        <v>63.514592623393241</v>
      </c>
      <c r="DY302" s="51">
        <f t="shared" si="270"/>
        <v>0</v>
      </c>
      <c r="DZ302" s="75">
        <f t="shared" si="271"/>
        <v>0.63920384044377276</v>
      </c>
      <c r="EA302" s="51">
        <f t="shared" si="272"/>
        <v>0</v>
      </c>
      <c r="EB302" s="75">
        <f t="shared" si="273"/>
        <v>17.552795118638443</v>
      </c>
      <c r="EC302" s="51">
        <f t="shared" si="274"/>
        <v>0</v>
      </c>
      <c r="ED302" s="75">
        <f t="shared" si="275"/>
        <v>2.0393643887003883</v>
      </c>
      <c r="EE302" s="51">
        <f t="shared" si="276"/>
        <v>0</v>
      </c>
      <c r="EF302" s="75">
        <f t="shared" si="277"/>
        <v>6.0876639565519815E-2</v>
      </c>
      <c r="EG302" s="51">
        <f t="shared" si="278"/>
        <v>0</v>
      </c>
      <c r="EH302" s="75">
        <f t="shared" si="279"/>
        <v>2.6887130146687621</v>
      </c>
      <c r="EI302" s="51">
        <f t="shared" si="280"/>
        <v>0</v>
      </c>
      <c r="EJ302" s="75">
        <f t="shared" si="281"/>
        <v>5.7224002074201517</v>
      </c>
      <c r="EK302" s="51">
        <f t="shared" si="282"/>
        <v>0</v>
      </c>
      <c r="EL302" s="75">
        <f t="shared" si="283"/>
        <v>4.1091682809991994</v>
      </c>
      <c r="EM302" s="51">
        <f t="shared" si="284"/>
        <v>0</v>
      </c>
      <c r="EN302" s="75">
        <f t="shared" si="285"/>
        <v>1.6335214974701546</v>
      </c>
      <c r="EO302" s="51">
        <f t="shared" si="286"/>
        <v>0</v>
      </c>
      <c r="EP302" s="75">
        <f t="shared" si="287"/>
        <v>0</v>
      </c>
      <c r="EQ302" s="51" t="e">
        <f t="shared" si="288"/>
        <v>#DIV/0!</v>
      </c>
      <c r="ER302" s="51">
        <f t="shared" si="289"/>
        <v>100</v>
      </c>
      <c r="ES302" s="51">
        <f t="shared" si="290"/>
        <v>0</v>
      </c>
    </row>
    <row r="303" spans="1:149" x14ac:dyDescent="0.45">
      <c r="A303" s="78" t="s">
        <v>1142</v>
      </c>
      <c r="B303" s="174" t="s">
        <v>911</v>
      </c>
      <c r="C303" s="51" t="s">
        <v>3632</v>
      </c>
      <c r="D303" s="51" t="s">
        <v>587</v>
      </c>
      <c r="E303" s="51" t="s">
        <v>637</v>
      </c>
      <c r="F303" s="78" t="s">
        <v>1250</v>
      </c>
      <c r="G303" s="72" t="s">
        <v>3365</v>
      </c>
      <c r="H303" s="78" t="s">
        <v>1132</v>
      </c>
      <c r="I303" s="78">
        <v>48</v>
      </c>
      <c r="J303" s="300">
        <v>186.5</v>
      </c>
      <c r="K303" s="78"/>
      <c r="L303" s="300">
        <v>1100</v>
      </c>
      <c r="M303" s="72"/>
      <c r="O303" s="78" t="s">
        <v>699</v>
      </c>
      <c r="P303" s="72" t="s">
        <v>1374</v>
      </c>
      <c r="R303" s="122">
        <v>2</v>
      </c>
      <c r="AA303" s="195"/>
      <c r="AB303" s="195"/>
      <c r="AC303" s="195"/>
      <c r="AD303" s="72"/>
      <c r="AE303" s="316">
        <v>1</v>
      </c>
      <c r="AF303" s="195"/>
      <c r="AG303" s="195">
        <v>0</v>
      </c>
      <c r="AH303" s="72"/>
      <c r="AR303" s="53">
        <v>0.9698</v>
      </c>
      <c r="AS303" s="53">
        <v>1.5609999999999999</v>
      </c>
      <c r="AU303" s="48">
        <v>1865</v>
      </c>
      <c r="AW303" s="48">
        <v>1808.6769999999999</v>
      </c>
      <c r="AX303" s="49">
        <v>22.41582295788011</v>
      </c>
      <c r="BB303" s="80" t="s">
        <v>722</v>
      </c>
      <c r="BC303" s="270" t="s">
        <v>1126</v>
      </c>
      <c r="BD303" s="291">
        <v>60.173299999999998</v>
      </c>
      <c r="BE303" s="291"/>
      <c r="BF303" s="291">
        <v>0.60557799999999995</v>
      </c>
      <c r="BG303" s="291"/>
      <c r="BH303" s="291">
        <v>16.6294</v>
      </c>
      <c r="BI303" s="291"/>
      <c r="BJ303" s="291">
        <v>1.93208</v>
      </c>
      <c r="BK303" s="291"/>
      <c r="BL303" s="291"/>
      <c r="BM303" s="291"/>
      <c r="BN303" s="291">
        <v>1.93208</v>
      </c>
      <c r="BO303" s="291"/>
      <c r="BP303" s="291">
        <v>5.7674099999999999E-2</v>
      </c>
      <c r="BQ303" s="291"/>
      <c r="BR303" s="291">
        <v>2.5472700000000001</v>
      </c>
      <c r="BS303" s="291"/>
      <c r="BT303" s="291"/>
      <c r="BU303" s="291"/>
      <c r="BV303" s="291"/>
      <c r="BW303" s="291"/>
      <c r="BX303" s="291">
        <v>5.42136</v>
      </c>
      <c r="BY303" s="291"/>
      <c r="BZ303" s="291">
        <v>3.8929999999999998</v>
      </c>
      <c r="CA303" s="291"/>
      <c r="CB303" s="291">
        <v>1.54759</v>
      </c>
      <c r="CC303" s="291"/>
      <c r="CD303" s="291"/>
      <c r="CE303" s="72"/>
      <c r="CF303" s="72"/>
      <c r="CG303" s="72"/>
      <c r="CH303" s="72"/>
      <c r="CI303" s="72"/>
      <c r="CJ303" s="72"/>
      <c r="CK303" s="72"/>
      <c r="CL303" s="72"/>
      <c r="CM303" s="72"/>
      <c r="CN303" s="72"/>
      <c r="CO303" s="72"/>
      <c r="CP303" s="72"/>
      <c r="CQ303" s="72"/>
      <c r="CR303" s="72"/>
      <c r="CS303" s="72"/>
      <c r="CT303" s="72"/>
      <c r="CU303" s="72"/>
      <c r="CV303" s="72"/>
      <c r="CW303" s="72"/>
      <c r="CX303" s="72"/>
      <c r="CY303" s="72"/>
      <c r="CZ303" s="72"/>
      <c r="DA303" s="72"/>
      <c r="DB303" s="72"/>
      <c r="DC303" s="72"/>
      <c r="DD303" s="72"/>
      <c r="DE303" s="72"/>
      <c r="DF303" s="72"/>
      <c r="DG303" s="72"/>
      <c r="DH303" s="106">
        <f t="shared" si="267"/>
        <v>94.739332099999999</v>
      </c>
      <c r="DJ303" s="104">
        <f t="shared" si="268"/>
        <v>5.2606679000000014</v>
      </c>
      <c r="DK303" s="72"/>
      <c r="DL303" s="77" t="s">
        <v>3340</v>
      </c>
      <c r="DO303" s="358">
        <v>5.03</v>
      </c>
      <c r="DP303" s="72"/>
      <c r="DQ303" s="374"/>
      <c r="DR303" s="72"/>
      <c r="DU303" s="52"/>
      <c r="DX303" s="75">
        <f t="shared" si="269"/>
        <v>63.514591739453472</v>
      </c>
      <c r="DY303" s="51">
        <f t="shared" si="270"/>
        <v>0</v>
      </c>
      <c r="DZ303" s="75">
        <f t="shared" si="271"/>
        <v>0.63920442183484627</v>
      </c>
      <c r="EA303" s="51">
        <f t="shared" si="272"/>
        <v>0</v>
      </c>
      <c r="EB303" s="75">
        <f t="shared" si="273"/>
        <v>17.552794210589543</v>
      </c>
      <c r="EC303" s="51">
        <f t="shared" si="274"/>
        <v>0</v>
      </c>
      <c r="ED303" s="75">
        <f t="shared" si="275"/>
        <v>2.0393641766026338</v>
      </c>
      <c r="EE303" s="51">
        <f t="shared" si="276"/>
        <v>0</v>
      </c>
      <c r="EF303" s="75">
        <f t="shared" si="277"/>
        <v>6.0876616629641618E-2</v>
      </c>
      <c r="EG303" s="51">
        <f t="shared" si="278"/>
        <v>0</v>
      </c>
      <c r="EH303" s="75">
        <f t="shared" si="279"/>
        <v>2.6887143317743534</v>
      </c>
      <c r="EI303" s="51">
        <f t="shared" si="280"/>
        <v>0</v>
      </c>
      <c r="EJ303" s="75">
        <f t="shared" si="281"/>
        <v>5.7223962633361225</v>
      </c>
      <c r="EK303" s="51">
        <f t="shared" si="282"/>
        <v>0</v>
      </c>
      <c r="EL303" s="75">
        <f t="shared" si="283"/>
        <v>4.1091697753271363</v>
      </c>
      <c r="EM303" s="51">
        <f t="shared" si="284"/>
        <v>0</v>
      </c>
      <c r="EN303" s="75">
        <f t="shared" si="285"/>
        <v>1.6335242878496081</v>
      </c>
      <c r="EO303" s="51">
        <f t="shared" si="286"/>
        <v>0</v>
      </c>
      <c r="EP303" s="75">
        <f t="shared" si="287"/>
        <v>0</v>
      </c>
      <c r="EQ303" s="51" t="e">
        <f t="shared" si="288"/>
        <v>#DIV/0!</v>
      </c>
      <c r="ER303" s="51">
        <f t="shared" si="289"/>
        <v>100</v>
      </c>
      <c r="ES303" s="51">
        <f t="shared" si="290"/>
        <v>0</v>
      </c>
    </row>
    <row r="304" spans="1:149" x14ac:dyDescent="0.45">
      <c r="A304" s="78" t="s">
        <v>1142</v>
      </c>
      <c r="B304" s="174" t="s">
        <v>911</v>
      </c>
      <c r="C304" s="51" t="s">
        <v>3444</v>
      </c>
      <c r="D304" s="51" t="s">
        <v>3625</v>
      </c>
      <c r="E304" s="51" t="s">
        <v>637</v>
      </c>
      <c r="F304" s="78" t="s">
        <v>1253</v>
      </c>
      <c r="G304" s="72" t="s">
        <v>3365</v>
      </c>
      <c r="H304" s="78" t="s">
        <v>1132</v>
      </c>
      <c r="I304" s="78">
        <v>48</v>
      </c>
      <c r="J304" s="300">
        <v>193</v>
      </c>
      <c r="K304" s="78"/>
      <c r="L304" s="300">
        <v>1100</v>
      </c>
      <c r="M304" s="72"/>
      <c r="O304" s="78" t="s">
        <v>699</v>
      </c>
      <c r="P304" s="72" t="s">
        <v>1374</v>
      </c>
      <c r="R304" s="122">
        <v>2</v>
      </c>
      <c r="AA304" s="195"/>
      <c r="AB304" s="195"/>
      <c r="AC304" s="195"/>
      <c r="AD304" s="72"/>
      <c r="AE304" s="316">
        <v>1</v>
      </c>
      <c r="AF304" s="195"/>
      <c r="AG304" s="195">
        <v>0</v>
      </c>
      <c r="AH304" s="72"/>
      <c r="AR304" s="53">
        <v>0.9708</v>
      </c>
      <c r="AS304" s="53">
        <v>1.5880000000000001</v>
      </c>
      <c r="AU304" s="48">
        <v>1930</v>
      </c>
      <c r="AW304" s="48">
        <v>1873.644</v>
      </c>
      <c r="AX304" s="49">
        <v>22.542863856041471</v>
      </c>
      <c r="BB304" s="80" t="s">
        <v>722</v>
      </c>
      <c r="BC304" s="270" t="s">
        <v>1126</v>
      </c>
      <c r="BD304" s="291">
        <v>52.9679</v>
      </c>
      <c r="BE304" s="291"/>
      <c r="BF304" s="291">
        <v>0.70879300000000001</v>
      </c>
      <c r="BG304" s="291"/>
      <c r="BH304" s="291">
        <v>16.6662</v>
      </c>
      <c r="BI304" s="291"/>
      <c r="BJ304" s="291">
        <v>1.87734</v>
      </c>
      <c r="BK304" s="291"/>
      <c r="BL304" s="291"/>
      <c r="BM304" s="291"/>
      <c r="BN304" s="291">
        <v>4.0420400000000001</v>
      </c>
      <c r="BO304" s="291"/>
      <c r="BP304" s="291">
        <v>0.114939</v>
      </c>
      <c r="BQ304" s="291"/>
      <c r="BR304" s="291">
        <v>6.3982999999999999</v>
      </c>
      <c r="BS304" s="291"/>
      <c r="BT304" s="291"/>
      <c r="BU304" s="291"/>
      <c r="BV304" s="291"/>
      <c r="BW304" s="291"/>
      <c r="BX304" s="291">
        <v>6.9729900000000002</v>
      </c>
      <c r="BY304" s="291"/>
      <c r="BZ304" s="291">
        <v>3.8025799999999998</v>
      </c>
      <c r="CA304" s="291"/>
      <c r="CB304" s="291">
        <v>1.1302399999999999</v>
      </c>
      <c r="CC304" s="291"/>
      <c r="CD304" s="291"/>
      <c r="CE304" s="72"/>
      <c r="CF304" s="72"/>
      <c r="CG304" s="72"/>
      <c r="CH304" s="72"/>
      <c r="CI304" s="72"/>
      <c r="CJ304" s="72"/>
      <c r="CK304" s="72"/>
      <c r="CL304" s="72"/>
      <c r="CM304" s="72"/>
      <c r="CN304" s="72"/>
      <c r="CO304" s="72"/>
      <c r="CP304" s="72"/>
      <c r="CQ304" s="72"/>
      <c r="CR304" s="72"/>
      <c r="CS304" s="72"/>
      <c r="CT304" s="72"/>
      <c r="CU304" s="72"/>
      <c r="CV304" s="72"/>
      <c r="CW304" s="72"/>
      <c r="CX304" s="72"/>
      <c r="CY304" s="72"/>
      <c r="CZ304" s="72"/>
      <c r="DA304" s="72"/>
      <c r="DB304" s="72"/>
      <c r="DC304" s="72"/>
      <c r="DD304" s="72"/>
      <c r="DE304" s="72"/>
      <c r="DF304" s="72"/>
      <c r="DG304" s="72"/>
      <c r="DH304" s="106">
        <f t="shared" ref="DH304:DH317" si="291">SUM(BD304,BF304,BH304,BJ304,BL304,BN304,BP304,BR304,BT304,BV304,BX304,BZ304,CB304,CD304,CF304,CH304,CJ304,CL304,CN304,CX304,CZ304,DB304)</f>
        <v>94.681322000000023</v>
      </c>
      <c r="DJ304" s="104">
        <f t="shared" si="268"/>
        <v>5.3186779999999771</v>
      </c>
      <c r="DK304" s="72"/>
      <c r="DL304" s="77" t="s">
        <v>3340</v>
      </c>
      <c r="DO304" s="358">
        <v>5.0599999999999996</v>
      </c>
      <c r="DP304" s="72"/>
      <c r="DQ304" s="374"/>
      <c r="DR304" s="72"/>
      <c r="DU304" s="52"/>
      <c r="DX304" s="75">
        <f t="shared" si="269"/>
        <v>55.943346460667279</v>
      </c>
      <c r="DY304" s="51">
        <f t="shared" si="270"/>
        <v>0</v>
      </c>
      <c r="DZ304" s="75">
        <f t="shared" si="271"/>
        <v>0.74860910792943913</v>
      </c>
      <c r="EA304" s="51">
        <f t="shared" si="272"/>
        <v>0</v>
      </c>
      <c r="EB304" s="75">
        <f t="shared" si="273"/>
        <v>17.602415817556917</v>
      </c>
      <c r="EC304" s="51">
        <f t="shared" si="274"/>
        <v>0</v>
      </c>
      <c r="ED304" s="75">
        <f t="shared" si="275"/>
        <v>4.2690996646624759</v>
      </c>
      <c r="EE304" s="51">
        <f t="shared" si="276"/>
        <v>0</v>
      </c>
      <c r="EF304" s="75">
        <f t="shared" si="277"/>
        <v>0.12139564337726502</v>
      </c>
      <c r="EG304" s="51">
        <f t="shared" si="278"/>
        <v>0</v>
      </c>
      <c r="EH304" s="75">
        <f t="shared" si="279"/>
        <v>6.7577214437288893</v>
      </c>
      <c r="EI304" s="51">
        <f t="shared" si="280"/>
        <v>0</v>
      </c>
      <c r="EJ304" s="75">
        <f t="shared" si="281"/>
        <v>7.3646943797426045</v>
      </c>
      <c r="EK304" s="51">
        <f t="shared" si="282"/>
        <v>0</v>
      </c>
      <c r="EL304" s="75">
        <f t="shared" si="283"/>
        <v>4.0161881136387159</v>
      </c>
      <c r="EM304" s="51">
        <f t="shared" si="284"/>
        <v>0</v>
      </c>
      <c r="EN304" s="75">
        <f t="shared" si="285"/>
        <v>1.1937306916774986</v>
      </c>
      <c r="EO304" s="51">
        <f t="shared" si="286"/>
        <v>0</v>
      </c>
      <c r="EP304" s="75">
        <f t="shared" si="287"/>
        <v>0</v>
      </c>
      <c r="EQ304" s="51" t="e">
        <f t="shared" si="288"/>
        <v>#DIV/0!</v>
      </c>
      <c r="ER304" s="51">
        <f t="shared" si="289"/>
        <v>100</v>
      </c>
      <c r="ES304" s="51">
        <f t="shared" si="290"/>
        <v>0</v>
      </c>
    </row>
    <row r="305" spans="1:149" x14ac:dyDescent="0.45">
      <c r="A305" s="78" t="s">
        <v>1142</v>
      </c>
      <c r="B305" s="174" t="s">
        <v>911</v>
      </c>
      <c r="C305" s="51" t="s">
        <v>3444</v>
      </c>
      <c r="D305" s="51" t="s">
        <v>3625</v>
      </c>
      <c r="E305" s="51" t="s">
        <v>637</v>
      </c>
      <c r="F305" s="78" t="s">
        <v>1254</v>
      </c>
      <c r="G305" s="72" t="s">
        <v>3365</v>
      </c>
      <c r="H305" s="78" t="s">
        <v>1132</v>
      </c>
      <c r="I305" s="78">
        <v>48</v>
      </c>
      <c r="J305" s="300">
        <v>111.3</v>
      </c>
      <c r="K305" s="78"/>
      <c r="L305" s="300">
        <v>1100</v>
      </c>
      <c r="M305" s="72"/>
      <c r="O305" s="78" t="s">
        <v>699</v>
      </c>
      <c r="P305" s="72" t="s">
        <v>1374</v>
      </c>
      <c r="R305" s="122">
        <v>2</v>
      </c>
      <c r="AA305" s="195"/>
      <c r="AB305" s="195"/>
      <c r="AC305" s="195"/>
      <c r="AD305" s="72"/>
      <c r="AE305" s="316">
        <v>1</v>
      </c>
      <c r="AF305" s="195"/>
      <c r="AG305" s="195">
        <v>0</v>
      </c>
      <c r="AH305" s="72"/>
      <c r="AR305" s="53">
        <v>0.96809999999999996</v>
      </c>
      <c r="AS305" s="53">
        <v>1.29</v>
      </c>
      <c r="AU305" s="48">
        <v>1113</v>
      </c>
      <c r="AW305" s="48">
        <v>1077.4953</v>
      </c>
      <c r="AX305" s="49">
        <v>20.982709564811248</v>
      </c>
      <c r="BB305" s="80" t="s">
        <v>722</v>
      </c>
      <c r="BC305" s="270" t="s">
        <v>1126</v>
      </c>
      <c r="BD305" s="291">
        <v>53.743400000000001</v>
      </c>
      <c r="BE305" s="291"/>
      <c r="BF305" s="291">
        <v>0.719171</v>
      </c>
      <c r="BG305" s="291"/>
      <c r="BH305" s="291">
        <v>16.9102</v>
      </c>
      <c r="BI305" s="291"/>
      <c r="BJ305" s="291">
        <v>1.90483</v>
      </c>
      <c r="BK305" s="291"/>
      <c r="BL305" s="291"/>
      <c r="BM305" s="291"/>
      <c r="BN305" s="291">
        <v>4.1012199999999996</v>
      </c>
      <c r="BO305" s="291"/>
      <c r="BP305" s="291">
        <v>0.116622</v>
      </c>
      <c r="BQ305" s="291"/>
      <c r="BR305" s="291">
        <v>6.4919700000000002</v>
      </c>
      <c r="BS305" s="291"/>
      <c r="BT305" s="291"/>
      <c r="BU305" s="291"/>
      <c r="BV305" s="291"/>
      <c r="BW305" s="291"/>
      <c r="BX305" s="291">
        <v>7.0750799999999998</v>
      </c>
      <c r="BY305" s="291"/>
      <c r="BZ305" s="291">
        <v>3.85825</v>
      </c>
      <c r="CA305" s="291"/>
      <c r="CB305" s="291">
        <v>1.14679</v>
      </c>
      <c r="CC305" s="291"/>
      <c r="CD305" s="291"/>
      <c r="CE305" s="72"/>
      <c r="CF305" s="72"/>
      <c r="CG305" s="72"/>
      <c r="CH305" s="72"/>
      <c r="CI305" s="72"/>
      <c r="CJ305" s="72"/>
      <c r="CK305" s="72"/>
      <c r="CL305" s="72"/>
      <c r="CM305" s="72"/>
      <c r="CN305" s="72"/>
      <c r="CO305" s="72"/>
      <c r="CP305" s="72"/>
      <c r="CQ305" s="72"/>
      <c r="CR305" s="72"/>
      <c r="CS305" s="72"/>
      <c r="CT305" s="72"/>
      <c r="CU305" s="72"/>
      <c r="CV305" s="72"/>
      <c r="CW305" s="72"/>
      <c r="CX305" s="72"/>
      <c r="CY305" s="72"/>
      <c r="CZ305" s="72"/>
      <c r="DA305" s="72"/>
      <c r="DB305" s="72"/>
      <c r="DC305" s="72"/>
      <c r="DD305" s="72"/>
      <c r="DE305" s="72"/>
      <c r="DF305" s="72"/>
      <c r="DG305" s="72"/>
      <c r="DH305" s="106">
        <f t="shared" si="291"/>
        <v>96.067532999999997</v>
      </c>
      <c r="DJ305" s="104">
        <f t="shared" si="268"/>
        <v>3.9324670000000026</v>
      </c>
      <c r="DK305" s="72"/>
      <c r="DL305" s="77" t="s">
        <v>3340</v>
      </c>
      <c r="DO305" s="358">
        <v>3.67</v>
      </c>
      <c r="DP305" s="72"/>
      <c r="DQ305" s="374"/>
      <c r="DR305" s="72"/>
      <c r="DU305" s="52"/>
      <c r="DX305" s="75">
        <f t="shared" si="269"/>
        <v>55.943353932071936</v>
      </c>
      <c r="DY305" s="51">
        <f t="shared" si="270"/>
        <v>0</v>
      </c>
      <c r="DZ305" s="75">
        <f t="shared" si="271"/>
        <v>0.74860983470867315</v>
      </c>
      <c r="EA305" s="51">
        <f t="shared" si="272"/>
        <v>0</v>
      </c>
      <c r="EB305" s="75">
        <f t="shared" si="273"/>
        <v>17.602408922065273</v>
      </c>
      <c r="EC305" s="51">
        <f t="shared" si="274"/>
        <v>0</v>
      </c>
      <c r="ED305" s="75">
        <f t="shared" si="275"/>
        <v>4.2691009875313446</v>
      </c>
      <c r="EE305" s="51">
        <f t="shared" si="276"/>
        <v>0</v>
      </c>
      <c r="EF305" s="75">
        <f t="shared" si="277"/>
        <v>0.12139585181187072</v>
      </c>
      <c r="EG305" s="51">
        <f t="shared" si="278"/>
        <v>0</v>
      </c>
      <c r="EH305" s="75">
        <f t="shared" si="279"/>
        <v>6.7577149087402919</v>
      </c>
      <c r="EI305" s="51">
        <f t="shared" si="280"/>
        <v>0</v>
      </c>
      <c r="EJ305" s="75">
        <f t="shared" si="281"/>
        <v>7.3646941677996463</v>
      </c>
      <c r="EK305" s="51">
        <f t="shared" si="282"/>
        <v>0</v>
      </c>
      <c r="EL305" s="75">
        <f t="shared" si="283"/>
        <v>4.0161851559152666</v>
      </c>
      <c r="EM305" s="51">
        <f t="shared" si="284"/>
        <v>0</v>
      </c>
      <c r="EN305" s="75">
        <f t="shared" si="285"/>
        <v>1.1937331626908749</v>
      </c>
      <c r="EO305" s="51">
        <f t="shared" si="286"/>
        <v>0</v>
      </c>
      <c r="EP305" s="75">
        <f t="shared" si="287"/>
        <v>0</v>
      </c>
      <c r="EQ305" s="51" t="e">
        <f t="shared" si="288"/>
        <v>#DIV/0!</v>
      </c>
      <c r="ER305" s="51">
        <f t="shared" si="289"/>
        <v>100</v>
      </c>
      <c r="ES305" s="51">
        <f t="shared" si="290"/>
        <v>0</v>
      </c>
    </row>
    <row r="306" spans="1:149" x14ac:dyDescent="0.45">
      <c r="A306" s="78" t="s">
        <v>1142</v>
      </c>
      <c r="B306" s="174" t="s">
        <v>911</v>
      </c>
      <c r="C306" s="51" t="s">
        <v>762</v>
      </c>
      <c r="D306" s="51" t="s">
        <v>3626</v>
      </c>
      <c r="E306" s="51" t="s">
        <v>637</v>
      </c>
      <c r="F306" s="78" t="s">
        <v>1257</v>
      </c>
      <c r="G306" s="72" t="s">
        <v>3365</v>
      </c>
      <c r="H306" s="78" t="s">
        <v>1132</v>
      </c>
      <c r="I306" s="78">
        <v>48</v>
      </c>
      <c r="J306" s="300">
        <v>65.5</v>
      </c>
      <c r="K306" s="78"/>
      <c r="L306" s="300">
        <v>1100</v>
      </c>
      <c r="M306" s="72"/>
      <c r="O306" s="78" t="s">
        <v>699</v>
      </c>
      <c r="P306" s="72" t="s">
        <v>1374</v>
      </c>
      <c r="R306" s="122">
        <v>2</v>
      </c>
      <c r="AA306" s="195"/>
      <c r="AB306" s="195"/>
      <c r="AC306" s="195"/>
      <c r="AD306" s="72"/>
      <c r="AE306" s="316">
        <v>1</v>
      </c>
      <c r="AF306" s="195"/>
      <c r="AG306" s="195">
        <v>0</v>
      </c>
      <c r="AH306" s="72"/>
      <c r="AR306" s="53">
        <v>0.97619999999999996</v>
      </c>
      <c r="AS306" s="53">
        <v>1.155</v>
      </c>
      <c r="AU306" s="48">
        <v>655</v>
      </c>
      <c r="AW306" s="48">
        <v>639.41099999999994</v>
      </c>
      <c r="AX306" s="49">
        <v>20.258151313081008</v>
      </c>
      <c r="BB306" s="80" t="s">
        <v>722</v>
      </c>
      <c r="BC306" s="270" t="s">
        <v>1126</v>
      </c>
      <c r="BD306" s="291">
        <v>58.010599999999997</v>
      </c>
      <c r="BE306" s="291"/>
      <c r="BF306" s="291">
        <v>0.67499699999999996</v>
      </c>
      <c r="BG306" s="291"/>
      <c r="BH306" s="291">
        <v>18.782499999999999</v>
      </c>
      <c r="BI306" s="291"/>
      <c r="BJ306" s="291">
        <v>0.988039</v>
      </c>
      <c r="BK306" s="291"/>
      <c r="BL306" s="291"/>
      <c r="BM306" s="291"/>
      <c r="BN306" s="291">
        <v>2.31847</v>
      </c>
      <c r="BO306" s="291"/>
      <c r="BP306" s="291">
        <v>0.18586900000000001</v>
      </c>
      <c r="BQ306" s="291"/>
      <c r="BR306" s="291">
        <v>0.43043300000000001</v>
      </c>
      <c r="BS306" s="291"/>
      <c r="BT306" s="291"/>
      <c r="BU306" s="291"/>
      <c r="BV306" s="291"/>
      <c r="BW306" s="291"/>
      <c r="BX306" s="291">
        <v>0.84130099999999997</v>
      </c>
      <c r="BY306" s="291"/>
      <c r="BZ306" s="291">
        <v>9.5869099999999996</v>
      </c>
      <c r="CA306" s="291"/>
      <c r="CB306" s="291">
        <v>5.7130200000000002</v>
      </c>
      <c r="CC306" s="291"/>
      <c r="CD306" s="291"/>
      <c r="CE306" s="72"/>
      <c r="CF306" s="72"/>
      <c r="CG306" s="72"/>
      <c r="CH306" s="72"/>
      <c r="CI306" s="72"/>
      <c r="CJ306" s="72"/>
      <c r="CK306" s="72"/>
      <c r="CL306" s="72"/>
      <c r="CM306" s="72"/>
      <c r="CN306" s="72"/>
      <c r="CO306" s="72"/>
      <c r="CP306" s="72"/>
      <c r="CQ306" s="72"/>
      <c r="CR306" s="72"/>
      <c r="CS306" s="72"/>
      <c r="CT306" s="72"/>
      <c r="CU306" s="72"/>
      <c r="CV306" s="72"/>
      <c r="CW306" s="72"/>
      <c r="CX306" s="72"/>
      <c r="CY306" s="72"/>
      <c r="CZ306" s="72"/>
      <c r="DA306" s="72"/>
      <c r="DB306" s="72"/>
      <c r="DC306" s="72"/>
      <c r="DD306" s="72"/>
      <c r="DE306" s="72"/>
      <c r="DF306" s="72"/>
      <c r="DG306" s="72"/>
      <c r="DH306" s="106">
        <f t="shared" si="291"/>
        <v>97.532139000000001</v>
      </c>
      <c r="DJ306" s="104">
        <f t="shared" si="268"/>
        <v>2.4678609999999992</v>
      </c>
      <c r="DK306" s="72"/>
      <c r="DL306" s="77" t="s">
        <v>3340</v>
      </c>
      <c r="DO306" s="358">
        <v>2.37</v>
      </c>
      <c r="DP306" s="72"/>
      <c r="DQ306" s="374"/>
      <c r="DR306" s="72"/>
      <c r="DU306" s="52"/>
      <c r="DX306" s="75">
        <f t="shared" si="269"/>
        <v>59.478445356355813</v>
      </c>
      <c r="DY306" s="51">
        <f t="shared" si="270"/>
        <v>0</v>
      </c>
      <c r="DZ306" s="75">
        <f t="shared" si="271"/>
        <v>0.69207648568027402</v>
      </c>
      <c r="EA306" s="51">
        <f t="shared" si="272"/>
        <v>0</v>
      </c>
      <c r="EB306" s="75">
        <f t="shared" si="273"/>
        <v>19.257754615634955</v>
      </c>
      <c r="EC306" s="51">
        <f t="shared" si="274"/>
        <v>0</v>
      </c>
      <c r="ED306" s="75">
        <f t="shared" si="275"/>
        <v>2.3771343720863132</v>
      </c>
      <c r="EE306" s="51">
        <f t="shared" si="276"/>
        <v>0</v>
      </c>
      <c r="EF306" s="75">
        <f t="shared" si="277"/>
        <v>0.1905720533823215</v>
      </c>
      <c r="EG306" s="51">
        <f t="shared" si="278"/>
        <v>0</v>
      </c>
      <c r="EH306" s="75">
        <f t="shared" si="279"/>
        <v>0.44132426953129777</v>
      </c>
      <c r="EI306" s="51">
        <f t="shared" si="280"/>
        <v>0</v>
      </c>
      <c r="EJ306" s="75">
        <f t="shared" si="281"/>
        <v>0.86258848480704386</v>
      </c>
      <c r="EK306" s="51">
        <f t="shared" si="282"/>
        <v>0</v>
      </c>
      <c r="EL306" s="75">
        <f t="shared" si="283"/>
        <v>9.8294881034035342</v>
      </c>
      <c r="EM306" s="51">
        <f t="shared" si="284"/>
        <v>0</v>
      </c>
      <c r="EN306" s="75">
        <f t="shared" si="285"/>
        <v>5.8575768547432352</v>
      </c>
      <c r="EO306" s="51">
        <f t="shared" si="286"/>
        <v>0</v>
      </c>
      <c r="EP306" s="75">
        <f t="shared" si="287"/>
        <v>0</v>
      </c>
      <c r="EQ306" s="51" t="e">
        <f t="shared" si="288"/>
        <v>#DIV/0!</v>
      </c>
      <c r="ER306" s="51">
        <f t="shared" si="289"/>
        <v>100</v>
      </c>
      <c r="ES306" s="51">
        <f t="shared" si="290"/>
        <v>0</v>
      </c>
    </row>
    <row r="307" spans="1:149" x14ac:dyDescent="0.45">
      <c r="A307" s="78" t="s">
        <v>1142</v>
      </c>
      <c r="B307" s="174" t="s">
        <v>911</v>
      </c>
      <c r="C307" s="51" t="s">
        <v>762</v>
      </c>
      <c r="D307" s="51" t="s">
        <v>3626</v>
      </c>
      <c r="E307" s="51" t="s">
        <v>637</v>
      </c>
      <c r="F307" s="78" t="s">
        <v>1283</v>
      </c>
      <c r="G307" s="72" t="s">
        <v>3365</v>
      </c>
      <c r="H307" s="78" t="s">
        <v>1132</v>
      </c>
      <c r="I307" s="78">
        <v>48</v>
      </c>
      <c r="J307" s="300">
        <v>193</v>
      </c>
      <c r="K307" s="78"/>
      <c r="L307" s="300">
        <v>1000</v>
      </c>
      <c r="M307" s="72"/>
      <c r="O307" s="78" t="s">
        <v>699</v>
      </c>
      <c r="P307" s="72" t="s">
        <v>1374</v>
      </c>
      <c r="R307" s="122">
        <v>2</v>
      </c>
      <c r="AA307" s="195"/>
      <c r="AB307" s="195"/>
      <c r="AC307" s="195"/>
      <c r="AD307" s="72"/>
      <c r="AE307" s="316">
        <v>1</v>
      </c>
      <c r="AF307" s="195"/>
      <c r="AG307" s="195">
        <v>0</v>
      </c>
      <c r="AH307" s="72"/>
      <c r="AR307" s="53">
        <v>0.92420000000000002</v>
      </c>
      <c r="AS307" s="53">
        <v>1.625</v>
      </c>
      <c r="AU307" s="48">
        <v>1930</v>
      </c>
      <c r="AW307" s="48">
        <v>1783.7060000000001</v>
      </c>
      <c r="AX307" s="49">
        <v>21.084866914363587</v>
      </c>
      <c r="BB307" s="80" t="s">
        <v>722</v>
      </c>
      <c r="BC307" s="270" t="s">
        <v>1126</v>
      </c>
      <c r="BD307" s="291">
        <v>57.642200000000003</v>
      </c>
      <c r="BE307" s="291"/>
      <c r="BF307" s="291">
        <v>0.67071000000000003</v>
      </c>
      <c r="BG307" s="291"/>
      <c r="BH307" s="291">
        <v>18.6632</v>
      </c>
      <c r="BI307" s="291"/>
      <c r="BJ307" s="291">
        <v>0.981765</v>
      </c>
      <c r="BK307" s="291"/>
      <c r="BL307" s="291"/>
      <c r="BM307" s="291"/>
      <c r="BN307" s="291">
        <v>2.3037399999999999</v>
      </c>
      <c r="BO307" s="291"/>
      <c r="BP307" s="291">
        <v>0.18468799999999999</v>
      </c>
      <c r="BQ307" s="291"/>
      <c r="BR307" s="291">
        <v>0.427699</v>
      </c>
      <c r="BS307" s="291"/>
      <c r="BT307" s="291"/>
      <c r="BU307" s="291"/>
      <c r="BV307" s="291"/>
      <c r="BW307" s="291"/>
      <c r="BX307" s="291">
        <v>0.83595799999999998</v>
      </c>
      <c r="BY307" s="291"/>
      <c r="BZ307" s="291">
        <v>9.5260300000000004</v>
      </c>
      <c r="CA307" s="291"/>
      <c r="CB307" s="291">
        <v>5.6767399999999997</v>
      </c>
      <c r="CC307" s="291"/>
      <c r="CD307" s="291"/>
      <c r="CE307" s="72"/>
      <c r="CF307" s="72"/>
      <c r="CG307" s="72"/>
      <c r="CH307" s="72"/>
      <c r="CI307" s="72"/>
      <c r="CJ307" s="72"/>
      <c r="CK307" s="72"/>
      <c r="CL307" s="72"/>
      <c r="CM307" s="72"/>
      <c r="CN307" s="72"/>
      <c r="CO307" s="72"/>
      <c r="CP307" s="72"/>
      <c r="CQ307" s="72"/>
      <c r="CR307" s="72"/>
      <c r="CS307" s="72"/>
      <c r="CT307" s="72"/>
      <c r="CU307" s="72"/>
      <c r="CV307" s="72"/>
      <c r="CW307" s="72"/>
      <c r="CX307" s="72"/>
      <c r="CY307" s="72"/>
      <c r="CZ307" s="72"/>
      <c r="DA307" s="72"/>
      <c r="DB307" s="72"/>
      <c r="DC307" s="72"/>
      <c r="DD307" s="72"/>
      <c r="DE307" s="72"/>
      <c r="DF307" s="72"/>
      <c r="DG307" s="72"/>
      <c r="DH307" s="106">
        <f t="shared" si="291"/>
        <v>96.91273000000001</v>
      </c>
      <c r="DJ307" s="104">
        <f t="shared" si="268"/>
        <v>3.0872699999999895</v>
      </c>
      <c r="DK307" s="72"/>
      <c r="DL307" s="77" t="s">
        <v>3340</v>
      </c>
      <c r="DO307" s="358">
        <v>2.99</v>
      </c>
      <c r="DP307" s="72"/>
      <c r="DQ307" s="374"/>
      <c r="DR307" s="72"/>
      <c r="DU307" s="52"/>
      <c r="DX307" s="75">
        <f t="shared" si="269"/>
        <v>59.478460672813569</v>
      </c>
      <c r="DY307" s="51">
        <f t="shared" si="270"/>
        <v>0</v>
      </c>
      <c r="DZ307" s="75">
        <f t="shared" si="271"/>
        <v>0.69207626283977342</v>
      </c>
      <c r="EA307" s="51">
        <f t="shared" si="272"/>
        <v>0</v>
      </c>
      <c r="EB307" s="75">
        <f t="shared" si="273"/>
        <v>19.257738379674162</v>
      </c>
      <c r="EC307" s="51">
        <f t="shared" si="274"/>
        <v>0</v>
      </c>
      <c r="ED307" s="75">
        <f t="shared" si="275"/>
        <v>2.377128371061263</v>
      </c>
      <c r="EE307" s="51">
        <f t="shared" si="276"/>
        <v>0</v>
      </c>
      <c r="EF307" s="75">
        <f t="shared" si="277"/>
        <v>0.19057145537020778</v>
      </c>
      <c r="EG307" s="51">
        <f t="shared" si="278"/>
        <v>0</v>
      </c>
      <c r="EH307" s="75">
        <f t="shared" si="279"/>
        <v>0.44132385910499061</v>
      </c>
      <c r="EI307" s="51">
        <f t="shared" si="280"/>
        <v>0</v>
      </c>
      <c r="EJ307" s="75">
        <f t="shared" si="281"/>
        <v>0.86258843394464257</v>
      </c>
      <c r="EK307" s="51">
        <f t="shared" si="282"/>
        <v>0</v>
      </c>
      <c r="EL307" s="75">
        <f t="shared" si="283"/>
        <v>9.829492988176062</v>
      </c>
      <c r="EM307" s="51">
        <f t="shared" si="284"/>
        <v>0</v>
      </c>
      <c r="EN307" s="75">
        <f t="shared" si="285"/>
        <v>5.857579288087333</v>
      </c>
      <c r="EO307" s="51">
        <f t="shared" si="286"/>
        <v>0</v>
      </c>
      <c r="EP307" s="75">
        <f t="shared" si="287"/>
        <v>0</v>
      </c>
      <c r="EQ307" s="51" t="e">
        <f t="shared" si="288"/>
        <v>#DIV/0!</v>
      </c>
      <c r="ER307" s="51">
        <f t="shared" si="289"/>
        <v>100</v>
      </c>
      <c r="ES307" s="51">
        <f t="shared" si="290"/>
        <v>0</v>
      </c>
    </row>
    <row r="308" spans="1:149" x14ac:dyDescent="0.45">
      <c r="A308" s="78" t="s">
        <v>1142</v>
      </c>
      <c r="B308" s="174" t="s">
        <v>911</v>
      </c>
      <c r="C308" s="51" t="s">
        <v>762</v>
      </c>
      <c r="D308" s="51" t="s">
        <v>3626</v>
      </c>
      <c r="E308" s="51" t="s">
        <v>637</v>
      </c>
      <c r="F308" s="78" t="s">
        <v>1284</v>
      </c>
      <c r="G308" s="72" t="s">
        <v>3365</v>
      </c>
      <c r="H308" s="78" t="s">
        <v>1132</v>
      </c>
      <c r="I308" s="78">
        <v>48</v>
      </c>
      <c r="J308" s="300">
        <v>195.1</v>
      </c>
      <c r="K308" s="78"/>
      <c r="L308" s="300">
        <v>1100</v>
      </c>
      <c r="M308" s="72"/>
      <c r="O308" s="78" t="s">
        <v>699</v>
      </c>
      <c r="P308" s="72" t="s">
        <v>1374</v>
      </c>
      <c r="R308" s="122">
        <v>2</v>
      </c>
      <c r="AA308" s="195"/>
      <c r="AB308" s="195"/>
      <c r="AC308" s="195"/>
      <c r="AD308" s="72"/>
      <c r="AE308" s="316">
        <v>1</v>
      </c>
      <c r="AF308" s="195"/>
      <c r="AG308" s="195">
        <v>0</v>
      </c>
      <c r="AH308" s="72"/>
      <c r="AR308" s="53">
        <v>0.97109999999999996</v>
      </c>
      <c r="AS308" s="53">
        <v>1.597</v>
      </c>
      <c r="AU308" s="48">
        <v>1951</v>
      </c>
      <c r="AW308" s="48">
        <v>1894.6161</v>
      </c>
      <c r="AX308" s="49">
        <v>22.581883544528274</v>
      </c>
      <c r="BB308" s="80" t="s">
        <v>722</v>
      </c>
      <c r="BC308" s="270" t="s">
        <v>1126</v>
      </c>
      <c r="BD308" s="291">
        <v>57.665999999999997</v>
      </c>
      <c r="BE308" s="291"/>
      <c r="BF308" s="291">
        <v>0.670987</v>
      </c>
      <c r="BG308" s="291"/>
      <c r="BH308" s="291">
        <v>18.6709</v>
      </c>
      <c r="BI308" s="291"/>
      <c r="BJ308" s="291">
        <v>0.98216899999999996</v>
      </c>
      <c r="BK308" s="291"/>
      <c r="BL308" s="291"/>
      <c r="BM308" s="291"/>
      <c r="BN308" s="291">
        <v>2.3046899999999999</v>
      </c>
      <c r="BO308" s="291"/>
      <c r="BP308" s="291">
        <v>0.18476500000000001</v>
      </c>
      <c r="BQ308" s="291"/>
      <c r="BR308" s="291">
        <v>0.42787599999999998</v>
      </c>
      <c r="BS308" s="291"/>
      <c r="BT308" s="291"/>
      <c r="BU308" s="291"/>
      <c r="BV308" s="291"/>
      <c r="BW308" s="291"/>
      <c r="BX308" s="291">
        <v>0.83630300000000002</v>
      </c>
      <c r="BY308" s="291"/>
      <c r="BZ308" s="291">
        <v>9.5299600000000009</v>
      </c>
      <c r="CA308" s="291"/>
      <c r="CB308" s="291">
        <v>5.6790799999999999</v>
      </c>
      <c r="CC308" s="291"/>
      <c r="CD308" s="291"/>
      <c r="CE308" s="72"/>
      <c r="CF308" s="72"/>
      <c r="CG308" s="72"/>
      <c r="CH308" s="72"/>
      <c r="CI308" s="72"/>
      <c r="CJ308" s="72"/>
      <c r="CK308" s="72"/>
      <c r="CL308" s="72"/>
      <c r="CM308" s="72"/>
      <c r="CN308" s="72"/>
      <c r="CO308" s="72"/>
      <c r="CP308" s="72"/>
      <c r="CQ308" s="72"/>
      <c r="CR308" s="72"/>
      <c r="CS308" s="72"/>
      <c r="CT308" s="72"/>
      <c r="CU308" s="72"/>
      <c r="CV308" s="72"/>
      <c r="CW308" s="72"/>
      <c r="CX308" s="72"/>
      <c r="CY308" s="72"/>
      <c r="CZ308" s="72"/>
      <c r="DA308" s="72"/>
      <c r="DB308" s="72"/>
      <c r="DC308" s="72"/>
      <c r="DD308" s="72"/>
      <c r="DE308" s="72"/>
      <c r="DF308" s="72"/>
      <c r="DG308" s="72"/>
      <c r="DH308" s="106">
        <f t="shared" si="291"/>
        <v>96.952729999999988</v>
      </c>
      <c r="DJ308" s="104">
        <f t="shared" si="268"/>
        <v>3.0472700000000117</v>
      </c>
      <c r="DK308" s="72"/>
      <c r="DL308" s="77" t="s">
        <v>3340</v>
      </c>
      <c r="DO308" s="358">
        <v>2.95</v>
      </c>
      <c r="DP308" s="72"/>
      <c r="DQ308" s="374"/>
      <c r="DR308" s="72"/>
      <c r="DU308" s="52"/>
      <c r="DX308" s="75">
        <f t="shared" si="269"/>
        <v>59.47846955934093</v>
      </c>
      <c r="DY308" s="51">
        <f t="shared" si="270"/>
        <v>0</v>
      </c>
      <c r="DZ308" s="75">
        <f t="shared" si="271"/>
        <v>0.69207643766194116</v>
      </c>
      <c r="EA308" s="51">
        <f t="shared" si="272"/>
        <v>0</v>
      </c>
      <c r="EB308" s="75">
        <f t="shared" si="273"/>
        <v>19.25773518703393</v>
      </c>
      <c r="EC308" s="51">
        <f t="shared" si="274"/>
        <v>0</v>
      </c>
      <c r="ED308" s="75">
        <f t="shared" si="275"/>
        <v>2.3771274929545565</v>
      </c>
      <c r="EE308" s="51">
        <f t="shared" si="276"/>
        <v>0</v>
      </c>
      <c r="EF308" s="75">
        <f t="shared" si="277"/>
        <v>0.19057225103408645</v>
      </c>
      <c r="EG308" s="51">
        <f t="shared" si="278"/>
        <v>0</v>
      </c>
      <c r="EH308" s="75">
        <f t="shared" si="279"/>
        <v>0.44132434434801376</v>
      </c>
      <c r="EI308" s="51">
        <f t="shared" si="280"/>
        <v>0</v>
      </c>
      <c r="EJ308" s="75">
        <f t="shared" si="281"/>
        <v>0.86258839745925686</v>
      </c>
      <c r="EK308" s="51">
        <f t="shared" si="282"/>
        <v>0</v>
      </c>
      <c r="EL308" s="75">
        <f t="shared" si="283"/>
        <v>9.8294911344941003</v>
      </c>
      <c r="EM308" s="51">
        <f t="shared" si="284"/>
        <v>0</v>
      </c>
      <c r="EN308" s="75">
        <f t="shared" si="285"/>
        <v>5.8575761610838608</v>
      </c>
      <c r="EO308" s="51">
        <f t="shared" si="286"/>
        <v>0</v>
      </c>
      <c r="EP308" s="75">
        <f t="shared" si="287"/>
        <v>0</v>
      </c>
      <c r="EQ308" s="51" t="e">
        <f t="shared" si="288"/>
        <v>#DIV/0!</v>
      </c>
      <c r="ER308" s="51">
        <f t="shared" si="289"/>
        <v>100</v>
      </c>
      <c r="ES308" s="51">
        <f t="shared" si="290"/>
        <v>0</v>
      </c>
    </row>
    <row r="309" spans="1:149" x14ac:dyDescent="0.45">
      <c r="A309" s="78" t="s">
        <v>1142</v>
      </c>
      <c r="B309" s="174" t="s">
        <v>911</v>
      </c>
      <c r="C309" s="51" t="s">
        <v>3633</v>
      </c>
      <c r="D309" s="51" t="s">
        <v>3624</v>
      </c>
      <c r="E309" s="51" t="s">
        <v>637</v>
      </c>
      <c r="F309" s="78" t="s">
        <v>1285</v>
      </c>
      <c r="G309" s="72" t="s">
        <v>3365</v>
      </c>
      <c r="H309" s="78" t="s">
        <v>1132</v>
      </c>
      <c r="I309" s="78">
        <v>48</v>
      </c>
      <c r="J309" s="300">
        <v>193</v>
      </c>
      <c r="K309" s="78"/>
      <c r="L309" s="300">
        <v>1100</v>
      </c>
      <c r="M309" s="72"/>
      <c r="O309" s="78" t="s">
        <v>699</v>
      </c>
      <c r="P309" s="72" t="s">
        <v>1374</v>
      </c>
      <c r="R309" s="122">
        <v>2</v>
      </c>
      <c r="AA309" s="195"/>
      <c r="AB309" s="195"/>
      <c r="AC309" s="195"/>
      <c r="AD309" s="72"/>
      <c r="AE309" s="316">
        <v>1</v>
      </c>
      <c r="AF309" s="195"/>
      <c r="AG309" s="195">
        <v>0</v>
      </c>
      <c r="AH309" s="72"/>
      <c r="AR309" s="53">
        <v>0.9708</v>
      </c>
      <c r="AS309" s="53">
        <v>1.5880000000000001</v>
      </c>
      <c r="AU309" s="48">
        <v>1930</v>
      </c>
      <c r="AW309" s="48">
        <v>1873.644</v>
      </c>
      <c r="AX309" s="49">
        <v>22.542863856041471</v>
      </c>
      <c r="BB309" s="80" t="s">
        <v>722</v>
      </c>
      <c r="BC309" s="270" t="s">
        <v>1126</v>
      </c>
      <c r="BD309" s="291">
        <v>55.045499999999997</v>
      </c>
      <c r="BE309" s="291"/>
      <c r="BF309" s="291">
        <v>1.66212</v>
      </c>
      <c r="BG309" s="291"/>
      <c r="BH309" s="291">
        <v>17.6967</v>
      </c>
      <c r="BI309" s="291"/>
      <c r="BJ309" s="291">
        <v>1.97499</v>
      </c>
      <c r="BK309" s="291"/>
      <c r="BL309" s="291"/>
      <c r="BM309" s="291"/>
      <c r="BN309" s="291">
        <v>3.1286999999999998</v>
      </c>
      <c r="BO309" s="291"/>
      <c r="BP309" s="291">
        <v>0.13688</v>
      </c>
      <c r="BQ309" s="291"/>
      <c r="BR309" s="291">
        <v>1.6425700000000001</v>
      </c>
      <c r="BS309" s="291"/>
      <c r="BT309" s="291"/>
      <c r="BU309" s="291"/>
      <c r="BV309" s="291"/>
      <c r="BW309" s="291"/>
      <c r="BX309" s="291">
        <v>4.0086399999999998</v>
      </c>
      <c r="BY309" s="291"/>
      <c r="BZ309" s="291">
        <v>5.2992299999999997</v>
      </c>
      <c r="CA309" s="291"/>
      <c r="CB309" s="291">
        <v>5.8076400000000001</v>
      </c>
      <c r="CC309" s="291"/>
      <c r="CD309" s="291"/>
      <c r="CE309" s="72"/>
      <c r="CF309" s="72"/>
      <c r="CG309" s="72"/>
      <c r="CH309" s="72"/>
      <c r="CI309" s="72"/>
      <c r="CJ309" s="72"/>
      <c r="CK309" s="72"/>
      <c r="CL309" s="72"/>
      <c r="CM309" s="72"/>
      <c r="CN309" s="72"/>
      <c r="CO309" s="72"/>
      <c r="CP309" s="72"/>
      <c r="CQ309" s="72"/>
      <c r="CR309" s="72"/>
      <c r="CS309" s="72"/>
      <c r="CT309" s="72"/>
      <c r="CU309" s="72"/>
      <c r="CV309" s="72"/>
      <c r="CW309" s="72"/>
      <c r="CX309" s="72"/>
      <c r="CY309" s="72"/>
      <c r="CZ309" s="72"/>
      <c r="DA309" s="72"/>
      <c r="DB309" s="72"/>
      <c r="DC309" s="72"/>
      <c r="DD309" s="72"/>
      <c r="DE309" s="72"/>
      <c r="DF309" s="72"/>
      <c r="DG309" s="72"/>
      <c r="DH309" s="106">
        <f t="shared" si="291"/>
        <v>96.40297000000001</v>
      </c>
      <c r="DJ309" s="104">
        <f t="shared" si="268"/>
        <v>3.5970299999999895</v>
      </c>
      <c r="DK309" s="72"/>
      <c r="DL309" s="77" t="s">
        <v>3340</v>
      </c>
      <c r="DO309" s="358">
        <v>3.03</v>
      </c>
      <c r="DP309" s="72"/>
      <c r="DQ309" s="374"/>
      <c r="DR309" s="72"/>
      <c r="DU309" s="52"/>
      <c r="DX309" s="75">
        <f t="shared" si="269"/>
        <v>57.099381896636579</v>
      </c>
      <c r="DY309" s="51">
        <f t="shared" si="270"/>
        <v>0</v>
      </c>
      <c r="DZ309" s="75">
        <f t="shared" si="271"/>
        <v>1.7241377521875105</v>
      </c>
      <c r="EA309" s="51">
        <f t="shared" si="272"/>
        <v>0</v>
      </c>
      <c r="EB309" s="75">
        <f t="shared" si="273"/>
        <v>18.35700705071638</v>
      </c>
      <c r="EC309" s="51">
        <f t="shared" si="274"/>
        <v>0</v>
      </c>
      <c r="ED309" s="75">
        <f t="shared" si="275"/>
        <v>3.2454394299262765</v>
      </c>
      <c r="EE309" s="51">
        <f t="shared" si="276"/>
        <v>0</v>
      </c>
      <c r="EF309" s="75">
        <f t="shared" si="277"/>
        <v>0.14198732673899983</v>
      </c>
      <c r="EG309" s="51">
        <f t="shared" si="278"/>
        <v>0</v>
      </c>
      <c r="EH309" s="75">
        <f t="shared" si="279"/>
        <v>1.7038582939923945</v>
      </c>
      <c r="EI309" s="51">
        <f t="shared" si="280"/>
        <v>0</v>
      </c>
      <c r="EJ309" s="75">
        <f t="shared" si="281"/>
        <v>4.1582121380700192</v>
      </c>
      <c r="EK309" s="51">
        <f t="shared" si="282"/>
        <v>0</v>
      </c>
      <c r="EL309" s="75">
        <f t="shared" si="283"/>
        <v>5.4969571995551583</v>
      </c>
      <c r="EM309" s="51">
        <f t="shared" si="284"/>
        <v>0</v>
      </c>
      <c r="EN309" s="75">
        <f t="shared" si="285"/>
        <v>6.0243372169965292</v>
      </c>
      <c r="EO309" s="51">
        <f t="shared" si="286"/>
        <v>0</v>
      </c>
      <c r="EP309" s="75">
        <f t="shared" si="287"/>
        <v>0</v>
      </c>
      <c r="EQ309" s="51" t="e">
        <f t="shared" si="288"/>
        <v>#DIV/0!</v>
      </c>
      <c r="ER309" s="51">
        <f t="shared" si="289"/>
        <v>100</v>
      </c>
      <c r="ES309" s="51">
        <f t="shared" si="290"/>
        <v>0</v>
      </c>
    </row>
    <row r="310" spans="1:149" x14ac:dyDescent="0.45">
      <c r="A310" s="78" t="s">
        <v>1142</v>
      </c>
      <c r="B310" s="174" t="s">
        <v>911</v>
      </c>
      <c r="C310" s="51" t="s">
        <v>3633</v>
      </c>
      <c r="D310" s="51" t="s">
        <v>3624</v>
      </c>
      <c r="E310" s="51" t="s">
        <v>637</v>
      </c>
      <c r="F310" s="78" t="s">
        <v>1286</v>
      </c>
      <c r="G310" s="72" t="s">
        <v>3365</v>
      </c>
      <c r="H310" s="78" t="s">
        <v>1132</v>
      </c>
      <c r="I310" s="78">
        <v>48</v>
      </c>
      <c r="J310" s="300">
        <v>105.4</v>
      </c>
      <c r="K310" s="78"/>
      <c r="L310" s="300">
        <v>1180</v>
      </c>
      <c r="M310" s="72"/>
      <c r="O310" s="78" t="s">
        <v>699</v>
      </c>
      <c r="P310" s="72" t="s">
        <v>1374</v>
      </c>
      <c r="R310" s="122">
        <v>2</v>
      </c>
      <c r="AA310" s="195"/>
      <c r="AB310" s="195"/>
      <c r="AC310" s="195"/>
      <c r="AD310" s="72"/>
      <c r="AE310" s="316">
        <v>1</v>
      </c>
      <c r="AF310" s="195"/>
      <c r="AG310" s="195">
        <v>0</v>
      </c>
      <c r="AH310" s="72"/>
      <c r="AR310" s="53">
        <v>0.98699999999999999</v>
      </c>
      <c r="AS310" s="53">
        <v>1.262</v>
      </c>
      <c r="AU310" s="48">
        <v>1054</v>
      </c>
      <c r="AW310" s="48">
        <v>1040.298</v>
      </c>
      <c r="AX310" s="49">
        <v>21.350960277846895</v>
      </c>
      <c r="BB310" s="80" t="s">
        <v>722</v>
      </c>
      <c r="BC310" s="270" t="s">
        <v>1126</v>
      </c>
      <c r="BD310" s="291">
        <v>55.2271</v>
      </c>
      <c r="BE310" s="291"/>
      <c r="BF310" s="291">
        <v>1.6676</v>
      </c>
      <c r="BG310" s="291"/>
      <c r="BH310" s="291">
        <v>17.755099999999999</v>
      </c>
      <c r="BI310" s="291"/>
      <c r="BJ310" s="291">
        <v>1.9815100000000001</v>
      </c>
      <c r="BK310" s="291"/>
      <c r="BL310" s="291"/>
      <c r="BM310" s="291"/>
      <c r="BN310" s="291">
        <v>3.1390199999999999</v>
      </c>
      <c r="BO310" s="291"/>
      <c r="BP310" s="291">
        <v>0.13733200000000001</v>
      </c>
      <c r="BQ310" s="291"/>
      <c r="BR310" s="291">
        <v>1.6479900000000001</v>
      </c>
      <c r="BS310" s="291"/>
      <c r="BT310" s="291"/>
      <c r="BU310" s="291"/>
      <c r="BV310" s="291"/>
      <c r="BW310" s="291"/>
      <c r="BX310" s="291">
        <v>4.0218699999999998</v>
      </c>
      <c r="BY310" s="291"/>
      <c r="BZ310" s="291">
        <v>5.3167200000000001</v>
      </c>
      <c r="CA310" s="291"/>
      <c r="CB310" s="291">
        <v>5.82681</v>
      </c>
      <c r="CC310" s="291"/>
      <c r="CD310" s="291"/>
      <c r="CE310" s="72"/>
      <c r="CF310" s="72"/>
      <c r="CG310" s="72"/>
      <c r="CH310" s="72"/>
      <c r="CI310" s="72"/>
      <c r="CJ310" s="72"/>
      <c r="CK310" s="72"/>
      <c r="CL310" s="72"/>
      <c r="CM310" s="72"/>
      <c r="CN310" s="72"/>
      <c r="CO310" s="72"/>
      <c r="CP310" s="72"/>
      <c r="CQ310" s="72"/>
      <c r="CR310" s="72"/>
      <c r="CS310" s="72"/>
      <c r="CT310" s="72"/>
      <c r="CU310" s="72"/>
      <c r="CV310" s="72"/>
      <c r="CW310" s="72"/>
      <c r="CX310" s="72"/>
      <c r="CY310" s="72"/>
      <c r="CZ310" s="72"/>
      <c r="DA310" s="72"/>
      <c r="DB310" s="72"/>
      <c r="DC310" s="72"/>
      <c r="DD310" s="72"/>
      <c r="DE310" s="72"/>
      <c r="DF310" s="72"/>
      <c r="DG310" s="72"/>
      <c r="DH310" s="106">
        <f t="shared" si="291"/>
        <v>96.721052000000014</v>
      </c>
      <c r="DJ310" s="104">
        <f t="shared" si="268"/>
        <v>3.2789479999999855</v>
      </c>
      <c r="DK310" s="72"/>
      <c r="DL310" s="77" t="s">
        <v>3340</v>
      </c>
      <c r="DO310" s="358">
        <v>2.71</v>
      </c>
      <c r="DP310" s="72"/>
      <c r="DQ310" s="374"/>
      <c r="DR310" s="72"/>
      <c r="DU310" s="52"/>
      <c r="DX310" s="75">
        <f t="shared" si="269"/>
        <v>57.099358265871622</v>
      </c>
      <c r="DY310" s="51">
        <f t="shared" si="270"/>
        <v>0</v>
      </c>
      <c r="DZ310" s="75">
        <f t="shared" si="271"/>
        <v>1.7241334389125542</v>
      </c>
      <c r="EA310" s="51">
        <f t="shared" si="272"/>
        <v>0</v>
      </c>
      <c r="EB310" s="75">
        <f t="shared" si="273"/>
        <v>18.357017043197583</v>
      </c>
      <c r="EC310" s="51">
        <f t="shared" si="274"/>
        <v>0</v>
      </c>
      <c r="ED310" s="75">
        <f t="shared" si="275"/>
        <v>3.2454361641972214</v>
      </c>
      <c r="EE310" s="51">
        <f t="shared" si="276"/>
        <v>0</v>
      </c>
      <c r="EF310" s="75">
        <f t="shared" si="277"/>
        <v>0.14198770294599358</v>
      </c>
      <c r="EG310" s="51">
        <f t="shared" si="278"/>
        <v>0</v>
      </c>
      <c r="EH310" s="75">
        <f t="shared" si="279"/>
        <v>1.7038586387583956</v>
      </c>
      <c r="EI310" s="51">
        <f t="shared" si="280"/>
        <v>0</v>
      </c>
      <c r="EJ310" s="75">
        <f t="shared" si="281"/>
        <v>4.1582157315658632</v>
      </c>
      <c r="EK310" s="51">
        <f t="shared" si="282"/>
        <v>0</v>
      </c>
      <c r="EL310" s="75">
        <f t="shared" si="283"/>
        <v>5.4969625433768021</v>
      </c>
      <c r="EM310" s="51">
        <f t="shared" si="284"/>
        <v>0</v>
      </c>
      <c r="EN310" s="75">
        <f t="shared" si="285"/>
        <v>6.0243451446330409</v>
      </c>
      <c r="EO310" s="51">
        <f t="shared" si="286"/>
        <v>0</v>
      </c>
      <c r="EP310" s="75">
        <f t="shared" si="287"/>
        <v>0</v>
      </c>
      <c r="EQ310" s="51" t="e">
        <f t="shared" si="288"/>
        <v>#DIV/0!</v>
      </c>
      <c r="ER310" s="51">
        <f t="shared" si="289"/>
        <v>100</v>
      </c>
      <c r="ES310" s="51">
        <f t="shared" si="290"/>
        <v>0</v>
      </c>
    </row>
    <row r="311" spans="1:149" x14ac:dyDescent="0.45">
      <c r="A311" s="78" t="s">
        <v>1142</v>
      </c>
      <c r="B311" s="174" t="s">
        <v>911</v>
      </c>
      <c r="C311" s="51" t="s">
        <v>3633</v>
      </c>
      <c r="D311" s="51" t="s">
        <v>3624</v>
      </c>
      <c r="E311" s="51" t="s">
        <v>637</v>
      </c>
      <c r="F311" s="78" t="s">
        <v>1287</v>
      </c>
      <c r="G311" s="72" t="s">
        <v>3365</v>
      </c>
      <c r="H311" s="78" t="s">
        <v>1132</v>
      </c>
      <c r="I311" s="78">
        <v>48</v>
      </c>
      <c r="J311" s="300">
        <v>195.1</v>
      </c>
      <c r="K311" s="78"/>
      <c r="L311" s="300">
        <v>1100</v>
      </c>
      <c r="M311" s="72"/>
      <c r="O311" s="78" t="s">
        <v>699</v>
      </c>
      <c r="P311" s="72" t="s">
        <v>1374</v>
      </c>
      <c r="R311" s="122">
        <v>2</v>
      </c>
      <c r="AA311" s="195"/>
      <c r="AB311" s="195"/>
      <c r="AC311" s="195"/>
      <c r="AD311" s="72"/>
      <c r="AE311" s="316">
        <v>1</v>
      </c>
      <c r="AF311" s="195"/>
      <c r="AG311" s="195">
        <v>0</v>
      </c>
      <c r="AH311" s="72"/>
      <c r="AR311" s="53">
        <v>0.97109999999999996</v>
      </c>
      <c r="AS311" s="53">
        <v>1.597</v>
      </c>
      <c r="AU311" s="48">
        <v>1951</v>
      </c>
      <c r="AW311" s="48">
        <v>1894.6161</v>
      </c>
      <c r="AX311" s="49">
        <v>22.581883544528274</v>
      </c>
      <c r="BB311" s="80" t="s">
        <v>722</v>
      </c>
      <c r="BC311" s="270" t="s">
        <v>1126</v>
      </c>
      <c r="BD311" s="291">
        <v>54.948999999999998</v>
      </c>
      <c r="BE311" s="291"/>
      <c r="BF311" s="291">
        <v>1.6592100000000001</v>
      </c>
      <c r="BG311" s="291"/>
      <c r="BH311" s="291">
        <v>17.665700000000001</v>
      </c>
      <c r="BI311" s="291"/>
      <c r="BJ311" s="291">
        <v>1.97153</v>
      </c>
      <c r="BK311" s="291"/>
      <c r="BL311" s="291"/>
      <c r="BM311" s="291"/>
      <c r="BN311" s="291">
        <v>3.1232099999999998</v>
      </c>
      <c r="BO311" s="291"/>
      <c r="BP311" s="291">
        <v>0.13664000000000001</v>
      </c>
      <c r="BQ311" s="291"/>
      <c r="BR311" s="291">
        <v>1.6396900000000001</v>
      </c>
      <c r="BS311" s="291"/>
      <c r="BT311" s="291"/>
      <c r="BU311" s="291"/>
      <c r="BV311" s="291"/>
      <c r="BW311" s="291"/>
      <c r="BX311" s="291">
        <v>4.0016100000000003</v>
      </c>
      <c r="BY311" s="291"/>
      <c r="BZ311" s="291">
        <v>5.2899399999999996</v>
      </c>
      <c r="CA311" s="291"/>
      <c r="CB311" s="291">
        <v>5.7974600000000001</v>
      </c>
      <c r="CC311" s="291"/>
      <c r="CD311" s="291"/>
      <c r="CE311" s="72"/>
      <c r="CF311" s="72"/>
      <c r="CG311" s="72"/>
      <c r="CH311" s="72"/>
      <c r="CI311" s="72"/>
      <c r="CJ311" s="72"/>
      <c r="CK311" s="72"/>
      <c r="CL311" s="72"/>
      <c r="CM311" s="72"/>
      <c r="CN311" s="72"/>
      <c r="CO311" s="72"/>
      <c r="CP311" s="72"/>
      <c r="CQ311" s="72"/>
      <c r="CR311" s="72"/>
      <c r="CS311" s="72"/>
      <c r="CT311" s="72"/>
      <c r="CU311" s="72"/>
      <c r="CV311" s="72"/>
      <c r="CW311" s="72"/>
      <c r="CX311" s="72"/>
      <c r="CY311" s="72"/>
      <c r="CZ311" s="72"/>
      <c r="DA311" s="72"/>
      <c r="DB311" s="72"/>
      <c r="DC311" s="72"/>
      <c r="DD311" s="72"/>
      <c r="DE311" s="72"/>
      <c r="DF311" s="72"/>
      <c r="DG311" s="72"/>
      <c r="DH311" s="106">
        <f t="shared" si="291"/>
        <v>96.233990000000006</v>
      </c>
      <c r="DJ311" s="104">
        <f t="shared" si="268"/>
        <v>3.7660099999999943</v>
      </c>
      <c r="DK311" s="72"/>
      <c r="DL311" s="77" t="s">
        <v>3340</v>
      </c>
      <c r="DO311" s="358">
        <v>3.2</v>
      </c>
      <c r="DP311" s="72"/>
      <c r="DQ311" s="374"/>
      <c r="DR311" s="72"/>
      <c r="DU311" s="52"/>
      <c r="DX311" s="75">
        <f t="shared" si="269"/>
        <v>57.099367905248442</v>
      </c>
      <c r="DY311" s="51">
        <f t="shared" si="270"/>
        <v>0</v>
      </c>
      <c r="DZ311" s="75">
        <f t="shared" si="271"/>
        <v>1.7241413350937647</v>
      </c>
      <c r="EA311" s="51">
        <f t="shared" si="272"/>
        <v>0</v>
      </c>
      <c r="EB311" s="75">
        <f t="shared" si="273"/>
        <v>18.35702749101435</v>
      </c>
      <c r="EC311" s="51">
        <f t="shared" si="274"/>
        <v>0</v>
      </c>
      <c r="ED311" s="75">
        <f t="shared" si="275"/>
        <v>3.2454333442892676</v>
      </c>
      <c r="EE311" s="51">
        <f t="shared" si="276"/>
        <v>0</v>
      </c>
      <c r="EF311" s="75">
        <f t="shared" si="277"/>
        <v>0.14198725419158034</v>
      </c>
      <c r="EG311" s="51">
        <f t="shared" si="278"/>
        <v>0</v>
      </c>
      <c r="EH311" s="75">
        <f t="shared" si="279"/>
        <v>1.7038574416378245</v>
      </c>
      <c r="EI311" s="51">
        <f t="shared" si="280"/>
        <v>0</v>
      </c>
      <c r="EJ311" s="75">
        <f t="shared" si="281"/>
        <v>4.1582085498065702</v>
      </c>
      <c r="EK311" s="51">
        <f t="shared" si="282"/>
        <v>0</v>
      </c>
      <c r="EL311" s="75">
        <f t="shared" si="283"/>
        <v>5.4969559092374736</v>
      </c>
      <c r="EM311" s="51">
        <f t="shared" si="284"/>
        <v>0</v>
      </c>
      <c r="EN311" s="75">
        <f t="shared" si="285"/>
        <v>6.0243371390919149</v>
      </c>
      <c r="EO311" s="51">
        <f t="shared" si="286"/>
        <v>0</v>
      </c>
      <c r="EP311" s="75">
        <f t="shared" si="287"/>
        <v>0</v>
      </c>
      <c r="EQ311" s="51" t="e">
        <f t="shared" si="288"/>
        <v>#DIV/0!</v>
      </c>
      <c r="ER311" s="51">
        <f t="shared" si="289"/>
        <v>100</v>
      </c>
      <c r="ES311" s="51">
        <f t="shared" si="290"/>
        <v>0</v>
      </c>
    </row>
    <row r="312" spans="1:149" x14ac:dyDescent="0.45">
      <c r="A312" s="78" t="s">
        <v>1142</v>
      </c>
      <c r="B312" s="174" t="s">
        <v>911</v>
      </c>
      <c r="C312" s="51" t="s">
        <v>3593</v>
      </c>
      <c r="D312" s="51" t="s">
        <v>3623</v>
      </c>
      <c r="E312" s="51" t="s">
        <v>637</v>
      </c>
      <c r="F312" s="78" t="s">
        <v>1288</v>
      </c>
      <c r="G312" s="72" t="s">
        <v>3365</v>
      </c>
      <c r="H312" s="78" t="s">
        <v>1132</v>
      </c>
      <c r="I312" s="78">
        <v>48</v>
      </c>
      <c r="J312" s="300">
        <v>193.7</v>
      </c>
      <c r="K312" s="78"/>
      <c r="L312" s="300">
        <v>1150</v>
      </c>
      <c r="M312" s="72"/>
      <c r="O312" s="78" t="s">
        <v>699</v>
      </c>
      <c r="P312" s="72" t="s">
        <v>1374</v>
      </c>
      <c r="R312" s="122">
        <v>2</v>
      </c>
      <c r="AA312" s="195"/>
      <c r="AB312" s="195"/>
      <c r="AC312" s="195"/>
      <c r="AD312" s="72"/>
      <c r="AE312" s="316">
        <v>1</v>
      </c>
      <c r="AF312" s="195"/>
      <c r="AG312" s="195">
        <v>0</v>
      </c>
      <c r="AH312" s="72"/>
      <c r="AR312" s="53">
        <v>0.98929999999999996</v>
      </c>
      <c r="AS312" s="53">
        <v>1.5740000000000001</v>
      </c>
      <c r="AU312" s="48">
        <v>1937</v>
      </c>
      <c r="AW312" s="48">
        <v>1916.2740999999999</v>
      </c>
      <c r="AX312" s="49">
        <v>23.163560216107079</v>
      </c>
      <c r="BB312" s="80" t="s">
        <v>722</v>
      </c>
      <c r="BC312" s="270" t="s">
        <v>1126</v>
      </c>
      <c r="BD312" s="291">
        <v>46.731499999999997</v>
      </c>
      <c r="BE312" s="291"/>
      <c r="BF312" s="291">
        <v>1.09605</v>
      </c>
      <c r="BG312" s="291"/>
      <c r="BH312" s="291">
        <v>20.834900000000001</v>
      </c>
      <c r="BI312" s="291"/>
      <c r="BJ312" s="291">
        <v>2.97926</v>
      </c>
      <c r="BK312" s="291"/>
      <c r="BL312" s="291"/>
      <c r="BM312" s="291"/>
      <c r="BN312" s="291">
        <v>3.2482899999999999</v>
      </c>
      <c r="BO312" s="291"/>
      <c r="BP312" s="291">
        <v>0.19928199999999999</v>
      </c>
      <c r="BQ312" s="291"/>
      <c r="BR312" s="291">
        <v>1.2754000000000001</v>
      </c>
      <c r="BS312" s="291"/>
      <c r="BT312" s="291"/>
      <c r="BU312" s="291"/>
      <c r="BV312" s="291"/>
      <c r="BW312" s="291"/>
      <c r="BX312" s="291">
        <v>4.3144499999999999</v>
      </c>
      <c r="BY312" s="291"/>
      <c r="BZ312" s="291">
        <v>6.87521</v>
      </c>
      <c r="CA312" s="291"/>
      <c r="CB312" s="291">
        <v>9.1171299999999995</v>
      </c>
      <c r="CC312" s="291"/>
      <c r="CD312" s="291"/>
      <c r="CE312" s="72"/>
      <c r="CF312" s="72"/>
      <c r="CG312" s="72"/>
      <c r="CH312" s="72"/>
      <c r="CI312" s="72"/>
      <c r="CJ312" s="72"/>
      <c r="CK312" s="72"/>
      <c r="CL312" s="72"/>
      <c r="CM312" s="72"/>
      <c r="CN312" s="72"/>
      <c r="CO312" s="72"/>
      <c r="CP312" s="72"/>
      <c r="CQ312" s="72"/>
      <c r="CR312" s="72"/>
      <c r="CS312" s="72"/>
      <c r="CT312" s="72"/>
      <c r="CU312" s="72"/>
      <c r="CV312" s="72"/>
      <c r="CW312" s="72"/>
      <c r="CX312" s="72"/>
      <c r="CY312" s="72"/>
      <c r="CZ312" s="72"/>
      <c r="DA312" s="72"/>
      <c r="DB312" s="72"/>
      <c r="DC312" s="72"/>
      <c r="DD312" s="72"/>
      <c r="DE312" s="72"/>
      <c r="DF312" s="72"/>
      <c r="DG312" s="72"/>
      <c r="DH312" s="106">
        <f t="shared" si="291"/>
        <v>96.67147199999998</v>
      </c>
      <c r="DJ312" s="104">
        <f t="shared" si="268"/>
        <v>3.3285280000000199</v>
      </c>
      <c r="DK312" s="72"/>
      <c r="DL312" s="77" t="s">
        <v>3340</v>
      </c>
      <c r="DO312" s="358">
        <v>2.92</v>
      </c>
      <c r="DP312" s="72"/>
      <c r="DQ312" s="374"/>
      <c r="DR312" s="72"/>
      <c r="DU312" s="52"/>
      <c r="DX312" s="75">
        <f t="shared" si="269"/>
        <v>48.340528010166231</v>
      </c>
      <c r="DY312" s="51">
        <f t="shared" si="270"/>
        <v>0</v>
      </c>
      <c r="DZ312" s="75">
        <f t="shared" si="271"/>
        <v>1.1337884665705722</v>
      </c>
      <c r="EA312" s="51">
        <f t="shared" si="272"/>
        <v>0</v>
      </c>
      <c r="EB312" s="75">
        <f t="shared" si="273"/>
        <v>21.552273456640865</v>
      </c>
      <c r="EC312" s="51">
        <f t="shared" si="274"/>
        <v>0</v>
      </c>
      <c r="ED312" s="75">
        <f t="shared" si="275"/>
        <v>3.3601329666315625</v>
      </c>
      <c r="EE312" s="51">
        <f t="shared" si="276"/>
        <v>0</v>
      </c>
      <c r="EF312" s="75">
        <f t="shared" si="277"/>
        <v>0.20614354563671072</v>
      </c>
      <c r="EG312" s="51">
        <f t="shared" si="278"/>
        <v>0</v>
      </c>
      <c r="EH312" s="75">
        <f t="shared" si="279"/>
        <v>1.3193137268045327</v>
      </c>
      <c r="EI312" s="51">
        <f t="shared" si="280"/>
        <v>0</v>
      </c>
      <c r="EJ312" s="75">
        <f t="shared" si="281"/>
        <v>4.4630022805487028</v>
      </c>
      <c r="EK312" s="51">
        <f t="shared" si="282"/>
        <v>0</v>
      </c>
      <c r="EL312" s="75">
        <f t="shared" si="283"/>
        <v>7.1119326702711234</v>
      </c>
      <c r="EM312" s="51">
        <f t="shared" si="284"/>
        <v>0</v>
      </c>
      <c r="EN312" s="75">
        <f t="shared" si="285"/>
        <v>9.4310449726057772</v>
      </c>
      <c r="EO312" s="51">
        <f t="shared" si="286"/>
        <v>0</v>
      </c>
      <c r="EP312" s="75">
        <f t="shared" si="287"/>
        <v>0</v>
      </c>
      <c r="EQ312" s="51" t="e">
        <f t="shared" si="288"/>
        <v>#DIV/0!</v>
      </c>
      <c r="ER312" s="51">
        <f t="shared" si="289"/>
        <v>100</v>
      </c>
      <c r="ES312" s="51">
        <f t="shared" si="290"/>
        <v>0</v>
      </c>
    </row>
    <row r="313" spans="1:149" x14ac:dyDescent="0.45">
      <c r="A313" s="78" t="s">
        <v>1142</v>
      </c>
      <c r="B313" s="174" t="s">
        <v>911</v>
      </c>
      <c r="C313" s="51" t="s">
        <v>3593</v>
      </c>
      <c r="D313" s="51" t="s">
        <v>3623</v>
      </c>
      <c r="E313" s="51" t="s">
        <v>637</v>
      </c>
      <c r="F313" s="78" t="s">
        <v>1264</v>
      </c>
      <c r="G313" s="72" t="s">
        <v>3365</v>
      </c>
      <c r="H313" s="78" t="s">
        <v>1132</v>
      </c>
      <c r="I313" s="78">
        <v>48</v>
      </c>
      <c r="J313" s="300">
        <v>107.5</v>
      </c>
      <c r="K313" s="78"/>
      <c r="L313" s="300">
        <v>1180</v>
      </c>
      <c r="M313" s="72"/>
      <c r="O313" s="78" t="s">
        <v>699</v>
      </c>
      <c r="P313" s="72" t="s">
        <v>1374</v>
      </c>
      <c r="R313" s="122">
        <v>2</v>
      </c>
      <c r="AA313" s="195"/>
      <c r="AB313" s="195"/>
      <c r="AC313" s="195"/>
      <c r="AD313" s="72"/>
      <c r="AE313" s="316">
        <v>1</v>
      </c>
      <c r="AF313" s="195"/>
      <c r="AG313" s="195">
        <v>0</v>
      </c>
      <c r="AH313" s="72"/>
      <c r="AR313" s="53">
        <v>0.98709999999999998</v>
      </c>
      <c r="AS313" s="53">
        <v>1.268</v>
      </c>
      <c r="AU313" s="48">
        <v>1075</v>
      </c>
      <c r="AW313" s="48">
        <v>1061.1324999999999</v>
      </c>
      <c r="AX313" s="49">
        <v>21.400561948275584</v>
      </c>
      <c r="BB313" s="80" t="s">
        <v>722</v>
      </c>
      <c r="BC313" s="270" t="s">
        <v>1126</v>
      </c>
      <c r="BD313" s="291">
        <v>46.847000000000001</v>
      </c>
      <c r="BE313" s="291"/>
      <c r="BF313" s="291">
        <v>1.09876</v>
      </c>
      <c r="BG313" s="291"/>
      <c r="BH313" s="291">
        <v>20.886399999999998</v>
      </c>
      <c r="BI313" s="291"/>
      <c r="BJ313" s="291">
        <v>2.9866199999999998</v>
      </c>
      <c r="BK313" s="291"/>
      <c r="BL313" s="291"/>
      <c r="BM313" s="291"/>
      <c r="BN313" s="291">
        <v>3.2563200000000001</v>
      </c>
      <c r="BO313" s="291"/>
      <c r="BP313" s="291">
        <v>0.19977400000000001</v>
      </c>
      <c r="BQ313" s="291"/>
      <c r="BR313" s="291">
        <v>1.2785500000000001</v>
      </c>
      <c r="BS313" s="291"/>
      <c r="BT313" s="291"/>
      <c r="BU313" s="291"/>
      <c r="BV313" s="291"/>
      <c r="BW313" s="291"/>
      <c r="BX313" s="291">
        <v>4.3251099999999996</v>
      </c>
      <c r="BY313" s="291"/>
      <c r="BZ313" s="291">
        <v>6.8922100000000004</v>
      </c>
      <c r="CA313" s="291"/>
      <c r="CB313" s="291">
        <v>9.1396700000000006</v>
      </c>
      <c r="CC313" s="291"/>
      <c r="CD313" s="291"/>
      <c r="CE313" s="72"/>
      <c r="CF313" s="72"/>
      <c r="CG313" s="72"/>
      <c r="CH313" s="72"/>
      <c r="CI313" s="72"/>
      <c r="CJ313" s="72"/>
      <c r="CK313" s="72"/>
      <c r="CL313" s="72"/>
      <c r="CM313" s="72"/>
      <c r="CN313" s="72"/>
      <c r="CO313" s="72"/>
      <c r="CP313" s="72"/>
      <c r="CQ313" s="72"/>
      <c r="CR313" s="72"/>
      <c r="CS313" s="72"/>
      <c r="CT313" s="72"/>
      <c r="CU313" s="72"/>
      <c r="CV313" s="72"/>
      <c r="CW313" s="72"/>
      <c r="CX313" s="72"/>
      <c r="CY313" s="72"/>
      <c r="CZ313" s="72"/>
      <c r="DA313" s="72"/>
      <c r="DB313" s="72"/>
      <c r="DC313" s="72"/>
      <c r="DD313" s="72"/>
      <c r="DE313" s="72"/>
      <c r="DF313" s="72"/>
      <c r="DG313" s="72"/>
      <c r="DH313" s="106">
        <f t="shared" si="291"/>
        <v>96.910414000000003</v>
      </c>
      <c r="DJ313" s="104">
        <f t="shared" si="268"/>
        <v>3.0895859999999971</v>
      </c>
      <c r="DK313" s="72"/>
      <c r="DL313" s="77" t="s">
        <v>3340</v>
      </c>
      <c r="DO313" s="358">
        <v>2.68</v>
      </c>
      <c r="DP313" s="72"/>
      <c r="DQ313" s="374"/>
      <c r="DR313" s="72"/>
      <c r="DU313" s="52"/>
      <c r="DX313" s="75">
        <f t="shared" si="269"/>
        <v>48.34052200004016</v>
      </c>
      <c r="DY313" s="51">
        <f t="shared" si="270"/>
        <v>0</v>
      </c>
      <c r="DZ313" s="75">
        <f t="shared" si="271"/>
        <v>1.1337893985263545</v>
      </c>
      <c r="EA313" s="51">
        <f t="shared" si="272"/>
        <v>0</v>
      </c>
      <c r="EB313" s="75">
        <f t="shared" si="273"/>
        <v>21.552276105228483</v>
      </c>
      <c r="EC313" s="51">
        <f t="shared" si="274"/>
        <v>0</v>
      </c>
      <c r="ED313" s="75">
        <f t="shared" si="275"/>
        <v>3.360134236966525</v>
      </c>
      <c r="EE313" s="51">
        <f t="shared" si="276"/>
        <v>0</v>
      </c>
      <c r="EF313" s="75">
        <f t="shared" si="277"/>
        <v>0.20614296416069383</v>
      </c>
      <c r="EG313" s="51">
        <f t="shared" si="278"/>
        <v>0</v>
      </c>
      <c r="EH313" s="75">
        <f t="shared" si="279"/>
        <v>1.3193112558573943</v>
      </c>
      <c r="EI313" s="51">
        <f t="shared" si="280"/>
        <v>0</v>
      </c>
      <c r="EJ313" s="75">
        <f t="shared" si="281"/>
        <v>4.4629981665334748</v>
      </c>
      <c r="EK313" s="51">
        <f t="shared" si="282"/>
        <v>0</v>
      </c>
      <c r="EL313" s="75">
        <f t="shared" si="283"/>
        <v>7.1119394867098604</v>
      </c>
      <c r="EM313" s="51">
        <f t="shared" si="284"/>
        <v>0</v>
      </c>
      <c r="EN313" s="75">
        <f t="shared" si="285"/>
        <v>9.431050413219781</v>
      </c>
      <c r="EO313" s="51">
        <f t="shared" si="286"/>
        <v>0</v>
      </c>
      <c r="EP313" s="75">
        <f t="shared" si="287"/>
        <v>0</v>
      </c>
      <c r="EQ313" s="51" t="e">
        <f t="shared" si="288"/>
        <v>#DIV/0!</v>
      </c>
      <c r="ER313" s="51">
        <f t="shared" si="289"/>
        <v>100</v>
      </c>
      <c r="ES313" s="51">
        <f t="shared" si="290"/>
        <v>0</v>
      </c>
    </row>
    <row r="314" spans="1:149" x14ac:dyDescent="0.45">
      <c r="A314" s="78" t="s">
        <v>1142</v>
      </c>
      <c r="B314" s="174" t="s">
        <v>911</v>
      </c>
      <c r="C314" s="51" t="s">
        <v>3585</v>
      </c>
      <c r="D314" s="51" t="s">
        <v>3627</v>
      </c>
      <c r="E314" s="51" t="s">
        <v>637</v>
      </c>
      <c r="F314" s="78" t="s">
        <v>1265</v>
      </c>
      <c r="G314" s="72" t="s">
        <v>3365</v>
      </c>
      <c r="H314" s="78" t="s">
        <v>1132</v>
      </c>
      <c r="I314" s="78">
        <v>48</v>
      </c>
      <c r="J314" s="300">
        <v>147</v>
      </c>
      <c r="K314" s="78"/>
      <c r="L314" s="300">
        <v>1000</v>
      </c>
      <c r="M314" s="72"/>
      <c r="O314" s="78" t="s">
        <v>699</v>
      </c>
      <c r="P314" s="72" t="s">
        <v>1374</v>
      </c>
      <c r="R314" s="122">
        <v>2</v>
      </c>
      <c r="AA314" s="195"/>
      <c r="AB314" s="195"/>
      <c r="AC314" s="195"/>
      <c r="AD314" s="72"/>
      <c r="AE314" s="316">
        <v>1</v>
      </c>
      <c r="AF314" s="195"/>
      <c r="AG314" s="195">
        <v>0</v>
      </c>
      <c r="AH314" s="72"/>
      <c r="AR314" s="53">
        <v>0.92720000000000002</v>
      </c>
      <c r="AS314" s="53">
        <v>1.4319999999999999</v>
      </c>
      <c r="AU314" s="48">
        <v>1470</v>
      </c>
      <c r="AW314" s="48">
        <v>1362.9839999999999</v>
      </c>
      <c r="AX314" s="49">
        <v>20.53686621316394</v>
      </c>
      <c r="BB314" s="80" t="s">
        <v>722</v>
      </c>
      <c r="BC314" s="270" t="s">
        <v>1126</v>
      </c>
      <c r="BD314" s="291">
        <v>69.682400000000001</v>
      </c>
      <c r="BE314" s="291"/>
      <c r="BF314" s="291">
        <v>0.23292199999999999</v>
      </c>
      <c r="BG314" s="291"/>
      <c r="BH314" s="291">
        <v>9.4139199999999992</v>
      </c>
      <c r="BI314" s="291"/>
      <c r="BJ314" s="291">
        <v>1.74691</v>
      </c>
      <c r="BK314" s="291"/>
      <c r="BL314" s="291"/>
      <c r="BM314" s="291"/>
      <c r="BN314" s="291">
        <v>3.8529100000000001</v>
      </c>
      <c r="BO314" s="291"/>
      <c r="BP314" s="291">
        <v>0.13587099999999999</v>
      </c>
      <c r="BQ314" s="291"/>
      <c r="BR314" s="291">
        <v>9.7050699999999997E-3</v>
      </c>
      <c r="BS314" s="291"/>
      <c r="BT314" s="291"/>
      <c r="BU314" s="291"/>
      <c r="BV314" s="291"/>
      <c r="BW314" s="291"/>
      <c r="BX314" s="291">
        <v>0.194101</v>
      </c>
      <c r="BY314" s="291"/>
      <c r="BZ314" s="291">
        <v>5.1436900000000003</v>
      </c>
      <c r="CA314" s="291"/>
      <c r="CB314" s="291">
        <v>4.3381699999999999</v>
      </c>
      <c r="CC314" s="291"/>
      <c r="CD314" s="291"/>
      <c r="CE314" s="72"/>
      <c r="CF314" s="72"/>
      <c r="CG314" s="72"/>
      <c r="CH314" s="72"/>
      <c r="CI314" s="72"/>
      <c r="CJ314" s="72"/>
      <c r="CK314" s="72"/>
      <c r="CL314" s="72"/>
      <c r="CM314" s="72"/>
      <c r="CN314" s="72"/>
      <c r="CO314" s="72"/>
      <c r="CP314" s="72"/>
      <c r="CQ314" s="72"/>
      <c r="CR314" s="72"/>
      <c r="CS314" s="72"/>
      <c r="CT314" s="72"/>
      <c r="CU314" s="72"/>
      <c r="CV314" s="72"/>
      <c r="CW314" s="72"/>
      <c r="CX314" s="72"/>
      <c r="CY314" s="72"/>
      <c r="CZ314" s="72"/>
      <c r="DA314" s="72"/>
      <c r="DB314" s="72"/>
      <c r="DC314" s="72"/>
      <c r="DD314" s="72"/>
      <c r="DE314" s="72"/>
      <c r="DF314" s="72"/>
      <c r="DG314" s="72"/>
      <c r="DH314" s="106">
        <f t="shared" si="291"/>
        <v>94.750599070000007</v>
      </c>
      <c r="DJ314" s="104">
        <f t="shared" si="268"/>
        <v>5.2494009299999931</v>
      </c>
      <c r="DK314" s="72"/>
      <c r="DL314" s="77" t="s">
        <v>3340</v>
      </c>
      <c r="DO314" s="358">
        <v>5.23</v>
      </c>
      <c r="DP314" s="72"/>
      <c r="DQ314" s="374"/>
      <c r="DR314" s="72"/>
      <c r="DU314" s="52"/>
      <c r="DX314" s="75">
        <f t="shared" si="269"/>
        <v>73.54296509357151</v>
      </c>
      <c r="DY314" s="51">
        <f t="shared" si="270"/>
        <v>0</v>
      </c>
      <c r="DZ314" s="75">
        <f t="shared" si="271"/>
        <v>0.24582641406617542</v>
      </c>
      <c r="EA314" s="51">
        <f t="shared" si="272"/>
        <v>0</v>
      </c>
      <c r="EB314" s="75">
        <f t="shared" si="273"/>
        <v>9.9354728016496949</v>
      </c>
      <c r="EC314" s="51">
        <f t="shared" si="274"/>
        <v>0</v>
      </c>
      <c r="ED314" s="75">
        <f t="shared" si="275"/>
        <v>4.0663700681760764</v>
      </c>
      <c r="EE314" s="51">
        <f t="shared" si="276"/>
        <v>0</v>
      </c>
      <c r="EF314" s="75">
        <f t="shared" si="277"/>
        <v>0.14339856563821932</v>
      </c>
      <c r="EG314" s="51">
        <f t="shared" si="278"/>
        <v>0</v>
      </c>
      <c r="EH314" s="75">
        <f t="shared" si="279"/>
        <v>1.024275318072667E-2</v>
      </c>
      <c r="EI314" s="51">
        <f t="shared" si="280"/>
        <v>0</v>
      </c>
      <c r="EJ314" s="75">
        <f t="shared" si="281"/>
        <v>0.20485464145361415</v>
      </c>
      <c r="EK314" s="51">
        <f t="shared" si="282"/>
        <v>0</v>
      </c>
      <c r="EL314" s="75">
        <f t="shared" si="283"/>
        <v>5.4286622464517995</v>
      </c>
      <c r="EM314" s="51">
        <f t="shared" si="284"/>
        <v>0</v>
      </c>
      <c r="EN314" s="75">
        <f t="shared" si="285"/>
        <v>4.578514587327347</v>
      </c>
      <c r="EO314" s="51">
        <f t="shared" si="286"/>
        <v>0</v>
      </c>
      <c r="EP314" s="75">
        <f t="shared" si="287"/>
        <v>0</v>
      </c>
      <c r="EQ314" s="51" t="e">
        <f t="shared" si="288"/>
        <v>#DIV/0!</v>
      </c>
      <c r="ER314" s="51">
        <f t="shared" si="289"/>
        <v>100</v>
      </c>
      <c r="ES314" s="51">
        <f t="shared" si="290"/>
        <v>0</v>
      </c>
    </row>
    <row r="315" spans="1:149" x14ac:dyDescent="0.45">
      <c r="A315" s="78" t="s">
        <v>1142</v>
      </c>
      <c r="B315" s="174" t="s">
        <v>911</v>
      </c>
      <c r="C315" s="51" t="s">
        <v>3585</v>
      </c>
      <c r="D315" s="51" t="s">
        <v>3627</v>
      </c>
      <c r="E315" s="51" t="s">
        <v>637</v>
      </c>
      <c r="F315" s="78" t="s">
        <v>1289</v>
      </c>
      <c r="G315" s="72" t="s">
        <v>3365</v>
      </c>
      <c r="H315" s="78" t="s">
        <v>1132</v>
      </c>
      <c r="I315" s="78">
        <v>48</v>
      </c>
      <c r="J315" s="300">
        <v>79</v>
      </c>
      <c r="K315" s="78"/>
      <c r="L315" s="300">
        <v>1000</v>
      </c>
      <c r="M315" s="72"/>
      <c r="O315" s="78" t="s">
        <v>699</v>
      </c>
      <c r="P315" s="72" t="s">
        <v>1374</v>
      </c>
      <c r="R315" s="122">
        <v>2</v>
      </c>
      <c r="AA315" s="195"/>
      <c r="AB315" s="195"/>
      <c r="AC315" s="195"/>
      <c r="AD315" s="72"/>
      <c r="AE315" s="316">
        <v>1</v>
      </c>
      <c r="AF315" s="195"/>
      <c r="AG315" s="195">
        <v>0</v>
      </c>
      <c r="AH315" s="72"/>
      <c r="AR315" s="53">
        <v>0.9486</v>
      </c>
      <c r="AS315" s="53">
        <v>1.1990000000000001</v>
      </c>
      <c r="AU315" s="48">
        <v>790</v>
      </c>
      <c r="AW315" s="48">
        <v>749.39400000000001</v>
      </c>
      <c r="AX315" s="49">
        <v>19.876836846129738</v>
      </c>
      <c r="BB315" s="80" t="s">
        <v>722</v>
      </c>
      <c r="BC315" s="270" t="s">
        <v>1126</v>
      </c>
      <c r="BD315" s="291">
        <v>70.278000000000006</v>
      </c>
      <c r="BE315" s="291"/>
      <c r="BF315" s="291">
        <v>0.23491200000000001</v>
      </c>
      <c r="BG315" s="291"/>
      <c r="BH315" s="291">
        <v>9.4943799999999996</v>
      </c>
      <c r="BI315" s="291"/>
      <c r="BJ315" s="291">
        <v>1.7618400000000001</v>
      </c>
      <c r="BK315" s="291"/>
      <c r="BL315" s="291"/>
      <c r="BM315" s="291"/>
      <c r="BN315" s="291">
        <v>3.88584</v>
      </c>
      <c r="BO315" s="291"/>
      <c r="BP315" s="291">
        <v>0.13703199999999999</v>
      </c>
      <c r="BQ315" s="291"/>
      <c r="BR315" s="291">
        <v>9.7880199999999997E-3</v>
      </c>
      <c r="BS315" s="291"/>
      <c r="BT315" s="291"/>
      <c r="BU315" s="291"/>
      <c r="BV315" s="291"/>
      <c r="BW315" s="291"/>
      <c r="BX315" s="291">
        <v>0.19575999999999999</v>
      </c>
      <c r="BY315" s="291"/>
      <c r="BZ315" s="291">
        <v>5.1876499999999997</v>
      </c>
      <c r="CA315" s="291"/>
      <c r="CB315" s="291">
        <v>4.3752399999999998</v>
      </c>
      <c r="CC315" s="291"/>
      <c r="CD315" s="291"/>
      <c r="CE315" s="72"/>
      <c r="CF315" s="72"/>
      <c r="CG315" s="72"/>
      <c r="CH315" s="72"/>
      <c r="CI315" s="72"/>
      <c r="CJ315" s="72"/>
      <c r="CK315" s="72"/>
      <c r="CL315" s="72"/>
      <c r="CM315" s="72"/>
      <c r="CN315" s="72"/>
      <c r="CO315" s="72"/>
      <c r="CP315" s="72"/>
      <c r="CQ315" s="72"/>
      <c r="CR315" s="72"/>
      <c r="CS315" s="72"/>
      <c r="CT315" s="72"/>
      <c r="CU315" s="72"/>
      <c r="CV315" s="72"/>
      <c r="CW315" s="72"/>
      <c r="CX315" s="72"/>
      <c r="CY315" s="72"/>
      <c r="CZ315" s="72"/>
      <c r="DA315" s="72"/>
      <c r="DB315" s="72"/>
      <c r="DC315" s="72"/>
      <c r="DD315" s="72"/>
      <c r="DE315" s="72"/>
      <c r="DF315" s="72"/>
      <c r="DG315" s="72"/>
      <c r="DH315" s="106">
        <f t="shared" si="291"/>
        <v>95.560442020000039</v>
      </c>
      <c r="DJ315" s="104">
        <f t="shared" si="268"/>
        <v>4.4395579799999609</v>
      </c>
      <c r="DK315" s="72"/>
      <c r="DL315" s="77" t="s">
        <v>3340</v>
      </c>
      <c r="DO315" s="358">
        <v>4.42</v>
      </c>
      <c r="DP315" s="72"/>
      <c r="DQ315" s="374"/>
      <c r="DR315" s="72"/>
      <c r="DU315" s="52"/>
      <c r="DX315" s="75">
        <f t="shared" si="269"/>
        <v>73.542983387719545</v>
      </c>
      <c r="DY315" s="51">
        <f t="shared" si="270"/>
        <v>0</v>
      </c>
      <c r="DZ315" s="75">
        <f t="shared" si="271"/>
        <v>0.24582556864987584</v>
      </c>
      <c r="EA315" s="51">
        <f t="shared" si="272"/>
        <v>0</v>
      </c>
      <c r="EB315" s="75">
        <f t="shared" si="273"/>
        <v>9.9354709954281102</v>
      </c>
      <c r="EC315" s="51">
        <f t="shared" si="274"/>
        <v>0</v>
      </c>
      <c r="ED315" s="75">
        <f t="shared" si="275"/>
        <v>4.066368800582489</v>
      </c>
      <c r="EE315" s="51">
        <f t="shared" si="276"/>
        <v>0</v>
      </c>
      <c r="EF315" s="75">
        <f t="shared" si="277"/>
        <v>0.14339824837909423</v>
      </c>
      <c r="EG315" s="51">
        <f t="shared" si="278"/>
        <v>0</v>
      </c>
      <c r="EH315" s="75">
        <f t="shared" si="279"/>
        <v>1.0242752956240456E-2</v>
      </c>
      <c r="EI315" s="51">
        <f t="shared" si="280"/>
        <v>0</v>
      </c>
      <c r="EJ315" s="75">
        <f t="shared" si="281"/>
        <v>0.20485464054156322</v>
      </c>
      <c r="EK315" s="51">
        <f t="shared" si="282"/>
        <v>0</v>
      </c>
      <c r="EL315" s="75">
        <f t="shared" si="283"/>
        <v>5.4286584389325716</v>
      </c>
      <c r="EM315" s="51">
        <f t="shared" si="284"/>
        <v>0</v>
      </c>
      <c r="EN315" s="75">
        <f t="shared" si="285"/>
        <v>4.578505401936396</v>
      </c>
      <c r="EO315" s="51">
        <f t="shared" si="286"/>
        <v>0</v>
      </c>
      <c r="EP315" s="75">
        <f t="shared" si="287"/>
        <v>0</v>
      </c>
      <c r="EQ315" s="51" t="e">
        <f t="shared" si="288"/>
        <v>#DIV/0!</v>
      </c>
      <c r="ER315" s="51">
        <f t="shared" si="289"/>
        <v>100</v>
      </c>
      <c r="ES315" s="51">
        <f t="shared" si="290"/>
        <v>0</v>
      </c>
    </row>
    <row r="316" spans="1:149" x14ac:dyDescent="0.45">
      <c r="A316" s="78" t="s">
        <v>1142</v>
      </c>
      <c r="B316" s="174" t="s">
        <v>911</v>
      </c>
      <c r="C316" s="51" t="s">
        <v>3635</v>
      </c>
      <c r="D316" s="51" t="s">
        <v>3621</v>
      </c>
      <c r="E316" s="51" t="s">
        <v>637</v>
      </c>
      <c r="F316" s="78" t="s">
        <v>1268</v>
      </c>
      <c r="G316" s="72" t="s">
        <v>3365</v>
      </c>
      <c r="H316" s="78" t="s">
        <v>1132</v>
      </c>
      <c r="I316" s="78">
        <v>48</v>
      </c>
      <c r="J316" s="300">
        <v>128</v>
      </c>
      <c r="K316" s="78"/>
      <c r="L316" s="300">
        <v>1130</v>
      </c>
      <c r="M316" s="72"/>
      <c r="O316" s="78" t="s">
        <v>699</v>
      </c>
      <c r="P316" s="72" t="s">
        <v>1374</v>
      </c>
      <c r="R316" s="122">
        <v>2</v>
      </c>
      <c r="AA316" s="195"/>
      <c r="AB316" s="195"/>
      <c r="AC316" s="195"/>
      <c r="AD316" s="72"/>
      <c r="AE316" s="316">
        <v>1</v>
      </c>
      <c r="AF316" s="195"/>
      <c r="AG316" s="195">
        <v>0</v>
      </c>
      <c r="AH316" s="72"/>
      <c r="AR316" s="53">
        <v>0.97550000000000003</v>
      </c>
      <c r="AS316" s="53">
        <v>1.34</v>
      </c>
      <c r="AU316" s="48">
        <v>1280</v>
      </c>
      <c r="AW316" s="48">
        <v>1248.6400000000001</v>
      </c>
      <c r="AX316" s="49">
        <v>21.523629233073624</v>
      </c>
      <c r="BB316" s="80" t="s">
        <v>722</v>
      </c>
      <c r="BC316" s="270" t="s">
        <v>1126</v>
      </c>
      <c r="BD316" s="291">
        <v>51.7669</v>
      </c>
      <c r="BE316" s="291"/>
      <c r="BF316" s="291">
        <v>1.69981</v>
      </c>
      <c r="BG316" s="291"/>
      <c r="BH316" s="291">
        <v>13.327999999999999</v>
      </c>
      <c r="BI316" s="291"/>
      <c r="BJ316" s="291">
        <v>4.63584</v>
      </c>
      <c r="BK316" s="291"/>
      <c r="BL316" s="291"/>
      <c r="BM316" s="291"/>
      <c r="BN316" s="291">
        <v>1.5646</v>
      </c>
      <c r="BO316" s="291"/>
      <c r="BP316" s="291">
        <v>8.6921999999999999E-2</v>
      </c>
      <c r="BQ316" s="291"/>
      <c r="BR316" s="291">
        <v>5.1573700000000002</v>
      </c>
      <c r="BS316" s="291"/>
      <c r="BT316" s="291"/>
      <c r="BU316" s="291"/>
      <c r="BV316" s="291"/>
      <c r="BW316" s="291"/>
      <c r="BX316" s="291">
        <v>6.6157300000000001</v>
      </c>
      <c r="BY316" s="291"/>
      <c r="BZ316" s="291">
        <v>3.21611</v>
      </c>
      <c r="CA316" s="291"/>
      <c r="CB316" s="291">
        <v>6.0555599999999998</v>
      </c>
      <c r="CC316" s="291"/>
      <c r="CD316" s="291"/>
      <c r="CE316" s="72"/>
      <c r="CF316" s="72"/>
      <c r="CG316" s="72"/>
      <c r="CH316" s="72"/>
      <c r="CI316" s="72"/>
      <c r="CJ316" s="72"/>
      <c r="CK316" s="72"/>
      <c r="CL316" s="72"/>
      <c r="CM316" s="72"/>
      <c r="CN316" s="72"/>
      <c r="CO316" s="72"/>
      <c r="CP316" s="72"/>
      <c r="CQ316" s="72"/>
      <c r="CR316" s="72"/>
      <c r="CS316" s="72"/>
      <c r="CT316" s="72"/>
      <c r="CU316" s="72"/>
      <c r="CV316" s="72"/>
      <c r="CW316" s="72"/>
      <c r="CX316" s="72"/>
      <c r="CY316" s="72"/>
      <c r="CZ316" s="72"/>
      <c r="DA316" s="72"/>
      <c r="DB316" s="72"/>
      <c r="DC316" s="72"/>
      <c r="DD316" s="72"/>
      <c r="DE316" s="72"/>
      <c r="DF316" s="72"/>
      <c r="DG316" s="72"/>
      <c r="DH316" s="106">
        <f t="shared" si="291"/>
        <v>94.126841999999996</v>
      </c>
      <c r="DJ316" s="104">
        <f t="shared" si="268"/>
        <v>5.8731580000000037</v>
      </c>
      <c r="DK316" s="72"/>
      <c r="DL316" s="77" t="s">
        <v>3340</v>
      </c>
      <c r="DO316" s="358">
        <v>4.55</v>
      </c>
      <c r="DP316" s="72"/>
      <c r="DQ316" s="374"/>
      <c r="DR316" s="72"/>
      <c r="DU316" s="52"/>
      <c r="DX316" s="75">
        <f t="shared" si="269"/>
        <v>54.99695825341724</v>
      </c>
      <c r="DY316" s="51">
        <f t="shared" si="270"/>
        <v>0</v>
      </c>
      <c r="DZ316" s="75">
        <f t="shared" si="271"/>
        <v>1.8058716981071139</v>
      </c>
      <c r="EA316" s="51">
        <f t="shared" si="272"/>
        <v>0</v>
      </c>
      <c r="EB316" s="75">
        <f t="shared" si="273"/>
        <v>14.159616658551021</v>
      </c>
      <c r="EC316" s="51">
        <f t="shared" si="274"/>
        <v>0</v>
      </c>
      <c r="ED316" s="75">
        <f t="shared" si="275"/>
        <v>1.6622251068404057</v>
      </c>
      <c r="EE316" s="51">
        <f t="shared" si="276"/>
        <v>0</v>
      </c>
      <c r="EF316" s="75">
        <f t="shared" si="277"/>
        <v>9.2345603180865238E-2</v>
      </c>
      <c r="EG316" s="51">
        <f t="shared" si="278"/>
        <v>0</v>
      </c>
      <c r="EH316" s="75">
        <f t="shared" si="279"/>
        <v>5.479170330605589</v>
      </c>
      <c r="EI316" s="51">
        <f t="shared" si="280"/>
        <v>0</v>
      </c>
      <c r="EJ316" s="75">
        <f t="shared" si="281"/>
        <v>7.0285264643214109</v>
      </c>
      <c r="EK316" s="51">
        <f t="shared" si="282"/>
        <v>0</v>
      </c>
      <c r="EL316" s="75">
        <f t="shared" si="283"/>
        <v>3.4167830681071827</v>
      </c>
      <c r="EM316" s="51">
        <f t="shared" si="284"/>
        <v>0</v>
      </c>
      <c r="EN316" s="75">
        <f t="shared" si="285"/>
        <v>6.4334039805563652</v>
      </c>
      <c r="EO316" s="51">
        <f t="shared" si="286"/>
        <v>0</v>
      </c>
      <c r="EP316" s="75">
        <f t="shared" si="287"/>
        <v>0</v>
      </c>
      <c r="EQ316" s="51" t="e">
        <f t="shared" si="288"/>
        <v>#DIV/0!</v>
      </c>
      <c r="ER316" s="51">
        <f t="shared" si="289"/>
        <v>100</v>
      </c>
      <c r="ES316" s="51">
        <f t="shared" si="290"/>
        <v>0</v>
      </c>
    </row>
    <row r="317" spans="1:149" s="43" customFormat="1" ht="14.65" thickBot="1" x14ac:dyDescent="0.5">
      <c r="A317" s="89" t="s">
        <v>1142</v>
      </c>
      <c r="B317" s="86" t="s">
        <v>911</v>
      </c>
      <c r="C317" s="43" t="s">
        <v>3635</v>
      </c>
      <c r="D317" s="43" t="s">
        <v>3621</v>
      </c>
      <c r="E317" s="43" t="s">
        <v>637</v>
      </c>
      <c r="F317" s="89" t="s">
        <v>1269</v>
      </c>
      <c r="G317" s="90" t="s">
        <v>3365</v>
      </c>
      <c r="H317" s="89" t="s">
        <v>1132</v>
      </c>
      <c r="I317" s="89">
        <v>48</v>
      </c>
      <c r="J317" s="301">
        <v>81.400000000000006</v>
      </c>
      <c r="K317" s="89"/>
      <c r="L317" s="301">
        <v>1130</v>
      </c>
      <c r="M317" s="90"/>
      <c r="O317" s="89" t="s">
        <v>699</v>
      </c>
      <c r="P317" s="90" t="s">
        <v>1374</v>
      </c>
      <c r="Q317" s="123"/>
      <c r="R317" s="123">
        <v>2</v>
      </c>
      <c r="S317" s="134"/>
      <c r="AA317" s="196"/>
      <c r="AB317" s="196"/>
      <c r="AC317" s="196"/>
      <c r="AD317" s="90"/>
      <c r="AE317" s="317">
        <v>1</v>
      </c>
      <c r="AF317" s="196"/>
      <c r="AG317" s="196">
        <v>0</v>
      </c>
      <c r="AH317" s="90"/>
      <c r="AQ317" s="86"/>
      <c r="AR317" s="58">
        <v>0.97860000000000003</v>
      </c>
      <c r="AS317" s="58">
        <v>1.1970000000000001</v>
      </c>
      <c r="AU317" s="63">
        <v>814</v>
      </c>
      <c r="AW317" s="63">
        <v>796.58040000000005</v>
      </c>
      <c r="AX317" s="44">
        <v>20.627032300616548</v>
      </c>
      <c r="AY317" s="308"/>
      <c r="BA317" s="86"/>
      <c r="BB317" s="85" t="s">
        <v>722</v>
      </c>
      <c r="BC317" s="271" t="s">
        <v>1126</v>
      </c>
      <c r="BD317" s="292">
        <v>52.385100000000001</v>
      </c>
      <c r="BE317" s="292"/>
      <c r="BF317" s="292">
        <v>1.72011</v>
      </c>
      <c r="BG317" s="292"/>
      <c r="BH317" s="292">
        <v>13.4872</v>
      </c>
      <c r="BI317" s="292"/>
      <c r="BJ317" s="292">
        <v>4.6912099999999999</v>
      </c>
      <c r="BK317" s="292"/>
      <c r="BL317" s="292"/>
      <c r="BM317" s="292"/>
      <c r="BN317" s="292">
        <v>1.58328</v>
      </c>
      <c r="BO317" s="292"/>
      <c r="BP317" s="292">
        <v>8.7960099999999999E-2</v>
      </c>
      <c r="BQ317" s="292"/>
      <c r="BR317" s="292">
        <v>5.2189699999999997</v>
      </c>
      <c r="BS317" s="292"/>
      <c r="BT317" s="292"/>
      <c r="BU317" s="292"/>
      <c r="BV317" s="292"/>
      <c r="BW317" s="292"/>
      <c r="BX317" s="292">
        <v>6.6947400000000004</v>
      </c>
      <c r="BY317" s="292"/>
      <c r="BZ317" s="292">
        <v>3.2545199999999999</v>
      </c>
      <c r="CA317" s="292"/>
      <c r="CB317" s="292">
        <v>6.1278899999999998</v>
      </c>
      <c r="CC317" s="292"/>
      <c r="CD317" s="292"/>
      <c r="CE317" s="90"/>
      <c r="CF317" s="90"/>
      <c r="CG317" s="90"/>
      <c r="CH317" s="90"/>
      <c r="CI317" s="90"/>
      <c r="CJ317" s="90"/>
      <c r="CK317" s="90"/>
      <c r="CL317" s="90"/>
      <c r="CM317" s="90"/>
      <c r="CN317" s="90"/>
      <c r="CO317" s="90"/>
      <c r="CP317" s="90"/>
      <c r="CQ317" s="90"/>
      <c r="CR317" s="90"/>
      <c r="CS317" s="90"/>
      <c r="CT317" s="90"/>
      <c r="CU317" s="90"/>
      <c r="CV317" s="90"/>
      <c r="CW317" s="90"/>
      <c r="CX317" s="90"/>
      <c r="CY317" s="90"/>
      <c r="CZ317" s="90"/>
      <c r="DA317" s="90"/>
      <c r="DB317" s="90"/>
      <c r="DC317" s="90"/>
      <c r="DD317" s="90"/>
      <c r="DE317" s="90"/>
      <c r="DF317" s="90"/>
      <c r="DG317" s="90"/>
      <c r="DH317" s="166">
        <f t="shared" si="291"/>
        <v>95.250980099999992</v>
      </c>
      <c r="DJ317" s="105">
        <f t="shared" si="268"/>
        <v>4.7490199000000075</v>
      </c>
      <c r="DK317" s="90"/>
      <c r="DL317" s="43" t="s">
        <v>3340</v>
      </c>
      <c r="DO317" s="359">
        <v>3.41</v>
      </c>
      <c r="DP317" s="90"/>
      <c r="DQ317" s="375"/>
      <c r="DR317" s="90"/>
      <c r="DS317" s="308"/>
      <c r="DU317" s="59"/>
      <c r="DW317" s="86"/>
      <c r="DX317" s="298">
        <f t="shared" si="269"/>
        <v>54.996914409702754</v>
      </c>
      <c r="DY317" s="43">
        <f t="shared" si="270"/>
        <v>0</v>
      </c>
      <c r="DZ317" s="298">
        <f t="shared" si="271"/>
        <v>1.8058711817916506</v>
      </c>
      <c r="EA317" s="43">
        <f t="shared" si="272"/>
        <v>0</v>
      </c>
      <c r="EB317" s="298">
        <f t="shared" si="273"/>
        <v>14.159644326851396</v>
      </c>
      <c r="EC317" s="43">
        <f t="shared" si="274"/>
        <v>0</v>
      </c>
      <c r="ED317" s="298">
        <f t="shared" si="275"/>
        <v>1.6622191166303812</v>
      </c>
      <c r="EE317" s="43">
        <f t="shared" si="276"/>
        <v>0</v>
      </c>
      <c r="EF317" s="298">
        <f t="shared" si="277"/>
        <v>9.2345611465261976E-2</v>
      </c>
      <c r="EG317" s="43">
        <f t="shared" si="278"/>
        <v>0</v>
      </c>
      <c r="EH317" s="298">
        <f t="shared" si="279"/>
        <v>5.4791772163612622</v>
      </c>
      <c r="EI317" s="43">
        <f t="shared" si="280"/>
        <v>0</v>
      </c>
      <c r="EJ317" s="298">
        <f t="shared" si="281"/>
        <v>7.0285261033235304</v>
      </c>
      <c r="EK317" s="43">
        <f t="shared" si="282"/>
        <v>0</v>
      </c>
      <c r="EL317" s="298">
        <f t="shared" si="283"/>
        <v>3.4167837397402279</v>
      </c>
      <c r="EM317" s="43">
        <f t="shared" si="284"/>
        <v>0</v>
      </c>
      <c r="EN317" s="298">
        <f t="shared" si="285"/>
        <v>6.4334141166490735</v>
      </c>
      <c r="EO317" s="43">
        <f t="shared" si="286"/>
        <v>0</v>
      </c>
      <c r="EP317" s="298">
        <f t="shared" si="287"/>
        <v>0</v>
      </c>
      <c r="EQ317" s="43" t="e">
        <f t="shared" si="288"/>
        <v>#DIV/0!</v>
      </c>
      <c r="ER317" s="43">
        <f t="shared" si="289"/>
        <v>100</v>
      </c>
      <c r="ES317" s="43">
        <f t="shared" si="290"/>
        <v>0</v>
      </c>
    </row>
    <row r="318" spans="1:149" x14ac:dyDescent="0.45">
      <c r="A318" s="78" t="s">
        <v>1143</v>
      </c>
      <c r="B318" s="174" t="s">
        <v>3399</v>
      </c>
      <c r="C318" s="51" t="s">
        <v>3637</v>
      </c>
      <c r="D318" s="51" t="s">
        <v>3636</v>
      </c>
      <c r="E318" s="78" t="s">
        <v>1127</v>
      </c>
      <c r="F318" s="78" t="s">
        <v>1290</v>
      </c>
      <c r="G318" s="72" t="s">
        <v>3366</v>
      </c>
      <c r="H318" s="78" t="s">
        <v>1132</v>
      </c>
      <c r="I318" s="78">
        <v>288</v>
      </c>
      <c r="J318" s="300">
        <v>100</v>
      </c>
      <c r="K318" s="78"/>
      <c r="L318" s="300">
        <v>850</v>
      </c>
      <c r="M318" s="72"/>
      <c r="O318" s="78" t="s">
        <v>1128</v>
      </c>
      <c r="P318" s="72" t="s">
        <v>3157</v>
      </c>
      <c r="AA318" s="195"/>
      <c r="AB318" s="195"/>
      <c r="AC318" s="195"/>
      <c r="AD318" s="72"/>
      <c r="AE318" s="316">
        <v>1</v>
      </c>
      <c r="AF318" s="195"/>
      <c r="AG318" s="195">
        <v>0</v>
      </c>
      <c r="AH318" s="72"/>
      <c r="AR318" s="53">
        <v>0.87039999999999995</v>
      </c>
      <c r="AS318" s="53">
        <v>1.278</v>
      </c>
      <c r="AU318" s="48">
        <v>1000</v>
      </c>
      <c r="AW318" s="48">
        <v>870.4</v>
      </c>
      <c r="AX318" s="49">
        <v>18.389655793288039</v>
      </c>
      <c r="BB318" s="80" t="s">
        <v>722</v>
      </c>
      <c r="BC318" s="270" t="s">
        <v>1126</v>
      </c>
      <c r="BD318" s="72">
        <v>68.95</v>
      </c>
      <c r="BE318" s="72"/>
      <c r="BF318" s="72">
        <v>0.25</v>
      </c>
      <c r="BG318" s="72"/>
      <c r="BH318" s="72">
        <v>13.61</v>
      </c>
      <c r="BI318" s="72"/>
      <c r="BJ318" s="72"/>
      <c r="BK318" s="72"/>
      <c r="BL318" s="72"/>
      <c r="BM318" s="72"/>
      <c r="BN318" s="72">
        <v>1.88</v>
      </c>
      <c r="BO318" s="72"/>
      <c r="BP318" s="72">
        <v>0.09</v>
      </c>
      <c r="BQ318" s="72"/>
      <c r="BR318" s="72">
        <v>0.31</v>
      </c>
      <c r="BS318" s="72"/>
      <c r="BT318" s="72"/>
      <c r="BU318" s="72"/>
      <c r="BV318" s="72"/>
      <c r="BW318" s="72"/>
      <c r="BX318" s="72">
        <v>1.55</v>
      </c>
      <c r="BY318" s="72"/>
      <c r="BZ318" s="72">
        <v>4.41</v>
      </c>
      <c r="CA318" s="72"/>
      <c r="CB318" s="72">
        <v>3.02</v>
      </c>
      <c r="CC318" s="72"/>
      <c r="CD318" s="72"/>
      <c r="CE318" s="72"/>
      <c r="CF318" s="72"/>
      <c r="CG318" s="72"/>
      <c r="CH318" s="72"/>
      <c r="CI318" s="72"/>
      <c r="CJ318" s="72"/>
      <c r="CK318" s="72"/>
      <c r="CL318" s="72"/>
      <c r="CM318" s="72"/>
      <c r="CN318" s="72"/>
      <c r="CO318" s="72"/>
      <c r="CP318" s="72"/>
      <c r="CQ318" s="72"/>
      <c r="CR318" s="72"/>
      <c r="CS318" s="72"/>
      <c r="CT318" s="72"/>
      <c r="CU318" s="72"/>
      <c r="CV318" s="72"/>
      <c r="CW318" s="72"/>
      <c r="CX318" s="72"/>
      <c r="CY318" s="72"/>
      <c r="CZ318" s="72"/>
      <c r="DA318" s="72"/>
      <c r="DB318" s="72"/>
      <c r="DC318" s="72"/>
      <c r="DD318" s="72"/>
      <c r="DE318" s="72"/>
      <c r="DF318" s="72"/>
      <c r="DG318" s="72"/>
      <c r="DH318" s="78">
        <v>94.07</v>
      </c>
      <c r="DJ318" s="77">
        <f t="shared" si="268"/>
        <v>5.9300000000000068</v>
      </c>
      <c r="DK318" s="72"/>
      <c r="DO318" s="358">
        <v>5.93</v>
      </c>
      <c r="DP318" s="72"/>
      <c r="DQ318" s="374"/>
      <c r="DR318" s="72"/>
      <c r="DU318" s="52"/>
      <c r="DX318" s="75">
        <f t="shared" si="269"/>
        <v>73.296481343680242</v>
      </c>
      <c r="DY318" s="51">
        <f t="shared" si="270"/>
        <v>0</v>
      </c>
      <c r="DZ318" s="75">
        <f t="shared" si="271"/>
        <v>0.26575954076751357</v>
      </c>
      <c r="EA318" s="51">
        <f t="shared" si="272"/>
        <v>0</v>
      </c>
      <c r="EB318" s="75">
        <f t="shared" si="273"/>
        <v>14.467949399383439</v>
      </c>
      <c r="EC318" s="51">
        <f t="shared" si="274"/>
        <v>0</v>
      </c>
      <c r="ED318" s="75">
        <f t="shared" si="275"/>
        <v>1.9985117465717022</v>
      </c>
      <c r="EE318" s="51">
        <f t="shared" si="276"/>
        <v>0</v>
      </c>
      <c r="EF318" s="75">
        <f t="shared" si="277"/>
        <v>9.5673434676304889E-2</v>
      </c>
      <c r="EG318" s="51">
        <f t="shared" si="278"/>
        <v>0</v>
      </c>
      <c r="EH318" s="75">
        <f t="shared" si="279"/>
        <v>0.32954183055171682</v>
      </c>
      <c r="EI318" s="51">
        <f t="shared" si="280"/>
        <v>0</v>
      </c>
      <c r="EJ318" s="75">
        <f t="shared" si="281"/>
        <v>1.6477091527585843</v>
      </c>
      <c r="EK318" s="51">
        <f t="shared" si="282"/>
        <v>0</v>
      </c>
      <c r="EL318" s="75">
        <f t="shared" si="283"/>
        <v>4.6879982991389397</v>
      </c>
      <c r="EM318" s="51">
        <f t="shared" si="284"/>
        <v>0</v>
      </c>
      <c r="EN318" s="75">
        <f t="shared" si="285"/>
        <v>3.2103752524715636</v>
      </c>
      <c r="EO318" s="51">
        <f t="shared" si="286"/>
        <v>0</v>
      </c>
      <c r="EP318" s="75">
        <f t="shared" si="287"/>
        <v>0</v>
      </c>
      <c r="EQ318" s="51" t="e">
        <f t="shared" si="288"/>
        <v>#DIV/0!</v>
      </c>
      <c r="ER318" s="51">
        <f t="shared" si="289"/>
        <v>100</v>
      </c>
      <c r="ES318" s="51">
        <f t="shared" si="290"/>
        <v>0</v>
      </c>
    </row>
    <row r="319" spans="1:149" x14ac:dyDescent="0.45">
      <c r="A319" s="78" t="s">
        <v>1143</v>
      </c>
      <c r="B319" s="174" t="s">
        <v>3399</v>
      </c>
      <c r="C319" s="51" t="s">
        <v>3637</v>
      </c>
      <c r="D319" s="51" t="s">
        <v>3636</v>
      </c>
      <c r="E319" s="78" t="s">
        <v>1127</v>
      </c>
      <c r="F319" s="78" t="s">
        <v>1291</v>
      </c>
      <c r="G319" s="72" t="s">
        <v>3366</v>
      </c>
      <c r="H319" s="78" t="s">
        <v>1132</v>
      </c>
      <c r="I319" s="78">
        <v>288</v>
      </c>
      <c r="J319" s="300">
        <v>100</v>
      </c>
      <c r="K319" s="78"/>
      <c r="L319" s="300">
        <v>850</v>
      </c>
      <c r="M319" s="72"/>
      <c r="O319" s="78" t="s">
        <v>1128</v>
      </c>
      <c r="P319" s="72" t="s">
        <v>3157</v>
      </c>
      <c r="AA319" s="195"/>
      <c r="AB319" s="195"/>
      <c r="AC319" s="195"/>
      <c r="AD319" s="72"/>
      <c r="AE319" s="316">
        <v>1</v>
      </c>
      <c r="AF319" s="195"/>
      <c r="AG319" s="195">
        <v>0</v>
      </c>
      <c r="AH319" s="72"/>
      <c r="AR319" s="53">
        <v>0.87039999999999995</v>
      </c>
      <c r="AS319" s="53">
        <v>1.278</v>
      </c>
      <c r="AU319" s="48">
        <v>1000</v>
      </c>
      <c r="AW319" s="48">
        <v>870.4</v>
      </c>
      <c r="AX319" s="49">
        <v>18.389655793288039</v>
      </c>
      <c r="BB319" s="80" t="s">
        <v>722</v>
      </c>
      <c r="BC319" s="270" t="s">
        <v>1126</v>
      </c>
      <c r="BD319" s="72">
        <v>68.22</v>
      </c>
      <c r="BE319" s="72"/>
      <c r="BF319" s="72">
        <v>0.25</v>
      </c>
      <c r="BG319" s="72"/>
      <c r="BH319" s="72">
        <v>13.46</v>
      </c>
      <c r="BI319" s="72"/>
      <c r="BJ319" s="72"/>
      <c r="BK319" s="72"/>
      <c r="BL319" s="72"/>
      <c r="BM319" s="72"/>
      <c r="BN319" s="72">
        <v>1.85</v>
      </c>
      <c r="BO319" s="72"/>
      <c r="BP319" s="72">
        <v>0.08</v>
      </c>
      <c r="BQ319" s="72"/>
      <c r="BR319" s="72">
        <v>0.28999999999999998</v>
      </c>
      <c r="BS319" s="72"/>
      <c r="BT319" s="72"/>
      <c r="BU319" s="72"/>
      <c r="BV319" s="72"/>
      <c r="BW319" s="72"/>
      <c r="BX319" s="72">
        <v>1.6</v>
      </c>
      <c r="BY319" s="72"/>
      <c r="BZ319" s="72">
        <v>4.71</v>
      </c>
      <c r="CA319" s="72"/>
      <c r="CB319" s="72">
        <v>3.07</v>
      </c>
      <c r="CC319" s="72"/>
      <c r="CD319" s="72"/>
      <c r="CE319" s="72"/>
      <c r="CF319" s="72"/>
      <c r="CG319" s="72"/>
      <c r="CH319" s="72"/>
      <c r="CI319" s="72"/>
      <c r="CJ319" s="72"/>
      <c r="CK319" s="72"/>
      <c r="CL319" s="72"/>
      <c r="CM319" s="72"/>
      <c r="CN319" s="72"/>
      <c r="CO319" s="72"/>
      <c r="CP319" s="72"/>
      <c r="CQ319" s="72"/>
      <c r="CR319" s="72"/>
      <c r="CS319" s="72"/>
      <c r="CT319" s="72"/>
      <c r="CU319" s="72"/>
      <c r="CV319" s="72"/>
      <c r="CW319" s="72"/>
      <c r="CX319" s="72"/>
      <c r="CY319" s="72"/>
      <c r="CZ319" s="72"/>
      <c r="DA319" s="72"/>
      <c r="DB319" s="72"/>
      <c r="DC319" s="72"/>
      <c r="DD319" s="72"/>
      <c r="DE319" s="72"/>
      <c r="DF319" s="72"/>
      <c r="DG319" s="72"/>
      <c r="DH319" s="78">
        <v>93.54</v>
      </c>
      <c r="DJ319" s="77">
        <f t="shared" si="268"/>
        <v>6.4599999999999937</v>
      </c>
      <c r="DK319" s="72"/>
      <c r="DO319" s="358">
        <v>6.46</v>
      </c>
      <c r="DP319" s="72"/>
      <c r="DQ319" s="374"/>
      <c r="DR319" s="72"/>
      <c r="DU319" s="52"/>
      <c r="DX319" s="75">
        <f t="shared" si="269"/>
        <v>72.931366260423346</v>
      </c>
      <c r="DY319" s="51">
        <f t="shared" si="270"/>
        <v>0</v>
      </c>
      <c r="DZ319" s="75">
        <f t="shared" si="271"/>
        <v>0.26726534103057514</v>
      </c>
      <c r="EA319" s="51">
        <f t="shared" si="272"/>
        <v>0</v>
      </c>
      <c r="EB319" s="75">
        <f t="shared" si="273"/>
        <v>14.389565961086168</v>
      </c>
      <c r="EC319" s="51">
        <f t="shared" si="274"/>
        <v>0</v>
      </c>
      <c r="ED319" s="75">
        <f t="shared" si="275"/>
        <v>1.9777635236262561</v>
      </c>
      <c r="EE319" s="51">
        <f t="shared" si="276"/>
        <v>0</v>
      </c>
      <c r="EF319" s="75">
        <f t="shared" si="277"/>
        <v>8.5524909129784041E-2</v>
      </c>
      <c r="EG319" s="51">
        <f t="shared" si="278"/>
        <v>0</v>
      </c>
      <c r="EH319" s="75">
        <f t="shared" si="279"/>
        <v>0.31002779559546717</v>
      </c>
      <c r="EI319" s="51">
        <f t="shared" si="280"/>
        <v>0</v>
      </c>
      <c r="EJ319" s="75">
        <f t="shared" si="281"/>
        <v>1.7104981825956809</v>
      </c>
      <c r="EK319" s="51">
        <f t="shared" si="282"/>
        <v>0</v>
      </c>
      <c r="EL319" s="75">
        <f t="shared" si="283"/>
        <v>5.0352790250160355</v>
      </c>
      <c r="EM319" s="51">
        <f t="shared" si="284"/>
        <v>0</v>
      </c>
      <c r="EN319" s="75">
        <f t="shared" si="285"/>
        <v>3.2820183878554627</v>
      </c>
      <c r="EO319" s="51">
        <f t="shared" si="286"/>
        <v>0</v>
      </c>
      <c r="EP319" s="75">
        <f t="shared" si="287"/>
        <v>0</v>
      </c>
      <c r="EQ319" s="51" t="e">
        <f t="shared" si="288"/>
        <v>#DIV/0!</v>
      </c>
      <c r="ER319" s="51">
        <f t="shared" si="289"/>
        <v>100</v>
      </c>
      <c r="ES319" s="51">
        <f t="shared" si="290"/>
        <v>0</v>
      </c>
    </row>
    <row r="320" spans="1:149" x14ac:dyDescent="0.45">
      <c r="A320" s="78" t="s">
        <v>1143</v>
      </c>
      <c r="B320" s="174" t="s">
        <v>3399</v>
      </c>
      <c r="C320" s="51" t="s">
        <v>3637</v>
      </c>
      <c r="D320" s="51" t="s">
        <v>3636</v>
      </c>
      <c r="E320" s="78" t="s">
        <v>1127</v>
      </c>
      <c r="F320" s="78" t="s">
        <v>1292</v>
      </c>
      <c r="G320" s="72" t="s">
        <v>3366</v>
      </c>
      <c r="H320" s="78" t="s">
        <v>1132</v>
      </c>
      <c r="I320" s="78">
        <v>240</v>
      </c>
      <c r="J320" s="300">
        <v>75</v>
      </c>
      <c r="K320" s="78"/>
      <c r="L320" s="300">
        <v>850</v>
      </c>
      <c r="M320" s="72"/>
      <c r="O320" s="78" t="s">
        <v>1128</v>
      </c>
      <c r="P320" s="72" t="s">
        <v>3158</v>
      </c>
      <c r="AA320" s="195"/>
      <c r="AB320" s="195"/>
      <c r="AC320" s="195"/>
      <c r="AD320" s="72"/>
      <c r="AE320" s="316">
        <v>1</v>
      </c>
      <c r="AF320" s="195"/>
      <c r="AG320" s="195">
        <v>0</v>
      </c>
      <c r="AH320" s="72"/>
      <c r="AR320" s="53">
        <v>0.89529999999999998</v>
      </c>
      <c r="AS320" s="53">
        <v>1.194</v>
      </c>
      <c r="AU320" s="48">
        <v>750</v>
      </c>
      <c r="AW320" s="48">
        <v>671.47500000000002</v>
      </c>
      <c r="AX320" s="49">
        <v>18.600414892120707</v>
      </c>
      <c r="BB320" s="80" t="s">
        <v>722</v>
      </c>
      <c r="BC320" s="270" t="s">
        <v>1126</v>
      </c>
      <c r="BD320" s="72">
        <v>70.63</v>
      </c>
      <c r="BE320" s="72"/>
      <c r="BF320" s="72">
        <v>0.27</v>
      </c>
      <c r="BG320" s="72"/>
      <c r="BH320" s="72">
        <v>13.15</v>
      </c>
      <c r="BI320" s="72"/>
      <c r="BJ320" s="72"/>
      <c r="BK320" s="72"/>
      <c r="BL320" s="72"/>
      <c r="BM320" s="72"/>
      <c r="BN320" s="72">
        <v>1.61</v>
      </c>
      <c r="BO320" s="72"/>
      <c r="BP320" s="72">
        <v>0.06</v>
      </c>
      <c r="BQ320" s="72"/>
      <c r="BR320" s="72">
        <v>0.23</v>
      </c>
      <c r="BS320" s="72"/>
      <c r="BT320" s="72"/>
      <c r="BU320" s="72"/>
      <c r="BV320" s="72"/>
      <c r="BW320" s="72"/>
      <c r="BX320" s="72">
        <v>1.29</v>
      </c>
      <c r="BY320" s="72"/>
      <c r="BZ320" s="72">
        <v>4.79</v>
      </c>
      <c r="CA320" s="72"/>
      <c r="CB320" s="72">
        <v>3.38</v>
      </c>
      <c r="CC320" s="72"/>
      <c r="CD320" s="72"/>
      <c r="CE320" s="72"/>
      <c r="CF320" s="72"/>
      <c r="CG320" s="72"/>
      <c r="CH320" s="72"/>
      <c r="CI320" s="72"/>
      <c r="CJ320" s="72"/>
      <c r="CK320" s="72"/>
      <c r="CL320" s="72"/>
      <c r="CM320" s="72"/>
      <c r="CN320" s="72"/>
      <c r="CO320" s="72"/>
      <c r="CP320" s="72"/>
      <c r="CQ320" s="72"/>
      <c r="CR320" s="72"/>
      <c r="CS320" s="72"/>
      <c r="CT320" s="72"/>
      <c r="CU320" s="72"/>
      <c r="CV320" s="72"/>
      <c r="CW320" s="72"/>
      <c r="CX320" s="72"/>
      <c r="CY320" s="72"/>
      <c r="CZ320" s="72"/>
      <c r="DA320" s="72"/>
      <c r="DB320" s="72"/>
      <c r="DC320" s="72"/>
      <c r="DD320" s="72"/>
      <c r="DE320" s="72"/>
      <c r="DF320" s="72"/>
      <c r="DG320" s="72"/>
      <c r="DH320" s="78">
        <v>95.42</v>
      </c>
      <c r="DJ320" s="77">
        <f t="shared" si="268"/>
        <v>4.5799999999999983</v>
      </c>
      <c r="DK320" s="72"/>
      <c r="DO320" s="358">
        <v>4.58</v>
      </c>
      <c r="DP320" s="72"/>
      <c r="DQ320" s="374"/>
      <c r="DR320" s="72"/>
      <c r="DU320" s="52"/>
      <c r="DX320" s="75">
        <f t="shared" si="269"/>
        <v>74.020121567805489</v>
      </c>
      <c r="DY320" s="51">
        <f t="shared" si="270"/>
        <v>0</v>
      </c>
      <c r="DZ320" s="75">
        <f t="shared" si="271"/>
        <v>0.28295954726472439</v>
      </c>
      <c r="EA320" s="51">
        <f t="shared" si="272"/>
        <v>0</v>
      </c>
      <c r="EB320" s="75">
        <f t="shared" si="273"/>
        <v>13.78117795011528</v>
      </c>
      <c r="EC320" s="51">
        <f t="shared" si="274"/>
        <v>0</v>
      </c>
      <c r="ED320" s="75">
        <f t="shared" si="275"/>
        <v>1.6872773003563195</v>
      </c>
      <c r="EE320" s="51">
        <f t="shared" si="276"/>
        <v>0</v>
      </c>
      <c r="EF320" s="75">
        <f t="shared" si="277"/>
        <v>6.2879899392160973E-2</v>
      </c>
      <c r="EG320" s="51">
        <f t="shared" si="278"/>
        <v>0</v>
      </c>
      <c r="EH320" s="75">
        <f t="shared" si="279"/>
        <v>0.24103961433661705</v>
      </c>
      <c r="EI320" s="51">
        <f t="shared" si="280"/>
        <v>0</v>
      </c>
      <c r="EJ320" s="75">
        <f t="shared" si="281"/>
        <v>1.3519178369314611</v>
      </c>
      <c r="EK320" s="51">
        <f t="shared" si="282"/>
        <v>0</v>
      </c>
      <c r="EL320" s="75">
        <f t="shared" si="283"/>
        <v>5.0199119681408506</v>
      </c>
      <c r="EM320" s="51">
        <f t="shared" si="284"/>
        <v>0</v>
      </c>
      <c r="EN320" s="75">
        <f t="shared" si="285"/>
        <v>3.5422343324250676</v>
      </c>
      <c r="EO320" s="51">
        <f t="shared" si="286"/>
        <v>0</v>
      </c>
      <c r="EP320" s="75">
        <f t="shared" si="287"/>
        <v>0</v>
      </c>
      <c r="EQ320" s="51" t="e">
        <f t="shared" si="288"/>
        <v>#DIV/0!</v>
      </c>
      <c r="ER320" s="51">
        <f t="shared" si="289"/>
        <v>100</v>
      </c>
      <c r="ES320" s="51">
        <f t="shared" si="290"/>
        <v>0</v>
      </c>
    </row>
    <row r="321" spans="1:149" x14ac:dyDescent="0.45">
      <c r="A321" s="78" t="s">
        <v>1143</v>
      </c>
      <c r="B321" s="174" t="s">
        <v>3399</v>
      </c>
      <c r="C321" s="51" t="s">
        <v>3637</v>
      </c>
      <c r="D321" s="51" t="s">
        <v>3636</v>
      </c>
      <c r="E321" s="78" t="s">
        <v>1127</v>
      </c>
      <c r="F321" s="78" t="s">
        <v>1293</v>
      </c>
      <c r="G321" s="72" t="s">
        <v>3366</v>
      </c>
      <c r="H321" s="78" t="s">
        <v>1132</v>
      </c>
      <c r="I321" s="78">
        <v>95</v>
      </c>
      <c r="J321" s="300">
        <v>150</v>
      </c>
      <c r="K321" s="78"/>
      <c r="L321" s="300">
        <v>850</v>
      </c>
      <c r="M321" s="72"/>
      <c r="O321" s="78" t="s">
        <v>1128</v>
      </c>
      <c r="P321" s="72" t="s">
        <v>3157</v>
      </c>
      <c r="AA321" s="195"/>
      <c r="AB321" s="195"/>
      <c r="AC321" s="195"/>
      <c r="AD321" s="72"/>
      <c r="AE321" s="316">
        <v>1</v>
      </c>
      <c r="AF321" s="195"/>
      <c r="AG321" s="195">
        <v>0</v>
      </c>
      <c r="AH321" s="72"/>
      <c r="AR321" s="53">
        <v>0.83620000000000005</v>
      </c>
      <c r="AS321" s="53">
        <v>1.4770000000000001</v>
      </c>
      <c r="AU321" s="48">
        <v>1500</v>
      </c>
      <c r="AW321" s="48">
        <v>1254.3000000000002</v>
      </c>
      <c r="AX321" s="49">
        <v>18.169178999391686</v>
      </c>
      <c r="BB321" s="80" t="s">
        <v>722</v>
      </c>
      <c r="BC321" s="270" t="s">
        <v>1126</v>
      </c>
      <c r="BD321" s="72">
        <v>67.290000000000006</v>
      </c>
      <c r="BE321" s="72"/>
      <c r="BF321" s="72">
        <v>0.32</v>
      </c>
      <c r="BG321" s="72"/>
      <c r="BH321" s="72">
        <v>14.05</v>
      </c>
      <c r="BI321" s="72"/>
      <c r="BJ321" s="72"/>
      <c r="BK321" s="72"/>
      <c r="BL321" s="72"/>
      <c r="BM321" s="72"/>
      <c r="BN321" s="72">
        <v>2.0699999999999998</v>
      </c>
      <c r="BO321" s="72"/>
      <c r="BP321" s="72">
        <v>0.08</v>
      </c>
      <c r="BQ321" s="72"/>
      <c r="BR321" s="72">
        <v>0.37</v>
      </c>
      <c r="BS321" s="72"/>
      <c r="BT321" s="72"/>
      <c r="BU321" s="72"/>
      <c r="BV321" s="72"/>
      <c r="BW321" s="72"/>
      <c r="BX321" s="72">
        <v>2.04</v>
      </c>
      <c r="BY321" s="72"/>
      <c r="BZ321" s="72">
        <v>4.78</v>
      </c>
      <c r="CA321" s="72"/>
      <c r="CB321" s="72">
        <v>2.79</v>
      </c>
      <c r="CC321" s="72"/>
      <c r="CD321" s="72"/>
      <c r="CE321" s="72"/>
      <c r="CF321" s="72"/>
      <c r="CG321" s="72"/>
      <c r="CH321" s="72"/>
      <c r="CI321" s="72"/>
      <c r="CJ321" s="72"/>
      <c r="CK321" s="72"/>
      <c r="CL321" s="72"/>
      <c r="CM321" s="72"/>
      <c r="CN321" s="72"/>
      <c r="CO321" s="72"/>
      <c r="CP321" s="72"/>
      <c r="CQ321" s="72"/>
      <c r="CR321" s="72"/>
      <c r="CS321" s="72"/>
      <c r="CT321" s="72"/>
      <c r="CU321" s="72"/>
      <c r="CV321" s="72"/>
      <c r="CW321" s="72"/>
      <c r="CX321" s="72"/>
      <c r="CY321" s="72"/>
      <c r="CZ321" s="72"/>
      <c r="DA321" s="72"/>
      <c r="DB321" s="72"/>
      <c r="DC321" s="72"/>
      <c r="DD321" s="72"/>
      <c r="DE321" s="72"/>
      <c r="DF321" s="72"/>
      <c r="DG321" s="72"/>
      <c r="DH321" s="78">
        <v>93.79</v>
      </c>
      <c r="DJ321" s="77">
        <f t="shared" si="268"/>
        <v>6.2099999999999937</v>
      </c>
      <c r="DK321" s="72"/>
      <c r="DO321" s="358">
        <v>6.21</v>
      </c>
      <c r="DP321" s="72"/>
      <c r="DQ321" s="374"/>
      <c r="DR321" s="72"/>
      <c r="DU321" s="52"/>
      <c r="DX321" s="75">
        <f t="shared" si="269"/>
        <v>71.745388634182746</v>
      </c>
      <c r="DY321" s="51">
        <f t="shared" si="270"/>
        <v>0</v>
      </c>
      <c r="DZ321" s="75">
        <f t="shared" si="271"/>
        <v>0.34118775988911398</v>
      </c>
      <c r="EA321" s="51">
        <f t="shared" si="272"/>
        <v>0</v>
      </c>
      <c r="EB321" s="75">
        <f t="shared" si="273"/>
        <v>14.980275082631412</v>
      </c>
      <c r="EC321" s="51">
        <f t="shared" si="274"/>
        <v>0</v>
      </c>
      <c r="ED321" s="75">
        <f t="shared" si="275"/>
        <v>2.2070583217827058</v>
      </c>
      <c r="EE321" s="51">
        <f t="shared" si="276"/>
        <v>0</v>
      </c>
      <c r="EF321" s="75">
        <f t="shared" si="277"/>
        <v>8.5296939972278496E-2</v>
      </c>
      <c r="EG321" s="51">
        <f t="shared" si="278"/>
        <v>0</v>
      </c>
      <c r="EH321" s="75">
        <f t="shared" si="279"/>
        <v>0.39449834737178802</v>
      </c>
      <c r="EI321" s="51">
        <f t="shared" si="280"/>
        <v>0</v>
      </c>
      <c r="EJ321" s="75">
        <f t="shared" si="281"/>
        <v>2.1750719692931018</v>
      </c>
      <c r="EK321" s="51">
        <f t="shared" si="282"/>
        <v>0</v>
      </c>
      <c r="EL321" s="75">
        <f t="shared" si="283"/>
        <v>5.0964921633436395</v>
      </c>
      <c r="EM321" s="51">
        <f t="shared" si="284"/>
        <v>0</v>
      </c>
      <c r="EN321" s="75">
        <f t="shared" si="285"/>
        <v>2.974730781533212</v>
      </c>
      <c r="EO321" s="51">
        <f t="shared" si="286"/>
        <v>0</v>
      </c>
      <c r="EP321" s="75">
        <f t="shared" si="287"/>
        <v>0</v>
      </c>
      <c r="EQ321" s="51" t="e">
        <f t="shared" si="288"/>
        <v>#DIV/0!</v>
      </c>
      <c r="ER321" s="51">
        <f t="shared" si="289"/>
        <v>100</v>
      </c>
      <c r="ES321" s="51">
        <f t="shared" si="290"/>
        <v>0</v>
      </c>
    </row>
    <row r="322" spans="1:149" x14ac:dyDescent="0.45">
      <c r="A322" s="78" t="s">
        <v>1143</v>
      </c>
      <c r="B322" s="174" t="s">
        <v>3399</v>
      </c>
      <c r="C322" s="51" t="s">
        <v>3637</v>
      </c>
      <c r="D322" s="51" t="s">
        <v>3636</v>
      </c>
      <c r="E322" s="78" t="s">
        <v>1127</v>
      </c>
      <c r="F322" s="78" t="s">
        <v>1294</v>
      </c>
      <c r="G322" s="72" t="s">
        <v>3366</v>
      </c>
      <c r="H322" s="78" t="s">
        <v>1132</v>
      </c>
      <c r="I322" s="78">
        <v>144</v>
      </c>
      <c r="J322" s="300">
        <v>125</v>
      </c>
      <c r="K322" s="78"/>
      <c r="L322" s="300">
        <v>850</v>
      </c>
      <c r="M322" s="72"/>
      <c r="O322" s="78" t="s">
        <v>1128</v>
      </c>
      <c r="P322" s="72" t="s">
        <v>3158</v>
      </c>
      <c r="AA322" s="195"/>
      <c r="AB322" s="195"/>
      <c r="AC322" s="195"/>
      <c r="AD322" s="72"/>
      <c r="AE322" s="316">
        <v>1</v>
      </c>
      <c r="AF322" s="195"/>
      <c r="AG322" s="195">
        <v>0</v>
      </c>
      <c r="AH322" s="72"/>
      <c r="AR322" s="53">
        <v>0.8508</v>
      </c>
      <c r="AS322" s="53">
        <v>1.3720000000000001</v>
      </c>
      <c r="AU322" s="48">
        <v>1250</v>
      </c>
      <c r="AW322" s="48">
        <v>1063.5</v>
      </c>
      <c r="AX322" s="49">
        <v>18.249314855083103</v>
      </c>
      <c r="BB322" s="80" t="s">
        <v>722</v>
      </c>
      <c r="BC322" s="270" t="s">
        <v>1126</v>
      </c>
      <c r="BD322" s="72">
        <v>66.72</v>
      </c>
      <c r="BE322" s="72"/>
      <c r="BF322" s="72">
        <v>0.32</v>
      </c>
      <c r="BG322" s="72"/>
      <c r="BH322" s="72">
        <v>14.36</v>
      </c>
      <c r="BI322" s="72"/>
      <c r="BJ322" s="72"/>
      <c r="BK322" s="72"/>
      <c r="BL322" s="72"/>
      <c r="BM322" s="72"/>
      <c r="BN322" s="72">
        <v>2.27</v>
      </c>
      <c r="BO322" s="72"/>
      <c r="BP322" s="72">
        <v>7.0000000000000007E-2</v>
      </c>
      <c r="BQ322" s="72"/>
      <c r="BR322" s="72">
        <v>0.38</v>
      </c>
      <c r="BS322" s="72"/>
      <c r="BT322" s="72"/>
      <c r="BU322" s="72"/>
      <c r="BV322" s="72"/>
      <c r="BW322" s="72"/>
      <c r="BX322" s="72">
        <v>1.95</v>
      </c>
      <c r="BY322" s="72"/>
      <c r="BZ322" s="72">
        <v>4.83</v>
      </c>
      <c r="CA322" s="72"/>
      <c r="CB322" s="72">
        <v>2.98</v>
      </c>
      <c r="CC322" s="72"/>
      <c r="CD322" s="72"/>
      <c r="CE322" s="72"/>
      <c r="CF322" s="72"/>
      <c r="CG322" s="72"/>
      <c r="CH322" s="72"/>
      <c r="CI322" s="72"/>
      <c r="CJ322" s="72"/>
      <c r="CK322" s="72"/>
      <c r="CL322" s="72"/>
      <c r="CM322" s="72"/>
      <c r="CN322" s="72"/>
      <c r="CO322" s="72"/>
      <c r="CP322" s="72"/>
      <c r="CQ322" s="72"/>
      <c r="CR322" s="72"/>
      <c r="CS322" s="72"/>
      <c r="CT322" s="72"/>
      <c r="CU322" s="72"/>
      <c r="CV322" s="72"/>
      <c r="CW322" s="72"/>
      <c r="CX322" s="72"/>
      <c r="CY322" s="72"/>
      <c r="CZ322" s="72"/>
      <c r="DA322" s="72"/>
      <c r="DB322" s="72"/>
      <c r="DC322" s="72"/>
      <c r="DD322" s="72"/>
      <c r="DE322" s="72"/>
      <c r="DF322" s="72"/>
      <c r="DG322" s="72"/>
      <c r="DH322" s="78">
        <v>93.86</v>
      </c>
      <c r="DJ322" s="77">
        <f t="shared" si="268"/>
        <v>6.1400000000000006</v>
      </c>
      <c r="DK322" s="72"/>
      <c r="DO322" s="358">
        <v>6.14</v>
      </c>
      <c r="DP322" s="72"/>
      <c r="DQ322" s="374"/>
      <c r="DR322" s="72"/>
      <c r="DU322" s="52"/>
      <c r="DX322" s="75">
        <f t="shared" si="269"/>
        <v>71.084594076283821</v>
      </c>
      <c r="DY322" s="51">
        <f t="shared" si="270"/>
        <v>0</v>
      </c>
      <c r="DZ322" s="75">
        <f t="shared" si="271"/>
        <v>0.34093330492222462</v>
      </c>
      <c r="EA322" s="51">
        <f t="shared" si="272"/>
        <v>0</v>
      </c>
      <c r="EB322" s="75">
        <f t="shared" si="273"/>
        <v>15.299382058384827</v>
      </c>
      <c r="EC322" s="51">
        <f t="shared" si="274"/>
        <v>0</v>
      </c>
      <c r="ED322" s="75">
        <f t="shared" si="275"/>
        <v>2.4184956317920308</v>
      </c>
      <c r="EE322" s="51">
        <f t="shared" si="276"/>
        <v>0</v>
      </c>
      <c r="EF322" s="75">
        <f t="shared" si="277"/>
        <v>7.457916045173664E-2</v>
      </c>
      <c r="EG322" s="51">
        <f t="shared" si="278"/>
        <v>0</v>
      </c>
      <c r="EH322" s="75">
        <f t="shared" si="279"/>
        <v>0.40485829959514169</v>
      </c>
      <c r="EI322" s="51">
        <f t="shared" si="280"/>
        <v>0</v>
      </c>
      <c r="EJ322" s="75">
        <f t="shared" si="281"/>
        <v>2.0775623268698062</v>
      </c>
      <c r="EK322" s="51">
        <f t="shared" si="282"/>
        <v>0</v>
      </c>
      <c r="EL322" s="75">
        <f t="shared" si="283"/>
        <v>5.1459620711698273</v>
      </c>
      <c r="EM322" s="51">
        <f t="shared" si="284"/>
        <v>0</v>
      </c>
      <c r="EN322" s="75">
        <f t="shared" si="285"/>
        <v>3.174941402088217</v>
      </c>
      <c r="EO322" s="51">
        <f t="shared" si="286"/>
        <v>0</v>
      </c>
      <c r="EP322" s="75">
        <f t="shared" si="287"/>
        <v>0</v>
      </c>
      <c r="EQ322" s="51" t="e">
        <f t="shared" si="288"/>
        <v>#DIV/0!</v>
      </c>
      <c r="ER322" s="51">
        <f t="shared" si="289"/>
        <v>100</v>
      </c>
      <c r="ES322" s="51">
        <f t="shared" si="290"/>
        <v>0</v>
      </c>
    </row>
    <row r="323" spans="1:149" x14ac:dyDescent="0.45">
      <c r="A323" s="78" t="s">
        <v>1143</v>
      </c>
      <c r="B323" s="174" t="s">
        <v>3399</v>
      </c>
      <c r="C323" s="51" t="s">
        <v>3637</v>
      </c>
      <c r="D323" s="51" t="s">
        <v>3636</v>
      </c>
      <c r="E323" s="78" t="s">
        <v>1127</v>
      </c>
      <c r="F323" s="78" t="s">
        <v>1295</v>
      </c>
      <c r="G323" s="72" t="s">
        <v>3366</v>
      </c>
      <c r="H323" s="78" t="s">
        <v>1132</v>
      </c>
      <c r="I323" s="78">
        <v>144</v>
      </c>
      <c r="J323" s="300">
        <v>125</v>
      </c>
      <c r="K323" s="78"/>
      <c r="L323" s="300">
        <v>850</v>
      </c>
      <c r="M323" s="72"/>
      <c r="O323" s="78" t="s">
        <v>1128</v>
      </c>
      <c r="P323" s="72" t="s">
        <v>3157</v>
      </c>
      <c r="AA323" s="195"/>
      <c r="AB323" s="195"/>
      <c r="AC323" s="195"/>
      <c r="AD323" s="72"/>
      <c r="AE323" s="316">
        <v>1</v>
      </c>
      <c r="AF323" s="195"/>
      <c r="AG323" s="195">
        <v>0</v>
      </c>
      <c r="AH323" s="72"/>
      <c r="AR323" s="53">
        <v>0.8508</v>
      </c>
      <c r="AS323" s="53">
        <v>1.3720000000000001</v>
      </c>
      <c r="AU323" s="48">
        <v>1250</v>
      </c>
      <c r="AW323" s="48">
        <v>1063.5</v>
      </c>
      <c r="AX323" s="49">
        <v>18.249314855083103</v>
      </c>
      <c r="BB323" s="80" t="s">
        <v>722</v>
      </c>
      <c r="BC323" s="270" t="s">
        <v>1126</v>
      </c>
      <c r="BD323" s="72">
        <v>66.83</v>
      </c>
      <c r="BE323" s="72"/>
      <c r="BF323" s="72">
        <v>0.31</v>
      </c>
      <c r="BG323" s="72"/>
      <c r="BH323" s="72">
        <v>14.13</v>
      </c>
      <c r="BI323" s="72"/>
      <c r="BJ323" s="72"/>
      <c r="BK323" s="72"/>
      <c r="BL323" s="72"/>
      <c r="BM323" s="72"/>
      <c r="BN323" s="72">
        <v>2.38</v>
      </c>
      <c r="BO323" s="72"/>
      <c r="BP323" s="72">
        <v>7.0000000000000007E-2</v>
      </c>
      <c r="BQ323" s="72"/>
      <c r="BR323" s="72">
        <v>0.46</v>
      </c>
      <c r="BS323" s="72"/>
      <c r="BT323" s="72"/>
      <c r="BU323" s="72"/>
      <c r="BV323" s="72"/>
      <c r="BW323" s="72"/>
      <c r="BX323" s="72">
        <v>2.09</v>
      </c>
      <c r="BY323" s="72"/>
      <c r="BZ323" s="72">
        <v>4.9000000000000004</v>
      </c>
      <c r="CA323" s="72"/>
      <c r="CB323" s="72">
        <v>2.83</v>
      </c>
      <c r="CC323" s="72"/>
      <c r="CD323" s="72"/>
      <c r="CE323" s="72"/>
      <c r="CF323" s="72"/>
      <c r="CG323" s="72"/>
      <c r="CH323" s="72"/>
      <c r="CI323" s="72"/>
      <c r="CJ323" s="72"/>
      <c r="CK323" s="72"/>
      <c r="CL323" s="72"/>
      <c r="CM323" s="72"/>
      <c r="CN323" s="72"/>
      <c r="CO323" s="72"/>
      <c r="CP323" s="72"/>
      <c r="CQ323" s="72"/>
      <c r="CR323" s="72"/>
      <c r="CS323" s="72"/>
      <c r="CT323" s="72"/>
      <c r="CU323" s="72"/>
      <c r="CV323" s="72"/>
      <c r="CW323" s="72"/>
      <c r="CX323" s="72"/>
      <c r="CY323" s="72"/>
      <c r="CZ323" s="72"/>
      <c r="DA323" s="72"/>
      <c r="DB323" s="72"/>
      <c r="DC323" s="72"/>
      <c r="DD323" s="72"/>
      <c r="DE323" s="72"/>
      <c r="DF323" s="72"/>
      <c r="DG323" s="72"/>
      <c r="DH323" s="78">
        <v>93.99</v>
      </c>
      <c r="DJ323" s="77">
        <f t="shared" ref="DJ323:DJ386" si="292">IF(AND(DH323&lt;100, DH323&gt;0), 100-DH323, 0)</f>
        <v>6.0100000000000051</v>
      </c>
      <c r="DK323" s="72"/>
      <c r="DO323" s="358">
        <v>6.01</v>
      </c>
      <c r="DP323" s="72"/>
      <c r="DQ323" s="374"/>
      <c r="DR323" s="72"/>
      <c r="DU323" s="52"/>
      <c r="DX323" s="75">
        <f t="shared" si="269"/>
        <v>71.103308862644965</v>
      </c>
      <c r="DY323" s="51">
        <f t="shared" si="270"/>
        <v>0</v>
      </c>
      <c r="DZ323" s="75">
        <f t="shared" si="271"/>
        <v>0.32982232152356633</v>
      </c>
      <c r="EA323" s="51">
        <f t="shared" si="272"/>
        <v>0</v>
      </c>
      <c r="EB323" s="75">
        <f t="shared" si="273"/>
        <v>15.033514203638687</v>
      </c>
      <c r="EC323" s="51">
        <f t="shared" si="274"/>
        <v>0</v>
      </c>
      <c r="ED323" s="75">
        <f t="shared" si="275"/>
        <v>2.532184274922864</v>
      </c>
      <c r="EE323" s="51">
        <f t="shared" si="276"/>
        <v>0</v>
      </c>
      <c r="EF323" s="75">
        <f t="shared" si="277"/>
        <v>7.4476008085966605E-2</v>
      </c>
      <c r="EG323" s="51">
        <f t="shared" si="278"/>
        <v>0</v>
      </c>
      <c r="EH323" s="75">
        <f t="shared" si="279"/>
        <v>0.48941376742206627</v>
      </c>
      <c r="EI323" s="51">
        <f t="shared" si="280"/>
        <v>0</v>
      </c>
      <c r="EJ323" s="75">
        <f t="shared" si="281"/>
        <v>2.2236408128524312</v>
      </c>
      <c r="EK323" s="51">
        <f t="shared" si="282"/>
        <v>0</v>
      </c>
      <c r="EL323" s="75">
        <f t="shared" si="283"/>
        <v>5.2133205660176625</v>
      </c>
      <c r="EM323" s="51">
        <f t="shared" si="284"/>
        <v>0</v>
      </c>
      <c r="EN323" s="75">
        <f t="shared" si="285"/>
        <v>3.0109586126183641</v>
      </c>
      <c r="EO323" s="51">
        <f t="shared" si="286"/>
        <v>0</v>
      </c>
      <c r="EP323" s="75">
        <f t="shared" si="287"/>
        <v>0</v>
      </c>
      <c r="EQ323" s="51" t="e">
        <f t="shared" si="288"/>
        <v>#DIV/0!</v>
      </c>
      <c r="ER323" s="51">
        <f t="shared" si="289"/>
        <v>100</v>
      </c>
      <c r="ES323" s="51">
        <f t="shared" si="290"/>
        <v>0</v>
      </c>
    </row>
    <row r="324" spans="1:149" x14ac:dyDescent="0.45">
      <c r="A324" s="78" t="s">
        <v>1143</v>
      </c>
      <c r="B324" s="174" t="s">
        <v>3399</v>
      </c>
      <c r="C324" s="51" t="s">
        <v>3637</v>
      </c>
      <c r="D324" s="51" t="s">
        <v>3636</v>
      </c>
      <c r="E324" s="78" t="s">
        <v>1127</v>
      </c>
      <c r="F324" s="78" t="s">
        <v>1296</v>
      </c>
      <c r="G324" s="72" t="s">
        <v>3366</v>
      </c>
      <c r="H324" s="78" t="s">
        <v>1132</v>
      </c>
      <c r="I324" s="78">
        <v>12</v>
      </c>
      <c r="J324" s="300">
        <v>100</v>
      </c>
      <c r="K324" s="78"/>
      <c r="L324" s="300">
        <v>920</v>
      </c>
      <c r="M324" s="72"/>
      <c r="O324" s="78" t="s">
        <v>1128</v>
      </c>
      <c r="P324" s="72" t="s">
        <v>3158</v>
      </c>
      <c r="AA324" s="195"/>
      <c r="AB324" s="195"/>
      <c r="AC324" s="195"/>
      <c r="AD324" s="72"/>
      <c r="AE324" s="316">
        <v>1</v>
      </c>
      <c r="AF324" s="195"/>
      <c r="AG324" s="195">
        <v>0</v>
      </c>
      <c r="AH324" s="72"/>
      <c r="AR324" s="53">
        <v>0.9073</v>
      </c>
      <c r="AS324" s="53">
        <v>1.272</v>
      </c>
      <c r="AU324" s="48">
        <v>1000</v>
      </c>
      <c r="AW324" s="48">
        <v>907.3</v>
      </c>
      <c r="AX324" s="49">
        <v>19.265500504445107</v>
      </c>
      <c r="BB324" s="80" t="s">
        <v>722</v>
      </c>
      <c r="BC324" s="270" t="s">
        <v>1126</v>
      </c>
      <c r="BD324" s="72">
        <v>71.72</v>
      </c>
      <c r="BE324" s="72"/>
      <c r="BF324" s="72">
        <v>0.35</v>
      </c>
      <c r="BG324" s="72"/>
      <c r="BH324" s="72">
        <v>13.83</v>
      </c>
      <c r="BI324" s="72"/>
      <c r="BJ324" s="72"/>
      <c r="BK324" s="72"/>
      <c r="BL324" s="72"/>
      <c r="BM324" s="72"/>
      <c r="BN324" s="72">
        <v>2.64</v>
      </c>
      <c r="BO324" s="72"/>
      <c r="BP324" s="72">
        <v>0.05</v>
      </c>
      <c r="BQ324" s="72"/>
      <c r="BR324" s="72">
        <v>0.42</v>
      </c>
      <c r="BS324" s="72"/>
      <c r="BT324" s="72"/>
      <c r="BU324" s="72"/>
      <c r="BV324" s="72"/>
      <c r="BW324" s="72"/>
      <c r="BX324" s="72">
        <v>1.73</v>
      </c>
      <c r="BY324" s="72"/>
      <c r="BZ324" s="72">
        <v>4.7699999999999996</v>
      </c>
      <c r="CA324" s="72"/>
      <c r="CB324" s="72">
        <v>3.22</v>
      </c>
      <c r="CC324" s="72"/>
      <c r="CD324" s="72"/>
      <c r="CE324" s="72"/>
      <c r="CF324" s="72"/>
      <c r="CG324" s="72"/>
      <c r="CH324" s="72"/>
      <c r="CI324" s="72"/>
      <c r="CJ324" s="72"/>
      <c r="CK324" s="72"/>
      <c r="CL324" s="72"/>
      <c r="CM324" s="72"/>
      <c r="CN324" s="72"/>
      <c r="CO324" s="72"/>
      <c r="CP324" s="72"/>
      <c r="CQ324" s="72"/>
      <c r="CR324" s="72"/>
      <c r="CS324" s="72"/>
      <c r="CT324" s="72"/>
      <c r="CU324" s="72"/>
      <c r="CV324" s="72"/>
      <c r="CW324" s="72"/>
      <c r="CX324" s="72"/>
      <c r="CY324" s="72"/>
      <c r="CZ324" s="72"/>
      <c r="DA324" s="72"/>
      <c r="DB324" s="72"/>
      <c r="DC324" s="72"/>
      <c r="DD324" s="72"/>
      <c r="DE324" s="72"/>
      <c r="DF324" s="72"/>
      <c r="DG324" s="72"/>
      <c r="DH324" s="78">
        <v>98.74</v>
      </c>
      <c r="DJ324" s="77">
        <f t="shared" si="292"/>
        <v>1.2600000000000051</v>
      </c>
      <c r="DK324" s="72"/>
      <c r="DO324" s="358">
        <v>1.26</v>
      </c>
      <c r="DP324" s="72"/>
      <c r="DQ324" s="374"/>
      <c r="DR324" s="72"/>
      <c r="DU324" s="52"/>
      <c r="DX324" s="75">
        <f t="shared" ref="DX324:DX387" si="293">BD324/$DH324*100</f>
        <v>72.635203564917973</v>
      </c>
      <c r="DY324" s="51">
        <f t="shared" ref="DY324:DY387" si="294">DX324*SQRT(((BE324/BD324)^2)+(($DI324/$DH324)^2))</f>
        <v>0</v>
      </c>
      <c r="DZ324" s="75">
        <f t="shared" ref="DZ324:DZ387" si="295">BF324/$DH324*100</f>
        <v>0.35446627506582945</v>
      </c>
      <c r="EA324" s="51">
        <f t="shared" ref="EA324:EA387" si="296">DZ324*SQRT(((BG324/BF324)^2)+(($DI324/$DH324)^2))</f>
        <v>0</v>
      </c>
      <c r="EB324" s="75">
        <f t="shared" ref="EB324:EB387" si="297">BH324/$DH324*100</f>
        <v>14.006481669029776</v>
      </c>
      <c r="EC324" s="51">
        <f t="shared" ref="EC324:EC387" si="298">EB324*SQRT(((BI324/BH324)^2)+(($DI324/$DH324)^2))</f>
        <v>0</v>
      </c>
      <c r="ED324" s="75">
        <f t="shared" ref="ED324:ED387" si="299">BN324/$DH324*100</f>
        <v>2.6736884747822565</v>
      </c>
      <c r="EE324" s="51">
        <f t="shared" ref="EE324:EE387" si="300">ED324*SQRT(((BO324/BN324)^2)+(($DI324/$DH324)^2))</f>
        <v>0</v>
      </c>
      <c r="EF324" s="75">
        <f t="shared" ref="EF324:EF387" si="301">BP324/$DH324*100</f>
        <v>5.0638039295118502E-2</v>
      </c>
      <c r="EG324" s="51">
        <f t="shared" ref="EG324:EG387" si="302">EF324*SQRT(((BQ324/BP324)^2)+(($DI324/$DH324)^2))</f>
        <v>0</v>
      </c>
      <c r="EH324" s="75">
        <f t="shared" ref="EH324:EH387" si="303">BR324/$DH324*100</f>
        <v>0.42535953007899535</v>
      </c>
      <c r="EI324" s="51">
        <f t="shared" ref="EI324:EI387" si="304">EH324*SQRT(((BS324/BR324)^2)+(($DI324/$DH324)^2))</f>
        <v>0</v>
      </c>
      <c r="EJ324" s="75">
        <f t="shared" ref="EJ324:EJ387" si="305">BX324/$DH324*100</f>
        <v>1.7520761596111001</v>
      </c>
      <c r="EK324" s="51">
        <f t="shared" ref="EK324:EK387" si="306">EJ324*SQRT(((BY324/BX324)^2)+(($DI324/$DH324)^2))</f>
        <v>0</v>
      </c>
      <c r="EL324" s="75">
        <f t="shared" ref="EL324:EL387" si="307">BZ324/$DH324*100</f>
        <v>4.8308689487543042</v>
      </c>
      <c r="EM324" s="51">
        <f t="shared" ref="EM324:EM387" si="308">EL324*SQRT(((CA324/BZ324)^2)+(($DI324/$DH324)^2))</f>
        <v>0</v>
      </c>
      <c r="EN324" s="75">
        <f t="shared" ref="EN324:EN387" si="309">CB324/$DH324*100</f>
        <v>3.2610897306056312</v>
      </c>
      <c r="EO324" s="51">
        <f t="shared" ref="EO324:EO387" si="310">EN324*SQRT(((CC324/CB324)^2)+(($DI324/$DH324)^2))</f>
        <v>0</v>
      </c>
      <c r="EP324" s="75">
        <f t="shared" ref="EP324:EP387" si="311">CD324/$DH324*100</f>
        <v>0</v>
      </c>
      <c r="EQ324" s="51" t="e">
        <f t="shared" ref="EQ324:EQ387" si="312">EP324*SQRT(((CE324/CD324)^2)+(($DI324/$DH324)^2))</f>
        <v>#DIV/0!</v>
      </c>
      <c r="ER324" s="51">
        <f t="shared" ref="ER324:ER387" si="313">DH324/$DH324*100</f>
        <v>100</v>
      </c>
      <c r="ES324" s="51">
        <f t="shared" ref="ES324:ES387" si="314">ER324*SQRT(((DI324/DH324)^2)+(($DI324/$DH324)^2))</f>
        <v>0</v>
      </c>
    </row>
    <row r="325" spans="1:149" x14ac:dyDescent="0.45">
      <c r="A325" s="78" t="s">
        <v>1143</v>
      </c>
      <c r="B325" s="174" t="s">
        <v>3399</v>
      </c>
      <c r="C325" s="51" t="s">
        <v>3637</v>
      </c>
      <c r="D325" s="51" t="s">
        <v>3636</v>
      </c>
      <c r="E325" s="78" t="s">
        <v>1127</v>
      </c>
      <c r="F325" s="78" t="s">
        <v>1297</v>
      </c>
      <c r="G325" s="72" t="s">
        <v>3366</v>
      </c>
      <c r="H325" s="78" t="s">
        <v>1132</v>
      </c>
      <c r="I325" s="78">
        <v>20</v>
      </c>
      <c r="J325" s="300">
        <v>125</v>
      </c>
      <c r="K325" s="78"/>
      <c r="L325" s="300">
        <v>880</v>
      </c>
      <c r="M325" s="72"/>
      <c r="O325" s="78" t="s">
        <v>1128</v>
      </c>
      <c r="P325" s="72" t="s">
        <v>3158</v>
      </c>
      <c r="AA325" s="195"/>
      <c r="AB325" s="195"/>
      <c r="AC325" s="195"/>
      <c r="AD325" s="72"/>
      <c r="AE325" s="316">
        <v>1</v>
      </c>
      <c r="AF325" s="195"/>
      <c r="AG325" s="195">
        <v>0</v>
      </c>
      <c r="AH325" s="72"/>
      <c r="AR325" s="53">
        <v>0.87050000000000005</v>
      </c>
      <c r="AS325" s="53">
        <v>1.3680000000000001</v>
      </c>
      <c r="AU325" s="48">
        <v>1250</v>
      </c>
      <c r="AW325" s="48">
        <v>1088.125</v>
      </c>
      <c r="AX325" s="49">
        <v>18.736351007060097</v>
      </c>
      <c r="BB325" s="80" t="s">
        <v>722</v>
      </c>
      <c r="BC325" s="270" t="s">
        <v>1126</v>
      </c>
      <c r="BD325" s="72">
        <v>66.239999999999995</v>
      </c>
      <c r="BE325" s="72"/>
      <c r="BF325" s="72">
        <v>0.34</v>
      </c>
      <c r="BG325" s="72"/>
      <c r="BH325" s="72">
        <v>14.14</v>
      </c>
      <c r="BI325" s="72"/>
      <c r="BJ325" s="72"/>
      <c r="BK325" s="72"/>
      <c r="BL325" s="72"/>
      <c r="BM325" s="72"/>
      <c r="BN325" s="72">
        <v>2.34</v>
      </c>
      <c r="BO325" s="72"/>
      <c r="BP325" s="72">
        <v>0.04</v>
      </c>
      <c r="BQ325" s="72"/>
      <c r="BR325" s="72">
        <v>0.49</v>
      </c>
      <c r="BS325" s="72"/>
      <c r="BT325" s="72"/>
      <c r="BU325" s="72"/>
      <c r="BV325" s="72"/>
      <c r="BW325" s="72"/>
      <c r="BX325" s="72">
        <v>2.11</v>
      </c>
      <c r="BY325" s="72"/>
      <c r="BZ325" s="72">
        <v>4.84</v>
      </c>
      <c r="CA325" s="72"/>
      <c r="CB325" s="72">
        <v>2.75</v>
      </c>
      <c r="CC325" s="72"/>
      <c r="CD325" s="72"/>
      <c r="CE325" s="72"/>
      <c r="CF325" s="72"/>
      <c r="CG325" s="72"/>
      <c r="CH325" s="72"/>
      <c r="CI325" s="72"/>
      <c r="CJ325" s="72"/>
      <c r="CK325" s="72"/>
      <c r="CL325" s="72"/>
      <c r="CM325" s="72"/>
      <c r="CN325" s="72"/>
      <c r="CO325" s="72"/>
      <c r="CP325" s="72"/>
      <c r="CQ325" s="72"/>
      <c r="CR325" s="72"/>
      <c r="CS325" s="72"/>
      <c r="CT325" s="72"/>
      <c r="CU325" s="72"/>
      <c r="CV325" s="72"/>
      <c r="CW325" s="72"/>
      <c r="CX325" s="72"/>
      <c r="CY325" s="72"/>
      <c r="CZ325" s="72"/>
      <c r="DA325" s="72"/>
      <c r="DB325" s="72"/>
      <c r="DC325" s="72"/>
      <c r="DD325" s="72"/>
      <c r="DE325" s="72"/>
      <c r="DF325" s="72"/>
      <c r="DG325" s="72"/>
      <c r="DH325" s="78">
        <v>93.3</v>
      </c>
      <c r="DJ325" s="77">
        <f t="shared" si="292"/>
        <v>6.7000000000000028</v>
      </c>
      <c r="DK325" s="72"/>
      <c r="DO325" s="358">
        <v>6.7</v>
      </c>
      <c r="DP325" s="72"/>
      <c r="DQ325" s="374"/>
      <c r="DR325" s="72"/>
      <c r="DU325" s="52"/>
      <c r="DX325" s="75">
        <f t="shared" si="293"/>
        <v>70.9967845659164</v>
      </c>
      <c r="DY325" s="51">
        <f t="shared" si="294"/>
        <v>0</v>
      </c>
      <c r="DZ325" s="75">
        <f t="shared" si="295"/>
        <v>0.36441586280814581</v>
      </c>
      <c r="EA325" s="51">
        <f t="shared" si="296"/>
        <v>0</v>
      </c>
      <c r="EB325" s="75">
        <f t="shared" si="297"/>
        <v>15.155412647374064</v>
      </c>
      <c r="EC325" s="51">
        <f t="shared" si="298"/>
        <v>0</v>
      </c>
      <c r="ED325" s="75">
        <f t="shared" si="299"/>
        <v>2.508038585209003</v>
      </c>
      <c r="EE325" s="51">
        <f t="shared" si="300"/>
        <v>0</v>
      </c>
      <c r="EF325" s="75">
        <f t="shared" si="301"/>
        <v>4.2872454448017148E-2</v>
      </c>
      <c r="EG325" s="51">
        <f t="shared" si="302"/>
        <v>0</v>
      </c>
      <c r="EH325" s="75">
        <f t="shared" si="303"/>
        <v>0.52518756698821012</v>
      </c>
      <c r="EI325" s="51">
        <f t="shared" si="304"/>
        <v>0</v>
      </c>
      <c r="EJ325" s="75">
        <f t="shared" si="305"/>
        <v>2.2615219721329045</v>
      </c>
      <c r="EK325" s="51">
        <f t="shared" si="306"/>
        <v>0</v>
      </c>
      <c r="EL325" s="75">
        <f t="shared" si="307"/>
        <v>5.187566988210075</v>
      </c>
      <c r="EM325" s="51">
        <f t="shared" si="308"/>
        <v>0</v>
      </c>
      <c r="EN325" s="75">
        <f t="shared" si="309"/>
        <v>2.947481243301179</v>
      </c>
      <c r="EO325" s="51">
        <f t="shared" si="310"/>
        <v>0</v>
      </c>
      <c r="EP325" s="75">
        <f t="shared" si="311"/>
        <v>0</v>
      </c>
      <c r="EQ325" s="51" t="e">
        <f t="shared" si="312"/>
        <v>#DIV/0!</v>
      </c>
      <c r="ER325" s="51">
        <f t="shared" si="313"/>
        <v>100</v>
      </c>
      <c r="ES325" s="51">
        <f t="shared" si="314"/>
        <v>0</v>
      </c>
    </row>
    <row r="326" spans="1:149" x14ac:dyDescent="0.45">
      <c r="A326" s="78" t="s">
        <v>1143</v>
      </c>
      <c r="B326" s="174" t="s">
        <v>3399</v>
      </c>
      <c r="C326" s="51" t="s">
        <v>3637</v>
      </c>
      <c r="D326" s="51" t="s">
        <v>3636</v>
      </c>
      <c r="E326" s="78" t="s">
        <v>1127</v>
      </c>
      <c r="F326" s="78" t="s">
        <v>1298</v>
      </c>
      <c r="G326" s="72" t="s">
        <v>3366</v>
      </c>
      <c r="H326" s="78" t="s">
        <v>1132</v>
      </c>
      <c r="I326" s="78">
        <v>20</v>
      </c>
      <c r="J326" s="300">
        <v>125</v>
      </c>
      <c r="K326" s="78"/>
      <c r="L326" s="300">
        <v>880</v>
      </c>
      <c r="M326" s="72"/>
      <c r="O326" s="78" t="s">
        <v>1128</v>
      </c>
      <c r="P326" s="72" t="s">
        <v>3158</v>
      </c>
      <c r="AA326" s="195"/>
      <c r="AB326" s="195"/>
      <c r="AC326" s="195"/>
      <c r="AD326" s="72"/>
      <c r="AE326" s="316">
        <v>1</v>
      </c>
      <c r="AF326" s="195"/>
      <c r="AG326" s="195">
        <v>0</v>
      </c>
      <c r="AH326" s="72"/>
      <c r="AR326" s="53">
        <v>0.87050000000000005</v>
      </c>
      <c r="AS326" s="53">
        <v>1.3680000000000001</v>
      </c>
      <c r="AU326" s="48">
        <v>1250</v>
      </c>
      <c r="AW326" s="48">
        <v>1088.125</v>
      </c>
      <c r="AX326" s="49">
        <v>18.736351007060097</v>
      </c>
      <c r="BB326" s="80" t="s">
        <v>722</v>
      </c>
      <c r="BC326" s="270" t="s">
        <v>1126</v>
      </c>
      <c r="BD326" s="72">
        <v>66.56</v>
      </c>
      <c r="BE326" s="72"/>
      <c r="BF326" s="72">
        <v>0.34</v>
      </c>
      <c r="BG326" s="72"/>
      <c r="BH326" s="72">
        <v>14.42</v>
      </c>
      <c r="BI326" s="72"/>
      <c r="BJ326" s="72"/>
      <c r="BK326" s="72"/>
      <c r="BL326" s="72"/>
      <c r="BM326" s="72"/>
      <c r="BN326" s="72">
        <v>2.31</v>
      </c>
      <c r="BO326" s="72"/>
      <c r="BP326" s="72">
        <v>0.06</v>
      </c>
      <c r="BQ326" s="72"/>
      <c r="BR326" s="72">
        <v>0.54</v>
      </c>
      <c r="BS326" s="72"/>
      <c r="BT326" s="72"/>
      <c r="BU326" s="72"/>
      <c r="BV326" s="72"/>
      <c r="BW326" s="72"/>
      <c r="BX326" s="72">
        <v>2.15</v>
      </c>
      <c r="BY326" s="72"/>
      <c r="BZ326" s="72">
        <v>4.92</v>
      </c>
      <c r="CA326" s="72"/>
      <c r="CB326" s="72">
        <v>2.79</v>
      </c>
      <c r="CC326" s="72"/>
      <c r="CD326" s="72"/>
      <c r="CE326" s="72"/>
      <c r="CF326" s="72"/>
      <c r="CG326" s="72"/>
      <c r="CH326" s="72"/>
      <c r="CI326" s="72"/>
      <c r="CJ326" s="72"/>
      <c r="CK326" s="72"/>
      <c r="CL326" s="72"/>
      <c r="CM326" s="72"/>
      <c r="CN326" s="72"/>
      <c r="CO326" s="72"/>
      <c r="CP326" s="72"/>
      <c r="CQ326" s="72"/>
      <c r="CR326" s="72"/>
      <c r="CS326" s="72"/>
      <c r="CT326" s="72"/>
      <c r="CU326" s="72"/>
      <c r="CV326" s="72"/>
      <c r="CW326" s="72"/>
      <c r="CX326" s="72"/>
      <c r="CY326" s="72"/>
      <c r="CZ326" s="72"/>
      <c r="DA326" s="72"/>
      <c r="DB326" s="72"/>
      <c r="DC326" s="72"/>
      <c r="DD326" s="72"/>
      <c r="DE326" s="72"/>
      <c r="DF326" s="72"/>
      <c r="DG326" s="72"/>
      <c r="DH326" s="78">
        <v>94.09</v>
      </c>
      <c r="DJ326" s="77">
        <f t="shared" si="292"/>
        <v>5.9099999999999966</v>
      </c>
      <c r="DK326" s="72"/>
      <c r="DO326" s="358">
        <v>5.91</v>
      </c>
      <c r="DP326" s="72"/>
      <c r="DQ326" s="374"/>
      <c r="DR326" s="72"/>
      <c r="DU326" s="52"/>
      <c r="DX326" s="75">
        <f t="shared" si="293"/>
        <v>70.740780104155604</v>
      </c>
      <c r="DY326" s="51">
        <f t="shared" si="294"/>
        <v>0</v>
      </c>
      <c r="DZ326" s="75">
        <f t="shared" si="295"/>
        <v>0.36135614836858326</v>
      </c>
      <c r="EA326" s="51">
        <f t="shared" si="296"/>
        <v>0</v>
      </c>
      <c r="EB326" s="75">
        <f t="shared" si="297"/>
        <v>15.325751939632266</v>
      </c>
      <c r="EC326" s="51">
        <f t="shared" si="298"/>
        <v>0</v>
      </c>
      <c r="ED326" s="75">
        <f t="shared" si="299"/>
        <v>2.4550961845041979</v>
      </c>
      <c r="EE326" s="51">
        <f t="shared" si="300"/>
        <v>0</v>
      </c>
      <c r="EF326" s="75">
        <f t="shared" si="301"/>
        <v>6.3768732065044104E-2</v>
      </c>
      <c r="EG326" s="51">
        <f t="shared" si="302"/>
        <v>0</v>
      </c>
      <c r="EH326" s="75">
        <f t="shared" si="303"/>
        <v>0.57391858858539702</v>
      </c>
      <c r="EI326" s="51">
        <f t="shared" si="304"/>
        <v>0</v>
      </c>
      <c r="EJ326" s="75">
        <f t="shared" si="305"/>
        <v>2.285046232330747</v>
      </c>
      <c r="EK326" s="51">
        <f t="shared" si="306"/>
        <v>0</v>
      </c>
      <c r="EL326" s="75">
        <f t="shared" si="307"/>
        <v>5.2290360293336162</v>
      </c>
      <c r="EM326" s="51">
        <f t="shared" si="308"/>
        <v>0</v>
      </c>
      <c r="EN326" s="75">
        <f t="shared" si="309"/>
        <v>2.9652460410245509</v>
      </c>
      <c r="EO326" s="51">
        <f t="shared" si="310"/>
        <v>0</v>
      </c>
      <c r="EP326" s="75">
        <f t="shared" si="311"/>
        <v>0</v>
      </c>
      <c r="EQ326" s="51" t="e">
        <f t="shared" si="312"/>
        <v>#DIV/0!</v>
      </c>
      <c r="ER326" s="51">
        <f t="shared" si="313"/>
        <v>100</v>
      </c>
      <c r="ES326" s="51">
        <f t="shared" si="314"/>
        <v>0</v>
      </c>
    </row>
    <row r="327" spans="1:149" x14ac:dyDescent="0.45">
      <c r="A327" s="78" t="s">
        <v>1143</v>
      </c>
      <c r="B327" s="174" t="s">
        <v>3399</v>
      </c>
      <c r="C327" s="51" t="s">
        <v>3637</v>
      </c>
      <c r="D327" s="51" t="s">
        <v>3636</v>
      </c>
      <c r="E327" s="78" t="s">
        <v>1127</v>
      </c>
      <c r="F327" s="78" t="s">
        <v>1299</v>
      </c>
      <c r="G327" s="72" t="s">
        <v>3366</v>
      </c>
      <c r="H327" s="78" t="s">
        <v>1132</v>
      </c>
      <c r="I327" s="78">
        <v>42</v>
      </c>
      <c r="J327" s="300">
        <v>100</v>
      </c>
      <c r="K327" s="78"/>
      <c r="L327" s="300">
        <v>875</v>
      </c>
      <c r="M327" s="72"/>
      <c r="O327" s="78" t="s">
        <v>1128</v>
      </c>
      <c r="P327" s="72" t="s">
        <v>3158</v>
      </c>
      <c r="AA327" s="195"/>
      <c r="AB327" s="195"/>
      <c r="AC327" s="195"/>
      <c r="AD327" s="72"/>
      <c r="AE327" s="316">
        <v>1</v>
      </c>
      <c r="AF327" s="195"/>
      <c r="AG327" s="195">
        <v>0</v>
      </c>
      <c r="AH327" s="72"/>
      <c r="AR327" s="53">
        <v>0.88470000000000004</v>
      </c>
      <c r="AS327" s="53">
        <v>1.276</v>
      </c>
      <c r="AU327" s="48">
        <v>1000</v>
      </c>
      <c r="AW327" s="48">
        <v>884.7</v>
      </c>
      <c r="AX327" s="49">
        <v>18.727070716469147</v>
      </c>
      <c r="BB327" s="80" t="s">
        <v>722</v>
      </c>
      <c r="BC327" s="270" t="s">
        <v>1126</v>
      </c>
      <c r="BD327" s="72">
        <v>66.239999999999995</v>
      </c>
      <c r="BE327" s="72"/>
      <c r="BF327" s="72">
        <v>0.31</v>
      </c>
      <c r="BG327" s="72"/>
      <c r="BH327" s="72">
        <v>13.77</v>
      </c>
      <c r="BI327" s="72"/>
      <c r="BJ327" s="72"/>
      <c r="BK327" s="72"/>
      <c r="BL327" s="72"/>
      <c r="BM327" s="72"/>
      <c r="BN327" s="72">
        <v>2.17</v>
      </c>
      <c r="BO327" s="72"/>
      <c r="BP327" s="72">
        <v>0.08</v>
      </c>
      <c r="BQ327" s="72"/>
      <c r="BR327" s="72">
        <v>0.48</v>
      </c>
      <c r="BS327" s="72"/>
      <c r="BT327" s="72"/>
      <c r="BU327" s="72"/>
      <c r="BV327" s="72"/>
      <c r="BW327" s="72"/>
      <c r="BX327" s="72">
        <v>2.11</v>
      </c>
      <c r="BY327" s="72"/>
      <c r="BZ327" s="72">
        <v>4.7</v>
      </c>
      <c r="CA327" s="72"/>
      <c r="CB327" s="72">
        <v>2.77</v>
      </c>
      <c r="CC327" s="72"/>
      <c r="CD327" s="72"/>
      <c r="CE327" s="72"/>
      <c r="CF327" s="72"/>
      <c r="CG327" s="72"/>
      <c r="CH327" s="72"/>
      <c r="CI327" s="72"/>
      <c r="CJ327" s="72"/>
      <c r="CK327" s="72"/>
      <c r="CL327" s="72"/>
      <c r="CM327" s="72"/>
      <c r="CN327" s="72"/>
      <c r="CO327" s="72"/>
      <c r="CP327" s="72"/>
      <c r="CQ327" s="72"/>
      <c r="CR327" s="72"/>
      <c r="CS327" s="72"/>
      <c r="CT327" s="72"/>
      <c r="CU327" s="72"/>
      <c r="CV327" s="72"/>
      <c r="CW327" s="72"/>
      <c r="CX327" s="72"/>
      <c r="CY327" s="72"/>
      <c r="CZ327" s="72"/>
      <c r="DA327" s="72"/>
      <c r="DB327" s="72"/>
      <c r="DC327" s="72"/>
      <c r="DD327" s="72"/>
      <c r="DE327" s="72"/>
      <c r="DF327" s="72"/>
      <c r="DG327" s="72"/>
      <c r="DH327" s="78">
        <v>92.64</v>
      </c>
      <c r="DJ327" s="77">
        <f t="shared" si="292"/>
        <v>7.3599999999999994</v>
      </c>
      <c r="DK327" s="72"/>
      <c r="DO327" s="358">
        <v>7.36</v>
      </c>
      <c r="DP327" s="72"/>
      <c r="DQ327" s="374"/>
      <c r="DR327" s="72"/>
      <c r="DU327" s="52"/>
      <c r="DX327" s="75">
        <f t="shared" si="293"/>
        <v>71.502590673575128</v>
      </c>
      <c r="DY327" s="51">
        <f t="shared" si="294"/>
        <v>0</v>
      </c>
      <c r="DZ327" s="75">
        <f t="shared" si="295"/>
        <v>0.33462867012089809</v>
      </c>
      <c r="EA327" s="51">
        <f t="shared" si="296"/>
        <v>0</v>
      </c>
      <c r="EB327" s="75">
        <f t="shared" si="297"/>
        <v>14.8639896373057</v>
      </c>
      <c r="EC327" s="51">
        <f t="shared" si="298"/>
        <v>0</v>
      </c>
      <c r="ED327" s="75">
        <f t="shared" si="299"/>
        <v>2.3424006908462864</v>
      </c>
      <c r="EE327" s="51">
        <f t="shared" si="300"/>
        <v>0</v>
      </c>
      <c r="EF327" s="75">
        <f t="shared" si="301"/>
        <v>8.6355785837651119E-2</v>
      </c>
      <c r="EG327" s="51">
        <f t="shared" si="302"/>
        <v>0</v>
      </c>
      <c r="EH327" s="75">
        <f t="shared" si="303"/>
        <v>0.5181347150259068</v>
      </c>
      <c r="EI327" s="51">
        <f t="shared" si="304"/>
        <v>0</v>
      </c>
      <c r="EJ327" s="75">
        <f t="shared" si="305"/>
        <v>2.2776338514680483</v>
      </c>
      <c r="EK327" s="51">
        <f t="shared" si="306"/>
        <v>0</v>
      </c>
      <c r="EL327" s="75">
        <f t="shared" si="307"/>
        <v>5.0734024179620034</v>
      </c>
      <c r="EM327" s="51">
        <f t="shared" si="308"/>
        <v>0</v>
      </c>
      <c r="EN327" s="75">
        <f t="shared" si="309"/>
        <v>2.9900690846286699</v>
      </c>
      <c r="EO327" s="51">
        <f t="shared" si="310"/>
        <v>0</v>
      </c>
      <c r="EP327" s="75">
        <f t="shared" si="311"/>
        <v>0</v>
      </c>
      <c r="EQ327" s="51" t="e">
        <f t="shared" si="312"/>
        <v>#DIV/0!</v>
      </c>
      <c r="ER327" s="51">
        <f t="shared" si="313"/>
        <v>100</v>
      </c>
      <c r="ES327" s="51">
        <f t="shared" si="314"/>
        <v>0</v>
      </c>
    </row>
    <row r="328" spans="1:149" x14ac:dyDescent="0.45">
      <c r="A328" s="78" t="s">
        <v>1143</v>
      </c>
      <c r="B328" s="174" t="s">
        <v>3399</v>
      </c>
      <c r="C328" s="51" t="s">
        <v>3637</v>
      </c>
      <c r="D328" s="51" t="s">
        <v>3636</v>
      </c>
      <c r="E328" s="78" t="s">
        <v>1127</v>
      </c>
      <c r="F328" s="78" t="s">
        <v>1300</v>
      </c>
      <c r="G328" s="72" t="s">
        <v>3366</v>
      </c>
      <c r="H328" s="78" t="s">
        <v>1132</v>
      </c>
      <c r="I328" s="78">
        <v>42</v>
      </c>
      <c r="J328" s="300">
        <v>100</v>
      </c>
      <c r="K328" s="78"/>
      <c r="L328" s="300">
        <v>875</v>
      </c>
      <c r="M328" s="72"/>
      <c r="O328" s="78" t="s">
        <v>1128</v>
      </c>
      <c r="P328" s="72" t="s">
        <v>3158</v>
      </c>
      <c r="AA328" s="195"/>
      <c r="AB328" s="195"/>
      <c r="AC328" s="195"/>
      <c r="AD328" s="72"/>
      <c r="AE328" s="316">
        <v>1</v>
      </c>
      <c r="AF328" s="195"/>
      <c r="AG328" s="195">
        <v>0</v>
      </c>
      <c r="AH328" s="72"/>
      <c r="AR328" s="53">
        <v>0.88470000000000004</v>
      </c>
      <c r="AS328" s="53">
        <v>1.276</v>
      </c>
      <c r="AU328" s="48">
        <v>1000</v>
      </c>
      <c r="AW328" s="48">
        <v>884.7</v>
      </c>
      <c r="AX328" s="49">
        <v>18.727070716469147</v>
      </c>
      <c r="BB328" s="80" t="s">
        <v>722</v>
      </c>
      <c r="BC328" s="270" t="s">
        <v>1126</v>
      </c>
      <c r="BD328" s="72">
        <v>67.25</v>
      </c>
      <c r="BE328" s="72"/>
      <c r="BF328" s="72">
        <v>0.36</v>
      </c>
      <c r="BG328" s="72"/>
      <c r="BH328" s="72">
        <v>14.07</v>
      </c>
      <c r="BI328" s="72"/>
      <c r="BJ328" s="72"/>
      <c r="BK328" s="72"/>
      <c r="BL328" s="72"/>
      <c r="BM328" s="72"/>
      <c r="BN328" s="72">
        <v>2.11</v>
      </c>
      <c r="BO328" s="72"/>
      <c r="BP328" s="72">
        <v>0.09</v>
      </c>
      <c r="BQ328" s="72"/>
      <c r="BR328" s="72">
        <v>0.48</v>
      </c>
      <c r="BS328" s="72"/>
      <c r="BT328" s="72"/>
      <c r="BU328" s="72"/>
      <c r="BV328" s="72"/>
      <c r="BW328" s="72"/>
      <c r="BX328" s="72">
        <v>1.97</v>
      </c>
      <c r="BY328" s="72"/>
      <c r="BZ328" s="72">
        <v>4.75</v>
      </c>
      <c r="CA328" s="72"/>
      <c r="CB328" s="72">
        <v>2.84</v>
      </c>
      <c r="CC328" s="72"/>
      <c r="CD328" s="72"/>
      <c r="CE328" s="72"/>
      <c r="CF328" s="72"/>
      <c r="CG328" s="72"/>
      <c r="CH328" s="72"/>
      <c r="CI328" s="72"/>
      <c r="CJ328" s="72"/>
      <c r="CK328" s="72"/>
      <c r="CL328" s="72"/>
      <c r="CM328" s="72"/>
      <c r="CN328" s="72"/>
      <c r="CO328" s="72"/>
      <c r="CP328" s="72"/>
      <c r="CQ328" s="72"/>
      <c r="CR328" s="72"/>
      <c r="CS328" s="72"/>
      <c r="CT328" s="72"/>
      <c r="CU328" s="72"/>
      <c r="CV328" s="72"/>
      <c r="CW328" s="72"/>
      <c r="CX328" s="72"/>
      <c r="CY328" s="72"/>
      <c r="CZ328" s="72"/>
      <c r="DA328" s="72"/>
      <c r="DB328" s="72"/>
      <c r="DC328" s="72"/>
      <c r="DD328" s="72"/>
      <c r="DE328" s="72"/>
      <c r="DF328" s="72"/>
      <c r="DG328" s="72"/>
      <c r="DH328" s="78">
        <v>93.91</v>
      </c>
      <c r="DJ328" s="77">
        <f t="shared" si="292"/>
        <v>6.0900000000000034</v>
      </c>
      <c r="DK328" s="72"/>
      <c r="DO328" s="358">
        <v>6.09</v>
      </c>
      <c r="DP328" s="72"/>
      <c r="DQ328" s="374"/>
      <c r="DR328" s="72"/>
      <c r="DU328" s="52"/>
      <c r="DX328" s="75">
        <f t="shared" si="293"/>
        <v>71.61111702694069</v>
      </c>
      <c r="DY328" s="51">
        <f t="shared" si="294"/>
        <v>0</v>
      </c>
      <c r="DZ328" s="75">
        <f t="shared" si="295"/>
        <v>0.38334575657544456</v>
      </c>
      <c r="EA328" s="51">
        <f t="shared" si="296"/>
        <v>0</v>
      </c>
      <c r="EB328" s="75">
        <f t="shared" si="297"/>
        <v>14.982429986156959</v>
      </c>
      <c r="EC328" s="51">
        <f t="shared" si="298"/>
        <v>0</v>
      </c>
      <c r="ED328" s="75">
        <f t="shared" si="299"/>
        <v>2.2468320732616336</v>
      </c>
      <c r="EE328" s="51">
        <f t="shared" si="300"/>
        <v>0</v>
      </c>
      <c r="EF328" s="75">
        <f t="shared" si="301"/>
        <v>9.5836439143861141E-2</v>
      </c>
      <c r="EG328" s="51">
        <f t="shared" si="302"/>
        <v>0</v>
      </c>
      <c r="EH328" s="75">
        <f t="shared" si="303"/>
        <v>0.51112767543392612</v>
      </c>
      <c r="EI328" s="51">
        <f t="shared" si="304"/>
        <v>0</v>
      </c>
      <c r="EJ328" s="75">
        <f t="shared" si="305"/>
        <v>2.0977531679267383</v>
      </c>
      <c r="EK328" s="51">
        <f t="shared" si="306"/>
        <v>0</v>
      </c>
      <c r="EL328" s="75">
        <f t="shared" si="307"/>
        <v>5.0580342881482272</v>
      </c>
      <c r="EM328" s="51">
        <f t="shared" si="308"/>
        <v>0</v>
      </c>
      <c r="EN328" s="75">
        <f t="shared" si="309"/>
        <v>3.0241720796507292</v>
      </c>
      <c r="EO328" s="51">
        <f t="shared" si="310"/>
        <v>0</v>
      </c>
      <c r="EP328" s="75">
        <f t="shared" si="311"/>
        <v>0</v>
      </c>
      <c r="EQ328" s="51" t="e">
        <f t="shared" si="312"/>
        <v>#DIV/0!</v>
      </c>
      <c r="ER328" s="51">
        <f t="shared" si="313"/>
        <v>100</v>
      </c>
      <c r="ES328" s="51">
        <f t="shared" si="314"/>
        <v>0</v>
      </c>
    </row>
    <row r="329" spans="1:149" x14ac:dyDescent="0.45">
      <c r="A329" s="78" t="s">
        <v>1143</v>
      </c>
      <c r="B329" s="174" t="s">
        <v>3399</v>
      </c>
      <c r="C329" s="51" t="s">
        <v>3637</v>
      </c>
      <c r="D329" s="51" t="s">
        <v>3636</v>
      </c>
      <c r="E329" s="78" t="s">
        <v>1127</v>
      </c>
      <c r="F329" s="78" t="s">
        <v>1301</v>
      </c>
      <c r="G329" s="72" t="s">
        <v>3366</v>
      </c>
      <c r="H329" s="78" t="s">
        <v>1132</v>
      </c>
      <c r="I329" s="78">
        <v>42</v>
      </c>
      <c r="J329" s="300">
        <v>150</v>
      </c>
      <c r="K329" s="78"/>
      <c r="L329" s="300">
        <v>900</v>
      </c>
      <c r="M329" s="72"/>
      <c r="O329" s="78" t="s">
        <v>1128</v>
      </c>
      <c r="P329" s="72" t="s">
        <v>3158</v>
      </c>
      <c r="AA329" s="195"/>
      <c r="AB329" s="195"/>
      <c r="AC329" s="195"/>
      <c r="AD329" s="72"/>
      <c r="AE329" s="316">
        <v>1</v>
      </c>
      <c r="AF329" s="195"/>
      <c r="AG329" s="195">
        <v>0</v>
      </c>
      <c r="AH329" s="72"/>
      <c r="AR329" s="53">
        <v>0.87139999999999995</v>
      </c>
      <c r="AS329" s="53">
        <v>1.466</v>
      </c>
      <c r="AU329" s="48">
        <v>1500</v>
      </c>
      <c r="AW329" s="48">
        <v>1307.0999999999999</v>
      </c>
      <c r="AX329" s="49">
        <v>19.081407906581408</v>
      </c>
      <c r="BB329" s="80" t="s">
        <v>722</v>
      </c>
      <c r="BC329" s="270" t="s">
        <v>1126</v>
      </c>
      <c r="BD329" s="72">
        <v>70.400000000000006</v>
      </c>
      <c r="BE329" s="72"/>
      <c r="BF329" s="72">
        <v>0.41</v>
      </c>
      <c r="BG329" s="72"/>
      <c r="BH329" s="72">
        <v>14.09</v>
      </c>
      <c r="BI329" s="72"/>
      <c r="BJ329" s="72"/>
      <c r="BK329" s="72"/>
      <c r="BL329" s="72"/>
      <c r="BM329" s="72"/>
      <c r="BN329" s="72">
        <v>2.41</v>
      </c>
      <c r="BO329" s="72"/>
      <c r="BP329" s="72">
        <v>0.05</v>
      </c>
      <c r="BQ329" s="72"/>
      <c r="BR329" s="72">
        <v>0.46</v>
      </c>
      <c r="BS329" s="72"/>
      <c r="BT329" s="72"/>
      <c r="BU329" s="72"/>
      <c r="BV329" s="72"/>
      <c r="BW329" s="72"/>
      <c r="BX329" s="72">
        <v>1.86</v>
      </c>
      <c r="BY329" s="72"/>
      <c r="BZ329" s="72">
        <v>4.99</v>
      </c>
      <c r="CA329" s="72"/>
      <c r="CB329" s="72">
        <v>2.99</v>
      </c>
      <c r="CC329" s="72"/>
      <c r="CD329" s="72"/>
      <c r="CE329" s="72"/>
      <c r="CF329" s="72"/>
      <c r="CG329" s="72"/>
      <c r="CH329" s="72"/>
      <c r="CI329" s="72"/>
      <c r="CJ329" s="72"/>
      <c r="CK329" s="72"/>
      <c r="CL329" s="72"/>
      <c r="CM329" s="72"/>
      <c r="CN329" s="72"/>
      <c r="CO329" s="72"/>
      <c r="CP329" s="72"/>
      <c r="CQ329" s="72"/>
      <c r="CR329" s="72"/>
      <c r="CS329" s="72"/>
      <c r="CT329" s="72"/>
      <c r="CU329" s="72"/>
      <c r="CV329" s="72"/>
      <c r="CW329" s="72"/>
      <c r="CX329" s="72"/>
      <c r="CY329" s="72"/>
      <c r="CZ329" s="72"/>
      <c r="DA329" s="72"/>
      <c r="DB329" s="72"/>
      <c r="DC329" s="72"/>
      <c r="DD329" s="72"/>
      <c r="DE329" s="72"/>
      <c r="DF329" s="72"/>
      <c r="DG329" s="72"/>
      <c r="DH329" s="78">
        <v>97.68</v>
      </c>
      <c r="DJ329" s="77">
        <f t="shared" si="292"/>
        <v>2.3199999999999932</v>
      </c>
      <c r="DK329" s="72"/>
      <c r="DO329" s="358">
        <v>2.3199999999999998</v>
      </c>
      <c r="DP329" s="72"/>
      <c r="DQ329" s="374"/>
      <c r="DR329" s="72"/>
      <c r="DU329" s="52"/>
      <c r="DX329" s="75">
        <f t="shared" si="293"/>
        <v>72.072072072072075</v>
      </c>
      <c r="DY329" s="51">
        <f t="shared" si="294"/>
        <v>0</v>
      </c>
      <c r="DZ329" s="75">
        <f t="shared" si="295"/>
        <v>0.41973791973791963</v>
      </c>
      <c r="EA329" s="51">
        <f t="shared" si="296"/>
        <v>0</v>
      </c>
      <c r="EB329" s="75">
        <f t="shared" si="297"/>
        <v>14.424651924651924</v>
      </c>
      <c r="EC329" s="51">
        <f t="shared" si="298"/>
        <v>0</v>
      </c>
      <c r="ED329" s="75">
        <f t="shared" si="299"/>
        <v>2.467239967239967</v>
      </c>
      <c r="EE329" s="51">
        <f t="shared" si="300"/>
        <v>0</v>
      </c>
      <c r="EF329" s="75">
        <f t="shared" si="301"/>
        <v>5.1187551187551188E-2</v>
      </c>
      <c r="EG329" s="51">
        <f t="shared" si="302"/>
        <v>0</v>
      </c>
      <c r="EH329" s="75">
        <f t="shared" si="303"/>
        <v>0.47092547092547093</v>
      </c>
      <c r="EI329" s="51">
        <f t="shared" si="304"/>
        <v>0</v>
      </c>
      <c r="EJ329" s="75">
        <f t="shared" si="305"/>
        <v>1.9041769041769043</v>
      </c>
      <c r="EK329" s="51">
        <f t="shared" si="306"/>
        <v>0</v>
      </c>
      <c r="EL329" s="75">
        <f t="shared" si="307"/>
        <v>5.1085176085176087</v>
      </c>
      <c r="EM329" s="51">
        <f t="shared" si="308"/>
        <v>0</v>
      </c>
      <c r="EN329" s="75">
        <f t="shared" si="309"/>
        <v>3.0610155610155609</v>
      </c>
      <c r="EO329" s="51">
        <f t="shared" si="310"/>
        <v>0</v>
      </c>
      <c r="EP329" s="75">
        <f t="shared" si="311"/>
        <v>0</v>
      </c>
      <c r="EQ329" s="51" t="e">
        <f t="shared" si="312"/>
        <v>#DIV/0!</v>
      </c>
      <c r="ER329" s="51">
        <f t="shared" si="313"/>
        <v>100</v>
      </c>
      <c r="ES329" s="51">
        <f t="shared" si="314"/>
        <v>0</v>
      </c>
    </row>
    <row r="330" spans="1:149" x14ac:dyDescent="0.45">
      <c r="A330" s="78" t="s">
        <v>1143</v>
      </c>
      <c r="B330" s="174" t="s">
        <v>3399</v>
      </c>
      <c r="C330" s="51" t="s">
        <v>3637</v>
      </c>
      <c r="D330" s="51" t="s">
        <v>3636</v>
      </c>
      <c r="E330" s="78" t="s">
        <v>1127</v>
      </c>
      <c r="F330" s="78" t="s">
        <v>1302</v>
      </c>
      <c r="G330" s="72" t="s">
        <v>3366</v>
      </c>
      <c r="H330" s="78" t="s">
        <v>1132</v>
      </c>
      <c r="I330" s="78">
        <v>88</v>
      </c>
      <c r="J330" s="300">
        <v>180</v>
      </c>
      <c r="K330" s="78"/>
      <c r="L330" s="300">
        <v>825</v>
      </c>
      <c r="M330" s="72"/>
      <c r="O330" s="78" t="s">
        <v>1128</v>
      </c>
      <c r="P330" s="72" t="s">
        <v>3157</v>
      </c>
      <c r="AA330" s="195"/>
      <c r="AB330" s="195"/>
      <c r="AC330" s="195"/>
      <c r="AD330" s="72"/>
      <c r="AE330" s="316">
        <v>1</v>
      </c>
      <c r="AF330" s="195"/>
      <c r="AG330" s="195">
        <v>0</v>
      </c>
      <c r="AH330" s="72"/>
      <c r="AR330" s="53">
        <v>0.80289999999999995</v>
      </c>
      <c r="AS330" s="53">
        <v>1.625</v>
      </c>
      <c r="AU330" s="48">
        <v>1800</v>
      </c>
      <c r="AW330" s="48">
        <v>1445.2199999999998</v>
      </c>
      <c r="AX330" s="49">
        <v>17.574107608827223</v>
      </c>
      <c r="BB330" s="80" t="s">
        <v>722</v>
      </c>
      <c r="BC330" s="270" t="s">
        <v>1126</v>
      </c>
      <c r="BD330" s="72">
        <v>66.34</v>
      </c>
      <c r="BE330" s="72"/>
      <c r="BF330" s="72">
        <v>0.23</v>
      </c>
      <c r="BG330" s="72"/>
      <c r="BH330" s="72">
        <v>13.74</v>
      </c>
      <c r="BI330" s="72"/>
      <c r="BJ330" s="72"/>
      <c r="BK330" s="72"/>
      <c r="BL330" s="72"/>
      <c r="BM330" s="72"/>
      <c r="BN330" s="72">
        <v>1.74</v>
      </c>
      <c r="BO330" s="72"/>
      <c r="BP330" s="72">
        <v>0.04</v>
      </c>
      <c r="BQ330" s="72"/>
      <c r="BR330" s="72">
        <v>0.25</v>
      </c>
      <c r="BS330" s="72"/>
      <c r="BT330" s="72"/>
      <c r="BU330" s="72"/>
      <c r="BV330" s="72"/>
      <c r="BW330" s="72"/>
      <c r="BX330" s="72">
        <v>1.77</v>
      </c>
      <c r="BY330" s="72"/>
      <c r="BZ330" s="72">
        <v>4.46</v>
      </c>
      <c r="CA330" s="72"/>
      <c r="CB330" s="72">
        <v>2.92</v>
      </c>
      <c r="CC330" s="72"/>
      <c r="CD330" s="72"/>
      <c r="CE330" s="72"/>
      <c r="CF330" s="72"/>
      <c r="CG330" s="72"/>
      <c r="CH330" s="72"/>
      <c r="CI330" s="72"/>
      <c r="CJ330" s="72"/>
      <c r="CK330" s="72"/>
      <c r="CL330" s="72"/>
      <c r="CM330" s="72"/>
      <c r="CN330" s="72"/>
      <c r="CO330" s="72"/>
      <c r="CP330" s="72"/>
      <c r="CQ330" s="72"/>
      <c r="CR330" s="72"/>
      <c r="CS330" s="72"/>
      <c r="CT330" s="72"/>
      <c r="CU330" s="72"/>
      <c r="CV330" s="72"/>
      <c r="CW330" s="72"/>
      <c r="CX330" s="72"/>
      <c r="CY330" s="72"/>
      <c r="CZ330" s="72"/>
      <c r="DA330" s="72"/>
      <c r="DB330" s="72"/>
      <c r="DC330" s="72"/>
      <c r="DD330" s="72"/>
      <c r="DE330" s="72"/>
      <c r="DF330" s="72"/>
      <c r="DG330" s="72"/>
      <c r="DH330" s="78">
        <v>91.49</v>
      </c>
      <c r="DJ330" s="77">
        <f t="shared" si="292"/>
        <v>8.5100000000000051</v>
      </c>
      <c r="DK330" s="72"/>
      <c r="DO330" s="358">
        <v>8.51</v>
      </c>
      <c r="DP330" s="72"/>
      <c r="DQ330" s="374"/>
      <c r="DR330" s="72"/>
      <c r="DU330" s="52"/>
      <c r="DX330" s="75">
        <f t="shared" si="293"/>
        <v>72.510656902393706</v>
      </c>
      <c r="DY330" s="51">
        <f t="shared" si="294"/>
        <v>0</v>
      </c>
      <c r="DZ330" s="75">
        <f t="shared" si="295"/>
        <v>0.25139359492840752</v>
      </c>
      <c r="EA330" s="51">
        <f t="shared" si="296"/>
        <v>0</v>
      </c>
      <c r="EB330" s="75">
        <f t="shared" si="297"/>
        <v>15.018034757897039</v>
      </c>
      <c r="EC330" s="51">
        <f t="shared" si="298"/>
        <v>0</v>
      </c>
      <c r="ED330" s="75">
        <f t="shared" si="299"/>
        <v>1.9018471964149088</v>
      </c>
      <c r="EE330" s="51">
        <f t="shared" si="300"/>
        <v>0</v>
      </c>
      <c r="EF330" s="75">
        <f t="shared" si="301"/>
        <v>4.3720625204940432E-2</v>
      </c>
      <c r="EG330" s="51">
        <f t="shared" si="302"/>
        <v>0</v>
      </c>
      <c r="EH330" s="75">
        <f t="shared" si="303"/>
        <v>0.27325390753087769</v>
      </c>
      <c r="EI330" s="51">
        <f t="shared" si="304"/>
        <v>0</v>
      </c>
      <c r="EJ330" s="75">
        <f t="shared" si="305"/>
        <v>1.9346376653186144</v>
      </c>
      <c r="EK330" s="51">
        <f t="shared" si="306"/>
        <v>0</v>
      </c>
      <c r="EL330" s="75">
        <f t="shared" si="307"/>
        <v>4.8748497103508583</v>
      </c>
      <c r="EM330" s="51">
        <f t="shared" si="308"/>
        <v>0</v>
      </c>
      <c r="EN330" s="75">
        <f t="shared" si="309"/>
        <v>3.1916056399606512</v>
      </c>
      <c r="EO330" s="51">
        <f t="shared" si="310"/>
        <v>0</v>
      </c>
      <c r="EP330" s="75">
        <f t="shared" si="311"/>
        <v>0</v>
      </c>
      <c r="EQ330" s="51" t="e">
        <f t="shared" si="312"/>
        <v>#DIV/0!</v>
      </c>
      <c r="ER330" s="51">
        <f t="shared" si="313"/>
        <v>100</v>
      </c>
      <c r="ES330" s="51">
        <f t="shared" si="314"/>
        <v>0</v>
      </c>
    </row>
    <row r="331" spans="1:149" x14ac:dyDescent="0.45">
      <c r="A331" s="78" t="s">
        <v>1143</v>
      </c>
      <c r="B331" s="174" t="s">
        <v>3399</v>
      </c>
      <c r="C331" s="51" t="s">
        <v>3637</v>
      </c>
      <c r="D331" s="51" t="s">
        <v>3636</v>
      </c>
      <c r="E331" s="78" t="s">
        <v>1127</v>
      </c>
      <c r="F331" s="78" t="s">
        <v>1303</v>
      </c>
      <c r="G331" s="72" t="s">
        <v>3366</v>
      </c>
      <c r="H331" s="78" t="s">
        <v>1132</v>
      </c>
      <c r="I331" s="78">
        <v>42</v>
      </c>
      <c r="J331" s="300">
        <v>180</v>
      </c>
      <c r="K331" s="78"/>
      <c r="L331" s="300">
        <v>870</v>
      </c>
      <c r="M331" s="72"/>
      <c r="O331" s="78" t="s">
        <v>1128</v>
      </c>
      <c r="P331" s="72" t="s">
        <v>3157</v>
      </c>
      <c r="AA331" s="195"/>
      <c r="AB331" s="195"/>
      <c r="AC331" s="195"/>
      <c r="AD331" s="72"/>
      <c r="AE331" s="316">
        <v>1</v>
      </c>
      <c r="AF331" s="195"/>
      <c r="AG331" s="195">
        <v>0</v>
      </c>
      <c r="AH331" s="72"/>
      <c r="AR331" s="53">
        <v>0.84050000000000002</v>
      </c>
      <c r="AS331" s="53">
        <v>1.61</v>
      </c>
      <c r="AU331" s="48">
        <v>1800</v>
      </c>
      <c r="AW331" s="48">
        <v>1512.9</v>
      </c>
      <c r="AX331" s="49">
        <v>18.572989035790211</v>
      </c>
      <c r="BB331" s="80" t="s">
        <v>722</v>
      </c>
      <c r="BC331" s="270" t="s">
        <v>1126</v>
      </c>
      <c r="BD331" s="72">
        <v>66.37</v>
      </c>
      <c r="BE331" s="72"/>
      <c r="BF331" s="72">
        <v>0.33</v>
      </c>
      <c r="BG331" s="72"/>
      <c r="BH331" s="72">
        <v>14.61</v>
      </c>
      <c r="BI331" s="72"/>
      <c r="BJ331" s="72"/>
      <c r="BK331" s="72"/>
      <c r="BL331" s="72"/>
      <c r="BM331" s="72"/>
      <c r="BN331" s="72">
        <v>2.5099999999999998</v>
      </c>
      <c r="BO331" s="72"/>
      <c r="BP331" s="72">
        <v>0.06</v>
      </c>
      <c r="BQ331" s="72"/>
      <c r="BR331" s="72">
        <v>0.47</v>
      </c>
      <c r="BS331" s="72"/>
      <c r="BT331" s="72"/>
      <c r="BU331" s="72"/>
      <c r="BV331" s="72"/>
      <c r="BW331" s="72"/>
      <c r="BX331" s="72">
        <v>2.2200000000000002</v>
      </c>
      <c r="BY331" s="72"/>
      <c r="BZ331" s="72">
        <v>4.67</v>
      </c>
      <c r="CA331" s="72"/>
      <c r="CB331" s="72">
        <v>2.79</v>
      </c>
      <c r="CC331" s="72"/>
      <c r="CD331" s="72"/>
      <c r="CE331" s="72"/>
      <c r="CF331" s="72"/>
      <c r="CG331" s="72"/>
      <c r="CH331" s="72"/>
      <c r="CI331" s="72"/>
      <c r="CJ331" s="72"/>
      <c r="CK331" s="72"/>
      <c r="CL331" s="72"/>
      <c r="CM331" s="72"/>
      <c r="CN331" s="72"/>
      <c r="CO331" s="72"/>
      <c r="CP331" s="72"/>
      <c r="CQ331" s="72"/>
      <c r="CR331" s="72"/>
      <c r="CS331" s="72"/>
      <c r="CT331" s="72"/>
      <c r="CU331" s="72"/>
      <c r="CV331" s="72"/>
      <c r="CW331" s="72"/>
      <c r="CX331" s="72"/>
      <c r="CY331" s="72"/>
      <c r="CZ331" s="72"/>
      <c r="DA331" s="72"/>
      <c r="DB331" s="72"/>
      <c r="DC331" s="72"/>
      <c r="DD331" s="72"/>
      <c r="DE331" s="72"/>
      <c r="DF331" s="72"/>
      <c r="DG331" s="72"/>
      <c r="DH331" s="78">
        <v>94.03</v>
      </c>
      <c r="DJ331" s="77">
        <f t="shared" si="292"/>
        <v>5.9699999999999989</v>
      </c>
      <c r="DK331" s="72"/>
      <c r="DO331" s="358">
        <v>5.97</v>
      </c>
      <c r="DP331" s="72"/>
      <c r="DQ331" s="374"/>
      <c r="DR331" s="72"/>
      <c r="DU331" s="52"/>
      <c r="DX331" s="75">
        <f t="shared" si="293"/>
        <v>70.583856216101253</v>
      </c>
      <c r="DY331" s="51">
        <f t="shared" si="294"/>
        <v>0</v>
      </c>
      <c r="DZ331" s="75">
        <f t="shared" si="295"/>
        <v>0.35095182388599383</v>
      </c>
      <c r="EA331" s="51">
        <f t="shared" si="296"/>
        <v>0</v>
      </c>
      <c r="EB331" s="75">
        <f t="shared" si="297"/>
        <v>15.537594384770816</v>
      </c>
      <c r="EC331" s="51">
        <f t="shared" si="298"/>
        <v>0</v>
      </c>
      <c r="ED331" s="75">
        <f t="shared" si="299"/>
        <v>2.6693608422843771</v>
      </c>
      <c r="EE331" s="51">
        <f t="shared" si="300"/>
        <v>0</v>
      </c>
      <c r="EF331" s="75">
        <f t="shared" si="301"/>
        <v>6.3809422524726142E-2</v>
      </c>
      <c r="EG331" s="51">
        <f t="shared" si="302"/>
        <v>0</v>
      </c>
      <c r="EH331" s="75">
        <f t="shared" si="303"/>
        <v>0.49984047644368818</v>
      </c>
      <c r="EI331" s="51">
        <f t="shared" si="304"/>
        <v>0</v>
      </c>
      <c r="EJ331" s="75">
        <f t="shared" si="305"/>
        <v>2.3609486334148677</v>
      </c>
      <c r="EK331" s="51">
        <f t="shared" si="306"/>
        <v>0</v>
      </c>
      <c r="EL331" s="75">
        <f t="shared" si="307"/>
        <v>4.966500053174518</v>
      </c>
      <c r="EM331" s="51">
        <f t="shared" si="308"/>
        <v>0</v>
      </c>
      <c r="EN331" s="75">
        <f t="shared" si="309"/>
        <v>2.967138147399766</v>
      </c>
      <c r="EO331" s="51">
        <f t="shared" si="310"/>
        <v>0</v>
      </c>
      <c r="EP331" s="75">
        <f t="shared" si="311"/>
        <v>0</v>
      </c>
      <c r="EQ331" s="51" t="e">
        <f t="shared" si="312"/>
        <v>#DIV/0!</v>
      </c>
      <c r="ER331" s="51">
        <f t="shared" si="313"/>
        <v>100</v>
      </c>
      <c r="ES331" s="51">
        <f t="shared" si="314"/>
        <v>0</v>
      </c>
    </row>
    <row r="332" spans="1:149" x14ac:dyDescent="0.45">
      <c r="A332" s="78" t="s">
        <v>1143</v>
      </c>
      <c r="B332" s="174" t="s">
        <v>3399</v>
      </c>
      <c r="C332" s="51" t="s">
        <v>3637</v>
      </c>
      <c r="D332" s="51" t="s">
        <v>3636</v>
      </c>
      <c r="E332" s="78" t="s">
        <v>1127</v>
      </c>
      <c r="F332" s="78" t="s">
        <v>1304</v>
      </c>
      <c r="G332" s="72" t="s">
        <v>3366</v>
      </c>
      <c r="H332" s="78" t="s">
        <v>1132</v>
      </c>
      <c r="I332" s="78">
        <v>42</v>
      </c>
      <c r="J332" s="300">
        <v>180</v>
      </c>
      <c r="K332" s="78"/>
      <c r="L332" s="300">
        <v>870</v>
      </c>
      <c r="M332" s="72"/>
      <c r="O332" s="78" t="s">
        <v>1128</v>
      </c>
      <c r="P332" s="72" t="s">
        <v>3157</v>
      </c>
      <c r="AA332" s="195"/>
      <c r="AB332" s="195"/>
      <c r="AC332" s="195"/>
      <c r="AD332" s="72"/>
      <c r="AE332" s="316">
        <v>1</v>
      </c>
      <c r="AF332" s="195"/>
      <c r="AG332" s="195">
        <v>0</v>
      </c>
      <c r="AH332" s="72"/>
      <c r="AR332" s="53">
        <v>0.84050000000000002</v>
      </c>
      <c r="AS332" s="53">
        <v>1.61</v>
      </c>
      <c r="AU332" s="48">
        <v>1800</v>
      </c>
      <c r="AW332" s="48">
        <v>1512.9</v>
      </c>
      <c r="AX332" s="49">
        <v>18.572989035790211</v>
      </c>
      <c r="BB332" s="80" t="s">
        <v>722</v>
      </c>
      <c r="BC332" s="270" t="s">
        <v>1126</v>
      </c>
      <c r="BD332" s="72">
        <v>65.58</v>
      </c>
      <c r="BE332" s="72"/>
      <c r="BF332" s="72">
        <v>0.39</v>
      </c>
      <c r="BG332" s="72"/>
      <c r="BH332" s="72">
        <v>14.05</v>
      </c>
      <c r="BI332" s="72"/>
      <c r="BJ332" s="72"/>
      <c r="BK332" s="72"/>
      <c r="BL332" s="72"/>
      <c r="BM332" s="72"/>
      <c r="BN332" s="72">
        <v>2.5099999999999998</v>
      </c>
      <c r="BO332" s="72"/>
      <c r="BP332" s="72">
        <v>0.08</v>
      </c>
      <c r="BQ332" s="72"/>
      <c r="BR332" s="72">
        <v>0.53</v>
      </c>
      <c r="BS332" s="72"/>
      <c r="BT332" s="72"/>
      <c r="BU332" s="72"/>
      <c r="BV332" s="72"/>
      <c r="BW332" s="72"/>
      <c r="BX332" s="72">
        <v>2.2599999999999998</v>
      </c>
      <c r="BY332" s="72"/>
      <c r="BZ332" s="72">
        <v>4.2300000000000004</v>
      </c>
      <c r="CA332" s="72"/>
      <c r="CB332" s="72">
        <v>2.75</v>
      </c>
      <c r="CC332" s="72"/>
      <c r="CD332" s="72"/>
      <c r="CE332" s="72"/>
      <c r="CF332" s="72"/>
      <c r="CG332" s="72"/>
      <c r="CH332" s="72"/>
      <c r="CI332" s="72"/>
      <c r="CJ332" s="72"/>
      <c r="CK332" s="72"/>
      <c r="CL332" s="72"/>
      <c r="CM332" s="72"/>
      <c r="CN332" s="72"/>
      <c r="CO332" s="72"/>
      <c r="CP332" s="72"/>
      <c r="CQ332" s="72"/>
      <c r="CR332" s="72"/>
      <c r="CS332" s="72"/>
      <c r="CT332" s="72"/>
      <c r="CU332" s="72"/>
      <c r="CV332" s="72"/>
      <c r="CW332" s="72"/>
      <c r="CX332" s="72"/>
      <c r="CY332" s="72"/>
      <c r="CZ332" s="72"/>
      <c r="DA332" s="72"/>
      <c r="DB332" s="72"/>
      <c r="DC332" s="72"/>
      <c r="DD332" s="72"/>
      <c r="DE332" s="72"/>
      <c r="DF332" s="72"/>
      <c r="DG332" s="72"/>
      <c r="DH332" s="78">
        <v>92.38</v>
      </c>
      <c r="DJ332" s="77">
        <f t="shared" si="292"/>
        <v>7.6200000000000045</v>
      </c>
      <c r="DK332" s="72"/>
      <c r="DO332" s="358">
        <v>7.62</v>
      </c>
      <c r="DP332" s="72"/>
      <c r="DQ332" s="374"/>
      <c r="DR332" s="72"/>
      <c r="DU332" s="52"/>
      <c r="DX332" s="75">
        <f t="shared" si="293"/>
        <v>70.989391643212812</v>
      </c>
      <c r="DY332" s="51">
        <f t="shared" si="294"/>
        <v>0</v>
      </c>
      <c r="DZ332" s="75">
        <f t="shared" si="295"/>
        <v>0.42216930071444042</v>
      </c>
      <c r="EA332" s="51">
        <f t="shared" si="296"/>
        <v>0</v>
      </c>
      <c r="EB332" s="75">
        <f t="shared" si="297"/>
        <v>15.208919679584326</v>
      </c>
      <c r="EC332" s="51">
        <f t="shared" si="298"/>
        <v>0</v>
      </c>
      <c r="ED332" s="75">
        <f t="shared" si="299"/>
        <v>2.71703831998268</v>
      </c>
      <c r="EE332" s="51">
        <f t="shared" si="300"/>
        <v>0</v>
      </c>
      <c r="EF332" s="75">
        <f t="shared" si="301"/>
        <v>8.6598830915782646E-2</v>
      </c>
      <c r="EG332" s="51">
        <f t="shared" si="302"/>
        <v>0</v>
      </c>
      <c r="EH332" s="75">
        <f t="shared" si="303"/>
        <v>0.57371725481706004</v>
      </c>
      <c r="EI332" s="51">
        <f t="shared" si="304"/>
        <v>0</v>
      </c>
      <c r="EJ332" s="75">
        <f t="shared" si="305"/>
        <v>2.4464169733708596</v>
      </c>
      <c r="EK332" s="51">
        <f t="shared" si="306"/>
        <v>0</v>
      </c>
      <c r="EL332" s="75">
        <f t="shared" si="307"/>
        <v>4.5789131846720075</v>
      </c>
      <c r="EM332" s="51">
        <f t="shared" si="308"/>
        <v>0</v>
      </c>
      <c r="EN332" s="75">
        <f t="shared" si="309"/>
        <v>2.9768348127300284</v>
      </c>
      <c r="EO332" s="51">
        <f t="shared" si="310"/>
        <v>0</v>
      </c>
      <c r="EP332" s="75">
        <f t="shared" si="311"/>
        <v>0</v>
      </c>
      <c r="EQ332" s="51" t="e">
        <f t="shared" si="312"/>
        <v>#DIV/0!</v>
      </c>
      <c r="ER332" s="51">
        <f t="shared" si="313"/>
        <v>100</v>
      </c>
      <c r="ES332" s="51">
        <f t="shared" si="314"/>
        <v>0</v>
      </c>
    </row>
    <row r="333" spans="1:149" x14ac:dyDescent="0.45">
      <c r="A333" s="78" t="s">
        <v>1143</v>
      </c>
      <c r="B333" s="174" t="s">
        <v>3399</v>
      </c>
      <c r="C333" s="51" t="s">
        <v>3637</v>
      </c>
      <c r="D333" s="51" t="s">
        <v>3636</v>
      </c>
      <c r="E333" s="78" t="s">
        <v>1127</v>
      </c>
      <c r="F333" s="78" t="s">
        <v>1305</v>
      </c>
      <c r="G333" s="72" t="s">
        <v>3366</v>
      </c>
      <c r="H333" s="78" t="s">
        <v>1132</v>
      </c>
      <c r="I333" s="78">
        <v>44</v>
      </c>
      <c r="J333" s="300">
        <v>180</v>
      </c>
      <c r="K333" s="78"/>
      <c r="L333" s="300">
        <v>900</v>
      </c>
      <c r="M333" s="72"/>
      <c r="O333" s="78" t="s">
        <v>1128</v>
      </c>
      <c r="P333" s="72" t="s">
        <v>3159</v>
      </c>
      <c r="AA333" s="195"/>
      <c r="AB333" s="195"/>
      <c r="AC333" s="195"/>
      <c r="AD333" s="72"/>
      <c r="AE333" s="316">
        <v>1</v>
      </c>
      <c r="AF333" s="195"/>
      <c r="AG333" s="195">
        <v>0</v>
      </c>
      <c r="AH333" s="72"/>
      <c r="AR333" s="53">
        <v>0.8629</v>
      </c>
      <c r="AS333" s="53">
        <v>1.6</v>
      </c>
      <c r="AU333" s="48">
        <v>1800</v>
      </c>
      <c r="AW333" s="48">
        <v>1553.22</v>
      </c>
      <c r="AX333" s="49">
        <v>19.183530121751573</v>
      </c>
      <c r="BB333" s="80" t="s">
        <v>722</v>
      </c>
      <c r="BC333" s="270" t="s">
        <v>1126</v>
      </c>
      <c r="BD333" s="72">
        <v>66.42</v>
      </c>
      <c r="BE333" s="72"/>
      <c r="BF333" s="72">
        <v>0.42</v>
      </c>
      <c r="BG333" s="72"/>
      <c r="BH333" s="72">
        <v>14.02</v>
      </c>
      <c r="BI333" s="72"/>
      <c r="BJ333" s="72"/>
      <c r="BK333" s="72"/>
      <c r="BL333" s="72"/>
      <c r="BM333" s="72"/>
      <c r="BN333" s="72">
        <v>2.67</v>
      </c>
      <c r="BO333" s="72"/>
      <c r="BP333" s="72">
        <v>0.06</v>
      </c>
      <c r="BQ333" s="72"/>
      <c r="BR333" s="72">
        <v>0.71</v>
      </c>
      <c r="BS333" s="72"/>
      <c r="BT333" s="72"/>
      <c r="BU333" s="72"/>
      <c r="BV333" s="72"/>
      <c r="BW333" s="72"/>
      <c r="BX333" s="72">
        <v>2.4300000000000002</v>
      </c>
      <c r="BY333" s="72"/>
      <c r="BZ333" s="72">
        <v>4.6500000000000004</v>
      </c>
      <c r="CA333" s="72"/>
      <c r="CB333" s="72">
        <v>2.64</v>
      </c>
      <c r="CC333" s="72"/>
      <c r="CD333" s="72"/>
      <c r="CE333" s="72"/>
      <c r="CF333" s="72"/>
      <c r="CG333" s="72"/>
      <c r="CH333" s="72"/>
      <c r="CI333" s="72"/>
      <c r="CJ333" s="72"/>
      <c r="CK333" s="72"/>
      <c r="CL333" s="72"/>
      <c r="CM333" s="72"/>
      <c r="CN333" s="72"/>
      <c r="CO333" s="72"/>
      <c r="CP333" s="72"/>
      <c r="CQ333" s="72"/>
      <c r="CR333" s="72"/>
      <c r="CS333" s="72"/>
      <c r="CT333" s="72"/>
      <c r="CU333" s="72"/>
      <c r="CV333" s="72"/>
      <c r="CW333" s="72"/>
      <c r="CX333" s="72"/>
      <c r="CY333" s="72"/>
      <c r="CZ333" s="72"/>
      <c r="DA333" s="72"/>
      <c r="DB333" s="72"/>
      <c r="DC333" s="72"/>
      <c r="DD333" s="72"/>
      <c r="DE333" s="72"/>
      <c r="DF333" s="72"/>
      <c r="DG333" s="72"/>
      <c r="DH333" s="78">
        <v>94.02</v>
      </c>
      <c r="DJ333" s="77">
        <f t="shared" si="292"/>
        <v>5.980000000000004</v>
      </c>
      <c r="DK333" s="72"/>
      <c r="DO333" s="358">
        <v>5.98</v>
      </c>
      <c r="DP333" s="72"/>
      <c r="DQ333" s="374"/>
      <c r="DR333" s="72"/>
      <c r="DU333" s="52"/>
      <c r="DX333" s="75">
        <f t="shared" si="293"/>
        <v>70.644543714103392</v>
      </c>
      <c r="DY333" s="51">
        <f t="shared" si="294"/>
        <v>0</v>
      </c>
      <c r="DZ333" s="75">
        <f t="shared" si="295"/>
        <v>0.44671346522016592</v>
      </c>
      <c r="EA333" s="51">
        <f t="shared" si="296"/>
        <v>0</v>
      </c>
      <c r="EB333" s="75">
        <f t="shared" si="297"/>
        <v>14.911720910444586</v>
      </c>
      <c r="EC333" s="51">
        <f t="shared" si="298"/>
        <v>0</v>
      </c>
      <c r="ED333" s="75">
        <f t="shared" si="299"/>
        <v>2.839821314613912</v>
      </c>
      <c r="EE333" s="51">
        <f t="shared" si="300"/>
        <v>0</v>
      </c>
      <c r="EF333" s="75">
        <f t="shared" si="301"/>
        <v>6.381620931716657E-2</v>
      </c>
      <c r="EG333" s="51">
        <f t="shared" si="302"/>
        <v>0</v>
      </c>
      <c r="EH333" s="75">
        <f t="shared" si="303"/>
        <v>0.75515847691980431</v>
      </c>
      <c r="EI333" s="51">
        <f t="shared" si="304"/>
        <v>0</v>
      </c>
      <c r="EJ333" s="75">
        <f t="shared" si="305"/>
        <v>2.5845564773452461</v>
      </c>
      <c r="EK333" s="51">
        <f t="shared" si="306"/>
        <v>0</v>
      </c>
      <c r="EL333" s="75">
        <f t="shared" si="307"/>
        <v>4.9457562220804085</v>
      </c>
      <c r="EM333" s="51">
        <f t="shared" si="308"/>
        <v>0</v>
      </c>
      <c r="EN333" s="75">
        <f t="shared" si="309"/>
        <v>2.8079132099553288</v>
      </c>
      <c r="EO333" s="51">
        <f t="shared" si="310"/>
        <v>0</v>
      </c>
      <c r="EP333" s="75">
        <f t="shared" si="311"/>
        <v>0</v>
      </c>
      <c r="EQ333" s="51" t="e">
        <f t="shared" si="312"/>
        <v>#DIV/0!</v>
      </c>
      <c r="ER333" s="51">
        <f t="shared" si="313"/>
        <v>100</v>
      </c>
      <c r="ES333" s="51">
        <f t="shared" si="314"/>
        <v>0</v>
      </c>
    </row>
    <row r="334" spans="1:149" x14ac:dyDescent="0.45">
      <c r="A334" s="78" t="s">
        <v>1143</v>
      </c>
      <c r="B334" s="174" t="s">
        <v>3399</v>
      </c>
      <c r="C334" s="51" t="s">
        <v>3637</v>
      </c>
      <c r="D334" s="51" t="s">
        <v>3636</v>
      </c>
      <c r="E334" s="78" t="s">
        <v>1127</v>
      </c>
      <c r="F334" s="78" t="s">
        <v>1306</v>
      </c>
      <c r="G334" s="72" t="s">
        <v>3366</v>
      </c>
      <c r="H334" s="78" t="s">
        <v>1132</v>
      </c>
      <c r="I334" s="78">
        <v>44</v>
      </c>
      <c r="J334" s="300">
        <v>200</v>
      </c>
      <c r="K334" s="78"/>
      <c r="L334" s="300">
        <v>885</v>
      </c>
      <c r="M334" s="72"/>
      <c r="O334" s="78" t="s">
        <v>1128</v>
      </c>
      <c r="P334" s="72" t="s">
        <v>3160</v>
      </c>
      <c r="AA334" s="195"/>
      <c r="AB334" s="195"/>
      <c r="AC334" s="195"/>
      <c r="AD334" s="72"/>
      <c r="AE334" s="316">
        <v>1</v>
      </c>
      <c r="AF334" s="195"/>
      <c r="AG334" s="195">
        <v>0</v>
      </c>
      <c r="AH334" s="72"/>
      <c r="AR334" s="53">
        <v>0.84850000000000003</v>
      </c>
      <c r="AS334" s="53">
        <v>1.7050000000000001</v>
      </c>
      <c r="AU334" s="48">
        <v>2000</v>
      </c>
      <c r="AW334" s="48">
        <v>1697</v>
      </c>
      <c r="AX334" s="49">
        <v>18.955265627416029</v>
      </c>
      <c r="BB334" s="80" t="s">
        <v>722</v>
      </c>
      <c r="BC334" s="270" t="s">
        <v>1126</v>
      </c>
      <c r="BD334" s="72">
        <v>65.37</v>
      </c>
      <c r="BE334" s="72"/>
      <c r="BF334" s="72">
        <v>0.36</v>
      </c>
      <c r="BG334" s="72"/>
      <c r="BH334" s="72">
        <v>14.12</v>
      </c>
      <c r="BI334" s="72"/>
      <c r="BJ334" s="72"/>
      <c r="BK334" s="72"/>
      <c r="BL334" s="72"/>
      <c r="BM334" s="72"/>
      <c r="BN334" s="72">
        <v>2.63</v>
      </c>
      <c r="BO334" s="72"/>
      <c r="BP334" s="72">
        <v>0.09</v>
      </c>
      <c r="BQ334" s="72"/>
      <c r="BR334" s="72">
        <v>0.63</v>
      </c>
      <c r="BS334" s="72"/>
      <c r="BT334" s="72"/>
      <c r="BU334" s="72"/>
      <c r="BV334" s="72"/>
      <c r="BW334" s="72"/>
      <c r="BX334" s="72">
        <v>2.44</v>
      </c>
      <c r="BY334" s="72"/>
      <c r="BZ334" s="72">
        <v>4.53</v>
      </c>
      <c r="CA334" s="72"/>
      <c r="CB334" s="72">
        <v>2.68</v>
      </c>
      <c r="CC334" s="72"/>
      <c r="CD334" s="72"/>
      <c r="CE334" s="72"/>
      <c r="CF334" s="72"/>
      <c r="CG334" s="72"/>
      <c r="CH334" s="72"/>
      <c r="CI334" s="72"/>
      <c r="CJ334" s="72"/>
      <c r="CK334" s="72"/>
      <c r="CL334" s="72"/>
      <c r="CM334" s="72"/>
      <c r="CN334" s="72"/>
      <c r="CO334" s="72"/>
      <c r="CP334" s="72"/>
      <c r="CQ334" s="72"/>
      <c r="CR334" s="72"/>
      <c r="CS334" s="72"/>
      <c r="CT334" s="72"/>
      <c r="CU334" s="72"/>
      <c r="CV334" s="72"/>
      <c r="CW334" s="72"/>
      <c r="CX334" s="72"/>
      <c r="CY334" s="72"/>
      <c r="CZ334" s="72"/>
      <c r="DA334" s="72"/>
      <c r="DB334" s="72"/>
      <c r="DC334" s="72"/>
      <c r="DD334" s="72"/>
      <c r="DE334" s="72"/>
      <c r="DF334" s="72"/>
      <c r="DG334" s="72"/>
      <c r="DH334" s="78">
        <v>92.85</v>
      </c>
      <c r="DJ334" s="77">
        <f t="shared" si="292"/>
        <v>7.1500000000000057</v>
      </c>
      <c r="DK334" s="72"/>
      <c r="DO334" s="358">
        <v>7.15</v>
      </c>
      <c r="DP334" s="72"/>
      <c r="DQ334" s="374"/>
      <c r="DR334" s="72"/>
      <c r="DU334" s="52"/>
      <c r="DX334" s="75">
        <f t="shared" si="293"/>
        <v>70.403877221324734</v>
      </c>
      <c r="DY334" s="51">
        <f t="shared" si="294"/>
        <v>0</v>
      </c>
      <c r="DZ334" s="75">
        <f t="shared" si="295"/>
        <v>0.3877221324717286</v>
      </c>
      <c r="EA334" s="51">
        <f t="shared" si="296"/>
        <v>0</v>
      </c>
      <c r="EB334" s="75">
        <f t="shared" si="297"/>
        <v>15.207323640280022</v>
      </c>
      <c r="EC334" s="51">
        <f t="shared" si="298"/>
        <v>0</v>
      </c>
      <c r="ED334" s="75">
        <f t="shared" si="299"/>
        <v>2.8325255788906838</v>
      </c>
      <c r="EE334" s="51">
        <f t="shared" si="300"/>
        <v>0</v>
      </c>
      <c r="EF334" s="75">
        <f t="shared" si="301"/>
        <v>9.6930533117932149E-2</v>
      </c>
      <c r="EG334" s="51">
        <f t="shared" si="302"/>
        <v>0</v>
      </c>
      <c r="EH334" s="75">
        <f t="shared" si="303"/>
        <v>0.6785137318255251</v>
      </c>
      <c r="EI334" s="51">
        <f t="shared" si="304"/>
        <v>0</v>
      </c>
      <c r="EJ334" s="75">
        <f t="shared" si="305"/>
        <v>2.6278944534194939</v>
      </c>
      <c r="EK334" s="51">
        <f t="shared" si="306"/>
        <v>0</v>
      </c>
      <c r="EL334" s="75">
        <f t="shared" si="307"/>
        <v>4.8788368336025849</v>
      </c>
      <c r="EM334" s="51">
        <f t="shared" si="308"/>
        <v>0</v>
      </c>
      <c r="EN334" s="75">
        <f t="shared" si="309"/>
        <v>2.886375875067313</v>
      </c>
      <c r="EO334" s="51">
        <f t="shared" si="310"/>
        <v>0</v>
      </c>
      <c r="EP334" s="75">
        <f t="shared" si="311"/>
        <v>0</v>
      </c>
      <c r="EQ334" s="51" t="e">
        <f t="shared" si="312"/>
        <v>#DIV/0!</v>
      </c>
      <c r="ER334" s="51">
        <f t="shared" si="313"/>
        <v>100</v>
      </c>
      <c r="ES334" s="51">
        <f t="shared" si="314"/>
        <v>0</v>
      </c>
    </row>
    <row r="335" spans="1:149" x14ac:dyDescent="0.45">
      <c r="A335" s="78" t="s">
        <v>1143</v>
      </c>
      <c r="B335" s="174" t="s">
        <v>3399</v>
      </c>
      <c r="C335" s="51" t="s">
        <v>3637</v>
      </c>
      <c r="D335" s="51" t="s">
        <v>3636</v>
      </c>
      <c r="E335" s="78" t="s">
        <v>1127</v>
      </c>
      <c r="F335" s="78" t="s">
        <v>1307</v>
      </c>
      <c r="G335" s="72" t="s">
        <v>3366</v>
      </c>
      <c r="H335" s="78" t="s">
        <v>1132</v>
      </c>
      <c r="I335" s="78">
        <v>51</v>
      </c>
      <c r="J335" s="300">
        <v>150</v>
      </c>
      <c r="K335" s="78"/>
      <c r="L335" s="300">
        <v>870</v>
      </c>
      <c r="M335" s="72"/>
      <c r="O335" s="78" t="s">
        <v>1128</v>
      </c>
      <c r="P335" s="72" t="s">
        <v>3157</v>
      </c>
      <c r="AA335" s="195"/>
      <c r="AB335" s="195"/>
      <c r="AC335" s="195"/>
      <c r="AD335" s="72"/>
      <c r="AE335" s="316">
        <v>1</v>
      </c>
      <c r="AF335" s="195"/>
      <c r="AG335" s="195">
        <v>0</v>
      </c>
      <c r="AH335" s="72"/>
      <c r="AR335" s="53">
        <v>0.85089999999999999</v>
      </c>
      <c r="AS335" s="53">
        <v>1.472</v>
      </c>
      <c r="AU335" s="48">
        <v>1500</v>
      </c>
      <c r="AW335" s="48">
        <v>1276.3499999999999</v>
      </c>
      <c r="AX335" s="49">
        <v>18.548522060521464</v>
      </c>
      <c r="BB335" s="80" t="s">
        <v>722</v>
      </c>
      <c r="BC335" s="270" t="s">
        <v>1126</v>
      </c>
      <c r="BD335" s="72">
        <v>65.8</v>
      </c>
      <c r="BE335" s="72"/>
      <c r="BF335" s="72">
        <v>0.36</v>
      </c>
      <c r="BG335" s="72"/>
      <c r="BH335" s="72">
        <v>14.52</v>
      </c>
      <c r="BI335" s="72"/>
      <c r="BJ335" s="72"/>
      <c r="BK335" s="72"/>
      <c r="BL335" s="72"/>
      <c r="BM335" s="72"/>
      <c r="BN335" s="72">
        <v>2.66</v>
      </c>
      <c r="BO335" s="72"/>
      <c r="BP335" s="72">
        <v>0.06</v>
      </c>
      <c r="BQ335" s="72"/>
      <c r="BR335" s="72">
        <v>0.6</v>
      </c>
      <c r="BS335" s="72"/>
      <c r="BT335" s="72"/>
      <c r="BU335" s="72"/>
      <c r="BV335" s="72"/>
      <c r="BW335" s="72"/>
      <c r="BX335" s="72">
        <v>2.4700000000000002</v>
      </c>
      <c r="BY335" s="72"/>
      <c r="BZ335" s="72">
        <v>4.63</v>
      </c>
      <c r="CA335" s="72"/>
      <c r="CB335" s="72">
        <v>2.72</v>
      </c>
      <c r="CC335" s="72"/>
      <c r="CD335" s="72"/>
      <c r="CE335" s="72"/>
      <c r="CF335" s="72"/>
      <c r="CG335" s="72"/>
      <c r="CH335" s="72"/>
      <c r="CI335" s="72"/>
      <c r="CJ335" s="72"/>
      <c r="CK335" s="72"/>
      <c r="CL335" s="72"/>
      <c r="CM335" s="72"/>
      <c r="CN335" s="72"/>
      <c r="CO335" s="72"/>
      <c r="CP335" s="72"/>
      <c r="CQ335" s="72"/>
      <c r="CR335" s="72"/>
      <c r="CS335" s="72"/>
      <c r="CT335" s="72"/>
      <c r="CU335" s="72"/>
      <c r="CV335" s="72"/>
      <c r="CW335" s="72"/>
      <c r="CX335" s="72"/>
      <c r="CY335" s="72"/>
      <c r="CZ335" s="72"/>
      <c r="DA335" s="72"/>
      <c r="DB335" s="72"/>
      <c r="DC335" s="72"/>
      <c r="DD335" s="72"/>
      <c r="DE335" s="72"/>
      <c r="DF335" s="72"/>
      <c r="DG335" s="72"/>
      <c r="DH335" s="78">
        <v>93.82</v>
      </c>
      <c r="DJ335" s="77">
        <f t="shared" si="292"/>
        <v>6.1800000000000068</v>
      </c>
      <c r="DK335" s="72"/>
      <c r="DO335" s="358">
        <v>6.18</v>
      </c>
      <c r="DP335" s="72"/>
      <c r="DQ335" s="374"/>
      <c r="DR335" s="72"/>
      <c r="DU335" s="52"/>
      <c r="DX335" s="75">
        <f t="shared" si="293"/>
        <v>70.134299722873592</v>
      </c>
      <c r="DY335" s="51">
        <f t="shared" si="294"/>
        <v>0</v>
      </c>
      <c r="DZ335" s="75">
        <f t="shared" si="295"/>
        <v>0.38371349392453635</v>
      </c>
      <c r="EA335" s="51">
        <f t="shared" si="296"/>
        <v>0</v>
      </c>
      <c r="EB335" s="75">
        <f t="shared" si="297"/>
        <v>15.4764442549563</v>
      </c>
      <c r="EC335" s="51">
        <f t="shared" si="298"/>
        <v>0</v>
      </c>
      <c r="ED335" s="75">
        <f t="shared" si="299"/>
        <v>2.8352163717757413</v>
      </c>
      <c r="EE335" s="51">
        <f t="shared" si="300"/>
        <v>0</v>
      </c>
      <c r="EF335" s="75">
        <f t="shared" si="301"/>
        <v>6.395224898742273E-2</v>
      </c>
      <c r="EG335" s="51">
        <f t="shared" si="302"/>
        <v>0</v>
      </c>
      <c r="EH335" s="75">
        <f t="shared" si="303"/>
        <v>0.63952248987422733</v>
      </c>
      <c r="EI335" s="51">
        <f t="shared" si="304"/>
        <v>0</v>
      </c>
      <c r="EJ335" s="75">
        <f t="shared" si="305"/>
        <v>2.6327009166489024</v>
      </c>
      <c r="EK335" s="51">
        <f t="shared" si="306"/>
        <v>0</v>
      </c>
      <c r="EL335" s="75">
        <f t="shared" si="307"/>
        <v>4.9349818801961201</v>
      </c>
      <c r="EM335" s="51">
        <f t="shared" si="308"/>
        <v>0</v>
      </c>
      <c r="EN335" s="75">
        <f t="shared" si="309"/>
        <v>2.899168620763164</v>
      </c>
      <c r="EO335" s="51">
        <f t="shared" si="310"/>
        <v>0</v>
      </c>
      <c r="EP335" s="75">
        <f t="shared" si="311"/>
        <v>0</v>
      </c>
      <c r="EQ335" s="51" t="e">
        <f t="shared" si="312"/>
        <v>#DIV/0!</v>
      </c>
      <c r="ER335" s="51">
        <f t="shared" si="313"/>
        <v>100</v>
      </c>
      <c r="ES335" s="51">
        <f t="shared" si="314"/>
        <v>0</v>
      </c>
    </row>
    <row r="336" spans="1:149" x14ac:dyDescent="0.45">
      <c r="A336" s="78" t="s">
        <v>1143</v>
      </c>
      <c r="B336" s="174" t="s">
        <v>3399</v>
      </c>
      <c r="C336" s="51" t="s">
        <v>3637</v>
      </c>
      <c r="D336" s="51" t="s">
        <v>3636</v>
      </c>
      <c r="E336" s="78" t="s">
        <v>1127</v>
      </c>
      <c r="F336" s="78" t="s">
        <v>1308</v>
      </c>
      <c r="G336" s="72" t="s">
        <v>3366</v>
      </c>
      <c r="H336" s="78" t="s">
        <v>1132</v>
      </c>
      <c r="I336" s="78">
        <v>72</v>
      </c>
      <c r="J336" s="300">
        <v>50</v>
      </c>
      <c r="K336" s="78"/>
      <c r="L336" s="300">
        <v>885</v>
      </c>
      <c r="M336" s="72"/>
      <c r="O336" s="78" t="s">
        <v>1128</v>
      </c>
      <c r="P336" s="72" t="s">
        <v>3158</v>
      </c>
      <c r="AA336" s="195"/>
      <c r="AB336" s="195"/>
      <c r="AC336" s="195"/>
      <c r="AD336" s="72"/>
      <c r="AE336" s="316">
        <v>1</v>
      </c>
      <c r="AF336" s="195"/>
      <c r="AG336" s="195">
        <v>0</v>
      </c>
      <c r="AH336" s="72"/>
      <c r="AR336" s="53">
        <v>0.93659999999999999</v>
      </c>
      <c r="AS336" s="53">
        <v>1.119</v>
      </c>
      <c r="AU336" s="48">
        <v>500</v>
      </c>
      <c r="AW336" s="48">
        <v>468.3</v>
      </c>
      <c r="AX336" s="49">
        <v>19.137699609038048</v>
      </c>
      <c r="BB336" s="80" t="s">
        <v>722</v>
      </c>
      <c r="BC336" s="270" t="s">
        <v>1126</v>
      </c>
      <c r="BD336" s="72">
        <v>69.81</v>
      </c>
      <c r="BE336" s="72"/>
      <c r="BF336" s="72">
        <v>0.32</v>
      </c>
      <c r="BG336" s="72"/>
      <c r="BH336" s="72">
        <v>13.15</v>
      </c>
      <c r="BI336" s="72"/>
      <c r="BJ336" s="72"/>
      <c r="BK336" s="72"/>
      <c r="BL336" s="72"/>
      <c r="BM336" s="72"/>
      <c r="BN336" s="72">
        <v>2.12</v>
      </c>
      <c r="BO336" s="72"/>
      <c r="BP336" s="72">
        <v>0.06</v>
      </c>
      <c r="BQ336" s="72"/>
      <c r="BR336" s="72">
        <v>0.28999999999999998</v>
      </c>
      <c r="BS336" s="72"/>
      <c r="BT336" s="72"/>
      <c r="BU336" s="72"/>
      <c r="BV336" s="72"/>
      <c r="BW336" s="72"/>
      <c r="BX336" s="72">
        <v>1.39</v>
      </c>
      <c r="BY336" s="72"/>
      <c r="BZ336" s="72">
        <v>4.5999999999999996</v>
      </c>
      <c r="CA336" s="72"/>
      <c r="CB336" s="72">
        <v>3.26</v>
      </c>
      <c r="CC336" s="72"/>
      <c r="CD336" s="72"/>
      <c r="CE336" s="72"/>
      <c r="CF336" s="72"/>
      <c r="CG336" s="72"/>
      <c r="CH336" s="72"/>
      <c r="CI336" s="72"/>
      <c r="CJ336" s="72"/>
      <c r="CK336" s="72"/>
      <c r="CL336" s="72"/>
      <c r="CM336" s="72"/>
      <c r="CN336" s="72"/>
      <c r="CO336" s="72"/>
      <c r="CP336" s="72"/>
      <c r="CQ336" s="72"/>
      <c r="CR336" s="72"/>
      <c r="CS336" s="72"/>
      <c r="CT336" s="72"/>
      <c r="CU336" s="72"/>
      <c r="CV336" s="72"/>
      <c r="CW336" s="72"/>
      <c r="CX336" s="72"/>
      <c r="CY336" s="72"/>
      <c r="CZ336" s="72"/>
      <c r="DA336" s="72"/>
      <c r="DB336" s="72"/>
      <c r="DC336" s="72"/>
      <c r="DD336" s="72"/>
      <c r="DE336" s="72"/>
      <c r="DF336" s="72"/>
      <c r="DG336" s="72"/>
      <c r="DH336" s="78">
        <v>95</v>
      </c>
      <c r="DJ336" s="77">
        <f t="shared" si="292"/>
        <v>5</v>
      </c>
      <c r="DK336" s="72"/>
      <c r="DO336" s="358">
        <v>5</v>
      </c>
      <c r="DP336" s="72"/>
      <c r="DQ336" s="374"/>
      <c r="DR336" s="72"/>
      <c r="DU336" s="52"/>
      <c r="DX336" s="75">
        <f t="shared" si="293"/>
        <v>73.484210526315792</v>
      </c>
      <c r="DY336" s="51">
        <f t="shared" si="294"/>
        <v>0</v>
      </c>
      <c r="DZ336" s="75">
        <f t="shared" si="295"/>
        <v>0.33684210526315789</v>
      </c>
      <c r="EA336" s="51">
        <f t="shared" si="296"/>
        <v>0</v>
      </c>
      <c r="EB336" s="75">
        <f t="shared" si="297"/>
        <v>13.842105263157894</v>
      </c>
      <c r="EC336" s="51">
        <f t="shared" si="298"/>
        <v>0</v>
      </c>
      <c r="ED336" s="75">
        <f t="shared" si="299"/>
        <v>2.2315789473684213</v>
      </c>
      <c r="EE336" s="51">
        <f t="shared" si="300"/>
        <v>0</v>
      </c>
      <c r="EF336" s="75">
        <f t="shared" si="301"/>
        <v>6.3157894736842107E-2</v>
      </c>
      <c r="EG336" s="51">
        <f t="shared" si="302"/>
        <v>0</v>
      </c>
      <c r="EH336" s="75">
        <f t="shared" si="303"/>
        <v>0.30526315789473679</v>
      </c>
      <c r="EI336" s="51">
        <f t="shared" si="304"/>
        <v>0</v>
      </c>
      <c r="EJ336" s="75">
        <f t="shared" si="305"/>
        <v>1.463157894736842</v>
      </c>
      <c r="EK336" s="51">
        <f t="shared" si="306"/>
        <v>0</v>
      </c>
      <c r="EL336" s="75">
        <f t="shared" si="307"/>
        <v>4.8421052631578938</v>
      </c>
      <c r="EM336" s="51">
        <f t="shared" si="308"/>
        <v>0</v>
      </c>
      <c r="EN336" s="75">
        <f t="shared" si="309"/>
        <v>3.4315789473684211</v>
      </c>
      <c r="EO336" s="51">
        <f t="shared" si="310"/>
        <v>0</v>
      </c>
      <c r="EP336" s="75">
        <f t="shared" si="311"/>
        <v>0</v>
      </c>
      <c r="EQ336" s="51" t="e">
        <f t="shared" si="312"/>
        <v>#DIV/0!</v>
      </c>
      <c r="ER336" s="51">
        <f t="shared" si="313"/>
        <v>100</v>
      </c>
      <c r="ES336" s="51">
        <f t="shared" si="314"/>
        <v>0</v>
      </c>
    </row>
    <row r="337" spans="1:149" x14ac:dyDescent="0.45">
      <c r="A337" s="78" t="s">
        <v>1143</v>
      </c>
      <c r="B337" s="174" t="s">
        <v>3399</v>
      </c>
      <c r="C337" s="51" t="s">
        <v>3637</v>
      </c>
      <c r="D337" s="51" t="s">
        <v>3636</v>
      </c>
      <c r="E337" s="78" t="s">
        <v>1127</v>
      </c>
      <c r="F337" s="78" t="s">
        <v>1309</v>
      </c>
      <c r="G337" s="72" t="s">
        <v>3366</v>
      </c>
      <c r="H337" s="78" t="s">
        <v>1132</v>
      </c>
      <c r="I337" s="78">
        <v>120</v>
      </c>
      <c r="J337" s="300">
        <v>200</v>
      </c>
      <c r="K337" s="78"/>
      <c r="L337" s="300">
        <v>800</v>
      </c>
      <c r="M337" s="72"/>
      <c r="O337" s="78" t="s">
        <v>1128</v>
      </c>
      <c r="P337" s="72" t="s">
        <v>3157</v>
      </c>
      <c r="AA337" s="195"/>
      <c r="AB337" s="195"/>
      <c r="AC337" s="195"/>
      <c r="AD337" s="72"/>
      <c r="AE337" s="316">
        <v>1</v>
      </c>
      <c r="AF337" s="195"/>
      <c r="AG337" s="195">
        <v>0</v>
      </c>
      <c r="AH337" s="72"/>
      <c r="AR337" s="53">
        <v>0.7732</v>
      </c>
      <c r="AS337" s="53">
        <v>1.7410000000000001</v>
      </c>
      <c r="AU337" s="48">
        <v>2000</v>
      </c>
      <c r="AW337" s="48">
        <v>1546.4</v>
      </c>
      <c r="AX337" s="49">
        <v>16.92044269900158</v>
      </c>
      <c r="BB337" s="80" t="s">
        <v>722</v>
      </c>
      <c r="BC337" s="270" t="s">
        <v>1126</v>
      </c>
      <c r="BD337" s="72">
        <v>68.66</v>
      </c>
      <c r="BE337" s="72"/>
      <c r="BF337" s="72">
        <v>0.19</v>
      </c>
      <c r="BG337" s="72"/>
      <c r="BH337" s="72">
        <v>13.42</v>
      </c>
      <c r="BI337" s="72"/>
      <c r="BJ337" s="72"/>
      <c r="BK337" s="72"/>
      <c r="BL337" s="72"/>
      <c r="BM337" s="72"/>
      <c r="BN337" s="72">
        <v>1.1399999999999999</v>
      </c>
      <c r="BO337" s="72"/>
      <c r="BP337" s="72">
        <v>0.1</v>
      </c>
      <c r="BQ337" s="72"/>
      <c r="BR337" s="72">
        <v>0.21</v>
      </c>
      <c r="BS337" s="72"/>
      <c r="BT337" s="72"/>
      <c r="BU337" s="72"/>
      <c r="BV337" s="72"/>
      <c r="BW337" s="72"/>
      <c r="BX337" s="72">
        <v>1.53</v>
      </c>
      <c r="BY337" s="72"/>
      <c r="BZ337" s="72">
        <v>4.43</v>
      </c>
      <c r="CA337" s="72"/>
      <c r="CB337" s="72">
        <v>3.08</v>
      </c>
      <c r="CC337" s="72"/>
      <c r="CD337" s="72"/>
      <c r="CE337" s="72"/>
      <c r="CF337" s="72"/>
      <c r="CG337" s="72"/>
      <c r="CH337" s="72"/>
      <c r="CI337" s="72"/>
      <c r="CJ337" s="72"/>
      <c r="CK337" s="72"/>
      <c r="CL337" s="72"/>
      <c r="CM337" s="72"/>
      <c r="CN337" s="72"/>
      <c r="CO337" s="72"/>
      <c r="CP337" s="72"/>
      <c r="CQ337" s="72"/>
      <c r="CR337" s="72"/>
      <c r="CS337" s="72"/>
      <c r="CT337" s="72"/>
      <c r="CU337" s="72"/>
      <c r="CV337" s="72"/>
      <c r="CW337" s="72"/>
      <c r="CX337" s="72"/>
      <c r="CY337" s="72"/>
      <c r="CZ337" s="72"/>
      <c r="DA337" s="72"/>
      <c r="DB337" s="72"/>
      <c r="DC337" s="72"/>
      <c r="DD337" s="72"/>
      <c r="DE337" s="72"/>
      <c r="DF337" s="72"/>
      <c r="DG337" s="72"/>
      <c r="DH337" s="78">
        <v>92.76</v>
      </c>
      <c r="DJ337" s="77">
        <f t="shared" si="292"/>
        <v>7.2399999999999949</v>
      </c>
      <c r="DK337" s="72"/>
      <c r="DO337" s="358">
        <v>7.24</v>
      </c>
      <c r="DP337" s="72"/>
      <c r="DQ337" s="374"/>
      <c r="DR337" s="72"/>
      <c r="DU337" s="52"/>
      <c r="DX337" s="75">
        <f t="shared" si="293"/>
        <v>74.018973695558415</v>
      </c>
      <c r="DY337" s="51">
        <f t="shared" si="294"/>
        <v>0</v>
      </c>
      <c r="DZ337" s="75">
        <f t="shared" si="295"/>
        <v>0.2048296679603277</v>
      </c>
      <c r="EA337" s="51">
        <f t="shared" si="296"/>
        <v>0</v>
      </c>
      <c r="EB337" s="75">
        <f t="shared" si="297"/>
        <v>14.467442863303148</v>
      </c>
      <c r="EC337" s="51">
        <f t="shared" si="298"/>
        <v>0</v>
      </c>
      <c r="ED337" s="75">
        <f t="shared" si="299"/>
        <v>1.2289780077619663</v>
      </c>
      <c r="EE337" s="51">
        <f t="shared" si="300"/>
        <v>0</v>
      </c>
      <c r="EF337" s="75">
        <f t="shared" si="301"/>
        <v>0.10780508840017247</v>
      </c>
      <c r="EG337" s="51">
        <f t="shared" si="302"/>
        <v>0</v>
      </c>
      <c r="EH337" s="75">
        <f t="shared" si="303"/>
        <v>0.22639068564036222</v>
      </c>
      <c r="EI337" s="51">
        <f t="shared" si="304"/>
        <v>0</v>
      </c>
      <c r="EJ337" s="75">
        <f t="shared" si="305"/>
        <v>1.6494178525226388</v>
      </c>
      <c r="EK337" s="51">
        <f t="shared" si="306"/>
        <v>0</v>
      </c>
      <c r="EL337" s="75">
        <f t="shared" si="307"/>
        <v>4.7757654161276406</v>
      </c>
      <c r="EM337" s="51">
        <f t="shared" si="308"/>
        <v>0</v>
      </c>
      <c r="EN337" s="75">
        <f t="shared" si="309"/>
        <v>3.3203967227253126</v>
      </c>
      <c r="EO337" s="51">
        <f t="shared" si="310"/>
        <v>0</v>
      </c>
      <c r="EP337" s="75">
        <f t="shared" si="311"/>
        <v>0</v>
      </c>
      <c r="EQ337" s="51" t="e">
        <f t="shared" si="312"/>
        <v>#DIV/0!</v>
      </c>
      <c r="ER337" s="51">
        <f t="shared" si="313"/>
        <v>100</v>
      </c>
      <c r="ES337" s="51">
        <f t="shared" si="314"/>
        <v>0</v>
      </c>
    </row>
    <row r="338" spans="1:149" x14ac:dyDescent="0.45">
      <c r="A338" s="78" t="s">
        <v>1143</v>
      </c>
      <c r="B338" s="174" t="s">
        <v>3399</v>
      </c>
      <c r="C338" s="51" t="s">
        <v>3637</v>
      </c>
      <c r="D338" s="51" t="s">
        <v>3636</v>
      </c>
      <c r="E338" s="78" t="s">
        <v>1127</v>
      </c>
      <c r="F338" s="78" t="s">
        <v>1310</v>
      </c>
      <c r="G338" s="72" t="s">
        <v>3366</v>
      </c>
      <c r="H338" s="78" t="s">
        <v>1132</v>
      </c>
      <c r="I338" s="78">
        <v>24</v>
      </c>
      <c r="J338" s="300">
        <v>75</v>
      </c>
      <c r="K338" s="78"/>
      <c r="L338" s="300">
        <v>885</v>
      </c>
      <c r="M338" s="72"/>
      <c r="O338" s="78" t="s">
        <v>1128</v>
      </c>
      <c r="P338" s="72" t="s">
        <v>3158</v>
      </c>
      <c r="AA338" s="195"/>
      <c r="AB338" s="195"/>
      <c r="AC338" s="195"/>
      <c r="AD338" s="72"/>
      <c r="AE338" s="316">
        <v>1</v>
      </c>
      <c r="AF338" s="195"/>
      <c r="AG338" s="195">
        <v>0</v>
      </c>
      <c r="AH338" s="72"/>
      <c r="AR338" s="53">
        <v>0.91100000000000003</v>
      </c>
      <c r="AS338" s="53">
        <v>1.1930000000000001</v>
      </c>
      <c r="AU338" s="48">
        <v>750</v>
      </c>
      <c r="AW338" s="48">
        <v>683.25</v>
      </c>
      <c r="AX338" s="49">
        <v>18.952311045713564</v>
      </c>
      <c r="BB338" s="80" t="s">
        <v>722</v>
      </c>
      <c r="BC338" s="270" t="s">
        <v>1126</v>
      </c>
      <c r="BD338" s="72">
        <v>67.23</v>
      </c>
      <c r="BE338" s="72"/>
      <c r="BF338" s="72">
        <v>0.37</v>
      </c>
      <c r="BG338" s="72"/>
      <c r="BH338" s="72">
        <v>13.77</v>
      </c>
      <c r="BI338" s="72"/>
      <c r="BJ338" s="72"/>
      <c r="BK338" s="72"/>
      <c r="BL338" s="72"/>
      <c r="BM338" s="72"/>
      <c r="BN338" s="72">
        <v>2.5299999999999998</v>
      </c>
      <c r="BO338" s="72"/>
      <c r="BP338" s="72">
        <v>0.08</v>
      </c>
      <c r="BQ338" s="72"/>
      <c r="BR338" s="72">
        <v>0.43</v>
      </c>
      <c r="BS338" s="72"/>
      <c r="BT338" s="72"/>
      <c r="BU338" s="72"/>
      <c r="BV338" s="72"/>
      <c r="BW338" s="72"/>
      <c r="BX338" s="72">
        <v>1.94</v>
      </c>
      <c r="BY338" s="72"/>
      <c r="BZ338" s="72">
        <v>4.57</v>
      </c>
      <c r="CA338" s="72"/>
      <c r="CB338" s="72">
        <v>2.95</v>
      </c>
      <c r="CC338" s="72"/>
      <c r="CD338" s="72"/>
      <c r="CE338" s="72"/>
      <c r="CF338" s="72"/>
      <c r="CG338" s="72"/>
      <c r="CH338" s="72"/>
      <c r="CI338" s="72"/>
      <c r="CJ338" s="72"/>
      <c r="CK338" s="72"/>
      <c r="CL338" s="72"/>
      <c r="CM338" s="72"/>
      <c r="CN338" s="72"/>
      <c r="CO338" s="72"/>
      <c r="CP338" s="72"/>
      <c r="CQ338" s="72"/>
      <c r="CR338" s="72"/>
      <c r="CS338" s="72"/>
      <c r="CT338" s="72"/>
      <c r="CU338" s="72"/>
      <c r="CV338" s="72"/>
      <c r="CW338" s="72"/>
      <c r="CX338" s="72"/>
      <c r="CY338" s="72"/>
      <c r="CZ338" s="72"/>
      <c r="DA338" s="72"/>
      <c r="DB338" s="72"/>
      <c r="DC338" s="72"/>
      <c r="DD338" s="72"/>
      <c r="DE338" s="72"/>
      <c r="DF338" s="72"/>
      <c r="DG338" s="72"/>
      <c r="DH338" s="78">
        <v>93.87</v>
      </c>
      <c r="DJ338" s="77">
        <f t="shared" si="292"/>
        <v>6.1299999999999955</v>
      </c>
      <c r="DK338" s="72"/>
      <c r="DO338" s="358">
        <v>6.13</v>
      </c>
      <c r="DP338" s="72"/>
      <c r="DQ338" s="374"/>
      <c r="DR338" s="72"/>
      <c r="DU338" s="52"/>
      <c r="DX338" s="75">
        <f t="shared" si="293"/>
        <v>71.620325982742088</v>
      </c>
      <c r="DY338" s="51">
        <f t="shared" si="294"/>
        <v>0</v>
      </c>
      <c r="DZ338" s="75">
        <f t="shared" si="295"/>
        <v>0.39416213912858206</v>
      </c>
      <c r="EA338" s="51">
        <f t="shared" si="296"/>
        <v>0</v>
      </c>
      <c r="EB338" s="75">
        <f t="shared" si="297"/>
        <v>14.669223394055608</v>
      </c>
      <c r="EC338" s="51">
        <f t="shared" si="298"/>
        <v>0</v>
      </c>
      <c r="ED338" s="75">
        <f t="shared" si="299"/>
        <v>2.6952167891765204</v>
      </c>
      <c r="EE338" s="51">
        <f t="shared" si="300"/>
        <v>0</v>
      </c>
      <c r="EF338" s="75">
        <f t="shared" si="301"/>
        <v>8.5224246298071807E-2</v>
      </c>
      <c r="EG338" s="51">
        <f t="shared" si="302"/>
        <v>0</v>
      </c>
      <c r="EH338" s="75">
        <f t="shared" si="303"/>
        <v>0.45808032385213593</v>
      </c>
      <c r="EI338" s="51">
        <f t="shared" si="304"/>
        <v>0</v>
      </c>
      <c r="EJ338" s="75">
        <f t="shared" si="305"/>
        <v>2.066687972728241</v>
      </c>
      <c r="EK338" s="51">
        <f t="shared" si="306"/>
        <v>0</v>
      </c>
      <c r="EL338" s="75">
        <f t="shared" si="307"/>
        <v>4.8684350697773517</v>
      </c>
      <c r="EM338" s="51">
        <f t="shared" si="308"/>
        <v>0</v>
      </c>
      <c r="EN338" s="75">
        <f t="shared" si="309"/>
        <v>3.1426440822413979</v>
      </c>
      <c r="EO338" s="51">
        <f t="shared" si="310"/>
        <v>0</v>
      </c>
      <c r="EP338" s="75">
        <f t="shared" si="311"/>
        <v>0</v>
      </c>
      <c r="EQ338" s="51" t="e">
        <f t="shared" si="312"/>
        <v>#DIV/0!</v>
      </c>
      <c r="ER338" s="51">
        <f t="shared" si="313"/>
        <v>100</v>
      </c>
      <c r="ES338" s="51">
        <f t="shared" si="314"/>
        <v>0</v>
      </c>
    </row>
    <row r="339" spans="1:149" x14ac:dyDescent="0.45">
      <c r="A339" s="78" t="s">
        <v>1143</v>
      </c>
      <c r="B339" s="174" t="s">
        <v>3399</v>
      </c>
      <c r="C339" s="51" t="s">
        <v>3637</v>
      </c>
      <c r="D339" s="51" t="s">
        <v>3636</v>
      </c>
      <c r="E339" s="78" t="s">
        <v>1127</v>
      </c>
      <c r="F339" s="78" t="s">
        <v>1311</v>
      </c>
      <c r="G339" s="72" t="s">
        <v>3366</v>
      </c>
      <c r="H339" s="78" t="s">
        <v>1132</v>
      </c>
      <c r="I339" s="78">
        <v>72</v>
      </c>
      <c r="J339" s="300">
        <v>75</v>
      </c>
      <c r="K339" s="78"/>
      <c r="L339" s="300">
        <v>885</v>
      </c>
      <c r="M339" s="72"/>
      <c r="O339" s="78" t="s">
        <v>1128</v>
      </c>
      <c r="P339" s="72" t="s">
        <v>3158</v>
      </c>
      <c r="AA339" s="195"/>
      <c r="AB339" s="195"/>
      <c r="AC339" s="195"/>
      <c r="AD339" s="72"/>
      <c r="AE339" s="316">
        <v>1</v>
      </c>
      <c r="AF339" s="195"/>
      <c r="AG339" s="195">
        <v>0</v>
      </c>
      <c r="AH339" s="72"/>
      <c r="AR339" s="53">
        <v>0.91100000000000003</v>
      </c>
      <c r="AS339" s="53">
        <v>1.1930000000000001</v>
      </c>
      <c r="AU339" s="48">
        <v>750</v>
      </c>
      <c r="AW339" s="48">
        <v>683.25</v>
      </c>
      <c r="AX339" s="49">
        <v>18.952311045713564</v>
      </c>
      <c r="BB339" s="80" t="s">
        <v>722</v>
      </c>
      <c r="BC339" s="270" t="s">
        <v>1126</v>
      </c>
      <c r="BD339" s="72">
        <v>67.760000000000005</v>
      </c>
      <c r="BE339" s="72"/>
      <c r="BF339" s="72">
        <v>0.33</v>
      </c>
      <c r="BG339" s="72"/>
      <c r="BH339" s="72">
        <v>13.98</v>
      </c>
      <c r="BI339" s="72"/>
      <c r="BJ339" s="72"/>
      <c r="BK339" s="72"/>
      <c r="BL339" s="72"/>
      <c r="BM339" s="72"/>
      <c r="BN339" s="72">
        <v>2.4300000000000002</v>
      </c>
      <c r="BO339" s="72"/>
      <c r="BP339" s="72">
        <v>7.0000000000000007E-2</v>
      </c>
      <c r="BQ339" s="72"/>
      <c r="BR339" s="72">
        <v>0.49</v>
      </c>
      <c r="BS339" s="72"/>
      <c r="BT339" s="72"/>
      <c r="BU339" s="72"/>
      <c r="BV339" s="72"/>
      <c r="BW339" s="72"/>
      <c r="BX339" s="72">
        <v>2.0499999999999998</v>
      </c>
      <c r="BY339" s="72"/>
      <c r="BZ339" s="72">
        <v>4.7</v>
      </c>
      <c r="CA339" s="72"/>
      <c r="CB339" s="72">
        <v>2.84</v>
      </c>
      <c r="CC339" s="72"/>
      <c r="CD339" s="72"/>
      <c r="CE339" s="72"/>
      <c r="CF339" s="72"/>
      <c r="CG339" s="72"/>
      <c r="CH339" s="72"/>
      <c r="CI339" s="72"/>
      <c r="CJ339" s="72"/>
      <c r="CK339" s="72"/>
      <c r="CL339" s="72"/>
      <c r="CM339" s="72"/>
      <c r="CN339" s="72"/>
      <c r="CO339" s="72"/>
      <c r="CP339" s="72"/>
      <c r="CQ339" s="72"/>
      <c r="CR339" s="72"/>
      <c r="CS339" s="72"/>
      <c r="CT339" s="72"/>
      <c r="CU339" s="72"/>
      <c r="CV339" s="72"/>
      <c r="CW339" s="72"/>
      <c r="CX339" s="72"/>
      <c r="CY339" s="72"/>
      <c r="CZ339" s="72"/>
      <c r="DA339" s="72"/>
      <c r="DB339" s="72"/>
      <c r="DC339" s="72"/>
      <c r="DD339" s="72"/>
      <c r="DE339" s="72"/>
      <c r="DF339" s="72"/>
      <c r="DG339" s="72"/>
      <c r="DH339" s="78">
        <v>94.65</v>
      </c>
      <c r="DJ339" s="77">
        <f t="shared" si="292"/>
        <v>5.3499999999999943</v>
      </c>
      <c r="DK339" s="72"/>
      <c r="DO339" s="358">
        <v>5.35</v>
      </c>
      <c r="DP339" s="72"/>
      <c r="DQ339" s="374"/>
      <c r="DR339" s="72"/>
      <c r="DU339" s="52"/>
      <c r="DX339" s="75">
        <f t="shared" si="293"/>
        <v>71.590068674062337</v>
      </c>
      <c r="DY339" s="51">
        <f t="shared" si="294"/>
        <v>0</v>
      </c>
      <c r="DZ339" s="75">
        <f t="shared" si="295"/>
        <v>0.34865293185419971</v>
      </c>
      <c r="EA339" s="51">
        <f t="shared" si="296"/>
        <v>0</v>
      </c>
      <c r="EB339" s="75">
        <f t="shared" si="297"/>
        <v>14.770206022187004</v>
      </c>
      <c r="EC339" s="51">
        <f t="shared" si="298"/>
        <v>0</v>
      </c>
      <c r="ED339" s="75">
        <f t="shared" si="299"/>
        <v>2.5673534072900162</v>
      </c>
      <c r="EE339" s="51">
        <f t="shared" si="300"/>
        <v>0</v>
      </c>
      <c r="EF339" s="75">
        <f t="shared" si="301"/>
        <v>7.3956682514527208E-2</v>
      </c>
      <c r="EG339" s="51">
        <f t="shared" si="302"/>
        <v>0</v>
      </c>
      <c r="EH339" s="75">
        <f t="shared" si="303"/>
        <v>0.51769677760169042</v>
      </c>
      <c r="EI339" s="51">
        <f t="shared" si="304"/>
        <v>0</v>
      </c>
      <c r="EJ339" s="75">
        <f t="shared" si="305"/>
        <v>2.1658742736397252</v>
      </c>
      <c r="EK339" s="51">
        <f t="shared" si="306"/>
        <v>0</v>
      </c>
      <c r="EL339" s="75">
        <f t="shared" si="307"/>
        <v>4.9656629688325413</v>
      </c>
      <c r="EM339" s="51">
        <f t="shared" si="308"/>
        <v>0</v>
      </c>
      <c r="EN339" s="75">
        <f t="shared" si="309"/>
        <v>3.0005282620179607</v>
      </c>
      <c r="EO339" s="51">
        <f t="shared" si="310"/>
        <v>0</v>
      </c>
      <c r="EP339" s="75">
        <f t="shared" si="311"/>
        <v>0</v>
      </c>
      <c r="EQ339" s="51" t="e">
        <f t="shared" si="312"/>
        <v>#DIV/0!</v>
      </c>
      <c r="ER339" s="51">
        <f t="shared" si="313"/>
        <v>100</v>
      </c>
      <c r="ES339" s="51">
        <f t="shared" si="314"/>
        <v>0</v>
      </c>
    </row>
    <row r="340" spans="1:149" x14ac:dyDescent="0.45">
      <c r="A340" s="78" t="s">
        <v>1143</v>
      </c>
      <c r="B340" s="174" t="s">
        <v>3399</v>
      </c>
      <c r="C340" s="51" t="s">
        <v>3637</v>
      </c>
      <c r="D340" s="51" t="s">
        <v>3636</v>
      </c>
      <c r="E340" s="78" t="s">
        <v>1127</v>
      </c>
      <c r="F340" s="78" t="s">
        <v>1312</v>
      </c>
      <c r="G340" s="72" t="s">
        <v>3366</v>
      </c>
      <c r="H340" s="78" t="s">
        <v>1132</v>
      </c>
      <c r="I340" s="78">
        <v>145</v>
      </c>
      <c r="J340" s="300">
        <v>200</v>
      </c>
      <c r="K340" s="78"/>
      <c r="L340" s="300">
        <v>850</v>
      </c>
      <c r="M340" s="72"/>
      <c r="O340" s="78" t="s">
        <v>1128</v>
      </c>
      <c r="P340" s="72" t="s">
        <v>3157</v>
      </c>
      <c r="AA340" s="195"/>
      <c r="AB340" s="195"/>
      <c r="AC340" s="195"/>
      <c r="AD340" s="72"/>
      <c r="AE340" s="316">
        <v>1</v>
      </c>
      <c r="AF340" s="195"/>
      <c r="AG340" s="195">
        <v>0</v>
      </c>
      <c r="AH340" s="72"/>
      <c r="AR340" s="53">
        <v>0.81969999999999998</v>
      </c>
      <c r="AS340" s="53">
        <v>1.72</v>
      </c>
      <c r="AU340" s="48">
        <v>2000</v>
      </c>
      <c r="AW340" s="48">
        <v>1639.3999999999999</v>
      </c>
      <c r="AX340" s="49">
        <v>18.160517734616626</v>
      </c>
      <c r="BB340" s="80" t="s">
        <v>722</v>
      </c>
      <c r="BC340" s="270" t="s">
        <v>1126</v>
      </c>
      <c r="BD340" s="72">
        <v>66.22</v>
      </c>
      <c r="BE340" s="72"/>
      <c r="BF340" s="72">
        <v>0.25</v>
      </c>
      <c r="BG340" s="72"/>
      <c r="BH340" s="72">
        <v>14.11</v>
      </c>
      <c r="BI340" s="72"/>
      <c r="BJ340" s="72"/>
      <c r="BK340" s="72"/>
      <c r="BL340" s="72"/>
      <c r="BM340" s="72"/>
      <c r="BN340" s="72">
        <v>1.35</v>
      </c>
      <c r="BO340" s="72"/>
      <c r="BP340" s="72">
        <v>0.05</v>
      </c>
      <c r="BQ340" s="72"/>
      <c r="BR340" s="72">
        <v>0.3</v>
      </c>
      <c r="BS340" s="72"/>
      <c r="BT340" s="72"/>
      <c r="BU340" s="72"/>
      <c r="BV340" s="72"/>
      <c r="BW340" s="72"/>
      <c r="BX340" s="72">
        <v>2.09</v>
      </c>
      <c r="BY340" s="72"/>
      <c r="BZ340" s="72">
        <v>4.6399999999999997</v>
      </c>
      <c r="CA340" s="72"/>
      <c r="CB340" s="72">
        <v>2.77</v>
      </c>
      <c r="CC340" s="72"/>
      <c r="CD340" s="72"/>
      <c r="CE340" s="72"/>
      <c r="CF340" s="72"/>
      <c r="CG340" s="72"/>
      <c r="CH340" s="72"/>
      <c r="CI340" s="72"/>
      <c r="CJ340" s="72"/>
      <c r="CK340" s="72"/>
      <c r="CL340" s="72"/>
      <c r="CM340" s="72"/>
      <c r="CN340" s="72"/>
      <c r="CO340" s="72"/>
      <c r="CP340" s="72"/>
      <c r="CQ340" s="72"/>
      <c r="CR340" s="72"/>
      <c r="CS340" s="72"/>
      <c r="CT340" s="72"/>
      <c r="CU340" s="72"/>
      <c r="CV340" s="72"/>
      <c r="CW340" s="72"/>
      <c r="CX340" s="72"/>
      <c r="CY340" s="72"/>
      <c r="CZ340" s="72"/>
      <c r="DA340" s="72"/>
      <c r="DB340" s="72"/>
      <c r="DC340" s="72"/>
      <c r="DD340" s="72"/>
      <c r="DE340" s="72"/>
      <c r="DF340" s="72"/>
      <c r="DG340" s="72"/>
      <c r="DH340" s="78">
        <v>91.78</v>
      </c>
      <c r="DJ340" s="77">
        <f t="shared" si="292"/>
        <v>8.2199999999999989</v>
      </c>
      <c r="DK340" s="72"/>
      <c r="DO340" s="358">
        <v>8.2200000000000006</v>
      </c>
      <c r="DP340" s="72"/>
      <c r="DQ340" s="374"/>
      <c r="DR340" s="72"/>
      <c r="DU340" s="52"/>
      <c r="DX340" s="75">
        <f t="shared" si="293"/>
        <v>72.150795380257136</v>
      </c>
      <c r="DY340" s="51">
        <f t="shared" si="294"/>
        <v>0</v>
      </c>
      <c r="DZ340" s="75">
        <f t="shared" si="295"/>
        <v>0.27239049901939422</v>
      </c>
      <c r="EA340" s="51">
        <f t="shared" si="296"/>
        <v>0</v>
      </c>
      <c r="EB340" s="75">
        <f t="shared" si="297"/>
        <v>15.373719764654609</v>
      </c>
      <c r="EC340" s="51">
        <f t="shared" si="298"/>
        <v>0</v>
      </c>
      <c r="ED340" s="75">
        <f t="shared" si="299"/>
        <v>1.4709086947047287</v>
      </c>
      <c r="EE340" s="51">
        <f t="shared" si="300"/>
        <v>0</v>
      </c>
      <c r="EF340" s="75">
        <f t="shared" si="301"/>
        <v>5.4478099803878847E-2</v>
      </c>
      <c r="EG340" s="51">
        <f t="shared" si="302"/>
        <v>0</v>
      </c>
      <c r="EH340" s="75">
        <f t="shared" si="303"/>
        <v>0.32686859882327302</v>
      </c>
      <c r="EI340" s="51">
        <f t="shared" si="304"/>
        <v>0</v>
      </c>
      <c r="EJ340" s="75">
        <f t="shared" si="305"/>
        <v>2.2771845718021355</v>
      </c>
      <c r="EK340" s="51">
        <f t="shared" si="306"/>
        <v>0</v>
      </c>
      <c r="EL340" s="75">
        <f t="shared" si="307"/>
        <v>5.0555676617999561</v>
      </c>
      <c r="EM340" s="51">
        <f t="shared" si="308"/>
        <v>0</v>
      </c>
      <c r="EN340" s="75">
        <f t="shared" si="309"/>
        <v>3.0180867291348878</v>
      </c>
      <c r="EO340" s="51">
        <f t="shared" si="310"/>
        <v>0</v>
      </c>
      <c r="EP340" s="75">
        <f t="shared" si="311"/>
        <v>0</v>
      </c>
      <c r="EQ340" s="51" t="e">
        <f t="shared" si="312"/>
        <v>#DIV/0!</v>
      </c>
      <c r="ER340" s="51">
        <f t="shared" si="313"/>
        <v>100</v>
      </c>
      <c r="ES340" s="51">
        <f t="shared" si="314"/>
        <v>0</v>
      </c>
    </row>
    <row r="341" spans="1:149" x14ac:dyDescent="0.45">
      <c r="A341" s="78" t="s">
        <v>1143</v>
      </c>
      <c r="B341" s="174" t="s">
        <v>3399</v>
      </c>
      <c r="C341" s="51" t="s">
        <v>3637</v>
      </c>
      <c r="D341" s="51" t="s">
        <v>3636</v>
      </c>
      <c r="E341" s="78" t="s">
        <v>1127</v>
      </c>
      <c r="F341" s="78" t="s">
        <v>1313</v>
      </c>
      <c r="G341" s="72" t="s">
        <v>3366</v>
      </c>
      <c r="H341" s="78" t="s">
        <v>1132</v>
      </c>
      <c r="I341" s="78">
        <v>188</v>
      </c>
      <c r="J341" s="300">
        <v>250</v>
      </c>
      <c r="K341" s="78"/>
      <c r="L341" s="300">
        <v>800</v>
      </c>
      <c r="M341" s="72"/>
      <c r="O341" s="78" t="s">
        <v>1128</v>
      </c>
      <c r="P341" s="72" t="s">
        <v>3157</v>
      </c>
      <c r="AA341" s="195"/>
      <c r="AB341" s="195"/>
      <c r="AC341" s="195"/>
      <c r="AD341" s="72"/>
      <c r="AE341" s="316">
        <v>1</v>
      </c>
      <c r="AF341" s="195"/>
      <c r="AG341" s="195">
        <v>0</v>
      </c>
      <c r="AH341" s="72"/>
      <c r="AR341" s="53">
        <v>0.76749999999999996</v>
      </c>
      <c r="AS341" s="53">
        <v>2.0510000000000002</v>
      </c>
      <c r="AU341" s="48">
        <v>2500</v>
      </c>
      <c r="AW341" s="48">
        <v>1918.75</v>
      </c>
      <c r="AX341" s="49">
        <v>16.946282308904951</v>
      </c>
      <c r="BB341" s="80" t="s">
        <v>722</v>
      </c>
      <c r="BC341" s="270" t="s">
        <v>1126</v>
      </c>
      <c r="BD341" s="72">
        <v>66.81</v>
      </c>
      <c r="BE341" s="72"/>
      <c r="BF341" s="72">
        <v>0.16</v>
      </c>
      <c r="BG341" s="72"/>
      <c r="BH341" s="72">
        <v>14.04</v>
      </c>
      <c r="BI341" s="72"/>
      <c r="BJ341" s="72"/>
      <c r="BK341" s="72"/>
      <c r="BL341" s="72"/>
      <c r="BM341" s="72"/>
      <c r="BN341" s="72">
        <v>1.22</v>
      </c>
      <c r="BO341" s="72"/>
      <c r="BP341" s="72">
        <v>0.08</v>
      </c>
      <c r="BQ341" s="72"/>
      <c r="BR341" s="72">
        <v>0.19</v>
      </c>
      <c r="BS341" s="72"/>
      <c r="BT341" s="72"/>
      <c r="BU341" s="72"/>
      <c r="BV341" s="72"/>
      <c r="BW341" s="72"/>
      <c r="BX341" s="72">
        <v>1.87</v>
      </c>
      <c r="BY341" s="72"/>
      <c r="BZ341" s="72">
        <v>4.54</v>
      </c>
      <c r="CA341" s="72"/>
      <c r="CB341" s="72">
        <v>2.84</v>
      </c>
      <c r="CC341" s="72"/>
      <c r="CD341" s="72"/>
      <c r="CE341" s="72"/>
      <c r="CF341" s="72"/>
      <c r="CG341" s="72"/>
      <c r="CH341" s="72"/>
      <c r="CI341" s="72"/>
      <c r="CJ341" s="72"/>
      <c r="CK341" s="72"/>
      <c r="CL341" s="72"/>
      <c r="CM341" s="72"/>
      <c r="CN341" s="72"/>
      <c r="CO341" s="72"/>
      <c r="CP341" s="72"/>
      <c r="CQ341" s="72"/>
      <c r="CR341" s="72"/>
      <c r="CS341" s="72"/>
      <c r="CT341" s="72"/>
      <c r="CU341" s="72"/>
      <c r="CV341" s="72"/>
      <c r="CW341" s="72"/>
      <c r="CX341" s="72"/>
      <c r="CY341" s="72"/>
      <c r="CZ341" s="72"/>
      <c r="DA341" s="72"/>
      <c r="DB341" s="72"/>
      <c r="DC341" s="72"/>
      <c r="DD341" s="72"/>
      <c r="DE341" s="72"/>
      <c r="DF341" s="72"/>
      <c r="DG341" s="72"/>
      <c r="DH341" s="78">
        <v>91.75</v>
      </c>
      <c r="DJ341" s="77">
        <f t="shared" si="292"/>
        <v>8.25</v>
      </c>
      <c r="DK341" s="72"/>
      <c r="DO341" s="358">
        <v>8.25</v>
      </c>
      <c r="DP341" s="72"/>
      <c r="DQ341" s="374"/>
      <c r="DR341" s="72"/>
      <c r="DU341" s="52"/>
      <c r="DX341" s="75">
        <f t="shared" si="293"/>
        <v>72.817438692098094</v>
      </c>
      <c r="DY341" s="51">
        <f t="shared" si="294"/>
        <v>0</v>
      </c>
      <c r="DZ341" s="75">
        <f t="shared" si="295"/>
        <v>0.17438692098092642</v>
      </c>
      <c r="EA341" s="51">
        <f t="shared" si="296"/>
        <v>0</v>
      </c>
      <c r="EB341" s="75">
        <f t="shared" si="297"/>
        <v>15.302452316076293</v>
      </c>
      <c r="EC341" s="51">
        <f t="shared" si="298"/>
        <v>0</v>
      </c>
      <c r="ED341" s="75">
        <f t="shared" si="299"/>
        <v>1.3297002724795641</v>
      </c>
      <c r="EE341" s="51">
        <f t="shared" si="300"/>
        <v>0</v>
      </c>
      <c r="EF341" s="75">
        <f t="shared" si="301"/>
        <v>8.7193460490463212E-2</v>
      </c>
      <c r="EG341" s="51">
        <f t="shared" si="302"/>
        <v>0</v>
      </c>
      <c r="EH341" s="75">
        <f t="shared" si="303"/>
        <v>0.20708446866485017</v>
      </c>
      <c r="EI341" s="51">
        <f t="shared" si="304"/>
        <v>0</v>
      </c>
      <c r="EJ341" s="75">
        <f t="shared" si="305"/>
        <v>2.038147138964578</v>
      </c>
      <c r="EK341" s="51">
        <f t="shared" si="306"/>
        <v>0</v>
      </c>
      <c r="EL341" s="75">
        <f t="shared" si="307"/>
        <v>4.9482288828337877</v>
      </c>
      <c r="EM341" s="51">
        <f t="shared" si="308"/>
        <v>0</v>
      </c>
      <c r="EN341" s="75">
        <f t="shared" si="309"/>
        <v>3.0953678474114441</v>
      </c>
      <c r="EO341" s="51">
        <f t="shared" si="310"/>
        <v>0</v>
      </c>
      <c r="EP341" s="75">
        <f t="shared" si="311"/>
        <v>0</v>
      </c>
      <c r="EQ341" s="51" t="e">
        <f t="shared" si="312"/>
        <v>#DIV/0!</v>
      </c>
      <c r="ER341" s="51">
        <f t="shared" si="313"/>
        <v>100</v>
      </c>
      <c r="ES341" s="51">
        <f t="shared" si="314"/>
        <v>0</v>
      </c>
    </row>
    <row r="342" spans="1:149" s="43" customFormat="1" ht="14.65" thickBot="1" x14ac:dyDescent="0.5">
      <c r="A342" s="89" t="s">
        <v>1143</v>
      </c>
      <c r="B342" s="86" t="s">
        <v>3399</v>
      </c>
      <c r="C342" s="43" t="s">
        <v>3637</v>
      </c>
      <c r="D342" s="43" t="s">
        <v>3636</v>
      </c>
      <c r="E342" s="89" t="s">
        <v>1127</v>
      </c>
      <c r="F342" s="89" t="s">
        <v>1314</v>
      </c>
      <c r="G342" s="90" t="s">
        <v>3366</v>
      </c>
      <c r="H342" s="89" t="s">
        <v>1132</v>
      </c>
      <c r="I342" s="89">
        <v>264</v>
      </c>
      <c r="J342" s="301">
        <v>75</v>
      </c>
      <c r="K342" s="89"/>
      <c r="L342" s="301">
        <v>825</v>
      </c>
      <c r="M342" s="90"/>
      <c r="O342" s="89" t="s">
        <v>1128</v>
      </c>
      <c r="P342" s="90" t="s">
        <v>3158</v>
      </c>
      <c r="Q342" s="123"/>
      <c r="R342" s="123"/>
      <c r="S342" s="134"/>
      <c r="AA342" s="196"/>
      <c r="AB342" s="196"/>
      <c r="AC342" s="196"/>
      <c r="AD342" s="90"/>
      <c r="AE342" s="317">
        <v>1</v>
      </c>
      <c r="AF342" s="196"/>
      <c r="AG342" s="196">
        <v>0</v>
      </c>
      <c r="AH342" s="90"/>
      <c r="AQ342" s="86"/>
      <c r="AR342" s="58">
        <v>0.88270000000000004</v>
      </c>
      <c r="AS342" s="58">
        <v>1.194</v>
      </c>
      <c r="AU342" s="63">
        <v>750</v>
      </c>
      <c r="AW342" s="63">
        <v>662.02499999999998</v>
      </c>
      <c r="AX342" s="44">
        <v>18.31985460027801</v>
      </c>
      <c r="AY342" s="308"/>
      <c r="BA342" s="86"/>
      <c r="BB342" s="85" t="s">
        <v>722</v>
      </c>
      <c r="BC342" s="271" t="s">
        <v>1126</v>
      </c>
      <c r="BD342" s="90">
        <v>71.13</v>
      </c>
      <c r="BE342" s="90"/>
      <c r="BF342" s="90">
        <v>0.28000000000000003</v>
      </c>
      <c r="BG342" s="90"/>
      <c r="BH342" s="90">
        <v>12.71</v>
      </c>
      <c r="BI342" s="90"/>
      <c r="BJ342" s="90"/>
      <c r="BK342" s="90"/>
      <c r="BL342" s="90"/>
      <c r="BM342" s="90"/>
      <c r="BN342" s="90">
        <v>1.44</v>
      </c>
      <c r="BO342" s="90"/>
      <c r="BP342" s="90">
        <v>0.06</v>
      </c>
      <c r="BQ342" s="90"/>
      <c r="BR342" s="90">
        <v>0.22</v>
      </c>
      <c r="BS342" s="90"/>
      <c r="BT342" s="90"/>
      <c r="BU342" s="90"/>
      <c r="BV342" s="90"/>
      <c r="BW342" s="90"/>
      <c r="BX342" s="90">
        <v>1.07</v>
      </c>
      <c r="BY342" s="90"/>
      <c r="BZ342" s="90">
        <v>4.63</v>
      </c>
      <c r="CA342" s="90"/>
      <c r="CB342" s="90">
        <v>3.42</v>
      </c>
      <c r="CC342" s="90"/>
      <c r="CD342" s="90"/>
      <c r="CE342" s="90"/>
      <c r="CF342" s="90"/>
      <c r="CG342" s="90"/>
      <c r="CH342" s="90"/>
      <c r="CI342" s="90"/>
      <c r="CJ342" s="90"/>
      <c r="CK342" s="90"/>
      <c r="CL342" s="90"/>
      <c r="CM342" s="90"/>
      <c r="CN342" s="90"/>
      <c r="CO342" s="90"/>
      <c r="CP342" s="90"/>
      <c r="CQ342" s="90"/>
      <c r="CR342" s="90"/>
      <c r="CS342" s="90"/>
      <c r="CT342" s="90"/>
      <c r="CU342" s="90"/>
      <c r="CV342" s="90"/>
      <c r="CW342" s="90"/>
      <c r="CX342" s="90"/>
      <c r="CY342" s="90"/>
      <c r="CZ342" s="90"/>
      <c r="DA342" s="90"/>
      <c r="DB342" s="90"/>
      <c r="DC342" s="90"/>
      <c r="DD342" s="90"/>
      <c r="DE342" s="90"/>
      <c r="DF342" s="90"/>
      <c r="DG342" s="90"/>
      <c r="DH342" s="89">
        <v>94.96</v>
      </c>
      <c r="DJ342" s="91">
        <f t="shared" si="292"/>
        <v>5.0400000000000063</v>
      </c>
      <c r="DK342" s="90"/>
      <c r="DO342" s="359">
        <v>5.04</v>
      </c>
      <c r="DP342" s="90"/>
      <c r="DQ342" s="375"/>
      <c r="DR342" s="90"/>
      <c r="DS342" s="308"/>
      <c r="DU342" s="59"/>
      <c r="DW342" s="86"/>
      <c r="DX342" s="298">
        <f t="shared" si="293"/>
        <v>74.905223251895535</v>
      </c>
      <c r="DY342" s="43">
        <f t="shared" si="294"/>
        <v>0</v>
      </c>
      <c r="DZ342" s="298">
        <f t="shared" si="295"/>
        <v>0.29486099410278016</v>
      </c>
      <c r="EA342" s="43">
        <f t="shared" si="296"/>
        <v>0</v>
      </c>
      <c r="EB342" s="298">
        <f t="shared" si="297"/>
        <v>13.384582982308343</v>
      </c>
      <c r="EC342" s="43">
        <f t="shared" si="298"/>
        <v>0</v>
      </c>
      <c r="ED342" s="298">
        <f t="shared" si="299"/>
        <v>1.5164279696714407</v>
      </c>
      <c r="EE342" s="43">
        <f t="shared" si="300"/>
        <v>0</v>
      </c>
      <c r="EF342" s="298">
        <f t="shared" si="301"/>
        <v>6.3184498736310019E-2</v>
      </c>
      <c r="EG342" s="43">
        <f t="shared" si="302"/>
        <v>0</v>
      </c>
      <c r="EH342" s="298">
        <f t="shared" si="303"/>
        <v>0.23167649536647011</v>
      </c>
      <c r="EI342" s="43">
        <f t="shared" si="304"/>
        <v>0</v>
      </c>
      <c r="EJ342" s="298">
        <f t="shared" si="305"/>
        <v>1.1267902274641957</v>
      </c>
      <c r="EK342" s="43">
        <f t="shared" si="306"/>
        <v>0</v>
      </c>
      <c r="EL342" s="298">
        <f t="shared" si="307"/>
        <v>4.8757371524852573</v>
      </c>
      <c r="EM342" s="43">
        <f t="shared" si="308"/>
        <v>0</v>
      </c>
      <c r="EN342" s="298">
        <f t="shared" si="309"/>
        <v>3.6015164279696719</v>
      </c>
      <c r="EO342" s="43">
        <f t="shared" si="310"/>
        <v>0</v>
      </c>
      <c r="EP342" s="298">
        <f t="shared" si="311"/>
        <v>0</v>
      </c>
      <c r="EQ342" s="43" t="e">
        <f t="shared" si="312"/>
        <v>#DIV/0!</v>
      </c>
      <c r="ER342" s="43">
        <f t="shared" si="313"/>
        <v>100</v>
      </c>
      <c r="ES342" s="43">
        <f t="shared" si="314"/>
        <v>0</v>
      </c>
    </row>
    <row r="343" spans="1:149" x14ac:dyDescent="0.45">
      <c r="A343" s="78" t="s">
        <v>1144</v>
      </c>
      <c r="B343" s="174" t="s">
        <v>3638</v>
      </c>
      <c r="C343" s="51" t="s">
        <v>3444</v>
      </c>
      <c r="D343" s="51" t="s">
        <v>3639</v>
      </c>
      <c r="E343" s="78" t="s">
        <v>1127</v>
      </c>
      <c r="F343" s="78" t="s">
        <v>1315</v>
      </c>
      <c r="G343" s="72" t="s">
        <v>3366</v>
      </c>
      <c r="H343" s="78" t="s">
        <v>1372</v>
      </c>
      <c r="I343" s="78">
        <v>38</v>
      </c>
      <c r="J343" s="300">
        <v>20</v>
      </c>
      <c r="K343" s="78"/>
      <c r="L343" s="300">
        <v>1089</v>
      </c>
      <c r="M343" s="72">
        <v>8</v>
      </c>
      <c r="O343" s="78" t="s">
        <v>750</v>
      </c>
      <c r="P343" s="72" t="s">
        <v>3161</v>
      </c>
      <c r="AA343" s="195"/>
      <c r="AB343" s="195"/>
      <c r="AC343" s="195"/>
      <c r="AD343" s="72"/>
      <c r="AE343" s="316">
        <v>1</v>
      </c>
      <c r="AF343" s="195"/>
      <c r="AG343" s="195">
        <v>0</v>
      </c>
      <c r="AH343" s="72"/>
      <c r="AR343" s="53">
        <v>0.99060000000000004</v>
      </c>
      <c r="AU343" s="48">
        <v>200</v>
      </c>
      <c r="AW343" s="48">
        <v>198.12</v>
      </c>
      <c r="AX343" s="49"/>
      <c r="BB343" s="80" t="s">
        <v>722</v>
      </c>
      <c r="BC343" s="270" t="s">
        <v>1126</v>
      </c>
      <c r="BD343" s="72">
        <v>52.9</v>
      </c>
      <c r="BE343" s="72"/>
      <c r="BF343" s="72">
        <v>1.57</v>
      </c>
      <c r="BG343" s="72"/>
      <c r="BH343" s="72">
        <v>8.18</v>
      </c>
      <c r="BI343" s="72"/>
      <c r="BJ343" s="72"/>
      <c r="BK343" s="72"/>
      <c r="BL343" s="72"/>
      <c r="BM343" s="72"/>
      <c r="BN343" s="72">
        <v>18.21</v>
      </c>
      <c r="BO343" s="72"/>
      <c r="BP343" s="72">
        <v>0.49</v>
      </c>
      <c r="BQ343" s="72"/>
      <c r="BR343" s="72">
        <v>5.12</v>
      </c>
      <c r="BS343" s="72"/>
      <c r="BT343" s="72"/>
      <c r="BU343" s="72"/>
      <c r="BV343" s="72"/>
      <c r="BW343" s="72"/>
      <c r="BX343" s="72">
        <v>8.89</v>
      </c>
      <c r="BY343" s="72"/>
      <c r="BZ343" s="72">
        <v>2</v>
      </c>
      <c r="CA343" s="72"/>
      <c r="CB343" s="72">
        <v>0.59</v>
      </c>
      <c r="CC343" s="72"/>
      <c r="CD343" s="72">
        <v>0.48</v>
      </c>
      <c r="CE343" s="72"/>
      <c r="CF343" s="72"/>
      <c r="CG343" s="72"/>
      <c r="CH343" s="72"/>
      <c r="CI343" s="72"/>
      <c r="CJ343" s="72"/>
      <c r="CK343" s="72"/>
      <c r="CL343" s="72"/>
      <c r="CM343" s="72"/>
      <c r="CN343" s="72"/>
      <c r="CO343" s="72"/>
      <c r="CP343" s="72"/>
      <c r="CQ343" s="72"/>
      <c r="CR343" s="72"/>
      <c r="CS343" s="72"/>
      <c r="CT343" s="72"/>
      <c r="CU343" s="72"/>
      <c r="CV343" s="72"/>
      <c r="CW343" s="72"/>
      <c r="CX343" s="72"/>
      <c r="CY343" s="72"/>
      <c r="CZ343" s="72"/>
      <c r="DA343" s="72"/>
      <c r="DB343" s="72"/>
      <c r="DC343" s="72"/>
      <c r="DD343" s="72"/>
      <c r="DE343" s="72"/>
      <c r="DF343" s="72"/>
      <c r="DG343" s="72"/>
      <c r="DH343" s="78">
        <v>98.44</v>
      </c>
      <c r="DJ343" s="77">
        <f t="shared" si="292"/>
        <v>1.5600000000000023</v>
      </c>
      <c r="DK343" s="72"/>
      <c r="DO343" s="358">
        <v>1.56</v>
      </c>
      <c r="DP343" s="72"/>
      <c r="DQ343" s="374"/>
      <c r="DR343" s="72"/>
      <c r="DU343" s="52"/>
      <c r="DX343" s="75">
        <f t="shared" si="293"/>
        <v>53.738317757009348</v>
      </c>
      <c r="DY343" s="51">
        <f t="shared" si="294"/>
        <v>0</v>
      </c>
      <c r="DZ343" s="75">
        <f t="shared" si="295"/>
        <v>1.5948801300284439</v>
      </c>
      <c r="EA343" s="51">
        <f t="shared" si="296"/>
        <v>0</v>
      </c>
      <c r="EB343" s="75">
        <f t="shared" si="297"/>
        <v>8.3096302316131663</v>
      </c>
      <c r="EC343" s="51">
        <f t="shared" si="298"/>
        <v>0</v>
      </c>
      <c r="ED343" s="75">
        <f t="shared" si="299"/>
        <v>18.498577813896791</v>
      </c>
      <c r="EE343" s="51">
        <f t="shared" si="300"/>
        <v>0</v>
      </c>
      <c r="EF343" s="75">
        <f t="shared" si="301"/>
        <v>0.49776513612352702</v>
      </c>
      <c r="EG343" s="51">
        <f t="shared" si="302"/>
        <v>0</v>
      </c>
      <c r="EH343" s="75">
        <f t="shared" si="303"/>
        <v>5.2011377488825685</v>
      </c>
      <c r="EI343" s="51">
        <f t="shared" si="304"/>
        <v>0</v>
      </c>
      <c r="EJ343" s="75">
        <f t="shared" si="305"/>
        <v>9.0308817553839908</v>
      </c>
      <c r="EK343" s="51">
        <f t="shared" si="306"/>
        <v>0</v>
      </c>
      <c r="EL343" s="75">
        <f t="shared" si="307"/>
        <v>2.0316944331572535</v>
      </c>
      <c r="EM343" s="51">
        <f t="shared" si="308"/>
        <v>0</v>
      </c>
      <c r="EN343" s="75">
        <f t="shared" si="309"/>
        <v>0.59934985778138961</v>
      </c>
      <c r="EO343" s="51">
        <f t="shared" si="310"/>
        <v>0</v>
      </c>
      <c r="EP343" s="75">
        <f t="shared" si="311"/>
        <v>0.48760666395774077</v>
      </c>
      <c r="EQ343" s="51">
        <f t="shared" si="312"/>
        <v>0</v>
      </c>
      <c r="ER343" s="51">
        <f t="shared" si="313"/>
        <v>100</v>
      </c>
      <c r="ES343" s="51">
        <f t="shared" si="314"/>
        <v>0</v>
      </c>
    </row>
    <row r="344" spans="1:149" x14ac:dyDescent="0.45">
      <c r="A344" s="78" t="s">
        <v>1144</v>
      </c>
      <c r="B344" s="174" t="s">
        <v>3638</v>
      </c>
      <c r="C344" s="51" t="s">
        <v>3444</v>
      </c>
      <c r="D344" s="51" t="s">
        <v>3639</v>
      </c>
      <c r="E344" s="78" t="s">
        <v>1127</v>
      </c>
      <c r="F344" s="78" t="s">
        <v>1316</v>
      </c>
      <c r="G344" s="72" t="s">
        <v>3366</v>
      </c>
      <c r="H344" s="78" t="s">
        <v>1372</v>
      </c>
      <c r="I344" s="78">
        <v>24</v>
      </c>
      <c r="J344" s="300">
        <v>20</v>
      </c>
      <c r="K344" s="78"/>
      <c r="L344" s="300">
        <v>1075</v>
      </c>
      <c r="M344" s="72">
        <v>8</v>
      </c>
      <c r="O344" s="78" t="s">
        <v>750</v>
      </c>
      <c r="P344" s="72" t="s">
        <v>3162</v>
      </c>
      <c r="AA344" s="195"/>
      <c r="AB344" s="195"/>
      <c r="AC344" s="195"/>
      <c r="AD344" s="72"/>
      <c r="AE344" s="316">
        <v>1</v>
      </c>
      <c r="AF344" s="195"/>
      <c r="AG344" s="195">
        <v>0</v>
      </c>
      <c r="AH344" s="72"/>
      <c r="AR344" s="53">
        <v>0.98980000000000001</v>
      </c>
      <c r="AU344" s="48">
        <v>200</v>
      </c>
      <c r="AW344" s="48">
        <v>197.96</v>
      </c>
      <c r="AX344" s="49"/>
      <c r="BB344" s="80" t="s">
        <v>722</v>
      </c>
      <c r="BC344" s="270" t="s">
        <v>1126</v>
      </c>
      <c r="BD344" s="72">
        <v>52.67</v>
      </c>
      <c r="BE344" s="72"/>
      <c r="BF344" s="72">
        <v>1.89</v>
      </c>
      <c r="BG344" s="72"/>
      <c r="BH344" s="72">
        <v>9.73</v>
      </c>
      <c r="BI344" s="72"/>
      <c r="BJ344" s="72"/>
      <c r="BK344" s="72"/>
      <c r="BL344" s="72"/>
      <c r="BM344" s="72"/>
      <c r="BN344" s="72">
        <v>18.170000000000002</v>
      </c>
      <c r="BO344" s="72"/>
      <c r="BP344" s="72">
        <v>0.38</v>
      </c>
      <c r="BQ344" s="72"/>
      <c r="BR344" s="72">
        <v>3.61</v>
      </c>
      <c r="BS344" s="72"/>
      <c r="BT344" s="72"/>
      <c r="BU344" s="72"/>
      <c r="BV344" s="72"/>
      <c r="BW344" s="72"/>
      <c r="BX344" s="72">
        <v>8.2200000000000006</v>
      </c>
      <c r="BY344" s="72"/>
      <c r="BZ344" s="72">
        <v>2.5299999999999998</v>
      </c>
      <c r="CA344" s="72"/>
      <c r="CB344" s="72">
        <v>0.63</v>
      </c>
      <c r="CC344" s="72"/>
      <c r="CD344" s="72">
        <v>0.57999999999999996</v>
      </c>
      <c r="CE344" s="72"/>
      <c r="CF344" s="72"/>
      <c r="CG344" s="72"/>
      <c r="CH344" s="72"/>
      <c r="CI344" s="72"/>
      <c r="CJ344" s="72"/>
      <c r="CK344" s="72"/>
      <c r="CL344" s="72"/>
      <c r="CM344" s="72"/>
      <c r="CN344" s="72"/>
      <c r="CO344" s="72"/>
      <c r="CP344" s="72"/>
      <c r="CQ344" s="72"/>
      <c r="CR344" s="72"/>
      <c r="CS344" s="72"/>
      <c r="CT344" s="72"/>
      <c r="CU344" s="72"/>
      <c r="CV344" s="72"/>
      <c r="CW344" s="72"/>
      <c r="CX344" s="72"/>
      <c r="CY344" s="72"/>
      <c r="CZ344" s="72"/>
      <c r="DA344" s="72"/>
      <c r="DB344" s="72"/>
      <c r="DC344" s="72"/>
      <c r="DD344" s="72"/>
      <c r="DE344" s="72"/>
      <c r="DF344" s="72"/>
      <c r="DG344" s="72"/>
      <c r="DH344" s="78">
        <v>98.44</v>
      </c>
      <c r="DJ344" s="77">
        <f t="shared" si="292"/>
        <v>1.5600000000000023</v>
      </c>
      <c r="DK344" s="72"/>
      <c r="DO344" s="358">
        <v>1.56</v>
      </c>
      <c r="DP344" s="72"/>
      <c r="DQ344" s="374"/>
      <c r="DR344" s="72"/>
      <c r="DU344" s="52"/>
      <c r="DX344" s="75">
        <f t="shared" si="293"/>
        <v>53.504672897196258</v>
      </c>
      <c r="DY344" s="51">
        <f t="shared" si="294"/>
        <v>0</v>
      </c>
      <c r="DZ344" s="75">
        <f t="shared" si="295"/>
        <v>1.9199512393336042</v>
      </c>
      <c r="EA344" s="51">
        <f t="shared" si="296"/>
        <v>0</v>
      </c>
      <c r="EB344" s="75">
        <f t="shared" si="297"/>
        <v>9.884193417310037</v>
      </c>
      <c r="EC344" s="51">
        <f t="shared" si="298"/>
        <v>0</v>
      </c>
      <c r="ED344" s="75">
        <f t="shared" si="299"/>
        <v>18.457943925233646</v>
      </c>
      <c r="EE344" s="51">
        <f t="shared" si="300"/>
        <v>0</v>
      </c>
      <c r="EF344" s="75">
        <f t="shared" si="301"/>
        <v>0.38602194229987813</v>
      </c>
      <c r="EG344" s="51">
        <f t="shared" si="302"/>
        <v>0</v>
      </c>
      <c r="EH344" s="75">
        <f t="shared" si="303"/>
        <v>3.6672084518488419</v>
      </c>
      <c r="EI344" s="51">
        <f t="shared" si="304"/>
        <v>0</v>
      </c>
      <c r="EJ344" s="75">
        <f t="shared" si="305"/>
        <v>8.3502641202763108</v>
      </c>
      <c r="EK344" s="51">
        <f t="shared" si="306"/>
        <v>0</v>
      </c>
      <c r="EL344" s="75">
        <f t="shared" si="307"/>
        <v>2.570093457943925</v>
      </c>
      <c r="EM344" s="51">
        <f t="shared" si="308"/>
        <v>0</v>
      </c>
      <c r="EN344" s="75">
        <f t="shared" si="309"/>
        <v>0.63998374644453482</v>
      </c>
      <c r="EO344" s="51">
        <f t="shared" si="310"/>
        <v>0</v>
      </c>
      <c r="EP344" s="75">
        <f t="shared" si="311"/>
        <v>0.58919138561560336</v>
      </c>
      <c r="EQ344" s="51">
        <f t="shared" si="312"/>
        <v>0</v>
      </c>
      <c r="ER344" s="51">
        <f t="shared" si="313"/>
        <v>100</v>
      </c>
      <c r="ES344" s="51">
        <f t="shared" si="314"/>
        <v>0</v>
      </c>
    </row>
    <row r="345" spans="1:149" x14ac:dyDescent="0.45">
      <c r="A345" s="78" t="s">
        <v>1144</v>
      </c>
      <c r="B345" s="174" t="s">
        <v>3638</v>
      </c>
      <c r="C345" s="51" t="s">
        <v>3444</v>
      </c>
      <c r="D345" s="51" t="s">
        <v>3639</v>
      </c>
      <c r="E345" s="78" t="s">
        <v>1127</v>
      </c>
      <c r="F345" s="78" t="s">
        <v>1317</v>
      </c>
      <c r="G345" s="72" t="s">
        <v>3366</v>
      </c>
      <c r="H345" s="78" t="s">
        <v>1372</v>
      </c>
      <c r="I345" s="78">
        <v>24</v>
      </c>
      <c r="J345" s="300">
        <v>20</v>
      </c>
      <c r="K345" s="78"/>
      <c r="L345" s="300">
        <v>1060</v>
      </c>
      <c r="M345" s="72">
        <v>8</v>
      </c>
      <c r="O345" s="78" t="s">
        <v>750</v>
      </c>
      <c r="P345" s="72" t="s">
        <v>3162</v>
      </c>
      <c r="AA345" s="195"/>
      <c r="AB345" s="195"/>
      <c r="AC345" s="195"/>
      <c r="AD345" s="72"/>
      <c r="AE345" s="316">
        <v>1</v>
      </c>
      <c r="AF345" s="195"/>
      <c r="AG345" s="195">
        <v>0</v>
      </c>
      <c r="AH345" s="72"/>
      <c r="AR345" s="53">
        <v>0.98880000000000001</v>
      </c>
      <c r="AU345" s="48">
        <v>200</v>
      </c>
      <c r="AW345" s="48">
        <v>197.76</v>
      </c>
      <c r="AX345" s="49"/>
      <c r="BB345" s="80" t="s">
        <v>722</v>
      </c>
      <c r="BC345" s="270" t="s">
        <v>1126</v>
      </c>
      <c r="BD345" s="72">
        <v>55.08</v>
      </c>
      <c r="BE345" s="72"/>
      <c r="BF345" s="72">
        <v>2.0499999999999998</v>
      </c>
      <c r="BG345" s="72"/>
      <c r="BH345" s="72">
        <v>10.69</v>
      </c>
      <c r="BI345" s="72"/>
      <c r="BJ345" s="72"/>
      <c r="BK345" s="72"/>
      <c r="BL345" s="72"/>
      <c r="BM345" s="72"/>
      <c r="BN345" s="72">
        <v>15.61</v>
      </c>
      <c r="BO345" s="72"/>
      <c r="BP345" s="72">
        <v>0.42</v>
      </c>
      <c r="BQ345" s="72"/>
      <c r="BR345" s="72">
        <v>3.02</v>
      </c>
      <c r="BS345" s="72"/>
      <c r="BT345" s="72"/>
      <c r="BU345" s="72"/>
      <c r="BV345" s="72"/>
      <c r="BW345" s="72"/>
      <c r="BX345" s="72">
        <v>7.61</v>
      </c>
      <c r="BY345" s="72"/>
      <c r="BZ345" s="72">
        <v>2.71</v>
      </c>
      <c r="CA345" s="72"/>
      <c r="CB345" s="72">
        <v>0.7</v>
      </c>
      <c r="CC345" s="72"/>
      <c r="CD345" s="72">
        <v>0.56999999999999995</v>
      </c>
      <c r="CE345" s="72"/>
      <c r="CF345" s="72"/>
      <c r="CG345" s="72"/>
      <c r="CH345" s="72"/>
      <c r="CI345" s="72"/>
      <c r="CJ345" s="72"/>
      <c r="CK345" s="72"/>
      <c r="CL345" s="72"/>
      <c r="CM345" s="72"/>
      <c r="CN345" s="72"/>
      <c r="CO345" s="72"/>
      <c r="CP345" s="72"/>
      <c r="CQ345" s="72"/>
      <c r="CR345" s="72"/>
      <c r="CS345" s="72"/>
      <c r="CT345" s="72"/>
      <c r="CU345" s="72"/>
      <c r="CV345" s="72"/>
      <c r="CW345" s="72"/>
      <c r="CX345" s="72"/>
      <c r="CY345" s="72"/>
      <c r="CZ345" s="72"/>
      <c r="DA345" s="72"/>
      <c r="DB345" s="72"/>
      <c r="DC345" s="72"/>
      <c r="DD345" s="72"/>
      <c r="DE345" s="72"/>
      <c r="DF345" s="72"/>
      <c r="DG345" s="72"/>
      <c r="DH345" s="78">
        <v>98.46</v>
      </c>
      <c r="DJ345" s="77">
        <f t="shared" si="292"/>
        <v>1.5400000000000063</v>
      </c>
      <c r="DK345" s="72"/>
      <c r="DO345" s="358">
        <v>1.54</v>
      </c>
      <c r="DP345" s="72"/>
      <c r="DQ345" s="374"/>
      <c r="DR345" s="72"/>
      <c r="DU345" s="52"/>
      <c r="DX345" s="75">
        <f t="shared" si="293"/>
        <v>55.941499085923219</v>
      </c>
      <c r="DY345" s="51">
        <f t="shared" si="294"/>
        <v>0</v>
      </c>
      <c r="DZ345" s="75">
        <f t="shared" si="295"/>
        <v>2.0820637822465975</v>
      </c>
      <c r="EA345" s="51">
        <f t="shared" si="296"/>
        <v>0</v>
      </c>
      <c r="EB345" s="75">
        <f t="shared" si="297"/>
        <v>10.857200893763967</v>
      </c>
      <c r="EC345" s="51">
        <f t="shared" si="298"/>
        <v>0</v>
      </c>
      <c r="ED345" s="75">
        <f t="shared" si="299"/>
        <v>15.854153971155799</v>
      </c>
      <c r="EE345" s="51">
        <f t="shared" si="300"/>
        <v>0</v>
      </c>
      <c r="EF345" s="75">
        <f t="shared" si="301"/>
        <v>0.42656916514320536</v>
      </c>
      <c r="EG345" s="51">
        <f t="shared" si="302"/>
        <v>0</v>
      </c>
      <c r="EH345" s="75">
        <f t="shared" si="303"/>
        <v>3.0672354255535246</v>
      </c>
      <c r="EI345" s="51">
        <f t="shared" si="304"/>
        <v>0</v>
      </c>
      <c r="EJ345" s="75">
        <f t="shared" si="305"/>
        <v>7.7290270160471266</v>
      </c>
      <c r="EK345" s="51">
        <f t="shared" si="306"/>
        <v>0</v>
      </c>
      <c r="EL345" s="75">
        <f t="shared" si="307"/>
        <v>2.7523867560430633</v>
      </c>
      <c r="EM345" s="51">
        <f t="shared" si="308"/>
        <v>0</v>
      </c>
      <c r="EN345" s="75">
        <f t="shared" si="309"/>
        <v>0.71094860857200892</v>
      </c>
      <c r="EO345" s="51">
        <f t="shared" si="310"/>
        <v>0</v>
      </c>
      <c r="EP345" s="75">
        <f t="shared" si="311"/>
        <v>0.57891529555149301</v>
      </c>
      <c r="EQ345" s="51">
        <f t="shared" si="312"/>
        <v>0</v>
      </c>
      <c r="ER345" s="51">
        <f t="shared" si="313"/>
        <v>100</v>
      </c>
      <c r="ES345" s="51">
        <f t="shared" si="314"/>
        <v>0</v>
      </c>
    </row>
    <row r="346" spans="1:149" x14ac:dyDescent="0.45">
      <c r="A346" s="78" t="s">
        <v>1144</v>
      </c>
      <c r="B346" s="174" t="s">
        <v>3638</v>
      </c>
      <c r="C346" s="51" t="s">
        <v>3444</v>
      </c>
      <c r="D346" s="51" t="s">
        <v>3639</v>
      </c>
      <c r="E346" s="78" t="s">
        <v>1127</v>
      </c>
      <c r="F346" s="78" t="s">
        <v>1318</v>
      </c>
      <c r="G346" s="72" t="s">
        <v>3366</v>
      </c>
      <c r="H346" s="78" t="s">
        <v>1132</v>
      </c>
      <c r="I346" s="78">
        <v>48</v>
      </c>
      <c r="J346" s="300">
        <v>20</v>
      </c>
      <c r="K346" s="78"/>
      <c r="L346" s="300">
        <v>1050</v>
      </c>
      <c r="M346" s="72">
        <v>8</v>
      </c>
      <c r="O346" s="78" t="s">
        <v>750</v>
      </c>
      <c r="P346" s="72" t="s">
        <v>3163</v>
      </c>
      <c r="AA346" s="195"/>
      <c r="AB346" s="195"/>
      <c r="AC346" s="195"/>
      <c r="AD346" s="72"/>
      <c r="AE346" s="316">
        <v>1</v>
      </c>
      <c r="AF346" s="195"/>
      <c r="AG346" s="195">
        <v>0</v>
      </c>
      <c r="AH346" s="72"/>
      <c r="AR346" s="53">
        <v>0.98819999999999997</v>
      </c>
      <c r="AU346" s="48">
        <v>200</v>
      </c>
      <c r="AW346" s="48">
        <v>197.64</v>
      </c>
      <c r="AX346" s="49"/>
      <c r="BB346" s="80" t="s">
        <v>722</v>
      </c>
      <c r="BC346" s="270" t="s">
        <v>1126</v>
      </c>
      <c r="BD346" s="72">
        <v>58</v>
      </c>
      <c r="BE346" s="72"/>
      <c r="BF346" s="72">
        <v>1.35</v>
      </c>
      <c r="BG346" s="72"/>
      <c r="BH346" s="72">
        <v>10.88</v>
      </c>
      <c r="BI346" s="72"/>
      <c r="BJ346" s="72"/>
      <c r="BK346" s="72"/>
      <c r="BL346" s="72"/>
      <c r="BM346" s="72"/>
      <c r="BN346" s="72">
        <v>13.62</v>
      </c>
      <c r="BO346" s="72"/>
      <c r="BP346" s="72">
        <v>0.42</v>
      </c>
      <c r="BQ346" s="72"/>
      <c r="BR346" s="72">
        <v>2.84</v>
      </c>
      <c r="BS346" s="72"/>
      <c r="BT346" s="72"/>
      <c r="BU346" s="72"/>
      <c r="BV346" s="72"/>
      <c r="BW346" s="72"/>
      <c r="BX346" s="72">
        <v>6.96</v>
      </c>
      <c r="BY346" s="72"/>
      <c r="BZ346" s="72">
        <v>3</v>
      </c>
      <c r="CA346" s="72"/>
      <c r="CB346" s="72">
        <v>0.76</v>
      </c>
      <c r="CC346" s="72"/>
      <c r="CD346" s="72">
        <v>0.63</v>
      </c>
      <c r="CE346" s="72"/>
      <c r="CF346" s="72"/>
      <c r="CG346" s="72"/>
      <c r="CH346" s="72"/>
      <c r="CI346" s="72"/>
      <c r="CJ346" s="72"/>
      <c r="CK346" s="72"/>
      <c r="CL346" s="72"/>
      <c r="CM346" s="72"/>
      <c r="CN346" s="72"/>
      <c r="CO346" s="72"/>
      <c r="CP346" s="72"/>
      <c r="CQ346" s="72"/>
      <c r="CR346" s="72"/>
      <c r="CS346" s="72"/>
      <c r="CT346" s="72"/>
      <c r="CU346" s="72"/>
      <c r="CV346" s="72"/>
      <c r="CW346" s="72"/>
      <c r="CX346" s="72"/>
      <c r="CY346" s="72"/>
      <c r="CZ346" s="72"/>
      <c r="DA346" s="72"/>
      <c r="DB346" s="72"/>
      <c r="DC346" s="72"/>
      <c r="DD346" s="72"/>
      <c r="DE346" s="72"/>
      <c r="DF346" s="72"/>
      <c r="DG346" s="72"/>
      <c r="DH346" s="78">
        <v>98.47</v>
      </c>
      <c r="DJ346" s="77">
        <f t="shared" si="292"/>
        <v>1.5300000000000011</v>
      </c>
      <c r="DK346" s="72"/>
      <c r="DO346" s="358">
        <v>1.53</v>
      </c>
      <c r="DP346" s="72"/>
      <c r="DQ346" s="374"/>
      <c r="DR346" s="72"/>
      <c r="DU346" s="52"/>
      <c r="DX346" s="75">
        <f t="shared" si="293"/>
        <v>58.901188179140853</v>
      </c>
      <c r="DY346" s="51">
        <f t="shared" si="294"/>
        <v>0</v>
      </c>
      <c r="DZ346" s="75">
        <f t="shared" si="295"/>
        <v>1.3709759317558647</v>
      </c>
      <c r="EA346" s="51">
        <f t="shared" si="296"/>
        <v>0</v>
      </c>
      <c r="EB346" s="75">
        <f t="shared" si="297"/>
        <v>11.049050472225044</v>
      </c>
      <c r="EC346" s="51">
        <f t="shared" si="298"/>
        <v>0</v>
      </c>
      <c r="ED346" s="75">
        <f t="shared" si="299"/>
        <v>13.831623844825835</v>
      </c>
      <c r="EE346" s="51">
        <f t="shared" si="300"/>
        <v>0</v>
      </c>
      <c r="EF346" s="75">
        <f t="shared" si="301"/>
        <v>0.42652584543515792</v>
      </c>
      <c r="EG346" s="51">
        <f t="shared" si="302"/>
        <v>0</v>
      </c>
      <c r="EH346" s="75">
        <f t="shared" si="303"/>
        <v>2.8841271453234487</v>
      </c>
      <c r="EI346" s="51">
        <f t="shared" si="304"/>
        <v>0</v>
      </c>
      <c r="EJ346" s="75">
        <f t="shared" si="305"/>
        <v>7.068142581496903</v>
      </c>
      <c r="EK346" s="51">
        <f t="shared" si="306"/>
        <v>0</v>
      </c>
      <c r="EL346" s="75">
        <f t="shared" si="307"/>
        <v>3.0466131816796995</v>
      </c>
      <c r="EM346" s="51">
        <f t="shared" si="308"/>
        <v>0</v>
      </c>
      <c r="EN346" s="75">
        <f t="shared" si="309"/>
        <v>0.77180867269219056</v>
      </c>
      <c r="EO346" s="51">
        <f t="shared" si="310"/>
        <v>0</v>
      </c>
      <c r="EP346" s="75">
        <f t="shared" si="311"/>
        <v>0.63978876815273689</v>
      </c>
      <c r="EQ346" s="51">
        <f t="shared" si="312"/>
        <v>0</v>
      </c>
      <c r="ER346" s="51">
        <f t="shared" si="313"/>
        <v>100</v>
      </c>
      <c r="ES346" s="51">
        <f t="shared" si="314"/>
        <v>0</v>
      </c>
    </row>
    <row r="347" spans="1:149" x14ac:dyDescent="0.45">
      <c r="A347" s="78" t="s">
        <v>1144</v>
      </c>
      <c r="B347" s="174" t="s">
        <v>3638</v>
      </c>
      <c r="C347" s="51" t="s">
        <v>3444</v>
      </c>
      <c r="D347" s="51" t="s">
        <v>3639</v>
      </c>
      <c r="E347" s="78" t="s">
        <v>1127</v>
      </c>
      <c r="F347" s="78" t="s">
        <v>1319</v>
      </c>
      <c r="G347" s="72" t="s">
        <v>3366</v>
      </c>
      <c r="H347" s="78" t="s">
        <v>1132</v>
      </c>
      <c r="I347" s="78">
        <v>70</v>
      </c>
      <c r="J347" s="300">
        <v>20</v>
      </c>
      <c r="K347" s="78"/>
      <c r="L347" s="300">
        <v>975</v>
      </c>
      <c r="M347" s="72">
        <v>8</v>
      </c>
      <c r="O347" s="78" t="s">
        <v>750</v>
      </c>
      <c r="P347" s="72" t="s">
        <v>3164</v>
      </c>
      <c r="AA347" s="195"/>
      <c r="AB347" s="195"/>
      <c r="AC347" s="195"/>
      <c r="AD347" s="72"/>
      <c r="AE347" s="316">
        <v>1</v>
      </c>
      <c r="AF347" s="195"/>
      <c r="AG347" s="195">
        <v>0</v>
      </c>
      <c r="AH347" s="72"/>
      <c r="AR347" s="53">
        <v>0.98229999999999995</v>
      </c>
      <c r="AU347" s="48">
        <v>200</v>
      </c>
      <c r="AW347" s="48">
        <v>196.45999999999998</v>
      </c>
      <c r="AX347" s="49"/>
      <c r="BB347" s="80" t="s">
        <v>722</v>
      </c>
      <c r="BC347" s="270" t="s">
        <v>1126</v>
      </c>
      <c r="BD347" s="72">
        <v>59.77</v>
      </c>
      <c r="BE347" s="72"/>
      <c r="BF347" s="72">
        <v>1</v>
      </c>
      <c r="BG347" s="72"/>
      <c r="BH347" s="72">
        <v>12.92</v>
      </c>
      <c r="BI347" s="72"/>
      <c r="BJ347" s="72"/>
      <c r="BK347" s="72"/>
      <c r="BL347" s="72"/>
      <c r="BM347" s="72"/>
      <c r="BN347" s="72">
        <v>11.11</v>
      </c>
      <c r="BO347" s="72"/>
      <c r="BP347" s="72">
        <v>0.28999999999999998</v>
      </c>
      <c r="BQ347" s="72"/>
      <c r="BR347" s="72">
        <v>1.43</v>
      </c>
      <c r="BS347" s="72"/>
      <c r="BT347" s="72"/>
      <c r="BU347" s="72"/>
      <c r="BV347" s="72"/>
      <c r="BW347" s="72"/>
      <c r="BX347" s="72">
        <v>6.2</v>
      </c>
      <c r="BY347" s="72"/>
      <c r="BZ347" s="72">
        <v>3.83</v>
      </c>
      <c r="CA347" s="72"/>
      <c r="CB347" s="72">
        <v>1.02</v>
      </c>
      <c r="CC347" s="72"/>
      <c r="CD347" s="72">
        <v>0.74</v>
      </c>
      <c r="CE347" s="72"/>
      <c r="CF347" s="72"/>
      <c r="CG347" s="72"/>
      <c r="CH347" s="72"/>
      <c r="CI347" s="72"/>
      <c r="CJ347" s="72"/>
      <c r="CK347" s="72"/>
      <c r="CL347" s="72"/>
      <c r="CM347" s="72"/>
      <c r="CN347" s="72"/>
      <c r="CO347" s="72"/>
      <c r="CP347" s="72"/>
      <c r="CQ347" s="72"/>
      <c r="CR347" s="72"/>
      <c r="CS347" s="72"/>
      <c r="CT347" s="72"/>
      <c r="CU347" s="72"/>
      <c r="CV347" s="72"/>
      <c r="CW347" s="72"/>
      <c r="CX347" s="72"/>
      <c r="CY347" s="72"/>
      <c r="CZ347" s="72"/>
      <c r="DA347" s="72"/>
      <c r="DB347" s="72"/>
      <c r="DC347" s="72"/>
      <c r="DD347" s="72"/>
      <c r="DE347" s="72"/>
      <c r="DF347" s="72"/>
      <c r="DG347" s="72"/>
      <c r="DH347" s="78">
        <v>98.31</v>
      </c>
      <c r="DJ347" s="77">
        <f t="shared" si="292"/>
        <v>1.6899999999999977</v>
      </c>
      <c r="DK347" s="72"/>
      <c r="DO347" s="358">
        <v>1.69</v>
      </c>
      <c r="DP347" s="72"/>
      <c r="DQ347" s="374"/>
      <c r="DR347" s="72"/>
      <c r="DU347" s="52"/>
      <c r="DX347" s="75">
        <f t="shared" si="293"/>
        <v>60.797477367510936</v>
      </c>
      <c r="DY347" s="51">
        <f t="shared" si="294"/>
        <v>0</v>
      </c>
      <c r="DZ347" s="75">
        <f t="shared" si="295"/>
        <v>1.0171905197843556</v>
      </c>
      <c r="EA347" s="51">
        <f t="shared" si="296"/>
        <v>0</v>
      </c>
      <c r="EB347" s="75">
        <f t="shared" si="297"/>
        <v>13.142101515613874</v>
      </c>
      <c r="EC347" s="51">
        <f t="shared" si="298"/>
        <v>0</v>
      </c>
      <c r="ED347" s="75">
        <f t="shared" si="299"/>
        <v>11.300986674804191</v>
      </c>
      <c r="EE347" s="51">
        <f t="shared" si="300"/>
        <v>0</v>
      </c>
      <c r="EF347" s="75">
        <f t="shared" si="301"/>
        <v>0.29498525073746307</v>
      </c>
      <c r="EG347" s="51">
        <f t="shared" si="302"/>
        <v>0</v>
      </c>
      <c r="EH347" s="75">
        <f t="shared" si="303"/>
        <v>1.4545824432916286</v>
      </c>
      <c r="EI347" s="51">
        <f t="shared" si="304"/>
        <v>0</v>
      </c>
      <c r="EJ347" s="75">
        <f t="shared" si="305"/>
        <v>6.3065812226630049</v>
      </c>
      <c r="EK347" s="51">
        <f t="shared" si="306"/>
        <v>0</v>
      </c>
      <c r="EL347" s="75">
        <f t="shared" si="307"/>
        <v>3.895839690774082</v>
      </c>
      <c r="EM347" s="51">
        <f t="shared" si="308"/>
        <v>0</v>
      </c>
      <c r="EN347" s="75">
        <f t="shared" si="309"/>
        <v>1.0375343301800428</v>
      </c>
      <c r="EO347" s="51">
        <f t="shared" si="310"/>
        <v>0</v>
      </c>
      <c r="EP347" s="75">
        <f t="shared" si="311"/>
        <v>0.75272098464042314</v>
      </c>
      <c r="EQ347" s="51">
        <f t="shared" si="312"/>
        <v>0</v>
      </c>
      <c r="ER347" s="51">
        <f t="shared" si="313"/>
        <v>100</v>
      </c>
      <c r="ES347" s="51">
        <f t="shared" si="314"/>
        <v>0</v>
      </c>
    </row>
    <row r="348" spans="1:149" s="43" customFormat="1" ht="14.65" thickBot="1" x14ac:dyDescent="0.5">
      <c r="A348" s="89" t="s">
        <v>1144</v>
      </c>
      <c r="B348" s="86" t="s">
        <v>3638</v>
      </c>
      <c r="C348" s="43" t="s">
        <v>3640</v>
      </c>
      <c r="D348" s="43" t="s">
        <v>3639</v>
      </c>
      <c r="E348" s="89" t="s">
        <v>1127</v>
      </c>
      <c r="F348" s="89" t="s">
        <v>1320</v>
      </c>
      <c r="G348" s="90" t="s">
        <v>3366</v>
      </c>
      <c r="H348" s="89" t="s">
        <v>1132</v>
      </c>
      <c r="I348" s="89">
        <v>55</v>
      </c>
      <c r="J348" s="301">
        <v>20</v>
      </c>
      <c r="K348" s="89"/>
      <c r="L348" s="301">
        <v>950</v>
      </c>
      <c r="M348" s="90">
        <v>8</v>
      </c>
      <c r="O348" s="89" t="s">
        <v>750</v>
      </c>
      <c r="P348" s="90" t="s">
        <v>3165</v>
      </c>
      <c r="Q348" s="123"/>
      <c r="R348" s="123"/>
      <c r="S348" s="134"/>
      <c r="AA348" s="196"/>
      <c r="AB348" s="196"/>
      <c r="AC348" s="196"/>
      <c r="AD348" s="90"/>
      <c r="AE348" s="317">
        <v>1</v>
      </c>
      <c r="AF348" s="196"/>
      <c r="AG348" s="196">
        <v>0</v>
      </c>
      <c r="AH348" s="90"/>
      <c r="AQ348" s="86"/>
      <c r="AR348" s="58">
        <v>0.98</v>
      </c>
      <c r="AS348" s="58"/>
      <c r="AU348" s="63">
        <v>200</v>
      </c>
      <c r="AW348" s="63">
        <v>196</v>
      </c>
      <c r="AX348" s="44"/>
      <c r="AY348" s="308"/>
      <c r="BA348" s="86"/>
      <c r="BB348" s="85" t="s">
        <v>722</v>
      </c>
      <c r="BC348" s="271" t="s">
        <v>1126</v>
      </c>
      <c r="BD348" s="90">
        <v>66.16</v>
      </c>
      <c r="BE348" s="90"/>
      <c r="BF348" s="90">
        <v>0.68</v>
      </c>
      <c r="BG348" s="90"/>
      <c r="BH348" s="90">
        <v>11.74</v>
      </c>
      <c r="BI348" s="90"/>
      <c r="BJ348" s="90"/>
      <c r="BK348" s="90"/>
      <c r="BL348" s="90"/>
      <c r="BM348" s="90"/>
      <c r="BN348" s="90">
        <v>8.49</v>
      </c>
      <c r="BO348" s="90"/>
      <c r="BP348" s="90">
        <v>0.28000000000000003</v>
      </c>
      <c r="BQ348" s="90"/>
      <c r="BR348" s="90">
        <v>0.88</v>
      </c>
      <c r="BS348" s="90"/>
      <c r="BT348" s="90"/>
      <c r="BU348" s="90"/>
      <c r="BV348" s="90"/>
      <c r="BW348" s="90"/>
      <c r="BX348" s="90">
        <v>4.3099999999999996</v>
      </c>
      <c r="BY348" s="90"/>
      <c r="BZ348" s="90">
        <v>4.0199999999999996</v>
      </c>
      <c r="CA348" s="90"/>
      <c r="CB348" s="90">
        <v>1.63</v>
      </c>
      <c r="CC348" s="90"/>
      <c r="CD348" s="90">
        <v>0.35</v>
      </c>
      <c r="CE348" s="90"/>
      <c r="CF348" s="90"/>
      <c r="CG348" s="90"/>
      <c r="CH348" s="90"/>
      <c r="CI348" s="90"/>
      <c r="CJ348" s="90"/>
      <c r="CK348" s="90"/>
      <c r="CL348" s="90"/>
      <c r="CM348" s="90"/>
      <c r="CN348" s="90"/>
      <c r="CO348" s="90"/>
      <c r="CP348" s="90"/>
      <c r="CQ348" s="90"/>
      <c r="CR348" s="90"/>
      <c r="CS348" s="90"/>
      <c r="CT348" s="90"/>
      <c r="CU348" s="90"/>
      <c r="CV348" s="90"/>
      <c r="CW348" s="90"/>
      <c r="CX348" s="90"/>
      <c r="CY348" s="90"/>
      <c r="CZ348" s="90"/>
      <c r="DA348" s="90"/>
      <c r="DB348" s="90"/>
      <c r="DC348" s="90"/>
      <c r="DD348" s="90"/>
      <c r="DE348" s="90"/>
      <c r="DF348" s="90"/>
      <c r="DG348" s="90"/>
      <c r="DH348" s="89">
        <v>98.54</v>
      </c>
      <c r="DJ348" s="91">
        <f t="shared" si="292"/>
        <v>1.4599999999999937</v>
      </c>
      <c r="DK348" s="90"/>
      <c r="DO348" s="359">
        <v>1.46</v>
      </c>
      <c r="DP348" s="90"/>
      <c r="DQ348" s="375"/>
      <c r="DR348" s="90"/>
      <c r="DS348" s="308"/>
      <c r="DU348" s="59"/>
      <c r="DW348" s="86"/>
      <c r="DX348" s="298">
        <f t="shared" si="293"/>
        <v>67.14024761518165</v>
      </c>
      <c r="DY348" s="43">
        <f t="shared" si="294"/>
        <v>0</v>
      </c>
      <c r="DZ348" s="298">
        <f t="shared" si="295"/>
        <v>0.69007509640755027</v>
      </c>
      <c r="EA348" s="43">
        <f t="shared" si="296"/>
        <v>0</v>
      </c>
      <c r="EB348" s="298">
        <f t="shared" si="297"/>
        <v>11.913943576212704</v>
      </c>
      <c r="EC348" s="43">
        <f t="shared" si="298"/>
        <v>0</v>
      </c>
      <c r="ED348" s="298">
        <f t="shared" si="299"/>
        <v>8.6157905419119132</v>
      </c>
      <c r="EE348" s="43">
        <f t="shared" si="300"/>
        <v>0</v>
      </c>
      <c r="EF348" s="298">
        <f t="shared" si="301"/>
        <v>0.28414856910899128</v>
      </c>
      <c r="EG348" s="43">
        <f t="shared" si="302"/>
        <v>0</v>
      </c>
      <c r="EH348" s="298">
        <f t="shared" si="303"/>
        <v>0.89303836005682968</v>
      </c>
      <c r="EI348" s="43">
        <f t="shared" si="304"/>
        <v>0</v>
      </c>
      <c r="EJ348" s="298">
        <f t="shared" si="305"/>
        <v>4.3738583316419719</v>
      </c>
      <c r="EK348" s="43">
        <f t="shared" si="306"/>
        <v>0</v>
      </c>
      <c r="EL348" s="298">
        <f t="shared" si="307"/>
        <v>4.0795615993505168</v>
      </c>
      <c r="EM348" s="43">
        <f t="shared" si="308"/>
        <v>0</v>
      </c>
      <c r="EN348" s="298">
        <f t="shared" si="309"/>
        <v>1.6541505987416276</v>
      </c>
      <c r="EO348" s="43">
        <f t="shared" si="310"/>
        <v>0</v>
      </c>
      <c r="EP348" s="298">
        <f t="shared" si="311"/>
        <v>0.355185711386239</v>
      </c>
      <c r="EQ348" s="43">
        <f t="shared" si="312"/>
        <v>0</v>
      </c>
      <c r="ER348" s="43">
        <f t="shared" si="313"/>
        <v>100</v>
      </c>
      <c r="ES348" s="43">
        <f t="shared" si="314"/>
        <v>0</v>
      </c>
    </row>
    <row r="349" spans="1:149" x14ac:dyDescent="0.45">
      <c r="A349" s="78" t="s">
        <v>1145</v>
      </c>
      <c r="B349" s="174" t="s">
        <v>3400</v>
      </c>
      <c r="C349" s="51" t="s">
        <v>3444</v>
      </c>
      <c r="D349" s="51" t="s">
        <v>3641</v>
      </c>
      <c r="E349" s="78" t="s">
        <v>637</v>
      </c>
      <c r="F349" s="78" t="s">
        <v>1321</v>
      </c>
      <c r="G349" s="72" t="s">
        <v>3366</v>
      </c>
      <c r="H349" s="78" t="s">
        <v>1132</v>
      </c>
      <c r="I349" s="78">
        <v>48.5</v>
      </c>
      <c r="J349" s="300">
        <v>150</v>
      </c>
      <c r="K349" s="78"/>
      <c r="L349" s="300">
        <v>990</v>
      </c>
      <c r="M349" s="72"/>
      <c r="O349" s="78" t="s">
        <v>3166</v>
      </c>
      <c r="P349" s="72" t="s">
        <v>3167</v>
      </c>
      <c r="R349" s="122">
        <v>1</v>
      </c>
      <c r="AA349" s="195"/>
      <c r="AB349" s="195"/>
      <c r="AC349" s="195"/>
      <c r="AD349" s="72"/>
      <c r="AE349" s="316">
        <v>1</v>
      </c>
      <c r="AF349" s="195"/>
      <c r="AG349" s="195">
        <v>0</v>
      </c>
      <c r="AH349" s="72"/>
      <c r="AR349" s="53">
        <v>0.92190000000000005</v>
      </c>
      <c r="AU349" s="48">
        <v>1500</v>
      </c>
      <c r="AW349" s="48">
        <v>1382.8500000000001</v>
      </c>
      <c r="AX349" s="49"/>
      <c r="BB349" s="98" t="s">
        <v>722</v>
      </c>
      <c r="BC349" s="270" t="s">
        <v>1126</v>
      </c>
      <c r="BD349" s="152">
        <v>57.361499999999999</v>
      </c>
      <c r="BE349" s="152">
        <v>0.2</v>
      </c>
      <c r="BF349" s="152">
        <v>0.64259999999999995</v>
      </c>
      <c r="BG349" s="152">
        <v>0.04</v>
      </c>
      <c r="BH349" s="152">
        <v>16.726500000000001</v>
      </c>
      <c r="BI349" s="152">
        <v>0.1</v>
      </c>
      <c r="BJ349" s="152"/>
      <c r="BK349" s="152"/>
      <c r="BL349" s="152"/>
      <c r="BM349" s="152"/>
      <c r="BN349" s="152">
        <v>4.9518000000000004</v>
      </c>
      <c r="BO349" s="152">
        <v>0.12</v>
      </c>
      <c r="BP349" s="152">
        <v>0.12285</v>
      </c>
      <c r="BQ349" s="152">
        <v>0.05</v>
      </c>
      <c r="BR349" s="152">
        <v>3.1374</v>
      </c>
      <c r="BS349" s="152">
        <v>0.09</v>
      </c>
      <c r="BT349" s="152"/>
      <c r="BU349" s="152"/>
      <c r="BV349" s="152"/>
      <c r="BW349" s="152"/>
      <c r="BX349" s="152">
        <v>6.60555</v>
      </c>
      <c r="BY349" s="152">
        <v>0.04</v>
      </c>
      <c r="BZ349" s="152">
        <v>3.5531999999999999</v>
      </c>
      <c r="CA349" s="152">
        <v>0.1</v>
      </c>
      <c r="CB349" s="152">
        <v>1.3608</v>
      </c>
      <c r="CC349" s="152">
        <v>0.02</v>
      </c>
      <c r="CD349" s="152"/>
      <c r="CE349" s="72"/>
      <c r="CF349" s="72"/>
      <c r="CG349" s="72"/>
      <c r="CH349" s="72"/>
      <c r="CI349" s="72"/>
      <c r="CJ349" s="72"/>
      <c r="CK349" s="72"/>
      <c r="CL349" s="72"/>
      <c r="CM349" s="72"/>
      <c r="CN349" s="72"/>
      <c r="CO349" s="72"/>
      <c r="CP349" s="72"/>
      <c r="CQ349" s="72"/>
      <c r="CR349" s="72"/>
      <c r="CS349" s="72"/>
      <c r="CT349" s="72"/>
      <c r="CU349" s="72"/>
      <c r="CV349" s="72"/>
      <c r="CW349" s="72"/>
      <c r="CX349" s="72"/>
      <c r="CY349" s="72"/>
      <c r="CZ349" s="72"/>
      <c r="DA349" s="72"/>
      <c r="DB349" s="72"/>
      <c r="DC349" s="72"/>
      <c r="DD349" s="72"/>
      <c r="DE349" s="72"/>
      <c r="DF349" s="72"/>
      <c r="DG349" s="72"/>
      <c r="DH349" s="78">
        <v>94.5</v>
      </c>
      <c r="DJ349" s="77">
        <f t="shared" si="292"/>
        <v>5.5</v>
      </c>
      <c r="DK349" s="72"/>
      <c r="DO349" s="358">
        <v>5.5</v>
      </c>
      <c r="DP349" s="72"/>
      <c r="DQ349" s="374"/>
      <c r="DR349" s="72"/>
      <c r="DU349" s="52"/>
      <c r="DX349" s="75">
        <f t="shared" si="293"/>
        <v>60.699999999999996</v>
      </c>
      <c r="DY349" s="51">
        <f t="shared" si="294"/>
        <v>0.21164021164021166</v>
      </c>
      <c r="DZ349" s="75">
        <f t="shared" si="295"/>
        <v>0.67999999999999994</v>
      </c>
      <c r="EA349" s="51">
        <f t="shared" si="296"/>
        <v>4.2328042328042326E-2</v>
      </c>
      <c r="EB349" s="75">
        <f t="shared" si="297"/>
        <v>17.700000000000003</v>
      </c>
      <c r="EC349" s="51">
        <f t="shared" si="298"/>
        <v>0.10582010582010583</v>
      </c>
      <c r="ED349" s="75">
        <f t="shared" si="299"/>
        <v>5.24</v>
      </c>
      <c r="EE349" s="51">
        <f t="shared" si="300"/>
        <v>0.12698412698412698</v>
      </c>
      <c r="EF349" s="75">
        <f t="shared" si="301"/>
        <v>0.13</v>
      </c>
      <c r="EG349" s="51">
        <f t="shared" si="302"/>
        <v>5.2910052910052914E-2</v>
      </c>
      <c r="EH349" s="75">
        <f t="shared" si="303"/>
        <v>3.32</v>
      </c>
      <c r="EI349" s="51">
        <f t="shared" si="304"/>
        <v>9.5238095238095233E-2</v>
      </c>
      <c r="EJ349" s="75">
        <f t="shared" si="305"/>
        <v>6.99</v>
      </c>
      <c r="EK349" s="51">
        <f t="shared" si="306"/>
        <v>4.2328042328042326E-2</v>
      </c>
      <c r="EL349" s="75">
        <f t="shared" si="307"/>
        <v>3.7600000000000002</v>
      </c>
      <c r="EM349" s="51">
        <f t="shared" si="308"/>
        <v>0.10582010582010583</v>
      </c>
      <c r="EN349" s="75">
        <f t="shared" si="309"/>
        <v>1.44</v>
      </c>
      <c r="EO349" s="51">
        <f t="shared" si="310"/>
        <v>2.1164021164021163E-2</v>
      </c>
      <c r="EP349" s="75">
        <f t="shared" si="311"/>
        <v>0</v>
      </c>
      <c r="EQ349" s="51" t="e">
        <f t="shared" si="312"/>
        <v>#DIV/0!</v>
      </c>
      <c r="ER349" s="51">
        <f t="shared" si="313"/>
        <v>100</v>
      </c>
      <c r="ES349" s="51">
        <f t="shared" si="314"/>
        <v>0</v>
      </c>
    </row>
    <row r="350" spans="1:149" x14ac:dyDescent="0.45">
      <c r="A350" s="78" t="s">
        <v>1145</v>
      </c>
      <c r="B350" s="174" t="s">
        <v>3400</v>
      </c>
      <c r="C350" s="51" t="s">
        <v>3444</v>
      </c>
      <c r="D350" s="51" t="s">
        <v>3641</v>
      </c>
      <c r="E350" s="78" t="s">
        <v>637</v>
      </c>
      <c r="F350" s="78" t="s">
        <v>1322</v>
      </c>
      <c r="G350" s="72" t="s">
        <v>3366</v>
      </c>
      <c r="H350" s="78" t="s">
        <v>1132</v>
      </c>
      <c r="I350" s="78">
        <v>49.5</v>
      </c>
      <c r="J350" s="300">
        <v>100</v>
      </c>
      <c r="K350" s="78"/>
      <c r="L350" s="300">
        <v>990</v>
      </c>
      <c r="M350" s="72"/>
      <c r="O350" s="78" t="s">
        <v>3166</v>
      </c>
      <c r="P350" s="72" t="s">
        <v>3167</v>
      </c>
      <c r="R350" s="122">
        <v>1</v>
      </c>
      <c r="AA350" s="195"/>
      <c r="AB350" s="195"/>
      <c r="AC350" s="195"/>
      <c r="AD350" s="72"/>
      <c r="AE350" s="316">
        <v>1</v>
      </c>
      <c r="AF350" s="195"/>
      <c r="AG350" s="195">
        <v>0</v>
      </c>
      <c r="AH350" s="72"/>
      <c r="AR350" s="53">
        <v>0.93610000000000004</v>
      </c>
      <c r="AU350" s="48">
        <v>1000</v>
      </c>
      <c r="AW350" s="48">
        <v>936.1</v>
      </c>
      <c r="AX350" s="49"/>
      <c r="BB350" s="80" t="s">
        <v>722</v>
      </c>
      <c r="BC350" s="270" t="s">
        <v>1126</v>
      </c>
      <c r="BD350" s="152">
        <v>61.375999999999998</v>
      </c>
      <c r="BE350" s="152">
        <v>0.3</v>
      </c>
      <c r="BF350" s="152">
        <v>0.70006999999999997</v>
      </c>
      <c r="BG350" s="152">
        <v>0.09</v>
      </c>
      <c r="BH350" s="152">
        <v>15.248100000000001</v>
      </c>
      <c r="BI350" s="152">
        <v>0.2</v>
      </c>
      <c r="BJ350" s="152"/>
      <c r="BK350" s="152"/>
      <c r="BL350" s="152"/>
      <c r="BM350" s="152"/>
      <c r="BN350" s="152">
        <v>4.7374599999999996</v>
      </c>
      <c r="BO350" s="152">
        <v>0.25</v>
      </c>
      <c r="BP350" s="152">
        <v>0.11508</v>
      </c>
      <c r="BQ350" s="152">
        <v>0.05</v>
      </c>
      <c r="BR350" s="152">
        <v>2.3207800000000001</v>
      </c>
      <c r="BS350" s="152">
        <v>0.05</v>
      </c>
      <c r="BT350" s="152"/>
      <c r="BU350" s="152"/>
      <c r="BV350" s="152"/>
      <c r="BW350" s="152"/>
      <c r="BX350" s="152">
        <v>6.0129299999999999</v>
      </c>
      <c r="BY350" s="152">
        <v>0.13</v>
      </c>
      <c r="BZ350" s="152">
        <v>3.8168199999999999</v>
      </c>
      <c r="CA350" s="152">
        <v>0.16</v>
      </c>
      <c r="CB350" s="152">
        <v>1.6015299999999999</v>
      </c>
      <c r="CC350" s="152">
        <v>0.09</v>
      </c>
      <c r="CD350" s="152"/>
      <c r="CE350" s="72"/>
      <c r="CF350" s="72"/>
      <c r="CG350" s="72"/>
      <c r="CH350" s="72"/>
      <c r="CI350" s="72"/>
      <c r="CJ350" s="72"/>
      <c r="CK350" s="72"/>
      <c r="CL350" s="72"/>
      <c r="CM350" s="72"/>
      <c r="CN350" s="72"/>
      <c r="CO350" s="72"/>
      <c r="CP350" s="72"/>
      <c r="CQ350" s="72"/>
      <c r="CR350" s="72"/>
      <c r="CS350" s="72"/>
      <c r="CT350" s="72"/>
      <c r="CU350" s="72"/>
      <c r="CV350" s="72"/>
      <c r="CW350" s="72"/>
      <c r="CX350" s="72"/>
      <c r="CY350" s="72"/>
      <c r="CZ350" s="72"/>
      <c r="DA350" s="72"/>
      <c r="DB350" s="72"/>
      <c r="DC350" s="72"/>
      <c r="DD350" s="72"/>
      <c r="DE350" s="72"/>
      <c r="DF350" s="72"/>
      <c r="DG350" s="72"/>
      <c r="DH350" s="78">
        <v>95.9</v>
      </c>
      <c r="DJ350" s="77">
        <f t="shared" si="292"/>
        <v>4.0999999999999943</v>
      </c>
      <c r="DK350" s="72"/>
      <c r="DO350" s="358">
        <v>4.0999999999999996</v>
      </c>
      <c r="DP350" s="72"/>
      <c r="DQ350" s="374"/>
      <c r="DR350" s="72"/>
      <c r="DU350" s="52"/>
      <c r="DX350" s="75">
        <f t="shared" si="293"/>
        <v>63.999999999999993</v>
      </c>
      <c r="DY350" s="51">
        <f t="shared" si="294"/>
        <v>0.3128258602711157</v>
      </c>
      <c r="DZ350" s="75">
        <f t="shared" si="295"/>
        <v>0.72999999999999987</v>
      </c>
      <c r="EA350" s="51">
        <f t="shared" si="296"/>
        <v>9.3847758081334706E-2</v>
      </c>
      <c r="EB350" s="75">
        <f t="shared" si="297"/>
        <v>15.9</v>
      </c>
      <c r="EC350" s="51">
        <f t="shared" si="298"/>
        <v>0.20855057351407716</v>
      </c>
      <c r="ED350" s="75">
        <f t="shared" si="299"/>
        <v>4.9399999999999995</v>
      </c>
      <c r="EE350" s="51">
        <f t="shared" si="300"/>
        <v>0.26068821689259647</v>
      </c>
      <c r="EF350" s="75">
        <f t="shared" si="301"/>
        <v>0.12</v>
      </c>
      <c r="EG350" s="51">
        <f t="shared" si="302"/>
        <v>5.213764337851929E-2</v>
      </c>
      <c r="EH350" s="75">
        <f t="shared" si="303"/>
        <v>2.42</v>
      </c>
      <c r="EI350" s="51">
        <f t="shared" si="304"/>
        <v>5.213764337851929E-2</v>
      </c>
      <c r="EJ350" s="75">
        <f t="shared" si="305"/>
        <v>6.27</v>
      </c>
      <c r="EK350" s="51">
        <f t="shared" si="306"/>
        <v>0.13555787278415016</v>
      </c>
      <c r="EL350" s="75">
        <f t="shared" si="307"/>
        <v>3.9799999999999995</v>
      </c>
      <c r="EM350" s="51">
        <f t="shared" si="308"/>
        <v>0.16684045881126172</v>
      </c>
      <c r="EN350" s="75">
        <f t="shared" si="309"/>
        <v>1.67</v>
      </c>
      <c r="EO350" s="51">
        <f t="shared" si="310"/>
        <v>9.384775808133472E-2</v>
      </c>
      <c r="EP350" s="75">
        <f t="shared" si="311"/>
        <v>0</v>
      </c>
      <c r="EQ350" s="51" t="e">
        <f t="shared" si="312"/>
        <v>#DIV/0!</v>
      </c>
      <c r="ER350" s="51">
        <f t="shared" si="313"/>
        <v>100</v>
      </c>
      <c r="ES350" s="51">
        <f t="shared" si="314"/>
        <v>0</v>
      </c>
    </row>
    <row r="351" spans="1:149" x14ac:dyDescent="0.45">
      <c r="A351" s="78" t="s">
        <v>1145</v>
      </c>
      <c r="B351" s="174" t="s">
        <v>3400</v>
      </c>
      <c r="C351" s="51" t="s">
        <v>3444</v>
      </c>
      <c r="D351" s="51" t="s">
        <v>3641</v>
      </c>
      <c r="E351" s="78" t="s">
        <v>637</v>
      </c>
      <c r="F351" s="78" t="s">
        <v>1323</v>
      </c>
      <c r="G351" s="72" t="s">
        <v>3366</v>
      </c>
      <c r="H351" s="78" t="s">
        <v>1132</v>
      </c>
      <c r="I351" s="78">
        <v>49.5</v>
      </c>
      <c r="J351" s="300">
        <v>100</v>
      </c>
      <c r="K351" s="78"/>
      <c r="L351" s="300">
        <v>990</v>
      </c>
      <c r="M351" s="72"/>
      <c r="O351" s="78" t="s">
        <v>3166</v>
      </c>
      <c r="P351" s="72" t="s">
        <v>3167</v>
      </c>
      <c r="R351" s="122">
        <v>1</v>
      </c>
      <c r="AA351" s="195"/>
      <c r="AB351" s="195"/>
      <c r="AC351" s="195"/>
      <c r="AD351" s="72"/>
      <c r="AE351" s="316">
        <v>1</v>
      </c>
      <c r="AF351" s="195"/>
      <c r="AG351" s="195">
        <v>0</v>
      </c>
      <c r="AH351" s="72"/>
      <c r="AR351" s="53">
        <v>0.93610000000000004</v>
      </c>
      <c r="AU351" s="48">
        <v>1000</v>
      </c>
      <c r="AW351" s="48">
        <v>936.1</v>
      </c>
      <c r="AX351" s="49"/>
      <c r="BB351" s="80" t="s">
        <v>722</v>
      </c>
      <c r="BC351" s="270" t="s">
        <v>1126</v>
      </c>
      <c r="BD351" s="152">
        <v>59.281599999999997</v>
      </c>
      <c r="BE351" s="152">
        <v>0.1</v>
      </c>
      <c r="BF351" s="152">
        <v>0.72226000000000001</v>
      </c>
      <c r="BG351" s="152">
        <v>7.0000000000000007E-2</v>
      </c>
      <c r="BH351" s="152">
        <v>15.7584</v>
      </c>
      <c r="BI351" s="152">
        <v>0.2</v>
      </c>
      <c r="BJ351" s="152"/>
      <c r="BK351" s="152"/>
      <c r="BL351" s="152"/>
      <c r="BM351" s="152"/>
      <c r="BN351" s="152">
        <v>4.61496</v>
      </c>
      <c r="BO351" s="152">
        <v>0.13</v>
      </c>
      <c r="BP351" s="152">
        <v>0.12194000000000001</v>
      </c>
      <c r="BQ351" s="152">
        <v>7.0000000000000007E-2</v>
      </c>
      <c r="BR351" s="152">
        <v>2.4481799999999998</v>
      </c>
      <c r="BS351" s="152">
        <v>0.11</v>
      </c>
      <c r="BT351" s="152"/>
      <c r="BU351" s="152"/>
      <c r="BV351" s="152"/>
      <c r="BW351" s="152"/>
      <c r="BX351" s="152">
        <v>5.4310200000000002</v>
      </c>
      <c r="BY351" s="152">
        <v>0.25</v>
      </c>
      <c r="BZ351" s="152">
        <v>3.7426200000000001</v>
      </c>
      <c r="CA351" s="152">
        <v>0.16</v>
      </c>
      <c r="CB351" s="152">
        <v>1.67902</v>
      </c>
      <c r="CC351" s="152">
        <v>7.0000000000000007E-2</v>
      </c>
      <c r="CD351" s="152"/>
      <c r="CE351" s="72"/>
      <c r="CF351" s="72"/>
      <c r="CG351" s="72"/>
      <c r="CH351" s="72"/>
      <c r="CI351" s="72"/>
      <c r="CJ351" s="72"/>
      <c r="CK351" s="72"/>
      <c r="CL351" s="72"/>
      <c r="CM351" s="72"/>
      <c r="CN351" s="72"/>
      <c r="CO351" s="72"/>
      <c r="CP351" s="72"/>
      <c r="CQ351" s="72"/>
      <c r="CR351" s="72"/>
      <c r="CS351" s="72"/>
      <c r="CT351" s="72"/>
      <c r="CU351" s="72"/>
      <c r="CV351" s="72"/>
      <c r="CW351" s="72"/>
      <c r="CX351" s="72"/>
      <c r="CY351" s="72"/>
      <c r="CZ351" s="72"/>
      <c r="DA351" s="72"/>
      <c r="DB351" s="72"/>
      <c r="DC351" s="72"/>
      <c r="DD351" s="72"/>
      <c r="DE351" s="72"/>
      <c r="DF351" s="72"/>
      <c r="DG351" s="72"/>
      <c r="DH351" s="78">
        <v>93.8</v>
      </c>
      <c r="DJ351" s="77">
        <f t="shared" si="292"/>
        <v>6.2000000000000028</v>
      </c>
      <c r="DK351" s="72"/>
      <c r="DO351" s="358">
        <v>6.2</v>
      </c>
      <c r="DP351" s="72"/>
      <c r="DQ351" s="374"/>
      <c r="DR351" s="72"/>
      <c r="DU351" s="52"/>
      <c r="DX351" s="75">
        <f t="shared" si="293"/>
        <v>63.2</v>
      </c>
      <c r="DY351" s="51">
        <f t="shared" si="294"/>
        <v>0.10660980810234542</v>
      </c>
      <c r="DZ351" s="75">
        <f t="shared" si="295"/>
        <v>0.77</v>
      </c>
      <c r="EA351" s="51">
        <f t="shared" si="296"/>
        <v>7.4626865671641798E-2</v>
      </c>
      <c r="EB351" s="75">
        <f t="shared" si="297"/>
        <v>16.8</v>
      </c>
      <c r="EC351" s="51">
        <f t="shared" si="298"/>
        <v>0.21321961620469085</v>
      </c>
      <c r="ED351" s="75">
        <f t="shared" si="299"/>
        <v>4.92</v>
      </c>
      <c r="EE351" s="51">
        <f t="shared" si="300"/>
        <v>0.13859275053304904</v>
      </c>
      <c r="EF351" s="75">
        <f t="shared" si="301"/>
        <v>0.13</v>
      </c>
      <c r="EG351" s="51">
        <f t="shared" si="302"/>
        <v>7.4626865671641798E-2</v>
      </c>
      <c r="EH351" s="75">
        <f t="shared" si="303"/>
        <v>2.61</v>
      </c>
      <c r="EI351" s="51">
        <f t="shared" si="304"/>
        <v>0.11727078891257997</v>
      </c>
      <c r="EJ351" s="75">
        <f t="shared" si="305"/>
        <v>5.7900000000000009</v>
      </c>
      <c r="EK351" s="51">
        <f t="shared" si="306"/>
        <v>0.2665245202558636</v>
      </c>
      <c r="EL351" s="75">
        <f t="shared" si="307"/>
        <v>3.9900000000000007</v>
      </c>
      <c r="EM351" s="51">
        <f t="shared" si="308"/>
        <v>0.17057569296375269</v>
      </c>
      <c r="EN351" s="75">
        <f t="shared" si="309"/>
        <v>1.79</v>
      </c>
      <c r="EO351" s="51">
        <f t="shared" si="310"/>
        <v>7.4626865671641812E-2</v>
      </c>
      <c r="EP351" s="75">
        <f t="shared" si="311"/>
        <v>0</v>
      </c>
      <c r="EQ351" s="51" t="e">
        <f t="shared" si="312"/>
        <v>#DIV/0!</v>
      </c>
      <c r="ER351" s="51">
        <f t="shared" si="313"/>
        <v>100</v>
      </c>
      <c r="ES351" s="51">
        <f t="shared" si="314"/>
        <v>0</v>
      </c>
    </row>
    <row r="352" spans="1:149" x14ac:dyDescent="0.45">
      <c r="A352" s="78" t="s">
        <v>1145</v>
      </c>
      <c r="B352" s="174" t="s">
        <v>3400</v>
      </c>
      <c r="C352" s="51" t="s">
        <v>3444</v>
      </c>
      <c r="D352" s="51" t="s">
        <v>3641</v>
      </c>
      <c r="E352" s="78" t="s">
        <v>637</v>
      </c>
      <c r="F352" s="78" t="s">
        <v>1324</v>
      </c>
      <c r="G352" s="72" t="s">
        <v>3366</v>
      </c>
      <c r="H352" s="78" t="s">
        <v>1132</v>
      </c>
      <c r="I352" s="78">
        <v>47.8</v>
      </c>
      <c r="J352" s="300">
        <v>50</v>
      </c>
      <c r="K352" s="78"/>
      <c r="L352" s="300">
        <v>990</v>
      </c>
      <c r="M352" s="72"/>
      <c r="O352" s="78" t="s">
        <v>3166</v>
      </c>
      <c r="P352" s="72" t="s">
        <v>3168</v>
      </c>
      <c r="R352" s="122">
        <v>1</v>
      </c>
      <c r="AA352" s="195"/>
      <c r="AB352" s="195"/>
      <c r="AC352" s="195"/>
      <c r="AD352" s="72"/>
      <c r="AE352" s="316">
        <v>1</v>
      </c>
      <c r="AF352" s="195"/>
      <c r="AG352" s="195">
        <v>0</v>
      </c>
      <c r="AH352" s="72"/>
      <c r="AR352" s="53">
        <v>0.96230000000000004</v>
      </c>
      <c r="AU352" s="48">
        <v>500</v>
      </c>
      <c r="AW352" s="48">
        <v>481.15000000000003</v>
      </c>
      <c r="AX352" s="49"/>
      <c r="BB352" s="80" t="s">
        <v>722</v>
      </c>
      <c r="BC352" s="270" t="s">
        <v>1126</v>
      </c>
      <c r="BD352" s="152">
        <v>68.234800000000007</v>
      </c>
      <c r="BE352" s="152">
        <v>0.3</v>
      </c>
      <c r="BF352" s="152">
        <v>0.73380999999999996</v>
      </c>
      <c r="BG352" s="152">
        <v>0.04</v>
      </c>
      <c r="BH352" s="152">
        <v>12.770200000000001</v>
      </c>
      <c r="BI352" s="152">
        <v>0.2</v>
      </c>
      <c r="BJ352" s="152"/>
      <c r="BK352" s="152"/>
      <c r="BL352" s="152"/>
      <c r="BM352" s="152"/>
      <c r="BN352" s="152">
        <v>3.0305399999999998</v>
      </c>
      <c r="BO352" s="152">
        <v>0.18</v>
      </c>
      <c r="BP352" s="152">
        <v>8.5769999999999999E-2</v>
      </c>
      <c r="BQ352" s="152">
        <v>0.03</v>
      </c>
      <c r="BR352" s="152">
        <v>0.92440999999999995</v>
      </c>
      <c r="BS352" s="152">
        <v>0.09</v>
      </c>
      <c r="BT352" s="152"/>
      <c r="BU352" s="152"/>
      <c r="BV352" s="152"/>
      <c r="BW352" s="152"/>
      <c r="BX352" s="152">
        <v>2.81135</v>
      </c>
      <c r="BY352" s="152">
        <v>0.18</v>
      </c>
      <c r="BZ352" s="152">
        <v>3.96448</v>
      </c>
      <c r="CA352" s="152">
        <v>0.25</v>
      </c>
      <c r="CB352" s="152">
        <v>2.74464</v>
      </c>
      <c r="CC352" s="152">
        <v>0.03</v>
      </c>
      <c r="CD352" s="152"/>
      <c r="CE352" s="72"/>
      <c r="CF352" s="72"/>
      <c r="CG352" s="72"/>
      <c r="CH352" s="72"/>
      <c r="CI352" s="72"/>
      <c r="CJ352" s="72"/>
      <c r="CK352" s="72"/>
      <c r="CL352" s="72"/>
      <c r="CM352" s="72"/>
      <c r="CN352" s="72"/>
      <c r="CO352" s="72"/>
      <c r="CP352" s="72"/>
      <c r="CQ352" s="72"/>
      <c r="CR352" s="72"/>
      <c r="CS352" s="72"/>
      <c r="CT352" s="72"/>
      <c r="CU352" s="72"/>
      <c r="CV352" s="72"/>
      <c r="CW352" s="72"/>
      <c r="CX352" s="72"/>
      <c r="CY352" s="72"/>
      <c r="CZ352" s="72"/>
      <c r="DA352" s="72"/>
      <c r="DB352" s="72"/>
      <c r="DC352" s="72"/>
      <c r="DD352" s="72"/>
      <c r="DE352" s="72"/>
      <c r="DF352" s="72"/>
      <c r="DG352" s="72"/>
      <c r="DH352" s="78">
        <v>95.3</v>
      </c>
      <c r="DJ352" s="77">
        <f t="shared" si="292"/>
        <v>4.7000000000000028</v>
      </c>
      <c r="DK352" s="72"/>
      <c r="DO352" s="358">
        <v>4.7</v>
      </c>
      <c r="DP352" s="72"/>
      <c r="DQ352" s="374"/>
      <c r="DR352" s="72"/>
      <c r="DU352" s="52"/>
      <c r="DX352" s="75">
        <f t="shared" si="293"/>
        <v>71.600000000000009</v>
      </c>
      <c r="DY352" s="51">
        <f t="shared" si="294"/>
        <v>0.31479538300104931</v>
      </c>
      <c r="DZ352" s="75">
        <f t="shared" si="295"/>
        <v>0.77</v>
      </c>
      <c r="EA352" s="51">
        <f t="shared" si="296"/>
        <v>4.1972717733473247E-2</v>
      </c>
      <c r="EB352" s="75">
        <f t="shared" si="297"/>
        <v>13.4</v>
      </c>
      <c r="EC352" s="51">
        <f t="shared" si="298"/>
        <v>0.20986358866736624</v>
      </c>
      <c r="ED352" s="75">
        <f t="shared" si="299"/>
        <v>3.18</v>
      </c>
      <c r="EE352" s="51">
        <f t="shared" si="300"/>
        <v>0.18887722980062963</v>
      </c>
      <c r="EF352" s="75">
        <f t="shared" si="301"/>
        <v>0.09</v>
      </c>
      <c r="EG352" s="51">
        <f t="shared" si="302"/>
        <v>3.1479538300104928E-2</v>
      </c>
      <c r="EH352" s="75">
        <f t="shared" si="303"/>
        <v>0.97</v>
      </c>
      <c r="EI352" s="51">
        <f t="shared" si="304"/>
        <v>9.4438614900314799E-2</v>
      </c>
      <c r="EJ352" s="75">
        <f t="shared" si="305"/>
        <v>2.95</v>
      </c>
      <c r="EK352" s="51">
        <f t="shared" si="306"/>
        <v>0.18887722980062963</v>
      </c>
      <c r="EL352" s="75">
        <f t="shared" si="307"/>
        <v>4.16</v>
      </c>
      <c r="EM352" s="51">
        <f t="shared" si="308"/>
        <v>0.26232948583420779</v>
      </c>
      <c r="EN352" s="75">
        <f t="shared" si="309"/>
        <v>2.88</v>
      </c>
      <c r="EO352" s="51">
        <f t="shared" si="310"/>
        <v>3.1479538300104928E-2</v>
      </c>
      <c r="EP352" s="75">
        <f t="shared" si="311"/>
        <v>0</v>
      </c>
      <c r="EQ352" s="51" t="e">
        <f t="shared" si="312"/>
        <v>#DIV/0!</v>
      </c>
      <c r="ER352" s="51">
        <f t="shared" si="313"/>
        <v>100</v>
      </c>
      <c r="ES352" s="51">
        <f t="shared" si="314"/>
        <v>0</v>
      </c>
    </row>
    <row r="353" spans="1:149" x14ac:dyDescent="0.45">
      <c r="A353" s="78" t="s">
        <v>1145</v>
      </c>
      <c r="B353" s="174" t="s">
        <v>3400</v>
      </c>
      <c r="C353" s="51" t="s">
        <v>3444</v>
      </c>
      <c r="D353" s="51" t="s">
        <v>3641</v>
      </c>
      <c r="E353" s="78" t="s">
        <v>637</v>
      </c>
      <c r="F353" s="78" t="s">
        <v>1325</v>
      </c>
      <c r="G353" s="72" t="s">
        <v>3366</v>
      </c>
      <c r="H353" s="78" t="s">
        <v>1132</v>
      </c>
      <c r="I353" s="78">
        <v>49</v>
      </c>
      <c r="J353" s="300">
        <v>100</v>
      </c>
      <c r="K353" s="78"/>
      <c r="L353" s="300">
        <v>930</v>
      </c>
      <c r="M353" s="72"/>
      <c r="O353" s="78" t="s">
        <v>3166</v>
      </c>
      <c r="P353" s="72" t="s">
        <v>3167</v>
      </c>
      <c r="R353" s="122">
        <v>1</v>
      </c>
      <c r="AA353" s="195"/>
      <c r="AB353" s="195"/>
      <c r="AC353" s="195"/>
      <c r="AD353" s="72"/>
      <c r="AE353" s="316">
        <v>1</v>
      </c>
      <c r="AF353" s="195"/>
      <c r="AG353" s="195">
        <v>0</v>
      </c>
      <c r="AH353" s="72"/>
      <c r="AR353" s="53">
        <v>0.91190000000000004</v>
      </c>
      <c r="AU353" s="48">
        <v>1000</v>
      </c>
      <c r="AW353" s="48">
        <v>911.90000000000009</v>
      </c>
      <c r="AX353" s="49"/>
      <c r="BB353" s="80" t="s">
        <v>722</v>
      </c>
      <c r="BC353" s="270" t="s">
        <v>1126</v>
      </c>
      <c r="BD353" s="152">
        <v>64.653499999999994</v>
      </c>
      <c r="BE353" s="152">
        <v>0.3</v>
      </c>
      <c r="BF353" s="152">
        <v>0.66849999999999998</v>
      </c>
      <c r="BG353" s="152">
        <v>0.05</v>
      </c>
      <c r="BH353" s="152">
        <v>14.2295</v>
      </c>
      <c r="BI353" s="152">
        <v>0.2</v>
      </c>
      <c r="BJ353" s="152"/>
      <c r="BK353" s="152"/>
      <c r="BL353" s="152"/>
      <c r="BM353" s="152"/>
      <c r="BN353" s="152">
        <v>3.9059499999999998</v>
      </c>
      <c r="BO353" s="152">
        <v>0.14000000000000001</v>
      </c>
      <c r="BP353" s="152">
        <v>9.5500000000000002E-2</v>
      </c>
      <c r="BQ353" s="152">
        <v>0.06</v>
      </c>
      <c r="BR353" s="152">
        <v>1.1459999999999999</v>
      </c>
      <c r="BS353" s="152">
        <v>0.08</v>
      </c>
      <c r="BT353" s="152"/>
      <c r="BU353" s="152"/>
      <c r="BV353" s="152"/>
      <c r="BW353" s="152"/>
      <c r="BX353" s="152">
        <v>4.2401999999999997</v>
      </c>
      <c r="BY353" s="152">
        <v>0.2</v>
      </c>
      <c r="BZ353" s="152">
        <v>4.4407500000000004</v>
      </c>
      <c r="CA353" s="152">
        <v>0.15</v>
      </c>
      <c r="CB353" s="152">
        <v>2.1296499999999998</v>
      </c>
      <c r="CC353" s="152">
        <v>0.12</v>
      </c>
      <c r="CD353" s="152"/>
      <c r="CE353" s="72"/>
      <c r="CF353" s="72"/>
      <c r="CG353" s="72"/>
      <c r="CH353" s="72"/>
      <c r="CI353" s="72"/>
      <c r="CJ353" s="72"/>
      <c r="CK353" s="72"/>
      <c r="CL353" s="72"/>
      <c r="CM353" s="72"/>
      <c r="CN353" s="72"/>
      <c r="CO353" s="72"/>
      <c r="CP353" s="72"/>
      <c r="CQ353" s="72"/>
      <c r="CR353" s="72"/>
      <c r="CS353" s="72"/>
      <c r="CT353" s="72"/>
      <c r="CU353" s="72"/>
      <c r="CV353" s="72"/>
      <c r="CW353" s="72"/>
      <c r="CX353" s="72"/>
      <c r="CY353" s="72"/>
      <c r="CZ353" s="72"/>
      <c r="DA353" s="72"/>
      <c r="DB353" s="72"/>
      <c r="DC353" s="72"/>
      <c r="DD353" s="72"/>
      <c r="DE353" s="72"/>
      <c r="DF353" s="72"/>
      <c r="DG353" s="72"/>
      <c r="DH353" s="78">
        <v>95.5</v>
      </c>
      <c r="DJ353" s="77">
        <f t="shared" si="292"/>
        <v>4.5</v>
      </c>
      <c r="DK353" s="72">
        <v>0.56999999999999995</v>
      </c>
      <c r="DO353" s="358">
        <v>4.5</v>
      </c>
      <c r="DP353" s="72"/>
      <c r="DQ353" s="374"/>
      <c r="DR353" s="72"/>
      <c r="DU353" s="52"/>
      <c r="DX353" s="75">
        <f t="shared" si="293"/>
        <v>67.699999999999989</v>
      </c>
      <c r="DY353" s="51">
        <f t="shared" si="294"/>
        <v>0.3141361256544502</v>
      </c>
      <c r="DZ353" s="75">
        <f t="shared" si="295"/>
        <v>0.70000000000000007</v>
      </c>
      <c r="EA353" s="51">
        <f t="shared" si="296"/>
        <v>5.2356020942408384E-2</v>
      </c>
      <c r="EB353" s="75">
        <f t="shared" si="297"/>
        <v>14.899999999999999</v>
      </c>
      <c r="EC353" s="51">
        <f t="shared" si="298"/>
        <v>0.20942408376963351</v>
      </c>
      <c r="ED353" s="75">
        <f t="shared" si="299"/>
        <v>4.09</v>
      </c>
      <c r="EE353" s="51">
        <f t="shared" si="300"/>
        <v>0.14659685863874347</v>
      </c>
      <c r="EF353" s="75">
        <f t="shared" si="301"/>
        <v>0.1</v>
      </c>
      <c r="EG353" s="51">
        <f t="shared" si="302"/>
        <v>6.2827225130890049E-2</v>
      </c>
      <c r="EH353" s="75">
        <f t="shared" si="303"/>
        <v>1.2</v>
      </c>
      <c r="EI353" s="51">
        <f t="shared" si="304"/>
        <v>8.3769633507853422E-2</v>
      </c>
      <c r="EJ353" s="75">
        <f t="shared" si="305"/>
        <v>4.4399999999999995</v>
      </c>
      <c r="EK353" s="51">
        <f t="shared" si="306"/>
        <v>0.20942408376963351</v>
      </c>
      <c r="EL353" s="75">
        <f t="shared" si="307"/>
        <v>4.6500000000000004</v>
      </c>
      <c r="EM353" s="51">
        <f t="shared" si="308"/>
        <v>0.15706806282722513</v>
      </c>
      <c r="EN353" s="75">
        <f t="shared" si="309"/>
        <v>2.2299999999999995</v>
      </c>
      <c r="EO353" s="51">
        <f t="shared" si="310"/>
        <v>0.1256544502617801</v>
      </c>
      <c r="EP353" s="75">
        <f t="shared" si="311"/>
        <v>0</v>
      </c>
      <c r="EQ353" s="51" t="e">
        <f t="shared" si="312"/>
        <v>#DIV/0!</v>
      </c>
      <c r="ER353" s="51">
        <f t="shared" si="313"/>
        <v>100</v>
      </c>
      <c r="ES353" s="51">
        <f t="shared" si="314"/>
        <v>0</v>
      </c>
    </row>
    <row r="354" spans="1:149" x14ac:dyDescent="0.45">
      <c r="A354" s="78" t="s">
        <v>1145</v>
      </c>
      <c r="B354" s="174" t="s">
        <v>3400</v>
      </c>
      <c r="C354" s="51" t="s">
        <v>3444</v>
      </c>
      <c r="D354" s="51" t="s">
        <v>3641</v>
      </c>
      <c r="E354" s="78" t="s">
        <v>637</v>
      </c>
      <c r="F354" s="78" t="s">
        <v>1326</v>
      </c>
      <c r="G354" s="72" t="s">
        <v>3366</v>
      </c>
      <c r="H354" s="78" t="s">
        <v>1132</v>
      </c>
      <c r="I354" s="78">
        <v>49</v>
      </c>
      <c r="J354" s="300">
        <v>100</v>
      </c>
      <c r="K354" s="78"/>
      <c r="L354" s="300">
        <v>930</v>
      </c>
      <c r="M354" s="72"/>
      <c r="O354" s="78" t="s">
        <v>3166</v>
      </c>
      <c r="P354" s="72" t="s">
        <v>3167</v>
      </c>
      <c r="R354" s="122">
        <v>1</v>
      </c>
      <c r="AA354" s="195"/>
      <c r="AB354" s="195"/>
      <c r="AC354" s="195"/>
      <c r="AD354" s="72"/>
      <c r="AE354" s="316">
        <v>1</v>
      </c>
      <c r="AF354" s="195"/>
      <c r="AG354" s="195">
        <v>0</v>
      </c>
      <c r="AH354" s="72"/>
      <c r="AR354" s="53">
        <v>0.91190000000000004</v>
      </c>
      <c r="AU354" s="48">
        <v>1000</v>
      </c>
      <c r="AW354" s="48">
        <v>911.90000000000009</v>
      </c>
      <c r="AX354" s="49"/>
      <c r="BB354" s="80" t="s">
        <v>722</v>
      </c>
      <c r="BC354" s="270" t="s">
        <v>1126</v>
      </c>
      <c r="BD354" s="152">
        <v>63.476599999999998</v>
      </c>
      <c r="BE354" s="152">
        <v>0.2</v>
      </c>
      <c r="BF354" s="152">
        <v>0.70950000000000002</v>
      </c>
      <c r="BG354" s="152">
        <v>0.03</v>
      </c>
      <c r="BH354" s="152">
        <v>15.041399999999999</v>
      </c>
      <c r="BI354" s="152">
        <v>0.1</v>
      </c>
      <c r="BJ354" s="152"/>
      <c r="BK354" s="152"/>
      <c r="BL354" s="152"/>
      <c r="BM354" s="152"/>
      <c r="BN354" s="152">
        <v>3.9542799999999998</v>
      </c>
      <c r="BO354" s="152">
        <v>0.23</v>
      </c>
      <c r="BP354" s="152">
        <v>9.4600000000000004E-2</v>
      </c>
      <c r="BQ354" s="152">
        <v>0.03</v>
      </c>
      <c r="BR354" s="152">
        <v>1.1730400000000001</v>
      </c>
      <c r="BS354" s="152">
        <v>0.13</v>
      </c>
      <c r="BT354" s="152"/>
      <c r="BU354" s="152"/>
      <c r="BV354" s="152"/>
      <c r="BW354" s="152"/>
      <c r="BX354" s="152">
        <v>3.7272400000000001</v>
      </c>
      <c r="BY354" s="152">
        <v>0.09</v>
      </c>
      <c r="BZ354" s="152">
        <v>4.20024</v>
      </c>
      <c r="CA354" s="152">
        <v>0.16</v>
      </c>
      <c r="CB354" s="152">
        <v>2.2514799999999999</v>
      </c>
      <c r="CC354" s="152">
        <v>0.03</v>
      </c>
      <c r="CD354" s="152"/>
      <c r="CE354" s="72"/>
      <c r="CF354" s="72"/>
      <c r="CG354" s="72"/>
      <c r="CH354" s="72"/>
      <c r="CI354" s="72"/>
      <c r="CJ354" s="72"/>
      <c r="CK354" s="72"/>
      <c r="CL354" s="72"/>
      <c r="CM354" s="72"/>
      <c r="CN354" s="72"/>
      <c r="CO354" s="72"/>
      <c r="CP354" s="72"/>
      <c r="CQ354" s="72"/>
      <c r="CR354" s="72"/>
      <c r="CS354" s="72"/>
      <c r="CT354" s="72"/>
      <c r="CU354" s="72"/>
      <c r="CV354" s="72"/>
      <c r="CW354" s="72"/>
      <c r="CX354" s="72"/>
      <c r="CY354" s="72"/>
      <c r="CZ354" s="72"/>
      <c r="DA354" s="72"/>
      <c r="DB354" s="72"/>
      <c r="DC354" s="72"/>
      <c r="DD354" s="72"/>
      <c r="DE354" s="72"/>
      <c r="DF354" s="72"/>
      <c r="DG354" s="72"/>
      <c r="DH354" s="78">
        <v>94.6</v>
      </c>
      <c r="DJ354" s="77">
        <f t="shared" si="292"/>
        <v>5.4000000000000057</v>
      </c>
      <c r="DK354" s="72"/>
      <c r="DO354" s="358">
        <v>5.4</v>
      </c>
      <c r="DP354" s="72"/>
      <c r="DQ354" s="374"/>
      <c r="DR354" s="72"/>
      <c r="DU354" s="52"/>
      <c r="DX354" s="75">
        <f t="shared" si="293"/>
        <v>67.100000000000009</v>
      </c>
      <c r="DY354" s="51">
        <f t="shared" si="294"/>
        <v>0.21141649048625796</v>
      </c>
      <c r="DZ354" s="75">
        <f t="shared" si="295"/>
        <v>0.75000000000000011</v>
      </c>
      <c r="EA354" s="51">
        <f t="shared" si="296"/>
        <v>3.1712473572938694E-2</v>
      </c>
      <c r="EB354" s="75">
        <f t="shared" si="297"/>
        <v>15.9</v>
      </c>
      <c r="EC354" s="51">
        <f t="shared" si="298"/>
        <v>0.10570824524312898</v>
      </c>
      <c r="ED354" s="75">
        <f t="shared" si="299"/>
        <v>4.18</v>
      </c>
      <c r="EE354" s="51">
        <f t="shared" si="300"/>
        <v>0.24312896405919662</v>
      </c>
      <c r="EF354" s="75">
        <f t="shared" si="301"/>
        <v>0.1</v>
      </c>
      <c r="EG354" s="51">
        <f t="shared" si="302"/>
        <v>3.1712473572938688E-2</v>
      </c>
      <c r="EH354" s="75">
        <f t="shared" si="303"/>
        <v>1.2400000000000002</v>
      </c>
      <c r="EI354" s="51">
        <f t="shared" si="304"/>
        <v>0.13742071881606766</v>
      </c>
      <c r="EJ354" s="75">
        <f t="shared" si="305"/>
        <v>3.9400000000000004</v>
      </c>
      <c r="EK354" s="51">
        <f t="shared" si="306"/>
        <v>9.5137420718816076E-2</v>
      </c>
      <c r="EL354" s="75">
        <f t="shared" si="307"/>
        <v>4.4400000000000004</v>
      </c>
      <c r="EM354" s="51">
        <f t="shared" si="308"/>
        <v>0.16913319238900634</v>
      </c>
      <c r="EN354" s="75">
        <f t="shared" si="309"/>
        <v>2.3800000000000003</v>
      </c>
      <c r="EO354" s="51">
        <f t="shared" si="310"/>
        <v>3.1712473572938694E-2</v>
      </c>
      <c r="EP354" s="75">
        <f t="shared" si="311"/>
        <v>0</v>
      </c>
      <c r="EQ354" s="51" t="e">
        <f t="shared" si="312"/>
        <v>#DIV/0!</v>
      </c>
      <c r="ER354" s="51">
        <f t="shared" si="313"/>
        <v>100</v>
      </c>
      <c r="ES354" s="51">
        <f t="shared" si="314"/>
        <v>0</v>
      </c>
    </row>
    <row r="355" spans="1:149" x14ac:dyDescent="0.45">
      <c r="A355" s="78" t="s">
        <v>1145</v>
      </c>
      <c r="B355" s="174" t="s">
        <v>3400</v>
      </c>
      <c r="C355" s="51" t="s">
        <v>3444</v>
      </c>
      <c r="D355" s="51" t="s">
        <v>3641</v>
      </c>
      <c r="E355" s="78" t="s">
        <v>637</v>
      </c>
      <c r="F355" s="78" t="s">
        <v>1327</v>
      </c>
      <c r="G355" s="72" t="s">
        <v>3366</v>
      </c>
      <c r="H355" s="78" t="s">
        <v>1132</v>
      </c>
      <c r="I355" s="78">
        <v>48.8</v>
      </c>
      <c r="J355" s="300">
        <v>150</v>
      </c>
      <c r="K355" s="78"/>
      <c r="L355" s="300">
        <v>960</v>
      </c>
      <c r="M355" s="72"/>
      <c r="O355" s="78" t="s">
        <v>3166</v>
      </c>
      <c r="P355" s="72" t="s">
        <v>3167</v>
      </c>
      <c r="R355" s="122">
        <v>1</v>
      </c>
      <c r="AA355" s="195"/>
      <c r="AB355" s="195"/>
      <c r="AC355" s="195"/>
      <c r="AD355" s="72"/>
      <c r="AE355" s="316">
        <v>1</v>
      </c>
      <c r="AF355" s="195"/>
      <c r="AG355" s="195">
        <v>0</v>
      </c>
      <c r="AH355" s="72"/>
      <c r="AR355" s="53">
        <v>0.90669999999999995</v>
      </c>
      <c r="AU355" s="48">
        <v>1500</v>
      </c>
      <c r="AW355" s="48">
        <v>1360.05</v>
      </c>
      <c r="AX355" s="49"/>
      <c r="BB355" s="80" t="s">
        <v>722</v>
      </c>
      <c r="BC355" s="270" t="s">
        <v>1126</v>
      </c>
      <c r="BD355" s="152">
        <v>59.968000000000004</v>
      </c>
      <c r="BE355" s="152">
        <v>0.5</v>
      </c>
      <c r="BF355" s="152">
        <v>0.88078000000000001</v>
      </c>
      <c r="BG355" s="152">
        <v>0.09</v>
      </c>
      <c r="BH355" s="152">
        <v>14.898300000000001</v>
      </c>
      <c r="BI355" s="152">
        <v>0.3</v>
      </c>
      <c r="BJ355" s="152"/>
      <c r="BK355" s="152"/>
      <c r="BL355" s="152"/>
      <c r="BM355" s="152"/>
      <c r="BN355" s="152">
        <v>5.2097199999999999</v>
      </c>
      <c r="BO355" s="152">
        <v>0.22</v>
      </c>
      <c r="BP355" s="152">
        <v>8.4330000000000002E-2</v>
      </c>
      <c r="BQ355" s="152">
        <v>0.05</v>
      </c>
      <c r="BR355" s="152">
        <v>1.69597</v>
      </c>
      <c r="BS355" s="152">
        <v>0.06</v>
      </c>
      <c r="BT355" s="152"/>
      <c r="BU355" s="152"/>
      <c r="BV355" s="152"/>
      <c r="BW355" s="152"/>
      <c r="BX355" s="152">
        <v>5.2472000000000003</v>
      </c>
      <c r="BY355" s="152">
        <v>0.24</v>
      </c>
      <c r="BZ355" s="152">
        <v>4.0572100000000004</v>
      </c>
      <c r="CA355" s="152">
        <v>0.15</v>
      </c>
      <c r="CB355" s="152">
        <v>1.69597</v>
      </c>
      <c r="CC355" s="152">
        <v>0.11</v>
      </c>
      <c r="CD355" s="152"/>
      <c r="CE355" s="72"/>
      <c r="CF355" s="72"/>
      <c r="CG355" s="72"/>
      <c r="CH355" s="72"/>
      <c r="CI355" s="72"/>
      <c r="CJ355" s="72"/>
      <c r="CK355" s="72"/>
      <c r="CL355" s="72"/>
      <c r="CM355" s="72"/>
      <c r="CN355" s="72"/>
      <c r="CO355" s="72"/>
      <c r="CP355" s="72"/>
      <c r="CQ355" s="72"/>
      <c r="CR355" s="72"/>
      <c r="CS355" s="72"/>
      <c r="CT355" s="72"/>
      <c r="CU355" s="72"/>
      <c r="CV355" s="72"/>
      <c r="CW355" s="72"/>
      <c r="CX355" s="72"/>
      <c r="CY355" s="72"/>
      <c r="CZ355" s="72"/>
      <c r="DA355" s="72"/>
      <c r="DB355" s="72"/>
      <c r="DC355" s="72"/>
      <c r="DD355" s="72"/>
      <c r="DE355" s="72"/>
      <c r="DF355" s="72"/>
      <c r="DG355" s="72"/>
      <c r="DH355" s="78">
        <v>93.7</v>
      </c>
      <c r="DJ355" s="77">
        <f t="shared" si="292"/>
        <v>6.2999999999999972</v>
      </c>
      <c r="DK355" s="72"/>
      <c r="DO355" s="358">
        <v>6.3</v>
      </c>
      <c r="DP355" s="72"/>
      <c r="DQ355" s="374"/>
      <c r="DR355" s="72"/>
      <c r="DU355" s="52"/>
      <c r="DX355" s="75">
        <f t="shared" si="293"/>
        <v>64</v>
      </c>
      <c r="DY355" s="51">
        <f t="shared" si="294"/>
        <v>0.53361792956243326</v>
      </c>
      <c r="DZ355" s="75">
        <f t="shared" si="295"/>
        <v>0.94000000000000006</v>
      </c>
      <c r="EA355" s="51">
        <f t="shared" si="296"/>
        <v>9.6051227321237997E-2</v>
      </c>
      <c r="EB355" s="75">
        <f t="shared" si="297"/>
        <v>15.9</v>
      </c>
      <c r="EC355" s="51">
        <f t="shared" si="298"/>
        <v>0.32017075773745995</v>
      </c>
      <c r="ED355" s="75">
        <f t="shared" si="299"/>
        <v>5.56</v>
      </c>
      <c r="EE355" s="51">
        <f t="shared" si="300"/>
        <v>0.23479188900747061</v>
      </c>
      <c r="EF355" s="75">
        <f t="shared" si="301"/>
        <v>0.09</v>
      </c>
      <c r="EG355" s="51">
        <f t="shared" si="302"/>
        <v>5.3361792956243333E-2</v>
      </c>
      <c r="EH355" s="75">
        <f t="shared" si="303"/>
        <v>1.8099999999999998</v>
      </c>
      <c r="EI355" s="51">
        <f t="shared" si="304"/>
        <v>6.403415154749198E-2</v>
      </c>
      <c r="EJ355" s="75">
        <f t="shared" si="305"/>
        <v>5.6000000000000005</v>
      </c>
      <c r="EK355" s="51">
        <f t="shared" si="306"/>
        <v>0.25613660618996797</v>
      </c>
      <c r="EL355" s="75">
        <f t="shared" si="307"/>
        <v>4.33</v>
      </c>
      <c r="EM355" s="51">
        <f t="shared" si="308"/>
        <v>0.16008537886872998</v>
      </c>
      <c r="EN355" s="75">
        <f t="shared" si="309"/>
        <v>1.8099999999999998</v>
      </c>
      <c r="EO355" s="51">
        <f t="shared" si="310"/>
        <v>0.11739594450373533</v>
      </c>
      <c r="EP355" s="75">
        <f t="shared" si="311"/>
        <v>0</v>
      </c>
      <c r="EQ355" s="51" t="e">
        <f t="shared" si="312"/>
        <v>#DIV/0!</v>
      </c>
      <c r="ER355" s="51">
        <f t="shared" si="313"/>
        <v>100</v>
      </c>
      <c r="ES355" s="51">
        <f t="shared" si="314"/>
        <v>0</v>
      </c>
    </row>
    <row r="356" spans="1:149" x14ac:dyDescent="0.45">
      <c r="A356" s="78" t="s">
        <v>1145</v>
      </c>
      <c r="B356" s="174" t="s">
        <v>3400</v>
      </c>
      <c r="C356" s="51" t="s">
        <v>3444</v>
      </c>
      <c r="D356" s="51" t="s">
        <v>3641</v>
      </c>
      <c r="E356" s="78" t="s">
        <v>637</v>
      </c>
      <c r="F356" s="78" t="s">
        <v>1328</v>
      </c>
      <c r="G356" s="72" t="s">
        <v>3366</v>
      </c>
      <c r="H356" s="78" t="s">
        <v>1132</v>
      </c>
      <c r="I356" s="78">
        <v>48.8</v>
      </c>
      <c r="J356" s="300">
        <v>150</v>
      </c>
      <c r="K356" s="78"/>
      <c r="L356" s="300">
        <v>960</v>
      </c>
      <c r="M356" s="72"/>
      <c r="O356" s="78" t="s">
        <v>3166</v>
      </c>
      <c r="P356" s="72" t="s">
        <v>3167</v>
      </c>
      <c r="R356" s="122">
        <v>1</v>
      </c>
      <c r="AA356" s="195"/>
      <c r="AB356" s="195"/>
      <c r="AC356" s="195"/>
      <c r="AD356" s="72"/>
      <c r="AE356" s="316">
        <v>1</v>
      </c>
      <c r="AF356" s="195"/>
      <c r="AG356" s="195">
        <v>0</v>
      </c>
      <c r="AH356" s="72"/>
      <c r="AR356" s="53">
        <v>0.90669999999999995</v>
      </c>
      <c r="AU356" s="48">
        <v>1500</v>
      </c>
      <c r="AW356" s="48">
        <v>1360.05</v>
      </c>
      <c r="AX356" s="49"/>
      <c r="BB356" s="80" t="s">
        <v>722</v>
      </c>
      <c r="BC356" s="270" t="s">
        <v>1126</v>
      </c>
      <c r="BD356" s="152">
        <v>59.5976</v>
      </c>
      <c r="BE356" s="152">
        <v>0.3</v>
      </c>
      <c r="BF356" s="152">
        <v>0.84870000000000001</v>
      </c>
      <c r="BG356" s="152">
        <v>7.0000000000000007E-2</v>
      </c>
      <c r="BH356" s="152">
        <v>15.465199999999999</v>
      </c>
      <c r="BI356" s="152">
        <v>0.1</v>
      </c>
      <c r="BJ356" s="152"/>
      <c r="BK356" s="152"/>
      <c r="BL356" s="152"/>
      <c r="BM356" s="152"/>
      <c r="BN356" s="152">
        <v>5.8654599999999997</v>
      </c>
      <c r="BO356" s="152">
        <v>0.27</v>
      </c>
      <c r="BP356" s="152">
        <v>0.11316</v>
      </c>
      <c r="BQ356" s="152">
        <v>0.05</v>
      </c>
      <c r="BR356" s="152">
        <v>1.77284</v>
      </c>
      <c r="BS356" s="152">
        <v>0.14000000000000001</v>
      </c>
      <c r="BT356" s="152"/>
      <c r="BU356" s="152"/>
      <c r="BV356" s="152"/>
      <c r="BW356" s="152"/>
      <c r="BX356" s="152">
        <v>5.1487800000000004</v>
      </c>
      <c r="BY356" s="152">
        <v>0.21</v>
      </c>
      <c r="BZ356" s="152">
        <v>3.7154199999999999</v>
      </c>
      <c r="CA356" s="152">
        <v>0.21</v>
      </c>
      <c r="CB356" s="152">
        <v>1.7256899999999999</v>
      </c>
      <c r="CC356" s="152">
        <v>0.13</v>
      </c>
      <c r="CD356" s="152"/>
      <c r="CE356" s="72"/>
      <c r="CF356" s="72"/>
      <c r="CG356" s="72"/>
      <c r="CH356" s="72"/>
      <c r="CI356" s="72"/>
      <c r="CJ356" s="72"/>
      <c r="CK356" s="72"/>
      <c r="CL356" s="72"/>
      <c r="CM356" s="72"/>
      <c r="CN356" s="72"/>
      <c r="CO356" s="72"/>
      <c r="CP356" s="72"/>
      <c r="CQ356" s="72"/>
      <c r="CR356" s="72"/>
      <c r="CS356" s="72"/>
      <c r="CT356" s="72"/>
      <c r="CU356" s="72"/>
      <c r="CV356" s="72"/>
      <c r="CW356" s="72"/>
      <c r="CX356" s="72"/>
      <c r="CY356" s="72"/>
      <c r="CZ356" s="72"/>
      <c r="DA356" s="72"/>
      <c r="DB356" s="72"/>
      <c r="DC356" s="72"/>
      <c r="DD356" s="72"/>
      <c r="DE356" s="72"/>
      <c r="DF356" s="72"/>
      <c r="DG356" s="72"/>
      <c r="DH356" s="78">
        <v>94.3</v>
      </c>
      <c r="DJ356" s="77">
        <f t="shared" si="292"/>
        <v>5.7000000000000028</v>
      </c>
      <c r="DK356" s="72"/>
      <c r="DO356" s="358">
        <v>5.7</v>
      </c>
      <c r="DP356" s="72"/>
      <c r="DQ356" s="374"/>
      <c r="DR356" s="72"/>
      <c r="DU356" s="52"/>
      <c r="DX356" s="75">
        <f t="shared" si="293"/>
        <v>63.2</v>
      </c>
      <c r="DY356" s="51">
        <f t="shared" si="294"/>
        <v>0.31813361611876989</v>
      </c>
      <c r="DZ356" s="75">
        <f t="shared" si="295"/>
        <v>0.90000000000000013</v>
      </c>
      <c r="EA356" s="51">
        <f t="shared" si="296"/>
        <v>7.4231177094379652E-2</v>
      </c>
      <c r="EB356" s="75">
        <f t="shared" si="297"/>
        <v>16.400000000000002</v>
      </c>
      <c r="EC356" s="51">
        <f t="shared" si="298"/>
        <v>0.10604453870625664</v>
      </c>
      <c r="ED356" s="75">
        <f t="shared" si="299"/>
        <v>6.22</v>
      </c>
      <c r="EE356" s="51">
        <f t="shared" si="300"/>
        <v>0.28632025450689291</v>
      </c>
      <c r="EF356" s="75">
        <f t="shared" si="301"/>
        <v>0.12</v>
      </c>
      <c r="EG356" s="51">
        <f t="shared" si="302"/>
        <v>5.3022269353128315E-2</v>
      </c>
      <c r="EH356" s="75">
        <f t="shared" si="303"/>
        <v>1.8800000000000001</v>
      </c>
      <c r="EI356" s="51">
        <f t="shared" si="304"/>
        <v>0.1484623541887593</v>
      </c>
      <c r="EJ356" s="75">
        <f t="shared" si="305"/>
        <v>5.46</v>
      </c>
      <c r="EK356" s="51">
        <f t="shared" si="306"/>
        <v>0.22269353128313887</v>
      </c>
      <c r="EL356" s="75">
        <f t="shared" si="307"/>
        <v>3.94</v>
      </c>
      <c r="EM356" s="51">
        <f t="shared" si="308"/>
        <v>0.22269353128313893</v>
      </c>
      <c r="EN356" s="75">
        <f t="shared" si="309"/>
        <v>1.83</v>
      </c>
      <c r="EO356" s="51">
        <f t="shared" si="310"/>
        <v>0.13785790031813361</v>
      </c>
      <c r="EP356" s="75">
        <f t="shared" si="311"/>
        <v>0</v>
      </c>
      <c r="EQ356" s="51" t="e">
        <f t="shared" si="312"/>
        <v>#DIV/0!</v>
      </c>
      <c r="ER356" s="51">
        <f t="shared" si="313"/>
        <v>100</v>
      </c>
      <c r="ES356" s="51">
        <f t="shared" si="314"/>
        <v>0</v>
      </c>
    </row>
    <row r="357" spans="1:149" x14ac:dyDescent="0.45">
      <c r="A357" s="78" t="s">
        <v>1145</v>
      </c>
      <c r="B357" s="174" t="s">
        <v>3400</v>
      </c>
      <c r="C357" s="51" t="s">
        <v>3444</v>
      </c>
      <c r="D357" s="51" t="s">
        <v>3641</v>
      </c>
      <c r="E357" s="78" t="s">
        <v>637</v>
      </c>
      <c r="F357" s="78" t="s">
        <v>1329</v>
      </c>
      <c r="G357" s="72" t="s">
        <v>3366</v>
      </c>
      <c r="H357" s="78" t="s">
        <v>1132</v>
      </c>
      <c r="I357" s="78">
        <v>48.3</v>
      </c>
      <c r="J357" s="300">
        <v>150</v>
      </c>
      <c r="K357" s="78"/>
      <c r="L357" s="300">
        <v>930</v>
      </c>
      <c r="M357" s="72"/>
      <c r="O357" s="78" t="s">
        <v>3166</v>
      </c>
      <c r="P357" s="72" t="s">
        <v>3167</v>
      </c>
      <c r="R357" s="122">
        <v>1</v>
      </c>
      <c r="AA357" s="195"/>
      <c r="AB357" s="195"/>
      <c r="AC357" s="195"/>
      <c r="AD357" s="72"/>
      <c r="AE357" s="316">
        <v>1</v>
      </c>
      <c r="AF357" s="195"/>
      <c r="AG357" s="195">
        <v>0</v>
      </c>
      <c r="AH357" s="72"/>
      <c r="AR357" s="53">
        <v>0.88990000000000002</v>
      </c>
      <c r="AU357" s="48">
        <v>1500</v>
      </c>
      <c r="AW357" s="48">
        <v>1334.8500000000001</v>
      </c>
      <c r="AX357" s="49"/>
      <c r="BB357" s="80" t="s">
        <v>722</v>
      </c>
      <c r="BC357" s="270" t="s">
        <v>1126</v>
      </c>
      <c r="BD357" s="152">
        <v>58.359400000000001</v>
      </c>
      <c r="BE357" s="152">
        <v>0.4</v>
      </c>
      <c r="BF357" s="152">
        <v>0.73062000000000005</v>
      </c>
      <c r="BG357" s="152">
        <v>0.1</v>
      </c>
      <c r="BH357" s="152">
        <v>15.424200000000001</v>
      </c>
      <c r="BI357" s="152">
        <v>0.3</v>
      </c>
      <c r="BJ357" s="152"/>
      <c r="BK357" s="152"/>
      <c r="BL357" s="152"/>
      <c r="BM357" s="152"/>
      <c r="BN357" s="152">
        <v>4.56412</v>
      </c>
      <c r="BO357" s="152">
        <v>0.34</v>
      </c>
      <c r="BP357" s="152">
        <v>9.9220000000000003E-2</v>
      </c>
      <c r="BQ357" s="152">
        <v>0.03</v>
      </c>
      <c r="BR357" s="152">
        <v>1.14554</v>
      </c>
      <c r="BS357" s="152">
        <v>0.18</v>
      </c>
      <c r="BT357" s="152"/>
      <c r="BU357" s="152"/>
      <c r="BV357" s="152"/>
      <c r="BW357" s="152"/>
      <c r="BX357" s="152">
        <v>4.1311600000000004</v>
      </c>
      <c r="BY357" s="152">
        <v>0.25</v>
      </c>
      <c r="BZ357" s="152">
        <v>3.71624</v>
      </c>
      <c r="CA357" s="152">
        <v>0.1</v>
      </c>
      <c r="CB357" s="152">
        <v>1.99342</v>
      </c>
      <c r="CC357" s="152">
        <v>0.17</v>
      </c>
      <c r="CD357" s="152"/>
      <c r="CE357" s="72"/>
      <c r="CF357" s="72"/>
      <c r="CG357" s="72"/>
      <c r="CH357" s="72"/>
      <c r="CI357" s="72"/>
      <c r="CJ357" s="72"/>
      <c r="CK357" s="72"/>
      <c r="CL357" s="72"/>
      <c r="CM357" s="72"/>
      <c r="CN357" s="72"/>
      <c r="CO357" s="72"/>
      <c r="CP357" s="72"/>
      <c r="CQ357" s="72"/>
      <c r="CR357" s="72"/>
      <c r="CS357" s="72"/>
      <c r="CT357" s="72"/>
      <c r="CU357" s="72"/>
      <c r="CV357" s="72"/>
      <c r="CW357" s="72"/>
      <c r="CX357" s="72"/>
      <c r="CY357" s="72"/>
      <c r="CZ357" s="72"/>
      <c r="DA357" s="72"/>
      <c r="DB357" s="72"/>
      <c r="DC357" s="72"/>
      <c r="DD357" s="72"/>
      <c r="DE357" s="72"/>
      <c r="DF357" s="72"/>
      <c r="DG357" s="72"/>
      <c r="DH357" s="78">
        <v>90.2</v>
      </c>
      <c r="DJ357" s="77">
        <f t="shared" si="292"/>
        <v>9.7999999999999972</v>
      </c>
      <c r="DK357" s="72"/>
      <c r="DO357" s="358">
        <v>9.8000000000000007</v>
      </c>
      <c r="DP357" s="72"/>
      <c r="DQ357" s="374"/>
      <c r="DR357" s="72"/>
      <c r="DU357" s="52"/>
      <c r="DX357" s="75">
        <f t="shared" si="293"/>
        <v>64.7</v>
      </c>
      <c r="DY357" s="51">
        <f t="shared" si="294"/>
        <v>0.44345898004434597</v>
      </c>
      <c r="DZ357" s="75">
        <f t="shared" si="295"/>
        <v>0.80999999999999994</v>
      </c>
      <c r="EA357" s="51">
        <f t="shared" si="296"/>
        <v>0.11086474501108647</v>
      </c>
      <c r="EB357" s="75">
        <f t="shared" si="297"/>
        <v>17.100000000000001</v>
      </c>
      <c r="EC357" s="51">
        <f t="shared" si="298"/>
        <v>0.33259423503325941</v>
      </c>
      <c r="ED357" s="75">
        <f t="shared" si="299"/>
        <v>5.0599999999999996</v>
      </c>
      <c r="EE357" s="51">
        <f t="shared" si="300"/>
        <v>0.37694013303769397</v>
      </c>
      <c r="EF357" s="75">
        <f t="shared" si="301"/>
        <v>0.11</v>
      </c>
      <c r="EG357" s="51">
        <f t="shared" si="302"/>
        <v>3.325942350332594E-2</v>
      </c>
      <c r="EH357" s="75">
        <f t="shared" si="303"/>
        <v>1.27</v>
      </c>
      <c r="EI357" s="51">
        <f t="shared" si="304"/>
        <v>0.19955654101995565</v>
      </c>
      <c r="EJ357" s="75">
        <f t="shared" si="305"/>
        <v>4.58</v>
      </c>
      <c r="EK357" s="51">
        <f t="shared" si="306"/>
        <v>0.27716186252771619</v>
      </c>
      <c r="EL357" s="75">
        <f t="shared" si="307"/>
        <v>4.12</v>
      </c>
      <c r="EM357" s="51">
        <f t="shared" si="308"/>
        <v>0.11086474501108648</v>
      </c>
      <c r="EN357" s="75">
        <f t="shared" si="309"/>
        <v>2.21</v>
      </c>
      <c r="EO357" s="51">
        <f t="shared" si="310"/>
        <v>0.18847006651884704</v>
      </c>
      <c r="EP357" s="75">
        <f t="shared" si="311"/>
        <v>0</v>
      </c>
      <c r="EQ357" s="51" t="e">
        <f t="shared" si="312"/>
        <v>#DIV/0!</v>
      </c>
      <c r="ER357" s="51">
        <f t="shared" si="313"/>
        <v>100</v>
      </c>
      <c r="ES357" s="51">
        <f t="shared" si="314"/>
        <v>0</v>
      </c>
    </row>
    <row r="358" spans="1:149" x14ac:dyDescent="0.45">
      <c r="A358" s="78" t="s">
        <v>1145</v>
      </c>
      <c r="B358" s="174" t="s">
        <v>3400</v>
      </c>
      <c r="C358" s="51" t="s">
        <v>3444</v>
      </c>
      <c r="D358" s="51" t="s">
        <v>3641</v>
      </c>
      <c r="E358" s="78" t="s">
        <v>637</v>
      </c>
      <c r="F358" s="78" t="s">
        <v>1330</v>
      </c>
      <c r="G358" s="72" t="s">
        <v>3366</v>
      </c>
      <c r="H358" s="78" t="s">
        <v>1132</v>
      </c>
      <c r="I358" s="78">
        <v>48.5</v>
      </c>
      <c r="J358" s="300">
        <v>200</v>
      </c>
      <c r="K358" s="78"/>
      <c r="L358" s="300">
        <v>960</v>
      </c>
      <c r="M358" s="72"/>
      <c r="O358" s="78" t="s">
        <v>3166</v>
      </c>
      <c r="P358" s="72" t="s">
        <v>3167</v>
      </c>
      <c r="R358" s="122">
        <v>1</v>
      </c>
      <c r="AA358" s="195"/>
      <c r="AB358" s="195"/>
      <c r="AC358" s="195"/>
      <c r="AD358" s="72"/>
      <c r="AE358" s="316">
        <v>1</v>
      </c>
      <c r="AF358" s="195"/>
      <c r="AG358" s="195">
        <v>0</v>
      </c>
      <c r="AH358" s="72"/>
      <c r="AR358" s="53">
        <v>0.90100000000000002</v>
      </c>
      <c r="AU358" s="48">
        <v>2000</v>
      </c>
      <c r="AW358" s="48">
        <v>1802</v>
      </c>
      <c r="AX358" s="49"/>
      <c r="BB358" s="80" t="s">
        <v>722</v>
      </c>
      <c r="BC358" s="270" t="s">
        <v>1126</v>
      </c>
      <c r="BD358" s="152">
        <v>57.809399999999997</v>
      </c>
      <c r="BE358" s="152">
        <v>0.4</v>
      </c>
      <c r="BF358" s="152">
        <v>0.68228</v>
      </c>
      <c r="BG358" s="152">
        <v>7.0000000000000007E-2</v>
      </c>
      <c r="BH358" s="152">
        <v>16.4116</v>
      </c>
      <c r="BI358" s="152">
        <v>0.2</v>
      </c>
      <c r="BJ358" s="152"/>
      <c r="BK358" s="152"/>
      <c r="BL358" s="152"/>
      <c r="BM358" s="152"/>
      <c r="BN358" s="152">
        <v>3.5958000000000001</v>
      </c>
      <c r="BO358" s="152">
        <v>0.16</v>
      </c>
      <c r="BP358" s="152">
        <v>0.10142</v>
      </c>
      <c r="BQ358" s="152">
        <v>0.03</v>
      </c>
      <c r="BR358" s="152">
        <v>2.3326600000000002</v>
      </c>
      <c r="BS358" s="152">
        <v>0.19</v>
      </c>
      <c r="BT358" s="152"/>
      <c r="BU358" s="152"/>
      <c r="BV358" s="152"/>
      <c r="BW358" s="152"/>
      <c r="BX358" s="152">
        <v>6.0391000000000004</v>
      </c>
      <c r="BY358" s="152">
        <v>0.2</v>
      </c>
      <c r="BZ358" s="152">
        <v>3.8539599999999998</v>
      </c>
      <c r="CA358" s="152">
        <v>0.2</v>
      </c>
      <c r="CB358" s="152">
        <v>1.37378</v>
      </c>
      <c r="CC358" s="152">
        <v>0.08</v>
      </c>
      <c r="CD358" s="152"/>
      <c r="CE358" s="72"/>
      <c r="CF358" s="72"/>
      <c r="CG358" s="72"/>
      <c r="CH358" s="72"/>
      <c r="CI358" s="72"/>
      <c r="CJ358" s="72"/>
      <c r="CK358" s="72"/>
      <c r="CL358" s="72"/>
      <c r="CM358" s="72"/>
      <c r="CN358" s="72"/>
      <c r="CO358" s="72"/>
      <c r="CP358" s="72"/>
      <c r="CQ358" s="72"/>
      <c r="CR358" s="72"/>
      <c r="CS358" s="72"/>
      <c r="CT358" s="72"/>
      <c r="CU358" s="72"/>
      <c r="CV358" s="72"/>
      <c r="CW358" s="72"/>
      <c r="CX358" s="72"/>
      <c r="CY358" s="72"/>
      <c r="CZ358" s="72"/>
      <c r="DA358" s="72"/>
      <c r="DB358" s="72"/>
      <c r="DC358" s="72"/>
      <c r="DD358" s="72"/>
      <c r="DE358" s="72"/>
      <c r="DF358" s="72"/>
      <c r="DG358" s="72"/>
      <c r="DH358" s="78">
        <v>92.2</v>
      </c>
      <c r="DJ358" s="77">
        <f t="shared" si="292"/>
        <v>7.7999999999999972</v>
      </c>
      <c r="DK358" s="72"/>
      <c r="DO358" s="358">
        <v>7.8</v>
      </c>
      <c r="DP358" s="72"/>
      <c r="DQ358" s="374"/>
      <c r="DR358" s="72"/>
      <c r="DU358" s="52"/>
      <c r="DX358" s="75">
        <f t="shared" si="293"/>
        <v>62.699999999999989</v>
      </c>
      <c r="DY358" s="51">
        <f t="shared" si="294"/>
        <v>0.43383947939262468</v>
      </c>
      <c r="DZ358" s="75">
        <f t="shared" si="295"/>
        <v>0.74</v>
      </c>
      <c r="EA358" s="51">
        <f t="shared" si="296"/>
        <v>7.5921908893709339E-2</v>
      </c>
      <c r="EB358" s="75">
        <f t="shared" si="297"/>
        <v>17.8</v>
      </c>
      <c r="EC358" s="51">
        <f t="shared" si="298"/>
        <v>0.21691973969631237</v>
      </c>
      <c r="ED358" s="75">
        <f t="shared" si="299"/>
        <v>3.9</v>
      </c>
      <c r="EE358" s="51">
        <f t="shared" si="300"/>
        <v>0.17353579175704989</v>
      </c>
      <c r="EF358" s="75">
        <f t="shared" si="301"/>
        <v>0.10999999999999999</v>
      </c>
      <c r="EG358" s="51">
        <f t="shared" si="302"/>
        <v>3.2537960954446853E-2</v>
      </c>
      <c r="EH358" s="75">
        <f t="shared" si="303"/>
        <v>2.5299999999999998</v>
      </c>
      <c r="EI358" s="51">
        <f t="shared" si="304"/>
        <v>0.20607375271149672</v>
      </c>
      <c r="EJ358" s="75">
        <f t="shared" si="305"/>
        <v>6.5500000000000007</v>
      </c>
      <c r="EK358" s="51">
        <f t="shared" si="306"/>
        <v>0.2169197396963124</v>
      </c>
      <c r="EL358" s="75">
        <f t="shared" si="307"/>
        <v>4.18</v>
      </c>
      <c r="EM358" s="51">
        <f t="shared" si="308"/>
        <v>0.21691973969631237</v>
      </c>
      <c r="EN358" s="75">
        <f t="shared" si="309"/>
        <v>1.49</v>
      </c>
      <c r="EO358" s="51">
        <f t="shared" si="310"/>
        <v>8.6767895878524945E-2</v>
      </c>
      <c r="EP358" s="75">
        <f t="shared" si="311"/>
        <v>0</v>
      </c>
      <c r="EQ358" s="51" t="e">
        <f t="shared" si="312"/>
        <v>#DIV/0!</v>
      </c>
      <c r="ER358" s="51">
        <f t="shared" si="313"/>
        <v>100</v>
      </c>
      <c r="ES358" s="51">
        <f t="shared" si="314"/>
        <v>0</v>
      </c>
    </row>
    <row r="359" spans="1:149" x14ac:dyDescent="0.45">
      <c r="A359" s="78" t="s">
        <v>1145</v>
      </c>
      <c r="B359" s="174" t="s">
        <v>3400</v>
      </c>
      <c r="C359" s="51" t="s">
        <v>3444</v>
      </c>
      <c r="D359" s="51" t="s">
        <v>3641</v>
      </c>
      <c r="E359" s="78" t="s">
        <v>637</v>
      </c>
      <c r="F359" s="78" t="s">
        <v>1331</v>
      </c>
      <c r="G359" s="72" t="s">
        <v>3366</v>
      </c>
      <c r="H359" s="78" t="s">
        <v>1132</v>
      </c>
      <c r="I359" s="78">
        <v>48.5</v>
      </c>
      <c r="J359" s="300">
        <v>200</v>
      </c>
      <c r="K359" s="78"/>
      <c r="L359" s="300">
        <v>960</v>
      </c>
      <c r="M359" s="72"/>
      <c r="O359" s="78" t="s">
        <v>3166</v>
      </c>
      <c r="P359" s="72" t="s">
        <v>3167</v>
      </c>
      <c r="R359" s="122">
        <v>1</v>
      </c>
      <c r="AA359" s="195"/>
      <c r="AB359" s="195"/>
      <c r="AC359" s="195"/>
      <c r="AD359" s="72"/>
      <c r="AE359" s="316">
        <v>1</v>
      </c>
      <c r="AF359" s="195"/>
      <c r="AG359" s="195">
        <v>0</v>
      </c>
      <c r="AH359" s="72"/>
      <c r="AR359" s="53">
        <v>0.90100000000000002</v>
      </c>
      <c r="AU359" s="48">
        <v>2000</v>
      </c>
      <c r="AW359" s="48">
        <v>1802</v>
      </c>
      <c r="AX359" s="49"/>
      <c r="BB359" s="80" t="s">
        <v>722</v>
      </c>
      <c r="BC359" s="270" t="s">
        <v>1126</v>
      </c>
      <c r="BD359" s="152">
        <v>58.143999999999998</v>
      </c>
      <c r="BE359" s="152">
        <v>0.3</v>
      </c>
      <c r="BF359" s="152">
        <v>0.60719999999999996</v>
      </c>
      <c r="BG359" s="152">
        <v>0.08</v>
      </c>
      <c r="BH359" s="152">
        <v>16.652000000000001</v>
      </c>
      <c r="BI359" s="152">
        <v>0.1</v>
      </c>
      <c r="BJ359" s="152"/>
      <c r="BK359" s="152"/>
      <c r="BL359" s="152"/>
      <c r="BM359" s="152"/>
      <c r="BN359" s="152">
        <v>3.7075999999999998</v>
      </c>
      <c r="BO359" s="152">
        <v>0.2</v>
      </c>
      <c r="BP359" s="152">
        <v>0.1104</v>
      </c>
      <c r="BQ359" s="152">
        <v>0.05</v>
      </c>
      <c r="BR359" s="152">
        <v>2.0055999999999998</v>
      </c>
      <c r="BS359" s="152">
        <v>0.18</v>
      </c>
      <c r="BT359" s="152"/>
      <c r="BU359" s="152"/>
      <c r="BV359" s="152"/>
      <c r="BW359" s="152"/>
      <c r="BX359" s="152">
        <v>6.2560000000000002</v>
      </c>
      <c r="BY359" s="152">
        <v>0.16</v>
      </c>
      <c r="BZ359" s="152">
        <v>3.3395999999999999</v>
      </c>
      <c r="CA359" s="152">
        <v>0.1</v>
      </c>
      <c r="CB359" s="152">
        <v>1.1868000000000001</v>
      </c>
      <c r="CC359" s="152">
        <v>0.05</v>
      </c>
      <c r="CD359" s="152"/>
      <c r="CE359" s="72"/>
      <c r="CF359" s="72"/>
      <c r="CG359" s="72"/>
      <c r="CH359" s="72"/>
      <c r="CI359" s="72"/>
      <c r="CJ359" s="72"/>
      <c r="CK359" s="72"/>
      <c r="CL359" s="72"/>
      <c r="CM359" s="72"/>
      <c r="CN359" s="72"/>
      <c r="CO359" s="72"/>
      <c r="CP359" s="72"/>
      <c r="CQ359" s="72"/>
      <c r="CR359" s="72"/>
      <c r="CS359" s="72"/>
      <c r="CT359" s="72"/>
      <c r="CU359" s="72"/>
      <c r="CV359" s="72"/>
      <c r="CW359" s="72"/>
      <c r="CX359" s="72"/>
      <c r="CY359" s="72"/>
      <c r="CZ359" s="72"/>
      <c r="DA359" s="72"/>
      <c r="DB359" s="72"/>
      <c r="DC359" s="72"/>
      <c r="DD359" s="72"/>
      <c r="DE359" s="72"/>
      <c r="DF359" s="72"/>
      <c r="DG359" s="72"/>
      <c r="DH359" s="78">
        <v>92</v>
      </c>
      <c r="DJ359" s="77">
        <f t="shared" si="292"/>
        <v>8</v>
      </c>
      <c r="DK359" s="72"/>
      <c r="DO359" s="358">
        <v>8</v>
      </c>
      <c r="DP359" s="72"/>
      <c r="DQ359" s="374"/>
      <c r="DR359" s="72"/>
      <c r="DU359" s="52"/>
      <c r="DX359" s="75">
        <f t="shared" si="293"/>
        <v>63.2</v>
      </c>
      <c r="DY359" s="51">
        <f t="shared" si="294"/>
        <v>0.32608695652173914</v>
      </c>
      <c r="DZ359" s="75">
        <f t="shared" si="295"/>
        <v>0.66</v>
      </c>
      <c r="EA359" s="51">
        <f t="shared" si="296"/>
        <v>8.6956521739130446E-2</v>
      </c>
      <c r="EB359" s="75">
        <f t="shared" si="297"/>
        <v>18.100000000000001</v>
      </c>
      <c r="EC359" s="51">
        <f t="shared" si="298"/>
        <v>0.10869565217391304</v>
      </c>
      <c r="ED359" s="75">
        <f t="shared" si="299"/>
        <v>4.0299999999999994</v>
      </c>
      <c r="EE359" s="51">
        <f t="shared" si="300"/>
        <v>0.21739130434782608</v>
      </c>
      <c r="EF359" s="75">
        <f t="shared" si="301"/>
        <v>0.12</v>
      </c>
      <c r="EG359" s="51">
        <f t="shared" si="302"/>
        <v>5.434782608695652E-2</v>
      </c>
      <c r="EH359" s="75">
        <f t="shared" si="303"/>
        <v>2.1799999999999997</v>
      </c>
      <c r="EI359" s="51">
        <f t="shared" si="304"/>
        <v>0.19565217391304346</v>
      </c>
      <c r="EJ359" s="75">
        <f t="shared" si="305"/>
        <v>6.8000000000000007</v>
      </c>
      <c r="EK359" s="51">
        <f t="shared" si="306"/>
        <v>0.17391304347826089</v>
      </c>
      <c r="EL359" s="75">
        <f t="shared" si="307"/>
        <v>3.63</v>
      </c>
      <c r="EM359" s="51">
        <f t="shared" si="308"/>
        <v>0.10869565217391305</v>
      </c>
      <c r="EN359" s="75">
        <f t="shared" si="309"/>
        <v>1.29</v>
      </c>
      <c r="EO359" s="51">
        <f t="shared" si="310"/>
        <v>5.434782608695652E-2</v>
      </c>
      <c r="EP359" s="75">
        <f t="shared" si="311"/>
        <v>0</v>
      </c>
      <c r="EQ359" s="51" t="e">
        <f t="shared" si="312"/>
        <v>#DIV/0!</v>
      </c>
      <c r="ER359" s="51">
        <f t="shared" si="313"/>
        <v>100</v>
      </c>
      <c r="ES359" s="51">
        <f t="shared" si="314"/>
        <v>0</v>
      </c>
    </row>
    <row r="360" spans="1:149" x14ac:dyDescent="0.45">
      <c r="A360" s="78" t="s">
        <v>1145</v>
      </c>
      <c r="B360" s="174" t="s">
        <v>3400</v>
      </c>
      <c r="C360" s="51" t="s">
        <v>3444</v>
      </c>
      <c r="D360" s="51" t="s">
        <v>3641</v>
      </c>
      <c r="E360" s="78" t="s">
        <v>637</v>
      </c>
      <c r="F360" s="78" t="s">
        <v>1332</v>
      </c>
      <c r="G360" s="72" t="s">
        <v>3366</v>
      </c>
      <c r="H360" s="78" t="s">
        <v>1132</v>
      </c>
      <c r="I360" s="78">
        <v>139.19999999999999</v>
      </c>
      <c r="J360" s="300">
        <v>100</v>
      </c>
      <c r="K360" s="78"/>
      <c r="L360" s="300">
        <v>870</v>
      </c>
      <c r="M360" s="72"/>
      <c r="O360" s="78" t="s">
        <v>3166</v>
      </c>
      <c r="P360" s="72" t="s">
        <v>3169</v>
      </c>
      <c r="R360" s="122">
        <v>1</v>
      </c>
      <c r="AA360" s="195"/>
      <c r="AB360" s="195"/>
      <c r="AC360" s="195"/>
      <c r="AD360" s="72"/>
      <c r="AE360" s="316">
        <v>1</v>
      </c>
      <c r="AF360" s="195"/>
      <c r="AG360" s="195">
        <v>0</v>
      </c>
      <c r="AH360" s="72"/>
      <c r="AR360" s="53">
        <v>0.88190000000000002</v>
      </c>
      <c r="AU360" s="48">
        <v>1000</v>
      </c>
      <c r="AW360" s="48">
        <v>881.9</v>
      </c>
      <c r="AX360" s="49"/>
      <c r="BB360" s="80" t="s">
        <v>722</v>
      </c>
      <c r="BC360" s="270" t="s">
        <v>1126</v>
      </c>
      <c r="BD360" s="152">
        <v>68.796000000000006</v>
      </c>
      <c r="BE360" s="152">
        <v>0.3</v>
      </c>
      <c r="BF360" s="152">
        <v>0.46305000000000002</v>
      </c>
      <c r="BG360" s="152">
        <v>0.04</v>
      </c>
      <c r="BH360" s="152">
        <v>13.1355</v>
      </c>
      <c r="BI360" s="152">
        <v>0.1</v>
      </c>
      <c r="BJ360" s="152"/>
      <c r="BK360" s="152"/>
      <c r="BL360" s="152"/>
      <c r="BM360" s="152"/>
      <c r="BN360" s="152">
        <v>2.8538999999999999</v>
      </c>
      <c r="BO360" s="152">
        <v>0.14000000000000001</v>
      </c>
      <c r="BP360" s="152">
        <v>7.5600000000000001E-2</v>
      </c>
      <c r="BQ360" s="152">
        <v>7.0000000000000007E-2</v>
      </c>
      <c r="BR360" s="152">
        <v>0.6048</v>
      </c>
      <c r="BS360" s="152">
        <v>0.03</v>
      </c>
      <c r="BT360" s="152"/>
      <c r="BU360" s="152"/>
      <c r="BV360" s="152"/>
      <c r="BW360" s="152"/>
      <c r="BX360" s="152">
        <v>2.4475500000000001</v>
      </c>
      <c r="BY360" s="152">
        <v>7.0000000000000007E-2</v>
      </c>
      <c r="BZ360" s="152">
        <v>3.7327499999999998</v>
      </c>
      <c r="CA360" s="152">
        <v>0.19</v>
      </c>
      <c r="CB360" s="152">
        <v>2.46645</v>
      </c>
      <c r="CC360" s="152">
        <v>7.0000000000000007E-2</v>
      </c>
      <c r="CD360" s="152"/>
      <c r="CE360" s="72"/>
      <c r="CF360" s="72"/>
      <c r="CG360" s="72"/>
      <c r="CH360" s="72"/>
      <c r="CI360" s="72"/>
      <c r="CJ360" s="72"/>
      <c r="CK360" s="72"/>
      <c r="CL360" s="72"/>
      <c r="CM360" s="72"/>
      <c r="CN360" s="72"/>
      <c r="CO360" s="72"/>
      <c r="CP360" s="72"/>
      <c r="CQ360" s="72"/>
      <c r="CR360" s="72"/>
      <c r="CS360" s="72"/>
      <c r="CT360" s="72"/>
      <c r="CU360" s="72"/>
      <c r="CV360" s="72"/>
      <c r="CW360" s="72"/>
      <c r="CX360" s="72"/>
      <c r="CY360" s="72"/>
      <c r="CZ360" s="72"/>
      <c r="DA360" s="72"/>
      <c r="DB360" s="72"/>
      <c r="DC360" s="72"/>
      <c r="DD360" s="72"/>
      <c r="DE360" s="72"/>
      <c r="DF360" s="72"/>
      <c r="DG360" s="72"/>
      <c r="DH360" s="78">
        <v>94.5</v>
      </c>
      <c r="DJ360" s="77">
        <f t="shared" si="292"/>
        <v>5.5</v>
      </c>
      <c r="DK360" s="72"/>
      <c r="DO360" s="358">
        <v>5.5</v>
      </c>
      <c r="DP360" s="72"/>
      <c r="DQ360" s="374"/>
      <c r="DR360" s="72"/>
      <c r="DU360" s="52"/>
      <c r="DX360" s="75">
        <f t="shared" si="293"/>
        <v>72.800000000000011</v>
      </c>
      <c r="DY360" s="51">
        <f t="shared" si="294"/>
        <v>0.3174603174603175</v>
      </c>
      <c r="DZ360" s="75">
        <f t="shared" si="295"/>
        <v>0.49</v>
      </c>
      <c r="EA360" s="51">
        <f t="shared" si="296"/>
        <v>4.2328042328042333E-2</v>
      </c>
      <c r="EB360" s="75">
        <f t="shared" si="297"/>
        <v>13.900000000000002</v>
      </c>
      <c r="EC360" s="51">
        <f t="shared" si="298"/>
        <v>0.10582010582010584</v>
      </c>
      <c r="ED360" s="75">
        <f t="shared" si="299"/>
        <v>3.0199999999999996</v>
      </c>
      <c r="EE360" s="51">
        <f t="shared" si="300"/>
        <v>0.14814814814814814</v>
      </c>
      <c r="EF360" s="75">
        <f t="shared" si="301"/>
        <v>0.08</v>
      </c>
      <c r="EG360" s="51">
        <f t="shared" si="302"/>
        <v>7.4074074074074084E-2</v>
      </c>
      <c r="EH360" s="75">
        <f t="shared" si="303"/>
        <v>0.64</v>
      </c>
      <c r="EI360" s="51">
        <f t="shared" si="304"/>
        <v>3.1746031746031744E-2</v>
      </c>
      <c r="EJ360" s="75">
        <f t="shared" si="305"/>
        <v>2.5900000000000003</v>
      </c>
      <c r="EK360" s="51">
        <f t="shared" si="306"/>
        <v>7.4074074074074084E-2</v>
      </c>
      <c r="EL360" s="75">
        <f t="shared" si="307"/>
        <v>3.95</v>
      </c>
      <c r="EM360" s="51">
        <f t="shared" si="308"/>
        <v>0.20105820105820107</v>
      </c>
      <c r="EN360" s="75">
        <f t="shared" si="309"/>
        <v>2.6100000000000003</v>
      </c>
      <c r="EO360" s="51">
        <f t="shared" si="310"/>
        <v>7.4074074074074084E-2</v>
      </c>
      <c r="EP360" s="75">
        <f t="shared" si="311"/>
        <v>0</v>
      </c>
      <c r="EQ360" s="51" t="e">
        <f t="shared" si="312"/>
        <v>#DIV/0!</v>
      </c>
      <c r="ER360" s="51">
        <f t="shared" si="313"/>
        <v>100</v>
      </c>
      <c r="ES360" s="51">
        <f t="shared" si="314"/>
        <v>0</v>
      </c>
    </row>
    <row r="361" spans="1:149" x14ac:dyDescent="0.45">
      <c r="A361" s="78" t="s">
        <v>1145</v>
      </c>
      <c r="B361" s="174" t="s">
        <v>3400</v>
      </c>
      <c r="C361" s="51" t="s">
        <v>3444</v>
      </c>
      <c r="D361" s="51" t="s">
        <v>3641</v>
      </c>
      <c r="E361" s="78" t="s">
        <v>637</v>
      </c>
      <c r="F361" s="78" t="s">
        <v>1333</v>
      </c>
      <c r="G361" s="72" t="s">
        <v>3366</v>
      </c>
      <c r="H361" s="78" t="s">
        <v>1132</v>
      </c>
      <c r="I361" s="78">
        <v>139.19999999999999</v>
      </c>
      <c r="J361" s="300">
        <v>100</v>
      </c>
      <c r="K361" s="78"/>
      <c r="L361" s="300">
        <v>870</v>
      </c>
      <c r="M361" s="72"/>
      <c r="O361" s="78" t="s">
        <v>3166</v>
      </c>
      <c r="P361" s="72" t="s">
        <v>3169</v>
      </c>
      <c r="R361" s="122">
        <v>1</v>
      </c>
      <c r="AA361" s="195"/>
      <c r="AB361" s="195"/>
      <c r="AC361" s="195"/>
      <c r="AD361" s="72"/>
      <c r="AE361" s="316">
        <v>1</v>
      </c>
      <c r="AF361" s="195"/>
      <c r="AG361" s="195">
        <v>0</v>
      </c>
      <c r="AH361" s="72"/>
      <c r="AR361" s="53">
        <v>0.88190000000000002</v>
      </c>
      <c r="AU361" s="48">
        <v>1000</v>
      </c>
      <c r="AW361" s="48">
        <v>881.9</v>
      </c>
      <c r="AX361" s="49"/>
      <c r="BB361" s="80" t="s">
        <v>722</v>
      </c>
      <c r="BC361" s="270" t="s">
        <v>1126</v>
      </c>
      <c r="BD361" s="152">
        <v>67.636799999999994</v>
      </c>
      <c r="BE361" s="152">
        <v>0.6</v>
      </c>
      <c r="BF361" s="152">
        <v>0.48971999999999999</v>
      </c>
      <c r="BG361" s="152">
        <v>0.05</v>
      </c>
      <c r="BH361" s="152">
        <v>13.0284</v>
      </c>
      <c r="BI361" s="152">
        <v>0.2</v>
      </c>
      <c r="BJ361" s="152"/>
      <c r="BK361" s="152"/>
      <c r="BL361" s="152"/>
      <c r="BM361" s="152"/>
      <c r="BN361" s="152">
        <v>2.6888399999999999</v>
      </c>
      <c r="BO361" s="152">
        <v>0.15</v>
      </c>
      <c r="BP361" s="152">
        <v>6.4680000000000001E-2</v>
      </c>
      <c r="BQ361" s="152">
        <v>0.04</v>
      </c>
      <c r="BR361" s="152">
        <v>0.58211999999999997</v>
      </c>
      <c r="BS361" s="152">
        <v>0.03</v>
      </c>
      <c r="BT361" s="152"/>
      <c r="BU361" s="152"/>
      <c r="BV361" s="152"/>
      <c r="BW361" s="152"/>
      <c r="BX361" s="152">
        <v>2.4948000000000001</v>
      </c>
      <c r="BY361" s="152">
        <v>0.1</v>
      </c>
      <c r="BZ361" s="152">
        <v>3.11388</v>
      </c>
      <c r="CA361" s="152">
        <v>0.28999999999999998</v>
      </c>
      <c r="CB361" s="152">
        <v>2.3007599999999999</v>
      </c>
      <c r="CC361" s="152">
        <v>0.19</v>
      </c>
      <c r="CD361" s="152"/>
      <c r="CE361" s="72"/>
      <c r="CF361" s="72"/>
      <c r="CG361" s="72"/>
      <c r="CH361" s="72"/>
      <c r="CI361" s="72"/>
      <c r="CJ361" s="72"/>
      <c r="CK361" s="72"/>
      <c r="CL361" s="72"/>
      <c r="CM361" s="72"/>
      <c r="CN361" s="72"/>
      <c r="CO361" s="72"/>
      <c r="CP361" s="72"/>
      <c r="CQ361" s="72"/>
      <c r="CR361" s="72"/>
      <c r="CS361" s="72"/>
      <c r="CT361" s="72"/>
      <c r="CU361" s="72"/>
      <c r="CV361" s="72"/>
      <c r="CW361" s="72"/>
      <c r="CX361" s="72"/>
      <c r="CY361" s="72"/>
      <c r="CZ361" s="72"/>
      <c r="DA361" s="72"/>
      <c r="DB361" s="72"/>
      <c r="DC361" s="72"/>
      <c r="DD361" s="72"/>
      <c r="DE361" s="72"/>
      <c r="DF361" s="72"/>
      <c r="DG361" s="72"/>
      <c r="DH361" s="78">
        <v>92.4</v>
      </c>
      <c r="DJ361" s="77">
        <f t="shared" si="292"/>
        <v>7.5999999999999943</v>
      </c>
      <c r="DK361" s="72"/>
      <c r="DO361" s="358">
        <v>7.6</v>
      </c>
      <c r="DP361" s="72"/>
      <c r="DQ361" s="374"/>
      <c r="DR361" s="72"/>
      <c r="DU361" s="52"/>
      <c r="DX361" s="75">
        <f t="shared" si="293"/>
        <v>73.199999999999989</v>
      </c>
      <c r="DY361" s="51">
        <f t="shared" si="294"/>
        <v>0.64935064935064934</v>
      </c>
      <c r="DZ361" s="75">
        <f t="shared" si="295"/>
        <v>0.52999999999999992</v>
      </c>
      <c r="EA361" s="51">
        <f t="shared" si="296"/>
        <v>5.4112554112554105E-2</v>
      </c>
      <c r="EB361" s="75">
        <f t="shared" si="297"/>
        <v>14.099999999999998</v>
      </c>
      <c r="EC361" s="51">
        <f t="shared" si="298"/>
        <v>0.21645021645021642</v>
      </c>
      <c r="ED361" s="75">
        <f t="shared" si="299"/>
        <v>2.9099999999999997</v>
      </c>
      <c r="EE361" s="51">
        <f t="shared" si="300"/>
        <v>0.16233766233766231</v>
      </c>
      <c r="EF361" s="75">
        <f t="shared" si="301"/>
        <v>6.9999999999999993E-2</v>
      </c>
      <c r="EG361" s="51">
        <f t="shared" si="302"/>
        <v>4.3290043290043288E-2</v>
      </c>
      <c r="EH361" s="75">
        <f t="shared" si="303"/>
        <v>0.62999999999999989</v>
      </c>
      <c r="EI361" s="51">
        <f t="shared" si="304"/>
        <v>3.2467532467532464E-2</v>
      </c>
      <c r="EJ361" s="75">
        <f t="shared" si="305"/>
        <v>2.7</v>
      </c>
      <c r="EK361" s="51">
        <f t="shared" si="306"/>
        <v>0.10822510822510824</v>
      </c>
      <c r="EL361" s="75">
        <f t="shared" si="307"/>
        <v>3.37</v>
      </c>
      <c r="EM361" s="51">
        <f t="shared" si="308"/>
        <v>0.31385281385281388</v>
      </c>
      <c r="EN361" s="75">
        <f t="shared" si="309"/>
        <v>2.4899999999999998</v>
      </c>
      <c r="EO361" s="51">
        <f t="shared" si="310"/>
        <v>0.2056277056277056</v>
      </c>
      <c r="EP361" s="75">
        <f t="shared" si="311"/>
        <v>0</v>
      </c>
      <c r="EQ361" s="51" t="e">
        <f t="shared" si="312"/>
        <v>#DIV/0!</v>
      </c>
      <c r="ER361" s="51">
        <f t="shared" si="313"/>
        <v>100</v>
      </c>
      <c r="ES361" s="51">
        <f t="shared" si="314"/>
        <v>0</v>
      </c>
    </row>
    <row r="362" spans="1:149" x14ac:dyDescent="0.45">
      <c r="A362" s="78" t="s">
        <v>1145</v>
      </c>
      <c r="B362" s="174" t="s">
        <v>3400</v>
      </c>
      <c r="C362" s="51" t="s">
        <v>3444</v>
      </c>
      <c r="D362" s="51" t="s">
        <v>3641</v>
      </c>
      <c r="E362" s="78" t="s">
        <v>637</v>
      </c>
      <c r="F362" s="78" t="s">
        <v>1334</v>
      </c>
      <c r="G362" s="72" t="s">
        <v>3366</v>
      </c>
      <c r="H362" s="78" t="s">
        <v>1132</v>
      </c>
      <c r="I362" s="78">
        <v>139.19999999999999</v>
      </c>
      <c r="J362" s="300">
        <v>100</v>
      </c>
      <c r="K362" s="78"/>
      <c r="L362" s="300">
        <v>900</v>
      </c>
      <c r="M362" s="72"/>
      <c r="O362" s="78" t="s">
        <v>3166</v>
      </c>
      <c r="P362" s="72" t="s">
        <v>3169</v>
      </c>
      <c r="R362" s="122">
        <v>1</v>
      </c>
      <c r="AA362" s="195"/>
      <c r="AB362" s="195"/>
      <c r="AC362" s="195"/>
      <c r="AD362" s="72"/>
      <c r="AE362" s="316">
        <v>1</v>
      </c>
      <c r="AF362" s="195"/>
      <c r="AG362" s="195">
        <v>0</v>
      </c>
      <c r="AH362" s="72"/>
      <c r="AR362" s="53">
        <v>0.89770000000000005</v>
      </c>
      <c r="AU362" s="48">
        <v>1000</v>
      </c>
      <c r="AW362" s="48">
        <v>897.7</v>
      </c>
      <c r="AX362" s="49"/>
      <c r="BB362" s="80" t="s">
        <v>722</v>
      </c>
      <c r="BC362" s="270" t="s">
        <v>1126</v>
      </c>
      <c r="BD362" s="152">
        <v>67.557699999999997</v>
      </c>
      <c r="BE362" s="152">
        <v>0.7</v>
      </c>
      <c r="BF362" s="152">
        <v>0.46850000000000003</v>
      </c>
      <c r="BG362" s="152">
        <v>0.05</v>
      </c>
      <c r="BH362" s="152">
        <v>13.0243</v>
      </c>
      <c r="BI362" s="152">
        <v>0.1</v>
      </c>
      <c r="BJ362" s="152"/>
      <c r="BK362" s="152"/>
      <c r="BL362" s="152"/>
      <c r="BM362" s="152"/>
      <c r="BN362" s="152">
        <v>2.9047000000000001</v>
      </c>
      <c r="BO362" s="152">
        <v>0.17</v>
      </c>
      <c r="BP362" s="152">
        <v>5.6219999999999999E-2</v>
      </c>
      <c r="BQ362" s="152">
        <v>0.06</v>
      </c>
      <c r="BR362" s="152">
        <v>0.59967999999999999</v>
      </c>
      <c r="BS362" s="152">
        <v>0.05</v>
      </c>
      <c r="BT362" s="152"/>
      <c r="BU362" s="152"/>
      <c r="BV362" s="152"/>
      <c r="BW362" s="152"/>
      <c r="BX362" s="152">
        <v>3.0358800000000001</v>
      </c>
      <c r="BY362" s="152">
        <v>0.13</v>
      </c>
      <c r="BZ362" s="152">
        <v>3.7011500000000002</v>
      </c>
      <c r="CA362" s="152">
        <v>0.36</v>
      </c>
      <c r="CB362" s="152">
        <v>2.3050199999999998</v>
      </c>
      <c r="CC362" s="152">
        <v>0.17</v>
      </c>
      <c r="CD362" s="152"/>
      <c r="CE362" s="72"/>
      <c r="CF362" s="72"/>
      <c r="CG362" s="72"/>
      <c r="CH362" s="72"/>
      <c r="CI362" s="72"/>
      <c r="CJ362" s="72"/>
      <c r="CK362" s="72"/>
      <c r="CL362" s="72"/>
      <c r="CM362" s="72"/>
      <c r="CN362" s="72"/>
      <c r="CO362" s="72"/>
      <c r="CP362" s="72"/>
      <c r="CQ362" s="72"/>
      <c r="CR362" s="72"/>
      <c r="CS362" s="72"/>
      <c r="CT362" s="72"/>
      <c r="CU362" s="72"/>
      <c r="CV362" s="72"/>
      <c r="CW362" s="72"/>
      <c r="CX362" s="72"/>
      <c r="CY362" s="72"/>
      <c r="CZ362" s="72"/>
      <c r="DA362" s="72"/>
      <c r="DB362" s="72"/>
      <c r="DC362" s="72"/>
      <c r="DD362" s="72"/>
      <c r="DE362" s="72"/>
      <c r="DF362" s="72"/>
      <c r="DG362" s="72"/>
      <c r="DH362" s="78">
        <v>93.7</v>
      </c>
      <c r="DJ362" s="77">
        <f t="shared" si="292"/>
        <v>6.2999999999999972</v>
      </c>
      <c r="DK362" s="72"/>
      <c r="DO362" s="358">
        <v>6.3</v>
      </c>
      <c r="DP362" s="72"/>
      <c r="DQ362" s="374"/>
      <c r="DR362" s="72"/>
      <c r="DU362" s="52"/>
      <c r="DX362" s="75">
        <f t="shared" si="293"/>
        <v>72.099999999999994</v>
      </c>
      <c r="DY362" s="51">
        <f t="shared" si="294"/>
        <v>0.74706510138740656</v>
      </c>
      <c r="DZ362" s="75">
        <f t="shared" si="295"/>
        <v>0.5</v>
      </c>
      <c r="EA362" s="51">
        <f t="shared" si="296"/>
        <v>5.3361792956243333E-2</v>
      </c>
      <c r="EB362" s="75">
        <f t="shared" si="297"/>
        <v>13.899999999999999</v>
      </c>
      <c r="EC362" s="51">
        <f t="shared" si="298"/>
        <v>0.10672358591248665</v>
      </c>
      <c r="ED362" s="75">
        <f t="shared" si="299"/>
        <v>3.1</v>
      </c>
      <c r="EE362" s="51">
        <f t="shared" si="300"/>
        <v>0.18143009605122731</v>
      </c>
      <c r="EF362" s="75">
        <f t="shared" si="301"/>
        <v>0.06</v>
      </c>
      <c r="EG362" s="51">
        <f t="shared" si="302"/>
        <v>6.4034151547491994E-2</v>
      </c>
      <c r="EH362" s="75">
        <f t="shared" si="303"/>
        <v>0.6399999999999999</v>
      </c>
      <c r="EI362" s="51">
        <f t="shared" si="304"/>
        <v>5.3361792956243326E-2</v>
      </c>
      <c r="EJ362" s="75">
        <f t="shared" si="305"/>
        <v>3.2399999999999998</v>
      </c>
      <c r="EK362" s="51">
        <f t="shared" si="306"/>
        <v>0.13874066168623264</v>
      </c>
      <c r="EL362" s="75">
        <f t="shared" si="307"/>
        <v>3.95</v>
      </c>
      <c r="EM362" s="51">
        <f t="shared" si="308"/>
        <v>0.38420490928495199</v>
      </c>
      <c r="EN362" s="75">
        <f t="shared" si="309"/>
        <v>2.4599999999999995</v>
      </c>
      <c r="EO362" s="51">
        <f t="shared" si="310"/>
        <v>0.18143009605122731</v>
      </c>
      <c r="EP362" s="75">
        <f t="shared" si="311"/>
        <v>0</v>
      </c>
      <c r="EQ362" s="51" t="e">
        <f t="shared" si="312"/>
        <v>#DIV/0!</v>
      </c>
      <c r="ER362" s="51">
        <f t="shared" si="313"/>
        <v>100</v>
      </c>
      <c r="ES362" s="51">
        <f t="shared" si="314"/>
        <v>0</v>
      </c>
    </row>
    <row r="363" spans="1:149" x14ac:dyDescent="0.45">
      <c r="A363" s="78" t="s">
        <v>1145</v>
      </c>
      <c r="B363" s="174" t="s">
        <v>3400</v>
      </c>
      <c r="C363" s="51" t="s">
        <v>3444</v>
      </c>
      <c r="D363" s="51" t="s">
        <v>3641</v>
      </c>
      <c r="E363" s="78" t="s">
        <v>637</v>
      </c>
      <c r="F363" s="78" t="s">
        <v>1335</v>
      </c>
      <c r="G363" s="72" t="s">
        <v>3366</v>
      </c>
      <c r="H363" s="78" t="s">
        <v>1132</v>
      </c>
      <c r="I363" s="78">
        <v>95.6</v>
      </c>
      <c r="J363" s="300">
        <v>125</v>
      </c>
      <c r="K363" s="78"/>
      <c r="L363" s="300">
        <v>960</v>
      </c>
      <c r="M363" s="72"/>
      <c r="O363" s="78" t="s">
        <v>3166</v>
      </c>
      <c r="P363" s="72" t="s">
        <v>3167</v>
      </c>
      <c r="R363" s="122">
        <v>1</v>
      </c>
      <c r="AA363" s="195"/>
      <c r="AB363" s="195"/>
      <c r="AC363" s="195"/>
      <c r="AD363" s="72"/>
      <c r="AE363" s="316">
        <v>1</v>
      </c>
      <c r="AF363" s="195"/>
      <c r="AG363" s="195">
        <v>0</v>
      </c>
      <c r="AH363" s="72"/>
      <c r="AR363" s="53">
        <v>0.91400000000000003</v>
      </c>
      <c r="AU363" s="48">
        <v>1250</v>
      </c>
      <c r="AW363" s="48">
        <v>1142.5</v>
      </c>
      <c r="AX363" s="49"/>
      <c r="BB363" s="80" t="s">
        <v>722</v>
      </c>
      <c r="BC363" s="270" t="s">
        <v>1126</v>
      </c>
      <c r="BD363" s="152">
        <v>62.332299999999996</v>
      </c>
      <c r="BE363" s="152">
        <v>0.4</v>
      </c>
      <c r="BF363" s="152">
        <v>0.62238000000000004</v>
      </c>
      <c r="BG363" s="152">
        <v>0.06</v>
      </c>
      <c r="BH363" s="152">
        <v>15.087999999999999</v>
      </c>
      <c r="BI363" s="152">
        <v>0.1</v>
      </c>
      <c r="BJ363" s="152"/>
      <c r="BK363" s="152"/>
      <c r="BL363" s="152"/>
      <c r="BM363" s="152"/>
      <c r="BN363" s="152">
        <v>3.3193600000000001</v>
      </c>
      <c r="BO363" s="152">
        <v>0.24</v>
      </c>
      <c r="BP363" s="152">
        <v>0.10373</v>
      </c>
      <c r="BQ363" s="152">
        <v>7.0000000000000007E-2</v>
      </c>
      <c r="BR363" s="152">
        <v>1.8011299999999999</v>
      </c>
      <c r="BS363" s="152">
        <v>0.09</v>
      </c>
      <c r="BT363" s="152"/>
      <c r="BU363" s="152"/>
      <c r="BV363" s="152"/>
      <c r="BW363" s="152"/>
      <c r="BX363" s="152">
        <v>5.1487800000000004</v>
      </c>
      <c r="BY363" s="152">
        <v>0.19</v>
      </c>
      <c r="BZ363" s="152">
        <v>4.1492000000000004</v>
      </c>
      <c r="CA363" s="152">
        <v>0.16</v>
      </c>
      <c r="CB363" s="152">
        <v>1.7162599999999999</v>
      </c>
      <c r="CC363" s="152">
        <v>0.08</v>
      </c>
      <c r="CD363" s="152"/>
      <c r="CE363" s="72"/>
      <c r="CF363" s="72"/>
      <c r="CG363" s="72"/>
      <c r="CH363" s="72"/>
      <c r="CI363" s="72"/>
      <c r="CJ363" s="72"/>
      <c r="CK363" s="72"/>
      <c r="CL363" s="72"/>
      <c r="CM363" s="72"/>
      <c r="CN363" s="72"/>
      <c r="CO363" s="72"/>
      <c r="CP363" s="72"/>
      <c r="CQ363" s="72"/>
      <c r="CR363" s="72"/>
      <c r="CS363" s="72"/>
      <c r="CT363" s="72"/>
      <c r="CU363" s="72"/>
      <c r="CV363" s="72"/>
      <c r="CW363" s="72"/>
      <c r="CX363" s="72"/>
      <c r="CY363" s="72"/>
      <c r="CZ363" s="72"/>
      <c r="DA363" s="72"/>
      <c r="DB363" s="72"/>
      <c r="DC363" s="72"/>
      <c r="DD363" s="72"/>
      <c r="DE363" s="72"/>
      <c r="DF363" s="72"/>
      <c r="DG363" s="72"/>
      <c r="DH363" s="78">
        <v>94.3</v>
      </c>
      <c r="DJ363" s="77">
        <f t="shared" si="292"/>
        <v>5.7000000000000028</v>
      </c>
      <c r="DK363" s="72"/>
      <c r="DO363" s="358">
        <v>5.7</v>
      </c>
      <c r="DP363" s="72"/>
      <c r="DQ363" s="374"/>
      <c r="DR363" s="72"/>
      <c r="DU363" s="52"/>
      <c r="DX363" s="75">
        <f t="shared" si="293"/>
        <v>66.100000000000009</v>
      </c>
      <c r="DY363" s="51">
        <f t="shared" si="294"/>
        <v>0.42417815482502663</v>
      </c>
      <c r="DZ363" s="75">
        <f t="shared" si="295"/>
        <v>0.66</v>
      </c>
      <c r="EA363" s="51">
        <f t="shared" si="296"/>
        <v>6.362672322375397E-2</v>
      </c>
      <c r="EB363" s="75">
        <f t="shared" si="297"/>
        <v>16</v>
      </c>
      <c r="EC363" s="51">
        <f t="shared" si="298"/>
        <v>0.10604453870625664</v>
      </c>
      <c r="ED363" s="75">
        <f t="shared" si="299"/>
        <v>3.52</v>
      </c>
      <c r="EE363" s="51">
        <f t="shared" si="300"/>
        <v>0.25450689289501588</v>
      </c>
      <c r="EF363" s="75">
        <f t="shared" si="301"/>
        <v>0.11</v>
      </c>
      <c r="EG363" s="51">
        <f t="shared" si="302"/>
        <v>7.4231177094379638E-2</v>
      </c>
      <c r="EH363" s="75">
        <f t="shared" si="303"/>
        <v>1.91</v>
      </c>
      <c r="EI363" s="51">
        <f t="shared" si="304"/>
        <v>9.5440084835630962E-2</v>
      </c>
      <c r="EJ363" s="75">
        <f t="shared" si="305"/>
        <v>5.46</v>
      </c>
      <c r="EK363" s="51">
        <f t="shared" si="306"/>
        <v>0.20148462354188756</v>
      </c>
      <c r="EL363" s="75">
        <f t="shared" si="307"/>
        <v>4.4000000000000004</v>
      </c>
      <c r="EM363" s="51">
        <f t="shared" si="308"/>
        <v>0.16967126193001059</v>
      </c>
      <c r="EN363" s="75">
        <f t="shared" si="309"/>
        <v>1.82</v>
      </c>
      <c r="EO363" s="51">
        <f t="shared" si="310"/>
        <v>8.4835630965005307E-2</v>
      </c>
      <c r="EP363" s="75">
        <f t="shared" si="311"/>
        <v>0</v>
      </c>
      <c r="EQ363" s="51" t="e">
        <f t="shared" si="312"/>
        <v>#DIV/0!</v>
      </c>
      <c r="ER363" s="51">
        <f t="shared" si="313"/>
        <v>100</v>
      </c>
      <c r="ES363" s="51">
        <f t="shared" si="314"/>
        <v>0</v>
      </c>
    </row>
    <row r="364" spans="1:149" x14ac:dyDescent="0.45">
      <c r="A364" s="78" t="s">
        <v>1145</v>
      </c>
      <c r="B364" s="174" t="s">
        <v>3400</v>
      </c>
      <c r="C364" s="51" t="s">
        <v>3444</v>
      </c>
      <c r="D364" s="51" t="s">
        <v>3641</v>
      </c>
      <c r="E364" s="78" t="s">
        <v>637</v>
      </c>
      <c r="F364" s="78" t="s">
        <v>1336</v>
      </c>
      <c r="G364" s="72" t="s">
        <v>3366</v>
      </c>
      <c r="H364" s="78" t="s">
        <v>1132</v>
      </c>
      <c r="I364" s="78">
        <v>95.6</v>
      </c>
      <c r="J364" s="300">
        <v>125</v>
      </c>
      <c r="K364" s="78"/>
      <c r="L364" s="300">
        <v>960</v>
      </c>
      <c r="M364" s="72"/>
      <c r="O364" s="78" t="s">
        <v>3166</v>
      </c>
      <c r="P364" s="72" t="s">
        <v>3167</v>
      </c>
      <c r="R364" s="122">
        <v>1</v>
      </c>
      <c r="AA364" s="195"/>
      <c r="AB364" s="195"/>
      <c r="AC364" s="195"/>
      <c r="AD364" s="72"/>
      <c r="AE364" s="316">
        <v>1</v>
      </c>
      <c r="AF364" s="195"/>
      <c r="AG364" s="195">
        <v>0</v>
      </c>
      <c r="AH364" s="72"/>
      <c r="AR364" s="53">
        <v>0.91400000000000003</v>
      </c>
      <c r="AU364" s="48">
        <v>1250</v>
      </c>
      <c r="AW364" s="48">
        <v>1142.5</v>
      </c>
      <c r="AX364" s="49"/>
      <c r="BB364" s="80" t="s">
        <v>722</v>
      </c>
      <c r="BC364" s="270" t="s">
        <v>1126</v>
      </c>
      <c r="BD364" s="152">
        <v>62.4435</v>
      </c>
      <c r="BE364" s="152">
        <v>0.5</v>
      </c>
      <c r="BF364" s="152">
        <v>0.73241999999999996</v>
      </c>
      <c r="BG364" s="152">
        <v>0.06</v>
      </c>
      <c r="BH364" s="152">
        <v>15.117900000000001</v>
      </c>
      <c r="BI364" s="152">
        <v>0.2</v>
      </c>
      <c r="BJ364" s="152"/>
      <c r="BK364" s="152"/>
      <c r="BL364" s="152"/>
      <c r="BM364" s="152"/>
      <c r="BN364" s="152">
        <v>3.1832099999999999</v>
      </c>
      <c r="BO364" s="152">
        <v>0.21</v>
      </c>
      <c r="BP364" s="152">
        <v>8.4510000000000002E-2</v>
      </c>
      <c r="BQ364" s="152">
        <v>0.06</v>
      </c>
      <c r="BR364" s="152">
        <v>1.7089799999999999</v>
      </c>
      <c r="BS364" s="152">
        <v>0.12</v>
      </c>
      <c r="BT364" s="152"/>
      <c r="BU364" s="152"/>
      <c r="BV364" s="152"/>
      <c r="BW364" s="152"/>
      <c r="BX364" s="152">
        <v>4.9673100000000003</v>
      </c>
      <c r="BY364" s="152">
        <v>0.18</v>
      </c>
      <c r="BZ364" s="152">
        <v>3.9156300000000002</v>
      </c>
      <c r="CA364" s="152">
        <v>0.21</v>
      </c>
      <c r="CB364" s="152">
        <v>1.72776</v>
      </c>
      <c r="CC364" s="152">
        <v>0.11</v>
      </c>
      <c r="CD364" s="152"/>
      <c r="CE364" s="72"/>
      <c r="CF364" s="72"/>
      <c r="CG364" s="72"/>
      <c r="CH364" s="72"/>
      <c r="CI364" s="72"/>
      <c r="CJ364" s="72"/>
      <c r="CK364" s="72"/>
      <c r="CL364" s="72"/>
      <c r="CM364" s="72"/>
      <c r="CN364" s="72"/>
      <c r="CO364" s="72"/>
      <c r="CP364" s="72"/>
      <c r="CQ364" s="72"/>
      <c r="CR364" s="72"/>
      <c r="CS364" s="72"/>
      <c r="CT364" s="72"/>
      <c r="CU364" s="72"/>
      <c r="CV364" s="72"/>
      <c r="CW364" s="72"/>
      <c r="CX364" s="72"/>
      <c r="CY364" s="72"/>
      <c r="CZ364" s="72"/>
      <c r="DA364" s="72"/>
      <c r="DB364" s="72"/>
      <c r="DC364" s="72"/>
      <c r="DD364" s="72"/>
      <c r="DE364" s="72"/>
      <c r="DF364" s="72"/>
      <c r="DG364" s="72"/>
      <c r="DH364" s="78">
        <v>93.9</v>
      </c>
      <c r="DJ364" s="77">
        <f t="shared" si="292"/>
        <v>6.0999999999999943</v>
      </c>
      <c r="DK364" s="72"/>
      <c r="DO364" s="358">
        <v>6.1</v>
      </c>
      <c r="DP364" s="72"/>
      <c r="DQ364" s="374"/>
      <c r="DR364" s="72"/>
      <c r="DU364" s="52"/>
      <c r="DX364" s="75">
        <f t="shared" si="293"/>
        <v>66.499999999999986</v>
      </c>
      <c r="DY364" s="51">
        <f t="shared" si="294"/>
        <v>0.53248136315228956</v>
      </c>
      <c r="DZ364" s="75">
        <f t="shared" si="295"/>
        <v>0.77999999999999992</v>
      </c>
      <c r="EA364" s="51">
        <f t="shared" si="296"/>
        <v>6.3897763578274758E-2</v>
      </c>
      <c r="EB364" s="75">
        <f t="shared" si="297"/>
        <v>16.100000000000001</v>
      </c>
      <c r="EC364" s="51">
        <f t="shared" si="298"/>
        <v>0.21299254526091588</v>
      </c>
      <c r="ED364" s="75">
        <f t="shared" si="299"/>
        <v>3.39</v>
      </c>
      <c r="EE364" s="51">
        <f t="shared" si="300"/>
        <v>0.22364217252396165</v>
      </c>
      <c r="EF364" s="75">
        <f t="shared" si="301"/>
        <v>0.09</v>
      </c>
      <c r="EG364" s="51">
        <f t="shared" si="302"/>
        <v>6.3897763578274758E-2</v>
      </c>
      <c r="EH364" s="75">
        <f t="shared" si="303"/>
        <v>1.8199999999999998</v>
      </c>
      <c r="EI364" s="51">
        <f t="shared" si="304"/>
        <v>0.12779552715654952</v>
      </c>
      <c r="EJ364" s="75">
        <f t="shared" si="305"/>
        <v>5.29</v>
      </c>
      <c r="EK364" s="51">
        <f t="shared" si="306"/>
        <v>0.19169329073482427</v>
      </c>
      <c r="EL364" s="75">
        <f t="shared" si="307"/>
        <v>4.17</v>
      </c>
      <c r="EM364" s="51">
        <f t="shared" si="308"/>
        <v>0.22364217252396165</v>
      </c>
      <c r="EN364" s="75">
        <f t="shared" si="309"/>
        <v>1.8399999999999999</v>
      </c>
      <c r="EO364" s="51">
        <f t="shared" si="310"/>
        <v>0.11714589989350373</v>
      </c>
      <c r="EP364" s="75">
        <f t="shared" si="311"/>
        <v>0</v>
      </c>
      <c r="EQ364" s="51" t="e">
        <f t="shared" si="312"/>
        <v>#DIV/0!</v>
      </c>
      <c r="ER364" s="51">
        <f t="shared" si="313"/>
        <v>100</v>
      </c>
      <c r="ES364" s="51">
        <f t="shared" si="314"/>
        <v>0</v>
      </c>
    </row>
    <row r="365" spans="1:149" x14ac:dyDescent="0.45">
      <c r="A365" s="78" t="s">
        <v>1145</v>
      </c>
      <c r="B365" s="174" t="s">
        <v>3400</v>
      </c>
      <c r="C365" s="51" t="s">
        <v>3444</v>
      </c>
      <c r="D365" s="51" t="s">
        <v>3641</v>
      </c>
      <c r="E365" s="78" t="s">
        <v>637</v>
      </c>
      <c r="F365" s="78" t="s">
        <v>1337</v>
      </c>
      <c r="G365" s="72" t="s">
        <v>3366</v>
      </c>
      <c r="H365" s="78" t="s">
        <v>1132</v>
      </c>
      <c r="I365" s="78">
        <v>141</v>
      </c>
      <c r="J365" s="300">
        <v>50</v>
      </c>
      <c r="K365" s="78"/>
      <c r="L365" s="300">
        <v>960</v>
      </c>
      <c r="M365" s="72"/>
      <c r="O365" s="78" t="s">
        <v>3166</v>
      </c>
      <c r="P365" s="72" t="s">
        <v>3167</v>
      </c>
      <c r="R365" s="122">
        <v>1</v>
      </c>
      <c r="AA365" s="195"/>
      <c r="AB365" s="195"/>
      <c r="AC365" s="195"/>
      <c r="AD365" s="72"/>
      <c r="AE365" s="316">
        <v>1</v>
      </c>
      <c r="AF365" s="195"/>
      <c r="AG365" s="195">
        <v>0</v>
      </c>
      <c r="AH365" s="72"/>
      <c r="AR365" s="53">
        <v>0.95589999999999997</v>
      </c>
      <c r="AU365" s="48">
        <v>500</v>
      </c>
      <c r="AW365" s="48">
        <v>477.95</v>
      </c>
      <c r="AX365" s="49"/>
      <c r="BB365" s="80" t="s">
        <v>722</v>
      </c>
      <c r="BC365" s="270" t="s">
        <v>1126</v>
      </c>
      <c r="BD365" s="152">
        <v>69.277600000000007</v>
      </c>
      <c r="BE365" s="152">
        <v>1.1000000000000001</v>
      </c>
      <c r="BF365" s="152">
        <v>0.72975000000000001</v>
      </c>
      <c r="BG365" s="152">
        <v>0.04</v>
      </c>
      <c r="BH365" s="152">
        <v>12.8436</v>
      </c>
      <c r="BI365" s="152">
        <v>0.4</v>
      </c>
      <c r="BJ365" s="152"/>
      <c r="BK365" s="152"/>
      <c r="BL365" s="152"/>
      <c r="BM365" s="152"/>
      <c r="BN365" s="152">
        <v>4.0476799999999997</v>
      </c>
      <c r="BO365" s="152">
        <v>0.43</v>
      </c>
      <c r="BP365" s="152">
        <v>0.12648999999999999</v>
      </c>
      <c r="BQ365" s="152">
        <v>0.03</v>
      </c>
      <c r="BR365" s="152">
        <v>0.68110000000000004</v>
      </c>
      <c r="BS365" s="152">
        <v>0.11</v>
      </c>
      <c r="BT365" s="152"/>
      <c r="BU365" s="152"/>
      <c r="BV365" s="152"/>
      <c r="BW365" s="152"/>
      <c r="BX365" s="152">
        <v>2.5687199999999999</v>
      </c>
      <c r="BY365" s="152">
        <v>0.32</v>
      </c>
      <c r="BZ365" s="152">
        <v>4.3395799999999998</v>
      </c>
      <c r="CA365" s="152">
        <v>0.34</v>
      </c>
      <c r="CB365" s="152">
        <v>2.6757499999999999</v>
      </c>
      <c r="CC365" s="152">
        <v>0.1</v>
      </c>
      <c r="CD365" s="152"/>
      <c r="CE365" s="72"/>
      <c r="CF365" s="72"/>
      <c r="CG365" s="72"/>
      <c r="CH365" s="72"/>
      <c r="CI365" s="72"/>
      <c r="CJ365" s="72"/>
      <c r="CK365" s="72"/>
      <c r="CL365" s="72"/>
      <c r="CM365" s="72"/>
      <c r="CN365" s="72"/>
      <c r="CO365" s="72"/>
      <c r="CP365" s="72"/>
      <c r="CQ365" s="72"/>
      <c r="CR365" s="72"/>
      <c r="CS365" s="72"/>
      <c r="CT365" s="72"/>
      <c r="CU365" s="72"/>
      <c r="CV365" s="72"/>
      <c r="CW365" s="72"/>
      <c r="CX365" s="72"/>
      <c r="CY365" s="72"/>
      <c r="CZ365" s="72"/>
      <c r="DA365" s="72"/>
      <c r="DB365" s="72"/>
      <c r="DC365" s="72"/>
      <c r="DD365" s="72"/>
      <c r="DE365" s="72"/>
      <c r="DF365" s="72"/>
      <c r="DG365" s="72"/>
      <c r="DH365" s="78">
        <v>97.3</v>
      </c>
      <c r="DJ365" s="77">
        <f t="shared" si="292"/>
        <v>2.7000000000000028</v>
      </c>
      <c r="DK365" s="72"/>
      <c r="DO365" s="358">
        <v>2.7</v>
      </c>
      <c r="DP365" s="72"/>
      <c r="DQ365" s="374"/>
      <c r="DR365" s="72"/>
      <c r="DU365" s="52"/>
      <c r="DX365" s="75">
        <f t="shared" si="293"/>
        <v>71.2</v>
      </c>
      <c r="DY365" s="51">
        <f t="shared" si="294"/>
        <v>1.1305241521068861</v>
      </c>
      <c r="DZ365" s="75">
        <f t="shared" si="295"/>
        <v>0.75000000000000011</v>
      </c>
      <c r="EA365" s="51">
        <f t="shared" si="296"/>
        <v>4.110996916752313E-2</v>
      </c>
      <c r="EB365" s="75">
        <f t="shared" si="297"/>
        <v>13.200000000000001</v>
      </c>
      <c r="EC365" s="51">
        <f t="shared" si="298"/>
        <v>0.4110996916752313</v>
      </c>
      <c r="ED365" s="75">
        <f t="shared" si="299"/>
        <v>4.16</v>
      </c>
      <c r="EE365" s="51">
        <f t="shared" si="300"/>
        <v>0.44193216855087364</v>
      </c>
      <c r="EF365" s="75">
        <f t="shared" si="301"/>
        <v>0.13</v>
      </c>
      <c r="EG365" s="51">
        <f t="shared" si="302"/>
        <v>3.0832476875642344E-2</v>
      </c>
      <c r="EH365" s="75">
        <f t="shared" si="303"/>
        <v>0.70000000000000007</v>
      </c>
      <c r="EI365" s="51">
        <f t="shared" si="304"/>
        <v>0.11305241521068861</v>
      </c>
      <c r="EJ365" s="75">
        <f t="shared" si="305"/>
        <v>2.64</v>
      </c>
      <c r="EK365" s="51">
        <f t="shared" si="306"/>
        <v>0.32887975334018504</v>
      </c>
      <c r="EL365" s="75">
        <f t="shared" si="307"/>
        <v>4.46</v>
      </c>
      <c r="EM365" s="51">
        <f t="shared" si="308"/>
        <v>0.34943473792394664</v>
      </c>
      <c r="EN365" s="75">
        <f t="shared" si="309"/>
        <v>2.75</v>
      </c>
      <c r="EO365" s="51">
        <f t="shared" si="310"/>
        <v>0.10277492291880781</v>
      </c>
      <c r="EP365" s="75">
        <f t="shared" si="311"/>
        <v>0</v>
      </c>
      <c r="EQ365" s="51" t="e">
        <f t="shared" si="312"/>
        <v>#DIV/0!</v>
      </c>
      <c r="ER365" s="51">
        <f t="shared" si="313"/>
        <v>100</v>
      </c>
      <c r="ES365" s="51">
        <f t="shared" si="314"/>
        <v>0</v>
      </c>
    </row>
    <row r="366" spans="1:149" x14ac:dyDescent="0.45">
      <c r="A366" s="78" t="s">
        <v>1145</v>
      </c>
      <c r="B366" s="174" t="s">
        <v>3400</v>
      </c>
      <c r="C366" s="51" t="s">
        <v>3444</v>
      </c>
      <c r="D366" s="51" t="s">
        <v>3641</v>
      </c>
      <c r="E366" s="78" t="s">
        <v>637</v>
      </c>
      <c r="F366" s="78" t="s">
        <v>1338</v>
      </c>
      <c r="G366" s="72" t="s">
        <v>3366</v>
      </c>
      <c r="H366" s="78" t="s">
        <v>1132</v>
      </c>
      <c r="I366" s="78">
        <v>141</v>
      </c>
      <c r="J366" s="300">
        <v>50</v>
      </c>
      <c r="K366" s="78"/>
      <c r="L366" s="300">
        <v>960</v>
      </c>
      <c r="M366" s="72"/>
      <c r="O366" s="78" t="s">
        <v>3166</v>
      </c>
      <c r="P366" s="72" t="s">
        <v>3167</v>
      </c>
      <c r="R366" s="122">
        <v>1</v>
      </c>
      <c r="AA366" s="195"/>
      <c r="AB366" s="195"/>
      <c r="AC366" s="195"/>
      <c r="AD366" s="72"/>
      <c r="AE366" s="316">
        <v>1</v>
      </c>
      <c r="AF366" s="195"/>
      <c r="AG366" s="195">
        <v>0</v>
      </c>
      <c r="AH366" s="72"/>
      <c r="AR366" s="53">
        <v>0.95589999999999997</v>
      </c>
      <c r="AU366" s="48">
        <v>500</v>
      </c>
      <c r="AW366" s="48">
        <v>477.95</v>
      </c>
      <c r="AX366" s="49"/>
      <c r="BB366" s="80" t="s">
        <v>722</v>
      </c>
      <c r="BC366" s="270" t="s">
        <v>1126</v>
      </c>
      <c r="BD366" s="152">
        <v>71.882999999999996</v>
      </c>
      <c r="BE366" s="152">
        <v>0.3</v>
      </c>
      <c r="BF366" s="152">
        <v>0.72372000000000003</v>
      </c>
      <c r="BG366" s="152">
        <v>0.05</v>
      </c>
      <c r="BH366" s="152">
        <v>11.9316</v>
      </c>
      <c r="BI366" s="152">
        <v>0.2</v>
      </c>
      <c r="BJ366" s="152"/>
      <c r="BK366" s="152"/>
      <c r="BL366" s="152"/>
      <c r="BM366" s="152"/>
      <c r="BN366" s="152">
        <v>3.2469600000000001</v>
      </c>
      <c r="BO366" s="152">
        <v>0.18</v>
      </c>
      <c r="BP366" s="152">
        <v>5.8680000000000003E-2</v>
      </c>
      <c r="BQ366" s="152">
        <v>0.04</v>
      </c>
      <c r="BR366" s="152">
        <v>0.40098</v>
      </c>
      <c r="BS366" s="152">
        <v>0.02</v>
      </c>
      <c r="BT366" s="152"/>
      <c r="BU366" s="152"/>
      <c r="BV366" s="152"/>
      <c r="BW366" s="152"/>
      <c r="BX366" s="152">
        <v>1.8386400000000001</v>
      </c>
      <c r="BY366" s="152">
        <v>0.06</v>
      </c>
      <c r="BZ366" s="152">
        <v>4.3716600000000003</v>
      </c>
      <c r="CA366" s="152">
        <v>0.13</v>
      </c>
      <c r="CB366" s="152">
        <v>3.2958599999999998</v>
      </c>
      <c r="CC366" s="152">
        <v>0.05</v>
      </c>
      <c r="CD366" s="152"/>
      <c r="CE366" s="72"/>
      <c r="CF366" s="72"/>
      <c r="CG366" s="72"/>
      <c r="CH366" s="72"/>
      <c r="CI366" s="72"/>
      <c r="CJ366" s="72"/>
      <c r="CK366" s="72"/>
      <c r="CL366" s="72"/>
      <c r="CM366" s="72"/>
      <c r="CN366" s="72"/>
      <c r="CO366" s="72"/>
      <c r="CP366" s="72"/>
      <c r="CQ366" s="72"/>
      <c r="CR366" s="72"/>
      <c r="CS366" s="72"/>
      <c r="CT366" s="72"/>
      <c r="CU366" s="72"/>
      <c r="CV366" s="72"/>
      <c r="CW366" s="72"/>
      <c r="CX366" s="72"/>
      <c r="CY366" s="72"/>
      <c r="CZ366" s="72"/>
      <c r="DA366" s="72"/>
      <c r="DB366" s="72"/>
      <c r="DC366" s="72"/>
      <c r="DD366" s="72"/>
      <c r="DE366" s="72"/>
      <c r="DF366" s="72"/>
      <c r="DG366" s="72"/>
      <c r="DH366" s="78">
        <v>97.8</v>
      </c>
      <c r="DJ366" s="77">
        <f t="shared" si="292"/>
        <v>2.2000000000000028</v>
      </c>
      <c r="DK366" s="72"/>
      <c r="DO366" s="358">
        <v>2.2000000000000002</v>
      </c>
      <c r="DP366" s="72"/>
      <c r="DQ366" s="374"/>
      <c r="DR366" s="72"/>
      <c r="DU366" s="52"/>
      <c r="DX366" s="75">
        <f t="shared" si="293"/>
        <v>73.5</v>
      </c>
      <c r="DY366" s="51">
        <f t="shared" si="294"/>
        <v>0.30674846625766866</v>
      </c>
      <c r="DZ366" s="75">
        <f t="shared" si="295"/>
        <v>0.74</v>
      </c>
      <c r="EA366" s="51">
        <f t="shared" si="296"/>
        <v>5.1124744376278113E-2</v>
      </c>
      <c r="EB366" s="75">
        <f t="shared" si="297"/>
        <v>12.2</v>
      </c>
      <c r="EC366" s="51">
        <f t="shared" si="298"/>
        <v>0.20449897750511248</v>
      </c>
      <c r="ED366" s="75">
        <f t="shared" si="299"/>
        <v>3.32</v>
      </c>
      <c r="EE366" s="51">
        <f t="shared" si="300"/>
        <v>0.18404907975460119</v>
      </c>
      <c r="EF366" s="75">
        <f t="shared" si="301"/>
        <v>6.0000000000000005E-2</v>
      </c>
      <c r="EG366" s="51">
        <f t="shared" si="302"/>
        <v>4.0899795501022497E-2</v>
      </c>
      <c r="EH366" s="75">
        <f t="shared" si="303"/>
        <v>0.41000000000000003</v>
      </c>
      <c r="EI366" s="51">
        <f t="shared" si="304"/>
        <v>2.0449897750511249E-2</v>
      </c>
      <c r="EJ366" s="75">
        <f t="shared" si="305"/>
        <v>1.8800000000000001</v>
      </c>
      <c r="EK366" s="51">
        <f t="shared" si="306"/>
        <v>6.1349693251533742E-2</v>
      </c>
      <c r="EL366" s="75">
        <f t="shared" si="307"/>
        <v>4.4700000000000006</v>
      </c>
      <c r="EM366" s="51">
        <f t="shared" si="308"/>
        <v>0.13292433537832313</v>
      </c>
      <c r="EN366" s="75">
        <f t="shared" si="309"/>
        <v>3.37</v>
      </c>
      <c r="EO366" s="51">
        <f t="shared" si="310"/>
        <v>5.1124744376278126E-2</v>
      </c>
      <c r="EP366" s="75">
        <f t="shared" si="311"/>
        <v>0</v>
      </c>
      <c r="EQ366" s="51" t="e">
        <f t="shared" si="312"/>
        <v>#DIV/0!</v>
      </c>
      <c r="ER366" s="51">
        <f t="shared" si="313"/>
        <v>100</v>
      </c>
      <c r="ES366" s="51">
        <f t="shared" si="314"/>
        <v>0</v>
      </c>
    </row>
    <row r="367" spans="1:149" x14ac:dyDescent="0.45">
      <c r="A367" s="78" t="s">
        <v>1145</v>
      </c>
      <c r="B367" s="174" t="s">
        <v>3400</v>
      </c>
      <c r="C367" s="51" t="s">
        <v>3444</v>
      </c>
      <c r="D367" s="51" t="s">
        <v>3641</v>
      </c>
      <c r="E367" s="78" t="s">
        <v>637</v>
      </c>
      <c r="F367" s="78" t="s">
        <v>1339</v>
      </c>
      <c r="G367" s="72" t="s">
        <v>3366</v>
      </c>
      <c r="H367" s="78" t="s">
        <v>1132</v>
      </c>
      <c r="I367" s="78">
        <v>21.8</v>
      </c>
      <c r="J367" s="300">
        <v>100</v>
      </c>
      <c r="K367" s="78"/>
      <c r="L367" s="300">
        <v>1050</v>
      </c>
      <c r="M367" s="72"/>
      <c r="O367" s="78" t="s">
        <v>3166</v>
      </c>
      <c r="P367" s="72" t="s">
        <v>1404</v>
      </c>
      <c r="R367" s="122">
        <v>1</v>
      </c>
      <c r="AA367" s="195"/>
      <c r="AB367" s="195"/>
      <c r="AC367" s="195"/>
      <c r="AD367" s="72"/>
      <c r="AE367" s="316">
        <v>1</v>
      </c>
      <c r="AF367" s="195"/>
      <c r="AG367" s="195">
        <v>0</v>
      </c>
      <c r="AH367" s="72"/>
      <c r="AR367" s="53">
        <v>0.95579999999999998</v>
      </c>
      <c r="AU367" s="48">
        <v>1000</v>
      </c>
      <c r="AW367" s="48">
        <v>955.8</v>
      </c>
      <c r="AX367" s="49"/>
      <c r="BB367" s="80" t="s">
        <v>722</v>
      </c>
      <c r="BC367" s="270" t="s">
        <v>1126</v>
      </c>
      <c r="BD367" s="152">
        <v>57.683700000000002</v>
      </c>
      <c r="BE367" s="152">
        <v>0.3</v>
      </c>
      <c r="BF367" s="152">
        <v>0.71262000000000003</v>
      </c>
      <c r="BG367" s="152">
        <v>0.04</v>
      </c>
      <c r="BH367" s="152">
        <v>16.1784</v>
      </c>
      <c r="BI367" s="152">
        <v>0.1</v>
      </c>
      <c r="BJ367" s="152"/>
      <c r="BK367" s="152"/>
      <c r="BL367" s="152"/>
      <c r="BM367" s="152"/>
      <c r="BN367" s="152">
        <v>6.07653</v>
      </c>
      <c r="BO367" s="152">
        <v>0.27</v>
      </c>
      <c r="BP367" s="152">
        <v>0.13482</v>
      </c>
      <c r="BQ367" s="152">
        <v>0.05</v>
      </c>
      <c r="BR367" s="152">
        <v>3.4956900000000002</v>
      </c>
      <c r="BS367" s="152">
        <v>0.06</v>
      </c>
      <c r="BT367" s="152"/>
      <c r="BU367" s="152"/>
      <c r="BV367" s="152"/>
      <c r="BW367" s="152"/>
      <c r="BX367" s="152">
        <v>7.8099299999999996</v>
      </c>
      <c r="BY367" s="152">
        <v>0.14000000000000001</v>
      </c>
      <c r="BZ367" s="152">
        <v>3.12012</v>
      </c>
      <c r="CA367" s="152">
        <v>0.09</v>
      </c>
      <c r="CB367" s="152">
        <v>1.1267100000000001</v>
      </c>
      <c r="CC367" s="152">
        <v>0.04</v>
      </c>
      <c r="CD367" s="152"/>
      <c r="CE367" s="72"/>
      <c r="CF367" s="72"/>
      <c r="CG367" s="72"/>
      <c r="CH367" s="72"/>
      <c r="CI367" s="72"/>
      <c r="CJ367" s="72"/>
      <c r="CK367" s="72"/>
      <c r="CL367" s="72"/>
      <c r="CM367" s="72"/>
      <c r="CN367" s="72"/>
      <c r="CO367" s="72"/>
      <c r="CP367" s="72"/>
      <c r="CQ367" s="72"/>
      <c r="CR367" s="72"/>
      <c r="CS367" s="72"/>
      <c r="CT367" s="72"/>
      <c r="CU367" s="72"/>
      <c r="CV367" s="72"/>
      <c r="CW367" s="72"/>
      <c r="CX367" s="72"/>
      <c r="CY367" s="72"/>
      <c r="CZ367" s="72"/>
      <c r="DA367" s="72"/>
      <c r="DB367" s="72"/>
      <c r="DC367" s="72"/>
      <c r="DD367" s="72"/>
      <c r="DE367" s="72"/>
      <c r="DF367" s="72"/>
      <c r="DG367" s="72"/>
      <c r="DH367" s="78">
        <v>96.3</v>
      </c>
      <c r="DJ367" s="77">
        <f t="shared" si="292"/>
        <v>3.7000000000000028</v>
      </c>
      <c r="DK367" s="72"/>
      <c r="DO367" s="358">
        <v>3.7</v>
      </c>
      <c r="DP367" s="72"/>
      <c r="DQ367" s="374"/>
      <c r="DR367" s="72"/>
      <c r="DU367" s="52"/>
      <c r="DX367" s="75">
        <f t="shared" si="293"/>
        <v>59.900000000000006</v>
      </c>
      <c r="DY367" s="51">
        <f t="shared" si="294"/>
        <v>0.31152647975077885</v>
      </c>
      <c r="DZ367" s="75">
        <f t="shared" si="295"/>
        <v>0.74</v>
      </c>
      <c r="EA367" s="51">
        <f t="shared" si="296"/>
        <v>4.1536863966770504E-2</v>
      </c>
      <c r="EB367" s="75">
        <f t="shared" si="297"/>
        <v>16.8</v>
      </c>
      <c r="EC367" s="51">
        <f t="shared" si="298"/>
        <v>0.10384215991692629</v>
      </c>
      <c r="ED367" s="75">
        <f t="shared" si="299"/>
        <v>6.3100000000000005</v>
      </c>
      <c r="EE367" s="51">
        <f t="shared" si="300"/>
        <v>0.28037383177570097</v>
      </c>
      <c r="EF367" s="75">
        <f t="shared" si="301"/>
        <v>0.13999999999999999</v>
      </c>
      <c r="EG367" s="51">
        <f t="shared" si="302"/>
        <v>5.192107995846313E-2</v>
      </c>
      <c r="EH367" s="75">
        <f t="shared" si="303"/>
        <v>3.6300000000000008</v>
      </c>
      <c r="EI367" s="51">
        <f t="shared" si="304"/>
        <v>6.230529595015577E-2</v>
      </c>
      <c r="EJ367" s="75">
        <f t="shared" si="305"/>
        <v>8.11</v>
      </c>
      <c r="EK367" s="51">
        <f t="shared" si="306"/>
        <v>0.14537902388369681</v>
      </c>
      <c r="EL367" s="75">
        <f t="shared" si="307"/>
        <v>3.2399999999999998</v>
      </c>
      <c r="EM367" s="51">
        <f t="shared" si="308"/>
        <v>9.3457943925233641E-2</v>
      </c>
      <c r="EN367" s="75">
        <f t="shared" si="309"/>
        <v>1.1700000000000002</v>
      </c>
      <c r="EO367" s="51">
        <f t="shared" si="310"/>
        <v>4.1536863966770511E-2</v>
      </c>
      <c r="EP367" s="75">
        <f t="shared" si="311"/>
        <v>0</v>
      </c>
      <c r="EQ367" s="51" t="e">
        <f t="shared" si="312"/>
        <v>#DIV/0!</v>
      </c>
      <c r="ER367" s="51">
        <f t="shared" si="313"/>
        <v>100</v>
      </c>
      <c r="ES367" s="51">
        <f t="shared" si="314"/>
        <v>0</v>
      </c>
    </row>
    <row r="368" spans="1:149" x14ac:dyDescent="0.45">
      <c r="A368" s="78" t="s">
        <v>1145</v>
      </c>
      <c r="B368" s="174" t="s">
        <v>3400</v>
      </c>
      <c r="C368" s="51" t="s">
        <v>3444</v>
      </c>
      <c r="D368" s="51" t="s">
        <v>3641</v>
      </c>
      <c r="E368" s="78" t="s">
        <v>637</v>
      </c>
      <c r="F368" s="78" t="s">
        <v>1340</v>
      </c>
      <c r="G368" s="72" t="s">
        <v>3366</v>
      </c>
      <c r="H368" s="78" t="s">
        <v>1132</v>
      </c>
      <c r="I368" s="78">
        <v>48.8</v>
      </c>
      <c r="J368" s="300">
        <v>220</v>
      </c>
      <c r="K368" s="78"/>
      <c r="L368" s="300">
        <v>960</v>
      </c>
      <c r="M368" s="72"/>
      <c r="O368" s="78" t="s">
        <v>3166</v>
      </c>
      <c r="P368" s="72" t="s">
        <v>3170</v>
      </c>
      <c r="R368" s="122">
        <v>1</v>
      </c>
      <c r="AA368" s="195"/>
      <c r="AB368" s="195"/>
      <c r="AC368" s="195"/>
      <c r="AD368" s="72"/>
      <c r="AE368" s="316">
        <v>1</v>
      </c>
      <c r="AF368" s="195"/>
      <c r="AG368" s="195">
        <v>0</v>
      </c>
      <c r="AH368" s="72"/>
      <c r="AR368" s="53">
        <v>0.90169999999999995</v>
      </c>
      <c r="AU368" s="48">
        <v>2200</v>
      </c>
      <c r="AW368" s="48">
        <v>1983.7399999999998</v>
      </c>
      <c r="AX368" s="49"/>
      <c r="BB368" s="80" t="s">
        <v>722</v>
      </c>
      <c r="BC368" s="270" t="s">
        <v>1126</v>
      </c>
      <c r="BD368" s="152">
        <v>56.121600000000001</v>
      </c>
      <c r="BE368" s="152">
        <v>0.2</v>
      </c>
      <c r="BF368" s="152">
        <v>0.70152000000000003</v>
      </c>
      <c r="BG368" s="152">
        <v>0.08</v>
      </c>
      <c r="BH368" s="152">
        <v>15.736800000000001</v>
      </c>
      <c r="BI368" s="152">
        <v>0.1</v>
      </c>
      <c r="BJ368" s="152"/>
      <c r="BK368" s="152"/>
      <c r="BL368" s="152"/>
      <c r="BM368" s="152"/>
      <c r="BN368" s="152">
        <v>6.3326399999999996</v>
      </c>
      <c r="BO368" s="152">
        <v>0.12</v>
      </c>
      <c r="BP368" s="152">
        <v>0.14219999999999999</v>
      </c>
      <c r="BQ368" s="152">
        <v>0.06</v>
      </c>
      <c r="BR368" s="152">
        <v>3.5076000000000001</v>
      </c>
      <c r="BS368" s="152">
        <v>7.0000000000000007E-2</v>
      </c>
      <c r="BT368" s="152"/>
      <c r="BU368" s="152"/>
      <c r="BV368" s="152"/>
      <c r="BW368" s="152"/>
      <c r="BX368" s="152">
        <v>7.7641200000000001</v>
      </c>
      <c r="BY368" s="152">
        <v>0.18</v>
      </c>
      <c r="BZ368" s="152">
        <v>3.4127999999999998</v>
      </c>
      <c r="CA368" s="152">
        <v>0.14000000000000001</v>
      </c>
      <c r="CB368" s="152">
        <v>1.0902000000000001</v>
      </c>
      <c r="CC368" s="152">
        <v>0.06</v>
      </c>
      <c r="CD368" s="152"/>
      <c r="CE368" s="72"/>
      <c r="CF368" s="72"/>
      <c r="CG368" s="72"/>
      <c r="CH368" s="72"/>
      <c r="CI368" s="72"/>
      <c r="CJ368" s="72"/>
      <c r="CK368" s="72"/>
      <c r="CL368" s="72"/>
      <c r="CM368" s="72"/>
      <c r="CN368" s="72"/>
      <c r="CO368" s="72"/>
      <c r="CP368" s="72"/>
      <c r="CQ368" s="72"/>
      <c r="CR368" s="72"/>
      <c r="CS368" s="72"/>
      <c r="CT368" s="72"/>
      <c r="CU368" s="72"/>
      <c r="CV368" s="72"/>
      <c r="CW368" s="72"/>
      <c r="CX368" s="72"/>
      <c r="CY368" s="72"/>
      <c r="CZ368" s="72"/>
      <c r="DA368" s="72"/>
      <c r="DB368" s="72"/>
      <c r="DC368" s="72"/>
      <c r="DD368" s="72"/>
      <c r="DE368" s="72"/>
      <c r="DF368" s="72"/>
      <c r="DG368" s="72"/>
      <c r="DH368" s="78">
        <v>94.8</v>
      </c>
      <c r="DJ368" s="77">
        <f t="shared" si="292"/>
        <v>5.2000000000000028</v>
      </c>
      <c r="DK368" s="72"/>
      <c r="DO368" s="358">
        <v>5.2</v>
      </c>
      <c r="DP368" s="72"/>
      <c r="DQ368" s="374"/>
      <c r="DR368" s="72"/>
      <c r="DU368" s="52"/>
      <c r="DX368" s="75">
        <f t="shared" si="293"/>
        <v>59.20000000000001</v>
      </c>
      <c r="DY368" s="51">
        <f t="shared" si="294"/>
        <v>0.21097046413502113</v>
      </c>
      <c r="DZ368" s="75">
        <f t="shared" si="295"/>
        <v>0.74</v>
      </c>
      <c r="EA368" s="51">
        <f t="shared" si="296"/>
        <v>8.4388185654008435E-2</v>
      </c>
      <c r="EB368" s="75">
        <f t="shared" si="297"/>
        <v>16.600000000000001</v>
      </c>
      <c r="EC368" s="51">
        <f t="shared" si="298"/>
        <v>0.10548523206751056</v>
      </c>
      <c r="ED368" s="75">
        <f t="shared" si="299"/>
        <v>6.68</v>
      </c>
      <c r="EE368" s="51">
        <f t="shared" si="300"/>
        <v>0.12658227848101267</v>
      </c>
      <c r="EF368" s="75">
        <f t="shared" si="301"/>
        <v>0.15</v>
      </c>
      <c r="EG368" s="51">
        <f t="shared" si="302"/>
        <v>6.3291139240506333E-2</v>
      </c>
      <c r="EH368" s="75">
        <f t="shared" si="303"/>
        <v>3.7000000000000006</v>
      </c>
      <c r="EI368" s="51">
        <f t="shared" si="304"/>
        <v>7.3839662447257398E-2</v>
      </c>
      <c r="EJ368" s="75">
        <f t="shared" si="305"/>
        <v>8.19</v>
      </c>
      <c r="EK368" s="51">
        <f t="shared" si="306"/>
        <v>0.18987341772151897</v>
      </c>
      <c r="EL368" s="75">
        <f t="shared" si="307"/>
        <v>3.5999999999999996</v>
      </c>
      <c r="EM368" s="51">
        <f t="shared" si="308"/>
        <v>0.14767932489451477</v>
      </c>
      <c r="EN368" s="75">
        <f t="shared" si="309"/>
        <v>1.1500000000000001</v>
      </c>
      <c r="EO368" s="51">
        <f t="shared" si="310"/>
        <v>6.3291139240506333E-2</v>
      </c>
      <c r="EP368" s="75">
        <f t="shared" si="311"/>
        <v>0</v>
      </c>
      <c r="EQ368" s="51" t="e">
        <f t="shared" si="312"/>
        <v>#DIV/0!</v>
      </c>
      <c r="ER368" s="51">
        <f t="shared" si="313"/>
        <v>100</v>
      </c>
      <c r="ES368" s="51">
        <f t="shared" si="314"/>
        <v>0</v>
      </c>
    </row>
    <row r="369" spans="1:149" x14ac:dyDescent="0.45">
      <c r="A369" s="78" t="s">
        <v>1145</v>
      </c>
      <c r="B369" s="174" t="s">
        <v>3400</v>
      </c>
      <c r="C369" s="51" t="s">
        <v>3444</v>
      </c>
      <c r="D369" s="51" t="s">
        <v>3641</v>
      </c>
      <c r="E369" s="78" t="s">
        <v>637</v>
      </c>
      <c r="F369" s="78" t="s">
        <v>1341</v>
      </c>
      <c r="G369" s="72" t="s">
        <v>3366</v>
      </c>
      <c r="H369" s="78" t="s">
        <v>1132</v>
      </c>
      <c r="I369" s="78">
        <v>92.9</v>
      </c>
      <c r="J369" s="300">
        <v>110</v>
      </c>
      <c r="K369" s="78"/>
      <c r="L369" s="300">
        <v>960</v>
      </c>
      <c r="M369" s="72"/>
      <c r="O369" s="78" t="s">
        <v>3166</v>
      </c>
      <c r="P369" s="72" t="s">
        <v>3167</v>
      </c>
      <c r="R369" s="122">
        <v>1</v>
      </c>
      <c r="AA369" s="195"/>
      <c r="AB369" s="195"/>
      <c r="AC369" s="195"/>
      <c r="AD369" s="72"/>
      <c r="AE369" s="316">
        <v>1</v>
      </c>
      <c r="AF369" s="195"/>
      <c r="AG369" s="195">
        <v>0</v>
      </c>
      <c r="AH369" s="72"/>
      <c r="AR369" s="53">
        <v>0.92</v>
      </c>
      <c r="AU369" s="48">
        <v>1100</v>
      </c>
      <c r="AW369" s="48">
        <v>1012</v>
      </c>
      <c r="AX369" s="49"/>
      <c r="BB369" s="80" t="s">
        <v>722</v>
      </c>
      <c r="BC369" s="270" t="s">
        <v>1126</v>
      </c>
      <c r="BD369" s="152">
        <v>64.776600000000002</v>
      </c>
      <c r="BE369" s="152">
        <v>0.4</v>
      </c>
      <c r="BF369" s="152">
        <v>0.70596000000000003</v>
      </c>
      <c r="BG369" s="152">
        <v>7.0000000000000007E-2</v>
      </c>
      <c r="BH369" s="152">
        <v>14.31</v>
      </c>
      <c r="BI369" s="152">
        <v>0.2</v>
      </c>
      <c r="BJ369" s="152"/>
      <c r="BK369" s="152"/>
      <c r="BL369" s="152"/>
      <c r="BM369" s="152"/>
      <c r="BN369" s="152">
        <v>3.6156600000000001</v>
      </c>
      <c r="BO369" s="152">
        <v>0.19</v>
      </c>
      <c r="BP369" s="152">
        <v>0.10494000000000001</v>
      </c>
      <c r="BQ369" s="152">
        <v>0.06</v>
      </c>
      <c r="BR369" s="152">
        <v>1.4405399999999999</v>
      </c>
      <c r="BS369" s="152">
        <v>0.04</v>
      </c>
      <c r="BT369" s="152"/>
      <c r="BU369" s="152"/>
      <c r="BV369" s="152"/>
      <c r="BW369" s="152"/>
      <c r="BX369" s="152">
        <v>4.5505800000000001</v>
      </c>
      <c r="BY369" s="152">
        <v>0.11</v>
      </c>
      <c r="BZ369" s="152">
        <v>4.1212799999999996</v>
      </c>
      <c r="CA369" s="152">
        <v>0.17</v>
      </c>
      <c r="CB369" s="152">
        <v>1.8030600000000001</v>
      </c>
      <c r="CC369" s="152">
        <v>0.05</v>
      </c>
      <c r="CD369" s="152"/>
      <c r="CE369" s="72"/>
      <c r="CF369" s="72"/>
      <c r="CG369" s="72"/>
      <c r="CH369" s="72"/>
      <c r="CI369" s="72"/>
      <c r="CJ369" s="72"/>
      <c r="CK369" s="72"/>
      <c r="CL369" s="72"/>
      <c r="CM369" s="72"/>
      <c r="CN369" s="72"/>
      <c r="CO369" s="72"/>
      <c r="CP369" s="72"/>
      <c r="CQ369" s="72"/>
      <c r="CR369" s="72"/>
      <c r="CS369" s="72"/>
      <c r="CT369" s="72"/>
      <c r="CU369" s="72"/>
      <c r="CV369" s="72"/>
      <c r="CW369" s="72"/>
      <c r="CX369" s="72"/>
      <c r="CY369" s="72"/>
      <c r="CZ369" s="72"/>
      <c r="DA369" s="72"/>
      <c r="DB369" s="72"/>
      <c r="DC369" s="72"/>
      <c r="DD369" s="72"/>
      <c r="DE369" s="72"/>
      <c r="DF369" s="72"/>
      <c r="DG369" s="72"/>
      <c r="DH369" s="78">
        <v>95.4</v>
      </c>
      <c r="DJ369" s="77">
        <f t="shared" si="292"/>
        <v>4.5999999999999943</v>
      </c>
      <c r="DK369" s="72"/>
      <c r="DO369" s="358">
        <v>4.5999999999999996</v>
      </c>
      <c r="DP369" s="72"/>
      <c r="DQ369" s="374"/>
      <c r="DR369" s="72"/>
      <c r="DU369" s="52"/>
      <c r="DX369" s="75">
        <f t="shared" si="293"/>
        <v>67.899999999999991</v>
      </c>
      <c r="DY369" s="51">
        <f t="shared" si="294"/>
        <v>0.41928721174004191</v>
      </c>
      <c r="DZ369" s="75">
        <f t="shared" si="295"/>
        <v>0.74</v>
      </c>
      <c r="EA369" s="51">
        <f t="shared" si="296"/>
        <v>7.337526205450734E-2</v>
      </c>
      <c r="EB369" s="75">
        <f t="shared" si="297"/>
        <v>15</v>
      </c>
      <c r="EC369" s="51">
        <f t="shared" si="298"/>
        <v>0.20964360587002095</v>
      </c>
      <c r="ED369" s="75">
        <f t="shared" si="299"/>
        <v>3.7899999999999996</v>
      </c>
      <c r="EE369" s="51">
        <f t="shared" si="300"/>
        <v>0.19916142557651989</v>
      </c>
      <c r="EF369" s="75">
        <f t="shared" si="301"/>
        <v>0.11</v>
      </c>
      <c r="EG369" s="51">
        <f t="shared" si="302"/>
        <v>6.2893081761006289E-2</v>
      </c>
      <c r="EH369" s="75">
        <f t="shared" si="303"/>
        <v>1.5099999999999998</v>
      </c>
      <c r="EI369" s="51">
        <f t="shared" si="304"/>
        <v>4.1928721174004188E-2</v>
      </c>
      <c r="EJ369" s="75">
        <f t="shared" si="305"/>
        <v>4.7699999999999996</v>
      </c>
      <c r="EK369" s="51">
        <f t="shared" si="306"/>
        <v>0.11530398322851151</v>
      </c>
      <c r="EL369" s="75">
        <f t="shared" si="307"/>
        <v>4.3199999999999994</v>
      </c>
      <c r="EM369" s="51">
        <f t="shared" si="308"/>
        <v>0.17819706498951782</v>
      </c>
      <c r="EN369" s="75">
        <f t="shared" si="309"/>
        <v>1.8900000000000001</v>
      </c>
      <c r="EO369" s="51">
        <f t="shared" si="310"/>
        <v>5.2410901467505246E-2</v>
      </c>
      <c r="EP369" s="75">
        <f t="shared" si="311"/>
        <v>0</v>
      </c>
      <c r="EQ369" s="51" t="e">
        <f t="shared" si="312"/>
        <v>#DIV/0!</v>
      </c>
      <c r="ER369" s="51">
        <f t="shared" si="313"/>
        <v>100</v>
      </c>
      <c r="ES369" s="51">
        <f t="shared" si="314"/>
        <v>0</v>
      </c>
    </row>
    <row r="370" spans="1:149" x14ac:dyDescent="0.45">
      <c r="A370" s="78" t="s">
        <v>1145</v>
      </c>
      <c r="B370" s="174" t="s">
        <v>3400</v>
      </c>
      <c r="C370" s="51" t="s">
        <v>3444</v>
      </c>
      <c r="D370" s="51" t="s">
        <v>3641</v>
      </c>
      <c r="E370" s="78" t="s">
        <v>637</v>
      </c>
      <c r="F370" s="78" t="s">
        <v>1342</v>
      </c>
      <c r="G370" s="72" t="s">
        <v>3366</v>
      </c>
      <c r="H370" s="78" t="s">
        <v>1132</v>
      </c>
      <c r="I370" s="78">
        <v>92.9</v>
      </c>
      <c r="J370" s="300">
        <v>110</v>
      </c>
      <c r="K370" s="78"/>
      <c r="L370" s="300">
        <v>960</v>
      </c>
      <c r="M370" s="72"/>
      <c r="O370" s="78" t="s">
        <v>3166</v>
      </c>
      <c r="P370" s="72" t="s">
        <v>3167</v>
      </c>
      <c r="R370" s="122">
        <v>1</v>
      </c>
      <c r="AA370" s="195"/>
      <c r="AB370" s="195"/>
      <c r="AC370" s="195"/>
      <c r="AD370" s="72"/>
      <c r="AE370" s="316">
        <v>1</v>
      </c>
      <c r="AF370" s="195"/>
      <c r="AG370" s="195">
        <v>0</v>
      </c>
      <c r="AH370" s="72"/>
      <c r="AR370" s="53">
        <v>0.92</v>
      </c>
      <c r="AU370" s="48">
        <v>1100</v>
      </c>
      <c r="AW370" s="48">
        <v>1012</v>
      </c>
      <c r="AX370" s="49"/>
      <c r="BB370" s="80" t="s">
        <v>722</v>
      </c>
      <c r="BC370" s="270" t="s">
        <v>1126</v>
      </c>
      <c r="BD370" s="152">
        <v>64.801000000000002</v>
      </c>
      <c r="BE370" s="152">
        <v>0.4</v>
      </c>
      <c r="BF370" s="152">
        <v>0.74734</v>
      </c>
      <c r="BG370" s="152">
        <v>0.05</v>
      </c>
      <c r="BH370" s="152">
        <v>14.0008</v>
      </c>
      <c r="BI370" s="152">
        <v>0.2</v>
      </c>
      <c r="BJ370" s="152"/>
      <c r="BK370" s="152"/>
      <c r="BL370" s="152"/>
      <c r="BM370" s="152"/>
      <c r="BN370" s="152">
        <v>3.4718200000000001</v>
      </c>
      <c r="BO370" s="152">
        <v>0.22</v>
      </c>
      <c r="BP370" s="152">
        <v>0.12298000000000001</v>
      </c>
      <c r="BQ370" s="152">
        <v>0.05</v>
      </c>
      <c r="BR370" s="152">
        <v>1.3811599999999999</v>
      </c>
      <c r="BS370" s="152">
        <v>0.05</v>
      </c>
      <c r="BT370" s="152"/>
      <c r="BU370" s="152"/>
      <c r="BV370" s="152"/>
      <c r="BW370" s="152"/>
      <c r="BX370" s="152">
        <v>4.6353999999999997</v>
      </c>
      <c r="BY370" s="152">
        <v>0.09</v>
      </c>
      <c r="BZ370" s="152">
        <v>3.7839999999999998</v>
      </c>
      <c r="CA370" s="152">
        <v>0.18</v>
      </c>
      <c r="CB370" s="152">
        <v>1.6365799999999999</v>
      </c>
      <c r="CC370" s="152">
        <v>0.12</v>
      </c>
      <c r="CD370" s="152"/>
      <c r="CE370" s="72"/>
      <c r="CF370" s="72"/>
      <c r="CG370" s="72"/>
      <c r="CH370" s="72"/>
      <c r="CI370" s="72"/>
      <c r="CJ370" s="72"/>
      <c r="CK370" s="72"/>
      <c r="CL370" s="72"/>
      <c r="CM370" s="72"/>
      <c r="CN370" s="72"/>
      <c r="CO370" s="72"/>
      <c r="CP370" s="72"/>
      <c r="CQ370" s="72"/>
      <c r="CR370" s="72"/>
      <c r="CS370" s="72"/>
      <c r="CT370" s="72"/>
      <c r="CU370" s="72"/>
      <c r="CV370" s="72"/>
      <c r="CW370" s="72"/>
      <c r="CX370" s="72"/>
      <c r="CY370" s="72"/>
      <c r="CZ370" s="72"/>
      <c r="DA370" s="72"/>
      <c r="DB370" s="72"/>
      <c r="DC370" s="72"/>
      <c r="DD370" s="72"/>
      <c r="DE370" s="72"/>
      <c r="DF370" s="72"/>
      <c r="DG370" s="72"/>
      <c r="DH370" s="78">
        <v>94.6</v>
      </c>
      <c r="DJ370" s="77">
        <f t="shared" si="292"/>
        <v>5.4000000000000057</v>
      </c>
      <c r="DK370" s="72"/>
      <c r="DO370" s="358">
        <v>5.4</v>
      </c>
      <c r="DP370" s="72"/>
      <c r="DQ370" s="374"/>
      <c r="DR370" s="72"/>
      <c r="DU370" s="52"/>
      <c r="DX370" s="75">
        <f t="shared" si="293"/>
        <v>68.5</v>
      </c>
      <c r="DY370" s="51">
        <f t="shared" si="294"/>
        <v>0.42283298097251587</v>
      </c>
      <c r="DZ370" s="75">
        <f t="shared" si="295"/>
        <v>0.79</v>
      </c>
      <c r="EA370" s="51">
        <f t="shared" si="296"/>
        <v>5.2854122621564491E-2</v>
      </c>
      <c r="EB370" s="75">
        <f t="shared" si="297"/>
        <v>14.800000000000002</v>
      </c>
      <c r="EC370" s="51">
        <f t="shared" si="298"/>
        <v>0.21141649048625799</v>
      </c>
      <c r="ED370" s="75">
        <f t="shared" si="299"/>
        <v>3.6700000000000004</v>
      </c>
      <c r="EE370" s="51">
        <f t="shared" si="300"/>
        <v>0.23255813953488375</v>
      </c>
      <c r="EF370" s="75">
        <f t="shared" si="301"/>
        <v>0.13</v>
      </c>
      <c r="EG370" s="51">
        <f t="shared" si="302"/>
        <v>5.2854122621564484E-2</v>
      </c>
      <c r="EH370" s="75">
        <f t="shared" si="303"/>
        <v>1.46</v>
      </c>
      <c r="EI370" s="51">
        <f t="shared" si="304"/>
        <v>5.2854122621564491E-2</v>
      </c>
      <c r="EJ370" s="75">
        <f t="shared" si="305"/>
        <v>4.9000000000000004</v>
      </c>
      <c r="EK370" s="51">
        <f t="shared" si="306"/>
        <v>9.5137420718816076E-2</v>
      </c>
      <c r="EL370" s="75">
        <f t="shared" si="307"/>
        <v>4</v>
      </c>
      <c r="EM370" s="51">
        <f t="shared" si="308"/>
        <v>0.19027484143763213</v>
      </c>
      <c r="EN370" s="75">
        <f t="shared" si="309"/>
        <v>1.73</v>
      </c>
      <c r="EO370" s="51">
        <f t="shared" si="310"/>
        <v>0.12684989429175475</v>
      </c>
      <c r="EP370" s="75">
        <f t="shared" si="311"/>
        <v>0</v>
      </c>
      <c r="EQ370" s="51" t="e">
        <f t="shared" si="312"/>
        <v>#DIV/0!</v>
      </c>
      <c r="ER370" s="51">
        <f t="shared" si="313"/>
        <v>100</v>
      </c>
      <c r="ES370" s="51">
        <f t="shared" si="314"/>
        <v>0</v>
      </c>
    </row>
    <row r="371" spans="1:149" x14ac:dyDescent="0.45">
      <c r="A371" s="78" t="s">
        <v>1145</v>
      </c>
      <c r="B371" s="174" t="s">
        <v>3400</v>
      </c>
      <c r="C371" s="51" t="s">
        <v>3444</v>
      </c>
      <c r="D371" s="51" t="s">
        <v>3641</v>
      </c>
      <c r="E371" s="78" t="s">
        <v>637</v>
      </c>
      <c r="F371" s="78" t="s">
        <v>1343</v>
      </c>
      <c r="G371" s="72" t="s">
        <v>3366</v>
      </c>
      <c r="H371" s="78" t="s">
        <v>1132</v>
      </c>
      <c r="I371" s="78">
        <v>37.6</v>
      </c>
      <c r="J371" s="300">
        <v>100</v>
      </c>
      <c r="K371" s="78"/>
      <c r="L371" s="300">
        <v>1020</v>
      </c>
      <c r="M371" s="72"/>
      <c r="O371" s="78" t="s">
        <v>3166</v>
      </c>
      <c r="P371" s="72" t="s">
        <v>3171</v>
      </c>
      <c r="R371" s="122">
        <v>1</v>
      </c>
      <c r="AA371" s="195"/>
      <c r="AB371" s="195"/>
      <c r="AC371" s="195"/>
      <c r="AD371" s="72"/>
      <c r="AE371" s="316">
        <v>1</v>
      </c>
      <c r="AF371" s="195"/>
      <c r="AG371" s="195">
        <v>0</v>
      </c>
      <c r="AH371" s="72"/>
      <c r="AR371" s="53">
        <v>0.94650000000000001</v>
      </c>
      <c r="AU371" s="48">
        <v>1000</v>
      </c>
      <c r="AW371" s="48">
        <v>946.5</v>
      </c>
      <c r="AX371" s="49"/>
      <c r="BB371" s="80" t="s">
        <v>722</v>
      </c>
      <c r="BC371" s="270" t="s">
        <v>1126</v>
      </c>
      <c r="BD371" s="152">
        <v>58.14</v>
      </c>
      <c r="BE371" s="152">
        <v>0.1</v>
      </c>
      <c r="BF371" s="152">
        <v>0.74099999999999999</v>
      </c>
      <c r="BG371" s="152">
        <v>7.0000000000000007E-2</v>
      </c>
      <c r="BH371" s="152">
        <v>16.055</v>
      </c>
      <c r="BI371" s="152">
        <v>0.1</v>
      </c>
      <c r="BJ371" s="152"/>
      <c r="BK371" s="152"/>
      <c r="BL371" s="152"/>
      <c r="BM371" s="152"/>
      <c r="BN371" s="152">
        <v>5.9279999999999999</v>
      </c>
      <c r="BO371" s="152">
        <v>0.13</v>
      </c>
      <c r="BP371" s="152">
        <v>0.13300000000000001</v>
      </c>
      <c r="BQ371" s="152">
        <v>0.06</v>
      </c>
      <c r="BR371" s="152">
        <v>3.6385000000000001</v>
      </c>
      <c r="BS371" s="152">
        <v>0.08</v>
      </c>
      <c r="BT371" s="152"/>
      <c r="BU371" s="152"/>
      <c r="BV371" s="152"/>
      <c r="BW371" s="152"/>
      <c r="BX371" s="152">
        <v>7.2294999999999998</v>
      </c>
      <c r="BY371" s="152">
        <v>0.11</v>
      </c>
      <c r="BZ371" s="152">
        <v>2.4415</v>
      </c>
      <c r="CA371" s="152">
        <v>0.09</v>
      </c>
      <c r="CB371" s="152">
        <v>0.73150000000000004</v>
      </c>
      <c r="CC371" s="152">
        <v>0.03</v>
      </c>
      <c r="CD371" s="152"/>
      <c r="CE371" s="72"/>
      <c r="CF371" s="72"/>
      <c r="CG371" s="72"/>
      <c r="CH371" s="72"/>
      <c r="CI371" s="72"/>
      <c r="CJ371" s="72"/>
      <c r="CK371" s="72"/>
      <c r="CL371" s="72"/>
      <c r="CM371" s="72"/>
      <c r="CN371" s="72"/>
      <c r="CO371" s="72"/>
      <c r="CP371" s="72"/>
      <c r="CQ371" s="72"/>
      <c r="CR371" s="72"/>
      <c r="CS371" s="72"/>
      <c r="CT371" s="72"/>
      <c r="CU371" s="72"/>
      <c r="CV371" s="72"/>
      <c r="CW371" s="72"/>
      <c r="CX371" s="72"/>
      <c r="CY371" s="72"/>
      <c r="CZ371" s="72"/>
      <c r="DA371" s="72"/>
      <c r="DB371" s="72"/>
      <c r="DC371" s="72"/>
      <c r="DD371" s="72"/>
      <c r="DE371" s="72"/>
      <c r="DF371" s="72"/>
      <c r="DG371" s="72"/>
      <c r="DH371" s="78">
        <v>95</v>
      </c>
      <c r="DJ371" s="77">
        <f t="shared" si="292"/>
        <v>5</v>
      </c>
      <c r="DK371" s="72"/>
      <c r="DO371" s="358">
        <v>5</v>
      </c>
      <c r="DP371" s="72"/>
      <c r="DQ371" s="374"/>
      <c r="DR371" s="72"/>
      <c r="DU371" s="52"/>
      <c r="DX371" s="75">
        <f t="shared" si="293"/>
        <v>61.199999999999996</v>
      </c>
      <c r="DY371" s="51">
        <f t="shared" si="294"/>
        <v>0.10526315789473684</v>
      </c>
      <c r="DZ371" s="75">
        <f t="shared" si="295"/>
        <v>0.77999999999999992</v>
      </c>
      <c r="EA371" s="51">
        <f t="shared" si="296"/>
        <v>7.3684210526315783E-2</v>
      </c>
      <c r="EB371" s="75">
        <f t="shared" si="297"/>
        <v>16.899999999999999</v>
      </c>
      <c r="EC371" s="51">
        <f t="shared" si="298"/>
        <v>0.10526315789473684</v>
      </c>
      <c r="ED371" s="75">
        <f t="shared" si="299"/>
        <v>6.2399999999999993</v>
      </c>
      <c r="EE371" s="51">
        <f t="shared" si="300"/>
        <v>0.1368421052631579</v>
      </c>
      <c r="EF371" s="75">
        <f t="shared" si="301"/>
        <v>0.13999999999999999</v>
      </c>
      <c r="EG371" s="51">
        <f t="shared" si="302"/>
        <v>6.3157894736842093E-2</v>
      </c>
      <c r="EH371" s="75">
        <f t="shared" si="303"/>
        <v>3.83</v>
      </c>
      <c r="EI371" s="51">
        <f t="shared" si="304"/>
        <v>8.4210526315789472E-2</v>
      </c>
      <c r="EJ371" s="75">
        <f t="shared" si="305"/>
        <v>7.61</v>
      </c>
      <c r="EK371" s="51">
        <f t="shared" si="306"/>
        <v>0.11578947368421054</v>
      </c>
      <c r="EL371" s="75">
        <f t="shared" si="307"/>
        <v>2.5700000000000003</v>
      </c>
      <c r="EM371" s="51">
        <f t="shared" si="308"/>
        <v>9.4736842105263161E-2</v>
      </c>
      <c r="EN371" s="75">
        <f t="shared" si="309"/>
        <v>0.77</v>
      </c>
      <c r="EO371" s="51">
        <f t="shared" si="310"/>
        <v>3.1578947368421047E-2</v>
      </c>
      <c r="EP371" s="75">
        <f t="shared" si="311"/>
        <v>0</v>
      </c>
      <c r="EQ371" s="51" t="e">
        <f t="shared" si="312"/>
        <v>#DIV/0!</v>
      </c>
      <c r="ER371" s="51">
        <f t="shared" si="313"/>
        <v>100</v>
      </c>
      <c r="ES371" s="51">
        <f t="shared" si="314"/>
        <v>0</v>
      </c>
    </row>
    <row r="372" spans="1:149" x14ac:dyDescent="0.45">
      <c r="A372" s="78" t="s">
        <v>1145</v>
      </c>
      <c r="B372" s="174" t="s">
        <v>3400</v>
      </c>
      <c r="C372" s="51" t="s">
        <v>3444</v>
      </c>
      <c r="D372" s="51" t="s">
        <v>3641</v>
      </c>
      <c r="E372" s="78" t="s">
        <v>637</v>
      </c>
      <c r="F372" s="78" t="s">
        <v>1344</v>
      </c>
      <c r="G372" s="72" t="s">
        <v>3366</v>
      </c>
      <c r="H372" s="78" t="s">
        <v>1132</v>
      </c>
      <c r="I372" s="78">
        <v>45.9</v>
      </c>
      <c r="J372" s="300">
        <v>110</v>
      </c>
      <c r="K372" s="78"/>
      <c r="L372" s="300">
        <v>960</v>
      </c>
      <c r="M372" s="72"/>
      <c r="O372" s="78" t="s">
        <v>3166</v>
      </c>
      <c r="P372" s="72" t="s">
        <v>3167</v>
      </c>
      <c r="R372" s="122">
        <v>1</v>
      </c>
      <c r="AA372" s="195"/>
      <c r="AB372" s="195"/>
      <c r="AC372" s="195"/>
      <c r="AD372" s="72"/>
      <c r="AE372" s="316">
        <v>1</v>
      </c>
      <c r="AF372" s="195"/>
      <c r="AG372" s="195">
        <v>0</v>
      </c>
      <c r="AH372" s="72"/>
      <c r="AR372" s="53">
        <v>0.92</v>
      </c>
      <c r="AU372" s="48">
        <v>1100</v>
      </c>
      <c r="AW372" s="48">
        <v>1012</v>
      </c>
      <c r="AX372" s="49"/>
      <c r="BB372" s="80" t="s">
        <v>722</v>
      </c>
      <c r="BC372" s="270" t="s">
        <v>1126</v>
      </c>
      <c r="BD372" s="152">
        <v>63.895200000000003</v>
      </c>
      <c r="BE372" s="152">
        <v>0.2</v>
      </c>
      <c r="BF372" s="152">
        <v>0.71099999999999997</v>
      </c>
      <c r="BG372" s="152">
        <v>7.0000000000000007E-2</v>
      </c>
      <c r="BH372" s="152">
        <v>14.5992</v>
      </c>
      <c r="BI372" s="152">
        <v>0.2</v>
      </c>
      <c r="BJ372" s="152"/>
      <c r="BK372" s="152"/>
      <c r="BL372" s="152"/>
      <c r="BM372" s="152"/>
      <c r="BN372" s="152">
        <v>4.0858800000000004</v>
      </c>
      <c r="BO372" s="152">
        <v>0.11</v>
      </c>
      <c r="BP372" s="152">
        <v>0.13272</v>
      </c>
      <c r="BQ372" s="152">
        <v>7.0000000000000007E-2</v>
      </c>
      <c r="BR372" s="152">
        <v>1.9054800000000001</v>
      </c>
      <c r="BS372" s="152">
        <v>0.06</v>
      </c>
      <c r="BT372" s="152"/>
      <c r="BU372" s="152"/>
      <c r="BV372" s="152"/>
      <c r="BW372" s="152"/>
      <c r="BX372" s="152">
        <v>4.9295999999999998</v>
      </c>
      <c r="BY372" s="152">
        <v>0.12</v>
      </c>
      <c r="BZ372" s="152">
        <v>3.2231999999999998</v>
      </c>
      <c r="CA372" s="152">
        <v>0.16</v>
      </c>
      <c r="CB372" s="152">
        <v>1.31772</v>
      </c>
      <c r="CC372" s="152">
        <v>7.0000000000000007E-2</v>
      </c>
      <c r="CD372" s="152"/>
      <c r="CE372" s="72"/>
      <c r="CF372" s="72"/>
      <c r="CG372" s="72"/>
      <c r="CH372" s="72"/>
      <c r="CI372" s="72"/>
      <c r="CJ372" s="72"/>
      <c r="CK372" s="72"/>
      <c r="CL372" s="72"/>
      <c r="CM372" s="72"/>
      <c r="CN372" s="72"/>
      <c r="CO372" s="72"/>
      <c r="CP372" s="72"/>
      <c r="CQ372" s="72"/>
      <c r="CR372" s="72"/>
      <c r="CS372" s="72"/>
      <c r="CT372" s="72"/>
      <c r="CU372" s="72"/>
      <c r="CV372" s="72"/>
      <c r="CW372" s="72"/>
      <c r="CX372" s="72"/>
      <c r="CY372" s="72"/>
      <c r="CZ372" s="72"/>
      <c r="DA372" s="72"/>
      <c r="DB372" s="72"/>
      <c r="DC372" s="72"/>
      <c r="DD372" s="72"/>
      <c r="DE372" s="72"/>
      <c r="DF372" s="72"/>
      <c r="DG372" s="72"/>
      <c r="DH372" s="78">
        <v>94.8</v>
      </c>
      <c r="DJ372" s="77">
        <f t="shared" si="292"/>
        <v>5.2000000000000028</v>
      </c>
      <c r="DK372" s="72"/>
      <c r="DO372" s="358">
        <v>5.2</v>
      </c>
      <c r="DP372" s="72"/>
      <c r="DQ372" s="374"/>
      <c r="DR372" s="72"/>
      <c r="DU372" s="52"/>
      <c r="DX372" s="75">
        <f t="shared" si="293"/>
        <v>67.400000000000006</v>
      </c>
      <c r="DY372" s="51">
        <f t="shared" si="294"/>
        <v>0.21097046413502113</v>
      </c>
      <c r="DZ372" s="75">
        <f t="shared" si="295"/>
        <v>0.75</v>
      </c>
      <c r="EA372" s="51">
        <f t="shared" si="296"/>
        <v>7.3839662447257398E-2</v>
      </c>
      <c r="EB372" s="75">
        <f t="shared" si="297"/>
        <v>15.4</v>
      </c>
      <c r="EC372" s="51">
        <f t="shared" si="298"/>
        <v>0.2109704641350211</v>
      </c>
      <c r="ED372" s="75">
        <f t="shared" si="299"/>
        <v>4.3100000000000005</v>
      </c>
      <c r="EE372" s="51">
        <f t="shared" si="300"/>
        <v>0.11603375527426162</v>
      </c>
      <c r="EF372" s="75">
        <f t="shared" si="301"/>
        <v>0.13999999999999999</v>
      </c>
      <c r="EG372" s="51">
        <f t="shared" si="302"/>
        <v>7.383966244725737E-2</v>
      </c>
      <c r="EH372" s="75">
        <f t="shared" si="303"/>
        <v>2.0099999999999998</v>
      </c>
      <c r="EI372" s="51">
        <f t="shared" si="304"/>
        <v>6.3291139240506319E-2</v>
      </c>
      <c r="EJ372" s="75">
        <f t="shared" si="305"/>
        <v>5.2</v>
      </c>
      <c r="EK372" s="51">
        <f t="shared" si="306"/>
        <v>0.12658227848101267</v>
      </c>
      <c r="EL372" s="75">
        <f t="shared" si="307"/>
        <v>3.4000000000000004</v>
      </c>
      <c r="EM372" s="51">
        <f t="shared" si="308"/>
        <v>0.1687763713080169</v>
      </c>
      <c r="EN372" s="75">
        <f t="shared" si="309"/>
        <v>1.3900000000000001</v>
      </c>
      <c r="EO372" s="51">
        <f t="shared" si="310"/>
        <v>7.3839662447257398E-2</v>
      </c>
      <c r="EP372" s="75">
        <f t="shared" si="311"/>
        <v>0</v>
      </c>
      <c r="EQ372" s="51" t="e">
        <f t="shared" si="312"/>
        <v>#DIV/0!</v>
      </c>
      <c r="ER372" s="51">
        <f t="shared" si="313"/>
        <v>100</v>
      </c>
      <c r="ES372" s="51">
        <f t="shared" si="314"/>
        <v>0</v>
      </c>
    </row>
    <row r="373" spans="1:149" x14ac:dyDescent="0.45">
      <c r="A373" s="78" t="s">
        <v>1145</v>
      </c>
      <c r="B373" s="174" t="s">
        <v>3400</v>
      </c>
      <c r="C373" s="51" t="s">
        <v>3444</v>
      </c>
      <c r="D373" s="51" t="s">
        <v>3641</v>
      </c>
      <c r="E373" s="78" t="s">
        <v>637</v>
      </c>
      <c r="F373" s="78" t="s">
        <v>1345</v>
      </c>
      <c r="G373" s="72" t="s">
        <v>3366</v>
      </c>
      <c r="H373" s="78" t="s">
        <v>1132</v>
      </c>
      <c r="I373" s="78">
        <v>96.3</v>
      </c>
      <c r="J373" s="300">
        <v>75</v>
      </c>
      <c r="K373" s="78"/>
      <c r="L373" s="300">
        <v>960</v>
      </c>
      <c r="M373" s="72"/>
      <c r="O373" s="78" t="s">
        <v>3166</v>
      </c>
      <c r="P373" s="72" t="s">
        <v>3167</v>
      </c>
      <c r="R373" s="122">
        <v>1</v>
      </c>
      <c r="AA373" s="195"/>
      <c r="AB373" s="195"/>
      <c r="AC373" s="195"/>
      <c r="AD373" s="72"/>
      <c r="AE373" s="316">
        <v>1</v>
      </c>
      <c r="AF373" s="195"/>
      <c r="AG373" s="195">
        <v>0</v>
      </c>
      <c r="AH373" s="72"/>
      <c r="AR373" s="53">
        <v>0.93859999999999999</v>
      </c>
      <c r="AU373" s="48">
        <v>750</v>
      </c>
      <c r="AW373" s="48">
        <v>703.95</v>
      </c>
      <c r="AX373" s="49"/>
      <c r="BB373" s="80" t="s">
        <v>722</v>
      </c>
      <c r="BC373" s="270" t="s">
        <v>1126</v>
      </c>
      <c r="BD373" s="152">
        <v>65.575900000000004</v>
      </c>
      <c r="BE373" s="152">
        <v>0.6</v>
      </c>
      <c r="BF373" s="152">
        <v>0.82562999999999998</v>
      </c>
      <c r="BG373" s="152">
        <v>0.05</v>
      </c>
      <c r="BH373" s="152">
        <v>13.001300000000001</v>
      </c>
      <c r="BI373" s="152">
        <v>0.1</v>
      </c>
      <c r="BJ373" s="152"/>
      <c r="BK373" s="152"/>
      <c r="BL373" s="152"/>
      <c r="BM373" s="152"/>
      <c r="BN373" s="152">
        <v>4.4697899999999997</v>
      </c>
      <c r="BO373" s="152">
        <v>0.42</v>
      </c>
      <c r="BP373" s="152">
        <v>0.12336999999999999</v>
      </c>
      <c r="BQ373" s="152">
        <v>0.04</v>
      </c>
      <c r="BR373" s="152">
        <v>1.7651399999999999</v>
      </c>
      <c r="BS373" s="152">
        <v>0.06</v>
      </c>
      <c r="BT373" s="152"/>
      <c r="BU373" s="152"/>
      <c r="BV373" s="152"/>
      <c r="BW373" s="152"/>
      <c r="BX373" s="152">
        <v>5.3238899999999996</v>
      </c>
      <c r="BY373" s="152">
        <v>0.24</v>
      </c>
      <c r="BZ373" s="152">
        <v>2.55281</v>
      </c>
      <c r="CA373" s="152">
        <v>0.17</v>
      </c>
      <c r="CB373" s="152">
        <v>1.19574</v>
      </c>
      <c r="CC373" s="152">
        <v>0.05</v>
      </c>
      <c r="CD373" s="152"/>
      <c r="CE373" s="72"/>
      <c r="CF373" s="72"/>
      <c r="CG373" s="72"/>
      <c r="CH373" s="72"/>
      <c r="CI373" s="72"/>
      <c r="CJ373" s="72"/>
      <c r="CK373" s="72"/>
      <c r="CL373" s="72"/>
      <c r="CM373" s="72"/>
      <c r="CN373" s="72"/>
      <c r="CO373" s="72"/>
      <c r="CP373" s="72"/>
      <c r="CQ373" s="72"/>
      <c r="CR373" s="72"/>
      <c r="CS373" s="72"/>
      <c r="CT373" s="72"/>
      <c r="CU373" s="72"/>
      <c r="CV373" s="72"/>
      <c r="CW373" s="72"/>
      <c r="CX373" s="72"/>
      <c r="CY373" s="72"/>
      <c r="CZ373" s="72"/>
      <c r="DA373" s="72"/>
      <c r="DB373" s="72"/>
      <c r="DC373" s="72"/>
      <c r="DD373" s="72"/>
      <c r="DE373" s="72"/>
      <c r="DF373" s="72"/>
      <c r="DG373" s="72"/>
      <c r="DH373" s="78">
        <v>94.9</v>
      </c>
      <c r="DJ373" s="77">
        <f t="shared" si="292"/>
        <v>5.0999999999999943</v>
      </c>
      <c r="DK373" s="72"/>
      <c r="DO373" s="358">
        <v>5.0999999999999996</v>
      </c>
      <c r="DP373" s="72"/>
      <c r="DQ373" s="374"/>
      <c r="DR373" s="72"/>
      <c r="DU373" s="52"/>
      <c r="DX373" s="75">
        <f t="shared" si="293"/>
        <v>69.100000000000009</v>
      </c>
      <c r="DY373" s="51">
        <f t="shared" si="294"/>
        <v>0.63224446786090627</v>
      </c>
      <c r="DZ373" s="75">
        <f t="shared" si="295"/>
        <v>0.86999999999999988</v>
      </c>
      <c r="EA373" s="51">
        <f t="shared" si="296"/>
        <v>5.2687038988408853E-2</v>
      </c>
      <c r="EB373" s="75">
        <f t="shared" si="297"/>
        <v>13.700000000000001</v>
      </c>
      <c r="EC373" s="51">
        <f t="shared" si="298"/>
        <v>0.10537407797681771</v>
      </c>
      <c r="ED373" s="75">
        <f t="shared" si="299"/>
        <v>4.71</v>
      </c>
      <c r="EE373" s="51">
        <f t="shared" si="300"/>
        <v>0.44257112750263439</v>
      </c>
      <c r="EF373" s="75">
        <f t="shared" si="301"/>
        <v>0.13</v>
      </c>
      <c r="EG373" s="51">
        <f t="shared" si="302"/>
        <v>4.2149631190727087E-2</v>
      </c>
      <c r="EH373" s="75">
        <f t="shared" si="303"/>
        <v>1.8599999999999999</v>
      </c>
      <c r="EI373" s="51">
        <f t="shared" si="304"/>
        <v>6.3224446786090613E-2</v>
      </c>
      <c r="EJ373" s="75">
        <f t="shared" si="305"/>
        <v>5.6099999999999994</v>
      </c>
      <c r="EK373" s="51">
        <f t="shared" si="306"/>
        <v>0.25289778714436251</v>
      </c>
      <c r="EL373" s="75">
        <f t="shared" si="307"/>
        <v>2.69</v>
      </c>
      <c r="EM373" s="51">
        <f t="shared" si="308"/>
        <v>0.17913593256059013</v>
      </c>
      <c r="EN373" s="75">
        <f t="shared" si="309"/>
        <v>1.26</v>
      </c>
      <c r="EO373" s="51">
        <f t="shared" si="310"/>
        <v>5.2687038988408853E-2</v>
      </c>
      <c r="EP373" s="75">
        <f t="shared" si="311"/>
        <v>0</v>
      </c>
      <c r="EQ373" s="51" t="e">
        <f t="shared" si="312"/>
        <v>#DIV/0!</v>
      </c>
      <c r="ER373" s="51">
        <f t="shared" si="313"/>
        <v>100</v>
      </c>
      <c r="ES373" s="51">
        <f t="shared" si="314"/>
        <v>0</v>
      </c>
    </row>
    <row r="374" spans="1:149" x14ac:dyDescent="0.45">
      <c r="A374" s="78" t="s">
        <v>1145</v>
      </c>
      <c r="B374" s="174" t="s">
        <v>3400</v>
      </c>
      <c r="C374" s="51" t="s">
        <v>3444</v>
      </c>
      <c r="D374" s="51" t="s">
        <v>3641</v>
      </c>
      <c r="E374" s="78" t="s">
        <v>637</v>
      </c>
      <c r="F374" s="78" t="s">
        <v>1346</v>
      </c>
      <c r="G374" s="72" t="s">
        <v>3366</v>
      </c>
      <c r="H374" s="78" t="s">
        <v>1132</v>
      </c>
      <c r="I374" s="78">
        <v>96.3</v>
      </c>
      <c r="J374" s="300">
        <v>75</v>
      </c>
      <c r="K374" s="78"/>
      <c r="L374" s="300">
        <v>960</v>
      </c>
      <c r="M374" s="72"/>
      <c r="O374" s="78" t="s">
        <v>3166</v>
      </c>
      <c r="P374" s="72" t="s">
        <v>3167</v>
      </c>
      <c r="R374" s="122">
        <v>1</v>
      </c>
      <c r="AA374" s="195"/>
      <c r="AB374" s="195"/>
      <c r="AC374" s="195"/>
      <c r="AD374" s="72"/>
      <c r="AE374" s="316">
        <v>1</v>
      </c>
      <c r="AF374" s="195"/>
      <c r="AG374" s="195">
        <v>0</v>
      </c>
      <c r="AH374" s="72"/>
      <c r="AR374" s="53">
        <v>0.93859999999999999</v>
      </c>
      <c r="AU374" s="48">
        <v>750</v>
      </c>
      <c r="AW374" s="48">
        <v>703.95</v>
      </c>
      <c r="AX374" s="49"/>
      <c r="BB374" s="80" t="s">
        <v>722</v>
      </c>
      <c r="BC374" s="270" t="s">
        <v>1126</v>
      </c>
      <c r="BD374" s="152">
        <v>66.824399999999997</v>
      </c>
      <c r="BE374" s="152">
        <v>0.2</v>
      </c>
      <c r="BF374" s="152">
        <v>0.85084000000000004</v>
      </c>
      <c r="BG374" s="152">
        <v>7.0000000000000007E-2</v>
      </c>
      <c r="BH374" s="152">
        <v>14.34</v>
      </c>
      <c r="BI374" s="152">
        <v>0.1</v>
      </c>
      <c r="BJ374" s="152"/>
      <c r="BK374" s="152"/>
      <c r="BL374" s="152"/>
      <c r="BM374" s="152"/>
      <c r="BN374" s="152">
        <v>3.6614800000000001</v>
      </c>
      <c r="BO374" s="152">
        <v>0.16</v>
      </c>
      <c r="BP374" s="152">
        <v>8.6040000000000005E-2</v>
      </c>
      <c r="BQ374" s="152">
        <v>0.04</v>
      </c>
      <c r="BR374" s="152">
        <v>1.9119999999999999</v>
      </c>
      <c r="BS374" s="152">
        <v>0.04</v>
      </c>
      <c r="BT374" s="152"/>
      <c r="BU374" s="152"/>
      <c r="BV374" s="152"/>
      <c r="BW374" s="152"/>
      <c r="BX374" s="152">
        <v>3.6519200000000001</v>
      </c>
      <c r="BY374" s="152">
        <v>0.14000000000000001</v>
      </c>
      <c r="BZ374" s="152">
        <v>3.2217199999999999</v>
      </c>
      <c r="CA374" s="152">
        <v>0.14000000000000001</v>
      </c>
      <c r="CB374" s="152">
        <v>1.0898399999999999</v>
      </c>
      <c r="CC374" s="152">
        <v>0.05</v>
      </c>
      <c r="CD374" s="152"/>
      <c r="CE374" s="72"/>
      <c r="CF374" s="72"/>
      <c r="CG374" s="72"/>
      <c r="CH374" s="72"/>
      <c r="CI374" s="72"/>
      <c r="CJ374" s="72"/>
      <c r="CK374" s="72"/>
      <c r="CL374" s="72"/>
      <c r="CM374" s="72"/>
      <c r="CN374" s="72"/>
      <c r="CO374" s="72"/>
      <c r="CP374" s="72"/>
      <c r="CQ374" s="72"/>
      <c r="CR374" s="72"/>
      <c r="CS374" s="72"/>
      <c r="CT374" s="72"/>
      <c r="CU374" s="72"/>
      <c r="CV374" s="72"/>
      <c r="CW374" s="72"/>
      <c r="CX374" s="72"/>
      <c r="CY374" s="72"/>
      <c r="CZ374" s="72"/>
      <c r="DA374" s="72"/>
      <c r="DB374" s="72"/>
      <c r="DC374" s="72"/>
      <c r="DD374" s="72"/>
      <c r="DE374" s="72"/>
      <c r="DF374" s="72"/>
      <c r="DG374" s="72"/>
      <c r="DH374" s="78">
        <v>95.6</v>
      </c>
      <c r="DJ374" s="77">
        <f t="shared" si="292"/>
        <v>4.4000000000000057</v>
      </c>
      <c r="DK374" s="72"/>
      <c r="DO374" s="358">
        <v>4.4000000000000004</v>
      </c>
      <c r="DP374" s="72"/>
      <c r="DQ374" s="374"/>
      <c r="DR374" s="72"/>
      <c r="DU374" s="52"/>
      <c r="DX374" s="75">
        <f t="shared" si="293"/>
        <v>69.900000000000006</v>
      </c>
      <c r="DY374" s="51">
        <f t="shared" si="294"/>
        <v>0.20920502092050211</v>
      </c>
      <c r="DZ374" s="75">
        <f t="shared" si="295"/>
        <v>0.89000000000000012</v>
      </c>
      <c r="EA374" s="51">
        <f t="shared" si="296"/>
        <v>7.3221757322175743E-2</v>
      </c>
      <c r="EB374" s="75">
        <f t="shared" si="297"/>
        <v>15</v>
      </c>
      <c r="EC374" s="51">
        <f t="shared" si="298"/>
        <v>0.10460251046025106</v>
      </c>
      <c r="ED374" s="75">
        <f t="shared" si="299"/>
        <v>3.83</v>
      </c>
      <c r="EE374" s="51">
        <f t="shared" si="300"/>
        <v>0.16736401673640167</v>
      </c>
      <c r="EF374" s="75">
        <f t="shared" si="301"/>
        <v>9.0000000000000011E-2</v>
      </c>
      <c r="EG374" s="51">
        <f t="shared" si="302"/>
        <v>4.1841004184100417E-2</v>
      </c>
      <c r="EH374" s="75">
        <f t="shared" si="303"/>
        <v>2</v>
      </c>
      <c r="EI374" s="51">
        <f t="shared" si="304"/>
        <v>4.1841004184100423E-2</v>
      </c>
      <c r="EJ374" s="75">
        <f t="shared" si="305"/>
        <v>3.8200000000000003</v>
      </c>
      <c r="EK374" s="51">
        <f t="shared" si="306"/>
        <v>0.14644351464435149</v>
      </c>
      <c r="EL374" s="75">
        <f t="shared" si="307"/>
        <v>3.37</v>
      </c>
      <c r="EM374" s="51">
        <f t="shared" si="308"/>
        <v>0.14644351464435149</v>
      </c>
      <c r="EN374" s="75">
        <f t="shared" si="309"/>
        <v>1.1400000000000001</v>
      </c>
      <c r="EO374" s="51">
        <f t="shared" si="310"/>
        <v>5.2301255230125535E-2</v>
      </c>
      <c r="EP374" s="75">
        <f t="shared" si="311"/>
        <v>0</v>
      </c>
      <c r="EQ374" s="51" t="e">
        <f t="shared" si="312"/>
        <v>#DIV/0!</v>
      </c>
      <c r="ER374" s="51">
        <f t="shared" si="313"/>
        <v>100</v>
      </c>
      <c r="ES374" s="51">
        <f t="shared" si="314"/>
        <v>0</v>
      </c>
    </row>
    <row r="375" spans="1:149" x14ac:dyDescent="0.45">
      <c r="A375" s="78" t="s">
        <v>1145</v>
      </c>
      <c r="B375" s="174" t="s">
        <v>3400</v>
      </c>
      <c r="C375" s="51" t="s">
        <v>3444</v>
      </c>
      <c r="D375" s="51" t="s">
        <v>3641</v>
      </c>
      <c r="E375" s="78" t="s">
        <v>637</v>
      </c>
      <c r="F375" s="78" t="s">
        <v>1347</v>
      </c>
      <c r="G375" s="72" t="s">
        <v>3366</v>
      </c>
      <c r="H375" s="78" t="s">
        <v>1132</v>
      </c>
      <c r="I375" s="78">
        <v>95.9</v>
      </c>
      <c r="J375" s="300">
        <v>100</v>
      </c>
      <c r="K375" s="78"/>
      <c r="L375" s="300">
        <v>960</v>
      </c>
      <c r="M375" s="72"/>
      <c r="O375" s="78" t="s">
        <v>3166</v>
      </c>
      <c r="P375" s="72" t="s">
        <v>3167</v>
      </c>
      <c r="R375" s="122">
        <v>1</v>
      </c>
      <c r="AA375" s="195"/>
      <c r="AB375" s="195"/>
      <c r="AC375" s="195"/>
      <c r="AD375" s="72"/>
      <c r="AE375" s="316">
        <v>1</v>
      </c>
      <c r="AF375" s="195"/>
      <c r="AG375" s="195">
        <v>0</v>
      </c>
      <c r="AH375" s="72"/>
      <c r="AR375" s="53">
        <v>0.92459999999999998</v>
      </c>
      <c r="AU375" s="48">
        <v>1000</v>
      </c>
      <c r="AW375" s="48">
        <v>924.6</v>
      </c>
      <c r="AX375" s="49"/>
      <c r="BB375" s="80" t="s">
        <v>722</v>
      </c>
      <c r="BC375" s="270" t="s">
        <v>1126</v>
      </c>
      <c r="BD375" s="152">
        <v>63.814399999999999</v>
      </c>
      <c r="BE375" s="152">
        <v>0.6</v>
      </c>
      <c r="BF375" s="152">
        <v>0.70799999999999996</v>
      </c>
      <c r="BG375" s="152">
        <v>0.12</v>
      </c>
      <c r="BH375" s="152">
        <v>13.876799999999999</v>
      </c>
      <c r="BI375" s="152">
        <v>0.1</v>
      </c>
      <c r="BJ375" s="152"/>
      <c r="BK375" s="152"/>
      <c r="BL375" s="152"/>
      <c r="BM375" s="152"/>
      <c r="BN375" s="152">
        <v>3.8892799999999998</v>
      </c>
      <c r="BO375" s="152">
        <v>0.46</v>
      </c>
      <c r="BP375" s="152">
        <v>9.4399999999999998E-2</v>
      </c>
      <c r="BQ375" s="152">
        <v>0.04</v>
      </c>
      <c r="BR375" s="152">
        <v>1.4820800000000001</v>
      </c>
      <c r="BS375" s="152">
        <v>0.02</v>
      </c>
      <c r="BT375" s="152"/>
      <c r="BU375" s="152"/>
      <c r="BV375" s="152"/>
      <c r="BW375" s="152"/>
      <c r="BX375" s="152">
        <v>5.3052799999999998</v>
      </c>
      <c r="BY375" s="152">
        <v>0.35</v>
      </c>
      <c r="BZ375" s="152">
        <v>3.5683199999999999</v>
      </c>
      <c r="CA375" s="152">
        <v>0.17</v>
      </c>
      <c r="CB375" s="152">
        <v>1.6519999999999999</v>
      </c>
      <c r="CC375" s="152">
        <v>0.11</v>
      </c>
      <c r="CD375" s="152"/>
      <c r="CE375" s="72"/>
      <c r="CF375" s="72"/>
      <c r="CG375" s="72"/>
      <c r="CH375" s="72"/>
      <c r="CI375" s="72"/>
      <c r="CJ375" s="72"/>
      <c r="CK375" s="72"/>
      <c r="CL375" s="72"/>
      <c r="CM375" s="72"/>
      <c r="CN375" s="72"/>
      <c r="CO375" s="72"/>
      <c r="CP375" s="72"/>
      <c r="CQ375" s="72"/>
      <c r="CR375" s="72"/>
      <c r="CS375" s="72"/>
      <c r="CT375" s="72"/>
      <c r="CU375" s="72"/>
      <c r="CV375" s="72"/>
      <c r="CW375" s="72"/>
      <c r="CX375" s="72"/>
      <c r="CY375" s="72"/>
      <c r="CZ375" s="72"/>
      <c r="DA375" s="72"/>
      <c r="DB375" s="72"/>
      <c r="DC375" s="72"/>
      <c r="DD375" s="72"/>
      <c r="DE375" s="72"/>
      <c r="DF375" s="72"/>
      <c r="DG375" s="72"/>
      <c r="DH375" s="78">
        <v>94.4</v>
      </c>
      <c r="DJ375" s="77">
        <f t="shared" si="292"/>
        <v>5.5999999999999943</v>
      </c>
      <c r="DK375" s="72"/>
      <c r="DO375" s="358">
        <v>5.6</v>
      </c>
      <c r="DP375" s="72"/>
      <c r="DQ375" s="374"/>
      <c r="DR375" s="72"/>
      <c r="DU375" s="52"/>
      <c r="DX375" s="75">
        <f t="shared" si="293"/>
        <v>67.599999999999994</v>
      </c>
      <c r="DY375" s="51">
        <f t="shared" si="294"/>
        <v>0.63559322033898291</v>
      </c>
      <c r="DZ375" s="75">
        <f t="shared" si="295"/>
        <v>0.74999999999999989</v>
      </c>
      <c r="EA375" s="51">
        <f t="shared" si="296"/>
        <v>0.12711864406779658</v>
      </c>
      <c r="EB375" s="75">
        <f t="shared" si="297"/>
        <v>14.7</v>
      </c>
      <c r="EC375" s="51">
        <f t="shared" si="298"/>
        <v>0.1059322033898305</v>
      </c>
      <c r="ED375" s="75">
        <f t="shared" si="299"/>
        <v>4.1199999999999992</v>
      </c>
      <c r="EE375" s="51">
        <f t="shared" si="300"/>
        <v>0.48728813559322032</v>
      </c>
      <c r="EF375" s="75">
        <f t="shared" si="301"/>
        <v>0.1</v>
      </c>
      <c r="EG375" s="51">
        <f t="shared" si="302"/>
        <v>4.2372881355932208E-2</v>
      </c>
      <c r="EH375" s="75">
        <f t="shared" si="303"/>
        <v>1.5699999999999998</v>
      </c>
      <c r="EI375" s="51">
        <f t="shared" si="304"/>
        <v>2.1186440677966097E-2</v>
      </c>
      <c r="EJ375" s="75">
        <f t="shared" si="305"/>
        <v>5.6199999999999992</v>
      </c>
      <c r="EK375" s="51">
        <f t="shared" si="306"/>
        <v>0.37076271186440668</v>
      </c>
      <c r="EL375" s="75">
        <f t="shared" si="307"/>
        <v>3.7800000000000002</v>
      </c>
      <c r="EM375" s="51">
        <f t="shared" si="308"/>
        <v>0.18008474576271188</v>
      </c>
      <c r="EN375" s="75">
        <f t="shared" si="309"/>
        <v>1.7499999999999998</v>
      </c>
      <c r="EO375" s="51">
        <f t="shared" si="310"/>
        <v>0.11652542372881354</v>
      </c>
      <c r="EP375" s="75">
        <f t="shared" si="311"/>
        <v>0</v>
      </c>
      <c r="EQ375" s="51" t="e">
        <f t="shared" si="312"/>
        <v>#DIV/0!</v>
      </c>
      <c r="ER375" s="51">
        <f t="shared" si="313"/>
        <v>100</v>
      </c>
      <c r="ES375" s="51">
        <f t="shared" si="314"/>
        <v>0</v>
      </c>
    </row>
    <row r="376" spans="1:149" x14ac:dyDescent="0.45">
      <c r="A376" s="78" t="s">
        <v>1145</v>
      </c>
      <c r="B376" s="174" t="s">
        <v>3400</v>
      </c>
      <c r="C376" s="51" t="s">
        <v>3444</v>
      </c>
      <c r="D376" s="51" t="s">
        <v>3641</v>
      </c>
      <c r="E376" s="78" t="s">
        <v>637</v>
      </c>
      <c r="F376" s="78" t="s">
        <v>1348</v>
      </c>
      <c r="G376" s="72" t="s">
        <v>3366</v>
      </c>
      <c r="H376" s="78" t="s">
        <v>1132</v>
      </c>
      <c r="I376" s="78">
        <v>95.9</v>
      </c>
      <c r="J376" s="300">
        <v>100</v>
      </c>
      <c r="K376" s="78"/>
      <c r="L376" s="300">
        <v>960</v>
      </c>
      <c r="M376" s="72"/>
      <c r="O376" s="78" t="s">
        <v>3166</v>
      </c>
      <c r="P376" s="72" t="s">
        <v>3167</v>
      </c>
      <c r="R376" s="122">
        <v>1</v>
      </c>
      <c r="AA376" s="195"/>
      <c r="AB376" s="195"/>
      <c r="AC376" s="195"/>
      <c r="AD376" s="72"/>
      <c r="AE376" s="316">
        <v>1</v>
      </c>
      <c r="AF376" s="195"/>
      <c r="AG376" s="195">
        <v>0</v>
      </c>
      <c r="AH376" s="72"/>
      <c r="AR376" s="53">
        <v>0.92459999999999998</v>
      </c>
      <c r="AU376" s="48">
        <v>1000</v>
      </c>
      <c r="AW376" s="48">
        <v>924.6</v>
      </c>
      <c r="AX376" s="49"/>
      <c r="BB376" s="80" t="s">
        <v>722</v>
      </c>
      <c r="BC376" s="270" t="s">
        <v>1126</v>
      </c>
      <c r="BD376" s="152">
        <v>64.964200000000005</v>
      </c>
      <c r="BE376" s="152">
        <v>0.3</v>
      </c>
      <c r="BF376" s="152">
        <v>0.81442000000000003</v>
      </c>
      <c r="BG376" s="152">
        <v>7.0000000000000007E-2</v>
      </c>
      <c r="BH376" s="152">
        <v>13.9209</v>
      </c>
      <c r="BI376" s="152">
        <v>0.2</v>
      </c>
      <c r="BJ376" s="152"/>
      <c r="BK376" s="152"/>
      <c r="BL376" s="152"/>
      <c r="BM376" s="152"/>
      <c r="BN376" s="152">
        <v>3.3902600000000001</v>
      </c>
      <c r="BO376" s="152">
        <v>0.3</v>
      </c>
      <c r="BP376" s="152">
        <v>0.15151999999999999</v>
      </c>
      <c r="BQ376" s="152">
        <v>0.05</v>
      </c>
      <c r="BR376" s="152">
        <v>1.4867900000000001</v>
      </c>
      <c r="BS376" s="152">
        <v>0.01</v>
      </c>
      <c r="BT376" s="152"/>
      <c r="BU376" s="152"/>
      <c r="BV376" s="152"/>
      <c r="BW376" s="152"/>
      <c r="BX376" s="152">
        <v>4.9433400000000001</v>
      </c>
      <c r="BY376" s="152">
        <v>0.33</v>
      </c>
      <c r="BZ376" s="152">
        <v>3.5038999999999998</v>
      </c>
      <c r="CA376" s="152">
        <v>0.18</v>
      </c>
      <c r="CB376" s="152">
        <v>1.52467</v>
      </c>
      <c r="CC376" s="152">
        <v>0.1</v>
      </c>
      <c r="CD376" s="152"/>
      <c r="CE376" s="72"/>
      <c r="CF376" s="72"/>
      <c r="CG376" s="72"/>
      <c r="CH376" s="72"/>
      <c r="CI376" s="72"/>
      <c r="CJ376" s="72"/>
      <c r="CK376" s="72"/>
      <c r="CL376" s="72"/>
      <c r="CM376" s="72"/>
      <c r="CN376" s="72"/>
      <c r="CO376" s="72"/>
      <c r="CP376" s="72"/>
      <c r="CQ376" s="72"/>
      <c r="CR376" s="72"/>
      <c r="CS376" s="72"/>
      <c r="CT376" s="72"/>
      <c r="CU376" s="72"/>
      <c r="CV376" s="72"/>
      <c r="CW376" s="72"/>
      <c r="CX376" s="72"/>
      <c r="CY376" s="72"/>
      <c r="CZ376" s="72"/>
      <c r="DA376" s="72"/>
      <c r="DB376" s="72"/>
      <c r="DC376" s="72"/>
      <c r="DD376" s="72"/>
      <c r="DE376" s="72"/>
      <c r="DF376" s="72"/>
      <c r="DG376" s="72"/>
      <c r="DH376" s="78">
        <v>94.7</v>
      </c>
      <c r="DJ376" s="77">
        <f t="shared" si="292"/>
        <v>5.2999999999999972</v>
      </c>
      <c r="DK376" s="72"/>
      <c r="DO376" s="358">
        <v>5.3</v>
      </c>
      <c r="DP376" s="72"/>
      <c r="DQ376" s="374"/>
      <c r="DR376" s="72"/>
      <c r="DU376" s="52"/>
      <c r="DX376" s="75">
        <f t="shared" si="293"/>
        <v>68.600000000000009</v>
      </c>
      <c r="DY376" s="51">
        <f t="shared" si="294"/>
        <v>0.31678986272439286</v>
      </c>
      <c r="DZ376" s="75">
        <f t="shared" si="295"/>
        <v>0.86</v>
      </c>
      <c r="EA376" s="51">
        <f t="shared" si="296"/>
        <v>7.3917634635691648E-2</v>
      </c>
      <c r="EB376" s="75">
        <f t="shared" si="297"/>
        <v>14.7</v>
      </c>
      <c r="EC376" s="51">
        <f t="shared" si="298"/>
        <v>0.21119324181626187</v>
      </c>
      <c r="ED376" s="75">
        <f t="shared" si="299"/>
        <v>3.58</v>
      </c>
      <c r="EE376" s="51">
        <f t="shared" si="300"/>
        <v>0.3167898627243928</v>
      </c>
      <c r="EF376" s="75">
        <f t="shared" si="301"/>
        <v>0.15999999999999998</v>
      </c>
      <c r="EG376" s="51">
        <f t="shared" si="302"/>
        <v>5.2798310454065467E-2</v>
      </c>
      <c r="EH376" s="75">
        <f t="shared" si="303"/>
        <v>1.5699999999999998</v>
      </c>
      <c r="EI376" s="51">
        <f t="shared" si="304"/>
        <v>1.0559662090813094E-2</v>
      </c>
      <c r="EJ376" s="75">
        <f t="shared" si="305"/>
        <v>5.22</v>
      </c>
      <c r="EK376" s="51">
        <f t="shared" si="306"/>
        <v>0.34846884899683206</v>
      </c>
      <c r="EL376" s="75">
        <f t="shared" si="307"/>
        <v>3.6999999999999997</v>
      </c>
      <c r="EM376" s="51">
        <f t="shared" si="308"/>
        <v>0.19007391763463569</v>
      </c>
      <c r="EN376" s="75">
        <f t="shared" si="309"/>
        <v>1.6099999999999999</v>
      </c>
      <c r="EO376" s="51">
        <f t="shared" si="310"/>
        <v>0.10559662090813095</v>
      </c>
      <c r="EP376" s="75">
        <f t="shared" si="311"/>
        <v>0</v>
      </c>
      <c r="EQ376" s="51" t="e">
        <f t="shared" si="312"/>
        <v>#DIV/0!</v>
      </c>
      <c r="ER376" s="51">
        <f t="shared" si="313"/>
        <v>100</v>
      </c>
      <c r="ES376" s="51">
        <f t="shared" si="314"/>
        <v>0</v>
      </c>
    </row>
    <row r="377" spans="1:149" x14ac:dyDescent="0.45">
      <c r="A377" s="78" t="s">
        <v>1145</v>
      </c>
      <c r="B377" s="174" t="s">
        <v>3400</v>
      </c>
      <c r="C377" s="51" t="s">
        <v>3444</v>
      </c>
      <c r="D377" s="51" t="s">
        <v>3641</v>
      </c>
      <c r="E377" s="78" t="s">
        <v>637</v>
      </c>
      <c r="F377" s="78" t="s">
        <v>1349</v>
      </c>
      <c r="G377" s="72" t="s">
        <v>3366</v>
      </c>
      <c r="H377" s="78" t="s">
        <v>1132</v>
      </c>
      <c r="I377" s="78">
        <v>88.8</v>
      </c>
      <c r="J377" s="300">
        <v>75</v>
      </c>
      <c r="K377" s="78"/>
      <c r="L377" s="300">
        <v>960</v>
      </c>
      <c r="M377" s="72"/>
      <c r="O377" s="78" t="s">
        <v>3166</v>
      </c>
      <c r="P377" s="72" t="s">
        <v>3167</v>
      </c>
      <c r="R377" s="122">
        <v>1</v>
      </c>
      <c r="AA377" s="195"/>
      <c r="AB377" s="195"/>
      <c r="AC377" s="195"/>
      <c r="AD377" s="72"/>
      <c r="AE377" s="316">
        <v>1</v>
      </c>
      <c r="AF377" s="195"/>
      <c r="AG377" s="195">
        <v>0</v>
      </c>
      <c r="AH377" s="72"/>
      <c r="AR377" s="53">
        <v>0.93859999999999999</v>
      </c>
      <c r="AU377" s="48">
        <v>750</v>
      </c>
      <c r="AW377" s="48">
        <v>703.95</v>
      </c>
      <c r="AX377" s="49"/>
      <c r="BB377" s="80" t="s">
        <v>722</v>
      </c>
      <c r="BC377" s="270" t="s">
        <v>1126</v>
      </c>
      <c r="BD377" s="152">
        <v>68.180800000000005</v>
      </c>
      <c r="BE377" s="152">
        <v>0.5</v>
      </c>
      <c r="BF377" s="152">
        <v>0.83243999999999996</v>
      </c>
      <c r="BG377" s="152">
        <v>0.1</v>
      </c>
      <c r="BH377" s="152">
        <v>14.5677</v>
      </c>
      <c r="BI377" s="152">
        <v>0.2</v>
      </c>
      <c r="BJ377" s="152"/>
      <c r="BK377" s="152"/>
      <c r="BL377" s="152"/>
      <c r="BM377" s="152"/>
      <c r="BN377" s="152">
        <v>2.83426</v>
      </c>
      <c r="BO377" s="152">
        <v>0.21</v>
      </c>
      <c r="BP377" s="152">
        <v>0.10901</v>
      </c>
      <c r="BQ377" s="152">
        <v>0.05</v>
      </c>
      <c r="BR377" s="152">
        <v>1.4369499999999999</v>
      </c>
      <c r="BS377" s="152">
        <v>0.06</v>
      </c>
      <c r="BT377" s="152"/>
      <c r="BU377" s="152"/>
      <c r="BV377" s="152"/>
      <c r="BW377" s="152"/>
      <c r="BX377" s="152">
        <v>4.4495899999999997</v>
      </c>
      <c r="BY377" s="152">
        <v>0.24</v>
      </c>
      <c r="BZ377" s="152">
        <v>4.5784200000000004</v>
      </c>
      <c r="CA377" s="152">
        <v>0.19</v>
      </c>
      <c r="CB377" s="152">
        <v>2.1405599999999998</v>
      </c>
      <c r="CC377" s="152">
        <v>0.11</v>
      </c>
      <c r="CD377" s="152"/>
      <c r="CE377" s="72"/>
      <c r="CF377" s="72"/>
      <c r="CG377" s="72"/>
      <c r="CH377" s="72"/>
      <c r="CI377" s="72"/>
      <c r="CJ377" s="72"/>
      <c r="CK377" s="72"/>
      <c r="CL377" s="72"/>
      <c r="CM377" s="72"/>
      <c r="CN377" s="72"/>
      <c r="CO377" s="72"/>
      <c r="CP377" s="72"/>
      <c r="CQ377" s="72"/>
      <c r="CR377" s="72"/>
      <c r="CS377" s="72"/>
      <c r="CT377" s="72"/>
      <c r="CU377" s="72"/>
      <c r="CV377" s="72"/>
      <c r="CW377" s="72"/>
      <c r="CX377" s="72"/>
      <c r="CY377" s="72"/>
      <c r="CZ377" s="72"/>
      <c r="DA377" s="72"/>
      <c r="DB377" s="72"/>
      <c r="DC377" s="72"/>
      <c r="DD377" s="72"/>
      <c r="DE377" s="72"/>
      <c r="DF377" s="72"/>
      <c r="DG377" s="72"/>
      <c r="DH377" s="78">
        <v>99.1</v>
      </c>
      <c r="DJ377" s="77">
        <f t="shared" si="292"/>
        <v>0.90000000000000568</v>
      </c>
      <c r="DK377" s="72">
        <v>0.46</v>
      </c>
      <c r="DO377" s="358">
        <v>0.9</v>
      </c>
      <c r="DP377" s="72"/>
      <c r="DQ377" s="374"/>
      <c r="DR377" s="72"/>
      <c r="DU377" s="52"/>
      <c r="DX377" s="75">
        <f t="shared" si="293"/>
        <v>68.800000000000011</v>
      </c>
      <c r="DY377" s="51">
        <f t="shared" si="294"/>
        <v>0.50454086781029273</v>
      </c>
      <c r="DZ377" s="75">
        <f t="shared" si="295"/>
        <v>0.84</v>
      </c>
      <c r="EA377" s="51">
        <f t="shared" si="296"/>
        <v>0.10090817356205854</v>
      </c>
      <c r="EB377" s="75">
        <f t="shared" si="297"/>
        <v>14.700000000000003</v>
      </c>
      <c r="EC377" s="51">
        <f t="shared" si="298"/>
        <v>0.20181634712411708</v>
      </c>
      <c r="ED377" s="75">
        <f t="shared" si="299"/>
        <v>2.86</v>
      </c>
      <c r="EE377" s="51">
        <f t="shared" si="300"/>
        <v>0.21190716448032287</v>
      </c>
      <c r="EF377" s="75">
        <f t="shared" si="301"/>
        <v>0.11</v>
      </c>
      <c r="EG377" s="51">
        <f t="shared" si="302"/>
        <v>5.0454086781029271E-2</v>
      </c>
      <c r="EH377" s="75">
        <f t="shared" si="303"/>
        <v>1.4500000000000002</v>
      </c>
      <c r="EI377" s="51">
        <f t="shared" si="304"/>
        <v>6.0544904137235123E-2</v>
      </c>
      <c r="EJ377" s="75">
        <f t="shared" si="305"/>
        <v>4.49</v>
      </c>
      <c r="EK377" s="51">
        <f t="shared" si="306"/>
        <v>0.24217961654894049</v>
      </c>
      <c r="EL377" s="75">
        <f t="shared" si="307"/>
        <v>4.62</v>
      </c>
      <c r="EM377" s="51">
        <f t="shared" si="308"/>
        <v>0.19172552976791118</v>
      </c>
      <c r="EN377" s="75">
        <f t="shared" si="309"/>
        <v>2.1599999999999997</v>
      </c>
      <c r="EO377" s="51">
        <f t="shared" si="310"/>
        <v>0.11099899091826437</v>
      </c>
      <c r="EP377" s="75">
        <f t="shared" si="311"/>
        <v>0</v>
      </c>
      <c r="EQ377" s="51" t="e">
        <f t="shared" si="312"/>
        <v>#DIV/0!</v>
      </c>
      <c r="ER377" s="51">
        <f t="shared" si="313"/>
        <v>100</v>
      </c>
      <c r="ES377" s="51">
        <f t="shared" si="314"/>
        <v>0</v>
      </c>
    </row>
    <row r="378" spans="1:149" x14ac:dyDescent="0.45">
      <c r="A378" s="78" t="s">
        <v>1145</v>
      </c>
      <c r="B378" s="174" t="s">
        <v>3400</v>
      </c>
      <c r="C378" s="51" t="s">
        <v>3444</v>
      </c>
      <c r="D378" s="51" t="s">
        <v>3641</v>
      </c>
      <c r="E378" s="78" t="s">
        <v>637</v>
      </c>
      <c r="F378" s="78" t="s">
        <v>1350</v>
      </c>
      <c r="G378" s="72" t="s">
        <v>3366</v>
      </c>
      <c r="H378" s="78" t="s">
        <v>1132</v>
      </c>
      <c r="I378" s="78">
        <v>107.1</v>
      </c>
      <c r="J378" s="300">
        <v>75</v>
      </c>
      <c r="K378" s="78"/>
      <c r="L378" s="300">
        <v>990</v>
      </c>
      <c r="M378" s="72"/>
      <c r="O378" s="78" t="s">
        <v>3166</v>
      </c>
      <c r="P378" s="72" t="s">
        <v>3167</v>
      </c>
      <c r="R378" s="122">
        <v>1</v>
      </c>
      <c r="AA378" s="195"/>
      <c r="AB378" s="195"/>
      <c r="AC378" s="195"/>
      <c r="AD378" s="72"/>
      <c r="AE378" s="316">
        <v>1</v>
      </c>
      <c r="AF378" s="195"/>
      <c r="AG378" s="195">
        <v>0</v>
      </c>
      <c r="AH378" s="72"/>
      <c r="AR378" s="53">
        <v>0.94769999999999999</v>
      </c>
      <c r="AU378" s="48">
        <v>750</v>
      </c>
      <c r="AW378" s="48">
        <v>710.77499999999998</v>
      </c>
      <c r="AX378" s="49"/>
      <c r="BB378" s="80" t="s">
        <v>722</v>
      </c>
      <c r="BC378" s="270" t="s">
        <v>1126</v>
      </c>
      <c r="BD378" s="152">
        <v>64.089200000000005</v>
      </c>
      <c r="BE378" s="152">
        <v>0.5</v>
      </c>
      <c r="BF378" s="152">
        <v>0.87660000000000005</v>
      </c>
      <c r="BG378" s="152">
        <v>7.0000000000000007E-2</v>
      </c>
      <c r="BH378" s="152">
        <v>14.3178</v>
      </c>
      <c r="BI378" s="152">
        <v>0.7</v>
      </c>
      <c r="BJ378" s="152"/>
      <c r="BK378" s="152"/>
      <c r="BL378" s="152"/>
      <c r="BM378" s="152"/>
      <c r="BN378" s="152">
        <v>4.5193599999999998</v>
      </c>
      <c r="BO378" s="152">
        <v>0.28000000000000003</v>
      </c>
      <c r="BP378" s="152">
        <v>0.10714</v>
      </c>
      <c r="BQ378" s="152">
        <v>0.04</v>
      </c>
      <c r="BR378" s="152">
        <v>2.2012399999999999</v>
      </c>
      <c r="BS378" s="152">
        <v>0.13</v>
      </c>
      <c r="BT378" s="152"/>
      <c r="BU378" s="152"/>
      <c r="BV378" s="152"/>
      <c r="BW378" s="152"/>
      <c r="BX378" s="152">
        <v>6.3407400000000003</v>
      </c>
      <c r="BY378" s="152">
        <v>0.39</v>
      </c>
      <c r="BZ378" s="152">
        <v>3.4771800000000002</v>
      </c>
      <c r="CA378" s="152">
        <v>0.15</v>
      </c>
      <c r="CB378" s="152">
        <v>1.4610000000000001</v>
      </c>
      <c r="CC378" s="152">
        <v>0.09</v>
      </c>
      <c r="CD378" s="152"/>
      <c r="CE378" s="72"/>
      <c r="CF378" s="72"/>
      <c r="CG378" s="72"/>
      <c r="CH378" s="72"/>
      <c r="CI378" s="72"/>
      <c r="CJ378" s="72"/>
      <c r="CK378" s="72"/>
      <c r="CL378" s="72"/>
      <c r="CM378" s="72"/>
      <c r="CN378" s="72"/>
      <c r="CO378" s="72"/>
      <c r="CP378" s="72"/>
      <c r="CQ378" s="72"/>
      <c r="CR378" s="72"/>
      <c r="CS378" s="72"/>
      <c r="CT378" s="72"/>
      <c r="CU378" s="72"/>
      <c r="CV378" s="72"/>
      <c r="CW378" s="72"/>
      <c r="CX378" s="72"/>
      <c r="CY378" s="72"/>
      <c r="CZ378" s="72"/>
      <c r="DA378" s="72"/>
      <c r="DB378" s="72"/>
      <c r="DC378" s="72"/>
      <c r="DD378" s="72"/>
      <c r="DE378" s="72"/>
      <c r="DF378" s="72"/>
      <c r="DG378" s="72"/>
      <c r="DH378" s="78">
        <v>97.4</v>
      </c>
      <c r="DJ378" s="77">
        <f t="shared" si="292"/>
        <v>2.5999999999999943</v>
      </c>
      <c r="DK378" s="72"/>
      <c r="DO378" s="358">
        <v>2.6</v>
      </c>
      <c r="DP378" s="72"/>
      <c r="DQ378" s="374"/>
      <c r="DR378" s="72"/>
      <c r="DU378" s="52"/>
      <c r="DX378" s="75">
        <f t="shared" si="293"/>
        <v>65.8</v>
      </c>
      <c r="DY378" s="51">
        <f t="shared" si="294"/>
        <v>0.51334702258726894</v>
      </c>
      <c r="DZ378" s="75">
        <f t="shared" si="295"/>
        <v>0.89999999999999991</v>
      </c>
      <c r="EA378" s="51">
        <f t="shared" si="296"/>
        <v>7.1868583162217656E-2</v>
      </c>
      <c r="EB378" s="75">
        <f t="shared" si="297"/>
        <v>14.7</v>
      </c>
      <c r="EC378" s="51">
        <f t="shared" si="298"/>
        <v>0.71868583162217647</v>
      </c>
      <c r="ED378" s="75">
        <f t="shared" si="299"/>
        <v>4.6399999999999997</v>
      </c>
      <c r="EE378" s="51">
        <f t="shared" si="300"/>
        <v>0.28747433264887068</v>
      </c>
      <c r="EF378" s="75">
        <f t="shared" si="301"/>
        <v>0.10999999999999999</v>
      </c>
      <c r="EG378" s="51">
        <f t="shared" si="302"/>
        <v>4.1067761806981518E-2</v>
      </c>
      <c r="EH378" s="75">
        <f t="shared" si="303"/>
        <v>2.2599999999999998</v>
      </c>
      <c r="EI378" s="51">
        <f t="shared" si="304"/>
        <v>0.13347022587268995</v>
      </c>
      <c r="EJ378" s="75">
        <f t="shared" si="305"/>
        <v>6.5100000000000007</v>
      </c>
      <c r="EK378" s="51">
        <f t="shared" si="306"/>
        <v>0.40041067761806987</v>
      </c>
      <c r="EL378" s="75">
        <f t="shared" si="307"/>
        <v>3.5700000000000003</v>
      </c>
      <c r="EM378" s="51">
        <f t="shared" si="308"/>
        <v>0.1540041067761807</v>
      </c>
      <c r="EN378" s="75">
        <f t="shared" si="309"/>
        <v>1.5</v>
      </c>
      <c r="EO378" s="51">
        <f t="shared" si="310"/>
        <v>9.2402464065708415E-2</v>
      </c>
      <c r="EP378" s="75">
        <f t="shared" si="311"/>
        <v>0</v>
      </c>
      <c r="EQ378" s="51" t="e">
        <f t="shared" si="312"/>
        <v>#DIV/0!</v>
      </c>
      <c r="ER378" s="51">
        <f t="shared" si="313"/>
        <v>100</v>
      </c>
      <c r="ES378" s="51">
        <f t="shared" si="314"/>
        <v>0</v>
      </c>
    </row>
    <row r="379" spans="1:149" x14ac:dyDescent="0.45">
      <c r="A379" s="78" t="s">
        <v>1145</v>
      </c>
      <c r="B379" s="174" t="s">
        <v>3400</v>
      </c>
      <c r="C379" s="51" t="s">
        <v>3444</v>
      </c>
      <c r="D379" s="51" t="s">
        <v>3641</v>
      </c>
      <c r="E379" s="78" t="s">
        <v>637</v>
      </c>
      <c r="F379" s="78" t="s">
        <v>1351</v>
      </c>
      <c r="G379" s="72" t="s">
        <v>3366</v>
      </c>
      <c r="H379" s="78" t="s">
        <v>1132</v>
      </c>
      <c r="I379" s="78">
        <v>107.1</v>
      </c>
      <c r="J379" s="300">
        <v>75</v>
      </c>
      <c r="K379" s="78"/>
      <c r="L379" s="300">
        <v>990</v>
      </c>
      <c r="M379" s="72"/>
      <c r="O379" s="78" t="s">
        <v>3166</v>
      </c>
      <c r="P379" s="72" t="s">
        <v>3167</v>
      </c>
      <c r="R379" s="122">
        <v>1</v>
      </c>
      <c r="AA379" s="195"/>
      <c r="AB379" s="195"/>
      <c r="AC379" s="195"/>
      <c r="AD379" s="72"/>
      <c r="AE379" s="316">
        <v>1</v>
      </c>
      <c r="AF379" s="195"/>
      <c r="AG379" s="195">
        <v>0</v>
      </c>
      <c r="AH379" s="72"/>
      <c r="AR379" s="53">
        <v>0.94769999999999999</v>
      </c>
      <c r="AU379" s="48">
        <v>750</v>
      </c>
      <c r="AW379" s="48">
        <v>710.77499999999998</v>
      </c>
      <c r="AX379" s="49"/>
      <c r="BB379" s="80" t="s">
        <v>722</v>
      </c>
      <c r="BC379" s="270" t="s">
        <v>1126</v>
      </c>
      <c r="BD379" s="152">
        <v>63.84</v>
      </c>
      <c r="BE379" s="152">
        <v>0.6</v>
      </c>
      <c r="BF379" s="152">
        <v>0.874</v>
      </c>
      <c r="BG379" s="152">
        <v>0.06</v>
      </c>
      <c r="BH379" s="152">
        <v>14.345000000000001</v>
      </c>
      <c r="BI379" s="152">
        <v>0.2</v>
      </c>
      <c r="BJ379" s="152"/>
      <c r="BK379" s="152"/>
      <c r="BL379" s="152"/>
      <c r="BM379" s="152"/>
      <c r="BN379" s="152">
        <v>4.0469999999999997</v>
      </c>
      <c r="BO379" s="152">
        <v>0.28000000000000003</v>
      </c>
      <c r="BP379" s="152">
        <v>0.1235</v>
      </c>
      <c r="BQ379" s="152">
        <v>7.0000000000000007E-2</v>
      </c>
      <c r="BR379" s="152">
        <v>2.1185</v>
      </c>
      <c r="BS379" s="152">
        <v>0.18</v>
      </c>
      <c r="BT379" s="152"/>
      <c r="BU379" s="152"/>
      <c r="BV379" s="152"/>
      <c r="BW379" s="152"/>
      <c r="BX379" s="152">
        <v>5.016</v>
      </c>
      <c r="BY379" s="152">
        <v>0.13</v>
      </c>
      <c r="BZ379" s="152">
        <v>3.3915000000000002</v>
      </c>
      <c r="CA379" s="152">
        <v>0.14000000000000001</v>
      </c>
      <c r="CB379" s="152">
        <v>1.2729999999999999</v>
      </c>
      <c r="CC379" s="152">
        <v>7.0000000000000007E-2</v>
      </c>
      <c r="CD379" s="152"/>
      <c r="CE379" s="72"/>
      <c r="CF379" s="72"/>
      <c r="CG379" s="72"/>
      <c r="CH379" s="72"/>
      <c r="CI379" s="72"/>
      <c r="CJ379" s="72"/>
      <c r="CK379" s="72"/>
      <c r="CL379" s="72"/>
      <c r="CM379" s="72"/>
      <c r="CN379" s="72"/>
      <c r="CO379" s="72"/>
      <c r="CP379" s="72"/>
      <c r="CQ379" s="72"/>
      <c r="CR379" s="72"/>
      <c r="CS379" s="72"/>
      <c r="CT379" s="72"/>
      <c r="CU379" s="72"/>
      <c r="CV379" s="72"/>
      <c r="CW379" s="72"/>
      <c r="CX379" s="72"/>
      <c r="CY379" s="72"/>
      <c r="CZ379" s="72"/>
      <c r="DA379" s="72"/>
      <c r="DB379" s="72"/>
      <c r="DC379" s="72"/>
      <c r="DD379" s="72"/>
      <c r="DE379" s="72"/>
      <c r="DF379" s="72"/>
      <c r="DG379" s="72"/>
      <c r="DH379" s="78">
        <v>95</v>
      </c>
      <c r="DJ379" s="77">
        <f t="shared" si="292"/>
        <v>5</v>
      </c>
      <c r="DK379" s="72"/>
      <c r="DO379" s="358">
        <v>5</v>
      </c>
      <c r="DP379" s="72"/>
      <c r="DQ379" s="374"/>
      <c r="DR379" s="72"/>
      <c r="DU379" s="52"/>
      <c r="DX379" s="75">
        <f t="shared" si="293"/>
        <v>67.2</v>
      </c>
      <c r="DY379" s="51">
        <f t="shared" si="294"/>
        <v>0.63157894736842102</v>
      </c>
      <c r="DZ379" s="75">
        <f t="shared" si="295"/>
        <v>0.91999999999999993</v>
      </c>
      <c r="EA379" s="51">
        <f t="shared" si="296"/>
        <v>6.3157894736842107E-2</v>
      </c>
      <c r="EB379" s="75">
        <f t="shared" si="297"/>
        <v>15.1</v>
      </c>
      <c r="EC379" s="51">
        <f t="shared" si="298"/>
        <v>0.2105263157894737</v>
      </c>
      <c r="ED379" s="75">
        <f t="shared" si="299"/>
        <v>4.26</v>
      </c>
      <c r="EE379" s="51">
        <f t="shared" si="300"/>
        <v>0.29473684210526319</v>
      </c>
      <c r="EF379" s="75">
        <f t="shared" si="301"/>
        <v>0.13</v>
      </c>
      <c r="EG379" s="51">
        <f t="shared" si="302"/>
        <v>7.3684210526315796E-2</v>
      </c>
      <c r="EH379" s="75">
        <f t="shared" si="303"/>
        <v>2.23</v>
      </c>
      <c r="EI379" s="51">
        <f t="shared" si="304"/>
        <v>0.18947368421052632</v>
      </c>
      <c r="EJ379" s="75">
        <f t="shared" si="305"/>
        <v>5.28</v>
      </c>
      <c r="EK379" s="51">
        <f t="shared" si="306"/>
        <v>0.1368421052631579</v>
      </c>
      <c r="EL379" s="75">
        <f t="shared" si="307"/>
        <v>3.5700000000000003</v>
      </c>
      <c r="EM379" s="51">
        <f t="shared" si="308"/>
        <v>0.14736842105263159</v>
      </c>
      <c r="EN379" s="75">
        <f t="shared" si="309"/>
        <v>1.3399999999999999</v>
      </c>
      <c r="EO379" s="51">
        <f t="shared" si="310"/>
        <v>7.3684210526315796E-2</v>
      </c>
      <c r="EP379" s="75">
        <f t="shared" si="311"/>
        <v>0</v>
      </c>
      <c r="EQ379" s="51" t="e">
        <f t="shared" si="312"/>
        <v>#DIV/0!</v>
      </c>
      <c r="ER379" s="51">
        <f t="shared" si="313"/>
        <v>100</v>
      </c>
      <c r="ES379" s="51">
        <f t="shared" si="314"/>
        <v>0</v>
      </c>
    </row>
    <row r="380" spans="1:149" x14ac:dyDescent="0.45">
      <c r="A380" s="78" t="s">
        <v>1145</v>
      </c>
      <c r="B380" s="174" t="s">
        <v>3400</v>
      </c>
      <c r="C380" s="51" t="s">
        <v>3630</v>
      </c>
      <c r="D380" s="51" t="s">
        <v>3642</v>
      </c>
      <c r="E380" s="78" t="s">
        <v>637</v>
      </c>
      <c r="F380" s="78" t="s">
        <v>1352</v>
      </c>
      <c r="G380" s="72" t="s">
        <v>3366</v>
      </c>
      <c r="H380" s="78" t="s">
        <v>1132</v>
      </c>
      <c r="I380" s="78">
        <v>49.6</v>
      </c>
      <c r="J380" s="300">
        <v>200</v>
      </c>
      <c r="K380" s="78"/>
      <c r="L380" s="300">
        <v>920</v>
      </c>
      <c r="M380" s="72"/>
      <c r="O380" s="78" t="s">
        <v>3172</v>
      </c>
      <c r="P380" s="72" t="s">
        <v>3170</v>
      </c>
      <c r="R380" s="122">
        <v>1</v>
      </c>
      <c r="AA380" s="195"/>
      <c r="AB380" s="195"/>
      <c r="AC380" s="195"/>
      <c r="AD380" s="72"/>
      <c r="AE380" s="316">
        <v>1</v>
      </c>
      <c r="AF380" s="195"/>
      <c r="AG380" s="195">
        <v>0</v>
      </c>
      <c r="AH380" s="72"/>
      <c r="AR380" s="53">
        <v>0.87450000000000006</v>
      </c>
      <c r="AU380" s="48">
        <v>2000</v>
      </c>
      <c r="AW380" s="48">
        <v>1749</v>
      </c>
      <c r="AX380" s="49"/>
      <c r="BB380" s="80" t="s">
        <v>722</v>
      </c>
      <c r="BC380" s="270" t="s">
        <v>1126</v>
      </c>
      <c r="BD380" s="152">
        <v>63.997100000000003</v>
      </c>
      <c r="BE380" s="152">
        <v>0.3</v>
      </c>
      <c r="BF380" s="152">
        <v>0.50597999999999999</v>
      </c>
      <c r="BG380" s="152">
        <v>0.05</v>
      </c>
      <c r="BH380" s="152">
        <v>14.3361</v>
      </c>
      <c r="BI380" s="152">
        <v>0.1</v>
      </c>
      <c r="BJ380" s="152"/>
      <c r="BK380" s="152"/>
      <c r="BL380" s="152"/>
      <c r="BM380" s="152"/>
      <c r="BN380" s="152">
        <v>3.6261899999999998</v>
      </c>
      <c r="BO380" s="152">
        <v>0.14000000000000001</v>
      </c>
      <c r="BP380" s="152">
        <v>8.4330000000000002E-2</v>
      </c>
      <c r="BQ380" s="152">
        <v>0.04</v>
      </c>
      <c r="BR380" s="152">
        <v>1.11503</v>
      </c>
      <c r="BS380" s="152">
        <v>0.03</v>
      </c>
      <c r="BT380" s="152"/>
      <c r="BU380" s="152"/>
      <c r="BV380" s="152"/>
      <c r="BW380" s="152"/>
      <c r="BX380" s="152">
        <v>4.0665800000000001</v>
      </c>
      <c r="BY380" s="152">
        <v>0.13</v>
      </c>
      <c r="BZ380" s="152">
        <v>4.1321700000000003</v>
      </c>
      <c r="CA380" s="152">
        <v>0.22</v>
      </c>
      <c r="CB380" s="152">
        <v>1.86463</v>
      </c>
      <c r="CC380" s="152">
        <v>0.05</v>
      </c>
      <c r="CD380" s="152"/>
      <c r="CE380" s="72"/>
      <c r="CF380" s="72"/>
      <c r="CG380" s="72"/>
      <c r="CH380" s="72"/>
      <c r="CI380" s="72"/>
      <c r="CJ380" s="72"/>
      <c r="CK380" s="72"/>
      <c r="CL380" s="72"/>
      <c r="CM380" s="72"/>
      <c r="CN380" s="72"/>
      <c r="CO380" s="72"/>
      <c r="CP380" s="72"/>
      <c r="CQ380" s="72"/>
      <c r="CR380" s="72"/>
      <c r="CS380" s="72"/>
      <c r="CT380" s="72"/>
      <c r="CU380" s="72"/>
      <c r="CV380" s="72"/>
      <c r="CW380" s="72"/>
      <c r="CX380" s="72"/>
      <c r="CY380" s="72"/>
      <c r="CZ380" s="72"/>
      <c r="DA380" s="72"/>
      <c r="DB380" s="72"/>
      <c r="DC380" s="72"/>
      <c r="DD380" s="72"/>
      <c r="DE380" s="72"/>
      <c r="DF380" s="72"/>
      <c r="DG380" s="72"/>
      <c r="DH380" s="78">
        <v>93.7</v>
      </c>
      <c r="DJ380" s="77">
        <f t="shared" si="292"/>
        <v>6.2999999999999972</v>
      </c>
      <c r="DK380" s="72"/>
      <c r="DO380" s="358">
        <v>6.3</v>
      </c>
      <c r="DP380" s="72"/>
      <c r="DQ380" s="374"/>
      <c r="DR380" s="72"/>
      <c r="DU380" s="52"/>
      <c r="DX380" s="75">
        <f t="shared" si="293"/>
        <v>68.300000000000011</v>
      </c>
      <c r="DY380" s="51">
        <f t="shared" si="294"/>
        <v>0.32017075773746001</v>
      </c>
      <c r="DZ380" s="75">
        <f t="shared" si="295"/>
        <v>0.53999999999999992</v>
      </c>
      <c r="EA380" s="51">
        <f t="shared" si="296"/>
        <v>5.3361792956243326E-2</v>
      </c>
      <c r="EB380" s="75">
        <f t="shared" si="297"/>
        <v>15.299999999999999</v>
      </c>
      <c r="EC380" s="51">
        <f t="shared" si="298"/>
        <v>0.10672358591248665</v>
      </c>
      <c r="ED380" s="75">
        <f t="shared" si="299"/>
        <v>3.8699999999999997</v>
      </c>
      <c r="EE380" s="51">
        <f t="shared" si="300"/>
        <v>0.14941302027748132</v>
      </c>
      <c r="EF380" s="75">
        <f t="shared" si="301"/>
        <v>0.09</v>
      </c>
      <c r="EG380" s="51">
        <f t="shared" si="302"/>
        <v>4.2689434364994665E-2</v>
      </c>
      <c r="EH380" s="75">
        <f t="shared" si="303"/>
        <v>1.19</v>
      </c>
      <c r="EI380" s="51">
        <f t="shared" si="304"/>
        <v>3.2017075773745997E-2</v>
      </c>
      <c r="EJ380" s="75">
        <f t="shared" si="305"/>
        <v>4.34</v>
      </c>
      <c r="EK380" s="51">
        <f t="shared" si="306"/>
        <v>0.13874066168623267</v>
      </c>
      <c r="EL380" s="75">
        <f t="shared" si="307"/>
        <v>4.41</v>
      </c>
      <c r="EM380" s="51">
        <f t="shared" si="308"/>
        <v>0.23479188900747064</v>
      </c>
      <c r="EN380" s="75">
        <f t="shared" si="309"/>
        <v>1.9900000000000002</v>
      </c>
      <c r="EO380" s="51">
        <f t="shared" si="310"/>
        <v>5.336179295624334E-2</v>
      </c>
      <c r="EP380" s="75">
        <f t="shared" si="311"/>
        <v>0</v>
      </c>
      <c r="EQ380" s="51" t="e">
        <f t="shared" si="312"/>
        <v>#DIV/0!</v>
      </c>
      <c r="ER380" s="51">
        <f t="shared" si="313"/>
        <v>100</v>
      </c>
      <c r="ES380" s="51">
        <f t="shared" si="314"/>
        <v>0</v>
      </c>
    </row>
    <row r="381" spans="1:149" x14ac:dyDescent="0.45">
      <c r="A381" s="78" t="s">
        <v>1145</v>
      </c>
      <c r="B381" s="174" t="s">
        <v>3400</v>
      </c>
      <c r="C381" s="51" t="s">
        <v>3630</v>
      </c>
      <c r="D381" s="51" t="s">
        <v>3642</v>
      </c>
      <c r="E381" s="78" t="s">
        <v>637</v>
      </c>
      <c r="F381" s="78" t="s">
        <v>1353</v>
      </c>
      <c r="G381" s="72" t="s">
        <v>3366</v>
      </c>
      <c r="H381" s="78" t="s">
        <v>1132</v>
      </c>
      <c r="I381" s="78">
        <v>242.1</v>
      </c>
      <c r="J381" s="300">
        <v>150</v>
      </c>
      <c r="K381" s="78"/>
      <c r="L381" s="300">
        <v>850</v>
      </c>
      <c r="M381" s="72"/>
      <c r="O381" s="78" t="s">
        <v>3172</v>
      </c>
      <c r="P381" s="72" t="s">
        <v>3173</v>
      </c>
      <c r="R381" s="122">
        <v>1</v>
      </c>
      <c r="AA381" s="195"/>
      <c r="AB381" s="195"/>
      <c r="AC381" s="195"/>
      <c r="AD381" s="72"/>
      <c r="AE381" s="316">
        <v>1</v>
      </c>
      <c r="AF381" s="195"/>
      <c r="AG381" s="195">
        <v>0</v>
      </c>
      <c r="AH381" s="72"/>
      <c r="AR381" s="53">
        <v>0.83620000000000005</v>
      </c>
      <c r="AU381" s="48">
        <v>1500</v>
      </c>
      <c r="AW381" s="48">
        <v>1254.3000000000002</v>
      </c>
      <c r="AX381" s="49"/>
      <c r="BB381" s="80" t="s">
        <v>722</v>
      </c>
      <c r="BC381" s="270" t="s">
        <v>1126</v>
      </c>
      <c r="BD381" s="152">
        <v>70.183800000000005</v>
      </c>
      <c r="BE381" s="152">
        <v>0.2</v>
      </c>
      <c r="BF381" s="152">
        <v>0.30431999999999998</v>
      </c>
      <c r="BG381" s="152">
        <v>0.05</v>
      </c>
      <c r="BH381" s="152">
        <v>13.2189</v>
      </c>
      <c r="BI381" s="152">
        <v>0.1</v>
      </c>
      <c r="BJ381" s="152"/>
      <c r="BK381" s="152"/>
      <c r="BL381" s="152"/>
      <c r="BM381" s="152"/>
      <c r="BN381" s="152">
        <v>1.6547400000000001</v>
      </c>
      <c r="BO381" s="152">
        <v>0.15</v>
      </c>
      <c r="BP381" s="152">
        <v>2.853E-2</v>
      </c>
      <c r="BQ381" s="152">
        <v>0.03</v>
      </c>
      <c r="BR381" s="152">
        <v>0.46599000000000002</v>
      </c>
      <c r="BS381" s="152">
        <v>0.03</v>
      </c>
      <c r="BT381" s="152"/>
      <c r="BU381" s="152"/>
      <c r="BV381" s="152"/>
      <c r="BW381" s="152"/>
      <c r="BX381" s="152">
        <v>2.44407</v>
      </c>
      <c r="BY381" s="152">
        <v>0.08</v>
      </c>
      <c r="BZ381" s="152">
        <v>4.3365600000000004</v>
      </c>
      <c r="CA381" s="152">
        <v>0.2</v>
      </c>
      <c r="CB381" s="152">
        <v>2.4535800000000001</v>
      </c>
      <c r="CC381" s="152">
        <v>0.1</v>
      </c>
      <c r="CD381" s="152"/>
      <c r="CE381" s="72"/>
      <c r="CF381" s="72"/>
      <c r="CG381" s="72"/>
      <c r="CH381" s="72"/>
      <c r="CI381" s="72"/>
      <c r="CJ381" s="72"/>
      <c r="CK381" s="72"/>
      <c r="CL381" s="72"/>
      <c r="CM381" s="72"/>
      <c r="CN381" s="72"/>
      <c r="CO381" s="72"/>
      <c r="CP381" s="72"/>
      <c r="CQ381" s="72"/>
      <c r="CR381" s="72"/>
      <c r="CS381" s="72"/>
      <c r="CT381" s="72"/>
      <c r="CU381" s="72"/>
      <c r="CV381" s="72"/>
      <c r="CW381" s="72"/>
      <c r="CX381" s="72"/>
      <c r="CY381" s="72"/>
      <c r="CZ381" s="72"/>
      <c r="DA381" s="72"/>
      <c r="DB381" s="72"/>
      <c r="DC381" s="72"/>
      <c r="DD381" s="72"/>
      <c r="DE381" s="72"/>
      <c r="DF381" s="72"/>
      <c r="DG381" s="72"/>
      <c r="DH381" s="78">
        <v>95.1</v>
      </c>
      <c r="DJ381" s="77">
        <f t="shared" si="292"/>
        <v>4.9000000000000057</v>
      </c>
      <c r="DK381" s="72"/>
      <c r="DO381" s="358">
        <v>4.9000000000000004</v>
      </c>
      <c r="DP381" s="72"/>
      <c r="DQ381" s="374"/>
      <c r="DR381" s="72"/>
      <c r="DU381" s="52"/>
      <c r="DX381" s="75">
        <f t="shared" si="293"/>
        <v>73.800000000000011</v>
      </c>
      <c r="DY381" s="51">
        <f t="shared" si="294"/>
        <v>0.21030494216614093</v>
      </c>
      <c r="DZ381" s="75">
        <f t="shared" si="295"/>
        <v>0.32</v>
      </c>
      <c r="EA381" s="51">
        <f t="shared" si="296"/>
        <v>5.2576235541535239E-2</v>
      </c>
      <c r="EB381" s="75">
        <f t="shared" si="297"/>
        <v>13.900000000000002</v>
      </c>
      <c r="EC381" s="51">
        <f t="shared" si="298"/>
        <v>0.10515247108307048</v>
      </c>
      <c r="ED381" s="75">
        <f t="shared" si="299"/>
        <v>1.7400000000000002</v>
      </c>
      <c r="EE381" s="51">
        <f t="shared" si="300"/>
        <v>0.15772870662460567</v>
      </c>
      <c r="EF381" s="75">
        <f t="shared" si="301"/>
        <v>3.0000000000000002E-2</v>
      </c>
      <c r="EG381" s="51">
        <f t="shared" si="302"/>
        <v>3.1545741324921134E-2</v>
      </c>
      <c r="EH381" s="75">
        <f t="shared" si="303"/>
        <v>0.49000000000000005</v>
      </c>
      <c r="EI381" s="51">
        <f t="shared" si="304"/>
        <v>3.1545741324921134E-2</v>
      </c>
      <c r="EJ381" s="75">
        <f t="shared" si="305"/>
        <v>2.5700000000000003</v>
      </c>
      <c r="EK381" s="51">
        <f t="shared" si="306"/>
        <v>8.4121976866456366E-2</v>
      </c>
      <c r="EL381" s="75">
        <f t="shared" si="307"/>
        <v>4.5600000000000005</v>
      </c>
      <c r="EM381" s="51">
        <f t="shared" si="308"/>
        <v>0.2103049421661409</v>
      </c>
      <c r="EN381" s="75">
        <f t="shared" si="309"/>
        <v>2.5800000000000005</v>
      </c>
      <c r="EO381" s="51">
        <f t="shared" si="310"/>
        <v>0.10515247108307048</v>
      </c>
      <c r="EP381" s="75">
        <f t="shared" si="311"/>
        <v>0</v>
      </c>
      <c r="EQ381" s="51" t="e">
        <f t="shared" si="312"/>
        <v>#DIV/0!</v>
      </c>
      <c r="ER381" s="51">
        <f t="shared" si="313"/>
        <v>100</v>
      </c>
      <c r="ES381" s="51">
        <f t="shared" si="314"/>
        <v>0</v>
      </c>
    </row>
    <row r="382" spans="1:149" x14ac:dyDescent="0.45">
      <c r="A382" s="78" t="s">
        <v>1145</v>
      </c>
      <c r="B382" s="174" t="s">
        <v>3400</v>
      </c>
      <c r="C382" s="51" t="s">
        <v>3630</v>
      </c>
      <c r="D382" s="51" t="s">
        <v>3642</v>
      </c>
      <c r="E382" s="78" t="s">
        <v>637</v>
      </c>
      <c r="F382" s="78" t="s">
        <v>1354</v>
      </c>
      <c r="G382" s="72" t="s">
        <v>3366</v>
      </c>
      <c r="H382" s="78" t="s">
        <v>1132</v>
      </c>
      <c r="I382" s="78">
        <v>242.1</v>
      </c>
      <c r="J382" s="300">
        <v>150</v>
      </c>
      <c r="K382" s="78"/>
      <c r="L382" s="300">
        <v>850</v>
      </c>
      <c r="M382" s="72"/>
      <c r="O382" s="78" t="s">
        <v>3172</v>
      </c>
      <c r="P382" s="72" t="s">
        <v>3173</v>
      </c>
      <c r="R382" s="122">
        <v>1</v>
      </c>
      <c r="AA382" s="195"/>
      <c r="AB382" s="195"/>
      <c r="AC382" s="195"/>
      <c r="AD382" s="72"/>
      <c r="AE382" s="316">
        <v>1</v>
      </c>
      <c r="AF382" s="195"/>
      <c r="AG382" s="195">
        <v>0</v>
      </c>
      <c r="AH382" s="72"/>
      <c r="AR382" s="53">
        <v>0.83620000000000005</v>
      </c>
      <c r="AU382" s="48">
        <v>1500</v>
      </c>
      <c r="AW382" s="48">
        <v>1254.3000000000002</v>
      </c>
      <c r="AX382" s="49"/>
      <c r="BB382" s="80" t="s">
        <v>722</v>
      </c>
      <c r="BC382" s="270" t="s">
        <v>1126</v>
      </c>
      <c r="BD382" s="152">
        <v>69.552000000000007</v>
      </c>
      <c r="BE382" s="152">
        <v>0.5</v>
      </c>
      <c r="BF382" s="152">
        <v>0.31185000000000002</v>
      </c>
      <c r="BG382" s="152">
        <v>0.08</v>
      </c>
      <c r="BH382" s="152">
        <v>13.1355</v>
      </c>
      <c r="BI382" s="152">
        <v>0.1</v>
      </c>
      <c r="BJ382" s="152"/>
      <c r="BK382" s="152"/>
      <c r="BL382" s="152"/>
      <c r="BM382" s="152"/>
      <c r="BN382" s="152">
        <v>1.91835</v>
      </c>
      <c r="BO382" s="152">
        <v>0.33</v>
      </c>
      <c r="BP382" s="152">
        <v>4.725E-2</v>
      </c>
      <c r="BQ382" s="152">
        <v>0.03</v>
      </c>
      <c r="BR382" s="152">
        <v>0.50085000000000002</v>
      </c>
      <c r="BS382" s="152">
        <v>0.11</v>
      </c>
      <c r="BT382" s="152"/>
      <c r="BU382" s="152"/>
      <c r="BV382" s="152"/>
      <c r="BW382" s="152"/>
      <c r="BX382" s="152">
        <v>2.5042499999999999</v>
      </c>
      <c r="BY382" s="152">
        <v>0.09</v>
      </c>
      <c r="BZ382" s="152">
        <v>4.2525000000000004</v>
      </c>
      <c r="CA382" s="152">
        <v>0.13</v>
      </c>
      <c r="CB382" s="152">
        <v>2.2585500000000001</v>
      </c>
      <c r="CC382" s="152">
        <v>7.0000000000000007E-2</v>
      </c>
      <c r="CD382" s="152"/>
      <c r="CE382" s="72"/>
      <c r="CF382" s="72"/>
      <c r="CG382" s="72"/>
      <c r="CH382" s="72"/>
      <c r="CI382" s="72"/>
      <c r="CJ382" s="72"/>
      <c r="CK382" s="72"/>
      <c r="CL382" s="72"/>
      <c r="CM382" s="72"/>
      <c r="CN382" s="72"/>
      <c r="CO382" s="72"/>
      <c r="CP382" s="72"/>
      <c r="CQ382" s="72"/>
      <c r="CR382" s="72"/>
      <c r="CS382" s="72"/>
      <c r="CT382" s="72"/>
      <c r="CU382" s="72"/>
      <c r="CV382" s="72"/>
      <c r="CW382" s="72"/>
      <c r="CX382" s="72"/>
      <c r="CY382" s="72"/>
      <c r="CZ382" s="72"/>
      <c r="DA382" s="72"/>
      <c r="DB382" s="72"/>
      <c r="DC382" s="72"/>
      <c r="DD382" s="72"/>
      <c r="DE382" s="72"/>
      <c r="DF382" s="72"/>
      <c r="DG382" s="72"/>
      <c r="DH382" s="78">
        <v>94.5</v>
      </c>
      <c r="DJ382" s="77">
        <f t="shared" si="292"/>
        <v>5.5</v>
      </c>
      <c r="DK382" s="72"/>
      <c r="DO382" s="358">
        <v>5.5</v>
      </c>
      <c r="DP382" s="72"/>
      <c r="DQ382" s="374"/>
      <c r="DR382" s="72"/>
      <c r="DU382" s="52"/>
      <c r="DX382" s="75">
        <f t="shared" si="293"/>
        <v>73.600000000000009</v>
      </c>
      <c r="DY382" s="51">
        <f t="shared" si="294"/>
        <v>0.52910052910052907</v>
      </c>
      <c r="DZ382" s="75">
        <f t="shared" si="295"/>
        <v>0.33</v>
      </c>
      <c r="EA382" s="51">
        <f t="shared" si="296"/>
        <v>8.4656084656084665E-2</v>
      </c>
      <c r="EB382" s="75">
        <f t="shared" si="297"/>
        <v>13.900000000000002</v>
      </c>
      <c r="EC382" s="51">
        <f t="shared" si="298"/>
        <v>0.10582010582010584</v>
      </c>
      <c r="ED382" s="75">
        <f t="shared" si="299"/>
        <v>2.0299999999999998</v>
      </c>
      <c r="EE382" s="51">
        <f t="shared" si="300"/>
        <v>0.34920634920634919</v>
      </c>
      <c r="EF382" s="75">
        <f t="shared" si="301"/>
        <v>0.05</v>
      </c>
      <c r="EG382" s="51">
        <f t="shared" si="302"/>
        <v>3.1746031746031744E-2</v>
      </c>
      <c r="EH382" s="75">
        <f t="shared" si="303"/>
        <v>0.53</v>
      </c>
      <c r="EI382" s="51">
        <f t="shared" si="304"/>
        <v>0.11640211640211641</v>
      </c>
      <c r="EJ382" s="75">
        <f t="shared" si="305"/>
        <v>2.65</v>
      </c>
      <c r="EK382" s="51">
        <f t="shared" si="306"/>
        <v>9.5238095238095247E-2</v>
      </c>
      <c r="EL382" s="75">
        <f t="shared" si="307"/>
        <v>4.5000000000000009</v>
      </c>
      <c r="EM382" s="51">
        <f t="shared" si="308"/>
        <v>0.13756613756613759</v>
      </c>
      <c r="EN382" s="75">
        <f t="shared" si="309"/>
        <v>2.39</v>
      </c>
      <c r="EO382" s="51">
        <f t="shared" si="310"/>
        <v>7.4074074074074084E-2</v>
      </c>
      <c r="EP382" s="75">
        <f t="shared" si="311"/>
        <v>0</v>
      </c>
      <c r="EQ382" s="51" t="e">
        <f t="shared" si="312"/>
        <v>#DIV/0!</v>
      </c>
      <c r="ER382" s="51">
        <f t="shared" si="313"/>
        <v>100</v>
      </c>
      <c r="ES382" s="51">
        <f t="shared" si="314"/>
        <v>0</v>
      </c>
    </row>
    <row r="383" spans="1:149" x14ac:dyDescent="0.45">
      <c r="A383" s="78" t="s">
        <v>1145</v>
      </c>
      <c r="B383" s="174" t="s">
        <v>3400</v>
      </c>
      <c r="C383" s="51" t="s">
        <v>3630</v>
      </c>
      <c r="D383" s="51" t="s">
        <v>3642</v>
      </c>
      <c r="E383" s="78" t="s">
        <v>637</v>
      </c>
      <c r="F383" s="78" t="s">
        <v>1355</v>
      </c>
      <c r="G383" s="72" t="s">
        <v>3366</v>
      </c>
      <c r="H383" s="78" t="s">
        <v>1132</v>
      </c>
      <c r="I383" s="78">
        <v>241.7</v>
      </c>
      <c r="J383" s="300">
        <v>100</v>
      </c>
      <c r="K383" s="78"/>
      <c r="L383" s="300">
        <v>850</v>
      </c>
      <c r="M383" s="72"/>
      <c r="O383" s="78" t="s">
        <v>3172</v>
      </c>
      <c r="P383" s="72" t="s">
        <v>3174</v>
      </c>
      <c r="R383" s="122">
        <v>1</v>
      </c>
      <c r="AA383" s="195"/>
      <c r="AB383" s="195"/>
      <c r="AC383" s="195"/>
      <c r="AD383" s="72"/>
      <c r="AE383" s="316">
        <v>1</v>
      </c>
      <c r="AF383" s="195"/>
      <c r="AG383" s="195">
        <v>0</v>
      </c>
      <c r="AH383" s="72"/>
      <c r="AR383" s="53">
        <v>0.87039999999999995</v>
      </c>
      <c r="AU383" s="48">
        <v>1000</v>
      </c>
      <c r="AW383" s="48">
        <v>870.4</v>
      </c>
      <c r="AX383" s="49"/>
      <c r="BB383" s="80" t="s">
        <v>722</v>
      </c>
      <c r="BC383" s="270" t="s">
        <v>1126</v>
      </c>
      <c r="BD383" s="152">
        <v>71.460800000000006</v>
      </c>
      <c r="BE383" s="152">
        <v>0.4</v>
      </c>
      <c r="BF383" s="152">
        <v>0.25488</v>
      </c>
      <c r="BG383" s="152">
        <v>0.04</v>
      </c>
      <c r="BH383" s="152">
        <v>12.1776</v>
      </c>
      <c r="BI383" s="152">
        <v>0.1</v>
      </c>
      <c r="BJ383" s="152"/>
      <c r="BK383" s="152"/>
      <c r="BL383" s="152"/>
      <c r="BM383" s="152"/>
      <c r="BN383" s="152">
        <v>1.80304</v>
      </c>
      <c r="BO383" s="152">
        <v>0.08</v>
      </c>
      <c r="BP383" s="152">
        <v>2.8320000000000001E-2</v>
      </c>
      <c r="BQ383" s="152">
        <v>0.04</v>
      </c>
      <c r="BR383" s="152">
        <v>0.24543999999999999</v>
      </c>
      <c r="BS383" s="152">
        <v>0.03</v>
      </c>
      <c r="BT383" s="152"/>
      <c r="BU383" s="152"/>
      <c r="BV383" s="152"/>
      <c r="BW383" s="152"/>
      <c r="BX383" s="152">
        <v>1.7180800000000001</v>
      </c>
      <c r="BY383" s="152">
        <v>0.09</v>
      </c>
      <c r="BZ383" s="152">
        <v>4.1063999999999998</v>
      </c>
      <c r="CA383" s="152">
        <v>0.35</v>
      </c>
      <c r="CB383" s="152">
        <v>2.6526399999999999</v>
      </c>
      <c r="CC383" s="152">
        <v>0.12</v>
      </c>
      <c r="CD383" s="152"/>
      <c r="CE383" s="72"/>
      <c r="CF383" s="72"/>
      <c r="CG383" s="72"/>
      <c r="CH383" s="72"/>
      <c r="CI383" s="72"/>
      <c r="CJ383" s="72"/>
      <c r="CK383" s="72"/>
      <c r="CL383" s="72"/>
      <c r="CM383" s="72"/>
      <c r="CN383" s="72"/>
      <c r="CO383" s="72"/>
      <c r="CP383" s="72"/>
      <c r="CQ383" s="72"/>
      <c r="CR383" s="72"/>
      <c r="CS383" s="72"/>
      <c r="CT383" s="72"/>
      <c r="CU383" s="72"/>
      <c r="CV383" s="72"/>
      <c r="CW383" s="72"/>
      <c r="CX383" s="72"/>
      <c r="CY383" s="72"/>
      <c r="CZ383" s="72"/>
      <c r="DA383" s="72"/>
      <c r="DB383" s="72"/>
      <c r="DC383" s="72"/>
      <c r="DD383" s="72"/>
      <c r="DE383" s="72"/>
      <c r="DF383" s="72"/>
      <c r="DG383" s="72"/>
      <c r="DH383" s="78">
        <v>94.4</v>
      </c>
      <c r="DJ383" s="77">
        <f t="shared" si="292"/>
        <v>5.5999999999999943</v>
      </c>
      <c r="DK383" s="72"/>
      <c r="DO383" s="358">
        <v>5.6</v>
      </c>
      <c r="DP383" s="72"/>
      <c r="DQ383" s="374"/>
      <c r="DR383" s="72"/>
      <c r="DU383" s="52"/>
      <c r="DX383" s="75">
        <f t="shared" si="293"/>
        <v>75.7</v>
      </c>
      <c r="DY383" s="51">
        <f t="shared" si="294"/>
        <v>0.42372881355932207</v>
      </c>
      <c r="DZ383" s="75">
        <f t="shared" si="295"/>
        <v>0.26999999999999996</v>
      </c>
      <c r="EA383" s="51">
        <f t="shared" si="296"/>
        <v>4.2372881355932195E-2</v>
      </c>
      <c r="EB383" s="75">
        <f t="shared" si="297"/>
        <v>12.9</v>
      </c>
      <c r="EC383" s="51">
        <f t="shared" si="298"/>
        <v>0.10593220338983052</v>
      </c>
      <c r="ED383" s="75">
        <f t="shared" si="299"/>
        <v>1.91</v>
      </c>
      <c r="EE383" s="51">
        <f t="shared" si="300"/>
        <v>8.4745762711864417E-2</v>
      </c>
      <c r="EF383" s="75">
        <f t="shared" si="301"/>
        <v>0.03</v>
      </c>
      <c r="EG383" s="51">
        <f t="shared" si="302"/>
        <v>4.2372881355932195E-2</v>
      </c>
      <c r="EH383" s="75">
        <f t="shared" si="303"/>
        <v>0.26</v>
      </c>
      <c r="EI383" s="51">
        <f t="shared" si="304"/>
        <v>3.1779661016949158E-2</v>
      </c>
      <c r="EJ383" s="75">
        <f t="shared" si="305"/>
        <v>1.82</v>
      </c>
      <c r="EK383" s="51">
        <f t="shared" si="306"/>
        <v>9.5338983050847453E-2</v>
      </c>
      <c r="EL383" s="75">
        <f t="shared" si="307"/>
        <v>4.3499999999999996</v>
      </c>
      <c r="EM383" s="51">
        <f t="shared" si="308"/>
        <v>0.37076271186440674</v>
      </c>
      <c r="EN383" s="75">
        <f t="shared" si="309"/>
        <v>2.8099999999999996</v>
      </c>
      <c r="EO383" s="51">
        <f t="shared" si="310"/>
        <v>0.1271186440677966</v>
      </c>
      <c r="EP383" s="75">
        <f t="shared" si="311"/>
        <v>0</v>
      </c>
      <c r="EQ383" s="51" t="e">
        <f t="shared" si="312"/>
        <v>#DIV/0!</v>
      </c>
      <c r="ER383" s="51">
        <f t="shared" si="313"/>
        <v>100</v>
      </c>
      <c r="ES383" s="51">
        <f t="shared" si="314"/>
        <v>0</v>
      </c>
    </row>
    <row r="384" spans="1:149" x14ac:dyDescent="0.45">
      <c r="A384" s="78" t="s">
        <v>1145</v>
      </c>
      <c r="B384" s="174" t="s">
        <v>3400</v>
      </c>
      <c r="C384" s="51" t="s">
        <v>3630</v>
      </c>
      <c r="D384" s="51" t="s">
        <v>3642</v>
      </c>
      <c r="E384" s="78" t="s">
        <v>637</v>
      </c>
      <c r="F384" s="78" t="s">
        <v>1356</v>
      </c>
      <c r="G384" s="72" t="s">
        <v>3366</v>
      </c>
      <c r="H384" s="78" t="s">
        <v>1132</v>
      </c>
      <c r="I384" s="78">
        <v>241.7</v>
      </c>
      <c r="J384" s="300">
        <v>100</v>
      </c>
      <c r="K384" s="78"/>
      <c r="L384" s="300">
        <v>850</v>
      </c>
      <c r="M384" s="72"/>
      <c r="O384" s="78" t="s">
        <v>3172</v>
      </c>
      <c r="P384" s="72" t="s">
        <v>3174</v>
      </c>
      <c r="R384" s="122">
        <v>1</v>
      </c>
      <c r="AA384" s="195"/>
      <c r="AB384" s="195"/>
      <c r="AC384" s="195"/>
      <c r="AD384" s="72"/>
      <c r="AE384" s="316">
        <v>1</v>
      </c>
      <c r="AF384" s="195"/>
      <c r="AG384" s="195">
        <v>0</v>
      </c>
      <c r="AH384" s="72"/>
      <c r="AR384" s="53">
        <v>0.87039999999999995</v>
      </c>
      <c r="AU384" s="48">
        <v>1000</v>
      </c>
      <c r="AW384" s="48">
        <v>870.4</v>
      </c>
      <c r="AX384" s="49"/>
      <c r="BB384" s="80" t="s">
        <v>722</v>
      </c>
      <c r="BC384" s="270" t="s">
        <v>1126</v>
      </c>
      <c r="BD384" s="152">
        <v>71.687899999999999</v>
      </c>
      <c r="BE384" s="152">
        <v>0.3</v>
      </c>
      <c r="BF384" s="152">
        <v>0.20834</v>
      </c>
      <c r="BG384" s="152">
        <v>0.04</v>
      </c>
      <c r="BH384" s="152">
        <v>12.121600000000001</v>
      </c>
      <c r="BI384" s="152">
        <v>0.1</v>
      </c>
      <c r="BJ384" s="152"/>
      <c r="BK384" s="152"/>
      <c r="BL384" s="152"/>
      <c r="BM384" s="152"/>
      <c r="BN384" s="152">
        <v>1.90347</v>
      </c>
      <c r="BO384" s="152">
        <v>0.08</v>
      </c>
      <c r="BP384" s="152">
        <v>6.6290000000000002E-2</v>
      </c>
      <c r="BQ384" s="152">
        <v>0.06</v>
      </c>
      <c r="BR384" s="152">
        <v>0.26516000000000001</v>
      </c>
      <c r="BS384" s="152">
        <v>0.02</v>
      </c>
      <c r="BT384" s="152"/>
      <c r="BU384" s="152"/>
      <c r="BV384" s="152"/>
      <c r="BW384" s="152"/>
      <c r="BX384" s="152">
        <v>1.92241</v>
      </c>
      <c r="BY384" s="152">
        <v>0.14000000000000001</v>
      </c>
      <c r="BZ384" s="152">
        <v>3.90164</v>
      </c>
      <c r="CA384" s="152">
        <v>0.16</v>
      </c>
      <c r="CB384" s="152">
        <v>2.63266</v>
      </c>
      <c r="CC384" s="152">
        <v>7.0000000000000007E-2</v>
      </c>
      <c r="CD384" s="152"/>
      <c r="CE384" s="72"/>
      <c r="CF384" s="72"/>
      <c r="CG384" s="72"/>
      <c r="CH384" s="72"/>
      <c r="CI384" s="72"/>
      <c r="CJ384" s="72"/>
      <c r="CK384" s="72"/>
      <c r="CL384" s="72"/>
      <c r="CM384" s="72"/>
      <c r="CN384" s="72"/>
      <c r="CO384" s="72"/>
      <c r="CP384" s="72"/>
      <c r="CQ384" s="72"/>
      <c r="CR384" s="72"/>
      <c r="CS384" s="72"/>
      <c r="CT384" s="72"/>
      <c r="CU384" s="72"/>
      <c r="CV384" s="72"/>
      <c r="CW384" s="72"/>
      <c r="CX384" s="72"/>
      <c r="CY384" s="72"/>
      <c r="CZ384" s="72"/>
      <c r="DA384" s="72"/>
      <c r="DB384" s="72"/>
      <c r="DC384" s="72"/>
      <c r="DD384" s="72"/>
      <c r="DE384" s="72"/>
      <c r="DF384" s="72"/>
      <c r="DG384" s="72"/>
      <c r="DH384" s="78">
        <v>94.7</v>
      </c>
      <c r="DJ384" s="77">
        <f t="shared" si="292"/>
        <v>5.2999999999999972</v>
      </c>
      <c r="DK384" s="72"/>
      <c r="DO384" s="358">
        <v>5.3</v>
      </c>
      <c r="DP384" s="72"/>
      <c r="DQ384" s="374"/>
      <c r="DR384" s="72"/>
      <c r="DU384" s="52"/>
      <c r="DX384" s="75">
        <f t="shared" si="293"/>
        <v>75.7</v>
      </c>
      <c r="DY384" s="51">
        <f t="shared" si="294"/>
        <v>0.3167898627243928</v>
      </c>
      <c r="DZ384" s="75">
        <f t="shared" si="295"/>
        <v>0.21999999999999997</v>
      </c>
      <c r="EA384" s="51">
        <f t="shared" si="296"/>
        <v>4.2238648363252376E-2</v>
      </c>
      <c r="EB384" s="75">
        <f t="shared" si="297"/>
        <v>12.8</v>
      </c>
      <c r="EC384" s="51">
        <f t="shared" si="298"/>
        <v>0.10559662090813093</v>
      </c>
      <c r="ED384" s="75">
        <f t="shared" si="299"/>
        <v>2.0099999999999998</v>
      </c>
      <c r="EE384" s="51">
        <f t="shared" si="300"/>
        <v>8.4477296726504739E-2</v>
      </c>
      <c r="EF384" s="75">
        <f t="shared" si="301"/>
        <v>6.9999999999999993E-2</v>
      </c>
      <c r="EG384" s="51">
        <f t="shared" si="302"/>
        <v>6.3357972544878544E-2</v>
      </c>
      <c r="EH384" s="75">
        <f t="shared" si="303"/>
        <v>0.27999999999999997</v>
      </c>
      <c r="EI384" s="51">
        <f t="shared" si="304"/>
        <v>2.1119324181626188E-2</v>
      </c>
      <c r="EJ384" s="75">
        <f t="shared" si="305"/>
        <v>2.0299999999999998</v>
      </c>
      <c r="EK384" s="51">
        <f t="shared" si="306"/>
        <v>0.14783526927138332</v>
      </c>
      <c r="EL384" s="75">
        <f t="shared" si="307"/>
        <v>4.12</v>
      </c>
      <c r="EM384" s="51">
        <f t="shared" si="308"/>
        <v>0.16895459345300953</v>
      </c>
      <c r="EN384" s="75">
        <f t="shared" si="309"/>
        <v>2.78</v>
      </c>
      <c r="EO384" s="51">
        <f t="shared" si="310"/>
        <v>7.3917634635691662E-2</v>
      </c>
      <c r="EP384" s="75">
        <f t="shared" si="311"/>
        <v>0</v>
      </c>
      <c r="EQ384" s="51" t="e">
        <f t="shared" si="312"/>
        <v>#DIV/0!</v>
      </c>
      <c r="ER384" s="51">
        <f t="shared" si="313"/>
        <v>100</v>
      </c>
      <c r="ES384" s="51">
        <f t="shared" si="314"/>
        <v>0</v>
      </c>
    </row>
    <row r="385" spans="1:149" x14ac:dyDescent="0.45">
      <c r="A385" s="78" t="s">
        <v>1145</v>
      </c>
      <c r="B385" s="174" t="s">
        <v>3400</v>
      </c>
      <c r="C385" s="51" t="s">
        <v>3630</v>
      </c>
      <c r="D385" s="51" t="s">
        <v>3642</v>
      </c>
      <c r="E385" s="78" t="s">
        <v>637</v>
      </c>
      <c r="F385" s="78" t="s">
        <v>1357</v>
      </c>
      <c r="G385" s="72" t="s">
        <v>3366</v>
      </c>
      <c r="H385" s="78" t="s">
        <v>1132</v>
      </c>
      <c r="I385" s="78">
        <v>241.6</v>
      </c>
      <c r="J385" s="300">
        <v>100</v>
      </c>
      <c r="K385" s="78"/>
      <c r="L385" s="300">
        <v>880</v>
      </c>
      <c r="M385" s="72"/>
      <c r="O385" s="78" t="s">
        <v>3172</v>
      </c>
      <c r="P385" s="72" t="s">
        <v>3175</v>
      </c>
      <c r="R385" s="122">
        <v>1</v>
      </c>
      <c r="AA385" s="195"/>
      <c r="AB385" s="195"/>
      <c r="AC385" s="195"/>
      <c r="AD385" s="72"/>
      <c r="AE385" s="316">
        <v>1</v>
      </c>
      <c r="AF385" s="195"/>
      <c r="AG385" s="195">
        <v>0</v>
      </c>
      <c r="AH385" s="72"/>
      <c r="AR385" s="53">
        <v>0.88739999999999997</v>
      </c>
      <c r="AU385" s="48">
        <v>1000</v>
      </c>
      <c r="AW385" s="48">
        <v>887.4</v>
      </c>
      <c r="AX385" s="49"/>
      <c r="BB385" s="80" t="s">
        <v>722</v>
      </c>
      <c r="BC385" s="270" t="s">
        <v>1126</v>
      </c>
      <c r="BD385" s="152">
        <v>69.765299999999996</v>
      </c>
      <c r="BE385" s="152">
        <v>0.2</v>
      </c>
      <c r="BF385" s="152">
        <v>0.33495000000000003</v>
      </c>
      <c r="BG385" s="152">
        <v>0.04</v>
      </c>
      <c r="BH385" s="152">
        <v>13.398</v>
      </c>
      <c r="BI385" s="152">
        <v>0.2</v>
      </c>
      <c r="BJ385" s="152"/>
      <c r="BK385" s="152"/>
      <c r="BL385" s="152"/>
      <c r="BM385" s="152"/>
      <c r="BN385" s="152">
        <v>2.4499200000000001</v>
      </c>
      <c r="BO385" s="152">
        <v>0.18</v>
      </c>
      <c r="BP385" s="152">
        <v>4.7849999999999997E-2</v>
      </c>
      <c r="BQ385" s="152">
        <v>0.04</v>
      </c>
      <c r="BR385" s="152">
        <v>0.43064999999999998</v>
      </c>
      <c r="BS385" s="152">
        <v>0.03</v>
      </c>
      <c r="BT385" s="152"/>
      <c r="BU385" s="152"/>
      <c r="BV385" s="152"/>
      <c r="BW385" s="152"/>
      <c r="BX385" s="152">
        <v>2.4307799999999999</v>
      </c>
      <c r="BY385" s="152">
        <v>0.14000000000000001</v>
      </c>
      <c r="BZ385" s="152">
        <v>4.2969299999999997</v>
      </c>
      <c r="CA385" s="152">
        <v>0.1</v>
      </c>
      <c r="CB385" s="152">
        <v>2.5647600000000002</v>
      </c>
      <c r="CC385" s="152">
        <v>0.09</v>
      </c>
      <c r="CD385" s="152"/>
      <c r="CE385" s="72"/>
      <c r="CF385" s="72"/>
      <c r="CG385" s="72"/>
      <c r="CH385" s="72"/>
      <c r="CI385" s="72"/>
      <c r="CJ385" s="72"/>
      <c r="CK385" s="72"/>
      <c r="CL385" s="72"/>
      <c r="CM385" s="72"/>
      <c r="CN385" s="72"/>
      <c r="CO385" s="72"/>
      <c r="CP385" s="72"/>
      <c r="CQ385" s="72"/>
      <c r="CR385" s="72"/>
      <c r="CS385" s="72"/>
      <c r="CT385" s="72"/>
      <c r="CU385" s="72"/>
      <c r="CV385" s="72"/>
      <c r="CW385" s="72"/>
      <c r="CX385" s="72"/>
      <c r="CY385" s="72"/>
      <c r="CZ385" s="72"/>
      <c r="DA385" s="72"/>
      <c r="DB385" s="72"/>
      <c r="DC385" s="72"/>
      <c r="DD385" s="72"/>
      <c r="DE385" s="72"/>
      <c r="DF385" s="72"/>
      <c r="DG385" s="72"/>
      <c r="DH385" s="78">
        <v>95.7</v>
      </c>
      <c r="DJ385" s="77">
        <f t="shared" si="292"/>
        <v>4.2999999999999972</v>
      </c>
      <c r="DK385" s="72"/>
      <c r="DO385" s="358">
        <v>4.3</v>
      </c>
      <c r="DP385" s="72"/>
      <c r="DQ385" s="374"/>
      <c r="DR385" s="72"/>
      <c r="DU385" s="52"/>
      <c r="DX385" s="75">
        <f t="shared" si="293"/>
        <v>72.899999999999991</v>
      </c>
      <c r="DY385" s="51">
        <f t="shared" si="294"/>
        <v>0.2089864158829676</v>
      </c>
      <c r="DZ385" s="75">
        <f t="shared" si="295"/>
        <v>0.35000000000000003</v>
      </c>
      <c r="EA385" s="51">
        <f t="shared" si="296"/>
        <v>4.1797283176593522E-2</v>
      </c>
      <c r="EB385" s="75">
        <f t="shared" si="297"/>
        <v>13.999999999999998</v>
      </c>
      <c r="EC385" s="51">
        <f t="shared" si="298"/>
        <v>0.2089864158829676</v>
      </c>
      <c r="ED385" s="75">
        <f t="shared" si="299"/>
        <v>2.56</v>
      </c>
      <c r="EE385" s="51">
        <f t="shared" si="300"/>
        <v>0.18808777429467083</v>
      </c>
      <c r="EF385" s="75">
        <f t="shared" si="301"/>
        <v>4.9999999999999989E-2</v>
      </c>
      <c r="EG385" s="51">
        <f t="shared" si="302"/>
        <v>4.1797283176593515E-2</v>
      </c>
      <c r="EH385" s="75">
        <f t="shared" si="303"/>
        <v>0.44999999999999996</v>
      </c>
      <c r="EI385" s="51">
        <f t="shared" si="304"/>
        <v>3.1347962382445138E-2</v>
      </c>
      <c r="EJ385" s="75">
        <f t="shared" si="305"/>
        <v>2.54</v>
      </c>
      <c r="EK385" s="51">
        <f t="shared" si="306"/>
        <v>0.14629049111807735</v>
      </c>
      <c r="EL385" s="75">
        <f t="shared" si="307"/>
        <v>4.4899999999999993</v>
      </c>
      <c r="EM385" s="51">
        <f t="shared" si="308"/>
        <v>0.1044932079414838</v>
      </c>
      <c r="EN385" s="75">
        <f t="shared" si="309"/>
        <v>2.68</v>
      </c>
      <c r="EO385" s="51">
        <f t="shared" si="310"/>
        <v>9.4043887147335414E-2</v>
      </c>
      <c r="EP385" s="75">
        <f t="shared" si="311"/>
        <v>0</v>
      </c>
      <c r="EQ385" s="51" t="e">
        <f t="shared" si="312"/>
        <v>#DIV/0!</v>
      </c>
      <c r="ER385" s="51">
        <f t="shared" si="313"/>
        <v>100</v>
      </c>
      <c r="ES385" s="51">
        <f t="shared" si="314"/>
        <v>0</v>
      </c>
    </row>
    <row r="386" spans="1:149" x14ac:dyDescent="0.45">
      <c r="A386" s="78" t="s">
        <v>1145</v>
      </c>
      <c r="B386" s="174" t="s">
        <v>3400</v>
      </c>
      <c r="C386" s="51" t="s">
        <v>3630</v>
      </c>
      <c r="D386" s="51" t="s">
        <v>3642</v>
      </c>
      <c r="E386" s="78" t="s">
        <v>637</v>
      </c>
      <c r="F386" s="78" t="s">
        <v>1358</v>
      </c>
      <c r="G386" s="72" t="s">
        <v>3366</v>
      </c>
      <c r="H386" s="78" t="s">
        <v>1132</v>
      </c>
      <c r="I386" s="78">
        <v>241.6</v>
      </c>
      <c r="J386" s="300">
        <v>100</v>
      </c>
      <c r="K386" s="78"/>
      <c r="L386" s="300">
        <v>880</v>
      </c>
      <c r="M386" s="72"/>
      <c r="O386" s="78" t="s">
        <v>3172</v>
      </c>
      <c r="P386" s="72" t="s">
        <v>3175</v>
      </c>
      <c r="R386" s="122">
        <v>1</v>
      </c>
      <c r="AA386" s="195"/>
      <c r="AB386" s="195"/>
      <c r="AC386" s="195"/>
      <c r="AD386" s="72"/>
      <c r="AE386" s="316">
        <v>1</v>
      </c>
      <c r="AF386" s="195"/>
      <c r="AG386" s="195">
        <v>0</v>
      </c>
      <c r="AH386" s="72"/>
      <c r="AR386" s="53">
        <v>0.88739999999999997</v>
      </c>
      <c r="AU386" s="48">
        <v>1000</v>
      </c>
      <c r="AW386" s="48">
        <v>887.4</v>
      </c>
      <c r="AX386" s="49"/>
      <c r="BB386" s="80" t="s">
        <v>722</v>
      </c>
      <c r="BC386" s="270" t="s">
        <v>1126</v>
      </c>
      <c r="BD386" s="152">
        <v>69.3279</v>
      </c>
      <c r="BE386" s="152">
        <v>0.4</v>
      </c>
      <c r="BF386" s="152">
        <v>0.37089</v>
      </c>
      <c r="BG386" s="152">
        <v>0.04</v>
      </c>
      <c r="BH386" s="152">
        <v>13.123799999999999</v>
      </c>
      <c r="BI386" s="152">
        <v>0.2</v>
      </c>
      <c r="BJ386" s="152"/>
      <c r="BK386" s="152"/>
      <c r="BL386" s="152"/>
      <c r="BM386" s="152"/>
      <c r="BN386" s="152">
        <v>2.5296599999999998</v>
      </c>
      <c r="BO386" s="152">
        <v>0.15</v>
      </c>
      <c r="BP386" s="152">
        <v>8.5589999999999999E-2</v>
      </c>
      <c r="BQ386" s="152">
        <v>0.05</v>
      </c>
      <c r="BR386" s="152">
        <v>0.44696999999999998</v>
      </c>
      <c r="BS386" s="152">
        <v>0.04</v>
      </c>
      <c r="BT386" s="152"/>
      <c r="BU386" s="152"/>
      <c r="BV386" s="152"/>
      <c r="BW386" s="152"/>
      <c r="BX386" s="152">
        <v>2.4725999999999999</v>
      </c>
      <c r="BY386" s="152">
        <v>0.1</v>
      </c>
      <c r="BZ386" s="152">
        <v>4.3175400000000002</v>
      </c>
      <c r="CA386" s="152">
        <v>0.21</v>
      </c>
      <c r="CB386" s="152">
        <v>2.4060299999999999</v>
      </c>
      <c r="CC386" s="152">
        <v>7.0000000000000007E-2</v>
      </c>
      <c r="CD386" s="152"/>
      <c r="CE386" s="72"/>
      <c r="CF386" s="72"/>
      <c r="CG386" s="72"/>
      <c r="CH386" s="72"/>
      <c r="CI386" s="72"/>
      <c r="CJ386" s="72"/>
      <c r="CK386" s="72"/>
      <c r="CL386" s="72"/>
      <c r="CM386" s="72"/>
      <c r="CN386" s="72"/>
      <c r="CO386" s="72"/>
      <c r="CP386" s="72"/>
      <c r="CQ386" s="72"/>
      <c r="CR386" s="72"/>
      <c r="CS386" s="72"/>
      <c r="CT386" s="72"/>
      <c r="CU386" s="72"/>
      <c r="CV386" s="72"/>
      <c r="CW386" s="72"/>
      <c r="CX386" s="72"/>
      <c r="CY386" s="72"/>
      <c r="CZ386" s="72"/>
      <c r="DA386" s="72"/>
      <c r="DB386" s="72"/>
      <c r="DC386" s="72"/>
      <c r="DD386" s="72"/>
      <c r="DE386" s="72"/>
      <c r="DF386" s="72"/>
      <c r="DG386" s="72"/>
      <c r="DH386" s="78">
        <v>95.1</v>
      </c>
      <c r="DJ386" s="77">
        <f t="shared" si="292"/>
        <v>4.9000000000000057</v>
      </c>
      <c r="DK386" s="72"/>
      <c r="DO386" s="358">
        <v>4.9000000000000004</v>
      </c>
      <c r="DP386" s="72"/>
      <c r="DQ386" s="374"/>
      <c r="DR386" s="72"/>
      <c r="DU386" s="52"/>
      <c r="DX386" s="75">
        <f t="shared" si="293"/>
        <v>72.900000000000006</v>
      </c>
      <c r="DY386" s="51">
        <f t="shared" si="294"/>
        <v>0.42060988433228191</v>
      </c>
      <c r="DZ386" s="75">
        <f t="shared" si="295"/>
        <v>0.39</v>
      </c>
      <c r="EA386" s="51">
        <f t="shared" si="296"/>
        <v>4.2060988433228183E-2</v>
      </c>
      <c r="EB386" s="75">
        <f t="shared" si="297"/>
        <v>13.8</v>
      </c>
      <c r="EC386" s="51">
        <f t="shared" si="298"/>
        <v>0.21030494216614096</v>
      </c>
      <c r="ED386" s="75">
        <f t="shared" si="299"/>
        <v>2.6599999999999997</v>
      </c>
      <c r="EE386" s="51">
        <f t="shared" si="300"/>
        <v>0.15772870662460567</v>
      </c>
      <c r="EF386" s="75">
        <f t="shared" si="301"/>
        <v>9.0000000000000011E-2</v>
      </c>
      <c r="EG386" s="51">
        <f t="shared" si="302"/>
        <v>5.2576235541535232E-2</v>
      </c>
      <c r="EH386" s="75">
        <f t="shared" si="303"/>
        <v>0.47000000000000003</v>
      </c>
      <c r="EI386" s="51">
        <f t="shared" si="304"/>
        <v>4.206098843322819E-2</v>
      </c>
      <c r="EJ386" s="75">
        <f t="shared" si="305"/>
        <v>2.6</v>
      </c>
      <c r="EK386" s="51">
        <f t="shared" si="306"/>
        <v>0.10515247108307046</v>
      </c>
      <c r="EL386" s="75">
        <f t="shared" si="307"/>
        <v>4.54</v>
      </c>
      <c r="EM386" s="51">
        <f t="shared" si="308"/>
        <v>0.22082018927444794</v>
      </c>
      <c r="EN386" s="75">
        <f t="shared" si="309"/>
        <v>2.5299999999999998</v>
      </c>
      <c r="EO386" s="51">
        <f t="shared" si="310"/>
        <v>7.3606729758149331E-2</v>
      </c>
      <c r="EP386" s="75">
        <f t="shared" si="311"/>
        <v>0</v>
      </c>
      <c r="EQ386" s="51" t="e">
        <f t="shared" si="312"/>
        <v>#DIV/0!</v>
      </c>
      <c r="ER386" s="51">
        <f t="shared" si="313"/>
        <v>100</v>
      </c>
      <c r="ES386" s="51">
        <f t="shared" si="314"/>
        <v>0</v>
      </c>
    </row>
    <row r="387" spans="1:149" x14ac:dyDescent="0.45">
      <c r="A387" s="78" t="s">
        <v>1145</v>
      </c>
      <c r="B387" s="174" t="s">
        <v>3400</v>
      </c>
      <c r="C387" s="51" t="s">
        <v>3630</v>
      </c>
      <c r="D387" s="51" t="s">
        <v>3642</v>
      </c>
      <c r="E387" s="78" t="s">
        <v>637</v>
      </c>
      <c r="F387" s="78" t="s">
        <v>1359</v>
      </c>
      <c r="G387" s="72" t="s">
        <v>3366</v>
      </c>
      <c r="H387" s="78" t="s">
        <v>1132</v>
      </c>
      <c r="I387" s="78">
        <v>241.1</v>
      </c>
      <c r="J387" s="300">
        <v>50</v>
      </c>
      <c r="K387" s="78"/>
      <c r="L387" s="300">
        <v>850</v>
      </c>
      <c r="M387" s="72"/>
      <c r="O387" s="78" t="s">
        <v>3172</v>
      </c>
      <c r="P387" s="72" t="s">
        <v>3176</v>
      </c>
      <c r="R387" s="122">
        <v>1</v>
      </c>
      <c r="AA387" s="195"/>
      <c r="AB387" s="195"/>
      <c r="AC387" s="195"/>
      <c r="AD387" s="72"/>
      <c r="AE387" s="316">
        <v>1</v>
      </c>
      <c r="AF387" s="195"/>
      <c r="AG387" s="195">
        <v>0</v>
      </c>
      <c r="AH387" s="72"/>
      <c r="AR387" s="53">
        <v>0.9254</v>
      </c>
      <c r="AU387" s="48">
        <v>500</v>
      </c>
      <c r="AW387" s="48">
        <v>462.7</v>
      </c>
      <c r="AX387" s="49"/>
      <c r="BB387" s="80" t="s">
        <v>722</v>
      </c>
      <c r="BC387" s="270" t="s">
        <v>1126</v>
      </c>
      <c r="BD387" s="152">
        <v>76.076999999999998</v>
      </c>
      <c r="BE387" s="152">
        <v>0.5</v>
      </c>
      <c r="BF387" s="152">
        <v>0.25037999999999999</v>
      </c>
      <c r="BG387" s="152">
        <v>0.04</v>
      </c>
      <c r="BH387" s="152">
        <v>10.978199999999999</v>
      </c>
      <c r="BI387" s="152">
        <v>0.1</v>
      </c>
      <c r="BJ387" s="152"/>
      <c r="BK387" s="152"/>
      <c r="BL387" s="152"/>
      <c r="BM387" s="152"/>
      <c r="BN387" s="152">
        <v>1.39635</v>
      </c>
      <c r="BO387" s="152">
        <v>0.13</v>
      </c>
      <c r="BP387" s="152">
        <v>4.8149999999999998E-2</v>
      </c>
      <c r="BQ387" s="152">
        <v>0.03</v>
      </c>
      <c r="BR387" s="152">
        <v>0.14445</v>
      </c>
      <c r="BS387" s="152">
        <v>0.01</v>
      </c>
      <c r="BT387" s="152"/>
      <c r="BU387" s="152"/>
      <c r="BV387" s="152"/>
      <c r="BW387" s="152"/>
      <c r="BX387" s="152">
        <v>0.95337000000000005</v>
      </c>
      <c r="BY387" s="152">
        <v>0.1</v>
      </c>
      <c r="BZ387" s="152">
        <v>3.3993899999999999</v>
      </c>
      <c r="CA387" s="152">
        <v>0.22</v>
      </c>
      <c r="CB387" s="152">
        <v>3.0141900000000001</v>
      </c>
      <c r="CC387" s="152">
        <v>0.14000000000000001</v>
      </c>
      <c r="CD387" s="152"/>
      <c r="CE387" s="72"/>
      <c r="CF387" s="72"/>
      <c r="CG387" s="72"/>
      <c r="CH387" s="72"/>
      <c r="CI387" s="72"/>
      <c r="CJ387" s="72"/>
      <c r="CK387" s="72"/>
      <c r="CL387" s="72"/>
      <c r="CM387" s="72"/>
      <c r="CN387" s="72"/>
      <c r="CO387" s="72"/>
      <c r="CP387" s="72"/>
      <c r="CQ387" s="72"/>
      <c r="CR387" s="72"/>
      <c r="CS387" s="72"/>
      <c r="CT387" s="72"/>
      <c r="CU387" s="72"/>
      <c r="CV387" s="72"/>
      <c r="CW387" s="72"/>
      <c r="CX387" s="72"/>
      <c r="CY387" s="72"/>
      <c r="CZ387" s="72"/>
      <c r="DA387" s="72"/>
      <c r="DB387" s="72"/>
      <c r="DC387" s="72"/>
      <c r="DD387" s="72"/>
      <c r="DE387" s="72"/>
      <c r="DF387" s="72"/>
      <c r="DG387" s="72"/>
      <c r="DH387" s="78">
        <v>96.3</v>
      </c>
      <c r="DJ387" s="77">
        <f t="shared" ref="DJ387:DJ450" si="315">IF(AND(DH387&lt;100, DH387&gt;0), 100-DH387, 0)</f>
        <v>3.7000000000000028</v>
      </c>
      <c r="DK387" s="72">
        <v>0.55000000000000004</v>
      </c>
      <c r="DO387" s="358">
        <v>3.7</v>
      </c>
      <c r="DP387" s="72"/>
      <c r="DQ387" s="374"/>
      <c r="DR387" s="72"/>
      <c r="DU387" s="52"/>
      <c r="DX387" s="75">
        <f t="shared" si="293"/>
        <v>79</v>
      </c>
      <c r="DY387" s="51">
        <f t="shared" si="294"/>
        <v>0.51921079958463134</v>
      </c>
      <c r="DZ387" s="75">
        <f t="shared" si="295"/>
        <v>0.26</v>
      </c>
      <c r="EA387" s="51">
        <f t="shared" si="296"/>
        <v>4.1536863966770511E-2</v>
      </c>
      <c r="EB387" s="75">
        <f t="shared" si="297"/>
        <v>11.399999999999999</v>
      </c>
      <c r="EC387" s="51">
        <f t="shared" si="298"/>
        <v>0.10384215991692627</v>
      </c>
      <c r="ED387" s="75">
        <f t="shared" si="299"/>
        <v>1.4500000000000002</v>
      </c>
      <c r="EE387" s="51">
        <f t="shared" si="300"/>
        <v>0.13499480789200419</v>
      </c>
      <c r="EF387" s="75">
        <f t="shared" si="301"/>
        <v>0.05</v>
      </c>
      <c r="EG387" s="51">
        <f t="shared" si="302"/>
        <v>3.1152647975077882E-2</v>
      </c>
      <c r="EH387" s="75">
        <f t="shared" si="303"/>
        <v>0.15</v>
      </c>
      <c r="EI387" s="51">
        <f t="shared" si="304"/>
        <v>1.0384215991692628E-2</v>
      </c>
      <c r="EJ387" s="75">
        <f t="shared" si="305"/>
        <v>0.9900000000000001</v>
      </c>
      <c r="EK387" s="51">
        <f t="shared" si="306"/>
        <v>0.10384215991692627</v>
      </c>
      <c r="EL387" s="75">
        <f t="shared" si="307"/>
        <v>3.53</v>
      </c>
      <c r="EM387" s="51">
        <f t="shared" si="308"/>
        <v>0.22845275181723779</v>
      </c>
      <c r="EN387" s="75">
        <f t="shared" si="309"/>
        <v>3.1300000000000003</v>
      </c>
      <c r="EO387" s="51">
        <f t="shared" si="310"/>
        <v>0.14537902388369681</v>
      </c>
      <c r="EP387" s="75">
        <f t="shared" si="311"/>
        <v>0</v>
      </c>
      <c r="EQ387" s="51" t="e">
        <f t="shared" si="312"/>
        <v>#DIV/0!</v>
      </c>
      <c r="ER387" s="51">
        <f t="shared" si="313"/>
        <v>100</v>
      </c>
      <c r="ES387" s="51">
        <f t="shared" si="314"/>
        <v>0</v>
      </c>
    </row>
    <row r="388" spans="1:149" x14ac:dyDescent="0.45">
      <c r="A388" s="78" t="s">
        <v>1145</v>
      </c>
      <c r="B388" s="174" t="s">
        <v>3400</v>
      </c>
      <c r="C388" s="51" t="s">
        <v>3630</v>
      </c>
      <c r="D388" s="51" t="s">
        <v>3642</v>
      </c>
      <c r="E388" s="78" t="s">
        <v>637</v>
      </c>
      <c r="F388" s="78" t="s">
        <v>1360</v>
      </c>
      <c r="G388" s="72" t="s">
        <v>3366</v>
      </c>
      <c r="H388" s="78" t="s">
        <v>1132</v>
      </c>
      <c r="I388" s="78">
        <v>241.1</v>
      </c>
      <c r="J388" s="300">
        <v>50</v>
      </c>
      <c r="K388" s="78"/>
      <c r="L388" s="300">
        <v>850</v>
      </c>
      <c r="M388" s="72"/>
      <c r="O388" s="78" t="s">
        <v>3172</v>
      </c>
      <c r="P388" s="72" t="s">
        <v>3176</v>
      </c>
      <c r="R388" s="122">
        <v>1</v>
      </c>
      <c r="AA388" s="195"/>
      <c r="AB388" s="195"/>
      <c r="AC388" s="195"/>
      <c r="AD388" s="72"/>
      <c r="AE388" s="316">
        <v>1</v>
      </c>
      <c r="AF388" s="195"/>
      <c r="AG388" s="195">
        <v>0</v>
      </c>
      <c r="AH388" s="72"/>
      <c r="AR388" s="53">
        <v>0.9254</v>
      </c>
      <c r="AU388" s="48">
        <v>500</v>
      </c>
      <c r="AW388" s="48">
        <v>462.7</v>
      </c>
      <c r="AX388" s="49"/>
      <c r="BB388" s="80" t="s">
        <v>722</v>
      </c>
      <c r="BC388" s="270" t="s">
        <v>1126</v>
      </c>
      <c r="BD388" s="152">
        <v>74.692800000000005</v>
      </c>
      <c r="BE388" s="152">
        <v>0.2</v>
      </c>
      <c r="BF388" s="152">
        <v>0.24335999999999999</v>
      </c>
      <c r="BG388" s="152">
        <v>0.05</v>
      </c>
      <c r="BH388" s="152">
        <v>10.3896</v>
      </c>
      <c r="BI388" s="152">
        <v>0.2</v>
      </c>
      <c r="BJ388" s="152"/>
      <c r="BK388" s="152"/>
      <c r="BL388" s="152"/>
      <c r="BM388" s="152"/>
      <c r="BN388" s="152">
        <v>1.17</v>
      </c>
      <c r="BO388" s="152">
        <v>0.13</v>
      </c>
      <c r="BP388" s="152">
        <v>3.7440000000000001E-2</v>
      </c>
      <c r="BQ388" s="152">
        <v>0.03</v>
      </c>
      <c r="BR388" s="152">
        <v>0.19656000000000001</v>
      </c>
      <c r="BS388" s="152">
        <v>0.14000000000000001</v>
      </c>
      <c r="BT388" s="152"/>
      <c r="BU388" s="152"/>
      <c r="BV388" s="152"/>
      <c r="BW388" s="152"/>
      <c r="BX388" s="152">
        <v>0.97343999999999997</v>
      </c>
      <c r="BY388" s="152">
        <v>7.0000000000000007E-2</v>
      </c>
      <c r="BZ388" s="152">
        <v>2.9577599999999999</v>
      </c>
      <c r="CA388" s="152">
        <v>0.13</v>
      </c>
      <c r="CB388" s="152">
        <v>2.9203199999999998</v>
      </c>
      <c r="CC388" s="152">
        <v>0.25</v>
      </c>
      <c r="CD388" s="152"/>
      <c r="CE388" s="72"/>
      <c r="CF388" s="72"/>
      <c r="CG388" s="72"/>
      <c r="CH388" s="72"/>
      <c r="CI388" s="72"/>
      <c r="CJ388" s="72"/>
      <c r="CK388" s="72"/>
      <c r="CL388" s="72"/>
      <c r="CM388" s="72"/>
      <c r="CN388" s="72"/>
      <c r="CO388" s="72"/>
      <c r="CP388" s="72"/>
      <c r="CQ388" s="72"/>
      <c r="CR388" s="72"/>
      <c r="CS388" s="72"/>
      <c r="CT388" s="72"/>
      <c r="CU388" s="72"/>
      <c r="CV388" s="72"/>
      <c r="CW388" s="72"/>
      <c r="CX388" s="72"/>
      <c r="CY388" s="72"/>
      <c r="CZ388" s="72"/>
      <c r="DA388" s="72"/>
      <c r="DB388" s="72"/>
      <c r="DC388" s="72"/>
      <c r="DD388" s="72"/>
      <c r="DE388" s="72"/>
      <c r="DF388" s="72"/>
      <c r="DG388" s="72"/>
      <c r="DH388" s="78">
        <v>93.6</v>
      </c>
      <c r="DJ388" s="77">
        <f t="shared" si="315"/>
        <v>6.4000000000000057</v>
      </c>
      <c r="DK388" s="72"/>
      <c r="DO388" s="358">
        <v>6.4</v>
      </c>
      <c r="DP388" s="72"/>
      <c r="DQ388" s="374"/>
      <c r="DR388" s="72"/>
      <c r="DU388" s="52"/>
      <c r="DX388" s="75">
        <f t="shared" ref="DX388:DX451" si="316">BD388/$DH388*100</f>
        <v>79.800000000000011</v>
      </c>
      <c r="DY388" s="51">
        <f t="shared" ref="DY388:DY451" si="317">DX388*SQRT(((BE388/BD388)^2)+(($DI388/$DH388)^2))</f>
        <v>0.21367521367521369</v>
      </c>
      <c r="DZ388" s="75">
        <f t="shared" ref="DZ388:DZ451" si="318">BF388/$DH388*100</f>
        <v>0.26</v>
      </c>
      <c r="EA388" s="51">
        <f t="shared" ref="EA388:EA451" si="319">DZ388*SQRT(((BG388/BF388)^2)+(($DI388/$DH388)^2))</f>
        <v>5.3418803418803423E-2</v>
      </c>
      <c r="EB388" s="75">
        <f t="shared" ref="EB388:EB451" si="320">BH388/$DH388*100</f>
        <v>11.1</v>
      </c>
      <c r="EC388" s="51">
        <f t="shared" ref="EC388:EC451" si="321">EB388*SQRT(((BI388/BH388)^2)+(($DI388/$DH388)^2))</f>
        <v>0.21367521367521369</v>
      </c>
      <c r="ED388" s="75">
        <f t="shared" ref="ED388:ED451" si="322">BN388/$DH388*100</f>
        <v>1.25</v>
      </c>
      <c r="EE388" s="51">
        <f t="shared" ref="EE388:EE451" si="323">ED388*SQRT(((BO388/BN388)^2)+(($DI388/$DH388)^2))</f>
        <v>0.1388888888888889</v>
      </c>
      <c r="EF388" s="75">
        <f t="shared" ref="EF388:EF451" si="324">BP388/$DH388*100</f>
        <v>0.04</v>
      </c>
      <c r="EG388" s="51">
        <f t="shared" ref="EG388:EG451" si="325">EF388*SQRT(((BQ388/BP388)^2)+(($DI388/$DH388)^2))</f>
        <v>3.2051282051282048E-2</v>
      </c>
      <c r="EH388" s="75">
        <f t="shared" ref="EH388:EH451" si="326">BR388/$DH388*100</f>
        <v>0.21000000000000002</v>
      </c>
      <c r="EI388" s="51">
        <f t="shared" ref="EI388:EI451" si="327">EH388*SQRT(((BS388/BR388)^2)+(($DI388/$DH388)^2))</f>
        <v>0.1495726495726496</v>
      </c>
      <c r="EJ388" s="75">
        <f t="shared" ref="EJ388:EJ451" si="328">BX388/$DH388*100</f>
        <v>1.04</v>
      </c>
      <c r="EK388" s="51">
        <f t="shared" ref="EK388:EK451" si="329">EJ388*SQRT(((BY388/BX388)^2)+(($DI388/$DH388)^2))</f>
        <v>7.4786324786324812E-2</v>
      </c>
      <c r="EL388" s="75">
        <f t="shared" ref="EL388:EL451" si="330">BZ388/$DH388*100</f>
        <v>3.16</v>
      </c>
      <c r="EM388" s="51">
        <f t="shared" ref="EM388:EM451" si="331">EL388*SQRT(((CA388/BZ388)^2)+(($DI388/$DH388)^2))</f>
        <v>0.1388888888888889</v>
      </c>
      <c r="EN388" s="75">
        <f t="shared" ref="EN388:EN451" si="332">CB388/$DH388*100</f>
        <v>3.1199999999999997</v>
      </c>
      <c r="EO388" s="51">
        <f t="shared" ref="EO388:EO451" si="333">EN388*SQRT(((CC388/CB388)^2)+(($DI388/$DH388)^2))</f>
        <v>0.26709401709401709</v>
      </c>
      <c r="EP388" s="75">
        <f t="shared" ref="EP388:EP451" si="334">CD388/$DH388*100</f>
        <v>0</v>
      </c>
      <c r="EQ388" s="51" t="e">
        <f t="shared" ref="EQ388:EQ451" si="335">EP388*SQRT(((CE388/CD388)^2)+(($DI388/$DH388)^2))</f>
        <v>#DIV/0!</v>
      </c>
      <c r="ER388" s="51">
        <f t="shared" ref="ER388:ER451" si="336">DH388/$DH388*100</f>
        <v>100</v>
      </c>
      <c r="ES388" s="51">
        <f t="shared" ref="ES388:ES451" si="337">ER388*SQRT(((DI388/DH388)^2)+(($DI388/$DH388)^2))</f>
        <v>0</v>
      </c>
    </row>
    <row r="389" spans="1:149" x14ac:dyDescent="0.45">
      <c r="A389" s="78" t="s">
        <v>1145</v>
      </c>
      <c r="B389" s="174" t="s">
        <v>3400</v>
      </c>
      <c r="C389" s="51" t="s">
        <v>3630</v>
      </c>
      <c r="D389" s="51" t="s">
        <v>3642</v>
      </c>
      <c r="E389" s="78" t="s">
        <v>637</v>
      </c>
      <c r="F389" s="78" t="s">
        <v>1361</v>
      </c>
      <c r="G389" s="72" t="s">
        <v>3366</v>
      </c>
      <c r="H389" s="78" t="s">
        <v>1132</v>
      </c>
      <c r="I389" s="78">
        <v>241.3</v>
      </c>
      <c r="J389" s="300">
        <v>50</v>
      </c>
      <c r="K389" s="78"/>
      <c r="L389" s="300">
        <v>880</v>
      </c>
      <c r="M389" s="72"/>
      <c r="O389" s="78" t="s">
        <v>3172</v>
      </c>
      <c r="P389" s="72" t="s">
        <v>3174</v>
      </c>
      <c r="R389" s="122">
        <v>1</v>
      </c>
      <c r="AA389" s="195"/>
      <c r="AB389" s="195"/>
      <c r="AC389" s="195"/>
      <c r="AD389" s="72"/>
      <c r="AE389" s="316">
        <v>1</v>
      </c>
      <c r="AF389" s="195"/>
      <c r="AG389" s="195">
        <v>0</v>
      </c>
      <c r="AH389" s="72"/>
      <c r="AR389" s="53">
        <v>0.93510000000000004</v>
      </c>
      <c r="AU389" s="48">
        <v>500</v>
      </c>
      <c r="AW389" s="48">
        <v>467.55</v>
      </c>
      <c r="AX389" s="49"/>
      <c r="BB389" s="80" t="s">
        <v>722</v>
      </c>
      <c r="BC389" s="270" t="s">
        <v>1126</v>
      </c>
      <c r="BD389" s="152">
        <v>74.915599999999998</v>
      </c>
      <c r="BE389" s="152">
        <v>0.3</v>
      </c>
      <c r="BF389" s="152">
        <v>0.30656</v>
      </c>
      <c r="BG389" s="152">
        <v>0.08</v>
      </c>
      <c r="BH389" s="152">
        <v>11.1128</v>
      </c>
      <c r="BI389" s="152">
        <v>0.2</v>
      </c>
      <c r="BJ389" s="152"/>
      <c r="BK389" s="152"/>
      <c r="BL389" s="152"/>
      <c r="BM389" s="152"/>
      <c r="BN389" s="152">
        <v>1.7243999999999999</v>
      </c>
      <c r="BO389" s="152">
        <v>0.08</v>
      </c>
      <c r="BP389" s="152">
        <v>3.832E-2</v>
      </c>
      <c r="BQ389" s="152">
        <v>0.02</v>
      </c>
      <c r="BR389" s="152">
        <v>0.16286</v>
      </c>
      <c r="BS389" s="152">
        <v>0.01</v>
      </c>
      <c r="BT389" s="152"/>
      <c r="BU389" s="152"/>
      <c r="BV389" s="152"/>
      <c r="BW389" s="152"/>
      <c r="BX389" s="152">
        <v>0.97716000000000003</v>
      </c>
      <c r="BY389" s="152">
        <v>0.08</v>
      </c>
      <c r="BZ389" s="152">
        <v>3.5924999999999998</v>
      </c>
      <c r="CA389" s="152">
        <v>0.21</v>
      </c>
      <c r="CB389" s="152">
        <v>3.0368599999999999</v>
      </c>
      <c r="CC389" s="152">
        <v>0.09</v>
      </c>
      <c r="CD389" s="152"/>
      <c r="CE389" s="72"/>
      <c r="CF389" s="72"/>
      <c r="CG389" s="72"/>
      <c r="CH389" s="72"/>
      <c r="CI389" s="72"/>
      <c r="CJ389" s="72"/>
      <c r="CK389" s="72"/>
      <c r="CL389" s="72"/>
      <c r="CM389" s="72"/>
      <c r="CN389" s="72"/>
      <c r="CO389" s="72"/>
      <c r="CP389" s="72"/>
      <c r="CQ389" s="72"/>
      <c r="CR389" s="72"/>
      <c r="CS389" s="72"/>
      <c r="CT389" s="72"/>
      <c r="CU389" s="72"/>
      <c r="CV389" s="72"/>
      <c r="CW389" s="72"/>
      <c r="CX389" s="72"/>
      <c r="CY389" s="72"/>
      <c r="CZ389" s="72"/>
      <c r="DA389" s="72"/>
      <c r="DB389" s="72"/>
      <c r="DC389" s="72"/>
      <c r="DD389" s="72"/>
      <c r="DE389" s="72"/>
      <c r="DF389" s="72"/>
      <c r="DG389" s="72"/>
      <c r="DH389" s="78">
        <v>95.8</v>
      </c>
      <c r="DJ389" s="77">
        <f t="shared" si="315"/>
        <v>4.2000000000000028</v>
      </c>
      <c r="DK389" s="72"/>
      <c r="DO389" s="358">
        <v>4.2</v>
      </c>
      <c r="DP389" s="72"/>
      <c r="DQ389" s="374"/>
      <c r="DR389" s="72"/>
      <c r="DU389" s="52"/>
      <c r="DX389" s="75">
        <f t="shared" si="316"/>
        <v>78.2</v>
      </c>
      <c r="DY389" s="51">
        <f t="shared" si="317"/>
        <v>0.31315240083507306</v>
      </c>
      <c r="DZ389" s="75">
        <f t="shared" si="318"/>
        <v>0.32</v>
      </c>
      <c r="EA389" s="51">
        <f t="shared" si="319"/>
        <v>8.3507306889352831E-2</v>
      </c>
      <c r="EB389" s="75">
        <f t="shared" si="320"/>
        <v>11.600000000000001</v>
      </c>
      <c r="EC389" s="51">
        <f t="shared" si="321"/>
        <v>0.2087682672233821</v>
      </c>
      <c r="ED389" s="75">
        <f t="shared" si="322"/>
        <v>1.7999999999999998</v>
      </c>
      <c r="EE389" s="51">
        <f t="shared" si="323"/>
        <v>8.3507306889352817E-2</v>
      </c>
      <c r="EF389" s="75">
        <f t="shared" si="324"/>
        <v>0.04</v>
      </c>
      <c r="EG389" s="51">
        <f t="shared" si="325"/>
        <v>2.0876826722338208E-2</v>
      </c>
      <c r="EH389" s="75">
        <f t="shared" si="326"/>
        <v>0.17</v>
      </c>
      <c r="EI389" s="51">
        <f t="shared" si="327"/>
        <v>1.0438413361169102E-2</v>
      </c>
      <c r="EJ389" s="75">
        <f t="shared" si="328"/>
        <v>1.02</v>
      </c>
      <c r="EK389" s="51">
        <f t="shared" si="329"/>
        <v>8.3507306889352831E-2</v>
      </c>
      <c r="EL389" s="75">
        <f t="shared" si="330"/>
        <v>3.75</v>
      </c>
      <c r="EM389" s="51">
        <f t="shared" si="331"/>
        <v>0.21920668058455114</v>
      </c>
      <c r="EN389" s="75">
        <f t="shared" si="332"/>
        <v>3.17</v>
      </c>
      <c r="EO389" s="51">
        <f t="shared" si="333"/>
        <v>9.3945720250521919E-2</v>
      </c>
      <c r="EP389" s="75">
        <f t="shared" si="334"/>
        <v>0</v>
      </c>
      <c r="EQ389" s="51" t="e">
        <f t="shared" si="335"/>
        <v>#DIV/0!</v>
      </c>
      <c r="ER389" s="51">
        <f t="shared" si="336"/>
        <v>100</v>
      </c>
      <c r="ES389" s="51">
        <f t="shared" si="337"/>
        <v>0</v>
      </c>
    </row>
    <row r="390" spans="1:149" x14ac:dyDescent="0.45">
      <c r="A390" s="78" t="s">
        <v>1145</v>
      </c>
      <c r="B390" s="174" t="s">
        <v>3400</v>
      </c>
      <c r="C390" s="51" t="s">
        <v>3630</v>
      </c>
      <c r="D390" s="51" t="s">
        <v>3642</v>
      </c>
      <c r="E390" s="78" t="s">
        <v>637</v>
      </c>
      <c r="F390" s="78" t="s">
        <v>1362</v>
      </c>
      <c r="G390" s="72" t="s">
        <v>3366</v>
      </c>
      <c r="H390" s="78" t="s">
        <v>1132</v>
      </c>
      <c r="I390" s="78">
        <v>241.3</v>
      </c>
      <c r="J390" s="300">
        <v>50</v>
      </c>
      <c r="K390" s="78"/>
      <c r="L390" s="300">
        <v>880</v>
      </c>
      <c r="M390" s="72"/>
      <c r="O390" s="78" t="s">
        <v>3172</v>
      </c>
      <c r="P390" s="72" t="s">
        <v>3174</v>
      </c>
      <c r="R390" s="122">
        <v>1</v>
      </c>
      <c r="AA390" s="195"/>
      <c r="AB390" s="195"/>
      <c r="AC390" s="195"/>
      <c r="AD390" s="72"/>
      <c r="AE390" s="316">
        <v>1</v>
      </c>
      <c r="AF390" s="195"/>
      <c r="AG390" s="195">
        <v>0</v>
      </c>
      <c r="AH390" s="72"/>
      <c r="AR390" s="53">
        <v>0.93510000000000004</v>
      </c>
      <c r="AU390" s="48">
        <v>500</v>
      </c>
      <c r="AW390" s="48">
        <v>467.55</v>
      </c>
      <c r="AX390" s="49"/>
      <c r="BB390" s="80" t="s">
        <v>722</v>
      </c>
      <c r="BC390" s="270" t="s">
        <v>1126</v>
      </c>
      <c r="BD390" s="152">
        <v>74.418000000000006</v>
      </c>
      <c r="BE390" s="152">
        <v>0.3</v>
      </c>
      <c r="BF390" s="152">
        <v>0.28260000000000002</v>
      </c>
      <c r="BG390" s="152">
        <v>0.05</v>
      </c>
      <c r="BH390" s="152">
        <v>10.738799999999999</v>
      </c>
      <c r="BI390" s="152">
        <v>0.1</v>
      </c>
      <c r="BJ390" s="152"/>
      <c r="BK390" s="152"/>
      <c r="BL390" s="152"/>
      <c r="BM390" s="152"/>
      <c r="BN390" s="152">
        <v>1.42242</v>
      </c>
      <c r="BO390" s="152">
        <v>0.11</v>
      </c>
      <c r="BP390" s="152">
        <v>4.7100000000000003E-2</v>
      </c>
      <c r="BQ390" s="152">
        <v>0.04</v>
      </c>
      <c r="BR390" s="152">
        <v>0.18840000000000001</v>
      </c>
      <c r="BS390" s="152">
        <v>0.05</v>
      </c>
      <c r="BT390" s="152"/>
      <c r="BU390" s="152"/>
      <c r="BV390" s="152"/>
      <c r="BW390" s="152"/>
      <c r="BX390" s="152">
        <v>1.0362</v>
      </c>
      <c r="BY390" s="152">
        <v>0.08</v>
      </c>
      <c r="BZ390" s="152">
        <v>3.12744</v>
      </c>
      <c r="CA390" s="152">
        <v>0.23</v>
      </c>
      <c r="CB390" s="152">
        <v>2.9955599999999998</v>
      </c>
      <c r="CC390" s="152">
        <v>0.21</v>
      </c>
      <c r="CD390" s="152"/>
      <c r="CE390" s="72"/>
      <c r="CF390" s="72"/>
      <c r="CG390" s="72"/>
      <c r="CH390" s="72"/>
      <c r="CI390" s="72"/>
      <c r="CJ390" s="72"/>
      <c r="CK390" s="72"/>
      <c r="CL390" s="72"/>
      <c r="CM390" s="72"/>
      <c r="CN390" s="72"/>
      <c r="CO390" s="72"/>
      <c r="CP390" s="72"/>
      <c r="CQ390" s="72"/>
      <c r="CR390" s="72"/>
      <c r="CS390" s="72"/>
      <c r="CT390" s="72"/>
      <c r="CU390" s="72"/>
      <c r="CV390" s="72"/>
      <c r="CW390" s="72"/>
      <c r="CX390" s="72"/>
      <c r="CY390" s="72"/>
      <c r="CZ390" s="72"/>
      <c r="DA390" s="72"/>
      <c r="DB390" s="72"/>
      <c r="DC390" s="72"/>
      <c r="DD390" s="72"/>
      <c r="DE390" s="72"/>
      <c r="DF390" s="72"/>
      <c r="DG390" s="72"/>
      <c r="DH390" s="78">
        <v>94.2</v>
      </c>
      <c r="DJ390" s="77">
        <f t="shared" si="315"/>
        <v>5.7999999999999972</v>
      </c>
      <c r="DK390" s="72"/>
      <c r="DO390" s="358">
        <v>5.8</v>
      </c>
      <c r="DP390" s="72"/>
      <c r="DQ390" s="374"/>
      <c r="DR390" s="72"/>
      <c r="DU390" s="52"/>
      <c r="DX390" s="75">
        <f t="shared" si="316"/>
        <v>79</v>
      </c>
      <c r="DY390" s="51">
        <f t="shared" si="317"/>
        <v>0.31847133757961776</v>
      </c>
      <c r="DZ390" s="75">
        <f t="shared" si="318"/>
        <v>0.3</v>
      </c>
      <c r="EA390" s="51">
        <f t="shared" si="319"/>
        <v>5.3078556263269641E-2</v>
      </c>
      <c r="EB390" s="75">
        <f t="shared" si="320"/>
        <v>11.399999999999999</v>
      </c>
      <c r="EC390" s="51">
        <f t="shared" si="321"/>
        <v>0.10615711252653927</v>
      </c>
      <c r="ED390" s="75">
        <f t="shared" si="322"/>
        <v>1.51</v>
      </c>
      <c r="EE390" s="51">
        <f t="shared" si="323"/>
        <v>0.11677282377919319</v>
      </c>
      <c r="EF390" s="75">
        <f t="shared" si="324"/>
        <v>0.05</v>
      </c>
      <c r="EG390" s="51">
        <f t="shared" si="325"/>
        <v>4.2462845010615709E-2</v>
      </c>
      <c r="EH390" s="75">
        <f t="shared" si="326"/>
        <v>0.2</v>
      </c>
      <c r="EI390" s="51">
        <f t="shared" si="327"/>
        <v>5.3078556263269641E-2</v>
      </c>
      <c r="EJ390" s="75">
        <f t="shared" si="328"/>
        <v>1.0999999999999999</v>
      </c>
      <c r="EK390" s="51">
        <f t="shared" si="329"/>
        <v>8.4925690021231418E-2</v>
      </c>
      <c r="EL390" s="75">
        <f t="shared" si="330"/>
        <v>3.32</v>
      </c>
      <c r="EM390" s="51">
        <f t="shared" si="331"/>
        <v>0.24416135881104034</v>
      </c>
      <c r="EN390" s="75">
        <f t="shared" si="332"/>
        <v>3.1799999999999997</v>
      </c>
      <c r="EO390" s="51">
        <f t="shared" si="333"/>
        <v>0.22292993630573246</v>
      </c>
      <c r="EP390" s="75">
        <f t="shared" si="334"/>
        <v>0</v>
      </c>
      <c r="EQ390" s="51" t="e">
        <f t="shared" si="335"/>
        <v>#DIV/0!</v>
      </c>
      <c r="ER390" s="51">
        <f t="shared" si="336"/>
        <v>100</v>
      </c>
      <c r="ES390" s="51">
        <f t="shared" si="337"/>
        <v>0</v>
      </c>
    </row>
    <row r="391" spans="1:149" x14ac:dyDescent="0.45">
      <c r="A391" s="78" t="s">
        <v>1145</v>
      </c>
      <c r="B391" s="174" t="s">
        <v>3400</v>
      </c>
      <c r="C391" s="51" t="s">
        <v>3630</v>
      </c>
      <c r="D391" s="51" t="s">
        <v>3642</v>
      </c>
      <c r="E391" s="78" t="s">
        <v>637</v>
      </c>
      <c r="F391" s="78" t="s">
        <v>1363</v>
      </c>
      <c r="G391" s="72" t="s">
        <v>3366</v>
      </c>
      <c r="H391" s="78" t="s">
        <v>1132</v>
      </c>
      <c r="I391" s="78">
        <v>228.6</v>
      </c>
      <c r="J391" s="300">
        <v>25</v>
      </c>
      <c r="K391" s="78"/>
      <c r="L391" s="300">
        <v>850</v>
      </c>
      <c r="M391" s="72"/>
      <c r="O391" s="78" t="s">
        <v>3172</v>
      </c>
      <c r="P391" s="72" t="s">
        <v>3176</v>
      </c>
      <c r="R391" s="122">
        <v>1</v>
      </c>
      <c r="AA391" s="195"/>
      <c r="AB391" s="195"/>
      <c r="AC391" s="195"/>
      <c r="AD391" s="72"/>
      <c r="AE391" s="316">
        <v>1</v>
      </c>
      <c r="AF391" s="195"/>
      <c r="AG391" s="195">
        <v>0</v>
      </c>
      <c r="AH391" s="72"/>
      <c r="AR391" s="53">
        <v>0.96050000000000002</v>
      </c>
      <c r="AU391" s="48">
        <v>250</v>
      </c>
      <c r="AW391" s="48">
        <v>240.125</v>
      </c>
      <c r="AX391" s="49"/>
      <c r="BB391" s="80" t="s">
        <v>722</v>
      </c>
      <c r="BC391" s="270" t="s">
        <v>1126</v>
      </c>
      <c r="BD391" s="152">
        <v>77.087999999999994</v>
      </c>
      <c r="BE391" s="152">
        <v>0.2</v>
      </c>
      <c r="BF391" s="152">
        <v>0.2112</v>
      </c>
      <c r="BG391" s="152">
        <v>0.06</v>
      </c>
      <c r="BH391" s="152">
        <v>10.368</v>
      </c>
      <c r="BI391" s="152">
        <v>0.2</v>
      </c>
      <c r="BJ391" s="152"/>
      <c r="BK391" s="152"/>
      <c r="BL391" s="152"/>
      <c r="BM391" s="152"/>
      <c r="BN391" s="152">
        <v>1.1040000000000001</v>
      </c>
      <c r="BO391" s="152">
        <v>0.12</v>
      </c>
      <c r="BP391" s="152">
        <v>3.8399999999999997E-2</v>
      </c>
      <c r="BQ391" s="152">
        <v>0.03</v>
      </c>
      <c r="BR391" s="152">
        <v>8.6400000000000005E-2</v>
      </c>
      <c r="BS391" s="152">
        <v>0.02</v>
      </c>
      <c r="BT391" s="152"/>
      <c r="BU391" s="152"/>
      <c r="BV391" s="152"/>
      <c r="BW391" s="152"/>
      <c r="BX391" s="152">
        <v>0.56640000000000001</v>
      </c>
      <c r="BY391" s="152">
        <v>0.04</v>
      </c>
      <c r="BZ391" s="152">
        <v>3.2544</v>
      </c>
      <c r="CA391" s="152">
        <v>0.1</v>
      </c>
      <c r="CB391" s="152">
        <v>3.2639999999999998</v>
      </c>
      <c r="CC391" s="152">
        <v>0.24</v>
      </c>
      <c r="CD391" s="152"/>
      <c r="CE391" s="72"/>
      <c r="CF391" s="72"/>
      <c r="CG391" s="72"/>
      <c r="CH391" s="72"/>
      <c r="CI391" s="72"/>
      <c r="CJ391" s="72"/>
      <c r="CK391" s="72"/>
      <c r="CL391" s="72"/>
      <c r="CM391" s="72"/>
      <c r="CN391" s="72"/>
      <c r="CO391" s="72"/>
      <c r="CP391" s="72"/>
      <c r="CQ391" s="72"/>
      <c r="CR391" s="72"/>
      <c r="CS391" s="72"/>
      <c r="CT391" s="72"/>
      <c r="CU391" s="72"/>
      <c r="CV391" s="72"/>
      <c r="CW391" s="72"/>
      <c r="CX391" s="72"/>
      <c r="CY391" s="72"/>
      <c r="CZ391" s="72"/>
      <c r="DA391" s="72"/>
      <c r="DB391" s="72"/>
      <c r="DC391" s="72"/>
      <c r="DD391" s="72"/>
      <c r="DE391" s="72"/>
      <c r="DF391" s="72"/>
      <c r="DG391" s="72"/>
      <c r="DH391" s="78">
        <v>96</v>
      </c>
      <c r="DJ391" s="77">
        <f t="shared" si="315"/>
        <v>4</v>
      </c>
      <c r="DK391" s="72"/>
      <c r="DO391" s="358">
        <v>4</v>
      </c>
      <c r="DP391" s="72"/>
      <c r="DQ391" s="374"/>
      <c r="DR391" s="72"/>
      <c r="DU391" s="52"/>
      <c r="DX391" s="75">
        <f t="shared" si="316"/>
        <v>80.3</v>
      </c>
      <c r="DY391" s="51">
        <f t="shared" si="317"/>
        <v>0.20833333333333334</v>
      </c>
      <c r="DZ391" s="75">
        <f t="shared" si="318"/>
        <v>0.22</v>
      </c>
      <c r="EA391" s="51">
        <f t="shared" si="319"/>
        <v>6.2499999999999993E-2</v>
      </c>
      <c r="EB391" s="75">
        <f t="shared" si="320"/>
        <v>10.8</v>
      </c>
      <c r="EC391" s="51">
        <f t="shared" si="321"/>
        <v>0.20833333333333334</v>
      </c>
      <c r="ED391" s="75">
        <f t="shared" si="322"/>
        <v>1.1500000000000001</v>
      </c>
      <c r="EE391" s="51">
        <f t="shared" si="323"/>
        <v>0.125</v>
      </c>
      <c r="EF391" s="75">
        <f t="shared" si="324"/>
        <v>3.9999999999999994E-2</v>
      </c>
      <c r="EG391" s="51">
        <f t="shared" si="325"/>
        <v>3.1249999999999997E-2</v>
      </c>
      <c r="EH391" s="75">
        <f t="shared" si="326"/>
        <v>9.0000000000000011E-2</v>
      </c>
      <c r="EI391" s="51">
        <f t="shared" si="327"/>
        <v>2.0833333333333336E-2</v>
      </c>
      <c r="EJ391" s="75">
        <f t="shared" si="328"/>
        <v>0.59</v>
      </c>
      <c r="EK391" s="51">
        <f t="shared" si="329"/>
        <v>4.1666666666666664E-2</v>
      </c>
      <c r="EL391" s="75">
        <f t="shared" si="330"/>
        <v>3.39</v>
      </c>
      <c r="EM391" s="51">
        <f t="shared" si="331"/>
        <v>0.10416666666666667</v>
      </c>
      <c r="EN391" s="75">
        <f t="shared" si="332"/>
        <v>3.3999999999999995</v>
      </c>
      <c r="EO391" s="51">
        <f t="shared" si="333"/>
        <v>0.24999999999999997</v>
      </c>
      <c r="EP391" s="75">
        <f t="shared" si="334"/>
        <v>0</v>
      </c>
      <c r="EQ391" s="51" t="e">
        <f t="shared" si="335"/>
        <v>#DIV/0!</v>
      </c>
      <c r="ER391" s="51">
        <f t="shared" si="336"/>
        <v>100</v>
      </c>
      <c r="ES391" s="51">
        <f t="shared" si="337"/>
        <v>0</v>
      </c>
    </row>
    <row r="392" spans="1:149" x14ac:dyDescent="0.45">
      <c r="A392" s="78" t="s">
        <v>1145</v>
      </c>
      <c r="B392" s="174" t="s">
        <v>3400</v>
      </c>
      <c r="C392" s="51" t="s">
        <v>3630</v>
      </c>
      <c r="D392" s="51" t="s">
        <v>3642</v>
      </c>
      <c r="E392" s="78" t="s">
        <v>637</v>
      </c>
      <c r="F392" s="78" t="s">
        <v>1364</v>
      </c>
      <c r="G392" s="72" t="s">
        <v>3366</v>
      </c>
      <c r="H392" s="78" t="s">
        <v>1132</v>
      </c>
      <c r="I392" s="78">
        <v>228.6</v>
      </c>
      <c r="J392" s="300">
        <v>25</v>
      </c>
      <c r="K392" s="78"/>
      <c r="L392" s="300">
        <v>850</v>
      </c>
      <c r="M392" s="72"/>
      <c r="O392" s="78" t="s">
        <v>3172</v>
      </c>
      <c r="P392" s="72" t="s">
        <v>3176</v>
      </c>
      <c r="R392" s="122">
        <v>1</v>
      </c>
      <c r="AA392" s="195"/>
      <c r="AB392" s="195"/>
      <c r="AC392" s="195"/>
      <c r="AD392" s="72"/>
      <c r="AE392" s="316">
        <v>1</v>
      </c>
      <c r="AF392" s="195"/>
      <c r="AG392" s="195">
        <v>0</v>
      </c>
      <c r="AH392" s="72"/>
      <c r="AR392" s="53">
        <v>0.96050000000000002</v>
      </c>
      <c r="AU392" s="48">
        <v>250</v>
      </c>
      <c r="AW392" s="48">
        <v>240.125</v>
      </c>
      <c r="AX392" s="49"/>
      <c r="BB392" s="80" t="s">
        <v>722</v>
      </c>
      <c r="BC392" s="270" t="s">
        <v>1126</v>
      </c>
      <c r="BD392" s="152">
        <v>74.159599999999998</v>
      </c>
      <c r="BE392" s="152">
        <v>0.5</v>
      </c>
      <c r="BF392" s="152">
        <v>0.32690000000000002</v>
      </c>
      <c r="BG392" s="152">
        <v>0.04</v>
      </c>
      <c r="BH392" s="152">
        <v>10.460800000000001</v>
      </c>
      <c r="BI392" s="152">
        <v>0.3</v>
      </c>
      <c r="BJ392" s="152"/>
      <c r="BK392" s="152"/>
      <c r="BL392" s="152"/>
      <c r="BM392" s="152"/>
      <c r="BN392" s="152">
        <v>1.2422200000000001</v>
      </c>
      <c r="BO392" s="152">
        <v>0.14000000000000001</v>
      </c>
      <c r="BP392" s="152">
        <v>3.7359999999999997E-2</v>
      </c>
      <c r="BQ392" s="152">
        <v>0.05</v>
      </c>
      <c r="BR392" s="152">
        <v>0.1401</v>
      </c>
      <c r="BS392" s="152">
        <v>0.06</v>
      </c>
      <c r="BT392" s="152"/>
      <c r="BU392" s="152"/>
      <c r="BV392" s="152"/>
      <c r="BW392" s="152"/>
      <c r="BX392" s="152">
        <v>0.90598000000000001</v>
      </c>
      <c r="BY392" s="152">
        <v>0.1</v>
      </c>
      <c r="BZ392" s="152">
        <v>2.7833199999999998</v>
      </c>
      <c r="CA392" s="152">
        <v>0.32</v>
      </c>
      <c r="CB392" s="152">
        <v>3.32504</v>
      </c>
      <c r="CC392" s="152">
        <v>0.1</v>
      </c>
      <c r="CD392" s="152"/>
      <c r="CE392" s="72"/>
      <c r="CF392" s="72"/>
      <c r="CG392" s="72"/>
      <c r="CH392" s="72"/>
      <c r="CI392" s="72"/>
      <c r="CJ392" s="72"/>
      <c r="CK392" s="72"/>
      <c r="CL392" s="72"/>
      <c r="CM392" s="72"/>
      <c r="CN392" s="72"/>
      <c r="CO392" s="72"/>
      <c r="CP392" s="72"/>
      <c r="CQ392" s="72"/>
      <c r="CR392" s="72"/>
      <c r="CS392" s="72"/>
      <c r="CT392" s="72"/>
      <c r="CU392" s="72"/>
      <c r="CV392" s="72"/>
      <c r="CW392" s="72"/>
      <c r="CX392" s="72"/>
      <c r="CY392" s="72"/>
      <c r="CZ392" s="72"/>
      <c r="DA392" s="72"/>
      <c r="DB392" s="72"/>
      <c r="DC392" s="72"/>
      <c r="DD392" s="72"/>
      <c r="DE392" s="72"/>
      <c r="DF392" s="72"/>
      <c r="DG392" s="72"/>
      <c r="DH392" s="78">
        <v>93.4</v>
      </c>
      <c r="DJ392" s="77">
        <f t="shared" si="315"/>
        <v>6.5999999999999943</v>
      </c>
      <c r="DK392" s="72"/>
      <c r="DO392" s="358">
        <v>6.6</v>
      </c>
      <c r="DP392" s="72"/>
      <c r="DQ392" s="374"/>
      <c r="DR392" s="72"/>
      <c r="DU392" s="52"/>
      <c r="DX392" s="75">
        <f t="shared" si="316"/>
        <v>79.399999999999991</v>
      </c>
      <c r="DY392" s="51">
        <f t="shared" si="317"/>
        <v>0.53533190578158452</v>
      </c>
      <c r="DZ392" s="75">
        <f t="shared" si="318"/>
        <v>0.35000000000000003</v>
      </c>
      <c r="EA392" s="51">
        <f t="shared" si="319"/>
        <v>4.2826552462526771E-2</v>
      </c>
      <c r="EB392" s="75">
        <f t="shared" si="320"/>
        <v>11.200000000000001</v>
      </c>
      <c r="EC392" s="51">
        <f t="shared" si="321"/>
        <v>0.32119914346895073</v>
      </c>
      <c r="ED392" s="75">
        <f t="shared" si="322"/>
        <v>1.33</v>
      </c>
      <c r="EE392" s="51">
        <f t="shared" si="323"/>
        <v>0.1498929336188437</v>
      </c>
      <c r="EF392" s="75">
        <f t="shared" si="324"/>
        <v>3.9999999999999994E-2</v>
      </c>
      <c r="EG392" s="51">
        <f t="shared" si="325"/>
        <v>5.3533190578158453E-2</v>
      </c>
      <c r="EH392" s="75">
        <f t="shared" si="326"/>
        <v>0.15</v>
      </c>
      <c r="EI392" s="51">
        <f t="shared" si="327"/>
        <v>6.4239828693790135E-2</v>
      </c>
      <c r="EJ392" s="75">
        <f t="shared" si="328"/>
        <v>0.97</v>
      </c>
      <c r="EK392" s="51">
        <f t="shared" si="329"/>
        <v>0.10706638115631692</v>
      </c>
      <c r="EL392" s="75">
        <f t="shared" si="330"/>
        <v>2.9799999999999995</v>
      </c>
      <c r="EM392" s="51">
        <f t="shared" si="331"/>
        <v>0.34261241970021411</v>
      </c>
      <c r="EN392" s="75">
        <f t="shared" si="332"/>
        <v>3.56</v>
      </c>
      <c r="EO392" s="51">
        <f t="shared" si="333"/>
        <v>0.10706638115631692</v>
      </c>
      <c r="EP392" s="75">
        <f t="shared" si="334"/>
        <v>0</v>
      </c>
      <c r="EQ392" s="51" t="e">
        <f t="shared" si="335"/>
        <v>#DIV/0!</v>
      </c>
      <c r="ER392" s="51">
        <f t="shared" si="336"/>
        <v>100</v>
      </c>
      <c r="ES392" s="51">
        <f t="shared" si="337"/>
        <v>0</v>
      </c>
    </row>
    <row r="393" spans="1:149" x14ac:dyDescent="0.45">
      <c r="A393" s="78" t="s">
        <v>1145</v>
      </c>
      <c r="B393" s="174" t="s">
        <v>3400</v>
      </c>
      <c r="C393" s="51" t="s">
        <v>3630</v>
      </c>
      <c r="D393" s="51" t="s">
        <v>3642</v>
      </c>
      <c r="E393" s="78" t="s">
        <v>637</v>
      </c>
      <c r="F393" s="78" t="s">
        <v>1365</v>
      </c>
      <c r="G393" s="72" t="s">
        <v>3366</v>
      </c>
      <c r="H393" s="78" t="s">
        <v>1132</v>
      </c>
      <c r="I393" s="78">
        <v>228.7</v>
      </c>
      <c r="J393" s="300">
        <v>25</v>
      </c>
      <c r="K393" s="78"/>
      <c r="L393" s="300">
        <v>880</v>
      </c>
      <c r="M393" s="72"/>
      <c r="O393" s="78" t="s">
        <v>3172</v>
      </c>
      <c r="P393" s="72" t="s">
        <v>3176</v>
      </c>
      <c r="R393" s="122">
        <v>1</v>
      </c>
      <c r="AA393" s="195"/>
      <c r="AB393" s="195"/>
      <c r="AC393" s="195"/>
      <c r="AD393" s="72"/>
      <c r="AE393" s="316">
        <v>1</v>
      </c>
      <c r="AF393" s="195"/>
      <c r="AG393" s="195">
        <v>0</v>
      </c>
      <c r="AH393" s="72"/>
      <c r="AR393" s="53">
        <v>0.96560000000000001</v>
      </c>
      <c r="AU393" s="48">
        <v>250</v>
      </c>
      <c r="AW393" s="48">
        <v>241.4</v>
      </c>
      <c r="AX393" s="49"/>
      <c r="BB393" s="80" t="s">
        <v>722</v>
      </c>
      <c r="BC393" s="270" t="s">
        <v>1126</v>
      </c>
      <c r="BD393" s="152">
        <v>76.927499999999995</v>
      </c>
      <c r="BE393" s="152">
        <v>0.3</v>
      </c>
      <c r="BF393" s="152">
        <v>0.29249999999999998</v>
      </c>
      <c r="BG393" s="152">
        <v>0.05</v>
      </c>
      <c r="BH393" s="152">
        <v>10.8225</v>
      </c>
      <c r="BI393" s="152">
        <v>0.1</v>
      </c>
      <c r="BJ393" s="152"/>
      <c r="BK393" s="152"/>
      <c r="BL393" s="152"/>
      <c r="BM393" s="152"/>
      <c r="BN393" s="152">
        <v>1.5015000000000001</v>
      </c>
      <c r="BO393" s="152">
        <v>0.11</v>
      </c>
      <c r="BP393" s="152">
        <v>5.8500000000000003E-2</v>
      </c>
      <c r="BQ393" s="152">
        <v>0.02</v>
      </c>
      <c r="BR393" s="152">
        <v>0.11700000000000001</v>
      </c>
      <c r="BS393" s="152">
        <v>0.03</v>
      </c>
      <c r="BT393" s="152"/>
      <c r="BU393" s="152"/>
      <c r="BV393" s="152"/>
      <c r="BW393" s="152"/>
      <c r="BX393" s="152">
        <v>0.77024999999999999</v>
      </c>
      <c r="BY393" s="152">
        <v>0.05</v>
      </c>
      <c r="BZ393" s="152">
        <v>3.7829999999999999</v>
      </c>
      <c r="CA393" s="152">
        <v>0.17</v>
      </c>
      <c r="CB393" s="152">
        <v>3.2759999999999998</v>
      </c>
      <c r="CC393" s="152">
        <v>0.13</v>
      </c>
      <c r="CD393" s="152"/>
      <c r="CE393" s="72"/>
      <c r="CF393" s="72"/>
      <c r="CG393" s="72"/>
      <c r="CH393" s="72"/>
      <c r="CI393" s="72"/>
      <c r="CJ393" s="72"/>
      <c r="CK393" s="72"/>
      <c r="CL393" s="72"/>
      <c r="CM393" s="72"/>
      <c r="CN393" s="72"/>
      <c r="CO393" s="72"/>
      <c r="CP393" s="72"/>
      <c r="CQ393" s="72"/>
      <c r="CR393" s="72"/>
      <c r="CS393" s="72"/>
      <c r="CT393" s="72"/>
      <c r="CU393" s="72"/>
      <c r="CV393" s="72"/>
      <c r="CW393" s="72"/>
      <c r="CX393" s="72"/>
      <c r="CY393" s="72"/>
      <c r="CZ393" s="72"/>
      <c r="DA393" s="72"/>
      <c r="DB393" s="72"/>
      <c r="DC393" s="72"/>
      <c r="DD393" s="72"/>
      <c r="DE393" s="72"/>
      <c r="DF393" s="72"/>
      <c r="DG393" s="72"/>
      <c r="DH393" s="78">
        <v>97.5</v>
      </c>
      <c r="DJ393" s="77">
        <f t="shared" si="315"/>
        <v>2.5</v>
      </c>
      <c r="DK393" s="72">
        <v>0.55000000000000004</v>
      </c>
      <c r="DO393" s="358">
        <v>2.5</v>
      </c>
      <c r="DP393" s="72"/>
      <c r="DQ393" s="374"/>
      <c r="DR393" s="72"/>
      <c r="DU393" s="52"/>
      <c r="DX393" s="75">
        <f t="shared" si="316"/>
        <v>78.899999999999991</v>
      </c>
      <c r="DY393" s="51">
        <f t="shared" si="317"/>
        <v>0.30769230769230765</v>
      </c>
      <c r="DZ393" s="75">
        <f t="shared" si="318"/>
        <v>0.3</v>
      </c>
      <c r="EA393" s="51">
        <f t="shared" si="319"/>
        <v>5.1282051282051287E-2</v>
      </c>
      <c r="EB393" s="75">
        <f t="shared" si="320"/>
        <v>11.1</v>
      </c>
      <c r="EC393" s="51">
        <f t="shared" si="321"/>
        <v>0.10256410256410256</v>
      </c>
      <c r="ED393" s="75">
        <f t="shared" si="322"/>
        <v>1.54</v>
      </c>
      <c r="EE393" s="51">
        <f t="shared" si="323"/>
        <v>0.11282051282051282</v>
      </c>
      <c r="EF393" s="75">
        <f t="shared" si="324"/>
        <v>6.0000000000000005E-2</v>
      </c>
      <c r="EG393" s="51">
        <f t="shared" si="325"/>
        <v>2.0512820512820516E-2</v>
      </c>
      <c r="EH393" s="75">
        <f t="shared" si="326"/>
        <v>0.12000000000000001</v>
      </c>
      <c r="EI393" s="51">
        <f t="shared" si="327"/>
        <v>3.0769230769230767E-2</v>
      </c>
      <c r="EJ393" s="75">
        <f t="shared" si="328"/>
        <v>0.78999999999999992</v>
      </c>
      <c r="EK393" s="51">
        <f t="shared" si="329"/>
        <v>5.1282051282051273E-2</v>
      </c>
      <c r="EL393" s="75">
        <f t="shared" si="330"/>
        <v>3.88</v>
      </c>
      <c r="EM393" s="51">
        <f t="shared" si="331"/>
        <v>0.17435897435897438</v>
      </c>
      <c r="EN393" s="75">
        <f t="shared" si="332"/>
        <v>3.36</v>
      </c>
      <c r="EO393" s="51">
        <f t="shared" si="333"/>
        <v>0.13333333333333333</v>
      </c>
      <c r="EP393" s="75">
        <f t="shared" si="334"/>
        <v>0</v>
      </c>
      <c r="EQ393" s="51" t="e">
        <f t="shared" si="335"/>
        <v>#DIV/0!</v>
      </c>
      <c r="ER393" s="51">
        <f t="shared" si="336"/>
        <v>100</v>
      </c>
      <c r="ES393" s="51">
        <f t="shared" si="337"/>
        <v>0</v>
      </c>
    </row>
    <row r="394" spans="1:149" x14ac:dyDescent="0.45">
      <c r="A394" s="78" t="s">
        <v>1145</v>
      </c>
      <c r="B394" s="174" t="s">
        <v>3400</v>
      </c>
      <c r="C394" s="51" t="s">
        <v>3630</v>
      </c>
      <c r="D394" s="51" t="s">
        <v>3642</v>
      </c>
      <c r="E394" s="78" t="s">
        <v>637</v>
      </c>
      <c r="F394" s="78" t="s">
        <v>1366</v>
      </c>
      <c r="G394" s="72" t="s">
        <v>3366</v>
      </c>
      <c r="H394" s="78" t="s">
        <v>1132</v>
      </c>
      <c r="I394" s="78">
        <v>228.7</v>
      </c>
      <c r="J394" s="300">
        <v>25</v>
      </c>
      <c r="K394" s="78"/>
      <c r="L394" s="300">
        <v>880</v>
      </c>
      <c r="M394" s="72"/>
      <c r="O394" s="78" t="s">
        <v>3172</v>
      </c>
      <c r="P394" s="72" t="s">
        <v>3176</v>
      </c>
      <c r="R394" s="122">
        <v>1</v>
      </c>
      <c r="AA394" s="195"/>
      <c r="AB394" s="195"/>
      <c r="AC394" s="195"/>
      <c r="AD394" s="72"/>
      <c r="AE394" s="316">
        <v>1</v>
      </c>
      <c r="AF394" s="195"/>
      <c r="AG394" s="195">
        <v>0</v>
      </c>
      <c r="AH394" s="72"/>
      <c r="AR394" s="53">
        <v>0.96560000000000001</v>
      </c>
      <c r="AU394" s="48">
        <v>250</v>
      </c>
      <c r="AW394" s="48">
        <v>241.4</v>
      </c>
      <c r="AX394" s="49"/>
      <c r="BB394" s="80" t="s">
        <v>722</v>
      </c>
      <c r="BC394" s="270" t="s">
        <v>1126</v>
      </c>
      <c r="BD394" s="152">
        <v>73.599199999999996</v>
      </c>
      <c r="BE394" s="152">
        <v>0.2</v>
      </c>
      <c r="BF394" s="152">
        <v>0.37359999999999999</v>
      </c>
      <c r="BG394" s="152">
        <v>0.08</v>
      </c>
      <c r="BH394" s="152">
        <v>10.5542</v>
      </c>
      <c r="BI394" s="152">
        <v>0.1</v>
      </c>
      <c r="BJ394" s="152"/>
      <c r="BK394" s="152"/>
      <c r="BL394" s="152"/>
      <c r="BM394" s="152"/>
      <c r="BN394" s="152">
        <v>1.5691200000000001</v>
      </c>
      <c r="BO394" s="152">
        <v>0.05</v>
      </c>
      <c r="BP394" s="152">
        <v>3.7359999999999997E-2</v>
      </c>
      <c r="BQ394" s="152">
        <v>0.05</v>
      </c>
      <c r="BR394" s="152">
        <v>0.21482000000000001</v>
      </c>
      <c r="BS394" s="152">
        <v>0.01</v>
      </c>
      <c r="BT394" s="152"/>
      <c r="BU394" s="152"/>
      <c r="BV394" s="152"/>
      <c r="BW394" s="152"/>
      <c r="BX394" s="152">
        <v>1.31694</v>
      </c>
      <c r="BY394" s="152">
        <v>0.09</v>
      </c>
      <c r="BZ394" s="152">
        <v>3.14758</v>
      </c>
      <c r="CA394" s="152">
        <v>0.24</v>
      </c>
      <c r="CB394" s="152">
        <v>2.5404800000000001</v>
      </c>
      <c r="CC394" s="152">
        <v>0.08</v>
      </c>
      <c r="CD394" s="152"/>
      <c r="CE394" s="72"/>
      <c r="CF394" s="72"/>
      <c r="CG394" s="72"/>
      <c r="CH394" s="72"/>
      <c r="CI394" s="72"/>
      <c r="CJ394" s="72"/>
      <c r="CK394" s="72"/>
      <c r="CL394" s="72"/>
      <c r="CM394" s="72"/>
      <c r="CN394" s="72"/>
      <c r="CO394" s="72"/>
      <c r="CP394" s="72"/>
      <c r="CQ394" s="72"/>
      <c r="CR394" s="72"/>
      <c r="CS394" s="72"/>
      <c r="CT394" s="72"/>
      <c r="CU394" s="72"/>
      <c r="CV394" s="72"/>
      <c r="CW394" s="72"/>
      <c r="CX394" s="72"/>
      <c r="CY394" s="72"/>
      <c r="CZ394" s="72"/>
      <c r="DA394" s="72"/>
      <c r="DB394" s="72"/>
      <c r="DC394" s="72"/>
      <c r="DD394" s="72"/>
      <c r="DE394" s="72"/>
      <c r="DF394" s="72"/>
      <c r="DG394" s="72"/>
      <c r="DH394" s="78">
        <v>93.4</v>
      </c>
      <c r="DJ394" s="77">
        <f t="shared" si="315"/>
        <v>6.5999999999999943</v>
      </c>
      <c r="DK394" s="72"/>
      <c r="DO394" s="358">
        <v>6.6</v>
      </c>
      <c r="DP394" s="72"/>
      <c r="DQ394" s="374"/>
      <c r="DR394" s="72"/>
      <c r="DU394" s="52"/>
      <c r="DX394" s="75">
        <f t="shared" si="316"/>
        <v>78.8</v>
      </c>
      <c r="DY394" s="51">
        <f t="shared" si="317"/>
        <v>0.21413276231263384</v>
      </c>
      <c r="DZ394" s="75">
        <f t="shared" si="318"/>
        <v>0.39999999999999991</v>
      </c>
      <c r="EA394" s="51">
        <f t="shared" si="319"/>
        <v>8.5653104925053514E-2</v>
      </c>
      <c r="EB394" s="75">
        <f t="shared" si="320"/>
        <v>11.299999999999999</v>
      </c>
      <c r="EC394" s="51">
        <f t="shared" si="321"/>
        <v>0.10706638115631692</v>
      </c>
      <c r="ED394" s="75">
        <f t="shared" si="322"/>
        <v>1.68</v>
      </c>
      <c r="EE394" s="51">
        <f t="shared" si="323"/>
        <v>5.3533190578158453E-2</v>
      </c>
      <c r="EF394" s="75">
        <f t="shared" si="324"/>
        <v>3.9999999999999994E-2</v>
      </c>
      <c r="EG394" s="51">
        <f t="shared" si="325"/>
        <v>5.3533190578158453E-2</v>
      </c>
      <c r="EH394" s="75">
        <f t="shared" si="326"/>
        <v>0.22999999999999998</v>
      </c>
      <c r="EI394" s="51">
        <f t="shared" si="327"/>
        <v>1.0706638115631689E-2</v>
      </c>
      <c r="EJ394" s="75">
        <f t="shared" si="328"/>
        <v>1.41</v>
      </c>
      <c r="EK394" s="51">
        <f t="shared" si="329"/>
        <v>9.6359743040685217E-2</v>
      </c>
      <c r="EL394" s="75">
        <f t="shared" si="330"/>
        <v>3.37</v>
      </c>
      <c r="EM394" s="51">
        <f t="shared" si="331"/>
        <v>0.2569593147751606</v>
      </c>
      <c r="EN394" s="75">
        <f t="shared" si="332"/>
        <v>2.7199999999999998</v>
      </c>
      <c r="EO394" s="51">
        <f t="shared" si="333"/>
        <v>8.5653104925053528E-2</v>
      </c>
      <c r="EP394" s="75">
        <f t="shared" si="334"/>
        <v>0</v>
      </c>
      <c r="EQ394" s="51" t="e">
        <f t="shared" si="335"/>
        <v>#DIV/0!</v>
      </c>
      <c r="ER394" s="51">
        <f t="shared" si="336"/>
        <v>100</v>
      </c>
      <c r="ES394" s="51">
        <f t="shared" si="337"/>
        <v>0</v>
      </c>
    </row>
    <row r="395" spans="1:149" x14ac:dyDescent="0.45">
      <c r="A395" s="78" t="s">
        <v>1145</v>
      </c>
      <c r="B395" s="174" t="s">
        <v>3400</v>
      </c>
      <c r="C395" s="51" t="s">
        <v>3630</v>
      </c>
      <c r="D395" s="51" t="s">
        <v>3642</v>
      </c>
      <c r="E395" s="78" t="s">
        <v>637</v>
      </c>
      <c r="F395" s="78" t="s">
        <v>1367</v>
      </c>
      <c r="G395" s="72" t="s">
        <v>3366</v>
      </c>
      <c r="H395" s="78" t="s">
        <v>1132</v>
      </c>
      <c r="I395" s="78">
        <v>238.7</v>
      </c>
      <c r="J395" s="300">
        <v>50</v>
      </c>
      <c r="K395" s="78"/>
      <c r="L395" s="300">
        <v>820</v>
      </c>
      <c r="M395" s="72"/>
      <c r="O395" s="78" t="s">
        <v>3172</v>
      </c>
      <c r="P395" s="72" t="s">
        <v>3177</v>
      </c>
      <c r="R395" s="122">
        <v>1</v>
      </c>
      <c r="AA395" s="195"/>
      <c r="AB395" s="195"/>
      <c r="AC395" s="195"/>
      <c r="AD395" s="72"/>
      <c r="AE395" s="316">
        <v>1</v>
      </c>
      <c r="AF395" s="195"/>
      <c r="AG395" s="195">
        <v>0</v>
      </c>
      <c r="AH395" s="72"/>
      <c r="AR395" s="53">
        <v>0.91459999999999997</v>
      </c>
      <c r="AU395" s="48">
        <v>500</v>
      </c>
      <c r="AW395" s="48">
        <v>457.3</v>
      </c>
      <c r="AX395" s="49"/>
      <c r="BB395" s="80" t="s">
        <v>722</v>
      </c>
      <c r="BC395" s="270" t="s">
        <v>1126</v>
      </c>
      <c r="BD395" s="152">
        <v>75.461399999999998</v>
      </c>
      <c r="BE395" s="152">
        <v>0.3</v>
      </c>
      <c r="BF395" s="152">
        <v>0.15264</v>
      </c>
      <c r="BG395" s="152">
        <v>0.04</v>
      </c>
      <c r="BH395" s="152">
        <v>10.684799999999999</v>
      </c>
      <c r="BI395" s="152">
        <v>0.1</v>
      </c>
      <c r="BJ395" s="152"/>
      <c r="BK395" s="152"/>
      <c r="BL395" s="152"/>
      <c r="BM395" s="152"/>
      <c r="BN395" s="152">
        <v>1.18296</v>
      </c>
      <c r="BO395" s="152">
        <v>0.14000000000000001</v>
      </c>
      <c r="BP395" s="152">
        <v>4.7699999999999999E-2</v>
      </c>
      <c r="BQ395" s="152">
        <v>0.03</v>
      </c>
      <c r="BR395" s="152">
        <v>0.10494000000000001</v>
      </c>
      <c r="BS395" s="152">
        <v>0.06</v>
      </c>
      <c r="BT395" s="152"/>
      <c r="BU395" s="152"/>
      <c r="BV395" s="152"/>
      <c r="BW395" s="152"/>
      <c r="BX395" s="152">
        <v>0.68688000000000005</v>
      </c>
      <c r="BY395" s="152">
        <v>0.11</v>
      </c>
      <c r="BZ395" s="152">
        <v>3.5297999999999998</v>
      </c>
      <c r="CA395" s="152">
        <v>0.21</v>
      </c>
      <c r="CB395" s="152">
        <v>3.58704</v>
      </c>
      <c r="CC395" s="152">
        <v>0.24</v>
      </c>
      <c r="CD395" s="152"/>
      <c r="CE395" s="72"/>
      <c r="CF395" s="72"/>
      <c r="CG395" s="72"/>
      <c r="CH395" s="72"/>
      <c r="CI395" s="72"/>
      <c r="CJ395" s="72"/>
      <c r="CK395" s="72"/>
      <c r="CL395" s="72"/>
      <c r="CM395" s="72"/>
      <c r="CN395" s="72"/>
      <c r="CO395" s="72"/>
      <c r="CP395" s="72"/>
      <c r="CQ395" s="72"/>
      <c r="CR395" s="72"/>
      <c r="CS395" s="72"/>
      <c r="CT395" s="72"/>
      <c r="CU395" s="72"/>
      <c r="CV395" s="72"/>
      <c r="CW395" s="72"/>
      <c r="CX395" s="72"/>
      <c r="CY395" s="72"/>
      <c r="CZ395" s="72"/>
      <c r="DA395" s="72"/>
      <c r="DB395" s="72"/>
      <c r="DC395" s="72"/>
      <c r="DD395" s="72"/>
      <c r="DE395" s="72"/>
      <c r="DF395" s="72"/>
      <c r="DG395" s="72"/>
      <c r="DH395" s="78">
        <v>95.4</v>
      </c>
      <c r="DJ395" s="77">
        <f t="shared" si="315"/>
        <v>4.5999999999999943</v>
      </c>
      <c r="DK395" s="72"/>
      <c r="DO395" s="358">
        <v>4.5999999999999996</v>
      </c>
      <c r="DP395" s="72"/>
      <c r="DQ395" s="374"/>
      <c r="DR395" s="72"/>
      <c r="DU395" s="52"/>
      <c r="DX395" s="75">
        <f t="shared" si="316"/>
        <v>79.099999999999994</v>
      </c>
      <c r="DY395" s="51">
        <f t="shared" si="317"/>
        <v>0.31446540880503143</v>
      </c>
      <c r="DZ395" s="75">
        <f t="shared" si="318"/>
        <v>0.15999999999999998</v>
      </c>
      <c r="EA395" s="51">
        <f t="shared" si="319"/>
        <v>4.1928721174004188E-2</v>
      </c>
      <c r="EB395" s="75">
        <f t="shared" si="320"/>
        <v>11.2</v>
      </c>
      <c r="EC395" s="51">
        <f t="shared" si="321"/>
        <v>0.10482180293501049</v>
      </c>
      <c r="ED395" s="75">
        <f t="shared" si="322"/>
        <v>1.24</v>
      </c>
      <c r="EE395" s="51">
        <f t="shared" si="323"/>
        <v>0.14675052410901468</v>
      </c>
      <c r="EF395" s="75">
        <f t="shared" si="324"/>
        <v>0.05</v>
      </c>
      <c r="EG395" s="51">
        <f t="shared" si="325"/>
        <v>3.1446540880503145E-2</v>
      </c>
      <c r="EH395" s="75">
        <f t="shared" si="326"/>
        <v>0.11</v>
      </c>
      <c r="EI395" s="51">
        <f t="shared" si="327"/>
        <v>6.2893081761006289E-2</v>
      </c>
      <c r="EJ395" s="75">
        <f t="shared" si="328"/>
        <v>0.72</v>
      </c>
      <c r="EK395" s="51">
        <f t="shared" si="329"/>
        <v>0.11530398322851153</v>
      </c>
      <c r="EL395" s="75">
        <f t="shared" si="330"/>
        <v>3.6999999999999997</v>
      </c>
      <c r="EM395" s="51">
        <f t="shared" si="331"/>
        <v>0.22012578616352199</v>
      </c>
      <c r="EN395" s="75">
        <f t="shared" si="332"/>
        <v>3.7599999999999993</v>
      </c>
      <c r="EO395" s="51">
        <f t="shared" si="333"/>
        <v>0.2515723270440251</v>
      </c>
      <c r="EP395" s="75">
        <f t="shared" si="334"/>
        <v>0</v>
      </c>
      <c r="EQ395" s="51" t="e">
        <f t="shared" si="335"/>
        <v>#DIV/0!</v>
      </c>
      <c r="ER395" s="51">
        <f t="shared" si="336"/>
        <v>100</v>
      </c>
      <c r="ES395" s="51">
        <f t="shared" si="337"/>
        <v>0</v>
      </c>
    </row>
    <row r="396" spans="1:149" x14ac:dyDescent="0.45">
      <c r="A396" s="78" t="s">
        <v>1145</v>
      </c>
      <c r="B396" s="174" t="s">
        <v>3400</v>
      </c>
      <c r="C396" s="51" t="s">
        <v>3630</v>
      </c>
      <c r="D396" s="51" t="s">
        <v>3642</v>
      </c>
      <c r="E396" s="78" t="s">
        <v>637</v>
      </c>
      <c r="F396" s="78" t="s">
        <v>1368</v>
      </c>
      <c r="G396" s="72" t="s">
        <v>3366</v>
      </c>
      <c r="H396" s="78" t="s">
        <v>1132</v>
      </c>
      <c r="I396" s="78">
        <v>238.7</v>
      </c>
      <c r="J396" s="300">
        <v>50</v>
      </c>
      <c r="K396" s="78"/>
      <c r="L396" s="300">
        <v>820</v>
      </c>
      <c r="M396" s="72"/>
      <c r="O396" s="78" t="s">
        <v>3172</v>
      </c>
      <c r="P396" s="72" t="s">
        <v>3177</v>
      </c>
      <c r="R396" s="122">
        <v>1</v>
      </c>
      <c r="AA396" s="195"/>
      <c r="AB396" s="195"/>
      <c r="AC396" s="195"/>
      <c r="AD396" s="72"/>
      <c r="AE396" s="316">
        <v>1</v>
      </c>
      <c r="AF396" s="195"/>
      <c r="AG396" s="195">
        <v>0</v>
      </c>
      <c r="AH396" s="72"/>
      <c r="AR396" s="53">
        <v>0.91459999999999997</v>
      </c>
      <c r="AU396" s="48">
        <v>500</v>
      </c>
      <c r="AW396" s="48">
        <v>457.3</v>
      </c>
      <c r="AX396" s="49"/>
      <c r="BB396" s="80" t="s">
        <v>722</v>
      </c>
      <c r="BC396" s="270" t="s">
        <v>1126</v>
      </c>
      <c r="BD396" s="152">
        <v>74.542000000000002</v>
      </c>
      <c r="BE396" s="152">
        <v>0.5</v>
      </c>
      <c r="BF396" s="152">
        <v>0.29139999999999999</v>
      </c>
      <c r="BG396" s="152">
        <v>0.14000000000000001</v>
      </c>
      <c r="BH396" s="152">
        <v>10.433999999999999</v>
      </c>
      <c r="BI396" s="152">
        <v>0.2</v>
      </c>
      <c r="BJ396" s="152"/>
      <c r="BK396" s="152"/>
      <c r="BL396" s="152"/>
      <c r="BM396" s="152"/>
      <c r="BN396" s="152">
        <v>1.0998000000000001</v>
      </c>
      <c r="BO396" s="152">
        <v>0.19</v>
      </c>
      <c r="BP396" s="152">
        <v>2.8199999999999999E-2</v>
      </c>
      <c r="BQ396" s="152">
        <v>0.04</v>
      </c>
      <c r="BR396" s="152">
        <v>9.4E-2</v>
      </c>
      <c r="BS396" s="152">
        <v>0.01</v>
      </c>
      <c r="BT396" s="152"/>
      <c r="BU396" s="152"/>
      <c r="BV396" s="152"/>
      <c r="BW396" s="152"/>
      <c r="BX396" s="152">
        <v>0.7802</v>
      </c>
      <c r="BY396" s="152">
        <v>0.1</v>
      </c>
      <c r="BZ396" s="152">
        <v>2.7824</v>
      </c>
      <c r="CA396" s="152">
        <v>0.13</v>
      </c>
      <c r="CB396" s="152">
        <v>3.9198</v>
      </c>
      <c r="CC396" s="152">
        <v>0.05</v>
      </c>
      <c r="CD396" s="152"/>
      <c r="CE396" s="72"/>
      <c r="CF396" s="72"/>
      <c r="CG396" s="72"/>
      <c r="CH396" s="72"/>
      <c r="CI396" s="72"/>
      <c r="CJ396" s="72"/>
      <c r="CK396" s="72"/>
      <c r="CL396" s="72"/>
      <c r="CM396" s="72"/>
      <c r="CN396" s="72"/>
      <c r="CO396" s="72"/>
      <c r="CP396" s="72"/>
      <c r="CQ396" s="72"/>
      <c r="CR396" s="72"/>
      <c r="CS396" s="72"/>
      <c r="CT396" s="72"/>
      <c r="CU396" s="72"/>
      <c r="CV396" s="72"/>
      <c r="CW396" s="72"/>
      <c r="CX396" s="72"/>
      <c r="CY396" s="72"/>
      <c r="CZ396" s="72"/>
      <c r="DA396" s="72"/>
      <c r="DB396" s="72"/>
      <c r="DC396" s="72"/>
      <c r="DD396" s="72"/>
      <c r="DE396" s="72"/>
      <c r="DF396" s="72"/>
      <c r="DG396" s="72"/>
      <c r="DH396" s="78">
        <v>94</v>
      </c>
      <c r="DJ396" s="77">
        <f t="shared" si="315"/>
        <v>6</v>
      </c>
      <c r="DK396" s="72"/>
      <c r="DO396" s="358">
        <v>6</v>
      </c>
      <c r="DP396" s="72"/>
      <c r="DQ396" s="374"/>
      <c r="DR396" s="72"/>
      <c r="DU396" s="52"/>
      <c r="DX396" s="75">
        <f t="shared" si="316"/>
        <v>79.3</v>
      </c>
      <c r="DY396" s="51">
        <f t="shared" si="317"/>
        <v>0.53191489361702127</v>
      </c>
      <c r="DZ396" s="75">
        <f t="shared" si="318"/>
        <v>0.31</v>
      </c>
      <c r="EA396" s="51">
        <f t="shared" si="319"/>
        <v>0.14893617021276598</v>
      </c>
      <c r="EB396" s="75">
        <f t="shared" si="320"/>
        <v>11.099999999999998</v>
      </c>
      <c r="EC396" s="51">
        <f t="shared" si="321"/>
        <v>0.21276595744680848</v>
      </c>
      <c r="ED396" s="75">
        <f t="shared" si="322"/>
        <v>1.17</v>
      </c>
      <c r="EE396" s="51">
        <f t="shared" si="323"/>
        <v>0.20212765957446804</v>
      </c>
      <c r="EF396" s="75">
        <f t="shared" si="324"/>
        <v>0.03</v>
      </c>
      <c r="EG396" s="51">
        <f t="shared" si="325"/>
        <v>4.2553191489361701E-2</v>
      </c>
      <c r="EH396" s="75">
        <f t="shared" si="326"/>
        <v>0.1</v>
      </c>
      <c r="EI396" s="51">
        <f t="shared" si="327"/>
        <v>1.0638297872340427E-2</v>
      </c>
      <c r="EJ396" s="75">
        <f t="shared" si="328"/>
        <v>0.83</v>
      </c>
      <c r="EK396" s="51">
        <f t="shared" si="329"/>
        <v>0.10638297872340426</v>
      </c>
      <c r="EL396" s="75">
        <f t="shared" si="330"/>
        <v>2.96</v>
      </c>
      <c r="EM396" s="51">
        <f t="shared" si="331"/>
        <v>0.13829787234042554</v>
      </c>
      <c r="EN396" s="75">
        <f t="shared" si="332"/>
        <v>4.17</v>
      </c>
      <c r="EO396" s="51">
        <f t="shared" si="333"/>
        <v>5.3191489361702128E-2</v>
      </c>
      <c r="EP396" s="75">
        <f t="shared" si="334"/>
        <v>0</v>
      </c>
      <c r="EQ396" s="51" t="e">
        <f t="shared" si="335"/>
        <v>#DIV/0!</v>
      </c>
      <c r="ER396" s="51">
        <f t="shared" si="336"/>
        <v>100</v>
      </c>
      <c r="ES396" s="51">
        <f t="shared" si="337"/>
        <v>0</v>
      </c>
    </row>
    <row r="397" spans="1:149" x14ac:dyDescent="0.45">
      <c r="A397" s="78" t="s">
        <v>1145</v>
      </c>
      <c r="B397" s="174" t="s">
        <v>3400</v>
      </c>
      <c r="C397" s="51" t="s">
        <v>3630</v>
      </c>
      <c r="D397" s="51" t="s">
        <v>3642</v>
      </c>
      <c r="E397" s="78" t="s">
        <v>637</v>
      </c>
      <c r="F397" s="78" t="s">
        <v>1369</v>
      </c>
      <c r="G397" s="72" t="s">
        <v>3366</v>
      </c>
      <c r="H397" s="78" t="s">
        <v>1132</v>
      </c>
      <c r="I397" s="78">
        <v>124.2</v>
      </c>
      <c r="J397" s="300">
        <v>150</v>
      </c>
      <c r="K397" s="78"/>
      <c r="L397" s="300">
        <v>880</v>
      </c>
      <c r="M397" s="72"/>
      <c r="O397" s="78" t="s">
        <v>3172</v>
      </c>
      <c r="P397" s="72" t="s">
        <v>3174</v>
      </c>
      <c r="R397" s="122">
        <v>1</v>
      </c>
      <c r="AA397" s="195"/>
      <c r="AB397" s="195"/>
      <c r="AC397" s="195"/>
      <c r="AD397" s="72"/>
      <c r="AE397" s="316">
        <v>1</v>
      </c>
      <c r="AF397" s="195"/>
      <c r="AG397" s="195">
        <v>0</v>
      </c>
      <c r="AH397" s="72"/>
      <c r="AR397" s="53">
        <v>0.85799999999999998</v>
      </c>
      <c r="AU397" s="48">
        <v>1500</v>
      </c>
      <c r="AW397" s="48">
        <v>1287</v>
      </c>
      <c r="AX397" s="49"/>
      <c r="BB397" s="80" t="s">
        <v>722</v>
      </c>
      <c r="BC397" s="270" t="s">
        <v>1126</v>
      </c>
      <c r="BD397" s="152">
        <v>68.512500000000003</v>
      </c>
      <c r="BE397" s="152">
        <v>0.3</v>
      </c>
      <c r="BF397" s="152">
        <v>0.39689999999999998</v>
      </c>
      <c r="BG397" s="152">
        <v>7.0000000000000007E-2</v>
      </c>
      <c r="BH397" s="152">
        <v>13.3245</v>
      </c>
      <c r="BI397" s="152">
        <v>0.2</v>
      </c>
      <c r="BJ397" s="152"/>
      <c r="BK397" s="152"/>
      <c r="BL397" s="152"/>
      <c r="BM397" s="152"/>
      <c r="BN397" s="152">
        <v>2.4853499999999999</v>
      </c>
      <c r="BO397" s="152">
        <v>0.26</v>
      </c>
      <c r="BP397" s="152">
        <v>6.615E-2</v>
      </c>
      <c r="BQ397" s="152">
        <v>0.05</v>
      </c>
      <c r="BR397" s="152">
        <v>0.54810000000000003</v>
      </c>
      <c r="BS397" s="152">
        <v>0.04</v>
      </c>
      <c r="BT397" s="152"/>
      <c r="BU397" s="152"/>
      <c r="BV397" s="152"/>
      <c r="BW397" s="152"/>
      <c r="BX397" s="152">
        <v>2.5326</v>
      </c>
      <c r="BY397" s="152">
        <v>0.1</v>
      </c>
      <c r="BZ397" s="152">
        <v>4.3091999999999997</v>
      </c>
      <c r="CA397" s="152">
        <v>0.14000000000000001</v>
      </c>
      <c r="CB397" s="152">
        <v>2.37195</v>
      </c>
      <c r="CC397" s="152">
        <v>0.09</v>
      </c>
      <c r="CD397" s="152"/>
      <c r="CE397" s="72"/>
      <c r="CF397" s="72"/>
      <c r="CG397" s="72"/>
      <c r="CH397" s="72"/>
      <c r="CI397" s="72"/>
      <c r="CJ397" s="72"/>
      <c r="CK397" s="72"/>
      <c r="CL397" s="72"/>
      <c r="CM397" s="72"/>
      <c r="CN397" s="72"/>
      <c r="CO397" s="72"/>
      <c r="CP397" s="72"/>
      <c r="CQ397" s="72"/>
      <c r="CR397" s="72"/>
      <c r="CS397" s="72"/>
      <c r="CT397" s="72"/>
      <c r="CU397" s="72"/>
      <c r="CV397" s="72"/>
      <c r="CW397" s="72"/>
      <c r="CX397" s="72"/>
      <c r="CY397" s="72"/>
      <c r="CZ397" s="72"/>
      <c r="DA397" s="72"/>
      <c r="DB397" s="72"/>
      <c r="DC397" s="72"/>
      <c r="DD397" s="72"/>
      <c r="DE397" s="72"/>
      <c r="DF397" s="72"/>
      <c r="DG397" s="72"/>
      <c r="DH397" s="78">
        <v>94.5</v>
      </c>
      <c r="DJ397" s="77">
        <f t="shared" si="315"/>
        <v>5.5</v>
      </c>
      <c r="DK397" s="72"/>
      <c r="DO397" s="358">
        <v>5.5</v>
      </c>
      <c r="DP397" s="72"/>
      <c r="DQ397" s="374"/>
      <c r="DR397" s="72"/>
      <c r="DU397" s="52"/>
      <c r="DX397" s="75">
        <f t="shared" si="316"/>
        <v>72.5</v>
      </c>
      <c r="DY397" s="51">
        <f t="shared" si="317"/>
        <v>0.31746031746031739</v>
      </c>
      <c r="DZ397" s="75">
        <f t="shared" si="318"/>
        <v>0.42</v>
      </c>
      <c r="EA397" s="51">
        <f t="shared" si="319"/>
        <v>7.4074074074074084E-2</v>
      </c>
      <c r="EB397" s="75">
        <f t="shared" si="320"/>
        <v>14.100000000000001</v>
      </c>
      <c r="EC397" s="51">
        <f t="shared" si="321"/>
        <v>0.21164021164021168</v>
      </c>
      <c r="ED397" s="75">
        <f t="shared" si="322"/>
        <v>2.63</v>
      </c>
      <c r="EE397" s="51">
        <f t="shared" si="323"/>
        <v>0.27513227513227517</v>
      </c>
      <c r="EF397" s="75">
        <f t="shared" si="324"/>
        <v>6.9999999999999993E-2</v>
      </c>
      <c r="EG397" s="51">
        <f t="shared" si="325"/>
        <v>5.2910052910052907E-2</v>
      </c>
      <c r="EH397" s="75">
        <f t="shared" si="326"/>
        <v>0.58000000000000007</v>
      </c>
      <c r="EI397" s="51">
        <f t="shared" si="327"/>
        <v>4.2328042328042326E-2</v>
      </c>
      <c r="EJ397" s="75">
        <f t="shared" si="328"/>
        <v>2.68</v>
      </c>
      <c r="EK397" s="51">
        <f t="shared" si="329"/>
        <v>0.10582010582010584</v>
      </c>
      <c r="EL397" s="75">
        <f t="shared" si="330"/>
        <v>4.5599999999999996</v>
      </c>
      <c r="EM397" s="51">
        <f t="shared" si="331"/>
        <v>0.14814814814814817</v>
      </c>
      <c r="EN397" s="75">
        <f t="shared" si="332"/>
        <v>2.5100000000000002</v>
      </c>
      <c r="EO397" s="51">
        <f t="shared" si="333"/>
        <v>9.5238095238095247E-2</v>
      </c>
      <c r="EP397" s="75">
        <f t="shared" si="334"/>
        <v>0</v>
      </c>
      <c r="EQ397" s="51" t="e">
        <f t="shared" si="335"/>
        <v>#DIV/0!</v>
      </c>
      <c r="ER397" s="51">
        <f t="shared" si="336"/>
        <v>100</v>
      </c>
      <c r="ES397" s="51">
        <f t="shared" si="337"/>
        <v>0</v>
      </c>
    </row>
    <row r="398" spans="1:149" x14ac:dyDescent="0.45">
      <c r="A398" s="78" t="s">
        <v>1145</v>
      </c>
      <c r="B398" s="174" t="s">
        <v>3400</v>
      </c>
      <c r="C398" s="51" t="s">
        <v>3630</v>
      </c>
      <c r="D398" s="51" t="s">
        <v>3642</v>
      </c>
      <c r="E398" s="78" t="s">
        <v>637</v>
      </c>
      <c r="F398" s="78" t="s">
        <v>1370</v>
      </c>
      <c r="G398" s="72" t="s">
        <v>3366</v>
      </c>
      <c r="H398" s="78" t="s">
        <v>1132</v>
      </c>
      <c r="I398" s="78">
        <v>542.6</v>
      </c>
      <c r="J398" s="300">
        <v>15</v>
      </c>
      <c r="K398" s="78"/>
      <c r="L398" s="300">
        <v>850</v>
      </c>
      <c r="M398" s="72"/>
      <c r="O398" s="78" t="s">
        <v>3172</v>
      </c>
      <c r="P398" s="72" t="s">
        <v>3177</v>
      </c>
      <c r="R398" s="122">
        <v>1</v>
      </c>
      <c r="AA398" s="195"/>
      <c r="AB398" s="195"/>
      <c r="AC398" s="195"/>
      <c r="AD398" s="72"/>
      <c r="AE398" s="316">
        <v>1</v>
      </c>
      <c r="AF398" s="195"/>
      <c r="AG398" s="195">
        <v>0</v>
      </c>
      <c r="AH398" s="72"/>
      <c r="AR398" s="53">
        <v>0.9758</v>
      </c>
      <c r="AU398" s="48">
        <v>150</v>
      </c>
      <c r="AW398" s="48">
        <v>146.37</v>
      </c>
      <c r="AX398" s="49"/>
      <c r="BB398" s="80" t="s">
        <v>722</v>
      </c>
      <c r="BC398" s="270" t="s">
        <v>1126</v>
      </c>
      <c r="BD398" s="152">
        <v>74.025499999999994</v>
      </c>
      <c r="BE398" s="152">
        <v>0.5</v>
      </c>
      <c r="BF398" s="152">
        <v>0.26404</v>
      </c>
      <c r="BG398" s="152">
        <v>0.03</v>
      </c>
      <c r="BH398" s="152">
        <v>10.8445</v>
      </c>
      <c r="BI398" s="152">
        <v>0.4</v>
      </c>
      <c r="BJ398" s="152"/>
      <c r="BK398" s="152"/>
      <c r="BL398" s="152"/>
      <c r="BM398" s="152"/>
      <c r="BN398" s="152">
        <v>0.99014999999999997</v>
      </c>
      <c r="BO398" s="152">
        <v>0.11</v>
      </c>
      <c r="BP398" s="152">
        <v>3.7719999999999997E-2</v>
      </c>
      <c r="BQ398" s="152">
        <v>0.03</v>
      </c>
      <c r="BR398" s="152">
        <v>5.6579999999999998E-2</v>
      </c>
      <c r="BS398" s="152">
        <v>0.01</v>
      </c>
      <c r="BT398" s="152"/>
      <c r="BU398" s="152"/>
      <c r="BV398" s="152"/>
      <c r="BW398" s="152"/>
      <c r="BX398" s="152">
        <v>0.57523000000000002</v>
      </c>
      <c r="BY398" s="152">
        <v>0.28000000000000003</v>
      </c>
      <c r="BZ398" s="152">
        <v>3.5079600000000002</v>
      </c>
      <c r="CA398" s="152">
        <v>0.13</v>
      </c>
      <c r="CB398" s="152">
        <v>3.97946</v>
      </c>
      <c r="CC398" s="152">
        <v>0.27</v>
      </c>
      <c r="CD398" s="152"/>
      <c r="CE398" s="72"/>
      <c r="CF398" s="72"/>
      <c r="CG398" s="72"/>
      <c r="CH398" s="72"/>
      <c r="CI398" s="72"/>
      <c r="CJ398" s="72"/>
      <c r="CK398" s="72"/>
      <c r="CL398" s="72"/>
      <c r="CM398" s="72"/>
      <c r="CN398" s="72"/>
      <c r="CO398" s="72"/>
      <c r="CP398" s="72"/>
      <c r="CQ398" s="72"/>
      <c r="CR398" s="72"/>
      <c r="CS398" s="72"/>
      <c r="CT398" s="72"/>
      <c r="CU398" s="72"/>
      <c r="CV398" s="72"/>
      <c r="CW398" s="72"/>
      <c r="CX398" s="72"/>
      <c r="CY398" s="72"/>
      <c r="CZ398" s="72"/>
      <c r="DA398" s="72"/>
      <c r="DB398" s="72"/>
      <c r="DC398" s="72"/>
      <c r="DD398" s="72"/>
      <c r="DE398" s="72"/>
      <c r="DF398" s="72"/>
      <c r="DG398" s="72"/>
      <c r="DH398" s="78">
        <v>94.3</v>
      </c>
      <c r="DJ398" s="77">
        <f t="shared" si="315"/>
        <v>5.7000000000000028</v>
      </c>
      <c r="DK398" s="72"/>
      <c r="DO398" s="358">
        <v>5.7</v>
      </c>
      <c r="DP398" s="72"/>
      <c r="DQ398" s="374"/>
      <c r="DR398" s="72"/>
      <c r="DU398" s="52"/>
      <c r="DX398" s="75">
        <f t="shared" si="316"/>
        <v>78.499999999999986</v>
      </c>
      <c r="DY398" s="51">
        <f t="shared" si="317"/>
        <v>0.53022269353128304</v>
      </c>
      <c r="DZ398" s="75">
        <f t="shared" si="318"/>
        <v>0.27999999999999997</v>
      </c>
      <c r="EA398" s="51">
        <f t="shared" si="319"/>
        <v>3.1813361611876985E-2</v>
      </c>
      <c r="EB398" s="75">
        <f t="shared" si="320"/>
        <v>11.5</v>
      </c>
      <c r="EC398" s="51">
        <f t="shared" si="321"/>
        <v>0.42417815482502658</v>
      </c>
      <c r="ED398" s="75">
        <f t="shared" si="322"/>
        <v>1.05</v>
      </c>
      <c r="EE398" s="51">
        <f t="shared" si="323"/>
        <v>0.11664899257688231</v>
      </c>
      <c r="EF398" s="75">
        <f t="shared" si="324"/>
        <v>3.9999999999999994E-2</v>
      </c>
      <c r="EG398" s="51">
        <f t="shared" si="325"/>
        <v>3.1813361611876985E-2</v>
      </c>
      <c r="EH398" s="75">
        <f t="shared" si="326"/>
        <v>0.06</v>
      </c>
      <c r="EI398" s="51">
        <f t="shared" si="327"/>
        <v>1.0604453870625663E-2</v>
      </c>
      <c r="EJ398" s="75">
        <f t="shared" si="328"/>
        <v>0.61</v>
      </c>
      <c r="EK398" s="51">
        <f t="shared" si="329"/>
        <v>0.29692470837751855</v>
      </c>
      <c r="EL398" s="75">
        <f t="shared" si="330"/>
        <v>3.72</v>
      </c>
      <c r="EM398" s="51">
        <f t="shared" si="331"/>
        <v>0.13785790031813364</v>
      </c>
      <c r="EN398" s="75">
        <f t="shared" si="332"/>
        <v>4.22</v>
      </c>
      <c r="EO398" s="51">
        <f t="shared" si="333"/>
        <v>0.28632025450689291</v>
      </c>
      <c r="EP398" s="75">
        <f t="shared" si="334"/>
        <v>0</v>
      </c>
      <c r="EQ398" s="51" t="e">
        <f t="shared" si="335"/>
        <v>#DIV/0!</v>
      </c>
      <c r="ER398" s="51">
        <f t="shared" si="336"/>
        <v>100</v>
      </c>
      <c r="ES398" s="51">
        <f t="shared" si="337"/>
        <v>0</v>
      </c>
    </row>
    <row r="399" spans="1:149" s="43" customFormat="1" ht="14.65" thickBot="1" x14ac:dyDescent="0.5">
      <c r="A399" s="89" t="s">
        <v>1145</v>
      </c>
      <c r="B399" s="86" t="s">
        <v>3400</v>
      </c>
      <c r="C399" s="43" t="s">
        <v>3630</v>
      </c>
      <c r="D399" s="43" t="s">
        <v>3642</v>
      </c>
      <c r="E399" s="89" t="s">
        <v>637</v>
      </c>
      <c r="F399" s="89" t="s">
        <v>1371</v>
      </c>
      <c r="G399" s="90" t="s">
        <v>3366</v>
      </c>
      <c r="H399" s="89" t="s">
        <v>1132</v>
      </c>
      <c r="I399" s="89">
        <v>95.4</v>
      </c>
      <c r="J399" s="301">
        <v>150</v>
      </c>
      <c r="K399" s="89"/>
      <c r="L399" s="301">
        <v>880</v>
      </c>
      <c r="M399" s="90"/>
      <c r="O399" s="89" t="s">
        <v>3172</v>
      </c>
      <c r="P399" s="90" t="s">
        <v>3174</v>
      </c>
      <c r="Q399" s="123"/>
      <c r="R399" s="123">
        <v>1</v>
      </c>
      <c r="S399" s="134"/>
      <c r="AA399" s="196"/>
      <c r="AB399" s="196"/>
      <c r="AC399" s="196"/>
      <c r="AD399" s="90"/>
      <c r="AE399" s="317">
        <v>1</v>
      </c>
      <c r="AF399" s="196"/>
      <c r="AG399" s="196">
        <v>0</v>
      </c>
      <c r="AH399" s="90"/>
      <c r="AQ399" s="86"/>
      <c r="AR399" s="58">
        <v>0.85799999999999998</v>
      </c>
      <c r="AS399" s="58"/>
      <c r="AU399" s="63">
        <v>1500</v>
      </c>
      <c r="AW399" s="63">
        <v>1287</v>
      </c>
      <c r="AX399" s="44"/>
      <c r="AY399" s="308"/>
      <c r="BA399" s="86"/>
      <c r="BB399" s="85" t="s">
        <v>722</v>
      </c>
      <c r="BC399" s="271" t="s">
        <v>1126</v>
      </c>
      <c r="BD399" s="284">
        <v>70.734800000000007</v>
      </c>
      <c r="BE399" s="284">
        <v>0.4</v>
      </c>
      <c r="BF399" s="284">
        <v>0.49826999999999999</v>
      </c>
      <c r="BG399" s="284">
        <v>0.06</v>
      </c>
      <c r="BH399" s="284">
        <v>13.580299999999999</v>
      </c>
      <c r="BI399" s="284">
        <v>0.1</v>
      </c>
      <c r="BJ399" s="284"/>
      <c r="BK399" s="284"/>
      <c r="BL399" s="284"/>
      <c r="BM399" s="284"/>
      <c r="BN399" s="284">
        <v>2.3545699999999998</v>
      </c>
      <c r="BO399" s="284">
        <v>0.13</v>
      </c>
      <c r="BP399" s="284">
        <v>7.8159999999999993E-2</v>
      </c>
      <c r="BQ399" s="284">
        <v>0.05</v>
      </c>
      <c r="BR399" s="284">
        <v>0.71321000000000001</v>
      </c>
      <c r="BS399" s="284">
        <v>0.04</v>
      </c>
      <c r="BT399" s="284"/>
      <c r="BU399" s="284"/>
      <c r="BV399" s="284"/>
      <c r="BW399" s="284"/>
      <c r="BX399" s="284">
        <v>3.1166299999999998</v>
      </c>
      <c r="BY399" s="284">
        <v>0.09</v>
      </c>
      <c r="BZ399" s="284">
        <v>4.2890300000000003</v>
      </c>
      <c r="CA399" s="284">
        <v>0.18</v>
      </c>
      <c r="CB399" s="284">
        <v>2.2959499999999999</v>
      </c>
      <c r="CC399" s="284">
        <v>0.05</v>
      </c>
      <c r="CD399" s="284"/>
      <c r="CE399" s="90"/>
      <c r="CF399" s="90"/>
      <c r="CG399" s="90"/>
      <c r="CH399" s="90"/>
      <c r="CI399" s="90"/>
      <c r="CJ399" s="90"/>
      <c r="CK399" s="90"/>
      <c r="CL399" s="90"/>
      <c r="CM399" s="90"/>
      <c r="CN399" s="90"/>
      <c r="CO399" s="90"/>
      <c r="CP399" s="90"/>
      <c r="CQ399" s="90"/>
      <c r="CR399" s="90"/>
      <c r="CS399" s="90"/>
      <c r="CT399" s="90"/>
      <c r="CU399" s="90"/>
      <c r="CV399" s="90"/>
      <c r="CW399" s="90"/>
      <c r="CX399" s="90"/>
      <c r="CY399" s="90"/>
      <c r="CZ399" s="90"/>
      <c r="DA399" s="90"/>
      <c r="DB399" s="90"/>
      <c r="DC399" s="90"/>
      <c r="DD399" s="90"/>
      <c r="DE399" s="90"/>
      <c r="DF399" s="90"/>
      <c r="DG399" s="90"/>
      <c r="DH399" s="89">
        <v>97.7</v>
      </c>
      <c r="DJ399" s="91">
        <f t="shared" si="315"/>
        <v>2.2999999999999972</v>
      </c>
      <c r="DK399" s="90"/>
      <c r="DO399" s="359">
        <v>2.2999999999999998</v>
      </c>
      <c r="DP399" s="90"/>
      <c r="DQ399" s="375"/>
      <c r="DR399" s="90"/>
      <c r="DS399" s="308"/>
      <c r="DU399" s="59"/>
      <c r="DW399" s="86"/>
      <c r="DX399" s="298">
        <f t="shared" si="316"/>
        <v>72.400000000000006</v>
      </c>
      <c r="DY399" s="43">
        <f t="shared" si="317"/>
        <v>0.40941658137154557</v>
      </c>
      <c r="DZ399" s="298">
        <f t="shared" si="318"/>
        <v>0.5099999999999999</v>
      </c>
      <c r="EA399" s="43">
        <f t="shared" si="319"/>
        <v>6.1412487205731822E-2</v>
      </c>
      <c r="EB399" s="298">
        <f t="shared" si="320"/>
        <v>13.899999999999999</v>
      </c>
      <c r="EC399" s="43">
        <f t="shared" si="321"/>
        <v>0.10235414534288639</v>
      </c>
      <c r="ED399" s="298">
        <f t="shared" si="322"/>
        <v>2.4099999999999997</v>
      </c>
      <c r="EE399" s="43">
        <f t="shared" si="323"/>
        <v>0.13306038894575231</v>
      </c>
      <c r="EF399" s="298">
        <f t="shared" si="324"/>
        <v>7.9999999999999988E-2</v>
      </c>
      <c r="EG399" s="43">
        <f t="shared" si="325"/>
        <v>5.1177072671443197E-2</v>
      </c>
      <c r="EH399" s="298">
        <f t="shared" si="326"/>
        <v>0.73</v>
      </c>
      <c r="EI399" s="43">
        <f t="shared" si="327"/>
        <v>4.094165813715455E-2</v>
      </c>
      <c r="EJ399" s="298">
        <f t="shared" si="328"/>
        <v>3.19</v>
      </c>
      <c r="EK399" s="43">
        <f t="shared" si="329"/>
        <v>9.2118730808597754E-2</v>
      </c>
      <c r="EL399" s="298">
        <f t="shared" si="330"/>
        <v>4.3900000000000006</v>
      </c>
      <c r="EM399" s="43">
        <f t="shared" si="331"/>
        <v>0.18423746161719551</v>
      </c>
      <c r="EN399" s="298">
        <f t="shared" si="332"/>
        <v>2.35</v>
      </c>
      <c r="EO399" s="43">
        <f t="shared" si="333"/>
        <v>5.1177072671443197E-2</v>
      </c>
      <c r="EP399" s="298">
        <f t="shared" si="334"/>
        <v>0</v>
      </c>
      <c r="EQ399" s="43" t="e">
        <f t="shared" si="335"/>
        <v>#DIV/0!</v>
      </c>
      <c r="ER399" s="43">
        <f t="shared" si="336"/>
        <v>100</v>
      </c>
      <c r="ES399" s="43">
        <f t="shared" si="337"/>
        <v>0</v>
      </c>
    </row>
    <row r="400" spans="1:149" x14ac:dyDescent="0.45">
      <c r="A400" s="78" t="s">
        <v>1436</v>
      </c>
      <c r="B400" s="110" t="s">
        <v>3869</v>
      </c>
      <c r="C400" s="51" t="s">
        <v>3648</v>
      </c>
      <c r="D400" s="51" t="s">
        <v>3870</v>
      </c>
      <c r="E400" s="78" t="s">
        <v>1127</v>
      </c>
      <c r="F400" s="78" t="s">
        <v>1531</v>
      </c>
      <c r="G400" s="72" t="s">
        <v>3366</v>
      </c>
      <c r="H400" s="78" t="s">
        <v>1132</v>
      </c>
      <c r="I400" s="78">
        <v>26</v>
      </c>
      <c r="J400" s="300">
        <v>40</v>
      </c>
      <c r="K400" s="78">
        <v>1</v>
      </c>
      <c r="L400" s="300">
        <v>1180</v>
      </c>
      <c r="M400" s="72">
        <v>5</v>
      </c>
      <c r="O400" s="78" t="s">
        <v>1134</v>
      </c>
      <c r="P400" s="72" t="s">
        <v>1374</v>
      </c>
      <c r="R400" s="122">
        <v>1.3</v>
      </c>
      <c r="AA400" s="195"/>
      <c r="AB400" s="195"/>
      <c r="AC400" s="195"/>
      <c r="AD400" s="72"/>
      <c r="AE400" s="316">
        <v>0</v>
      </c>
      <c r="AF400" s="195"/>
      <c r="AG400" s="195">
        <v>1</v>
      </c>
      <c r="AH400" s="72"/>
      <c r="AQ400" s="174" t="s">
        <v>824</v>
      </c>
      <c r="AR400" s="53">
        <v>0.99160000000000004</v>
      </c>
      <c r="AS400" s="53">
        <v>1.087</v>
      </c>
      <c r="AU400" s="48"/>
      <c r="AV400" s="48">
        <v>400</v>
      </c>
      <c r="AW400" s="48">
        <v>0</v>
      </c>
      <c r="AY400" s="48">
        <v>434.8</v>
      </c>
      <c r="AZ400" s="49">
        <v>22.170536845101431</v>
      </c>
      <c r="BB400" s="80" t="s">
        <v>3412</v>
      </c>
      <c r="BC400" s="270" t="s">
        <v>1126</v>
      </c>
      <c r="BD400" s="152">
        <v>60.518999999999998</v>
      </c>
      <c r="BE400" s="152"/>
      <c r="BF400" s="152">
        <v>0.52042200000000005</v>
      </c>
      <c r="BG400" s="152"/>
      <c r="BH400" s="152">
        <v>18.475000000000001</v>
      </c>
      <c r="BI400" s="152"/>
      <c r="BJ400" s="152"/>
      <c r="BK400" s="152"/>
      <c r="BL400" s="152"/>
      <c r="BM400" s="152"/>
      <c r="BN400" s="152">
        <v>3.83311</v>
      </c>
      <c r="BO400" s="152"/>
      <c r="BP400" s="152"/>
      <c r="BQ400" s="152"/>
      <c r="BR400" s="152">
        <v>0.58047000000000004</v>
      </c>
      <c r="BS400" s="152"/>
      <c r="BT400" s="152"/>
      <c r="BU400" s="152"/>
      <c r="BV400" s="152"/>
      <c r="BW400" s="152"/>
      <c r="BX400" s="152">
        <v>2.9624000000000001</v>
      </c>
      <c r="BY400" s="152"/>
      <c r="BZ400" s="152">
        <v>4.5436800000000002</v>
      </c>
      <c r="CA400" s="152"/>
      <c r="CB400" s="152">
        <v>8.5569299999999995</v>
      </c>
      <c r="CC400" s="152"/>
      <c r="CD400" s="152"/>
      <c r="CE400" s="72"/>
      <c r="CF400" s="72"/>
      <c r="CG400" s="72"/>
      <c r="CH400" s="72"/>
      <c r="CI400" s="72"/>
      <c r="CJ400" s="72"/>
      <c r="CK400" s="72"/>
      <c r="CL400" s="72"/>
      <c r="CM400" s="72"/>
      <c r="CN400" s="72"/>
      <c r="CO400" s="72"/>
      <c r="CP400" s="72"/>
      <c r="CQ400" s="72"/>
      <c r="CR400" s="72"/>
      <c r="CS400" s="72"/>
      <c r="CT400" s="72"/>
      <c r="CU400" s="72"/>
      <c r="CV400" s="72"/>
      <c r="CW400" s="72"/>
      <c r="CX400" s="72"/>
      <c r="CY400" s="72"/>
      <c r="CZ400" s="72"/>
      <c r="DA400" s="72"/>
      <c r="DB400" s="72"/>
      <c r="DC400" s="72"/>
      <c r="DD400" s="72"/>
      <c r="DE400" s="72"/>
      <c r="DF400" s="72"/>
      <c r="DG400" s="72"/>
      <c r="DH400" s="107">
        <f>SUM(BD400,BF400,BH400,BJ400,BL400,BN400,BP400,BR400,BT400,BV400,BX400,BZ400,CB400,CD400,CF400,CH400,CJ400,CL400,CN400,CX400,CZ400,DB400)</f>
        <v>99.991011999999998</v>
      </c>
      <c r="DJ400" s="104">
        <f t="shared" si="315"/>
        <v>8.9880000000022164E-3</v>
      </c>
      <c r="DK400" s="72"/>
      <c r="DL400" s="51" t="s">
        <v>827</v>
      </c>
      <c r="DO400" s="358"/>
      <c r="DP400" s="72"/>
      <c r="DQ400" s="374">
        <v>8.9999999999999993E-3</v>
      </c>
      <c r="DR400" s="72"/>
      <c r="DU400" s="52"/>
      <c r="DX400" s="75">
        <f t="shared" si="316"/>
        <v>60.524439936661508</v>
      </c>
      <c r="DY400" s="51">
        <f t="shared" si="317"/>
        <v>0</v>
      </c>
      <c r="DZ400" s="75">
        <f t="shared" si="318"/>
        <v>0.52046877973392258</v>
      </c>
      <c r="EA400" s="51">
        <f t="shared" si="319"/>
        <v>0</v>
      </c>
      <c r="EB400" s="75">
        <f t="shared" si="320"/>
        <v>18.476660682262125</v>
      </c>
      <c r="EC400" s="51">
        <f t="shared" si="321"/>
        <v>0</v>
      </c>
      <c r="ED400" s="75">
        <f t="shared" si="322"/>
        <v>3.8334545508950346</v>
      </c>
      <c r="EE400" s="51">
        <f t="shared" si="323"/>
        <v>0</v>
      </c>
      <c r="EF400" s="75">
        <f t="shared" si="324"/>
        <v>0</v>
      </c>
      <c r="EG400" s="51" t="e">
        <f t="shared" si="325"/>
        <v>#DIV/0!</v>
      </c>
      <c r="EH400" s="75">
        <f t="shared" si="326"/>
        <v>0.58052217733329881</v>
      </c>
      <c r="EI400" s="51">
        <f t="shared" si="327"/>
        <v>0</v>
      </c>
      <c r="EJ400" s="75">
        <f t="shared" si="328"/>
        <v>2.9626662844456462</v>
      </c>
      <c r="EK400" s="51">
        <f t="shared" si="329"/>
        <v>0</v>
      </c>
      <c r="EL400" s="75">
        <f t="shared" si="330"/>
        <v>4.5440884226674294</v>
      </c>
      <c r="EM400" s="51">
        <f t="shared" si="331"/>
        <v>0</v>
      </c>
      <c r="EN400" s="75">
        <f t="shared" si="332"/>
        <v>8.55769916600104</v>
      </c>
      <c r="EO400" s="51">
        <f t="shared" si="333"/>
        <v>0</v>
      </c>
      <c r="EP400" s="75">
        <f t="shared" si="334"/>
        <v>0</v>
      </c>
      <c r="EQ400" s="51" t="e">
        <f t="shared" si="335"/>
        <v>#DIV/0!</v>
      </c>
      <c r="ER400" s="51">
        <f t="shared" si="336"/>
        <v>100</v>
      </c>
      <c r="ES400" s="51">
        <f t="shared" si="337"/>
        <v>0</v>
      </c>
    </row>
    <row r="401" spans="1:149" x14ac:dyDescent="0.45">
      <c r="A401" s="78" t="s">
        <v>1436</v>
      </c>
      <c r="B401" s="110" t="s">
        <v>3869</v>
      </c>
      <c r="C401" s="51" t="s">
        <v>3648</v>
      </c>
      <c r="D401" s="51" t="s">
        <v>3870</v>
      </c>
      <c r="E401" s="78" t="s">
        <v>1127</v>
      </c>
      <c r="F401" s="78" t="s">
        <v>1532</v>
      </c>
      <c r="G401" s="72" t="s">
        <v>3366</v>
      </c>
      <c r="H401" s="78" t="s">
        <v>1132</v>
      </c>
      <c r="I401" s="78">
        <v>24</v>
      </c>
      <c r="J401" s="300">
        <v>50</v>
      </c>
      <c r="K401" s="78">
        <v>1</v>
      </c>
      <c r="L401" s="300">
        <v>1150</v>
      </c>
      <c r="M401" s="72">
        <v>5</v>
      </c>
      <c r="O401" s="78" t="s">
        <v>1134</v>
      </c>
      <c r="P401" s="72" t="s">
        <v>1374</v>
      </c>
      <c r="R401" s="122">
        <v>1.3</v>
      </c>
      <c r="AA401" s="195"/>
      <c r="AB401" s="195"/>
      <c r="AC401" s="195"/>
      <c r="AD401" s="72"/>
      <c r="AE401" s="316">
        <v>0</v>
      </c>
      <c r="AF401" s="195"/>
      <c r="AG401" s="195">
        <v>1</v>
      </c>
      <c r="AH401" s="72"/>
      <c r="AQ401" s="174" t="s">
        <v>824</v>
      </c>
      <c r="AR401" s="53">
        <v>0.9869</v>
      </c>
      <c r="AS401" s="53">
        <v>1.113</v>
      </c>
      <c r="AU401" s="48"/>
      <c r="AV401" s="48">
        <v>500</v>
      </c>
      <c r="AW401" s="48">
        <v>0</v>
      </c>
      <c r="AY401" s="48">
        <v>556.5</v>
      </c>
      <c r="AZ401" s="49">
        <v>22.945082806562283</v>
      </c>
      <c r="BB401" s="80" t="s">
        <v>3412</v>
      </c>
      <c r="BC401" s="270" t="s">
        <v>1126</v>
      </c>
      <c r="BD401" s="152">
        <v>60.509300000000003</v>
      </c>
      <c r="BE401" s="152"/>
      <c r="BF401" s="152">
        <v>0.52033799999999997</v>
      </c>
      <c r="BG401" s="152"/>
      <c r="BH401" s="152">
        <v>18.472000000000001</v>
      </c>
      <c r="BI401" s="152"/>
      <c r="BJ401" s="152"/>
      <c r="BK401" s="152"/>
      <c r="BL401" s="152"/>
      <c r="BM401" s="152"/>
      <c r="BN401" s="152">
        <v>3.83249</v>
      </c>
      <c r="BO401" s="152"/>
      <c r="BP401" s="152"/>
      <c r="BQ401" s="152"/>
      <c r="BR401" s="152">
        <v>0.58037700000000003</v>
      </c>
      <c r="BS401" s="152"/>
      <c r="BT401" s="152"/>
      <c r="BU401" s="152"/>
      <c r="BV401" s="152"/>
      <c r="BW401" s="152"/>
      <c r="BX401" s="152">
        <v>2.9619300000000002</v>
      </c>
      <c r="BY401" s="152"/>
      <c r="BZ401" s="152">
        <v>4.5429500000000003</v>
      </c>
      <c r="CA401" s="152"/>
      <c r="CB401" s="152">
        <v>8.5555599999999998</v>
      </c>
      <c r="CC401" s="152"/>
      <c r="CD401" s="152"/>
      <c r="CE401" s="72"/>
      <c r="CF401" s="72"/>
      <c r="CG401" s="72"/>
      <c r="CH401" s="72"/>
      <c r="CI401" s="72"/>
      <c r="CJ401" s="72"/>
      <c r="CK401" s="72"/>
      <c r="CL401" s="72"/>
      <c r="CM401" s="72"/>
      <c r="CN401" s="72"/>
      <c r="CO401" s="72"/>
      <c r="CP401" s="72"/>
      <c r="CQ401" s="72"/>
      <c r="CR401" s="72"/>
      <c r="CS401" s="72"/>
      <c r="CT401" s="72"/>
      <c r="CU401" s="72"/>
      <c r="CV401" s="72"/>
      <c r="CW401" s="72"/>
      <c r="CX401" s="72"/>
      <c r="CY401" s="72"/>
      <c r="CZ401" s="72"/>
      <c r="DA401" s="72"/>
      <c r="DB401" s="72"/>
      <c r="DC401" s="72"/>
      <c r="DD401" s="72"/>
      <c r="DE401" s="72"/>
      <c r="DF401" s="72"/>
      <c r="DG401" s="72"/>
      <c r="DH401" s="107">
        <f t="shared" ref="DH401:DH437" si="338">SUM(BD401,BF401,BH401,BJ401,BL401,BN401,BP401,BR401,BT401,BV401,BX401,BZ401,CB401,CD401,CF401,CH401,CJ401,CL401,CN401,CX401,CZ401,DB401)</f>
        <v>99.974945000000019</v>
      </c>
      <c r="DJ401" s="104">
        <f t="shared" si="315"/>
        <v>2.505499999998051E-2</v>
      </c>
      <c r="DK401" s="72"/>
      <c r="DL401" s="51" t="s">
        <v>827</v>
      </c>
      <c r="DO401" s="358"/>
      <c r="DP401" s="72"/>
      <c r="DQ401" s="374">
        <v>2.5000000000000001E-2</v>
      </c>
      <c r="DR401" s="72"/>
      <c r="DU401" s="52"/>
      <c r="DX401" s="75">
        <f t="shared" si="316"/>
        <v>60.524464404556554</v>
      </c>
      <c r="DY401" s="51">
        <f t="shared" si="317"/>
        <v>0</v>
      </c>
      <c r="DZ401" s="75">
        <f t="shared" si="318"/>
        <v>0.52046840335846134</v>
      </c>
      <c r="EA401" s="51">
        <f t="shared" si="319"/>
        <v>0</v>
      </c>
      <c r="EB401" s="75">
        <f t="shared" si="320"/>
        <v>18.476629319475993</v>
      </c>
      <c r="EC401" s="51">
        <f t="shared" si="321"/>
        <v>0</v>
      </c>
      <c r="ED401" s="75">
        <f t="shared" si="322"/>
        <v>3.833450471015512</v>
      </c>
      <c r="EE401" s="51">
        <f t="shared" si="323"/>
        <v>0</v>
      </c>
      <c r="EF401" s="75">
        <f t="shared" si="324"/>
        <v>0</v>
      </c>
      <c r="EG401" s="51" t="e">
        <f t="shared" si="325"/>
        <v>#DIV/0!</v>
      </c>
      <c r="EH401" s="75">
        <f t="shared" si="326"/>
        <v>0.58052244989982238</v>
      </c>
      <c r="EI401" s="51">
        <f t="shared" si="327"/>
        <v>0</v>
      </c>
      <c r="EJ401" s="75">
        <f t="shared" si="328"/>
        <v>2.9626722975441493</v>
      </c>
      <c r="EK401" s="51">
        <f t="shared" si="329"/>
        <v>0</v>
      </c>
      <c r="EL401" s="75">
        <f t="shared" si="330"/>
        <v>4.544088521379031</v>
      </c>
      <c r="EM401" s="51">
        <f t="shared" si="331"/>
        <v>0</v>
      </c>
      <c r="EN401" s="75">
        <f t="shared" si="332"/>
        <v>8.5577041327704642</v>
      </c>
      <c r="EO401" s="51">
        <f t="shared" si="333"/>
        <v>0</v>
      </c>
      <c r="EP401" s="75">
        <f t="shared" si="334"/>
        <v>0</v>
      </c>
      <c r="EQ401" s="51" t="e">
        <f t="shared" si="335"/>
        <v>#DIV/0!</v>
      </c>
      <c r="ER401" s="51">
        <f t="shared" si="336"/>
        <v>100</v>
      </c>
      <c r="ES401" s="51">
        <f t="shared" si="337"/>
        <v>0</v>
      </c>
    </row>
    <row r="402" spans="1:149" x14ac:dyDescent="0.45">
      <c r="A402" s="78" t="s">
        <v>1436</v>
      </c>
      <c r="B402" s="110" t="s">
        <v>3869</v>
      </c>
      <c r="C402" s="51" t="s">
        <v>3648</v>
      </c>
      <c r="D402" s="51" t="s">
        <v>3870</v>
      </c>
      <c r="E402" s="78" t="s">
        <v>1127</v>
      </c>
      <c r="F402" s="78" t="s">
        <v>1533</v>
      </c>
      <c r="G402" s="72" t="s">
        <v>3366</v>
      </c>
      <c r="H402" s="78" t="s">
        <v>1132</v>
      </c>
      <c r="I402" s="78">
        <v>24</v>
      </c>
      <c r="J402" s="300">
        <v>70</v>
      </c>
      <c r="K402" s="78">
        <v>1</v>
      </c>
      <c r="L402" s="300">
        <v>1180</v>
      </c>
      <c r="M402" s="72">
        <v>5</v>
      </c>
      <c r="O402" s="78" t="s">
        <v>1134</v>
      </c>
      <c r="P402" s="72" t="s">
        <v>1374</v>
      </c>
      <c r="R402" s="122">
        <v>1.3</v>
      </c>
      <c r="AA402" s="195"/>
      <c r="AB402" s="195"/>
      <c r="AC402" s="195"/>
      <c r="AD402" s="72"/>
      <c r="AE402" s="316">
        <v>0</v>
      </c>
      <c r="AF402" s="195"/>
      <c r="AG402" s="195">
        <v>1</v>
      </c>
      <c r="AH402" s="72"/>
      <c r="AQ402" s="174" t="s">
        <v>824</v>
      </c>
      <c r="AR402" s="53">
        <v>0.98809999999999998</v>
      </c>
      <c r="AS402" s="53">
        <v>1.1619999999999999</v>
      </c>
      <c r="AU402" s="48"/>
      <c r="AV402" s="48">
        <v>700</v>
      </c>
      <c r="AW402" s="48">
        <v>0</v>
      </c>
      <c r="AY402" s="48">
        <v>813.4</v>
      </c>
      <c r="AZ402" s="49">
        <v>24.622338556684657</v>
      </c>
      <c r="BB402" s="80" t="s">
        <v>3412</v>
      </c>
      <c r="BC402" s="270" t="s">
        <v>1126</v>
      </c>
      <c r="BD402" s="152">
        <v>60.512999999999998</v>
      </c>
      <c r="BE402" s="152"/>
      <c r="BF402" s="152">
        <v>0.52037</v>
      </c>
      <c r="BG402" s="152"/>
      <c r="BH402" s="152">
        <v>18.473099999999999</v>
      </c>
      <c r="BI402" s="152"/>
      <c r="BJ402" s="152"/>
      <c r="BK402" s="152"/>
      <c r="BL402" s="152"/>
      <c r="BM402" s="152"/>
      <c r="BN402" s="152">
        <v>3.8327200000000001</v>
      </c>
      <c r="BO402" s="152"/>
      <c r="BP402" s="152"/>
      <c r="BQ402" s="152"/>
      <c r="BR402" s="152">
        <v>0.58041200000000004</v>
      </c>
      <c r="BS402" s="152"/>
      <c r="BT402" s="152"/>
      <c r="BU402" s="152"/>
      <c r="BV402" s="152"/>
      <c r="BW402" s="152"/>
      <c r="BX402" s="152">
        <v>2.9621</v>
      </c>
      <c r="BY402" s="152"/>
      <c r="BZ402" s="152">
        <v>4.5432300000000003</v>
      </c>
      <c r="CA402" s="152"/>
      <c r="CB402" s="152">
        <v>8.5560799999999997</v>
      </c>
      <c r="CC402" s="152"/>
      <c r="CD402" s="152"/>
      <c r="CE402" s="72"/>
      <c r="CF402" s="72"/>
      <c r="CG402" s="72"/>
      <c r="CH402" s="72"/>
      <c r="CI402" s="72"/>
      <c r="CJ402" s="72"/>
      <c r="CK402" s="72"/>
      <c r="CL402" s="72"/>
      <c r="CM402" s="72"/>
      <c r="CN402" s="72"/>
      <c r="CO402" s="72"/>
      <c r="CP402" s="72"/>
      <c r="CQ402" s="72"/>
      <c r="CR402" s="72"/>
      <c r="CS402" s="72"/>
      <c r="CT402" s="72"/>
      <c r="CU402" s="72"/>
      <c r="CV402" s="72"/>
      <c r="CW402" s="72"/>
      <c r="CX402" s="72"/>
      <c r="CY402" s="72"/>
      <c r="CZ402" s="72"/>
      <c r="DA402" s="72"/>
      <c r="DB402" s="72"/>
      <c r="DC402" s="72"/>
      <c r="DD402" s="72"/>
      <c r="DE402" s="72"/>
      <c r="DF402" s="72"/>
      <c r="DG402" s="72"/>
      <c r="DH402" s="107">
        <f t="shared" si="338"/>
        <v>99.981011999999978</v>
      </c>
      <c r="DJ402" s="104">
        <f t="shared" si="315"/>
        <v>1.8988000000021543E-2</v>
      </c>
      <c r="DK402" s="72"/>
      <c r="DL402" s="51" t="s">
        <v>827</v>
      </c>
      <c r="DO402" s="358"/>
      <c r="DP402" s="72"/>
      <c r="DQ402" s="374">
        <v>1.9E-2</v>
      </c>
      <c r="DR402" s="72"/>
      <c r="DU402" s="52"/>
      <c r="DX402" s="75">
        <f t="shared" si="316"/>
        <v>60.524492390615137</v>
      </c>
      <c r="DY402" s="51">
        <f t="shared" si="317"/>
        <v>0</v>
      </c>
      <c r="DZ402" s="75">
        <f t="shared" si="318"/>
        <v>0.52046882662079885</v>
      </c>
      <c r="EA402" s="51">
        <f t="shared" si="319"/>
        <v>0</v>
      </c>
      <c r="EB402" s="75">
        <f t="shared" si="320"/>
        <v>18.476608338391294</v>
      </c>
      <c r="EC402" s="51">
        <f t="shared" si="321"/>
        <v>0</v>
      </c>
      <c r="ED402" s="75">
        <f t="shared" si="322"/>
        <v>3.8334478950863198</v>
      </c>
      <c r="EE402" s="51">
        <f t="shared" si="323"/>
        <v>0</v>
      </c>
      <c r="EF402" s="75">
        <f t="shared" si="324"/>
        <v>0</v>
      </c>
      <c r="EG402" s="51" t="e">
        <f t="shared" si="325"/>
        <v>#DIV/0!</v>
      </c>
      <c r="EH402" s="75">
        <f t="shared" si="326"/>
        <v>0.58052222956094923</v>
      </c>
      <c r="EI402" s="51">
        <f t="shared" si="327"/>
        <v>0</v>
      </c>
      <c r="EJ402" s="75">
        <f t="shared" si="328"/>
        <v>2.9626625503650637</v>
      </c>
      <c r="EK402" s="51">
        <f t="shared" si="329"/>
        <v>0</v>
      </c>
      <c r="EL402" s="75">
        <f t="shared" si="330"/>
        <v>4.5440928323470073</v>
      </c>
      <c r="EM402" s="51">
        <f t="shared" si="331"/>
        <v>0</v>
      </c>
      <c r="EN402" s="75">
        <f t="shared" si="332"/>
        <v>8.5577049370134404</v>
      </c>
      <c r="EO402" s="51">
        <f t="shared" si="333"/>
        <v>0</v>
      </c>
      <c r="EP402" s="75">
        <f t="shared" si="334"/>
        <v>0</v>
      </c>
      <c r="EQ402" s="51" t="e">
        <f t="shared" si="335"/>
        <v>#DIV/0!</v>
      </c>
      <c r="ER402" s="51">
        <f t="shared" si="336"/>
        <v>100</v>
      </c>
      <c r="ES402" s="51">
        <f t="shared" si="337"/>
        <v>0</v>
      </c>
    </row>
    <row r="403" spans="1:149" x14ac:dyDescent="0.45">
      <c r="A403" s="78" t="s">
        <v>1436</v>
      </c>
      <c r="B403" s="110" t="s">
        <v>3869</v>
      </c>
      <c r="C403" s="51" t="s">
        <v>3648</v>
      </c>
      <c r="D403" s="51" t="s">
        <v>3870</v>
      </c>
      <c r="E403" s="78" t="s">
        <v>1127</v>
      </c>
      <c r="F403" s="78" t="s">
        <v>1534</v>
      </c>
      <c r="G403" s="72" t="s">
        <v>3366</v>
      </c>
      <c r="H403" s="78" t="s">
        <v>1132</v>
      </c>
      <c r="I403" s="78">
        <v>24</v>
      </c>
      <c r="J403" s="300">
        <v>100</v>
      </c>
      <c r="K403" s="78">
        <v>1</v>
      </c>
      <c r="L403" s="300">
        <v>1140</v>
      </c>
      <c r="M403" s="72">
        <v>5</v>
      </c>
      <c r="O403" s="78" t="s">
        <v>1134</v>
      </c>
      <c r="P403" s="72" t="s">
        <v>1374</v>
      </c>
      <c r="R403" s="122">
        <v>1.3</v>
      </c>
      <c r="AA403" s="195"/>
      <c r="AB403" s="195"/>
      <c r="AC403" s="195"/>
      <c r="AD403" s="72"/>
      <c r="AE403" s="316">
        <v>0</v>
      </c>
      <c r="AF403" s="195"/>
      <c r="AG403" s="195">
        <v>1</v>
      </c>
      <c r="AH403" s="72"/>
      <c r="AQ403" s="174" t="s">
        <v>824</v>
      </c>
      <c r="AR403" s="53">
        <v>0.9788</v>
      </c>
      <c r="AS403" s="53">
        <v>1.25</v>
      </c>
      <c r="AU403" s="48"/>
      <c r="AV403" s="48">
        <v>1000</v>
      </c>
      <c r="AW403" s="48">
        <v>0</v>
      </c>
      <c r="AY403" s="48">
        <v>1250</v>
      </c>
      <c r="AZ403" s="49">
        <v>27.950849718747371</v>
      </c>
      <c r="BB403" s="80" t="s">
        <v>3412</v>
      </c>
      <c r="BC403" s="270" t="s">
        <v>1126</v>
      </c>
      <c r="BD403" s="152">
        <v>60.505099999999999</v>
      </c>
      <c r="BE403" s="152"/>
      <c r="BF403" s="152">
        <v>0.52030200000000004</v>
      </c>
      <c r="BG403" s="152"/>
      <c r="BH403" s="152">
        <v>18.470700000000001</v>
      </c>
      <c r="BI403" s="152"/>
      <c r="BJ403" s="152"/>
      <c r="BK403" s="152"/>
      <c r="BL403" s="152"/>
      <c r="BM403" s="152"/>
      <c r="BN403" s="152">
        <v>3.83222</v>
      </c>
      <c r="BO403" s="152"/>
      <c r="BP403" s="152"/>
      <c r="BQ403" s="152"/>
      <c r="BR403" s="152">
        <v>0.58033699999999999</v>
      </c>
      <c r="BS403" s="152"/>
      <c r="BT403" s="152"/>
      <c r="BU403" s="152"/>
      <c r="BV403" s="152"/>
      <c r="BW403" s="152"/>
      <c r="BX403" s="152">
        <v>2.9617200000000001</v>
      </c>
      <c r="BY403" s="152"/>
      <c r="BZ403" s="152">
        <v>4.5426399999999996</v>
      </c>
      <c r="CA403" s="152"/>
      <c r="CB403" s="152">
        <v>8.5549599999999995</v>
      </c>
      <c r="CC403" s="152"/>
      <c r="CD403" s="152"/>
      <c r="CE403" s="72"/>
      <c r="CF403" s="72"/>
      <c r="CG403" s="72"/>
      <c r="CH403" s="72"/>
      <c r="CI403" s="72"/>
      <c r="CJ403" s="72"/>
      <c r="CK403" s="72"/>
      <c r="CL403" s="72"/>
      <c r="CM403" s="72"/>
      <c r="CN403" s="72"/>
      <c r="CO403" s="72"/>
      <c r="CP403" s="72"/>
      <c r="CQ403" s="72"/>
      <c r="CR403" s="72"/>
      <c r="CS403" s="72"/>
      <c r="CT403" s="72"/>
      <c r="CU403" s="72"/>
      <c r="CV403" s="72"/>
      <c r="CW403" s="72"/>
      <c r="CX403" s="72"/>
      <c r="CY403" s="72"/>
      <c r="CZ403" s="72"/>
      <c r="DA403" s="72"/>
      <c r="DB403" s="72"/>
      <c r="DC403" s="72"/>
      <c r="DD403" s="72"/>
      <c r="DE403" s="72"/>
      <c r="DF403" s="72"/>
      <c r="DG403" s="72"/>
      <c r="DH403" s="107">
        <f t="shared" si="338"/>
        <v>99.967979000000014</v>
      </c>
      <c r="DJ403" s="104">
        <f t="shared" si="315"/>
        <v>3.2020999999986088E-2</v>
      </c>
      <c r="DK403" s="72"/>
      <c r="DL403" s="51" t="s">
        <v>827</v>
      </c>
      <c r="DO403" s="358"/>
      <c r="DP403" s="72"/>
      <c r="DQ403" s="374">
        <v>3.2000000000000001E-2</v>
      </c>
      <c r="DR403" s="72"/>
      <c r="DU403" s="52"/>
      <c r="DX403" s="75">
        <f t="shared" si="316"/>
        <v>60.524480543914962</v>
      </c>
      <c r="DY403" s="51">
        <f t="shared" si="317"/>
        <v>0</v>
      </c>
      <c r="DZ403" s="75">
        <f t="shared" si="318"/>
        <v>0.52046865926938468</v>
      </c>
      <c r="EA403" s="51">
        <f t="shared" si="319"/>
        <v>0</v>
      </c>
      <c r="EB403" s="75">
        <f t="shared" si="320"/>
        <v>18.476616397336588</v>
      </c>
      <c r="EC403" s="51">
        <f t="shared" si="321"/>
        <v>0</v>
      </c>
      <c r="ED403" s="75">
        <f t="shared" si="322"/>
        <v>3.8334475082266088</v>
      </c>
      <c r="EE403" s="51">
        <f t="shared" si="323"/>
        <v>0</v>
      </c>
      <c r="EF403" s="75">
        <f t="shared" si="324"/>
        <v>0</v>
      </c>
      <c r="EG403" s="51" t="e">
        <f t="shared" si="325"/>
        <v>#DIV/0!</v>
      </c>
      <c r="EH403" s="75">
        <f t="shared" si="326"/>
        <v>0.58052288923436168</v>
      </c>
      <c r="EI403" s="51">
        <f t="shared" si="327"/>
        <v>0</v>
      </c>
      <c r="EJ403" s="75">
        <f t="shared" si="328"/>
        <v>2.9626686761367855</v>
      </c>
      <c r="EK403" s="51">
        <f t="shared" si="329"/>
        <v>0</v>
      </c>
      <c r="EL403" s="75">
        <f t="shared" si="330"/>
        <v>4.5440950646806604</v>
      </c>
      <c r="EM403" s="51">
        <f t="shared" si="331"/>
        <v>0</v>
      </c>
      <c r="EN403" s="75">
        <f t="shared" si="332"/>
        <v>8.5577002612006368</v>
      </c>
      <c r="EO403" s="51">
        <f t="shared" si="333"/>
        <v>0</v>
      </c>
      <c r="EP403" s="75">
        <f t="shared" si="334"/>
        <v>0</v>
      </c>
      <c r="EQ403" s="51" t="e">
        <f t="shared" si="335"/>
        <v>#DIV/0!</v>
      </c>
      <c r="ER403" s="51">
        <f t="shared" si="336"/>
        <v>100</v>
      </c>
      <c r="ES403" s="51">
        <f t="shared" si="337"/>
        <v>0</v>
      </c>
    </row>
    <row r="404" spans="1:149" x14ac:dyDescent="0.45">
      <c r="A404" s="78" t="s">
        <v>1436</v>
      </c>
      <c r="B404" s="110" t="s">
        <v>3869</v>
      </c>
      <c r="C404" s="51" t="s">
        <v>3648</v>
      </c>
      <c r="D404" s="51" t="s">
        <v>3870</v>
      </c>
      <c r="E404" s="78" t="s">
        <v>1127</v>
      </c>
      <c r="F404" s="78" t="s">
        <v>1535</v>
      </c>
      <c r="G404" s="72" t="s">
        <v>3366</v>
      </c>
      <c r="H404" s="78" t="s">
        <v>1132</v>
      </c>
      <c r="I404" s="78">
        <v>12</v>
      </c>
      <c r="J404" s="300">
        <v>150</v>
      </c>
      <c r="K404" s="78">
        <v>1</v>
      </c>
      <c r="L404" s="300">
        <v>1150</v>
      </c>
      <c r="M404" s="72">
        <v>5</v>
      </c>
      <c r="O404" s="78" t="s">
        <v>1134</v>
      </c>
      <c r="P404" s="72" t="s">
        <v>1374</v>
      </c>
      <c r="R404" s="122">
        <v>1.3</v>
      </c>
      <c r="AA404" s="195"/>
      <c r="AB404" s="195"/>
      <c r="AC404" s="195"/>
      <c r="AD404" s="72"/>
      <c r="AE404" s="316">
        <v>0</v>
      </c>
      <c r="AF404" s="195"/>
      <c r="AG404" s="195">
        <v>1</v>
      </c>
      <c r="AH404" s="72"/>
      <c r="AQ404" s="174" t="s">
        <v>824</v>
      </c>
      <c r="AR404" s="53">
        <v>0.98229999999999995</v>
      </c>
      <c r="AS404" s="53">
        <v>1.41</v>
      </c>
      <c r="AU404" s="48"/>
      <c r="AV404" s="48">
        <v>1500</v>
      </c>
      <c r="AW404" s="48">
        <v>0</v>
      </c>
      <c r="AY404" s="48">
        <v>2115</v>
      </c>
      <c r="AZ404" s="49">
        <v>35.250000000000007</v>
      </c>
      <c r="BB404" s="80" t="s">
        <v>3412</v>
      </c>
      <c r="BC404" s="270" t="s">
        <v>1126</v>
      </c>
      <c r="BD404" s="152">
        <v>60.483899999999998</v>
      </c>
      <c r="BE404" s="152"/>
      <c r="BF404" s="152">
        <v>0.52012000000000003</v>
      </c>
      <c r="BG404" s="152"/>
      <c r="BH404" s="152">
        <v>18.464300000000001</v>
      </c>
      <c r="BI404" s="152"/>
      <c r="BJ404" s="152"/>
      <c r="BK404" s="152"/>
      <c r="BL404" s="152"/>
      <c r="BM404" s="152"/>
      <c r="BN404" s="152">
        <v>3.8308800000000001</v>
      </c>
      <c r="BO404" s="152"/>
      <c r="BP404" s="152"/>
      <c r="BQ404" s="152"/>
      <c r="BR404" s="152">
        <v>0.58013300000000001</v>
      </c>
      <c r="BS404" s="152"/>
      <c r="BT404" s="152"/>
      <c r="BU404" s="152"/>
      <c r="BV404" s="152"/>
      <c r="BW404" s="152"/>
      <c r="BX404" s="152">
        <v>2.96068</v>
      </c>
      <c r="BY404" s="152"/>
      <c r="BZ404" s="152">
        <v>4.5410500000000003</v>
      </c>
      <c r="CA404" s="152"/>
      <c r="CB404" s="152">
        <v>8.5519700000000007</v>
      </c>
      <c r="CC404" s="152"/>
      <c r="CD404" s="152"/>
      <c r="CE404" s="72"/>
      <c r="CF404" s="72"/>
      <c r="CG404" s="72"/>
      <c r="CH404" s="72"/>
      <c r="CI404" s="72"/>
      <c r="CJ404" s="72"/>
      <c r="CK404" s="72"/>
      <c r="CL404" s="72"/>
      <c r="CM404" s="72"/>
      <c r="CN404" s="72"/>
      <c r="CO404" s="72"/>
      <c r="CP404" s="72"/>
      <c r="CQ404" s="72"/>
      <c r="CR404" s="72"/>
      <c r="CS404" s="72"/>
      <c r="CT404" s="72"/>
      <c r="CU404" s="72"/>
      <c r="CV404" s="72"/>
      <c r="CW404" s="72"/>
      <c r="CX404" s="72"/>
      <c r="CY404" s="72"/>
      <c r="CZ404" s="72"/>
      <c r="DA404" s="72"/>
      <c r="DB404" s="72"/>
      <c r="DC404" s="72"/>
      <c r="DD404" s="72"/>
      <c r="DE404" s="72"/>
      <c r="DF404" s="72"/>
      <c r="DG404" s="72"/>
      <c r="DH404" s="107">
        <f t="shared" si="338"/>
        <v>99.933032999999995</v>
      </c>
      <c r="DJ404" s="104">
        <f t="shared" si="315"/>
        <v>6.6967000000005328E-2</v>
      </c>
      <c r="DK404" s="72"/>
      <c r="DL404" s="51" t="s">
        <v>827</v>
      </c>
      <c r="DO404" s="358"/>
      <c r="DP404" s="72"/>
      <c r="DQ404" s="374">
        <v>6.7000000000000004E-2</v>
      </c>
      <c r="DR404" s="72"/>
      <c r="DU404" s="52"/>
      <c r="DX404" s="75">
        <f t="shared" si="316"/>
        <v>60.524431395972947</v>
      </c>
      <c r="DY404" s="51">
        <f t="shared" si="317"/>
        <v>0</v>
      </c>
      <c r="DZ404" s="75">
        <f t="shared" si="318"/>
        <v>0.52046854216863414</v>
      </c>
      <c r="EA404" s="51">
        <f t="shared" si="319"/>
        <v>0</v>
      </c>
      <c r="EB404" s="75">
        <f t="shared" si="320"/>
        <v>18.47667327379126</v>
      </c>
      <c r="EC404" s="51">
        <f t="shared" si="321"/>
        <v>0</v>
      </c>
      <c r="ED404" s="75">
        <f t="shared" si="322"/>
        <v>3.8334471445492908</v>
      </c>
      <c r="EE404" s="51">
        <f t="shared" si="323"/>
        <v>0</v>
      </c>
      <c r="EF404" s="75">
        <f t="shared" si="324"/>
        <v>0</v>
      </c>
      <c r="EG404" s="51" t="e">
        <f t="shared" si="325"/>
        <v>#DIV/0!</v>
      </c>
      <c r="EH404" s="75">
        <f t="shared" si="326"/>
        <v>0.58052175800568373</v>
      </c>
      <c r="EI404" s="51">
        <f t="shared" si="327"/>
        <v>0</v>
      </c>
      <c r="EJ404" s="75">
        <f t="shared" si="328"/>
        <v>2.9626640072057056</v>
      </c>
      <c r="EK404" s="51">
        <f t="shared" si="329"/>
        <v>0</v>
      </c>
      <c r="EL404" s="75">
        <f t="shared" si="330"/>
        <v>4.5440930427879644</v>
      </c>
      <c r="EM404" s="51">
        <f t="shared" si="331"/>
        <v>0</v>
      </c>
      <c r="EN404" s="75">
        <f t="shared" si="332"/>
        <v>8.5577008355185225</v>
      </c>
      <c r="EO404" s="51">
        <f t="shared" si="333"/>
        <v>0</v>
      </c>
      <c r="EP404" s="75">
        <f t="shared" si="334"/>
        <v>0</v>
      </c>
      <c r="EQ404" s="51" t="e">
        <f t="shared" si="335"/>
        <v>#DIV/0!</v>
      </c>
      <c r="ER404" s="51">
        <f t="shared" si="336"/>
        <v>100</v>
      </c>
      <c r="ES404" s="51">
        <f t="shared" si="337"/>
        <v>0</v>
      </c>
    </row>
    <row r="405" spans="1:149" x14ac:dyDescent="0.45">
      <c r="A405" s="78" t="s">
        <v>1436</v>
      </c>
      <c r="B405" s="110" t="s">
        <v>3869</v>
      </c>
      <c r="C405" s="51" t="s">
        <v>3648</v>
      </c>
      <c r="D405" s="51" t="s">
        <v>3870</v>
      </c>
      <c r="E405" s="78" t="s">
        <v>1127</v>
      </c>
      <c r="F405" s="78" t="s">
        <v>1536</v>
      </c>
      <c r="G405" s="72" t="s">
        <v>3366</v>
      </c>
      <c r="H405" s="78" t="s">
        <v>1132</v>
      </c>
      <c r="I405" s="78">
        <v>24</v>
      </c>
      <c r="J405" s="300">
        <v>20</v>
      </c>
      <c r="K405" s="78">
        <v>1</v>
      </c>
      <c r="L405" s="300">
        <v>1000</v>
      </c>
      <c r="M405" s="72">
        <v>5</v>
      </c>
      <c r="O405" s="78" t="s">
        <v>1134</v>
      </c>
      <c r="P405" s="72" t="s">
        <v>1374</v>
      </c>
      <c r="R405" s="122">
        <v>1.3</v>
      </c>
      <c r="AA405" s="195"/>
      <c r="AB405" s="195"/>
      <c r="AC405" s="195"/>
      <c r="AD405" s="72"/>
      <c r="AE405" s="316">
        <v>1</v>
      </c>
      <c r="AF405" s="195"/>
      <c r="AG405" s="195">
        <v>0</v>
      </c>
      <c r="AH405" s="72"/>
      <c r="AR405" s="53">
        <v>0.98450000000000004</v>
      </c>
      <c r="AU405" s="48">
        <v>200</v>
      </c>
      <c r="AV405" s="48"/>
      <c r="AW405" s="48">
        <v>196.9</v>
      </c>
      <c r="AY405" s="48">
        <v>0</v>
      </c>
      <c r="AZ405" s="49"/>
      <c r="BB405" s="80" t="s">
        <v>3412</v>
      </c>
      <c r="BC405" s="270" t="s">
        <v>1126</v>
      </c>
      <c r="BD405" s="152">
        <v>59.991900000000001</v>
      </c>
      <c r="BE405" s="152"/>
      <c r="BF405" s="152">
        <v>0.51588800000000001</v>
      </c>
      <c r="BG405" s="152"/>
      <c r="BH405" s="152">
        <v>18.314</v>
      </c>
      <c r="BI405" s="152"/>
      <c r="BJ405" s="152"/>
      <c r="BK405" s="152"/>
      <c r="BL405" s="152"/>
      <c r="BM405" s="152"/>
      <c r="BN405" s="152">
        <v>3.7997200000000002</v>
      </c>
      <c r="BO405" s="152"/>
      <c r="BP405" s="152"/>
      <c r="BQ405" s="152"/>
      <c r="BR405" s="152">
        <v>0.57541399999999998</v>
      </c>
      <c r="BS405" s="152"/>
      <c r="BT405" s="152"/>
      <c r="BU405" s="152"/>
      <c r="BV405" s="152"/>
      <c r="BW405" s="152"/>
      <c r="BX405" s="152">
        <v>2.9365899999999998</v>
      </c>
      <c r="BY405" s="152"/>
      <c r="BZ405" s="152">
        <v>4.5041000000000002</v>
      </c>
      <c r="CA405" s="152"/>
      <c r="CB405" s="152">
        <v>8.4823900000000005</v>
      </c>
      <c r="CC405" s="152"/>
      <c r="CD405" s="152"/>
      <c r="CE405" s="72"/>
      <c r="CF405" s="72"/>
      <c r="CG405" s="72"/>
      <c r="CH405" s="72"/>
      <c r="CI405" s="72"/>
      <c r="CJ405" s="72"/>
      <c r="CK405" s="72"/>
      <c r="CL405" s="72"/>
      <c r="CM405" s="72"/>
      <c r="CN405" s="72"/>
      <c r="CO405" s="72"/>
      <c r="CP405" s="72"/>
      <c r="CQ405" s="72"/>
      <c r="CR405" s="72"/>
      <c r="CS405" s="72"/>
      <c r="CT405" s="72"/>
      <c r="CU405" s="72"/>
      <c r="CV405" s="72"/>
      <c r="CW405" s="72"/>
      <c r="CX405" s="72"/>
      <c r="CY405" s="72"/>
      <c r="CZ405" s="72"/>
      <c r="DA405" s="72"/>
      <c r="DB405" s="72"/>
      <c r="DC405" s="72"/>
      <c r="DD405" s="72"/>
      <c r="DE405" s="72"/>
      <c r="DF405" s="72"/>
      <c r="DG405" s="72"/>
      <c r="DH405" s="107">
        <f t="shared" si="338"/>
        <v>99.120001999999971</v>
      </c>
      <c r="DJ405" s="104">
        <f t="shared" si="315"/>
        <v>0.87999800000002892</v>
      </c>
      <c r="DK405" s="72"/>
      <c r="DL405" s="51" t="s">
        <v>827</v>
      </c>
      <c r="DO405" s="358">
        <v>0.88</v>
      </c>
      <c r="DP405" s="72"/>
      <c r="DQ405" s="374"/>
      <c r="DR405" s="72"/>
      <c r="DU405" s="52"/>
      <c r="DX405" s="75">
        <f t="shared" si="316"/>
        <v>60.524514517261629</v>
      </c>
      <c r="DY405" s="51">
        <f t="shared" si="317"/>
        <v>0</v>
      </c>
      <c r="DZ405" s="75">
        <f t="shared" si="318"/>
        <v>0.52046810894939266</v>
      </c>
      <c r="EA405" s="51">
        <f t="shared" si="319"/>
        <v>0</v>
      </c>
      <c r="EB405" s="75">
        <f t="shared" si="320"/>
        <v>18.476593654628868</v>
      </c>
      <c r="EC405" s="51">
        <f t="shared" si="321"/>
        <v>0</v>
      </c>
      <c r="ED405" s="75">
        <f t="shared" si="322"/>
        <v>3.833454321358873</v>
      </c>
      <c r="EE405" s="51">
        <f t="shared" si="323"/>
        <v>0</v>
      </c>
      <c r="EF405" s="75">
        <f t="shared" si="324"/>
        <v>0</v>
      </c>
      <c r="EG405" s="51" t="e">
        <f t="shared" si="325"/>
        <v>#DIV/0!</v>
      </c>
      <c r="EH405" s="75">
        <f t="shared" si="326"/>
        <v>0.58052258715652583</v>
      </c>
      <c r="EI405" s="51">
        <f t="shared" si="327"/>
        <v>0</v>
      </c>
      <c r="EJ405" s="75">
        <f t="shared" si="328"/>
        <v>2.9626613607211194</v>
      </c>
      <c r="EK405" s="51">
        <f t="shared" si="329"/>
        <v>0</v>
      </c>
      <c r="EL405" s="75">
        <f t="shared" si="330"/>
        <v>4.5440878824841038</v>
      </c>
      <c r="EM405" s="51">
        <f t="shared" si="331"/>
        <v>0</v>
      </c>
      <c r="EN405" s="75">
        <f t="shared" si="332"/>
        <v>8.5576975674395186</v>
      </c>
      <c r="EO405" s="51">
        <f t="shared" si="333"/>
        <v>0</v>
      </c>
      <c r="EP405" s="75">
        <f t="shared" si="334"/>
        <v>0</v>
      </c>
      <c r="EQ405" s="51" t="e">
        <f t="shared" si="335"/>
        <v>#DIV/0!</v>
      </c>
      <c r="ER405" s="51">
        <f t="shared" si="336"/>
        <v>100</v>
      </c>
      <c r="ES405" s="51">
        <f t="shared" si="337"/>
        <v>0</v>
      </c>
    </row>
    <row r="406" spans="1:149" x14ac:dyDescent="0.45">
      <c r="A406" s="78" t="s">
        <v>1436</v>
      </c>
      <c r="B406" s="110" t="s">
        <v>3869</v>
      </c>
      <c r="C406" s="51" t="s">
        <v>3648</v>
      </c>
      <c r="D406" s="51" t="s">
        <v>3870</v>
      </c>
      <c r="E406" s="78" t="s">
        <v>1127</v>
      </c>
      <c r="F406" s="78" t="s">
        <v>1537</v>
      </c>
      <c r="G406" s="72" t="s">
        <v>3366</v>
      </c>
      <c r="H406" s="78" t="s">
        <v>1132</v>
      </c>
      <c r="I406" s="78">
        <v>24</v>
      </c>
      <c r="J406" s="300">
        <v>40</v>
      </c>
      <c r="K406" s="78">
        <v>1</v>
      </c>
      <c r="L406" s="300">
        <v>1000</v>
      </c>
      <c r="M406" s="72">
        <v>5</v>
      </c>
      <c r="O406" s="78" t="s">
        <v>1134</v>
      </c>
      <c r="P406" s="72" t="s">
        <v>1374</v>
      </c>
      <c r="R406" s="122">
        <v>1.3</v>
      </c>
      <c r="AA406" s="195"/>
      <c r="AB406" s="195"/>
      <c r="AC406" s="195"/>
      <c r="AD406" s="72"/>
      <c r="AE406" s="316">
        <v>1</v>
      </c>
      <c r="AF406" s="195"/>
      <c r="AG406" s="195">
        <v>0</v>
      </c>
      <c r="AH406" s="72"/>
      <c r="AR406" s="53">
        <v>0.97060000000000002</v>
      </c>
      <c r="AU406" s="48">
        <v>400</v>
      </c>
      <c r="AV406" s="48"/>
      <c r="AW406" s="48">
        <v>388.24</v>
      </c>
      <c r="AY406" s="48">
        <v>0</v>
      </c>
      <c r="AZ406" s="49"/>
      <c r="BB406" s="80" t="s">
        <v>3412</v>
      </c>
      <c r="BC406" s="270" t="s">
        <v>1126</v>
      </c>
      <c r="BD406" s="152">
        <v>59.543999999999997</v>
      </c>
      <c r="BE406" s="152"/>
      <c r="BF406" s="152">
        <v>0.51203699999999996</v>
      </c>
      <c r="BG406" s="152"/>
      <c r="BH406" s="152">
        <v>18.177299999999999</v>
      </c>
      <c r="BI406" s="152"/>
      <c r="BJ406" s="152"/>
      <c r="BK406" s="152"/>
      <c r="BL406" s="152"/>
      <c r="BM406" s="152"/>
      <c r="BN406" s="152">
        <v>3.77135</v>
      </c>
      <c r="BO406" s="152"/>
      <c r="BP406" s="152"/>
      <c r="BQ406" s="152"/>
      <c r="BR406" s="152">
        <v>0.57111800000000001</v>
      </c>
      <c r="BS406" s="152"/>
      <c r="BT406" s="152"/>
      <c r="BU406" s="152"/>
      <c r="BV406" s="152"/>
      <c r="BW406" s="152"/>
      <c r="BX406" s="152">
        <v>2.9146700000000001</v>
      </c>
      <c r="BY406" s="152"/>
      <c r="BZ406" s="152">
        <v>4.4704800000000002</v>
      </c>
      <c r="CA406" s="152"/>
      <c r="CB406" s="152">
        <v>8.4190699999999996</v>
      </c>
      <c r="CC406" s="152"/>
      <c r="CD406" s="152"/>
      <c r="CE406" s="72"/>
      <c r="CF406" s="72"/>
      <c r="CG406" s="72"/>
      <c r="CH406" s="72"/>
      <c r="CI406" s="72"/>
      <c r="CJ406" s="72"/>
      <c r="CK406" s="72"/>
      <c r="CL406" s="72"/>
      <c r="CM406" s="72"/>
      <c r="CN406" s="72"/>
      <c r="CO406" s="72"/>
      <c r="CP406" s="72"/>
      <c r="CQ406" s="72"/>
      <c r="CR406" s="72"/>
      <c r="CS406" s="72"/>
      <c r="CT406" s="72"/>
      <c r="CU406" s="72"/>
      <c r="CV406" s="72"/>
      <c r="CW406" s="72"/>
      <c r="CX406" s="72"/>
      <c r="CY406" s="72"/>
      <c r="CZ406" s="72"/>
      <c r="DA406" s="72"/>
      <c r="DB406" s="72"/>
      <c r="DC406" s="72"/>
      <c r="DD406" s="72"/>
      <c r="DE406" s="72"/>
      <c r="DF406" s="72"/>
      <c r="DG406" s="72"/>
      <c r="DH406" s="107">
        <f t="shared" si="338"/>
        <v>98.380024999999989</v>
      </c>
      <c r="DJ406" s="104">
        <f t="shared" si="315"/>
        <v>1.6199750000000108</v>
      </c>
      <c r="DK406" s="72"/>
      <c r="DL406" s="51" t="s">
        <v>827</v>
      </c>
      <c r="DO406" s="358">
        <v>1.62</v>
      </c>
      <c r="DP406" s="72"/>
      <c r="DQ406" s="374"/>
      <c r="DR406" s="72"/>
      <c r="DU406" s="52"/>
      <c r="DX406" s="75">
        <f t="shared" si="316"/>
        <v>60.524481468672121</v>
      </c>
      <c r="DY406" s="51">
        <f t="shared" si="317"/>
        <v>0</v>
      </c>
      <c r="DZ406" s="75">
        <f t="shared" si="318"/>
        <v>0.52046845891734628</v>
      </c>
      <c r="EA406" s="51">
        <f t="shared" si="319"/>
        <v>0</v>
      </c>
      <c r="EB406" s="75">
        <f t="shared" si="320"/>
        <v>18.476616569268</v>
      </c>
      <c r="EC406" s="51">
        <f t="shared" si="321"/>
        <v>0</v>
      </c>
      <c r="ED406" s="75">
        <f t="shared" si="322"/>
        <v>3.8334509469783127</v>
      </c>
      <c r="EE406" s="51">
        <f t="shared" si="323"/>
        <v>0</v>
      </c>
      <c r="EF406" s="75">
        <f t="shared" si="324"/>
        <v>0</v>
      </c>
      <c r="EG406" s="51" t="e">
        <f t="shared" si="325"/>
        <v>#DIV/0!</v>
      </c>
      <c r="EH406" s="75">
        <f t="shared" si="326"/>
        <v>0.58052231639502028</v>
      </c>
      <c r="EI406" s="51">
        <f t="shared" si="327"/>
        <v>0</v>
      </c>
      <c r="EJ406" s="75">
        <f t="shared" si="328"/>
        <v>2.9626644229862724</v>
      </c>
      <c r="EK406" s="51">
        <f t="shared" si="329"/>
        <v>0</v>
      </c>
      <c r="EL406" s="75">
        <f t="shared" si="330"/>
        <v>4.5440931733855532</v>
      </c>
      <c r="EM406" s="51">
        <f t="shared" si="331"/>
        <v>0</v>
      </c>
      <c r="EN406" s="75">
        <f t="shared" si="332"/>
        <v>8.5577026433973771</v>
      </c>
      <c r="EO406" s="51">
        <f t="shared" si="333"/>
        <v>0</v>
      </c>
      <c r="EP406" s="75">
        <f t="shared" si="334"/>
        <v>0</v>
      </c>
      <c r="EQ406" s="51" t="e">
        <f t="shared" si="335"/>
        <v>#DIV/0!</v>
      </c>
      <c r="ER406" s="51">
        <f t="shared" si="336"/>
        <v>100</v>
      </c>
      <c r="ES406" s="51">
        <f t="shared" si="337"/>
        <v>0</v>
      </c>
    </row>
    <row r="407" spans="1:149" x14ac:dyDescent="0.45">
      <c r="A407" s="78" t="s">
        <v>1436</v>
      </c>
      <c r="B407" s="110" t="s">
        <v>3869</v>
      </c>
      <c r="C407" s="51" t="s">
        <v>3648</v>
      </c>
      <c r="D407" s="51" t="s">
        <v>3870</v>
      </c>
      <c r="E407" s="78" t="s">
        <v>1127</v>
      </c>
      <c r="F407" s="78" t="s">
        <v>1538</v>
      </c>
      <c r="G407" s="72" t="s">
        <v>3366</v>
      </c>
      <c r="H407" s="78" t="s">
        <v>1132</v>
      </c>
      <c r="I407" s="78">
        <v>24</v>
      </c>
      <c r="J407" s="300">
        <v>60</v>
      </c>
      <c r="K407" s="78">
        <v>1</v>
      </c>
      <c r="L407" s="300">
        <v>1000</v>
      </c>
      <c r="M407" s="72">
        <v>5</v>
      </c>
      <c r="O407" s="78" t="s">
        <v>1134</v>
      </c>
      <c r="P407" s="72" t="s">
        <v>1374</v>
      </c>
      <c r="R407" s="122">
        <v>1.3</v>
      </c>
      <c r="AA407" s="195"/>
      <c r="AB407" s="195"/>
      <c r="AC407" s="195"/>
      <c r="AD407" s="72"/>
      <c r="AE407" s="316">
        <v>1</v>
      </c>
      <c r="AF407" s="195"/>
      <c r="AG407" s="195">
        <v>0</v>
      </c>
      <c r="AH407" s="72"/>
      <c r="AR407" s="53">
        <v>0.95840000000000003</v>
      </c>
      <c r="AU407" s="48">
        <v>600</v>
      </c>
      <c r="AV407" s="48"/>
      <c r="AW407" s="48">
        <v>575.04</v>
      </c>
      <c r="AY407" s="48">
        <v>0</v>
      </c>
      <c r="AZ407" s="49"/>
      <c r="BB407" s="80" t="s">
        <v>3412</v>
      </c>
      <c r="BC407" s="270" t="s">
        <v>1126</v>
      </c>
      <c r="BD407" s="152">
        <v>58.793500000000002</v>
      </c>
      <c r="BE407" s="152"/>
      <c r="BF407" s="152">
        <v>0.505583</v>
      </c>
      <c r="BG407" s="152"/>
      <c r="BH407" s="152">
        <v>17.9482</v>
      </c>
      <c r="BI407" s="152"/>
      <c r="BJ407" s="152"/>
      <c r="BK407" s="152"/>
      <c r="BL407" s="152"/>
      <c r="BM407" s="152"/>
      <c r="BN407" s="152">
        <v>3.7238099999999998</v>
      </c>
      <c r="BO407" s="152"/>
      <c r="BP407" s="152"/>
      <c r="BQ407" s="152"/>
      <c r="BR407" s="152">
        <v>0.56391999999999998</v>
      </c>
      <c r="BS407" s="152"/>
      <c r="BT407" s="152"/>
      <c r="BU407" s="152"/>
      <c r="BV407" s="152"/>
      <c r="BW407" s="152"/>
      <c r="BX407" s="152">
        <v>2.8779300000000001</v>
      </c>
      <c r="BY407" s="152"/>
      <c r="BZ407" s="152">
        <v>4.4141300000000001</v>
      </c>
      <c r="CA407" s="152"/>
      <c r="CB407" s="152">
        <v>8.3129500000000007</v>
      </c>
      <c r="CC407" s="152"/>
      <c r="CD407" s="152"/>
      <c r="CE407" s="72"/>
      <c r="CF407" s="72"/>
      <c r="CG407" s="72"/>
      <c r="CH407" s="72"/>
      <c r="CI407" s="72"/>
      <c r="CJ407" s="72"/>
      <c r="CK407" s="72"/>
      <c r="CL407" s="72"/>
      <c r="CM407" s="72"/>
      <c r="CN407" s="72"/>
      <c r="CO407" s="72"/>
      <c r="CP407" s="72"/>
      <c r="CQ407" s="72"/>
      <c r="CR407" s="72"/>
      <c r="CS407" s="72"/>
      <c r="CT407" s="72"/>
      <c r="CU407" s="72"/>
      <c r="CV407" s="72"/>
      <c r="CW407" s="72"/>
      <c r="CX407" s="72"/>
      <c r="CY407" s="72"/>
      <c r="CZ407" s="72"/>
      <c r="DA407" s="72"/>
      <c r="DB407" s="72"/>
      <c r="DC407" s="72"/>
      <c r="DD407" s="72"/>
      <c r="DE407" s="72"/>
      <c r="DF407" s="72"/>
      <c r="DG407" s="72"/>
      <c r="DH407" s="107">
        <f t="shared" si="338"/>
        <v>97.140023000000014</v>
      </c>
      <c r="DJ407" s="104">
        <f t="shared" si="315"/>
        <v>2.8599769999999864</v>
      </c>
      <c r="DK407" s="72"/>
      <c r="DL407" s="51" t="s">
        <v>827</v>
      </c>
      <c r="DO407" s="358">
        <v>2.86</v>
      </c>
      <c r="DP407" s="72"/>
      <c r="DQ407" s="374"/>
      <c r="DR407" s="72"/>
      <c r="DU407" s="52"/>
      <c r="DX407" s="75">
        <f t="shared" si="316"/>
        <v>60.524486390125723</v>
      </c>
      <c r="DY407" s="51">
        <f t="shared" si="317"/>
        <v>0</v>
      </c>
      <c r="DZ407" s="75">
        <f t="shared" si="318"/>
        <v>0.5204682728971558</v>
      </c>
      <c r="EA407" s="51">
        <f t="shared" si="319"/>
        <v>0</v>
      </c>
      <c r="EB407" s="75">
        <f t="shared" si="320"/>
        <v>18.476627290895326</v>
      </c>
      <c r="EC407" s="51">
        <f t="shared" si="321"/>
        <v>0</v>
      </c>
      <c r="ED407" s="75">
        <f t="shared" si="322"/>
        <v>3.8334456643066672</v>
      </c>
      <c r="EE407" s="51">
        <f t="shared" si="323"/>
        <v>0</v>
      </c>
      <c r="EF407" s="75">
        <f t="shared" si="324"/>
        <v>0</v>
      </c>
      <c r="EG407" s="51" t="e">
        <f t="shared" si="325"/>
        <v>#DIV/0!</v>
      </c>
      <c r="EH407" s="75">
        <f t="shared" si="326"/>
        <v>0.58052281910618853</v>
      </c>
      <c r="EI407" s="51">
        <f t="shared" si="327"/>
        <v>0</v>
      </c>
      <c r="EJ407" s="75">
        <f t="shared" si="328"/>
        <v>2.9626614356473846</v>
      </c>
      <c r="EK407" s="51">
        <f t="shared" si="329"/>
        <v>0</v>
      </c>
      <c r="EL407" s="75">
        <f t="shared" si="330"/>
        <v>4.544089926764789</v>
      </c>
      <c r="EM407" s="51">
        <f t="shared" si="331"/>
        <v>0</v>
      </c>
      <c r="EN407" s="75">
        <f t="shared" si="332"/>
        <v>8.5576982002567572</v>
      </c>
      <c r="EO407" s="51">
        <f t="shared" si="333"/>
        <v>0</v>
      </c>
      <c r="EP407" s="75">
        <f t="shared" si="334"/>
        <v>0</v>
      </c>
      <c r="EQ407" s="51" t="e">
        <f t="shared" si="335"/>
        <v>#DIV/0!</v>
      </c>
      <c r="ER407" s="51">
        <f t="shared" si="336"/>
        <v>100</v>
      </c>
      <c r="ES407" s="51">
        <f t="shared" si="337"/>
        <v>0</v>
      </c>
    </row>
    <row r="408" spans="1:149" x14ac:dyDescent="0.45">
      <c r="A408" s="78" t="s">
        <v>1436</v>
      </c>
      <c r="B408" s="110" t="s">
        <v>3869</v>
      </c>
      <c r="C408" s="51" t="s">
        <v>3648</v>
      </c>
      <c r="D408" s="51" t="s">
        <v>3870</v>
      </c>
      <c r="E408" s="78" t="s">
        <v>1127</v>
      </c>
      <c r="F408" s="78" t="s">
        <v>1539</v>
      </c>
      <c r="G408" s="72" t="s">
        <v>3366</v>
      </c>
      <c r="H408" s="78" t="s">
        <v>1132</v>
      </c>
      <c r="I408" s="78">
        <v>23</v>
      </c>
      <c r="J408" s="300">
        <v>80</v>
      </c>
      <c r="K408" s="78">
        <v>1</v>
      </c>
      <c r="L408" s="300">
        <v>1000</v>
      </c>
      <c r="M408" s="72">
        <v>5</v>
      </c>
      <c r="O408" s="78" t="s">
        <v>1134</v>
      </c>
      <c r="P408" s="72" t="s">
        <v>1374</v>
      </c>
      <c r="R408" s="122">
        <v>1.3</v>
      </c>
      <c r="AA408" s="195"/>
      <c r="AB408" s="195"/>
      <c r="AC408" s="195"/>
      <c r="AD408" s="72"/>
      <c r="AE408" s="316">
        <v>1</v>
      </c>
      <c r="AF408" s="195"/>
      <c r="AG408" s="195">
        <v>0</v>
      </c>
      <c r="AH408" s="72"/>
      <c r="AR408" s="53">
        <v>0.94810000000000005</v>
      </c>
      <c r="AU408" s="48">
        <v>800</v>
      </c>
      <c r="AV408" s="48"/>
      <c r="AW408" s="48">
        <v>758.48</v>
      </c>
      <c r="AY408" s="48">
        <v>0</v>
      </c>
      <c r="AZ408" s="49"/>
      <c r="BB408" s="80" t="s">
        <v>3412</v>
      </c>
      <c r="BC408" s="270" t="s">
        <v>1126</v>
      </c>
      <c r="BD408" s="152">
        <v>58.841900000000003</v>
      </c>
      <c r="BE408" s="152"/>
      <c r="BF408" s="152">
        <v>0.50599899999999998</v>
      </c>
      <c r="BG408" s="152"/>
      <c r="BH408" s="152">
        <v>17.963000000000001</v>
      </c>
      <c r="BI408" s="152"/>
      <c r="BJ408" s="152"/>
      <c r="BK408" s="152"/>
      <c r="BL408" s="152"/>
      <c r="BM408" s="152"/>
      <c r="BN408" s="152">
        <v>3.72688</v>
      </c>
      <c r="BO408" s="152"/>
      <c r="BP408" s="152"/>
      <c r="BQ408" s="152"/>
      <c r="BR408" s="152">
        <v>0.564384</v>
      </c>
      <c r="BS408" s="152"/>
      <c r="BT408" s="152"/>
      <c r="BU408" s="152"/>
      <c r="BV408" s="152"/>
      <c r="BW408" s="152"/>
      <c r="BX408" s="152">
        <v>2.8803000000000001</v>
      </c>
      <c r="BY408" s="152"/>
      <c r="BZ408" s="152">
        <v>4.4177600000000004</v>
      </c>
      <c r="CA408" s="152"/>
      <c r="CB408" s="152">
        <v>8.3198000000000008</v>
      </c>
      <c r="CC408" s="152"/>
      <c r="CD408" s="152"/>
      <c r="CE408" s="72"/>
      <c r="CF408" s="72"/>
      <c r="CG408" s="72"/>
      <c r="CH408" s="72"/>
      <c r="CI408" s="72"/>
      <c r="CJ408" s="72"/>
      <c r="CK408" s="72"/>
      <c r="CL408" s="72"/>
      <c r="CM408" s="72"/>
      <c r="CN408" s="72"/>
      <c r="CO408" s="72"/>
      <c r="CP408" s="72"/>
      <c r="CQ408" s="72"/>
      <c r="CR408" s="72"/>
      <c r="CS408" s="72"/>
      <c r="CT408" s="72"/>
      <c r="CU408" s="72"/>
      <c r="CV408" s="72"/>
      <c r="CW408" s="72"/>
      <c r="CX408" s="72"/>
      <c r="CY408" s="72"/>
      <c r="CZ408" s="72"/>
      <c r="DA408" s="72"/>
      <c r="DB408" s="72"/>
      <c r="DC408" s="72"/>
      <c r="DD408" s="72"/>
      <c r="DE408" s="72"/>
      <c r="DF408" s="72"/>
      <c r="DG408" s="72"/>
      <c r="DH408" s="107">
        <f t="shared" si="338"/>
        <v>97.220023000000012</v>
      </c>
      <c r="DJ408" s="104">
        <f t="shared" si="315"/>
        <v>2.7799769999999882</v>
      </c>
      <c r="DK408" s="72"/>
      <c r="DL408" s="51" t="s">
        <v>827</v>
      </c>
      <c r="DO408" s="358">
        <v>2.78</v>
      </c>
      <c r="DP408" s="72"/>
      <c r="DQ408" s="374"/>
      <c r="DR408" s="72"/>
      <c r="DU408" s="52"/>
      <c r="DX408" s="75">
        <f t="shared" si="316"/>
        <v>60.524466240868911</v>
      </c>
      <c r="DY408" s="51">
        <f t="shared" si="317"/>
        <v>0</v>
      </c>
      <c r="DZ408" s="75">
        <f t="shared" si="318"/>
        <v>0.52046788756674123</v>
      </c>
      <c r="EA408" s="51">
        <f t="shared" si="319"/>
        <v>0</v>
      </c>
      <c r="EB408" s="75">
        <f t="shared" si="320"/>
        <v>18.47664652373102</v>
      </c>
      <c r="EC408" s="51">
        <f t="shared" si="321"/>
        <v>0</v>
      </c>
      <c r="ED408" s="75">
        <f t="shared" si="322"/>
        <v>3.833449000521219</v>
      </c>
      <c r="EE408" s="51">
        <f t="shared" si="323"/>
        <v>0</v>
      </c>
      <c r="EF408" s="75">
        <f t="shared" si="324"/>
        <v>0</v>
      </c>
      <c r="EG408" s="51" t="e">
        <f t="shared" si="325"/>
        <v>#DIV/0!</v>
      </c>
      <c r="EH408" s="75">
        <f t="shared" si="326"/>
        <v>0.58052238889102081</v>
      </c>
      <c r="EI408" s="51">
        <f t="shared" si="327"/>
        <v>0</v>
      </c>
      <c r="EJ408" s="75">
        <f t="shared" si="328"/>
        <v>2.9626613028059041</v>
      </c>
      <c r="EK408" s="51">
        <f t="shared" si="329"/>
        <v>0</v>
      </c>
      <c r="EL408" s="75">
        <f t="shared" si="330"/>
        <v>4.5440845040738154</v>
      </c>
      <c r="EM408" s="51">
        <f t="shared" si="331"/>
        <v>0</v>
      </c>
      <c r="EN408" s="75">
        <f t="shared" si="332"/>
        <v>8.5577021515413545</v>
      </c>
      <c r="EO408" s="51">
        <f t="shared" si="333"/>
        <v>0</v>
      </c>
      <c r="EP408" s="75">
        <f t="shared" si="334"/>
        <v>0</v>
      </c>
      <c r="EQ408" s="51" t="e">
        <f t="shared" si="335"/>
        <v>#DIV/0!</v>
      </c>
      <c r="ER408" s="51">
        <f t="shared" si="336"/>
        <v>100</v>
      </c>
      <c r="ES408" s="51">
        <f t="shared" si="337"/>
        <v>0</v>
      </c>
    </row>
    <row r="409" spans="1:149" s="43" customFormat="1" ht="14.65" thickBot="1" x14ac:dyDescent="0.5">
      <c r="A409" s="89" t="s">
        <v>1436</v>
      </c>
      <c r="B409" s="111" t="s">
        <v>3869</v>
      </c>
      <c r="C409" s="43" t="s">
        <v>3648</v>
      </c>
      <c r="D409" s="43" t="s">
        <v>3870</v>
      </c>
      <c r="E409" s="89" t="s">
        <v>1127</v>
      </c>
      <c r="F409" s="89" t="s">
        <v>1540</v>
      </c>
      <c r="G409" s="90" t="s">
        <v>3366</v>
      </c>
      <c r="H409" s="89" t="s">
        <v>1132</v>
      </c>
      <c r="I409" s="89">
        <v>23</v>
      </c>
      <c r="J409" s="301">
        <v>100</v>
      </c>
      <c r="K409" s="89">
        <v>1</v>
      </c>
      <c r="L409" s="301">
        <v>1000</v>
      </c>
      <c r="M409" s="90">
        <v>5</v>
      </c>
      <c r="O409" s="89" t="s">
        <v>1134</v>
      </c>
      <c r="P409" s="90" t="s">
        <v>1374</v>
      </c>
      <c r="Q409" s="123"/>
      <c r="R409" s="123">
        <v>1.3</v>
      </c>
      <c r="S409" s="134"/>
      <c r="AA409" s="196"/>
      <c r="AB409" s="196"/>
      <c r="AC409" s="196"/>
      <c r="AD409" s="90"/>
      <c r="AE409" s="317">
        <v>1</v>
      </c>
      <c r="AF409" s="196"/>
      <c r="AG409" s="196">
        <v>0</v>
      </c>
      <c r="AH409" s="90"/>
      <c r="AQ409" s="86"/>
      <c r="AR409" s="58">
        <v>0.93969999999999998</v>
      </c>
      <c r="AS409" s="58"/>
      <c r="AU409" s="63">
        <v>1000</v>
      </c>
      <c r="AV409" s="63"/>
      <c r="AW409" s="63">
        <v>939.69999999999993</v>
      </c>
      <c r="AY409" s="63">
        <v>0</v>
      </c>
      <c r="AZ409" s="44"/>
      <c r="BA409" s="86"/>
      <c r="BB409" s="85" t="s">
        <v>3412</v>
      </c>
      <c r="BC409" s="271" t="s">
        <v>1126</v>
      </c>
      <c r="BD409" s="284">
        <v>58.333500000000001</v>
      </c>
      <c r="BE409" s="284"/>
      <c r="BF409" s="284">
        <v>0.50162700000000005</v>
      </c>
      <c r="BG409" s="284"/>
      <c r="BH409" s="284">
        <v>17.8078</v>
      </c>
      <c r="BI409" s="284"/>
      <c r="BJ409" s="284"/>
      <c r="BK409" s="284"/>
      <c r="BL409" s="284"/>
      <c r="BM409" s="284"/>
      <c r="BN409" s="284">
        <v>3.69468</v>
      </c>
      <c r="BO409" s="284"/>
      <c r="BP409" s="284"/>
      <c r="BQ409" s="284"/>
      <c r="BR409" s="284">
        <v>0.55950800000000001</v>
      </c>
      <c r="BS409" s="284"/>
      <c r="BT409" s="284"/>
      <c r="BU409" s="284"/>
      <c r="BV409" s="284"/>
      <c r="BW409" s="284"/>
      <c r="BX409" s="284">
        <v>2.8554200000000001</v>
      </c>
      <c r="BY409" s="284"/>
      <c r="BZ409" s="284">
        <v>4.3795900000000003</v>
      </c>
      <c r="CA409" s="284"/>
      <c r="CB409" s="284">
        <v>8.2479099999999992</v>
      </c>
      <c r="CC409" s="284"/>
      <c r="CD409" s="284"/>
      <c r="CE409" s="90"/>
      <c r="CF409" s="90"/>
      <c r="CG409" s="90"/>
      <c r="CH409" s="90"/>
      <c r="CI409" s="90"/>
      <c r="CJ409" s="90"/>
      <c r="CK409" s="90"/>
      <c r="CL409" s="90"/>
      <c r="CM409" s="90"/>
      <c r="CN409" s="90"/>
      <c r="CO409" s="90"/>
      <c r="CP409" s="90"/>
      <c r="CQ409" s="90"/>
      <c r="CR409" s="90"/>
      <c r="CS409" s="90"/>
      <c r="CT409" s="90"/>
      <c r="CU409" s="90"/>
      <c r="CV409" s="90"/>
      <c r="CW409" s="90"/>
      <c r="CX409" s="90"/>
      <c r="CY409" s="90"/>
      <c r="CZ409" s="90"/>
      <c r="DA409" s="90"/>
      <c r="DB409" s="90"/>
      <c r="DC409" s="90"/>
      <c r="DD409" s="90"/>
      <c r="DE409" s="90"/>
      <c r="DF409" s="90"/>
      <c r="DG409" s="90"/>
      <c r="DH409" s="162">
        <f t="shared" si="338"/>
        <v>96.380035000000007</v>
      </c>
      <c r="DJ409" s="105">
        <f t="shared" si="315"/>
        <v>3.6199649999999934</v>
      </c>
      <c r="DK409" s="90"/>
      <c r="DL409" s="43" t="s">
        <v>827</v>
      </c>
      <c r="DO409" s="359">
        <v>3.62</v>
      </c>
      <c r="DP409" s="90"/>
      <c r="DQ409" s="375"/>
      <c r="DR409" s="90"/>
      <c r="DS409" s="308"/>
      <c r="DU409" s="59"/>
      <c r="DW409" s="86"/>
      <c r="DX409" s="298">
        <f t="shared" si="316"/>
        <v>60.524464428758506</v>
      </c>
      <c r="DY409" s="43">
        <f t="shared" si="317"/>
        <v>0</v>
      </c>
      <c r="DZ409" s="298">
        <f t="shared" si="318"/>
        <v>0.52046775040079618</v>
      </c>
      <c r="EA409" s="43">
        <f t="shared" si="319"/>
        <v>0</v>
      </c>
      <c r="EB409" s="298">
        <f t="shared" si="320"/>
        <v>18.476648197938502</v>
      </c>
      <c r="EC409" s="43">
        <f t="shared" si="321"/>
        <v>0</v>
      </c>
      <c r="ED409" s="298">
        <f t="shared" si="322"/>
        <v>3.8334495313266901</v>
      </c>
      <c r="EE409" s="43">
        <f t="shared" si="323"/>
        <v>0</v>
      </c>
      <c r="EF409" s="298">
        <f t="shared" si="324"/>
        <v>0</v>
      </c>
      <c r="EG409" s="43" t="e">
        <f t="shared" si="325"/>
        <v>#DIV/0!</v>
      </c>
      <c r="EH409" s="298">
        <f t="shared" si="326"/>
        <v>0.58052271925404464</v>
      </c>
      <c r="EI409" s="43">
        <f t="shared" si="327"/>
        <v>0</v>
      </c>
      <c r="EJ409" s="298">
        <f t="shared" si="328"/>
        <v>2.9626675275641889</v>
      </c>
      <c r="EK409" s="43">
        <f t="shared" si="329"/>
        <v>0</v>
      </c>
      <c r="EL409" s="298">
        <f t="shared" si="330"/>
        <v>4.5440842597743405</v>
      </c>
      <c r="EM409" s="43">
        <f t="shared" si="331"/>
        <v>0</v>
      </c>
      <c r="EN409" s="298">
        <f t="shared" si="332"/>
        <v>8.557695584982925</v>
      </c>
      <c r="EO409" s="43">
        <f t="shared" si="333"/>
        <v>0</v>
      </c>
      <c r="EP409" s="298">
        <f t="shared" si="334"/>
        <v>0</v>
      </c>
      <c r="EQ409" s="43" t="e">
        <f t="shared" si="335"/>
        <v>#DIV/0!</v>
      </c>
      <c r="ER409" s="43">
        <f t="shared" si="336"/>
        <v>100</v>
      </c>
      <c r="ES409" s="43">
        <f t="shared" si="337"/>
        <v>0</v>
      </c>
    </row>
    <row r="410" spans="1:149" x14ac:dyDescent="0.45">
      <c r="A410" s="78" t="s">
        <v>1437</v>
      </c>
      <c r="B410" s="174" t="s">
        <v>971</v>
      </c>
      <c r="C410" s="51" t="s">
        <v>3441</v>
      </c>
      <c r="D410" s="51" t="s">
        <v>3440</v>
      </c>
      <c r="E410" s="78" t="s">
        <v>1127</v>
      </c>
      <c r="F410" s="78" t="s">
        <v>1541</v>
      </c>
      <c r="G410" s="72" t="s">
        <v>3366</v>
      </c>
      <c r="H410" s="78" t="s">
        <v>1132</v>
      </c>
      <c r="I410" s="78">
        <v>10</v>
      </c>
      <c r="J410" s="300">
        <v>71</v>
      </c>
      <c r="K410" s="78"/>
      <c r="L410" s="300">
        <v>1135</v>
      </c>
      <c r="M410" s="72"/>
      <c r="O410" s="78" t="s">
        <v>1128</v>
      </c>
      <c r="P410" s="72" t="s">
        <v>3178</v>
      </c>
      <c r="AA410" s="195"/>
      <c r="AB410" s="195"/>
      <c r="AC410" s="195"/>
      <c r="AD410" s="72"/>
      <c r="AE410" s="316">
        <v>1</v>
      </c>
      <c r="AF410" s="195"/>
      <c r="AG410" s="195">
        <v>0</v>
      </c>
      <c r="AH410" s="72"/>
      <c r="AR410" s="53">
        <v>0.98099999999999998</v>
      </c>
      <c r="AU410" s="48">
        <v>710</v>
      </c>
      <c r="AW410" s="48">
        <v>696.51</v>
      </c>
      <c r="BB410" s="80" t="s">
        <v>722</v>
      </c>
      <c r="BC410" s="270" t="s">
        <v>1126</v>
      </c>
      <c r="BD410" s="152">
        <v>47.193800000000003</v>
      </c>
      <c r="BE410" s="152"/>
      <c r="BF410" s="152">
        <v>1.57081</v>
      </c>
      <c r="BG410" s="152"/>
      <c r="BH410" s="152">
        <v>14.8332</v>
      </c>
      <c r="BI410" s="152"/>
      <c r="BJ410" s="152"/>
      <c r="BK410" s="152"/>
      <c r="BL410" s="152"/>
      <c r="BM410" s="152"/>
      <c r="BN410" s="152">
        <v>10.0313</v>
      </c>
      <c r="BO410" s="152"/>
      <c r="BP410" s="152">
        <v>0.19883600000000001</v>
      </c>
      <c r="BQ410" s="152"/>
      <c r="BR410" s="152">
        <v>7.3569500000000003</v>
      </c>
      <c r="BS410" s="152"/>
      <c r="BT410" s="152"/>
      <c r="BU410" s="152"/>
      <c r="BV410" s="152"/>
      <c r="BW410" s="152"/>
      <c r="BX410" s="152">
        <v>12.0694</v>
      </c>
      <c r="BY410" s="152"/>
      <c r="BZ410" s="152">
        <v>2.52522</v>
      </c>
      <c r="CA410" s="152"/>
      <c r="CB410" s="152">
        <v>1.25267</v>
      </c>
      <c r="CC410" s="152"/>
      <c r="CD410" s="152">
        <v>0.36784699999999998</v>
      </c>
      <c r="CE410" s="72"/>
      <c r="CF410" s="72"/>
      <c r="CG410" s="72"/>
      <c r="CH410" s="72"/>
      <c r="CI410" s="72"/>
      <c r="CJ410" s="72"/>
      <c r="CK410" s="72"/>
      <c r="CL410" s="72"/>
      <c r="CM410" s="72"/>
      <c r="CN410" s="72"/>
      <c r="CO410" s="72"/>
      <c r="CP410" s="72"/>
      <c r="CQ410" s="72"/>
      <c r="CR410" s="72"/>
      <c r="CS410" s="72"/>
      <c r="CT410" s="72"/>
      <c r="CU410" s="72"/>
      <c r="CV410" s="72"/>
      <c r="CW410" s="72"/>
      <c r="CX410" s="72"/>
      <c r="CY410" s="72"/>
      <c r="CZ410" s="72"/>
      <c r="DA410" s="72"/>
      <c r="DB410" s="72"/>
      <c r="DC410" s="72"/>
      <c r="DD410" s="72"/>
      <c r="DE410" s="72"/>
      <c r="DF410" s="72"/>
      <c r="DG410" s="72"/>
      <c r="DH410" s="107">
        <f t="shared" si="338"/>
        <v>97.400032999999993</v>
      </c>
      <c r="DJ410" s="104">
        <f t="shared" si="315"/>
        <v>2.5999670000000066</v>
      </c>
      <c r="DK410" s="72"/>
      <c r="DL410" s="51" t="s">
        <v>827</v>
      </c>
      <c r="DO410" s="358">
        <v>2.6</v>
      </c>
      <c r="DP410" s="72"/>
      <c r="DQ410" s="374"/>
      <c r="DR410" s="72"/>
      <c r="DU410" s="52"/>
      <c r="DX410" s="75">
        <f t="shared" si="316"/>
        <v>48.453577012648452</v>
      </c>
      <c r="DY410" s="51">
        <f t="shared" si="317"/>
        <v>0</v>
      </c>
      <c r="DZ410" s="75">
        <f t="shared" si="318"/>
        <v>1.6127407266894871</v>
      </c>
      <c r="EA410" s="51">
        <f t="shared" si="319"/>
        <v>0</v>
      </c>
      <c r="EB410" s="75">
        <f t="shared" si="320"/>
        <v>15.229152951108343</v>
      </c>
      <c r="EC410" s="51">
        <f t="shared" si="321"/>
        <v>0</v>
      </c>
      <c r="ED410" s="75">
        <f t="shared" si="322"/>
        <v>10.299072485940535</v>
      </c>
      <c r="EE410" s="51">
        <f t="shared" si="323"/>
        <v>0</v>
      </c>
      <c r="EF410" s="75">
        <f t="shared" si="324"/>
        <v>0.20414366800060535</v>
      </c>
      <c r="EG410" s="51">
        <f t="shared" si="325"/>
        <v>0</v>
      </c>
      <c r="EH410" s="75">
        <f t="shared" si="326"/>
        <v>7.5533341965089482</v>
      </c>
      <c r="EI410" s="51">
        <f t="shared" si="327"/>
        <v>0</v>
      </c>
      <c r="EJ410" s="75">
        <f t="shared" si="328"/>
        <v>12.391576910451356</v>
      </c>
      <c r="EK410" s="51">
        <f t="shared" si="329"/>
        <v>0</v>
      </c>
      <c r="EL410" s="75">
        <f t="shared" si="330"/>
        <v>2.5926274583500399</v>
      </c>
      <c r="EM410" s="51">
        <f t="shared" si="331"/>
        <v>0</v>
      </c>
      <c r="EN410" s="75">
        <f t="shared" si="332"/>
        <v>1.2861083938236448</v>
      </c>
      <c r="EO410" s="51">
        <f t="shared" si="333"/>
        <v>0</v>
      </c>
      <c r="EP410" s="75">
        <f t="shared" si="334"/>
        <v>0.37766619647859873</v>
      </c>
      <c r="EQ410" s="51">
        <f t="shared" si="335"/>
        <v>0</v>
      </c>
      <c r="ER410" s="51">
        <f t="shared" si="336"/>
        <v>100</v>
      </c>
      <c r="ES410" s="51">
        <f t="shared" si="337"/>
        <v>0</v>
      </c>
    </row>
    <row r="411" spans="1:149" x14ac:dyDescent="0.45">
      <c r="A411" s="78" t="s">
        <v>1437</v>
      </c>
      <c r="B411" s="174" t="s">
        <v>971</v>
      </c>
      <c r="C411" s="51" t="s">
        <v>3441</v>
      </c>
      <c r="D411" s="51" t="s">
        <v>3440</v>
      </c>
      <c r="E411" s="78" t="s">
        <v>1127</v>
      </c>
      <c r="F411" s="78" t="s">
        <v>1542</v>
      </c>
      <c r="G411" s="72" t="s">
        <v>3366</v>
      </c>
      <c r="H411" s="78" t="s">
        <v>1132</v>
      </c>
      <c r="I411" s="78">
        <v>8</v>
      </c>
      <c r="J411" s="300">
        <v>69.5</v>
      </c>
      <c r="K411" s="78"/>
      <c r="L411" s="300">
        <v>1120</v>
      </c>
      <c r="M411" s="72"/>
      <c r="O411" s="78" t="s">
        <v>1128</v>
      </c>
      <c r="P411" s="72" t="s">
        <v>3178</v>
      </c>
      <c r="AA411" s="195"/>
      <c r="AB411" s="195"/>
      <c r="AC411" s="195"/>
      <c r="AD411" s="72"/>
      <c r="AE411" s="316">
        <v>1</v>
      </c>
      <c r="AF411" s="195"/>
      <c r="AG411" s="195">
        <v>0</v>
      </c>
      <c r="AH411" s="72"/>
      <c r="AR411" s="53">
        <v>0.9788</v>
      </c>
      <c r="AU411" s="48">
        <v>695</v>
      </c>
      <c r="AW411" s="48">
        <v>680.26599999999996</v>
      </c>
      <c r="BB411" s="80" t="s">
        <v>722</v>
      </c>
      <c r="BC411" s="270" t="s">
        <v>1126</v>
      </c>
      <c r="BD411" s="152">
        <v>47.435099999999998</v>
      </c>
      <c r="BE411" s="152"/>
      <c r="BF411" s="152">
        <v>1.5324</v>
      </c>
      <c r="BG411" s="152"/>
      <c r="BH411" s="152">
        <v>14.760400000000001</v>
      </c>
      <c r="BI411" s="152"/>
      <c r="BJ411" s="152"/>
      <c r="BK411" s="152"/>
      <c r="BL411" s="152"/>
      <c r="BM411" s="152"/>
      <c r="BN411" s="152">
        <v>10.113799999999999</v>
      </c>
      <c r="BO411" s="152"/>
      <c r="BP411" s="152">
        <v>0.18784200000000001</v>
      </c>
      <c r="BQ411" s="152"/>
      <c r="BR411" s="152">
        <v>7.12812</v>
      </c>
      <c r="BS411" s="152"/>
      <c r="BT411" s="152"/>
      <c r="BU411" s="152"/>
      <c r="BV411" s="152"/>
      <c r="BW411" s="152"/>
      <c r="BX411" s="152">
        <v>12.19</v>
      </c>
      <c r="BY411" s="152"/>
      <c r="BZ411" s="152">
        <v>2.5309300000000001</v>
      </c>
      <c r="CA411" s="152"/>
      <c r="CB411" s="152">
        <v>1.24569</v>
      </c>
      <c r="CC411" s="152"/>
      <c r="CD411" s="152">
        <v>0.37568400000000002</v>
      </c>
      <c r="CE411" s="72"/>
      <c r="CF411" s="72"/>
      <c r="CG411" s="72"/>
      <c r="CH411" s="72"/>
      <c r="CI411" s="72"/>
      <c r="CJ411" s="72"/>
      <c r="CK411" s="72"/>
      <c r="CL411" s="72"/>
      <c r="CM411" s="72"/>
      <c r="CN411" s="72"/>
      <c r="CO411" s="72"/>
      <c r="CP411" s="72"/>
      <c r="CQ411" s="72"/>
      <c r="CR411" s="72"/>
      <c r="CS411" s="72"/>
      <c r="CT411" s="72"/>
      <c r="CU411" s="72"/>
      <c r="CV411" s="72"/>
      <c r="CW411" s="72"/>
      <c r="CX411" s="72"/>
      <c r="CY411" s="72"/>
      <c r="CZ411" s="72"/>
      <c r="DA411" s="72"/>
      <c r="DB411" s="72"/>
      <c r="DC411" s="72"/>
      <c r="DD411" s="72"/>
      <c r="DE411" s="72"/>
      <c r="DF411" s="72"/>
      <c r="DG411" s="72"/>
      <c r="DH411" s="107">
        <f t="shared" si="338"/>
        <v>97.499966000000001</v>
      </c>
      <c r="DJ411" s="104">
        <f t="shared" si="315"/>
        <v>2.5000339999999994</v>
      </c>
      <c r="DK411" s="72"/>
      <c r="DL411" s="51" t="s">
        <v>827</v>
      </c>
      <c r="DO411" s="358">
        <v>2.5</v>
      </c>
      <c r="DP411" s="72"/>
      <c r="DQ411" s="374"/>
      <c r="DR411" s="72"/>
      <c r="DU411" s="52"/>
      <c r="DX411" s="75">
        <f t="shared" si="316"/>
        <v>48.651401581001572</v>
      </c>
      <c r="DY411" s="51">
        <f t="shared" si="317"/>
        <v>0</v>
      </c>
      <c r="DZ411" s="75">
        <f t="shared" si="318"/>
        <v>1.5716928557698164</v>
      </c>
      <c r="EA411" s="51">
        <f t="shared" si="319"/>
        <v>0</v>
      </c>
      <c r="EB411" s="75">
        <f t="shared" si="320"/>
        <v>15.138877074069953</v>
      </c>
      <c r="EC411" s="51">
        <f t="shared" si="321"/>
        <v>0</v>
      </c>
      <c r="ED411" s="75">
        <f t="shared" si="322"/>
        <v>10.373131822425455</v>
      </c>
      <c r="EE411" s="51">
        <f t="shared" si="323"/>
        <v>0</v>
      </c>
      <c r="EF411" s="75">
        <f t="shared" si="324"/>
        <v>0.1926585287219485</v>
      </c>
      <c r="EG411" s="51">
        <f t="shared" si="325"/>
        <v>0</v>
      </c>
      <c r="EH411" s="75">
        <f t="shared" si="326"/>
        <v>7.310894857132566</v>
      </c>
      <c r="EI411" s="51">
        <f t="shared" si="327"/>
        <v>0</v>
      </c>
      <c r="EJ411" s="75">
        <f t="shared" si="328"/>
        <v>12.50256846243413</v>
      </c>
      <c r="EK411" s="51">
        <f t="shared" si="329"/>
        <v>0</v>
      </c>
      <c r="EL411" s="75">
        <f t="shared" si="330"/>
        <v>2.5958265462369496</v>
      </c>
      <c r="EM411" s="51">
        <f t="shared" si="331"/>
        <v>0</v>
      </c>
      <c r="EN411" s="75">
        <f t="shared" si="332"/>
        <v>1.2776312147637057</v>
      </c>
      <c r="EO411" s="51">
        <f t="shared" si="333"/>
        <v>0</v>
      </c>
      <c r="EP411" s="75">
        <f t="shared" si="334"/>
        <v>0.38531705744389699</v>
      </c>
      <c r="EQ411" s="51">
        <f t="shared" si="335"/>
        <v>0</v>
      </c>
      <c r="ER411" s="51">
        <f t="shared" si="336"/>
        <v>100</v>
      </c>
      <c r="ES411" s="51">
        <f t="shared" si="337"/>
        <v>0</v>
      </c>
    </row>
    <row r="412" spans="1:149" x14ac:dyDescent="0.45">
      <c r="A412" s="78" t="s">
        <v>1437</v>
      </c>
      <c r="B412" s="174" t="s">
        <v>971</v>
      </c>
      <c r="C412" s="51" t="s">
        <v>3441</v>
      </c>
      <c r="D412" s="51" t="s">
        <v>3440</v>
      </c>
      <c r="E412" s="78" t="s">
        <v>1127</v>
      </c>
      <c r="F412" s="78" t="s">
        <v>1543</v>
      </c>
      <c r="G412" s="72" t="s">
        <v>3366</v>
      </c>
      <c r="H412" s="78" t="s">
        <v>1132</v>
      </c>
      <c r="I412" s="78">
        <v>8</v>
      </c>
      <c r="J412" s="300">
        <v>80</v>
      </c>
      <c r="K412" s="78"/>
      <c r="L412" s="300">
        <v>1110</v>
      </c>
      <c r="M412" s="72"/>
      <c r="O412" s="78" t="s">
        <v>1128</v>
      </c>
      <c r="P412" s="72" t="s">
        <v>3178</v>
      </c>
      <c r="AA412" s="195"/>
      <c r="AB412" s="195"/>
      <c r="AC412" s="195"/>
      <c r="AD412" s="72"/>
      <c r="AE412" s="316">
        <v>1</v>
      </c>
      <c r="AF412" s="195"/>
      <c r="AG412" s="195">
        <v>0</v>
      </c>
      <c r="AH412" s="72"/>
      <c r="AR412" s="53">
        <v>0.97489999999999999</v>
      </c>
      <c r="AU412" s="48">
        <v>800</v>
      </c>
      <c r="AW412" s="48">
        <v>779.92</v>
      </c>
      <c r="BB412" s="80" t="s">
        <v>722</v>
      </c>
      <c r="BC412" s="270" t="s">
        <v>1126</v>
      </c>
      <c r="BD412" s="152">
        <v>47.367699999999999</v>
      </c>
      <c r="BE412" s="152"/>
      <c r="BF412" s="152">
        <v>1.5170399999999999</v>
      </c>
      <c r="BG412" s="152"/>
      <c r="BH412" s="152">
        <v>14.901</v>
      </c>
      <c r="BI412" s="152"/>
      <c r="BJ412" s="152"/>
      <c r="BK412" s="152"/>
      <c r="BL412" s="152"/>
      <c r="BM412" s="152"/>
      <c r="BN412" s="152">
        <v>10.1602</v>
      </c>
      <c r="BO412" s="152"/>
      <c r="BP412" s="152">
        <v>0.18962999999999999</v>
      </c>
      <c r="BQ412" s="152"/>
      <c r="BR412" s="152">
        <v>7.0063500000000003</v>
      </c>
      <c r="BS412" s="152"/>
      <c r="BT412" s="152"/>
      <c r="BU412" s="152"/>
      <c r="BV412" s="152"/>
      <c r="BW412" s="152"/>
      <c r="BX412" s="152">
        <v>12.2561</v>
      </c>
      <c r="BY412" s="152"/>
      <c r="BZ412" s="152">
        <v>2.6049199999999999</v>
      </c>
      <c r="CA412" s="152"/>
      <c r="CB412" s="152">
        <v>1.1677200000000001</v>
      </c>
      <c r="CC412" s="152"/>
      <c r="CD412" s="152">
        <v>0.32935799999999998</v>
      </c>
      <c r="CE412" s="72"/>
      <c r="CF412" s="72"/>
      <c r="CG412" s="72"/>
      <c r="CH412" s="72"/>
      <c r="CI412" s="72"/>
      <c r="CJ412" s="72"/>
      <c r="CK412" s="72"/>
      <c r="CL412" s="72"/>
      <c r="CM412" s="72"/>
      <c r="CN412" s="72"/>
      <c r="CO412" s="72"/>
      <c r="CP412" s="72"/>
      <c r="CQ412" s="72"/>
      <c r="CR412" s="72"/>
      <c r="CS412" s="72"/>
      <c r="CT412" s="72"/>
      <c r="CU412" s="72"/>
      <c r="CV412" s="72"/>
      <c r="CW412" s="72"/>
      <c r="CX412" s="72"/>
      <c r="CY412" s="72"/>
      <c r="CZ412" s="72"/>
      <c r="DA412" s="72"/>
      <c r="DB412" s="72"/>
      <c r="DC412" s="72"/>
      <c r="DD412" s="72"/>
      <c r="DE412" s="72"/>
      <c r="DF412" s="72"/>
      <c r="DG412" s="72"/>
      <c r="DH412" s="107">
        <f t="shared" si="338"/>
        <v>97.500017999999997</v>
      </c>
      <c r="DJ412" s="104">
        <f t="shared" si="315"/>
        <v>2.4999820000000028</v>
      </c>
      <c r="DK412" s="72"/>
      <c r="DL412" s="51" t="s">
        <v>827</v>
      </c>
      <c r="DO412" s="358">
        <v>2.5</v>
      </c>
      <c r="DP412" s="72"/>
      <c r="DQ412" s="374"/>
      <c r="DR412" s="72"/>
      <c r="DU412" s="52"/>
      <c r="DX412" s="75">
        <f t="shared" si="316"/>
        <v>48.582247441226109</v>
      </c>
      <c r="DY412" s="51">
        <f t="shared" si="317"/>
        <v>0</v>
      </c>
      <c r="DZ412" s="75">
        <f t="shared" si="318"/>
        <v>1.5559381742883369</v>
      </c>
      <c r="EA412" s="51">
        <f t="shared" si="319"/>
        <v>0</v>
      </c>
      <c r="EB412" s="75">
        <f t="shared" si="320"/>
        <v>15.283074101586319</v>
      </c>
      <c r="EC412" s="51">
        <f t="shared" si="321"/>
        <v>0</v>
      </c>
      <c r="ED412" s="75">
        <f t="shared" si="322"/>
        <v>10.420716024893451</v>
      </c>
      <c r="EE412" s="51">
        <f t="shared" si="323"/>
        <v>0</v>
      </c>
      <c r="EF412" s="75">
        <f t="shared" si="324"/>
        <v>0.19449227178604211</v>
      </c>
      <c r="EG412" s="51">
        <f t="shared" si="325"/>
        <v>0</v>
      </c>
      <c r="EH412" s="75">
        <f t="shared" si="326"/>
        <v>7.1859986733540913</v>
      </c>
      <c r="EI412" s="51">
        <f t="shared" si="327"/>
        <v>0</v>
      </c>
      <c r="EJ412" s="75">
        <f t="shared" si="328"/>
        <v>12.570356653677747</v>
      </c>
      <c r="EK412" s="51">
        <f t="shared" si="329"/>
        <v>0</v>
      </c>
      <c r="EL412" s="75">
        <f t="shared" si="330"/>
        <v>2.6717123272736214</v>
      </c>
      <c r="EM412" s="51">
        <f t="shared" si="331"/>
        <v>0</v>
      </c>
      <c r="EN412" s="75">
        <f t="shared" si="332"/>
        <v>1.1976613173548338</v>
      </c>
      <c r="EO412" s="51">
        <f t="shared" si="333"/>
        <v>0</v>
      </c>
      <c r="EP412" s="75">
        <f t="shared" si="334"/>
        <v>0.33780301455944345</v>
      </c>
      <c r="EQ412" s="51">
        <f t="shared" si="335"/>
        <v>0</v>
      </c>
      <c r="ER412" s="51">
        <f t="shared" si="336"/>
        <v>100</v>
      </c>
      <c r="ES412" s="51">
        <f t="shared" si="337"/>
        <v>0</v>
      </c>
    </row>
    <row r="413" spans="1:149" x14ac:dyDescent="0.45">
      <c r="A413" s="78" t="s">
        <v>1437</v>
      </c>
      <c r="B413" s="174" t="s">
        <v>971</v>
      </c>
      <c r="C413" s="51" t="s">
        <v>3441</v>
      </c>
      <c r="D413" s="51" t="s">
        <v>3440</v>
      </c>
      <c r="E413" s="78" t="s">
        <v>1127</v>
      </c>
      <c r="F413" s="78" t="s">
        <v>1544</v>
      </c>
      <c r="G413" s="72" t="s">
        <v>3366</v>
      </c>
      <c r="H413" s="78" t="s">
        <v>1132</v>
      </c>
      <c r="I413" s="78">
        <v>12</v>
      </c>
      <c r="J413" s="300">
        <v>80</v>
      </c>
      <c r="K413" s="78"/>
      <c r="L413" s="300">
        <v>1095</v>
      </c>
      <c r="M413" s="72"/>
      <c r="O413" s="78" t="s">
        <v>1128</v>
      </c>
      <c r="P413" s="72" t="s">
        <v>3178</v>
      </c>
      <c r="AA413" s="195"/>
      <c r="AB413" s="195"/>
      <c r="AC413" s="195"/>
      <c r="AD413" s="72"/>
      <c r="AE413" s="316">
        <v>1</v>
      </c>
      <c r="AF413" s="195"/>
      <c r="AG413" s="195">
        <v>0</v>
      </c>
      <c r="AH413" s="72"/>
      <c r="AR413" s="53">
        <v>0.9718</v>
      </c>
      <c r="AU413" s="48">
        <v>800</v>
      </c>
      <c r="AW413" s="48">
        <v>777.44</v>
      </c>
      <c r="BB413" s="80" t="s">
        <v>722</v>
      </c>
      <c r="BC413" s="270" t="s">
        <v>1126</v>
      </c>
      <c r="BD413" s="152">
        <v>47.091999999999999</v>
      </c>
      <c r="BE413" s="152"/>
      <c r="BF413" s="152">
        <v>1.54776</v>
      </c>
      <c r="BG413" s="152"/>
      <c r="BH413" s="152">
        <v>15.068199999999999</v>
      </c>
      <c r="BI413" s="152"/>
      <c r="BJ413" s="152"/>
      <c r="BK413" s="152"/>
      <c r="BL413" s="152"/>
      <c r="BM413" s="152"/>
      <c r="BN413" s="152">
        <v>10.2851</v>
      </c>
      <c r="BO413" s="152"/>
      <c r="BP413" s="152">
        <v>0.199711</v>
      </c>
      <c r="BQ413" s="152"/>
      <c r="BR413" s="152">
        <v>6.34084</v>
      </c>
      <c r="BS413" s="152"/>
      <c r="BT413" s="152"/>
      <c r="BU413" s="152"/>
      <c r="BV413" s="152"/>
      <c r="BW413" s="152"/>
      <c r="BX413" s="152">
        <v>12.432</v>
      </c>
      <c r="BY413" s="152"/>
      <c r="BZ413" s="152">
        <v>2.5163600000000002</v>
      </c>
      <c r="CA413" s="152"/>
      <c r="CB413" s="152">
        <v>1.1084000000000001</v>
      </c>
      <c r="CC413" s="152"/>
      <c r="CD413" s="152">
        <v>0.30955300000000002</v>
      </c>
      <c r="CE413" s="72"/>
      <c r="CF413" s="72"/>
      <c r="CG413" s="72"/>
      <c r="CH413" s="72"/>
      <c r="CI413" s="72"/>
      <c r="CJ413" s="72"/>
      <c r="CK413" s="72"/>
      <c r="CL413" s="72"/>
      <c r="CM413" s="72"/>
      <c r="CN413" s="72"/>
      <c r="CO413" s="72"/>
      <c r="CP413" s="72"/>
      <c r="CQ413" s="72"/>
      <c r="CR413" s="72"/>
      <c r="CS413" s="72"/>
      <c r="CT413" s="72"/>
      <c r="CU413" s="72"/>
      <c r="CV413" s="72"/>
      <c r="CW413" s="72"/>
      <c r="CX413" s="72"/>
      <c r="CY413" s="72"/>
      <c r="CZ413" s="72"/>
      <c r="DA413" s="72"/>
      <c r="DB413" s="72"/>
      <c r="DC413" s="72"/>
      <c r="DD413" s="72"/>
      <c r="DE413" s="72"/>
      <c r="DF413" s="72"/>
      <c r="DG413" s="72"/>
      <c r="DH413" s="107">
        <f t="shared" si="338"/>
        <v>96.899923999999984</v>
      </c>
      <c r="DJ413" s="104">
        <f t="shared" si="315"/>
        <v>3.1000760000000156</v>
      </c>
      <c r="DK413" s="72"/>
      <c r="DL413" s="51" t="s">
        <v>827</v>
      </c>
      <c r="DO413" s="358">
        <v>3.1</v>
      </c>
      <c r="DP413" s="72"/>
      <c r="DQ413" s="374"/>
      <c r="DR413" s="72"/>
      <c r="DU413" s="52"/>
      <c r="DX413" s="75">
        <f t="shared" si="316"/>
        <v>48.598593328102105</v>
      </c>
      <c r="DY413" s="51">
        <f t="shared" si="317"/>
        <v>0</v>
      </c>
      <c r="DZ413" s="75">
        <f t="shared" si="318"/>
        <v>1.5972767945617794</v>
      </c>
      <c r="EA413" s="51">
        <f t="shared" si="319"/>
        <v>0</v>
      </c>
      <c r="EB413" s="75">
        <f t="shared" si="320"/>
        <v>15.550270194226368</v>
      </c>
      <c r="EC413" s="51">
        <f t="shared" si="321"/>
        <v>0</v>
      </c>
      <c r="ED413" s="75">
        <f t="shared" si="322"/>
        <v>10.614146611714578</v>
      </c>
      <c r="EE413" s="51">
        <f t="shared" si="323"/>
        <v>0</v>
      </c>
      <c r="EF413" s="75">
        <f t="shared" si="324"/>
        <v>0.20610026484644101</v>
      </c>
      <c r="EG413" s="51">
        <f t="shared" si="325"/>
        <v>0</v>
      </c>
      <c r="EH413" s="75">
        <f t="shared" si="326"/>
        <v>6.5436996627572181</v>
      </c>
      <c r="EI413" s="51">
        <f t="shared" si="327"/>
        <v>0</v>
      </c>
      <c r="EJ413" s="75">
        <f t="shared" si="328"/>
        <v>12.829731424763555</v>
      </c>
      <c r="EK413" s="51">
        <f t="shared" si="329"/>
        <v>0</v>
      </c>
      <c r="EL413" s="75">
        <f t="shared" si="330"/>
        <v>2.5968647818547312</v>
      </c>
      <c r="EM413" s="51">
        <f t="shared" si="331"/>
        <v>0</v>
      </c>
      <c r="EN413" s="75">
        <f t="shared" si="332"/>
        <v>1.1438605462683338</v>
      </c>
      <c r="EO413" s="51">
        <f t="shared" si="333"/>
        <v>0</v>
      </c>
      <c r="EP413" s="75">
        <f t="shared" si="334"/>
        <v>0.31945639090490935</v>
      </c>
      <c r="EQ413" s="51">
        <f t="shared" si="335"/>
        <v>0</v>
      </c>
      <c r="ER413" s="51">
        <f t="shared" si="336"/>
        <v>100</v>
      </c>
      <c r="ES413" s="51">
        <f t="shared" si="337"/>
        <v>0</v>
      </c>
    </row>
    <row r="414" spans="1:149" x14ac:dyDescent="0.45">
      <c r="A414" s="78" t="s">
        <v>1437</v>
      </c>
      <c r="B414" s="174" t="s">
        <v>971</v>
      </c>
      <c r="C414" s="51" t="s">
        <v>3441</v>
      </c>
      <c r="D414" s="51" t="s">
        <v>3440</v>
      </c>
      <c r="E414" s="78" t="s">
        <v>1127</v>
      </c>
      <c r="F414" s="78" t="s">
        <v>1545</v>
      </c>
      <c r="G414" s="72" t="s">
        <v>3366</v>
      </c>
      <c r="H414" s="78" t="s">
        <v>1132</v>
      </c>
      <c r="I414" s="78">
        <v>28</v>
      </c>
      <c r="J414" s="300">
        <v>80</v>
      </c>
      <c r="K414" s="78"/>
      <c r="L414" s="300">
        <v>1090</v>
      </c>
      <c r="M414" s="72"/>
      <c r="O414" s="78" t="s">
        <v>1128</v>
      </c>
      <c r="P414" s="72" t="s">
        <v>3178</v>
      </c>
      <c r="AA414" s="195"/>
      <c r="AB414" s="195"/>
      <c r="AC414" s="195"/>
      <c r="AD414" s="72"/>
      <c r="AE414" s="316">
        <v>1</v>
      </c>
      <c r="AF414" s="195"/>
      <c r="AG414" s="195">
        <v>0</v>
      </c>
      <c r="AH414" s="72"/>
      <c r="AR414" s="53">
        <v>0.9708</v>
      </c>
      <c r="AU414" s="48">
        <v>800</v>
      </c>
      <c r="AW414" s="48">
        <v>776.64</v>
      </c>
      <c r="BB414" s="80" t="s">
        <v>722</v>
      </c>
      <c r="BC414" s="270" t="s">
        <v>1126</v>
      </c>
      <c r="BD414" s="152">
        <v>47.5794</v>
      </c>
      <c r="BE414" s="152"/>
      <c r="BF414" s="152">
        <v>1.4824999999999999</v>
      </c>
      <c r="BG414" s="152"/>
      <c r="BH414" s="152">
        <v>14.9245</v>
      </c>
      <c r="BI414" s="152"/>
      <c r="BJ414" s="152"/>
      <c r="BK414" s="152"/>
      <c r="BL414" s="152"/>
      <c r="BM414" s="152"/>
      <c r="BN414" s="152">
        <v>10.029299999999999</v>
      </c>
      <c r="BO414" s="152"/>
      <c r="BP414" s="152">
        <v>0.20894299999999999</v>
      </c>
      <c r="BQ414" s="152"/>
      <c r="BR414" s="152">
        <v>6.4275000000000002</v>
      </c>
      <c r="BS414" s="152"/>
      <c r="BT414" s="152"/>
      <c r="BU414" s="152"/>
      <c r="BV414" s="152"/>
      <c r="BW414" s="152"/>
      <c r="BX414" s="152">
        <v>12.1187</v>
      </c>
      <c r="BY414" s="152"/>
      <c r="BZ414" s="152">
        <v>2.6068199999999999</v>
      </c>
      <c r="CA414" s="152"/>
      <c r="CB414" s="152">
        <v>1.20391</v>
      </c>
      <c r="CC414" s="152"/>
      <c r="CD414" s="152">
        <v>0.31839000000000001</v>
      </c>
      <c r="CE414" s="72"/>
      <c r="CF414" s="72"/>
      <c r="CG414" s="72"/>
      <c r="CH414" s="72"/>
      <c r="CI414" s="72"/>
      <c r="CJ414" s="72"/>
      <c r="CK414" s="72"/>
      <c r="CL414" s="72"/>
      <c r="CM414" s="72"/>
      <c r="CN414" s="72"/>
      <c r="CO414" s="72"/>
      <c r="CP414" s="72"/>
      <c r="CQ414" s="72"/>
      <c r="CR414" s="72"/>
      <c r="CS414" s="72"/>
      <c r="CT414" s="72"/>
      <c r="CU414" s="72"/>
      <c r="CV414" s="72"/>
      <c r="CW414" s="72"/>
      <c r="CX414" s="72"/>
      <c r="CY414" s="72"/>
      <c r="CZ414" s="72"/>
      <c r="DA414" s="72"/>
      <c r="DB414" s="72"/>
      <c r="DC414" s="72"/>
      <c r="DD414" s="72"/>
      <c r="DE414" s="72"/>
      <c r="DF414" s="72"/>
      <c r="DG414" s="72"/>
      <c r="DH414" s="107">
        <f t="shared" si="338"/>
        <v>96.899963</v>
      </c>
      <c r="DJ414" s="104">
        <f t="shared" si="315"/>
        <v>3.1000370000000004</v>
      </c>
      <c r="DK414" s="72"/>
      <c r="DL414" s="51" t="s">
        <v>827</v>
      </c>
      <c r="DO414" s="358">
        <v>3.1</v>
      </c>
      <c r="DP414" s="72"/>
      <c r="DQ414" s="374"/>
      <c r="DR414" s="72"/>
      <c r="DU414" s="52"/>
      <c r="DX414" s="75">
        <f t="shared" si="316"/>
        <v>49.101566736408351</v>
      </c>
      <c r="DY414" s="51">
        <f t="shared" si="317"/>
        <v>0</v>
      </c>
      <c r="DZ414" s="75">
        <f t="shared" si="318"/>
        <v>1.529928344761081</v>
      </c>
      <c r="EA414" s="51">
        <f t="shared" si="319"/>
        <v>0</v>
      </c>
      <c r="EB414" s="75">
        <f t="shared" si="320"/>
        <v>15.401966665353628</v>
      </c>
      <c r="EC414" s="51">
        <f t="shared" si="321"/>
        <v>0</v>
      </c>
      <c r="ED414" s="75">
        <f t="shared" si="322"/>
        <v>10.350158750834609</v>
      </c>
      <c r="EE414" s="51">
        <f t="shared" si="323"/>
        <v>0</v>
      </c>
      <c r="EF414" s="75">
        <f t="shared" si="324"/>
        <v>0.2156275333149508</v>
      </c>
      <c r="EG414" s="51">
        <f t="shared" si="325"/>
        <v>0</v>
      </c>
      <c r="EH414" s="75">
        <f t="shared" si="326"/>
        <v>6.6331294677584136</v>
      </c>
      <c r="EI414" s="51">
        <f t="shared" si="327"/>
        <v>0</v>
      </c>
      <c r="EJ414" s="75">
        <f t="shared" si="328"/>
        <v>12.506403124219975</v>
      </c>
      <c r="EK414" s="51">
        <f t="shared" si="329"/>
        <v>0</v>
      </c>
      <c r="EL414" s="75">
        <f t="shared" si="330"/>
        <v>2.6902177454907799</v>
      </c>
      <c r="EM414" s="51">
        <f t="shared" si="331"/>
        <v>0</v>
      </c>
      <c r="EN414" s="75">
        <f t="shared" si="332"/>
        <v>1.2424256550025721</v>
      </c>
      <c r="EO414" s="51">
        <f t="shared" si="333"/>
        <v>0</v>
      </c>
      <c r="EP414" s="75">
        <f t="shared" si="334"/>
        <v>0.32857597685563616</v>
      </c>
      <c r="EQ414" s="51">
        <f t="shared" si="335"/>
        <v>0</v>
      </c>
      <c r="ER414" s="51">
        <f t="shared" si="336"/>
        <v>100</v>
      </c>
      <c r="ES414" s="51">
        <f t="shared" si="337"/>
        <v>0</v>
      </c>
    </row>
    <row r="415" spans="1:149" x14ac:dyDescent="0.45">
      <c r="A415" s="78" t="s">
        <v>1437</v>
      </c>
      <c r="B415" s="174" t="s">
        <v>971</v>
      </c>
      <c r="C415" s="51" t="s">
        <v>3441</v>
      </c>
      <c r="D415" s="51" t="s">
        <v>3440</v>
      </c>
      <c r="E415" s="78" t="s">
        <v>1127</v>
      </c>
      <c r="F415" s="78" t="s">
        <v>1546</v>
      </c>
      <c r="G415" s="72" t="s">
        <v>3366</v>
      </c>
      <c r="H415" s="78" t="s">
        <v>1132</v>
      </c>
      <c r="I415" s="78">
        <v>27</v>
      </c>
      <c r="J415" s="300">
        <v>80</v>
      </c>
      <c r="K415" s="78"/>
      <c r="L415" s="300">
        <v>2062</v>
      </c>
      <c r="M415" s="72"/>
      <c r="O415" s="78" t="s">
        <v>1128</v>
      </c>
      <c r="P415" s="72" t="s">
        <v>3179</v>
      </c>
      <c r="AA415" s="195"/>
      <c r="AB415" s="195"/>
      <c r="AC415" s="195"/>
      <c r="AD415" s="72"/>
      <c r="AE415" s="316">
        <v>1</v>
      </c>
      <c r="AF415" s="195"/>
      <c r="AG415" s="195">
        <v>0</v>
      </c>
      <c r="AH415" s="72"/>
      <c r="AR415" s="53">
        <v>1.034</v>
      </c>
      <c r="AU415" s="48">
        <v>800</v>
      </c>
      <c r="AW415" s="48">
        <v>827.2</v>
      </c>
      <c r="BB415" s="80" t="s">
        <v>722</v>
      </c>
      <c r="BC415" s="270" t="s">
        <v>1126</v>
      </c>
      <c r="BD415" s="152">
        <v>47.591000000000001</v>
      </c>
      <c r="BE415" s="152"/>
      <c r="BF415" s="152">
        <v>1.6383099999999999</v>
      </c>
      <c r="BG415" s="152"/>
      <c r="BH415" s="152">
        <v>16.8127</v>
      </c>
      <c r="BI415" s="152"/>
      <c r="BJ415" s="152"/>
      <c r="BK415" s="152"/>
      <c r="BL415" s="152"/>
      <c r="BM415" s="152"/>
      <c r="BN415" s="152">
        <v>10.369300000000001</v>
      </c>
      <c r="BO415" s="152"/>
      <c r="BP415" s="152">
        <v>0.189805</v>
      </c>
      <c r="BQ415" s="152"/>
      <c r="BR415" s="152">
        <v>5.0847699999999998</v>
      </c>
      <c r="BS415" s="152"/>
      <c r="BT415" s="152"/>
      <c r="BU415" s="152"/>
      <c r="BV415" s="152"/>
      <c r="BW415" s="152"/>
      <c r="BX415" s="152">
        <v>10.7889</v>
      </c>
      <c r="BY415" s="152"/>
      <c r="BZ415" s="152">
        <v>2.8870300000000002</v>
      </c>
      <c r="CA415" s="152"/>
      <c r="CB415" s="152">
        <v>1.43852</v>
      </c>
      <c r="CC415" s="152"/>
      <c r="CD415" s="152">
        <v>0.39958900000000003</v>
      </c>
      <c r="CE415" s="72"/>
      <c r="CF415" s="72"/>
      <c r="CG415" s="72"/>
      <c r="CH415" s="72"/>
      <c r="CI415" s="72"/>
      <c r="CJ415" s="72"/>
      <c r="CK415" s="72"/>
      <c r="CL415" s="72"/>
      <c r="CM415" s="72"/>
      <c r="CN415" s="72"/>
      <c r="CO415" s="72"/>
      <c r="CP415" s="72"/>
      <c r="CQ415" s="72"/>
      <c r="CR415" s="72"/>
      <c r="CS415" s="72"/>
      <c r="CT415" s="72"/>
      <c r="CU415" s="72"/>
      <c r="CV415" s="72"/>
      <c r="CW415" s="72"/>
      <c r="CX415" s="72"/>
      <c r="CY415" s="72"/>
      <c r="CZ415" s="72"/>
      <c r="DA415" s="72"/>
      <c r="DB415" s="72"/>
      <c r="DC415" s="72"/>
      <c r="DD415" s="72"/>
      <c r="DE415" s="72"/>
      <c r="DF415" s="72"/>
      <c r="DG415" s="72"/>
      <c r="DH415" s="107">
        <f t="shared" si="338"/>
        <v>97.19992400000001</v>
      </c>
      <c r="DJ415" s="104">
        <f t="shared" si="315"/>
        <v>2.80007599999999</v>
      </c>
      <c r="DK415" s="72"/>
      <c r="DL415" s="51" t="s">
        <v>827</v>
      </c>
      <c r="DO415" s="358">
        <v>2.8</v>
      </c>
      <c r="DP415" s="72"/>
      <c r="DQ415" s="374"/>
      <c r="DR415" s="72"/>
      <c r="DU415" s="52"/>
      <c r="DX415" s="75">
        <f t="shared" si="316"/>
        <v>48.961972439402309</v>
      </c>
      <c r="DY415" s="51">
        <f t="shared" si="317"/>
        <v>0</v>
      </c>
      <c r="DZ415" s="75">
        <f t="shared" si="318"/>
        <v>1.6855054331112438</v>
      </c>
      <c r="EA415" s="51">
        <f t="shared" si="319"/>
        <v>0</v>
      </c>
      <c r="EB415" s="75">
        <f t="shared" si="320"/>
        <v>17.297029985332085</v>
      </c>
      <c r="EC415" s="51">
        <f t="shared" si="321"/>
        <v>0</v>
      </c>
      <c r="ED415" s="75">
        <f t="shared" si="322"/>
        <v>10.668012456470645</v>
      </c>
      <c r="EE415" s="51">
        <f t="shared" si="323"/>
        <v>0</v>
      </c>
      <c r="EF415" s="75">
        <f t="shared" si="324"/>
        <v>0.19527278642728155</v>
      </c>
      <c r="EG415" s="51">
        <f t="shared" si="325"/>
        <v>0</v>
      </c>
      <c r="EH415" s="75">
        <f t="shared" si="326"/>
        <v>5.2312489462440315</v>
      </c>
      <c r="EI415" s="51">
        <f t="shared" si="327"/>
        <v>0</v>
      </c>
      <c r="EJ415" s="75">
        <f t="shared" si="328"/>
        <v>11.099700036802497</v>
      </c>
      <c r="EK415" s="51">
        <f t="shared" si="329"/>
        <v>0</v>
      </c>
      <c r="EL415" s="75">
        <f t="shared" si="330"/>
        <v>2.970197795627906</v>
      </c>
      <c r="EM415" s="51">
        <f t="shared" si="331"/>
        <v>0</v>
      </c>
      <c r="EN415" s="75">
        <f t="shared" si="332"/>
        <v>1.4799600049069996</v>
      </c>
      <c r="EO415" s="51">
        <f t="shared" si="333"/>
        <v>0</v>
      </c>
      <c r="EP415" s="75">
        <f t="shared" si="334"/>
        <v>0.41110011567498755</v>
      </c>
      <c r="EQ415" s="51">
        <f t="shared" si="335"/>
        <v>0</v>
      </c>
      <c r="ER415" s="51">
        <f t="shared" si="336"/>
        <v>100</v>
      </c>
      <c r="ES415" s="51">
        <f t="shared" si="337"/>
        <v>0</v>
      </c>
    </row>
    <row r="416" spans="1:149" x14ac:dyDescent="0.45">
      <c r="A416" s="78" t="s">
        <v>1437</v>
      </c>
      <c r="B416" s="174" t="s">
        <v>971</v>
      </c>
      <c r="C416" s="51" t="s">
        <v>3441</v>
      </c>
      <c r="D416" s="51" t="s">
        <v>3440</v>
      </c>
      <c r="E416" s="78" t="s">
        <v>1127</v>
      </c>
      <c r="F416" s="78" t="s">
        <v>1547</v>
      </c>
      <c r="G416" s="72" t="s">
        <v>3366</v>
      </c>
      <c r="H416" s="78" t="s">
        <v>1132</v>
      </c>
      <c r="I416" s="78">
        <v>24</v>
      </c>
      <c r="J416" s="300">
        <v>80</v>
      </c>
      <c r="K416" s="78"/>
      <c r="L416" s="300">
        <v>1045</v>
      </c>
      <c r="M416" s="72"/>
      <c r="O416" s="78" t="s">
        <v>1128</v>
      </c>
      <c r="P416" s="72" t="s">
        <v>3179</v>
      </c>
      <c r="AA416" s="195"/>
      <c r="AB416" s="195"/>
      <c r="AC416" s="195"/>
      <c r="AD416" s="72"/>
      <c r="AE416" s="316">
        <v>1</v>
      </c>
      <c r="AF416" s="195"/>
      <c r="AG416" s="195">
        <v>0</v>
      </c>
      <c r="AH416" s="72"/>
      <c r="AR416" s="53">
        <v>0.96030000000000004</v>
      </c>
      <c r="AU416" s="48">
        <v>800</v>
      </c>
      <c r="AW416" s="48">
        <v>768.24</v>
      </c>
      <c r="BB416" s="80" t="s">
        <v>722</v>
      </c>
      <c r="BC416" s="270" t="s">
        <v>1126</v>
      </c>
      <c r="BD416" s="152">
        <v>47.65</v>
      </c>
      <c r="BE416" s="152"/>
      <c r="BF416" s="152">
        <v>1.72</v>
      </c>
      <c r="BG416" s="152"/>
      <c r="BH416" s="152">
        <v>17.3</v>
      </c>
      <c r="BI416" s="152"/>
      <c r="BJ416" s="152"/>
      <c r="BK416" s="152"/>
      <c r="BL416" s="152"/>
      <c r="BM416" s="152"/>
      <c r="BN416" s="152">
        <v>10.33</v>
      </c>
      <c r="BO416" s="152"/>
      <c r="BP416" s="152">
        <v>0.19</v>
      </c>
      <c r="BQ416" s="152"/>
      <c r="BR416" s="152">
        <v>4.57</v>
      </c>
      <c r="BS416" s="152"/>
      <c r="BT416" s="152"/>
      <c r="BU416" s="152"/>
      <c r="BV416" s="152"/>
      <c r="BW416" s="152"/>
      <c r="BX416" s="152">
        <v>10.52</v>
      </c>
      <c r="BY416" s="152"/>
      <c r="BZ416" s="152">
        <v>2.88</v>
      </c>
      <c r="CA416" s="152"/>
      <c r="CB416" s="152">
        <v>1.38</v>
      </c>
      <c r="CC416" s="152"/>
      <c r="CD416" s="152">
        <v>0.36</v>
      </c>
      <c r="CE416" s="72"/>
      <c r="CF416" s="72"/>
      <c r="CG416" s="72"/>
      <c r="CH416" s="72"/>
      <c r="CI416" s="72"/>
      <c r="CJ416" s="72"/>
      <c r="CK416" s="72"/>
      <c r="CL416" s="72"/>
      <c r="CM416" s="72"/>
      <c r="CN416" s="72"/>
      <c r="CO416" s="72"/>
      <c r="CP416" s="72"/>
      <c r="CQ416" s="72"/>
      <c r="CR416" s="72"/>
      <c r="CS416" s="72"/>
      <c r="CT416" s="72"/>
      <c r="CU416" s="72"/>
      <c r="CV416" s="72"/>
      <c r="CW416" s="72"/>
      <c r="CX416" s="72"/>
      <c r="CY416" s="72"/>
      <c r="CZ416" s="72"/>
      <c r="DA416" s="72"/>
      <c r="DB416" s="72"/>
      <c r="DC416" s="72"/>
      <c r="DD416" s="72"/>
      <c r="DE416" s="72"/>
      <c r="DF416" s="72"/>
      <c r="DG416" s="72"/>
      <c r="DH416" s="107">
        <f t="shared" si="338"/>
        <v>96.899999999999977</v>
      </c>
      <c r="DJ416" s="104">
        <f t="shared" si="315"/>
        <v>3.1000000000000227</v>
      </c>
      <c r="DK416" s="72"/>
      <c r="DL416" s="51" t="s">
        <v>827</v>
      </c>
      <c r="DO416" s="358">
        <v>3.1</v>
      </c>
      <c r="DP416" s="72"/>
      <c r="DQ416" s="374"/>
      <c r="DR416" s="72"/>
      <c r="DU416" s="52"/>
      <c r="DX416" s="75">
        <f t="shared" si="316"/>
        <v>49.174406604747176</v>
      </c>
      <c r="DY416" s="51">
        <f t="shared" si="317"/>
        <v>0</v>
      </c>
      <c r="DZ416" s="75">
        <f t="shared" si="318"/>
        <v>1.7750257997936021</v>
      </c>
      <c r="EA416" s="51">
        <f t="shared" si="319"/>
        <v>0</v>
      </c>
      <c r="EB416" s="75">
        <f t="shared" si="320"/>
        <v>17.853457172342626</v>
      </c>
      <c r="EC416" s="51">
        <f t="shared" si="321"/>
        <v>0</v>
      </c>
      <c r="ED416" s="75">
        <f t="shared" si="322"/>
        <v>10.660474716202273</v>
      </c>
      <c r="EE416" s="51">
        <f t="shared" si="323"/>
        <v>0</v>
      </c>
      <c r="EF416" s="75">
        <f t="shared" si="324"/>
        <v>0.19607843137254907</v>
      </c>
      <c r="EG416" s="51">
        <f t="shared" si="325"/>
        <v>0</v>
      </c>
      <c r="EH416" s="75">
        <f t="shared" si="326"/>
        <v>4.7162022703818387</v>
      </c>
      <c r="EI416" s="51">
        <f t="shared" si="327"/>
        <v>0</v>
      </c>
      <c r="EJ416" s="75">
        <f t="shared" si="328"/>
        <v>10.856553147574822</v>
      </c>
      <c r="EK416" s="51">
        <f t="shared" si="329"/>
        <v>0</v>
      </c>
      <c r="EL416" s="75">
        <f t="shared" si="330"/>
        <v>2.9721362229102173</v>
      </c>
      <c r="EM416" s="51">
        <f t="shared" si="331"/>
        <v>0</v>
      </c>
      <c r="EN416" s="75">
        <f t="shared" si="332"/>
        <v>1.4241486068111457</v>
      </c>
      <c r="EO416" s="51">
        <f t="shared" si="333"/>
        <v>0</v>
      </c>
      <c r="EP416" s="75">
        <f t="shared" si="334"/>
        <v>0.37151702786377716</v>
      </c>
      <c r="EQ416" s="51">
        <f t="shared" si="335"/>
        <v>0</v>
      </c>
      <c r="ER416" s="51">
        <f t="shared" si="336"/>
        <v>100</v>
      </c>
      <c r="ES416" s="51">
        <f t="shared" si="337"/>
        <v>0</v>
      </c>
    </row>
    <row r="417" spans="1:149" x14ac:dyDescent="0.45">
      <c r="A417" s="78" t="s">
        <v>1437</v>
      </c>
      <c r="B417" s="174" t="s">
        <v>971</v>
      </c>
      <c r="C417" s="51" t="s">
        <v>3441</v>
      </c>
      <c r="D417" s="51" t="s">
        <v>3440</v>
      </c>
      <c r="E417" s="78" t="s">
        <v>1127</v>
      </c>
      <c r="F417" s="78" t="s">
        <v>1548</v>
      </c>
      <c r="G417" s="72" t="s">
        <v>3366</v>
      </c>
      <c r="H417" s="78" t="s">
        <v>1132</v>
      </c>
      <c r="I417" s="78">
        <v>24</v>
      </c>
      <c r="J417" s="300">
        <v>27</v>
      </c>
      <c r="K417" s="78"/>
      <c r="L417" s="300">
        <v>1100</v>
      </c>
      <c r="M417" s="72"/>
      <c r="O417" s="78" t="s">
        <v>750</v>
      </c>
      <c r="P417" s="72" t="s">
        <v>3179</v>
      </c>
      <c r="AA417" s="195"/>
      <c r="AB417" s="195"/>
      <c r="AC417" s="195"/>
      <c r="AD417" s="72"/>
      <c r="AE417" s="316">
        <v>1</v>
      </c>
      <c r="AF417" s="195"/>
      <c r="AG417" s="195">
        <v>0</v>
      </c>
      <c r="AH417" s="72"/>
      <c r="AR417" s="53">
        <v>0.98850000000000005</v>
      </c>
      <c r="AU417" s="48">
        <v>270</v>
      </c>
      <c r="AW417" s="48">
        <v>266.89500000000004</v>
      </c>
      <c r="BB417" s="80" t="s">
        <v>722</v>
      </c>
      <c r="BC417" s="270" t="s">
        <v>1126</v>
      </c>
      <c r="BD417" s="152">
        <v>47.566800000000001</v>
      </c>
      <c r="BE417" s="152"/>
      <c r="BF417" s="152">
        <v>1.5488200000000001</v>
      </c>
      <c r="BG417" s="152"/>
      <c r="BH417" s="152">
        <v>15.885400000000001</v>
      </c>
      <c r="BI417" s="152"/>
      <c r="BJ417" s="152"/>
      <c r="BK417" s="152"/>
      <c r="BL417" s="152"/>
      <c r="BM417" s="152"/>
      <c r="BN417" s="152">
        <v>11.1595</v>
      </c>
      <c r="BO417" s="152"/>
      <c r="BP417" s="152">
        <v>0.19856699999999999</v>
      </c>
      <c r="BQ417" s="152"/>
      <c r="BR417" s="152">
        <v>6.0463699999999996</v>
      </c>
      <c r="BS417" s="152"/>
      <c r="BT417" s="152"/>
      <c r="BU417" s="152"/>
      <c r="BV417" s="152"/>
      <c r="BW417" s="152"/>
      <c r="BX417" s="152">
        <v>11.3779</v>
      </c>
      <c r="BY417" s="152"/>
      <c r="BZ417" s="152">
        <v>2.9090099999999999</v>
      </c>
      <c r="CA417" s="152"/>
      <c r="CB417" s="152">
        <v>1.35026</v>
      </c>
      <c r="CC417" s="152"/>
      <c r="CD417" s="152">
        <v>0.35742099999999999</v>
      </c>
      <c r="CE417" s="72"/>
      <c r="CF417" s="72"/>
      <c r="CG417" s="72"/>
      <c r="CH417" s="72"/>
      <c r="CI417" s="72"/>
      <c r="CJ417" s="72"/>
      <c r="CK417" s="72"/>
      <c r="CL417" s="72"/>
      <c r="CM417" s="72"/>
      <c r="CN417" s="72"/>
      <c r="CO417" s="72"/>
      <c r="CP417" s="72"/>
      <c r="CQ417" s="72"/>
      <c r="CR417" s="72"/>
      <c r="CS417" s="72"/>
      <c r="CT417" s="72"/>
      <c r="CU417" s="72"/>
      <c r="CV417" s="72"/>
      <c r="CW417" s="72"/>
      <c r="CX417" s="72"/>
      <c r="CY417" s="72"/>
      <c r="CZ417" s="72"/>
      <c r="DA417" s="72"/>
      <c r="DB417" s="72"/>
      <c r="DC417" s="72"/>
      <c r="DD417" s="72"/>
      <c r="DE417" s="72"/>
      <c r="DF417" s="72"/>
      <c r="DG417" s="72"/>
      <c r="DH417" s="107">
        <f t="shared" si="338"/>
        <v>98.400047999999984</v>
      </c>
      <c r="DJ417" s="104">
        <f t="shared" si="315"/>
        <v>1.599952000000016</v>
      </c>
      <c r="DK417" s="72"/>
      <c r="DL417" s="51" t="s">
        <v>827</v>
      </c>
      <c r="DO417" s="358">
        <v>1.6</v>
      </c>
      <c r="DP417" s="72"/>
      <c r="DQ417" s="374"/>
      <c r="DR417" s="72"/>
      <c r="DU417" s="52"/>
      <c r="DX417" s="75">
        <f t="shared" si="316"/>
        <v>48.340220321843752</v>
      </c>
      <c r="DY417" s="51">
        <f t="shared" si="317"/>
        <v>0</v>
      </c>
      <c r="DZ417" s="75">
        <f t="shared" si="318"/>
        <v>1.5740032972341642</v>
      </c>
      <c r="EA417" s="51">
        <f t="shared" si="319"/>
        <v>0</v>
      </c>
      <c r="EB417" s="75">
        <f t="shared" si="320"/>
        <v>16.143691312020504</v>
      </c>
      <c r="EC417" s="51">
        <f t="shared" si="321"/>
        <v>0</v>
      </c>
      <c r="ED417" s="75">
        <f t="shared" si="322"/>
        <v>11.340949752382237</v>
      </c>
      <c r="EE417" s="51">
        <f t="shared" si="323"/>
        <v>0</v>
      </c>
      <c r="EF417" s="75">
        <f t="shared" si="324"/>
        <v>0.20179563327042283</v>
      </c>
      <c r="EG417" s="51">
        <f t="shared" si="325"/>
        <v>0</v>
      </c>
      <c r="EH417" s="75">
        <f t="shared" si="326"/>
        <v>6.1446819619437587</v>
      </c>
      <c r="EI417" s="51">
        <f t="shared" si="327"/>
        <v>0</v>
      </c>
      <c r="EJ417" s="75">
        <f t="shared" si="328"/>
        <v>11.562900863625597</v>
      </c>
      <c r="EK417" s="51">
        <f t="shared" si="329"/>
        <v>0</v>
      </c>
      <c r="EL417" s="75">
        <f t="shared" si="330"/>
        <v>2.9563095335075449</v>
      </c>
      <c r="EM417" s="51">
        <f t="shared" si="331"/>
        <v>0</v>
      </c>
      <c r="EN417" s="75">
        <f t="shared" si="332"/>
        <v>1.3722147777814095</v>
      </c>
      <c r="EO417" s="51">
        <f t="shared" si="333"/>
        <v>0</v>
      </c>
      <c r="EP417" s="75">
        <f t="shared" si="334"/>
        <v>0.36323254639062785</v>
      </c>
      <c r="EQ417" s="51">
        <f t="shared" si="335"/>
        <v>0</v>
      </c>
      <c r="ER417" s="51">
        <f t="shared" si="336"/>
        <v>100</v>
      </c>
      <c r="ES417" s="51">
        <f t="shared" si="337"/>
        <v>0</v>
      </c>
    </row>
    <row r="418" spans="1:149" x14ac:dyDescent="0.45">
      <c r="A418" s="78" t="s">
        <v>1437</v>
      </c>
      <c r="B418" s="174" t="s">
        <v>971</v>
      </c>
      <c r="C418" s="51" t="s">
        <v>3441</v>
      </c>
      <c r="D418" s="51" t="s">
        <v>3440</v>
      </c>
      <c r="E418" s="78" t="s">
        <v>1127</v>
      </c>
      <c r="F418" s="78" t="s">
        <v>1549</v>
      </c>
      <c r="G418" s="72" t="s">
        <v>3366</v>
      </c>
      <c r="H418" s="78" t="s">
        <v>1132</v>
      </c>
      <c r="I418" s="78">
        <v>24</v>
      </c>
      <c r="J418" s="300">
        <v>27</v>
      </c>
      <c r="K418" s="78"/>
      <c r="L418" s="300">
        <v>1092</v>
      </c>
      <c r="M418" s="72"/>
      <c r="O418" s="78" t="s">
        <v>750</v>
      </c>
      <c r="P418" s="72" t="s">
        <v>3179</v>
      </c>
      <c r="AA418" s="195"/>
      <c r="AB418" s="195"/>
      <c r="AC418" s="195"/>
      <c r="AD418" s="72"/>
      <c r="AE418" s="316">
        <v>1</v>
      </c>
      <c r="AF418" s="195"/>
      <c r="AG418" s="195">
        <v>0</v>
      </c>
      <c r="AH418" s="72"/>
      <c r="AR418" s="53">
        <v>0.9879</v>
      </c>
      <c r="AU418" s="48">
        <v>270</v>
      </c>
      <c r="AW418" s="48">
        <v>266.733</v>
      </c>
      <c r="BB418" s="80" t="s">
        <v>722</v>
      </c>
      <c r="BC418" s="270" t="s">
        <v>1126</v>
      </c>
      <c r="BD418" s="152">
        <v>47.038400000000003</v>
      </c>
      <c r="BE418" s="152"/>
      <c r="BF418" s="152">
        <v>1.63174</v>
      </c>
      <c r="BG418" s="152"/>
      <c r="BH418" s="152">
        <v>15.843999999999999</v>
      </c>
      <c r="BI418" s="152"/>
      <c r="BJ418" s="152"/>
      <c r="BK418" s="152"/>
      <c r="BL418" s="152"/>
      <c r="BM418" s="152"/>
      <c r="BN418" s="152">
        <v>11.865399999999999</v>
      </c>
      <c r="BO418" s="152"/>
      <c r="BP418" s="152">
        <v>0.20144899999999999</v>
      </c>
      <c r="BQ418" s="152"/>
      <c r="BR418" s="152">
        <v>6.07369</v>
      </c>
      <c r="BS418" s="152"/>
      <c r="BT418" s="152"/>
      <c r="BU418" s="152"/>
      <c r="BV418" s="152"/>
      <c r="BW418" s="152"/>
      <c r="BX418" s="152">
        <v>11.724299999999999</v>
      </c>
      <c r="BY418" s="152"/>
      <c r="BZ418" s="152">
        <v>2.8706499999999999</v>
      </c>
      <c r="CA418" s="152"/>
      <c r="CB418" s="152">
        <v>1.2187699999999999</v>
      </c>
      <c r="CC418" s="152"/>
      <c r="CD418" s="152">
        <v>0.23166600000000001</v>
      </c>
      <c r="CE418" s="72"/>
      <c r="CF418" s="72"/>
      <c r="CG418" s="72"/>
      <c r="CH418" s="72"/>
      <c r="CI418" s="72"/>
      <c r="CJ418" s="72"/>
      <c r="CK418" s="72"/>
      <c r="CL418" s="72"/>
      <c r="CM418" s="72"/>
      <c r="CN418" s="72"/>
      <c r="CO418" s="72"/>
      <c r="CP418" s="72"/>
      <c r="CQ418" s="72"/>
      <c r="CR418" s="72"/>
      <c r="CS418" s="72"/>
      <c r="CT418" s="72"/>
      <c r="CU418" s="72"/>
      <c r="CV418" s="72"/>
      <c r="CW418" s="72"/>
      <c r="CX418" s="72"/>
      <c r="CY418" s="72"/>
      <c r="CZ418" s="72"/>
      <c r="DA418" s="72"/>
      <c r="DB418" s="72"/>
      <c r="DC418" s="72"/>
      <c r="DD418" s="72"/>
      <c r="DE418" s="72"/>
      <c r="DF418" s="72"/>
      <c r="DG418" s="72"/>
      <c r="DH418" s="107">
        <f t="shared" si="338"/>
        <v>98.700064999999995</v>
      </c>
      <c r="DJ418" s="104">
        <f t="shared" si="315"/>
        <v>1.2999350000000049</v>
      </c>
      <c r="DK418" s="72"/>
      <c r="DL418" s="51" t="s">
        <v>827</v>
      </c>
      <c r="DO418" s="358">
        <v>1.3</v>
      </c>
      <c r="DP418" s="72"/>
      <c r="DQ418" s="374"/>
      <c r="DR418" s="72"/>
      <c r="DU418" s="52"/>
      <c r="DX418" s="75">
        <f t="shared" si="316"/>
        <v>47.657922008460687</v>
      </c>
      <c r="DY418" s="51">
        <f t="shared" si="317"/>
        <v>0</v>
      </c>
      <c r="DZ418" s="75">
        <f t="shared" si="318"/>
        <v>1.653230927456836</v>
      </c>
      <c r="EA418" s="51">
        <f t="shared" si="319"/>
        <v>0</v>
      </c>
      <c r="EB418" s="75">
        <f t="shared" si="320"/>
        <v>16.052674332078706</v>
      </c>
      <c r="EC418" s="51">
        <f t="shared" si="321"/>
        <v>0</v>
      </c>
      <c r="ED418" s="75">
        <f t="shared" si="322"/>
        <v>12.021673947225871</v>
      </c>
      <c r="EE418" s="51">
        <f t="shared" si="323"/>
        <v>0</v>
      </c>
      <c r="EF418" s="75">
        <f t="shared" si="324"/>
        <v>0.20410219588001283</v>
      </c>
      <c r="EG418" s="51">
        <f t="shared" si="325"/>
        <v>0</v>
      </c>
      <c r="EH418" s="75">
        <f t="shared" si="326"/>
        <v>6.1536838906843681</v>
      </c>
      <c r="EI418" s="51">
        <f t="shared" si="327"/>
        <v>0</v>
      </c>
      <c r="EJ418" s="75">
        <f t="shared" si="328"/>
        <v>11.87871558139298</v>
      </c>
      <c r="EK418" s="51">
        <f t="shared" si="329"/>
        <v>0</v>
      </c>
      <c r="EL418" s="75">
        <f t="shared" si="330"/>
        <v>2.9084580643386611</v>
      </c>
      <c r="EM418" s="51">
        <f t="shared" si="331"/>
        <v>0</v>
      </c>
      <c r="EN418" s="75">
        <f t="shared" si="332"/>
        <v>1.2348218818295611</v>
      </c>
      <c r="EO418" s="51">
        <f t="shared" si="333"/>
        <v>0</v>
      </c>
      <c r="EP418" s="75">
        <f t="shared" si="334"/>
        <v>0.23471717065231923</v>
      </c>
      <c r="EQ418" s="51">
        <f t="shared" si="335"/>
        <v>0</v>
      </c>
      <c r="ER418" s="51">
        <f t="shared" si="336"/>
        <v>100</v>
      </c>
      <c r="ES418" s="51">
        <f t="shared" si="337"/>
        <v>0</v>
      </c>
    </row>
    <row r="419" spans="1:149" s="43" customFormat="1" ht="14.65" thickBot="1" x14ac:dyDescent="0.5">
      <c r="A419" s="89" t="s">
        <v>1437</v>
      </c>
      <c r="B419" s="86" t="s">
        <v>971</v>
      </c>
      <c r="C419" s="43" t="s">
        <v>3441</v>
      </c>
      <c r="D419" s="43" t="s">
        <v>3440</v>
      </c>
      <c r="E419" s="89" t="s">
        <v>1127</v>
      </c>
      <c r="F419" s="89" t="s">
        <v>1550</v>
      </c>
      <c r="G419" s="90" t="s">
        <v>3366</v>
      </c>
      <c r="H419" s="89" t="s">
        <v>1132</v>
      </c>
      <c r="I419" s="89">
        <v>25</v>
      </c>
      <c r="J419" s="301">
        <v>40</v>
      </c>
      <c r="K419" s="89"/>
      <c r="L419" s="301">
        <v>1085</v>
      </c>
      <c r="M419" s="90"/>
      <c r="O419" s="89" t="s">
        <v>1128</v>
      </c>
      <c r="P419" s="90" t="s">
        <v>3179</v>
      </c>
      <c r="Q419" s="123"/>
      <c r="R419" s="123"/>
      <c r="S419" s="134"/>
      <c r="AA419" s="196"/>
      <c r="AB419" s="196"/>
      <c r="AC419" s="196"/>
      <c r="AD419" s="90"/>
      <c r="AE419" s="317">
        <v>1</v>
      </c>
      <c r="AF419" s="196"/>
      <c r="AG419" s="196">
        <v>0</v>
      </c>
      <c r="AH419" s="90"/>
      <c r="AQ419" s="86"/>
      <c r="AR419" s="58">
        <v>0.98209999999999997</v>
      </c>
      <c r="AS419" s="58"/>
      <c r="AU419" s="63">
        <v>400</v>
      </c>
      <c r="AW419" s="63">
        <v>392.84</v>
      </c>
      <c r="AY419" s="308"/>
      <c r="BA419" s="86"/>
      <c r="BB419" s="85" t="s">
        <v>722</v>
      </c>
      <c r="BC419" s="271" t="s">
        <v>1126</v>
      </c>
      <c r="BD419" s="284">
        <v>47.927199999999999</v>
      </c>
      <c r="BE419" s="284"/>
      <c r="BF419" s="284">
        <v>1.7471399999999999</v>
      </c>
      <c r="BG419" s="284"/>
      <c r="BH419" s="284">
        <v>16.260300000000001</v>
      </c>
      <c r="BI419" s="284"/>
      <c r="BJ419" s="284"/>
      <c r="BK419" s="284"/>
      <c r="BL419" s="284"/>
      <c r="BM419" s="284"/>
      <c r="BN419" s="284">
        <v>10.3935</v>
      </c>
      <c r="BO419" s="284"/>
      <c r="BP419" s="284">
        <v>0.17868500000000001</v>
      </c>
      <c r="BQ419" s="284"/>
      <c r="BR419" s="284">
        <v>5.2513399999999999</v>
      </c>
      <c r="BS419" s="284"/>
      <c r="BT419" s="284"/>
      <c r="BU419" s="284"/>
      <c r="BV419" s="284"/>
      <c r="BW419" s="284"/>
      <c r="BX419" s="284">
        <v>10.7806</v>
      </c>
      <c r="BY419" s="284"/>
      <c r="BZ419" s="284">
        <v>3.2361800000000001</v>
      </c>
      <c r="CA419" s="284"/>
      <c r="CB419" s="284">
        <v>1.5684499999999999</v>
      </c>
      <c r="CC419" s="284"/>
      <c r="CD419" s="284">
        <v>0.45663799999999999</v>
      </c>
      <c r="CE419" s="90"/>
      <c r="CF419" s="90"/>
      <c r="CG419" s="90"/>
      <c r="CH419" s="90"/>
      <c r="CI419" s="90"/>
      <c r="CJ419" s="90"/>
      <c r="CK419" s="90"/>
      <c r="CL419" s="90"/>
      <c r="CM419" s="90"/>
      <c r="CN419" s="90"/>
      <c r="CO419" s="90"/>
      <c r="CP419" s="90"/>
      <c r="CQ419" s="90"/>
      <c r="CR419" s="90"/>
      <c r="CS419" s="90"/>
      <c r="CT419" s="90"/>
      <c r="CU419" s="90"/>
      <c r="CV419" s="90"/>
      <c r="CW419" s="90"/>
      <c r="CX419" s="90"/>
      <c r="CY419" s="90"/>
      <c r="CZ419" s="90"/>
      <c r="DA419" s="90"/>
      <c r="DB419" s="90"/>
      <c r="DC419" s="90"/>
      <c r="DD419" s="90"/>
      <c r="DE419" s="90"/>
      <c r="DF419" s="90"/>
      <c r="DG419" s="90"/>
      <c r="DH419" s="162">
        <f t="shared" si="338"/>
        <v>97.800033000000013</v>
      </c>
      <c r="DJ419" s="105">
        <f t="shared" si="315"/>
        <v>2.1999669999999867</v>
      </c>
      <c r="DK419" s="90"/>
      <c r="DL419" s="43" t="s">
        <v>827</v>
      </c>
      <c r="DO419" s="359">
        <v>2.2000000000000002</v>
      </c>
      <c r="DP419" s="90"/>
      <c r="DQ419" s="375"/>
      <c r="DR419" s="90"/>
      <c r="DS419" s="308"/>
      <c r="DU419" s="59"/>
      <c r="DW419" s="86"/>
      <c r="DX419" s="298">
        <f t="shared" si="316"/>
        <v>49.005300437884301</v>
      </c>
      <c r="DY419" s="43">
        <f t="shared" si="317"/>
        <v>0</v>
      </c>
      <c r="DZ419" s="298">
        <f t="shared" si="318"/>
        <v>1.7864411150045314</v>
      </c>
      <c r="EA419" s="43">
        <f t="shared" si="319"/>
        <v>0</v>
      </c>
      <c r="EB419" s="298">
        <f t="shared" si="320"/>
        <v>16.62606800960895</v>
      </c>
      <c r="EC419" s="43">
        <f t="shared" si="321"/>
        <v>0</v>
      </c>
      <c r="ED419" s="298">
        <f t="shared" si="322"/>
        <v>10.627297027599161</v>
      </c>
      <c r="EE419" s="43">
        <f t="shared" si="323"/>
        <v>0</v>
      </c>
      <c r="EF419" s="298">
        <f t="shared" si="324"/>
        <v>0.18270443732876859</v>
      </c>
      <c r="EG419" s="43">
        <f t="shared" si="325"/>
        <v>0</v>
      </c>
      <c r="EH419" s="298">
        <f t="shared" si="326"/>
        <v>5.3694664908753138</v>
      </c>
      <c r="EI419" s="43">
        <f t="shared" si="327"/>
        <v>0</v>
      </c>
      <c r="EJ419" s="298">
        <f t="shared" si="328"/>
        <v>11.023104665005581</v>
      </c>
      <c r="EK419" s="43">
        <f t="shared" si="329"/>
        <v>0</v>
      </c>
      <c r="EL419" s="298">
        <f t="shared" si="330"/>
        <v>3.3089763885866983</v>
      </c>
      <c r="EM419" s="43">
        <f t="shared" si="331"/>
        <v>0</v>
      </c>
      <c r="EN419" s="298">
        <f t="shared" si="332"/>
        <v>1.6037315652030502</v>
      </c>
      <c r="EO419" s="43">
        <f t="shared" si="333"/>
        <v>0</v>
      </c>
      <c r="EP419" s="298">
        <f t="shared" si="334"/>
        <v>0.46690986290362491</v>
      </c>
      <c r="EQ419" s="43">
        <f t="shared" si="335"/>
        <v>0</v>
      </c>
      <c r="ER419" s="43">
        <f t="shared" si="336"/>
        <v>100</v>
      </c>
      <c r="ES419" s="43">
        <f t="shared" si="337"/>
        <v>0</v>
      </c>
    </row>
    <row r="420" spans="1:149" x14ac:dyDescent="0.45">
      <c r="A420" s="78" t="s">
        <v>1438</v>
      </c>
      <c r="B420" s="174" t="s">
        <v>907</v>
      </c>
      <c r="C420" s="51" t="s">
        <v>3585</v>
      </c>
      <c r="D420" s="51" t="s">
        <v>3643</v>
      </c>
      <c r="E420" s="78" t="s">
        <v>1127</v>
      </c>
      <c r="F420" s="78">
        <v>134</v>
      </c>
      <c r="G420" s="72" t="s">
        <v>3366</v>
      </c>
      <c r="H420" s="78" t="s">
        <v>1100</v>
      </c>
      <c r="I420" s="78">
        <v>69</v>
      </c>
      <c r="J420" s="300">
        <v>101</v>
      </c>
      <c r="K420" s="78">
        <v>0.505</v>
      </c>
      <c r="L420" s="300">
        <v>950</v>
      </c>
      <c r="M420" s="72">
        <v>10</v>
      </c>
      <c r="O420" s="78"/>
      <c r="P420" s="72" t="s">
        <v>1374</v>
      </c>
      <c r="AA420" s="195"/>
      <c r="AB420" s="195"/>
      <c r="AC420" s="195"/>
      <c r="AD420" s="72"/>
      <c r="AE420" s="316">
        <v>0</v>
      </c>
      <c r="AF420" s="195"/>
      <c r="AG420" s="195">
        <v>1</v>
      </c>
      <c r="AH420" s="72"/>
      <c r="AQ420" s="174" t="s">
        <v>824</v>
      </c>
      <c r="AR420" s="53">
        <v>0.92</v>
      </c>
      <c r="AS420" s="53">
        <v>1.2729999999999999</v>
      </c>
      <c r="AV420" s="48">
        <v>1010</v>
      </c>
      <c r="AW420" s="54">
        <v>0</v>
      </c>
      <c r="AY420" s="48">
        <v>1285.73</v>
      </c>
      <c r="AZ420" s="49">
        <v>28.522302910003603</v>
      </c>
      <c r="BB420" s="80" t="s">
        <v>3412</v>
      </c>
      <c r="BC420" s="270" t="s">
        <v>1126</v>
      </c>
      <c r="BD420" s="152">
        <v>76.687399999999997</v>
      </c>
      <c r="BE420" s="152"/>
      <c r="BF420" s="152">
        <v>8.0248399999999998E-2</v>
      </c>
      <c r="BG420" s="152"/>
      <c r="BH420" s="152">
        <v>12.599</v>
      </c>
      <c r="BI420" s="152"/>
      <c r="BJ420" s="152"/>
      <c r="BK420" s="152"/>
      <c r="BL420" s="152"/>
      <c r="BM420" s="152"/>
      <c r="BN420" s="152">
        <v>1.0231699999999999</v>
      </c>
      <c r="BO420" s="152"/>
      <c r="BP420" s="152">
        <v>8.0248399999999998E-2</v>
      </c>
      <c r="BQ420" s="152"/>
      <c r="BR420" s="152">
        <v>6.0186299999999998E-2</v>
      </c>
      <c r="BS420" s="152"/>
      <c r="BT420" s="152"/>
      <c r="BU420" s="152"/>
      <c r="BV420" s="152"/>
      <c r="BW420" s="152"/>
      <c r="BX420" s="152">
        <v>0.250776</v>
      </c>
      <c r="BY420" s="152"/>
      <c r="BZ420" s="152">
        <v>4.2230699999999999</v>
      </c>
      <c r="CA420" s="152"/>
      <c r="CB420" s="152">
        <v>4.7948399999999998</v>
      </c>
      <c r="CC420" s="152"/>
      <c r="CD420" s="152"/>
      <c r="CE420" s="72"/>
      <c r="CF420" s="72"/>
      <c r="CG420" s="72"/>
      <c r="CH420" s="72"/>
      <c r="CI420" s="72"/>
      <c r="CJ420" s="72"/>
      <c r="CK420" s="72"/>
      <c r="CL420" s="72"/>
      <c r="CM420" s="72"/>
      <c r="CN420" s="72"/>
      <c r="CO420" s="72"/>
      <c r="CP420" s="72"/>
      <c r="CQ420" s="72"/>
      <c r="CR420" s="72"/>
      <c r="CS420" s="72"/>
      <c r="CT420" s="72"/>
      <c r="CU420" s="72"/>
      <c r="CV420" s="72"/>
      <c r="CW420" s="72"/>
      <c r="CX420" s="72"/>
      <c r="CY420" s="72"/>
      <c r="CZ420" s="72"/>
      <c r="DA420" s="72"/>
      <c r="DB420" s="72"/>
      <c r="DC420" s="72"/>
      <c r="DD420" s="72"/>
      <c r="DE420" s="72"/>
      <c r="DF420" s="72"/>
      <c r="DG420" s="72"/>
      <c r="DH420" s="107">
        <f t="shared" si="338"/>
        <v>99.798939099999984</v>
      </c>
      <c r="DJ420" s="104">
        <f t="shared" si="315"/>
        <v>0.20106090000001586</v>
      </c>
      <c r="DK420" s="72"/>
      <c r="DL420" s="51" t="s">
        <v>827</v>
      </c>
      <c r="DO420" s="358">
        <v>0.1414</v>
      </c>
      <c r="DP420" s="72"/>
      <c r="DQ420" s="374">
        <v>5.9700000000000003E-2</v>
      </c>
      <c r="DR420" s="72"/>
      <c r="DU420" s="52"/>
      <c r="DX420" s="75">
        <f t="shared" si="316"/>
        <v>76.841899013734121</v>
      </c>
      <c r="DY420" s="51">
        <f t="shared" si="317"/>
        <v>0</v>
      </c>
      <c r="DZ420" s="75">
        <f t="shared" si="318"/>
        <v>8.0410073216900579E-2</v>
      </c>
      <c r="EA420" s="51">
        <f t="shared" si="319"/>
        <v>0</v>
      </c>
      <c r="EB420" s="75">
        <f t="shared" si="320"/>
        <v>12.624382697470981</v>
      </c>
      <c r="EC420" s="51">
        <f t="shared" si="321"/>
        <v>0</v>
      </c>
      <c r="ED420" s="75">
        <f t="shared" si="322"/>
        <v>1.0252313393579953</v>
      </c>
      <c r="EE420" s="51">
        <f t="shared" si="323"/>
        <v>0</v>
      </c>
      <c r="EF420" s="75">
        <f t="shared" si="324"/>
        <v>8.0410073216900579E-2</v>
      </c>
      <c r="EG420" s="51">
        <f t="shared" si="325"/>
        <v>0</v>
      </c>
      <c r="EH420" s="75">
        <f t="shared" si="326"/>
        <v>6.0307554912675428E-2</v>
      </c>
      <c r="EI420" s="51">
        <f t="shared" si="327"/>
        <v>0</v>
      </c>
      <c r="EJ420" s="75">
        <f t="shared" si="328"/>
        <v>0.25128122829914934</v>
      </c>
      <c r="EK420" s="51">
        <f t="shared" si="329"/>
        <v>0</v>
      </c>
      <c r="EL420" s="75">
        <f t="shared" si="330"/>
        <v>4.2315780489093404</v>
      </c>
      <c r="EM420" s="51">
        <f t="shared" si="331"/>
        <v>0</v>
      </c>
      <c r="EN420" s="75">
        <f t="shared" si="332"/>
        <v>4.804499970881956</v>
      </c>
      <c r="EO420" s="51">
        <f t="shared" si="333"/>
        <v>0</v>
      </c>
      <c r="EP420" s="75">
        <f t="shared" si="334"/>
        <v>0</v>
      </c>
      <c r="EQ420" s="51" t="e">
        <f t="shared" si="335"/>
        <v>#DIV/0!</v>
      </c>
      <c r="ER420" s="51">
        <f t="shared" si="336"/>
        <v>100</v>
      </c>
      <c r="ES420" s="51">
        <f t="shared" si="337"/>
        <v>0</v>
      </c>
    </row>
    <row r="421" spans="1:149" x14ac:dyDescent="0.45">
      <c r="A421" s="78" t="s">
        <v>1438</v>
      </c>
      <c r="B421" s="174" t="s">
        <v>907</v>
      </c>
      <c r="C421" s="51" t="s">
        <v>3585</v>
      </c>
      <c r="D421" s="51" t="s">
        <v>3643</v>
      </c>
      <c r="E421" s="78" t="s">
        <v>1127</v>
      </c>
      <c r="F421" s="78">
        <v>152</v>
      </c>
      <c r="G421" s="72" t="s">
        <v>3366</v>
      </c>
      <c r="H421" s="78" t="s">
        <v>1100</v>
      </c>
      <c r="I421" s="78">
        <v>328</v>
      </c>
      <c r="J421" s="300">
        <v>151</v>
      </c>
      <c r="K421" s="78">
        <v>0.755</v>
      </c>
      <c r="L421" s="300">
        <v>950</v>
      </c>
      <c r="M421" s="72">
        <v>10</v>
      </c>
      <c r="O421" s="78"/>
      <c r="P421" s="72" t="s">
        <v>1374</v>
      </c>
      <c r="AA421" s="195"/>
      <c r="AB421" s="195"/>
      <c r="AC421" s="195"/>
      <c r="AD421" s="72"/>
      <c r="AE421" s="316">
        <v>0</v>
      </c>
      <c r="AF421" s="195"/>
      <c r="AG421" s="195">
        <v>1</v>
      </c>
      <c r="AH421" s="72"/>
      <c r="AQ421" s="174" t="s">
        <v>824</v>
      </c>
      <c r="AR421" s="53">
        <v>0.90100000000000002</v>
      </c>
      <c r="AS421" s="53">
        <v>1.4590000000000001</v>
      </c>
      <c r="AV421" s="48">
        <v>1510</v>
      </c>
      <c r="AW421" s="54">
        <v>0</v>
      </c>
      <c r="AY421" s="48">
        <v>2203.09</v>
      </c>
      <c r="AZ421" s="49">
        <v>36.562726304393664</v>
      </c>
      <c r="BB421" s="80" t="s">
        <v>3412</v>
      </c>
      <c r="BC421" s="270" t="s">
        <v>1126</v>
      </c>
      <c r="BD421" s="152">
        <v>76.682599999999994</v>
      </c>
      <c r="BE421" s="152"/>
      <c r="BF421" s="152">
        <v>8.0243400000000006E-2</v>
      </c>
      <c r="BG421" s="152"/>
      <c r="BH421" s="152">
        <v>12.5982</v>
      </c>
      <c r="BI421" s="152"/>
      <c r="BJ421" s="152"/>
      <c r="BK421" s="152"/>
      <c r="BL421" s="152"/>
      <c r="BM421" s="152"/>
      <c r="BN421" s="152">
        <v>1.0230999999999999</v>
      </c>
      <c r="BO421" s="152"/>
      <c r="BP421" s="152">
        <v>8.0243400000000006E-2</v>
      </c>
      <c r="BQ421" s="152"/>
      <c r="BR421" s="152">
        <v>6.0182600000000003E-2</v>
      </c>
      <c r="BS421" s="152"/>
      <c r="BT421" s="152"/>
      <c r="BU421" s="152"/>
      <c r="BV421" s="152"/>
      <c r="BW421" s="152"/>
      <c r="BX421" s="152">
        <v>0.25076100000000001</v>
      </c>
      <c r="BY421" s="152"/>
      <c r="BZ421" s="152">
        <v>4.22281</v>
      </c>
      <c r="CA421" s="152"/>
      <c r="CB421" s="152">
        <v>4.7945399999999996</v>
      </c>
      <c r="CC421" s="152"/>
      <c r="CD421" s="152"/>
      <c r="CE421" s="72"/>
      <c r="CF421" s="72"/>
      <c r="CG421" s="72"/>
      <c r="CH421" s="72"/>
      <c r="CI421" s="72"/>
      <c r="CJ421" s="72"/>
      <c r="CK421" s="72"/>
      <c r="CL421" s="72"/>
      <c r="CM421" s="72"/>
      <c r="CN421" s="72"/>
      <c r="CO421" s="72"/>
      <c r="CP421" s="72"/>
      <c r="CQ421" s="72"/>
      <c r="CR421" s="72"/>
      <c r="CS421" s="72"/>
      <c r="CT421" s="72"/>
      <c r="CU421" s="72"/>
      <c r="CV421" s="72"/>
      <c r="CW421" s="72"/>
      <c r="CX421" s="72"/>
      <c r="CY421" s="72"/>
      <c r="CZ421" s="72"/>
      <c r="DA421" s="72"/>
      <c r="DB421" s="72"/>
      <c r="DC421" s="72"/>
      <c r="DD421" s="72"/>
      <c r="DE421" s="72"/>
      <c r="DF421" s="72"/>
      <c r="DG421" s="72"/>
      <c r="DH421" s="107">
        <f t="shared" si="338"/>
        <v>99.792680399999995</v>
      </c>
      <c r="DJ421" s="104">
        <f t="shared" si="315"/>
        <v>0.20731960000000527</v>
      </c>
      <c r="DK421" s="72"/>
      <c r="DL421" s="51" t="s">
        <v>827</v>
      </c>
      <c r="DO421" s="358">
        <v>0.1123</v>
      </c>
      <c r="DP421" s="72"/>
      <c r="DQ421" s="374">
        <v>9.5000000000000001E-2</v>
      </c>
      <c r="DR421" s="72"/>
      <c r="DU421" s="52"/>
      <c r="DX421" s="75">
        <f t="shared" si="316"/>
        <v>76.841908336996624</v>
      </c>
      <c r="DY421" s="51">
        <f t="shared" si="317"/>
        <v>0</v>
      </c>
      <c r="DZ421" s="75">
        <f t="shared" si="318"/>
        <v>8.0410105909932056E-2</v>
      </c>
      <c r="EA421" s="51">
        <f t="shared" si="319"/>
        <v>0</v>
      </c>
      <c r="EB421" s="75">
        <f t="shared" si="320"/>
        <v>12.624372799189789</v>
      </c>
      <c r="EC421" s="51">
        <f t="shared" si="321"/>
        <v>0</v>
      </c>
      <c r="ED421" s="75">
        <f t="shared" si="322"/>
        <v>1.0252254933919982</v>
      </c>
      <c r="EE421" s="51">
        <f t="shared" si="323"/>
        <v>0</v>
      </c>
      <c r="EF421" s="75">
        <f t="shared" si="324"/>
        <v>8.0410105909932056E-2</v>
      </c>
      <c r="EG421" s="51">
        <f t="shared" si="325"/>
        <v>0</v>
      </c>
      <c r="EH421" s="75">
        <f t="shared" si="326"/>
        <v>6.0307629536324195E-2</v>
      </c>
      <c r="EI421" s="51">
        <f t="shared" si="327"/>
        <v>0</v>
      </c>
      <c r="EJ421" s="75">
        <f t="shared" si="328"/>
        <v>0.25128195674760129</v>
      </c>
      <c r="EK421" s="51">
        <f t="shared" si="329"/>
        <v>0</v>
      </c>
      <c r="EL421" s="75">
        <f t="shared" si="330"/>
        <v>4.23158290074349</v>
      </c>
      <c r="EM421" s="51">
        <f t="shared" si="331"/>
        <v>0</v>
      </c>
      <c r="EN421" s="75">
        <f t="shared" si="332"/>
        <v>4.8045006715743046</v>
      </c>
      <c r="EO421" s="51">
        <f t="shared" si="333"/>
        <v>0</v>
      </c>
      <c r="EP421" s="75">
        <f t="shared" si="334"/>
        <v>0</v>
      </c>
      <c r="EQ421" s="51" t="e">
        <f t="shared" si="335"/>
        <v>#DIV/0!</v>
      </c>
      <c r="ER421" s="51">
        <f t="shared" si="336"/>
        <v>100</v>
      </c>
      <c r="ES421" s="51">
        <f t="shared" si="337"/>
        <v>0</v>
      </c>
    </row>
    <row r="422" spans="1:149" x14ac:dyDescent="0.45">
      <c r="A422" s="78" t="s">
        <v>1438</v>
      </c>
      <c r="B422" s="174" t="s">
        <v>907</v>
      </c>
      <c r="C422" s="51" t="s">
        <v>3585</v>
      </c>
      <c r="D422" s="51" t="s">
        <v>3643</v>
      </c>
      <c r="E422" s="78" t="s">
        <v>1127</v>
      </c>
      <c r="F422" s="78">
        <v>130</v>
      </c>
      <c r="G422" s="72" t="s">
        <v>3366</v>
      </c>
      <c r="H422" s="78" t="s">
        <v>1100</v>
      </c>
      <c r="I422" s="78">
        <v>48</v>
      </c>
      <c r="J422" s="300">
        <v>199.3</v>
      </c>
      <c r="K422" s="78">
        <v>0.99649999999999994</v>
      </c>
      <c r="L422" s="300">
        <v>950</v>
      </c>
      <c r="M422" s="72">
        <v>10</v>
      </c>
      <c r="O422" s="78"/>
      <c r="P422" s="72" t="s">
        <v>1374</v>
      </c>
      <c r="AA422" s="195"/>
      <c r="AB422" s="195"/>
      <c r="AC422" s="195"/>
      <c r="AD422" s="72"/>
      <c r="AE422" s="316">
        <v>0</v>
      </c>
      <c r="AF422" s="195"/>
      <c r="AG422" s="195">
        <v>1</v>
      </c>
      <c r="AH422" s="72"/>
      <c r="AQ422" s="174" t="s">
        <v>824</v>
      </c>
      <c r="AR422" s="53">
        <v>0.89470000000000005</v>
      </c>
      <c r="AS422" s="53">
        <v>1.6739999999999999</v>
      </c>
      <c r="AV422" s="48">
        <v>1993</v>
      </c>
      <c r="AW422" s="54">
        <v>0</v>
      </c>
      <c r="AY422" s="48">
        <v>3336.2819999999997</v>
      </c>
      <c r="AZ422" s="49">
        <v>47.265083924101944</v>
      </c>
      <c r="BB422" s="80" t="s">
        <v>3412</v>
      </c>
      <c r="BC422" s="270" t="s">
        <v>1126</v>
      </c>
      <c r="BD422" s="152">
        <v>76.531400000000005</v>
      </c>
      <c r="BE422" s="152"/>
      <c r="BF422" s="152">
        <v>8.0085199999999995E-2</v>
      </c>
      <c r="BG422" s="152"/>
      <c r="BH422" s="152">
        <v>12.573399999999999</v>
      </c>
      <c r="BI422" s="152"/>
      <c r="BJ422" s="152"/>
      <c r="BK422" s="152"/>
      <c r="BL422" s="152"/>
      <c r="BM422" s="152"/>
      <c r="BN422" s="152">
        <v>1.0210900000000001</v>
      </c>
      <c r="BO422" s="152"/>
      <c r="BP422" s="152">
        <v>8.0085199999999995E-2</v>
      </c>
      <c r="BQ422" s="152"/>
      <c r="BR422" s="152">
        <v>6.0063900000000003E-2</v>
      </c>
      <c r="BS422" s="152"/>
      <c r="BT422" s="152"/>
      <c r="BU422" s="152"/>
      <c r="BV422" s="152"/>
      <c r="BW422" s="152"/>
      <c r="BX422" s="152">
        <v>0.25026599999999999</v>
      </c>
      <c r="BY422" s="152"/>
      <c r="BZ422" s="152">
        <v>4.21448</v>
      </c>
      <c r="CA422" s="152"/>
      <c r="CB422" s="152">
        <v>4.7850900000000003</v>
      </c>
      <c r="CC422" s="152"/>
      <c r="CD422" s="152"/>
      <c r="CE422" s="72"/>
      <c r="CF422" s="72"/>
      <c r="CG422" s="72"/>
      <c r="CH422" s="72"/>
      <c r="CI422" s="72"/>
      <c r="CJ422" s="72"/>
      <c r="CK422" s="72"/>
      <c r="CL422" s="72"/>
      <c r="CM422" s="72"/>
      <c r="CN422" s="72"/>
      <c r="CO422" s="72"/>
      <c r="CP422" s="72"/>
      <c r="CQ422" s="72"/>
      <c r="CR422" s="72"/>
      <c r="CS422" s="72"/>
      <c r="CT422" s="72"/>
      <c r="CU422" s="72"/>
      <c r="CV422" s="72"/>
      <c r="CW422" s="72"/>
      <c r="CX422" s="72"/>
      <c r="CY422" s="72"/>
      <c r="CZ422" s="72"/>
      <c r="DA422" s="72"/>
      <c r="DB422" s="72"/>
      <c r="DC422" s="72"/>
      <c r="DD422" s="72"/>
      <c r="DE422" s="72"/>
      <c r="DF422" s="72"/>
      <c r="DG422" s="72"/>
      <c r="DH422" s="107">
        <f t="shared" si="338"/>
        <v>99.595960299999987</v>
      </c>
      <c r="DJ422" s="104">
        <f t="shared" si="315"/>
        <v>0.40403970000001266</v>
      </c>
      <c r="DK422" s="72"/>
      <c r="DL422" s="51" t="s">
        <v>827</v>
      </c>
      <c r="DO422" s="358">
        <v>0.26079999999999998</v>
      </c>
      <c r="DP422" s="72"/>
      <c r="DQ422" s="374">
        <v>0.14330000000000001</v>
      </c>
      <c r="DR422" s="72"/>
      <c r="DU422" s="52"/>
      <c r="DX422" s="75">
        <f t="shared" si="316"/>
        <v>76.841871667760813</v>
      </c>
      <c r="DY422" s="51">
        <f t="shared" si="317"/>
        <v>0</v>
      </c>
      <c r="DZ422" s="75">
        <f t="shared" si="318"/>
        <v>8.0410088681076755E-2</v>
      </c>
      <c r="EA422" s="51">
        <f t="shared" si="319"/>
        <v>0</v>
      </c>
      <c r="EB422" s="75">
        <f t="shared" si="320"/>
        <v>12.624407618669251</v>
      </c>
      <c r="EC422" s="51">
        <f t="shared" si="321"/>
        <v>0</v>
      </c>
      <c r="ED422" s="75">
        <f t="shared" si="322"/>
        <v>1.0252323456938446</v>
      </c>
      <c r="EE422" s="51">
        <f t="shared" si="323"/>
        <v>0</v>
      </c>
      <c r="EF422" s="75">
        <f t="shared" si="324"/>
        <v>8.0410088681076755E-2</v>
      </c>
      <c r="EG422" s="51">
        <f t="shared" si="325"/>
        <v>0</v>
      </c>
      <c r="EH422" s="75">
        <f t="shared" si="326"/>
        <v>6.0307566510807584E-2</v>
      </c>
      <c r="EI422" s="51">
        <f t="shared" si="327"/>
        <v>0</v>
      </c>
      <c r="EJ422" s="75">
        <f t="shared" si="328"/>
        <v>0.2512812761141679</v>
      </c>
      <c r="EK422" s="51">
        <f t="shared" si="329"/>
        <v>0</v>
      </c>
      <c r="EL422" s="75">
        <f t="shared" si="330"/>
        <v>4.2315772520343886</v>
      </c>
      <c r="EM422" s="51">
        <f t="shared" si="331"/>
        <v>0</v>
      </c>
      <c r="EN422" s="75">
        <f t="shared" si="332"/>
        <v>4.8045020958545859</v>
      </c>
      <c r="EO422" s="51">
        <f t="shared" si="333"/>
        <v>0</v>
      </c>
      <c r="EP422" s="75">
        <f t="shared" si="334"/>
        <v>0</v>
      </c>
      <c r="EQ422" s="51" t="e">
        <f t="shared" si="335"/>
        <v>#DIV/0!</v>
      </c>
      <c r="ER422" s="51">
        <f t="shared" si="336"/>
        <v>100</v>
      </c>
      <c r="ES422" s="51">
        <f t="shared" si="337"/>
        <v>0</v>
      </c>
    </row>
    <row r="423" spans="1:149" x14ac:dyDescent="0.45">
      <c r="A423" s="78" t="s">
        <v>1438</v>
      </c>
      <c r="B423" s="174" t="s">
        <v>907</v>
      </c>
      <c r="C423" s="51" t="s">
        <v>3585</v>
      </c>
      <c r="D423" s="51" t="s">
        <v>3643</v>
      </c>
      <c r="E423" s="78" t="s">
        <v>1127</v>
      </c>
      <c r="F423" s="78">
        <v>111</v>
      </c>
      <c r="G423" s="72" t="s">
        <v>3366</v>
      </c>
      <c r="H423" s="78" t="s">
        <v>1100</v>
      </c>
      <c r="I423" s="78">
        <v>15</v>
      </c>
      <c r="J423" s="300">
        <v>50.4</v>
      </c>
      <c r="K423" s="78">
        <v>0.252</v>
      </c>
      <c r="L423" s="300">
        <v>1050</v>
      </c>
      <c r="M423" s="72">
        <v>10</v>
      </c>
      <c r="O423" s="78"/>
      <c r="P423" s="72" t="s">
        <v>1374</v>
      </c>
      <c r="AA423" s="195"/>
      <c r="AB423" s="195"/>
      <c r="AC423" s="195"/>
      <c r="AD423" s="72"/>
      <c r="AE423" s="316">
        <v>0</v>
      </c>
      <c r="AF423" s="195"/>
      <c r="AG423" s="195">
        <v>1</v>
      </c>
      <c r="AH423" s="72"/>
      <c r="AQ423" s="174" t="s">
        <v>824</v>
      </c>
      <c r="AR423" s="53">
        <v>0.97299999999999998</v>
      </c>
      <c r="AS423" s="53">
        <v>1.117</v>
      </c>
      <c r="AV423" s="48">
        <v>504</v>
      </c>
      <c r="AW423" s="54">
        <v>0</v>
      </c>
      <c r="AY423" s="48">
        <v>562.96799999999996</v>
      </c>
      <c r="AZ423" s="49">
        <v>23.038422187780132</v>
      </c>
      <c r="BB423" s="80" t="s">
        <v>3412</v>
      </c>
      <c r="BC423" s="270" t="s">
        <v>1126</v>
      </c>
      <c r="BD423" s="152">
        <v>76.740600000000001</v>
      </c>
      <c r="BE423" s="152"/>
      <c r="BF423" s="152">
        <v>8.0304100000000003E-2</v>
      </c>
      <c r="BG423" s="152"/>
      <c r="BH423" s="152">
        <v>12.607699999999999</v>
      </c>
      <c r="BI423" s="152"/>
      <c r="BJ423" s="152"/>
      <c r="BK423" s="152"/>
      <c r="BL423" s="152"/>
      <c r="BM423" s="152"/>
      <c r="BN423" s="152">
        <v>1.0238799999999999</v>
      </c>
      <c r="BO423" s="152"/>
      <c r="BP423" s="152">
        <v>8.0304100000000003E-2</v>
      </c>
      <c r="BQ423" s="152"/>
      <c r="BR423" s="152">
        <v>6.02281E-2</v>
      </c>
      <c r="BS423" s="152"/>
      <c r="BT423" s="152"/>
      <c r="BU423" s="152"/>
      <c r="BV423" s="152"/>
      <c r="BW423" s="152"/>
      <c r="BX423" s="152">
        <v>0.25095000000000001</v>
      </c>
      <c r="BY423" s="152"/>
      <c r="BZ423" s="152">
        <v>4.226</v>
      </c>
      <c r="CA423" s="152"/>
      <c r="CB423" s="152">
        <v>4.7981699999999998</v>
      </c>
      <c r="CC423" s="152"/>
      <c r="CD423" s="152"/>
      <c r="CE423" s="72"/>
      <c r="CF423" s="72"/>
      <c r="CG423" s="72"/>
      <c r="CH423" s="72"/>
      <c r="CI423" s="72"/>
      <c r="CJ423" s="72"/>
      <c r="CK423" s="72"/>
      <c r="CL423" s="72"/>
      <c r="CM423" s="72"/>
      <c r="CN423" s="72"/>
      <c r="CO423" s="72"/>
      <c r="CP423" s="72"/>
      <c r="CQ423" s="72"/>
      <c r="CR423" s="72"/>
      <c r="CS423" s="72"/>
      <c r="CT423" s="72"/>
      <c r="CU423" s="72"/>
      <c r="CV423" s="72"/>
      <c r="CW423" s="72"/>
      <c r="CX423" s="72"/>
      <c r="CY423" s="72"/>
      <c r="CZ423" s="72"/>
      <c r="DA423" s="72"/>
      <c r="DB423" s="72"/>
      <c r="DC423" s="72"/>
      <c r="DD423" s="72"/>
      <c r="DE423" s="72"/>
      <c r="DF423" s="72"/>
      <c r="DG423" s="72"/>
      <c r="DH423" s="107">
        <f t="shared" si="338"/>
        <v>99.868136300000018</v>
      </c>
      <c r="DJ423" s="104">
        <f t="shared" si="315"/>
        <v>0.13186369999998249</v>
      </c>
      <c r="DK423" s="72"/>
      <c r="DL423" s="51" t="s">
        <v>827</v>
      </c>
      <c r="DO423" s="358">
        <v>0.113</v>
      </c>
      <c r="DP423" s="72"/>
      <c r="DQ423" s="374">
        <v>1.8800000000000001E-2</v>
      </c>
      <c r="DR423" s="72"/>
      <c r="DU423" s="52"/>
      <c r="DX423" s="75">
        <f t="shared" si="316"/>
        <v>76.841926607576013</v>
      </c>
      <c r="DY423" s="51">
        <f t="shared" si="317"/>
        <v>0</v>
      </c>
      <c r="DZ423" s="75">
        <f t="shared" si="318"/>
        <v>8.0410131774933294E-2</v>
      </c>
      <c r="EA423" s="51">
        <f t="shared" si="319"/>
        <v>0</v>
      </c>
      <c r="EB423" s="75">
        <f t="shared" si="320"/>
        <v>12.624346930964004</v>
      </c>
      <c r="EC423" s="51">
        <f t="shared" si="321"/>
        <v>0</v>
      </c>
      <c r="ED423" s="75">
        <f t="shared" si="322"/>
        <v>1.0252319087284296</v>
      </c>
      <c r="EE423" s="51">
        <f t="shared" si="323"/>
        <v>0</v>
      </c>
      <c r="EF423" s="75">
        <f t="shared" si="324"/>
        <v>8.0410131774933294E-2</v>
      </c>
      <c r="EG423" s="51">
        <f t="shared" si="325"/>
        <v>0</v>
      </c>
      <c r="EH423" s="75">
        <f t="shared" si="326"/>
        <v>6.0307623864209417E-2</v>
      </c>
      <c r="EI423" s="51">
        <f t="shared" si="327"/>
        <v>0</v>
      </c>
      <c r="EJ423" s="75">
        <f t="shared" si="328"/>
        <v>0.25128134888404835</v>
      </c>
      <c r="EK423" s="51">
        <f t="shared" si="329"/>
        <v>0</v>
      </c>
      <c r="EL423" s="75">
        <f t="shared" si="330"/>
        <v>4.2315799178481308</v>
      </c>
      <c r="EM423" s="51">
        <f t="shared" si="331"/>
        <v>0</v>
      </c>
      <c r="EN423" s="75">
        <f t="shared" si="332"/>
        <v>4.804505398585273</v>
      </c>
      <c r="EO423" s="51">
        <f t="shared" si="333"/>
        <v>0</v>
      </c>
      <c r="EP423" s="75">
        <f t="shared" si="334"/>
        <v>0</v>
      </c>
      <c r="EQ423" s="51" t="e">
        <f t="shared" si="335"/>
        <v>#DIV/0!</v>
      </c>
      <c r="ER423" s="51">
        <f t="shared" si="336"/>
        <v>100</v>
      </c>
      <c r="ES423" s="51">
        <f t="shared" si="337"/>
        <v>0</v>
      </c>
    </row>
    <row r="424" spans="1:149" x14ac:dyDescent="0.45">
      <c r="A424" s="78" t="s">
        <v>1438</v>
      </c>
      <c r="B424" s="174" t="s">
        <v>907</v>
      </c>
      <c r="C424" s="51" t="s">
        <v>3585</v>
      </c>
      <c r="D424" s="51" t="s">
        <v>3643</v>
      </c>
      <c r="E424" s="78" t="s">
        <v>1127</v>
      </c>
      <c r="F424" s="78">
        <v>123</v>
      </c>
      <c r="G424" s="72" t="s">
        <v>3366</v>
      </c>
      <c r="H424" s="78" t="s">
        <v>1100</v>
      </c>
      <c r="I424" s="78">
        <v>46</v>
      </c>
      <c r="J424" s="300">
        <v>100</v>
      </c>
      <c r="K424" s="78">
        <v>0.5</v>
      </c>
      <c r="L424" s="300">
        <v>1050</v>
      </c>
      <c r="M424" s="72">
        <v>10</v>
      </c>
      <c r="O424" s="78"/>
      <c r="P424" s="72" t="s">
        <v>1374</v>
      </c>
      <c r="AA424" s="195"/>
      <c r="AB424" s="195"/>
      <c r="AC424" s="195"/>
      <c r="AD424" s="72"/>
      <c r="AE424" s="316">
        <v>0</v>
      </c>
      <c r="AF424" s="195"/>
      <c r="AG424" s="195">
        <v>1</v>
      </c>
      <c r="AH424" s="72"/>
      <c r="AQ424" s="174" t="s">
        <v>824</v>
      </c>
      <c r="AR424" s="53">
        <v>0.95579999999999998</v>
      </c>
      <c r="AS424" s="53">
        <v>1.26</v>
      </c>
      <c r="AV424" s="48">
        <v>1000</v>
      </c>
      <c r="AW424" s="54">
        <v>0</v>
      </c>
      <c r="AY424" s="48">
        <v>1260</v>
      </c>
      <c r="AZ424" s="49">
        <v>28.174456516497351</v>
      </c>
      <c r="BB424" s="80" t="s">
        <v>3412</v>
      </c>
      <c r="BC424" s="270" t="s">
        <v>1126</v>
      </c>
      <c r="BD424" s="152">
        <v>76.705500000000001</v>
      </c>
      <c r="BE424" s="152"/>
      <c r="BF424" s="152">
        <v>8.0267400000000003E-2</v>
      </c>
      <c r="BG424" s="152"/>
      <c r="BH424" s="152">
        <v>12.602</v>
      </c>
      <c r="BI424" s="152"/>
      <c r="BJ424" s="152"/>
      <c r="BK424" s="152"/>
      <c r="BL424" s="152"/>
      <c r="BM424" s="152"/>
      <c r="BN424" s="152">
        <v>1.0234099999999999</v>
      </c>
      <c r="BO424" s="152"/>
      <c r="BP424" s="152">
        <v>8.0267400000000003E-2</v>
      </c>
      <c r="BQ424" s="152"/>
      <c r="BR424" s="152">
        <v>6.0200499999999997E-2</v>
      </c>
      <c r="BS424" s="152"/>
      <c r="BT424" s="152"/>
      <c r="BU424" s="152"/>
      <c r="BV424" s="152"/>
      <c r="BW424" s="152"/>
      <c r="BX424" s="152">
        <v>0.250836</v>
      </c>
      <c r="BY424" s="152"/>
      <c r="BZ424" s="152">
        <v>4.2240700000000002</v>
      </c>
      <c r="CA424" s="152"/>
      <c r="CB424" s="152">
        <v>4.7959800000000001</v>
      </c>
      <c r="CC424" s="152"/>
      <c r="CD424" s="152"/>
      <c r="CE424" s="72"/>
      <c r="CF424" s="72"/>
      <c r="CG424" s="72"/>
      <c r="CH424" s="72"/>
      <c r="CI424" s="72"/>
      <c r="CJ424" s="72"/>
      <c r="CK424" s="72"/>
      <c r="CL424" s="72"/>
      <c r="CM424" s="72"/>
      <c r="CN424" s="72"/>
      <c r="CO424" s="72"/>
      <c r="CP424" s="72"/>
      <c r="CQ424" s="72"/>
      <c r="CR424" s="72"/>
      <c r="CS424" s="72"/>
      <c r="CT424" s="72"/>
      <c r="CU424" s="72"/>
      <c r="CV424" s="72"/>
      <c r="CW424" s="72"/>
      <c r="CX424" s="72"/>
      <c r="CY424" s="72"/>
      <c r="CZ424" s="72"/>
      <c r="DA424" s="72"/>
      <c r="DB424" s="72"/>
      <c r="DC424" s="72"/>
      <c r="DD424" s="72"/>
      <c r="DE424" s="72"/>
      <c r="DF424" s="72"/>
      <c r="DG424" s="72"/>
      <c r="DH424" s="107">
        <f t="shared" si="338"/>
        <v>99.822531299999994</v>
      </c>
      <c r="DJ424" s="104">
        <f t="shared" si="315"/>
        <v>0.1774687000000057</v>
      </c>
      <c r="DK424" s="72"/>
      <c r="DL424" s="51" t="s">
        <v>827</v>
      </c>
      <c r="DO424" s="358">
        <v>0.12839999999999999</v>
      </c>
      <c r="DP424" s="72"/>
      <c r="DQ424" s="374">
        <v>4.9099999999999998E-2</v>
      </c>
      <c r="DR424" s="72"/>
      <c r="DU424" s="52"/>
      <c r="DX424" s="75">
        <f t="shared" si="316"/>
        <v>76.841870268220703</v>
      </c>
      <c r="DY424" s="51">
        <f t="shared" si="317"/>
        <v>0</v>
      </c>
      <c r="DZ424" s="75">
        <f t="shared" si="318"/>
        <v>8.041010276404402E-2</v>
      </c>
      <c r="EA424" s="51">
        <f t="shared" si="319"/>
        <v>0</v>
      </c>
      <c r="EB424" s="75">
        <f t="shared" si="320"/>
        <v>12.624404366311637</v>
      </c>
      <c r="EC424" s="51">
        <f t="shared" si="321"/>
        <v>0</v>
      </c>
      <c r="ED424" s="75">
        <f t="shared" si="322"/>
        <v>1.0252294613971586</v>
      </c>
      <c r="EE424" s="51">
        <f t="shared" si="323"/>
        <v>0</v>
      </c>
      <c r="EF424" s="75">
        <f t="shared" si="324"/>
        <v>8.041010276404402E-2</v>
      </c>
      <c r="EG424" s="51">
        <f t="shared" si="325"/>
        <v>0</v>
      </c>
      <c r="EH424" s="75">
        <f t="shared" si="326"/>
        <v>6.0307526984140901E-2</v>
      </c>
      <c r="EI424" s="51">
        <f t="shared" si="327"/>
        <v>0</v>
      </c>
      <c r="EJ424" s="75">
        <f t="shared" si="328"/>
        <v>0.25128194680432836</v>
      </c>
      <c r="EK424" s="51">
        <f t="shared" si="329"/>
        <v>0</v>
      </c>
      <c r="EL424" s="75">
        <f t="shared" si="330"/>
        <v>4.2315797295354711</v>
      </c>
      <c r="EM424" s="51">
        <f t="shared" si="331"/>
        <v>0</v>
      </c>
      <c r="EN424" s="75">
        <f t="shared" si="332"/>
        <v>4.8045064952184804</v>
      </c>
      <c r="EO424" s="51">
        <f t="shared" si="333"/>
        <v>0</v>
      </c>
      <c r="EP424" s="75">
        <f t="shared" si="334"/>
        <v>0</v>
      </c>
      <c r="EQ424" s="51" t="e">
        <f t="shared" si="335"/>
        <v>#DIV/0!</v>
      </c>
      <c r="ER424" s="51">
        <f t="shared" si="336"/>
        <v>100</v>
      </c>
      <c r="ES424" s="51">
        <f t="shared" si="337"/>
        <v>0</v>
      </c>
    </row>
    <row r="425" spans="1:149" x14ac:dyDescent="0.45">
      <c r="A425" s="78" t="s">
        <v>1438</v>
      </c>
      <c r="B425" s="174" t="s">
        <v>907</v>
      </c>
      <c r="C425" s="51" t="s">
        <v>3585</v>
      </c>
      <c r="D425" s="51" t="s">
        <v>3643</v>
      </c>
      <c r="E425" s="78" t="s">
        <v>1127</v>
      </c>
      <c r="F425" s="78">
        <v>124</v>
      </c>
      <c r="G425" s="72" t="s">
        <v>3366</v>
      </c>
      <c r="H425" s="78" t="s">
        <v>1100</v>
      </c>
      <c r="I425" s="78">
        <v>42</v>
      </c>
      <c r="J425" s="300">
        <v>150</v>
      </c>
      <c r="K425" s="78">
        <v>0.75</v>
      </c>
      <c r="L425" s="300">
        <v>1050</v>
      </c>
      <c r="M425" s="72">
        <v>10</v>
      </c>
      <c r="O425" s="78"/>
      <c r="P425" s="72" t="s">
        <v>1374</v>
      </c>
      <c r="AA425" s="195"/>
      <c r="AB425" s="195"/>
      <c r="AC425" s="195"/>
      <c r="AD425" s="72"/>
      <c r="AE425" s="316">
        <v>0</v>
      </c>
      <c r="AF425" s="195"/>
      <c r="AG425" s="195">
        <v>1</v>
      </c>
      <c r="AH425" s="72"/>
      <c r="AQ425" s="174" t="s">
        <v>824</v>
      </c>
      <c r="AR425" s="53">
        <v>0.94830000000000003</v>
      </c>
      <c r="AS425" s="53">
        <v>1.4319999999999999</v>
      </c>
      <c r="AV425" s="48">
        <v>1500</v>
      </c>
      <c r="AW425" s="54">
        <v>0</v>
      </c>
      <c r="AY425" s="48">
        <v>2148</v>
      </c>
      <c r="AZ425" s="49">
        <v>35.800000000000004</v>
      </c>
      <c r="BB425" s="80" t="s">
        <v>3412</v>
      </c>
      <c r="BC425" s="270" t="s">
        <v>1126</v>
      </c>
      <c r="BD425" s="152">
        <v>76.694400000000002</v>
      </c>
      <c r="BE425" s="152"/>
      <c r="BF425" s="152">
        <v>8.0255800000000002E-2</v>
      </c>
      <c r="BG425" s="152"/>
      <c r="BH425" s="152">
        <v>12.600199999999999</v>
      </c>
      <c r="BI425" s="152"/>
      <c r="BJ425" s="152"/>
      <c r="BK425" s="152"/>
      <c r="BL425" s="152"/>
      <c r="BM425" s="152"/>
      <c r="BN425" s="152">
        <v>1.0232600000000001</v>
      </c>
      <c r="BO425" s="152"/>
      <c r="BP425" s="152">
        <v>8.0255800000000002E-2</v>
      </c>
      <c r="BQ425" s="152"/>
      <c r="BR425" s="152">
        <v>6.0191799999999997E-2</v>
      </c>
      <c r="BS425" s="152"/>
      <c r="BT425" s="152"/>
      <c r="BU425" s="152"/>
      <c r="BV425" s="152"/>
      <c r="BW425" s="152"/>
      <c r="BX425" s="152">
        <v>0.25079899999999999</v>
      </c>
      <c r="BY425" s="152"/>
      <c r="BZ425" s="152">
        <v>4.2234600000000002</v>
      </c>
      <c r="CA425" s="152"/>
      <c r="CB425" s="152">
        <v>4.79528</v>
      </c>
      <c r="CC425" s="152"/>
      <c r="CD425" s="152"/>
      <c r="CE425" s="72"/>
      <c r="CF425" s="72"/>
      <c r="CG425" s="72"/>
      <c r="CH425" s="72"/>
      <c r="CI425" s="72"/>
      <c r="CJ425" s="72"/>
      <c r="CK425" s="72"/>
      <c r="CL425" s="72"/>
      <c r="CM425" s="72"/>
      <c r="CN425" s="72"/>
      <c r="CO425" s="72"/>
      <c r="CP425" s="72"/>
      <c r="CQ425" s="72"/>
      <c r="CR425" s="72"/>
      <c r="CS425" s="72"/>
      <c r="CT425" s="72"/>
      <c r="CU425" s="72"/>
      <c r="CV425" s="72"/>
      <c r="CW425" s="72"/>
      <c r="CX425" s="72"/>
      <c r="CY425" s="72"/>
      <c r="CZ425" s="72"/>
      <c r="DA425" s="72"/>
      <c r="DB425" s="72"/>
      <c r="DC425" s="72"/>
      <c r="DD425" s="72"/>
      <c r="DE425" s="72"/>
      <c r="DF425" s="72"/>
      <c r="DG425" s="72"/>
      <c r="DH425" s="107">
        <f t="shared" si="338"/>
        <v>99.80810240000001</v>
      </c>
      <c r="DJ425" s="104">
        <f t="shared" si="315"/>
        <v>0.19189759999999012</v>
      </c>
      <c r="DK425" s="72"/>
      <c r="DL425" s="51" t="s">
        <v>827</v>
      </c>
      <c r="DO425" s="358">
        <v>0.11219999999999999</v>
      </c>
      <c r="DP425" s="72"/>
      <c r="DQ425" s="374">
        <v>7.9699999999999993E-2</v>
      </c>
      <c r="DR425" s="72"/>
      <c r="DU425" s="52"/>
      <c r="DX425" s="75">
        <f t="shared" si="316"/>
        <v>76.84185768068464</v>
      </c>
      <c r="DY425" s="51">
        <f t="shared" si="317"/>
        <v>0</v>
      </c>
      <c r="DZ425" s="75">
        <f t="shared" si="318"/>
        <v>8.0410105061771014E-2</v>
      </c>
      <c r="EA425" s="51">
        <f t="shared" si="319"/>
        <v>0</v>
      </c>
      <c r="EB425" s="75">
        <f t="shared" si="320"/>
        <v>12.624425970451069</v>
      </c>
      <c r="EC425" s="51">
        <f t="shared" si="321"/>
        <v>0</v>
      </c>
      <c r="ED425" s="75">
        <f t="shared" si="322"/>
        <v>1.0252273867497153</v>
      </c>
      <c r="EE425" s="51">
        <f t="shared" si="323"/>
        <v>0</v>
      </c>
      <c r="EF425" s="75">
        <f t="shared" si="324"/>
        <v>8.0410105061771014E-2</v>
      </c>
      <c r="EG425" s="51">
        <f t="shared" si="325"/>
        <v>0</v>
      </c>
      <c r="EH425" s="75">
        <f t="shared" si="326"/>
        <v>6.0307528700194978E-2</v>
      </c>
      <c r="EI425" s="51">
        <f t="shared" si="327"/>
        <v>0</v>
      </c>
      <c r="EJ425" s="75">
        <f t="shared" si="328"/>
        <v>0.25128120259703479</v>
      </c>
      <c r="EK425" s="51">
        <f t="shared" si="329"/>
        <v>0</v>
      </c>
      <c r="EL425" s="75">
        <f t="shared" si="330"/>
        <v>4.2315803010397683</v>
      </c>
      <c r="EM425" s="51">
        <f t="shared" si="331"/>
        <v>0</v>
      </c>
      <c r="EN425" s="75">
        <f t="shared" si="332"/>
        <v>4.8044997196540224</v>
      </c>
      <c r="EO425" s="51">
        <f t="shared" si="333"/>
        <v>0</v>
      </c>
      <c r="EP425" s="75">
        <f t="shared" si="334"/>
        <v>0</v>
      </c>
      <c r="EQ425" s="51" t="e">
        <f t="shared" si="335"/>
        <v>#DIV/0!</v>
      </c>
      <c r="ER425" s="51">
        <f t="shared" si="336"/>
        <v>100</v>
      </c>
      <c r="ES425" s="51">
        <f t="shared" si="337"/>
        <v>0</v>
      </c>
    </row>
    <row r="426" spans="1:149" x14ac:dyDescent="0.45">
      <c r="A426" s="78" t="s">
        <v>1438</v>
      </c>
      <c r="B426" s="174" t="s">
        <v>907</v>
      </c>
      <c r="C426" s="51" t="s">
        <v>3585</v>
      </c>
      <c r="D426" s="51" t="s">
        <v>3643</v>
      </c>
      <c r="E426" s="78" t="s">
        <v>1127</v>
      </c>
      <c r="F426" s="78">
        <v>108</v>
      </c>
      <c r="G426" s="72" t="s">
        <v>3366</v>
      </c>
      <c r="H426" s="78" t="s">
        <v>1100</v>
      </c>
      <c r="I426" s="78">
        <v>62</v>
      </c>
      <c r="J426" s="300">
        <v>202.5</v>
      </c>
      <c r="K426" s="78">
        <v>1.0125</v>
      </c>
      <c r="L426" s="300">
        <v>1050</v>
      </c>
      <c r="M426" s="72">
        <v>10</v>
      </c>
      <c r="O426" s="78"/>
      <c r="P426" s="72" t="s">
        <v>1374</v>
      </c>
      <c r="AA426" s="195"/>
      <c r="AB426" s="195"/>
      <c r="AC426" s="195"/>
      <c r="AD426" s="72"/>
      <c r="AE426" s="316">
        <v>0</v>
      </c>
      <c r="AF426" s="195"/>
      <c r="AG426" s="195">
        <v>1</v>
      </c>
      <c r="AH426" s="72"/>
      <c r="AQ426" s="174" t="s">
        <v>824</v>
      </c>
      <c r="AR426" s="53">
        <v>0.95040000000000002</v>
      </c>
      <c r="AS426" s="53">
        <v>1.6479999999999999</v>
      </c>
      <c r="AV426" s="48">
        <v>2025</v>
      </c>
      <c r="AW426" s="54">
        <v>0</v>
      </c>
      <c r="AY426" s="48">
        <v>3337.2</v>
      </c>
      <c r="AZ426" s="49">
        <v>46.904711746262763</v>
      </c>
      <c r="BB426" s="80" t="s">
        <v>3412</v>
      </c>
      <c r="BC426" s="270" t="s">
        <v>1126</v>
      </c>
      <c r="BD426" s="152">
        <v>76.644400000000005</v>
      </c>
      <c r="BE426" s="152"/>
      <c r="BF426" s="152">
        <v>8.0203399999999994E-2</v>
      </c>
      <c r="BG426" s="152"/>
      <c r="BH426" s="152">
        <v>12.591900000000001</v>
      </c>
      <c r="BI426" s="152"/>
      <c r="BJ426" s="152"/>
      <c r="BK426" s="152"/>
      <c r="BL426" s="152"/>
      <c r="BM426" s="152"/>
      <c r="BN426" s="152">
        <v>1.0225900000000001</v>
      </c>
      <c r="BO426" s="152"/>
      <c r="BP426" s="152">
        <v>8.0203399999999994E-2</v>
      </c>
      <c r="BQ426" s="152"/>
      <c r="BR426" s="152">
        <v>6.0152600000000001E-2</v>
      </c>
      <c r="BS426" s="152"/>
      <c r="BT426" s="152"/>
      <c r="BU426" s="152"/>
      <c r="BV426" s="152"/>
      <c r="BW426" s="152"/>
      <c r="BX426" s="152">
        <v>0.25063600000000003</v>
      </c>
      <c r="BY426" s="152"/>
      <c r="BZ426" s="152">
        <v>4.2207100000000004</v>
      </c>
      <c r="CA426" s="152"/>
      <c r="CB426" s="152">
        <v>4.79216</v>
      </c>
      <c r="CC426" s="152"/>
      <c r="CD426" s="152"/>
      <c r="CE426" s="72"/>
      <c r="CF426" s="72"/>
      <c r="CG426" s="72"/>
      <c r="CH426" s="72"/>
      <c r="CI426" s="72"/>
      <c r="CJ426" s="72"/>
      <c r="CK426" s="72"/>
      <c r="CL426" s="72"/>
      <c r="CM426" s="72"/>
      <c r="CN426" s="72"/>
      <c r="CO426" s="72"/>
      <c r="CP426" s="72"/>
      <c r="CQ426" s="72"/>
      <c r="CR426" s="72"/>
      <c r="CS426" s="72"/>
      <c r="CT426" s="72"/>
      <c r="CU426" s="72"/>
      <c r="CV426" s="72"/>
      <c r="CW426" s="72"/>
      <c r="CX426" s="72"/>
      <c r="CY426" s="72"/>
      <c r="CZ426" s="72"/>
      <c r="DA426" s="72"/>
      <c r="DB426" s="72"/>
      <c r="DC426" s="72"/>
      <c r="DD426" s="72"/>
      <c r="DE426" s="72"/>
      <c r="DF426" s="72"/>
      <c r="DG426" s="72"/>
      <c r="DH426" s="107">
        <f t="shared" si="338"/>
        <v>99.742955399999985</v>
      </c>
      <c r="DJ426" s="104">
        <f t="shared" si="315"/>
        <v>0.25704460000001461</v>
      </c>
      <c r="DK426" s="72"/>
      <c r="DL426" s="51" t="s">
        <v>827</v>
      </c>
      <c r="DO426" s="358">
        <v>0.13489999999999999</v>
      </c>
      <c r="DP426" s="72"/>
      <c r="DQ426" s="374">
        <v>0.1221</v>
      </c>
      <c r="DR426" s="72"/>
      <c r="DU426" s="52"/>
      <c r="DX426" s="75">
        <f t="shared" si="316"/>
        <v>76.841918000757389</v>
      </c>
      <c r="DY426" s="51">
        <f t="shared" si="317"/>
        <v>0</v>
      </c>
      <c r="DZ426" s="75">
        <f t="shared" si="318"/>
        <v>8.0410089793669787E-2</v>
      </c>
      <c r="EA426" s="51">
        <f t="shared" si="319"/>
        <v>0</v>
      </c>
      <c r="EB426" s="75">
        <f t="shared" si="320"/>
        <v>12.624350210501184</v>
      </c>
      <c r="EC426" s="51">
        <f t="shared" si="321"/>
        <v>0</v>
      </c>
      <c r="ED426" s="75">
        <f t="shared" si="322"/>
        <v>1.0252252862361046</v>
      </c>
      <c r="EE426" s="51">
        <f t="shared" si="323"/>
        <v>0</v>
      </c>
      <c r="EF426" s="75">
        <f t="shared" si="324"/>
        <v>8.0410089793669787E-2</v>
      </c>
      <c r="EG426" s="51">
        <f t="shared" si="325"/>
        <v>0</v>
      </c>
      <c r="EH426" s="75">
        <f t="shared" si="326"/>
        <v>6.030761747410586E-2</v>
      </c>
      <c r="EI426" s="51">
        <f t="shared" si="327"/>
        <v>0</v>
      </c>
      <c r="EJ426" s="75">
        <f t="shared" si="328"/>
        <v>0.25128190657161947</v>
      </c>
      <c r="EK426" s="51">
        <f t="shared" si="329"/>
        <v>0</v>
      </c>
      <c r="EL426" s="75">
        <f t="shared" si="330"/>
        <v>4.2315870660475747</v>
      </c>
      <c r="EM426" s="51">
        <f t="shared" si="331"/>
        <v>0</v>
      </c>
      <c r="EN426" s="75">
        <f t="shared" si="332"/>
        <v>4.8045097328247008</v>
      </c>
      <c r="EO426" s="51">
        <f t="shared" si="333"/>
        <v>0</v>
      </c>
      <c r="EP426" s="75">
        <f t="shared" si="334"/>
        <v>0</v>
      </c>
      <c r="EQ426" s="51" t="e">
        <f t="shared" si="335"/>
        <v>#DIV/0!</v>
      </c>
      <c r="ER426" s="51">
        <f t="shared" si="336"/>
        <v>100</v>
      </c>
      <c r="ES426" s="51">
        <f t="shared" si="337"/>
        <v>0</v>
      </c>
    </row>
    <row r="427" spans="1:149" x14ac:dyDescent="0.45">
      <c r="A427" s="78" t="s">
        <v>1438</v>
      </c>
      <c r="B427" s="174" t="s">
        <v>907</v>
      </c>
      <c r="C427" s="51" t="s">
        <v>3585</v>
      </c>
      <c r="D427" s="51" t="s">
        <v>3643</v>
      </c>
      <c r="E427" s="78" t="s">
        <v>1127</v>
      </c>
      <c r="F427" s="78">
        <v>142</v>
      </c>
      <c r="G427" s="72" t="s">
        <v>3366</v>
      </c>
      <c r="H427" s="78" t="s">
        <v>1100</v>
      </c>
      <c r="I427" s="78">
        <v>192</v>
      </c>
      <c r="J427" s="300">
        <v>204</v>
      </c>
      <c r="K427" s="78">
        <v>1.02</v>
      </c>
      <c r="L427" s="300">
        <v>1050</v>
      </c>
      <c r="M427" s="72">
        <v>10</v>
      </c>
      <c r="O427" s="78"/>
      <c r="P427" s="72" t="s">
        <v>1374</v>
      </c>
      <c r="AA427" s="195"/>
      <c r="AB427" s="195"/>
      <c r="AC427" s="195"/>
      <c r="AD427" s="72"/>
      <c r="AE427" s="316">
        <v>0</v>
      </c>
      <c r="AF427" s="195"/>
      <c r="AG427" s="195">
        <v>1</v>
      </c>
      <c r="AH427" s="72"/>
      <c r="AQ427" s="174" t="s">
        <v>824</v>
      </c>
      <c r="AR427" s="53">
        <v>0.9506</v>
      </c>
      <c r="AS427" s="53">
        <v>1.6539999999999999</v>
      </c>
      <c r="AV427" s="48">
        <v>2040</v>
      </c>
      <c r="AW427" s="54">
        <v>0</v>
      </c>
      <c r="AY427" s="48">
        <v>3374.16</v>
      </c>
      <c r="AZ427" s="49">
        <v>47.252322382714688</v>
      </c>
      <c r="BB427" s="80" t="s">
        <v>3412</v>
      </c>
      <c r="BC427" s="270" t="s">
        <v>1126</v>
      </c>
      <c r="BD427" s="152">
        <v>76.697699999999998</v>
      </c>
      <c r="BE427" s="152"/>
      <c r="BF427" s="152">
        <v>8.0259200000000003E-2</v>
      </c>
      <c r="BG427" s="152"/>
      <c r="BH427" s="152">
        <v>12.6007</v>
      </c>
      <c r="BI427" s="152"/>
      <c r="BJ427" s="152"/>
      <c r="BK427" s="152"/>
      <c r="BL427" s="152"/>
      <c r="BM427" s="152"/>
      <c r="BN427" s="152">
        <v>1.0233000000000001</v>
      </c>
      <c r="BO427" s="152"/>
      <c r="BP427" s="152">
        <v>8.0259200000000003E-2</v>
      </c>
      <c r="BQ427" s="152"/>
      <c r="BR427" s="152">
        <v>6.0194400000000002E-2</v>
      </c>
      <c r="BS427" s="152"/>
      <c r="BT427" s="152"/>
      <c r="BU427" s="152"/>
      <c r="BV427" s="152"/>
      <c r="BW427" s="152"/>
      <c r="BX427" s="152">
        <v>0.25080999999999998</v>
      </c>
      <c r="BY427" s="152"/>
      <c r="BZ427" s="152">
        <v>4.2236399999999996</v>
      </c>
      <c r="CA427" s="152"/>
      <c r="CB427" s="152">
        <v>4.79549</v>
      </c>
      <c r="CC427" s="152"/>
      <c r="CD427" s="152"/>
      <c r="CE427" s="72"/>
      <c r="CF427" s="72"/>
      <c r="CG427" s="72"/>
      <c r="CH427" s="72"/>
      <c r="CI427" s="72"/>
      <c r="CJ427" s="72"/>
      <c r="CK427" s="72"/>
      <c r="CL427" s="72"/>
      <c r="CM427" s="72"/>
      <c r="CN427" s="72"/>
      <c r="CO427" s="72"/>
      <c r="CP427" s="72"/>
      <c r="CQ427" s="72"/>
      <c r="CR427" s="72"/>
      <c r="CS427" s="72"/>
      <c r="CT427" s="72"/>
      <c r="CU427" s="72"/>
      <c r="CV427" s="72"/>
      <c r="CW427" s="72"/>
      <c r="CX427" s="72"/>
      <c r="CY427" s="72"/>
      <c r="CZ427" s="72"/>
      <c r="DA427" s="72"/>
      <c r="DB427" s="72"/>
      <c r="DC427" s="72"/>
      <c r="DD427" s="72"/>
      <c r="DE427" s="72"/>
      <c r="DF427" s="72"/>
      <c r="DG427" s="72"/>
      <c r="DH427" s="107">
        <f t="shared" si="338"/>
        <v>99.812352800000014</v>
      </c>
      <c r="DJ427" s="104">
        <f t="shared" si="315"/>
        <v>0.18764719999998647</v>
      </c>
      <c r="DK427" s="72"/>
      <c r="DL427" s="51" t="s">
        <v>827</v>
      </c>
      <c r="DO427" s="358">
        <v>7.0699999999999999E-2</v>
      </c>
      <c r="DP427" s="72"/>
      <c r="DQ427" s="374">
        <v>0.11700000000000001</v>
      </c>
      <c r="DR427" s="72"/>
      <c r="DU427" s="52"/>
      <c r="DX427" s="75">
        <f t="shared" si="316"/>
        <v>76.841891658123487</v>
      </c>
      <c r="DY427" s="51">
        <f t="shared" si="317"/>
        <v>0</v>
      </c>
      <c r="DZ427" s="75">
        <f t="shared" si="318"/>
        <v>8.0410087277293388E-2</v>
      </c>
      <c r="EA427" s="51">
        <f t="shared" si="319"/>
        <v>0</v>
      </c>
      <c r="EB427" s="75">
        <f t="shared" si="320"/>
        <v>12.624389313063061</v>
      </c>
      <c r="EC427" s="51">
        <f t="shared" si="321"/>
        <v>0</v>
      </c>
      <c r="ED427" s="75">
        <f t="shared" si="322"/>
        <v>1.0252238037614918</v>
      </c>
      <c r="EE427" s="51">
        <f t="shared" si="323"/>
        <v>0</v>
      </c>
      <c r="EF427" s="75">
        <f t="shared" si="324"/>
        <v>8.0410087277293388E-2</v>
      </c>
      <c r="EG427" s="51">
        <f t="shared" si="325"/>
        <v>0</v>
      </c>
      <c r="EH427" s="75">
        <f t="shared" si="326"/>
        <v>6.0307565457970044E-2</v>
      </c>
      <c r="EI427" s="51">
        <f t="shared" si="327"/>
        <v>0</v>
      </c>
      <c r="EJ427" s="75">
        <f t="shared" si="328"/>
        <v>0.25128152274154181</v>
      </c>
      <c r="EK427" s="51">
        <f t="shared" si="329"/>
        <v>0</v>
      </c>
      <c r="EL427" s="75">
        <f t="shared" si="330"/>
        <v>4.2315804422155638</v>
      </c>
      <c r="EM427" s="51">
        <f t="shared" si="331"/>
        <v>0</v>
      </c>
      <c r="EN427" s="75">
        <f t="shared" si="332"/>
        <v>4.8045055200822793</v>
      </c>
      <c r="EO427" s="51">
        <f t="shared" si="333"/>
        <v>0</v>
      </c>
      <c r="EP427" s="75">
        <f t="shared" si="334"/>
        <v>0</v>
      </c>
      <c r="EQ427" s="51" t="e">
        <f t="shared" si="335"/>
        <v>#DIV/0!</v>
      </c>
      <c r="ER427" s="51">
        <f t="shared" si="336"/>
        <v>100</v>
      </c>
      <c r="ES427" s="51">
        <f t="shared" si="337"/>
        <v>0</v>
      </c>
    </row>
    <row r="428" spans="1:149" x14ac:dyDescent="0.45">
      <c r="A428" s="78" t="s">
        <v>1438</v>
      </c>
      <c r="B428" s="174" t="s">
        <v>907</v>
      </c>
      <c r="C428" s="51" t="s">
        <v>3585</v>
      </c>
      <c r="D428" s="51" t="s">
        <v>3643</v>
      </c>
      <c r="E428" s="78" t="s">
        <v>1127</v>
      </c>
      <c r="F428" s="78">
        <v>128</v>
      </c>
      <c r="G428" s="72" t="s">
        <v>3366</v>
      </c>
      <c r="H428" s="78" t="s">
        <v>1100</v>
      </c>
      <c r="I428" s="78">
        <v>43</v>
      </c>
      <c r="J428" s="300">
        <v>249</v>
      </c>
      <c r="K428" s="78">
        <v>1.2450000000000001</v>
      </c>
      <c r="L428" s="300">
        <v>1050</v>
      </c>
      <c r="M428" s="72">
        <v>10</v>
      </c>
      <c r="O428" s="78"/>
      <c r="P428" s="72" t="s">
        <v>1374</v>
      </c>
      <c r="AA428" s="195"/>
      <c r="AB428" s="195"/>
      <c r="AC428" s="195"/>
      <c r="AD428" s="72"/>
      <c r="AE428" s="316">
        <v>0</v>
      </c>
      <c r="AF428" s="195"/>
      <c r="AG428" s="195">
        <v>1</v>
      </c>
      <c r="AH428" s="72"/>
      <c r="AQ428" s="174" t="s">
        <v>824</v>
      </c>
      <c r="AR428" s="53">
        <v>0.95979999999999999</v>
      </c>
      <c r="AS428" s="53">
        <v>1.871</v>
      </c>
      <c r="AV428" s="48">
        <v>2490</v>
      </c>
      <c r="AW428" s="54">
        <v>0</v>
      </c>
      <c r="AY428" s="48">
        <v>4658.79</v>
      </c>
      <c r="AZ428" s="49">
        <v>59.755240995330276</v>
      </c>
      <c r="BB428" s="80" t="s">
        <v>3412</v>
      </c>
      <c r="BC428" s="270" t="s">
        <v>1126</v>
      </c>
      <c r="BD428" s="152">
        <v>76.581199999999995</v>
      </c>
      <c r="BE428" s="152"/>
      <c r="BF428" s="152">
        <v>8.0137299999999995E-2</v>
      </c>
      <c r="BG428" s="152"/>
      <c r="BH428" s="152">
        <v>12.5816</v>
      </c>
      <c r="BI428" s="152"/>
      <c r="BJ428" s="152"/>
      <c r="BK428" s="152"/>
      <c r="BL428" s="152"/>
      <c r="BM428" s="152"/>
      <c r="BN428" s="152">
        <v>1.0217499999999999</v>
      </c>
      <c r="BO428" s="152"/>
      <c r="BP428" s="152">
        <v>8.0137299999999995E-2</v>
      </c>
      <c r="BQ428" s="152"/>
      <c r="BR428" s="152">
        <v>6.0102999999999997E-2</v>
      </c>
      <c r="BS428" s="152"/>
      <c r="BT428" s="152"/>
      <c r="BU428" s="152"/>
      <c r="BV428" s="152"/>
      <c r="BW428" s="152"/>
      <c r="BX428" s="152">
        <v>0.25042900000000001</v>
      </c>
      <c r="BY428" s="152"/>
      <c r="BZ428" s="152">
        <v>4.2172299999999998</v>
      </c>
      <c r="CA428" s="152"/>
      <c r="CB428" s="152">
        <v>4.7882100000000003</v>
      </c>
      <c r="CC428" s="152"/>
      <c r="CD428" s="152"/>
      <c r="CE428" s="72"/>
      <c r="CF428" s="72"/>
      <c r="CG428" s="72"/>
      <c r="CH428" s="72"/>
      <c r="CI428" s="72"/>
      <c r="CJ428" s="72"/>
      <c r="CK428" s="72"/>
      <c r="CL428" s="72"/>
      <c r="CM428" s="72"/>
      <c r="CN428" s="72"/>
      <c r="CO428" s="72"/>
      <c r="CP428" s="72"/>
      <c r="CQ428" s="72"/>
      <c r="CR428" s="72"/>
      <c r="CS428" s="72"/>
      <c r="CT428" s="72"/>
      <c r="CU428" s="72"/>
      <c r="CV428" s="72"/>
      <c r="CW428" s="72"/>
      <c r="CX428" s="72"/>
      <c r="CY428" s="72"/>
      <c r="CZ428" s="72"/>
      <c r="DA428" s="72"/>
      <c r="DB428" s="72"/>
      <c r="DC428" s="72"/>
      <c r="DD428" s="72"/>
      <c r="DE428" s="72"/>
      <c r="DF428" s="72"/>
      <c r="DG428" s="72"/>
      <c r="DH428" s="107">
        <f t="shared" si="338"/>
        <v>99.660796599999998</v>
      </c>
      <c r="DJ428" s="104">
        <f t="shared" si="315"/>
        <v>0.33920340000000238</v>
      </c>
      <c r="DK428" s="72"/>
      <c r="DL428" s="51" t="s">
        <v>827</v>
      </c>
      <c r="DO428" s="358">
        <v>0.1845</v>
      </c>
      <c r="DP428" s="72"/>
      <c r="DQ428" s="374">
        <v>0.1547</v>
      </c>
      <c r="DR428" s="72"/>
      <c r="DU428" s="52"/>
      <c r="DX428" s="75">
        <f t="shared" si="316"/>
        <v>76.841850168394103</v>
      </c>
      <c r="DY428" s="51">
        <f t="shared" si="317"/>
        <v>0</v>
      </c>
      <c r="DZ428" s="75">
        <f t="shared" si="318"/>
        <v>8.0410053635874709E-2</v>
      </c>
      <c r="EA428" s="51">
        <f t="shared" si="319"/>
        <v>0</v>
      </c>
      <c r="EB428" s="75">
        <f t="shared" si="320"/>
        <v>12.624422470249449</v>
      </c>
      <c r="EC428" s="51">
        <f t="shared" si="321"/>
        <v>0</v>
      </c>
      <c r="ED428" s="75">
        <f t="shared" si="322"/>
        <v>1.0252276069003448</v>
      </c>
      <c r="EE428" s="51">
        <f t="shared" si="323"/>
        <v>0</v>
      </c>
      <c r="EF428" s="75">
        <f t="shared" si="324"/>
        <v>8.0410053635874709E-2</v>
      </c>
      <c r="EG428" s="51">
        <f t="shared" si="325"/>
        <v>0</v>
      </c>
      <c r="EH428" s="75">
        <f t="shared" si="326"/>
        <v>6.0307565311995506E-2</v>
      </c>
      <c r="EI428" s="51">
        <f t="shared" si="327"/>
        <v>0</v>
      </c>
      <c r="EJ428" s="75">
        <f t="shared" si="328"/>
        <v>0.2512813548993848</v>
      </c>
      <c r="EK428" s="51">
        <f t="shared" si="329"/>
        <v>0</v>
      </c>
      <c r="EL428" s="75">
        <f t="shared" si="330"/>
        <v>4.2315836757018257</v>
      </c>
      <c r="EM428" s="51">
        <f t="shared" si="331"/>
        <v>0</v>
      </c>
      <c r="EN428" s="75">
        <f t="shared" si="332"/>
        <v>4.8045070512711519</v>
      </c>
      <c r="EO428" s="51">
        <f t="shared" si="333"/>
        <v>0</v>
      </c>
      <c r="EP428" s="75">
        <f t="shared" si="334"/>
        <v>0</v>
      </c>
      <c r="EQ428" s="51" t="e">
        <f t="shared" si="335"/>
        <v>#DIV/0!</v>
      </c>
      <c r="ER428" s="51">
        <f t="shared" si="336"/>
        <v>100</v>
      </c>
      <c r="ES428" s="51">
        <f t="shared" si="337"/>
        <v>0</v>
      </c>
    </row>
    <row r="429" spans="1:149" x14ac:dyDescent="0.45">
      <c r="A429" s="78" t="s">
        <v>1438</v>
      </c>
      <c r="B429" s="174" t="s">
        <v>907</v>
      </c>
      <c r="C429" s="51" t="s">
        <v>3585</v>
      </c>
      <c r="D429" s="51" t="s">
        <v>3643</v>
      </c>
      <c r="E429" s="78" t="s">
        <v>637</v>
      </c>
      <c r="F429" s="78">
        <v>139</v>
      </c>
      <c r="G429" s="72" t="s">
        <v>3366</v>
      </c>
      <c r="H429" s="78" t="s">
        <v>1100</v>
      </c>
      <c r="I429" s="78">
        <v>70</v>
      </c>
      <c r="J429" s="300">
        <v>352.9</v>
      </c>
      <c r="K429" s="78">
        <v>1.7645</v>
      </c>
      <c r="L429" s="300">
        <v>1050</v>
      </c>
      <c r="M429" s="72">
        <v>10</v>
      </c>
      <c r="O429" s="78"/>
      <c r="P429" s="72" t="s">
        <v>1374</v>
      </c>
      <c r="AA429" s="195"/>
      <c r="AB429" s="195"/>
      <c r="AC429" s="195"/>
      <c r="AD429" s="72"/>
      <c r="AE429" s="316">
        <v>0</v>
      </c>
      <c r="AF429" s="195"/>
      <c r="AG429" s="195">
        <v>1</v>
      </c>
      <c r="AH429" s="72"/>
      <c r="AQ429" s="174" t="s">
        <v>824</v>
      </c>
      <c r="AR429" s="53">
        <v>1.002</v>
      </c>
      <c r="AS429" s="53">
        <v>2.4969999999999999</v>
      </c>
      <c r="AU429" s="77"/>
      <c r="AV429" s="48">
        <v>3529</v>
      </c>
      <c r="AW429" s="54">
        <v>0</v>
      </c>
      <c r="AY429" s="48">
        <v>8811.9130000000005</v>
      </c>
      <c r="AZ429" s="49">
        <v>101.28664606924697</v>
      </c>
      <c r="BB429" s="80" t="s">
        <v>3412</v>
      </c>
      <c r="BC429" s="270" t="s">
        <v>1126</v>
      </c>
      <c r="BD429" s="152">
        <v>76.515600000000006</v>
      </c>
      <c r="BE429" s="152"/>
      <c r="BF429" s="152">
        <v>8.0068700000000007E-2</v>
      </c>
      <c r="BG429" s="152"/>
      <c r="BH429" s="152">
        <v>12.5708</v>
      </c>
      <c r="BI429" s="152"/>
      <c r="BJ429" s="152"/>
      <c r="BK429" s="152"/>
      <c r="BL429" s="152"/>
      <c r="BM429" s="152"/>
      <c r="BN429" s="152">
        <v>1.02088</v>
      </c>
      <c r="BO429" s="152"/>
      <c r="BP429" s="152">
        <v>8.0068700000000007E-2</v>
      </c>
      <c r="BQ429" s="152"/>
      <c r="BR429" s="152">
        <v>6.0051500000000001E-2</v>
      </c>
      <c r="BS429" s="152"/>
      <c r="BT429" s="152"/>
      <c r="BU429" s="152"/>
      <c r="BV429" s="152"/>
      <c r="BW429" s="152"/>
      <c r="BX429" s="152">
        <v>0.25021500000000002</v>
      </c>
      <c r="BY429" s="152"/>
      <c r="BZ429" s="152">
        <v>4.2136100000000001</v>
      </c>
      <c r="CA429" s="152"/>
      <c r="CB429" s="152">
        <v>4.7840999999999996</v>
      </c>
      <c r="CC429" s="152"/>
      <c r="CD429" s="152"/>
      <c r="CE429" s="72"/>
      <c r="CF429" s="72"/>
      <c r="CG429" s="72"/>
      <c r="CH429" s="72"/>
      <c r="CI429" s="72"/>
      <c r="CJ429" s="72"/>
      <c r="CK429" s="72"/>
      <c r="CL429" s="72"/>
      <c r="CM429" s="72"/>
      <c r="CN429" s="72"/>
      <c r="CO429" s="72"/>
      <c r="CP429" s="72"/>
      <c r="CQ429" s="72"/>
      <c r="CR429" s="72"/>
      <c r="CS429" s="72"/>
      <c r="CT429" s="72"/>
      <c r="CU429" s="72"/>
      <c r="CV429" s="72"/>
      <c r="CW429" s="72"/>
      <c r="CX429" s="72"/>
      <c r="CY429" s="72"/>
      <c r="CZ429" s="72"/>
      <c r="DA429" s="72"/>
      <c r="DB429" s="72"/>
      <c r="DC429" s="72"/>
      <c r="DD429" s="72"/>
      <c r="DE429" s="72"/>
      <c r="DF429" s="72"/>
      <c r="DG429" s="72"/>
      <c r="DH429" s="107">
        <f t="shared" si="338"/>
        <v>99.575393900000009</v>
      </c>
      <c r="DJ429" s="104">
        <f t="shared" si="315"/>
        <v>0.42460609999999122</v>
      </c>
      <c r="DK429" s="72"/>
      <c r="DL429" s="51" t="s">
        <v>827</v>
      </c>
      <c r="DO429" s="358">
        <v>0.22309999999999999</v>
      </c>
      <c r="DP429" s="72"/>
      <c r="DQ429" s="374">
        <v>0.20150000000000001</v>
      </c>
      <c r="DR429" s="72"/>
      <c r="DU429" s="52"/>
      <c r="DX429" s="75">
        <f t="shared" si="316"/>
        <v>76.841875289835031</v>
      </c>
      <c r="DY429" s="51">
        <f t="shared" si="317"/>
        <v>0</v>
      </c>
      <c r="DZ429" s="75">
        <f t="shared" si="318"/>
        <v>8.0410126301292989E-2</v>
      </c>
      <c r="EA429" s="51">
        <f t="shared" si="319"/>
        <v>0</v>
      </c>
      <c r="EB429" s="75">
        <f t="shared" si="320"/>
        <v>12.624403989427751</v>
      </c>
      <c r="EC429" s="51">
        <f t="shared" si="321"/>
        <v>0</v>
      </c>
      <c r="ED429" s="75">
        <f t="shared" si="322"/>
        <v>1.0252332027179658</v>
      </c>
      <c r="EE429" s="51">
        <f t="shared" si="323"/>
        <v>0</v>
      </c>
      <c r="EF429" s="75">
        <f t="shared" si="324"/>
        <v>8.0410126301292989E-2</v>
      </c>
      <c r="EG429" s="51">
        <f t="shared" si="325"/>
        <v>0</v>
      </c>
      <c r="EH429" s="75">
        <f t="shared" si="326"/>
        <v>6.0307569619365571E-2</v>
      </c>
      <c r="EI429" s="51">
        <f t="shared" si="327"/>
        <v>0</v>
      </c>
      <c r="EJ429" s="75">
        <f t="shared" si="328"/>
        <v>0.25128195852409274</v>
      </c>
      <c r="EK429" s="51">
        <f t="shared" si="329"/>
        <v>0</v>
      </c>
      <c r="EL429" s="75">
        <f t="shared" si="330"/>
        <v>4.2315775363455526</v>
      </c>
      <c r="EM429" s="51">
        <f t="shared" si="331"/>
        <v>0</v>
      </c>
      <c r="EN429" s="75">
        <f t="shared" si="332"/>
        <v>4.8045002009276496</v>
      </c>
      <c r="EO429" s="51">
        <f t="shared" si="333"/>
        <v>0</v>
      </c>
      <c r="EP429" s="75">
        <f t="shared" si="334"/>
        <v>0</v>
      </c>
      <c r="EQ429" s="51" t="e">
        <f t="shared" si="335"/>
        <v>#DIV/0!</v>
      </c>
      <c r="ER429" s="51">
        <f t="shared" si="336"/>
        <v>100</v>
      </c>
      <c r="ES429" s="51">
        <f t="shared" si="337"/>
        <v>0</v>
      </c>
    </row>
    <row r="430" spans="1:149" x14ac:dyDescent="0.45">
      <c r="A430" s="78" t="s">
        <v>1438</v>
      </c>
      <c r="B430" s="174" t="s">
        <v>907</v>
      </c>
      <c r="C430" s="51" t="s">
        <v>3585</v>
      </c>
      <c r="D430" s="51" t="s">
        <v>3643</v>
      </c>
      <c r="E430" s="78" t="s">
        <v>637</v>
      </c>
      <c r="F430" s="78">
        <v>153</v>
      </c>
      <c r="G430" s="72" t="s">
        <v>3366</v>
      </c>
      <c r="H430" s="78" t="s">
        <v>1100</v>
      </c>
      <c r="I430" s="78">
        <v>96</v>
      </c>
      <c r="J430" s="300">
        <v>432.40000000000003</v>
      </c>
      <c r="K430" s="78">
        <v>2.1619999999999999</v>
      </c>
      <c r="L430" s="300">
        <v>1050</v>
      </c>
      <c r="M430" s="72">
        <v>10</v>
      </c>
      <c r="O430" s="78"/>
      <c r="P430" s="72" t="s">
        <v>1374</v>
      </c>
      <c r="AA430" s="195"/>
      <c r="AB430" s="195"/>
      <c r="AC430" s="195"/>
      <c r="AD430" s="72"/>
      <c r="AE430" s="316">
        <v>0</v>
      </c>
      <c r="AF430" s="195"/>
      <c r="AG430" s="195">
        <v>1</v>
      </c>
      <c r="AH430" s="72"/>
      <c r="AQ430" s="174" t="s">
        <v>824</v>
      </c>
      <c r="AR430" s="53">
        <v>1.052</v>
      </c>
      <c r="AS430" s="53">
        <v>3.1230000000000002</v>
      </c>
      <c r="AV430" s="48">
        <v>4324</v>
      </c>
      <c r="AW430" s="54">
        <v>0</v>
      </c>
      <c r="AY430" s="48">
        <v>13503.852000000001</v>
      </c>
      <c r="AZ430" s="49">
        <v>148.78391540684231</v>
      </c>
      <c r="BB430" s="80" t="s">
        <v>3412</v>
      </c>
      <c r="BC430" s="270" t="s">
        <v>1126</v>
      </c>
      <c r="BD430" s="152">
        <v>76.574200000000005</v>
      </c>
      <c r="BE430" s="152"/>
      <c r="BF430" s="152">
        <v>8.0129900000000004E-2</v>
      </c>
      <c r="BG430" s="152"/>
      <c r="BH430" s="152">
        <v>12.580399999999999</v>
      </c>
      <c r="BI430" s="152"/>
      <c r="BJ430" s="152"/>
      <c r="BK430" s="152"/>
      <c r="BL430" s="152"/>
      <c r="BM430" s="152"/>
      <c r="BN430" s="152">
        <v>1.02166</v>
      </c>
      <c r="BO430" s="152"/>
      <c r="BP430" s="152">
        <v>8.0129900000000004E-2</v>
      </c>
      <c r="BQ430" s="152"/>
      <c r="BR430" s="152">
        <v>6.0097499999999998E-2</v>
      </c>
      <c r="BS430" s="152"/>
      <c r="BT430" s="152"/>
      <c r="BU430" s="152"/>
      <c r="BV430" s="152"/>
      <c r="BW430" s="152"/>
      <c r="BX430" s="152">
        <v>0.25040600000000002</v>
      </c>
      <c r="BY430" s="152"/>
      <c r="BZ430" s="152">
        <v>4.2168400000000004</v>
      </c>
      <c r="CA430" s="152"/>
      <c r="CB430" s="152">
        <v>4.7877599999999996</v>
      </c>
      <c r="CC430" s="152"/>
      <c r="CD430" s="152"/>
      <c r="CE430" s="72"/>
      <c r="CF430" s="72"/>
      <c r="CG430" s="72"/>
      <c r="CH430" s="72"/>
      <c r="CI430" s="72"/>
      <c r="CJ430" s="72"/>
      <c r="CK430" s="72"/>
      <c r="CL430" s="72"/>
      <c r="CM430" s="72"/>
      <c r="CN430" s="72"/>
      <c r="CO430" s="72"/>
      <c r="CP430" s="72"/>
      <c r="CQ430" s="72"/>
      <c r="CR430" s="72"/>
      <c r="CS430" s="72"/>
      <c r="CT430" s="72"/>
      <c r="CU430" s="72"/>
      <c r="CV430" s="72"/>
      <c r="CW430" s="72"/>
      <c r="CX430" s="72"/>
      <c r="CY430" s="72"/>
      <c r="CZ430" s="72"/>
      <c r="DA430" s="72"/>
      <c r="DB430" s="72"/>
      <c r="DC430" s="72"/>
      <c r="DD430" s="72"/>
      <c r="DE430" s="72"/>
      <c r="DF430" s="72"/>
      <c r="DG430" s="72"/>
      <c r="DH430" s="107">
        <f t="shared" si="338"/>
        <v>99.651623300000011</v>
      </c>
      <c r="DJ430" s="104">
        <f t="shared" si="315"/>
        <v>0.34837669999998866</v>
      </c>
      <c r="DK430" s="72"/>
      <c r="DL430" s="51" t="s">
        <v>827</v>
      </c>
      <c r="DO430" s="358">
        <v>0.18770000000000001</v>
      </c>
      <c r="DP430" s="72"/>
      <c r="DQ430" s="374">
        <v>0.16070000000000001</v>
      </c>
      <c r="DR430" s="72"/>
      <c r="DU430" s="52"/>
      <c r="DX430" s="75">
        <f t="shared" si="316"/>
        <v>76.841899272904271</v>
      </c>
      <c r="DY430" s="51">
        <f t="shared" si="317"/>
        <v>0</v>
      </c>
      <c r="DZ430" s="75">
        <f t="shared" si="318"/>
        <v>8.0410029808315214E-2</v>
      </c>
      <c r="EA430" s="51">
        <f t="shared" si="319"/>
        <v>0</v>
      </c>
      <c r="EB430" s="75">
        <f t="shared" si="320"/>
        <v>12.624380399832379</v>
      </c>
      <c r="EC430" s="51">
        <f t="shared" si="321"/>
        <v>0</v>
      </c>
      <c r="ED430" s="75">
        <f t="shared" si="322"/>
        <v>1.0252316682532152</v>
      </c>
      <c r="EE430" s="51">
        <f t="shared" si="323"/>
        <v>0</v>
      </c>
      <c r="EF430" s="75">
        <f t="shared" si="324"/>
        <v>8.0410029808315214E-2</v>
      </c>
      <c r="EG430" s="51">
        <f t="shared" si="325"/>
        <v>0</v>
      </c>
      <c r="EH430" s="75">
        <f t="shared" si="326"/>
        <v>6.0307597618432358E-2</v>
      </c>
      <c r="EI430" s="51">
        <f t="shared" si="327"/>
        <v>0</v>
      </c>
      <c r="EJ430" s="75">
        <f t="shared" si="328"/>
        <v>0.25128140586948172</v>
      </c>
      <c r="EK430" s="51">
        <f t="shared" si="329"/>
        <v>0</v>
      </c>
      <c r="EL430" s="75">
        <f t="shared" si="330"/>
        <v>4.231581845190072</v>
      </c>
      <c r="EM430" s="51">
        <f t="shared" si="331"/>
        <v>0</v>
      </c>
      <c r="EN430" s="75">
        <f t="shared" si="332"/>
        <v>4.804497750715516</v>
      </c>
      <c r="EO430" s="51">
        <f t="shared" si="333"/>
        <v>0</v>
      </c>
      <c r="EP430" s="75">
        <f t="shared" si="334"/>
        <v>0</v>
      </c>
      <c r="EQ430" s="51" t="e">
        <f t="shared" si="335"/>
        <v>#DIV/0!</v>
      </c>
      <c r="ER430" s="51">
        <f t="shared" si="336"/>
        <v>100</v>
      </c>
      <c r="ES430" s="51">
        <f t="shared" si="337"/>
        <v>0</v>
      </c>
    </row>
    <row r="431" spans="1:149" x14ac:dyDescent="0.45">
      <c r="A431" s="78" t="s">
        <v>1438</v>
      </c>
      <c r="B431" s="174" t="s">
        <v>907</v>
      </c>
      <c r="C431" s="51" t="s">
        <v>3585</v>
      </c>
      <c r="D431" s="51" t="s">
        <v>3643</v>
      </c>
      <c r="E431" s="78" t="s">
        <v>637</v>
      </c>
      <c r="F431" s="78">
        <v>145</v>
      </c>
      <c r="G431" s="72" t="s">
        <v>3366</v>
      </c>
      <c r="H431" s="78" t="s">
        <v>1100</v>
      </c>
      <c r="I431" s="78">
        <v>96</v>
      </c>
      <c r="J431" s="300">
        <v>549.6</v>
      </c>
      <c r="K431" s="78">
        <v>2.7480000000000002</v>
      </c>
      <c r="L431" s="300">
        <v>1050</v>
      </c>
      <c r="M431" s="72">
        <v>10</v>
      </c>
      <c r="O431" s="78"/>
      <c r="P431" s="72" t="s">
        <v>1374</v>
      </c>
      <c r="AA431" s="195"/>
      <c r="AB431" s="195"/>
      <c r="AC431" s="195"/>
      <c r="AD431" s="72"/>
      <c r="AE431" s="316">
        <v>0</v>
      </c>
      <c r="AF431" s="195"/>
      <c r="AG431" s="195">
        <v>1</v>
      </c>
      <c r="AH431" s="72"/>
      <c r="AQ431" s="174" t="s">
        <v>824</v>
      </c>
      <c r="AR431" s="53">
        <v>1.151</v>
      </c>
      <c r="AS431" s="53">
        <v>4.3419999999999996</v>
      </c>
      <c r="AV431" s="48">
        <v>5496</v>
      </c>
      <c r="AW431" s="54">
        <v>0</v>
      </c>
      <c r="AY431" s="48">
        <v>23863.631999999998</v>
      </c>
      <c r="AZ431" s="49">
        <v>253.94581867623336</v>
      </c>
      <c r="BB431" s="80" t="s">
        <v>3412</v>
      </c>
      <c r="BC431" s="270" t="s">
        <v>1126</v>
      </c>
      <c r="BD431" s="152">
        <v>76.434799999999996</v>
      </c>
      <c r="BE431" s="152"/>
      <c r="BF431" s="152">
        <v>7.9984100000000002E-2</v>
      </c>
      <c r="BG431" s="152"/>
      <c r="BH431" s="152">
        <v>12.557499999999999</v>
      </c>
      <c r="BI431" s="152"/>
      <c r="BJ431" s="152"/>
      <c r="BK431" s="152"/>
      <c r="BL431" s="152"/>
      <c r="BM431" s="152"/>
      <c r="BN431" s="152">
        <v>1.0198</v>
      </c>
      <c r="BO431" s="152"/>
      <c r="BP431" s="152">
        <v>7.9984100000000002E-2</v>
      </c>
      <c r="BQ431" s="152"/>
      <c r="BR431" s="152">
        <v>5.9988100000000003E-2</v>
      </c>
      <c r="BS431" s="152"/>
      <c r="BT431" s="152"/>
      <c r="BU431" s="152"/>
      <c r="BV431" s="152"/>
      <c r="BW431" s="152"/>
      <c r="BX431" s="152">
        <v>0.24995000000000001</v>
      </c>
      <c r="BY431" s="152"/>
      <c r="BZ431" s="152">
        <v>4.2091599999999998</v>
      </c>
      <c r="CA431" s="152"/>
      <c r="CB431" s="152">
        <v>4.7790499999999998</v>
      </c>
      <c r="CC431" s="152"/>
      <c r="CD431" s="152"/>
      <c r="CE431" s="72"/>
      <c r="CF431" s="72"/>
      <c r="CG431" s="72"/>
      <c r="CH431" s="72"/>
      <c r="CI431" s="72"/>
      <c r="CJ431" s="72"/>
      <c r="CK431" s="72"/>
      <c r="CL431" s="72"/>
      <c r="CM431" s="72"/>
      <c r="CN431" s="72"/>
      <c r="CO431" s="72"/>
      <c r="CP431" s="72"/>
      <c r="CQ431" s="72"/>
      <c r="CR431" s="72"/>
      <c r="CS431" s="72"/>
      <c r="CT431" s="72"/>
      <c r="CU431" s="72"/>
      <c r="CV431" s="72"/>
      <c r="CW431" s="72"/>
      <c r="CX431" s="72"/>
      <c r="CY431" s="72"/>
      <c r="CZ431" s="72"/>
      <c r="DA431" s="72"/>
      <c r="DB431" s="72"/>
      <c r="DC431" s="72"/>
      <c r="DD431" s="72"/>
      <c r="DE431" s="72"/>
      <c r="DF431" s="72"/>
      <c r="DG431" s="72"/>
      <c r="DH431" s="107">
        <f t="shared" si="338"/>
        <v>99.470216300000004</v>
      </c>
      <c r="DJ431" s="104">
        <f t="shared" si="315"/>
        <v>0.52978369999999586</v>
      </c>
      <c r="DK431" s="72"/>
      <c r="DL431" s="51" t="s">
        <v>827</v>
      </c>
      <c r="DO431" s="358">
        <v>0.23930000000000001</v>
      </c>
      <c r="DP431" s="72"/>
      <c r="DQ431" s="374">
        <v>0.29049999999999998</v>
      </c>
      <c r="DR431" s="72"/>
      <c r="DU431" s="52"/>
      <c r="DX431" s="75">
        <f t="shared" si="316"/>
        <v>76.841895838925595</v>
      </c>
      <c r="DY431" s="51">
        <f t="shared" si="317"/>
        <v>0</v>
      </c>
      <c r="DZ431" s="75">
        <f t="shared" si="318"/>
        <v>8.0410099600839016E-2</v>
      </c>
      <c r="EA431" s="51">
        <f t="shared" si="319"/>
        <v>0</v>
      </c>
      <c r="EB431" s="75">
        <f t="shared" si="320"/>
        <v>12.624381917625325</v>
      </c>
      <c r="EC431" s="51">
        <f t="shared" si="321"/>
        <v>0</v>
      </c>
      <c r="ED431" s="75">
        <f t="shared" si="322"/>
        <v>1.0252315094241933</v>
      </c>
      <c r="EE431" s="51">
        <f t="shared" si="323"/>
        <v>0</v>
      </c>
      <c r="EF431" s="75">
        <f t="shared" si="324"/>
        <v>8.0410099600839016E-2</v>
      </c>
      <c r="EG431" s="51">
        <f t="shared" si="325"/>
        <v>0</v>
      </c>
      <c r="EH431" s="75">
        <f t="shared" si="326"/>
        <v>6.0307599833780597E-2</v>
      </c>
      <c r="EI431" s="51">
        <f t="shared" si="327"/>
        <v>0</v>
      </c>
      <c r="EJ431" s="75">
        <f t="shared" si="328"/>
        <v>0.25128124708823019</v>
      </c>
      <c r="EK431" s="51">
        <f t="shared" si="329"/>
        <v>0</v>
      </c>
      <c r="EL431" s="75">
        <f t="shared" si="330"/>
        <v>4.2315782116179026</v>
      </c>
      <c r="EM431" s="51">
        <f t="shared" si="331"/>
        <v>0</v>
      </c>
      <c r="EN431" s="75">
        <f t="shared" si="332"/>
        <v>4.8045034762832817</v>
      </c>
      <c r="EO431" s="51">
        <f t="shared" si="333"/>
        <v>0</v>
      </c>
      <c r="EP431" s="75">
        <f t="shared" si="334"/>
        <v>0</v>
      </c>
      <c r="EQ431" s="51" t="e">
        <f t="shared" si="335"/>
        <v>#DIV/0!</v>
      </c>
      <c r="ER431" s="51">
        <f t="shared" si="336"/>
        <v>100</v>
      </c>
      <c r="ES431" s="51">
        <f t="shared" si="337"/>
        <v>0</v>
      </c>
    </row>
    <row r="432" spans="1:149" x14ac:dyDescent="0.45">
      <c r="A432" s="78" t="s">
        <v>1438</v>
      </c>
      <c r="B432" s="174" t="s">
        <v>907</v>
      </c>
      <c r="C432" s="51" t="s">
        <v>3585</v>
      </c>
      <c r="D432" s="51" t="s">
        <v>3643</v>
      </c>
      <c r="E432" s="78" t="s">
        <v>637</v>
      </c>
      <c r="F432" s="78">
        <v>148</v>
      </c>
      <c r="G432" s="72" t="s">
        <v>3366</v>
      </c>
      <c r="H432" s="78" t="s">
        <v>1100</v>
      </c>
      <c r="I432" s="78">
        <v>75</v>
      </c>
      <c r="J432" s="300">
        <v>661.2</v>
      </c>
      <c r="K432" s="78">
        <v>3.306</v>
      </c>
      <c r="L432" s="300">
        <v>1050</v>
      </c>
      <c r="M432" s="72">
        <v>10</v>
      </c>
      <c r="O432" s="78"/>
      <c r="P432" s="72" t="s">
        <v>1374</v>
      </c>
      <c r="AA432" s="195"/>
      <c r="AB432" s="195"/>
      <c r="AC432" s="195"/>
      <c r="AD432" s="72"/>
      <c r="AE432" s="316">
        <v>0</v>
      </c>
      <c r="AF432" s="195"/>
      <c r="AG432" s="195">
        <v>1</v>
      </c>
      <c r="AH432" s="72"/>
      <c r="AQ432" s="174" t="s">
        <v>824</v>
      </c>
      <c r="AR432" s="53">
        <v>1.2689999999999999</v>
      </c>
      <c r="AS432" s="53">
        <v>5.9340000000000002</v>
      </c>
      <c r="AV432" s="48">
        <v>6612</v>
      </c>
      <c r="AW432" s="54">
        <v>0</v>
      </c>
      <c r="AY432" s="48">
        <v>39235.608</v>
      </c>
      <c r="AZ432" s="49">
        <v>409.91247347813947</v>
      </c>
      <c r="BB432" s="80" t="s">
        <v>3412</v>
      </c>
      <c r="BC432" s="270" t="s">
        <v>1126</v>
      </c>
      <c r="BD432" s="152">
        <v>76.315899999999999</v>
      </c>
      <c r="BE432" s="152"/>
      <c r="BF432" s="152">
        <v>7.9859700000000006E-2</v>
      </c>
      <c r="BG432" s="152"/>
      <c r="BH432" s="152">
        <v>12.538</v>
      </c>
      <c r="BI432" s="152"/>
      <c r="BJ432" s="152"/>
      <c r="BK432" s="152"/>
      <c r="BL432" s="152"/>
      <c r="BM432" s="152"/>
      <c r="BN432" s="152">
        <v>1.0182100000000001</v>
      </c>
      <c r="BO432" s="152"/>
      <c r="BP432" s="152">
        <v>7.9859700000000006E-2</v>
      </c>
      <c r="BQ432" s="152"/>
      <c r="BR432" s="152">
        <v>5.9894799999999998E-2</v>
      </c>
      <c r="BS432" s="152"/>
      <c r="BT432" s="152"/>
      <c r="BU432" s="152"/>
      <c r="BV432" s="152"/>
      <c r="BW432" s="152"/>
      <c r="BX432" s="152">
        <v>0.24956200000000001</v>
      </c>
      <c r="BY432" s="152"/>
      <c r="BZ432" s="152">
        <v>4.2026199999999996</v>
      </c>
      <c r="CA432" s="152"/>
      <c r="CB432" s="152">
        <v>4.7716200000000004</v>
      </c>
      <c r="CC432" s="152"/>
      <c r="CD432" s="152"/>
      <c r="CE432" s="72"/>
      <c r="CF432" s="72"/>
      <c r="CG432" s="72"/>
      <c r="CH432" s="72"/>
      <c r="CI432" s="72"/>
      <c r="CJ432" s="72"/>
      <c r="CK432" s="72"/>
      <c r="CL432" s="72"/>
      <c r="CM432" s="72"/>
      <c r="CN432" s="72"/>
      <c r="CO432" s="72"/>
      <c r="CP432" s="72"/>
      <c r="CQ432" s="72"/>
      <c r="CR432" s="72"/>
      <c r="CS432" s="72"/>
      <c r="CT432" s="72"/>
      <c r="CU432" s="72"/>
      <c r="CV432" s="72"/>
      <c r="CW432" s="72"/>
      <c r="CX432" s="72"/>
      <c r="CY432" s="72"/>
      <c r="CZ432" s="72"/>
      <c r="DA432" s="72"/>
      <c r="DB432" s="72"/>
      <c r="DC432" s="72"/>
      <c r="DD432" s="72"/>
      <c r="DE432" s="72"/>
      <c r="DF432" s="72"/>
      <c r="DG432" s="72"/>
      <c r="DH432" s="107">
        <f t="shared" si="338"/>
        <v>99.315526199999979</v>
      </c>
      <c r="DJ432" s="104">
        <f t="shared" si="315"/>
        <v>0.68447380000002056</v>
      </c>
      <c r="DK432" s="72"/>
      <c r="DL432" s="51" t="s">
        <v>827</v>
      </c>
      <c r="DO432" s="358">
        <v>0.31340000000000001</v>
      </c>
      <c r="DP432" s="72"/>
      <c r="DQ432" s="374">
        <v>0.37109999999999999</v>
      </c>
      <c r="DR432" s="72"/>
      <c r="DU432" s="52"/>
      <c r="DX432" s="75">
        <f t="shared" si="316"/>
        <v>76.841862415667308</v>
      </c>
      <c r="DY432" s="51">
        <f t="shared" si="317"/>
        <v>0</v>
      </c>
      <c r="DZ432" s="75">
        <f t="shared" si="318"/>
        <v>8.0410085971029194E-2</v>
      </c>
      <c r="EA432" s="51">
        <f t="shared" si="319"/>
        <v>0</v>
      </c>
      <c r="EB432" s="75">
        <f t="shared" si="320"/>
        <v>12.624410784222379</v>
      </c>
      <c r="EC432" s="51">
        <f t="shared" si="321"/>
        <v>0</v>
      </c>
      <c r="ED432" s="75">
        <f t="shared" si="322"/>
        <v>1.0252274130326264</v>
      </c>
      <c r="EE432" s="51">
        <f t="shared" si="323"/>
        <v>0</v>
      </c>
      <c r="EF432" s="75">
        <f t="shared" si="324"/>
        <v>8.0410085971029194E-2</v>
      </c>
      <c r="EG432" s="51">
        <f t="shared" si="325"/>
        <v>0</v>
      </c>
      <c r="EH432" s="75">
        <f t="shared" si="326"/>
        <v>6.0307589650569676E-2</v>
      </c>
      <c r="EI432" s="51">
        <f t="shared" si="327"/>
        <v>0</v>
      </c>
      <c r="EJ432" s="75">
        <f t="shared" si="328"/>
        <v>0.25128195917467744</v>
      </c>
      <c r="EK432" s="51">
        <f t="shared" si="329"/>
        <v>0</v>
      </c>
      <c r="EL432" s="75">
        <f t="shared" si="330"/>
        <v>4.2315840843825692</v>
      </c>
      <c r="EM432" s="51">
        <f t="shared" si="331"/>
        <v>0</v>
      </c>
      <c r="EN432" s="75">
        <f t="shared" si="332"/>
        <v>4.8045055819278346</v>
      </c>
      <c r="EO432" s="51">
        <f t="shared" si="333"/>
        <v>0</v>
      </c>
      <c r="EP432" s="75">
        <f t="shared" si="334"/>
        <v>0</v>
      </c>
      <c r="EQ432" s="51" t="e">
        <f t="shared" si="335"/>
        <v>#DIV/0!</v>
      </c>
      <c r="ER432" s="51">
        <f t="shared" si="336"/>
        <v>100</v>
      </c>
      <c r="ES432" s="51">
        <f t="shared" si="337"/>
        <v>0</v>
      </c>
    </row>
    <row r="433" spans="1:149" x14ac:dyDescent="0.45">
      <c r="A433" s="78" t="s">
        <v>1438</v>
      </c>
      <c r="B433" s="174" t="s">
        <v>907</v>
      </c>
      <c r="C433" s="51" t="s">
        <v>3585</v>
      </c>
      <c r="D433" s="51" t="s">
        <v>3643</v>
      </c>
      <c r="E433" s="78" t="s">
        <v>1127</v>
      </c>
      <c r="F433" s="78">
        <v>164</v>
      </c>
      <c r="G433" s="72" t="s">
        <v>3366</v>
      </c>
      <c r="H433" s="78" t="s">
        <v>1100</v>
      </c>
      <c r="I433" s="78">
        <v>108</v>
      </c>
      <c r="J433" s="300">
        <v>100</v>
      </c>
      <c r="K433" s="78">
        <v>0.5</v>
      </c>
      <c r="L433" s="300">
        <v>1050</v>
      </c>
      <c r="M433" s="72">
        <v>10</v>
      </c>
      <c r="O433" s="78"/>
      <c r="P433" s="72" t="s">
        <v>1374</v>
      </c>
      <c r="AA433" s="195"/>
      <c r="AB433" s="195"/>
      <c r="AC433" s="195"/>
      <c r="AD433" s="72"/>
      <c r="AE433" s="316">
        <v>0</v>
      </c>
      <c r="AF433" s="195"/>
      <c r="AG433" s="195">
        <v>1</v>
      </c>
      <c r="AH433" s="72"/>
      <c r="AQ433" s="174" t="s">
        <v>824</v>
      </c>
      <c r="AR433" s="53">
        <v>0.95579999999999998</v>
      </c>
      <c r="AS433" s="53">
        <v>1.26</v>
      </c>
      <c r="AV433" s="48">
        <v>1000</v>
      </c>
      <c r="AW433" s="54">
        <v>0</v>
      </c>
      <c r="AY433" s="48">
        <v>1260</v>
      </c>
      <c r="AZ433" s="49">
        <v>28.174456516497351</v>
      </c>
      <c r="BB433" s="80" t="s">
        <v>3412</v>
      </c>
      <c r="BC433" s="270" t="s">
        <v>1126</v>
      </c>
      <c r="BD433" s="152">
        <v>76.750799999999998</v>
      </c>
      <c r="BE433" s="152"/>
      <c r="BF433" s="152">
        <v>8.0314700000000003E-2</v>
      </c>
      <c r="BG433" s="152"/>
      <c r="BH433" s="152">
        <v>12.609400000000001</v>
      </c>
      <c r="BI433" s="152"/>
      <c r="BJ433" s="152"/>
      <c r="BK433" s="152"/>
      <c r="BL433" s="152"/>
      <c r="BM433" s="152"/>
      <c r="BN433" s="152">
        <v>1.0240100000000001</v>
      </c>
      <c r="BO433" s="152"/>
      <c r="BP433" s="152">
        <v>8.0314700000000003E-2</v>
      </c>
      <c r="BQ433" s="152"/>
      <c r="BR433" s="152">
        <v>6.0235999999999998E-2</v>
      </c>
      <c r="BS433" s="152"/>
      <c r="BT433" s="152"/>
      <c r="BU433" s="152"/>
      <c r="BV433" s="152"/>
      <c r="BW433" s="152"/>
      <c r="BX433" s="152">
        <v>0.25098399999999998</v>
      </c>
      <c r="BY433" s="152"/>
      <c r="BZ433" s="152">
        <v>4.2265600000000001</v>
      </c>
      <c r="CA433" s="152"/>
      <c r="CB433" s="152">
        <v>4.7988</v>
      </c>
      <c r="CC433" s="152"/>
      <c r="CD433" s="152"/>
      <c r="CE433" s="72"/>
      <c r="CF433" s="72"/>
      <c r="CG433" s="72"/>
      <c r="CH433" s="72"/>
      <c r="CI433" s="72"/>
      <c r="CJ433" s="72"/>
      <c r="CK433" s="72"/>
      <c r="CL433" s="72"/>
      <c r="CM433" s="72"/>
      <c r="CN433" s="72"/>
      <c r="CO433" s="72"/>
      <c r="CP433" s="72"/>
      <c r="CQ433" s="72"/>
      <c r="CR433" s="72"/>
      <c r="CS433" s="72"/>
      <c r="CT433" s="72"/>
      <c r="CU433" s="72"/>
      <c r="CV433" s="72"/>
      <c r="CW433" s="72"/>
      <c r="CX433" s="72"/>
      <c r="CY433" s="72"/>
      <c r="CZ433" s="72"/>
      <c r="DA433" s="72"/>
      <c r="DB433" s="72"/>
      <c r="DC433" s="72"/>
      <c r="DD433" s="72"/>
      <c r="DE433" s="72"/>
      <c r="DF433" s="72"/>
      <c r="DG433" s="72"/>
      <c r="DH433" s="107">
        <f t="shared" si="338"/>
        <v>99.881419400000013</v>
      </c>
      <c r="DJ433" s="104">
        <f t="shared" si="315"/>
        <v>0.11858059999998716</v>
      </c>
      <c r="DK433" s="72"/>
      <c r="DL433" s="51" t="s">
        <v>827</v>
      </c>
      <c r="DO433" s="358">
        <v>5.8700000000000002E-2</v>
      </c>
      <c r="DP433" s="72"/>
      <c r="DQ433" s="374">
        <v>5.9900000000000002E-2</v>
      </c>
      <c r="DR433" s="72"/>
      <c r="DU433" s="52"/>
      <c r="DX433" s="75">
        <f t="shared" si="316"/>
        <v>76.841919609324236</v>
      </c>
      <c r="DY433" s="51">
        <f t="shared" si="317"/>
        <v>0</v>
      </c>
      <c r="DZ433" s="75">
        <f t="shared" si="318"/>
        <v>8.0410050720604781E-2</v>
      </c>
      <c r="EA433" s="51">
        <f t="shared" si="319"/>
        <v>0</v>
      </c>
      <c r="EB433" s="75">
        <f t="shared" si="320"/>
        <v>12.624370053755962</v>
      </c>
      <c r="EC433" s="51">
        <f t="shared" si="321"/>
        <v>0</v>
      </c>
      <c r="ED433" s="75">
        <f t="shared" si="322"/>
        <v>1.0252257188087177</v>
      </c>
      <c r="EE433" s="51">
        <f t="shared" si="323"/>
        <v>0</v>
      </c>
      <c r="EF433" s="75">
        <f t="shared" si="324"/>
        <v>8.0410050720604781E-2</v>
      </c>
      <c r="EG433" s="51">
        <f t="shared" si="325"/>
        <v>0</v>
      </c>
      <c r="EH433" s="75">
        <f t="shared" si="326"/>
        <v>6.0307513010773244E-2</v>
      </c>
      <c r="EI433" s="51">
        <f t="shared" si="327"/>
        <v>0</v>
      </c>
      <c r="EJ433" s="75">
        <f t="shared" si="328"/>
        <v>0.25128197166969773</v>
      </c>
      <c r="EK433" s="51">
        <f t="shared" si="329"/>
        <v>0</v>
      </c>
      <c r="EL433" s="75">
        <f t="shared" si="330"/>
        <v>4.2315778303807319</v>
      </c>
      <c r="EM433" s="51">
        <f t="shared" si="331"/>
        <v>0</v>
      </c>
      <c r="EN433" s="75">
        <f t="shared" si="332"/>
        <v>4.8044972016086502</v>
      </c>
      <c r="EO433" s="51">
        <f t="shared" si="333"/>
        <v>0</v>
      </c>
      <c r="EP433" s="75">
        <f t="shared" si="334"/>
        <v>0</v>
      </c>
      <c r="EQ433" s="51" t="e">
        <f t="shared" si="335"/>
        <v>#DIV/0!</v>
      </c>
      <c r="ER433" s="51">
        <f t="shared" si="336"/>
        <v>100</v>
      </c>
      <c r="ES433" s="51">
        <f t="shared" si="337"/>
        <v>0</v>
      </c>
    </row>
    <row r="434" spans="1:149" x14ac:dyDescent="0.45">
      <c r="A434" s="78" t="s">
        <v>1438</v>
      </c>
      <c r="B434" s="174" t="s">
        <v>907</v>
      </c>
      <c r="C434" s="51" t="s">
        <v>3585</v>
      </c>
      <c r="D434" s="51" t="s">
        <v>3643</v>
      </c>
      <c r="E434" s="78" t="s">
        <v>637</v>
      </c>
      <c r="F434" s="78">
        <v>136</v>
      </c>
      <c r="G434" s="72" t="s">
        <v>3366</v>
      </c>
      <c r="H434" s="78" t="s">
        <v>1100</v>
      </c>
      <c r="I434" s="78">
        <v>36</v>
      </c>
      <c r="J434" s="300">
        <v>202.9</v>
      </c>
      <c r="K434" s="78">
        <v>1.0145</v>
      </c>
      <c r="L434" s="300">
        <v>1150</v>
      </c>
      <c r="M434" s="72">
        <v>10</v>
      </c>
      <c r="O434" s="78"/>
      <c r="P434" s="72" t="s">
        <v>1374</v>
      </c>
      <c r="AA434" s="195"/>
      <c r="AB434" s="195"/>
      <c r="AC434" s="195"/>
      <c r="AD434" s="72"/>
      <c r="AE434" s="316">
        <v>0</v>
      </c>
      <c r="AF434" s="195"/>
      <c r="AG434" s="195">
        <v>1</v>
      </c>
      <c r="AH434" s="72"/>
      <c r="AQ434" s="174" t="s">
        <v>824</v>
      </c>
      <c r="AR434" s="53">
        <v>0.99150000000000005</v>
      </c>
      <c r="AS434" s="53">
        <v>1.611</v>
      </c>
      <c r="AV434" s="48">
        <v>2029</v>
      </c>
      <c r="AW434" s="54">
        <v>0</v>
      </c>
      <c r="AY434" s="48">
        <v>3268.7190000000001</v>
      </c>
      <c r="AZ434" s="49">
        <v>45.897503092173757</v>
      </c>
      <c r="BB434" s="80" t="s">
        <v>3412</v>
      </c>
      <c r="BC434" s="270" t="s">
        <v>1126</v>
      </c>
      <c r="BD434" s="152">
        <v>76.703999999999994</v>
      </c>
      <c r="BE434" s="152"/>
      <c r="BF434" s="152">
        <v>8.0265799999999998E-2</v>
      </c>
      <c r="BG434" s="152"/>
      <c r="BH434" s="152">
        <v>12.601699999999999</v>
      </c>
      <c r="BI434" s="152"/>
      <c r="BJ434" s="152"/>
      <c r="BK434" s="152"/>
      <c r="BL434" s="152"/>
      <c r="BM434" s="152"/>
      <c r="BN434" s="152">
        <v>1.02339</v>
      </c>
      <c r="BO434" s="152"/>
      <c r="BP434" s="152">
        <v>8.0265799999999998E-2</v>
      </c>
      <c r="BQ434" s="152"/>
      <c r="BR434" s="152">
        <v>6.01994E-2</v>
      </c>
      <c r="BS434" s="152"/>
      <c r="BT434" s="152"/>
      <c r="BU434" s="152"/>
      <c r="BV434" s="152"/>
      <c r="BW434" s="152"/>
      <c r="BX434" s="152">
        <v>0.25083100000000003</v>
      </c>
      <c r="BY434" s="152"/>
      <c r="BZ434" s="152">
        <v>4.2239899999999997</v>
      </c>
      <c r="CA434" s="152"/>
      <c r="CB434" s="152">
        <v>4.7958800000000004</v>
      </c>
      <c r="CC434" s="152"/>
      <c r="CD434" s="152"/>
      <c r="CE434" s="72"/>
      <c r="CF434" s="72"/>
      <c r="CG434" s="72"/>
      <c r="CH434" s="72"/>
      <c r="CI434" s="72"/>
      <c r="CJ434" s="72"/>
      <c r="CK434" s="72"/>
      <c r="CL434" s="72"/>
      <c r="CM434" s="72"/>
      <c r="CN434" s="72"/>
      <c r="CO434" s="72"/>
      <c r="CP434" s="72"/>
      <c r="CQ434" s="72"/>
      <c r="CR434" s="72"/>
      <c r="CS434" s="72"/>
      <c r="CT434" s="72"/>
      <c r="CU434" s="72"/>
      <c r="CV434" s="72"/>
      <c r="CW434" s="72"/>
      <c r="CX434" s="72"/>
      <c r="CY434" s="72"/>
      <c r="CZ434" s="72"/>
      <c r="DA434" s="72"/>
      <c r="DB434" s="72"/>
      <c r="DC434" s="72"/>
      <c r="DD434" s="72"/>
      <c r="DE434" s="72"/>
      <c r="DF434" s="72"/>
      <c r="DG434" s="72"/>
      <c r="DH434" s="107">
        <f t="shared" si="338"/>
        <v>99.820522000000011</v>
      </c>
      <c r="DJ434" s="104">
        <f t="shared" si="315"/>
        <v>0.17947799999998892</v>
      </c>
      <c r="DK434" s="72"/>
      <c r="DL434" s="51" t="s">
        <v>827</v>
      </c>
      <c r="DO434" s="358">
        <v>6.6900000000000001E-2</v>
      </c>
      <c r="DP434" s="72"/>
      <c r="DQ434" s="374">
        <v>0.1125</v>
      </c>
      <c r="DR434" s="72"/>
      <c r="DU434" s="52"/>
      <c r="DX434" s="75">
        <f t="shared" si="316"/>
        <v>76.841914331002982</v>
      </c>
      <c r="DY434" s="51">
        <f t="shared" si="317"/>
        <v>0</v>
      </c>
      <c r="DZ434" s="75">
        <f t="shared" si="318"/>
        <v>8.0410118472431943E-2</v>
      </c>
      <c r="EA434" s="51">
        <f t="shared" si="319"/>
        <v>0</v>
      </c>
      <c r="EB434" s="75">
        <f t="shared" si="320"/>
        <v>12.6243579451528</v>
      </c>
      <c r="EC434" s="51">
        <f t="shared" si="321"/>
        <v>0</v>
      </c>
      <c r="ED434" s="75">
        <f t="shared" si="322"/>
        <v>1.0252300624114146</v>
      </c>
      <c r="EE434" s="51">
        <f t="shared" si="323"/>
        <v>0</v>
      </c>
      <c r="EF434" s="75">
        <f t="shared" si="324"/>
        <v>8.0410118472431943E-2</v>
      </c>
      <c r="EG434" s="51">
        <f t="shared" si="325"/>
        <v>0</v>
      </c>
      <c r="EH434" s="75">
        <f t="shared" si="326"/>
        <v>6.0307638944224314E-2</v>
      </c>
      <c r="EI434" s="51">
        <f t="shared" si="327"/>
        <v>0</v>
      </c>
      <c r="EJ434" s="75">
        <f t="shared" si="328"/>
        <v>0.25128199590060246</v>
      </c>
      <c r="EK434" s="51">
        <f t="shared" si="329"/>
        <v>0</v>
      </c>
      <c r="EL434" s="75">
        <f t="shared" si="330"/>
        <v>4.2315847637021964</v>
      </c>
      <c r="EM434" s="51">
        <f t="shared" si="331"/>
        <v>0</v>
      </c>
      <c r="EN434" s="75">
        <f t="shared" si="332"/>
        <v>4.8045030259408978</v>
      </c>
      <c r="EO434" s="51">
        <f t="shared" si="333"/>
        <v>0</v>
      </c>
      <c r="EP434" s="75">
        <f t="shared" si="334"/>
        <v>0</v>
      </c>
      <c r="EQ434" s="51" t="e">
        <f t="shared" si="335"/>
        <v>#DIV/0!</v>
      </c>
      <c r="ER434" s="51">
        <f t="shared" si="336"/>
        <v>100</v>
      </c>
      <c r="ES434" s="51">
        <f t="shared" si="337"/>
        <v>0</v>
      </c>
    </row>
    <row r="435" spans="1:149" x14ac:dyDescent="0.45">
      <c r="A435" s="78" t="s">
        <v>1438</v>
      </c>
      <c r="B435" s="174" t="s">
        <v>907</v>
      </c>
      <c r="C435" s="51" t="s">
        <v>3585</v>
      </c>
      <c r="D435" s="51" t="s">
        <v>3643</v>
      </c>
      <c r="E435" s="78" t="s">
        <v>637</v>
      </c>
      <c r="F435" s="78">
        <v>149</v>
      </c>
      <c r="G435" s="72" t="s">
        <v>3366</v>
      </c>
      <c r="H435" s="78" t="s">
        <v>1100</v>
      </c>
      <c r="I435" s="78">
        <v>96</v>
      </c>
      <c r="J435" s="300">
        <v>348.7</v>
      </c>
      <c r="K435" s="78">
        <v>1.7435</v>
      </c>
      <c r="L435" s="300">
        <v>1150</v>
      </c>
      <c r="M435" s="72">
        <v>10</v>
      </c>
      <c r="O435" s="78"/>
      <c r="P435" s="72" t="s">
        <v>1374</v>
      </c>
      <c r="AA435" s="195"/>
      <c r="AB435" s="195"/>
      <c r="AC435" s="195"/>
      <c r="AD435" s="72"/>
      <c r="AE435" s="316">
        <v>0</v>
      </c>
      <c r="AF435" s="195"/>
      <c r="AG435" s="195">
        <v>1</v>
      </c>
      <c r="AH435" s="72"/>
      <c r="AQ435" s="174" t="s">
        <v>824</v>
      </c>
      <c r="AR435" s="53">
        <v>1.052</v>
      </c>
      <c r="AS435" s="53">
        <v>2.35</v>
      </c>
      <c r="AV435" s="48">
        <v>3487</v>
      </c>
      <c r="AW435" s="54">
        <v>0</v>
      </c>
      <c r="AY435" s="48">
        <v>8194.4500000000007</v>
      </c>
      <c r="AZ435" s="49">
        <v>94.466401859338333</v>
      </c>
      <c r="BB435" s="80" t="s">
        <v>3412</v>
      </c>
      <c r="BC435" s="270" t="s">
        <v>1126</v>
      </c>
      <c r="BD435" s="152">
        <v>76.622200000000007</v>
      </c>
      <c r="BE435" s="152"/>
      <c r="BF435" s="152">
        <v>8.0180199999999993E-2</v>
      </c>
      <c r="BG435" s="152"/>
      <c r="BH435" s="152">
        <v>12.5883</v>
      </c>
      <c r="BI435" s="152"/>
      <c r="BJ435" s="152"/>
      <c r="BK435" s="152"/>
      <c r="BL435" s="152"/>
      <c r="BM435" s="152"/>
      <c r="BN435" s="152">
        <v>1.0223</v>
      </c>
      <c r="BO435" s="152"/>
      <c r="BP435" s="152">
        <v>8.0180199999999993E-2</v>
      </c>
      <c r="BQ435" s="152"/>
      <c r="BR435" s="152">
        <v>6.0135099999999997E-2</v>
      </c>
      <c r="BS435" s="152"/>
      <c r="BT435" s="152"/>
      <c r="BU435" s="152"/>
      <c r="BV435" s="152"/>
      <c r="BW435" s="152"/>
      <c r="BX435" s="152">
        <v>0.25056299999999998</v>
      </c>
      <c r="BY435" s="152"/>
      <c r="BZ435" s="152">
        <v>4.2194799999999999</v>
      </c>
      <c r="CA435" s="152"/>
      <c r="CB435" s="152">
        <v>4.7907700000000002</v>
      </c>
      <c r="CC435" s="152"/>
      <c r="CD435" s="152"/>
      <c r="CE435" s="72"/>
      <c r="CF435" s="72"/>
      <c r="CG435" s="72"/>
      <c r="CH435" s="72"/>
      <c r="CI435" s="72"/>
      <c r="CJ435" s="72"/>
      <c r="CK435" s="72"/>
      <c r="CL435" s="72"/>
      <c r="CM435" s="72"/>
      <c r="CN435" s="72"/>
      <c r="CO435" s="72"/>
      <c r="CP435" s="72"/>
      <c r="CQ435" s="72"/>
      <c r="CR435" s="72"/>
      <c r="CS435" s="72"/>
      <c r="CT435" s="72"/>
      <c r="CU435" s="72"/>
      <c r="CV435" s="72"/>
      <c r="CW435" s="72"/>
      <c r="CX435" s="72"/>
      <c r="CY435" s="72"/>
      <c r="CZ435" s="72"/>
      <c r="DA435" s="72"/>
      <c r="DB435" s="72"/>
      <c r="DC435" s="72"/>
      <c r="DD435" s="72"/>
      <c r="DE435" s="72"/>
      <c r="DF435" s="72"/>
      <c r="DG435" s="72"/>
      <c r="DH435" s="107">
        <f t="shared" si="338"/>
        <v>99.714108500000009</v>
      </c>
      <c r="DJ435" s="104">
        <f t="shared" si="315"/>
        <v>0.28589149999999108</v>
      </c>
      <c r="DK435" s="72"/>
      <c r="DL435" s="51" t="s">
        <v>827</v>
      </c>
      <c r="DO435" s="358">
        <v>0.1069</v>
      </c>
      <c r="DP435" s="72"/>
      <c r="DQ435" s="374">
        <v>0.17899999999999999</v>
      </c>
      <c r="DR435" s="72"/>
      <c r="DU435" s="52"/>
      <c r="DX435" s="75">
        <f t="shared" si="316"/>
        <v>76.841884415985135</v>
      </c>
      <c r="DY435" s="51">
        <f t="shared" si="317"/>
        <v>0</v>
      </c>
      <c r="DZ435" s="75">
        <f t="shared" si="318"/>
        <v>8.0410085599872755E-2</v>
      </c>
      <c r="EA435" s="51">
        <f t="shared" si="319"/>
        <v>0</v>
      </c>
      <c r="EB435" s="75">
        <f t="shared" si="320"/>
        <v>12.624392063837183</v>
      </c>
      <c r="EC435" s="51">
        <f t="shared" si="321"/>
        <v>0</v>
      </c>
      <c r="ED435" s="75">
        <f t="shared" si="322"/>
        <v>1.0252310484228015</v>
      </c>
      <c r="EE435" s="51">
        <f t="shared" si="323"/>
        <v>0</v>
      </c>
      <c r="EF435" s="75">
        <f t="shared" si="324"/>
        <v>8.0410085599872755E-2</v>
      </c>
      <c r="EG435" s="51">
        <f t="shared" si="325"/>
        <v>0</v>
      </c>
      <c r="EH435" s="75">
        <f t="shared" si="326"/>
        <v>6.0307514056548973E-2</v>
      </c>
      <c r="EI435" s="51">
        <f t="shared" si="327"/>
        <v>0</v>
      </c>
      <c r="EJ435" s="75">
        <f t="shared" si="328"/>
        <v>0.25128139214121337</v>
      </c>
      <c r="EK435" s="51">
        <f t="shared" si="329"/>
        <v>0</v>
      </c>
      <c r="EL435" s="75">
        <f t="shared" si="330"/>
        <v>4.2315777210202903</v>
      </c>
      <c r="EM435" s="51">
        <f t="shared" si="331"/>
        <v>0</v>
      </c>
      <c r="EN435" s="75">
        <f t="shared" si="332"/>
        <v>4.8045056733370881</v>
      </c>
      <c r="EO435" s="51">
        <f t="shared" si="333"/>
        <v>0</v>
      </c>
      <c r="EP435" s="75">
        <f t="shared" si="334"/>
        <v>0</v>
      </c>
      <c r="EQ435" s="51" t="e">
        <f t="shared" si="335"/>
        <v>#DIV/0!</v>
      </c>
      <c r="ER435" s="51">
        <f t="shared" si="336"/>
        <v>100</v>
      </c>
      <c r="ES435" s="51">
        <f t="shared" si="337"/>
        <v>0</v>
      </c>
    </row>
    <row r="436" spans="1:149" x14ac:dyDescent="0.45">
      <c r="A436" s="78" t="s">
        <v>1438</v>
      </c>
      <c r="B436" s="174" t="s">
        <v>907</v>
      </c>
      <c r="C436" s="51" t="s">
        <v>3585</v>
      </c>
      <c r="D436" s="51" t="s">
        <v>3643</v>
      </c>
      <c r="E436" s="78" t="s">
        <v>637</v>
      </c>
      <c r="F436" s="78">
        <v>131</v>
      </c>
      <c r="G436" s="72" t="s">
        <v>3366</v>
      </c>
      <c r="H436" s="78" t="s">
        <v>1100</v>
      </c>
      <c r="I436" s="78">
        <v>16</v>
      </c>
      <c r="J436" s="300">
        <v>450</v>
      </c>
      <c r="K436" s="78">
        <v>2.25</v>
      </c>
      <c r="L436" s="300">
        <v>1150</v>
      </c>
      <c r="M436" s="72">
        <v>10</v>
      </c>
      <c r="O436" s="78"/>
      <c r="P436" s="72" t="s">
        <v>1374</v>
      </c>
      <c r="AA436" s="195"/>
      <c r="AB436" s="195"/>
      <c r="AC436" s="195"/>
      <c r="AD436" s="72"/>
      <c r="AE436" s="316">
        <v>0</v>
      </c>
      <c r="AF436" s="195"/>
      <c r="AG436" s="195">
        <v>1</v>
      </c>
      <c r="AH436" s="72"/>
      <c r="AQ436" s="174" t="s">
        <v>824</v>
      </c>
      <c r="AR436" s="53">
        <v>1.1200000000000001</v>
      </c>
      <c r="AS436" s="53">
        <v>3.0659999999999998</v>
      </c>
      <c r="AV436" s="48">
        <v>4500</v>
      </c>
      <c r="AW436" s="54">
        <v>0</v>
      </c>
      <c r="AY436" s="48">
        <v>13797</v>
      </c>
      <c r="AZ436" s="49">
        <v>150.98299010153428</v>
      </c>
      <c r="BB436" s="80" t="s">
        <v>3412</v>
      </c>
      <c r="BC436" s="270" t="s">
        <v>1126</v>
      </c>
      <c r="BD436" s="152">
        <v>76.584000000000003</v>
      </c>
      <c r="BE436" s="152"/>
      <c r="BF436" s="152">
        <v>8.0140199999999995E-2</v>
      </c>
      <c r="BG436" s="152"/>
      <c r="BH436" s="152">
        <v>12.582000000000001</v>
      </c>
      <c r="BI436" s="152"/>
      <c r="BJ436" s="152"/>
      <c r="BK436" s="152"/>
      <c r="BL436" s="152"/>
      <c r="BM436" s="152"/>
      <c r="BN436" s="152">
        <v>1.02179</v>
      </c>
      <c r="BO436" s="152"/>
      <c r="BP436" s="152">
        <v>8.0140199999999995E-2</v>
      </c>
      <c r="BQ436" s="152"/>
      <c r="BR436" s="152">
        <v>6.0105199999999998E-2</v>
      </c>
      <c r="BS436" s="152"/>
      <c r="BT436" s="152"/>
      <c r="BU436" s="152"/>
      <c r="BV436" s="152"/>
      <c r="BW436" s="152"/>
      <c r="BX436" s="152">
        <v>0.25043799999999999</v>
      </c>
      <c r="BY436" s="152"/>
      <c r="BZ436" s="152">
        <v>4.2173800000000004</v>
      </c>
      <c r="CA436" s="152"/>
      <c r="CB436" s="152">
        <v>4.7883800000000001</v>
      </c>
      <c r="CC436" s="152"/>
      <c r="CD436" s="152"/>
      <c r="CE436" s="72"/>
      <c r="CF436" s="72"/>
      <c r="CG436" s="72"/>
      <c r="CH436" s="72"/>
      <c r="CI436" s="72"/>
      <c r="CJ436" s="72"/>
      <c r="CK436" s="72"/>
      <c r="CL436" s="72"/>
      <c r="CM436" s="72"/>
      <c r="CN436" s="72"/>
      <c r="CO436" s="72"/>
      <c r="CP436" s="72"/>
      <c r="CQ436" s="72"/>
      <c r="CR436" s="72"/>
      <c r="CS436" s="72"/>
      <c r="CT436" s="72"/>
      <c r="CU436" s="72"/>
      <c r="CV436" s="72"/>
      <c r="CW436" s="72"/>
      <c r="CX436" s="72"/>
      <c r="CY436" s="72"/>
      <c r="CZ436" s="72"/>
      <c r="DA436" s="72"/>
      <c r="DB436" s="72"/>
      <c r="DC436" s="72"/>
      <c r="DD436" s="72"/>
      <c r="DE436" s="72"/>
      <c r="DF436" s="72"/>
      <c r="DG436" s="72"/>
      <c r="DH436" s="107">
        <f t="shared" si="338"/>
        <v>99.664373600000019</v>
      </c>
      <c r="DJ436" s="104">
        <f t="shared" si="315"/>
        <v>0.33562639999998112</v>
      </c>
      <c r="DK436" s="72"/>
      <c r="DL436" s="51" t="s">
        <v>827</v>
      </c>
      <c r="DO436" s="358">
        <v>0.1019</v>
      </c>
      <c r="DP436" s="72"/>
      <c r="DQ436" s="374">
        <v>0.23369999999999999</v>
      </c>
      <c r="DR436" s="72"/>
      <c r="DU436" s="52"/>
      <c r="DX436" s="75">
        <f t="shared" si="316"/>
        <v>76.841901708395412</v>
      </c>
      <c r="DY436" s="51">
        <f t="shared" si="317"/>
        <v>0</v>
      </c>
      <c r="DZ436" s="75">
        <f t="shared" si="318"/>
        <v>8.0410077448176506E-2</v>
      </c>
      <c r="EA436" s="51">
        <f t="shared" si="319"/>
        <v>0</v>
      </c>
      <c r="EB436" s="75">
        <f t="shared" si="320"/>
        <v>12.624370720973454</v>
      </c>
      <c r="EC436" s="51">
        <f t="shared" si="321"/>
        <v>0</v>
      </c>
      <c r="ED436" s="75">
        <f t="shared" si="322"/>
        <v>1.0252309457147883</v>
      </c>
      <c r="EE436" s="51">
        <f t="shared" si="323"/>
        <v>0</v>
      </c>
      <c r="EF436" s="75">
        <f t="shared" si="324"/>
        <v>8.0410077448176506E-2</v>
      </c>
      <c r="EG436" s="51">
        <f t="shared" si="325"/>
        <v>0</v>
      </c>
      <c r="EH436" s="75">
        <f t="shared" si="326"/>
        <v>6.0307608254510703E-2</v>
      </c>
      <c r="EI436" s="51">
        <f t="shared" si="327"/>
        <v>0</v>
      </c>
      <c r="EJ436" s="75">
        <f t="shared" si="328"/>
        <v>0.25128136660460576</v>
      </c>
      <c r="EK436" s="51">
        <f t="shared" si="329"/>
        <v>0</v>
      </c>
      <c r="EL436" s="75">
        <f t="shared" si="330"/>
        <v>4.2315823073612329</v>
      </c>
      <c r="EM436" s="51">
        <f t="shared" si="331"/>
        <v>0</v>
      </c>
      <c r="EN436" s="75">
        <f t="shared" si="332"/>
        <v>4.8045051877996245</v>
      </c>
      <c r="EO436" s="51">
        <f t="shared" si="333"/>
        <v>0</v>
      </c>
      <c r="EP436" s="75">
        <f t="shared" si="334"/>
        <v>0</v>
      </c>
      <c r="EQ436" s="51" t="e">
        <f t="shared" si="335"/>
        <v>#DIV/0!</v>
      </c>
      <c r="ER436" s="51">
        <f t="shared" si="336"/>
        <v>100</v>
      </c>
      <c r="ES436" s="51">
        <f t="shared" si="337"/>
        <v>0</v>
      </c>
    </row>
    <row r="437" spans="1:149" s="43" customFormat="1" ht="14.65" thickBot="1" x14ac:dyDescent="0.5">
      <c r="A437" s="89" t="s">
        <v>1438</v>
      </c>
      <c r="B437" s="86" t="s">
        <v>907</v>
      </c>
      <c r="C437" s="43" t="s">
        <v>3585</v>
      </c>
      <c r="D437" s="43" t="s">
        <v>3643</v>
      </c>
      <c r="E437" s="89" t="s">
        <v>637</v>
      </c>
      <c r="F437" s="89">
        <v>147</v>
      </c>
      <c r="G437" s="90" t="s">
        <v>3366</v>
      </c>
      <c r="H437" s="89" t="s">
        <v>1100</v>
      </c>
      <c r="I437" s="89">
        <v>77</v>
      </c>
      <c r="J437" s="301">
        <v>551.4</v>
      </c>
      <c r="K437" s="89">
        <v>2.7570000000000001</v>
      </c>
      <c r="L437" s="301">
        <v>1150</v>
      </c>
      <c r="M437" s="90">
        <v>10</v>
      </c>
      <c r="O437" s="89"/>
      <c r="P437" s="90" t="s">
        <v>1374</v>
      </c>
      <c r="Q437" s="123"/>
      <c r="R437" s="123"/>
      <c r="S437" s="134"/>
      <c r="AA437" s="196"/>
      <c r="AB437" s="196"/>
      <c r="AC437" s="196"/>
      <c r="AD437" s="90"/>
      <c r="AE437" s="317">
        <v>0</v>
      </c>
      <c r="AF437" s="196"/>
      <c r="AG437" s="196">
        <v>1</v>
      </c>
      <c r="AH437" s="90"/>
      <c r="AQ437" s="86" t="s">
        <v>824</v>
      </c>
      <c r="AR437" s="58">
        <v>1.208</v>
      </c>
      <c r="AS437" s="58">
        <v>4.0030000000000001</v>
      </c>
      <c r="AV437" s="63">
        <v>5514</v>
      </c>
      <c r="AW437" s="308">
        <v>0</v>
      </c>
      <c r="AY437" s="63">
        <v>22072.542000000001</v>
      </c>
      <c r="AZ437" s="44">
        <v>234.79632585323051</v>
      </c>
      <c r="BA437" s="86"/>
      <c r="BB437" s="85" t="s">
        <v>3412</v>
      </c>
      <c r="BC437" s="271" t="s">
        <v>1126</v>
      </c>
      <c r="BD437" s="284">
        <v>76.474500000000006</v>
      </c>
      <c r="BE437" s="284"/>
      <c r="BF437" s="284">
        <v>8.0025700000000005E-2</v>
      </c>
      <c r="BG437" s="284"/>
      <c r="BH437" s="284">
        <v>12.564</v>
      </c>
      <c r="BI437" s="284"/>
      <c r="BJ437" s="284"/>
      <c r="BK437" s="284"/>
      <c r="BL437" s="284"/>
      <c r="BM437" s="284"/>
      <c r="BN437" s="284">
        <v>1.02033</v>
      </c>
      <c r="BO437" s="284"/>
      <c r="BP437" s="284">
        <v>8.0025700000000005E-2</v>
      </c>
      <c r="BQ437" s="284"/>
      <c r="BR437" s="284">
        <v>6.0019200000000002E-2</v>
      </c>
      <c r="BS437" s="284"/>
      <c r="BT437" s="284"/>
      <c r="BU437" s="284"/>
      <c r="BV437" s="284"/>
      <c r="BW437" s="284"/>
      <c r="BX437" s="284">
        <v>0.25008000000000002</v>
      </c>
      <c r="BY437" s="284"/>
      <c r="BZ437" s="284">
        <v>4.2113500000000004</v>
      </c>
      <c r="CA437" s="284"/>
      <c r="CB437" s="284">
        <v>4.7815300000000001</v>
      </c>
      <c r="CC437" s="284"/>
      <c r="CD437" s="284"/>
      <c r="CE437" s="90"/>
      <c r="CF437" s="90"/>
      <c r="CG437" s="90"/>
      <c r="CH437" s="90"/>
      <c r="CI437" s="90"/>
      <c r="CJ437" s="90"/>
      <c r="CK437" s="90"/>
      <c r="CL437" s="90"/>
      <c r="CM437" s="90"/>
      <c r="CN437" s="90"/>
      <c r="CO437" s="90"/>
      <c r="CP437" s="90"/>
      <c r="CQ437" s="90"/>
      <c r="CR437" s="90"/>
      <c r="CS437" s="90"/>
      <c r="CT437" s="90"/>
      <c r="CU437" s="90"/>
      <c r="CV437" s="90"/>
      <c r="CW437" s="90"/>
      <c r="CX437" s="90"/>
      <c r="CY437" s="90"/>
      <c r="CZ437" s="90"/>
      <c r="DA437" s="90"/>
      <c r="DB437" s="90"/>
      <c r="DC437" s="90"/>
      <c r="DD437" s="90"/>
      <c r="DE437" s="90"/>
      <c r="DF437" s="90"/>
      <c r="DG437" s="90"/>
      <c r="DH437" s="162">
        <f t="shared" si="338"/>
        <v>99.521860599999982</v>
      </c>
      <c r="DJ437" s="105">
        <f t="shared" si="315"/>
        <v>0.47813940000001764</v>
      </c>
      <c r="DK437" s="90"/>
      <c r="DL437" s="43" t="s">
        <v>827</v>
      </c>
      <c r="DO437" s="359">
        <v>0.19209999999999999</v>
      </c>
      <c r="DP437" s="90"/>
      <c r="DQ437" s="375">
        <v>0.28599999999999998</v>
      </c>
      <c r="DR437" s="90"/>
      <c r="DS437" s="308"/>
      <c r="DU437" s="59"/>
      <c r="DW437" s="86"/>
      <c r="DX437" s="298">
        <f t="shared" si="316"/>
        <v>76.841911454376515</v>
      </c>
      <c r="DY437" s="43">
        <f t="shared" si="317"/>
        <v>0</v>
      </c>
      <c r="DZ437" s="298">
        <f t="shared" si="318"/>
        <v>8.0410172717369818E-2</v>
      </c>
      <c r="EA437" s="43">
        <f t="shared" si="319"/>
        <v>0</v>
      </c>
      <c r="EB437" s="298">
        <f t="shared" si="320"/>
        <v>12.624362048954701</v>
      </c>
      <c r="EC437" s="43">
        <f t="shared" si="321"/>
        <v>0</v>
      </c>
      <c r="ED437" s="298">
        <f t="shared" si="322"/>
        <v>1.0252320383166151</v>
      </c>
      <c r="EE437" s="43">
        <f t="shared" si="323"/>
        <v>0</v>
      </c>
      <c r="EF437" s="298">
        <f t="shared" si="324"/>
        <v>8.0410172717369818E-2</v>
      </c>
      <c r="EG437" s="43">
        <f t="shared" si="325"/>
        <v>0</v>
      </c>
      <c r="EH437" s="298">
        <f t="shared" si="326"/>
        <v>6.0307554177699944E-2</v>
      </c>
      <c r="EI437" s="43">
        <f t="shared" si="327"/>
        <v>0</v>
      </c>
      <c r="EJ437" s="298">
        <f t="shared" si="328"/>
        <v>0.25128147574041643</v>
      </c>
      <c r="EK437" s="43">
        <f t="shared" si="329"/>
        <v>0</v>
      </c>
      <c r="EL437" s="298">
        <f t="shared" si="330"/>
        <v>4.2315828649208367</v>
      </c>
      <c r="EM437" s="43">
        <f t="shared" si="331"/>
        <v>0</v>
      </c>
      <c r="EN437" s="298">
        <f t="shared" si="332"/>
        <v>4.8045022180785084</v>
      </c>
      <c r="EO437" s="43">
        <f t="shared" si="333"/>
        <v>0</v>
      </c>
      <c r="EP437" s="298">
        <f t="shared" si="334"/>
        <v>0</v>
      </c>
      <c r="EQ437" s="43" t="e">
        <f t="shared" si="335"/>
        <v>#DIV/0!</v>
      </c>
      <c r="ER437" s="43">
        <f t="shared" si="336"/>
        <v>100</v>
      </c>
      <c r="ES437" s="43">
        <f t="shared" si="337"/>
        <v>0</v>
      </c>
    </row>
    <row r="438" spans="1:149" s="77" customFormat="1" x14ac:dyDescent="0.45">
      <c r="A438" s="78" t="s">
        <v>1439</v>
      </c>
      <c r="B438" s="110" t="s">
        <v>3401</v>
      </c>
      <c r="C438" s="77" t="s">
        <v>3630</v>
      </c>
      <c r="D438" s="77" t="s">
        <v>3587</v>
      </c>
      <c r="E438" s="78" t="s">
        <v>637</v>
      </c>
      <c r="F438" s="78">
        <v>4</v>
      </c>
      <c r="G438" s="72" t="s">
        <v>3367</v>
      </c>
      <c r="H438" s="78" t="s">
        <v>1101</v>
      </c>
      <c r="I438" s="78">
        <v>470</v>
      </c>
      <c r="J438" s="300">
        <v>221.20000000000002</v>
      </c>
      <c r="K438" s="78">
        <v>2</v>
      </c>
      <c r="L438" s="300">
        <v>785</v>
      </c>
      <c r="M438" s="72">
        <v>5</v>
      </c>
      <c r="O438" s="78" t="s">
        <v>3464</v>
      </c>
      <c r="P438" s="72" t="s">
        <v>3180</v>
      </c>
      <c r="Q438" s="125"/>
      <c r="R438" s="125">
        <v>-2.7</v>
      </c>
      <c r="S438" s="116"/>
      <c r="AA438" s="195"/>
      <c r="AB438" s="195"/>
      <c r="AC438" s="195"/>
      <c r="AD438" s="72"/>
      <c r="AE438" s="316">
        <v>1</v>
      </c>
      <c r="AF438" s="195"/>
      <c r="AG438" s="195">
        <v>0</v>
      </c>
      <c r="AH438" s="72"/>
      <c r="AQ438" s="178" t="s">
        <v>824</v>
      </c>
      <c r="AR438" s="66">
        <v>0.75349999999999995</v>
      </c>
      <c r="AS438" s="66"/>
      <c r="AU438" s="276">
        <v>2212</v>
      </c>
      <c r="AV438" s="276"/>
      <c r="AW438" s="276">
        <v>1666.742</v>
      </c>
      <c r="AX438" s="95"/>
      <c r="AY438" s="276"/>
      <c r="AZ438" s="95"/>
      <c r="BA438" s="178"/>
      <c r="BB438" s="98" t="s">
        <v>722</v>
      </c>
      <c r="BC438" s="270" t="s">
        <v>3333</v>
      </c>
      <c r="BD438" s="152">
        <v>68.6678</v>
      </c>
      <c r="BE438" s="152">
        <v>0.54</v>
      </c>
      <c r="BF438" s="152">
        <v>0.1356</v>
      </c>
      <c r="BG438" s="152">
        <v>0.04</v>
      </c>
      <c r="BH438" s="152">
        <v>12.7012</v>
      </c>
      <c r="BI438" s="152">
        <v>0.1</v>
      </c>
      <c r="BJ438" s="152"/>
      <c r="BK438" s="152"/>
      <c r="BL438" s="152"/>
      <c r="BM438" s="152"/>
      <c r="BN438" s="152">
        <v>0.81359999999999999</v>
      </c>
      <c r="BO438" s="152">
        <v>0.04</v>
      </c>
      <c r="BP438" s="152">
        <v>8.1360000000000002E-2</v>
      </c>
      <c r="BQ438" s="152">
        <v>0.05</v>
      </c>
      <c r="BR438" s="152">
        <v>0.37064000000000002</v>
      </c>
      <c r="BS438" s="152">
        <v>0.05</v>
      </c>
      <c r="BT438" s="152"/>
      <c r="BU438" s="152"/>
      <c r="BV438" s="152"/>
      <c r="BW438" s="152"/>
      <c r="BX438" s="152">
        <v>1.6091200000000001</v>
      </c>
      <c r="BY438" s="152">
        <v>0.05</v>
      </c>
      <c r="BZ438" s="152">
        <v>3.5888800000000001</v>
      </c>
      <c r="CA438" s="152">
        <v>0.13</v>
      </c>
      <c r="CB438" s="152">
        <v>2.44984</v>
      </c>
      <c r="CC438" s="152">
        <v>0.06</v>
      </c>
      <c r="CD438" s="152"/>
      <c r="CE438" s="72"/>
      <c r="CF438" s="72"/>
      <c r="CG438" s="72"/>
      <c r="CH438" s="72"/>
      <c r="CI438" s="72"/>
      <c r="CJ438" s="72"/>
      <c r="CK438" s="72"/>
      <c r="CL438" s="72"/>
      <c r="CM438" s="72"/>
      <c r="CN438" s="72"/>
      <c r="CO438" s="72"/>
      <c r="CP438" s="72"/>
      <c r="CQ438" s="72"/>
      <c r="CR438" s="72"/>
      <c r="CS438" s="72"/>
      <c r="CT438" s="72"/>
      <c r="CU438" s="72"/>
      <c r="CV438" s="72"/>
      <c r="CW438" s="72"/>
      <c r="CX438" s="72"/>
      <c r="CY438" s="72"/>
      <c r="CZ438" s="72"/>
      <c r="DA438" s="72"/>
      <c r="DB438" s="72"/>
      <c r="DC438" s="72"/>
      <c r="DD438" s="72"/>
      <c r="DE438" s="72"/>
      <c r="DF438" s="72"/>
      <c r="DG438" s="72"/>
      <c r="DH438" s="78">
        <v>90.4</v>
      </c>
      <c r="DJ438" s="77">
        <f t="shared" si="315"/>
        <v>9.5999999999999943</v>
      </c>
      <c r="DK438" s="72"/>
      <c r="DO438" s="358">
        <v>7.43</v>
      </c>
      <c r="DP438" s="72"/>
      <c r="DQ438" s="374"/>
      <c r="DR438" s="72"/>
      <c r="DS438" s="246"/>
      <c r="DU438" s="96"/>
      <c r="DW438" s="178"/>
      <c r="DX438" s="304">
        <f t="shared" si="316"/>
        <v>75.95995575221238</v>
      </c>
      <c r="DY438" s="77">
        <f t="shared" si="317"/>
        <v>0.59734513274336287</v>
      </c>
      <c r="DZ438" s="304">
        <f t="shared" si="318"/>
        <v>0.15</v>
      </c>
      <c r="EA438" s="77">
        <f t="shared" si="319"/>
        <v>4.4247787610619468E-2</v>
      </c>
      <c r="EB438" s="304">
        <f t="shared" si="320"/>
        <v>14.049999999999999</v>
      </c>
      <c r="EC438" s="77">
        <f t="shared" si="321"/>
        <v>0.11061946902654868</v>
      </c>
      <c r="ED438" s="304">
        <f t="shared" si="322"/>
        <v>0.89999999999999991</v>
      </c>
      <c r="EE438" s="77">
        <f t="shared" si="323"/>
        <v>4.4247787610619468E-2</v>
      </c>
      <c r="EF438" s="304">
        <f t="shared" si="324"/>
        <v>0.09</v>
      </c>
      <c r="EG438" s="77">
        <f t="shared" si="325"/>
        <v>5.5309734513274332E-2</v>
      </c>
      <c r="EH438" s="304">
        <f t="shared" si="326"/>
        <v>0.41000000000000003</v>
      </c>
      <c r="EI438" s="77">
        <f t="shared" si="327"/>
        <v>5.5309734513274339E-2</v>
      </c>
      <c r="EJ438" s="304">
        <f t="shared" si="328"/>
        <v>1.78</v>
      </c>
      <c r="EK438" s="77">
        <f t="shared" si="329"/>
        <v>5.5309734513274332E-2</v>
      </c>
      <c r="EL438" s="304">
        <f t="shared" si="330"/>
        <v>3.9699999999999998</v>
      </c>
      <c r="EM438" s="77">
        <f t="shared" si="331"/>
        <v>0.14380530973451328</v>
      </c>
      <c r="EN438" s="304">
        <f t="shared" si="332"/>
        <v>2.71</v>
      </c>
      <c r="EO438" s="77">
        <f t="shared" si="333"/>
        <v>6.6371681415929196E-2</v>
      </c>
      <c r="EP438" s="304">
        <f t="shared" si="334"/>
        <v>0</v>
      </c>
      <c r="EQ438" s="77" t="e">
        <f t="shared" si="335"/>
        <v>#DIV/0!</v>
      </c>
      <c r="ER438" s="77">
        <f t="shared" si="336"/>
        <v>100</v>
      </c>
      <c r="ES438" s="77">
        <f t="shared" si="337"/>
        <v>0</v>
      </c>
    </row>
    <row r="439" spans="1:149" s="77" customFormat="1" x14ac:dyDescent="0.45">
      <c r="A439" s="78" t="s">
        <v>1439</v>
      </c>
      <c r="B439" s="178" t="s">
        <v>3401</v>
      </c>
      <c r="C439" s="77" t="s">
        <v>3630</v>
      </c>
      <c r="D439" s="77" t="s">
        <v>3587</v>
      </c>
      <c r="E439" s="78" t="s">
        <v>637</v>
      </c>
      <c r="F439" s="78">
        <v>5</v>
      </c>
      <c r="G439" s="72" t="s">
        <v>3367</v>
      </c>
      <c r="H439" s="78" t="s">
        <v>1101</v>
      </c>
      <c r="I439" s="78">
        <v>470</v>
      </c>
      <c r="J439" s="300">
        <v>221.20000000000002</v>
      </c>
      <c r="K439" s="78">
        <v>2</v>
      </c>
      <c r="L439" s="300">
        <v>785</v>
      </c>
      <c r="M439" s="72">
        <v>5</v>
      </c>
      <c r="O439" s="78" t="s">
        <v>3465</v>
      </c>
      <c r="P439" s="72" t="s">
        <v>3180</v>
      </c>
      <c r="Q439" s="125"/>
      <c r="R439" s="125">
        <v>-2.61</v>
      </c>
      <c r="S439" s="116"/>
      <c r="AA439" s="195"/>
      <c r="AB439" s="195"/>
      <c r="AC439" s="195"/>
      <c r="AD439" s="72"/>
      <c r="AE439" s="316">
        <v>0.9</v>
      </c>
      <c r="AF439" s="195"/>
      <c r="AG439" s="195">
        <v>0.1</v>
      </c>
      <c r="AH439" s="72"/>
      <c r="AQ439" s="178" t="s">
        <v>824</v>
      </c>
      <c r="AR439" s="66">
        <v>0.75560000000000005</v>
      </c>
      <c r="AS439" s="66">
        <v>2.3220000000000001</v>
      </c>
      <c r="AU439" s="276">
        <v>1990.8</v>
      </c>
      <c r="AV439" s="276">
        <v>221.19999999999996</v>
      </c>
      <c r="AW439" s="276">
        <v>1504.24848</v>
      </c>
      <c r="AX439" s="95">
        <v>14.454840454709769</v>
      </c>
      <c r="AY439" s="276">
        <v>513.62639999999988</v>
      </c>
      <c r="AZ439" s="95">
        <v>6.9244453841225413</v>
      </c>
      <c r="BA439" s="178"/>
      <c r="BB439" s="98" t="s">
        <v>722</v>
      </c>
      <c r="BC439" s="270" t="s">
        <v>3333</v>
      </c>
      <c r="BD439" s="152">
        <v>70.320300000000003</v>
      </c>
      <c r="BE439" s="152">
        <v>0.41</v>
      </c>
      <c r="BF439" s="152">
        <v>0.15604299999999999</v>
      </c>
      <c r="BG439" s="152">
        <v>0.06</v>
      </c>
      <c r="BH439" s="152">
        <v>12.4559</v>
      </c>
      <c r="BI439" s="152">
        <v>0.24</v>
      </c>
      <c r="BJ439" s="152"/>
      <c r="BK439" s="152"/>
      <c r="BL439" s="152"/>
      <c r="BM439" s="152"/>
      <c r="BN439" s="152">
        <v>0.91790000000000005</v>
      </c>
      <c r="BO439" s="152">
        <v>0.1</v>
      </c>
      <c r="BP439" s="152">
        <v>5.5073999999999998E-2</v>
      </c>
      <c r="BQ439" s="152">
        <v>0.05</v>
      </c>
      <c r="BR439" s="152">
        <v>0.33044400000000002</v>
      </c>
      <c r="BS439" s="152">
        <v>0.04</v>
      </c>
      <c r="BT439" s="152"/>
      <c r="BU439" s="152"/>
      <c r="BV439" s="152"/>
      <c r="BW439" s="152"/>
      <c r="BX439" s="152">
        <v>1.34931</v>
      </c>
      <c r="BY439" s="152">
        <v>0.1</v>
      </c>
      <c r="BZ439" s="152">
        <v>3.5155599999999998</v>
      </c>
      <c r="CA439" s="152">
        <v>0.1</v>
      </c>
      <c r="CB439" s="152">
        <v>2.6894499999999999</v>
      </c>
      <c r="CC439" s="152">
        <v>0.12</v>
      </c>
      <c r="CD439" s="152"/>
      <c r="CE439" s="72"/>
      <c r="CF439" s="72"/>
      <c r="CG439" s="72"/>
      <c r="CH439" s="72"/>
      <c r="CI439" s="72"/>
      <c r="CJ439" s="72"/>
      <c r="CK439" s="72"/>
      <c r="CL439" s="72"/>
      <c r="CM439" s="72"/>
      <c r="CN439" s="72"/>
      <c r="CO439" s="72"/>
      <c r="CP439" s="72"/>
      <c r="CQ439" s="72"/>
      <c r="CR439" s="72"/>
      <c r="CS439" s="72"/>
      <c r="CT439" s="72"/>
      <c r="CU439" s="72"/>
      <c r="CV439" s="72"/>
      <c r="CW439" s="72"/>
      <c r="CX439" s="72"/>
      <c r="CY439" s="72"/>
      <c r="CZ439" s="72"/>
      <c r="DA439" s="72"/>
      <c r="DB439" s="72"/>
      <c r="DC439" s="72"/>
      <c r="DD439" s="72"/>
      <c r="DE439" s="72"/>
      <c r="DF439" s="72"/>
      <c r="DG439" s="72"/>
      <c r="DH439" s="78">
        <v>91.79</v>
      </c>
      <c r="DJ439" s="77">
        <f t="shared" si="315"/>
        <v>8.2099999999999937</v>
      </c>
      <c r="DK439" s="72"/>
      <c r="DO439" s="358">
        <v>6.48</v>
      </c>
      <c r="DP439" s="72"/>
      <c r="DQ439" s="374"/>
      <c r="DR439" s="72"/>
      <c r="DS439" s="246"/>
      <c r="DU439" s="96"/>
      <c r="DW439" s="178"/>
      <c r="DX439" s="304">
        <f t="shared" si="316"/>
        <v>76.609979300577407</v>
      </c>
      <c r="DY439" s="77">
        <f t="shared" si="317"/>
        <v>0.44667175073537418</v>
      </c>
      <c r="DZ439" s="304">
        <f t="shared" si="318"/>
        <v>0.16999999999999996</v>
      </c>
      <c r="EA439" s="77">
        <f t="shared" si="319"/>
        <v>6.5366597668591334E-2</v>
      </c>
      <c r="EB439" s="304">
        <f t="shared" si="320"/>
        <v>13.569996731670114</v>
      </c>
      <c r="EC439" s="77">
        <f t="shared" si="321"/>
        <v>0.26146639067436533</v>
      </c>
      <c r="ED439" s="304">
        <f t="shared" si="322"/>
        <v>1</v>
      </c>
      <c r="EE439" s="77">
        <f t="shared" si="323"/>
        <v>0.10894432944765226</v>
      </c>
      <c r="EF439" s="304">
        <f t="shared" si="324"/>
        <v>0.06</v>
      </c>
      <c r="EG439" s="77">
        <f t="shared" si="325"/>
        <v>5.4472164723826128E-2</v>
      </c>
      <c r="EH439" s="304">
        <f t="shared" si="326"/>
        <v>0.36</v>
      </c>
      <c r="EI439" s="77">
        <f t="shared" si="327"/>
        <v>4.3577731779060894E-2</v>
      </c>
      <c r="EJ439" s="304">
        <f t="shared" si="328"/>
        <v>1.4699967316701166</v>
      </c>
      <c r="EK439" s="77">
        <f t="shared" si="329"/>
        <v>0.10894432944765226</v>
      </c>
      <c r="EL439" s="304">
        <f t="shared" si="330"/>
        <v>3.8300032683298832</v>
      </c>
      <c r="EM439" s="77">
        <f t="shared" si="331"/>
        <v>0.10894432944765226</v>
      </c>
      <c r="EN439" s="304">
        <f t="shared" si="332"/>
        <v>2.9300032683298829</v>
      </c>
      <c r="EO439" s="77">
        <f t="shared" si="333"/>
        <v>0.13073319533718267</v>
      </c>
      <c r="EP439" s="304">
        <f t="shared" si="334"/>
        <v>0</v>
      </c>
      <c r="EQ439" s="77" t="e">
        <f t="shared" si="335"/>
        <v>#DIV/0!</v>
      </c>
      <c r="ER439" s="77">
        <f t="shared" si="336"/>
        <v>100</v>
      </c>
      <c r="ES439" s="77">
        <f t="shared" si="337"/>
        <v>0</v>
      </c>
    </row>
    <row r="440" spans="1:149" s="77" customFormat="1" x14ac:dyDescent="0.45">
      <c r="A440" s="78" t="s">
        <v>1439</v>
      </c>
      <c r="B440" s="178" t="s">
        <v>3401</v>
      </c>
      <c r="C440" s="77" t="s">
        <v>3630</v>
      </c>
      <c r="D440" s="77" t="s">
        <v>3587</v>
      </c>
      <c r="E440" s="78" t="s">
        <v>637</v>
      </c>
      <c r="F440" s="78">
        <v>6</v>
      </c>
      <c r="G440" s="72" t="s">
        <v>3367</v>
      </c>
      <c r="H440" s="78" t="s">
        <v>1101</v>
      </c>
      <c r="I440" s="78">
        <v>470</v>
      </c>
      <c r="J440" s="300">
        <v>221.20000000000002</v>
      </c>
      <c r="K440" s="78">
        <v>2</v>
      </c>
      <c r="L440" s="300">
        <v>785</v>
      </c>
      <c r="M440" s="72">
        <v>5</v>
      </c>
      <c r="O440" s="78" t="s">
        <v>3466</v>
      </c>
      <c r="P440" s="72" t="s">
        <v>3180</v>
      </c>
      <c r="Q440" s="125"/>
      <c r="R440" s="125">
        <v>-2.5099999999999998</v>
      </c>
      <c r="S440" s="116"/>
      <c r="AA440" s="195"/>
      <c r="AB440" s="195"/>
      <c r="AC440" s="195"/>
      <c r="AD440" s="72"/>
      <c r="AE440" s="316">
        <v>0.9</v>
      </c>
      <c r="AF440" s="195"/>
      <c r="AG440" s="195">
        <v>0.1</v>
      </c>
      <c r="AH440" s="72"/>
      <c r="AQ440" s="178" t="s">
        <v>824</v>
      </c>
      <c r="AR440" s="66">
        <v>0.75560000000000005</v>
      </c>
      <c r="AS440" s="66">
        <v>2.3220000000000001</v>
      </c>
      <c r="AU440" s="276">
        <v>1990.8</v>
      </c>
      <c r="AV440" s="276">
        <v>221.19999999999996</v>
      </c>
      <c r="AW440" s="276">
        <v>1504.24848</v>
      </c>
      <c r="AX440" s="95">
        <v>14.454840454709769</v>
      </c>
      <c r="AY440" s="276">
        <v>513.62639999999988</v>
      </c>
      <c r="AZ440" s="95">
        <v>6.9244453841225413</v>
      </c>
      <c r="BA440" s="178"/>
      <c r="BB440" s="98" t="s">
        <v>722</v>
      </c>
      <c r="BC440" s="270" t="s">
        <v>3333</v>
      </c>
      <c r="BD440" s="152">
        <v>71.858800000000002</v>
      </c>
      <c r="BE440" s="152">
        <v>0.38</v>
      </c>
      <c r="BF440" s="152">
        <v>0.110016</v>
      </c>
      <c r="BG440" s="152">
        <v>6</v>
      </c>
      <c r="BH440" s="152">
        <v>11.46</v>
      </c>
      <c r="BI440" s="152">
        <v>0.13</v>
      </c>
      <c r="BJ440" s="152"/>
      <c r="BK440" s="152"/>
      <c r="BL440" s="152"/>
      <c r="BM440" s="152"/>
      <c r="BN440" s="152">
        <v>0.63259200000000004</v>
      </c>
      <c r="BO440" s="152">
        <v>0.15</v>
      </c>
      <c r="BP440" s="152">
        <v>5.5008000000000001E-2</v>
      </c>
      <c r="BQ440" s="152">
        <v>7.0000000000000007E-2</v>
      </c>
      <c r="BR440" s="152">
        <v>0.14668800000000001</v>
      </c>
      <c r="BS440" s="152">
        <v>0.03</v>
      </c>
      <c r="BT440" s="152"/>
      <c r="BU440" s="152"/>
      <c r="BV440" s="152"/>
      <c r="BW440" s="152"/>
      <c r="BX440" s="152">
        <v>0.85262400000000005</v>
      </c>
      <c r="BY440" s="152">
        <v>0.11</v>
      </c>
      <c r="BZ440" s="152">
        <v>3.2546400000000002</v>
      </c>
      <c r="CA440" s="152">
        <v>0.11</v>
      </c>
      <c r="CB440" s="152">
        <v>3.3188200000000001</v>
      </c>
      <c r="CC440" s="152">
        <v>0.16</v>
      </c>
      <c r="CD440" s="152"/>
      <c r="CE440" s="72"/>
      <c r="CF440" s="72"/>
      <c r="CG440" s="72"/>
      <c r="CH440" s="72"/>
      <c r="CI440" s="72"/>
      <c r="CJ440" s="72"/>
      <c r="CK440" s="72"/>
      <c r="CL440" s="72"/>
      <c r="CM440" s="72"/>
      <c r="CN440" s="72"/>
      <c r="CO440" s="72"/>
      <c r="CP440" s="72"/>
      <c r="CQ440" s="72"/>
      <c r="CR440" s="72"/>
      <c r="CS440" s="72"/>
      <c r="CT440" s="72"/>
      <c r="CU440" s="72"/>
      <c r="CV440" s="72"/>
      <c r="CW440" s="72"/>
      <c r="CX440" s="72"/>
      <c r="CY440" s="72"/>
      <c r="CZ440" s="72"/>
      <c r="DA440" s="72"/>
      <c r="DB440" s="72"/>
      <c r="DC440" s="72"/>
      <c r="DD440" s="72"/>
      <c r="DE440" s="72"/>
      <c r="DF440" s="72"/>
      <c r="DG440" s="72"/>
      <c r="DH440" s="78">
        <v>91.68</v>
      </c>
      <c r="DJ440" s="77">
        <f t="shared" si="315"/>
        <v>8.3199999999999932</v>
      </c>
      <c r="DK440" s="72"/>
      <c r="DO440" s="358">
        <v>6.56</v>
      </c>
      <c r="DP440" s="72"/>
      <c r="DQ440" s="374"/>
      <c r="DR440" s="72"/>
      <c r="DS440" s="246"/>
      <c r="DU440" s="96"/>
      <c r="DW440" s="178"/>
      <c r="DX440" s="304">
        <f t="shared" si="316"/>
        <v>78.380017452006982</v>
      </c>
      <c r="DY440" s="77">
        <f t="shared" si="317"/>
        <v>0.41448516579406636</v>
      </c>
      <c r="DZ440" s="304">
        <f t="shared" si="318"/>
        <v>0.12</v>
      </c>
      <c r="EA440" s="77">
        <f t="shared" si="319"/>
        <v>6.5445026178010464</v>
      </c>
      <c r="EB440" s="304">
        <f t="shared" si="320"/>
        <v>12.5</v>
      </c>
      <c r="EC440" s="77">
        <f t="shared" si="321"/>
        <v>0.14179755671902267</v>
      </c>
      <c r="ED440" s="304">
        <f t="shared" si="322"/>
        <v>0.69</v>
      </c>
      <c r="EE440" s="77">
        <f t="shared" si="323"/>
        <v>0.16361256544502614</v>
      </c>
      <c r="EF440" s="304">
        <f t="shared" si="324"/>
        <v>0.06</v>
      </c>
      <c r="EG440" s="77">
        <f t="shared" si="325"/>
        <v>7.6352530541012223E-2</v>
      </c>
      <c r="EH440" s="304">
        <f t="shared" si="326"/>
        <v>0.16</v>
      </c>
      <c r="EI440" s="77">
        <f t="shared" si="327"/>
        <v>3.2722513089005235E-2</v>
      </c>
      <c r="EJ440" s="304">
        <f t="shared" si="328"/>
        <v>0.92999999999999994</v>
      </c>
      <c r="EK440" s="77">
        <f t="shared" si="329"/>
        <v>0.11998254799301918</v>
      </c>
      <c r="EL440" s="304">
        <f t="shared" si="330"/>
        <v>3.55</v>
      </c>
      <c r="EM440" s="77">
        <f t="shared" si="331"/>
        <v>0.11998254799301918</v>
      </c>
      <c r="EN440" s="304">
        <f t="shared" si="332"/>
        <v>3.6200043630017449</v>
      </c>
      <c r="EO440" s="77">
        <f t="shared" si="333"/>
        <v>0.17452006980802789</v>
      </c>
      <c r="EP440" s="304">
        <f t="shared" si="334"/>
        <v>0</v>
      </c>
      <c r="EQ440" s="77" t="e">
        <f t="shared" si="335"/>
        <v>#DIV/0!</v>
      </c>
      <c r="ER440" s="77">
        <f t="shared" si="336"/>
        <v>100</v>
      </c>
      <c r="ES440" s="77">
        <f t="shared" si="337"/>
        <v>0</v>
      </c>
    </row>
    <row r="441" spans="1:149" s="77" customFormat="1" x14ac:dyDescent="0.45">
      <c r="A441" s="78" t="s">
        <v>1439</v>
      </c>
      <c r="B441" s="178" t="s">
        <v>3401</v>
      </c>
      <c r="C441" s="77" t="s">
        <v>3630</v>
      </c>
      <c r="D441" s="77" t="s">
        <v>3587</v>
      </c>
      <c r="E441" s="78" t="s">
        <v>637</v>
      </c>
      <c r="F441" s="78">
        <v>8</v>
      </c>
      <c r="G441" s="72" t="s">
        <v>3367</v>
      </c>
      <c r="H441" s="78" t="s">
        <v>1101</v>
      </c>
      <c r="I441" s="78">
        <v>470</v>
      </c>
      <c r="J441" s="300">
        <v>221.20000000000002</v>
      </c>
      <c r="K441" s="78">
        <v>2</v>
      </c>
      <c r="L441" s="300">
        <v>785</v>
      </c>
      <c r="M441" s="72">
        <v>5</v>
      </c>
      <c r="O441" s="78" t="s">
        <v>3464</v>
      </c>
      <c r="P441" s="72" t="s">
        <v>3180</v>
      </c>
      <c r="Q441" s="125"/>
      <c r="R441" s="125">
        <v>-2.7</v>
      </c>
      <c r="S441" s="116"/>
      <c r="AA441" s="195"/>
      <c r="AB441" s="195"/>
      <c r="AC441" s="195"/>
      <c r="AD441" s="72"/>
      <c r="AE441" s="316">
        <v>1</v>
      </c>
      <c r="AF441" s="195"/>
      <c r="AG441" s="195">
        <v>0</v>
      </c>
      <c r="AH441" s="72"/>
      <c r="AQ441" s="178" t="s">
        <v>824</v>
      </c>
      <c r="AR441" s="66">
        <v>0.75349999999999995</v>
      </c>
      <c r="AS441" s="66"/>
      <c r="AU441" s="276">
        <v>2212</v>
      </c>
      <c r="AV441" s="276"/>
      <c r="AW441" s="276">
        <v>1666.742</v>
      </c>
      <c r="AX441" s="95"/>
      <c r="AY441" s="276"/>
      <c r="AZ441" s="95"/>
      <c r="BA441" s="178"/>
      <c r="BB441" s="98" t="s">
        <v>722</v>
      </c>
      <c r="BC441" s="270" t="s">
        <v>3333</v>
      </c>
      <c r="BD441" s="152">
        <v>67.714100000000002</v>
      </c>
      <c r="BE441" s="152">
        <v>0.4</v>
      </c>
      <c r="BF441" s="152">
        <v>0.152388</v>
      </c>
      <c r="BG441" s="152">
        <v>0.05</v>
      </c>
      <c r="BH441" s="152">
        <v>12.8902</v>
      </c>
      <c r="BI441" s="152">
        <v>0.13</v>
      </c>
      <c r="BJ441" s="152"/>
      <c r="BK441" s="152"/>
      <c r="BL441" s="152"/>
      <c r="BM441" s="152"/>
      <c r="BN441" s="152">
        <v>0.93225599999999997</v>
      </c>
      <c r="BO441" s="152">
        <v>0.15</v>
      </c>
      <c r="BP441" s="152">
        <v>6.2747999999999998E-2</v>
      </c>
      <c r="BQ441" s="152">
        <v>0.06</v>
      </c>
      <c r="BR441" s="152">
        <v>0.34063199999999999</v>
      </c>
      <c r="BS441" s="152">
        <v>0.13</v>
      </c>
      <c r="BT441" s="152"/>
      <c r="BU441" s="152"/>
      <c r="BV441" s="152"/>
      <c r="BW441" s="152"/>
      <c r="BX441" s="152">
        <v>1.7479800000000001</v>
      </c>
      <c r="BY441" s="152">
        <v>0.18</v>
      </c>
      <c r="BZ441" s="152">
        <v>3.3077200000000002</v>
      </c>
      <c r="CA441" s="152">
        <v>0.42</v>
      </c>
      <c r="CB441" s="152">
        <v>2.4919899999999999</v>
      </c>
      <c r="CC441" s="152">
        <v>0.18</v>
      </c>
      <c r="CD441" s="152"/>
      <c r="CE441" s="72"/>
      <c r="CF441" s="72"/>
      <c r="CG441" s="72"/>
      <c r="CH441" s="72"/>
      <c r="CI441" s="72"/>
      <c r="CJ441" s="72"/>
      <c r="CK441" s="72"/>
      <c r="CL441" s="72"/>
      <c r="CM441" s="72"/>
      <c r="CN441" s="72"/>
      <c r="CO441" s="72"/>
      <c r="CP441" s="72"/>
      <c r="CQ441" s="72"/>
      <c r="CR441" s="72"/>
      <c r="CS441" s="72"/>
      <c r="CT441" s="72"/>
      <c r="CU441" s="72"/>
      <c r="CV441" s="72"/>
      <c r="CW441" s="72"/>
      <c r="CX441" s="72"/>
      <c r="CY441" s="72"/>
      <c r="CZ441" s="72"/>
      <c r="DA441" s="72"/>
      <c r="DB441" s="72"/>
      <c r="DC441" s="72"/>
      <c r="DD441" s="72"/>
      <c r="DE441" s="72"/>
      <c r="DF441" s="72"/>
      <c r="DG441" s="72"/>
      <c r="DH441" s="78">
        <v>89.64</v>
      </c>
      <c r="DJ441" s="77">
        <f t="shared" si="315"/>
        <v>10.36</v>
      </c>
      <c r="DK441" s="72">
        <v>0.57199999999999995</v>
      </c>
      <c r="DO441" s="358">
        <v>7.88</v>
      </c>
      <c r="DP441" s="72"/>
      <c r="DQ441" s="374"/>
      <c r="DR441" s="72"/>
      <c r="DS441" s="246"/>
      <c r="DU441" s="96"/>
      <c r="DW441" s="178"/>
      <c r="DX441" s="304">
        <f t="shared" si="316"/>
        <v>75.540049085229811</v>
      </c>
      <c r="DY441" s="77">
        <f t="shared" si="317"/>
        <v>0.44622936189201251</v>
      </c>
      <c r="DZ441" s="304">
        <f t="shared" si="318"/>
        <v>0.16999999999999998</v>
      </c>
      <c r="EA441" s="77">
        <f t="shared" si="319"/>
        <v>5.5778670236501557E-2</v>
      </c>
      <c r="EB441" s="304">
        <f t="shared" si="320"/>
        <v>14.37996430165105</v>
      </c>
      <c r="EC441" s="77">
        <f t="shared" si="321"/>
        <v>0.14502454261490408</v>
      </c>
      <c r="ED441" s="304">
        <f t="shared" si="322"/>
        <v>1.04</v>
      </c>
      <c r="EE441" s="77">
        <f t="shared" si="323"/>
        <v>0.16733601070950468</v>
      </c>
      <c r="EF441" s="304">
        <f t="shared" si="324"/>
        <v>6.9999999999999993E-2</v>
      </c>
      <c r="EG441" s="77">
        <f t="shared" si="325"/>
        <v>6.693440428380186E-2</v>
      </c>
      <c r="EH441" s="304">
        <f t="shared" si="326"/>
        <v>0.38</v>
      </c>
      <c r="EI441" s="77">
        <f t="shared" si="327"/>
        <v>0.14502454261490408</v>
      </c>
      <c r="EJ441" s="304">
        <f t="shared" si="328"/>
        <v>1.95</v>
      </c>
      <c r="EK441" s="77">
        <f t="shared" si="329"/>
        <v>0.20080321285140559</v>
      </c>
      <c r="EL441" s="304">
        <f t="shared" si="330"/>
        <v>3.690004462293619</v>
      </c>
      <c r="EM441" s="77">
        <f t="shared" si="331"/>
        <v>0.46854082998661312</v>
      </c>
      <c r="EN441" s="304">
        <f t="shared" si="332"/>
        <v>2.7799977688531907</v>
      </c>
      <c r="EO441" s="77">
        <f t="shared" si="333"/>
        <v>0.20080321285140562</v>
      </c>
      <c r="EP441" s="304">
        <f t="shared" si="334"/>
        <v>0</v>
      </c>
      <c r="EQ441" s="77" t="e">
        <f t="shared" si="335"/>
        <v>#DIV/0!</v>
      </c>
      <c r="ER441" s="77">
        <f t="shared" si="336"/>
        <v>100</v>
      </c>
      <c r="ES441" s="77">
        <f t="shared" si="337"/>
        <v>0</v>
      </c>
    </row>
    <row r="442" spans="1:149" s="77" customFormat="1" x14ac:dyDescent="0.45">
      <c r="A442" s="78" t="s">
        <v>1439</v>
      </c>
      <c r="B442" s="178" t="s">
        <v>3401</v>
      </c>
      <c r="C442" s="77" t="s">
        <v>3630</v>
      </c>
      <c r="D442" s="77" t="s">
        <v>3587</v>
      </c>
      <c r="E442" s="78" t="s">
        <v>637</v>
      </c>
      <c r="F442" s="78">
        <v>9</v>
      </c>
      <c r="G442" s="72" t="s">
        <v>3367</v>
      </c>
      <c r="H442" s="78" t="s">
        <v>1101</v>
      </c>
      <c r="I442" s="78">
        <v>470</v>
      </c>
      <c r="J442" s="300">
        <v>221.20000000000002</v>
      </c>
      <c r="K442" s="78">
        <v>2</v>
      </c>
      <c r="L442" s="300">
        <v>785</v>
      </c>
      <c r="M442" s="72">
        <v>5</v>
      </c>
      <c r="O442" s="78" t="s">
        <v>3465</v>
      </c>
      <c r="P442" s="72" t="s">
        <v>3180</v>
      </c>
      <c r="Q442" s="125"/>
      <c r="R442" s="125">
        <v>-2.61</v>
      </c>
      <c r="S442" s="116"/>
      <c r="AA442" s="195"/>
      <c r="AB442" s="195"/>
      <c r="AC442" s="195"/>
      <c r="AD442" s="72"/>
      <c r="AE442" s="316">
        <v>0.86</v>
      </c>
      <c r="AF442" s="195"/>
      <c r="AG442" s="195">
        <v>0.14000000000000001</v>
      </c>
      <c r="AH442" s="72"/>
      <c r="AQ442" s="178" t="s">
        <v>824</v>
      </c>
      <c r="AR442" s="66">
        <v>0.75760000000000005</v>
      </c>
      <c r="AS442" s="66">
        <v>2.2770000000000001</v>
      </c>
      <c r="AU442" s="276">
        <v>1902.32</v>
      </c>
      <c r="AV442" s="276">
        <v>309.68</v>
      </c>
      <c r="AW442" s="276">
        <v>1441.1976320000001</v>
      </c>
      <c r="AX442" s="95">
        <v>13.884989914003437</v>
      </c>
      <c r="AY442" s="276">
        <v>705.14136000000008</v>
      </c>
      <c r="AZ442" s="95">
        <v>9.5063509885899418</v>
      </c>
      <c r="BA442" s="178"/>
      <c r="BB442" s="98" t="s">
        <v>722</v>
      </c>
      <c r="BC442" s="270" t="s">
        <v>3333</v>
      </c>
      <c r="BD442" s="152">
        <v>70.179299999999998</v>
      </c>
      <c r="BE442" s="152">
        <v>0.59</v>
      </c>
      <c r="BF442" s="152">
        <v>9.017E-2</v>
      </c>
      <c r="BG442" s="152">
        <v>0.06</v>
      </c>
      <c r="BH442" s="152">
        <v>11.884399999999999</v>
      </c>
      <c r="BI442" s="152">
        <v>0.08</v>
      </c>
      <c r="BJ442" s="152"/>
      <c r="BK442" s="152"/>
      <c r="BL442" s="152"/>
      <c r="BM442" s="152"/>
      <c r="BN442" s="152">
        <v>0.88366599999999995</v>
      </c>
      <c r="BO442" s="152">
        <v>0.11</v>
      </c>
      <c r="BP442" s="152">
        <v>2.7050999999999999E-2</v>
      </c>
      <c r="BQ442" s="152">
        <v>0.06</v>
      </c>
      <c r="BR442" s="152">
        <v>0.28854400000000002</v>
      </c>
      <c r="BS442" s="152">
        <v>0.08</v>
      </c>
      <c r="BT442" s="152"/>
      <c r="BU442" s="152"/>
      <c r="BV442" s="152"/>
      <c r="BW442" s="152"/>
      <c r="BX442" s="152">
        <v>1.2623800000000001</v>
      </c>
      <c r="BY442" s="152">
        <v>0.23</v>
      </c>
      <c r="BZ442" s="152">
        <v>2.7862499999999999</v>
      </c>
      <c r="CA442" s="152">
        <v>0.34</v>
      </c>
      <c r="CB442" s="152">
        <v>2.7682199999999999</v>
      </c>
      <c r="CC442" s="152">
        <v>0.06</v>
      </c>
      <c r="CD442" s="152"/>
      <c r="CE442" s="72"/>
      <c r="CF442" s="72"/>
      <c r="CG442" s="72"/>
      <c r="CH442" s="72"/>
      <c r="CI442" s="72"/>
      <c r="CJ442" s="72"/>
      <c r="CK442" s="72"/>
      <c r="CL442" s="72"/>
      <c r="CM442" s="72"/>
      <c r="CN442" s="72"/>
      <c r="CO442" s="72"/>
      <c r="CP442" s="72"/>
      <c r="CQ442" s="72"/>
      <c r="CR442" s="72"/>
      <c r="CS442" s="72"/>
      <c r="CT442" s="72"/>
      <c r="CU442" s="72"/>
      <c r="CV442" s="72"/>
      <c r="CW442" s="72"/>
      <c r="CX442" s="72"/>
      <c r="CY442" s="72"/>
      <c r="CZ442" s="72"/>
      <c r="DA442" s="72"/>
      <c r="DB442" s="72"/>
      <c r="DC442" s="72"/>
      <c r="DD442" s="72"/>
      <c r="DE442" s="72"/>
      <c r="DF442" s="72"/>
      <c r="DG442" s="72"/>
      <c r="DH442" s="78">
        <v>90.17</v>
      </c>
      <c r="DJ442" s="77">
        <f t="shared" si="315"/>
        <v>9.8299999999999983</v>
      </c>
      <c r="DK442" s="72">
        <v>0.47399999999999998</v>
      </c>
      <c r="DO442" s="358">
        <v>7.57</v>
      </c>
      <c r="DP442" s="72"/>
      <c r="DQ442" s="374"/>
      <c r="DR442" s="72"/>
      <c r="DS442" s="246"/>
      <c r="DU442" s="96"/>
      <c r="DW442" s="178"/>
      <c r="DX442" s="304">
        <f t="shared" si="316"/>
        <v>77.82998780082066</v>
      </c>
      <c r="DY442" s="77">
        <f t="shared" si="317"/>
        <v>0.65431961849839182</v>
      </c>
      <c r="DZ442" s="304">
        <f t="shared" si="318"/>
        <v>0.1</v>
      </c>
      <c r="EA442" s="77">
        <f t="shared" si="319"/>
        <v>6.6540978152378846E-2</v>
      </c>
      <c r="EB442" s="304">
        <f t="shared" si="320"/>
        <v>13.179993345902183</v>
      </c>
      <c r="EC442" s="77">
        <f t="shared" si="321"/>
        <v>8.8721304203171786E-2</v>
      </c>
      <c r="ED442" s="304">
        <f t="shared" si="322"/>
        <v>0.98</v>
      </c>
      <c r="EE442" s="77">
        <f t="shared" si="323"/>
        <v>0.12199179327936122</v>
      </c>
      <c r="EF442" s="304">
        <f t="shared" si="324"/>
        <v>0.03</v>
      </c>
      <c r="EG442" s="77">
        <f t="shared" si="325"/>
        <v>6.6540978152378832E-2</v>
      </c>
      <c r="EH442" s="304">
        <f t="shared" si="326"/>
        <v>0.32</v>
      </c>
      <c r="EI442" s="77">
        <f t="shared" si="327"/>
        <v>8.8721304203171786E-2</v>
      </c>
      <c r="EJ442" s="304">
        <f t="shared" si="328"/>
        <v>1.4000000000000001</v>
      </c>
      <c r="EK442" s="77">
        <f t="shared" si="329"/>
        <v>0.25507374958411888</v>
      </c>
      <c r="EL442" s="304">
        <f t="shared" si="330"/>
        <v>3.0899966729510919</v>
      </c>
      <c r="EM442" s="77">
        <f t="shared" si="331"/>
        <v>0.3770655428634801</v>
      </c>
      <c r="EN442" s="304">
        <f t="shared" si="332"/>
        <v>3.0700011090163022</v>
      </c>
      <c r="EO442" s="77">
        <f t="shared" si="333"/>
        <v>6.6540978152378832E-2</v>
      </c>
      <c r="EP442" s="304">
        <f t="shared" si="334"/>
        <v>0</v>
      </c>
      <c r="EQ442" s="77" t="e">
        <f t="shared" si="335"/>
        <v>#DIV/0!</v>
      </c>
      <c r="ER442" s="77">
        <f t="shared" si="336"/>
        <v>100</v>
      </c>
      <c r="ES442" s="77">
        <f t="shared" si="337"/>
        <v>0</v>
      </c>
    </row>
    <row r="443" spans="1:149" s="77" customFormat="1" x14ac:dyDescent="0.45">
      <c r="A443" s="78" t="s">
        <v>1439</v>
      </c>
      <c r="B443" s="178" t="s">
        <v>3401</v>
      </c>
      <c r="C443" s="77" t="s">
        <v>3630</v>
      </c>
      <c r="D443" s="77" t="s">
        <v>3587</v>
      </c>
      <c r="E443" s="78" t="s">
        <v>1127</v>
      </c>
      <c r="F443" s="78">
        <v>16</v>
      </c>
      <c r="G443" s="72" t="s">
        <v>3367</v>
      </c>
      <c r="H443" s="78" t="s">
        <v>1101</v>
      </c>
      <c r="I443" s="78">
        <v>310</v>
      </c>
      <c r="J443" s="300">
        <v>223.8</v>
      </c>
      <c r="K443" s="78">
        <v>2</v>
      </c>
      <c r="L443" s="300">
        <v>776</v>
      </c>
      <c r="M443" s="72">
        <v>5</v>
      </c>
      <c r="O443" s="78" t="s">
        <v>3467</v>
      </c>
      <c r="P443" s="72" t="s">
        <v>3181</v>
      </c>
      <c r="Q443" s="125"/>
      <c r="R443" s="125">
        <v>-0.01</v>
      </c>
      <c r="S443" s="116"/>
      <c r="AA443" s="195"/>
      <c r="AB443" s="195"/>
      <c r="AC443" s="195"/>
      <c r="AD443" s="72"/>
      <c r="AE443" s="316">
        <v>1</v>
      </c>
      <c r="AF443" s="195"/>
      <c r="AG443" s="195">
        <v>0</v>
      </c>
      <c r="AH443" s="72"/>
      <c r="AQ443" s="178" t="s">
        <v>824</v>
      </c>
      <c r="AR443" s="66">
        <v>0.74339999999999995</v>
      </c>
      <c r="AS443" s="66"/>
      <c r="AU443" s="276">
        <v>2238</v>
      </c>
      <c r="AV443" s="276"/>
      <c r="AW443" s="276">
        <v>1663.7292</v>
      </c>
      <c r="AX443" s="95"/>
      <c r="AY443" s="276"/>
      <c r="AZ443" s="95"/>
      <c r="BA443" s="178"/>
      <c r="BB443" s="98" t="s">
        <v>722</v>
      </c>
      <c r="BC443" s="270" t="s">
        <v>3333</v>
      </c>
      <c r="BD443" s="152">
        <v>68.215800000000002</v>
      </c>
      <c r="BE443" s="152">
        <v>0.31</v>
      </c>
      <c r="BF443" s="152">
        <v>0.23504</v>
      </c>
      <c r="BG443" s="152">
        <v>0.08</v>
      </c>
      <c r="BH443" s="152">
        <v>12.6198</v>
      </c>
      <c r="BI443" s="152">
        <v>0.27</v>
      </c>
      <c r="BJ443" s="152"/>
      <c r="BK443" s="152"/>
      <c r="BL443" s="152"/>
      <c r="BM443" s="152"/>
      <c r="BN443" s="152">
        <v>0.91303999999999996</v>
      </c>
      <c r="BO443" s="152">
        <v>0.14000000000000001</v>
      </c>
      <c r="BP443" s="152">
        <v>0.10847999999999999</v>
      </c>
      <c r="BQ443" s="152">
        <v>0.06</v>
      </c>
      <c r="BR443" s="152">
        <v>0.63280000000000003</v>
      </c>
      <c r="BS443" s="152">
        <v>0.24</v>
      </c>
      <c r="BT443" s="152"/>
      <c r="BU443" s="152"/>
      <c r="BV443" s="152"/>
      <c r="BW443" s="152"/>
      <c r="BX443" s="152">
        <v>1.8893599999999999</v>
      </c>
      <c r="BY443" s="152">
        <v>0.26</v>
      </c>
      <c r="BZ443" s="152">
        <v>3.2905600000000002</v>
      </c>
      <c r="CA443" s="152">
        <v>0.16</v>
      </c>
      <c r="CB443" s="152">
        <v>2.4950399999999999</v>
      </c>
      <c r="CC443" s="152">
        <v>0.13</v>
      </c>
      <c r="CD443" s="152"/>
      <c r="CE443" s="72"/>
      <c r="CF443" s="72"/>
      <c r="CG443" s="72"/>
      <c r="CH443" s="72"/>
      <c r="CI443" s="72"/>
      <c r="CJ443" s="72"/>
      <c r="CK443" s="72"/>
      <c r="CL443" s="72"/>
      <c r="CM443" s="72"/>
      <c r="CN443" s="72"/>
      <c r="CO443" s="72"/>
      <c r="CP443" s="72"/>
      <c r="CQ443" s="72"/>
      <c r="CR443" s="72"/>
      <c r="CS443" s="72"/>
      <c r="CT443" s="72"/>
      <c r="CU443" s="72"/>
      <c r="CV443" s="72"/>
      <c r="CW443" s="72"/>
      <c r="CX443" s="72"/>
      <c r="CY443" s="72"/>
      <c r="CZ443" s="72"/>
      <c r="DA443" s="72"/>
      <c r="DB443" s="72"/>
      <c r="DC443" s="72"/>
      <c r="DD443" s="72"/>
      <c r="DE443" s="72"/>
      <c r="DF443" s="72"/>
      <c r="DG443" s="72"/>
      <c r="DH443" s="78">
        <v>90.4</v>
      </c>
      <c r="DJ443" s="77">
        <f t="shared" si="315"/>
        <v>9.5999999999999943</v>
      </c>
      <c r="DK443" s="72">
        <v>0.52300000000000002</v>
      </c>
      <c r="DO443" s="358">
        <v>7.42</v>
      </c>
      <c r="DP443" s="72"/>
      <c r="DQ443" s="374"/>
      <c r="DR443" s="72"/>
      <c r="DS443" s="246"/>
      <c r="DU443" s="96"/>
      <c r="DW443" s="178"/>
      <c r="DX443" s="304">
        <f t="shared" si="316"/>
        <v>75.45995575221238</v>
      </c>
      <c r="DY443" s="77">
        <f t="shared" si="317"/>
        <v>0.34292035398230081</v>
      </c>
      <c r="DZ443" s="304">
        <f t="shared" si="318"/>
        <v>0.26</v>
      </c>
      <c r="EA443" s="77">
        <f t="shared" si="319"/>
        <v>8.8495575221238937E-2</v>
      </c>
      <c r="EB443" s="304">
        <f t="shared" si="320"/>
        <v>13.959955752212389</v>
      </c>
      <c r="EC443" s="77">
        <f t="shared" si="321"/>
        <v>0.29867256637168144</v>
      </c>
      <c r="ED443" s="304">
        <f t="shared" si="322"/>
        <v>1.01</v>
      </c>
      <c r="EE443" s="77">
        <f t="shared" si="323"/>
        <v>0.15486725663716816</v>
      </c>
      <c r="EF443" s="304">
        <f t="shared" si="324"/>
        <v>0.12</v>
      </c>
      <c r="EG443" s="77">
        <f t="shared" si="325"/>
        <v>6.6371681415929196E-2</v>
      </c>
      <c r="EH443" s="304">
        <f t="shared" si="326"/>
        <v>0.70000000000000007</v>
      </c>
      <c r="EI443" s="77">
        <f t="shared" si="327"/>
        <v>0.26548672566371684</v>
      </c>
      <c r="EJ443" s="304">
        <f t="shared" si="328"/>
        <v>2.09</v>
      </c>
      <c r="EK443" s="77">
        <f t="shared" si="329"/>
        <v>0.28761061946902655</v>
      </c>
      <c r="EL443" s="304">
        <f t="shared" si="330"/>
        <v>3.64</v>
      </c>
      <c r="EM443" s="77">
        <f t="shared" si="331"/>
        <v>0.17699115044247787</v>
      </c>
      <c r="EN443" s="304">
        <f t="shared" si="332"/>
        <v>2.76</v>
      </c>
      <c r="EO443" s="77">
        <f t="shared" si="333"/>
        <v>0.14380530973451328</v>
      </c>
      <c r="EP443" s="304">
        <f t="shared" si="334"/>
        <v>0</v>
      </c>
      <c r="EQ443" s="77" t="e">
        <f t="shared" si="335"/>
        <v>#DIV/0!</v>
      </c>
      <c r="ER443" s="77">
        <f t="shared" si="336"/>
        <v>100</v>
      </c>
      <c r="ES443" s="77">
        <f t="shared" si="337"/>
        <v>0</v>
      </c>
    </row>
    <row r="444" spans="1:149" s="77" customFormat="1" x14ac:dyDescent="0.45">
      <c r="A444" s="78" t="s">
        <v>1439</v>
      </c>
      <c r="B444" s="178" t="s">
        <v>3401</v>
      </c>
      <c r="C444" s="77" t="s">
        <v>3630</v>
      </c>
      <c r="D444" s="77" t="s">
        <v>3587</v>
      </c>
      <c r="E444" s="78" t="s">
        <v>1127</v>
      </c>
      <c r="F444" s="78">
        <v>17</v>
      </c>
      <c r="G444" s="72" t="s">
        <v>3367</v>
      </c>
      <c r="H444" s="78" t="s">
        <v>1101</v>
      </c>
      <c r="I444" s="78">
        <v>310</v>
      </c>
      <c r="J444" s="300">
        <v>223.8</v>
      </c>
      <c r="K444" s="78">
        <v>2</v>
      </c>
      <c r="L444" s="300">
        <v>776</v>
      </c>
      <c r="M444" s="72">
        <v>5</v>
      </c>
      <c r="O444" s="78" t="s">
        <v>3467</v>
      </c>
      <c r="P444" s="72" t="s">
        <v>3182</v>
      </c>
      <c r="Q444" s="125"/>
      <c r="R444" s="125">
        <v>-0.01</v>
      </c>
      <c r="S444" s="116"/>
      <c r="AA444" s="195"/>
      <c r="AB444" s="195"/>
      <c r="AC444" s="195"/>
      <c r="AD444" s="72"/>
      <c r="AE444" s="316">
        <v>1</v>
      </c>
      <c r="AF444" s="195"/>
      <c r="AG444" s="195">
        <v>0</v>
      </c>
      <c r="AH444" s="72"/>
      <c r="AQ444" s="178" t="s">
        <v>824</v>
      </c>
      <c r="AR444" s="66">
        <v>0.74339999999999995</v>
      </c>
      <c r="AS444" s="66"/>
      <c r="AU444" s="276">
        <v>2238</v>
      </c>
      <c r="AV444" s="276"/>
      <c r="AW444" s="276">
        <v>1663.7292</v>
      </c>
      <c r="AX444" s="95"/>
      <c r="AY444" s="276"/>
      <c r="AZ444" s="95"/>
      <c r="BA444" s="178"/>
      <c r="BB444" s="98" t="s">
        <v>722</v>
      </c>
      <c r="BC444" s="270" t="s">
        <v>3333</v>
      </c>
      <c r="BD444" s="152">
        <v>68.223100000000002</v>
      </c>
      <c r="BE444" s="152">
        <v>0.99</v>
      </c>
      <c r="BF444" s="152">
        <v>0.20665500000000001</v>
      </c>
      <c r="BG444" s="152">
        <v>0.09</v>
      </c>
      <c r="BH444" s="152">
        <v>12.6149</v>
      </c>
      <c r="BI444" s="152">
        <v>0.28000000000000003</v>
      </c>
      <c r="BJ444" s="152"/>
      <c r="BK444" s="152"/>
      <c r="BL444" s="152"/>
      <c r="BM444" s="152"/>
      <c r="BN444" s="152">
        <v>0.78169500000000003</v>
      </c>
      <c r="BO444" s="152">
        <v>0.37</v>
      </c>
      <c r="BP444" s="152">
        <v>7.1879999999999999E-2</v>
      </c>
      <c r="BQ444" s="152">
        <v>7.0000000000000007E-2</v>
      </c>
      <c r="BR444" s="152">
        <v>0.48519000000000001</v>
      </c>
      <c r="BS444" s="152">
        <v>0.26</v>
      </c>
      <c r="BT444" s="152"/>
      <c r="BU444" s="152"/>
      <c r="BV444" s="152"/>
      <c r="BW444" s="152"/>
      <c r="BX444" s="152">
        <v>1.7969999999999999</v>
      </c>
      <c r="BY444" s="152">
        <v>0.3</v>
      </c>
      <c r="BZ444" s="152">
        <v>3.2345999999999999</v>
      </c>
      <c r="CA444" s="152">
        <v>0.17</v>
      </c>
      <c r="CB444" s="152">
        <v>2.4529000000000001</v>
      </c>
      <c r="CC444" s="152">
        <v>0.1</v>
      </c>
      <c r="CD444" s="152"/>
      <c r="CE444" s="72"/>
      <c r="CF444" s="72"/>
      <c r="CG444" s="72"/>
      <c r="CH444" s="72"/>
      <c r="CI444" s="72"/>
      <c r="CJ444" s="72"/>
      <c r="CK444" s="72"/>
      <c r="CL444" s="72"/>
      <c r="CM444" s="72"/>
      <c r="CN444" s="72"/>
      <c r="CO444" s="72"/>
      <c r="CP444" s="72"/>
      <c r="CQ444" s="72"/>
      <c r="CR444" s="72"/>
      <c r="CS444" s="72"/>
      <c r="CT444" s="72"/>
      <c r="CU444" s="72"/>
      <c r="CV444" s="72"/>
      <c r="CW444" s="72"/>
      <c r="CX444" s="72"/>
      <c r="CY444" s="72"/>
      <c r="CZ444" s="72"/>
      <c r="DA444" s="72"/>
      <c r="DB444" s="72"/>
      <c r="DC444" s="72"/>
      <c r="DD444" s="72"/>
      <c r="DE444" s="72"/>
      <c r="DF444" s="72"/>
      <c r="DG444" s="72"/>
      <c r="DH444" s="78">
        <v>89.85</v>
      </c>
      <c r="DJ444" s="77">
        <f t="shared" si="315"/>
        <v>10.150000000000006</v>
      </c>
      <c r="DK444" s="72">
        <v>0.55000000000000004</v>
      </c>
      <c r="DO444" s="358">
        <v>7.76</v>
      </c>
      <c r="DP444" s="72"/>
      <c r="DQ444" s="374"/>
      <c r="DR444" s="72"/>
      <c r="DS444" s="246"/>
      <c r="DU444" s="96"/>
      <c r="DW444" s="178"/>
      <c r="DX444" s="304">
        <f t="shared" si="316"/>
        <v>75.929994435169732</v>
      </c>
      <c r="DY444" s="77">
        <f t="shared" si="317"/>
        <v>1.1018363939899833</v>
      </c>
      <c r="DZ444" s="304">
        <f t="shared" si="318"/>
        <v>0.23000000000000004</v>
      </c>
      <c r="EA444" s="77">
        <f t="shared" si="319"/>
        <v>0.10016694490818032</v>
      </c>
      <c r="EB444" s="304">
        <f t="shared" si="320"/>
        <v>14.039955481357818</v>
      </c>
      <c r="EC444" s="77">
        <f t="shared" si="321"/>
        <v>0.31163049526989428</v>
      </c>
      <c r="ED444" s="304">
        <f t="shared" si="322"/>
        <v>0.87000000000000011</v>
      </c>
      <c r="EE444" s="77">
        <f t="shared" si="323"/>
        <v>0.41179744017807463</v>
      </c>
      <c r="EF444" s="304">
        <f t="shared" si="324"/>
        <v>0.08</v>
      </c>
      <c r="EG444" s="77">
        <f t="shared" si="325"/>
        <v>7.790762381747357E-2</v>
      </c>
      <c r="EH444" s="304">
        <f t="shared" si="326"/>
        <v>0.54</v>
      </c>
      <c r="EI444" s="77">
        <f t="shared" si="327"/>
        <v>0.28937117417918756</v>
      </c>
      <c r="EJ444" s="304">
        <f t="shared" si="328"/>
        <v>2</v>
      </c>
      <c r="EK444" s="77">
        <f t="shared" si="329"/>
        <v>0.333889816360601</v>
      </c>
      <c r="EL444" s="304">
        <f t="shared" si="330"/>
        <v>3.6000000000000005</v>
      </c>
      <c r="EM444" s="77">
        <f t="shared" si="331"/>
        <v>0.1892042292710073</v>
      </c>
      <c r="EN444" s="304">
        <f t="shared" si="332"/>
        <v>2.7299944351697274</v>
      </c>
      <c r="EO444" s="77">
        <f t="shared" si="333"/>
        <v>0.11129660545353366</v>
      </c>
      <c r="EP444" s="304">
        <f t="shared" si="334"/>
        <v>0</v>
      </c>
      <c r="EQ444" s="77" t="e">
        <f t="shared" si="335"/>
        <v>#DIV/0!</v>
      </c>
      <c r="ER444" s="77">
        <f t="shared" si="336"/>
        <v>100</v>
      </c>
      <c r="ES444" s="77">
        <f t="shared" si="337"/>
        <v>0</v>
      </c>
    </row>
    <row r="445" spans="1:149" s="77" customFormat="1" x14ac:dyDescent="0.45">
      <c r="A445" s="78" t="s">
        <v>1439</v>
      </c>
      <c r="B445" s="178" t="s">
        <v>3401</v>
      </c>
      <c r="C445" s="77" t="s">
        <v>3630</v>
      </c>
      <c r="D445" s="77" t="s">
        <v>3587</v>
      </c>
      <c r="E445" s="78" t="s">
        <v>1127</v>
      </c>
      <c r="F445" s="78">
        <v>18</v>
      </c>
      <c r="G445" s="72" t="s">
        <v>3367</v>
      </c>
      <c r="H445" s="78" t="s">
        <v>1101</v>
      </c>
      <c r="I445" s="78">
        <v>310</v>
      </c>
      <c r="J445" s="300">
        <v>223.8</v>
      </c>
      <c r="K445" s="78">
        <v>2</v>
      </c>
      <c r="L445" s="300">
        <v>776</v>
      </c>
      <c r="M445" s="72">
        <v>5</v>
      </c>
      <c r="O445" s="78" t="s">
        <v>3468</v>
      </c>
      <c r="P445" s="72" t="s">
        <v>3181</v>
      </c>
      <c r="Q445" s="125"/>
      <c r="R445" s="125">
        <v>-1.04</v>
      </c>
      <c r="S445" s="116"/>
      <c r="AA445" s="195"/>
      <c r="AB445" s="195"/>
      <c r="AC445" s="195"/>
      <c r="AD445" s="72"/>
      <c r="AE445" s="316">
        <v>1</v>
      </c>
      <c r="AF445" s="195"/>
      <c r="AG445" s="195">
        <v>0</v>
      </c>
      <c r="AH445" s="72"/>
      <c r="AQ445" s="178" t="s">
        <v>824</v>
      </c>
      <c r="AR445" s="66">
        <v>0.74339999999999995</v>
      </c>
      <c r="AS445" s="66"/>
      <c r="AU445" s="276">
        <v>2238</v>
      </c>
      <c r="AV445" s="276"/>
      <c r="AW445" s="276">
        <v>1663.7292</v>
      </c>
      <c r="AX445" s="95"/>
      <c r="AY445" s="276"/>
      <c r="AZ445" s="95"/>
      <c r="BA445" s="178"/>
      <c r="BB445" s="98" t="s">
        <v>722</v>
      </c>
      <c r="BC445" s="270" t="s">
        <v>3333</v>
      </c>
      <c r="BD445" s="152">
        <v>67.708799999999997</v>
      </c>
      <c r="BE445" s="152">
        <v>0.97</v>
      </c>
      <c r="BF445" s="152">
        <v>0.19700999999999999</v>
      </c>
      <c r="BG445" s="152">
        <v>0.05</v>
      </c>
      <c r="BH445" s="152">
        <v>12.716100000000001</v>
      </c>
      <c r="BI445" s="152">
        <v>0.37</v>
      </c>
      <c r="BJ445" s="152"/>
      <c r="BK445" s="152"/>
      <c r="BL445" s="152"/>
      <c r="BM445" s="152"/>
      <c r="BN445" s="152">
        <v>1.02982</v>
      </c>
      <c r="BO445" s="152">
        <v>0.14000000000000001</v>
      </c>
      <c r="BP445" s="152">
        <v>5.373E-2</v>
      </c>
      <c r="BQ445" s="152">
        <v>0.05</v>
      </c>
      <c r="BR445" s="152">
        <v>0.35820000000000002</v>
      </c>
      <c r="BS445" s="152">
        <v>0.27</v>
      </c>
      <c r="BT445" s="152"/>
      <c r="BU445" s="152"/>
      <c r="BV445" s="152"/>
      <c r="BW445" s="152"/>
      <c r="BX445" s="152">
        <v>1.7372700000000001</v>
      </c>
      <c r="BY445" s="152">
        <v>0.13</v>
      </c>
      <c r="BZ445" s="152">
        <v>3.1252900000000001</v>
      </c>
      <c r="CA445" s="152">
        <v>0.35</v>
      </c>
      <c r="CB445" s="152">
        <v>2.6327699999999998</v>
      </c>
      <c r="CC445" s="152">
        <v>0.12</v>
      </c>
      <c r="CD445" s="152"/>
      <c r="CE445" s="72"/>
      <c r="CF445" s="72"/>
      <c r="CG445" s="72"/>
      <c r="CH445" s="72"/>
      <c r="CI445" s="72"/>
      <c r="CJ445" s="72"/>
      <c r="CK445" s="72"/>
      <c r="CL445" s="72"/>
      <c r="CM445" s="72"/>
      <c r="CN445" s="72"/>
      <c r="CO445" s="72"/>
      <c r="CP445" s="72"/>
      <c r="CQ445" s="72"/>
      <c r="CR445" s="72"/>
      <c r="CS445" s="72"/>
      <c r="CT445" s="72"/>
      <c r="CU445" s="72"/>
      <c r="CV445" s="72"/>
      <c r="CW445" s="72"/>
      <c r="CX445" s="72"/>
      <c r="CY445" s="72"/>
      <c r="CZ445" s="72"/>
      <c r="DA445" s="72"/>
      <c r="DB445" s="72"/>
      <c r="DC445" s="72"/>
      <c r="DD445" s="72"/>
      <c r="DE445" s="72"/>
      <c r="DF445" s="72"/>
      <c r="DG445" s="72"/>
      <c r="DH445" s="78">
        <v>89.55</v>
      </c>
      <c r="DJ445" s="77">
        <f t="shared" si="315"/>
        <v>10.450000000000003</v>
      </c>
      <c r="DK445" s="72">
        <v>0.50800000000000001</v>
      </c>
      <c r="DO445" s="358">
        <v>7.94</v>
      </c>
      <c r="DP445" s="72"/>
      <c r="DQ445" s="374"/>
      <c r="DR445" s="72"/>
      <c r="DS445" s="246"/>
      <c r="DU445" s="96"/>
      <c r="DW445" s="178"/>
      <c r="DX445" s="304">
        <f t="shared" si="316"/>
        <v>75.610050251256283</v>
      </c>
      <c r="DY445" s="77">
        <f t="shared" si="317"/>
        <v>1.0831937465103294</v>
      </c>
      <c r="DZ445" s="304">
        <f t="shared" si="318"/>
        <v>0.22</v>
      </c>
      <c r="EA445" s="77">
        <f t="shared" si="319"/>
        <v>5.583472920156337E-2</v>
      </c>
      <c r="EB445" s="304">
        <f t="shared" si="320"/>
        <v>14.200000000000001</v>
      </c>
      <c r="EC445" s="77">
        <f t="shared" si="321"/>
        <v>0.41317699609156894</v>
      </c>
      <c r="ED445" s="304">
        <f t="shared" si="322"/>
        <v>1.1499944165270799</v>
      </c>
      <c r="EE445" s="77">
        <f t="shared" si="323"/>
        <v>0.15633724176437747</v>
      </c>
      <c r="EF445" s="304">
        <f t="shared" si="324"/>
        <v>6.0000000000000005E-2</v>
      </c>
      <c r="EG445" s="77">
        <f t="shared" si="325"/>
        <v>5.5834729201563384E-2</v>
      </c>
      <c r="EH445" s="304">
        <f t="shared" si="326"/>
        <v>0.4</v>
      </c>
      <c r="EI445" s="77">
        <f t="shared" si="327"/>
        <v>0.30150753768844224</v>
      </c>
      <c r="EJ445" s="304">
        <f t="shared" si="328"/>
        <v>1.94</v>
      </c>
      <c r="EK445" s="77">
        <f t="shared" si="329"/>
        <v>0.14517029592406475</v>
      </c>
      <c r="EL445" s="304">
        <f t="shared" si="330"/>
        <v>3.4899944165270798</v>
      </c>
      <c r="EM445" s="77">
        <f t="shared" si="331"/>
        <v>0.39084310441094355</v>
      </c>
      <c r="EN445" s="304">
        <f t="shared" si="332"/>
        <v>2.94</v>
      </c>
      <c r="EO445" s="77">
        <f t="shared" si="333"/>
        <v>0.13400335008375208</v>
      </c>
      <c r="EP445" s="304">
        <f t="shared" si="334"/>
        <v>0</v>
      </c>
      <c r="EQ445" s="77" t="e">
        <f t="shared" si="335"/>
        <v>#DIV/0!</v>
      </c>
      <c r="ER445" s="77">
        <f t="shared" si="336"/>
        <v>100</v>
      </c>
      <c r="ES445" s="77">
        <f t="shared" si="337"/>
        <v>0</v>
      </c>
    </row>
    <row r="446" spans="1:149" s="77" customFormat="1" x14ac:dyDescent="0.45">
      <c r="A446" s="78" t="s">
        <v>1439</v>
      </c>
      <c r="B446" s="178" t="s">
        <v>3401</v>
      </c>
      <c r="C446" s="77" t="s">
        <v>3630</v>
      </c>
      <c r="D446" s="77" t="s">
        <v>3587</v>
      </c>
      <c r="E446" s="78" t="s">
        <v>1127</v>
      </c>
      <c r="F446" s="78">
        <v>19</v>
      </c>
      <c r="G446" s="72" t="s">
        <v>3367</v>
      </c>
      <c r="H446" s="78" t="s">
        <v>1101</v>
      </c>
      <c r="I446" s="78">
        <v>310</v>
      </c>
      <c r="J446" s="300">
        <v>223.8</v>
      </c>
      <c r="K446" s="78">
        <v>2</v>
      </c>
      <c r="L446" s="300">
        <v>776</v>
      </c>
      <c r="M446" s="72">
        <v>5</v>
      </c>
      <c r="O446" s="78" t="s">
        <v>3468</v>
      </c>
      <c r="P446" s="72" t="s">
        <v>3182</v>
      </c>
      <c r="Q446" s="125"/>
      <c r="R446" s="125">
        <v>-1.04</v>
      </c>
      <c r="S446" s="116"/>
      <c r="AA446" s="195"/>
      <c r="AB446" s="195"/>
      <c r="AC446" s="195"/>
      <c r="AD446" s="72"/>
      <c r="AE446" s="316">
        <v>1</v>
      </c>
      <c r="AF446" s="195"/>
      <c r="AG446" s="195">
        <v>0</v>
      </c>
      <c r="AH446" s="72"/>
      <c r="AQ446" s="178" t="s">
        <v>824</v>
      </c>
      <c r="AR446" s="66">
        <v>0.74339999999999995</v>
      </c>
      <c r="AS446" s="66"/>
      <c r="AU446" s="276">
        <v>2238</v>
      </c>
      <c r="AV446" s="276"/>
      <c r="AW446" s="276">
        <v>1663.7292</v>
      </c>
      <c r="AX446" s="95"/>
      <c r="AY446" s="276"/>
      <c r="AZ446" s="95"/>
      <c r="BA446" s="178"/>
      <c r="BB446" s="98" t="s">
        <v>722</v>
      </c>
      <c r="BC446" s="270" t="s">
        <v>3333</v>
      </c>
      <c r="BD446" s="152">
        <v>67.965199999999996</v>
      </c>
      <c r="BE446" s="152">
        <v>0.62</v>
      </c>
      <c r="BF446" s="152">
        <v>0.20525199999999999</v>
      </c>
      <c r="BG446" s="152">
        <v>0.08</v>
      </c>
      <c r="BH446" s="152">
        <v>12.734500000000001</v>
      </c>
      <c r="BI446" s="152">
        <v>0.37</v>
      </c>
      <c r="BJ446" s="152"/>
      <c r="BK446" s="152"/>
      <c r="BL446" s="152"/>
      <c r="BM446" s="152"/>
      <c r="BN446" s="152">
        <v>0.84777999999999998</v>
      </c>
      <c r="BO446" s="152">
        <v>0.32</v>
      </c>
      <c r="BP446" s="152">
        <v>4.462E-2</v>
      </c>
      <c r="BQ446" s="152">
        <v>0.05</v>
      </c>
      <c r="BR446" s="152">
        <v>0.34803600000000001</v>
      </c>
      <c r="BS446" s="152">
        <v>0.33</v>
      </c>
      <c r="BT446" s="152"/>
      <c r="BU446" s="152"/>
      <c r="BV446" s="152"/>
      <c r="BW446" s="152"/>
      <c r="BX446" s="152">
        <v>1.55278</v>
      </c>
      <c r="BY446" s="152">
        <v>0.15</v>
      </c>
      <c r="BZ446" s="152">
        <v>2.9984600000000001</v>
      </c>
      <c r="CA446" s="152">
        <v>0.2</v>
      </c>
      <c r="CB446" s="152">
        <v>2.5611899999999999</v>
      </c>
      <c r="CC446" s="152">
        <v>0.2</v>
      </c>
      <c r="CD446" s="152"/>
      <c r="CE446" s="72"/>
      <c r="CF446" s="72"/>
      <c r="CG446" s="72"/>
      <c r="CH446" s="72"/>
      <c r="CI446" s="72"/>
      <c r="CJ446" s="72"/>
      <c r="CK446" s="72"/>
      <c r="CL446" s="72"/>
      <c r="CM446" s="72"/>
      <c r="CN446" s="72"/>
      <c r="CO446" s="72"/>
      <c r="CP446" s="72"/>
      <c r="CQ446" s="72"/>
      <c r="CR446" s="72"/>
      <c r="CS446" s="72"/>
      <c r="CT446" s="72"/>
      <c r="CU446" s="72"/>
      <c r="CV446" s="72"/>
      <c r="CW446" s="72"/>
      <c r="CX446" s="72"/>
      <c r="CY446" s="72"/>
      <c r="CZ446" s="72"/>
      <c r="DA446" s="72"/>
      <c r="DB446" s="72"/>
      <c r="DC446" s="72"/>
      <c r="DD446" s="72"/>
      <c r="DE446" s="72"/>
      <c r="DF446" s="72"/>
      <c r="DG446" s="72"/>
      <c r="DH446" s="78">
        <v>89.24</v>
      </c>
      <c r="DJ446" s="77">
        <f t="shared" si="315"/>
        <v>10.760000000000005</v>
      </c>
      <c r="DK446" s="72">
        <v>0.52800000000000002</v>
      </c>
      <c r="DO446" s="358">
        <v>8.11</v>
      </c>
      <c r="DP446" s="72"/>
      <c r="DQ446" s="374"/>
      <c r="DR446" s="72"/>
      <c r="DS446" s="246"/>
      <c r="DU446" s="96"/>
      <c r="DW446" s="178"/>
      <c r="DX446" s="304">
        <f t="shared" si="316"/>
        <v>76.16001792917973</v>
      </c>
      <c r="DY446" s="77">
        <f t="shared" si="317"/>
        <v>0.69475571492604205</v>
      </c>
      <c r="DZ446" s="304">
        <f t="shared" si="318"/>
        <v>0.22999999999999998</v>
      </c>
      <c r="EA446" s="77">
        <f t="shared" si="319"/>
        <v>8.9645898700134466E-2</v>
      </c>
      <c r="EB446" s="304">
        <f t="shared" si="320"/>
        <v>14.269946212460782</v>
      </c>
      <c r="EC446" s="77">
        <f t="shared" si="321"/>
        <v>0.41461228148812196</v>
      </c>
      <c r="ED446" s="304">
        <f t="shared" si="322"/>
        <v>0.95</v>
      </c>
      <c r="EE446" s="77">
        <f t="shared" si="323"/>
        <v>0.35858359480053792</v>
      </c>
      <c r="EF446" s="304">
        <f t="shared" si="324"/>
        <v>0.05</v>
      </c>
      <c r="EG446" s="77">
        <f t="shared" si="325"/>
        <v>5.6028686687584053E-2</v>
      </c>
      <c r="EH446" s="304">
        <f t="shared" si="326"/>
        <v>0.39</v>
      </c>
      <c r="EI446" s="77">
        <f t="shared" si="327"/>
        <v>0.3697893321380547</v>
      </c>
      <c r="EJ446" s="304">
        <f t="shared" si="328"/>
        <v>1.740004482294935</v>
      </c>
      <c r="EK446" s="77">
        <f t="shared" si="329"/>
        <v>0.16808606006275212</v>
      </c>
      <c r="EL446" s="304">
        <f t="shared" si="330"/>
        <v>3.3599955177050651</v>
      </c>
      <c r="EM446" s="77">
        <f t="shared" si="331"/>
        <v>0.22411474675033621</v>
      </c>
      <c r="EN446" s="304">
        <f t="shared" si="332"/>
        <v>2.8700022411474677</v>
      </c>
      <c r="EO446" s="77">
        <f t="shared" si="333"/>
        <v>0.22411474675033624</v>
      </c>
      <c r="EP446" s="304">
        <f t="shared" si="334"/>
        <v>0</v>
      </c>
      <c r="EQ446" s="77" t="e">
        <f t="shared" si="335"/>
        <v>#DIV/0!</v>
      </c>
      <c r="ER446" s="77">
        <f t="shared" si="336"/>
        <v>100</v>
      </c>
      <c r="ES446" s="77">
        <f t="shared" si="337"/>
        <v>0</v>
      </c>
    </row>
    <row r="447" spans="1:149" s="77" customFormat="1" x14ac:dyDescent="0.45">
      <c r="A447" s="78" t="s">
        <v>1439</v>
      </c>
      <c r="B447" s="178" t="s">
        <v>3401</v>
      </c>
      <c r="C447" s="77" t="s">
        <v>3630</v>
      </c>
      <c r="D447" s="77" t="s">
        <v>3587</v>
      </c>
      <c r="E447" s="78" t="s">
        <v>1127</v>
      </c>
      <c r="F447" s="78">
        <v>20</v>
      </c>
      <c r="G447" s="72" t="s">
        <v>3367</v>
      </c>
      <c r="H447" s="78" t="s">
        <v>1101</v>
      </c>
      <c r="I447" s="78">
        <v>310</v>
      </c>
      <c r="J447" s="300">
        <v>224.5</v>
      </c>
      <c r="K447" s="78">
        <v>2</v>
      </c>
      <c r="L447" s="300">
        <v>776</v>
      </c>
      <c r="M447" s="72">
        <v>5</v>
      </c>
      <c r="O447" s="78" t="s">
        <v>3469</v>
      </c>
      <c r="P447" s="72" t="s">
        <v>3180</v>
      </c>
      <c r="Q447" s="125"/>
      <c r="R447" s="125">
        <v>-1.71</v>
      </c>
      <c r="S447" s="116"/>
      <c r="AA447" s="195"/>
      <c r="AB447" s="195"/>
      <c r="AC447" s="195"/>
      <c r="AD447" s="72"/>
      <c r="AE447" s="316">
        <v>1</v>
      </c>
      <c r="AF447" s="195"/>
      <c r="AG447" s="195">
        <v>0</v>
      </c>
      <c r="AH447" s="72"/>
      <c r="AQ447" s="178" t="s">
        <v>824</v>
      </c>
      <c r="AR447" s="66">
        <v>0.74329999999999996</v>
      </c>
      <c r="AS447" s="66"/>
      <c r="AU447" s="276">
        <v>2245</v>
      </c>
      <c r="AV447" s="276"/>
      <c r="AW447" s="276">
        <v>1668.7085</v>
      </c>
      <c r="AX447" s="95"/>
      <c r="AY447" s="276"/>
      <c r="AZ447" s="95"/>
      <c r="BA447" s="178"/>
      <c r="BB447" s="98" t="s">
        <v>722</v>
      </c>
      <c r="BC447" s="270" t="s">
        <v>3333</v>
      </c>
      <c r="BD447" s="152">
        <v>67.386799999999994</v>
      </c>
      <c r="BE447" s="152">
        <v>0.75</v>
      </c>
      <c r="BF447" s="152">
        <v>0.23147799999999999</v>
      </c>
      <c r="BG447" s="152">
        <v>0.14000000000000001</v>
      </c>
      <c r="BH447" s="152">
        <v>12.4998</v>
      </c>
      <c r="BI447" s="152">
        <v>0.34</v>
      </c>
      <c r="BJ447" s="152"/>
      <c r="BK447" s="152"/>
      <c r="BL447" s="152"/>
      <c r="BM447" s="152"/>
      <c r="BN447" s="152">
        <v>1.1306799999999999</v>
      </c>
      <c r="BO447" s="152">
        <v>0.33</v>
      </c>
      <c r="BP447" s="152">
        <v>8.9029999999999998E-2</v>
      </c>
      <c r="BQ447" s="152">
        <v>0.06</v>
      </c>
      <c r="BR447" s="152">
        <v>0.347217</v>
      </c>
      <c r="BS447" s="152">
        <v>0.18</v>
      </c>
      <c r="BT447" s="152"/>
      <c r="BU447" s="152"/>
      <c r="BV447" s="152"/>
      <c r="BW447" s="152"/>
      <c r="BX447" s="152">
        <v>1.7093799999999999</v>
      </c>
      <c r="BY447" s="152">
        <v>0.13</v>
      </c>
      <c r="BZ447" s="152">
        <v>3.14276</v>
      </c>
      <c r="CA447" s="152">
        <v>0.19</v>
      </c>
      <c r="CB447" s="152">
        <v>2.4928400000000002</v>
      </c>
      <c r="CC447" s="152">
        <v>0.11</v>
      </c>
      <c r="CD447" s="152"/>
      <c r="CE447" s="72"/>
      <c r="CF447" s="72"/>
      <c r="CG447" s="72"/>
      <c r="CH447" s="72"/>
      <c r="CI447" s="72"/>
      <c r="CJ447" s="72"/>
      <c r="CK447" s="72"/>
      <c r="CL447" s="72"/>
      <c r="CM447" s="72"/>
      <c r="CN447" s="72"/>
      <c r="CO447" s="72"/>
      <c r="CP447" s="72"/>
      <c r="CQ447" s="72"/>
      <c r="CR447" s="72"/>
      <c r="CS447" s="72"/>
      <c r="CT447" s="72"/>
      <c r="CU447" s="72"/>
      <c r="CV447" s="72"/>
      <c r="CW447" s="72"/>
      <c r="CX447" s="72"/>
      <c r="CY447" s="72"/>
      <c r="CZ447" s="72"/>
      <c r="DA447" s="72"/>
      <c r="DB447" s="72"/>
      <c r="DC447" s="72"/>
      <c r="DD447" s="72"/>
      <c r="DE447" s="72"/>
      <c r="DF447" s="72"/>
      <c r="DG447" s="72"/>
      <c r="DH447" s="78">
        <v>89.03</v>
      </c>
      <c r="DJ447" s="77">
        <f t="shared" si="315"/>
        <v>10.969999999999999</v>
      </c>
      <c r="DK447" s="72">
        <v>0.498</v>
      </c>
      <c r="DO447" s="358">
        <v>8.2200000000000006</v>
      </c>
      <c r="DP447" s="72"/>
      <c r="DQ447" s="374"/>
      <c r="DR447" s="72"/>
      <c r="DS447" s="246"/>
      <c r="DU447" s="96"/>
      <c r="DW447" s="178"/>
      <c r="DX447" s="304">
        <f t="shared" si="316"/>
        <v>75.689992137481738</v>
      </c>
      <c r="DY447" s="77">
        <f t="shared" si="317"/>
        <v>0.84241266988655505</v>
      </c>
      <c r="DZ447" s="304">
        <f t="shared" si="318"/>
        <v>0.26</v>
      </c>
      <c r="EA447" s="77">
        <f t="shared" si="319"/>
        <v>0.15725036504549031</v>
      </c>
      <c r="EB447" s="304">
        <f t="shared" si="320"/>
        <v>14.039986521397282</v>
      </c>
      <c r="EC447" s="77">
        <f t="shared" si="321"/>
        <v>0.38189374368190498</v>
      </c>
      <c r="ED447" s="304">
        <f t="shared" si="322"/>
        <v>1.2699988767831067</v>
      </c>
      <c r="EE447" s="77">
        <f t="shared" si="323"/>
        <v>0.37066157475008427</v>
      </c>
      <c r="EF447" s="304">
        <f t="shared" si="324"/>
        <v>0.1</v>
      </c>
      <c r="EG447" s="77">
        <f t="shared" si="325"/>
        <v>6.7393013590924408E-2</v>
      </c>
      <c r="EH447" s="304">
        <f t="shared" si="326"/>
        <v>0.38999999999999996</v>
      </c>
      <c r="EI447" s="77">
        <f t="shared" si="327"/>
        <v>0.20217904077277318</v>
      </c>
      <c r="EJ447" s="304">
        <f t="shared" si="328"/>
        <v>1.9200044928675726</v>
      </c>
      <c r="EK447" s="77">
        <f t="shared" si="329"/>
        <v>0.14601819611366956</v>
      </c>
      <c r="EL447" s="304">
        <f t="shared" si="330"/>
        <v>3.5300011232168931</v>
      </c>
      <c r="EM447" s="77">
        <f t="shared" si="331"/>
        <v>0.21341120970459396</v>
      </c>
      <c r="EN447" s="304">
        <f t="shared" si="332"/>
        <v>2.8000000000000003</v>
      </c>
      <c r="EO447" s="77">
        <f t="shared" si="333"/>
        <v>0.12355385825002808</v>
      </c>
      <c r="EP447" s="304">
        <f t="shared" si="334"/>
        <v>0</v>
      </c>
      <c r="EQ447" s="77" t="e">
        <f t="shared" si="335"/>
        <v>#DIV/0!</v>
      </c>
      <c r="ER447" s="77">
        <f t="shared" si="336"/>
        <v>100</v>
      </c>
      <c r="ES447" s="77">
        <f t="shared" si="337"/>
        <v>0</v>
      </c>
    </row>
    <row r="448" spans="1:149" s="77" customFormat="1" x14ac:dyDescent="0.45">
      <c r="A448" s="78" t="s">
        <v>1439</v>
      </c>
      <c r="B448" s="178" t="s">
        <v>3401</v>
      </c>
      <c r="C448" s="77" t="s">
        <v>3630</v>
      </c>
      <c r="D448" s="77" t="s">
        <v>3587</v>
      </c>
      <c r="E448" s="78" t="s">
        <v>1127</v>
      </c>
      <c r="F448" s="78">
        <v>21</v>
      </c>
      <c r="G448" s="72" t="s">
        <v>3367</v>
      </c>
      <c r="H448" s="78" t="s">
        <v>1101</v>
      </c>
      <c r="I448" s="78">
        <v>310</v>
      </c>
      <c r="J448" s="300">
        <v>224.5</v>
      </c>
      <c r="K448" s="78">
        <v>2</v>
      </c>
      <c r="L448" s="300">
        <v>776</v>
      </c>
      <c r="M448" s="72">
        <v>5</v>
      </c>
      <c r="O448" s="78" t="s">
        <v>3469</v>
      </c>
      <c r="P448" s="72" t="s">
        <v>3183</v>
      </c>
      <c r="Q448" s="125"/>
      <c r="R448" s="125">
        <v>-1.71</v>
      </c>
      <c r="S448" s="116"/>
      <c r="AA448" s="195"/>
      <c r="AB448" s="195"/>
      <c r="AC448" s="195"/>
      <c r="AD448" s="72"/>
      <c r="AE448" s="316">
        <v>1</v>
      </c>
      <c r="AF448" s="195"/>
      <c r="AG448" s="195">
        <v>0</v>
      </c>
      <c r="AH448" s="72"/>
      <c r="AQ448" s="178" t="s">
        <v>824</v>
      </c>
      <c r="AR448" s="66">
        <v>0.74329999999999996</v>
      </c>
      <c r="AS448" s="66"/>
      <c r="AU448" s="276">
        <v>2245</v>
      </c>
      <c r="AV448" s="276"/>
      <c r="AW448" s="276">
        <v>1668.7085</v>
      </c>
      <c r="AX448" s="95"/>
      <c r="AY448" s="276"/>
      <c r="AZ448" s="95"/>
      <c r="BA448" s="178"/>
      <c r="BB448" s="98" t="s">
        <v>722</v>
      </c>
      <c r="BC448" s="270" t="s">
        <v>3333</v>
      </c>
      <c r="BD448" s="152">
        <v>68.816999999999993</v>
      </c>
      <c r="BE448" s="152">
        <v>0.23</v>
      </c>
      <c r="BF448" s="152">
        <v>0.142848</v>
      </c>
      <c r="BG448" s="152">
        <v>0.05</v>
      </c>
      <c r="BH448" s="152">
        <v>12.5349</v>
      </c>
      <c r="BI448" s="152">
        <v>0.16</v>
      </c>
      <c r="BJ448" s="152"/>
      <c r="BK448" s="152"/>
      <c r="BL448" s="152"/>
      <c r="BM448" s="152"/>
      <c r="BN448" s="152">
        <v>0.84816000000000003</v>
      </c>
      <c r="BO448" s="152">
        <v>0.18</v>
      </c>
      <c r="BP448" s="152">
        <v>8.0352000000000007E-2</v>
      </c>
      <c r="BQ448" s="152">
        <v>0.06</v>
      </c>
      <c r="BR448" s="152">
        <v>0.30355199999999999</v>
      </c>
      <c r="BS448" s="152">
        <v>7.0000000000000007E-2</v>
      </c>
      <c r="BT448" s="152"/>
      <c r="BU448" s="152"/>
      <c r="BV448" s="152"/>
      <c r="BW448" s="152"/>
      <c r="BX448" s="152">
        <v>1.36598</v>
      </c>
      <c r="BY448" s="152">
        <v>0.1</v>
      </c>
      <c r="BZ448" s="152">
        <v>3.0444499999999999</v>
      </c>
      <c r="CA448" s="152">
        <v>0.13</v>
      </c>
      <c r="CB448" s="152">
        <v>2.1427200000000002</v>
      </c>
      <c r="CC448" s="152">
        <v>0.09</v>
      </c>
      <c r="CD448" s="152"/>
      <c r="CE448" s="72"/>
      <c r="CF448" s="72"/>
      <c r="CG448" s="72"/>
      <c r="CH448" s="72"/>
      <c r="CI448" s="72"/>
      <c r="CJ448" s="72"/>
      <c r="CK448" s="72"/>
      <c r="CL448" s="72"/>
      <c r="CM448" s="72"/>
      <c r="CN448" s="72"/>
      <c r="CO448" s="72"/>
      <c r="CP448" s="72"/>
      <c r="CQ448" s="72"/>
      <c r="CR448" s="72"/>
      <c r="CS448" s="72"/>
      <c r="CT448" s="72"/>
      <c r="CU448" s="72"/>
      <c r="CV448" s="72"/>
      <c r="CW448" s="72"/>
      <c r="CX448" s="72"/>
      <c r="CY448" s="72"/>
      <c r="CZ448" s="72"/>
      <c r="DA448" s="72"/>
      <c r="DB448" s="72"/>
      <c r="DC448" s="72"/>
      <c r="DD448" s="72"/>
      <c r="DE448" s="72"/>
      <c r="DF448" s="72"/>
      <c r="DG448" s="72"/>
      <c r="DH448" s="78">
        <v>89.28</v>
      </c>
      <c r="DJ448" s="77">
        <f t="shared" si="315"/>
        <v>10.719999999999999</v>
      </c>
      <c r="DK448" s="72">
        <v>0.53</v>
      </c>
      <c r="DO448" s="358">
        <v>8.09</v>
      </c>
      <c r="DP448" s="72"/>
      <c r="DQ448" s="374"/>
      <c r="DR448" s="72"/>
      <c r="DS448" s="246"/>
      <c r="DU448" s="96"/>
      <c r="DW448" s="178"/>
      <c r="DX448" s="304">
        <f t="shared" si="316"/>
        <v>77.079973118279568</v>
      </c>
      <c r="DY448" s="77">
        <f t="shared" si="317"/>
        <v>0.25761648745519716</v>
      </c>
      <c r="DZ448" s="304">
        <f t="shared" si="318"/>
        <v>0.16</v>
      </c>
      <c r="EA448" s="77">
        <f t="shared" si="319"/>
        <v>5.6003584229390689E-2</v>
      </c>
      <c r="EB448" s="304">
        <f t="shared" si="320"/>
        <v>14.039986559139786</v>
      </c>
      <c r="EC448" s="77">
        <f t="shared" si="321"/>
        <v>0.17921146953405021</v>
      </c>
      <c r="ED448" s="304">
        <f t="shared" si="322"/>
        <v>0.95</v>
      </c>
      <c r="EE448" s="77">
        <f t="shared" si="323"/>
        <v>0.20161290322580641</v>
      </c>
      <c r="EF448" s="304">
        <f t="shared" si="324"/>
        <v>9.0000000000000011E-2</v>
      </c>
      <c r="EG448" s="77">
        <f t="shared" si="325"/>
        <v>6.7204301075268813E-2</v>
      </c>
      <c r="EH448" s="304">
        <f t="shared" si="326"/>
        <v>0.33999999999999997</v>
      </c>
      <c r="EI448" s="77">
        <f t="shared" si="327"/>
        <v>7.8405017921146958E-2</v>
      </c>
      <c r="EJ448" s="304">
        <f t="shared" si="328"/>
        <v>1.5299955197132615</v>
      </c>
      <c r="EK448" s="77">
        <f t="shared" si="329"/>
        <v>0.11200716845878136</v>
      </c>
      <c r="EL448" s="304">
        <f t="shared" si="330"/>
        <v>3.4100022401433692</v>
      </c>
      <c r="EM448" s="77">
        <f t="shared" si="331"/>
        <v>0.14560931899641577</v>
      </c>
      <c r="EN448" s="304">
        <f t="shared" si="332"/>
        <v>2.4</v>
      </c>
      <c r="EO448" s="77">
        <f t="shared" si="333"/>
        <v>0.10080645161290322</v>
      </c>
      <c r="EP448" s="304">
        <f t="shared" si="334"/>
        <v>0</v>
      </c>
      <c r="EQ448" s="77" t="e">
        <f t="shared" si="335"/>
        <v>#DIV/0!</v>
      </c>
      <c r="ER448" s="77">
        <f t="shared" si="336"/>
        <v>100</v>
      </c>
      <c r="ES448" s="77">
        <f t="shared" si="337"/>
        <v>0</v>
      </c>
    </row>
    <row r="449" spans="1:149" s="77" customFormat="1" x14ac:dyDescent="0.45">
      <c r="A449" s="78" t="s">
        <v>1439</v>
      </c>
      <c r="B449" s="178" t="s">
        <v>3401</v>
      </c>
      <c r="C449" s="77" t="s">
        <v>3630</v>
      </c>
      <c r="D449" s="77" t="s">
        <v>3587</v>
      </c>
      <c r="E449" s="78" t="s">
        <v>637</v>
      </c>
      <c r="F449" s="78">
        <v>22</v>
      </c>
      <c r="G449" s="72" t="s">
        <v>3367</v>
      </c>
      <c r="H449" s="78" t="s">
        <v>1101</v>
      </c>
      <c r="I449" s="78">
        <v>328</v>
      </c>
      <c r="J449" s="300">
        <v>230</v>
      </c>
      <c r="K449" s="78">
        <v>2</v>
      </c>
      <c r="L449" s="300">
        <v>834</v>
      </c>
      <c r="M449" s="72">
        <v>5</v>
      </c>
      <c r="O449" s="78" t="s">
        <v>3470</v>
      </c>
      <c r="P449" s="72" t="s">
        <v>3184</v>
      </c>
      <c r="Q449" s="125"/>
      <c r="R449" s="125">
        <v>-2.0099999999999998</v>
      </c>
      <c r="S449" s="116"/>
      <c r="AA449" s="195"/>
      <c r="AB449" s="195"/>
      <c r="AC449" s="195"/>
      <c r="AD449" s="72"/>
      <c r="AE449" s="316">
        <v>1</v>
      </c>
      <c r="AF449" s="195"/>
      <c r="AG449" s="195">
        <v>0</v>
      </c>
      <c r="AH449" s="72"/>
      <c r="AQ449" s="178" t="s">
        <v>824</v>
      </c>
      <c r="AR449" s="66">
        <v>0.80189999999999995</v>
      </c>
      <c r="AS449" s="66"/>
      <c r="AU449" s="276">
        <v>2300</v>
      </c>
      <c r="AV449" s="276"/>
      <c r="AW449" s="276">
        <v>1844.37</v>
      </c>
      <c r="AX449" s="95"/>
      <c r="AY449" s="276"/>
      <c r="AZ449" s="95"/>
      <c r="BA449" s="178"/>
      <c r="BB449" s="98" t="s">
        <v>722</v>
      </c>
      <c r="BC449" s="270" t="s">
        <v>3333</v>
      </c>
      <c r="BD449" s="152">
        <v>66.076499999999996</v>
      </c>
      <c r="BE449" s="152">
        <v>0.54</v>
      </c>
      <c r="BF449" s="152">
        <v>0.29630699999999999</v>
      </c>
      <c r="BG449" s="152">
        <v>0.08</v>
      </c>
      <c r="BH449" s="152">
        <v>14.0162</v>
      </c>
      <c r="BI449" s="152">
        <v>0.13</v>
      </c>
      <c r="BJ449" s="152"/>
      <c r="BK449" s="152"/>
      <c r="BL449" s="152"/>
      <c r="BM449" s="152"/>
      <c r="BN449" s="152">
        <v>1.4366399999999999</v>
      </c>
      <c r="BO449" s="152">
        <v>0.16</v>
      </c>
      <c r="BP449" s="152">
        <v>5.3873999999999998E-2</v>
      </c>
      <c r="BQ449" s="152">
        <v>0.05</v>
      </c>
      <c r="BR449" s="152">
        <v>0.36813899999999999</v>
      </c>
      <c r="BS449" s="152">
        <v>0.1</v>
      </c>
      <c r="BT449" s="152"/>
      <c r="BU449" s="152"/>
      <c r="BV449" s="152"/>
      <c r="BW449" s="152"/>
      <c r="BX449" s="152">
        <v>1.93049</v>
      </c>
      <c r="BY449" s="152">
        <v>0.13</v>
      </c>
      <c r="BZ449" s="152">
        <v>3.44794</v>
      </c>
      <c r="CA449" s="152">
        <v>0.18</v>
      </c>
      <c r="CB449" s="152">
        <v>2.1639400000000002</v>
      </c>
      <c r="CC449" s="152">
        <v>0.08</v>
      </c>
      <c r="CD449" s="152"/>
      <c r="CE449" s="72"/>
      <c r="CF449" s="72"/>
      <c r="CG449" s="72"/>
      <c r="CH449" s="72"/>
      <c r="CI449" s="72"/>
      <c r="CJ449" s="72"/>
      <c r="CK449" s="72"/>
      <c r="CL449" s="72"/>
      <c r="CM449" s="72"/>
      <c r="CN449" s="72"/>
      <c r="CO449" s="72"/>
      <c r="CP449" s="72"/>
      <c r="CQ449" s="72"/>
      <c r="CR449" s="72"/>
      <c r="CS449" s="72"/>
      <c r="CT449" s="72"/>
      <c r="CU449" s="72"/>
      <c r="CV449" s="72"/>
      <c r="CW449" s="72"/>
      <c r="CX449" s="72"/>
      <c r="CY449" s="72"/>
      <c r="CZ449" s="72"/>
      <c r="DA449" s="72"/>
      <c r="DB449" s="72"/>
      <c r="DC449" s="72"/>
      <c r="DD449" s="72"/>
      <c r="DE449" s="72"/>
      <c r="DF449" s="72"/>
      <c r="DG449" s="72"/>
      <c r="DH449" s="78">
        <v>89.79</v>
      </c>
      <c r="DJ449" s="77">
        <f t="shared" si="315"/>
        <v>10.209999999999994</v>
      </c>
      <c r="DK449" s="72">
        <v>0.67400000000000004</v>
      </c>
      <c r="DO449" s="358">
        <v>7.8</v>
      </c>
      <c r="DP449" s="72"/>
      <c r="DQ449" s="374"/>
      <c r="DR449" s="72"/>
      <c r="DS449" s="246"/>
      <c r="DU449" s="96"/>
      <c r="DW449" s="178"/>
      <c r="DX449" s="304">
        <f t="shared" si="316"/>
        <v>73.590043434680908</v>
      </c>
      <c r="DY449" s="77">
        <f t="shared" si="317"/>
        <v>0.6014032743067157</v>
      </c>
      <c r="DZ449" s="304">
        <f t="shared" si="318"/>
        <v>0.32999999999999996</v>
      </c>
      <c r="EA449" s="77">
        <f t="shared" si="319"/>
        <v>8.909678137877268E-2</v>
      </c>
      <c r="EB449" s="304">
        <f t="shared" si="320"/>
        <v>15.609978839514421</v>
      </c>
      <c r="EC449" s="77">
        <f t="shared" si="321"/>
        <v>0.14478226974050562</v>
      </c>
      <c r="ED449" s="304">
        <f t="shared" si="322"/>
        <v>1.5999999999999996</v>
      </c>
      <c r="EE449" s="77">
        <f t="shared" si="323"/>
        <v>0.17819356275754536</v>
      </c>
      <c r="EF449" s="304">
        <f t="shared" si="324"/>
        <v>0.06</v>
      </c>
      <c r="EG449" s="77">
        <f t="shared" si="325"/>
        <v>5.5685488361732934E-2</v>
      </c>
      <c r="EH449" s="304">
        <f t="shared" si="326"/>
        <v>0.40999999999999992</v>
      </c>
      <c r="EI449" s="77">
        <f t="shared" si="327"/>
        <v>0.11137097672346585</v>
      </c>
      <c r="EJ449" s="304">
        <f t="shared" si="328"/>
        <v>2.1500055685488362</v>
      </c>
      <c r="EK449" s="77">
        <f t="shared" si="329"/>
        <v>0.14478226974050565</v>
      </c>
      <c r="EL449" s="304">
        <f t="shared" si="330"/>
        <v>3.840004454839069</v>
      </c>
      <c r="EM449" s="77">
        <f t="shared" si="331"/>
        <v>0.20046775810223855</v>
      </c>
      <c r="EN449" s="304">
        <f t="shared" si="332"/>
        <v>2.4100011137097677</v>
      </c>
      <c r="EO449" s="77">
        <f t="shared" si="333"/>
        <v>8.9096781378772694E-2</v>
      </c>
      <c r="EP449" s="304">
        <f t="shared" si="334"/>
        <v>0</v>
      </c>
      <c r="EQ449" s="77" t="e">
        <f t="shared" si="335"/>
        <v>#DIV/0!</v>
      </c>
      <c r="ER449" s="77">
        <f t="shared" si="336"/>
        <v>100</v>
      </c>
      <c r="ES449" s="77">
        <f t="shared" si="337"/>
        <v>0</v>
      </c>
    </row>
    <row r="450" spans="1:149" s="77" customFormat="1" x14ac:dyDescent="0.45">
      <c r="A450" s="78" t="s">
        <v>1439</v>
      </c>
      <c r="B450" s="178" t="s">
        <v>3401</v>
      </c>
      <c r="C450" s="77" t="s">
        <v>3630</v>
      </c>
      <c r="D450" s="77" t="s">
        <v>3587</v>
      </c>
      <c r="E450" s="78" t="s">
        <v>637</v>
      </c>
      <c r="F450" s="78">
        <v>23</v>
      </c>
      <c r="G450" s="72" t="s">
        <v>3367</v>
      </c>
      <c r="H450" s="78" t="s">
        <v>1101</v>
      </c>
      <c r="I450" s="78">
        <v>328</v>
      </c>
      <c r="J450" s="300">
        <v>230</v>
      </c>
      <c r="K450" s="78">
        <v>2</v>
      </c>
      <c r="L450" s="300">
        <v>834</v>
      </c>
      <c r="M450" s="72">
        <v>5</v>
      </c>
      <c r="O450" s="78" t="s">
        <v>3471</v>
      </c>
      <c r="P450" s="72" t="s">
        <v>3184</v>
      </c>
      <c r="Q450" s="125"/>
      <c r="R450" s="125">
        <v>-1.93</v>
      </c>
      <c r="S450" s="116"/>
      <c r="AA450" s="195"/>
      <c r="AB450" s="195"/>
      <c r="AC450" s="195"/>
      <c r="AD450" s="72"/>
      <c r="AE450" s="316">
        <v>0.91</v>
      </c>
      <c r="AF450" s="195"/>
      <c r="AG450" s="195">
        <v>0.09</v>
      </c>
      <c r="AH450" s="72"/>
      <c r="AQ450" s="178" t="s">
        <v>824</v>
      </c>
      <c r="AR450" s="66">
        <v>0.80320000000000003</v>
      </c>
      <c r="AS450" s="66">
        <v>2.2799999999999998</v>
      </c>
      <c r="AU450" s="276">
        <v>2093</v>
      </c>
      <c r="AV450" s="276">
        <v>206.99999999999991</v>
      </c>
      <c r="AW450" s="276">
        <v>1681.0976000000001</v>
      </c>
      <c r="AX450" s="95">
        <v>15.772291695959991</v>
      </c>
      <c r="AY450" s="276">
        <v>471.95999999999975</v>
      </c>
      <c r="AZ450" s="95">
        <v>6.2543936684541981</v>
      </c>
      <c r="BA450" s="178"/>
      <c r="BB450" s="98" t="s">
        <v>722</v>
      </c>
      <c r="BC450" s="270" t="s">
        <v>3333</v>
      </c>
      <c r="BD450" s="152">
        <v>66.902299999999997</v>
      </c>
      <c r="BE450" s="152">
        <v>0.28000000000000003</v>
      </c>
      <c r="BF450" s="152">
        <v>0.314475</v>
      </c>
      <c r="BG450" s="152">
        <v>0.02</v>
      </c>
      <c r="BH450" s="152">
        <v>13.729100000000001</v>
      </c>
      <c r="BI450" s="152">
        <v>0.14000000000000001</v>
      </c>
      <c r="BJ450" s="152"/>
      <c r="BK450" s="152"/>
      <c r="BL450" s="152"/>
      <c r="BM450" s="152"/>
      <c r="BN450" s="152">
        <v>0.90748499999999999</v>
      </c>
      <c r="BO450" s="152">
        <v>0.22</v>
      </c>
      <c r="BP450" s="152">
        <v>8.0865000000000006E-2</v>
      </c>
      <c r="BQ450" s="152">
        <v>0.09</v>
      </c>
      <c r="BR450" s="152">
        <v>0.24259500000000001</v>
      </c>
      <c r="BS450" s="152">
        <v>0.08</v>
      </c>
      <c r="BT450" s="152"/>
      <c r="BU450" s="152"/>
      <c r="BV450" s="152"/>
      <c r="BW450" s="152"/>
      <c r="BX450" s="152">
        <v>1.7341</v>
      </c>
      <c r="BY450" s="152">
        <v>0.18</v>
      </c>
      <c r="BZ450" s="152">
        <v>3.6838500000000001</v>
      </c>
      <c r="CA450" s="152">
        <v>0.08</v>
      </c>
      <c r="CB450" s="152">
        <v>2.2642199999999999</v>
      </c>
      <c r="CC450" s="152">
        <v>7.0000000000000007E-2</v>
      </c>
      <c r="CD450" s="152"/>
      <c r="CE450" s="72"/>
      <c r="CF450" s="72"/>
      <c r="CG450" s="72"/>
      <c r="CH450" s="72"/>
      <c r="CI450" s="72"/>
      <c r="CJ450" s="72"/>
      <c r="CK450" s="72"/>
      <c r="CL450" s="72"/>
      <c r="CM450" s="72"/>
      <c r="CN450" s="72"/>
      <c r="CO450" s="72"/>
      <c r="CP450" s="72"/>
      <c r="CQ450" s="72"/>
      <c r="CR450" s="72"/>
      <c r="CS450" s="72"/>
      <c r="CT450" s="72"/>
      <c r="CU450" s="72"/>
      <c r="CV450" s="72"/>
      <c r="CW450" s="72"/>
      <c r="CX450" s="72"/>
      <c r="CY450" s="72"/>
      <c r="CZ450" s="72"/>
      <c r="DA450" s="72"/>
      <c r="DB450" s="72"/>
      <c r="DC450" s="72"/>
      <c r="DD450" s="72"/>
      <c r="DE450" s="72"/>
      <c r="DF450" s="72"/>
      <c r="DG450" s="72"/>
      <c r="DH450" s="78">
        <v>89.85</v>
      </c>
      <c r="DJ450" s="77">
        <f t="shared" si="315"/>
        <v>10.150000000000006</v>
      </c>
      <c r="DK450" s="72">
        <v>0.64200000000000002</v>
      </c>
      <c r="DO450" s="358">
        <v>7.76</v>
      </c>
      <c r="DP450" s="72"/>
      <c r="DQ450" s="374"/>
      <c r="DR450" s="72"/>
      <c r="DS450" s="246"/>
      <c r="DU450" s="96"/>
      <c r="DW450" s="178"/>
      <c r="DX450" s="304">
        <f t="shared" si="316"/>
        <v>74.459988870339458</v>
      </c>
      <c r="DY450" s="77">
        <f t="shared" si="317"/>
        <v>0.31163049526989428</v>
      </c>
      <c r="DZ450" s="304">
        <f t="shared" si="318"/>
        <v>0.35000000000000003</v>
      </c>
      <c r="EA450" s="77">
        <f t="shared" si="319"/>
        <v>2.2259321090706736E-2</v>
      </c>
      <c r="EB450" s="304">
        <f t="shared" si="320"/>
        <v>15.280022259321093</v>
      </c>
      <c r="EC450" s="77">
        <f t="shared" si="321"/>
        <v>0.15581524763494717</v>
      </c>
      <c r="ED450" s="304">
        <f t="shared" si="322"/>
        <v>1.0100000000000002</v>
      </c>
      <c r="EE450" s="77">
        <f t="shared" si="323"/>
        <v>0.24485253199777413</v>
      </c>
      <c r="EF450" s="304">
        <f t="shared" si="324"/>
        <v>9.0000000000000011E-2</v>
      </c>
      <c r="EG450" s="77">
        <f t="shared" si="325"/>
        <v>0.1001669449081803</v>
      </c>
      <c r="EH450" s="304">
        <f t="shared" si="326"/>
        <v>0.27</v>
      </c>
      <c r="EI450" s="77">
        <f t="shared" si="327"/>
        <v>8.9037284362826929E-2</v>
      </c>
      <c r="EJ450" s="304">
        <f t="shared" si="328"/>
        <v>1.9299944351697276</v>
      </c>
      <c r="EK450" s="77">
        <f t="shared" si="329"/>
        <v>0.20033388981636063</v>
      </c>
      <c r="EL450" s="304">
        <f t="shared" si="330"/>
        <v>4.1000000000000005</v>
      </c>
      <c r="EM450" s="77">
        <f t="shared" si="331"/>
        <v>8.9037284362826943E-2</v>
      </c>
      <c r="EN450" s="304">
        <f t="shared" si="332"/>
        <v>2.52</v>
      </c>
      <c r="EO450" s="77">
        <f t="shared" si="333"/>
        <v>7.790762381747357E-2</v>
      </c>
      <c r="EP450" s="304">
        <f t="shared" si="334"/>
        <v>0</v>
      </c>
      <c r="EQ450" s="77" t="e">
        <f t="shared" si="335"/>
        <v>#DIV/0!</v>
      </c>
      <c r="ER450" s="77">
        <f t="shared" si="336"/>
        <v>100</v>
      </c>
      <c r="ES450" s="77">
        <f t="shared" si="337"/>
        <v>0</v>
      </c>
    </row>
    <row r="451" spans="1:149" s="77" customFormat="1" x14ac:dyDescent="0.45">
      <c r="A451" s="78" t="s">
        <v>1439</v>
      </c>
      <c r="B451" s="178" t="s">
        <v>3401</v>
      </c>
      <c r="C451" s="77" t="s">
        <v>3630</v>
      </c>
      <c r="D451" s="77" t="s">
        <v>3587</v>
      </c>
      <c r="E451" s="78" t="s">
        <v>637</v>
      </c>
      <c r="F451" s="78">
        <v>24</v>
      </c>
      <c r="G451" s="72" t="s">
        <v>3367</v>
      </c>
      <c r="H451" s="78" t="s">
        <v>1101</v>
      </c>
      <c r="I451" s="78">
        <v>328</v>
      </c>
      <c r="J451" s="300">
        <v>230</v>
      </c>
      <c r="K451" s="78">
        <v>2</v>
      </c>
      <c r="L451" s="300">
        <v>834</v>
      </c>
      <c r="M451" s="72">
        <v>5</v>
      </c>
      <c r="O451" s="78" t="s">
        <v>3472</v>
      </c>
      <c r="P451" s="72" t="s">
        <v>3185</v>
      </c>
      <c r="Q451" s="125"/>
      <c r="R451" s="125">
        <v>-1.82</v>
      </c>
      <c r="S451" s="116"/>
      <c r="AA451" s="195"/>
      <c r="AB451" s="195"/>
      <c r="AC451" s="195"/>
      <c r="AD451" s="72"/>
      <c r="AE451" s="316">
        <v>0.8</v>
      </c>
      <c r="AF451" s="195"/>
      <c r="AG451" s="195">
        <v>0.2</v>
      </c>
      <c r="AH451" s="72"/>
      <c r="AQ451" s="178" t="s">
        <v>824</v>
      </c>
      <c r="AR451" s="66">
        <v>0.80879999999999996</v>
      </c>
      <c r="AS451" s="66">
        <v>2.19</v>
      </c>
      <c r="AU451" s="276">
        <v>1840</v>
      </c>
      <c r="AV451" s="276">
        <v>459.99999999999989</v>
      </c>
      <c r="AW451" s="276">
        <v>1488.192</v>
      </c>
      <c r="AX451" s="95">
        <v>14.059573608773947</v>
      </c>
      <c r="AY451" s="276">
        <v>1007.3999999999997</v>
      </c>
      <c r="AZ451" s="95">
        <v>13.350021573016274</v>
      </c>
      <c r="BA451" s="178"/>
      <c r="BB451" s="98" t="s">
        <v>722</v>
      </c>
      <c r="BC451" s="270" t="s">
        <v>3333</v>
      </c>
      <c r="BD451" s="152">
        <v>68.849999999999994</v>
      </c>
      <c r="BE451" s="152">
        <v>0.9</v>
      </c>
      <c r="BF451" s="152">
        <v>0.293408</v>
      </c>
      <c r="BG451" s="152">
        <v>0.08</v>
      </c>
      <c r="BH451" s="152">
        <v>12.9008</v>
      </c>
      <c r="BI451" s="152">
        <v>0.17</v>
      </c>
      <c r="BJ451" s="152"/>
      <c r="BK451" s="152"/>
      <c r="BL451" s="152"/>
      <c r="BM451" s="152"/>
      <c r="BN451" s="152">
        <v>1.5403899999999999</v>
      </c>
      <c r="BO451" s="152">
        <v>7.0000000000000007E-2</v>
      </c>
      <c r="BP451" s="152">
        <v>7.3352000000000001E-2</v>
      </c>
      <c r="BQ451" s="152">
        <v>0.06</v>
      </c>
      <c r="BR451" s="152">
        <v>0.28423900000000002</v>
      </c>
      <c r="BS451" s="152">
        <v>0.04</v>
      </c>
      <c r="BT451" s="152"/>
      <c r="BU451" s="152"/>
      <c r="BV451" s="152"/>
      <c r="BW451" s="152"/>
      <c r="BX451" s="152">
        <v>1.63208</v>
      </c>
      <c r="BY451" s="152">
        <v>0.13</v>
      </c>
      <c r="BZ451" s="152">
        <v>3.4842200000000001</v>
      </c>
      <c r="CA451" s="152">
        <v>0.5</v>
      </c>
      <c r="CB451" s="152">
        <v>2.6223299999999998</v>
      </c>
      <c r="CC451" s="152">
        <v>0.06</v>
      </c>
      <c r="CD451" s="152"/>
      <c r="CE451" s="72"/>
      <c r="CF451" s="72"/>
      <c r="CG451" s="72"/>
      <c r="CH451" s="72"/>
      <c r="CI451" s="72"/>
      <c r="CJ451" s="72"/>
      <c r="CK451" s="72"/>
      <c r="CL451" s="72"/>
      <c r="CM451" s="72"/>
      <c r="CN451" s="72"/>
      <c r="CO451" s="72"/>
      <c r="CP451" s="72"/>
      <c r="CQ451" s="72"/>
      <c r="CR451" s="72"/>
      <c r="CS451" s="72"/>
      <c r="CT451" s="72"/>
      <c r="CU451" s="72"/>
      <c r="CV451" s="72"/>
      <c r="CW451" s="72"/>
      <c r="CX451" s="72"/>
      <c r="CY451" s="72"/>
      <c r="CZ451" s="72"/>
      <c r="DA451" s="72"/>
      <c r="DB451" s="72"/>
      <c r="DC451" s="72"/>
      <c r="DD451" s="72"/>
      <c r="DE451" s="72"/>
      <c r="DF451" s="72"/>
      <c r="DG451" s="72"/>
      <c r="DH451" s="78">
        <v>91.69</v>
      </c>
      <c r="DJ451" s="77">
        <f t="shared" ref="DJ451:DJ514" si="339">IF(AND(DH451&lt;100, DH451&gt;0), 100-DH451, 0)</f>
        <v>8.3100000000000023</v>
      </c>
      <c r="DK451" s="72">
        <v>0.56299999999999994</v>
      </c>
      <c r="DO451" s="358">
        <v>6.56</v>
      </c>
      <c r="DP451" s="72"/>
      <c r="DQ451" s="374"/>
      <c r="DR451" s="72"/>
      <c r="DS451" s="246"/>
      <c r="DU451" s="96"/>
      <c r="DW451" s="178"/>
      <c r="DX451" s="304">
        <f t="shared" si="316"/>
        <v>75.089977096739005</v>
      </c>
      <c r="DY451" s="77">
        <f t="shared" si="317"/>
        <v>0.98156832806194794</v>
      </c>
      <c r="DZ451" s="304">
        <f t="shared" si="318"/>
        <v>0.32</v>
      </c>
      <c r="EA451" s="77">
        <f t="shared" si="319"/>
        <v>8.7250518049950918E-2</v>
      </c>
      <c r="EB451" s="304">
        <f t="shared" si="320"/>
        <v>14.070018540735084</v>
      </c>
      <c r="EC451" s="77">
        <f t="shared" si="321"/>
        <v>0.18540735085614571</v>
      </c>
      <c r="ED451" s="304">
        <f t="shared" si="322"/>
        <v>1.6799978187370488</v>
      </c>
      <c r="EE451" s="77">
        <f t="shared" si="323"/>
        <v>7.6344203293707058E-2</v>
      </c>
      <c r="EF451" s="304">
        <f t="shared" si="324"/>
        <v>0.08</v>
      </c>
      <c r="EG451" s="77">
        <f t="shared" si="325"/>
        <v>6.5437888537463199E-2</v>
      </c>
      <c r="EH451" s="304">
        <f t="shared" si="326"/>
        <v>0.31000000000000005</v>
      </c>
      <c r="EI451" s="77">
        <f t="shared" si="327"/>
        <v>4.3625259024975466E-2</v>
      </c>
      <c r="EJ451" s="304">
        <f t="shared" si="328"/>
        <v>1.7799978187370489</v>
      </c>
      <c r="EK451" s="77">
        <f t="shared" si="329"/>
        <v>0.14178209183117027</v>
      </c>
      <c r="EL451" s="304">
        <f t="shared" si="330"/>
        <v>3.8</v>
      </c>
      <c r="EM451" s="77">
        <f t="shared" si="331"/>
        <v>0.54531573781219322</v>
      </c>
      <c r="EN451" s="304">
        <f t="shared" si="332"/>
        <v>2.8599956374740976</v>
      </c>
      <c r="EO451" s="77">
        <f t="shared" si="333"/>
        <v>6.5437888537463185E-2</v>
      </c>
      <c r="EP451" s="304">
        <f t="shared" si="334"/>
        <v>0</v>
      </c>
      <c r="EQ451" s="77" t="e">
        <f t="shared" si="335"/>
        <v>#DIV/0!</v>
      </c>
      <c r="ER451" s="77">
        <f t="shared" si="336"/>
        <v>100</v>
      </c>
      <c r="ES451" s="77">
        <f t="shared" si="337"/>
        <v>0</v>
      </c>
    </row>
    <row r="452" spans="1:149" s="77" customFormat="1" x14ac:dyDescent="0.45">
      <c r="A452" s="78" t="s">
        <v>1439</v>
      </c>
      <c r="B452" s="178" t="s">
        <v>3401</v>
      </c>
      <c r="C452" s="77" t="s">
        <v>3630</v>
      </c>
      <c r="D452" s="77" t="s">
        <v>3587</v>
      </c>
      <c r="E452" s="78" t="s">
        <v>637</v>
      </c>
      <c r="F452" s="78">
        <v>25</v>
      </c>
      <c r="G452" s="72" t="s">
        <v>3367</v>
      </c>
      <c r="H452" s="78" t="s">
        <v>1101</v>
      </c>
      <c r="I452" s="78">
        <v>328</v>
      </c>
      <c r="J452" s="300">
        <v>230</v>
      </c>
      <c r="K452" s="78">
        <v>2</v>
      </c>
      <c r="L452" s="300">
        <v>834</v>
      </c>
      <c r="M452" s="72">
        <v>5</v>
      </c>
      <c r="O452" s="78" t="s">
        <v>3469</v>
      </c>
      <c r="P452" s="72" t="s">
        <v>3185</v>
      </c>
      <c r="Q452" s="125"/>
      <c r="R452" s="125">
        <v>-1.71</v>
      </c>
      <c r="S452" s="116"/>
      <c r="AA452" s="195"/>
      <c r="AB452" s="195"/>
      <c r="AC452" s="195"/>
      <c r="AD452" s="72"/>
      <c r="AE452" s="316">
        <v>0.71</v>
      </c>
      <c r="AF452" s="195"/>
      <c r="AG452" s="195">
        <v>0.28999999999999998</v>
      </c>
      <c r="AH452" s="72"/>
      <c r="AQ452" s="178" t="s">
        <v>824</v>
      </c>
      <c r="AR452" s="66">
        <v>0.81669999999999998</v>
      </c>
      <c r="AS452" s="66">
        <v>2.125</v>
      </c>
      <c r="AU452" s="276">
        <v>1633</v>
      </c>
      <c r="AV452" s="276">
        <v>667.00000000000011</v>
      </c>
      <c r="AW452" s="276">
        <v>1333.6711</v>
      </c>
      <c r="AX452" s="95">
        <v>12.679367380297034</v>
      </c>
      <c r="AY452" s="276">
        <v>1417.3750000000002</v>
      </c>
      <c r="AZ452" s="95">
        <v>18.782992681212974</v>
      </c>
      <c r="BA452" s="178"/>
      <c r="BB452" s="98" t="s">
        <v>722</v>
      </c>
      <c r="BC452" s="270" t="s">
        <v>3333</v>
      </c>
      <c r="BD452" s="152">
        <v>69.158600000000007</v>
      </c>
      <c r="BE452" s="152"/>
      <c r="BF452" s="152">
        <v>0.200354</v>
      </c>
      <c r="BG452" s="152"/>
      <c r="BH452" s="152">
        <v>11.702500000000001</v>
      </c>
      <c r="BI452" s="152"/>
      <c r="BJ452" s="152"/>
      <c r="BK452" s="152"/>
      <c r="BL452" s="152"/>
      <c r="BM452" s="152"/>
      <c r="BN452" s="152">
        <v>1.1474800000000001</v>
      </c>
      <c r="BO452" s="152"/>
      <c r="BP452" s="152">
        <v>0.14571200000000001</v>
      </c>
      <c r="BQ452" s="152"/>
      <c r="BR452" s="152">
        <v>0.49177799999999999</v>
      </c>
      <c r="BS452" s="152"/>
      <c r="BT452" s="152"/>
      <c r="BU452" s="152"/>
      <c r="BV452" s="152"/>
      <c r="BW452" s="152"/>
      <c r="BX452" s="152">
        <v>1.8487199999999999</v>
      </c>
      <c r="BY452" s="152"/>
      <c r="BZ452" s="152">
        <v>3.4788700000000001</v>
      </c>
      <c r="CA452" s="152"/>
      <c r="CB452" s="152">
        <v>2.8869199999999999</v>
      </c>
      <c r="CC452" s="152"/>
      <c r="CD452" s="152"/>
      <c r="CE452" s="72"/>
      <c r="CF452" s="72"/>
      <c r="CG452" s="72"/>
      <c r="CH452" s="72"/>
      <c r="CI452" s="72"/>
      <c r="CJ452" s="72"/>
      <c r="CK452" s="72"/>
      <c r="CL452" s="72"/>
      <c r="CM452" s="72"/>
      <c r="CN452" s="72"/>
      <c r="CO452" s="72"/>
      <c r="CP452" s="72"/>
      <c r="CQ452" s="72"/>
      <c r="CR452" s="72"/>
      <c r="CS452" s="72"/>
      <c r="CT452" s="72"/>
      <c r="CU452" s="72"/>
      <c r="CV452" s="72"/>
      <c r="CW452" s="72"/>
      <c r="CX452" s="72"/>
      <c r="CY452" s="72"/>
      <c r="CZ452" s="72"/>
      <c r="DA452" s="72"/>
      <c r="DB452" s="72"/>
      <c r="DC452" s="72"/>
      <c r="DD452" s="72"/>
      <c r="DE452" s="72"/>
      <c r="DF452" s="72"/>
      <c r="DG452" s="72"/>
      <c r="DH452" s="78">
        <v>91.07</v>
      </c>
      <c r="DJ452" s="77">
        <f t="shared" si="339"/>
        <v>8.9300000000000068</v>
      </c>
      <c r="DK452" s="72">
        <v>0.41699999999999998</v>
      </c>
      <c r="DO452" s="358">
        <v>6.99</v>
      </c>
      <c r="DP452" s="72"/>
      <c r="DQ452" s="374"/>
      <c r="DR452" s="72"/>
      <c r="DS452" s="246"/>
      <c r="DU452" s="96"/>
      <c r="DW452" s="178"/>
      <c r="DX452" s="304">
        <f t="shared" ref="DX452:DX515" si="340">BD452/$DH452*100</f>
        <v>75.940046118370503</v>
      </c>
      <c r="DY452" s="77">
        <f t="shared" ref="DY452:DY515" si="341">DX452*SQRT(((BE452/BD452)^2)+(($DI452/$DH452)^2))</f>
        <v>0</v>
      </c>
      <c r="DZ452" s="304">
        <f t="shared" ref="DZ452:DZ515" si="342">BF452/$DH452*100</f>
        <v>0.22</v>
      </c>
      <c r="EA452" s="77">
        <f t="shared" ref="EA452:EA515" si="343">DZ452*SQRT(((BG452/BF452)^2)+(($DI452/$DH452)^2))</f>
        <v>0</v>
      </c>
      <c r="EB452" s="304">
        <f t="shared" ref="EB452:EB515" si="344">BH452/$DH452*100</f>
        <v>12.850005490282202</v>
      </c>
      <c r="EC452" s="77">
        <f t="shared" ref="EC452:EC515" si="345">EB452*SQRT(((BI452/BH452)^2)+(($DI452/$DH452)^2))</f>
        <v>0</v>
      </c>
      <c r="ED452" s="304">
        <f t="shared" ref="ED452:ED515" si="346">BN452/$DH452*100</f>
        <v>1.25999780388712</v>
      </c>
      <c r="EE452" s="77">
        <f t="shared" ref="EE452:EE515" si="347">ED452*SQRT(((BO452/BN452)^2)+(($DI452/$DH452)^2))</f>
        <v>0</v>
      </c>
      <c r="EF452" s="304">
        <f t="shared" ref="EF452:EF515" si="348">BP452/$DH452*100</f>
        <v>0.16000000000000003</v>
      </c>
      <c r="EG452" s="77">
        <f t="shared" ref="EG452:EG515" si="349">EF452*SQRT(((BQ452/BP452)^2)+(($DI452/$DH452)^2))</f>
        <v>0</v>
      </c>
      <c r="EH452" s="304">
        <f t="shared" ref="EH452:EH515" si="350">BR452/$DH452*100</f>
        <v>0.54</v>
      </c>
      <c r="EI452" s="77">
        <f t="shared" ref="EI452:EI515" si="351">EH452*SQRT(((BS452/BR452)^2)+(($DI452/$DH452)^2))</f>
        <v>0</v>
      </c>
      <c r="EJ452" s="304">
        <f t="shared" ref="EJ452:EJ515" si="352">BX452/$DH452*100</f>
        <v>2.0299989019435598</v>
      </c>
      <c r="EK452" s="77">
        <f t="shared" ref="EK452:EK515" si="353">EJ452*SQRT(((BY452/BX452)^2)+(($DI452/$DH452)^2))</f>
        <v>0</v>
      </c>
      <c r="EL452" s="304">
        <f t="shared" ref="EL452:EL515" si="354">BZ452/$DH452*100</f>
        <v>3.8199956077742403</v>
      </c>
      <c r="EM452" s="77">
        <f t="shared" ref="EM452:EM515" si="355">EL452*SQRT(((CA452/BZ452)^2)+(($DI452/$DH452)^2))</f>
        <v>0</v>
      </c>
      <c r="EN452" s="304">
        <f t="shared" ref="EN452:EN515" si="356">CB452/$DH452*100</f>
        <v>3.1700010980564399</v>
      </c>
      <c r="EO452" s="77">
        <f t="shared" ref="EO452:EO515" si="357">EN452*SQRT(((CC452/CB452)^2)+(($DI452/$DH452)^2))</f>
        <v>0</v>
      </c>
      <c r="EP452" s="304">
        <f t="shared" ref="EP452:EP515" si="358">CD452/$DH452*100</f>
        <v>0</v>
      </c>
      <c r="EQ452" s="77" t="e">
        <f t="shared" ref="EQ452:EQ515" si="359">EP452*SQRT(((CE452/CD452)^2)+(($DI452/$DH452)^2))</f>
        <v>#DIV/0!</v>
      </c>
      <c r="ER452" s="77">
        <f t="shared" ref="ER452:ER515" si="360">DH452/$DH452*100</f>
        <v>100</v>
      </c>
      <c r="ES452" s="77">
        <f t="shared" ref="ES452:ES515" si="361">ER452*SQRT(((DI452/DH452)^2)+(($DI452/$DH452)^2))</f>
        <v>0</v>
      </c>
    </row>
    <row r="453" spans="1:149" s="77" customFormat="1" x14ac:dyDescent="0.45">
      <c r="A453" s="78" t="s">
        <v>1439</v>
      </c>
      <c r="B453" s="178" t="s">
        <v>3401</v>
      </c>
      <c r="C453" s="77" t="s">
        <v>3630</v>
      </c>
      <c r="D453" s="77" t="s">
        <v>3587</v>
      </c>
      <c r="E453" s="78" t="s">
        <v>637</v>
      </c>
      <c r="F453" s="78">
        <v>33</v>
      </c>
      <c r="G453" s="72" t="s">
        <v>3367</v>
      </c>
      <c r="H453" s="78" t="s">
        <v>1101</v>
      </c>
      <c r="I453" s="78">
        <v>162</v>
      </c>
      <c r="J453" s="300">
        <v>208.8</v>
      </c>
      <c r="K453" s="78">
        <v>2</v>
      </c>
      <c r="L453" s="300">
        <v>866</v>
      </c>
      <c r="M453" s="72">
        <v>5</v>
      </c>
      <c r="O453" s="78" t="s">
        <v>3473</v>
      </c>
      <c r="P453" s="72" t="s">
        <v>3184</v>
      </c>
      <c r="Q453" s="125"/>
      <c r="R453" s="125">
        <v>-1</v>
      </c>
      <c r="S453" s="116"/>
      <c r="AA453" s="195"/>
      <c r="AB453" s="195"/>
      <c r="AC453" s="195"/>
      <c r="AD453" s="72"/>
      <c r="AE453" s="316">
        <v>1</v>
      </c>
      <c r="AF453" s="195"/>
      <c r="AG453" s="195">
        <v>0</v>
      </c>
      <c r="AH453" s="72"/>
      <c r="AQ453" s="178" t="s">
        <v>824</v>
      </c>
      <c r="AR453" s="66">
        <v>0.83209999999999995</v>
      </c>
      <c r="AS453" s="66"/>
      <c r="AU453" s="276">
        <v>2088</v>
      </c>
      <c r="AV453" s="276"/>
      <c r="AW453" s="276">
        <v>1737.4248</v>
      </c>
      <c r="AX453" s="95"/>
      <c r="AY453" s="276"/>
      <c r="AZ453" s="95"/>
      <c r="BA453" s="178"/>
      <c r="BB453" s="98" t="s">
        <v>722</v>
      </c>
      <c r="BC453" s="270" t="s">
        <v>3333</v>
      </c>
      <c r="BD453" s="152">
        <v>65.221800000000002</v>
      </c>
      <c r="BE453" s="152">
        <v>0.23</v>
      </c>
      <c r="BF453" s="152">
        <v>0.23150399999999999</v>
      </c>
      <c r="BG453" s="152">
        <v>0.03</v>
      </c>
      <c r="BH453" s="152">
        <v>13.9971</v>
      </c>
      <c r="BI453" s="152">
        <v>0.62</v>
      </c>
      <c r="BJ453" s="152"/>
      <c r="BK453" s="152"/>
      <c r="BL453" s="152"/>
      <c r="BM453" s="152"/>
      <c r="BN453" s="152">
        <v>1.6116200000000001</v>
      </c>
      <c r="BO453" s="152">
        <v>0.13</v>
      </c>
      <c r="BP453" s="152">
        <v>5.3423999999999999E-2</v>
      </c>
      <c r="BQ453" s="152">
        <v>0.04</v>
      </c>
      <c r="BR453" s="152">
        <v>0.24040800000000001</v>
      </c>
      <c r="BS453" s="152">
        <v>0.11</v>
      </c>
      <c r="BT453" s="152"/>
      <c r="BU453" s="152"/>
      <c r="BV453" s="152"/>
      <c r="BW453" s="152"/>
      <c r="BX453" s="152">
        <v>2.0123000000000002</v>
      </c>
      <c r="BY453" s="152">
        <v>0.05</v>
      </c>
      <c r="BZ453" s="152">
        <v>3.4547500000000002</v>
      </c>
      <c r="CA453" s="152">
        <v>0.15</v>
      </c>
      <c r="CB453" s="152">
        <v>2.2170999999999998</v>
      </c>
      <c r="CC453" s="152">
        <v>0.05</v>
      </c>
      <c r="CD453" s="152"/>
      <c r="CE453" s="72"/>
      <c r="CF453" s="72"/>
      <c r="CG453" s="72"/>
      <c r="CH453" s="72"/>
      <c r="CI453" s="72"/>
      <c r="CJ453" s="72"/>
      <c r="CK453" s="72"/>
      <c r="CL453" s="72"/>
      <c r="CM453" s="72"/>
      <c r="CN453" s="72"/>
      <c r="CO453" s="72"/>
      <c r="CP453" s="72"/>
      <c r="CQ453" s="72"/>
      <c r="CR453" s="72"/>
      <c r="CS453" s="72"/>
      <c r="CT453" s="72"/>
      <c r="CU453" s="72"/>
      <c r="CV453" s="72"/>
      <c r="CW453" s="72"/>
      <c r="CX453" s="72"/>
      <c r="CY453" s="72"/>
      <c r="CZ453" s="72"/>
      <c r="DA453" s="72"/>
      <c r="DB453" s="72"/>
      <c r="DC453" s="72"/>
      <c r="DD453" s="72"/>
      <c r="DE453" s="72"/>
      <c r="DF453" s="72"/>
      <c r="DG453" s="72"/>
      <c r="DH453" s="78">
        <v>89.04</v>
      </c>
      <c r="DJ453" s="77">
        <f t="shared" si="339"/>
        <v>10.959999999999994</v>
      </c>
      <c r="DK453" s="72">
        <v>0.68500000000000005</v>
      </c>
      <c r="DO453" s="358">
        <v>7.78</v>
      </c>
      <c r="DP453" s="72"/>
      <c r="DQ453" s="374"/>
      <c r="DR453" s="72"/>
      <c r="DS453" s="246"/>
      <c r="DU453" s="96"/>
      <c r="DW453" s="178"/>
      <c r="DX453" s="304">
        <f t="shared" si="340"/>
        <v>73.25</v>
      </c>
      <c r="DY453" s="77">
        <f t="shared" si="341"/>
        <v>0.25831087151841869</v>
      </c>
      <c r="DZ453" s="304">
        <f t="shared" si="342"/>
        <v>0.26</v>
      </c>
      <c r="EA453" s="77">
        <f t="shared" si="343"/>
        <v>3.3692722371967659E-2</v>
      </c>
      <c r="EB453" s="304">
        <f t="shared" si="344"/>
        <v>15.720013477088948</v>
      </c>
      <c r="EC453" s="77">
        <f t="shared" si="345"/>
        <v>0.69631626235399813</v>
      </c>
      <c r="ED453" s="304">
        <f t="shared" si="346"/>
        <v>1.8099955076370171</v>
      </c>
      <c r="EE453" s="77">
        <f t="shared" si="347"/>
        <v>0.14600179694519319</v>
      </c>
      <c r="EF453" s="304">
        <f t="shared" si="348"/>
        <v>0.06</v>
      </c>
      <c r="EG453" s="77">
        <f t="shared" si="349"/>
        <v>4.4923629829290206E-2</v>
      </c>
      <c r="EH453" s="304">
        <f t="shared" si="350"/>
        <v>0.27</v>
      </c>
      <c r="EI453" s="77">
        <f t="shared" si="351"/>
        <v>0.12353998203054807</v>
      </c>
      <c r="EJ453" s="304">
        <f t="shared" si="352"/>
        <v>2.2599955076370173</v>
      </c>
      <c r="EK453" s="77">
        <f t="shared" si="353"/>
        <v>5.6154537286612759E-2</v>
      </c>
      <c r="EL453" s="304">
        <f t="shared" si="354"/>
        <v>3.8799977538185084</v>
      </c>
      <c r="EM453" s="77">
        <f t="shared" si="355"/>
        <v>0.16846361185983824</v>
      </c>
      <c r="EN453" s="304">
        <f t="shared" si="356"/>
        <v>2.4900044923629827</v>
      </c>
      <c r="EO453" s="77">
        <f t="shared" si="357"/>
        <v>5.6154537286612759E-2</v>
      </c>
      <c r="EP453" s="304">
        <f t="shared" si="358"/>
        <v>0</v>
      </c>
      <c r="EQ453" s="77" t="e">
        <f t="shared" si="359"/>
        <v>#DIV/0!</v>
      </c>
      <c r="ER453" s="77">
        <f t="shared" si="360"/>
        <v>100</v>
      </c>
      <c r="ES453" s="77">
        <f t="shared" si="361"/>
        <v>0</v>
      </c>
    </row>
    <row r="454" spans="1:149" s="77" customFormat="1" x14ac:dyDescent="0.45">
      <c r="A454" s="78" t="s">
        <v>1439</v>
      </c>
      <c r="B454" s="178" t="s">
        <v>3401</v>
      </c>
      <c r="C454" s="77" t="s">
        <v>3630</v>
      </c>
      <c r="D454" s="77" t="s">
        <v>3587</v>
      </c>
      <c r="E454" s="78" t="s">
        <v>637</v>
      </c>
      <c r="F454" s="78">
        <v>34</v>
      </c>
      <c r="G454" s="72" t="s">
        <v>3367</v>
      </c>
      <c r="H454" s="78" t="s">
        <v>1101</v>
      </c>
      <c r="I454" s="78">
        <v>162</v>
      </c>
      <c r="J454" s="300">
        <v>208.8</v>
      </c>
      <c r="K454" s="78">
        <v>2</v>
      </c>
      <c r="L454" s="300">
        <v>866</v>
      </c>
      <c r="M454" s="72">
        <v>5</v>
      </c>
      <c r="O454" s="78" t="s">
        <v>3474</v>
      </c>
      <c r="P454" s="72" t="s">
        <v>3186</v>
      </c>
      <c r="Q454" s="125"/>
      <c r="R454" s="125">
        <v>-0.91</v>
      </c>
      <c r="S454" s="116"/>
      <c r="AA454" s="195"/>
      <c r="AB454" s="195"/>
      <c r="AC454" s="195"/>
      <c r="AD454" s="72"/>
      <c r="AE454" s="316">
        <v>0.9</v>
      </c>
      <c r="AF454" s="195"/>
      <c r="AG454" s="195">
        <v>0.1</v>
      </c>
      <c r="AH454" s="72"/>
      <c r="AQ454" s="178" t="s">
        <v>824</v>
      </c>
      <c r="AR454" s="66">
        <v>0.83330000000000004</v>
      </c>
      <c r="AS454" s="66">
        <v>2.0299999999999998</v>
      </c>
      <c r="AU454" s="276">
        <v>1879.2</v>
      </c>
      <c r="AV454" s="276">
        <v>208.79999999999995</v>
      </c>
      <c r="AW454" s="276">
        <v>1565.9373600000001</v>
      </c>
      <c r="AX454" s="95">
        <v>16.318759729957147</v>
      </c>
      <c r="AY454" s="276">
        <v>423.86399999999986</v>
      </c>
      <c r="AZ454" s="95">
        <v>5.8693840434580506</v>
      </c>
      <c r="BA454" s="178"/>
      <c r="BB454" s="98" t="s">
        <v>722</v>
      </c>
      <c r="BC454" s="270" t="s">
        <v>3333</v>
      </c>
      <c r="BD454" s="152">
        <v>67.053799999999995</v>
      </c>
      <c r="BE454" s="152">
        <v>0.67</v>
      </c>
      <c r="BF454" s="152">
        <v>0.343634</v>
      </c>
      <c r="BG454" s="152">
        <v>7.0000000000000007E-2</v>
      </c>
      <c r="BH454" s="152">
        <v>13.2661</v>
      </c>
      <c r="BI454" s="152">
        <v>0.23</v>
      </c>
      <c r="BJ454" s="152"/>
      <c r="BK454" s="152"/>
      <c r="BL454" s="152"/>
      <c r="BM454" s="152"/>
      <c r="BN454" s="152">
        <v>1.76339</v>
      </c>
      <c r="BO454" s="152">
        <v>0.43</v>
      </c>
      <c r="BP454" s="152">
        <v>9.0429999999999996E-2</v>
      </c>
      <c r="BQ454" s="152">
        <v>0.06</v>
      </c>
      <c r="BR454" s="152">
        <v>0.25320399999999998</v>
      </c>
      <c r="BS454" s="152">
        <v>0.09</v>
      </c>
      <c r="BT454" s="152"/>
      <c r="BU454" s="152"/>
      <c r="BV454" s="152"/>
      <c r="BW454" s="152"/>
      <c r="BX454" s="152">
        <v>1.8357300000000001</v>
      </c>
      <c r="BY454" s="152">
        <v>0.11</v>
      </c>
      <c r="BZ454" s="152">
        <v>3.41825</v>
      </c>
      <c r="CA454" s="152">
        <v>0.13</v>
      </c>
      <c r="CB454" s="152">
        <v>2.40544</v>
      </c>
      <c r="CC454" s="152">
        <v>0.08</v>
      </c>
      <c r="CD454" s="152"/>
      <c r="CE454" s="72"/>
      <c r="CF454" s="72"/>
      <c r="CG454" s="72"/>
      <c r="CH454" s="72"/>
      <c r="CI454" s="72"/>
      <c r="CJ454" s="72"/>
      <c r="CK454" s="72"/>
      <c r="CL454" s="72"/>
      <c r="CM454" s="72"/>
      <c r="CN454" s="72"/>
      <c r="CO454" s="72"/>
      <c r="CP454" s="72"/>
      <c r="CQ454" s="72"/>
      <c r="CR454" s="72"/>
      <c r="CS454" s="72"/>
      <c r="CT454" s="72"/>
      <c r="CU454" s="72"/>
      <c r="CV454" s="72"/>
      <c r="CW454" s="72"/>
      <c r="CX454" s="72"/>
      <c r="CY454" s="72"/>
      <c r="CZ454" s="72"/>
      <c r="DA454" s="72"/>
      <c r="DB454" s="72"/>
      <c r="DC454" s="72"/>
      <c r="DD454" s="72"/>
      <c r="DE454" s="72"/>
      <c r="DF454" s="72"/>
      <c r="DG454" s="72"/>
      <c r="DH454" s="78">
        <v>90.43</v>
      </c>
      <c r="DJ454" s="77">
        <f t="shared" si="339"/>
        <v>9.5699999999999932</v>
      </c>
      <c r="DK454" s="72">
        <v>0.623</v>
      </c>
      <c r="DO454" s="358">
        <v>6.99</v>
      </c>
      <c r="DP454" s="72"/>
      <c r="DQ454" s="374"/>
      <c r="DR454" s="72"/>
      <c r="DS454" s="246"/>
      <c r="DU454" s="96"/>
      <c r="DW454" s="178"/>
      <c r="DX454" s="304">
        <f t="shared" si="340"/>
        <v>74.149950237752947</v>
      </c>
      <c r="DY454" s="77">
        <f t="shared" si="341"/>
        <v>0.74090456706845076</v>
      </c>
      <c r="DZ454" s="304">
        <f t="shared" si="342"/>
        <v>0.37999999999999995</v>
      </c>
      <c r="EA454" s="77">
        <f t="shared" si="343"/>
        <v>7.7407939842972465E-2</v>
      </c>
      <c r="EB454" s="304">
        <f t="shared" si="344"/>
        <v>14.670021010726527</v>
      </c>
      <c r="EC454" s="77">
        <f t="shared" si="345"/>
        <v>0.25434037376976665</v>
      </c>
      <c r="ED454" s="304">
        <f t="shared" si="346"/>
        <v>1.9500055291385603</v>
      </c>
      <c r="EE454" s="77">
        <f t="shared" si="347"/>
        <v>0.47550591617825944</v>
      </c>
      <c r="EF454" s="304">
        <f t="shared" si="348"/>
        <v>9.9999999999999978E-2</v>
      </c>
      <c r="EG454" s="77">
        <f t="shared" si="349"/>
        <v>6.6349662722547817E-2</v>
      </c>
      <c r="EH454" s="304">
        <f t="shared" si="350"/>
        <v>0.27999999999999997</v>
      </c>
      <c r="EI454" s="77">
        <f t="shared" si="351"/>
        <v>9.9524494083821732E-2</v>
      </c>
      <c r="EJ454" s="304">
        <f t="shared" si="352"/>
        <v>2.0300011058277119</v>
      </c>
      <c r="EK454" s="77">
        <f t="shared" si="353"/>
        <v>0.121641048324671</v>
      </c>
      <c r="EL454" s="304">
        <f t="shared" si="354"/>
        <v>3.779995576689152</v>
      </c>
      <c r="EM454" s="77">
        <f t="shared" si="355"/>
        <v>0.14375760256552028</v>
      </c>
      <c r="EN454" s="304">
        <f t="shared" si="356"/>
        <v>2.6600022116554238</v>
      </c>
      <c r="EO454" s="77">
        <f t="shared" si="357"/>
        <v>8.8466216963397099E-2</v>
      </c>
      <c r="EP454" s="304">
        <f t="shared" si="358"/>
        <v>0</v>
      </c>
      <c r="EQ454" s="77" t="e">
        <f t="shared" si="359"/>
        <v>#DIV/0!</v>
      </c>
      <c r="ER454" s="77">
        <f t="shared" si="360"/>
        <v>100</v>
      </c>
      <c r="ES454" s="77">
        <f t="shared" si="361"/>
        <v>0</v>
      </c>
    </row>
    <row r="455" spans="1:149" s="77" customFormat="1" x14ac:dyDescent="0.45">
      <c r="A455" s="78" t="s">
        <v>1439</v>
      </c>
      <c r="B455" s="178" t="s">
        <v>3401</v>
      </c>
      <c r="C455" s="77" t="s">
        <v>3630</v>
      </c>
      <c r="D455" s="77" t="s">
        <v>3587</v>
      </c>
      <c r="E455" s="78" t="s">
        <v>637</v>
      </c>
      <c r="F455" s="78">
        <v>35</v>
      </c>
      <c r="G455" s="72" t="s">
        <v>3367</v>
      </c>
      <c r="H455" s="78" t="s">
        <v>1101</v>
      </c>
      <c r="I455" s="78">
        <v>162</v>
      </c>
      <c r="J455" s="300">
        <v>208.8</v>
      </c>
      <c r="K455" s="78">
        <v>2</v>
      </c>
      <c r="L455" s="300">
        <v>866</v>
      </c>
      <c r="M455" s="72">
        <v>5</v>
      </c>
      <c r="O455" s="78" t="s">
        <v>3475</v>
      </c>
      <c r="P455" s="72" t="s">
        <v>3185</v>
      </c>
      <c r="Q455" s="125"/>
      <c r="R455" s="125">
        <v>-0.81</v>
      </c>
      <c r="S455" s="116"/>
      <c r="AA455" s="195"/>
      <c r="AB455" s="195"/>
      <c r="AC455" s="195"/>
      <c r="AD455" s="72"/>
      <c r="AE455" s="316">
        <v>0.8</v>
      </c>
      <c r="AF455" s="195"/>
      <c r="AG455" s="195">
        <v>0.2</v>
      </c>
      <c r="AH455" s="72"/>
      <c r="AQ455" s="178" t="s">
        <v>824</v>
      </c>
      <c r="AR455" s="66">
        <v>0.83740000000000003</v>
      </c>
      <c r="AS455" s="66">
        <v>1.976</v>
      </c>
      <c r="AU455" s="276">
        <v>1670.4</v>
      </c>
      <c r="AV455" s="276">
        <v>417.59999999999991</v>
      </c>
      <c r="AW455" s="276">
        <v>1398.7929600000002</v>
      </c>
      <c r="AX455" s="95">
        <v>14.651173743303794</v>
      </c>
      <c r="AY455" s="276">
        <v>825.17759999999976</v>
      </c>
      <c r="AZ455" s="95">
        <v>11.426505290515378</v>
      </c>
      <c r="BA455" s="178"/>
      <c r="BB455" s="98" t="s">
        <v>722</v>
      </c>
      <c r="BC455" s="270" t="s">
        <v>3333</v>
      </c>
      <c r="BD455" s="152">
        <v>68.347700000000003</v>
      </c>
      <c r="BE455" s="152">
        <v>0.82</v>
      </c>
      <c r="BF455" s="152">
        <v>0.285665</v>
      </c>
      <c r="BG455" s="152">
        <v>0.05</v>
      </c>
      <c r="BH455" s="152">
        <v>13.1775</v>
      </c>
      <c r="BI455" s="152">
        <v>0.23</v>
      </c>
      <c r="BJ455" s="152"/>
      <c r="BK455" s="152"/>
      <c r="BL455" s="152"/>
      <c r="BM455" s="152"/>
      <c r="BN455" s="152">
        <v>1.7139899999999999</v>
      </c>
      <c r="BO455" s="152">
        <v>0.19</v>
      </c>
      <c r="BP455" s="152">
        <v>8.2934999999999995E-2</v>
      </c>
      <c r="BQ455" s="152">
        <v>0.06</v>
      </c>
      <c r="BR455" s="152">
        <v>0.23959</v>
      </c>
      <c r="BS455" s="152">
        <v>0.1</v>
      </c>
      <c r="BT455" s="152"/>
      <c r="BU455" s="152"/>
      <c r="BV455" s="152"/>
      <c r="BW455" s="152"/>
      <c r="BX455" s="152">
        <v>1.76928</v>
      </c>
      <c r="BY455" s="152">
        <v>0.04</v>
      </c>
      <c r="BZ455" s="152">
        <v>3.7136399999999998</v>
      </c>
      <c r="CA455" s="152">
        <v>0.18</v>
      </c>
      <c r="CB455" s="152">
        <v>2.8290099999999998</v>
      </c>
      <c r="CC455" s="152">
        <v>0.09</v>
      </c>
      <c r="CD455" s="152"/>
      <c r="CE455" s="72"/>
      <c r="CF455" s="72"/>
      <c r="CG455" s="72"/>
      <c r="CH455" s="72"/>
      <c r="CI455" s="72"/>
      <c r="CJ455" s="72"/>
      <c r="CK455" s="72"/>
      <c r="CL455" s="72"/>
      <c r="CM455" s="72"/>
      <c r="CN455" s="72"/>
      <c r="CO455" s="72"/>
      <c r="CP455" s="72"/>
      <c r="CQ455" s="72"/>
      <c r="CR455" s="72"/>
      <c r="CS455" s="72"/>
      <c r="CT455" s="72"/>
      <c r="CU455" s="72"/>
      <c r="CV455" s="72"/>
      <c r="CW455" s="72"/>
      <c r="CX455" s="72"/>
      <c r="CY455" s="72"/>
      <c r="CZ455" s="72"/>
      <c r="DA455" s="72"/>
      <c r="DB455" s="72"/>
      <c r="DC455" s="72"/>
      <c r="DD455" s="72"/>
      <c r="DE455" s="72"/>
      <c r="DF455" s="72"/>
      <c r="DG455" s="72"/>
      <c r="DH455" s="78">
        <v>92.15</v>
      </c>
      <c r="DJ455" s="77">
        <f t="shared" si="339"/>
        <v>7.8499999999999943</v>
      </c>
      <c r="DK455" s="72">
        <v>0.56000000000000005</v>
      </c>
      <c r="DO455" s="358">
        <v>5.82</v>
      </c>
      <c r="DP455" s="72"/>
      <c r="DQ455" s="374"/>
      <c r="DR455" s="72"/>
      <c r="DS455" s="246"/>
      <c r="DU455" s="96"/>
      <c r="DW455" s="178"/>
      <c r="DX455" s="304">
        <f t="shared" si="340"/>
        <v>74.170048833423763</v>
      </c>
      <c r="DY455" s="77">
        <f t="shared" si="341"/>
        <v>0.88985349972870309</v>
      </c>
      <c r="DZ455" s="304">
        <f t="shared" si="342"/>
        <v>0.31</v>
      </c>
      <c r="EA455" s="77">
        <f t="shared" si="343"/>
        <v>5.4259359739555077E-2</v>
      </c>
      <c r="EB455" s="304">
        <f t="shared" si="344"/>
        <v>14.30005425935974</v>
      </c>
      <c r="EC455" s="77">
        <f t="shared" si="345"/>
        <v>0.24959305480195335</v>
      </c>
      <c r="ED455" s="304">
        <f t="shared" si="346"/>
        <v>1.8599999999999999</v>
      </c>
      <c r="EE455" s="77">
        <f t="shared" si="347"/>
        <v>0.2061855670103093</v>
      </c>
      <c r="EF455" s="304">
        <f t="shared" si="348"/>
        <v>8.9999999999999983E-2</v>
      </c>
      <c r="EG455" s="77">
        <f t="shared" si="349"/>
        <v>6.5111231687466076E-2</v>
      </c>
      <c r="EH455" s="304">
        <f t="shared" si="350"/>
        <v>0.26</v>
      </c>
      <c r="EI455" s="77">
        <f t="shared" si="351"/>
        <v>0.10851871947911015</v>
      </c>
      <c r="EJ455" s="304">
        <f t="shared" si="352"/>
        <v>1.92</v>
      </c>
      <c r="EK455" s="77">
        <f t="shared" si="353"/>
        <v>4.3407487791644057E-2</v>
      </c>
      <c r="EL455" s="304">
        <f t="shared" si="354"/>
        <v>4.0299945740640251</v>
      </c>
      <c r="EM455" s="77">
        <f t="shared" si="355"/>
        <v>0.19533369506239823</v>
      </c>
      <c r="EN455" s="304">
        <f t="shared" si="356"/>
        <v>3.0700054259359737</v>
      </c>
      <c r="EO455" s="77">
        <f t="shared" si="357"/>
        <v>9.7666847531199141E-2</v>
      </c>
      <c r="EP455" s="304">
        <f t="shared" si="358"/>
        <v>0</v>
      </c>
      <c r="EQ455" s="77" t="e">
        <f t="shared" si="359"/>
        <v>#DIV/0!</v>
      </c>
      <c r="ER455" s="77">
        <f t="shared" si="360"/>
        <v>100</v>
      </c>
      <c r="ES455" s="77">
        <f t="shared" si="361"/>
        <v>0</v>
      </c>
    </row>
    <row r="456" spans="1:149" s="77" customFormat="1" x14ac:dyDescent="0.45">
      <c r="A456" s="78" t="s">
        <v>1439</v>
      </c>
      <c r="B456" s="178" t="s">
        <v>3401</v>
      </c>
      <c r="C456" s="77" t="s">
        <v>3630</v>
      </c>
      <c r="D456" s="77" t="s">
        <v>3587</v>
      </c>
      <c r="E456" s="78" t="s">
        <v>637</v>
      </c>
      <c r="F456" s="78">
        <v>36</v>
      </c>
      <c r="G456" s="72" t="s">
        <v>3367</v>
      </c>
      <c r="H456" s="78" t="s">
        <v>1101</v>
      </c>
      <c r="I456" s="78">
        <v>162</v>
      </c>
      <c r="J456" s="300">
        <v>208.8</v>
      </c>
      <c r="K456" s="78">
        <v>2</v>
      </c>
      <c r="L456" s="300">
        <v>866</v>
      </c>
      <c r="M456" s="72">
        <v>5</v>
      </c>
      <c r="O456" s="78" t="s">
        <v>3476</v>
      </c>
      <c r="P456" s="72" t="s">
        <v>3187</v>
      </c>
      <c r="Q456" s="125"/>
      <c r="R456" s="125">
        <v>-0.69</v>
      </c>
      <c r="S456" s="116"/>
      <c r="AA456" s="195"/>
      <c r="AB456" s="195"/>
      <c r="AC456" s="195"/>
      <c r="AD456" s="72"/>
      <c r="AE456" s="316">
        <v>0.7</v>
      </c>
      <c r="AF456" s="195"/>
      <c r="AG456" s="195">
        <v>0.3</v>
      </c>
      <c r="AH456" s="72"/>
      <c r="AQ456" s="178" t="s">
        <v>824</v>
      </c>
      <c r="AR456" s="66">
        <v>0.84460000000000002</v>
      </c>
      <c r="AS456" s="66">
        <v>1.9259999999999999</v>
      </c>
      <c r="AU456" s="276">
        <v>1461.6</v>
      </c>
      <c r="AV456" s="276">
        <v>626.40000000000009</v>
      </c>
      <c r="AW456" s="276">
        <v>1234.4673599999999</v>
      </c>
      <c r="AX456" s="95">
        <v>13.00468813508644</v>
      </c>
      <c r="AY456" s="276">
        <v>1206.4464</v>
      </c>
      <c r="AZ456" s="95">
        <v>16.706059607438732</v>
      </c>
      <c r="BA456" s="178"/>
      <c r="BB456" s="98" t="s">
        <v>722</v>
      </c>
      <c r="BC456" s="270" t="s">
        <v>3333</v>
      </c>
      <c r="BD456" s="152">
        <v>67.336500000000001</v>
      </c>
      <c r="BE456" s="152">
        <v>0.76</v>
      </c>
      <c r="BF456" s="152">
        <v>0.29004799999999997</v>
      </c>
      <c r="BG456" s="152">
        <v>0.08</v>
      </c>
      <c r="BH456" s="152">
        <v>12.6715</v>
      </c>
      <c r="BI456" s="152">
        <v>0.17</v>
      </c>
      <c r="BJ456" s="152"/>
      <c r="BK456" s="152"/>
      <c r="BL456" s="152"/>
      <c r="BM456" s="152"/>
      <c r="BN456" s="152">
        <v>1.79467</v>
      </c>
      <c r="BO456" s="152">
        <v>0.1</v>
      </c>
      <c r="BP456" s="152">
        <v>5.4384000000000002E-2</v>
      </c>
      <c r="BQ456" s="152">
        <v>7.0000000000000007E-2</v>
      </c>
      <c r="BR456" s="152">
        <v>0.26285599999999998</v>
      </c>
      <c r="BS456" s="152">
        <v>7.0000000000000007E-2</v>
      </c>
      <c r="BT456" s="152"/>
      <c r="BU456" s="152"/>
      <c r="BV456" s="152"/>
      <c r="BW456" s="152"/>
      <c r="BX456" s="152">
        <v>1.88531</v>
      </c>
      <c r="BY456" s="152">
        <v>0.41</v>
      </c>
      <c r="BZ456" s="152">
        <v>3.4805799999999998</v>
      </c>
      <c r="CA456" s="152">
        <v>0.11</v>
      </c>
      <c r="CB456" s="152">
        <v>2.8551600000000001</v>
      </c>
      <c r="CC456" s="152">
        <v>0.13</v>
      </c>
      <c r="CD456" s="152"/>
      <c r="CE456" s="72"/>
      <c r="CF456" s="72"/>
      <c r="CG456" s="72"/>
      <c r="CH456" s="72"/>
      <c r="CI456" s="72"/>
      <c r="CJ456" s="72"/>
      <c r="CK456" s="72"/>
      <c r="CL456" s="72"/>
      <c r="CM456" s="72"/>
      <c r="CN456" s="72"/>
      <c r="CO456" s="72"/>
      <c r="CP456" s="72"/>
      <c r="CQ456" s="72"/>
      <c r="CR456" s="72"/>
      <c r="CS456" s="72"/>
      <c r="CT456" s="72"/>
      <c r="CU456" s="72"/>
      <c r="CV456" s="72"/>
      <c r="CW456" s="72"/>
      <c r="CX456" s="72"/>
      <c r="CY456" s="72"/>
      <c r="CZ456" s="72"/>
      <c r="DA456" s="72"/>
      <c r="DB456" s="72"/>
      <c r="DC456" s="72"/>
      <c r="DD456" s="72"/>
      <c r="DE456" s="72"/>
      <c r="DF456" s="72"/>
      <c r="DG456" s="72"/>
      <c r="DH456" s="78">
        <v>90.64</v>
      </c>
      <c r="DJ456" s="77">
        <f t="shared" si="339"/>
        <v>9.36</v>
      </c>
      <c r="DK456" s="72">
        <v>0.52600000000000002</v>
      </c>
      <c r="DO456" s="358">
        <v>6.85</v>
      </c>
      <c r="DP456" s="72"/>
      <c r="DQ456" s="374"/>
      <c r="DR456" s="72"/>
      <c r="DS456" s="246"/>
      <c r="DU456" s="96"/>
      <c r="DW456" s="178"/>
      <c r="DX456" s="304">
        <f t="shared" si="340"/>
        <v>74.290048543689323</v>
      </c>
      <c r="DY456" s="77">
        <f t="shared" si="341"/>
        <v>0.83848190644307141</v>
      </c>
      <c r="DZ456" s="304">
        <f t="shared" si="342"/>
        <v>0.31999999999999995</v>
      </c>
      <c r="EA456" s="77">
        <f t="shared" si="343"/>
        <v>8.8261253309797005E-2</v>
      </c>
      <c r="EB456" s="304">
        <f t="shared" si="344"/>
        <v>13.980030891438657</v>
      </c>
      <c r="EC456" s="77">
        <f t="shared" si="345"/>
        <v>0.18755516328331862</v>
      </c>
      <c r="ED456" s="304">
        <f t="shared" si="346"/>
        <v>1.9799977934686672</v>
      </c>
      <c r="EE456" s="77">
        <f t="shared" si="347"/>
        <v>0.11032656663724626</v>
      </c>
      <c r="EF456" s="304">
        <f t="shared" si="348"/>
        <v>6.0000000000000005E-2</v>
      </c>
      <c r="EG456" s="77">
        <f t="shared" si="349"/>
        <v>7.7228596646072387E-2</v>
      </c>
      <c r="EH456" s="304">
        <f t="shared" si="350"/>
        <v>0.28999999999999998</v>
      </c>
      <c r="EI456" s="77">
        <f t="shared" si="351"/>
        <v>7.7228596646072373E-2</v>
      </c>
      <c r="EJ456" s="304">
        <f t="shared" si="352"/>
        <v>2.0799977934686673</v>
      </c>
      <c r="EK456" s="77">
        <f t="shared" si="353"/>
        <v>0.45233892321270958</v>
      </c>
      <c r="EL456" s="304">
        <f t="shared" si="354"/>
        <v>3.8400044130626649</v>
      </c>
      <c r="EM456" s="77">
        <f t="shared" si="355"/>
        <v>0.12135922330097086</v>
      </c>
      <c r="EN456" s="304">
        <f t="shared" si="356"/>
        <v>3.15</v>
      </c>
      <c r="EO456" s="77">
        <f t="shared" si="357"/>
        <v>0.14342453662842011</v>
      </c>
      <c r="EP456" s="304">
        <f t="shared" si="358"/>
        <v>0</v>
      </c>
      <c r="EQ456" s="77" t="e">
        <f t="shared" si="359"/>
        <v>#DIV/0!</v>
      </c>
      <c r="ER456" s="77">
        <f t="shared" si="360"/>
        <v>100</v>
      </c>
      <c r="ES456" s="77">
        <f t="shared" si="361"/>
        <v>0</v>
      </c>
    </row>
    <row r="457" spans="1:149" s="77" customFormat="1" x14ac:dyDescent="0.45">
      <c r="A457" s="78" t="s">
        <v>1439</v>
      </c>
      <c r="B457" s="178" t="s">
        <v>3401</v>
      </c>
      <c r="C457" s="77" t="s">
        <v>3630</v>
      </c>
      <c r="D457" s="77" t="s">
        <v>3587</v>
      </c>
      <c r="E457" s="78" t="s">
        <v>637</v>
      </c>
      <c r="F457" s="78">
        <v>41</v>
      </c>
      <c r="G457" s="72" t="s">
        <v>3367</v>
      </c>
      <c r="H457" s="78" t="s">
        <v>1101</v>
      </c>
      <c r="I457" s="78">
        <v>162</v>
      </c>
      <c r="J457" s="300">
        <v>208.8</v>
      </c>
      <c r="K457" s="78">
        <v>2</v>
      </c>
      <c r="L457" s="300">
        <v>866</v>
      </c>
      <c r="M457" s="72">
        <v>5</v>
      </c>
      <c r="O457" s="78" t="s">
        <v>3473</v>
      </c>
      <c r="P457" s="72" t="s">
        <v>3188</v>
      </c>
      <c r="Q457" s="125"/>
      <c r="R457" s="125">
        <v>-1</v>
      </c>
      <c r="S457" s="116"/>
      <c r="AA457" s="195"/>
      <c r="AB457" s="195"/>
      <c r="AC457" s="195"/>
      <c r="AD457" s="72"/>
      <c r="AE457" s="316">
        <v>1</v>
      </c>
      <c r="AF457" s="195"/>
      <c r="AG457" s="195">
        <v>0</v>
      </c>
      <c r="AH457" s="72"/>
      <c r="AQ457" s="178" t="s">
        <v>824</v>
      </c>
      <c r="AR457" s="66">
        <v>0.83209999999999995</v>
      </c>
      <c r="AS457" s="66"/>
      <c r="AU457" s="276">
        <v>2088</v>
      </c>
      <c r="AV457" s="276"/>
      <c r="AW457" s="276">
        <v>1737.4248</v>
      </c>
      <c r="AX457" s="95"/>
      <c r="AY457" s="276"/>
      <c r="AZ457" s="95"/>
      <c r="BA457" s="178"/>
      <c r="BB457" s="98" t="s">
        <v>722</v>
      </c>
      <c r="BC457" s="270" t="s">
        <v>3333</v>
      </c>
      <c r="BD457" s="152">
        <v>63.111800000000002</v>
      </c>
      <c r="BE457" s="152">
        <v>0.41</v>
      </c>
      <c r="BF457" s="152">
        <v>0.283808</v>
      </c>
      <c r="BG457" s="152">
        <v>0.08</v>
      </c>
      <c r="BH457" s="152">
        <v>14.119400000000001</v>
      </c>
      <c r="BI457" s="152">
        <v>0.2</v>
      </c>
      <c r="BJ457" s="152"/>
      <c r="BK457" s="152"/>
      <c r="BL457" s="152"/>
      <c r="BM457" s="152"/>
      <c r="BN457" s="152">
        <v>2.1995100000000001</v>
      </c>
      <c r="BO457" s="152">
        <v>0.18</v>
      </c>
      <c r="BP457" s="152">
        <v>7.0952000000000001E-2</v>
      </c>
      <c r="BQ457" s="152">
        <v>0.08</v>
      </c>
      <c r="BR457" s="152">
        <v>0.62082999999999999</v>
      </c>
      <c r="BS457" s="152">
        <v>7.0000000000000007E-2</v>
      </c>
      <c r="BT457" s="152"/>
      <c r="BU457" s="152"/>
      <c r="BV457" s="152"/>
      <c r="BW457" s="152"/>
      <c r="BX457" s="152">
        <v>2.5720100000000001</v>
      </c>
      <c r="BY457" s="152">
        <v>0.11</v>
      </c>
      <c r="BZ457" s="152">
        <v>3.72498</v>
      </c>
      <c r="CA457" s="152">
        <v>0.15</v>
      </c>
      <c r="CB457" s="152">
        <v>1.9777899999999999</v>
      </c>
      <c r="CC457" s="152">
        <v>0.08</v>
      </c>
      <c r="CD457" s="152"/>
      <c r="CE457" s="72"/>
      <c r="CF457" s="72"/>
      <c r="CG457" s="72"/>
      <c r="CH457" s="72"/>
      <c r="CI457" s="72"/>
      <c r="CJ457" s="72"/>
      <c r="CK457" s="72"/>
      <c r="CL457" s="72"/>
      <c r="CM457" s="72"/>
      <c r="CN457" s="72"/>
      <c r="CO457" s="72"/>
      <c r="CP457" s="72"/>
      <c r="CQ457" s="72"/>
      <c r="CR457" s="72"/>
      <c r="CS457" s="72"/>
      <c r="CT457" s="72"/>
      <c r="CU457" s="72"/>
      <c r="CV457" s="72"/>
      <c r="CW457" s="72"/>
      <c r="CX457" s="72"/>
      <c r="CY457" s="72"/>
      <c r="CZ457" s="72"/>
      <c r="DA457" s="72"/>
      <c r="DB457" s="72"/>
      <c r="DC457" s="72"/>
      <c r="DD457" s="72"/>
      <c r="DE457" s="72"/>
      <c r="DF457" s="72"/>
      <c r="DG457" s="72"/>
      <c r="DH457" s="78">
        <v>88.69</v>
      </c>
      <c r="DJ457" s="77">
        <f t="shared" si="339"/>
        <v>11.310000000000002</v>
      </c>
      <c r="DK457" s="72"/>
      <c r="DO457" s="358">
        <v>7.97</v>
      </c>
      <c r="DP457" s="72"/>
      <c r="DQ457" s="374"/>
      <c r="DR457" s="72"/>
      <c r="DS457" s="246"/>
      <c r="DU457" s="96"/>
      <c r="DW457" s="178"/>
      <c r="DX457" s="304">
        <f t="shared" si="340"/>
        <v>71.159995489908681</v>
      </c>
      <c r="DY457" s="77">
        <f t="shared" si="341"/>
        <v>0.46228436125831546</v>
      </c>
      <c r="DZ457" s="304">
        <f t="shared" si="342"/>
        <v>0.32</v>
      </c>
      <c r="EA457" s="77">
        <f t="shared" si="343"/>
        <v>9.0201826586988373E-2</v>
      </c>
      <c r="EB457" s="304">
        <f t="shared" si="344"/>
        <v>15.919945878904048</v>
      </c>
      <c r="EC457" s="77">
        <f t="shared" si="345"/>
        <v>0.22550456646747097</v>
      </c>
      <c r="ED457" s="304">
        <f t="shared" si="346"/>
        <v>2.4799977449543356</v>
      </c>
      <c r="EE457" s="77">
        <f t="shared" si="347"/>
        <v>0.2029541098207239</v>
      </c>
      <c r="EF457" s="304">
        <f t="shared" si="348"/>
        <v>0.08</v>
      </c>
      <c r="EG457" s="77">
        <f t="shared" si="349"/>
        <v>9.0201826586988373E-2</v>
      </c>
      <c r="EH457" s="304">
        <f t="shared" si="350"/>
        <v>0.70000000000000007</v>
      </c>
      <c r="EI457" s="77">
        <f t="shared" si="351"/>
        <v>7.8926598263614853E-2</v>
      </c>
      <c r="EJ457" s="304">
        <f t="shared" si="352"/>
        <v>2.9000000000000004</v>
      </c>
      <c r="EK457" s="77">
        <f t="shared" si="353"/>
        <v>0.12402751155710905</v>
      </c>
      <c r="EL457" s="304">
        <f t="shared" si="354"/>
        <v>4.2</v>
      </c>
      <c r="EM457" s="77">
        <f t="shared" si="355"/>
        <v>0.16912842485060323</v>
      </c>
      <c r="EN457" s="304">
        <f t="shared" si="356"/>
        <v>2.2300033825684968</v>
      </c>
      <c r="EO457" s="77">
        <f t="shared" si="357"/>
        <v>9.0201826586988373E-2</v>
      </c>
      <c r="EP457" s="304">
        <f t="shared" si="358"/>
        <v>0</v>
      </c>
      <c r="EQ457" s="77" t="e">
        <f t="shared" si="359"/>
        <v>#DIV/0!</v>
      </c>
      <c r="ER457" s="77">
        <f t="shared" si="360"/>
        <v>100</v>
      </c>
      <c r="ES457" s="77">
        <f t="shared" si="361"/>
        <v>0</v>
      </c>
    </row>
    <row r="458" spans="1:149" s="77" customFormat="1" x14ac:dyDescent="0.45">
      <c r="A458" s="78" t="s">
        <v>1439</v>
      </c>
      <c r="B458" s="178" t="s">
        <v>3401</v>
      </c>
      <c r="C458" s="77" t="s">
        <v>3630</v>
      </c>
      <c r="D458" s="77" t="s">
        <v>3587</v>
      </c>
      <c r="E458" s="78" t="s">
        <v>637</v>
      </c>
      <c r="F458" s="78">
        <v>42</v>
      </c>
      <c r="G458" s="72" t="s">
        <v>3367</v>
      </c>
      <c r="H458" s="78" t="s">
        <v>1101</v>
      </c>
      <c r="I458" s="78">
        <v>191</v>
      </c>
      <c r="J458" s="300">
        <v>225</v>
      </c>
      <c r="K458" s="78">
        <v>2</v>
      </c>
      <c r="L458" s="300">
        <v>899</v>
      </c>
      <c r="M458" s="72">
        <v>5</v>
      </c>
      <c r="O458" s="78" t="s">
        <v>3477</v>
      </c>
      <c r="P458" s="72" t="s">
        <v>3184</v>
      </c>
      <c r="Q458" s="125"/>
      <c r="R458" s="125">
        <v>-1.2</v>
      </c>
      <c r="S458" s="116"/>
      <c r="AA458" s="195"/>
      <c r="AB458" s="195"/>
      <c r="AC458" s="195"/>
      <c r="AD458" s="72"/>
      <c r="AE458" s="316">
        <v>1</v>
      </c>
      <c r="AF458" s="195"/>
      <c r="AG458" s="195">
        <v>0</v>
      </c>
      <c r="AH458" s="72"/>
      <c r="AQ458" s="178" t="s">
        <v>824</v>
      </c>
      <c r="AR458" s="66">
        <v>0.85819999999999996</v>
      </c>
      <c r="AS458" s="66"/>
      <c r="AU458" s="276">
        <v>2250</v>
      </c>
      <c r="AV458" s="276"/>
      <c r="AW458" s="276">
        <v>1930.9499999999998</v>
      </c>
      <c r="AX458" s="95"/>
      <c r="AY458" s="276"/>
      <c r="AZ458" s="95"/>
      <c r="BA458" s="178"/>
      <c r="BB458" s="98" t="s">
        <v>722</v>
      </c>
      <c r="BC458" s="270" t="s">
        <v>3333</v>
      </c>
      <c r="BD458" s="152">
        <v>61.564799999999998</v>
      </c>
      <c r="BE458" s="152">
        <v>0.6</v>
      </c>
      <c r="BF458" s="152">
        <v>0.33473900000000001</v>
      </c>
      <c r="BG458" s="152">
        <v>7.0000000000000007E-2</v>
      </c>
      <c r="BH458" s="152">
        <v>15.099399999999999</v>
      </c>
      <c r="BI458" s="152">
        <v>0.23</v>
      </c>
      <c r="BJ458" s="152"/>
      <c r="BK458" s="152"/>
      <c r="BL458" s="152"/>
      <c r="BM458" s="152"/>
      <c r="BN458" s="152">
        <v>3.0217000000000001</v>
      </c>
      <c r="BO458" s="152">
        <v>0.22</v>
      </c>
      <c r="BP458" s="152">
        <v>7.2375999999999996E-2</v>
      </c>
      <c r="BQ458" s="152">
        <v>0.08</v>
      </c>
      <c r="BR458" s="152">
        <v>0.97707599999999994</v>
      </c>
      <c r="BS458" s="152">
        <v>0.08</v>
      </c>
      <c r="BT458" s="152"/>
      <c r="BU458" s="152"/>
      <c r="BV458" s="152"/>
      <c r="BW458" s="152"/>
      <c r="BX458" s="152">
        <v>3.5826099999999999</v>
      </c>
      <c r="BY458" s="152">
        <v>0.13</v>
      </c>
      <c r="BZ458" s="152">
        <v>4.1706700000000003</v>
      </c>
      <c r="CA458" s="152">
        <v>0.23</v>
      </c>
      <c r="CB458" s="152">
        <v>1.64655</v>
      </c>
      <c r="CC458" s="152">
        <v>0.1</v>
      </c>
      <c r="CD458" s="152"/>
      <c r="CE458" s="72"/>
      <c r="CF458" s="72"/>
      <c r="CG458" s="72"/>
      <c r="CH458" s="72"/>
      <c r="CI458" s="72"/>
      <c r="CJ458" s="72"/>
      <c r="CK458" s="72"/>
      <c r="CL458" s="72"/>
      <c r="CM458" s="72"/>
      <c r="CN458" s="72"/>
      <c r="CO458" s="72"/>
      <c r="CP458" s="72"/>
      <c r="CQ458" s="72"/>
      <c r="CR458" s="72"/>
      <c r="CS458" s="72"/>
      <c r="CT458" s="72"/>
      <c r="CU458" s="72"/>
      <c r="CV458" s="72"/>
      <c r="CW458" s="72"/>
      <c r="CX458" s="72"/>
      <c r="CY458" s="72"/>
      <c r="CZ458" s="72"/>
      <c r="DA458" s="72"/>
      <c r="DB458" s="72"/>
      <c r="DC458" s="72"/>
      <c r="DD458" s="72"/>
      <c r="DE458" s="72"/>
      <c r="DF458" s="72"/>
      <c r="DG458" s="72"/>
      <c r="DH458" s="78">
        <v>90.47</v>
      </c>
      <c r="DJ458" s="77">
        <f t="shared" si="339"/>
        <v>9.5300000000000011</v>
      </c>
      <c r="DK458" s="72">
        <v>0.879</v>
      </c>
      <c r="DO458" s="358">
        <v>6.96</v>
      </c>
      <c r="DP458" s="72"/>
      <c r="DQ458" s="374"/>
      <c r="DR458" s="72"/>
      <c r="DS458" s="246"/>
      <c r="DU458" s="96"/>
      <c r="DW458" s="178"/>
      <c r="DX458" s="304">
        <f t="shared" si="340"/>
        <v>68.049961313142475</v>
      </c>
      <c r="DY458" s="77">
        <f t="shared" si="341"/>
        <v>0.66320327180280747</v>
      </c>
      <c r="DZ458" s="304">
        <f t="shared" si="342"/>
        <v>0.37</v>
      </c>
      <c r="EA458" s="77">
        <f t="shared" si="343"/>
        <v>7.737371504366089E-2</v>
      </c>
      <c r="EB458" s="304">
        <f t="shared" si="344"/>
        <v>16.689952470432186</v>
      </c>
      <c r="EC458" s="77">
        <f t="shared" si="345"/>
        <v>0.25422792085774293</v>
      </c>
      <c r="ED458" s="304">
        <f t="shared" si="346"/>
        <v>3.3400022106775729</v>
      </c>
      <c r="EE458" s="77">
        <f t="shared" si="347"/>
        <v>0.24317453299436279</v>
      </c>
      <c r="EF458" s="304">
        <f t="shared" si="348"/>
        <v>7.9999999999999988E-2</v>
      </c>
      <c r="EG458" s="77">
        <f t="shared" si="349"/>
        <v>8.8427102907040991E-2</v>
      </c>
      <c r="EH458" s="304">
        <f t="shared" si="350"/>
        <v>1.0799999999999998</v>
      </c>
      <c r="EI458" s="77">
        <f t="shared" si="351"/>
        <v>8.8427102907040991E-2</v>
      </c>
      <c r="EJ458" s="304">
        <f t="shared" si="352"/>
        <v>3.9599977893224274</v>
      </c>
      <c r="EK458" s="77">
        <f t="shared" si="353"/>
        <v>0.14369404222394164</v>
      </c>
      <c r="EL458" s="304">
        <f t="shared" si="354"/>
        <v>4.6100033160163596</v>
      </c>
      <c r="EM458" s="77">
        <f t="shared" si="355"/>
        <v>0.25422792085774293</v>
      </c>
      <c r="EN458" s="304">
        <f t="shared" si="356"/>
        <v>1.8199955786448545</v>
      </c>
      <c r="EO458" s="77">
        <f t="shared" si="357"/>
        <v>0.11053387863380125</v>
      </c>
      <c r="EP458" s="304">
        <f t="shared" si="358"/>
        <v>0</v>
      </c>
      <c r="EQ458" s="77" t="e">
        <f t="shared" si="359"/>
        <v>#DIV/0!</v>
      </c>
      <c r="ER458" s="77">
        <f t="shared" si="360"/>
        <v>100</v>
      </c>
      <c r="ES458" s="77">
        <f t="shared" si="361"/>
        <v>0</v>
      </c>
    </row>
    <row r="459" spans="1:149" s="77" customFormat="1" x14ac:dyDescent="0.45">
      <c r="A459" s="78" t="s">
        <v>1439</v>
      </c>
      <c r="B459" s="178" t="s">
        <v>3401</v>
      </c>
      <c r="C459" s="77" t="s">
        <v>3630</v>
      </c>
      <c r="D459" s="77" t="s">
        <v>3587</v>
      </c>
      <c r="E459" s="78" t="s">
        <v>637</v>
      </c>
      <c r="F459" s="78" t="s">
        <v>1551</v>
      </c>
      <c r="G459" s="72" t="s">
        <v>3367</v>
      </c>
      <c r="H459" s="78" t="s">
        <v>1101</v>
      </c>
      <c r="I459" s="78">
        <v>191</v>
      </c>
      <c r="J459" s="300">
        <v>225</v>
      </c>
      <c r="K459" s="78">
        <v>2</v>
      </c>
      <c r="L459" s="300">
        <v>899</v>
      </c>
      <c r="M459" s="72">
        <v>5</v>
      </c>
      <c r="O459" s="78" t="s">
        <v>3477</v>
      </c>
      <c r="P459" s="72" t="s">
        <v>3189</v>
      </c>
      <c r="Q459" s="125"/>
      <c r="R459" s="125">
        <v>-1.2</v>
      </c>
      <c r="S459" s="116"/>
      <c r="AA459" s="195"/>
      <c r="AB459" s="195"/>
      <c r="AC459" s="195"/>
      <c r="AD459" s="72"/>
      <c r="AE459" s="316">
        <v>1</v>
      </c>
      <c r="AF459" s="195"/>
      <c r="AG459" s="195">
        <v>0</v>
      </c>
      <c r="AH459" s="72"/>
      <c r="AQ459" s="178" t="s">
        <v>824</v>
      </c>
      <c r="AR459" s="66">
        <v>0.85819999999999996</v>
      </c>
      <c r="AS459" s="66"/>
      <c r="AU459" s="276">
        <v>2250</v>
      </c>
      <c r="AV459" s="276"/>
      <c r="AW459" s="276">
        <v>1930.9499999999998</v>
      </c>
      <c r="AX459" s="95"/>
      <c r="AY459" s="276"/>
      <c r="AZ459" s="95"/>
      <c r="BA459" s="178"/>
      <c r="BB459" s="98" t="s">
        <v>722</v>
      </c>
      <c r="BC459" s="270" t="s">
        <v>3333</v>
      </c>
      <c r="BD459" s="152">
        <v>63.029899999999998</v>
      </c>
      <c r="BE459" s="152">
        <v>0.64</v>
      </c>
      <c r="BF459" s="152">
        <v>0.30214800000000003</v>
      </c>
      <c r="BG459" s="152">
        <v>0.04</v>
      </c>
      <c r="BH459" s="152">
        <v>15.427899999999999</v>
      </c>
      <c r="BI459" s="152">
        <v>0.13</v>
      </c>
      <c r="BJ459" s="152"/>
      <c r="BK459" s="152"/>
      <c r="BL459" s="152"/>
      <c r="BM459" s="152"/>
      <c r="BN459" s="152">
        <v>2.0692599999999999</v>
      </c>
      <c r="BO459" s="152">
        <v>0.22</v>
      </c>
      <c r="BP459" s="152">
        <v>9.1560000000000002E-2</v>
      </c>
      <c r="BQ459" s="152">
        <v>0.06</v>
      </c>
      <c r="BR459" s="152">
        <v>1.0804100000000001</v>
      </c>
      <c r="BS459" s="152">
        <v>0.05</v>
      </c>
      <c r="BT459" s="152"/>
      <c r="BU459" s="152"/>
      <c r="BV459" s="152"/>
      <c r="BW459" s="152"/>
      <c r="BX459" s="152">
        <v>3.68987</v>
      </c>
      <c r="BY459" s="152">
        <v>0.1</v>
      </c>
      <c r="BZ459" s="152">
        <v>4.1934500000000003</v>
      </c>
      <c r="CA459" s="152">
        <v>0.24</v>
      </c>
      <c r="CB459" s="152">
        <v>1.66639</v>
      </c>
      <c r="CC459" s="152">
        <v>0.11</v>
      </c>
      <c r="CD459" s="152"/>
      <c r="CE459" s="72"/>
      <c r="CF459" s="72"/>
      <c r="CG459" s="72"/>
      <c r="CH459" s="72"/>
      <c r="CI459" s="72"/>
      <c r="CJ459" s="72"/>
      <c r="CK459" s="72"/>
      <c r="CL459" s="72"/>
      <c r="CM459" s="72"/>
      <c r="CN459" s="72"/>
      <c r="CO459" s="72"/>
      <c r="CP459" s="72"/>
      <c r="CQ459" s="72"/>
      <c r="CR459" s="72"/>
      <c r="CS459" s="72"/>
      <c r="CT459" s="72"/>
      <c r="CU459" s="72"/>
      <c r="CV459" s="72"/>
      <c r="CW459" s="72"/>
      <c r="CX459" s="72"/>
      <c r="CY459" s="72"/>
      <c r="CZ459" s="72"/>
      <c r="DA459" s="72"/>
      <c r="DB459" s="72"/>
      <c r="DC459" s="72"/>
      <c r="DD459" s="72"/>
      <c r="DE459" s="72"/>
      <c r="DF459" s="72"/>
      <c r="DG459" s="72"/>
      <c r="DH459" s="78">
        <v>91.56</v>
      </c>
      <c r="DJ459" s="77">
        <f t="shared" si="339"/>
        <v>8.4399999999999977</v>
      </c>
      <c r="DK459" s="72">
        <v>0.88500000000000001</v>
      </c>
      <c r="DO459" s="358">
        <v>6.24</v>
      </c>
      <c r="DP459" s="72"/>
      <c r="DQ459" s="374"/>
      <c r="DR459" s="72"/>
      <c r="DS459" s="246"/>
      <c r="DU459" s="96"/>
      <c r="DW459" s="178"/>
      <c r="DX459" s="304">
        <f t="shared" si="340"/>
        <v>68.839995631280033</v>
      </c>
      <c r="DY459" s="77">
        <f t="shared" si="341"/>
        <v>0.69899519440803848</v>
      </c>
      <c r="DZ459" s="304">
        <f t="shared" si="342"/>
        <v>0.33</v>
      </c>
      <c r="EA459" s="77">
        <f t="shared" si="343"/>
        <v>4.3687199650502398E-2</v>
      </c>
      <c r="EB459" s="304">
        <f t="shared" si="344"/>
        <v>16.850043687199651</v>
      </c>
      <c r="EC459" s="77">
        <f t="shared" si="345"/>
        <v>0.1419833988641328</v>
      </c>
      <c r="ED459" s="304">
        <f t="shared" si="346"/>
        <v>2.2600043687199647</v>
      </c>
      <c r="EE459" s="77">
        <f t="shared" si="347"/>
        <v>0.2402795980777632</v>
      </c>
      <c r="EF459" s="304">
        <f t="shared" si="348"/>
        <v>0.1</v>
      </c>
      <c r="EG459" s="77">
        <f t="shared" si="349"/>
        <v>6.5530799475753604E-2</v>
      </c>
      <c r="EH459" s="304">
        <f t="shared" si="350"/>
        <v>1.1800021843599826</v>
      </c>
      <c r="EI459" s="77">
        <f t="shared" si="351"/>
        <v>5.4608999563128008E-2</v>
      </c>
      <c r="EJ459" s="304">
        <f t="shared" si="352"/>
        <v>4.0300021843599829</v>
      </c>
      <c r="EK459" s="77">
        <f t="shared" si="353"/>
        <v>0.10921799912625602</v>
      </c>
      <c r="EL459" s="304">
        <f t="shared" si="354"/>
        <v>4.5800021843599827</v>
      </c>
      <c r="EM459" s="77">
        <f t="shared" si="355"/>
        <v>0.26212319790301442</v>
      </c>
      <c r="EN459" s="304">
        <f t="shared" si="356"/>
        <v>1.8199978156400176</v>
      </c>
      <c r="EO459" s="77">
        <f t="shared" si="357"/>
        <v>0.12013979903888161</v>
      </c>
      <c r="EP459" s="304">
        <f t="shared" si="358"/>
        <v>0</v>
      </c>
      <c r="EQ459" s="77" t="e">
        <f t="shared" si="359"/>
        <v>#DIV/0!</v>
      </c>
      <c r="ER459" s="77">
        <f t="shared" si="360"/>
        <v>100</v>
      </c>
      <c r="ES459" s="77">
        <f t="shared" si="361"/>
        <v>0</v>
      </c>
    </row>
    <row r="460" spans="1:149" s="77" customFormat="1" x14ac:dyDescent="0.45">
      <c r="A460" s="78" t="s">
        <v>1439</v>
      </c>
      <c r="B460" s="178" t="s">
        <v>3401</v>
      </c>
      <c r="C460" s="77" t="s">
        <v>3630</v>
      </c>
      <c r="D460" s="77" t="s">
        <v>3587</v>
      </c>
      <c r="E460" s="78" t="s">
        <v>637</v>
      </c>
      <c r="F460" s="78">
        <v>43</v>
      </c>
      <c r="G460" s="72" t="s">
        <v>3367</v>
      </c>
      <c r="H460" s="78" t="s">
        <v>1101</v>
      </c>
      <c r="I460" s="78">
        <v>191</v>
      </c>
      <c r="J460" s="300">
        <v>225</v>
      </c>
      <c r="K460" s="78">
        <v>2</v>
      </c>
      <c r="L460" s="300">
        <v>899</v>
      </c>
      <c r="M460" s="72">
        <v>5</v>
      </c>
      <c r="O460" s="78" t="s">
        <v>3478</v>
      </c>
      <c r="P460" s="72" t="s">
        <v>3184</v>
      </c>
      <c r="Q460" s="125"/>
      <c r="R460" s="125">
        <v>-1.1100000000000001</v>
      </c>
      <c r="S460" s="116"/>
      <c r="AA460" s="195"/>
      <c r="AB460" s="195"/>
      <c r="AC460" s="195"/>
      <c r="AD460" s="72"/>
      <c r="AE460" s="316">
        <v>0.9</v>
      </c>
      <c r="AF460" s="195"/>
      <c r="AG460" s="195">
        <v>0.1</v>
      </c>
      <c r="AH460" s="72"/>
      <c r="AQ460" s="178" t="s">
        <v>824</v>
      </c>
      <c r="AR460" s="66">
        <v>0.85929999999999995</v>
      </c>
      <c r="AS460" s="66">
        <v>2.093</v>
      </c>
      <c r="AU460" s="276">
        <v>2025</v>
      </c>
      <c r="AV460" s="276">
        <v>224.99999999999994</v>
      </c>
      <c r="AW460" s="276">
        <v>1740.0825</v>
      </c>
      <c r="AX460" s="95">
        <v>17.037550688834067</v>
      </c>
      <c r="AY460" s="276">
        <v>470.9249999999999</v>
      </c>
      <c r="AZ460" s="95">
        <v>6.3007643633530677</v>
      </c>
      <c r="BA460" s="178"/>
      <c r="BB460" s="98" t="s">
        <v>722</v>
      </c>
      <c r="BC460" s="270" t="s">
        <v>3333</v>
      </c>
      <c r="BD460" s="152">
        <v>63.973500000000001</v>
      </c>
      <c r="BE460" s="152">
        <v>0.99</v>
      </c>
      <c r="BF460" s="152">
        <v>0.34903000000000001</v>
      </c>
      <c r="BG460" s="152">
        <v>0.08</v>
      </c>
      <c r="BH460" s="152">
        <v>14.6225</v>
      </c>
      <c r="BI460" s="152">
        <v>0.23</v>
      </c>
      <c r="BJ460" s="152"/>
      <c r="BK460" s="152"/>
      <c r="BL460" s="152"/>
      <c r="BM460" s="152"/>
      <c r="BN460" s="152">
        <v>2.8932799999999999</v>
      </c>
      <c r="BO460" s="152">
        <v>0.21</v>
      </c>
      <c r="BP460" s="152">
        <v>7.3480000000000004E-2</v>
      </c>
      <c r="BQ460" s="152">
        <v>7.0000000000000007E-2</v>
      </c>
      <c r="BR460" s="152">
        <v>0.82665</v>
      </c>
      <c r="BS460" s="152">
        <v>0.04</v>
      </c>
      <c r="BT460" s="152"/>
      <c r="BU460" s="152"/>
      <c r="BV460" s="152"/>
      <c r="BW460" s="152"/>
      <c r="BX460" s="152">
        <v>3.06779</v>
      </c>
      <c r="BY460" s="152">
        <v>0.11</v>
      </c>
      <c r="BZ460" s="152">
        <v>4.2159199999999997</v>
      </c>
      <c r="CA460" s="152">
        <v>0.11</v>
      </c>
      <c r="CB460" s="152">
        <v>1.82782</v>
      </c>
      <c r="CC460" s="152">
        <v>0.09</v>
      </c>
      <c r="CD460" s="152"/>
      <c r="CE460" s="72"/>
      <c r="CF460" s="72"/>
      <c r="CG460" s="72"/>
      <c r="CH460" s="72"/>
      <c r="CI460" s="72"/>
      <c r="CJ460" s="72"/>
      <c r="CK460" s="72"/>
      <c r="CL460" s="72"/>
      <c r="CM460" s="72"/>
      <c r="CN460" s="72"/>
      <c r="CO460" s="72"/>
      <c r="CP460" s="72"/>
      <c r="CQ460" s="72"/>
      <c r="CR460" s="72"/>
      <c r="CS460" s="72"/>
      <c r="CT460" s="72"/>
      <c r="CU460" s="72"/>
      <c r="CV460" s="72"/>
      <c r="CW460" s="72"/>
      <c r="CX460" s="72"/>
      <c r="CY460" s="72"/>
      <c r="CZ460" s="72"/>
      <c r="DA460" s="72"/>
      <c r="DB460" s="72"/>
      <c r="DC460" s="72"/>
      <c r="DD460" s="72"/>
      <c r="DE460" s="72"/>
      <c r="DF460" s="72"/>
      <c r="DG460" s="72"/>
      <c r="DH460" s="78">
        <v>91.85</v>
      </c>
      <c r="DJ460" s="77">
        <f t="shared" si="339"/>
        <v>8.1500000000000057</v>
      </c>
      <c r="DK460" s="72">
        <v>0.77700000000000002</v>
      </c>
      <c r="DO460" s="358">
        <v>6.04</v>
      </c>
      <c r="DP460" s="72"/>
      <c r="DQ460" s="374"/>
      <c r="DR460" s="72"/>
      <c r="DS460" s="246"/>
      <c r="DU460" s="96"/>
      <c r="DW460" s="178"/>
      <c r="DX460" s="304">
        <f t="shared" si="340"/>
        <v>69.649972781709309</v>
      </c>
      <c r="DY460" s="77">
        <f t="shared" si="341"/>
        <v>1.0778443113772456</v>
      </c>
      <c r="DZ460" s="304">
        <f t="shared" si="342"/>
        <v>0.38000000000000006</v>
      </c>
      <c r="EA460" s="77">
        <f t="shared" si="343"/>
        <v>8.7098530212302683E-2</v>
      </c>
      <c r="EB460" s="304">
        <f t="shared" si="344"/>
        <v>15.919978225367448</v>
      </c>
      <c r="EC460" s="77">
        <f t="shared" si="345"/>
        <v>0.25040827436037016</v>
      </c>
      <c r="ED460" s="304">
        <f t="shared" si="346"/>
        <v>3.1500054436581379</v>
      </c>
      <c r="EE460" s="77">
        <f t="shared" si="347"/>
        <v>0.22863364180729448</v>
      </c>
      <c r="EF460" s="304">
        <f t="shared" si="348"/>
        <v>0.08</v>
      </c>
      <c r="EG460" s="77">
        <f t="shared" si="349"/>
        <v>7.621121393576484E-2</v>
      </c>
      <c r="EH460" s="304">
        <f t="shared" si="350"/>
        <v>0.90000000000000013</v>
      </c>
      <c r="EI460" s="77">
        <f t="shared" si="351"/>
        <v>4.3549265106151341E-2</v>
      </c>
      <c r="EJ460" s="304">
        <f t="shared" si="352"/>
        <v>3.34</v>
      </c>
      <c r="EK460" s="77">
        <f t="shared" si="353"/>
        <v>0.11976047904191615</v>
      </c>
      <c r="EL460" s="304">
        <f t="shared" si="354"/>
        <v>4.5900054436581383</v>
      </c>
      <c r="EM460" s="77">
        <f t="shared" si="355"/>
        <v>0.11976047904191617</v>
      </c>
      <c r="EN460" s="304">
        <f t="shared" si="356"/>
        <v>1.9900054436581383</v>
      </c>
      <c r="EO460" s="77">
        <f t="shared" si="357"/>
        <v>9.7985846488840497E-2</v>
      </c>
      <c r="EP460" s="304">
        <f t="shared" si="358"/>
        <v>0</v>
      </c>
      <c r="EQ460" s="77" t="e">
        <f t="shared" si="359"/>
        <v>#DIV/0!</v>
      </c>
      <c r="ER460" s="77">
        <f t="shared" si="360"/>
        <v>100</v>
      </c>
      <c r="ES460" s="77">
        <f t="shared" si="361"/>
        <v>0</v>
      </c>
    </row>
    <row r="461" spans="1:149" s="77" customFormat="1" x14ac:dyDescent="0.45">
      <c r="A461" s="78" t="s">
        <v>1439</v>
      </c>
      <c r="B461" s="178" t="s">
        <v>3401</v>
      </c>
      <c r="C461" s="77" t="s">
        <v>3630</v>
      </c>
      <c r="D461" s="77" t="s">
        <v>3587</v>
      </c>
      <c r="E461" s="78" t="s">
        <v>637</v>
      </c>
      <c r="F461" s="78">
        <v>44</v>
      </c>
      <c r="G461" s="72" t="s">
        <v>3367</v>
      </c>
      <c r="H461" s="78" t="s">
        <v>1101</v>
      </c>
      <c r="I461" s="78">
        <v>191</v>
      </c>
      <c r="J461" s="300">
        <v>225</v>
      </c>
      <c r="K461" s="78">
        <v>2</v>
      </c>
      <c r="L461" s="300">
        <v>899</v>
      </c>
      <c r="M461" s="72">
        <v>5</v>
      </c>
      <c r="O461" s="78" t="s">
        <v>3479</v>
      </c>
      <c r="P461" s="72" t="s">
        <v>3190</v>
      </c>
      <c r="Q461" s="125"/>
      <c r="R461" s="125">
        <v>-1.01</v>
      </c>
      <c r="S461" s="116"/>
      <c r="AA461" s="195"/>
      <c r="AB461" s="195"/>
      <c r="AC461" s="195"/>
      <c r="AD461" s="72"/>
      <c r="AE461" s="316">
        <v>0.8</v>
      </c>
      <c r="AF461" s="195"/>
      <c r="AG461" s="195">
        <v>0.2</v>
      </c>
      <c r="AH461" s="72"/>
      <c r="AQ461" s="178" t="s">
        <v>824</v>
      </c>
      <c r="AR461" s="66">
        <v>0.86299999999999999</v>
      </c>
      <c r="AS461" s="66">
        <v>2.0419999999999998</v>
      </c>
      <c r="AU461" s="276">
        <v>1800</v>
      </c>
      <c r="AV461" s="276">
        <v>449.99999999999989</v>
      </c>
      <c r="AW461" s="276">
        <v>1553.4</v>
      </c>
      <c r="AX461" s="95">
        <v>15.289238344656594</v>
      </c>
      <c r="AY461" s="276">
        <v>918.89999999999964</v>
      </c>
      <c r="AZ461" s="95">
        <v>12.29446806494693</v>
      </c>
      <c r="BA461" s="178"/>
      <c r="BB461" s="98" t="s">
        <v>722</v>
      </c>
      <c r="BC461" s="270" t="s">
        <v>3333</v>
      </c>
      <c r="BD461" s="152">
        <v>65.363200000000006</v>
      </c>
      <c r="BE461" s="152">
        <v>0.88</v>
      </c>
      <c r="BF461" s="152">
        <v>0.43409199999999998</v>
      </c>
      <c r="BG461" s="152">
        <v>7.0000000000000007E-2</v>
      </c>
      <c r="BH461" s="152">
        <v>14.084899999999999</v>
      </c>
      <c r="BI461" s="152">
        <v>0.3</v>
      </c>
      <c r="BJ461" s="152"/>
      <c r="BK461" s="152"/>
      <c r="BL461" s="152"/>
      <c r="BM461" s="152"/>
      <c r="BN461" s="152">
        <v>2.6876799999999998</v>
      </c>
      <c r="BO461" s="152">
        <v>0.2</v>
      </c>
      <c r="BP461" s="152">
        <v>2.7708E-2</v>
      </c>
      <c r="BQ461" s="152">
        <v>0.05</v>
      </c>
      <c r="BR461" s="152">
        <v>0.701936</v>
      </c>
      <c r="BS461" s="152">
        <v>0.11</v>
      </c>
      <c r="BT461" s="152"/>
      <c r="BU461" s="152"/>
      <c r="BV461" s="152"/>
      <c r="BW461" s="152"/>
      <c r="BX461" s="152">
        <v>2.7246199999999998</v>
      </c>
      <c r="BY461" s="152">
        <v>0.21</v>
      </c>
      <c r="BZ461" s="152">
        <v>4.1746699999999999</v>
      </c>
      <c r="CA461" s="152">
        <v>0.16</v>
      </c>
      <c r="CB461" s="152">
        <v>2.1519900000000001</v>
      </c>
      <c r="CC461" s="152">
        <v>0.08</v>
      </c>
      <c r="CD461" s="152"/>
      <c r="CE461" s="72"/>
      <c r="CF461" s="72"/>
      <c r="CG461" s="72"/>
      <c r="CH461" s="72"/>
      <c r="CI461" s="72"/>
      <c r="CJ461" s="72"/>
      <c r="CK461" s="72"/>
      <c r="CL461" s="72"/>
      <c r="CM461" s="72"/>
      <c r="CN461" s="72"/>
      <c r="CO461" s="72"/>
      <c r="CP461" s="72"/>
      <c r="CQ461" s="72"/>
      <c r="CR461" s="72"/>
      <c r="CS461" s="72"/>
      <c r="CT461" s="72"/>
      <c r="CU461" s="72"/>
      <c r="CV461" s="72"/>
      <c r="CW461" s="72"/>
      <c r="CX461" s="72"/>
      <c r="CY461" s="72"/>
      <c r="CZ461" s="72"/>
      <c r="DA461" s="72"/>
      <c r="DB461" s="72"/>
      <c r="DC461" s="72"/>
      <c r="DD461" s="72"/>
      <c r="DE461" s="72"/>
      <c r="DF461" s="72"/>
      <c r="DG461" s="72"/>
      <c r="DH461" s="78">
        <v>92.36</v>
      </c>
      <c r="DJ461" s="77">
        <f t="shared" si="339"/>
        <v>7.6400000000000006</v>
      </c>
      <c r="DK461" s="72">
        <v>0.71</v>
      </c>
      <c r="DO461" s="358">
        <v>5.66</v>
      </c>
      <c r="DP461" s="72"/>
      <c r="DQ461" s="374"/>
      <c r="DR461" s="72"/>
      <c r="DS461" s="246"/>
      <c r="DU461" s="96"/>
      <c r="DW461" s="178"/>
      <c r="DX461" s="304">
        <f t="shared" si="340"/>
        <v>70.770030316154191</v>
      </c>
      <c r="DY461" s="77">
        <f t="shared" si="341"/>
        <v>0.95279341706366394</v>
      </c>
      <c r="DZ461" s="304">
        <f t="shared" si="342"/>
        <v>0.47000000000000003</v>
      </c>
      <c r="EA461" s="77">
        <f t="shared" si="343"/>
        <v>7.5790385448246012E-2</v>
      </c>
      <c r="EB461" s="304">
        <f t="shared" si="344"/>
        <v>15.25</v>
      </c>
      <c r="EC461" s="77">
        <f t="shared" si="345"/>
        <v>0.32481593763533995</v>
      </c>
      <c r="ED461" s="304">
        <f t="shared" si="346"/>
        <v>2.9100043308791683</v>
      </c>
      <c r="EE461" s="77">
        <f t="shared" si="347"/>
        <v>0.21654395842355997</v>
      </c>
      <c r="EF461" s="304">
        <f t="shared" si="348"/>
        <v>3.0000000000000002E-2</v>
      </c>
      <c r="EG461" s="77">
        <f t="shared" si="349"/>
        <v>5.4135989605890007E-2</v>
      </c>
      <c r="EH461" s="304">
        <f t="shared" si="350"/>
        <v>0.76</v>
      </c>
      <c r="EI461" s="77">
        <f t="shared" si="351"/>
        <v>0.11909917713295801</v>
      </c>
      <c r="EJ461" s="304">
        <f t="shared" si="352"/>
        <v>2.9499999999999997</v>
      </c>
      <c r="EK461" s="77">
        <f t="shared" si="353"/>
        <v>0.22737115634473795</v>
      </c>
      <c r="EL461" s="304">
        <f t="shared" si="354"/>
        <v>4.5199978345604155</v>
      </c>
      <c r="EM461" s="77">
        <f t="shared" si="355"/>
        <v>0.17323516673884798</v>
      </c>
      <c r="EN461" s="304">
        <f t="shared" si="356"/>
        <v>2.3300021654395842</v>
      </c>
      <c r="EO461" s="77">
        <f t="shared" si="357"/>
        <v>8.6617583369423989E-2</v>
      </c>
      <c r="EP461" s="304">
        <f t="shared" si="358"/>
        <v>0</v>
      </c>
      <c r="EQ461" s="77" t="e">
        <f t="shared" si="359"/>
        <v>#DIV/0!</v>
      </c>
      <c r="ER461" s="77">
        <f t="shared" si="360"/>
        <v>100</v>
      </c>
      <c r="ES461" s="77">
        <f t="shared" si="361"/>
        <v>0</v>
      </c>
    </row>
    <row r="462" spans="1:149" s="77" customFormat="1" x14ac:dyDescent="0.45">
      <c r="A462" s="78" t="s">
        <v>1439</v>
      </c>
      <c r="B462" s="178" t="s">
        <v>3401</v>
      </c>
      <c r="C462" s="77" t="s">
        <v>3630</v>
      </c>
      <c r="D462" s="77" t="s">
        <v>3587</v>
      </c>
      <c r="E462" s="78" t="s">
        <v>637</v>
      </c>
      <c r="F462" s="78">
        <v>45</v>
      </c>
      <c r="G462" s="72" t="s">
        <v>3367</v>
      </c>
      <c r="H462" s="78" t="s">
        <v>1101</v>
      </c>
      <c r="I462" s="78">
        <v>191</v>
      </c>
      <c r="J462" s="300">
        <v>225</v>
      </c>
      <c r="K462" s="78">
        <v>2</v>
      </c>
      <c r="L462" s="300">
        <v>899</v>
      </c>
      <c r="M462" s="72">
        <v>5</v>
      </c>
      <c r="O462" s="78" t="s">
        <v>3480</v>
      </c>
      <c r="P462" s="72" t="s">
        <v>3191</v>
      </c>
      <c r="Q462" s="125"/>
      <c r="R462" s="125">
        <v>-0.89</v>
      </c>
      <c r="S462" s="116"/>
      <c r="AA462" s="195"/>
      <c r="AB462" s="195"/>
      <c r="AC462" s="195"/>
      <c r="AD462" s="72"/>
      <c r="AE462" s="316">
        <v>0.7</v>
      </c>
      <c r="AF462" s="195"/>
      <c r="AG462" s="195">
        <v>0.3</v>
      </c>
      <c r="AH462" s="72"/>
      <c r="AQ462" s="178" t="s">
        <v>824</v>
      </c>
      <c r="AR462" s="66">
        <v>0.86980000000000002</v>
      </c>
      <c r="AS462" s="66">
        <v>1.9950000000000001</v>
      </c>
      <c r="AU462" s="276">
        <v>1575</v>
      </c>
      <c r="AV462" s="276">
        <v>675.00000000000011</v>
      </c>
      <c r="AW462" s="276">
        <v>1369.9349999999999</v>
      </c>
      <c r="AX462" s="95">
        <v>13.563122500604679</v>
      </c>
      <c r="AY462" s="276">
        <v>1346.6250000000002</v>
      </c>
      <c r="AZ462" s="95">
        <v>18.017235888517977</v>
      </c>
      <c r="BA462" s="178"/>
      <c r="BB462" s="98" t="s">
        <v>722</v>
      </c>
      <c r="BC462" s="270" t="s">
        <v>3333</v>
      </c>
      <c r="BD462" s="152">
        <v>68.977999999999994</v>
      </c>
      <c r="BE462" s="152">
        <v>0.34</v>
      </c>
      <c r="BF462" s="152">
        <v>0.35009400000000002</v>
      </c>
      <c r="BG462" s="152">
        <v>7.0000000000000007E-2</v>
      </c>
      <c r="BH462" s="152">
        <v>13.606400000000001</v>
      </c>
      <c r="BI462" s="152">
        <v>0.47</v>
      </c>
      <c r="BJ462" s="152"/>
      <c r="BK462" s="152"/>
      <c r="BL462" s="152"/>
      <c r="BM462" s="152"/>
      <c r="BN462" s="152">
        <v>2.33711</v>
      </c>
      <c r="BO462" s="152">
        <v>0.14000000000000001</v>
      </c>
      <c r="BP462" s="152">
        <v>6.6234000000000001E-2</v>
      </c>
      <c r="BQ462" s="152">
        <v>0.06</v>
      </c>
      <c r="BR462" s="152">
        <v>0.53933399999999998</v>
      </c>
      <c r="BS462" s="152">
        <v>0.1</v>
      </c>
      <c r="BT462" s="152"/>
      <c r="BU462" s="152"/>
      <c r="BV462" s="152"/>
      <c r="BW462" s="152"/>
      <c r="BX462" s="152">
        <v>2.15734</v>
      </c>
      <c r="BY462" s="152">
        <v>0.09</v>
      </c>
      <c r="BZ462" s="152">
        <v>4.0970500000000003</v>
      </c>
      <c r="CA462" s="152">
        <v>0.14000000000000001</v>
      </c>
      <c r="CB462" s="152">
        <v>2.4885100000000002</v>
      </c>
      <c r="CC462" s="152">
        <v>0.14000000000000001</v>
      </c>
      <c r="CD462" s="152"/>
      <c r="CE462" s="72"/>
      <c r="CF462" s="72"/>
      <c r="CG462" s="72"/>
      <c r="CH462" s="72"/>
      <c r="CI462" s="72"/>
      <c r="CJ462" s="72"/>
      <c r="CK462" s="72"/>
      <c r="CL462" s="72"/>
      <c r="CM462" s="72"/>
      <c r="CN462" s="72"/>
      <c r="CO462" s="72"/>
      <c r="CP462" s="72"/>
      <c r="CQ462" s="72"/>
      <c r="CR462" s="72"/>
      <c r="CS462" s="72"/>
      <c r="CT462" s="72"/>
      <c r="CU462" s="72"/>
      <c r="CV462" s="72"/>
      <c r="CW462" s="72"/>
      <c r="CX462" s="72"/>
      <c r="CY462" s="72"/>
      <c r="CZ462" s="72"/>
      <c r="DA462" s="72"/>
      <c r="DB462" s="72"/>
      <c r="DC462" s="72"/>
      <c r="DD462" s="72"/>
      <c r="DE462" s="72"/>
      <c r="DF462" s="72"/>
      <c r="DG462" s="72"/>
      <c r="DH462" s="78">
        <v>94.62</v>
      </c>
      <c r="DJ462" s="77">
        <f t="shared" si="339"/>
        <v>5.3799999999999955</v>
      </c>
      <c r="DK462" s="72">
        <v>0.54</v>
      </c>
      <c r="DO462" s="358">
        <v>3.78</v>
      </c>
      <c r="DP462" s="72"/>
      <c r="DQ462" s="374"/>
      <c r="DR462" s="72"/>
      <c r="DS462" s="246"/>
      <c r="DU462" s="96"/>
      <c r="DW462" s="178"/>
      <c r="DX462" s="304">
        <f t="shared" si="340"/>
        <v>72.900021137180289</v>
      </c>
      <c r="DY462" s="77">
        <f t="shared" si="341"/>
        <v>0.35933206510251531</v>
      </c>
      <c r="DZ462" s="304">
        <f t="shared" si="342"/>
        <v>0.37</v>
      </c>
      <c r="EA462" s="77">
        <f t="shared" si="343"/>
        <v>7.3980131050517872E-2</v>
      </c>
      <c r="EB462" s="304">
        <f t="shared" si="344"/>
        <v>14.380046501796661</v>
      </c>
      <c r="EC462" s="77">
        <f t="shared" si="345"/>
        <v>0.496723737053477</v>
      </c>
      <c r="ED462" s="304">
        <f t="shared" si="346"/>
        <v>2.4699957725639399</v>
      </c>
      <c r="EE462" s="77">
        <f t="shared" si="347"/>
        <v>0.14796026210103574</v>
      </c>
      <c r="EF462" s="304">
        <f t="shared" si="348"/>
        <v>6.9999999999999993E-2</v>
      </c>
      <c r="EG462" s="77">
        <f t="shared" si="349"/>
        <v>6.3411540900443875E-2</v>
      </c>
      <c r="EH462" s="304">
        <f t="shared" si="350"/>
        <v>0.56999999999999995</v>
      </c>
      <c r="EI462" s="77">
        <f t="shared" si="351"/>
        <v>0.1056859015007398</v>
      </c>
      <c r="EJ462" s="304">
        <f t="shared" si="352"/>
        <v>2.2800042274360601</v>
      </c>
      <c r="EK462" s="77">
        <f t="shared" si="353"/>
        <v>9.5117311350665826E-2</v>
      </c>
      <c r="EL462" s="304">
        <f t="shared" si="354"/>
        <v>4.3300042274360599</v>
      </c>
      <c r="EM462" s="77">
        <f t="shared" si="355"/>
        <v>0.14796026210103572</v>
      </c>
      <c r="EN462" s="304">
        <f t="shared" si="356"/>
        <v>2.6300042274360602</v>
      </c>
      <c r="EO462" s="77">
        <f t="shared" si="357"/>
        <v>0.14796026210103574</v>
      </c>
      <c r="EP462" s="304">
        <f t="shared" si="358"/>
        <v>0</v>
      </c>
      <c r="EQ462" s="77" t="e">
        <f t="shared" si="359"/>
        <v>#DIV/0!</v>
      </c>
      <c r="ER462" s="77">
        <f t="shared" si="360"/>
        <v>100</v>
      </c>
      <c r="ES462" s="77">
        <f t="shared" si="361"/>
        <v>0</v>
      </c>
    </row>
    <row r="463" spans="1:149" s="77" customFormat="1" x14ac:dyDescent="0.45">
      <c r="A463" s="78" t="s">
        <v>1439</v>
      </c>
      <c r="B463" s="178" t="s">
        <v>3401</v>
      </c>
      <c r="C463" s="77" t="s">
        <v>3630</v>
      </c>
      <c r="D463" s="77" t="s">
        <v>3587</v>
      </c>
      <c r="E463" s="78" t="s">
        <v>637</v>
      </c>
      <c r="F463" s="78">
        <v>46</v>
      </c>
      <c r="G463" s="72" t="s">
        <v>3367</v>
      </c>
      <c r="H463" s="78" t="s">
        <v>1101</v>
      </c>
      <c r="I463" s="78">
        <v>191</v>
      </c>
      <c r="J463" s="300">
        <v>225</v>
      </c>
      <c r="K463" s="78">
        <v>2</v>
      </c>
      <c r="L463" s="300">
        <v>899</v>
      </c>
      <c r="M463" s="72">
        <v>5</v>
      </c>
      <c r="O463" s="78" t="s">
        <v>3481</v>
      </c>
      <c r="P463" s="72" t="s">
        <v>3192</v>
      </c>
      <c r="Q463" s="125"/>
      <c r="R463" s="125">
        <v>-0.8</v>
      </c>
      <c r="S463" s="116"/>
      <c r="AA463" s="195"/>
      <c r="AB463" s="195"/>
      <c r="AC463" s="195"/>
      <c r="AD463" s="72"/>
      <c r="AE463" s="316">
        <v>0.63</v>
      </c>
      <c r="AF463" s="195"/>
      <c r="AG463" s="195">
        <v>0.37</v>
      </c>
      <c r="AH463" s="72"/>
      <c r="AQ463" s="178" t="s">
        <v>824</v>
      </c>
      <c r="AR463" s="66">
        <v>0.87660000000000005</v>
      </c>
      <c r="AS463" s="66">
        <v>1.964</v>
      </c>
      <c r="AU463" s="276">
        <v>1417.5</v>
      </c>
      <c r="AV463" s="276">
        <v>832.5</v>
      </c>
      <c r="AW463" s="276">
        <v>1242.5805</v>
      </c>
      <c r="AX463" s="95">
        <v>12.359382440147854</v>
      </c>
      <c r="AY463" s="276">
        <v>1635.03</v>
      </c>
      <c r="AZ463" s="95">
        <v>21.875964871291963</v>
      </c>
      <c r="BA463" s="178"/>
      <c r="BB463" s="98" t="s">
        <v>722</v>
      </c>
      <c r="BC463" s="270" t="s">
        <v>3333</v>
      </c>
      <c r="BD463" s="152">
        <v>70.116</v>
      </c>
      <c r="BE463" s="152">
        <v>0.84</v>
      </c>
      <c r="BF463" s="152">
        <v>0.36240600000000001</v>
      </c>
      <c r="BG463" s="152">
        <v>0.06</v>
      </c>
      <c r="BH463" s="152">
        <v>13.389900000000001</v>
      </c>
      <c r="BI463" s="152">
        <v>0.57999999999999996</v>
      </c>
      <c r="BJ463" s="152"/>
      <c r="BK463" s="152"/>
      <c r="BL463" s="152"/>
      <c r="BM463" s="152"/>
      <c r="BN463" s="152">
        <v>2.21258</v>
      </c>
      <c r="BO463" s="152">
        <v>0.24</v>
      </c>
      <c r="BP463" s="152">
        <v>3.8148000000000001E-2</v>
      </c>
      <c r="BQ463" s="152">
        <v>0.05</v>
      </c>
      <c r="BR463" s="152">
        <v>0.50546100000000005</v>
      </c>
      <c r="BS463" s="152">
        <v>0.22</v>
      </c>
      <c r="BT463" s="152"/>
      <c r="BU463" s="152"/>
      <c r="BV463" s="152"/>
      <c r="BW463" s="152"/>
      <c r="BX463" s="152">
        <v>2.2221199999999999</v>
      </c>
      <c r="BY463" s="152">
        <v>0.22</v>
      </c>
      <c r="BZ463" s="152">
        <v>3.996</v>
      </c>
      <c r="CA463" s="152">
        <v>0.13</v>
      </c>
      <c r="CB463" s="152">
        <v>2.5368400000000002</v>
      </c>
      <c r="CC463" s="152">
        <v>0.11</v>
      </c>
      <c r="CD463" s="152"/>
      <c r="CE463" s="72"/>
      <c r="CF463" s="72"/>
      <c r="CG463" s="72"/>
      <c r="CH463" s="72"/>
      <c r="CI463" s="72"/>
      <c r="CJ463" s="72"/>
      <c r="CK463" s="72"/>
      <c r="CL463" s="72"/>
      <c r="CM463" s="72"/>
      <c r="CN463" s="72"/>
      <c r="CO463" s="72"/>
      <c r="CP463" s="72"/>
      <c r="CQ463" s="72"/>
      <c r="CR463" s="72"/>
      <c r="CS463" s="72"/>
      <c r="CT463" s="72"/>
      <c r="CU463" s="72"/>
      <c r="CV463" s="72"/>
      <c r="CW463" s="72"/>
      <c r="CX463" s="72"/>
      <c r="CY463" s="72"/>
      <c r="CZ463" s="72"/>
      <c r="DA463" s="72"/>
      <c r="DB463" s="72"/>
      <c r="DC463" s="72"/>
      <c r="DD463" s="72"/>
      <c r="DE463" s="72"/>
      <c r="DF463" s="72"/>
      <c r="DG463" s="72"/>
      <c r="DH463" s="78">
        <v>95.37</v>
      </c>
      <c r="DJ463" s="77">
        <f t="shared" si="339"/>
        <v>4.6299999999999955</v>
      </c>
      <c r="DK463" s="72">
        <v>0.52</v>
      </c>
      <c r="DO463" s="358">
        <v>3.09</v>
      </c>
      <c r="DP463" s="72"/>
      <c r="DQ463" s="374"/>
      <c r="DR463" s="72"/>
      <c r="DS463" s="246"/>
      <c r="DU463" s="96"/>
      <c r="DW463" s="178"/>
      <c r="DX463" s="304">
        <f t="shared" si="340"/>
        <v>73.519974834853713</v>
      </c>
      <c r="DY463" s="77">
        <f t="shared" si="341"/>
        <v>0.88078011953444457</v>
      </c>
      <c r="DZ463" s="304">
        <f t="shared" si="342"/>
        <v>0.38</v>
      </c>
      <c r="EA463" s="77">
        <f t="shared" si="343"/>
        <v>6.2912865681031771E-2</v>
      </c>
      <c r="EB463" s="304">
        <f t="shared" si="344"/>
        <v>14.039949669707456</v>
      </c>
      <c r="EC463" s="77">
        <f t="shared" si="345"/>
        <v>0.60815770158330706</v>
      </c>
      <c r="ED463" s="304">
        <f t="shared" si="346"/>
        <v>2.3199958058089543</v>
      </c>
      <c r="EE463" s="77">
        <f t="shared" si="347"/>
        <v>0.25165146272412703</v>
      </c>
      <c r="EF463" s="304">
        <f t="shared" si="348"/>
        <v>0.04</v>
      </c>
      <c r="EG463" s="77">
        <f t="shared" si="349"/>
        <v>5.2427388067526483E-2</v>
      </c>
      <c r="EH463" s="304">
        <f t="shared" si="350"/>
        <v>0.53</v>
      </c>
      <c r="EI463" s="77">
        <f t="shared" si="351"/>
        <v>0.23068050749711649</v>
      </c>
      <c r="EJ463" s="304">
        <f t="shared" si="352"/>
        <v>2.3299989514522381</v>
      </c>
      <c r="EK463" s="77">
        <f t="shared" si="353"/>
        <v>0.23068050749711644</v>
      </c>
      <c r="EL463" s="304">
        <f t="shared" si="354"/>
        <v>4.1899968543567159</v>
      </c>
      <c r="EM463" s="77">
        <f t="shared" si="355"/>
        <v>0.13631120897556884</v>
      </c>
      <c r="EN463" s="304">
        <f t="shared" si="356"/>
        <v>2.6599979029044771</v>
      </c>
      <c r="EO463" s="77">
        <f t="shared" si="357"/>
        <v>0.11534025374855823</v>
      </c>
      <c r="EP463" s="304">
        <f t="shared" si="358"/>
        <v>0</v>
      </c>
      <c r="EQ463" s="77" t="e">
        <f t="shared" si="359"/>
        <v>#DIV/0!</v>
      </c>
      <c r="ER463" s="77">
        <f t="shared" si="360"/>
        <v>100</v>
      </c>
      <c r="ES463" s="77">
        <f t="shared" si="361"/>
        <v>0</v>
      </c>
    </row>
    <row r="464" spans="1:149" s="77" customFormat="1" x14ac:dyDescent="0.45">
      <c r="A464" s="78" t="s">
        <v>1439</v>
      </c>
      <c r="B464" s="178" t="s">
        <v>3401</v>
      </c>
      <c r="C464" s="77" t="s">
        <v>3630</v>
      </c>
      <c r="D464" s="77" t="s">
        <v>3587</v>
      </c>
      <c r="E464" s="78" t="s">
        <v>637</v>
      </c>
      <c r="F464" s="78">
        <v>50</v>
      </c>
      <c r="G464" s="72" t="s">
        <v>3367</v>
      </c>
      <c r="H464" s="78" t="s">
        <v>1101</v>
      </c>
      <c r="I464" s="78">
        <v>191</v>
      </c>
      <c r="J464" s="300">
        <v>225</v>
      </c>
      <c r="K464" s="78">
        <v>2</v>
      </c>
      <c r="L464" s="300">
        <v>899</v>
      </c>
      <c r="M464" s="72">
        <v>5</v>
      </c>
      <c r="O464" s="78" t="s">
        <v>3477</v>
      </c>
      <c r="P464" s="72" t="s">
        <v>3184</v>
      </c>
      <c r="Q464" s="125"/>
      <c r="R464" s="125">
        <v>-1.2</v>
      </c>
      <c r="S464" s="116"/>
      <c r="AA464" s="195"/>
      <c r="AB464" s="195"/>
      <c r="AC464" s="195"/>
      <c r="AD464" s="72"/>
      <c r="AE464" s="316">
        <v>1</v>
      </c>
      <c r="AF464" s="195"/>
      <c r="AG464" s="195">
        <v>0</v>
      </c>
      <c r="AH464" s="72"/>
      <c r="AQ464" s="178" t="s">
        <v>824</v>
      </c>
      <c r="AR464" s="66"/>
      <c r="AS464" s="66"/>
      <c r="AU464" s="276">
        <v>2250</v>
      </c>
      <c r="AV464" s="276"/>
      <c r="AW464" s="276">
        <v>0</v>
      </c>
      <c r="AX464" s="95"/>
      <c r="AY464" s="276"/>
      <c r="AZ464" s="95"/>
      <c r="BA464" s="178"/>
      <c r="BB464" s="98" t="s">
        <v>722</v>
      </c>
      <c r="BC464" s="270" t="s">
        <v>3333</v>
      </c>
      <c r="BD464" s="152">
        <v>63.244700000000002</v>
      </c>
      <c r="BE464" s="152">
        <v>0.28999999999999998</v>
      </c>
      <c r="BF464" s="152">
        <v>0.26227600000000001</v>
      </c>
      <c r="BG464" s="152">
        <v>0.05</v>
      </c>
      <c r="BH464" s="152">
        <v>14.524699999999999</v>
      </c>
      <c r="BI464" s="152">
        <v>0.15</v>
      </c>
      <c r="BJ464" s="152"/>
      <c r="BK464" s="152"/>
      <c r="BL464" s="152"/>
      <c r="BM464" s="152"/>
      <c r="BN464" s="152">
        <v>2.1072500000000001</v>
      </c>
      <c r="BO464" s="152">
        <v>0.17</v>
      </c>
      <c r="BP464" s="152">
        <v>2.7132E-2</v>
      </c>
      <c r="BQ464" s="152">
        <v>0.05</v>
      </c>
      <c r="BR464" s="152">
        <v>0.96770800000000001</v>
      </c>
      <c r="BS464" s="152">
        <v>0.06</v>
      </c>
      <c r="BT464" s="152"/>
      <c r="BU464" s="152"/>
      <c r="BV464" s="152"/>
      <c r="BW464" s="152"/>
      <c r="BX464" s="152">
        <v>3.0749599999999999</v>
      </c>
      <c r="BY464" s="152">
        <v>0.12</v>
      </c>
      <c r="BZ464" s="152">
        <v>4.3139900000000004</v>
      </c>
      <c r="CA464" s="152">
        <v>0.2</v>
      </c>
      <c r="CB464" s="152">
        <v>1.91733</v>
      </c>
      <c r="CC464" s="152">
        <v>7.0000000000000007E-2</v>
      </c>
      <c r="CD464" s="152"/>
      <c r="CE464" s="72"/>
      <c r="CF464" s="72"/>
      <c r="CG464" s="72"/>
      <c r="CH464" s="72"/>
      <c r="CI464" s="72"/>
      <c r="CJ464" s="72"/>
      <c r="CK464" s="72"/>
      <c r="CL464" s="72"/>
      <c r="CM464" s="72"/>
      <c r="CN464" s="72"/>
      <c r="CO464" s="72"/>
      <c r="CP464" s="72"/>
      <c r="CQ464" s="72"/>
      <c r="CR464" s="72"/>
      <c r="CS464" s="72"/>
      <c r="CT464" s="72"/>
      <c r="CU464" s="72"/>
      <c r="CV464" s="72"/>
      <c r="CW464" s="72"/>
      <c r="CX464" s="72"/>
      <c r="CY464" s="72"/>
      <c r="CZ464" s="72"/>
      <c r="DA464" s="72"/>
      <c r="DB464" s="72"/>
      <c r="DC464" s="72"/>
      <c r="DD464" s="72"/>
      <c r="DE464" s="72"/>
      <c r="DF464" s="72"/>
      <c r="DG464" s="72"/>
      <c r="DH464" s="78">
        <v>90.44</v>
      </c>
      <c r="DJ464" s="77">
        <f t="shared" si="339"/>
        <v>9.5600000000000023</v>
      </c>
      <c r="DK464" s="72"/>
      <c r="DO464" s="358">
        <v>6.98</v>
      </c>
      <c r="DP464" s="72"/>
      <c r="DQ464" s="374"/>
      <c r="DR464" s="72"/>
      <c r="DS464" s="246"/>
      <c r="DU464" s="96"/>
      <c r="DW464" s="178"/>
      <c r="DX464" s="304">
        <f t="shared" si="340"/>
        <v>69.930008845643528</v>
      </c>
      <c r="DY464" s="77">
        <f t="shared" si="341"/>
        <v>0.32065457762052185</v>
      </c>
      <c r="DZ464" s="304">
        <f t="shared" si="342"/>
        <v>0.29000000000000004</v>
      </c>
      <c r="EA464" s="77">
        <f t="shared" si="343"/>
        <v>5.528527200353827E-2</v>
      </c>
      <c r="EB464" s="304">
        <f t="shared" si="344"/>
        <v>16.060039805395842</v>
      </c>
      <c r="EC464" s="77">
        <f t="shared" si="345"/>
        <v>0.16585581601061478</v>
      </c>
      <c r="ED464" s="304">
        <f t="shared" si="346"/>
        <v>2.3299977885891199</v>
      </c>
      <c r="EE464" s="77">
        <f t="shared" si="347"/>
        <v>0.18796992481203009</v>
      </c>
      <c r="EF464" s="304">
        <f t="shared" si="348"/>
        <v>3.0000000000000002E-2</v>
      </c>
      <c r="EG464" s="77">
        <f t="shared" si="349"/>
        <v>5.5285272003538263E-2</v>
      </c>
      <c r="EH464" s="304">
        <f t="shared" si="350"/>
        <v>1.07</v>
      </c>
      <c r="EI464" s="77">
        <f t="shared" si="351"/>
        <v>6.6342326404245908E-2</v>
      </c>
      <c r="EJ464" s="304">
        <f t="shared" si="352"/>
        <v>3.4000000000000004</v>
      </c>
      <c r="EK464" s="77">
        <f t="shared" si="353"/>
        <v>0.13268465280849184</v>
      </c>
      <c r="EL464" s="304">
        <f t="shared" si="354"/>
        <v>4.7700022114108807</v>
      </c>
      <c r="EM464" s="77">
        <f t="shared" si="355"/>
        <v>0.22114108801415305</v>
      </c>
      <c r="EN464" s="304">
        <f t="shared" si="356"/>
        <v>2.1200022114108803</v>
      </c>
      <c r="EO464" s="77">
        <f t="shared" si="357"/>
        <v>7.739938080495358E-2</v>
      </c>
      <c r="EP464" s="304">
        <f t="shared" si="358"/>
        <v>0</v>
      </c>
      <c r="EQ464" s="77" t="e">
        <f t="shared" si="359"/>
        <v>#DIV/0!</v>
      </c>
      <c r="ER464" s="77">
        <f t="shared" si="360"/>
        <v>100</v>
      </c>
      <c r="ES464" s="77">
        <f t="shared" si="361"/>
        <v>0</v>
      </c>
    </row>
    <row r="465" spans="1:149" s="77" customFormat="1" x14ac:dyDescent="0.45">
      <c r="A465" s="78" t="s">
        <v>1439</v>
      </c>
      <c r="B465" s="178" t="s">
        <v>3401</v>
      </c>
      <c r="C465" s="77" t="s">
        <v>3630</v>
      </c>
      <c r="D465" s="77" t="s">
        <v>3587</v>
      </c>
      <c r="E465" s="78" t="s">
        <v>637</v>
      </c>
      <c r="F465" s="78">
        <v>51</v>
      </c>
      <c r="G465" s="72" t="s">
        <v>3367</v>
      </c>
      <c r="H465" s="78" t="s">
        <v>1101</v>
      </c>
      <c r="I465" s="78">
        <v>330</v>
      </c>
      <c r="J465" s="300">
        <v>223.70000000000002</v>
      </c>
      <c r="K465" s="78">
        <v>2</v>
      </c>
      <c r="L465" s="300">
        <v>781</v>
      </c>
      <c r="M465" s="72">
        <v>5</v>
      </c>
      <c r="O465" s="78" t="s">
        <v>3482</v>
      </c>
      <c r="P465" s="72" t="s">
        <v>3193</v>
      </c>
      <c r="Q465" s="125"/>
      <c r="R465" s="125">
        <v>-2.27</v>
      </c>
      <c r="S465" s="116"/>
      <c r="AA465" s="195"/>
      <c r="AB465" s="195"/>
      <c r="AC465" s="195"/>
      <c r="AD465" s="72"/>
      <c r="AE465" s="316">
        <v>1</v>
      </c>
      <c r="AF465" s="195"/>
      <c r="AG465" s="195">
        <v>0</v>
      </c>
      <c r="AH465" s="72"/>
      <c r="AQ465" s="178" t="s">
        <v>824</v>
      </c>
      <c r="AR465" s="66">
        <v>0.74880000000000002</v>
      </c>
      <c r="AS465" s="66"/>
      <c r="AU465" s="276">
        <v>2237</v>
      </c>
      <c r="AV465" s="276"/>
      <c r="AW465" s="276">
        <v>1675.0656000000001</v>
      </c>
      <c r="AX465" s="95"/>
      <c r="AY465" s="276"/>
      <c r="AZ465" s="95"/>
      <c r="BA465" s="178"/>
      <c r="BB465" s="98" t="s">
        <v>722</v>
      </c>
      <c r="BC465" s="270" t="s">
        <v>3333</v>
      </c>
      <c r="BD465" s="152">
        <v>67.495699999999999</v>
      </c>
      <c r="BE465" s="152">
        <v>0.79</v>
      </c>
      <c r="BF465" s="152">
        <v>0.205344</v>
      </c>
      <c r="BG465" s="152">
        <v>0.04</v>
      </c>
      <c r="BH465" s="152">
        <v>13.070600000000001</v>
      </c>
      <c r="BI465" s="152">
        <v>0.21</v>
      </c>
      <c r="BJ465" s="152"/>
      <c r="BK465" s="152"/>
      <c r="BL465" s="152"/>
      <c r="BM465" s="152"/>
      <c r="BN465" s="152">
        <v>1.0535000000000001</v>
      </c>
      <c r="BO465" s="152">
        <v>0.09</v>
      </c>
      <c r="BP465" s="152">
        <v>2.6783999999999999E-2</v>
      </c>
      <c r="BQ465" s="152">
        <v>0.03</v>
      </c>
      <c r="BR465" s="152">
        <v>0.27676800000000001</v>
      </c>
      <c r="BS465" s="152">
        <v>0.1</v>
      </c>
      <c r="BT465" s="152"/>
      <c r="BU465" s="152"/>
      <c r="BV465" s="152"/>
      <c r="BW465" s="152"/>
      <c r="BX465" s="152">
        <v>1.6427499999999999</v>
      </c>
      <c r="BY465" s="152">
        <v>0.1</v>
      </c>
      <c r="BZ465" s="152">
        <v>3.1158700000000001</v>
      </c>
      <c r="CA465" s="152">
        <v>0.3</v>
      </c>
      <c r="CB465" s="152">
        <v>2.4016299999999999</v>
      </c>
      <c r="CC465" s="152">
        <v>0.12</v>
      </c>
      <c r="CD465" s="152"/>
      <c r="CE465" s="72"/>
      <c r="CF465" s="72"/>
      <c r="CG465" s="72"/>
      <c r="CH465" s="72"/>
      <c r="CI465" s="72"/>
      <c r="CJ465" s="72"/>
      <c r="CK465" s="72"/>
      <c r="CL465" s="72"/>
      <c r="CM465" s="72"/>
      <c r="CN465" s="72"/>
      <c r="CO465" s="72"/>
      <c r="CP465" s="72"/>
      <c r="CQ465" s="72"/>
      <c r="CR465" s="72"/>
      <c r="CS465" s="72"/>
      <c r="CT465" s="72"/>
      <c r="CU465" s="72"/>
      <c r="CV465" s="72"/>
      <c r="CW465" s="72"/>
      <c r="CX465" s="72"/>
      <c r="CY465" s="72"/>
      <c r="CZ465" s="72"/>
      <c r="DA465" s="72"/>
      <c r="DB465" s="72"/>
      <c r="DC465" s="72"/>
      <c r="DD465" s="72"/>
      <c r="DE465" s="72"/>
      <c r="DF465" s="72"/>
      <c r="DG465" s="72"/>
      <c r="DH465" s="78">
        <v>89.28</v>
      </c>
      <c r="DJ465" s="77">
        <f t="shared" si="339"/>
        <v>10.719999999999999</v>
      </c>
      <c r="DK465" s="72">
        <v>0.55300000000000005</v>
      </c>
      <c r="DO465" s="358">
        <v>7.66</v>
      </c>
      <c r="DP465" s="72"/>
      <c r="DQ465" s="374"/>
      <c r="DR465" s="72"/>
      <c r="DS465" s="246"/>
      <c r="DU465" s="96"/>
      <c r="DW465" s="178"/>
      <c r="DX465" s="304">
        <f t="shared" si="340"/>
        <v>75.600022401433691</v>
      </c>
      <c r="DY465" s="77">
        <f t="shared" si="341"/>
        <v>0.88485663082437271</v>
      </c>
      <c r="DZ465" s="304">
        <f t="shared" si="342"/>
        <v>0.22999999999999998</v>
      </c>
      <c r="EA465" s="77">
        <f t="shared" si="343"/>
        <v>4.4802867383512544E-2</v>
      </c>
      <c r="EB465" s="304">
        <f t="shared" si="344"/>
        <v>14.640008960573478</v>
      </c>
      <c r="EC465" s="77">
        <f t="shared" si="345"/>
        <v>0.23521505376344087</v>
      </c>
      <c r="ED465" s="304">
        <f t="shared" si="346"/>
        <v>1.1799955197132617</v>
      </c>
      <c r="EE465" s="77">
        <f t="shared" si="347"/>
        <v>0.10080645161290322</v>
      </c>
      <c r="EF465" s="304">
        <f t="shared" si="348"/>
        <v>0.03</v>
      </c>
      <c r="EG465" s="77">
        <f t="shared" si="349"/>
        <v>3.3602150537634407E-2</v>
      </c>
      <c r="EH465" s="304">
        <f t="shared" si="350"/>
        <v>0.31000000000000005</v>
      </c>
      <c r="EI465" s="77">
        <f t="shared" si="351"/>
        <v>0.11200716845878139</v>
      </c>
      <c r="EJ465" s="304">
        <f t="shared" si="352"/>
        <v>1.8399977598566306</v>
      </c>
      <c r="EK465" s="77">
        <f t="shared" si="353"/>
        <v>0.11200716845878136</v>
      </c>
      <c r="EL465" s="304">
        <f t="shared" si="354"/>
        <v>3.4899977598566307</v>
      </c>
      <c r="EM465" s="77">
        <f t="shared" si="355"/>
        <v>0.33602150537634407</v>
      </c>
      <c r="EN465" s="304">
        <f t="shared" si="356"/>
        <v>2.6899977598566305</v>
      </c>
      <c r="EO465" s="77">
        <f t="shared" si="357"/>
        <v>0.13440860215053763</v>
      </c>
      <c r="EP465" s="304">
        <f t="shared" si="358"/>
        <v>0</v>
      </c>
      <c r="EQ465" s="77" t="e">
        <f t="shared" si="359"/>
        <v>#DIV/0!</v>
      </c>
      <c r="ER465" s="77">
        <f t="shared" si="360"/>
        <v>100</v>
      </c>
      <c r="ES465" s="77">
        <f t="shared" si="361"/>
        <v>0</v>
      </c>
    </row>
    <row r="466" spans="1:149" s="77" customFormat="1" x14ac:dyDescent="0.45">
      <c r="A466" s="78" t="s">
        <v>1439</v>
      </c>
      <c r="B466" s="178" t="s">
        <v>3401</v>
      </c>
      <c r="C466" s="77" t="s">
        <v>3630</v>
      </c>
      <c r="D466" s="77" t="s">
        <v>3587</v>
      </c>
      <c r="E466" s="78" t="s">
        <v>637</v>
      </c>
      <c r="F466" s="78">
        <v>52</v>
      </c>
      <c r="G466" s="72" t="s">
        <v>3367</v>
      </c>
      <c r="H466" s="78" t="s">
        <v>1101</v>
      </c>
      <c r="I466" s="78">
        <v>330</v>
      </c>
      <c r="J466" s="300">
        <v>223.70000000000002</v>
      </c>
      <c r="K466" s="78">
        <v>2</v>
      </c>
      <c r="L466" s="300">
        <v>781</v>
      </c>
      <c r="M466" s="72">
        <v>5</v>
      </c>
      <c r="O466" s="78" t="s">
        <v>3482</v>
      </c>
      <c r="P466" s="72" t="s">
        <v>3194</v>
      </c>
      <c r="Q466" s="125"/>
      <c r="R466" s="125">
        <v>-2.27</v>
      </c>
      <c r="S466" s="116"/>
      <c r="AA466" s="195"/>
      <c r="AB466" s="195"/>
      <c r="AC466" s="195"/>
      <c r="AD466" s="72"/>
      <c r="AE466" s="316">
        <v>1</v>
      </c>
      <c r="AF466" s="195"/>
      <c r="AG466" s="195">
        <v>0</v>
      </c>
      <c r="AH466" s="72"/>
      <c r="AQ466" s="178" t="s">
        <v>824</v>
      </c>
      <c r="AR466" s="66">
        <v>0.74880000000000002</v>
      </c>
      <c r="AS466" s="66"/>
      <c r="AU466" s="276">
        <v>2237</v>
      </c>
      <c r="AV466" s="276"/>
      <c r="AW466" s="276">
        <v>1675.0656000000001</v>
      </c>
      <c r="AX466" s="95"/>
      <c r="AY466" s="276"/>
      <c r="AZ466" s="95"/>
      <c r="BA466" s="178"/>
      <c r="BB466" s="98" t="s">
        <v>722</v>
      </c>
      <c r="BC466" s="270" t="s">
        <v>3333</v>
      </c>
      <c r="BD466" s="152">
        <v>67.298599999999993</v>
      </c>
      <c r="BE466" s="152">
        <v>0.62</v>
      </c>
      <c r="BF466" s="152">
        <v>0.240894</v>
      </c>
      <c r="BG466" s="152">
        <v>0.08</v>
      </c>
      <c r="BH466" s="152">
        <v>13.195600000000001</v>
      </c>
      <c r="BI466" s="152">
        <v>0.11</v>
      </c>
      <c r="BJ466" s="152"/>
      <c r="BK466" s="152"/>
      <c r="BL466" s="152"/>
      <c r="BM466" s="152"/>
      <c r="BN466" s="152">
        <v>1.0081899999999999</v>
      </c>
      <c r="BO466" s="152">
        <v>0.36</v>
      </c>
      <c r="BP466" s="152">
        <v>4.4609999999999997E-2</v>
      </c>
      <c r="BQ466" s="152">
        <v>0.04</v>
      </c>
      <c r="BR466" s="152">
        <v>0.47286600000000001</v>
      </c>
      <c r="BS466" s="152">
        <v>0.26</v>
      </c>
      <c r="BT466" s="152"/>
      <c r="BU466" s="152"/>
      <c r="BV466" s="152"/>
      <c r="BW466" s="152"/>
      <c r="BX466" s="152">
        <v>1.4275199999999999</v>
      </c>
      <c r="BY466" s="152">
        <v>0.12</v>
      </c>
      <c r="BZ466" s="152">
        <v>3.2386900000000001</v>
      </c>
      <c r="CA466" s="152">
        <v>0.08</v>
      </c>
      <c r="CB466" s="152">
        <v>2.2929499999999998</v>
      </c>
      <c r="CC466" s="152">
        <v>0.03</v>
      </c>
      <c r="CD466" s="152"/>
      <c r="CE466" s="72"/>
      <c r="CF466" s="72"/>
      <c r="CG466" s="72"/>
      <c r="CH466" s="72"/>
      <c r="CI466" s="72"/>
      <c r="CJ466" s="72"/>
      <c r="CK466" s="72"/>
      <c r="CL466" s="72"/>
      <c r="CM466" s="72"/>
      <c r="CN466" s="72"/>
      <c r="CO466" s="72"/>
      <c r="CP466" s="72"/>
      <c r="CQ466" s="72"/>
      <c r="CR466" s="72"/>
      <c r="CS466" s="72"/>
      <c r="CT466" s="72"/>
      <c r="CU466" s="72"/>
      <c r="CV466" s="72"/>
      <c r="CW466" s="72"/>
      <c r="CX466" s="72"/>
      <c r="CY466" s="72"/>
      <c r="CZ466" s="72"/>
      <c r="DA466" s="72"/>
      <c r="DB466" s="72"/>
      <c r="DC466" s="72"/>
      <c r="DD466" s="72"/>
      <c r="DE466" s="72"/>
      <c r="DF466" s="72"/>
      <c r="DG466" s="72"/>
      <c r="DH466" s="78">
        <v>89.22</v>
      </c>
      <c r="DJ466" s="77">
        <f t="shared" si="339"/>
        <v>10.780000000000001</v>
      </c>
      <c r="DK466" s="72">
        <v>0.58499999999999996</v>
      </c>
      <c r="DO466" s="358">
        <v>7.69</v>
      </c>
      <c r="DP466" s="72"/>
      <c r="DQ466" s="374"/>
      <c r="DR466" s="72"/>
      <c r="DS466" s="246"/>
      <c r="DU466" s="96"/>
      <c r="DW466" s="178"/>
      <c r="DX466" s="304">
        <f t="shared" si="340"/>
        <v>75.429948442053345</v>
      </c>
      <c r="DY466" s="77">
        <f t="shared" si="341"/>
        <v>0.69491145483075545</v>
      </c>
      <c r="DZ466" s="304">
        <f t="shared" si="342"/>
        <v>0.27</v>
      </c>
      <c r="EA466" s="77">
        <f t="shared" si="343"/>
        <v>8.9665994171710381E-2</v>
      </c>
      <c r="EB466" s="304">
        <f t="shared" si="344"/>
        <v>14.789957408652771</v>
      </c>
      <c r="EC466" s="77">
        <f t="shared" si="345"/>
        <v>0.12329074198610181</v>
      </c>
      <c r="ED466" s="304">
        <f t="shared" si="346"/>
        <v>1.1300044832997085</v>
      </c>
      <c r="EE466" s="77">
        <f t="shared" si="347"/>
        <v>0.40349697377269672</v>
      </c>
      <c r="EF466" s="304">
        <f t="shared" si="348"/>
        <v>0.05</v>
      </c>
      <c r="EG466" s="77">
        <f t="shared" si="349"/>
        <v>4.4832997085855197E-2</v>
      </c>
      <c r="EH466" s="304">
        <f t="shared" si="350"/>
        <v>0.53</v>
      </c>
      <c r="EI466" s="77">
        <f t="shared" si="351"/>
        <v>0.29141448105805873</v>
      </c>
      <c r="EJ466" s="304">
        <f t="shared" si="352"/>
        <v>1.6</v>
      </c>
      <c r="EK466" s="77">
        <f t="shared" si="353"/>
        <v>0.13449899125756556</v>
      </c>
      <c r="EL466" s="304">
        <f t="shared" si="354"/>
        <v>3.6300044832997083</v>
      </c>
      <c r="EM466" s="77">
        <f t="shared" si="355"/>
        <v>8.9665994171710367E-2</v>
      </c>
      <c r="EN466" s="304">
        <f t="shared" si="356"/>
        <v>2.569995516700291</v>
      </c>
      <c r="EO466" s="77">
        <f t="shared" si="357"/>
        <v>3.3624747814391391E-2</v>
      </c>
      <c r="EP466" s="304">
        <f t="shared" si="358"/>
        <v>0</v>
      </c>
      <c r="EQ466" s="77" t="e">
        <f t="shared" si="359"/>
        <v>#DIV/0!</v>
      </c>
      <c r="ER466" s="77">
        <f t="shared" si="360"/>
        <v>100</v>
      </c>
      <c r="ES466" s="77">
        <f t="shared" si="361"/>
        <v>0</v>
      </c>
    </row>
    <row r="467" spans="1:149" s="77" customFormat="1" x14ac:dyDescent="0.45">
      <c r="A467" s="78" t="s">
        <v>1439</v>
      </c>
      <c r="B467" s="178" t="s">
        <v>3401</v>
      </c>
      <c r="C467" s="77" t="s">
        <v>3630</v>
      </c>
      <c r="D467" s="77" t="s">
        <v>3587</v>
      </c>
      <c r="E467" s="78" t="s">
        <v>637</v>
      </c>
      <c r="F467" s="78">
        <v>53</v>
      </c>
      <c r="G467" s="72" t="s">
        <v>3367</v>
      </c>
      <c r="H467" s="78" t="s">
        <v>1101</v>
      </c>
      <c r="I467" s="78">
        <v>330</v>
      </c>
      <c r="J467" s="300">
        <v>223.70000000000002</v>
      </c>
      <c r="K467" s="78">
        <v>2</v>
      </c>
      <c r="L467" s="300">
        <v>781</v>
      </c>
      <c r="M467" s="72">
        <v>5</v>
      </c>
      <c r="O467" s="78" t="s">
        <v>3483</v>
      </c>
      <c r="P467" s="72" t="s">
        <v>3195</v>
      </c>
      <c r="Q467" s="125"/>
      <c r="R467" s="125">
        <v>-2.17</v>
      </c>
      <c r="S467" s="116"/>
      <c r="AA467" s="195"/>
      <c r="AB467" s="195"/>
      <c r="AC467" s="195"/>
      <c r="AD467" s="72"/>
      <c r="AE467" s="316">
        <v>0.89</v>
      </c>
      <c r="AF467" s="195"/>
      <c r="AG467" s="195">
        <v>0.11</v>
      </c>
      <c r="AH467" s="72"/>
      <c r="AQ467" s="178" t="s">
        <v>824</v>
      </c>
      <c r="AR467" s="66">
        <v>0.75149999999999995</v>
      </c>
      <c r="AS467" s="66">
        <v>2.3450000000000002</v>
      </c>
      <c r="AU467" s="276">
        <v>1990.93</v>
      </c>
      <c r="AV467" s="276">
        <v>246.06999999999996</v>
      </c>
      <c r="AW467" s="276">
        <v>1496.1838949999999</v>
      </c>
      <c r="AX467" s="95">
        <v>14.210076538895002</v>
      </c>
      <c r="AY467" s="276">
        <v>577.03414999999995</v>
      </c>
      <c r="AZ467" s="95">
        <v>7.7402921150704787</v>
      </c>
      <c r="BA467" s="178"/>
      <c r="BB467" s="98" t="s">
        <v>722</v>
      </c>
      <c r="BC467" s="270" t="s">
        <v>3333</v>
      </c>
      <c r="BD467" s="152">
        <v>69.872600000000006</v>
      </c>
      <c r="BE467" s="152">
        <v>0.48</v>
      </c>
      <c r="BF467" s="152">
        <v>0.14416000000000001</v>
      </c>
      <c r="BG467" s="152">
        <v>0.05</v>
      </c>
      <c r="BH467" s="152">
        <v>12.4068</v>
      </c>
      <c r="BI467" s="152">
        <v>0.38</v>
      </c>
      <c r="BJ467" s="152"/>
      <c r="BK467" s="152"/>
      <c r="BL467" s="152"/>
      <c r="BM467" s="152"/>
      <c r="BN467" s="152">
        <v>1.07219</v>
      </c>
      <c r="BO467" s="152">
        <v>0.2</v>
      </c>
      <c r="BP467" s="152">
        <v>7.2080000000000005E-2</v>
      </c>
      <c r="BQ467" s="152">
        <v>7.0000000000000007E-2</v>
      </c>
      <c r="BR467" s="152">
        <v>0.35138999999999998</v>
      </c>
      <c r="BS467" s="152">
        <v>0.03</v>
      </c>
      <c r="BT467" s="152"/>
      <c r="BU467" s="152"/>
      <c r="BV467" s="152"/>
      <c r="BW467" s="152"/>
      <c r="BX467" s="152">
        <v>0.97307999999999995</v>
      </c>
      <c r="BY467" s="152">
        <v>0.08</v>
      </c>
      <c r="BZ467" s="152">
        <v>2.5768599999999999</v>
      </c>
      <c r="CA467" s="152">
        <v>0.31</v>
      </c>
      <c r="CB467" s="152">
        <v>2.6219100000000002</v>
      </c>
      <c r="CC467" s="152">
        <v>0.19</v>
      </c>
      <c r="CD467" s="152"/>
      <c r="CE467" s="72"/>
      <c r="CF467" s="72"/>
      <c r="CG467" s="72"/>
      <c r="CH467" s="72"/>
      <c r="CI467" s="72"/>
      <c r="CJ467" s="72"/>
      <c r="CK467" s="72"/>
      <c r="CL467" s="72"/>
      <c r="CM467" s="72"/>
      <c r="CN467" s="72"/>
      <c r="CO467" s="72"/>
      <c r="CP467" s="72"/>
      <c r="CQ467" s="72"/>
      <c r="CR467" s="72"/>
      <c r="CS467" s="72"/>
      <c r="CT467" s="72"/>
      <c r="CU467" s="72"/>
      <c r="CV467" s="72"/>
      <c r="CW467" s="72"/>
      <c r="CX467" s="72"/>
      <c r="CY467" s="72"/>
      <c r="CZ467" s="72"/>
      <c r="DA467" s="72"/>
      <c r="DB467" s="72"/>
      <c r="DC467" s="72"/>
      <c r="DD467" s="72"/>
      <c r="DE467" s="72"/>
      <c r="DF467" s="72"/>
      <c r="DG467" s="72"/>
      <c r="DH467" s="78">
        <v>90.1</v>
      </c>
      <c r="DJ467" s="77">
        <f t="shared" si="339"/>
        <v>9.9000000000000057</v>
      </c>
      <c r="DK467" s="72">
        <v>0.46200000000000002</v>
      </c>
      <c r="DO467" s="358">
        <v>7.19</v>
      </c>
      <c r="DP467" s="72"/>
      <c r="DQ467" s="374"/>
      <c r="DR467" s="72"/>
      <c r="DS467" s="246"/>
      <c r="DU467" s="96"/>
      <c r="DW467" s="178"/>
      <c r="DX467" s="304">
        <f t="shared" si="340"/>
        <v>77.550055493895684</v>
      </c>
      <c r="DY467" s="77">
        <f t="shared" si="341"/>
        <v>0.53274139844617097</v>
      </c>
      <c r="DZ467" s="304">
        <f t="shared" si="342"/>
        <v>0.16000000000000003</v>
      </c>
      <c r="EA467" s="77">
        <f t="shared" si="343"/>
        <v>5.5493895671476147E-2</v>
      </c>
      <c r="EB467" s="304">
        <f t="shared" si="344"/>
        <v>13.770033296337406</v>
      </c>
      <c r="EC467" s="77">
        <f t="shared" si="345"/>
        <v>0.42175360710321874</v>
      </c>
      <c r="ED467" s="304">
        <f t="shared" si="346"/>
        <v>1.1900000000000002</v>
      </c>
      <c r="EE467" s="77">
        <f t="shared" si="347"/>
        <v>0.22197558268590459</v>
      </c>
      <c r="EF467" s="304">
        <f t="shared" si="348"/>
        <v>8.0000000000000016E-2</v>
      </c>
      <c r="EG467" s="77">
        <f t="shared" si="349"/>
        <v>7.7691453940066602E-2</v>
      </c>
      <c r="EH467" s="304">
        <f t="shared" si="350"/>
        <v>0.38999999999999996</v>
      </c>
      <c r="EI467" s="77">
        <f t="shared" si="351"/>
        <v>3.3296337402885678E-2</v>
      </c>
      <c r="EJ467" s="304">
        <f t="shared" si="352"/>
        <v>1.08</v>
      </c>
      <c r="EK467" s="77">
        <f t="shared" si="353"/>
        <v>8.8790233074361832E-2</v>
      </c>
      <c r="EL467" s="304">
        <f t="shared" si="354"/>
        <v>2.86</v>
      </c>
      <c r="EM467" s="77">
        <f t="shared" si="355"/>
        <v>0.34406215316315208</v>
      </c>
      <c r="EN467" s="304">
        <f t="shared" si="356"/>
        <v>2.9100000000000006</v>
      </c>
      <c r="EO467" s="77">
        <f t="shared" si="357"/>
        <v>0.21087680355160934</v>
      </c>
      <c r="EP467" s="304">
        <f t="shared" si="358"/>
        <v>0</v>
      </c>
      <c r="EQ467" s="77" t="e">
        <f t="shared" si="359"/>
        <v>#DIV/0!</v>
      </c>
      <c r="ER467" s="77">
        <f t="shared" si="360"/>
        <v>100</v>
      </c>
      <c r="ES467" s="77">
        <f t="shared" si="361"/>
        <v>0</v>
      </c>
    </row>
    <row r="468" spans="1:149" s="77" customFormat="1" x14ac:dyDescent="0.45">
      <c r="A468" s="78" t="s">
        <v>1439</v>
      </c>
      <c r="B468" s="178" t="s">
        <v>3401</v>
      </c>
      <c r="C468" s="77" t="s">
        <v>3630</v>
      </c>
      <c r="D468" s="77" t="s">
        <v>3587</v>
      </c>
      <c r="E468" s="78" t="s">
        <v>637</v>
      </c>
      <c r="F468" s="78">
        <v>58</v>
      </c>
      <c r="G468" s="72" t="s">
        <v>3367</v>
      </c>
      <c r="H468" s="78" t="s">
        <v>1101</v>
      </c>
      <c r="I468" s="78">
        <v>330</v>
      </c>
      <c r="J468" s="300">
        <v>223.70000000000002</v>
      </c>
      <c r="K468" s="78">
        <v>2</v>
      </c>
      <c r="L468" s="300">
        <v>781</v>
      </c>
      <c r="M468" s="72">
        <v>5</v>
      </c>
      <c r="O468" s="78" t="s">
        <v>3482</v>
      </c>
      <c r="P468" s="72" t="s">
        <v>3195</v>
      </c>
      <c r="Q468" s="125"/>
      <c r="R468" s="125">
        <v>-2.27</v>
      </c>
      <c r="S468" s="116"/>
      <c r="AA468" s="195"/>
      <c r="AB468" s="195"/>
      <c r="AC468" s="195"/>
      <c r="AD468" s="72"/>
      <c r="AE468" s="316">
        <v>1</v>
      </c>
      <c r="AF468" s="195"/>
      <c r="AG468" s="195">
        <v>0</v>
      </c>
      <c r="AH468" s="72"/>
      <c r="AQ468" s="178" t="s">
        <v>824</v>
      </c>
      <c r="AR468" s="66">
        <v>0.74880000000000002</v>
      </c>
      <c r="AS468" s="66"/>
      <c r="AU468" s="276">
        <v>2237</v>
      </c>
      <c r="AV468" s="276"/>
      <c r="AW468" s="276">
        <v>1675.0656000000001</v>
      </c>
      <c r="AX468" s="95"/>
      <c r="AY468" s="276"/>
      <c r="AZ468" s="95"/>
      <c r="BA468" s="178"/>
      <c r="BB468" s="98" t="s">
        <v>722</v>
      </c>
      <c r="BC468" s="270" t="s">
        <v>3333</v>
      </c>
      <c r="BD468" s="152">
        <v>69.792100000000005</v>
      </c>
      <c r="BE468" s="152">
        <v>0.01</v>
      </c>
      <c r="BF468" s="152">
        <v>0.191436</v>
      </c>
      <c r="BG468" s="152">
        <v>0.12</v>
      </c>
      <c r="BH468" s="152">
        <v>12.3248</v>
      </c>
      <c r="BI468" s="152">
        <v>0.34</v>
      </c>
      <c r="BJ468" s="152"/>
      <c r="BK468" s="152"/>
      <c r="BL468" s="152"/>
      <c r="BM468" s="152"/>
      <c r="BN468" s="152">
        <v>1.09392</v>
      </c>
      <c r="BO468" s="152">
        <v>0.12</v>
      </c>
      <c r="BP468" s="152">
        <v>2.7348000000000001E-2</v>
      </c>
      <c r="BQ468" s="152">
        <v>0.04</v>
      </c>
      <c r="BR468" s="152">
        <v>0.309944</v>
      </c>
      <c r="BS468" s="152">
        <v>0.11</v>
      </c>
      <c r="BT468" s="152"/>
      <c r="BU468" s="152"/>
      <c r="BV468" s="152"/>
      <c r="BW468" s="152"/>
      <c r="BX468" s="152">
        <v>1.4859100000000001</v>
      </c>
      <c r="BY468" s="152">
        <v>0.03</v>
      </c>
      <c r="BZ468" s="152">
        <v>3.4276200000000001</v>
      </c>
      <c r="CA468" s="152">
        <v>0.15</v>
      </c>
      <c r="CB468" s="152">
        <v>2.5068999999999999</v>
      </c>
      <c r="CC468" s="152">
        <v>0.08</v>
      </c>
      <c r="CD468" s="152"/>
      <c r="CE468" s="72"/>
      <c r="CF468" s="72"/>
      <c r="CG468" s="72"/>
      <c r="CH468" s="72"/>
      <c r="CI468" s="72"/>
      <c r="CJ468" s="72"/>
      <c r="CK468" s="72"/>
      <c r="CL468" s="72"/>
      <c r="CM468" s="72"/>
      <c r="CN468" s="72"/>
      <c r="CO468" s="72"/>
      <c r="CP468" s="72"/>
      <c r="CQ468" s="72"/>
      <c r="CR468" s="72"/>
      <c r="CS468" s="72"/>
      <c r="CT468" s="72"/>
      <c r="CU468" s="72"/>
      <c r="CV468" s="72"/>
      <c r="CW468" s="72"/>
      <c r="CX468" s="72"/>
      <c r="CY468" s="72"/>
      <c r="CZ468" s="72"/>
      <c r="DA468" s="72"/>
      <c r="DB468" s="72"/>
      <c r="DC468" s="72"/>
      <c r="DD468" s="72"/>
      <c r="DE468" s="72"/>
      <c r="DF468" s="72"/>
      <c r="DG468" s="72"/>
      <c r="DH468" s="78">
        <v>91.16</v>
      </c>
      <c r="DJ468" s="77">
        <f t="shared" si="339"/>
        <v>8.8400000000000034</v>
      </c>
      <c r="DK468" s="72">
        <v>0.52500000000000002</v>
      </c>
      <c r="DO468" s="358">
        <v>6.52</v>
      </c>
      <c r="DP468" s="72"/>
      <c r="DQ468" s="374"/>
      <c r="DR468" s="72"/>
      <c r="DS468" s="246"/>
      <c r="DU468" s="96"/>
      <c r="DW468" s="178"/>
      <c r="DX468" s="304">
        <f t="shared" si="340"/>
        <v>76.560004387889435</v>
      </c>
      <c r="DY468" s="77">
        <f t="shared" si="341"/>
        <v>1.0969723562966214E-2</v>
      </c>
      <c r="DZ468" s="304">
        <f t="shared" si="342"/>
        <v>0.21</v>
      </c>
      <c r="EA468" s="77">
        <f t="shared" si="343"/>
        <v>0.13163668275559456</v>
      </c>
      <c r="EB468" s="304">
        <f t="shared" si="344"/>
        <v>13.519964896884598</v>
      </c>
      <c r="EC468" s="77">
        <f t="shared" si="345"/>
        <v>0.37297060114085129</v>
      </c>
      <c r="ED468" s="304">
        <f t="shared" si="346"/>
        <v>1.2</v>
      </c>
      <c r="EE468" s="77">
        <f t="shared" si="347"/>
        <v>0.13163668275559456</v>
      </c>
      <c r="EF468" s="304">
        <f t="shared" si="348"/>
        <v>3.0000000000000002E-2</v>
      </c>
      <c r="EG468" s="77">
        <f t="shared" si="349"/>
        <v>4.3878894251864857E-2</v>
      </c>
      <c r="EH468" s="304">
        <f t="shared" si="350"/>
        <v>0.34</v>
      </c>
      <c r="EI468" s="77">
        <f t="shared" si="351"/>
        <v>0.12066695919262836</v>
      </c>
      <c r="EJ468" s="304">
        <f t="shared" si="352"/>
        <v>1.6300021939447125</v>
      </c>
      <c r="EK468" s="77">
        <f t="shared" si="353"/>
        <v>3.2909170688898634E-2</v>
      </c>
      <c r="EL468" s="304">
        <f t="shared" si="354"/>
        <v>3.7600043878894254</v>
      </c>
      <c r="EM468" s="77">
        <f t="shared" si="355"/>
        <v>0.16454585344449318</v>
      </c>
      <c r="EN468" s="304">
        <f t="shared" si="356"/>
        <v>2.75</v>
      </c>
      <c r="EO468" s="77">
        <f t="shared" si="357"/>
        <v>8.7757788503729714E-2</v>
      </c>
      <c r="EP468" s="304">
        <f t="shared" si="358"/>
        <v>0</v>
      </c>
      <c r="EQ468" s="77" t="e">
        <f t="shared" si="359"/>
        <v>#DIV/0!</v>
      </c>
      <c r="ER468" s="77">
        <f t="shared" si="360"/>
        <v>100</v>
      </c>
      <c r="ES468" s="77">
        <f t="shared" si="361"/>
        <v>0</v>
      </c>
    </row>
    <row r="469" spans="1:149" s="77" customFormat="1" x14ac:dyDescent="0.45">
      <c r="A469" s="78" t="s">
        <v>1439</v>
      </c>
      <c r="B469" s="178" t="s">
        <v>3401</v>
      </c>
      <c r="C469" s="77" t="s">
        <v>3630</v>
      </c>
      <c r="D469" s="77" t="s">
        <v>3587</v>
      </c>
      <c r="E469" s="78" t="s">
        <v>637</v>
      </c>
      <c r="F469" s="78">
        <v>65</v>
      </c>
      <c r="G469" s="72" t="s">
        <v>3367</v>
      </c>
      <c r="H469" s="78" t="s">
        <v>1101</v>
      </c>
      <c r="I469" s="78">
        <v>354</v>
      </c>
      <c r="J469" s="300">
        <v>389</v>
      </c>
      <c r="K469" s="78">
        <v>2</v>
      </c>
      <c r="L469" s="300">
        <v>780</v>
      </c>
      <c r="M469" s="72">
        <v>5</v>
      </c>
      <c r="O469" s="78" t="s">
        <v>3484</v>
      </c>
      <c r="P469" s="72" t="s">
        <v>3193</v>
      </c>
      <c r="Q469" s="125"/>
      <c r="R469" s="125">
        <v>-2.63</v>
      </c>
      <c r="S469" s="116"/>
      <c r="AA469" s="195"/>
      <c r="AB469" s="195"/>
      <c r="AC469" s="195"/>
      <c r="AD469" s="72"/>
      <c r="AE469" s="316">
        <v>1</v>
      </c>
      <c r="AF469" s="195"/>
      <c r="AG469" s="195">
        <v>0</v>
      </c>
      <c r="AH469" s="72"/>
      <c r="AQ469" s="178" t="s">
        <v>824</v>
      </c>
      <c r="AR469" s="66">
        <v>0.78410000000000002</v>
      </c>
      <c r="AS469" s="66"/>
      <c r="AU469" s="276">
        <v>3890</v>
      </c>
      <c r="AV469" s="276"/>
      <c r="AW469" s="276">
        <v>3050.1489999999999</v>
      </c>
      <c r="AX469" s="95"/>
      <c r="AY469" s="276"/>
      <c r="AZ469" s="95"/>
      <c r="BA469" s="178"/>
      <c r="BB469" s="98" t="s">
        <v>722</v>
      </c>
      <c r="BC469" s="270" t="s">
        <v>3333</v>
      </c>
      <c r="BD469" s="152">
        <v>65.61</v>
      </c>
      <c r="BE469" s="152">
        <v>0.48</v>
      </c>
      <c r="BF469" s="152">
        <v>7.8795000000000004E-2</v>
      </c>
      <c r="BG469" s="152">
        <v>0.06</v>
      </c>
      <c r="BH469" s="152">
        <v>13.5177</v>
      </c>
      <c r="BI469" s="152">
        <v>0.1</v>
      </c>
      <c r="BJ469" s="152"/>
      <c r="BK469" s="152"/>
      <c r="BL469" s="152"/>
      <c r="BM469" s="152"/>
      <c r="BN469" s="152">
        <v>0.77044000000000001</v>
      </c>
      <c r="BO469" s="152">
        <v>0.16</v>
      </c>
      <c r="BP469" s="152">
        <v>5.253E-2</v>
      </c>
      <c r="BQ469" s="152">
        <v>0.05</v>
      </c>
      <c r="BR469" s="152">
        <v>0.21887499999999999</v>
      </c>
      <c r="BS469" s="152">
        <v>0.06</v>
      </c>
      <c r="BT469" s="152"/>
      <c r="BU469" s="152"/>
      <c r="BV469" s="152"/>
      <c r="BW469" s="152"/>
      <c r="BX469" s="152">
        <v>2.03992</v>
      </c>
      <c r="BY469" s="152">
        <v>0.28000000000000003</v>
      </c>
      <c r="BZ469" s="152">
        <v>3.0905100000000001</v>
      </c>
      <c r="CA469" s="152">
        <v>0.18</v>
      </c>
      <c r="CB469" s="152">
        <v>2.16248</v>
      </c>
      <c r="CC469" s="152">
        <v>0.08</v>
      </c>
      <c r="CD469" s="152"/>
      <c r="CE469" s="72"/>
      <c r="CF469" s="72"/>
      <c r="CG469" s="72"/>
      <c r="CH469" s="72"/>
      <c r="CI469" s="72"/>
      <c r="CJ469" s="72"/>
      <c r="CK469" s="72"/>
      <c r="CL469" s="72"/>
      <c r="CM469" s="72"/>
      <c r="CN469" s="72"/>
      <c r="CO469" s="72"/>
      <c r="CP469" s="72"/>
      <c r="CQ469" s="72"/>
      <c r="CR469" s="72"/>
      <c r="CS469" s="72"/>
      <c r="CT469" s="72"/>
      <c r="CU469" s="72"/>
      <c r="CV469" s="72"/>
      <c r="CW469" s="72"/>
      <c r="CX469" s="72"/>
      <c r="CY469" s="72"/>
      <c r="CZ469" s="72"/>
      <c r="DA469" s="72"/>
      <c r="DB469" s="72"/>
      <c r="DC469" s="72"/>
      <c r="DD469" s="72"/>
      <c r="DE469" s="72"/>
      <c r="DF469" s="72"/>
      <c r="DG469" s="72"/>
      <c r="DH469" s="78">
        <v>87.55</v>
      </c>
      <c r="DJ469" s="77">
        <f t="shared" si="339"/>
        <v>12.450000000000003</v>
      </c>
      <c r="DK469" s="72">
        <v>0.62</v>
      </c>
      <c r="DO469" s="358">
        <v>8.5</v>
      </c>
      <c r="DP469" s="72"/>
      <c r="DQ469" s="374"/>
      <c r="DR469" s="72"/>
      <c r="DS469" s="246"/>
      <c r="DU469" s="96"/>
      <c r="DW469" s="178"/>
      <c r="DX469" s="304">
        <f t="shared" si="340"/>
        <v>74.940034266133637</v>
      </c>
      <c r="DY469" s="77">
        <f t="shared" si="341"/>
        <v>0.54825813820673897</v>
      </c>
      <c r="DZ469" s="304">
        <f t="shared" si="342"/>
        <v>9.0000000000000011E-2</v>
      </c>
      <c r="EA469" s="77">
        <f t="shared" si="343"/>
        <v>6.8532267275842385E-2</v>
      </c>
      <c r="EB469" s="304">
        <f t="shared" si="344"/>
        <v>15.439977155910908</v>
      </c>
      <c r="EC469" s="77">
        <f t="shared" si="345"/>
        <v>0.11422044545973731</v>
      </c>
      <c r="ED469" s="304">
        <f t="shared" si="346"/>
        <v>0.88</v>
      </c>
      <c r="EE469" s="77">
        <f t="shared" si="347"/>
        <v>0.18275271273557969</v>
      </c>
      <c r="EF469" s="304">
        <f t="shared" si="348"/>
        <v>6.0000000000000005E-2</v>
      </c>
      <c r="EG469" s="77">
        <f t="shared" si="349"/>
        <v>5.7110222729868654E-2</v>
      </c>
      <c r="EH469" s="304">
        <f t="shared" si="350"/>
        <v>0.25</v>
      </c>
      <c r="EI469" s="77">
        <f t="shared" si="351"/>
        <v>6.8532267275842371E-2</v>
      </c>
      <c r="EJ469" s="304">
        <f t="shared" si="352"/>
        <v>2.3300057110222729</v>
      </c>
      <c r="EK469" s="77">
        <f t="shared" si="353"/>
        <v>0.31981724728726446</v>
      </c>
      <c r="EL469" s="304">
        <f t="shared" si="354"/>
        <v>3.5299942889777274</v>
      </c>
      <c r="EM469" s="77">
        <f t="shared" si="355"/>
        <v>0.20559680182752715</v>
      </c>
      <c r="EN469" s="304">
        <f t="shared" si="356"/>
        <v>2.4699942889777273</v>
      </c>
      <c r="EO469" s="77">
        <f t="shared" si="357"/>
        <v>9.1376356367789846E-2</v>
      </c>
      <c r="EP469" s="304">
        <f t="shared" si="358"/>
        <v>0</v>
      </c>
      <c r="EQ469" s="77" t="e">
        <f t="shared" si="359"/>
        <v>#DIV/0!</v>
      </c>
      <c r="ER469" s="77">
        <f t="shared" si="360"/>
        <v>100</v>
      </c>
      <c r="ES469" s="77">
        <f t="shared" si="361"/>
        <v>0</v>
      </c>
    </row>
    <row r="470" spans="1:149" s="77" customFormat="1" x14ac:dyDescent="0.45">
      <c r="A470" s="78" t="s">
        <v>1439</v>
      </c>
      <c r="B470" s="178" t="s">
        <v>3401</v>
      </c>
      <c r="C470" s="77" t="s">
        <v>3630</v>
      </c>
      <c r="D470" s="77" t="s">
        <v>3587</v>
      </c>
      <c r="E470" s="78" t="s">
        <v>637</v>
      </c>
      <c r="F470" s="78">
        <v>66</v>
      </c>
      <c r="G470" s="72" t="s">
        <v>3367</v>
      </c>
      <c r="H470" s="78" t="s">
        <v>1101</v>
      </c>
      <c r="I470" s="78">
        <v>354</v>
      </c>
      <c r="J470" s="300">
        <v>389</v>
      </c>
      <c r="K470" s="78">
        <v>2</v>
      </c>
      <c r="L470" s="300">
        <v>780</v>
      </c>
      <c r="M470" s="72">
        <v>5</v>
      </c>
      <c r="O470" s="78" t="s">
        <v>3485</v>
      </c>
      <c r="P470" s="72" t="s">
        <v>3193</v>
      </c>
      <c r="Q470" s="125"/>
      <c r="R470" s="125">
        <v>-2.54</v>
      </c>
      <c r="S470" s="116"/>
      <c r="AA470" s="195"/>
      <c r="AB470" s="195"/>
      <c r="AC470" s="195"/>
      <c r="AD470" s="72"/>
      <c r="AE470" s="316">
        <v>0.9</v>
      </c>
      <c r="AF470" s="195"/>
      <c r="AG470" s="195">
        <v>0.1</v>
      </c>
      <c r="AH470" s="72"/>
      <c r="AQ470" s="178" t="s">
        <v>824</v>
      </c>
      <c r="AR470" s="66">
        <v>0.7873</v>
      </c>
      <c r="AS470" s="66">
        <v>4.5519999999999996</v>
      </c>
      <c r="AU470" s="276">
        <v>3501</v>
      </c>
      <c r="AV470" s="276">
        <v>388.99999999999989</v>
      </c>
      <c r="AW470" s="276">
        <v>2756.3373000000001</v>
      </c>
      <c r="AX470" s="95">
        <v>14.951772642254838</v>
      </c>
      <c r="AY470" s="276">
        <v>1770.7279999999994</v>
      </c>
      <c r="AZ470" s="95">
        <v>19.910564557500614</v>
      </c>
      <c r="BA470" s="178"/>
      <c r="BB470" s="98" t="s">
        <v>722</v>
      </c>
      <c r="BC470" s="270" t="s">
        <v>3333</v>
      </c>
      <c r="BD470" s="152">
        <v>67.3964</v>
      </c>
      <c r="BE470" s="152">
        <v>0.28000000000000003</v>
      </c>
      <c r="BF470" s="152">
        <v>0.14155200000000001</v>
      </c>
      <c r="BG470" s="152">
        <v>0.03</v>
      </c>
      <c r="BH470" s="152">
        <v>12.7928</v>
      </c>
      <c r="BI470" s="152">
        <v>0.04</v>
      </c>
      <c r="BJ470" s="152"/>
      <c r="BK470" s="152"/>
      <c r="BL470" s="152"/>
      <c r="BM470" s="152"/>
      <c r="BN470" s="152">
        <v>0.84931199999999996</v>
      </c>
      <c r="BO470" s="152">
        <v>0.15</v>
      </c>
      <c r="BP470" s="152">
        <v>1.7694000000000001E-2</v>
      </c>
      <c r="BQ470" s="152">
        <v>0.03</v>
      </c>
      <c r="BR470" s="152">
        <v>0.27425699999999997</v>
      </c>
      <c r="BS470" s="152">
        <v>7.0000000000000007E-2</v>
      </c>
      <c r="BT470" s="152"/>
      <c r="BU470" s="152"/>
      <c r="BV470" s="152"/>
      <c r="BW470" s="152"/>
      <c r="BX470" s="152">
        <v>1.53938</v>
      </c>
      <c r="BY470" s="152">
        <v>0.05</v>
      </c>
      <c r="BZ470" s="152">
        <v>2.9018199999999998</v>
      </c>
      <c r="CA470" s="152">
        <v>0.14000000000000001</v>
      </c>
      <c r="CB470" s="152">
        <v>2.5479400000000001</v>
      </c>
      <c r="CC470" s="152">
        <v>0.15</v>
      </c>
      <c r="CD470" s="152"/>
      <c r="CE470" s="72"/>
      <c r="CF470" s="72"/>
      <c r="CG470" s="72"/>
      <c r="CH470" s="72"/>
      <c r="CI470" s="72"/>
      <c r="CJ470" s="72"/>
      <c r="CK470" s="72"/>
      <c r="CL470" s="72"/>
      <c r="CM470" s="72"/>
      <c r="CN470" s="72"/>
      <c r="CO470" s="72"/>
      <c r="CP470" s="72"/>
      <c r="CQ470" s="72"/>
      <c r="CR470" s="72"/>
      <c r="CS470" s="72"/>
      <c r="CT470" s="72"/>
      <c r="CU470" s="72"/>
      <c r="CV470" s="72"/>
      <c r="CW470" s="72"/>
      <c r="CX470" s="72"/>
      <c r="CY470" s="72"/>
      <c r="CZ470" s="72"/>
      <c r="DA470" s="72"/>
      <c r="DB470" s="72"/>
      <c r="DC470" s="72"/>
      <c r="DD470" s="72"/>
      <c r="DE470" s="72"/>
      <c r="DF470" s="72"/>
      <c r="DG470" s="72"/>
      <c r="DH470" s="78">
        <v>88.47</v>
      </c>
      <c r="DJ470" s="77">
        <f t="shared" si="339"/>
        <v>11.530000000000001</v>
      </c>
      <c r="DK470" s="72">
        <v>0.51100000000000001</v>
      </c>
      <c r="DO470" s="358">
        <v>8.08</v>
      </c>
      <c r="DP470" s="72"/>
      <c r="DQ470" s="374"/>
      <c r="DR470" s="72"/>
      <c r="DS470" s="246"/>
      <c r="DU470" s="96"/>
      <c r="DW470" s="178"/>
      <c r="DX470" s="304">
        <f t="shared" si="340"/>
        <v>76.17994800497344</v>
      </c>
      <c r="DY470" s="77">
        <f t="shared" si="341"/>
        <v>0.31649146603368378</v>
      </c>
      <c r="DZ470" s="304">
        <f t="shared" si="342"/>
        <v>0.16</v>
      </c>
      <c r="EA470" s="77">
        <f t="shared" si="343"/>
        <v>3.39097999321804E-2</v>
      </c>
      <c r="EB470" s="304">
        <f t="shared" si="344"/>
        <v>14.460042952413247</v>
      </c>
      <c r="EC470" s="77">
        <f t="shared" si="345"/>
        <v>4.5213066576240531E-2</v>
      </c>
      <c r="ED470" s="304">
        <f t="shared" si="346"/>
        <v>0.96</v>
      </c>
      <c r="EE470" s="77">
        <f t="shared" si="347"/>
        <v>0.16954899966090201</v>
      </c>
      <c r="EF470" s="304">
        <f t="shared" si="348"/>
        <v>0.02</v>
      </c>
      <c r="EG470" s="77">
        <f t="shared" si="349"/>
        <v>3.39097999321804E-2</v>
      </c>
      <c r="EH470" s="304">
        <f t="shared" si="350"/>
        <v>0.31</v>
      </c>
      <c r="EI470" s="77">
        <f t="shared" si="351"/>
        <v>7.9122866508420944E-2</v>
      </c>
      <c r="EJ470" s="304">
        <f t="shared" si="352"/>
        <v>1.7400022606533287</v>
      </c>
      <c r="EK470" s="77">
        <f t="shared" si="353"/>
        <v>5.6516333220300669E-2</v>
      </c>
      <c r="EL470" s="304">
        <f t="shared" si="354"/>
        <v>3.2800045213066578</v>
      </c>
      <c r="EM470" s="77">
        <f t="shared" si="355"/>
        <v>0.15824573301684189</v>
      </c>
      <c r="EN470" s="304">
        <f t="shared" si="356"/>
        <v>2.8800045213066578</v>
      </c>
      <c r="EO470" s="77">
        <f t="shared" si="357"/>
        <v>0.16954899966090201</v>
      </c>
      <c r="EP470" s="304">
        <f t="shared" si="358"/>
        <v>0</v>
      </c>
      <c r="EQ470" s="77" t="e">
        <f t="shared" si="359"/>
        <v>#DIV/0!</v>
      </c>
      <c r="ER470" s="77">
        <f t="shared" si="360"/>
        <v>100</v>
      </c>
      <c r="ES470" s="77">
        <f t="shared" si="361"/>
        <v>0</v>
      </c>
    </row>
    <row r="471" spans="1:149" s="77" customFormat="1" x14ac:dyDescent="0.45">
      <c r="A471" s="78" t="s">
        <v>1439</v>
      </c>
      <c r="B471" s="178" t="s">
        <v>3401</v>
      </c>
      <c r="C471" s="77" t="s">
        <v>3630</v>
      </c>
      <c r="D471" s="77" t="s">
        <v>3587</v>
      </c>
      <c r="E471" s="78" t="s">
        <v>637</v>
      </c>
      <c r="F471" s="78">
        <v>67</v>
      </c>
      <c r="G471" s="72" t="s">
        <v>3367</v>
      </c>
      <c r="H471" s="78" t="s">
        <v>1101</v>
      </c>
      <c r="I471" s="78">
        <v>354</v>
      </c>
      <c r="J471" s="300">
        <v>389</v>
      </c>
      <c r="K471" s="78">
        <v>2</v>
      </c>
      <c r="L471" s="300">
        <v>780</v>
      </c>
      <c r="M471" s="72">
        <v>5</v>
      </c>
      <c r="O471" s="78" t="s">
        <v>3486</v>
      </c>
      <c r="P471" s="72" t="s">
        <v>3193</v>
      </c>
      <c r="Q471" s="125"/>
      <c r="R471" s="125">
        <v>-2.44</v>
      </c>
      <c r="S471" s="116"/>
      <c r="AA471" s="195"/>
      <c r="AB471" s="195"/>
      <c r="AC471" s="195"/>
      <c r="AD471" s="72"/>
      <c r="AE471" s="316">
        <v>0.8</v>
      </c>
      <c r="AF471" s="195"/>
      <c r="AG471" s="195">
        <v>0.2</v>
      </c>
      <c r="AH471" s="72"/>
      <c r="AQ471" s="178" t="s">
        <v>824</v>
      </c>
      <c r="AR471" s="66">
        <v>0.79700000000000004</v>
      </c>
      <c r="AS471" s="66">
        <v>4.2469999999999999</v>
      </c>
      <c r="AU471" s="276">
        <v>3112</v>
      </c>
      <c r="AV471" s="276">
        <v>777.99999999999977</v>
      </c>
      <c r="AW471" s="276">
        <v>2480.2640000000001</v>
      </c>
      <c r="AX471" s="95">
        <v>13.574902120501996</v>
      </c>
      <c r="AY471" s="276">
        <v>3304.1659999999988</v>
      </c>
      <c r="AZ471" s="95">
        <v>37.152973495476758</v>
      </c>
      <c r="BA471" s="178"/>
      <c r="BB471" s="98" t="s">
        <v>722</v>
      </c>
      <c r="BC471" s="270" t="s">
        <v>3333</v>
      </c>
      <c r="BD471" s="152">
        <v>69.548100000000005</v>
      </c>
      <c r="BE471" s="152">
        <v>0.84</v>
      </c>
      <c r="BF471" s="152">
        <v>0.13494</v>
      </c>
      <c r="BG471" s="152">
        <v>0.05</v>
      </c>
      <c r="BH471" s="152">
        <v>11.874700000000001</v>
      </c>
      <c r="BI471" s="152">
        <v>0.19</v>
      </c>
      <c r="BJ471" s="152"/>
      <c r="BK471" s="152"/>
      <c r="BL471" s="152"/>
      <c r="BM471" s="152"/>
      <c r="BN471" s="152">
        <v>0.89060399999999995</v>
      </c>
      <c r="BO471" s="152">
        <v>0.12</v>
      </c>
      <c r="BP471" s="152">
        <v>6.2972E-2</v>
      </c>
      <c r="BQ471" s="152">
        <v>0.05</v>
      </c>
      <c r="BR471" s="152">
        <v>0.22489999999999999</v>
      </c>
      <c r="BS471" s="152">
        <v>0.02</v>
      </c>
      <c r="BT471" s="152"/>
      <c r="BU471" s="152"/>
      <c r="BV471" s="152"/>
      <c r="BW471" s="152"/>
      <c r="BX471" s="152">
        <v>1.4123699999999999</v>
      </c>
      <c r="BY471" s="152">
        <v>0.17</v>
      </c>
      <c r="BZ471" s="152">
        <v>3.0136599999999998</v>
      </c>
      <c r="CA471" s="152">
        <v>0.11</v>
      </c>
      <c r="CB471" s="152">
        <v>2.7887599999999999</v>
      </c>
      <c r="CC471" s="152">
        <v>0.2</v>
      </c>
      <c r="CD471" s="152"/>
      <c r="CE471" s="72"/>
      <c r="CF471" s="72"/>
      <c r="CG471" s="72"/>
      <c r="CH471" s="72"/>
      <c r="CI471" s="72"/>
      <c r="CJ471" s="72"/>
      <c r="CK471" s="72"/>
      <c r="CL471" s="72"/>
      <c r="CM471" s="72"/>
      <c r="CN471" s="72"/>
      <c r="CO471" s="72"/>
      <c r="CP471" s="72"/>
      <c r="CQ471" s="72"/>
      <c r="CR471" s="72"/>
      <c r="CS471" s="72"/>
      <c r="CT471" s="72"/>
      <c r="CU471" s="72"/>
      <c r="CV471" s="72"/>
      <c r="CW471" s="72"/>
      <c r="CX471" s="72"/>
      <c r="CY471" s="72"/>
      <c r="CZ471" s="72"/>
      <c r="DA471" s="72"/>
      <c r="DB471" s="72"/>
      <c r="DC471" s="72"/>
      <c r="DD471" s="72"/>
      <c r="DE471" s="72"/>
      <c r="DF471" s="72"/>
      <c r="DG471" s="72"/>
      <c r="DH471" s="78">
        <v>89.96</v>
      </c>
      <c r="DJ471" s="77">
        <f t="shared" si="339"/>
        <v>10.040000000000006</v>
      </c>
      <c r="DK471" s="72">
        <v>0.46899999999999997</v>
      </c>
      <c r="DO471" s="358">
        <v>7.27</v>
      </c>
      <c r="DP471" s="72"/>
      <c r="DQ471" s="374"/>
      <c r="DR471" s="72"/>
      <c r="DS471" s="246"/>
      <c r="DU471" s="96"/>
      <c r="DW471" s="178"/>
      <c r="DX471" s="304">
        <f t="shared" si="340"/>
        <v>77.310026678523798</v>
      </c>
      <c r="DY471" s="77">
        <f t="shared" si="341"/>
        <v>0.9337483325922632</v>
      </c>
      <c r="DZ471" s="304">
        <f t="shared" si="342"/>
        <v>0.15000000000000002</v>
      </c>
      <c r="EA471" s="77">
        <f t="shared" si="343"/>
        <v>5.558025789239663E-2</v>
      </c>
      <c r="EB471" s="304">
        <f t="shared" si="344"/>
        <v>13.199977767896845</v>
      </c>
      <c r="EC471" s="77">
        <f t="shared" si="345"/>
        <v>0.21120497999110718</v>
      </c>
      <c r="ED471" s="304">
        <f t="shared" si="346"/>
        <v>0.9900000000000001</v>
      </c>
      <c r="EE471" s="77">
        <f t="shared" si="347"/>
        <v>0.13339261894175192</v>
      </c>
      <c r="EF471" s="304">
        <f t="shared" si="348"/>
        <v>7.0000000000000007E-2</v>
      </c>
      <c r="EG471" s="77">
        <f t="shared" si="349"/>
        <v>5.558025789239663E-2</v>
      </c>
      <c r="EH471" s="304">
        <f t="shared" si="350"/>
        <v>0.25</v>
      </c>
      <c r="EI471" s="77">
        <f t="shared" si="351"/>
        <v>2.2232103156958651E-2</v>
      </c>
      <c r="EJ471" s="304">
        <f t="shared" si="352"/>
        <v>1.5699977767896844</v>
      </c>
      <c r="EK471" s="77">
        <f t="shared" si="353"/>
        <v>0.18897287683414854</v>
      </c>
      <c r="EL471" s="304">
        <f t="shared" si="354"/>
        <v>3.35</v>
      </c>
      <c r="EM471" s="77">
        <f t="shared" si="355"/>
        <v>0.12227656736327257</v>
      </c>
      <c r="EN471" s="304">
        <f t="shared" si="356"/>
        <v>3.1</v>
      </c>
      <c r="EO471" s="77">
        <f t="shared" si="357"/>
        <v>0.22232103156958649</v>
      </c>
      <c r="EP471" s="304">
        <f t="shared" si="358"/>
        <v>0</v>
      </c>
      <c r="EQ471" s="77" t="e">
        <f t="shared" si="359"/>
        <v>#DIV/0!</v>
      </c>
      <c r="ER471" s="77">
        <f t="shared" si="360"/>
        <v>100</v>
      </c>
      <c r="ES471" s="77">
        <f t="shared" si="361"/>
        <v>0</v>
      </c>
    </row>
    <row r="472" spans="1:149" s="77" customFormat="1" x14ac:dyDescent="0.45">
      <c r="A472" s="78" t="s">
        <v>1439</v>
      </c>
      <c r="B472" s="178" t="s">
        <v>3401</v>
      </c>
      <c r="C472" s="77" t="s">
        <v>3630</v>
      </c>
      <c r="D472" s="77" t="s">
        <v>3587</v>
      </c>
      <c r="E472" s="78" t="s">
        <v>637</v>
      </c>
      <c r="F472" s="78">
        <v>69</v>
      </c>
      <c r="G472" s="72" t="s">
        <v>3367</v>
      </c>
      <c r="H472" s="78" t="s">
        <v>1101</v>
      </c>
      <c r="I472" s="78">
        <v>354</v>
      </c>
      <c r="J472" s="300">
        <v>389</v>
      </c>
      <c r="K472" s="78">
        <v>2</v>
      </c>
      <c r="L472" s="300">
        <v>780</v>
      </c>
      <c r="M472" s="72">
        <v>5</v>
      </c>
      <c r="O472" s="78" t="s">
        <v>3484</v>
      </c>
      <c r="P472" s="72" t="s">
        <v>3194</v>
      </c>
      <c r="Q472" s="125"/>
      <c r="R472" s="125">
        <v>-2.63</v>
      </c>
      <c r="S472" s="116"/>
      <c r="AA472" s="195"/>
      <c r="AB472" s="195"/>
      <c r="AC472" s="195"/>
      <c r="AD472" s="72"/>
      <c r="AE472" s="316">
        <v>1</v>
      </c>
      <c r="AF472" s="195"/>
      <c r="AG472" s="195">
        <v>0</v>
      </c>
      <c r="AH472" s="72"/>
      <c r="AQ472" s="178" t="s">
        <v>824</v>
      </c>
      <c r="AR472" s="66">
        <v>0.78410000000000002</v>
      </c>
      <c r="AS472" s="66"/>
      <c r="AU472" s="276">
        <v>3890</v>
      </c>
      <c r="AV472" s="276"/>
      <c r="AW472" s="276">
        <v>3050.1489999999999</v>
      </c>
      <c r="AX472" s="95"/>
      <c r="AY472" s="276"/>
      <c r="AZ472" s="95"/>
      <c r="BA472" s="178"/>
      <c r="BB472" s="98" t="s">
        <v>722</v>
      </c>
      <c r="BC472" s="270" t="s">
        <v>3333</v>
      </c>
      <c r="BD472" s="152">
        <v>65.895600000000002</v>
      </c>
      <c r="BE472" s="152">
        <v>0.48</v>
      </c>
      <c r="BF472" s="152">
        <v>0.114816</v>
      </c>
      <c r="BG472" s="152">
        <v>0.04</v>
      </c>
      <c r="BH472" s="152">
        <v>14.466799999999999</v>
      </c>
      <c r="BI472" s="152">
        <v>0.18</v>
      </c>
      <c r="BJ472" s="152"/>
      <c r="BK472" s="152"/>
      <c r="BL472" s="152"/>
      <c r="BM472" s="152"/>
      <c r="BN472" s="152">
        <v>0.86553599999999997</v>
      </c>
      <c r="BO472" s="152">
        <v>0.11</v>
      </c>
      <c r="BP472" s="152">
        <v>6.1823999999999997E-2</v>
      </c>
      <c r="BQ472" s="152">
        <v>0.06</v>
      </c>
      <c r="BR472" s="152">
        <v>0.521088</v>
      </c>
      <c r="BS472" s="152">
        <v>0.05</v>
      </c>
      <c r="BT472" s="152"/>
      <c r="BU472" s="152"/>
      <c r="BV472" s="152"/>
      <c r="BW472" s="152"/>
      <c r="BX472" s="152">
        <v>1.7399</v>
      </c>
      <c r="BY472" s="152">
        <v>0.17</v>
      </c>
      <c r="BZ472" s="152">
        <v>3.3119999999999998</v>
      </c>
      <c r="CA472" s="152">
        <v>0.18</v>
      </c>
      <c r="CB472" s="152">
        <v>1.34246</v>
      </c>
      <c r="CC472" s="152">
        <v>7.0000000000000007E-2</v>
      </c>
      <c r="CD472" s="152"/>
      <c r="CE472" s="72"/>
      <c r="CF472" s="72"/>
      <c r="CG472" s="72"/>
      <c r="CH472" s="72"/>
      <c r="CI472" s="72"/>
      <c r="CJ472" s="72"/>
      <c r="CK472" s="72"/>
      <c r="CL472" s="72"/>
      <c r="CM472" s="72"/>
      <c r="CN472" s="72"/>
      <c r="CO472" s="72"/>
      <c r="CP472" s="72"/>
      <c r="CQ472" s="72"/>
      <c r="CR472" s="72"/>
      <c r="CS472" s="72"/>
      <c r="CT472" s="72"/>
      <c r="CU472" s="72"/>
      <c r="CV472" s="72"/>
      <c r="CW472" s="72"/>
      <c r="CX472" s="72"/>
      <c r="CY472" s="72"/>
      <c r="CZ472" s="72"/>
      <c r="DA472" s="72"/>
      <c r="DB472" s="72"/>
      <c r="DC472" s="72"/>
      <c r="DD472" s="72"/>
      <c r="DE472" s="72"/>
      <c r="DF472" s="72"/>
      <c r="DG472" s="72"/>
      <c r="DH472" s="78">
        <v>88.32</v>
      </c>
      <c r="DJ472" s="77">
        <f t="shared" si="339"/>
        <v>11.680000000000007</v>
      </c>
      <c r="DK472" s="72">
        <v>0.73699999999999999</v>
      </c>
      <c r="DO472" s="358">
        <v>8.15</v>
      </c>
      <c r="DP472" s="72"/>
      <c r="DQ472" s="374"/>
      <c r="DR472" s="72"/>
      <c r="DS472" s="246"/>
      <c r="DU472" s="96"/>
      <c r="DW472" s="178"/>
      <c r="DX472" s="304">
        <f t="shared" si="340"/>
        <v>74.610054347826093</v>
      </c>
      <c r="DY472" s="77">
        <f t="shared" si="341"/>
        <v>0.54347826086956519</v>
      </c>
      <c r="DZ472" s="304">
        <f t="shared" si="342"/>
        <v>0.13</v>
      </c>
      <c r="EA472" s="77">
        <f t="shared" si="343"/>
        <v>4.5289855072463775E-2</v>
      </c>
      <c r="EB472" s="304">
        <f t="shared" si="344"/>
        <v>16.379981884057969</v>
      </c>
      <c r="EC472" s="77">
        <f t="shared" si="345"/>
        <v>0.20380434782608695</v>
      </c>
      <c r="ED472" s="304">
        <f t="shared" si="346"/>
        <v>0.98</v>
      </c>
      <c r="EE472" s="77">
        <f t="shared" si="347"/>
        <v>0.12454710144927536</v>
      </c>
      <c r="EF472" s="304">
        <f t="shared" si="348"/>
        <v>6.9999999999999993E-2</v>
      </c>
      <c r="EG472" s="77">
        <f t="shared" si="349"/>
        <v>6.7934782608695649E-2</v>
      </c>
      <c r="EH472" s="304">
        <f t="shared" si="350"/>
        <v>0.59000000000000008</v>
      </c>
      <c r="EI472" s="77">
        <f t="shared" si="351"/>
        <v>5.6612318840579726E-2</v>
      </c>
      <c r="EJ472" s="304">
        <f t="shared" si="352"/>
        <v>1.9699954710144927</v>
      </c>
      <c r="EK472" s="77">
        <f t="shared" si="353"/>
        <v>0.19248188405797104</v>
      </c>
      <c r="EL472" s="304">
        <f t="shared" si="354"/>
        <v>3.75</v>
      </c>
      <c r="EM472" s="77">
        <f t="shared" si="355"/>
        <v>0.20380434782608695</v>
      </c>
      <c r="EN472" s="304">
        <f t="shared" si="356"/>
        <v>1.5199954710144929</v>
      </c>
      <c r="EO472" s="77">
        <f t="shared" si="357"/>
        <v>7.9257246376811613E-2</v>
      </c>
      <c r="EP472" s="304">
        <f t="shared" si="358"/>
        <v>0</v>
      </c>
      <c r="EQ472" s="77" t="e">
        <f t="shared" si="359"/>
        <v>#DIV/0!</v>
      </c>
      <c r="ER472" s="77">
        <f t="shared" si="360"/>
        <v>100</v>
      </c>
      <c r="ES472" s="77">
        <f t="shared" si="361"/>
        <v>0</v>
      </c>
    </row>
    <row r="473" spans="1:149" s="77" customFormat="1" x14ac:dyDescent="0.45">
      <c r="A473" s="78" t="s">
        <v>1439</v>
      </c>
      <c r="B473" s="178" t="s">
        <v>3401</v>
      </c>
      <c r="C473" s="77" t="s">
        <v>3630</v>
      </c>
      <c r="D473" s="77" t="s">
        <v>3587</v>
      </c>
      <c r="E473" s="78" t="s">
        <v>1127</v>
      </c>
      <c r="F473" s="78">
        <v>72</v>
      </c>
      <c r="G473" s="72" t="s">
        <v>3367</v>
      </c>
      <c r="H473" s="78" t="s">
        <v>1101</v>
      </c>
      <c r="I473" s="78">
        <v>502</v>
      </c>
      <c r="J473" s="300">
        <v>217.4</v>
      </c>
      <c r="K473" s="78">
        <v>2</v>
      </c>
      <c r="L473" s="300">
        <v>747</v>
      </c>
      <c r="M473" s="72">
        <v>5</v>
      </c>
      <c r="O473" s="78" t="s">
        <v>3487</v>
      </c>
      <c r="P473" s="72" t="s">
        <v>3196</v>
      </c>
      <c r="Q473" s="125"/>
      <c r="R473" s="125">
        <v>-1.3</v>
      </c>
      <c r="S473" s="116"/>
      <c r="AA473" s="195"/>
      <c r="AB473" s="195"/>
      <c r="AC473" s="195"/>
      <c r="AD473" s="72"/>
      <c r="AE473" s="316">
        <v>0.89</v>
      </c>
      <c r="AF473" s="195"/>
      <c r="AG473" s="195">
        <v>0.11</v>
      </c>
      <c r="AH473" s="72"/>
      <c r="AQ473" s="178" t="s">
        <v>824</v>
      </c>
      <c r="AR473" s="66">
        <v>0.71489999999999998</v>
      </c>
      <c r="AS473" s="66">
        <v>2.387</v>
      </c>
      <c r="AU473" s="276">
        <v>1934.8600000000001</v>
      </c>
      <c r="AV473" s="276">
        <v>239.13999999999996</v>
      </c>
      <c r="AW473" s="276">
        <v>1383.2314140000001</v>
      </c>
      <c r="AX473" s="95">
        <v>13.382582793411899</v>
      </c>
      <c r="AY473" s="276">
        <v>570.82717999999988</v>
      </c>
      <c r="AZ473" s="95">
        <v>7.7563889086787814</v>
      </c>
      <c r="BA473" s="178"/>
      <c r="BB473" s="98" t="s">
        <v>722</v>
      </c>
      <c r="BC473" s="270" t="s">
        <v>3333</v>
      </c>
      <c r="BD473" s="152">
        <v>71.344399999999993</v>
      </c>
      <c r="BE473" s="152">
        <v>0.56000000000000005</v>
      </c>
      <c r="BF473" s="152">
        <v>6.3945000000000002E-2</v>
      </c>
      <c r="BG473" s="152">
        <v>0.08</v>
      </c>
      <c r="BH473" s="152">
        <v>11.921200000000001</v>
      </c>
      <c r="BI473" s="152">
        <v>7.0000000000000007E-2</v>
      </c>
      <c r="BJ473" s="152"/>
      <c r="BK473" s="152"/>
      <c r="BL473" s="152"/>
      <c r="BM473" s="152"/>
      <c r="BN473" s="152">
        <v>0.71253</v>
      </c>
      <c r="BO473" s="152">
        <v>0.11</v>
      </c>
      <c r="BP473" s="152">
        <v>3.6540000000000003E-2</v>
      </c>
      <c r="BQ473" s="152">
        <v>0.04</v>
      </c>
      <c r="BR473" s="152">
        <v>0.20097000000000001</v>
      </c>
      <c r="BS473" s="152">
        <v>0.02</v>
      </c>
      <c r="BT473" s="152"/>
      <c r="BU473" s="152"/>
      <c r="BV473" s="152"/>
      <c r="BW473" s="152"/>
      <c r="BX473" s="152">
        <v>0.78561000000000003</v>
      </c>
      <c r="BY473" s="152">
        <v>0.05</v>
      </c>
      <c r="BZ473" s="152">
        <v>2.8318500000000002</v>
      </c>
      <c r="CA473" s="152">
        <v>0.11</v>
      </c>
      <c r="CB473" s="152">
        <v>3.45303</v>
      </c>
      <c r="CC473" s="152">
        <v>0.16</v>
      </c>
      <c r="CD473" s="152"/>
      <c r="CE473" s="72"/>
      <c r="CF473" s="72"/>
      <c r="CG473" s="72"/>
      <c r="CH473" s="72"/>
      <c r="CI473" s="72"/>
      <c r="CJ473" s="72"/>
      <c r="CK473" s="72"/>
      <c r="CL473" s="72"/>
      <c r="CM473" s="72"/>
      <c r="CN473" s="72"/>
      <c r="CO473" s="72"/>
      <c r="CP473" s="72"/>
      <c r="CQ473" s="72"/>
      <c r="CR473" s="72"/>
      <c r="CS473" s="72"/>
      <c r="CT473" s="72"/>
      <c r="CU473" s="72"/>
      <c r="CV473" s="72"/>
      <c r="CW473" s="72"/>
      <c r="CX473" s="72"/>
      <c r="CY473" s="72"/>
      <c r="CZ473" s="72"/>
      <c r="DA473" s="72"/>
      <c r="DB473" s="72"/>
      <c r="DC473" s="72"/>
      <c r="DD473" s="72"/>
      <c r="DE473" s="72"/>
      <c r="DF473" s="72"/>
      <c r="DG473" s="72"/>
      <c r="DH473" s="78">
        <v>91.35</v>
      </c>
      <c r="DJ473" s="77">
        <f t="shared" si="339"/>
        <v>8.6500000000000057</v>
      </c>
      <c r="DK473" s="72">
        <v>0.95399999999999996</v>
      </c>
      <c r="DO473" s="358">
        <v>6.38</v>
      </c>
      <c r="DP473" s="72"/>
      <c r="DQ473" s="374"/>
      <c r="DR473" s="72"/>
      <c r="DS473" s="246"/>
      <c r="DU473" s="96"/>
      <c r="DW473" s="178"/>
      <c r="DX473" s="304">
        <f t="shared" si="340"/>
        <v>78.100054734537494</v>
      </c>
      <c r="DY473" s="77">
        <f t="shared" si="341"/>
        <v>0.61302681992337171</v>
      </c>
      <c r="DZ473" s="304">
        <f t="shared" si="342"/>
        <v>7.0000000000000007E-2</v>
      </c>
      <c r="EA473" s="77">
        <f t="shared" si="343"/>
        <v>8.7575259989053106E-2</v>
      </c>
      <c r="EB473" s="304">
        <f t="shared" si="344"/>
        <v>13.050027367268749</v>
      </c>
      <c r="EC473" s="77">
        <f t="shared" si="345"/>
        <v>7.6628352490421478E-2</v>
      </c>
      <c r="ED473" s="304">
        <f t="shared" si="346"/>
        <v>0.78</v>
      </c>
      <c r="EE473" s="77">
        <f t="shared" si="347"/>
        <v>0.120415982484948</v>
      </c>
      <c r="EF473" s="304">
        <f t="shared" si="348"/>
        <v>4.0000000000000008E-2</v>
      </c>
      <c r="EG473" s="77">
        <f t="shared" si="349"/>
        <v>4.3787629994526546E-2</v>
      </c>
      <c r="EH473" s="304">
        <f t="shared" si="350"/>
        <v>0.22</v>
      </c>
      <c r="EI473" s="77">
        <f t="shared" si="351"/>
        <v>2.1893814997263273E-2</v>
      </c>
      <c r="EJ473" s="304">
        <f t="shared" si="352"/>
        <v>0.86</v>
      </c>
      <c r="EK473" s="77">
        <f t="shared" si="353"/>
        <v>5.4734537493158181E-2</v>
      </c>
      <c r="EL473" s="304">
        <f t="shared" si="354"/>
        <v>3.1000000000000005</v>
      </c>
      <c r="EM473" s="77">
        <f t="shared" si="355"/>
        <v>0.120415982484948</v>
      </c>
      <c r="EN473" s="304">
        <f t="shared" si="356"/>
        <v>3.7800000000000002</v>
      </c>
      <c r="EO473" s="77">
        <f t="shared" si="357"/>
        <v>0.17515051997810618</v>
      </c>
      <c r="EP473" s="304">
        <f t="shared" si="358"/>
        <v>0</v>
      </c>
      <c r="EQ473" s="77" t="e">
        <f t="shared" si="359"/>
        <v>#DIV/0!</v>
      </c>
      <c r="ER473" s="77">
        <f t="shared" si="360"/>
        <v>100</v>
      </c>
      <c r="ES473" s="77">
        <f t="shared" si="361"/>
        <v>0</v>
      </c>
    </row>
    <row r="474" spans="1:149" s="77" customFormat="1" x14ac:dyDescent="0.45">
      <c r="A474" s="78" t="s">
        <v>1439</v>
      </c>
      <c r="B474" s="178" t="s">
        <v>3401</v>
      </c>
      <c r="C474" s="77" t="s">
        <v>3630</v>
      </c>
      <c r="D474" s="77" t="s">
        <v>3587</v>
      </c>
      <c r="E474" s="78" t="s">
        <v>1127</v>
      </c>
      <c r="F474" s="78">
        <v>73</v>
      </c>
      <c r="G474" s="72" t="s">
        <v>3367</v>
      </c>
      <c r="H474" s="78" t="s">
        <v>1101</v>
      </c>
      <c r="I474" s="78">
        <v>502</v>
      </c>
      <c r="J474" s="300">
        <v>217.4</v>
      </c>
      <c r="K474" s="78">
        <v>2</v>
      </c>
      <c r="L474" s="300">
        <v>747</v>
      </c>
      <c r="M474" s="72">
        <v>5</v>
      </c>
      <c r="O474" s="78" t="s">
        <v>3487</v>
      </c>
      <c r="P474" s="72" t="s">
        <v>3197</v>
      </c>
      <c r="Q474" s="125"/>
      <c r="R474" s="125">
        <v>-1.3</v>
      </c>
      <c r="S474" s="116"/>
      <c r="AA474" s="195"/>
      <c r="AB474" s="195"/>
      <c r="AC474" s="195"/>
      <c r="AD474" s="72"/>
      <c r="AE474" s="316">
        <v>0.9</v>
      </c>
      <c r="AF474" s="195"/>
      <c r="AG474" s="195">
        <v>0.1</v>
      </c>
      <c r="AH474" s="72"/>
      <c r="AQ474" s="178" t="s">
        <v>824</v>
      </c>
      <c r="AR474" s="66">
        <v>0.71430000000000005</v>
      </c>
      <c r="AS474" s="66">
        <v>2.4009999999999998</v>
      </c>
      <c r="AU474" s="276">
        <v>1956.6000000000001</v>
      </c>
      <c r="AV474" s="276">
        <v>217.39999999999995</v>
      </c>
      <c r="AW474" s="276">
        <v>1397.5993800000001</v>
      </c>
      <c r="AX474" s="95">
        <v>13.512980434159003</v>
      </c>
      <c r="AY474" s="276">
        <v>521.97739999999988</v>
      </c>
      <c r="AZ474" s="95">
        <v>7.0926190233986182</v>
      </c>
      <c r="BA474" s="178"/>
      <c r="BB474" s="98" t="s">
        <v>722</v>
      </c>
      <c r="BC474" s="270" t="s">
        <v>3333</v>
      </c>
      <c r="BD474" s="152">
        <v>71.367800000000003</v>
      </c>
      <c r="BE474" s="152">
        <v>0.7</v>
      </c>
      <c r="BF474" s="152">
        <v>9.1380000000000003E-2</v>
      </c>
      <c r="BG474" s="152">
        <v>0.05</v>
      </c>
      <c r="BH474" s="152">
        <v>11.970800000000001</v>
      </c>
      <c r="BI474" s="152">
        <v>0.2</v>
      </c>
      <c r="BJ474" s="152"/>
      <c r="BK474" s="152"/>
      <c r="BL474" s="152"/>
      <c r="BM474" s="152"/>
      <c r="BN474" s="152">
        <v>8.2241999999999996E-2</v>
      </c>
      <c r="BO474" s="152">
        <v>7.0000000000000007E-2</v>
      </c>
      <c r="BP474" s="152">
        <v>1.8276000000000001E-2</v>
      </c>
      <c r="BQ474" s="152">
        <v>0.03</v>
      </c>
      <c r="BR474" s="152">
        <v>0.26500200000000002</v>
      </c>
      <c r="BS474" s="152">
        <v>0.02</v>
      </c>
      <c r="BT474" s="152"/>
      <c r="BU474" s="152"/>
      <c r="BV474" s="152"/>
      <c r="BW474" s="152"/>
      <c r="BX474" s="152">
        <v>0.63966000000000001</v>
      </c>
      <c r="BY474" s="152">
        <v>0.09</v>
      </c>
      <c r="BZ474" s="152">
        <v>3.1069200000000001</v>
      </c>
      <c r="CA474" s="152">
        <v>7.0000000000000007E-2</v>
      </c>
      <c r="CB474" s="152">
        <v>3.8471000000000002</v>
      </c>
      <c r="CC474" s="152">
        <v>0.15</v>
      </c>
      <c r="CD474" s="152"/>
      <c r="CE474" s="72"/>
      <c r="CF474" s="72"/>
      <c r="CG474" s="72"/>
      <c r="CH474" s="72"/>
      <c r="CI474" s="72"/>
      <c r="CJ474" s="72"/>
      <c r="CK474" s="72"/>
      <c r="CL474" s="72"/>
      <c r="CM474" s="72"/>
      <c r="CN474" s="72"/>
      <c r="CO474" s="72"/>
      <c r="CP474" s="72"/>
      <c r="CQ474" s="72"/>
      <c r="CR474" s="72"/>
      <c r="CS474" s="72"/>
      <c r="CT474" s="72"/>
      <c r="CU474" s="72"/>
      <c r="CV474" s="72"/>
      <c r="CW474" s="72"/>
      <c r="CX474" s="72"/>
      <c r="CY474" s="72"/>
      <c r="CZ474" s="72"/>
      <c r="DA474" s="72"/>
      <c r="DB474" s="72"/>
      <c r="DC474" s="72"/>
      <c r="DD474" s="72"/>
      <c r="DE474" s="72"/>
      <c r="DF474" s="72"/>
      <c r="DG474" s="72"/>
      <c r="DH474" s="78">
        <v>91.38</v>
      </c>
      <c r="DJ474" s="77">
        <f t="shared" si="339"/>
        <v>8.6200000000000045</v>
      </c>
      <c r="DK474" s="72">
        <v>0.92</v>
      </c>
      <c r="DO474" s="358">
        <v>6.35</v>
      </c>
      <c r="DP474" s="72"/>
      <c r="DQ474" s="374"/>
      <c r="DR474" s="72"/>
      <c r="DS474" s="246"/>
      <c r="DU474" s="96"/>
      <c r="DW474" s="178"/>
      <c r="DX474" s="304">
        <f t="shared" si="340"/>
        <v>78.100021886627275</v>
      </c>
      <c r="DY474" s="77">
        <f t="shared" si="341"/>
        <v>0.76603195447581529</v>
      </c>
      <c r="DZ474" s="304">
        <f t="shared" si="342"/>
        <v>0.1</v>
      </c>
      <c r="EA474" s="77">
        <f t="shared" si="343"/>
        <v>5.4716568176843949E-2</v>
      </c>
      <c r="EB474" s="304">
        <f t="shared" si="344"/>
        <v>13.100021886627273</v>
      </c>
      <c r="EC474" s="77">
        <f t="shared" si="345"/>
        <v>0.21886627270737583</v>
      </c>
      <c r="ED474" s="304">
        <f t="shared" si="346"/>
        <v>0.09</v>
      </c>
      <c r="EE474" s="77">
        <f t="shared" si="347"/>
        <v>7.660319544758154E-2</v>
      </c>
      <c r="EF474" s="304">
        <f t="shared" si="348"/>
        <v>0.02</v>
      </c>
      <c r="EG474" s="77">
        <f t="shared" si="349"/>
        <v>3.2829940906106365E-2</v>
      </c>
      <c r="EH474" s="304">
        <f t="shared" si="350"/>
        <v>0.29000000000000004</v>
      </c>
      <c r="EI474" s="77">
        <f t="shared" si="351"/>
        <v>2.188662727073758E-2</v>
      </c>
      <c r="EJ474" s="304">
        <f t="shared" si="352"/>
        <v>0.70000000000000007</v>
      </c>
      <c r="EK474" s="77">
        <f t="shared" si="353"/>
        <v>9.8489822718319103E-2</v>
      </c>
      <c r="EL474" s="304">
        <f t="shared" si="354"/>
        <v>3.4000000000000004</v>
      </c>
      <c r="EM474" s="77">
        <f t="shared" si="355"/>
        <v>7.660319544758154E-2</v>
      </c>
      <c r="EN474" s="304">
        <f t="shared" si="356"/>
        <v>4.2100021886627275</v>
      </c>
      <c r="EO474" s="77">
        <f t="shared" si="357"/>
        <v>0.16414970453053185</v>
      </c>
      <c r="EP474" s="304">
        <f t="shared" si="358"/>
        <v>0</v>
      </c>
      <c r="EQ474" s="77" t="e">
        <f t="shared" si="359"/>
        <v>#DIV/0!</v>
      </c>
      <c r="ER474" s="77">
        <f t="shared" si="360"/>
        <v>100</v>
      </c>
      <c r="ES474" s="77">
        <f t="shared" si="361"/>
        <v>0</v>
      </c>
    </row>
    <row r="475" spans="1:149" s="77" customFormat="1" x14ac:dyDescent="0.45">
      <c r="A475" s="78" t="s">
        <v>1439</v>
      </c>
      <c r="B475" s="178" t="s">
        <v>3401</v>
      </c>
      <c r="C475" s="77" t="s">
        <v>3630</v>
      </c>
      <c r="D475" s="77" t="s">
        <v>3587</v>
      </c>
      <c r="E475" s="78" t="s">
        <v>1127</v>
      </c>
      <c r="F475" s="78">
        <v>74</v>
      </c>
      <c r="G475" s="72" t="s">
        <v>3367</v>
      </c>
      <c r="H475" s="78" t="s">
        <v>1101</v>
      </c>
      <c r="I475" s="78">
        <v>502</v>
      </c>
      <c r="J475" s="300">
        <v>217.4</v>
      </c>
      <c r="K475" s="78">
        <v>2</v>
      </c>
      <c r="L475" s="300">
        <v>778</v>
      </c>
      <c r="M475" s="72">
        <v>5</v>
      </c>
      <c r="O475" s="78" t="s">
        <v>3488</v>
      </c>
      <c r="P475" s="72" t="s">
        <v>3159</v>
      </c>
      <c r="Q475" s="125"/>
      <c r="R475" s="125">
        <v>-1.4</v>
      </c>
      <c r="S475" s="116"/>
      <c r="AA475" s="195"/>
      <c r="AB475" s="195"/>
      <c r="AC475" s="195"/>
      <c r="AD475" s="72"/>
      <c r="AE475" s="316">
        <v>1</v>
      </c>
      <c r="AF475" s="195"/>
      <c r="AG475" s="195">
        <v>0</v>
      </c>
      <c r="AH475" s="72"/>
      <c r="AQ475" s="178" t="s">
        <v>824</v>
      </c>
      <c r="AR475" s="66">
        <v>0.74660000000000004</v>
      </c>
      <c r="AS475" s="66"/>
      <c r="AU475" s="276">
        <v>2174</v>
      </c>
      <c r="AV475" s="276"/>
      <c r="AW475" s="276">
        <v>1623.1084000000001</v>
      </c>
      <c r="AX475" s="95"/>
      <c r="AY475" s="276"/>
      <c r="AZ475" s="95"/>
      <c r="BA475" s="178"/>
      <c r="BB475" s="98" t="s">
        <v>722</v>
      </c>
      <c r="BC475" s="270" t="s">
        <v>3333</v>
      </c>
      <c r="BD475" s="152">
        <v>71.018199999999993</v>
      </c>
      <c r="BE475" s="152">
        <v>0.44</v>
      </c>
      <c r="BF475" s="152">
        <v>9.9440000000000001E-2</v>
      </c>
      <c r="BG475" s="152">
        <v>0.04</v>
      </c>
      <c r="BH475" s="152">
        <v>11.245799999999999</v>
      </c>
      <c r="BI475" s="152">
        <v>0.13</v>
      </c>
      <c r="BJ475" s="152"/>
      <c r="BK475" s="152"/>
      <c r="BL475" s="152"/>
      <c r="BM475" s="152"/>
      <c r="BN475" s="152">
        <v>0.84072000000000002</v>
      </c>
      <c r="BO475" s="152">
        <v>0.08</v>
      </c>
      <c r="BP475" s="152">
        <v>6.3280000000000003E-2</v>
      </c>
      <c r="BQ475" s="152">
        <v>0.05</v>
      </c>
      <c r="BR475" s="152">
        <v>0.18079999999999999</v>
      </c>
      <c r="BS475" s="152">
        <v>0.02</v>
      </c>
      <c r="BT475" s="152"/>
      <c r="BU475" s="152"/>
      <c r="BV475" s="152"/>
      <c r="BW475" s="152"/>
      <c r="BX475" s="152">
        <v>1.1299999999999999</v>
      </c>
      <c r="BY475" s="152">
        <v>0.08</v>
      </c>
      <c r="BZ475" s="152">
        <v>3.0916800000000002</v>
      </c>
      <c r="CA475" s="152">
        <v>0.15</v>
      </c>
      <c r="CB475" s="152">
        <v>2.7391200000000002</v>
      </c>
      <c r="CC475" s="152">
        <v>0.13</v>
      </c>
      <c r="CD475" s="152"/>
      <c r="CE475" s="72"/>
      <c r="CF475" s="72"/>
      <c r="CG475" s="72"/>
      <c r="CH475" s="72"/>
      <c r="CI475" s="72"/>
      <c r="CJ475" s="72"/>
      <c r="CK475" s="72"/>
      <c r="CL475" s="72"/>
      <c r="CM475" s="72"/>
      <c r="CN475" s="72"/>
      <c r="CO475" s="72"/>
      <c r="CP475" s="72"/>
      <c r="CQ475" s="72"/>
      <c r="CR475" s="72"/>
      <c r="CS475" s="72"/>
      <c r="CT475" s="72"/>
      <c r="CU475" s="72"/>
      <c r="CV475" s="72"/>
      <c r="CW475" s="72"/>
      <c r="CX475" s="72"/>
      <c r="CY475" s="72"/>
      <c r="CZ475" s="72"/>
      <c r="DA475" s="72"/>
      <c r="DB475" s="72"/>
      <c r="DC475" s="72"/>
      <c r="DD475" s="72"/>
      <c r="DE475" s="72"/>
      <c r="DF475" s="72"/>
      <c r="DG475" s="72"/>
      <c r="DH475" s="78">
        <v>90.4</v>
      </c>
      <c r="DJ475" s="77">
        <f t="shared" si="339"/>
        <v>9.5999999999999943</v>
      </c>
      <c r="DK475" s="72">
        <v>0.996</v>
      </c>
      <c r="DO475" s="358">
        <v>7.01</v>
      </c>
      <c r="DP475" s="72"/>
      <c r="DQ475" s="374"/>
      <c r="DR475" s="72"/>
      <c r="DS475" s="246"/>
      <c r="DU475" s="96"/>
      <c r="DW475" s="178"/>
      <c r="DX475" s="304">
        <f t="shared" si="340"/>
        <v>78.559955752212375</v>
      </c>
      <c r="DY475" s="77">
        <f t="shared" si="341"/>
        <v>0.48672566371681414</v>
      </c>
      <c r="DZ475" s="304">
        <f t="shared" si="342"/>
        <v>0.10999999999999999</v>
      </c>
      <c r="EA475" s="77">
        <f t="shared" si="343"/>
        <v>4.4247787610619468E-2</v>
      </c>
      <c r="EB475" s="304">
        <f t="shared" si="344"/>
        <v>12.440044247787609</v>
      </c>
      <c r="EC475" s="77">
        <f t="shared" si="345"/>
        <v>0.14380530973451328</v>
      </c>
      <c r="ED475" s="304">
        <f t="shared" si="346"/>
        <v>0.92999999999999994</v>
      </c>
      <c r="EE475" s="77">
        <f t="shared" si="347"/>
        <v>8.8495575221238937E-2</v>
      </c>
      <c r="EF475" s="304">
        <f t="shared" si="348"/>
        <v>6.9999999999999993E-2</v>
      </c>
      <c r="EG475" s="77">
        <f t="shared" si="349"/>
        <v>5.5309734513274332E-2</v>
      </c>
      <c r="EH475" s="304">
        <f t="shared" si="350"/>
        <v>0.19999999999999996</v>
      </c>
      <c r="EI475" s="77">
        <f t="shared" si="351"/>
        <v>2.2123893805309731E-2</v>
      </c>
      <c r="EJ475" s="304">
        <f t="shared" si="352"/>
        <v>1.2499999999999998</v>
      </c>
      <c r="EK475" s="77">
        <f t="shared" si="353"/>
        <v>8.8495575221238937E-2</v>
      </c>
      <c r="EL475" s="304">
        <f t="shared" si="354"/>
        <v>3.42</v>
      </c>
      <c r="EM475" s="77">
        <f t="shared" si="355"/>
        <v>0.16592920353982299</v>
      </c>
      <c r="EN475" s="304">
        <f t="shared" si="356"/>
        <v>3.0300000000000002</v>
      </c>
      <c r="EO475" s="77">
        <f t="shared" si="357"/>
        <v>0.14380530973451328</v>
      </c>
      <c r="EP475" s="304">
        <f t="shared" si="358"/>
        <v>0</v>
      </c>
      <c r="EQ475" s="77" t="e">
        <f t="shared" si="359"/>
        <v>#DIV/0!</v>
      </c>
      <c r="ER475" s="77">
        <f t="shared" si="360"/>
        <v>100</v>
      </c>
      <c r="ES475" s="77">
        <f t="shared" si="361"/>
        <v>0</v>
      </c>
    </row>
    <row r="476" spans="1:149" s="91" customFormat="1" ht="14.65" thickBot="1" x14ac:dyDescent="0.5">
      <c r="A476" s="89" t="s">
        <v>1439</v>
      </c>
      <c r="B476" s="206" t="s">
        <v>3401</v>
      </c>
      <c r="C476" s="91" t="s">
        <v>3630</v>
      </c>
      <c r="D476" s="91" t="s">
        <v>3587</v>
      </c>
      <c r="E476" s="89" t="s">
        <v>1127</v>
      </c>
      <c r="F476" s="89">
        <v>75</v>
      </c>
      <c r="G476" s="90" t="s">
        <v>3367</v>
      </c>
      <c r="H476" s="89" t="s">
        <v>1101</v>
      </c>
      <c r="I476" s="89">
        <v>502</v>
      </c>
      <c r="J476" s="301">
        <v>217.4</v>
      </c>
      <c r="K476" s="89">
        <v>2</v>
      </c>
      <c r="L476" s="301">
        <v>778</v>
      </c>
      <c r="M476" s="90">
        <v>5</v>
      </c>
      <c r="O476" s="89" t="s">
        <v>3488</v>
      </c>
      <c r="P476" s="90" t="s">
        <v>3198</v>
      </c>
      <c r="Q476" s="203"/>
      <c r="R476" s="203">
        <v>-1.4</v>
      </c>
      <c r="S476" s="205"/>
      <c r="AA476" s="196"/>
      <c r="AB476" s="196"/>
      <c r="AC476" s="196"/>
      <c r="AD476" s="90"/>
      <c r="AE476" s="317">
        <v>1</v>
      </c>
      <c r="AF476" s="196"/>
      <c r="AG476" s="196">
        <v>0</v>
      </c>
      <c r="AH476" s="90"/>
      <c r="AQ476" s="206" t="s">
        <v>824</v>
      </c>
      <c r="AR476" s="69">
        <v>0.74660000000000004</v>
      </c>
      <c r="AS476" s="69"/>
      <c r="AU476" s="277">
        <v>2174</v>
      </c>
      <c r="AV476" s="277"/>
      <c r="AW476" s="277">
        <v>1623.1084000000001</v>
      </c>
      <c r="AX476" s="259"/>
      <c r="AY476" s="277"/>
      <c r="AZ476" s="259"/>
      <c r="BA476" s="206"/>
      <c r="BB476" s="141" t="s">
        <v>722</v>
      </c>
      <c r="BC476" s="271" t="s">
        <v>3333</v>
      </c>
      <c r="BD476" s="284">
        <v>71.713300000000004</v>
      </c>
      <c r="BE476" s="284">
        <v>0.87</v>
      </c>
      <c r="BF476" s="284">
        <v>9.9626999999999993E-2</v>
      </c>
      <c r="BG476" s="284">
        <v>0.02</v>
      </c>
      <c r="BH476" s="284">
        <v>11.4299</v>
      </c>
      <c r="BI476" s="284">
        <v>0.17</v>
      </c>
      <c r="BJ476" s="284"/>
      <c r="BK476" s="284"/>
      <c r="BL476" s="284"/>
      <c r="BM476" s="284"/>
      <c r="BN476" s="284">
        <v>0.25359599999999999</v>
      </c>
      <c r="BO476" s="284">
        <v>0.13</v>
      </c>
      <c r="BP476" s="284">
        <v>3.6228000000000003E-2</v>
      </c>
      <c r="BQ476" s="284">
        <v>0.05</v>
      </c>
      <c r="BR476" s="284">
        <v>0.18114</v>
      </c>
      <c r="BS476" s="284">
        <v>0.02</v>
      </c>
      <c r="BT476" s="284"/>
      <c r="BU476" s="284"/>
      <c r="BV476" s="284"/>
      <c r="BW476" s="284"/>
      <c r="BX476" s="284">
        <v>0.98721300000000001</v>
      </c>
      <c r="BY476" s="284">
        <v>0.1</v>
      </c>
      <c r="BZ476" s="284">
        <v>3.1427800000000001</v>
      </c>
      <c r="CA476" s="284">
        <v>0.19</v>
      </c>
      <c r="CB476" s="284">
        <v>2.7261600000000001</v>
      </c>
      <c r="CC476" s="284">
        <v>7.0000000000000007E-2</v>
      </c>
      <c r="CD476" s="284"/>
      <c r="CE476" s="90"/>
      <c r="CF476" s="90"/>
      <c r="CG476" s="90"/>
      <c r="CH476" s="90"/>
      <c r="CI476" s="90"/>
      <c r="CJ476" s="90"/>
      <c r="CK476" s="90"/>
      <c r="CL476" s="90"/>
      <c r="CM476" s="90"/>
      <c r="CN476" s="90"/>
      <c r="CO476" s="90"/>
      <c r="CP476" s="90"/>
      <c r="CQ476" s="90"/>
      <c r="CR476" s="90"/>
      <c r="CS476" s="90"/>
      <c r="CT476" s="90"/>
      <c r="CU476" s="90"/>
      <c r="CV476" s="90"/>
      <c r="CW476" s="90"/>
      <c r="CX476" s="90"/>
      <c r="CY476" s="90"/>
      <c r="CZ476" s="90"/>
      <c r="DA476" s="90"/>
      <c r="DB476" s="90"/>
      <c r="DC476" s="90"/>
      <c r="DD476" s="90"/>
      <c r="DE476" s="90"/>
      <c r="DF476" s="90"/>
      <c r="DG476" s="90"/>
      <c r="DH476" s="89">
        <v>90.57</v>
      </c>
      <c r="DJ476" s="91">
        <f t="shared" si="339"/>
        <v>9.4300000000000068</v>
      </c>
      <c r="DK476" s="90">
        <v>0.99099999999999999</v>
      </c>
      <c r="DO476" s="359">
        <v>6.9</v>
      </c>
      <c r="DP476" s="90"/>
      <c r="DQ476" s="375"/>
      <c r="DR476" s="90"/>
      <c r="DS476" s="251"/>
      <c r="DU476" s="97"/>
      <c r="DW476" s="206"/>
      <c r="DX476" s="305">
        <f t="shared" si="340"/>
        <v>79.179971292922616</v>
      </c>
      <c r="DY476" s="91">
        <f t="shared" si="341"/>
        <v>0.96058297449486596</v>
      </c>
      <c r="DZ476" s="305">
        <f t="shared" si="342"/>
        <v>0.11</v>
      </c>
      <c r="EA476" s="91">
        <f t="shared" si="343"/>
        <v>2.2082367229767034E-2</v>
      </c>
      <c r="EB476" s="305">
        <f t="shared" si="344"/>
        <v>12.619962459975712</v>
      </c>
      <c r="EC476" s="91">
        <f t="shared" si="345"/>
        <v>0.18770012145301981</v>
      </c>
      <c r="ED476" s="305">
        <f t="shared" si="346"/>
        <v>0.27999999999999997</v>
      </c>
      <c r="EE476" s="91">
        <f t="shared" si="347"/>
        <v>0.14353538699348573</v>
      </c>
      <c r="EF476" s="305">
        <f t="shared" si="348"/>
        <v>4.0000000000000008E-2</v>
      </c>
      <c r="EG476" s="91">
        <f t="shared" si="349"/>
        <v>5.5205918074417583E-2</v>
      </c>
      <c r="EH476" s="305">
        <f t="shared" si="350"/>
        <v>0.2</v>
      </c>
      <c r="EI476" s="91">
        <f t="shared" si="351"/>
        <v>2.2082367229767034E-2</v>
      </c>
      <c r="EJ476" s="305">
        <f t="shared" si="352"/>
        <v>1.0900000000000001</v>
      </c>
      <c r="EK476" s="91">
        <f t="shared" si="353"/>
        <v>0.11041183614883517</v>
      </c>
      <c r="EL476" s="305">
        <f t="shared" si="354"/>
        <v>3.4700011041183623</v>
      </c>
      <c r="EM476" s="91">
        <f t="shared" si="355"/>
        <v>0.20978248868278682</v>
      </c>
      <c r="EN476" s="305">
        <f t="shared" si="356"/>
        <v>3.0100033123550847</v>
      </c>
      <c r="EO476" s="91">
        <f t="shared" si="357"/>
        <v>7.728828530418462E-2</v>
      </c>
      <c r="EP476" s="305">
        <f t="shared" si="358"/>
        <v>0</v>
      </c>
      <c r="EQ476" s="91" t="e">
        <f t="shared" si="359"/>
        <v>#DIV/0!</v>
      </c>
      <c r="ER476" s="91">
        <f t="shared" si="360"/>
        <v>100</v>
      </c>
      <c r="ES476" s="91">
        <f t="shared" si="361"/>
        <v>0</v>
      </c>
    </row>
    <row r="477" spans="1:149" x14ac:dyDescent="0.45">
      <c r="A477" s="78" t="s">
        <v>1440</v>
      </c>
      <c r="B477" s="174" t="s">
        <v>925</v>
      </c>
      <c r="C477" s="51" t="s">
        <v>3644</v>
      </c>
      <c r="D477" s="51" t="s">
        <v>3645</v>
      </c>
      <c r="E477" s="78" t="s">
        <v>637</v>
      </c>
      <c r="F477" s="78" t="s">
        <v>1552</v>
      </c>
      <c r="G477" s="72" t="s">
        <v>3367</v>
      </c>
      <c r="H477" s="78" t="s">
        <v>1101</v>
      </c>
      <c r="I477" s="78">
        <v>2</v>
      </c>
      <c r="J477" s="300">
        <v>100</v>
      </c>
      <c r="K477" s="78">
        <v>2</v>
      </c>
      <c r="L477" s="300">
        <v>950</v>
      </c>
      <c r="M477" s="72">
        <v>5</v>
      </c>
      <c r="O477" s="78"/>
      <c r="P477" s="72" t="s">
        <v>1374</v>
      </c>
      <c r="AA477" s="195"/>
      <c r="AB477" s="195"/>
      <c r="AC477" s="195"/>
      <c r="AD477" s="72"/>
      <c r="AE477" s="316">
        <v>1</v>
      </c>
      <c r="AF477" s="195">
        <v>0.02</v>
      </c>
      <c r="AG477" s="195">
        <v>0</v>
      </c>
      <c r="AH477" s="72"/>
      <c r="AR477" s="53">
        <v>0.92049999999999998</v>
      </c>
      <c r="AT477" s="77"/>
      <c r="AU477" s="276">
        <v>1000</v>
      </c>
      <c r="AV477" s="276"/>
      <c r="AW477" s="276">
        <v>920.5</v>
      </c>
      <c r="AX477" s="95"/>
      <c r="AY477" s="276"/>
      <c r="AZ477" s="95"/>
      <c r="BB477" s="80" t="s">
        <v>722</v>
      </c>
      <c r="BC477" s="270"/>
      <c r="BD477" s="72">
        <v>73.7</v>
      </c>
      <c r="BE477" s="72"/>
      <c r="BF477" s="72"/>
      <c r="BG477" s="72"/>
      <c r="BH477" s="72">
        <v>12.94</v>
      </c>
      <c r="BI477" s="72"/>
      <c r="BJ477" s="72"/>
      <c r="BK477" s="72"/>
      <c r="BL477" s="72"/>
      <c r="BM477" s="72"/>
      <c r="BN477" s="72"/>
      <c r="BO477" s="72"/>
      <c r="BP477" s="72"/>
      <c r="BQ477" s="72"/>
      <c r="BR477" s="72"/>
      <c r="BS477" s="72"/>
      <c r="BT477" s="72"/>
      <c r="BU477" s="72"/>
      <c r="BV477" s="72"/>
      <c r="BW477" s="72"/>
      <c r="BX477" s="72"/>
      <c r="BY477" s="72"/>
      <c r="BZ477" s="72">
        <v>4.4400000000000004</v>
      </c>
      <c r="CA477" s="72"/>
      <c r="CB477" s="72">
        <v>5.21</v>
      </c>
      <c r="CC477" s="72"/>
      <c r="CD477" s="72"/>
      <c r="CE477" s="72"/>
      <c r="CF477" s="72"/>
      <c r="CG477" s="72"/>
      <c r="CH477" s="72"/>
      <c r="CI477" s="72"/>
      <c r="CJ477" s="72"/>
      <c r="CK477" s="72"/>
      <c r="CL477" s="72"/>
      <c r="CM477" s="72"/>
      <c r="CN477" s="72"/>
      <c r="CO477" s="72"/>
      <c r="CP477" s="72"/>
      <c r="CQ477" s="72"/>
      <c r="CR477" s="72"/>
      <c r="CS477" s="72"/>
      <c r="CT477" s="72"/>
      <c r="CU477" s="72"/>
      <c r="CV477" s="72"/>
      <c r="CW477" s="72"/>
      <c r="CX477" s="72"/>
      <c r="CY477" s="72"/>
      <c r="CZ477" s="72"/>
      <c r="DA477" s="72"/>
      <c r="DB477" s="72"/>
      <c r="DC477" s="72"/>
      <c r="DD477" s="72"/>
      <c r="DE477" s="72"/>
      <c r="DF477" s="72"/>
      <c r="DG477" s="72"/>
      <c r="DH477" s="78">
        <f>SUM(BD477,BH477,BZ477,CB477)</f>
        <v>96.289999999999992</v>
      </c>
      <c r="DJ477" s="77">
        <f t="shared" si="339"/>
        <v>3.710000000000008</v>
      </c>
      <c r="DK477" s="72"/>
      <c r="DL477" s="51" t="s">
        <v>827</v>
      </c>
      <c r="DO477" s="361">
        <v>3.7</v>
      </c>
      <c r="DP477" s="72"/>
      <c r="DQ477" s="374"/>
      <c r="DR477" s="72"/>
      <c r="DU477" s="52"/>
      <c r="DX477" s="75">
        <f t="shared" si="340"/>
        <v>76.539619898224117</v>
      </c>
      <c r="DY477" s="51">
        <f t="shared" si="341"/>
        <v>0</v>
      </c>
      <c r="DZ477" s="75">
        <f t="shared" si="342"/>
        <v>0</v>
      </c>
      <c r="EA477" s="51" t="e">
        <f t="shared" si="343"/>
        <v>#DIV/0!</v>
      </c>
      <c r="EB477" s="75">
        <f t="shared" si="344"/>
        <v>13.438570983487383</v>
      </c>
      <c r="EC477" s="51">
        <f t="shared" si="345"/>
        <v>0</v>
      </c>
      <c r="ED477" s="75">
        <f t="shared" si="346"/>
        <v>0</v>
      </c>
      <c r="EE477" s="51" t="e">
        <f t="shared" si="347"/>
        <v>#DIV/0!</v>
      </c>
      <c r="EF477" s="75">
        <f t="shared" si="348"/>
        <v>0</v>
      </c>
      <c r="EG477" s="51" t="e">
        <f t="shared" si="349"/>
        <v>#DIV/0!</v>
      </c>
      <c r="EH477" s="75">
        <f t="shared" si="350"/>
        <v>0</v>
      </c>
      <c r="EI477" s="51" t="e">
        <f t="shared" si="351"/>
        <v>#DIV/0!</v>
      </c>
      <c r="EJ477" s="75">
        <f t="shared" si="352"/>
        <v>0</v>
      </c>
      <c r="EK477" s="51" t="e">
        <f t="shared" si="353"/>
        <v>#DIV/0!</v>
      </c>
      <c r="EL477" s="75">
        <f t="shared" si="354"/>
        <v>4.6110707238550219</v>
      </c>
      <c r="EM477" s="51">
        <f t="shared" si="355"/>
        <v>0</v>
      </c>
      <c r="EN477" s="75">
        <f t="shared" si="356"/>
        <v>5.4107383944334826</v>
      </c>
      <c r="EO477" s="51">
        <f t="shared" si="357"/>
        <v>0</v>
      </c>
      <c r="EP477" s="75">
        <f t="shared" si="358"/>
        <v>0</v>
      </c>
      <c r="EQ477" s="51" t="e">
        <f t="shared" si="359"/>
        <v>#DIV/0!</v>
      </c>
      <c r="ER477" s="51">
        <f t="shared" si="360"/>
        <v>100</v>
      </c>
      <c r="ES477" s="51">
        <f t="shared" si="361"/>
        <v>0</v>
      </c>
    </row>
    <row r="478" spans="1:149" x14ac:dyDescent="0.45">
      <c r="A478" s="78" t="s">
        <v>1440</v>
      </c>
      <c r="B478" s="174" t="s">
        <v>925</v>
      </c>
      <c r="C478" s="51" t="s">
        <v>3644</v>
      </c>
      <c r="D478" s="51" t="s">
        <v>3645</v>
      </c>
      <c r="E478" s="78" t="s">
        <v>637</v>
      </c>
      <c r="F478" s="78" t="s">
        <v>1553</v>
      </c>
      <c r="G478" s="72" t="s">
        <v>3367</v>
      </c>
      <c r="H478" s="78" t="s">
        <v>1101</v>
      </c>
      <c r="I478" s="78">
        <v>1.25</v>
      </c>
      <c r="J478" s="300">
        <v>100</v>
      </c>
      <c r="K478" s="78">
        <v>2</v>
      </c>
      <c r="L478" s="300">
        <v>950</v>
      </c>
      <c r="M478" s="72">
        <v>5</v>
      </c>
      <c r="O478" s="78" t="s">
        <v>3199</v>
      </c>
      <c r="P478" s="72" t="s">
        <v>1374</v>
      </c>
      <c r="AA478" s="195"/>
      <c r="AB478" s="195"/>
      <c r="AC478" s="195"/>
      <c r="AD478" s="72"/>
      <c r="AE478" s="316">
        <v>1</v>
      </c>
      <c r="AF478" s="195">
        <v>0.01</v>
      </c>
      <c r="AG478" s="195">
        <v>0</v>
      </c>
      <c r="AH478" s="72"/>
      <c r="AR478" s="53">
        <v>0.92049999999999998</v>
      </c>
      <c r="AT478" s="77"/>
      <c r="AU478" s="276">
        <v>1000</v>
      </c>
      <c r="AV478" s="276"/>
      <c r="AW478" s="276">
        <v>920.5</v>
      </c>
      <c r="AX478" s="95"/>
      <c r="AY478" s="276"/>
      <c r="AZ478" s="95"/>
      <c r="BB478" s="80" t="s">
        <v>722</v>
      </c>
      <c r="BC478" s="270"/>
      <c r="BD478" s="72">
        <v>73.930000000000007</v>
      </c>
      <c r="BE478" s="72"/>
      <c r="BF478" s="72"/>
      <c r="BG478" s="72"/>
      <c r="BH478" s="72">
        <v>12.98</v>
      </c>
      <c r="BI478" s="72"/>
      <c r="BJ478" s="72"/>
      <c r="BK478" s="72"/>
      <c r="BL478" s="72"/>
      <c r="BM478" s="72"/>
      <c r="BN478" s="72"/>
      <c r="BO478" s="72"/>
      <c r="BP478" s="72"/>
      <c r="BQ478" s="72"/>
      <c r="BR478" s="72"/>
      <c r="BS478" s="72"/>
      <c r="BT478" s="72"/>
      <c r="BU478" s="72"/>
      <c r="BV478" s="72"/>
      <c r="BW478" s="72"/>
      <c r="BX478" s="72"/>
      <c r="BY478" s="72"/>
      <c r="BZ478" s="72">
        <v>4.45</v>
      </c>
      <c r="CA478" s="72"/>
      <c r="CB478" s="72">
        <v>5.23</v>
      </c>
      <c r="CC478" s="72"/>
      <c r="CD478" s="72"/>
      <c r="CE478" s="72"/>
      <c r="CF478" s="72"/>
      <c r="CG478" s="72"/>
      <c r="CH478" s="72"/>
      <c r="CI478" s="72"/>
      <c r="CJ478" s="72"/>
      <c r="CK478" s="72"/>
      <c r="CL478" s="72"/>
      <c r="CM478" s="72"/>
      <c r="CN478" s="72"/>
      <c r="CO478" s="72"/>
      <c r="CP478" s="72"/>
      <c r="CQ478" s="72"/>
      <c r="CR478" s="72"/>
      <c r="CS478" s="72"/>
      <c r="CT478" s="72"/>
      <c r="CU478" s="72"/>
      <c r="CV478" s="72"/>
      <c r="CW478" s="72"/>
      <c r="CX478" s="72"/>
      <c r="CY478" s="72"/>
      <c r="CZ478" s="72"/>
      <c r="DA478" s="72"/>
      <c r="DB478" s="72"/>
      <c r="DC478" s="72"/>
      <c r="DD478" s="72"/>
      <c r="DE478" s="72"/>
      <c r="DF478" s="72"/>
      <c r="DG478" s="72"/>
      <c r="DH478" s="78">
        <f t="shared" ref="DH478:DH488" si="362">SUM(BD478,BH478,BZ478,CB478)</f>
        <v>96.590000000000018</v>
      </c>
      <c r="DJ478" s="77">
        <f t="shared" si="339"/>
        <v>3.4099999999999824</v>
      </c>
      <c r="DK478" s="72"/>
      <c r="DL478" s="51" t="s">
        <v>827</v>
      </c>
      <c r="DO478" s="361">
        <v>3.4</v>
      </c>
      <c r="DP478" s="72"/>
      <c r="DQ478" s="374"/>
      <c r="DR478" s="72"/>
      <c r="DU478" s="52"/>
      <c r="DX478" s="75">
        <f t="shared" si="340"/>
        <v>76.540014494254066</v>
      </c>
      <c r="DY478" s="51">
        <f t="shared" si="341"/>
        <v>0</v>
      </c>
      <c r="DZ478" s="75">
        <f t="shared" si="342"/>
        <v>0</v>
      </c>
      <c r="EA478" s="51" t="e">
        <f t="shared" si="343"/>
        <v>#DIV/0!</v>
      </c>
      <c r="EB478" s="75">
        <f t="shared" si="344"/>
        <v>13.438244124650584</v>
      </c>
      <c r="EC478" s="51">
        <f t="shared" si="345"/>
        <v>0</v>
      </c>
      <c r="ED478" s="75">
        <f t="shared" si="346"/>
        <v>0</v>
      </c>
      <c r="EE478" s="51" t="e">
        <f t="shared" si="347"/>
        <v>#DIV/0!</v>
      </c>
      <c r="EF478" s="75">
        <f t="shared" si="348"/>
        <v>0</v>
      </c>
      <c r="EG478" s="51" t="e">
        <f t="shared" si="349"/>
        <v>#DIV/0!</v>
      </c>
      <c r="EH478" s="75">
        <f t="shared" si="350"/>
        <v>0</v>
      </c>
      <c r="EI478" s="51" t="e">
        <f t="shared" si="351"/>
        <v>#DIV/0!</v>
      </c>
      <c r="EJ478" s="75">
        <f t="shared" si="352"/>
        <v>0</v>
      </c>
      <c r="EK478" s="51" t="e">
        <f t="shared" si="353"/>
        <v>#DIV/0!</v>
      </c>
      <c r="EL478" s="75">
        <f t="shared" si="354"/>
        <v>4.6071021844911479</v>
      </c>
      <c r="EM478" s="51">
        <f t="shared" si="355"/>
        <v>0</v>
      </c>
      <c r="EN478" s="75">
        <f t="shared" si="356"/>
        <v>5.4146391966042025</v>
      </c>
      <c r="EO478" s="51">
        <f t="shared" si="357"/>
        <v>0</v>
      </c>
      <c r="EP478" s="75">
        <f t="shared" si="358"/>
        <v>0</v>
      </c>
      <c r="EQ478" s="51" t="e">
        <f t="shared" si="359"/>
        <v>#DIV/0!</v>
      </c>
      <c r="ER478" s="51">
        <f t="shared" si="360"/>
        <v>100</v>
      </c>
      <c r="ES478" s="51">
        <f t="shared" si="361"/>
        <v>0</v>
      </c>
    </row>
    <row r="479" spans="1:149" x14ac:dyDescent="0.45">
      <c r="A479" s="78" t="s">
        <v>1440</v>
      </c>
      <c r="B479" s="174" t="s">
        <v>925</v>
      </c>
      <c r="C479" s="51" t="s">
        <v>3644</v>
      </c>
      <c r="D479" s="51" t="s">
        <v>3645</v>
      </c>
      <c r="E479" s="78" t="s">
        <v>637</v>
      </c>
      <c r="F479" s="78" t="s">
        <v>1554</v>
      </c>
      <c r="G479" s="72" t="s">
        <v>3367</v>
      </c>
      <c r="H479" s="78" t="s">
        <v>1101</v>
      </c>
      <c r="I479" s="78">
        <v>1.25</v>
      </c>
      <c r="J479" s="300">
        <v>100</v>
      </c>
      <c r="K479" s="78">
        <v>2</v>
      </c>
      <c r="L479" s="300">
        <v>950</v>
      </c>
      <c r="M479" s="72">
        <v>5</v>
      </c>
      <c r="O479" s="78" t="s">
        <v>3200</v>
      </c>
      <c r="P479" s="72" t="s">
        <v>1374</v>
      </c>
      <c r="AA479" s="195"/>
      <c r="AB479" s="195"/>
      <c r="AC479" s="195"/>
      <c r="AD479" s="72"/>
      <c r="AE479" s="316">
        <v>1</v>
      </c>
      <c r="AF479" s="195">
        <v>0.01</v>
      </c>
      <c r="AG479" s="195">
        <v>0</v>
      </c>
      <c r="AH479" s="72"/>
      <c r="AR479" s="53">
        <v>0.92049999999999998</v>
      </c>
      <c r="AT479" s="77"/>
      <c r="AU479" s="276">
        <v>1000</v>
      </c>
      <c r="AV479" s="276"/>
      <c r="AW479" s="276">
        <v>920.5</v>
      </c>
      <c r="AX479" s="95"/>
      <c r="AY479" s="276"/>
      <c r="AZ479" s="95"/>
      <c r="BB479" s="80" t="s">
        <v>722</v>
      </c>
      <c r="BC479" s="270"/>
      <c r="BD479" s="72">
        <v>74.77</v>
      </c>
      <c r="BE479" s="72"/>
      <c r="BF479" s="72"/>
      <c r="BG479" s="72"/>
      <c r="BH479" s="72">
        <v>13.13</v>
      </c>
      <c r="BI479" s="72"/>
      <c r="BJ479" s="72"/>
      <c r="BK479" s="72"/>
      <c r="BL479" s="72"/>
      <c r="BM479" s="72"/>
      <c r="BN479" s="72"/>
      <c r="BO479" s="72"/>
      <c r="BP479" s="72"/>
      <c r="BQ479" s="72"/>
      <c r="BR479" s="72"/>
      <c r="BS479" s="72"/>
      <c r="BT479" s="72"/>
      <c r="BU479" s="72"/>
      <c r="BV479" s="72"/>
      <c r="BW479" s="72"/>
      <c r="BX479" s="72"/>
      <c r="BY479" s="72"/>
      <c r="BZ479" s="72">
        <v>4.5</v>
      </c>
      <c r="CA479" s="72"/>
      <c r="CB479" s="72">
        <v>5.29</v>
      </c>
      <c r="CC479" s="72"/>
      <c r="CD479" s="72"/>
      <c r="CE479" s="72"/>
      <c r="CF479" s="72"/>
      <c r="CG479" s="72"/>
      <c r="CH479" s="72"/>
      <c r="CI479" s="72"/>
      <c r="CJ479" s="72"/>
      <c r="CK479" s="72"/>
      <c r="CL479" s="72"/>
      <c r="CM479" s="72"/>
      <c r="CN479" s="72"/>
      <c r="CO479" s="72"/>
      <c r="CP479" s="72"/>
      <c r="CQ479" s="72"/>
      <c r="CR479" s="72"/>
      <c r="CS479" s="72"/>
      <c r="CT479" s="72"/>
      <c r="CU479" s="72"/>
      <c r="CV479" s="72"/>
      <c r="CW479" s="72"/>
      <c r="CX479" s="72"/>
      <c r="CY479" s="72"/>
      <c r="CZ479" s="72"/>
      <c r="DA479" s="72"/>
      <c r="DB479" s="72"/>
      <c r="DC479" s="72"/>
      <c r="DD479" s="72"/>
      <c r="DE479" s="72"/>
      <c r="DF479" s="72"/>
      <c r="DG479" s="72"/>
      <c r="DH479" s="78">
        <f t="shared" si="362"/>
        <v>97.69</v>
      </c>
      <c r="DJ479" s="77">
        <f t="shared" si="339"/>
        <v>2.3100000000000023</v>
      </c>
      <c r="DK479" s="72"/>
      <c r="DL479" s="51" t="s">
        <v>827</v>
      </c>
      <c r="DO479" s="361">
        <v>2.2999999999999998</v>
      </c>
      <c r="DP479" s="72"/>
      <c r="DQ479" s="374"/>
      <c r="DR479" s="72"/>
      <c r="DU479" s="52"/>
      <c r="DX479" s="75">
        <f t="shared" si="340"/>
        <v>76.538028457365144</v>
      </c>
      <c r="DY479" s="51">
        <f t="shared" si="341"/>
        <v>0</v>
      </c>
      <c r="DZ479" s="75">
        <f t="shared" si="342"/>
        <v>0</v>
      </c>
      <c r="EA479" s="51" t="e">
        <f t="shared" si="343"/>
        <v>#DIV/0!</v>
      </c>
      <c r="EB479" s="75">
        <f t="shared" si="344"/>
        <v>13.440474971849731</v>
      </c>
      <c r="EC479" s="51">
        <f t="shared" si="345"/>
        <v>0</v>
      </c>
      <c r="ED479" s="75">
        <f t="shared" si="346"/>
        <v>0</v>
      </c>
      <c r="EE479" s="51" t="e">
        <f t="shared" si="347"/>
        <v>#DIV/0!</v>
      </c>
      <c r="EF479" s="75">
        <f t="shared" si="348"/>
        <v>0</v>
      </c>
      <c r="EG479" s="51" t="e">
        <f t="shared" si="349"/>
        <v>#DIV/0!</v>
      </c>
      <c r="EH479" s="75">
        <f t="shared" si="350"/>
        <v>0</v>
      </c>
      <c r="EI479" s="51" t="e">
        <f t="shared" si="351"/>
        <v>#DIV/0!</v>
      </c>
      <c r="EJ479" s="75">
        <f t="shared" si="352"/>
        <v>0</v>
      </c>
      <c r="EK479" s="51" t="e">
        <f t="shared" si="353"/>
        <v>#DIV/0!</v>
      </c>
      <c r="EL479" s="75">
        <f t="shared" si="354"/>
        <v>4.6064080253864264</v>
      </c>
      <c r="EM479" s="51">
        <f t="shared" si="355"/>
        <v>0</v>
      </c>
      <c r="EN479" s="75">
        <f t="shared" si="356"/>
        <v>5.4150885453987101</v>
      </c>
      <c r="EO479" s="51">
        <f t="shared" si="357"/>
        <v>0</v>
      </c>
      <c r="EP479" s="75">
        <f t="shared" si="358"/>
        <v>0</v>
      </c>
      <c r="EQ479" s="51" t="e">
        <f t="shared" si="359"/>
        <v>#DIV/0!</v>
      </c>
      <c r="ER479" s="51">
        <f t="shared" si="360"/>
        <v>100</v>
      </c>
      <c r="ES479" s="51">
        <f t="shared" si="361"/>
        <v>0</v>
      </c>
    </row>
    <row r="480" spans="1:149" x14ac:dyDescent="0.45">
      <c r="A480" s="78" t="s">
        <v>1440</v>
      </c>
      <c r="B480" s="174" t="s">
        <v>925</v>
      </c>
      <c r="C480" s="51" t="s">
        <v>3644</v>
      </c>
      <c r="D480" s="51" t="s">
        <v>3645</v>
      </c>
      <c r="E480" s="78" t="s">
        <v>637</v>
      </c>
      <c r="F480" s="78" t="s">
        <v>1555</v>
      </c>
      <c r="G480" s="72" t="s">
        <v>3367</v>
      </c>
      <c r="H480" s="78" t="s">
        <v>1101</v>
      </c>
      <c r="I480" s="78">
        <v>2</v>
      </c>
      <c r="J480" s="300">
        <v>200</v>
      </c>
      <c r="K480" s="78">
        <v>2</v>
      </c>
      <c r="L480" s="300">
        <v>800</v>
      </c>
      <c r="M480" s="72">
        <v>5</v>
      </c>
      <c r="O480" s="78"/>
      <c r="P480" s="72" t="s">
        <v>1374</v>
      </c>
      <c r="AA480" s="195"/>
      <c r="AB480" s="195"/>
      <c r="AC480" s="195"/>
      <c r="AD480" s="72"/>
      <c r="AE480" s="316">
        <v>1</v>
      </c>
      <c r="AF480" s="195">
        <v>0.02</v>
      </c>
      <c r="AG480" s="195">
        <v>0</v>
      </c>
      <c r="AH480" s="72"/>
      <c r="AR480" s="53">
        <v>0.7732</v>
      </c>
      <c r="AT480" s="77"/>
      <c r="AU480" s="276">
        <v>2000</v>
      </c>
      <c r="AV480" s="276"/>
      <c r="AW480" s="276">
        <v>1546.4</v>
      </c>
      <c r="AX480" s="95"/>
      <c r="AY480" s="276"/>
      <c r="AZ480" s="95"/>
      <c r="BB480" s="80" t="s">
        <v>722</v>
      </c>
      <c r="BC480" s="270"/>
      <c r="BD480" s="72">
        <v>72.09</v>
      </c>
      <c r="BE480" s="72"/>
      <c r="BF480" s="72"/>
      <c r="BG480" s="72"/>
      <c r="BH480" s="72">
        <v>12.66</v>
      </c>
      <c r="BI480" s="72"/>
      <c r="BJ480" s="72"/>
      <c r="BK480" s="72"/>
      <c r="BL480" s="72"/>
      <c r="BM480" s="72"/>
      <c r="BN480" s="72"/>
      <c r="BO480" s="72"/>
      <c r="BP480" s="72"/>
      <c r="BQ480" s="72"/>
      <c r="BR480" s="72"/>
      <c r="BS480" s="72"/>
      <c r="BT480" s="72"/>
      <c r="BU480" s="72"/>
      <c r="BV480" s="72"/>
      <c r="BW480" s="72"/>
      <c r="BX480" s="72"/>
      <c r="BY480" s="72"/>
      <c r="BZ480" s="72">
        <v>4.34</v>
      </c>
      <c r="CA480" s="72"/>
      <c r="CB480" s="72">
        <v>5.0999999999999996</v>
      </c>
      <c r="CC480" s="72"/>
      <c r="CD480" s="72"/>
      <c r="CE480" s="72"/>
      <c r="CF480" s="72"/>
      <c r="CG480" s="72"/>
      <c r="CH480" s="72"/>
      <c r="CI480" s="72"/>
      <c r="CJ480" s="72"/>
      <c r="CK480" s="72"/>
      <c r="CL480" s="72"/>
      <c r="CM480" s="72"/>
      <c r="CN480" s="72"/>
      <c r="CO480" s="72"/>
      <c r="CP480" s="72"/>
      <c r="CQ480" s="72"/>
      <c r="CR480" s="72"/>
      <c r="CS480" s="72"/>
      <c r="CT480" s="72"/>
      <c r="CU480" s="72"/>
      <c r="CV480" s="72"/>
      <c r="CW480" s="72"/>
      <c r="CX480" s="72"/>
      <c r="CY480" s="72"/>
      <c r="CZ480" s="72"/>
      <c r="DA480" s="72"/>
      <c r="DB480" s="72"/>
      <c r="DC480" s="72"/>
      <c r="DD480" s="72"/>
      <c r="DE480" s="72"/>
      <c r="DF480" s="72"/>
      <c r="DG480" s="72"/>
      <c r="DH480" s="78">
        <f t="shared" si="362"/>
        <v>94.19</v>
      </c>
      <c r="DJ480" s="77">
        <f t="shared" si="339"/>
        <v>5.8100000000000023</v>
      </c>
      <c r="DK480" s="72"/>
      <c r="DL480" s="51" t="s">
        <v>827</v>
      </c>
      <c r="DO480" s="361">
        <v>5.8</v>
      </c>
      <c r="DP480" s="72"/>
      <c r="DQ480" s="374"/>
      <c r="DR480" s="72"/>
      <c r="DU480" s="52"/>
      <c r="DX480" s="75">
        <f t="shared" si="340"/>
        <v>76.536787344728737</v>
      </c>
      <c r="DY480" s="51">
        <f t="shared" si="341"/>
        <v>0</v>
      </c>
      <c r="DZ480" s="75">
        <f t="shared" si="342"/>
        <v>0</v>
      </c>
      <c r="EA480" s="51" t="e">
        <f t="shared" si="343"/>
        <v>#DIV/0!</v>
      </c>
      <c r="EB480" s="75">
        <f t="shared" si="344"/>
        <v>13.4409172948296</v>
      </c>
      <c r="EC480" s="51">
        <f t="shared" si="345"/>
        <v>0</v>
      </c>
      <c r="ED480" s="75">
        <f t="shared" si="346"/>
        <v>0</v>
      </c>
      <c r="EE480" s="51" t="e">
        <f t="shared" si="347"/>
        <v>#DIV/0!</v>
      </c>
      <c r="EF480" s="75">
        <f t="shared" si="348"/>
        <v>0</v>
      </c>
      <c r="EG480" s="51" t="e">
        <f t="shared" si="349"/>
        <v>#DIV/0!</v>
      </c>
      <c r="EH480" s="75">
        <f t="shared" si="350"/>
        <v>0</v>
      </c>
      <c r="EI480" s="51" t="e">
        <f t="shared" si="351"/>
        <v>#DIV/0!</v>
      </c>
      <c r="EJ480" s="75">
        <f t="shared" si="352"/>
        <v>0</v>
      </c>
      <c r="EK480" s="51" t="e">
        <f t="shared" si="353"/>
        <v>#DIV/0!</v>
      </c>
      <c r="EL480" s="75">
        <f t="shared" si="354"/>
        <v>4.6077078246098306</v>
      </c>
      <c r="EM480" s="51">
        <f t="shared" si="355"/>
        <v>0</v>
      </c>
      <c r="EN480" s="75">
        <f t="shared" si="356"/>
        <v>5.4145875358318287</v>
      </c>
      <c r="EO480" s="51">
        <f t="shared" si="357"/>
        <v>0</v>
      </c>
      <c r="EP480" s="75">
        <f t="shared" si="358"/>
        <v>0</v>
      </c>
      <c r="EQ480" s="51" t="e">
        <f t="shared" si="359"/>
        <v>#DIV/0!</v>
      </c>
      <c r="ER480" s="51">
        <f t="shared" si="360"/>
        <v>100</v>
      </c>
      <c r="ES480" s="51">
        <f t="shared" si="361"/>
        <v>0</v>
      </c>
    </row>
    <row r="481" spans="1:149" x14ac:dyDescent="0.45">
      <c r="A481" s="78" t="s">
        <v>1440</v>
      </c>
      <c r="B481" s="174" t="s">
        <v>925</v>
      </c>
      <c r="C481" s="51" t="s">
        <v>3644</v>
      </c>
      <c r="D481" s="51" t="s">
        <v>3645</v>
      </c>
      <c r="E481" s="78" t="s">
        <v>637</v>
      </c>
      <c r="F481" s="78" t="s">
        <v>1556</v>
      </c>
      <c r="G481" s="72" t="s">
        <v>3367</v>
      </c>
      <c r="H481" s="78" t="s">
        <v>1101</v>
      </c>
      <c r="I481" s="78">
        <v>2</v>
      </c>
      <c r="J481" s="300">
        <v>200</v>
      </c>
      <c r="K481" s="78">
        <v>2</v>
      </c>
      <c r="L481" s="300">
        <v>800</v>
      </c>
      <c r="M481" s="72">
        <v>5</v>
      </c>
      <c r="O481" s="78" t="s">
        <v>3199</v>
      </c>
      <c r="P481" s="72" t="s">
        <v>1374</v>
      </c>
      <c r="AA481" s="195"/>
      <c r="AB481" s="195"/>
      <c r="AC481" s="195"/>
      <c r="AD481" s="72"/>
      <c r="AE481" s="316">
        <v>1</v>
      </c>
      <c r="AF481" s="195">
        <v>0.01</v>
      </c>
      <c r="AG481" s="195">
        <v>0</v>
      </c>
      <c r="AH481" s="72"/>
      <c r="AR481" s="53">
        <v>0.7732</v>
      </c>
      <c r="AT481" s="77"/>
      <c r="AU481" s="276">
        <v>2000</v>
      </c>
      <c r="AV481" s="276"/>
      <c r="AW481" s="276">
        <v>1546.4</v>
      </c>
      <c r="AX481" s="95"/>
      <c r="AY481" s="276"/>
      <c r="AZ481" s="95"/>
      <c r="BB481" s="80" t="s">
        <v>722</v>
      </c>
      <c r="BC481" s="270"/>
      <c r="BD481" s="72">
        <v>72.63</v>
      </c>
      <c r="BE481" s="72"/>
      <c r="BF481" s="72"/>
      <c r="BG481" s="72"/>
      <c r="BH481" s="72">
        <v>12.75</v>
      </c>
      <c r="BI481" s="72"/>
      <c r="BJ481" s="72"/>
      <c r="BK481" s="72"/>
      <c r="BL481" s="72"/>
      <c r="BM481" s="72"/>
      <c r="BN481" s="72"/>
      <c r="BO481" s="72"/>
      <c r="BP481" s="72"/>
      <c r="BQ481" s="72"/>
      <c r="BR481" s="72"/>
      <c r="BS481" s="72"/>
      <c r="BT481" s="72"/>
      <c r="BU481" s="72"/>
      <c r="BV481" s="72"/>
      <c r="BW481" s="72"/>
      <c r="BX481" s="72"/>
      <c r="BY481" s="72"/>
      <c r="BZ481" s="72">
        <v>4.37</v>
      </c>
      <c r="CA481" s="72"/>
      <c r="CB481" s="72">
        <v>5.13</v>
      </c>
      <c r="CC481" s="72"/>
      <c r="CD481" s="72"/>
      <c r="CE481" s="72"/>
      <c r="CF481" s="72"/>
      <c r="CG481" s="72"/>
      <c r="CH481" s="72"/>
      <c r="CI481" s="72"/>
      <c r="CJ481" s="72"/>
      <c r="CK481" s="72"/>
      <c r="CL481" s="72"/>
      <c r="CM481" s="72"/>
      <c r="CN481" s="72"/>
      <c r="CO481" s="72"/>
      <c r="CP481" s="72"/>
      <c r="CQ481" s="72"/>
      <c r="CR481" s="72"/>
      <c r="CS481" s="72"/>
      <c r="CT481" s="72"/>
      <c r="CU481" s="72"/>
      <c r="CV481" s="72"/>
      <c r="CW481" s="72"/>
      <c r="CX481" s="72"/>
      <c r="CY481" s="72"/>
      <c r="CZ481" s="72"/>
      <c r="DA481" s="72"/>
      <c r="DB481" s="72"/>
      <c r="DC481" s="72"/>
      <c r="DD481" s="72"/>
      <c r="DE481" s="72"/>
      <c r="DF481" s="72"/>
      <c r="DG481" s="72"/>
      <c r="DH481" s="78">
        <f t="shared" si="362"/>
        <v>94.88</v>
      </c>
      <c r="DJ481" s="77">
        <f t="shared" si="339"/>
        <v>5.1200000000000045</v>
      </c>
      <c r="DK481" s="72"/>
      <c r="DL481" s="51" t="s">
        <v>827</v>
      </c>
      <c r="DO481" s="361">
        <v>5.0999999999999996</v>
      </c>
      <c r="DP481" s="72"/>
      <c r="DQ481" s="374"/>
      <c r="DR481" s="72"/>
      <c r="DU481" s="52"/>
      <c r="DX481" s="75">
        <f t="shared" si="340"/>
        <v>76.549325463743685</v>
      </c>
      <c r="DY481" s="51">
        <f t="shared" si="341"/>
        <v>0</v>
      </c>
      <c r="DZ481" s="75">
        <f t="shared" si="342"/>
        <v>0</v>
      </c>
      <c r="EA481" s="51" t="e">
        <f t="shared" si="343"/>
        <v>#DIV/0!</v>
      </c>
      <c r="EB481" s="75">
        <f t="shared" si="344"/>
        <v>13.438026981450255</v>
      </c>
      <c r="EC481" s="51">
        <f t="shared" si="345"/>
        <v>0</v>
      </c>
      <c r="ED481" s="75">
        <f t="shared" si="346"/>
        <v>0</v>
      </c>
      <c r="EE481" s="51" t="e">
        <f t="shared" si="347"/>
        <v>#DIV/0!</v>
      </c>
      <c r="EF481" s="75">
        <f t="shared" si="348"/>
        <v>0</v>
      </c>
      <c r="EG481" s="51" t="e">
        <f t="shared" si="349"/>
        <v>#DIV/0!</v>
      </c>
      <c r="EH481" s="75">
        <f t="shared" si="350"/>
        <v>0</v>
      </c>
      <c r="EI481" s="51" t="e">
        <f t="shared" si="351"/>
        <v>#DIV/0!</v>
      </c>
      <c r="EJ481" s="75">
        <f t="shared" si="352"/>
        <v>0</v>
      </c>
      <c r="EK481" s="51" t="e">
        <f t="shared" si="353"/>
        <v>#DIV/0!</v>
      </c>
      <c r="EL481" s="75">
        <f t="shared" si="354"/>
        <v>4.6058178752107928</v>
      </c>
      <c r="EM481" s="51">
        <f t="shared" si="355"/>
        <v>0</v>
      </c>
      <c r="EN481" s="75">
        <f t="shared" si="356"/>
        <v>5.4068296795952788</v>
      </c>
      <c r="EO481" s="51">
        <f t="shared" si="357"/>
        <v>0</v>
      </c>
      <c r="EP481" s="75">
        <f t="shared" si="358"/>
        <v>0</v>
      </c>
      <c r="EQ481" s="51" t="e">
        <f t="shared" si="359"/>
        <v>#DIV/0!</v>
      </c>
      <c r="ER481" s="51">
        <f t="shared" si="360"/>
        <v>100</v>
      </c>
      <c r="ES481" s="51">
        <f t="shared" si="361"/>
        <v>0</v>
      </c>
    </row>
    <row r="482" spans="1:149" x14ac:dyDescent="0.45">
      <c r="A482" s="78" t="s">
        <v>1440</v>
      </c>
      <c r="B482" s="174" t="s">
        <v>925</v>
      </c>
      <c r="C482" s="51" t="s">
        <v>3644</v>
      </c>
      <c r="D482" s="51" t="s">
        <v>3645</v>
      </c>
      <c r="E482" s="78" t="s">
        <v>637</v>
      </c>
      <c r="F482" s="78" t="s">
        <v>1557</v>
      </c>
      <c r="G482" s="72" t="s">
        <v>3367</v>
      </c>
      <c r="H482" s="78" t="s">
        <v>1101</v>
      </c>
      <c r="I482" s="78">
        <v>2</v>
      </c>
      <c r="J482" s="300">
        <v>200</v>
      </c>
      <c r="K482" s="78">
        <v>2</v>
      </c>
      <c r="L482" s="300">
        <v>800</v>
      </c>
      <c r="M482" s="72">
        <v>5</v>
      </c>
      <c r="O482" s="78" t="s">
        <v>3200</v>
      </c>
      <c r="P482" s="72" t="s">
        <v>1374</v>
      </c>
      <c r="AA482" s="195"/>
      <c r="AB482" s="195"/>
      <c r="AC482" s="195"/>
      <c r="AD482" s="72"/>
      <c r="AE482" s="316">
        <v>1</v>
      </c>
      <c r="AF482" s="195">
        <v>0.02</v>
      </c>
      <c r="AG482" s="195">
        <v>0</v>
      </c>
      <c r="AH482" s="72"/>
      <c r="AR482" s="53">
        <v>0.7732</v>
      </c>
      <c r="AT482" s="77"/>
      <c r="AU482" s="276">
        <v>2000</v>
      </c>
      <c r="AV482" s="276"/>
      <c r="AW482" s="276">
        <v>1546.4</v>
      </c>
      <c r="AX482" s="95"/>
      <c r="AY482" s="276"/>
      <c r="AZ482" s="95"/>
      <c r="BB482" s="80" t="s">
        <v>722</v>
      </c>
      <c r="BC482" s="270"/>
      <c r="BD482" s="72">
        <v>73.62</v>
      </c>
      <c r="BE482" s="72"/>
      <c r="BF482" s="72"/>
      <c r="BG482" s="72"/>
      <c r="BH482" s="72">
        <v>12.93</v>
      </c>
      <c r="BI482" s="72"/>
      <c r="BJ482" s="72"/>
      <c r="BK482" s="72"/>
      <c r="BL482" s="72"/>
      <c r="BM482" s="72"/>
      <c r="BN482" s="72"/>
      <c r="BO482" s="72"/>
      <c r="BP482" s="72"/>
      <c r="BQ482" s="72"/>
      <c r="BR482" s="72"/>
      <c r="BS482" s="72"/>
      <c r="BT482" s="72"/>
      <c r="BU482" s="72"/>
      <c r="BV482" s="72"/>
      <c r="BW482" s="72"/>
      <c r="BX482" s="72"/>
      <c r="BY482" s="72"/>
      <c r="BZ482" s="72">
        <v>4.43</v>
      </c>
      <c r="CA482" s="72"/>
      <c r="CB482" s="72">
        <v>5.2</v>
      </c>
      <c r="CC482" s="72"/>
      <c r="CD482" s="72"/>
      <c r="CE482" s="72"/>
      <c r="CF482" s="72"/>
      <c r="CG482" s="72"/>
      <c r="CH482" s="72"/>
      <c r="CI482" s="72"/>
      <c r="CJ482" s="72"/>
      <c r="CK482" s="72"/>
      <c r="CL482" s="72"/>
      <c r="CM482" s="72"/>
      <c r="CN482" s="72"/>
      <c r="CO482" s="72"/>
      <c r="CP482" s="72"/>
      <c r="CQ482" s="72"/>
      <c r="CR482" s="72"/>
      <c r="CS482" s="72"/>
      <c r="CT482" s="72"/>
      <c r="CU482" s="72"/>
      <c r="CV482" s="72"/>
      <c r="CW482" s="72"/>
      <c r="CX482" s="72"/>
      <c r="CY482" s="72"/>
      <c r="CZ482" s="72"/>
      <c r="DA482" s="72"/>
      <c r="DB482" s="72"/>
      <c r="DC482" s="72"/>
      <c r="DD482" s="72"/>
      <c r="DE482" s="72"/>
      <c r="DF482" s="72"/>
      <c r="DG482" s="72"/>
      <c r="DH482" s="78">
        <f t="shared" si="362"/>
        <v>96.180000000000021</v>
      </c>
      <c r="DJ482" s="77">
        <f t="shared" si="339"/>
        <v>3.819999999999979</v>
      </c>
      <c r="DK482" s="72"/>
      <c r="DL482" s="51" t="s">
        <v>827</v>
      </c>
      <c r="DO482" s="361">
        <v>3.8</v>
      </c>
      <c r="DP482" s="72"/>
      <c r="DQ482" s="374"/>
      <c r="DR482" s="72"/>
      <c r="DU482" s="52"/>
      <c r="DX482" s="75">
        <f t="shared" si="340"/>
        <v>76.543980037429804</v>
      </c>
      <c r="DY482" s="51">
        <f t="shared" si="341"/>
        <v>0</v>
      </c>
      <c r="DZ482" s="75">
        <f t="shared" si="342"/>
        <v>0</v>
      </c>
      <c r="EA482" s="51" t="e">
        <f t="shared" si="343"/>
        <v>#DIV/0!</v>
      </c>
      <c r="EB482" s="75">
        <f t="shared" si="344"/>
        <v>13.443543356207108</v>
      </c>
      <c r="EC482" s="51">
        <f t="shared" si="345"/>
        <v>0</v>
      </c>
      <c r="ED482" s="75">
        <f t="shared" si="346"/>
        <v>0</v>
      </c>
      <c r="EE482" s="51" t="e">
        <f t="shared" si="347"/>
        <v>#DIV/0!</v>
      </c>
      <c r="EF482" s="75">
        <f t="shared" si="348"/>
        <v>0</v>
      </c>
      <c r="EG482" s="51" t="e">
        <f t="shared" si="349"/>
        <v>#DIV/0!</v>
      </c>
      <c r="EH482" s="75">
        <f t="shared" si="350"/>
        <v>0</v>
      </c>
      <c r="EI482" s="51" t="e">
        <f t="shared" si="351"/>
        <v>#DIV/0!</v>
      </c>
      <c r="EJ482" s="75">
        <f t="shared" si="352"/>
        <v>0</v>
      </c>
      <c r="EK482" s="51" t="e">
        <f t="shared" si="353"/>
        <v>#DIV/0!</v>
      </c>
      <c r="EL482" s="75">
        <f t="shared" si="354"/>
        <v>4.6059471823663944</v>
      </c>
      <c r="EM482" s="51">
        <f t="shared" si="355"/>
        <v>0</v>
      </c>
      <c r="EN482" s="75">
        <f t="shared" si="356"/>
        <v>5.4065294239966724</v>
      </c>
      <c r="EO482" s="51">
        <f t="shared" si="357"/>
        <v>0</v>
      </c>
      <c r="EP482" s="75">
        <f t="shared" si="358"/>
        <v>0</v>
      </c>
      <c r="EQ482" s="51" t="e">
        <f t="shared" si="359"/>
        <v>#DIV/0!</v>
      </c>
      <c r="ER482" s="51">
        <f t="shared" si="360"/>
        <v>100</v>
      </c>
      <c r="ES482" s="51">
        <f t="shared" si="361"/>
        <v>0</v>
      </c>
    </row>
    <row r="483" spans="1:149" x14ac:dyDescent="0.45">
      <c r="A483" s="78" t="s">
        <v>1440</v>
      </c>
      <c r="B483" s="174" t="s">
        <v>925</v>
      </c>
      <c r="C483" s="51" t="s">
        <v>3644</v>
      </c>
      <c r="D483" s="51" t="s">
        <v>3645</v>
      </c>
      <c r="E483" s="78" t="s">
        <v>637</v>
      </c>
      <c r="F483" s="78" t="s">
        <v>1558</v>
      </c>
      <c r="G483" s="72" t="s">
        <v>3367</v>
      </c>
      <c r="H483" s="78" t="s">
        <v>1101</v>
      </c>
      <c r="I483" s="78">
        <v>2</v>
      </c>
      <c r="J483" s="300">
        <v>200</v>
      </c>
      <c r="K483" s="78">
        <v>2</v>
      </c>
      <c r="L483" s="300">
        <v>950</v>
      </c>
      <c r="M483" s="72">
        <v>5</v>
      </c>
      <c r="O483" s="78"/>
      <c r="P483" s="72" t="s">
        <v>1374</v>
      </c>
      <c r="AA483" s="195"/>
      <c r="AB483" s="195"/>
      <c r="AC483" s="195"/>
      <c r="AD483" s="72"/>
      <c r="AE483" s="316">
        <v>1</v>
      </c>
      <c r="AF483" s="195">
        <v>0.02</v>
      </c>
      <c r="AG483" s="195">
        <v>0</v>
      </c>
      <c r="AH483" s="72"/>
      <c r="AR483" s="53">
        <v>0.89470000000000005</v>
      </c>
      <c r="AT483" s="77"/>
      <c r="AU483" s="276">
        <v>2000</v>
      </c>
      <c r="AV483" s="276"/>
      <c r="AW483" s="276">
        <v>1789.4</v>
      </c>
      <c r="AX483" s="95"/>
      <c r="AY483" s="276"/>
      <c r="AZ483" s="95"/>
      <c r="BB483" s="80" t="s">
        <v>722</v>
      </c>
      <c r="BC483" s="270"/>
      <c r="BD483" s="72">
        <v>72.09</v>
      </c>
      <c r="BE483" s="72"/>
      <c r="BF483" s="72"/>
      <c r="BG483" s="72"/>
      <c r="BH483" s="72">
        <v>12.66</v>
      </c>
      <c r="BI483" s="72"/>
      <c r="BJ483" s="72"/>
      <c r="BK483" s="72"/>
      <c r="BL483" s="72"/>
      <c r="BM483" s="72"/>
      <c r="BN483" s="72"/>
      <c r="BO483" s="72"/>
      <c r="BP483" s="72"/>
      <c r="BQ483" s="72"/>
      <c r="BR483" s="72"/>
      <c r="BS483" s="72"/>
      <c r="BT483" s="72"/>
      <c r="BU483" s="72"/>
      <c r="BV483" s="72"/>
      <c r="BW483" s="72"/>
      <c r="BX483" s="72"/>
      <c r="BY483" s="72"/>
      <c r="BZ483" s="72">
        <v>4.34</v>
      </c>
      <c r="CA483" s="72"/>
      <c r="CB483" s="72">
        <v>5.0999999999999996</v>
      </c>
      <c r="CC483" s="72"/>
      <c r="CD483" s="72"/>
      <c r="CE483" s="72"/>
      <c r="CF483" s="72"/>
      <c r="CG483" s="72"/>
      <c r="CH483" s="72"/>
      <c r="CI483" s="72"/>
      <c r="CJ483" s="72"/>
      <c r="CK483" s="72"/>
      <c r="CL483" s="72"/>
      <c r="CM483" s="72"/>
      <c r="CN483" s="72"/>
      <c r="CO483" s="72"/>
      <c r="CP483" s="72"/>
      <c r="CQ483" s="72"/>
      <c r="CR483" s="72"/>
      <c r="CS483" s="72"/>
      <c r="CT483" s="72"/>
      <c r="CU483" s="72"/>
      <c r="CV483" s="72"/>
      <c r="CW483" s="72"/>
      <c r="CX483" s="72"/>
      <c r="CY483" s="72"/>
      <c r="CZ483" s="72"/>
      <c r="DA483" s="72"/>
      <c r="DB483" s="72"/>
      <c r="DC483" s="72"/>
      <c r="DD483" s="72"/>
      <c r="DE483" s="72"/>
      <c r="DF483" s="72"/>
      <c r="DG483" s="72"/>
      <c r="DH483" s="78">
        <f t="shared" si="362"/>
        <v>94.19</v>
      </c>
      <c r="DJ483" s="77">
        <f t="shared" si="339"/>
        <v>5.8100000000000023</v>
      </c>
      <c r="DK483" s="72"/>
      <c r="DL483" s="51" t="s">
        <v>827</v>
      </c>
      <c r="DO483" s="361">
        <v>5.8</v>
      </c>
      <c r="DP483" s="72"/>
      <c r="DQ483" s="374"/>
      <c r="DR483" s="72"/>
      <c r="DU483" s="52"/>
      <c r="DX483" s="75">
        <f t="shared" si="340"/>
        <v>76.536787344728737</v>
      </c>
      <c r="DY483" s="51">
        <f t="shared" si="341"/>
        <v>0</v>
      </c>
      <c r="DZ483" s="75">
        <f t="shared" si="342"/>
        <v>0</v>
      </c>
      <c r="EA483" s="51" t="e">
        <f t="shared" si="343"/>
        <v>#DIV/0!</v>
      </c>
      <c r="EB483" s="75">
        <f t="shared" si="344"/>
        <v>13.4409172948296</v>
      </c>
      <c r="EC483" s="51">
        <f t="shared" si="345"/>
        <v>0</v>
      </c>
      <c r="ED483" s="75">
        <f t="shared" si="346"/>
        <v>0</v>
      </c>
      <c r="EE483" s="51" t="e">
        <f t="shared" si="347"/>
        <v>#DIV/0!</v>
      </c>
      <c r="EF483" s="75">
        <f t="shared" si="348"/>
        <v>0</v>
      </c>
      <c r="EG483" s="51" t="e">
        <f t="shared" si="349"/>
        <v>#DIV/0!</v>
      </c>
      <c r="EH483" s="75">
        <f t="shared" si="350"/>
        <v>0</v>
      </c>
      <c r="EI483" s="51" t="e">
        <f t="shared" si="351"/>
        <v>#DIV/0!</v>
      </c>
      <c r="EJ483" s="75">
        <f t="shared" si="352"/>
        <v>0</v>
      </c>
      <c r="EK483" s="51" t="e">
        <f t="shared" si="353"/>
        <v>#DIV/0!</v>
      </c>
      <c r="EL483" s="75">
        <f t="shared" si="354"/>
        <v>4.6077078246098306</v>
      </c>
      <c r="EM483" s="51">
        <f t="shared" si="355"/>
        <v>0</v>
      </c>
      <c r="EN483" s="75">
        <f t="shared" si="356"/>
        <v>5.4145875358318287</v>
      </c>
      <c r="EO483" s="51">
        <f t="shared" si="357"/>
        <v>0</v>
      </c>
      <c r="EP483" s="75">
        <f t="shared" si="358"/>
        <v>0</v>
      </c>
      <c r="EQ483" s="51" t="e">
        <f t="shared" si="359"/>
        <v>#DIV/0!</v>
      </c>
      <c r="ER483" s="51">
        <f t="shared" si="360"/>
        <v>100</v>
      </c>
      <c r="ES483" s="51">
        <f t="shared" si="361"/>
        <v>0</v>
      </c>
    </row>
    <row r="484" spans="1:149" x14ac:dyDescent="0.45">
      <c r="A484" s="78" t="s">
        <v>1440</v>
      </c>
      <c r="B484" s="174" t="s">
        <v>925</v>
      </c>
      <c r="C484" s="51" t="s">
        <v>3644</v>
      </c>
      <c r="D484" s="51" t="s">
        <v>3645</v>
      </c>
      <c r="E484" s="78" t="s">
        <v>637</v>
      </c>
      <c r="F484" s="78" t="s">
        <v>1559</v>
      </c>
      <c r="G484" s="72" t="s">
        <v>3367</v>
      </c>
      <c r="H484" s="78" t="s">
        <v>1101</v>
      </c>
      <c r="I484" s="78">
        <v>2</v>
      </c>
      <c r="J484" s="300">
        <v>200</v>
      </c>
      <c r="K484" s="78">
        <v>2</v>
      </c>
      <c r="L484" s="300">
        <v>950</v>
      </c>
      <c r="M484" s="72">
        <v>5</v>
      </c>
      <c r="O484" s="78" t="s">
        <v>3199</v>
      </c>
      <c r="P484" s="72" t="s">
        <v>1374</v>
      </c>
      <c r="AA484" s="195"/>
      <c r="AB484" s="195"/>
      <c r="AC484" s="195"/>
      <c r="AD484" s="72"/>
      <c r="AE484" s="316">
        <v>1</v>
      </c>
      <c r="AF484" s="195">
        <v>0.02</v>
      </c>
      <c r="AG484" s="195">
        <v>0</v>
      </c>
      <c r="AH484" s="72"/>
      <c r="AR484" s="53">
        <v>0.89470000000000005</v>
      </c>
      <c r="AT484" s="77"/>
      <c r="AU484" s="276">
        <v>2000</v>
      </c>
      <c r="AV484" s="276"/>
      <c r="AW484" s="276">
        <v>1789.4</v>
      </c>
      <c r="AX484" s="95"/>
      <c r="AY484" s="276"/>
      <c r="AZ484" s="95"/>
      <c r="BB484" s="80" t="s">
        <v>722</v>
      </c>
      <c r="BC484" s="270"/>
      <c r="BD484" s="72">
        <v>72.47</v>
      </c>
      <c r="BE484" s="72"/>
      <c r="BF484" s="72"/>
      <c r="BG484" s="72"/>
      <c r="BH484" s="72">
        <v>12.73</v>
      </c>
      <c r="BI484" s="72"/>
      <c r="BJ484" s="72"/>
      <c r="BK484" s="72"/>
      <c r="BL484" s="72"/>
      <c r="BM484" s="72"/>
      <c r="BN484" s="72"/>
      <c r="BO484" s="72"/>
      <c r="BP484" s="72"/>
      <c r="BQ484" s="72"/>
      <c r="BR484" s="72"/>
      <c r="BS484" s="72"/>
      <c r="BT484" s="72"/>
      <c r="BU484" s="72"/>
      <c r="BV484" s="72"/>
      <c r="BW484" s="72"/>
      <c r="BX484" s="72"/>
      <c r="BY484" s="72"/>
      <c r="BZ484" s="72">
        <v>4.37</v>
      </c>
      <c r="CA484" s="72"/>
      <c r="CB484" s="72">
        <v>5.12</v>
      </c>
      <c r="CC484" s="72"/>
      <c r="CD484" s="72"/>
      <c r="CE484" s="72"/>
      <c r="CF484" s="72"/>
      <c r="CG484" s="72"/>
      <c r="CH484" s="72"/>
      <c r="CI484" s="72"/>
      <c r="CJ484" s="72"/>
      <c r="CK484" s="72"/>
      <c r="CL484" s="72"/>
      <c r="CM484" s="72"/>
      <c r="CN484" s="72"/>
      <c r="CO484" s="72"/>
      <c r="CP484" s="72"/>
      <c r="CQ484" s="72"/>
      <c r="CR484" s="72"/>
      <c r="CS484" s="72"/>
      <c r="CT484" s="72"/>
      <c r="CU484" s="72"/>
      <c r="CV484" s="72"/>
      <c r="CW484" s="72"/>
      <c r="CX484" s="72"/>
      <c r="CY484" s="72"/>
      <c r="CZ484" s="72"/>
      <c r="DA484" s="72"/>
      <c r="DB484" s="72"/>
      <c r="DC484" s="72"/>
      <c r="DD484" s="72"/>
      <c r="DE484" s="72"/>
      <c r="DF484" s="72"/>
      <c r="DG484" s="72"/>
      <c r="DH484" s="78">
        <f t="shared" si="362"/>
        <v>94.690000000000012</v>
      </c>
      <c r="DJ484" s="77">
        <f t="shared" si="339"/>
        <v>5.3099999999999881</v>
      </c>
      <c r="DK484" s="72"/>
      <c r="DL484" s="51" t="s">
        <v>827</v>
      </c>
      <c r="DO484" s="361">
        <v>5.3</v>
      </c>
      <c r="DP484" s="72"/>
      <c r="DQ484" s="374"/>
      <c r="DR484" s="72"/>
      <c r="DU484" s="52"/>
      <c r="DX484" s="75">
        <f t="shared" si="340"/>
        <v>76.53395289893335</v>
      </c>
      <c r="DY484" s="51">
        <f t="shared" si="341"/>
        <v>0</v>
      </c>
      <c r="DZ484" s="75">
        <f t="shared" si="342"/>
        <v>0</v>
      </c>
      <c r="EA484" s="51" t="e">
        <f t="shared" si="343"/>
        <v>#DIV/0!</v>
      </c>
      <c r="EB484" s="75">
        <f t="shared" si="344"/>
        <v>13.443869468792901</v>
      </c>
      <c r="EC484" s="51">
        <f t="shared" si="345"/>
        <v>0</v>
      </c>
      <c r="ED484" s="75">
        <f t="shared" si="346"/>
        <v>0</v>
      </c>
      <c r="EE484" s="51" t="e">
        <f t="shared" si="347"/>
        <v>#DIV/0!</v>
      </c>
      <c r="EF484" s="75">
        <f t="shared" si="348"/>
        <v>0</v>
      </c>
      <c r="EG484" s="51" t="e">
        <f t="shared" si="349"/>
        <v>#DIV/0!</v>
      </c>
      <c r="EH484" s="75">
        <f t="shared" si="350"/>
        <v>0</v>
      </c>
      <c r="EI484" s="51" t="e">
        <f t="shared" si="351"/>
        <v>#DIV/0!</v>
      </c>
      <c r="EJ484" s="75">
        <f t="shared" si="352"/>
        <v>0</v>
      </c>
      <c r="EK484" s="51" t="e">
        <f t="shared" si="353"/>
        <v>#DIV/0!</v>
      </c>
      <c r="EL484" s="75">
        <f t="shared" si="354"/>
        <v>4.6150596683915932</v>
      </c>
      <c r="EM484" s="51">
        <f t="shared" si="355"/>
        <v>0</v>
      </c>
      <c r="EN484" s="75">
        <f t="shared" si="356"/>
        <v>5.4071179638821407</v>
      </c>
      <c r="EO484" s="51">
        <f t="shared" si="357"/>
        <v>0</v>
      </c>
      <c r="EP484" s="75">
        <f t="shared" si="358"/>
        <v>0</v>
      </c>
      <c r="EQ484" s="51" t="e">
        <f t="shared" si="359"/>
        <v>#DIV/0!</v>
      </c>
      <c r="ER484" s="51">
        <f t="shared" si="360"/>
        <v>100</v>
      </c>
      <c r="ES484" s="51">
        <f t="shared" si="361"/>
        <v>0</v>
      </c>
    </row>
    <row r="485" spans="1:149" x14ac:dyDescent="0.45">
      <c r="A485" s="78" t="s">
        <v>1440</v>
      </c>
      <c r="B485" s="174" t="s">
        <v>925</v>
      </c>
      <c r="C485" s="51" t="s">
        <v>3644</v>
      </c>
      <c r="D485" s="51" t="s">
        <v>3645</v>
      </c>
      <c r="E485" s="78" t="s">
        <v>637</v>
      </c>
      <c r="F485" s="78" t="s">
        <v>1560</v>
      </c>
      <c r="G485" s="72" t="s">
        <v>3367</v>
      </c>
      <c r="H485" s="78" t="s">
        <v>1101</v>
      </c>
      <c r="I485" s="78">
        <v>2</v>
      </c>
      <c r="J485" s="300">
        <v>200</v>
      </c>
      <c r="K485" s="78">
        <v>2</v>
      </c>
      <c r="L485" s="300">
        <v>950</v>
      </c>
      <c r="M485" s="72">
        <v>5</v>
      </c>
      <c r="O485" s="78" t="s">
        <v>3200</v>
      </c>
      <c r="P485" s="72" t="s">
        <v>1374</v>
      </c>
      <c r="AA485" s="195"/>
      <c r="AB485" s="195"/>
      <c r="AC485" s="195"/>
      <c r="AD485" s="72"/>
      <c r="AE485" s="316">
        <v>1</v>
      </c>
      <c r="AF485" s="195">
        <v>0.02</v>
      </c>
      <c r="AG485" s="195">
        <v>0</v>
      </c>
      <c r="AH485" s="72"/>
      <c r="AR485" s="53">
        <v>0.89470000000000005</v>
      </c>
      <c r="AT485" s="77"/>
      <c r="AU485" s="276">
        <v>2000</v>
      </c>
      <c r="AV485" s="276"/>
      <c r="AW485" s="276">
        <v>1789.4</v>
      </c>
      <c r="AX485" s="95"/>
      <c r="AY485" s="276"/>
      <c r="AZ485" s="95"/>
      <c r="BB485" s="80" t="s">
        <v>722</v>
      </c>
      <c r="BC485" s="270"/>
      <c r="BD485" s="72">
        <v>73.77</v>
      </c>
      <c r="BE485" s="72"/>
      <c r="BF485" s="72"/>
      <c r="BG485" s="72"/>
      <c r="BH485" s="72">
        <v>12.96</v>
      </c>
      <c r="BI485" s="72"/>
      <c r="BJ485" s="72"/>
      <c r="BK485" s="72"/>
      <c r="BL485" s="72"/>
      <c r="BM485" s="72"/>
      <c r="BN485" s="72"/>
      <c r="BO485" s="72"/>
      <c r="BP485" s="72"/>
      <c r="BQ485" s="72"/>
      <c r="BR485" s="72"/>
      <c r="BS485" s="72"/>
      <c r="BT485" s="72"/>
      <c r="BU485" s="72"/>
      <c r="BV485" s="72"/>
      <c r="BW485" s="72"/>
      <c r="BX485" s="72"/>
      <c r="BY485" s="72"/>
      <c r="BZ485" s="72">
        <v>4.4400000000000004</v>
      </c>
      <c r="CA485" s="72"/>
      <c r="CB485" s="72">
        <v>5.22</v>
      </c>
      <c r="CC485" s="72"/>
      <c r="CD485" s="72"/>
      <c r="CE485" s="72"/>
      <c r="CF485" s="72"/>
      <c r="CG485" s="72"/>
      <c r="CH485" s="72"/>
      <c r="CI485" s="72"/>
      <c r="CJ485" s="72"/>
      <c r="CK485" s="72"/>
      <c r="CL485" s="72"/>
      <c r="CM485" s="72"/>
      <c r="CN485" s="72"/>
      <c r="CO485" s="72"/>
      <c r="CP485" s="72"/>
      <c r="CQ485" s="72"/>
      <c r="CR485" s="72"/>
      <c r="CS485" s="72"/>
      <c r="CT485" s="72"/>
      <c r="CU485" s="72"/>
      <c r="CV485" s="72"/>
      <c r="CW485" s="72"/>
      <c r="CX485" s="72"/>
      <c r="CY485" s="72"/>
      <c r="CZ485" s="72"/>
      <c r="DA485" s="72"/>
      <c r="DB485" s="72"/>
      <c r="DC485" s="72"/>
      <c r="DD485" s="72"/>
      <c r="DE485" s="72"/>
      <c r="DF485" s="72"/>
      <c r="DG485" s="72"/>
      <c r="DH485" s="78">
        <f t="shared" si="362"/>
        <v>96.389999999999986</v>
      </c>
      <c r="DJ485" s="77">
        <f t="shared" si="339"/>
        <v>3.6100000000000136</v>
      </c>
      <c r="DK485" s="72"/>
      <c r="DL485" s="51" t="s">
        <v>827</v>
      </c>
      <c r="DO485" s="361">
        <v>3.6</v>
      </c>
      <c r="DP485" s="72"/>
      <c r="DQ485" s="374"/>
      <c r="DR485" s="72"/>
      <c r="DU485" s="52"/>
      <c r="DX485" s="75">
        <f t="shared" si="340"/>
        <v>76.532835356364771</v>
      </c>
      <c r="DY485" s="51">
        <f t="shared" si="341"/>
        <v>0</v>
      </c>
      <c r="DZ485" s="75">
        <f t="shared" si="342"/>
        <v>0</v>
      </c>
      <c r="EA485" s="51" t="e">
        <f t="shared" si="343"/>
        <v>#DIV/0!</v>
      </c>
      <c r="EB485" s="75">
        <f t="shared" si="344"/>
        <v>13.445378151260506</v>
      </c>
      <c r="EC485" s="51">
        <f t="shared" si="345"/>
        <v>0</v>
      </c>
      <c r="ED485" s="75">
        <f t="shared" si="346"/>
        <v>0</v>
      </c>
      <c r="EE485" s="51" t="e">
        <f t="shared" si="347"/>
        <v>#DIV/0!</v>
      </c>
      <c r="EF485" s="75">
        <f t="shared" si="348"/>
        <v>0</v>
      </c>
      <c r="EG485" s="51" t="e">
        <f t="shared" si="349"/>
        <v>#DIV/0!</v>
      </c>
      <c r="EH485" s="75">
        <f t="shared" si="350"/>
        <v>0</v>
      </c>
      <c r="EI485" s="51" t="e">
        <f t="shared" si="351"/>
        <v>#DIV/0!</v>
      </c>
      <c r="EJ485" s="75">
        <f t="shared" si="352"/>
        <v>0</v>
      </c>
      <c r="EK485" s="51" t="e">
        <f t="shared" si="353"/>
        <v>#DIV/0!</v>
      </c>
      <c r="EL485" s="75">
        <f t="shared" si="354"/>
        <v>4.6062869592281368</v>
      </c>
      <c r="EM485" s="51">
        <f t="shared" si="355"/>
        <v>0</v>
      </c>
      <c r="EN485" s="75">
        <f t="shared" si="356"/>
        <v>5.4154995331465923</v>
      </c>
      <c r="EO485" s="51">
        <f t="shared" si="357"/>
        <v>0</v>
      </c>
      <c r="EP485" s="75">
        <f t="shared" si="358"/>
        <v>0</v>
      </c>
      <c r="EQ485" s="51" t="e">
        <f t="shared" si="359"/>
        <v>#DIV/0!</v>
      </c>
      <c r="ER485" s="51">
        <f t="shared" si="360"/>
        <v>100</v>
      </c>
      <c r="ES485" s="51">
        <f t="shared" si="361"/>
        <v>0</v>
      </c>
    </row>
    <row r="486" spans="1:149" x14ac:dyDescent="0.45">
      <c r="A486" s="78" t="s">
        <v>1440</v>
      </c>
      <c r="B486" s="174" t="s">
        <v>925</v>
      </c>
      <c r="C486" s="51" t="s">
        <v>3644</v>
      </c>
      <c r="D486" s="51" t="s">
        <v>3645</v>
      </c>
      <c r="E486" s="78" t="s">
        <v>637</v>
      </c>
      <c r="F486" s="78" t="s">
        <v>1561</v>
      </c>
      <c r="G486" s="72" t="s">
        <v>3367</v>
      </c>
      <c r="H486" s="78" t="s">
        <v>1101</v>
      </c>
      <c r="I486" s="78">
        <v>1.75</v>
      </c>
      <c r="J486" s="300">
        <v>300</v>
      </c>
      <c r="K486" s="78">
        <v>2</v>
      </c>
      <c r="L486" s="300">
        <v>950</v>
      </c>
      <c r="M486" s="72">
        <v>5</v>
      </c>
      <c r="O486" s="78"/>
      <c r="P486" s="72" t="s">
        <v>1374</v>
      </c>
      <c r="AA486" s="195"/>
      <c r="AB486" s="195"/>
      <c r="AC486" s="195"/>
      <c r="AD486" s="72"/>
      <c r="AE486" s="316">
        <v>1</v>
      </c>
      <c r="AF486" s="195">
        <v>0.01</v>
      </c>
      <c r="AG486" s="195">
        <v>0</v>
      </c>
      <c r="AH486" s="72"/>
      <c r="AR486" s="53">
        <v>0.91149999999999998</v>
      </c>
      <c r="AT486" s="77"/>
      <c r="AU486" s="276">
        <v>3000</v>
      </c>
      <c r="AV486" s="276"/>
      <c r="AW486" s="276">
        <v>2734.5</v>
      </c>
      <c r="AX486" s="95"/>
      <c r="AY486" s="276"/>
      <c r="AZ486" s="95"/>
      <c r="BB486" s="80" t="s">
        <v>722</v>
      </c>
      <c r="BC486" s="270"/>
      <c r="BD486" s="72">
        <v>71.17</v>
      </c>
      <c r="BE486" s="72"/>
      <c r="BF486" s="72"/>
      <c r="BG486" s="72"/>
      <c r="BH486" s="72">
        <v>12.5</v>
      </c>
      <c r="BI486" s="72"/>
      <c r="BJ486" s="72"/>
      <c r="BK486" s="72"/>
      <c r="BL486" s="72"/>
      <c r="BM486" s="72"/>
      <c r="BN486" s="72"/>
      <c r="BO486" s="72"/>
      <c r="BP486" s="72"/>
      <c r="BQ486" s="72"/>
      <c r="BR486" s="72"/>
      <c r="BS486" s="72"/>
      <c r="BT486" s="72"/>
      <c r="BU486" s="72"/>
      <c r="BV486" s="72"/>
      <c r="BW486" s="72"/>
      <c r="BX486" s="72"/>
      <c r="BY486" s="72"/>
      <c r="BZ486" s="72">
        <v>4.29</v>
      </c>
      <c r="CA486" s="72"/>
      <c r="CB486" s="72">
        <v>5.03</v>
      </c>
      <c r="CC486" s="72"/>
      <c r="CD486" s="72"/>
      <c r="CE486" s="72"/>
      <c r="CF486" s="72"/>
      <c r="CG486" s="72"/>
      <c r="CH486" s="72"/>
      <c r="CI486" s="72"/>
      <c r="CJ486" s="72"/>
      <c r="CK486" s="72"/>
      <c r="CL486" s="72"/>
      <c r="CM486" s="72"/>
      <c r="CN486" s="72"/>
      <c r="CO486" s="72"/>
      <c r="CP486" s="72"/>
      <c r="CQ486" s="72"/>
      <c r="CR486" s="72"/>
      <c r="CS486" s="72"/>
      <c r="CT486" s="72"/>
      <c r="CU486" s="72"/>
      <c r="CV486" s="72"/>
      <c r="CW486" s="72"/>
      <c r="CX486" s="72"/>
      <c r="CY486" s="72"/>
      <c r="CZ486" s="72"/>
      <c r="DA486" s="72"/>
      <c r="DB486" s="72"/>
      <c r="DC486" s="72"/>
      <c r="DD486" s="72"/>
      <c r="DE486" s="72"/>
      <c r="DF486" s="72"/>
      <c r="DG486" s="72"/>
      <c r="DH486" s="78">
        <f t="shared" si="362"/>
        <v>92.990000000000009</v>
      </c>
      <c r="DJ486" s="77">
        <f t="shared" si="339"/>
        <v>7.0099999999999909</v>
      </c>
      <c r="DK486" s="72"/>
      <c r="DL486" s="51" t="s">
        <v>827</v>
      </c>
      <c r="DO486" s="361">
        <v>7</v>
      </c>
      <c r="DP486" s="72"/>
      <c r="DQ486" s="374"/>
      <c r="DR486" s="72"/>
      <c r="DU486" s="52"/>
      <c r="DX486" s="75">
        <f t="shared" si="340"/>
        <v>76.535111302290559</v>
      </c>
      <c r="DY486" s="51">
        <f t="shared" si="341"/>
        <v>0</v>
      </c>
      <c r="DZ486" s="75">
        <f t="shared" si="342"/>
        <v>0</v>
      </c>
      <c r="EA486" s="51" t="e">
        <f t="shared" si="343"/>
        <v>#DIV/0!</v>
      </c>
      <c r="EB486" s="75">
        <f t="shared" si="344"/>
        <v>13.442305624260673</v>
      </c>
      <c r="EC486" s="51">
        <f t="shared" si="345"/>
        <v>0</v>
      </c>
      <c r="ED486" s="75">
        <f t="shared" si="346"/>
        <v>0</v>
      </c>
      <c r="EE486" s="51" t="e">
        <f t="shared" si="347"/>
        <v>#DIV/0!</v>
      </c>
      <c r="EF486" s="75">
        <f t="shared" si="348"/>
        <v>0</v>
      </c>
      <c r="EG486" s="51" t="e">
        <f t="shared" si="349"/>
        <v>#DIV/0!</v>
      </c>
      <c r="EH486" s="75">
        <f t="shared" si="350"/>
        <v>0</v>
      </c>
      <c r="EI486" s="51" t="e">
        <f t="shared" si="351"/>
        <v>#DIV/0!</v>
      </c>
      <c r="EJ486" s="75">
        <f t="shared" si="352"/>
        <v>0</v>
      </c>
      <c r="EK486" s="51" t="e">
        <f t="shared" si="353"/>
        <v>#DIV/0!</v>
      </c>
      <c r="EL486" s="75">
        <f t="shared" si="354"/>
        <v>4.6133992902462628</v>
      </c>
      <c r="EM486" s="51">
        <f t="shared" si="355"/>
        <v>0</v>
      </c>
      <c r="EN486" s="75">
        <f t="shared" si="356"/>
        <v>5.4091837832024945</v>
      </c>
      <c r="EO486" s="51">
        <f t="shared" si="357"/>
        <v>0</v>
      </c>
      <c r="EP486" s="75">
        <f t="shared" si="358"/>
        <v>0</v>
      </c>
      <c r="EQ486" s="51" t="e">
        <f t="shared" si="359"/>
        <v>#DIV/0!</v>
      </c>
      <c r="ER486" s="51">
        <f t="shared" si="360"/>
        <v>100</v>
      </c>
      <c r="ES486" s="51">
        <f t="shared" si="361"/>
        <v>0</v>
      </c>
    </row>
    <row r="487" spans="1:149" x14ac:dyDescent="0.45">
      <c r="A487" s="78" t="s">
        <v>1440</v>
      </c>
      <c r="B487" s="174" t="s">
        <v>925</v>
      </c>
      <c r="C487" s="51" t="s">
        <v>3644</v>
      </c>
      <c r="D487" s="51" t="s">
        <v>3645</v>
      </c>
      <c r="E487" s="78" t="s">
        <v>637</v>
      </c>
      <c r="F487" s="78" t="s">
        <v>1562</v>
      </c>
      <c r="G487" s="72" t="s">
        <v>3367</v>
      </c>
      <c r="H487" s="78" t="s">
        <v>1101</v>
      </c>
      <c r="I487" s="78">
        <v>1</v>
      </c>
      <c r="J487" s="300">
        <v>300</v>
      </c>
      <c r="K487" s="78">
        <v>2</v>
      </c>
      <c r="L487" s="300">
        <v>950</v>
      </c>
      <c r="M487" s="72">
        <v>5</v>
      </c>
      <c r="O487" s="78" t="s">
        <v>3199</v>
      </c>
      <c r="P487" s="72" t="s">
        <v>1374</v>
      </c>
      <c r="AA487" s="195"/>
      <c r="AB487" s="195"/>
      <c r="AC487" s="195"/>
      <c r="AD487" s="72"/>
      <c r="AE487" s="316">
        <v>1</v>
      </c>
      <c r="AF487" s="195">
        <v>0.02</v>
      </c>
      <c r="AG487" s="195">
        <v>0</v>
      </c>
      <c r="AH487" s="72"/>
      <c r="AR487" s="53">
        <v>0.91149999999999998</v>
      </c>
      <c r="AT487" s="77"/>
      <c r="AU487" s="276">
        <v>3000</v>
      </c>
      <c r="AV487" s="276"/>
      <c r="AW487" s="276">
        <v>2734.5</v>
      </c>
      <c r="AX487" s="95"/>
      <c r="AY487" s="276"/>
      <c r="AZ487" s="95"/>
      <c r="BB487" s="80" t="s">
        <v>722</v>
      </c>
      <c r="BC487" s="270"/>
      <c r="BD487" s="72">
        <v>71.56</v>
      </c>
      <c r="BE487" s="72"/>
      <c r="BF487" s="72"/>
      <c r="BG487" s="72"/>
      <c r="BH487" s="72">
        <v>12.57</v>
      </c>
      <c r="BI487" s="72"/>
      <c r="BJ487" s="72"/>
      <c r="BK487" s="72"/>
      <c r="BL487" s="72"/>
      <c r="BM487" s="72"/>
      <c r="BN487" s="72"/>
      <c r="BO487" s="72"/>
      <c r="BP487" s="72"/>
      <c r="BQ487" s="72"/>
      <c r="BR487" s="72"/>
      <c r="BS487" s="72"/>
      <c r="BT487" s="72"/>
      <c r="BU487" s="72"/>
      <c r="BV487" s="72"/>
      <c r="BW487" s="72"/>
      <c r="BX487" s="72"/>
      <c r="BY487" s="72"/>
      <c r="BZ487" s="72">
        <v>4.3099999999999996</v>
      </c>
      <c r="CA487" s="72"/>
      <c r="CB487" s="72">
        <v>5.0599999999999996</v>
      </c>
      <c r="CC487" s="72"/>
      <c r="CD487" s="72"/>
      <c r="CE487" s="72"/>
      <c r="CF487" s="72"/>
      <c r="CG487" s="72"/>
      <c r="CH487" s="72"/>
      <c r="CI487" s="72"/>
      <c r="CJ487" s="72"/>
      <c r="CK487" s="72"/>
      <c r="CL487" s="72"/>
      <c r="CM487" s="72"/>
      <c r="CN487" s="72"/>
      <c r="CO487" s="72"/>
      <c r="CP487" s="72"/>
      <c r="CQ487" s="72"/>
      <c r="CR487" s="72"/>
      <c r="CS487" s="72"/>
      <c r="CT487" s="72"/>
      <c r="CU487" s="72"/>
      <c r="CV487" s="72"/>
      <c r="CW487" s="72"/>
      <c r="CX487" s="72"/>
      <c r="CY487" s="72"/>
      <c r="CZ487" s="72"/>
      <c r="DA487" s="72"/>
      <c r="DB487" s="72"/>
      <c r="DC487" s="72"/>
      <c r="DD487" s="72"/>
      <c r="DE487" s="72"/>
      <c r="DF487" s="72"/>
      <c r="DG487" s="72"/>
      <c r="DH487" s="78">
        <f t="shared" si="362"/>
        <v>93.5</v>
      </c>
      <c r="DJ487" s="77">
        <f t="shared" si="339"/>
        <v>6.5</v>
      </c>
      <c r="DK487" s="72"/>
      <c r="DL487" s="51" t="s">
        <v>827</v>
      </c>
      <c r="DO487" s="361">
        <v>6.5</v>
      </c>
      <c r="DP487" s="72"/>
      <c r="DQ487" s="374"/>
      <c r="DR487" s="72"/>
      <c r="DU487" s="52"/>
      <c r="DX487" s="75">
        <f t="shared" si="340"/>
        <v>76.534759358288767</v>
      </c>
      <c r="DY487" s="51">
        <f t="shared" si="341"/>
        <v>0</v>
      </c>
      <c r="DZ487" s="75">
        <f t="shared" si="342"/>
        <v>0</v>
      </c>
      <c r="EA487" s="51" t="e">
        <f t="shared" si="343"/>
        <v>#DIV/0!</v>
      </c>
      <c r="EB487" s="75">
        <f t="shared" si="344"/>
        <v>13.443850267379679</v>
      </c>
      <c r="EC487" s="51">
        <f t="shared" si="345"/>
        <v>0</v>
      </c>
      <c r="ED487" s="75">
        <f t="shared" si="346"/>
        <v>0</v>
      </c>
      <c r="EE487" s="51" t="e">
        <f t="shared" si="347"/>
        <v>#DIV/0!</v>
      </c>
      <c r="EF487" s="75">
        <f t="shared" si="348"/>
        <v>0</v>
      </c>
      <c r="EG487" s="51" t="e">
        <f t="shared" si="349"/>
        <v>#DIV/0!</v>
      </c>
      <c r="EH487" s="75">
        <f t="shared" si="350"/>
        <v>0</v>
      </c>
      <c r="EI487" s="51" t="e">
        <f t="shared" si="351"/>
        <v>#DIV/0!</v>
      </c>
      <c r="EJ487" s="75">
        <f t="shared" si="352"/>
        <v>0</v>
      </c>
      <c r="EK487" s="51" t="e">
        <f t="shared" si="353"/>
        <v>#DIV/0!</v>
      </c>
      <c r="EL487" s="75">
        <f t="shared" si="354"/>
        <v>4.6096256684491976</v>
      </c>
      <c r="EM487" s="51">
        <f t="shared" si="355"/>
        <v>0</v>
      </c>
      <c r="EN487" s="75">
        <f t="shared" si="356"/>
        <v>5.4117647058823524</v>
      </c>
      <c r="EO487" s="51">
        <f t="shared" si="357"/>
        <v>0</v>
      </c>
      <c r="EP487" s="75">
        <f t="shared" si="358"/>
        <v>0</v>
      </c>
      <c r="EQ487" s="51" t="e">
        <f t="shared" si="359"/>
        <v>#DIV/0!</v>
      </c>
      <c r="ER487" s="51">
        <f t="shared" si="360"/>
        <v>100</v>
      </c>
      <c r="ES487" s="51">
        <f t="shared" si="361"/>
        <v>0</v>
      </c>
    </row>
    <row r="488" spans="1:149" s="43" customFormat="1" ht="14.65" thickBot="1" x14ac:dyDescent="0.5">
      <c r="A488" s="89" t="s">
        <v>1440</v>
      </c>
      <c r="B488" s="86" t="s">
        <v>925</v>
      </c>
      <c r="C488" s="43" t="s">
        <v>3644</v>
      </c>
      <c r="D488" s="43" t="s">
        <v>3645</v>
      </c>
      <c r="E488" s="89" t="s">
        <v>637</v>
      </c>
      <c r="F488" s="89" t="s">
        <v>1563</v>
      </c>
      <c r="G488" s="90" t="s">
        <v>3367</v>
      </c>
      <c r="H488" s="89" t="s">
        <v>1101</v>
      </c>
      <c r="I488" s="89">
        <v>1</v>
      </c>
      <c r="J488" s="301">
        <v>300</v>
      </c>
      <c r="K488" s="89">
        <v>2</v>
      </c>
      <c r="L488" s="301">
        <v>950</v>
      </c>
      <c r="M488" s="90">
        <v>5</v>
      </c>
      <c r="O488" s="89" t="s">
        <v>3200</v>
      </c>
      <c r="P488" s="90" t="s">
        <v>1374</v>
      </c>
      <c r="Q488" s="123"/>
      <c r="R488" s="123"/>
      <c r="S488" s="134"/>
      <c r="AA488" s="196"/>
      <c r="AB488" s="196"/>
      <c r="AC488" s="196"/>
      <c r="AD488" s="90"/>
      <c r="AE488" s="317">
        <v>1</v>
      </c>
      <c r="AF488" s="196">
        <v>0.02</v>
      </c>
      <c r="AG488" s="196">
        <v>0</v>
      </c>
      <c r="AH488" s="90"/>
      <c r="AQ488" s="86"/>
      <c r="AR488" s="58">
        <v>0.91149999999999998</v>
      </c>
      <c r="AS488" s="58"/>
      <c r="AT488" s="91"/>
      <c r="AU488" s="277">
        <v>3000</v>
      </c>
      <c r="AV488" s="277"/>
      <c r="AW488" s="277">
        <v>2734.5</v>
      </c>
      <c r="AX488" s="259"/>
      <c r="AY488" s="277"/>
      <c r="AZ488" s="259"/>
      <c r="BA488" s="86"/>
      <c r="BB488" s="85" t="s">
        <v>722</v>
      </c>
      <c r="BC488" s="271"/>
      <c r="BD488" s="90">
        <v>72.930000000000007</v>
      </c>
      <c r="BE488" s="90"/>
      <c r="BF488" s="90"/>
      <c r="BG488" s="90"/>
      <c r="BH488" s="90">
        <v>12.81</v>
      </c>
      <c r="BI488" s="90"/>
      <c r="BJ488" s="90"/>
      <c r="BK488" s="90"/>
      <c r="BL488" s="90"/>
      <c r="BM488" s="90"/>
      <c r="BN488" s="90"/>
      <c r="BO488" s="90"/>
      <c r="BP488" s="90"/>
      <c r="BQ488" s="90"/>
      <c r="BR488" s="90"/>
      <c r="BS488" s="90"/>
      <c r="BT488" s="90"/>
      <c r="BU488" s="90"/>
      <c r="BV488" s="90"/>
      <c r="BW488" s="90"/>
      <c r="BX488" s="90"/>
      <c r="BY488" s="90"/>
      <c r="BZ488" s="90">
        <v>4.3899999999999997</v>
      </c>
      <c r="CA488" s="90"/>
      <c r="CB488" s="90">
        <v>5.16</v>
      </c>
      <c r="CC488" s="90"/>
      <c r="CD488" s="90"/>
      <c r="CE488" s="90"/>
      <c r="CF488" s="90"/>
      <c r="CG488" s="90"/>
      <c r="CH488" s="90"/>
      <c r="CI488" s="90"/>
      <c r="CJ488" s="90"/>
      <c r="CK488" s="90"/>
      <c r="CL488" s="90"/>
      <c r="CM488" s="90"/>
      <c r="CN488" s="90"/>
      <c r="CO488" s="90"/>
      <c r="CP488" s="90"/>
      <c r="CQ488" s="90"/>
      <c r="CR488" s="90"/>
      <c r="CS488" s="90"/>
      <c r="CT488" s="90"/>
      <c r="CU488" s="90"/>
      <c r="CV488" s="90"/>
      <c r="CW488" s="90"/>
      <c r="CX488" s="90"/>
      <c r="CY488" s="90"/>
      <c r="CZ488" s="90"/>
      <c r="DA488" s="90"/>
      <c r="DB488" s="90"/>
      <c r="DC488" s="90"/>
      <c r="DD488" s="90"/>
      <c r="DE488" s="90"/>
      <c r="DF488" s="90"/>
      <c r="DG488" s="90"/>
      <c r="DH488" s="89">
        <f t="shared" si="362"/>
        <v>95.29</v>
      </c>
      <c r="DJ488" s="91">
        <f t="shared" si="339"/>
        <v>4.7099999999999937</v>
      </c>
      <c r="DK488" s="90"/>
      <c r="DL488" s="43" t="s">
        <v>827</v>
      </c>
      <c r="DO488" s="362">
        <v>4.7</v>
      </c>
      <c r="DP488" s="90"/>
      <c r="DQ488" s="375"/>
      <c r="DR488" s="90"/>
      <c r="DS488" s="308"/>
      <c r="DU488" s="59"/>
      <c r="DW488" s="86"/>
      <c r="DX488" s="298">
        <f t="shared" si="340"/>
        <v>76.534788540245572</v>
      </c>
      <c r="DY488" s="43">
        <f t="shared" si="341"/>
        <v>0</v>
      </c>
      <c r="DZ488" s="298">
        <f t="shared" si="342"/>
        <v>0</v>
      </c>
      <c r="EA488" s="43" t="e">
        <f t="shared" si="343"/>
        <v>#DIV/0!</v>
      </c>
      <c r="EB488" s="298">
        <f t="shared" si="344"/>
        <v>13.4431734704586</v>
      </c>
      <c r="EC488" s="43">
        <f t="shared" si="345"/>
        <v>0</v>
      </c>
      <c r="ED488" s="298">
        <f t="shared" si="346"/>
        <v>0</v>
      </c>
      <c r="EE488" s="43" t="e">
        <f t="shared" si="347"/>
        <v>#DIV/0!</v>
      </c>
      <c r="EF488" s="298">
        <f t="shared" si="348"/>
        <v>0</v>
      </c>
      <c r="EG488" s="43" t="e">
        <f t="shared" si="349"/>
        <v>#DIV/0!</v>
      </c>
      <c r="EH488" s="298">
        <f t="shared" si="350"/>
        <v>0</v>
      </c>
      <c r="EI488" s="43" t="e">
        <f t="shared" si="351"/>
        <v>#DIV/0!</v>
      </c>
      <c r="EJ488" s="298">
        <f t="shared" si="352"/>
        <v>0</v>
      </c>
      <c r="EK488" s="43" t="e">
        <f t="shared" si="353"/>
        <v>#DIV/0!</v>
      </c>
      <c r="EL488" s="298">
        <f t="shared" si="354"/>
        <v>4.6069891908909639</v>
      </c>
      <c r="EM488" s="43">
        <f t="shared" si="355"/>
        <v>0</v>
      </c>
      <c r="EN488" s="298">
        <f t="shared" si="356"/>
        <v>5.415048798404869</v>
      </c>
      <c r="EO488" s="43">
        <f t="shared" si="357"/>
        <v>0</v>
      </c>
      <c r="EP488" s="298">
        <f t="shared" si="358"/>
        <v>0</v>
      </c>
      <c r="EQ488" s="43" t="e">
        <f t="shared" si="359"/>
        <v>#DIV/0!</v>
      </c>
      <c r="ER488" s="43">
        <f t="shared" si="360"/>
        <v>100</v>
      </c>
      <c r="ES488" s="43">
        <f t="shared" si="361"/>
        <v>0</v>
      </c>
    </row>
    <row r="489" spans="1:149" x14ac:dyDescent="0.45">
      <c r="A489" s="78" t="s">
        <v>1441</v>
      </c>
      <c r="B489" s="174" t="s">
        <v>3402</v>
      </c>
      <c r="C489" s="51" t="s">
        <v>3444</v>
      </c>
      <c r="D489" s="51" t="s">
        <v>3646</v>
      </c>
      <c r="E489" s="78" t="s">
        <v>637</v>
      </c>
      <c r="F489" s="78">
        <v>1</v>
      </c>
      <c r="G489" s="72" t="s">
        <v>3367</v>
      </c>
      <c r="H489" s="78" t="s">
        <v>1101</v>
      </c>
      <c r="I489" s="78"/>
      <c r="J489" s="300">
        <v>200</v>
      </c>
      <c r="K489" s="78"/>
      <c r="L489" s="300">
        <v>850</v>
      </c>
      <c r="M489" s="72"/>
      <c r="O489" s="78" t="s">
        <v>3455</v>
      </c>
      <c r="P489" s="72"/>
      <c r="R489" s="114">
        <v>2.5</v>
      </c>
      <c r="AA489" s="195"/>
      <c r="AB489" s="195"/>
      <c r="AC489" s="195"/>
      <c r="AD489" s="72"/>
      <c r="AE489" s="316">
        <v>1</v>
      </c>
      <c r="AF489" s="195"/>
      <c r="AG489" s="195">
        <v>0</v>
      </c>
      <c r="AH489" s="72"/>
      <c r="AR489" s="53">
        <v>0.81969999999999998</v>
      </c>
      <c r="AT489" s="77"/>
      <c r="AU489" s="276">
        <v>2000</v>
      </c>
      <c r="AW489" s="276">
        <v>1639.3999999999999</v>
      </c>
      <c r="BB489" s="80" t="s">
        <v>722</v>
      </c>
      <c r="BC489" s="270" t="s">
        <v>1126</v>
      </c>
      <c r="BD489" s="72">
        <v>73.335899999999995</v>
      </c>
      <c r="BE489" s="72">
        <v>0.03</v>
      </c>
      <c r="BF489" s="72">
        <v>0.28170000000000001</v>
      </c>
      <c r="BG489" s="72">
        <v>0.01</v>
      </c>
      <c r="BH489" s="72">
        <v>11.4558</v>
      </c>
      <c r="BI489" s="72">
        <v>0.01</v>
      </c>
      <c r="BJ489" s="72"/>
      <c r="BK489" s="72"/>
      <c r="BL489" s="72"/>
      <c r="BM489" s="72"/>
      <c r="BN489" s="72">
        <v>1.3146</v>
      </c>
      <c r="BO489" s="72">
        <v>0.02</v>
      </c>
      <c r="BP489" s="72">
        <v>9.3899999999999997E-2</v>
      </c>
      <c r="BQ489" s="72">
        <v>0.01</v>
      </c>
      <c r="BR489" s="72">
        <v>0.37559999999999999</v>
      </c>
      <c r="BS489" s="72"/>
      <c r="BT489" s="72"/>
      <c r="BU489" s="72"/>
      <c r="BV489" s="72"/>
      <c r="BW489" s="72"/>
      <c r="BX489" s="72">
        <v>1.9719</v>
      </c>
      <c r="BY489" s="72">
        <v>0.01</v>
      </c>
      <c r="BZ489" s="72">
        <v>2.7231000000000001</v>
      </c>
      <c r="CA489" s="72">
        <v>0.01</v>
      </c>
      <c r="CB489" s="72">
        <v>2.3475000000000001</v>
      </c>
      <c r="CC489" s="72">
        <v>0.02</v>
      </c>
      <c r="CD489" s="72"/>
      <c r="CE489" s="72"/>
      <c r="CF489" s="72"/>
      <c r="CG489" s="72"/>
      <c r="CH489" s="72"/>
      <c r="CI489" s="72"/>
      <c r="CJ489" s="72"/>
      <c r="CK489" s="72"/>
      <c r="CL489" s="72"/>
      <c r="CM489" s="72"/>
      <c r="CN489" s="72"/>
      <c r="CO489" s="72"/>
      <c r="CP489" s="72"/>
      <c r="CQ489" s="72"/>
      <c r="CR489" s="72"/>
      <c r="CS489" s="72"/>
      <c r="CT489" s="72"/>
      <c r="CU489" s="72"/>
      <c r="CV489" s="72"/>
      <c r="CW489" s="72"/>
      <c r="CX489" s="72"/>
      <c r="CY489" s="72"/>
      <c r="CZ489" s="72"/>
      <c r="DA489" s="72"/>
      <c r="DB489" s="72"/>
      <c r="DC489" s="72"/>
      <c r="DD489" s="72"/>
      <c r="DE489" s="72"/>
      <c r="DF489" s="72"/>
      <c r="DG489" s="72"/>
      <c r="DH489" s="78">
        <v>93.9</v>
      </c>
      <c r="DJ489" s="77">
        <f t="shared" si="339"/>
        <v>6.0999999999999943</v>
      </c>
      <c r="DK489" s="72"/>
      <c r="DL489" s="51" t="s">
        <v>5155</v>
      </c>
      <c r="DO489" s="358">
        <v>6.1</v>
      </c>
      <c r="DP489" s="72">
        <v>0.04</v>
      </c>
      <c r="DQ489" s="374"/>
      <c r="DR489" s="72"/>
      <c r="DU489" s="52"/>
      <c r="DX489" s="75">
        <f t="shared" si="340"/>
        <v>78.099999999999994</v>
      </c>
      <c r="DY489" s="51">
        <f t="shared" si="341"/>
        <v>3.1948881789137379E-2</v>
      </c>
      <c r="DZ489" s="75">
        <f t="shared" si="342"/>
        <v>0.3</v>
      </c>
      <c r="EA489" s="51">
        <f t="shared" si="343"/>
        <v>1.0649627263045794E-2</v>
      </c>
      <c r="EB489" s="75">
        <f t="shared" si="344"/>
        <v>12.2</v>
      </c>
      <c r="EC489" s="51">
        <f t="shared" si="345"/>
        <v>1.0649627263045792E-2</v>
      </c>
      <c r="ED489" s="75">
        <f t="shared" si="346"/>
        <v>1.4</v>
      </c>
      <c r="EE489" s="51">
        <f t="shared" si="347"/>
        <v>2.1299254526091587E-2</v>
      </c>
      <c r="EF489" s="75">
        <f t="shared" si="348"/>
        <v>9.9999999999999978E-2</v>
      </c>
      <c r="EG489" s="51">
        <f t="shared" si="349"/>
        <v>1.0649627263045792E-2</v>
      </c>
      <c r="EH489" s="75">
        <f t="shared" si="350"/>
        <v>0.39999999999999991</v>
      </c>
      <c r="EI489" s="51">
        <f t="shared" si="351"/>
        <v>0</v>
      </c>
      <c r="EJ489" s="75">
        <f t="shared" si="352"/>
        <v>2.0999999999999996</v>
      </c>
      <c r="EK489" s="51">
        <f t="shared" si="353"/>
        <v>1.0649627263045792E-2</v>
      </c>
      <c r="EL489" s="75">
        <f t="shared" si="354"/>
        <v>2.9</v>
      </c>
      <c r="EM489" s="51">
        <f t="shared" si="355"/>
        <v>1.0649627263045794E-2</v>
      </c>
      <c r="EN489" s="75">
        <f t="shared" si="356"/>
        <v>2.5</v>
      </c>
      <c r="EO489" s="51">
        <f t="shared" si="357"/>
        <v>2.1299254526091584E-2</v>
      </c>
      <c r="EP489" s="75">
        <f t="shared" si="358"/>
        <v>0</v>
      </c>
      <c r="EQ489" s="51" t="e">
        <f t="shared" si="359"/>
        <v>#DIV/0!</v>
      </c>
      <c r="ER489" s="51">
        <f t="shared" si="360"/>
        <v>100</v>
      </c>
      <c r="ES489" s="51">
        <f t="shared" si="361"/>
        <v>0</v>
      </c>
    </row>
    <row r="490" spans="1:149" x14ac:dyDescent="0.45">
      <c r="A490" s="78" t="s">
        <v>1441</v>
      </c>
      <c r="B490" s="174" t="s">
        <v>3402</v>
      </c>
      <c r="C490" s="51" t="s">
        <v>3444</v>
      </c>
      <c r="D490" s="51" t="s">
        <v>3646</v>
      </c>
      <c r="E490" s="78" t="s">
        <v>637</v>
      </c>
      <c r="F490" s="78">
        <v>2</v>
      </c>
      <c r="G490" s="72" t="s">
        <v>3367</v>
      </c>
      <c r="H490" s="78" t="s">
        <v>1101</v>
      </c>
      <c r="I490" s="78"/>
      <c r="J490" s="300">
        <v>210</v>
      </c>
      <c r="K490" s="78"/>
      <c r="L490" s="300">
        <v>900</v>
      </c>
      <c r="M490" s="72"/>
      <c r="O490" s="78" t="s">
        <v>1128</v>
      </c>
      <c r="P490" s="72"/>
      <c r="R490" s="114"/>
      <c r="AA490" s="195"/>
      <c r="AB490" s="195"/>
      <c r="AC490" s="195"/>
      <c r="AD490" s="72"/>
      <c r="AE490" s="316">
        <v>1</v>
      </c>
      <c r="AF490" s="195"/>
      <c r="AG490" s="195">
        <v>0</v>
      </c>
      <c r="AH490" s="72"/>
      <c r="AR490" s="53">
        <v>0.85919999999999996</v>
      </c>
      <c r="AT490" s="77"/>
      <c r="AU490" s="276">
        <v>2100</v>
      </c>
      <c r="AW490" s="276">
        <v>1804.32</v>
      </c>
      <c r="BB490" s="80" t="s">
        <v>722</v>
      </c>
      <c r="BC490" s="270" t="s">
        <v>1126</v>
      </c>
      <c r="BD490" s="72">
        <v>70.780500000000004</v>
      </c>
      <c r="BE490" s="72"/>
      <c r="BF490" s="72">
        <v>0.28349999999999997</v>
      </c>
      <c r="BG490" s="72"/>
      <c r="BH490" s="72">
        <v>12.5685</v>
      </c>
      <c r="BI490" s="72"/>
      <c r="BJ490" s="72"/>
      <c r="BK490" s="72"/>
      <c r="BL490" s="72"/>
      <c r="BM490" s="72"/>
      <c r="BN490" s="72">
        <v>2.5514999999999999</v>
      </c>
      <c r="BO490" s="72"/>
      <c r="BP490" s="72">
        <v>0.189</v>
      </c>
      <c r="BQ490" s="72"/>
      <c r="BR490" s="72">
        <v>0.28349999999999997</v>
      </c>
      <c r="BS490" s="72"/>
      <c r="BT490" s="72"/>
      <c r="BU490" s="72"/>
      <c r="BV490" s="72"/>
      <c r="BW490" s="72"/>
      <c r="BX490" s="72">
        <v>2.3624999999999998</v>
      </c>
      <c r="BY490" s="72"/>
      <c r="BZ490" s="72">
        <v>3.2130000000000001</v>
      </c>
      <c r="CA490" s="72"/>
      <c r="CB490" s="72">
        <v>2.2679999999999998</v>
      </c>
      <c r="CC490" s="72"/>
      <c r="CD490" s="72"/>
      <c r="CE490" s="72"/>
      <c r="CF490" s="72"/>
      <c r="CG490" s="72"/>
      <c r="CH490" s="72"/>
      <c r="CI490" s="72"/>
      <c r="CJ490" s="72"/>
      <c r="CK490" s="72"/>
      <c r="CL490" s="72"/>
      <c r="CM490" s="72"/>
      <c r="CN490" s="72"/>
      <c r="CO490" s="72"/>
      <c r="CP490" s="72"/>
      <c r="CQ490" s="72"/>
      <c r="CR490" s="72"/>
      <c r="CS490" s="72"/>
      <c r="CT490" s="72"/>
      <c r="CU490" s="72"/>
      <c r="CV490" s="72"/>
      <c r="CW490" s="72"/>
      <c r="CX490" s="72"/>
      <c r="CY490" s="72"/>
      <c r="CZ490" s="72"/>
      <c r="DA490" s="72"/>
      <c r="DB490" s="72"/>
      <c r="DC490" s="72"/>
      <c r="DD490" s="72"/>
      <c r="DE490" s="72"/>
      <c r="DF490" s="72"/>
      <c r="DG490" s="72"/>
      <c r="DH490" s="78">
        <v>94.5</v>
      </c>
      <c r="DJ490" s="77">
        <f t="shared" si="339"/>
        <v>5.5</v>
      </c>
      <c r="DK490" s="72"/>
      <c r="DL490" s="51" t="s">
        <v>5155</v>
      </c>
      <c r="DO490" s="358">
        <v>5.5</v>
      </c>
      <c r="DP490" s="72"/>
      <c r="DQ490" s="374"/>
      <c r="DR490" s="72"/>
      <c r="DU490" s="52"/>
      <c r="DX490" s="75">
        <f t="shared" si="340"/>
        <v>74.900000000000006</v>
      </c>
      <c r="DY490" s="51">
        <f t="shared" si="341"/>
        <v>0</v>
      </c>
      <c r="DZ490" s="75">
        <f t="shared" si="342"/>
        <v>0.3</v>
      </c>
      <c r="EA490" s="51">
        <f t="shared" si="343"/>
        <v>0</v>
      </c>
      <c r="EB490" s="75">
        <f t="shared" si="344"/>
        <v>13.3</v>
      </c>
      <c r="EC490" s="51">
        <f t="shared" si="345"/>
        <v>0</v>
      </c>
      <c r="ED490" s="75">
        <f t="shared" si="346"/>
        <v>2.7</v>
      </c>
      <c r="EE490" s="51">
        <f t="shared" si="347"/>
        <v>0</v>
      </c>
      <c r="EF490" s="75">
        <f t="shared" si="348"/>
        <v>0.2</v>
      </c>
      <c r="EG490" s="51">
        <f t="shared" si="349"/>
        <v>0</v>
      </c>
      <c r="EH490" s="75">
        <f t="shared" si="350"/>
        <v>0.3</v>
      </c>
      <c r="EI490" s="51">
        <f t="shared" si="351"/>
        <v>0</v>
      </c>
      <c r="EJ490" s="75">
        <f t="shared" si="352"/>
        <v>2.5</v>
      </c>
      <c r="EK490" s="51">
        <f t="shared" si="353"/>
        <v>0</v>
      </c>
      <c r="EL490" s="75">
        <f t="shared" si="354"/>
        <v>3.4000000000000004</v>
      </c>
      <c r="EM490" s="51">
        <f t="shared" si="355"/>
        <v>0</v>
      </c>
      <c r="EN490" s="75">
        <f t="shared" si="356"/>
        <v>2.4</v>
      </c>
      <c r="EO490" s="51">
        <f t="shared" si="357"/>
        <v>0</v>
      </c>
      <c r="EP490" s="75">
        <f t="shared" si="358"/>
        <v>0</v>
      </c>
      <c r="EQ490" s="51" t="e">
        <f t="shared" si="359"/>
        <v>#DIV/0!</v>
      </c>
      <c r="ER490" s="51">
        <f t="shared" si="360"/>
        <v>100</v>
      </c>
      <c r="ES490" s="51">
        <f t="shared" si="361"/>
        <v>0</v>
      </c>
    </row>
    <row r="491" spans="1:149" x14ac:dyDescent="0.45">
      <c r="A491" s="78" t="s">
        <v>1441</v>
      </c>
      <c r="B491" s="174" t="s">
        <v>3402</v>
      </c>
      <c r="C491" s="51" t="s">
        <v>3444</v>
      </c>
      <c r="D491" s="51" t="s">
        <v>3646</v>
      </c>
      <c r="E491" s="78" t="s">
        <v>637</v>
      </c>
      <c r="F491" s="78">
        <v>3</v>
      </c>
      <c r="G491" s="72" t="s">
        <v>3367</v>
      </c>
      <c r="H491" s="78" t="s">
        <v>1101</v>
      </c>
      <c r="I491" s="78"/>
      <c r="J491" s="300">
        <v>220</v>
      </c>
      <c r="K491" s="78"/>
      <c r="L491" s="300">
        <v>900</v>
      </c>
      <c r="M491" s="72"/>
      <c r="O491" s="78" t="s">
        <v>3489</v>
      </c>
      <c r="P491" s="72"/>
      <c r="R491" s="114">
        <v>0.4</v>
      </c>
      <c r="AA491" s="195"/>
      <c r="AB491" s="195"/>
      <c r="AC491" s="195"/>
      <c r="AD491" s="72"/>
      <c r="AE491" s="316">
        <v>1</v>
      </c>
      <c r="AF491" s="195"/>
      <c r="AG491" s="195">
        <v>0</v>
      </c>
      <c r="AH491" s="72"/>
      <c r="AR491" s="53">
        <v>0.8589</v>
      </c>
      <c r="AT491" s="77"/>
      <c r="AU491" s="276">
        <v>2200</v>
      </c>
      <c r="AW491" s="276">
        <v>1889.58</v>
      </c>
      <c r="BB491" s="80" t="s">
        <v>722</v>
      </c>
      <c r="BC491" s="270" t="s">
        <v>1126</v>
      </c>
      <c r="BD491" s="72">
        <v>69.552000000000007</v>
      </c>
      <c r="BE491" s="72">
        <v>0.05</v>
      </c>
      <c r="BF491" s="72">
        <v>0.47249999999999998</v>
      </c>
      <c r="BG491" s="72"/>
      <c r="BH491" s="72">
        <v>12.852</v>
      </c>
      <c r="BI491" s="72">
        <v>0.01</v>
      </c>
      <c r="BJ491" s="72"/>
      <c r="BK491" s="72"/>
      <c r="BL491" s="72"/>
      <c r="BM491" s="72"/>
      <c r="BN491" s="72">
        <v>3.024</v>
      </c>
      <c r="BO491" s="72">
        <v>0.03</v>
      </c>
      <c r="BP491" s="72">
        <v>9.4500000000000001E-2</v>
      </c>
      <c r="BQ491" s="72">
        <v>0.01</v>
      </c>
      <c r="BR491" s="72">
        <v>0.378</v>
      </c>
      <c r="BS491" s="72">
        <v>0.01</v>
      </c>
      <c r="BT491" s="72"/>
      <c r="BU491" s="72"/>
      <c r="BV491" s="72"/>
      <c r="BW491" s="72"/>
      <c r="BX491" s="72">
        <v>2.4569999999999999</v>
      </c>
      <c r="BY491" s="72">
        <v>0.01</v>
      </c>
      <c r="BZ491" s="72">
        <v>3.3075000000000001</v>
      </c>
      <c r="CA491" s="72"/>
      <c r="CB491" s="72">
        <v>2.3624999999999998</v>
      </c>
      <c r="CC491" s="72">
        <v>0.01</v>
      </c>
      <c r="CD491" s="72"/>
      <c r="CE491" s="72"/>
      <c r="CF491" s="72"/>
      <c r="CG491" s="72"/>
      <c r="CH491" s="72"/>
      <c r="CI491" s="72"/>
      <c r="CJ491" s="72"/>
      <c r="CK491" s="72"/>
      <c r="CL491" s="72"/>
      <c r="CM491" s="72"/>
      <c r="CN491" s="72"/>
      <c r="CO491" s="72"/>
      <c r="CP491" s="72"/>
      <c r="CQ491" s="72"/>
      <c r="CR491" s="72"/>
      <c r="CS491" s="72"/>
      <c r="CT491" s="72"/>
      <c r="CU491" s="72"/>
      <c r="CV491" s="72"/>
      <c r="CW491" s="72"/>
      <c r="CX491" s="72"/>
      <c r="CY491" s="72"/>
      <c r="CZ491" s="72"/>
      <c r="DA491" s="72"/>
      <c r="DB491" s="72"/>
      <c r="DC491" s="72"/>
      <c r="DD491" s="72"/>
      <c r="DE491" s="72"/>
      <c r="DF491" s="72"/>
      <c r="DG491" s="72"/>
      <c r="DH491" s="78">
        <v>94.5</v>
      </c>
      <c r="DJ491" s="77">
        <f t="shared" si="339"/>
        <v>5.5</v>
      </c>
      <c r="DK491" s="72"/>
      <c r="DL491" s="51" t="s">
        <v>5155</v>
      </c>
      <c r="DO491" s="358">
        <v>5.5</v>
      </c>
      <c r="DP491" s="72">
        <v>0.11</v>
      </c>
      <c r="DQ491" s="374"/>
      <c r="DR491" s="72"/>
      <c r="DU491" s="52"/>
      <c r="DX491" s="75">
        <f t="shared" si="340"/>
        <v>73.600000000000009</v>
      </c>
      <c r="DY491" s="51">
        <f t="shared" si="341"/>
        <v>5.2910052910052914E-2</v>
      </c>
      <c r="DZ491" s="75">
        <f t="shared" si="342"/>
        <v>0.5</v>
      </c>
      <c r="EA491" s="51">
        <f t="shared" si="343"/>
        <v>0</v>
      </c>
      <c r="EB491" s="75">
        <f t="shared" si="344"/>
        <v>13.600000000000001</v>
      </c>
      <c r="EC491" s="51">
        <f t="shared" si="345"/>
        <v>1.0582010582010583E-2</v>
      </c>
      <c r="ED491" s="75">
        <f t="shared" si="346"/>
        <v>3.2</v>
      </c>
      <c r="EE491" s="51">
        <f t="shared" si="347"/>
        <v>3.1746031746031744E-2</v>
      </c>
      <c r="EF491" s="75">
        <f t="shared" si="348"/>
        <v>0.1</v>
      </c>
      <c r="EG491" s="51">
        <f t="shared" si="349"/>
        <v>1.0582010582010583E-2</v>
      </c>
      <c r="EH491" s="75">
        <f t="shared" si="350"/>
        <v>0.4</v>
      </c>
      <c r="EI491" s="51">
        <f t="shared" si="351"/>
        <v>1.0582010582010583E-2</v>
      </c>
      <c r="EJ491" s="75">
        <f t="shared" si="352"/>
        <v>2.6</v>
      </c>
      <c r="EK491" s="51">
        <f t="shared" si="353"/>
        <v>1.0582010582010583E-2</v>
      </c>
      <c r="EL491" s="75">
        <f t="shared" si="354"/>
        <v>3.5000000000000004</v>
      </c>
      <c r="EM491" s="51">
        <f t="shared" si="355"/>
        <v>0</v>
      </c>
      <c r="EN491" s="75">
        <f t="shared" si="356"/>
        <v>2.5</v>
      </c>
      <c r="EO491" s="51">
        <f t="shared" si="357"/>
        <v>1.0582010582010583E-2</v>
      </c>
      <c r="EP491" s="75">
        <f t="shared" si="358"/>
        <v>0</v>
      </c>
      <c r="EQ491" s="51" t="e">
        <f t="shared" si="359"/>
        <v>#DIV/0!</v>
      </c>
      <c r="ER491" s="51">
        <f t="shared" si="360"/>
        <v>100</v>
      </c>
      <c r="ES491" s="51">
        <f t="shared" si="361"/>
        <v>0</v>
      </c>
    </row>
    <row r="492" spans="1:149" x14ac:dyDescent="0.45">
      <c r="A492" s="78" t="s">
        <v>1441</v>
      </c>
      <c r="B492" s="174" t="s">
        <v>3402</v>
      </c>
      <c r="C492" s="51" t="s">
        <v>3444</v>
      </c>
      <c r="D492" s="51" t="s">
        <v>3646</v>
      </c>
      <c r="E492" s="78" t="s">
        <v>637</v>
      </c>
      <c r="F492" s="78">
        <v>4</v>
      </c>
      <c r="G492" s="72" t="s">
        <v>3367</v>
      </c>
      <c r="H492" s="78" t="s">
        <v>1101</v>
      </c>
      <c r="I492" s="78"/>
      <c r="J492" s="300">
        <v>200</v>
      </c>
      <c r="K492" s="78"/>
      <c r="L492" s="300">
        <v>900</v>
      </c>
      <c r="M492" s="72"/>
      <c r="O492" s="78" t="s">
        <v>3490</v>
      </c>
      <c r="P492" s="72"/>
      <c r="R492" s="114">
        <v>0.7</v>
      </c>
      <c r="AA492" s="195"/>
      <c r="AB492" s="195"/>
      <c r="AC492" s="195"/>
      <c r="AD492" s="72"/>
      <c r="AE492" s="316">
        <v>1</v>
      </c>
      <c r="AF492" s="195"/>
      <c r="AG492" s="195">
        <v>0</v>
      </c>
      <c r="AH492" s="72"/>
      <c r="AR492" s="53">
        <v>0.86</v>
      </c>
      <c r="AT492" s="77"/>
      <c r="AU492" s="276">
        <v>2000</v>
      </c>
      <c r="AW492" s="276">
        <v>1720</v>
      </c>
      <c r="BB492" s="80" t="s">
        <v>722</v>
      </c>
      <c r="BC492" s="270" t="s">
        <v>1126</v>
      </c>
      <c r="BD492" s="72">
        <v>67.232399999999998</v>
      </c>
      <c r="BE492" s="72">
        <v>0.04</v>
      </c>
      <c r="BF492" s="72">
        <v>0.37559999999999999</v>
      </c>
      <c r="BG492" s="72"/>
      <c r="BH492" s="72">
        <v>13.615500000000001</v>
      </c>
      <c r="BI492" s="72">
        <v>0.03</v>
      </c>
      <c r="BJ492" s="72"/>
      <c r="BK492" s="72"/>
      <c r="BL492" s="72"/>
      <c r="BM492" s="72"/>
      <c r="BN492" s="72">
        <v>3.2865000000000002</v>
      </c>
      <c r="BO492" s="72">
        <v>0.02</v>
      </c>
      <c r="BP492" s="72">
        <v>9.3899999999999997E-2</v>
      </c>
      <c r="BQ492" s="72">
        <v>0.01</v>
      </c>
      <c r="BR492" s="72">
        <v>0.75119999999999998</v>
      </c>
      <c r="BS492" s="72"/>
      <c r="BT492" s="72"/>
      <c r="BU492" s="72"/>
      <c r="BV492" s="72"/>
      <c r="BW492" s="72"/>
      <c r="BX492" s="72">
        <v>3.2865000000000002</v>
      </c>
      <c r="BY492" s="72">
        <v>0.02</v>
      </c>
      <c r="BZ492" s="72">
        <v>3.5682</v>
      </c>
      <c r="CA492" s="72">
        <v>0.01</v>
      </c>
      <c r="CB492" s="72">
        <v>1.6901999999999999</v>
      </c>
      <c r="CC492" s="72"/>
      <c r="CD492" s="72"/>
      <c r="CE492" s="72"/>
      <c r="CF492" s="72"/>
      <c r="CG492" s="72"/>
      <c r="CH492" s="72"/>
      <c r="CI492" s="72"/>
      <c r="CJ492" s="72"/>
      <c r="CK492" s="72"/>
      <c r="CL492" s="72"/>
      <c r="CM492" s="72"/>
      <c r="CN492" s="72"/>
      <c r="CO492" s="72"/>
      <c r="CP492" s="72"/>
      <c r="CQ492" s="72"/>
      <c r="CR492" s="72"/>
      <c r="CS492" s="72"/>
      <c r="CT492" s="72"/>
      <c r="CU492" s="72"/>
      <c r="CV492" s="72"/>
      <c r="CW492" s="72"/>
      <c r="CX492" s="72"/>
      <c r="CY492" s="72"/>
      <c r="CZ492" s="72"/>
      <c r="DA492" s="72"/>
      <c r="DB492" s="72"/>
      <c r="DC492" s="72"/>
      <c r="DD492" s="72"/>
      <c r="DE492" s="72"/>
      <c r="DF492" s="72"/>
      <c r="DG492" s="72"/>
      <c r="DH492" s="78">
        <v>93.9</v>
      </c>
      <c r="DJ492" s="77">
        <f t="shared" si="339"/>
        <v>6.0999999999999943</v>
      </c>
      <c r="DK492" s="72"/>
      <c r="DL492" s="51" t="s">
        <v>5155</v>
      </c>
      <c r="DO492" s="358">
        <v>6.1</v>
      </c>
      <c r="DP492" s="72">
        <v>0.02</v>
      </c>
      <c r="DQ492" s="374"/>
      <c r="DR492" s="72"/>
      <c r="DU492" s="52"/>
      <c r="DX492" s="75">
        <f t="shared" si="340"/>
        <v>71.599999999999994</v>
      </c>
      <c r="DY492" s="51">
        <f t="shared" si="341"/>
        <v>4.2598509052183174E-2</v>
      </c>
      <c r="DZ492" s="75">
        <f t="shared" si="342"/>
        <v>0.39999999999999991</v>
      </c>
      <c r="EA492" s="51">
        <f t="shared" si="343"/>
        <v>0</v>
      </c>
      <c r="EB492" s="75">
        <f t="shared" si="344"/>
        <v>14.499999999999998</v>
      </c>
      <c r="EC492" s="51">
        <f t="shared" si="345"/>
        <v>3.1948881789137372E-2</v>
      </c>
      <c r="ED492" s="75">
        <f t="shared" si="346"/>
        <v>3.5000000000000004</v>
      </c>
      <c r="EE492" s="51">
        <f t="shared" si="347"/>
        <v>2.1299254526091591E-2</v>
      </c>
      <c r="EF492" s="75">
        <f t="shared" si="348"/>
        <v>9.9999999999999978E-2</v>
      </c>
      <c r="EG492" s="51">
        <f t="shared" si="349"/>
        <v>1.0649627263045792E-2</v>
      </c>
      <c r="EH492" s="75">
        <f t="shared" si="350"/>
        <v>0.79999999999999982</v>
      </c>
      <c r="EI492" s="51">
        <f t="shared" si="351"/>
        <v>0</v>
      </c>
      <c r="EJ492" s="75">
        <f t="shared" si="352"/>
        <v>3.5000000000000004</v>
      </c>
      <c r="EK492" s="51">
        <f t="shared" si="353"/>
        <v>2.1299254526091591E-2</v>
      </c>
      <c r="EL492" s="75">
        <f t="shared" si="354"/>
        <v>3.8</v>
      </c>
      <c r="EM492" s="51">
        <f t="shared" si="355"/>
        <v>1.0649627263045794E-2</v>
      </c>
      <c r="EN492" s="75">
        <f t="shared" si="356"/>
        <v>1.7999999999999998</v>
      </c>
      <c r="EO492" s="51">
        <f t="shared" si="357"/>
        <v>0</v>
      </c>
      <c r="EP492" s="75">
        <f t="shared" si="358"/>
        <v>0</v>
      </c>
      <c r="EQ492" s="51" t="e">
        <f t="shared" si="359"/>
        <v>#DIV/0!</v>
      </c>
      <c r="ER492" s="51">
        <f t="shared" si="360"/>
        <v>100</v>
      </c>
      <c r="ES492" s="51">
        <f t="shared" si="361"/>
        <v>0</v>
      </c>
    </row>
    <row r="493" spans="1:149" x14ac:dyDescent="0.45">
      <c r="A493" s="78" t="s">
        <v>1441</v>
      </c>
      <c r="B493" s="174" t="s">
        <v>3402</v>
      </c>
      <c r="C493" s="51" t="s">
        <v>3444</v>
      </c>
      <c r="D493" s="51" t="s">
        <v>3646</v>
      </c>
      <c r="E493" s="78" t="s">
        <v>637</v>
      </c>
      <c r="F493" s="78">
        <v>5</v>
      </c>
      <c r="G493" s="72" t="s">
        <v>3367</v>
      </c>
      <c r="H493" s="78" t="s">
        <v>1101</v>
      </c>
      <c r="I493" s="78"/>
      <c r="J493" s="300">
        <v>220</v>
      </c>
      <c r="K493" s="78"/>
      <c r="L493" s="300">
        <v>900</v>
      </c>
      <c r="M493" s="72"/>
      <c r="O493" s="78" t="s">
        <v>3201</v>
      </c>
      <c r="P493" s="72"/>
      <c r="R493" s="114">
        <v>0.8</v>
      </c>
      <c r="AA493" s="195"/>
      <c r="AB493" s="195"/>
      <c r="AC493" s="195"/>
      <c r="AD493" s="72"/>
      <c r="AE493" s="316">
        <v>1</v>
      </c>
      <c r="AF493" s="195"/>
      <c r="AG493" s="195">
        <v>0</v>
      </c>
      <c r="AH493" s="72"/>
      <c r="AR493" s="53">
        <v>0.8589</v>
      </c>
      <c r="AT493" s="77"/>
      <c r="AU493" s="276">
        <v>2200</v>
      </c>
      <c r="AW493" s="276">
        <v>1889.58</v>
      </c>
      <c r="BB493" s="80" t="s">
        <v>722</v>
      </c>
      <c r="BC493" s="270" t="s">
        <v>1126</v>
      </c>
      <c r="BD493" s="72">
        <v>68.860200000000006</v>
      </c>
      <c r="BE493" s="72">
        <v>0.02</v>
      </c>
      <c r="BF493" s="72">
        <v>0.37680000000000002</v>
      </c>
      <c r="BG493" s="72"/>
      <c r="BH493" s="72">
        <v>13.3764</v>
      </c>
      <c r="BI493" s="72">
        <v>0.01</v>
      </c>
      <c r="BJ493" s="72"/>
      <c r="BK493" s="72"/>
      <c r="BL493" s="72"/>
      <c r="BM493" s="72"/>
      <c r="BN493" s="72">
        <v>3.1086</v>
      </c>
      <c r="BO493" s="72">
        <v>0.03</v>
      </c>
      <c r="BP493" s="72">
        <v>9.4200000000000006E-2</v>
      </c>
      <c r="BQ493" s="72">
        <v>0.01</v>
      </c>
      <c r="BR493" s="72">
        <v>0.56520000000000004</v>
      </c>
      <c r="BS493" s="72">
        <v>0.01</v>
      </c>
      <c r="BT493" s="72"/>
      <c r="BU493" s="72"/>
      <c r="BV493" s="72"/>
      <c r="BW493" s="72"/>
      <c r="BX493" s="72">
        <v>2.8260000000000001</v>
      </c>
      <c r="BY493" s="72">
        <v>0.01</v>
      </c>
      <c r="BZ493" s="72">
        <v>3.1086</v>
      </c>
      <c r="CA493" s="72">
        <v>0.01</v>
      </c>
      <c r="CB493" s="72">
        <v>1.9782</v>
      </c>
      <c r="CC493" s="72">
        <v>0.01</v>
      </c>
      <c r="CD493" s="72"/>
      <c r="CE493" s="72"/>
      <c r="CF493" s="72"/>
      <c r="CG493" s="72"/>
      <c r="CH493" s="72"/>
      <c r="CI493" s="72"/>
      <c r="CJ493" s="72"/>
      <c r="CK493" s="72"/>
      <c r="CL493" s="72"/>
      <c r="CM493" s="72"/>
      <c r="CN493" s="72"/>
      <c r="CO493" s="72"/>
      <c r="CP493" s="72"/>
      <c r="CQ493" s="72"/>
      <c r="CR493" s="72"/>
      <c r="CS493" s="72"/>
      <c r="CT493" s="72"/>
      <c r="CU493" s="72"/>
      <c r="CV493" s="72"/>
      <c r="CW493" s="72"/>
      <c r="CX493" s="72"/>
      <c r="CY493" s="72"/>
      <c r="CZ493" s="72"/>
      <c r="DA493" s="72"/>
      <c r="DB493" s="72"/>
      <c r="DC493" s="72"/>
      <c r="DD493" s="72"/>
      <c r="DE493" s="72"/>
      <c r="DF493" s="72"/>
      <c r="DG493" s="72"/>
      <c r="DH493" s="78">
        <v>94.2</v>
      </c>
      <c r="DJ493" s="77">
        <f t="shared" si="339"/>
        <v>5.7999999999999972</v>
      </c>
      <c r="DK493" s="72"/>
      <c r="DL493" s="51" t="s">
        <v>5155</v>
      </c>
      <c r="DO493" s="358">
        <v>5.8</v>
      </c>
      <c r="DP493" s="72">
        <v>0.09</v>
      </c>
      <c r="DQ493" s="374"/>
      <c r="DR493" s="72"/>
      <c r="DU493" s="52"/>
      <c r="DX493" s="75">
        <f t="shared" si="340"/>
        <v>73.100000000000009</v>
      </c>
      <c r="DY493" s="51">
        <f t="shared" si="341"/>
        <v>2.1231422505307858E-2</v>
      </c>
      <c r="DZ493" s="75">
        <f t="shared" si="342"/>
        <v>0.4</v>
      </c>
      <c r="EA493" s="51">
        <f t="shared" si="343"/>
        <v>0</v>
      </c>
      <c r="EB493" s="75">
        <f t="shared" si="344"/>
        <v>14.2</v>
      </c>
      <c r="EC493" s="51">
        <f t="shared" si="345"/>
        <v>1.0615711252653927E-2</v>
      </c>
      <c r="ED493" s="75">
        <f t="shared" si="346"/>
        <v>3.3000000000000003</v>
      </c>
      <c r="EE493" s="51">
        <f t="shared" si="347"/>
        <v>3.1847133757961783E-2</v>
      </c>
      <c r="EF493" s="75">
        <f t="shared" si="348"/>
        <v>0.1</v>
      </c>
      <c r="EG493" s="51">
        <f t="shared" si="349"/>
        <v>1.0615711252653927E-2</v>
      </c>
      <c r="EH493" s="75">
        <f t="shared" si="350"/>
        <v>0.6</v>
      </c>
      <c r="EI493" s="51">
        <f t="shared" si="351"/>
        <v>1.0615711252653927E-2</v>
      </c>
      <c r="EJ493" s="75">
        <f t="shared" si="352"/>
        <v>3</v>
      </c>
      <c r="EK493" s="51">
        <f t="shared" si="353"/>
        <v>1.0615711252653927E-2</v>
      </c>
      <c r="EL493" s="75">
        <f t="shared" si="354"/>
        <v>3.3000000000000003</v>
      </c>
      <c r="EM493" s="51">
        <f t="shared" si="355"/>
        <v>1.0615711252653929E-2</v>
      </c>
      <c r="EN493" s="75">
        <f t="shared" si="356"/>
        <v>2.0999999999999996</v>
      </c>
      <c r="EO493" s="51">
        <f t="shared" si="357"/>
        <v>1.0615711252653925E-2</v>
      </c>
      <c r="EP493" s="75">
        <f t="shared" si="358"/>
        <v>0</v>
      </c>
      <c r="EQ493" s="51" t="e">
        <f t="shared" si="359"/>
        <v>#DIV/0!</v>
      </c>
      <c r="ER493" s="51">
        <f t="shared" si="360"/>
        <v>100</v>
      </c>
      <c r="ES493" s="51">
        <f t="shared" si="361"/>
        <v>0</v>
      </c>
    </row>
    <row r="494" spans="1:149" x14ac:dyDescent="0.45">
      <c r="A494" s="78" t="s">
        <v>1441</v>
      </c>
      <c r="B494" s="174" t="s">
        <v>3402</v>
      </c>
      <c r="C494" s="51" t="s">
        <v>3444</v>
      </c>
      <c r="D494" s="51" t="s">
        <v>3646</v>
      </c>
      <c r="E494" s="78" t="s">
        <v>637</v>
      </c>
      <c r="F494" s="78">
        <v>6</v>
      </c>
      <c r="G494" s="72" t="s">
        <v>3367</v>
      </c>
      <c r="H494" s="78" t="s">
        <v>1101</v>
      </c>
      <c r="I494" s="78"/>
      <c r="J494" s="300">
        <v>210</v>
      </c>
      <c r="K494" s="78"/>
      <c r="L494" s="300">
        <v>875</v>
      </c>
      <c r="M494" s="72"/>
      <c r="O494" s="78" t="s">
        <v>3201</v>
      </c>
      <c r="P494" s="72"/>
      <c r="R494" s="114">
        <v>0.8</v>
      </c>
      <c r="AA494" s="195"/>
      <c r="AB494" s="195"/>
      <c r="AC494" s="195"/>
      <c r="AD494" s="72"/>
      <c r="AE494" s="316">
        <v>1</v>
      </c>
      <c r="AF494" s="195"/>
      <c r="AG494" s="195">
        <v>0</v>
      </c>
      <c r="AH494" s="72"/>
      <c r="AR494" s="53">
        <v>0.83940000000000003</v>
      </c>
      <c r="AT494" s="77"/>
      <c r="AU494" s="276">
        <v>2100</v>
      </c>
      <c r="AW494" s="276">
        <v>1762.74</v>
      </c>
      <c r="BB494" s="80" t="s">
        <v>722</v>
      </c>
      <c r="BC494" s="270" t="s">
        <v>1126</v>
      </c>
      <c r="BD494" s="72">
        <v>69.787199999999999</v>
      </c>
      <c r="BE494" s="72"/>
      <c r="BF494" s="72">
        <v>0.37519999999999998</v>
      </c>
      <c r="BG494" s="72"/>
      <c r="BH494" s="72">
        <v>12.4754</v>
      </c>
      <c r="BI494" s="72"/>
      <c r="BJ494" s="72"/>
      <c r="BK494" s="72"/>
      <c r="BL494" s="72"/>
      <c r="BM494" s="72"/>
      <c r="BN494" s="72">
        <v>2.4388000000000001</v>
      </c>
      <c r="BO494" s="72"/>
      <c r="BP494" s="72">
        <v>9.3799999999999994E-2</v>
      </c>
      <c r="BQ494" s="72"/>
      <c r="BR494" s="72">
        <v>0.28139999999999998</v>
      </c>
      <c r="BS494" s="72"/>
      <c r="BT494" s="72"/>
      <c r="BU494" s="72"/>
      <c r="BV494" s="72"/>
      <c r="BW494" s="72"/>
      <c r="BX494" s="72">
        <v>2.2511999999999999</v>
      </c>
      <c r="BY494" s="72"/>
      <c r="BZ494" s="72">
        <v>3.8458000000000001</v>
      </c>
      <c r="CA494" s="72"/>
      <c r="CB494" s="72">
        <v>2.2511999999999999</v>
      </c>
      <c r="CC494" s="72"/>
      <c r="CD494" s="72"/>
      <c r="CE494" s="72"/>
      <c r="CF494" s="72"/>
      <c r="CG494" s="72"/>
      <c r="CH494" s="72"/>
      <c r="CI494" s="72"/>
      <c r="CJ494" s="72"/>
      <c r="CK494" s="72"/>
      <c r="CL494" s="72"/>
      <c r="CM494" s="72"/>
      <c r="CN494" s="72"/>
      <c r="CO494" s="72"/>
      <c r="CP494" s="72"/>
      <c r="CQ494" s="72"/>
      <c r="CR494" s="72"/>
      <c r="CS494" s="72"/>
      <c r="CT494" s="72"/>
      <c r="CU494" s="72"/>
      <c r="CV494" s="72"/>
      <c r="CW494" s="72"/>
      <c r="CX494" s="72"/>
      <c r="CY494" s="72"/>
      <c r="CZ494" s="72"/>
      <c r="DA494" s="72"/>
      <c r="DB494" s="72"/>
      <c r="DC494" s="72"/>
      <c r="DD494" s="72"/>
      <c r="DE494" s="72"/>
      <c r="DF494" s="72"/>
      <c r="DG494" s="72"/>
      <c r="DH494" s="78">
        <v>93.8</v>
      </c>
      <c r="DJ494" s="77">
        <f t="shared" si="339"/>
        <v>6.2000000000000028</v>
      </c>
      <c r="DK494" s="72"/>
      <c r="DL494" s="51" t="s">
        <v>5155</v>
      </c>
      <c r="DO494" s="358">
        <v>6.2</v>
      </c>
      <c r="DP494" s="72"/>
      <c r="DQ494" s="374"/>
      <c r="DR494" s="72"/>
      <c r="DU494" s="52"/>
      <c r="DX494" s="75">
        <f t="shared" si="340"/>
        <v>74.400000000000006</v>
      </c>
      <c r="DY494" s="51">
        <f t="shared" si="341"/>
        <v>0</v>
      </c>
      <c r="DZ494" s="75">
        <f t="shared" si="342"/>
        <v>0.4</v>
      </c>
      <c r="EA494" s="51">
        <f t="shared" si="343"/>
        <v>0</v>
      </c>
      <c r="EB494" s="75">
        <f t="shared" si="344"/>
        <v>13.3</v>
      </c>
      <c r="EC494" s="51">
        <f t="shared" si="345"/>
        <v>0</v>
      </c>
      <c r="ED494" s="75">
        <f t="shared" si="346"/>
        <v>2.6</v>
      </c>
      <c r="EE494" s="51">
        <f t="shared" si="347"/>
        <v>0</v>
      </c>
      <c r="EF494" s="75">
        <f t="shared" si="348"/>
        <v>0.1</v>
      </c>
      <c r="EG494" s="51">
        <f t="shared" si="349"/>
        <v>0</v>
      </c>
      <c r="EH494" s="75">
        <f t="shared" si="350"/>
        <v>0.3</v>
      </c>
      <c r="EI494" s="51">
        <f t="shared" si="351"/>
        <v>0</v>
      </c>
      <c r="EJ494" s="75">
        <f t="shared" si="352"/>
        <v>2.4</v>
      </c>
      <c r="EK494" s="51">
        <f t="shared" si="353"/>
        <v>0</v>
      </c>
      <c r="EL494" s="75">
        <f t="shared" si="354"/>
        <v>4.1000000000000005</v>
      </c>
      <c r="EM494" s="51">
        <f t="shared" si="355"/>
        <v>0</v>
      </c>
      <c r="EN494" s="75">
        <f t="shared" si="356"/>
        <v>2.4</v>
      </c>
      <c r="EO494" s="51">
        <f t="shared" si="357"/>
        <v>0</v>
      </c>
      <c r="EP494" s="75">
        <f t="shared" si="358"/>
        <v>0</v>
      </c>
      <c r="EQ494" s="51" t="e">
        <f t="shared" si="359"/>
        <v>#DIV/0!</v>
      </c>
      <c r="ER494" s="51">
        <f t="shared" si="360"/>
        <v>100</v>
      </c>
      <c r="ES494" s="51">
        <f t="shared" si="361"/>
        <v>0</v>
      </c>
    </row>
    <row r="495" spans="1:149" s="101" customFormat="1" ht="14.65" thickBot="1" x14ac:dyDescent="0.5">
      <c r="A495" s="100" t="s">
        <v>1441</v>
      </c>
      <c r="B495" s="177" t="s">
        <v>3402</v>
      </c>
      <c r="C495" s="101" t="s">
        <v>3444</v>
      </c>
      <c r="D495" s="101" t="s">
        <v>3646</v>
      </c>
      <c r="E495" s="100" t="s">
        <v>637</v>
      </c>
      <c r="F495" s="100">
        <v>7</v>
      </c>
      <c r="G495" s="102" t="s">
        <v>3367</v>
      </c>
      <c r="H495" s="100" t="s">
        <v>1101</v>
      </c>
      <c r="I495" s="100"/>
      <c r="J495" s="301">
        <v>311</v>
      </c>
      <c r="K495" s="100"/>
      <c r="L495" s="301">
        <v>925</v>
      </c>
      <c r="M495" s="102"/>
      <c r="O495" s="89" t="s">
        <v>3490</v>
      </c>
      <c r="P495" s="102"/>
      <c r="Q495" s="126"/>
      <c r="R495" s="145">
        <v>0.7</v>
      </c>
      <c r="S495" s="140"/>
      <c r="AA495" s="196"/>
      <c r="AB495" s="197"/>
      <c r="AC495" s="196"/>
      <c r="AD495" s="102"/>
      <c r="AE495" s="317">
        <v>1</v>
      </c>
      <c r="AF495" s="197"/>
      <c r="AG495" s="196">
        <v>0</v>
      </c>
      <c r="AH495" s="102"/>
      <c r="AQ495" s="177"/>
      <c r="AR495" s="135">
        <v>0.89580000000000004</v>
      </c>
      <c r="AS495" s="135"/>
      <c r="AT495" s="91"/>
      <c r="AU495" s="277">
        <v>3110</v>
      </c>
      <c r="AW495" s="277">
        <v>2785.9380000000001</v>
      </c>
      <c r="AY495" s="308"/>
      <c r="BA495" s="177"/>
      <c r="BB495" s="85" t="s">
        <v>722</v>
      </c>
      <c r="BC495" s="272" t="s">
        <v>1126</v>
      </c>
      <c r="BD495" s="102">
        <v>65.845799999999997</v>
      </c>
      <c r="BE495" s="102">
        <v>0.03</v>
      </c>
      <c r="BF495" s="102">
        <v>0.56520000000000004</v>
      </c>
      <c r="BG495" s="102"/>
      <c r="BH495" s="102">
        <v>13.8474</v>
      </c>
      <c r="BI495" s="102">
        <v>0.01</v>
      </c>
      <c r="BJ495" s="102"/>
      <c r="BK495" s="102"/>
      <c r="BL495" s="102"/>
      <c r="BM495" s="102"/>
      <c r="BN495" s="102">
        <v>4.4273999999999996</v>
      </c>
      <c r="BO495" s="102">
        <v>0.02</v>
      </c>
      <c r="BP495" s="102">
        <v>9.4200000000000006E-2</v>
      </c>
      <c r="BQ495" s="102">
        <v>0.01</v>
      </c>
      <c r="BR495" s="102">
        <v>0.75360000000000005</v>
      </c>
      <c r="BS495" s="102">
        <v>0.01</v>
      </c>
      <c r="BT495" s="102"/>
      <c r="BU495" s="102"/>
      <c r="BV495" s="102"/>
      <c r="BW495" s="102"/>
      <c r="BX495" s="102">
        <v>3.6738</v>
      </c>
      <c r="BY495" s="102">
        <v>0.01</v>
      </c>
      <c r="BZ495" s="102">
        <v>3.3912</v>
      </c>
      <c r="CA495" s="102"/>
      <c r="CB495" s="102">
        <v>1.6013999999999999</v>
      </c>
      <c r="CC495" s="102">
        <v>0.01</v>
      </c>
      <c r="CD495" s="102"/>
      <c r="CE495" s="102"/>
      <c r="CF495" s="102"/>
      <c r="CG495" s="102"/>
      <c r="CH495" s="102"/>
      <c r="CI495" s="102"/>
      <c r="CJ495" s="102"/>
      <c r="CK495" s="102"/>
      <c r="CL495" s="102"/>
      <c r="CM495" s="102"/>
      <c r="CN495" s="102"/>
      <c r="CO495" s="102"/>
      <c r="CP495" s="102"/>
      <c r="CQ495" s="102"/>
      <c r="CR495" s="102"/>
      <c r="CS495" s="102"/>
      <c r="CT495" s="102"/>
      <c r="CU495" s="102"/>
      <c r="CV495" s="102"/>
      <c r="CW495" s="102"/>
      <c r="CX495" s="102"/>
      <c r="CY495" s="102"/>
      <c r="CZ495" s="102"/>
      <c r="DA495" s="102"/>
      <c r="DB495" s="102"/>
      <c r="DC495" s="102"/>
      <c r="DD495" s="102"/>
      <c r="DE495" s="102"/>
      <c r="DF495" s="102"/>
      <c r="DG495" s="102"/>
      <c r="DH495" s="100">
        <v>94.2</v>
      </c>
      <c r="DJ495" s="103">
        <f t="shared" si="339"/>
        <v>5.7999999999999972</v>
      </c>
      <c r="DK495" s="102"/>
      <c r="DL495" s="43" t="s">
        <v>5155</v>
      </c>
      <c r="DO495" s="359">
        <v>5.8</v>
      </c>
      <c r="DP495" s="102">
        <v>0.04</v>
      </c>
      <c r="DQ495" s="375"/>
      <c r="DR495" s="102"/>
      <c r="DS495" s="308"/>
      <c r="DU495" s="138"/>
      <c r="DW495" s="177"/>
      <c r="DX495" s="298">
        <f t="shared" si="340"/>
        <v>69.899999999999991</v>
      </c>
      <c r="DY495" s="101">
        <f t="shared" si="341"/>
        <v>3.1847133757961783E-2</v>
      </c>
      <c r="DZ495" s="298">
        <f t="shared" si="342"/>
        <v>0.6</v>
      </c>
      <c r="EA495" s="101">
        <f t="shared" si="343"/>
        <v>0</v>
      </c>
      <c r="EB495" s="298">
        <f t="shared" si="344"/>
        <v>14.7</v>
      </c>
      <c r="EC495" s="101">
        <f t="shared" si="345"/>
        <v>1.0615711252653927E-2</v>
      </c>
      <c r="ED495" s="298">
        <f t="shared" si="346"/>
        <v>4.6999999999999993</v>
      </c>
      <c r="EE495" s="101">
        <f t="shared" si="347"/>
        <v>2.1231422505307858E-2</v>
      </c>
      <c r="EF495" s="298">
        <f t="shared" si="348"/>
        <v>0.1</v>
      </c>
      <c r="EG495" s="101">
        <f t="shared" si="349"/>
        <v>1.0615711252653927E-2</v>
      </c>
      <c r="EH495" s="298">
        <f t="shared" si="350"/>
        <v>0.8</v>
      </c>
      <c r="EI495" s="101">
        <f t="shared" si="351"/>
        <v>1.0615711252653927E-2</v>
      </c>
      <c r="EJ495" s="298">
        <f t="shared" si="352"/>
        <v>3.9</v>
      </c>
      <c r="EK495" s="101">
        <f t="shared" si="353"/>
        <v>1.0615711252653929E-2</v>
      </c>
      <c r="EL495" s="298">
        <f t="shared" si="354"/>
        <v>3.5999999999999996</v>
      </c>
      <c r="EM495" s="101">
        <f t="shared" si="355"/>
        <v>0</v>
      </c>
      <c r="EN495" s="298">
        <f t="shared" si="356"/>
        <v>1.6999999999999997</v>
      </c>
      <c r="EO495" s="101">
        <f t="shared" si="357"/>
        <v>1.0615711252653927E-2</v>
      </c>
      <c r="EP495" s="298">
        <f t="shared" si="358"/>
        <v>0</v>
      </c>
      <c r="EQ495" s="101" t="e">
        <f t="shared" si="359"/>
        <v>#DIV/0!</v>
      </c>
      <c r="ER495" s="101">
        <f t="shared" si="360"/>
        <v>100</v>
      </c>
      <c r="ES495" s="101">
        <f t="shared" si="361"/>
        <v>0</v>
      </c>
    </row>
    <row r="496" spans="1:149" x14ac:dyDescent="0.45">
      <c r="A496" s="78" t="s">
        <v>1442</v>
      </c>
      <c r="B496" s="174" t="s">
        <v>956</v>
      </c>
      <c r="C496" s="51" t="s">
        <v>3648</v>
      </c>
      <c r="D496" s="51" t="s">
        <v>3647</v>
      </c>
      <c r="E496" s="78" t="s">
        <v>637</v>
      </c>
      <c r="F496" s="78">
        <v>1</v>
      </c>
      <c r="G496" s="72" t="s">
        <v>3367</v>
      </c>
      <c r="H496" s="78" t="s">
        <v>3153</v>
      </c>
      <c r="I496" s="78">
        <v>74</v>
      </c>
      <c r="J496" s="300">
        <v>101</v>
      </c>
      <c r="K496" s="78">
        <v>2</v>
      </c>
      <c r="L496" s="300">
        <v>1350</v>
      </c>
      <c r="M496" s="72">
        <v>10</v>
      </c>
      <c r="O496" s="78"/>
      <c r="P496" s="72" t="s">
        <v>1374</v>
      </c>
      <c r="W496" s="53">
        <v>5.0999999999999996</v>
      </c>
      <c r="AA496" s="195"/>
      <c r="AB496" s="195"/>
      <c r="AC496" s="195"/>
      <c r="AD496" s="72"/>
      <c r="AE496" s="316">
        <v>1</v>
      </c>
      <c r="AF496" s="195"/>
      <c r="AG496" s="195">
        <v>0</v>
      </c>
      <c r="AH496" s="72"/>
      <c r="AR496" s="53">
        <v>1.012</v>
      </c>
      <c r="AT496" s="77"/>
      <c r="AU496" s="276">
        <v>1010</v>
      </c>
      <c r="AW496" s="276">
        <v>1022.12</v>
      </c>
      <c r="BB496" s="80" t="s">
        <v>722</v>
      </c>
      <c r="BC496" s="270"/>
      <c r="BD496" s="72">
        <v>97.58</v>
      </c>
      <c r="BE496" s="72"/>
      <c r="BF496" s="72"/>
      <c r="BG496" s="72"/>
      <c r="BH496" s="72"/>
      <c r="BI496" s="72"/>
      <c r="BJ496" s="72"/>
      <c r="BK496" s="72"/>
      <c r="BL496" s="72"/>
      <c r="BM496" s="72"/>
      <c r="BN496" s="72"/>
      <c r="BO496" s="72"/>
      <c r="BP496" s="72"/>
      <c r="BQ496" s="72"/>
      <c r="BR496" s="72"/>
      <c r="BS496" s="72"/>
      <c r="BT496" s="72"/>
      <c r="BU496" s="72"/>
      <c r="BV496" s="72"/>
      <c r="BW496" s="72"/>
      <c r="BX496" s="72"/>
      <c r="BY496" s="72"/>
      <c r="BZ496" s="72"/>
      <c r="CA496" s="72"/>
      <c r="CB496" s="72"/>
      <c r="CC496" s="72"/>
      <c r="CD496" s="72"/>
      <c r="CE496" s="72"/>
      <c r="CF496" s="72"/>
      <c r="CG496" s="72"/>
      <c r="CH496" s="72"/>
      <c r="CI496" s="72"/>
      <c r="CJ496" s="72"/>
      <c r="CK496" s="72"/>
      <c r="CL496" s="72"/>
      <c r="CM496" s="72"/>
      <c r="CN496" s="72"/>
      <c r="CO496" s="72"/>
      <c r="CP496" s="72"/>
      <c r="CQ496" s="72"/>
      <c r="CR496" s="72"/>
      <c r="CS496" s="72"/>
      <c r="CT496" s="72"/>
      <c r="CU496" s="72"/>
      <c r="CV496" s="72"/>
      <c r="CW496" s="72"/>
      <c r="CX496" s="72"/>
      <c r="CY496" s="72"/>
      <c r="CZ496" s="72"/>
      <c r="DA496" s="72"/>
      <c r="DB496" s="72"/>
      <c r="DC496" s="72"/>
      <c r="DD496" s="72"/>
      <c r="DE496" s="72"/>
      <c r="DF496" s="72"/>
      <c r="DG496" s="72"/>
      <c r="DH496" s="72">
        <v>97.58</v>
      </c>
      <c r="DJ496" s="77">
        <f t="shared" si="339"/>
        <v>2.4200000000000017</v>
      </c>
      <c r="DK496" s="72"/>
      <c r="DL496" s="77" t="s">
        <v>3334</v>
      </c>
      <c r="DO496" s="358">
        <v>2.42</v>
      </c>
      <c r="DP496" s="72"/>
      <c r="DQ496" s="374"/>
      <c r="DR496" s="72"/>
      <c r="DU496" s="52"/>
      <c r="DX496" s="75">
        <f t="shared" si="340"/>
        <v>100</v>
      </c>
      <c r="DY496" s="51">
        <f t="shared" si="341"/>
        <v>0</v>
      </c>
      <c r="DZ496" s="75">
        <f t="shared" si="342"/>
        <v>0</v>
      </c>
      <c r="EA496" s="51" t="e">
        <f t="shared" si="343"/>
        <v>#DIV/0!</v>
      </c>
      <c r="EB496" s="75">
        <f t="shared" si="344"/>
        <v>0</v>
      </c>
      <c r="EC496" s="51" t="e">
        <f t="shared" si="345"/>
        <v>#DIV/0!</v>
      </c>
      <c r="ED496" s="75">
        <f t="shared" si="346"/>
        <v>0</v>
      </c>
      <c r="EE496" s="51" t="e">
        <f t="shared" si="347"/>
        <v>#DIV/0!</v>
      </c>
      <c r="EF496" s="75">
        <f t="shared" si="348"/>
        <v>0</v>
      </c>
      <c r="EG496" s="51" t="e">
        <f t="shared" si="349"/>
        <v>#DIV/0!</v>
      </c>
      <c r="EH496" s="75">
        <f t="shared" si="350"/>
        <v>0</v>
      </c>
      <c r="EI496" s="51" t="e">
        <f t="shared" si="351"/>
        <v>#DIV/0!</v>
      </c>
      <c r="EJ496" s="75">
        <f t="shared" si="352"/>
        <v>0</v>
      </c>
      <c r="EK496" s="51" t="e">
        <f t="shared" si="353"/>
        <v>#DIV/0!</v>
      </c>
      <c r="EL496" s="75">
        <f t="shared" si="354"/>
        <v>0</v>
      </c>
      <c r="EM496" s="51" t="e">
        <f t="shared" si="355"/>
        <v>#DIV/0!</v>
      </c>
      <c r="EN496" s="75">
        <f t="shared" si="356"/>
        <v>0</v>
      </c>
      <c r="EO496" s="51" t="e">
        <f t="shared" si="357"/>
        <v>#DIV/0!</v>
      </c>
      <c r="EP496" s="75">
        <f t="shared" si="358"/>
        <v>0</v>
      </c>
      <c r="EQ496" s="51" t="e">
        <f t="shared" si="359"/>
        <v>#DIV/0!</v>
      </c>
      <c r="ER496" s="51">
        <f t="shared" si="360"/>
        <v>100</v>
      </c>
      <c r="ES496" s="51">
        <f t="shared" si="361"/>
        <v>0</v>
      </c>
    </row>
    <row r="497" spans="1:149" x14ac:dyDescent="0.45">
      <c r="A497" s="78" t="s">
        <v>1442</v>
      </c>
      <c r="B497" s="174" t="s">
        <v>956</v>
      </c>
      <c r="C497" s="51" t="s">
        <v>3648</v>
      </c>
      <c r="D497" s="51" t="s">
        <v>3647</v>
      </c>
      <c r="E497" s="78" t="s">
        <v>637</v>
      </c>
      <c r="F497" s="78">
        <v>2</v>
      </c>
      <c r="G497" s="72" t="s">
        <v>3367</v>
      </c>
      <c r="H497" s="78" t="s">
        <v>3153</v>
      </c>
      <c r="I497" s="78">
        <v>74</v>
      </c>
      <c r="J497" s="300">
        <v>101</v>
      </c>
      <c r="K497" s="78">
        <v>2</v>
      </c>
      <c r="L497" s="300">
        <v>1350</v>
      </c>
      <c r="M497" s="72">
        <v>10</v>
      </c>
      <c r="O497" s="78"/>
      <c r="P497" s="72" t="s">
        <v>1374</v>
      </c>
      <c r="W497" s="53">
        <v>8.1</v>
      </c>
      <c r="AA497" s="195"/>
      <c r="AB497" s="195"/>
      <c r="AC497" s="195"/>
      <c r="AD497" s="72"/>
      <c r="AE497" s="316">
        <v>1</v>
      </c>
      <c r="AF497" s="195"/>
      <c r="AG497" s="195">
        <v>0</v>
      </c>
      <c r="AH497" s="72"/>
      <c r="AR497" s="53">
        <v>1.012</v>
      </c>
      <c r="AT497" s="77"/>
      <c r="AU497" s="276">
        <v>1010</v>
      </c>
      <c r="AV497" s="109"/>
      <c r="AW497" s="276">
        <v>1022.12</v>
      </c>
      <c r="BB497" s="80" t="s">
        <v>722</v>
      </c>
      <c r="BC497" s="270"/>
      <c r="BD497" s="72">
        <v>97.65</v>
      </c>
      <c r="BE497" s="72"/>
      <c r="BF497" s="72"/>
      <c r="BG497" s="72"/>
      <c r="BH497" s="72"/>
      <c r="BI497" s="72"/>
      <c r="BJ497" s="72"/>
      <c r="BK497" s="72"/>
      <c r="BL497" s="72"/>
      <c r="BM497" s="72"/>
      <c r="BN497" s="72"/>
      <c r="BO497" s="72"/>
      <c r="BP497" s="72"/>
      <c r="BQ497" s="72"/>
      <c r="BR497" s="72"/>
      <c r="BS497" s="72"/>
      <c r="BT497" s="72"/>
      <c r="BU497" s="72"/>
      <c r="BV497" s="72"/>
      <c r="BW497" s="72"/>
      <c r="BX497" s="72"/>
      <c r="BY497" s="72"/>
      <c r="BZ497" s="72"/>
      <c r="CA497" s="72"/>
      <c r="CB497" s="72"/>
      <c r="CC497" s="72"/>
      <c r="CD497" s="72"/>
      <c r="CE497" s="72"/>
      <c r="CF497" s="72"/>
      <c r="CG497" s="72"/>
      <c r="CH497" s="72"/>
      <c r="CI497" s="72"/>
      <c r="CJ497" s="72"/>
      <c r="CK497" s="72"/>
      <c r="CL497" s="72"/>
      <c r="CM497" s="72"/>
      <c r="CN497" s="72"/>
      <c r="CO497" s="72"/>
      <c r="CP497" s="72"/>
      <c r="CQ497" s="72"/>
      <c r="CR497" s="72"/>
      <c r="CS497" s="72"/>
      <c r="CT497" s="72"/>
      <c r="CU497" s="72"/>
      <c r="CV497" s="72"/>
      <c r="CW497" s="72"/>
      <c r="CX497" s="72"/>
      <c r="CY497" s="72"/>
      <c r="CZ497" s="72"/>
      <c r="DA497" s="72"/>
      <c r="DB497" s="72"/>
      <c r="DC497" s="72"/>
      <c r="DD497" s="72"/>
      <c r="DE497" s="72"/>
      <c r="DF497" s="72"/>
      <c r="DG497" s="72"/>
      <c r="DH497" s="72">
        <v>97.65</v>
      </c>
      <c r="DJ497" s="77">
        <f t="shared" si="339"/>
        <v>2.3499999999999943</v>
      </c>
      <c r="DK497" s="72"/>
      <c r="DL497" s="51" t="s">
        <v>3334</v>
      </c>
      <c r="DO497" s="358">
        <v>2.35</v>
      </c>
      <c r="DP497" s="72"/>
      <c r="DQ497" s="374"/>
      <c r="DR497" s="72"/>
      <c r="DU497" s="52"/>
      <c r="DX497" s="75">
        <f t="shared" si="340"/>
        <v>100</v>
      </c>
      <c r="DY497" s="51">
        <f t="shared" si="341"/>
        <v>0</v>
      </c>
      <c r="DZ497" s="75">
        <f t="shared" si="342"/>
        <v>0</v>
      </c>
      <c r="EA497" s="51" t="e">
        <f t="shared" si="343"/>
        <v>#DIV/0!</v>
      </c>
      <c r="EB497" s="75">
        <f t="shared" si="344"/>
        <v>0</v>
      </c>
      <c r="EC497" s="51" t="e">
        <f t="shared" si="345"/>
        <v>#DIV/0!</v>
      </c>
      <c r="ED497" s="75">
        <f t="shared" si="346"/>
        <v>0</v>
      </c>
      <c r="EE497" s="51" t="e">
        <f t="shared" si="347"/>
        <v>#DIV/0!</v>
      </c>
      <c r="EF497" s="75">
        <f t="shared" si="348"/>
        <v>0</v>
      </c>
      <c r="EG497" s="51" t="e">
        <f t="shared" si="349"/>
        <v>#DIV/0!</v>
      </c>
      <c r="EH497" s="75">
        <f t="shared" si="350"/>
        <v>0</v>
      </c>
      <c r="EI497" s="51" t="e">
        <f t="shared" si="351"/>
        <v>#DIV/0!</v>
      </c>
      <c r="EJ497" s="75">
        <f t="shared" si="352"/>
        <v>0</v>
      </c>
      <c r="EK497" s="51" t="e">
        <f t="shared" si="353"/>
        <v>#DIV/0!</v>
      </c>
      <c r="EL497" s="75">
        <f t="shared" si="354"/>
        <v>0</v>
      </c>
      <c r="EM497" s="51" t="e">
        <f t="shared" si="355"/>
        <v>#DIV/0!</v>
      </c>
      <c r="EN497" s="75">
        <f t="shared" si="356"/>
        <v>0</v>
      </c>
      <c r="EO497" s="51" t="e">
        <f t="shared" si="357"/>
        <v>#DIV/0!</v>
      </c>
      <c r="EP497" s="75">
        <f t="shared" si="358"/>
        <v>0</v>
      </c>
      <c r="EQ497" s="51" t="e">
        <f t="shared" si="359"/>
        <v>#DIV/0!</v>
      </c>
      <c r="ER497" s="51">
        <f t="shared" si="360"/>
        <v>100</v>
      </c>
      <c r="ES497" s="51">
        <f t="shared" si="361"/>
        <v>0</v>
      </c>
    </row>
    <row r="498" spans="1:149" x14ac:dyDescent="0.45">
      <c r="A498" s="78" t="s">
        <v>1442</v>
      </c>
      <c r="B498" s="174" t="s">
        <v>956</v>
      </c>
      <c r="C498" s="51" t="s">
        <v>3648</v>
      </c>
      <c r="D498" s="51" t="s">
        <v>3647</v>
      </c>
      <c r="E498" s="78" t="s">
        <v>637</v>
      </c>
      <c r="F498" s="78">
        <v>3</v>
      </c>
      <c r="G498" s="72" t="s">
        <v>3367</v>
      </c>
      <c r="H498" s="78" t="s">
        <v>3153</v>
      </c>
      <c r="I498" s="78">
        <v>92</v>
      </c>
      <c r="J498" s="300">
        <v>155</v>
      </c>
      <c r="K498" s="78">
        <v>0.155</v>
      </c>
      <c r="L498" s="300">
        <v>1200</v>
      </c>
      <c r="M498" s="72">
        <v>5</v>
      </c>
      <c r="O498" s="78"/>
      <c r="P498" s="72" t="s">
        <v>1374</v>
      </c>
      <c r="W498" s="53">
        <v>5.5</v>
      </c>
      <c r="AA498" s="195"/>
      <c r="AB498" s="195"/>
      <c r="AC498" s="195"/>
      <c r="AD498" s="72"/>
      <c r="AE498" s="316">
        <v>1</v>
      </c>
      <c r="AF498" s="195"/>
      <c r="AG498" s="195">
        <v>0</v>
      </c>
      <c r="AH498" s="72"/>
      <c r="AR498" s="53">
        <v>0.99650000000000005</v>
      </c>
      <c r="AT498" s="77"/>
      <c r="AU498" s="276">
        <v>1550</v>
      </c>
      <c r="AW498" s="276">
        <v>1544.575</v>
      </c>
      <c r="BB498" s="80" t="s">
        <v>722</v>
      </c>
      <c r="BC498" s="270"/>
      <c r="BD498" s="72">
        <v>97.02</v>
      </c>
      <c r="BE498" s="72"/>
      <c r="BF498" s="72"/>
      <c r="BG498" s="72"/>
      <c r="BH498" s="72"/>
      <c r="BI498" s="72"/>
      <c r="BJ498" s="72"/>
      <c r="BK498" s="72"/>
      <c r="BL498" s="72"/>
      <c r="BM498" s="72"/>
      <c r="BN498" s="72"/>
      <c r="BO498" s="72"/>
      <c r="BP498" s="72"/>
      <c r="BQ498" s="72"/>
      <c r="BR498" s="72"/>
      <c r="BS498" s="72"/>
      <c r="BT498" s="72"/>
      <c r="BU498" s="72"/>
      <c r="BV498" s="72"/>
      <c r="BW498" s="72"/>
      <c r="BX498" s="72"/>
      <c r="BY498" s="72"/>
      <c r="BZ498" s="72"/>
      <c r="CA498" s="72"/>
      <c r="CB498" s="72"/>
      <c r="CC498" s="72"/>
      <c r="CD498" s="72"/>
      <c r="CE498" s="72"/>
      <c r="CF498" s="72"/>
      <c r="CG498" s="72"/>
      <c r="CH498" s="72"/>
      <c r="CI498" s="72"/>
      <c r="CJ498" s="72"/>
      <c r="CK498" s="72"/>
      <c r="CL498" s="72"/>
      <c r="CM498" s="72"/>
      <c r="CN498" s="72"/>
      <c r="CO498" s="72"/>
      <c r="CP498" s="72"/>
      <c r="CQ498" s="72"/>
      <c r="CR498" s="72"/>
      <c r="CS498" s="72"/>
      <c r="CT498" s="72"/>
      <c r="CU498" s="72"/>
      <c r="CV498" s="72"/>
      <c r="CW498" s="72"/>
      <c r="CX498" s="72"/>
      <c r="CY498" s="72"/>
      <c r="CZ498" s="72"/>
      <c r="DA498" s="72"/>
      <c r="DB498" s="72"/>
      <c r="DC498" s="72"/>
      <c r="DD498" s="72"/>
      <c r="DE498" s="72"/>
      <c r="DF498" s="72"/>
      <c r="DG498" s="72"/>
      <c r="DH498" s="72">
        <v>97.02</v>
      </c>
      <c r="DJ498" s="77">
        <f t="shared" si="339"/>
        <v>2.980000000000004</v>
      </c>
      <c r="DK498" s="72"/>
      <c r="DL498" s="51" t="s">
        <v>3334</v>
      </c>
      <c r="DO498" s="358">
        <v>2.98</v>
      </c>
      <c r="DP498" s="72"/>
      <c r="DQ498" s="374"/>
      <c r="DR498" s="72"/>
      <c r="DU498" s="52"/>
      <c r="DX498" s="75">
        <f t="shared" si="340"/>
        <v>100</v>
      </c>
      <c r="DY498" s="51">
        <f t="shared" si="341"/>
        <v>0</v>
      </c>
      <c r="DZ498" s="75">
        <f t="shared" si="342"/>
        <v>0</v>
      </c>
      <c r="EA498" s="51" t="e">
        <f t="shared" si="343"/>
        <v>#DIV/0!</v>
      </c>
      <c r="EB498" s="75">
        <f t="shared" si="344"/>
        <v>0</v>
      </c>
      <c r="EC498" s="51" t="e">
        <f t="shared" si="345"/>
        <v>#DIV/0!</v>
      </c>
      <c r="ED498" s="75">
        <f t="shared" si="346"/>
        <v>0</v>
      </c>
      <c r="EE498" s="51" t="e">
        <f t="shared" si="347"/>
        <v>#DIV/0!</v>
      </c>
      <c r="EF498" s="75">
        <f t="shared" si="348"/>
        <v>0</v>
      </c>
      <c r="EG498" s="51" t="e">
        <f t="shared" si="349"/>
        <v>#DIV/0!</v>
      </c>
      <c r="EH498" s="75">
        <f t="shared" si="350"/>
        <v>0</v>
      </c>
      <c r="EI498" s="51" t="e">
        <f t="shared" si="351"/>
        <v>#DIV/0!</v>
      </c>
      <c r="EJ498" s="75">
        <f t="shared" si="352"/>
        <v>0</v>
      </c>
      <c r="EK498" s="51" t="e">
        <f t="shared" si="353"/>
        <v>#DIV/0!</v>
      </c>
      <c r="EL498" s="75">
        <f t="shared" si="354"/>
        <v>0</v>
      </c>
      <c r="EM498" s="51" t="e">
        <f t="shared" si="355"/>
        <v>#DIV/0!</v>
      </c>
      <c r="EN498" s="75">
        <f t="shared" si="356"/>
        <v>0</v>
      </c>
      <c r="EO498" s="51" t="e">
        <f t="shared" si="357"/>
        <v>#DIV/0!</v>
      </c>
      <c r="EP498" s="75">
        <f t="shared" si="358"/>
        <v>0</v>
      </c>
      <c r="EQ498" s="51" t="e">
        <f t="shared" si="359"/>
        <v>#DIV/0!</v>
      </c>
      <c r="ER498" s="51">
        <f t="shared" si="360"/>
        <v>100</v>
      </c>
      <c r="ES498" s="51">
        <f t="shared" si="361"/>
        <v>0</v>
      </c>
    </row>
    <row r="499" spans="1:149" x14ac:dyDescent="0.45">
      <c r="A499" s="78" t="s">
        <v>1442</v>
      </c>
      <c r="B499" s="174" t="s">
        <v>956</v>
      </c>
      <c r="C499" s="51" t="s">
        <v>3648</v>
      </c>
      <c r="D499" s="51" t="s">
        <v>3647</v>
      </c>
      <c r="E499" s="78" t="s">
        <v>637</v>
      </c>
      <c r="F499" s="78">
        <v>4</v>
      </c>
      <c r="G499" s="72" t="s">
        <v>3367</v>
      </c>
      <c r="H499" s="78" t="s">
        <v>3153</v>
      </c>
      <c r="I499" s="78">
        <v>60</v>
      </c>
      <c r="J499" s="300">
        <v>150</v>
      </c>
      <c r="K499" s="78">
        <v>0.15</v>
      </c>
      <c r="L499" s="300">
        <v>1275</v>
      </c>
      <c r="M499" s="72">
        <v>5</v>
      </c>
      <c r="O499" s="78"/>
      <c r="P499" s="72" t="s">
        <v>1374</v>
      </c>
      <c r="W499" s="53">
        <v>6.8</v>
      </c>
      <c r="AA499" s="195"/>
      <c r="AB499" s="195"/>
      <c r="AC499" s="195"/>
      <c r="AD499" s="72"/>
      <c r="AE499" s="316">
        <v>1</v>
      </c>
      <c r="AF499" s="195"/>
      <c r="AG499" s="195">
        <v>0</v>
      </c>
      <c r="AH499" s="72"/>
      <c r="AR499" s="53">
        <v>1.012</v>
      </c>
      <c r="AT499" s="77"/>
      <c r="AU499" s="276">
        <v>1500</v>
      </c>
      <c r="AV499" s="109"/>
      <c r="AW499" s="276">
        <v>1518</v>
      </c>
      <c r="BB499" s="80" t="s">
        <v>722</v>
      </c>
      <c r="BC499" s="270"/>
      <c r="BD499" s="72">
        <v>97.13</v>
      </c>
      <c r="BE499" s="72"/>
      <c r="BF499" s="72"/>
      <c r="BG499" s="72"/>
      <c r="BH499" s="72"/>
      <c r="BI499" s="72"/>
      <c r="BJ499" s="72"/>
      <c r="BK499" s="72"/>
      <c r="BL499" s="72"/>
      <c r="BM499" s="72"/>
      <c r="BN499" s="72"/>
      <c r="BO499" s="72"/>
      <c r="BP499" s="72"/>
      <c r="BQ499" s="72"/>
      <c r="BR499" s="72"/>
      <c r="BS499" s="72"/>
      <c r="BT499" s="72"/>
      <c r="BU499" s="72"/>
      <c r="BV499" s="72"/>
      <c r="BW499" s="72"/>
      <c r="BX499" s="72"/>
      <c r="BY499" s="72"/>
      <c r="BZ499" s="72"/>
      <c r="CA499" s="72"/>
      <c r="CB499" s="72"/>
      <c r="CC499" s="72"/>
      <c r="CD499" s="72"/>
      <c r="CE499" s="72"/>
      <c r="CF499" s="72"/>
      <c r="CG499" s="72"/>
      <c r="CH499" s="72"/>
      <c r="CI499" s="72"/>
      <c r="CJ499" s="72"/>
      <c r="CK499" s="72"/>
      <c r="CL499" s="72"/>
      <c r="CM499" s="72"/>
      <c r="CN499" s="72"/>
      <c r="CO499" s="72"/>
      <c r="CP499" s="72"/>
      <c r="CQ499" s="72"/>
      <c r="CR499" s="72"/>
      <c r="CS499" s="72"/>
      <c r="CT499" s="72"/>
      <c r="CU499" s="72"/>
      <c r="CV499" s="72"/>
      <c r="CW499" s="72"/>
      <c r="CX499" s="72"/>
      <c r="CY499" s="72"/>
      <c r="CZ499" s="72"/>
      <c r="DA499" s="72"/>
      <c r="DB499" s="72"/>
      <c r="DC499" s="72"/>
      <c r="DD499" s="72"/>
      <c r="DE499" s="72"/>
      <c r="DF499" s="72"/>
      <c r="DG499" s="72"/>
      <c r="DH499" s="72">
        <v>97.13</v>
      </c>
      <c r="DJ499" s="77">
        <f t="shared" si="339"/>
        <v>2.8700000000000045</v>
      </c>
      <c r="DK499" s="72"/>
      <c r="DL499" s="51" t="s">
        <v>3334</v>
      </c>
      <c r="DO499" s="358">
        <v>2.87</v>
      </c>
      <c r="DP499" s="72"/>
      <c r="DQ499" s="374"/>
      <c r="DR499" s="72"/>
      <c r="DU499" s="52"/>
      <c r="DX499" s="75">
        <f t="shared" si="340"/>
        <v>100</v>
      </c>
      <c r="DY499" s="51">
        <f t="shared" si="341"/>
        <v>0</v>
      </c>
      <c r="DZ499" s="75">
        <f t="shared" si="342"/>
        <v>0</v>
      </c>
      <c r="EA499" s="51" t="e">
        <f t="shared" si="343"/>
        <v>#DIV/0!</v>
      </c>
      <c r="EB499" s="75">
        <f t="shared" si="344"/>
        <v>0</v>
      </c>
      <c r="EC499" s="51" t="e">
        <f t="shared" si="345"/>
        <v>#DIV/0!</v>
      </c>
      <c r="ED499" s="75">
        <f t="shared" si="346"/>
        <v>0</v>
      </c>
      <c r="EE499" s="51" t="e">
        <f t="shared" si="347"/>
        <v>#DIV/0!</v>
      </c>
      <c r="EF499" s="75">
        <f t="shared" si="348"/>
        <v>0</v>
      </c>
      <c r="EG499" s="51" t="e">
        <f t="shared" si="349"/>
        <v>#DIV/0!</v>
      </c>
      <c r="EH499" s="75">
        <f t="shared" si="350"/>
        <v>0</v>
      </c>
      <c r="EI499" s="51" t="e">
        <f t="shared" si="351"/>
        <v>#DIV/0!</v>
      </c>
      <c r="EJ499" s="75">
        <f t="shared" si="352"/>
        <v>0</v>
      </c>
      <c r="EK499" s="51" t="e">
        <f t="shared" si="353"/>
        <v>#DIV/0!</v>
      </c>
      <c r="EL499" s="75">
        <f t="shared" si="354"/>
        <v>0</v>
      </c>
      <c r="EM499" s="51" t="e">
        <f t="shared" si="355"/>
        <v>#DIV/0!</v>
      </c>
      <c r="EN499" s="75">
        <f t="shared" si="356"/>
        <v>0</v>
      </c>
      <c r="EO499" s="51" t="e">
        <f t="shared" si="357"/>
        <v>#DIV/0!</v>
      </c>
      <c r="EP499" s="75">
        <f t="shared" si="358"/>
        <v>0</v>
      </c>
      <c r="EQ499" s="51" t="e">
        <f t="shared" si="359"/>
        <v>#DIV/0!</v>
      </c>
      <c r="ER499" s="51">
        <f t="shared" si="360"/>
        <v>100</v>
      </c>
      <c r="ES499" s="51">
        <f t="shared" si="361"/>
        <v>0</v>
      </c>
    </row>
    <row r="500" spans="1:149" x14ac:dyDescent="0.45">
      <c r="A500" s="78" t="s">
        <v>1442</v>
      </c>
      <c r="B500" s="174" t="s">
        <v>956</v>
      </c>
      <c r="C500" s="51" t="s">
        <v>3648</v>
      </c>
      <c r="D500" s="51" t="s">
        <v>3647</v>
      </c>
      <c r="E500" s="78" t="s">
        <v>637</v>
      </c>
      <c r="F500" s="78">
        <v>5</v>
      </c>
      <c r="G500" s="72" t="s">
        <v>3367</v>
      </c>
      <c r="H500" s="78" t="s">
        <v>3153</v>
      </c>
      <c r="I500" s="78">
        <v>60</v>
      </c>
      <c r="J500" s="300">
        <v>150</v>
      </c>
      <c r="K500" s="78">
        <v>0.15</v>
      </c>
      <c r="L500" s="300">
        <v>1275</v>
      </c>
      <c r="M500" s="72">
        <v>5</v>
      </c>
      <c r="O500" s="78"/>
      <c r="P500" s="72" t="s">
        <v>1374</v>
      </c>
      <c r="W500" s="53">
        <v>14.8</v>
      </c>
      <c r="AA500" s="195"/>
      <c r="AB500" s="195"/>
      <c r="AC500" s="195"/>
      <c r="AD500" s="72"/>
      <c r="AE500" s="316">
        <v>1</v>
      </c>
      <c r="AF500" s="195"/>
      <c r="AG500" s="195">
        <v>0</v>
      </c>
      <c r="AH500" s="72"/>
      <c r="AR500" s="53">
        <v>1.012</v>
      </c>
      <c r="AT500" s="77"/>
      <c r="AU500" s="276">
        <v>1500</v>
      </c>
      <c r="AW500" s="276">
        <v>1518</v>
      </c>
      <c r="BB500" s="80" t="s">
        <v>722</v>
      </c>
      <c r="BC500" s="270"/>
      <c r="BD500" s="72">
        <v>97.02</v>
      </c>
      <c r="BE500" s="72"/>
      <c r="BF500" s="72"/>
      <c r="BG500" s="72"/>
      <c r="BH500" s="72"/>
      <c r="BI500" s="72"/>
      <c r="BJ500" s="72"/>
      <c r="BK500" s="72"/>
      <c r="BL500" s="72"/>
      <c r="BM500" s="72"/>
      <c r="BN500" s="72"/>
      <c r="BO500" s="72"/>
      <c r="BP500" s="72"/>
      <c r="BQ500" s="72"/>
      <c r="BR500" s="72"/>
      <c r="BS500" s="72"/>
      <c r="BT500" s="72"/>
      <c r="BU500" s="72"/>
      <c r="BV500" s="72"/>
      <c r="BW500" s="72"/>
      <c r="BX500" s="72"/>
      <c r="BY500" s="72"/>
      <c r="BZ500" s="72"/>
      <c r="CA500" s="72"/>
      <c r="CB500" s="72"/>
      <c r="CC500" s="72"/>
      <c r="CD500" s="72"/>
      <c r="CE500" s="72"/>
      <c r="CF500" s="72"/>
      <c r="CG500" s="72"/>
      <c r="CH500" s="72"/>
      <c r="CI500" s="72"/>
      <c r="CJ500" s="72"/>
      <c r="CK500" s="72"/>
      <c r="CL500" s="72"/>
      <c r="CM500" s="72"/>
      <c r="CN500" s="72"/>
      <c r="CO500" s="72"/>
      <c r="CP500" s="72"/>
      <c r="CQ500" s="72"/>
      <c r="CR500" s="72"/>
      <c r="CS500" s="72"/>
      <c r="CT500" s="72"/>
      <c r="CU500" s="72"/>
      <c r="CV500" s="72"/>
      <c r="CW500" s="72"/>
      <c r="CX500" s="72"/>
      <c r="CY500" s="72"/>
      <c r="CZ500" s="72"/>
      <c r="DA500" s="72"/>
      <c r="DB500" s="72"/>
      <c r="DC500" s="72"/>
      <c r="DD500" s="72"/>
      <c r="DE500" s="72"/>
      <c r="DF500" s="72"/>
      <c r="DG500" s="72"/>
      <c r="DH500" s="72">
        <v>97.02</v>
      </c>
      <c r="DJ500" s="77">
        <f t="shared" si="339"/>
        <v>2.980000000000004</v>
      </c>
      <c r="DK500" s="72"/>
      <c r="DL500" s="51" t="s">
        <v>3334</v>
      </c>
      <c r="DO500" s="358">
        <v>2.98</v>
      </c>
      <c r="DP500" s="72"/>
      <c r="DQ500" s="374"/>
      <c r="DR500" s="72"/>
      <c r="DU500" s="52"/>
      <c r="DX500" s="75">
        <f t="shared" si="340"/>
        <v>100</v>
      </c>
      <c r="DY500" s="51">
        <f t="shared" si="341"/>
        <v>0</v>
      </c>
      <c r="DZ500" s="75">
        <f t="shared" si="342"/>
        <v>0</v>
      </c>
      <c r="EA500" s="51" t="e">
        <f t="shared" si="343"/>
        <v>#DIV/0!</v>
      </c>
      <c r="EB500" s="75">
        <f t="shared" si="344"/>
        <v>0</v>
      </c>
      <c r="EC500" s="51" t="e">
        <f t="shared" si="345"/>
        <v>#DIV/0!</v>
      </c>
      <c r="ED500" s="75">
        <f t="shared" si="346"/>
        <v>0</v>
      </c>
      <c r="EE500" s="51" t="e">
        <f t="shared" si="347"/>
        <v>#DIV/0!</v>
      </c>
      <c r="EF500" s="75">
        <f t="shared" si="348"/>
        <v>0</v>
      </c>
      <c r="EG500" s="51" t="e">
        <f t="shared" si="349"/>
        <v>#DIV/0!</v>
      </c>
      <c r="EH500" s="75">
        <f t="shared" si="350"/>
        <v>0</v>
      </c>
      <c r="EI500" s="51" t="e">
        <f t="shared" si="351"/>
        <v>#DIV/0!</v>
      </c>
      <c r="EJ500" s="75">
        <f t="shared" si="352"/>
        <v>0</v>
      </c>
      <c r="EK500" s="51" t="e">
        <f t="shared" si="353"/>
        <v>#DIV/0!</v>
      </c>
      <c r="EL500" s="75">
        <f t="shared" si="354"/>
        <v>0</v>
      </c>
      <c r="EM500" s="51" t="e">
        <f t="shared" si="355"/>
        <v>#DIV/0!</v>
      </c>
      <c r="EN500" s="75">
        <f t="shared" si="356"/>
        <v>0</v>
      </c>
      <c r="EO500" s="51" t="e">
        <f t="shared" si="357"/>
        <v>#DIV/0!</v>
      </c>
      <c r="EP500" s="75">
        <f t="shared" si="358"/>
        <v>0</v>
      </c>
      <c r="EQ500" s="51" t="e">
        <f t="shared" si="359"/>
        <v>#DIV/0!</v>
      </c>
      <c r="ER500" s="51">
        <f t="shared" si="360"/>
        <v>100</v>
      </c>
      <c r="ES500" s="51">
        <f t="shared" si="361"/>
        <v>0</v>
      </c>
    </row>
    <row r="501" spans="1:149" x14ac:dyDescent="0.45">
      <c r="A501" s="78" t="s">
        <v>1442</v>
      </c>
      <c r="B501" s="174" t="s">
        <v>956</v>
      </c>
      <c r="C501" s="51" t="s">
        <v>3648</v>
      </c>
      <c r="D501" s="51" t="s">
        <v>3647</v>
      </c>
      <c r="E501" s="78" t="s">
        <v>637</v>
      </c>
      <c r="F501" s="78">
        <v>6</v>
      </c>
      <c r="G501" s="72" t="s">
        <v>3367</v>
      </c>
      <c r="H501" s="78" t="s">
        <v>3153</v>
      </c>
      <c r="I501" s="78">
        <v>47</v>
      </c>
      <c r="J501" s="300">
        <v>157</v>
      </c>
      <c r="K501" s="78">
        <v>2</v>
      </c>
      <c r="L501" s="300">
        <v>1300</v>
      </c>
      <c r="M501" s="72">
        <v>10</v>
      </c>
      <c r="O501" s="78"/>
      <c r="P501" s="72" t="s">
        <v>1374</v>
      </c>
      <c r="W501" s="53">
        <v>6</v>
      </c>
      <c r="AA501" s="195"/>
      <c r="AB501" s="195"/>
      <c r="AC501" s="195"/>
      <c r="AD501" s="72"/>
      <c r="AE501" s="316">
        <v>1</v>
      </c>
      <c r="AF501" s="195"/>
      <c r="AG501" s="195">
        <v>0</v>
      </c>
      <c r="AH501" s="72"/>
      <c r="AR501" s="53">
        <v>1.0189999999999999</v>
      </c>
      <c r="AT501" s="77"/>
      <c r="AU501" s="276">
        <v>1570</v>
      </c>
      <c r="AV501" s="109"/>
      <c r="AW501" s="276">
        <v>1599.83</v>
      </c>
      <c r="BB501" s="80" t="s">
        <v>722</v>
      </c>
      <c r="BC501" s="270"/>
      <c r="BD501" s="72">
        <v>96.97</v>
      </c>
      <c r="BE501" s="72"/>
      <c r="BF501" s="72"/>
      <c r="BG501" s="72"/>
      <c r="BH501" s="72"/>
      <c r="BI501" s="72"/>
      <c r="BJ501" s="72"/>
      <c r="BK501" s="72"/>
      <c r="BL501" s="72"/>
      <c r="BM501" s="72"/>
      <c r="BN501" s="72"/>
      <c r="BO501" s="72"/>
      <c r="BP501" s="72"/>
      <c r="BQ501" s="72"/>
      <c r="BR501" s="72"/>
      <c r="BS501" s="72"/>
      <c r="BT501" s="72"/>
      <c r="BU501" s="72"/>
      <c r="BV501" s="72"/>
      <c r="BW501" s="72"/>
      <c r="BX501" s="72"/>
      <c r="BY501" s="72"/>
      <c r="BZ501" s="72"/>
      <c r="CA501" s="72"/>
      <c r="CB501" s="72"/>
      <c r="CC501" s="72"/>
      <c r="CD501" s="72"/>
      <c r="CE501" s="72"/>
      <c r="CF501" s="72"/>
      <c r="CG501" s="72"/>
      <c r="CH501" s="72"/>
      <c r="CI501" s="72"/>
      <c r="CJ501" s="72"/>
      <c r="CK501" s="72"/>
      <c r="CL501" s="72"/>
      <c r="CM501" s="72"/>
      <c r="CN501" s="72"/>
      <c r="CO501" s="72"/>
      <c r="CP501" s="72"/>
      <c r="CQ501" s="72"/>
      <c r="CR501" s="72"/>
      <c r="CS501" s="72"/>
      <c r="CT501" s="72"/>
      <c r="CU501" s="72"/>
      <c r="CV501" s="72"/>
      <c r="CW501" s="72"/>
      <c r="CX501" s="72"/>
      <c r="CY501" s="72"/>
      <c r="CZ501" s="72"/>
      <c r="DA501" s="72"/>
      <c r="DB501" s="72"/>
      <c r="DC501" s="72"/>
      <c r="DD501" s="72"/>
      <c r="DE501" s="72"/>
      <c r="DF501" s="72"/>
      <c r="DG501" s="72"/>
      <c r="DH501" s="72">
        <v>96.97</v>
      </c>
      <c r="DJ501" s="77">
        <f t="shared" si="339"/>
        <v>3.0300000000000011</v>
      </c>
      <c r="DK501" s="72"/>
      <c r="DL501" s="51" t="s">
        <v>3334</v>
      </c>
      <c r="DO501" s="358">
        <v>3.03</v>
      </c>
      <c r="DP501" s="72"/>
      <c r="DQ501" s="374"/>
      <c r="DR501" s="72"/>
      <c r="DU501" s="52"/>
      <c r="DX501" s="75">
        <f t="shared" si="340"/>
        <v>100</v>
      </c>
      <c r="DY501" s="51">
        <f t="shared" si="341"/>
        <v>0</v>
      </c>
      <c r="DZ501" s="75">
        <f t="shared" si="342"/>
        <v>0</v>
      </c>
      <c r="EA501" s="51" t="e">
        <f t="shared" si="343"/>
        <v>#DIV/0!</v>
      </c>
      <c r="EB501" s="75">
        <f t="shared" si="344"/>
        <v>0</v>
      </c>
      <c r="EC501" s="51" t="e">
        <f t="shared" si="345"/>
        <v>#DIV/0!</v>
      </c>
      <c r="ED501" s="75">
        <f t="shared" si="346"/>
        <v>0</v>
      </c>
      <c r="EE501" s="51" t="e">
        <f t="shared" si="347"/>
        <v>#DIV/0!</v>
      </c>
      <c r="EF501" s="75">
        <f t="shared" si="348"/>
        <v>0</v>
      </c>
      <c r="EG501" s="51" t="e">
        <f t="shared" si="349"/>
        <v>#DIV/0!</v>
      </c>
      <c r="EH501" s="75">
        <f t="shared" si="350"/>
        <v>0</v>
      </c>
      <c r="EI501" s="51" t="e">
        <f t="shared" si="351"/>
        <v>#DIV/0!</v>
      </c>
      <c r="EJ501" s="75">
        <f t="shared" si="352"/>
        <v>0</v>
      </c>
      <c r="EK501" s="51" t="e">
        <f t="shared" si="353"/>
        <v>#DIV/0!</v>
      </c>
      <c r="EL501" s="75">
        <f t="shared" si="354"/>
        <v>0</v>
      </c>
      <c r="EM501" s="51" t="e">
        <f t="shared" si="355"/>
        <v>#DIV/0!</v>
      </c>
      <c r="EN501" s="75">
        <f t="shared" si="356"/>
        <v>0</v>
      </c>
      <c r="EO501" s="51" t="e">
        <f t="shared" si="357"/>
        <v>#DIV/0!</v>
      </c>
      <c r="EP501" s="75">
        <f t="shared" si="358"/>
        <v>0</v>
      </c>
      <c r="EQ501" s="51" t="e">
        <f t="shared" si="359"/>
        <v>#DIV/0!</v>
      </c>
      <c r="ER501" s="51">
        <f t="shared" si="360"/>
        <v>100</v>
      </c>
      <c r="ES501" s="51">
        <f t="shared" si="361"/>
        <v>0</v>
      </c>
    </row>
    <row r="502" spans="1:149" x14ac:dyDescent="0.45">
      <c r="A502" s="78" t="s">
        <v>1442</v>
      </c>
      <c r="B502" s="174" t="s">
        <v>956</v>
      </c>
      <c r="C502" s="51" t="s">
        <v>3648</v>
      </c>
      <c r="D502" s="51" t="s">
        <v>3647</v>
      </c>
      <c r="E502" s="78" t="s">
        <v>637</v>
      </c>
      <c r="F502" s="78">
        <v>7</v>
      </c>
      <c r="G502" s="72" t="s">
        <v>3367</v>
      </c>
      <c r="H502" s="78" t="s">
        <v>3153</v>
      </c>
      <c r="I502" s="78">
        <v>66</v>
      </c>
      <c r="J502" s="300">
        <v>155</v>
      </c>
      <c r="K502" s="78">
        <v>2</v>
      </c>
      <c r="L502" s="300">
        <v>1350</v>
      </c>
      <c r="M502" s="72">
        <v>10</v>
      </c>
      <c r="O502" s="78"/>
      <c r="P502" s="72" t="s">
        <v>1374</v>
      </c>
      <c r="W502" s="53">
        <v>6.1</v>
      </c>
      <c r="AA502" s="195"/>
      <c r="AB502" s="195"/>
      <c r="AC502" s="195"/>
      <c r="AD502" s="72"/>
      <c r="AE502" s="316">
        <v>1</v>
      </c>
      <c r="AF502" s="195"/>
      <c r="AG502" s="195">
        <v>0</v>
      </c>
      <c r="AH502" s="72"/>
      <c r="AR502" s="53">
        <v>1.0269999999999999</v>
      </c>
      <c r="AT502" s="77"/>
      <c r="AU502" s="276">
        <v>1550</v>
      </c>
      <c r="AW502" s="276">
        <v>1591.85</v>
      </c>
      <c r="BB502" s="80" t="s">
        <v>722</v>
      </c>
      <c r="BC502" s="270"/>
      <c r="BD502" s="72">
        <v>96.82</v>
      </c>
      <c r="BE502" s="72"/>
      <c r="BF502" s="72"/>
      <c r="BG502" s="72"/>
      <c r="BH502" s="72"/>
      <c r="BI502" s="72"/>
      <c r="BJ502" s="72"/>
      <c r="BK502" s="72"/>
      <c r="BL502" s="72"/>
      <c r="BM502" s="72"/>
      <c r="BN502" s="72"/>
      <c r="BO502" s="72"/>
      <c r="BP502" s="72"/>
      <c r="BQ502" s="72"/>
      <c r="BR502" s="72"/>
      <c r="BS502" s="72"/>
      <c r="BT502" s="72"/>
      <c r="BU502" s="72"/>
      <c r="BV502" s="72"/>
      <c r="BW502" s="72"/>
      <c r="BX502" s="72"/>
      <c r="BY502" s="72"/>
      <c r="BZ502" s="72"/>
      <c r="CA502" s="72"/>
      <c r="CB502" s="72"/>
      <c r="CC502" s="72"/>
      <c r="CD502" s="72"/>
      <c r="CE502" s="72"/>
      <c r="CF502" s="72"/>
      <c r="CG502" s="72"/>
      <c r="CH502" s="72"/>
      <c r="CI502" s="72"/>
      <c r="CJ502" s="72"/>
      <c r="CK502" s="72"/>
      <c r="CL502" s="72"/>
      <c r="CM502" s="72"/>
      <c r="CN502" s="72"/>
      <c r="CO502" s="72"/>
      <c r="CP502" s="72"/>
      <c r="CQ502" s="72"/>
      <c r="CR502" s="72"/>
      <c r="CS502" s="72"/>
      <c r="CT502" s="72"/>
      <c r="CU502" s="72"/>
      <c r="CV502" s="72"/>
      <c r="CW502" s="72"/>
      <c r="CX502" s="72"/>
      <c r="CY502" s="72"/>
      <c r="CZ502" s="72"/>
      <c r="DA502" s="72"/>
      <c r="DB502" s="72"/>
      <c r="DC502" s="72"/>
      <c r="DD502" s="72"/>
      <c r="DE502" s="72"/>
      <c r="DF502" s="72"/>
      <c r="DG502" s="72"/>
      <c r="DH502" s="72">
        <v>96.82</v>
      </c>
      <c r="DJ502" s="77">
        <f t="shared" si="339"/>
        <v>3.1800000000000068</v>
      </c>
      <c r="DK502" s="72"/>
      <c r="DL502" s="51" t="s">
        <v>3334</v>
      </c>
      <c r="DO502" s="358">
        <v>3.18</v>
      </c>
      <c r="DP502" s="72"/>
      <c r="DQ502" s="374"/>
      <c r="DR502" s="72"/>
      <c r="DU502" s="52"/>
      <c r="DX502" s="75">
        <f t="shared" si="340"/>
        <v>100</v>
      </c>
      <c r="DY502" s="51">
        <f t="shared" si="341"/>
        <v>0</v>
      </c>
      <c r="DZ502" s="75">
        <f t="shared" si="342"/>
        <v>0</v>
      </c>
      <c r="EA502" s="51" t="e">
        <f t="shared" si="343"/>
        <v>#DIV/0!</v>
      </c>
      <c r="EB502" s="75">
        <f t="shared" si="344"/>
        <v>0</v>
      </c>
      <c r="EC502" s="51" t="e">
        <f t="shared" si="345"/>
        <v>#DIV/0!</v>
      </c>
      <c r="ED502" s="75">
        <f t="shared" si="346"/>
        <v>0</v>
      </c>
      <c r="EE502" s="51" t="e">
        <f t="shared" si="347"/>
        <v>#DIV/0!</v>
      </c>
      <c r="EF502" s="75">
        <f t="shared" si="348"/>
        <v>0</v>
      </c>
      <c r="EG502" s="51" t="e">
        <f t="shared" si="349"/>
        <v>#DIV/0!</v>
      </c>
      <c r="EH502" s="75">
        <f t="shared" si="350"/>
        <v>0</v>
      </c>
      <c r="EI502" s="51" t="e">
        <f t="shared" si="351"/>
        <v>#DIV/0!</v>
      </c>
      <c r="EJ502" s="75">
        <f t="shared" si="352"/>
        <v>0</v>
      </c>
      <c r="EK502" s="51" t="e">
        <f t="shared" si="353"/>
        <v>#DIV/0!</v>
      </c>
      <c r="EL502" s="75">
        <f t="shared" si="354"/>
        <v>0</v>
      </c>
      <c r="EM502" s="51" t="e">
        <f t="shared" si="355"/>
        <v>#DIV/0!</v>
      </c>
      <c r="EN502" s="75">
        <f t="shared" si="356"/>
        <v>0</v>
      </c>
      <c r="EO502" s="51" t="e">
        <f t="shared" si="357"/>
        <v>#DIV/0!</v>
      </c>
      <c r="EP502" s="75">
        <f t="shared" si="358"/>
        <v>0</v>
      </c>
      <c r="EQ502" s="51" t="e">
        <f t="shared" si="359"/>
        <v>#DIV/0!</v>
      </c>
      <c r="ER502" s="51">
        <f t="shared" si="360"/>
        <v>100</v>
      </c>
      <c r="ES502" s="51">
        <f t="shared" si="361"/>
        <v>0</v>
      </c>
    </row>
    <row r="503" spans="1:149" x14ac:dyDescent="0.45">
      <c r="A503" s="78" t="s">
        <v>1442</v>
      </c>
      <c r="B503" s="174" t="s">
        <v>956</v>
      </c>
      <c r="C503" s="51" t="s">
        <v>3648</v>
      </c>
      <c r="D503" s="51" t="s">
        <v>3647</v>
      </c>
      <c r="E503" s="78" t="s">
        <v>637</v>
      </c>
      <c r="F503" s="78">
        <v>17</v>
      </c>
      <c r="G503" s="72" t="s">
        <v>3367</v>
      </c>
      <c r="H503" s="78" t="s">
        <v>3153</v>
      </c>
      <c r="I503" s="78">
        <v>91</v>
      </c>
      <c r="J503" s="300">
        <v>203</v>
      </c>
      <c r="K503" s="78">
        <v>0.20300000000000001</v>
      </c>
      <c r="L503" s="300">
        <v>1200</v>
      </c>
      <c r="M503" s="72">
        <v>5</v>
      </c>
      <c r="O503" s="78"/>
      <c r="P503" s="72" t="s">
        <v>1374</v>
      </c>
      <c r="W503" s="53">
        <v>6.2</v>
      </c>
      <c r="AA503" s="195"/>
      <c r="AB503" s="195"/>
      <c r="AC503" s="195"/>
      <c r="AD503" s="72"/>
      <c r="AE503" s="316">
        <v>1</v>
      </c>
      <c r="AF503" s="195"/>
      <c r="AG503" s="195">
        <v>0</v>
      </c>
      <c r="AH503" s="72"/>
      <c r="AR503" s="53">
        <v>1.008</v>
      </c>
      <c r="AT503" s="77"/>
      <c r="AU503" s="276">
        <v>2030</v>
      </c>
      <c r="AV503" s="109"/>
      <c r="AW503" s="276">
        <v>2046.24</v>
      </c>
      <c r="BB503" s="80" t="s">
        <v>722</v>
      </c>
      <c r="BC503" s="270"/>
      <c r="BD503" s="72">
        <v>96.27</v>
      </c>
      <c r="BE503" s="72"/>
      <c r="BF503" s="72"/>
      <c r="BG503" s="72"/>
      <c r="BH503" s="72"/>
      <c r="BI503" s="72"/>
      <c r="BJ503" s="72"/>
      <c r="BK503" s="72"/>
      <c r="BL503" s="72"/>
      <c r="BM503" s="72"/>
      <c r="BN503" s="72"/>
      <c r="BO503" s="72"/>
      <c r="BP503" s="72"/>
      <c r="BQ503" s="72"/>
      <c r="BR503" s="72"/>
      <c r="BS503" s="72"/>
      <c r="BT503" s="72"/>
      <c r="BU503" s="72"/>
      <c r="BV503" s="72"/>
      <c r="BW503" s="72"/>
      <c r="BX503" s="72"/>
      <c r="BY503" s="72"/>
      <c r="BZ503" s="72"/>
      <c r="CA503" s="72"/>
      <c r="CB503" s="72"/>
      <c r="CC503" s="72"/>
      <c r="CD503" s="72"/>
      <c r="CE503" s="72"/>
      <c r="CF503" s="72"/>
      <c r="CG503" s="72"/>
      <c r="CH503" s="72"/>
      <c r="CI503" s="72"/>
      <c r="CJ503" s="72"/>
      <c r="CK503" s="72"/>
      <c r="CL503" s="72"/>
      <c r="CM503" s="72"/>
      <c r="CN503" s="72"/>
      <c r="CO503" s="72"/>
      <c r="CP503" s="72"/>
      <c r="CQ503" s="72"/>
      <c r="CR503" s="72"/>
      <c r="CS503" s="72"/>
      <c r="CT503" s="72"/>
      <c r="CU503" s="72"/>
      <c r="CV503" s="72"/>
      <c r="CW503" s="72"/>
      <c r="CX503" s="72"/>
      <c r="CY503" s="72"/>
      <c r="CZ503" s="72"/>
      <c r="DA503" s="72"/>
      <c r="DB503" s="72"/>
      <c r="DC503" s="72"/>
      <c r="DD503" s="72"/>
      <c r="DE503" s="72"/>
      <c r="DF503" s="72"/>
      <c r="DG503" s="72"/>
      <c r="DH503" s="72">
        <v>96.27</v>
      </c>
      <c r="DJ503" s="77">
        <f t="shared" si="339"/>
        <v>3.730000000000004</v>
      </c>
      <c r="DK503" s="72"/>
      <c r="DL503" s="51" t="s">
        <v>3334</v>
      </c>
      <c r="DO503" s="358">
        <v>3.73</v>
      </c>
      <c r="DP503" s="72"/>
      <c r="DQ503" s="374"/>
      <c r="DR503" s="72"/>
      <c r="DU503" s="52"/>
      <c r="DX503" s="75">
        <f t="shared" si="340"/>
        <v>100</v>
      </c>
      <c r="DY503" s="51">
        <f t="shared" si="341"/>
        <v>0</v>
      </c>
      <c r="DZ503" s="75">
        <f t="shared" si="342"/>
        <v>0</v>
      </c>
      <c r="EA503" s="51" t="e">
        <f t="shared" si="343"/>
        <v>#DIV/0!</v>
      </c>
      <c r="EB503" s="75">
        <f t="shared" si="344"/>
        <v>0</v>
      </c>
      <c r="EC503" s="51" t="e">
        <f t="shared" si="345"/>
        <v>#DIV/0!</v>
      </c>
      <c r="ED503" s="75">
        <f t="shared" si="346"/>
        <v>0</v>
      </c>
      <c r="EE503" s="51" t="e">
        <f t="shared" si="347"/>
        <v>#DIV/0!</v>
      </c>
      <c r="EF503" s="75">
        <f t="shared" si="348"/>
        <v>0</v>
      </c>
      <c r="EG503" s="51" t="e">
        <f t="shared" si="349"/>
        <v>#DIV/0!</v>
      </c>
      <c r="EH503" s="75">
        <f t="shared" si="350"/>
        <v>0</v>
      </c>
      <c r="EI503" s="51" t="e">
        <f t="shared" si="351"/>
        <v>#DIV/0!</v>
      </c>
      <c r="EJ503" s="75">
        <f t="shared" si="352"/>
        <v>0</v>
      </c>
      <c r="EK503" s="51" t="e">
        <f t="shared" si="353"/>
        <v>#DIV/0!</v>
      </c>
      <c r="EL503" s="75">
        <f t="shared" si="354"/>
        <v>0</v>
      </c>
      <c r="EM503" s="51" t="e">
        <f t="shared" si="355"/>
        <v>#DIV/0!</v>
      </c>
      <c r="EN503" s="75">
        <f t="shared" si="356"/>
        <v>0</v>
      </c>
      <c r="EO503" s="51" t="e">
        <f t="shared" si="357"/>
        <v>#DIV/0!</v>
      </c>
      <c r="EP503" s="75">
        <f t="shared" si="358"/>
        <v>0</v>
      </c>
      <c r="EQ503" s="51" t="e">
        <f t="shared" si="359"/>
        <v>#DIV/0!</v>
      </c>
      <c r="ER503" s="51">
        <f t="shared" si="360"/>
        <v>100</v>
      </c>
      <c r="ES503" s="51">
        <f t="shared" si="361"/>
        <v>0</v>
      </c>
    </row>
    <row r="504" spans="1:149" x14ac:dyDescent="0.45">
      <c r="A504" s="78" t="s">
        <v>1442</v>
      </c>
      <c r="B504" s="174" t="s">
        <v>956</v>
      </c>
      <c r="C504" s="51" t="s">
        <v>3648</v>
      </c>
      <c r="D504" s="51" t="s">
        <v>3647</v>
      </c>
      <c r="E504" s="78" t="s">
        <v>637</v>
      </c>
      <c r="F504" s="78">
        <v>18</v>
      </c>
      <c r="G504" s="72" t="s">
        <v>3367</v>
      </c>
      <c r="H504" s="78" t="s">
        <v>3153</v>
      </c>
      <c r="I504" s="78">
        <v>74</v>
      </c>
      <c r="J504" s="300">
        <v>201</v>
      </c>
      <c r="K504" s="78">
        <v>2</v>
      </c>
      <c r="L504" s="300">
        <v>1300</v>
      </c>
      <c r="M504" s="72">
        <v>10</v>
      </c>
      <c r="O504" s="78"/>
      <c r="P504" s="72" t="s">
        <v>1374</v>
      </c>
      <c r="W504" s="53">
        <v>6.3</v>
      </c>
      <c r="AA504" s="195"/>
      <c r="AB504" s="195"/>
      <c r="AC504" s="195"/>
      <c r="AD504" s="72"/>
      <c r="AE504" s="316">
        <v>1</v>
      </c>
      <c r="AF504" s="195"/>
      <c r="AG504" s="195">
        <v>0</v>
      </c>
      <c r="AH504" s="72"/>
      <c r="AR504" s="53">
        <v>1.0329999999999999</v>
      </c>
      <c r="AT504" s="77"/>
      <c r="AU504" s="276">
        <v>2010</v>
      </c>
      <c r="AW504" s="276">
        <v>2076.33</v>
      </c>
      <c r="BB504" s="80" t="s">
        <v>722</v>
      </c>
      <c r="BC504" s="270"/>
      <c r="BD504" s="72">
        <v>96.27</v>
      </c>
      <c r="BE504" s="72"/>
      <c r="BF504" s="72"/>
      <c r="BG504" s="72"/>
      <c r="BH504" s="72"/>
      <c r="BI504" s="72"/>
      <c r="BJ504" s="72"/>
      <c r="BK504" s="72"/>
      <c r="BL504" s="72"/>
      <c r="BM504" s="72"/>
      <c r="BN504" s="72"/>
      <c r="BO504" s="72"/>
      <c r="BP504" s="72"/>
      <c r="BQ504" s="72"/>
      <c r="BR504" s="72"/>
      <c r="BS504" s="72"/>
      <c r="BT504" s="72"/>
      <c r="BU504" s="72"/>
      <c r="BV504" s="72"/>
      <c r="BW504" s="72"/>
      <c r="BX504" s="72"/>
      <c r="BY504" s="72"/>
      <c r="BZ504" s="72"/>
      <c r="CA504" s="72"/>
      <c r="CB504" s="72"/>
      <c r="CC504" s="72"/>
      <c r="CD504" s="72"/>
      <c r="CE504" s="72"/>
      <c r="CF504" s="72"/>
      <c r="CG504" s="72"/>
      <c r="CH504" s="72"/>
      <c r="CI504" s="72"/>
      <c r="CJ504" s="72"/>
      <c r="CK504" s="72"/>
      <c r="CL504" s="72"/>
      <c r="CM504" s="72"/>
      <c r="CN504" s="72"/>
      <c r="CO504" s="72"/>
      <c r="CP504" s="72"/>
      <c r="CQ504" s="72"/>
      <c r="CR504" s="72"/>
      <c r="CS504" s="72"/>
      <c r="CT504" s="72"/>
      <c r="CU504" s="72"/>
      <c r="CV504" s="72"/>
      <c r="CW504" s="72"/>
      <c r="CX504" s="72"/>
      <c r="CY504" s="72"/>
      <c r="CZ504" s="72"/>
      <c r="DA504" s="72"/>
      <c r="DB504" s="72"/>
      <c r="DC504" s="72"/>
      <c r="DD504" s="72"/>
      <c r="DE504" s="72"/>
      <c r="DF504" s="72"/>
      <c r="DG504" s="72"/>
      <c r="DH504" s="72">
        <v>96.27</v>
      </c>
      <c r="DJ504" s="77">
        <f t="shared" si="339"/>
        <v>3.730000000000004</v>
      </c>
      <c r="DK504" s="72"/>
      <c r="DL504" s="51" t="s">
        <v>3334</v>
      </c>
      <c r="DO504" s="358">
        <v>3.73</v>
      </c>
      <c r="DP504" s="72"/>
      <c r="DQ504" s="374"/>
      <c r="DR504" s="72"/>
      <c r="DU504" s="52"/>
      <c r="DX504" s="75">
        <f t="shared" si="340"/>
        <v>100</v>
      </c>
      <c r="DY504" s="51">
        <f t="shared" si="341"/>
        <v>0</v>
      </c>
      <c r="DZ504" s="75">
        <f t="shared" si="342"/>
        <v>0</v>
      </c>
      <c r="EA504" s="51" t="e">
        <f t="shared" si="343"/>
        <v>#DIV/0!</v>
      </c>
      <c r="EB504" s="75">
        <f t="shared" si="344"/>
        <v>0</v>
      </c>
      <c r="EC504" s="51" t="e">
        <f t="shared" si="345"/>
        <v>#DIV/0!</v>
      </c>
      <c r="ED504" s="75">
        <f t="shared" si="346"/>
        <v>0</v>
      </c>
      <c r="EE504" s="51" t="e">
        <f t="shared" si="347"/>
        <v>#DIV/0!</v>
      </c>
      <c r="EF504" s="75">
        <f t="shared" si="348"/>
        <v>0</v>
      </c>
      <c r="EG504" s="51" t="e">
        <f t="shared" si="349"/>
        <v>#DIV/0!</v>
      </c>
      <c r="EH504" s="75">
        <f t="shared" si="350"/>
        <v>0</v>
      </c>
      <c r="EI504" s="51" t="e">
        <f t="shared" si="351"/>
        <v>#DIV/0!</v>
      </c>
      <c r="EJ504" s="75">
        <f t="shared" si="352"/>
        <v>0</v>
      </c>
      <c r="EK504" s="51" t="e">
        <f t="shared" si="353"/>
        <v>#DIV/0!</v>
      </c>
      <c r="EL504" s="75">
        <f t="shared" si="354"/>
        <v>0</v>
      </c>
      <c r="EM504" s="51" t="e">
        <f t="shared" si="355"/>
        <v>#DIV/0!</v>
      </c>
      <c r="EN504" s="75">
        <f t="shared" si="356"/>
        <v>0</v>
      </c>
      <c r="EO504" s="51" t="e">
        <f t="shared" si="357"/>
        <v>#DIV/0!</v>
      </c>
      <c r="EP504" s="75">
        <f t="shared" si="358"/>
        <v>0</v>
      </c>
      <c r="EQ504" s="51" t="e">
        <f t="shared" si="359"/>
        <v>#DIV/0!</v>
      </c>
      <c r="ER504" s="51">
        <f t="shared" si="360"/>
        <v>100</v>
      </c>
      <c r="ES504" s="51">
        <f t="shared" si="361"/>
        <v>0</v>
      </c>
    </row>
    <row r="505" spans="1:149" x14ac:dyDescent="0.45">
      <c r="A505" s="78" t="s">
        <v>1442</v>
      </c>
      <c r="B505" s="174" t="s">
        <v>956</v>
      </c>
      <c r="C505" s="51" t="s">
        <v>3648</v>
      </c>
      <c r="D505" s="51" t="s">
        <v>3647</v>
      </c>
      <c r="E505" s="78" t="s">
        <v>637</v>
      </c>
      <c r="F505" s="78">
        <v>8</v>
      </c>
      <c r="G505" s="72" t="s">
        <v>3367</v>
      </c>
      <c r="H505" s="78" t="s">
        <v>3153</v>
      </c>
      <c r="I505" s="78">
        <v>95</v>
      </c>
      <c r="J505" s="300">
        <v>252</v>
      </c>
      <c r="K505" s="78">
        <v>0.252</v>
      </c>
      <c r="L505" s="300">
        <v>1200</v>
      </c>
      <c r="M505" s="72">
        <v>5</v>
      </c>
      <c r="O505" s="78"/>
      <c r="P505" s="72" t="s">
        <v>1374</v>
      </c>
      <c r="W505" s="53">
        <v>8.8000000000000007</v>
      </c>
      <c r="AA505" s="195"/>
      <c r="AB505" s="195"/>
      <c r="AC505" s="195"/>
      <c r="AD505" s="72"/>
      <c r="AE505" s="316">
        <v>1</v>
      </c>
      <c r="AF505" s="195"/>
      <c r="AG505" s="195">
        <v>0</v>
      </c>
      <c r="AH505" s="72"/>
      <c r="AR505" s="53">
        <v>1.0249999999999999</v>
      </c>
      <c r="AT505" s="77"/>
      <c r="AU505" s="276">
        <v>2520</v>
      </c>
      <c r="AV505" s="109"/>
      <c r="AW505" s="276">
        <v>2583</v>
      </c>
      <c r="BB505" s="80" t="s">
        <v>722</v>
      </c>
      <c r="BC505" s="270"/>
      <c r="BD505" s="72">
        <v>95.94</v>
      </c>
      <c r="BE505" s="72"/>
      <c r="BF505" s="72"/>
      <c r="BG505" s="72"/>
      <c r="BH505" s="72"/>
      <c r="BI505" s="72"/>
      <c r="BJ505" s="72"/>
      <c r="BK505" s="72"/>
      <c r="BL505" s="72"/>
      <c r="BM505" s="72"/>
      <c r="BN505" s="72"/>
      <c r="BO505" s="72"/>
      <c r="BP505" s="72"/>
      <c r="BQ505" s="72"/>
      <c r="BR505" s="72"/>
      <c r="BS505" s="72"/>
      <c r="BT505" s="72"/>
      <c r="BU505" s="72"/>
      <c r="BV505" s="72"/>
      <c r="BW505" s="72"/>
      <c r="BX505" s="72"/>
      <c r="BY505" s="72"/>
      <c r="BZ505" s="72"/>
      <c r="CA505" s="72"/>
      <c r="CB505" s="72"/>
      <c r="CC505" s="72"/>
      <c r="CD505" s="72"/>
      <c r="CE505" s="72"/>
      <c r="CF505" s="72"/>
      <c r="CG505" s="72"/>
      <c r="CH505" s="72"/>
      <c r="CI505" s="72"/>
      <c r="CJ505" s="72"/>
      <c r="CK505" s="72"/>
      <c r="CL505" s="72"/>
      <c r="CM505" s="72"/>
      <c r="CN505" s="72"/>
      <c r="CO505" s="72"/>
      <c r="CP505" s="72"/>
      <c r="CQ505" s="72"/>
      <c r="CR505" s="72"/>
      <c r="CS505" s="72"/>
      <c r="CT505" s="72"/>
      <c r="CU505" s="72"/>
      <c r="CV505" s="72"/>
      <c r="CW505" s="72"/>
      <c r="CX505" s="72"/>
      <c r="CY505" s="72"/>
      <c r="CZ505" s="72"/>
      <c r="DA505" s="72"/>
      <c r="DB505" s="72"/>
      <c r="DC505" s="72"/>
      <c r="DD505" s="72"/>
      <c r="DE505" s="72"/>
      <c r="DF505" s="72"/>
      <c r="DG505" s="72"/>
      <c r="DH505" s="72">
        <v>95.94</v>
      </c>
      <c r="DJ505" s="77">
        <f t="shared" si="339"/>
        <v>4.0600000000000023</v>
      </c>
      <c r="DK505" s="72"/>
      <c r="DL505" s="51" t="s">
        <v>3334</v>
      </c>
      <c r="DO505" s="358">
        <v>4.0599999999999996</v>
      </c>
      <c r="DP505" s="72"/>
      <c r="DQ505" s="374"/>
      <c r="DR505" s="72"/>
      <c r="DU505" s="52"/>
      <c r="DX505" s="75">
        <f t="shared" si="340"/>
        <v>100</v>
      </c>
      <c r="DY505" s="51">
        <f t="shared" si="341"/>
        <v>0</v>
      </c>
      <c r="DZ505" s="75">
        <f t="shared" si="342"/>
        <v>0</v>
      </c>
      <c r="EA505" s="51" t="e">
        <f t="shared" si="343"/>
        <v>#DIV/0!</v>
      </c>
      <c r="EB505" s="75">
        <f t="shared" si="344"/>
        <v>0</v>
      </c>
      <c r="EC505" s="51" t="e">
        <f t="shared" si="345"/>
        <v>#DIV/0!</v>
      </c>
      <c r="ED505" s="75">
        <f t="shared" si="346"/>
        <v>0</v>
      </c>
      <c r="EE505" s="51" t="e">
        <f t="shared" si="347"/>
        <v>#DIV/0!</v>
      </c>
      <c r="EF505" s="75">
        <f t="shared" si="348"/>
        <v>0</v>
      </c>
      <c r="EG505" s="51" t="e">
        <f t="shared" si="349"/>
        <v>#DIV/0!</v>
      </c>
      <c r="EH505" s="75">
        <f t="shared" si="350"/>
        <v>0</v>
      </c>
      <c r="EI505" s="51" t="e">
        <f t="shared" si="351"/>
        <v>#DIV/0!</v>
      </c>
      <c r="EJ505" s="75">
        <f t="shared" si="352"/>
        <v>0</v>
      </c>
      <c r="EK505" s="51" t="e">
        <f t="shared" si="353"/>
        <v>#DIV/0!</v>
      </c>
      <c r="EL505" s="75">
        <f t="shared" si="354"/>
        <v>0</v>
      </c>
      <c r="EM505" s="51" t="e">
        <f t="shared" si="355"/>
        <v>#DIV/0!</v>
      </c>
      <c r="EN505" s="75">
        <f t="shared" si="356"/>
        <v>0</v>
      </c>
      <c r="EO505" s="51" t="e">
        <f t="shared" si="357"/>
        <v>#DIV/0!</v>
      </c>
      <c r="EP505" s="75">
        <f t="shared" si="358"/>
        <v>0</v>
      </c>
      <c r="EQ505" s="51" t="e">
        <f t="shared" si="359"/>
        <v>#DIV/0!</v>
      </c>
      <c r="ER505" s="51">
        <f t="shared" si="360"/>
        <v>100</v>
      </c>
      <c r="ES505" s="51">
        <f t="shared" si="361"/>
        <v>0</v>
      </c>
    </row>
    <row r="506" spans="1:149" x14ac:dyDescent="0.45">
      <c r="A506" s="78" t="s">
        <v>1442</v>
      </c>
      <c r="B506" s="174" t="s">
        <v>956</v>
      </c>
      <c r="C506" s="51" t="s">
        <v>3648</v>
      </c>
      <c r="D506" s="51" t="s">
        <v>3647</v>
      </c>
      <c r="E506" s="78" t="s">
        <v>637</v>
      </c>
      <c r="F506" s="78">
        <v>9</v>
      </c>
      <c r="G506" s="72" t="s">
        <v>3367</v>
      </c>
      <c r="H506" s="78" t="s">
        <v>3153</v>
      </c>
      <c r="I506" s="78">
        <v>95</v>
      </c>
      <c r="J506" s="300">
        <v>252</v>
      </c>
      <c r="K506" s="78">
        <v>0.252</v>
      </c>
      <c r="L506" s="300">
        <v>1200</v>
      </c>
      <c r="M506" s="72">
        <v>5</v>
      </c>
      <c r="O506" s="78"/>
      <c r="P506" s="72" t="s">
        <v>1374</v>
      </c>
      <c r="W506" s="53">
        <v>8.5</v>
      </c>
      <c r="AA506" s="195"/>
      <c r="AB506" s="195"/>
      <c r="AC506" s="195"/>
      <c r="AD506" s="72"/>
      <c r="AE506" s="316">
        <v>1</v>
      </c>
      <c r="AF506" s="195"/>
      <c r="AG506" s="195">
        <v>0</v>
      </c>
      <c r="AH506" s="72"/>
      <c r="AR506" s="53">
        <v>1.0249999999999999</v>
      </c>
      <c r="AT506" s="77"/>
      <c r="AU506" s="276">
        <v>2520</v>
      </c>
      <c r="AW506" s="276">
        <v>2583</v>
      </c>
      <c r="BB506" s="80" t="s">
        <v>722</v>
      </c>
      <c r="BC506" s="270"/>
      <c r="BD506" s="72">
        <v>95.76</v>
      </c>
      <c r="BE506" s="72"/>
      <c r="BF506" s="72"/>
      <c r="BG506" s="72"/>
      <c r="BH506" s="72"/>
      <c r="BI506" s="72"/>
      <c r="BJ506" s="72"/>
      <c r="BK506" s="72"/>
      <c r="BL506" s="72"/>
      <c r="BM506" s="72"/>
      <c r="BN506" s="72"/>
      <c r="BO506" s="72"/>
      <c r="BP506" s="72"/>
      <c r="BQ506" s="72"/>
      <c r="BR506" s="72"/>
      <c r="BS506" s="72"/>
      <c r="BT506" s="72"/>
      <c r="BU506" s="72"/>
      <c r="BV506" s="72"/>
      <c r="BW506" s="72"/>
      <c r="BX506" s="72"/>
      <c r="BY506" s="72"/>
      <c r="BZ506" s="72"/>
      <c r="CA506" s="72"/>
      <c r="CB506" s="72"/>
      <c r="CC506" s="72"/>
      <c r="CD506" s="72"/>
      <c r="CE506" s="72"/>
      <c r="CF506" s="72"/>
      <c r="CG506" s="72"/>
      <c r="CH506" s="72"/>
      <c r="CI506" s="72"/>
      <c r="CJ506" s="72"/>
      <c r="CK506" s="72"/>
      <c r="CL506" s="72"/>
      <c r="CM506" s="72"/>
      <c r="CN506" s="72"/>
      <c r="CO506" s="72"/>
      <c r="CP506" s="72"/>
      <c r="CQ506" s="72"/>
      <c r="CR506" s="72"/>
      <c r="CS506" s="72"/>
      <c r="CT506" s="72"/>
      <c r="CU506" s="72"/>
      <c r="CV506" s="72"/>
      <c r="CW506" s="72"/>
      <c r="CX506" s="72"/>
      <c r="CY506" s="72"/>
      <c r="CZ506" s="72"/>
      <c r="DA506" s="72"/>
      <c r="DB506" s="72"/>
      <c r="DC506" s="72"/>
      <c r="DD506" s="72"/>
      <c r="DE506" s="72"/>
      <c r="DF506" s="72"/>
      <c r="DG506" s="72"/>
      <c r="DH506" s="72">
        <v>95.76</v>
      </c>
      <c r="DJ506" s="77">
        <f t="shared" si="339"/>
        <v>4.2399999999999949</v>
      </c>
      <c r="DK506" s="72"/>
      <c r="DL506" s="51" t="s">
        <v>3334</v>
      </c>
      <c r="DO506" s="358">
        <v>4.24</v>
      </c>
      <c r="DP506" s="72"/>
      <c r="DQ506" s="374"/>
      <c r="DR506" s="72"/>
      <c r="DU506" s="52"/>
      <c r="DX506" s="75">
        <f t="shared" si="340"/>
        <v>100</v>
      </c>
      <c r="DY506" s="51">
        <f t="shared" si="341"/>
        <v>0</v>
      </c>
      <c r="DZ506" s="75">
        <f t="shared" si="342"/>
        <v>0</v>
      </c>
      <c r="EA506" s="51" t="e">
        <f t="shared" si="343"/>
        <v>#DIV/0!</v>
      </c>
      <c r="EB506" s="75">
        <f t="shared" si="344"/>
        <v>0</v>
      </c>
      <c r="EC506" s="51" t="e">
        <f t="shared" si="345"/>
        <v>#DIV/0!</v>
      </c>
      <c r="ED506" s="75">
        <f t="shared" si="346"/>
        <v>0</v>
      </c>
      <c r="EE506" s="51" t="e">
        <f t="shared" si="347"/>
        <v>#DIV/0!</v>
      </c>
      <c r="EF506" s="75">
        <f t="shared" si="348"/>
        <v>0</v>
      </c>
      <c r="EG506" s="51" t="e">
        <f t="shared" si="349"/>
        <v>#DIV/0!</v>
      </c>
      <c r="EH506" s="75">
        <f t="shared" si="350"/>
        <v>0</v>
      </c>
      <c r="EI506" s="51" t="e">
        <f t="shared" si="351"/>
        <v>#DIV/0!</v>
      </c>
      <c r="EJ506" s="75">
        <f t="shared" si="352"/>
        <v>0</v>
      </c>
      <c r="EK506" s="51" t="e">
        <f t="shared" si="353"/>
        <v>#DIV/0!</v>
      </c>
      <c r="EL506" s="75">
        <f t="shared" si="354"/>
        <v>0</v>
      </c>
      <c r="EM506" s="51" t="e">
        <f t="shared" si="355"/>
        <v>#DIV/0!</v>
      </c>
      <c r="EN506" s="75">
        <f t="shared" si="356"/>
        <v>0</v>
      </c>
      <c r="EO506" s="51" t="e">
        <f t="shared" si="357"/>
        <v>#DIV/0!</v>
      </c>
      <c r="EP506" s="75">
        <f t="shared" si="358"/>
        <v>0</v>
      </c>
      <c r="EQ506" s="51" t="e">
        <f t="shared" si="359"/>
        <v>#DIV/0!</v>
      </c>
      <c r="ER506" s="51">
        <f t="shared" si="360"/>
        <v>100</v>
      </c>
      <c r="ES506" s="51">
        <f t="shared" si="361"/>
        <v>0</v>
      </c>
    </row>
    <row r="507" spans="1:149" x14ac:dyDescent="0.45">
      <c r="A507" s="78" t="s">
        <v>1442</v>
      </c>
      <c r="B507" s="174" t="s">
        <v>956</v>
      </c>
      <c r="C507" s="51" t="s">
        <v>3648</v>
      </c>
      <c r="D507" s="51" t="s">
        <v>3647</v>
      </c>
      <c r="E507" s="78" t="s">
        <v>637</v>
      </c>
      <c r="F507" s="78">
        <v>10</v>
      </c>
      <c r="G507" s="72" t="s">
        <v>3367</v>
      </c>
      <c r="H507" s="78" t="s">
        <v>3153</v>
      </c>
      <c r="I507" s="78">
        <v>62</v>
      </c>
      <c r="J507" s="300">
        <v>250</v>
      </c>
      <c r="K507" s="78">
        <v>0.25</v>
      </c>
      <c r="L507" s="300">
        <v>1280</v>
      </c>
      <c r="M507" s="72">
        <v>5</v>
      </c>
      <c r="O507" s="78"/>
      <c r="P507" s="72" t="s">
        <v>1374</v>
      </c>
      <c r="W507" s="53">
        <v>6.2</v>
      </c>
      <c r="AA507" s="195"/>
      <c r="AB507" s="195"/>
      <c r="AC507" s="195"/>
      <c r="AD507" s="72"/>
      <c r="AE507" s="316">
        <v>1</v>
      </c>
      <c r="AF507" s="195"/>
      <c r="AG507" s="195">
        <v>0</v>
      </c>
      <c r="AH507" s="72"/>
      <c r="AR507" s="53">
        <v>1.048</v>
      </c>
      <c r="AT507" s="77"/>
      <c r="AU507" s="276">
        <v>2500</v>
      </c>
      <c r="AV507" s="109"/>
      <c r="AW507" s="276">
        <v>2620</v>
      </c>
      <c r="BB507" s="80" t="s">
        <v>722</v>
      </c>
      <c r="BC507" s="270"/>
      <c r="BD507" s="72">
        <v>95.98</v>
      </c>
      <c r="BE507" s="72"/>
      <c r="BF507" s="72"/>
      <c r="BG507" s="72"/>
      <c r="BH507" s="72"/>
      <c r="BI507" s="72"/>
      <c r="BJ507" s="72"/>
      <c r="BK507" s="72"/>
      <c r="BL507" s="72"/>
      <c r="BM507" s="72"/>
      <c r="BN507" s="72"/>
      <c r="BO507" s="72"/>
      <c r="BP507" s="72"/>
      <c r="BQ507" s="72"/>
      <c r="BR507" s="72"/>
      <c r="BS507" s="72"/>
      <c r="BT507" s="72"/>
      <c r="BU507" s="72"/>
      <c r="BV507" s="72"/>
      <c r="BW507" s="72"/>
      <c r="BX507" s="72"/>
      <c r="BY507" s="72"/>
      <c r="BZ507" s="72"/>
      <c r="CA507" s="72"/>
      <c r="CB507" s="72"/>
      <c r="CC507" s="72"/>
      <c r="CD507" s="72"/>
      <c r="CE507" s="72"/>
      <c r="CF507" s="72"/>
      <c r="CG507" s="72"/>
      <c r="CH507" s="72"/>
      <c r="CI507" s="72"/>
      <c r="CJ507" s="72"/>
      <c r="CK507" s="72"/>
      <c r="CL507" s="72"/>
      <c r="CM507" s="72"/>
      <c r="CN507" s="72"/>
      <c r="CO507" s="72"/>
      <c r="CP507" s="72"/>
      <c r="CQ507" s="72"/>
      <c r="CR507" s="72"/>
      <c r="CS507" s="72"/>
      <c r="CT507" s="72"/>
      <c r="CU507" s="72"/>
      <c r="CV507" s="72"/>
      <c r="CW507" s="72"/>
      <c r="CX507" s="72"/>
      <c r="CY507" s="72"/>
      <c r="CZ507" s="72"/>
      <c r="DA507" s="72"/>
      <c r="DB507" s="72"/>
      <c r="DC507" s="72"/>
      <c r="DD507" s="72"/>
      <c r="DE507" s="72"/>
      <c r="DF507" s="72"/>
      <c r="DG507" s="72"/>
      <c r="DH507" s="72">
        <v>95.98</v>
      </c>
      <c r="DJ507" s="77">
        <f t="shared" si="339"/>
        <v>4.019999999999996</v>
      </c>
      <c r="DK507" s="72"/>
      <c r="DL507" s="51" t="s">
        <v>3334</v>
      </c>
      <c r="DO507" s="358">
        <v>4.0199999999999996</v>
      </c>
      <c r="DP507" s="72"/>
      <c r="DQ507" s="374"/>
      <c r="DR507" s="72"/>
      <c r="DU507" s="52"/>
      <c r="DX507" s="75">
        <f t="shared" si="340"/>
        <v>100</v>
      </c>
      <c r="DY507" s="51">
        <f t="shared" si="341"/>
        <v>0</v>
      </c>
      <c r="DZ507" s="75">
        <f t="shared" si="342"/>
        <v>0</v>
      </c>
      <c r="EA507" s="51" t="e">
        <f t="shared" si="343"/>
        <v>#DIV/0!</v>
      </c>
      <c r="EB507" s="75">
        <f t="shared" si="344"/>
        <v>0</v>
      </c>
      <c r="EC507" s="51" t="e">
        <f t="shared" si="345"/>
        <v>#DIV/0!</v>
      </c>
      <c r="ED507" s="75">
        <f t="shared" si="346"/>
        <v>0</v>
      </c>
      <c r="EE507" s="51" t="e">
        <f t="shared" si="347"/>
        <v>#DIV/0!</v>
      </c>
      <c r="EF507" s="75">
        <f t="shared" si="348"/>
        <v>0</v>
      </c>
      <c r="EG507" s="51" t="e">
        <f t="shared" si="349"/>
        <v>#DIV/0!</v>
      </c>
      <c r="EH507" s="75">
        <f t="shared" si="350"/>
        <v>0</v>
      </c>
      <c r="EI507" s="51" t="e">
        <f t="shared" si="351"/>
        <v>#DIV/0!</v>
      </c>
      <c r="EJ507" s="75">
        <f t="shared" si="352"/>
        <v>0</v>
      </c>
      <c r="EK507" s="51" t="e">
        <f t="shared" si="353"/>
        <v>#DIV/0!</v>
      </c>
      <c r="EL507" s="75">
        <f t="shared" si="354"/>
        <v>0</v>
      </c>
      <c r="EM507" s="51" t="e">
        <f t="shared" si="355"/>
        <v>#DIV/0!</v>
      </c>
      <c r="EN507" s="75">
        <f t="shared" si="356"/>
        <v>0</v>
      </c>
      <c r="EO507" s="51" t="e">
        <f t="shared" si="357"/>
        <v>#DIV/0!</v>
      </c>
      <c r="EP507" s="75">
        <f t="shared" si="358"/>
        <v>0</v>
      </c>
      <c r="EQ507" s="51" t="e">
        <f t="shared" si="359"/>
        <v>#DIV/0!</v>
      </c>
      <c r="ER507" s="51">
        <f t="shared" si="360"/>
        <v>100</v>
      </c>
      <c r="ES507" s="51">
        <f t="shared" si="361"/>
        <v>0</v>
      </c>
    </row>
    <row r="508" spans="1:149" x14ac:dyDescent="0.45">
      <c r="A508" s="78" t="s">
        <v>1442</v>
      </c>
      <c r="B508" s="174" t="s">
        <v>956</v>
      </c>
      <c r="C508" s="51" t="s">
        <v>3648</v>
      </c>
      <c r="D508" s="51" t="s">
        <v>3647</v>
      </c>
      <c r="E508" s="78" t="s">
        <v>637</v>
      </c>
      <c r="F508" s="78">
        <v>11</v>
      </c>
      <c r="G508" s="72" t="s">
        <v>3367</v>
      </c>
      <c r="H508" s="78" t="s">
        <v>3153</v>
      </c>
      <c r="I508" s="78">
        <v>90</v>
      </c>
      <c r="J508" s="300">
        <v>252</v>
      </c>
      <c r="K508" s="78">
        <v>2</v>
      </c>
      <c r="L508" s="300">
        <v>1350</v>
      </c>
      <c r="M508" s="72">
        <v>10</v>
      </c>
      <c r="O508" s="78"/>
      <c r="P508" s="72" t="s">
        <v>1374</v>
      </c>
      <c r="W508" s="53">
        <v>7</v>
      </c>
      <c r="AA508" s="195"/>
      <c r="AB508" s="195"/>
      <c r="AC508" s="195"/>
      <c r="AD508" s="72"/>
      <c r="AE508" s="316">
        <v>1</v>
      </c>
      <c r="AF508" s="195"/>
      <c r="AG508" s="195">
        <v>0</v>
      </c>
      <c r="AH508" s="72"/>
      <c r="AR508" s="53">
        <v>1.0649999999999999</v>
      </c>
      <c r="AT508" s="77"/>
      <c r="AU508" s="276">
        <v>2520</v>
      </c>
      <c r="AW508" s="276">
        <v>2683.7999999999997</v>
      </c>
      <c r="BB508" s="80" t="s">
        <v>722</v>
      </c>
      <c r="BC508" s="270"/>
      <c r="BD508" s="72">
        <v>95.65</v>
      </c>
      <c r="BE508" s="72"/>
      <c r="BF508" s="72"/>
      <c r="BG508" s="72"/>
      <c r="BH508" s="72"/>
      <c r="BI508" s="72"/>
      <c r="BJ508" s="72"/>
      <c r="BK508" s="72"/>
      <c r="BL508" s="72"/>
      <c r="BM508" s="72"/>
      <c r="BN508" s="72"/>
      <c r="BO508" s="72"/>
      <c r="BP508" s="72"/>
      <c r="BQ508" s="72"/>
      <c r="BR508" s="72"/>
      <c r="BS508" s="72"/>
      <c r="BT508" s="72"/>
      <c r="BU508" s="72"/>
      <c r="BV508" s="72"/>
      <c r="BW508" s="72"/>
      <c r="BX508" s="72"/>
      <c r="BY508" s="72"/>
      <c r="BZ508" s="72"/>
      <c r="CA508" s="72"/>
      <c r="CB508" s="72"/>
      <c r="CC508" s="72"/>
      <c r="CD508" s="72"/>
      <c r="CE508" s="72"/>
      <c r="CF508" s="72"/>
      <c r="CG508" s="72"/>
      <c r="CH508" s="72"/>
      <c r="CI508" s="72"/>
      <c r="CJ508" s="72"/>
      <c r="CK508" s="72"/>
      <c r="CL508" s="72"/>
      <c r="CM508" s="72"/>
      <c r="CN508" s="72"/>
      <c r="CO508" s="72"/>
      <c r="CP508" s="72"/>
      <c r="CQ508" s="72"/>
      <c r="CR508" s="72"/>
      <c r="CS508" s="72"/>
      <c r="CT508" s="72"/>
      <c r="CU508" s="72"/>
      <c r="CV508" s="72"/>
      <c r="CW508" s="72"/>
      <c r="CX508" s="72"/>
      <c r="CY508" s="72"/>
      <c r="CZ508" s="72"/>
      <c r="DA508" s="72"/>
      <c r="DB508" s="72"/>
      <c r="DC508" s="72"/>
      <c r="DD508" s="72"/>
      <c r="DE508" s="72"/>
      <c r="DF508" s="72"/>
      <c r="DG508" s="72"/>
      <c r="DH508" s="72">
        <v>95.65</v>
      </c>
      <c r="DJ508" s="77">
        <f t="shared" si="339"/>
        <v>4.3499999999999943</v>
      </c>
      <c r="DK508" s="72"/>
      <c r="DL508" s="51" t="s">
        <v>3334</v>
      </c>
      <c r="DO508" s="358">
        <v>4.3499999999999996</v>
      </c>
      <c r="DP508" s="72"/>
      <c r="DQ508" s="374"/>
      <c r="DR508" s="72"/>
      <c r="DU508" s="52"/>
      <c r="DX508" s="75">
        <f t="shared" si="340"/>
        <v>100</v>
      </c>
      <c r="DY508" s="51">
        <f t="shared" si="341"/>
        <v>0</v>
      </c>
      <c r="DZ508" s="75">
        <f t="shared" si="342"/>
        <v>0</v>
      </c>
      <c r="EA508" s="51" t="e">
        <f t="shared" si="343"/>
        <v>#DIV/0!</v>
      </c>
      <c r="EB508" s="75">
        <f t="shared" si="344"/>
        <v>0</v>
      </c>
      <c r="EC508" s="51" t="e">
        <f t="shared" si="345"/>
        <v>#DIV/0!</v>
      </c>
      <c r="ED508" s="75">
        <f t="shared" si="346"/>
        <v>0</v>
      </c>
      <c r="EE508" s="51" t="e">
        <f t="shared" si="347"/>
        <v>#DIV/0!</v>
      </c>
      <c r="EF508" s="75">
        <f t="shared" si="348"/>
        <v>0</v>
      </c>
      <c r="EG508" s="51" t="e">
        <f t="shared" si="349"/>
        <v>#DIV/0!</v>
      </c>
      <c r="EH508" s="75">
        <f t="shared" si="350"/>
        <v>0</v>
      </c>
      <c r="EI508" s="51" t="e">
        <f t="shared" si="351"/>
        <v>#DIV/0!</v>
      </c>
      <c r="EJ508" s="75">
        <f t="shared" si="352"/>
        <v>0</v>
      </c>
      <c r="EK508" s="51" t="e">
        <f t="shared" si="353"/>
        <v>#DIV/0!</v>
      </c>
      <c r="EL508" s="75">
        <f t="shared" si="354"/>
        <v>0</v>
      </c>
      <c r="EM508" s="51" t="e">
        <f t="shared" si="355"/>
        <v>#DIV/0!</v>
      </c>
      <c r="EN508" s="75">
        <f t="shared" si="356"/>
        <v>0</v>
      </c>
      <c r="EO508" s="51" t="e">
        <f t="shared" si="357"/>
        <v>#DIV/0!</v>
      </c>
      <c r="EP508" s="75">
        <f t="shared" si="358"/>
        <v>0</v>
      </c>
      <c r="EQ508" s="51" t="e">
        <f t="shared" si="359"/>
        <v>#DIV/0!</v>
      </c>
      <c r="ER508" s="51">
        <f t="shared" si="360"/>
        <v>100</v>
      </c>
      <c r="ES508" s="51">
        <f t="shared" si="361"/>
        <v>0</v>
      </c>
    </row>
    <row r="509" spans="1:149" x14ac:dyDescent="0.45">
      <c r="A509" s="78" t="s">
        <v>1442</v>
      </c>
      <c r="B509" s="174" t="s">
        <v>956</v>
      </c>
      <c r="C509" s="51" t="s">
        <v>3648</v>
      </c>
      <c r="D509" s="51" t="s">
        <v>3647</v>
      </c>
      <c r="E509" s="78" t="s">
        <v>637</v>
      </c>
      <c r="F509" s="78">
        <v>12</v>
      </c>
      <c r="G509" s="72" t="s">
        <v>3367</v>
      </c>
      <c r="H509" s="78" t="s">
        <v>3153</v>
      </c>
      <c r="I509" s="78">
        <v>93</v>
      </c>
      <c r="J509" s="300">
        <v>403</v>
      </c>
      <c r="K509" s="78">
        <v>0.40299999999999997</v>
      </c>
      <c r="L509" s="300">
        <v>1200</v>
      </c>
      <c r="M509" s="72">
        <v>5</v>
      </c>
      <c r="O509" s="78"/>
      <c r="P509" s="72" t="s">
        <v>1374</v>
      </c>
      <c r="W509" s="53">
        <v>8</v>
      </c>
      <c r="AA509" s="195"/>
      <c r="AB509" s="195"/>
      <c r="AC509" s="195"/>
      <c r="AD509" s="72"/>
      <c r="AE509" s="316">
        <v>1</v>
      </c>
      <c r="AF509" s="195"/>
      <c r="AG509" s="195">
        <v>0</v>
      </c>
      <c r="AH509" s="72"/>
      <c r="AR509" s="53">
        <v>1.1080000000000001</v>
      </c>
      <c r="AT509" s="77"/>
      <c r="AU509" s="276">
        <v>4030</v>
      </c>
      <c r="AV509" s="109"/>
      <c r="AW509" s="276">
        <v>4465.2400000000007</v>
      </c>
      <c r="BB509" s="80" t="s">
        <v>722</v>
      </c>
      <c r="BC509" s="270"/>
      <c r="BD509" s="72">
        <v>94.82</v>
      </c>
      <c r="BE509" s="72"/>
      <c r="BF509" s="72"/>
      <c r="BG509" s="72"/>
      <c r="BH509" s="72"/>
      <c r="BI509" s="72"/>
      <c r="BJ509" s="72"/>
      <c r="BK509" s="72"/>
      <c r="BL509" s="72"/>
      <c r="BM509" s="72"/>
      <c r="BN509" s="72"/>
      <c r="BO509" s="72"/>
      <c r="BP509" s="72"/>
      <c r="BQ509" s="72"/>
      <c r="BR509" s="72"/>
      <c r="BS509" s="72"/>
      <c r="BT509" s="72"/>
      <c r="BU509" s="72"/>
      <c r="BV509" s="72"/>
      <c r="BW509" s="72"/>
      <c r="BX509" s="72"/>
      <c r="BY509" s="72"/>
      <c r="BZ509" s="72"/>
      <c r="CA509" s="72"/>
      <c r="CB509" s="72"/>
      <c r="CC509" s="72"/>
      <c r="CD509" s="72"/>
      <c r="CE509" s="72"/>
      <c r="CF509" s="72"/>
      <c r="CG509" s="72"/>
      <c r="CH509" s="72"/>
      <c r="CI509" s="72"/>
      <c r="CJ509" s="72"/>
      <c r="CK509" s="72"/>
      <c r="CL509" s="72"/>
      <c r="CM509" s="72"/>
      <c r="CN509" s="72"/>
      <c r="CO509" s="72"/>
      <c r="CP509" s="72"/>
      <c r="CQ509" s="72"/>
      <c r="CR509" s="72"/>
      <c r="CS509" s="72"/>
      <c r="CT509" s="72"/>
      <c r="CU509" s="72"/>
      <c r="CV509" s="72"/>
      <c r="CW509" s="72"/>
      <c r="CX509" s="72"/>
      <c r="CY509" s="72"/>
      <c r="CZ509" s="72"/>
      <c r="DA509" s="72"/>
      <c r="DB509" s="72"/>
      <c r="DC509" s="72"/>
      <c r="DD509" s="72"/>
      <c r="DE509" s="72"/>
      <c r="DF509" s="72"/>
      <c r="DG509" s="72"/>
      <c r="DH509" s="72">
        <v>94.82</v>
      </c>
      <c r="DJ509" s="77">
        <f t="shared" si="339"/>
        <v>5.1800000000000068</v>
      </c>
      <c r="DK509" s="72"/>
      <c r="DL509" s="51" t="s">
        <v>3334</v>
      </c>
      <c r="DO509" s="358">
        <v>5.18</v>
      </c>
      <c r="DP509" s="72"/>
      <c r="DQ509" s="374"/>
      <c r="DR509" s="72"/>
      <c r="DU509" s="52"/>
      <c r="DX509" s="75">
        <f t="shared" si="340"/>
        <v>100</v>
      </c>
      <c r="DY509" s="51">
        <f t="shared" si="341"/>
        <v>0</v>
      </c>
      <c r="DZ509" s="75">
        <f t="shared" si="342"/>
        <v>0</v>
      </c>
      <c r="EA509" s="51" t="e">
        <f t="shared" si="343"/>
        <v>#DIV/0!</v>
      </c>
      <c r="EB509" s="75">
        <f t="shared" si="344"/>
        <v>0</v>
      </c>
      <c r="EC509" s="51" t="e">
        <f t="shared" si="345"/>
        <v>#DIV/0!</v>
      </c>
      <c r="ED509" s="75">
        <f t="shared" si="346"/>
        <v>0</v>
      </c>
      <c r="EE509" s="51" t="e">
        <f t="shared" si="347"/>
        <v>#DIV/0!</v>
      </c>
      <c r="EF509" s="75">
        <f t="shared" si="348"/>
        <v>0</v>
      </c>
      <c r="EG509" s="51" t="e">
        <f t="shared" si="349"/>
        <v>#DIV/0!</v>
      </c>
      <c r="EH509" s="75">
        <f t="shared" si="350"/>
        <v>0</v>
      </c>
      <c r="EI509" s="51" t="e">
        <f t="shared" si="351"/>
        <v>#DIV/0!</v>
      </c>
      <c r="EJ509" s="75">
        <f t="shared" si="352"/>
        <v>0</v>
      </c>
      <c r="EK509" s="51" t="e">
        <f t="shared" si="353"/>
        <v>#DIV/0!</v>
      </c>
      <c r="EL509" s="75">
        <f t="shared" si="354"/>
        <v>0</v>
      </c>
      <c r="EM509" s="51" t="e">
        <f t="shared" si="355"/>
        <v>#DIV/0!</v>
      </c>
      <c r="EN509" s="75">
        <f t="shared" si="356"/>
        <v>0</v>
      </c>
      <c r="EO509" s="51" t="e">
        <f t="shared" si="357"/>
        <v>#DIV/0!</v>
      </c>
      <c r="EP509" s="75">
        <f t="shared" si="358"/>
        <v>0</v>
      </c>
      <c r="EQ509" s="51" t="e">
        <f t="shared" si="359"/>
        <v>#DIV/0!</v>
      </c>
      <c r="ER509" s="51">
        <f t="shared" si="360"/>
        <v>100</v>
      </c>
      <c r="ES509" s="51">
        <f t="shared" si="361"/>
        <v>0</v>
      </c>
    </row>
    <row r="510" spans="1:149" x14ac:dyDescent="0.45">
      <c r="A510" s="78" t="s">
        <v>1442</v>
      </c>
      <c r="B510" s="174" t="s">
        <v>956</v>
      </c>
      <c r="C510" s="51" t="s">
        <v>3648</v>
      </c>
      <c r="D510" s="51" t="s">
        <v>3647</v>
      </c>
      <c r="E510" s="78" t="s">
        <v>637</v>
      </c>
      <c r="F510" s="78">
        <v>13</v>
      </c>
      <c r="G510" s="72" t="s">
        <v>3367</v>
      </c>
      <c r="H510" s="78" t="s">
        <v>3153</v>
      </c>
      <c r="I510" s="78">
        <v>93</v>
      </c>
      <c r="J510" s="300">
        <v>403</v>
      </c>
      <c r="K510" s="78">
        <v>0.40299999999999997</v>
      </c>
      <c r="L510" s="300">
        <v>1200</v>
      </c>
      <c r="M510" s="72">
        <v>5</v>
      </c>
      <c r="O510" s="78"/>
      <c r="P510" s="72" t="s">
        <v>1374</v>
      </c>
      <c r="W510" s="53">
        <v>10</v>
      </c>
      <c r="AA510" s="195"/>
      <c r="AB510" s="195"/>
      <c r="AC510" s="195"/>
      <c r="AD510" s="72"/>
      <c r="AE510" s="316">
        <v>1</v>
      </c>
      <c r="AF510" s="195"/>
      <c r="AG510" s="195">
        <v>0</v>
      </c>
      <c r="AH510" s="72"/>
      <c r="AR510" s="53">
        <v>1.1080000000000001</v>
      </c>
      <c r="AT510" s="77"/>
      <c r="AU510" s="276">
        <v>4030</v>
      </c>
      <c r="AW510" s="276">
        <v>4465.2400000000007</v>
      </c>
      <c r="BB510" s="80" t="s">
        <v>722</v>
      </c>
      <c r="BC510" s="270"/>
      <c r="BD510" s="72">
        <v>94.74</v>
      </c>
      <c r="BE510" s="72"/>
      <c r="BF510" s="72"/>
      <c r="BG510" s="72"/>
      <c r="BH510" s="72"/>
      <c r="BI510" s="72"/>
      <c r="BJ510" s="72"/>
      <c r="BK510" s="72"/>
      <c r="BL510" s="72"/>
      <c r="BM510" s="72"/>
      <c r="BN510" s="72"/>
      <c r="BO510" s="72"/>
      <c r="BP510" s="72"/>
      <c r="BQ510" s="72"/>
      <c r="BR510" s="72"/>
      <c r="BS510" s="72"/>
      <c r="BT510" s="72"/>
      <c r="BU510" s="72"/>
      <c r="BV510" s="72"/>
      <c r="BW510" s="72"/>
      <c r="BX510" s="72"/>
      <c r="BY510" s="72"/>
      <c r="BZ510" s="72"/>
      <c r="CA510" s="72"/>
      <c r="CB510" s="72"/>
      <c r="CC510" s="72"/>
      <c r="CD510" s="72"/>
      <c r="CE510" s="72"/>
      <c r="CF510" s="72"/>
      <c r="CG510" s="72"/>
      <c r="CH510" s="72"/>
      <c r="CI510" s="72"/>
      <c r="CJ510" s="72"/>
      <c r="CK510" s="72"/>
      <c r="CL510" s="72"/>
      <c r="CM510" s="72"/>
      <c r="CN510" s="72"/>
      <c r="CO510" s="72"/>
      <c r="CP510" s="72"/>
      <c r="CQ510" s="72"/>
      <c r="CR510" s="72"/>
      <c r="CS510" s="72"/>
      <c r="CT510" s="72"/>
      <c r="CU510" s="72"/>
      <c r="CV510" s="72"/>
      <c r="CW510" s="72"/>
      <c r="CX510" s="72"/>
      <c r="CY510" s="72"/>
      <c r="CZ510" s="72"/>
      <c r="DA510" s="72"/>
      <c r="DB510" s="72"/>
      <c r="DC510" s="72"/>
      <c r="DD510" s="72"/>
      <c r="DE510" s="72"/>
      <c r="DF510" s="72"/>
      <c r="DG510" s="72"/>
      <c r="DH510" s="72">
        <v>94.74</v>
      </c>
      <c r="DJ510" s="77">
        <f t="shared" si="339"/>
        <v>5.2600000000000051</v>
      </c>
      <c r="DK510" s="72"/>
      <c r="DL510" s="51" t="s">
        <v>3334</v>
      </c>
      <c r="DO510" s="358">
        <v>5.26</v>
      </c>
      <c r="DP510" s="72"/>
      <c r="DQ510" s="374"/>
      <c r="DR510" s="72"/>
      <c r="DU510" s="52"/>
      <c r="DX510" s="75">
        <f t="shared" si="340"/>
        <v>100</v>
      </c>
      <c r="DY510" s="51">
        <f t="shared" si="341"/>
        <v>0</v>
      </c>
      <c r="DZ510" s="75">
        <f t="shared" si="342"/>
        <v>0</v>
      </c>
      <c r="EA510" s="51" t="e">
        <f t="shared" si="343"/>
        <v>#DIV/0!</v>
      </c>
      <c r="EB510" s="75">
        <f t="shared" si="344"/>
        <v>0</v>
      </c>
      <c r="EC510" s="51" t="e">
        <f t="shared" si="345"/>
        <v>#DIV/0!</v>
      </c>
      <c r="ED510" s="75">
        <f t="shared" si="346"/>
        <v>0</v>
      </c>
      <c r="EE510" s="51" t="e">
        <f t="shared" si="347"/>
        <v>#DIV/0!</v>
      </c>
      <c r="EF510" s="75">
        <f t="shared" si="348"/>
        <v>0</v>
      </c>
      <c r="EG510" s="51" t="e">
        <f t="shared" si="349"/>
        <v>#DIV/0!</v>
      </c>
      <c r="EH510" s="75">
        <f t="shared" si="350"/>
        <v>0</v>
      </c>
      <c r="EI510" s="51" t="e">
        <f t="shared" si="351"/>
        <v>#DIV/0!</v>
      </c>
      <c r="EJ510" s="75">
        <f t="shared" si="352"/>
        <v>0</v>
      </c>
      <c r="EK510" s="51" t="e">
        <f t="shared" si="353"/>
        <v>#DIV/0!</v>
      </c>
      <c r="EL510" s="75">
        <f t="shared" si="354"/>
        <v>0</v>
      </c>
      <c r="EM510" s="51" t="e">
        <f t="shared" si="355"/>
        <v>#DIV/0!</v>
      </c>
      <c r="EN510" s="75">
        <f t="shared" si="356"/>
        <v>0</v>
      </c>
      <c r="EO510" s="51" t="e">
        <f t="shared" si="357"/>
        <v>#DIV/0!</v>
      </c>
      <c r="EP510" s="75">
        <f t="shared" si="358"/>
        <v>0</v>
      </c>
      <c r="EQ510" s="51" t="e">
        <f t="shared" si="359"/>
        <v>#DIV/0!</v>
      </c>
      <c r="ER510" s="51">
        <f t="shared" si="360"/>
        <v>100</v>
      </c>
      <c r="ES510" s="51">
        <f t="shared" si="361"/>
        <v>0</v>
      </c>
    </row>
    <row r="511" spans="1:149" x14ac:dyDescent="0.45">
      <c r="A511" s="78" t="s">
        <v>1442</v>
      </c>
      <c r="B511" s="174" t="s">
        <v>956</v>
      </c>
      <c r="C511" s="51" t="s">
        <v>3648</v>
      </c>
      <c r="D511" s="51" t="s">
        <v>3647</v>
      </c>
      <c r="E511" s="78" t="s">
        <v>637</v>
      </c>
      <c r="F511" s="78">
        <v>14</v>
      </c>
      <c r="G511" s="72" t="s">
        <v>3367</v>
      </c>
      <c r="H511" s="78" t="s">
        <v>3153</v>
      </c>
      <c r="I511" s="78">
        <v>59</v>
      </c>
      <c r="J511" s="300">
        <v>410</v>
      </c>
      <c r="K511" s="78">
        <v>2</v>
      </c>
      <c r="L511" s="300">
        <v>1350</v>
      </c>
      <c r="M511" s="72">
        <v>10</v>
      </c>
      <c r="O511" s="78"/>
      <c r="P511" s="72" t="s">
        <v>1374</v>
      </c>
      <c r="W511" s="53">
        <v>7.5</v>
      </c>
      <c r="AA511" s="195"/>
      <c r="AB511" s="195"/>
      <c r="AC511" s="195"/>
      <c r="AD511" s="72"/>
      <c r="AE511" s="316">
        <v>1</v>
      </c>
      <c r="AF511" s="195"/>
      <c r="AG511" s="195">
        <v>0</v>
      </c>
      <c r="AH511" s="72"/>
      <c r="AR511" s="53">
        <v>1.161</v>
      </c>
      <c r="AT511" s="77"/>
      <c r="AU511" s="276">
        <v>4100</v>
      </c>
      <c r="AV511" s="109"/>
      <c r="AW511" s="276">
        <v>4760.1000000000004</v>
      </c>
      <c r="BB511" s="80" t="s">
        <v>722</v>
      </c>
      <c r="BC511" s="270"/>
      <c r="BD511" s="72">
        <v>94.34</v>
      </c>
      <c r="BE511" s="72"/>
      <c r="BF511" s="72"/>
      <c r="BG511" s="72"/>
      <c r="BH511" s="72"/>
      <c r="BI511" s="72"/>
      <c r="BJ511" s="72"/>
      <c r="BK511" s="72"/>
      <c r="BL511" s="72"/>
      <c r="BM511" s="72"/>
      <c r="BN511" s="72"/>
      <c r="BO511" s="72"/>
      <c r="BP511" s="72"/>
      <c r="BQ511" s="72"/>
      <c r="BR511" s="72"/>
      <c r="BS511" s="72"/>
      <c r="BT511" s="72"/>
      <c r="BU511" s="72"/>
      <c r="BV511" s="72"/>
      <c r="BW511" s="72"/>
      <c r="BX511" s="72"/>
      <c r="BY511" s="72"/>
      <c r="BZ511" s="72"/>
      <c r="CA511" s="72"/>
      <c r="CB511" s="72"/>
      <c r="CC511" s="72"/>
      <c r="CD511" s="72"/>
      <c r="CE511" s="72"/>
      <c r="CF511" s="72"/>
      <c r="CG511" s="72"/>
      <c r="CH511" s="72"/>
      <c r="CI511" s="72"/>
      <c r="CJ511" s="72"/>
      <c r="CK511" s="72"/>
      <c r="CL511" s="72"/>
      <c r="CM511" s="72"/>
      <c r="CN511" s="72"/>
      <c r="CO511" s="72"/>
      <c r="CP511" s="72"/>
      <c r="CQ511" s="72"/>
      <c r="CR511" s="72"/>
      <c r="CS511" s="72"/>
      <c r="CT511" s="72"/>
      <c r="CU511" s="72"/>
      <c r="CV511" s="72"/>
      <c r="CW511" s="72"/>
      <c r="CX511" s="72"/>
      <c r="CY511" s="72"/>
      <c r="CZ511" s="72"/>
      <c r="DA511" s="72"/>
      <c r="DB511" s="72"/>
      <c r="DC511" s="72"/>
      <c r="DD511" s="72"/>
      <c r="DE511" s="72"/>
      <c r="DF511" s="72"/>
      <c r="DG511" s="72"/>
      <c r="DH511" s="72">
        <v>94.34</v>
      </c>
      <c r="DJ511" s="77">
        <f t="shared" si="339"/>
        <v>5.6599999999999966</v>
      </c>
      <c r="DK511" s="72"/>
      <c r="DL511" s="51" t="s">
        <v>3334</v>
      </c>
      <c r="DO511" s="358">
        <v>5.66</v>
      </c>
      <c r="DP511" s="72"/>
      <c r="DQ511" s="374"/>
      <c r="DR511" s="72"/>
      <c r="DU511" s="52"/>
      <c r="DX511" s="75">
        <f t="shared" si="340"/>
        <v>100</v>
      </c>
      <c r="DY511" s="51">
        <f t="shared" si="341"/>
        <v>0</v>
      </c>
      <c r="DZ511" s="75">
        <f t="shared" si="342"/>
        <v>0</v>
      </c>
      <c r="EA511" s="51" t="e">
        <f t="shared" si="343"/>
        <v>#DIV/0!</v>
      </c>
      <c r="EB511" s="75">
        <f t="shared" si="344"/>
        <v>0</v>
      </c>
      <c r="EC511" s="51" t="e">
        <f t="shared" si="345"/>
        <v>#DIV/0!</v>
      </c>
      <c r="ED511" s="75">
        <f t="shared" si="346"/>
        <v>0</v>
      </c>
      <c r="EE511" s="51" t="e">
        <f t="shared" si="347"/>
        <v>#DIV/0!</v>
      </c>
      <c r="EF511" s="75">
        <f t="shared" si="348"/>
        <v>0</v>
      </c>
      <c r="EG511" s="51" t="e">
        <f t="shared" si="349"/>
        <v>#DIV/0!</v>
      </c>
      <c r="EH511" s="75">
        <f t="shared" si="350"/>
        <v>0</v>
      </c>
      <c r="EI511" s="51" t="e">
        <f t="shared" si="351"/>
        <v>#DIV/0!</v>
      </c>
      <c r="EJ511" s="75">
        <f t="shared" si="352"/>
        <v>0</v>
      </c>
      <c r="EK511" s="51" t="e">
        <f t="shared" si="353"/>
        <v>#DIV/0!</v>
      </c>
      <c r="EL511" s="75">
        <f t="shared" si="354"/>
        <v>0</v>
      </c>
      <c r="EM511" s="51" t="e">
        <f t="shared" si="355"/>
        <v>#DIV/0!</v>
      </c>
      <c r="EN511" s="75">
        <f t="shared" si="356"/>
        <v>0</v>
      </c>
      <c r="EO511" s="51" t="e">
        <f t="shared" si="357"/>
        <v>#DIV/0!</v>
      </c>
      <c r="EP511" s="75">
        <f t="shared" si="358"/>
        <v>0</v>
      </c>
      <c r="EQ511" s="51" t="e">
        <f t="shared" si="359"/>
        <v>#DIV/0!</v>
      </c>
      <c r="ER511" s="51">
        <f t="shared" si="360"/>
        <v>100</v>
      </c>
      <c r="ES511" s="51">
        <f t="shared" si="361"/>
        <v>0</v>
      </c>
    </row>
    <row r="512" spans="1:149" x14ac:dyDescent="0.45">
      <c r="A512" s="78" t="s">
        <v>1442</v>
      </c>
      <c r="B512" s="174" t="s">
        <v>956</v>
      </c>
      <c r="C512" s="51" t="s">
        <v>3648</v>
      </c>
      <c r="D512" s="51" t="s">
        <v>3647</v>
      </c>
      <c r="E512" s="78" t="s">
        <v>637</v>
      </c>
      <c r="F512" s="78">
        <v>15</v>
      </c>
      <c r="G512" s="72" t="s">
        <v>3367</v>
      </c>
      <c r="H512" s="78" t="s">
        <v>3153</v>
      </c>
      <c r="I512" s="78">
        <v>59</v>
      </c>
      <c r="J512" s="300">
        <v>410</v>
      </c>
      <c r="K512" s="78">
        <v>2</v>
      </c>
      <c r="L512" s="300">
        <v>1350</v>
      </c>
      <c r="M512" s="72">
        <v>10</v>
      </c>
      <c r="O512" s="78"/>
      <c r="P512" s="72" t="s">
        <v>1374</v>
      </c>
      <c r="W512" s="53">
        <v>12</v>
      </c>
      <c r="AA512" s="195"/>
      <c r="AB512" s="195"/>
      <c r="AC512" s="195"/>
      <c r="AD512" s="72"/>
      <c r="AE512" s="316">
        <v>1</v>
      </c>
      <c r="AF512" s="195"/>
      <c r="AG512" s="195">
        <v>0</v>
      </c>
      <c r="AH512" s="72"/>
      <c r="AR512" s="53">
        <v>1.161</v>
      </c>
      <c r="AT512" s="77"/>
      <c r="AU512" s="276">
        <v>4100</v>
      </c>
      <c r="AW512" s="276">
        <v>4760.1000000000004</v>
      </c>
      <c r="BB512" s="80" t="s">
        <v>722</v>
      </c>
      <c r="BC512" s="270"/>
      <c r="BD512" s="72">
        <v>94.29</v>
      </c>
      <c r="BE512" s="72"/>
      <c r="BF512" s="72"/>
      <c r="BG512" s="72"/>
      <c r="BH512" s="72"/>
      <c r="BI512" s="72"/>
      <c r="BJ512" s="72"/>
      <c r="BK512" s="72"/>
      <c r="BL512" s="72"/>
      <c r="BM512" s="72"/>
      <c r="BN512" s="72"/>
      <c r="BO512" s="72"/>
      <c r="BP512" s="72"/>
      <c r="BQ512" s="72"/>
      <c r="BR512" s="72"/>
      <c r="BS512" s="72"/>
      <c r="BT512" s="72"/>
      <c r="BU512" s="72"/>
      <c r="BV512" s="72"/>
      <c r="BW512" s="72"/>
      <c r="BX512" s="72"/>
      <c r="BY512" s="72"/>
      <c r="BZ512" s="72"/>
      <c r="CA512" s="72"/>
      <c r="CB512" s="72"/>
      <c r="CC512" s="72"/>
      <c r="CD512" s="72"/>
      <c r="CE512" s="72"/>
      <c r="CF512" s="72"/>
      <c r="CG512" s="72"/>
      <c r="CH512" s="72"/>
      <c r="CI512" s="72"/>
      <c r="CJ512" s="72"/>
      <c r="CK512" s="72"/>
      <c r="CL512" s="72"/>
      <c r="CM512" s="72"/>
      <c r="CN512" s="72"/>
      <c r="CO512" s="72"/>
      <c r="CP512" s="72"/>
      <c r="CQ512" s="72"/>
      <c r="CR512" s="72"/>
      <c r="CS512" s="72"/>
      <c r="CT512" s="72"/>
      <c r="CU512" s="72"/>
      <c r="CV512" s="72"/>
      <c r="CW512" s="72"/>
      <c r="CX512" s="72"/>
      <c r="CY512" s="72"/>
      <c r="CZ512" s="72"/>
      <c r="DA512" s="72"/>
      <c r="DB512" s="72"/>
      <c r="DC512" s="72"/>
      <c r="DD512" s="72"/>
      <c r="DE512" s="72"/>
      <c r="DF512" s="72"/>
      <c r="DG512" s="72"/>
      <c r="DH512" s="72">
        <v>94.29</v>
      </c>
      <c r="DJ512" s="77">
        <f t="shared" si="339"/>
        <v>5.7099999999999937</v>
      </c>
      <c r="DK512" s="72"/>
      <c r="DL512" s="51" t="s">
        <v>3334</v>
      </c>
      <c r="DO512" s="358">
        <v>5.71</v>
      </c>
      <c r="DP512" s="72"/>
      <c r="DQ512" s="374"/>
      <c r="DR512" s="72"/>
      <c r="DU512" s="52"/>
      <c r="DX512" s="75">
        <f t="shared" si="340"/>
        <v>100</v>
      </c>
      <c r="DY512" s="51">
        <f t="shared" si="341"/>
        <v>0</v>
      </c>
      <c r="DZ512" s="75">
        <f t="shared" si="342"/>
        <v>0</v>
      </c>
      <c r="EA512" s="51" t="e">
        <f t="shared" si="343"/>
        <v>#DIV/0!</v>
      </c>
      <c r="EB512" s="75">
        <f t="shared" si="344"/>
        <v>0</v>
      </c>
      <c r="EC512" s="51" t="e">
        <f t="shared" si="345"/>
        <v>#DIV/0!</v>
      </c>
      <c r="ED512" s="75">
        <f t="shared" si="346"/>
        <v>0</v>
      </c>
      <c r="EE512" s="51" t="e">
        <f t="shared" si="347"/>
        <v>#DIV/0!</v>
      </c>
      <c r="EF512" s="75">
        <f t="shared" si="348"/>
        <v>0</v>
      </c>
      <c r="EG512" s="51" t="e">
        <f t="shared" si="349"/>
        <v>#DIV/0!</v>
      </c>
      <c r="EH512" s="75">
        <f t="shared" si="350"/>
        <v>0</v>
      </c>
      <c r="EI512" s="51" t="e">
        <f t="shared" si="351"/>
        <v>#DIV/0!</v>
      </c>
      <c r="EJ512" s="75">
        <f t="shared" si="352"/>
        <v>0</v>
      </c>
      <c r="EK512" s="51" t="e">
        <f t="shared" si="353"/>
        <v>#DIV/0!</v>
      </c>
      <c r="EL512" s="75">
        <f t="shared" si="354"/>
        <v>0</v>
      </c>
      <c r="EM512" s="51" t="e">
        <f t="shared" si="355"/>
        <v>#DIV/0!</v>
      </c>
      <c r="EN512" s="75">
        <f t="shared" si="356"/>
        <v>0</v>
      </c>
      <c r="EO512" s="51" t="e">
        <f t="shared" si="357"/>
        <v>#DIV/0!</v>
      </c>
      <c r="EP512" s="75">
        <f t="shared" si="358"/>
        <v>0</v>
      </c>
      <c r="EQ512" s="51" t="e">
        <f t="shared" si="359"/>
        <v>#DIV/0!</v>
      </c>
      <c r="ER512" s="51">
        <f t="shared" si="360"/>
        <v>100</v>
      </c>
      <c r="ES512" s="51">
        <f t="shared" si="361"/>
        <v>0</v>
      </c>
    </row>
    <row r="513" spans="1:149" s="43" customFormat="1" ht="14.65" thickBot="1" x14ac:dyDescent="0.5">
      <c r="A513" s="89" t="s">
        <v>1442</v>
      </c>
      <c r="B513" s="86" t="s">
        <v>956</v>
      </c>
      <c r="C513" s="43" t="s">
        <v>3648</v>
      </c>
      <c r="D513" s="43" t="s">
        <v>3647</v>
      </c>
      <c r="E513" s="89" t="s">
        <v>637</v>
      </c>
      <c r="F513" s="89">
        <v>16</v>
      </c>
      <c r="G513" s="90" t="s">
        <v>3367</v>
      </c>
      <c r="H513" s="89" t="s">
        <v>3153</v>
      </c>
      <c r="I513" s="89">
        <v>94</v>
      </c>
      <c r="J513" s="301">
        <v>600</v>
      </c>
      <c r="K513" s="89">
        <v>0.6</v>
      </c>
      <c r="L513" s="301">
        <v>1200</v>
      </c>
      <c r="M513" s="90">
        <v>5</v>
      </c>
      <c r="O513" s="89"/>
      <c r="P513" s="90" t="s">
        <v>1374</v>
      </c>
      <c r="Q513" s="123"/>
      <c r="R513" s="123"/>
      <c r="S513" s="134"/>
      <c r="W513" s="58">
        <v>11</v>
      </c>
      <c r="AA513" s="196"/>
      <c r="AB513" s="196"/>
      <c r="AC513" s="196"/>
      <c r="AD513" s="90"/>
      <c r="AE513" s="317">
        <v>1</v>
      </c>
      <c r="AF513" s="196"/>
      <c r="AG513" s="196">
        <v>0</v>
      </c>
      <c r="AH513" s="90"/>
      <c r="AQ513" s="86"/>
      <c r="AR513" s="58">
        <v>1.2789999999999999</v>
      </c>
      <c r="AS513" s="58"/>
      <c r="AT513" s="91"/>
      <c r="AU513" s="277">
        <v>6000</v>
      </c>
      <c r="AV513" s="101"/>
      <c r="AW513" s="277">
        <v>7673.9999999999991</v>
      </c>
      <c r="AY513" s="308"/>
      <c r="BA513" s="86"/>
      <c r="BB513" s="85" t="s">
        <v>722</v>
      </c>
      <c r="BC513" s="271"/>
      <c r="BD513" s="90">
        <v>92.05</v>
      </c>
      <c r="BE513" s="90"/>
      <c r="BF513" s="90"/>
      <c r="BG513" s="90"/>
      <c r="BH513" s="90"/>
      <c r="BI513" s="90"/>
      <c r="BJ513" s="90"/>
      <c r="BK513" s="90"/>
      <c r="BL513" s="90"/>
      <c r="BM513" s="90"/>
      <c r="BN513" s="90"/>
      <c r="BO513" s="90"/>
      <c r="BP513" s="90"/>
      <c r="BQ513" s="90"/>
      <c r="BR513" s="90"/>
      <c r="BS513" s="90"/>
      <c r="BT513" s="90"/>
      <c r="BU513" s="90"/>
      <c r="BV513" s="90"/>
      <c r="BW513" s="90"/>
      <c r="BX513" s="90"/>
      <c r="BY513" s="90"/>
      <c r="BZ513" s="90"/>
      <c r="CA513" s="90"/>
      <c r="CB513" s="90"/>
      <c r="CC513" s="90"/>
      <c r="CD513" s="90"/>
      <c r="CE513" s="90"/>
      <c r="CF513" s="90"/>
      <c r="CG513" s="90"/>
      <c r="CH513" s="90"/>
      <c r="CI513" s="90"/>
      <c r="CJ513" s="90"/>
      <c r="CK513" s="90"/>
      <c r="CL513" s="90"/>
      <c r="CM513" s="90"/>
      <c r="CN513" s="90"/>
      <c r="CO513" s="90"/>
      <c r="CP513" s="90"/>
      <c r="CQ513" s="90"/>
      <c r="CR513" s="90"/>
      <c r="CS513" s="90"/>
      <c r="CT513" s="90"/>
      <c r="CU513" s="90"/>
      <c r="CV513" s="90"/>
      <c r="CW513" s="90"/>
      <c r="CX513" s="90"/>
      <c r="CY513" s="90"/>
      <c r="CZ513" s="90"/>
      <c r="DA513" s="90"/>
      <c r="DB513" s="90"/>
      <c r="DC513" s="90"/>
      <c r="DD513" s="90"/>
      <c r="DE513" s="90"/>
      <c r="DF513" s="90"/>
      <c r="DG513" s="90"/>
      <c r="DH513" s="90">
        <v>92.05</v>
      </c>
      <c r="DJ513" s="91">
        <f t="shared" si="339"/>
        <v>7.9500000000000028</v>
      </c>
      <c r="DK513" s="90"/>
      <c r="DL513" s="43" t="s">
        <v>3334</v>
      </c>
      <c r="DO513" s="359">
        <v>7.95</v>
      </c>
      <c r="DP513" s="90"/>
      <c r="DQ513" s="375"/>
      <c r="DR513" s="90"/>
      <c r="DS513" s="308"/>
      <c r="DU513" s="59"/>
      <c r="DW513" s="86"/>
      <c r="DX513" s="298">
        <f t="shared" si="340"/>
        <v>100</v>
      </c>
      <c r="DY513" s="43">
        <f t="shared" si="341"/>
        <v>0</v>
      </c>
      <c r="DZ513" s="298">
        <f t="shared" si="342"/>
        <v>0</v>
      </c>
      <c r="EA513" s="43" t="e">
        <f t="shared" si="343"/>
        <v>#DIV/0!</v>
      </c>
      <c r="EB513" s="298">
        <f t="shared" si="344"/>
        <v>0</v>
      </c>
      <c r="EC513" s="43" t="e">
        <f t="shared" si="345"/>
        <v>#DIV/0!</v>
      </c>
      <c r="ED513" s="298">
        <f t="shared" si="346"/>
        <v>0</v>
      </c>
      <c r="EE513" s="43" t="e">
        <f t="shared" si="347"/>
        <v>#DIV/0!</v>
      </c>
      <c r="EF513" s="298">
        <f t="shared" si="348"/>
        <v>0</v>
      </c>
      <c r="EG513" s="43" t="e">
        <f t="shared" si="349"/>
        <v>#DIV/0!</v>
      </c>
      <c r="EH513" s="298">
        <f t="shared" si="350"/>
        <v>0</v>
      </c>
      <c r="EI513" s="43" t="e">
        <f t="shared" si="351"/>
        <v>#DIV/0!</v>
      </c>
      <c r="EJ513" s="298">
        <f t="shared" si="352"/>
        <v>0</v>
      </c>
      <c r="EK513" s="43" t="e">
        <f t="shared" si="353"/>
        <v>#DIV/0!</v>
      </c>
      <c r="EL513" s="298">
        <f t="shared" si="354"/>
        <v>0</v>
      </c>
      <c r="EM513" s="43" t="e">
        <f t="shared" si="355"/>
        <v>#DIV/0!</v>
      </c>
      <c r="EN513" s="298">
        <f t="shared" si="356"/>
        <v>0</v>
      </c>
      <c r="EO513" s="43" t="e">
        <f t="shared" si="357"/>
        <v>#DIV/0!</v>
      </c>
      <c r="EP513" s="298">
        <f t="shared" si="358"/>
        <v>0</v>
      </c>
      <c r="EQ513" s="43" t="e">
        <f t="shared" si="359"/>
        <v>#DIV/0!</v>
      </c>
      <c r="ER513" s="43">
        <f t="shared" si="360"/>
        <v>100</v>
      </c>
      <c r="ES513" s="43">
        <f t="shared" si="361"/>
        <v>0</v>
      </c>
    </row>
    <row r="514" spans="1:149" x14ac:dyDescent="0.45">
      <c r="A514" s="78" t="s">
        <v>1443</v>
      </c>
      <c r="B514" s="174" t="s">
        <v>950</v>
      </c>
      <c r="C514" s="51" t="s">
        <v>3648</v>
      </c>
      <c r="D514" s="51" t="s">
        <v>3649</v>
      </c>
      <c r="E514" s="78" t="s">
        <v>637</v>
      </c>
      <c r="F514" s="78" t="s">
        <v>1564</v>
      </c>
      <c r="G514" s="72" t="s">
        <v>3367</v>
      </c>
      <c r="H514" s="78" t="s">
        <v>3154</v>
      </c>
      <c r="I514" s="78">
        <v>96</v>
      </c>
      <c r="J514" s="300">
        <v>200</v>
      </c>
      <c r="K514" s="78"/>
      <c r="L514" s="300">
        <v>1160</v>
      </c>
      <c r="M514" s="72">
        <v>15</v>
      </c>
      <c r="N514" s="51" t="s">
        <v>748</v>
      </c>
      <c r="O514" s="78" t="s">
        <v>3491</v>
      </c>
      <c r="P514" s="72"/>
      <c r="R514" s="122">
        <v>-1.25</v>
      </c>
      <c r="AA514" s="195"/>
      <c r="AB514" s="195"/>
      <c r="AC514" s="195"/>
      <c r="AD514" s="72"/>
      <c r="AE514" s="316">
        <v>1</v>
      </c>
      <c r="AF514" s="195"/>
      <c r="AG514" s="195">
        <v>0</v>
      </c>
      <c r="AH514" s="72"/>
      <c r="AR514" s="53">
        <v>0.99419999999999997</v>
      </c>
      <c r="AT514" s="77"/>
      <c r="AU514" s="276">
        <v>2000</v>
      </c>
      <c r="AW514" s="276">
        <v>1988.3999999999999</v>
      </c>
      <c r="BB514" s="80" t="s">
        <v>722</v>
      </c>
      <c r="BC514" s="270" t="s">
        <v>1126</v>
      </c>
      <c r="BD514" s="72">
        <v>66.790000000000006</v>
      </c>
      <c r="BE514" s="72"/>
      <c r="BF514" s="72"/>
      <c r="BG514" s="72"/>
      <c r="BH514" s="72">
        <v>10.38</v>
      </c>
      <c r="BI514" s="72"/>
      <c r="BJ514" s="72"/>
      <c r="BK514" s="72"/>
      <c r="BL514" s="72"/>
      <c r="BM514" s="72"/>
      <c r="BN514" s="72">
        <v>8.84</v>
      </c>
      <c r="BO514" s="72"/>
      <c r="BP514" s="72"/>
      <c r="BQ514" s="72"/>
      <c r="BR514" s="72"/>
      <c r="BS514" s="72"/>
      <c r="BT514" s="72"/>
      <c r="BU514" s="72"/>
      <c r="BV514" s="72"/>
      <c r="BW514" s="72"/>
      <c r="BX514" s="72">
        <v>0.02</v>
      </c>
      <c r="BY514" s="72"/>
      <c r="BZ514" s="72">
        <v>3.05</v>
      </c>
      <c r="CA514" s="72"/>
      <c r="CB514" s="72">
        <v>4.43</v>
      </c>
      <c r="CC514" s="72"/>
      <c r="CD514" s="72"/>
      <c r="CE514" s="72"/>
      <c r="CF514" s="72"/>
      <c r="CG514" s="72"/>
      <c r="CH514" s="72"/>
      <c r="CI514" s="72"/>
      <c r="CJ514" s="72"/>
      <c r="CK514" s="72"/>
      <c r="CL514" s="72"/>
      <c r="CM514" s="72"/>
      <c r="CN514" s="72"/>
      <c r="CO514" s="72"/>
      <c r="CP514" s="72"/>
      <c r="CQ514" s="72"/>
      <c r="CR514" s="72"/>
      <c r="CS514" s="72"/>
      <c r="CT514" s="72"/>
      <c r="CU514" s="72"/>
      <c r="CV514" s="72"/>
      <c r="CW514" s="72"/>
      <c r="CX514" s="72"/>
      <c r="CY514" s="72"/>
      <c r="CZ514" s="72"/>
      <c r="DA514" s="72"/>
      <c r="DB514" s="72"/>
      <c r="DC514" s="72"/>
      <c r="DD514" s="72"/>
      <c r="DE514" s="72"/>
      <c r="DF514" s="72"/>
      <c r="DG514" s="72"/>
      <c r="DH514" s="78">
        <f t="shared" ref="DH514:DH560" si="363">SUM(BD514,BF514,BH514,BJ514,BL514,BN514,BP514,BR514,BT514,BV514,BX514,BZ514,CB514,CD514,CF514,CH514,CJ514,CL514,CN514,CX514,CZ514,DB514)</f>
        <v>93.509999999999991</v>
      </c>
      <c r="DJ514" s="77">
        <f t="shared" si="339"/>
        <v>6.4900000000000091</v>
      </c>
      <c r="DK514" s="72"/>
      <c r="DO514" s="358">
        <v>5.21</v>
      </c>
      <c r="DP514" s="72"/>
      <c r="DQ514" s="374"/>
      <c r="DR514" s="72"/>
      <c r="DU514" s="52"/>
      <c r="DX514" s="75">
        <f t="shared" si="340"/>
        <v>71.42551598759492</v>
      </c>
      <c r="DY514" s="51">
        <f t="shared" si="341"/>
        <v>0</v>
      </c>
      <c r="DZ514" s="75">
        <f t="shared" si="342"/>
        <v>0</v>
      </c>
      <c r="EA514" s="51" t="e">
        <f t="shared" si="343"/>
        <v>#DIV/0!</v>
      </c>
      <c r="EB514" s="75">
        <f t="shared" si="344"/>
        <v>11.100417067693297</v>
      </c>
      <c r="EC514" s="51">
        <f t="shared" si="345"/>
        <v>0</v>
      </c>
      <c r="ED514" s="75">
        <f t="shared" si="346"/>
        <v>9.4535343813495896</v>
      </c>
      <c r="EE514" s="51">
        <f t="shared" si="347"/>
        <v>0</v>
      </c>
      <c r="EF514" s="75">
        <f t="shared" si="348"/>
        <v>0</v>
      </c>
      <c r="EG514" s="51" t="e">
        <f t="shared" si="349"/>
        <v>#DIV/0!</v>
      </c>
      <c r="EH514" s="75">
        <f t="shared" si="350"/>
        <v>0</v>
      </c>
      <c r="EI514" s="51" t="e">
        <f t="shared" si="351"/>
        <v>#DIV/0!</v>
      </c>
      <c r="EJ514" s="75">
        <f t="shared" si="352"/>
        <v>2.1388086835632553E-2</v>
      </c>
      <c r="EK514" s="51">
        <f t="shared" si="353"/>
        <v>0</v>
      </c>
      <c r="EL514" s="75">
        <f t="shared" si="354"/>
        <v>3.2616832424339646</v>
      </c>
      <c r="EM514" s="51">
        <f t="shared" si="355"/>
        <v>0</v>
      </c>
      <c r="EN514" s="75">
        <f t="shared" si="356"/>
        <v>4.7374612340926099</v>
      </c>
      <c r="EO514" s="51">
        <f t="shared" si="357"/>
        <v>0</v>
      </c>
      <c r="EP514" s="75">
        <f t="shared" si="358"/>
        <v>0</v>
      </c>
      <c r="EQ514" s="51" t="e">
        <f t="shared" si="359"/>
        <v>#DIV/0!</v>
      </c>
      <c r="ER514" s="51">
        <f t="shared" si="360"/>
        <v>100</v>
      </c>
      <c r="ES514" s="51">
        <f t="shared" si="361"/>
        <v>0</v>
      </c>
    </row>
    <row r="515" spans="1:149" x14ac:dyDescent="0.45">
      <c r="A515" s="78" t="s">
        <v>1443</v>
      </c>
      <c r="B515" s="174" t="s">
        <v>950</v>
      </c>
      <c r="C515" s="51" t="s">
        <v>3648</v>
      </c>
      <c r="D515" s="51" t="s">
        <v>3649</v>
      </c>
      <c r="E515" s="78" t="s">
        <v>637</v>
      </c>
      <c r="F515" s="78" t="s">
        <v>1565</v>
      </c>
      <c r="G515" s="72" t="s">
        <v>3367</v>
      </c>
      <c r="H515" s="78" t="s">
        <v>3154</v>
      </c>
      <c r="I515" s="78">
        <v>96</v>
      </c>
      <c r="J515" s="300">
        <v>200</v>
      </c>
      <c r="K515" s="78"/>
      <c r="L515" s="300">
        <v>1160</v>
      </c>
      <c r="M515" s="72">
        <v>15</v>
      </c>
      <c r="N515" s="51" t="s">
        <v>748</v>
      </c>
      <c r="O515" s="78" t="s">
        <v>3491</v>
      </c>
      <c r="P515" s="72"/>
      <c r="R515" s="122">
        <v>-1.25</v>
      </c>
      <c r="AA515" s="195"/>
      <c r="AB515" s="195"/>
      <c r="AC515" s="195"/>
      <c r="AD515" s="72"/>
      <c r="AE515" s="316">
        <v>1</v>
      </c>
      <c r="AF515" s="195"/>
      <c r="AG515" s="195">
        <v>0</v>
      </c>
      <c r="AH515" s="72"/>
      <c r="AR515" s="53">
        <v>0.99419999999999997</v>
      </c>
      <c r="AT515" s="77"/>
      <c r="AU515" s="276">
        <v>2000</v>
      </c>
      <c r="AW515" s="276">
        <v>1988.3999999999999</v>
      </c>
      <c r="BB515" s="80" t="s">
        <v>722</v>
      </c>
      <c r="BC515" s="270" t="s">
        <v>1126</v>
      </c>
      <c r="BD515" s="72">
        <v>65.3</v>
      </c>
      <c r="BE515" s="72"/>
      <c r="BF515" s="72"/>
      <c r="BG515" s="72"/>
      <c r="BH515" s="72">
        <v>10.220000000000001</v>
      </c>
      <c r="BI515" s="72"/>
      <c r="BJ515" s="72"/>
      <c r="BK515" s="72"/>
      <c r="BL515" s="72"/>
      <c r="BM515" s="72"/>
      <c r="BN515" s="72">
        <v>10.64</v>
      </c>
      <c r="BO515" s="72"/>
      <c r="BP515" s="72"/>
      <c r="BQ515" s="72"/>
      <c r="BR515" s="72"/>
      <c r="BS515" s="72"/>
      <c r="BT515" s="72"/>
      <c r="BU515" s="72"/>
      <c r="BV515" s="72"/>
      <c r="BW515" s="72"/>
      <c r="BX515" s="72">
        <v>0.01</v>
      </c>
      <c r="BY515" s="72"/>
      <c r="BZ515" s="72">
        <v>3.25</v>
      </c>
      <c r="CA515" s="72"/>
      <c r="CB515" s="72">
        <v>4.3499999999999996</v>
      </c>
      <c r="CC515" s="72"/>
      <c r="CD515" s="72"/>
      <c r="CE515" s="72"/>
      <c r="CF515" s="72"/>
      <c r="CG515" s="72"/>
      <c r="CH515" s="72"/>
      <c r="CI515" s="72"/>
      <c r="CJ515" s="72"/>
      <c r="CK515" s="72"/>
      <c r="CL515" s="72"/>
      <c r="CM515" s="72"/>
      <c r="CN515" s="72"/>
      <c r="CO515" s="72"/>
      <c r="CP515" s="72"/>
      <c r="CQ515" s="72"/>
      <c r="CR515" s="72"/>
      <c r="CS515" s="72"/>
      <c r="CT515" s="72"/>
      <c r="CU515" s="72"/>
      <c r="CV515" s="72"/>
      <c r="CW515" s="72"/>
      <c r="CX515" s="72"/>
      <c r="CY515" s="72"/>
      <c r="CZ515" s="72"/>
      <c r="DA515" s="72"/>
      <c r="DB515" s="72"/>
      <c r="DC515" s="72"/>
      <c r="DD515" s="72"/>
      <c r="DE515" s="72"/>
      <c r="DF515" s="72"/>
      <c r="DG515" s="72"/>
      <c r="DH515" s="78">
        <f t="shared" si="363"/>
        <v>93.77</v>
      </c>
      <c r="DJ515" s="77">
        <f t="shared" ref="DJ515:DJ578" si="364">IF(AND(DH515&lt;100, DH515&gt;0), 100-DH515, 0)</f>
        <v>6.230000000000004</v>
      </c>
      <c r="DK515" s="72"/>
      <c r="DO515" s="358">
        <v>4.99</v>
      </c>
      <c r="DP515" s="72"/>
      <c r="DQ515" s="374"/>
      <c r="DR515" s="72"/>
      <c r="DU515" s="52"/>
      <c r="DX515" s="75">
        <f t="shared" si="340"/>
        <v>69.638477124880026</v>
      </c>
      <c r="DY515" s="51">
        <f t="shared" si="341"/>
        <v>0</v>
      </c>
      <c r="DZ515" s="75">
        <f t="shared" si="342"/>
        <v>0</v>
      </c>
      <c r="EA515" s="51" t="e">
        <f t="shared" si="343"/>
        <v>#DIV/0!</v>
      </c>
      <c r="EB515" s="75">
        <f t="shared" si="344"/>
        <v>10.899008211581531</v>
      </c>
      <c r="EC515" s="51">
        <f t="shared" si="345"/>
        <v>0</v>
      </c>
      <c r="ED515" s="75">
        <f t="shared" si="346"/>
        <v>11.346912658632826</v>
      </c>
      <c r="EE515" s="51">
        <f t="shared" si="347"/>
        <v>0</v>
      </c>
      <c r="EF515" s="75">
        <f t="shared" si="348"/>
        <v>0</v>
      </c>
      <c r="EG515" s="51" t="e">
        <f t="shared" si="349"/>
        <v>#DIV/0!</v>
      </c>
      <c r="EH515" s="75">
        <f t="shared" si="350"/>
        <v>0</v>
      </c>
      <c r="EI515" s="51" t="e">
        <f t="shared" si="351"/>
        <v>#DIV/0!</v>
      </c>
      <c r="EJ515" s="75">
        <f t="shared" si="352"/>
        <v>1.0664391596459422E-2</v>
      </c>
      <c r="EK515" s="51">
        <f t="shared" si="353"/>
        <v>0</v>
      </c>
      <c r="EL515" s="75">
        <f t="shared" si="354"/>
        <v>3.4659272688493123</v>
      </c>
      <c r="EM515" s="51">
        <f t="shared" si="355"/>
        <v>0</v>
      </c>
      <c r="EN515" s="75">
        <f t="shared" si="356"/>
        <v>4.6390103444598481</v>
      </c>
      <c r="EO515" s="51">
        <f t="shared" si="357"/>
        <v>0</v>
      </c>
      <c r="EP515" s="75">
        <f t="shared" si="358"/>
        <v>0</v>
      </c>
      <c r="EQ515" s="51" t="e">
        <f t="shared" si="359"/>
        <v>#DIV/0!</v>
      </c>
      <c r="ER515" s="51">
        <f t="shared" si="360"/>
        <v>100</v>
      </c>
      <c r="ES515" s="51">
        <f t="shared" si="361"/>
        <v>0</v>
      </c>
    </row>
    <row r="516" spans="1:149" x14ac:dyDescent="0.45">
      <c r="A516" s="78" t="s">
        <v>1443</v>
      </c>
      <c r="B516" s="174" t="s">
        <v>950</v>
      </c>
      <c r="C516" s="51" t="s">
        <v>3648</v>
      </c>
      <c r="D516" s="51" t="s">
        <v>3649</v>
      </c>
      <c r="E516" s="78" t="s">
        <v>637</v>
      </c>
      <c r="F516" s="78" t="s">
        <v>1566</v>
      </c>
      <c r="G516" s="72" t="s">
        <v>3367</v>
      </c>
      <c r="H516" s="78" t="s">
        <v>3154</v>
      </c>
      <c r="I516" s="78">
        <v>96</v>
      </c>
      <c r="J516" s="300">
        <v>200</v>
      </c>
      <c r="K516" s="78"/>
      <c r="L516" s="300">
        <v>1160</v>
      </c>
      <c r="M516" s="72">
        <v>15</v>
      </c>
      <c r="N516" s="51" t="s">
        <v>748</v>
      </c>
      <c r="O516" s="78" t="s">
        <v>3491</v>
      </c>
      <c r="P516" s="72"/>
      <c r="R516" s="122">
        <v>-1.25</v>
      </c>
      <c r="AA516" s="195"/>
      <c r="AB516" s="195"/>
      <c r="AC516" s="195"/>
      <c r="AD516" s="72"/>
      <c r="AE516" s="316">
        <v>1</v>
      </c>
      <c r="AF516" s="195"/>
      <c r="AG516" s="195">
        <v>0</v>
      </c>
      <c r="AH516" s="72"/>
      <c r="AR516" s="53">
        <v>0.99419999999999997</v>
      </c>
      <c r="AT516" s="77"/>
      <c r="AU516" s="276">
        <v>2000</v>
      </c>
      <c r="AW516" s="276">
        <v>1988.3999999999999</v>
      </c>
      <c r="BB516" s="80" t="s">
        <v>722</v>
      </c>
      <c r="BC516" s="270" t="s">
        <v>1126</v>
      </c>
      <c r="BD516" s="72">
        <v>69.94</v>
      </c>
      <c r="BE516" s="72"/>
      <c r="BF516" s="72"/>
      <c r="BG516" s="72"/>
      <c r="BH516" s="72">
        <v>10.95</v>
      </c>
      <c r="BI516" s="72"/>
      <c r="BJ516" s="72"/>
      <c r="BK516" s="72"/>
      <c r="BL516" s="72"/>
      <c r="BM516" s="72"/>
      <c r="BN516" s="72">
        <v>4.2699999999999996</v>
      </c>
      <c r="BO516" s="72"/>
      <c r="BP516" s="72"/>
      <c r="BQ516" s="72"/>
      <c r="BR516" s="72"/>
      <c r="BS516" s="72"/>
      <c r="BT516" s="72"/>
      <c r="BU516" s="72"/>
      <c r="BV516" s="72"/>
      <c r="BW516" s="72"/>
      <c r="BX516" s="72">
        <v>0.02</v>
      </c>
      <c r="BY516" s="72"/>
      <c r="BZ516" s="72">
        <v>3.32</v>
      </c>
      <c r="CA516" s="72"/>
      <c r="CB516" s="72">
        <v>4.58</v>
      </c>
      <c r="CC516" s="72"/>
      <c r="CD516" s="72"/>
      <c r="CE516" s="72"/>
      <c r="CF516" s="72"/>
      <c r="CG516" s="72"/>
      <c r="CH516" s="72"/>
      <c r="CI516" s="72"/>
      <c r="CJ516" s="72"/>
      <c r="CK516" s="72"/>
      <c r="CL516" s="72"/>
      <c r="CM516" s="72"/>
      <c r="CN516" s="72"/>
      <c r="CO516" s="72"/>
      <c r="CP516" s="72"/>
      <c r="CQ516" s="72"/>
      <c r="CR516" s="72"/>
      <c r="CS516" s="72"/>
      <c r="CT516" s="72"/>
      <c r="CU516" s="72"/>
      <c r="CV516" s="72"/>
      <c r="CW516" s="72"/>
      <c r="CX516" s="72"/>
      <c r="CY516" s="72"/>
      <c r="CZ516" s="72"/>
      <c r="DA516" s="72"/>
      <c r="DB516" s="72"/>
      <c r="DC516" s="72"/>
      <c r="DD516" s="72"/>
      <c r="DE516" s="72"/>
      <c r="DF516" s="72"/>
      <c r="DG516" s="72"/>
      <c r="DH516" s="78">
        <f t="shared" si="363"/>
        <v>93.079999999999984</v>
      </c>
      <c r="DJ516" s="77">
        <f t="shared" si="364"/>
        <v>6.9200000000000159</v>
      </c>
      <c r="DK516" s="72"/>
      <c r="DO516" s="358">
        <v>5.56</v>
      </c>
      <c r="DP516" s="72"/>
      <c r="DQ516" s="374"/>
      <c r="DR516" s="72"/>
      <c r="DU516" s="52"/>
      <c r="DX516" s="75">
        <f t="shared" ref="DX516:DX579" si="365">BD516/$DH516*100</f>
        <v>75.139664804469291</v>
      </c>
      <c r="DY516" s="51">
        <f t="shared" ref="DY516:DY579" si="366">DX516*SQRT(((BE516/BD516)^2)+(($DI516/$DH516)^2))</f>
        <v>0</v>
      </c>
      <c r="DZ516" s="75">
        <f t="shared" ref="DZ516:DZ579" si="367">BF516/$DH516*100</f>
        <v>0</v>
      </c>
      <c r="EA516" s="51" t="e">
        <f t="shared" ref="EA516:EA579" si="368">DZ516*SQRT(((BG516/BF516)^2)+(($DI516/$DH516)^2))</f>
        <v>#DIV/0!</v>
      </c>
      <c r="EB516" s="75">
        <f t="shared" ref="EB516:EB579" si="369">BH516/$DH516*100</f>
        <v>11.764073914911904</v>
      </c>
      <c r="EC516" s="51">
        <f t="shared" ref="EC516:EC579" si="370">EB516*SQRT(((BI516/BH516)^2)+(($DI516/$DH516)^2))</f>
        <v>0</v>
      </c>
      <c r="ED516" s="75">
        <f t="shared" ref="ED516:ED579" si="371">BN516/$DH516*100</f>
        <v>4.5874516544907609</v>
      </c>
      <c r="EE516" s="51">
        <f t="shared" ref="EE516:EE579" si="372">ED516*SQRT(((BO516/BN516)^2)+(($DI516/$DH516)^2))</f>
        <v>0</v>
      </c>
      <c r="EF516" s="75">
        <f t="shared" ref="EF516:EF579" si="373">BP516/$DH516*100</f>
        <v>0</v>
      </c>
      <c r="EG516" s="51" t="e">
        <f t="shared" ref="EG516:EG579" si="374">EF516*SQRT(((BQ516/BP516)^2)+(($DI516/$DH516)^2))</f>
        <v>#DIV/0!</v>
      </c>
      <c r="EH516" s="75">
        <f t="shared" ref="EH516:EH579" si="375">BR516/$DH516*100</f>
        <v>0</v>
      </c>
      <c r="EI516" s="51" t="e">
        <f t="shared" ref="EI516:EI579" si="376">EH516*SQRT(((BS516/BR516)^2)+(($DI516/$DH516)^2))</f>
        <v>#DIV/0!</v>
      </c>
      <c r="EJ516" s="75">
        <f t="shared" ref="EJ516:EJ579" si="377">BX516/$DH516*100</f>
        <v>2.1486892995272885E-2</v>
      </c>
      <c r="EK516" s="51">
        <f t="shared" ref="EK516:EK579" si="378">EJ516*SQRT(((BY516/BX516)^2)+(($DI516/$DH516)^2))</f>
        <v>0</v>
      </c>
      <c r="EL516" s="75">
        <f t="shared" ref="EL516:EL579" si="379">BZ516/$DH516*100</f>
        <v>3.5668242372152994</v>
      </c>
      <c r="EM516" s="51">
        <f t="shared" ref="EM516:EM579" si="380">EL516*SQRT(((CA516/BZ516)^2)+(($DI516/$DH516)^2))</f>
        <v>0</v>
      </c>
      <c r="EN516" s="75">
        <f t="shared" ref="EN516:EN579" si="381">CB516/$DH516*100</f>
        <v>4.9204984959174913</v>
      </c>
      <c r="EO516" s="51">
        <f t="shared" ref="EO516:EO579" si="382">EN516*SQRT(((CC516/CB516)^2)+(($DI516/$DH516)^2))</f>
        <v>0</v>
      </c>
      <c r="EP516" s="75">
        <f t="shared" ref="EP516:EP579" si="383">CD516/$DH516*100</f>
        <v>0</v>
      </c>
      <c r="EQ516" s="51" t="e">
        <f t="shared" ref="EQ516:EQ579" si="384">EP516*SQRT(((CE516/CD516)^2)+(($DI516/$DH516)^2))</f>
        <v>#DIV/0!</v>
      </c>
      <c r="ER516" s="51">
        <f t="shared" ref="ER516:ER579" si="385">DH516/$DH516*100</f>
        <v>100</v>
      </c>
      <c r="ES516" s="51">
        <f t="shared" ref="ES516:ES579" si="386">ER516*SQRT(((DI516/DH516)^2)+(($DI516/$DH516)^2))</f>
        <v>0</v>
      </c>
    </row>
    <row r="517" spans="1:149" x14ac:dyDescent="0.45">
      <c r="A517" s="78" t="s">
        <v>1443</v>
      </c>
      <c r="B517" s="174" t="s">
        <v>950</v>
      </c>
      <c r="C517" s="51" t="s">
        <v>3648</v>
      </c>
      <c r="D517" s="51" t="s">
        <v>3649</v>
      </c>
      <c r="E517" s="78" t="s">
        <v>637</v>
      </c>
      <c r="F517" s="78" t="s">
        <v>1567</v>
      </c>
      <c r="G517" s="72" t="s">
        <v>3367</v>
      </c>
      <c r="H517" s="78" t="s">
        <v>3154</v>
      </c>
      <c r="I517" s="78">
        <v>96</v>
      </c>
      <c r="J517" s="300">
        <v>200</v>
      </c>
      <c r="K517" s="78"/>
      <c r="L517" s="300">
        <v>1160</v>
      </c>
      <c r="M517" s="72">
        <v>15</v>
      </c>
      <c r="N517" s="51" t="s">
        <v>748</v>
      </c>
      <c r="O517" s="78" t="s">
        <v>3491</v>
      </c>
      <c r="P517" s="72"/>
      <c r="R517" s="122">
        <v>-1.25</v>
      </c>
      <c r="AA517" s="195"/>
      <c r="AB517" s="195"/>
      <c r="AC517" s="195"/>
      <c r="AD517" s="72"/>
      <c r="AE517" s="316">
        <v>1</v>
      </c>
      <c r="AF517" s="195"/>
      <c r="AG517" s="195">
        <v>0</v>
      </c>
      <c r="AH517" s="72"/>
      <c r="AR517" s="53">
        <v>0.99419999999999997</v>
      </c>
      <c r="AT517" s="77"/>
      <c r="AU517" s="276">
        <v>2000</v>
      </c>
      <c r="AW517" s="276">
        <v>1988.3999999999999</v>
      </c>
      <c r="BB517" s="80" t="s">
        <v>722</v>
      </c>
      <c r="BC517" s="270" t="s">
        <v>1126</v>
      </c>
      <c r="BD517" s="72">
        <v>69.22</v>
      </c>
      <c r="BE517" s="72"/>
      <c r="BF517" s="72"/>
      <c r="BG517" s="72"/>
      <c r="BH517" s="72">
        <v>10.72</v>
      </c>
      <c r="BI517" s="72"/>
      <c r="BJ517" s="72"/>
      <c r="BK517" s="72"/>
      <c r="BL517" s="72"/>
      <c r="BM517" s="72"/>
      <c r="BN517" s="72">
        <v>5.23</v>
      </c>
      <c r="BO517" s="72"/>
      <c r="BP517" s="72"/>
      <c r="BQ517" s="72"/>
      <c r="BR517" s="72"/>
      <c r="BS517" s="72"/>
      <c r="BT517" s="72"/>
      <c r="BU517" s="72"/>
      <c r="BV517" s="72"/>
      <c r="BW517" s="72"/>
      <c r="BX517" s="72">
        <v>0.01</v>
      </c>
      <c r="BY517" s="72"/>
      <c r="BZ517" s="72">
        <v>3.27</v>
      </c>
      <c r="CA517" s="72"/>
      <c r="CB517" s="72">
        <v>4.59</v>
      </c>
      <c r="CC517" s="72"/>
      <c r="CD517" s="72"/>
      <c r="CE517" s="72"/>
      <c r="CF517" s="72"/>
      <c r="CG517" s="72"/>
      <c r="CH517" s="72"/>
      <c r="CI517" s="72"/>
      <c r="CJ517" s="72"/>
      <c r="CK517" s="72"/>
      <c r="CL517" s="72"/>
      <c r="CM517" s="72"/>
      <c r="CN517" s="72"/>
      <c r="CO517" s="72"/>
      <c r="CP517" s="72"/>
      <c r="CQ517" s="72"/>
      <c r="CR517" s="72"/>
      <c r="CS517" s="72"/>
      <c r="CT517" s="72"/>
      <c r="CU517" s="72"/>
      <c r="CV517" s="72"/>
      <c r="CW517" s="72"/>
      <c r="CX517" s="72"/>
      <c r="CY517" s="72"/>
      <c r="CZ517" s="72"/>
      <c r="DA517" s="72"/>
      <c r="DB517" s="72"/>
      <c r="DC517" s="72"/>
      <c r="DD517" s="72"/>
      <c r="DE517" s="72"/>
      <c r="DF517" s="72"/>
      <c r="DG517" s="72"/>
      <c r="DH517" s="78">
        <f t="shared" si="363"/>
        <v>93.04</v>
      </c>
      <c r="DJ517" s="77">
        <f t="shared" si="364"/>
        <v>6.9599999999999937</v>
      </c>
      <c r="DK517" s="72"/>
      <c r="DO517" s="358">
        <v>5.61</v>
      </c>
      <c r="DP517" s="72"/>
      <c r="DQ517" s="374"/>
      <c r="DR517" s="72"/>
      <c r="DU517" s="52"/>
      <c r="DX517" s="75">
        <f t="shared" si="365"/>
        <v>74.398108340498709</v>
      </c>
      <c r="DY517" s="51">
        <f t="shared" si="366"/>
        <v>0</v>
      </c>
      <c r="DZ517" s="75">
        <f t="shared" si="367"/>
        <v>0</v>
      </c>
      <c r="EA517" s="51" t="e">
        <f t="shared" si="368"/>
        <v>#DIV/0!</v>
      </c>
      <c r="EB517" s="75">
        <f t="shared" si="369"/>
        <v>11.521926053310404</v>
      </c>
      <c r="EC517" s="51">
        <f t="shared" si="370"/>
        <v>0</v>
      </c>
      <c r="ED517" s="75">
        <f t="shared" si="371"/>
        <v>5.6212381771281166</v>
      </c>
      <c r="EE517" s="51">
        <f t="shared" si="372"/>
        <v>0</v>
      </c>
      <c r="EF517" s="75">
        <f t="shared" si="373"/>
        <v>0</v>
      </c>
      <c r="EG517" s="51" t="e">
        <f t="shared" si="374"/>
        <v>#DIV/0!</v>
      </c>
      <c r="EH517" s="75">
        <f t="shared" si="375"/>
        <v>0</v>
      </c>
      <c r="EI517" s="51" t="e">
        <f t="shared" si="376"/>
        <v>#DIV/0!</v>
      </c>
      <c r="EJ517" s="75">
        <f t="shared" si="377"/>
        <v>1.0748065348237317E-2</v>
      </c>
      <c r="EK517" s="51">
        <f t="shared" si="378"/>
        <v>0</v>
      </c>
      <c r="EL517" s="75">
        <f t="shared" si="379"/>
        <v>3.5146173688736022</v>
      </c>
      <c r="EM517" s="51">
        <f t="shared" si="380"/>
        <v>0</v>
      </c>
      <c r="EN517" s="75">
        <f t="shared" si="381"/>
        <v>4.9333619948409284</v>
      </c>
      <c r="EO517" s="51">
        <f t="shared" si="382"/>
        <v>0</v>
      </c>
      <c r="EP517" s="75">
        <f t="shared" si="383"/>
        <v>0</v>
      </c>
      <c r="EQ517" s="51" t="e">
        <f t="shared" si="384"/>
        <v>#DIV/0!</v>
      </c>
      <c r="ER517" s="51">
        <f t="shared" si="385"/>
        <v>100</v>
      </c>
      <c r="ES517" s="51">
        <f t="shared" si="386"/>
        <v>0</v>
      </c>
    </row>
    <row r="518" spans="1:149" x14ac:dyDescent="0.45">
      <c r="A518" s="78" t="s">
        <v>1443</v>
      </c>
      <c r="B518" s="174" t="s">
        <v>950</v>
      </c>
      <c r="C518" s="51" t="s">
        <v>3648</v>
      </c>
      <c r="D518" s="51" t="s">
        <v>3649</v>
      </c>
      <c r="E518" s="78" t="s">
        <v>637</v>
      </c>
      <c r="F518" s="78" t="s">
        <v>1568</v>
      </c>
      <c r="G518" s="72" t="s">
        <v>3367</v>
      </c>
      <c r="H518" s="78" t="s">
        <v>3154</v>
      </c>
      <c r="I518" s="78">
        <v>96</v>
      </c>
      <c r="J518" s="300">
        <v>200</v>
      </c>
      <c r="K518" s="78"/>
      <c r="L518" s="300">
        <v>1160</v>
      </c>
      <c r="M518" s="72">
        <v>15</v>
      </c>
      <c r="N518" s="51" t="s">
        <v>748</v>
      </c>
      <c r="O518" s="78" t="s">
        <v>3491</v>
      </c>
      <c r="P518" s="72"/>
      <c r="R518" s="122">
        <v>-1.25</v>
      </c>
      <c r="AA518" s="195"/>
      <c r="AB518" s="195"/>
      <c r="AC518" s="195"/>
      <c r="AD518" s="72"/>
      <c r="AE518" s="316">
        <v>1</v>
      </c>
      <c r="AF518" s="195"/>
      <c r="AG518" s="195">
        <v>0</v>
      </c>
      <c r="AH518" s="72"/>
      <c r="AR518" s="53">
        <v>0.99419999999999997</v>
      </c>
      <c r="AT518" s="77"/>
      <c r="AU518" s="276">
        <v>2000</v>
      </c>
      <c r="AW518" s="276">
        <v>1988.3999999999999</v>
      </c>
      <c r="BB518" s="80" t="s">
        <v>722</v>
      </c>
      <c r="BC518" s="270" t="s">
        <v>1126</v>
      </c>
      <c r="BD518" s="72">
        <v>65.95</v>
      </c>
      <c r="BE518" s="72"/>
      <c r="BF518" s="72"/>
      <c r="BG518" s="72"/>
      <c r="BH518" s="72">
        <v>10.34</v>
      </c>
      <c r="BI518" s="72"/>
      <c r="BJ518" s="72"/>
      <c r="BK518" s="72"/>
      <c r="BL518" s="72"/>
      <c r="BM518" s="72"/>
      <c r="BN518" s="72">
        <v>9.85</v>
      </c>
      <c r="BO518" s="72"/>
      <c r="BP518" s="72"/>
      <c r="BQ518" s="72"/>
      <c r="BR518" s="72"/>
      <c r="BS518" s="72"/>
      <c r="BT518" s="72"/>
      <c r="BU518" s="72"/>
      <c r="BV518" s="72"/>
      <c r="BW518" s="72"/>
      <c r="BX518" s="72">
        <v>0.05</v>
      </c>
      <c r="BY518" s="72"/>
      <c r="BZ518" s="72">
        <v>3.2</v>
      </c>
      <c r="CA518" s="72"/>
      <c r="CB518" s="72">
        <v>4.3899999999999997</v>
      </c>
      <c r="CC518" s="72"/>
      <c r="CD518" s="72"/>
      <c r="CE518" s="72"/>
      <c r="CF518" s="72"/>
      <c r="CG518" s="72"/>
      <c r="CH518" s="72"/>
      <c r="CI518" s="72"/>
      <c r="CJ518" s="72"/>
      <c r="CK518" s="72"/>
      <c r="CL518" s="72"/>
      <c r="CM518" s="72"/>
      <c r="CN518" s="72"/>
      <c r="CO518" s="72"/>
      <c r="CP518" s="72"/>
      <c r="CQ518" s="72"/>
      <c r="CR518" s="72"/>
      <c r="CS518" s="72"/>
      <c r="CT518" s="72"/>
      <c r="CU518" s="72"/>
      <c r="CV518" s="72"/>
      <c r="CW518" s="72"/>
      <c r="CX518" s="72"/>
      <c r="CY518" s="72"/>
      <c r="CZ518" s="72"/>
      <c r="DA518" s="72"/>
      <c r="DB518" s="72"/>
      <c r="DC518" s="72"/>
      <c r="DD518" s="72"/>
      <c r="DE518" s="72"/>
      <c r="DF518" s="72"/>
      <c r="DG518" s="72"/>
      <c r="DH518" s="78">
        <f t="shared" si="363"/>
        <v>93.78</v>
      </c>
      <c r="DJ518" s="77">
        <f t="shared" si="364"/>
        <v>6.2199999999999989</v>
      </c>
      <c r="DK518" s="72"/>
      <c r="DO518" s="358">
        <v>4.96</v>
      </c>
      <c r="DP518" s="72"/>
      <c r="DQ518" s="374"/>
      <c r="DR518" s="72"/>
      <c r="DU518" s="52"/>
      <c r="DX518" s="75">
        <f t="shared" si="365"/>
        <v>70.324162934527621</v>
      </c>
      <c r="DY518" s="51">
        <f t="shared" si="366"/>
        <v>0</v>
      </c>
      <c r="DZ518" s="75">
        <f t="shared" si="367"/>
        <v>0</v>
      </c>
      <c r="EA518" s="51" t="e">
        <f t="shared" si="368"/>
        <v>#DIV/0!</v>
      </c>
      <c r="EB518" s="75">
        <f t="shared" si="369"/>
        <v>11.025805075709107</v>
      </c>
      <c r="EC518" s="51">
        <f t="shared" si="370"/>
        <v>0</v>
      </c>
      <c r="ED518" s="75">
        <f t="shared" si="371"/>
        <v>10.503305608871827</v>
      </c>
      <c r="EE518" s="51">
        <f t="shared" si="372"/>
        <v>0</v>
      </c>
      <c r="EF518" s="75">
        <f t="shared" si="373"/>
        <v>0</v>
      </c>
      <c r="EG518" s="51" t="e">
        <f t="shared" si="374"/>
        <v>#DIV/0!</v>
      </c>
      <c r="EH518" s="75">
        <f t="shared" si="375"/>
        <v>0</v>
      </c>
      <c r="EI518" s="51" t="e">
        <f t="shared" si="376"/>
        <v>#DIV/0!</v>
      </c>
      <c r="EJ518" s="75">
        <f t="shared" si="377"/>
        <v>5.331627212625293E-2</v>
      </c>
      <c r="EK518" s="51">
        <f t="shared" si="378"/>
        <v>0</v>
      </c>
      <c r="EL518" s="75">
        <f t="shared" si="379"/>
        <v>3.4122414160801875</v>
      </c>
      <c r="EM518" s="51">
        <f t="shared" si="380"/>
        <v>0</v>
      </c>
      <c r="EN518" s="75">
        <f t="shared" si="381"/>
        <v>4.6811686926850076</v>
      </c>
      <c r="EO518" s="51">
        <f t="shared" si="382"/>
        <v>0</v>
      </c>
      <c r="EP518" s="75">
        <f t="shared" si="383"/>
        <v>0</v>
      </c>
      <c r="EQ518" s="51" t="e">
        <f t="shared" si="384"/>
        <v>#DIV/0!</v>
      </c>
      <c r="ER518" s="51">
        <f t="shared" si="385"/>
        <v>100</v>
      </c>
      <c r="ES518" s="51">
        <f t="shared" si="386"/>
        <v>0</v>
      </c>
    </row>
    <row r="519" spans="1:149" x14ac:dyDescent="0.45">
      <c r="A519" s="78" t="s">
        <v>1443</v>
      </c>
      <c r="B519" s="174" t="s">
        <v>950</v>
      </c>
      <c r="C519" s="51" t="s">
        <v>3648</v>
      </c>
      <c r="D519" s="51" t="s">
        <v>3649</v>
      </c>
      <c r="E519" s="78" t="s">
        <v>637</v>
      </c>
      <c r="F519" s="78" t="s">
        <v>1569</v>
      </c>
      <c r="G519" s="72" t="s">
        <v>3367</v>
      </c>
      <c r="H519" s="78" t="s">
        <v>3154</v>
      </c>
      <c r="I519" s="78">
        <v>96</v>
      </c>
      <c r="J519" s="300">
        <v>200</v>
      </c>
      <c r="K519" s="78"/>
      <c r="L519" s="300">
        <v>1160</v>
      </c>
      <c r="M519" s="72">
        <v>15</v>
      </c>
      <c r="N519" s="51" t="s">
        <v>748</v>
      </c>
      <c r="O519" s="78" t="s">
        <v>3491</v>
      </c>
      <c r="P519" s="72"/>
      <c r="R519" s="122">
        <v>-1.25</v>
      </c>
      <c r="AA519" s="195"/>
      <c r="AB519" s="195"/>
      <c r="AC519" s="195"/>
      <c r="AD519" s="72"/>
      <c r="AE519" s="316">
        <v>1</v>
      </c>
      <c r="AF519" s="195"/>
      <c r="AG519" s="195">
        <v>0</v>
      </c>
      <c r="AH519" s="72"/>
      <c r="AR519" s="53">
        <v>0.99419999999999997</v>
      </c>
      <c r="AT519" s="77"/>
      <c r="AU519" s="276">
        <v>2000</v>
      </c>
      <c r="AW519" s="276">
        <v>1988.3999999999999</v>
      </c>
      <c r="BB519" s="80" t="s">
        <v>722</v>
      </c>
      <c r="BC519" s="270" t="s">
        <v>1126</v>
      </c>
      <c r="BD519" s="72">
        <v>65.739999999999995</v>
      </c>
      <c r="BE519" s="72"/>
      <c r="BF519" s="72"/>
      <c r="BG519" s="72"/>
      <c r="BH519" s="72">
        <v>10.25</v>
      </c>
      <c r="BI519" s="72"/>
      <c r="BJ519" s="72"/>
      <c r="BK519" s="72"/>
      <c r="BL519" s="72"/>
      <c r="BM519" s="72"/>
      <c r="BN519" s="72">
        <v>9.81</v>
      </c>
      <c r="BO519" s="72"/>
      <c r="BP519" s="72"/>
      <c r="BQ519" s="72"/>
      <c r="BR519" s="72"/>
      <c r="BS519" s="72"/>
      <c r="BT519" s="72"/>
      <c r="BU519" s="72"/>
      <c r="BV519" s="72"/>
      <c r="BW519" s="72"/>
      <c r="BX519" s="72">
        <v>0.04</v>
      </c>
      <c r="BY519" s="72"/>
      <c r="BZ519" s="72">
        <v>3.17</v>
      </c>
      <c r="CA519" s="72"/>
      <c r="CB519" s="72">
        <v>4.4000000000000004</v>
      </c>
      <c r="CC519" s="72"/>
      <c r="CD519" s="72"/>
      <c r="CE519" s="72"/>
      <c r="CF519" s="72"/>
      <c r="CG519" s="72"/>
      <c r="CH519" s="72"/>
      <c r="CI519" s="72"/>
      <c r="CJ519" s="72"/>
      <c r="CK519" s="72"/>
      <c r="CL519" s="72"/>
      <c r="CM519" s="72"/>
      <c r="CN519" s="72"/>
      <c r="CO519" s="72"/>
      <c r="CP519" s="72"/>
      <c r="CQ519" s="72"/>
      <c r="CR519" s="72"/>
      <c r="CS519" s="72"/>
      <c r="CT519" s="72"/>
      <c r="CU519" s="72"/>
      <c r="CV519" s="72"/>
      <c r="CW519" s="72"/>
      <c r="CX519" s="72"/>
      <c r="CY519" s="72"/>
      <c r="CZ519" s="72"/>
      <c r="DA519" s="72"/>
      <c r="DB519" s="72"/>
      <c r="DC519" s="72"/>
      <c r="DD519" s="72"/>
      <c r="DE519" s="72"/>
      <c r="DF519" s="72"/>
      <c r="DG519" s="72"/>
      <c r="DH519" s="78">
        <f t="shared" si="363"/>
        <v>93.410000000000011</v>
      </c>
      <c r="DJ519" s="77">
        <f t="shared" si="364"/>
        <v>6.5899999999999892</v>
      </c>
      <c r="DK519" s="72"/>
      <c r="DO519" s="358">
        <v>5.3</v>
      </c>
      <c r="DP519" s="72"/>
      <c r="DQ519" s="374"/>
      <c r="DR519" s="72"/>
      <c r="DU519" s="52"/>
      <c r="DX519" s="75">
        <f t="shared" si="365"/>
        <v>70.377903864682565</v>
      </c>
      <c r="DY519" s="51">
        <f t="shared" si="366"/>
        <v>0</v>
      </c>
      <c r="DZ519" s="75">
        <f t="shared" si="367"/>
        <v>0</v>
      </c>
      <c r="EA519" s="51" t="e">
        <f t="shared" si="368"/>
        <v>#DIV/0!</v>
      </c>
      <c r="EB519" s="75">
        <f t="shared" si="369"/>
        <v>10.973129215287441</v>
      </c>
      <c r="EC519" s="51">
        <f t="shared" si="370"/>
        <v>0</v>
      </c>
      <c r="ED519" s="75">
        <f t="shared" si="371"/>
        <v>10.502087570923884</v>
      </c>
      <c r="EE519" s="51">
        <f t="shared" si="372"/>
        <v>0</v>
      </c>
      <c r="EF519" s="75">
        <f t="shared" si="373"/>
        <v>0</v>
      </c>
      <c r="EG519" s="51" t="e">
        <f t="shared" si="374"/>
        <v>#DIV/0!</v>
      </c>
      <c r="EH519" s="75">
        <f t="shared" si="375"/>
        <v>0</v>
      </c>
      <c r="EI519" s="51" t="e">
        <f t="shared" si="376"/>
        <v>#DIV/0!</v>
      </c>
      <c r="EJ519" s="75">
        <f t="shared" si="377"/>
        <v>4.2821967669414408E-2</v>
      </c>
      <c r="EK519" s="51">
        <f t="shared" si="378"/>
        <v>0</v>
      </c>
      <c r="EL519" s="75">
        <f t="shared" si="379"/>
        <v>3.3936409378010914</v>
      </c>
      <c r="EM519" s="51">
        <f t="shared" si="380"/>
        <v>0</v>
      </c>
      <c r="EN519" s="75">
        <f t="shared" si="381"/>
        <v>4.7104164436355855</v>
      </c>
      <c r="EO519" s="51">
        <f t="shared" si="382"/>
        <v>0</v>
      </c>
      <c r="EP519" s="75">
        <f t="shared" si="383"/>
        <v>0</v>
      </c>
      <c r="EQ519" s="51" t="e">
        <f t="shared" si="384"/>
        <v>#DIV/0!</v>
      </c>
      <c r="ER519" s="51">
        <f t="shared" si="385"/>
        <v>100</v>
      </c>
      <c r="ES519" s="51">
        <f t="shared" si="386"/>
        <v>0</v>
      </c>
    </row>
    <row r="520" spans="1:149" x14ac:dyDescent="0.45">
      <c r="A520" s="78" t="s">
        <v>1443</v>
      </c>
      <c r="B520" s="174" t="s">
        <v>950</v>
      </c>
      <c r="C520" s="51" t="s">
        <v>3648</v>
      </c>
      <c r="D520" s="51" t="s">
        <v>3649</v>
      </c>
      <c r="E520" s="78" t="s">
        <v>637</v>
      </c>
      <c r="F520" s="78" t="s">
        <v>1570</v>
      </c>
      <c r="G520" s="72" t="s">
        <v>3367</v>
      </c>
      <c r="H520" s="78" t="s">
        <v>3154</v>
      </c>
      <c r="I520" s="78">
        <v>96</v>
      </c>
      <c r="J520" s="300">
        <v>200</v>
      </c>
      <c r="K520" s="78"/>
      <c r="L520" s="300">
        <v>1160</v>
      </c>
      <c r="M520" s="72">
        <v>15</v>
      </c>
      <c r="N520" s="51" t="s">
        <v>748</v>
      </c>
      <c r="O520" s="78" t="s">
        <v>3491</v>
      </c>
      <c r="P520" s="72"/>
      <c r="R520" s="122">
        <v>-1.25</v>
      </c>
      <c r="AA520" s="195"/>
      <c r="AB520" s="195"/>
      <c r="AC520" s="195"/>
      <c r="AD520" s="72"/>
      <c r="AE520" s="316">
        <v>1</v>
      </c>
      <c r="AF520" s="195"/>
      <c r="AG520" s="195">
        <v>0</v>
      </c>
      <c r="AH520" s="72"/>
      <c r="AR520" s="53">
        <v>0.99419999999999997</v>
      </c>
      <c r="AT520" s="77"/>
      <c r="AU520" s="276">
        <v>2000</v>
      </c>
      <c r="AW520" s="276">
        <v>1988.3999999999999</v>
      </c>
      <c r="BB520" s="80" t="s">
        <v>722</v>
      </c>
      <c r="BC520" s="270" t="s">
        <v>1126</v>
      </c>
      <c r="BD520" s="72">
        <v>72.89</v>
      </c>
      <c r="BE520" s="72"/>
      <c r="BF520" s="72"/>
      <c r="BG520" s="72"/>
      <c r="BH520" s="72">
        <v>11.32</v>
      </c>
      <c r="BI520" s="72"/>
      <c r="BJ520" s="72"/>
      <c r="BK520" s="72"/>
      <c r="BL520" s="72"/>
      <c r="BM520" s="72"/>
      <c r="BN520" s="72">
        <v>1.78</v>
      </c>
      <c r="BO520" s="72"/>
      <c r="BP520" s="72"/>
      <c r="BQ520" s="72"/>
      <c r="BR520" s="72"/>
      <c r="BS520" s="72"/>
      <c r="BT520" s="72"/>
      <c r="BU520" s="72"/>
      <c r="BV520" s="72"/>
      <c r="BW520" s="72"/>
      <c r="BX520" s="72">
        <v>0.03</v>
      </c>
      <c r="BY520" s="72"/>
      <c r="BZ520" s="72">
        <v>3.34</v>
      </c>
      <c r="CA520" s="72"/>
      <c r="CB520" s="72">
        <v>4.78</v>
      </c>
      <c r="CC520" s="72"/>
      <c r="CD520" s="72"/>
      <c r="CE520" s="72"/>
      <c r="CF520" s="72"/>
      <c r="CG520" s="72"/>
      <c r="CH520" s="72"/>
      <c r="CI520" s="72"/>
      <c r="CJ520" s="72"/>
      <c r="CK520" s="72"/>
      <c r="CL520" s="72"/>
      <c r="CM520" s="72"/>
      <c r="CN520" s="72"/>
      <c r="CO520" s="72"/>
      <c r="CP520" s="72"/>
      <c r="CQ520" s="72"/>
      <c r="CR520" s="72"/>
      <c r="CS520" s="72"/>
      <c r="CT520" s="72"/>
      <c r="CU520" s="72"/>
      <c r="CV520" s="72"/>
      <c r="CW520" s="72"/>
      <c r="CX520" s="72"/>
      <c r="CY520" s="72"/>
      <c r="CZ520" s="72"/>
      <c r="DA520" s="72"/>
      <c r="DB520" s="72"/>
      <c r="DC520" s="72"/>
      <c r="DD520" s="72"/>
      <c r="DE520" s="72"/>
      <c r="DF520" s="72"/>
      <c r="DG520" s="72"/>
      <c r="DH520" s="78">
        <f t="shared" si="363"/>
        <v>94.140000000000015</v>
      </c>
      <c r="DJ520" s="77">
        <f t="shared" si="364"/>
        <v>5.8599999999999852</v>
      </c>
      <c r="DK520" s="72"/>
      <c r="DO520" s="358">
        <v>5.03</v>
      </c>
      <c r="DP520" s="72"/>
      <c r="DQ520" s="374"/>
      <c r="DR520" s="72"/>
      <c r="DU520" s="52"/>
      <c r="DX520" s="75">
        <f t="shared" si="365"/>
        <v>77.427236031442533</v>
      </c>
      <c r="DY520" s="51">
        <f t="shared" si="366"/>
        <v>0</v>
      </c>
      <c r="DZ520" s="75">
        <f t="shared" si="367"/>
        <v>0</v>
      </c>
      <c r="EA520" s="51" t="e">
        <f t="shared" si="368"/>
        <v>#DIV/0!</v>
      </c>
      <c r="EB520" s="75">
        <f t="shared" si="369"/>
        <v>12.024644147015081</v>
      </c>
      <c r="EC520" s="51">
        <f t="shared" si="370"/>
        <v>0</v>
      </c>
      <c r="ED520" s="75">
        <f t="shared" si="371"/>
        <v>1.8908009347779899</v>
      </c>
      <c r="EE520" s="51">
        <f t="shared" si="372"/>
        <v>0</v>
      </c>
      <c r="EF520" s="75">
        <f t="shared" si="373"/>
        <v>0</v>
      </c>
      <c r="EG520" s="51" t="e">
        <f t="shared" si="374"/>
        <v>#DIV/0!</v>
      </c>
      <c r="EH520" s="75">
        <f t="shared" si="375"/>
        <v>0</v>
      </c>
      <c r="EI520" s="51" t="e">
        <f t="shared" si="376"/>
        <v>#DIV/0!</v>
      </c>
      <c r="EJ520" s="75">
        <f t="shared" si="377"/>
        <v>3.1867431485022302E-2</v>
      </c>
      <c r="EK520" s="51">
        <f t="shared" si="378"/>
        <v>0</v>
      </c>
      <c r="EL520" s="75">
        <f t="shared" si="379"/>
        <v>3.5479073719991496</v>
      </c>
      <c r="EM520" s="51">
        <f t="shared" si="380"/>
        <v>0</v>
      </c>
      <c r="EN520" s="75">
        <f t="shared" si="381"/>
        <v>5.0775440832802206</v>
      </c>
      <c r="EO520" s="51">
        <f t="shared" si="382"/>
        <v>0</v>
      </c>
      <c r="EP520" s="75">
        <f t="shared" si="383"/>
        <v>0</v>
      </c>
      <c r="EQ520" s="51" t="e">
        <f t="shared" si="384"/>
        <v>#DIV/0!</v>
      </c>
      <c r="ER520" s="51">
        <f t="shared" si="385"/>
        <v>100</v>
      </c>
      <c r="ES520" s="51">
        <f t="shared" si="386"/>
        <v>0</v>
      </c>
    </row>
    <row r="521" spans="1:149" x14ac:dyDescent="0.45">
      <c r="A521" s="78" t="s">
        <v>1443</v>
      </c>
      <c r="B521" s="174" t="s">
        <v>950</v>
      </c>
      <c r="C521" s="51" t="s">
        <v>3648</v>
      </c>
      <c r="D521" s="51" t="s">
        <v>3649</v>
      </c>
      <c r="E521" s="78" t="s">
        <v>637</v>
      </c>
      <c r="F521" s="78" t="s">
        <v>1571</v>
      </c>
      <c r="G521" s="72" t="s">
        <v>3367</v>
      </c>
      <c r="H521" s="78" t="s">
        <v>3154</v>
      </c>
      <c r="I521" s="78">
        <v>96</v>
      </c>
      <c r="J521" s="300">
        <v>200</v>
      </c>
      <c r="K521" s="78"/>
      <c r="L521" s="300">
        <v>1160</v>
      </c>
      <c r="M521" s="72">
        <v>15</v>
      </c>
      <c r="N521" s="51" t="s">
        <v>748</v>
      </c>
      <c r="O521" s="78" t="s">
        <v>3491</v>
      </c>
      <c r="P521" s="72"/>
      <c r="R521" s="122">
        <v>-1.25</v>
      </c>
      <c r="AA521" s="195"/>
      <c r="AB521" s="195"/>
      <c r="AC521" s="195"/>
      <c r="AD521" s="72"/>
      <c r="AE521" s="316">
        <v>1</v>
      </c>
      <c r="AF521" s="195"/>
      <c r="AG521" s="195">
        <v>0</v>
      </c>
      <c r="AH521" s="72"/>
      <c r="AR521" s="53">
        <v>0.99419999999999997</v>
      </c>
      <c r="AT521" s="77"/>
      <c r="AU521" s="276">
        <v>2000</v>
      </c>
      <c r="AW521" s="276">
        <v>1988.3999999999999</v>
      </c>
      <c r="BB521" s="80" t="s">
        <v>722</v>
      </c>
      <c r="BC521" s="270" t="s">
        <v>1126</v>
      </c>
      <c r="BD521" s="72">
        <v>72.08</v>
      </c>
      <c r="BE521" s="72"/>
      <c r="BF521" s="72"/>
      <c r="BG521" s="72"/>
      <c r="BH521" s="72">
        <v>11.16</v>
      </c>
      <c r="BI521" s="72"/>
      <c r="BJ521" s="72"/>
      <c r="BK521" s="72"/>
      <c r="BL521" s="72"/>
      <c r="BM521" s="72"/>
      <c r="BN521" s="72">
        <v>3.55</v>
      </c>
      <c r="BO521" s="72"/>
      <c r="BP521" s="72"/>
      <c r="BQ521" s="72"/>
      <c r="BR521" s="72"/>
      <c r="BS521" s="72"/>
      <c r="BT521" s="72"/>
      <c r="BU521" s="72"/>
      <c r="BV521" s="72"/>
      <c r="BW521" s="72"/>
      <c r="BX521" s="72">
        <v>0.01</v>
      </c>
      <c r="BY521" s="72"/>
      <c r="BZ521" s="72">
        <v>3.35</v>
      </c>
      <c r="CA521" s="72"/>
      <c r="CB521" s="72">
        <v>4.7699999999999996</v>
      </c>
      <c r="CC521" s="72"/>
      <c r="CD521" s="72"/>
      <c r="CE521" s="72"/>
      <c r="CF521" s="72"/>
      <c r="CG521" s="72"/>
      <c r="CH521" s="72"/>
      <c r="CI521" s="72"/>
      <c r="CJ521" s="72"/>
      <c r="CK521" s="72"/>
      <c r="CL521" s="72"/>
      <c r="CM521" s="72"/>
      <c r="CN521" s="72"/>
      <c r="CO521" s="72"/>
      <c r="CP521" s="72"/>
      <c r="CQ521" s="72"/>
      <c r="CR521" s="72"/>
      <c r="CS521" s="72"/>
      <c r="CT521" s="72"/>
      <c r="CU521" s="72"/>
      <c r="CV521" s="72"/>
      <c r="CW521" s="72"/>
      <c r="CX521" s="72"/>
      <c r="CY521" s="72"/>
      <c r="CZ521" s="72"/>
      <c r="DA521" s="72"/>
      <c r="DB521" s="72"/>
      <c r="DC521" s="72"/>
      <c r="DD521" s="72"/>
      <c r="DE521" s="72"/>
      <c r="DF521" s="72"/>
      <c r="DG521" s="72"/>
      <c r="DH521" s="78">
        <f t="shared" si="363"/>
        <v>94.919999999999987</v>
      </c>
      <c r="DJ521" s="77">
        <f t="shared" si="364"/>
        <v>5.0800000000000125</v>
      </c>
      <c r="DK521" s="72"/>
      <c r="DO521" s="358">
        <v>5</v>
      </c>
      <c r="DP521" s="72"/>
      <c r="DQ521" s="374"/>
      <c r="DR521" s="72"/>
      <c r="DU521" s="52"/>
      <c r="DX521" s="75">
        <f t="shared" si="365"/>
        <v>75.937631689844082</v>
      </c>
      <c r="DY521" s="51">
        <f t="shared" si="366"/>
        <v>0</v>
      </c>
      <c r="DZ521" s="75">
        <f t="shared" si="367"/>
        <v>0</v>
      </c>
      <c r="EA521" s="51" t="e">
        <f t="shared" si="368"/>
        <v>#DIV/0!</v>
      </c>
      <c r="EB521" s="75">
        <f t="shared" si="369"/>
        <v>11.757269279393174</v>
      </c>
      <c r="EC521" s="51">
        <f t="shared" si="370"/>
        <v>0</v>
      </c>
      <c r="ED521" s="75">
        <f t="shared" si="371"/>
        <v>3.7399915718499792</v>
      </c>
      <c r="EE521" s="51">
        <f t="shared" si="372"/>
        <v>0</v>
      </c>
      <c r="EF521" s="75">
        <f t="shared" si="373"/>
        <v>0</v>
      </c>
      <c r="EG521" s="51" t="e">
        <f t="shared" si="374"/>
        <v>#DIV/0!</v>
      </c>
      <c r="EH521" s="75">
        <f t="shared" si="375"/>
        <v>0</v>
      </c>
      <c r="EI521" s="51" t="e">
        <f t="shared" si="376"/>
        <v>#DIV/0!</v>
      </c>
      <c r="EJ521" s="75">
        <f t="shared" si="377"/>
        <v>1.0535187526337971E-2</v>
      </c>
      <c r="EK521" s="51">
        <f t="shared" si="378"/>
        <v>0</v>
      </c>
      <c r="EL521" s="75">
        <f t="shared" si="379"/>
        <v>3.5292878213232202</v>
      </c>
      <c r="EM521" s="51">
        <f t="shared" si="380"/>
        <v>0</v>
      </c>
      <c r="EN521" s="75">
        <f t="shared" si="381"/>
        <v>5.0252844500632108</v>
      </c>
      <c r="EO521" s="51">
        <f t="shared" si="382"/>
        <v>0</v>
      </c>
      <c r="EP521" s="75">
        <f t="shared" si="383"/>
        <v>0</v>
      </c>
      <c r="EQ521" s="51" t="e">
        <f t="shared" si="384"/>
        <v>#DIV/0!</v>
      </c>
      <c r="ER521" s="51">
        <f t="shared" si="385"/>
        <v>100</v>
      </c>
      <c r="ES521" s="51">
        <f t="shared" si="386"/>
        <v>0</v>
      </c>
    </row>
    <row r="522" spans="1:149" x14ac:dyDescent="0.45">
      <c r="A522" s="78" t="s">
        <v>1443</v>
      </c>
      <c r="B522" s="174" t="s">
        <v>950</v>
      </c>
      <c r="C522" s="51" t="s">
        <v>3648</v>
      </c>
      <c r="D522" s="51" t="s">
        <v>3649</v>
      </c>
      <c r="E522" s="78" t="s">
        <v>637</v>
      </c>
      <c r="F522" s="78" t="s">
        <v>1572</v>
      </c>
      <c r="G522" s="72" t="s">
        <v>3367</v>
      </c>
      <c r="H522" s="78" t="s">
        <v>3154</v>
      </c>
      <c r="I522" s="78">
        <v>384</v>
      </c>
      <c r="J522" s="300">
        <v>200</v>
      </c>
      <c r="K522" s="78"/>
      <c r="L522" s="300">
        <v>1000</v>
      </c>
      <c r="M522" s="72">
        <v>10</v>
      </c>
      <c r="N522" s="51" t="s">
        <v>748</v>
      </c>
      <c r="O522" s="78" t="s">
        <v>3492</v>
      </c>
      <c r="P522" s="72"/>
      <c r="R522" s="122">
        <v>-0.8</v>
      </c>
      <c r="AA522" s="195"/>
      <c r="AB522" s="195"/>
      <c r="AC522" s="195"/>
      <c r="AD522" s="72"/>
      <c r="AE522" s="316">
        <v>1</v>
      </c>
      <c r="AF522" s="195"/>
      <c r="AG522" s="195">
        <v>0</v>
      </c>
      <c r="AH522" s="72"/>
      <c r="AR522" s="53">
        <v>0.92449999999999999</v>
      </c>
      <c r="AT522" s="77"/>
      <c r="AU522" s="276">
        <v>2000</v>
      </c>
      <c r="AW522" s="276">
        <v>1849</v>
      </c>
      <c r="BB522" s="80" t="s">
        <v>722</v>
      </c>
      <c r="BC522" s="270" t="s">
        <v>1126</v>
      </c>
      <c r="BD522" s="72">
        <v>73.7</v>
      </c>
      <c r="BE522" s="72"/>
      <c r="BF522" s="72"/>
      <c r="BG522" s="72"/>
      <c r="BH522" s="72">
        <v>11.47</v>
      </c>
      <c r="BI522" s="72"/>
      <c r="BJ522" s="72"/>
      <c r="BK522" s="72"/>
      <c r="BL522" s="72"/>
      <c r="BM522" s="72"/>
      <c r="BN522" s="72">
        <v>0.61</v>
      </c>
      <c r="BO522" s="72"/>
      <c r="BP522" s="72"/>
      <c r="BQ522" s="72"/>
      <c r="BR522" s="72"/>
      <c r="BS522" s="72"/>
      <c r="BT522" s="72"/>
      <c r="BU522" s="72"/>
      <c r="BV522" s="72"/>
      <c r="BW522" s="72"/>
      <c r="BX522" s="72">
        <v>0.01</v>
      </c>
      <c r="BY522" s="72"/>
      <c r="BZ522" s="72">
        <v>3.7</v>
      </c>
      <c r="CA522" s="72"/>
      <c r="CB522" s="72">
        <v>4.57</v>
      </c>
      <c r="CC522" s="72"/>
      <c r="CD522" s="72"/>
      <c r="CE522" s="72"/>
      <c r="CF522" s="72"/>
      <c r="CG522" s="72"/>
      <c r="CH522" s="72"/>
      <c r="CI522" s="72"/>
      <c r="CJ522" s="72"/>
      <c r="CK522" s="72"/>
      <c r="CL522" s="72"/>
      <c r="CM522" s="72"/>
      <c r="CN522" s="72"/>
      <c r="CO522" s="72"/>
      <c r="CP522" s="72"/>
      <c r="CQ522" s="72"/>
      <c r="CR522" s="72"/>
      <c r="CS522" s="72"/>
      <c r="CT522" s="72"/>
      <c r="CU522" s="72"/>
      <c r="CV522" s="72"/>
      <c r="CW522" s="72"/>
      <c r="CX522" s="72"/>
      <c r="CY522" s="72"/>
      <c r="CZ522" s="72"/>
      <c r="DA522" s="72"/>
      <c r="DB522" s="72"/>
      <c r="DC522" s="72"/>
      <c r="DD522" s="72"/>
      <c r="DE522" s="72"/>
      <c r="DF522" s="72"/>
      <c r="DG522" s="72"/>
      <c r="DH522" s="78">
        <f t="shared" si="363"/>
        <v>94.06</v>
      </c>
      <c r="DJ522" s="77">
        <f t="shared" si="364"/>
        <v>5.9399999999999977</v>
      </c>
      <c r="DK522" s="72"/>
      <c r="DO522" s="358">
        <v>6.25</v>
      </c>
      <c r="DP522" s="72"/>
      <c r="DQ522" s="374"/>
      <c r="DR522" s="72"/>
      <c r="DU522" s="52"/>
      <c r="DX522" s="75">
        <f t="shared" si="365"/>
        <v>78.354241973208588</v>
      </c>
      <c r="DY522" s="51">
        <f t="shared" si="366"/>
        <v>0</v>
      </c>
      <c r="DZ522" s="75">
        <f t="shared" si="367"/>
        <v>0</v>
      </c>
      <c r="EA522" s="51" t="e">
        <f t="shared" si="368"/>
        <v>#DIV/0!</v>
      </c>
      <c r="EB522" s="75">
        <f t="shared" si="369"/>
        <v>12.19434403572188</v>
      </c>
      <c r="EC522" s="51">
        <f t="shared" si="370"/>
        <v>0</v>
      </c>
      <c r="ED522" s="75">
        <f t="shared" si="371"/>
        <v>0.64852221985966407</v>
      </c>
      <c r="EE522" s="51">
        <f t="shared" si="372"/>
        <v>0</v>
      </c>
      <c r="EF522" s="75">
        <f t="shared" si="373"/>
        <v>0</v>
      </c>
      <c r="EG522" s="51" t="e">
        <f t="shared" si="374"/>
        <v>#DIV/0!</v>
      </c>
      <c r="EH522" s="75">
        <f t="shared" si="375"/>
        <v>0</v>
      </c>
      <c r="EI522" s="51" t="e">
        <f t="shared" si="376"/>
        <v>#DIV/0!</v>
      </c>
      <c r="EJ522" s="75">
        <f t="shared" si="377"/>
        <v>1.0631511800978098E-2</v>
      </c>
      <c r="EK522" s="51">
        <f t="shared" si="378"/>
        <v>0</v>
      </c>
      <c r="EL522" s="75">
        <f t="shared" si="379"/>
        <v>3.9336593663618968</v>
      </c>
      <c r="EM522" s="51">
        <f t="shared" si="380"/>
        <v>0</v>
      </c>
      <c r="EN522" s="75">
        <f t="shared" si="381"/>
        <v>4.8586008930469919</v>
      </c>
      <c r="EO522" s="51">
        <f t="shared" si="382"/>
        <v>0</v>
      </c>
      <c r="EP522" s="75">
        <f t="shared" si="383"/>
        <v>0</v>
      </c>
      <c r="EQ522" s="51" t="e">
        <f t="shared" si="384"/>
        <v>#DIV/0!</v>
      </c>
      <c r="ER522" s="51">
        <f t="shared" si="385"/>
        <v>100</v>
      </c>
      <c r="ES522" s="51">
        <f t="shared" si="386"/>
        <v>0</v>
      </c>
    </row>
    <row r="523" spans="1:149" x14ac:dyDescent="0.45">
      <c r="A523" s="78" t="s">
        <v>1443</v>
      </c>
      <c r="B523" s="174" t="s">
        <v>950</v>
      </c>
      <c r="C523" s="51" t="s">
        <v>3648</v>
      </c>
      <c r="D523" s="51" t="s">
        <v>3649</v>
      </c>
      <c r="E523" s="78" t="s">
        <v>637</v>
      </c>
      <c r="F523" s="78" t="s">
        <v>1573</v>
      </c>
      <c r="G523" s="72" t="s">
        <v>3367</v>
      </c>
      <c r="H523" s="78" t="s">
        <v>3154</v>
      </c>
      <c r="I523" s="78">
        <v>384</v>
      </c>
      <c r="J523" s="300">
        <v>200</v>
      </c>
      <c r="K523" s="78"/>
      <c r="L523" s="300">
        <v>1000</v>
      </c>
      <c r="M523" s="72">
        <v>10</v>
      </c>
      <c r="N523" s="51" t="s">
        <v>748</v>
      </c>
      <c r="O523" s="78" t="s">
        <v>3492</v>
      </c>
      <c r="P523" s="72"/>
      <c r="R523" s="122">
        <v>-0.8</v>
      </c>
      <c r="AA523" s="195"/>
      <c r="AB523" s="195"/>
      <c r="AC523" s="195"/>
      <c r="AD523" s="72"/>
      <c r="AE523" s="316">
        <v>1</v>
      </c>
      <c r="AF523" s="195"/>
      <c r="AG523" s="195">
        <v>0</v>
      </c>
      <c r="AH523" s="72"/>
      <c r="AR523" s="53">
        <v>0.92449999999999999</v>
      </c>
      <c r="AT523" s="77"/>
      <c r="AU523" s="276">
        <v>2000</v>
      </c>
      <c r="AW523" s="276">
        <v>1849</v>
      </c>
      <c r="BB523" s="80" t="s">
        <v>722</v>
      </c>
      <c r="BC523" s="270" t="s">
        <v>1126</v>
      </c>
      <c r="BD523" s="72">
        <v>73.2</v>
      </c>
      <c r="BE523" s="72"/>
      <c r="BF523" s="72"/>
      <c r="BG523" s="72"/>
      <c r="BH523" s="72">
        <v>11.5</v>
      </c>
      <c r="BI523" s="72"/>
      <c r="BJ523" s="72"/>
      <c r="BK523" s="72"/>
      <c r="BL523" s="72"/>
      <c r="BM523" s="72"/>
      <c r="BN523" s="72">
        <v>0.98</v>
      </c>
      <c r="BO523" s="72"/>
      <c r="BP523" s="72"/>
      <c r="BQ523" s="72"/>
      <c r="BR523" s="72"/>
      <c r="BS523" s="72"/>
      <c r="BT523" s="72"/>
      <c r="BU523" s="72"/>
      <c r="BV523" s="72"/>
      <c r="BW523" s="72"/>
      <c r="BX523" s="72"/>
      <c r="BY523" s="72"/>
      <c r="BZ523" s="72">
        <v>3.8</v>
      </c>
      <c r="CA523" s="72"/>
      <c r="CB523" s="72">
        <v>4.53</v>
      </c>
      <c r="CC523" s="72"/>
      <c r="CD523" s="72"/>
      <c r="CE523" s="72"/>
      <c r="CF523" s="72"/>
      <c r="CG523" s="72"/>
      <c r="CH523" s="72"/>
      <c r="CI523" s="72"/>
      <c r="CJ523" s="72"/>
      <c r="CK523" s="72"/>
      <c r="CL523" s="72"/>
      <c r="CM523" s="72"/>
      <c r="CN523" s="72"/>
      <c r="CO523" s="72"/>
      <c r="CP523" s="72"/>
      <c r="CQ523" s="72"/>
      <c r="CR523" s="72"/>
      <c r="CS523" s="72"/>
      <c r="CT523" s="72"/>
      <c r="CU523" s="72"/>
      <c r="CV523" s="72"/>
      <c r="CW523" s="72"/>
      <c r="CX523" s="72"/>
      <c r="CY523" s="72"/>
      <c r="CZ523" s="72"/>
      <c r="DA523" s="72"/>
      <c r="DB523" s="72"/>
      <c r="DC523" s="72"/>
      <c r="DD523" s="72"/>
      <c r="DE523" s="72"/>
      <c r="DF523" s="72"/>
      <c r="DG523" s="72"/>
      <c r="DH523" s="78">
        <f t="shared" si="363"/>
        <v>94.01</v>
      </c>
      <c r="DJ523" s="77">
        <f t="shared" si="364"/>
        <v>5.9899999999999949</v>
      </c>
      <c r="DK523" s="72"/>
      <c r="DO523" s="358">
        <v>5.95</v>
      </c>
      <c r="DP523" s="72"/>
      <c r="DQ523" s="374"/>
      <c r="DR523" s="72"/>
      <c r="DU523" s="52"/>
      <c r="DX523" s="75">
        <f t="shared" si="365"/>
        <v>77.864057015211145</v>
      </c>
      <c r="DY523" s="51">
        <f t="shared" si="366"/>
        <v>0</v>
      </c>
      <c r="DZ523" s="75">
        <f t="shared" si="367"/>
        <v>0</v>
      </c>
      <c r="EA523" s="51" t="e">
        <f t="shared" si="368"/>
        <v>#DIV/0!</v>
      </c>
      <c r="EB523" s="75">
        <f t="shared" si="369"/>
        <v>12.23274119774492</v>
      </c>
      <c r="EC523" s="51">
        <f t="shared" si="370"/>
        <v>0</v>
      </c>
      <c r="ED523" s="75">
        <f t="shared" si="371"/>
        <v>1.0424422933730453</v>
      </c>
      <c r="EE523" s="51">
        <f t="shared" si="372"/>
        <v>0</v>
      </c>
      <c r="EF523" s="75">
        <f t="shared" si="373"/>
        <v>0</v>
      </c>
      <c r="EG523" s="51" t="e">
        <f t="shared" si="374"/>
        <v>#DIV/0!</v>
      </c>
      <c r="EH523" s="75">
        <f t="shared" si="375"/>
        <v>0</v>
      </c>
      <c r="EI523" s="51" t="e">
        <f t="shared" si="376"/>
        <v>#DIV/0!</v>
      </c>
      <c r="EJ523" s="75">
        <f t="shared" si="377"/>
        <v>0</v>
      </c>
      <c r="EK523" s="51" t="e">
        <f t="shared" si="378"/>
        <v>#DIV/0!</v>
      </c>
      <c r="EL523" s="75">
        <f t="shared" si="379"/>
        <v>4.0421231783852773</v>
      </c>
      <c r="EM523" s="51">
        <f t="shared" si="380"/>
        <v>0</v>
      </c>
      <c r="EN523" s="75">
        <f t="shared" si="381"/>
        <v>4.818636315285608</v>
      </c>
      <c r="EO523" s="51">
        <f t="shared" si="382"/>
        <v>0</v>
      </c>
      <c r="EP523" s="75">
        <f t="shared" si="383"/>
        <v>0</v>
      </c>
      <c r="EQ523" s="51" t="e">
        <f t="shared" si="384"/>
        <v>#DIV/0!</v>
      </c>
      <c r="ER523" s="51">
        <f t="shared" si="385"/>
        <v>100</v>
      </c>
      <c r="ES523" s="51">
        <f t="shared" si="386"/>
        <v>0</v>
      </c>
    </row>
    <row r="524" spans="1:149" x14ac:dyDescent="0.45">
      <c r="A524" s="78" t="s">
        <v>1443</v>
      </c>
      <c r="B524" s="174" t="s">
        <v>950</v>
      </c>
      <c r="C524" s="51" t="s">
        <v>3648</v>
      </c>
      <c r="D524" s="51" t="s">
        <v>3649</v>
      </c>
      <c r="E524" s="78" t="s">
        <v>637</v>
      </c>
      <c r="F524" s="78" t="s">
        <v>1574</v>
      </c>
      <c r="G524" s="72" t="s">
        <v>3367</v>
      </c>
      <c r="H524" s="78" t="s">
        <v>3154</v>
      </c>
      <c r="I524" s="78">
        <v>384</v>
      </c>
      <c r="J524" s="300">
        <v>200</v>
      </c>
      <c r="K524" s="78"/>
      <c r="L524" s="300">
        <v>1000</v>
      </c>
      <c r="M524" s="72">
        <v>10</v>
      </c>
      <c r="N524" s="51" t="s">
        <v>748</v>
      </c>
      <c r="O524" s="78" t="s">
        <v>3492</v>
      </c>
      <c r="P524" s="72"/>
      <c r="R524" s="122">
        <v>-0.8</v>
      </c>
      <c r="AA524" s="195"/>
      <c r="AB524" s="195"/>
      <c r="AC524" s="195"/>
      <c r="AD524" s="72"/>
      <c r="AE524" s="316">
        <v>1</v>
      </c>
      <c r="AF524" s="195"/>
      <c r="AG524" s="195">
        <v>0</v>
      </c>
      <c r="AH524" s="72"/>
      <c r="AR524" s="53">
        <v>0.92449999999999999</v>
      </c>
      <c r="AT524" s="77"/>
      <c r="AU524" s="276">
        <v>2000</v>
      </c>
      <c r="AW524" s="276">
        <v>1849</v>
      </c>
      <c r="BB524" s="80" t="s">
        <v>722</v>
      </c>
      <c r="BC524" s="270" t="s">
        <v>1126</v>
      </c>
      <c r="BD524" s="72">
        <v>72.37</v>
      </c>
      <c r="BE524" s="72"/>
      <c r="BF524" s="72"/>
      <c r="BG524" s="72"/>
      <c r="BH524" s="72">
        <v>11.48</v>
      </c>
      <c r="BI524" s="72"/>
      <c r="BJ524" s="72"/>
      <c r="BK524" s="72"/>
      <c r="BL524" s="72"/>
      <c r="BM524" s="72"/>
      <c r="BN524" s="72">
        <v>1.22</v>
      </c>
      <c r="BO524" s="72"/>
      <c r="BP524" s="72"/>
      <c r="BQ524" s="72"/>
      <c r="BR524" s="72"/>
      <c r="BS524" s="72"/>
      <c r="BT524" s="72"/>
      <c r="BU524" s="72"/>
      <c r="BV524" s="72"/>
      <c r="BW524" s="72"/>
      <c r="BX524" s="72">
        <v>0.02</v>
      </c>
      <c r="BY524" s="72"/>
      <c r="BZ524" s="72">
        <v>3.78</v>
      </c>
      <c r="CA524" s="72"/>
      <c r="CB524" s="72">
        <v>4.5999999999999996</v>
      </c>
      <c r="CC524" s="72"/>
      <c r="CD524" s="72"/>
      <c r="CE524" s="72"/>
      <c r="CF524" s="72"/>
      <c r="CG524" s="72"/>
      <c r="CH524" s="72"/>
      <c r="CI524" s="72"/>
      <c r="CJ524" s="72"/>
      <c r="CK524" s="72"/>
      <c r="CL524" s="72"/>
      <c r="CM524" s="72"/>
      <c r="CN524" s="72"/>
      <c r="CO524" s="72"/>
      <c r="CP524" s="72"/>
      <c r="CQ524" s="72"/>
      <c r="CR524" s="72"/>
      <c r="CS524" s="72"/>
      <c r="CT524" s="72"/>
      <c r="CU524" s="72"/>
      <c r="CV524" s="72"/>
      <c r="CW524" s="72"/>
      <c r="CX524" s="72"/>
      <c r="CY524" s="72"/>
      <c r="CZ524" s="72"/>
      <c r="DA524" s="72"/>
      <c r="DB524" s="72"/>
      <c r="DC524" s="72"/>
      <c r="DD524" s="72"/>
      <c r="DE524" s="72"/>
      <c r="DF524" s="72"/>
      <c r="DG524" s="72"/>
      <c r="DH524" s="78">
        <f t="shared" si="363"/>
        <v>93.47</v>
      </c>
      <c r="DJ524" s="77">
        <f t="shared" si="364"/>
        <v>6.5300000000000011</v>
      </c>
      <c r="DK524" s="72"/>
      <c r="DO524" s="358">
        <v>6.35</v>
      </c>
      <c r="DP524" s="72"/>
      <c r="DQ524" s="374"/>
      <c r="DR524" s="72"/>
      <c r="DU524" s="52"/>
      <c r="DX524" s="75">
        <f t="shared" si="365"/>
        <v>77.425912057344604</v>
      </c>
      <c r="DY524" s="51">
        <f t="shared" si="366"/>
        <v>0</v>
      </c>
      <c r="DZ524" s="75">
        <f t="shared" si="367"/>
        <v>0</v>
      </c>
      <c r="EA524" s="51" t="e">
        <f t="shared" si="368"/>
        <v>#DIV/0!</v>
      </c>
      <c r="EB524" s="75">
        <f t="shared" si="369"/>
        <v>12.282015619985023</v>
      </c>
      <c r="EC524" s="51">
        <f t="shared" si="370"/>
        <v>0</v>
      </c>
      <c r="ED524" s="75">
        <f t="shared" si="371"/>
        <v>1.3052316251203595</v>
      </c>
      <c r="EE524" s="51">
        <f t="shared" si="372"/>
        <v>0</v>
      </c>
      <c r="EF524" s="75">
        <f t="shared" si="373"/>
        <v>0</v>
      </c>
      <c r="EG524" s="51" t="e">
        <f t="shared" si="374"/>
        <v>#DIV/0!</v>
      </c>
      <c r="EH524" s="75">
        <f t="shared" si="375"/>
        <v>0</v>
      </c>
      <c r="EI524" s="51" t="e">
        <f t="shared" si="376"/>
        <v>#DIV/0!</v>
      </c>
      <c r="EJ524" s="75">
        <f t="shared" si="377"/>
        <v>2.1397239756071468E-2</v>
      </c>
      <c r="EK524" s="51">
        <f t="shared" si="378"/>
        <v>0</v>
      </c>
      <c r="EL524" s="75">
        <f t="shared" si="379"/>
        <v>4.0440783138975069</v>
      </c>
      <c r="EM524" s="51">
        <f t="shared" si="380"/>
        <v>0</v>
      </c>
      <c r="EN524" s="75">
        <f t="shared" si="381"/>
        <v>4.9213651438964368</v>
      </c>
      <c r="EO524" s="51">
        <f t="shared" si="382"/>
        <v>0</v>
      </c>
      <c r="EP524" s="75">
        <f t="shared" si="383"/>
        <v>0</v>
      </c>
      <c r="EQ524" s="51" t="e">
        <f t="shared" si="384"/>
        <v>#DIV/0!</v>
      </c>
      <c r="ER524" s="51">
        <f t="shared" si="385"/>
        <v>100</v>
      </c>
      <c r="ES524" s="51">
        <f t="shared" si="386"/>
        <v>0</v>
      </c>
    </row>
    <row r="525" spans="1:149" x14ac:dyDescent="0.45">
      <c r="A525" s="78" t="s">
        <v>1443</v>
      </c>
      <c r="B525" s="174" t="s">
        <v>950</v>
      </c>
      <c r="C525" s="51" t="s">
        <v>3648</v>
      </c>
      <c r="D525" s="51" t="s">
        <v>3649</v>
      </c>
      <c r="E525" s="78" t="s">
        <v>637</v>
      </c>
      <c r="F525" s="78" t="s">
        <v>1575</v>
      </c>
      <c r="G525" s="72" t="s">
        <v>3367</v>
      </c>
      <c r="H525" s="78" t="s">
        <v>3154</v>
      </c>
      <c r="I525" s="78">
        <v>384</v>
      </c>
      <c r="J525" s="300">
        <v>200</v>
      </c>
      <c r="K525" s="78"/>
      <c r="L525" s="300">
        <v>1000</v>
      </c>
      <c r="M525" s="72">
        <v>10</v>
      </c>
      <c r="N525" s="51" t="s">
        <v>748</v>
      </c>
      <c r="O525" s="78" t="s">
        <v>3492</v>
      </c>
      <c r="P525" s="72"/>
      <c r="R525" s="122">
        <v>-0.8</v>
      </c>
      <c r="AA525" s="195"/>
      <c r="AB525" s="195"/>
      <c r="AC525" s="195"/>
      <c r="AD525" s="72"/>
      <c r="AE525" s="316">
        <v>1</v>
      </c>
      <c r="AF525" s="195"/>
      <c r="AG525" s="195">
        <v>0</v>
      </c>
      <c r="AH525" s="72"/>
      <c r="AR525" s="53">
        <v>0.92449999999999999</v>
      </c>
      <c r="AT525" s="77"/>
      <c r="AU525" s="276">
        <v>2000</v>
      </c>
      <c r="AW525" s="276">
        <v>1849</v>
      </c>
      <c r="BB525" s="80" t="s">
        <v>722</v>
      </c>
      <c r="BC525" s="270" t="s">
        <v>1126</v>
      </c>
      <c r="BD525" s="72">
        <v>72.819999999999993</v>
      </c>
      <c r="BE525" s="72"/>
      <c r="BF525" s="72"/>
      <c r="BG525" s="72"/>
      <c r="BH525" s="72">
        <v>10.98</v>
      </c>
      <c r="BI525" s="72"/>
      <c r="BJ525" s="72"/>
      <c r="BK525" s="72"/>
      <c r="BL525" s="72"/>
      <c r="BM525" s="72"/>
      <c r="BN525" s="72">
        <v>1.81</v>
      </c>
      <c r="BO525" s="72"/>
      <c r="BP525" s="72"/>
      <c r="BQ525" s="72"/>
      <c r="BR525" s="72"/>
      <c r="BS525" s="72"/>
      <c r="BT525" s="72"/>
      <c r="BU525" s="72"/>
      <c r="BV525" s="72"/>
      <c r="BW525" s="72"/>
      <c r="BX525" s="72">
        <v>0.03</v>
      </c>
      <c r="BY525" s="72"/>
      <c r="BZ525" s="72">
        <v>3.4</v>
      </c>
      <c r="CA525" s="72"/>
      <c r="CB525" s="72">
        <v>4.63</v>
      </c>
      <c r="CC525" s="72"/>
      <c r="CD525" s="72"/>
      <c r="CE525" s="72"/>
      <c r="CF525" s="72"/>
      <c r="CG525" s="72"/>
      <c r="CH525" s="72"/>
      <c r="CI525" s="72"/>
      <c r="CJ525" s="72"/>
      <c r="CK525" s="72"/>
      <c r="CL525" s="72"/>
      <c r="CM525" s="72"/>
      <c r="CN525" s="72"/>
      <c r="CO525" s="72"/>
      <c r="CP525" s="72"/>
      <c r="CQ525" s="72"/>
      <c r="CR525" s="72"/>
      <c r="CS525" s="72"/>
      <c r="CT525" s="72"/>
      <c r="CU525" s="72"/>
      <c r="CV525" s="72"/>
      <c r="CW525" s="72"/>
      <c r="CX525" s="72"/>
      <c r="CY525" s="72"/>
      <c r="CZ525" s="72"/>
      <c r="DA525" s="72"/>
      <c r="DB525" s="72"/>
      <c r="DC525" s="72"/>
      <c r="DD525" s="72"/>
      <c r="DE525" s="72"/>
      <c r="DF525" s="72"/>
      <c r="DG525" s="72"/>
      <c r="DH525" s="78">
        <f t="shared" si="363"/>
        <v>93.67</v>
      </c>
      <c r="DJ525" s="77">
        <f t="shared" si="364"/>
        <v>6.3299999999999983</v>
      </c>
      <c r="DK525" s="72"/>
      <c r="DO525" s="358">
        <v>6.09</v>
      </c>
      <c r="DP525" s="72"/>
      <c r="DQ525" s="374"/>
      <c r="DR525" s="72"/>
      <c r="DU525" s="52"/>
      <c r="DX525" s="75">
        <f t="shared" si="365"/>
        <v>77.741005658161626</v>
      </c>
      <c r="DY525" s="51">
        <f t="shared" si="366"/>
        <v>0</v>
      </c>
      <c r="DZ525" s="75">
        <f t="shared" si="367"/>
        <v>0</v>
      </c>
      <c r="EA525" s="51" t="e">
        <f t="shared" si="368"/>
        <v>#DIV/0!</v>
      </c>
      <c r="EB525" s="75">
        <f t="shared" si="369"/>
        <v>11.722002775701933</v>
      </c>
      <c r="EC525" s="51">
        <f t="shared" si="370"/>
        <v>0</v>
      </c>
      <c r="ED525" s="75">
        <f t="shared" si="371"/>
        <v>1.932315575958151</v>
      </c>
      <c r="EE525" s="51">
        <f t="shared" si="372"/>
        <v>0</v>
      </c>
      <c r="EF525" s="75">
        <f t="shared" si="373"/>
        <v>0</v>
      </c>
      <c r="EG525" s="51" t="e">
        <f t="shared" si="374"/>
        <v>#DIV/0!</v>
      </c>
      <c r="EH525" s="75">
        <f t="shared" si="375"/>
        <v>0</v>
      </c>
      <c r="EI525" s="51" t="e">
        <f t="shared" si="376"/>
        <v>#DIV/0!</v>
      </c>
      <c r="EJ525" s="75">
        <f t="shared" si="377"/>
        <v>3.2027329988256643E-2</v>
      </c>
      <c r="EK525" s="51">
        <f t="shared" si="378"/>
        <v>0</v>
      </c>
      <c r="EL525" s="75">
        <f t="shared" si="379"/>
        <v>3.6297640653357526</v>
      </c>
      <c r="EM525" s="51">
        <f t="shared" si="380"/>
        <v>0</v>
      </c>
      <c r="EN525" s="75">
        <f t="shared" si="381"/>
        <v>4.9428845948542754</v>
      </c>
      <c r="EO525" s="51">
        <f t="shared" si="382"/>
        <v>0</v>
      </c>
      <c r="EP525" s="75">
        <f t="shared" si="383"/>
        <v>0</v>
      </c>
      <c r="EQ525" s="51" t="e">
        <f t="shared" si="384"/>
        <v>#DIV/0!</v>
      </c>
      <c r="ER525" s="51">
        <f t="shared" si="385"/>
        <v>100</v>
      </c>
      <c r="ES525" s="51">
        <f t="shared" si="386"/>
        <v>0</v>
      </c>
    </row>
    <row r="526" spans="1:149" x14ac:dyDescent="0.45">
      <c r="A526" s="78" t="s">
        <v>1443</v>
      </c>
      <c r="B526" s="174" t="s">
        <v>950</v>
      </c>
      <c r="C526" s="51" t="s">
        <v>3648</v>
      </c>
      <c r="D526" s="51" t="s">
        <v>3649</v>
      </c>
      <c r="E526" s="78" t="s">
        <v>637</v>
      </c>
      <c r="F526" s="78" t="s">
        <v>1576</v>
      </c>
      <c r="G526" s="72" t="s">
        <v>3367</v>
      </c>
      <c r="H526" s="78" t="s">
        <v>3154</v>
      </c>
      <c r="I526" s="78">
        <v>384</v>
      </c>
      <c r="J526" s="300">
        <v>200</v>
      </c>
      <c r="K526" s="78"/>
      <c r="L526" s="300">
        <v>1000</v>
      </c>
      <c r="M526" s="72">
        <v>10</v>
      </c>
      <c r="N526" s="51" t="s">
        <v>748</v>
      </c>
      <c r="O526" s="78" t="s">
        <v>3492</v>
      </c>
      <c r="P526" s="72"/>
      <c r="R526" s="122">
        <v>-0.8</v>
      </c>
      <c r="AA526" s="195"/>
      <c r="AB526" s="195"/>
      <c r="AC526" s="195"/>
      <c r="AD526" s="72"/>
      <c r="AE526" s="316">
        <v>1</v>
      </c>
      <c r="AF526" s="195"/>
      <c r="AG526" s="195">
        <v>0</v>
      </c>
      <c r="AH526" s="72"/>
      <c r="AR526" s="53">
        <v>0.92449999999999999</v>
      </c>
      <c r="AT526" s="77"/>
      <c r="AU526" s="276">
        <v>2000</v>
      </c>
      <c r="AW526" s="276">
        <v>1849</v>
      </c>
      <c r="BB526" s="80" t="s">
        <v>722</v>
      </c>
      <c r="BC526" s="270" t="s">
        <v>1126</v>
      </c>
      <c r="BD526" s="72">
        <v>72.099999999999994</v>
      </c>
      <c r="BE526" s="72"/>
      <c r="BF526" s="72"/>
      <c r="BG526" s="72"/>
      <c r="BH526" s="72">
        <v>10.45</v>
      </c>
      <c r="BI526" s="72"/>
      <c r="BJ526" s="72"/>
      <c r="BK526" s="72"/>
      <c r="BL526" s="72"/>
      <c r="BM526" s="72"/>
      <c r="BN526" s="72">
        <v>3.12</v>
      </c>
      <c r="BO526" s="72"/>
      <c r="BP526" s="72"/>
      <c r="BQ526" s="72"/>
      <c r="BR526" s="72"/>
      <c r="BS526" s="72"/>
      <c r="BT526" s="72"/>
      <c r="BU526" s="72"/>
      <c r="BV526" s="72"/>
      <c r="BW526" s="72"/>
      <c r="BX526" s="72">
        <v>0.02</v>
      </c>
      <c r="BY526" s="72"/>
      <c r="BZ526" s="72">
        <v>3.57</v>
      </c>
      <c r="CA526" s="72"/>
      <c r="CB526" s="72">
        <v>4.29</v>
      </c>
      <c r="CC526" s="72"/>
      <c r="CD526" s="72"/>
      <c r="CE526" s="72"/>
      <c r="CF526" s="72"/>
      <c r="CG526" s="72"/>
      <c r="CH526" s="72"/>
      <c r="CI526" s="72"/>
      <c r="CJ526" s="72"/>
      <c r="CK526" s="72"/>
      <c r="CL526" s="72"/>
      <c r="CM526" s="72"/>
      <c r="CN526" s="72"/>
      <c r="CO526" s="72"/>
      <c r="CP526" s="72"/>
      <c r="CQ526" s="72"/>
      <c r="CR526" s="72"/>
      <c r="CS526" s="72"/>
      <c r="CT526" s="72"/>
      <c r="CU526" s="72"/>
      <c r="CV526" s="72"/>
      <c r="CW526" s="72"/>
      <c r="CX526" s="72"/>
      <c r="CY526" s="72"/>
      <c r="CZ526" s="72"/>
      <c r="DA526" s="72"/>
      <c r="DB526" s="72"/>
      <c r="DC526" s="72"/>
      <c r="DD526" s="72"/>
      <c r="DE526" s="72"/>
      <c r="DF526" s="72"/>
      <c r="DG526" s="72"/>
      <c r="DH526" s="78">
        <f t="shared" si="363"/>
        <v>93.55</v>
      </c>
      <c r="DJ526" s="77">
        <f t="shared" si="364"/>
        <v>6.4500000000000028</v>
      </c>
      <c r="DK526" s="72"/>
      <c r="DO526" s="358">
        <v>6.01</v>
      </c>
      <c r="DP526" s="72"/>
      <c r="DQ526" s="374"/>
      <c r="DR526" s="72"/>
      <c r="DU526" s="52"/>
      <c r="DX526" s="75">
        <f t="shared" si="365"/>
        <v>77.071084981293424</v>
      </c>
      <c r="DY526" s="51">
        <f t="shared" si="366"/>
        <v>0</v>
      </c>
      <c r="DZ526" s="75">
        <f t="shared" si="367"/>
        <v>0</v>
      </c>
      <c r="EA526" s="51" t="e">
        <f t="shared" si="368"/>
        <v>#DIV/0!</v>
      </c>
      <c r="EB526" s="75">
        <f t="shared" si="369"/>
        <v>11.17049706039551</v>
      </c>
      <c r="EC526" s="51">
        <f t="shared" si="370"/>
        <v>0</v>
      </c>
      <c r="ED526" s="75">
        <f t="shared" si="371"/>
        <v>3.3351149118118659</v>
      </c>
      <c r="EE526" s="51">
        <f t="shared" si="372"/>
        <v>0</v>
      </c>
      <c r="EF526" s="75">
        <f t="shared" si="373"/>
        <v>0</v>
      </c>
      <c r="EG526" s="51" t="e">
        <f t="shared" si="374"/>
        <v>#DIV/0!</v>
      </c>
      <c r="EH526" s="75">
        <f t="shared" si="375"/>
        <v>0</v>
      </c>
      <c r="EI526" s="51" t="e">
        <f t="shared" si="376"/>
        <v>#DIV/0!</v>
      </c>
      <c r="EJ526" s="75">
        <f t="shared" si="377"/>
        <v>2.1378941742383754E-2</v>
      </c>
      <c r="EK526" s="51">
        <f t="shared" si="378"/>
        <v>0</v>
      </c>
      <c r="EL526" s="75">
        <f t="shared" si="379"/>
        <v>3.8161411010154995</v>
      </c>
      <c r="EM526" s="51">
        <f t="shared" si="380"/>
        <v>0</v>
      </c>
      <c r="EN526" s="75">
        <f t="shared" si="381"/>
        <v>4.585783003741315</v>
      </c>
      <c r="EO526" s="51">
        <f t="shared" si="382"/>
        <v>0</v>
      </c>
      <c r="EP526" s="75">
        <f t="shared" si="383"/>
        <v>0</v>
      </c>
      <c r="EQ526" s="51" t="e">
        <f t="shared" si="384"/>
        <v>#DIV/0!</v>
      </c>
      <c r="ER526" s="51">
        <f t="shared" si="385"/>
        <v>100</v>
      </c>
      <c r="ES526" s="51">
        <f t="shared" si="386"/>
        <v>0</v>
      </c>
    </row>
    <row r="527" spans="1:149" x14ac:dyDescent="0.45">
      <c r="A527" s="78" t="s">
        <v>1443</v>
      </c>
      <c r="B527" s="174" t="s">
        <v>950</v>
      </c>
      <c r="C527" s="51" t="s">
        <v>3648</v>
      </c>
      <c r="D527" s="51" t="s">
        <v>3649</v>
      </c>
      <c r="E527" s="78" t="s">
        <v>637</v>
      </c>
      <c r="F527" s="78" t="s">
        <v>1577</v>
      </c>
      <c r="G527" s="72" t="s">
        <v>3367</v>
      </c>
      <c r="H527" s="78" t="s">
        <v>3154</v>
      </c>
      <c r="I527" s="78">
        <v>384</v>
      </c>
      <c r="J527" s="300">
        <v>200</v>
      </c>
      <c r="K527" s="78"/>
      <c r="L527" s="300">
        <v>1000</v>
      </c>
      <c r="M527" s="72">
        <v>10</v>
      </c>
      <c r="N527" s="51" t="s">
        <v>748</v>
      </c>
      <c r="O527" s="78" t="s">
        <v>3492</v>
      </c>
      <c r="P527" s="72"/>
      <c r="R527" s="122">
        <v>-0.8</v>
      </c>
      <c r="AA527" s="195"/>
      <c r="AB527" s="195"/>
      <c r="AC527" s="195"/>
      <c r="AD527" s="72"/>
      <c r="AE527" s="316">
        <v>1</v>
      </c>
      <c r="AF527" s="195"/>
      <c r="AG527" s="195">
        <v>0</v>
      </c>
      <c r="AH527" s="72"/>
      <c r="AR527" s="53">
        <v>0.92449999999999999</v>
      </c>
      <c r="AT527" s="77"/>
      <c r="AU527" s="276">
        <v>2000</v>
      </c>
      <c r="AW527" s="276">
        <v>1849</v>
      </c>
      <c r="BB527" s="80" t="s">
        <v>722</v>
      </c>
      <c r="BC527" s="270" t="s">
        <v>1126</v>
      </c>
      <c r="BD527" s="72">
        <v>71.16</v>
      </c>
      <c r="BE527" s="72"/>
      <c r="BF527" s="72"/>
      <c r="BG527" s="72"/>
      <c r="BH527" s="72">
        <v>11.1</v>
      </c>
      <c r="BI527" s="72"/>
      <c r="BJ527" s="72"/>
      <c r="BK527" s="72"/>
      <c r="BL527" s="72"/>
      <c r="BM527" s="72"/>
      <c r="BN527" s="72">
        <v>4.6500000000000004</v>
      </c>
      <c r="BO527" s="72"/>
      <c r="BP527" s="72"/>
      <c r="BQ527" s="72"/>
      <c r="BR527" s="72"/>
      <c r="BS527" s="72"/>
      <c r="BT527" s="72"/>
      <c r="BU527" s="72"/>
      <c r="BV527" s="72"/>
      <c r="BW527" s="72"/>
      <c r="BX527" s="72"/>
      <c r="BY527" s="72"/>
      <c r="BZ527" s="72">
        <v>3.18</v>
      </c>
      <c r="CA527" s="72"/>
      <c r="CB527" s="72">
        <v>3.79</v>
      </c>
      <c r="CC527" s="72"/>
      <c r="CD527" s="72"/>
      <c r="CE527" s="72"/>
      <c r="CF527" s="72"/>
      <c r="CG527" s="72"/>
      <c r="CH527" s="72"/>
      <c r="CI527" s="72"/>
      <c r="CJ527" s="72"/>
      <c r="CK527" s="72"/>
      <c r="CL527" s="72"/>
      <c r="CM527" s="72"/>
      <c r="CN527" s="72"/>
      <c r="CO527" s="72"/>
      <c r="CP527" s="72"/>
      <c r="CQ527" s="72"/>
      <c r="CR527" s="72"/>
      <c r="CS527" s="72"/>
      <c r="CT527" s="72"/>
      <c r="CU527" s="72"/>
      <c r="CV527" s="72"/>
      <c r="CW527" s="72"/>
      <c r="CX527" s="72"/>
      <c r="CY527" s="72"/>
      <c r="CZ527" s="72"/>
      <c r="DA527" s="72"/>
      <c r="DB527" s="72"/>
      <c r="DC527" s="72"/>
      <c r="DD527" s="72"/>
      <c r="DE527" s="72"/>
      <c r="DF527" s="72"/>
      <c r="DG527" s="72"/>
      <c r="DH527" s="78">
        <f t="shared" si="363"/>
        <v>93.88000000000001</v>
      </c>
      <c r="DJ527" s="77">
        <f t="shared" si="364"/>
        <v>6.1199999999999903</v>
      </c>
      <c r="DK527" s="72"/>
      <c r="DO527" s="358">
        <v>5.01</v>
      </c>
      <c r="DP527" s="72"/>
      <c r="DQ527" s="374"/>
      <c r="DR527" s="72"/>
      <c r="DU527" s="52"/>
      <c r="DX527" s="75">
        <f t="shared" si="365"/>
        <v>75.798892202812084</v>
      </c>
      <c r="DY527" s="51">
        <f t="shared" si="366"/>
        <v>0</v>
      </c>
      <c r="DZ527" s="75">
        <f t="shared" si="367"/>
        <v>0</v>
      </c>
      <c r="EA527" s="51" t="e">
        <f t="shared" si="368"/>
        <v>#DIV/0!</v>
      </c>
      <c r="EB527" s="75">
        <f t="shared" si="369"/>
        <v>11.823604601619087</v>
      </c>
      <c r="EC527" s="51">
        <f t="shared" si="370"/>
        <v>0</v>
      </c>
      <c r="ED527" s="75">
        <f t="shared" si="371"/>
        <v>4.9531316574350237</v>
      </c>
      <c r="EE527" s="51">
        <f t="shared" si="372"/>
        <v>0</v>
      </c>
      <c r="EF527" s="75">
        <f t="shared" si="373"/>
        <v>0</v>
      </c>
      <c r="EG527" s="51" t="e">
        <f t="shared" si="374"/>
        <v>#DIV/0!</v>
      </c>
      <c r="EH527" s="75">
        <f t="shared" si="375"/>
        <v>0</v>
      </c>
      <c r="EI527" s="51" t="e">
        <f t="shared" si="376"/>
        <v>#DIV/0!</v>
      </c>
      <c r="EJ527" s="75">
        <f t="shared" si="377"/>
        <v>0</v>
      </c>
      <c r="EK527" s="51" t="e">
        <f t="shared" si="378"/>
        <v>#DIV/0!</v>
      </c>
      <c r="EL527" s="75">
        <f t="shared" si="379"/>
        <v>3.3873029399233063</v>
      </c>
      <c r="EM527" s="51">
        <f t="shared" si="380"/>
        <v>0</v>
      </c>
      <c r="EN527" s="75">
        <f t="shared" si="381"/>
        <v>4.0370685982104808</v>
      </c>
      <c r="EO527" s="51">
        <f t="shared" si="382"/>
        <v>0</v>
      </c>
      <c r="EP527" s="75">
        <f t="shared" si="383"/>
        <v>0</v>
      </c>
      <c r="EQ527" s="51" t="e">
        <f t="shared" si="384"/>
        <v>#DIV/0!</v>
      </c>
      <c r="ER527" s="51">
        <f t="shared" si="385"/>
        <v>100</v>
      </c>
      <c r="ES527" s="51">
        <f t="shared" si="386"/>
        <v>0</v>
      </c>
    </row>
    <row r="528" spans="1:149" x14ac:dyDescent="0.45">
      <c r="A528" s="78" t="s">
        <v>1443</v>
      </c>
      <c r="B528" s="174" t="s">
        <v>950</v>
      </c>
      <c r="C528" s="51" t="s">
        <v>3648</v>
      </c>
      <c r="D528" s="51" t="s">
        <v>3649</v>
      </c>
      <c r="E528" s="78" t="s">
        <v>637</v>
      </c>
      <c r="F528" s="78" t="s">
        <v>1578</v>
      </c>
      <c r="G528" s="72" t="s">
        <v>3367</v>
      </c>
      <c r="H528" s="78" t="s">
        <v>3154</v>
      </c>
      <c r="I528" s="78">
        <v>384</v>
      </c>
      <c r="J528" s="300">
        <v>200</v>
      </c>
      <c r="K528" s="78"/>
      <c r="L528" s="300">
        <v>1000</v>
      </c>
      <c r="M528" s="72">
        <v>10</v>
      </c>
      <c r="N528" s="51" t="s">
        <v>748</v>
      </c>
      <c r="O528" s="78" t="s">
        <v>3492</v>
      </c>
      <c r="P528" s="72"/>
      <c r="R528" s="122">
        <v>-0.8</v>
      </c>
      <c r="AA528" s="195"/>
      <c r="AB528" s="195"/>
      <c r="AC528" s="195"/>
      <c r="AD528" s="72"/>
      <c r="AE528" s="316">
        <v>1</v>
      </c>
      <c r="AF528" s="195"/>
      <c r="AG528" s="195">
        <v>0</v>
      </c>
      <c r="AH528" s="72"/>
      <c r="AR528" s="53">
        <v>0.92449999999999999</v>
      </c>
      <c r="AT528" s="77"/>
      <c r="AU528" s="276">
        <v>2000</v>
      </c>
      <c r="AW528" s="276">
        <v>1849</v>
      </c>
      <c r="BB528" s="80" t="s">
        <v>722</v>
      </c>
      <c r="BC528" s="270" t="s">
        <v>1126</v>
      </c>
      <c r="BD528" s="72">
        <v>69.209999999999994</v>
      </c>
      <c r="BE528" s="72"/>
      <c r="BF528" s="72"/>
      <c r="BG528" s="72"/>
      <c r="BH528" s="72">
        <v>11.64</v>
      </c>
      <c r="BI528" s="72"/>
      <c r="BJ528" s="72"/>
      <c r="BK528" s="72"/>
      <c r="BL528" s="72"/>
      <c r="BM528" s="72"/>
      <c r="BN528" s="72">
        <v>6.37</v>
      </c>
      <c r="BO528" s="72"/>
      <c r="BP528" s="72"/>
      <c r="BQ528" s="72"/>
      <c r="BR528" s="72"/>
      <c r="BS528" s="72"/>
      <c r="BT528" s="72"/>
      <c r="BU528" s="72"/>
      <c r="BV528" s="72"/>
      <c r="BW528" s="72"/>
      <c r="BX528" s="72">
        <v>0.03</v>
      </c>
      <c r="BY528" s="72"/>
      <c r="BZ528" s="72">
        <v>3.32</v>
      </c>
      <c r="CA528" s="72"/>
      <c r="CB528" s="72">
        <v>4.1399999999999997</v>
      </c>
      <c r="CC528" s="72"/>
      <c r="CD528" s="72"/>
      <c r="CE528" s="72"/>
      <c r="CF528" s="72"/>
      <c r="CG528" s="72"/>
      <c r="CH528" s="72"/>
      <c r="CI528" s="72"/>
      <c r="CJ528" s="72"/>
      <c r="CK528" s="72"/>
      <c r="CL528" s="72"/>
      <c r="CM528" s="72"/>
      <c r="CN528" s="72"/>
      <c r="CO528" s="72"/>
      <c r="CP528" s="72"/>
      <c r="CQ528" s="72"/>
      <c r="CR528" s="72"/>
      <c r="CS528" s="72"/>
      <c r="CT528" s="72"/>
      <c r="CU528" s="72"/>
      <c r="CV528" s="72"/>
      <c r="CW528" s="72"/>
      <c r="CX528" s="72"/>
      <c r="CY528" s="72"/>
      <c r="CZ528" s="72"/>
      <c r="DA528" s="72"/>
      <c r="DB528" s="72"/>
      <c r="DC528" s="72"/>
      <c r="DD528" s="72"/>
      <c r="DE528" s="72"/>
      <c r="DF528" s="72"/>
      <c r="DG528" s="72"/>
      <c r="DH528" s="78">
        <f t="shared" si="363"/>
        <v>94.71</v>
      </c>
      <c r="DJ528" s="77">
        <f t="shared" si="364"/>
        <v>5.2900000000000063</v>
      </c>
      <c r="DK528" s="72"/>
      <c r="DO528" s="358">
        <v>4.3600000000000003</v>
      </c>
      <c r="DP528" s="72"/>
      <c r="DQ528" s="374"/>
      <c r="DR528" s="72"/>
      <c r="DU528" s="52"/>
      <c r="DX528" s="75">
        <f t="shared" si="365"/>
        <v>73.075704783021848</v>
      </c>
      <c r="DY528" s="51">
        <f t="shared" si="366"/>
        <v>0</v>
      </c>
      <c r="DZ528" s="75">
        <f t="shared" si="367"/>
        <v>0</v>
      </c>
      <c r="EA528" s="51" t="e">
        <f t="shared" si="368"/>
        <v>#DIV/0!</v>
      </c>
      <c r="EB528" s="75">
        <f t="shared" si="369"/>
        <v>12.290148875514731</v>
      </c>
      <c r="EC528" s="51">
        <f t="shared" si="370"/>
        <v>0</v>
      </c>
      <c r="ED528" s="75">
        <f t="shared" si="371"/>
        <v>6.7257945306725802</v>
      </c>
      <c r="EE528" s="51">
        <f t="shared" si="372"/>
        <v>0</v>
      </c>
      <c r="EF528" s="75">
        <f t="shared" si="373"/>
        <v>0</v>
      </c>
      <c r="EG528" s="51" t="e">
        <f t="shared" si="374"/>
        <v>#DIV/0!</v>
      </c>
      <c r="EH528" s="75">
        <f t="shared" si="375"/>
        <v>0</v>
      </c>
      <c r="EI528" s="51" t="e">
        <f t="shared" si="376"/>
        <v>#DIV/0!</v>
      </c>
      <c r="EJ528" s="75">
        <f t="shared" si="377"/>
        <v>3.1675641431738996E-2</v>
      </c>
      <c r="EK528" s="51">
        <f t="shared" si="378"/>
        <v>0</v>
      </c>
      <c r="EL528" s="75">
        <f t="shared" si="379"/>
        <v>3.5054376517791157</v>
      </c>
      <c r="EM528" s="51">
        <f t="shared" si="380"/>
        <v>0</v>
      </c>
      <c r="EN528" s="75">
        <f t="shared" si="381"/>
        <v>4.3712385175799815</v>
      </c>
      <c r="EO528" s="51">
        <f t="shared" si="382"/>
        <v>0</v>
      </c>
      <c r="EP528" s="75">
        <f t="shared" si="383"/>
        <v>0</v>
      </c>
      <c r="EQ528" s="51" t="e">
        <f t="shared" si="384"/>
        <v>#DIV/0!</v>
      </c>
      <c r="ER528" s="51">
        <f t="shared" si="385"/>
        <v>100</v>
      </c>
      <c r="ES528" s="51">
        <f t="shared" si="386"/>
        <v>0</v>
      </c>
    </row>
    <row r="529" spans="1:149" x14ac:dyDescent="0.45">
      <c r="A529" s="78" t="s">
        <v>1443</v>
      </c>
      <c r="B529" s="174" t="s">
        <v>950</v>
      </c>
      <c r="C529" s="51" t="s">
        <v>3648</v>
      </c>
      <c r="D529" s="51" t="s">
        <v>3649</v>
      </c>
      <c r="E529" s="78" t="s">
        <v>637</v>
      </c>
      <c r="F529" s="78" t="s">
        <v>1579</v>
      </c>
      <c r="G529" s="72" t="s">
        <v>3367</v>
      </c>
      <c r="H529" s="78" t="s">
        <v>3154</v>
      </c>
      <c r="I529" s="78">
        <v>384</v>
      </c>
      <c r="J529" s="300">
        <v>200</v>
      </c>
      <c r="K529" s="78"/>
      <c r="L529" s="300">
        <v>1000</v>
      </c>
      <c r="M529" s="72">
        <v>10</v>
      </c>
      <c r="N529" s="51" t="s">
        <v>748</v>
      </c>
      <c r="O529" s="78" t="s">
        <v>3492</v>
      </c>
      <c r="P529" s="72"/>
      <c r="R529" s="122">
        <v>-0.8</v>
      </c>
      <c r="AA529" s="195"/>
      <c r="AB529" s="195"/>
      <c r="AC529" s="195"/>
      <c r="AD529" s="72"/>
      <c r="AE529" s="316">
        <v>1</v>
      </c>
      <c r="AF529" s="195"/>
      <c r="AG529" s="195">
        <v>0</v>
      </c>
      <c r="AH529" s="72"/>
      <c r="AR529" s="53">
        <v>0.92449999999999999</v>
      </c>
      <c r="AT529" s="77"/>
      <c r="AU529" s="276">
        <v>2000</v>
      </c>
      <c r="AW529" s="276">
        <v>1849</v>
      </c>
      <c r="BB529" s="80" t="s">
        <v>722</v>
      </c>
      <c r="BC529" s="270" t="s">
        <v>1126</v>
      </c>
      <c r="BD529" s="72">
        <v>68.290000000000006</v>
      </c>
      <c r="BE529" s="72"/>
      <c r="BF529" s="72"/>
      <c r="BG529" s="72"/>
      <c r="BH529" s="72">
        <v>11.82</v>
      </c>
      <c r="BI529" s="72"/>
      <c r="BJ529" s="72"/>
      <c r="BK529" s="72"/>
      <c r="BL529" s="72"/>
      <c r="BM529" s="72"/>
      <c r="BN529" s="72">
        <v>7.18</v>
      </c>
      <c r="BO529" s="72"/>
      <c r="BP529" s="72"/>
      <c r="BQ529" s="72"/>
      <c r="BR529" s="72"/>
      <c r="BS529" s="72"/>
      <c r="BT529" s="72"/>
      <c r="BU529" s="72"/>
      <c r="BV529" s="72"/>
      <c r="BW529" s="72"/>
      <c r="BX529" s="72"/>
      <c r="BY529" s="72"/>
      <c r="BZ529" s="72">
        <v>3.47</v>
      </c>
      <c r="CA529" s="72"/>
      <c r="CB529" s="72">
        <v>4.0599999999999996</v>
      </c>
      <c r="CC529" s="72"/>
      <c r="CD529" s="72"/>
      <c r="CE529" s="72"/>
      <c r="CF529" s="72"/>
      <c r="CG529" s="72"/>
      <c r="CH529" s="72"/>
      <c r="CI529" s="72"/>
      <c r="CJ529" s="72"/>
      <c r="CK529" s="72"/>
      <c r="CL529" s="72"/>
      <c r="CM529" s="72"/>
      <c r="CN529" s="72"/>
      <c r="CO529" s="72"/>
      <c r="CP529" s="72"/>
      <c r="CQ529" s="72"/>
      <c r="CR529" s="72"/>
      <c r="CS529" s="72"/>
      <c r="CT529" s="72"/>
      <c r="CU529" s="72"/>
      <c r="CV529" s="72"/>
      <c r="CW529" s="72"/>
      <c r="CX529" s="72"/>
      <c r="CY529" s="72"/>
      <c r="CZ529" s="72"/>
      <c r="DA529" s="72"/>
      <c r="DB529" s="72"/>
      <c r="DC529" s="72"/>
      <c r="DD529" s="72"/>
      <c r="DE529" s="72"/>
      <c r="DF529" s="72"/>
      <c r="DG529" s="72"/>
      <c r="DH529" s="78">
        <f t="shared" si="363"/>
        <v>94.820000000000022</v>
      </c>
      <c r="DJ529" s="77">
        <f t="shared" si="364"/>
        <v>5.1799999999999784</v>
      </c>
      <c r="DK529" s="72"/>
      <c r="DO529" s="358">
        <v>4.22</v>
      </c>
      <c r="DP529" s="72"/>
      <c r="DQ529" s="374"/>
      <c r="DR529" s="72"/>
      <c r="DU529" s="52"/>
      <c r="DX529" s="75">
        <f t="shared" si="365"/>
        <v>72.020670744568648</v>
      </c>
      <c r="DY529" s="51">
        <f t="shared" si="366"/>
        <v>0</v>
      </c>
      <c r="DZ529" s="75">
        <f t="shared" si="367"/>
        <v>0</v>
      </c>
      <c r="EA529" s="51" t="e">
        <f t="shared" si="368"/>
        <v>#DIV/0!</v>
      </c>
      <c r="EB529" s="75">
        <f t="shared" si="369"/>
        <v>12.465724530689727</v>
      </c>
      <c r="EC529" s="51">
        <f t="shared" si="370"/>
        <v>0</v>
      </c>
      <c r="ED529" s="75">
        <f t="shared" si="371"/>
        <v>7.5722421430078031</v>
      </c>
      <c r="EE529" s="51">
        <f t="shared" si="372"/>
        <v>0</v>
      </c>
      <c r="EF529" s="75">
        <f t="shared" si="373"/>
        <v>0</v>
      </c>
      <c r="EG529" s="51" t="e">
        <f t="shared" si="374"/>
        <v>#DIV/0!</v>
      </c>
      <c r="EH529" s="75">
        <f t="shared" si="375"/>
        <v>0</v>
      </c>
      <c r="EI529" s="51" t="e">
        <f t="shared" si="376"/>
        <v>#DIV/0!</v>
      </c>
      <c r="EJ529" s="75">
        <f t="shared" si="377"/>
        <v>0</v>
      </c>
      <c r="EK529" s="51" t="e">
        <f t="shared" si="378"/>
        <v>#DIV/0!</v>
      </c>
      <c r="EL529" s="75">
        <f t="shared" si="379"/>
        <v>3.6595654925121277</v>
      </c>
      <c r="EM529" s="51">
        <f t="shared" si="380"/>
        <v>0</v>
      </c>
      <c r="EN529" s="75">
        <f t="shared" si="381"/>
        <v>4.2817970892216817</v>
      </c>
      <c r="EO529" s="51">
        <f t="shared" si="382"/>
        <v>0</v>
      </c>
      <c r="EP529" s="75">
        <f t="shared" si="383"/>
        <v>0</v>
      </c>
      <c r="EQ529" s="51" t="e">
        <f t="shared" si="384"/>
        <v>#DIV/0!</v>
      </c>
      <c r="ER529" s="51">
        <f t="shared" si="385"/>
        <v>100</v>
      </c>
      <c r="ES529" s="51">
        <f t="shared" si="386"/>
        <v>0</v>
      </c>
    </row>
    <row r="530" spans="1:149" x14ac:dyDescent="0.45">
      <c r="A530" s="78" t="s">
        <v>1443</v>
      </c>
      <c r="B530" s="174" t="s">
        <v>950</v>
      </c>
      <c r="C530" s="51" t="s">
        <v>3648</v>
      </c>
      <c r="D530" s="51" t="s">
        <v>3649</v>
      </c>
      <c r="E530" s="78" t="s">
        <v>637</v>
      </c>
      <c r="F530" s="78" t="s">
        <v>1580</v>
      </c>
      <c r="G530" s="72" t="s">
        <v>3367</v>
      </c>
      <c r="H530" s="78" t="s">
        <v>3154</v>
      </c>
      <c r="I530" s="78">
        <v>144</v>
      </c>
      <c r="J530" s="300">
        <v>200</v>
      </c>
      <c r="K530" s="78"/>
      <c r="L530" s="300">
        <v>1000</v>
      </c>
      <c r="M530" s="72">
        <v>10</v>
      </c>
      <c r="N530" s="51" t="s">
        <v>748</v>
      </c>
      <c r="O530" s="78" t="s">
        <v>3493</v>
      </c>
      <c r="P530" s="72"/>
      <c r="R530" s="122">
        <v>-0.5</v>
      </c>
      <c r="AA530" s="195"/>
      <c r="AB530" s="195"/>
      <c r="AC530" s="195"/>
      <c r="AD530" s="72"/>
      <c r="AE530" s="316">
        <v>1</v>
      </c>
      <c r="AF530" s="195"/>
      <c r="AG530" s="195">
        <v>0</v>
      </c>
      <c r="AH530" s="72"/>
      <c r="AR530" s="53">
        <v>0.92449999999999999</v>
      </c>
      <c r="AT530" s="77"/>
      <c r="AU530" s="276">
        <v>2000</v>
      </c>
      <c r="AW530" s="276">
        <v>1849</v>
      </c>
      <c r="BB530" s="80" t="s">
        <v>722</v>
      </c>
      <c r="BC530" s="270" t="s">
        <v>1126</v>
      </c>
      <c r="BD530" s="72">
        <v>68.38</v>
      </c>
      <c r="BE530" s="72"/>
      <c r="BF530" s="72"/>
      <c r="BG530" s="72"/>
      <c r="BH530" s="72">
        <v>11.71</v>
      </c>
      <c r="BI530" s="72"/>
      <c r="BJ530" s="72"/>
      <c r="BK530" s="72"/>
      <c r="BL530" s="72"/>
      <c r="BM530" s="72"/>
      <c r="BN530" s="72">
        <v>5.43</v>
      </c>
      <c r="BO530" s="72"/>
      <c r="BP530" s="72"/>
      <c r="BQ530" s="72"/>
      <c r="BR530" s="72"/>
      <c r="BS530" s="72"/>
      <c r="BT530" s="72"/>
      <c r="BU530" s="72"/>
      <c r="BV530" s="72"/>
      <c r="BW530" s="72"/>
      <c r="BX530" s="72">
        <v>0.02</v>
      </c>
      <c r="BY530" s="72"/>
      <c r="BZ530" s="72">
        <v>3.65</v>
      </c>
      <c r="CA530" s="72"/>
      <c r="CB530" s="72">
        <v>4.45</v>
      </c>
      <c r="CC530" s="72"/>
      <c r="CD530" s="72"/>
      <c r="CE530" s="72"/>
      <c r="CF530" s="72"/>
      <c r="CG530" s="72"/>
      <c r="CH530" s="72"/>
      <c r="CI530" s="72"/>
      <c r="CJ530" s="72"/>
      <c r="CK530" s="72"/>
      <c r="CL530" s="72"/>
      <c r="CM530" s="72"/>
      <c r="CN530" s="72"/>
      <c r="CO530" s="72"/>
      <c r="CP530" s="72"/>
      <c r="CQ530" s="72"/>
      <c r="CR530" s="72"/>
      <c r="CS530" s="72"/>
      <c r="CT530" s="72"/>
      <c r="CU530" s="72"/>
      <c r="CV530" s="72"/>
      <c r="CW530" s="72"/>
      <c r="CX530" s="72"/>
      <c r="CY530" s="72"/>
      <c r="CZ530" s="72"/>
      <c r="DA530" s="72"/>
      <c r="DB530" s="72"/>
      <c r="DC530" s="72"/>
      <c r="DD530" s="72"/>
      <c r="DE530" s="72"/>
      <c r="DF530" s="72"/>
      <c r="DG530" s="72"/>
      <c r="DH530" s="78">
        <f t="shared" si="363"/>
        <v>93.640000000000015</v>
      </c>
      <c r="DJ530" s="77">
        <f t="shared" si="364"/>
        <v>6.3599999999999852</v>
      </c>
      <c r="DK530" s="72"/>
      <c r="DO530" s="358">
        <v>5.0999999999999996</v>
      </c>
      <c r="DP530" s="72"/>
      <c r="DQ530" s="374"/>
      <c r="DR530" s="72"/>
      <c r="DU530" s="52"/>
      <c r="DX530" s="75">
        <f t="shared" si="365"/>
        <v>73.024348568987591</v>
      </c>
      <c r="DY530" s="51">
        <f t="shared" si="366"/>
        <v>0</v>
      </c>
      <c r="DZ530" s="75">
        <f t="shared" si="367"/>
        <v>0</v>
      </c>
      <c r="EA530" s="51" t="e">
        <f t="shared" si="368"/>
        <v>#DIV/0!</v>
      </c>
      <c r="EB530" s="75">
        <f t="shared" si="369"/>
        <v>12.505339598462195</v>
      </c>
      <c r="EC530" s="51">
        <f t="shared" si="370"/>
        <v>0</v>
      </c>
      <c r="ED530" s="75">
        <f t="shared" si="371"/>
        <v>5.7988039299444667</v>
      </c>
      <c r="EE530" s="51">
        <f t="shared" si="372"/>
        <v>0</v>
      </c>
      <c r="EF530" s="75">
        <f t="shared" si="373"/>
        <v>0</v>
      </c>
      <c r="EG530" s="51" t="e">
        <f t="shared" si="374"/>
        <v>#DIV/0!</v>
      </c>
      <c r="EH530" s="75">
        <f t="shared" si="375"/>
        <v>0</v>
      </c>
      <c r="EI530" s="51" t="e">
        <f t="shared" si="376"/>
        <v>#DIV/0!</v>
      </c>
      <c r="EJ530" s="75">
        <f t="shared" si="377"/>
        <v>2.1358393848782568E-2</v>
      </c>
      <c r="EK530" s="51">
        <f t="shared" si="378"/>
        <v>0</v>
      </c>
      <c r="EL530" s="75">
        <f t="shared" si="379"/>
        <v>3.8979068774028187</v>
      </c>
      <c r="EM530" s="51">
        <f t="shared" si="380"/>
        <v>0</v>
      </c>
      <c r="EN530" s="75">
        <f t="shared" si="381"/>
        <v>4.7522426313541217</v>
      </c>
      <c r="EO530" s="51">
        <f t="shared" si="382"/>
        <v>0</v>
      </c>
      <c r="EP530" s="75">
        <f t="shared" si="383"/>
        <v>0</v>
      </c>
      <c r="EQ530" s="51" t="e">
        <f t="shared" si="384"/>
        <v>#DIV/0!</v>
      </c>
      <c r="ER530" s="51">
        <f t="shared" si="385"/>
        <v>100</v>
      </c>
      <c r="ES530" s="51">
        <f t="shared" si="386"/>
        <v>0</v>
      </c>
    </row>
    <row r="531" spans="1:149" x14ac:dyDescent="0.45">
      <c r="A531" s="78" t="s">
        <v>1443</v>
      </c>
      <c r="B531" s="174" t="s">
        <v>950</v>
      </c>
      <c r="C531" s="51" t="s">
        <v>3648</v>
      </c>
      <c r="D531" s="51" t="s">
        <v>3649</v>
      </c>
      <c r="E531" s="78" t="s">
        <v>637</v>
      </c>
      <c r="F531" s="78" t="s">
        <v>1581</v>
      </c>
      <c r="G531" s="72" t="s">
        <v>3367</v>
      </c>
      <c r="H531" s="78" t="s">
        <v>3154</v>
      </c>
      <c r="I531" s="78">
        <v>144</v>
      </c>
      <c r="J531" s="300">
        <v>200</v>
      </c>
      <c r="K531" s="78"/>
      <c r="L531" s="300">
        <v>1000</v>
      </c>
      <c r="M531" s="72">
        <v>10</v>
      </c>
      <c r="N531" s="51" t="s">
        <v>748</v>
      </c>
      <c r="O531" s="78" t="s">
        <v>3493</v>
      </c>
      <c r="P531" s="72"/>
      <c r="R531" s="122">
        <v>-0.5</v>
      </c>
      <c r="AA531" s="195"/>
      <c r="AB531" s="195"/>
      <c r="AC531" s="195"/>
      <c r="AD531" s="72"/>
      <c r="AE531" s="316">
        <v>1</v>
      </c>
      <c r="AF531" s="195"/>
      <c r="AG531" s="195">
        <v>0</v>
      </c>
      <c r="AH531" s="72"/>
      <c r="AR531" s="53">
        <v>0.92449999999999999</v>
      </c>
      <c r="AT531" s="77"/>
      <c r="AU531" s="276">
        <v>2000</v>
      </c>
      <c r="AW531" s="276">
        <v>1849</v>
      </c>
      <c r="BB531" s="80" t="s">
        <v>722</v>
      </c>
      <c r="BC531" s="270" t="s">
        <v>1126</v>
      </c>
      <c r="BD531" s="72">
        <v>67.16</v>
      </c>
      <c r="BE531" s="72"/>
      <c r="BF531" s="72"/>
      <c r="BG531" s="72"/>
      <c r="BH531" s="72">
        <v>11.28</v>
      </c>
      <c r="BI531" s="72"/>
      <c r="BJ531" s="72"/>
      <c r="BK531" s="72"/>
      <c r="BL531" s="72"/>
      <c r="BM531" s="72"/>
      <c r="BN531" s="72">
        <v>7.93</v>
      </c>
      <c r="BO531" s="72"/>
      <c r="BP531" s="72"/>
      <c r="BQ531" s="72"/>
      <c r="BR531" s="72"/>
      <c r="BS531" s="72"/>
      <c r="BT531" s="72"/>
      <c r="BU531" s="72"/>
      <c r="BV531" s="72"/>
      <c r="BW531" s="72"/>
      <c r="BX531" s="72">
        <v>0.01</v>
      </c>
      <c r="BY531" s="72"/>
      <c r="BZ531" s="72">
        <v>3.51</v>
      </c>
      <c r="CA531" s="72"/>
      <c r="CB531" s="72">
        <v>3.97</v>
      </c>
      <c r="CC531" s="72"/>
      <c r="CD531" s="72"/>
      <c r="CE531" s="72"/>
      <c r="CF531" s="72"/>
      <c r="CG531" s="72"/>
      <c r="CH531" s="72"/>
      <c r="CI531" s="72"/>
      <c r="CJ531" s="72"/>
      <c r="CK531" s="72"/>
      <c r="CL531" s="72"/>
      <c r="CM531" s="72"/>
      <c r="CN531" s="72"/>
      <c r="CO531" s="72"/>
      <c r="CP531" s="72"/>
      <c r="CQ531" s="72"/>
      <c r="CR531" s="72"/>
      <c r="CS531" s="72"/>
      <c r="CT531" s="72"/>
      <c r="CU531" s="72"/>
      <c r="CV531" s="72"/>
      <c r="CW531" s="72"/>
      <c r="CX531" s="72"/>
      <c r="CY531" s="72"/>
      <c r="CZ531" s="72"/>
      <c r="DA531" s="72"/>
      <c r="DB531" s="72"/>
      <c r="DC531" s="72"/>
      <c r="DD531" s="72"/>
      <c r="DE531" s="72"/>
      <c r="DF531" s="72"/>
      <c r="DG531" s="72"/>
      <c r="DH531" s="78">
        <f t="shared" si="363"/>
        <v>93.860000000000014</v>
      </c>
      <c r="DJ531" s="77">
        <f t="shared" si="364"/>
        <v>6.1399999999999864</v>
      </c>
      <c r="DK531" s="72"/>
      <c r="DO531" s="358">
        <v>4.5</v>
      </c>
      <c r="DP531" s="72"/>
      <c r="DQ531" s="374"/>
      <c r="DR531" s="72"/>
      <c r="DU531" s="52"/>
      <c r="DX531" s="75">
        <f t="shared" si="365"/>
        <v>71.553377370551871</v>
      </c>
      <c r="DY531" s="51">
        <f t="shared" si="366"/>
        <v>0</v>
      </c>
      <c r="DZ531" s="75">
        <f t="shared" si="367"/>
        <v>0</v>
      </c>
      <c r="EA531" s="51" t="e">
        <f t="shared" si="368"/>
        <v>#DIV/0!</v>
      </c>
      <c r="EB531" s="75">
        <f t="shared" si="369"/>
        <v>12.017898998508414</v>
      </c>
      <c r="EC531" s="51">
        <f t="shared" si="370"/>
        <v>0</v>
      </c>
      <c r="ED531" s="75">
        <f t="shared" si="371"/>
        <v>8.4487534626038769</v>
      </c>
      <c r="EE531" s="51">
        <f t="shared" si="372"/>
        <v>0</v>
      </c>
      <c r="EF531" s="75">
        <f t="shared" si="373"/>
        <v>0</v>
      </c>
      <c r="EG531" s="51" t="e">
        <f t="shared" si="374"/>
        <v>#DIV/0!</v>
      </c>
      <c r="EH531" s="75">
        <f t="shared" si="375"/>
        <v>0</v>
      </c>
      <c r="EI531" s="51" t="e">
        <f t="shared" si="376"/>
        <v>#DIV/0!</v>
      </c>
      <c r="EJ531" s="75">
        <f t="shared" si="377"/>
        <v>1.0654165778819516E-2</v>
      </c>
      <c r="EK531" s="51">
        <f t="shared" si="378"/>
        <v>0</v>
      </c>
      <c r="EL531" s="75">
        <f t="shared" si="379"/>
        <v>3.7396121883656499</v>
      </c>
      <c r="EM531" s="51">
        <f t="shared" si="380"/>
        <v>0</v>
      </c>
      <c r="EN531" s="75">
        <f t="shared" si="381"/>
        <v>4.2297038141913479</v>
      </c>
      <c r="EO531" s="51">
        <f t="shared" si="382"/>
        <v>0</v>
      </c>
      <c r="EP531" s="75">
        <f t="shared" si="383"/>
        <v>0</v>
      </c>
      <c r="EQ531" s="51" t="e">
        <f t="shared" si="384"/>
        <v>#DIV/0!</v>
      </c>
      <c r="ER531" s="51">
        <f t="shared" si="385"/>
        <v>100</v>
      </c>
      <c r="ES531" s="51">
        <f t="shared" si="386"/>
        <v>0</v>
      </c>
    </row>
    <row r="532" spans="1:149" x14ac:dyDescent="0.45">
      <c r="A532" s="78" t="s">
        <v>1443</v>
      </c>
      <c r="B532" s="174" t="s">
        <v>950</v>
      </c>
      <c r="C532" s="51" t="s">
        <v>3648</v>
      </c>
      <c r="D532" s="51" t="s">
        <v>3649</v>
      </c>
      <c r="E532" s="78" t="s">
        <v>637</v>
      </c>
      <c r="F532" s="78" t="s">
        <v>1582</v>
      </c>
      <c r="G532" s="72" t="s">
        <v>3367</v>
      </c>
      <c r="H532" s="78" t="s">
        <v>3154</v>
      </c>
      <c r="I532" s="78">
        <v>144</v>
      </c>
      <c r="J532" s="300">
        <v>200</v>
      </c>
      <c r="K532" s="78"/>
      <c r="L532" s="300">
        <v>1000</v>
      </c>
      <c r="M532" s="72">
        <v>10</v>
      </c>
      <c r="N532" s="51" t="s">
        <v>748</v>
      </c>
      <c r="O532" s="78" t="s">
        <v>3494</v>
      </c>
      <c r="P532" s="72"/>
      <c r="R532" s="122">
        <v>1.4</v>
      </c>
      <c r="AA532" s="195"/>
      <c r="AB532" s="195"/>
      <c r="AC532" s="195"/>
      <c r="AD532" s="72"/>
      <c r="AE532" s="316">
        <v>1</v>
      </c>
      <c r="AF532" s="195"/>
      <c r="AG532" s="195">
        <v>0</v>
      </c>
      <c r="AH532" s="72"/>
      <c r="AR532" s="53">
        <v>0.92449999999999999</v>
      </c>
      <c r="AT532" s="77"/>
      <c r="AU532" s="276">
        <v>2000</v>
      </c>
      <c r="AW532" s="276">
        <v>1849</v>
      </c>
      <c r="BB532" s="80" t="s">
        <v>722</v>
      </c>
      <c r="BC532" s="270" t="s">
        <v>1126</v>
      </c>
      <c r="BD532" s="72">
        <v>73.459999999999994</v>
      </c>
      <c r="BE532" s="72"/>
      <c r="BF532" s="72"/>
      <c r="BG532" s="72"/>
      <c r="BH532" s="72">
        <v>10.9</v>
      </c>
      <c r="BI532" s="72"/>
      <c r="BJ532" s="72"/>
      <c r="BK532" s="72"/>
      <c r="BL532" s="72"/>
      <c r="BM532" s="72"/>
      <c r="BN532" s="72">
        <v>0.44</v>
      </c>
      <c r="BO532" s="72"/>
      <c r="BP532" s="72"/>
      <c r="BQ532" s="72"/>
      <c r="BR532" s="72"/>
      <c r="BS532" s="72"/>
      <c r="BT532" s="72"/>
      <c r="BU532" s="72"/>
      <c r="BV532" s="72"/>
      <c r="BW532" s="72"/>
      <c r="BX532" s="72">
        <v>0.01</v>
      </c>
      <c r="BY532" s="72"/>
      <c r="BZ532" s="72">
        <v>3.66</v>
      </c>
      <c r="CA532" s="72"/>
      <c r="CB532" s="72">
        <v>4.75</v>
      </c>
      <c r="CC532" s="72"/>
      <c r="CD532" s="72"/>
      <c r="CE532" s="72"/>
      <c r="CF532" s="72"/>
      <c r="CG532" s="72"/>
      <c r="CH532" s="72"/>
      <c r="CI532" s="72"/>
      <c r="CJ532" s="72"/>
      <c r="CK532" s="72"/>
      <c r="CL532" s="72"/>
      <c r="CM532" s="72"/>
      <c r="CN532" s="72"/>
      <c r="CO532" s="72"/>
      <c r="CP532" s="72"/>
      <c r="CQ532" s="72"/>
      <c r="CR532" s="72"/>
      <c r="CS532" s="72"/>
      <c r="CT532" s="72"/>
      <c r="CU532" s="72"/>
      <c r="CV532" s="72"/>
      <c r="CW532" s="72"/>
      <c r="CX532" s="72"/>
      <c r="CY532" s="72"/>
      <c r="CZ532" s="72"/>
      <c r="DA532" s="72"/>
      <c r="DB532" s="72"/>
      <c r="DC532" s="72"/>
      <c r="DD532" s="72"/>
      <c r="DE532" s="72"/>
      <c r="DF532" s="72"/>
      <c r="DG532" s="72"/>
      <c r="DH532" s="78">
        <f t="shared" si="363"/>
        <v>93.22</v>
      </c>
      <c r="DJ532" s="77">
        <f t="shared" si="364"/>
        <v>6.7800000000000011</v>
      </c>
      <c r="DK532" s="72"/>
      <c r="DO532" s="358">
        <v>6.68</v>
      </c>
      <c r="DP532" s="72"/>
      <c r="DQ532" s="374"/>
      <c r="DR532" s="72"/>
      <c r="DU532" s="52"/>
      <c r="DX532" s="75">
        <f t="shared" si="365"/>
        <v>78.802832010298218</v>
      </c>
      <c r="DY532" s="51">
        <f t="shared" si="366"/>
        <v>0</v>
      </c>
      <c r="DZ532" s="75">
        <f t="shared" si="367"/>
        <v>0</v>
      </c>
      <c r="EA532" s="51" t="e">
        <f t="shared" si="368"/>
        <v>#DIV/0!</v>
      </c>
      <c r="EB532" s="75">
        <f t="shared" si="369"/>
        <v>11.692769791890154</v>
      </c>
      <c r="EC532" s="51">
        <f t="shared" si="370"/>
        <v>0</v>
      </c>
      <c r="ED532" s="75">
        <f t="shared" si="371"/>
        <v>0.47200171636987776</v>
      </c>
      <c r="EE532" s="51">
        <f t="shared" si="372"/>
        <v>0</v>
      </c>
      <c r="EF532" s="75">
        <f t="shared" si="373"/>
        <v>0</v>
      </c>
      <c r="EG532" s="51" t="e">
        <f t="shared" si="374"/>
        <v>#DIV/0!</v>
      </c>
      <c r="EH532" s="75">
        <f t="shared" si="375"/>
        <v>0</v>
      </c>
      <c r="EI532" s="51" t="e">
        <f t="shared" si="376"/>
        <v>#DIV/0!</v>
      </c>
      <c r="EJ532" s="75">
        <f t="shared" si="377"/>
        <v>1.072731173567904E-2</v>
      </c>
      <c r="EK532" s="51">
        <f t="shared" si="378"/>
        <v>0</v>
      </c>
      <c r="EL532" s="75">
        <f t="shared" si="379"/>
        <v>3.9261960952585286</v>
      </c>
      <c r="EM532" s="51">
        <f t="shared" si="380"/>
        <v>0</v>
      </c>
      <c r="EN532" s="75">
        <f t="shared" si="381"/>
        <v>5.0954730744475434</v>
      </c>
      <c r="EO532" s="51">
        <f t="shared" si="382"/>
        <v>0</v>
      </c>
      <c r="EP532" s="75">
        <f t="shared" si="383"/>
        <v>0</v>
      </c>
      <c r="EQ532" s="51" t="e">
        <f t="shared" si="384"/>
        <v>#DIV/0!</v>
      </c>
      <c r="ER532" s="51">
        <f t="shared" si="385"/>
        <v>100</v>
      </c>
      <c r="ES532" s="51">
        <f t="shared" si="386"/>
        <v>0</v>
      </c>
    </row>
    <row r="533" spans="1:149" x14ac:dyDescent="0.45">
      <c r="A533" s="78" t="s">
        <v>1443</v>
      </c>
      <c r="B533" s="174" t="s">
        <v>950</v>
      </c>
      <c r="C533" s="51" t="s">
        <v>3648</v>
      </c>
      <c r="D533" s="51" t="s">
        <v>3649</v>
      </c>
      <c r="E533" s="78" t="s">
        <v>637</v>
      </c>
      <c r="F533" s="78" t="s">
        <v>1583</v>
      </c>
      <c r="G533" s="72" t="s">
        <v>3367</v>
      </c>
      <c r="H533" s="78" t="s">
        <v>3154</v>
      </c>
      <c r="I533" s="78">
        <v>144</v>
      </c>
      <c r="J533" s="300">
        <v>200</v>
      </c>
      <c r="K533" s="78"/>
      <c r="L533" s="300">
        <v>1000</v>
      </c>
      <c r="M533" s="72">
        <v>10</v>
      </c>
      <c r="N533" s="51" t="s">
        <v>748</v>
      </c>
      <c r="O533" s="78" t="s">
        <v>3494</v>
      </c>
      <c r="P533" s="72"/>
      <c r="R533" s="122">
        <v>1.4</v>
      </c>
      <c r="AA533" s="195"/>
      <c r="AB533" s="195"/>
      <c r="AC533" s="195"/>
      <c r="AD533" s="72"/>
      <c r="AE533" s="316">
        <v>1</v>
      </c>
      <c r="AF533" s="195"/>
      <c r="AG533" s="195">
        <v>0</v>
      </c>
      <c r="AH533" s="72"/>
      <c r="AR533" s="53">
        <v>0.92449999999999999</v>
      </c>
      <c r="AT533" s="77"/>
      <c r="AU533" s="276">
        <v>2000</v>
      </c>
      <c r="AW533" s="276">
        <v>1849</v>
      </c>
      <c r="BB533" s="80" t="s">
        <v>722</v>
      </c>
      <c r="BC533" s="270" t="s">
        <v>1126</v>
      </c>
      <c r="BD533" s="72">
        <v>72.8</v>
      </c>
      <c r="BE533" s="72"/>
      <c r="BF533" s="72"/>
      <c r="BG533" s="72"/>
      <c r="BH533" s="72">
        <v>11.25</v>
      </c>
      <c r="BI533" s="72"/>
      <c r="BJ533" s="72"/>
      <c r="BK533" s="72"/>
      <c r="BL533" s="72"/>
      <c r="BM533" s="72"/>
      <c r="BN533" s="72">
        <v>0.77</v>
      </c>
      <c r="BO533" s="72"/>
      <c r="BP533" s="72"/>
      <c r="BQ533" s="72"/>
      <c r="BR533" s="72"/>
      <c r="BS533" s="72"/>
      <c r="BT533" s="72"/>
      <c r="BU533" s="72"/>
      <c r="BV533" s="72"/>
      <c r="BW533" s="72"/>
      <c r="BX533" s="72">
        <v>0.06</v>
      </c>
      <c r="BY533" s="72"/>
      <c r="BZ533" s="72">
        <v>3.48</v>
      </c>
      <c r="CA533" s="72"/>
      <c r="CB533" s="72">
        <v>4.5599999999999996</v>
      </c>
      <c r="CC533" s="72"/>
      <c r="CD533" s="72"/>
      <c r="CE533" s="72"/>
      <c r="CF533" s="72"/>
      <c r="CG533" s="72"/>
      <c r="CH533" s="72"/>
      <c r="CI533" s="72"/>
      <c r="CJ533" s="72"/>
      <c r="CK533" s="72"/>
      <c r="CL533" s="72"/>
      <c r="CM533" s="72"/>
      <c r="CN533" s="72"/>
      <c r="CO533" s="72"/>
      <c r="CP533" s="72"/>
      <c r="CQ533" s="72"/>
      <c r="CR533" s="72"/>
      <c r="CS533" s="72"/>
      <c r="CT533" s="72"/>
      <c r="CU533" s="72"/>
      <c r="CV533" s="72"/>
      <c r="CW533" s="72"/>
      <c r="CX533" s="72"/>
      <c r="CY533" s="72"/>
      <c r="CZ533" s="72"/>
      <c r="DA533" s="72"/>
      <c r="DB533" s="72"/>
      <c r="DC533" s="72"/>
      <c r="DD533" s="72"/>
      <c r="DE533" s="72"/>
      <c r="DF533" s="72"/>
      <c r="DG533" s="72"/>
      <c r="DH533" s="78">
        <f t="shared" si="363"/>
        <v>92.92</v>
      </c>
      <c r="DJ533" s="77">
        <f t="shared" si="364"/>
        <v>7.0799999999999983</v>
      </c>
      <c r="DK533" s="72"/>
      <c r="DO533" s="358">
        <v>6.97</v>
      </c>
      <c r="DP533" s="72"/>
      <c r="DQ533" s="374"/>
      <c r="DR533" s="72"/>
      <c r="DU533" s="52"/>
      <c r="DX533" s="75">
        <f t="shared" si="365"/>
        <v>78.346965131295732</v>
      </c>
      <c r="DY533" s="51">
        <f t="shared" si="366"/>
        <v>0</v>
      </c>
      <c r="DZ533" s="75">
        <f t="shared" si="367"/>
        <v>0</v>
      </c>
      <c r="EA533" s="51" t="e">
        <f t="shared" si="368"/>
        <v>#DIV/0!</v>
      </c>
      <c r="EB533" s="75">
        <f t="shared" si="369"/>
        <v>12.107188979767541</v>
      </c>
      <c r="EC533" s="51">
        <f t="shared" si="370"/>
        <v>0</v>
      </c>
      <c r="ED533" s="75">
        <f t="shared" si="371"/>
        <v>0.82866982350408946</v>
      </c>
      <c r="EE533" s="51">
        <f t="shared" si="372"/>
        <v>0</v>
      </c>
      <c r="EF533" s="75">
        <f t="shared" si="373"/>
        <v>0</v>
      </c>
      <c r="EG533" s="51" t="e">
        <f t="shared" si="374"/>
        <v>#DIV/0!</v>
      </c>
      <c r="EH533" s="75">
        <f t="shared" si="375"/>
        <v>0</v>
      </c>
      <c r="EI533" s="51" t="e">
        <f t="shared" si="376"/>
        <v>#DIV/0!</v>
      </c>
      <c r="EJ533" s="75">
        <f t="shared" si="377"/>
        <v>6.4571674558760228E-2</v>
      </c>
      <c r="EK533" s="51">
        <f t="shared" si="378"/>
        <v>0</v>
      </c>
      <c r="EL533" s="75">
        <f t="shared" si="379"/>
        <v>3.745157124408093</v>
      </c>
      <c r="EM533" s="51">
        <f t="shared" si="380"/>
        <v>0</v>
      </c>
      <c r="EN533" s="75">
        <f t="shared" si="381"/>
        <v>4.9074472664657769</v>
      </c>
      <c r="EO533" s="51">
        <f t="shared" si="382"/>
        <v>0</v>
      </c>
      <c r="EP533" s="75">
        <f t="shared" si="383"/>
        <v>0</v>
      </c>
      <c r="EQ533" s="51" t="e">
        <f t="shared" si="384"/>
        <v>#DIV/0!</v>
      </c>
      <c r="ER533" s="51">
        <f t="shared" si="385"/>
        <v>100</v>
      </c>
      <c r="ES533" s="51">
        <f t="shared" si="386"/>
        <v>0</v>
      </c>
    </row>
    <row r="534" spans="1:149" x14ac:dyDescent="0.45">
      <c r="A534" s="78" t="s">
        <v>1443</v>
      </c>
      <c r="B534" s="174" t="s">
        <v>950</v>
      </c>
      <c r="C534" s="51" t="s">
        <v>3648</v>
      </c>
      <c r="D534" s="51" t="s">
        <v>3649</v>
      </c>
      <c r="E534" s="78" t="s">
        <v>637</v>
      </c>
      <c r="F534" s="78" t="s">
        <v>1584</v>
      </c>
      <c r="G534" s="72" t="s">
        <v>3367</v>
      </c>
      <c r="H534" s="78" t="s">
        <v>3154</v>
      </c>
      <c r="I534" s="78">
        <v>144</v>
      </c>
      <c r="J534" s="300">
        <v>200</v>
      </c>
      <c r="K534" s="78"/>
      <c r="L534" s="300">
        <v>1000</v>
      </c>
      <c r="M534" s="72">
        <v>10</v>
      </c>
      <c r="N534" s="51" t="s">
        <v>748</v>
      </c>
      <c r="O534" s="78" t="s">
        <v>3494</v>
      </c>
      <c r="P534" s="72"/>
      <c r="R534" s="122">
        <v>1.4</v>
      </c>
      <c r="AA534" s="195"/>
      <c r="AB534" s="195"/>
      <c r="AC534" s="195"/>
      <c r="AD534" s="72"/>
      <c r="AE534" s="316">
        <v>1</v>
      </c>
      <c r="AF534" s="195"/>
      <c r="AG534" s="195">
        <v>0</v>
      </c>
      <c r="AH534" s="72"/>
      <c r="AR534" s="53">
        <v>0.92449999999999999</v>
      </c>
      <c r="AT534" s="77"/>
      <c r="AU534" s="276">
        <v>2000</v>
      </c>
      <c r="AW534" s="276">
        <v>1849</v>
      </c>
      <c r="BB534" s="80" t="s">
        <v>722</v>
      </c>
      <c r="BC534" s="270" t="s">
        <v>1126</v>
      </c>
      <c r="BD534" s="72">
        <v>72.010000000000005</v>
      </c>
      <c r="BE534" s="72"/>
      <c r="BF534" s="72"/>
      <c r="BG534" s="72"/>
      <c r="BH534" s="72">
        <v>11.46</v>
      </c>
      <c r="BI534" s="72"/>
      <c r="BJ534" s="72"/>
      <c r="BK534" s="72"/>
      <c r="BL534" s="72"/>
      <c r="BM534" s="72"/>
      <c r="BN534" s="72">
        <v>1.71</v>
      </c>
      <c r="BO534" s="72"/>
      <c r="BP534" s="72"/>
      <c r="BQ534" s="72"/>
      <c r="BR534" s="72"/>
      <c r="BS534" s="72"/>
      <c r="BT534" s="72"/>
      <c r="BU534" s="72"/>
      <c r="BV534" s="72"/>
      <c r="BW534" s="72"/>
      <c r="BX534" s="72"/>
      <c r="BY534" s="72"/>
      <c r="BZ534" s="72">
        <v>3.55</v>
      </c>
      <c r="CA534" s="72"/>
      <c r="CB534" s="72">
        <v>4.57</v>
      </c>
      <c r="CC534" s="72"/>
      <c r="CD534" s="72"/>
      <c r="CE534" s="72"/>
      <c r="CF534" s="72"/>
      <c r="CG534" s="72"/>
      <c r="CH534" s="72"/>
      <c r="CI534" s="72"/>
      <c r="CJ534" s="72"/>
      <c r="CK534" s="72"/>
      <c r="CL534" s="72"/>
      <c r="CM534" s="72"/>
      <c r="CN534" s="72"/>
      <c r="CO534" s="72"/>
      <c r="CP534" s="72"/>
      <c r="CQ534" s="72"/>
      <c r="CR534" s="72"/>
      <c r="CS534" s="72"/>
      <c r="CT534" s="72"/>
      <c r="CU534" s="72"/>
      <c r="CV534" s="72"/>
      <c r="CW534" s="72"/>
      <c r="CX534" s="72"/>
      <c r="CY534" s="72"/>
      <c r="CZ534" s="72"/>
      <c r="DA534" s="72"/>
      <c r="DB534" s="72"/>
      <c r="DC534" s="72"/>
      <c r="DD534" s="72"/>
      <c r="DE534" s="72"/>
      <c r="DF534" s="72"/>
      <c r="DG534" s="72"/>
      <c r="DH534" s="78">
        <f t="shared" si="363"/>
        <v>93.299999999999983</v>
      </c>
      <c r="DJ534" s="77">
        <f t="shared" si="364"/>
        <v>6.7000000000000171</v>
      </c>
      <c r="DK534" s="72"/>
      <c r="DO534" s="358">
        <v>6.58</v>
      </c>
      <c r="DP534" s="72"/>
      <c r="DQ534" s="374"/>
      <c r="DR534" s="72"/>
      <c r="DU534" s="52"/>
      <c r="DX534" s="75">
        <f t="shared" si="365"/>
        <v>77.181136120042893</v>
      </c>
      <c r="DY534" s="51">
        <f t="shared" si="366"/>
        <v>0</v>
      </c>
      <c r="DZ534" s="75">
        <f t="shared" si="367"/>
        <v>0</v>
      </c>
      <c r="EA534" s="51" t="e">
        <f t="shared" si="368"/>
        <v>#DIV/0!</v>
      </c>
      <c r="EB534" s="75">
        <f t="shared" si="369"/>
        <v>12.282958199356916</v>
      </c>
      <c r="EC534" s="51">
        <f t="shared" si="370"/>
        <v>0</v>
      </c>
      <c r="ED534" s="75">
        <f t="shared" si="371"/>
        <v>1.8327974276527332</v>
      </c>
      <c r="EE534" s="51">
        <f t="shared" si="372"/>
        <v>0</v>
      </c>
      <c r="EF534" s="75">
        <f t="shared" si="373"/>
        <v>0</v>
      </c>
      <c r="EG534" s="51" t="e">
        <f t="shared" si="374"/>
        <v>#DIV/0!</v>
      </c>
      <c r="EH534" s="75">
        <f t="shared" si="375"/>
        <v>0</v>
      </c>
      <c r="EI534" s="51" t="e">
        <f t="shared" si="376"/>
        <v>#DIV/0!</v>
      </c>
      <c r="EJ534" s="75">
        <f t="shared" si="377"/>
        <v>0</v>
      </c>
      <c r="EK534" s="51" t="e">
        <f t="shared" si="378"/>
        <v>#DIV/0!</v>
      </c>
      <c r="EL534" s="75">
        <f t="shared" si="379"/>
        <v>3.8049303322615224</v>
      </c>
      <c r="EM534" s="51">
        <f t="shared" si="380"/>
        <v>0</v>
      </c>
      <c r="EN534" s="75">
        <f t="shared" si="381"/>
        <v>4.8981779206859599</v>
      </c>
      <c r="EO534" s="51">
        <f t="shared" si="382"/>
        <v>0</v>
      </c>
      <c r="EP534" s="75">
        <f t="shared" si="383"/>
        <v>0</v>
      </c>
      <c r="EQ534" s="51" t="e">
        <f t="shared" si="384"/>
        <v>#DIV/0!</v>
      </c>
      <c r="ER534" s="51">
        <f t="shared" si="385"/>
        <v>100</v>
      </c>
      <c r="ES534" s="51">
        <f t="shared" si="386"/>
        <v>0</v>
      </c>
    </row>
    <row r="535" spans="1:149" x14ac:dyDescent="0.45">
      <c r="A535" s="78" t="s">
        <v>1443</v>
      </c>
      <c r="B535" s="174" t="s">
        <v>950</v>
      </c>
      <c r="C535" s="51" t="s">
        <v>3648</v>
      </c>
      <c r="D535" s="51" t="s">
        <v>3649</v>
      </c>
      <c r="E535" s="78" t="s">
        <v>637</v>
      </c>
      <c r="F535" s="78" t="s">
        <v>1585</v>
      </c>
      <c r="G535" s="72" t="s">
        <v>3367</v>
      </c>
      <c r="H535" s="78" t="s">
        <v>3154</v>
      </c>
      <c r="I535" s="78">
        <v>144</v>
      </c>
      <c r="J535" s="300">
        <v>200</v>
      </c>
      <c r="K535" s="78"/>
      <c r="L535" s="300">
        <v>1000</v>
      </c>
      <c r="M535" s="72">
        <v>10</v>
      </c>
      <c r="N535" s="51" t="s">
        <v>748</v>
      </c>
      <c r="O535" s="78" t="s">
        <v>3494</v>
      </c>
      <c r="P535" s="72"/>
      <c r="R535" s="122">
        <v>1.4</v>
      </c>
      <c r="AA535" s="195"/>
      <c r="AB535" s="195"/>
      <c r="AC535" s="195"/>
      <c r="AD535" s="72"/>
      <c r="AE535" s="316">
        <v>1</v>
      </c>
      <c r="AF535" s="195"/>
      <c r="AG535" s="195">
        <v>0</v>
      </c>
      <c r="AH535" s="72"/>
      <c r="AR535" s="53">
        <v>0.92449999999999999</v>
      </c>
      <c r="AT535" s="77"/>
      <c r="AU535" s="276">
        <v>2000</v>
      </c>
      <c r="AW535" s="276">
        <v>1849</v>
      </c>
      <c r="BB535" s="80" t="s">
        <v>722</v>
      </c>
      <c r="BC535" s="270" t="s">
        <v>1126</v>
      </c>
      <c r="BD535" s="72">
        <v>72.33</v>
      </c>
      <c r="BE535" s="72"/>
      <c r="BF535" s="72"/>
      <c r="BG535" s="72"/>
      <c r="BH535" s="72">
        <v>10.54</v>
      </c>
      <c r="BI535" s="72"/>
      <c r="BJ535" s="72"/>
      <c r="BK535" s="72"/>
      <c r="BL535" s="72"/>
      <c r="BM535" s="72"/>
      <c r="BN535" s="72">
        <v>2.2000000000000002</v>
      </c>
      <c r="BO535" s="72"/>
      <c r="BP535" s="72"/>
      <c r="BQ535" s="72"/>
      <c r="BR535" s="72"/>
      <c r="BS535" s="72"/>
      <c r="BT535" s="72"/>
      <c r="BU535" s="72"/>
      <c r="BV535" s="72"/>
      <c r="BW535" s="72"/>
      <c r="BX535" s="72">
        <v>0.01</v>
      </c>
      <c r="BY535" s="72"/>
      <c r="BZ535" s="72">
        <v>3.42</v>
      </c>
      <c r="CA535" s="72"/>
      <c r="CB535" s="72">
        <v>4.41</v>
      </c>
      <c r="CC535" s="72"/>
      <c r="CD535" s="72"/>
      <c r="CE535" s="72"/>
      <c r="CF535" s="72"/>
      <c r="CG535" s="72"/>
      <c r="CH535" s="72"/>
      <c r="CI535" s="72"/>
      <c r="CJ535" s="72"/>
      <c r="CK535" s="72"/>
      <c r="CL535" s="72"/>
      <c r="CM535" s="72"/>
      <c r="CN535" s="72"/>
      <c r="CO535" s="72"/>
      <c r="CP535" s="72"/>
      <c r="CQ535" s="72"/>
      <c r="CR535" s="72"/>
      <c r="CS535" s="72"/>
      <c r="CT535" s="72"/>
      <c r="CU535" s="72"/>
      <c r="CV535" s="72"/>
      <c r="CW535" s="72"/>
      <c r="CX535" s="72"/>
      <c r="CY535" s="72"/>
      <c r="CZ535" s="72"/>
      <c r="DA535" s="72"/>
      <c r="DB535" s="72"/>
      <c r="DC535" s="72"/>
      <c r="DD535" s="72"/>
      <c r="DE535" s="72"/>
      <c r="DF535" s="72"/>
      <c r="DG535" s="72"/>
      <c r="DH535" s="78">
        <f t="shared" si="363"/>
        <v>92.910000000000011</v>
      </c>
      <c r="DJ535" s="77">
        <f t="shared" si="364"/>
        <v>7.0899999999999892</v>
      </c>
      <c r="DK535" s="72"/>
      <c r="DO535" s="358">
        <v>6.97</v>
      </c>
      <c r="DP535" s="72"/>
      <c r="DQ535" s="374"/>
      <c r="DR535" s="72"/>
      <c r="DU535" s="52"/>
      <c r="DX535" s="75">
        <f t="shared" si="365"/>
        <v>77.849531804972543</v>
      </c>
      <c r="DY535" s="51">
        <f t="shared" si="366"/>
        <v>0</v>
      </c>
      <c r="DZ535" s="75">
        <f t="shared" si="367"/>
        <v>0</v>
      </c>
      <c r="EA535" s="51" t="e">
        <f t="shared" si="368"/>
        <v>#DIV/0!</v>
      </c>
      <c r="EB535" s="75">
        <f t="shared" si="369"/>
        <v>11.344311699494131</v>
      </c>
      <c r="EC535" s="51">
        <f t="shared" si="370"/>
        <v>0</v>
      </c>
      <c r="ED535" s="75">
        <f t="shared" si="371"/>
        <v>2.3678828974276178</v>
      </c>
      <c r="EE535" s="51">
        <f t="shared" si="372"/>
        <v>0</v>
      </c>
      <c r="EF535" s="75">
        <f t="shared" si="373"/>
        <v>0</v>
      </c>
      <c r="EG535" s="51" t="e">
        <f t="shared" si="374"/>
        <v>#DIV/0!</v>
      </c>
      <c r="EH535" s="75">
        <f t="shared" si="375"/>
        <v>0</v>
      </c>
      <c r="EI535" s="51" t="e">
        <f t="shared" si="376"/>
        <v>#DIV/0!</v>
      </c>
      <c r="EJ535" s="75">
        <f t="shared" si="377"/>
        <v>1.0763104079216445E-2</v>
      </c>
      <c r="EK535" s="51">
        <f t="shared" si="378"/>
        <v>0</v>
      </c>
      <c r="EL535" s="75">
        <f t="shared" si="379"/>
        <v>3.6809815950920242</v>
      </c>
      <c r="EM535" s="51">
        <f t="shared" si="380"/>
        <v>0</v>
      </c>
      <c r="EN535" s="75">
        <f t="shared" si="381"/>
        <v>4.7465288989344527</v>
      </c>
      <c r="EO535" s="51">
        <f t="shared" si="382"/>
        <v>0</v>
      </c>
      <c r="EP535" s="75">
        <f t="shared" si="383"/>
        <v>0</v>
      </c>
      <c r="EQ535" s="51" t="e">
        <f t="shared" si="384"/>
        <v>#DIV/0!</v>
      </c>
      <c r="ER535" s="51">
        <f t="shared" si="385"/>
        <v>100</v>
      </c>
      <c r="ES535" s="51">
        <f t="shared" si="386"/>
        <v>0</v>
      </c>
    </row>
    <row r="536" spans="1:149" x14ac:dyDescent="0.45">
      <c r="A536" s="78" t="s">
        <v>1443</v>
      </c>
      <c r="B536" s="174" t="s">
        <v>950</v>
      </c>
      <c r="C536" s="51" t="s">
        <v>3648</v>
      </c>
      <c r="D536" s="51" t="s">
        <v>3649</v>
      </c>
      <c r="E536" s="78" t="s">
        <v>637</v>
      </c>
      <c r="F536" s="78" t="s">
        <v>1586</v>
      </c>
      <c r="G536" s="72" t="s">
        <v>3367</v>
      </c>
      <c r="H536" s="78" t="s">
        <v>3154</v>
      </c>
      <c r="I536" s="78">
        <v>144</v>
      </c>
      <c r="J536" s="300">
        <v>200</v>
      </c>
      <c r="K536" s="78"/>
      <c r="L536" s="300">
        <v>1000</v>
      </c>
      <c r="M536" s="72">
        <v>10</v>
      </c>
      <c r="N536" s="51" t="s">
        <v>748</v>
      </c>
      <c r="O536" s="78" t="s">
        <v>3494</v>
      </c>
      <c r="P536" s="72"/>
      <c r="R536" s="122">
        <v>1.4</v>
      </c>
      <c r="AA536" s="195"/>
      <c r="AB536" s="195"/>
      <c r="AC536" s="195"/>
      <c r="AD536" s="72"/>
      <c r="AE536" s="316">
        <v>1</v>
      </c>
      <c r="AF536" s="195"/>
      <c r="AG536" s="195">
        <v>0</v>
      </c>
      <c r="AH536" s="72"/>
      <c r="AR536" s="53">
        <v>0.92449999999999999</v>
      </c>
      <c r="AT536" s="77"/>
      <c r="AU536" s="276">
        <v>2000</v>
      </c>
      <c r="AW536" s="276">
        <v>1849</v>
      </c>
      <c r="BB536" s="80" t="s">
        <v>722</v>
      </c>
      <c r="BC536" s="270" t="s">
        <v>1126</v>
      </c>
      <c r="BD536" s="72">
        <v>72.25</v>
      </c>
      <c r="BE536" s="72"/>
      <c r="BF536" s="72"/>
      <c r="BG536" s="72"/>
      <c r="BH536" s="72">
        <v>10.45</v>
      </c>
      <c r="BI536" s="72"/>
      <c r="BJ536" s="72"/>
      <c r="BK536" s="72"/>
      <c r="BL536" s="72"/>
      <c r="BM536" s="72"/>
      <c r="BN536" s="72">
        <v>2.71</v>
      </c>
      <c r="BO536" s="72"/>
      <c r="BP536" s="72"/>
      <c r="BQ536" s="72"/>
      <c r="BR536" s="72"/>
      <c r="BS536" s="72"/>
      <c r="BT536" s="72"/>
      <c r="BU536" s="72"/>
      <c r="BV536" s="72"/>
      <c r="BW536" s="72"/>
      <c r="BX536" s="72">
        <v>0.03</v>
      </c>
      <c r="BY536" s="72"/>
      <c r="BZ536" s="72">
        <v>2.93</v>
      </c>
      <c r="CA536" s="72"/>
      <c r="CB536" s="72">
        <v>4.37</v>
      </c>
      <c r="CC536" s="72"/>
      <c r="CD536" s="72"/>
      <c r="CE536" s="72"/>
      <c r="CF536" s="72"/>
      <c r="CG536" s="72"/>
      <c r="CH536" s="72"/>
      <c r="CI536" s="72"/>
      <c r="CJ536" s="72"/>
      <c r="CK536" s="72"/>
      <c r="CL536" s="72"/>
      <c r="CM536" s="72"/>
      <c r="CN536" s="72"/>
      <c r="CO536" s="72"/>
      <c r="CP536" s="72"/>
      <c r="CQ536" s="72"/>
      <c r="CR536" s="72"/>
      <c r="CS536" s="72"/>
      <c r="CT536" s="72"/>
      <c r="CU536" s="72"/>
      <c r="CV536" s="72"/>
      <c r="CW536" s="72"/>
      <c r="CX536" s="72"/>
      <c r="CY536" s="72"/>
      <c r="CZ536" s="72"/>
      <c r="DA536" s="72"/>
      <c r="DB536" s="72"/>
      <c r="DC536" s="72"/>
      <c r="DD536" s="72"/>
      <c r="DE536" s="72"/>
      <c r="DF536" s="72"/>
      <c r="DG536" s="72"/>
      <c r="DH536" s="78">
        <f t="shared" si="363"/>
        <v>92.740000000000009</v>
      </c>
      <c r="DJ536" s="77">
        <f t="shared" si="364"/>
        <v>7.2599999999999909</v>
      </c>
      <c r="DK536" s="72"/>
      <c r="DO536" s="358">
        <v>7.15</v>
      </c>
      <c r="DP536" s="72"/>
      <c r="DQ536" s="374"/>
      <c r="DR536" s="72"/>
      <c r="DU536" s="52"/>
      <c r="DX536" s="75">
        <f t="shared" si="365"/>
        <v>77.905973689885698</v>
      </c>
      <c r="DY536" s="51">
        <f t="shared" si="366"/>
        <v>0</v>
      </c>
      <c r="DZ536" s="75">
        <f t="shared" si="367"/>
        <v>0</v>
      </c>
      <c r="EA536" s="51" t="e">
        <f t="shared" si="368"/>
        <v>#DIV/0!</v>
      </c>
      <c r="EB536" s="75">
        <f t="shared" si="369"/>
        <v>11.268061246495577</v>
      </c>
      <c r="EC536" s="51">
        <f t="shared" si="370"/>
        <v>0</v>
      </c>
      <c r="ED536" s="75">
        <f t="shared" si="371"/>
        <v>2.9221479404787578</v>
      </c>
      <c r="EE536" s="51">
        <f t="shared" si="372"/>
        <v>0</v>
      </c>
      <c r="EF536" s="75">
        <f t="shared" si="373"/>
        <v>0</v>
      </c>
      <c r="EG536" s="51" t="e">
        <f t="shared" si="374"/>
        <v>#DIV/0!</v>
      </c>
      <c r="EH536" s="75">
        <f t="shared" si="375"/>
        <v>0</v>
      </c>
      <c r="EI536" s="51" t="e">
        <f t="shared" si="376"/>
        <v>#DIV/0!</v>
      </c>
      <c r="EJ536" s="75">
        <f t="shared" si="377"/>
        <v>3.2348501186111704E-2</v>
      </c>
      <c r="EK536" s="51">
        <f t="shared" si="378"/>
        <v>0</v>
      </c>
      <c r="EL536" s="75">
        <f t="shared" si="379"/>
        <v>3.1593702825102432</v>
      </c>
      <c r="EM536" s="51">
        <f t="shared" si="380"/>
        <v>0</v>
      </c>
      <c r="EN536" s="75">
        <f t="shared" si="381"/>
        <v>4.7120983394436049</v>
      </c>
      <c r="EO536" s="51">
        <f t="shared" si="382"/>
        <v>0</v>
      </c>
      <c r="EP536" s="75">
        <f t="shared" si="383"/>
        <v>0</v>
      </c>
      <c r="EQ536" s="51" t="e">
        <f t="shared" si="384"/>
        <v>#DIV/0!</v>
      </c>
      <c r="ER536" s="51">
        <f t="shared" si="385"/>
        <v>100</v>
      </c>
      <c r="ES536" s="51">
        <f t="shared" si="386"/>
        <v>0</v>
      </c>
    </row>
    <row r="537" spans="1:149" x14ac:dyDescent="0.45">
      <c r="A537" s="78" t="s">
        <v>1443</v>
      </c>
      <c r="B537" s="174" t="s">
        <v>950</v>
      </c>
      <c r="C537" s="51" t="s">
        <v>3648</v>
      </c>
      <c r="D537" s="51" t="s">
        <v>3649</v>
      </c>
      <c r="E537" s="78" t="s">
        <v>637</v>
      </c>
      <c r="F537" s="78" t="s">
        <v>1587</v>
      </c>
      <c r="G537" s="72" t="s">
        <v>3367</v>
      </c>
      <c r="H537" s="78" t="s">
        <v>3154</v>
      </c>
      <c r="I537" s="78">
        <v>144</v>
      </c>
      <c r="J537" s="300">
        <v>200</v>
      </c>
      <c r="K537" s="78"/>
      <c r="L537" s="300">
        <v>1000</v>
      </c>
      <c r="M537" s="72">
        <v>10</v>
      </c>
      <c r="N537" s="51" t="s">
        <v>748</v>
      </c>
      <c r="O537" s="78" t="s">
        <v>3494</v>
      </c>
      <c r="P537" s="72"/>
      <c r="R537" s="122">
        <v>1.4</v>
      </c>
      <c r="AA537" s="195"/>
      <c r="AB537" s="195"/>
      <c r="AC537" s="195"/>
      <c r="AD537" s="72"/>
      <c r="AE537" s="316">
        <v>1</v>
      </c>
      <c r="AF537" s="195"/>
      <c r="AG537" s="195">
        <v>0</v>
      </c>
      <c r="AH537" s="72"/>
      <c r="AR537" s="53">
        <v>0.92449999999999999</v>
      </c>
      <c r="AT537" s="77"/>
      <c r="AU537" s="276">
        <v>2000</v>
      </c>
      <c r="AW537" s="276">
        <v>1849</v>
      </c>
      <c r="BB537" s="80" t="s">
        <v>722</v>
      </c>
      <c r="BC537" s="270" t="s">
        <v>1126</v>
      </c>
      <c r="BD537" s="72">
        <v>70.959999999999994</v>
      </c>
      <c r="BE537" s="72"/>
      <c r="BF537" s="72"/>
      <c r="BG537" s="72"/>
      <c r="BH537" s="72">
        <v>11.83</v>
      </c>
      <c r="BI537" s="72"/>
      <c r="BJ537" s="72"/>
      <c r="BK537" s="72"/>
      <c r="BL537" s="72"/>
      <c r="BM537" s="72"/>
      <c r="BN537" s="72">
        <v>2.86</v>
      </c>
      <c r="BO537" s="72"/>
      <c r="BP537" s="72"/>
      <c r="BQ537" s="72"/>
      <c r="BR537" s="72"/>
      <c r="BS537" s="72"/>
      <c r="BT537" s="72"/>
      <c r="BU537" s="72"/>
      <c r="BV537" s="72"/>
      <c r="BW537" s="72"/>
      <c r="BX537" s="72">
        <v>0.02</v>
      </c>
      <c r="BY537" s="72"/>
      <c r="BZ537" s="72">
        <v>3.03</v>
      </c>
      <c r="CA537" s="72"/>
      <c r="CB537" s="72">
        <v>4.3899999999999997</v>
      </c>
      <c r="CC537" s="72"/>
      <c r="CD537" s="72"/>
      <c r="CE537" s="72"/>
      <c r="CF537" s="72"/>
      <c r="CG537" s="72"/>
      <c r="CH537" s="72"/>
      <c r="CI537" s="72"/>
      <c r="CJ537" s="72"/>
      <c r="CK537" s="72"/>
      <c r="CL537" s="72"/>
      <c r="CM537" s="72"/>
      <c r="CN537" s="72"/>
      <c r="CO537" s="72"/>
      <c r="CP537" s="72"/>
      <c r="CQ537" s="72"/>
      <c r="CR537" s="72"/>
      <c r="CS537" s="72"/>
      <c r="CT537" s="72"/>
      <c r="CU537" s="72"/>
      <c r="CV537" s="72"/>
      <c r="CW537" s="72"/>
      <c r="CX537" s="72"/>
      <c r="CY537" s="72"/>
      <c r="CZ537" s="72"/>
      <c r="DA537" s="72"/>
      <c r="DB537" s="72"/>
      <c r="DC537" s="72"/>
      <c r="DD537" s="72"/>
      <c r="DE537" s="72"/>
      <c r="DF537" s="72"/>
      <c r="DG537" s="72"/>
      <c r="DH537" s="78">
        <f t="shared" si="363"/>
        <v>93.089999999999989</v>
      </c>
      <c r="DJ537" s="77">
        <f t="shared" si="364"/>
        <v>6.9100000000000108</v>
      </c>
      <c r="DK537" s="72"/>
      <c r="DO537" s="358">
        <v>6.8</v>
      </c>
      <c r="DP537" s="72"/>
      <c r="DQ537" s="374"/>
      <c r="DR537" s="72"/>
      <c r="DU537" s="52"/>
      <c r="DX537" s="75">
        <f t="shared" si="365"/>
        <v>76.227306907294022</v>
      </c>
      <c r="DY537" s="51">
        <f t="shared" si="366"/>
        <v>0</v>
      </c>
      <c r="DZ537" s="75">
        <f t="shared" si="367"/>
        <v>0</v>
      </c>
      <c r="EA537" s="51" t="e">
        <f t="shared" si="368"/>
        <v>#DIV/0!</v>
      </c>
      <c r="EB537" s="75">
        <f t="shared" si="369"/>
        <v>12.708131915350737</v>
      </c>
      <c r="EC537" s="51">
        <f t="shared" si="370"/>
        <v>0</v>
      </c>
      <c r="ED537" s="75">
        <f t="shared" si="371"/>
        <v>3.0722956278869913</v>
      </c>
      <c r="EE537" s="51">
        <f t="shared" si="372"/>
        <v>0</v>
      </c>
      <c r="EF537" s="75">
        <f t="shared" si="373"/>
        <v>0</v>
      </c>
      <c r="EG537" s="51" t="e">
        <f t="shared" si="374"/>
        <v>#DIV/0!</v>
      </c>
      <c r="EH537" s="75">
        <f t="shared" si="375"/>
        <v>0</v>
      </c>
      <c r="EI537" s="51" t="e">
        <f t="shared" si="376"/>
        <v>#DIV/0!</v>
      </c>
      <c r="EJ537" s="75">
        <f t="shared" si="377"/>
        <v>2.1484584810398541E-2</v>
      </c>
      <c r="EK537" s="51">
        <f t="shared" si="378"/>
        <v>0</v>
      </c>
      <c r="EL537" s="75">
        <f t="shared" si="379"/>
        <v>3.2549145987753789</v>
      </c>
      <c r="EM537" s="51">
        <f t="shared" si="380"/>
        <v>0</v>
      </c>
      <c r="EN537" s="75">
        <f t="shared" si="381"/>
        <v>4.71586636588248</v>
      </c>
      <c r="EO537" s="51">
        <f t="shared" si="382"/>
        <v>0</v>
      </c>
      <c r="EP537" s="75">
        <f t="shared" si="383"/>
        <v>0</v>
      </c>
      <c r="EQ537" s="51" t="e">
        <f t="shared" si="384"/>
        <v>#DIV/0!</v>
      </c>
      <c r="ER537" s="51">
        <f t="shared" si="385"/>
        <v>100</v>
      </c>
      <c r="ES537" s="51">
        <f t="shared" si="386"/>
        <v>0</v>
      </c>
    </row>
    <row r="538" spans="1:149" x14ac:dyDescent="0.45">
      <c r="A538" s="78" t="s">
        <v>1443</v>
      </c>
      <c r="B538" s="174" t="s">
        <v>950</v>
      </c>
      <c r="C538" s="51" t="s">
        <v>3648</v>
      </c>
      <c r="D538" s="51" t="s">
        <v>3649</v>
      </c>
      <c r="E538" s="78" t="s">
        <v>637</v>
      </c>
      <c r="F538" s="78" t="s">
        <v>1588</v>
      </c>
      <c r="G538" s="72" t="s">
        <v>3367</v>
      </c>
      <c r="H538" s="78" t="s">
        <v>3154</v>
      </c>
      <c r="I538" s="78">
        <v>144</v>
      </c>
      <c r="J538" s="300">
        <v>200</v>
      </c>
      <c r="K538" s="78"/>
      <c r="L538" s="300">
        <v>1000</v>
      </c>
      <c r="M538" s="72">
        <v>10</v>
      </c>
      <c r="N538" s="51" t="s">
        <v>748</v>
      </c>
      <c r="O538" s="78" t="s">
        <v>3494</v>
      </c>
      <c r="P538" s="72"/>
      <c r="R538" s="122">
        <v>1.4</v>
      </c>
      <c r="AA538" s="195"/>
      <c r="AB538" s="195"/>
      <c r="AC538" s="195"/>
      <c r="AD538" s="72"/>
      <c r="AE538" s="316">
        <v>1</v>
      </c>
      <c r="AF538" s="195"/>
      <c r="AG538" s="195">
        <v>0</v>
      </c>
      <c r="AH538" s="72"/>
      <c r="AR538" s="53">
        <v>0.92449999999999999</v>
      </c>
      <c r="AT538" s="77"/>
      <c r="AU538" s="276">
        <v>2000</v>
      </c>
      <c r="AW538" s="276">
        <v>1849</v>
      </c>
      <c r="BB538" s="80" t="s">
        <v>722</v>
      </c>
      <c r="BC538" s="270" t="s">
        <v>1126</v>
      </c>
      <c r="BD538" s="72">
        <v>73.61</v>
      </c>
      <c r="BE538" s="72"/>
      <c r="BF538" s="72"/>
      <c r="BG538" s="72"/>
      <c r="BH538" s="72">
        <v>11.16</v>
      </c>
      <c r="BI538" s="72"/>
      <c r="BJ538" s="72"/>
      <c r="BK538" s="72"/>
      <c r="BL538" s="72"/>
      <c r="BM538" s="72"/>
      <c r="BN538" s="72">
        <v>0.41</v>
      </c>
      <c r="BO538" s="72"/>
      <c r="BP538" s="72"/>
      <c r="BQ538" s="72"/>
      <c r="BR538" s="72"/>
      <c r="BS538" s="72"/>
      <c r="BT538" s="72"/>
      <c r="BU538" s="72"/>
      <c r="BV538" s="72"/>
      <c r="BW538" s="72"/>
      <c r="BX538" s="72">
        <v>0.02</v>
      </c>
      <c r="BY538" s="72"/>
      <c r="BZ538" s="72">
        <v>3.72</v>
      </c>
      <c r="CA538" s="72"/>
      <c r="CB538" s="72">
        <v>4.78</v>
      </c>
      <c r="CC538" s="72"/>
      <c r="CD538" s="72"/>
      <c r="CE538" s="72"/>
      <c r="CF538" s="72"/>
      <c r="CG538" s="72"/>
      <c r="CH538" s="72"/>
      <c r="CI538" s="72"/>
      <c r="CJ538" s="72"/>
      <c r="CK538" s="72"/>
      <c r="CL538" s="72"/>
      <c r="CM538" s="72"/>
      <c r="CN538" s="72"/>
      <c r="CO538" s="72"/>
      <c r="CP538" s="72"/>
      <c r="CQ538" s="72"/>
      <c r="CR538" s="72"/>
      <c r="CS538" s="72"/>
      <c r="CT538" s="72"/>
      <c r="CU538" s="72"/>
      <c r="CV538" s="72"/>
      <c r="CW538" s="72"/>
      <c r="CX538" s="72"/>
      <c r="CY538" s="72"/>
      <c r="CZ538" s="72"/>
      <c r="DA538" s="72"/>
      <c r="DB538" s="72"/>
      <c r="DC538" s="72"/>
      <c r="DD538" s="72"/>
      <c r="DE538" s="72"/>
      <c r="DF538" s="72"/>
      <c r="DG538" s="72"/>
      <c r="DH538" s="78">
        <f t="shared" si="363"/>
        <v>93.699999999999989</v>
      </c>
      <c r="DJ538" s="77">
        <f t="shared" si="364"/>
        <v>6.3000000000000114</v>
      </c>
      <c r="DK538" s="72"/>
      <c r="DO538" s="358">
        <v>6.05</v>
      </c>
      <c r="DP538" s="72"/>
      <c r="DQ538" s="374"/>
      <c r="DR538" s="72"/>
      <c r="DU538" s="52"/>
      <c r="DX538" s="75">
        <f t="shared" si="365"/>
        <v>78.55923159018144</v>
      </c>
      <c r="DY538" s="51">
        <f t="shared" si="366"/>
        <v>0</v>
      </c>
      <c r="DZ538" s="75">
        <f t="shared" si="367"/>
        <v>0</v>
      </c>
      <c r="EA538" s="51" t="e">
        <f t="shared" si="368"/>
        <v>#DIV/0!</v>
      </c>
      <c r="EB538" s="75">
        <f t="shared" si="369"/>
        <v>11.910352187833514</v>
      </c>
      <c r="EC538" s="51">
        <f t="shared" si="370"/>
        <v>0</v>
      </c>
      <c r="ED538" s="75">
        <f t="shared" si="371"/>
        <v>0.43756670224119532</v>
      </c>
      <c r="EE538" s="51">
        <f t="shared" si="372"/>
        <v>0</v>
      </c>
      <c r="EF538" s="75">
        <f t="shared" si="373"/>
        <v>0</v>
      </c>
      <c r="EG538" s="51" t="e">
        <f t="shared" si="374"/>
        <v>#DIV/0!</v>
      </c>
      <c r="EH538" s="75">
        <f t="shared" si="375"/>
        <v>0</v>
      </c>
      <c r="EI538" s="51" t="e">
        <f t="shared" si="376"/>
        <v>#DIV/0!</v>
      </c>
      <c r="EJ538" s="75">
        <f t="shared" si="377"/>
        <v>2.1344717182497336E-2</v>
      </c>
      <c r="EK538" s="51">
        <f t="shared" si="378"/>
        <v>0</v>
      </c>
      <c r="EL538" s="75">
        <f t="shared" si="379"/>
        <v>3.9701173959445044</v>
      </c>
      <c r="EM538" s="51">
        <f t="shared" si="380"/>
        <v>0</v>
      </c>
      <c r="EN538" s="75">
        <f t="shared" si="381"/>
        <v>5.1013874066168636</v>
      </c>
      <c r="EO538" s="51">
        <f t="shared" si="382"/>
        <v>0</v>
      </c>
      <c r="EP538" s="75">
        <f t="shared" si="383"/>
        <v>0</v>
      </c>
      <c r="EQ538" s="51" t="e">
        <f t="shared" si="384"/>
        <v>#DIV/0!</v>
      </c>
      <c r="ER538" s="51">
        <f t="shared" si="385"/>
        <v>100</v>
      </c>
      <c r="ES538" s="51">
        <f t="shared" si="386"/>
        <v>0</v>
      </c>
    </row>
    <row r="539" spans="1:149" x14ac:dyDescent="0.45">
      <c r="A539" s="78" t="s">
        <v>1443</v>
      </c>
      <c r="B539" s="174" t="s">
        <v>950</v>
      </c>
      <c r="C539" s="51" t="s">
        <v>3648</v>
      </c>
      <c r="D539" s="51" t="s">
        <v>3649</v>
      </c>
      <c r="E539" s="78" t="s">
        <v>637</v>
      </c>
      <c r="F539" s="78" t="s">
        <v>1589</v>
      </c>
      <c r="G539" s="72" t="s">
        <v>3367</v>
      </c>
      <c r="H539" s="78" t="s">
        <v>3154</v>
      </c>
      <c r="I539" s="78">
        <v>144</v>
      </c>
      <c r="J539" s="300">
        <v>200</v>
      </c>
      <c r="K539" s="78"/>
      <c r="L539" s="300">
        <v>1000</v>
      </c>
      <c r="M539" s="72">
        <v>10</v>
      </c>
      <c r="N539" s="51" t="s">
        <v>748</v>
      </c>
      <c r="O539" s="78" t="s">
        <v>3494</v>
      </c>
      <c r="P539" s="72"/>
      <c r="R539" s="122">
        <v>1.4</v>
      </c>
      <c r="AA539" s="195"/>
      <c r="AB539" s="195"/>
      <c r="AC539" s="195"/>
      <c r="AD539" s="72"/>
      <c r="AE539" s="316">
        <v>1</v>
      </c>
      <c r="AF539" s="195"/>
      <c r="AG539" s="195">
        <v>0</v>
      </c>
      <c r="AH539" s="72"/>
      <c r="AR539" s="53">
        <v>0.92449999999999999</v>
      </c>
      <c r="AT539" s="77"/>
      <c r="AU539" s="276">
        <v>2000</v>
      </c>
      <c r="AW539" s="276">
        <v>1849</v>
      </c>
      <c r="BB539" s="80" t="s">
        <v>722</v>
      </c>
      <c r="BC539" s="270" t="s">
        <v>1126</v>
      </c>
      <c r="BD539" s="72">
        <v>72.8</v>
      </c>
      <c r="BE539" s="72"/>
      <c r="BF539" s="72"/>
      <c r="BG539" s="72"/>
      <c r="BH539" s="72">
        <v>11.48</v>
      </c>
      <c r="BI539" s="72"/>
      <c r="BJ539" s="72"/>
      <c r="BK539" s="72"/>
      <c r="BL539" s="72"/>
      <c r="BM539" s="72"/>
      <c r="BN539" s="72">
        <v>0.82</v>
      </c>
      <c r="BO539" s="72"/>
      <c r="BP539" s="72"/>
      <c r="BQ539" s="72"/>
      <c r="BR539" s="72"/>
      <c r="BS539" s="72"/>
      <c r="BT539" s="72"/>
      <c r="BU539" s="72"/>
      <c r="BV539" s="72"/>
      <c r="BW539" s="72"/>
      <c r="BX539" s="72">
        <v>0.01</v>
      </c>
      <c r="BY539" s="72"/>
      <c r="BZ539" s="72">
        <v>3.65</v>
      </c>
      <c r="CA539" s="72"/>
      <c r="CB539" s="72">
        <v>4.51</v>
      </c>
      <c r="CC539" s="72"/>
      <c r="CD539" s="72"/>
      <c r="CE539" s="72"/>
      <c r="CF539" s="72"/>
      <c r="CG539" s="72"/>
      <c r="CH539" s="72"/>
      <c r="CI539" s="72"/>
      <c r="CJ539" s="72"/>
      <c r="CK539" s="72"/>
      <c r="CL539" s="72"/>
      <c r="CM539" s="72"/>
      <c r="CN539" s="72"/>
      <c r="CO539" s="72"/>
      <c r="CP539" s="72"/>
      <c r="CQ539" s="72"/>
      <c r="CR539" s="72"/>
      <c r="CS539" s="72"/>
      <c r="CT539" s="72"/>
      <c r="CU539" s="72"/>
      <c r="CV539" s="72"/>
      <c r="CW539" s="72"/>
      <c r="CX539" s="72"/>
      <c r="CY539" s="72"/>
      <c r="CZ539" s="72"/>
      <c r="DA539" s="72"/>
      <c r="DB539" s="72"/>
      <c r="DC539" s="72"/>
      <c r="DD539" s="72"/>
      <c r="DE539" s="72"/>
      <c r="DF539" s="72"/>
      <c r="DG539" s="72"/>
      <c r="DH539" s="78">
        <f t="shared" si="363"/>
        <v>93.27000000000001</v>
      </c>
      <c r="DJ539" s="77">
        <f t="shared" si="364"/>
        <v>6.7299999999999898</v>
      </c>
      <c r="DK539" s="72"/>
      <c r="DO539" s="358">
        <v>6.2</v>
      </c>
      <c r="DP539" s="72"/>
      <c r="DQ539" s="374"/>
      <c r="DR539" s="72"/>
      <c r="DU539" s="52"/>
      <c r="DX539" s="75">
        <f t="shared" si="365"/>
        <v>78.052964511632879</v>
      </c>
      <c r="DY539" s="51">
        <f t="shared" si="366"/>
        <v>0</v>
      </c>
      <c r="DZ539" s="75">
        <f t="shared" si="367"/>
        <v>0</v>
      </c>
      <c r="EA539" s="51" t="e">
        <f t="shared" si="368"/>
        <v>#DIV/0!</v>
      </c>
      <c r="EB539" s="75">
        <f t="shared" si="369"/>
        <v>12.308352096065187</v>
      </c>
      <c r="EC539" s="51">
        <f t="shared" si="370"/>
        <v>0</v>
      </c>
      <c r="ED539" s="75">
        <f t="shared" si="371"/>
        <v>0.87916800686179897</v>
      </c>
      <c r="EE539" s="51">
        <f t="shared" si="372"/>
        <v>0</v>
      </c>
      <c r="EF539" s="75">
        <f t="shared" si="373"/>
        <v>0</v>
      </c>
      <c r="EG539" s="51" t="e">
        <f t="shared" si="374"/>
        <v>#DIV/0!</v>
      </c>
      <c r="EH539" s="75">
        <f t="shared" si="375"/>
        <v>0</v>
      </c>
      <c r="EI539" s="51" t="e">
        <f t="shared" si="376"/>
        <v>#DIV/0!</v>
      </c>
      <c r="EJ539" s="75">
        <f t="shared" si="377"/>
        <v>1.0721561059290232E-2</v>
      </c>
      <c r="EK539" s="51">
        <f t="shared" si="378"/>
        <v>0</v>
      </c>
      <c r="EL539" s="75">
        <f t="shared" si="379"/>
        <v>3.913369786640934</v>
      </c>
      <c r="EM539" s="51">
        <f t="shared" si="380"/>
        <v>0</v>
      </c>
      <c r="EN539" s="75">
        <f t="shared" si="381"/>
        <v>4.8354240377398945</v>
      </c>
      <c r="EO539" s="51">
        <f t="shared" si="382"/>
        <v>0</v>
      </c>
      <c r="EP539" s="75">
        <f t="shared" si="383"/>
        <v>0</v>
      </c>
      <c r="EQ539" s="51" t="e">
        <f t="shared" si="384"/>
        <v>#DIV/0!</v>
      </c>
      <c r="ER539" s="51">
        <f t="shared" si="385"/>
        <v>100</v>
      </c>
      <c r="ES539" s="51">
        <f t="shared" si="386"/>
        <v>0</v>
      </c>
    </row>
    <row r="540" spans="1:149" x14ac:dyDescent="0.45">
      <c r="A540" s="78" t="s">
        <v>1443</v>
      </c>
      <c r="B540" s="174" t="s">
        <v>950</v>
      </c>
      <c r="C540" s="51" t="s">
        <v>3648</v>
      </c>
      <c r="D540" s="51" t="s">
        <v>3649</v>
      </c>
      <c r="E540" s="78" t="s">
        <v>637</v>
      </c>
      <c r="F540" s="78" t="s">
        <v>1590</v>
      </c>
      <c r="G540" s="72" t="s">
        <v>3367</v>
      </c>
      <c r="H540" s="78" t="s">
        <v>3154</v>
      </c>
      <c r="I540" s="78">
        <v>144</v>
      </c>
      <c r="J540" s="300">
        <v>200</v>
      </c>
      <c r="K540" s="78"/>
      <c r="L540" s="300">
        <v>1000</v>
      </c>
      <c r="M540" s="72">
        <v>10</v>
      </c>
      <c r="N540" s="51" t="s">
        <v>748</v>
      </c>
      <c r="O540" s="78" t="s">
        <v>3494</v>
      </c>
      <c r="P540" s="72"/>
      <c r="R540" s="122">
        <v>1.4</v>
      </c>
      <c r="AA540" s="195"/>
      <c r="AB540" s="195"/>
      <c r="AC540" s="195"/>
      <c r="AD540" s="72"/>
      <c r="AE540" s="316">
        <v>1</v>
      </c>
      <c r="AF540" s="195"/>
      <c r="AG540" s="195">
        <v>0</v>
      </c>
      <c r="AH540" s="72"/>
      <c r="AR540" s="53">
        <v>0.92449999999999999</v>
      </c>
      <c r="AT540" s="77"/>
      <c r="AU540" s="276">
        <v>2000</v>
      </c>
      <c r="AW540" s="276">
        <v>1849</v>
      </c>
      <c r="BB540" s="80" t="s">
        <v>722</v>
      </c>
      <c r="BC540" s="270" t="s">
        <v>1126</v>
      </c>
      <c r="BD540" s="72">
        <v>71.900000000000006</v>
      </c>
      <c r="BE540" s="72"/>
      <c r="BF540" s="72"/>
      <c r="BG540" s="72"/>
      <c r="BH540" s="72">
        <v>11.49</v>
      </c>
      <c r="BI540" s="72"/>
      <c r="BJ540" s="72"/>
      <c r="BK540" s="72"/>
      <c r="BL540" s="72"/>
      <c r="BM540" s="72"/>
      <c r="BN540" s="72">
        <v>1.86</v>
      </c>
      <c r="BO540" s="72"/>
      <c r="BP540" s="72"/>
      <c r="BQ540" s="72"/>
      <c r="BR540" s="72"/>
      <c r="BS540" s="72"/>
      <c r="BT540" s="72"/>
      <c r="BU540" s="72"/>
      <c r="BV540" s="72"/>
      <c r="BW540" s="72"/>
      <c r="BX540" s="72"/>
      <c r="BY540" s="72"/>
      <c r="BZ540" s="72">
        <v>3.6</v>
      </c>
      <c r="CA540" s="72"/>
      <c r="CB540" s="72">
        <v>4.6100000000000003</v>
      </c>
      <c r="CC540" s="72"/>
      <c r="CD540" s="72"/>
      <c r="CE540" s="72"/>
      <c r="CF540" s="72"/>
      <c r="CG540" s="72"/>
      <c r="CH540" s="72"/>
      <c r="CI540" s="72"/>
      <c r="CJ540" s="72"/>
      <c r="CK540" s="72"/>
      <c r="CL540" s="72"/>
      <c r="CM540" s="72"/>
      <c r="CN540" s="72"/>
      <c r="CO540" s="72"/>
      <c r="CP540" s="72"/>
      <c r="CQ540" s="72"/>
      <c r="CR540" s="72"/>
      <c r="CS540" s="72"/>
      <c r="CT540" s="72"/>
      <c r="CU540" s="72"/>
      <c r="CV540" s="72"/>
      <c r="CW540" s="72"/>
      <c r="CX540" s="72"/>
      <c r="CY540" s="72"/>
      <c r="CZ540" s="72"/>
      <c r="DA540" s="72"/>
      <c r="DB540" s="72"/>
      <c r="DC540" s="72"/>
      <c r="DD540" s="72"/>
      <c r="DE540" s="72"/>
      <c r="DF540" s="72"/>
      <c r="DG540" s="72"/>
      <c r="DH540" s="78">
        <f t="shared" si="363"/>
        <v>93.46</v>
      </c>
      <c r="DJ540" s="77">
        <f t="shared" si="364"/>
        <v>6.5400000000000063</v>
      </c>
      <c r="DK540" s="72"/>
      <c r="DO540" s="358">
        <v>6.4</v>
      </c>
      <c r="DP540" s="72"/>
      <c r="DQ540" s="374"/>
      <c r="DR540" s="72"/>
      <c r="DU540" s="52"/>
      <c r="DX540" s="75">
        <f t="shared" si="365"/>
        <v>76.931307511234763</v>
      </c>
      <c r="DY540" s="51">
        <f t="shared" si="366"/>
        <v>0</v>
      </c>
      <c r="DZ540" s="75">
        <f t="shared" si="367"/>
        <v>0</v>
      </c>
      <c r="EA540" s="51" t="e">
        <f t="shared" si="368"/>
        <v>#DIV/0!</v>
      </c>
      <c r="EB540" s="75">
        <f t="shared" si="369"/>
        <v>12.294029531350311</v>
      </c>
      <c r="EC540" s="51">
        <f t="shared" si="370"/>
        <v>0</v>
      </c>
      <c r="ED540" s="75">
        <f t="shared" si="371"/>
        <v>1.990156216563236</v>
      </c>
      <c r="EE540" s="51">
        <f t="shared" si="372"/>
        <v>0</v>
      </c>
      <c r="EF540" s="75">
        <f t="shared" si="373"/>
        <v>0</v>
      </c>
      <c r="EG540" s="51" t="e">
        <f t="shared" si="374"/>
        <v>#DIV/0!</v>
      </c>
      <c r="EH540" s="75">
        <f t="shared" si="375"/>
        <v>0</v>
      </c>
      <c r="EI540" s="51" t="e">
        <f t="shared" si="376"/>
        <v>#DIV/0!</v>
      </c>
      <c r="EJ540" s="75">
        <f t="shared" si="377"/>
        <v>0</v>
      </c>
      <c r="EK540" s="51" t="e">
        <f t="shared" si="378"/>
        <v>#DIV/0!</v>
      </c>
      <c r="EL540" s="75">
        <f t="shared" si="379"/>
        <v>3.8519152578643272</v>
      </c>
      <c r="EM540" s="51">
        <f t="shared" si="380"/>
        <v>0</v>
      </c>
      <c r="EN540" s="75">
        <f t="shared" si="381"/>
        <v>4.9325914829873749</v>
      </c>
      <c r="EO540" s="51">
        <f t="shared" si="382"/>
        <v>0</v>
      </c>
      <c r="EP540" s="75">
        <f t="shared" si="383"/>
        <v>0</v>
      </c>
      <c r="EQ540" s="51" t="e">
        <f t="shared" si="384"/>
        <v>#DIV/0!</v>
      </c>
      <c r="ER540" s="51">
        <f t="shared" si="385"/>
        <v>100</v>
      </c>
      <c r="ES540" s="51">
        <f t="shared" si="386"/>
        <v>0</v>
      </c>
    </row>
    <row r="541" spans="1:149" x14ac:dyDescent="0.45">
      <c r="A541" s="78" t="s">
        <v>1443</v>
      </c>
      <c r="B541" s="174" t="s">
        <v>950</v>
      </c>
      <c r="C541" s="51" t="s">
        <v>3648</v>
      </c>
      <c r="D541" s="51" t="s">
        <v>3649</v>
      </c>
      <c r="E541" s="78" t="s">
        <v>637</v>
      </c>
      <c r="F541" s="78" t="s">
        <v>1591</v>
      </c>
      <c r="G541" s="72" t="s">
        <v>3367</v>
      </c>
      <c r="H541" s="78" t="s">
        <v>3154</v>
      </c>
      <c r="I541" s="78">
        <v>144</v>
      </c>
      <c r="J541" s="300">
        <v>200</v>
      </c>
      <c r="K541" s="78"/>
      <c r="L541" s="300">
        <v>1000</v>
      </c>
      <c r="M541" s="72">
        <v>10</v>
      </c>
      <c r="N541" s="51" t="s">
        <v>748</v>
      </c>
      <c r="O541" s="78" t="s">
        <v>3494</v>
      </c>
      <c r="P541" s="72"/>
      <c r="R541" s="122">
        <v>1.4</v>
      </c>
      <c r="AA541" s="195"/>
      <c r="AB541" s="195"/>
      <c r="AC541" s="195"/>
      <c r="AD541" s="72"/>
      <c r="AE541" s="316">
        <v>1</v>
      </c>
      <c r="AF541" s="195"/>
      <c r="AG541" s="195">
        <v>0</v>
      </c>
      <c r="AH541" s="72"/>
      <c r="AR541" s="53">
        <v>0.92449999999999999</v>
      </c>
      <c r="AT541" s="77"/>
      <c r="AU541" s="276">
        <v>2000</v>
      </c>
      <c r="AW541" s="276">
        <v>1849</v>
      </c>
      <c r="BB541" s="80" t="s">
        <v>722</v>
      </c>
      <c r="BC541" s="270" t="s">
        <v>1126</v>
      </c>
      <c r="BD541" s="72">
        <v>72.290000000000006</v>
      </c>
      <c r="BE541" s="72"/>
      <c r="BF541" s="72"/>
      <c r="BG541" s="72"/>
      <c r="BH541" s="72">
        <v>10.76</v>
      </c>
      <c r="BI541" s="72"/>
      <c r="BJ541" s="72"/>
      <c r="BK541" s="72"/>
      <c r="BL541" s="72"/>
      <c r="BM541" s="72"/>
      <c r="BN541" s="72">
        <v>2.42</v>
      </c>
      <c r="BO541" s="72"/>
      <c r="BP541" s="72"/>
      <c r="BQ541" s="72"/>
      <c r="BR541" s="72"/>
      <c r="BS541" s="72"/>
      <c r="BT541" s="72"/>
      <c r="BU541" s="72"/>
      <c r="BV541" s="72"/>
      <c r="BW541" s="72"/>
      <c r="BX541" s="72">
        <v>0.02</v>
      </c>
      <c r="BY541" s="72"/>
      <c r="BZ541" s="72">
        <v>3.48</v>
      </c>
      <c r="CA541" s="72"/>
      <c r="CB541" s="72">
        <v>4.4400000000000004</v>
      </c>
      <c r="CC541" s="72"/>
      <c r="CD541" s="72"/>
      <c r="CE541" s="72"/>
      <c r="CF541" s="72"/>
      <c r="CG541" s="72"/>
      <c r="CH541" s="72"/>
      <c r="CI541" s="72"/>
      <c r="CJ541" s="72"/>
      <c r="CK541" s="72"/>
      <c r="CL541" s="72"/>
      <c r="CM541" s="72"/>
      <c r="CN541" s="72"/>
      <c r="CO541" s="72"/>
      <c r="CP541" s="72"/>
      <c r="CQ541" s="72"/>
      <c r="CR541" s="72"/>
      <c r="CS541" s="72"/>
      <c r="CT541" s="72"/>
      <c r="CU541" s="72"/>
      <c r="CV541" s="72"/>
      <c r="CW541" s="72"/>
      <c r="CX541" s="72"/>
      <c r="CY541" s="72"/>
      <c r="CZ541" s="72"/>
      <c r="DA541" s="72"/>
      <c r="DB541" s="72"/>
      <c r="DC541" s="72"/>
      <c r="DD541" s="72"/>
      <c r="DE541" s="72"/>
      <c r="DF541" s="72"/>
      <c r="DG541" s="72"/>
      <c r="DH541" s="78">
        <f t="shared" si="363"/>
        <v>93.410000000000011</v>
      </c>
      <c r="DJ541" s="77">
        <f t="shared" si="364"/>
        <v>6.5899999999999892</v>
      </c>
      <c r="DK541" s="72"/>
      <c r="DO541" s="358">
        <v>6.38</v>
      </c>
      <c r="DP541" s="72"/>
      <c r="DQ541" s="374"/>
      <c r="DR541" s="72"/>
      <c r="DU541" s="52"/>
      <c r="DX541" s="75">
        <f t="shared" si="365"/>
        <v>77.390001070549189</v>
      </c>
      <c r="DY541" s="51">
        <f t="shared" si="366"/>
        <v>0</v>
      </c>
      <c r="DZ541" s="75">
        <f t="shared" si="367"/>
        <v>0</v>
      </c>
      <c r="EA541" s="51" t="e">
        <f t="shared" si="368"/>
        <v>#DIV/0!</v>
      </c>
      <c r="EB541" s="75">
        <f t="shared" si="369"/>
        <v>11.519109303072476</v>
      </c>
      <c r="EC541" s="51">
        <f t="shared" si="370"/>
        <v>0</v>
      </c>
      <c r="ED541" s="75">
        <f t="shared" si="371"/>
        <v>2.5907290439995712</v>
      </c>
      <c r="EE541" s="51">
        <f t="shared" si="372"/>
        <v>0</v>
      </c>
      <c r="EF541" s="75">
        <f t="shared" si="373"/>
        <v>0</v>
      </c>
      <c r="EG541" s="51" t="e">
        <f t="shared" si="374"/>
        <v>#DIV/0!</v>
      </c>
      <c r="EH541" s="75">
        <f t="shared" si="375"/>
        <v>0</v>
      </c>
      <c r="EI541" s="51" t="e">
        <f t="shared" si="376"/>
        <v>#DIV/0!</v>
      </c>
      <c r="EJ541" s="75">
        <f t="shared" si="377"/>
        <v>2.1410983834707204E-2</v>
      </c>
      <c r="EK541" s="51">
        <f t="shared" si="378"/>
        <v>0</v>
      </c>
      <c r="EL541" s="75">
        <f t="shared" si="379"/>
        <v>3.7255111872390536</v>
      </c>
      <c r="EM541" s="51">
        <f t="shared" si="380"/>
        <v>0</v>
      </c>
      <c r="EN541" s="75">
        <f t="shared" si="381"/>
        <v>4.7532384113049986</v>
      </c>
      <c r="EO541" s="51">
        <f t="shared" si="382"/>
        <v>0</v>
      </c>
      <c r="EP541" s="75">
        <f t="shared" si="383"/>
        <v>0</v>
      </c>
      <c r="EQ541" s="51" t="e">
        <f t="shared" si="384"/>
        <v>#DIV/0!</v>
      </c>
      <c r="ER541" s="51">
        <f t="shared" si="385"/>
        <v>100</v>
      </c>
      <c r="ES541" s="51">
        <f t="shared" si="386"/>
        <v>0</v>
      </c>
    </row>
    <row r="542" spans="1:149" x14ac:dyDescent="0.45">
      <c r="A542" s="78" t="s">
        <v>1443</v>
      </c>
      <c r="B542" s="174" t="s">
        <v>950</v>
      </c>
      <c r="C542" s="51" t="s">
        <v>3648</v>
      </c>
      <c r="D542" s="51" t="s">
        <v>3649</v>
      </c>
      <c r="E542" s="78" t="s">
        <v>637</v>
      </c>
      <c r="F542" s="78" t="s">
        <v>1592</v>
      </c>
      <c r="G542" s="72" t="s">
        <v>3367</v>
      </c>
      <c r="H542" s="78" t="s">
        <v>3154</v>
      </c>
      <c r="I542" s="78">
        <v>144</v>
      </c>
      <c r="J542" s="300">
        <v>200</v>
      </c>
      <c r="K542" s="78"/>
      <c r="L542" s="300">
        <v>1000</v>
      </c>
      <c r="M542" s="72">
        <v>10</v>
      </c>
      <c r="N542" s="51" t="s">
        <v>748</v>
      </c>
      <c r="O542" s="78" t="s">
        <v>3494</v>
      </c>
      <c r="P542" s="72"/>
      <c r="R542" s="122">
        <v>1.4</v>
      </c>
      <c r="AA542" s="195"/>
      <c r="AB542" s="195"/>
      <c r="AC542" s="195"/>
      <c r="AD542" s="72"/>
      <c r="AE542" s="316">
        <v>1</v>
      </c>
      <c r="AF542" s="195"/>
      <c r="AG542" s="195">
        <v>0</v>
      </c>
      <c r="AH542" s="72"/>
      <c r="AR542" s="53">
        <v>0.92449999999999999</v>
      </c>
      <c r="AT542" s="77"/>
      <c r="AU542" s="276">
        <v>2000</v>
      </c>
      <c r="AW542" s="276">
        <v>1849</v>
      </c>
      <c r="BB542" s="80" t="s">
        <v>722</v>
      </c>
      <c r="BC542" s="270" t="s">
        <v>1126</v>
      </c>
      <c r="BD542" s="72">
        <v>72.150000000000006</v>
      </c>
      <c r="BE542" s="72"/>
      <c r="BF542" s="72"/>
      <c r="BG542" s="72"/>
      <c r="BH542" s="72">
        <v>10.68</v>
      </c>
      <c r="BI542" s="72"/>
      <c r="BJ542" s="72"/>
      <c r="BK542" s="72"/>
      <c r="BL542" s="72"/>
      <c r="BM542" s="72"/>
      <c r="BN542" s="72">
        <v>2.93</v>
      </c>
      <c r="BO542" s="72"/>
      <c r="BP542" s="72"/>
      <c r="BQ542" s="72"/>
      <c r="BR542" s="72"/>
      <c r="BS542" s="72"/>
      <c r="BT542" s="72"/>
      <c r="BU542" s="72"/>
      <c r="BV542" s="72"/>
      <c r="BW542" s="72"/>
      <c r="BX542" s="72">
        <v>0.01</v>
      </c>
      <c r="BY542" s="72"/>
      <c r="BZ542" s="72">
        <v>3.17</v>
      </c>
      <c r="CA542" s="72"/>
      <c r="CB542" s="72">
        <v>4.38</v>
      </c>
      <c r="CC542" s="72"/>
      <c r="CD542" s="72"/>
      <c r="CE542" s="72"/>
      <c r="CF542" s="72"/>
      <c r="CG542" s="72"/>
      <c r="CH542" s="72"/>
      <c r="CI542" s="72"/>
      <c r="CJ542" s="72"/>
      <c r="CK542" s="72"/>
      <c r="CL542" s="72"/>
      <c r="CM542" s="72"/>
      <c r="CN542" s="72"/>
      <c r="CO542" s="72"/>
      <c r="CP542" s="72"/>
      <c r="CQ542" s="72"/>
      <c r="CR542" s="72"/>
      <c r="CS542" s="72"/>
      <c r="CT542" s="72"/>
      <c r="CU542" s="72"/>
      <c r="CV542" s="72"/>
      <c r="CW542" s="72"/>
      <c r="CX542" s="72"/>
      <c r="CY542" s="72"/>
      <c r="CZ542" s="72"/>
      <c r="DA542" s="72"/>
      <c r="DB542" s="72"/>
      <c r="DC542" s="72"/>
      <c r="DD542" s="72"/>
      <c r="DE542" s="72"/>
      <c r="DF542" s="72"/>
      <c r="DG542" s="72"/>
      <c r="DH542" s="78">
        <f t="shared" si="363"/>
        <v>93.320000000000022</v>
      </c>
      <c r="DJ542" s="77">
        <f t="shared" si="364"/>
        <v>6.6799999999999784</v>
      </c>
      <c r="DK542" s="72"/>
      <c r="DO542" s="358">
        <v>6.45</v>
      </c>
      <c r="DP542" s="72"/>
      <c r="DQ542" s="374"/>
      <c r="DR542" s="72"/>
      <c r="DU542" s="52"/>
      <c r="DX542" s="75">
        <f t="shared" si="365"/>
        <v>77.314616373767663</v>
      </c>
      <c r="DY542" s="51">
        <f t="shared" si="366"/>
        <v>0</v>
      </c>
      <c r="DZ542" s="75">
        <f t="shared" si="367"/>
        <v>0</v>
      </c>
      <c r="EA542" s="51" t="e">
        <f t="shared" si="368"/>
        <v>#DIV/0!</v>
      </c>
      <c r="EB542" s="75">
        <f t="shared" si="369"/>
        <v>11.444492070295754</v>
      </c>
      <c r="EC542" s="51">
        <f t="shared" si="370"/>
        <v>0</v>
      </c>
      <c r="ED542" s="75">
        <f t="shared" si="371"/>
        <v>3.1397342477496779</v>
      </c>
      <c r="EE542" s="51">
        <f t="shared" si="372"/>
        <v>0</v>
      </c>
      <c r="EF542" s="75">
        <f t="shared" si="373"/>
        <v>0</v>
      </c>
      <c r="EG542" s="51" t="e">
        <f t="shared" si="374"/>
        <v>#DIV/0!</v>
      </c>
      <c r="EH542" s="75">
        <f t="shared" si="375"/>
        <v>0</v>
      </c>
      <c r="EI542" s="51" t="e">
        <f t="shared" si="376"/>
        <v>#DIV/0!</v>
      </c>
      <c r="EJ542" s="75">
        <f t="shared" si="377"/>
        <v>1.0715816545220745E-2</v>
      </c>
      <c r="EK542" s="51">
        <f t="shared" si="378"/>
        <v>0</v>
      </c>
      <c r="EL542" s="75">
        <f t="shared" si="379"/>
        <v>3.3969138448349758</v>
      </c>
      <c r="EM542" s="51">
        <f t="shared" si="380"/>
        <v>0</v>
      </c>
      <c r="EN542" s="75">
        <f t="shared" si="381"/>
        <v>4.6935276468066851</v>
      </c>
      <c r="EO542" s="51">
        <f t="shared" si="382"/>
        <v>0</v>
      </c>
      <c r="EP542" s="75">
        <f t="shared" si="383"/>
        <v>0</v>
      </c>
      <c r="EQ542" s="51" t="e">
        <f t="shared" si="384"/>
        <v>#DIV/0!</v>
      </c>
      <c r="ER542" s="51">
        <f t="shared" si="385"/>
        <v>100</v>
      </c>
      <c r="ES542" s="51">
        <f t="shared" si="386"/>
        <v>0</v>
      </c>
    </row>
    <row r="543" spans="1:149" x14ac:dyDescent="0.45">
      <c r="A543" s="78" t="s">
        <v>1443</v>
      </c>
      <c r="B543" s="174" t="s">
        <v>950</v>
      </c>
      <c r="C543" s="51" t="s">
        <v>3648</v>
      </c>
      <c r="D543" s="51" t="s">
        <v>3649</v>
      </c>
      <c r="E543" s="78" t="s">
        <v>637</v>
      </c>
      <c r="F543" s="78" t="s">
        <v>1593</v>
      </c>
      <c r="G543" s="72" t="s">
        <v>3367</v>
      </c>
      <c r="H543" s="78" t="s">
        <v>3154</v>
      </c>
      <c r="I543" s="78">
        <v>144</v>
      </c>
      <c r="J543" s="300">
        <v>200</v>
      </c>
      <c r="K543" s="78"/>
      <c r="L543" s="300">
        <v>1000</v>
      </c>
      <c r="M543" s="72">
        <v>10</v>
      </c>
      <c r="N543" s="51" t="s">
        <v>748</v>
      </c>
      <c r="O543" s="78" t="s">
        <v>3494</v>
      </c>
      <c r="P543" s="72"/>
      <c r="R543" s="122">
        <v>1.4</v>
      </c>
      <c r="AA543" s="195"/>
      <c r="AB543" s="195"/>
      <c r="AC543" s="195"/>
      <c r="AD543" s="72"/>
      <c r="AE543" s="316">
        <v>1</v>
      </c>
      <c r="AF543" s="195"/>
      <c r="AG543" s="195">
        <v>0</v>
      </c>
      <c r="AH543" s="72"/>
      <c r="AR543" s="53">
        <v>0.92449999999999999</v>
      </c>
      <c r="AT543" s="77"/>
      <c r="AU543" s="276">
        <v>2000</v>
      </c>
      <c r="AW543" s="276">
        <v>1849</v>
      </c>
      <c r="BB543" s="80" t="s">
        <v>722</v>
      </c>
      <c r="BC543" s="270" t="s">
        <v>1126</v>
      </c>
      <c r="BD543" s="72">
        <v>71.180000000000007</v>
      </c>
      <c r="BE543" s="72"/>
      <c r="BF543" s="72"/>
      <c r="BG543" s="72"/>
      <c r="BH543" s="72">
        <v>11.43</v>
      </c>
      <c r="BI543" s="72"/>
      <c r="BJ543" s="72"/>
      <c r="BK543" s="72"/>
      <c r="BL543" s="72"/>
      <c r="BM543" s="72"/>
      <c r="BN543" s="72">
        <v>2.97</v>
      </c>
      <c r="BO543" s="72"/>
      <c r="BP543" s="72"/>
      <c r="BQ543" s="72"/>
      <c r="BR543" s="72"/>
      <c r="BS543" s="72"/>
      <c r="BT543" s="72"/>
      <c r="BU543" s="72"/>
      <c r="BV543" s="72"/>
      <c r="BW543" s="72"/>
      <c r="BX543" s="72">
        <v>0.02</v>
      </c>
      <c r="BY543" s="72"/>
      <c r="BZ543" s="72">
        <v>3.18</v>
      </c>
      <c r="CA543" s="72"/>
      <c r="CB543" s="72">
        <v>4.25</v>
      </c>
      <c r="CC543" s="72"/>
      <c r="CD543" s="72"/>
      <c r="CE543" s="72"/>
      <c r="CF543" s="72"/>
      <c r="CG543" s="72"/>
      <c r="CH543" s="72"/>
      <c r="CI543" s="72"/>
      <c r="CJ543" s="72"/>
      <c r="CK543" s="72"/>
      <c r="CL543" s="72"/>
      <c r="CM543" s="72"/>
      <c r="CN543" s="72"/>
      <c r="CO543" s="72"/>
      <c r="CP543" s="72"/>
      <c r="CQ543" s="72"/>
      <c r="CR543" s="72"/>
      <c r="CS543" s="72"/>
      <c r="CT543" s="72"/>
      <c r="CU543" s="72"/>
      <c r="CV543" s="72"/>
      <c r="CW543" s="72"/>
      <c r="CX543" s="72"/>
      <c r="CY543" s="72"/>
      <c r="CZ543" s="72"/>
      <c r="DA543" s="72"/>
      <c r="DB543" s="72"/>
      <c r="DC543" s="72"/>
      <c r="DD543" s="72"/>
      <c r="DE543" s="72"/>
      <c r="DF543" s="72"/>
      <c r="DG543" s="72"/>
      <c r="DH543" s="78">
        <f t="shared" si="363"/>
        <v>93.030000000000015</v>
      </c>
      <c r="DJ543" s="77">
        <f t="shared" si="364"/>
        <v>6.9699999999999847</v>
      </c>
      <c r="DK543" s="72"/>
      <c r="DO543" s="358">
        <v>6.81</v>
      </c>
      <c r="DP543" s="72"/>
      <c r="DQ543" s="374"/>
      <c r="DR543" s="72"/>
      <c r="DU543" s="52"/>
      <c r="DX543" s="75">
        <f t="shared" si="365"/>
        <v>76.512952810921192</v>
      </c>
      <c r="DY543" s="51">
        <f t="shared" si="366"/>
        <v>0</v>
      </c>
      <c r="DZ543" s="75">
        <f t="shared" si="367"/>
        <v>0</v>
      </c>
      <c r="EA543" s="51" t="e">
        <f t="shared" si="368"/>
        <v>#DIV/0!</v>
      </c>
      <c r="EB543" s="75">
        <f t="shared" si="369"/>
        <v>12.286359238955173</v>
      </c>
      <c r="EC543" s="51">
        <f t="shared" si="370"/>
        <v>0</v>
      </c>
      <c r="ED543" s="75">
        <f t="shared" si="371"/>
        <v>3.1925185424056748</v>
      </c>
      <c r="EE543" s="51">
        <f t="shared" si="372"/>
        <v>0</v>
      </c>
      <c r="EF543" s="75">
        <f t="shared" si="373"/>
        <v>0</v>
      </c>
      <c r="EG543" s="51" t="e">
        <f t="shared" si="374"/>
        <v>#DIV/0!</v>
      </c>
      <c r="EH543" s="75">
        <f t="shared" si="375"/>
        <v>0</v>
      </c>
      <c r="EI543" s="51" t="e">
        <f t="shared" si="376"/>
        <v>#DIV/0!</v>
      </c>
      <c r="EJ543" s="75">
        <f t="shared" si="377"/>
        <v>2.1498441363001178E-2</v>
      </c>
      <c r="EK543" s="51">
        <f t="shared" si="378"/>
        <v>0</v>
      </c>
      <c r="EL543" s="75">
        <f t="shared" si="379"/>
        <v>3.4182521767171874</v>
      </c>
      <c r="EM543" s="51">
        <f t="shared" si="380"/>
        <v>0</v>
      </c>
      <c r="EN543" s="75">
        <f t="shared" si="381"/>
        <v>4.5684187896377511</v>
      </c>
      <c r="EO543" s="51">
        <f t="shared" si="382"/>
        <v>0</v>
      </c>
      <c r="EP543" s="75">
        <f t="shared" si="383"/>
        <v>0</v>
      </c>
      <c r="EQ543" s="51" t="e">
        <f t="shared" si="384"/>
        <v>#DIV/0!</v>
      </c>
      <c r="ER543" s="51">
        <f t="shared" si="385"/>
        <v>100</v>
      </c>
      <c r="ES543" s="51">
        <f t="shared" si="386"/>
        <v>0</v>
      </c>
    </row>
    <row r="544" spans="1:149" x14ac:dyDescent="0.45">
      <c r="A544" s="78" t="s">
        <v>1443</v>
      </c>
      <c r="B544" s="174" t="s">
        <v>950</v>
      </c>
      <c r="C544" s="51" t="s">
        <v>3648</v>
      </c>
      <c r="D544" s="51" t="s">
        <v>3649</v>
      </c>
      <c r="E544" s="78" t="s">
        <v>637</v>
      </c>
      <c r="F544" s="78" t="s">
        <v>1594</v>
      </c>
      <c r="G544" s="72" t="s">
        <v>3367</v>
      </c>
      <c r="H544" s="78" t="s">
        <v>3154</v>
      </c>
      <c r="I544" s="78">
        <v>96</v>
      </c>
      <c r="J544" s="300">
        <v>200</v>
      </c>
      <c r="K544" s="78"/>
      <c r="L544" s="300">
        <v>1160</v>
      </c>
      <c r="M544" s="72">
        <v>15</v>
      </c>
      <c r="N544" s="51" t="s">
        <v>748</v>
      </c>
      <c r="O544" s="78" t="s">
        <v>3495</v>
      </c>
      <c r="P544" s="72"/>
      <c r="R544" s="122">
        <v>4.9000000000000004</v>
      </c>
      <c r="AA544" s="195"/>
      <c r="AB544" s="195"/>
      <c r="AC544" s="195"/>
      <c r="AD544" s="72"/>
      <c r="AE544" s="316">
        <v>1</v>
      </c>
      <c r="AF544" s="195"/>
      <c r="AG544" s="195">
        <v>0</v>
      </c>
      <c r="AH544" s="72"/>
      <c r="AR544" s="53">
        <v>0.99419999999999997</v>
      </c>
      <c r="AT544" s="77"/>
      <c r="AU544" s="276">
        <v>2000</v>
      </c>
      <c r="AW544" s="276">
        <v>1988.3999999999999</v>
      </c>
      <c r="BB544" s="80" t="s">
        <v>722</v>
      </c>
      <c r="BC544" s="270" t="s">
        <v>1126</v>
      </c>
      <c r="BD544" s="72">
        <v>71.41</v>
      </c>
      <c r="BE544" s="72"/>
      <c r="BF544" s="72"/>
      <c r="BG544" s="72"/>
      <c r="BH544" s="72">
        <v>10.96</v>
      </c>
      <c r="BI544" s="72"/>
      <c r="BJ544" s="72"/>
      <c r="BK544" s="72"/>
      <c r="BL544" s="72"/>
      <c r="BM544" s="72"/>
      <c r="BN544" s="72">
        <v>2</v>
      </c>
      <c r="BO544" s="72"/>
      <c r="BP544" s="72"/>
      <c r="BQ544" s="72"/>
      <c r="BR544" s="72"/>
      <c r="BS544" s="72"/>
      <c r="BT544" s="72"/>
      <c r="BU544" s="72"/>
      <c r="BV544" s="72"/>
      <c r="BW544" s="72"/>
      <c r="BX544" s="72">
        <v>0.04</v>
      </c>
      <c r="BY544" s="72"/>
      <c r="BZ544" s="72">
        <v>3.3</v>
      </c>
      <c r="CA544" s="72"/>
      <c r="CB544" s="72">
        <v>4.53</v>
      </c>
      <c r="CC544" s="72"/>
      <c r="CD544" s="72"/>
      <c r="CE544" s="72"/>
      <c r="CF544" s="72"/>
      <c r="CG544" s="72"/>
      <c r="CH544" s="72"/>
      <c r="CI544" s="72"/>
      <c r="CJ544" s="72"/>
      <c r="CK544" s="72"/>
      <c r="CL544" s="72"/>
      <c r="CM544" s="72"/>
      <c r="CN544" s="72"/>
      <c r="CO544" s="72"/>
      <c r="CP544" s="72"/>
      <c r="CQ544" s="72"/>
      <c r="CR544" s="72"/>
      <c r="CS544" s="72"/>
      <c r="CT544" s="72"/>
      <c r="CU544" s="72"/>
      <c r="CV544" s="72"/>
      <c r="CW544" s="72"/>
      <c r="CX544" s="72"/>
      <c r="CY544" s="72"/>
      <c r="CZ544" s="72"/>
      <c r="DA544" s="72"/>
      <c r="DB544" s="72"/>
      <c r="DC544" s="72"/>
      <c r="DD544" s="72"/>
      <c r="DE544" s="72"/>
      <c r="DF544" s="72"/>
      <c r="DG544" s="72"/>
      <c r="DH544" s="78">
        <f t="shared" si="363"/>
        <v>92.240000000000009</v>
      </c>
      <c r="DJ544" s="77">
        <f t="shared" si="364"/>
        <v>7.7599999999999909</v>
      </c>
      <c r="DK544" s="72"/>
      <c r="DO544" s="358">
        <v>5.73</v>
      </c>
      <c r="DP544" s="72"/>
      <c r="DQ544" s="374"/>
      <c r="DR544" s="72"/>
      <c r="DU544" s="52"/>
      <c r="DX544" s="75">
        <f t="shared" si="365"/>
        <v>77.417606244579346</v>
      </c>
      <c r="DY544" s="51">
        <f t="shared" si="366"/>
        <v>0</v>
      </c>
      <c r="DZ544" s="75">
        <f t="shared" si="367"/>
        <v>0</v>
      </c>
      <c r="EA544" s="51" t="e">
        <f t="shared" si="368"/>
        <v>#DIV/0!</v>
      </c>
      <c r="EB544" s="75">
        <f t="shared" si="369"/>
        <v>11.882046834345186</v>
      </c>
      <c r="EC544" s="51">
        <f t="shared" si="370"/>
        <v>0</v>
      </c>
      <c r="ED544" s="75">
        <f t="shared" si="371"/>
        <v>2.1682567215958368</v>
      </c>
      <c r="EE544" s="51">
        <f t="shared" si="372"/>
        <v>0</v>
      </c>
      <c r="EF544" s="75">
        <f t="shared" si="373"/>
        <v>0</v>
      </c>
      <c r="EG544" s="51" t="e">
        <f t="shared" si="374"/>
        <v>#DIV/0!</v>
      </c>
      <c r="EH544" s="75">
        <f t="shared" si="375"/>
        <v>0</v>
      </c>
      <c r="EI544" s="51" t="e">
        <f t="shared" si="376"/>
        <v>#DIV/0!</v>
      </c>
      <c r="EJ544" s="75">
        <f t="shared" si="377"/>
        <v>4.3365134431916738E-2</v>
      </c>
      <c r="EK544" s="51">
        <f t="shared" si="378"/>
        <v>0</v>
      </c>
      <c r="EL544" s="75">
        <f t="shared" si="379"/>
        <v>3.5776235906331304</v>
      </c>
      <c r="EM544" s="51">
        <f t="shared" si="380"/>
        <v>0</v>
      </c>
      <c r="EN544" s="75">
        <f t="shared" si="381"/>
        <v>4.9111014744145702</v>
      </c>
      <c r="EO544" s="51">
        <f t="shared" si="382"/>
        <v>0</v>
      </c>
      <c r="EP544" s="75">
        <f t="shared" si="383"/>
        <v>0</v>
      </c>
      <c r="EQ544" s="51" t="e">
        <f t="shared" si="384"/>
        <v>#DIV/0!</v>
      </c>
      <c r="ER544" s="51">
        <f t="shared" si="385"/>
        <v>100</v>
      </c>
      <c r="ES544" s="51">
        <f t="shared" si="386"/>
        <v>0</v>
      </c>
    </row>
    <row r="545" spans="1:149" x14ac:dyDescent="0.45">
      <c r="A545" s="78" t="s">
        <v>1443</v>
      </c>
      <c r="B545" s="174" t="s">
        <v>950</v>
      </c>
      <c r="C545" s="51" t="s">
        <v>3648</v>
      </c>
      <c r="D545" s="51" t="s">
        <v>3649</v>
      </c>
      <c r="E545" s="78" t="s">
        <v>637</v>
      </c>
      <c r="F545" s="78" t="s">
        <v>1595</v>
      </c>
      <c r="G545" s="72" t="s">
        <v>3367</v>
      </c>
      <c r="H545" s="78" t="s">
        <v>3154</v>
      </c>
      <c r="I545" s="78">
        <v>96</v>
      </c>
      <c r="J545" s="300">
        <v>200</v>
      </c>
      <c r="K545" s="78"/>
      <c r="L545" s="300">
        <v>1160</v>
      </c>
      <c r="M545" s="72">
        <v>15</v>
      </c>
      <c r="N545" s="51" t="s">
        <v>748</v>
      </c>
      <c r="O545" s="78" t="s">
        <v>3495</v>
      </c>
      <c r="P545" s="72"/>
      <c r="R545" s="122">
        <v>4.9000000000000004</v>
      </c>
      <c r="AA545" s="195"/>
      <c r="AB545" s="195"/>
      <c r="AC545" s="195"/>
      <c r="AD545" s="72"/>
      <c r="AE545" s="316">
        <v>1</v>
      </c>
      <c r="AF545" s="195"/>
      <c r="AG545" s="195">
        <v>0</v>
      </c>
      <c r="AH545" s="72"/>
      <c r="AR545" s="53">
        <v>0.99419999999999997</v>
      </c>
      <c r="AT545" s="77"/>
      <c r="AU545" s="276">
        <v>2000</v>
      </c>
      <c r="AW545" s="276">
        <v>1988.3999999999999</v>
      </c>
      <c r="BB545" s="80" t="s">
        <v>722</v>
      </c>
      <c r="BC545" s="270" t="s">
        <v>1126</v>
      </c>
      <c r="BD545" s="72">
        <v>70.83</v>
      </c>
      <c r="BE545" s="72"/>
      <c r="BF545" s="72"/>
      <c r="BG545" s="72"/>
      <c r="BH545" s="72">
        <v>10.89</v>
      </c>
      <c r="BI545" s="72"/>
      <c r="BJ545" s="72"/>
      <c r="BK545" s="72"/>
      <c r="BL545" s="72"/>
      <c r="BM545" s="72"/>
      <c r="BN545" s="72">
        <v>2.99</v>
      </c>
      <c r="BO545" s="72"/>
      <c r="BP545" s="72"/>
      <c r="BQ545" s="72"/>
      <c r="BR545" s="72"/>
      <c r="BS545" s="72"/>
      <c r="BT545" s="72"/>
      <c r="BU545" s="72"/>
      <c r="BV545" s="72"/>
      <c r="BW545" s="72"/>
      <c r="BX545" s="72">
        <v>0.05</v>
      </c>
      <c r="BY545" s="72"/>
      <c r="BZ545" s="72">
        <v>3.26</v>
      </c>
      <c r="CA545" s="72"/>
      <c r="CB545" s="72">
        <v>4.4800000000000004</v>
      </c>
      <c r="CC545" s="72"/>
      <c r="CD545" s="72"/>
      <c r="CE545" s="72"/>
      <c r="CF545" s="72"/>
      <c r="CG545" s="72"/>
      <c r="CH545" s="72"/>
      <c r="CI545" s="72"/>
      <c r="CJ545" s="72"/>
      <c r="CK545" s="72"/>
      <c r="CL545" s="72"/>
      <c r="CM545" s="72"/>
      <c r="CN545" s="72"/>
      <c r="CO545" s="72"/>
      <c r="CP545" s="72"/>
      <c r="CQ545" s="72"/>
      <c r="CR545" s="72"/>
      <c r="CS545" s="72"/>
      <c r="CT545" s="72"/>
      <c r="CU545" s="72"/>
      <c r="CV545" s="72"/>
      <c r="CW545" s="72"/>
      <c r="CX545" s="72"/>
      <c r="CY545" s="72"/>
      <c r="CZ545" s="72"/>
      <c r="DA545" s="72"/>
      <c r="DB545" s="72"/>
      <c r="DC545" s="72"/>
      <c r="DD545" s="72"/>
      <c r="DE545" s="72"/>
      <c r="DF545" s="72"/>
      <c r="DG545" s="72"/>
      <c r="DH545" s="78">
        <f t="shared" si="363"/>
        <v>92.5</v>
      </c>
      <c r="DJ545" s="77">
        <f t="shared" si="364"/>
        <v>7.5</v>
      </c>
      <c r="DK545" s="72"/>
      <c r="DO545" s="358">
        <v>6.06</v>
      </c>
      <c r="DP545" s="72"/>
      <c r="DQ545" s="374"/>
      <c r="DR545" s="72"/>
      <c r="DU545" s="52"/>
      <c r="DX545" s="75">
        <f t="shared" si="365"/>
        <v>76.572972972972977</v>
      </c>
      <c r="DY545" s="51">
        <f t="shared" si="366"/>
        <v>0</v>
      </c>
      <c r="DZ545" s="75">
        <f t="shared" si="367"/>
        <v>0</v>
      </c>
      <c r="EA545" s="51" t="e">
        <f t="shared" si="368"/>
        <v>#DIV/0!</v>
      </c>
      <c r="EB545" s="75">
        <f t="shared" si="369"/>
        <v>11.772972972972974</v>
      </c>
      <c r="EC545" s="51">
        <f t="shared" si="370"/>
        <v>0</v>
      </c>
      <c r="ED545" s="75">
        <f t="shared" si="371"/>
        <v>3.2324324324324327</v>
      </c>
      <c r="EE545" s="51">
        <f t="shared" si="372"/>
        <v>0</v>
      </c>
      <c r="EF545" s="75">
        <f t="shared" si="373"/>
        <v>0</v>
      </c>
      <c r="EG545" s="51" t="e">
        <f t="shared" si="374"/>
        <v>#DIV/0!</v>
      </c>
      <c r="EH545" s="75">
        <f t="shared" si="375"/>
        <v>0</v>
      </c>
      <c r="EI545" s="51" t="e">
        <f t="shared" si="376"/>
        <v>#DIV/0!</v>
      </c>
      <c r="EJ545" s="75">
        <f t="shared" si="377"/>
        <v>5.4054054054054057E-2</v>
      </c>
      <c r="EK545" s="51">
        <f t="shared" si="378"/>
        <v>0</v>
      </c>
      <c r="EL545" s="75">
        <f t="shared" si="379"/>
        <v>3.5243243243243239</v>
      </c>
      <c r="EM545" s="51">
        <f t="shared" si="380"/>
        <v>0</v>
      </c>
      <c r="EN545" s="75">
        <f t="shared" si="381"/>
        <v>4.8432432432432435</v>
      </c>
      <c r="EO545" s="51">
        <f t="shared" si="382"/>
        <v>0</v>
      </c>
      <c r="EP545" s="75">
        <f t="shared" si="383"/>
        <v>0</v>
      </c>
      <c r="EQ545" s="51" t="e">
        <f t="shared" si="384"/>
        <v>#DIV/0!</v>
      </c>
      <c r="ER545" s="51">
        <f t="shared" si="385"/>
        <v>100</v>
      </c>
      <c r="ES545" s="51">
        <f t="shared" si="386"/>
        <v>0</v>
      </c>
    </row>
    <row r="546" spans="1:149" x14ac:dyDescent="0.45">
      <c r="A546" s="78" t="s">
        <v>1443</v>
      </c>
      <c r="B546" s="174" t="s">
        <v>950</v>
      </c>
      <c r="C546" s="51" t="s">
        <v>3648</v>
      </c>
      <c r="D546" s="51" t="s">
        <v>3649</v>
      </c>
      <c r="E546" s="78" t="s">
        <v>637</v>
      </c>
      <c r="F546" s="78" t="s">
        <v>1596</v>
      </c>
      <c r="G546" s="72" t="s">
        <v>3367</v>
      </c>
      <c r="H546" s="78" t="s">
        <v>3154</v>
      </c>
      <c r="I546" s="78">
        <v>96</v>
      </c>
      <c r="J546" s="300">
        <v>200</v>
      </c>
      <c r="K546" s="78"/>
      <c r="L546" s="300">
        <v>1160</v>
      </c>
      <c r="M546" s="72">
        <v>15</v>
      </c>
      <c r="N546" s="51" t="s">
        <v>748</v>
      </c>
      <c r="O546" s="78" t="s">
        <v>3495</v>
      </c>
      <c r="P546" s="72"/>
      <c r="R546" s="122">
        <v>4.9000000000000004</v>
      </c>
      <c r="AA546" s="195"/>
      <c r="AB546" s="195"/>
      <c r="AC546" s="195"/>
      <c r="AD546" s="72"/>
      <c r="AE546" s="316">
        <v>1</v>
      </c>
      <c r="AF546" s="195"/>
      <c r="AG546" s="195">
        <v>0</v>
      </c>
      <c r="AH546" s="72"/>
      <c r="AR546" s="53">
        <v>0.99419999999999997</v>
      </c>
      <c r="AT546" s="77"/>
      <c r="AU546" s="276">
        <v>2000</v>
      </c>
      <c r="AW546" s="276">
        <v>1988.3999999999999</v>
      </c>
      <c r="BB546" s="80" t="s">
        <v>722</v>
      </c>
      <c r="BC546" s="270" t="s">
        <v>1126</v>
      </c>
      <c r="BD546" s="72">
        <v>70.819999999999993</v>
      </c>
      <c r="BE546" s="72"/>
      <c r="BF546" s="72"/>
      <c r="BG546" s="72"/>
      <c r="BH546" s="72">
        <v>10.8</v>
      </c>
      <c r="BI546" s="72"/>
      <c r="BJ546" s="72"/>
      <c r="BK546" s="72"/>
      <c r="BL546" s="72"/>
      <c r="BM546" s="72"/>
      <c r="BN546" s="72">
        <v>2.96</v>
      </c>
      <c r="BO546" s="72"/>
      <c r="BP546" s="72"/>
      <c r="BQ546" s="72"/>
      <c r="BR546" s="72"/>
      <c r="BS546" s="72"/>
      <c r="BT546" s="72"/>
      <c r="BU546" s="72"/>
      <c r="BV546" s="72"/>
      <c r="BW546" s="72"/>
      <c r="BX546" s="72">
        <v>0.02</v>
      </c>
      <c r="BY546" s="72"/>
      <c r="BZ546" s="72">
        <v>3.15</v>
      </c>
      <c r="CA546" s="72"/>
      <c r="CB546" s="72">
        <v>4.5599999999999996</v>
      </c>
      <c r="CC546" s="72"/>
      <c r="CD546" s="72"/>
      <c r="CE546" s="72"/>
      <c r="CF546" s="72"/>
      <c r="CG546" s="72"/>
      <c r="CH546" s="72"/>
      <c r="CI546" s="72"/>
      <c r="CJ546" s="72"/>
      <c r="CK546" s="72"/>
      <c r="CL546" s="72"/>
      <c r="CM546" s="72"/>
      <c r="CN546" s="72"/>
      <c r="CO546" s="72"/>
      <c r="CP546" s="72"/>
      <c r="CQ546" s="72"/>
      <c r="CR546" s="72"/>
      <c r="CS546" s="72"/>
      <c r="CT546" s="72"/>
      <c r="CU546" s="72"/>
      <c r="CV546" s="72"/>
      <c r="CW546" s="72"/>
      <c r="CX546" s="72"/>
      <c r="CY546" s="72"/>
      <c r="CZ546" s="72"/>
      <c r="DA546" s="72"/>
      <c r="DB546" s="72"/>
      <c r="DC546" s="72"/>
      <c r="DD546" s="72"/>
      <c r="DE546" s="72"/>
      <c r="DF546" s="72"/>
      <c r="DG546" s="72"/>
      <c r="DH546" s="78">
        <f t="shared" si="363"/>
        <v>92.309999999999988</v>
      </c>
      <c r="DJ546" s="77">
        <f t="shared" si="364"/>
        <v>7.6900000000000119</v>
      </c>
      <c r="DK546" s="72"/>
      <c r="DO546" s="358">
        <v>5.79</v>
      </c>
      <c r="DP546" s="72"/>
      <c r="DQ546" s="374"/>
      <c r="DR546" s="72"/>
      <c r="DU546" s="52"/>
      <c r="DX546" s="75">
        <f t="shared" si="365"/>
        <v>76.719748672949848</v>
      </c>
      <c r="DY546" s="51">
        <f t="shared" si="366"/>
        <v>0</v>
      </c>
      <c r="DZ546" s="75">
        <f t="shared" si="367"/>
        <v>0</v>
      </c>
      <c r="EA546" s="51" t="e">
        <f t="shared" si="368"/>
        <v>#DIV/0!</v>
      </c>
      <c r="EB546" s="75">
        <f t="shared" si="369"/>
        <v>11.69970750731232</v>
      </c>
      <c r="EC546" s="51">
        <f t="shared" si="370"/>
        <v>0</v>
      </c>
      <c r="ED546" s="75">
        <f t="shared" si="371"/>
        <v>3.2065865020041171</v>
      </c>
      <c r="EE546" s="51">
        <f t="shared" si="372"/>
        <v>0</v>
      </c>
      <c r="EF546" s="75">
        <f t="shared" si="373"/>
        <v>0</v>
      </c>
      <c r="EG546" s="51" t="e">
        <f t="shared" si="374"/>
        <v>#DIV/0!</v>
      </c>
      <c r="EH546" s="75">
        <f t="shared" si="375"/>
        <v>0</v>
      </c>
      <c r="EI546" s="51" t="e">
        <f t="shared" si="376"/>
        <v>#DIV/0!</v>
      </c>
      <c r="EJ546" s="75">
        <f t="shared" si="377"/>
        <v>2.1666125013541333E-2</v>
      </c>
      <c r="EK546" s="51">
        <f t="shared" si="378"/>
        <v>0</v>
      </c>
      <c r="EL546" s="75">
        <f t="shared" si="379"/>
        <v>3.4124146896327598</v>
      </c>
      <c r="EM546" s="51">
        <f t="shared" si="380"/>
        <v>0</v>
      </c>
      <c r="EN546" s="75">
        <f t="shared" si="381"/>
        <v>4.9398765030874232</v>
      </c>
      <c r="EO546" s="51">
        <f t="shared" si="382"/>
        <v>0</v>
      </c>
      <c r="EP546" s="75">
        <f t="shared" si="383"/>
        <v>0</v>
      </c>
      <c r="EQ546" s="51" t="e">
        <f t="shared" si="384"/>
        <v>#DIV/0!</v>
      </c>
      <c r="ER546" s="51">
        <f t="shared" si="385"/>
        <v>100</v>
      </c>
      <c r="ES546" s="51">
        <f t="shared" si="386"/>
        <v>0</v>
      </c>
    </row>
    <row r="547" spans="1:149" x14ac:dyDescent="0.45">
      <c r="A547" s="78" t="s">
        <v>1443</v>
      </c>
      <c r="B547" s="174" t="s">
        <v>950</v>
      </c>
      <c r="C547" s="51" t="s">
        <v>3648</v>
      </c>
      <c r="D547" s="51" t="s">
        <v>3649</v>
      </c>
      <c r="E547" s="78" t="s">
        <v>637</v>
      </c>
      <c r="F547" s="78" t="s">
        <v>1597</v>
      </c>
      <c r="G547" s="72" t="s">
        <v>3367</v>
      </c>
      <c r="H547" s="78" t="s">
        <v>3154</v>
      </c>
      <c r="I547" s="78">
        <v>96</v>
      </c>
      <c r="J547" s="300">
        <v>200</v>
      </c>
      <c r="K547" s="78"/>
      <c r="L547" s="300">
        <v>1160</v>
      </c>
      <c r="M547" s="72">
        <v>15</v>
      </c>
      <c r="N547" s="51" t="s">
        <v>748</v>
      </c>
      <c r="O547" s="78" t="s">
        <v>3495</v>
      </c>
      <c r="P547" s="72"/>
      <c r="R547" s="122">
        <v>4.9000000000000004</v>
      </c>
      <c r="AA547" s="195"/>
      <c r="AB547" s="195"/>
      <c r="AC547" s="195"/>
      <c r="AD547" s="72"/>
      <c r="AE547" s="316">
        <v>1</v>
      </c>
      <c r="AF547" s="195"/>
      <c r="AG547" s="195">
        <v>0</v>
      </c>
      <c r="AH547" s="72"/>
      <c r="AR547" s="53">
        <v>0.99419999999999997</v>
      </c>
      <c r="AT547" s="77"/>
      <c r="AU547" s="276">
        <v>2000</v>
      </c>
      <c r="AW547" s="276">
        <v>1988.3999999999999</v>
      </c>
      <c r="BB547" s="80" t="s">
        <v>722</v>
      </c>
      <c r="BC547" s="270" t="s">
        <v>1126</v>
      </c>
      <c r="BD547" s="72">
        <v>70.83</v>
      </c>
      <c r="BE547" s="72"/>
      <c r="BF547" s="72"/>
      <c r="BG547" s="72"/>
      <c r="BH547" s="72">
        <v>10.8</v>
      </c>
      <c r="BI547" s="72"/>
      <c r="BJ547" s="72"/>
      <c r="BK547" s="72"/>
      <c r="BL547" s="72"/>
      <c r="BM547" s="72"/>
      <c r="BN547" s="72">
        <v>2.99</v>
      </c>
      <c r="BO547" s="72"/>
      <c r="BP547" s="72"/>
      <c r="BQ547" s="72"/>
      <c r="BR547" s="72"/>
      <c r="BS547" s="72"/>
      <c r="BT547" s="72"/>
      <c r="BU547" s="72"/>
      <c r="BV547" s="72"/>
      <c r="BW547" s="72"/>
      <c r="BX547" s="72"/>
      <c r="BY547" s="72"/>
      <c r="BZ547" s="72">
        <v>3.19</v>
      </c>
      <c r="CA547" s="72"/>
      <c r="CB547" s="72">
        <v>4.5</v>
      </c>
      <c r="CC547" s="72"/>
      <c r="CD547" s="72"/>
      <c r="CE547" s="72"/>
      <c r="CF547" s="72"/>
      <c r="CG547" s="72"/>
      <c r="CH547" s="72"/>
      <c r="CI547" s="72"/>
      <c r="CJ547" s="72"/>
      <c r="CK547" s="72"/>
      <c r="CL547" s="72"/>
      <c r="CM547" s="72"/>
      <c r="CN547" s="72"/>
      <c r="CO547" s="72"/>
      <c r="CP547" s="72"/>
      <c r="CQ547" s="72"/>
      <c r="CR547" s="72"/>
      <c r="CS547" s="72"/>
      <c r="CT547" s="72"/>
      <c r="CU547" s="72"/>
      <c r="CV547" s="72"/>
      <c r="CW547" s="72"/>
      <c r="CX547" s="72"/>
      <c r="CY547" s="72"/>
      <c r="CZ547" s="72"/>
      <c r="DA547" s="72"/>
      <c r="DB547" s="72"/>
      <c r="DC547" s="72"/>
      <c r="DD547" s="72"/>
      <c r="DE547" s="72"/>
      <c r="DF547" s="72"/>
      <c r="DG547" s="72"/>
      <c r="DH547" s="78">
        <f t="shared" si="363"/>
        <v>92.309999999999988</v>
      </c>
      <c r="DJ547" s="77">
        <f t="shared" si="364"/>
        <v>7.6900000000000119</v>
      </c>
      <c r="DK547" s="72"/>
      <c r="DO547" s="358">
        <v>5.77</v>
      </c>
      <c r="DP547" s="72"/>
      <c r="DQ547" s="374"/>
      <c r="DR547" s="72"/>
      <c r="DU547" s="52"/>
      <c r="DX547" s="75">
        <f t="shared" si="365"/>
        <v>76.730581735456624</v>
      </c>
      <c r="DY547" s="51">
        <f t="shared" si="366"/>
        <v>0</v>
      </c>
      <c r="DZ547" s="75">
        <f t="shared" si="367"/>
        <v>0</v>
      </c>
      <c r="EA547" s="51" t="e">
        <f t="shared" si="368"/>
        <v>#DIV/0!</v>
      </c>
      <c r="EB547" s="75">
        <f t="shared" si="369"/>
        <v>11.69970750731232</v>
      </c>
      <c r="EC547" s="51">
        <f t="shared" si="370"/>
        <v>0</v>
      </c>
      <c r="ED547" s="75">
        <f t="shared" si="371"/>
        <v>3.2390856895244289</v>
      </c>
      <c r="EE547" s="51">
        <f t="shared" si="372"/>
        <v>0</v>
      </c>
      <c r="EF547" s="75">
        <f t="shared" si="373"/>
        <v>0</v>
      </c>
      <c r="EG547" s="51" t="e">
        <f t="shared" si="374"/>
        <v>#DIV/0!</v>
      </c>
      <c r="EH547" s="75">
        <f t="shared" si="375"/>
        <v>0</v>
      </c>
      <c r="EI547" s="51" t="e">
        <f t="shared" si="376"/>
        <v>#DIV/0!</v>
      </c>
      <c r="EJ547" s="75">
        <f t="shared" si="377"/>
        <v>0</v>
      </c>
      <c r="EK547" s="51" t="e">
        <f t="shared" si="378"/>
        <v>#DIV/0!</v>
      </c>
      <c r="EL547" s="75">
        <f t="shared" si="379"/>
        <v>3.4557469396598419</v>
      </c>
      <c r="EM547" s="51">
        <f t="shared" si="380"/>
        <v>0</v>
      </c>
      <c r="EN547" s="75">
        <f t="shared" si="381"/>
        <v>4.8748781280467997</v>
      </c>
      <c r="EO547" s="51">
        <f t="shared" si="382"/>
        <v>0</v>
      </c>
      <c r="EP547" s="75">
        <f t="shared" si="383"/>
        <v>0</v>
      </c>
      <c r="EQ547" s="51" t="e">
        <f t="shared" si="384"/>
        <v>#DIV/0!</v>
      </c>
      <c r="ER547" s="51">
        <f t="shared" si="385"/>
        <v>100</v>
      </c>
      <c r="ES547" s="51">
        <f t="shared" si="386"/>
        <v>0</v>
      </c>
    </row>
    <row r="548" spans="1:149" x14ac:dyDescent="0.45">
      <c r="A548" s="78" t="s">
        <v>1443</v>
      </c>
      <c r="B548" s="174" t="s">
        <v>950</v>
      </c>
      <c r="C548" s="51" t="s">
        <v>3648</v>
      </c>
      <c r="D548" s="51" t="s">
        <v>3649</v>
      </c>
      <c r="E548" s="78" t="s">
        <v>637</v>
      </c>
      <c r="F548" s="78" t="s">
        <v>1598</v>
      </c>
      <c r="G548" s="72" t="s">
        <v>3367</v>
      </c>
      <c r="H548" s="78" t="s">
        <v>3154</v>
      </c>
      <c r="I548" s="78">
        <v>96</v>
      </c>
      <c r="J548" s="300">
        <v>200</v>
      </c>
      <c r="K548" s="78"/>
      <c r="L548" s="300">
        <v>1160</v>
      </c>
      <c r="M548" s="72">
        <v>15</v>
      </c>
      <c r="N548" s="51" t="s">
        <v>748</v>
      </c>
      <c r="O548" s="78" t="s">
        <v>3495</v>
      </c>
      <c r="P548" s="72"/>
      <c r="R548" s="122">
        <v>4.9000000000000004</v>
      </c>
      <c r="AA548" s="195"/>
      <c r="AB548" s="195"/>
      <c r="AC548" s="195"/>
      <c r="AD548" s="72"/>
      <c r="AE548" s="316">
        <v>1</v>
      </c>
      <c r="AF548" s="195"/>
      <c r="AG548" s="195">
        <v>0</v>
      </c>
      <c r="AH548" s="72"/>
      <c r="AR548" s="53">
        <v>0.99419999999999997</v>
      </c>
      <c r="AT548" s="77"/>
      <c r="AU548" s="276">
        <v>2000</v>
      </c>
      <c r="AW548" s="276">
        <v>1988.3999999999999</v>
      </c>
      <c r="BB548" s="80" t="s">
        <v>722</v>
      </c>
      <c r="BC548" s="270" t="s">
        <v>1126</v>
      </c>
      <c r="BD548" s="72">
        <v>70.709999999999994</v>
      </c>
      <c r="BE548" s="72"/>
      <c r="BF548" s="72"/>
      <c r="BG548" s="72"/>
      <c r="BH548" s="72">
        <v>10.97</v>
      </c>
      <c r="BI548" s="72"/>
      <c r="BJ548" s="72"/>
      <c r="BK548" s="72"/>
      <c r="BL548" s="72"/>
      <c r="BM548" s="72"/>
      <c r="BN548" s="72">
        <v>2.87</v>
      </c>
      <c r="BO548" s="72"/>
      <c r="BP548" s="72"/>
      <c r="BQ548" s="72"/>
      <c r="BR548" s="72"/>
      <c r="BS548" s="72"/>
      <c r="BT548" s="72"/>
      <c r="BU548" s="72"/>
      <c r="BV548" s="72"/>
      <c r="BW548" s="72"/>
      <c r="BX548" s="72">
        <v>0.79</v>
      </c>
      <c r="BY548" s="72"/>
      <c r="BZ548" s="72">
        <v>2.92</v>
      </c>
      <c r="CA548" s="72"/>
      <c r="CB548" s="72">
        <v>3.89</v>
      </c>
      <c r="CC548" s="72"/>
      <c r="CD548" s="72"/>
      <c r="CE548" s="72"/>
      <c r="CF548" s="72"/>
      <c r="CG548" s="72"/>
      <c r="CH548" s="72"/>
      <c r="CI548" s="72"/>
      <c r="CJ548" s="72"/>
      <c r="CK548" s="72"/>
      <c r="CL548" s="72"/>
      <c r="CM548" s="72"/>
      <c r="CN548" s="72"/>
      <c r="CO548" s="72"/>
      <c r="CP548" s="72"/>
      <c r="CQ548" s="72"/>
      <c r="CR548" s="72"/>
      <c r="CS548" s="72"/>
      <c r="CT548" s="72"/>
      <c r="CU548" s="72"/>
      <c r="CV548" s="72"/>
      <c r="CW548" s="72"/>
      <c r="CX548" s="72"/>
      <c r="CY548" s="72"/>
      <c r="CZ548" s="72"/>
      <c r="DA548" s="72"/>
      <c r="DB548" s="72"/>
      <c r="DC548" s="72"/>
      <c r="DD548" s="72"/>
      <c r="DE548" s="72"/>
      <c r="DF548" s="72"/>
      <c r="DG548" s="72"/>
      <c r="DH548" s="78">
        <f t="shared" si="363"/>
        <v>92.15</v>
      </c>
      <c r="DJ548" s="77">
        <f t="shared" si="364"/>
        <v>7.8499999999999943</v>
      </c>
      <c r="DK548" s="72"/>
      <c r="DO548" s="358">
        <v>5.55</v>
      </c>
      <c r="DP548" s="72"/>
      <c r="DQ548" s="374"/>
      <c r="DR548" s="72"/>
      <c r="DU548" s="52"/>
      <c r="DX548" s="75">
        <f t="shared" si="365"/>
        <v>76.733586543678783</v>
      </c>
      <c r="DY548" s="51">
        <f t="shared" si="366"/>
        <v>0</v>
      </c>
      <c r="DZ548" s="75">
        <f t="shared" si="367"/>
        <v>0</v>
      </c>
      <c r="EA548" s="51" t="e">
        <f t="shared" si="368"/>
        <v>#DIV/0!</v>
      </c>
      <c r="EB548" s="75">
        <f t="shared" si="369"/>
        <v>11.904503526858383</v>
      </c>
      <c r="EC548" s="51">
        <f t="shared" si="370"/>
        <v>0</v>
      </c>
      <c r="ED548" s="75">
        <f t="shared" si="371"/>
        <v>3.1144872490504611</v>
      </c>
      <c r="EE548" s="51">
        <f t="shared" si="372"/>
        <v>0</v>
      </c>
      <c r="EF548" s="75">
        <f t="shared" si="373"/>
        <v>0</v>
      </c>
      <c r="EG548" s="51" t="e">
        <f t="shared" si="374"/>
        <v>#DIV/0!</v>
      </c>
      <c r="EH548" s="75">
        <f t="shared" si="375"/>
        <v>0</v>
      </c>
      <c r="EI548" s="51" t="e">
        <f t="shared" si="376"/>
        <v>#DIV/0!</v>
      </c>
      <c r="EJ548" s="75">
        <f t="shared" si="377"/>
        <v>0.85729788388497019</v>
      </c>
      <c r="EK548" s="51">
        <f t="shared" si="378"/>
        <v>0</v>
      </c>
      <c r="EL548" s="75">
        <f t="shared" si="379"/>
        <v>3.1687466087900158</v>
      </c>
      <c r="EM548" s="51">
        <f t="shared" si="380"/>
        <v>0</v>
      </c>
      <c r="EN548" s="75">
        <f t="shared" si="381"/>
        <v>4.2213781877373844</v>
      </c>
      <c r="EO548" s="51">
        <f t="shared" si="382"/>
        <v>0</v>
      </c>
      <c r="EP548" s="75">
        <f t="shared" si="383"/>
        <v>0</v>
      </c>
      <c r="EQ548" s="51" t="e">
        <f t="shared" si="384"/>
        <v>#DIV/0!</v>
      </c>
      <c r="ER548" s="51">
        <f t="shared" si="385"/>
        <v>100</v>
      </c>
      <c r="ES548" s="51">
        <f t="shared" si="386"/>
        <v>0</v>
      </c>
    </row>
    <row r="549" spans="1:149" x14ac:dyDescent="0.45">
      <c r="A549" s="78" t="s">
        <v>1443</v>
      </c>
      <c r="B549" s="174" t="s">
        <v>950</v>
      </c>
      <c r="C549" s="51" t="s">
        <v>3648</v>
      </c>
      <c r="D549" s="51" t="s">
        <v>3649</v>
      </c>
      <c r="E549" s="78" t="s">
        <v>637</v>
      </c>
      <c r="F549" s="78" t="s">
        <v>1599</v>
      </c>
      <c r="G549" s="72" t="s">
        <v>3367</v>
      </c>
      <c r="H549" s="78" t="s">
        <v>3154</v>
      </c>
      <c r="I549" s="78">
        <v>96</v>
      </c>
      <c r="J549" s="300">
        <v>200</v>
      </c>
      <c r="K549" s="78"/>
      <c r="L549" s="300">
        <v>1160</v>
      </c>
      <c r="M549" s="72">
        <v>15</v>
      </c>
      <c r="N549" s="51" t="s">
        <v>748</v>
      </c>
      <c r="O549" s="78" t="s">
        <v>3495</v>
      </c>
      <c r="P549" s="72"/>
      <c r="R549" s="122">
        <v>4.9000000000000004</v>
      </c>
      <c r="AA549" s="195"/>
      <c r="AB549" s="195"/>
      <c r="AC549" s="195"/>
      <c r="AD549" s="72"/>
      <c r="AE549" s="316">
        <v>1</v>
      </c>
      <c r="AF549" s="195"/>
      <c r="AG549" s="195">
        <v>0</v>
      </c>
      <c r="AH549" s="72"/>
      <c r="AR549" s="53">
        <v>0.99419999999999997</v>
      </c>
      <c r="AT549" s="77"/>
      <c r="AU549" s="276">
        <v>2000</v>
      </c>
      <c r="AW549" s="276">
        <v>1988.3999999999999</v>
      </c>
      <c r="BB549" s="80" t="s">
        <v>722</v>
      </c>
      <c r="BC549" s="270" t="s">
        <v>1126</v>
      </c>
      <c r="BD549" s="72">
        <v>69.75</v>
      </c>
      <c r="BE549" s="72"/>
      <c r="BF549" s="72"/>
      <c r="BG549" s="72"/>
      <c r="BH549" s="72">
        <v>11.81</v>
      </c>
      <c r="BI549" s="72"/>
      <c r="BJ549" s="72"/>
      <c r="BK549" s="72"/>
      <c r="BL549" s="72"/>
      <c r="BM549" s="72"/>
      <c r="BN549" s="72">
        <v>2.68</v>
      </c>
      <c r="BO549" s="72"/>
      <c r="BP549" s="72"/>
      <c r="BQ549" s="72"/>
      <c r="BR549" s="72"/>
      <c r="BS549" s="72"/>
      <c r="BT549" s="72"/>
      <c r="BU549" s="72"/>
      <c r="BV549" s="72"/>
      <c r="BW549" s="72"/>
      <c r="BX549" s="72">
        <v>1.66</v>
      </c>
      <c r="BY549" s="72"/>
      <c r="BZ549" s="72">
        <v>2.8</v>
      </c>
      <c r="CA549" s="72"/>
      <c r="CB549" s="72">
        <v>3.44</v>
      </c>
      <c r="CC549" s="72"/>
      <c r="CD549" s="72"/>
      <c r="CE549" s="72"/>
      <c r="CF549" s="72"/>
      <c r="CG549" s="72"/>
      <c r="CH549" s="72"/>
      <c r="CI549" s="72"/>
      <c r="CJ549" s="72"/>
      <c r="CK549" s="72"/>
      <c r="CL549" s="72"/>
      <c r="CM549" s="72"/>
      <c r="CN549" s="72"/>
      <c r="CO549" s="72"/>
      <c r="CP549" s="72"/>
      <c r="CQ549" s="72"/>
      <c r="CR549" s="72"/>
      <c r="CS549" s="72"/>
      <c r="CT549" s="72"/>
      <c r="CU549" s="72"/>
      <c r="CV549" s="72"/>
      <c r="CW549" s="72"/>
      <c r="CX549" s="72"/>
      <c r="CY549" s="72"/>
      <c r="CZ549" s="72"/>
      <c r="DA549" s="72"/>
      <c r="DB549" s="72"/>
      <c r="DC549" s="72"/>
      <c r="DD549" s="72"/>
      <c r="DE549" s="72"/>
      <c r="DF549" s="72"/>
      <c r="DG549" s="72"/>
      <c r="DH549" s="78">
        <f t="shared" si="363"/>
        <v>92.14</v>
      </c>
      <c r="DJ549" s="77">
        <f t="shared" si="364"/>
        <v>7.8599999999999994</v>
      </c>
      <c r="DK549" s="72"/>
      <c r="DO549" s="358">
        <v>5.58</v>
      </c>
      <c r="DP549" s="72"/>
      <c r="DQ549" s="374"/>
      <c r="DR549" s="72"/>
      <c r="DU549" s="52"/>
      <c r="DX549" s="75">
        <f t="shared" si="365"/>
        <v>75.70002170609942</v>
      </c>
      <c r="DY549" s="51">
        <f t="shared" si="366"/>
        <v>0</v>
      </c>
      <c r="DZ549" s="75">
        <f t="shared" si="367"/>
        <v>0</v>
      </c>
      <c r="EA549" s="51" t="e">
        <f t="shared" si="368"/>
        <v>#DIV/0!</v>
      </c>
      <c r="EB549" s="75">
        <f t="shared" si="369"/>
        <v>12.817451703928803</v>
      </c>
      <c r="EC549" s="51">
        <f t="shared" si="370"/>
        <v>0</v>
      </c>
      <c r="ED549" s="75">
        <f t="shared" si="371"/>
        <v>2.9086173214673323</v>
      </c>
      <c r="EE549" s="51">
        <f t="shared" si="372"/>
        <v>0</v>
      </c>
      <c r="EF549" s="75">
        <f t="shared" si="373"/>
        <v>0</v>
      </c>
      <c r="EG549" s="51" t="e">
        <f t="shared" si="374"/>
        <v>#DIV/0!</v>
      </c>
      <c r="EH549" s="75">
        <f t="shared" si="375"/>
        <v>0</v>
      </c>
      <c r="EI549" s="51" t="e">
        <f t="shared" si="376"/>
        <v>#DIV/0!</v>
      </c>
      <c r="EJ549" s="75">
        <f t="shared" si="377"/>
        <v>1.8016062513566311</v>
      </c>
      <c r="EK549" s="51">
        <f t="shared" si="378"/>
        <v>0</v>
      </c>
      <c r="EL549" s="75">
        <f t="shared" si="379"/>
        <v>3.0388539179509442</v>
      </c>
      <c r="EM549" s="51">
        <f t="shared" si="380"/>
        <v>0</v>
      </c>
      <c r="EN549" s="75">
        <f t="shared" si="381"/>
        <v>3.7334490991968741</v>
      </c>
      <c r="EO549" s="51">
        <f t="shared" si="382"/>
        <v>0</v>
      </c>
      <c r="EP549" s="75">
        <f t="shared" si="383"/>
        <v>0</v>
      </c>
      <c r="EQ549" s="51" t="e">
        <f t="shared" si="384"/>
        <v>#DIV/0!</v>
      </c>
      <c r="ER549" s="51">
        <f t="shared" si="385"/>
        <v>100</v>
      </c>
      <c r="ES549" s="51">
        <f t="shared" si="386"/>
        <v>0</v>
      </c>
    </row>
    <row r="550" spans="1:149" s="43" customFormat="1" ht="14.65" thickBot="1" x14ac:dyDescent="0.5">
      <c r="A550" s="89" t="s">
        <v>1443</v>
      </c>
      <c r="B550" s="86" t="s">
        <v>950</v>
      </c>
      <c r="C550" s="43" t="s">
        <v>3648</v>
      </c>
      <c r="D550" s="43" t="s">
        <v>3649</v>
      </c>
      <c r="E550" s="89" t="s">
        <v>637</v>
      </c>
      <c r="F550" s="89" t="s">
        <v>1600</v>
      </c>
      <c r="G550" s="90" t="s">
        <v>3367</v>
      </c>
      <c r="H550" s="89" t="s">
        <v>3154</v>
      </c>
      <c r="I550" s="89">
        <v>96</v>
      </c>
      <c r="J550" s="301">
        <v>200</v>
      </c>
      <c r="K550" s="89"/>
      <c r="L550" s="301">
        <v>1160</v>
      </c>
      <c r="M550" s="90">
        <v>15</v>
      </c>
      <c r="N550" s="43" t="s">
        <v>748</v>
      </c>
      <c r="O550" s="89" t="s">
        <v>3495</v>
      </c>
      <c r="P550" s="90"/>
      <c r="Q550" s="123"/>
      <c r="R550" s="123">
        <v>4.9000000000000004</v>
      </c>
      <c r="S550" s="134"/>
      <c r="AA550" s="196"/>
      <c r="AB550" s="196"/>
      <c r="AC550" s="196"/>
      <c r="AD550" s="90"/>
      <c r="AE550" s="317">
        <v>1</v>
      </c>
      <c r="AF550" s="196"/>
      <c r="AG550" s="196">
        <v>0</v>
      </c>
      <c r="AH550" s="90"/>
      <c r="AQ550" s="86"/>
      <c r="AR550" s="58">
        <v>0.99419999999999997</v>
      </c>
      <c r="AS550" s="58"/>
      <c r="AT550" s="91"/>
      <c r="AU550" s="277">
        <v>2000</v>
      </c>
      <c r="AW550" s="277">
        <v>1988.3999999999999</v>
      </c>
      <c r="AY550" s="308"/>
      <c r="BA550" s="86"/>
      <c r="BB550" s="85" t="s">
        <v>722</v>
      </c>
      <c r="BC550" s="271" t="s">
        <v>1126</v>
      </c>
      <c r="BD550" s="90">
        <v>70.959999999999994</v>
      </c>
      <c r="BE550" s="90"/>
      <c r="BF550" s="90"/>
      <c r="BG550" s="90"/>
      <c r="BH550" s="90">
        <v>10.89</v>
      </c>
      <c r="BI550" s="90"/>
      <c r="BJ550" s="90"/>
      <c r="BK550" s="90"/>
      <c r="BL550" s="90"/>
      <c r="BM550" s="90"/>
      <c r="BN550" s="90">
        <v>2.4</v>
      </c>
      <c r="BO550" s="90"/>
      <c r="BP550" s="90"/>
      <c r="BQ550" s="90"/>
      <c r="BR550" s="90"/>
      <c r="BS550" s="90"/>
      <c r="BT550" s="90"/>
      <c r="BU550" s="90"/>
      <c r="BV550" s="90"/>
      <c r="BW550" s="90"/>
      <c r="BX550" s="90">
        <v>0.03</v>
      </c>
      <c r="BY550" s="90"/>
      <c r="BZ550" s="90">
        <v>3.47</v>
      </c>
      <c r="CA550" s="90"/>
      <c r="CB550" s="90">
        <v>4.58</v>
      </c>
      <c r="CC550" s="90"/>
      <c r="CD550" s="90"/>
      <c r="CE550" s="90"/>
      <c r="CF550" s="90"/>
      <c r="CG550" s="90"/>
      <c r="CH550" s="90"/>
      <c r="CI550" s="90"/>
      <c r="CJ550" s="90"/>
      <c r="CK550" s="90"/>
      <c r="CL550" s="90"/>
      <c r="CM550" s="90"/>
      <c r="CN550" s="90"/>
      <c r="CO550" s="90"/>
      <c r="CP550" s="90"/>
      <c r="CQ550" s="90"/>
      <c r="CR550" s="90"/>
      <c r="CS550" s="90"/>
      <c r="CT550" s="90"/>
      <c r="CU550" s="90"/>
      <c r="CV550" s="90"/>
      <c r="CW550" s="90"/>
      <c r="CX550" s="90"/>
      <c r="CY550" s="90"/>
      <c r="CZ550" s="90"/>
      <c r="DA550" s="90"/>
      <c r="DB550" s="90"/>
      <c r="DC550" s="90"/>
      <c r="DD550" s="90"/>
      <c r="DE550" s="90"/>
      <c r="DF550" s="90"/>
      <c r="DG550" s="90"/>
      <c r="DH550" s="89">
        <f t="shared" si="363"/>
        <v>92.33</v>
      </c>
      <c r="DJ550" s="91">
        <f t="shared" si="364"/>
        <v>7.6700000000000017</v>
      </c>
      <c r="DK550" s="90"/>
      <c r="DO550" s="359">
        <v>5.84</v>
      </c>
      <c r="DP550" s="90"/>
      <c r="DQ550" s="375"/>
      <c r="DR550" s="90"/>
      <c r="DS550" s="308"/>
      <c r="DU550" s="59"/>
      <c r="DW550" s="86"/>
      <c r="DX550" s="298">
        <f t="shared" si="365"/>
        <v>76.85476009964259</v>
      </c>
      <c r="DY550" s="43">
        <f t="shared" si="366"/>
        <v>0</v>
      </c>
      <c r="DZ550" s="298">
        <f t="shared" si="367"/>
        <v>0</v>
      </c>
      <c r="EA550" s="43" t="e">
        <f t="shared" si="368"/>
        <v>#DIV/0!</v>
      </c>
      <c r="EB550" s="298">
        <f t="shared" si="369"/>
        <v>11.794649626340302</v>
      </c>
      <c r="EC550" s="43">
        <f t="shared" si="370"/>
        <v>0</v>
      </c>
      <c r="ED550" s="298">
        <f t="shared" si="371"/>
        <v>2.5993718184772012</v>
      </c>
      <c r="EE550" s="43">
        <f t="shared" si="372"/>
        <v>0</v>
      </c>
      <c r="EF550" s="298">
        <f t="shared" si="373"/>
        <v>0</v>
      </c>
      <c r="EG550" s="43" t="e">
        <f t="shared" si="374"/>
        <v>#DIV/0!</v>
      </c>
      <c r="EH550" s="298">
        <f t="shared" si="375"/>
        <v>0</v>
      </c>
      <c r="EI550" s="43" t="e">
        <f t="shared" si="376"/>
        <v>#DIV/0!</v>
      </c>
      <c r="EJ550" s="298">
        <f t="shared" si="377"/>
        <v>3.2492147730965017E-2</v>
      </c>
      <c r="EK550" s="43">
        <f t="shared" si="378"/>
        <v>0</v>
      </c>
      <c r="EL550" s="298">
        <f t="shared" si="379"/>
        <v>3.7582584208816203</v>
      </c>
      <c r="EM550" s="43">
        <f t="shared" si="380"/>
        <v>0</v>
      </c>
      <c r="EN550" s="298">
        <f t="shared" si="381"/>
        <v>4.9604678869273267</v>
      </c>
      <c r="EO550" s="43">
        <f t="shared" si="382"/>
        <v>0</v>
      </c>
      <c r="EP550" s="298">
        <f t="shared" si="383"/>
        <v>0</v>
      </c>
      <c r="EQ550" s="43" t="e">
        <f t="shared" si="384"/>
        <v>#DIV/0!</v>
      </c>
      <c r="ER550" s="43">
        <f t="shared" si="385"/>
        <v>100</v>
      </c>
      <c r="ES550" s="43">
        <f t="shared" si="386"/>
        <v>0</v>
      </c>
    </row>
    <row r="551" spans="1:149" x14ac:dyDescent="0.45">
      <c r="A551" s="78" t="s">
        <v>1442</v>
      </c>
      <c r="B551" s="174" t="s">
        <v>956</v>
      </c>
      <c r="C551" s="51" t="s">
        <v>3653</v>
      </c>
      <c r="D551" s="51" t="s">
        <v>3650</v>
      </c>
      <c r="E551" s="78" t="s">
        <v>637</v>
      </c>
      <c r="F551" s="78">
        <v>19</v>
      </c>
      <c r="G551" s="72" t="s">
        <v>3367</v>
      </c>
      <c r="H551" s="78" t="s">
        <v>3153</v>
      </c>
      <c r="I551" s="78">
        <v>91</v>
      </c>
      <c r="J551" s="300">
        <v>203</v>
      </c>
      <c r="K551" s="78"/>
      <c r="L551" s="300">
        <v>1200</v>
      </c>
      <c r="M551" s="72"/>
      <c r="O551" s="78"/>
      <c r="P551" s="72" t="s">
        <v>1374</v>
      </c>
      <c r="AA551" s="195"/>
      <c r="AB551" s="195"/>
      <c r="AC551" s="195"/>
      <c r="AD551" s="72"/>
      <c r="AE551" s="316">
        <v>1</v>
      </c>
      <c r="AF551" s="195"/>
      <c r="AG551" s="195">
        <v>0</v>
      </c>
      <c r="AH551" s="72"/>
      <c r="AR551" s="53">
        <v>1.008</v>
      </c>
      <c r="AT551" s="77"/>
      <c r="AU551" s="276">
        <v>2030</v>
      </c>
      <c r="AW551" s="276">
        <v>2046.24</v>
      </c>
      <c r="BB551" s="80" t="s">
        <v>722</v>
      </c>
      <c r="BC551" s="270"/>
      <c r="BD551" s="72">
        <v>64.66</v>
      </c>
      <c r="BE551" s="72"/>
      <c r="BF551" s="72"/>
      <c r="BG551" s="72"/>
      <c r="BH551" s="72">
        <v>18.29</v>
      </c>
      <c r="BI551" s="72"/>
      <c r="BJ551" s="72"/>
      <c r="BK551" s="72"/>
      <c r="BL551" s="72"/>
      <c r="BM551" s="72"/>
      <c r="BN551" s="72"/>
      <c r="BO551" s="72"/>
      <c r="BP551" s="72"/>
      <c r="BQ551" s="72"/>
      <c r="BR551" s="72"/>
      <c r="BS551" s="72"/>
      <c r="BT551" s="72"/>
      <c r="BU551" s="72"/>
      <c r="BV551" s="72"/>
      <c r="BW551" s="72"/>
      <c r="BX551" s="72"/>
      <c r="BY551" s="72"/>
      <c r="BZ551" s="72">
        <v>11.21</v>
      </c>
      <c r="CA551" s="72"/>
      <c r="CB551" s="72"/>
      <c r="CC551" s="72"/>
      <c r="CD551" s="72"/>
      <c r="CE551" s="72"/>
      <c r="CF551" s="72"/>
      <c r="CG551" s="72"/>
      <c r="CH551" s="72"/>
      <c r="CI551" s="72"/>
      <c r="CJ551" s="72"/>
      <c r="CK551" s="72"/>
      <c r="CL551" s="72"/>
      <c r="CM551" s="72"/>
      <c r="CN551" s="72"/>
      <c r="CO551" s="72"/>
      <c r="CP551" s="72"/>
      <c r="CQ551" s="72"/>
      <c r="CR551" s="72"/>
      <c r="CS551" s="72"/>
      <c r="CT551" s="72"/>
      <c r="CU551" s="72"/>
      <c r="CV551" s="72"/>
      <c r="CW551" s="72"/>
      <c r="CX551" s="72"/>
      <c r="CY551" s="72"/>
      <c r="CZ551" s="72"/>
      <c r="DA551" s="72"/>
      <c r="DB551" s="72"/>
      <c r="DC551" s="72"/>
      <c r="DD551" s="72"/>
      <c r="DE551" s="72"/>
      <c r="DF551" s="72"/>
      <c r="DG551" s="72"/>
      <c r="DH551" s="78">
        <f t="shared" si="363"/>
        <v>94.16</v>
      </c>
      <c r="DJ551" s="77">
        <f t="shared" si="364"/>
        <v>5.8400000000000034</v>
      </c>
      <c r="DK551" s="72"/>
      <c r="DL551" s="77" t="s">
        <v>3334</v>
      </c>
      <c r="DO551" s="358">
        <v>5.93</v>
      </c>
      <c r="DP551" s="72"/>
      <c r="DQ551" s="374"/>
      <c r="DR551" s="72"/>
      <c r="DU551" s="52"/>
      <c r="DX551" s="75">
        <f t="shared" si="365"/>
        <v>68.670348343245536</v>
      </c>
      <c r="DY551" s="51">
        <f t="shared" si="366"/>
        <v>0</v>
      </c>
      <c r="DZ551" s="75">
        <f t="shared" si="367"/>
        <v>0</v>
      </c>
      <c r="EA551" s="51" t="e">
        <f t="shared" si="368"/>
        <v>#DIV/0!</v>
      </c>
      <c r="EB551" s="75">
        <f t="shared" si="369"/>
        <v>19.424384027187767</v>
      </c>
      <c r="EC551" s="51">
        <f t="shared" si="370"/>
        <v>0</v>
      </c>
      <c r="ED551" s="75">
        <f t="shared" si="371"/>
        <v>0</v>
      </c>
      <c r="EE551" s="51" t="e">
        <f t="shared" si="372"/>
        <v>#DIV/0!</v>
      </c>
      <c r="EF551" s="75">
        <f t="shared" si="373"/>
        <v>0</v>
      </c>
      <c r="EG551" s="51" t="e">
        <f t="shared" si="374"/>
        <v>#DIV/0!</v>
      </c>
      <c r="EH551" s="75">
        <f t="shared" si="375"/>
        <v>0</v>
      </c>
      <c r="EI551" s="51" t="e">
        <f t="shared" si="376"/>
        <v>#DIV/0!</v>
      </c>
      <c r="EJ551" s="75">
        <f t="shared" si="377"/>
        <v>0</v>
      </c>
      <c r="EK551" s="51" t="e">
        <f t="shared" si="378"/>
        <v>#DIV/0!</v>
      </c>
      <c r="EL551" s="75">
        <f t="shared" si="379"/>
        <v>11.905267629566696</v>
      </c>
      <c r="EM551" s="51">
        <f t="shared" si="380"/>
        <v>0</v>
      </c>
      <c r="EN551" s="75">
        <f t="shared" si="381"/>
        <v>0</v>
      </c>
      <c r="EO551" s="51" t="e">
        <f t="shared" si="382"/>
        <v>#DIV/0!</v>
      </c>
      <c r="EP551" s="75">
        <f t="shared" si="383"/>
        <v>0</v>
      </c>
      <c r="EQ551" s="51" t="e">
        <f t="shared" si="384"/>
        <v>#DIV/0!</v>
      </c>
      <c r="ER551" s="51">
        <f t="shared" si="385"/>
        <v>100</v>
      </c>
      <c r="ES551" s="51">
        <f t="shared" si="386"/>
        <v>0</v>
      </c>
    </row>
    <row r="552" spans="1:149" x14ac:dyDescent="0.45">
      <c r="A552" s="78" t="s">
        <v>1442</v>
      </c>
      <c r="B552" s="174" t="s">
        <v>956</v>
      </c>
      <c r="C552" s="51" t="s">
        <v>3653</v>
      </c>
      <c r="D552" s="51" t="s">
        <v>3650</v>
      </c>
      <c r="E552" s="78" t="s">
        <v>637</v>
      </c>
      <c r="F552" s="78">
        <v>20</v>
      </c>
      <c r="G552" s="72" t="s">
        <v>3367</v>
      </c>
      <c r="H552" s="78" t="s">
        <v>3153</v>
      </c>
      <c r="I552" s="78">
        <v>74</v>
      </c>
      <c r="J552" s="300">
        <v>201</v>
      </c>
      <c r="K552" s="78"/>
      <c r="L552" s="300">
        <v>1300</v>
      </c>
      <c r="M552" s="72"/>
      <c r="O552" s="78"/>
      <c r="P552" s="72" t="s">
        <v>1374</v>
      </c>
      <c r="AA552" s="195"/>
      <c r="AB552" s="195"/>
      <c r="AC552" s="195"/>
      <c r="AD552" s="72"/>
      <c r="AE552" s="316">
        <v>1</v>
      </c>
      <c r="AF552" s="195"/>
      <c r="AG552" s="195">
        <v>0</v>
      </c>
      <c r="AH552" s="72"/>
      <c r="AR552" s="53">
        <v>1.0329999999999999</v>
      </c>
      <c r="AT552" s="77"/>
      <c r="AU552" s="276">
        <v>2010</v>
      </c>
      <c r="AW552" s="276">
        <v>2076.33</v>
      </c>
      <c r="BB552" s="80" t="s">
        <v>722</v>
      </c>
      <c r="BC552" s="270"/>
      <c r="BD552" s="72">
        <v>64.88</v>
      </c>
      <c r="BE552" s="72"/>
      <c r="BF552" s="72"/>
      <c r="BG552" s="72"/>
      <c r="BH552" s="72">
        <v>18.350000000000001</v>
      </c>
      <c r="BI552" s="72"/>
      <c r="BJ552" s="72"/>
      <c r="BK552" s="72"/>
      <c r="BL552" s="72"/>
      <c r="BM552" s="72"/>
      <c r="BN552" s="72"/>
      <c r="BO552" s="72"/>
      <c r="BP552" s="72"/>
      <c r="BQ552" s="72"/>
      <c r="BR552" s="72"/>
      <c r="BS552" s="72"/>
      <c r="BT552" s="72"/>
      <c r="BU552" s="72"/>
      <c r="BV552" s="72"/>
      <c r="BW552" s="72"/>
      <c r="BX552" s="72"/>
      <c r="BY552" s="72"/>
      <c r="BZ552" s="72">
        <v>11.25</v>
      </c>
      <c r="CA552" s="72"/>
      <c r="CB552" s="72"/>
      <c r="CC552" s="72"/>
      <c r="CD552" s="72"/>
      <c r="CE552" s="72"/>
      <c r="CF552" s="72"/>
      <c r="CG552" s="72"/>
      <c r="CH552" s="72"/>
      <c r="CI552" s="72"/>
      <c r="CJ552" s="72"/>
      <c r="CK552" s="72"/>
      <c r="CL552" s="72"/>
      <c r="CM552" s="72"/>
      <c r="CN552" s="72"/>
      <c r="CO552" s="72"/>
      <c r="CP552" s="72"/>
      <c r="CQ552" s="72"/>
      <c r="CR552" s="72"/>
      <c r="CS552" s="72"/>
      <c r="CT552" s="72"/>
      <c r="CU552" s="72"/>
      <c r="CV552" s="72"/>
      <c r="CW552" s="72"/>
      <c r="CX552" s="72"/>
      <c r="CY552" s="72"/>
      <c r="CZ552" s="72"/>
      <c r="DA552" s="72"/>
      <c r="DB552" s="72"/>
      <c r="DC552" s="72"/>
      <c r="DD552" s="72"/>
      <c r="DE552" s="72"/>
      <c r="DF552" s="72"/>
      <c r="DG552" s="72"/>
      <c r="DH552" s="78">
        <f t="shared" si="363"/>
        <v>94.47999999999999</v>
      </c>
      <c r="DJ552" s="77">
        <f t="shared" si="364"/>
        <v>5.5200000000000102</v>
      </c>
      <c r="DK552" s="72"/>
      <c r="DL552" s="51" t="s">
        <v>3334</v>
      </c>
      <c r="DO552" s="358">
        <v>5.62</v>
      </c>
      <c r="DP552" s="72"/>
      <c r="DQ552" s="374"/>
      <c r="DR552" s="72"/>
      <c r="DU552" s="52"/>
      <c r="DX552" s="75">
        <f t="shared" si="365"/>
        <v>68.670618120237094</v>
      </c>
      <c r="DY552" s="51">
        <f t="shared" si="366"/>
        <v>0</v>
      </c>
      <c r="DZ552" s="75">
        <f t="shared" si="367"/>
        <v>0</v>
      </c>
      <c r="EA552" s="51" t="e">
        <f t="shared" si="368"/>
        <v>#DIV/0!</v>
      </c>
      <c r="EB552" s="75">
        <f t="shared" si="369"/>
        <v>19.422099915326001</v>
      </c>
      <c r="EC552" s="51">
        <f t="shared" si="370"/>
        <v>0</v>
      </c>
      <c r="ED552" s="75">
        <f t="shared" si="371"/>
        <v>0</v>
      </c>
      <c r="EE552" s="51" t="e">
        <f t="shared" si="372"/>
        <v>#DIV/0!</v>
      </c>
      <c r="EF552" s="75">
        <f t="shared" si="373"/>
        <v>0</v>
      </c>
      <c r="EG552" s="51" t="e">
        <f t="shared" si="374"/>
        <v>#DIV/0!</v>
      </c>
      <c r="EH552" s="75">
        <f t="shared" si="375"/>
        <v>0</v>
      </c>
      <c r="EI552" s="51" t="e">
        <f t="shared" si="376"/>
        <v>#DIV/0!</v>
      </c>
      <c r="EJ552" s="75">
        <f t="shared" si="377"/>
        <v>0</v>
      </c>
      <c r="EK552" s="51" t="e">
        <f t="shared" si="378"/>
        <v>#DIV/0!</v>
      </c>
      <c r="EL552" s="75">
        <f t="shared" si="379"/>
        <v>11.907281964436919</v>
      </c>
      <c r="EM552" s="51">
        <f t="shared" si="380"/>
        <v>0</v>
      </c>
      <c r="EN552" s="75">
        <f t="shared" si="381"/>
        <v>0</v>
      </c>
      <c r="EO552" s="51" t="e">
        <f t="shared" si="382"/>
        <v>#DIV/0!</v>
      </c>
      <c r="EP552" s="75">
        <f t="shared" si="383"/>
        <v>0</v>
      </c>
      <c r="EQ552" s="51" t="e">
        <f t="shared" si="384"/>
        <v>#DIV/0!</v>
      </c>
      <c r="ER552" s="51">
        <f t="shared" si="385"/>
        <v>100</v>
      </c>
      <c r="ES552" s="51">
        <f t="shared" si="386"/>
        <v>0</v>
      </c>
    </row>
    <row r="553" spans="1:149" x14ac:dyDescent="0.45">
      <c r="A553" s="78" t="s">
        <v>1442</v>
      </c>
      <c r="B553" s="174" t="s">
        <v>956</v>
      </c>
      <c r="C553" s="51" t="s">
        <v>3654</v>
      </c>
      <c r="D553" s="51" t="s">
        <v>3651</v>
      </c>
      <c r="E553" s="78" t="s">
        <v>637</v>
      </c>
      <c r="F553" s="78">
        <v>21</v>
      </c>
      <c r="G553" s="72" t="s">
        <v>3367</v>
      </c>
      <c r="H553" s="78" t="s">
        <v>3153</v>
      </c>
      <c r="I553" s="78">
        <v>91</v>
      </c>
      <c r="J553" s="300">
        <v>203</v>
      </c>
      <c r="K553" s="78"/>
      <c r="L553" s="300">
        <v>1200</v>
      </c>
      <c r="M553" s="72"/>
      <c r="O553" s="78"/>
      <c r="P553" s="72" t="s">
        <v>1374</v>
      </c>
      <c r="AA553" s="195"/>
      <c r="AB553" s="195"/>
      <c r="AC553" s="195"/>
      <c r="AD553" s="72"/>
      <c r="AE553" s="316">
        <v>1</v>
      </c>
      <c r="AF553" s="195"/>
      <c r="AG553" s="195">
        <v>0</v>
      </c>
      <c r="AH553" s="72"/>
      <c r="AR553" s="53">
        <v>1.008</v>
      </c>
      <c r="AT553" s="77"/>
      <c r="AU553" s="276">
        <v>2030</v>
      </c>
      <c r="AW553" s="276">
        <v>2046.24</v>
      </c>
      <c r="BB553" s="80" t="s">
        <v>722</v>
      </c>
      <c r="BC553" s="270"/>
      <c r="BD553" s="72">
        <v>72.3</v>
      </c>
      <c r="BE553" s="72"/>
      <c r="BF553" s="72"/>
      <c r="BG553" s="72"/>
      <c r="BH553" s="72">
        <v>13.77</v>
      </c>
      <c r="BI553" s="72"/>
      <c r="BJ553" s="72"/>
      <c r="BK553" s="72"/>
      <c r="BL553" s="72"/>
      <c r="BM553" s="72"/>
      <c r="BN553" s="72"/>
      <c r="BO553" s="72"/>
      <c r="BP553" s="72"/>
      <c r="BQ553" s="72"/>
      <c r="BR553" s="72"/>
      <c r="BS553" s="72"/>
      <c r="BT553" s="72"/>
      <c r="BU553" s="72"/>
      <c r="BV553" s="72"/>
      <c r="BW553" s="72"/>
      <c r="BX553" s="72"/>
      <c r="BY553" s="72"/>
      <c r="BZ553" s="72">
        <v>8.3699999999999992</v>
      </c>
      <c r="CA553" s="72"/>
      <c r="CB553" s="72"/>
      <c r="CC553" s="72"/>
      <c r="CD553" s="72"/>
      <c r="CE553" s="72"/>
      <c r="CF553" s="72"/>
      <c r="CG553" s="72"/>
      <c r="CH553" s="72"/>
      <c r="CI553" s="72"/>
      <c r="CJ553" s="72"/>
      <c r="CK553" s="72"/>
      <c r="CL553" s="72"/>
      <c r="CM553" s="72"/>
      <c r="CN553" s="72"/>
      <c r="CO553" s="72"/>
      <c r="CP553" s="72"/>
      <c r="CQ553" s="72"/>
      <c r="CR553" s="72"/>
      <c r="CS553" s="72"/>
      <c r="CT553" s="72"/>
      <c r="CU553" s="72"/>
      <c r="CV553" s="72"/>
      <c r="CW553" s="72"/>
      <c r="CX553" s="72"/>
      <c r="CY553" s="72"/>
      <c r="CZ553" s="72"/>
      <c r="DA553" s="72"/>
      <c r="DB553" s="72"/>
      <c r="DC553" s="72"/>
      <c r="DD553" s="72"/>
      <c r="DE553" s="72"/>
      <c r="DF553" s="72"/>
      <c r="DG553" s="72"/>
      <c r="DH553" s="78">
        <f t="shared" si="363"/>
        <v>94.44</v>
      </c>
      <c r="DJ553" s="77">
        <f t="shared" si="364"/>
        <v>5.5600000000000023</v>
      </c>
      <c r="DK553" s="72"/>
      <c r="DL553" s="51" t="s">
        <v>3334</v>
      </c>
      <c r="DO553" s="358">
        <v>5.57</v>
      </c>
      <c r="DP553" s="72"/>
      <c r="DQ553" s="374"/>
      <c r="DR553" s="72"/>
      <c r="DU553" s="52"/>
      <c r="DX553" s="75">
        <f t="shared" si="365"/>
        <v>76.556543837357054</v>
      </c>
      <c r="DY553" s="51">
        <f t="shared" si="366"/>
        <v>0</v>
      </c>
      <c r="DZ553" s="75">
        <f t="shared" si="367"/>
        <v>0</v>
      </c>
      <c r="EA553" s="51" t="e">
        <f t="shared" si="368"/>
        <v>#DIV/0!</v>
      </c>
      <c r="EB553" s="75">
        <f t="shared" si="369"/>
        <v>14.580686149936467</v>
      </c>
      <c r="EC553" s="51">
        <f t="shared" si="370"/>
        <v>0</v>
      </c>
      <c r="ED553" s="75">
        <f t="shared" si="371"/>
        <v>0</v>
      </c>
      <c r="EE553" s="51" t="e">
        <f t="shared" si="372"/>
        <v>#DIV/0!</v>
      </c>
      <c r="EF553" s="75">
        <f t="shared" si="373"/>
        <v>0</v>
      </c>
      <c r="EG553" s="51" t="e">
        <f t="shared" si="374"/>
        <v>#DIV/0!</v>
      </c>
      <c r="EH553" s="75">
        <f t="shared" si="375"/>
        <v>0</v>
      </c>
      <c r="EI553" s="51" t="e">
        <f t="shared" si="376"/>
        <v>#DIV/0!</v>
      </c>
      <c r="EJ553" s="75">
        <f t="shared" si="377"/>
        <v>0</v>
      </c>
      <c r="EK553" s="51" t="e">
        <f t="shared" si="378"/>
        <v>#DIV/0!</v>
      </c>
      <c r="EL553" s="75">
        <f t="shared" si="379"/>
        <v>8.8627700127064788</v>
      </c>
      <c r="EM553" s="51">
        <f t="shared" si="380"/>
        <v>0</v>
      </c>
      <c r="EN553" s="75">
        <f t="shared" si="381"/>
        <v>0</v>
      </c>
      <c r="EO553" s="51" t="e">
        <f t="shared" si="382"/>
        <v>#DIV/0!</v>
      </c>
      <c r="EP553" s="75">
        <f t="shared" si="383"/>
        <v>0</v>
      </c>
      <c r="EQ553" s="51" t="e">
        <f t="shared" si="384"/>
        <v>#DIV/0!</v>
      </c>
      <c r="ER553" s="51">
        <f t="shared" si="385"/>
        <v>100</v>
      </c>
      <c r="ES553" s="51">
        <f t="shared" si="386"/>
        <v>0</v>
      </c>
    </row>
    <row r="554" spans="1:149" x14ac:dyDescent="0.45">
      <c r="A554" s="78" t="s">
        <v>1442</v>
      </c>
      <c r="B554" s="174" t="s">
        <v>956</v>
      </c>
      <c r="C554" s="51" t="s">
        <v>3654</v>
      </c>
      <c r="D554" s="51" t="s">
        <v>3651</v>
      </c>
      <c r="E554" s="78" t="s">
        <v>637</v>
      </c>
      <c r="F554" s="78">
        <v>22</v>
      </c>
      <c r="G554" s="72" t="s">
        <v>3367</v>
      </c>
      <c r="H554" s="78" t="s">
        <v>3153</v>
      </c>
      <c r="I554" s="78">
        <v>74</v>
      </c>
      <c r="J554" s="300">
        <v>201</v>
      </c>
      <c r="K554" s="78"/>
      <c r="L554" s="300">
        <v>1300</v>
      </c>
      <c r="M554" s="72"/>
      <c r="O554" s="78"/>
      <c r="P554" s="72" t="s">
        <v>1374</v>
      </c>
      <c r="AA554" s="195"/>
      <c r="AB554" s="195"/>
      <c r="AC554" s="195"/>
      <c r="AD554" s="72"/>
      <c r="AE554" s="316">
        <v>1</v>
      </c>
      <c r="AF554" s="195"/>
      <c r="AG554" s="195">
        <v>0</v>
      </c>
      <c r="AH554" s="72"/>
      <c r="AR554" s="53">
        <v>1.0329999999999999</v>
      </c>
      <c r="AT554" s="77"/>
      <c r="AU554" s="276">
        <v>2010</v>
      </c>
      <c r="AW554" s="276">
        <v>2076.33</v>
      </c>
      <c r="BB554" s="80" t="s">
        <v>722</v>
      </c>
      <c r="BC554" s="270"/>
      <c r="BD554" s="72">
        <v>72.489999999999995</v>
      </c>
      <c r="BE554" s="72"/>
      <c r="BF554" s="72"/>
      <c r="BG554" s="72"/>
      <c r="BH554" s="72">
        <v>13.81</v>
      </c>
      <c r="BI554" s="72"/>
      <c r="BJ554" s="72"/>
      <c r="BK554" s="72"/>
      <c r="BL554" s="72"/>
      <c r="BM554" s="72"/>
      <c r="BN554" s="72"/>
      <c r="BO554" s="72"/>
      <c r="BP554" s="72"/>
      <c r="BQ554" s="72"/>
      <c r="BR554" s="72"/>
      <c r="BS554" s="72"/>
      <c r="BT554" s="72"/>
      <c r="BU554" s="72"/>
      <c r="BV554" s="72"/>
      <c r="BW554" s="72"/>
      <c r="BX554" s="72"/>
      <c r="BY554" s="72"/>
      <c r="BZ554" s="72">
        <v>8.39</v>
      </c>
      <c r="CA554" s="72"/>
      <c r="CB554" s="72"/>
      <c r="CC554" s="72"/>
      <c r="CD554" s="72"/>
      <c r="CE554" s="72"/>
      <c r="CF554" s="72"/>
      <c r="CG554" s="72"/>
      <c r="CH554" s="72"/>
      <c r="CI554" s="72"/>
      <c r="CJ554" s="72"/>
      <c r="CK554" s="72"/>
      <c r="CL554" s="72"/>
      <c r="CM554" s="72"/>
      <c r="CN554" s="72"/>
      <c r="CO554" s="72"/>
      <c r="CP554" s="72"/>
      <c r="CQ554" s="72"/>
      <c r="CR554" s="72"/>
      <c r="CS554" s="72"/>
      <c r="CT554" s="72"/>
      <c r="CU554" s="72"/>
      <c r="CV554" s="72"/>
      <c r="CW554" s="72"/>
      <c r="CX554" s="72"/>
      <c r="CY554" s="72"/>
      <c r="CZ554" s="72"/>
      <c r="DA554" s="72"/>
      <c r="DB554" s="72"/>
      <c r="DC554" s="72"/>
      <c r="DD554" s="72"/>
      <c r="DE554" s="72"/>
      <c r="DF554" s="72"/>
      <c r="DG554" s="72"/>
      <c r="DH554" s="78">
        <f t="shared" si="363"/>
        <v>94.69</v>
      </c>
      <c r="DJ554" s="77">
        <f t="shared" si="364"/>
        <v>5.3100000000000023</v>
      </c>
      <c r="DK554" s="72"/>
      <c r="DL554" s="51" t="s">
        <v>3334</v>
      </c>
      <c r="DO554" s="358">
        <v>5.31</v>
      </c>
      <c r="DP554" s="72"/>
      <c r="DQ554" s="374"/>
      <c r="DR554" s="72"/>
      <c r="DU554" s="52"/>
      <c r="DX554" s="75">
        <f t="shared" si="365"/>
        <v>76.555074453479776</v>
      </c>
      <c r="DY554" s="51">
        <f t="shared" si="366"/>
        <v>0</v>
      </c>
      <c r="DZ554" s="75">
        <f t="shared" si="367"/>
        <v>0</v>
      </c>
      <c r="EA554" s="51" t="e">
        <f t="shared" si="368"/>
        <v>#DIV/0!</v>
      </c>
      <c r="EB554" s="75">
        <f t="shared" si="369"/>
        <v>14.584433414299294</v>
      </c>
      <c r="EC554" s="51">
        <f t="shared" si="370"/>
        <v>0</v>
      </c>
      <c r="ED554" s="75">
        <f t="shared" si="371"/>
        <v>0</v>
      </c>
      <c r="EE554" s="51" t="e">
        <f t="shared" si="372"/>
        <v>#DIV/0!</v>
      </c>
      <c r="EF554" s="75">
        <f t="shared" si="373"/>
        <v>0</v>
      </c>
      <c r="EG554" s="51" t="e">
        <f t="shared" si="374"/>
        <v>#DIV/0!</v>
      </c>
      <c r="EH554" s="75">
        <f t="shared" si="375"/>
        <v>0</v>
      </c>
      <c r="EI554" s="51" t="e">
        <f t="shared" si="376"/>
        <v>#DIV/0!</v>
      </c>
      <c r="EJ554" s="75">
        <f t="shared" si="377"/>
        <v>0</v>
      </c>
      <c r="EK554" s="51" t="e">
        <f t="shared" si="378"/>
        <v>#DIV/0!</v>
      </c>
      <c r="EL554" s="75">
        <f t="shared" si="379"/>
        <v>8.8604921322209318</v>
      </c>
      <c r="EM554" s="51">
        <f t="shared" si="380"/>
        <v>0</v>
      </c>
      <c r="EN554" s="75">
        <f t="shared" si="381"/>
        <v>0</v>
      </c>
      <c r="EO554" s="51" t="e">
        <f t="shared" si="382"/>
        <v>#DIV/0!</v>
      </c>
      <c r="EP554" s="75">
        <f t="shared" si="383"/>
        <v>0</v>
      </c>
      <c r="EQ554" s="51" t="e">
        <f t="shared" si="384"/>
        <v>#DIV/0!</v>
      </c>
      <c r="ER554" s="51">
        <f t="shared" si="385"/>
        <v>100</v>
      </c>
      <c r="ES554" s="51">
        <f t="shared" si="386"/>
        <v>0</v>
      </c>
    </row>
    <row r="555" spans="1:149" x14ac:dyDescent="0.45">
      <c r="A555" s="78" t="s">
        <v>1442</v>
      </c>
      <c r="B555" s="174" t="s">
        <v>956</v>
      </c>
      <c r="C555" s="51" t="s">
        <v>3654</v>
      </c>
      <c r="D555" s="51" t="s">
        <v>3651</v>
      </c>
      <c r="E555" s="78" t="s">
        <v>637</v>
      </c>
      <c r="F555" s="78">
        <v>23</v>
      </c>
      <c r="G555" s="72" t="s">
        <v>3367</v>
      </c>
      <c r="H555" s="78" t="s">
        <v>3153</v>
      </c>
      <c r="I555" s="78">
        <v>91</v>
      </c>
      <c r="J555" s="300">
        <v>203</v>
      </c>
      <c r="K555" s="78"/>
      <c r="L555" s="300">
        <v>1200</v>
      </c>
      <c r="M555" s="72"/>
      <c r="O555" s="78"/>
      <c r="P555" s="72" t="s">
        <v>1374</v>
      </c>
      <c r="AA555" s="195"/>
      <c r="AB555" s="195"/>
      <c r="AC555" s="195"/>
      <c r="AD555" s="72"/>
      <c r="AE555" s="316">
        <v>1</v>
      </c>
      <c r="AF555" s="195"/>
      <c r="AG555" s="195">
        <v>0</v>
      </c>
      <c r="AH555" s="72"/>
      <c r="AR555" s="53">
        <v>1.008</v>
      </c>
      <c r="AT555" s="77"/>
      <c r="AU555" s="276">
        <v>2030</v>
      </c>
      <c r="AW555" s="276">
        <v>2046.24</v>
      </c>
      <c r="BB555" s="80" t="s">
        <v>722</v>
      </c>
      <c r="BC555" s="270"/>
      <c r="BD555" s="72">
        <v>79.84</v>
      </c>
      <c r="BE555" s="72"/>
      <c r="BF555" s="72"/>
      <c r="BG555" s="72"/>
      <c r="BH555" s="72">
        <v>9.1999999999999993</v>
      </c>
      <c r="BI555" s="72"/>
      <c r="BJ555" s="72"/>
      <c r="BK555" s="72"/>
      <c r="BL555" s="72"/>
      <c r="BM555" s="72"/>
      <c r="BN555" s="72"/>
      <c r="BO555" s="72"/>
      <c r="BP555" s="72"/>
      <c r="BQ555" s="72"/>
      <c r="BR555" s="72"/>
      <c r="BS555" s="72"/>
      <c r="BT555" s="72"/>
      <c r="BU555" s="72"/>
      <c r="BV555" s="72"/>
      <c r="BW555" s="72"/>
      <c r="BX555" s="72"/>
      <c r="BY555" s="72"/>
      <c r="BZ555" s="72">
        <v>5.59</v>
      </c>
      <c r="CA555" s="72"/>
      <c r="CB555" s="72"/>
      <c r="CC555" s="72"/>
      <c r="CD555" s="72"/>
      <c r="CE555" s="72"/>
      <c r="CF555" s="72"/>
      <c r="CG555" s="72"/>
      <c r="CH555" s="72"/>
      <c r="CI555" s="72"/>
      <c r="CJ555" s="72"/>
      <c r="CK555" s="72"/>
      <c r="CL555" s="72"/>
      <c r="CM555" s="72"/>
      <c r="CN555" s="72"/>
      <c r="CO555" s="72"/>
      <c r="CP555" s="72"/>
      <c r="CQ555" s="72"/>
      <c r="CR555" s="72"/>
      <c r="CS555" s="72"/>
      <c r="CT555" s="72"/>
      <c r="CU555" s="72"/>
      <c r="CV555" s="72"/>
      <c r="CW555" s="72"/>
      <c r="CX555" s="72"/>
      <c r="CY555" s="72"/>
      <c r="CZ555" s="72"/>
      <c r="DA555" s="72"/>
      <c r="DB555" s="72"/>
      <c r="DC555" s="72"/>
      <c r="DD555" s="72"/>
      <c r="DE555" s="72"/>
      <c r="DF555" s="72"/>
      <c r="DG555" s="72"/>
      <c r="DH555" s="78">
        <f t="shared" si="363"/>
        <v>94.63000000000001</v>
      </c>
      <c r="DJ555" s="77">
        <f t="shared" si="364"/>
        <v>5.3699999999999903</v>
      </c>
      <c r="DK555" s="72"/>
      <c r="DL555" s="51" t="s">
        <v>3334</v>
      </c>
      <c r="DO555" s="358">
        <v>5.37</v>
      </c>
      <c r="DP555" s="72"/>
      <c r="DQ555" s="374"/>
      <c r="DR555" s="72"/>
      <c r="DU555" s="52"/>
      <c r="DX555" s="75">
        <f t="shared" si="365"/>
        <v>84.370706963964921</v>
      </c>
      <c r="DY555" s="51">
        <f t="shared" si="366"/>
        <v>0</v>
      </c>
      <c r="DZ555" s="75">
        <f t="shared" si="367"/>
        <v>0</v>
      </c>
      <c r="EA555" s="51" t="e">
        <f t="shared" si="368"/>
        <v>#DIV/0!</v>
      </c>
      <c r="EB555" s="75">
        <f t="shared" si="369"/>
        <v>9.7220754517594816</v>
      </c>
      <c r="EC555" s="51">
        <f t="shared" si="370"/>
        <v>0</v>
      </c>
      <c r="ED555" s="75">
        <f t="shared" si="371"/>
        <v>0</v>
      </c>
      <c r="EE555" s="51" t="e">
        <f t="shared" si="372"/>
        <v>#DIV/0!</v>
      </c>
      <c r="EF555" s="75">
        <f t="shared" si="373"/>
        <v>0</v>
      </c>
      <c r="EG555" s="51" t="e">
        <f t="shared" si="374"/>
        <v>#DIV/0!</v>
      </c>
      <c r="EH555" s="75">
        <f t="shared" si="375"/>
        <v>0</v>
      </c>
      <c r="EI555" s="51" t="e">
        <f t="shared" si="376"/>
        <v>#DIV/0!</v>
      </c>
      <c r="EJ555" s="75">
        <f t="shared" si="377"/>
        <v>0</v>
      </c>
      <c r="EK555" s="51" t="e">
        <f t="shared" si="378"/>
        <v>#DIV/0!</v>
      </c>
      <c r="EL555" s="75">
        <f t="shared" si="379"/>
        <v>5.9072175842755987</v>
      </c>
      <c r="EM555" s="51">
        <f t="shared" si="380"/>
        <v>0</v>
      </c>
      <c r="EN555" s="75">
        <f t="shared" si="381"/>
        <v>0</v>
      </c>
      <c r="EO555" s="51" t="e">
        <f t="shared" si="382"/>
        <v>#DIV/0!</v>
      </c>
      <c r="EP555" s="75">
        <f t="shared" si="383"/>
        <v>0</v>
      </c>
      <c r="EQ555" s="51" t="e">
        <f t="shared" si="384"/>
        <v>#DIV/0!</v>
      </c>
      <c r="ER555" s="51">
        <f t="shared" si="385"/>
        <v>100</v>
      </c>
      <c r="ES555" s="51">
        <f t="shared" si="386"/>
        <v>0</v>
      </c>
    </row>
    <row r="556" spans="1:149" x14ac:dyDescent="0.45">
      <c r="A556" s="78" t="s">
        <v>1442</v>
      </c>
      <c r="B556" s="174" t="s">
        <v>956</v>
      </c>
      <c r="C556" s="51" t="s">
        <v>3654</v>
      </c>
      <c r="D556" s="51" t="s">
        <v>3651</v>
      </c>
      <c r="E556" s="78" t="s">
        <v>637</v>
      </c>
      <c r="F556" s="78">
        <v>24</v>
      </c>
      <c r="G556" s="72" t="s">
        <v>3367</v>
      </c>
      <c r="H556" s="78" t="s">
        <v>3153</v>
      </c>
      <c r="I556" s="78">
        <v>74</v>
      </c>
      <c r="J556" s="300">
        <v>201</v>
      </c>
      <c r="K556" s="78"/>
      <c r="L556" s="300">
        <v>1300</v>
      </c>
      <c r="M556" s="72"/>
      <c r="O556" s="78"/>
      <c r="P556" s="72" t="s">
        <v>1374</v>
      </c>
      <c r="AA556" s="195"/>
      <c r="AB556" s="195"/>
      <c r="AC556" s="195"/>
      <c r="AD556" s="72"/>
      <c r="AE556" s="316">
        <v>1</v>
      </c>
      <c r="AF556" s="195"/>
      <c r="AG556" s="195">
        <v>0</v>
      </c>
      <c r="AH556" s="72"/>
      <c r="AR556" s="53">
        <v>1.0329999999999999</v>
      </c>
      <c r="AT556" s="77"/>
      <c r="AU556" s="276">
        <v>2010</v>
      </c>
      <c r="AW556" s="276">
        <v>2076.33</v>
      </c>
      <c r="BB556" s="80" t="s">
        <v>722</v>
      </c>
      <c r="BC556" s="270"/>
      <c r="BD556" s="72">
        <v>80.069999999999993</v>
      </c>
      <c r="BE556" s="72"/>
      <c r="BF556" s="72"/>
      <c r="BG556" s="72"/>
      <c r="BH556" s="72">
        <v>9.2200000000000006</v>
      </c>
      <c r="BI556" s="72"/>
      <c r="BJ556" s="72"/>
      <c r="BK556" s="72"/>
      <c r="BL556" s="72"/>
      <c r="BM556" s="72"/>
      <c r="BN556" s="72"/>
      <c r="BO556" s="72"/>
      <c r="BP556" s="72"/>
      <c r="BQ556" s="72"/>
      <c r="BR556" s="72"/>
      <c r="BS556" s="72"/>
      <c r="BT556" s="72"/>
      <c r="BU556" s="72"/>
      <c r="BV556" s="72"/>
      <c r="BW556" s="72"/>
      <c r="BX556" s="72"/>
      <c r="BY556" s="72"/>
      <c r="BZ556" s="72">
        <v>5.61</v>
      </c>
      <c r="CA556" s="72"/>
      <c r="CB556" s="72"/>
      <c r="CC556" s="72"/>
      <c r="CD556" s="72"/>
      <c r="CE556" s="72"/>
      <c r="CF556" s="72"/>
      <c r="CG556" s="72"/>
      <c r="CH556" s="72"/>
      <c r="CI556" s="72"/>
      <c r="CJ556" s="72"/>
      <c r="CK556" s="72"/>
      <c r="CL556" s="72"/>
      <c r="CM556" s="72"/>
      <c r="CN556" s="72"/>
      <c r="CO556" s="72"/>
      <c r="CP556" s="72"/>
      <c r="CQ556" s="72"/>
      <c r="CR556" s="72"/>
      <c r="CS556" s="72"/>
      <c r="CT556" s="72"/>
      <c r="CU556" s="72"/>
      <c r="CV556" s="72"/>
      <c r="CW556" s="72"/>
      <c r="CX556" s="72"/>
      <c r="CY556" s="72"/>
      <c r="CZ556" s="72"/>
      <c r="DA556" s="72"/>
      <c r="DB556" s="72"/>
      <c r="DC556" s="72"/>
      <c r="DD556" s="72"/>
      <c r="DE556" s="72"/>
      <c r="DF556" s="72"/>
      <c r="DG556" s="72"/>
      <c r="DH556" s="78">
        <f t="shared" si="363"/>
        <v>94.899999999999991</v>
      </c>
      <c r="DJ556" s="77">
        <f t="shared" si="364"/>
        <v>5.1000000000000085</v>
      </c>
      <c r="DK556" s="72"/>
      <c r="DL556" s="51" t="s">
        <v>3334</v>
      </c>
      <c r="DO556" s="358">
        <v>5.0999999999999996</v>
      </c>
      <c r="DP556" s="72"/>
      <c r="DQ556" s="374"/>
      <c r="DR556" s="72"/>
      <c r="DU556" s="52"/>
      <c r="DX556" s="75">
        <f t="shared" si="365"/>
        <v>84.373024236037935</v>
      </c>
      <c r="DY556" s="51">
        <f t="shared" si="366"/>
        <v>0</v>
      </c>
      <c r="DZ556" s="75">
        <f t="shared" si="367"/>
        <v>0</v>
      </c>
      <c r="EA556" s="51" t="e">
        <f t="shared" si="368"/>
        <v>#DIV/0!</v>
      </c>
      <c r="EB556" s="75">
        <f t="shared" si="369"/>
        <v>9.7154899894625935</v>
      </c>
      <c r="EC556" s="51">
        <f t="shared" si="370"/>
        <v>0</v>
      </c>
      <c r="ED556" s="75">
        <f t="shared" si="371"/>
        <v>0</v>
      </c>
      <c r="EE556" s="51" t="e">
        <f t="shared" si="372"/>
        <v>#DIV/0!</v>
      </c>
      <c r="EF556" s="75">
        <f t="shared" si="373"/>
        <v>0</v>
      </c>
      <c r="EG556" s="51" t="e">
        <f t="shared" si="374"/>
        <v>#DIV/0!</v>
      </c>
      <c r="EH556" s="75">
        <f t="shared" si="375"/>
        <v>0</v>
      </c>
      <c r="EI556" s="51" t="e">
        <f t="shared" si="376"/>
        <v>#DIV/0!</v>
      </c>
      <c r="EJ556" s="75">
        <f t="shared" si="377"/>
        <v>0</v>
      </c>
      <c r="EK556" s="51" t="e">
        <f t="shared" si="378"/>
        <v>#DIV/0!</v>
      </c>
      <c r="EL556" s="75">
        <f t="shared" si="379"/>
        <v>5.9114857744994742</v>
      </c>
      <c r="EM556" s="51">
        <f t="shared" si="380"/>
        <v>0</v>
      </c>
      <c r="EN556" s="75">
        <f t="shared" si="381"/>
        <v>0</v>
      </c>
      <c r="EO556" s="51" t="e">
        <f t="shared" si="382"/>
        <v>#DIV/0!</v>
      </c>
      <c r="EP556" s="75">
        <f t="shared" si="383"/>
        <v>0</v>
      </c>
      <c r="EQ556" s="51" t="e">
        <f t="shared" si="384"/>
        <v>#DIV/0!</v>
      </c>
      <c r="ER556" s="51">
        <f t="shared" si="385"/>
        <v>100</v>
      </c>
      <c r="ES556" s="51">
        <f t="shared" si="386"/>
        <v>0</v>
      </c>
    </row>
    <row r="557" spans="1:149" x14ac:dyDescent="0.45">
      <c r="A557" s="78" t="s">
        <v>1442</v>
      </c>
      <c r="B557" s="174" t="s">
        <v>956</v>
      </c>
      <c r="C557" s="51" t="s">
        <v>3654</v>
      </c>
      <c r="D557" s="51" t="s">
        <v>3651</v>
      </c>
      <c r="E557" s="78" t="s">
        <v>637</v>
      </c>
      <c r="F557" s="78">
        <v>25</v>
      </c>
      <c r="G557" s="72" t="s">
        <v>3367</v>
      </c>
      <c r="H557" s="78" t="s">
        <v>3153</v>
      </c>
      <c r="I557" s="78">
        <v>91</v>
      </c>
      <c r="J557" s="300">
        <v>203</v>
      </c>
      <c r="K557" s="78"/>
      <c r="L557" s="300">
        <v>1200</v>
      </c>
      <c r="M557" s="72"/>
      <c r="O557" s="78"/>
      <c r="P557" s="72" t="s">
        <v>1374</v>
      </c>
      <c r="AA557" s="195"/>
      <c r="AB557" s="195"/>
      <c r="AC557" s="195"/>
      <c r="AD557" s="72"/>
      <c r="AE557" s="316">
        <v>1</v>
      </c>
      <c r="AF557" s="195"/>
      <c r="AG557" s="195">
        <v>0</v>
      </c>
      <c r="AH557" s="72"/>
      <c r="AR557" s="53">
        <v>1.008</v>
      </c>
      <c r="AT557" s="77"/>
      <c r="AU557" s="276">
        <v>2030</v>
      </c>
      <c r="AW557" s="276">
        <v>2046.24</v>
      </c>
      <c r="BB557" s="80" t="s">
        <v>722</v>
      </c>
      <c r="BC557" s="270"/>
      <c r="BD557" s="72">
        <v>84.78</v>
      </c>
      <c r="BE557" s="72"/>
      <c r="BF557" s="72"/>
      <c r="BG557" s="72"/>
      <c r="BH557" s="72">
        <v>4.62</v>
      </c>
      <c r="BI557" s="72"/>
      <c r="BJ557" s="72"/>
      <c r="BK557" s="72"/>
      <c r="BL557" s="72"/>
      <c r="BM557" s="72"/>
      <c r="BN557" s="72"/>
      <c r="BO557" s="72"/>
      <c r="BP557" s="72"/>
      <c r="BQ557" s="72"/>
      <c r="BR557" s="72"/>
      <c r="BS557" s="72"/>
      <c r="BT557" s="72"/>
      <c r="BU557" s="72"/>
      <c r="BV557" s="72"/>
      <c r="BW557" s="72"/>
      <c r="BX557" s="72"/>
      <c r="BY557" s="72"/>
      <c r="BZ557" s="72">
        <v>2.8</v>
      </c>
      <c r="CA557" s="72"/>
      <c r="CB557" s="72"/>
      <c r="CC557" s="72"/>
      <c r="CD557" s="72"/>
      <c r="CE557" s="72"/>
      <c r="CF557" s="72"/>
      <c r="CG557" s="72"/>
      <c r="CH557" s="72"/>
      <c r="CI557" s="72"/>
      <c r="CJ557" s="72"/>
      <c r="CK557" s="72"/>
      <c r="CL557" s="72"/>
      <c r="CM557" s="72"/>
      <c r="CN557" s="72"/>
      <c r="CO557" s="72"/>
      <c r="CP557" s="72"/>
      <c r="CQ557" s="72"/>
      <c r="CR557" s="72"/>
      <c r="CS557" s="72"/>
      <c r="CT557" s="72"/>
      <c r="CU557" s="72"/>
      <c r="CV557" s="72"/>
      <c r="CW557" s="72"/>
      <c r="CX557" s="72"/>
      <c r="CY557" s="72"/>
      <c r="CZ557" s="72"/>
      <c r="DA557" s="72"/>
      <c r="DB557" s="72"/>
      <c r="DC557" s="72"/>
      <c r="DD557" s="72"/>
      <c r="DE557" s="72"/>
      <c r="DF557" s="72"/>
      <c r="DG557" s="72"/>
      <c r="DH557" s="78">
        <f t="shared" si="363"/>
        <v>92.2</v>
      </c>
      <c r="DJ557" s="77">
        <f t="shared" si="364"/>
        <v>7.7999999999999972</v>
      </c>
      <c r="DK557" s="72"/>
      <c r="DL557" s="51" t="s">
        <v>3334</v>
      </c>
      <c r="DO557" s="358">
        <v>4.9400000000000004</v>
      </c>
      <c r="DP557" s="72"/>
      <c r="DQ557" s="374"/>
      <c r="DR557" s="72"/>
      <c r="DU557" s="52"/>
      <c r="DX557" s="75">
        <f t="shared" si="365"/>
        <v>91.952277657266819</v>
      </c>
      <c r="DY557" s="51">
        <f t="shared" si="366"/>
        <v>0</v>
      </c>
      <c r="DZ557" s="75">
        <f t="shared" si="367"/>
        <v>0</v>
      </c>
      <c r="EA557" s="51" t="e">
        <f t="shared" si="368"/>
        <v>#DIV/0!</v>
      </c>
      <c r="EB557" s="75">
        <f t="shared" si="369"/>
        <v>5.0108459869848154</v>
      </c>
      <c r="EC557" s="51">
        <f t="shared" si="370"/>
        <v>0</v>
      </c>
      <c r="ED557" s="75">
        <f t="shared" si="371"/>
        <v>0</v>
      </c>
      <c r="EE557" s="51" t="e">
        <f t="shared" si="372"/>
        <v>#DIV/0!</v>
      </c>
      <c r="EF557" s="75">
        <f t="shared" si="373"/>
        <v>0</v>
      </c>
      <c r="EG557" s="51" t="e">
        <f t="shared" si="374"/>
        <v>#DIV/0!</v>
      </c>
      <c r="EH557" s="75">
        <f t="shared" si="375"/>
        <v>0</v>
      </c>
      <c r="EI557" s="51" t="e">
        <f t="shared" si="376"/>
        <v>#DIV/0!</v>
      </c>
      <c r="EJ557" s="75">
        <f t="shared" si="377"/>
        <v>0</v>
      </c>
      <c r="EK557" s="51" t="e">
        <f t="shared" si="378"/>
        <v>#DIV/0!</v>
      </c>
      <c r="EL557" s="75">
        <f t="shared" si="379"/>
        <v>3.0368763557483729</v>
      </c>
      <c r="EM557" s="51">
        <f t="shared" si="380"/>
        <v>0</v>
      </c>
      <c r="EN557" s="75">
        <f t="shared" si="381"/>
        <v>0</v>
      </c>
      <c r="EO557" s="51" t="e">
        <f t="shared" si="382"/>
        <v>#DIV/0!</v>
      </c>
      <c r="EP557" s="75">
        <f t="shared" si="383"/>
        <v>0</v>
      </c>
      <c r="EQ557" s="51" t="e">
        <f t="shared" si="384"/>
        <v>#DIV/0!</v>
      </c>
      <c r="ER557" s="51">
        <f t="shared" si="385"/>
        <v>100</v>
      </c>
      <c r="ES557" s="51">
        <f t="shared" si="386"/>
        <v>0</v>
      </c>
    </row>
    <row r="558" spans="1:149" x14ac:dyDescent="0.45">
      <c r="A558" s="78" t="s">
        <v>1442</v>
      </c>
      <c r="B558" s="174" t="s">
        <v>956</v>
      </c>
      <c r="C558" s="51" t="s">
        <v>3654</v>
      </c>
      <c r="D558" s="51" t="s">
        <v>3651</v>
      </c>
      <c r="E558" s="78" t="s">
        <v>637</v>
      </c>
      <c r="F558" s="78">
        <v>26</v>
      </c>
      <c r="G558" s="72" t="s">
        <v>3367</v>
      </c>
      <c r="H558" s="78" t="s">
        <v>3153</v>
      </c>
      <c r="I558" s="78">
        <v>74</v>
      </c>
      <c r="J558" s="300">
        <v>201</v>
      </c>
      <c r="K558" s="78"/>
      <c r="L558" s="300">
        <v>1300</v>
      </c>
      <c r="M558" s="72"/>
      <c r="O558" s="78"/>
      <c r="P558" s="72" t="s">
        <v>1374</v>
      </c>
      <c r="AA558" s="195"/>
      <c r="AB558" s="195"/>
      <c r="AC558" s="195"/>
      <c r="AD558" s="72"/>
      <c r="AE558" s="316">
        <v>1</v>
      </c>
      <c r="AF558" s="195"/>
      <c r="AG558" s="195">
        <v>0</v>
      </c>
      <c r="AH558" s="72"/>
      <c r="AR558" s="53">
        <v>1.0329999999999999</v>
      </c>
      <c r="AT558" s="77"/>
      <c r="AU558" s="276">
        <v>2010</v>
      </c>
      <c r="AW558" s="276">
        <v>2076.33</v>
      </c>
      <c r="BB558" s="80" t="s">
        <v>722</v>
      </c>
      <c r="BC558" s="270"/>
      <c r="BD558" s="72">
        <v>84.97</v>
      </c>
      <c r="BE558" s="72"/>
      <c r="BF558" s="72"/>
      <c r="BG558" s="72"/>
      <c r="BH558" s="72">
        <v>4.63</v>
      </c>
      <c r="BI558" s="72"/>
      <c r="BJ558" s="72"/>
      <c r="BK558" s="72"/>
      <c r="BL558" s="72"/>
      <c r="BM558" s="72"/>
      <c r="BN558" s="72"/>
      <c r="BO558" s="72"/>
      <c r="BP558" s="72"/>
      <c r="BQ558" s="72"/>
      <c r="BR558" s="72"/>
      <c r="BS558" s="72"/>
      <c r="BT558" s="72"/>
      <c r="BU558" s="72"/>
      <c r="BV558" s="72"/>
      <c r="BW558" s="72"/>
      <c r="BX558" s="72"/>
      <c r="BY558" s="72"/>
      <c r="BZ558" s="72">
        <v>2.81</v>
      </c>
      <c r="CA558" s="72"/>
      <c r="CB558" s="72"/>
      <c r="CC558" s="72"/>
      <c r="CD558" s="72"/>
      <c r="CE558" s="72"/>
      <c r="CF558" s="72"/>
      <c r="CG558" s="72"/>
      <c r="CH558" s="72"/>
      <c r="CI558" s="72"/>
      <c r="CJ558" s="72"/>
      <c r="CK558" s="72"/>
      <c r="CL558" s="72"/>
      <c r="CM558" s="72"/>
      <c r="CN558" s="72"/>
      <c r="CO558" s="72"/>
      <c r="CP558" s="72"/>
      <c r="CQ558" s="72"/>
      <c r="CR558" s="72"/>
      <c r="CS558" s="72"/>
      <c r="CT558" s="72"/>
      <c r="CU558" s="72"/>
      <c r="CV558" s="72"/>
      <c r="CW558" s="72"/>
      <c r="CX558" s="72"/>
      <c r="CY558" s="72"/>
      <c r="CZ558" s="72"/>
      <c r="DA558" s="72"/>
      <c r="DB558" s="72"/>
      <c r="DC558" s="72"/>
      <c r="DD558" s="72"/>
      <c r="DE558" s="72"/>
      <c r="DF558" s="72"/>
      <c r="DG558" s="72"/>
      <c r="DH558" s="78">
        <f t="shared" si="363"/>
        <v>92.41</v>
      </c>
      <c r="DJ558" s="77">
        <f t="shared" si="364"/>
        <v>7.5900000000000034</v>
      </c>
      <c r="DK558" s="72"/>
      <c r="DL558" s="51" t="s">
        <v>3334</v>
      </c>
      <c r="DO558" s="358">
        <v>4.7300000000000004</v>
      </c>
      <c r="DP558" s="72"/>
      <c r="DQ558" s="374"/>
      <c r="DR558" s="72"/>
      <c r="DU558" s="52"/>
      <c r="DX558" s="75">
        <f t="shared" si="365"/>
        <v>91.948923276701649</v>
      </c>
      <c r="DY558" s="51">
        <f t="shared" si="366"/>
        <v>0</v>
      </c>
      <c r="DZ558" s="75">
        <f t="shared" si="367"/>
        <v>0</v>
      </c>
      <c r="EA558" s="51" t="e">
        <f t="shared" si="368"/>
        <v>#DIV/0!</v>
      </c>
      <c r="EB558" s="75">
        <f t="shared" si="369"/>
        <v>5.0102802726977602</v>
      </c>
      <c r="EC558" s="51">
        <f t="shared" si="370"/>
        <v>0</v>
      </c>
      <c r="ED558" s="75">
        <f t="shared" si="371"/>
        <v>0</v>
      </c>
      <c r="EE558" s="51" t="e">
        <f t="shared" si="372"/>
        <v>#DIV/0!</v>
      </c>
      <c r="EF558" s="75">
        <f t="shared" si="373"/>
        <v>0</v>
      </c>
      <c r="EG558" s="51" t="e">
        <f t="shared" si="374"/>
        <v>#DIV/0!</v>
      </c>
      <c r="EH558" s="75">
        <f t="shared" si="375"/>
        <v>0</v>
      </c>
      <c r="EI558" s="51" t="e">
        <f t="shared" si="376"/>
        <v>#DIV/0!</v>
      </c>
      <c r="EJ558" s="75">
        <f t="shared" si="377"/>
        <v>0</v>
      </c>
      <c r="EK558" s="51" t="e">
        <f t="shared" si="378"/>
        <v>#DIV/0!</v>
      </c>
      <c r="EL558" s="75">
        <f t="shared" si="379"/>
        <v>3.0407964506005842</v>
      </c>
      <c r="EM558" s="51">
        <f t="shared" si="380"/>
        <v>0</v>
      </c>
      <c r="EN558" s="75">
        <f t="shared" si="381"/>
        <v>0</v>
      </c>
      <c r="EO558" s="51" t="e">
        <f t="shared" si="382"/>
        <v>#DIV/0!</v>
      </c>
      <c r="EP558" s="75">
        <f t="shared" si="383"/>
        <v>0</v>
      </c>
      <c r="EQ558" s="51" t="e">
        <f t="shared" si="384"/>
        <v>#DIV/0!</v>
      </c>
      <c r="ER558" s="51">
        <f t="shared" si="385"/>
        <v>100</v>
      </c>
      <c r="ES558" s="51">
        <f t="shared" si="386"/>
        <v>0</v>
      </c>
    </row>
    <row r="559" spans="1:149" s="43" customFormat="1" ht="14.65" thickBot="1" x14ac:dyDescent="0.5">
      <c r="A559" s="89" t="s">
        <v>1442</v>
      </c>
      <c r="B559" s="86" t="s">
        <v>956</v>
      </c>
      <c r="C559" s="43" t="s">
        <v>3653</v>
      </c>
      <c r="D559" s="43" t="s">
        <v>3652</v>
      </c>
      <c r="E559" s="89" t="s">
        <v>637</v>
      </c>
      <c r="F559" s="89">
        <v>27</v>
      </c>
      <c r="G559" s="90" t="s">
        <v>3367</v>
      </c>
      <c r="H559" s="89" t="s">
        <v>3153</v>
      </c>
      <c r="I559" s="89">
        <v>70</v>
      </c>
      <c r="J559" s="301">
        <v>500</v>
      </c>
      <c r="K559" s="89"/>
      <c r="L559" s="301">
        <v>1100</v>
      </c>
      <c r="M559" s="90"/>
      <c r="O559" s="89"/>
      <c r="P559" s="90" t="s">
        <v>1374</v>
      </c>
      <c r="Q559" s="123"/>
      <c r="R559" s="123"/>
      <c r="S559" s="134"/>
      <c r="AA559" s="196"/>
      <c r="AB559" s="196"/>
      <c r="AC559" s="196"/>
      <c r="AD559" s="90"/>
      <c r="AE559" s="317">
        <v>1</v>
      </c>
      <c r="AF559" s="196"/>
      <c r="AG559" s="196">
        <v>0</v>
      </c>
      <c r="AH559" s="90"/>
      <c r="AQ559" s="86"/>
      <c r="AR559" s="58">
        <v>1.135</v>
      </c>
      <c r="AS559" s="58"/>
      <c r="AT559" s="91"/>
      <c r="AU559" s="277">
        <v>5000</v>
      </c>
      <c r="AW559" s="277">
        <v>5675</v>
      </c>
      <c r="AY559" s="308"/>
      <c r="BA559" s="86"/>
      <c r="BB559" s="85" t="s">
        <v>722</v>
      </c>
      <c r="BC559" s="271"/>
      <c r="BD559" s="90">
        <v>59.67</v>
      </c>
      <c r="BE559" s="90"/>
      <c r="BF559" s="90"/>
      <c r="BG559" s="90"/>
      <c r="BH559" s="90">
        <v>16.88</v>
      </c>
      <c r="BI559" s="90"/>
      <c r="BJ559" s="90"/>
      <c r="BK559" s="90"/>
      <c r="BL559" s="90"/>
      <c r="BM559" s="90"/>
      <c r="BN559" s="90"/>
      <c r="BO559" s="90"/>
      <c r="BP559" s="90"/>
      <c r="BQ559" s="90"/>
      <c r="BR559" s="90"/>
      <c r="BS559" s="90"/>
      <c r="BT559" s="90"/>
      <c r="BU559" s="90"/>
      <c r="BV559" s="90"/>
      <c r="BW559" s="90"/>
      <c r="BX559" s="90"/>
      <c r="BY559" s="90"/>
      <c r="BZ559" s="90">
        <v>5.28</v>
      </c>
      <c r="CA559" s="90"/>
      <c r="CB559" s="90">
        <v>7.56</v>
      </c>
      <c r="CC559" s="90"/>
      <c r="CD559" s="90"/>
      <c r="CE559" s="90"/>
      <c r="CF559" s="90"/>
      <c r="CG559" s="90"/>
      <c r="CH559" s="90"/>
      <c r="CI559" s="90"/>
      <c r="CJ559" s="90"/>
      <c r="CK559" s="90"/>
      <c r="CL559" s="90"/>
      <c r="CM559" s="90"/>
      <c r="CN559" s="90"/>
      <c r="CO559" s="90"/>
      <c r="CP559" s="90"/>
      <c r="CQ559" s="90"/>
      <c r="CR559" s="90"/>
      <c r="CS559" s="90"/>
      <c r="CT559" s="90"/>
      <c r="CU559" s="90"/>
      <c r="CV559" s="90"/>
      <c r="CW559" s="90"/>
      <c r="CX559" s="90"/>
      <c r="CY559" s="90"/>
      <c r="CZ559" s="90"/>
      <c r="DA559" s="90"/>
      <c r="DB559" s="90"/>
      <c r="DC559" s="90"/>
      <c r="DD559" s="90"/>
      <c r="DE559" s="90"/>
      <c r="DF559" s="90"/>
      <c r="DG559" s="90"/>
      <c r="DH559" s="89">
        <f t="shared" si="363"/>
        <v>89.39</v>
      </c>
      <c r="DJ559" s="91">
        <f t="shared" si="364"/>
        <v>10.61</v>
      </c>
      <c r="DK559" s="90"/>
      <c r="DL559" s="43" t="s">
        <v>3334</v>
      </c>
      <c r="DO559" s="359">
        <v>10.61</v>
      </c>
      <c r="DP559" s="90"/>
      <c r="DQ559" s="375"/>
      <c r="DR559" s="90"/>
      <c r="DS559" s="308"/>
      <c r="DU559" s="59"/>
      <c r="DW559" s="86"/>
      <c r="DX559" s="298">
        <f t="shared" si="365"/>
        <v>66.752433158071383</v>
      </c>
      <c r="DY559" s="43">
        <f t="shared" si="366"/>
        <v>0</v>
      </c>
      <c r="DZ559" s="298">
        <f t="shared" si="367"/>
        <v>0</v>
      </c>
      <c r="EA559" s="43" t="e">
        <f t="shared" si="368"/>
        <v>#DIV/0!</v>
      </c>
      <c r="EB559" s="298">
        <f t="shared" si="369"/>
        <v>18.883544020583955</v>
      </c>
      <c r="EC559" s="43">
        <f t="shared" si="370"/>
        <v>0</v>
      </c>
      <c r="ED559" s="298">
        <f t="shared" si="371"/>
        <v>0</v>
      </c>
      <c r="EE559" s="43" t="e">
        <f t="shared" si="372"/>
        <v>#DIV/0!</v>
      </c>
      <c r="EF559" s="298">
        <f t="shared" si="373"/>
        <v>0</v>
      </c>
      <c r="EG559" s="43" t="e">
        <f t="shared" si="374"/>
        <v>#DIV/0!</v>
      </c>
      <c r="EH559" s="298">
        <f t="shared" si="375"/>
        <v>0</v>
      </c>
      <c r="EI559" s="43" t="e">
        <f t="shared" si="376"/>
        <v>#DIV/0!</v>
      </c>
      <c r="EJ559" s="298">
        <f t="shared" si="377"/>
        <v>0</v>
      </c>
      <c r="EK559" s="43" t="e">
        <f t="shared" si="378"/>
        <v>#DIV/0!</v>
      </c>
      <c r="EL559" s="298">
        <f t="shared" si="379"/>
        <v>5.9067009732632281</v>
      </c>
      <c r="EM559" s="43">
        <f t="shared" si="380"/>
        <v>0</v>
      </c>
      <c r="EN559" s="298">
        <f t="shared" si="381"/>
        <v>8.4573218480814401</v>
      </c>
      <c r="EO559" s="43">
        <f t="shared" si="382"/>
        <v>0</v>
      </c>
      <c r="EP559" s="298">
        <f t="shared" si="383"/>
        <v>0</v>
      </c>
      <c r="EQ559" s="43" t="e">
        <f t="shared" si="384"/>
        <v>#DIV/0!</v>
      </c>
      <c r="ER559" s="43">
        <f t="shared" si="385"/>
        <v>100</v>
      </c>
      <c r="ES559" s="43">
        <f t="shared" si="386"/>
        <v>0</v>
      </c>
    </row>
    <row r="560" spans="1:149" s="77" customFormat="1" x14ac:dyDescent="0.45">
      <c r="A560" s="78" t="s">
        <v>1444</v>
      </c>
      <c r="B560" s="178" t="s">
        <v>3403</v>
      </c>
      <c r="C560" s="77" t="s">
        <v>3444</v>
      </c>
      <c r="D560" s="77" t="s">
        <v>3663</v>
      </c>
      <c r="E560" s="78" t="s">
        <v>637</v>
      </c>
      <c r="F560" s="78" t="s">
        <v>1601</v>
      </c>
      <c r="G560" s="72" t="s">
        <v>3367</v>
      </c>
      <c r="H560" s="78" t="s">
        <v>1100</v>
      </c>
      <c r="I560" s="78">
        <v>235</v>
      </c>
      <c r="J560" s="300">
        <v>202.8</v>
      </c>
      <c r="K560" s="78">
        <v>1</v>
      </c>
      <c r="L560" s="300">
        <v>850</v>
      </c>
      <c r="M560" s="72">
        <v>5</v>
      </c>
      <c r="O560" s="78" t="s">
        <v>3305</v>
      </c>
      <c r="P560" s="72" t="s">
        <v>3202</v>
      </c>
      <c r="Q560" s="125"/>
      <c r="R560" s="164">
        <v>1.8</v>
      </c>
      <c r="S560" s="110">
        <v>-11</v>
      </c>
      <c r="AA560" s="195"/>
      <c r="AB560" s="195"/>
      <c r="AC560" s="195"/>
      <c r="AD560" s="72"/>
      <c r="AE560" s="316">
        <v>0.79</v>
      </c>
      <c r="AF560" s="195"/>
      <c r="AG560" s="195">
        <v>0.21</v>
      </c>
      <c r="AH560" s="72"/>
      <c r="AQ560" s="178" t="s">
        <v>824</v>
      </c>
      <c r="AR560" s="66">
        <v>0.82540000000000002</v>
      </c>
      <c r="AS560" s="66">
        <v>1.9510000000000001</v>
      </c>
      <c r="AU560" s="276">
        <v>1602.1200000000001</v>
      </c>
      <c r="AV560" s="276">
        <v>425.87999999999994</v>
      </c>
      <c r="AW560" s="276">
        <v>1322.389848</v>
      </c>
      <c r="AX560" s="95">
        <v>14.190674378258143</v>
      </c>
      <c r="AY560" s="276">
        <v>830.8918799999999</v>
      </c>
      <c r="AZ560" s="95">
        <v>11.66974915175958</v>
      </c>
      <c r="BA560" s="178"/>
      <c r="BB560" s="98" t="s">
        <v>722</v>
      </c>
      <c r="BC560" s="270" t="s">
        <v>1126</v>
      </c>
      <c r="BD560" s="152">
        <v>73.090599999999995</v>
      </c>
      <c r="BE560" s="152">
        <v>0.32</v>
      </c>
      <c r="BF560" s="152">
        <v>0.28065000000000001</v>
      </c>
      <c r="BG560" s="152">
        <v>0.06</v>
      </c>
      <c r="BH560" s="152">
        <v>11.422499999999999</v>
      </c>
      <c r="BI560" s="152">
        <v>0.08</v>
      </c>
      <c r="BJ560" s="152"/>
      <c r="BK560" s="152"/>
      <c r="BL560" s="152"/>
      <c r="BM560" s="152"/>
      <c r="BN560" s="152">
        <v>1.2629300000000001</v>
      </c>
      <c r="BO560" s="152">
        <v>0.15</v>
      </c>
      <c r="BP560" s="152">
        <v>9.3549999999999994E-2</v>
      </c>
      <c r="BQ560" s="152">
        <v>0.08</v>
      </c>
      <c r="BR560" s="152">
        <v>0.38355499999999998</v>
      </c>
      <c r="BS560" s="152">
        <v>0.03</v>
      </c>
      <c r="BT560" s="152"/>
      <c r="BU560" s="152"/>
      <c r="BV560" s="152"/>
      <c r="BW560" s="152"/>
      <c r="BX560" s="152">
        <v>1.95519</v>
      </c>
      <c r="BY560" s="152">
        <v>0.12</v>
      </c>
      <c r="BZ560" s="152">
        <v>2.7129500000000002</v>
      </c>
      <c r="CA560" s="152">
        <v>0.06</v>
      </c>
      <c r="CB560" s="152">
        <v>2.3574600000000001</v>
      </c>
      <c r="CC560" s="152">
        <v>0.17</v>
      </c>
      <c r="CD560" s="72"/>
      <c r="CE560" s="72"/>
      <c r="CF560" s="72"/>
      <c r="CG560" s="72"/>
      <c r="CH560" s="72"/>
      <c r="CI560" s="72"/>
      <c r="CJ560" s="72"/>
      <c r="CK560" s="72"/>
      <c r="CL560" s="72"/>
      <c r="CM560" s="72"/>
      <c r="CN560" s="72"/>
      <c r="CO560" s="72"/>
      <c r="CP560" s="72"/>
      <c r="CQ560" s="72"/>
      <c r="CR560" s="72"/>
      <c r="CS560" s="72"/>
      <c r="CT560" s="72"/>
      <c r="CU560" s="72"/>
      <c r="CV560" s="72"/>
      <c r="CW560" s="72"/>
      <c r="CX560" s="72"/>
      <c r="CY560" s="72"/>
      <c r="CZ560" s="72"/>
      <c r="DA560" s="72"/>
      <c r="DB560" s="72"/>
      <c r="DC560" s="72"/>
      <c r="DD560" s="72"/>
      <c r="DE560" s="72"/>
      <c r="DF560" s="72"/>
      <c r="DG560" s="72"/>
      <c r="DH560" s="78">
        <f t="shared" si="363"/>
        <v>93.559384999999992</v>
      </c>
      <c r="DJ560" s="77">
        <f t="shared" si="364"/>
        <v>6.4406150000000082</v>
      </c>
      <c r="DK560" s="72">
        <v>0.47</v>
      </c>
      <c r="DO560" s="358">
        <v>6.45</v>
      </c>
      <c r="DP560" s="72"/>
      <c r="DQ560" s="374"/>
      <c r="DR560" s="72"/>
      <c r="DS560" s="246"/>
      <c r="DU560" s="96"/>
      <c r="DW560" s="178"/>
      <c r="DX560" s="304">
        <f t="shared" si="365"/>
        <v>78.122146698591493</v>
      </c>
      <c r="DY560" s="77">
        <f t="shared" si="366"/>
        <v>0.34202875531941562</v>
      </c>
      <c r="DZ560" s="304">
        <f t="shared" si="367"/>
        <v>0.29996990681373126</v>
      </c>
      <c r="EA560" s="77">
        <f t="shared" si="368"/>
        <v>6.4130391622390426E-2</v>
      </c>
      <c r="EB560" s="304">
        <f t="shared" si="369"/>
        <v>12.208823305112578</v>
      </c>
      <c r="EC560" s="77">
        <f t="shared" si="370"/>
        <v>8.550718882985392E-2</v>
      </c>
      <c r="ED560" s="304">
        <f t="shared" si="371"/>
        <v>1.3498699248610924</v>
      </c>
      <c r="EE560" s="77">
        <f t="shared" si="372"/>
        <v>0.16032597905597604</v>
      </c>
      <c r="EF560" s="304">
        <f t="shared" si="373"/>
        <v>9.9989968937910401E-2</v>
      </c>
      <c r="EG560" s="77">
        <f t="shared" si="374"/>
        <v>8.5507188829853906E-2</v>
      </c>
      <c r="EH560" s="304">
        <f t="shared" si="375"/>
        <v>0.40995887264543268</v>
      </c>
      <c r="EI560" s="77">
        <f t="shared" si="376"/>
        <v>3.2065195811195213E-2</v>
      </c>
      <c r="EJ560" s="304">
        <f t="shared" si="377"/>
        <v>2.0897850066030257</v>
      </c>
      <c r="EK560" s="77">
        <f t="shared" si="378"/>
        <v>0.12826078324478085</v>
      </c>
      <c r="EL560" s="304">
        <f t="shared" si="379"/>
        <v>2.8997090991994021</v>
      </c>
      <c r="EM560" s="77">
        <f t="shared" si="380"/>
        <v>6.4130391622390426E-2</v>
      </c>
      <c r="EN560" s="304">
        <f t="shared" si="381"/>
        <v>2.5197472172353423</v>
      </c>
      <c r="EO560" s="77">
        <f t="shared" si="382"/>
        <v>0.18170277626343956</v>
      </c>
      <c r="EP560" s="304">
        <f t="shared" si="383"/>
        <v>0</v>
      </c>
      <c r="EQ560" s="77" t="e">
        <f t="shared" si="384"/>
        <v>#DIV/0!</v>
      </c>
      <c r="ER560" s="77">
        <f t="shared" si="385"/>
        <v>100</v>
      </c>
      <c r="ES560" s="77">
        <f t="shared" si="386"/>
        <v>0</v>
      </c>
    </row>
    <row r="561" spans="1:149" s="77" customFormat="1" x14ac:dyDescent="0.45">
      <c r="A561" s="78" t="s">
        <v>1444</v>
      </c>
      <c r="B561" s="178" t="s">
        <v>3403</v>
      </c>
      <c r="C561" s="77" t="s">
        <v>3444</v>
      </c>
      <c r="D561" s="77" t="s">
        <v>3663</v>
      </c>
      <c r="E561" s="78" t="s">
        <v>637</v>
      </c>
      <c r="F561" s="78" t="s">
        <v>1602</v>
      </c>
      <c r="G561" s="72" t="s">
        <v>3367</v>
      </c>
      <c r="H561" s="78" t="s">
        <v>1100</v>
      </c>
      <c r="I561" s="78">
        <v>322</v>
      </c>
      <c r="J561" s="300">
        <v>213</v>
      </c>
      <c r="K561" s="78">
        <v>1</v>
      </c>
      <c r="L561" s="300">
        <v>876</v>
      </c>
      <c r="M561" s="72">
        <v>5</v>
      </c>
      <c r="O561" s="78" t="s">
        <v>3655</v>
      </c>
      <c r="P561" s="72" t="s">
        <v>3203</v>
      </c>
      <c r="Q561" s="125"/>
      <c r="R561" s="164">
        <v>0.9</v>
      </c>
      <c r="S561" s="110">
        <v>-11.4</v>
      </c>
      <c r="AA561" s="195"/>
      <c r="AB561" s="195"/>
      <c r="AC561" s="195"/>
      <c r="AD561" s="72"/>
      <c r="AE561" s="316">
        <v>1</v>
      </c>
      <c r="AF561" s="195"/>
      <c r="AG561" s="195">
        <v>0</v>
      </c>
      <c r="AH561" s="72"/>
      <c r="AQ561" s="178"/>
      <c r="AR561" s="66">
        <v>0.84</v>
      </c>
      <c r="AS561" s="66"/>
      <c r="AU561" s="276">
        <v>2130</v>
      </c>
      <c r="AV561" s="276"/>
      <c r="AW561" s="276">
        <v>1789.2</v>
      </c>
      <c r="AX561" s="95"/>
      <c r="AY561" s="276"/>
      <c r="AZ561" s="95"/>
      <c r="BA561" s="178"/>
      <c r="BB561" s="98" t="s">
        <v>722</v>
      </c>
      <c r="BC561" s="270" t="s">
        <v>1126</v>
      </c>
      <c r="BD561" s="152">
        <v>68.191400000000002</v>
      </c>
      <c r="BE561" s="152">
        <v>0.72</v>
      </c>
      <c r="BF561" s="152">
        <v>0.30031999999999998</v>
      </c>
      <c r="BG561" s="152">
        <v>0.06</v>
      </c>
      <c r="BH561" s="152">
        <v>14.105700000000001</v>
      </c>
      <c r="BI561" s="152">
        <v>0.27</v>
      </c>
      <c r="BJ561" s="152"/>
      <c r="BK561" s="152"/>
      <c r="BL561" s="152"/>
      <c r="BM561" s="152"/>
      <c r="BN561" s="152">
        <v>2.2148599999999998</v>
      </c>
      <c r="BO561" s="152">
        <v>0.41</v>
      </c>
      <c r="BP561" s="152">
        <v>0.18770000000000001</v>
      </c>
      <c r="BQ561" s="152">
        <v>0.08</v>
      </c>
      <c r="BR561" s="152">
        <v>0.30031999999999998</v>
      </c>
      <c r="BS561" s="152">
        <v>0.12</v>
      </c>
      <c r="BT561" s="152"/>
      <c r="BU561" s="152"/>
      <c r="BV561" s="152"/>
      <c r="BW561" s="152"/>
      <c r="BX561" s="152">
        <v>3.3504499999999999</v>
      </c>
      <c r="BY561" s="152">
        <v>0.22</v>
      </c>
      <c r="BZ561" s="152">
        <v>3.3786</v>
      </c>
      <c r="CA561" s="152">
        <v>0.21</v>
      </c>
      <c r="CB561" s="152">
        <v>1.81131</v>
      </c>
      <c r="CC561" s="152">
        <v>0.05</v>
      </c>
      <c r="CD561" s="72"/>
      <c r="CE561" s="72"/>
      <c r="CF561" s="72"/>
      <c r="CG561" s="72"/>
      <c r="CH561" s="72"/>
      <c r="CI561" s="72"/>
      <c r="CJ561" s="72"/>
      <c r="CK561" s="72"/>
      <c r="CL561" s="72"/>
      <c r="CM561" s="72"/>
      <c r="CN561" s="72"/>
      <c r="CO561" s="72"/>
      <c r="CP561" s="72"/>
      <c r="CQ561" s="72"/>
      <c r="CR561" s="72"/>
      <c r="CS561" s="72"/>
      <c r="CT561" s="72"/>
      <c r="CU561" s="72"/>
      <c r="CV561" s="72"/>
      <c r="CW561" s="72"/>
      <c r="CX561" s="72"/>
      <c r="CY561" s="72"/>
      <c r="CZ561" s="72"/>
      <c r="DA561" s="72"/>
      <c r="DB561" s="72"/>
      <c r="DC561" s="72"/>
      <c r="DD561" s="72"/>
      <c r="DE561" s="72"/>
      <c r="DF561" s="72"/>
      <c r="DG561" s="72"/>
      <c r="DH561" s="78">
        <f t="shared" ref="DH561:DH624" si="387">SUM(BD561,BF561,BH561,BJ561,BL561,BN561,BP561,BR561,BT561,BV561,BX561,BZ561,CB561,CD561,CF561,CH561,CJ561,CL561,CN561,CX561,CZ561,DB561)</f>
        <v>93.840660000000014</v>
      </c>
      <c r="DJ561" s="77">
        <f t="shared" si="364"/>
        <v>6.159339999999986</v>
      </c>
      <c r="DK561" s="72">
        <v>0.59</v>
      </c>
      <c r="DO561" s="358">
        <v>6.15</v>
      </c>
      <c r="DP561" s="72"/>
      <c r="DQ561" s="374"/>
      <c r="DR561" s="72"/>
      <c r="DS561" s="246"/>
      <c r="DU561" s="96"/>
      <c r="DW561" s="178"/>
      <c r="DX561" s="304">
        <f t="shared" si="365"/>
        <v>72.667221223721128</v>
      </c>
      <c r="DY561" s="77">
        <f t="shared" si="366"/>
        <v>0.76725803079390087</v>
      </c>
      <c r="DZ561" s="304">
        <f t="shared" si="367"/>
        <v>0.32003184973336707</v>
      </c>
      <c r="EA561" s="77">
        <f t="shared" si="368"/>
        <v>6.3938169232825068E-2</v>
      </c>
      <c r="EB561" s="304">
        <f t="shared" si="369"/>
        <v>15.031543895791014</v>
      </c>
      <c r="EC561" s="77">
        <f t="shared" si="370"/>
        <v>0.2877217615477129</v>
      </c>
      <c r="ED561" s="304">
        <f t="shared" si="371"/>
        <v>2.3602348917835823</v>
      </c>
      <c r="EE561" s="77">
        <f t="shared" si="372"/>
        <v>0.43691082309097129</v>
      </c>
      <c r="EF561" s="304">
        <f t="shared" si="373"/>
        <v>0.20001990608335446</v>
      </c>
      <c r="EG561" s="77">
        <f t="shared" si="374"/>
        <v>8.5250892310433438E-2</v>
      </c>
      <c r="EH561" s="304">
        <f t="shared" si="375"/>
        <v>0.32003184973336707</v>
      </c>
      <c r="EI561" s="77">
        <f t="shared" si="376"/>
        <v>0.12787633846565014</v>
      </c>
      <c r="EJ561" s="304">
        <f t="shared" si="377"/>
        <v>3.5703606517686461</v>
      </c>
      <c r="EK561" s="77">
        <f t="shared" si="378"/>
        <v>0.23443995385369193</v>
      </c>
      <c r="EL561" s="304">
        <f t="shared" si="379"/>
        <v>3.6003583095003804</v>
      </c>
      <c r="EM561" s="77">
        <f t="shared" si="380"/>
        <v>0.22378359231488779</v>
      </c>
      <c r="EN561" s="304">
        <f t="shared" si="381"/>
        <v>1.9301974218851399</v>
      </c>
      <c r="EO561" s="77">
        <f t="shared" si="382"/>
        <v>5.3281807694020897E-2</v>
      </c>
      <c r="EP561" s="304">
        <f t="shared" si="383"/>
        <v>0</v>
      </c>
      <c r="EQ561" s="77" t="e">
        <f t="shared" si="384"/>
        <v>#DIV/0!</v>
      </c>
      <c r="ER561" s="77">
        <f t="shared" si="385"/>
        <v>100</v>
      </c>
      <c r="ES561" s="77">
        <f t="shared" si="386"/>
        <v>0</v>
      </c>
    </row>
    <row r="562" spans="1:149" s="77" customFormat="1" x14ac:dyDescent="0.45">
      <c r="A562" s="78" t="s">
        <v>1444</v>
      </c>
      <c r="B562" s="178" t="s">
        <v>3403</v>
      </c>
      <c r="C562" s="77" t="s">
        <v>3444</v>
      </c>
      <c r="D562" s="77" t="s">
        <v>3663</v>
      </c>
      <c r="E562" s="78" t="s">
        <v>637</v>
      </c>
      <c r="F562" s="78" t="s">
        <v>1603</v>
      </c>
      <c r="G562" s="72" t="s">
        <v>3367</v>
      </c>
      <c r="H562" s="78" t="s">
        <v>1100</v>
      </c>
      <c r="I562" s="78">
        <v>322</v>
      </c>
      <c r="J562" s="300">
        <v>213</v>
      </c>
      <c r="K562" s="78">
        <v>1</v>
      </c>
      <c r="L562" s="300">
        <v>876</v>
      </c>
      <c r="M562" s="72">
        <v>5</v>
      </c>
      <c r="O562" s="78" t="s">
        <v>3655</v>
      </c>
      <c r="P562" s="72" t="s">
        <v>3167</v>
      </c>
      <c r="Q562" s="125"/>
      <c r="R562" s="164">
        <v>0.9</v>
      </c>
      <c r="S562" s="110">
        <v>-11.4</v>
      </c>
      <c r="AA562" s="195"/>
      <c r="AB562" s="195"/>
      <c r="AC562" s="195"/>
      <c r="AD562" s="72"/>
      <c r="AE562" s="316">
        <v>0.89</v>
      </c>
      <c r="AF562" s="195"/>
      <c r="AG562" s="195">
        <v>0.11</v>
      </c>
      <c r="AH562" s="72"/>
      <c r="AQ562" s="178" t="s">
        <v>824</v>
      </c>
      <c r="AR562" s="66">
        <v>0.84150000000000003</v>
      </c>
      <c r="AS562" s="66">
        <v>2.0390000000000001</v>
      </c>
      <c r="AU562" s="276">
        <v>1895.7</v>
      </c>
      <c r="AV562" s="276">
        <v>234.29999999999998</v>
      </c>
      <c r="AW562" s="276">
        <v>1595.2315500000002</v>
      </c>
      <c r="AX562" s="95">
        <v>16.361683331376423</v>
      </c>
      <c r="AY562" s="276">
        <v>477.73770000000002</v>
      </c>
      <c r="AZ562" s="95">
        <v>6.5532993705559495</v>
      </c>
      <c r="BA562" s="178"/>
      <c r="BB562" s="98" t="s">
        <v>722</v>
      </c>
      <c r="BC562" s="270" t="s">
        <v>1126</v>
      </c>
      <c r="BD562" s="152">
        <v>68.251599999999996</v>
      </c>
      <c r="BE562" s="152">
        <v>0.12</v>
      </c>
      <c r="BF562" s="152">
        <v>0.33516000000000001</v>
      </c>
      <c r="BG562" s="152">
        <v>0.06</v>
      </c>
      <c r="BH562" s="152">
        <v>13.108499999999999</v>
      </c>
      <c r="BI562" s="152">
        <v>0.11</v>
      </c>
      <c r="BJ562" s="152"/>
      <c r="BK562" s="152"/>
      <c r="BL562" s="152"/>
      <c r="BM562" s="152"/>
      <c r="BN562" s="152">
        <v>2.4950800000000002</v>
      </c>
      <c r="BO562" s="152">
        <v>0.1</v>
      </c>
      <c r="BP562" s="152">
        <v>0.15826999999999999</v>
      </c>
      <c r="BQ562" s="152">
        <v>0.08</v>
      </c>
      <c r="BR562" s="152">
        <v>0.53998000000000002</v>
      </c>
      <c r="BS562" s="152">
        <v>0.06</v>
      </c>
      <c r="BT562" s="152"/>
      <c r="BU562" s="152"/>
      <c r="BV562" s="152"/>
      <c r="BW562" s="152"/>
      <c r="BX562" s="152">
        <v>2.89541</v>
      </c>
      <c r="BY562" s="152">
        <v>0.14000000000000001</v>
      </c>
      <c r="BZ562" s="152">
        <v>3.2864300000000002</v>
      </c>
      <c r="CA562" s="152">
        <v>0.09</v>
      </c>
      <c r="CB562" s="152">
        <v>2.0295800000000002</v>
      </c>
      <c r="CC562" s="152">
        <v>0.09</v>
      </c>
      <c r="CD562" s="72"/>
      <c r="CE562" s="72"/>
      <c r="CF562" s="72"/>
      <c r="CG562" s="72"/>
      <c r="CH562" s="72"/>
      <c r="CI562" s="72"/>
      <c r="CJ562" s="72"/>
      <c r="CK562" s="72"/>
      <c r="CL562" s="72"/>
      <c r="CM562" s="72"/>
      <c r="CN562" s="72"/>
      <c r="CO562" s="72"/>
      <c r="CP562" s="72"/>
      <c r="CQ562" s="72"/>
      <c r="CR562" s="72"/>
      <c r="CS562" s="72"/>
      <c r="CT562" s="72"/>
      <c r="CU562" s="72"/>
      <c r="CV562" s="72"/>
      <c r="CW562" s="72"/>
      <c r="CX562" s="72"/>
      <c r="CY562" s="72"/>
      <c r="CZ562" s="72"/>
      <c r="DA562" s="72"/>
      <c r="DB562" s="72"/>
      <c r="DC562" s="72"/>
      <c r="DD562" s="72"/>
      <c r="DE562" s="72"/>
      <c r="DF562" s="72"/>
      <c r="DG562" s="72"/>
      <c r="DH562" s="78">
        <f t="shared" si="387"/>
        <v>93.100009999999983</v>
      </c>
      <c r="DJ562" s="77">
        <f t="shared" si="364"/>
        <v>6.8999900000000167</v>
      </c>
      <c r="DK562" s="72">
        <v>0.54</v>
      </c>
      <c r="DO562" s="358">
        <v>6.9</v>
      </c>
      <c r="DP562" s="72"/>
      <c r="DQ562" s="374"/>
      <c r="DR562" s="72"/>
      <c r="DS562" s="246"/>
      <c r="DU562" s="96"/>
      <c r="DW562" s="178"/>
      <c r="DX562" s="304">
        <f t="shared" si="365"/>
        <v>73.30998138453478</v>
      </c>
      <c r="DY562" s="77">
        <f t="shared" si="366"/>
        <v>0.1288936488836038</v>
      </c>
      <c r="DZ562" s="304">
        <f t="shared" si="367"/>
        <v>0.35999996133190537</v>
      </c>
      <c r="EA562" s="77">
        <f t="shared" si="368"/>
        <v>6.4446824441801887E-2</v>
      </c>
      <c r="EB562" s="304">
        <f t="shared" si="369"/>
        <v>14.080019969922668</v>
      </c>
      <c r="EC562" s="77">
        <f t="shared" si="370"/>
        <v>0.11815251147663682</v>
      </c>
      <c r="ED562" s="304">
        <f t="shared" si="371"/>
        <v>2.6799997121375183</v>
      </c>
      <c r="EE562" s="77">
        <f t="shared" si="372"/>
        <v>0.10741137406966984</v>
      </c>
      <c r="EF562" s="304">
        <f t="shared" si="373"/>
        <v>0.16999998174006642</v>
      </c>
      <c r="EG562" s="77">
        <f t="shared" si="374"/>
        <v>8.5929099255735858E-2</v>
      </c>
      <c r="EH562" s="304">
        <f t="shared" si="375"/>
        <v>0.57999993770140312</v>
      </c>
      <c r="EI562" s="77">
        <f t="shared" si="376"/>
        <v>6.4446824441801887E-2</v>
      </c>
      <c r="EJ562" s="304">
        <f t="shared" si="377"/>
        <v>3.1099996659506273</v>
      </c>
      <c r="EK562" s="77">
        <f t="shared" si="378"/>
        <v>0.15037592369753777</v>
      </c>
      <c r="EL562" s="304">
        <f t="shared" si="379"/>
        <v>3.5299996208378501</v>
      </c>
      <c r="EM562" s="77">
        <f t="shared" si="380"/>
        <v>9.667023666270283E-2</v>
      </c>
      <c r="EN562" s="304">
        <f t="shared" si="381"/>
        <v>2.1799997658432049</v>
      </c>
      <c r="EO562" s="77">
        <f t="shared" si="382"/>
        <v>9.667023666270283E-2</v>
      </c>
      <c r="EP562" s="304">
        <f t="shared" si="383"/>
        <v>0</v>
      </c>
      <c r="EQ562" s="77" t="e">
        <f t="shared" si="384"/>
        <v>#DIV/0!</v>
      </c>
      <c r="ER562" s="77">
        <f t="shared" si="385"/>
        <v>100</v>
      </c>
      <c r="ES562" s="77">
        <f t="shared" si="386"/>
        <v>0</v>
      </c>
    </row>
    <row r="563" spans="1:149" s="77" customFormat="1" x14ac:dyDescent="0.45">
      <c r="A563" s="78" t="s">
        <v>1444</v>
      </c>
      <c r="B563" s="178" t="s">
        <v>3403</v>
      </c>
      <c r="C563" s="77" t="s">
        <v>3444</v>
      </c>
      <c r="D563" s="77" t="s">
        <v>3663</v>
      </c>
      <c r="E563" s="78" t="s">
        <v>637</v>
      </c>
      <c r="F563" s="78" t="s">
        <v>1604</v>
      </c>
      <c r="G563" s="72" t="s">
        <v>3367</v>
      </c>
      <c r="H563" s="78" t="s">
        <v>1100</v>
      </c>
      <c r="I563" s="78">
        <v>322</v>
      </c>
      <c r="J563" s="300">
        <v>213</v>
      </c>
      <c r="K563" s="78">
        <v>1</v>
      </c>
      <c r="L563" s="300">
        <v>876</v>
      </c>
      <c r="M563" s="72">
        <v>5</v>
      </c>
      <c r="O563" s="78" t="s">
        <v>3201</v>
      </c>
      <c r="P563" s="72" t="s">
        <v>3202</v>
      </c>
      <c r="Q563" s="125"/>
      <c r="R563" s="164">
        <v>0.8</v>
      </c>
      <c r="S563" s="110">
        <v>-11.5</v>
      </c>
      <c r="AA563" s="195"/>
      <c r="AB563" s="195"/>
      <c r="AC563" s="195"/>
      <c r="AD563" s="72"/>
      <c r="AE563" s="316">
        <v>0.81</v>
      </c>
      <c r="AF563" s="195"/>
      <c r="AG563" s="195">
        <v>0.19</v>
      </c>
      <c r="AH563" s="72"/>
      <c r="AQ563" s="178" t="s">
        <v>824</v>
      </c>
      <c r="AR563" s="66">
        <v>0.84460000000000002</v>
      </c>
      <c r="AS563" s="66">
        <v>1.996</v>
      </c>
      <c r="AU563" s="276">
        <v>1725.3000000000002</v>
      </c>
      <c r="AV563" s="276">
        <v>404.69999999999987</v>
      </c>
      <c r="AW563" s="276">
        <v>1457.1883800000003</v>
      </c>
      <c r="AX563" s="95">
        <v>15.007710872764354</v>
      </c>
      <c r="AY563" s="276">
        <v>807.78119999999979</v>
      </c>
      <c r="AZ563" s="95">
        <v>11.080624429486992</v>
      </c>
      <c r="BA563" s="178"/>
      <c r="BB563" s="98" t="s">
        <v>722</v>
      </c>
      <c r="BC563" s="270" t="s">
        <v>1126</v>
      </c>
      <c r="BD563" s="152">
        <v>69.498900000000006</v>
      </c>
      <c r="BE563" s="152"/>
      <c r="BF563" s="152">
        <v>0.33623999999999998</v>
      </c>
      <c r="BG563" s="152"/>
      <c r="BH563" s="152">
        <v>12.440899999999999</v>
      </c>
      <c r="BI563" s="152"/>
      <c r="BJ563" s="152"/>
      <c r="BK563" s="152"/>
      <c r="BL563" s="152"/>
      <c r="BM563" s="152"/>
      <c r="BN563" s="152">
        <v>2.3816999999999999</v>
      </c>
      <c r="BO563" s="152"/>
      <c r="BP563" s="152">
        <v>0.12142</v>
      </c>
      <c r="BQ563" s="152"/>
      <c r="BR563" s="152">
        <v>0.31756000000000001</v>
      </c>
      <c r="BS563" s="152"/>
      <c r="BT563" s="152"/>
      <c r="BU563" s="152"/>
      <c r="BV563" s="152"/>
      <c r="BW563" s="152"/>
      <c r="BX563" s="152">
        <v>2.2322600000000001</v>
      </c>
      <c r="BY563" s="152"/>
      <c r="BZ563" s="152">
        <v>3.8200599999999998</v>
      </c>
      <c r="CA563" s="152"/>
      <c r="CB563" s="152">
        <v>2.2602799999999998</v>
      </c>
      <c r="CC563" s="152"/>
      <c r="CD563" s="72"/>
      <c r="CE563" s="72"/>
      <c r="CF563" s="72"/>
      <c r="CG563" s="72"/>
      <c r="CH563" s="72"/>
      <c r="CI563" s="72"/>
      <c r="CJ563" s="72"/>
      <c r="CK563" s="72"/>
      <c r="CL563" s="72"/>
      <c r="CM563" s="72"/>
      <c r="CN563" s="72"/>
      <c r="CO563" s="72"/>
      <c r="CP563" s="72"/>
      <c r="CQ563" s="72"/>
      <c r="CR563" s="72"/>
      <c r="CS563" s="72"/>
      <c r="CT563" s="72"/>
      <c r="CU563" s="72"/>
      <c r="CV563" s="72"/>
      <c r="CW563" s="72"/>
      <c r="CX563" s="72"/>
      <c r="CY563" s="72"/>
      <c r="CZ563" s="72"/>
      <c r="DA563" s="72"/>
      <c r="DB563" s="72"/>
      <c r="DC563" s="72"/>
      <c r="DD563" s="72"/>
      <c r="DE563" s="72"/>
      <c r="DF563" s="72"/>
      <c r="DG563" s="72"/>
      <c r="DH563" s="78">
        <f t="shared" si="387"/>
        <v>93.409319999999994</v>
      </c>
      <c r="DJ563" s="77">
        <f t="shared" si="364"/>
        <v>6.5906800000000061</v>
      </c>
      <c r="DK563" s="72">
        <v>0.44</v>
      </c>
      <c r="DO563" s="358">
        <v>6.6</v>
      </c>
      <c r="DP563" s="72"/>
      <c r="DQ563" s="374"/>
      <c r="DR563" s="72"/>
      <c r="DS563" s="246"/>
      <c r="DU563" s="96"/>
      <c r="DW563" s="178"/>
      <c r="DX563" s="304">
        <f t="shared" si="365"/>
        <v>74.402532852182219</v>
      </c>
      <c r="DY563" s="77">
        <f t="shared" si="366"/>
        <v>0</v>
      </c>
      <c r="DZ563" s="304">
        <f t="shared" si="367"/>
        <v>0.35996408067203572</v>
      </c>
      <c r="EA563" s="77">
        <f t="shared" si="368"/>
        <v>0</v>
      </c>
      <c r="EB563" s="304">
        <f t="shared" si="369"/>
        <v>13.318692396005025</v>
      </c>
      <c r="EC563" s="77">
        <f t="shared" si="370"/>
        <v>0</v>
      </c>
      <c r="ED563" s="304">
        <f t="shared" si="371"/>
        <v>2.5497455714269197</v>
      </c>
      <c r="EE563" s="77">
        <f t="shared" si="372"/>
        <v>0</v>
      </c>
      <c r="EF563" s="304">
        <f t="shared" si="373"/>
        <v>0.12998702913156848</v>
      </c>
      <c r="EG563" s="77">
        <f t="shared" si="374"/>
        <v>0</v>
      </c>
      <c r="EH563" s="304">
        <f t="shared" si="375"/>
        <v>0.33996607619025598</v>
      </c>
      <c r="EI563" s="77">
        <f t="shared" si="376"/>
        <v>0</v>
      </c>
      <c r="EJ563" s="304">
        <f t="shared" si="377"/>
        <v>2.3897615355726822</v>
      </c>
      <c r="EK563" s="77">
        <f t="shared" si="378"/>
        <v>0</v>
      </c>
      <c r="EL563" s="304">
        <f t="shared" si="379"/>
        <v>4.089591916523962</v>
      </c>
      <c r="EM563" s="77">
        <f t="shared" si="380"/>
        <v>0</v>
      </c>
      <c r="EN563" s="304">
        <f t="shared" si="381"/>
        <v>2.4197585422953511</v>
      </c>
      <c r="EO563" s="77">
        <f t="shared" si="382"/>
        <v>0</v>
      </c>
      <c r="EP563" s="304">
        <f t="shared" si="383"/>
        <v>0</v>
      </c>
      <c r="EQ563" s="77" t="e">
        <f t="shared" si="384"/>
        <v>#DIV/0!</v>
      </c>
      <c r="ER563" s="77">
        <f t="shared" si="385"/>
        <v>100</v>
      </c>
      <c r="ES563" s="77">
        <f t="shared" si="386"/>
        <v>0</v>
      </c>
    </row>
    <row r="564" spans="1:149" s="77" customFormat="1" x14ac:dyDescent="0.45">
      <c r="A564" s="78" t="s">
        <v>1444</v>
      </c>
      <c r="B564" s="178" t="s">
        <v>3403</v>
      </c>
      <c r="C564" s="77" t="s">
        <v>3444</v>
      </c>
      <c r="D564" s="77" t="s">
        <v>3663</v>
      </c>
      <c r="E564" s="78" t="s">
        <v>637</v>
      </c>
      <c r="F564" s="78" t="s">
        <v>1605</v>
      </c>
      <c r="G564" s="72" t="s">
        <v>3367</v>
      </c>
      <c r="H564" s="78" t="s">
        <v>1100</v>
      </c>
      <c r="I564" s="78">
        <v>322</v>
      </c>
      <c r="J564" s="300">
        <v>213</v>
      </c>
      <c r="K564" s="78">
        <v>1</v>
      </c>
      <c r="L564" s="300">
        <v>876</v>
      </c>
      <c r="M564" s="72">
        <v>5</v>
      </c>
      <c r="O564" s="78" t="s">
        <v>3655</v>
      </c>
      <c r="P564" s="72" t="s">
        <v>3203</v>
      </c>
      <c r="Q564" s="125"/>
      <c r="R564" s="164">
        <v>0.9</v>
      </c>
      <c r="S564" s="110">
        <v>-11.4</v>
      </c>
      <c r="AA564" s="195"/>
      <c r="AB564" s="195"/>
      <c r="AC564" s="195"/>
      <c r="AD564" s="72"/>
      <c r="AE564" s="316">
        <v>1</v>
      </c>
      <c r="AF564" s="195"/>
      <c r="AG564" s="195">
        <v>0</v>
      </c>
      <c r="AH564" s="72"/>
      <c r="AQ564" s="178"/>
      <c r="AR564" s="66">
        <v>0.84</v>
      </c>
      <c r="AS564" s="66"/>
      <c r="AU564" s="276">
        <v>2130</v>
      </c>
      <c r="AV564" s="276"/>
      <c r="AW564" s="276">
        <v>1789.2</v>
      </c>
      <c r="AX564" s="95"/>
      <c r="AY564" s="276"/>
      <c r="AZ564" s="95"/>
      <c r="BA564" s="178"/>
      <c r="BB564" s="98" t="s">
        <v>722</v>
      </c>
      <c r="BC564" s="270" t="s">
        <v>1126</v>
      </c>
      <c r="BD564" s="152"/>
      <c r="BE564" s="152"/>
      <c r="BF564" s="152"/>
      <c r="BG564" s="152"/>
      <c r="BH564" s="152"/>
      <c r="BI564" s="152"/>
      <c r="BJ564" s="152"/>
      <c r="BK564" s="152"/>
      <c r="BL564" s="152"/>
      <c r="BM564" s="152"/>
      <c r="BN564" s="152"/>
      <c r="BO564" s="152"/>
      <c r="BP564" s="152"/>
      <c r="BQ564" s="152"/>
      <c r="BR564" s="152"/>
      <c r="BS564" s="152"/>
      <c r="BT564" s="152"/>
      <c r="BU564" s="152"/>
      <c r="BV564" s="152"/>
      <c r="BW564" s="152"/>
      <c r="BX564" s="152"/>
      <c r="BY564" s="152"/>
      <c r="BZ564" s="152"/>
      <c r="CA564" s="152"/>
      <c r="CB564" s="152"/>
      <c r="CC564" s="152"/>
      <c r="CD564" s="72"/>
      <c r="CE564" s="72"/>
      <c r="CF564" s="72"/>
      <c r="CG564" s="72"/>
      <c r="CH564" s="72"/>
      <c r="CI564" s="72"/>
      <c r="CJ564" s="72"/>
      <c r="CK564" s="72"/>
      <c r="CL564" s="72"/>
      <c r="CM564" s="72"/>
      <c r="CN564" s="72"/>
      <c r="CO564" s="72"/>
      <c r="CP564" s="72"/>
      <c r="CQ564" s="72"/>
      <c r="CR564" s="72"/>
      <c r="CS564" s="72"/>
      <c r="CT564" s="72"/>
      <c r="CU564" s="72"/>
      <c r="CV564" s="72"/>
      <c r="CW564" s="72"/>
      <c r="CX564" s="72"/>
      <c r="CY564" s="72"/>
      <c r="CZ564" s="72"/>
      <c r="DA564" s="72"/>
      <c r="DB564" s="72"/>
      <c r="DC564" s="72"/>
      <c r="DD564" s="72"/>
      <c r="DE564" s="72"/>
      <c r="DF564" s="72"/>
      <c r="DG564" s="72"/>
      <c r="DH564" s="78">
        <f t="shared" si="387"/>
        <v>0</v>
      </c>
      <c r="DJ564" s="77">
        <f t="shared" si="364"/>
        <v>0</v>
      </c>
      <c r="DK564" s="72">
        <v>0.6</v>
      </c>
      <c r="DO564" s="358">
        <v>6.3</v>
      </c>
      <c r="DP564" s="72"/>
      <c r="DQ564" s="374"/>
      <c r="DR564" s="72"/>
      <c r="DS564" s="246"/>
      <c r="DU564" s="96"/>
      <c r="DW564" s="178"/>
      <c r="DX564" s="304" t="e">
        <f t="shared" si="365"/>
        <v>#DIV/0!</v>
      </c>
      <c r="DY564" s="77" t="e">
        <f t="shared" si="366"/>
        <v>#DIV/0!</v>
      </c>
      <c r="DZ564" s="304" t="e">
        <f t="shared" si="367"/>
        <v>#DIV/0!</v>
      </c>
      <c r="EA564" s="77" t="e">
        <f t="shared" si="368"/>
        <v>#DIV/0!</v>
      </c>
      <c r="EB564" s="304" t="e">
        <f t="shared" si="369"/>
        <v>#DIV/0!</v>
      </c>
      <c r="EC564" s="77" t="e">
        <f t="shared" si="370"/>
        <v>#DIV/0!</v>
      </c>
      <c r="ED564" s="304" t="e">
        <f t="shared" si="371"/>
        <v>#DIV/0!</v>
      </c>
      <c r="EE564" s="77" t="e">
        <f t="shared" si="372"/>
        <v>#DIV/0!</v>
      </c>
      <c r="EF564" s="304" t="e">
        <f t="shared" si="373"/>
        <v>#DIV/0!</v>
      </c>
      <c r="EG564" s="77" t="e">
        <f t="shared" si="374"/>
        <v>#DIV/0!</v>
      </c>
      <c r="EH564" s="304" t="e">
        <f t="shared" si="375"/>
        <v>#DIV/0!</v>
      </c>
      <c r="EI564" s="77" t="e">
        <f t="shared" si="376"/>
        <v>#DIV/0!</v>
      </c>
      <c r="EJ564" s="304" t="e">
        <f t="shared" si="377"/>
        <v>#DIV/0!</v>
      </c>
      <c r="EK564" s="77" t="e">
        <f t="shared" si="378"/>
        <v>#DIV/0!</v>
      </c>
      <c r="EL564" s="304" t="e">
        <f t="shared" si="379"/>
        <v>#DIV/0!</v>
      </c>
      <c r="EM564" s="77" t="e">
        <f t="shared" si="380"/>
        <v>#DIV/0!</v>
      </c>
      <c r="EN564" s="304" t="e">
        <f t="shared" si="381"/>
        <v>#DIV/0!</v>
      </c>
      <c r="EO564" s="77" t="e">
        <f t="shared" si="382"/>
        <v>#DIV/0!</v>
      </c>
      <c r="EP564" s="304" t="e">
        <f t="shared" si="383"/>
        <v>#DIV/0!</v>
      </c>
      <c r="EQ564" s="77" t="e">
        <f t="shared" si="384"/>
        <v>#DIV/0!</v>
      </c>
      <c r="ER564" s="77" t="e">
        <f t="shared" si="385"/>
        <v>#DIV/0!</v>
      </c>
      <c r="ES564" s="77" t="e">
        <f t="shared" si="386"/>
        <v>#DIV/0!</v>
      </c>
    </row>
    <row r="565" spans="1:149" s="77" customFormat="1" x14ac:dyDescent="0.45">
      <c r="A565" s="78" t="s">
        <v>1444</v>
      </c>
      <c r="B565" s="178" t="s">
        <v>3403</v>
      </c>
      <c r="C565" s="77" t="s">
        <v>3444</v>
      </c>
      <c r="D565" s="77" t="s">
        <v>3663</v>
      </c>
      <c r="E565" s="78" t="s">
        <v>637</v>
      </c>
      <c r="F565" s="78" t="s">
        <v>1606</v>
      </c>
      <c r="G565" s="72" t="s">
        <v>3367</v>
      </c>
      <c r="H565" s="78" t="s">
        <v>1100</v>
      </c>
      <c r="I565" s="78">
        <v>322</v>
      </c>
      <c r="J565" s="300">
        <v>213</v>
      </c>
      <c r="K565" s="78">
        <v>1</v>
      </c>
      <c r="L565" s="300">
        <v>876</v>
      </c>
      <c r="M565" s="72">
        <v>5</v>
      </c>
      <c r="O565" s="78" t="s">
        <v>3655</v>
      </c>
      <c r="P565" s="72" t="s">
        <v>3202</v>
      </c>
      <c r="Q565" s="125"/>
      <c r="R565" s="164">
        <v>0.9</v>
      </c>
      <c r="S565" s="110">
        <v>-11.4</v>
      </c>
      <c r="AA565" s="195"/>
      <c r="AB565" s="195"/>
      <c r="AC565" s="195"/>
      <c r="AD565" s="72"/>
      <c r="AE565" s="316">
        <v>0.9</v>
      </c>
      <c r="AF565" s="195"/>
      <c r="AG565" s="195">
        <v>0.1</v>
      </c>
      <c r="AH565" s="72"/>
      <c r="AQ565" s="178" t="s">
        <v>824</v>
      </c>
      <c r="AR565" s="66">
        <v>0.84119999999999995</v>
      </c>
      <c r="AS565" s="66">
        <v>2.044</v>
      </c>
      <c r="AU565" s="276">
        <v>1917</v>
      </c>
      <c r="AV565" s="276">
        <v>212.99999999999994</v>
      </c>
      <c r="AW565" s="276">
        <v>1612.5803999999998</v>
      </c>
      <c r="AX565" s="95">
        <v>16.532129771811963</v>
      </c>
      <c r="AY565" s="276">
        <v>435.3719999999999</v>
      </c>
      <c r="AZ565" s="95">
        <v>5.9721538692836758</v>
      </c>
      <c r="BA565" s="178"/>
      <c r="BB565" s="98" t="s">
        <v>722</v>
      </c>
      <c r="BC565" s="270" t="s">
        <v>1126</v>
      </c>
      <c r="BD565" s="152">
        <v>69.618099999999998</v>
      </c>
      <c r="BE565" s="152">
        <v>0.49</v>
      </c>
      <c r="BF565" s="152">
        <v>0.3024</v>
      </c>
      <c r="BG565" s="152">
        <v>0.04</v>
      </c>
      <c r="BH565" s="152">
        <v>13.674200000000001</v>
      </c>
      <c r="BI565" s="152">
        <v>0.3</v>
      </c>
      <c r="BJ565" s="152"/>
      <c r="BK565" s="152"/>
      <c r="BL565" s="152"/>
      <c r="BM565" s="152"/>
      <c r="BN565" s="152">
        <v>2.27745</v>
      </c>
      <c r="BO565" s="152">
        <v>0.13</v>
      </c>
      <c r="BP565" s="152">
        <v>3.78E-2</v>
      </c>
      <c r="BQ565" s="152">
        <v>0.04</v>
      </c>
      <c r="BR565" s="152">
        <v>0.2646</v>
      </c>
      <c r="BS565" s="152">
        <v>0.06</v>
      </c>
      <c r="BT565" s="152"/>
      <c r="BU565" s="152"/>
      <c r="BV565" s="152"/>
      <c r="BW565" s="152"/>
      <c r="BX565" s="152">
        <v>2.76885</v>
      </c>
      <c r="BY565" s="152">
        <v>0.13</v>
      </c>
      <c r="BZ565" s="152">
        <v>3.37365</v>
      </c>
      <c r="CA565" s="152">
        <v>0.24</v>
      </c>
      <c r="CB565" s="152">
        <v>2.1735000000000002</v>
      </c>
      <c r="CC565" s="152">
        <v>0.06</v>
      </c>
      <c r="CD565" s="72"/>
      <c r="CE565" s="72"/>
      <c r="CF565" s="72"/>
      <c r="CG565" s="72"/>
      <c r="CH565" s="72"/>
      <c r="CI565" s="72"/>
      <c r="CJ565" s="72"/>
      <c r="CK565" s="72"/>
      <c r="CL565" s="72"/>
      <c r="CM565" s="72"/>
      <c r="CN565" s="72"/>
      <c r="CO565" s="72"/>
      <c r="CP565" s="72"/>
      <c r="CQ565" s="72"/>
      <c r="CR565" s="72"/>
      <c r="CS565" s="72"/>
      <c r="CT565" s="72"/>
      <c r="CU565" s="72"/>
      <c r="CV565" s="72"/>
      <c r="CW565" s="72"/>
      <c r="CX565" s="72"/>
      <c r="CY565" s="72"/>
      <c r="CZ565" s="72"/>
      <c r="DA565" s="72"/>
      <c r="DB565" s="72"/>
      <c r="DC565" s="72"/>
      <c r="DD565" s="72"/>
      <c r="DE565" s="72"/>
      <c r="DF565" s="72"/>
      <c r="DG565" s="72"/>
      <c r="DH565" s="78">
        <f t="shared" si="387"/>
        <v>94.490550000000013</v>
      </c>
      <c r="DJ565" s="77">
        <f t="shared" si="364"/>
        <v>5.5094499999999869</v>
      </c>
      <c r="DK565" s="72">
        <v>0.53</v>
      </c>
      <c r="DO565" s="358">
        <v>5.5</v>
      </c>
      <c r="DP565" s="72"/>
      <c r="DQ565" s="374"/>
      <c r="DR565" s="72"/>
      <c r="DS565" s="246"/>
      <c r="DU565" s="96"/>
      <c r="DW565" s="178"/>
      <c r="DX565" s="304">
        <f t="shared" si="365"/>
        <v>73.677314821429221</v>
      </c>
      <c r="DY565" s="77">
        <f t="shared" si="366"/>
        <v>0.5185703755560741</v>
      </c>
      <c r="DZ565" s="304">
        <f t="shared" si="367"/>
        <v>0.32003200320031999</v>
      </c>
      <c r="EA565" s="77">
        <f t="shared" si="368"/>
        <v>4.2332275555597883E-2</v>
      </c>
      <c r="EB565" s="304">
        <f t="shared" si="369"/>
        <v>14.471500060058915</v>
      </c>
      <c r="EC565" s="77">
        <f t="shared" si="370"/>
        <v>0.3174920666669841</v>
      </c>
      <c r="ED565" s="304">
        <f t="shared" si="371"/>
        <v>2.4102410241024099</v>
      </c>
      <c r="EE565" s="77">
        <f t="shared" si="372"/>
        <v>0.13757989555569311</v>
      </c>
      <c r="EF565" s="304">
        <f t="shared" si="373"/>
        <v>4.0004000400039999E-2</v>
      </c>
      <c r="EG565" s="77">
        <f t="shared" si="374"/>
        <v>4.2332275555597883E-2</v>
      </c>
      <c r="EH565" s="304">
        <f t="shared" si="375"/>
        <v>0.28002800280027995</v>
      </c>
      <c r="EI565" s="77">
        <f t="shared" si="376"/>
        <v>6.3498413333396814E-2</v>
      </c>
      <c r="EJ565" s="304">
        <f t="shared" si="377"/>
        <v>2.9302930293029301</v>
      </c>
      <c r="EK565" s="77">
        <f t="shared" si="378"/>
        <v>0.13757989555569314</v>
      </c>
      <c r="EL565" s="304">
        <f t="shared" si="379"/>
        <v>3.5703570357035694</v>
      </c>
      <c r="EM565" s="77">
        <f t="shared" si="380"/>
        <v>0.25399365333358725</v>
      </c>
      <c r="EN565" s="304">
        <f t="shared" si="381"/>
        <v>2.3002300230023001</v>
      </c>
      <c r="EO565" s="77">
        <f t="shared" si="382"/>
        <v>6.3498413333396814E-2</v>
      </c>
      <c r="EP565" s="304">
        <f t="shared" si="383"/>
        <v>0</v>
      </c>
      <c r="EQ565" s="77" t="e">
        <f t="shared" si="384"/>
        <v>#DIV/0!</v>
      </c>
      <c r="ER565" s="77">
        <f t="shared" si="385"/>
        <v>100</v>
      </c>
      <c r="ES565" s="77">
        <f t="shared" si="386"/>
        <v>0</v>
      </c>
    </row>
    <row r="566" spans="1:149" s="77" customFormat="1" x14ac:dyDescent="0.45">
      <c r="A566" s="78" t="s">
        <v>1444</v>
      </c>
      <c r="B566" s="178" t="s">
        <v>3403</v>
      </c>
      <c r="C566" s="77" t="s">
        <v>3444</v>
      </c>
      <c r="D566" s="77" t="s">
        <v>3663</v>
      </c>
      <c r="E566" s="78" t="s">
        <v>637</v>
      </c>
      <c r="F566" s="78" t="s">
        <v>1607</v>
      </c>
      <c r="G566" s="72" t="s">
        <v>3367</v>
      </c>
      <c r="H566" s="78" t="s">
        <v>1100</v>
      </c>
      <c r="I566" s="78">
        <v>322</v>
      </c>
      <c r="J566" s="300">
        <v>213</v>
      </c>
      <c r="K566" s="78">
        <v>1</v>
      </c>
      <c r="L566" s="300">
        <v>876</v>
      </c>
      <c r="M566" s="72">
        <v>5</v>
      </c>
      <c r="O566" s="78" t="s">
        <v>3201</v>
      </c>
      <c r="P566" s="72" t="s">
        <v>3167</v>
      </c>
      <c r="Q566" s="125"/>
      <c r="R566" s="164">
        <v>0.8</v>
      </c>
      <c r="S566" s="110">
        <v>-11.5</v>
      </c>
      <c r="AA566" s="195"/>
      <c r="AB566" s="195"/>
      <c r="AC566" s="195"/>
      <c r="AD566" s="72"/>
      <c r="AE566" s="316">
        <v>0.8</v>
      </c>
      <c r="AF566" s="195"/>
      <c r="AG566" s="195">
        <v>0.2</v>
      </c>
      <c r="AH566" s="72"/>
      <c r="AQ566" s="178" t="s">
        <v>824</v>
      </c>
      <c r="AR566" s="66">
        <v>0.84509999999999996</v>
      </c>
      <c r="AS566" s="66">
        <v>1.9910000000000001</v>
      </c>
      <c r="AU566" s="276">
        <v>1704</v>
      </c>
      <c r="AV566" s="276">
        <v>425.99999999999989</v>
      </c>
      <c r="AW566" s="276">
        <v>1440.0503999999999</v>
      </c>
      <c r="AX566" s="95">
        <v>14.838988387370238</v>
      </c>
      <c r="AY566" s="276">
        <v>848.16599999999983</v>
      </c>
      <c r="AZ566" s="95">
        <v>11.634597215013502</v>
      </c>
      <c r="BA566" s="178"/>
      <c r="BB566" s="98" t="s">
        <v>722</v>
      </c>
      <c r="BC566" s="270" t="s">
        <v>1126</v>
      </c>
      <c r="BD566" s="152"/>
      <c r="BE566" s="152"/>
      <c r="BF566" s="152"/>
      <c r="BG566" s="152"/>
      <c r="BH566" s="152"/>
      <c r="BI566" s="152"/>
      <c r="BJ566" s="152"/>
      <c r="BK566" s="152"/>
      <c r="BL566" s="152"/>
      <c r="BM566" s="152"/>
      <c r="BN566" s="152"/>
      <c r="BO566" s="152"/>
      <c r="BP566" s="152"/>
      <c r="BQ566" s="152"/>
      <c r="BR566" s="152"/>
      <c r="BS566" s="152"/>
      <c r="BT566" s="152"/>
      <c r="BU566" s="152"/>
      <c r="BV566" s="152"/>
      <c r="BW566" s="152"/>
      <c r="BX566" s="152"/>
      <c r="BY566" s="152"/>
      <c r="BZ566" s="152"/>
      <c r="CA566" s="152"/>
      <c r="CB566" s="152"/>
      <c r="CC566" s="152"/>
      <c r="CD566" s="72"/>
      <c r="CE566" s="72"/>
      <c r="CF566" s="72"/>
      <c r="CG566" s="72"/>
      <c r="CH566" s="72"/>
      <c r="CI566" s="72"/>
      <c r="CJ566" s="72"/>
      <c r="CK566" s="72"/>
      <c r="CL566" s="72"/>
      <c r="CM566" s="72"/>
      <c r="CN566" s="72"/>
      <c r="CO566" s="72"/>
      <c r="CP566" s="72"/>
      <c r="CQ566" s="72"/>
      <c r="CR566" s="72"/>
      <c r="CS566" s="72"/>
      <c r="CT566" s="72"/>
      <c r="CU566" s="72"/>
      <c r="CV566" s="72"/>
      <c r="CW566" s="72"/>
      <c r="CX566" s="72"/>
      <c r="CY566" s="72"/>
      <c r="CZ566" s="72"/>
      <c r="DA566" s="72"/>
      <c r="DB566" s="72"/>
      <c r="DC566" s="72"/>
      <c r="DD566" s="72"/>
      <c r="DE566" s="72"/>
      <c r="DF566" s="72"/>
      <c r="DG566" s="72"/>
      <c r="DH566" s="78">
        <f t="shared" si="387"/>
        <v>0</v>
      </c>
      <c r="DJ566" s="77">
        <f t="shared" si="364"/>
        <v>0</v>
      </c>
      <c r="DK566" s="72">
        <v>0.45</v>
      </c>
      <c r="DO566" s="358">
        <v>5.5</v>
      </c>
      <c r="DP566" s="72"/>
      <c r="DQ566" s="374"/>
      <c r="DR566" s="72"/>
      <c r="DS566" s="246"/>
      <c r="DU566" s="96"/>
      <c r="DW566" s="178"/>
      <c r="DX566" s="304" t="e">
        <f t="shared" si="365"/>
        <v>#DIV/0!</v>
      </c>
      <c r="DY566" s="77" t="e">
        <f t="shared" si="366"/>
        <v>#DIV/0!</v>
      </c>
      <c r="DZ566" s="304" t="e">
        <f t="shared" si="367"/>
        <v>#DIV/0!</v>
      </c>
      <c r="EA566" s="77" t="e">
        <f t="shared" si="368"/>
        <v>#DIV/0!</v>
      </c>
      <c r="EB566" s="304" t="e">
        <f t="shared" si="369"/>
        <v>#DIV/0!</v>
      </c>
      <c r="EC566" s="77" t="e">
        <f t="shared" si="370"/>
        <v>#DIV/0!</v>
      </c>
      <c r="ED566" s="304" t="e">
        <f t="shared" si="371"/>
        <v>#DIV/0!</v>
      </c>
      <c r="EE566" s="77" t="e">
        <f t="shared" si="372"/>
        <v>#DIV/0!</v>
      </c>
      <c r="EF566" s="304" t="e">
        <f t="shared" si="373"/>
        <v>#DIV/0!</v>
      </c>
      <c r="EG566" s="77" t="e">
        <f t="shared" si="374"/>
        <v>#DIV/0!</v>
      </c>
      <c r="EH566" s="304" t="e">
        <f t="shared" si="375"/>
        <v>#DIV/0!</v>
      </c>
      <c r="EI566" s="77" t="e">
        <f t="shared" si="376"/>
        <v>#DIV/0!</v>
      </c>
      <c r="EJ566" s="304" t="e">
        <f t="shared" si="377"/>
        <v>#DIV/0!</v>
      </c>
      <c r="EK566" s="77" t="e">
        <f t="shared" si="378"/>
        <v>#DIV/0!</v>
      </c>
      <c r="EL566" s="304" t="e">
        <f t="shared" si="379"/>
        <v>#DIV/0!</v>
      </c>
      <c r="EM566" s="77" t="e">
        <f t="shared" si="380"/>
        <v>#DIV/0!</v>
      </c>
      <c r="EN566" s="304" t="e">
        <f t="shared" si="381"/>
        <v>#DIV/0!</v>
      </c>
      <c r="EO566" s="77" t="e">
        <f t="shared" si="382"/>
        <v>#DIV/0!</v>
      </c>
      <c r="EP566" s="304" t="e">
        <f t="shared" si="383"/>
        <v>#DIV/0!</v>
      </c>
      <c r="EQ566" s="77" t="e">
        <f t="shared" si="384"/>
        <v>#DIV/0!</v>
      </c>
      <c r="ER566" s="77" t="e">
        <f t="shared" si="385"/>
        <v>#DIV/0!</v>
      </c>
      <c r="ES566" s="77" t="e">
        <f t="shared" si="386"/>
        <v>#DIV/0!</v>
      </c>
    </row>
    <row r="567" spans="1:149" s="77" customFormat="1" x14ac:dyDescent="0.45">
      <c r="A567" s="78" t="s">
        <v>1444</v>
      </c>
      <c r="B567" s="178" t="s">
        <v>3403</v>
      </c>
      <c r="C567" s="77" t="s">
        <v>3444</v>
      </c>
      <c r="D567" s="77" t="s">
        <v>3663</v>
      </c>
      <c r="E567" s="78" t="s">
        <v>637</v>
      </c>
      <c r="F567" s="78" t="s">
        <v>1608</v>
      </c>
      <c r="G567" s="72" t="s">
        <v>3367</v>
      </c>
      <c r="H567" s="78" t="s">
        <v>1100</v>
      </c>
      <c r="I567" s="78">
        <v>322</v>
      </c>
      <c r="J567" s="300">
        <v>213</v>
      </c>
      <c r="K567" s="78">
        <v>1</v>
      </c>
      <c r="L567" s="300">
        <v>876</v>
      </c>
      <c r="M567" s="72">
        <v>5</v>
      </c>
      <c r="O567" s="78" t="s">
        <v>3655</v>
      </c>
      <c r="P567" s="72" t="s">
        <v>3167</v>
      </c>
      <c r="Q567" s="125"/>
      <c r="R567" s="164">
        <v>0.9</v>
      </c>
      <c r="S567" s="110">
        <v>-11.4</v>
      </c>
      <c r="AA567" s="195"/>
      <c r="AB567" s="195"/>
      <c r="AC567" s="195"/>
      <c r="AD567" s="72"/>
      <c r="AE567" s="316">
        <v>1</v>
      </c>
      <c r="AF567" s="195"/>
      <c r="AG567" s="195">
        <v>0</v>
      </c>
      <c r="AH567" s="72"/>
      <c r="AQ567" s="178"/>
      <c r="AR567" s="66">
        <v>0.84</v>
      </c>
      <c r="AS567" s="66"/>
      <c r="AU567" s="276">
        <v>2130</v>
      </c>
      <c r="AV567" s="276"/>
      <c r="AW567" s="276">
        <v>1789.2</v>
      </c>
      <c r="AX567" s="95"/>
      <c r="AY567" s="276"/>
      <c r="AZ567" s="95"/>
      <c r="BA567" s="178"/>
      <c r="BB567" s="98" t="s">
        <v>722</v>
      </c>
      <c r="BC567" s="270" t="s">
        <v>1126</v>
      </c>
      <c r="BD567" s="152">
        <v>66.52</v>
      </c>
      <c r="BE567" s="152">
        <v>0.36</v>
      </c>
      <c r="BF567" s="152">
        <v>0.39101999999999998</v>
      </c>
      <c r="BG567" s="152">
        <v>0.08</v>
      </c>
      <c r="BH567" s="152">
        <v>13.7881</v>
      </c>
      <c r="BI567" s="152">
        <v>0.01</v>
      </c>
      <c r="BJ567" s="152"/>
      <c r="BK567" s="152"/>
      <c r="BL567" s="152"/>
      <c r="BM567" s="152"/>
      <c r="BN567" s="152">
        <v>3.22126</v>
      </c>
      <c r="BO567" s="152">
        <v>0.08</v>
      </c>
      <c r="BP567" s="152">
        <v>8.3790000000000003E-2</v>
      </c>
      <c r="BQ567" s="152">
        <v>0.09</v>
      </c>
      <c r="BR567" s="152">
        <v>0.59584000000000004</v>
      </c>
      <c r="BS567" s="152">
        <v>0.21</v>
      </c>
      <c r="BT567" s="152"/>
      <c r="BU567" s="152"/>
      <c r="BV567" s="152"/>
      <c r="BW567" s="152"/>
      <c r="BX567" s="152">
        <v>3.54711</v>
      </c>
      <c r="BY567" s="152">
        <v>0.03</v>
      </c>
      <c r="BZ567" s="152">
        <v>3.5005600000000001</v>
      </c>
      <c r="CA567" s="152">
        <v>0.05</v>
      </c>
      <c r="CB567" s="152">
        <v>1.4523600000000001</v>
      </c>
      <c r="CC567" s="152">
        <v>0.03</v>
      </c>
      <c r="CD567" s="72"/>
      <c r="CE567" s="72"/>
      <c r="CF567" s="72"/>
      <c r="CG567" s="72"/>
      <c r="CH567" s="72"/>
      <c r="CI567" s="72"/>
      <c r="CJ567" s="72"/>
      <c r="CK567" s="72"/>
      <c r="CL567" s="72"/>
      <c r="CM567" s="72"/>
      <c r="CN567" s="72"/>
      <c r="CO567" s="72"/>
      <c r="CP567" s="72"/>
      <c r="CQ567" s="72"/>
      <c r="CR567" s="72"/>
      <c r="CS567" s="72"/>
      <c r="CT567" s="72"/>
      <c r="CU567" s="72"/>
      <c r="CV567" s="72"/>
      <c r="CW567" s="72"/>
      <c r="CX567" s="72"/>
      <c r="CY567" s="72"/>
      <c r="CZ567" s="72"/>
      <c r="DA567" s="72"/>
      <c r="DB567" s="72"/>
      <c r="DC567" s="72"/>
      <c r="DD567" s="72"/>
      <c r="DE567" s="72"/>
      <c r="DF567" s="72"/>
      <c r="DG567" s="72"/>
      <c r="DH567" s="78">
        <f t="shared" si="387"/>
        <v>93.100039999999979</v>
      </c>
      <c r="DJ567" s="77">
        <f t="shared" si="364"/>
        <v>6.8999600000000214</v>
      </c>
      <c r="DK567" s="72">
        <v>0.56999999999999995</v>
      </c>
      <c r="DO567" s="358">
        <v>6.9</v>
      </c>
      <c r="DP567" s="72"/>
      <c r="DQ567" s="374"/>
      <c r="DR567" s="72"/>
      <c r="DS567" s="246"/>
      <c r="DU567" s="96"/>
      <c r="DW567" s="178"/>
      <c r="DX567" s="304">
        <f t="shared" si="365"/>
        <v>71.450023007508918</v>
      </c>
      <c r="DY567" s="77">
        <f t="shared" si="366"/>
        <v>0.38668082204905607</v>
      </c>
      <c r="DZ567" s="304">
        <f t="shared" si="367"/>
        <v>0.41999981954894977</v>
      </c>
      <c r="EA567" s="77">
        <f t="shared" si="368"/>
        <v>8.5929071566456919E-2</v>
      </c>
      <c r="EB567" s="304">
        <f t="shared" si="369"/>
        <v>14.809982895818308</v>
      </c>
      <c r="EC567" s="77">
        <f t="shared" si="370"/>
        <v>1.0741133945807115E-2</v>
      </c>
      <c r="ED567" s="304">
        <f t="shared" si="371"/>
        <v>3.4599985134270628</v>
      </c>
      <c r="EE567" s="77">
        <f t="shared" si="372"/>
        <v>8.5929071566456933E-2</v>
      </c>
      <c r="EF567" s="304">
        <f t="shared" si="373"/>
        <v>8.9999961331917816E-2</v>
      </c>
      <c r="EG567" s="77">
        <f t="shared" si="374"/>
        <v>9.6670205512264018E-2</v>
      </c>
      <c r="EH567" s="304">
        <f t="shared" si="375"/>
        <v>0.63999972502697111</v>
      </c>
      <c r="EI567" s="77">
        <f t="shared" si="376"/>
        <v>0.22556381286194938</v>
      </c>
      <c r="EJ567" s="304">
        <f t="shared" si="377"/>
        <v>3.8099983630511876</v>
      </c>
      <c r="EK567" s="77">
        <f t="shared" si="378"/>
        <v>3.2223401837421339E-2</v>
      </c>
      <c r="EL567" s="304">
        <f t="shared" si="379"/>
        <v>3.7599983845334557</v>
      </c>
      <c r="EM567" s="77">
        <f t="shared" si="380"/>
        <v>5.3705669729035579E-2</v>
      </c>
      <c r="EN567" s="304">
        <f t="shared" si="381"/>
        <v>1.5599993297532422</v>
      </c>
      <c r="EO567" s="77">
        <f t="shared" si="382"/>
        <v>3.2223401837421346E-2</v>
      </c>
      <c r="EP567" s="304">
        <f t="shared" si="383"/>
        <v>0</v>
      </c>
      <c r="EQ567" s="77" t="e">
        <f t="shared" si="384"/>
        <v>#DIV/0!</v>
      </c>
      <c r="ER567" s="77">
        <f t="shared" si="385"/>
        <v>100</v>
      </c>
      <c r="ES567" s="77">
        <f t="shared" si="386"/>
        <v>0</v>
      </c>
    </row>
    <row r="568" spans="1:149" s="77" customFormat="1" x14ac:dyDescent="0.45">
      <c r="A568" s="78" t="s">
        <v>1444</v>
      </c>
      <c r="B568" s="178" t="s">
        <v>3403</v>
      </c>
      <c r="C568" s="77" t="s">
        <v>3444</v>
      </c>
      <c r="D568" s="77" t="s">
        <v>3663</v>
      </c>
      <c r="E568" s="78" t="s">
        <v>637</v>
      </c>
      <c r="F568" s="78" t="s">
        <v>1609</v>
      </c>
      <c r="G568" s="72" t="s">
        <v>3367</v>
      </c>
      <c r="H568" s="78" t="s">
        <v>1100</v>
      </c>
      <c r="I568" s="78">
        <v>322</v>
      </c>
      <c r="J568" s="300">
        <v>213</v>
      </c>
      <c r="K568" s="78">
        <v>1</v>
      </c>
      <c r="L568" s="300">
        <v>876</v>
      </c>
      <c r="M568" s="72">
        <v>5</v>
      </c>
      <c r="O568" s="78" t="s">
        <v>3655</v>
      </c>
      <c r="P568" s="72" t="s">
        <v>3167</v>
      </c>
      <c r="Q568" s="125"/>
      <c r="R568" s="164">
        <v>0.9</v>
      </c>
      <c r="S568" s="110">
        <v>-11.4</v>
      </c>
      <c r="AA568" s="195"/>
      <c r="AB568" s="195"/>
      <c r="AC568" s="195"/>
      <c r="AD568" s="72"/>
      <c r="AE568" s="316">
        <v>0.9</v>
      </c>
      <c r="AF568" s="195"/>
      <c r="AG568" s="195">
        <v>0.1</v>
      </c>
      <c r="AH568" s="72"/>
      <c r="AQ568" s="178" t="s">
        <v>824</v>
      </c>
      <c r="AR568" s="66">
        <v>0.84119999999999995</v>
      </c>
      <c r="AS568" s="66">
        <v>2.044</v>
      </c>
      <c r="AU568" s="276">
        <v>1917</v>
      </c>
      <c r="AV568" s="276">
        <v>212.99999999999994</v>
      </c>
      <c r="AW568" s="276">
        <v>1612.5803999999998</v>
      </c>
      <c r="AX568" s="95">
        <v>16.532129771811963</v>
      </c>
      <c r="AY568" s="276">
        <v>435.3719999999999</v>
      </c>
      <c r="AZ568" s="95">
        <v>5.9721538692836758</v>
      </c>
      <c r="BA568" s="178"/>
      <c r="BB568" s="98" t="s">
        <v>722</v>
      </c>
      <c r="BC568" s="270" t="s">
        <v>1126</v>
      </c>
      <c r="BD568" s="152"/>
      <c r="BE568" s="152"/>
      <c r="BF568" s="152"/>
      <c r="BG568" s="152"/>
      <c r="BH568" s="152"/>
      <c r="BI568" s="152"/>
      <c r="BJ568" s="152"/>
      <c r="BK568" s="152"/>
      <c r="BL568" s="152"/>
      <c r="BM568" s="152"/>
      <c r="BN568" s="152"/>
      <c r="BO568" s="152"/>
      <c r="BP568" s="152"/>
      <c r="BQ568" s="152"/>
      <c r="BR568" s="152"/>
      <c r="BS568" s="152"/>
      <c r="BT568" s="152"/>
      <c r="BU568" s="152"/>
      <c r="BV568" s="152"/>
      <c r="BW568" s="152"/>
      <c r="BX568" s="152"/>
      <c r="BY568" s="152"/>
      <c r="BZ568" s="152"/>
      <c r="CA568" s="152"/>
      <c r="CB568" s="152"/>
      <c r="CC568" s="152"/>
      <c r="CD568" s="72"/>
      <c r="CE568" s="72"/>
      <c r="CF568" s="72"/>
      <c r="CG568" s="72"/>
      <c r="CH568" s="72"/>
      <c r="CI568" s="72"/>
      <c r="CJ568" s="72"/>
      <c r="CK568" s="72"/>
      <c r="CL568" s="72"/>
      <c r="CM568" s="72"/>
      <c r="CN568" s="72"/>
      <c r="CO568" s="72"/>
      <c r="CP568" s="72"/>
      <c r="CQ568" s="72"/>
      <c r="CR568" s="72"/>
      <c r="CS568" s="72"/>
      <c r="CT568" s="72"/>
      <c r="CU568" s="72"/>
      <c r="CV568" s="72"/>
      <c r="CW568" s="72"/>
      <c r="CX568" s="72"/>
      <c r="CY568" s="72"/>
      <c r="CZ568" s="72"/>
      <c r="DA568" s="72"/>
      <c r="DB568" s="72"/>
      <c r="DC568" s="72"/>
      <c r="DD568" s="72"/>
      <c r="DE568" s="72"/>
      <c r="DF568" s="72"/>
      <c r="DG568" s="72"/>
      <c r="DH568" s="78">
        <f t="shared" si="387"/>
        <v>0</v>
      </c>
      <c r="DJ568" s="77">
        <f t="shared" si="364"/>
        <v>0</v>
      </c>
      <c r="DK568" s="72">
        <v>0.54</v>
      </c>
      <c r="DO568" s="358">
        <v>6.1</v>
      </c>
      <c r="DP568" s="72"/>
      <c r="DQ568" s="374"/>
      <c r="DR568" s="72"/>
      <c r="DS568" s="246"/>
      <c r="DU568" s="96"/>
      <c r="DW568" s="178"/>
      <c r="DX568" s="304" t="e">
        <f t="shared" si="365"/>
        <v>#DIV/0!</v>
      </c>
      <c r="DY568" s="77" t="e">
        <f t="shared" si="366"/>
        <v>#DIV/0!</v>
      </c>
      <c r="DZ568" s="304" t="e">
        <f t="shared" si="367"/>
        <v>#DIV/0!</v>
      </c>
      <c r="EA568" s="77" t="e">
        <f t="shared" si="368"/>
        <v>#DIV/0!</v>
      </c>
      <c r="EB568" s="304" t="e">
        <f t="shared" si="369"/>
        <v>#DIV/0!</v>
      </c>
      <c r="EC568" s="77" t="e">
        <f t="shared" si="370"/>
        <v>#DIV/0!</v>
      </c>
      <c r="ED568" s="304" t="e">
        <f t="shared" si="371"/>
        <v>#DIV/0!</v>
      </c>
      <c r="EE568" s="77" t="e">
        <f t="shared" si="372"/>
        <v>#DIV/0!</v>
      </c>
      <c r="EF568" s="304" t="e">
        <f t="shared" si="373"/>
        <v>#DIV/0!</v>
      </c>
      <c r="EG568" s="77" t="e">
        <f t="shared" si="374"/>
        <v>#DIV/0!</v>
      </c>
      <c r="EH568" s="304" t="e">
        <f t="shared" si="375"/>
        <v>#DIV/0!</v>
      </c>
      <c r="EI568" s="77" t="e">
        <f t="shared" si="376"/>
        <v>#DIV/0!</v>
      </c>
      <c r="EJ568" s="304" t="e">
        <f t="shared" si="377"/>
        <v>#DIV/0!</v>
      </c>
      <c r="EK568" s="77" t="e">
        <f t="shared" si="378"/>
        <v>#DIV/0!</v>
      </c>
      <c r="EL568" s="304" t="e">
        <f t="shared" si="379"/>
        <v>#DIV/0!</v>
      </c>
      <c r="EM568" s="77" t="e">
        <f t="shared" si="380"/>
        <v>#DIV/0!</v>
      </c>
      <c r="EN568" s="304" t="e">
        <f t="shared" si="381"/>
        <v>#DIV/0!</v>
      </c>
      <c r="EO568" s="77" t="e">
        <f t="shared" si="382"/>
        <v>#DIV/0!</v>
      </c>
      <c r="EP568" s="304" t="e">
        <f t="shared" si="383"/>
        <v>#DIV/0!</v>
      </c>
      <c r="EQ568" s="77" t="e">
        <f t="shared" si="384"/>
        <v>#DIV/0!</v>
      </c>
      <c r="ER568" s="77" t="e">
        <f t="shared" si="385"/>
        <v>#DIV/0!</v>
      </c>
      <c r="ES568" s="77" t="e">
        <f t="shared" si="386"/>
        <v>#DIV/0!</v>
      </c>
    </row>
    <row r="569" spans="1:149" s="77" customFormat="1" x14ac:dyDescent="0.45">
      <c r="A569" s="78" t="s">
        <v>1444</v>
      </c>
      <c r="B569" s="178" t="s">
        <v>3403</v>
      </c>
      <c r="C569" s="77" t="s">
        <v>3444</v>
      </c>
      <c r="D569" s="77" t="s">
        <v>3663</v>
      </c>
      <c r="E569" s="78" t="s">
        <v>637</v>
      </c>
      <c r="F569" s="78" t="s">
        <v>1610</v>
      </c>
      <c r="G569" s="72" t="s">
        <v>3367</v>
      </c>
      <c r="H569" s="78" t="s">
        <v>1100</v>
      </c>
      <c r="I569" s="78">
        <v>322</v>
      </c>
      <c r="J569" s="300">
        <v>213</v>
      </c>
      <c r="K569" s="78">
        <v>1</v>
      </c>
      <c r="L569" s="300">
        <v>876</v>
      </c>
      <c r="M569" s="72">
        <v>5</v>
      </c>
      <c r="O569" s="78" t="s">
        <v>3655</v>
      </c>
      <c r="P569" s="72" t="s">
        <v>3202</v>
      </c>
      <c r="Q569" s="125"/>
      <c r="R569" s="164">
        <v>0.9</v>
      </c>
      <c r="S569" s="110">
        <v>-11.4</v>
      </c>
      <c r="AA569" s="195"/>
      <c r="AB569" s="195"/>
      <c r="AC569" s="195"/>
      <c r="AD569" s="72"/>
      <c r="AE569" s="316">
        <v>0.79</v>
      </c>
      <c r="AF569" s="195"/>
      <c r="AG569" s="195">
        <v>0.21</v>
      </c>
      <c r="AH569" s="72"/>
      <c r="AQ569" s="178" t="s">
        <v>824</v>
      </c>
      <c r="AR569" s="66">
        <v>0.84570000000000001</v>
      </c>
      <c r="AS569" s="66">
        <v>1.986</v>
      </c>
      <c r="AU569" s="276">
        <v>1682.7</v>
      </c>
      <c r="AV569" s="276">
        <v>447.2999999999999</v>
      </c>
      <c r="AW569" s="276">
        <v>1423.0593900000001</v>
      </c>
      <c r="AX569" s="95">
        <v>14.671950498307682</v>
      </c>
      <c r="AY569" s="276">
        <v>888.33779999999979</v>
      </c>
      <c r="AZ569" s="95">
        <v>12.185648203147993</v>
      </c>
      <c r="BA569" s="178"/>
      <c r="BB569" s="98" t="s">
        <v>722</v>
      </c>
      <c r="BC569" s="270" t="s">
        <v>1126</v>
      </c>
      <c r="BD569" s="152"/>
      <c r="BE569" s="152"/>
      <c r="BF569" s="152"/>
      <c r="BG569" s="152"/>
      <c r="BH569" s="152"/>
      <c r="BI569" s="152"/>
      <c r="BJ569" s="152"/>
      <c r="BK569" s="152"/>
      <c r="BL569" s="152"/>
      <c r="BM569" s="152"/>
      <c r="BN569" s="152"/>
      <c r="BO569" s="152"/>
      <c r="BP569" s="152"/>
      <c r="BQ569" s="152"/>
      <c r="BR569" s="152"/>
      <c r="BS569" s="152"/>
      <c r="BT569" s="152"/>
      <c r="BU569" s="152"/>
      <c r="BV569" s="152"/>
      <c r="BW569" s="152"/>
      <c r="BX569" s="152"/>
      <c r="BY569" s="152"/>
      <c r="BZ569" s="152"/>
      <c r="CA569" s="152"/>
      <c r="CB569" s="152"/>
      <c r="CC569" s="152"/>
      <c r="CD569" s="72"/>
      <c r="CE569" s="72"/>
      <c r="CF569" s="72"/>
      <c r="CG569" s="72"/>
      <c r="CH569" s="72"/>
      <c r="CI569" s="72"/>
      <c r="CJ569" s="72"/>
      <c r="CK569" s="72"/>
      <c r="CL569" s="72"/>
      <c r="CM569" s="72"/>
      <c r="CN569" s="72"/>
      <c r="CO569" s="72"/>
      <c r="CP569" s="72"/>
      <c r="CQ569" s="72"/>
      <c r="CR569" s="72"/>
      <c r="CS569" s="72"/>
      <c r="CT569" s="72"/>
      <c r="CU569" s="72"/>
      <c r="CV569" s="72"/>
      <c r="CW569" s="72"/>
      <c r="CX569" s="72"/>
      <c r="CY569" s="72"/>
      <c r="CZ569" s="72"/>
      <c r="DA569" s="72"/>
      <c r="DB569" s="72"/>
      <c r="DC569" s="72"/>
      <c r="DD569" s="72"/>
      <c r="DE569" s="72"/>
      <c r="DF569" s="72"/>
      <c r="DG569" s="72"/>
      <c r="DH569" s="78">
        <f t="shared" si="387"/>
        <v>0</v>
      </c>
      <c r="DJ569" s="77">
        <f t="shared" si="364"/>
        <v>0</v>
      </c>
      <c r="DK569" s="72">
        <v>0.46</v>
      </c>
      <c r="DO569" s="358">
        <v>6.9</v>
      </c>
      <c r="DP569" s="72"/>
      <c r="DQ569" s="374"/>
      <c r="DR569" s="72"/>
      <c r="DS569" s="246"/>
      <c r="DU569" s="96"/>
      <c r="DW569" s="178"/>
      <c r="DX569" s="304" t="e">
        <f t="shared" si="365"/>
        <v>#DIV/0!</v>
      </c>
      <c r="DY569" s="77" t="e">
        <f t="shared" si="366"/>
        <v>#DIV/0!</v>
      </c>
      <c r="DZ569" s="304" t="e">
        <f t="shared" si="367"/>
        <v>#DIV/0!</v>
      </c>
      <c r="EA569" s="77" t="e">
        <f t="shared" si="368"/>
        <v>#DIV/0!</v>
      </c>
      <c r="EB569" s="304" t="e">
        <f t="shared" si="369"/>
        <v>#DIV/0!</v>
      </c>
      <c r="EC569" s="77" t="e">
        <f t="shared" si="370"/>
        <v>#DIV/0!</v>
      </c>
      <c r="ED569" s="304" t="e">
        <f t="shared" si="371"/>
        <v>#DIV/0!</v>
      </c>
      <c r="EE569" s="77" t="e">
        <f t="shared" si="372"/>
        <v>#DIV/0!</v>
      </c>
      <c r="EF569" s="304" t="e">
        <f t="shared" si="373"/>
        <v>#DIV/0!</v>
      </c>
      <c r="EG569" s="77" t="e">
        <f t="shared" si="374"/>
        <v>#DIV/0!</v>
      </c>
      <c r="EH569" s="304" t="e">
        <f t="shared" si="375"/>
        <v>#DIV/0!</v>
      </c>
      <c r="EI569" s="77" t="e">
        <f t="shared" si="376"/>
        <v>#DIV/0!</v>
      </c>
      <c r="EJ569" s="304" t="e">
        <f t="shared" si="377"/>
        <v>#DIV/0!</v>
      </c>
      <c r="EK569" s="77" t="e">
        <f t="shared" si="378"/>
        <v>#DIV/0!</v>
      </c>
      <c r="EL569" s="304" t="e">
        <f t="shared" si="379"/>
        <v>#DIV/0!</v>
      </c>
      <c r="EM569" s="77" t="e">
        <f t="shared" si="380"/>
        <v>#DIV/0!</v>
      </c>
      <c r="EN569" s="304" t="e">
        <f t="shared" si="381"/>
        <v>#DIV/0!</v>
      </c>
      <c r="EO569" s="77" t="e">
        <f t="shared" si="382"/>
        <v>#DIV/0!</v>
      </c>
      <c r="EP569" s="304" t="e">
        <f t="shared" si="383"/>
        <v>#DIV/0!</v>
      </c>
      <c r="EQ569" s="77" t="e">
        <f t="shared" si="384"/>
        <v>#DIV/0!</v>
      </c>
      <c r="ER569" s="77" t="e">
        <f t="shared" si="385"/>
        <v>#DIV/0!</v>
      </c>
      <c r="ES569" s="77" t="e">
        <f t="shared" si="386"/>
        <v>#DIV/0!</v>
      </c>
    </row>
    <row r="570" spans="1:149" s="77" customFormat="1" x14ac:dyDescent="0.45">
      <c r="A570" s="78" t="s">
        <v>1444</v>
      </c>
      <c r="B570" s="178" t="s">
        <v>3403</v>
      </c>
      <c r="C570" s="77" t="s">
        <v>3444</v>
      </c>
      <c r="D570" s="77" t="s">
        <v>3663</v>
      </c>
      <c r="E570" s="78" t="s">
        <v>637</v>
      </c>
      <c r="F570" s="78" t="s">
        <v>1611</v>
      </c>
      <c r="G570" s="72" t="s">
        <v>3367</v>
      </c>
      <c r="H570" s="78" t="s">
        <v>1100</v>
      </c>
      <c r="I570" s="78">
        <v>270</v>
      </c>
      <c r="J570" s="300">
        <v>215</v>
      </c>
      <c r="K570" s="78">
        <v>1</v>
      </c>
      <c r="L570" s="300">
        <v>902</v>
      </c>
      <c r="M570" s="72">
        <v>5</v>
      </c>
      <c r="O570" s="78" t="s">
        <v>3201</v>
      </c>
      <c r="P570" s="72" t="s">
        <v>3202</v>
      </c>
      <c r="Q570" s="125"/>
      <c r="R570" s="164">
        <v>0.8</v>
      </c>
      <c r="S570" s="110">
        <v>-11</v>
      </c>
      <c r="AA570" s="195"/>
      <c r="AB570" s="195"/>
      <c r="AC570" s="195"/>
      <c r="AD570" s="72"/>
      <c r="AE570" s="316">
        <v>0.79</v>
      </c>
      <c r="AF570" s="195"/>
      <c r="AG570" s="195">
        <v>0.21</v>
      </c>
      <c r="AH570" s="72"/>
      <c r="AQ570" s="178" t="s">
        <v>824</v>
      </c>
      <c r="AR570" s="66">
        <v>0.86550000000000005</v>
      </c>
      <c r="AS570" s="66">
        <v>1.964</v>
      </c>
      <c r="AU570" s="276">
        <v>1698.5</v>
      </c>
      <c r="AV570" s="276">
        <v>451.49999999999994</v>
      </c>
      <c r="AW570" s="276">
        <v>1470.0517500000001</v>
      </c>
      <c r="AX570" s="95">
        <v>15.131778195012579</v>
      </c>
      <c r="AY570" s="276">
        <v>886.74599999999987</v>
      </c>
      <c r="AZ570" s="95">
        <v>12.110926813898265</v>
      </c>
      <c r="BA570" s="178"/>
      <c r="BB570" s="98" t="s">
        <v>722</v>
      </c>
      <c r="BC570" s="270" t="s">
        <v>1126</v>
      </c>
      <c r="BD570" s="152"/>
      <c r="BE570" s="152"/>
      <c r="BF570" s="152"/>
      <c r="BG570" s="152"/>
      <c r="BH570" s="152"/>
      <c r="BI570" s="152"/>
      <c r="BJ570" s="152"/>
      <c r="BK570" s="152"/>
      <c r="BL570" s="152"/>
      <c r="BM570" s="152"/>
      <c r="BN570" s="152"/>
      <c r="BO570" s="152"/>
      <c r="BP570" s="152"/>
      <c r="BQ570" s="152"/>
      <c r="BR570" s="152"/>
      <c r="BS570" s="152"/>
      <c r="BT570" s="152"/>
      <c r="BU570" s="152"/>
      <c r="BV570" s="152"/>
      <c r="BW570" s="152"/>
      <c r="BX570" s="152"/>
      <c r="BY570" s="152"/>
      <c r="BZ570" s="152"/>
      <c r="CA570" s="152"/>
      <c r="CB570" s="152"/>
      <c r="CC570" s="152"/>
      <c r="CD570" s="72"/>
      <c r="CE570" s="72"/>
      <c r="CF570" s="72"/>
      <c r="CG570" s="72"/>
      <c r="CH570" s="72"/>
      <c r="CI570" s="72"/>
      <c r="CJ570" s="72"/>
      <c r="CK570" s="72"/>
      <c r="CL570" s="72"/>
      <c r="CM570" s="72"/>
      <c r="CN570" s="72"/>
      <c r="CO570" s="72"/>
      <c r="CP570" s="72"/>
      <c r="CQ570" s="72"/>
      <c r="CR570" s="72"/>
      <c r="CS570" s="72"/>
      <c r="CT570" s="72"/>
      <c r="CU570" s="72"/>
      <c r="CV570" s="72"/>
      <c r="CW570" s="72"/>
      <c r="CX570" s="72"/>
      <c r="CY570" s="72"/>
      <c r="CZ570" s="72"/>
      <c r="DA570" s="72"/>
      <c r="DB570" s="72"/>
      <c r="DC570" s="72"/>
      <c r="DD570" s="72"/>
      <c r="DE570" s="72"/>
      <c r="DF570" s="72"/>
      <c r="DG570" s="72"/>
      <c r="DH570" s="78">
        <f t="shared" si="387"/>
        <v>0</v>
      </c>
      <c r="DJ570" s="77">
        <f t="shared" si="364"/>
        <v>0</v>
      </c>
      <c r="DK570" s="72">
        <v>0.55000000000000004</v>
      </c>
      <c r="DO570" s="358">
        <v>6.2</v>
      </c>
      <c r="DP570" s="72"/>
      <c r="DQ570" s="374"/>
      <c r="DR570" s="72"/>
      <c r="DS570" s="246"/>
      <c r="DU570" s="96"/>
      <c r="DW570" s="178"/>
      <c r="DX570" s="304" t="e">
        <f t="shared" si="365"/>
        <v>#DIV/0!</v>
      </c>
      <c r="DY570" s="77" t="e">
        <f t="shared" si="366"/>
        <v>#DIV/0!</v>
      </c>
      <c r="DZ570" s="304" t="e">
        <f t="shared" si="367"/>
        <v>#DIV/0!</v>
      </c>
      <c r="EA570" s="77" t="e">
        <f t="shared" si="368"/>
        <v>#DIV/0!</v>
      </c>
      <c r="EB570" s="304" t="e">
        <f t="shared" si="369"/>
        <v>#DIV/0!</v>
      </c>
      <c r="EC570" s="77" t="e">
        <f t="shared" si="370"/>
        <v>#DIV/0!</v>
      </c>
      <c r="ED570" s="304" t="e">
        <f t="shared" si="371"/>
        <v>#DIV/0!</v>
      </c>
      <c r="EE570" s="77" t="e">
        <f t="shared" si="372"/>
        <v>#DIV/0!</v>
      </c>
      <c r="EF570" s="304" t="e">
        <f t="shared" si="373"/>
        <v>#DIV/0!</v>
      </c>
      <c r="EG570" s="77" t="e">
        <f t="shared" si="374"/>
        <v>#DIV/0!</v>
      </c>
      <c r="EH570" s="304" t="e">
        <f t="shared" si="375"/>
        <v>#DIV/0!</v>
      </c>
      <c r="EI570" s="77" t="e">
        <f t="shared" si="376"/>
        <v>#DIV/0!</v>
      </c>
      <c r="EJ570" s="304" t="e">
        <f t="shared" si="377"/>
        <v>#DIV/0!</v>
      </c>
      <c r="EK570" s="77" t="e">
        <f t="shared" si="378"/>
        <v>#DIV/0!</v>
      </c>
      <c r="EL570" s="304" t="e">
        <f t="shared" si="379"/>
        <v>#DIV/0!</v>
      </c>
      <c r="EM570" s="77" t="e">
        <f t="shared" si="380"/>
        <v>#DIV/0!</v>
      </c>
      <c r="EN570" s="304" t="e">
        <f t="shared" si="381"/>
        <v>#DIV/0!</v>
      </c>
      <c r="EO570" s="77" t="e">
        <f t="shared" si="382"/>
        <v>#DIV/0!</v>
      </c>
      <c r="EP570" s="304" t="e">
        <f t="shared" si="383"/>
        <v>#DIV/0!</v>
      </c>
      <c r="EQ570" s="77" t="e">
        <f t="shared" si="384"/>
        <v>#DIV/0!</v>
      </c>
      <c r="ER570" s="77" t="e">
        <f t="shared" si="385"/>
        <v>#DIV/0!</v>
      </c>
      <c r="ES570" s="77" t="e">
        <f t="shared" si="386"/>
        <v>#DIV/0!</v>
      </c>
    </row>
    <row r="571" spans="1:149" s="77" customFormat="1" x14ac:dyDescent="0.45">
      <c r="A571" s="78" t="s">
        <v>1444</v>
      </c>
      <c r="B571" s="178" t="s">
        <v>3403</v>
      </c>
      <c r="C571" s="77" t="s">
        <v>3444</v>
      </c>
      <c r="D571" s="77" t="s">
        <v>3663</v>
      </c>
      <c r="E571" s="78" t="s">
        <v>637</v>
      </c>
      <c r="F571" s="78" t="s">
        <v>1612</v>
      </c>
      <c r="G571" s="72" t="s">
        <v>3367</v>
      </c>
      <c r="H571" s="78" t="s">
        <v>1100</v>
      </c>
      <c r="I571" s="78">
        <v>270</v>
      </c>
      <c r="J571" s="300">
        <v>215</v>
      </c>
      <c r="K571" s="78">
        <v>1</v>
      </c>
      <c r="L571" s="300">
        <v>902</v>
      </c>
      <c r="M571" s="72">
        <v>5</v>
      </c>
      <c r="O571" s="78" t="s">
        <v>3201</v>
      </c>
      <c r="P571" s="72" t="s">
        <v>3202</v>
      </c>
      <c r="Q571" s="125"/>
      <c r="R571" s="164">
        <v>0.8</v>
      </c>
      <c r="S571" s="110">
        <v>-11</v>
      </c>
      <c r="AA571" s="195"/>
      <c r="AB571" s="195"/>
      <c r="AC571" s="195"/>
      <c r="AD571" s="72"/>
      <c r="AE571" s="316">
        <v>0.82</v>
      </c>
      <c r="AF571" s="195"/>
      <c r="AG571" s="195">
        <v>0.18</v>
      </c>
      <c r="AH571" s="72"/>
      <c r="AQ571" s="178" t="s">
        <v>824</v>
      </c>
      <c r="AR571" s="66">
        <v>0.86409999999999998</v>
      </c>
      <c r="AS571" s="66">
        <v>1.978</v>
      </c>
      <c r="AU571" s="276">
        <v>1763</v>
      </c>
      <c r="AV571" s="276">
        <v>387.00000000000011</v>
      </c>
      <c r="AW571" s="276">
        <v>1523.4083000000001</v>
      </c>
      <c r="AX571" s="95">
        <v>15.656126178207778</v>
      </c>
      <c r="AY571" s="276">
        <v>765.48600000000022</v>
      </c>
      <c r="AZ571" s="95">
        <v>10.454791928087333</v>
      </c>
      <c r="BA571" s="178"/>
      <c r="BB571" s="98" t="s">
        <v>722</v>
      </c>
      <c r="BC571" s="270" t="s">
        <v>1126</v>
      </c>
      <c r="BD571" s="152">
        <v>68.968599999999995</v>
      </c>
      <c r="BE571" s="152">
        <v>0.21</v>
      </c>
      <c r="BF571" s="152">
        <v>0.33983999999999998</v>
      </c>
      <c r="BG571" s="152">
        <v>0.04</v>
      </c>
      <c r="BH571" s="152">
        <v>13.4237</v>
      </c>
      <c r="BI571" s="152">
        <v>0.13</v>
      </c>
      <c r="BJ571" s="152"/>
      <c r="BK571" s="152"/>
      <c r="BL571" s="152"/>
      <c r="BM571" s="152"/>
      <c r="BN571" s="152">
        <v>3.1152000000000002</v>
      </c>
      <c r="BO571" s="152">
        <v>0.26</v>
      </c>
      <c r="BP571" s="152">
        <v>0.11328000000000001</v>
      </c>
      <c r="BQ571" s="152">
        <v>7.0000000000000007E-2</v>
      </c>
      <c r="BR571" s="152">
        <v>0.51919999999999999</v>
      </c>
      <c r="BS571" s="152">
        <v>7.0000000000000007E-2</v>
      </c>
      <c r="BT571" s="152"/>
      <c r="BU571" s="152"/>
      <c r="BV571" s="152"/>
      <c r="BW571" s="152"/>
      <c r="BX571" s="152">
        <v>2.8225600000000002</v>
      </c>
      <c r="BY571" s="152">
        <v>0.12</v>
      </c>
      <c r="BZ571" s="152">
        <v>3.0774400000000002</v>
      </c>
      <c r="CA571" s="152">
        <v>0.09</v>
      </c>
      <c r="CB571" s="152">
        <v>2.0201600000000002</v>
      </c>
      <c r="CC571" s="152">
        <v>0.11</v>
      </c>
      <c r="CD571" s="72"/>
      <c r="CE571" s="72"/>
      <c r="CF571" s="72"/>
      <c r="CG571" s="72"/>
      <c r="CH571" s="72"/>
      <c r="CI571" s="72"/>
      <c r="CJ571" s="72"/>
      <c r="CK571" s="72"/>
      <c r="CL571" s="72"/>
      <c r="CM571" s="72"/>
      <c r="CN571" s="72"/>
      <c r="CO571" s="72"/>
      <c r="CP571" s="72"/>
      <c r="CQ571" s="72"/>
      <c r="CR571" s="72"/>
      <c r="CS571" s="72"/>
      <c r="CT571" s="72"/>
      <c r="CU571" s="72"/>
      <c r="CV571" s="72"/>
      <c r="CW571" s="72"/>
      <c r="CX571" s="72"/>
      <c r="CY571" s="72"/>
      <c r="CZ571" s="72"/>
      <c r="DA571" s="72"/>
      <c r="DB571" s="72"/>
      <c r="DC571" s="72"/>
      <c r="DD571" s="72"/>
      <c r="DE571" s="72"/>
      <c r="DF571" s="72"/>
      <c r="DG571" s="72"/>
      <c r="DH571" s="78">
        <f t="shared" si="387"/>
        <v>94.399979999999985</v>
      </c>
      <c r="DJ571" s="77">
        <f t="shared" si="364"/>
        <v>5.6000200000000149</v>
      </c>
      <c r="DK571" s="72">
        <v>0.48</v>
      </c>
      <c r="DO571" s="358">
        <v>5.6</v>
      </c>
      <c r="DP571" s="72"/>
      <c r="DQ571" s="374"/>
      <c r="DR571" s="72"/>
      <c r="DS571" s="246"/>
      <c r="DU571" s="96"/>
      <c r="DW571" s="178"/>
      <c r="DX571" s="304">
        <f t="shared" si="365"/>
        <v>73.059973105926517</v>
      </c>
      <c r="DY571" s="77">
        <f t="shared" si="366"/>
        <v>0.2224576742495073</v>
      </c>
      <c r="DZ571" s="304">
        <f t="shared" si="367"/>
        <v>0.36000007627120262</v>
      </c>
      <c r="EA571" s="77">
        <f t="shared" si="368"/>
        <v>4.2372890333239481E-2</v>
      </c>
      <c r="EB571" s="304">
        <f t="shared" si="369"/>
        <v>14.220024199157672</v>
      </c>
      <c r="EC571" s="77">
        <f t="shared" si="370"/>
        <v>0.13771189358302832</v>
      </c>
      <c r="ED571" s="304">
        <f t="shared" si="371"/>
        <v>3.3000006991526916</v>
      </c>
      <c r="EE571" s="77">
        <f t="shared" si="372"/>
        <v>0.2754237871660567</v>
      </c>
      <c r="EF571" s="304">
        <f t="shared" si="373"/>
        <v>0.12000002542373422</v>
      </c>
      <c r="EG571" s="77">
        <f t="shared" si="374"/>
        <v>7.4152558083169104E-2</v>
      </c>
      <c r="EH571" s="304">
        <f t="shared" si="375"/>
        <v>0.55000011652544845</v>
      </c>
      <c r="EI571" s="77">
        <f t="shared" si="376"/>
        <v>7.415255808316909E-2</v>
      </c>
      <c r="EJ571" s="304">
        <f t="shared" si="377"/>
        <v>2.9900006334747111</v>
      </c>
      <c r="EK571" s="77">
        <f t="shared" si="378"/>
        <v>0.12711867099971846</v>
      </c>
      <c r="EL571" s="304">
        <f t="shared" si="379"/>
        <v>3.2600006906781132</v>
      </c>
      <c r="EM571" s="77">
        <f t="shared" si="380"/>
        <v>9.5339003249788834E-2</v>
      </c>
      <c r="EN571" s="304">
        <f t="shared" si="381"/>
        <v>2.1400004533899271</v>
      </c>
      <c r="EO571" s="77">
        <f t="shared" si="382"/>
        <v>0.11652544841640859</v>
      </c>
      <c r="EP571" s="304">
        <f t="shared" si="383"/>
        <v>0</v>
      </c>
      <c r="EQ571" s="77" t="e">
        <f t="shared" si="384"/>
        <v>#DIV/0!</v>
      </c>
      <c r="ER571" s="77">
        <f t="shared" si="385"/>
        <v>100</v>
      </c>
      <c r="ES571" s="77">
        <f t="shared" si="386"/>
        <v>0</v>
      </c>
    </row>
    <row r="572" spans="1:149" s="77" customFormat="1" x14ac:dyDescent="0.45">
      <c r="A572" s="78" t="s">
        <v>1444</v>
      </c>
      <c r="B572" s="178" t="s">
        <v>3403</v>
      </c>
      <c r="C572" s="77" t="s">
        <v>3444</v>
      </c>
      <c r="D572" s="77" t="s">
        <v>3663</v>
      </c>
      <c r="E572" s="78" t="s">
        <v>637</v>
      </c>
      <c r="F572" s="78" t="s">
        <v>1613</v>
      </c>
      <c r="G572" s="72" t="s">
        <v>3367</v>
      </c>
      <c r="H572" s="78" t="s">
        <v>1100</v>
      </c>
      <c r="I572" s="78">
        <v>123</v>
      </c>
      <c r="J572" s="300">
        <v>198</v>
      </c>
      <c r="K572" s="78">
        <v>1</v>
      </c>
      <c r="L572" s="300">
        <v>900</v>
      </c>
      <c r="M572" s="72">
        <v>5</v>
      </c>
      <c r="O572" s="78" t="s">
        <v>3656</v>
      </c>
      <c r="P572" s="72" t="s">
        <v>3167</v>
      </c>
      <c r="Q572" s="125"/>
      <c r="R572" s="164">
        <v>0.6</v>
      </c>
      <c r="S572" s="110">
        <v>-11.3</v>
      </c>
      <c r="AA572" s="195"/>
      <c r="AB572" s="195"/>
      <c r="AC572" s="195"/>
      <c r="AD572" s="72"/>
      <c r="AE572" s="316">
        <v>1</v>
      </c>
      <c r="AF572" s="195"/>
      <c r="AG572" s="195">
        <v>0</v>
      </c>
      <c r="AH572" s="72"/>
      <c r="AQ572" s="178"/>
      <c r="AR572" s="66">
        <v>0.86019999999999996</v>
      </c>
      <c r="AS572" s="66"/>
      <c r="AU572" s="276">
        <v>1980</v>
      </c>
      <c r="AV572" s="276"/>
      <c r="AW572" s="276">
        <v>1703.1959999999999</v>
      </c>
      <c r="AX572" s="95"/>
      <c r="AY572" s="276"/>
      <c r="AZ572" s="95"/>
      <c r="BA572" s="178"/>
      <c r="BB572" s="98" t="s">
        <v>722</v>
      </c>
      <c r="BC572" s="270" t="s">
        <v>1126</v>
      </c>
      <c r="BD572" s="152">
        <v>65.856999999999999</v>
      </c>
      <c r="BE572" s="152">
        <v>0.08</v>
      </c>
      <c r="BF572" s="152">
        <v>0.34965000000000002</v>
      </c>
      <c r="BG572" s="152">
        <v>0.01</v>
      </c>
      <c r="BH572" s="152">
        <v>14.3546</v>
      </c>
      <c r="BI572" s="152">
        <v>0.03</v>
      </c>
      <c r="BJ572" s="152"/>
      <c r="BK572" s="152"/>
      <c r="BL572" s="152"/>
      <c r="BM572" s="152"/>
      <c r="BN572" s="152">
        <v>3.5343</v>
      </c>
      <c r="BO572" s="152">
        <v>0.01</v>
      </c>
      <c r="BP572" s="152">
        <v>0.1701</v>
      </c>
      <c r="BQ572" s="152">
        <v>0.04</v>
      </c>
      <c r="BR572" s="152">
        <v>1.01115</v>
      </c>
      <c r="BS572" s="152"/>
      <c r="BT572" s="152"/>
      <c r="BU572" s="152"/>
      <c r="BV572" s="152"/>
      <c r="BW572" s="152"/>
      <c r="BX572" s="152">
        <v>4.0540500000000002</v>
      </c>
      <c r="BY572" s="152">
        <v>0.05</v>
      </c>
      <c r="BZ572" s="152">
        <v>3.8272499999999998</v>
      </c>
      <c r="CA572" s="152"/>
      <c r="CB572" s="152">
        <v>1.3419000000000001</v>
      </c>
      <c r="CC572" s="152">
        <v>0.02</v>
      </c>
      <c r="CD572" s="72"/>
      <c r="CE572" s="72"/>
      <c r="CF572" s="72"/>
      <c r="CG572" s="72"/>
      <c r="CH572" s="72"/>
      <c r="CI572" s="72"/>
      <c r="CJ572" s="72"/>
      <c r="CK572" s="72"/>
      <c r="CL572" s="72"/>
      <c r="CM572" s="72"/>
      <c r="CN572" s="72"/>
      <c r="CO572" s="72"/>
      <c r="CP572" s="72"/>
      <c r="CQ572" s="72"/>
      <c r="CR572" s="72"/>
      <c r="CS572" s="72"/>
      <c r="CT572" s="72"/>
      <c r="CU572" s="72"/>
      <c r="CV572" s="72"/>
      <c r="CW572" s="72"/>
      <c r="CX572" s="72"/>
      <c r="CY572" s="72"/>
      <c r="CZ572" s="72"/>
      <c r="DA572" s="72"/>
      <c r="DB572" s="72"/>
      <c r="DC572" s="72"/>
      <c r="DD572" s="72"/>
      <c r="DE572" s="72"/>
      <c r="DF572" s="72"/>
      <c r="DG572" s="72"/>
      <c r="DH572" s="78">
        <f t="shared" si="387"/>
        <v>94.500000000000014</v>
      </c>
      <c r="DJ572" s="77">
        <f t="shared" si="364"/>
        <v>5.4999999999999858</v>
      </c>
      <c r="DK572" s="72">
        <v>0.68</v>
      </c>
      <c r="DO572" s="358">
        <v>5.5</v>
      </c>
      <c r="DP572" s="72"/>
      <c r="DQ572" s="374"/>
      <c r="DR572" s="72"/>
      <c r="DS572" s="246"/>
      <c r="DU572" s="96"/>
      <c r="DW572" s="178"/>
      <c r="DX572" s="304">
        <f t="shared" si="365"/>
        <v>69.689947089947083</v>
      </c>
      <c r="DY572" s="77">
        <f t="shared" si="366"/>
        <v>8.4656084656084651E-2</v>
      </c>
      <c r="DZ572" s="304">
        <f t="shared" si="367"/>
        <v>0.37</v>
      </c>
      <c r="EA572" s="77">
        <f t="shared" si="368"/>
        <v>1.0582010582010581E-2</v>
      </c>
      <c r="EB572" s="304">
        <f t="shared" si="369"/>
        <v>15.190052910052906</v>
      </c>
      <c r="EC572" s="77">
        <f t="shared" si="370"/>
        <v>3.1746031746031737E-2</v>
      </c>
      <c r="ED572" s="304">
        <f t="shared" si="371"/>
        <v>3.7399999999999998</v>
      </c>
      <c r="EE572" s="77">
        <f t="shared" si="372"/>
        <v>1.0582010582010581E-2</v>
      </c>
      <c r="EF572" s="304">
        <f t="shared" si="373"/>
        <v>0.17999999999999997</v>
      </c>
      <c r="EG572" s="77">
        <f t="shared" si="374"/>
        <v>4.2328042328042319E-2</v>
      </c>
      <c r="EH572" s="304">
        <f t="shared" si="375"/>
        <v>1.0699999999999998</v>
      </c>
      <c r="EI572" s="77">
        <f t="shared" si="376"/>
        <v>0</v>
      </c>
      <c r="EJ572" s="304">
        <f t="shared" si="377"/>
        <v>4.2899999999999991</v>
      </c>
      <c r="EK572" s="77">
        <f t="shared" si="378"/>
        <v>5.29100529100529E-2</v>
      </c>
      <c r="EL572" s="304">
        <f t="shared" si="379"/>
        <v>4.05</v>
      </c>
      <c r="EM572" s="77">
        <f t="shared" si="380"/>
        <v>0</v>
      </c>
      <c r="EN572" s="304">
        <f t="shared" si="381"/>
        <v>1.42</v>
      </c>
      <c r="EO572" s="77">
        <f t="shared" si="382"/>
        <v>2.1164021164021159E-2</v>
      </c>
      <c r="EP572" s="304">
        <f t="shared" si="383"/>
        <v>0</v>
      </c>
      <c r="EQ572" s="77" t="e">
        <f t="shared" si="384"/>
        <v>#DIV/0!</v>
      </c>
      <c r="ER572" s="77">
        <f t="shared" si="385"/>
        <v>100</v>
      </c>
      <c r="ES572" s="77">
        <f t="shared" si="386"/>
        <v>0</v>
      </c>
    </row>
    <row r="573" spans="1:149" s="77" customFormat="1" x14ac:dyDescent="0.45">
      <c r="A573" s="78" t="s">
        <v>1444</v>
      </c>
      <c r="B573" s="178" t="s">
        <v>3403</v>
      </c>
      <c r="C573" s="77" t="s">
        <v>3444</v>
      </c>
      <c r="D573" s="77" t="s">
        <v>3663</v>
      </c>
      <c r="E573" s="78" t="s">
        <v>637</v>
      </c>
      <c r="F573" s="78" t="s">
        <v>1614</v>
      </c>
      <c r="G573" s="72" t="s">
        <v>3367</v>
      </c>
      <c r="H573" s="78" t="s">
        <v>1100</v>
      </c>
      <c r="I573" s="78">
        <v>123</v>
      </c>
      <c r="J573" s="300">
        <v>198</v>
      </c>
      <c r="K573" s="78">
        <v>1</v>
      </c>
      <c r="L573" s="300">
        <v>900</v>
      </c>
      <c r="M573" s="72">
        <v>5</v>
      </c>
      <c r="O573" s="78" t="s">
        <v>3657</v>
      </c>
      <c r="P573" s="72" t="s">
        <v>3202</v>
      </c>
      <c r="Q573" s="125"/>
      <c r="R573" s="164">
        <v>0.5</v>
      </c>
      <c r="S573" s="110">
        <v>-11.4</v>
      </c>
      <c r="AA573" s="195"/>
      <c r="AB573" s="195"/>
      <c r="AC573" s="195"/>
      <c r="AD573" s="72"/>
      <c r="AE573" s="316">
        <v>0.88</v>
      </c>
      <c r="AF573" s="195"/>
      <c r="AG573" s="195">
        <v>0.12</v>
      </c>
      <c r="AH573" s="72"/>
      <c r="AQ573" s="178" t="s">
        <v>824</v>
      </c>
      <c r="AR573" s="66">
        <v>0.86150000000000004</v>
      </c>
      <c r="AS573" s="66">
        <v>1.89</v>
      </c>
      <c r="AU573" s="276">
        <v>1742.4</v>
      </c>
      <c r="AV573" s="276">
        <v>237.6</v>
      </c>
      <c r="AW573" s="276">
        <v>1501.0776000000001</v>
      </c>
      <c r="AX573" s="95">
        <v>16.634730517947872</v>
      </c>
      <c r="AY573" s="276">
        <v>449.06399999999996</v>
      </c>
      <c r="AZ573" s="95">
        <v>6.3828789436742417</v>
      </c>
      <c r="BA573" s="178"/>
      <c r="BB573" s="98" t="s">
        <v>722</v>
      </c>
      <c r="BC573" s="270" t="s">
        <v>1126</v>
      </c>
      <c r="BD573" s="152">
        <v>66.631699999999995</v>
      </c>
      <c r="BE573" s="152">
        <v>0.35</v>
      </c>
      <c r="BF573" s="152">
        <v>0.34447</v>
      </c>
      <c r="BG573" s="152">
        <v>0.04</v>
      </c>
      <c r="BH573" s="152">
        <v>13.5181</v>
      </c>
      <c r="BI573" s="152">
        <v>0.3</v>
      </c>
      <c r="BJ573" s="152"/>
      <c r="BK573" s="152"/>
      <c r="BL573" s="152"/>
      <c r="BM573" s="152"/>
      <c r="BN573" s="152">
        <v>3.2864300000000002</v>
      </c>
      <c r="BO573" s="152">
        <v>0.2</v>
      </c>
      <c r="BP573" s="152">
        <v>0.12103</v>
      </c>
      <c r="BQ573" s="152">
        <v>0.08</v>
      </c>
      <c r="BR573" s="152">
        <v>0.73548999999999998</v>
      </c>
      <c r="BS573" s="152">
        <v>0.04</v>
      </c>
      <c r="BT573" s="152"/>
      <c r="BU573" s="152"/>
      <c r="BV573" s="152"/>
      <c r="BW573" s="152"/>
      <c r="BX573" s="152">
        <v>3.2678099999999999</v>
      </c>
      <c r="BY573" s="152">
        <v>0.24</v>
      </c>
      <c r="BZ573" s="152">
        <v>3.54711</v>
      </c>
      <c r="CA573" s="152">
        <v>7.0000000000000007E-2</v>
      </c>
      <c r="CB573" s="152">
        <v>1.63856</v>
      </c>
      <c r="CC573" s="152">
        <v>0.04</v>
      </c>
      <c r="CD573" s="72"/>
      <c r="CE573" s="72"/>
      <c r="CF573" s="72"/>
      <c r="CG573" s="72"/>
      <c r="CH573" s="72"/>
      <c r="CI573" s="72"/>
      <c r="CJ573" s="72"/>
      <c r="CK573" s="72"/>
      <c r="CL573" s="72"/>
      <c r="CM573" s="72"/>
      <c r="CN573" s="72"/>
      <c r="CO573" s="72"/>
      <c r="CP573" s="72"/>
      <c r="CQ573" s="72"/>
      <c r="CR573" s="72"/>
      <c r="CS573" s="72"/>
      <c r="CT573" s="72"/>
      <c r="CU573" s="72"/>
      <c r="CV573" s="72"/>
      <c r="CW573" s="72"/>
      <c r="CX573" s="72"/>
      <c r="CY573" s="72"/>
      <c r="CZ573" s="72"/>
      <c r="DA573" s="72"/>
      <c r="DB573" s="72"/>
      <c r="DC573" s="72"/>
      <c r="DD573" s="72"/>
      <c r="DE573" s="72"/>
      <c r="DF573" s="72"/>
      <c r="DG573" s="72"/>
      <c r="DH573" s="78">
        <f t="shared" si="387"/>
        <v>93.090699999999998</v>
      </c>
      <c r="DJ573" s="77">
        <f t="shared" si="364"/>
        <v>6.9093000000000018</v>
      </c>
      <c r="DK573" s="72">
        <v>0.56999999999999995</v>
      </c>
      <c r="DO573" s="358">
        <v>6.9</v>
      </c>
      <c r="DP573" s="72"/>
      <c r="DQ573" s="374"/>
      <c r="DR573" s="72"/>
      <c r="DS573" s="246"/>
      <c r="DU573" s="96"/>
      <c r="DW573" s="178"/>
      <c r="DX573" s="304">
        <f t="shared" si="365"/>
        <v>71.577182253436703</v>
      </c>
      <c r="DY573" s="77">
        <f t="shared" si="366"/>
        <v>0.37597740698050397</v>
      </c>
      <c r="DZ573" s="304">
        <f t="shared" si="367"/>
        <v>0.37003696395021202</v>
      </c>
      <c r="EA573" s="77">
        <f t="shared" si="368"/>
        <v>4.2968846512057596E-2</v>
      </c>
      <c r="EB573" s="304">
        <f t="shared" si="369"/>
        <v>14.521429100866145</v>
      </c>
      <c r="EC573" s="77">
        <f t="shared" si="370"/>
        <v>0.32226634884043193</v>
      </c>
      <c r="ED573" s="304">
        <f t="shared" si="371"/>
        <v>3.5303526560655363</v>
      </c>
      <c r="EE573" s="77">
        <f t="shared" si="372"/>
        <v>0.21484423256028801</v>
      </c>
      <c r="EF573" s="304">
        <f t="shared" si="373"/>
        <v>0.13001298733385827</v>
      </c>
      <c r="EG573" s="77">
        <f t="shared" si="374"/>
        <v>8.5937693024115192E-2</v>
      </c>
      <c r="EH573" s="304">
        <f t="shared" si="375"/>
        <v>0.79007892302883098</v>
      </c>
      <c r="EI573" s="77">
        <f t="shared" si="376"/>
        <v>4.2968846512057596E-2</v>
      </c>
      <c r="EJ573" s="304">
        <f t="shared" si="377"/>
        <v>3.5103506580141732</v>
      </c>
      <c r="EK573" s="77">
        <f t="shared" si="378"/>
        <v>0.25781307907234557</v>
      </c>
      <c r="EL573" s="304">
        <f t="shared" si="379"/>
        <v>3.8103806287846154</v>
      </c>
      <c r="EM573" s="77">
        <f t="shared" si="380"/>
        <v>7.51954813961008E-2</v>
      </c>
      <c r="EN573" s="304">
        <f t="shared" si="381"/>
        <v>1.7601758285199272</v>
      </c>
      <c r="EO573" s="77">
        <f t="shared" si="382"/>
        <v>4.2968846512057589E-2</v>
      </c>
      <c r="EP573" s="304">
        <f t="shared" si="383"/>
        <v>0</v>
      </c>
      <c r="EQ573" s="77" t="e">
        <f t="shared" si="384"/>
        <v>#DIV/0!</v>
      </c>
      <c r="ER573" s="77">
        <f t="shared" si="385"/>
        <v>100</v>
      </c>
      <c r="ES573" s="77">
        <f t="shared" si="386"/>
        <v>0</v>
      </c>
    </row>
    <row r="574" spans="1:149" s="77" customFormat="1" x14ac:dyDescent="0.45">
      <c r="A574" s="78" t="s">
        <v>1444</v>
      </c>
      <c r="B574" s="178" t="s">
        <v>3403</v>
      </c>
      <c r="C574" s="77" t="s">
        <v>3444</v>
      </c>
      <c r="D574" s="77" t="s">
        <v>3663</v>
      </c>
      <c r="E574" s="78" t="s">
        <v>637</v>
      </c>
      <c r="F574" s="78" t="s">
        <v>1615</v>
      </c>
      <c r="G574" s="72" t="s">
        <v>3367</v>
      </c>
      <c r="H574" s="78" t="s">
        <v>1100</v>
      </c>
      <c r="I574" s="78">
        <v>302</v>
      </c>
      <c r="J574" s="300">
        <v>220.5</v>
      </c>
      <c r="K574" s="78">
        <v>1</v>
      </c>
      <c r="L574" s="300">
        <v>903</v>
      </c>
      <c r="M574" s="72">
        <v>5</v>
      </c>
      <c r="O574" s="78" t="s">
        <v>3656</v>
      </c>
      <c r="P574" s="72" t="s">
        <v>3203</v>
      </c>
      <c r="Q574" s="125"/>
      <c r="R574" s="164">
        <v>0.6</v>
      </c>
      <c r="S574" s="110">
        <v>-11.2</v>
      </c>
      <c r="AA574" s="195"/>
      <c r="AB574" s="195"/>
      <c r="AC574" s="195"/>
      <c r="AD574" s="72"/>
      <c r="AE574" s="316">
        <v>1</v>
      </c>
      <c r="AF574" s="195"/>
      <c r="AG574" s="195">
        <v>0</v>
      </c>
      <c r="AH574" s="72"/>
      <c r="AQ574" s="178"/>
      <c r="AR574" s="66">
        <v>0.86119999999999997</v>
      </c>
      <c r="AS574" s="66"/>
      <c r="AU574" s="276">
        <v>2205</v>
      </c>
      <c r="AV574" s="276"/>
      <c r="AW574" s="276">
        <v>1898.9459999999999</v>
      </c>
      <c r="AX574" s="95"/>
      <c r="AY574" s="276"/>
      <c r="AZ574" s="95"/>
      <c r="BA574" s="178"/>
      <c r="BB574" s="98" t="s">
        <v>722</v>
      </c>
      <c r="BC574" s="270" t="s">
        <v>1126</v>
      </c>
      <c r="BD574" s="152">
        <v>67.229799999999997</v>
      </c>
      <c r="BE574" s="152">
        <v>0.54</v>
      </c>
      <c r="BF574" s="152">
        <v>0.42165000000000002</v>
      </c>
      <c r="BG574" s="152">
        <v>0.04</v>
      </c>
      <c r="BH574" s="152">
        <v>14.186199999999999</v>
      </c>
      <c r="BI574" s="152">
        <v>0.65</v>
      </c>
      <c r="BJ574" s="152"/>
      <c r="BK574" s="152"/>
      <c r="BL574" s="152"/>
      <c r="BM574" s="152"/>
      <c r="BN574" s="152">
        <v>2.8297400000000001</v>
      </c>
      <c r="BO574" s="152">
        <v>0.5</v>
      </c>
      <c r="BP574" s="152">
        <v>0.14992</v>
      </c>
      <c r="BQ574" s="152">
        <v>0.04</v>
      </c>
      <c r="BR574" s="152">
        <v>0.22488</v>
      </c>
      <c r="BS574" s="152">
        <v>0.08</v>
      </c>
      <c r="BT574" s="152"/>
      <c r="BU574" s="152"/>
      <c r="BV574" s="152"/>
      <c r="BW574" s="152"/>
      <c r="BX574" s="152">
        <v>3.9447700000000001</v>
      </c>
      <c r="BY574" s="152">
        <v>0.08</v>
      </c>
      <c r="BZ574" s="152">
        <v>3.2795000000000001</v>
      </c>
      <c r="CA574" s="152">
        <v>0.16</v>
      </c>
      <c r="CB574" s="152">
        <v>1.4336100000000001</v>
      </c>
      <c r="CC574" s="152">
        <v>0.05</v>
      </c>
      <c r="CD574" s="72"/>
      <c r="CE574" s="72"/>
      <c r="CF574" s="72"/>
      <c r="CG574" s="72"/>
      <c r="CH574" s="72"/>
      <c r="CI574" s="72"/>
      <c r="CJ574" s="72"/>
      <c r="CK574" s="72"/>
      <c r="CL574" s="72"/>
      <c r="CM574" s="72"/>
      <c r="CN574" s="72"/>
      <c r="CO574" s="72"/>
      <c r="CP574" s="72"/>
      <c r="CQ574" s="72"/>
      <c r="CR574" s="72"/>
      <c r="CS574" s="72"/>
      <c r="CT574" s="72"/>
      <c r="CU574" s="72"/>
      <c r="CV574" s="72"/>
      <c r="CW574" s="72"/>
      <c r="CX574" s="72"/>
      <c r="CY574" s="72"/>
      <c r="CZ574" s="72"/>
      <c r="DA574" s="72"/>
      <c r="DB574" s="72"/>
      <c r="DC574" s="72"/>
      <c r="DD574" s="72"/>
      <c r="DE574" s="72"/>
      <c r="DF574" s="72"/>
      <c r="DG574" s="72"/>
      <c r="DH574" s="78">
        <f t="shared" si="387"/>
        <v>93.700069999999997</v>
      </c>
      <c r="DJ574" s="77">
        <f t="shared" si="364"/>
        <v>6.2999300000000034</v>
      </c>
      <c r="DK574" s="72">
        <v>0.66</v>
      </c>
      <c r="DO574" s="358">
        <v>6.3</v>
      </c>
      <c r="DP574" s="72"/>
      <c r="DQ574" s="374"/>
      <c r="DR574" s="72"/>
      <c r="DS574" s="246"/>
      <c r="DU574" s="96"/>
      <c r="DW574" s="178"/>
      <c r="DX574" s="304">
        <f t="shared" si="365"/>
        <v>71.749999759872111</v>
      </c>
      <c r="DY574" s="77">
        <f t="shared" si="366"/>
        <v>0.57630693338863048</v>
      </c>
      <c r="DZ574" s="304">
        <f t="shared" si="367"/>
        <v>0.44999966382095558</v>
      </c>
      <c r="EA574" s="77">
        <f t="shared" si="368"/>
        <v>4.2689402473231879E-2</v>
      </c>
      <c r="EB574" s="304">
        <f t="shared" si="369"/>
        <v>15.140010034144053</v>
      </c>
      <c r="EC574" s="77">
        <f t="shared" si="370"/>
        <v>0.69370279019001813</v>
      </c>
      <c r="ED574" s="304">
        <f t="shared" si="371"/>
        <v>3.0199977438650794</v>
      </c>
      <c r="EE574" s="77">
        <f t="shared" si="372"/>
        <v>0.53361753091539843</v>
      </c>
      <c r="EF574" s="304">
        <f t="shared" si="373"/>
        <v>0.15999988046967306</v>
      </c>
      <c r="EG574" s="77">
        <f t="shared" si="374"/>
        <v>4.2689402473231879E-2</v>
      </c>
      <c r="EH574" s="304">
        <f t="shared" si="375"/>
        <v>0.23999982070450962</v>
      </c>
      <c r="EI574" s="77">
        <f t="shared" si="376"/>
        <v>8.5378804946463757E-2</v>
      </c>
      <c r="EJ574" s="304">
        <f t="shared" si="377"/>
        <v>4.2099968548582734</v>
      </c>
      <c r="EK574" s="77">
        <f t="shared" si="378"/>
        <v>8.5378804946463771E-2</v>
      </c>
      <c r="EL574" s="304">
        <f t="shared" si="379"/>
        <v>3.4999973852740984</v>
      </c>
      <c r="EM574" s="77">
        <f t="shared" si="380"/>
        <v>0.17075760989292751</v>
      </c>
      <c r="EN574" s="304">
        <f t="shared" si="381"/>
        <v>1.5299988569912488</v>
      </c>
      <c r="EO574" s="77">
        <f t="shared" si="382"/>
        <v>5.336175309153985E-2</v>
      </c>
      <c r="EP574" s="304">
        <f t="shared" si="383"/>
        <v>0</v>
      </c>
      <c r="EQ574" s="77" t="e">
        <f t="shared" si="384"/>
        <v>#DIV/0!</v>
      </c>
      <c r="ER574" s="77">
        <f t="shared" si="385"/>
        <v>100</v>
      </c>
      <c r="ES574" s="77">
        <f t="shared" si="386"/>
        <v>0</v>
      </c>
    </row>
    <row r="575" spans="1:149" s="77" customFormat="1" x14ac:dyDescent="0.45">
      <c r="A575" s="78" t="s">
        <v>1444</v>
      </c>
      <c r="B575" s="178" t="s">
        <v>3403</v>
      </c>
      <c r="C575" s="77" t="s">
        <v>3444</v>
      </c>
      <c r="D575" s="77" t="s">
        <v>3663</v>
      </c>
      <c r="E575" s="78" t="s">
        <v>637</v>
      </c>
      <c r="F575" s="78" t="s">
        <v>1616</v>
      </c>
      <c r="G575" s="72" t="s">
        <v>3367</v>
      </c>
      <c r="H575" s="78" t="s">
        <v>1100</v>
      </c>
      <c r="I575" s="78">
        <v>302</v>
      </c>
      <c r="J575" s="300">
        <v>220.5</v>
      </c>
      <c r="K575" s="78">
        <v>1</v>
      </c>
      <c r="L575" s="300">
        <v>903</v>
      </c>
      <c r="M575" s="72">
        <v>5</v>
      </c>
      <c r="O575" s="78" t="s">
        <v>3657</v>
      </c>
      <c r="P575" s="72" t="s">
        <v>3203</v>
      </c>
      <c r="Q575" s="125"/>
      <c r="R575" s="164">
        <v>0.5</v>
      </c>
      <c r="S575" s="110">
        <v>-11.3</v>
      </c>
      <c r="AA575" s="195"/>
      <c r="AB575" s="195"/>
      <c r="AC575" s="195"/>
      <c r="AD575" s="72"/>
      <c r="AE575" s="316">
        <v>0.89</v>
      </c>
      <c r="AF575" s="195"/>
      <c r="AG575" s="195">
        <v>0.11</v>
      </c>
      <c r="AH575" s="72"/>
      <c r="AQ575" s="178" t="s">
        <v>824</v>
      </c>
      <c r="AR575" s="66">
        <v>0.86250000000000004</v>
      </c>
      <c r="AS575" s="66">
        <v>2.0470000000000002</v>
      </c>
      <c r="AU575" s="276">
        <v>1962.45</v>
      </c>
      <c r="AV575" s="276">
        <v>242.54999999999998</v>
      </c>
      <c r="AW575" s="276">
        <v>1692.6131250000001</v>
      </c>
      <c r="AX575" s="95">
        <v>16.928135837009926</v>
      </c>
      <c r="AY575" s="276">
        <v>496.49984999999998</v>
      </c>
      <c r="AZ575" s="95">
        <v>6.7031202931919882</v>
      </c>
      <c r="BA575" s="178"/>
      <c r="BB575" s="98" t="s">
        <v>722</v>
      </c>
      <c r="BC575" s="270" t="s">
        <v>1126</v>
      </c>
      <c r="BD575" s="152">
        <v>67.766000000000005</v>
      </c>
      <c r="BE575" s="152"/>
      <c r="BF575" s="152">
        <v>0.50085000000000002</v>
      </c>
      <c r="BG575" s="152"/>
      <c r="BH575" s="152">
        <v>14.1183</v>
      </c>
      <c r="BI575" s="152"/>
      <c r="BJ575" s="152"/>
      <c r="BK575" s="152"/>
      <c r="BL575" s="152"/>
      <c r="BM575" s="152"/>
      <c r="BN575" s="152">
        <v>2.8917000000000002</v>
      </c>
      <c r="BO575" s="152"/>
      <c r="BP575" s="152">
        <v>0.2268</v>
      </c>
      <c r="BQ575" s="152"/>
      <c r="BR575" s="152">
        <v>0.19844999999999999</v>
      </c>
      <c r="BS575" s="152"/>
      <c r="BT575" s="152"/>
      <c r="BU575" s="152"/>
      <c r="BV575" s="152"/>
      <c r="BW575" s="152"/>
      <c r="BX575" s="152">
        <v>3.3547500000000001</v>
      </c>
      <c r="BY575" s="152"/>
      <c r="BZ575" s="152">
        <v>3.4398</v>
      </c>
      <c r="CA575" s="152"/>
      <c r="CB575" s="152">
        <v>1.9939499999999999</v>
      </c>
      <c r="CC575" s="152"/>
      <c r="CD575" s="72"/>
      <c r="CE575" s="72"/>
      <c r="CF575" s="72"/>
      <c r="CG575" s="72"/>
      <c r="CH575" s="72"/>
      <c r="CI575" s="72"/>
      <c r="CJ575" s="72"/>
      <c r="CK575" s="72"/>
      <c r="CL575" s="72"/>
      <c r="CM575" s="72"/>
      <c r="CN575" s="72"/>
      <c r="CO575" s="72"/>
      <c r="CP575" s="72"/>
      <c r="CQ575" s="72"/>
      <c r="CR575" s="72"/>
      <c r="CS575" s="72"/>
      <c r="CT575" s="72"/>
      <c r="CU575" s="72"/>
      <c r="CV575" s="72"/>
      <c r="CW575" s="72"/>
      <c r="CX575" s="72"/>
      <c r="CY575" s="72"/>
      <c r="CZ575" s="72"/>
      <c r="DA575" s="72"/>
      <c r="DB575" s="72"/>
      <c r="DC575" s="72"/>
      <c r="DD575" s="72"/>
      <c r="DE575" s="72"/>
      <c r="DF575" s="72"/>
      <c r="DG575" s="72"/>
      <c r="DH575" s="78">
        <f t="shared" si="387"/>
        <v>94.490600000000001</v>
      </c>
      <c r="DJ575" s="77">
        <f t="shared" si="364"/>
        <v>5.5093999999999994</v>
      </c>
      <c r="DK575" s="72">
        <v>0.55000000000000004</v>
      </c>
      <c r="DO575" s="358">
        <v>5.5</v>
      </c>
      <c r="DP575" s="72"/>
      <c r="DQ575" s="374"/>
      <c r="DR575" s="72"/>
      <c r="DS575" s="246"/>
      <c r="DU575" s="96"/>
      <c r="DW575" s="178"/>
      <c r="DX575" s="304">
        <f t="shared" si="365"/>
        <v>71.717186683119806</v>
      </c>
      <c r="DY575" s="77">
        <f t="shared" si="366"/>
        <v>0</v>
      </c>
      <c r="DZ575" s="304">
        <f t="shared" si="367"/>
        <v>0.53005272482130505</v>
      </c>
      <c r="EA575" s="77">
        <f t="shared" si="368"/>
        <v>0</v>
      </c>
      <c r="EB575" s="304">
        <f t="shared" si="369"/>
        <v>14.94148624307603</v>
      </c>
      <c r="EC575" s="77">
        <f t="shared" si="370"/>
        <v>0</v>
      </c>
      <c r="ED575" s="304">
        <f t="shared" si="371"/>
        <v>3.0603044112324405</v>
      </c>
      <c r="EE575" s="77">
        <f t="shared" si="372"/>
        <v>0</v>
      </c>
      <c r="EF575" s="304">
        <f t="shared" si="373"/>
        <v>0.24002387539077963</v>
      </c>
      <c r="EG575" s="77">
        <f t="shared" si="374"/>
        <v>0</v>
      </c>
      <c r="EH575" s="304">
        <f t="shared" si="375"/>
        <v>0.21002089096693213</v>
      </c>
      <c r="EI575" s="77">
        <f t="shared" si="376"/>
        <v>0</v>
      </c>
      <c r="EJ575" s="304">
        <f t="shared" si="377"/>
        <v>3.5503531568219482</v>
      </c>
      <c r="EK575" s="77">
        <f t="shared" si="378"/>
        <v>0</v>
      </c>
      <c r="EL575" s="304">
        <f t="shared" si="379"/>
        <v>3.6403621100934909</v>
      </c>
      <c r="EM575" s="77">
        <f t="shared" si="380"/>
        <v>0</v>
      </c>
      <c r="EN575" s="304">
        <f t="shared" si="381"/>
        <v>2.1102099044772706</v>
      </c>
      <c r="EO575" s="77">
        <f t="shared" si="382"/>
        <v>0</v>
      </c>
      <c r="EP575" s="304">
        <f t="shared" si="383"/>
        <v>0</v>
      </c>
      <c r="EQ575" s="77" t="e">
        <f t="shared" si="384"/>
        <v>#DIV/0!</v>
      </c>
      <c r="ER575" s="77">
        <f t="shared" si="385"/>
        <v>100</v>
      </c>
      <c r="ES575" s="77">
        <f t="shared" si="386"/>
        <v>0</v>
      </c>
    </row>
    <row r="576" spans="1:149" s="77" customFormat="1" x14ac:dyDescent="0.45">
      <c r="A576" s="78" t="s">
        <v>1444</v>
      </c>
      <c r="B576" s="178" t="s">
        <v>3403</v>
      </c>
      <c r="C576" s="77" t="s">
        <v>3444</v>
      </c>
      <c r="D576" s="77" t="s">
        <v>3663</v>
      </c>
      <c r="E576" s="78" t="s">
        <v>637</v>
      </c>
      <c r="F576" s="78" t="s">
        <v>1617</v>
      </c>
      <c r="G576" s="72" t="s">
        <v>3367</v>
      </c>
      <c r="H576" s="78" t="s">
        <v>1100</v>
      </c>
      <c r="I576" s="78">
        <v>302</v>
      </c>
      <c r="J576" s="300">
        <v>220.5</v>
      </c>
      <c r="K576" s="78">
        <v>1</v>
      </c>
      <c r="L576" s="300">
        <v>903</v>
      </c>
      <c r="M576" s="72">
        <v>5</v>
      </c>
      <c r="O576" s="78" t="s">
        <v>3489</v>
      </c>
      <c r="P576" s="72" t="s">
        <v>3203</v>
      </c>
      <c r="Q576" s="125"/>
      <c r="R576" s="164">
        <v>0.4</v>
      </c>
      <c r="S576" s="110">
        <v>-11.4</v>
      </c>
      <c r="AA576" s="195"/>
      <c r="AB576" s="195"/>
      <c r="AC576" s="195"/>
      <c r="AD576" s="72"/>
      <c r="AE576" s="316">
        <v>0.79</v>
      </c>
      <c r="AF576" s="195"/>
      <c r="AG576" s="195">
        <v>0.21</v>
      </c>
      <c r="AH576" s="72"/>
      <c r="AQ576" s="178" t="s">
        <v>824</v>
      </c>
      <c r="AR576" s="66">
        <v>0.86639999999999995</v>
      </c>
      <c r="AS576" s="66">
        <v>2.0009999999999999</v>
      </c>
      <c r="AU576" s="276">
        <v>1741.95</v>
      </c>
      <c r="AV576" s="276">
        <v>463.0499999999999</v>
      </c>
      <c r="AW576" s="276">
        <v>1509.2254800000001</v>
      </c>
      <c r="AX576" s="95">
        <v>15.168858786489979</v>
      </c>
      <c r="AY576" s="276">
        <v>926.56304999999975</v>
      </c>
      <c r="AZ576" s="95">
        <v>12.509295991482901</v>
      </c>
      <c r="BA576" s="178"/>
      <c r="BB576" s="98" t="s">
        <v>722</v>
      </c>
      <c r="BC576" s="270" t="s">
        <v>1126</v>
      </c>
      <c r="BD576" s="152"/>
      <c r="BE576" s="152"/>
      <c r="BF576" s="152"/>
      <c r="BG576" s="152"/>
      <c r="BH576" s="152"/>
      <c r="BI576" s="152"/>
      <c r="BJ576" s="152"/>
      <c r="BK576" s="152"/>
      <c r="BL576" s="152"/>
      <c r="BM576" s="152"/>
      <c r="BN576" s="152"/>
      <c r="BO576" s="152"/>
      <c r="BP576" s="152"/>
      <c r="BQ576" s="152"/>
      <c r="BR576" s="152"/>
      <c r="BS576" s="152"/>
      <c r="BT576" s="152"/>
      <c r="BU576" s="152"/>
      <c r="BV576" s="152"/>
      <c r="BW576" s="152"/>
      <c r="BX576" s="152"/>
      <c r="BY576" s="152"/>
      <c r="BZ576" s="152"/>
      <c r="CA576" s="152"/>
      <c r="CB576" s="152"/>
      <c r="CC576" s="152"/>
      <c r="CD576" s="72"/>
      <c r="CE576" s="72"/>
      <c r="CF576" s="72"/>
      <c r="CG576" s="72"/>
      <c r="CH576" s="72"/>
      <c r="CI576" s="72"/>
      <c r="CJ576" s="72"/>
      <c r="CK576" s="72"/>
      <c r="CL576" s="72"/>
      <c r="CM576" s="72"/>
      <c r="CN576" s="72"/>
      <c r="CO576" s="72"/>
      <c r="CP576" s="72"/>
      <c r="CQ576" s="72"/>
      <c r="CR576" s="72"/>
      <c r="CS576" s="72"/>
      <c r="CT576" s="72"/>
      <c r="CU576" s="72"/>
      <c r="CV576" s="72"/>
      <c r="CW576" s="72"/>
      <c r="CX576" s="72"/>
      <c r="CY576" s="72"/>
      <c r="CZ576" s="72"/>
      <c r="DA576" s="72"/>
      <c r="DB576" s="72"/>
      <c r="DC576" s="72"/>
      <c r="DD576" s="72"/>
      <c r="DE576" s="72"/>
      <c r="DF576" s="72"/>
      <c r="DG576" s="72"/>
      <c r="DH576" s="78">
        <f t="shared" si="387"/>
        <v>0</v>
      </c>
      <c r="DJ576" s="77">
        <f t="shared" si="364"/>
        <v>0</v>
      </c>
      <c r="DK576" s="72">
        <v>0.49</v>
      </c>
      <c r="DO576" s="358">
        <v>5.4</v>
      </c>
      <c r="DP576" s="72"/>
      <c r="DQ576" s="374"/>
      <c r="DR576" s="72"/>
      <c r="DS576" s="246"/>
      <c r="DU576" s="96"/>
      <c r="DW576" s="178"/>
      <c r="DX576" s="304" t="e">
        <f t="shared" si="365"/>
        <v>#DIV/0!</v>
      </c>
      <c r="DY576" s="77" t="e">
        <f t="shared" si="366"/>
        <v>#DIV/0!</v>
      </c>
      <c r="DZ576" s="304" t="e">
        <f t="shared" si="367"/>
        <v>#DIV/0!</v>
      </c>
      <c r="EA576" s="77" t="e">
        <f t="shared" si="368"/>
        <v>#DIV/0!</v>
      </c>
      <c r="EB576" s="304" t="e">
        <f t="shared" si="369"/>
        <v>#DIV/0!</v>
      </c>
      <c r="EC576" s="77" t="e">
        <f t="shared" si="370"/>
        <v>#DIV/0!</v>
      </c>
      <c r="ED576" s="304" t="e">
        <f t="shared" si="371"/>
        <v>#DIV/0!</v>
      </c>
      <c r="EE576" s="77" t="e">
        <f t="shared" si="372"/>
        <v>#DIV/0!</v>
      </c>
      <c r="EF576" s="304" t="e">
        <f t="shared" si="373"/>
        <v>#DIV/0!</v>
      </c>
      <c r="EG576" s="77" t="e">
        <f t="shared" si="374"/>
        <v>#DIV/0!</v>
      </c>
      <c r="EH576" s="304" t="e">
        <f t="shared" si="375"/>
        <v>#DIV/0!</v>
      </c>
      <c r="EI576" s="77" t="e">
        <f t="shared" si="376"/>
        <v>#DIV/0!</v>
      </c>
      <c r="EJ576" s="304" t="e">
        <f t="shared" si="377"/>
        <v>#DIV/0!</v>
      </c>
      <c r="EK576" s="77" t="e">
        <f t="shared" si="378"/>
        <v>#DIV/0!</v>
      </c>
      <c r="EL576" s="304" t="e">
        <f t="shared" si="379"/>
        <v>#DIV/0!</v>
      </c>
      <c r="EM576" s="77" t="e">
        <f t="shared" si="380"/>
        <v>#DIV/0!</v>
      </c>
      <c r="EN576" s="304" t="e">
        <f t="shared" si="381"/>
        <v>#DIV/0!</v>
      </c>
      <c r="EO576" s="77" t="e">
        <f t="shared" si="382"/>
        <v>#DIV/0!</v>
      </c>
      <c r="EP576" s="304" t="e">
        <f t="shared" si="383"/>
        <v>#DIV/0!</v>
      </c>
      <c r="EQ576" s="77" t="e">
        <f t="shared" si="384"/>
        <v>#DIV/0!</v>
      </c>
      <c r="ER576" s="77" t="e">
        <f t="shared" si="385"/>
        <v>#DIV/0!</v>
      </c>
      <c r="ES576" s="77" t="e">
        <f t="shared" si="386"/>
        <v>#DIV/0!</v>
      </c>
    </row>
    <row r="577" spans="1:149" s="77" customFormat="1" x14ac:dyDescent="0.45">
      <c r="A577" s="78" t="s">
        <v>1444</v>
      </c>
      <c r="B577" s="178" t="s">
        <v>3403</v>
      </c>
      <c r="C577" s="77" t="s">
        <v>3444</v>
      </c>
      <c r="D577" s="77" t="s">
        <v>3663</v>
      </c>
      <c r="E577" s="78" t="s">
        <v>637</v>
      </c>
      <c r="F577" s="78" t="s">
        <v>1618</v>
      </c>
      <c r="G577" s="72" t="s">
        <v>3367</v>
      </c>
      <c r="H577" s="78" t="s">
        <v>1100</v>
      </c>
      <c r="I577" s="78">
        <v>302</v>
      </c>
      <c r="J577" s="300">
        <v>220.5</v>
      </c>
      <c r="K577" s="78">
        <v>1</v>
      </c>
      <c r="L577" s="300">
        <v>903</v>
      </c>
      <c r="M577" s="72">
        <v>5</v>
      </c>
      <c r="O577" s="78" t="s">
        <v>3489</v>
      </c>
      <c r="P577" s="72" t="s">
        <v>3203</v>
      </c>
      <c r="Q577" s="125"/>
      <c r="R577" s="164">
        <v>0.4</v>
      </c>
      <c r="S577" s="110">
        <v>-11.4</v>
      </c>
      <c r="AA577" s="195"/>
      <c r="AB577" s="195"/>
      <c r="AC577" s="195"/>
      <c r="AD577" s="72"/>
      <c r="AE577" s="316">
        <v>0.69</v>
      </c>
      <c r="AF577" s="195"/>
      <c r="AG577" s="195">
        <v>0.31</v>
      </c>
      <c r="AH577" s="72"/>
      <c r="AQ577" s="178" t="s">
        <v>824</v>
      </c>
      <c r="AR577" s="66">
        <v>0.87319999999999998</v>
      </c>
      <c r="AS577" s="66">
        <v>1.956</v>
      </c>
      <c r="AU577" s="276">
        <v>1521.4499999999998</v>
      </c>
      <c r="AV577" s="276">
        <v>683.55000000000007</v>
      </c>
      <c r="AW577" s="276">
        <v>1328.5301399999998</v>
      </c>
      <c r="AX577" s="95">
        <v>13.430608032540565</v>
      </c>
      <c r="AY577" s="276">
        <v>1337.0238000000002</v>
      </c>
      <c r="AZ577" s="95">
        <v>18.050823915174735</v>
      </c>
      <c r="BA577" s="178"/>
      <c r="BB577" s="98" t="s">
        <v>722</v>
      </c>
      <c r="BC577" s="270" t="s">
        <v>1126</v>
      </c>
      <c r="BD577" s="152">
        <v>68.512299999999996</v>
      </c>
      <c r="BE577" s="152">
        <v>0.49</v>
      </c>
      <c r="BF577" s="152">
        <v>0.47481000000000001</v>
      </c>
      <c r="BG577" s="152">
        <v>0.03</v>
      </c>
      <c r="BH577" s="152">
        <v>12.6151</v>
      </c>
      <c r="BI577" s="152">
        <v>0.12</v>
      </c>
      <c r="BJ577" s="152"/>
      <c r="BK577" s="152"/>
      <c r="BL577" s="152"/>
      <c r="BM577" s="152"/>
      <c r="BN577" s="152">
        <v>3.0722999999999998</v>
      </c>
      <c r="BO577" s="152">
        <v>0.3</v>
      </c>
      <c r="BP577" s="152">
        <v>5.586E-2</v>
      </c>
      <c r="BQ577" s="152">
        <v>0.05</v>
      </c>
      <c r="BR577" s="152">
        <v>0.37240000000000001</v>
      </c>
      <c r="BS577" s="152">
        <v>0.08</v>
      </c>
      <c r="BT577" s="152"/>
      <c r="BU577" s="152"/>
      <c r="BV577" s="152"/>
      <c r="BW577" s="152"/>
      <c r="BX577" s="152">
        <v>2.4950800000000002</v>
      </c>
      <c r="BY577" s="152">
        <v>0.14000000000000001</v>
      </c>
      <c r="BZ577" s="152">
        <v>3.22126</v>
      </c>
      <c r="CA577" s="152">
        <v>0.02</v>
      </c>
      <c r="CB577" s="152">
        <v>2.29026</v>
      </c>
      <c r="CC577" s="152">
        <v>0.02</v>
      </c>
      <c r="CD577" s="72"/>
      <c r="CE577" s="72"/>
      <c r="CF577" s="72"/>
      <c r="CG577" s="72"/>
      <c r="CH577" s="72"/>
      <c r="CI577" s="72"/>
      <c r="CJ577" s="72"/>
      <c r="CK577" s="72"/>
      <c r="CL577" s="72"/>
      <c r="CM577" s="72"/>
      <c r="CN577" s="72"/>
      <c r="CO577" s="72"/>
      <c r="CP577" s="72"/>
      <c r="CQ577" s="72"/>
      <c r="CR577" s="72"/>
      <c r="CS577" s="72"/>
      <c r="CT577" s="72"/>
      <c r="CU577" s="72"/>
      <c r="CV577" s="72"/>
      <c r="CW577" s="72"/>
      <c r="CX577" s="72"/>
      <c r="CY577" s="72"/>
      <c r="CZ577" s="72"/>
      <c r="DA577" s="72"/>
      <c r="DB577" s="72"/>
      <c r="DC577" s="72"/>
      <c r="DD577" s="72"/>
      <c r="DE577" s="72"/>
      <c r="DF577" s="72"/>
      <c r="DG577" s="72"/>
      <c r="DH577" s="78">
        <f t="shared" si="387"/>
        <v>93.109369999999998</v>
      </c>
      <c r="DJ577" s="77">
        <f t="shared" si="364"/>
        <v>6.8906300000000016</v>
      </c>
      <c r="DK577" s="72">
        <v>0.45</v>
      </c>
      <c r="DO577" s="358">
        <v>6.9</v>
      </c>
      <c r="DP577" s="72"/>
      <c r="DQ577" s="374"/>
      <c r="DR577" s="72"/>
      <c r="DS577" s="246"/>
      <c r="DU577" s="96"/>
      <c r="DW577" s="178"/>
      <c r="DX577" s="304">
        <f t="shared" si="365"/>
        <v>73.582605058975275</v>
      </c>
      <c r="DY577" s="77">
        <f t="shared" si="366"/>
        <v>0.52626282403156643</v>
      </c>
      <c r="DZ577" s="304">
        <f t="shared" si="367"/>
        <v>0.5099486764865877</v>
      </c>
      <c r="EA577" s="77">
        <f t="shared" si="368"/>
        <v>3.2220172899891812E-2</v>
      </c>
      <c r="EB577" s="304">
        <f t="shared" si="369"/>
        <v>13.548690104980842</v>
      </c>
      <c r="EC577" s="77">
        <f t="shared" si="370"/>
        <v>0.12888069159956725</v>
      </c>
      <c r="ED577" s="304">
        <f t="shared" si="371"/>
        <v>3.2996679066779206</v>
      </c>
      <c r="EE577" s="77">
        <f t="shared" si="372"/>
        <v>0.32220172899891814</v>
      </c>
      <c r="EF577" s="304">
        <f t="shared" si="373"/>
        <v>5.9993961939598564E-2</v>
      </c>
      <c r="EG577" s="77">
        <f t="shared" si="374"/>
        <v>5.3700288166486365E-2</v>
      </c>
      <c r="EH577" s="304">
        <f t="shared" si="375"/>
        <v>0.39995974626399045</v>
      </c>
      <c r="EI577" s="77">
        <f t="shared" si="376"/>
        <v>8.5920461066378184E-2</v>
      </c>
      <c r="EJ577" s="304">
        <f t="shared" si="377"/>
        <v>2.6797302999687358</v>
      </c>
      <c r="EK577" s="77">
        <f t="shared" si="378"/>
        <v>0.15036080686616182</v>
      </c>
      <c r="EL577" s="304">
        <f t="shared" si="379"/>
        <v>3.4596518051835168</v>
      </c>
      <c r="EM577" s="77">
        <f t="shared" si="380"/>
        <v>2.1480115266594543E-2</v>
      </c>
      <c r="EN577" s="304">
        <f t="shared" si="381"/>
        <v>2.4597524395235411</v>
      </c>
      <c r="EO577" s="77">
        <f t="shared" si="382"/>
        <v>2.1480115266594546E-2</v>
      </c>
      <c r="EP577" s="304">
        <f t="shared" si="383"/>
        <v>0</v>
      </c>
      <c r="EQ577" s="77" t="e">
        <f t="shared" si="384"/>
        <v>#DIV/0!</v>
      </c>
      <c r="ER577" s="77">
        <f t="shared" si="385"/>
        <v>100</v>
      </c>
      <c r="ES577" s="77">
        <f t="shared" si="386"/>
        <v>0</v>
      </c>
    </row>
    <row r="578" spans="1:149" s="77" customFormat="1" x14ac:dyDescent="0.45">
      <c r="A578" s="78" t="s">
        <v>1444</v>
      </c>
      <c r="B578" s="178" t="s">
        <v>3403</v>
      </c>
      <c r="C578" s="77" t="s">
        <v>3444</v>
      </c>
      <c r="D578" s="77" t="s">
        <v>3663</v>
      </c>
      <c r="E578" s="78" t="s">
        <v>637</v>
      </c>
      <c r="F578" s="78" t="s">
        <v>1619</v>
      </c>
      <c r="G578" s="72" t="s">
        <v>3367</v>
      </c>
      <c r="H578" s="78" t="s">
        <v>1100</v>
      </c>
      <c r="I578" s="78">
        <v>302</v>
      </c>
      <c r="J578" s="300">
        <v>220.5</v>
      </c>
      <c r="K578" s="78">
        <v>1</v>
      </c>
      <c r="L578" s="300">
        <v>903</v>
      </c>
      <c r="M578" s="72">
        <v>5</v>
      </c>
      <c r="O578" s="78" t="s">
        <v>3656</v>
      </c>
      <c r="P578" s="72" t="s">
        <v>3203</v>
      </c>
      <c r="Q578" s="125"/>
      <c r="R578" s="164">
        <v>0.6</v>
      </c>
      <c r="S578" s="110">
        <v>-11.2</v>
      </c>
      <c r="AA578" s="195"/>
      <c r="AB578" s="195"/>
      <c r="AC578" s="195"/>
      <c r="AD578" s="72"/>
      <c r="AE578" s="316">
        <v>1</v>
      </c>
      <c r="AF578" s="195"/>
      <c r="AG578" s="195">
        <v>0</v>
      </c>
      <c r="AH578" s="72"/>
      <c r="AQ578" s="178"/>
      <c r="AR578" s="66">
        <v>0.86119999999999997</v>
      </c>
      <c r="AS578" s="66"/>
      <c r="AU578" s="276">
        <v>2205</v>
      </c>
      <c r="AV578" s="276"/>
      <c r="AW578" s="276">
        <v>1898.9459999999999</v>
      </c>
      <c r="AX578" s="95"/>
      <c r="AY578" s="276"/>
      <c r="AZ578" s="95"/>
      <c r="BA578" s="178"/>
      <c r="BB578" s="98" t="s">
        <v>722</v>
      </c>
      <c r="BC578" s="270" t="s">
        <v>1126</v>
      </c>
      <c r="BD578" s="152"/>
      <c r="BE578" s="152"/>
      <c r="BF578" s="152"/>
      <c r="BG578" s="152"/>
      <c r="BH578" s="152"/>
      <c r="BI578" s="152"/>
      <c r="BJ578" s="152"/>
      <c r="BK578" s="152"/>
      <c r="BL578" s="152"/>
      <c r="BM578" s="152"/>
      <c r="BN578" s="152"/>
      <c r="BO578" s="152"/>
      <c r="BP578" s="152"/>
      <c r="BQ578" s="152"/>
      <c r="BR578" s="152"/>
      <c r="BS578" s="152"/>
      <c r="BT578" s="152"/>
      <c r="BU578" s="152"/>
      <c r="BV578" s="152"/>
      <c r="BW578" s="152"/>
      <c r="BX578" s="152"/>
      <c r="BY578" s="152"/>
      <c r="BZ578" s="152"/>
      <c r="CA578" s="152"/>
      <c r="CB578" s="152"/>
      <c r="CC578" s="152"/>
      <c r="CD578" s="72"/>
      <c r="CE578" s="72"/>
      <c r="CF578" s="72"/>
      <c r="CG578" s="72"/>
      <c r="CH578" s="72"/>
      <c r="CI578" s="72"/>
      <c r="CJ578" s="72"/>
      <c r="CK578" s="72"/>
      <c r="CL578" s="72"/>
      <c r="CM578" s="72"/>
      <c r="CN578" s="72"/>
      <c r="CO578" s="72"/>
      <c r="CP578" s="72"/>
      <c r="CQ578" s="72"/>
      <c r="CR578" s="72"/>
      <c r="CS578" s="72"/>
      <c r="CT578" s="72"/>
      <c r="CU578" s="72"/>
      <c r="CV578" s="72"/>
      <c r="CW578" s="72"/>
      <c r="CX578" s="72"/>
      <c r="CY578" s="72"/>
      <c r="CZ578" s="72"/>
      <c r="DA578" s="72"/>
      <c r="DB578" s="72"/>
      <c r="DC578" s="72"/>
      <c r="DD578" s="72"/>
      <c r="DE578" s="72"/>
      <c r="DF578" s="72"/>
      <c r="DG578" s="72"/>
      <c r="DH578" s="78">
        <f t="shared" si="387"/>
        <v>0</v>
      </c>
      <c r="DJ578" s="77">
        <f t="shared" si="364"/>
        <v>0</v>
      </c>
      <c r="DK578" s="72">
        <v>0.72</v>
      </c>
      <c r="DO578" s="358">
        <v>6.1</v>
      </c>
      <c r="DP578" s="72"/>
      <c r="DQ578" s="374"/>
      <c r="DR578" s="72"/>
      <c r="DS578" s="246"/>
      <c r="DU578" s="96"/>
      <c r="DW578" s="178"/>
      <c r="DX578" s="304" t="e">
        <f t="shared" si="365"/>
        <v>#DIV/0!</v>
      </c>
      <c r="DY578" s="77" t="e">
        <f t="shared" si="366"/>
        <v>#DIV/0!</v>
      </c>
      <c r="DZ578" s="304" t="e">
        <f t="shared" si="367"/>
        <v>#DIV/0!</v>
      </c>
      <c r="EA578" s="77" t="e">
        <f t="shared" si="368"/>
        <v>#DIV/0!</v>
      </c>
      <c r="EB578" s="304" t="e">
        <f t="shared" si="369"/>
        <v>#DIV/0!</v>
      </c>
      <c r="EC578" s="77" t="e">
        <f t="shared" si="370"/>
        <v>#DIV/0!</v>
      </c>
      <c r="ED578" s="304" t="e">
        <f t="shared" si="371"/>
        <v>#DIV/0!</v>
      </c>
      <c r="EE578" s="77" t="e">
        <f t="shared" si="372"/>
        <v>#DIV/0!</v>
      </c>
      <c r="EF578" s="304" t="e">
        <f t="shared" si="373"/>
        <v>#DIV/0!</v>
      </c>
      <c r="EG578" s="77" t="e">
        <f t="shared" si="374"/>
        <v>#DIV/0!</v>
      </c>
      <c r="EH578" s="304" t="e">
        <f t="shared" si="375"/>
        <v>#DIV/0!</v>
      </c>
      <c r="EI578" s="77" t="e">
        <f t="shared" si="376"/>
        <v>#DIV/0!</v>
      </c>
      <c r="EJ578" s="304" t="e">
        <f t="shared" si="377"/>
        <v>#DIV/0!</v>
      </c>
      <c r="EK578" s="77" t="e">
        <f t="shared" si="378"/>
        <v>#DIV/0!</v>
      </c>
      <c r="EL578" s="304" t="e">
        <f t="shared" si="379"/>
        <v>#DIV/0!</v>
      </c>
      <c r="EM578" s="77" t="e">
        <f t="shared" si="380"/>
        <v>#DIV/0!</v>
      </c>
      <c r="EN578" s="304" t="e">
        <f t="shared" si="381"/>
        <v>#DIV/0!</v>
      </c>
      <c r="EO578" s="77" t="e">
        <f t="shared" si="382"/>
        <v>#DIV/0!</v>
      </c>
      <c r="EP578" s="304" t="e">
        <f t="shared" si="383"/>
        <v>#DIV/0!</v>
      </c>
      <c r="EQ578" s="77" t="e">
        <f t="shared" si="384"/>
        <v>#DIV/0!</v>
      </c>
      <c r="ER578" s="77" t="e">
        <f t="shared" si="385"/>
        <v>#DIV/0!</v>
      </c>
      <c r="ES578" s="77" t="e">
        <f t="shared" si="386"/>
        <v>#DIV/0!</v>
      </c>
    </row>
    <row r="579" spans="1:149" s="77" customFormat="1" x14ac:dyDescent="0.45">
      <c r="A579" s="78" t="s">
        <v>1444</v>
      </c>
      <c r="B579" s="178" t="s">
        <v>3403</v>
      </c>
      <c r="C579" s="77" t="s">
        <v>3444</v>
      </c>
      <c r="D579" s="77" t="s">
        <v>3663</v>
      </c>
      <c r="E579" s="78" t="s">
        <v>637</v>
      </c>
      <c r="F579" s="78" t="s">
        <v>1620</v>
      </c>
      <c r="G579" s="72" t="s">
        <v>3367</v>
      </c>
      <c r="H579" s="78" t="s">
        <v>1100</v>
      </c>
      <c r="I579" s="78">
        <v>302</v>
      </c>
      <c r="J579" s="300">
        <v>220.5</v>
      </c>
      <c r="K579" s="78">
        <v>1</v>
      </c>
      <c r="L579" s="300">
        <v>903</v>
      </c>
      <c r="M579" s="72">
        <v>5</v>
      </c>
      <c r="O579" s="78" t="s">
        <v>3657</v>
      </c>
      <c r="P579" s="72" t="s">
        <v>3204</v>
      </c>
      <c r="Q579" s="125"/>
      <c r="R579" s="164">
        <v>0.5</v>
      </c>
      <c r="S579" s="110">
        <v>-11.3</v>
      </c>
      <c r="AA579" s="195"/>
      <c r="AB579" s="195"/>
      <c r="AC579" s="195"/>
      <c r="AD579" s="72"/>
      <c r="AE579" s="316">
        <v>0.9</v>
      </c>
      <c r="AF579" s="195"/>
      <c r="AG579" s="195">
        <v>0.1</v>
      </c>
      <c r="AH579" s="72"/>
      <c r="AQ579" s="212" t="s">
        <v>824</v>
      </c>
      <c r="AR579" s="66">
        <v>0.86229999999999996</v>
      </c>
      <c r="AS579" s="66">
        <v>2.052</v>
      </c>
      <c r="AU579" s="276">
        <v>1984.5</v>
      </c>
      <c r="AV579" s="276">
        <v>220.49999999999994</v>
      </c>
      <c r="AW579" s="276">
        <v>1711.2343499999999</v>
      </c>
      <c r="AX579" s="95">
        <v>17.106274636151266</v>
      </c>
      <c r="AY579" s="276">
        <v>452.46599999999989</v>
      </c>
      <c r="AZ579" s="95">
        <v>6.1086302978327298</v>
      </c>
      <c r="BA579" s="178"/>
      <c r="BB579" s="98" t="s">
        <v>722</v>
      </c>
      <c r="BC579" s="270" t="s">
        <v>1126</v>
      </c>
      <c r="BD579" s="152">
        <v>68.185100000000006</v>
      </c>
      <c r="BE579" s="152">
        <v>0.06</v>
      </c>
      <c r="BF579" s="152">
        <v>0.40592</v>
      </c>
      <c r="BG579" s="152">
        <v>0.01</v>
      </c>
      <c r="BH579" s="152">
        <v>14.1694</v>
      </c>
      <c r="BI579" s="152">
        <v>0.09</v>
      </c>
      <c r="BJ579" s="152"/>
      <c r="BK579" s="152"/>
      <c r="BL579" s="152"/>
      <c r="BM579" s="152"/>
      <c r="BN579" s="152">
        <v>2.6337600000000001</v>
      </c>
      <c r="BO579" s="152">
        <v>0.12</v>
      </c>
      <c r="BP579" s="152">
        <v>0.15104000000000001</v>
      </c>
      <c r="BQ579" s="152">
        <v>0.02</v>
      </c>
      <c r="BR579" s="152">
        <v>0.33040000000000003</v>
      </c>
      <c r="BS579" s="152">
        <v>0.05</v>
      </c>
      <c r="BT579" s="152"/>
      <c r="BU579" s="152"/>
      <c r="BV579" s="152"/>
      <c r="BW579" s="152"/>
      <c r="BX579" s="152">
        <v>3.3700800000000002</v>
      </c>
      <c r="BY579" s="152">
        <v>0.05</v>
      </c>
      <c r="BZ579" s="152">
        <v>3.0868799999999998</v>
      </c>
      <c r="CA579" s="152">
        <v>0.05</v>
      </c>
      <c r="CB579" s="152">
        <v>2.0862400000000001</v>
      </c>
      <c r="CC579" s="152">
        <v>0.06</v>
      </c>
      <c r="CD579" s="72"/>
      <c r="CE579" s="72"/>
      <c r="CF579" s="72"/>
      <c r="CG579" s="72"/>
      <c r="CH579" s="72"/>
      <c r="CI579" s="72"/>
      <c r="CJ579" s="72"/>
      <c r="CK579" s="72"/>
      <c r="CL579" s="72"/>
      <c r="CM579" s="72"/>
      <c r="CN579" s="72"/>
      <c r="CO579" s="72"/>
      <c r="CP579" s="72"/>
      <c r="CQ579" s="72"/>
      <c r="CR579" s="72"/>
      <c r="CS579" s="72"/>
      <c r="CT579" s="72"/>
      <c r="CU579" s="72"/>
      <c r="CV579" s="72"/>
      <c r="CW579" s="72"/>
      <c r="CX579" s="72"/>
      <c r="CY579" s="72"/>
      <c r="CZ579" s="72"/>
      <c r="DA579" s="72"/>
      <c r="DB579" s="72"/>
      <c r="DC579" s="72"/>
      <c r="DD579" s="72"/>
      <c r="DE579" s="72"/>
      <c r="DF579" s="72"/>
      <c r="DG579" s="72"/>
      <c r="DH579" s="78">
        <f t="shared" si="387"/>
        <v>94.418819999999982</v>
      </c>
      <c r="DJ579" s="77">
        <f t="shared" ref="DJ579:DJ642" si="388">IF(AND(DH579&lt;100, DH579&gt;0), 100-DH579, 0)</f>
        <v>5.5811800000000176</v>
      </c>
      <c r="DK579" s="72">
        <v>0.61</v>
      </c>
      <c r="DO579" s="358">
        <v>5.6</v>
      </c>
      <c r="DP579" s="72"/>
      <c r="DQ579" s="374"/>
      <c r="DR579" s="72"/>
      <c r="DS579" s="246"/>
      <c r="DU579" s="96"/>
      <c r="DW579" s="178"/>
      <c r="DX579" s="304">
        <f t="shared" si="365"/>
        <v>72.215581596974005</v>
      </c>
      <c r="DY579" s="77">
        <f t="shared" si="366"/>
        <v>6.3546653093101563E-2</v>
      </c>
      <c r="DZ579" s="304">
        <f t="shared" si="367"/>
        <v>0.42991429039252987</v>
      </c>
      <c r="EA579" s="77">
        <f t="shared" si="368"/>
        <v>1.0591108848850263E-2</v>
      </c>
      <c r="EB579" s="304">
        <f t="shared" si="369"/>
        <v>15.00696577228989</v>
      </c>
      <c r="EC579" s="77">
        <f t="shared" si="370"/>
        <v>9.5319979639652344E-2</v>
      </c>
      <c r="ED579" s="304">
        <f t="shared" si="371"/>
        <v>2.7894438841747871</v>
      </c>
      <c r="EE579" s="77">
        <f t="shared" si="372"/>
        <v>0.12709330618620315</v>
      </c>
      <c r="EF579" s="304">
        <f t="shared" si="373"/>
        <v>0.15996810805303438</v>
      </c>
      <c r="EG579" s="77">
        <f t="shared" si="374"/>
        <v>2.1182217697700529E-2</v>
      </c>
      <c r="EH579" s="304">
        <f t="shared" si="375"/>
        <v>0.34993023636601273</v>
      </c>
      <c r="EI579" s="77">
        <f t="shared" si="376"/>
        <v>5.2955544244251321E-2</v>
      </c>
      <c r="EJ579" s="304">
        <f t="shared" si="377"/>
        <v>3.5692884109333294</v>
      </c>
      <c r="EK579" s="77">
        <f t="shared" si="378"/>
        <v>5.2955544244251314E-2</v>
      </c>
      <c r="EL579" s="304">
        <f t="shared" si="379"/>
        <v>3.2693482083338901</v>
      </c>
      <c r="EM579" s="77">
        <f t="shared" si="380"/>
        <v>5.2955544244251321E-2</v>
      </c>
      <c r="EN579" s="304">
        <f t="shared" si="381"/>
        <v>2.209559492482537</v>
      </c>
      <c r="EO579" s="77">
        <f t="shared" si="382"/>
        <v>6.3546653093101563E-2</v>
      </c>
      <c r="EP579" s="304">
        <f t="shared" si="383"/>
        <v>0</v>
      </c>
      <c r="EQ579" s="77" t="e">
        <f t="shared" si="384"/>
        <v>#DIV/0!</v>
      </c>
      <c r="ER579" s="77">
        <f t="shared" si="385"/>
        <v>100</v>
      </c>
      <c r="ES579" s="77">
        <f t="shared" si="386"/>
        <v>0</v>
      </c>
    </row>
    <row r="580" spans="1:149" s="77" customFormat="1" x14ac:dyDescent="0.45">
      <c r="A580" s="78" t="s">
        <v>1444</v>
      </c>
      <c r="B580" s="178" t="s">
        <v>3403</v>
      </c>
      <c r="C580" s="77" t="s">
        <v>3444</v>
      </c>
      <c r="D580" s="77" t="s">
        <v>3663</v>
      </c>
      <c r="E580" s="78" t="s">
        <v>637</v>
      </c>
      <c r="F580" s="78" t="s">
        <v>1621</v>
      </c>
      <c r="G580" s="72" t="s">
        <v>3367</v>
      </c>
      <c r="H580" s="78" t="s">
        <v>1100</v>
      </c>
      <c r="I580" s="78">
        <v>302</v>
      </c>
      <c r="J580" s="300">
        <v>220.5</v>
      </c>
      <c r="K580" s="78">
        <v>1</v>
      </c>
      <c r="L580" s="300">
        <v>903</v>
      </c>
      <c r="M580" s="72">
        <v>5</v>
      </c>
      <c r="O580" s="78" t="s">
        <v>3489</v>
      </c>
      <c r="P580" s="72" t="s">
        <v>3203</v>
      </c>
      <c r="Q580" s="125"/>
      <c r="R580" s="164">
        <v>0.4</v>
      </c>
      <c r="S580" s="110">
        <v>-11.4</v>
      </c>
      <c r="AA580" s="195"/>
      <c r="AB580" s="195"/>
      <c r="AC580" s="195"/>
      <c r="AD580" s="72"/>
      <c r="AE580" s="316">
        <v>0.77</v>
      </c>
      <c r="AF580" s="195"/>
      <c r="AG580" s="195">
        <v>0.23</v>
      </c>
      <c r="AH580" s="72"/>
      <c r="AQ580" s="212" t="s">
        <v>824</v>
      </c>
      <c r="AR580" s="66">
        <v>0.86750000000000005</v>
      </c>
      <c r="AS580" s="66">
        <v>1.9910000000000001</v>
      </c>
      <c r="AU580" s="276">
        <v>1697.8500000000001</v>
      </c>
      <c r="AV580" s="276">
        <v>507.15</v>
      </c>
      <c r="AW580" s="276">
        <v>1472.8848750000002</v>
      </c>
      <c r="AX580" s="95">
        <v>14.820956930369446</v>
      </c>
      <c r="AY580" s="276">
        <v>1009.73565</v>
      </c>
      <c r="AZ580" s="95">
        <v>13.632188461435392</v>
      </c>
      <c r="BA580" s="178"/>
      <c r="BB580" s="98" t="s">
        <v>722</v>
      </c>
      <c r="BC580" s="270" t="s">
        <v>1126</v>
      </c>
      <c r="BD580" s="152"/>
      <c r="BE580" s="152"/>
      <c r="BF580" s="152"/>
      <c r="BG580" s="152"/>
      <c r="BH580" s="152"/>
      <c r="BI580" s="152"/>
      <c r="BJ580" s="152"/>
      <c r="BK580" s="152"/>
      <c r="BL580" s="152"/>
      <c r="BM580" s="152"/>
      <c r="BN580" s="152"/>
      <c r="BO580" s="152"/>
      <c r="BP580" s="152"/>
      <c r="BQ580" s="152"/>
      <c r="BR580" s="152"/>
      <c r="BS580" s="152"/>
      <c r="BT580" s="152"/>
      <c r="BU580" s="152"/>
      <c r="BV580" s="152"/>
      <c r="BW580" s="152"/>
      <c r="BX580" s="152"/>
      <c r="BY580" s="152"/>
      <c r="BZ580" s="152"/>
      <c r="CA580" s="152"/>
      <c r="CB580" s="152"/>
      <c r="CC580" s="152"/>
      <c r="CD580" s="72"/>
      <c r="CE580" s="72"/>
      <c r="CF580" s="72"/>
      <c r="CG580" s="72"/>
      <c r="CH580" s="72"/>
      <c r="CI580" s="72"/>
      <c r="CJ580" s="72"/>
      <c r="CK580" s="72"/>
      <c r="CL580" s="72"/>
      <c r="CM580" s="72"/>
      <c r="CN580" s="72"/>
      <c r="CO580" s="72"/>
      <c r="CP580" s="72"/>
      <c r="CQ580" s="72"/>
      <c r="CR580" s="72"/>
      <c r="CS580" s="72"/>
      <c r="CT580" s="72"/>
      <c r="CU580" s="72"/>
      <c r="CV580" s="72"/>
      <c r="CW580" s="72"/>
      <c r="CX580" s="72"/>
      <c r="CY580" s="72"/>
      <c r="CZ580" s="72"/>
      <c r="DA580" s="72"/>
      <c r="DB580" s="72"/>
      <c r="DC580" s="72"/>
      <c r="DD580" s="72"/>
      <c r="DE580" s="72"/>
      <c r="DF580" s="72"/>
      <c r="DG580" s="72"/>
      <c r="DH580" s="78">
        <f t="shared" si="387"/>
        <v>0</v>
      </c>
      <c r="DJ580" s="77">
        <f t="shared" si="388"/>
        <v>0</v>
      </c>
      <c r="DK580" s="72">
        <v>0.49</v>
      </c>
      <c r="DO580" s="358">
        <v>5.5</v>
      </c>
      <c r="DP580" s="72"/>
      <c r="DQ580" s="374"/>
      <c r="DR580" s="72"/>
      <c r="DS580" s="246"/>
      <c r="DU580" s="96"/>
      <c r="DW580" s="178"/>
      <c r="DX580" s="304" t="e">
        <f t="shared" ref="DX580:DX643" si="389">BD580/$DH580*100</f>
        <v>#DIV/0!</v>
      </c>
      <c r="DY580" s="77" t="e">
        <f t="shared" ref="DY580:DY643" si="390">DX580*SQRT(((BE580/BD580)^2)+(($DI580/$DH580)^2))</f>
        <v>#DIV/0!</v>
      </c>
      <c r="DZ580" s="304" t="e">
        <f t="shared" ref="DZ580:DZ643" si="391">BF580/$DH580*100</f>
        <v>#DIV/0!</v>
      </c>
      <c r="EA580" s="77" t="e">
        <f t="shared" ref="EA580:EA643" si="392">DZ580*SQRT(((BG580/BF580)^2)+(($DI580/$DH580)^2))</f>
        <v>#DIV/0!</v>
      </c>
      <c r="EB580" s="304" t="e">
        <f t="shared" ref="EB580:EB643" si="393">BH580/$DH580*100</f>
        <v>#DIV/0!</v>
      </c>
      <c r="EC580" s="77" t="e">
        <f t="shared" ref="EC580:EC643" si="394">EB580*SQRT(((BI580/BH580)^2)+(($DI580/$DH580)^2))</f>
        <v>#DIV/0!</v>
      </c>
      <c r="ED580" s="304" t="e">
        <f t="shared" ref="ED580:ED643" si="395">BN580/$DH580*100</f>
        <v>#DIV/0!</v>
      </c>
      <c r="EE580" s="77" t="e">
        <f t="shared" ref="EE580:EE643" si="396">ED580*SQRT(((BO580/BN580)^2)+(($DI580/$DH580)^2))</f>
        <v>#DIV/0!</v>
      </c>
      <c r="EF580" s="304" t="e">
        <f t="shared" ref="EF580:EF643" si="397">BP580/$DH580*100</f>
        <v>#DIV/0!</v>
      </c>
      <c r="EG580" s="77" t="e">
        <f t="shared" ref="EG580:EG643" si="398">EF580*SQRT(((BQ580/BP580)^2)+(($DI580/$DH580)^2))</f>
        <v>#DIV/0!</v>
      </c>
      <c r="EH580" s="304" t="e">
        <f t="shared" ref="EH580:EH643" si="399">BR580/$DH580*100</f>
        <v>#DIV/0!</v>
      </c>
      <c r="EI580" s="77" t="e">
        <f t="shared" ref="EI580:EI643" si="400">EH580*SQRT(((BS580/BR580)^2)+(($DI580/$DH580)^2))</f>
        <v>#DIV/0!</v>
      </c>
      <c r="EJ580" s="304" t="e">
        <f t="shared" ref="EJ580:EJ643" si="401">BX580/$DH580*100</f>
        <v>#DIV/0!</v>
      </c>
      <c r="EK580" s="77" t="e">
        <f t="shared" ref="EK580:EK643" si="402">EJ580*SQRT(((BY580/BX580)^2)+(($DI580/$DH580)^2))</f>
        <v>#DIV/0!</v>
      </c>
      <c r="EL580" s="304" t="e">
        <f t="shared" ref="EL580:EL643" si="403">BZ580/$DH580*100</f>
        <v>#DIV/0!</v>
      </c>
      <c r="EM580" s="77" t="e">
        <f t="shared" ref="EM580:EM643" si="404">EL580*SQRT(((CA580/BZ580)^2)+(($DI580/$DH580)^2))</f>
        <v>#DIV/0!</v>
      </c>
      <c r="EN580" s="304" t="e">
        <f t="shared" ref="EN580:EN643" si="405">CB580/$DH580*100</f>
        <v>#DIV/0!</v>
      </c>
      <c r="EO580" s="77" t="e">
        <f t="shared" ref="EO580:EO643" si="406">EN580*SQRT(((CC580/CB580)^2)+(($DI580/$DH580)^2))</f>
        <v>#DIV/0!</v>
      </c>
      <c r="EP580" s="304" t="e">
        <f t="shared" ref="EP580:EP643" si="407">CD580/$DH580*100</f>
        <v>#DIV/0!</v>
      </c>
      <c r="EQ580" s="77" t="e">
        <f t="shared" ref="EQ580:EQ643" si="408">EP580*SQRT(((CE580/CD580)^2)+(($DI580/$DH580)^2))</f>
        <v>#DIV/0!</v>
      </c>
      <c r="ER580" s="77" t="e">
        <f t="shared" ref="ER580:ER643" si="409">DH580/$DH580*100</f>
        <v>#DIV/0!</v>
      </c>
      <c r="ES580" s="77" t="e">
        <f t="shared" ref="ES580:ES643" si="410">ER580*SQRT(((DI580/DH580)^2)+(($DI580/$DH580)^2))</f>
        <v>#DIV/0!</v>
      </c>
    </row>
    <row r="581" spans="1:149" s="77" customFormat="1" x14ac:dyDescent="0.45">
      <c r="A581" s="78" t="s">
        <v>1444</v>
      </c>
      <c r="B581" s="178" t="s">
        <v>3403</v>
      </c>
      <c r="C581" s="77" t="s">
        <v>3444</v>
      </c>
      <c r="D581" s="77" t="s">
        <v>3663</v>
      </c>
      <c r="E581" s="78" t="s">
        <v>637</v>
      </c>
      <c r="F581" s="78" t="s">
        <v>1622</v>
      </c>
      <c r="G581" s="72" t="s">
        <v>3367</v>
      </c>
      <c r="H581" s="78" t="s">
        <v>1100</v>
      </c>
      <c r="I581" s="78">
        <v>302</v>
      </c>
      <c r="J581" s="300">
        <v>220.5</v>
      </c>
      <c r="K581" s="78">
        <v>1</v>
      </c>
      <c r="L581" s="300">
        <v>903</v>
      </c>
      <c r="M581" s="72">
        <v>5</v>
      </c>
      <c r="O581" s="78" t="s">
        <v>3489</v>
      </c>
      <c r="P581" s="72" t="s">
        <v>3202</v>
      </c>
      <c r="Q581" s="125"/>
      <c r="R581" s="164">
        <v>0.4</v>
      </c>
      <c r="S581" s="110">
        <v>-11.4</v>
      </c>
      <c r="AA581" s="195"/>
      <c r="AB581" s="195"/>
      <c r="AC581" s="195"/>
      <c r="AD581" s="72"/>
      <c r="AE581" s="316">
        <v>0.7</v>
      </c>
      <c r="AF581" s="195"/>
      <c r="AG581" s="195">
        <v>0.3</v>
      </c>
      <c r="AH581" s="72"/>
      <c r="AQ581" s="178" t="s">
        <v>824</v>
      </c>
      <c r="AR581" s="66">
        <v>0.86229999999999996</v>
      </c>
      <c r="AS581" s="66">
        <v>2.052</v>
      </c>
      <c r="AU581" s="276">
        <v>1543.5</v>
      </c>
      <c r="AV581" s="276">
        <v>661.50000000000011</v>
      </c>
      <c r="AW581" s="276">
        <v>1330.9600499999999</v>
      </c>
      <c r="AX581" s="95">
        <v>13.304880272562094</v>
      </c>
      <c r="AY581" s="276">
        <v>1357.3980000000004</v>
      </c>
      <c r="AZ581" s="95">
        <v>18.325890893498197</v>
      </c>
      <c r="BA581" s="178"/>
      <c r="BB581" s="98" t="s">
        <v>722</v>
      </c>
      <c r="BC581" s="270" t="s">
        <v>1126</v>
      </c>
      <c r="BD581" s="152"/>
      <c r="BE581" s="152"/>
      <c r="BF581" s="152"/>
      <c r="BG581" s="152"/>
      <c r="BH581" s="152"/>
      <c r="BI581" s="152"/>
      <c r="BJ581" s="152"/>
      <c r="BK581" s="152"/>
      <c r="BL581" s="152"/>
      <c r="BM581" s="152"/>
      <c r="BN581" s="152"/>
      <c r="BO581" s="152"/>
      <c r="BP581" s="152"/>
      <c r="BQ581" s="152"/>
      <c r="BR581" s="152"/>
      <c r="BS581" s="152"/>
      <c r="BT581" s="152"/>
      <c r="BU581" s="152"/>
      <c r="BV581" s="152"/>
      <c r="BW581" s="152"/>
      <c r="BX581" s="152"/>
      <c r="BY581" s="152"/>
      <c r="BZ581" s="152"/>
      <c r="CA581" s="152"/>
      <c r="CB581" s="152"/>
      <c r="CC581" s="152"/>
      <c r="CD581" s="72"/>
      <c r="CE581" s="72"/>
      <c r="CF581" s="72"/>
      <c r="CG581" s="72"/>
      <c r="CH581" s="72"/>
      <c r="CI581" s="72"/>
      <c r="CJ581" s="72"/>
      <c r="CK581" s="72"/>
      <c r="CL581" s="72"/>
      <c r="CM581" s="72"/>
      <c r="CN581" s="72"/>
      <c r="CO581" s="72"/>
      <c r="CP581" s="72"/>
      <c r="CQ581" s="72"/>
      <c r="CR581" s="72"/>
      <c r="CS581" s="72"/>
      <c r="CT581" s="72"/>
      <c r="CU581" s="72"/>
      <c r="CV581" s="72"/>
      <c r="CW581" s="72"/>
      <c r="CX581" s="72"/>
      <c r="CY581" s="72"/>
      <c r="CZ581" s="72"/>
      <c r="DA581" s="72"/>
      <c r="DB581" s="72"/>
      <c r="DC581" s="72"/>
      <c r="DD581" s="72"/>
      <c r="DE581" s="72"/>
      <c r="DF581" s="72"/>
      <c r="DG581" s="72"/>
      <c r="DH581" s="78">
        <f t="shared" si="387"/>
        <v>0</v>
      </c>
      <c r="DJ581" s="77">
        <f t="shared" si="388"/>
        <v>0</v>
      </c>
      <c r="DK581" s="72">
        <v>0.46</v>
      </c>
      <c r="DO581" s="358">
        <v>6.9</v>
      </c>
      <c r="DP581" s="72"/>
      <c r="DQ581" s="374"/>
      <c r="DR581" s="72"/>
      <c r="DS581" s="246"/>
      <c r="DU581" s="96"/>
      <c r="DW581" s="178"/>
      <c r="DX581" s="304" t="e">
        <f t="shared" si="389"/>
        <v>#DIV/0!</v>
      </c>
      <c r="DY581" s="77" t="e">
        <f t="shared" si="390"/>
        <v>#DIV/0!</v>
      </c>
      <c r="DZ581" s="304" t="e">
        <f t="shared" si="391"/>
        <v>#DIV/0!</v>
      </c>
      <c r="EA581" s="77" t="e">
        <f t="shared" si="392"/>
        <v>#DIV/0!</v>
      </c>
      <c r="EB581" s="304" t="e">
        <f t="shared" si="393"/>
        <v>#DIV/0!</v>
      </c>
      <c r="EC581" s="77" t="e">
        <f t="shared" si="394"/>
        <v>#DIV/0!</v>
      </c>
      <c r="ED581" s="304" t="e">
        <f t="shared" si="395"/>
        <v>#DIV/0!</v>
      </c>
      <c r="EE581" s="77" t="e">
        <f t="shared" si="396"/>
        <v>#DIV/0!</v>
      </c>
      <c r="EF581" s="304" t="e">
        <f t="shared" si="397"/>
        <v>#DIV/0!</v>
      </c>
      <c r="EG581" s="77" t="e">
        <f t="shared" si="398"/>
        <v>#DIV/0!</v>
      </c>
      <c r="EH581" s="304" t="e">
        <f t="shared" si="399"/>
        <v>#DIV/0!</v>
      </c>
      <c r="EI581" s="77" t="e">
        <f t="shared" si="400"/>
        <v>#DIV/0!</v>
      </c>
      <c r="EJ581" s="304" t="e">
        <f t="shared" si="401"/>
        <v>#DIV/0!</v>
      </c>
      <c r="EK581" s="77" t="e">
        <f t="shared" si="402"/>
        <v>#DIV/0!</v>
      </c>
      <c r="EL581" s="304" t="e">
        <f t="shared" si="403"/>
        <v>#DIV/0!</v>
      </c>
      <c r="EM581" s="77" t="e">
        <f t="shared" si="404"/>
        <v>#DIV/0!</v>
      </c>
      <c r="EN581" s="304" t="e">
        <f t="shared" si="405"/>
        <v>#DIV/0!</v>
      </c>
      <c r="EO581" s="77" t="e">
        <f t="shared" si="406"/>
        <v>#DIV/0!</v>
      </c>
      <c r="EP581" s="304" t="e">
        <f t="shared" si="407"/>
        <v>#DIV/0!</v>
      </c>
      <c r="EQ581" s="77" t="e">
        <f t="shared" si="408"/>
        <v>#DIV/0!</v>
      </c>
      <c r="ER581" s="77" t="e">
        <f t="shared" si="409"/>
        <v>#DIV/0!</v>
      </c>
      <c r="ES581" s="77" t="e">
        <f t="shared" si="410"/>
        <v>#DIV/0!</v>
      </c>
    </row>
    <row r="582" spans="1:149" s="77" customFormat="1" x14ac:dyDescent="0.45">
      <c r="A582" s="78" t="s">
        <v>1444</v>
      </c>
      <c r="B582" s="178" t="s">
        <v>3403</v>
      </c>
      <c r="C582" s="77" t="s">
        <v>3444</v>
      </c>
      <c r="D582" s="77" t="s">
        <v>3663</v>
      </c>
      <c r="E582" s="78" t="s">
        <v>637</v>
      </c>
      <c r="F582" s="78" t="s">
        <v>1623</v>
      </c>
      <c r="G582" s="72" t="s">
        <v>3367</v>
      </c>
      <c r="H582" s="78" t="s">
        <v>1100</v>
      </c>
      <c r="I582" s="78">
        <v>302</v>
      </c>
      <c r="J582" s="300">
        <v>220.5</v>
      </c>
      <c r="K582" s="78">
        <v>1</v>
      </c>
      <c r="L582" s="300">
        <v>903</v>
      </c>
      <c r="M582" s="72">
        <v>5</v>
      </c>
      <c r="O582" s="78" t="s">
        <v>3656</v>
      </c>
      <c r="P582" s="72" t="s">
        <v>3202</v>
      </c>
      <c r="Q582" s="125"/>
      <c r="R582" s="164">
        <v>0.6</v>
      </c>
      <c r="S582" s="110">
        <v>-11.2</v>
      </c>
      <c r="AA582" s="195"/>
      <c r="AB582" s="195"/>
      <c r="AC582" s="195"/>
      <c r="AD582" s="72"/>
      <c r="AE582" s="316">
        <v>1</v>
      </c>
      <c r="AF582" s="195"/>
      <c r="AG582" s="195">
        <v>0</v>
      </c>
      <c r="AH582" s="72"/>
      <c r="AQ582" s="178"/>
      <c r="AR582" s="66">
        <v>0.86119999999999997</v>
      </c>
      <c r="AS582" s="66"/>
      <c r="AU582" s="276">
        <v>2205</v>
      </c>
      <c r="AV582" s="276"/>
      <c r="AW582" s="276">
        <v>1898.9459999999999</v>
      </c>
      <c r="AX582" s="95"/>
      <c r="AY582" s="276"/>
      <c r="AZ582" s="95"/>
      <c r="BA582" s="178"/>
      <c r="BB582" s="98" t="s">
        <v>722</v>
      </c>
      <c r="BC582" s="270" t="s">
        <v>1126</v>
      </c>
      <c r="BD582" s="152"/>
      <c r="BE582" s="152"/>
      <c r="BF582" s="152"/>
      <c r="BG582" s="152"/>
      <c r="BH582" s="152"/>
      <c r="BI582" s="152"/>
      <c r="BJ582" s="152"/>
      <c r="BK582" s="152"/>
      <c r="BL582" s="152"/>
      <c r="BM582" s="152"/>
      <c r="BN582" s="152"/>
      <c r="BO582" s="152"/>
      <c r="BP582" s="152"/>
      <c r="BQ582" s="152"/>
      <c r="BR582" s="152"/>
      <c r="BS582" s="152"/>
      <c r="BT582" s="152"/>
      <c r="BU582" s="152"/>
      <c r="BV582" s="152"/>
      <c r="BW582" s="152"/>
      <c r="BX582" s="152"/>
      <c r="BY582" s="152"/>
      <c r="BZ582" s="152"/>
      <c r="CA582" s="152"/>
      <c r="CB582" s="152"/>
      <c r="CC582" s="152"/>
      <c r="CD582" s="72"/>
      <c r="CE582" s="72"/>
      <c r="CF582" s="72"/>
      <c r="CG582" s="72"/>
      <c r="CH582" s="72"/>
      <c r="CI582" s="72"/>
      <c r="CJ582" s="72"/>
      <c r="CK582" s="72"/>
      <c r="CL582" s="72"/>
      <c r="CM582" s="72"/>
      <c r="CN582" s="72"/>
      <c r="CO582" s="72"/>
      <c r="CP582" s="72"/>
      <c r="CQ582" s="72"/>
      <c r="CR582" s="72"/>
      <c r="CS582" s="72"/>
      <c r="CT582" s="72"/>
      <c r="CU582" s="72"/>
      <c r="CV582" s="72"/>
      <c r="CW582" s="72"/>
      <c r="CX582" s="72"/>
      <c r="CY582" s="72"/>
      <c r="CZ582" s="72"/>
      <c r="DA582" s="72"/>
      <c r="DB582" s="72"/>
      <c r="DC582" s="72"/>
      <c r="DD582" s="72"/>
      <c r="DE582" s="72"/>
      <c r="DF582" s="72"/>
      <c r="DG582" s="72"/>
      <c r="DH582" s="78">
        <f t="shared" si="387"/>
        <v>0</v>
      </c>
      <c r="DJ582" s="77">
        <f t="shared" si="388"/>
        <v>0</v>
      </c>
      <c r="DK582" s="72">
        <v>0.68</v>
      </c>
      <c r="DO582" s="358">
        <v>6.2</v>
      </c>
      <c r="DP582" s="72"/>
      <c r="DQ582" s="374"/>
      <c r="DR582" s="72"/>
      <c r="DS582" s="246"/>
      <c r="DU582" s="96"/>
      <c r="DW582" s="178"/>
      <c r="DX582" s="304" t="e">
        <f t="shared" si="389"/>
        <v>#DIV/0!</v>
      </c>
      <c r="DY582" s="77" t="e">
        <f t="shared" si="390"/>
        <v>#DIV/0!</v>
      </c>
      <c r="DZ582" s="304" t="e">
        <f t="shared" si="391"/>
        <v>#DIV/0!</v>
      </c>
      <c r="EA582" s="77" t="e">
        <f t="shared" si="392"/>
        <v>#DIV/0!</v>
      </c>
      <c r="EB582" s="304" t="e">
        <f t="shared" si="393"/>
        <v>#DIV/0!</v>
      </c>
      <c r="EC582" s="77" t="e">
        <f t="shared" si="394"/>
        <v>#DIV/0!</v>
      </c>
      <c r="ED582" s="304" t="e">
        <f t="shared" si="395"/>
        <v>#DIV/0!</v>
      </c>
      <c r="EE582" s="77" t="e">
        <f t="shared" si="396"/>
        <v>#DIV/0!</v>
      </c>
      <c r="EF582" s="304" t="e">
        <f t="shared" si="397"/>
        <v>#DIV/0!</v>
      </c>
      <c r="EG582" s="77" t="e">
        <f t="shared" si="398"/>
        <v>#DIV/0!</v>
      </c>
      <c r="EH582" s="304" t="e">
        <f t="shared" si="399"/>
        <v>#DIV/0!</v>
      </c>
      <c r="EI582" s="77" t="e">
        <f t="shared" si="400"/>
        <v>#DIV/0!</v>
      </c>
      <c r="EJ582" s="304" t="e">
        <f t="shared" si="401"/>
        <v>#DIV/0!</v>
      </c>
      <c r="EK582" s="77" t="e">
        <f t="shared" si="402"/>
        <v>#DIV/0!</v>
      </c>
      <c r="EL582" s="304" t="e">
        <f t="shared" si="403"/>
        <v>#DIV/0!</v>
      </c>
      <c r="EM582" s="77" t="e">
        <f t="shared" si="404"/>
        <v>#DIV/0!</v>
      </c>
      <c r="EN582" s="304" t="e">
        <f t="shared" si="405"/>
        <v>#DIV/0!</v>
      </c>
      <c r="EO582" s="77" t="e">
        <f t="shared" si="406"/>
        <v>#DIV/0!</v>
      </c>
      <c r="EP582" s="304" t="e">
        <f t="shared" si="407"/>
        <v>#DIV/0!</v>
      </c>
      <c r="EQ582" s="77" t="e">
        <f t="shared" si="408"/>
        <v>#DIV/0!</v>
      </c>
      <c r="ER582" s="77" t="e">
        <f t="shared" si="409"/>
        <v>#DIV/0!</v>
      </c>
      <c r="ES582" s="77" t="e">
        <f t="shared" si="410"/>
        <v>#DIV/0!</v>
      </c>
    </row>
    <row r="583" spans="1:149" s="77" customFormat="1" x14ac:dyDescent="0.45">
      <c r="A583" s="78" t="s">
        <v>1444</v>
      </c>
      <c r="B583" s="178" t="s">
        <v>3403</v>
      </c>
      <c r="C583" s="77" t="s">
        <v>3444</v>
      </c>
      <c r="D583" s="77" t="s">
        <v>3663</v>
      </c>
      <c r="E583" s="78" t="s">
        <v>637</v>
      </c>
      <c r="F583" s="78" t="s">
        <v>1624</v>
      </c>
      <c r="G583" s="72" t="s">
        <v>3367</v>
      </c>
      <c r="H583" s="78" t="s">
        <v>1100</v>
      </c>
      <c r="I583" s="78">
        <v>302</v>
      </c>
      <c r="J583" s="300">
        <v>220.5</v>
      </c>
      <c r="K583" s="78">
        <v>1</v>
      </c>
      <c r="L583" s="300">
        <v>903</v>
      </c>
      <c r="M583" s="72">
        <v>5</v>
      </c>
      <c r="O583" s="78" t="s">
        <v>3657</v>
      </c>
      <c r="P583" s="72" t="s">
        <v>3203</v>
      </c>
      <c r="Q583" s="125"/>
      <c r="R583" s="164">
        <v>0.5</v>
      </c>
      <c r="S583" s="110">
        <v>-11.3</v>
      </c>
      <c r="AA583" s="195"/>
      <c r="AB583" s="195"/>
      <c r="AC583" s="195"/>
      <c r="AD583" s="72"/>
      <c r="AE583" s="316">
        <v>0.9</v>
      </c>
      <c r="AF583" s="195"/>
      <c r="AG583" s="195">
        <v>0.1</v>
      </c>
      <c r="AH583" s="72"/>
      <c r="AQ583" s="178" t="s">
        <v>824</v>
      </c>
      <c r="AR583" s="66">
        <v>0.86229999999999996</v>
      </c>
      <c r="AS583" s="66">
        <v>2.052</v>
      </c>
      <c r="AU583" s="276">
        <v>1984.5</v>
      </c>
      <c r="AV583" s="276">
        <v>220.49999999999994</v>
      </c>
      <c r="AW583" s="276">
        <v>1711.2343499999999</v>
      </c>
      <c r="AX583" s="95">
        <v>17.106274636151266</v>
      </c>
      <c r="AY583" s="276">
        <v>452.46599999999989</v>
      </c>
      <c r="AZ583" s="95">
        <v>6.1086302978327298</v>
      </c>
      <c r="BA583" s="178"/>
      <c r="BB583" s="98" t="s">
        <v>722</v>
      </c>
      <c r="BC583" s="270" t="s">
        <v>1126</v>
      </c>
      <c r="BD583" s="152"/>
      <c r="BE583" s="152"/>
      <c r="BF583" s="152"/>
      <c r="BG583" s="152"/>
      <c r="BH583" s="152"/>
      <c r="BI583" s="152"/>
      <c r="BJ583" s="152"/>
      <c r="BK583" s="152"/>
      <c r="BL583" s="152"/>
      <c r="BM583" s="152"/>
      <c r="BN583" s="152"/>
      <c r="BO583" s="152"/>
      <c r="BP583" s="152"/>
      <c r="BQ583" s="152"/>
      <c r="BR583" s="152"/>
      <c r="BS583" s="152"/>
      <c r="BT583" s="152"/>
      <c r="BU583" s="152"/>
      <c r="BV583" s="152"/>
      <c r="BW583" s="152"/>
      <c r="BX583" s="152"/>
      <c r="BY583" s="152"/>
      <c r="BZ583" s="152"/>
      <c r="CA583" s="152"/>
      <c r="CB583" s="152"/>
      <c r="CC583" s="152"/>
      <c r="CD583" s="72"/>
      <c r="CE583" s="72"/>
      <c r="CF583" s="72"/>
      <c r="CG583" s="72"/>
      <c r="CH583" s="72"/>
      <c r="CI583" s="72"/>
      <c r="CJ583" s="72"/>
      <c r="CK583" s="72"/>
      <c r="CL583" s="72"/>
      <c r="CM583" s="72"/>
      <c r="CN583" s="72"/>
      <c r="CO583" s="72"/>
      <c r="CP583" s="72"/>
      <c r="CQ583" s="72"/>
      <c r="CR583" s="72"/>
      <c r="CS583" s="72"/>
      <c r="CT583" s="72"/>
      <c r="CU583" s="72"/>
      <c r="CV583" s="72"/>
      <c r="CW583" s="72"/>
      <c r="CX583" s="72"/>
      <c r="CY583" s="72"/>
      <c r="CZ583" s="72"/>
      <c r="DA583" s="72"/>
      <c r="DB583" s="72"/>
      <c r="DC583" s="72"/>
      <c r="DD583" s="72"/>
      <c r="DE583" s="72"/>
      <c r="DF583" s="72"/>
      <c r="DG583" s="72"/>
      <c r="DH583" s="78">
        <f t="shared" si="387"/>
        <v>0</v>
      </c>
      <c r="DJ583" s="77">
        <f t="shared" si="388"/>
        <v>0</v>
      </c>
      <c r="DK583" s="72">
        <v>0.56999999999999995</v>
      </c>
      <c r="DO583" s="358">
        <v>5.8</v>
      </c>
      <c r="DP583" s="72"/>
      <c r="DQ583" s="374"/>
      <c r="DR583" s="72"/>
      <c r="DS583" s="246"/>
      <c r="DU583" s="96"/>
      <c r="DW583" s="178"/>
      <c r="DX583" s="304" t="e">
        <f t="shared" si="389"/>
        <v>#DIV/0!</v>
      </c>
      <c r="DY583" s="77" t="e">
        <f t="shared" si="390"/>
        <v>#DIV/0!</v>
      </c>
      <c r="DZ583" s="304" t="e">
        <f t="shared" si="391"/>
        <v>#DIV/0!</v>
      </c>
      <c r="EA583" s="77" t="e">
        <f t="shared" si="392"/>
        <v>#DIV/0!</v>
      </c>
      <c r="EB583" s="304" t="e">
        <f t="shared" si="393"/>
        <v>#DIV/0!</v>
      </c>
      <c r="EC583" s="77" t="e">
        <f t="shared" si="394"/>
        <v>#DIV/0!</v>
      </c>
      <c r="ED583" s="304" t="e">
        <f t="shared" si="395"/>
        <v>#DIV/0!</v>
      </c>
      <c r="EE583" s="77" t="e">
        <f t="shared" si="396"/>
        <v>#DIV/0!</v>
      </c>
      <c r="EF583" s="304" t="e">
        <f t="shared" si="397"/>
        <v>#DIV/0!</v>
      </c>
      <c r="EG583" s="77" t="e">
        <f t="shared" si="398"/>
        <v>#DIV/0!</v>
      </c>
      <c r="EH583" s="304" t="e">
        <f t="shared" si="399"/>
        <v>#DIV/0!</v>
      </c>
      <c r="EI583" s="77" t="e">
        <f t="shared" si="400"/>
        <v>#DIV/0!</v>
      </c>
      <c r="EJ583" s="304" t="e">
        <f t="shared" si="401"/>
        <v>#DIV/0!</v>
      </c>
      <c r="EK583" s="77" t="e">
        <f t="shared" si="402"/>
        <v>#DIV/0!</v>
      </c>
      <c r="EL583" s="304" t="e">
        <f t="shared" si="403"/>
        <v>#DIV/0!</v>
      </c>
      <c r="EM583" s="77" t="e">
        <f t="shared" si="404"/>
        <v>#DIV/0!</v>
      </c>
      <c r="EN583" s="304" t="e">
        <f t="shared" si="405"/>
        <v>#DIV/0!</v>
      </c>
      <c r="EO583" s="77" t="e">
        <f t="shared" si="406"/>
        <v>#DIV/0!</v>
      </c>
      <c r="EP583" s="304" t="e">
        <f t="shared" si="407"/>
        <v>#DIV/0!</v>
      </c>
      <c r="EQ583" s="77" t="e">
        <f t="shared" si="408"/>
        <v>#DIV/0!</v>
      </c>
      <c r="ER583" s="77" t="e">
        <f t="shared" si="409"/>
        <v>#DIV/0!</v>
      </c>
      <c r="ES583" s="77" t="e">
        <f t="shared" si="410"/>
        <v>#DIV/0!</v>
      </c>
    </row>
    <row r="584" spans="1:149" s="77" customFormat="1" x14ac:dyDescent="0.45">
      <c r="A584" s="78" t="s">
        <v>1444</v>
      </c>
      <c r="B584" s="178" t="s">
        <v>3403</v>
      </c>
      <c r="C584" s="77" t="s">
        <v>3444</v>
      </c>
      <c r="D584" s="77" t="s">
        <v>3663</v>
      </c>
      <c r="E584" s="78" t="s">
        <v>637</v>
      </c>
      <c r="F584" s="78" t="s">
        <v>1625</v>
      </c>
      <c r="G584" s="72" t="s">
        <v>3367</v>
      </c>
      <c r="H584" s="78" t="s">
        <v>1100</v>
      </c>
      <c r="I584" s="78">
        <v>302</v>
      </c>
      <c r="J584" s="300">
        <v>220.5</v>
      </c>
      <c r="K584" s="78">
        <v>1</v>
      </c>
      <c r="L584" s="300">
        <v>903</v>
      </c>
      <c r="M584" s="72">
        <v>5</v>
      </c>
      <c r="O584" s="78" t="s">
        <v>3489</v>
      </c>
      <c r="P584" s="72" t="s">
        <v>3203</v>
      </c>
      <c r="Q584" s="125"/>
      <c r="R584" s="164">
        <v>0.4</v>
      </c>
      <c r="S584" s="110">
        <v>-11.4</v>
      </c>
      <c r="AA584" s="195"/>
      <c r="AB584" s="195"/>
      <c r="AC584" s="195"/>
      <c r="AD584" s="72"/>
      <c r="AE584" s="316">
        <v>0.8</v>
      </c>
      <c r="AF584" s="195"/>
      <c r="AG584" s="195">
        <v>0.2</v>
      </c>
      <c r="AH584" s="72"/>
      <c r="AQ584" s="178" t="s">
        <v>824</v>
      </c>
      <c r="AR584" s="66">
        <v>0.86580000000000001</v>
      </c>
      <c r="AS584" s="66">
        <v>2.0049999999999999</v>
      </c>
      <c r="AU584" s="276">
        <v>1764</v>
      </c>
      <c r="AV584" s="276">
        <v>440.99999999999989</v>
      </c>
      <c r="AW584" s="276">
        <v>1527.2712000000001</v>
      </c>
      <c r="AX584" s="95">
        <v>15.342588034293907</v>
      </c>
      <c r="AY584" s="276">
        <v>884.2049999999997</v>
      </c>
      <c r="AZ584" s="95">
        <v>11.937430552782283</v>
      </c>
      <c r="BA584" s="178"/>
      <c r="BB584" s="98" t="s">
        <v>722</v>
      </c>
      <c r="BC584" s="270" t="s">
        <v>1126</v>
      </c>
      <c r="BD584" s="152"/>
      <c r="BE584" s="152"/>
      <c r="BF584" s="152"/>
      <c r="BG584" s="152"/>
      <c r="BH584" s="152"/>
      <c r="BI584" s="152"/>
      <c r="BJ584" s="152"/>
      <c r="BK584" s="152"/>
      <c r="BL584" s="152"/>
      <c r="BM584" s="152"/>
      <c r="BN584" s="152"/>
      <c r="BO584" s="152"/>
      <c r="BP584" s="152"/>
      <c r="BQ584" s="152"/>
      <c r="BR584" s="152"/>
      <c r="BS584" s="152"/>
      <c r="BT584" s="152"/>
      <c r="BU584" s="152"/>
      <c r="BV584" s="152"/>
      <c r="BW584" s="152"/>
      <c r="BX584" s="152"/>
      <c r="BY584" s="152"/>
      <c r="BZ584" s="152"/>
      <c r="CA584" s="152"/>
      <c r="CB584" s="152"/>
      <c r="CC584" s="152"/>
      <c r="CD584" s="72"/>
      <c r="CE584" s="72"/>
      <c r="CF584" s="72"/>
      <c r="CG584" s="72"/>
      <c r="CH584" s="72"/>
      <c r="CI584" s="72"/>
      <c r="CJ584" s="72"/>
      <c r="CK584" s="72"/>
      <c r="CL584" s="72"/>
      <c r="CM584" s="72"/>
      <c r="CN584" s="72"/>
      <c r="CO584" s="72"/>
      <c r="CP584" s="72"/>
      <c r="CQ584" s="72"/>
      <c r="CR584" s="72"/>
      <c r="CS584" s="72"/>
      <c r="CT584" s="72"/>
      <c r="CU584" s="72"/>
      <c r="CV584" s="72"/>
      <c r="CW584" s="72"/>
      <c r="CX584" s="72"/>
      <c r="CY584" s="72"/>
      <c r="CZ584" s="72"/>
      <c r="DA584" s="72"/>
      <c r="DB584" s="72"/>
      <c r="DC584" s="72"/>
      <c r="DD584" s="72"/>
      <c r="DE584" s="72"/>
      <c r="DF584" s="72"/>
      <c r="DG584" s="72"/>
      <c r="DH584" s="78">
        <f t="shared" si="387"/>
        <v>0</v>
      </c>
      <c r="DJ584" s="77">
        <f t="shared" si="388"/>
        <v>0</v>
      </c>
      <c r="DK584" s="72">
        <v>0.46</v>
      </c>
      <c r="DO584" s="358">
        <v>5.0999999999999996</v>
      </c>
      <c r="DP584" s="72"/>
      <c r="DQ584" s="374"/>
      <c r="DR584" s="72"/>
      <c r="DS584" s="246"/>
      <c r="DU584" s="96"/>
      <c r="DW584" s="178"/>
      <c r="DX584" s="304" t="e">
        <f t="shared" si="389"/>
        <v>#DIV/0!</v>
      </c>
      <c r="DY584" s="77" t="e">
        <f t="shared" si="390"/>
        <v>#DIV/0!</v>
      </c>
      <c r="DZ584" s="304" t="e">
        <f t="shared" si="391"/>
        <v>#DIV/0!</v>
      </c>
      <c r="EA584" s="77" t="e">
        <f t="shared" si="392"/>
        <v>#DIV/0!</v>
      </c>
      <c r="EB584" s="304" t="e">
        <f t="shared" si="393"/>
        <v>#DIV/0!</v>
      </c>
      <c r="EC584" s="77" t="e">
        <f t="shared" si="394"/>
        <v>#DIV/0!</v>
      </c>
      <c r="ED584" s="304" t="e">
        <f t="shared" si="395"/>
        <v>#DIV/0!</v>
      </c>
      <c r="EE584" s="77" t="e">
        <f t="shared" si="396"/>
        <v>#DIV/0!</v>
      </c>
      <c r="EF584" s="304" t="e">
        <f t="shared" si="397"/>
        <v>#DIV/0!</v>
      </c>
      <c r="EG584" s="77" t="e">
        <f t="shared" si="398"/>
        <v>#DIV/0!</v>
      </c>
      <c r="EH584" s="304" t="e">
        <f t="shared" si="399"/>
        <v>#DIV/0!</v>
      </c>
      <c r="EI584" s="77" t="e">
        <f t="shared" si="400"/>
        <v>#DIV/0!</v>
      </c>
      <c r="EJ584" s="304" t="e">
        <f t="shared" si="401"/>
        <v>#DIV/0!</v>
      </c>
      <c r="EK584" s="77" t="e">
        <f t="shared" si="402"/>
        <v>#DIV/0!</v>
      </c>
      <c r="EL584" s="304" t="e">
        <f t="shared" si="403"/>
        <v>#DIV/0!</v>
      </c>
      <c r="EM584" s="77" t="e">
        <f t="shared" si="404"/>
        <v>#DIV/0!</v>
      </c>
      <c r="EN584" s="304" t="e">
        <f t="shared" si="405"/>
        <v>#DIV/0!</v>
      </c>
      <c r="EO584" s="77" t="e">
        <f t="shared" si="406"/>
        <v>#DIV/0!</v>
      </c>
      <c r="EP584" s="304" t="e">
        <f t="shared" si="407"/>
        <v>#DIV/0!</v>
      </c>
      <c r="EQ584" s="77" t="e">
        <f t="shared" si="408"/>
        <v>#DIV/0!</v>
      </c>
      <c r="ER584" s="77" t="e">
        <f t="shared" si="409"/>
        <v>#DIV/0!</v>
      </c>
      <c r="ES584" s="77" t="e">
        <f t="shared" si="410"/>
        <v>#DIV/0!</v>
      </c>
    </row>
    <row r="585" spans="1:149" s="77" customFormat="1" x14ac:dyDescent="0.45">
      <c r="A585" s="78" t="s">
        <v>1444</v>
      </c>
      <c r="B585" s="178" t="s">
        <v>3403</v>
      </c>
      <c r="C585" s="77" t="s">
        <v>3444</v>
      </c>
      <c r="D585" s="77" t="s">
        <v>3663</v>
      </c>
      <c r="E585" s="78" t="s">
        <v>637</v>
      </c>
      <c r="F585" s="78" t="s">
        <v>1626</v>
      </c>
      <c r="G585" s="72" t="s">
        <v>3367</v>
      </c>
      <c r="H585" s="78" t="s">
        <v>1100</v>
      </c>
      <c r="I585" s="78">
        <v>302</v>
      </c>
      <c r="J585" s="300">
        <v>220.5</v>
      </c>
      <c r="K585" s="78">
        <v>1</v>
      </c>
      <c r="L585" s="300">
        <v>903</v>
      </c>
      <c r="M585" s="72">
        <v>5</v>
      </c>
      <c r="O585" s="78" t="s">
        <v>3489</v>
      </c>
      <c r="P585" s="72" t="s">
        <v>3203</v>
      </c>
      <c r="Q585" s="125"/>
      <c r="R585" s="164">
        <v>0.4</v>
      </c>
      <c r="S585" s="110">
        <v>-11.4</v>
      </c>
      <c r="AA585" s="195"/>
      <c r="AB585" s="195"/>
      <c r="AC585" s="195"/>
      <c r="AD585" s="72"/>
      <c r="AE585" s="316">
        <v>0.71</v>
      </c>
      <c r="AF585" s="195"/>
      <c r="AG585" s="195">
        <v>0.28999999999999998</v>
      </c>
      <c r="AH585" s="72"/>
      <c r="AQ585" s="178" t="s">
        <v>824</v>
      </c>
      <c r="AR585" s="66">
        <v>0.87160000000000004</v>
      </c>
      <c r="AS585" s="66">
        <v>1.9650000000000001</v>
      </c>
      <c r="AU585" s="276">
        <v>1565.55</v>
      </c>
      <c r="AV585" s="276">
        <v>639.45000000000005</v>
      </c>
      <c r="AW585" s="276">
        <v>1364.5333800000001</v>
      </c>
      <c r="AX585" s="95">
        <v>13.777395782809386</v>
      </c>
      <c r="AY585" s="276">
        <v>1256.5192500000001</v>
      </c>
      <c r="AZ585" s="95">
        <v>16.963952120955078</v>
      </c>
      <c r="BA585" s="178"/>
      <c r="BB585" s="98" t="s">
        <v>722</v>
      </c>
      <c r="BC585" s="270" t="s">
        <v>1126</v>
      </c>
      <c r="BD585" s="152">
        <v>67.916499999999999</v>
      </c>
      <c r="BE585" s="152">
        <v>0.53</v>
      </c>
      <c r="BF585" s="152">
        <v>0.41894999999999999</v>
      </c>
      <c r="BG585" s="152">
        <v>0.1</v>
      </c>
      <c r="BH585" s="152">
        <v>12.6709</v>
      </c>
      <c r="BI585" s="152">
        <v>0.09</v>
      </c>
      <c r="BJ585" s="152"/>
      <c r="BK585" s="152"/>
      <c r="BL585" s="152"/>
      <c r="BM585" s="152"/>
      <c r="BN585" s="152">
        <v>3.10954</v>
      </c>
      <c r="BO585" s="152">
        <v>0.48</v>
      </c>
      <c r="BP585" s="152">
        <v>0.25136999999999998</v>
      </c>
      <c r="BQ585" s="152"/>
      <c r="BR585" s="152">
        <v>0.44688</v>
      </c>
      <c r="BS585" s="152">
        <v>0.02</v>
      </c>
      <c r="BT585" s="152"/>
      <c r="BU585" s="152"/>
      <c r="BV585" s="152"/>
      <c r="BW585" s="152"/>
      <c r="BX585" s="152">
        <v>2.6533500000000001</v>
      </c>
      <c r="BY585" s="152">
        <v>0.08</v>
      </c>
      <c r="BZ585" s="152">
        <v>3.2957399999999999</v>
      </c>
      <c r="CA585" s="152">
        <v>0.11</v>
      </c>
      <c r="CB585" s="152">
        <v>2.3368099999999998</v>
      </c>
      <c r="CC585" s="152">
        <v>0.13</v>
      </c>
      <c r="CD585" s="72"/>
      <c r="CE585" s="72"/>
      <c r="CF585" s="72"/>
      <c r="CG585" s="72"/>
      <c r="CH585" s="72"/>
      <c r="CI585" s="72"/>
      <c r="CJ585" s="72"/>
      <c r="CK585" s="72"/>
      <c r="CL585" s="72"/>
      <c r="CM585" s="72"/>
      <c r="CN585" s="72"/>
      <c r="CO585" s="72"/>
      <c r="CP585" s="72"/>
      <c r="CQ585" s="72"/>
      <c r="CR585" s="72"/>
      <c r="CS585" s="72"/>
      <c r="CT585" s="72"/>
      <c r="CU585" s="72"/>
      <c r="CV585" s="72"/>
      <c r="CW585" s="72"/>
      <c r="CX585" s="72"/>
      <c r="CY585" s="72"/>
      <c r="CZ585" s="72"/>
      <c r="DA585" s="72"/>
      <c r="DB585" s="72"/>
      <c r="DC585" s="72"/>
      <c r="DD585" s="72"/>
      <c r="DE585" s="72"/>
      <c r="DF585" s="72"/>
      <c r="DG585" s="72"/>
      <c r="DH585" s="78">
        <f t="shared" si="387"/>
        <v>93.100039999999979</v>
      </c>
      <c r="DJ585" s="77">
        <f t="shared" si="388"/>
        <v>6.8999600000000214</v>
      </c>
      <c r="DK585" s="72">
        <v>0.46</v>
      </c>
      <c r="DO585" s="358">
        <v>6.9</v>
      </c>
      <c r="DP585" s="72"/>
      <c r="DQ585" s="374"/>
      <c r="DR585" s="72"/>
      <c r="DS585" s="246"/>
      <c r="DU585" s="96"/>
      <c r="DW585" s="178"/>
      <c r="DX585" s="304">
        <f t="shared" si="389"/>
        <v>72.950022363040887</v>
      </c>
      <c r="DY585" s="77">
        <f t="shared" si="390"/>
        <v>0.56928009912777711</v>
      </c>
      <c r="DZ585" s="304">
        <f t="shared" si="391"/>
        <v>0.44999980665958911</v>
      </c>
      <c r="EA585" s="77">
        <f t="shared" si="392"/>
        <v>0.10741133945807117</v>
      </c>
      <c r="EB585" s="304">
        <f t="shared" si="393"/>
        <v>13.609983411392736</v>
      </c>
      <c r="EC585" s="77">
        <f t="shared" si="394"/>
        <v>9.6670205512264032E-2</v>
      </c>
      <c r="ED585" s="304">
        <f t="shared" si="395"/>
        <v>3.3399985649845054</v>
      </c>
      <c r="EE585" s="77">
        <f t="shared" si="396"/>
        <v>0.51557442939874143</v>
      </c>
      <c r="EF585" s="304">
        <f t="shared" si="397"/>
        <v>0.26999988399575342</v>
      </c>
      <c r="EG585" s="77">
        <f t="shared" si="398"/>
        <v>0</v>
      </c>
      <c r="EH585" s="304">
        <f t="shared" si="399"/>
        <v>0.47999979377022833</v>
      </c>
      <c r="EI585" s="77">
        <f t="shared" si="400"/>
        <v>2.148226789161423E-2</v>
      </c>
      <c r="EJ585" s="304">
        <f t="shared" si="401"/>
        <v>2.849998775510731</v>
      </c>
      <c r="EK585" s="77">
        <f t="shared" si="402"/>
        <v>8.5929071566456919E-2</v>
      </c>
      <c r="EL585" s="304">
        <f t="shared" si="403"/>
        <v>3.5399984790554342</v>
      </c>
      <c r="EM585" s="77">
        <f t="shared" si="404"/>
        <v>0.11815247340387826</v>
      </c>
      <c r="EN585" s="304">
        <f t="shared" si="405"/>
        <v>2.5099989215901521</v>
      </c>
      <c r="EO585" s="77">
        <f t="shared" si="406"/>
        <v>0.1396347412954925</v>
      </c>
      <c r="EP585" s="304">
        <f t="shared" si="407"/>
        <v>0</v>
      </c>
      <c r="EQ585" s="77" t="e">
        <f t="shared" si="408"/>
        <v>#DIV/0!</v>
      </c>
      <c r="ER585" s="77">
        <f t="shared" si="409"/>
        <v>100</v>
      </c>
      <c r="ES585" s="77">
        <f t="shared" si="410"/>
        <v>0</v>
      </c>
    </row>
    <row r="586" spans="1:149" s="77" customFormat="1" x14ac:dyDescent="0.45">
      <c r="A586" s="78" t="s">
        <v>1444</v>
      </c>
      <c r="B586" s="178" t="s">
        <v>3403</v>
      </c>
      <c r="C586" s="77" t="s">
        <v>3444</v>
      </c>
      <c r="D586" s="77" t="s">
        <v>3663</v>
      </c>
      <c r="E586" s="78" t="s">
        <v>637</v>
      </c>
      <c r="F586" s="78" t="s">
        <v>1627</v>
      </c>
      <c r="G586" s="72" t="s">
        <v>3367</v>
      </c>
      <c r="H586" s="78" t="s">
        <v>1100</v>
      </c>
      <c r="I586" s="78">
        <v>327</v>
      </c>
      <c r="J586" s="300">
        <v>211.2</v>
      </c>
      <c r="K586" s="78">
        <v>1</v>
      </c>
      <c r="L586" s="300">
        <v>902</v>
      </c>
      <c r="M586" s="72">
        <v>5</v>
      </c>
      <c r="O586" s="78" t="s">
        <v>3308</v>
      </c>
      <c r="P586" s="72" t="s">
        <v>3203</v>
      </c>
      <c r="Q586" s="125"/>
      <c r="R586" s="164">
        <v>0.1</v>
      </c>
      <c r="S586" s="110">
        <v>-11.7</v>
      </c>
      <c r="AA586" s="195"/>
      <c r="AB586" s="195"/>
      <c r="AC586" s="195"/>
      <c r="AD586" s="72"/>
      <c r="AE586" s="316">
        <v>1</v>
      </c>
      <c r="AF586" s="195"/>
      <c r="AG586" s="195">
        <v>0</v>
      </c>
      <c r="AH586" s="72"/>
      <c r="AQ586" s="178"/>
      <c r="AR586" s="66">
        <v>0.86070000000000002</v>
      </c>
      <c r="AS586" s="66"/>
      <c r="AU586" s="276">
        <v>2112</v>
      </c>
      <c r="AV586" s="276"/>
      <c r="AW586" s="276">
        <v>1817.7984000000001</v>
      </c>
      <c r="AX586" s="95"/>
      <c r="AY586" s="276"/>
      <c r="AZ586" s="95"/>
      <c r="BA586" s="178"/>
      <c r="BB586" s="98" t="s">
        <v>722</v>
      </c>
      <c r="BC586" s="270" t="s">
        <v>1126</v>
      </c>
      <c r="BD586" s="152"/>
      <c r="BE586" s="152"/>
      <c r="BF586" s="152"/>
      <c r="BG586" s="152"/>
      <c r="BH586" s="152"/>
      <c r="BI586" s="152"/>
      <c r="BJ586" s="152"/>
      <c r="BK586" s="152"/>
      <c r="BL586" s="152"/>
      <c r="BM586" s="152"/>
      <c r="BN586" s="152"/>
      <c r="BO586" s="152"/>
      <c r="BP586" s="152"/>
      <c r="BQ586" s="152"/>
      <c r="BR586" s="152"/>
      <c r="BS586" s="152"/>
      <c r="BT586" s="152"/>
      <c r="BU586" s="152"/>
      <c r="BV586" s="152"/>
      <c r="BW586" s="152"/>
      <c r="BX586" s="152"/>
      <c r="BY586" s="152"/>
      <c r="BZ586" s="152"/>
      <c r="CA586" s="152"/>
      <c r="CB586" s="152"/>
      <c r="CC586" s="152"/>
      <c r="CD586" s="72"/>
      <c r="CE586" s="72"/>
      <c r="CF586" s="72"/>
      <c r="CG586" s="72"/>
      <c r="CH586" s="72"/>
      <c r="CI586" s="72"/>
      <c r="CJ586" s="72"/>
      <c r="CK586" s="72"/>
      <c r="CL586" s="72"/>
      <c r="CM586" s="72"/>
      <c r="CN586" s="72"/>
      <c r="CO586" s="72"/>
      <c r="CP586" s="72"/>
      <c r="CQ586" s="72"/>
      <c r="CR586" s="72"/>
      <c r="CS586" s="72"/>
      <c r="CT586" s="72"/>
      <c r="CU586" s="72"/>
      <c r="CV586" s="72"/>
      <c r="CW586" s="72"/>
      <c r="CX586" s="72"/>
      <c r="CY586" s="72"/>
      <c r="CZ586" s="72"/>
      <c r="DA586" s="72"/>
      <c r="DB586" s="72"/>
      <c r="DC586" s="72"/>
      <c r="DD586" s="72"/>
      <c r="DE586" s="72"/>
      <c r="DF586" s="72"/>
      <c r="DG586" s="72"/>
      <c r="DH586" s="78">
        <f t="shared" si="387"/>
        <v>0</v>
      </c>
      <c r="DJ586" s="77">
        <f t="shared" si="388"/>
        <v>0</v>
      </c>
      <c r="DK586" s="72">
        <v>0.65</v>
      </c>
      <c r="DO586" s="358">
        <v>6.2</v>
      </c>
      <c r="DP586" s="72"/>
      <c r="DQ586" s="374"/>
      <c r="DR586" s="72"/>
      <c r="DS586" s="246"/>
      <c r="DU586" s="96"/>
      <c r="DW586" s="178"/>
      <c r="DX586" s="304" t="e">
        <f t="shared" si="389"/>
        <v>#DIV/0!</v>
      </c>
      <c r="DY586" s="77" t="e">
        <f t="shared" si="390"/>
        <v>#DIV/0!</v>
      </c>
      <c r="DZ586" s="304" t="e">
        <f t="shared" si="391"/>
        <v>#DIV/0!</v>
      </c>
      <c r="EA586" s="77" t="e">
        <f t="shared" si="392"/>
        <v>#DIV/0!</v>
      </c>
      <c r="EB586" s="304" t="e">
        <f t="shared" si="393"/>
        <v>#DIV/0!</v>
      </c>
      <c r="EC586" s="77" t="e">
        <f t="shared" si="394"/>
        <v>#DIV/0!</v>
      </c>
      <c r="ED586" s="304" t="e">
        <f t="shared" si="395"/>
        <v>#DIV/0!</v>
      </c>
      <c r="EE586" s="77" t="e">
        <f t="shared" si="396"/>
        <v>#DIV/0!</v>
      </c>
      <c r="EF586" s="304" t="e">
        <f t="shared" si="397"/>
        <v>#DIV/0!</v>
      </c>
      <c r="EG586" s="77" t="e">
        <f t="shared" si="398"/>
        <v>#DIV/0!</v>
      </c>
      <c r="EH586" s="304" t="e">
        <f t="shared" si="399"/>
        <v>#DIV/0!</v>
      </c>
      <c r="EI586" s="77" t="e">
        <f t="shared" si="400"/>
        <v>#DIV/0!</v>
      </c>
      <c r="EJ586" s="304" t="e">
        <f t="shared" si="401"/>
        <v>#DIV/0!</v>
      </c>
      <c r="EK586" s="77" t="e">
        <f t="shared" si="402"/>
        <v>#DIV/0!</v>
      </c>
      <c r="EL586" s="304" t="e">
        <f t="shared" si="403"/>
        <v>#DIV/0!</v>
      </c>
      <c r="EM586" s="77" t="e">
        <f t="shared" si="404"/>
        <v>#DIV/0!</v>
      </c>
      <c r="EN586" s="304" t="e">
        <f t="shared" si="405"/>
        <v>#DIV/0!</v>
      </c>
      <c r="EO586" s="77" t="e">
        <f t="shared" si="406"/>
        <v>#DIV/0!</v>
      </c>
      <c r="EP586" s="304" t="e">
        <f t="shared" si="407"/>
        <v>#DIV/0!</v>
      </c>
      <c r="EQ586" s="77" t="e">
        <f t="shared" si="408"/>
        <v>#DIV/0!</v>
      </c>
      <c r="ER586" s="77" t="e">
        <f t="shared" si="409"/>
        <v>#DIV/0!</v>
      </c>
      <c r="ES586" s="77" t="e">
        <f t="shared" si="410"/>
        <v>#DIV/0!</v>
      </c>
    </row>
    <row r="587" spans="1:149" s="77" customFormat="1" x14ac:dyDescent="0.45">
      <c r="A587" s="78" t="s">
        <v>1444</v>
      </c>
      <c r="B587" s="178" t="s">
        <v>3403</v>
      </c>
      <c r="C587" s="77" t="s">
        <v>3444</v>
      </c>
      <c r="D587" s="77" t="s">
        <v>3663</v>
      </c>
      <c r="E587" s="78" t="s">
        <v>637</v>
      </c>
      <c r="F587" s="78" t="s">
        <v>1628</v>
      </c>
      <c r="G587" s="72" t="s">
        <v>3367</v>
      </c>
      <c r="H587" s="78" t="s">
        <v>1100</v>
      </c>
      <c r="I587" s="78">
        <v>327</v>
      </c>
      <c r="J587" s="300">
        <v>211.2</v>
      </c>
      <c r="K587" s="78">
        <v>1</v>
      </c>
      <c r="L587" s="300">
        <v>902</v>
      </c>
      <c r="M587" s="72">
        <v>5</v>
      </c>
      <c r="O587" s="78" t="s">
        <v>1128</v>
      </c>
      <c r="P587" s="72" t="s">
        <v>3205</v>
      </c>
      <c r="Q587" s="125"/>
      <c r="R587" s="164">
        <v>0</v>
      </c>
      <c r="S587" s="110">
        <v>-11.8</v>
      </c>
      <c r="AA587" s="195"/>
      <c r="AB587" s="195"/>
      <c r="AC587" s="195"/>
      <c r="AD587" s="72"/>
      <c r="AE587" s="316">
        <v>0.91</v>
      </c>
      <c r="AF587" s="195"/>
      <c r="AG587" s="195">
        <v>0.09</v>
      </c>
      <c r="AH587" s="72"/>
      <c r="AQ587" s="212" t="s">
        <v>824</v>
      </c>
      <c r="AR587" s="66">
        <v>0.86150000000000004</v>
      </c>
      <c r="AS587" s="66">
        <v>1.9910000000000001</v>
      </c>
      <c r="AU587" s="276">
        <v>1921.92</v>
      </c>
      <c r="AV587" s="276">
        <v>190.07999999999993</v>
      </c>
      <c r="AW587" s="276">
        <v>1655.7340800000002</v>
      </c>
      <c r="AX587" s="95">
        <v>17.238556872380094</v>
      </c>
      <c r="AY587" s="276">
        <v>378.44927999999987</v>
      </c>
      <c r="AZ587" s="95">
        <v>5.2121020896804993</v>
      </c>
      <c r="BA587" s="178"/>
      <c r="BB587" s="98" t="s">
        <v>722</v>
      </c>
      <c r="BC587" s="270" t="s">
        <v>1126</v>
      </c>
      <c r="BD587" s="152">
        <v>67.861699999999999</v>
      </c>
      <c r="BE587" s="152"/>
      <c r="BF587" s="152">
        <v>0.38622000000000001</v>
      </c>
      <c r="BG587" s="152"/>
      <c r="BH587" s="152">
        <v>13.6213</v>
      </c>
      <c r="BI587" s="152"/>
      <c r="BJ587" s="152"/>
      <c r="BK587" s="152"/>
      <c r="BL587" s="152"/>
      <c r="BM587" s="152"/>
      <c r="BN587" s="152">
        <v>3.7397399999999998</v>
      </c>
      <c r="BO587" s="152"/>
      <c r="BP587" s="152"/>
      <c r="BQ587" s="152"/>
      <c r="BR587" s="152">
        <v>0.46157999999999999</v>
      </c>
      <c r="BS587" s="152"/>
      <c r="BT587" s="152"/>
      <c r="BU587" s="152"/>
      <c r="BV587" s="152"/>
      <c r="BW587" s="152"/>
      <c r="BX587" s="152">
        <v>3.0332400000000002</v>
      </c>
      <c r="BY587" s="152"/>
      <c r="BZ587" s="152">
        <v>3.0709200000000001</v>
      </c>
      <c r="CA587" s="152"/>
      <c r="CB587" s="152">
        <v>2.0253000000000001</v>
      </c>
      <c r="CC587" s="152"/>
      <c r="CD587" s="72"/>
      <c r="CE587" s="72"/>
      <c r="CF587" s="72"/>
      <c r="CG587" s="72"/>
      <c r="CH587" s="72"/>
      <c r="CI587" s="72"/>
      <c r="CJ587" s="72"/>
      <c r="CK587" s="72"/>
      <c r="CL587" s="72"/>
      <c r="CM587" s="72"/>
      <c r="CN587" s="72"/>
      <c r="CO587" s="72"/>
      <c r="CP587" s="72"/>
      <c r="CQ587" s="72"/>
      <c r="CR587" s="72"/>
      <c r="CS587" s="72"/>
      <c r="CT587" s="72"/>
      <c r="CU587" s="72"/>
      <c r="CV587" s="72"/>
      <c r="CW587" s="72"/>
      <c r="CX587" s="72"/>
      <c r="CY587" s="72"/>
      <c r="CZ587" s="72"/>
      <c r="DA587" s="72"/>
      <c r="DB587" s="72"/>
      <c r="DC587" s="72"/>
      <c r="DD587" s="72"/>
      <c r="DE587" s="72"/>
      <c r="DF587" s="72"/>
      <c r="DG587" s="72"/>
      <c r="DH587" s="78">
        <f t="shared" si="387"/>
        <v>94.2</v>
      </c>
      <c r="DJ587" s="77">
        <f t="shared" si="388"/>
        <v>5.7999999999999972</v>
      </c>
      <c r="DK587" s="72">
        <v>0.55000000000000004</v>
      </c>
      <c r="DO587" s="358">
        <v>5.8</v>
      </c>
      <c r="DP587" s="72"/>
      <c r="DQ587" s="374"/>
      <c r="DR587" s="72"/>
      <c r="DS587" s="246"/>
      <c r="DU587" s="96"/>
      <c r="DW587" s="178"/>
      <c r="DX587" s="304">
        <f t="shared" si="389"/>
        <v>72.0400212314225</v>
      </c>
      <c r="DY587" s="77">
        <f t="shared" si="390"/>
        <v>0</v>
      </c>
      <c r="DZ587" s="304">
        <f t="shared" si="391"/>
        <v>0.41000000000000003</v>
      </c>
      <c r="EA587" s="77">
        <f t="shared" si="392"/>
        <v>0</v>
      </c>
      <c r="EB587" s="304">
        <f t="shared" si="393"/>
        <v>14.459978768577495</v>
      </c>
      <c r="EC587" s="77">
        <f t="shared" si="394"/>
        <v>0</v>
      </c>
      <c r="ED587" s="304">
        <f t="shared" si="395"/>
        <v>3.9699999999999998</v>
      </c>
      <c r="EE587" s="77">
        <f t="shared" si="396"/>
        <v>0</v>
      </c>
      <c r="EF587" s="304">
        <f t="shared" si="397"/>
        <v>0</v>
      </c>
      <c r="EG587" s="77" t="e">
        <f t="shared" si="398"/>
        <v>#DIV/0!</v>
      </c>
      <c r="EH587" s="304">
        <f t="shared" si="399"/>
        <v>0.49</v>
      </c>
      <c r="EI587" s="77">
        <f t="shared" si="400"/>
        <v>0</v>
      </c>
      <c r="EJ587" s="304">
        <f t="shared" si="401"/>
        <v>3.2199999999999998</v>
      </c>
      <c r="EK587" s="77">
        <f t="shared" si="402"/>
        <v>0</v>
      </c>
      <c r="EL587" s="304">
        <f t="shared" si="403"/>
        <v>3.26</v>
      </c>
      <c r="EM587" s="77">
        <f t="shared" si="404"/>
        <v>0</v>
      </c>
      <c r="EN587" s="304">
        <f t="shared" si="405"/>
        <v>2.1500000000000004</v>
      </c>
      <c r="EO587" s="77">
        <f t="shared" si="406"/>
        <v>0</v>
      </c>
      <c r="EP587" s="304">
        <f t="shared" si="407"/>
        <v>0</v>
      </c>
      <c r="EQ587" s="77" t="e">
        <f t="shared" si="408"/>
        <v>#DIV/0!</v>
      </c>
      <c r="ER587" s="77">
        <f t="shared" si="409"/>
        <v>100</v>
      </c>
      <c r="ES587" s="77">
        <f t="shared" si="410"/>
        <v>0</v>
      </c>
    </row>
    <row r="588" spans="1:149" s="77" customFormat="1" x14ac:dyDescent="0.45">
      <c r="A588" s="78" t="s">
        <v>1444</v>
      </c>
      <c r="B588" s="178" t="s">
        <v>3403</v>
      </c>
      <c r="C588" s="77" t="s">
        <v>3444</v>
      </c>
      <c r="D588" s="77" t="s">
        <v>3663</v>
      </c>
      <c r="E588" s="78" t="s">
        <v>637</v>
      </c>
      <c r="F588" s="78" t="s">
        <v>1629</v>
      </c>
      <c r="G588" s="72" t="s">
        <v>3367</v>
      </c>
      <c r="H588" s="78" t="s">
        <v>1100</v>
      </c>
      <c r="I588" s="78">
        <v>327</v>
      </c>
      <c r="J588" s="300">
        <v>211.2</v>
      </c>
      <c r="K588" s="78">
        <v>1</v>
      </c>
      <c r="L588" s="300">
        <v>902</v>
      </c>
      <c r="M588" s="72">
        <v>5</v>
      </c>
      <c r="O588" s="78" t="s">
        <v>3658</v>
      </c>
      <c r="P588" s="72" t="s">
        <v>3205</v>
      </c>
      <c r="Q588" s="125"/>
      <c r="R588" s="164">
        <v>-0.1</v>
      </c>
      <c r="S588" s="110">
        <v>-11.9</v>
      </c>
      <c r="AA588" s="195"/>
      <c r="AB588" s="195"/>
      <c r="AC588" s="195"/>
      <c r="AD588" s="72"/>
      <c r="AE588" s="316">
        <v>0.79</v>
      </c>
      <c r="AF588" s="195"/>
      <c r="AG588" s="195">
        <v>0.21</v>
      </c>
      <c r="AH588" s="72"/>
      <c r="AQ588" s="212" t="s">
        <v>824</v>
      </c>
      <c r="AR588" s="66">
        <v>0.86550000000000005</v>
      </c>
      <c r="AS588" s="66">
        <v>1.9390000000000001</v>
      </c>
      <c r="AU588" s="276">
        <v>1668.48</v>
      </c>
      <c r="AV588" s="276">
        <v>443.51999999999992</v>
      </c>
      <c r="AW588" s="276">
        <v>1444.06944</v>
      </c>
      <c r="AX588" s="95">
        <v>15.117914078018289</v>
      </c>
      <c r="AY588" s="276">
        <v>859.98527999999988</v>
      </c>
      <c r="AZ588" s="95">
        <v>11.843941346598598</v>
      </c>
      <c r="BA588" s="178"/>
      <c r="BB588" s="98" t="s">
        <v>722</v>
      </c>
      <c r="BC588" s="270" t="s">
        <v>1126</v>
      </c>
      <c r="BD588" s="152"/>
      <c r="BE588" s="152"/>
      <c r="BF588" s="152"/>
      <c r="BG588" s="152"/>
      <c r="BH588" s="152"/>
      <c r="BI588" s="152"/>
      <c r="BJ588" s="152"/>
      <c r="BK588" s="152"/>
      <c r="BL588" s="152"/>
      <c r="BM588" s="152"/>
      <c r="BN588" s="152"/>
      <c r="BO588" s="152"/>
      <c r="BP588" s="152"/>
      <c r="BQ588" s="152"/>
      <c r="BR588" s="152"/>
      <c r="BS588" s="152"/>
      <c r="BT588" s="152"/>
      <c r="BU588" s="152"/>
      <c r="BV588" s="152"/>
      <c r="BW588" s="152"/>
      <c r="BX588" s="152"/>
      <c r="BY588" s="152"/>
      <c r="BZ588" s="152"/>
      <c r="CA588" s="152"/>
      <c r="CB588" s="152"/>
      <c r="CC588" s="152"/>
      <c r="CD588" s="72"/>
      <c r="CE588" s="72"/>
      <c r="CF588" s="72"/>
      <c r="CG588" s="72"/>
      <c r="CH588" s="72"/>
      <c r="CI588" s="72"/>
      <c r="CJ588" s="72"/>
      <c r="CK588" s="72"/>
      <c r="CL588" s="72"/>
      <c r="CM588" s="72"/>
      <c r="CN588" s="72"/>
      <c r="CO588" s="72"/>
      <c r="CP588" s="72"/>
      <c r="CQ588" s="72"/>
      <c r="CR588" s="72"/>
      <c r="CS588" s="72"/>
      <c r="CT588" s="72"/>
      <c r="CU588" s="72"/>
      <c r="CV588" s="72"/>
      <c r="CW588" s="72"/>
      <c r="CX588" s="72"/>
      <c r="CY588" s="72"/>
      <c r="CZ588" s="72"/>
      <c r="DA588" s="72"/>
      <c r="DB588" s="72"/>
      <c r="DC588" s="72"/>
      <c r="DD588" s="72"/>
      <c r="DE588" s="72"/>
      <c r="DF588" s="72"/>
      <c r="DG588" s="72"/>
      <c r="DH588" s="78">
        <f t="shared" si="387"/>
        <v>0</v>
      </c>
      <c r="DJ588" s="77">
        <f t="shared" si="388"/>
        <v>0</v>
      </c>
      <c r="DK588" s="72">
        <v>0.48</v>
      </c>
      <c r="DO588" s="358">
        <v>5.7</v>
      </c>
      <c r="DP588" s="72"/>
      <c r="DQ588" s="374"/>
      <c r="DR588" s="72"/>
      <c r="DS588" s="246"/>
      <c r="DU588" s="96"/>
      <c r="DW588" s="178"/>
      <c r="DX588" s="304" t="e">
        <f t="shared" si="389"/>
        <v>#DIV/0!</v>
      </c>
      <c r="DY588" s="77" t="e">
        <f t="shared" si="390"/>
        <v>#DIV/0!</v>
      </c>
      <c r="DZ588" s="304" t="e">
        <f t="shared" si="391"/>
        <v>#DIV/0!</v>
      </c>
      <c r="EA588" s="77" t="e">
        <f t="shared" si="392"/>
        <v>#DIV/0!</v>
      </c>
      <c r="EB588" s="304" t="e">
        <f t="shared" si="393"/>
        <v>#DIV/0!</v>
      </c>
      <c r="EC588" s="77" t="e">
        <f t="shared" si="394"/>
        <v>#DIV/0!</v>
      </c>
      <c r="ED588" s="304" t="e">
        <f t="shared" si="395"/>
        <v>#DIV/0!</v>
      </c>
      <c r="EE588" s="77" t="e">
        <f t="shared" si="396"/>
        <v>#DIV/0!</v>
      </c>
      <c r="EF588" s="304" t="e">
        <f t="shared" si="397"/>
        <v>#DIV/0!</v>
      </c>
      <c r="EG588" s="77" t="e">
        <f t="shared" si="398"/>
        <v>#DIV/0!</v>
      </c>
      <c r="EH588" s="304" t="e">
        <f t="shared" si="399"/>
        <v>#DIV/0!</v>
      </c>
      <c r="EI588" s="77" t="e">
        <f t="shared" si="400"/>
        <v>#DIV/0!</v>
      </c>
      <c r="EJ588" s="304" t="e">
        <f t="shared" si="401"/>
        <v>#DIV/0!</v>
      </c>
      <c r="EK588" s="77" t="e">
        <f t="shared" si="402"/>
        <v>#DIV/0!</v>
      </c>
      <c r="EL588" s="304" t="e">
        <f t="shared" si="403"/>
        <v>#DIV/0!</v>
      </c>
      <c r="EM588" s="77" t="e">
        <f t="shared" si="404"/>
        <v>#DIV/0!</v>
      </c>
      <c r="EN588" s="304" t="e">
        <f t="shared" si="405"/>
        <v>#DIV/0!</v>
      </c>
      <c r="EO588" s="77" t="e">
        <f t="shared" si="406"/>
        <v>#DIV/0!</v>
      </c>
      <c r="EP588" s="304" t="e">
        <f t="shared" si="407"/>
        <v>#DIV/0!</v>
      </c>
      <c r="EQ588" s="77" t="e">
        <f t="shared" si="408"/>
        <v>#DIV/0!</v>
      </c>
      <c r="ER588" s="77" t="e">
        <f t="shared" si="409"/>
        <v>#DIV/0!</v>
      </c>
      <c r="ES588" s="77" t="e">
        <f t="shared" si="410"/>
        <v>#DIV/0!</v>
      </c>
    </row>
    <row r="589" spans="1:149" s="77" customFormat="1" x14ac:dyDescent="0.45">
      <c r="A589" s="78" t="s">
        <v>1444</v>
      </c>
      <c r="B589" s="178" t="s">
        <v>3403</v>
      </c>
      <c r="C589" s="77" t="s">
        <v>3444</v>
      </c>
      <c r="D589" s="77" t="s">
        <v>3663</v>
      </c>
      <c r="E589" s="78" t="s">
        <v>637</v>
      </c>
      <c r="F589" s="78" t="s">
        <v>1630</v>
      </c>
      <c r="G589" s="72" t="s">
        <v>3367</v>
      </c>
      <c r="H589" s="78" t="s">
        <v>1100</v>
      </c>
      <c r="I589" s="78">
        <v>327</v>
      </c>
      <c r="J589" s="300">
        <v>211.2</v>
      </c>
      <c r="K589" s="78">
        <v>1</v>
      </c>
      <c r="L589" s="300">
        <v>902</v>
      </c>
      <c r="M589" s="72">
        <v>5</v>
      </c>
      <c r="O589" s="78" t="s">
        <v>3659</v>
      </c>
      <c r="P589" s="72" t="s">
        <v>3203</v>
      </c>
      <c r="Q589" s="125"/>
      <c r="R589" s="164">
        <v>-0.2</v>
      </c>
      <c r="S589" s="110">
        <v>-12</v>
      </c>
      <c r="AA589" s="195"/>
      <c r="AB589" s="195"/>
      <c r="AC589" s="195"/>
      <c r="AD589" s="72"/>
      <c r="AE589" s="316">
        <v>0.7</v>
      </c>
      <c r="AF589" s="195"/>
      <c r="AG589" s="195">
        <v>0.3</v>
      </c>
      <c r="AH589" s="72"/>
      <c r="AQ589" s="178" t="s">
        <v>824</v>
      </c>
      <c r="AR589" s="66">
        <v>0.86170000000000002</v>
      </c>
      <c r="AS589" s="66">
        <v>1.986</v>
      </c>
      <c r="AU589" s="276">
        <v>1478.3999999999999</v>
      </c>
      <c r="AV589" s="276">
        <v>633.60000000000014</v>
      </c>
      <c r="AW589" s="276">
        <v>1273.9372799999999</v>
      </c>
      <c r="AX589" s="95">
        <v>13.26981477619417</v>
      </c>
      <c r="AY589" s="276">
        <v>1258.3296000000003</v>
      </c>
      <c r="AZ589" s="95">
        <v>17.330043110841245</v>
      </c>
      <c r="BA589" s="178"/>
      <c r="BB589" s="98" t="s">
        <v>722</v>
      </c>
      <c r="BC589" s="270" t="s">
        <v>1126</v>
      </c>
      <c r="BD589" s="152"/>
      <c r="BE589" s="152"/>
      <c r="BF589" s="152"/>
      <c r="BG589" s="152"/>
      <c r="BH589" s="152"/>
      <c r="BI589" s="152"/>
      <c r="BJ589" s="152"/>
      <c r="BK589" s="152"/>
      <c r="BL589" s="152"/>
      <c r="BM589" s="152"/>
      <c r="BN589" s="152"/>
      <c r="BO589" s="152"/>
      <c r="BP589" s="152"/>
      <c r="BQ589" s="152"/>
      <c r="BR589" s="152"/>
      <c r="BS589" s="152"/>
      <c r="BT589" s="152"/>
      <c r="BU589" s="152"/>
      <c r="BV589" s="152"/>
      <c r="BW589" s="152"/>
      <c r="BX589" s="152"/>
      <c r="BY589" s="152"/>
      <c r="BZ589" s="152"/>
      <c r="CA589" s="152"/>
      <c r="CB589" s="152"/>
      <c r="CC589" s="152"/>
      <c r="CD589" s="72"/>
      <c r="CE589" s="72"/>
      <c r="CF589" s="72"/>
      <c r="CG589" s="72"/>
      <c r="CH589" s="72"/>
      <c r="CI589" s="72"/>
      <c r="CJ589" s="72"/>
      <c r="CK589" s="72"/>
      <c r="CL589" s="72"/>
      <c r="CM589" s="72"/>
      <c r="CN589" s="72"/>
      <c r="CO589" s="72"/>
      <c r="CP589" s="72"/>
      <c r="CQ589" s="72"/>
      <c r="CR589" s="72"/>
      <c r="CS589" s="72"/>
      <c r="CT589" s="72"/>
      <c r="CU589" s="72"/>
      <c r="CV589" s="72"/>
      <c r="CW589" s="72"/>
      <c r="CX589" s="72"/>
      <c r="CY589" s="72"/>
      <c r="CZ589" s="72"/>
      <c r="DA589" s="72"/>
      <c r="DB589" s="72"/>
      <c r="DC589" s="72"/>
      <c r="DD589" s="72"/>
      <c r="DE589" s="72"/>
      <c r="DF589" s="72"/>
      <c r="DG589" s="72"/>
      <c r="DH589" s="78">
        <f t="shared" si="387"/>
        <v>0</v>
      </c>
      <c r="DJ589" s="77">
        <f t="shared" si="388"/>
        <v>0</v>
      </c>
      <c r="DK589" s="72">
        <v>0.35</v>
      </c>
      <c r="DO589" s="358">
        <v>6.9</v>
      </c>
      <c r="DP589" s="72"/>
      <c r="DQ589" s="374"/>
      <c r="DR589" s="72"/>
      <c r="DS589" s="246"/>
      <c r="DU589" s="96"/>
      <c r="DW589" s="178"/>
      <c r="DX589" s="304" t="e">
        <f t="shared" si="389"/>
        <v>#DIV/0!</v>
      </c>
      <c r="DY589" s="77" t="e">
        <f t="shared" si="390"/>
        <v>#DIV/0!</v>
      </c>
      <c r="DZ589" s="304" t="e">
        <f t="shared" si="391"/>
        <v>#DIV/0!</v>
      </c>
      <c r="EA589" s="77" t="e">
        <f t="shared" si="392"/>
        <v>#DIV/0!</v>
      </c>
      <c r="EB589" s="304" t="e">
        <f t="shared" si="393"/>
        <v>#DIV/0!</v>
      </c>
      <c r="EC589" s="77" t="e">
        <f t="shared" si="394"/>
        <v>#DIV/0!</v>
      </c>
      <c r="ED589" s="304" t="e">
        <f t="shared" si="395"/>
        <v>#DIV/0!</v>
      </c>
      <c r="EE589" s="77" t="e">
        <f t="shared" si="396"/>
        <v>#DIV/0!</v>
      </c>
      <c r="EF589" s="304" t="e">
        <f t="shared" si="397"/>
        <v>#DIV/0!</v>
      </c>
      <c r="EG589" s="77" t="e">
        <f t="shared" si="398"/>
        <v>#DIV/0!</v>
      </c>
      <c r="EH589" s="304" t="e">
        <f t="shared" si="399"/>
        <v>#DIV/0!</v>
      </c>
      <c r="EI589" s="77" t="e">
        <f t="shared" si="400"/>
        <v>#DIV/0!</v>
      </c>
      <c r="EJ589" s="304" t="e">
        <f t="shared" si="401"/>
        <v>#DIV/0!</v>
      </c>
      <c r="EK589" s="77" t="e">
        <f t="shared" si="402"/>
        <v>#DIV/0!</v>
      </c>
      <c r="EL589" s="304" t="e">
        <f t="shared" si="403"/>
        <v>#DIV/0!</v>
      </c>
      <c r="EM589" s="77" t="e">
        <f t="shared" si="404"/>
        <v>#DIV/0!</v>
      </c>
      <c r="EN589" s="304" t="e">
        <f t="shared" si="405"/>
        <v>#DIV/0!</v>
      </c>
      <c r="EO589" s="77" t="e">
        <f t="shared" si="406"/>
        <v>#DIV/0!</v>
      </c>
      <c r="EP589" s="304" t="e">
        <f t="shared" si="407"/>
        <v>#DIV/0!</v>
      </c>
      <c r="EQ589" s="77" t="e">
        <f t="shared" si="408"/>
        <v>#DIV/0!</v>
      </c>
      <c r="ER589" s="77" t="e">
        <f t="shared" si="409"/>
        <v>#DIV/0!</v>
      </c>
      <c r="ES589" s="77" t="e">
        <f t="shared" si="410"/>
        <v>#DIV/0!</v>
      </c>
    </row>
    <row r="590" spans="1:149" s="77" customFormat="1" x14ac:dyDescent="0.45">
      <c r="A590" s="78" t="s">
        <v>1444</v>
      </c>
      <c r="B590" s="178" t="s">
        <v>3403</v>
      </c>
      <c r="C590" s="77" t="s">
        <v>3444</v>
      </c>
      <c r="D590" s="77" t="s">
        <v>3663</v>
      </c>
      <c r="E590" s="78" t="s">
        <v>637</v>
      </c>
      <c r="F590" s="78" t="s">
        <v>1631</v>
      </c>
      <c r="G590" s="72" t="s">
        <v>3367</v>
      </c>
      <c r="H590" s="78" t="s">
        <v>1100</v>
      </c>
      <c r="I590" s="78">
        <v>327</v>
      </c>
      <c r="J590" s="300">
        <v>211.2</v>
      </c>
      <c r="K590" s="78">
        <v>1</v>
      </c>
      <c r="L590" s="300">
        <v>902</v>
      </c>
      <c r="M590" s="72">
        <v>5</v>
      </c>
      <c r="O590" s="78" t="s">
        <v>3308</v>
      </c>
      <c r="P590" s="72" t="s">
        <v>3204</v>
      </c>
      <c r="Q590" s="125"/>
      <c r="R590" s="164">
        <v>0.1</v>
      </c>
      <c r="S590" s="110">
        <v>-11.7</v>
      </c>
      <c r="AA590" s="195"/>
      <c r="AB590" s="195"/>
      <c r="AC590" s="195"/>
      <c r="AD590" s="72"/>
      <c r="AE590" s="316">
        <v>1</v>
      </c>
      <c r="AF590" s="195"/>
      <c r="AG590" s="195">
        <v>0</v>
      </c>
      <c r="AH590" s="72"/>
      <c r="AQ590" s="178"/>
      <c r="AR590" s="66">
        <v>0.86070000000000002</v>
      </c>
      <c r="AS590" s="66"/>
      <c r="AU590" s="276">
        <v>2112</v>
      </c>
      <c r="AV590" s="276"/>
      <c r="AW590" s="276">
        <v>1817.7984000000001</v>
      </c>
      <c r="AX590" s="95"/>
      <c r="AY590" s="276"/>
      <c r="AZ590" s="95"/>
      <c r="BA590" s="178"/>
      <c r="BB590" s="98" t="s">
        <v>722</v>
      </c>
      <c r="BC590" s="270" t="s">
        <v>1126</v>
      </c>
      <c r="BD590" s="152">
        <v>66.194699999999997</v>
      </c>
      <c r="BE590" s="152">
        <v>0.25</v>
      </c>
      <c r="BF590" s="152">
        <v>0.52527999999999997</v>
      </c>
      <c r="BG590" s="152">
        <v>0.05</v>
      </c>
      <c r="BH590" s="152">
        <v>15.1206</v>
      </c>
      <c r="BI590" s="152">
        <v>0.43</v>
      </c>
      <c r="BJ590" s="152"/>
      <c r="BK590" s="152"/>
      <c r="BL590" s="152"/>
      <c r="BM590" s="152"/>
      <c r="BN590" s="152">
        <v>2.8421400000000001</v>
      </c>
      <c r="BO590" s="152">
        <v>0.16</v>
      </c>
      <c r="BP590" s="152">
        <v>0.19697999999999999</v>
      </c>
      <c r="BQ590" s="152">
        <v>0.13</v>
      </c>
      <c r="BR590" s="152">
        <v>0.21573999999999999</v>
      </c>
      <c r="BS590" s="152">
        <v>0.05</v>
      </c>
      <c r="BT590" s="152"/>
      <c r="BU590" s="152"/>
      <c r="BV590" s="152"/>
      <c r="BW590" s="152"/>
      <c r="BX590" s="152">
        <v>4.0334000000000003</v>
      </c>
      <c r="BY590" s="152">
        <v>0.18</v>
      </c>
      <c r="BZ590" s="152">
        <v>3.2548599999999999</v>
      </c>
      <c r="CA590" s="152">
        <v>0.01</v>
      </c>
      <c r="CB590" s="152">
        <v>1.407</v>
      </c>
      <c r="CC590" s="152">
        <v>0.02</v>
      </c>
      <c r="CD590" s="72"/>
      <c r="CE590" s="72"/>
      <c r="CF590" s="72"/>
      <c r="CG590" s="72"/>
      <c r="CH590" s="72"/>
      <c r="CI590" s="72"/>
      <c r="CJ590" s="72"/>
      <c r="CK590" s="72"/>
      <c r="CL590" s="72"/>
      <c r="CM590" s="72"/>
      <c r="CN590" s="72"/>
      <c r="CO590" s="72"/>
      <c r="CP590" s="72"/>
      <c r="CQ590" s="72"/>
      <c r="CR590" s="72"/>
      <c r="CS590" s="72"/>
      <c r="CT590" s="72"/>
      <c r="CU590" s="72"/>
      <c r="CV590" s="72"/>
      <c r="CW590" s="72"/>
      <c r="CX590" s="72"/>
      <c r="CY590" s="72"/>
      <c r="CZ590" s="72"/>
      <c r="DA590" s="72"/>
      <c r="DB590" s="72"/>
      <c r="DC590" s="72"/>
      <c r="DD590" s="72"/>
      <c r="DE590" s="72"/>
      <c r="DF590" s="72"/>
      <c r="DG590" s="72"/>
      <c r="DH590" s="78">
        <f t="shared" si="387"/>
        <v>93.790699999999973</v>
      </c>
      <c r="DJ590" s="77">
        <f t="shared" si="388"/>
        <v>6.2093000000000274</v>
      </c>
      <c r="DK590" s="72">
        <v>0.7</v>
      </c>
      <c r="DO590" s="358">
        <v>6.2</v>
      </c>
      <c r="DP590" s="72"/>
      <c r="DQ590" s="374"/>
      <c r="DR590" s="72"/>
      <c r="DS590" s="246"/>
      <c r="DU590" s="96"/>
      <c r="DW590" s="178"/>
      <c r="DX590" s="304">
        <f t="shared" si="389"/>
        <v>70.577040154301031</v>
      </c>
      <c r="DY590" s="77">
        <f t="shared" si="390"/>
        <v>0.26655094801510182</v>
      </c>
      <c r="DZ590" s="304">
        <f t="shared" si="391"/>
        <v>0.56005552789349067</v>
      </c>
      <c r="EA590" s="77">
        <f t="shared" si="392"/>
        <v>5.3310189603020364E-2</v>
      </c>
      <c r="EB590" s="304">
        <f t="shared" si="393"/>
        <v>16.12164105822859</v>
      </c>
      <c r="EC590" s="77">
        <f t="shared" si="394"/>
        <v>0.45846763058597506</v>
      </c>
      <c r="ED590" s="304">
        <f t="shared" si="395"/>
        <v>3.0303004455665654</v>
      </c>
      <c r="EE590" s="77">
        <f t="shared" si="396"/>
        <v>0.17059260672966514</v>
      </c>
      <c r="EF590" s="304">
        <f t="shared" si="397"/>
        <v>0.210020822960059</v>
      </c>
      <c r="EG590" s="77">
        <f t="shared" si="398"/>
        <v>0.13860649296785296</v>
      </c>
      <c r="EH590" s="304">
        <f t="shared" si="399"/>
        <v>0.23002280609911224</v>
      </c>
      <c r="EI590" s="77">
        <f t="shared" si="400"/>
        <v>5.3310189603020364E-2</v>
      </c>
      <c r="EJ590" s="304">
        <f t="shared" si="401"/>
        <v>4.3004263748964471</v>
      </c>
      <c r="EK590" s="77">
        <f t="shared" si="402"/>
        <v>0.1919166825708733</v>
      </c>
      <c r="EL590" s="304">
        <f t="shared" si="403"/>
        <v>3.4703440746257366</v>
      </c>
      <c r="EM590" s="77">
        <f t="shared" si="404"/>
        <v>1.0662037920604071E-2</v>
      </c>
      <c r="EN590" s="304">
        <f t="shared" si="405"/>
        <v>1.5001487354289929</v>
      </c>
      <c r="EO590" s="77">
        <f t="shared" si="406"/>
        <v>2.1324075841208143E-2</v>
      </c>
      <c r="EP590" s="304">
        <f t="shared" si="407"/>
        <v>0</v>
      </c>
      <c r="EQ590" s="77" t="e">
        <f t="shared" si="408"/>
        <v>#DIV/0!</v>
      </c>
      <c r="ER590" s="77">
        <f t="shared" si="409"/>
        <v>100</v>
      </c>
      <c r="ES590" s="77">
        <f t="shared" si="410"/>
        <v>0</v>
      </c>
    </row>
    <row r="591" spans="1:149" s="77" customFormat="1" x14ac:dyDescent="0.45">
      <c r="A591" s="78" t="s">
        <v>1444</v>
      </c>
      <c r="B591" s="178" t="s">
        <v>3403</v>
      </c>
      <c r="C591" s="77" t="s">
        <v>3444</v>
      </c>
      <c r="D591" s="77" t="s">
        <v>3663</v>
      </c>
      <c r="E591" s="78" t="s">
        <v>637</v>
      </c>
      <c r="F591" s="78" t="s">
        <v>1632</v>
      </c>
      <c r="G591" s="72" t="s">
        <v>3367</v>
      </c>
      <c r="H591" s="78" t="s">
        <v>1100</v>
      </c>
      <c r="I591" s="78">
        <v>327</v>
      </c>
      <c r="J591" s="300">
        <v>211.2</v>
      </c>
      <c r="K591" s="78">
        <v>1</v>
      </c>
      <c r="L591" s="300">
        <v>902</v>
      </c>
      <c r="M591" s="72">
        <v>5</v>
      </c>
      <c r="O591" s="78" t="s">
        <v>1128</v>
      </c>
      <c r="P591" s="72" t="s">
        <v>3203</v>
      </c>
      <c r="Q591" s="125"/>
      <c r="R591" s="164">
        <v>0</v>
      </c>
      <c r="S591" s="110">
        <v>-11.8</v>
      </c>
      <c r="AA591" s="195"/>
      <c r="AB591" s="195"/>
      <c r="AC591" s="195"/>
      <c r="AD591" s="72"/>
      <c r="AE591" s="316">
        <v>0.9</v>
      </c>
      <c r="AF591" s="195"/>
      <c r="AG591" s="195">
        <v>0.1</v>
      </c>
      <c r="AH591" s="72"/>
      <c r="AQ591" s="212" t="s">
        <v>824</v>
      </c>
      <c r="AR591" s="66">
        <v>0.86170000000000002</v>
      </c>
      <c r="AS591" s="66">
        <v>1.986</v>
      </c>
      <c r="AU591" s="276">
        <v>1900.8</v>
      </c>
      <c r="AV591" s="276">
        <v>211.19999999999996</v>
      </c>
      <c r="AW591" s="276">
        <v>1637.9193600000001</v>
      </c>
      <c r="AX591" s="95">
        <v>17.061190426535365</v>
      </c>
      <c r="AY591" s="276">
        <v>419.44319999999993</v>
      </c>
      <c r="AZ591" s="95">
        <v>5.77668103694708</v>
      </c>
      <c r="BA591" s="178"/>
      <c r="BB591" s="98" t="s">
        <v>722</v>
      </c>
      <c r="BC591" s="270" t="s">
        <v>1126</v>
      </c>
      <c r="BD591" s="152"/>
      <c r="BE591" s="152"/>
      <c r="BF591" s="152"/>
      <c r="BG591" s="152"/>
      <c r="BH591" s="152"/>
      <c r="BI591" s="152"/>
      <c r="BJ591" s="152"/>
      <c r="BK591" s="152"/>
      <c r="BL591" s="152"/>
      <c r="BM591" s="152"/>
      <c r="BN591" s="152"/>
      <c r="BO591" s="152"/>
      <c r="BP591" s="152"/>
      <c r="BQ591" s="152"/>
      <c r="BR591" s="152"/>
      <c r="BS591" s="152"/>
      <c r="BT591" s="152"/>
      <c r="BU591" s="152"/>
      <c r="BV591" s="152"/>
      <c r="BW591" s="152"/>
      <c r="BX591" s="152"/>
      <c r="BY591" s="152"/>
      <c r="BZ591" s="152"/>
      <c r="CA591" s="152"/>
      <c r="CB591" s="152"/>
      <c r="CC591" s="152"/>
      <c r="CD591" s="72"/>
      <c r="CE591" s="72"/>
      <c r="CF591" s="72"/>
      <c r="CG591" s="72"/>
      <c r="CH591" s="72"/>
      <c r="CI591" s="72"/>
      <c r="CJ591" s="72"/>
      <c r="CK591" s="72"/>
      <c r="CL591" s="72"/>
      <c r="CM591" s="72"/>
      <c r="CN591" s="72"/>
      <c r="CO591" s="72"/>
      <c r="CP591" s="72"/>
      <c r="CQ591" s="72"/>
      <c r="CR591" s="72"/>
      <c r="CS591" s="72"/>
      <c r="CT591" s="72"/>
      <c r="CU591" s="72"/>
      <c r="CV591" s="72"/>
      <c r="CW591" s="72"/>
      <c r="CX591" s="72"/>
      <c r="CY591" s="72"/>
      <c r="CZ591" s="72"/>
      <c r="DA591" s="72"/>
      <c r="DB591" s="72"/>
      <c r="DC591" s="72"/>
      <c r="DD591" s="72"/>
      <c r="DE591" s="72"/>
      <c r="DF591" s="72"/>
      <c r="DG591" s="72"/>
      <c r="DH591" s="78">
        <f t="shared" si="387"/>
        <v>0</v>
      </c>
      <c r="DJ591" s="77">
        <f t="shared" si="388"/>
        <v>0</v>
      </c>
      <c r="DK591" s="72">
        <v>0.56999999999999995</v>
      </c>
      <c r="DO591" s="358">
        <v>5.6</v>
      </c>
      <c r="DP591" s="72"/>
      <c r="DQ591" s="374"/>
      <c r="DR591" s="72"/>
      <c r="DS591" s="246"/>
      <c r="DU591" s="96"/>
      <c r="DW591" s="178"/>
      <c r="DX591" s="304" t="e">
        <f t="shared" si="389"/>
        <v>#DIV/0!</v>
      </c>
      <c r="DY591" s="77" t="e">
        <f t="shared" si="390"/>
        <v>#DIV/0!</v>
      </c>
      <c r="DZ591" s="304" t="e">
        <f t="shared" si="391"/>
        <v>#DIV/0!</v>
      </c>
      <c r="EA591" s="77" t="e">
        <f t="shared" si="392"/>
        <v>#DIV/0!</v>
      </c>
      <c r="EB591" s="304" t="e">
        <f t="shared" si="393"/>
        <v>#DIV/0!</v>
      </c>
      <c r="EC591" s="77" t="e">
        <f t="shared" si="394"/>
        <v>#DIV/0!</v>
      </c>
      <c r="ED591" s="304" t="e">
        <f t="shared" si="395"/>
        <v>#DIV/0!</v>
      </c>
      <c r="EE591" s="77" t="e">
        <f t="shared" si="396"/>
        <v>#DIV/0!</v>
      </c>
      <c r="EF591" s="304" t="e">
        <f t="shared" si="397"/>
        <v>#DIV/0!</v>
      </c>
      <c r="EG591" s="77" t="e">
        <f t="shared" si="398"/>
        <v>#DIV/0!</v>
      </c>
      <c r="EH591" s="304" t="e">
        <f t="shared" si="399"/>
        <v>#DIV/0!</v>
      </c>
      <c r="EI591" s="77" t="e">
        <f t="shared" si="400"/>
        <v>#DIV/0!</v>
      </c>
      <c r="EJ591" s="304" t="e">
        <f t="shared" si="401"/>
        <v>#DIV/0!</v>
      </c>
      <c r="EK591" s="77" t="e">
        <f t="shared" si="402"/>
        <v>#DIV/0!</v>
      </c>
      <c r="EL591" s="304" t="e">
        <f t="shared" si="403"/>
        <v>#DIV/0!</v>
      </c>
      <c r="EM591" s="77" t="e">
        <f t="shared" si="404"/>
        <v>#DIV/0!</v>
      </c>
      <c r="EN591" s="304" t="e">
        <f t="shared" si="405"/>
        <v>#DIV/0!</v>
      </c>
      <c r="EO591" s="77" t="e">
        <f t="shared" si="406"/>
        <v>#DIV/0!</v>
      </c>
      <c r="EP591" s="304" t="e">
        <f t="shared" si="407"/>
        <v>#DIV/0!</v>
      </c>
      <c r="EQ591" s="77" t="e">
        <f t="shared" si="408"/>
        <v>#DIV/0!</v>
      </c>
      <c r="ER591" s="77" t="e">
        <f t="shared" si="409"/>
        <v>#DIV/0!</v>
      </c>
      <c r="ES591" s="77" t="e">
        <f t="shared" si="410"/>
        <v>#DIV/0!</v>
      </c>
    </row>
    <row r="592" spans="1:149" s="77" customFormat="1" x14ac:dyDescent="0.45">
      <c r="A592" s="78" t="s">
        <v>1444</v>
      </c>
      <c r="B592" s="178" t="s">
        <v>3403</v>
      </c>
      <c r="C592" s="77" t="s">
        <v>3444</v>
      </c>
      <c r="D592" s="77" t="s">
        <v>3663</v>
      </c>
      <c r="E592" s="78" t="s">
        <v>637</v>
      </c>
      <c r="F592" s="78" t="s">
        <v>1633</v>
      </c>
      <c r="G592" s="72" t="s">
        <v>3367</v>
      </c>
      <c r="H592" s="78" t="s">
        <v>1100</v>
      </c>
      <c r="I592" s="78">
        <v>327</v>
      </c>
      <c r="J592" s="300">
        <v>211.2</v>
      </c>
      <c r="K592" s="78">
        <v>1</v>
      </c>
      <c r="L592" s="300">
        <v>902</v>
      </c>
      <c r="M592" s="72">
        <v>5</v>
      </c>
      <c r="O592" s="78" t="s">
        <v>3658</v>
      </c>
      <c r="P592" s="72" t="s">
        <v>3187</v>
      </c>
      <c r="Q592" s="125"/>
      <c r="R592" s="164">
        <v>-0.1</v>
      </c>
      <c r="S592" s="110">
        <v>-11.9</v>
      </c>
      <c r="AA592" s="195"/>
      <c r="AB592" s="195"/>
      <c r="AC592" s="195"/>
      <c r="AD592" s="72"/>
      <c r="AE592" s="316">
        <v>0.8</v>
      </c>
      <c r="AF592" s="195"/>
      <c r="AG592" s="195">
        <v>0.2</v>
      </c>
      <c r="AH592" s="72"/>
      <c r="AQ592" s="212" t="s">
        <v>824</v>
      </c>
      <c r="AR592" s="66">
        <v>0.86499999999999999</v>
      </c>
      <c r="AS592" s="66">
        <v>1.9430000000000001</v>
      </c>
      <c r="AU592" s="276">
        <v>1689.6000000000001</v>
      </c>
      <c r="AV592" s="276">
        <v>422.39999999999992</v>
      </c>
      <c r="AW592" s="276">
        <v>1461.5040000000001</v>
      </c>
      <c r="AX592" s="95">
        <v>15.293114111864934</v>
      </c>
      <c r="AY592" s="276">
        <v>820.72319999999991</v>
      </c>
      <c r="AZ592" s="95">
        <v>11.303213751045496</v>
      </c>
      <c r="BA592" s="178"/>
      <c r="BB592" s="98" t="s">
        <v>722</v>
      </c>
      <c r="BC592" s="270" t="s">
        <v>1126</v>
      </c>
      <c r="BD592" s="152">
        <v>69.334599999999995</v>
      </c>
      <c r="BE592" s="152">
        <v>0.31</v>
      </c>
      <c r="BF592" s="152">
        <v>0.42525000000000002</v>
      </c>
      <c r="BG592" s="152">
        <v>0.05</v>
      </c>
      <c r="BH592" s="152">
        <v>13.154400000000001</v>
      </c>
      <c r="BI592" s="152">
        <v>0.1</v>
      </c>
      <c r="BJ592" s="152"/>
      <c r="BK592" s="152"/>
      <c r="BL592" s="152"/>
      <c r="BM592" s="152"/>
      <c r="BN592" s="152">
        <v>3.1374</v>
      </c>
      <c r="BO592" s="152">
        <v>0.34</v>
      </c>
      <c r="BP592" s="152">
        <v>5.67E-2</v>
      </c>
      <c r="BQ592" s="152">
        <v>0.05</v>
      </c>
      <c r="BR592" s="152">
        <v>0.32129999999999997</v>
      </c>
      <c r="BS592" s="152">
        <v>0.05</v>
      </c>
      <c r="BT592" s="152"/>
      <c r="BU592" s="152"/>
      <c r="BV592" s="152"/>
      <c r="BW592" s="152"/>
      <c r="BX592" s="152">
        <v>2.5987499999999999</v>
      </c>
      <c r="BY592" s="152">
        <v>0.05</v>
      </c>
      <c r="BZ592" s="152">
        <v>3.0807000000000002</v>
      </c>
      <c r="CA592" s="152">
        <v>0.19</v>
      </c>
      <c r="CB592" s="152">
        <v>2.3908499999999999</v>
      </c>
      <c r="CC592" s="152">
        <v>0.06</v>
      </c>
      <c r="CD592" s="72"/>
      <c r="CE592" s="72"/>
      <c r="CF592" s="72"/>
      <c r="CG592" s="72"/>
      <c r="CH592" s="72"/>
      <c r="CI592" s="72"/>
      <c r="CJ592" s="72"/>
      <c r="CK592" s="72"/>
      <c r="CL592" s="72"/>
      <c r="CM592" s="72"/>
      <c r="CN592" s="72"/>
      <c r="CO592" s="72"/>
      <c r="CP592" s="72"/>
      <c r="CQ592" s="72"/>
      <c r="CR592" s="72"/>
      <c r="CS592" s="72"/>
      <c r="CT592" s="72"/>
      <c r="CU592" s="72"/>
      <c r="CV592" s="72"/>
      <c r="CW592" s="72"/>
      <c r="CX592" s="72"/>
      <c r="CY592" s="72"/>
      <c r="CZ592" s="72"/>
      <c r="DA592" s="72"/>
      <c r="DB592" s="72"/>
      <c r="DC592" s="72"/>
      <c r="DD592" s="72"/>
      <c r="DE592" s="72"/>
      <c r="DF592" s="72"/>
      <c r="DG592" s="72"/>
      <c r="DH592" s="78">
        <f t="shared" si="387"/>
        <v>94.499949999999984</v>
      </c>
      <c r="DJ592" s="77">
        <f t="shared" si="388"/>
        <v>5.5000500000000159</v>
      </c>
      <c r="DK592" s="72">
        <v>0.48</v>
      </c>
      <c r="DO592" s="358">
        <v>5.5</v>
      </c>
      <c r="DP592" s="72"/>
      <c r="DQ592" s="374"/>
      <c r="DR592" s="72"/>
      <c r="DS592" s="246"/>
      <c r="DU592" s="96"/>
      <c r="DW592" s="178"/>
      <c r="DX592" s="304">
        <f t="shared" si="389"/>
        <v>73.369985910045472</v>
      </c>
      <c r="DY592" s="77">
        <f t="shared" si="390"/>
        <v>0.32804250160978926</v>
      </c>
      <c r="DZ592" s="304">
        <f t="shared" si="391"/>
        <v>0.45000023809536416</v>
      </c>
      <c r="EA592" s="77">
        <f t="shared" si="392"/>
        <v>5.2910080904804722E-2</v>
      </c>
      <c r="EB592" s="304">
        <f t="shared" si="393"/>
        <v>13.920007365083265</v>
      </c>
      <c r="EC592" s="77">
        <f t="shared" si="394"/>
        <v>0.10582016180960944</v>
      </c>
      <c r="ED592" s="304">
        <f t="shared" si="395"/>
        <v>3.3200017566146864</v>
      </c>
      <c r="EE592" s="77">
        <f t="shared" si="396"/>
        <v>0.35978855015267208</v>
      </c>
      <c r="EF592" s="304">
        <f t="shared" si="397"/>
        <v>6.0000031746048559E-2</v>
      </c>
      <c r="EG592" s="77">
        <f t="shared" si="398"/>
        <v>5.2910080904804729E-2</v>
      </c>
      <c r="EH592" s="304">
        <f t="shared" si="399"/>
        <v>0.34000017989427511</v>
      </c>
      <c r="EI592" s="77">
        <f t="shared" si="400"/>
        <v>5.2910080904804722E-2</v>
      </c>
      <c r="EJ592" s="304">
        <f t="shared" si="401"/>
        <v>2.7500014550272249</v>
      </c>
      <c r="EK592" s="77">
        <f t="shared" si="402"/>
        <v>5.2910080904804715E-2</v>
      </c>
      <c r="EL592" s="304">
        <f t="shared" si="403"/>
        <v>3.2600017248686388</v>
      </c>
      <c r="EM592" s="77">
        <f t="shared" si="404"/>
        <v>0.20105830743825798</v>
      </c>
      <c r="EN592" s="304">
        <f t="shared" si="405"/>
        <v>2.5300013386250471</v>
      </c>
      <c r="EO592" s="77">
        <f t="shared" si="406"/>
        <v>6.3492097085765656E-2</v>
      </c>
      <c r="EP592" s="304">
        <f t="shared" si="407"/>
        <v>0</v>
      </c>
      <c r="EQ592" s="77" t="e">
        <f t="shared" si="408"/>
        <v>#DIV/0!</v>
      </c>
      <c r="ER592" s="77">
        <f t="shared" si="409"/>
        <v>100</v>
      </c>
      <c r="ES592" s="77">
        <f t="shared" si="410"/>
        <v>0</v>
      </c>
    </row>
    <row r="593" spans="1:149" s="77" customFormat="1" x14ac:dyDescent="0.45">
      <c r="A593" s="78" t="s">
        <v>1444</v>
      </c>
      <c r="B593" s="178" t="s">
        <v>3403</v>
      </c>
      <c r="C593" s="77" t="s">
        <v>3444</v>
      </c>
      <c r="D593" s="77" t="s">
        <v>3663</v>
      </c>
      <c r="E593" s="78" t="s">
        <v>637</v>
      </c>
      <c r="F593" s="78" t="s">
        <v>1634</v>
      </c>
      <c r="G593" s="72" t="s">
        <v>3367</v>
      </c>
      <c r="H593" s="78" t="s">
        <v>1100</v>
      </c>
      <c r="I593" s="78">
        <v>327</v>
      </c>
      <c r="J593" s="300">
        <v>211.2</v>
      </c>
      <c r="K593" s="78">
        <v>1</v>
      </c>
      <c r="L593" s="300">
        <v>902</v>
      </c>
      <c r="M593" s="72">
        <v>5</v>
      </c>
      <c r="O593" s="78" t="s">
        <v>3658</v>
      </c>
      <c r="P593" s="72" t="s">
        <v>3187</v>
      </c>
      <c r="Q593" s="125"/>
      <c r="R593" s="164">
        <v>-0.1</v>
      </c>
      <c r="S593" s="110">
        <v>-11.9</v>
      </c>
      <c r="AA593" s="195"/>
      <c r="AB593" s="195"/>
      <c r="AC593" s="195"/>
      <c r="AD593" s="72"/>
      <c r="AE593" s="316">
        <v>0.7</v>
      </c>
      <c r="AF593" s="195"/>
      <c r="AG593" s="195">
        <v>0.3</v>
      </c>
      <c r="AH593" s="72"/>
      <c r="AQ593" s="178" t="s">
        <v>824</v>
      </c>
      <c r="AR593" s="66">
        <v>0.86170000000000002</v>
      </c>
      <c r="AS593" s="66">
        <v>1.986</v>
      </c>
      <c r="AU593" s="276">
        <v>1478.3999999999999</v>
      </c>
      <c r="AV593" s="276">
        <v>633.60000000000014</v>
      </c>
      <c r="AW593" s="276">
        <v>1273.9372799999999</v>
      </c>
      <c r="AX593" s="95">
        <v>13.26981477619417</v>
      </c>
      <c r="AY593" s="276">
        <v>1258.3296000000003</v>
      </c>
      <c r="AZ593" s="95">
        <v>17.330043110841245</v>
      </c>
      <c r="BA593" s="178"/>
      <c r="BB593" s="98" t="s">
        <v>722</v>
      </c>
      <c r="BC593" s="270" t="s">
        <v>1126</v>
      </c>
      <c r="BD593" s="152"/>
      <c r="BE593" s="152"/>
      <c r="BF593" s="152"/>
      <c r="BG593" s="152"/>
      <c r="BH593" s="152"/>
      <c r="BI593" s="152"/>
      <c r="BJ593" s="152"/>
      <c r="BK593" s="152"/>
      <c r="BL593" s="152"/>
      <c r="BM593" s="152"/>
      <c r="BN593" s="152"/>
      <c r="BO593" s="152"/>
      <c r="BP593" s="152"/>
      <c r="BQ593" s="152"/>
      <c r="BR593" s="152"/>
      <c r="BS593" s="152"/>
      <c r="BT593" s="152"/>
      <c r="BU593" s="152"/>
      <c r="BV593" s="152"/>
      <c r="BW593" s="152"/>
      <c r="BX593" s="152"/>
      <c r="BY593" s="152"/>
      <c r="BZ593" s="152"/>
      <c r="CA593" s="152"/>
      <c r="CB593" s="152"/>
      <c r="CC593" s="152"/>
      <c r="CD593" s="72"/>
      <c r="CE593" s="72"/>
      <c r="CF593" s="72"/>
      <c r="CG593" s="72"/>
      <c r="CH593" s="72"/>
      <c r="CI593" s="72"/>
      <c r="CJ593" s="72"/>
      <c r="CK593" s="72"/>
      <c r="CL593" s="72"/>
      <c r="CM593" s="72"/>
      <c r="CN593" s="72"/>
      <c r="CO593" s="72"/>
      <c r="CP593" s="72"/>
      <c r="CQ593" s="72"/>
      <c r="CR593" s="72"/>
      <c r="CS593" s="72"/>
      <c r="CT593" s="72"/>
      <c r="CU593" s="72"/>
      <c r="CV593" s="72"/>
      <c r="CW593" s="72"/>
      <c r="CX593" s="72"/>
      <c r="CY593" s="72"/>
      <c r="CZ593" s="72"/>
      <c r="DA593" s="72"/>
      <c r="DB593" s="72"/>
      <c r="DC593" s="72"/>
      <c r="DD593" s="72"/>
      <c r="DE593" s="72"/>
      <c r="DF593" s="72"/>
      <c r="DG593" s="72"/>
      <c r="DH593" s="78">
        <f t="shared" si="387"/>
        <v>0</v>
      </c>
      <c r="DJ593" s="77">
        <f t="shared" si="388"/>
        <v>0</v>
      </c>
      <c r="DK593" s="72">
        <v>0.4</v>
      </c>
      <c r="DO593" s="358">
        <v>6.9</v>
      </c>
      <c r="DP593" s="72"/>
      <c r="DQ593" s="374"/>
      <c r="DR593" s="72"/>
      <c r="DS593" s="246"/>
      <c r="DU593" s="96"/>
      <c r="DW593" s="178"/>
      <c r="DX593" s="304" t="e">
        <f t="shared" si="389"/>
        <v>#DIV/0!</v>
      </c>
      <c r="DY593" s="77" t="e">
        <f t="shared" si="390"/>
        <v>#DIV/0!</v>
      </c>
      <c r="DZ593" s="304" t="e">
        <f t="shared" si="391"/>
        <v>#DIV/0!</v>
      </c>
      <c r="EA593" s="77" t="e">
        <f t="shared" si="392"/>
        <v>#DIV/0!</v>
      </c>
      <c r="EB593" s="304" t="e">
        <f t="shared" si="393"/>
        <v>#DIV/0!</v>
      </c>
      <c r="EC593" s="77" t="e">
        <f t="shared" si="394"/>
        <v>#DIV/0!</v>
      </c>
      <c r="ED593" s="304" t="e">
        <f t="shared" si="395"/>
        <v>#DIV/0!</v>
      </c>
      <c r="EE593" s="77" t="e">
        <f t="shared" si="396"/>
        <v>#DIV/0!</v>
      </c>
      <c r="EF593" s="304" t="e">
        <f t="shared" si="397"/>
        <v>#DIV/0!</v>
      </c>
      <c r="EG593" s="77" t="e">
        <f t="shared" si="398"/>
        <v>#DIV/0!</v>
      </c>
      <c r="EH593" s="304" t="e">
        <f t="shared" si="399"/>
        <v>#DIV/0!</v>
      </c>
      <c r="EI593" s="77" t="e">
        <f t="shared" si="400"/>
        <v>#DIV/0!</v>
      </c>
      <c r="EJ593" s="304" t="e">
        <f t="shared" si="401"/>
        <v>#DIV/0!</v>
      </c>
      <c r="EK593" s="77" t="e">
        <f t="shared" si="402"/>
        <v>#DIV/0!</v>
      </c>
      <c r="EL593" s="304" t="e">
        <f t="shared" si="403"/>
        <v>#DIV/0!</v>
      </c>
      <c r="EM593" s="77" t="e">
        <f t="shared" si="404"/>
        <v>#DIV/0!</v>
      </c>
      <c r="EN593" s="304" t="e">
        <f t="shared" si="405"/>
        <v>#DIV/0!</v>
      </c>
      <c r="EO593" s="77" t="e">
        <f t="shared" si="406"/>
        <v>#DIV/0!</v>
      </c>
      <c r="EP593" s="304" t="e">
        <f t="shared" si="407"/>
        <v>#DIV/0!</v>
      </c>
      <c r="EQ593" s="77" t="e">
        <f t="shared" si="408"/>
        <v>#DIV/0!</v>
      </c>
      <c r="ER593" s="77" t="e">
        <f t="shared" si="409"/>
        <v>#DIV/0!</v>
      </c>
      <c r="ES593" s="77" t="e">
        <f t="shared" si="410"/>
        <v>#DIV/0!</v>
      </c>
    </row>
    <row r="594" spans="1:149" s="77" customFormat="1" x14ac:dyDescent="0.45">
      <c r="A594" s="78" t="s">
        <v>1444</v>
      </c>
      <c r="B594" s="178" t="s">
        <v>3403</v>
      </c>
      <c r="C594" s="77" t="s">
        <v>3444</v>
      </c>
      <c r="D594" s="77" t="s">
        <v>3663</v>
      </c>
      <c r="E594" s="78" t="s">
        <v>637</v>
      </c>
      <c r="F594" s="78" t="s">
        <v>1635</v>
      </c>
      <c r="G594" s="72" t="s">
        <v>3367</v>
      </c>
      <c r="H594" s="78" t="s">
        <v>1100</v>
      </c>
      <c r="I594" s="78">
        <v>327</v>
      </c>
      <c r="J594" s="300">
        <v>211.2</v>
      </c>
      <c r="K594" s="78">
        <v>1</v>
      </c>
      <c r="L594" s="300">
        <v>902</v>
      </c>
      <c r="M594" s="72">
        <v>5</v>
      </c>
      <c r="O594" s="78" t="s">
        <v>3308</v>
      </c>
      <c r="P594" s="72" t="s">
        <v>3203</v>
      </c>
      <c r="Q594" s="125"/>
      <c r="R594" s="164">
        <v>0.1</v>
      </c>
      <c r="S594" s="110">
        <v>-11.7</v>
      </c>
      <c r="AA594" s="195"/>
      <c r="AB594" s="195"/>
      <c r="AC594" s="195"/>
      <c r="AD594" s="72"/>
      <c r="AE594" s="316">
        <v>1</v>
      </c>
      <c r="AF594" s="195"/>
      <c r="AG594" s="195">
        <v>0</v>
      </c>
      <c r="AH594" s="72"/>
      <c r="AQ594" s="178"/>
      <c r="AR594" s="66">
        <v>0.86070000000000002</v>
      </c>
      <c r="AS594" s="66"/>
      <c r="AU594" s="276">
        <v>2112</v>
      </c>
      <c r="AV594" s="276"/>
      <c r="AW594" s="276">
        <v>1817.7984000000001</v>
      </c>
      <c r="AX594" s="95"/>
      <c r="AY594" s="276"/>
      <c r="AZ594" s="95"/>
      <c r="BA594" s="178"/>
      <c r="BB594" s="98" t="s">
        <v>722</v>
      </c>
      <c r="BC594" s="270" t="s">
        <v>1126</v>
      </c>
      <c r="BD594" s="152"/>
      <c r="BE594" s="152"/>
      <c r="BF594" s="152"/>
      <c r="BG594" s="152"/>
      <c r="BH594" s="152"/>
      <c r="BI594" s="152"/>
      <c r="BJ594" s="152"/>
      <c r="BK594" s="152"/>
      <c r="BL594" s="152"/>
      <c r="BM594" s="152"/>
      <c r="BN594" s="152"/>
      <c r="BO594" s="152"/>
      <c r="BP594" s="152"/>
      <c r="BQ594" s="152"/>
      <c r="BR594" s="152"/>
      <c r="BS594" s="152"/>
      <c r="BT594" s="152"/>
      <c r="BU594" s="152"/>
      <c r="BV594" s="152"/>
      <c r="BW594" s="152"/>
      <c r="BX594" s="152"/>
      <c r="BY594" s="152"/>
      <c r="BZ594" s="152"/>
      <c r="CA594" s="152"/>
      <c r="CB594" s="152"/>
      <c r="CC594" s="152"/>
      <c r="CD594" s="72"/>
      <c r="CE594" s="72"/>
      <c r="CF594" s="72"/>
      <c r="CG594" s="72"/>
      <c r="CH594" s="72"/>
      <c r="CI594" s="72"/>
      <c r="CJ594" s="72"/>
      <c r="CK594" s="72"/>
      <c r="CL594" s="72"/>
      <c r="CM594" s="72"/>
      <c r="CN594" s="72"/>
      <c r="CO594" s="72"/>
      <c r="CP594" s="72"/>
      <c r="CQ594" s="72"/>
      <c r="CR594" s="72"/>
      <c r="CS594" s="72"/>
      <c r="CT594" s="72"/>
      <c r="CU594" s="72"/>
      <c r="CV594" s="72"/>
      <c r="CW594" s="72"/>
      <c r="CX594" s="72"/>
      <c r="CY594" s="72"/>
      <c r="CZ594" s="72"/>
      <c r="DA594" s="72"/>
      <c r="DB594" s="72"/>
      <c r="DC594" s="72"/>
      <c r="DD594" s="72"/>
      <c r="DE594" s="72"/>
      <c r="DF594" s="72"/>
      <c r="DG594" s="72"/>
      <c r="DH594" s="78">
        <f t="shared" si="387"/>
        <v>0</v>
      </c>
      <c r="DJ594" s="77">
        <f t="shared" si="388"/>
        <v>0</v>
      </c>
      <c r="DK594" s="72">
        <v>0.63</v>
      </c>
      <c r="DO594" s="358">
        <v>6.1</v>
      </c>
      <c r="DP594" s="72"/>
      <c r="DQ594" s="374"/>
      <c r="DR594" s="72"/>
      <c r="DS594" s="246"/>
      <c r="DU594" s="96"/>
      <c r="DW594" s="178"/>
      <c r="DX594" s="304" t="e">
        <f t="shared" si="389"/>
        <v>#DIV/0!</v>
      </c>
      <c r="DY594" s="77" t="e">
        <f t="shared" si="390"/>
        <v>#DIV/0!</v>
      </c>
      <c r="DZ594" s="304" t="e">
        <f t="shared" si="391"/>
        <v>#DIV/0!</v>
      </c>
      <c r="EA594" s="77" t="e">
        <f t="shared" si="392"/>
        <v>#DIV/0!</v>
      </c>
      <c r="EB594" s="304" t="e">
        <f t="shared" si="393"/>
        <v>#DIV/0!</v>
      </c>
      <c r="EC594" s="77" t="e">
        <f t="shared" si="394"/>
        <v>#DIV/0!</v>
      </c>
      <c r="ED594" s="304" t="e">
        <f t="shared" si="395"/>
        <v>#DIV/0!</v>
      </c>
      <c r="EE594" s="77" t="e">
        <f t="shared" si="396"/>
        <v>#DIV/0!</v>
      </c>
      <c r="EF594" s="304" t="e">
        <f t="shared" si="397"/>
        <v>#DIV/0!</v>
      </c>
      <c r="EG594" s="77" t="e">
        <f t="shared" si="398"/>
        <v>#DIV/0!</v>
      </c>
      <c r="EH594" s="304" t="e">
        <f t="shared" si="399"/>
        <v>#DIV/0!</v>
      </c>
      <c r="EI594" s="77" t="e">
        <f t="shared" si="400"/>
        <v>#DIV/0!</v>
      </c>
      <c r="EJ594" s="304" t="e">
        <f t="shared" si="401"/>
        <v>#DIV/0!</v>
      </c>
      <c r="EK594" s="77" t="e">
        <f t="shared" si="402"/>
        <v>#DIV/0!</v>
      </c>
      <c r="EL594" s="304" t="e">
        <f t="shared" si="403"/>
        <v>#DIV/0!</v>
      </c>
      <c r="EM594" s="77" t="e">
        <f t="shared" si="404"/>
        <v>#DIV/0!</v>
      </c>
      <c r="EN594" s="304" t="e">
        <f t="shared" si="405"/>
        <v>#DIV/0!</v>
      </c>
      <c r="EO594" s="77" t="e">
        <f t="shared" si="406"/>
        <v>#DIV/0!</v>
      </c>
      <c r="EP594" s="304" t="e">
        <f t="shared" si="407"/>
        <v>#DIV/0!</v>
      </c>
      <c r="EQ594" s="77" t="e">
        <f t="shared" si="408"/>
        <v>#DIV/0!</v>
      </c>
      <c r="ER594" s="77" t="e">
        <f t="shared" si="409"/>
        <v>#DIV/0!</v>
      </c>
      <c r="ES594" s="77" t="e">
        <f t="shared" si="410"/>
        <v>#DIV/0!</v>
      </c>
    </row>
    <row r="595" spans="1:149" s="77" customFormat="1" x14ac:dyDescent="0.45">
      <c r="A595" s="78" t="s">
        <v>1444</v>
      </c>
      <c r="B595" s="178" t="s">
        <v>3403</v>
      </c>
      <c r="C595" s="77" t="s">
        <v>3444</v>
      </c>
      <c r="D595" s="77" t="s">
        <v>3663</v>
      </c>
      <c r="E595" s="78" t="s">
        <v>637</v>
      </c>
      <c r="F595" s="78" t="s">
        <v>1636</v>
      </c>
      <c r="G595" s="72" t="s">
        <v>3367</v>
      </c>
      <c r="H595" s="78" t="s">
        <v>1100</v>
      </c>
      <c r="I595" s="78">
        <v>327</v>
      </c>
      <c r="J595" s="300">
        <v>211.2</v>
      </c>
      <c r="K595" s="78">
        <v>1</v>
      </c>
      <c r="L595" s="300">
        <v>902</v>
      </c>
      <c r="M595" s="72">
        <v>5</v>
      </c>
      <c r="O595" s="78" t="s">
        <v>1128</v>
      </c>
      <c r="P595" s="72" t="s">
        <v>3187</v>
      </c>
      <c r="Q595" s="125"/>
      <c r="R595" s="164">
        <v>0</v>
      </c>
      <c r="S595" s="110">
        <v>-11.8</v>
      </c>
      <c r="AA595" s="195"/>
      <c r="AB595" s="195"/>
      <c r="AC595" s="195"/>
      <c r="AD595" s="72"/>
      <c r="AE595" s="316">
        <v>0.9</v>
      </c>
      <c r="AF595" s="195"/>
      <c r="AG595" s="195">
        <v>0.1</v>
      </c>
      <c r="AH595" s="72"/>
      <c r="AQ595" s="212" t="s">
        <v>824</v>
      </c>
      <c r="AR595" s="66">
        <v>0.86170000000000002</v>
      </c>
      <c r="AS595" s="66">
        <v>1.986</v>
      </c>
      <c r="AU595" s="276">
        <v>1900.8</v>
      </c>
      <c r="AV595" s="276">
        <v>211.19999999999996</v>
      </c>
      <c r="AW595" s="276">
        <v>1637.9193600000001</v>
      </c>
      <c r="AX595" s="95">
        <v>17.061190426535365</v>
      </c>
      <c r="AY595" s="276">
        <v>419.44319999999993</v>
      </c>
      <c r="AZ595" s="95">
        <v>5.77668103694708</v>
      </c>
      <c r="BA595" s="178"/>
      <c r="BB595" s="98" t="s">
        <v>722</v>
      </c>
      <c r="BC595" s="270" t="s">
        <v>1126</v>
      </c>
      <c r="BD595" s="152"/>
      <c r="BE595" s="152"/>
      <c r="BF595" s="152"/>
      <c r="BG595" s="152"/>
      <c r="BH595" s="152"/>
      <c r="BI595" s="152"/>
      <c r="BJ595" s="152"/>
      <c r="BK595" s="152"/>
      <c r="BL595" s="152"/>
      <c r="BM595" s="152"/>
      <c r="BN595" s="152"/>
      <c r="BO595" s="152"/>
      <c r="BP595" s="152"/>
      <c r="BQ595" s="152"/>
      <c r="BR595" s="152"/>
      <c r="BS595" s="152"/>
      <c r="BT595" s="152"/>
      <c r="BU595" s="152"/>
      <c r="BV595" s="152"/>
      <c r="BW595" s="152"/>
      <c r="BX595" s="152"/>
      <c r="BY595" s="152"/>
      <c r="BZ595" s="152"/>
      <c r="CA595" s="152"/>
      <c r="CB595" s="152"/>
      <c r="CC595" s="152"/>
      <c r="CD595" s="72"/>
      <c r="CE595" s="72"/>
      <c r="CF595" s="72"/>
      <c r="CG595" s="72"/>
      <c r="CH595" s="72"/>
      <c r="CI595" s="72"/>
      <c r="CJ595" s="72"/>
      <c r="CK595" s="72"/>
      <c r="CL595" s="72"/>
      <c r="CM595" s="72"/>
      <c r="CN595" s="72"/>
      <c r="CO595" s="72"/>
      <c r="CP595" s="72"/>
      <c r="CQ595" s="72"/>
      <c r="CR595" s="72"/>
      <c r="CS595" s="72"/>
      <c r="CT595" s="72"/>
      <c r="CU595" s="72"/>
      <c r="CV595" s="72"/>
      <c r="CW595" s="72"/>
      <c r="CX595" s="72"/>
      <c r="CY595" s="72"/>
      <c r="CZ595" s="72"/>
      <c r="DA595" s="72"/>
      <c r="DB595" s="72"/>
      <c r="DC595" s="72"/>
      <c r="DD595" s="72"/>
      <c r="DE595" s="72"/>
      <c r="DF595" s="72"/>
      <c r="DG595" s="72"/>
      <c r="DH595" s="78">
        <f t="shared" si="387"/>
        <v>0</v>
      </c>
      <c r="DJ595" s="77">
        <f t="shared" si="388"/>
        <v>0</v>
      </c>
      <c r="DK595" s="72">
        <v>0.51</v>
      </c>
      <c r="DO595" s="358">
        <v>5.7</v>
      </c>
      <c r="DP595" s="72"/>
      <c r="DQ595" s="374"/>
      <c r="DR595" s="72"/>
      <c r="DS595" s="246"/>
      <c r="DU595" s="96"/>
      <c r="DW595" s="178"/>
      <c r="DX595" s="304" t="e">
        <f t="shared" si="389"/>
        <v>#DIV/0!</v>
      </c>
      <c r="DY595" s="77" t="e">
        <f t="shared" si="390"/>
        <v>#DIV/0!</v>
      </c>
      <c r="DZ595" s="304" t="e">
        <f t="shared" si="391"/>
        <v>#DIV/0!</v>
      </c>
      <c r="EA595" s="77" t="e">
        <f t="shared" si="392"/>
        <v>#DIV/0!</v>
      </c>
      <c r="EB595" s="304" t="e">
        <f t="shared" si="393"/>
        <v>#DIV/0!</v>
      </c>
      <c r="EC595" s="77" t="e">
        <f t="shared" si="394"/>
        <v>#DIV/0!</v>
      </c>
      <c r="ED595" s="304" t="e">
        <f t="shared" si="395"/>
        <v>#DIV/0!</v>
      </c>
      <c r="EE595" s="77" t="e">
        <f t="shared" si="396"/>
        <v>#DIV/0!</v>
      </c>
      <c r="EF595" s="304" t="e">
        <f t="shared" si="397"/>
        <v>#DIV/0!</v>
      </c>
      <c r="EG595" s="77" t="e">
        <f t="shared" si="398"/>
        <v>#DIV/0!</v>
      </c>
      <c r="EH595" s="304" t="e">
        <f t="shared" si="399"/>
        <v>#DIV/0!</v>
      </c>
      <c r="EI595" s="77" t="e">
        <f t="shared" si="400"/>
        <v>#DIV/0!</v>
      </c>
      <c r="EJ595" s="304" t="e">
        <f t="shared" si="401"/>
        <v>#DIV/0!</v>
      </c>
      <c r="EK595" s="77" t="e">
        <f t="shared" si="402"/>
        <v>#DIV/0!</v>
      </c>
      <c r="EL595" s="304" t="e">
        <f t="shared" si="403"/>
        <v>#DIV/0!</v>
      </c>
      <c r="EM595" s="77" t="e">
        <f t="shared" si="404"/>
        <v>#DIV/0!</v>
      </c>
      <c r="EN595" s="304" t="e">
        <f t="shared" si="405"/>
        <v>#DIV/0!</v>
      </c>
      <c r="EO595" s="77" t="e">
        <f t="shared" si="406"/>
        <v>#DIV/0!</v>
      </c>
      <c r="EP595" s="304" t="e">
        <f t="shared" si="407"/>
        <v>#DIV/0!</v>
      </c>
      <c r="EQ595" s="77" t="e">
        <f t="shared" si="408"/>
        <v>#DIV/0!</v>
      </c>
      <c r="ER595" s="77" t="e">
        <f t="shared" si="409"/>
        <v>#DIV/0!</v>
      </c>
      <c r="ES595" s="77" t="e">
        <f t="shared" si="410"/>
        <v>#DIV/0!</v>
      </c>
    </row>
    <row r="596" spans="1:149" s="77" customFormat="1" x14ac:dyDescent="0.45">
      <c r="A596" s="78" t="s">
        <v>1444</v>
      </c>
      <c r="B596" s="178" t="s">
        <v>3403</v>
      </c>
      <c r="C596" s="77" t="s">
        <v>3444</v>
      </c>
      <c r="D596" s="77" t="s">
        <v>3663</v>
      </c>
      <c r="E596" s="78" t="s">
        <v>637</v>
      </c>
      <c r="F596" s="78" t="s">
        <v>1637</v>
      </c>
      <c r="G596" s="72" t="s">
        <v>3367</v>
      </c>
      <c r="H596" s="78" t="s">
        <v>1100</v>
      </c>
      <c r="I596" s="78">
        <v>327</v>
      </c>
      <c r="J596" s="300">
        <v>211.2</v>
      </c>
      <c r="K596" s="78">
        <v>1</v>
      </c>
      <c r="L596" s="300">
        <v>902</v>
      </c>
      <c r="M596" s="72">
        <v>5</v>
      </c>
      <c r="O596" s="78" t="s">
        <v>3658</v>
      </c>
      <c r="P596" s="72" t="s">
        <v>3187</v>
      </c>
      <c r="Q596" s="125"/>
      <c r="R596" s="164">
        <v>-0.1</v>
      </c>
      <c r="S596" s="110">
        <v>-11.9</v>
      </c>
      <c r="AA596" s="195"/>
      <c r="AB596" s="195"/>
      <c r="AC596" s="195"/>
      <c r="AD596" s="72"/>
      <c r="AE596" s="316">
        <v>0.8</v>
      </c>
      <c r="AF596" s="195"/>
      <c r="AG596" s="195">
        <v>0.2</v>
      </c>
      <c r="AH596" s="72"/>
      <c r="AQ596" s="212" t="s">
        <v>824</v>
      </c>
      <c r="AR596" s="66">
        <v>0.86499999999999999</v>
      </c>
      <c r="AS596" s="66">
        <v>1.9430000000000001</v>
      </c>
      <c r="AU596" s="276">
        <v>1689.6000000000001</v>
      </c>
      <c r="AV596" s="276">
        <v>422.39999999999992</v>
      </c>
      <c r="AW596" s="276">
        <v>1461.5040000000001</v>
      </c>
      <c r="AX596" s="95">
        <v>15.293114111864934</v>
      </c>
      <c r="AY596" s="276">
        <v>820.72319999999991</v>
      </c>
      <c r="AZ596" s="95">
        <v>11.303213751045496</v>
      </c>
      <c r="BA596" s="178"/>
      <c r="BB596" s="98" t="s">
        <v>722</v>
      </c>
      <c r="BC596" s="270" t="s">
        <v>1126</v>
      </c>
      <c r="BD596" s="152"/>
      <c r="BE596" s="152"/>
      <c r="BF596" s="152"/>
      <c r="BG596" s="152"/>
      <c r="BH596" s="152"/>
      <c r="BI596" s="152"/>
      <c r="BJ596" s="152"/>
      <c r="BK596" s="152"/>
      <c r="BL596" s="152"/>
      <c r="BM596" s="152"/>
      <c r="BN596" s="152"/>
      <c r="BO596" s="152"/>
      <c r="BP596" s="152"/>
      <c r="BQ596" s="152"/>
      <c r="BR596" s="152"/>
      <c r="BS596" s="152"/>
      <c r="BT596" s="152"/>
      <c r="BU596" s="152"/>
      <c r="BV596" s="152"/>
      <c r="BW596" s="152"/>
      <c r="BX596" s="152"/>
      <c r="BY596" s="152"/>
      <c r="BZ596" s="152"/>
      <c r="CA596" s="152"/>
      <c r="CB596" s="152"/>
      <c r="CC596" s="152"/>
      <c r="CD596" s="72"/>
      <c r="CE596" s="72"/>
      <c r="CF596" s="72"/>
      <c r="CG596" s="72"/>
      <c r="CH596" s="72"/>
      <c r="CI596" s="72"/>
      <c r="CJ596" s="72"/>
      <c r="CK596" s="72"/>
      <c r="CL596" s="72"/>
      <c r="CM596" s="72"/>
      <c r="CN596" s="72"/>
      <c r="CO596" s="72"/>
      <c r="CP596" s="72"/>
      <c r="CQ596" s="72"/>
      <c r="CR596" s="72"/>
      <c r="CS596" s="72"/>
      <c r="CT596" s="72"/>
      <c r="CU596" s="72"/>
      <c r="CV596" s="72"/>
      <c r="CW596" s="72"/>
      <c r="CX596" s="72"/>
      <c r="CY596" s="72"/>
      <c r="CZ596" s="72"/>
      <c r="DA596" s="72"/>
      <c r="DB596" s="72"/>
      <c r="DC596" s="72"/>
      <c r="DD596" s="72"/>
      <c r="DE596" s="72"/>
      <c r="DF596" s="72"/>
      <c r="DG596" s="72"/>
      <c r="DH596" s="78">
        <f t="shared" si="387"/>
        <v>0</v>
      </c>
      <c r="DJ596" s="77">
        <f t="shared" si="388"/>
        <v>0</v>
      </c>
      <c r="DK596" s="72">
        <v>0.44</v>
      </c>
      <c r="DO596" s="358">
        <v>5.3</v>
      </c>
      <c r="DP596" s="72"/>
      <c r="DQ596" s="374"/>
      <c r="DR596" s="72"/>
      <c r="DS596" s="246"/>
      <c r="DU596" s="96"/>
      <c r="DW596" s="178"/>
      <c r="DX596" s="304" t="e">
        <f t="shared" si="389"/>
        <v>#DIV/0!</v>
      </c>
      <c r="DY596" s="77" t="e">
        <f t="shared" si="390"/>
        <v>#DIV/0!</v>
      </c>
      <c r="DZ596" s="304" t="e">
        <f t="shared" si="391"/>
        <v>#DIV/0!</v>
      </c>
      <c r="EA596" s="77" t="e">
        <f t="shared" si="392"/>
        <v>#DIV/0!</v>
      </c>
      <c r="EB596" s="304" t="e">
        <f t="shared" si="393"/>
        <v>#DIV/0!</v>
      </c>
      <c r="EC596" s="77" t="e">
        <f t="shared" si="394"/>
        <v>#DIV/0!</v>
      </c>
      <c r="ED596" s="304" t="e">
        <f t="shared" si="395"/>
        <v>#DIV/0!</v>
      </c>
      <c r="EE596" s="77" t="e">
        <f t="shared" si="396"/>
        <v>#DIV/0!</v>
      </c>
      <c r="EF596" s="304" t="e">
        <f t="shared" si="397"/>
        <v>#DIV/0!</v>
      </c>
      <c r="EG596" s="77" t="e">
        <f t="shared" si="398"/>
        <v>#DIV/0!</v>
      </c>
      <c r="EH596" s="304" t="e">
        <f t="shared" si="399"/>
        <v>#DIV/0!</v>
      </c>
      <c r="EI596" s="77" t="e">
        <f t="shared" si="400"/>
        <v>#DIV/0!</v>
      </c>
      <c r="EJ596" s="304" t="e">
        <f t="shared" si="401"/>
        <v>#DIV/0!</v>
      </c>
      <c r="EK596" s="77" t="e">
        <f t="shared" si="402"/>
        <v>#DIV/0!</v>
      </c>
      <c r="EL596" s="304" t="e">
        <f t="shared" si="403"/>
        <v>#DIV/0!</v>
      </c>
      <c r="EM596" s="77" t="e">
        <f t="shared" si="404"/>
        <v>#DIV/0!</v>
      </c>
      <c r="EN596" s="304" t="e">
        <f t="shared" si="405"/>
        <v>#DIV/0!</v>
      </c>
      <c r="EO596" s="77" t="e">
        <f t="shared" si="406"/>
        <v>#DIV/0!</v>
      </c>
      <c r="EP596" s="304" t="e">
        <f t="shared" si="407"/>
        <v>#DIV/0!</v>
      </c>
      <c r="EQ596" s="77" t="e">
        <f t="shared" si="408"/>
        <v>#DIV/0!</v>
      </c>
      <c r="ER596" s="77" t="e">
        <f t="shared" si="409"/>
        <v>#DIV/0!</v>
      </c>
      <c r="ES596" s="77" t="e">
        <f t="shared" si="410"/>
        <v>#DIV/0!</v>
      </c>
    </row>
    <row r="597" spans="1:149" s="77" customFormat="1" x14ac:dyDescent="0.45">
      <c r="A597" s="78" t="s">
        <v>1444</v>
      </c>
      <c r="B597" s="178" t="s">
        <v>3403</v>
      </c>
      <c r="C597" s="77" t="s">
        <v>3444</v>
      </c>
      <c r="D597" s="77" t="s">
        <v>3663</v>
      </c>
      <c r="E597" s="78" t="s">
        <v>637</v>
      </c>
      <c r="F597" s="78" t="s">
        <v>1638</v>
      </c>
      <c r="G597" s="72" t="s">
        <v>3367</v>
      </c>
      <c r="H597" s="78" t="s">
        <v>1100</v>
      </c>
      <c r="I597" s="78">
        <v>327</v>
      </c>
      <c r="J597" s="300">
        <v>211.2</v>
      </c>
      <c r="K597" s="78">
        <v>1</v>
      </c>
      <c r="L597" s="300">
        <v>902</v>
      </c>
      <c r="M597" s="72">
        <v>5</v>
      </c>
      <c r="O597" s="78" t="s">
        <v>3658</v>
      </c>
      <c r="P597" s="72" t="s">
        <v>3202</v>
      </c>
      <c r="Q597" s="125"/>
      <c r="R597" s="164">
        <v>-0.1</v>
      </c>
      <c r="S597" s="110">
        <v>-11.9</v>
      </c>
      <c r="AA597" s="195"/>
      <c r="AB597" s="195"/>
      <c r="AC597" s="195"/>
      <c r="AD597" s="72"/>
      <c r="AE597" s="316">
        <v>0.7</v>
      </c>
      <c r="AF597" s="195"/>
      <c r="AG597" s="195">
        <v>0.3</v>
      </c>
      <c r="AH597" s="72"/>
      <c r="AQ597" s="178" t="s">
        <v>824</v>
      </c>
      <c r="AR597" s="66">
        <v>0.86170000000000002</v>
      </c>
      <c r="AS597" s="66">
        <v>1.986</v>
      </c>
      <c r="AU597" s="276">
        <v>1478.3999999999999</v>
      </c>
      <c r="AV597" s="276">
        <v>633.60000000000014</v>
      </c>
      <c r="AW597" s="276">
        <v>1273.9372799999999</v>
      </c>
      <c r="AX597" s="95">
        <v>13.26981477619417</v>
      </c>
      <c r="AY597" s="276">
        <v>1258.3296000000003</v>
      </c>
      <c r="AZ597" s="95">
        <v>17.330043110841245</v>
      </c>
      <c r="BA597" s="178"/>
      <c r="BB597" s="98" t="s">
        <v>722</v>
      </c>
      <c r="BC597" s="270" t="s">
        <v>1126</v>
      </c>
      <c r="BD597" s="152">
        <v>69.750500000000002</v>
      </c>
      <c r="BE597" s="152"/>
      <c r="BF597" s="152">
        <v>0.29792000000000002</v>
      </c>
      <c r="BG597" s="152"/>
      <c r="BH597" s="152">
        <v>12.419499999999999</v>
      </c>
      <c r="BI597" s="152"/>
      <c r="BJ597" s="152"/>
      <c r="BK597" s="152"/>
      <c r="BL597" s="152"/>
      <c r="BM597" s="152"/>
      <c r="BN597" s="152">
        <v>2.5137</v>
      </c>
      <c r="BO597" s="152"/>
      <c r="BP597" s="152">
        <v>0.19550999999999999</v>
      </c>
      <c r="BQ597" s="152"/>
      <c r="BR597" s="152">
        <v>0.23275000000000001</v>
      </c>
      <c r="BS597" s="152"/>
      <c r="BT597" s="152"/>
      <c r="BU597" s="152"/>
      <c r="BV597" s="152"/>
      <c r="BW597" s="152"/>
      <c r="BX597" s="152">
        <v>2.2995700000000001</v>
      </c>
      <c r="BY597" s="152"/>
      <c r="BZ597" s="152">
        <v>3.1281599999999998</v>
      </c>
      <c r="CA597" s="152"/>
      <c r="CB597" s="152">
        <v>2.26233</v>
      </c>
      <c r="CC597" s="152"/>
      <c r="CD597" s="72"/>
      <c r="CE597" s="72"/>
      <c r="CF597" s="72"/>
      <c r="CG597" s="72"/>
      <c r="CH597" s="72"/>
      <c r="CI597" s="72"/>
      <c r="CJ597" s="72"/>
      <c r="CK597" s="72"/>
      <c r="CL597" s="72"/>
      <c r="CM597" s="72"/>
      <c r="CN597" s="72"/>
      <c r="CO597" s="72"/>
      <c r="CP597" s="72"/>
      <c r="CQ597" s="72"/>
      <c r="CR597" s="72"/>
      <c r="CS597" s="72"/>
      <c r="CT597" s="72"/>
      <c r="CU597" s="72"/>
      <c r="CV597" s="72"/>
      <c r="CW597" s="72"/>
      <c r="CX597" s="72"/>
      <c r="CY597" s="72"/>
      <c r="CZ597" s="72"/>
      <c r="DA597" s="72"/>
      <c r="DB597" s="72"/>
      <c r="DC597" s="72"/>
      <c r="DD597" s="72"/>
      <c r="DE597" s="72"/>
      <c r="DF597" s="72"/>
      <c r="DG597" s="72"/>
      <c r="DH597" s="78">
        <f t="shared" si="387"/>
        <v>93.099940000000004</v>
      </c>
      <c r="DJ597" s="77">
        <f t="shared" si="388"/>
        <v>6.9000599999999963</v>
      </c>
      <c r="DK597" s="72">
        <v>0.38</v>
      </c>
      <c r="DO597" s="358">
        <v>6.9</v>
      </c>
      <c r="DP597" s="72"/>
      <c r="DQ597" s="374"/>
      <c r="DR597" s="72"/>
      <c r="DS597" s="246"/>
      <c r="DU597" s="96"/>
      <c r="DW597" s="178"/>
      <c r="DX597" s="304">
        <f t="shared" si="389"/>
        <v>74.920026801306207</v>
      </c>
      <c r="DY597" s="77">
        <f t="shared" si="390"/>
        <v>0</v>
      </c>
      <c r="DZ597" s="304">
        <f t="shared" si="391"/>
        <v>0.32000020622999331</v>
      </c>
      <c r="EA597" s="77">
        <f t="shared" si="392"/>
        <v>0</v>
      </c>
      <c r="EB597" s="304">
        <f t="shared" si="393"/>
        <v>13.339965632630912</v>
      </c>
      <c r="EC597" s="77">
        <f t="shared" si="394"/>
        <v>0</v>
      </c>
      <c r="ED597" s="304">
        <f t="shared" si="395"/>
        <v>2.7000017400655683</v>
      </c>
      <c r="EE597" s="77">
        <f t="shared" si="396"/>
        <v>0</v>
      </c>
      <c r="EF597" s="304">
        <f t="shared" si="397"/>
        <v>0.21000013533843306</v>
      </c>
      <c r="EG597" s="77">
        <f t="shared" si="398"/>
        <v>0</v>
      </c>
      <c r="EH597" s="304">
        <f t="shared" si="399"/>
        <v>0.25000016111718221</v>
      </c>
      <c r="EI597" s="77">
        <f t="shared" si="400"/>
        <v>0</v>
      </c>
      <c r="EJ597" s="304">
        <f t="shared" si="401"/>
        <v>2.4700015918377605</v>
      </c>
      <c r="EK597" s="77">
        <f t="shared" si="402"/>
        <v>0</v>
      </c>
      <c r="EL597" s="304">
        <f t="shared" si="403"/>
        <v>3.360002165414929</v>
      </c>
      <c r="EM597" s="77">
        <f t="shared" si="404"/>
        <v>0</v>
      </c>
      <c r="EN597" s="304">
        <f t="shared" si="405"/>
        <v>2.4300015660590111</v>
      </c>
      <c r="EO597" s="77">
        <f t="shared" si="406"/>
        <v>0</v>
      </c>
      <c r="EP597" s="304">
        <f t="shared" si="407"/>
        <v>0</v>
      </c>
      <c r="EQ597" s="77" t="e">
        <f t="shared" si="408"/>
        <v>#DIV/0!</v>
      </c>
      <c r="ER597" s="77">
        <f t="shared" si="409"/>
        <v>100</v>
      </c>
      <c r="ES597" s="77">
        <f t="shared" si="410"/>
        <v>0</v>
      </c>
    </row>
    <row r="598" spans="1:149" s="77" customFormat="1" x14ac:dyDescent="0.45">
      <c r="A598" s="78" t="s">
        <v>1444</v>
      </c>
      <c r="B598" s="178" t="s">
        <v>3403</v>
      </c>
      <c r="C598" s="77" t="s">
        <v>3444</v>
      </c>
      <c r="D598" s="77" t="s">
        <v>3663</v>
      </c>
      <c r="E598" s="78" t="s">
        <v>637</v>
      </c>
      <c r="F598" s="78" t="s">
        <v>1639</v>
      </c>
      <c r="G598" s="72" t="s">
        <v>3367</v>
      </c>
      <c r="H598" s="78" t="s">
        <v>1100</v>
      </c>
      <c r="I598" s="78">
        <v>216</v>
      </c>
      <c r="J598" s="300">
        <v>226.5</v>
      </c>
      <c r="K598" s="78">
        <v>1</v>
      </c>
      <c r="L598" s="300">
        <v>930</v>
      </c>
      <c r="M598" s="72">
        <v>5</v>
      </c>
      <c r="O598" s="78" t="s">
        <v>3458</v>
      </c>
      <c r="P598" s="72" t="s">
        <v>3157</v>
      </c>
      <c r="Q598" s="125"/>
      <c r="R598" s="164">
        <v>2.2000000000000002</v>
      </c>
      <c r="S598" s="110">
        <v>-9.1999999999999993</v>
      </c>
      <c r="AA598" s="195"/>
      <c r="AB598" s="195"/>
      <c r="AC598" s="195"/>
      <c r="AD598" s="72"/>
      <c r="AE598" s="316">
        <v>1</v>
      </c>
      <c r="AF598" s="195"/>
      <c r="AG598" s="195">
        <v>0</v>
      </c>
      <c r="AH598" s="72"/>
      <c r="AQ598" s="178"/>
      <c r="AR598" s="66">
        <v>0.88160000000000005</v>
      </c>
      <c r="AS598" s="66"/>
      <c r="AU598" s="276">
        <v>2265</v>
      </c>
      <c r="AV598" s="276"/>
      <c r="AW598" s="276">
        <v>1996.8240000000001</v>
      </c>
      <c r="AX598" s="95"/>
      <c r="AY598" s="276"/>
      <c r="AZ598" s="95"/>
      <c r="BA598" s="178"/>
      <c r="BB598" s="98" t="s">
        <v>722</v>
      </c>
      <c r="BC598" s="270" t="s">
        <v>1126</v>
      </c>
      <c r="BD598" s="152">
        <v>45.053699999999999</v>
      </c>
      <c r="BE598" s="152"/>
      <c r="BF598" s="152">
        <v>9.3550000000000005E-3</v>
      </c>
      <c r="BG598" s="152"/>
      <c r="BH598" s="152">
        <v>30.3383</v>
      </c>
      <c r="BI598" s="152"/>
      <c r="BJ598" s="152"/>
      <c r="BK598" s="152"/>
      <c r="BL598" s="152"/>
      <c r="BM598" s="152"/>
      <c r="BN598" s="152">
        <v>0.70162500000000005</v>
      </c>
      <c r="BO598" s="152"/>
      <c r="BP598" s="152"/>
      <c r="BQ598" s="152"/>
      <c r="BR598" s="152">
        <v>3.7420000000000002E-2</v>
      </c>
      <c r="BS598" s="152"/>
      <c r="BT598" s="152"/>
      <c r="BU598" s="152"/>
      <c r="BV598" s="152"/>
      <c r="BW598" s="152"/>
      <c r="BX598" s="152">
        <v>15.9222</v>
      </c>
      <c r="BY598" s="152"/>
      <c r="BZ598" s="152">
        <v>1.85229</v>
      </c>
      <c r="CA598" s="152"/>
      <c r="CB598" s="152">
        <v>7.4840000000000004E-2</v>
      </c>
      <c r="CC598" s="152"/>
      <c r="CD598" s="72"/>
      <c r="CE598" s="72"/>
      <c r="CF598" s="72"/>
      <c r="CG598" s="72"/>
      <c r="CH598" s="72"/>
      <c r="CI598" s="72"/>
      <c r="CJ598" s="72"/>
      <c r="CK598" s="72"/>
      <c r="CL598" s="72"/>
      <c r="CM598" s="72"/>
      <c r="CN598" s="72"/>
      <c r="CO598" s="72"/>
      <c r="CP598" s="72"/>
      <c r="CQ598" s="72"/>
      <c r="CR598" s="72"/>
      <c r="CS598" s="72"/>
      <c r="CT598" s="72"/>
      <c r="CU598" s="72"/>
      <c r="CV598" s="72"/>
      <c r="CW598" s="72"/>
      <c r="CX598" s="72"/>
      <c r="CY598" s="72"/>
      <c r="CZ598" s="72"/>
      <c r="DA598" s="72"/>
      <c r="DB598" s="72"/>
      <c r="DC598" s="72"/>
      <c r="DD598" s="72"/>
      <c r="DE598" s="72"/>
      <c r="DF598" s="72"/>
      <c r="DG598" s="72"/>
      <c r="DH598" s="78">
        <f t="shared" si="387"/>
        <v>93.989729999999994</v>
      </c>
      <c r="DJ598" s="77">
        <f t="shared" si="388"/>
        <v>6.0102700000000056</v>
      </c>
      <c r="DK598" s="72">
        <v>0.87</v>
      </c>
      <c r="DO598" s="358">
        <v>6.45</v>
      </c>
      <c r="DP598" s="72"/>
      <c r="DQ598" s="374"/>
      <c r="DR598" s="72"/>
      <c r="DS598" s="246"/>
      <c r="DU598" s="96"/>
      <c r="DW598" s="178"/>
      <c r="DX598" s="304">
        <f t="shared" si="389"/>
        <v>47.934705206622048</v>
      </c>
      <c r="DY598" s="77">
        <f t="shared" si="390"/>
        <v>0</v>
      </c>
      <c r="DZ598" s="304">
        <f t="shared" si="391"/>
        <v>9.9532151012669164E-3</v>
      </c>
      <c r="EA598" s="77">
        <f t="shared" si="392"/>
        <v>0</v>
      </c>
      <c r="EB598" s="304">
        <f t="shared" si="393"/>
        <v>32.278313811519624</v>
      </c>
      <c r="EC598" s="77">
        <f t="shared" si="394"/>
        <v>0</v>
      </c>
      <c r="ED598" s="304">
        <f t="shared" si="395"/>
        <v>0.74649113259501876</v>
      </c>
      <c r="EE598" s="77">
        <f t="shared" si="396"/>
        <v>0</v>
      </c>
      <c r="EF598" s="304">
        <f t="shared" si="397"/>
        <v>0</v>
      </c>
      <c r="EG598" s="77" t="e">
        <f t="shared" si="398"/>
        <v>#DIV/0!</v>
      </c>
      <c r="EH598" s="304">
        <f t="shared" si="399"/>
        <v>3.9812860405067665E-2</v>
      </c>
      <c r="EI598" s="77">
        <f t="shared" si="400"/>
        <v>0</v>
      </c>
      <c r="EJ598" s="304">
        <f t="shared" si="401"/>
        <v>16.940361462896</v>
      </c>
      <c r="EK598" s="77">
        <f t="shared" si="402"/>
        <v>0</v>
      </c>
      <c r="EL598" s="304">
        <f t="shared" si="403"/>
        <v>1.9707365900508491</v>
      </c>
      <c r="EM598" s="77">
        <f t="shared" si="404"/>
        <v>0</v>
      </c>
      <c r="EN598" s="304">
        <f t="shared" si="405"/>
        <v>7.9625720810135331E-2</v>
      </c>
      <c r="EO598" s="77">
        <f t="shared" si="406"/>
        <v>0</v>
      </c>
      <c r="EP598" s="304">
        <f t="shared" si="407"/>
        <v>0</v>
      </c>
      <c r="EQ598" s="77" t="e">
        <f t="shared" si="408"/>
        <v>#DIV/0!</v>
      </c>
      <c r="ER598" s="77">
        <f t="shared" si="409"/>
        <v>100</v>
      </c>
      <c r="ES598" s="77">
        <f t="shared" si="410"/>
        <v>0</v>
      </c>
    </row>
    <row r="599" spans="1:149" s="77" customFormat="1" x14ac:dyDescent="0.45">
      <c r="A599" s="78" t="s">
        <v>1444</v>
      </c>
      <c r="B599" s="178" t="s">
        <v>3403</v>
      </c>
      <c r="C599" s="77" t="s">
        <v>3444</v>
      </c>
      <c r="D599" s="77" t="s">
        <v>3663</v>
      </c>
      <c r="E599" s="78" t="s">
        <v>637</v>
      </c>
      <c r="F599" s="78" t="s">
        <v>1640</v>
      </c>
      <c r="G599" s="72" t="s">
        <v>3367</v>
      </c>
      <c r="H599" s="78" t="s">
        <v>1100</v>
      </c>
      <c r="I599" s="78">
        <v>216</v>
      </c>
      <c r="J599" s="300">
        <v>226.5</v>
      </c>
      <c r="K599" s="78">
        <v>1</v>
      </c>
      <c r="L599" s="300">
        <v>930</v>
      </c>
      <c r="M599" s="72">
        <v>5</v>
      </c>
      <c r="O599" s="78" t="s">
        <v>3461</v>
      </c>
      <c r="P599" s="72" t="s">
        <v>3203</v>
      </c>
      <c r="Q599" s="125"/>
      <c r="R599" s="164">
        <v>2.1</v>
      </c>
      <c r="S599" s="110">
        <v>-9.1999999999999993</v>
      </c>
      <c r="AA599" s="195"/>
      <c r="AB599" s="195"/>
      <c r="AC599" s="195"/>
      <c r="AD599" s="72"/>
      <c r="AE599" s="316">
        <v>0.89</v>
      </c>
      <c r="AF599" s="195"/>
      <c r="AG599" s="195">
        <v>0.11</v>
      </c>
      <c r="AH599" s="72"/>
      <c r="AQ599" s="212" t="s">
        <v>824</v>
      </c>
      <c r="AR599" s="66">
        <v>0.88270000000000004</v>
      </c>
      <c r="AS599" s="66">
        <v>2.0459999999999998</v>
      </c>
      <c r="AU599" s="276">
        <v>2015.8500000000001</v>
      </c>
      <c r="AV599" s="276">
        <v>249.14999999999998</v>
      </c>
      <c r="AW599" s="276">
        <v>1779.3907950000003</v>
      </c>
      <c r="AX599" s="95">
        <v>17.487187040200695</v>
      </c>
      <c r="AY599" s="276">
        <v>509.76089999999994</v>
      </c>
      <c r="AZ599" s="95">
        <v>6.8004719657448041</v>
      </c>
      <c r="BA599" s="178"/>
      <c r="BB599" s="98" t="s">
        <v>722</v>
      </c>
      <c r="BC599" s="270" t="s">
        <v>1126</v>
      </c>
      <c r="BD599" s="152">
        <v>65.292400000000001</v>
      </c>
      <c r="BE599" s="152">
        <v>0.04</v>
      </c>
      <c r="BF599" s="152">
        <v>0.4042</v>
      </c>
      <c r="BG599" s="152">
        <v>0.04</v>
      </c>
      <c r="BH599" s="152">
        <v>14.9648</v>
      </c>
      <c r="BI599" s="152">
        <v>0.08</v>
      </c>
      <c r="BJ599" s="152"/>
      <c r="BK599" s="152"/>
      <c r="BL599" s="152"/>
      <c r="BM599" s="152"/>
      <c r="BN599" s="152">
        <v>3.4967999999999999</v>
      </c>
      <c r="BO599" s="152">
        <v>0.19</v>
      </c>
      <c r="BP599" s="152">
        <v>0.20680000000000001</v>
      </c>
      <c r="BQ599" s="152">
        <v>0.1</v>
      </c>
      <c r="BR599" s="152">
        <v>1.1186</v>
      </c>
      <c r="BS599" s="152">
        <v>0.11</v>
      </c>
      <c r="BT599" s="152"/>
      <c r="BU599" s="152"/>
      <c r="BV599" s="152"/>
      <c r="BW599" s="152"/>
      <c r="BX599" s="152">
        <v>4.2582000000000004</v>
      </c>
      <c r="BY599" s="152">
        <v>0.04</v>
      </c>
      <c r="BZ599" s="152">
        <v>2.9891999999999999</v>
      </c>
      <c r="CA599" s="152">
        <v>0.14000000000000001</v>
      </c>
      <c r="CB599" s="152">
        <v>1.2407999999999999</v>
      </c>
      <c r="CC599" s="152">
        <v>0.1</v>
      </c>
      <c r="CD599" s="72"/>
      <c r="CE599" s="72"/>
      <c r="CF599" s="72"/>
      <c r="CG599" s="72"/>
      <c r="CH599" s="72"/>
      <c r="CI599" s="72"/>
      <c r="CJ599" s="72"/>
      <c r="CK599" s="72"/>
      <c r="CL599" s="72"/>
      <c r="CM599" s="72"/>
      <c r="CN599" s="72"/>
      <c r="CO599" s="72"/>
      <c r="CP599" s="72"/>
      <c r="CQ599" s="72"/>
      <c r="CR599" s="72"/>
      <c r="CS599" s="72"/>
      <c r="CT599" s="72"/>
      <c r="CU599" s="72"/>
      <c r="CV599" s="72"/>
      <c r="CW599" s="72"/>
      <c r="CX599" s="72"/>
      <c r="CY599" s="72"/>
      <c r="CZ599" s="72"/>
      <c r="DA599" s="72"/>
      <c r="DB599" s="72"/>
      <c r="DC599" s="72"/>
      <c r="DD599" s="72"/>
      <c r="DE599" s="72"/>
      <c r="DF599" s="72"/>
      <c r="DG599" s="72"/>
      <c r="DH599" s="78">
        <f t="shared" si="387"/>
        <v>93.971799999999988</v>
      </c>
      <c r="DJ599" s="77">
        <f t="shared" si="388"/>
        <v>6.0282000000000124</v>
      </c>
      <c r="DK599" s="72">
        <v>0.74</v>
      </c>
      <c r="DO599" s="358">
        <v>6</v>
      </c>
      <c r="DP599" s="72"/>
      <c r="DQ599" s="374"/>
      <c r="DR599" s="72"/>
      <c r="DS599" s="246"/>
      <c r="DU599" s="96"/>
      <c r="DW599" s="178"/>
      <c r="DX599" s="304">
        <f t="shared" si="389"/>
        <v>69.480844253276004</v>
      </c>
      <c r="DY599" s="77">
        <f t="shared" si="390"/>
        <v>4.2565961277745035E-2</v>
      </c>
      <c r="DZ599" s="304">
        <f t="shared" si="391"/>
        <v>0.43012903871161351</v>
      </c>
      <c r="EA599" s="77">
        <f t="shared" si="392"/>
        <v>4.2565961277745028E-2</v>
      </c>
      <c r="EB599" s="304">
        <f t="shared" si="393"/>
        <v>15.924777433229972</v>
      </c>
      <c r="EC599" s="77">
        <f t="shared" si="394"/>
        <v>8.5131922555490069E-2</v>
      </c>
      <c r="ED599" s="304">
        <f t="shared" si="395"/>
        <v>3.7211163349004703</v>
      </c>
      <c r="EE599" s="77">
        <f t="shared" si="396"/>
        <v>0.20218831606928889</v>
      </c>
      <c r="EF599" s="304">
        <f t="shared" si="397"/>
        <v>0.22006601980594184</v>
      </c>
      <c r="EG599" s="77">
        <f t="shared" si="398"/>
        <v>0.1064149031943626</v>
      </c>
      <c r="EH599" s="304">
        <f t="shared" si="399"/>
        <v>1.1903571071321399</v>
      </c>
      <c r="EI599" s="77">
        <f t="shared" si="400"/>
        <v>0.11705639351379883</v>
      </c>
      <c r="EJ599" s="304">
        <f t="shared" si="401"/>
        <v>4.5313594078223476</v>
      </c>
      <c r="EK599" s="77">
        <f t="shared" si="402"/>
        <v>4.2565961277745028E-2</v>
      </c>
      <c r="EL599" s="304">
        <f t="shared" si="403"/>
        <v>3.1809542862858855</v>
      </c>
      <c r="EM599" s="77">
        <f t="shared" si="404"/>
        <v>0.14898086447210762</v>
      </c>
      <c r="EN599" s="304">
        <f t="shared" si="405"/>
        <v>1.3203961188356508</v>
      </c>
      <c r="EO599" s="77">
        <f t="shared" si="406"/>
        <v>0.10641490319436259</v>
      </c>
      <c r="EP599" s="304">
        <f t="shared" si="407"/>
        <v>0</v>
      </c>
      <c r="EQ599" s="77" t="e">
        <f t="shared" si="408"/>
        <v>#DIV/0!</v>
      </c>
      <c r="ER599" s="77">
        <f t="shared" si="409"/>
        <v>100</v>
      </c>
      <c r="ES599" s="77">
        <f t="shared" si="410"/>
        <v>0</v>
      </c>
    </row>
    <row r="600" spans="1:149" s="77" customFormat="1" x14ac:dyDescent="0.45">
      <c r="A600" s="78" t="s">
        <v>1444</v>
      </c>
      <c r="B600" s="178" t="s">
        <v>3403</v>
      </c>
      <c r="C600" s="77" t="s">
        <v>3444</v>
      </c>
      <c r="D600" s="77" t="s">
        <v>3663</v>
      </c>
      <c r="E600" s="78" t="s">
        <v>637</v>
      </c>
      <c r="F600" s="78" t="s">
        <v>1641</v>
      </c>
      <c r="G600" s="72" t="s">
        <v>3367</v>
      </c>
      <c r="H600" s="78" t="s">
        <v>1100</v>
      </c>
      <c r="I600" s="78">
        <v>216</v>
      </c>
      <c r="J600" s="300">
        <v>226.5</v>
      </c>
      <c r="K600" s="78">
        <v>1</v>
      </c>
      <c r="L600" s="300">
        <v>930</v>
      </c>
      <c r="M600" s="72">
        <v>5</v>
      </c>
      <c r="O600" s="78" t="s">
        <v>3461</v>
      </c>
      <c r="P600" s="72" t="s">
        <v>3203</v>
      </c>
      <c r="Q600" s="125"/>
      <c r="R600" s="164">
        <v>2.1</v>
      </c>
      <c r="S600" s="110">
        <v>-9.3000000000000007</v>
      </c>
      <c r="AA600" s="195"/>
      <c r="AB600" s="195"/>
      <c r="AC600" s="195"/>
      <c r="AD600" s="72"/>
      <c r="AE600" s="316">
        <v>0.8</v>
      </c>
      <c r="AF600" s="195"/>
      <c r="AG600" s="195">
        <v>0.2</v>
      </c>
      <c r="AH600" s="72"/>
      <c r="AQ600" s="212" t="s">
        <v>824</v>
      </c>
      <c r="AR600" s="66">
        <v>0.88560000000000005</v>
      </c>
      <c r="AS600" s="66">
        <v>2.0089999999999999</v>
      </c>
      <c r="AU600" s="276">
        <v>1812</v>
      </c>
      <c r="AV600" s="276">
        <v>452.99999999999989</v>
      </c>
      <c r="AW600" s="276">
        <v>1604.7072000000001</v>
      </c>
      <c r="AX600" s="95">
        <v>15.837183174450505</v>
      </c>
      <c r="AY600" s="276">
        <v>910.07699999999977</v>
      </c>
      <c r="AZ600" s="95">
        <v>12.140894143056348</v>
      </c>
      <c r="BA600" s="178"/>
      <c r="BB600" s="98" t="s">
        <v>722</v>
      </c>
      <c r="BC600" s="270" t="s">
        <v>1126</v>
      </c>
      <c r="BD600" s="152"/>
      <c r="BE600" s="152"/>
      <c r="BF600" s="152"/>
      <c r="BG600" s="152"/>
      <c r="BH600" s="152"/>
      <c r="BI600" s="152"/>
      <c r="BJ600" s="152"/>
      <c r="BK600" s="152"/>
      <c r="BL600" s="152"/>
      <c r="BM600" s="152"/>
      <c r="BN600" s="152"/>
      <c r="BO600" s="152"/>
      <c r="BP600" s="152"/>
      <c r="BQ600" s="152"/>
      <c r="BR600" s="152"/>
      <c r="BS600" s="152"/>
      <c r="BT600" s="152"/>
      <c r="BU600" s="152"/>
      <c r="BV600" s="152"/>
      <c r="BW600" s="152"/>
      <c r="BX600" s="152"/>
      <c r="BY600" s="152"/>
      <c r="BZ600" s="152"/>
      <c r="CA600" s="152"/>
      <c r="CB600" s="152"/>
      <c r="CC600" s="152"/>
      <c r="CD600" s="72"/>
      <c r="CE600" s="72"/>
      <c r="CF600" s="72"/>
      <c r="CG600" s="72"/>
      <c r="CH600" s="72"/>
      <c r="CI600" s="72"/>
      <c r="CJ600" s="72"/>
      <c r="CK600" s="72"/>
      <c r="CL600" s="72"/>
      <c r="CM600" s="72"/>
      <c r="CN600" s="72"/>
      <c r="CO600" s="72"/>
      <c r="CP600" s="72"/>
      <c r="CQ600" s="72"/>
      <c r="CR600" s="72"/>
      <c r="CS600" s="72"/>
      <c r="CT600" s="72"/>
      <c r="CU600" s="72"/>
      <c r="CV600" s="72"/>
      <c r="CW600" s="72"/>
      <c r="CX600" s="72"/>
      <c r="CY600" s="72"/>
      <c r="CZ600" s="72"/>
      <c r="DA600" s="72"/>
      <c r="DB600" s="72"/>
      <c r="DC600" s="72"/>
      <c r="DD600" s="72"/>
      <c r="DE600" s="72"/>
      <c r="DF600" s="72"/>
      <c r="DG600" s="72"/>
      <c r="DH600" s="78">
        <f t="shared" si="387"/>
        <v>0</v>
      </c>
      <c r="DJ600" s="77">
        <f t="shared" si="388"/>
        <v>0</v>
      </c>
      <c r="DK600" s="72">
        <v>0.67</v>
      </c>
      <c r="DO600" s="358">
        <v>5.6</v>
      </c>
      <c r="DP600" s="72"/>
      <c r="DQ600" s="374"/>
      <c r="DR600" s="72"/>
      <c r="DS600" s="246"/>
      <c r="DU600" s="96"/>
      <c r="DW600" s="178"/>
      <c r="DX600" s="304" t="e">
        <f t="shared" si="389"/>
        <v>#DIV/0!</v>
      </c>
      <c r="DY600" s="77" t="e">
        <f t="shared" si="390"/>
        <v>#DIV/0!</v>
      </c>
      <c r="DZ600" s="304" t="e">
        <f t="shared" si="391"/>
        <v>#DIV/0!</v>
      </c>
      <c r="EA600" s="77" t="e">
        <f t="shared" si="392"/>
        <v>#DIV/0!</v>
      </c>
      <c r="EB600" s="304" t="e">
        <f t="shared" si="393"/>
        <v>#DIV/0!</v>
      </c>
      <c r="EC600" s="77" t="e">
        <f t="shared" si="394"/>
        <v>#DIV/0!</v>
      </c>
      <c r="ED600" s="304" t="e">
        <f t="shared" si="395"/>
        <v>#DIV/0!</v>
      </c>
      <c r="EE600" s="77" t="e">
        <f t="shared" si="396"/>
        <v>#DIV/0!</v>
      </c>
      <c r="EF600" s="304" t="e">
        <f t="shared" si="397"/>
        <v>#DIV/0!</v>
      </c>
      <c r="EG600" s="77" t="e">
        <f t="shared" si="398"/>
        <v>#DIV/0!</v>
      </c>
      <c r="EH600" s="304" t="e">
        <f t="shared" si="399"/>
        <v>#DIV/0!</v>
      </c>
      <c r="EI600" s="77" t="e">
        <f t="shared" si="400"/>
        <v>#DIV/0!</v>
      </c>
      <c r="EJ600" s="304" t="e">
        <f t="shared" si="401"/>
        <v>#DIV/0!</v>
      </c>
      <c r="EK600" s="77" t="e">
        <f t="shared" si="402"/>
        <v>#DIV/0!</v>
      </c>
      <c r="EL600" s="304" t="e">
        <f t="shared" si="403"/>
        <v>#DIV/0!</v>
      </c>
      <c r="EM600" s="77" t="e">
        <f t="shared" si="404"/>
        <v>#DIV/0!</v>
      </c>
      <c r="EN600" s="304" t="e">
        <f t="shared" si="405"/>
        <v>#DIV/0!</v>
      </c>
      <c r="EO600" s="77" t="e">
        <f t="shared" si="406"/>
        <v>#DIV/0!</v>
      </c>
      <c r="EP600" s="304" t="e">
        <f t="shared" si="407"/>
        <v>#DIV/0!</v>
      </c>
      <c r="EQ600" s="77" t="e">
        <f t="shared" si="408"/>
        <v>#DIV/0!</v>
      </c>
      <c r="ER600" s="77" t="e">
        <f t="shared" si="409"/>
        <v>#DIV/0!</v>
      </c>
      <c r="ES600" s="77" t="e">
        <f t="shared" si="410"/>
        <v>#DIV/0!</v>
      </c>
    </row>
    <row r="601" spans="1:149" s="77" customFormat="1" x14ac:dyDescent="0.45">
      <c r="A601" s="78" t="s">
        <v>1444</v>
      </c>
      <c r="B601" s="178" t="s">
        <v>3403</v>
      </c>
      <c r="C601" s="77" t="s">
        <v>3444</v>
      </c>
      <c r="D601" s="77" t="s">
        <v>3663</v>
      </c>
      <c r="E601" s="78" t="s">
        <v>637</v>
      </c>
      <c r="F601" s="78" t="s">
        <v>1642</v>
      </c>
      <c r="G601" s="72" t="s">
        <v>3367</v>
      </c>
      <c r="H601" s="78" t="s">
        <v>1100</v>
      </c>
      <c r="I601" s="78">
        <v>216</v>
      </c>
      <c r="J601" s="300">
        <v>226.5</v>
      </c>
      <c r="K601" s="78">
        <v>1</v>
      </c>
      <c r="L601" s="300">
        <v>930</v>
      </c>
      <c r="M601" s="72">
        <v>5</v>
      </c>
      <c r="O601" s="78" t="s">
        <v>1429</v>
      </c>
      <c r="P601" s="72" t="s">
        <v>3202</v>
      </c>
      <c r="Q601" s="125"/>
      <c r="R601" s="164">
        <v>2</v>
      </c>
      <c r="S601" s="110">
        <v>-9.4</v>
      </c>
      <c r="AA601" s="195"/>
      <c r="AB601" s="195"/>
      <c r="AC601" s="195"/>
      <c r="AD601" s="72"/>
      <c r="AE601" s="316">
        <v>0.72</v>
      </c>
      <c r="AF601" s="195"/>
      <c r="AG601" s="195">
        <v>0.28000000000000003</v>
      </c>
      <c r="AH601" s="72"/>
      <c r="AQ601" s="178" t="s">
        <v>824</v>
      </c>
      <c r="AR601" s="66">
        <v>0.89019999999999999</v>
      </c>
      <c r="AS601" s="66">
        <v>1.976</v>
      </c>
      <c r="AU601" s="276">
        <v>1630.8</v>
      </c>
      <c r="AV601" s="276">
        <v>634.20000000000005</v>
      </c>
      <c r="AW601" s="276">
        <v>1451.7381599999999</v>
      </c>
      <c r="AX601" s="95">
        <v>14.390882162610236</v>
      </c>
      <c r="AY601" s="276">
        <v>1253.1792</v>
      </c>
      <c r="AZ601" s="95">
        <v>16.718053537755644</v>
      </c>
      <c r="BA601" s="178"/>
      <c r="BB601" s="98" t="s">
        <v>722</v>
      </c>
      <c r="BC601" s="270" t="s">
        <v>1126</v>
      </c>
      <c r="BD601" s="152">
        <v>67.609200000000001</v>
      </c>
      <c r="BE601" s="152"/>
      <c r="BF601" s="152">
        <v>0.36309000000000002</v>
      </c>
      <c r="BG601" s="152"/>
      <c r="BH601" s="152">
        <v>12.9781</v>
      </c>
      <c r="BI601" s="152"/>
      <c r="BJ601" s="152"/>
      <c r="BK601" s="152"/>
      <c r="BL601" s="152"/>
      <c r="BM601" s="152"/>
      <c r="BN601" s="152">
        <v>3.4167700000000001</v>
      </c>
      <c r="BO601" s="152"/>
      <c r="BP601" s="152">
        <v>0.13965</v>
      </c>
      <c r="BQ601" s="152"/>
      <c r="BR601" s="152">
        <v>0.77273000000000003</v>
      </c>
      <c r="BS601" s="152"/>
      <c r="BT601" s="152"/>
      <c r="BU601" s="152"/>
      <c r="BV601" s="152"/>
      <c r="BW601" s="152"/>
      <c r="BX601" s="152">
        <v>3.0257499999999999</v>
      </c>
      <c r="BY601" s="152"/>
      <c r="BZ601" s="152">
        <v>2.7743799999999998</v>
      </c>
      <c r="CA601" s="152"/>
      <c r="CB601" s="152">
        <v>2.0109599999999999</v>
      </c>
      <c r="CC601" s="152"/>
      <c r="CD601" s="72"/>
      <c r="CE601" s="72"/>
      <c r="CF601" s="72"/>
      <c r="CG601" s="72"/>
      <c r="CH601" s="72"/>
      <c r="CI601" s="72"/>
      <c r="CJ601" s="72"/>
      <c r="CK601" s="72"/>
      <c r="CL601" s="72"/>
      <c r="CM601" s="72"/>
      <c r="CN601" s="72"/>
      <c r="CO601" s="72"/>
      <c r="CP601" s="72"/>
      <c r="CQ601" s="72"/>
      <c r="CR601" s="72"/>
      <c r="CS601" s="72"/>
      <c r="CT601" s="72"/>
      <c r="CU601" s="72"/>
      <c r="CV601" s="72"/>
      <c r="CW601" s="72"/>
      <c r="CX601" s="72"/>
      <c r="CY601" s="72"/>
      <c r="CZ601" s="72"/>
      <c r="DA601" s="72"/>
      <c r="DB601" s="72"/>
      <c r="DC601" s="72"/>
      <c r="DD601" s="72"/>
      <c r="DE601" s="72"/>
      <c r="DF601" s="72"/>
      <c r="DG601" s="72"/>
      <c r="DH601" s="78">
        <f t="shared" si="387"/>
        <v>93.09062999999999</v>
      </c>
      <c r="DJ601" s="77">
        <f t="shared" si="388"/>
        <v>6.9093700000000098</v>
      </c>
      <c r="DK601" s="72">
        <v>0.55000000000000004</v>
      </c>
      <c r="DO601" s="358">
        <v>6.9</v>
      </c>
      <c r="DP601" s="72"/>
      <c r="DQ601" s="374"/>
      <c r="DR601" s="72"/>
      <c r="DS601" s="246"/>
      <c r="DU601" s="96"/>
      <c r="DW601" s="178"/>
      <c r="DX601" s="304">
        <f t="shared" si="389"/>
        <v>72.62728805251399</v>
      </c>
      <c r="DY601" s="77">
        <f t="shared" si="390"/>
        <v>0</v>
      </c>
      <c r="DZ601" s="304">
        <f t="shared" si="391"/>
        <v>0.39003925529347055</v>
      </c>
      <c r="EA601" s="77">
        <f t="shared" si="392"/>
        <v>0</v>
      </c>
      <c r="EB601" s="304">
        <f t="shared" si="393"/>
        <v>13.941360156226251</v>
      </c>
      <c r="EC601" s="77">
        <f t="shared" si="394"/>
        <v>0</v>
      </c>
      <c r="ED601" s="304">
        <f t="shared" si="395"/>
        <v>3.6703694023770175</v>
      </c>
      <c r="EE601" s="77">
        <f t="shared" si="396"/>
        <v>0</v>
      </c>
      <c r="EF601" s="304">
        <f t="shared" si="397"/>
        <v>0.15001509818979633</v>
      </c>
      <c r="EG601" s="77">
        <f t="shared" si="398"/>
        <v>0</v>
      </c>
      <c r="EH601" s="304">
        <f t="shared" si="399"/>
        <v>0.83008354331687317</v>
      </c>
      <c r="EI601" s="77">
        <f t="shared" si="400"/>
        <v>0</v>
      </c>
      <c r="EJ601" s="304">
        <f t="shared" si="401"/>
        <v>3.2503271274455874</v>
      </c>
      <c r="EK601" s="77">
        <f t="shared" si="402"/>
        <v>0</v>
      </c>
      <c r="EL601" s="304">
        <f t="shared" si="403"/>
        <v>2.9802999507039538</v>
      </c>
      <c r="EM601" s="77">
        <f t="shared" si="404"/>
        <v>0</v>
      </c>
      <c r="EN601" s="304">
        <f t="shared" si="405"/>
        <v>2.1602174139330672</v>
      </c>
      <c r="EO601" s="77">
        <f t="shared" si="406"/>
        <v>0</v>
      </c>
      <c r="EP601" s="304">
        <f t="shared" si="407"/>
        <v>0</v>
      </c>
      <c r="EQ601" s="77" t="e">
        <f t="shared" si="408"/>
        <v>#DIV/0!</v>
      </c>
      <c r="ER601" s="77">
        <f t="shared" si="409"/>
        <v>100</v>
      </c>
      <c r="ES601" s="77">
        <f t="shared" si="410"/>
        <v>0</v>
      </c>
    </row>
    <row r="602" spans="1:149" s="77" customFormat="1" x14ac:dyDescent="0.45">
      <c r="A602" s="78" t="s">
        <v>1444</v>
      </c>
      <c r="B602" s="178" t="s">
        <v>3403</v>
      </c>
      <c r="C602" s="77" t="s">
        <v>3444</v>
      </c>
      <c r="D602" s="77" t="s">
        <v>3663</v>
      </c>
      <c r="E602" s="78" t="s">
        <v>637</v>
      </c>
      <c r="F602" s="78" t="s">
        <v>1643</v>
      </c>
      <c r="G602" s="72" t="s">
        <v>3367</v>
      </c>
      <c r="H602" s="78" t="s">
        <v>1100</v>
      </c>
      <c r="I602" s="78">
        <v>238</v>
      </c>
      <c r="J602" s="300">
        <v>212.60000000000002</v>
      </c>
      <c r="K602" s="78">
        <v>1</v>
      </c>
      <c r="L602" s="300">
        <v>930</v>
      </c>
      <c r="M602" s="72">
        <v>5</v>
      </c>
      <c r="O602" s="78" t="s">
        <v>3457</v>
      </c>
      <c r="P602" s="72" t="s">
        <v>3203</v>
      </c>
      <c r="Q602" s="125"/>
      <c r="R602" s="164">
        <v>1.2</v>
      </c>
      <c r="S602" s="110">
        <v>-10.1</v>
      </c>
      <c r="AA602" s="195"/>
      <c r="AB602" s="195"/>
      <c r="AC602" s="195"/>
      <c r="AD602" s="72"/>
      <c r="AE602" s="316">
        <v>1</v>
      </c>
      <c r="AF602" s="195"/>
      <c r="AG602" s="195">
        <v>0</v>
      </c>
      <c r="AH602" s="72"/>
      <c r="AQ602" s="178"/>
      <c r="AR602" s="66">
        <v>0.88109999999999999</v>
      </c>
      <c r="AS602" s="66"/>
      <c r="AU602" s="276">
        <v>2126</v>
      </c>
      <c r="AV602" s="276"/>
      <c r="AW602" s="276">
        <v>1873.2185999999999</v>
      </c>
      <c r="AX602" s="95"/>
      <c r="AY602" s="276"/>
      <c r="AZ602" s="95"/>
      <c r="BA602" s="178"/>
      <c r="BB602" s="98" t="s">
        <v>722</v>
      </c>
      <c r="BC602" s="270" t="s">
        <v>1126</v>
      </c>
      <c r="BD602" s="152"/>
      <c r="BE602" s="152"/>
      <c r="BF602" s="152"/>
      <c r="BG602" s="152"/>
      <c r="BH602" s="152"/>
      <c r="BI602" s="152"/>
      <c r="BJ602" s="152"/>
      <c r="BK602" s="152"/>
      <c r="BL602" s="152"/>
      <c r="BM602" s="152"/>
      <c r="BN602" s="152"/>
      <c r="BO602" s="152"/>
      <c r="BP602" s="152"/>
      <c r="BQ602" s="152"/>
      <c r="BR602" s="152"/>
      <c r="BS602" s="152"/>
      <c r="BT602" s="152"/>
      <c r="BU602" s="152"/>
      <c r="BV602" s="152"/>
      <c r="BW602" s="152"/>
      <c r="BX602" s="152"/>
      <c r="BY602" s="152"/>
      <c r="BZ602" s="152"/>
      <c r="CA602" s="152"/>
      <c r="CB602" s="152"/>
      <c r="CC602" s="152"/>
      <c r="CD602" s="72"/>
      <c r="CE602" s="72"/>
      <c r="CF602" s="72"/>
      <c r="CG602" s="72"/>
      <c r="CH602" s="72"/>
      <c r="CI602" s="72"/>
      <c r="CJ602" s="72"/>
      <c r="CK602" s="72"/>
      <c r="CL602" s="72"/>
      <c r="CM602" s="72"/>
      <c r="CN602" s="72"/>
      <c r="CO602" s="72"/>
      <c r="CP602" s="72"/>
      <c r="CQ602" s="72"/>
      <c r="CR602" s="72"/>
      <c r="CS602" s="72"/>
      <c r="CT602" s="72"/>
      <c r="CU602" s="72"/>
      <c r="CV602" s="72"/>
      <c r="CW602" s="72"/>
      <c r="CX602" s="72"/>
      <c r="CY602" s="72"/>
      <c r="CZ602" s="72"/>
      <c r="DA602" s="72"/>
      <c r="DB602" s="72"/>
      <c r="DC602" s="72"/>
      <c r="DD602" s="72"/>
      <c r="DE602" s="72"/>
      <c r="DF602" s="72"/>
      <c r="DG602" s="72"/>
      <c r="DH602" s="78">
        <f t="shared" si="387"/>
        <v>0</v>
      </c>
      <c r="DJ602" s="77">
        <f t="shared" si="388"/>
        <v>0</v>
      </c>
      <c r="DK602" s="72">
        <v>0.77</v>
      </c>
      <c r="DO602" s="358">
        <v>6.4</v>
      </c>
      <c r="DP602" s="72"/>
      <c r="DQ602" s="374"/>
      <c r="DR602" s="72"/>
      <c r="DS602" s="246"/>
      <c r="DU602" s="96"/>
      <c r="DW602" s="178"/>
      <c r="DX602" s="304" t="e">
        <f t="shared" si="389"/>
        <v>#DIV/0!</v>
      </c>
      <c r="DY602" s="77" t="e">
        <f t="shared" si="390"/>
        <v>#DIV/0!</v>
      </c>
      <c r="DZ602" s="304" t="e">
        <f t="shared" si="391"/>
        <v>#DIV/0!</v>
      </c>
      <c r="EA602" s="77" t="e">
        <f t="shared" si="392"/>
        <v>#DIV/0!</v>
      </c>
      <c r="EB602" s="304" t="e">
        <f t="shared" si="393"/>
        <v>#DIV/0!</v>
      </c>
      <c r="EC602" s="77" t="e">
        <f t="shared" si="394"/>
        <v>#DIV/0!</v>
      </c>
      <c r="ED602" s="304" t="e">
        <f t="shared" si="395"/>
        <v>#DIV/0!</v>
      </c>
      <c r="EE602" s="77" t="e">
        <f t="shared" si="396"/>
        <v>#DIV/0!</v>
      </c>
      <c r="EF602" s="304" t="e">
        <f t="shared" si="397"/>
        <v>#DIV/0!</v>
      </c>
      <c r="EG602" s="77" t="e">
        <f t="shared" si="398"/>
        <v>#DIV/0!</v>
      </c>
      <c r="EH602" s="304" t="e">
        <f t="shared" si="399"/>
        <v>#DIV/0!</v>
      </c>
      <c r="EI602" s="77" t="e">
        <f t="shared" si="400"/>
        <v>#DIV/0!</v>
      </c>
      <c r="EJ602" s="304" t="e">
        <f t="shared" si="401"/>
        <v>#DIV/0!</v>
      </c>
      <c r="EK602" s="77" t="e">
        <f t="shared" si="402"/>
        <v>#DIV/0!</v>
      </c>
      <c r="EL602" s="304" t="e">
        <f t="shared" si="403"/>
        <v>#DIV/0!</v>
      </c>
      <c r="EM602" s="77" t="e">
        <f t="shared" si="404"/>
        <v>#DIV/0!</v>
      </c>
      <c r="EN602" s="304" t="e">
        <f t="shared" si="405"/>
        <v>#DIV/0!</v>
      </c>
      <c r="EO602" s="77" t="e">
        <f t="shared" si="406"/>
        <v>#DIV/0!</v>
      </c>
      <c r="EP602" s="304" t="e">
        <f t="shared" si="407"/>
        <v>#DIV/0!</v>
      </c>
      <c r="EQ602" s="77" t="e">
        <f t="shared" si="408"/>
        <v>#DIV/0!</v>
      </c>
      <c r="ER602" s="77" t="e">
        <f t="shared" si="409"/>
        <v>#DIV/0!</v>
      </c>
      <c r="ES602" s="77" t="e">
        <f t="shared" si="410"/>
        <v>#DIV/0!</v>
      </c>
    </row>
    <row r="603" spans="1:149" s="77" customFormat="1" x14ac:dyDescent="0.45">
      <c r="A603" s="78" t="s">
        <v>1444</v>
      </c>
      <c r="B603" s="178" t="s">
        <v>3403</v>
      </c>
      <c r="C603" s="77" t="s">
        <v>3444</v>
      </c>
      <c r="D603" s="77" t="s">
        <v>3663</v>
      </c>
      <c r="E603" s="78" t="s">
        <v>637</v>
      </c>
      <c r="F603" s="78" t="s">
        <v>1644</v>
      </c>
      <c r="G603" s="72" t="s">
        <v>3367</v>
      </c>
      <c r="H603" s="78" t="s">
        <v>1100</v>
      </c>
      <c r="I603" s="78">
        <v>238</v>
      </c>
      <c r="J603" s="300">
        <v>212.60000000000002</v>
      </c>
      <c r="K603" s="78">
        <v>1</v>
      </c>
      <c r="L603" s="300">
        <v>930</v>
      </c>
      <c r="M603" s="72">
        <v>5</v>
      </c>
      <c r="O603" s="78" t="s">
        <v>3460</v>
      </c>
      <c r="P603" s="72" t="s">
        <v>3203</v>
      </c>
      <c r="Q603" s="125"/>
      <c r="R603" s="164">
        <v>1.1000000000000001</v>
      </c>
      <c r="S603" s="110">
        <v>-10.199999999999999</v>
      </c>
      <c r="AA603" s="195"/>
      <c r="AB603" s="195"/>
      <c r="AC603" s="195"/>
      <c r="AD603" s="72"/>
      <c r="AE603" s="316">
        <v>0.89</v>
      </c>
      <c r="AF603" s="195"/>
      <c r="AG603" s="195">
        <v>0.11</v>
      </c>
      <c r="AH603" s="72"/>
      <c r="AQ603" s="212" t="s">
        <v>824</v>
      </c>
      <c r="AR603" s="66">
        <v>0.8821</v>
      </c>
      <c r="AS603" s="66">
        <v>1.9490000000000001</v>
      </c>
      <c r="AU603" s="276">
        <v>1892.14</v>
      </c>
      <c r="AV603" s="276">
        <v>233.85999999999999</v>
      </c>
      <c r="AW603" s="276">
        <v>1669.0566940000001</v>
      </c>
      <c r="AX603" s="95">
        <v>17.424014288255062</v>
      </c>
      <c r="AY603" s="276">
        <v>455.79313999999999</v>
      </c>
      <c r="AZ603" s="95">
        <v>6.2577925410727664</v>
      </c>
      <c r="BA603" s="178"/>
      <c r="BB603" s="98" t="s">
        <v>722</v>
      </c>
      <c r="BC603" s="270" t="s">
        <v>1126</v>
      </c>
      <c r="BD603" s="152"/>
      <c r="BE603" s="152"/>
      <c r="BF603" s="152"/>
      <c r="BG603" s="152"/>
      <c r="BH603" s="152"/>
      <c r="BI603" s="152"/>
      <c r="BJ603" s="152"/>
      <c r="BK603" s="152"/>
      <c r="BL603" s="152"/>
      <c r="BM603" s="152"/>
      <c r="BN603" s="152"/>
      <c r="BO603" s="152"/>
      <c r="BP603" s="152"/>
      <c r="BQ603" s="152"/>
      <c r="BR603" s="152"/>
      <c r="BS603" s="152"/>
      <c r="BT603" s="152"/>
      <c r="BU603" s="152"/>
      <c r="BV603" s="152"/>
      <c r="BW603" s="152"/>
      <c r="BX603" s="152"/>
      <c r="BY603" s="152"/>
      <c r="BZ603" s="152"/>
      <c r="CA603" s="152"/>
      <c r="CB603" s="152"/>
      <c r="CC603" s="152"/>
      <c r="CD603" s="72"/>
      <c r="CE603" s="72"/>
      <c r="CF603" s="72"/>
      <c r="CG603" s="72"/>
      <c r="CH603" s="72"/>
      <c r="CI603" s="72"/>
      <c r="CJ603" s="72"/>
      <c r="CK603" s="72"/>
      <c r="CL603" s="72"/>
      <c r="CM603" s="72"/>
      <c r="CN603" s="72"/>
      <c r="CO603" s="72"/>
      <c r="CP603" s="72"/>
      <c r="CQ603" s="72"/>
      <c r="CR603" s="72"/>
      <c r="CS603" s="72"/>
      <c r="CT603" s="72"/>
      <c r="CU603" s="72"/>
      <c r="CV603" s="72"/>
      <c r="CW603" s="72"/>
      <c r="CX603" s="72"/>
      <c r="CY603" s="72"/>
      <c r="CZ603" s="72"/>
      <c r="DA603" s="72"/>
      <c r="DB603" s="72"/>
      <c r="DC603" s="72"/>
      <c r="DD603" s="72"/>
      <c r="DE603" s="72"/>
      <c r="DF603" s="72"/>
      <c r="DG603" s="72"/>
      <c r="DH603" s="78">
        <f t="shared" si="387"/>
        <v>0</v>
      </c>
      <c r="DJ603" s="77">
        <f t="shared" si="388"/>
        <v>0</v>
      </c>
      <c r="DK603" s="72">
        <v>0.74</v>
      </c>
      <c r="DO603" s="358">
        <v>6.05</v>
      </c>
      <c r="DP603" s="72"/>
      <c r="DQ603" s="374"/>
      <c r="DR603" s="72"/>
      <c r="DS603" s="246"/>
      <c r="DU603" s="96"/>
      <c r="DW603" s="178"/>
      <c r="DX603" s="304" t="e">
        <f t="shared" si="389"/>
        <v>#DIV/0!</v>
      </c>
      <c r="DY603" s="77" t="e">
        <f t="shared" si="390"/>
        <v>#DIV/0!</v>
      </c>
      <c r="DZ603" s="304" t="e">
        <f t="shared" si="391"/>
        <v>#DIV/0!</v>
      </c>
      <c r="EA603" s="77" t="e">
        <f t="shared" si="392"/>
        <v>#DIV/0!</v>
      </c>
      <c r="EB603" s="304" t="e">
        <f t="shared" si="393"/>
        <v>#DIV/0!</v>
      </c>
      <c r="EC603" s="77" t="e">
        <f t="shared" si="394"/>
        <v>#DIV/0!</v>
      </c>
      <c r="ED603" s="304" t="e">
        <f t="shared" si="395"/>
        <v>#DIV/0!</v>
      </c>
      <c r="EE603" s="77" t="e">
        <f t="shared" si="396"/>
        <v>#DIV/0!</v>
      </c>
      <c r="EF603" s="304" t="e">
        <f t="shared" si="397"/>
        <v>#DIV/0!</v>
      </c>
      <c r="EG603" s="77" t="e">
        <f t="shared" si="398"/>
        <v>#DIV/0!</v>
      </c>
      <c r="EH603" s="304" t="e">
        <f t="shared" si="399"/>
        <v>#DIV/0!</v>
      </c>
      <c r="EI603" s="77" t="e">
        <f t="shared" si="400"/>
        <v>#DIV/0!</v>
      </c>
      <c r="EJ603" s="304" t="e">
        <f t="shared" si="401"/>
        <v>#DIV/0!</v>
      </c>
      <c r="EK603" s="77" t="e">
        <f t="shared" si="402"/>
        <v>#DIV/0!</v>
      </c>
      <c r="EL603" s="304" t="e">
        <f t="shared" si="403"/>
        <v>#DIV/0!</v>
      </c>
      <c r="EM603" s="77" t="e">
        <f t="shared" si="404"/>
        <v>#DIV/0!</v>
      </c>
      <c r="EN603" s="304" t="e">
        <f t="shared" si="405"/>
        <v>#DIV/0!</v>
      </c>
      <c r="EO603" s="77" t="e">
        <f t="shared" si="406"/>
        <v>#DIV/0!</v>
      </c>
      <c r="EP603" s="304" t="e">
        <f t="shared" si="407"/>
        <v>#DIV/0!</v>
      </c>
      <c r="EQ603" s="77" t="e">
        <f t="shared" si="408"/>
        <v>#DIV/0!</v>
      </c>
      <c r="ER603" s="77" t="e">
        <f t="shared" si="409"/>
        <v>#DIV/0!</v>
      </c>
      <c r="ES603" s="77" t="e">
        <f t="shared" si="410"/>
        <v>#DIV/0!</v>
      </c>
    </row>
    <row r="604" spans="1:149" s="77" customFormat="1" x14ac:dyDescent="0.45">
      <c r="A604" s="78" t="s">
        <v>1444</v>
      </c>
      <c r="B604" s="178" t="s">
        <v>3403</v>
      </c>
      <c r="C604" s="77" t="s">
        <v>3444</v>
      </c>
      <c r="D604" s="77" t="s">
        <v>3663</v>
      </c>
      <c r="E604" s="78" t="s">
        <v>637</v>
      </c>
      <c r="F604" s="78" t="s">
        <v>1645</v>
      </c>
      <c r="G604" s="72" t="s">
        <v>3367</v>
      </c>
      <c r="H604" s="78" t="s">
        <v>1100</v>
      </c>
      <c r="I604" s="78">
        <v>238</v>
      </c>
      <c r="J604" s="300">
        <v>212.60000000000002</v>
      </c>
      <c r="K604" s="78">
        <v>1</v>
      </c>
      <c r="L604" s="300">
        <v>930</v>
      </c>
      <c r="M604" s="72">
        <v>5</v>
      </c>
      <c r="O604" s="78" t="s">
        <v>3460</v>
      </c>
      <c r="P604" s="72" t="s">
        <v>3203</v>
      </c>
      <c r="Q604" s="125"/>
      <c r="R604" s="164">
        <v>1.1000000000000001</v>
      </c>
      <c r="S604" s="110">
        <v>-10.3</v>
      </c>
      <c r="AA604" s="195"/>
      <c r="AB604" s="195"/>
      <c r="AC604" s="195"/>
      <c r="AD604" s="72"/>
      <c r="AE604" s="316">
        <v>0.8</v>
      </c>
      <c r="AF604" s="195"/>
      <c r="AG604" s="195">
        <v>0.2</v>
      </c>
      <c r="AH604" s="72"/>
      <c r="AQ604" s="212" t="s">
        <v>824</v>
      </c>
      <c r="AR604" s="66">
        <v>0.88480000000000003</v>
      </c>
      <c r="AS604" s="66">
        <v>1.917</v>
      </c>
      <c r="AU604" s="276">
        <v>1700.8000000000002</v>
      </c>
      <c r="AV604" s="276">
        <v>425.19999999999993</v>
      </c>
      <c r="AW604" s="276">
        <v>1504.8678400000001</v>
      </c>
      <c r="AX604" s="95">
        <v>15.768922643208569</v>
      </c>
      <c r="AY604" s="276">
        <v>815.10839999999985</v>
      </c>
      <c r="AZ604" s="95">
        <v>11.190996129704269</v>
      </c>
      <c r="BA604" s="178"/>
      <c r="BB604" s="98" t="s">
        <v>722</v>
      </c>
      <c r="BC604" s="270" t="s">
        <v>1126</v>
      </c>
      <c r="BD604" s="152"/>
      <c r="BE604" s="152"/>
      <c r="BF604" s="152"/>
      <c r="BG604" s="152"/>
      <c r="BH604" s="152"/>
      <c r="BI604" s="152"/>
      <c r="BJ604" s="152"/>
      <c r="BK604" s="152"/>
      <c r="BL604" s="152"/>
      <c r="BM604" s="152"/>
      <c r="BN604" s="152"/>
      <c r="BO604" s="152"/>
      <c r="BP604" s="152"/>
      <c r="BQ604" s="152"/>
      <c r="BR604" s="152"/>
      <c r="BS604" s="152"/>
      <c r="BT604" s="152"/>
      <c r="BU604" s="152"/>
      <c r="BV604" s="152"/>
      <c r="BW604" s="152"/>
      <c r="BX604" s="152"/>
      <c r="BY604" s="152"/>
      <c r="BZ604" s="152"/>
      <c r="CA604" s="152"/>
      <c r="CB604" s="152"/>
      <c r="CC604" s="152"/>
      <c r="CD604" s="72"/>
      <c r="CE604" s="72"/>
      <c r="CF604" s="72"/>
      <c r="CG604" s="72"/>
      <c r="CH604" s="72"/>
      <c r="CI604" s="72"/>
      <c r="CJ604" s="72"/>
      <c r="CK604" s="72"/>
      <c r="CL604" s="72"/>
      <c r="CM604" s="72"/>
      <c r="CN604" s="72"/>
      <c r="CO604" s="72"/>
      <c r="CP604" s="72"/>
      <c r="CQ604" s="72"/>
      <c r="CR604" s="72"/>
      <c r="CS604" s="72"/>
      <c r="CT604" s="72"/>
      <c r="CU604" s="72"/>
      <c r="CV604" s="72"/>
      <c r="CW604" s="72"/>
      <c r="CX604" s="72"/>
      <c r="CY604" s="72"/>
      <c r="CZ604" s="72"/>
      <c r="DA604" s="72"/>
      <c r="DB604" s="72"/>
      <c r="DC604" s="72"/>
      <c r="DD604" s="72"/>
      <c r="DE604" s="72"/>
      <c r="DF604" s="72"/>
      <c r="DG604" s="72"/>
      <c r="DH604" s="78">
        <f t="shared" si="387"/>
        <v>0</v>
      </c>
      <c r="DJ604" s="77">
        <f t="shared" si="388"/>
        <v>0</v>
      </c>
      <c r="DK604" s="72">
        <v>0.64</v>
      </c>
      <c r="DO604" s="358">
        <v>5.5</v>
      </c>
      <c r="DP604" s="72"/>
      <c r="DQ604" s="374"/>
      <c r="DR604" s="72"/>
      <c r="DS604" s="246"/>
      <c r="DU604" s="96"/>
      <c r="DW604" s="178"/>
      <c r="DX604" s="304" t="e">
        <f t="shared" si="389"/>
        <v>#DIV/0!</v>
      </c>
      <c r="DY604" s="77" t="e">
        <f t="shared" si="390"/>
        <v>#DIV/0!</v>
      </c>
      <c r="DZ604" s="304" t="e">
        <f t="shared" si="391"/>
        <v>#DIV/0!</v>
      </c>
      <c r="EA604" s="77" t="e">
        <f t="shared" si="392"/>
        <v>#DIV/0!</v>
      </c>
      <c r="EB604" s="304" t="e">
        <f t="shared" si="393"/>
        <v>#DIV/0!</v>
      </c>
      <c r="EC604" s="77" t="e">
        <f t="shared" si="394"/>
        <v>#DIV/0!</v>
      </c>
      <c r="ED604" s="304" t="e">
        <f t="shared" si="395"/>
        <v>#DIV/0!</v>
      </c>
      <c r="EE604" s="77" t="e">
        <f t="shared" si="396"/>
        <v>#DIV/0!</v>
      </c>
      <c r="EF604" s="304" t="e">
        <f t="shared" si="397"/>
        <v>#DIV/0!</v>
      </c>
      <c r="EG604" s="77" t="e">
        <f t="shared" si="398"/>
        <v>#DIV/0!</v>
      </c>
      <c r="EH604" s="304" t="e">
        <f t="shared" si="399"/>
        <v>#DIV/0!</v>
      </c>
      <c r="EI604" s="77" t="e">
        <f t="shared" si="400"/>
        <v>#DIV/0!</v>
      </c>
      <c r="EJ604" s="304" t="e">
        <f t="shared" si="401"/>
        <v>#DIV/0!</v>
      </c>
      <c r="EK604" s="77" t="e">
        <f t="shared" si="402"/>
        <v>#DIV/0!</v>
      </c>
      <c r="EL604" s="304" t="e">
        <f t="shared" si="403"/>
        <v>#DIV/0!</v>
      </c>
      <c r="EM604" s="77" t="e">
        <f t="shared" si="404"/>
        <v>#DIV/0!</v>
      </c>
      <c r="EN604" s="304" t="e">
        <f t="shared" si="405"/>
        <v>#DIV/0!</v>
      </c>
      <c r="EO604" s="77" t="e">
        <f t="shared" si="406"/>
        <v>#DIV/0!</v>
      </c>
      <c r="EP604" s="304" t="e">
        <f t="shared" si="407"/>
        <v>#DIV/0!</v>
      </c>
      <c r="EQ604" s="77" t="e">
        <f t="shared" si="408"/>
        <v>#DIV/0!</v>
      </c>
      <c r="ER604" s="77" t="e">
        <f t="shared" si="409"/>
        <v>#DIV/0!</v>
      </c>
      <c r="ES604" s="77" t="e">
        <f t="shared" si="410"/>
        <v>#DIV/0!</v>
      </c>
    </row>
    <row r="605" spans="1:149" s="77" customFormat="1" x14ac:dyDescent="0.45">
      <c r="A605" s="78" t="s">
        <v>1444</v>
      </c>
      <c r="B605" s="178" t="s">
        <v>3403</v>
      </c>
      <c r="C605" s="77" t="s">
        <v>3444</v>
      </c>
      <c r="D605" s="77" t="s">
        <v>3663</v>
      </c>
      <c r="E605" s="78" t="s">
        <v>637</v>
      </c>
      <c r="F605" s="78" t="s">
        <v>1646</v>
      </c>
      <c r="G605" s="72" t="s">
        <v>3367</v>
      </c>
      <c r="H605" s="78" t="s">
        <v>1100</v>
      </c>
      <c r="I605" s="78">
        <v>238</v>
      </c>
      <c r="J605" s="300">
        <v>212.60000000000002</v>
      </c>
      <c r="K605" s="78">
        <v>1</v>
      </c>
      <c r="L605" s="300">
        <v>930</v>
      </c>
      <c r="M605" s="72">
        <v>5</v>
      </c>
      <c r="O605" s="78" t="s">
        <v>3307</v>
      </c>
      <c r="P605" s="72" t="s">
        <v>3203</v>
      </c>
      <c r="Q605" s="125"/>
      <c r="R605" s="164">
        <v>1</v>
      </c>
      <c r="S605" s="110">
        <v>-10.4</v>
      </c>
      <c r="AA605" s="195"/>
      <c r="AB605" s="195"/>
      <c r="AC605" s="195"/>
      <c r="AD605" s="72"/>
      <c r="AE605" s="316">
        <v>0.72</v>
      </c>
      <c r="AF605" s="195"/>
      <c r="AG605" s="195">
        <v>0.28000000000000003</v>
      </c>
      <c r="AH605" s="72"/>
      <c r="AQ605" s="178" t="s">
        <v>824</v>
      </c>
      <c r="AR605" s="66">
        <v>0.8891</v>
      </c>
      <c r="AS605" s="66">
        <v>1.889</v>
      </c>
      <c r="AU605" s="276">
        <v>1530.72</v>
      </c>
      <c r="AV605" s="276">
        <v>595.28000000000009</v>
      </c>
      <c r="AW605" s="276">
        <v>1360.963152</v>
      </c>
      <c r="AX605" s="95">
        <v>14.316093318083052</v>
      </c>
      <c r="AY605" s="276">
        <v>1124.4839200000001</v>
      </c>
      <c r="AZ605" s="95">
        <v>15.438554180811643</v>
      </c>
      <c r="BA605" s="178"/>
      <c r="BB605" s="98" t="s">
        <v>722</v>
      </c>
      <c r="BC605" s="270" t="s">
        <v>1126</v>
      </c>
      <c r="BD605" s="152">
        <v>65.309600000000003</v>
      </c>
      <c r="BE605" s="152">
        <v>0.52</v>
      </c>
      <c r="BF605" s="152">
        <v>0.51205000000000001</v>
      </c>
      <c r="BG605" s="152">
        <v>0.06</v>
      </c>
      <c r="BH605" s="152">
        <v>13.7323</v>
      </c>
      <c r="BI605" s="152">
        <v>0.22</v>
      </c>
      <c r="BJ605" s="152"/>
      <c r="BK605" s="152"/>
      <c r="BL605" s="152"/>
      <c r="BM605" s="152"/>
      <c r="BN605" s="152">
        <v>4.1894999999999998</v>
      </c>
      <c r="BO605" s="152">
        <v>0.39</v>
      </c>
      <c r="BP605" s="152">
        <v>0.13965</v>
      </c>
      <c r="BQ605" s="152">
        <v>0.11</v>
      </c>
      <c r="BR605" s="152">
        <v>0.80996999999999997</v>
      </c>
      <c r="BS605" s="152">
        <v>0.17</v>
      </c>
      <c r="BT605" s="152"/>
      <c r="BU605" s="152"/>
      <c r="BV605" s="152"/>
      <c r="BW605" s="152"/>
      <c r="BX605" s="152">
        <v>3.6960700000000002</v>
      </c>
      <c r="BY605" s="152">
        <v>0.26</v>
      </c>
      <c r="BZ605" s="152">
        <v>2.8860999999999999</v>
      </c>
      <c r="CA605" s="152">
        <v>0.12</v>
      </c>
      <c r="CB605" s="152">
        <v>1.81545</v>
      </c>
      <c r="CC605" s="152">
        <v>0.2</v>
      </c>
      <c r="CD605" s="72"/>
      <c r="CE605" s="72"/>
      <c r="CF605" s="72"/>
      <c r="CG605" s="72"/>
      <c r="CH605" s="72"/>
      <c r="CI605" s="72"/>
      <c r="CJ605" s="72"/>
      <c r="CK605" s="72"/>
      <c r="CL605" s="72"/>
      <c r="CM605" s="72"/>
      <c r="CN605" s="72"/>
      <c r="CO605" s="72"/>
      <c r="CP605" s="72"/>
      <c r="CQ605" s="72"/>
      <c r="CR605" s="72"/>
      <c r="CS605" s="72"/>
      <c r="CT605" s="72"/>
      <c r="CU605" s="72"/>
      <c r="CV605" s="72"/>
      <c r="CW605" s="72"/>
      <c r="CX605" s="72"/>
      <c r="CY605" s="72"/>
      <c r="CZ605" s="72"/>
      <c r="DA605" s="72"/>
      <c r="DB605" s="72"/>
      <c r="DC605" s="72"/>
      <c r="DD605" s="72"/>
      <c r="DE605" s="72"/>
      <c r="DF605" s="72"/>
      <c r="DG605" s="72"/>
      <c r="DH605" s="78">
        <f t="shared" si="387"/>
        <v>93.090690000000009</v>
      </c>
      <c r="DJ605" s="77">
        <f t="shared" si="388"/>
        <v>6.9093099999999907</v>
      </c>
      <c r="DK605" s="72">
        <v>0.57999999999999996</v>
      </c>
      <c r="DO605" s="358">
        <v>6.9</v>
      </c>
      <c r="DP605" s="72"/>
      <c r="DQ605" s="374"/>
      <c r="DR605" s="72"/>
      <c r="DS605" s="246"/>
      <c r="DU605" s="96"/>
      <c r="DW605" s="178"/>
      <c r="DX605" s="304">
        <f t="shared" si="389"/>
        <v>70.156961990506232</v>
      </c>
      <c r="DY605" s="77">
        <f t="shared" si="390"/>
        <v>0.55859506466221265</v>
      </c>
      <c r="DZ605" s="304">
        <f t="shared" si="391"/>
        <v>0.55005500550054998</v>
      </c>
      <c r="EA605" s="77">
        <f t="shared" si="392"/>
        <v>6.4453276691793765E-2</v>
      </c>
      <c r="EB605" s="304">
        <f t="shared" si="393"/>
        <v>14.751528858578661</v>
      </c>
      <c r="EC605" s="77">
        <f t="shared" si="394"/>
        <v>0.23632868120324385</v>
      </c>
      <c r="ED605" s="304">
        <f t="shared" si="395"/>
        <v>4.5004500450044995</v>
      </c>
      <c r="EE605" s="77">
        <f t="shared" si="396"/>
        <v>0.41894629849665949</v>
      </c>
      <c r="EF605" s="304">
        <f t="shared" si="397"/>
        <v>0.15001500150015001</v>
      </c>
      <c r="EG605" s="77">
        <f t="shared" si="398"/>
        <v>0.11816434060162193</v>
      </c>
      <c r="EH605" s="304">
        <f t="shared" si="399"/>
        <v>0.87008700870086997</v>
      </c>
      <c r="EI605" s="77">
        <f t="shared" si="400"/>
        <v>0.18261761729341569</v>
      </c>
      <c r="EJ605" s="304">
        <f t="shared" si="401"/>
        <v>3.9703970397039705</v>
      </c>
      <c r="EK605" s="77">
        <f t="shared" si="402"/>
        <v>0.27929753233110638</v>
      </c>
      <c r="EL605" s="304">
        <f t="shared" si="403"/>
        <v>3.1003100310031</v>
      </c>
      <c r="EM605" s="77">
        <f t="shared" si="404"/>
        <v>0.12890655338358753</v>
      </c>
      <c r="EN605" s="304">
        <f t="shared" si="405"/>
        <v>1.9501950195019502</v>
      </c>
      <c r="EO605" s="77">
        <f t="shared" si="406"/>
        <v>0.21484425563931261</v>
      </c>
      <c r="EP605" s="304">
        <f t="shared" si="407"/>
        <v>0</v>
      </c>
      <c r="EQ605" s="77" t="e">
        <f t="shared" si="408"/>
        <v>#DIV/0!</v>
      </c>
      <c r="ER605" s="77">
        <f t="shared" si="409"/>
        <v>100</v>
      </c>
      <c r="ES605" s="77">
        <f t="shared" si="410"/>
        <v>0</v>
      </c>
    </row>
    <row r="606" spans="1:149" s="77" customFormat="1" x14ac:dyDescent="0.45">
      <c r="A606" s="78" t="s">
        <v>1444</v>
      </c>
      <c r="B606" s="178" t="s">
        <v>3403</v>
      </c>
      <c r="C606" s="77" t="s">
        <v>3444</v>
      </c>
      <c r="D606" s="77" t="s">
        <v>3663</v>
      </c>
      <c r="E606" s="78" t="s">
        <v>637</v>
      </c>
      <c r="F606" s="78" t="s">
        <v>1647</v>
      </c>
      <c r="G606" s="72" t="s">
        <v>3367</v>
      </c>
      <c r="H606" s="78" t="s">
        <v>1100</v>
      </c>
      <c r="I606" s="78">
        <v>256</v>
      </c>
      <c r="J606" s="300">
        <v>221</v>
      </c>
      <c r="K606" s="78">
        <v>1</v>
      </c>
      <c r="L606" s="300">
        <v>930</v>
      </c>
      <c r="M606" s="72">
        <v>5</v>
      </c>
      <c r="O606" s="78" t="s">
        <v>3655</v>
      </c>
      <c r="P606" s="72" t="s">
        <v>3203</v>
      </c>
      <c r="Q606" s="125"/>
      <c r="R606" s="164">
        <v>0.9</v>
      </c>
      <c r="S606" s="110">
        <v>-10.4</v>
      </c>
      <c r="AA606" s="195"/>
      <c r="AB606" s="195"/>
      <c r="AC606" s="195"/>
      <c r="AD606" s="72"/>
      <c r="AE606" s="316">
        <v>1</v>
      </c>
      <c r="AF606" s="195"/>
      <c r="AG606" s="195">
        <v>0</v>
      </c>
      <c r="AH606" s="72"/>
      <c r="AQ606" s="178"/>
      <c r="AR606" s="66">
        <v>0.88129999999999997</v>
      </c>
      <c r="AS606" s="66"/>
      <c r="AU606" s="276">
        <v>2210</v>
      </c>
      <c r="AV606" s="276"/>
      <c r="AW606" s="276">
        <v>1947.673</v>
      </c>
      <c r="AX606" s="95"/>
      <c r="AY606" s="276"/>
      <c r="AZ606" s="95"/>
      <c r="BA606" s="178"/>
      <c r="BB606" s="98" t="s">
        <v>722</v>
      </c>
      <c r="BC606" s="270" t="s">
        <v>1126</v>
      </c>
      <c r="BD606" s="152"/>
      <c r="BE606" s="152"/>
      <c r="BF606" s="152"/>
      <c r="BG606" s="152"/>
      <c r="BH606" s="152"/>
      <c r="BI606" s="152"/>
      <c r="BJ606" s="152"/>
      <c r="BK606" s="152"/>
      <c r="BL606" s="152"/>
      <c r="BM606" s="152"/>
      <c r="BN606" s="152"/>
      <c r="BO606" s="152"/>
      <c r="BP606" s="152"/>
      <c r="BQ606" s="152"/>
      <c r="BR606" s="152"/>
      <c r="BS606" s="152"/>
      <c r="BT606" s="152"/>
      <c r="BU606" s="152"/>
      <c r="BV606" s="152"/>
      <c r="BW606" s="152"/>
      <c r="BX606" s="152"/>
      <c r="BY606" s="152"/>
      <c r="BZ606" s="152"/>
      <c r="CA606" s="152"/>
      <c r="CB606" s="152"/>
      <c r="CC606" s="152"/>
      <c r="CD606" s="72"/>
      <c r="CE606" s="72"/>
      <c r="CF606" s="72"/>
      <c r="CG606" s="72"/>
      <c r="CH606" s="72"/>
      <c r="CI606" s="72"/>
      <c r="CJ606" s="72"/>
      <c r="CK606" s="72"/>
      <c r="CL606" s="72"/>
      <c r="CM606" s="72"/>
      <c r="CN606" s="72"/>
      <c r="CO606" s="72"/>
      <c r="CP606" s="72"/>
      <c r="CQ606" s="72"/>
      <c r="CR606" s="72"/>
      <c r="CS606" s="72"/>
      <c r="CT606" s="72"/>
      <c r="CU606" s="72"/>
      <c r="CV606" s="72"/>
      <c r="CW606" s="72"/>
      <c r="CX606" s="72"/>
      <c r="CY606" s="72"/>
      <c r="CZ606" s="72"/>
      <c r="DA606" s="72"/>
      <c r="DB606" s="72"/>
      <c r="DC606" s="72"/>
      <c r="DD606" s="72"/>
      <c r="DE606" s="72"/>
      <c r="DF606" s="72"/>
      <c r="DG606" s="72"/>
      <c r="DH606" s="78">
        <f t="shared" si="387"/>
        <v>0</v>
      </c>
      <c r="DJ606" s="77">
        <f t="shared" si="388"/>
        <v>0</v>
      </c>
      <c r="DK606" s="72">
        <v>0.67</v>
      </c>
      <c r="DO606" s="358">
        <v>6.4</v>
      </c>
      <c r="DP606" s="72"/>
      <c r="DQ606" s="374"/>
      <c r="DR606" s="72"/>
      <c r="DS606" s="246"/>
      <c r="DU606" s="96"/>
      <c r="DW606" s="178"/>
      <c r="DX606" s="304" t="e">
        <f t="shared" si="389"/>
        <v>#DIV/0!</v>
      </c>
      <c r="DY606" s="77" t="e">
        <f t="shared" si="390"/>
        <v>#DIV/0!</v>
      </c>
      <c r="DZ606" s="304" t="e">
        <f t="shared" si="391"/>
        <v>#DIV/0!</v>
      </c>
      <c r="EA606" s="77" t="e">
        <f t="shared" si="392"/>
        <v>#DIV/0!</v>
      </c>
      <c r="EB606" s="304" t="e">
        <f t="shared" si="393"/>
        <v>#DIV/0!</v>
      </c>
      <c r="EC606" s="77" t="e">
        <f t="shared" si="394"/>
        <v>#DIV/0!</v>
      </c>
      <c r="ED606" s="304" t="e">
        <f t="shared" si="395"/>
        <v>#DIV/0!</v>
      </c>
      <c r="EE606" s="77" t="e">
        <f t="shared" si="396"/>
        <v>#DIV/0!</v>
      </c>
      <c r="EF606" s="304" t="e">
        <f t="shared" si="397"/>
        <v>#DIV/0!</v>
      </c>
      <c r="EG606" s="77" t="e">
        <f t="shared" si="398"/>
        <v>#DIV/0!</v>
      </c>
      <c r="EH606" s="304" t="e">
        <f t="shared" si="399"/>
        <v>#DIV/0!</v>
      </c>
      <c r="EI606" s="77" t="e">
        <f t="shared" si="400"/>
        <v>#DIV/0!</v>
      </c>
      <c r="EJ606" s="304" t="e">
        <f t="shared" si="401"/>
        <v>#DIV/0!</v>
      </c>
      <c r="EK606" s="77" t="e">
        <f t="shared" si="402"/>
        <v>#DIV/0!</v>
      </c>
      <c r="EL606" s="304" t="e">
        <f t="shared" si="403"/>
        <v>#DIV/0!</v>
      </c>
      <c r="EM606" s="77" t="e">
        <f t="shared" si="404"/>
        <v>#DIV/0!</v>
      </c>
      <c r="EN606" s="304" t="e">
        <f t="shared" si="405"/>
        <v>#DIV/0!</v>
      </c>
      <c r="EO606" s="77" t="e">
        <f t="shared" si="406"/>
        <v>#DIV/0!</v>
      </c>
      <c r="EP606" s="304" t="e">
        <f t="shared" si="407"/>
        <v>#DIV/0!</v>
      </c>
      <c r="EQ606" s="77" t="e">
        <f t="shared" si="408"/>
        <v>#DIV/0!</v>
      </c>
      <c r="ER606" s="77" t="e">
        <f t="shared" si="409"/>
        <v>#DIV/0!</v>
      </c>
      <c r="ES606" s="77" t="e">
        <f t="shared" si="410"/>
        <v>#DIV/0!</v>
      </c>
    </row>
    <row r="607" spans="1:149" s="77" customFormat="1" x14ac:dyDescent="0.45">
      <c r="A607" s="78" t="s">
        <v>1444</v>
      </c>
      <c r="B607" s="178" t="s">
        <v>3403</v>
      </c>
      <c r="C607" s="77" t="s">
        <v>3444</v>
      </c>
      <c r="D607" s="77" t="s">
        <v>3663</v>
      </c>
      <c r="E607" s="78" t="s">
        <v>637</v>
      </c>
      <c r="F607" s="78" t="s">
        <v>1648</v>
      </c>
      <c r="G607" s="72" t="s">
        <v>3367</v>
      </c>
      <c r="H607" s="78" t="s">
        <v>1100</v>
      </c>
      <c r="I607" s="78">
        <v>256</v>
      </c>
      <c r="J607" s="300">
        <v>221</v>
      </c>
      <c r="K607" s="78">
        <v>1</v>
      </c>
      <c r="L607" s="300">
        <v>930</v>
      </c>
      <c r="M607" s="72">
        <v>5</v>
      </c>
      <c r="O607" s="78" t="s">
        <v>3201</v>
      </c>
      <c r="P607" s="72" t="s">
        <v>3203</v>
      </c>
      <c r="Q607" s="125"/>
      <c r="R607" s="164">
        <v>0.8</v>
      </c>
      <c r="S607" s="110">
        <v>-10.5</v>
      </c>
      <c r="AA607" s="195"/>
      <c r="AB607" s="195"/>
      <c r="AC607" s="195"/>
      <c r="AD607" s="72"/>
      <c r="AE607" s="316">
        <v>0.9</v>
      </c>
      <c r="AF607" s="195"/>
      <c r="AG607" s="195">
        <v>0.1</v>
      </c>
      <c r="AH607" s="72"/>
      <c r="AQ607" s="212" t="s">
        <v>824</v>
      </c>
      <c r="AR607" s="66">
        <v>0.8821</v>
      </c>
      <c r="AS607" s="66">
        <v>2.0110000000000001</v>
      </c>
      <c r="AU607" s="276">
        <v>1989</v>
      </c>
      <c r="AV607" s="276">
        <v>220.99999999999994</v>
      </c>
      <c r="AW607" s="276">
        <v>1754.4969000000001</v>
      </c>
      <c r="AX607" s="95">
        <v>17.644577658780957</v>
      </c>
      <c r="AY607" s="276">
        <v>444.43099999999993</v>
      </c>
      <c r="AZ607" s="95">
        <v>5.9940283095844649</v>
      </c>
      <c r="BA607" s="178"/>
      <c r="BB607" s="98" t="s">
        <v>722</v>
      </c>
      <c r="BC607" s="270" t="s">
        <v>1126</v>
      </c>
      <c r="BD607" s="152"/>
      <c r="BE607" s="152"/>
      <c r="BF607" s="152"/>
      <c r="BG607" s="152"/>
      <c r="BH607" s="152"/>
      <c r="BI607" s="152"/>
      <c r="BJ607" s="152"/>
      <c r="BK607" s="152"/>
      <c r="BL607" s="152"/>
      <c r="BM607" s="152"/>
      <c r="BN607" s="152"/>
      <c r="BO607" s="152"/>
      <c r="BP607" s="152"/>
      <c r="BQ607" s="152"/>
      <c r="BR607" s="152"/>
      <c r="BS607" s="152"/>
      <c r="BT607" s="152"/>
      <c r="BU607" s="152"/>
      <c r="BV607" s="152"/>
      <c r="BW607" s="152"/>
      <c r="BX607" s="152"/>
      <c r="BY607" s="152"/>
      <c r="BZ607" s="152"/>
      <c r="CA607" s="152"/>
      <c r="CB607" s="152"/>
      <c r="CC607" s="152"/>
      <c r="CD607" s="72"/>
      <c r="CE607" s="72"/>
      <c r="CF607" s="72"/>
      <c r="CG607" s="72"/>
      <c r="CH607" s="72"/>
      <c r="CI607" s="72"/>
      <c r="CJ607" s="72"/>
      <c r="CK607" s="72"/>
      <c r="CL607" s="72"/>
      <c r="CM607" s="72"/>
      <c r="CN607" s="72"/>
      <c r="CO607" s="72"/>
      <c r="CP607" s="72"/>
      <c r="CQ607" s="72"/>
      <c r="CR607" s="72"/>
      <c r="CS607" s="72"/>
      <c r="CT607" s="72"/>
      <c r="CU607" s="72"/>
      <c r="CV607" s="72"/>
      <c r="CW607" s="72"/>
      <c r="CX607" s="72"/>
      <c r="CY607" s="72"/>
      <c r="CZ607" s="72"/>
      <c r="DA607" s="72"/>
      <c r="DB607" s="72"/>
      <c r="DC607" s="72"/>
      <c r="DD607" s="72"/>
      <c r="DE607" s="72"/>
      <c r="DF607" s="72"/>
      <c r="DG607" s="72"/>
      <c r="DH607" s="78">
        <f t="shared" si="387"/>
        <v>0</v>
      </c>
      <c r="DJ607" s="77">
        <f t="shared" si="388"/>
        <v>0</v>
      </c>
      <c r="DK607" s="72">
        <v>0.64</v>
      </c>
      <c r="DO607" s="358">
        <v>5.8</v>
      </c>
      <c r="DP607" s="72"/>
      <c r="DQ607" s="374"/>
      <c r="DR607" s="72"/>
      <c r="DS607" s="246"/>
      <c r="DU607" s="96"/>
      <c r="DW607" s="178"/>
      <c r="DX607" s="304" t="e">
        <f t="shared" si="389"/>
        <v>#DIV/0!</v>
      </c>
      <c r="DY607" s="77" t="e">
        <f t="shared" si="390"/>
        <v>#DIV/0!</v>
      </c>
      <c r="DZ607" s="304" t="e">
        <f t="shared" si="391"/>
        <v>#DIV/0!</v>
      </c>
      <c r="EA607" s="77" t="e">
        <f t="shared" si="392"/>
        <v>#DIV/0!</v>
      </c>
      <c r="EB607" s="304" t="e">
        <f t="shared" si="393"/>
        <v>#DIV/0!</v>
      </c>
      <c r="EC607" s="77" t="e">
        <f t="shared" si="394"/>
        <v>#DIV/0!</v>
      </c>
      <c r="ED607" s="304" t="e">
        <f t="shared" si="395"/>
        <v>#DIV/0!</v>
      </c>
      <c r="EE607" s="77" t="e">
        <f t="shared" si="396"/>
        <v>#DIV/0!</v>
      </c>
      <c r="EF607" s="304" t="e">
        <f t="shared" si="397"/>
        <v>#DIV/0!</v>
      </c>
      <c r="EG607" s="77" t="e">
        <f t="shared" si="398"/>
        <v>#DIV/0!</v>
      </c>
      <c r="EH607" s="304" t="e">
        <f t="shared" si="399"/>
        <v>#DIV/0!</v>
      </c>
      <c r="EI607" s="77" t="e">
        <f t="shared" si="400"/>
        <v>#DIV/0!</v>
      </c>
      <c r="EJ607" s="304" t="e">
        <f t="shared" si="401"/>
        <v>#DIV/0!</v>
      </c>
      <c r="EK607" s="77" t="e">
        <f t="shared" si="402"/>
        <v>#DIV/0!</v>
      </c>
      <c r="EL607" s="304" t="e">
        <f t="shared" si="403"/>
        <v>#DIV/0!</v>
      </c>
      <c r="EM607" s="77" t="e">
        <f t="shared" si="404"/>
        <v>#DIV/0!</v>
      </c>
      <c r="EN607" s="304" t="e">
        <f t="shared" si="405"/>
        <v>#DIV/0!</v>
      </c>
      <c r="EO607" s="77" t="e">
        <f t="shared" si="406"/>
        <v>#DIV/0!</v>
      </c>
      <c r="EP607" s="304" t="e">
        <f t="shared" si="407"/>
        <v>#DIV/0!</v>
      </c>
      <c r="EQ607" s="77" t="e">
        <f t="shared" si="408"/>
        <v>#DIV/0!</v>
      </c>
      <c r="ER607" s="77" t="e">
        <f t="shared" si="409"/>
        <v>#DIV/0!</v>
      </c>
      <c r="ES607" s="77" t="e">
        <f t="shared" si="410"/>
        <v>#DIV/0!</v>
      </c>
    </row>
    <row r="608" spans="1:149" s="77" customFormat="1" x14ac:dyDescent="0.45">
      <c r="A608" s="78" t="s">
        <v>1444</v>
      </c>
      <c r="B608" s="178" t="s">
        <v>3403</v>
      </c>
      <c r="C608" s="77" t="s">
        <v>3444</v>
      </c>
      <c r="D608" s="77" t="s">
        <v>3663</v>
      </c>
      <c r="E608" s="78" t="s">
        <v>637</v>
      </c>
      <c r="F608" s="78" t="s">
        <v>1649</v>
      </c>
      <c r="G608" s="72" t="s">
        <v>3367</v>
      </c>
      <c r="H608" s="78" t="s">
        <v>1100</v>
      </c>
      <c r="I608" s="78">
        <v>256</v>
      </c>
      <c r="J608" s="300">
        <v>221</v>
      </c>
      <c r="K608" s="78">
        <v>1</v>
      </c>
      <c r="L608" s="300">
        <v>930</v>
      </c>
      <c r="M608" s="72">
        <v>5</v>
      </c>
      <c r="O608" s="78" t="s">
        <v>3201</v>
      </c>
      <c r="P608" s="72" t="s">
        <v>3203</v>
      </c>
      <c r="Q608" s="125"/>
      <c r="R608" s="164">
        <v>0.8</v>
      </c>
      <c r="S608" s="110">
        <v>-10.6</v>
      </c>
      <c r="AA608" s="195"/>
      <c r="AB608" s="195"/>
      <c r="AC608" s="195"/>
      <c r="AD608" s="72"/>
      <c r="AE608" s="316">
        <v>0.79</v>
      </c>
      <c r="AF608" s="195"/>
      <c r="AG608" s="195">
        <v>0.21</v>
      </c>
      <c r="AH608" s="72"/>
      <c r="AQ608" s="212" t="s">
        <v>824</v>
      </c>
      <c r="AR608" s="66">
        <v>0.88570000000000004</v>
      </c>
      <c r="AS608" s="66">
        <v>1.968</v>
      </c>
      <c r="AU608" s="276">
        <v>1745.9</v>
      </c>
      <c r="AV608" s="276">
        <v>464.09999999999991</v>
      </c>
      <c r="AW608" s="276">
        <v>1546.3436300000001</v>
      </c>
      <c r="AX608" s="95">
        <v>15.629012069399135</v>
      </c>
      <c r="AY608" s="276">
        <v>913.34879999999976</v>
      </c>
      <c r="AZ608" s="95">
        <v>12.318309397240514</v>
      </c>
      <c r="BA608" s="178"/>
      <c r="BB608" s="98" t="s">
        <v>722</v>
      </c>
      <c r="BC608" s="270" t="s">
        <v>1126</v>
      </c>
      <c r="BD608" s="152"/>
      <c r="BE608" s="152"/>
      <c r="BF608" s="152"/>
      <c r="BG608" s="152"/>
      <c r="BH608" s="152"/>
      <c r="BI608" s="152"/>
      <c r="BJ608" s="152"/>
      <c r="BK608" s="152"/>
      <c r="BL608" s="152"/>
      <c r="BM608" s="152"/>
      <c r="BN608" s="152"/>
      <c r="BO608" s="152"/>
      <c r="BP608" s="152"/>
      <c r="BQ608" s="152"/>
      <c r="BR608" s="152"/>
      <c r="BS608" s="152"/>
      <c r="BT608" s="152"/>
      <c r="BU608" s="152"/>
      <c r="BV608" s="152"/>
      <c r="BW608" s="152"/>
      <c r="BX608" s="152"/>
      <c r="BY608" s="152"/>
      <c r="BZ608" s="152"/>
      <c r="CA608" s="152"/>
      <c r="CB608" s="152"/>
      <c r="CC608" s="152"/>
      <c r="CD608" s="72"/>
      <c r="CE608" s="72"/>
      <c r="CF608" s="72"/>
      <c r="CG608" s="72"/>
      <c r="CH608" s="72"/>
      <c r="CI608" s="72"/>
      <c r="CJ608" s="72"/>
      <c r="CK608" s="72"/>
      <c r="CL608" s="72"/>
      <c r="CM608" s="72"/>
      <c r="CN608" s="72"/>
      <c r="CO608" s="72"/>
      <c r="CP608" s="72"/>
      <c r="CQ608" s="72"/>
      <c r="CR608" s="72"/>
      <c r="CS608" s="72"/>
      <c r="CT608" s="72"/>
      <c r="CU608" s="72"/>
      <c r="CV608" s="72"/>
      <c r="CW608" s="72"/>
      <c r="CX608" s="72"/>
      <c r="CY608" s="72"/>
      <c r="CZ608" s="72"/>
      <c r="DA608" s="72"/>
      <c r="DB608" s="72"/>
      <c r="DC608" s="72"/>
      <c r="DD608" s="72"/>
      <c r="DE608" s="72"/>
      <c r="DF608" s="72"/>
      <c r="DG608" s="72"/>
      <c r="DH608" s="78">
        <f t="shared" si="387"/>
        <v>0</v>
      </c>
      <c r="DJ608" s="77">
        <f t="shared" si="388"/>
        <v>0</v>
      </c>
      <c r="DK608" s="72">
        <v>0.55000000000000004</v>
      </c>
      <c r="DO608" s="358">
        <v>5.4</v>
      </c>
      <c r="DP608" s="72"/>
      <c r="DQ608" s="374"/>
      <c r="DR608" s="72"/>
      <c r="DS608" s="246"/>
      <c r="DU608" s="96"/>
      <c r="DW608" s="178"/>
      <c r="DX608" s="304" t="e">
        <f t="shared" si="389"/>
        <v>#DIV/0!</v>
      </c>
      <c r="DY608" s="77" t="e">
        <f t="shared" si="390"/>
        <v>#DIV/0!</v>
      </c>
      <c r="DZ608" s="304" t="e">
        <f t="shared" si="391"/>
        <v>#DIV/0!</v>
      </c>
      <c r="EA608" s="77" t="e">
        <f t="shared" si="392"/>
        <v>#DIV/0!</v>
      </c>
      <c r="EB608" s="304" t="e">
        <f t="shared" si="393"/>
        <v>#DIV/0!</v>
      </c>
      <c r="EC608" s="77" t="e">
        <f t="shared" si="394"/>
        <v>#DIV/0!</v>
      </c>
      <c r="ED608" s="304" t="e">
        <f t="shared" si="395"/>
        <v>#DIV/0!</v>
      </c>
      <c r="EE608" s="77" t="e">
        <f t="shared" si="396"/>
        <v>#DIV/0!</v>
      </c>
      <c r="EF608" s="304" t="e">
        <f t="shared" si="397"/>
        <v>#DIV/0!</v>
      </c>
      <c r="EG608" s="77" t="e">
        <f t="shared" si="398"/>
        <v>#DIV/0!</v>
      </c>
      <c r="EH608" s="304" t="e">
        <f t="shared" si="399"/>
        <v>#DIV/0!</v>
      </c>
      <c r="EI608" s="77" t="e">
        <f t="shared" si="400"/>
        <v>#DIV/0!</v>
      </c>
      <c r="EJ608" s="304" t="e">
        <f t="shared" si="401"/>
        <v>#DIV/0!</v>
      </c>
      <c r="EK608" s="77" t="e">
        <f t="shared" si="402"/>
        <v>#DIV/0!</v>
      </c>
      <c r="EL608" s="304" t="e">
        <f t="shared" si="403"/>
        <v>#DIV/0!</v>
      </c>
      <c r="EM608" s="77" t="e">
        <f t="shared" si="404"/>
        <v>#DIV/0!</v>
      </c>
      <c r="EN608" s="304" t="e">
        <f t="shared" si="405"/>
        <v>#DIV/0!</v>
      </c>
      <c r="EO608" s="77" t="e">
        <f t="shared" si="406"/>
        <v>#DIV/0!</v>
      </c>
      <c r="EP608" s="304" t="e">
        <f t="shared" si="407"/>
        <v>#DIV/0!</v>
      </c>
      <c r="EQ608" s="77" t="e">
        <f t="shared" si="408"/>
        <v>#DIV/0!</v>
      </c>
      <c r="ER608" s="77" t="e">
        <f t="shared" si="409"/>
        <v>#DIV/0!</v>
      </c>
      <c r="ES608" s="77" t="e">
        <f t="shared" si="410"/>
        <v>#DIV/0!</v>
      </c>
    </row>
    <row r="609" spans="1:149" s="77" customFormat="1" x14ac:dyDescent="0.45">
      <c r="A609" s="78" t="s">
        <v>1444</v>
      </c>
      <c r="B609" s="178" t="s">
        <v>3403</v>
      </c>
      <c r="C609" s="77" t="s">
        <v>3444</v>
      </c>
      <c r="D609" s="77" t="s">
        <v>3663</v>
      </c>
      <c r="E609" s="78" t="s">
        <v>637</v>
      </c>
      <c r="F609" s="78" t="s">
        <v>1650</v>
      </c>
      <c r="G609" s="72" t="s">
        <v>3367</v>
      </c>
      <c r="H609" s="78" t="s">
        <v>1100</v>
      </c>
      <c r="I609" s="78">
        <v>256</v>
      </c>
      <c r="J609" s="300">
        <v>221</v>
      </c>
      <c r="K609" s="78">
        <v>1</v>
      </c>
      <c r="L609" s="300">
        <v>930</v>
      </c>
      <c r="M609" s="72">
        <v>5</v>
      </c>
      <c r="O609" s="78" t="s">
        <v>3490</v>
      </c>
      <c r="P609" s="72" t="s">
        <v>3202</v>
      </c>
      <c r="Q609" s="125"/>
      <c r="R609" s="164">
        <v>0.7</v>
      </c>
      <c r="S609" s="110">
        <v>-10.7</v>
      </c>
      <c r="AA609" s="195"/>
      <c r="AB609" s="195"/>
      <c r="AC609" s="195"/>
      <c r="AD609" s="72"/>
      <c r="AE609" s="316">
        <v>0.71</v>
      </c>
      <c r="AF609" s="195"/>
      <c r="AG609" s="195">
        <v>0.28999999999999998</v>
      </c>
      <c r="AH609" s="72"/>
      <c r="AQ609" s="178" t="s">
        <v>824</v>
      </c>
      <c r="AR609" s="66">
        <v>0.89039999999999997</v>
      </c>
      <c r="AS609" s="66">
        <v>1.9370000000000001</v>
      </c>
      <c r="AU609" s="276">
        <v>1569.1</v>
      </c>
      <c r="AV609" s="276">
        <v>640.90000000000009</v>
      </c>
      <c r="AW609" s="276">
        <v>1397.12664</v>
      </c>
      <c r="AX609" s="95">
        <v>14.181280520063194</v>
      </c>
      <c r="AY609" s="276">
        <v>1241.4233000000002</v>
      </c>
      <c r="AZ609" s="95">
        <v>16.743040886836809</v>
      </c>
      <c r="BA609" s="178"/>
      <c r="BB609" s="98" t="s">
        <v>722</v>
      </c>
      <c r="BC609" s="270" t="s">
        <v>1126</v>
      </c>
      <c r="BD609" s="152"/>
      <c r="BE609" s="152"/>
      <c r="BF609" s="152"/>
      <c r="BG609" s="152"/>
      <c r="BH609" s="152"/>
      <c r="BI609" s="152"/>
      <c r="BJ609" s="152"/>
      <c r="BK609" s="152"/>
      <c r="BL609" s="152"/>
      <c r="BM609" s="152"/>
      <c r="BN609" s="152"/>
      <c r="BO609" s="152"/>
      <c r="BP609" s="152"/>
      <c r="BQ609" s="152"/>
      <c r="BR609" s="152"/>
      <c r="BS609" s="152"/>
      <c r="BT609" s="152"/>
      <c r="BU609" s="152"/>
      <c r="BV609" s="152"/>
      <c r="BW609" s="152"/>
      <c r="BX609" s="152"/>
      <c r="BY609" s="152"/>
      <c r="BZ609" s="152"/>
      <c r="CA609" s="152"/>
      <c r="CB609" s="152"/>
      <c r="CC609" s="152"/>
      <c r="CD609" s="72"/>
      <c r="CE609" s="72"/>
      <c r="CF609" s="72"/>
      <c r="CG609" s="72"/>
      <c r="CH609" s="72"/>
      <c r="CI609" s="72"/>
      <c r="CJ609" s="72"/>
      <c r="CK609" s="72"/>
      <c r="CL609" s="72"/>
      <c r="CM609" s="72"/>
      <c r="CN609" s="72"/>
      <c r="CO609" s="72"/>
      <c r="CP609" s="72"/>
      <c r="CQ609" s="72"/>
      <c r="CR609" s="72"/>
      <c r="CS609" s="72"/>
      <c r="CT609" s="72"/>
      <c r="CU609" s="72"/>
      <c r="CV609" s="72"/>
      <c r="CW609" s="72"/>
      <c r="CX609" s="72"/>
      <c r="CY609" s="72"/>
      <c r="CZ609" s="72"/>
      <c r="DA609" s="72"/>
      <c r="DB609" s="72"/>
      <c r="DC609" s="72"/>
      <c r="DD609" s="72"/>
      <c r="DE609" s="72"/>
      <c r="DF609" s="72"/>
      <c r="DG609" s="72"/>
      <c r="DH609" s="78">
        <f t="shared" si="387"/>
        <v>0</v>
      </c>
      <c r="DJ609" s="77">
        <f t="shared" si="388"/>
        <v>0</v>
      </c>
      <c r="DK609" s="72">
        <v>0.51</v>
      </c>
      <c r="DO609" s="358">
        <v>6.9</v>
      </c>
      <c r="DP609" s="72"/>
      <c r="DQ609" s="374"/>
      <c r="DR609" s="72"/>
      <c r="DS609" s="246"/>
      <c r="DU609" s="96"/>
      <c r="DW609" s="178"/>
      <c r="DX609" s="304" t="e">
        <f t="shared" si="389"/>
        <v>#DIV/0!</v>
      </c>
      <c r="DY609" s="77" t="e">
        <f t="shared" si="390"/>
        <v>#DIV/0!</v>
      </c>
      <c r="DZ609" s="304" t="e">
        <f t="shared" si="391"/>
        <v>#DIV/0!</v>
      </c>
      <c r="EA609" s="77" t="e">
        <f t="shared" si="392"/>
        <v>#DIV/0!</v>
      </c>
      <c r="EB609" s="304" t="e">
        <f t="shared" si="393"/>
        <v>#DIV/0!</v>
      </c>
      <c r="EC609" s="77" t="e">
        <f t="shared" si="394"/>
        <v>#DIV/0!</v>
      </c>
      <c r="ED609" s="304" t="e">
        <f t="shared" si="395"/>
        <v>#DIV/0!</v>
      </c>
      <c r="EE609" s="77" t="e">
        <f t="shared" si="396"/>
        <v>#DIV/0!</v>
      </c>
      <c r="EF609" s="304" t="e">
        <f t="shared" si="397"/>
        <v>#DIV/0!</v>
      </c>
      <c r="EG609" s="77" t="e">
        <f t="shared" si="398"/>
        <v>#DIV/0!</v>
      </c>
      <c r="EH609" s="304" t="e">
        <f t="shared" si="399"/>
        <v>#DIV/0!</v>
      </c>
      <c r="EI609" s="77" t="e">
        <f t="shared" si="400"/>
        <v>#DIV/0!</v>
      </c>
      <c r="EJ609" s="304" t="e">
        <f t="shared" si="401"/>
        <v>#DIV/0!</v>
      </c>
      <c r="EK609" s="77" t="e">
        <f t="shared" si="402"/>
        <v>#DIV/0!</v>
      </c>
      <c r="EL609" s="304" t="e">
        <f t="shared" si="403"/>
        <v>#DIV/0!</v>
      </c>
      <c r="EM609" s="77" t="e">
        <f t="shared" si="404"/>
        <v>#DIV/0!</v>
      </c>
      <c r="EN609" s="304" t="e">
        <f t="shared" si="405"/>
        <v>#DIV/0!</v>
      </c>
      <c r="EO609" s="77" t="e">
        <f t="shared" si="406"/>
        <v>#DIV/0!</v>
      </c>
      <c r="EP609" s="304" t="e">
        <f t="shared" si="407"/>
        <v>#DIV/0!</v>
      </c>
      <c r="EQ609" s="77" t="e">
        <f t="shared" si="408"/>
        <v>#DIV/0!</v>
      </c>
      <c r="ER609" s="77" t="e">
        <f t="shared" si="409"/>
        <v>#DIV/0!</v>
      </c>
      <c r="ES609" s="77" t="e">
        <f t="shared" si="410"/>
        <v>#DIV/0!</v>
      </c>
    </row>
    <row r="610" spans="1:149" s="77" customFormat="1" x14ac:dyDescent="0.45">
      <c r="A610" s="78" t="s">
        <v>1444</v>
      </c>
      <c r="B610" s="178" t="s">
        <v>3403</v>
      </c>
      <c r="C610" s="77" t="s">
        <v>3444</v>
      </c>
      <c r="D610" s="77" t="s">
        <v>3663</v>
      </c>
      <c r="E610" s="78" t="s">
        <v>637</v>
      </c>
      <c r="F610" s="78" t="s">
        <v>1651</v>
      </c>
      <c r="G610" s="72" t="s">
        <v>3367</v>
      </c>
      <c r="H610" s="78" t="s">
        <v>1100</v>
      </c>
      <c r="I610" s="78">
        <v>256</v>
      </c>
      <c r="J610" s="300">
        <v>221</v>
      </c>
      <c r="K610" s="78">
        <v>1</v>
      </c>
      <c r="L610" s="300">
        <v>930</v>
      </c>
      <c r="M610" s="72">
        <v>5</v>
      </c>
      <c r="O610" s="78" t="s">
        <v>3655</v>
      </c>
      <c r="P610" s="72" t="s">
        <v>3203</v>
      </c>
      <c r="Q610" s="125"/>
      <c r="R610" s="164">
        <v>0.9</v>
      </c>
      <c r="S610" s="110">
        <v>-10.4</v>
      </c>
      <c r="AA610" s="195"/>
      <c r="AB610" s="195"/>
      <c r="AC610" s="195"/>
      <c r="AD610" s="72"/>
      <c r="AE610" s="316">
        <v>1</v>
      </c>
      <c r="AF610" s="195"/>
      <c r="AG610" s="195">
        <v>0</v>
      </c>
      <c r="AH610" s="72"/>
      <c r="AQ610" s="178"/>
      <c r="AR610" s="66">
        <v>0.88129999999999997</v>
      </c>
      <c r="AS610" s="66"/>
      <c r="AU610" s="276">
        <v>2210</v>
      </c>
      <c r="AV610" s="276"/>
      <c r="AW610" s="276">
        <v>1947.673</v>
      </c>
      <c r="AX610" s="95"/>
      <c r="AY610" s="276"/>
      <c r="AZ610" s="95"/>
      <c r="BA610" s="178"/>
      <c r="BB610" s="98" t="s">
        <v>722</v>
      </c>
      <c r="BC610" s="270" t="s">
        <v>1126</v>
      </c>
      <c r="BD610" s="152"/>
      <c r="BE610" s="152"/>
      <c r="BF610" s="152"/>
      <c r="BG610" s="152"/>
      <c r="BH610" s="152"/>
      <c r="BI610" s="152"/>
      <c r="BJ610" s="152"/>
      <c r="BK610" s="152"/>
      <c r="BL610" s="152"/>
      <c r="BM610" s="152"/>
      <c r="BN610" s="152"/>
      <c r="BO610" s="152"/>
      <c r="BP610" s="152"/>
      <c r="BQ610" s="152"/>
      <c r="BR610" s="152"/>
      <c r="BS610" s="152"/>
      <c r="BT610" s="152"/>
      <c r="BU610" s="152"/>
      <c r="BV610" s="152"/>
      <c r="BW610" s="152"/>
      <c r="BX610" s="152"/>
      <c r="BY610" s="152"/>
      <c r="BZ610" s="152"/>
      <c r="CA610" s="152"/>
      <c r="CB610" s="152"/>
      <c r="CC610" s="152"/>
      <c r="CD610" s="72"/>
      <c r="CE610" s="72"/>
      <c r="CF610" s="72"/>
      <c r="CG610" s="72"/>
      <c r="CH610" s="72"/>
      <c r="CI610" s="72"/>
      <c r="CJ610" s="72"/>
      <c r="CK610" s="72"/>
      <c r="CL610" s="72"/>
      <c r="CM610" s="72"/>
      <c r="CN610" s="72"/>
      <c r="CO610" s="72"/>
      <c r="CP610" s="72"/>
      <c r="CQ610" s="72"/>
      <c r="CR610" s="72"/>
      <c r="CS610" s="72"/>
      <c r="CT610" s="72"/>
      <c r="CU610" s="72"/>
      <c r="CV610" s="72"/>
      <c r="CW610" s="72"/>
      <c r="CX610" s="72"/>
      <c r="CY610" s="72"/>
      <c r="CZ610" s="72"/>
      <c r="DA610" s="72"/>
      <c r="DB610" s="72"/>
      <c r="DC610" s="72"/>
      <c r="DD610" s="72"/>
      <c r="DE610" s="72"/>
      <c r="DF610" s="72"/>
      <c r="DG610" s="72"/>
      <c r="DH610" s="78">
        <f t="shared" si="387"/>
        <v>0</v>
      </c>
      <c r="DJ610" s="77">
        <f t="shared" si="388"/>
        <v>0</v>
      </c>
      <c r="DK610" s="72">
        <v>0.72</v>
      </c>
      <c r="DO610" s="358">
        <v>5.6</v>
      </c>
      <c r="DP610" s="72"/>
      <c r="DQ610" s="374"/>
      <c r="DR610" s="72"/>
      <c r="DS610" s="246"/>
      <c r="DU610" s="96"/>
      <c r="DW610" s="178"/>
      <c r="DX610" s="304" t="e">
        <f t="shared" si="389"/>
        <v>#DIV/0!</v>
      </c>
      <c r="DY610" s="77" t="e">
        <f t="shared" si="390"/>
        <v>#DIV/0!</v>
      </c>
      <c r="DZ610" s="304" t="e">
        <f t="shared" si="391"/>
        <v>#DIV/0!</v>
      </c>
      <c r="EA610" s="77" t="e">
        <f t="shared" si="392"/>
        <v>#DIV/0!</v>
      </c>
      <c r="EB610" s="304" t="e">
        <f t="shared" si="393"/>
        <v>#DIV/0!</v>
      </c>
      <c r="EC610" s="77" t="e">
        <f t="shared" si="394"/>
        <v>#DIV/0!</v>
      </c>
      <c r="ED610" s="304" t="e">
        <f t="shared" si="395"/>
        <v>#DIV/0!</v>
      </c>
      <c r="EE610" s="77" t="e">
        <f t="shared" si="396"/>
        <v>#DIV/0!</v>
      </c>
      <c r="EF610" s="304" t="e">
        <f t="shared" si="397"/>
        <v>#DIV/0!</v>
      </c>
      <c r="EG610" s="77" t="e">
        <f t="shared" si="398"/>
        <v>#DIV/0!</v>
      </c>
      <c r="EH610" s="304" t="e">
        <f t="shared" si="399"/>
        <v>#DIV/0!</v>
      </c>
      <c r="EI610" s="77" t="e">
        <f t="shared" si="400"/>
        <v>#DIV/0!</v>
      </c>
      <c r="EJ610" s="304" t="e">
        <f t="shared" si="401"/>
        <v>#DIV/0!</v>
      </c>
      <c r="EK610" s="77" t="e">
        <f t="shared" si="402"/>
        <v>#DIV/0!</v>
      </c>
      <c r="EL610" s="304" t="e">
        <f t="shared" si="403"/>
        <v>#DIV/0!</v>
      </c>
      <c r="EM610" s="77" t="e">
        <f t="shared" si="404"/>
        <v>#DIV/0!</v>
      </c>
      <c r="EN610" s="304" t="e">
        <f t="shared" si="405"/>
        <v>#DIV/0!</v>
      </c>
      <c r="EO610" s="77" t="e">
        <f t="shared" si="406"/>
        <v>#DIV/0!</v>
      </c>
      <c r="EP610" s="304" t="e">
        <f t="shared" si="407"/>
        <v>#DIV/0!</v>
      </c>
      <c r="EQ610" s="77" t="e">
        <f t="shared" si="408"/>
        <v>#DIV/0!</v>
      </c>
      <c r="ER610" s="77" t="e">
        <f t="shared" si="409"/>
        <v>#DIV/0!</v>
      </c>
      <c r="ES610" s="77" t="e">
        <f t="shared" si="410"/>
        <v>#DIV/0!</v>
      </c>
    </row>
    <row r="611" spans="1:149" s="77" customFormat="1" x14ac:dyDescent="0.45">
      <c r="A611" s="78" t="s">
        <v>1444</v>
      </c>
      <c r="B611" s="178" t="s">
        <v>3403</v>
      </c>
      <c r="C611" s="77" t="s">
        <v>3444</v>
      </c>
      <c r="D611" s="77" t="s">
        <v>3663</v>
      </c>
      <c r="E611" s="78" t="s">
        <v>637</v>
      </c>
      <c r="F611" s="78" t="s">
        <v>1652</v>
      </c>
      <c r="G611" s="72" t="s">
        <v>3367</v>
      </c>
      <c r="H611" s="78" t="s">
        <v>1100</v>
      </c>
      <c r="I611" s="78">
        <v>256</v>
      </c>
      <c r="J611" s="300">
        <v>221</v>
      </c>
      <c r="K611" s="78">
        <v>1</v>
      </c>
      <c r="L611" s="300">
        <v>930</v>
      </c>
      <c r="M611" s="72">
        <v>5</v>
      </c>
      <c r="O611" s="78" t="s">
        <v>3201</v>
      </c>
      <c r="P611" s="72" t="s">
        <v>3203</v>
      </c>
      <c r="Q611" s="125"/>
      <c r="R611" s="164">
        <v>0.8</v>
      </c>
      <c r="S611" s="110">
        <v>-10.5</v>
      </c>
      <c r="AA611" s="195"/>
      <c r="AB611" s="195"/>
      <c r="AC611" s="195"/>
      <c r="AD611" s="72"/>
      <c r="AE611" s="316">
        <v>0.9</v>
      </c>
      <c r="AF611" s="195"/>
      <c r="AG611" s="195">
        <v>0.1</v>
      </c>
      <c r="AH611" s="72"/>
      <c r="AQ611" s="212" t="s">
        <v>824</v>
      </c>
      <c r="AR611" s="66">
        <v>0.8821</v>
      </c>
      <c r="AS611" s="66">
        <v>2.0110000000000001</v>
      </c>
      <c r="AU611" s="276">
        <v>1989</v>
      </c>
      <c r="AV611" s="276">
        <v>220.99999999999994</v>
      </c>
      <c r="AW611" s="276">
        <v>1754.4969000000001</v>
      </c>
      <c r="AX611" s="95">
        <v>17.644577658780957</v>
      </c>
      <c r="AY611" s="276">
        <v>444.43099999999993</v>
      </c>
      <c r="AZ611" s="95">
        <v>5.9940283095844649</v>
      </c>
      <c r="BA611" s="178"/>
      <c r="BB611" s="98" t="s">
        <v>722</v>
      </c>
      <c r="BC611" s="270" t="s">
        <v>1126</v>
      </c>
      <c r="BD611" s="152"/>
      <c r="BE611" s="152"/>
      <c r="BF611" s="152"/>
      <c r="BG611" s="152"/>
      <c r="BH611" s="152"/>
      <c r="BI611" s="152"/>
      <c r="BJ611" s="152"/>
      <c r="BK611" s="152"/>
      <c r="BL611" s="152"/>
      <c r="BM611" s="152"/>
      <c r="BN611" s="152"/>
      <c r="BO611" s="152"/>
      <c r="BP611" s="152"/>
      <c r="BQ611" s="152"/>
      <c r="BR611" s="152"/>
      <c r="BS611" s="152"/>
      <c r="BT611" s="152"/>
      <c r="BU611" s="152"/>
      <c r="BV611" s="152"/>
      <c r="BW611" s="152"/>
      <c r="BX611" s="152"/>
      <c r="BY611" s="152"/>
      <c r="BZ611" s="152"/>
      <c r="CA611" s="152"/>
      <c r="CB611" s="152"/>
      <c r="CC611" s="152"/>
      <c r="CD611" s="72"/>
      <c r="CE611" s="72"/>
      <c r="CF611" s="72"/>
      <c r="CG611" s="72"/>
      <c r="CH611" s="72"/>
      <c r="CI611" s="72"/>
      <c r="CJ611" s="72"/>
      <c r="CK611" s="72"/>
      <c r="CL611" s="72"/>
      <c r="CM611" s="72"/>
      <c r="CN611" s="72"/>
      <c r="CO611" s="72"/>
      <c r="CP611" s="72"/>
      <c r="CQ611" s="72"/>
      <c r="CR611" s="72"/>
      <c r="CS611" s="72"/>
      <c r="CT611" s="72"/>
      <c r="CU611" s="72"/>
      <c r="CV611" s="72"/>
      <c r="CW611" s="72"/>
      <c r="CX611" s="72"/>
      <c r="CY611" s="72"/>
      <c r="CZ611" s="72"/>
      <c r="DA611" s="72"/>
      <c r="DB611" s="72"/>
      <c r="DC611" s="72"/>
      <c r="DD611" s="72"/>
      <c r="DE611" s="72"/>
      <c r="DF611" s="72"/>
      <c r="DG611" s="72"/>
      <c r="DH611" s="78">
        <f t="shared" si="387"/>
        <v>0</v>
      </c>
      <c r="DJ611" s="77">
        <f t="shared" si="388"/>
        <v>0</v>
      </c>
      <c r="DK611" s="72">
        <v>0.68</v>
      </c>
      <c r="DO611" s="358">
        <v>5.5</v>
      </c>
      <c r="DP611" s="72"/>
      <c r="DQ611" s="374"/>
      <c r="DR611" s="72"/>
      <c r="DS611" s="246"/>
      <c r="DU611" s="96"/>
      <c r="DW611" s="178"/>
      <c r="DX611" s="304" t="e">
        <f t="shared" si="389"/>
        <v>#DIV/0!</v>
      </c>
      <c r="DY611" s="77" t="e">
        <f t="shared" si="390"/>
        <v>#DIV/0!</v>
      </c>
      <c r="DZ611" s="304" t="e">
        <f t="shared" si="391"/>
        <v>#DIV/0!</v>
      </c>
      <c r="EA611" s="77" t="e">
        <f t="shared" si="392"/>
        <v>#DIV/0!</v>
      </c>
      <c r="EB611" s="304" t="e">
        <f t="shared" si="393"/>
        <v>#DIV/0!</v>
      </c>
      <c r="EC611" s="77" t="e">
        <f t="shared" si="394"/>
        <v>#DIV/0!</v>
      </c>
      <c r="ED611" s="304" t="e">
        <f t="shared" si="395"/>
        <v>#DIV/0!</v>
      </c>
      <c r="EE611" s="77" t="e">
        <f t="shared" si="396"/>
        <v>#DIV/0!</v>
      </c>
      <c r="EF611" s="304" t="e">
        <f t="shared" si="397"/>
        <v>#DIV/0!</v>
      </c>
      <c r="EG611" s="77" t="e">
        <f t="shared" si="398"/>
        <v>#DIV/0!</v>
      </c>
      <c r="EH611" s="304" t="e">
        <f t="shared" si="399"/>
        <v>#DIV/0!</v>
      </c>
      <c r="EI611" s="77" t="e">
        <f t="shared" si="400"/>
        <v>#DIV/0!</v>
      </c>
      <c r="EJ611" s="304" t="e">
        <f t="shared" si="401"/>
        <v>#DIV/0!</v>
      </c>
      <c r="EK611" s="77" t="e">
        <f t="shared" si="402"/>
        <v>#DIV/0!</v>
      </c>
      <c r="EL611" s="304" t="e">
        <f t="shared" si="403"/>
        <v>#DIV/0!</v>
      </c>
      <c r="EM611" s="77" t="e">
        <f t="shared" si="404"/>
        <v>#DIV/0!</v>
      </c>
      <c r="EN611" s="304" t="e">
        <f t="shared" si="405"/>
        <v>#DIV/0!</v>
      </c>
      <c r="EO611" s="77" t="e">
        <f t="shared" si="406"/>
        <v>#DIV/0!</v>
      </c>
      <c r="EP611" s="304" t="e">
        <f t="shared" si="407"/>
        <v>#DIV/0!</v>
      </c>
      <c r="EQ611" s="77" t="e">
        <f t="shared" si="408"/>
        <v>#DIV/0!</v>
      </c>
      <c r="ER611" s="77" t="e">
        <f t="shared" si="409"/>
        <v>#DIV/0!</v>
      </c>
      <c r="ES611" s="77" t="e">
        <f t="shared" si="410"/>
        <v>#DIV/0!</v>
      </c>
    </row>
    <row r="612" spans="1:149" s="77" customFormat="1" x14ac:dyDescent="0.45">
      <c r="A612" s="78" t="s">
        <v>1444</v>
      </c>
      <c r="B612" s="178" t="s">
        <v>3403</v>
      </c>
      <c r="C612" s="77" t="s">
        <v>3444</v>
      </c>
      <c r="D612" s="77" t="s">
        <v>3663</v>
      </c>
      <c r="E612" s="78" t="s">
        <v>637</v>
      </c>
      <c r="F612" s="78" t="s">
        <v>1653</v>
      </c>
      <c r="G612" s="72" t="s">
        <v>3367</v>
      </c>
      <c r="H612" s="78" t="s">
        <v>1100</v>
      </c>
      <c r="I612" s="78">
        <v>256</v>
      </c>
      <c r="J612" s="300">
        <v>221</v>
      </c>
      <c r="K612" s="78">
        <v>1</v>
      </c>
      <c r="L612" s="300">
        <v>930</v>
      </c>
      <c r="M612" s="72">
        <v>5</v>
      </c>
      <c r="O612" s="78" t="s">
        <v>3201</v>
      </c>
      <c r="P612" s="72" t="s">
        <v>3203</v>
      </c>
      <c r="Q612" s="125"/>
      <c r="R612" s="164">
        <v>0.8</v>
      </c>
      <c r="S612" s="110">
        <v>-10.6</v>
      </c>
      <c r="AA612" s="195"/>
      <c r="AB612" s="195"/>
      <c r="AC612" s="195"/>
      <c r="AD612" s="72"/>
      <c r="AE612" s="316">
        <v>0.81</v>
      </c>
      <c r="AF612" s="195"/>
      <c r="AG612" s="195">
        <v>0.19</v>
      </c>
      <c r="AH612" s="72"/>
      <c r="AQ612" s="212" t="s">
        <v>824</v>
      </c>
      <c r="AR612" s="66">
        <v>0.88480000000000003</v>
      </c>
      <c r="AS612" s="66">
        <v>1.976</v>
      </c>
      <c r="AU612" s="276">
        <v>1790.1000000000001</v>
      </c>
      <c r="AV612" s="276">
        <v>419.89999999999986</v>
      </c>
      <c r="AW612" s="276">
        <v>1583.8804800000003</v>
      </c>
      <c r="AX612" s="95">
        <v>15.992369596769931</v>
      </c>
      <c r="AY612" s="276">
        <v>829.72239999999977</v>
      </c>
      <c r="AZ612" s="95">
        <v>11.190442508952716</v>
      </c>
      <c r="BA612" s="178"/>
      <c r="BB612" s="98" t="s">
        <v>722</v>
      </c>
      <c r="BC612" s="270" t="s">
        <v>1126</v>
      </c>
      <c r="BD612" s="152"/>
      <c r="BE612" s="152"/>
      <c r="BF612" s="152"/>
      <c r="BG612" s="152"/>
      <c r="BH612" s="152"/>
      <c r="BI612" s="152"/>
      <c r="BJ612" s="152"/>
      <c r="BK612" s="152"/>
      <c r="BL612" s="152"/>
      <c r="BM612" s="152"/>
      <c r="BN612" s="152"/>
      <c r="BO612" s="152"/>
      <c r="BP612" s="152"/>
      <c r="BQ612" s="152"/>
      <c r="BR612" s="152"/>
      <c r="BS612" s="152"/>
      <c r="BT612" s="152"/>
      <c r="BU612" s="152"/>
      <c r="BV612" s="152"/>
      <c r="BW612" s="152"/>
      <c r="BX612" s="152"/>
      <c r="BY612" s="152"/>
      <c r="BZ612" s="152"/>
      <c r="CA612" s="152"/>
      <c r="CB612" s="152"/>
      <c r="CC612" s="152"/>
      <c r="CD612" s="72"/>
      <c r="CE612" s="72"/>
      <c r="CF612" s="72"/>
      <c r="CG612" s="72"/>
      <c r="CH612" s="72"/>
      <c r="CI612" s="72"/>
      <c r="CJ612" s="72"/>
      <c r="CK612" s="72"/>
      <c r="CL612" s="72"/>
      <c r="CM612" s="72"/>
      <c r="CN612" s="72"/>
      <c r="CO612" s="72"/>
      <c r="CP612" s="72"/>
      <c r="CQ612" s="72"/>
      <c r="CR612" s="72"/>
      <c r="CS612" s="72"/>
      <c r="CT612" s="72"/>
      <c r="CU612" s="72"/>
      <c r="CV612" s="72"/>
      <c r="CW612" s="72"/>
      <c r="CX612" s="72"/>
      <c r="CY612" s="72"/>
      <c r="CZ612" s="72"/>
      <c r="DA612" s="72"/>
      <c r="DB612" s="72"/>
      <c r="DC612" s="72"/>
      <c r="DD612" s="72"/>
      <c r="DE612" s="72"/>
      <c r="DF612" s="72"/>
      <c r="DG612" s="72"/>
      <c r="DH612" s="78">
        <f t="shared" si="387"/>
        <v>0</v>
      </c>
      <c r="DJ612" s="77">
        <f t="shared" si="388"/>
        <v>0</v>
      </c>
      <c r="DK612" s="72">
        <v>0.61</v>
      </c>
      <c r="DO612" s="358">
        <v>6.9</v>
      </c>
      <c r="DP612" s="72"/>
      <c r="DQ612" s="374"/>
      <c r="DR612" s="72"/>
      <c r="DS612" s="246"/>
      <c r="DU612" s="96"/>
      <c r="DW612" s="178"/>
      <c r="DX612" s="304" t="e">
        <f t="shared" si="389"/>
        <v>#DIV/0!</v>
      </c>
      <c r="DY612" s="77" t="e">
        <f t="shared" si="390"/>
        <v>#DIV/0!</v>
      </c>
      <c r="DZ612" s="304" t="e">
        <f t="shared" si="391"/>
        <v>#DIV/0!</v>
      </c>
      <c r="EA612" s="77" t="e">
        <f t="shared" si="392"/>
        <v>#DIV/0!</v>
      </c>
      <c r="EB612" s="304" t="e">
        <f t="shared" si="393"/>
        <v>#DIV/0!</v>
      </c>
      <c r="EC612" s="77" t="e">
        <f t="shared" si="394"/>
        <v>#DIV/0!</v>
      </c>
      <c r="ED612" s="304" t="e">
        <f t="shared" si="395"/>
        <v>#DIV/0!</v>
      </c>
      <c r="EE612" s="77" t="e">
        <f t="shared" si="396"/>
        <v>#DIV/0!</v>
      </c>
      <c r="EF612" s="304" t="e">
        <f t="shared" si="397"/>
        <v>#DIV/0!</v>
      </c>
      <c r="EG612" s="77" t="e">
        <f t="shared" si="398"/>
        <v>#DIV/0!</v>
      </c>
      <c r="EH612" s="304" t="e">
        <f t="shared" si="399"/>
        <v>#DIV/0!</v>
      </c>
      <c r="EI612" s="77" t="e">
        <f t="shared" si="400"/>
        <v>#DIV/0!</v>
      </c>
      <c r="EJ612" s="304" t="e">
        <f t="shared" si="401"/>
        <v>#DIV/0!</v>
      </c>
      <c r="EK612" s="77" t="e">
        <f t="shared" si="402"/>
        <v>#DIV/0!</v>
      </c>
      <c r="EL612" s="304" t="e">
        <f t="shared" si="403"/>
        <v>#DIV/0!</v>
      </c>
      <c r="EM612" s="77" t="e">
        <f t="shared" si="404"/>
        <v>#DIV/0!</v>
      </c>
      <c r="EN612" s="304" t="e">
        <f t="shared" si="405"/>
        <v>#DIV/0!</v>
      </c>
      <c r="EO612" s="77" t="e">
        <f t="shared" si="406"/>
        <v>#DIV/0!</v>
      </c>
      <c r="EP612" s="304" t="e">
        <f t="shared" si="407"/>
        <v>#DIV/0!</v>
      </c>
      <c r="EQ612" s="77" t="e">
        <f t="shared" si="408"/>
        <v>#DIV/0!</v>
      </c>
      <c r="ER612" s="77" t="e">
        <f t="shared" si="409"/>
        <v>#DIV/0!</v>
      </c>
      <c r="ES612" s="77" t="e">
        <f t="shared" si="410"/>
        <v>#DIV/0!</v>
      </c>
    </row>
    <row r="613" spans="1:149" s="77" customFormat="1" x14ac:dyDescent="0.45">
      <c r="A613" s="78" t="s">
        <v>1444</v>
      </c>
      <c r="B613" s="178" t="s">
        <v>3403</v>
      </c>
      <c r="C613" s="77" t="s">
        <v>3444</v>
      </c>
      <c r="D613" s="77" t="s">
        <v>3663</v>
      </c>
      <c r="E613" s="78" t="s">
        <v>637</v>
      </c>
      <c r="F613" s="78" t="s">
        <v>1654</v>
      </c>
      <c r="G613" s="72" t="s">
        <v>3367</v>
      </c>
      <c r="H613" s="78" t="s">
        <v>1100</v>
      </c>
      <c r="I613" s="78">
        <v>256</v>
      </c>
      <c r="J613" s="300">
        <v>221</v>
      </c>
      <c r="K613" s="78">
        <v>1</v>
      </c>
      <c r="L613" s="300">
        <v>930</v>
      </c>
      <c r="M613" s="72">
        <v>5</v>
      </c>
      <c r="O613" s="78" t="s">
        <v>3490</v>
      </c>
      <c r="P613" s="72" t="s">
        <v>3203</v>
      </c>
      <c r="Q613" s="125"/>
      <c r="R613" s="164">
        <v>0.7</v>
      </c>
      <c r="S613" s="110">
        <v>-10.6</v>
      </c>
      <c r="AA613" s="195"/>
      <c r="AB613" s="195"/>
      <c r="AC613" s="195"/>
      <c r="AD613" s="72"/>
      <c r="AE613" s="316">
        <v>0.7</v>
      </c>
      <c r="AF613" s="195"/>
      <c r="AG613" s="195">
        <v>0.3</v>
      </c>
      <c r="AH613" s="72"/>
      <c r="AQ613" s="178" t="s">
        <v>824</v>
      </c>
      <c r="AR613" s="66">
        <v>0.8821</v>
      </c>
      <c r="AS613" s="66">
        <v>2.0110000000000001</v>
      </c>
      <c r="AU613" s="276">
        <v>1547</v>
      </c>
      <c r="AV613" s="276">
        <v>663.00000000000011</v>
      </c>
      <c r="AW613" s="276">
        <v>1364.6087</v>
      </c>
      <c r="AX613" s="95">
        <v>13.723560401274078</v>
      </c>
      <c r="AY613" s="276">
        <v>1333.2930000000003</v>
      </c>
      <c r="AZ613" s="95">
        <v>17.982084928753402</v>
      </c>
      <c r="BA613" s="178"/>
      <c r="BB613" s="98" t="s">
        <v>722</v>
      </c>
      <c r="BC613" s="270" t="s">
        <v>1126</v>
      </c>
      <c r="BD613" s="152"/>
      <c r="BE613" s="152"/>
      <c r="BF613" s="152"/>
      <c r="BG613" s="152"/>
      <c r="BH613" s="152"/>
      <c r="BI613" s="152"/>
      <c r="BJ613" s="152"/>
      <c r="BK613" s="152"/>
      <c r="BL613" s="152"/>
      <c r="BM613" s="152"/>
      <c r="BN613" s="152"/>
      <c r="BO613" s="152"/>
      <c r="BP613" s="152"/>
      <c r="BQ613" s="152"/>
      <c r="BR613" s="152"/>
      <c r="BS613" s="152"/>
      <c r="BT613" s="152"/>
      <c r="BU613" s="152"/>
      <c r="BV613" s="152"/>
      <c r="BW613" s="152"/>
      <c r="BX613" s="152"/>
      <c r="BY613" s="152"/>
      <c r="BZ613" s="152"/>
      <c r="CA613" s="152"/>
      <c r="CB613" s="152"/>
      <c r="CC613" s="152"/>
      <c r="CD613" s="72"/>
      <c r="CE613" s="72"/>
      <c r="CF613" s="72"/>
      <c r="CG613" s="72"/>
      <c r="CH613" s="72"/>
      <c r="CI613" s="72"/>
      <c r="CJ613" s="72"/>
      <c r="CK613" s="72"/>
      <c r="CL613" s="72"/>
      <c r="CM613" s="72"/>
      <c r="CN613" s="72"/>
      <c r="CO613" s="72"/>
      <c r="CP613" s="72"/>
      <c r="CQ613" s="72"/>
      <c r="CR613" s="72"/>
      <c r="CS613" s="72"/>
      <c r="CT613" s="72"/>
      <c r="CU613" s="72"/>
      <c r="CV613" s="72"/>
      <c r="CW613" s="72"/>
      <c r="CX613" s="72"/>
      <c r="CY613" s="72"/>
      <c r="CZ613" s="72"/>
      <c r="DA613" s="72"/>
      <c r="DB613" s="72"/>
      <c r="DC613" s="72"/>
      <c r="DD613" s="72"/>
      <c r="DE613" s="72"/>
      <c r="DF613" s="72"/>
      <c r="DG613" s="72"/>
      <c r="DH613" s="78">
        <f t="shared" si="387"/>
        <v>0</v>
      </c>
      <c r="DJ613" s="77">
        <f t="shared" si="388"/>
        <v>0</v>
      </c>
      <c r="DK613" s="72">
        <v>0.55000000000000004</v>
      </c>
      <c r="DO613" s="358">
        <v>6.7</v>
      </c>
      <c r="DP613" s="72"/>
      <c r="DQ613" s="374"/>
      <c r="DR613" s="72"/>
      <c r="DS613" s="246"/>
      <c r="DU613" s="96"/>
      <c r="DW613" s="178"/>
      <c r="DX613" s="304" t="e">
        <f t="shared" si="389"/>
        <v>#DIV/0!</v>
      </c>
      <c r="DY613" s="77" t="e">
        <f t="shared" si="390"/>
        <v>#DIV/0!</v>
      </c>
      <c r="DZ613" s="304" t="e">
        <f t="shared" si="391"/>
        <v>#DIV/0!</v>
      </c>
      <c r="EA613" s="77" t="e">
        <f t="shared" si="392"/>
        <v>#DIV/0!</v>
      </c>
      <c r="EB613" s="304" t="e">
        <f t="shared" si="393"/>
        <v>#DIV/0!</v>
      </c>
      <c r="EC613" s="77" t="e">
        <f t="shared" si="394"/>
        <v>#DIV/0!</v>
      </c>
      <c r="ED613" s="304" t="e">
        <f t="shared" si="395"/>
        <v>#DIV/0!</v>
      </c>
      <c r="EE613" s="77" t="e">
        <f t="shared" si="396"/>
        <v>#DIV/0!</v>
      </c>
      <c r="EF613" s="304" t="e">
        <f t="shared" si="397"/>
        <v>#DIV/0!</v>
      </c>
      <c r="EG613" s="77" t="e">
        <f t="shared" si="398"/>
        <v>#DIV/0!</v>
      </c>
      <c r="EH613" s="304" t="e">
        <f t="shared" si="399"/>
        <v>#DIV/0!</v>
      </c>
      <c r="EI613" s="77" t="e">
        <f t="shared" si="400"/>
        <v>#DIV/0!</v>
      </c>
      <c r="EJ613" s="304" t="e">
        <f t="shared" si="401"/>
        <v>#DIV/0!</v>
      </c>
      <c r="EK613" s="77" t="e">
        <f t="shared" si="402"/>
        <v>#DIV/0!</v>
      </c>
      <c r="EL613" s="304" t="e">
        <f t="shared" si="403"/>
        <v>#DIV/0!</v>
      </c>
      <c r="EM613" s="77" t="e">
        <f t="shared" si="404"/>
        <v>#DIV/0!</v>
      </c>
      <c r="EN613" s="304" t="e">
        <f t="shared" si="405"/>
        <v>#DIV/0!</v>
      </c>
      <c r="EO613" s="77" t="e">
        <f t="shared" si="406"/>
        <v>#DIV/0!</v>
      </c>
      <c r="EP613" s="304" t="e">
        <f t="shared" si="407"/>
        <v>#DIV/0!</v>
      </c>
      <c r="EQ613" s="77" t="e">
        <f t="shared" si="408"/>
        <v>#DIV/0!</v>
      </c>
      <c r="ER613" s="77" t="e">
        <f t="shared" si="409"/>
        <v>#DIV/0!</v>
      </c>
      <c r="ES613" s="77" t="e">
        <f t="shared" si="410"/>
        <v>#DIV/0!</v>
      </c>
    </row>
    <row r="614" spans="1:149" s="77" customFormat="1" x14ac:dyDescent="0.45">
      <c r="A614" s="78" t="s">
        <v>1444</v>
      </c>
      <c r="B614" s="178" t="s">
        <v>3403</v>
      </c>
      <c r="C614" s="77" t="s">
        <v>3444</v>
      </c>
      <c r="D614" s="77" t="s">
        <v>3663</v>
      </c>
      <c r="E614" s="78" t="s">
        <v>637</v>
      </c>
      <c r="F614" s="78" t="s">
        <v>1655</v>
      </c>
      <c r="G614" s="72" t="s">
        <v>3367</v>
      </c>
      <c r="H614" s="78" t="s">
        <v>1100</v>
      </c>
      <c r="I614" s="78">
        <v>256</v>
      </c>
      <c r="J614" s="300">
        <v>221</v>
      </c>
      <c r="K614" s="78">
        <v>1</v>
      </c>
      <c r="L614" s="300">
        <v>930</v>
      </c>
      <c r="M614" s="72">
        <v>5</v>
      </c>
      <c r="O614" s="78" t="s">
        <v>3201</v>
      </c>
      <c r="P614" s="72" t="s">
        <v>3203</v>
      </c>
      <c r="Q614" s="125"/>
      <c r="R614" s="164">
        <v>0.8</v>
      </c>
      <c r="S614" s="110">
        <v>-10.6</v>
      </c>
      <c r="AA614" s="195"/>
      <c r="AB614" s="195"/>
      <c r="AC614" s="195"/>
      <c r="AD614" s="72"/>
      <c r="AE614" s="316">
        <v>1</v>
      </c>
      <c r="AF614" s="195"/>
      <c r="AG614" s="195">
        <v>0</v>
      </c>
      <c r="AH614" s="72"/>
      <c r="AQ614" s="178"/>
      <c r="AR614" s="66">
        <v>0.88129999999999997</v>
      </c>
      <c r="AS614" s="66"/>
      <c r="AU614" s="276">
        <v>2210</v>
      </c>
      <c r="AV614" s="276"/>
      <c r="AW614" s="276">
        <v>1947.673</v>
      </c>
      <c r="AX614" s="95"/>
      <c r="AY614" s="276"/>
      <c r="AZ614" s="95"/>
      <c r="BA614" s="178"/>
      <c r="BB614" s="98" t="s">
        <v>722</v>
      </c>
      <c r="BC614" s="270" t="s">
        <v>1126</v>
      </c>
      <c r="BD614" s="152"/>
      <c r="BE614" s="152"/>
      <c r="BF614" s="152"/>
      <c r="BG614" s="152"/>
      <c r="BH614" s="152"/>
      <c r="BI614" s="152"/>
      <c r="BJ614" s="152"/>
      <c r="BK614" s="152"/>
      <c r="BL614" s="152"/>
      <c r="BM614" s="152"/>
      <c r="BN614" s="152"/>
      <c r="BO614" s="152"/>
      <c r="BP614" s="152"/>
      <c r="BQ614" s="152"/>
      <c r="BR614" s="152"/>
      <c r="BS614" s="152"/>
      <c r="BT614" s="152"/>
      <c r="BU614" s="152"/>
      <c r="BV614" s="152"/>
      <c r="BW614" s="152"/>
      <c r="BX614" s="152"/>
      <c r="BY614" s="152"/>
      <c r="BZ614" s="152"/>
      <c r="CA614" s="152"/>
      <c r="CB614" s="152"/>
      <c r="CC614" s="152"/>
      <c r="CD614" s="72"/>
      <c r="CE614" s="72"/>
      <c r="CF614" s="72"/>
      <c r="CG614" s="72"/>
      <c r="CH614" s="72"/>
      <c r="CI614" s="72"/>
      <c r="CJ614" s="72"/>
      <c r="CK614" s="72"/>
      <c r="CL614" s="72"/>
      <c r="CM614" s="72"/>
      <c r="CN614" s="72"/>
      <c r="CO614" s="72"/>
      <c r="CP614" s="72"/>
      <c r="CQ614" s="72"/>
      <c r="CR614" s="72"/>
      <c r="CS614" s="72"/>
      <c r="CT614" s="72"/>
      <c r="CU614" s="72"/>
      <c r="CV614" s="72"/>
      <c r="CW614" s="72"/>
      <c r="CX614" s="72"/>
      <c r="CY614" s="72"/>
      <c r="CZ614" s="72"/>
      <c r="DA614" s="72"/>
      <c r="DB614" s="72"/>
      <c r="DC614" s="72"/>
      <c r="DD614" s="72"/>
      <c r="DE614" s="72"/>
      <c r="DF614" s="72"/>
      <c r="DG614" s="72"/>
      <c r="DH614" s="78">
        <f t="shared" si="387"/>
        <v>0</v>
      </c>
      <c r="DJ614" s="77">
        <f t="shared" si="388"/>
        <v>0</v>
      </c>
      <c r="DK614" s="72">
        <v>0.63</v>
      </c>
      <c r="DO614" s="358">
        <v>6.3</v>
      </c>
      <c r="DP614" s="72"/>
      <c r="DQ614" s="374"/>
      <c r="DR614" s="72"/>
      <c r="DS614" s="246"/>
      <c r="DU614" s="96"/>
      <c r="DW614" s="178"/>
      <c r="DX614" s="304" t="e">
        <f t="shared" si="389"/>
        <v>#DIV/0!</v>
      </c>
      <c r="DY614" s="77" t="e">
        <f t="shared" si="390"/>
        <v>#DIV/0!</v>
      </c>
      <c r="DZ614" s="304" t="e">
        <f t="shared" si="391"/>
        <v>#DIV/0!</v>
      </c>
      <c r="EA614" s="77" t="e">
        <f t="shared" si="392"/>
        <v>#DIV/0!</v>
      </c>
      <c r="EB614" s="304" t="e">
        <f t="shared" si="393"/>
        <v>#DIV/0!</v>
      </c>
      <c r="EC614" s="77" t="e">
        <f t="shared" si="394"/>
        <v>#DIV/0!</v>
      </c>
      <c r="ED614" s="304" t="e">
        <f t="shared" si="395"/>
        <v>#DIV/0!</v>
      </c>
      <c r="EE614" s="77" t="e">
        <f t="shared" si="396"/>
        <v>#DIV/0!</v>
      </c>
      <c r="EF614" s="304" t="e">
        <f t="shared" si="397"/>
        <v>#DIV/0!</v>
      </c>
      <c r="EG614" s="77" t="e">
        <f t="shared" si="398"/>
        <v>#DIV/0!</v>
      </c>
      <c r="EH614" s="304" t="e">
        <f t="shared" si="399"/>
        <v>#DIV/0!</v>
      </c>
      <c r="EI614" s="77" t="e">
        <f t="shared" si="400"/>
        <v>#DIV/0!</v>
      </c>
      <c r="EJ614" s="304" t="e">
        <f t="shared" si="401"/>
        <v>#DIV/0!</v>
      </c>
      <c r="EK614" s="77" t="e">
        <f t="shared" si="402"/>
        <v>#DIV/0!</v>
      </c>
      <c r="EL614" s="304" t="e">
        <f t="shared" si="403"/>
        <v>#DIV/0!</v>
      </c>
      <c r="EM614" s="77" t="e">
        <f t="shared" si="404"/>
        <v>#DIV/0!</v>
      </c>
      <c r="EN614" s="304" t="e">
        <f t="shared" si="405"/>
        <v>#DIV/0!</v>
      </c>
      <c r="EO614" s="77" t="e">
        <f t="shared" si="406"/>
        <v>#DIV/0!</v>
      </c>
      <c r="EP614" s="304" t="e">
        <f t="shared" si="407"/>
        <v>#DIV/0!</v>
      </c>
      <c r="EQ614" s="77" t="e">
        <f t="shared" si="408"/>
        <v>#DIV/0!</v>
      </c>
      <c r="ER614" s="77" t="e">
        <f t="shared" si="409"/>
        <v>#DIV/0!</v>
      </c>
      <c r="ES614" s="77" t="e">
        <f t="shared" si="410"/>
        <v>#DIV/0!</v>
      </c>
    </row>
    <row r="615" spans="1:149" s="77" customFormat="1" x14ac:dyDescent="0.45">
      <c r="A615" s="78" t="s">
        <v>1444</v>
      </c>
      <c r="B615" s="178" t="s">
        <v>3403</v>
      </c>
      <c r="C615" s="77" t="s">
        <v>3444</v>
      </c>
      <c r="D615" s="77" t="s">
        <v>3663</v>
      </c>
      <c r="E615" s="78" t="s">
        <v>637</v>
      </c>
      <c r="F615" s="78" t="s">
        <v>1656</v>
      </c>
      <c r="G615" s="72" t="s">
        <v>3367</v>
      </c>
      <c r="H615" s="78" t="s">
        <v>1100</v>
      </c>
      <c r="I615" s="78">
        <v>256</v>
      </c>
      <c r="J615" s="300">
        <v>221</v>
      </c>
      <c r="K615" s="78">
        <v>1</v>
      </c>
      <c r="L615" s="300">
        <v>930</v>
      </c>
      <c r="M615" s="72">
        <v>5</v>
      </c>
      <c r="O615" s="78" t="s">
        <v>3490</v>
      </c>
      <c r="P615" s="72" t="s">
        <v>3203</v>
      </c>
      <c r="Q615" s="125"/>
      <c r="R615" s="164">
        <v>0.7</v>
      </c>
      <c r="S615" s="110">
        <v>-10.6</v>
      </c>
      <c r="AA615" s="195"/>
      <c r="AB615" s="195"/>
      <c r="AC615" s="195"/>
      <c r="AD615" s="72"/>
      <c r="AE615" s="316">
        <v>0.79</v>
      </c>
      <c r="AF615" s="195"/>
      <c r="AG615" s="195">
        <v>0.21</v>
      </c>
      <c r="AH615" s="72"/>
      <c r="AQ615" s="212" t="s">
        <v>824</v>
      </c>
      <c r="AR615" s="66">
        <v>0.88570000000000004</v>
      </c>
      <c r="AS615" s="66">
        <v>1.968</v>
      </c>
      <c r="AU615" s="276">
        <v>1745.9</v>
      </c>
      <c r="AV615" s="276">
        <v>464.09999999999991</v>
      </c>
      <c r="AW615" s="276">
        <v>1546.3436300000001</v>
      </c>
      <c r="AX615" s="95">
        <v>15.629012069399135</v>
      </c>
      <c r="AY615" s="276">
        <v>913.34879999999976</v>
      </c>
      <c r="AZ615" s="95">
        <v>12.318309397240514</v>
      </c>
      <c r="BA615" s="178"/>
      <c r="BB615" s="98" t="s">
        <v>722</v>
      </c>
      <c r="BC615" s="270" t="s">
        <v>1126</v>
      </c>
      <c r="BD615" s="152">
        <v>65.875699999999995</v>
      </c>
      <c r="BE615" s="152">
        <v>0.28999999999999998</v>
      </c>
      <c r="BF615" s="152">
        <v>0.47838000000000003</v>
      </c>
      <c r="BG615" s="152">
        <v>0.04</v>
      </c>
      <c r="BH615" s="152">
        <v>13.5822</v>
      </c>
      <c r="BI615" s="152">
        <v>0.08</v>
      </c>
      <c r="BJ615" s="152"/>
      <c r="BK615" s="152"/>
      <c r="BL615" s="152"/>
      <c r="BM615" s="152"/>
      <c r="BN615" s="152">
        <v>4.5399200000000004</v>
      </c>
      <c r="BO615" s="152">
        <v>0.28000000000000003</v>
      </c>
      <c r="BP615" s="152">
        <v>0.23449999999999999</v>
      </c>
      <c r="BQ615" s="152">
        <v>0.09</v>
      </c>
      <c r="BR615" s="152">
        <v>0.73163999999999996</v>
      </c>
      <c r="BS615" s="152">
        <v>0.06</v>
      </c>
      <c r="BT615" s="152"/>
      <c r="BU615" s="152"/>
      <c r="BV615" s="152"/>
      <c r="BW615" s="152"/>
      <c r="BX615" s="152">
        <v>3.46122</v>
      </c>
      <c r="BY615" s="152">
        <v>0.16</v>
      </c>
      <c r="BZ615" s="152">
        <v>3.0766399999999998</v>
      </c>
      <c r="CA615" s="152">
        <v>0.24</v>
      </c>
      <c r="CB615" s="152">
        <v>1.8290999999999999</v>
      </c>
      <c r="CC615" s="152">
        <v>7.0000000000000007E-2</v>
      </c>
      <c r="CD615" s="72"/>
      <c r="CE615" s="72"/>
      <c r="CF615" s="72"/>
      <c r="CG615" s="72"/>
      <c r="CH615" s="72"/>
      <c r="CI615" s="72"/>
      <c r="CJ615" s="72"/>
      <c r="CK615" s="72"/>
      <c r="CL615" s="72"/>
      <c r="CM615" s="72"/>
      <c r="CN615" s="72"/>
      <c r="CO615" s="72"/>
      <c r="CP615" s="72"/>
      <c r="CQ615" s="72"/>
      <c r="CR615" s="72"/>
      <c r="CS615" s="72"/>
      <c r="CT615" s="72"/>
      <c r="CU615" s="72"/>
      <c r="CV615" s="72"/>
      <c r="CW615" s="72"/>
      <c r="CX615" s="72"/>
      <c r="CY615" s="72"/>
      <c r="CZ615" s="72"/>
      <c r="DA615" s="72"/>
      <c r="DB615" s="72"/>
      <c r="DC615" s="72"/>
      <c r="DD615" s="72"/>
      <c r="DE615" s="72"/>
      <c r="DF615" s="72"/>
      <c r="DG615" s="72"/>
      <c r="DH615" s="78">
        <f t="shared" si="387"/>
        <v>93.809299999999979</v>
      </c>
      <c r="DJ615" s="77">
        <f t="shared" si="388"/>
        <v>6.190700000000021</v>
      </c>
      <c r="DK615" s="72">
        <v>0.54</v>
      </c>
      <c r="DO615" s="358">
        <v>6.2</v>
      </c>
      <c r="DP615" s="72"/>
      <c r="DQ615" s="374"/>
      <c r="DR615" s="72"/>
      <c r="DS615" s="246"/>
      <c r="DU615" s="96"/>
      <c r="DW615" s="178"/>
      <c r="DX615" s="304">
        <f t="shared" si="389"/>
        <v>70.22299494826207</v>
      </c>
      <c r="DY615" s="77">
        <f t="shared" si="390"/>
        <v>0.30913779337443092</v>
      </c>
      <c r="DZ615" s="304">
        <f t="shared" si="391"/>
        <v>0.50994943998089759</v>
      </c>
      <c r="EA615" s="77">
        <f t="shared" si="392"/>
        <v>4.2639695637852547E-2</v>
      </c>
      <c r="EB615" s="304">
        <f t="shared" si="393"/>
        <v>14.478521852311022</v>
      </c>
      <c r="EC615" s="77">
        <f t="shared" si="394"/>
        <v>8.5279391275705094E-2</v>
      </c>
      <c r="ED615" s="304">
        <f t="shared" si="395"/>
        <v>4.8395201755049886</v>
      </c>
      <c r="EE615" s="77">
        <f t="shared" si="396"/>
        <v>0.29847786946496785</v>
      </c>
      <c r="EF615" s="304">
        <f t="shared" si="397"/>
        <v>0.24997521567691056</v>
      </c>
      <c r="EG615" s="77">
        <f t="shared" si="398"/>
        <v>9.5939315185168239E-2</v>
      </c>
      <c r="EH615" s="304">
        <f t="shared" si="399"/>
        <v>0.77992267291196082</v>
      </c>
      <c r="EI615" s="77">
        <f t="shared" si="400"/>
        <v>6.3959543456778817E-2</v>
      </c>
      <c r="EJ615" s="304">
        <f t="shared" si="401"/>
        <v>3.6896341833911994</v>
      </c>
      <c r="EK615" s="77">
        <f t="shared" si="402"/>
        <v>0.17055878255141019</v>
      </c>
      <c r="EL615" s="304">
        <f t="shared" si="403"/>
        <v>3.2796748296810661</v>
      </c>
      <c r="EM615" s="77">
        <f t="shared" si="404"/>
        <v>0.25583817382711521</v>
      </c>
      <c r="EN615" s="304">
        <f t="shared" si="405"/>
        <v>1.9498066822799021</v>
      </c>
      <c r="EO615" s="77">
        <f t="shared" si="406"/>
        <v>7.4619467366241948E-2</v>
      </c>
      <c r="EP615" s="304">
        <f t="shared" si="407"/>
        <v>0</v>
      </c>
      <c r="EQ615" s="77" t="e">
        <f t="shared" si="408"/>
        <v>#DIV/0!</v>
      </c>
      <c r="ER615" s="77">
        <f t="shared" si="409"/>
        <v>100</v>
      </c>
      <c r="ES615" s="77">
        <f t="shared" si="410"/>
        <v>0</v>
      </c>
    </row>
    <row r="616" spans="1:149" s="77" customFormat="1" x14ac:dyDescent="0.45">
      <c r="A616" s="78" t="s">
        <v>1444</v>
      </c>
      <c r="B616" s="178" t="s">
        <v>3403</v>
      </c>
      <c r="C616" s="77" t="s">
        <v>3444</v>
      </c>
      <c r="D616" s="77" t="s">
        <v>3663</v>
      </c>
      <c r="E616" s="78" t="s">
        <v>637</v>
      </c>
      <c r="F616" s="78" t="s">
        <v>1657</v>
      </c>
      <c r="G616" s="72" t="s">
        <v>3367</v>
      </c>
      <c r="H616" s="78" t="s">
        <v>1100</v>
      </c>
      <c r="I616" s="78">
        <v>256</v>
      </c>
      <c r="J616" s="300">
        <v>221</v>
      </c>
      <c r="K616" s="78">
        <v>1</v>
      </c>
      <c r="L616" s="300">
        <v>930</v>
      </c>
      <c r="M616" s="72">
        <v>5</v>
      </c>
      <c r="O616" s="78" t="s">
        <v>3490</v>
      </c>
      <c r="P616" s="72" t="s">
        <v>3203</v>
      </c>
      <c r="Q616" s="125"/>
      <c r="R616" s="164">
        <v>0.7</v>
      </c>
      <c r="S616" s="110">
        <v>-10.7</v>
      </c>
      <c r="AA616" s="195"/>
      <c r="AB616" s="195"/>
      <c r="AC616" s="195"/>
      <c r="AD616" s="72"/>
      <c r="AE616" s="316">
        <v>0.7</v>
      </c>
      <c r="AF616" s="195"/>
      <c r="AG616" s="195">
        <v>0.3</v>
      </c>
      <c r="AH616" s="72"/>
      <c r="AQ616" s="212" t="s">
        <v>824</v>
      </c>
      <c r="AR616" s="66">
        <v>0.8821</v>
      </c>
      <c r="AS616" s="66">
        <v>2.0110000000000001</v>
      </c>
      <c r="AU616" s="276">
        <v>1547</v>
      </c>
      <c r="AV616" s="276">
        <v>663.00000000000011</v>
      </c>
      <c r="AW616" s="276">
        <v>1364.6087</v>
      </c>
      <c r="AX616" s="95">
        <v>13.723560401274078</v>
      </c>
      <c r="AY616" s="276">
        <v>1333.2930000000003</v>
      </c>
      <c r="AZ616" s="95">
        <v>17.982084928753402</v>
      </c>
      <c r="BA616" s="178"/>
      <c r="BB616" s="98" t="s">
        <v>722</v>
      </c>
      <c r="BC616" s="270" t="s">
        <v>1126</v>
      </c>
      <c r="BD616" s="152"/>
      <c r="BE616" s="152"/>
      <c r="BF616" s="152"/>
      <c r="BG616" s="152"/>
      <c r="BH616" s="152"/>
      <c r="BI616" s="152"/>
      <c r="BJ616" s="152"/>
      <c r="BK616" s="152"/>
      <c r="BL616" s="152"/>
      <c r="BM616" s="152"/>
      <c r="BN616" s="152"/>
      <c r="BO616" s="152"/>
      <c r="BP616" s="152"/>
      <c r="BQ616" s="152"/>
      <c r="BR616" s="152"/>
      <c r="BS616" s="152"/>
      <c r="BT616" s="152"/>
      <c r="BU616" s="152"/>
      <c r="BV616" s="152"/>
      <c r="BW616" s="152"/>
      <c r="BX616" s="152"/>
      <c r="BY616" s="152"/>
      <c r="BZ616" s="152"/>
      <c r="CA616" s="152"/>
      <c r="CB616" s="152"/>
      <c r="CC616" s="152"/>
      <c r="CD616" s="72"/>
      <c r="CE616" s="72"/>
      <c r="CF616" s="72"/>
      <c r="CG616" s="72"/>
      <c r="CH616" s="72"/>
      <c r="CI616" s="72"/>
      <c r="CJ616" s="72"/>
      <c r="CK616" s="72"/>
      <c r="CL616" s="72"/>
      <c r="CM616" s="72"/>
      <c r="CN616" s="72"/>
      <c r="CO616" s="72"/>
      <c r="CP616" s="72"/>
      <c r="CQ616" s="72"/>
      <c r="CR616" s="72"/>
      <c r="CS616" s="72"/>
      <c r="CT616" s="72"/>
      <c r="CU616" s="72"/>
      <c r="CV616" s="72"/>
      <c r="CW616" s="72"/>
      <c r="CX616" s="72"/>
      <c r="CY616" s="72"/>
      <c r="CZ616" s="72"/>
      <c r="DA616" s="72"/>
      <c r="DB616" s="72"/>
      <c r="DC616" s="72"/>
      <c r="DD616" s="72"/>
      <c r="DE616" s="72"/>
      <c r="DF616" s="72"/>
      <c r="DG616" s="72"/>
      <c r="DH616" s="78">
        <f t="shared" si="387"/>
        <v>0</v>
      </c>
      <c r="DJ616" s="77">
        <f t="shared" si="388"/>
        <v>0</v>
      </c>
      <c r="DK616" s="72">
        <v>0.48</v>
      </c>
      <c r="DO616" s="358">
        <v>6.9</v>
      </c>
      <c r="DP616" s="72"/>
      <c r="DQ616" s="374"/>
      <c r="DR616" s="72"/>
      <c r="DS616" s="246"/>
      <c r="DU616" s="96"/>
      <c r="DW616" s="178"/>
      <c r="DX616" s="304" t="e">
        <f t="shared" si="389"/>
        <v>#DIV/0!</v>
      </c>
      <c r="DY616" s="77" t="e">
        <f t="shared" si="390"/>
        <v>#DIV/0!</v>
      </c>
      <c r="DZ616" s="304" t="e">
        <f t="shared" si="391"/>
        <v>#DIV/0!</v>
      </c>
      <c r="EA616" s="77" t="e">
        <f t="shared" si="392"/>
        <v>#DIV/0!</v>
      </c>
      <c r="EB616" s="304" t="e">
        <f t="shared" si="393"/>
        <v>#DIV/0!</v>
      </c>
      <c r="EC616" s="77" t="e">
        <f t="shared" si="394"/>
        <v>#DIV/0!</v>
      </c>
      <c r="ED616" s="304" t="e">
        <f t="shared" si="395"/>
        <v>#DIV/0!</v>
      </c>
      <c r="EE616" s="77" t="e">
        <f t="shared" si="396"/>
        <v>#DIV/0!</v>
      </c>
      <c r="EF616" s="304" t="e">
        <f t="shared" si="397"/>
        <v>#DIV/0!</v>
      </c>
      <c r="EG616" s="77" t="e">
        <f t="shared" si="398"/>
        <v>#DIV/0!</v>
      </c>
      <c r="EH616" s="304" t="e">
        <f t="shared" si="399"/>
        <v>#DIV/0!</v>
      </c>
      <c r="EI616" s="77" t="e">
        <f t="shared" si="400"/>
        <v>#DIV/0!</v>
      </c>
      <c r="EJ616" s="304" t="e">
        <f t="shared" si="401"/>
        <v>#DIV/0!</v>
      </c>
      <c r="EK616" s="77" t="e">
        <f t="shared" si="402"/>
        <v>#DIV/0!</v>
      </c>
      <c r="EL616" s="304" t="e">
        <f t="shared" si="403"/>
        <v>#DIV/0!</v>
      </c>
      <c r="EM616" s="77" t="e">
        <f t="shared" si="404"/>
        <v>#DIV/0!</v>
      </c>
      <c r="EN616" s="304" t="e">
        <f t="shared" si="405"/>
        <v>#DIV/0!</v>
      </c>
      <c r="EO616" s="77" t="e">
        <f t="shared" si="406"/>
        <v>#DIV/0!</v>
      </c>
      <c r="EP616" s="304" t="e">
        <f t="shared" si="407"/>
        <v>#DIV/0!</v>
      </c>
      <c r="EQ616" s="77" t="e">
        <f t="shared" si="408"/>
        <v>#DIV/0!</v>
      </c>
      <c r="ER616" s="77" t="e">
        <f t="shared" si="409"/>
        <v>#DIV/0!</v>
      </c>
      <c r="ES616" s="77" t="e">
        <f t="shared" si="410"/>
        <v>#DIV/0!</v>
      </c>
    </row>
    <row r="617" spans="1:149" s="77" customFormat="1" x14ac:dyDescent="0.45">
      <c r="A617" s="78" t="s">
        <v>1444</v>
      </c>
      <c r="B617" s="178" t="s">
        <v>3403</v>
      </c>
      <c r="C617" s="77" t="s">
        <v>3444</v>
      </c>
      <c r="D617" s="77" t="s">
        <v>3663</v>
      </c>
      <c r="E617" s="78" t="s">
        <v>637</v>
      </c>
      <c r="F617" s="78" t="s">
        <v>1658</v>
      </c>
      <c r="G617" s="72" t="s">
        <v>3367</v>
      </c>
      <c r="H617" s="78" t="s">
        <v>1100</v>
      </c>
      <c r="I617" s="78">
        <v>184</v>
      </c>
      <c r="J617" s="300">
        <v>211.7</v>
      </c>
      <c r="K617" s="78">
        <v>1</v>
      </c>
      <c r="L617" s="300">
        <v>950</v>
      </c>
      <c r="M617" s="72">
        <v>5</v>
      </c>
      <c r="O617" s="78" t="s">
        <v>3507</v>
      </c>
      <c r="P617" s="72" t="s">
        <v>3206</v>
      </c>
      <c r="Q617" s="125"/>
      <c r="R617" s="164">
        <v>2.2999999999999998</v>
      </c>
      <c r="S617" s="110">
        <v>-8.6999999999999993</v>
      </c>
      <c r="AA617" s="195"/>
      <c r="AB617" s="195"/>
      <c r="AC617" s="195"/>
      <c r="AD617" s="72"/>
      <c r="AE617" s="316">
        <v>1</v>
      </c>
      <c r="AF617" s="195"/>
      <c r="AG617" s="195">
        <v>0</v>
      </c>
      <c r="AH617" s="72"/>
      <c r="AQ617" s="178"/>
      <c r="AR617" s="66">
        <v>0.89470000000000005</v>
      </c>
      <c r="AS617" s="66"/>
      <c r="AU617" s="276">
        <v>2117</v>
      </c>
      <c r="AV617" s="276"/>
      <c r="AW617" s="276">
        <v>1894.0799000000002</v>
      </c>
      <c r="AX617" s="95"/>
      <c r="AY617" s="276"/>
      <c r="AZ617" s="95"/>
      <c r="BA617" s="178"/>
      <c r="BB617" s="98" t="s">
        <v>722</v>
      </c>
      <c r="BC617" s="270" t="s">
        <v>1126</v>
      </c>
      <c r="BD617" s="152"/>
      <c r="BE617" s="152"/>
      <c r="BF617" s="152"/>
      <c r="BG617" s="152"/>
      <c r="BH617" s="152"/>
      <c r="BI617" s="152"/>
      <c r="BJ617" s="152"/>
      <c r="BK617" s="152"/>
      <c r="BL617" s="152"/>
      <c r="BM617" s="152"/>
      <c r="BN617" s="152"/>
      <c r="BO617" s="152"/>
      <c r="BP617" s="152"/>
      <c r="BQ617" s="152"/>
      <c r="BR617" s="152"/>
      <c r="BS617" s="152"/>
      <c r="BT617" s="152"/>
      <c r="BU617" s="152"/>
      <c r="BV617" s="152"/>
      <c r="BW617" s="152"/>
      <c r="BX617" s="152"/>
      <c r="BY617" s="152"/>
      <c r="BZ617" s="152"/>
      <c r="CA617" s="152"/>
      <c r="CB617" s="152"/>
      <c r="CC617" s="152"/>
      <c r="CD617" s="72"/>
      <c r="CE617" s="72"/>
      <c r="CF617" s="72"/>
      <c r="CG617" s="72"/>
      <c r="CH617" s="72"/>
      <c r="CI617" s="72"/>
      <c r="CJ617" s="72"/>
      <c r="CK617" s="72"/>
      <c r="CL617" s="72"/>
      <c r="CM617" s="72"/>
      <c r="CN617" s="72"/>
      <c r="CO617" s="72"/>
      <c r="CP617" s="72"/>
      <c r="CQ617" s="72"/>
      <c r="CR617" s="72"/>
      <c r="CS617" s="72"/>
      <c r="CT617" s="72"/>
      <c r="CU617" s="72"/>
      <c r="CV617" s="72"/>
      <c r="CW617" s="72"/>
      <c r="CX617" s="72"/>
      <c r="CY617" s="72"/>
      <c r="CZ617" s="72"/>
      <c r="DA617" s="72"/>
      <c r="DB617" s="72"/>
      <c r="DC617" s="72"/>
      <c r="DD617" s="72"/>
      <c r="DE617" s="72"/>
      <c r="DF617" s="72"/>
      <c r="DG617" s="72"/>
      <c r="DH617" s="78">
        <f t="shared" si="387"/>
        <v>0</v>
      </c>
      <c r="DJ617" s="77">
        <f t="shared" si="388"/>
        <v>0</v>
      </c>
      <c r="DK617" s="72">
        <v>0.94</v>
      </c>
      <c r="DO617" s="358">
        <v>5.5</v>
      </c>
      <c r="DP617" s="72"/>
      <c r="DQ617" s="374"/>
      <c r="DR617" s="72"/>
      <c r="DS617" s="246"/>
      <c r="DU617" s="96"/>
      <c r="DW617" s="178"/>
      <c r="DX617" s="304" t="e">
        <f t="shared" si="389"/>
        <v>#DIV/0!</v>
      </c>
      <c r="DY617" s="77" t="e">
        <f t="shared" si="390"/>
        <v>#DIV/0!</v>
      </c>
      <c r="DZ617" s="304" t="e">
        <f t="shared" si="391"/>
        <v>#DIV/0!</v>
      </c>
      <c r="EA617" s="77" t="e">
        <f t="shared" si="392"/>
        <v>#DIV/0!</v>
      </c>
      <c r="EB617" s="304" t="e">
        <f t="shared" si="393"/>
        <v>#DIV/0!</v>
      </c>
      <c r="EC617" s="77" t="e">
        <f t="shared" si="394"/>
        <v>#DIV/0!</v>
      </c>
      <c r="ED617" s="304" t="e">
        <f t="shared" si="395"/>
        <v>#DIV/0!</v>
      </c>
      <c r="EE617" s="77" t="e">
        <f t="shared" si="396"/>
        <v>#DIV/0!</v>
      </c>
      <c r="EF617" s="304" t="e">
        <f t="shared" si="397"/>
        <v>#DIV/0!</v>
      </c>
      <c r="EG617" s="77" t="e">
        <f t="shared" si="398"/>
        <v>#DIV/0!</v>
      </c>
      <c r="EH617" s="304" t="e">
        <f t="shared" si="399"/>
        <v>#DIV/0!</v>
      </c>
      <c r="EI617" s="77" t="e">
        <f t="shared" si="400"/>
        <v>#DIV/0!</v>
      </c>
      <c r="EJ617" s="304" t="e">
        <f t="shared" si="401"/>
        <v>#DIV/0!</v>
      </c>
      <c r="EK617" s="77" t="e">
        <f t="shared" si="402"/>
        <v>#DIV/0!</v>
      </c>
      <c r="EL617" s="304" t="e">
        <f t="shared" si="403"/>
        <v>#DIV/0!</v>
      </c>
      <c r="EM617" s="77" t="e">
        <f t="shared" si="404"/>
        <v>#DIV/0!</v>
      </c>
      <c r="EN617" s="304" t="e">
        <f t="shared" si="405"/>
        <v>#DIV/0!</v>
      </c>
      <c r="EO617" s="77" t="e">
        <f t="shared" si="406"/>
        <v>#DIV/0!</v>
      </c>
      <c r="EP617" s="304" t="e">
        <f t="shared" si="407"/>
        <v>#DIV/0!</v>
      </c>
      <c r="EQ617" s="77" t="e">
        <f t="shared" si="408"/>
        <v>#DIV/0!</v>
      </c>
      <c r="ER617" s="77" t="e">
        <f t="shared" si="409"/>
        <v>#DIV/0!</v>
      </c>
      <c r="ES617" s="77" t="e">
        <f t="shared" si="410"/>
        <v>#DIV/0!</v>
      </c>
    </row>
    <row r="618" spans="1:149" s="77" customFormat="1" x14ac:dyDescent="0.45">
      <c r="A618" s="78" t="s">
        <v>1444</v>
      </c>
      <c r="B618" s="178" t="s">
        <v>3403</v>
      </c>
      <c r="C618" s="77" t="s">
        <v>3444</v>
      </c>
      <c r="D618" s="77" t="s">
        <v>3663</v>
      </c>
      <c r="E618" s="78" t="s">
        <v>637</v>
      </c>
      <c r="F618" s="78" t="s">
        <v>1659</v>
      </c>
      <c r="G618" s="72" t="s">
        <v>3367</v>
      </c>
      <c r="H618" s="78" t="s">
        <v>1100</v>
      </c>
      <c r="I618" s="78">
        <v>184</v>
      </c>
      <c r="J618" s="300">
        <v>211.7</v>
      </c>
      <c r="K618" s="78">
        <v>1</v>
      </c>
      <c r="L618" s="300">
        <v>950</v>
      </c>
      <c r="M618" s="72">
        <v>5</v>
      </c>
      <c r="O618" s="78" t="s">
        <v>3458</v>
      </c>
      <c r="P618" s="72" t="s">
        <v>3203</v>
      </c>
      <c r="Q618" s="125"/>
      <c r="R618" s="164">
        <v>2.2000000000000002</v>
      </c>
      <c r="S618" s="110">
        <v>-8.8000000000000007</v>
      </c>
      <c r="AA618" s="195"/>
      <c r="AB618" s="195"/>
      <c r="AC618" s="195"/>
      <c r="AD618" s="72"/>
      <c r="AE618" s="316">
        <v>0.89</v>
      </c>
      <c r="AF618" s="195"/>
      <c r="AG618" s="195">
        <v>0.11</v>
      </c>
      <c r="AH618" s="72"/>
      <c r="AQ618" s="212" t="s">
        <v>824</v>
      </c>
      <c r="AR618" s="66">
        <v>0.89549999999999996</v>
      </c>
      <c r="AS618" s="66">
        <v>1.9159999999999999</v>
      </c>
      <c r="AU618" s="276">
        <v>1884.13</v>
      </c>
      <c r="AV618" s="276">
        <v>232.86999999999998</v>
      </c>
      <c r="AW618" s="276">
        <v>1687.238415</v>
      </c>
      <c r="AX618" s="95">
        <v>17.783882523220822</v>
      </c>
      <c r="AY618" s="276">
        <v>446.17891999999995</v>
      </c>
      <c r="AZ618" s="95">
        <v>6.1380350198770151</v>
      </c>
      <c r="BA618" s="178"/>
      <c r="BB618" s="98" t="s">
        <v>722</v>
      </c>
      <c r="BC618" s="270" t="s">
        <v>1126</v>
      </c>
      <c r="BD618" s="152"/>
      <c r="BE618" s="152"/>
      <c r="BF618" s="152"/>
      <c r="BG618" s="152"/>
      <c r="BH618" s="152"/>
      <c r="BI618" s="152"/>
      <c r="BJ618" s="152"/>
      <c r="BK618" s="152"/>
      <c r="BL618" s="152"/>
      <c r="BM618" s="152"/>
      <c r="BN618" s="152"/>
      <c r="BO618" s="152"/>
      <c r="BP618" s="152"/>
      <c r="BQ618" s="152"/>
      <c r="BR618" s="152"/>
      <c r="BS618" s="152"/>
      <c r="BT618" s="152"/>
      <c r="BU618" s="152"/>
      <c r="BV618" s="152"/>
      <c r="BW618" s="152"/>
      <c r="BX618" s="152"/>
      <c r="BY618" s="152"/>
      <c r="BZ618" s="152"/>
      <c r="CA618" s="152"/>
      <c r="CB618" s="152"/>
      <c r="CC618" s="152"/>
      <c r="CD618" s="72"/>
      <c r="CE618" s="72"/>
      <c r="CF618" s="72"/>
      <c r="CG618" s="72"/>
      <c r="CH618" s="72"/>
      <c r="CI618" s="72"/>
      <c r="CJ618" s="72"/>
      <c r="CK618" s="72"/>
      <c r="CL618" s="72"/>
      <c r="CM618" s="72"/>
      <c r="CN618" s="72"/>
      <c r="CO618" s="72"/>
      <c r="CP618" s="72"/>
      <c r="CQ618" s="72"/>
      <c r="CR618" s="72"/>
      <c r="CS618" s="72"/>
      <c r="CT618" s="72"/>
      <c r="CU618" s="72"/>
      <c r="CV618" s="72"/>
      <c r="CW618" s="72"/>
      <c r="CX618" s="72"/>
      <c r="CY618" s="72"/>
      <c r="CZ618" s="72"/>
      <c r="DA618" s="72"/>
      <c r="DB618" s="72"/>
      <c r="DC618" s="72"/>
      <c r="DD618" s="72"/>
      <c r="DE618" s="72"/>
      <c r="DF618" s="72"/>
      <c r="DG618" s="72"/>
      <c r="DH618" s="78">
        <f t="shared" si="387"/>
        <v>0</v>
      </c>
      <c r="DJ618" s="77">
        <f t="shared" si="388"/>
        <v>0</v>
      </c>
      <c r="DK618" s="72">
        <v>0.75</v>
      </c>
      <c r="DO618" s="358">
        <v>6.3</v>
      </c>
      <c r="DP618" s="72"/>
      <c r="DQ618" s="374"/>
      <c r="DR618" s="72"/>
      <c r="DS618" s="246"/>
      <c r="DU618" s="96"/>
      <c r="DW618" s="178"/>
      <c r="DX618" s="304" t="e">
        <f t="shared" si="389"/>
        <v>#DIV/0!</v>
      </c>
      <c r="DY618" s="77" t="e">
        <f t="shared" si="390"/>
        <v>#DIV/0!</v>
      </c>
      <c r="DZ618" s="304" t="e">
        <f t="shared" si="391"/>
        <v>#DIV/0!</v>
      </c>
      <c r="EA618" s="77" t="e">
        <f t="shared" si="392"/>
        <v>#DIV/0!</v>
      </c>
      <c r="EB618" s="304" t="e">
        <f t="shared" si="393"/>
        <v>#DIV/0!</v>
      </c>
      <c r="EC618" s="77" t="e">
        <f t="shared" si="394"/>
        <v>#DIV/0!</v>
      </c>
      <c r="ED618" s="304" t="e">
        <f t="shared" si="395"/>
        <v>#DIV/0!</v>
      </c>
      <c r="EE618" s="77" t="e">
        <f t="shared" si="396"/>
        <v>#DIV/0!</v>
      </c>
      <c r="EF618" s="304" t="e">
        <f t="shared" si="397"/>
        <v>#DIV/0!</v>
      </c>
      <c r="EG618" s="77" t="e">
        <f t="shared" si="398"/>
        <v>#DIV/0!</v>
      </c>
      <c r="EH618" s="304" t="e">
        <f t="shared" si="399"/>
        <v>#DIV/0!</v>
      </c>
      <c r="EI618" s="77" t="e">
        <f t="shared" si="400"/>
        <v>#DIV/0!</v>
      </c>
      <c r="EJ618" s="304" t="e">
        <f t="shared" si="401"/>
        <v>#DIV/0!</v>
      </c>
      <c r="EK618" s="77" t="e">
        <f t="shared" si="402"/>
        <v>#DIV/0!</v>
      </c>
      <c r="EL618" s="304" t="e">
        <f t="shared" si="403"/>
        <v>#DIV/0!</v>
      </c>
      <c r="EM618" s="77" t="e">
        <f t="shared" si="404"/>
        <v>#DIV/0!</v>
      </c>
      <c r="EN618" s="304" t="e">
        <f t="shared" si="405"/>
        <v>#DIV/0!</v>
      </c>
      <c r="EO618" s="77" t="e">
        <f t="shared" si="406"/>
        <v>#DIV/0!</v>
      </c>
      <c r="EP618" s="304" t="e">
        <f t="shared" si="407"/>
        <v>#DIV/0!</v>
      </c>
      <c r="EQ618" s="77" t="e">
        <f t="shared" si="408"/>
        <v>#DIV/0!</v>
      </c>
      <c r="ER618" s="77" t="e">
        <f t="shared" si="409"/>
        <v>#DIV/0!</v>
      </c>
      <c r="ES618" s="77" t="e">
        <f t="shared" si="410"/>
        <v>#DIV/0!</v>
      </c>
    </row>
    <row r="619" spans="1:149" s="77" customFormat="1" x14ac:dyDescent="0.45">
      <c r="A619" s="78" t="s">
        <v>1444</v>
      </c>
      <c r="B619" s="178" t="s">
        <v>3403</v>
      </c>
      <c r="C619" s="77" t="s">
        <v>3444</v>
      </c>
      <c r="D619" s="77" t="s">
        <v>3663</v>
      </c>
      <c r="E619" s="78" t="s">
        <v>637</v>
      </c>
      <c r="F619" s="78" t="s">
        <v>1660</v>
      </c>
      <c r="G619" s="72" t="s">
        <v>3367</v>
      </c>
      <c r="H619" s="78" t="s">
        <v>1100</v>
      </c>
      <c r="I619" s="78">
        <v>184</v>
      </c>
      <c r="J619" s="300">
        <v>211.7</v>
      </c>
      <c r="K619" s="78">
        <v>1</v>
      </c>
      <c r="L619" s="300">
        <v>950</v>
      </c>
      <c r="M619" s="72">
        <v>5</v>
      </c>
      <c r="O619" s="78" t="s">
        <v>3458</v>
      </c>
      <c r="P619" s="72" t="s">
        <v>3203</v>
      </c>
      <c r="Q619" s="125"/>
      <c r="R619" s="164">
        <v>2.2000000000000002</v>
      </c>
      <c r="S619" s="110">
        <v>-8.8000000000000007</v>
      </c>
      <c r="AA619" s="195"/>
      <c r="AB619" s="195"/>
      <c r="AC619" s="195"/>
      <c r="AD619" s="72"/>
      <c r="AE619" s="316">
        <v>0.8</v>
      </c>
      <c r="AF619" s="195"/>
      <c r="AG619" s="195">
        <v>0.2</v>
      </c>
      <c r="AH619" s="72"/>
      <c r="AQ619" s="212" t="s">
        <v>824</v>
      </c>
      <c r="AR619" s="66">
        <v>0.89790000000000003</v>
      </c>
      <c r="AS619" s="66">
        <v>1.8879999999999999</v>
      </c>
      <c r="AU619" s="276">
        <v>1693.6000000000001</v>
      </c>
      <c r="AV619" s="276">
        <v>423.39999999999992</v>
      </c>
      <c r="AW619" s="276">
        <v>1520.6834400000002</v>
      </c>
      <c r="AX619" s="95">
        <v>16.084054520883079</v>
      </c>
      <c r="AY619" s="276">
        <v>799.37919999999986</v>
      </c>
      <c r="AZ619" s="95">
        <v>10.996972971652879</v>
      </c>
      <c r="BA619" s="178"/>
      <c r="BB619" s="98" t="s">
        <v>722</v>
      </c>
      <c r="BC619" s="270" t="s">
        <v>1126</v>
      </c>
      <c r="BD619" s="152"/>
      <c r="BE619" s="152"/>
      <c r="BF619" s="152"/>
      <c r="BG619" s="152"/>
      <c r="BH619" s="152"/>
      <c r="BI619" s="152"/>
      <c r="BJ619" s="152"/>
      <c r="BK619" s="152"/>
      <c r="BL619" s="152"/>
      <c r="BM619" s="152"/>
      <c r="BN619" s="152"/>
      <c r="BO619" s="152"/>
      <c r="BP619" s="152"/>
      <c r="BQ619" s="152"/>
      <c r="BR619" s="152"/>
      <c r="BS619" s="152"/>
      <c r="BT619" s="152"/>
      <c r="BU619" s="152"/>
      <c r="BV619" s="152"/>
      <c r="BW619" s="152"/>
      <c r="BX619" s="152"/>
      <c r="BY619" s="152"/>
      <c r="BZ619" s="152"/>
      <c r="CA619" s="152"/>
      <c r="CB619" s="152"/>
      <c r="CC619" s="152"/>
      <c r="CD619" s="72"/>
      <c r="CE619" s="72"/>
      <c r="CF619" s="72"/>
      <c r="CG619" s="72"/>
      <c r="CH619" s="72"/>
      <c r="CI619" s="72"/>
      <c r="CJ619" s="72"/>
      <c r="CK619" s="72"/>
      <c r="CL619" s="72"/>
      <c r="CM619" s="72"/>
      <c r="CN619" s="72"/>
      <c r="CO619" s="72"/>
      <c r="CP619" s="72"/>
      <c r="CQ619" s="72"/>
      <c r="CR619" s="72"/>
      <c r="CS619" s="72"/>
      <c r="CT619" s="72"/>
      <c r="CU619" s="72"/>
      <c r="CV619" s="72"/>
      <c r="CW619" s="72"/>
      <c r="CX619" s="72"/>
      <c r="CY619" s="72"/>
      <c r="CZ619" s="72"/>
      <c r="DA619" s="72"/>
      <c r="DB619" s="72"/>
      <c r="DC619" s="72"/>
      <c r="DD619" s="72"/>
      <c r="DE619" s="72"/>
      <c r="DF619" s="72"/>
      <c r="DG619" s="72"/>
      <c r="DH619" s="78">
        <f t="shared" si="387"/>
        <v>0</v>
      </c>
      <c r="DJ619" s="77">
        <f t="shared" si="388"/>
        <v>0</v>
      </c>
      <c r="DK619" s="72">
        <v>0.66</v>
      </c>
      <c r="DO619" s="358">
        <v>6</v>
      </c>
      <c r="DP619" s="72"/>
      <c r="DQ619" s="374"/>
      <c r="DR619" s="72"/>
      <c r="DS619" s="246"/>
      <c r="DU619" s="96"/>
      <c r="DW619" s="178"/>
      <c r="DX619" s="304" t="e">
        <f t="shared" si="389"/>
        <v>#DIV/0!</v>
      </c>
      <c r="DY619" s="77" t="e">
        <f t="shared" si="390"/>
        <v>#DIV/0!</v>
      </c>
      <c r="DZ619" s="304" t="e">
        <f t="shared" si="391"/>
        <v>#DIV/0!</v>
      </c>
      <c r="EA619" s="77" t="e">
        <f t="shared" si="392"/>
        <v>#DIV/0!</v>
      </c>
      <c r="EB619" s="304" t="e">
        <f t="shared" si="393"/>
        <v>#DIV/0!</v>
      </c>
      <c r="EC619" s="77" t="e">
        <f t="shared" si="394"/>
        <v>#DIV/0!</v>
      </c>
      <c r="ED619" s="304" t="e">
        <f t="shared" si="395"/>
        <v>#DIV/0!</v>
      </c>
      <c r="EE619" s="77" t="e">
        <f t="shared" si="396"/>
        <v>#DIV/0!</v>
      </c>
      <c r="EF619" s="304" t="e">
        <f t="shared" si="397"/>
        <v>#DIV/0!</v>
      </c>
      <c r="EG619" s="77" t="e">
        <f t="shared" si="398"/>
        <v>#DIV/0!</v>
      </c>
      <c r="EH619" s="304" t="e">
        <f t="shared" si="399"/>
        <v>#DIV/0!</v>
      </c>
      <c r="EI619" s="77" t="e">
        <f t="shared" si="400"/>
        <v>#DIV/0!</v>
      </c>
      <c r="EJ619" s="304" t="e">
        <f t="shared" si="401"/>
        <v>#DIV/0!</v>
      </c>
      <c r="EK619" s="77" t="e">
        <f t="shared" si="402"/>
        <v>#DIV/0!</v>
      </c>
      <c r="EL619" s="304" t="e">
        <f t="shared" si="403"/>
        <v>#DIV/0!</v>
      </c>
      <c r="EM619" s="77" t="e">
        <f t="shared" si="404"/>
        <v>#DIV/0!</v>
      </c>
      <c r="EN619" s="304" t="e">
        <f t="shared" si="405"/>
        <v>#DIV/0!</v>
      </c>
      <c r="EO619" s="77" t="e">
        <f t="shared" si="406"/>
        <v>#DIV/0!</v>
      </c>
      <c r="EP619" s="304" t="e">
        <f t="shared" si="407"/>
        <v>#DIV/0!</v>
      </c>
      <c r="EQ619" s="77" t="e">
        <f t="shared" si="408"/>
        <v>#DIV/0!</v>
      </c>
      <c r="ER619" s="77" t="e">
        <f t="shared" si="409"/>
        <v>#DIV/0!</v>
      </c>
      <c r="ES619" s="77" t="e">
        <f t="shared" si="410"/>
        <v>#DIV/0!</v>
      </c>
    </row>
    <row r="620" spans="1:149" s="77" customFormat="1" x14ac:dyDescent="0.45">
      <c r="A620" s="78" t="s">
        <v>1444</v>
      </c>
      <c r="B620" s="178" t="s">
        <v>3403</v>
      </c>
      <c r="C620" s="77" t="s">
        <v>3444</v>
      </c>
      <c r="D620" s="77" t="s">
        <v>3663</v>
      </c>
      <c r="E620" s="78" t="s">
        <v>637</v>
      </c>
      <c r="F620" s="78" t="s">
        <v>1661</v>
      </c>
      <c r="G620" s="72" t="s">
        <v>3367</v>
      </c>
      <c r="H620" s="78" t="s">
        <v>1100</v>
      </c>
      <c r="I620" s="78">
        <v>184</v>
      </c>
      <c r="J620" s="300">
        <v>211.7</v>
      </c>
      <c r="K620" s="78">
        <v>1</v>
      </c>
      <c r="L620" s="300">
        <v>950</v>
      </c>
      <c r="M620" s="72">
        <v>5</v>
      </c>
      <c r="O620" s="78" t="s">
        <v>3458</v>
      </c>
      <c r="P620" s="72" t="s">
        <v>3203</v>
      </c>
      <c r="Q620" s="125"/>
      <c r="R620" s="164">
        <v>2.2000000000000002</v>
      </c>
      <c r="S620" s="110">
        <v>-8.9</v>
      </c>
      <c r="AA620" s="195"/>
      <c r="AB620" s="195"/>
      <c r="AC620" s="195"/>
      <c r="AD620" s="72"/>
      <c r="AE620" s="316">
        <v>0.72</v>
      </c>
      <c r="AF620" s="195"/>
      <c r="AG620" s="195">
        <v>0.28000000000000003</v>
      </c>
      <c r="AH620" s="72"/>
      <c r="AQ620" s="178" t="s">
        <v>824</v>
      </c>
      <c r="AR620" s="66">
        <v>0.90180000000000005</v>
      </c>
      <c r="AS620" s="66">
        <v>1.863</v>
      </c>
      <c r="AU620" s="276">
        <v>1524.24</v>
      </c>
      <c r="AV620" s="276">
        <v>592.7600000000001</v>
      </c>
      <c r="AW620" s="276">
        <v>1374.559632</v>
      </c>
      <c r="AX620" s="95">
        <v>14.591277612570883</v>
      </c>
      <c r="AY620" s="276">
        <v>1104.3118800000002</v>
      </c>
      <c r="AZ620" s="95">
        <v>15.191898784250554</v>
      </c>
      <c r="BA620" s="178"/>
      <c r="BB620" s="98" t="s">
        <v>722</v>
      </c>
      <c r="BC620" s="270" t="s">
        <v>1126</v>
      </c>
      <c r="BD620" s="152"/>
      <c r="BE620" s="152"/>
      <c r="BF620" s="152"/>
      <c r="BG620" s="152"/>
      <c r="BH620" s="152"/>
      <c r="BI620" s="152"/>
      <c r="BJ620" s="152"/>
      <c r="BK620" s="152"/>
      <c r="BL620" s="152"/>
      <c r="BM620" s="152"/>
      <c r="BN620" s="152"/>
      <c r="BO620" s="152"/>
      <c r="BP620" s="152"/>
      <c r="BQ620" s="152"/>
      <c r="BR620" s="152"/>
      <c r="BS620" s="152"/>
      <c r="BT620" s="152"/>
      <c r="BU620" s="152"/>
      <c r="BV620" s="152"/>
      <c r="BW620" s="152"/>
      <c r="BX620" s="152"/>
      <c r="BY620" s="152"/>
      <c r="BZ620" s="152"/>
      <c r="CA620" s="152"/>
      <c r="CB620" s="152"/>
      <c r="CC620" s="152"/>
      <c r="CD620" s="72"/>
      <c r="CE620" s="72"/>
      <c r="CF620" s="72"/>
      <c r="CG620" s="72"/>
      <c r="CH620" s="72"/>
      <c r="CI620" s="72"/>
      <c r="CJ620" s="72"/>
      <c r="CK620" s="72"/>
      <c r="CL620" s="72"/>
      <c r="CM620" s="72"/>
      <c r="CN620" s="72"/>
      <c r="CO620" s="72"/>
      <c r="CP620" s="72"/>
      <c r="CQ620" s="72"/>
      <c r="CR620" s="72"/>
      <c r="CS620" s="72"/>
      <c r="CT620" s="72"/>
      <c r="CU620" s="72"/>
      <c r="CV620" s="72"/>
      <c r="CW620" s="72"/>
      <c r="CX620" s="72"/>
      <c r="CY620" s="72"/>
      <c r="CZ620" s="72"/>
      <c r="DA620" s="72"/>
      <c r="DB620" s="72"/>
      <c r="DC620" s="72"/>
      <c r="DD620" s="72"/>
      <c r="DE620" s="72"/>
      <c r="DF620" s="72"/>
      <c r="DG620" s="72"/>
      <c r="DH620" s="78">
        <f t="shared" si="387"/>
        <v>0</v>
      </c>
      <c r="DJ620" s="77">
        <f t="shared" si="388"/>
        <v>0</v>
      </c>
      <c r="DK620" s="72">
        <v>0.6</v>
      </c>
      <c r="DO620" s="358">
        <v>6.9</v>
      </c>
      <c r="DP620" s="72"/>
      <c r="DQ620" s="374"/>
      <c r="DR620" s="72"/>
      <c r="DS620" s="246"/>
      <c r="DU620" s="96"/>
      <c r="DW620" s="178"/>
      <c r="DX620" s="304" t="e">
        <f t="shared" si="389"/>
        <v>#DIV/0!</v>
      </c>
      <c r="DY620" s="77" t="e">
        <f t="shared" si="390"/>
        <v>#DIV/0!</v>
      </c>
      <c r="DZ620" s="304" t="e">
        <f t="shared" si="391"/>
        <v>#DIV/0!</v>
      </c>
      <c r="EA620" s="77" t="e">
        <f t="shared" si="392"/>
        <v>#DIV/0!</v>
      </c>
      <c r="EB620" s="304" t="e">
        <f t="shared" si="393"/>
        <v>#DIV/0!</v>
      </c>
      <c r="EC620" s="77" t="e">
        <f t="shared" si="394"/>
        <v>#DIV/0!</v>
      </c>
      <c r="ED620" s="304" t="e">
        <f t="shared" si="395"/>
        <v>#DIV/0!</v>
      </c>
      <c r="EE620" s="77" t="e">
        <f t="shared" si="396"/>
        <v>#DIV/0!</v>
      </c>
      <c r="EF620" s="304" t="e">
        <f t="shared" si="397"/>
        <v>#DIV/0!</v>
      </c>
      <c r="EG620" s="77" t="e">
        <f t="shared" si="398"/>
        <v>#DIV/0!</v>
      </c>
      <c r="EH620" s="304" t="e">
        <f t="shared" si="399"/>
        <v>#DIV/0!</v>
      </c>
      <c r="EI620" s="77" t="e">
        <f t="shared" si="400"/>
        <v>#DIV/0!</v>
      </c>
      <c r="EJ620" s="304" t="e">
        <f t="shared" si="401"/>
        <v>#DIV/0!</v>
      </c>
      <c r="EK620" s="77" t="e">
        <f t="shared" si="402"/>
        <v>#DIV/0!</v>
      </c>
      <c r="EL620" s="304" t="e">
        <f t="shared" si="403"/>
        <v>#DIV/0!</v>
      </c>
      <c r="EM620" s="77" t="e">
        <f t="shared" si="404"/>
        <v>#DIV/0!</v>
      </c>
      <c r="EN620" s="304" t="e">
        <f t="shared" si="405"/>
        <v>#DIV/0!</v>
      </c>
      <c r="EO620" s="77" t="e">
        <f t="shared" si="406"/>
        <v>#DIV/0!</v>
      </c>
      <c r="EP620" s="304" t="e">
        <f t="shared" si="407"/>
        <v>#DIV/0!</v>
      </c>
      <c r="EQ620" s="77" t="e">
        <f t="shared" si="408"/>
        <v>#DIV/0!</v>
      </c>
      <c r="ER620" s="77" t="e">
        <f t="shared" si="409"/>
        <v>#DIV/0!</v>
      </c>
      <c r="ES620" s="77" t="e">
        <f t="shared" si="410"/>
        <v>#DIV/0!</v>
      </c>
    </row>
    <row r="621" spans="1:149" s="77" customFormat="1" x14ac:dyDescent="0.45">
      <c r="A621" s="78" t="s">
        <v>1444</v>
      </c>
      <c r="B621" s="178" t="s">
        <v>3403</v>
      </c>
      <c r="C621" s="77" t="s">
        <v>3444</v>
      </c>
      <c r="D621" s="77" t="s">
        <v>3663</v>
      </c>
      <c r="E621" s="78" t="s">
        <v>637</v>
      </c>
      <c r="F621" s="78" t="s">
        <v>1662</v>
      </c>
      <c r="G621" s="72" t="s">
        <v>3367</v>
      </c>
      <c r="H621" s="78" t="s">
        <v>1100</v>
      </c>
      <c r="I621" s="78">
        <v>184</v>
      </c>
      <c r="J621" s="300">
        <v>211.7</v>
      </c>
      <c r="K621" s="78">
        <v>1</v>
      </c>
      <c r="L621" s="300">
        <v>950</v>
      </c>
      <c r="M621" s="72">
        <v>5</v>
      </c>
      <c r="O621" s="78" t="s">
        <v>3507</v>
      </c>
      <c r="P621" s="72" t="s">
        <v>3206</v>
      </c>
      <c r="Q621" s="125"/>
      <c r="R621" s="164">
        <v>2.2999999999999998</v>
      </c>
      <c r="S621" s="110">
        <v>-8.6999999999999993</v>
      </c>
      <c r="AA621" s="195"/>
      <c r="AB621" s="195"/>
      <c r="AC621" s="195"/>
      <c r="AD621" s="72"/>
      <c r="AE621" s="316">
        <v>1</v>
      </c>
      <c r="AF621" s="195"/>
      <c r="AG621" s="195">
        <v>0</v>
      </c>
      <c r="AH621" s="72"/>
      <c r="AQ621" s="178"/>
      <c r="AR621" s="66">
        <v>0.89470000000000005</v>
      </c>
      <c r="AS621" s="66"/>
      <c r="AU621" s="276">
        <v>2117</v>
      </c>
      <c r="AV621" s="276"/>
      <c r="AW621" s="276">
        <v>1894.0799000000002</v>
      </c>
      <c r="AX621" s="95"/>
      <c r="AY621" s="276"/>
      <c r="AZ621" s="95"/>
      <c r="BA621" s="178"/>
      <c r="BB621" s="98" t="s">
        <v>722</v>
      </c>
      <c r="BC621" s="270" t="s">
        <v>1126</v>
      </c>
      <c r="BD621" s="152"/>
      <c r="BE621" s="152"/>
      <c r="BF621" s="152"/>
      <c r="BG621" s="152"/>
      <c r="BH621" s="152"/>
      <c r="BI621" s="152"/>
      <c r="BJ621" s="152"/>
      <c r="BK621" s="152"/>
      <c r="BL621" s="152"/>
      <c r="BM621" s="152"/>
      <c r="BN621" s="152"/>
      <c r="BO621" s="152"/>
      <c r="BP621" s="152"/>
      <c r="BQ621" s="152"/>
      <c r="BR621" s="152"/>
      <c r="BS621" s="152"/>
      <c r="BT621" s="152"/>
      <c r="BU621" s="152"/>
      <c r="BV621" s="152"/>
      <c r="BW621" s="152"/>
      <c r="BX621" s="152"/>
      <c r="BY621" s="152"/>
      <c r="BZ621" s="152"/>
      <c r="CA621" s="152"/>
      <c r="CB621" s="152"/>
      <c r="CC621" s="152"/>
      <c r="CD621" s="72"/>
      <c r="CE621" s="72"/>
      <c r="CF621" s="72"/>
      <c r="CG621" s="72"/>
      <c r="CH621" s="72"/>
      <c r="CI621" s="72"/>
      <c r="CJ621" s="72"/>
      <c r="CK621" s="72"/>
      <c r="CL621" s="72"/>
      <c r="CM621" s="72"/>
      <c r="CN621" s="72"/>
      <c r="CO621" s="72"/>
      <c r="CP621" s="72"/>
      <c r="CQ621" s="72"/>
      <c r="CR621" s="72"/>
      <c r="CS621" s="72"/>
      <c r="CT621" s="72"/>
      <c r="CU621" s="72"/>
      <c r="CV621" s="72"/>
      <c r="CW621" s="72"/>
      <c r="CX621" s="72"/>
      <c r="CY621" s="72"/>
      <c r="CZ621" s="72"/>
      <c r="DA621" s="72"/>
      <c r="DB621" s="72"/>
      <c r="DC621" s="72"/>
      <c r="DD621" s="72"/>
      <c r="DE621" s="72"/>
      <c r="DF621" s="72"/>
      <c r="DG621" s="72"/>
      <c r="DH621" s="78">
        <f t="shared" si="387"/>
        <v>0</v>
      </c>
      <c r="DJ621" s="77">
        <f t="shared" si="388"/>
        <v>0</v>
      </c>
      <c r="DK621" s="72">
        <v>0.95</v>
      </c>
      <c r="DO621" s="358">
        <v>5.9</v>
      </c>
      <c r="DP621" s="72"/>
      <c r="DQ621" s="374"/>
      <c r="DR621" s="72"/>
      <c r="DS621" s="246"/>
      <c r="DU621" s="96"/>
      <c r="DW621" s="178"/>
      <c r="DX621" s="304" t="e">
        <f t="shared" si="389"/>
        <v>#DIV/0!</v>
      </c>
      <c r="DY621" s="77" t="e">
        <f t="shared" si="390"/>
        <v>#DIV/0!</v>
      </c>
      <c r="DZ621" s="304" t="e">
        <f t="shared" si="391"/>
        <v>#DIV/0!</v>
      </c>
      <c r="EA621" s="77" t="e">
        <f t="shared" si="392"/>
        <v>#DIV/0!</v>
      </c>
      <c r="EB621" s="304" t="e">
        <f t="shared" si="393"/>
        <v>#DIV/0!</v>
      </c>
      <c r="EC621" s="77" t="e">
        <f t="shared" si="394"/>
        <v>#DIV/0!</v>
      </c>
      <c r="ED621" s="304" t="e">
        <f t="shared" si="395"/>
        <v>#DIV/0!</v>
      </c>
      <c r="EE621" s="77" t="e">
        <f t="shared" si="396"/>
        <v>#DIV/0!</v>
      </c>
      <c r="EF621" s="304" t="e">
        <f t="shared" si="397"/>
        <v>#DIV/0!</v>
      </c>
      <c r="EG621" s="77" t="e">
        <f t="shared" si="398"/>
        <v>#DIV/0!</v>
      </c>
      <c r="EH621" s="304" t="e">
        <f t="shared" si="399"/>
        <v>#DIV/0!</v>
      </c>
      <c r="EI621" s="77" t="e">
        <f t="shared" si="400"/>
        <v>#DIV/0!</v>
      </c>
      <c r="EJ621" s="304" t="e">
        <f t="shared" si="401"/>
        <v>#DIV/0!</v>
      </c>
      <c r="EK621" s="77" t="e">
        <f t="shared" si="402"/>
        <v>#DIV/0!</v>
      </c>
      <c r="EL621" s="304" t="e">
        <f t="shared" si="403"/>
        <v>#DIV/0!</v>
      </c>
      <c r="EM621" s="77" t="e">
        <f t="shared" si="404"/>
        <v>#DIV/0!</v>
      </c>
      <c r="EN621" s="304" t="e">
        <f t="shared" si="405"/>
        <v>#DIV/0!</v>
      </c>
      <c r="EO621" s="77" t="e">
        <f t="shared" si="406"/>
        <v>#DIV/0!</v>
      </c>
      <c r="EP621" s="304" t="e">
        <f t="shared" si="407"/>
        <v>#DIV/0!</v>
      </c>
      <c r="EQ621" s="77" t="e">
        <f t="shared" si="408"/>
        <v>#DIV/0!</v>
      </c>
      <c r="ER621" s="77" t="e">
        <f t="shared" si="409"/>
        <v>#DIV/0!</v>
      </c>
      <c r="ES621" s="77" t="e">
        <f t="shared" si="410"/>
        <v>#DIV/0!</v>
      </c>
    </row>
    <row r="622" spans="1:149" s="77" customFormat="1" x14ac:dyDescent="0.45">
      <c r="A622" s="78" t="s">
        <v>1444</v>
      </c>
      <c r="B622" s="178" t="s">
        <v>3403</v>
      </c>
      <c r="C622" s="77" t="s">
        <v>3444</v>
      </c>
      <c r="D622" s="77" t="s">
        <v>3663</v>
      </c>
      <c r="E622" s="78" t="s">
        <v>637</v>
      </c>
      <c r="F622" s="78" t="s">
        <v>1663</v>
      </c>
      <c r="G622" s="72" t="s">
        <v>3367</v>
      </c>
      <c r="H622" s="78" t="s">
        <v>1100</v>
      </c>
      <c r="I622" s="78">
        <v>184</v>
      </c>
      <c r="J622" s="300">
        <v>211.7</v>
      </c>
      <c r="K622" s="78">
        <v>1</v>
      </c>
      <c r="L622" s="300">
        <v>950</v>
      </c>
      <c r="M622" s="72">
        <v>5</v>
      </c>
      <c r="O622" s="78" t="s">
        <v>1429</v>
      </c>
      <c r="P622" s="72" t="s">
        <v>3203</v>
      </c>
      <c r="Q622" s="125"/>
      <c r="R622" s="164">
        <v>2</v>
      </c>
      <c r="S622" s="110">
        <v>-9</v>
      </c>
      <c r="AA622" s="195"/>
      <c r="AB622" s="195"/>
      <c r="AC622" s="195"/>
      <c r="AD622" s="72"/>
      <c r="AE622" s="316">
        <v>0.71</v>
      </c>
      <c r="AF622" s="195"/>
      <c r="AG622" s="195">
        <v>0.28999999999999998</v>
      </c>
      <c r="AH622" s="72"/>
      <c r="AQ622" s="212" t="s">
        <v>824</v>
      </c>
      <c r="AR622" s="66">
        <v>0.90239999999999998</v>
      </c>
      <c r="AS622" s="66">
        <v>1.86</v>
      </c>
      <c r="AU622" s="276">
        <v>1503.07</v>
      </c>
      <c r="AV622" s="276">
        <v>613.93000000000006</v>
      </c>
      <c r="AW622" s="276">
        <v>1356.3703679999999</v>
      </c>
      <c r="AX622" s="95">
        <v>14.40502453140248</v>
      </c>
      <c r="AY622" s="276">
        <v>1141.9098000000001</v>
      </c>
      <c r="AZ622" s="95">
        <v>15.709129292663041</v>
      </c>
      <c r="BA622" s="178"/>
      <c r="BB622" s="98" t="s">
        <v>722</v>
      </c>
      <c r="BC622" s="270" t="s">
        <v>1126</v>
      </c>
      <c r="BD622" s="152"/>
      <c r="BE622" s="152"/>
      <c r="BF622" s="152"/>
      <c r="BG622" s="152"/>
      <c r="BH622" s="152"/>
      <c r="BI622" s="152"/>
      <c r="BJ622" s="152"/>
      <c r="BK622" s="152"/>
      <c r="BL622" s="152"/>
      <c r="BM622" s="152"/>
      <c r="BN622" s="152"/>
      <c r="BO622" s="152"/>
      <c r="BP622" s="152"/>
      <c r="BQ622" s="152"/>
      <c r="BR622" s="152"/>
      <c r="BS622" s="152"/>
      <c r="BT622" s="152"/>
      <c r="BU622" s="152"/>
      <c r="BV622" s="152"/>
      <c r="BW622" s="152"/>
      <c r="BX622" s="152"/>
      <c r="BY622" s="152"/>
      <c r="BZ622" s="152"/>
      <c r="CA622" s="152"/>
      <c r="CB622" s="152"/>
      <c r="CC622" s="152"/>
      <c r="CD622" s="72"/>
      <c r="CE622" s="72"/>
      <c r="CF622" s="72"/>
      <c r="CG622" s="72"/>
      <c r="CH622" s="72"/>
      <c r="CI622" s="72"/>
      <c r="CJ622" s="72"/>
      <c r="CK622" s="72"/>
      <c r="CL622" s="72"/>
      <c r="CM622" s="72"/>
      <c r="CN622" s="72"/>
      <c r="CO622" s="72"/>
      <c r="CP622" s="72"/>
      <c r="CQ622" s="72"/>
      <c r="CR622" s="72"/>
      <c r="CS622" s="72"/>
      <c r="CT622" s="72"/>
      <c r="CU622" s="72"/>
      <c r="CV622" s="72"/>
      <c r="CW622" s="72"/>
      <c r="CX622" s="72"/>
      <c r="CY622" s="72"/>
      <c r="CZ622" s="72"/>
      <c r="DA622" s="72"/>
      <c r="DB622" s="72"/>
      <c r="DC622" s="72"/>
      <c r="DD622" s="72"/>
      <c r="DE622" s="72"/>
      <c r="DF622" s="72"/>
      <c r="DG622" s="72"/>
      <c r="DH622" s="78">
        <f t="shared" si="387"/>
        <v>0</v>
      </c>
      <c r="DJ622" s="77">
        <f t="shared" si="388"/>
        <v>0</v>
      </c>
      <c r="DK622" s="72">
        <v>0.63</v>
      </c>
      <c r="DO622" s="358">
        <v>5.8</v>
      </c>
      <c r="DP622" s="72"/>
      <c r="DQ622" s="374"/>
      <c r="DR622" s="72"/>
      <c r="DS622" s="246"/>
      <c r="DU622" s="96"/>
      <c r="DW622" s="178"/>
      <c r="DX622" s="304" t="e">
        <f t="shared" si="389"/>
        <v>#DIV/0!</v>
      </c>
      <c r="DY622" s="77" t="e">
        <f t="shared" si="390"/>
        <v>#DIV/0!</v>
      </c>
      <c r="DZ622" s="304" t="e">
        <f t="shared" si="391"/>
        <v>#DIV/0!</v>
      </c>
      <c r="EA622" s="77" t="e">
        <f t="shared" si="392"/>
        <v>#DIV/0!</v>
      </c>
      <c r="EB622" s="304" t="e">
        <f t="shared" si="393"/>
        <v>#DIV/0!</v>
      </c>
      <c r="EC622" s="77" t="e">
        <f t="shared" si="394"/>
        <v>#DIV/0!</v>
      </c>
      <c r="ED622" s="304" t="e">
        <f t="shared" si="395"/>
        <v>#DIV/0!</v>
      </c>
      <c r="EE622" s="77" t="e">
        <f t="shared" si="396"/>
        <v>#DIV/0!</v>
      </c>
      <c r="EF622" s="304" t="e">
        <f t="shared" si="397"/>
        <v>#DIV/0!</v>
      </c>
      <c r="EG622" s="77" t="e">
        <f t="shared" si="398"/>
        <v>#DIV/0!</v>
      </c>
      <c r="EH622" s="304" t="e">
        <f t="shared" si="399"/>
        <v>#DIV/0!</v>
      </c>
      <c r="EI622" s="77" t="e">
        <f t="shared" si="400"/>
        <v>#DIV/0!</v>
      </c>
      <c r="EJ622" s="304" t="e">
        <f t="shared" si="401"/>
        <v>#DIV/0!</v>
      </c>
      <c r="EK622" s="77" t="e">
        <f t="shared" si="402"/>
        <v>#DIV/0!</v>
      </c>
      <c r="EL622" s="304" t="e">
        <f t="shared" si="403"/>
        <v>#DIV/0!</v>
      </c>
      <c r="EM622" s="77" t="e">
        <f t="shared" si="404"/>
        <v>#DIV/0!</v>
      </c>
      <c r="EN622" s="304" t="e">
        <f t="shared" si="405"/>
        <v>#DIV/0!</v>
      </c>
      <c r="EO622" s="77" t="e">
        <f t="shared" si="406"/>
        <v>#DIV/0!</v>
      </c>
      <c r="EP622" s="304" t="e">
        <f t="shared" si="407"/>
        <v>#DIV/0!</v>
      </c>
      <c r="EQ622" s="77" t="e">
        <f t="shared" si="408"/>
        <v>#DIV/0!</v>
      </c>
      <c r="ER622" s="77" t="e">
        <f t="shared" si="409"/>
        <v>#DIV/0!</v>
      </c>
      <c r="ES622" s="77" t="e">
        <f t="shared" si="410"/>
        <v>#DIV/0!</v>
      </c>
    </row>
    <row r="623" spans="1:149" s="77" customFormat="1" x14ac:dyDescent="0.45">
      <c r="A623" s="78" t="s">
        <v>1444</v>
      </c>
      <c r="B623" s="178" t="s">
        <v>3403</v>
      </c>
      <c r="C623" s="77" t="s">
        <v>3444</v>
      </c>
      <c r="D623" s="77" t="s">
        <v>3663</v>
      </c>
      <c r="E623" s="78" t="s">
        <v>637</v>
      </c>
      <c r="F623" s="78" t="s">
        <v>1664</v>
      </c>
      <c r="G623" s="72" t="s">
        <v>3367</v>
      </c>
      <c r="H623" s="78" t="s">
        <v>1100</v>
      </c>
      <c r="I623" s="78">
        <v>184</v>
      </c>
      <c r="J623" s="300">
        <v>211.7</v>
      </c>
      <c r="K623" s="78">
        <v>1</v>
      </c>
      <c r="L623" s="300">
        <v>950</v>
      </c>
      <c r="M623" s="72">
        <v>5</v>
      </c>
      <c r="O623" s="78" t="s">
        <v>3458</v>
      </c>
      <c r="P623" s="72" t="s">
        <v>3203</v>
      </c>
      <c r="Q623" s="125"/>
      <c r="R623" s="164">
        <v>2.2000000000000002</v>
      </c>
      <c r="S623" s="110">
        <v>-8.8000000000000007</v>
      </c>
      <c r="AA623" s="195"/>
      <c r="AB623" s="195"/>
      <c r="AC623" s="195"/>
      <c r="AD623" s="72"/>
      <c r="AE623" s="316">
        <v>0.8</v>
      </c>
      <c r="AF623" s="195"/>
      <c r="AG623" s="195">
        <v>0.2</v>
      </c>
      <c r="AH623" s="72"/>
      <c r="AQ623" s="212" t="s">
        <v>824</v>
      </c>
      <c r="AR623" s="66">
        <v>0.89790000000000003</v>
      </c>
      <c r="AS623" s="66">
        <v>1.8879999999999999</v>
      </c>
      <c r="AU623" s="276">
        <v>1693.6000000000001</v>
      </c>
      <c r="AV623" s="276">
        <v>423.39999999999992</v>
      </c>
      <c r="AW623" s="276">
        <v>1520.6834400000002</v>
      </c>
      <c r="AX623" s="95">
        <v>16.084054520883079</v>
      </c>
      <c r="AY623" s="276">
        <v>799.37919999999986</v>
      </c>
      <c r="AZ623" s="95">
        <v>10.996972971652879</v>
      </c>
      <c r="BA623" s="178"/>
      <c r="BB623" s="98" t="s">
        <v>722</v>
      </c>
      <c r="BC623" s="270" t="s">
        <v>1126</v>
      </c>
      <c r="BD623" s="152"/>
      <c r="BE623" s="152"/>
      <c r="BF623" s="152"/>
      <c r="BG623" s="152"/>
      <c r="BH623" s="152"/>
      <c r="BI623" s="152"/>
      <c r="BJ623" s="152"/>
      <c r="BK623" s="152"/>
      <c r="BL623" s="152"/>
      <c r="BM623" s="152"/>
      <c r="BN623" s="152"/>
      <c r="BO623" s="152"/>
      <c r="BP623" s="152"/>
      <c r="BQ623" s="152"/>
      <c r="BR623" s="152"/>
      <c r="BS623" s="152"/>
      <c r="BT623" s="152"/>
      <c r="BU623" s="152"/>
      <c r="BV623" s="152"/>
      <c r="BW623" s="152"/>
      <c r="BX623" s="152"/>
      <c r="BY623" s="152"/>
      <c r="BZ623" s="152"/>
      <c r="CA623" s="152"/>
      <c r="CB623" s="152"/>
      <c r="CC623" s="152"/>
      <c r="CD623" s="72"/>
      <c r="CE623" s="72"/>
      <c r="CF623" s="72"/>
      <c r="CG623" s="72"/>
      <c r="CH623" s="72"/>
      <c r="CI623" s="72"/>
      <c r="CJ623" s="72"/>
      <c r="CK623" s="72"/>
      <c r="CL623" s="72"/>
      <c r="CM623" s="72"/>
      <c r="CN623" s="72"/>
      <c r="CO623" s="72"/>
      <c r="CP623" s="72"/>
      <c r="CQ623" s="72"/>
      <c r="CR623" s="72"/>
      <c r="CS623" s="72"/>
      <c r="CT623" s="72"/>
      <c r="CU623" s="72"/>
      <c r="CV623" s="72"/>
      <c r="CW623" s="72"/>
      <c r="CX623" s="72"/>
      <c r="CY623" s="72"/>
      <c r="CZ623" s="72"/>
      <c r="DA623" s="72"/>
      <c r="DB623" s="72"/>
      <c r="DC623" s="72"/>
      <c r="DD623" s="72"/>
      <c r="DE623" s="72"/>
      <c r="DF623" s="72"/>
      <c r="DG623" s="72"/>
      <c r="DH623" s="78">
        <f t="shared" si="387"/>
        <v>0</v>
      </c>
      <c r="DJ623" s="77">
        <f t="shared" si="388"/>
        <v>0</v>
      </c>
      <c r="DK623" s="72">
        <v>0.62</v>
      </c>
      <c r="DO623" s="358">
        <v>5.5</v>
      </c>
      <c r="DP623" s="72"/>
      <c r="DQ623" s="374"/>
      <c r="DR623" s="72"/>
      <c r="DS623" s="246"/>
      <c r="DU623" s="96"/>
      <c r="DW623" s="178"/>
      <c r="DX623" s="304" t="e">
        <f t="shared" si="389"/>
        <v>#DIV/0!</v>
      </c>
      <c r="DY623" s="77" t="e">
        <f t="shared" si="390"/>
        <v>#DIV/0!</v>
      </c>
      <c r="DZ623" s="304" t="e">
        <f t="shared" si="391"/>
        <v>#DIV/0!</v>
      </c>
      <c r="EA623" s="77" t="e">
        <f t="shared" si="392"/>
        <v>#DIV/0!</v>
      </c>
      <c r="EB623" s="304" t="e">
        <f t="shared" si="393"/>
        <v>#DIV/0!</v>
      </c>
      <c r="EC623" s="77" t="e">
        <f t="shared" si="394"/>
        <v>#DIV/0!</v>
      </c>
      <c r="ED623" s="304" t="e">
        <f t="shared" si="395"/>
        <v>#DIV/0!</v>
      </c>
      <c r="EE623" s="77" t="e">
        <f t="shared" si="396"/>
        <v>#DIV/0!</v>
      </c>
      <c r="EF623" s="304" t="e">
        <f t="shared" si="397"/>
        <v>#DIV/0!</v>
      </c>
      <c r="EG623" s="77" t="e">
        <f t="shared" si="398"/>
        <v>#DIV/0!</v>
      </c>
      <c r="EH623" s="304" t="e">
        <f t="shared" si="399"/>
        <v>#DIV/0!</v>
      </c>
      <c r="EI623" s="77" t="e">
        <f t="shared" si="400"/>
        <v>#DIV/0!</v>
      </c>
      <c r="EJ623" s="304" t="e">
        <f t="shared" si="401"/>
        <v>#DIV/0!</v>
      </c>
      <c r="EK623" s="77" t="e">
        <f t="shared" si="402"/>
        <v>#DIV/0!</v>
      </c>
      <c r="EL623" s="304" t="e">
        <f t="shared" si="403"/>
        <v>#DIV/0!</v>
      </c>
      <c r="EM623" s="77" t="e">
        <f t="shared" si="404"/>
        <v>#DIV/0!</v>
      </c>
      <c r="EN623" s="304" t="e">
        <f t="shared" si="405"/>
        <v>#DIV/0!</v>
      </c>
      <c r="EO623" s="77" t="e">
        <f t="shared" si="406"/>
        <v>#DIV/0!</v>
      </c>
      <c r="EP623" s="304" t="e">
        <f t="shared" si="407"/>
        <v>#DIV/0!</v>
      </c>
      <c r="EQ623" s="77" t="e">
        <f t="shared" si="408"/>
        <v>#DIV/0!</v>
      </c>
      <c r="ER623" s="77" t="e">
        <f t="shared" si="409"/>
        <v>#DIV/0!</v>
      </c>
      <c r="ES623" s="77" t="e">
        <f t="shared" si="410"/>
        <v>#DIV/0!</v>
      </c>
    </row>
    <row r="624" spans="1:149" s="77" customFormat="1" x14ac:dyDescent="0.45">
      <c r="A624" s="78" t="s">
        <v>1444</v>
      </c>
      <c r="B624" s="178" t="s">
        <v>3403</v>
      </c>
      <c r="C624" s="77" t="s">
        <v>3444</v>
      </c>
      <c r="D624" s="77" t="s">
        <v>3663</v>
      </c>
      <c r="E624" s="78" t="s">
        <v>637</v>
      </c>
      <c r="F624" s="78" t="s">
        <v>1665</v>
      </c>
      <c r="G624" s="72" t="s">
        <v>3367</v>
      </c>
      <c r="H624" s="78" t="s">
        <v>1100</v>
      </c>
      <c r="I624" s="78">
        <v>184</v>
      </c>
      <c r="J624" s="300">
        <v>211.7</v>
      </c>
      <c r="K624" s="78">
        <v>1</v>
      </c>
      <c r="L624" s="300">
        <v>950</v>
      </c>
      <c r="M624" s="72">
        <v>5</v>
      </c>
      <c r="O624" s="78" t="s">
        <v>3458</v>
      </c>
      <c r="P624" s="72" t="s">
        <v>3204</v>
      </c>
      <c r="Q624" s="125"/>
      <c r="R624" s="164">
        <v>2.2000000000000002</v>
      </c>
      <c r="S624" s="110">
        <v>-8.9</v>
      </c>
      <c r="AA624" s="195"/>
      <c r="AB624" s="195"/>
      <c r="AC624" s="195"/>
      <c r="AD624" s="72"/>
      <c r="AE624" s="316">
        <v>0.72</v>
      </c>
      <c r="AF624" s="195"/>
      <c r="AG624" s="195">
        <v>0.28000000000000003</v>
      </c>
      <c r="AH624" s="72"/>
      <c r="AQ624" s="178" t="s">
        <v>824</v>
      </c>
      <c r="AR624" s="66">
        <v>0.90180000000000005</v>
      </c>
      <c r="AS624" s="66">
        <v>1.863</v>
      </c>
      <c r="AU624" s="276">
        <v>1524.24</v>
      </c>
      <c r="AV624" s="276">
        <v>592.7600000000001</v>
      </c>
      <c r="AW624" s="276">
        <v>1374.559632</v>
      </c>
      <c r="AX624" s="95">
        <v>14.591277612570883</v>
      </c>
      <c r="AY624" s="276">
        <v>1104.3118800000002</v>
      </c>
      <c r="AZ624" s="95">
        <v>15.191898784250554</v>
      </c>
      <c r="BA624" s="178"/>
      <c r="BB624" s="98" t="s">
        <v>722</v>
      </c>
      <c r="BC624" s="270" t="s">
        <v>1126</v>
      </c>
      <c r="BD624" s="152"/>
      <c r="BE624" s="152"/>
      <c r="BF624" s="152"/>
      <c r="BG624" s="152"/>
      <c r="BH624" s="152"/>
      <c r="BI624" s="152"/>
      <c r="BJ624" s="152"/>
      <c r="BK624" s="152"/>
      <c r="BL624" s="152"/>
      <c r="BM624" s="152"/>
      <c r="BN624" s="152"/>
      <c r="BO624" s="152"/>
      <c r="BP624" s="152"/>
      <c r="BQ624" s="152"/>
      <c r="BR624" s="152"/>
      <c r="BS624" s="152"/>
      <c r="BT624" s="152"/>
      <c r="BU624" s="152"/>
      <c r="BV624" s="152"/>
      <c r="BW624" s="152"/>
      <c r="BX624" s="152"/>
      <c r="BY624" s="152"/>
      <c r="BZ624" s="152"/>
      <c r="CA624" s="152"/>
      <c r="CB624" s="152"/>
      <c r="CC624" s="152"/>
      <c r="CD624" s="72"/>
      <c r="CE624" s="72"/>
      <c r="CF624" s="72"/>
      <c r="CG624" s="72"/>
      <c r="CH624" s="72"/>
      <c r="CI624" s="72"/>
      <c r="CJ624" s="72"/>
      <c r="CK624" s="72"/>
      <c r="CL624" s="72"/>
      <c r="CM624" s="72"/>
      <c r="CN624" s="72"/>
      <c r="CO624" s="72"/>
      <c r="CP624" s="72"/>
      <c r="CQ624" s="72"/>
      <c r="CR624" s="72"/>
      <c r="CS624" s="72"/>
      <c r="CT624" s="72"/>
      <c r="CU624" s="72"/>
      <c r="CV624" s="72"/>
      <c r="CW624" s="72"/>
      <c r="CX624" s="72"/>
      <c r="CY624" s="72"/>
      <c r="CZ624" s="72"/>
      <c r="DA624" s="72"/>
      <c r="DB624" s="72"/>
      <c r="DC624" s="72"/>
      <c r="DD624" s="72"/>
      <c r="DE624" s="72"/>
      <c r="DF624" s="72"/>
      <c r="DG624" s="72"/>
      <c r="DH624" s="78">
        <f t="shared" si="387"/>
        <v>0</v>
      </c>
      <c r="DJ624" s="77">
        <f t="shared" si="388"/>
        <v>0</v>
      </c>
      <c r="DK624" s="72">
        <v>0.59</v>
      </c>
      <c r="DO624" s="358">
        <v>6.9</v>
      </c>
      <c r="DP624" s="72"/>
      <c r="DQ624" s="374"/>
      <c r="DR624" s="72"/>
      <c r="DS624" s="246"/>
      <c r="DU624" s="96"/>
      <c r="DW624" s="178"/>
      <c r="DX624" s="304" t="e">
        <f t="shared" si="389"/>
        <v>#DIV/0!</v>
      </c>
      <c r="DY624" s="77" t="e">
        <f t="shared" si="390"/>
        <v>#DIV/0!</v>
      </c>
      <c r="DZ624" s="304" t="e">
        <f t="shared" si="391"/>
        <v>#DIV/0!</v>
      </c>
      <c r="EA624" s="77" t="e">
        <f t="shared" si="392"/>
        <v>#DIV/0!</v>
      </c>
      <c r="EB624" s="304" t="e">
        <f t="shared" si="393"/>
        <v>#DIV/0!</v>
      </c>
      <c r="EC624" s="77" t="e">
        <f t="shared" si="394"/>
        <v>#DIV/0!</v>
      </c>
      <c r="ED624" s="304" t="e">
        <f t="shared" si="395"/>
        <v>#DIV/0!</v>
      </c>
      <c r="EE624" s="77" t="e">
        <f t="shared" si="396"/>
        <v>#DIV/0!</v>
      </c>
      <c r="EF624" s="304" t="e">
        <f t="shared" si="397"/>
        <v>#DIV/0!</v>
      </c>
      <c r="EG624" s="77" t="e">
        <f t="shared" si="398"/>
        <v>#DIV/0!</v>
      </c>
      <c r="EH624" s="304" t="e">
        <f t="shared" si="399"/>
        <v>#DIV/0!</v>
      </c>
      <c r="EI624" s="77" t="e">
        <f t="shared" si="400"/>
        <v>#DIV/0!</v>
      </c>
      <c r="EJ624" s="304" t="e">
        <f t="shared" si="401"/>
        <v>#DIV/0!</v>
      </c>
      <c r="EK624" s="77" t="e">
        <f t="shared" si="402"/>
        <v>#DIV/0!</v>
      </c>
      <c r="EL624" s="304" t="e">
        <f t="shared" si="403"/>
        <v>#DIV/0!</v>
      </c>
      <c r="EM624" s="77" t="e">
        <f t="shared" si="404"/>
        <v>#DIV/0!</v>
      </c>
      <c r="EN624" s="304" t="e">
        <f t="shared" si="405"/>
        <v>#DIV/0!</v>
      </c>
      <c r="EO624" s="77" t="e">
        <f t="shared" si="406"/>
        <v>#DIV/0!</v>
      </c>
      <c r="EP624" s="304" t="e">
        <f t="shared" si="407"/>
        <v>#DIV/0!</v>
      </c>
      <c r="EQ624" s="77" t="e">
        <f t="shared" si="408"/>
        <v>#DIV/0!</v>
      </c>
      <c r="ER624" s="77" t="e">
        <f t="shared" si="409"/>
        <v>#DIV/0!</v>
      </c>
      <c r="ES624" s="77" t="e">
        <f t="shared" si="410"/>
        <v>#DIV/0!</v>
      </c>
    </row>
    <row r="625" spans="1:149" s="77" customFormat="1" x14ac:dyDescent="0.45">
      <c r="A625" s="78" t="s">
        <v>1444</v>
      </c>
      <c r="B625" s="178" t="s">
        <v>3403</v>
      </c>
      <c r="C625" s="77" t="s">
        <v>3444</v>
      </c>
      <c r="D625" s="77" t="s">
        <v>3663</v>
      </c>
      <c r="E625" s="78" t="s">
        <v>637</v>
      </c>
      <c r="F625" s="78" t="s">
        <v>1666</v>
      </c>
      <c r="G625" s="72" t="s">
        <v>3367</v>
      </c>
      <c r="H625" s="78" t="s">
        <v>1100</v>
      </c>
      <c r="I625" s="78">
        <v>48</v>
      </c>
      <c r="J625" s="300">
        <v>212.60000000000002</v>
      </c>
      <c r="K625" s="78">
        <v>1</v>
      </c>
      <c r="L625" s="300">
        <v>951</v>
      </c>
      <c r="M625" s="72">
        <v>5</v>
      </c>
      <c r="O625" s="78" t="s">
        <v>3655</v>
      </c>
      <c r="P625" s="72" t="s">
        <v>3207</v>
      </c>
      <c r="Q625" s="125"/>
      <c r="R625" s="164">
        <v>0.9</v>
      </c>
      <c r="S625" s="110">
        <v>-10.1</v>
      </c>
      <c r="AA625" s="195"/>
      <c r="AB625" s="195"/>
      <c r="AC625" s="195"/>
      <c r="AD625" s="72"/>
      <c r="AE625" s="316">
        <v>1</v>
      </c>
      <c r="AF625" s="195"/>
      <c r="AG625" s="195">
        <v>0</v>
      </c>
      <c r="AH625" s="72"/>
      <c r="AQ625" s="178"/>
      <c r="AR625" s="66">
        <v>0.89539999999999997</v>
      </c>
      <c r="AS625" s="66"/>
      <c r="AU625" s="276">
        <v>2126</v>
      </c>
      <c r="AV625" s="276"/>
      <c r="AW625" s="276">
        <v>1903.6204</v>
      </c>
      <c r="AX625" s="95"/>
      <c r="AY625" s="276"/>
      <c r="AZ625" s="95"/>
      <c r="BA625" s="178"/>
      <c r="BB625" s="98" t="s">
        <v>722</v>
      </c>
      <c r="BC625" s="270" t="s">
        <v>1126</v>
      </c>
      <c r="BD625" s="152">
        <v>59.180199999999999</v>
      </c>
      <c r="BE625" s="152">
        <v>0.22</v>
      </c>
      <c r="BF625" s="152">
        <v>0.44784000000000002</v>
      </c>
      <c r="BG625" s="152">
        <v>0.09</v>
      </c>
      <c r="BH625" s="152">
        <v>16.019600000000001</v>
      </c>
      <c r="BI625" s="152">
        <v>0.16</v>
      </c>
      <c r="BJ625" s="152"/>
      <c r="BK625" s="152"/>
      <c r="BL625" s="152"/>
      <c r="BM625" s="152"/>
      <c r="BN625" s="152">
        <v>5.6259899999999998</v>
      </c>
      <c r="BO625" s="152">
        <v>0.38</v>
      </c>
      <c r="BP625" s="152">
        <v>0.21459</v>
      </c>
      <c r="BQ625" s="152">
        <v>0.05</v>
      </c>
      <c r="BR625" s="152">
        <v>2.0619299999999998</v>
      </c>
      <c r="BS625" s="152">
        <v>0.1</v>
      </c>
      <c r="BT625" s="152"/>
      <c r="BU625" s="152"/>
      <c r="BV625" s="152"/>
      <c r="BW625" s="152"/>
      <c r="BX625" s="152">
        <v>5.4580500000000001</v>
      </c>
      <c r="BY625" s="152">
        <v>0.1</v>
      </c>
      <c r="BZ625" s="152">
        <v>3.33081</v>
      </c>
      <c r="CA625" s="152">
        <v>0.13</v>
      </c>
      <c r="CB625" s="152">
        <v>0.97031999999999996</v>
      </c>
      <c r="CC625" s="152">
        <v>7.0000000000000007E-2</v>
      </c>
      <c r="CD625" s="72"/>
      <c r="CE625" s="72"/>
      <c r="CF625" s="72"/>
      <c r="CG625" s="72"/>
      <c r="CH625" s="72"/>
      <c r="CI625" s="72"/>
      <c r="CJ625" s="72"/>
      <c r="CK625" s="72"/>
      <c r="CL625" s="72"/>
      <c r="CM625" s="72"/>
      <c r="CN625" s="72"/>
      <c r="CO625" s="72"/>
      <c r="CP625" s="72"/>
      <c r="CQ625" s="72"/>
      <c r="CR625" s="72"/>
      <c r="CS625" s="72"/>
      <c r="CT625" s="72"/>
      <c r="CU625" s="72"/>
      <c r="CV625" s="72"/>
      <c r="CW625" s="72"/>
      <c r="CX625" s="72"/>
      <c r="CY625" s="72"/>
      <c r="CZ625" s="72"/>
      <c r="DA625" s="72"/>
      <c r="DB625" s="72"/>
      <c r="DC625" s="72"/>
      <c r="DD625" s="72"/>
      <c r="DE625" s="72"/>
      <c r="DF625" s="72"/>
      <c r="DG625" s="72"/>
      <c r="DH625" s="78">
        <f t="shared" ref="DH625:DH638" si="411">SUM(BD625,BF625,BH625,BJ625,BL625,BN625,BP625,BR625,BT625,BV625,BX625,BZ625,CB625,CD625,CF625,CH625,CJ625,CL625,CN625,CX625,CZ625,DB625)</f>
        <v>93.309330000000003</v>
      </c>
      <c r="DJ625" s="77">
        <f t="shared" si="388"/>
        <v>6.6906699999999972</v>
      </c>
      <c r="DK625" s="72">
        <v>0.95</v>
      </c>
      <c r="DO625" s="358">
        <v>6.7</v>
      </c>
      <c r="DP625" s="72"/>
      <c r="DQ625" s="374"/>
      <c r="DR625" s="72"/>
      <c r="DS625" s="246"/>
      <c r="DU625" s="96"/>
      <c r="DW625" s="178"/>
      <c r="DX625" s="304">
        <f t="shared" si="389"/>
        <v>63.423668351278486</v>
      </c>
      <c r="DY625" s="77">
        <f t="shared" si="390"/>
        <v>0.23577492197189714</v>
      </c>
      <c r="DZ625" s="304">
        <f t="shared" si="391"/>
        <v>0.47995200479952005</v>
      </c>
      <c r="EA625" s="77">
        <f t="shared" si="392"/>
        <v>9.6453377170321555E-2</v>
      </c>
      <c r="EB625" s="304">
        <f t="shared" si="393"/>
        <v>17.168272454640924</v>
      </c>
      <c r="EC625" s="77">
        <f t="shared" si="394"/>
        <v>0.17147267052501611</v>
      </c>
      <c r="ED625" s="304">
        <f t="shared" si="395"/>
        <v>6.0293970602939702</v>
      </c>
      <c r="EE625" s="77">
        <f t="shared" si="396"/>
        <v>0.40724759249691322</v>
      </c>
      <c r="EF625" s="304">
        <f t="shared" si="397"/>
        <v>0.22997700229977</v>
      </c>
      <c r="EG625" s="77">
        <f t="shared" si="398"/>
        <v>5.3585209539067528E-2</v>
      </c>
      <c r="EH625" s="304">
        <f t="shared" si="399"/>
        <v>2.20977902209779</v>
      </c>
      <c r="EI625" s="77">
        <f t="shared" si="400"/>
        <v>0.10717041907813506</v>
      </c>
      <c r="EJ625" s="304">
        <f t="shared" si="401"/>
        <v>5.8494150584941504</v>
      </c>
      <c r="EK625" s="77">
        <f t="shared" si="402"/>
        <v>0.10717041907813506</v>
      </c>
      <c r="EL625" s="304">
        <f t="shared" si="403"/>
        <v>3.5696430356964299</v>
      </c>
      <c r="EM625" s="77">
        <f t="shared" si="404"/>
        <v>0.13932154480157558</v>
      </c>
      <c r="EN625" s="304">
        <f t="shared" si="405"/>
        <v>1.0398960103989601</v>
      </c>
      <c r="EO625" s="77">
        <f t="shared" si="406"/>
        <v>7.5019293354694552E-2</v>
      </c>
      <c r="EP625" s="304">
        <f t="shared" si="407"/>
        <v>0</v>
      </c>
      <c r="EQ625" s="77" t="e">
        <f t="shared" si="408"/>
        <v>#DIV/0!</v>
      </c>
      <c r="ER625" s="77">
        <f t="shared" si="409"/>
        <v>100</v>
      </c>
      <c r="ES625" s="77">
        <f t="shared" si="410"/>
        <v>0</v>
      </c>
    </row>
    <row r="626" spans="1:149" s="77" customFormat="1" x14ac:dyDescent="0.45">
      <c r="A626" s="78" t="s">
        <v>1444</v>
      </c>
      <c r="B626" s="178" t="s">
        <v>3403</v>
      </c>
      <c r="C626" s="77" t="s">
        <v>3444</v>
      </c>
      <c r="D626" s="77" t="s">
        <v>3663</v>
      </c>
      <c r="E626" s="78" t="s">
        <v>637</v>
      </c>
      <c r="F626" s="78" t="s">
        <v>1667</v>
      </c>
      <c r="G626" s="72" t="s">
        <v>3367</v>
      </c>
      <c r="H626" s="78" t="s">
        <v>1100</v>
      </c>
      <c r="I626" s="78">
        <v>48</v>
      </c>
      <c r="J626" s="300">
        <v>212.60000000000002</v>
      </c>
      <c r="K626" s="78">
        <v>1</v>
      </c>
      <c r="L626" s="300">
        <v>951</v>
      </c>
      <c r="M626" s="72">
        <v>5</v>
      </c>
      <c r="O626" s="78" t="s">
        <v>3201</v>
      </c>
      <c r="P626" s="72" t="s">
        <v>3202</v>
      </c>
      <c r="Q626" s="125"/>
      <c r="R626" s="164">
        <v>0.8</v>
      </c>
      <c r="S626" s="110">
        <v>-10.199999999999999</v>
      </c>
      <c r="AA626" s="195"/>
      <c r="AB626" s="195"/>
      <c r="AC626" s="195"/>
      <c r="AD626" s="72"/>
      <c r="AE626" s="316">
        <v>0.86</v>
      </c>
      <c r="AF626" s="195"/>
      <c r="AG626" s="195">
        <v>0.14000000000000001</v>
      </c>
      <c r="AH626" s="72"/>
      <c r="AQ626" s="212" t="s">
        <v>824</v>
      </c>
      <c r="AR626" s="66">
        <v>0.89680000000000004</v>
      </c>
      <c r="AS626" s="66">
        <v>1.911</v>
      </c>
      <c r="AU626" s="276">
        <v>1828.36</v>
      </c>
      <c r="AV626" s="276">
        <v>297.64000000000004</v>
      </c>
      <c r="AW626" s="276">
        <v>1639.6732480000001</v>
      </c>
      <c r="AX626" s="95">
        <v>17.237689634944392</v>
      </c>
      <c r="AY626" s="276">
        <v>568.79004000000009</v>
      </c>
      <c r="AZ626" s="95">
        <v>7.8091786764243123</v>
      </c>
      <c r="BA626" s="178"/>
      <c r="BB626" s="98" t="s">
        <v>722</v>
      </c>
      <c r="BC626" s="270" t="s">
        <v>1126</v>
      </c>
      <c r="BD626" s="152">
        <v>61.092399999999998</v>
      </c>
      <c r="BE626" s="152">
        <v>0.35</v>
      </c>
      <c r="BF626" s="152">
        <v>0.49661</v>
      </c>
      <c r="BG626" s="152">
        <v>0.02</v>
      </c>
      <c r="BH626" s="152">
        <v>15.1607</v>
      </c>
      <c r="BI626" s="152">
        <v>0.05</v>
      </c>
      <c r="BJ626" s="152"/>
      <c r="BK626" s="152"/>
      <c r="BL626" s="152"/>
      <c r="BM626" s="152"/>
      <c r="BN626" s="152">
        <v>5.6501099999999997</v>
      </c>
      <c r="BO626" s="152">
        <v>0.36</v>
      </c>
      <c r="BP626" s="152">
        <v>0.11244</v>
      </c>
      <c r="BQ626" s="152">
        <v>0.1</v>
      </c>
      <c r="BR626" s="152">
        <v>1.53668</v>
      </c>
      <c r="BS626" s="152">
        <v>0.03</v>
      </c>
      <c r="BT626" s="152"/>
      <c r="BU626" s="152"/>
      <c r="BV626" s="152"/>
      <c r="BW626" s="152"/>
      <c r="BX626" s="152">
        <v>4.9379900000000001</v>
      </c>
      <c r="BY626" s="152">
        <v>0.02</v>
      </c>
      <c r="BZ626" s="152">
        <v>3.5043799999999998</v>
      </c>
      <c r="CA626" s="152">
        <v>0.08</v>
      </c>
      <c r="CB626" s="152">
        <v>1.2087300000000001</v>
      </c>
      <c r="CC626" s="152">
        <v>0.06</v>
      </c>
      <c r="CD626" s="72"/>
      <c r="CE626" s="72"/>
      <c r="CF626" s="72"/>
      <c r="CG626" s="72"/>
      <c r="CH626" s="72"/>
      <c r="CI626" s="72"/>
      <c r="CJ626" s="72"/>
      <c r="CK626" s="72"/>
      <c r="CL626" s="72"/>
      <c r="CM626" s="72"/>
      <c r="CN626" s="72"/>
      <c r="CO626" s="72"/>
      <c r="CP626" s="72"/>
      <c r="CQ626" s="72"/>
      <c r="CR626" s="72"/>
      <c r="CS626" s="72"/>
      <c r="CT626" s="72"/>
      <c r="CU626" s="72"/>
      <c r="CV626" s="72"/>
      <c r="CW626" s="72"/>
      <c r="CX626" s="72"/>
      <c r="CY626" s="72"/>
      <c r="CZ626" s="72"/>
      <c r="DA626" s="72"/>
      <c r="DB626" s="72"/>
      <c r="DC626" s="72"/>
      <c r="DD626" s="72"/>
      <c r="DE626" s="72"/>
      <c r="DF626" s="72"/>
      <c r="DG626" s="72"/>
      <c r="DH626" s="78">
        <f t="shared" si="411"/>
        <v>93.700040000000001</v>
      </c>
      <c r="DJ626" s="77">
        <f t="shared" si="388"/>
        <v>6.2999599999999987</v>
      </c>
      <c r="DK626" s="72">
        <v>0.81</v>
      </c>
      <c r="DO626" s="358">
        <v>6.3</v>
      </c>
      <c r="DP626" s="72"/>
      <c r="DQ626" s="374"/>
      <c r="DR626" s="72"/>
      <c r="DS626" s="246"/>
      <c r="DU626" s="96"/>
      <c r="DW626" s="178"/>
      <c r="DX626" s="304">
        <f t="shared" si="389"/>
        <v>65.199972166500672</v>
      </c>
      <c r="DY626" s="77">
        <f t="shared" si="390"/>
        <v>0.37353239123483828</v>
      </c>
      <c r="DZ626" s="304">
        <f t="shared" si="391"/>
        <v>0.52999977374609442</v>
      </c>
      <c r="EA626" s="77">
        <f t="shared" si="392"/>
        <v>2.1344708070562188E-2</v>
      </c>
      <c r="EB626" s="304">
        <f t="shared" si="393"/>
        <v>16.180035782268611</v>
      </c>
      <c r="EC626" s="77">
        <f t="shared" si="394"/>
        <v>5.3361770176405483E-2</v>
      </c>
      <c r="ED626" s="304">
        <f t="shared" si="395"/>
        <v>6.0299974258282063</v>
      </c>
      <c r="EE626" s="77">
        <f t="shared" si="396"/>
        <v>0.38420474527011939</v>
      </c>
      <c r="EF626" s="304">
        <f t="shared" si="397"/>
        <v>0.11999994877270063</v>
      </c>
      <c r="EG626" s="77">
        <f t="shared" si="398"/>
        <v>0.10672354035281095</v>
      </c>
      <c r="EH626" s="304">
        <f t="shared" si="399"/>
        <v>1.6399992998935753</v>
      </c>
      <c r="EI626" s="77">
        <f t="shared" si="400"/>
        <v>3.2017062105843284E-2</v>
      </c>
      <c r="EJ626" s="304">
        <f t="shared" si="401"/>
        <v>5.2699977502677697</v>
      </c>
      <c r="EK626" s="77">
        <f t="shared" si="402"/>
        <v>2.1344708070562188E-2</v>
      </c>
      <c r="EL626" s="304">
        <f t="shared" si="403"/>
        <v>3.7399984034158362</v>
      </c>
      <c r="EM626" s="77">
        <f t="shared" si="404"/>
        <v>8.5378832282248754E-2</v>
      </c>
      <c r="EN626" s="304">
        <f t="shared" si="405"/>
        <v>1.2899994493065319</v>
      </c>
      <c r="EO626" s="77">
        <f t="shared" si="406"/>
        <v>6.4034124211686569E-2</v>
      </c>
      <c r="EP626" s="304">
        <f t="shared" si="407"/>
        <v>0</v>
      </c>
      <c r="EQ626" s="77" t="e">
        <f t="shared" si="408"/>
        <v>#DIV/0!</v>
      </c>
      <c r="ER626" s="77">
        <f t="shared" si="409"/>
        <v>100</v>
      </c>
      <c r="ES626" s="77">
        <f t="shared" si="410"/>
        <v>0</v>
      </c>
    </row>
    <row r="627" spans="1:149" s="77" customFormat="1" x14ac:dyDescent="0.45">
      <c r="A627" s="78" t="s">
        <v>1444</v>
      </c>
      <c r="B627" s="178" t="s">
        <v>3403</v>
      </c>
      <c r="C627" s="77" t="s">
        <v>3444</v>
      </c>
      <c r="D627" s="77" t="s">
        <v>3663</v>
      </c>
      <c r="E627" s="78" t="s">
        <v>637</v>
      </c>
      <c r="F627" s="78" t="s">
        <v>1668</v>
      </c>
      <c r="G627" s="72" t="s">
        <v>3367</v>
      </c>
      <c r="H627" s="78" t="s">
        <v>1100</v>
      </c>
      <c r="I627" s="78">
        <v>48</v>
      </c>
      <c r="J627" s="300">
        <v>212.60000000000002</v>
      </c>
      <c r="K627" s="78">
        <v>1</v>
      </c>
      <c r="L627" s="300">
        <v>951</v>
      </c>
      <c r="M627" s="72">
        <v>5</v>
      </c>
      <c r="O627" s="78" t="s">
        <v>3490</v>
      </c>
      <c r="P627" s="72" t="s">
        <v>3202</v>
      </c>
      <c r="Q627" s="125"/>
      <c r="R627" s="164">
        <v>0.7</v>
      </c>
      <c r="S627" s="110">
        <v>-10.3</v>
      </c>
      <c r="AA627" s="195"/>
      <c r="AB627" s="195"/>
      <c r="AC627" s="195"/>
      <c r="AD627" s="72"/>
      <c r="AE627" s="316">
        <v>0.8</v>
      </c>
      <c r="AF627" s="195"/>
      <c r="AG627" s="195">
        <v>0.2</v>
      </c>
      <c r="AH627" s="72"/>
      <c r="AQ627" s="212" t="s">
        <v>824</v>
      </c>
      <c r="AR627" s="66">
        <v>0.89859999999999995</v>
      </c>
      <c r="AS627" s="66">
        <v>1.893</v>
      </c>
      <c r="AU627" s="276">
        <v>1700.8000000000002</v>
      </c>
      <c r="AV627" s="276">
        <v>425.19999999999993</v>
      </c>
      <c r="AW627" s="276">
        <v>1528.33888</v>
      </c>
      <c r="AX627" s="95">
        <v>16.104345155037866</v>
      </c>
      <c r="AY627" s="276">
        <v>804.90359999999987</v>
      </c>
      <c r="AZ627" s="95">
        <v>11.050889761883244</v>
      </c>
      <c r="BA627" s="178"/>
      <c r="BB627" s="98" t="s">
        <v>722</v>
      </c>
      <c r="BC627" s="270" t="s">
        <v>1126</v>
      </c>
      <c r="BD627" s="152">
        <v>61.511200000000002</v>
      </c>
      <c r="BE627" s="152"/>
      <c r="BF627" s="152">
        <v>0.45618999999999998</v>
      </c>
      <c r="BG627" s="152"/>
      <c r="BH627" s="152">
        <v>14.598100000000001</v>
      </c>
      <c r="BI627" s="152"/>
      <c r="BJ627" s="152"/>
      <c r="BK627" s="152"/>
      <c r="BL627" s="152"/>
      <c r="BM627" s="152"/>
      <c r="BN627" s="152">
        <v>5.5208300000000001</v>
      </c>
      <c r="BO627" s="152"/>
      <c r="BP627" s="152">
        <v>0.25136999999999998</v>
      </c>
      <c r="BQ627" s="152"/>
      <c r="BR627" s="152">
        <v>1.4151199999999999</v>
      </c>
      <c r="BS627" s="152"/>
      <c r="BT627" s="152"/>
      <c r="BU627" s="152"/>
      <c r="BV627" s="152"/>
      <c r="BW627" s="152"/>
      <c r="BX627" s="152">
        <v>4.5991400000000002</v>
      </c>
      <c r="BY627" s="152"/>
      <c r="BZ627" s="152">
        <v>3.51918</v>
      </c>
      <c r="CA627" s="152"/>
      <c r="CB627" s="152">
        <v>1.2196100000000001</v>
      </c>
      <c r="CC627" s="152"/>
      <c r="CD627" s="72"/>
      <c r="CE627" s="72"/>
      <c r="CF627" s="72"/>
      <c r="CG627" s="72"/>
      <c r="CH627" s="72"/>
      <c r="CI627" s="72"/>
      <c r="CJ627" s="72"/>
      <c r="CK627" s="72"/>
      <c r="CL627" s="72"/>
      <c r="CM627" s="72"/>
      <c r="CN627" s="72"/>
      <c r="CO627" s="72"/>
      <c r="CP627" s="72"/>
      <c r="CQ627" s="72"/>
      <c r="CR627" s="72"/>
      <c r="CS627" s="72"/>
      <c r="CT627" s="72"/>
      <c r="CU627" s="72"/>
      <c r="CV627" s="72"/>
      <c r="CW627" s="72"/>
      <c r="CX627" s="72"/>
      <c r="CY627" s="72"/>
      <c r="CZ627" s="72"/>
      <c r="DA627" s="72"/>
      <c r="DB627" s="72"/>
      <c r="DC627" s="72"/>
      <c r="DD627" s="72"/>
      <c r="DE627" s="72"/>
      <c r="DF627" s="72"/>
      <c r="DG627" s="72"/>
      <c r="DH627" s="78">
        <f t="shared" si="411"/>
        <v>93.090740000000011</v>
      </c>
      <c r="DJ627" s="77">
        <f t="shared" si="388"/>
        <v>6.9092599999999891</v>
      </c>
      <c r="DK627" s="72">
        <v>0.76</v>
      </c>
      <c r="DO627" s="358">
        <v>6.9</v>
      </c>
      <c r="DP627" s="72"/>
      <c r="DQ627" s="374"/>
      <c r="DR627" s="72"/>
      <c r="DS627" s="246"/>
      <c r="DU627" s="96"/>
      <c r="DW627" s="178"/>
      <c r="DX627" s="304">
        <f t="shared" si="389"/>
        <v>66.076604396957194</v>
      </c>
      <c r="DY627" s="77">
        <f t="shared" si="390"/>
        <v>0</v>
      </c>
      <c r="DZ627" s="304">
        <f t="shared" si="391"/>
        <v>0.49004874169009716</v>
      </c>
      <c r="EA627" s="77">
        <f t="shared" si="392"/>
        <v>0</v>
      </c>
      <c r="EB627" s="304">
        <f t="shared" si="393"/>
        <v>15.681581218497135</v>
      </c>
      <c r="EC627" s="77">
        <f t="shared" si="394"/>
        <v>0</v>
      </c>
      <c r="ED627" s="304">
        <f t="shared" si="395"/>
        <v>5.9305898739230125</v>
      </c>
      <c r="EE627" s="77">
        <f t="shared" si="396"/>
        <v>0</v>
      </c>
      <c r="EF627" s="304">
        <f t="shared" si="397"/>
        <v>0.2700268576659719</v>
      </c>
      <c r="EG627" s="77">
        <f t="shared" si="398"/>
        <v>0</v>
      </c>
      <c r="EH627" s="304">
        <f t="shared" si="399"/>
        <v>1.5201511987121381</v>
      </c>
      <c r="EI627" s="77">
        <f t="shared" si="400"/>
        <v>0</v>
      </c>
      <c r="EJ627" s="304">
        <f t="shared" si="401"/>
        <v>4.9404913958144485</v>
      </c>
      <c r="EK627" s="77">
        <f t="shared" si="402"/>
        <v>0</v>
      </c>
      <c r="EL627" s="304">
        <f t="shared" si="403"/>
        <v>3.780376007323607</v>
      </c>
      <c r="EM627" s="77">
        <f t="shared" si="404"/>
        <v>0</v>
      </c>
      <c r="EN627" s="304">
        <f t="shared" si="405"/>
        <v>1.3101303094163823</v>
      </c>
      <c r="EO627" s="77">
        <f t="shared" si="406"/>
        <v>0</v>
      </c>
      <c r="EP627" s="304">
        <f t="shared" si="407"/>
        <v>0</v>
      </c>
      <c r="EQ627" s="77" t="e">
        <f t="shared" si="408"/>
        <v>#DIV/0!</v>
      </c>
      <c r="ER627" s="77">
        <f t="shared" si="409"/>
        <v>100</v>
      </c>
      <c r="ES627" s="77">
        <f t="shared" si="410"/>
        <v>0</v>
      </c>
    </row>
    <row r="628" spans="1:149" s="77" customFormat="1" x14ac:dyDescent="0.45">
      <c r="A628" s="78" t="s">
        <v>1444</v>
      </c>
      <c r="B628" s="178" t="s">
        <v>3403</v>
      </c>
      <c r="C628" s="77" t="s">
        <v>3444</v>
      </c>
      <c r="D628" s="77" t="s">
        <v>3663</v>
      </c>
      <c r="E628" s="78" t="s">
        <v>637</v>
      </c>
      <c r="F628" s="78" t="s">
        <v>1669</v>
      </c>
      <c r="G628" s="72" t="s">
        <v>3367</v>
      </c>
      <c r="H628" s="78" t="s">
        <v>1100</v>
      </c>
      <c r="I628" s="78">
        <v>48</v>
      </c>
      <c r="J628" s="300">
        <v>212.60000000000002</v>
      </c>
      <c r="K628" s="78">
        <v>1</v>
      </c>
      <c r="L628" s="300">
        <v>951</v>
      </c>
      <c r="M628" s="72">
        <v>5</v>
      </c>
      <c r="O628" s="78" t="s">
        <v>3490</v>
      </c>
      <c r="P628" s="72" t="s">
        <v>3202</v>
      </c>
      <c r="Q628" s="125"/>
      <c r="R628" s="164">
        <v>0.7</v>
      </c>
      <c r="S628" s="110">
        <v>-10.3</v>
      </c>
      <c r="AA628" s="195"/>
      <c r="AB628" s="195"/>
      <c r="AC628" s="195"/>
      <c r="AD628" s="72"/>
      <c r="AE628" s="316">
        <v>0.74</v>
      </c>
      <c r="AF628" s="195"/>
      <c r="AG628" s="195">
        <v>0.26</v>
      </c>
      <c r="AH628" s="72"/>
      <c r="AQ628" s="178" t="s">
        <v>824</v>
      </c>
      <c r="AR628" s="66">
        <v>0.90139999999999998</v>
      </c>
      <c r="AS628" s="66">
        <v>1.8740000000000001</v>
      </c>
      <c r="AU628" s="276">
        <v>1573.24</v>
      </c>
      <c r="AV628" s="276">
        <v>552.76</v>
      </c>
      <c r="AW628" s="276">
        <v>1418.1185359999999</v>
      </c>
      <c r="AX628" s="95">
        <v>14.983441494388023</v>
      </c>
      <c r="AY628" s="276">
        <v>1035.8722400000001</v>
      </c>
      <c r="AZ628" s="95">
        <v>14.22196388689909</v>
      </c>
      <c r="BA628" s="178"/>
      <c r="BB628" s="98" t="s">
        <v>722</v>
      </c>
      <c r="BC628" s="270" t="s">
        <v>1126</v>
      </c>
      <c r="BD628" s="152">
        <v>62.4099</v>
      </c>
      <c r="BE628" s="152">
        <v>0.37</v>
      </c>
      <c r="BF628" s="152">
        <v>0.56974000000000002</v>
      </c>
      <c r="BG628" s="152">
        <v>0.01</v>
      </c>
      <c r="BH628" s="152">
        <v>14.392899999999999</v>
      </c>
      <c r="BI628" s="152">
        <v>0.16</v>
      </c>
      <c r="BJ628" s="152"/>
      <c r="BK628" s="152"/>
      <c r="BL628" s="152"/>
      <c r="BM628" s="152"/>
      <c r="BN628" s="152">
        <v>5.4919200000000004</v>
      </c>
      <c r="BO628" s="152">
        <v>0.2</v>
      </c>
      <c r="BP628" s="152">
        <v>0.22416</v>
      </c>
      <c r="BQ628" s="152">
        <v>0.09</v>
      </c>
      <c r="BR628" s="152">
        <v>1.23288</v>
      </c>
      <c r="BS628" s="152">
        <v>0.06</v>
      </c>
      <c r="BT628" s="152"/>
      <c r="BU628" s="152"/>
      <c r="BV628" s="152"/>
      <c r="BW628" s="152"/>
      <c r="BX628" s="152">
        <v>4.3711200000000003</v>
      </c>
      <c r="BY628" s="152">
        <v>0.21</v>
      </c>
      <c r="BZ628" s="152">
        <v>3.3997600000000001</v>
      </c>
      <c r="CA628" s="152">
        <v>0.13</v>
      </c>
      <c r="CB628" s="152">
        <v>1.31694</v>
      </c>
      <c r="CC628" s="152">
        <v>0.03</v>
      </c>
      <c r="CD628" s="72"/>
      <c r="CE628" s="72"/>
      <c r="CF628" s="72"/>
      <c r="CG628" s="72"/>
      <c r="CH628" s="72"/>
      <c r="CI628" s="72"/>
      <c r="CJ628" s="72"/>
      <c r="CK628" s="72"/>
      <c r="CL628" s="72"/>
      <c r="CM628" s="72"/>
      <c r="CN628" s="72"/>
      <c r="CO628" s="72"/>
      <c r="CP628" s="72"/>
      <c r="CQ628" s="72"/>
      <c r="CR628" s="72"/>
      <c r="CS628" s="72"/>
      <c r="CT628" s="72"/>
      <c r="CU628" s="72"/>
      <c r="CV628" s="72"/>
      <c r="CW628" s="72"/>
      <c r="CX628" s="72"/>
      <c r="CY628" s="72"/>
      <c r="CZ628" s="72"/>
      <c r="DA628" s="72"/>
      <c r="DB628" s="72"/>
      <c r="DC628" s="72"/>
      <c r="DD628" s="72"/>
      <c r="DE628" s="72"/>
      <c r="DF628" s="72"/>
      <c r="DG628" s="72"/>
      <c r="DH628" s="78">
        <f t="shared" si="411"/>
        <v>93.409320000000008</v>
      </c>
      <c r="DJ628" s="77">
        <f t="shared" si="388"/>
        <v>6.5906799999999919</v>
      </c>
      <c r="DK628" s="72">
        <v>0.68</v>
      </c>
      <c r="DO628" s="358">
        <v>6.6</v>
      </c>
      <c r="DP628" s="72"/>
      <c r="DQ628" s="374"/>
      <c r="DR628" s="72"/>
      <c r="DS628" s="246"/>
      <c r="DU628" s="96"/>
      <c r="DW628" s="178"/>
      <c r="DX628" s="304">
        <f t="shared" si="389"/>
        <v>66.813354384765887</v>
      </c>
      <c r="DY628" s="77">
        <f t="shared" si="390"/>
        <v>0.39610608448921369</v>
      </c>
      <c r="DZ628" s="304">
        <f t="shared" si="391"/>
        <v>0.60993913669428279</v>
      </c>
      <c r="EA628" s="77">
        <f t="shared" si="392"/>
        <v>1.070556985105983E-2</v>
      </c>
      <c r="EB628" s="304">
        <f t="shared" si="393"/>
        <v>15.408419630931899</v>
      </c>
      <c r="EC628" s="77">
        <f t="shared" si="394"/>
        <v>0.17128911761695723</v>
      </c>
      <c r="ED628" s="304">
        <f t="shared" si="395"/>
        <v>5.8794133176432499</v>
      </c>
      <c r="EE628" s="77">
        <f t="shared" si="396"/>
        <v>0.21411139702119661</v>
      </c>
      <c r="EF628" s="304">
        <f t="shared" si="397"/>
        <v>0.23997605378135714</v>
      </c>
      <c r="EG628" s="77">
        <f t="shared" si="398"/>
        <v>9.6350128659538459E-2</v>
      </c>
      <c r="EH628" s="304">
        <f t="shared" si="399"/>
        <v>1.3198682957974641</v>
      </c>
      <c r="EI628" s="77">
        <f t="shared" si="400"/>
        <v>6.4233419106358963E-2</v>
      </c>
      <c r="EJ628" s="304">
        <f t="shared" si="401"/>
        <v>4.6795330487364648</v>
      </c>
      <c r="EK628" s="77">
        <f t="shared" si="402"/>
        <v>0.22481696687225644</v>
      </c>
      <c r="EL628" s="304">
        <f t="shared" si="403"/>
        <v>3.6396368156839163</v>
      </c>
      <c r="EM628" s="77">
        <f t="shared" si="404"/>
        <v>0.13917240806377779</v>
      </c>
      <c r="EN628" s="304">
        <f t="shared" si="405"/>
        <v>1.4098593159654731</v>
      </c>
      <c r="EO628" s="77">
        <f t="shared" si="406"/>
        <v>3.2116709553179489E-2</v>
      </c>
      <c r="EP628" s="304">
        <f t="shared" si="407"/>
        <v>0</v>
      </c>
      <c r="EQ628" s="77" t="e">
        <f t="shared" si="408"/>
        <v>#DIV/0!</v>
      </c>
      <c r="ER628" s="77">
        <f t="shared" si="409"/>
        <v>100</v>
      </c>
      <c r="ES628" s="77">
        <f t="shared" si="410"/>
        <v>0</v>
      </c>
    </row>
    <row r="629" spans="1:149" s="77" customFormat="1" x14ac:dyDescent="0.45">
      <c r="A629" s="78" t="s">
        <v>1444</v>
      </c>
      <c r="B629" s="178" t="s">
        <v>3403</v>
      </c>
      <c r="C629" s="77" t="s">
        <v>3444</v>
      </c>
      <c r="D629" s="77" t="s">
        <v>3663</v>
      </c>
      <c r="E629" s="78" t="s">
        <v>637</v>
      </c>
      <c r="F629" s="78" t="s">
        <v>1670</v>
      </c>
      <c r="G629" s="72" t="s">
        <v>3367</v>
      </c>
      <c r="H629" s="78" t="s">
        <v>1100</v>
      </c>
      <c r="I629" s="78">
        <v>140</v>
      </c>
      <c r="J629" s="300">
        <v>210.2</v>
      </c>
      <c r="K629" s="78">
        <v>1</v>
      </c>
      <c r="L629" s="300">
        <v>1003</v>
      </c>
      <c r="M629" s="72">
        <v>5</v>
      </c>
      <c r="O629" s="78" t="s">
        <v>3660</v>
      </c>
      <c r="P629" s="72" t="s">
        <v>3208</v>
      </c>
      <c r="Q629" s="125"/>
      <c r="R629" s="164">
        <v>2.9</v>
      </c>
      <c r="S629" s="110">
        <v>-7.3</v>
      </c>
      <c r="AA629" s="195"/>
      <c r="AB629" s="195"/>
      <c r="AC629" s="195"/>
      <c r="AD629" s="72"/>
      <c r="AE629" s="316">
        <v>1</v>
      </c>
      <c r="AF629" s="195"/>
      <c r="AG629" s="195">
        <v>0</v>
      </c>
      <c r="AH629" s="72"/>
      <c r="AQ629" s="178"/>
      <c r="AR629" s="66">
        <v>0.92689999999999995</v>
      </c>
      <c r="AS629" s="66"/>
      <c r="AU629" s="276">
        <v>2102</v>
      </c>
      <c r="AV629" s="276"/>
      <c r="AW629" s="276">
        <v>1948.3437999999999</v>
      </c>
      <c r="AX629" s="95"/>
      <c r="AY629" s="276"/>
      <c r="AZ629" s="95"/>
      <c r="BA629" s="178"/>
      <c r="BB629" s="98" t="s">
        <v>722</v>
      </c>
      <c r="BC629" s="270" t="s">
        <v>1126</v>
      </c>
      <c r="BD629" s="152"/>
      <c r="BE629" s="152"/>
      <c r="BF629" s="152"/>
      <c r="BG629" s="152"/>
      <c r="BH629" s="152"/>
      <c r="BI629" s="152"/>
      <c r="BJ629" s="152"/>
      <c r="BK629" s="152"/>
      <c r="BL629" s="152"/>
      <c r="BM629" s="152"/>
      <c r="BN629" s="152"/>
      <c r="BO629" s="152"/>
      <c r="BP629" s="152"/>
      <c r="BQ629" s="152"/>
      <c r="BR629" s="152"/>
      <c r="BS629" s="152"/>
      <c r="BT629" s="152"/>
      <c r="BU629" s="152"/>
      <c r="BV629" s="152"/>
      <c r="BW629" s="152"/>
      <c r="BX629" s="152"/>
      <c r="BY629" s="152"/>
      <c r="BZ629" s="152"/>
      <c r="CA629" s="152"/>
      <c r="CB629" s="152"/>
      <c r="CC629" s="152"/>
      <c r="CD629" s="72"/>
      <c r="CE629" s="72"/>
      <c r="CF629" s="72"/>
      <c r="CG629" s="72"/>
      <c r="CH629" s="72"/>
      <c r="CI629" s="72"/>
      <c r="CJ629" s="72"/>
      <c r="CK629" s="72"/>
      <c r="CL629" s="72"/>
      <c r="CM629" s="72"/>
      <c r="CN629" s="72"/>
      <c r="CO629" s="72"/>
      <c r="CP629" s="72"/>
      <c r="CQ629" s="72"/>
      <c r="CR629" s="72"/>
      <c r="CS629" s="72"/>
      <c r="CT629" s="72"/>
      <c r="CU629" s="72"/>
      <c r="CV629" s="72"/>
      <c r="CW629" s="72"/>
      <c r="CX629" s="72"/>
      <c r="CY629" s="72"/>
      <c r="CZ629" s="72"/>
      <c r="DA629" s="72"/>
      <c r="DB629" s="72"/>
      <c r="DC629" s="72"/>
      <c r="DD629" s="72"/>
      <c r="DE629" s="72"/>
      <c r="DF629" s="72"/>
      <c r="DG629" s="72"/>
      <c r="DH629" s="78">
        <f t="shared" si="411"/>
        <v>0</v>
      </c>
      <c r="DJ629" s="77">
        <f t="shared" si="388"/>
        <v>0</v>
      </c>
      <c r="DK629" s="72">
        <v>0.95</v>
      </c>
      <c r="DO629" s="358">
        <v>6.3</v>
      </c>
      <c r="DP629" s="72"/>
      <c r="DQ629" s="374"/>
      <c r="DR629" s="72"/>
      <c r="DS629" s="246"/>
      <c r="DU629" s="96"/>
      <c r="DW629" s="178"/>
      <c r="DX629" s="304" t="e">
        <f t="shared" si="389"/>
        <v>#DIV/0!</v>
      </c>
      <c r="DY629" s="77" t="e">
        <f t="shared" si="390"/>
        <v>#DIV/0!</v>
      </c>
      <c r="DZ629" s="304" t="e">
        <f t="shared" si="391"/>
        <v>#DIV/0!</v>
      </c>
      <c r="EA629" s="77" t="e">
        <f t="shared" si="392"/>
        <v>#DIV/0!</v>
      </c>
      <c r="EB629" s="304" t="e">
        <f t="shared" si="393"/>
        <v>#DIV/0!</v>
      </c>
      <c r="EC629" s="77" t="e">
        <f t="shared" si="394"/>
        <v>#DIV/0!</v>
      </c>
      <c r="ED629" s="304" t="e">
        <f t="shared" si="395"/>
        <v>#DIV/0!</v>
      </c>
      <c r="EE629" s="77" t="e">
        <f t="shared" si="396"/>
        <v>#DIV/0!</v>
      </c>
      <c r="EF629" s="304" t="e">
        <f t="shared" si="397"/>
        <v>#DIV/0!</v>
      </c>
      <c r="EG629" s="77" t="e">
        <f t="shared" si="398"/>
        <v>#DIV/0!</v>
      </c>
      <c r="EH629" s="304" t="e">
        <f t="shared" si="399"/>
        <v>#DIV/0!</v>
      </c>
      <c r="EI629" s="77" t="e">
        <f t="shared" si="400"/>
        <v>#DIV/0!</v>
      </c>
      <c r="EJ629" s="304" t="e">
        <f t="shared" si="401"/>
        <v>#DIV/0!</v>
      </c>
      <c r="EK629" s="77" t="e">
        <f t="shared" si="402"/>
        <v>#DIV/0!</v>
      </c>
      <c r="EL629" s="304" t="e">
        <f t="shared" si="403"/>
        <v>#DIV/0!</v>
      </c>
      <c r="EM629" s="77" t="e">
        <f t="shared" si="404"/>
        <v>#DIV/0!</v>
      </c>
      <c r="EN629" s="304" t="e">
        <f t="shared" si="405"/>
        <v>#DIV/0!</v>
      </c>
      <c r="EO629" s="77" t="e">
        <f t="shared" si="406"/>
        <v>#DIV/0!</v>
      </c>
      <c r="EP629" s="304" t="e">
        <f t="shared" si="407"/>
        <v>#DIV/0!</v>
      </c>
      <c r="EQ629" s="77" t="e">
        <f t="shared" si="408"/>
        <v>#DIV/0!</v>
      </c>
      <c r="ER629" s="77" t="e">
        <f t="shared" si="409"/>
        <v>#DIV/0!</v>
      </c>
      <c r="ES629" s="77" t="e">
        <f t="shared" si="410"/>
        <v>#DIV/0!</v>
      </c>
    </row>
    <row r="630" spans="1:149" s="77" customFormat="1" x14ac:dyDescent="0.45">
      <c r="A630" s="78" t="s">
        <v>1444</v>
      </c>
      <c r="B630" s="178" t="s">
        <v>3403</v>
      </c>
      <c r="C630" s="77" t="s">
        <v>3444</v>
      </c>
      <c r="D630" s="77" t="s">
        <v>3663</v>
      </c>
      <c r="E630" s="78" t="s">
        <v>637</v>
      </c>
      <c r="F630" s="78" t="s">
        <v>1671</v>
      </c>
      <c r="G630" s="72" t="s">
        <v>3367</v>
      </c>
      <c r="H630" s="78" t="s">
        <v>1100</v>
      </c>
      <c r="I630" s="78">
        <v>140</v>
      </c>
      <c r="J630" s="300">
        <v>210.2</v>
      </c>
      <c r="K630" s="78">
        <v>1</v>
      </c>
      <c r="L630" s="300">
        <v>1003</v>
      </c>
      <c r="M630" s="72">
        <v>5</v>
      </c>
      <c r="O630" s="78" t="s">
        <v>3456</v>
      </c>
      <c r="P630" s="72" t="s">
        <v>3206</v>
      </c>
      <c r="Q630" s="125"/>
      <c r="R630" s="164">
        <v>2.8</v>
      </c>
      <c r="S630" s="110">
        <v>-7.4</v>
      </c>
      <c r="AA630" s="195"/>
      <c r="AB630" s="195"/>
      <c r="AC630" s="195"/>
      <c r="AD630" s="72"/>
      <c r="AE630" s="316">
        <v>0.89</v>
      </c>
      <c r="AF630" s="195"/>
      <c r="AG630" s="195">
        <v>0.11</v>
      </c>
      <c r="AH630" s="72"/>
      <c r="AQ630" s="212" t="s">
        <v>824</v>
      </c>
      <c r="AR630" s="66">
        <v>0.9274</v>
      </c>
      <c r="AS630" s="66">
        <v>1.8420000000000001</v>
      </c>
      <c r="AU630" s="276">
        <v>1870.78</v>
      </c>
      <c r="AV630" s="276">
        <v>231.21999999999997</v>
      </c>
      <c r="AW630" s="276">
        <v>1734.961372</v>
      </c>
      <c r="AX630" s="95">
        <v>18.676364175520256</v>
      </c>
      <c r="AY630" s="276">
        <v>425.90723999999994</v>
      </c>
      <c r="AZ630" s="95">
        <v>5.8789151608474288</v>
      </c>
      <c r="BA630" s="178"/>
      <c r="BB630" s="98" t="s">
        <v>722</v>
      </c>
      <c r="BC630" s="270" t="s">
        <v>1126</v>
      </c>
      <c r="BD630" s="152"/>
      <c r="BE630" s="152"/>
      <c r="BF630" s="152"/>
      <c r="BG630" s="152"/>
      <c r="BH630" s="152"/>
      <c r="BI630" s="152"/>
      <c r="BJ630" s="152"/>
      <c r="BK630" s="152"/>
      <c r="BL630" s="152"/>
      <c r="BM630" s="152"/>
      <c r="BN630" s="152"/>
      <c r="BO630" s="152"/>
      <c r="BP630" s="152"/>
      <c r="BQ630" s="152"/>
      <c r="BR630" s="152"/>
      <c r="BS630" s="152"/>
      <c r="BT630" s="152"/>
      <c r="BU630" s="152"/>
      <c r="BV630" s="152"/>
      <c r="BW630" s="152"/>
      <c r="BX630" s="152"/>
      <c r="BY630" s="152"/>
      <c r="BZ630" s="152"/>
      <c r="CA630" s="152"/>
      <c r="CB630" s="152"/>
      <c r="CC630" s="152"/>
      <c r="CD630" s="72"/>
      <c r="CE630" s="72"/>
      <c r="CF630" s="72"/>
      <c r="CG630" s="72"/>
      <c r="CH630" s="72"/>
      <c r="CI630" s="72"/>
      <c r="CJ630" s="72"/>
      <c r="CK630" s="72"/>
      <c r="CL630" s="72"/>
      <c r="CM630" s="72"/>
      <c r="CN630" s="72"/>
      <c r="CO630" s="72"/>
      <c r="CP630" s="72"/>
      <c r="CQ630" s="72"/>
      <c r="CR630" s="72"/>
      <c r="CS630" s="72"/>
      <c r="CT630" s="72"/>
      <c r="CU630" s="72"/>
      <c r="CV630" s="72"/>
      <c r="CW630" s="72"/>
      <c r="CX630" s="72"/>
      <c r="CY630" s="72"/>
      <c r="CZ630" s="72"/>
      <c r="DA630" s="72"/>
      <c r="DB630" s="72"/>
      <c r="DC630" s="72"/>
      <c r="DD630" s="72"/>
      <c r="DE630" s="72"/>
      <c r="DF630" s="72"/>
      <c r="DG630" s="72"/>
      <c r="DH630" s="78">
        <f t="shared" si="411"/>
        <v>0</v>
      </c>
      <c r="DJ630" s="77">
        <f t="shared" si="388"/>
        <v>0</v>
      </c>
      <c r="DK630" s="72">
        <v>0.94</v>
      </c>
      <c r="DO630" s="358">
        <v>5.3</v>
      </c>
      <c r="DP630" s="72"/>
      <c r="DQ630" s="374"/>
      <c r="DR630" s="72"/>
      <c r="DS630" s="246"/>
      <c r="DU630" s="96"/>
      <c r="DW630" s="178"/>
      <c r="DX630" s="304" t="e">
        <f t="shared" si="389"/>
        <v>#DIV/0!</v>
      </c>
      <c r="DY630" s="77" t="e">
        <f t="shared" si="390"/>
        <v>#DIV/0!</v>
      </c>
      <c r="DZ630" s="304" t="e">
        <f t="shared" si="391"/>
        <v>#DIV/0!</v>
      </c>
      <c r="EA630" s="77" t="e">
        <f t="shared" si="392"/>
        <v>#DIV/0!</v>
      </c>
      <c r="EB630" s="304" t="e">
        <f t="shared" si="393"/>
        <v>#DIV/0!</v>
      </c>
      <c r="EC630" s="77" t="e">
        <f t="shared" si="394"/>
        <v>#DIV/0!</v>
      </c>
      <c r="ED630" s="304" t="e">
        <f t="shared" si="395"/>
        <v>#DIV/0!</v>
      </c>
      <c r="EE630" s="77" t="e">
        <f t="shared" si="396"/>
        <v>#DIV/0!</v>
      </c>
      <c r="EF630" s="304" t="e">
        <f t="shared" si="397"/>
        <v>#DIV/0!</v>
      </c>
      <c r="EG630" s="77" t="e">
        <f t="shared" si="398"/>
        <v>#DIV/0!</v>
      </c>
      <c r="EH630" s="304" t="e">
        <f t="shared" si="399"/>
        <v>#DIV/0!</v>
      </c>
      <c r="EI630" s="77" t="e">
        <f t="shared" si="400"/>
        <v>#DIV/0!</v>
      </c>
      <c r="EJ630" s="304" t="e">
        <f t="shared" si="401"/>
        <v>#DIV/0!</v>
      </c>
      <c r="EK630" s="77" t="e">
        <f t="shared" si="402"/>
        <v>#DIV/0!</v>
      </c>
      <c r="EL630" s="304" t="e">
        <f t="shared" si="403"/>
        <v>#DIV/0!</v>
      </c>
      <c r="EM630" s="77" t="e">
        <f t="shared" si="404"/>
        <v>#DIV/0!</v>
      </c>
      <c r="EN630" s="304" t="e">
        <f t="shared" si="405"/>
        <v>#DIV/0!</v>
      </c>
      <c r="EO630" s="77" t="e">
        <f t="shared" si="406"/>
        <v>#DIV/0!</v>
      </c>
      <c r="EP630" s="304" t="e">
        <f t="shared" si="407"/>
        <v>#DIV/0!</v>
      </c>
      <c r="EQ630" s="77" t="e">
        <f t="shared" si="408"/>
        <v>#DIV/0!</v>
      </c>
      <c r="ER630" s="77" t="e">
        <f t="shared" si="409"/>
        <v>#DIV/0!</v>
      </c>
      <c r="ES630" s="77" t="e">
        <f t="shared" si="410"/>
        <v>#DIV/0!</v>
      </c>
    </row>
    <row r="631" spans="1:149" s="77" customFormat="1" x14ac:dyDescent="0.45">
      <c r="A631" s="78" t="s">
        <v>1444</v>
      </c>
      <c r="B631" s="178" t="s">
        <v>3403</v>
      </c>
      <c r="C631" s="77" t="s">
        <v>3444</v>
      </c>
      <c r="D631" s="77" t="s">
        <v>3663</v>
      </c>
      <c r="E631" s="78" t="s">
        <v>637</v>
      </c>
      <c r="F631" s="78" t="s">
        <v>1672</v>
      </c>
      <c r="G631" s="72" t="s">
        <v>3367</v>
      </c>
      <c r="H631" s="78" t="s">
        <v>1100</v>
      </c>
      <c r="I631" s="78">
        <v>140</v>
      </c>
      <c r="J631" s="300">
        <v>210.2</v>
      </c>
      <c r="K631" s="78">
        <v>1</v>
      </c>
      <c r="L631" s="300">
        <v>1003</v>
      </c>
      <c r="M631" s="72">
        <v>5</v>
      </c>
      <c r="O631" s="78" t="s">
        <v>3456</v>
      </c>
      <c r="P631" s="72" t="s">
        <v>3206</v>
      </c>
      <c r="Q631" s="125"/>
      <c r="R631" s="164">
        <v>2.8</v>
      </c>
      <c r="S631" s="110">
        <v>-7.4</v>
      </c>
      <c r="AA631" s="195"/>
      <c r="AB631" s="195"/>
      <c r="AC631" s="195"/>
      <c r="AD631" s="72"/>
      <c r="AE631" s="316">
        <v>0.8</v>
      </c>
      <c r="AF631" s="195"/>
      <c r="AG631" s="195">
        <v>0.2</v>
      </c>
      <c r="AH631" s="72"/>
      <c r="AQ631" s="212" t="s">
        <v>824</v>
      </c>
      <c r="AR631" s="66">
        <v>0.92910000000000004</v>
      </c>
      <c r="AS631" s="66">
        <v>1.8240000000000001</v>
      </c>
      <c r="AU631" s="276">
        <v>1681.6000000000001</v>
      </c>
      <c r="AV631" s="276">
        <v>420.39999999999992</v>
      </c>
      <c r="AW631" s="276">
        <v>1562.3745600000002</v>
      </c>
      <c r="AX631" s="95">
        <v>16.861830419751339</v>
      </c>
      <c r="AY631" s="276">
        <v>766.80959999999993</v>
      </c>
      <c r="AZ631" s="95">
        <v>10.584484506352494</v>
      </c>
      <c r="BA631" s="178"/>
      <c r="BB631" s="98" t="s">
        <v>722</v>
      </c>
      <c r="BC631" s="270" t="s">
        <v>1126</v>
      </c>
      <c r="BD631" s="152"/>
      <c r="BE631" s="152"/>
      <c r="BF631" s="152"/>
      <c r="BG631" s="152"/>
      <c r="BH631" s="152"/>
      <c r="BI631" s="152"/>
      <c r="BJ631" s="152"/>
      <c r="BK631" s="152"/>
      <c r="BL631" s="152"/>
      <c r="BM631" s="152"/>
      <c r="BN631" s="152"/>
      <c r="BO631" s="152"/>
      <c r="BP631" s="152"/>
      <c r="BQ631" s="152"/>
      <c r="BR631" s="152"/>
      <c r="BS631" s="152"/>
      <c r="BT631" s="152"/>
      <c r="BU631" s="152"/>
      <c r="BV631" s="152"/>
      <c r="BW631" s="152"/>
      <c r="BX631" s="152"/>
      <c r="BY631" s="152"/>
      <c r="BZ631" s="152"/>
      <c r="CA631" s="152"/>
      <c r="CB631" s="152"/>
      <c r="CC631" s="152"/>
      <c r="CD631" s="72"/>
      <c r="CE631" s="72"/>
      <c r="CF631" s="72"/>
      <c r="CG631" s="72"/>
      <c r="CH631" s="72"/>
      <c r="CI631" s="72"/>
      <c r="CJ631" s="72"/>
      <c r="CK631" s="72"/>
      <c r="CL631" s="72"/>
      <c r="CM631" s="72"/>
      <c r="CN631" s="72"/>
      <c r="CO631" s="72"/>
      <c r="CP631" s="72"/>
      <c r="CQ631" s="72"/>
      <c r="CR631" s="72"/>
      <c r="CS631" s="72"/>
      <c r="CT631" s="72"/>
      <c r="CU631" s="72"/>
      <c r="CV631" s="72"/>
      <c r="CW631" s="72"/>
      <c r="CX631" s="72"/>
      <c r="CY631" s="72"/>
      <c r="CZ631" s="72"/>
      <c r="DA631" s="72"/>
      <c r="DB631" s="72"/>
      <c r="DC631" s="72"/>
      <c r="DD631" s="72"/>
      <c r="DE631" s="72"/>
      <c r="DF631" s="72"/>
      <c r="DG631" s="72"/>
      <c r="DH631" s="78">
        <f t="shared" si="411"/>
        <v>0</v>
      </c>
      <c r="DJ631" s="77">
        <f t="shared" si="388"/>
        <v>0</v>
      </c>
      <c r="DK631" s="72">
        <v>0.83</v>
      </c>
      <c r="DO631" s="358">
        <v>6.9</v>
      </c>
      <c r="DP631" s="72"/>
      <c r="DQ631" s="374"/>
      <c r="DR631" s="72"/>
      <c r="DS631" s="246"/>
      <c r="DU631" s="96"/>
      <c r="DW631" s="178"/>
      <c r="DX631" s="304" t="e">
        <f t="shared" si="389"/>
        <v>#DIV/0!</v>
      </c>
      <c r="DY631" s="77" t="e">
        <f t="shared" si="390"/>
        <v>#DIV/0!</v>
      </c>
      <c r="DZ631" s="304" t="e">
        <f t="shared" si="391"/>
        <v>#DIV/0!</v>
      </c>
      <c r="EA631" s="77" t="e">
        <f t="shared" si="392"/>
        <v>#DIV/0!</v>
      </c>
      <c r="EB631" s="304" t="e">
        <f t="shared" si="393"/>
        <v>#DIV/0!</v>
      </c>
      <c r="EC631" s="77" t="e">
        <f t="shared" si="394"/>
        <v>#DIV/0!</v>
      </c>
      <c r="ED631" s="304" t="e">
        <f t="shared" si="395"/>
        <v>#DIV/0!</v>
      </c>
      <c r="EE631" s="77" t="e">
        <f t="shared" si="396"/>
        <v>#DIV/0!</v>
      </c>
      <c r="EF631" s="304" t="e">
        <f t="shared" si="397"/>
        <v>#DIV/0!</v>
      </c>
      <c r="EG631" s="77" t="e">
        <f t="shared" si="398"/>
        <v>#DIV/0!</v>
      </c>
      <c r="EH631" s="304" t="e">
        <f t="shared" si="399"/>
        <v>#DIV/0!</v>
      </c>
      <c r="EI631" s="77" t="e">
        <f t="shared" si="400"/>
        <v>#DIV/0!</v>
      </c>
      <c r="EJ631" s="304" t="e">
        <f t="shared" si="401"/>
        <v>#DIV/0!</v>
      </c>
      <c r="EK631" s="77" t="e">
        <f t="shared" si="402"/>
        <v>#DIV/0!</v>
      </c>
      <c r="EL631" s="304" t="e">
        <f t="shared" si="403"/>
        <v>#DIV/0!</v>
      </c>
      <c r="EM631" s="77" t="e">
        <f t="shared" si="404"/>
        <v>#DIV/0!</v>
      </c>
      <c r="EN631" s="304" t="e">
        <f t="shared" si="405"/>
        <v>#DIV/0!</v>
      </c>
      <c r="EO631" s="77" t="e">
        <f t="shared" si="406"/>
        <v>#DIV/0!</v>
      </c>
      <c r="EP631" s="304" t="e">
        <f t="shared" si="407"/>
        <v>#DIV/0!</v>
      </c>
      <c r="EQ631" s="77" t="e">
        <f t="shared" si="408"/>
        <v>#DIV/0!</v>
      </c>
      <c r="ER631" s="77" t="e">
        <f t="shared" si="409"/>
        <v>#DIV/0!</v>
      </c>
      <c r="ES631" s="77" t="e">
        <f t="shared" si="410"/>
        <v>#DIV/0!</v>
      </c>
    </row>
    <row r="632" spans="1:149" s="77" customFormat="1" x14ac:dyDescent="0.45">
      <c r="A632" s="78" t="s">
        <v>1444</v>
      </c>
      <c r="B632" s="178" t="s">
        <v>3403</v>
      </c>
      <c r="C632" s="77" t="s">
        <v>3444</v>
      </c>
      <c r="D632" s="77" t="s">
        <v>3663</v>
      </c>
      <c r="E632" s="78" t="s">
        <v>637</v>
      </c>
      <c r="F632" s="78" t="s">
        <v>1673</v>
      </c>
      <c r="G632" s="72" t="s">
        <v>3367</v>
      </c>
      <c r="H632" s="78" t="s">
        <v>1100</v>
      </c>
      <c r="I632" s="78">
        <v>140</v>
      </c>
      <c r="J632" s="300">
        <v>210.2</v>
      </c>
      <c r="K632" s="78">
        <v>1</v>
      </c>
      <c r="L632" s="300">
        <v>1003</v>
      </c>
      <c r="M632" s="72">
        <v>5</v>
      </c>
      <c r="O632" s="78" t="s">
        <v>3660</v>
      </c>
      <c r="P632" s="72" t="s">
        <v>3208</v>
      </c>
      <c r="Q632" s="125"/>
      <c r="R632" s="164">
        <v>2.9</v>
      </c>
      <c r="S632" s="110">
        <v>-7.3</v>
      </c>
      <c r="AA632" s="195"/>
      <c r="AB632" s="195"/>
      <c r="AC632" s="195"/>
      <c r="AD632" s="72"/>
      <c r="AE632" s="316">
        <v>1</v>
      </c>
      <c r="AF632" s="195"/>
      <c r="AG632" s="195">
        <v>0</v>
      </c>
      <c r="AH632" s="72"/>
      <c r="AQ632" s="178"/>
      <c r="AR632" s="66">
        <v>0.92689999999999995</v>
      </c>
      <c r="AS632" s="66"/>
      <c r="AU632" s="276">
        <v>2102</v>
      </c>
      <c r="AV632" s="276"/>
      <c r="AW632" s="276">
        <v>1948.3437999999999</v>
      </c>
      <c r="AX632" s="95"/>
      <c r="AY632" s="276"/>
      <c r="AZ632" s="95"/>
      <c r="BA632" s="178"/>
      <c r="BB632" s="98" t="s">
        <v>722</v>
      </c>
      <c r="BC632" s="270" t="s">
        <v>1126</v>
      </c>
      <c r="BD632" s="152"/>
      <c r="BE632" s="152"/>
      <c r="BF632" s="152"/>
      <c r="BG632" s="152"/>
      <c r="BH632" s="152"/>
      <c r="BI632" s="152"/>
      <c r="BJ632" s="152"/>
      <c r="BK632" s="152"/>
      <c r="BL632" s="152"/>
      <c r="BM632" s="152"/>
      <c r="BN632" s="152"/>
      <c r="BO632" s="152"/>
      <c r="BP632" s="152"/>
      <c r="BQ632" s="152"/>
      <c r="BR632" s="152"/>
      <c r="BS632" s="152"/>
      <c r="BT632" s="152"/>
      <c r="BU632" s="152"/>
      <c r="BV632" s="152"/>
      <c r="BW632" s="152"/>
      <c r="BX632" s="152"/>
      <c r="BY632" s="152"/>
      <c r="BZ632" s="152"/>
      <c r="CA632" s="152"/>
      <c r="CB632" s="152"/>
      <c r="CC632" s="152"/>
      <c r="CD632" s="72"/>
      <c r="CE632" s="72"/>
      <c r="CF632" s="72"/>
      <c r="CG632" s="72"/>
      <c r="CH632" s="72"/>
      <c r="CI632" s="72"/>
      <c r="CJ632" s="72"/>
      <c r="CK632" s="72"/>
      <c r="CL632" s="72"/>
      <c r="CM632" s="72"/>
      <c r="CN632" s="72"/>
      <c r="CO632" s="72"/>
      <c r="CP632" s="72"/>
      <c r="CQ632" s="72"/>
      <c r="CR632" s="72"/>
      <c r="CS632" s="72"/>
      <c r="CT632" s="72"/>
      <c r="CU632" s="72"/>
      <c r="CV632" s="72"/>
      <c r="CW632" s="72"/>
      <c r="CX632" s="72"/>
      <c r="CY632" s="72"/>
      <c r="CZ632" s="72"/>
      <c r="DA632" s="72"/>
      <c r="DB632" s="72"/>
      <c r="DC632" s="72"/>
      <c r="DD632" s="72"/>
      <c r="DE632" s="72"/>
      <c r="DF632" s="72"/>
      <c r="DG632" s="72"/>
      <c r="DH632" s="78">
        <f t="shared" si="411"/>
        <v>0</v>
      </c>
      <c r="DJ632" s="77">
        <f t="shared" si="388"/>
        <v>0</v>
      </c>
      <c r="DK632" s="72">
        <v>0.95</v>
      </c>
      <c r="DO632" s="358">
        <v>5.4</v>
      </c>
      <c r="DP632" s="72"/>
      <c r="DQ632" s="374"/>
      <c r="DR632" s="72"/>
      <c r="DS632" s="246"/>
      <c r="DU632" s="96"/>
      <c r="DW632" s="178"/>
      <c r="DX632" s="304" t="e">
        <f t="shared" si="389"/>
        <v>#DIV/0!</v>
      </c>
      <c r="DY632" s="77" t="e">
        <f t="shared" si="390"/>
        <v>#DIV/0!</v>
      </c>
      <c r="DZ632" s="304" t="e">
        <f t="shared" si="391"/>
        <v>#DIV/0!</v>
      </c>
      <c r="EA632" s="77" t="e">
        <f t="shared" si="392"/>
        <v>#DIV/0!</v>
      </c>
      <c r="EB632" s="304" t="e">
        <f t="shared" si="393"/>
        <v>#DIV/0!</v>
      </c>
      <c r="EC632" s="77" t="e">
        <f t="shared" si="394"/>
        <v>#DIV/0!</v>
      </c>
      <c r="ED632" s="304" t="e">
        <f t="shared" si="395"/>
        <v>#DIV/0!</v>
      </c>
      <c r="EE632" s="77" t="e">
        <f t="shared" si="396"/>
        <v>#DIV/0!</v>
      </c>
      <c r="EF632" s="304" t="e">
        <f t="shared" si="397"/>
        <v>#DIV/0!</v>
      </c>
      <c r="EG632" s="77" t="e">
        <f t="shared" si="398"/>
        <v>#DIV/0!</v>
      </c>
      <c r="EH632" s="304" t="e">
        <f t="shared" si="399"/>
        <v>#DIV/0!</v>
      </c>
      <c r="EI632" s="77" t="e">
        <f t="shared" si="400"/>
        <v>#DIV/0!</v>
      </c>
      <c r="EJ632" s="304" t="e">
        <f t="shared" si="401"/>
        <v>#DIV/0!</v>
      </c>
      <c r="EK632" s="77" t="e">
        <f t="shared" si="402"/>
        <v>#DIV/0!</v>
      </c>
      <c r="EL632" s="304" t="e">
        <f t="shared" si="403"/>
        <v>#DIV/0!</v>
      </c>
      <c r="EM632" s="77" t="e">
        <f t="shared" si="404"/>
        <v>#DIV/0!</v>
      </c>
      <c r="EN632" s="304" t="e">
        <f t="shared" si="405"/>
        <v>#DIV/0!</v>
      </c>
      <c r="EO632" s="77" t="e">
        <f t="shared" si="406"/>
        <v>#DIV/0!</v>
      </c>
      <c r="EP632" s="304" t="e">
        <f t="shared" si="407"/>
        <v>#DIV/0!</v>
      </c>
      <c r="EQ632" s="77" t="e">
        <f t="shared" si="408"/>
        <v>#DIV/0!</v>
      </c>
      <c r="ER632" s="77" t="e">
        <f t="shared" si="409"/>
        <v>#DIV/0!</v>
      </c>
      <c r="ES632" s="77" t="e">
        <f t="shared" si="410"/>
        <v>#DIV/0!</v>
      </c>
    </row>
    <row r="633" spans="1:149" s="77" customFormat="1" x14ac:dyDescent="0.45">
      <c r="A633" s="78" t="s">
        <v>1444</v>
      </c>
      <c r="B633" s="178" t="s">
        <v>3403</v>
      </c>
      <c r="C633" s="77" t="s">
        <v>3444</v>
      </c>
      <c r="D633" s="77" t="s">
        <v>3663</v>
      </c>
      <c r="E633" s="78" t="s">
        <v>637</v>
      </c>
      <c r="F633" s="78" t="s">
        <v>1674</v>
      </c>
      <c r="G633" s="72" t="s">
        <v>3367</v>
      </c>
      <c r="H633" s="78" t="s">
        <v>1100</v>
      </c>
      <c r="I633" s="78">
        <v>140</v>
      </c>
      <c r="J633" s="300">
        <v>210.2</v>
      </c>
      <c r="K633" s="78">
        <v>1</v>
      </c>
      <c r="L633" s="300">
        <v>1003</v>
      </c>
      <c r="M633" s="72">
        <v>5</v>
      </c>
      <c r="O633" s="78" t="s">
        <v>3456</v>
      </c>
      <c r="P633" s="72" t="s">
        <v>3206</v>
      </c>
      <c r="Q633" s="125"/>
      <c r="R633" s="164">
        <v>2.8</v>
      </c>
      <c r="S633" s="110">
        <v>-7.4</v>
      </c>
      <c r="AA633" s="195"/>
      <c r="AB633" s="195"/>
      <c r="AC633" s="195"/>
      <c r="AD633" s="72"/>
      <c r="AE633" s="316">
        <v>0.89</v>
      </c>
      <c r="AF633" s="195"/>
      <c r="AG633" s="195">
        <v>0.11</v>
      </c>
      <c r="AH633" s="72"/>
      <c r="AQ633" s="212" t="s">
        <v>824</v>
      </c>
      <c r="AR633" s="66">
        <v>0.9274</v>
      </c>
      <c r="AS633" s="66">
        <v>1.8420000000000001</v>
      </c>
      <c r="AU633" s="276">
        <v>1870.78</v>
      </c>
      <c r="AV633" s="276">
        <v>231.21999999999997</v>
      </c>
      <c r="AW633" s="276">
        <v>1734.961372</v>
      </c>
      <c r="AX633" s="95">
        <v>18.676364175520256</v>
      </c>
      <c r="AY633" s="276">
        <v>425.90723999999994</v>
      </c>
      <c r="AZ633" s="95">
        <v>5.8789151608474288</v>
      </c>
      <c r="BA633" s="178"/>
      <c r="BB633" s="98" t="s">
        <v>722</v>
      </c>
      <c r="BC633" s="270" t="s">
        <v>1126</v>
      </c>
      <c r="BD633" s="152"/>
      <c r="BE633" s="152"/>
      <c r="BF633" s="152"/>
      <c r="BG633" s="152"/>
      <c r="BH633" s="152"/>
      <c r="BI633" s="152"/>
      <c r="BJ633" s="152"/>
      <c r="BK633" s="152"/>
      <c r="BL633" s="152"/>
      <c r="BM633" s="152"/>
      <c r="BN633" s="152"/>
      <c r="BO633" s="152"/>
      <c r="BP633" s="152"/>
      <c r="BQ633" s="152"/>
      <c r="BR633" s="152"/>
      <c r="BS633" s="152"/>
      <c r="BT633" s="152"/>
      <c r="BU633" s="152"/>
      <c r="BV633" s="152"/>
      <c r="BW633" s="152"/>
      <c r="BX633" s="152"/>
      <c r="BY633" s="152"/>
      <c r="BZ633" s="152"/>
      <c r="CA633" s="152"/>
      <c r="CB633" s="152"/>
      <c r="CC633" s="152"/>
      <c r="CD633" s="72"/>
      <c r="CE633" s="72"/>
      <c r="CF633" s="72"/>
      <c r="CG633" s="72"/>
      <c r="CH633" s="72"/>
      <c r="CI633" s="72"/>
      <c r="CJ633" s="72"/>
      <c r="CK633" s="72"/>
      <c r="CL633" s="72"/>
      <c r="CM633" s="72"/>
      <c r="CN633" s="72"/>
      <c r="CO633" s="72"/>
      <c r="CP633" s="72"/>
      <c r="CQ633" s="72"/>
      <c r="CR633" s="72"/>
      <c r="CS633" s="72"/>
      <c r="CT633" s="72"/>
      <c r="CU633" s="72"/>
      <c r="CV633" s="72"/>
      <c r="CW633" s="72"/>
      <c r="CX633" s="72"/>
      <c r="CY633" s="72"/>
      <c r="CZ633" s="72"/>
      <c r="DA633" s="72"/>
      <c r="DB633" s="72"/>
      <c r="DC633" s="72"/>
      <c r="DD633" s="72"/>
      <c r="DE633" s="72"/>
      <c r="DF633" s="72"/>
      <c r="DG633" s="72"/>
      <c r="DH633" s="78">
        <f t="shared" si="411"/>
        <v>0</v>
      </c>
      <c r="DJ633" s="77">
        <f t="shared" si="388"/>
        <v>0</v>
      </c>
      <c r="DK633" s="72">
        <v>0.93</v>
      </c>
      <c r="DO633" s="358">
        <v>4</v>
      </c>
      <c r="DP633" s="72"/>
      <c r="DQ633" s="374"/>
      <c r="DR633" s="72"/>
      <c r="DS633" s="246"/>
      <c r="DU633" s="96"/>
      <c r="DW633" s="178"/>
      <c r="DX633" s="304" t="e">
        <f t="shared" si="389"/>
        <v>#DIV/0!</v>
      </c>
      <c r="DY633" s="77" t="e">
        <f t="shared" si="390"/>
        <v>#DIV/0!</v>
      </c>
      <c r="DZ633" s="304" t="e">
        <f t="shared" si="391"/>
        <v>#DIV/0!</v>
      </c>
      <c r="EA633" s="77" t="e">
        <f t="shared" si="392"/>
        <v>#DIV/0!</v>
      </c>
      <c r="EB633" s="304" t="e">
        <f t="shared" si="393"/>
        <v>#DIV/0!</v>
      </c>
      <c r="EC633" s="77" t="e">
        <f t="shared" si="394"/>
        <v>#DIV/0!</v>
      </c>
      <c r="ED633" s="304" t="e">
        <f t="shared" si="395"/>
        <v>#DIV/0!</v>
      </c>
      <c r="EE633" s="77" t="e">
        <f t="shared" si="396"/>
        <v>#DIV/0!</v>
      </c>
      <c r="EF633" s="304" t="e">
        <f t="shared" si="397"/>
        <v>#DIV/0!</v>
      </c>
      <c r="EG633" s="77" t="e">
        <f t="shared" si="398"/>
        <v>#DIV/0!</v>
      </c>
      <c r="EH633" s="304" t="e">
        <f t="shared" si="399"/>
        <v>#DIV/0!</v>
      </c>
      <c r="EI633" s="77" t="e">
        <f t="shared" si="400"/>
        <v>#DIV/0!</v>
      </c>
      <c r="EJ633" s="304" t="e">
        <f t="shared" si="401"/>
        <v>#DIV/0!</v>
      </c>
      <c r="EK633" s="77" t="e">
        <f t="shared" si="402"/>
        <v>#DIV/0!</v>
      </c>
      <c r="EL633" s="304" t="e">
        <f t="shared" si="403"/>
        <v>#DIV/0!</v>
      </c>
      <c r="EM633" s="77" t="e">
        <f t="shared" si="404"/>
        <v>#DIV/0!</v>
      </c>
      <c r="EN633" s="304" t="e">
        <f t="shared" si="405"/>
        <v>#DIV/0!</v>
      </c>
      <c r="EO633" s="77" t="e">
        <f t="shared" si="406"/>
        <v>#DIV/0!</v>
      </c>
      <c r="EP633" s="304" t="e">
        <f t="shared" si="407"/>
        <v>#DIV/0!</v>
      </c>
      <c r="EQ633" s="77" t="e">
        <f t="shared" si="408"/>
        <v>#DIV/0!</v>
      </c>
      <c r="ER633" s="77" t="e">
        <f t="shared" si="409"/>
        <v>#DIV/0!</v>
      </c>
      <c r="ES633" s="77" t="e">
        <f t="shared" si="410"/>
        <v>#DIV/0!</v>
      </c>
    </row>
    <row r="634" spans="1:149" s="77" customFormat="1" x14ac:dyDescent="0.45">
      <c r="A634" s="78" t="s">
        <v>1444</v>
      </c>
      <c r="B634" s="178" t="s">
        <v>3403</v>
      </c>
      <c r="C634" s="77" t="s">
        <v>3444</v>
      </c>
      <c r="D634" s="77" t="s">
        <v>3663</v>
      </c>
      <c r="E634" s="78" t="s">
        <v>637</v>
      </c>
      <c r="F634" s="78" t="s">
        <v>1675</v>
      </c>
      <c r="G634" s="72" t="s">
        <v>3367</v>
      </c>
      <c r="H634" s="78" t="s">
        <v>1100</v>
      </c>
      <c r="I634" s="78">
        <v>140</v>
      </c>
      <c r="J634" s="300">
        <v>210.2</v>
      </c>
      <c r="K634" s="78">
        <v>1</v>
      </c>
      <c r="L634" s="300">
        <v>1003</v>
      </c>
      <c r="M634" s="72">
        <v>5</v>
      </c>
      <c r="O634" s="78" t="s">
        <v>3456</v>
      </c>
      <c r="P634" s="72" t="s">
        <v>3206</v>
      </c>
      <c r="Q634" s="125"/>
      <c r="R634" s="164">
        <v>2.8</v>
      </c>
      <c r="S634" s="110">
        <v>-7.4</v>
      </c>
      <c r="AA634" s="195"/>
      <c r="AB634" s="195"/>
      <c r="AC634" s="195"/>
      <c r="AD634" s="72"/>
      <c r="AE634" s="316">
        <v>0.79</v>
      </c>
      <c r="AF634" s="195"/>
      <c r="AG634" s="195">
        <v>0.21</v>
      </c>
      <c r="AH634" s="72"/>
      <c r="AQ634" s="212" t="s">
        <v>824</v>
      </c>
      <c r="AR634" s="66">
        <v>0.9294</v>
      </c>
      <c r="AS634" s="66">
        <v>1.8220000000000001</v>
      </c>
      <c r="AU634" s="276">
        <v>1660.5800000000002</v>
      </c>
      <c r="AV634" s="276">
        <v>441.4199999999999</v>
      </c>
      <c r="AW634" s="276">
        <v>1543.3430520000002</v>
      </c>
      <c r="AX634" s="95">
        <v>16.66170919543616</v>
      </c>
      <c r="AY634" s="276">
        <v>804.2672399999999</v>
      </c>
      <c r="AZ634" s="95">
        <v>11.101522647534514</v>
      </c>
      <c r="BA634" s="178"/>
      <c r="BB634" s="98" t="s">
        <v>722</v>
      </c>
      <c r="BC634" s="270" t="s">
        <v>1126</v>
      </c>
      <c r="BD634" s="152"/>
      <c r="BE634" s="152"/>
      <c r="BF634" s="152"/>
      <c r="BG634" s="152"/>
      <c r="BH634" s="152"/>
      <c r="BI634" s="152"/>
      <c r="BJ634" s="152"/>
      <c r="BK634" s="152"/>
      <c r="BL634" s="152"/>
      <c r="BM634" s="152"/>
      <c r="BN634" s="152"/>
      <c r="BO634" s="152"/>
      <c r="BP634" s="152"/>
      <c r="BQ634" s="152"/>
      <c r="BR634" s="152"/>
      <c r="BS634" s="152"/>
      <c r="BT634" s="152"/>
      <c r="BU634" s="152"/>
      <c r="BV634" s="152"/>
      <c r="BW634" s="152"/>
      <c r="BX634" s="152"/>
      <c r="BY634" s="152"/>
      <c r="BZ634" s="152"/>
      <c r="CA634" s="152"/>
      <c r="CB634" s="152"/>
      <c r="CC634" s="152"/>
      <c r="CD634" s="72"/>
      <c r="CE634" s="72"/>
      <c r="CF634" s="72"/>
      <c r="CG634" s="72"/>
      <c r="CH634" s="72"/>
      <c r="CI634" s="72"/>
      <c r="CJ634" s="72"/>
      <c r="CK634" s="72"/>
      <c r="CL634" s="72"/>
      <c r="CM634" s="72"/>
      <c r="CN634" s="72"/>
      <c r="CO634" s="72"/>
      <c r="CP634" s="72"/>
      <c r="CQ634" s="72"/>
      <c r="CR634" s="72"/>
      <c r="CS634" s="72"/>
      <c r="CT634" s="72"/>
      <c r="CU634" s="72"/>
      <c r="CV634" s="72"/>
      <c r="CW634" s="72"/>
      <c r="CX634" s="72"/>
      <c r="CY634" s="72"/>
      <c r="CZ634" s="72"/>
      <c r="DA634" s="72"/>
      <c r="DB634" s="72"/>
      <c r="DC634" s="72"/>
      <c r="DD634" s="72"/>
      <c r="DE634" s="72"/>
      <c r="DF634" s="72"/>
      <c r="DG634" s="72"/>
      <c r="DH634" s="78">
        <f t="shared" si="411"/>
        <v>0</v>
      </c>
      <c r="DJ634" s="77">
        <f t="shared" si="388"/>
        <v>0</v>
      </c>
      <c r="DK634" s="72">
        <v>0.83</v>
      </c>
      <c r="DO634" s="358">
        <v>7.6</v>
      </c>
      <c r="DP634" s="72"/>
      <c r="DQ634" s="374"/>
      <c r="DR634" s="72"/>
      <c r="DS634" s="246"/>
      <c r="DU634" s="96"/>
      <c r="DW634" s="178"/>
      <c r="DX634" s="304" t="e">
        <f t="shared" si="389"/>
        <v>#DIV/0!</v>
      </c>
      <c r="DY634" s="77" t="e">
        <f t="shared" si="390"/>
        <v>#DIV/0!</v>
      </c>
      <c r="DZ634" s="304" t="e">
        <f t="shared" si="391"/>
        <v>#DIV/0!</v>
      </c>
      <c r="EA634" s="77" t="e">
        <f t="shared" si="392"/>
        <v>#DIV/0!</v>
      </c>
      <c r="EB634" s="304" t="e">
        <f t="shared" si="393"/>
        <v>#DIV/0!</v>
      </c>
      <c r="EC634" s="77" t="e">
        <f t="shared" si="394"/>
        <v>#DIV/0!</v>
      </c>
      <c r="ED634" s="304" t="e">
        <f t="shared" si="395"/>
        <v>#DIV/0!</v>
      </c>
      <c r="EE634" s="77" t="e">
        <f t="shared" si="396"/>
        <v>#DIV/0!</v>
      </c>
      <c r="EF634" s="304" t="e">
        <f t="shared" si="397"/>
        <v>#DIV/0!</v>
      </c>
      <c r="EG634" s="77" t="e">
        <f t="shared" si="398"/>
        <v>#DIV/0!</v>
      </c>
      <c r="EH634" s="304" t="e">
        <f t="shared" si="399"/>
        <v>#DIV/0!</v>
      </c>
      <c r="EI634" s="77" t="e">
        <f t="shared" si="400"/>
        <v>#DIV/0!</v>
      </c>
      <c r="EJ634" s="304" t="e">
        <f t="shared" si="401"/>
        <v>#DIV/0!</v>
      </c>
      <c r="EK634" s="77" t="e">
        <f t="shared" si="402"/>
        <v>#DIV/0!</v>
      </c>
      <c r="EL634" s="304" t="e">
        <f t="shared" si="403"/>
        <v>#DIV/0!</v>
      </c>
      <c r="EM634" s="77" t="e">
        <f t="shared" si="404"/>
        <v>#DIV/0!</v>
      </c>
      <c r="EN634" s="304" t="e">
        <f t="shared" si="405"/>
        <v>#DIV/0!</v>
      </c>
      <c r="EO634" s="77" t="e">
        <f t="shared" si="406"/>
        <v>#DIV/0!</v>
      </c>
      <c r="EP634" s="304" t="e">
        <f t="shared" si="407"/>
        <v>#DIV/0!</v>
      </c>
      <c r="EQ634" s="77" t="e">
        <f t="shared" si="408"/>
        <v>#DIV/0!</v>
      </c>
      <c r="ER634" s="77" t="e">
        <f t="shared" si="409"/>
        <v>#DIV/0!</v>
      </c>
      <c r="ES634" s="77" t="e">
        <f t="shared" si="410"/>
        <v>#DIV/0!</v>
      </c>
    </row>
    <row r="635" spans="1:149" s="77" customFormat="1" x14ac:dyDescent="0.45">
      <c r="A635" s="78" t="s">
        <v>1444</v>
      </c>
      <c r="B635" s="178" t="s">
        <v>3403</v>
      </c>
      <c r="C635" s="77" t="s">
        <v>3444</v>
      </c>
      <c r="D635" s="77" t="s">
        <v>3663</v>
      </c>
      <c r="E635" s="78" t="s">
        <v>637</v>
      </c>
      <c r="F635" s="78" t="s">
        <v>1676</v>
      </c>
      <c r="G635" s="72" t="s">
        <v>3367</v>
      </c>
      <c r="H635" s="78" t="s">
        <v>1100</v>
      </c>
      <c r="I635" s="78">
        <v>140</v>
      </c>
      <c r="J635" s="300">
        <v>210.2</v>
      </c>
      <c r="K635" s="78">
        <v>1</v>
      </c>
      <c r="L635" s="300">
        <v>1003</v>
      </c>
      <c r="M635" s="72">
        <v>5</v>
      </c>
      <c r="O635" s="78" t="s">
        <v>3454</v>
      </c>
      <c r="P635" s="72" t="s">
        <v>3203</v>
      </c>
      <c r="Q635" s="125"/>
      <c r="R635" s="164">
        <v>2.6</v>
      </c>
      <c r="S635" s="110">
        <v>-7.6</v>
      </c>
      <c r="AA635" s="195"/>
      <c r="AB635" s="195"/>
      <c r="AC635" s="195"/>
      <c r="AD635" s="72"/>
      <c r="AE635" s="316">
        <v>0.71</v>
      </c>
      <c r="AF635" s="195"/>
      <c r="AG635" s="195">
        <v>0.28999999999999998</v>
      </c>
      <c r="AH635" s="72"/>
      <c r="AQ635" s="178" t="s">
        <v>824</v>
      </c>
      <c r="AR635" s="66">
        <v>0.9325</v>
      </c>
      <c r="AS635" s="66">
        <v>1.804</v>
      </c>
      <c r="AU635" s="276">
        <v>1492.4199999999998</v>
      </c>
      <c r="AV635" s="276">
        <v>609.58000000000004</v>
      </c>
      <c r="AW635" s="276">
        <v>1391.6816499999998</v>
      </c>
      <c r="AX635" s="95">
        <v>15.069393309433563</v>
      </c>
      <c r="AY635" s="276">
        <v>1099.6823200000001</v>
      </c>
      <c r="AZ635" s="95">
        <v>15.179218515195645</v>
      </c>
      <c r="BA635" s="178"/>
      <c r="BB635" s="98" t="s">
        <v>722</v>
      </c>
      <c r="BC635" s="270" t="s">
        <v>1126</v>
      </c>
      <c r="BD635" s="152"/>
      <c r="BE635" s="152"/>
      <c r="BF635" s="152"/>
      <c r="BG635" s="152"/>
      <c r="BH635" s="152"/>
      <c r="BI635" s="152"/>
      <c r="BJ635" s="152"/>
      <c r="BK635" s="152"/>
      <c r="BL635" s="152"/>
      <c r="BM635" s="152"/>
      <c r="BN635" s="152"/>
      <c r="BO635" s="152"/>
      <c r="BP635" s="152"/>
      <c r="BQ635" s="152"/>
      <c r="BR635" s="152"/>
      <c r="BS635" s="152"/>
      <c r="BT635" s="152"/>
      <c r="BU635" s="152"/>
      <c r="BV635" s="152"/>
      <c r="BW635" s="152"/>
      <c r="BX635" s="152"/>
      <c r="BY635" s="152"/>
      <c r="BZ635" s="152"/>
      <c r="CA635" s="152"/>
      <c r="CB635" s="152"/>
      <c r="CC635" s="152"/>
      <c r="CD635" s="72"/>
      <c r="CE635" s="72"/>
      <c r="CF635" s="72"/>
      <c r="CG635" s="72"/>
      <c r="CH635" s="72"/>
      <c r="CI635" s="72"/>
      <c r="CJ635" s="72"/>
      <c r="CK635" s="72"/>
      <c r="CL635" s="72"/>
      <c r="CM635" s="72"/>
      <c r="CN635" s="72"/>
      <c r="CO635" s="72"/>
      <c r="CP635" s="72"/>
      <c r="CQ635" s="72"/>
      <c r="CR635" s="72"/>
      <c r="CS635" s="72"/>
      <c r="CT635" s="72"/>
      <c r="CU635" s="72"/>
      <c r="CV635" s="72"/>
      <c r="CW635" s="72"/>
      <c r="CX635" s="72"/>
      <c r="CY635" s="72"/>
      <c r="CZ635" s="72"/>
      <c r="DA635" s="72"/>
      <c r="DB635" s="72"/>
      <c r="DC635" s="72"/>
      <c r="DD635" s="72"/>
      <c r="DE635" s="72"/>
      <c r="DF635" s="72"/>
      <c r="DG635" s="72"/>
      <c r="DH635" s="78">
        <f t="shared" si="411"/>
        <v>0</v>
      </c>
      <c r="DJ635" s="77">
        <f t="shared" si="388"/>
        <v>0</v>
      </c>
      <c r="DK635" s="72">
        <v>0.61</v>
      </c>
      <c r="DO635" s="358">
        <v>5.8</v>
      </c>
      <c r="DP635" s="72"/>
      <c r="DQ635" s="374"/>
      <c r="DR635" s="72"/>
      <c r="DS635" s="246"/>
      <c r="DU635" s="96"/>
      <c r="DW635" s="178"/>
      <c r="DX635" s="304" t="e">
        <f t="shared" si="389"/>
        <v>#DIV/0!</v>
      </c>
      <c r="DY635" s="77" t="e">
        <f t="shared" si="390"/>
        <v>#DIV/0!</v>
      </c>
      <c r="DZ635" s="304" t="e">
        <f t="shared" si="391"/>
        <v>#DIV/0!</v>
      </c>
      <c r="EA635" s="77" t="e">
        <f t="shared" si="392"/>
        <v>#DIV/0!</v>
      </c>
      <c r="EB635" s="304" t="e">
        <f t="shared" si="393"/>
        <v>#DIV/0!</v>
      </c>
      <c r="EC635" s="77" t="e">
        <f t="shared" si="394"/>
        <v>#DIV/0!</v>
      </c>
      <c r="ED635" s="304" t="e">
        <f t="shared" si="395"/>
        <v>#DIV/0!</v>
      </c>
      <c r="EE635" s="77" t="e">
        <f t="shared" si="396"/>
        <v>#DIV/0!</v>
      </c>
      <c r="EF635" s="304" t="e">
        <f t="shared" si="397"/>
        <v>#DIV/0!</v>
      </c>
      <c r="EG635" s="77" t="e">
        <f t="shared" si="398"/>
        <v>#DIV/0!</v>
      </c>
      <c r="EH635" s="304" t="e">
        <f t="shared" si="399"/>
        <v>#DIV/0!</v>
      </c>
      <c r="EI635" s="77" t="e">
        <f t="shared" si="400"/>
        <v>#DIV/0!</v>
      </c>
      <c r="EJ635" s="304" t="e">
        <f t="shared" si="401"/>
        <v>#DIV/0!</v>
      </c>
      <c r="EK635" s="77" t="e">
        <f t="shared" si="402"/>
        <v>#DIV/0!</v>
      </c>
      <c r="EL635" s="304" t="e">
        <f t="shared" si="403"/>
        <v>#DIV/0!</v>
      </c>
      <c r="EM635" s="77" t="e">
        <f t="shared" si="404"/>
        <v>#DIV/0!</v>
      </c>
      <c r="EN635" s="304" t="e">
        <f t="shared" si="405"/>
        <v>#DIV/0!</v>
      </c>
      <c r="EO635" s="77" t="e">
        <f t="shared" si="406"/>
        <v>#DIV/0!</v>
      </c>
      <c r="EP635" s="304" t="e">
        <f t="shared" si="407"/>
        <v>#DIV/0!</v>
      </c>
      <c r="EQ635" s="77" t="e">
        <f t="shared" si="408"/>
        <v>#DIV/0!</v>
      </c>
      <c r="ER635" s="77" t="e">
        <f t="shared" si="409"/>
        <v>#DIV/0!</v>
      </c>
      <c r="ES635" s="77" t="e">
        <f t="shared" si="410"/>
        <v>#DIV/0!</v>
      </c>
    </row>
    <row r="636" spans="1:149" s="77" customFormat="1" x14ac:dyDescent="0.45">
      <c r="A636" s="78" t="s">
        <v>1444</v>
      </c>
      <c r="B636" s="178" t="s">
        <v>3403</v>
      </c>
      <c r="C636" s="77" t="s">
        <v>3444</v>
      </c>
      <c r="D636" s="77" t="s">
        <v>3663</v>
      </c>
      <c r="E636" s="78" t="s">
        <v>637</v>
      </c>
      <c r="F636" s="78" t="s">
        <v>1677</v>
      </c>
      <c r="G636" s="72" t="s">
        <v>3367</v>
      </c>
      <c r="H636" s="78" t="s">
        <v>1100</v>
      </c>
      <c r="I636" s="78">
        <v>53</v>
      </c>
      <c r="J636" s="300">
        <v>217</v>
      </c>
      <c r="K636" s="78">
        <v>1</v>
      </c>
      <c r="L636" s="300">
        <v>1041</v>
      </c>
      <c r="M636" s="72">
        <v>5</v>
      </c>
      <c r="O636" s="78" t="s">
        <v>3661</v>
      </c>
      <c r="P636" s="72" t="s">
        <v>3208</v>
      </c>
      <c r="Q636" s="125"/>
      <c r="R636" s="164">
        <v>3.2</v>
      </c>
      <c r="S636" s="110">
        <v>-6.4</v>
      </c>
      <c r="AA636" s="195"/>
      <c r="AB636" s="195"/>
      <c r="AC636" s="195"/>
      <c r="AD636" s="72"/>
      <c r="AE636" s="316">
        <v>1</v>
      </c>
      <c r="AF636" s="195"/>
      <c r="AG636" s="195">
        <v>0</v>
      </c>
      <c r="AH636" s="72"/>
      <c r="AQ636" s="178"/>
      <c r="AR636" s="66">
        <v>0.94810000000000005</v>
      </c>
      <c r="AS636" s="66"/>
      <c r="AU636" s="276">
        <v>2170</v>
      </c>
      <c r="AV636" s="276"/>
      <c r="AW636" s="276">
        <v>2057.377</v>
      </c>
      <c r="AX636" s="95"/>
      <c r="AY636" s="276"/>
      <c r="AZ636" s="95"/>
      <c r="BA636" s="178"/>
      <c r="BB636" s="98" t="s">
        <v>722</v>
      </c>
      <c r="BC636" s="270" t="s">
        <v>1126</v>
      </c>
      <c r="BD636" s="152"/>
      <c r="BE636" s="152"/>
      <c r="BF636" s="152"/>
      <c r="BG636" s="152"/>
      <c r="BH636" s="152"/>
      <c r="BI636" s="152"/>
      <c r="BJ636" s="152"/>
      <c r="BK636" s="152"/>
      <c r="BL636" s="152"/>
      <c r="BM636" s="152"/>
      <c r="BN636" s="152"/>
      <c r="BO636" s="152"/>
      <c r="BP636" s="152"/>
      <c r="BQ636" s="152"/>
      <c r="BR636" s="152"/>
      <c r="BS636" s="152"/>
      <c r="BT636" s="152"/>
      <c r="BU636" s="152"/>
      <c r="BV636" s="152"/>
      <c r="BW636" s="152"/>
      <c r="BX636" s="152"/>
      <c r="BY636" s="152"/>
      <c r="BZ636" s="152"/>
      <c r="CA636" s="152"/>
      <c r="CB636" s="152"/>
      <c r="CC636" s="152"/>
      <c r="CD636" s="72"/>
      <c r="CE636" s="72"/>
      <c r="CF636" s="72"/>
      <c r="CG636" s="72"/>
      <c r="CH636" s="72"/>
      <c r="CI636" s="72"/>
      <c r="CJ636" s="72"/>
      <c r="CK636" s="72"/>
      <c r="CL636" s="72"/>
      <c r="CM636" s="72"/>
      <c r="CN636" s="72"/>
      <c r="CO636" s="72"/>
      <c r="CP636" s="72"/>
      <c r="CQ636" s="72"/>
      <c r="CR636" s="72"/>
      <c r="CS636" s="72"/>
      <c r="CT636" s="72"/>
      <c r="CU636" s="72"/>
      <c r="CV636" s="72"/>
      <c r="CW636" s="72"/>
      <c r="CX636" s="72"/>
      <c r="CY636" s="72"/>
      <c r="CZ636" s="72"/>
      <c r="DA636" s="72"/>
      <c r="DB636" s="72"/>
      <c r="DC636" s="72"/>
      <c r="DD636" s="72"/>
      <c r="DE636" s="72"/>
      <c r="DF636" s="72"/>
      <c r="DG636" s="72"/>
      <c r="DH636" s="78">
        <f t="shared" si="411"/>
        <v>0</v>
      </c>
      <c r="DJ636" s="77">
        <f t="shared" si="388"/>
        <v>0</v>
      </c>
      <c r="DK636" s="72">
        <v>0.1</v>
      </c>
      <c r="DO636" s="358">
        <v>10.8</v>
      </c>
      <c r="DP636" s="72"/>
      <c r="DQ636" s="374"/>
      <c r="DR636" s="72"/>
      <c r="DS636" s="246"/>
      <c r="DU636" s="96"/>
      <c r="DW636" s="178"/>
      <c r="DX636" s="304" t="e">
        <f t="shared" si="389"/>
        <v>#DIV/0!</v>
      </c>
      <c r="DY636" s="77" t="e">
        <f t="shared" si="390"/>
        <v>#DIV/0!</v>
      </c>
      <c r="DZ636" s="304" t="e">
        <f t="shared" si="391"/>
        <v>#DIV/0!</v>
      </c>
      <c r="EA636" s="77" t="e">
        <f t="shared" si="392"/>
        <v>#DIV/0!</v>
      </c>
      <c r="EB636" s="304" t="e">
        <f t="shared" si="393"/>
        <v>#DIV/0!</v>
      </c>
      <c r="EC636" s="77" t="e">
        <f t="shared" si="394"/>
        <v>#DIV/0!</v>
      </c>
      <c r="ED636" s="304" t="e">
        <f t="shared" si="395"/>
        <v>#DIV/0!</v>
      </c>
      <c r="EE636" s="77" t="e">
        <f t="shared" si="396"/>
        <v>#DIV/0!</v>
      </c>
      <c r="EF636" s="304" t="e">
        <f t="shared" si="397"/>
        <v>#DIV/0!</v>
      </c>
      <c r="EG636" s="77" t="e">
        <f t="shared" si="398"/>
        <v>#DIV/0!</v>
      </c>
      <c r="EH636" s="304" t="e">
        <f t="shared" si="399"/>
        <v>#DIV/0!</v>
      </c>
      <c r="EI636" s="77" t="e">
        <f t="shared" si="400"/>
        <v>#DIV/0!</v>
      </c>
      <c r="EJ636" s="304" t="e">
        <f t="shared" si="401"/>
        <v>#DIV/0!</v>
      </c>
      <c r="EK636" s="77" t="e">
        <f t="shared" si="402"/>
        <v>#DIV/0!</v>
      </c>
      <c r="EL636" s="304" t="e">
        <f t="shared" si="403"/>
        <v>#DIV/0!</v>
      </c>
      <c r="EM636" s="77" t="e">
        <f t="shared" si="404"/>
        <v>#DIV/0!</v>
      </c>
      <c r="EN636" s="304" t="e">
        <f t="shared" si="405"/>
        <v>#DIV/0!</v>
      </c>
      <c r="EO636" s="77" t="e">
        <f t="shared" si="406"/>
        <v>#DIV/0!</v>
      </c>
      <c r="EP636" s="304" t="e">
        <f t="shared" si="407"/>
        <v>#DIV/0!</v>
      </c>
      <c r="EQ636" s="77" t="e">
        <f t="shared" si="408"/>
        <v>#DIV/0!</v>
      </c>
      <c r="ER636" s="77" t="e">
        <f t="shared" si="409"/>
        <v>#DIV/0!</v>
      </c>
      <c r="ES636" s="77" t="e">
        <f t="shared" si="410"/>
        <v>#DIV/0!</v>
      </c>
    </row>
    <row r="637" spans="1:149" s="77" customFormat="1" x14ac:dyDescent="0.45">
      <c r="A637" s="78" t="s">
        <v>1444</v>
      </c>
      <c r="B637" s="178" t="s">
        <v>3403</v>
      </c>
      <c r="C637" s="77" t="s">
        <v>3444</v>
      </c>
      <c r="D637" s="77" t="s">
        <v>3663</v>
      </c>
      <c r="E637" s="78" t="s">
        <v>637</v>
      </c>
      <c r="F637" s="78" t="s">
        <v>1678</v>
      </c>
      <c r="G637" s="72" t="s">
        <v>3367</v>
      </c>
      <c r="H637" s="78" t="s">
        <v>1100</v>
      </c>
      <c r="I637" s="78">
        <v>53</v>
      </c>
      <c r="J637" s="300">
        <v>217</v>
      </c>
      <c r="K637" s="78">
        <v>1</v>
      </c>
      <c r="L637" s="300">
        <v>1041</v>
      </c>
      <c r="M637" s="72">
        <v>5</v>
      </c>
      <c r="O637" s="78" t="s">
        <v>3662</v>
      </c>
      <c r="P637" s="72" t="s">
        <v>3208</v>
      </c>
      <c r="Q637" s="125"/>
      <c r="R637" s="164">
        <v>3</v>
      </c>
      <c r="S637" s="110">
        <v>-6.7</v>
      </c>
      <c r="AA637" s="195"/>
      <c r="AB637" s="195"/>
      <c r="AC637" s="195"/>
      <c r="AD637" s="72"/>
      <c r="AE637" s="316">
        <v>0.89</v>
      </c>
      <c r="AF637" s="195"/>
      <c r="AG637" s="195">
        <v>0.11</v>
      </c>
      <c r="AH637" s="72"/>
      <c r="AQ637" s="178" t="s">
        <v>824</v>
      </c>
      <c r="AR637" s="66">
        <v>0.94840000000000002</v>
      </c>
      <c r="AS637" s="66">
        <v>1.841</v>
      </c>
      <c r="AU637" s="276">
        <v>1931.3</v>
      </c>
      <c r="AV637" s="276">
        <v>238.69999999999996</v>
      </c>
      <c r="AW637" s="276">
        <v>1831.64492</v>
      </c>
      <c r="AX637" s="95">
        <v>19.339601043657087</v>
      </c>
      <c r="AY637" s="276">
        <v>439.44669999999991</v>
      </c>
      <c r="AZ637" s="95">
        <v>5.9762413149143327</v>
      </c>
      <c r="BA637" s="178"/>
      <c r="BB637" s="98" t="s">
        <v>722</v>
      </c>
      <c r="BC637" s="270" t="s">
        <v>1126</v>
      </c>
      <c r="BD637" s="152"/>
      <c r="BE637" s="152"/>
      <c r="BF637" s="152"/>
      <c r="BG637" s="152"/>
      <c r="BH637" s="152"/>
      <c r="BI637" s="152"/>
      <c r="BJ637" s="152"/>
      <c r="BK637" s="152"/>
      <c r="BL637" s="152"/>
      <c r="BM637" s="152"/>
      <c r="BN637" s="152"/>
      <c r="BO637" s="152"/>
      <c r="BP637" s="152"/>
      <c r="BQ637" s="152"/>
      <c r="BR637" s="152"/>
      <c r="BS637" s="152"/>
      <c r="BT637" s="152"/>
      <c r="BU637" s="152"/>
      <c r="BV637" s="152"/>
      <c r="BW637" s="152"/>
      <c r="BX637" s="152"/>
      <c r="BY637" s="152"/>
      <c r="BZ637" s="152"/>
      <c r="CA637" s="152"/>
      <c r="CB637" s="152"/>
      <c r="CC637" s="152"/>
      <c r="CD637" s="72"/>
      <c r="CE637" s="72"/>
      <c r="CF637" s="72"/>
      <c r="CG637" s="72"/>
      <c r="CH637" s="72"/>
      <c r="CI637" s="72"/>
      <c r="CJ637" s="72"/>
      <c r="CK637" s="72"/>
      <c r="CL637" s="72"/>
      <c r="CM637" s="72"/>
      <c r="CN637" s="72"/>
      <c r="CO637" s="72"/>
      <c r="CP637" s="72"/>
      <c r="CQ637" s="72"/>
      <c r="CR637" s="72"/>
      <c r="CS637" s="72"/>
      <c r="CT637" s="72"/>
      <c r="CU637" s="72"/>
      <c r="CV637" s="72"/>
      <c r="CW637" s="72"/>
      <c r="CX637" s="72"/>
      <c r="CY637" s="72"/>
      <c r="CZ637" s="72"/>
      <c r="DA637" s="72"/>
      <c r="DB637" s="72"/>
      <c r="DC637" s="72"/>
      <c r="DD637" s="72"/>
      <c r="DE637" s="72"/>
      <c r="DF637" s="72"/>
      <c r="DG637" s="72"/>
      <c r="DH637" s="78">
        <f t="shared" si="411"/>
        <v>0</v>
      </c>
      <c r="DJ637" s="77">
        <f t="shared" si="388"/>
        <v>0</v>
      </c>
      <c r="DK637" s="72">
        <v>0.99</v>
      </c>
      <c r="DO637" s="358">
        <v>10.5</v>
      </c>
      <c r="DP637" s="72"/>
      <c r="DQ637" s="374"/>
      <c r="DR637" s="72"/>
      <c r="DS637" s="246"/>
      <c r="DU637" s="96"/>
      <c r="DW637" s="178"/>
      <c r="DX637" s="304" t="e">
        <f t="shared" si="389"/>
        <v>#DIV/0!</v>
      </c>
      <c r="DY637" s="77" t="e">
        <f t="shared" si="390"/>
        <v>#DIV/0!</v>
      </c>
      <c r="DZ637" s="304" t="e">
        <f t="shared" si="391"/>
        <v>#DIV/0!</v>
      </c>
      <c r="EA637" s="77" t="e">
        <f t="shared" si="392"/>
        <v>#DIV/0!</v>
      </c>
      <c r="EB637" s="304" t="e">
        <f t="shared" si="393"/>
        <v>#DIV/0!</v>
      </c>
      <c r="EC637" s="77" t="e">
        <f t="shared" si="394"/>
        <v>#DIV/0!</v>
      </c>
      <c r="ED637" s="304" t="e">
        <f t="shared" si="395"/>
        <v>#DIV/0!</v>
      </c>
      <c r="EE637" s="77" t="e">
        <f t="shared" si="396"/>
        <v>#DIV/0!</v>
      </c>
      <c r="EF637" s="304" t="e">
        <f t="shared" si="397"/>
        <v>#DIV/0!</v>
      </c>
      <c r="EG637" s="77" t="e">
        <f t="shared" si="398"/>
        <v>#DIV/0!</v>
      </c>
      <c r="EH637" s="304" t="e">
        <f t="shared" si="399"/>
        <v>#DIV/0!</v>
      </c>
      <c r="EI637" s="77" t="e">
        <f t="shared" si="400"/>
        <v>#DIV/0!</v>
      </c>
      <c r="EJ637" s="304" t="e">
        <f t="shared" si="401"/>
        <v>#DIV/0!</v>
      </c>
      <c r="EK637" s="77" t="e">
        <f t="shared" si="402"/>
        <v>#DIV/0!</v>
      </c>
      <c r="EL637" s="304" t="e">
        <f t="shared" si="403"/>
        <v>#DIV/0!</v>
      </c>
      <c r="EM637" s="77" t="e">
        <f t="shared" si="404"/>
        <v>#DIV/0!</v>
      </c>
      <c r="EN637" s="304" t="e">
        <f t="shared" si="405"/>
        <v>#DIV/0!</v>
      </c>
      <c r="EO637" s="77" t="e">
        <f t="shared" si="406"/>
        <v>#DIV/0!</v>
      </c>
      <c r="EP637" s="304" t="e">
        <f t="shared" si="407"/>
        <v>#DIV/0!</v>
      </c>
      <c r="EQ637" s="77" t="e">
        <f t="shared" si="408"/>
        <v>#DIV/0!</v>
      </c>
      <c r="ER637" s="77" t="e">
        <f t="shared" si="409"/>
        <v>#DIV/0!</v>
      </c>
      <c r="ES637" s="77" t="e">
        <f t="shared" si="410"/>
        <v>#DIV/0!</v>
      </c>
    </row>
    <row r="638" spans="1:149" s="77" customFormat="1" x14ac:dyDescent="0.45">
      <c r="A638" s="78" t="s">
        <v>1444</v>
      </c>
      <c r="B638" s="178" t="s">
        <v>3403</v>
      </c>
      <c r="C638" s="77" t="s">
        <v>3444</v>
      </c>
      <c r="D638" s="77" t="s">
        <v>3663</v>
      </c>
      <c r="E638" s="78" t="s">
        <v>637</v>
      </c>
      <c r="F638" s="78" t="s">
        <v>1679</v>
      </c>
      <c r="G638" s="72" t="s">
        <v>3367</v>
      </c>
      <c r="H638" s="78" t="s">
        <v>1100</v>
      </c>
      <c r="I638" s="78">
        <v>53</v>
      </c>
      <c r="J638" s="300">
        <v>217</v>
      </c>
      <c r="K638" s="78">
        <v>1</v>
      </c>
      <c r="L638" s="300">
        <v>1041</v>
      </c>
      <c r="M638" s="72">
        <v>5</v>
      </c>
      <c r="O638" s="78" t="s">
        <v>3454</v>
      </c>
      <c r="P638" s="72" t="s">
        <v>3208</v>
      </c>
      <c r="Q638" s="125"/>
      <c r="R638" s="164">
        <v>2.6</v>
      </c>
      <c r="S638" s="110">
        <v>-7</v>
      </c>
      <c r="AA638" s="195"/>
      <c r="AB638" s="195"/>
      <c r="AC638" s="195"/>
      <c r="AD638" s="72"/>
      <c r="AE638" s="316">
        <v>0.8</v>
      </c>
      <c r="AF638" s="195"/>
      <c r="AG638" s="195">
        <v>0.2</v>
      </c>
      <c r="AH638" s="72"/>
      <c r="AQ638" s="178" t="s">
        <v>824</v>
      </c>
      <c r="AR638" s="66">
        <v>0.94979999999999998</v>
      </c>
      <c r="AS638" s="66">
        <v>1.827</v>
      </c>
      <c r="AU638" s="276">
        <v>1736</v>
      </c>
      <c r="AV638" s="276">
        <v>433.99999999999989</v>
      </c>
      <c r="AW638" s="276">
        <v>1648.8527999999999</v>
      </c>
      <c r="AX638" s="95">
        <v>17.447626233415477</v>
      </c>
      <c r="AY638" s="276">
        <v>792.91799999999978</v>
      </c>
      <c r="AZ638" s="95">
        <v>10.783262932545044</v>
      </c>
      <c r="BA638" s="178"/>
      <c r="BB638" s="98" t="s">
        <v>722</v>
      </c>
      <c r="BC638" s="270" t="s">
        <v>1126</v>
      </c>
      <c r="BD638" s="152">
        <v>56.791699999999999</v>
      </c>
      <c r="BE638" s="152">
        <v>0.34</v>
      </c>
      <c r="BF638" s="152">
        <v>0.42817</v>
      </c>
      <c r="BG638" s="152">
        <v>0.04</v>
      </c>
      <c r="BH638" s="152">
        <v>15.6692</v>
      </c>
      <c r="BI638" s="152">
        <v>0.04</v>
      </c>
      <c r="BJ638" s="152"/>
      <c r="BK638" s="152"/>
      <c r="BL638" s="152"/>
      <c r="BM638" s="152"/>
      <c r="BN638" s="152">
        <v>5.9215</v>
      </c>
      <c r="BO638" s="152">
        <v>0.05</v>
      </c>
      <c r="BP638" s="152">
        <v>0.10932</v>
      </c>
      <c r="BQ638" s="152">
        <v>0.09</v>
      </c>
      <c r="BR638" s="152">
        <v>2.0133100000000002</v>
      </c>
      <c r="BS638" s="152">
        <v>0.19</v>
      </c>
      <c r="BT638" s="152"/>
      <c r="BU638" s="152"/>
      <c r="BV638" s="152"/>
      <c r="BW638" s="152"/>
      <c r="BX638" s="152">
        <v>5.8759499999999996</v>
      </c>
      <c r="BY638" s="152">
        <v>0.11</v>
      </c>
      <c r="BZ638" s="152">
        <v>3.4344700000000001</v>
      </c>
      <c r="CA638" s="152">
        <v>0.08</v>
      </c>
      <c r="CB638" s="152">
        <v>0.89278000000000002</v>
      </c>
      <c r="CC638" s="152">
        <v>0.04</v>
      </c>
      <c r="CD638" s="72"/>
      <c r="CE638" s="72"/>
      <c r="CF638" s="72"/>
      <c r="CG638" s="72"/>
      <c r="CH638" s="72"/>
      <c r="CI638" s="72"/>
      <c r="CJ638" s="72"/>
      <c r="CK638" s="72"/>
      <c r="CL638" s="72"/>
      <c r="CM638" s="72"/>
      <c r="CN638" s="72"/>
      <c r="CO638" s="72"/>
      <c r="CP638" s="72"/>
      <c r="CQ638" s="72"/>
      <c r="CR638" s="72"/>
      <c r="CS638" s="72"/>
      <c r="CT638" s="72"/>
      <c r="CU638" s="72"/>
      <c r="CV638" s="72"/>
      <c r="CW638" s="72"/>
      <c r="CX638" s="72"/>
      <c r="CY638" s="72"/>
      <c r="CZ638" s="72"/>
      <c r="DA638" s="72"/>
      <c r="DB638" s="72"/>
      <c r="DC638" s="72"/>
      <c r="DD638" s="72"/>
      <c r="DE638" s="72"/>
      <c r="DF638" s="72"/>
      <c r="DG638" s="72"/>
      <c r="DH638" s="78">
        <f t="shared" si="411"/>
        <v>91.136400000000009</v>
      </c>
      <c r="DJ638" s="77">
        <f t="shared" si="388"/>
        <v>8.863599999999991</v>
      </c>
      <c r="DK638" s="72">
        <v>0.1</v>
      </c>
      <c r="DO638" s="358">
        <v>8.9</v>
      </c>
      <c r="DP638" s="72"/>
      <c r="DQ638" s="374"/>
      <c r="DR638" s="72"/>
      <c r="DS638" s="246"/>
      <c r="DU638" s="96"/>
      <c r="DW638" s="178"/>
      <c r="DX638" s="304">
        <f t="shared" si="389"/>
        <v>62.315057430401019</v>
      </c>
      <c r="DY638" s="77">
        <f t="shared" si="390"/>
        <v>0.37306718281608664</v>
      </c>
      <c r="DZ638" s="304">
        <f t="shared" si="391"/>
        <v>0.46981228137165826</v>
      </c>
      <c r="EA638" s="77">
        <f t="shared" si="392"/>
        <v>4.3890256801892541E-2</v>
      </c>
      <c r="EB638" s="304">
        <f t="shared" si="393"/>
        <v>17.193130297005364</v>
      </c>
      <c r="EC638" s="77">
        <f t="shared" si="394"/>
        <v>4.3890256801892534E-2</v>
      </c>
      <c r="ED638" s="304">
        <f t="shared" si="395"/>
        <v>6.4974038913101673</v>
      </c>
      <c r="EE638" s="77">
        <f t="shared" si="396"/>
        <v>5.4862821002365683E-2</v>
      </c>
      <c r="EF638" s="304">
        <f t="shared" si="397"/>
        <v>0.11995207183957232</v>
      </c>
      <c r="EG638" s="77">
        <f t="shared" si="398"/>
        <v>9.8753077804258224E-2</v>
      </c>
      <c r="EH638" s="304">
        <f t="shared" si="399"/>
        <v>2.209117323045457</v>
      </c>
      <c r="EI638" s="77">
        <f t="shared" si="400"/>
        <v>0.20847871980898958</v>
      </c>
      <c r="EJ638" s="304">
        <f t="shared" si="401"/>
        <v>6.4474238613770121</v>
      </c>
      <c r="EK638" s="77">
        <f t="shared" si="402"/>
        <v>0.12069820620520449</v>
      </c>
      <c r="EL638" s="304">
        <f t="shared" si="403"/>
        <v>3.7684942569598969</v>
      </c>
      <c r="EM638" s="77">
        <f t="shared" si="404"/>
        <v>8.7780513603785082E-2</v>
      </c>
      <c r="EN638" s="304">
        <f t="shared" si="405"/>
        <v>0.97960858668984063</v>
      </c>
      <c r="EO638" s="77">
        <f t="shared" si="406"/>
        <v>4.3890256801892548E-2</v>
      </c>
      <c r="EP638" s="304">
        <f t="shared" si="407"/>
        <v>0</v>
      </c>
      <c r="EQ638" s="77" t="e">
        <f t="shared" si="408"/>
        <v>#DIV/0!</v>
      </c>
      <c r="ER638" s="77">
        <f t="shared" si="409"/>
        <v>100</v>
      </c>
      <c r="ES638" s="77">
        <f t="shared" si="410"/>
        <v>0</v>
      </c>
    </row>
    <row r="639" spans="1:149" s="77" customFormat="1" x14ac:dyDescent="0.45">
      <c r="A639" s="78" t="s">
        <v>1444</v>
      </c>
      <c r="B639" s="178" t="s">
        <v>3403</v>
      </c>
      <c r="C639" s="77" t="s">
        <v>3444</v>
      </c>
      <c r="D639" s="77" t="s">
        <v>3663</v>
      </c>
      <c r="E639" s="78" t="s">
        <v>637</v>
      </c>
      <c r="F639" s="78" t="s">
        <v>1680</v>
      </c>
      <c r="G639" s="72" t="s">
        <v>3367</v>
      </c>
      <c r="H639" s="78" t="s">
        <v>1100</v>
      </c>
      <c r="I639" s="78">
        <v>71</v>
      </c>
      <c r="J639" s="300">
        <v>312.5</v>
      </c>
      <c r="K639" s="78">
        <v>1</v>
      </c>
      <c r="L639" s="300">
        <v>925</v>
      </c>
      <c r="M639" s="72">
        <v>5</v>
      </c>
      <c r="O639" s="78" t="s">
        <v>3201</v>
      </c>
      <c r="P639" s="72" t="s">
        <v>3202</v>
      </c>
      <c r="Q639" s="125"/>
      <c r="R639" s="164">
        <v>0.8</v>
      </c>
      <c r="S639" s="110">
        <v>-10.6</v>
      </c>
      <c r="AA639" s="195"/>
      <c r="AB639" s="195"/>
      <c r="AC639" s="195"/>
      <c r="AD639" s="72"/>
      <c r="AE639" s="316">
        <v>1</v>
      </c>
      <c r="AF639" s="195"/>
      <c r="AG639" s="195">
        <v>0</v>
      </c>
      <c r="AH639" s="72"/>
      <c r="AQ639" s="178"/>
      <c r="AR639" s="66">
        <v>0.89629999999999999</v>
      </c>
      <c r="AS639" s="66"/>
      <c r="AU639" s="276">
        <v>3125</v>
      </c>
      <c r="AV639" s="276"/>
      <c r="AW639" s="276">
        <v>2800.9375</v>
      </c>
      <c r="AX639" s="95"/>
      <c r="AY639" s="276"/>
      <c r="AZ639" s="95"/>
      <c r="BA639" s="178"/>
      <c r="BB639" s="98" t="s">
        <v>722</v>
      </c>
      <c r="BC639" s="270" t="s">
        <v>1126</v>
      </c>
      <c r="BD639" s="152">
        <v>61.867199999999997</v>
      </c>
      <c r="BE639" s="152">
        <v>0.27</v>
      </c>
      <c r="BF639" s="152">
        <v>0.49448999999999999</v>
      </c>
      <c r="BG639" s="152">
        <v>0.06</v>
      </c>
      <c r="BH639" s="152">
        <v>14.928000000000001</v>
      </c>
      <c r="BI639" s="152">
        <v>0.13</v>
      </c>
      <c r="BJ639" s="152"/>
      <c r="BK639" s="152"/>
      <c r="BL639" s="152"/>
      <c r="BM639" s="152"/>
      <c r="BN639" s="152">
        <v>5.2714499999999997</v>
      </c>
      <c r="BO639" s="152">
        <v>0.14000000000000001</v>
      </c>
      <c r="BP639" s="152">
        <v>0.14928</v>
      </c>
      <c r="BQ639" s="152">
        <v>0.08</v>
      </c>
      <c r="BR639" s="152">
        <v>1.1755800000000001</v>
      </c>
      <c r="BS639" s="152">
        <v>0.04</v>
      </c>
      <c r="BT639" s="152"/>
      <c r="BU639" s="152"/>
      <c r="BV639" s="152"/>
      <c r="BW639" s="152"/>
      <c r="BX639" s="152">
        <v>4.6556699999999998</v>
      </c>
      <c r="BY639" s="152">
        <v>0.14000000000000001</v>
      </c>
      <c r="BZ639" s="152">
        <v>3.5080800000000001</v>
      </c>
      <c r="CA639" s="152">
        <v>0.13</v>
      </c>
      <c r="CB639" s="152">
        <v>1.24089</v>
      </c>
      <c r="CC639" s="152">
        <v>7.0000000000000007E-2</v>
      </c>
      <c r="CD639" s="72"/>
      <c r="CE639" s="72"/>
      <c r="CF639" s="72"/>
      <c r="CG639" s="72"/>
      <c r="CH639" s="72"/>
      <c r="CI639" s="72"/>
      <c r="CJ639" s="72"/>
      <c r="CK639" s="72"/>
      <c r="CL639" s="72"/>
      <c r="CM639" s="72"/>
      <c r="CN639" s="72"/>
      <c r="CO639" s="72"/>
      <c r="CP639" s="72"/>
      <c r="CQ639" s="72"/>
      <c r="CR639" s="72"/>
      <c r="CS639" s="72"/>
      <c r="CT639" s="72"/>
      <c r="CU639" s="72"/>
      <c r="CV639" s="72"/>
      <c r="CW639" s="72"/>
      <c r="CX639" s="72"/>
      <c r="CY639" s="72"/>
      <c r="CZ639" s="72"/>
      <c r="DA639" s="72"/>
      <c r="DB639" s="72"/>
      <c r="DC639" s="72"/>
      <c r="DD639" s="72"/>
      <c r="DE639" s="72"/>
      <c r="DF639" s="72"/>
      <c r="DG639" s="72"/>
      <c r="DH639" s="78">
        <v>99.990700000000004</v>
      </c>
      <c r="DJ639" s="77">
        <f t="shared" si="388"/>
        <v>9.2999999999960892E-3</v>
      </c>
      <c r="DK639" s="72">
        <v>0.76</v>
      </c>
      <c r="DO639" s="358">
        <v>6.7</v>
      </c>
      <c r="DP639" s="72"/>
      <c r="DQ639" s="374"/>
      <c r="DR639" s="72"/>
      <c r="DS639" s="246"/>
      <c r="DU639" s="96"/>
      <c r="DW639" s="178"/>
      <c r="DX639" s="304">
        <f t="shared" si="389"/>
        <v>61.872954184739172</v>
      </c>
      <c r="DY639" s="77">
        <f t="shared" si="390"/>
        <v>0.27002511233544718</v>
      </c>
      <c r="DZ639" s="304">
        <f t="shared" si="391"/>
        <v>0.49453599184724178</v>
      </c>
      <c r="EA639" s="77">
        <f t="shared" si="392"/>
        <v>6.0005580518988265E-2</v>
      </c>
      <c r="EB639" s="304">
        <f t="shared" si="393"/>
        <v>14.929388433124281</v>
      </c>
      <c r="EC639" s="77">
        <f t="shared" si="394"/>
        <v>0.13001209112447457</v>
      </c>
      <c r="ED639" s="304">
        <f t="shared" si="395"/>
        <v>5.2719402904470112</v>
      </c>
      <c r="EE639" s="77">
        <f t="shared" si="396"/>
        <v>0.14001302121097264</v>
      </c>
      <c r="EF639" s="304">
        <f t="shared" si="397"/>
        <v>0.1492938843312428</v>
      </c>
      <c r="EG639" s="77">
        <f t="shared" si="398"/>
        <v>8.0007440691984358E-2</v>
      </c>
      <c r="EH639" s="304">
        <f t="shared" si="399"/>
        <v>1.1756893391085372</v>
      </c>
      <c r="EI639" s="77">
        <f t="shared" si="400"/>
        <v>4.0003720345992186E-2</v>
      </c>
      <c r="EJ639" s="304">
        <f t="shared" si="401"/>
        <v>4.6561030175806346</v>
      </c>
      <c r="EK639" s="77">
        <f t="shared" si="402"/>
        <v>0.14001302121097264</v>
      </c>
      <c r="EL639" s="304">
        <f t="shared" si="403"/>
        <v>3.5084062817842057</v>
      </c>
      <c r="EM639" s="77">
        <f t="shared" si="404"/>
        <v>0.13001209112447457</v>
      </c>
      <c r="EN639" s="304">
        <f t="shared" si="405"/>
        <v>1.2410054135034558</v>
      </c>
      <c r="EO639" s="77">
        <f t="shared" si="406"/>
        <v>7.0006510605486322E-2</v>
      </c>
      <c r="EP639" s="304">
        <f t="shared" si="407"/>
        <v>0</v>
      </c>
      <c r="EQ639" s="77" t="e">
        <f t="shared" si="408"/>
        <v>#DIV/0!</v>
      </c>
      <c r="ER639" s="77">
        <f t="shared" si="409"/>
        <v>100</v>
      </c>
      <c r="ES639" s="77">
        <f t="shared" si="410"/>
        <v>0</v>
      </c>
    </row>
    <row r="640" spans="1:149" s="77" customFormat="1" x14ac:dyDescent="0.45">
      <c r="A640" s="78" t="s">
        <v>1444</v>
      </c>
      <c r="B640" s="178" t="s">
        <v>3403</v>
      </c>
      <c r="C640" s="77" t="s">
        <v>3444</v>
      </c>
      <c r="D640" s="77" t="s">
        <v>3663</v>
      </c>
      <c r="E640" s="78" t="s">
        <v>637</v>
      </c>
      <c r="F640" s="78" t="s">
        <v>1681</v>
      </c>
      <c r="G640" s="72" t="s">
        <v>3367</v>
      </c>
      <c r="H640" s="78" t="s">
        <v>1100</v>
      </c>
      <c r="I640" s="78">
        <v>71</v>
      </c>
      <c r="J640" s="300">
        <v>312.5</v>
      </c>
      <c r="K640" s="78">
        <v>1</v>
      </c>
      <c r="L640" s="300">
        <v>925</v>
      </c>
      <c r="M640" s="72">
        <v>5</v>
      </c>
      <c r="O640" s="78" t="s">
        <v>3656</v>
      </c>
      <c r="P640" s="72" t="s">
        <v>3187</v>
      </c>
      <c r="Q640" s="125"/>
      <c r="R640" s="164">
        <v>0.6</v>
      </c>
      <c r="S640" s="110">
        <v>-10.8</v>
      </c>
      <c r="AA640" s="195"/>
      <c r="AB640" s="195"/>
      <c r="AC640" s="195"/>
      <c r="AD640" s="72"/>
      <c r="AE640" s="316">
        <v>0.88</v>
      </c>
      <c r="AF640" s="195"/>
      <c r="AG640" s="195">
        <v>0.12</v>
      </c>
      <c r="AH640" s="72"/>
      <c r="AQ640" s="178" t="s">
        <v>824</v>
      </c>
      <c r="AR640" s="66">
        <v>0.89839999999999998</v>
      </c>
      <c r="AS640" s="66">
        <v>2.7589999999999999</v>
      </c>
      <c r="AU640" s="276">
        <v>2750</v>
      </c>
      <c r="AV640" s="276">
        <v>375</v>
      </c>
      <c r="AW640" s="276">
        <v>2470.6</v>
      </c>
      <c r="AX640" s="95">
        <v>17.74076236973427</v>
      </c>
      <c r="AY640" s="276">
        <v>1034.625</v>
      </c>
      <c r="AZ640" s="95">
        <v>12.28374843533113</v>
      </c>
      <c r="BA640" s="178"/>
      <c r="BB640" s="98" t="s">
        <v>722</v>
      </c>
      <c r="BC640" s="270" t="s">
        <v>1126</v>
      </c>
      <c r="BD640" s="152">
        <v>65.046599999999998</v>
      </c>
      <c r="BE640" s="152">
        <v>0.28999999999999998</v>
      </c>
      <c r="BF640" s="152">
        <v>0.52119199999999999</v>
      </c>
      <c r="BG640" s="152">
        <v>0.02</v>
      </c>
      <c r="BH640" s="152">
        <v>13.588200000000001</v>
      </c>
      <c r="BI640" s="152">
        <v>0.14000000000000001</v>
      </c>
      <c r="BJ640" s="152"/>
      <c r="BK640" s="152"/>
      <c r="BL640" s="152"/>
      <c r="BM640" s="152"/>
      <c r="BN640" s="152">
        <v>4.4115200000000003</v>
      </c>
      <c r="BO640" s="152">
        <v>0.22</v>
      </c>
      <c r="BP640" s="152">
        <v>0.120991</v>
      </c>
      <c r="BQ640" s="152">
        <v>0.06</v>
      </c>
      <c r="BR640" s="152">
        <v>0.78178800000000004</v>
      </c>
      <c r="BS640" s="152">
        <v>0.06</v>
      </c>
      <c r="BT640" s="152"/>
      <c r="BU640" s="152"/>
      <c r="BV640" s="152"/>
      <c r="BW640" s="152"/>
      <c r="BX640" s="152">
        <v>3.6390400000000001</v>
      </c>
      <c r="BY640" s="152">
        <v>0.09</v>
      </c>
      <c r="BZ640" s="152">
        <v>3.3598300000000001</v>
      </c>
      <c r="CA640" s="152">
        <v>0.04</v>
      </c>
      <c r="CB640" s="152">
        <v>1.58219</v>
      </c>
      <c r="CC640" s="152">
        <v>0.11</v>
      </c>
      <c r="CD640" s="72"/>
      <c r="CE640" s="72"/>
      <c r="CF640" s="72"/>
      <c r="CG640" s="72"/>
      <c r="CH640" s="72"/>
      <c r="CI640" s="72"/>
      <c r="CJ640" s="72"/>
      <c r="CK640" s="72"/>
      <c r="CL640" s="72"/>
      <c r="CM640" s="72"/>
      <c r="CN640" s="72"/>
      <c r="CO640" s="72"/>
      <c r="CP640" s="72"/>
      <c r="CQ640" s="72"/>
      <c r="CR640" s="72"/>
      <c r="CS640" s="72"/>
      <c r="CT640" s="72"/>
      <c r="CU640" s="72"/>
      <c r="CV640" s="72"/>
      <c r="CW640" s="72"/>
      <c r="CX640" s="72"/>
      <c r="CY640" s="72"/>
      <c r="CZ640" s="72"/>
      <c r="DA640" s="72"/>
      <c r="DB640" s="72"/>
      <c r="DC640" s="72"/>
      <c r="DD640" s="72"/>
      <c r="DE640" s="72"/>
      <c r="DF640" s="72"/>
      <c r="DG640" s="72"/>
      <c r="DH640" s="78">
        <v>93.07</v>
      </c>
      <c r="DJ640" s="77">
        <f t="shared" si="388"/>
        <v>6.9300000000000068</v>
      </c>
      <c r="DK640" s="72">
        <v>0.55000000000000004</v>
      </c>
      <c r="DO640" s="358">
        <v>5.8</v>
      </c>
      <c r="DP640" s="72"/>
      <c r="DQ640" s="374"/>
      <c r="DR640" s="72"/>
      <c r="DS640" s="246"/>
      <c r="DU640" s="96"/>
      <c r="DW640" s="178"/>
      <c r="DX640" s="304">
        <f t="shared" si="389"/>
        <v>69.889975287418068</v>
      </c>
      <c r="DY640" s="77">
        <f t="shared" si="390"/>
        <v>0.3115934243042871</v>
      </c>
      <c r="DZ640" s="304">
        <f t="shared" si="391"/>
        <v>0.55999999999999994</v>
      </c>
      <c r="EA640" s="77">
        <f t="shared" si="392"/>
        <v>2.148920167615773E-2</v>
      </c>
      <c r="EB640" s="304">
        <f t="shared" si="393"/>
        <v>14.599978510798325</v>
      </c>
      <c r="EC640" s="77">
        <f t="shared" si="394"/>
        <v>0.15042441173310411</v>
      </c>
      <c r="ED640" s="304">
        <f t="shared" si="395"/>
        <v>4.7400021489201682</v>
      </c>
      <c r="EE640" s="77">
        <f t="shared" si="396"/>
        <v>0.23638121843773505</v>
      </c>
      <c r="EF640" s="304">
        <f t="shared" si="397"/>
        <v>0.13</v>
      </c>
      <c r="EG640" s="77">
        <f t="shared" si="398"/>
        <v>6.4467605028473193E-2</v>
      </c>
      <c r="EH640" s="304">
        <f t="shared" si="399"/>
        <v>0.84000000000000008</v>
      </c>
      <c r="EI640" s="77">
        <f t="shared" si="400"/>
        <v>6.4467605028473193E-2</v>
      </c>
      <c r="EJ640" s="304">
        <f t="shared" si="401"/>
        <v>3.9100032233802517</v>
      </c>
      <c r="EK640" s="77">
        <f t="shared" si="402"/>
        <v>9.6701407542709797E-2</v>
      </c>
      <c r="EL640" s="304">
        <f t="shared" si="403"/>
        <v>3.6100032233802515</v>
      </c>
      <c r="EM640" s="77">
        <f t="shared" si="404"/>
        <v>4.297840335231546E-2</v>
      </c>
      <c r="EN640" s="304">
        <f t="shared" si="405"/>
        <v>1.7000000000000002</v>
      </c>
      <c r="EO640" s="77">
        <f t="shared" si="406"/>
        <v>0.11819060921886754</v>
      </c>
      <c r="EP640" s="304">
        <f t="shared" si="407"/>
        <v>0</v>
      </c>
      <c r="EQ640" s="77" t="e">
        <f t="shared" si="408"/>
        <v>#DIV/0!</v>
      </c>
      <c r="ER640" s="77">
        <f t="shared" si="409"/>
        <v>100</v>
      </c>
      <c r="ES640" s="77">
        <f t="shared" si="410"/>
        <v>0</v>
      </c>
    </row>
    <row r="641" spans="1:149" s="77" customFormat="1" x14ac:dyDescent="0.45">
      <c r="A641" s="78" t="s">
        <v>1444</v>
      </c>
      <c r="B641" s="178" t="s">
        <v>3403</v>
      </c>
      <c r="C641" s="77" t="s">
        <v>3444</v>
      </c>
      <c r="D641" s="77" t="s">
        <v>3663</v>
      </c>
      <c r="E641" s="78" t="s">
        <v>637</v>
      </c>
      <c r="F641" s="78" t="s">
        <v>1682</v>
      </c>
      <c r="G641" s="72" t="s">
        <v>3367</v>
      </c>
      <c r="H641" s="78" t="s">
        <v>1100</v>
      </c>
      <c r="I641" s="78">
        <v>170</v>
      </c>
      <c r="J641" s="300">
        <v>416</v>
      </c>
      <c r="K641" s="78">
        <v>1</v>
      </c>
      <c r="L641" s="300">
        <v>925</v>
      </c>
      <c r="M641" s="72">
        <v>5</v>
      </c>
      <c r="O641" s="78" t="s">
        <v>3201</v>
      </c>
      <c r="P641" s="72" t="s">
        <v>3208</v>
      </c>
      <c r="Q641" s="125"/>
      <c r="R641" s="164">
        <v>0.8</v>
      </c>
      <c r="S641" s="110">
        <v>-10.6</v>
      </c>
      <c r="AA641" s="195"/>
      <c r="AB641" s="195"/>
      <c r="AC641" s="195"/>
      <c r="AD641" s="72"/>
      <c r="AE641" s="316">
        <v>1</v>
      </c>
      <c r="AF641" s="195"/>
      <c r="AG641" s="195">
        <v>0</v>
      </c>
      <c r="AH641" s="72"/>
      <c r="AQ641" s="178"/>
      <c r="AR641" s="66">
        <v>0.94850000000000001</v>
      </c>
      <c r="AS641" s="66"/>
      <c r="AU641" s="276">
        <v>4160</v>
      </c>
      <c r="AV641" s="276"/>
      <c r="AW641" s="276">
        <v>3945.76</v>
      </c>
      <c r="AX641" s="95"/>
      <c r="AY641" s="276"/>
      <c r="AZ641" s="95"/>
      <c r="BA641" s="178"/>
      <c r="BB641" s="98" t="s">
        <v>722</v>
      </c>
      <c r="BC641" s="270" t="s">
        <v>1126</v>
      </c>
      <c r="BD641" s="72"/>
      <c r="BE641" s="72"/>
      <c r="BF641" s="72"/>
      <c r="BG641" s="72"/>
      <c r="BH641" s="72"/>
      <c r="BI641" s="72"/>
      <c r="BJ641" s="72"/>
      <c r="BK641" s="72"/>
      <c r="BL641" s="72"/>
      <c r="BM641" s="72"/>
      <c r="BN641" s="72"/>
      <c r="BO641" s="72"/>
      <c r="BP641" s="72"/>
      <c r="BQ641" s="72"/>
      <c r="BR641" s="72"/>
      <c r="BS641" s="72"/>
      <c r="BT641" s="72"/>
      <c r="BU641" s="72"/>
      <c r="BV641" s="72"/>
      <c r="BW641" s="72"/>
      <c r="BX641" s="72"/>
      <c r="BY641" s="72"/>
      <c r="BZ641" s="72"/>
      <c r="CA641" s="72"/>
      <c r="CB641" s="72"/>
      <c r="CC641" s="72"/>
      <c r="CD641" s="72"/>
      <c r="CE641" s="72"/>
      <c r="CF641" s="72"/>
      <c r="CG641" s="72"/>
      <c r="CH641" s="72"/>
      <c r="CI641" s="72"/>
      <c r="CJ641" s="72"/>
      <c r="CK641" s="72"/>
      <c r="CL641" s="72"/>
      <c r="CM641" s="72"/>
      <c r="CN641" s="72"/>
      <c r="CO641" s="72"/>
      <c r="CP641" s="72"/>
      <c r="CQ641" s="72"/>
      <c r="CR641" s="72"/>
      <c r="CS641" s="72"/>
      <c r="CT641" s="72"/>
      <c r="CU641" s="72"/>
      <c r="CV641" s="72"/>
      <c r="CW641" s="72"/>
      <c r="CX641" s="72"/>
      <c r="CY641" s="72"/>
      <c r="CZ641" s="72"/>
      <c r="DA641" s="72"/>
      <c r="DB641" s="72"/>
      <c r="DC641" s="72"/>
      <c r="DD641" s="72"/>
      <c r="DE641" s="72"/>
      <c r="DF641" s="72"/>
      <c r="DG641" s="72"/>
      <c r="DH641" s="78">
        <v>0</v>
      </c>
      <c r="DJ641" s="77">
        <f t="shared" si="388"/>
        <v>0</v>
      </c>
      <c r="DK641" s="72">
        <v>0.82</v>
      </c>
      <c r="DO641" s="358"/>
      <c r="DP641" s="72"/>
      <c r="DQ641" s="374"/>
      <c r="DR641" s="72"/>
      <c r="DS641" s="246"/>
      <c r="DU641" s="96"/>
      <c r="DW641" s="178"/>
      <c r="DX641" s="304" t="e">
        <f t="shared" si="389"/>
        <v>#DIV/0!</v>
      </c>
      <c r="DY641" s="77" t="e">
        <f t="shared" si="390"/>
        <v>#DIV/0!</v>
      </c>
      <c r="DZ641" s="304" t="e">
        <f t="shared" si="391"/>
        <v>#DIV/0!</v>
      </c>
      <c r="EA641" s="77" t="e">
        <f t="shared" si="392"/>
        <v>#DIV/0!</v>
      </c>
      <c r="EB641" s="304" t="e">
        <f t="shared" si="393"/>
        <v>#DIV/0!</v>
      </c>
      <c r="EC641" s="77" t="e">
        <f t="shared" si="394"/>
        <v>#DIV/0!</v>
      </c>
      <c r="ED641" s="304" t="e">
        <f t="shared" si="395"/>
        <v>#DIV/0!</v>
      </c>
      <c r="EE641" s="77" t="e">
        <f t="shared" si="396"/>
        <v>#DIV/0!</v>
      </c>
      <c r="EF641" s="304" t="e">
        <f t="shared" si="397"/>
        <v>#DIV/0!</v>
      </c>
      <c r="EG641" s="77" t="e">
        <f t="shared" si="398"/>
        <v>#DIV/0!</v>
      </c>
      <c r="EH641" s="304" t="e">
        <f t="shared" si="399"/>
        <v>#DIV/0!</v>
      </c>
      <c r="EI641" s="77" t="e">
        <f t="shared" si="400"/>
        <v>#DIV/0!</v>
      </c>
      <c r="EJ641" s="304" t="e">
        <f t="shared" si="401"/>
        <v>#DIV/0!</v>
      </c>
      <c r="EK641" s="77" t="e">
        <f t="shared" si="402"/>
        <v>#DIV/0!</v>
      </c>
      <c r="EL641" s="304" t="e">
        <f t="shared" si="403"/>
        <v>#DIV/0!</v>
      </c>
      <c r="EM641" s="77" t="e">
        <f t="shared" si="404"/>
        <v>#DIV/0!</v>
      </c>
      <c r="EN641" s="304" t="e">
        <f t="shared" si="405"/>
        <v>#DIV/0!</v>
      </c>
      <c r="EO641" s="77" t="e">
        <f t="shared" si="406"/>
        <v>#DIV/0!</v>
      </c>
      <c r="EP641" s="304" t="e">
        <f t="shared" si="407"/>
        <v>#DIV/0!</v>
      </c>
      <c r="EQ641" s="77" t="e">
        <f t="shared" si="408"/>
        <v>#DIV/0!</v>
      </c>
      <c r="ER641" s="77" t="e">
        <f t="shared" si="409"/>
        <v>#DIV/0!</v>
      </c>
      <c r="ES641" s="77" t="e">
        <f t="shared" si="410"/>
        <v>#DIV/0!</v>
      </c>
    </row>
    <row r="642" spans="1:149" s="77" customFormat="1" x14ac:dyDescent="0.45">
      <c r="A642" s="78" t="s">
        <v>1444</v>
      </c>
      <c r="B642" s="178" t="s">
        <v>3403</v>
      </c>
      <c r="C642" s="77" t="s">
        <v>3444</v>
      </c>
      <c r="D642" s="77" t="s">
        <v>3663</v>
      </c>
      <c r="E642" s="78" t="s">
        <v>637</v>
      </c>
      <c r="F642" s="78" t="s">
        <v>1683</v>
      </c>
      <c r="G642" s="72" t="s">
        <v>3367</v>
      </c>
      <c r="H642" s="78" t="s">
        <v>1100</v>
      </c>
      <c r="I642" s="78">
        <v>170</v>
      </c>
      <c r="J642" s="300">
        <v>416</v>
      </c>
      <c r="K642" s="78">
        <v>1</v>
      </c>
      <c r="L642" s="300">
        <v>925</v>
      </c>
      <c r="M642" s="72">
        <v>5</v>
      </c>
      <c r="O642" s="78" t="s">
        <v>3201</v>
      </c>
      <c r="P642" s="72" t="s">
        <v>3203</v>
      </c>
      <c r="Q642" s="125"/>
      <c r="R642" s="164">
        <v>0.8</v>
      </c>
      <c r="S642" s="110">
        <v>-10.6</v>
      </c>
      <c r="AA642" s="195"/>
      <c r="AB642" s="195"/>
      <c r="AC642" s="195"/>
      <c r="AD642" s="72"/>
      <c r="AE642" s="316">
        <v>0.89</v>
      </c>
      <c r="AF642" s="195"/>
      <c r="AG642" s="195">
        <v>0.11</v>
      </c>
      <c r="AH642" s="72"/>
      <c r="AQ642" s="212" t="s">
        <v>824</v>
      </c>
      <c r="AR642" s="66">
        <v>0.95089999999999997</v>
      </c>
      <c r="AS642" s="66">
        <v>3.9430000000000001</v>
      </c>
      <c r="AU642" s="276">
        <v>3702.4</v>
      </c>
      <c r="AV642" s="276">
        <v>457.59999999999997</v>
      </c>
      <c r="AW642" s="276">
        <v>3520.6121600000001</v>
      </c>
      <c r="AX642" s="95">
        <v>18.936114060393436</v>
      </c>
      <c r="AY642" s="276">
        <v>1804.3167999999998</v>
      </c>
      <c r="AZ642" s="95">
        <v>20.020104810820147</v>
      </c>
      <c r="BA642" s="178"/>
      <c r="BB642" s="98" t="s">
        <v>722</v>
      </c>
      <c r="BC642" s="270" t="s">
        <v>1126</v>
      </c>
      <c r="BD642" s="72"/>
      <c r="BE642" s="72"/>
      <c r="BF642" s="72"/>
      <c r="BG642" s="72"/>
      <c r="BH642" s="72"/>
      <c r="BI642" s="72"/>
      <c r="BJ642" s="72"/>
      <c r="BK642" s="72"/>
      <c r="BL642" s="72"/>
      <c r="BM642" s="72"/>
      <c r="BN642" s="72"/>
      <c r="BO642" s="72"/>
      <c r="BP642" s="72"/>
      <c r="BQ642" s="72"/>
      <c r="BR642" s="72"/>
      <c r="BS642" s="72"/>
      <c r="BT642" s="72"/>
      <c r="BU642" s="72"/>
      <c r="BV642" s="72"/>
      <c r="BW642" s="72"/>
      <c r="BX642" s="72"/>
      <c r="BY642" s="72"/>
      <c r="BZ642" s="72"/>
      <c r="CA642" s="72"/>
      <c r="CB642" s="72"/>
      <c r="CC642" s="72"/>
      <c r="CD642" s="72"/>
      <c r="CE642" s="72"/>
      <c r="CF642" s="72"/>
      <c r="CG642" s="72"/>
      <c r="CH642" s="72"/>
      <c r="CI642" s="72"/>
      <c r="CJ642" s="72"/>
      <c r="CK642" s="72"/>
      <c r="CL642" s="72"/>
      <c r="CM642" s="72"/>
      <c r="CN642" s="72"/>
      <c r="CO642" s="72"/>
      <c r="CP642" s="72"/>
      <c r="CQ642" s="72"/>
      <c r="CR642" s="72"/>
      <c r="CS642" s="72"/>
      <c r="CT642" s="72"/>
      <c r="CU642" s="72"/>
      <c r="CV642" s="72"/>
      <c r="CW642" s="72"/>
      <c r="CX642" s="72"/>
      <c r="CY642" s="72"/>
      <c r="CZ642" s="72"/>
      <c r="DA642" s="72"/>
      <c r="DB642" s="72"/>
      <c r="DC642" s="72"/>
      <c r="DD642" s="72"/>
      <c r="DE642" s="72"/>
      <c r="DF642" s="72"/>
      <c r="DG642" s="72"/>
      <c r="DH642" s="78">
        <v>0</v>
      </c>
      <c r="DJ642" s="77">
        <f t="shared" si="388"/>
        <v>0</v>
      </c>
      <c r="DK642" s="72">
        <v>0.69</v>
      </c>
      <c r="DO642" s="358"/>
      <c r="DP642" s="72"/>
      <c r="DQ642" s="374"/>
      <c r="DR642" s="72"/>
      <c r="DS642" s="246"/>
      <c r="DU642" s="96"/>
      <c r="DW642" s="178"/>
      <c r="DX642" s="304" t="e">
        <f t="shared" si="389"/>
        <v>#DIV/0!</v>
      </c>
      <c r="DY642" s="77" t="e">
        <f t="shared" si="390"/>
        <v>#DIV/0!</v>
      </c>
      <c r="DZ642" s="304" t="e">
        <f t="shared" si="391"/>
        <v>#DIV/0!</v>
      </c>
      <c r="EA642" s="77" t="e">
        <f t="shared" si="392"/>
        <v>#DIV/0!</v>
      </c>
      <c r="EB642" s="304" t="e">
        <f t="shared" si="393"/>
        <v>#DIV/0!</v>
      </c>
      <c r="EC642" s="77" t="e">
        <f t="shared" si="394"/>
        <v>#DIV/0!</v>
      </c>
      <c r="ED642" s="304" t="e">
        <f t="shared" si="395"/>
        <v>#DIV/0!</v>
      </c>
      <c r="EE642" s="77" t="e">
        <f t="shared" si="396"/>
        <v>#DIV/0!</v>
      </c>
      <c r="EF642" s="304" t="e">
        <f t="shared" si="397"/>
        <v>#DIV/0!</v>
      </c>
      <c r="EG642" s="77" t="e">
        <f t="shared" si="398"/>
        <v>#DIV/0!</v>
      </c>
      <c r="EH642" s="304" t="e">
        <f t="shared" si="399"/>
        <v>#DIV/0!</v>
      </c>
      <c r="EI642" s="77" t="e">
        <f t="shared" si="400"/>
        <v>#DIV/0!</v>
      </c>
      <c r="EJ642" s="304" t="e">
        <f t="shared" si="401"/>
        <v>#DIV/0!</v>
      </c>
      <c r="EK642" s="77" t="e">
        <f t="shared" si="402"/>
        <v>#DIV/0!</v>
      </c>
      <c r="EL642" s="304" t="e">
        <f t="shared" si="403"/>
        <v>#DIV/0!</v>
      </c>
      <c r="EM642" s="77" t="e">
        <f t="shared" si="404"/>
        <v>#DIV/0!</v>
      </c>
      <c r="EN642" s="304" t="e">
        <f t="shared" si="405"/>
        <v>#DIV/0!</v>
      </c>
      <c r="EO642" s="77" t="e">
        <f t="shared" si="406"/>
        <v>#DIV/0!</v>
      </c>
      <c r="EP642" s="304" t="e">
        <f t="shared" si="407"/>
        <v>#DIV/0!</v>
      </c>
      <c r="EQ642" s="77" t="e">
        <f t="shared" si="408"/>
        <v>#DIV/0!</v>
      </c>
      <c r="ER642" s="77" t="e">
        <f t="shared" si="409"/>
        <v>#DIV/0!</v>
      </c>
      <c r="ES642" s="77" t="e">
        <f t="shared" si="410"/>
        <v>#DIV/0!</v>
      </c>
    </row>
    <row r="643" spans="1:149" s="77" customFormat="1" x14ac:dyDescent="0.45">
      <c r="A643" s="78" t="s">
        <v>1444</v>
      </c>
      <c r="B643" s="178" t="s">
        <v>3403</v>
      </c>
      <c r="C643" s="77" t="s">
        <v>3444</v>
      </c>
      <c r="D643" s="77" t="s">
        <v>3663</v>
      </c>
      <c r="E643" s="78" t="s">
        <v>637</v>
      </c>
      <c r="F643" s="78" t="s">
        <v>1684</v>
      </c>
      <c r="G643" s="72" t="s">
        <v>3367</v>
      </c>
      <c r="H643" s="78" t="s">
        <v>1100</v>
      </c>
      <c r="I643" s="78">
        <v>170</v>
      </c>
      <c r="J643" s="300">
        <v>416</v>
      </c>
      <c r="K643" s="78">
        <v>1</v>
      </c>
      <c r="L643" s="300">
        <v>925</v>
      </c>
      <c r="M643" s="72">
        <v>5</v>
      </c>
      <c r="O643" s="78" t="s">
        <v>3656</v>
      </c>
      <c r="P643" s="72" t="s">
        <v>3203</v>
      </c>
      <c r="Q643" s="125"/>
      <c r="R643" s="164">
        <v>0.6</v>
      </c>
      <c r="S643" s="110">
        <v>-10.8</v>
      </c>
      <c r="AA643" s="195"/>
      <c r="AB643" s="195"/>
      <c r="AC643" s="195"/>
      <c r="AD643" s="72"/>
      <c r="AE643" s="316">
        <v>0.8</v>
      </c>
      <c r="AF643" s="195"/>
      <c r="AG643" s="195">
        <v>0.2</v>
      </c>
      <c r="AH643" s="72"/>
      <c r="AQ643" s="212" t="s">
        <v>824</v>
      </c>
      <c r="AR643" s="66">
        <v>0.95689999999999997</v>
      </c>
      <c r="AS643" s="66">
        <v>3.81</v>
      </c>
      <c r="AU643" s="276">
        <v>3328</v>
      </c>
      <c r="AV643" s="276">
        <v>831.99999999999977</v>
      </c>
      <c r="AW643" s="276">
        <v>3184.5632000000001</v>
      </c>
      <c r="AX643" s="95">
        <v>17.273659519018487</v>
      </c>
      <c r="AY643" s="276">
        <v>3169.9199999999992</v>
      </c>
      <c r="AZ643" s="95">
        <v>35.172388042895228</v>
      </c>
      <c r="BA643" s="178"/>
      <c r="BB643" s="98" t="s">
        <v>722</v>
      </c>
      <c r="BC643" s="270" t="s">
        <v>1126</v>
      </c>
      <c r="BD643" s="72"/>
      <c r="BE643" s="72"/>
      <c r="BF643" s="72"/>
      <c r="BG643" s="72"/>
      <c r="BH643" s="72"/>
      <c r="BI643" s="72"/>
      <c r="BJ643" s="72"/>
      <c r="BK643" s="72"/>
      <c r="BL643" s="72"/>
      <c r="BM643" s="72"/>
      <c r="BN643" s="72"/>
      <c r="BO643" s="72"/>
      <c r="BP643" s="72"/>
      <c r="BQ643" s="72"/>
      <c r="BR643" s="72"/>
      <c r="BS643" s="72"/>
      <c r="BT643" s="72"/>
      <c r="BU643" s="72"/>
      <c r="BV643" s="72"/>
      <c r="BW643" s="72"/>
      <c r="BX643" s="72"/>
      <c r="BY643" s="72"/>
      <c r="BZ643" s="72"/>
      <c r="CA643" s="72"/>
      <c r="CB643" s="72"/>
      <c r="CC643" s="72"/>
      <c r="CD643" s="72"/>
      <c r="CE643" s="72"/>
      <c r="CF643" s="72"/>
      <c r="CG643" s="72"/>
      <c r="CH643" s="72"/>
      <c r="CI643" s="72"/>
      <c r="CJ643" s="72"/>
      <c r="CK643" s="72"/>
      <c r="CL643" s="72"/>
      <c r="CM643" s="72"/>
      <c r="CN643" s="72"/>
      <c r="CO643" s="72"/>
      <c r="CP643" s="72"/>
      <c r="CQ643" s="72"/>
      <c r="CR643" s="72"/>
      <c r="CS643" s="72"/>
      <c r="CT643" s="72"/>
      <c r="CU643" s="72"/>
      <c r="CV643" s="72"/>
      <c r="CW643" s="72"/>
      <c r="CX643" s="72"/>
      <c r="CY643" s="72"/>
      <c r="CZ643" s="72"/>
      <c r="DA643" s="72"/>
      <c r="DB643" s="72"/>
      <c r="DC643" s="72"/>
      <c r="DD643" s="72"/>
      <c r="DE643" s="72"/>
      <c r="DF643" s="72"/>
      <c r="DG643" s="72"/>
      <c r="DH643" s="78">
        <v>0</v>
      </c>
      <c r="DJ643" s="77">
        <f t="shared" ref="DJ643:DJ706" si="412">IF(AND(DH643&lt;100, DH643&gt;0), 100-DH643, 0)</f>
        <v>0</v>
      </c>
      <c r="DK643" s="72">
        <v>0.63</v>
      </c>
      <c r="DO643" s="358"/>
      <c r="DP643" s="72"/>
      <c r="DQ643" s="374"/>
      <c r="DR643" s="72"/>
      <c r="DS643" s="246"/>
      <c r="DU643" s="96"/>
      <c r="DW643" s="178"/>
      <c r="DX643" s="304" t="e">
        <f t="shared" si="389"/>
        <v>#DIV/0!</v>
      </c>
      <c r="DY643" s="77" t="e">
        <f t="shared" si="390"/>
        <v>#DIV/0!</v>
      </c>
      <c r="DZ643" s="304" t="e">
        <f t="shared" si="391"/>
        <v>#DIV/0!</v>
      </c>
      <c r="EA643" s="77" t="e">
        <f t="shared" si="392"/>
        <v>#DIV/0!</v>
      </c>
      <c r="EB643" s="304" t="e">
        <f t="shared" si="393"/>
        <v>#DIV/0!</v>
      </c>
      <c r="EC643" s="77" t="e">
        <f t="shared" si="394"/>
        <v>#DIV/0!</v>
      </c>
      <c r="ED643" s="304" t="e">
        <f t="shared" si="395"/>
        <v>#DIV/0!</v>
      </c>
      <c r="EE643" s="77" t="e">
        <f t="shared" si="396"/>
        <v>#DIV/0!</v>
      </c>
      <c r="EF643" s="304" t="e">
        <f t="shared" si="397"/>
        <v>#DIV/0!</v>
      </c>
      <c r="EG643" s="77" t="e">
        <f t="shared" si="398"/>
        <v>#DIV/0!</v>
      </c>
      <c r="EH643" s="304" t="e">
        <f t="shared" si="399"/>
        <v>#DIV/0!</v>
      </c>
      <c r="EI643" s="77" t="e">
        <f t="shared" si="400"/>
        <v>#DIV/0!</v>
      </c>
      <c r="EJ643" s="304" t="e">
        <f t="shared" si="401"/>
        <v>#DIV/0!</v>
      </c>
      <c r="EK643" s="77" t="e">
        <f t="shared" si="402"/>
        <v>#DIV/0!</v>
      </c>
      <c r="EL643" s="304" t="e">
        <f t="shared" si="403"/>
        <v>#DIV/0!</v>
      </c>
      <c r="EM643" s="77" t="e">
        <f t="shared" si="404"/>
        <v>#DIV/0!</v>
      </c>
      <c r="EN643" s="304" t="e">
        <f t="shared" si="405"/>
        <v>#DIV/0!</v>
      </c>
      <c r="EO643" s="77" t="e">
        <f t="shared" si="406"/>
        <v>#DIV/0!</v>
      </c>
      <c r="EP643" s="304" t="e">
        <f t="shared" si="407"/>
        <v>#DIV/0!</v>
      </c>
      <c r="EQ643" s="77" t="e">
        <f t="shared" si="408"/>
        <v>#DIV/0!</v>
      </c>
      <c r="ER643" s="77" t="e">
        <f t="shared" si="409"/>
        <v>#DIV/0!</v>
      </c>
      <c r="ES643" s="77" t="e">
        <f t="shared" si="410"/>
        <v>#DIV/0!</v>
      </c>
    </row>
    <row r="644" spans="1:149" s="91" customFormat="1" ht="14.65" thickBot="1" x14ac:dyDescent="0.5">
      <c r="A644" s="89" t="s">
        <v>1444</v>
      </c>
      <c r="B644" s="206" t="s">
        <v>3403</v>
      </c>
      <c r="C644" s="91" t="s">
        <v>3444</v>
      </c>
      <c r="D644" s="91" t="s">
        <v>3663</v>
      </c>
      <c r="E644" s="89" t="s">
        <v>637</v>
      </c>
      <c r="F644" s="89" t="s">
        <v>1685</v>
      </c>
      <c r="G644" s="90" t="s">
        <v>3367</v>
      </c>
      <c r="H644" s="89" t="s">
        <v>1100</v>
      </c>
      <c r="I644" s="89">
        <v>170</v>
      </c>
      <c r="J644" s="301">
        <v>416</v>
      </c>
      <c r="K644" s="89">
        <v>1</v>
      </c>
      <c r="L644" s="301">
        <v>925</v>
      </c>
      <c r="M644" s="90">
        <v>5</v>
      </c>
      <c r="O644" s="89" t="s">
        <v>3489</v>
      </c>
      <c r="P644" s="90" t="s">
        <v>3205</v>
      </c>
      <c r="Q644" s="203"/>
      <c r="R644" s="204">
        <v>0.4</v>
      </c>
      <c r="S644" s="111">
        <v>-11</v>
      </c>
      <c r="AA644" s="196"/>
      <c r="AB644" s="196"/>
      <c r="AC644" s="196"/>
      <c r="AD644" s="90"/>
      <c r="AE644" s="317">
        <v>0.72</v>
      </c>
      <c r="AF644" s="196"/>
      <c r="AG644" s="196">
        <v>0.28000000000000003</v>
      </c>
      <c r="AH644" s="90"/>
      <c r="AQ644" s="213" t="s">
        <v>824</v>
      </c>
      <c r="AR644" s="69">
        <v>0.9657</v>
      </c>
      <c r="AS644" s="69">
        <v>3.702</v>
      </c>
      <c r="AU644" s="277">
        <v>2995.2</v>
      </c>
      <c r="AV644" s="277">
        <v>1164.8000000000002</v>
      </c>
      <c r="AW644" s="277">
        <v>2892.4646399999997</v>
      </c>
      <c r="AX644" s="259">
        <v>15.821185854031848</v>
      </c>
      <c r="AY644" s="277">
        <v>4312.0896000000002</v>
      </c>
      <c r="AZ644" s="259">
        <v>47.845525655831352</v>
      </c>
      <c r="BA644" s="206"/>
      <c r="BB644" s="141" t="s">
        <v>722</v>
      </c>
      <c r="BC644" s="271" t="s">
        <v>1126</v>
      </c>
      <c r="BD644" s="90"/>
      <c r="BE644" s="90"/>
      <c r="BF644" s="90"/>
      <c r="BG644" s="90"/>
      <c r="BH644" s="90"/>
      <c r="BI644" s="90"/>
      <c r="BJ644" s="90"/>
      <c r="BK644" s="90"/>
      <c r="BL644" s="90"/>
      <c r="BM644" s="90"/>
      <c r="BN644" s="90"/>
      <c r="BO644" s="90"/>
      <c r="BP644" s="90"/>
      <c r="BQ644" s="90"/>
      <c r="BR644" s="90"/>
      <c r="BS644" s="90"/>
      <c r="BT644" s="90"/>
      <c r="BU644" s="90"/>
      <c r="BV644" s="90"/>
      <c r="BW644" s="90"/>
      <c r="BX644" s="90"/>
      <c r="BY644" s="90"/>
      <c r="BZ644" s="90"/>
      <c r="CA644" s="90"/>
      <c r="CB644" s="90"/>
      <c r="CC644" s="90"/>
      <c r="CD644" s="90"/>
      <c r="CE644" s="90"/>
      <c r="CF644" s="90"/>
      <c r="CG644" s="90"/>
      <c r="CH644" s="90"/>
      <c r="CI644" s="90"/>
      <c r="CJ644" s="90"/>
      <c r="CK644" s="90"/>
      <c r="CL644" s="90"/>
      <c r="CM644" s="90"/>
      <c r="CN644" s="90"/>
      <c r="CO644" s="90"/>
      <c r="CP644" s="90"/>
      <c r="CQ644" s="90"/>
      <c r="CR644" s="90"/>
      <c r="CS644" s="90"/>
      <c r="CT644" s="90"/>
      <c r="CU644" s="90"/>
      <c r="CV644" s="90"/>
      <c r="CW644" s="90"/>
      <c r="CX644" s="90"/>
      <c r="CY644" s="90"/>
      <c r="CZ644" s="90"/>
      <c r="DA644" s="90"/>
      <c r="DB644" s="90"/>
      <c r="DC644" s="90"/>
      <c r="DD644" s="90"/>
      <c r="DE644" s="90"/>
      <c r="DF644" s="90"/>
      <c r="DG644" s="90"/>
      <c r="DH644" s="89">
        <v>0</v>
      </c>
      <c r="DJ644" s="91">
        <f t="shared" si="412"/>
        <v>0</v>
      </c>
      <c r="DK644" s="90">
        <v>0.6</v>
      </c>
      <c r="DO644" s="359"/>
      <c r="DP644" s="90"/>
      <c r="DQ644" s="375"/>
      <c r="DR644" s="90"/>
      <c r="DS644" s="251"/>
      <c r="DU644" s="97"/>
      <c r="DW644" s="206"/>
      <c r="DX644" s="305" t="e">
        <f t="shared" ref="DX644:DX707" si="413">BD644/$DH644*100</f>
        <v>#DIV/0!</v>
      </c>
      <c r="DY644" s="91" t="e">
        <f t="shared" ref="DY644:DY707" si="414">DX644*SQRT(((BE644/BD644)^2)+(($DI644/$DH644)^2))</f>
        <v>#DIV/0!</v>
      </c>
      <c r="DZ644" s="305" t="e">
        <f t="shared" ref="DZ644:DZ707" si="415">BF644/$DH644*100</f>
        <v>#DIV/0!</v>
      </c>
      <c r="EA644" s="91" t="e">
        <f t="shared" ref="EA644:EA707" si="416">DZ644*SQRT(((BG644/BF644)^2)+(($DI644/$DH644)^2))</f>
        <v>#DIV/0!</v>
      </c>
      <c r="EB644" s="305" t="e">
        <f t="shared" ref="EB644:EB707" si="417">BH644/$DH644*100</f>
        <v>#DIV/0!</v>
      </c>
      <c r="EC644" s="91" t="e">
        <f t="shared" ref="EC644:EC707" si="418">EB644*SQRT(((BI644/BH644)^2)+(($DI644/$DH644)^2))</f>
        <v>#DIV/0!</v>
      </c>
      <c r="ED644" s="305" t="e">
        <f t="shared" ref="ED644:ED707" si="419">BN644/$DH644*100</f>
        <v>#DIV/0!</v>
      </c>
      <c r="EE644" s="91" t="e">
        <f t="shared" ref="EE644:EE707" si="420">ED644*SQRT(((BO644/BN644)^2)+(($DI644/$DH644)^2))</f>
        <v>#DIV/0!</v>
      </c>
      <c r="EF644" s="305" t="e">
        <f t="shared" ref="EF644:EF707" si="421">BP644/$DH644*100</f>
        <v>#DIV/0!</v>
      </c>
      <c r="EG644" s="91" t="e">
        <f t="shared" ref="EG644:EG707" si="422">EF644*SQRT(((BQ644/BP644)^2)+(($DI644/$DH644)^2))</f>
        <v>#DIV/0!</v>
      </c>
      <c r="EH644" s="305" t="e">
        <f t="shared" ref="EH644:EH707" si="423">BR644/$DH644*100</f>
        <v>#DIV/0!</v>
      </c>
      <c r="EI644" s="91" t="e">
        <f t="shared" ref="EI644:EI707" si="424">EH644*SQRT(((BS644/BR644)^2)+(($DI644/$DH644)^2))</f>
        <v>#DIV/0!</v>
      </c>
      <c r="EJ644" s="305" t="e">
        <f t="shared" ref="EJ644:EJ707" si="425">BX644/$DH644*100</f>
        <v>#DIV/0!</v>
      </c>
      <c r="EK644" s="91" t="e">
        <f t="shared" ref="EK644:EK707" si="426">EJ644*SQRT(((BY644/BX644)^2)+(($DI644/$DH644)^2))</f>
        <v>#DIV/0!</v>
      </c>
      <c r="EL644" s="305" t="e">
        <f t="shared" ref="EL644:EL707" si="427">BZ644/$DH644*100</f>
        <v>#DIV/0!</v>
      </c>
      <c r="EM644" s="91" t="e">
        <f t="shared" ref="EM644:EM707" si="428">EL644*SQRT(((CA644/BZ644)^2)+(($DI644/$DH644)^2))</f>
        <v>#DIV/0!</v>
      </c>
      <c r="EN644" s="305" t="e">
        <f t="shared" ref="EN644:EN707" si="429">CB644/$DH644*100</f>
        <v>#DIV/0!</v>
      </c>
      <c r="EO644" s="91" t="e">
        <f t="shared" ref="EO644:EO707" si="430">EN644*SQRT(((CC644/CB644)^2)+(($DI644/$DH644)^2))</f>
        <v>#DIV/0!</v>
      </c>
      <c r="EP644" s="305" t="e">
        <f t="shared" ref="EP644:EP707" si="431">CD644/$DH644*100</f>
        <v>#DIV/0!</v>
      </c>
      <c r="EQ644" s="91" t="e">
        <f t="shared" ref="EQ644:EQ707" si="432">EP644*SQRT(((CE644/CD644)^2)+(($DI644/$DH644)^2))</f>
        <v>#DIV/0!</v>
      </c>
      <c r="ER644" s="91" t="e">
        <f t="shared" ref="ER644:ER707" si="433">DH644/$DH644*100</f>
        <v>#DIV/0!</v>
      </c>
      <c r="ES644" s="91" t="e">
        <f t="shared" ref="ES644:ES707" si="434">ER644*SQRT(((DI644/DH644)^2)+(($DI644/$DH644)^2))</f>
        <v>#DIV/0!</v>
      </c>
    </row>
    <row r="645" spans="1:149" s="77" customFormat="1" x14ac:dyDescent="0.45">
      <c r="A645" s="78" t="s">
        <v>1445</v>
      </c>
      <c r="B645" s="178" t="s">
        <v>3404</v>
      </c>
      <c r="C645" s="77" t="s">
        <v>3441</v>
      </c>
      <c r="D645" s="77" t="s">
        <v>3669</v>
      </c>
      <c r="E645" s="78" t="s">
        <v>637</v>
      </c>
      <c r="F645" s="78" t="s">
        <v>1686</v>
      </c>
      <c r="G645" s="72" t="s">
        <v>3367</v>
      </c>
      <c r="H645" s="78" t="s">
        <v>1101</v>
      </c>
      <c r="I645" s="78">
        <v>99</v>
      </c>
      <c r="J645" s="300">
        <v>398.8</v>
      </c>
      <c r="K645" s="78"/>
      <c r="L645" s="300">
        <v>949</v>
      </c>
      <c r="M645" s="72"/>
      <c r="O645" s="78" t="s">
        <v>3656</v>
      </c>
      <c r="P645" s="72" t="s">
        <v>3209</v>
      </c>
      <c r="Q645" s="125"/>
      <c r="R645" s="164">
        <v>0.6</v>
      </c>
      <c r="S645" s="110">
        <v>-10.3</v>
      </c>
      <c r="AA645" s="195"/>
      <c r="AB645" s="195"/>
      <c r="AC645" s="195"/>
      <c r="AD645" s="72"/>
      <c r="AE645" s="316">
        <v>1</v>
      </c>
      <c r="AF645" s="195"/>
      <c r="AG645" s="195">
        <v>0</v>
      </c>
      <c r="AH645" s="72"/>
      <c r="AQ645" s="178"/>
      <c r="AR645" s="66">
        <v>0.95789999999999997</v>
      </c>
      <c r="AS645" s="66"/>
      <c r="AU645" s="276">
        <v>3988</v>
      </c>
      <c r="AV645" s="276"/>
      <c r="AW645" s="276">
        <v>3820.1052</v>
      </c>
      <c r="AX645" s="95"/>
      <c r="AY645" s="276"/>
      <c r="AZ645" s="95"/>
      <c r="BA645" s="178"/>
      <c r="BB645" s="98" t="s">
        <v>722</v>
      </c>
      <c r="BC645" s="270" t="s">
        <v>1126</v>
      </c>
      <c r="BD645" s="152">
        <v>56.014200000000002</v>
      </c>
      <c r="BE645" s="152"/>
      <c r="BF645" s="152">
        <v>0.52315999999999996</v>
      </c>
      <c r="BG645" s="152"/>
      <c r="BH645" s="152">
        <v>15.8752</v>
      </c>
      <c r="BI645" s="152"/>
      <c r="BJ645" s="152"/>
      <c r="BK645" s="152"/>
      <c r="BL645" s="152"/>
      <c r="BM645" s="152"/>
      <c r="BN645" s="152">
        <v>6.4222400000000004</v>
      </c>
      <c r="BO645" s="152"/>
      <c r="BP645" s="152">
        <v>0.1804</v>
      </c>
      <c r="BQ645" s="152"/>
      <c r="BR645" s="152">
        <v>1.4792799999999999</v>
      </c>
      <c r="BS645" s="152"/>
      <c r="BT645" s="152"/>
      <c r="BU645" s="152"/>
      <c r="BV645" s="152"/>
      <c r="BW645" s="152"/>
      <c r="BX645" s="152">
        <v>5.1864999999999997</v>
      </c>
      <c r="BY645" s="152"/>
      <c r="BZ645" s="152">
        <v>3.13896</v>
      </c>
      <c r="CA645" s="152"/>
      <c r="CB645" s="152">
        <v>1.3800600000000001</v>
      </c>
      <c r="CC645" s="152"/>
      <c r="CD645" s="72"/>
      <c r="CE645" s="72"/>
      <c r="CF645" s="72"/>
      <c r="CG645" s="72"/>
      <c r="CH645" s="72"/>
      <c r="CI645" s="72"/>
      <c r="CJ645" s="72"/>
      <c r="CK645" s="72"/>
      <c r="CL645" s="72"/>
      <c r="CM645" s="72"/>
      <c r="CN645" s="72"/>
      <c r="CO645" s="72"/>
      <c r="CP645" s="72"/>
      <c r="CQ645" s="72"/>
      <c r="CR645" s="72"/>
      <c r="CS645" s="72"/>
      <c r="CT645" s="72"/>
      <c r="CU645" s="72"/>
      <c r="CV645" s="72"/>
      <c r="CW645" s="72"/>
      <c r="CX645" s="72"/>
      <c r="CY645" s="72"/>
      <c r="CZ645" s="72"/>
      <c r="DA645" s="72"/>
      <c r="DB645" s="72"/>
      <c r="DC645" s="72"/>
      <c r="DD645" s="72"/>
      <c r="DE645" s="72"/>
      <c r="DF645" s="72"/>
      <c r="DG645" s="72"/>
      <c r="DH645" s="78">
        <v>90.2</v>
      </c>
      <c r="DJ645" s="77">
        <f t="shared" si="412"/>
        <v>9.7999999999999972</v>
      </c>
      <c r="DK645" s="72">
        <v>0.46</v>
      </c>
      <c r="DO645" s="358">
        <v>6.8</v>
      </c>
      <c r="DP645" s="72"/>
      <c r="DQ645" s="374"/>
      <c r="DR645" s="72"/>
      <c r="DS645" s="246"/>
      <c r="DU645" s="96"/>
      <c r="DW645" s="178"/>
      <c r="DX645" s="304">
        <f t="shared" si="413"/>
        <v>62.1</v>
      </c>
      <c r="DY645" s="77">
        <f t="shared" si="414"/>
        <v>0</v>
      </c>
      <c r="DZ645" s="304">
        <f t="shared" si="415"/>
        <v>0.57999999999999996</v>
      </c>
      <c r="EA645" s="77">
        <f t="shared" si="416"/>
        <v>0</v>
      </c>
      <c r="EB645" s="304">
        <f t="shared" si="417"/>
        <v>17.599999999999998</v>
      </c>
      <c r="EC645" s="77">
        <f t="shared" si="418"/>
        <v>0</v>
      </c>
      <c r="ED645" s="304">
        <f t="shared" si="419"/>
        <v>7.12</v>
      </c>
      <c r="EE645" s="77">
        <f t="shared" si="420"/>
        <v>0</v>
      </c>
      <c r="EF645" s="304">
        <f t="shared" si="421"/>
        <v>0.2</v>
      </c>
      <c r="EG645" s="77">
        <f t="shared" si="422"/>
        <v>0</v>
      </c>
      <c r="EH645" s="304">
        <f t="shared" si="423"/>
        <v>1.6399999999999997</v>
      </c>
      <c r="EI645" s="77">
        <f t="shared" si="424"/>
        <v>0</v>
      </c>
      <c r="EJ645" s="304">
        <f t="shared" si="425"/>
        <v>5.75</v>
      </c>
      <c r="EK645" s="77">
        <f t="shared" si="426"/>
        <v>0</v>
      </c>
      <c r="EL645" s="304">
        <f t="shared" si="427"/>
        <v>3.4799999999999995</v>
      </c>
      <c r="EM645" s="77">
        <f t="shared" si="428"/>
        <v>0</v>
      </c>
      <c r="EN645" s="304">
        <f t="shared" si="429"/>
        <v>1.53</v>
      </c>
      <c r="EO645" s="77">
        <f t="shared" si="430"/>
        <v>0</v>
      </c>
      <c r="EP645" s="304">
        <f t="shared" si="431"/>
        <v>0</v>
      </c>
      <c r="EQ645" s="77" t="e">
        <f t="shared" si="432"/>
        <v>#DIV/0!</v>
      </c>
      <c r="ER645" s="77">
        <f t="shared" si="433"/>
        <v>100</v>
      </c>
      <c r="ES645" s="77">
        <f t="shared" si="434"/>
        <v>0</v>
      </c>
    </row>
    <row r="646" spans="1:149" s="77" customFormat="1" x14ac:dyDescent="0.45">
      <c r="A646" s="78" t="s">
        <v>1445</v>
      </c>
      <c r="B646" s="178" t="s">
        <v>3404</v>
      </c>
      <c r="C646" s="77" t="s">
        <v>3441</v>
      </c>
      <c r="D646" s="77" t="s">
        <v>3669</v>
      </c>
      <c r="E646" s="78" t="s">
        <v>637</v>
      </c>
      <c r="F646" s="78" t="s">
        <v>1687</v>
      </c>
      <c r="G646" s="72" t="s">
        <v>3367</v>
      </c>
      <c r="H646" s="78" t="s">
        <v>1101</v>
      </c>
      <c r="I646" s="78">
        <v>40</v>
      </c>
      <c r="J646" s="300">
        <v>427</v>
      </c>
      <c r="K646" s="78"/>
      <c r="L646" s="300">
        <v>1000</v>
      </c>
      <c r="M646" s="72"/>
      <c r="O646" s="78" t="s">
        <v>3657</v>
      </c>
      <c r="P646" s="72" t="s">
        <v>3161</v>
      </c>
      <c r="Q646" s="125"/>
      <c r="R646" s="164">
        <v>0.5</v>
      </c>
      <c r="S646" s="110">
        <v>-9.6</v>
      </c>
      <c r="AA646" s="195"/>
      <c r="AB646" s="195"/>
      <c r="AC646" s="195"/>
      <c r="AD646" s="72"/>
      <c r="AE646" s="316">
        <v>0.61</v>
      </c>
      <c r="AF646" s="195"/>
      <c r="AG646" s="195">
        <v>0.39</v>
      </c>
      <c r="AH646" s="72"/>
      <c r="AQ646" s="178" t="s">
        <v>824</v>
      </c>
      <c r="AR646" s="66">
        <v>1.0429999999999999</v>
      </c>
      <c r="AS646" s="66">
        <v>3.4380000000000002</v>
      </c>
      <c r="AU646" s="276">
        <v>2604.6999999999998</v>
      </c>
      <c r="AV646" s="276">
        <v>1665.3</v>
      </c>
      <c r="AW646" s="276">
        <v>2716.7020999999995</v>
      </c>
      <c r="AX646" s="95">
        <v>15.160547700931859</v>
      </c>
      <c r="AY646" s="276">
        <v>5725.3014000000003</v>
      </c>
      <c r="AZ646" s="95">
        <v>63.222044581334103</v>
      </c>
      <c r="BA646" s="178"/>
      <c r="BB646" s="98" t="s">
        <v>722</v>
      </c>
      <c r="BC646" s="270" t="s">
        <v>1126</v>
      </c>
      <c r="BD646" s="152">
        <v>46.991999999999997</v>
      </c>
      <c r="BE646" s="152">
        <v>0.03</v>
      </c>
      <c r="BF646" s="152">
        <v>0.73040000000000005</v>
      </c>
      <c r="BG646" s="152">
        <v>0.06</v>
      </c>
      <c r="BH646" s="152">
        <v>16.984000000000002</v>
      </c>
      <c r="BI646" s="152">
        <v>0.02</v>
      </c>
      <c r="BJ646" s="152"/>
      <c r="BK646" s="152"/>
      <c r="BL646" s="152"/>
      <c r="BM646" s="152"/>
      <c r="BN646" s="152">
        <v>7.2423999999999999</v>
      </c>
      <c r="BO646" s="152">
        <v>0.39</v>
      </c>
      <c r="BP646" s="152">
        <v>0.18479999999999999</v>
      </c>
      <c r="BQ646" s="152">
        <v>0.12</v>
      </c>
      <c r="BR646" s="152">
        <v>3.7928000000000002</v>
      </c>
      <c r="BS646" s="152">
        <v>0.31</v>
      </c>
      <c r="BT646" s="152"/>
      <c r="BU646" s="152"/>
      <c r="BV646" s="152"/>
      <c r="BW646" s="152"/>
      <c r="BX646" s="152">
        <v>8.4128000000000007</v>
      </c>
      <c r="BY646" s="152">
        <v>0.34</v>
      </c>
      <c r="BZ646" s="152">
        <v>2.9567999999999999</v>
      </c>
      <c r="CA646" s="152">
        <v>0.1</v>
      </c>
      <c r="CB646" s="152">
        <v>0.68640000000000001</v>
      </c>
      <c r="CC646" s="152">
        <v>0.08</v>
      </c>
      <c r="CD646" s="72"/>
      <c r="CE646" s="72"/>
      <c r="CF646" s="72"/>
      <c r="CG646" s="72"/>
      <c r="CH646" s="72"/>
      <c r="CI646" s="72"/>
      <c r="CJ646" s="72"/>
      <c r="CK646" s="72"/>
      <c r="CL646" s="72"/>
      <c r="CM646" s="72"/>
      <c r="CN646" s="72"/>
      <c r="CO646" s="72"/>
      <c r="CP646" s="72"/>
      <c r="CQ646" s="72"/>
      <c r="CR646" s="72"/>
      <c r="CS646" s="72"/>
      <c r="CT646" s="72"/>
      <c r="CU646" s="72"/>
      <c r="CV646" s="72"/>
      <c r="CW646" s="72"/>
      <c r="CX646" s="72"/>
      <c r="CY646" s="72"/>
      <c r="CZ646" s="72"/>
      <c r="DA646" s="72"/>
      <c r="DB646" s="72"/>
      <c r="DC646" s="72"/>
      <c r="DD646" s="72"/>
      <c r="DE646" s="72"/>
      <c r="DF646" s="72"/>
      <c r="DG646" s="72"/>
      <c r="DH646" s="78">
        <v>88</v>
      </c>
      <c r="DJ646" s="77">
        <f t="shared" si="412"/>
        <v>12</v>
      </c>
      <c r="DK646" s="72">
        <v>0.99</v>
      </c>
      <c r="DO646" s="358">
        <v>8.1</v>
      </c>
      <c r="DP646" s="72"/>
      <c r="DQ646" s="374"/>
      <c r="DR646" s="72"/>
      <c r="DS646" s="246"/>
      <c r="DU646" s="96"/>
      <c r="DW646" s="178"/>
      <c r="DX646" s="304">
        <f t="shared" si="413"/>
        <v>53.399999999999991</v>
      </c>
      <c r="DY646" s="77">
        <f t="shared" si="414"/>
        <v>3.4090909090909088E-2</v>
      </c>
      <c r="DZ646" s="304">
        <f t="shared" si="415"/>
        <v>0.83</v>
      </c>
      <c r="EA646" s="77">
        <f t="shared" si="416"/>
        <v>6.8181818181818177E-2</v>
      </c>
      <c r="EB646" s="304">
        <f t="shared" si="417"/>
        <v>19.300000000000004</v>
      </c>
      <c r="EC646" s="77">
        <f t="shared" si="418"/>
        <v>2.2727272727272728E-2</v>
      </c>
      <c r="ED646" s="304">
        <f t="shared" si="419"/>
        <v>8.23</v>
      </c>
      <c r="EE646" s="77">
        <f t="shared" si="420"/>
        <v>0.44318181818181823</v>
      </c>
      <c r="EF646" s="304">
        <f t="shared" si="421"/>
        <v>0.21</v>
      </c>
      <c r="EG646" s="77">
        <f t="shared" si="422"/>
        <v>0.13636363636363635</v>
      </c>
      <c r="EH646" s="304">
        <f t="shared" si="423"/>
        <v>4.3099999999999996</v>
      </c>
      <c r="EI646" s="77">
        <f t="shared" si="424"/>
        <v>0.35227272727272724</v>
      </c>
      <c r="EJ646" s="304">
        <f t="shared" si="425"/>
        <v>9.56</v>
      </c>
      <c r="EK646" s="77">
        <f t="shared" si="426"/>
        <v>0.38636363636363635</v>
      </c>
      <c r="EL646" s="304">
        <f t="shared" si="427"/>
        <v>3.36</v>
      </c>
      <c r="EM646" s="77">
        <f t="shared" si="428"/>
        <v>0.11363636363636366</v>
      </c>
      <c r="EN646" s="304">
        <f t="shared" si="429"/>
        <v>0.78</v>
      </c>
      <c r="EO646" s="77">
        <f t="shared" si="430"/>
        <v>9.0909090909090912E-2</v>
      </c>
      <c r="EP646" s="304">
        <f t="shared" si="431"/>
        <v>0</v>
      </c>
      <c r="EQ646" s="77" t="e">
        <f t="shared" si="432"/>
        <v>#DIV/0!</v>
      </c>
      <c r="ER646" s="77">
        <f t="shared" si="433"/>
        <v>100</v>
      </c>
      <c r="ES646" s="77">
        <f t="shared" si="434"/>
        <v>0</v>
      </c>
    </row>
    <row r="647" spans="1:149" s="77" customFormat="1" x14ac:dyDescent="0.45">
      <c r="A647" s="78" t="s">
        <v>1445</v>
      </c>
      <c r="B647" s="178" t="s">
        <v>3404</v>
      </c>
      <c r="C647" s="77" t="s">
        <v>3441</v>
      </c>
      <c r="D647" s="77" t="s">
        <v>3669</v>
      </c>
      <c r="E647" s="78" t="s">
        <v>637</v>
      </c>
      <c r="F647" s="78" t="s">
        <v>1688</v>
      </c>
      <c r="G647" s="72" t="s">
        <v>3367</v>
      </c>
      <c r="H647" s="78" t="s">
        <v>1101</v>
      </c>
      <c r="I647" s="78">
        <v>40</v>
      </c>
      <c r="J647" s="300">
        <v>427</v>
      </c>
      <c r="K647" s="78"/>
      <c r="L647" s="300">
        <v>1000</v>
      </c>
      <c r="M647" s="72"/>
      <c r="O647" s="78" t="s">
        <v>3489</v>
      </c>
      <c r="P647" s="72" t="s">
        <v>3210</v>
      </c>
      <c r="Q647" s="125"/>
      <c r="R647" s="164">
        <v>0.4</v>
      </c>
      <c r="S647" s="110">
        <v>-9.6999999999999993</v>
      </c>
      <c r="AA647" s="195"/>
      <c r="AB647" s="195"/>
      <c r="AC647" s="195"/>
      <c r="AD647" s="72"/>
      <c r="AE647" s="316">
        <v>1</v>
      </c>
      <c r="AF647" s="195"/>
      <c r="AG647" s="195">
        <v>0</v>
      </c>
      <c r="AH647" s="72"/>
      <c r="AQ647" s="178"/>
      <c r="AR647" s="66">
        <v>1.0149999999999999</v>
      </c>
      <c r="AS647" s="66"/>
      <c r="AU647" s="276">
        <v>4270</v>
      </c>
      <c r="AV647" s="276"/>
      <c r="AW647" s="276">
        <v>4334.0499999999993</v>
      </c>
      <c r="AX647" s="95"/>
      <c r="AY647" s="276"/>
      <c r="AZ647" s="95"/>
      <c r="BA647" s="178"/>
      <c r="BB647" s="98" t="s">
        <v>722</v>
      </c>
      <c r="BC647" s="270" t="s">
        <v>1126</v>
      </c>
      <c r="BD647" s="152">
        <v>51.380400000000002</v>
      </c>
      <c r="BE647" s="152">
        <v>0.05</v>
      </c>
      <c r="BF647" s="152">
        <v>0.77434999999999998</v>
      </c>
      <c r="BG647" s="152">
        <v>0.04</v>
      </c>
      <c r="BH647" s="152">
        <v>17.035699999999999</v>
      </c>
      <c r="BI647" s="152">
        <v>0.02</v>
      </c>
      <c r="BJ647" s="152"/>
      <c r="BK647" s="152"/>
      <c r="BL647" s="152"/>
      <c r="BM647" s="152"/>
      <c r="BN647" s="152">
        <v>7.6159600000000003</v>
      </c>
      <c r="BO647" s="152">
        <v>0.39</v>
      </c>
      <c r="BP647" s="152">
        <v>3.644E-2</v>
      </c>
      <c r="BQ647" s="152">
        <v>0.01</v>
      </c>
      <c r="BR647" s="152">
        <v>3.2067199999999998</v>
      </c>
      <c r="BS647" s="152">
        <v>0.06</v>
      </c>
      <c r="BT647" s="152"/>
      <c r="BU647" s="152"/>
      <c r="BV647" s="152"/>
      <c r="BW647" s="152"/>
      <c r="BX647" s="152">
        <v>6.7778400000000003</v>
      </c>
      <c r="BY647" s="152">
        <v>0.23</v>
      </c>
      <c r="BZ647" s="152">
        <v>3.4071400000000001</v>
      </c>
      <c r="CA647" s="152">
        <v>0.17</v>
      </c>
      <c r="CB647" s="152">
        <v>0.85633999999999999</v>
      </c>
      <c r="CC647" s="152">
        <v>7.0000000000000007E-2</v>
      </c>
      <c r="CD647" s="72"/>
      <c r="CE647" s="72"/>
      <c r="CF647" s="72"/>
      <c r="CG647" s="72"/>
      <c r="CH647" s="72"/>
      <c r="CI647" s="72"/>
      <c r="CJ647" s="72"/>
      <c r="CK647" s="72"/>
      <c r="CL647" s="72"/>
      <c r="CM647" s="72"/>
      <c r="CN647" s="72"/>
      <c r="CO647" s="72"/>
      <c r="CP647" s="72"/>
      <c r="CQ647" s="72"/>
      <c r="CR647" s="72"/>
      <c r="CS647" s="72"/>
      <c r="CT647" s="72"/>
      <c r="CU647" s="72"/>
      <c r="CV647" s="72"/>
      <c r="CW647" s="72"/>
      <c r="CX647" s="72"/>
      <c r="CY647" s="72"/>
      <c r="CZ647" s="72"/>
      <c r="DA647" s="72"/>
      <c r="DB647" s="72"/>
      <c r="DC647" s="72"/>
      <c r="DD647" s="72"/>
      <c r="DE647" s="72"/>
      <c r="DF647" s="72"/>
      <c r="DG647" s="72"/>
      <c r="DH647" s="78">
        <v>91.1</v>
      </c>
      <c r="DJ647" s="77">
        <f t="shared" si="412"/>
        <v>8.9000000000000057</v>
      </c>
      <c r="DK647" s="72">
        <v>0.74</v>
      </c>
      <c r="DO647" s="358">
        <v>6.8</v>
      </c>
      <c r="DP647" s="72"/>
      <c r="DQ647" s="374"/>
      <c r="DR647" s="72"/>
      <c r="DS647" s="246"/>
      <c r="DU647" s="96"/>
      <c r="DW647" s="178"/>
      <c r="DX647" s="304">
        <f t="shared" si="413"/>
        <v>56.400000000000006</v>
      </c>
      <c r="DY647" s="77">
        <f t="shared" si="414"/>
        <v>5.4884742041712412E-2</v>
      </c>
      <c r="DZ647" s="304">
        <f t="shared" si="415"/>
        <v>0.85000000000000009</v>
      </c>
      <c r="EA647" s="77">
        <f t="shared" si="416"/>
        <v>4.3907793633369926E-2</v>
      </c>
      <c r="EB647" s="304">
        <f t="shared" si="417"/>
        <v>18.7</v>
      </c>
      <c r="EC647" s="77">
        <f t="shared" si="418"/>
        <v>2.195389681668496E-2</v>
      </c>
      <c r="ED647" s="304">
        <f t="shared" si="419"/>
        <v>8.3600000000000012</v>
      </c>
      <c r="EE647" s="77">
        <f t="shared" si="420"/>
        <v>0.42810098792535678</v>
      </c>
      <c r="EF647" s="304">
        <f t="shared" si="421"/>
        <v>0.04</v>
      </c>
      <c r="EG647" s="77">
        <f t="shared" si="422"/>
        <v>1.0976948408342482E-2</v>
      </c>
      <c r="EH647" s="304">
        <f t="shared" si="423"/>
        <v>3.52</v>
      </c>
      <c r="EI647" s="77">
        <f t="shared" si="424"/>
        <v>6.5861690450054883E-2</v>
      </c>
      <c r="EJ647" s="304">
        <f t="shared" si="425"/>
        <v>7.44</v>
      </c>
      <c r="EK647" s="77">
        <f t="shared" si="426"/>
        <v>0.25246981339187707</v>
      </c>
      <c r="EL647" s="304">
        <f t="shared" si="427"/>
        <v>3.74</v>
      </c>
      <c r="EM647" s="77">
        <f t="shared" si="428"/>
        <v>0.18660812294182219</v>
      </c>
      <c r="EN647" s="304">
        <f t="shared" si="429"/>
        <v>0.94000000000000006</v>
      </c>
      <c r="EO647" s="77">
        <f t="shared" si="430"/>
        <v>7.6838638858397382E-2</v>
      </c>
      <c r="EP647" s="304">
        <f t="shared" si="431"/>
        <v>0</v>
      </c>
      <c r="EQ647" s="77" t="e">
        <f t="shared" si="432"/>
        <v>#DIV/0!</v>
      </c>
      <c r="ER647" s="77">
        <f t="shared" si="433"/>
        <v>100</v>
      </c>
      <c r="ES647" s="77">
        <f t="shared" si="434"/>
        <v>0</v>
      </c>
    </row>
    <row r="648" spans="1:149" s="77" customFormat="1" x14ac:dyDescent="0.45">
      <c r="A648" s="78" t="s">
        <v>1445</v>
      </c>
      <c r="B648" s="178" t="s">
        <v>3404</v>
      </c>
      <c r="C648" s="77" t="s">
        <v>3441</v>
      </c>
      <c r="D648" s="77" t="s">
        <v>3669</v>
      </c>
      <c r="E648" s="78" t="s">
        <v>637</v>
      </c>
      <c r="F648" s="78" t="s">
        <v>1689</v>
      </c>
      <c r="G648" s="72" t="s">
        <v>3367</v>
      </c>
      <c r="H648" s="78" t="s">
        <v>1101</v>
      </c>
      <c r="I648" s="78">
        <v>40</v>
      </c>
      <c r="J648" s="300">
        <v>427</v>
      </c>
      <c r="K648" s="78"/>
      <c r="L648" s="300">
        <v>1000</v>
      </c>
      <c r="M648" s="72"/>
      <c r="O648" s="78" t="s">
        <v>3664</v>
      </c>
      <c r="P648" s="72" t="s">
        <v>3211</v>
      </c>
      <c r="Q648" s="125"/>
      <c r="R648" s="164">
        <v>0.2</v>
      </c>
      <c r="S648" s="110">
        <v>-9.9</v>
      </c>
      <c r="AA648" s="195"/>
      <c r="AB648" s="195"/>
      <c r="AC648" s="195"/>
      <c r="AD648" s="72"/>
      <c r="AE648" s="316">
        <v>0.79</v>
      </c>
      <c r="AF648" s="195"/>
      <c r="AG648" s="195">
        <v>0.21</v>
      </c>
      <c r="AH648" s="72"/>
      <c r="AQ648" s="178" t="s">
        <v>824</v>
      </c>
      <c r="AR648" s="66">
        <v>1.022</v>
      </c>
      <c r="AS648" s="66">
        <v>3.6030000000000002</v>
      </c>
      <c r="AU648" s="276">
        <v>3373.3</v>
      </c>
      <c r="AV648" s="276">
        <v>896.69999999999982</v>
      </c>
      <c r="AW648" s="276">
        <v>3447.5126000000005</v>
      </c>
      <c r="AX648" s="95">
        <v>18.877843305317427</v>
      </c>
      <c r="AY648" s="276">
        <v>3230.8100999999997</v>
      </c>
      <c r="AZ648" s="95">
        <v>35.676448435714569</v>
      </c>
      <c r="BA648" s="178"/>
      <c r="BB648" s="98" t="s">
        <v>722</v>
      </c>
      <c r="BC648" s="270" t="s">
        <v>1126</v>
      </c>
      <c r="BD648" s="152">
        <v>53.7425</v>
      </c>
      <c r="BE648" s="152">
        <v>0.03</v>
      </c>
      <c r="BF648" s="152">
        <v>1.3042499999999999</v>
      </c>
      <c r="BG648" s="152">
        <v>0.05</v>
      </c>
      <c r="BH648" s="152">
        <v>16.1875</v>
      </c>
      <c r="BI648" s="152">
        <v>0.04</v>
      </c>
      <c r="BJ648" s="152"/>
      <c r="BK648" s="152"/>
      <c r="BL648" s="152"/>
      <c r="BM648" s="152"/>
      <c r="BN648" s="152">
        <v>9.1020000000000003</v>
      </c>
      <c r="BO648" s="152">
        <v>0.35</v>
      </c>
      <c r="BP648" s="152">
        <v>0.15725</v>
      </c>
      <c r="BQ648" s="152">
        <v>0.06</v>
      </c>
      <c r="BR648" s="152">
        <v>2.4049999999999998</v>
      </c>
      <c r="BS648" s="152">
        <v>0.18</v>
      </c>
      <c r="BT648" s="152"/>
      <c r="BU648" s="152"/>
      <c r="BV648" s="152"/>
      <c r="BW648" s="152"/>
      <c r="BX648" s="152">
        <v>5.7442500000000001</v>
      </c>
      <c r="BY648" s="152">
        <v>0.14000000000000001</v>
      </c>
      <c r="BZ648" s="152">
        <v>2.5067499999999998</v>
      </c>
      <c r="CA648" s="152">
        <v>0.2</v>
      </c>
      <c r="CB648" s="152">
        <v>1.3042499999999999</v>
      </c>
      <c r="CC648" s="152">
        <v>0.01</v>
      </c>
      <c r="CD648" s="72"/>
      <c r="CE648" s="72"/>
      <c r="CF648" s="72"/>
      <c r="CG648" s="72"/>
      <c r="CH648" s="72"/>
      <c r="CI648" s="72"/>
      <c r="CJ648" s="72"/>
      <c r="CK648" s="72"/>
      <c r="CL648" s="72"/>
      <c r="CM648" s="72"/>
      <c r="CN648" s="72"/>
      <c r="CO648" s="72"/>
      <c r="CP648" s="72"/>
      <c r="CQ648" s="72"/>
      <c r="CR648" s="72"/>
      <c r="CS648" s="72"/>
      <c r="CT648" s="72"/>
      <c r="CU648" s="72"/>
      <c r="CV648" s="72"/>
      <c r="CW648" s="72"/>
      <c r="CX648" s="72"/>
      <c r="CY648" s="72"/>
      <c r="CZ648" s="72"/>
      <c r="DA648" s="72"/>
      <c r="DB648" s="72"/>
      <c r="DC648" s="72"/>
      <c r="DD648" s="72"/>
      <c r="DE648" s="72"/>
      <c r="DF648" s="72"/>
      <c r="DG648" s="72"/>
      <c r="DH648" s="78">
        <v>92.5</v>
      </c>
      <c r="DJ648" s="77">
        <f t="shared" si="412"/>
        <v>7.5</v>
      </c>
      <c r="DK648" s="72">
        <v>0.49</v>
      </c>
      <c r="DO648" s="358">
        <v>5.9</v>
      </c>
      <c r="DP648" s="72"/>
      <c r="DQ648" s="374"/>
      <c r="DR648" s="72"/>
      <c r="DS648" s="246"/>
      <c r="DU648" s="96"/>
      <c r="DW648" s="178"/>
      <c r="DX648" s="304">
        <f t="shared" si="413"/>
        <v>58.099999999999994</v>
      </c>
      <c r="DY648" s="77">
        <f t="shared" si="414"/>
        <v>3.2432432432432427E-2</v>
      </c>
      <c r="DZ648" s="304">
        <f t="shared" si="415"/>
        <v>1.41</v>
      </c>
      <c r="EA648" s="77">
        <f t="shared" si="416"/>
        <v>5.4054054054054057E-2</v>
      </c>
      <c r="EB648" s="304">
        <f t="shared" si="417"/>
        <v>17.5</v>
      </c>
      <c r="EC648" s="77">
        <f t="shared" si="418"/>
        <v>4.3243243243243246E-2</v>
      </c>
      <c r="ED648" s="304">
        <f t="shared" si="419"/>
        <v>9.84</v>
      </c>
      <c r="EE648" s="77">
        <f t="shared" si="420"/>
        <v>0.37837837837837834</v>
      </c>
      <c r="EF648" s="304">
        <f t="shared" si="421"/>
        <v>0.16999999999999998</v>
      </c>
      <c r="EG648" s="77">
        <f t="shared" si="422"/>
        <v>6.4864864864864855E-2</v>
      </c>
      <c r="EH648" s="304">
        <f t="shared" si="423"/>
        <v>2.6</v>
      </c>
      <c r="EI648" s="77">
        <f t="shared" si="424"/>
        <v>0.19459459459459461</v>
      </c>
      <c r="EJ648" s="304">
        <f t="shared" si="425"/>
        <v>6.21</v>
      </c>
      <c r="EK648" s="77">
        <f t="shared" si="426"/>
        <v>0.15135135135135136</v>
      </c>
      <c r="EL648" s="304">
        <f t="shared" si="427"/>
        <v>2.71</v>
      </c>
      <c r="EM648" s="77">
        <f t="shared" si="428"/>
        <v>0.21621621621621623</v>
      </c>
      <c r="EN648" s="304">
        <f t="shared" si="429"/>
        <v>1.41</v>
      </c>
      <c r="EO648" s="77">
        <f t="shared" si="430"/>
        <v>1.0810810810810811E-2</v>
      </c>
      <c r="EP648" s="304">
        <f t="shared" si="431"/>
        <v>0</v>
      </c>
      <c r="EQ648" s="77" t="e">
        <f t="shared" si="432"/>
        <v>#DIV/0!</v>
      </c>
      <c r="ER648" s="77">
        <f t="shared" si="433"/>
        <v>100</v>
      </c>
      <c r="ES648" s="77">
        <f t="shared" si="434"/>
        <v>0</v>
      </c>
    </row>
    <row r="649" spans="1:149" s="77" customFormat="1" x14ac:dyDescent="0.45">
      <c r="A649" s="78" t="s">
        <v>1445</v>
      </c>
      <c r="B649" s="178" t="s">
        <v>3404</v>
      </c>
      <c r="C649" s="77" t="s">
        <v>3441</v>
      </c>
      <c r="D649" s="77" t="s">
        <v>3669</v>
      </c>
      <c r="E649" s="78" t="s">
        <v>637</v>
      </c>
      <c r="F649" s="78" t="s">
        <v>1690</v>
      </c>
      <c r="G649" s="72" t="s">
        <v>3367</v>
      </c>
      <c r="H649" s="78" t="s">
        <v>1101</v>
      </c>
      <c r="I649" s="78">
        <v>22</v>
      </c>
      <c r="J649" s="300">
        <v>394.9</v>
      </c>
      <c r="K649" s="78"/>
      <c r="L649" s="300">
        <v>1016</v>
      </c>
      <c r="M649" s="72"/>
      <c r="O649" s="78" t="s">
        <v>3201</v>
      </c>
      <c r="P649" s="72" t="s">
        <v>1404</v>
      </c>
      <c r="Q649" s="125"/>
      <c r="R649" s="164">
        <v>0.8</v>
      </c>
      <c r="S649" s="110">
        <v>-9</v>
      </c>
      <c r="AA649" s="195"/>
      <c r="AB649" s="195"/>
      <c r="AC649" s="195"/>
      <c r="AD649" s="72"/>
      <c r="AE649" s="316">
        <v>0.62</v>
      </c>
      <c r="AF649" s="195"/>
      <c r="AG649" s="195">
        <v>0.38</v>
      </c>
      <c r="AH649" s="72"/>
      <c r="AQ649" s="178" t="s">
        <v>824</v>
      </c>
      <c r="AR649" s="66">
        <v>1.028</v>
      </c>
      <c r="AS649" s="66">
        <v>3.0840000000000001</v>
      </c>
      <c r="AU649" s="276">
        <v>2448.38</v>
      </c>
      <c r="AV649" s="276">
        <v>1500.6200000000001</v>
      </c>
      <c r="AW649" s="276">
        <v>2516.9346400000004</v>
      </c>
      <c r="AX649" s="95">
        <v>15.260391609811307</v>
      </c>
      <c r="AY649" s="276">
        <v>4627.9120800000001</v>
      </c>
      <c r="AZ649" s="95">
        <v>51.87596376532192</v>
      </c>
      <c r="BA649" s="178"/>
      <c r="BB649" s="98" t="s">
        <v>722</v>
      </c>
      <c r="BC649" s="270" t="s">
        <v>1126</v>
      </c>
      <c r="BD649" s="152">
        <v>48.402200000000001</v>
      </c>
      <c r="BE649" s="152">
        <v>7.0000000000000007E-2</v>
      </c>
      <c r="BF649" s="152">
        <v>0.77227999999999997</v>
      </c>
      <c r="BG649" s="152">
        <v>0.13</v>
      </c>
      <c r="BH649" s="152">
        <v>17.062000000000001</v>
      </c>
      <c r="BI649" s="152">
        <v>0.04</v>
      </c>
      <c r="BJ649" s="152"/>
      <c r="BK649" s="152"/>
      <c r="BL649" s="152"/>
      <c r="BM649" s="152"/>
      <c r="BN649" s="152">
        <v>7.5072799999999997</v>
      </c>
      <c r="BO649" s="152">
        <v>0.31</v>
      </c>
      <c r="BP649" s="152">
        <v>0.17061999999999999</v>
      </c>
      <c r="BQ649" s="152">
        <v>0.11</v>
      </c>
      <c r="BR649" s="152">
        <v>3.8703799999999999</v>
      </c>
      <c r="BS649" s="152">
        <v>0.1</v>
      </c>
      <c r="BT649" s="152"/>
      <c r="BU649" s="152"/>
      <c r="BV649" s="152"/>
      <c r="BW649" s="152"/>
      <c r="BX649" s="152">
        <v>8.6028400000000005</v>
      </c>
      <c r="BY649" s="152">
        <v>0.11</v>
      </c>
      <c r="BZ649" s="152">
        <v>2.7837999999999998</v>
      </c>
      <c r="CA649" s="152">
        <v>0.31</v>
      </c>
      <c r="CB649" s="152">
        <v>0.67349999999999999</v>
      </c>
      <c r="CC649" s="152">
        <v>0.04</v>
      </c>
      <c r="CD649" s="72"/>
      <c r="CE649" s="72"/>
      <c r="CF649" s="72"/>
      <c r="CG649" s="72"/>
      <c r="CH649" s="72"/>
      <c r="CI649" s="72"/>
      <c r="CJ649" s="72"/>
      <c r="CK649" s="72"/>
      <c r="CL649" s="72"/>
      <c r="CM649" s="72"/>
      <c r="CN649" s="72"/>
      <c r="CO649" s="72"/>
      <c r="CP649" s="72"/>
      <c r="CQ649" s="72"/>
      <c r="CR649" s="72"/>
      <c r="CS649" s="72"/>
      <c r="CT649" s="72"/>
      <c r="CU649" s="72"/>
      <c r="CV649" s="72"/>
      <c r="CW649" s="72"/>
      <c r="CX649" s="72"/>
      <c r="CY649" s="72"/>
      <c r="CZ649" s="72"/>
      <c r="DA649" s="72"/>
      <c r="DB649" s="72"/>
      <c r="DC649" s="72"/>
      <c r="DD649" s="72"/>
      <c r="DE649" s="72"/>
      <c r="DF649" s="72"/>
      <c r="DG649" s="72"/>
      <c r="DH649" s="78">
        <v>89.8</v>
      </c>
      <c r="DJ649" s="77">
        <f t="shared" si="412"/>
        <v>10.200000000000003</v>
      </c>
      <c r="DK649" s="72">
        <v>1</v>
      </c>
      <c r="DO649" s="358">
        <v>8.1</v>
      </c>
      <c r="DP649" s="72"/>
      <c r="DQ649" s="374"/>
      <c r="DR649" s="72"/>
      <c r="DS649" s="246"/>
      <c r="DU649" s="96"/>
      <c r="DW649" s="178"/>
      <c r="DX649" s="304">
        <f t="shared" si="413"/>
        <v>53.900000000000006</v>
      </c>
      <c r="DY649" s="77">
        <f t="shared" si="414"/>
        <v>7.7951002227171509E-2</v>
      </c>
      <c r="DZ649" s="304">
        <f t="shared" si="415"/>
        <v>0.86</v>
      </c>
      <c r="EA649" s="77">
        <f t="shared" si="416"/>
        <v>0.1447661469933185</v>
      </c>
      <c r="EB649" s="304">
        <f t="shared" si="417"/>
        <v>19.000000000000004</v>
      </c>
      <c r="EC649" s="77">
        <f t="shared" si="418"/>
        <v>4.4543429844098002E-2</v>
      </c>
      <c r="ED649" s="304">
        <f t="shared" si="419"/>
        <v>8.36</v>
      </c>
      <c r="EE649" s="77">
        <f t="shared" si="420"/>
        <v>0.34521158129175944</v>
      </c>
      <c r="EF649" s="304">
        <f t="shared" si="421"/>
        <v>0.19</v>
      </c>
      <c r="EG649" s="77">
        <f t="shared" si="422"/>
        <v>0.12249443207126949</v>
      </c>
      <c r="EH649" s="304">
        <f t="shared" si="423"/>
        <v>4.3099999999999996</v>
      </c>
      <c r="EI649" s="77">
        <f t="shared" si="424"/>
        <v>0.111358574610245</v>
      </c>
      <c r="EJ649" s="304">
        <f t="shared" si="425"/>
        <v>9.5800000000000018</v>
      </c>
      <c r="EK649" s="77">
        <f t="shared" si="426"/>
        <v>0.1224944320712695</v>
      </c>
      <c r="EL649" s="304">
        <f t="shared" si="427"/>
        <v>3.1</v>
      </c>
      <c r="EM649" s="77">
        <f t="shared" si="428"/>
        <v>0.3452115812917595</v>
      </c>
      <c r="EN649" s="304">
        <f t="shared" si="429"/>
        <v>0.75</v>
      </c>
      <c r="EO649" s="77">
        <f t="shared" si="430"/>
        <v>4.4543429844097995E-2</v>
      </c>
      <c r="EP649" s="304">
        <f t="shared" si="431"/>
        <v>0</v>
      </c>
      <c r="EQ649" s="77" t="e">
        <f t="shared" si="432"/>
        <v>#DIV/0!</v>
      </c>
      <c r="ER649" s="77">
        <f t="shared" si="433"/>
        <v>100</v>
      </c>
      <c r="ES649" s="77">
        <f t="shared" si="434"/>
        <v>0</v>
      </c>
    </row>
    <row r="650" spans="1:149" s="77" customFormat="1" x14ac:dyDescent="0.45">
      <c r="A650" s="78" t="s">
        <v>1445</v>
      </c>
      <c r="B650" s="178" t="s">
        <v>3404</v>
      </c>
      <c r="C650" s="77" t="s">
        <v>3441</v>
      </c>
      <c r="D650" s="77" t="s">
        <v>3669</v>
      </c>
      <c r="E650" s="78" t="s">
        <v>637</v>
      </c>
      <c r="F650" s="78" t="s">
        <v>1691</v>
      </c>
      <c r="G650" s="72" t="s">
        <v>3367</v>
      </c>
      <c r="H650" s="78" t="s">
        <v>1101</v>
      </c>
      <c r="I650" s="78">
        <v>22</v>
      </c>
      <c r="J650" s="300">
        <v>394.9</v>
      </c>
      <c r="K650" s="78"/>
      <c r="L650" s="300">
        <v>1016</v>
      </c>
      <c r="M650" s="72"/>
      <c r="O650" s="78" t="s">
        <v>3489</v>
      </c>
      <c r="P650" s="72" t="s">
        <v>3212</v>
      </c>
      <c r="Q650" s="125"/>
      <c r="R650" s="164">
        <v>0.4</v>
      </c>
      <c r="S650" s="110">
        <v>-9.4</v>
      </c>
      <c r="AA650" s="195"/>
      <c r="AB650" s="195"/>
      <c r="AC650" s="195"/>
      <c r="AD650" s="72"/>
      <c r="AE650" s="316">
        <v>1</v>
      </c>
      <c r="AF650" s="195"/>
      <c r="AG650" s="195">
        <v>0</v>
      </c>
      <c r="AH650" s="72"/>
      <c r="AQ650" s="178"/>
      <c r="AR650" s="66">
        <v>1.0049999999999999</v>
      </c>
      <c r="AS650" s="66"/>
      <c r="AU650" s="276">
        <v>3949</v>
      </c>
      <c r="AV650" s="276"/>
      <c r="AW650" s="276">
        <v>3968.7449999999994</v>
      </c>
      <c r="AX650" s="95"/>
      <c r="AY650" s="276"/>
      <c r="AZ650" s="95"/>
      <c r="BA650" s="178"/>
      <c r="BB650" s="98" t="s">
        <v>722</v>
      </c>
      <c r="BC650" s="270" t="s">
        <v>1126</v>
      </c>
      <c r="BD650" s="152">
        <v>49.779899999999998</v>
      </c>
      <c r="BE650" s="152">
        <v>0.05</v>
      </c>
      <c r="BF650" s="152">
        <v>0.81576000000000004</v>
      </c>
      <c r="BG650" s="152">
        <v>0.08</v>
      </c>
      <c r="BH650" s="152">
        <v>17.334900000000001</v>
      </c>
      <c r="BI650" s="152">
        <v>0.02</v>
      </c>
      <c r="BJ650" s="152"/>
      <c r="BK650" s="152"/>
      <c r="BL650" s="152"/>
      <c r="BM650" s="152"/>
      <c r="BN650" s="152">
        <v>7.6940999999999997</v>
      </c>
      <c r="BO650" s="152">
        <v>0.24</v>
      </c>
      <c r="BP650" s="152">
        <v>0.12051000000000001</v>
      </c>
      <c r="BQ650" s="152">
        <v>0.02</v>
      </c>
      <c r="BR650" s="152">
        <v>4.1900399999999998</v>
      </c>
      <c r="BS650" s="152">
        <v>0.04</v>
      </c>
      <c r="BT650" s="152"/>
      <c r="BU650" s="152"/>
      <c r="BV650" s="152"/>
      <c r="BW650" s="152"/>
      <c r="BX650" s="152">
        <v>8.7694200000000002</v>
      </c>
      <c r="BY650" s="152">
        <v>7.0000000000000007E-2</v>
      </c>
      <c r="BZ650" s="152">
        <v>3.2444999999999999</v>
      </c>
      <c r="CA650" s="152">
        <v>0.08</v>
      </c>
      <c r="CB650" s="152">
        <v>0.76941000000000004</v>
      </c>
      <c r="CC650" s="152">
        <v>0.04</v>
      </c>
      <c r="CD650" s="72"/>
      <c r="CE650" s="72"/>
      <c r="CF650" s="72"/>
      <c r="CG650" s="72"/>
      <c r="CH650" s="72"/>
      <c r="CI650" s="72"/>
      <c r="CJ650" s="72"/>
      <c r="CK650" s="72"/>
      <c r="CL650" s="72"/>
      <c r="CM650" s="72"/>
      <c r="CN650" s="72"/>
      <c r="CO650" s="72"/>
      <c r="CP650" s="72"/>
      <c r="CQ650" s="72"/>
      <c r="CR650" s="72"/>
      <c r="CS650" s="72"/>
      <c r="CT650" s="72"/>
      <c r="CU650" s="72"/>
      <c r="CV650" s="72"/>
      <c r="CW650" s="72"/>
      <c r="CX650" s="72"/>
      <c r="CY650" s="72"/>
      <c r="CZ650" s="72"/>
      <c r="DA650" s="72"/>
      <c r="DB650" s="72"/>
      <c r="DC650" s="72"/>
      <c r="DD650" s="72"/>
      <c r="DE650" s="72"/>
      <c r="DF650" s="72"/>
      <c r="DG650" s="72"/>
      <c r="DH650" s="78">
        <v>92.7</v>
      </c>
      <c r="DJ650" s="77">
        <f t="shared" si="412"/>
        <v>7.2999999999999972</v>
      </c>
      <c r="DK650" s="72">
        <v>0.96</v>
      </c>
      <c r="DO650" s="358">
        <v>5.4</v>
      </c>
      <c r="DP650" s="72"/>
      <c r="DQ650" s="374"/>
      <c r="DR650" s="72"/>
      <c r="DS650" s="246"/>
      <c r="DU650" s="96"/>
      <c r="DW650" s="178"/>
      <c r="DX650" s="304">
        <f t="shared" si="413"/>
        <v>53.699999999999989</v>
      </c>
      <c r="DY650" s="77">
        <f t="shared" si="414"/>
        <v>5.3937432578209266E-2</v>
      </c>
      <c r="DZ650" s="304">
        <f t="shared" si="415"/>
        <v>0.88</v>
      </c>
      <c r="EA650" s="77">
        <f t="shared" si="416"/>
        <v>8.6299892125134836E-2</v>
      </c>
      <c r="EB650" s="304">
        <f t="shared" si="417"/>
        <v>18.7</v>
      </c>
      <c r="EC650" s="77">
        <f t="shared" si="418"/>
        <v>2.1574973031283709E-2</v>
      </c>
      <c r="ED650" s="304">
        <f t="shared" si="419"/>
        <v>8.2999999999999989</v>
      </c>
      <c r="EE650" s="77">
        <f t="shared" si="420"/>
        <v>0.25889967637540451</v>
      </c>
      <c r="EF650" s="304">
        <f t="shared" si="421"/>
        <v>0.13</v>
      </c>
      <c r="EG650" s="77">
        <f t="shared" si="422"/>
        <v>2.1574973031283712E-2</v>
      </c>
      <c r="EH650" s="304">
        <f t="shared" si="423"/>
        <v>4.5199999999999996</v>
      </c>
      <c r="EI650" s="77">
        <f t="shared" si="424"/>
        <v>4.3149946062567425E-2</v>
      </c>
      <c r="EJ650" s="304">
        <f t="shared" si="425"/>
        <v>9.4600000000000009</v>
      </c>
      <c r="EK650" s="77">
        <f t="shared" si="426"/>
        <v>7.5512405609493002E-2</v>
      </c>
      <c r="EL650" s="304">
        <f t="shared" si="427"/>
        <v>3.4999999999999996</v>
      </c>
      <c r="EM650" s="77">
        <f t="shared" si="428"/>
        <v>8.6299892125134836E-2</v>
      </c>
      <c r="EN650" s="304">
        <f t="shared" si="429"/>
        <v>0.83</v>
      </c>
      <c r="EO650" s="77">
        <f t="shared" si="430"/>
        <v>4.3149946062567418E-2</v>
      </c>
      <c r="EP650" s="304">
        <f t="shared" si="431"/>
        <v>0</v>
      </c>
      <c r="EQ650" s="77" t="e">
        <f t="shared" si="432"/>
        <v>#DIV/0!</v>
      </c>
      <c r="ER650" s="77">
        <f t="shared" si="433"/>
        <v>100</v>
      </c>
      <c r="ES650" s="77">
        <f t="shared" si="434"/>
        <v>0</v>
      </c>
    </row>
    <row r="651" spans="1:149" s="77" customFormat="1" x14ac:dyDescent="0.45">
      <c r="A651" s="78" t="s">
        <v>1445</v>
      </c>
      <c r="B651" s="178" t="s">
        <v>3404</v>
      </c>
      <c r="C651" s="77" t="s">
        <v>3441</v>
      </c>
      <c r="D651" s="77" t="s">
        <v>3669</v>
      </c>
      <c r="E651" s="78" t="s">
        <v>637</v>
      </c>
      <c r="F651" s="78" t="s">
        <v>1692</v>
      </c>
      <c r="G651" s="72" t="s">
        <v>3367</v>
      </c>
      <c r="H651" s="78" t="s">
        <v>1101</v>
      </c>
      <c r="I651" s="78">
        <v>22</v>
      </c>
      <c r="J651" s="300">
        <v>394.9</v>
      </c>
      <c r="K651" s="78"/>
      <c r="L651" s="300">
        <v>1016</v>
      </c>
      <c r="M651" s="72"/>
      <c r="O651" s="78" t="s">
        <v>3664</v>
      </c>
      <c r="P651" s="72" t="s">
        <v>3211</v>
      </c>
      <c r="Q651" s="125"/>
      <c r="R651" s="164">
        <v>0.2</v>
      </c>
      <c r="S651" s="110">
        <v>-9.6</v>
      </c>
      <c r="AA651" s="195"/>
      <c r="AB651" s="195"/>
      <c r="AC651" s="195"/>
      <c r="AD651" s="72"/>
      <c r="AE651" s="316">
        <v>0.79</v>
      </c>
      <c r="AF651" s="195"/>
      <c r="AG651" s="195">
        <v>0.21</v>
      </c>
      <c r="AH651" s="72"/>
      <c r="AQ651" s="178" t="s">
        <v>824</v>
      </c>
      <c r="AR651" s="66">
        <v>1.0109999999999999</v>
      </c>
      <c r="AS651" s="66">
        <v>3.2069999999999999</v>
      </c>
      <c r="AU651" s="276">
        <v>3119.71</v>
      </c>
      <c r="AV651" s="276">
        <v>829.28999999999985</v>
      </c>
      <c r="AW651" s="276">
        <v>3154.0268099999998</v>
      </c>
      <c r="AX651" s="95">
        <v>18.815567962529776</v>
      </c>
      <c r="AY651" s="276">
        <v>2659.5330299999996</v>
      </c>
      <c r="AZ651" s="95">
        <v>29.811681101979101</v>
      </c>
      <c r="BA651" s="178"/>
      <c r="BB651" s="98" t="s">
        <v>722</v>
      </c>
      <c r="BC651" s="270" t="s">
        <v>1126</v>
      </c>
      <c r="BD651" s="152">
        <v>52.302300000000002</v>
      </c>
      <c r="BE651" s="152">
        <v>0.06</v>
      </c>
      <c r="BF651" s="152">
        <v>0.94838999999999996</v>
      </c>
      <c r="BG651" s="152">
        <v>0.1</v>
      </c>
      <c r="BH651" s="152">
        <v>16.6203</v>
      </c>
      <c r="BI651" s="152">
        <v>0.04</v>
      </c>
      <c r="BJ651" s="152"/>
      <c r="BK651" s="152"/>
      <c r="BL651" s="152"/>
      <c r="BM651" s="152"/>
      <c r="BN651" s="152">
        <v>9.0707400000000007</v>
      </c>
      <c r="BO651" s="152">
        <v>0.36</v>
      </c>
      <c r="BP651" s="152">
        <v>0.16902</v>
      </c>
      <c r="BQ651" s="152">
        <v>0.06</v>
      </c>
      <c r="BR651" s="152">
        <v>3.4179599999999999</v>
      </c>
      <c r="BS651" s="152">
        <v>7.0000000000000007E-2</v>
      </c>
      <c r="BT651" s="152"/>
      <c r="BU651" s="152"/>
      <c r="BV651" s="152"/>
      <c r="BW651" s="152"/>
      <c r="BX651" s="152">
        <v>7.2396900000000004</v>
      </c>
      <c r="BY651" s="152">
        <v>0.02</v>
      </c>
      <c r="BZ651" s="152">
        <v>2.9954100000000001</v>
      </c>
      <c r="CA651" s="152">
        <v>0.24</v>
      </c>
      <c r="CB651" s="152">
        <v>1.08924</v>
      </c>
      <c r="CC651" s="152">
        <v>0.04</v>
      </c>
      <c r="CD651" s="72"/>
      <c r="CE651" s="72"/>
      <c r="CF651" s="72"/>
      <c r="CG651" s="72"/>
      <c r="CH651" s="72"/>
      <c r="CI651" s="72"/>
      <c r="CJ651" s="72"/>
      <c r="CK651" s="72"/>
      <c r="CL651" s="72"/>
      <c r="CM651" s="72"/>
      <c r="CN651" s="72"/>
      <c r="CO651" s="72"/>
      <c r="CP651" s="72"/>
      <c r="CQ651" s="72"/>
      <c r="CR651" s="72"/>
      <c r="CS651" s="72"/>
      <c r="CT651" s="72"/>
      <c r="CU651" s="72"/>
      <c r="CV651" s="72"/>
      <c r="CW651" s="72"/>
      <c r="CX651" s="72"/>
      <c r="CY651" s="72"/>
      <c r="CZ651" s="72"/>
      <c r="DA651" s="72"/>
      <c r="DB651" s="72"/>
      <c r="DC651" s="72"/>
      <c r="DD651" s="72"/>
      <c r="DE651" s="72"/>
      <c r="DF651" s="72"/>
      <c r="DG651" s="72"/>
      <c r="DH651" s="78">
        <v>93.9</v>
      </c>
      <c r="DJ651" s="77">
        <f t="shared" si="412"/>
        <v>6.0999999999999943</v>
      </c>
      <c r="DK651" s="72">
        <v>0.69</v>
      </c>
      <c r="DO651" s="358">
        <v>4.3</v>
      </c>
      <c r="DP651" s="72"/>
      <c r="DQ651" s="374"/>
      <c r="DR651" s="72"/>
      <c r="DS651" s="246"/>
      <c r="DU651" s="96"/>
      <c r="DW651" s="178"/>
      <c r="DX651" s="304">
        <f t="shared" si="413"/>
        <v>55.699999999999996</v>
      </c>
      <c r="DY651" s="77">
        <f t="shared" si="414"/>
        <v>6.3897763578274744E-2</v>
      </c>
      <c r="DZ651" s="304">
        <f t="shared" si="415"/>
        <v>1.01</v>
      </c>
      <c r="EA651" s="77">
        <f t="shared" si="416"/>
        <v>0.10649627263045794</v>
      </c>
      <c r="EB651" s="304">
        <f t="shared" si="417"/>
        <v>17.7</v>
      </c>
      <c r="EC651" s="77">
        <f t="shared" si="418"/>
        <v>4.2598509052183167E-2</v>
      </c>
      <c r="ED651" s="304">
        <f t="shared" si="419"/>
        <v>9.66</v>
      </c>
      <c r="EE651" s="77">
        <f t="shared" si="420"/>
        <v>0.38338658146964855</v>
      </c>
      <c r="EF651" s="304">
        <f t="shared" si="421"/>
        <v>0.18</v>
      </c>
      <c r="EG651" s="77">
        <f t="shared" si="422"/>
        <v>6.3897763578274758E-2</v>
      </c>
      <c r="EH651" s="304">
        <f t="shared" si="423"/>
        <v>3.6399999999999997</v>
      </c>
      <c r="EI651" s="77">
        <f t="shared" si="424"/>
        <v>7.454739084132056E-2</v>
      </c>
      <c r="EJ651" s="304">
        <f t="shared" si="425"/>
        <v>7.71</v>
      </c>
      <c r="EK651" s="77">
        <f t="shared" si="426"/>
        <v>2.1299254526091587E-2</v>
      </c>
      <c r="EL651" s="304">
        <f t="shared" si="427"/>
        <v>3.19</v>
      </c>
      <c r="EM651" s="77">
        <f t="shared" si="428"/>
        <v>0.25559105431309903</v>
      </c>
      <c r="EN651" s="304">
        <f t="shared" si="429"/>
        <v>1.1599999999999999</v>
      </c>
      <c r="EO651" s="77">
        <f t="shared" si="430"/>
        <v>4.2598509052183167E-2</v>
      </c>
      <c r="EP651" s="304">
        <f t="shared" si="431"/>
        <v>0</v>
      </c>
      <c r="EQ651" s="77" t="e">
        <f t="shared" si="432"/>
        <v>#DIV/0!</v>
      </c>
      <c r="ER651" s="77">
        <f t="shared" si="433"/>
        <v>100</v>
      </c>
      <c r="ES651" s="77">
        <f t="shared" si="434"/>
        <v>0</v>
      </c>
    </row>
    <row r="652" spans="1:149" s="77" customFormat="1" x14ac:dyDescent="0.45">
      <c r="A652" s="78" t="s">
        <v>1445</v>
      </c>
      <c r="B652" s="178" t="s">
        <v>3404</v>
      </c>
      <c r="C652" s="77" t="s">
        <v>3441</v>
      </c>
      <c r="D652" s="77" t="s">
        <v>3669</v>
      </c>
      <c r="E652" s="78" t="s">
        <v>637</v>
      </c>
      <c r="F652" s="78" t="s">
        <v>1693</v>
      </c>
      <c r="G652" s="72" t="s">
        <v>3367</v>
      </c>
      <c r="H652" s="78" t="s">
        <v>1101</v>
      </c>
      <c r="I652" s="78">
        <v>60</v>
      </c>
      <c r="J652" s="300">
        <v>400.2</v>
      </c>
      <c r="K652" s="78"/>
      <c r="L652" s="300">
        <v>945</v>
      </c>
      <c r="M652" s="72"/>
      <c r="O652" s="78" t="s">
        <v>1134</v>
      </c>
      <c r="P652" s="72" t="s">
        <v>3184</v>
      </c>
      <c r="Q652" s="125"/>
      <c r="R652" s="164">
        <v>1.3</v>
      </c>
      <c r="S652" s="110">
        <v>-9.6999999999999993</v>
      </c>
      <c r="AA652" s="195"/>
      <c r="AB652" s="195"/>
      <c r="AC652" s="195"/>
      <c r="AD652" s="72"/>
      <c r="AE652" s="316">
        <v>0.61</v>
      </c>
      <c r="AF652" s="195"/>
      <c r="AG652" s="195">
        <v>0.39</v>
      </c>
      <c r="AH652" s="72"/>
      <c r="AQ652" s="178" t="s">
        <v>824</v>
      </c>
      <c r="AR652" s="66">
        <v>0.98699999999999999</v>
      </c>
      <c r="AS652" s="66">
        <v>3.33</v>
      </c>
      <c r="AU652" s="276">
        <v>2441.2199999999998</v>
      </c>
      <c r="AV652" s="276">
        <v>1560.78</v>
      </c>
      <c r="AW652" s="276">
        <v>2409.4841399999996</v>
      </c>
      <c r="AX652" s="95">
        <v>13.999932487026465</v>
      </c>
      <c r="AY652" s="276">
        <v>5197.3973999999998</v>
      </c>
      <c r="AZ652" s="95">
        <v>58.1028626605667</v>
      </c>
      <c r="BA652" s="178"/>
      <c r="BB652" s="98" t="s">
        <v>722</v>
      </c>
      <c r="BC652" s="270" t="s">
        <v>1126</v>
      </c>
      <c r="BD652" s="152">
        <v>53.706899999999997</v>
      </c>
      <c r="BE652" s="152">
        <v>0.08</v>
      </c>
      <c r="BF652" s="152">
        <v>0.48344999999999999</v>
      </c>
      <c r="BG652" s="152">
        <v>7.0000000000000007E-2</v>
      </c>
      <c r="BH652" s="152">
        <v>17.140499999999999</v>
      </c>
      <c r="BI652" s="152">
        <v>0.03</v>
      </c>
      <c r="BJ652" s="152"/>
      <c r="BK652" s="152"/>
      <c r="BL652" s="152"/>
      <c r="BM652" s="152"/>
      <c r="BN652" s="152">
        <v>4.6762800000000002</v>
      </c>
      <c r="BO652" s="152">
        <v>7.0000000000000007E-2</v>
      </c>
      <c r="BP652" s="152">
        <v>0.17580000000000001</v>
      </c>
      <c r="BQ652" s="152">
        <v>0.06</v>
      </c>
      <c r="BR652" s="152">
        <v>1.50309</v>
      </c>
      <c r="BS652" s="152">
        <v>0.08</v>
      </c>
      <c r="BT652" s="152"/>
      <c r="BU652" s="152"/>
      <c r="BV652" s="152"/>
      <c r="BW652" s="152"/>
      <c r="BX652" s="152">
        <v>6.6188700000000003</v>
      </c>
      <c r="BY652" s="152">
        <v>0.13</v>
      </c>
      <c r="BZ652" s="152">
        <v>2.5666799999999999</v>
      </c>
      <c r="CA652" s="152">
        <v>7.0000000000000007E-2</v>
      </c>
      <c r="CB652" s="152">
        <v>0.97568999999999995</v>
      </c>
      <c r="CC652" s="152">
        <v>0.12</v>
      </c>
      <c r="CD652" s="72"/>
      <c r="CE652" s="72"/>
      <c r="CF652" s="72"/>
      <c r="CG652" s="72"/>
      <c r="CH652" s="72"/>
      <c r="CI652" s="72"/>
      <c r="CJ652" s="72"/>
      <c r="CK652" s="72"/>
      <c r="CL652" s="72"/>
      <c r="CM652" s="72"/>
      <c r="CN652" s="72"/>
      <c r="CO652" s="72"/>
      <c r="CP652" s="72"/>
      <c r="CQ652" s="72"/>
      <c r="CR652" s="72"/>
      <c r="CS652" s="72"/>
      <c r="CT652" s="72"/>
      <c r="CU652" s="72"/>
      <c r="CV652" s="72"/>
      <c r="CW652" s="72"/>
      <c r="CX652" s="72"/>
      <c r="CY652" s="72"/>
      <c r="CZ652" s="72"/>
      <c r="DA652" s="72"/>
      <c r="DB652" s="72"/>
      <c r="DC652" s="72"/>
      <c r="DD652" s="72"/>
      <c r="DE652" s="72"/>
      <c r="DF652" s="72"/>
      <c r="DG652" s="72"/>
      <c r="DH652" s="78">
        <v>87.9</v>
      </c>
      <c r="DJ652" s="77">
        <f t="shared" si="412"/>
        <v>12.099999999999994</v>
      </c>
      <c r="DK652" s="72">
        <v>0.64</v>
      </c>
      <c r="DO652" s="358">
        <v>8.1999999999999993</v>
      </c>
      <c r="DP652" s="72"/>
      <c r="DQ652" s="374"/>
      <c r="DR652" s="72"/>
      <c r="DS652" s="246"/>
      <c r="DU652" s="96"/>
      <c r="DW652" s="178"/>
      <c r="DX652" s="304">
        <f t="shared" si="413"/>
        <v>61.099999999999987</v>
      </c>
      <c r="DY652" s="77">
        <f t="shared" si="414"/>
        <v>9.1012514220705332E-2</v>
      </c>
      <c r="DZ652" s="304">
        <f t="shared" si="415"/>
        <v>0.54999999999999993</v>
      </c>
      <c r="EA652" s="77">
        <f t="shared" si="416"/>
        <v>7.9635949943117179E-2</v>
      </c>
      <c r="EB652" s="304">
        <f t="shared" si="417"/>
        <v>19.499999999999996</v>
      </c>
      <c r="EC652" s="77">
        <f t="shared" si="418"/>
        <v>3.4129692832764499E-2</v>
      </c>
      <c r="ED652" s="304">
        <f t="shared" si="419"/>
        <v>5.3199999999999994</v>
      </c>
      <c r="EE652" s="77">
        <f t="shared" si="420"/>
        <v>7.9635949943117165E-2</v>
      </c>
      <c r="EF652" s="304">
        <f t="shared" si="421"/>
        <v>0.2</v>
      </c>
      <c r="EG652" s="77">
        <f t="shared" si="422"/>
        <v>6.8259385665529013E-2</v>
      </c>
      <c r="EH652" s="304">
        <f t="shared" si="423"/>
        <v>1.71</v>
      </c>
      <c r="EI652" s="77">
        <f t="shared" si="424"/>
        <v>9.1012514220705346E-2</v>
      </c>
      <c r="EJ652" s="304">
        <f t="shared" si="425"/>
        <v>7.5299999999999994</v>
      </c>
      <c r="EK652" s="77">
        <f t="shared" si="426"/>
        <v>0.14789533560864618</v>
      </c>
      <c r="EL652" s="304">
        <f t="shared" si="427"/>
        <v>2.9199999999999995</v>
      </c>
      <c r="EM652" s="77">
        <f t="shared" si="428"/>
        <v>7.9635949943117179E-2</v>
      </c>
      <c r="EN652" s="304">
        <f t="shared" si="429"/>
        <v>1.1099999999999999</v>
      </c>
      <c r="EO652" s="77">
        <f t="shared" si="430"/>
        <v>0.136518771331058</v>
      </c>
      <c r="EP652" s="304">
        <f t="shared" si="431"/>
        <v>0</v>
      </c>
      <c r="EQ652" s="77" t="e">
        <f t="shared" si="432"/>
        <v>#DIV/0!</v>
      </c>
      <c r="ER652" s="77">
        <f t="shared" si="433"/>
        <v>100</v>
      </c>
      <c r="ES652" s="77">
        <f t="shared" si="434"/>
        <v>0</v>
      </c>
    </row>
    <row r="653" spans="1:149" s="77" customFormat="1" x14ac:dyDescent="0.45">
      <c r="A653" s="78" t="s">
        <v>1445</v>
      </c>
      <c r="B653" s="178" t="s">
        <v>3404</v>
      </c>
      <c r="C653" s="77" t="s">
        <v>3441</v>
      </c>
      <c r="D653" s="77" t="s">
        <v>3669</v>
      </c>
      <c r="E653" s="78" t="s">
        <v>637</v>
      </c>
      <c r="F653" s="78" t="s">
        <v>1694</v>
      </c>
      <c r="G653" s="72" t="s">
        <v>3367</v>
      </c>
      <c r="H653" s="78" t="s">
        <v>1101</v>
      </c>
      <c r="I653" s="78">
        <v>60</v>
      </c>
      <c r="J653" s="300">
        <v>400.2</v>
      </c>
      <c r="K653" s="78"/>
      <c r="L653" s="300">
        <v>945</v>
      </c>
      <c r="M653" s="72"/>
      <c r="O653" s="78" t="s">
        <v>3457</v>
      </c>
      <c r="P653" s="72" t="s">
        <v>3184</v>
      </c>
      <c r="Q653" s="125"/>
      <c r="R653" s="164">
        <v>1.2</v>
      </c>
      <c r="S653" s="110">
        <v>-9.8000000000000007</v>
      </c>
      <c r="AA653" s="195"/>
      <c r="AB653" s="195"/>
      <c r="AC653" s="195"/>
      <c r="AD653" s="72"/>
      <c r="AE653" s="316">
        <v>1</v>
      </c>
      <c r="AF653" s="195"/>
      <c r="AG653" s="195">
        <v>0</v>
      </c>
      <c r="AH653" s="72"/>
      <c r="AQ653" s="178"/>
      <c r="AR653" s="66">
        <v>0.95550000000000002</v>
      </c>
      <c r="AS653" s="66"/>
      <c r="AU653" s="276">
        <v>4002</v>
      </c>
      <c r="AV653" s="276"/>
      <c r="AW653" s="276">
        <v>3823.9110000000001</v>
      </c>
      <c r="AX653" s="95"/>
      <c r="AY653" s="276"/>
      <c r="AZ653" s="95"/>
      <c r="BA653" s="178"/>
      <c r="BB653" s="98" t="s">
        <v>722</v>
      </c>
      <c r="BC653" s="270" t="s">
        <v>1126</v>
      </c>
      <c r="BD653" s="152">
        <v>58.695</v>
      </c>
      <c r="BE653" s="152">
        <v>0.12</v>
      </c>
      <c r="BF653" s="152">
        <v>0.41860000000000003</v>
      </c>
      <c r="BG653" s="152">
        <v>0.08</v>
      </c>
      <c r="BH653" s="152">
        <v>16.38</v>
      </c>
      <c r="BI653" s="152">
        <v>0.04</v>
      </c>
      <c r="BJ653" s="152"/>
      <c r="BK653" s="152"/>
      <c r="BL653" s="152"/>
      <c r="BM653" s="152"/>
      <c r="BN653" s="152">
        <v>4.6501000000000001</v>
      </c>
      <c r="BO653" s="152">
        <v>0.63</v>
      </c>
      <c r="BP653" s="152">
        <v>0.1729</v>
      </c>
      <c r="BQ653" s="152">
        <v>0.03</v>
      </c>
      <c r="BR653" s="152">
        <v>1.3559000000000001</v>
      </c>
      <c r="BS653" s="152">
        <v>0.26</v>
      </c>
      <c r="BT653" s="152"/>
      <c r="BU653" s="152"/>
      <c r="BV653" s="152"/>
      <c r="BW653" s="152"/>
      <c r="BX653" s="152">
        <v>5.1142000000000003</v>
      </c>
      <c r="BY653" s="152">
        <v>0.12</v>
      </c>
      <c r="BZ653" s="152">
        <v>2.8847</v>
      </c>
      <c r="CA653" s="152">
        <v>0.35</v>
      </c>
      <c r="CB653" s="152">
        <v>1.3376999999999999</v>
      </c>
      <c r="CC653" s="152">
        <v>0.01</v>
      </c>
      <c r="CD653" s="72"/>
      <c r="CE653" s="72"/>
      <c r="CF653" s="72"/>
      <c r="CG653" s="72"/>
      <c r="CH653" s="72"/>
      <c r="CI653" s="72"/>
      <c r="CJ653" s="72"/>
      <c r="CK653" s="72"/>
      <c r="CL653" s="72"/>
      <c r="CM653" s="72"/>
      <c r="CN653" s="72"/>
      <c r="CO653" s="72"/>
      <c r="CP653" s="72"/>
      <c r="CQ653" s="72"/>
      <c r="CR653" s="72"/>
      <c r="CS653" s="72"/>
      <c r="CT653" s="72"/>
      <c r="CU653" s="72"/>
      <c r="CV653" s="72"/>
      <c r="CW653" s="72"/>
      <c r="CX653" s="72"/>
      <c r="CY653" s="72"/>
      <c r="CZ653" s="72"/>
      <c r="DA653" s="72"/>
      <c r="DB653" s="72"/>
      <c r="DC653" s="72"/>
      <c r="DD653" s="72"/>
      <c r="DE653" s="72"/>
      <c r="DF653" s="72"/>
      <c r="DG653" s="72"/>
      <c r="DH653" s="78">
        <v>91</v>
      </c>
      <c r="DJ653" s="77">
        <f t="shared" si="412"/>
        <v>9</v>
      </c>
      <c r="DK653" s="72">
        <v>0.47</v>
      </c>
      <c r="DO653" s="358">
        <v>6.9</v>
      </c>
      <c r="DP653" s="72"/>
      <c r="DQ653" s="374"/>
      <c r="DR653" s="72"/>
      <c r="DS653" s="246"/>
      <c r="DU653" s="96"/>
      <c r="DW653" s="178"/>
      <c r="DX653" s="304">
        <f t="shared" si="413"/>
        <v>64.5</v>
      </c>
      <c r="DY653" s="77">
        <f t="shared" si="414"/>
        <v>0.13186813186813187</v>
      </c>
      <c r="DZ653" s="304">
        <f t="shared" si="415"/>
        <v>0.45999999999999996</v>
      </c>
      <c r="EA653" s="77">
        <f t="shared" si="416"/>
        <v>8.7912087912087905E-2</v>
      </c>
      <c r="EB653" s="304">
        <f t="shared" si="417"/>
        <v>18</v>
      </c>
      <c r="EC653" s="77">
        <f t="shared" si="418"/>
        <v>4.3956043956043953E-2</v>
      </c>
      <c r="ED653" s="304">
        <f t="shared" si="419"/>
        <v>5.1100000000000003</v>
      </c>
      <c r="EE653" s="77">
        <f t="shared" si="420"/>
        <v>0.69230769230769229</v>
      </c>
      <c r="EF653" s="304">
        <f t="shared" si="421"/>
        <v>0.19</v>
      </c>
      <c r="EG653" s="77">
        <f t="shared" si="422"/>
        <v>3.2967032967032961E-2</v>
      </c>
      <c r="EH653" s="304">
        <f t="shared" si="423"/>
        <v>1.4900000000000002</v>
      </c>
      <c r="EI653" s="77">
        <f t="shared" si="424"/>
        <v>0.28571428571428575</v>
      </c>
      <c r="EJ653" s="304">
        <f t="shared" si="425"/>
        <v>5.62</v>
      </c>
      <c r="EK653" s="77">
        <f t="shared" si="426"/>
        <v>0.13186813186813184</v>
      </c>
      <c r="EL653" s="304">
        <f t="shared" si="427"/>
        <v>3.17</v>
      </c>
      <c r="EM653" s="77">
        <f t="shared" si="428"/>
        <v>0.38461538461538458</v>
      </c>
      <c r="EN653" s="304">
        <f t="shared" si="429"/>
        <v>1.47</v>
      </c>
      <c r="EO653" s="77">
        <f t="shared" si="430"/>
        <v>1.098901098901099E-2</v>
      </c>
      <c r="EP653" s="304">
        <f t="shared" si="431"/>
        <v>0</v>
      </c>
      <c r="EQ653" s="77" t="e">
        <f t="shared" si="432"/>
        <v>#DIV/0!</v>
      </c>
      <c r="ER653" s="77">
        <f t="shared" si="433"/>
        <v>100</v>
      </c>
      <c r="ES653" s="77">
        <f t="shared" si="434"/>
        <v>0</v>
      </c>
    </row>
    <row r="654" spans="1:149" s="77" customFormat="1" x14ac:dyDescent="0.45">
      <c r="A654" s="78" t="s">
        <v>1445</v>
      </c>
      <c r="B654" s="178" t="s">
        <v>3404</v>
      </c>
      <c r="C654" s="77" t="s">
        <v>3441</v>
      </c>
      <c r="D654" s="77" t="s">
        <v>3669</v>
      </c>
      <c r="E654" s="78" t="s">
        <v>637</v>
      </c>
      <c r="F654" s="78" t="s">
        <v>1695</v>
      </c>
      <c r="G654" s="72" t="s">
        <v>3367</v>
      </c>
      <c r="H654" s="78" t="s">
        <v>1101</v>
      </c>
      <c r="I654" s="78">
        <v>49</v>
      </c>
      <c r="J654" s="300">
        <v>404.8</v>
      </c>
      <c r="K654" s="78"/>
      <c r="L654" s="300">
        <v>995</v>
      </c>
      <c r="M654" s="72"/>
      <c r="O654" s="78" t="s">
        <v>1134</v>
      </c>
      <c r="P654" s="72" t="s">
        <v>3213</v>
      </c>
      <c r="Q654" s="125"/>
      <c r="R654" s="164">
        <v>1.3</v>
      </c>
      <c r="S654" s="110">
        <v>-8.9</v>
      </c>
      <c r="AA654" s="195"/>
      <c r="AB654" s="195"/>
      <c r="AC654" s="195"/>
      <c r="AD654" s="72"/>
      <c r="AE654" s="316">
        <v>0.57999999999999996</v>
      </c>
      <c r="AF654" s="195"/>
      <c r="AG654" s="195">
        <v>0.42</v>
      </c>
      <c r="AH654" s="72"/>
      <c r="AQ654" s="178" t="s">
        <v>824</v>
      </c>
      <c r="AR654" s="66">
        <v>1.0289999999999999</v>
      </c>
      <c r="AS654" s="66">
        <v>3.206</v>
      </c>
      <c r="AU654" s="276">
        <v>2347.8399999999997</v>
      </c>
      <c r="AV654" s="276">
        <v>1700.16</v>
      </c>
      <c r="AW654" s="276">
        <v>2415.9273599999997</v>
      </c>
      <c r="AX654" s="95">
        <v>14.233935193573124</v>
      </c>
      <c r="AY654" s="276">
        <v>5450.7129599999998</v>
      </c>
      <c r="AZ654" s="95">
        <v>60.796986943360906</v>
      </c>
      <c r="BA654" s="178"/>
      <c r="BB654" s="98" t="s">
        <v>722</v>
      </c>
      <c r="BC654" s="270" t="s">
        <v>1126</v>
      </c>
      <c r="BD654" s="152">
        <v>52.063499999999998</v>
      </c>
      <c r="BE654" s="152">
        <v>0.1</v>
      </c>
      <c r="BF654" s="152">
        <v>0.7137</v>
      </c>
      <c r="BG654" s="152">
        <v>0.08</v>
      </c>
      <c r="BH654" s="152">
        <v>17.293500000000002</v>
      </c>
      <c r="BI654" s="152">
        <v>0.04</v>
      </c>
      <c r="BJ654" s="152"/>
      <c r="BK654" s="152"/>
      <c r="BL654" s="152"/>
      <c r="BM654" s="152"/>
      <c r="BN654" s="152">
        <v>6.9997499999999997</v>
      </c>
      <c r="BO654" s="152">
        <v>0.33</v>
      </c>
      <c r="BP654" s="152">
        <v>0.13725000000000001</v>
      </c>
      <c r="BQ654" s="152">
        <v>0.12</v>
      </c>
      <c r="BR654" s="152">
        <v>3.2025000000000001</v>
      </c>
      <c r="BS654" s="152">
        <v>0.28999999999999998</v>
      </c>
      <c r="BT654" s="152"/>
      <c r="BU654" s="152"/>
      <c r="BV654" s="152"/>
      <c r="BW654" s="152"/>
      <c r="BX654" s="152">
        <v>7.5945</v>
      </c>
      <c r="BY654" s="152">
        <v>0.41</v>
      </c>
      <c r="BZ654" s="152">
        <v>2.9371499999999999</v>
      </c>
      <c r="CA654" s="152">
        <v>0.12</v>
      </c>
      <c r="CB654" s="152">
        <v>0.53985000000000005</v>
      </c>
      <c r="CC654" s="152">
        <v>0.09</v>
      </c>
      <c r="CD654" s="72"/>
      <c r="CE654" s="72"/>
      <c r="CF654" s="72"/>
      <c r="CG654" s="72"/>
      <c r="CH654" s="72"/>
      <c r="CI654" s="72"/>
      <c r="CJ654" s="72"/>
      <c r="CK654" s="72"/>
      <c r="CL654" s="72"/>
      <c r="CM654" s="72"/>
      <c r="CN654" s="72"/>
      <c r="CO654" s="72"/>
      <c r="CP654" s="72"/>
      <c r="CQ654" s="72"/>
      <c r="CR654" s="72"/>
      <c r="CS654" s="72"/>
      <c r="CT654" s="72"/>
      <c r="CU654" s="72"/>
      <c r="CV654" s="72"/>
      <c r="CW654" s="72"/>
      <c r="CX654" s="72"/>
      <c r="CY654" s="72"/>
      <c r="CZ654" s="72"/>
      <c r="DA654" s="72"/>
      <c r="DB654" s="72"/>
      <c r="DC654" s="72"/>
      <c r="DD654" s="72"/>
      <c r="DE654" s="72"/>
      <c r="DF654" s="72"/>
      <c r="DG654" s="72"/>
      <c r="DH654" s="78">
        <v>91.5</v>
      </c>
      <c r="DJ654" s="77">
        <f t="shared" si="412"/>
        <v>8.5</v>
      </c>
      <c r="DK654" s="72">
        <v>0.79</v>
      </c>
      <c r="DO654" s="358">
        <v>6.4</v>
      </c>
      <c r="DP654" s="72"/>
      <c r="DQ654" s="374"/>
      <c r="DR654" s="72"/>
      <c r="DS654" s="246"/>
      <c r="DU654" s="96"/>
      <c r="DW654" s="178"/>
      <c r="DX654" s="304">
        <f t="shared" si="413"/>
        <v>56.899999999999991</v>
      </c>
      <c r="DY654" s="77">
        <f t="shared" si="414"/>
        <v>0.10928961748633878</v>
      </c>
      <c r="DZ654" s="304">
        <f t="shared" si="415"/>
        <v>0.77999999999999992</v>
      </c>
      <c r="EA654" s="77">
        <f t="shared" si="416"/>
        <v>8.7431693989071024E-2</v>
      </c>
      <c r="EB654" s="304">
        <f t="shared" si="417"/>
        <v>18.900000000000002</v>
      </c>
      <c r="EC654" s="77">
        <f t="shared" si="418"/>
        <v>4.3715846994535526E-2</v>
      </c>
      <c r="ED654" s="304">
        <f t="shared" si="419"/>
        <v>7.6499999999999995</v>
      </c>
      <c r="EE654" s="77">
        <f t="shared" si="420"/>
        <v>0.36065573770491804</v>
      </c>
      <c r="EF654" s="304">
        <f t="shared" si="421"/>
        <v>0.15</v>
      </c>
      <c r="EG654" s="77">
        <f t="shared" si="422"/>
        <v>0.13114754098360654</v>
      </c>
      <c r="EH654" s="304">
        <f t="shared" si="423"/>
        <v>3.5000000000000004</v>
      </c>
      <c r="EI654" s="77">
        <f t="shared" si="424"/>
        <v>0.31693989071038253</v>
      </c>
      <c r="EJ654" s="304">
        <f t="shared" si="425"/>
        <v>8.3000000000000007</v>
      </c>
      <c r="EK654" s="77">
        <f t="shared" si="426"/>
        <v>0.44808743169398907</v>
      </c>
      <c r="EL654" s="304">
        <f t="shared" si="427"/>
        <v>3.2099999999999995</v>
      </c>
      <c r="EM654" s="77">
        <f t="shared" si="428"/>
        <v>0.13114754098360654</v>
      </c>
      <c r="EN654" s="304">
        <f t="shared" si="429"/>
        <v>0.59000000000000008</v>
      </c>
      <c r="EO654" s="77">
        <f t="shared" si="430"/>
        <v>9.8360655737704916E-2</v>
      </c>
      <c r="EP654" s="304">
        <f t="shared" si="431"/>
        <v>0</v>
      </c>
      <c r="EQ654" s="77" t="e">
        <f t="shared" si="432"/>
        <v>#DIV/0!</v>
      </c>
      <c r="ER654" s="77">
        <f t="shared" si="433"/>
        <v>100</v>
      </c>
      <c r="ES654" s="77">
        <f t="shared" si="434"/>
        <v>0</v>
      </c>
    </row>
    <row r="655" spans="1:149" s="77" customFormat="1" x14ac:dyDescent="0.45">
      <c r="A655" s="78" t="s">
        <v>1445</v>
      </c>
      <c r="B655" s="178" t="s">
        <v>3404</v>
      </c>
      <c r="C655" s="77" t="s">
        <v>3441</v>
      </c>
      <c r="D655" s="77" t="s">
        <v>3669</v>
      </c>
      <c r="E655" s="78" t="s">
        <v>637</v>
      </c>
      <c r="F655" s="78" t="s">
        <v>1696</v>
      </c>
      <c r="G655" s="72" t="s">
        <v>3367</v>
      </c>
      <c r="H655" s="78" t="s">
        <v>1101</v>
      </c>
      <c r="I655" s="78">
        <v>49</v>
      </c>
      <c r="J655" s="300">
        <v>404.8</v>
      </c>
      <c r="K655" s="78"/>
      <c r="L655" s="300">
        <v>995</v>
      </c>
      <c r="M655" s="72"/>
      <c r="O655" s="78" t="s">
        <v>3655</v>
      </c>
      <c r="P655" s="72" t="s">
        <v>3167</v>
      </c>
      <c r="Q655" s="125"/>
      <c r="R655" s="164">
        <v>0.9</v>
      </c>
      <c r="S655" s="110">
        <v>-9.3000000000000007</v>
      </c>
      <c r="AA655" s="195"/>
      <c r="AB655" s="195"/>
      <c r="AC655" s="195"/>
      <c r="AD655" s="72"/>
      <c r="AE655" s="316">
        <v>0.81</v>
      </c>
      <c r="AF655" s="195"/>
      <c r="AG655" s="195">
        <v>0.19</v>
      </c>
      <c r="AH655" s="72"/>
      <c r="AQ655" s="178" t="s">
        <v>824</v>
      </c>
      <c r="AR655" s="66">
        <v>1.002</v>
      </c>
      <c r="AS655" s="66">
        <v>3.3980000000000001</v>
      </c>
      <c r="AU655" s="276">
        <v>3278.88</v>
      </c>
      <c r="AV655" s="276">
        <v>769.11999999999978</v>
      </c>
      <c r="AW655" s="276">
        <v>3285.4377600000003</v>
      </c>
      <c r="AX655" s="95">
        <v>18.903694077135974</v>
      </c>
      <c r="AY655" s="276">
        <v>2613.4697599999995</v>
      </c>
      <c r="AZ655" s="95">
        <v>29.150514444919246</v>
      </c>
      <c r="BA655" s="178"/>
      <c r="BB655" s="98" t="s">
        <v>722</v>
      </c>
      <c r="BC655" s="270" t="s">
        <v>1126</v>
      </c>
      <c r="BD655" s="152">
        <v>56.226799999999997</v>
      </c>
      <c r="BE655" s="152">
        <v>0.01</v>
      </c>
      <c r="BF655" s="152">
        <v>0.74719999999999998</v>
      </c>
      <c r="BG655" s="152">
        <v>0.16</v>
      </c>
      <c r="BH655" s="152">
        <v>16.5318</v>
      </c>
      <c r="BI655" s="152">
        <v>0.02</v>
      </c>
      <c r="BJ655" s="152"/>
      <c r="BK655" s="152"/>
      <c r="BL655" s="152"/>
      <c r="BM655" s="152"/>
      <c r="BN655" s="152">
        <v>6.5940399999999997</v>
      </c>
      <c r="BO655" s="152">
        <v>0.04</v>
      </c>
      <c r="BP655" s="152">
        <v>0.11208</v>
      </c>
      <c r="BQ655" s="152">
        <v>0.06</v>
      </c>
      <c r="BR655" s="152">
        <v>2.4937800000000001</v>
      </c>
      <c r="BS655" s="152"/>
      <c r="BT655" s="152"/>
      <c r="BU655" s="152"/>
      <c r="BV655" s="152"/>
      <c r="BW655" s="152"/>
      <c r="BX655" s="152">
        <v>5.9682599999999999</v>
      </c>
      <c r="BY655" s="152">
        <v>0.04</v>
      </c>
      <c r="BZ655" s="152">
        <v>3.2596599999999998</v>
      </c>
      <c r="CA655" s="152">
        <v>0.14000000000000001</v>
      </c>
      <c r="CB655" s="152">
        <v>1.48506</v>
      </c>
      <c r="CC655" s="152">
        <v>0.08</v>
      </c>
      <c r="CD655" s="72"/>
      <c r="CE655" s="72"/>
      <c r="CF655" s="72"/>
      <c r="CG655" s="72"/>
      <c r="CH655" s="72"/>
      <c r="CI655" s="72"/>
      <c r="CJ655" s="72"/>
      <c r="CK655" s="72"/>
      <c r="CL655" s="72"/>
      <c r="CM655" s="72"/>
      <c r="CN655" s="72"/>
      <c r="CO655" s="72"/>
      <c r="CP655" s="72"/>
      <c r="CQ655" s="72"/>
      <c r="CR655" s="72"/>
      <c r="CS655" s="72"/>
      <c r="CT655" s="72"/>
      <c r="CU655" s="72"/>
      <c r="CV655" s="72"/>
      <c r="CW655" s="72"/>
      <c r="CX655" s="72"/>
      <c r="CY655" s="72"/>
      <c r="CZ655" s="72"/>
      <c r="DA655" s="72"/>
      <c r="DB655" s="72"/>
      <c r="DC655" s="72"/>
      <c r="DD655" s="72"/>
      <c r="DE655" s="72"/>
      <c r="DF655" s="72"/>
      <c r="DG655" s="72"/>
      <c r="DH655" s="78">
        <v>93.4</v>
      </c>
      <c r="DJ655" s="77">
        <f t="shared" si="412"/>
        <v>6.5999999999999943</v>
      </c>
      <c r="DK655" s="72">
        <v>0.49</v>
      </c>
      <c r="DO655" s="358">
        <v>3.9</v>
      </c>
      <c r="DP655" s="72"/>
      <c r="DQ655" s="374"/>
      <c r="DR655" s="72"/>
      <c r="DS655" s="246"/>
      <c r="DU655" s="96"/>
      <c r="DW655" s="178"/>
      <c r="DX655" s="304">
        <f t="shared" si="413"/>
        <v>60.199999999999996</v>
      </c>
      <c r="DY655" s="77">
        <f t="shared" si="414"/>
        <v>1.0706638115631691E-2</v>
      </c>
      <c r="DZ655" s="304">
        <f t="shared" si="415"/>
        <v>0.79999999999999982</v>
      </c>
      <c r="EA655" s="77">
        <f t="shared" si="416"/>
        <v>0.17130620985010703</v>
      </c>
      <c r="EB655" s="304">
        <f t="shared" si="417"/>
        <v>17.7</v>
      </c>
      <c r="EC655" s="77">
        <f t="shared" si="418"/>
        <v>2.1413276231263382E-2</v>
      </c>
      <c r="ED655" s="304">
        <f t="shared" si="419"/>
        <v>7.06</v>
      </c>
      <c r="EE655" s="77">
        <f t="shared" si="420"/>
        <v>4.2826552462526771E-2</v>
      </c>
      <c r="EF655" s="304">
        <f t="shared" si="421"/>
        <v>0.12</v>
      </c>
      <c r="EG655" s="77">
        <f t="shared" si="422"/>
        <v>6.4239828693790135E-2</v>
      </c>
      <c r="EH655" s="304">
        <f t="shared" si="423"/>
        <v>2.67</v>
      </c>
      <c r="EI655" s="77">
        <f t="shared" si="424"/>
        <v>0</v>
      </c>
      <c r="EJ655" s="304">
        <f t="shared" si="425"/>
        <v>6.39</v>
      </c>
      <c r="EK655" s="77">
        <f t="shared" si="426"/>
        <v>4.2826552462526764E-2</v>
      </c>
      <c r="EL655" s="304">
        <f t="shared" si="427"/>
        <v>3.4899999999999993</v>
      </c>
      <c r="EM655" s="77">
        <f t="shared" si="428"/>
        <v>0.14989293361884368</v>
      </c>
      <c r="EN655" s="304">
        <f t="shared" si="429"/>
        <v>1.59</v>
      </c>
      <c r="EO655" s="77">
        <f t="shared" si="430"/>
        <v>8.5653104925053541E-2</v>
      </c>
      <c r="EP655" s="304">
        <f t="shared" si="431"/>
        <v>0</v>
      </c>
      <c r="EQ655" s="77" t="e">
        <f t="shared" si="432"/>
        <v>#DIV/0!</v>
      </c>
      <c r="ER655" s="77">
        <f t="shared" si="433"/>
        <v>100</v>
      </c>
      <c r="ES655" s="77">
        <f t="shared" si="434"/>
        <v>0</v>
      </c>
    </row>
    <row r="656" spans="1:149" s="77" customFormat="1" x14ac:dyDescent="0.45">
      <c r="A656" s="78" t="s">
        <v>1445</v>
      </c>
      <c r="B656" s="178" t="s">
        <v>3404</v>
      </c>
      <c r="C656" s="77" t="s">
        <v>3441</v>
      </c>
      <c r="D656" s="77" t="s">
        <v>3669</v>
      </c>
      <c r="E656" s="78" t="s">
        <v>637</v>
      </c>
      <c r="F656" s="78" t="s">
        <v>1697</v>
      </c>
      <c r="G656" s="72" t="s">
        <v>3367</v>
      </c>
      <c r="H656" s="78" t="s">
        <v>1101</v>
      </c>
      <c r="I656" s="78">
        <v>32</v>
      </c>
      <c r="J656" s="300">
        <v>406</v>
      </c>
      <c r="K656" s="78"/>
      <c r="L656" s="300">
        <v>1000</v>
      </c>
      <c r="M656" s="72"/>
      <c r="O656" s="78" t="s">
        <v>3503</v>
      </c>
      <c r="P656" s="72" t="s">
        <v>3160</v>
      </c>
      <c r="Q656" s="125"/>
      <c r="R656" s="164">
        <v>3.4</v>
      </c>
      <c r="S656" s="110">
        <v>-6.7</v>
      </c>
      <c r="AA656" s="195"/>
      <c r="AB656" s="195"/>
      <c r="AC656" s="195"/>
      <c r="AD656" s="72"/>
      <c r="AE656" s="316">
        <v>0.62</v>
      </c>
      <c r="AF656" s="195"/>
      <c r="AG656" s="195">
        <v>0.38</v>
      </c>
      <c r="AH656" s="72"/>
      <c r="AQ656" s="178" t="s">
        <v>824</v>
      </c>
      <c r="AR656" s="66">
        <v>1.026</v>
      </c>
      <c r="AS656" s="66">
        <v>3.2330000000000001</v>
      </c>
      <c r="AU656" s="276">
        <v>2517.1999999999998</v>
      </c>
      <c r="AV656" s="276">
        <v>1542.8</v>
      </c>
      <c r="AW656" s="276">
        <v>2582.6471999999999</v>
      </c>
      <c r="AX656" s="95">
        <v>15.133914221033185</v>
      </c>
      <c r="AY656" s="276">
        <v>4987.8724000000002</v>
      </c>
      <c r="AZ656" s="95">
        <v>55.602260030579487</v>
      </c>
      <c r="BA656" s="178"/>
      <c r="BB656" s="98" t="s">
        <v>722</v>
      </c>
      <c r="BC656" s="270" t="s">
        <v>1126</v>
      </c>
      <c r="BD656" s="152">
        <v>50.73</v>
      </c>
      <c r="BE656" s="152">
        <v>0.06</v>
      </c>
      <c r="BF656" s="152">
        <v>0.40050000000000002</v>
      </c>
      <c r="BG656" s="152">
        <v>0.06</v>
      </c>
      <c r="BH656" s="152">
        <v>18.067</v>
      </c>
      <c r="BI656" s="152">
        <v>0.02</v>
      </c>
      <c r="BJ656" s="152"/>
      <c r="BK656" s="152"/>
      <c r="BL656" s="152"/>
      <c r="BM656" s="152"/>
      <c r="BN656" s="152">
        <v>2.7501000000000002</v>
      </c>
      <c r="BO656" s="152">
        <v>0.14000000000000001</v>
      </c>
      <c r="BP656" s="152">
        <v>0.21360000000000001</v>
      </c>
      <c r="BQ656" s="152">
        <v>7.0000000000000007E-2</v>
      </c>
      <c r="BR656" s="152">
        <v>3.8803999999999998</v>
      </c>
      <c r="BS656" s="152">
        <v>0.06</v>
      </c>
      <c r="BT656" s="152"/>
      <c r="BU656" s="152"/>
      <c r="BV656" s="152"/>
      <c r="BW656" s="152"/>
      <c r="BX656" s="152">
        <v>8.7753999999999994</v>
      </c>
      <c r="BY656" s="152">
        <v>0.09</v>
      </c>
      <c r="BZ656" s="152">
        <v>3.3374999999999999</v>
      </c>
      <c r="CA656" s="152">
        <v>0.06</v>
      </c>
      <c r="CB656" s="152">
        <v>0.80989999999999995</v>
      </c>
      <c r="CC656" s="152">
        <v>0.05</v>
      </c>
      <c r="CD656" s="72"/>
      <c r="CE656" s="72"/>
      <c r="CF656" s="72"/>
      <c r="CG656" s="72"/>
      <c r="CH656" s="72"/>
      <c r="CI656" s="72"/>
      <c r="CJ656" s="72"/>
      <c r="CK656" s="72"/>
      <c r="CL656" s="72"/>
      <c r="CM656" s="72"/>
      <c r="CN656" s="72"/>
      <c r="CO656" s="72"/>
      <c r="CP656" s="72"/>
      <c r="CQ656" s="72"/>
      <c r="CR656" s="72"/>
      <c r="CS656" s="72"/>
      <c r="CT656" s="72"/>
      <c r="CU656" s="72"/>
      <c r="CV656" s="72"/>
      <c r="CW656" s="72"/>
      <c r="CX656" s="72"/>
      <c r="CY656" s="72"/>
      <c r="CZ656" s="72"/>
      <c r="DA656" s="72"/>
      <c r="DB656" s="72"/>
      <c r="DC656" s="72"/>
      <c r="DD656" s="72"/>
      <c r="DE656" s="72"/>
      <c r="DF656" s="72"/>
      <c r="DG656" s="72"/>
      <c r="DH656" s="78">
        <v>89</v>
      </c>
      <c r="DJ656" s="77">
        <f t="shared" si="412"/>
        <v>11</v>
      </c>
      <c r="DK656" s="72">
        <v>0.92</v>
      </c>
      <c r="DO656" s="358">
        <v>8.3000000000000007</v>
      </c>
      <c r="DP656" s="72"/>
      <c r="DQ656" s="374"/>
      <c r="DR656" s="72"/>
      <c r="DS656" s="246"/>
      <c r="DU656" s="96"/>
      <c r="DW656" s="178"/>
      <c r="DX656" s="304">
        <f t="shared" si="413"/>
        <v>56.999999999999993</v>
      </c>
      <c r="DY656" s="77">
        <f t="shared" si="414"/>
        <v>6.741573033707865E-2</v>
      </c>
      <c r="DZ656" s="304">
        <f t="shared" si="415"/>
        <v>0.45000000000000007</v>
      </c>
      <c r="EA656" s="77">
        <f t="shared" si="416"/>
        <v>6.741573033707865E-2</v>
      </c>
      <c r="EB656" s="304">
        <f t="shared" si="417"/>
        <v>20.3</v>
      </c>
      <c r="EC656" s="77">
        <f t="shared" si="418"/>
        <v>2.2471910112359553E-2</v>
      </c>
      <c r="ED656" s="304">
        <f t="shared" si="419"/>
        <v>3.0900000000000003</v>
      </c>
      <c r="EE656" s="77">
        <f t="shared" si="420"/>
        <v>0.15730337078651688</v>
      </c>
      <c r="EF656" s="304">
        <f t="shared" si="421"/>
        <v>0.24000000000000002</v>
      </c>
      <c r="EG656" s="77">
        <f t="shared" si="422"/>
        <v>7.8651685393258439E-2</v>
      </c>
      <c r="EH656" s="304">
        <f t="shared" si="423"/>
        <v>4.3600000000000003</v>
      </c>
      <c r="EI656" s="77">
        <f t="shared" si="424"/>
        <v>6.7415730337078664E-2</v>
      </c>
      <c r="EJ656" s="304">
        <f t="shared" si="425"/>
        <v>9.86</v>
      </c>
      <c r="EK656" s="77">
        <f t="shared" si="426"/>
        <v>0.10112359550561797</v>
      </c>
      <c r="EL656" s="304">
        <f t="shared" si="427"/>
        <v>3.75</v>
      </c>
      <c r="EM656" s="77">
        <f t="shared" si="428"/>
        <v>6.741573033707865E-2</v>
      </c>
      <c r="EN656" s="304">
        <f t="shared" si="429"/>
        <v>0.90999999999999992</v>
      </c>
      <c r="EO656" s="77">
        <f t="shared" si="430"/>
        <v>5.6179775280898882E-2</v>
      </c>
      <c r="EP656" s="304">
        <f t="shared" si="431"/>
        <v>0</v>
      </c>
      <c r="EQ656" s="77" t="e">
        <f t="shared" si="432"/>
        <v>#DIV/0!</v>
      </c>
      <c r="ER656" s="77">
        <f t="shared" si="433"/>
        <v>100</v>
      </c>
      <c r="ES656" s="77">
        <f t="shared" si="434"/>
        <v>0</v>
      </c>
    </row>
    <row r="657" spans="1:149" s="77" customFormat="1" x14ac:dyDescent="0.45">
      <c r="A657" s="78" t="s">
        <v>1445</v>
      </c>
      <c r="B657" s="178" t="s">
        <v>3404</v>
      </c>
      <c r="C657" s="77" t="s">
        <v>3441</v>
      </c>
      <c r="D657" s="77" t="s">
        <v>3669</v>
      </c>
      <c r="E657" s="78" t="s">
        <v>637</v>
      </c>
      <c r="F657" s="78" t="s">
        <v>1698</v>
      </c>
      <c r="G657" s="72" t="s">
        <v>3367</v>
      </c>
      <c r="H657" s="78" t="s">
        <v>1101</v>
      </c>
      <c r="I657" s="78">
        <v>32</v>
      </c>
      <c r="J657" s="300">
        <v>406</v>
      </c>
      <c r="K657" s="78"/>
      <c r="L657" s="300">
        <v>1000</v>
      </c>
      <c r="M657" s="72"/>
      <c r="O657" s="78" t="s">
        <v>3665</v>
      </c>
      <c r="P657" s="72" t="s">
        <v>3167</v>
      </c>
      <c r="Q657" s="125"/>
      <c r="R657" s="164">
        <v>3.1</v>
      </c>
      <c r="S657" s="110">
        <v>-7</v>
      </c>
      <c r="AA657" s="195"/>
      <c r="AB657" s="195"/>
      <c r="AC657" s="195"/>
      <c r="AD657" s="72"/>
      <c r="AE657" s="316">
        <v>1</v>
      </c>
      <c r="AF657" s="195"/>
      <c r="AG657" s="195">
        <v>0</v>
      </c>
      <c r="AH657" s="72"/>
      <c r="AQ657" s="178"/>
      <c r="AR657" s="66">
        <v>1.0009999999999999</v>
      </c>
      <c r="AS657" s="66"/>
      <c r="AU657" s="276">
        <v>4060</v>
      </c>
      <c r="AV657" s="276"/>
      <c r="AW657" s="276">
        <v>4064.0599999999995</v>
      </c>
      <c r="AX657" s="95"/>
      <c r="AY657" s="276"/>
      <c r="AZ657" s="95"/>
      <c r="BA657" s="178"/>
      <c r="BB657" s="98" t="s">
        <v>722</v>
      </c>
      <c r="BC657" s="270" t="s">
        <v>1126</v>
      </c>
      <c r="BD657" s="152">
        <v>62.283900000000003</v>
      </c>
      <c r="BE657" s="152">
        <v>0.06</v>
      </c>
      <c r="BF657" s="152">
        <v>0.38170999999999999</v>
      </c>
      <c r="BG657" s="152">
        <v>7.0000000000000007E-2</v>
      </c>
      <c r="BH657" s="152">
        <v>15.454599999999999</v>
      </c>
      <c r="BI657" s="152">
        <v>0.04</v>
      </c>
      <c r="BJ657" s="152"/>
      <c r="BK657" s="152"/>
      <c r="BL657" s="152"/>
      <c r="BM657" s="152"/>
      <c r="BN657" s="152">
        <v>2.6347299999999998</v>
      </c>
      <c r="BO657" s="152">
        <v>0.36</v>
      </c>
      <c r="BP657" s="152">
        <v>0.13965</v>
      </c>
      <c r="BQ657" s="152">
        <v>0.03</v>
      </c>
      <c r="BR657" s="152">
        <v>2.0109599999999999</v>
      </c>
      <c r="BS657" s="152">
        <v>0.1</v>
      </c>
      <c r="BT657" s="152"/>
      <c r="BU657" s="152"/>
      <c r="BV657" s="152"/>
      <c r="BW657" s="152"/>
      <c r="BX657" s="152">
        <v>4.6177599999999996</v>
      </c>
      <c r="BY657" s="152">
        <v>0.16</v>
      </c>
      <c r="BZ657" s="152">
        <v>3.71469</v>
      </c>
      <c r="CA657" s="152">
        <v>0.34</v>
      </c>
      <c r="CB657" s="152">
        <v>1.8620000000000001</v>
      </c>
      <c r="CC657" s="152">
        <v>0.05</v>
      </c>
      <c r="CD657" s="72"/>
      <c r="CE657" s="72"/>
      <c r="CF657" s="72"/>
      <c r="CG657" s="72"/>
      <c r="CH657" s="72"/>
      <c r="CI657" s="72"/>
      <c r="CJ657" s="72"/>
      <c r="CK657" s="72"/>
      <c r="CL657" s="72"/>
      <c r="CM657" s="72"/>
      <c r="CN657" s="72"/>
      <c r="CO657" s="72"/>
      <c r="CP657" s="72"/>
      <c r="CQ657" s="72"/>
      <c r="CR657" s="72"/>
      <c r="CS657" s="72"/>
      <c r="CT657" s="72"/>
      <c r="CU657" s="72"/>
      <c r="CV657" s="72"/>
      <c r="CW657" s="72"/>
      <c r="CX657" s="72"/>
      <c r="CY657" s="72"/>
      <c r="CZ657" s="72"/>
      <c r="DA657" s="72"/>
      <c r="DB657" s="72"/>
      <c r="DC657" s="72"/>
      <c r="DD657" s="72"/>
      <c r="DE657" s="72"/>
      <c r="DF657" s="72"/>
      <c r="DG657" s="72"/>
      <c r="DH657" s="78">
        <v>93.1</v>
      </c>
      <c r="DJ657" s="77">
        <f t="shared" si="412"/>
        <v>6.9000000000000057</v>
      </c>
      <c r="DK657" s="72">
        <v>0.39</v>
      </c>
      <c r="DO657" s="358">
        <v>5</v>
      </c>
      <c r="DP657" s="72"/>
      <c r="DQ657" s="374"/>
      <c r="DR657" s="72"/>
      <c r="DS657" s="246"/>
      <c r="DU657" s="96"/>
      <c r="DW657" s="178"/>
      <c r="DX657" s="304">
        <f t="shared" si="413"/>
        <v>66.900000000000006</v>
      </c>
      <c r="DY657" s="77">
        <f t="shared" si="414"/>
        <v>6.4446831364124602E-2</v>
      </c>
      <c r="DZ657" s="304">
        <f t="shared" si="415"/>
        <v>0.41000000000000003</v>
      </c>
      <c r="EA657" s="77">
        <f t="shared" si="416"/>
        <v>7.518796992481204E-2</v>
      </c>
      <c r="EB657" s="304">
        <f t="shared" si="417"/>
        <v>16.600000000000001</v>
      </c>
      <c r="EC657" s="77">
        <f t="shared" si="418"/>
        <v>4.2964554242749739E-2</v>
      </c>
      <c r="ED657" s="304">
        <f t="shared" si="419"/>
        <v>2.83</v>
      </c>
      <c r="EE657" s="77">
        <f t="shared" si="420"/>
        <v>0.38668098818474761</v>
      </c>
      <c r="EF657" s="304">
        <f t="shared" si="421"/>
        <v>0.15</v>
      </c>
      <c r="EG657" s="77">
        <f t="shared" si="422"/>
        <v>3.2223415682062294E-2</v>
      </c>
      <c r="EH657" s="304">
        <f t="shared" si="423"/>
        <v>2.16</v>
      </c>
      <c r="EI657" s="77">
        <f t="shared" si="424"/>
        <v>0.10741138560687434</v>
      </c>
      <c r="EJ657" s="304">
        <f t="shared" si="425"/>
        <v>4.96</v>
      </c>
      <c r="EK657" s="77">
        <f t="shared" si="426"/>
        <v>0.17185821697099893</v>
      </c>
      <c r="EL657" s="304">
        <f t="shared" si="427"/>
        <v>3.9900000000000007</v>
      </c>
      <c r="EM657" s="77">
        <f t="shared" si="428"/>
        <v>0.36519871106337282</v>
      </c>
      <c r="EN657" s="304">
        <f t="shared" si="429"/>
        <v>2.0000000000000004</v>
      </c>
      <c r="EO657" s="77">
        <f t="shared" si="430"/>
        <v>5.3705692803437177E-2</v>
      </c>
      <c r="EP657" s="304">
        <f t="shared" si="431"/>
        <v>0</v>
      </c>
      <c r="EQ657" s="77" t="e">
        <f t="shared" si="432"/>
        <v>#DIV/0!</v>
      </c>
      <c r="ER657" s="77">
        <f t="shared" si="433"/>
        <v>100</v>
      </c>
      <c r="ES657" s="77">
        <f t="shared" si="434"/>
        <v>0</v>
      </c>
    </row>
    <row r="658" spans="1:149" s="77" customFormat="1" x14ac:dyDescent="0.45">
      <c r="A658" s="78" t="s">
        <v>1445</v>
      </c>
      <c r="B658" s="178" t="s">
        <v>3404</v>
      </c>
      <c r="C658" s="77" t="s">
        <v>3441</v>
      </c>
      <c r="D658" s="77" t="s">
        <v>3669</v>
      </c>
      <c r="E658" s="78" t="s">
        <v>637</v>
      </c>
      <c r="F658" s="78" t="s">
        <v>1699</v>
      </c>
      <c r="G658" s="72" t="s">
        <v>3367</v>
      </c>
      <c r="H658" s="78" t="s">
        <v>1101</v>
      </c>
      <c r="I658" s="78">
        <v>13</v>
      </c>
      <c r="J658" s="300">
        <v>405.8</v>
      </c>
      <c r="K658" s="78"/>
      <c r="L658" s="300">
        <v>1025</v>
      </c>
      <c r="M658" s="72"/>
      <c r="O658" s="78" t="s">
        <v>3666</v>
      </c>
      <c r="P658" s="72" t="s">
        <v>3159</v>
      </c>
      <c r="Q658" s="125"/>
      <c r="R658" s="164">
        <v>3.8</v>
      </c>
      <c r="S658" s="110">
        <v>-5.9</v>
      </c>
      <c r="AA658" s="195"/>
      <c r="AB658" s="195"/>
      <c r="AC658" s="195"/>
      <c r="AD658" s="72"/>
      <c r="AE658" s="316">
        <v>0.64</v>
      </c>
      <c r="AF658" s="195"/>
      <c r="AG658" s="195">
        <v>0.36</v>
      </c>
      <c r="AH658" s="72"/>
      <c r="AQ658" s="178" t="s">
        <v>824</v>
      </c>
      <c r="AR658" s="66">
        <v>1.038</v>
      </c>
      <c r="AS658" s="66">
        <v>3.1760000000000002</v>
      </c>
      <c r="AU658" s="276">
        <v>2597.12</v>
      </c>
      <c r="AV658" s="276">
        <v>1460.8799999999999</v>
      </c>
      <c r="AW658" s="276">
        <v>2695.8105599999999</v>
      </c>
      <c r="AX658" s="95">
        <v>15.942250898371007</v>
      </c>
      <c r="AY658" s="276">
        <v>4639.7548799999995</v>
      </c>
      <c r="AZ658" s="95">
        <v>51.726602154871728</v>
      </c>
      <c r="BA658" s="178"/>
      <c r="BB658" s="98" t="s">
        <v>722</v>
      </c>
      <c r="BC658" s="270" t="s">
        <v>1126</v>
      </c>
      <c r="BD658" s="152">
        <v>50.692399999999999</v>
      </c>
      <c r="BE658" s="152">
        <v>0.06</v>
      </c>
      <c r="BF658" s="152">
        <v>0.52315999999999996</v>
      </c>
      <c r="BG658" s="152">
        <v>7.0000000000000007E-2</v>
      </c>
      <c r="BH658" s="152">
        <v>18.04</v>
      </c>
      <c r="BI658" s="152">
        <v>0.01</v>
      </c>
      <c r="BJ658" s="152"/>
      <c r="BK658" s="152"/>
      <c r="BL658" s="152"/>
      <c r="BM658" s="152"/>
      <c r="BN658" s="152">
        <v>3.5087799999999998</v>
      </c>
      <c r="BO658" s="152">
        <v>0.24</v>
      </c>
      <c r="BP658" s="152">
        <v>0.19844000000000001</v>
      </c>
      <c r="BQ658" s="152">
        <v>0.09</v>
      </c>
      <c r="BR658" s="152">
        <v>3.86958</v>
      </c>
      <c r="BS658" s="152">
        <v>0.06</v>
      </c>
      <c r="BT658" s="152"/>
      <c r="BU658" s="152"/>
      <c r="BV658" s="152"/>
      <c r="BW658" s="152"/>
      <c r="BX658" s="152">
        <v>9.1102000000000007</v>
      </c>
      <c r="BY658" s="152">
        <v>0.02</v>
      </c>
      <c r="BZ658" s="152">
        <v>3.4997600000000002</v>
      </c>
      <c r="CA658" s="152">
        <v>0.08</v>
      </c>
      <c r="CB658" s="152">
        <v>0.78473999999999999</v>
      </c>
      <c r="CC658" s="152">
        <v>0.05</v>
      </c>
      <c r="CD658" s="72"/>
      <c r="CE658" s="72"/>
      <c r="CF658" s="72"/>
      <c r="CG658" s="72"/>
      <c r="CH658" s="72"/>
      <c r="CI658" s="72"/>
      <c r="CJ658" s="72"/>
      <c r="CK658" s="72"/>
      <c r="CL658" s="72"/>
      <c r="CM658" s="72"/>
      <c r="CN658" s="72"/>
      <c r="CO658" s="72"/>
      <c r="CP658" s="72"/>
      <c r="CQ658" s="72"/>
      <c r="CR658" s="72"/>
      <c r="CS658" s="72"/>
      <c r="CT658" s="72"/>
      <c r="CU658" s="72"/>
      <c r="CV658" s="72"/>
      <c r="CW658" s="72"/>
      <c r="CX658" s="72"/>
      <c r="CY658" s="72"/>
      <c r="CZ658" s="72"/>
      <c r="DA658" s="72"/>
      <c r="DB658" s="72"/>
      <c r="DC658" s="72"/>
      <c r="DD658" s="72"/>
      <c r="DE658" s="72"/>
      <c r="DF658" s="72"/>
      <c r="DG658" s="72"/>
      <c r="DH658" s="78">
        <v>90.2</v>
      </c>
      <c r="DJ658" s="77">
        <f t="shared" si="412"/>
        <v>9.7999999999999972</v>
      </c>
      <c r="DK658" s="72">
        <v>0.95</v>
      </c>
      <c r="DO658" s="358">
        <v>8.3000000000000007</v>
      </c>
      <c r="DP658" s="72"/>
      <c r="DQ658" s="374"/>
      <c r="DR658" s="72"/>
      <c r="DS658" s="246"/>
      <c r="DU658" s="96"/>
      <c r="DW658" s="178"/>
      <c r="DX658" s="304">
        <f t="shared" si="413"/>
        <v>56.199999999999996</v>
      </c>
      <c r="DY658" s="77">
        <f t="shared" si="414"/>
        <v>6.6518847006651879E-2</v>
      </c>
      <c r="DZ658" s="304">
        <f t="shared" si="415"/>
        <v>0.57999999999999996</v>
      </c>
      <c r="EA658" s="77">
        <f t="shared" si="416"/>
        <v>7.7605321507760547E-2</v>
      </c>
      <c r="EB658" s="304">
        <f t="shared" si="417"/>
        <v>20</v>
      </c>
      <c r="EC658" s="77">
        <f t="shared" si="418"/>
        <v>1.1086474501108647E-2</v>
      </c>
      <c r="ED658" s="304">
        <f t="shared" si="419"/>
        <v>3.8899999999999997</v>
      </c>
      <c r="EE658" s="77">
        <f t="shared" si="420"/>
        <v>0.26607538802660752</v>
      </c>
      <c r="EF658" s="304">
        <f t="shared" si="421"/>
        <v>0.22</v>
      </c>
      <c r="EG658" s="77">
        <f t="shared" si="422"/>
        <v>9.9778270509977826E-2</v>
      </c>
      <c r="EH658" s="304">
        <f t="shared" si="423"/>
        <v>4.29</v>
      </c>
      <c r="EI658" s="77">
        <f t="shared" si="424"/>
        <v>6.6518847006651879E-2</v>
      </c>
      <c r="EJ658" s="304">
        <f t="shared" si="425"/>
        <v>10.100000000000001</v>
      </c>
      <c r="EK658" s="77">
        <f t="shared" si="426"/>
        <v>2.2172949002217293E-2</v>
      </c>
      <c r="EL658" s="304">
        <f t="shared" si="427"/>
        <v>3.88</v>
      </c>
      <c r="EM658" s="77">
        <f t="shared" si="428"/>
        <v>8.8691796008869173E-2</v>
      </c>
      <c r="EN658" s="304">
        <f t="shared" si="429"/>
        <v>0.86999999999999988</v>
      </c>
      <c r="EO658" s="77">
        <f t="shared" si="430"/>
        <v>5.5432372505543233E-2</v>
      </c>
      <c r="EP658" s="304">
        <f t="shared" si="431"/>
        <v>0</v>
      </c>
      <c r="EQ658" s="77" t="e">
        <f t="shared" si="432"/>
        <v>#DIV/0!</v>
      </c>
      <c r="ER658" s="77">
        <f t="shared" si="433"/>
        <v>100</v>
      </c>
      <c r="ES658" s="77">
        <f t="shared" si="434"/>
        <v>0</v>
      </c>
    </row>
    <row r="659" spans="1:149" s="77" customFormat="1" x14ac:dyDescent="0.45">
      <c r="A659" s="78" t="s">
        <v>1445</v>
      </c>
      <c r="B659" s="178" t="s">
        <v>3404</v>
      </c>
      <c r="C659" s="77" t="s">
        <v>3441</v>
      </c>
      <c r="D659" s="77" t="s">
        <v>3669</v>
      </c>
      <c r="E659" s="78" t="s">
        <v>637</v>
      </c>
      <c r="F659" s="78" t="s">
        <v>1700</v>
      </c>
      <c r="G659" s="72" t="s">
        <v>3367</v>
      </c>
      <c r="H659" s="78" t="s">
        <v>1101</v>
      </c>
      <c r="I659" s="78">
        <v>13</v>
      </c>
      <c r="J659" s="300">
        <v>405.8</v>
      </c>
      <c r="K659" s="78"/>
      <c r="L659" s="300">
        <v>1025</v>
      </c>
      <c r="M659" s="72"/>
      <c r="O659" s="78" t="s">
        <v>3506</v>
      </c>
      <c r="P659" s="72" t="s">
        <v>3158</v>
      </c>
      <c r="Q659" s="125"/>
      <c r="R659" s="164">
        <v>3.5</v>
      </c>
      <c r="S659" s="110">
        <v>-6.2</v>
      </c>
      <c r="AA659" s="195"/>
      <c r="AB659" s="195"/>
      <c r="AC659" s="195"/>
      <c r="AD659" s="72"/>
      <c r="AE659" s="316">
        <v>1</v>
      </c>
      <c r="AF659" s="195"/>
      <c r="AG659" s="195">
        <v>0</v>
      </c>
      <c r="AH659" s="72"/>
      <c r="AQ659" s="178"/>
      <c r="AR659" s="66">
        <v>1.018</v>
      </c>
      <c r="AS659" s="66"/>
      <c r="AU659" s="276">
        <v>4058</v>
      </c>
      <c r="AV659" s="276"/>
      <c r="AW659" s="276">
        <v>4131.0439999999999</v>
      </c>
      <c r="AX659" s="95"/>
      <c r="AY659" s="276"/>
      <c r="AZ659" s="95"/>
      <c r="BA659" s="178"/>
      <c r="BB659" s="98" t="s">
        <v>722</v>
      </c>
      <c r="BC659" s="270" t="s">
        <v>1126</v>
      </c>
      <c r="BD659" s="152">
        <v>56.518599999999999</v>
      </c>
      <c r="BE659" s="152">
        <v>0.03</v>
      </c>
      <c r="BF659" s="152">
        <v>0.39645999999999998</v>
      </c>
      <c r="BG659" s="152">
        <v>0.04</v>
      </c>
      <c r="BH659" s="152">
        <v>17.1492</v>
      </c>
      <c r="BI659" s="152">
        <v>0.01</v>
      </c>
      <c r="BJ659" s="152"/>
      <c r="BK659" s="152"/>
      <c r="BL659" s="152"/>
      <c r="BM659" s="152"/>
      <c r="BN659" s="152">
        <v>3.2269999999999999</v>
      </c>
      <c r="BO659" s="152">
        <v>0.25</v>
      </c>
      <c r="BP659" s="152">
        <v>0.13830000000000001</v>
      </c>
      <c r="BQ659" s="152">
        <v>0.12</v>
      </c>
      <c r="BR659" s="152">
        <v>3.5404800000000001</v>
      </c>
      <c r="BS659" s="152">
        <v>0.06</v>
      </c>
      <c r="BT659" s="152"/>
      <c r="BU659" s="152"/>
      <c r="BV659" s="152"/>
      <c r="BW659" s="152"/>
      <c r="BX659" s="152">
        <v>6.5369799999999998</v>
      </c>
      <c r="BY659" s="152">
        <v>0.21</v>
      </c>
      <c r="BZ659" s="152">
        <v>3.7064400000000002</v>
      </c>
      <c r="CA659" s="152">
        <v>0.14000000000000001</v>
      </c>
      <c r="CB659" s="152">
        <v>1.03264</v>
      </c>
      <c r="CC659" s="152">
        <v>0.02</v>
      </c>
      <c r="CD659" s="72"/>
      <c r="CE659" s="72"/>
      <c r="CF659" s="72"/>
      <c r="CG659" s="72"/>
      <c r="CH659" s="72"/>
      <c r="CI659" s="72"/>
      <c r="CJ659" s="72"/>
      <c r="CK659" s="72"/>
      <c r="CL659" s="72"/>
      <c r="CM659" s="72"/>
      <c r="CN659" s="72"/>
      <c r="CO659" s="72"/>
      <c r="CP659" s="72"/>
      <c r="CQ659" s="72"/>
      <c r="CR659" s="72"/>
      <c r="CS659" s="72"/>
      <c r="CT659" s="72"/>
      <c r="CU659" s="72"/>
      <c r="CV659" s="72"/>
      <c r="CW659" s="72"/>
      <c r="CX659" s="72"/>
      <c r="CY659" s="72"/>
      <c r="CZ659" s="72"/>
      <c r="DA659" s="72"/>
      <c r="DB659" s="72"/>
      <c r="DC659" s="72"/>
      <c r="DD659" s="72"/>
      <c r="DE659" s="72"/>
      <c r="DF659" s="72"/>
      <c r="DG659" s="72"/>
      <c r="DH659" s="78">
        <v>92.2</v>
      </c>
      <c r="DJ659" s="77">
        <f t="shared" si="412"/>
        <v>7.7999999999999972</v>
      </c>
      <c r="DK659" s="72">
        <v>0.65</v>
      </c>
      <c r="DO659" s="358">
        <v>5.8</v>
      </c>
      <c r="DP659" s="72"/>
      <c r="DQ659" s="374"/>
      <c r="DR659" s="72"/>
      <c r="DS659" s="246"/>
      <c r="DU659" s="96"/>
      <c r="DW659" s="178"/>
      <c r="DX659" s="304">
        <f t="shared" si="413"/>
        <v>61.3</v>
      </c>
      <c r="DY659" s="77">
        <f t="shared" si="414"/>
        <v>3.2537960954446853E-2</v>
      </c>
      <c r="DZ659" s="304">
        <f t="shared" si="415"/>
        <v>0.43</v>
      </c>
      <c r="EA659" s="77">
        <f t="shared" si="416"/>
        <v>4.3383947939262472E-2</v>
      </c>
      <c r="EB659" s="304">
        <f t="shared" si="417"/>
        <v>18.600000000000001</v>
      </c>
      <c r="EC659" s="77">
        <f t="shared" si="418"/>
        <v>1.084598698481562E-2</v>
      </c>
      <c r="ED659" s="304">
        <f t="shared" si="419"/>
        <v>3.4999999999999996</v>
      </c>
      <c r="EE659" s="77">
        <f t="shared" si="420"/>
        <v>0.27114967462039047</v>
      </c>
      <c r="EF659" s="304">
        <f t="shared" si="421"/>
        <v>0.15</v>
      </c>
      <c r="EG659" s="77">
        <f t="shared" si="422"/>
        <v>0.13015184381778741</v>
      </c>
      <c r="EH659" s="304">
        <f t="shared" si="423"/>
        <v>3.84</v>
      </c>
      <c r="EI659" s="77">
        <f t="shared" si="424"/>
        <v>6.5075921908893691E-2</v>
      </c>
      <c r="EJ659" s="304">
        <f t="shared" si="425"/>
        <v>7.089999999999999</v>
      </c>
      <c r="EK659" s="77">
        <f t="shared" si="426"/>
        <v>0.22776572668112796</v>
      </c>
      <c r="EL659" s="304">
        <f t="shared" si="427"/>
        <v>4.0199999999999996</v>
      </c>
      <c r="EM659" s="77">
        <f t="shared" si="428"/>
        <v>0.15184381778741865</v>
      </c>
      <c r="EN659" s="304">
        <f t="shared" si="429"/>
        <v>1.1199999999999999</v>
      </c>
      <c r="EO659" s="77">
        <f t="shared" si="430"/>
        <v>2.1691973969631236E-2</v>
      </c>
      <c r="EP659" s="304">
        <f t="shared" si="431"/>
        <v>0</v>
      </c>
      <c r="EQ659" s="77" t="e">
        <f t="shared" si="432"/>
        <v>#DIV/0!</v>
      </c>
      <c r="ER659" s="77">
        <f t="shared" si="433"/>
        <v>100</v>
      </c>
      <c r="ES659" s="77">
        <f t="shared" si="434"/>
        <v>0</v>
      </c>
    </row>
    <row r="660" spans="1:149" s="77" customFormat="1" x14ac:dyDescent="0.45">
      <c r="A660" s="78" t="s">
        <v>1445</v>
      </c>
      <c r="B660" s="178" t="s">
        <v>3404</v>
      </c>
      <c r="C660" s="77" t="s">
        <v>3441</v>
      </c>
      <c r="D660" s="77" t="s">
        <v>3669</v>
      </c>
      <c r="E660" s="78" t="s">
        <v>637</v>
      </c>
      <c r="F660" s="78" t="s">
        <v>1701</v>
      </c>
      <c r="G660" s="72" t="s">
        <v>3367</v>
      </c>
      <c r="H660" s="78" t="s">
        <v>1101</v>
      </c>
      <c r="I660" s="78">
        <v>13</v>
      </c>
      <c r="J660" s="300">
        <v>405.8</v>
      </c>
      <c r="K660" s="78"/>
      <c r="L660" s="300">
        <v>1025</v>
      </c>
      <c r="M660" s="72"/>
      <c r="O660" s="78" t="s">
        <v>3455</v>
      </c>
      <c r="P660" s="72" t="s">
        <v>3167</v>
      </c>
      <c r="Q660" s="125"/>
      <c r="R660" s="164">
        <v>2.5</v>
      </c>
      <c r="S660" s="110">
        <v>-7.2</v>
      </c>
      <c r="AA660" s="195"/>
      <c r="AB660" s="195"/>
      <c r="AC660" s="195"/>
      <c r="AD660" s="72"/>
      <c r="AE660" s="316">
        <v>0.81</v>
      </c>
      <c r="AF660" s="195"/>
      <c r="AG660" s="195">
        <v>0.19</v>
      </c>
      <c r="AH660" s="72"/>
      <c r="AQ660" s="178" t="s">
        <v>824</v>
      </c>
      <c r="AR660" s="66">
        <v>1.0229999999999999</v>
      </c>
      <c r="AS660" s="66">
        <v>3.3029999999999999</v>
      </c>
      <c r="AU660" s="276">
        <v>3286.98</v>
      </c>
      <c r="AV660" s="276">
        <v>771.01999999999975</v>
      </c>
      <c r="AW660" s="276">
        <v>3362.5805399999999</v>
      </c>
      <c r="AX660" s="95">
        <v>19.573286536119188</v>
      </c>
      <c r="AY660" s="276">
        <v>2546.679059999999</v>
      </c>
      <c r="AZ660" s="95">
        <v>28.391813352166285</v>
      </c>
      <c r="BA660" s="178"/>
      <c r="BB660" s="98" t="s">
        <v>722</v>
      </c>
      <c r="BC660" s="270" t="s">
        <v>1126</v>
      </c>
      <c r="BD660" s="152">
        <v>59.649799999999999</v>
      </c>
      <c r="BE660" s="152"/>
      <c r="BF660" s="152">
        <v>0.26851999999999998</v>
      </c>
      <c r="BG660" s="152"/>
      <c r="BH660" s="152">
        <v>18.700500000000002</v>
      </c>
      <c r="BI660" s="152"/>
      <c r="BJ660" s="152"/>
      <c r="BK660" s="152"/>
      <c r="BL660" s="152"/>
      <c r="BM660" s="152"/>
      <c r="BN660" s="152">
        <v>2.4070900000000002</v>
      </c>
      <c r="BO660" s="152"/>
      <c r="BP660" s="152">
        <v>0.16303000000000001</v>
      </c>
      <c r="BQ660" s="152"/>
      <c r="BR660" s="152">
        <v>2.3207800000000001</v>
      </c>
      <c r="BS660" s="152"/>
      <c r="BT660" s="152"/>
      <c r="BU660" s="152"/>
      <c r="BV660" s="152"/>
      <c r="BW660" s="152"/>
      <c r="BX660" s="152">
        <v>7.6144600000000002</v>
      </c>
      <c r="BY660" s="152"/>
      <c r="BZ660" s="152">
        <v>3.51953</v>
      </c>
      <c r="CA660" s="152"/>
      <c r="CB660" s="152">
        <v>1.3042400000000001</v>
      </c>
      <c r="CC660" s="152"/>
      <c r="CD660" s="72"/>
      <c r="CE660" s="72"/>
      <c r="CF660" s="72"/>
      <c r="CG660" s="72"/>
      <c r="CH660" s="72"/>
      <c r="CI660" s="72"/>
      <c r="CJ660" s="72"/>
      <c r="CK660" s="72"/>
      <c r="CL660" s="72"/>
      <c r="CM660" s="72"/>
      <c r="CN660" s="72"/>
      <c r="CO660" s="72"/>
      <c r="CP660" s="72"/>
      <c r="CQ660" s="72"/>
      <c r="CR660" s="72"/>
      <c r="CS660" s="72"/>
      <c r="CT660" s="72"/>
      <c r="CU660" s="72"/>
      <c r="CV660" s="72"/>
      <c r="CW660" s="72"/>
      <c r="CX660" s="72"/>
      <c r="CY660" s="72"/>
      <c r="CZ660" s="72"/>
      <c r="DA660" s="72"/>
      <c r="DB660" s="72"/>
      <c r="DC660" s="72"/>
      <c r="DD660" s="72"/>
      <c r="DE660" s="72"/>
      <c r="DF660" s="72"/>
      <c r="DG660" s="72"/>
      <c r="DH660" s="78">
        <v>95.9</v>
      </c>
      <c r="DJ660" s="77">
        <f t="shared" si="412"/>
        <v>4.0999999999999943</v>
      </c>
      <c r="DK660" s="72">
        <v>0.43</v>
      </c>
      <c r="DO660" s="358">
        <v>2.6</v>
      </c>
      <c r="DP660" s="72"/>
      <c r="DQ660" s="374"/>
      <c r="DR660" s="72"/>
      <c r="DS660" s="246"/>
      <c r="DU660" s="96"/>
      <c r="DW660" s="178"/>
      <c r="DX660" s="304">
        <f t="shared" si="413"/>
        <v>62.2</v>
      </c>
      <c r="DY660" s="77">
        <f t="shared" si="414"/>
        <v>0</v>
      </c>
      <c r="DZ660" s="304">
        <f t="shared" si="415"/>
        <v>0.27999999999999997</v>
      </c>
      <c r="EA660" s="77">
        <f t="shared" si="416"/>
        <v>0</v>
      </c>
      <c r="EB660" s="304">
        <f t="shared" si="417"/>
        <v>19.5</v>
      </c>
      <c r="EC660" s="77">
        <f t="shared" si="418"/>
        <v>0</v>
      </c>
      <c r="ED660" s="304">
        <f t="shared" si="419"/>
        <v>2.5100000000000002</v>
      </c>
      <c r="EE660" s="77">
        <f t="shared" si="420"/>
        <v>0</v>
      </c>
      <c r="EF660" s="304">
        <f t="shared" si="421"/>
        <v>0.16999999999999998</v>
      </c>
      <c r="EG660" s="77">
        <f t="shared" si="422"/>
        <v>0</v>
      </c>
      <c r="EH660" s="304">
        <f t="shared" si="423"/>
        <v>2.42</v>
      </c>
      <c r="EI660" s="77">
        <f t="shared" si="424"/>
        <v>0</v>
      </c>
      <c r="EJ660" s="304">
        <f t="shared" si="425"/>
        <v>7.9399999999999995</v>
      </c>
      <c r="EK660" s="77">
        <f t="shared" si="426"/>
        <v>0</v>
      </c>
      <c r="EL660" s="304">
        <f t="shared" si="427"/>
        <v>3.6699999999999995</v>
      </c>
      <c r="EM660" s="77">
        <f t="shared" si="428"/>
        <v>0</v>
      </c>
      <c r="EN660" s="304">
        <f t="shared" si="429"/>
        <v>1.3599999999999999</v>
      </c>
      <c r="EO660" s="77">
        <f t="shared" si="430"/>
        <v>0</v>
      </c>
      <c r="EP660" s="304">
        <f t="shared" si="431"/>
        <v>0</v>
      </c>
      <c r="EQ660" s="77" t="e">
        <f t="shared" si="432"/>
        <v>#DIV/0!</v>
      </c>
      <c r="ER660" s="77">
        <f t="shared" si="433"/>
        <v>100</v>
      </c>
      <c r="ES660" s="77">
        <f t="shared" si="434"/>
        <v>0</v>
      </c>
    </row>
    <row r="661" spans="1:149" s="91" customFormat="1" ht="14.65" thickBot="1" x14ac:dyDescent="0.5">
      <c r="A661" s="89" t="s">
        <v>1445</v>
      </c>
      <c r="B661" s="206" t="s">
        <v>3404</v>
      </c>
      <c r="C661" s="91" t="s">
        <v>3444</v>
      </c>
      <c r="D661" s="91" t="s">
        <v>3668</v>
      </c>
      <c r="E661" s="89" t="s">
        <v>637</v>
      </c>
      <c r="F661" s="89" t="s">
        <v>1702</v>
      </c>
      <c r="G661" s="90" t="s">
        <v>3367</v>
      </c>
      <c r="H661" s="89" t="s">
        <v>1101</v>
      </c>
      <c r="I661" s="89">
        <v>58</v>
      </c>
      <c r="J661" s="301">
        <v>398.8</v>
      </c>
      <c r="K661" s="89"/>
      <c r="L661" s="301">
        <v>952</v>
      </c>
      <c r="M661" s="90"/>
      <c r="O661" s="89" t="s">
        <v>3667</v>
      </c>
      <c r="P661" s="90" t="s">
        <v>3159</v>
      </c>
      <c r="Q661" s="203"/>
      <c r="R661" s="204">
        <v>3.9</v>
      </c>
      <c r="S661" s="111">
        <v>-7</v>
      </c>
      <c r="AA661" s="196"/>
      <c r="AB661" s="196"/>
      <c r="AC661" s="196"/>
      <c r="AD661" s="90"/>
      <c r="AE661" s="317">
        <v>0.6</v>
      </c>
      <c r="AF661" s="196"/>
      <c r="AG661" s="196">
        <v>0.4</v>
      </c>
      <c r="AH661" s="90"/>
      <c r="AQ661" s="206" t="s">
        <v>824</v>
      </c>
      <c r="AR661" s="69">
        <v>0.99270000000000003</v>
      </c>
      <c r="AS661" s="69">
        <v>3.2850000000000001</v>
      </c>
      <c r="AU661" s="277">
        <v>2392.7999999999997</v>
      </c>
      <c r="AV661" s="277">
        <v>1595.2</v>
      </c>
      <c r="AW661" s="277">
        <v>2375.3325599999998</v>
      </c>
      <c r="AX661" s="259">
        <v>13.90790479290378</v>
      </c>
      <c r="AY661" s="277">
        <v>5240.232</v>
      </c>
      <c r="AZ661" s="259">
        <v>58.622875580974359</v>
      </c>
      <c r="BA661" s="206"/>
      <c r="BB661" s="141" t="s">
        <v>722</v>
      </c>
      <c r="BC661" s="271" t="s">
        <v>1126</v>
      </c>
      <c r="BD661" s="284">
        <v>58.5015</v>
      </c>
      <c r="BE661" s="284">
        <v>7.0000000000000007E-2</v>
      </c>
      <c r="BF661" s="284">
        <v>0.22675000000000001</v>
      </c>
      <c r="BG661" s="284">
        <v>7.0000000000000007E-2</v>
      </c>
      <c r="BH661" s="284">
        <v>16.144600000000001</v>
      </c>
      <c r="BI661" s="284">
        <v>0.1</v>
      </c>
      <c r="BJ661" s="284"/>
      <c r="BK661" s="284"/>
      <c r="BL661" s="284"/>
      <c r="BM661" s="284"/>
      <c r="BN661" s="284">
        <v>2.6303000000000001</v>
      </c>
      <c r="BO661" s="284">
        <v>0.12</v>
      </c>
      <c r="BP661" s="284">
        <v>0.15418999999999999</v>
      </c>
      <c r="BQ661" s="284">
        <v>0.1</v>
      </c>
      <c r="BR661" s="284">
        <v>2.0770300000000002</v>
      </c>
      <c r="BS661" s="284">
        <v>0.03</v>
      </c>
      <c r="BT661" s="284"/>
      <c r="BU661" s="284"/>
      <c r="BV661" s="284"/>
      <c r="BW661" s="284"/>
      <c r="BX661" s="284">
        <v>6.0678299999999998</v>
      </c>
      <c r="BY661" s="284">
        <v>0.14000000000000001</v>
      </c>
      <c r="BZ661" s="284">
        <v>3.8547500000000001</v>
      </c>
      <c r="CA661" s="284">
        <v>0.06</v>
      </c>
      <c r="CB661" s="284">
        <v>1.0067699999999999</v>
      </c>
      <c r="CC661" s="284">
        <v>7.0000000000000007E-2</v>
      </c>
      <c r="CD661" s="90"/>
      <c r="CE661" s="90"/>
      <c r="CF661" s="90"/>
      <c r="CG661" s="90"/>
      <c r="CH661" s="90"/>
      <c r="CI661" s="90"/>
      <c r="CJ661" s="90"/>
      <c r="CK661" s="90"/>
      <c r="CL661" s="90"/>
      <c r="CM661" s="90"/>
      <c r="CN661" s="90"/>
      <c r="CO661" s="90"/>
      <c r="CP661" s="90"/>
      <c r="CQ661" s="90"/>
      <c r="CR661" s="90"/>
      <c r="CS661" s="90"/>
      <c r="CT661" s="90"/>
      <c r="CU661" s="90"/>
      <c r="CV661" s="90"/>
      <c r="CW661" s="90"/>
      <c r="CX661" s="90"/>
      <c r="CY661" s="90"/>
      <c r="CZ661" s="90"/>
      <c r="DA661" s="90"/>
      <c r="DB661" s="90"/>
      <c r="DC661" s="90"/>
      <c r="DD661" s="90"/>
      <c r="DE661" s="90"/>
      <c r="DF661" s="90"/>
      <c r="DG661" s="90"/>
      <c r="DH661" s="89">
        <v>90.7</v>
      </c>
      <c r="DJ661" s="91">
        <f t="shared" si="412"/>
        <v>9.2999999999999972</v>
      </c>
      <c r="DK661" s="90">
        <v>0.96</v>
      </c>
      <c r="DO661" s="359">
        <v>7.9</v>
      </c>
      <c r="DP661" s="90"/>
      <c r="DQ661" s="375"/>
      <c r="DR661" s="90"/>
      <c r="DS661" s="251"/>
      <c r="DU661" s="97"/>
      <c r="DW661" s="206"/>
      <c r="DX661" s="305">
        <f t="shared" si="413"/>
        <v>64.5</v>
      </c>
      <c r="DY661" s="91">
        <f t="shared" si="414"/>
        <v>7.7177508269018744E-2</v>
      </c>
      <c r="DZ661" s="305">
        <f t="shared" si="415"/>
        <v>0.25</v>
      </c>
      <c r="EA661" s="91">
        <f t="shared" si="416"/>
        <v>7.7177508269018744E-2</v>
      </c>
      <c r="EB661" s="305">
        <f t="shared" si="417"/>
        <v>17.8</v>
      </c>
      <c r="EC661" s="91">
        <f t="shared" si="418"/>
        <v>0.11025358324145536</v>
      </c>
      <c r="ED661" s="305">
        <f t="shared" si="419"/>
        <v>2.9000000000000004</v>
      </c>
      <c r="EE661" s="91">
        <f t="shared" si="420"/>
        <v>0.13230429988974643</v>
      </c>
      <c r="EF661" s="305">
        <f t="shared" si="421"/>
        <v>0.16999999999999998</v>
      </c>
      <c r="EG661" s="91">
        <f t="shared" si="422"/>
        <v>0.11025358324145536</v>
      </c>
      <c r="EH661" s="305">
        <f t="shared" si="423"/>
        <v>2.29</v>
      </c>
      <c r="EI661" s="91">
        <f t="shared" si="424"/>
        <v>3.30760749724366E-2</v>
      </c>
      <c r="EJ661" s="305">
        <f t="shared" si="425"/>
        <v>6.69</v>
      </c>
      <c r="EK661" s="91">
        <f t="shared" si="426"/>
        <v>0.15435501653803751</v>
      </c>
      <c r="EL661" s="305">
        <f t="shared" si="427"/>
        <v>4.25</v>
      </c>
      <c r="EM661" s="91">
        <f t="shared" si="428"/>
        <v>6.6152149944873201E-2</v>
      </c>
      <c r="EN661" s="305">
        <f t="shared" si="429"/>
        <v>1.1099999999999999</v>
      </c>
      <c r="EO661" s="91">
        <f t="shared" si="430"/>
        <v>7.7177508269018757E-2</v>
      </c>
      <c r="EP661" s="305">
        <f t="shared" si="431"/>
        <v>0</v>
      </c>
      <c r="EQ661" s="91" t="e">
        <f t="shared" si="432"/>
        <v>#DIV/0!</v>
      </c>
      <c r="ER661" s="91">
        <f t="shared" si="433"/>
        <v>100</v>
      </c>
      <c r="ES661" s="91">
        <f t="shared" si="434"/>
        <v>0</v>
      </c>
    </row>
    <row r="662" spans="1:149" x14ac:dyDescent="0.45">
      <c r="A662" s="78" t="s">
        <v>1446</v>
      </c>
      <c r="B662" s="174" t="s">
        <v>880</v>
      </c>
      <c r="C662" s="51" t="s">
        <v>3653</v>
      </c>
      <c r="D662" s="41" t="s">
        <v>3670</v>
      </c>
      <c r="E662" s="78" t="s">
        <v>637</v>
      </c>
      <c r="F662" s="78" t="s">
        <v>1703</v>
      </c>
      <c r="G662" s="72" t="s">
        <v>3367</v>
      </c>
      <c r="H662" s="78" t="s">
        <v>1100</v>
      </c>
      <c r="I662" s="78">
        <v>50</v>
      </c>
      <c r="J662" s="300">
        <v>50</v>
      </c>
      <c r="K662" s="78">
        <v>2</v>
      </c>
      <c r="L662" s="300">
        <v>1310</v>
      </c>
      <c r="M662" s="72">
        <v>10</v>
      </c>
      <c r="O662" s="78"/>
      <c r="P662" s="72" t="s">
        <v>1374</v>
      </c>
      <c r="AA662" s="195"/>
      <c r="AB662" s="195"/>
      <c r="AC662" s="195"/>
      <c r="AD662" s="72"/>
      <c r="AE662" s="316">
        <v>1</v>
      </c>
      <c r="AF662" s="195"/>
      <c r="AG662" s="195">
        <v>0</v>
      </c>
      <c r="AH662" s="72"/>
      <c r="AR662" s="53">
        <v>1.0009999999999999</v>
      </c>
      <c r="AT662" s="77"/>
      <c r="AU662" s="276">
        <v>500</v>
      </c>
      <c r="AW662" s="276">
        <v>500.49999999999994</v>
      </c>
      <c r="BB662" s="80" t="s">
        <v>722</v>
      </c>
      <c r="BC662" s="270"/>
      <c r="BD662" s="152">
        <v>67.601399999999998</v>
      </c>
      <c r="BE662" s="152"/>
      <c r="BF662" s="152"/>
      <c r="BG662" s="152"/>
      <c r="BH662" s="152">
        <v>18.3977</v>
      </c>
      <c r="BI662" s="152"/>
      <c r="BJ662" s="152"/>
      <c r="BK662" s="152"/>
      <c r="BL662" s="152"/>
      <c r="BM662" s="152"/>
      <c r="BN662" s="152"/>
      <c r="BO662" s="152"/>
      <c r="BP662" s="152"/>
      <c r="BQ662" s="152"/>
      <c r="BR662" s="152"/>
      <c r="BS662" s="152"/>
      <c r="BT662" s="152"/>
      <c r="BU662" s="152"/>
      <c r="BV662" s="152"/>
      <c r="BW662" s="152"/>
      <c r="BX662" s="152"/>
      <c r="BY662" s="152"/>
      <c r="BZ662" s="152">
        <v>11.6854</v>
      </c>
      <c r="CA662" s="152"/>
      <c r="CB662" s="152">
        <v>1.9540800000000001E-2</v>
      </c>
      <c r="CC662" s="152"/>
      <c r="CD662" s="72"/>
      <c r="CE662" s="72"/>
      <c r="CF662" s="72"/>
      <c r="CG662" s="72"/>
      <c r="CH662" s="72"/>
      <c r="CI662" s="72"/>
      <c r="CJ662" s="72"/>
      <c r="CK662" s="72"/>
      <c r="CL662" s="72"/>
      <c r="CM662" s="72"/>
      <c r="CN662" s="72"/>
      <c r="CO662" s="72"/>
      <c r="CP662" s="72"/>
      <c r="CQ662" s="72"/>
      <c r="CR662" s="72"/>
      <c r="CS662" s="72"/>
      <c r="CT662" s="72"/>
      <c r="CU662" s="72"/>
      <c r="CV662" s="72"/>
      <c r="CW662" s="72"/>
      <c r="CX662" s="72"/>
      <c r="CY662" s="72"/>
      <c r="CZ662" s="72"/>
      <c r="DA662" s="72"/>
      <c r="DB662" s="72"/>
      <c r="DC662" s="72"/>
      <c r="DD662" s="72"/>
      <c r="DE662" s="72"/>
      <c r="DF662" s="72"/>
      <c r="DG662" s="72"/>
      <c r="DH662" s="78">
        <f>SUM(BD662,BF662,BH662,BJ662,BL662,BN662,BP662,BR662,BT662,BV662,BX662,BZ662,CB662,CD662,CF662,CH662,CJ662,CL662,CN662,CX662,CZ662,DB662)</f>
        <v>97.704040800000001</v>
      </c>
      <c r="DJ662" s="77">
        <f t="shared" si="412"/>
        <v>2.2959591999999986</v>
      </c>
      <c r="DK662" s="72"/>
      <c r="DL662" s="92" t="s">
        <v>3334</v>
      </c>
      <c r="DO662" s="358">
        <v>2.2960400000000001</v>
      </c>
      <c r="DP662" s="72"/>
      <c r="DQ662" s="374"/>
      <c r="DR662" s="72"/>
      <c r="DU662" s="52"/>
      <c r="DX662" s="75">
        <f t="shared" si="413"/>
        <v>69.189973563508943</v>
      </c>
      <c r="DY662" s="51">
        <f t="shared" si="414"/>
        <v>0</v>
      </c>
      <c r="DZ662" s="75">
        <f t="shared" si="415"/>
        <v>0</v>
      </c>
      <c r="EA662" s="51" t="e">
        <f t="shared" si="416"/>
        <v>#DIV/0!</v>
      </c>
      <c r="EB662" s="75">
        <f t="shared" si="417"/>
        <v>18.830029801592403</v>
      </c>
      <c r="EC662" s="51">
        <f t="shared" si="418"/>
        <v>0</v>
      </c>
      <c r="ED662" s="75">
        <f t="shared" si="419"/>
        <v>0</v>
      </c>
      <c r="EE662" s="51" t="e">
        <f t="shared" si="420"/>
        <v>#DIV/0!</v>
      </c>
      <c r="EF662" s="75">
        <f t="shared" si="421"/>
        <v>0</v>
      </c>
      <c r="EG662" s="51" t="e">
        <f t="shared" si="422"/>
        <v>#DIV/0!</v>
      </c>
      <c r="EH662" s="75">
        <f t="shared" si="423"/>
        <v>0</v>
      </c>
      <c r="EI662" s="51" t="e">
        <f t="shared" si="424"/>
        <v>#DIV/0!</v>
      </c>
      <c r="EJ662" s="75">
        <f t="shared" si="425"/>
        <v>0</v>
      </c>
      <c r="EK662" s="51" t="e">
        <f t="shared" si="426"/>
        <v>#DIV/0!</v>
      </c>
      <c r="EL662" s="75">
        <f t="shared" si="427"/>
        <v>11.959996643250397</v>
      </c>
      <c r="EM662" s="51">
        <f t="shared" si="428"/>
        <v>0</v>
      </c>
      <c r="EN662" s="75">
        <f t="shared" si="429"/>
        <v>1.9999991648247162E-2</v>
      </c>
      <c r="EO662" s="51">
        <f t="shared" si="430"/>
        <v>0</v>
      </c>
      <c r="EP662" s="75">
        <f t="shared" si="431"/>
        <v>0</v>
      </c>
      <c r="EQ662" s="51" t="e">
        <f t="shared" si="432"/>
        <v>#DIV/0!</v>
      </c>
      <c r="ER662" s="51">
        <f t="shared" si="433"/>
        <v>100</v>
      </c>
      <c r="ES662" s="51">
        <f t="shared" si="434"/>
        <v>0</v>
      </c>
    </row>
    <row r="663" spans="1:149" x14ac:dyDescent="0.45">
      <c r="A663" s="78" t="s">
        <v>1446</v>
      </c>
      <c r="B663" s="174" t="s">
        <v>880</v>
      </c>
      <c r="C663" s="51" t="s">
        <v>3653</v>
      </c>
      <c r="D663" s="41" t="s">
        <v>3670</v>
      </c>
      <c r="E663" s="78" t="s">
        <v>637</v>
      </c>
      <c r="F663" s="78" t="s">
        <v>1704</v>
      </c>
      <c r="G663" s="72" t="s">
        <v>3367</v>
      </c>
      <c r="H663" s="78" t="s">
        <v>1100</v>
      </c>
      <c r="I663" s="78">
        <v>50</v>
      </c>
      <c r="J663" s="300">
        <v>100</v>
      </c>
      <c r="K663" s="78">
        <v>2</v>
      </c>
      <c r="L663" s="300">
        <v>1350</v>
      </c>
      <c r="M663" s="72">
        <v>10</v>
      </c>
      <c r="O663" s="78"/>
      <c r="P663" s="72" t="s">
        <v>1374</v>
      </c>
      <c r="AA663" s="195"/>
      <c r="AB663" s="195"/>
      <c r="AC663" s="195"/>
      <c r="AD663" s="72"/>
      <c r="AE663" s="316">
        <v>1</v>
      </c>
      <c r="AF663" s="195"/>
      <c r="AG663" s="195">
        <v>0</v>
      </c>
      <c r="AH663" s="72"/>
      <c r="AR663" s="53">
        <v>1.012</v>
      </c>
      <c r="AT663" s="77"/>
      <c r="AU663" s="276">
        <v>1000</v>
      </c>
      <c r="AW663" s="276">
        <v>1012</v>
      </c>
      <c r="BB663" s="80" t="s">
        <v>722</v>
      </c>
      <c r="BC663" s="270"/>
      <c r="BD663" s="152">
        <v>66.934299999999993</v>
      </c>
      <c r="BE663" s="152"/>
      <c r="BF663" s="152"/>
      <c r="BG663" s="152"/>
      <c r="BH663" s="152">
        <v>18.216100000000001</v>
      </c>
      <c r="BI663" s="152"/>
      <c r="BJ663" s="152"/>
      <c r="BK663" s="152"/>
      <c r="BL663" s="152"/>
      <c r="BM663" s="152"/>
      <c r="BN663" s="152"/>
      <c r="BO663" s="152"/>
      <c r="BP663" s="152"/>
      <c r="BQ663" s="152"/>
      <c r="BR663" s="152"/>
      <c r="BS663" s="152"/>
      <c r="BT663" s="152"/>
      <c r="BU663" s="152"/>
      <c r="BV663" s="152"/>
      <c r="BW663" s="152"/>
      <c r="BX663" s="152"/>
      <c r="BY663" s="152"/>
      <c r="BZ663" s="152">
        <v>11.5701</v>
      </c>
      <c r="CA663" s="152"/>
      <c r="CB663" s="152">
        <v>1.9348000000000001E-2</v>
      </c>
      <c r="CC663" s="152"/>
      <c r="CD663" s="72"/>
      <c r="CE663" s="72"/>
      <c r="CF663" s="72"/>
      <c r="CG663" s="72"/>
      <c r="CH663" s="72"/>
      <c r="CI663" s="72"/>
      <c r="CJ663" s="72"/>
      <c r="CK663" s="72"/>
      <c r="CL663" s="72"/>
      <c r="CM663" s="72"/>
      <c r="CN663" s="72"/>
      <c r="CO663" s="72"/>
      <c r="CP663" s="72"/>
      <c r="CQ663" s="72"/>
      <c r="CR663" s="72"/>
      <c r="CS663" s="72"/>
      <c r="CT663" s="72"/>
      <c r="CU663" s="72"/>
      <c r="CV663" s="72"/>
      <c r="CW663" s="72"/>
      <c r="CX663" s="72"/>
      <c r="CY663" s="72"/>
      <c r="CZ663" s="72"/>
      <c r="DA663" s="72"/>
      <c r="DB663" s="72"/>
      <c r="DC663" s="72"/>
      <c r="DD663" s="72"/>
      <c r="DE663" s="72"/>
      <c r="DF663" s="72"/>
      <c r="DG663" s="72"/>
      <c r="DH663" s="78">
        <f t="shared" ref="DH663:DH726" si="435">SUM(BD663,BF663,BH663,BJ663,BL663,BN663,BP663,BR663,BT663,BV663,BX663,BZ663,CB663,CD663,CF663,CH663,CJ663,CL663,CN663,CX663,CZ663,DB663)</f>
        <v>96.739847999999981</v>
      </c>
      <c r="DJ663" s="77">
        <f t="shared" si="412"/>
        <v>3.2601520000000193</v>
      </c>
      <c r="DK663" s="72"/>
      <c r="DL663" s="92" t="s">
        <v>3334</v>
      </c>
      <c r="DO663" s="358">
        <v>3.2601300000000002</v>
      </c>
      <c r="DP663" s="72"/>
      <c r="DQ663" s="374"/>
      <c r="DR663" s="72"/>
      <c r="DU663" s="52"/>
      <c r="DX663" s="75">
        <f t="shared" si="413"/>
        <v>69.189999140788402</v>
      </c>
      <c r="DY663" s="51">
        <f t="shared" si="414"/>
        <v>0</v>
      </c>
      <c r="DZ663" s="75">
        <f t="shared" si="415"/>
        <v>0</v>
      </c>
      <c r="EA663" s="51" t="e">
        <f t="shared" si="416"/>
        <v>#DIV/0!</v>
      </c>
      <c r="EB663" s="75">
        <f t="shared" si="417"/>
        <v>18.829986170745279</v>
      </c>
      <c r="EC663" s="51">
        <f t="shared" si="418"/>
        <v>0</v>
      </c>
      <c r="ED663" s="75">
        <f t="shared" si="419"/>
        <v>0</v>
      </c>
      <c r="EE663" s="51" t="e">
        <f t="shared" si="420"/>
        <v>#DIV/0!</v>
      </c>
      <c r="EF663" s="75">
        <f t="shared" si="421"/>
        <v>0</v>
      </c>
      <c r="EG663" s="51" t="e">
        <f t="shared" si="422"/>
        <v>#DIV/0!</v>
      </c>
      <c r="EH663" s="75">
        <f t="shared" si="423"/>
        <v>0</v>
      </c>
      <c r="EI663" s="51" t="e">
        <f t="shared" si="424"/>
        <v>#DIV/0!</v>
      </c>
      <c r="EJ663" s="75">
        <f t="shared" si="425"/>
        <v>0</v>
      </c>
      <c r="EK663" s="51" t="e">
        <f t="shared" si="426"/>
        <v>#DIV/0!</v>
      </c>
      <c r="EL663" s="75">
        <f t="shared" si="427"/>
        <v>11.960014657041846</v>
      </c>
      <c r="EM663" s="51">
        <f t="shared" si="428"/>
        <v>0</v>
      </c>
      <c r="EN663" s="75">
        <f t="shared" si="429"/>
        <v>2.0000031424486014E-2</v>
      </c>
      <c r="EO663" s="51">
        <f t="shared" si="430"/>
        <v>0</v>
      </c>
      <c r="EP663" s="75">
        <f t="shared" si="431"/>
        <v>0</v>
      </c>
      <c r="EQ663" s="51" t="e">
        <f t="shared" si="432"/>
        <v>#DIV/0!</v>
      </c>
      <c r="ER663" s="51">
        <f t="shared" si="433"/>
        <v>100</v>
      </c>
      <c r="ES663" s="51">
        <f t="shared" si="434"/>
        <v>0</v>
      </c>
    </row>
    <row r="664" spans="1:149" x14ac:dyDescent="0.45">
      <c r="A664" s="78" t="s">
        <v>1446</v>
      </c>
      <c r="B664" s="174" t="s">
        <v>880</v>
      </c>
      <c r="C664" s="51" t="s">
        <v>3653</v>
      </c>
      <c r="D664" s="41" t="s">
        <v>3670</v>
      </c>
      <c r="E664" s="78" t="s">
        <v>637</v>
      </c>
      <c r="F664" s="78" t="s">
        <v>1705</v>
      </c>
      <c r="G664" s="72" t="s">
        <v>3367</v>
      </c>
      <c r="H664" s="78" t="s">
        <v>1100</v>
      </c>
      <c r="I664" s="78">
        <v>91</v>
      </c>
      <c r="J664" s="300">
        <v>201</v>
      </c>
      <c r="K664" s="78">
        <v>2</v>
      </c>
      <c r="L664" s="300">
        <v>1200</v>
      </c>
      <c r="M664" s="72">
        <v>10</v>
      </c>
      <c r="O664" s="78"/>
      <c r="P664" s="72" t="s">
        <v>1374</v>
      </c>
      <c r="AA664" s="195"/>
      <c r="AB664" s="195"/>
      <c r="AC664" s="195"/>
      <c r="AD664" s="72"/>
      <c r="AE664" s="316">
        <v>1</v>
      </c>
      <c r="AF664" s="195"/>
      <c r="AG664" s="195">
        <v>0</v>
      </c>
      <c r="AH664" s="72"/>
      <c r="AR664" s="53">
        <v>1.0069999999999999</v>
      </c>
      <c r="AT664" s="77"/>
      <c r="AU664" s="276">
        <v>2010</v>
      </c>
      <c r="AW664" s="276">
        <v>2024.0699999999997</v>
      </c>
      <c r="BB664" s="80" t="s">
        <v>722</v>
      </c>
      <c r="BC664" s="270"/>
      <c r="BD664" s="152">
        <v>65.508399999999995</v>
      </c>
      <c r="BE664" s="152"/>
      <c r="BF664" s="152"/>
      <c r="BG664" s="152"/>
      <c r="BH664" s="152">
        <v>17.828099999999999</v>
      </c>
      <c r="BI664" s="152"/>
      <c r="BJ664" s="152"/>
      <c r="BK664" s="152"/>
      <c r="BL664" s="152"/>
      <c r="BM664" s="152"/>
      <c r="BN664" s="152"/>
      <c r="BO664" s="152"/>
      <c r="BP664" s="152"/>
      <c r="BQ664" s="152"/>
      <c r="BR664" s="152"/>
      <c r="BS664" s="152"/>
      <c r="BT664" s="152"/>
      <c r="BU664" s="152"/>
      <c r="BV664" s="152"/>
      <c r="BW664" s="152"/>
      <c r="BX664" s="152"/>
      <c r="BY664" s="152"/>
      <c r="BZ664" s="152">
        <v>11.323600000000001</v>
      </c>
      <c r="CA664" s="152"/>
      <c r="CB664" s="152">
        <v>1.8935799999999999E-2</v>
      </c>
      <c r="CC664" s="152"/>
      <c r="CD664" s="72"/>
      <c r="CE664" s="72"/>
      <c r="CF664" s="72"/>
      <c r="CG664" s="72"/>
      <c r="CH664" s="72"/>
      <c r="CI664" s="72"/>
      <c r="CJ664" s="72"/>
      <c r="CK664" s="72"/>
      <c r="CL664" s="72"/>
      <c r="CM664" s="72"/>
      <c r="CN664" s="72"/>
      <c r="CO664" s="72"/>
      <c r="CP664" s="72"/>
      <c r="CQ664" s="72"/>
      <c r="CR664" s="72"/>
      <c r="CS664" s="72"/>
      <c r="CT664" s="72"/>
      <c r="CU664" s="72"/>
      <c r="CV664" s="72"/>
      <c r="CW664" s="72"/>
      <c r="CX664" s="72"/>
      <c r="CY664" s="72"/>
      <c r="CZ664" s="72"/>
      <c r="DA664" s="72"/>
      <c r="DB664" s="72"/>
      <c r="DC664" s="72"/>
      <c r="DD664" s="72"/>
      <c r="DE664" s="72"/>
      <c r="DF664" s="72"/>
      <c r="DG664" s="72"/>
      <c r="DH664" s="78">
        <f t="shared" si="435"/>
        <v>94.679035799999994</v>
      </c>
      <c r="DJ664" s="77">
        <f t="shared" si="412"/>
        <v>5.3209642000000059</v>
      </c>
      <c r="DK664" s="72"/>
      <c r="DL664" s="92" t="s">
        <v>3334</v>
      </c>
      <c r="DO664" s="358">
        <v>5.3209600000000004</v>
      </c>
      <c r="DP664" s="72"/>
      <c r="DQ664" s="374"/>
      <c r="DR664" s="72"/>
      <c r="DU664" s="52"/>
      <c r="DX664" s="75">
        <f t="shared" si="413"/>
        <v>69.189973732284244</v>
      </c>
      <c r="DY664" s="51">
        <f t="shared" si="414"/>
        <v>0</v>
      </c>
      <c r="DZ664" s="75">
        <f t="shared" si="415"/>
        <v>0</v>
      </c>
      <c r="EA664" s="51" t="e">
        <f t="shared" si="416"/>
        <v>#DIV/0!</v>
      </c>
      <c r="EB664" s="75">
        <f t="shared" si="417"/>
        <v>18.830039669668881</v>
      </c>
      <c r="EC664" s="51">
        <f t="shared" si="418"/>
        <v>0</v>
      </c>
      <c r="ED664" s="75">
        <f t="shared" si="419"/>
        <v>0</v>
      </c>
      <c r="EE664" s="51" t="e">
        <f t="shared" si="420"/>
        <v>#DIV/0!</v>
      </c>
      <c r="EF664" s="75">
        <f t="shared" si="421"/>
        <v>0</v>
      </c>
      <c r="EG664" s="51" t="e">
        <f t="shared" si="422"/>
        <v>#DIV/0!</v>
      </c>
      <c r="EH664" s="75">
        <f t="shared" si="423"/>
        <v>0</v>
      </c>
      <c r="EI664" s="51" t="e">
        <f t="shared" si="424"/>
        <v>#DIV/0!</v>
      </c>
      <c r="EJ664" s="75">
        <f t="shared" si="425"/>
        <v>0</v>
      </c>
      <c r="EK664" s="51" t="e">
        <f t="shared" si="426"/>
        <v>#DIV/0!</v>
      </c>
      <c r="EL664" s="75">
        <f t="shared" si="427"/>
        <v>11.959986605609267</v>
      </c>
      <c r="EM664" s="51">
        <f t="shared" si="428"/>
        <v>0</v>
      </c>
      <c r="EN664" s="75">
        <f t="shared" si="429"/>
        <v>1.9999992437607819E-2</v>
      </c>
      <c r="EO664" s="51">
        <f t="shared" si="430"/>
        <v>0</v>
      </c>
      <c r="EP664" s="75">
        <f t="shared" si="431"/>
        <v>0</v>
      </c>
      <c r="EQ664" s="51" t="e">
        <f t="shared" si="432"/>
        <v>#DIV/0!</v>
      </c>
      <c r="ER664" s="51">
        <f t="shared" si="433"/>
        <v>100</v>
      </c>
      <c r="ES664" s="51">
        <f t="shared" si="434"/>
        <v>0</v>
      </c>
    </row>
    <row r="665" spans="1:149" x14ac:dyDescent="0.45">
      <c r="A665" s="78" t="s">
        <v>1446</v>
      </c>
      <c r="B665" s="174" t="s">
        <v>880</v>
      </c>
      <c r="C665" s="51" t="s">
        <v>3653</v>
      </c>
      <c r="D665" s="41" t="s">
        <v>3670</v>
      </c>
      <c r="E665" s="78" t="s">
        <v>637</v>
      </c>
      <c r="F665" s="78" t="s">
        <v>1706</v>
      </c>
      <c r="G665" s="72" t="s">
        <v>3367</v>
      </c>
      <c r="H665" s="78" t="s">
        <v>1100</v>
      </c>
      <c r="I665" s="78">
        <v>74</v>
      </c>
      <c r="J665" s="300">
        <v>203</v>
      </c>
      <c r="K665" s="78">
        <v>2</v>
      </c>
      <c r="L665" s="300">
        <v>1300</v>
      </c>
      <c r="M665" s="72">
        <v>10</v>
      </c>
      <c r="O665" s="78"/>
      <c r="P665" s="72" t="s">
        <v>1374</v>
      </c>
      <c r="AA665" s="195"/>
      <c r="AB665" s="195"/>
      <c r="AC665" s="195"/>
      <c r="AD665" s="72"/>
      <c r="AE665" s="316">
        <v>1</v>
      </c>
      <c r="AF665" s="195"/>
      <c r="AG665" s="195">
        <v>0</v>
      </c>
      <c r="AH665" s="72"/>
      <c r="AR665" s="53">
        <v>1.0329999999999999</v>
      </c>
      <c r="AT665" s="77"/>
      <c r="AU665" s="276">
        <v>2030</v>
      </c>
      <c r="AW665" s="276">
        <v>2096.9899999999998</v>
      </c>
      <c r="BB665" s="80" t="s">
        <v>722</v>
      </c>
      <c r="BC665" s="270"/>
      <c r="BD665" s="152">
        <v>65.316699999999997</v>
      </c>
      <c r="BE665" s="152"/>
      <c r="BF665" s="152"/>
      <c r="BG665" s="152"/>
      <c r="BH665" s="152">
        <v>17.7759</v>
      </c>
      <c r="BI665" s="152"/>
      <c r="BJ665" s="152"/>
      <c r="BK665" s="152"/>
      <c r="BL665" s="152"/>
      <c r="BM665" s="152"/>
      <c r="BN665" s="152"/>
      <c r="BO665" s="152"/>
      <c r="BP665" s="152"/>
      <c r="BQ665" s="152"/>
      <c r="BR665" s="152"/>
      <c r="BS665" s="152"/>
      <c r="BT665" s="152"/>
      <c r="BU665" s="152"/>
      <c r="BV665" s="152"/>
      <c r="BW665" s="152"/>
      <c r="BX665" s="152"/>
      <c r="BY665" s="152"/>
      <c r="BZ665" s="152">
        <v>11.2905</v>
      </c>
      <c r="CA665" s="152"/>
      <c r="CB665" s="152">
        <v>1.8880399999999999E-2</v>
      </c>
      <c r="CC665" s="152"/>
      <c r="CD665" s="72"/>
      <c r="CE665" s="72"/>
      <c r="CF665" s="72"/>
      <c r="CG665" s="72"/>
      <c r="CH665" s="72"/>
      <c r="CI665" s="72"/>
      <c r="CJ665" s="72"/>
      <c r="CK665" s="72"/>
      <c r="CL665" s="72"/>
      <c r="CM665" s="72"/>
      <c r="CN665" s="72"/>
      <c r="CO665" s="72"/>
      <c r="CP665" s="72"/>
      <c r="CQ665" s="72"/>
      <c r="CR665" s="72"/>
      <c r="CS665" s="72"/>
      <c r="CT665" s="72"/>
      <c r="CU665" s="72"/>
      <c r="CV665" s="72"/>
      <c r="CW665" s="72"/>
      <c r="CX665" s="72"/>
      <c r="CY665" s="72"/>
      <c r="CZ665" s="72"/>
      <c r="DA665" s="72"/>
      <c r="DB665" s="72"/>
      <c r="DC665" s="72"/>
      <c r="DD665" s="72"/>
      <c r="DE665" s="72"/>
      <c r="DF665" s="72"/>
      <c r="DG665" s="72"/>
      <c r="DH665" s="78">
        <f t="shared" si="435"/>
        <v>94.401980399999999</v>
      </c>
      <c r="DJ665" s="77">
        <f t="shared" si="412"/>
        <v>5.5980196000000007</v>
      </c>
      <c r="DK665" s="72"/>
      <c r="DL665" s="92" t="s">
        <v>3334</v>
      </c>
      <c r="DO665" s="358">
        <v>5.5980400000000001</v>
      </c>
      <c r="DP665" s="72"/>
      <c r="DQ665" s="374"/>
      <c r="DR665" s="72"/>
      <c r="DU665" s="52"/>
      <c r="DX665" s="75">
        <f t="shared" si="413"/>
        <v>69.189967968087245</v>
      </c>
      <c r="DY665" s="51">
        <f t="shared" si="414"/>
        <v>0</v>
      </c>
      <c r="DZ665" s="75">
        <f t="shared" si="415"/>
        <v>0</v>
      </c>
      <c r="EA665" s="51" t="e">
        <f t="shared" si="416"/>
        <v>#DIV/0!</v>
      </c>
      <c r="EB665" s="75">
        <f t="shared" si="417"/>
        <v>18.830007511155987</v>
      </c>
      <c r="EC665" s="51">
        <f t="shared" si="418"/>
        <v>0</v>
      </c>
      <c r="ED665" s="75">
        <f t="shared" si="419"/>
        <v>0</v>
      </c>
      <c r="EE665" s="51" t="e">
        <f t="shared" si="420"/>
        <v>#DIV/0!</v>
      </c>
      <c r="EF665" s="75">
        <f t="shared" si="421"/>
        <v>0</v>
      </c>
      <c r="EG665" s="51" t="e">
        <f t="shared" si="422"/>
        <v>#DIV/0!</v>
      </c>
      <c r="EH665" s="75">
        <f t="shared" si="423"/>
        <v>0</v>
      </c>
      <c r="EI665" s="51" t="e">
        <f t="shared" si="424"/>
        <v>#DIV/0!</v>
      </c>
      <c r="EJ665" s="75">
        <f t="shared" si="425"/>
        <v>0</v>
      </c>
      <c r="EK665" s="51" t="e">
        <f t="shared" si="426"/>
        <v>#DIV/0!</v>
      </c>
      <c r="EL665" s="75">
        <f t="shared" si="427"/>
        <v>11.960024516604314</v>
      </c>
      <c r="EM665" s="51">
        <f t="shared" si="428"/>
        <v>0</v>
      </c>
      <c r="EN665" s="75">
        <f t="shared" si="429"/>
        <v>2.0000004152455259E-2</v>
      </c>
      <c r="EO665" s="51">
        <f t="shared" si="430"/>
        <v>0</v>
      </c>
      <c r="EP665" s="75">
        <f t="shared" si="431"/>
        <v>0</v>
      </c>
      <c r="EQ665" s="51" t="e">
        <f t="shared" si="432"/>
        <v>#DIV/0!</v>
      </c>
      <c r="ER665" s="51">
        <f t="shared" si="433"/>
        <v>100</v>
      </c>
      <c r="ES665" s="51">
        <f t="shared" si="434"/>
        <v>0</v>
      </c>
    </row>
    <row r="666" spans="1:149" x14ac:dyDescent="0.45">
      <c r="A666" s="78" t="s">
        <v>1446</v>
      </c>
      <c r="B666" s="174" t="s">
        <v>880</v>
      </c>
      <c r="C666" s="51" t="s">
        <v>3653</v>
      </c>
      <c r="D666" s="41" t="s">
        <v>3670</v>
      </c>
      <c r="E666" s="78" t="s">
        <v>637</v>
      </c>
      <c r="F666" s="78" t="s">
        <v>1707</v>
      </c>
      <c r="G666" s="72" t="s">
        <v>3367</v>
      </c>
      <c r="H666" s="78" t="s">
        <v>1100</v>
      </c>
      <c r="I666" s="78">
        <v>60</v>
      </c>
      <c r="J666" s="300">
        <v>200</v>
      </c>
      <c r="K666" s="78">
        <v>2</v>
      </c>
      <c r="L666" s="300">
        <v>1350</v>
      </c>
      <c r="M666" s="72">
        <v>10</v>
      </c>
      <c r="O666" s="78"/>
      <c r="P666" s="72" t="s">
        <v>1374</v>
      </c>
      <c r="AA666" s="195"/>
      <c r="AB666" s="195"/>
      <c r="AC666" s="195"/>
      <c r="AD666" s="72"/>
      <c r="AE666" s="316">
        <v>1</v>
      </c>
      <c r="AF666" s="195"/>
      <c r="AG666" s="195">
        <v>0</v>
      </c>
      <c r="AH666" s="72"/>
      <c r="AR666" s="53">
        <v>1.042</v>
      </c>
      <c r="AT666" s="77"/>
      <c r="AU666" s="276">
        <v>2000</v>
      </c>
      <c r="AW666" s="276">
        <v>2084</v>
      </c>
      <c r="BB666" s="80" t="s">
        <v>722</v>
      </c>
      <c r="BC666" s="270"/>
      <c r="BD666" s="152">
        <v>65.514600000000002</v>
      </c>
      <c r="BE666" s="152"/>
      <c r="BF666" s="152"/>
      <c r="BG666" s="152"/>
      <c r="BH666" s="152">
        <v>17.829799999999999</v>
      </c>
      <c r="BI666" s="152"/>
      <c r="BJ666" s="152"/>
      <c r="BK666" s="152"/>
      <c r="BL666" s="152"/>
      <c r="BM666" s="152"/>
      <c r="BN666" s="152"/>
      <c r="BO666" s="152"/>
      <c r="BP666" s="152"/>
      <c r="BQ666" s="152"/>
      <c r="BR666" s="152"/>
      <c r="BS666" s="152"/>
      <c r="BT666" s="152"/>
      <c r="BU666" s="152"/>
      <c r="BV666" s="152"/>
      <c r="BW666" s="152"/>
      <c r="BX666" s="152"/>
      <c r="BY666" s="152"/>
      <c r="BZ666" s="152">
        <v>11.3247</v>
      </c>
      <c r="CA666" s="152"/>
      <c r="CB666" s="152">
        <v>1.8937599999999999E-2</v>
      </c>
      <c r="CC666" s="152"/>
      <c r="CD666" s="72"/>
      <c r="CE666" s="72"/>
      <c r="CF666" s="72"/>
      <c r="CG666" s="72"/>
      <c r="CH666" s="72"/>
      <c r="CI666" s="72"/>
      <c r="CJ666" s="72"/>
      <c r="CK666" s="72"/>
      <c r="CL666" s="72"/>
      <c r="CM666" s="72"/>
      <c r="CN666" s="72"/>
      <c r="CO666" s="72"/>
      <c r="CP666" s="72"/>
      <c r="CQ666" s="72"/>
      <c r="CR666" s="72"/>
      <c r="CS666" s="72"/>
      <c r="CT666" s="72"/>
      <c r="CU666" s="72"/>
      <c r="CV666" s="72"/>
      <c r="CW666" s="72"/>
      <c r="CX666" s="72"/>
      <c r="CY666" s="72"/>
      <c r="CZ666" s="72"/>
      <c r="DA666" s="72"/>
      <c r="DB666" s="72"/>
      <c r="DC666" s="72"/>
      <c r="DD666" s="72"/>
      <c r="DE666" s="72"/>
      <c r="DF666" s="72"/>
      <c r="DG666" s="72"/>
      <c r="DH666" s="78">
        <f t="shared" si="435"/>
        <v>94.688037600000015</v>
      </c>
      <c r="DJ666" s="77">
        <f t="shared" si="412"/>
        <v>5.3119623999999845</v>
      </c>
      <c r="DK666" s="72"/>
      <c r="DL666" s="92" t="s">
        <v>3334</v>
      </c>
      <c r="DO666" s="358">
        <v>5.3120000000000003</v>
      </c>
      <c r="DP666" s="72"/>
      <c r="DQ666" s="374"/>
      <c r="DR666" s="72"/>
      <c r="DU666" s="52"/>
      <c r="DX666" s="75">
        <f t="shared" si="413"/>
        <v>69.189943799194324</v>
      </c>
      <c r="DY666" s="51">
        <f t="shared" si="414"/>
        <v>0</v>
      </c>
      <c r="DZ666" s="75">
        <f t="shared" si="415"/>
        <v>0</v>
      </c>
      <c r="EA666" s="51" t="e">
        <f t="shared" si="416"/>
        <v>#DIV/0!</v>
      </c>
      <c r="EB666" s="75">
        <f t="shared" si="417"/>
        <v>18.830044905271112</v>
      </c>
      <c r="EC666" s="51">
        <f t="shared" si="418"/>
        <v>0</v>
      </c>
      <c r="ED666" s="75">
        <f t="shared" si="419"/>
        <v>0</v>
      </c>
      <c r="EE666" s="51" t="e">
        <f t="shared" si="420"/>
        <v>#DIV/0!</v>
      </c>
      <c r="EF666" s="75">
        <f t="shared" si="421"/>
        <v>0</v>
      </c>
      <c r="EG666" s="51" t="e">
        <f t="shared" si="422"/>
        <v>#DIV/0!</v>
      </c>
      <c r="EH666" s="75">
        <f t="shared" si="423"/>
        <v>0</v>
      </c>
      <c r="EI666" s="51" t="e">
        <f t="shared" si="424"/>
        <v>#DIV/0!</v>
      </c>
      <c r="EJ666" s="75">
        <f t="shared" si="425"/>
        <v>0</v>
      </c>
      <c r="EK666" s="51" t="e">
        <f t="shared" si="426"/>
        <v>#DIV/0!</v>
      </c>
      <c r="EL666" s="75">
        <f t="shared" si="427"/>
        <v>11.960011303476415</v>
      </c>
      <c r="EM666" s="51">
        <f t="shared" si="428"/>
        <v>0</v>
      </c>
      <c r="EN666" s="75">
        <f t="shared" si="429"/>
        <v>1.9999992058130897E-2</v>
      </c>
      <c r="EO666" s="51">
        <f t="shared" si="430"/>
        <v>0</v>
      </c>
      <c r="EP666" s="75">
        <f t="shared" si="431"/>
        <v>0</v>
      </c>
      <c r="EQ666" s="51" t="e">
        <f t="shared" si="432"/>
        <v>#DIV/0!</v>
      </c>
      <c r="ER666" s="51">
        <f t="shared" si="433"/>
        <v>100</v>
      </c>
      <c r="ES666" s="51">
        <f t="shared" si="434"/>
        <v>0</v>
      </c>
    </row>
    <row r="667" spans="1:149" s="43" customFormat="1" ht="14.65" thickBot="1" x14ac:dyDescent="0.5">
      <c r="A667" s="89" t="s">
        <v>1446</v>
      </c>
      <c r="B667" s="86" t="s">
        <v>880</v>
      </c>
      <c r="C667" s="43" t="s">
        <v>3653</v>
      </c>
      <c r="D667" s="148" t="s">
        <v>3671</v>
      </c>
      <c r="E667" s="89" t="s">
        <v>637</v>
      </c>
      <c r="F667" s="89" t="s">
        <v>1708</v>
      </c>
      <c r="G667" s="90" t="s">
        <v>3367</v>
      </c>
      <c r="H667" s="89" t="s">
        <v>1100</v>
      </c>
      <c r="I667" s="89">
        <v>60</v>
      </c>
      <c r="J667" s="301">
        <v>200</v>
      </c>
      <c r="K667" s="89">
        <v>2</v>
      </c>
      <c r="L667" s="301">
        <v>1350</v>
      </c>
      <c r="M667" s="90">
        <v>10</v>
      </c>
      <c r="O667" s="89"/>
      <c r="P667" s="90" t="s">
        <v>1374</v>
      </c>
      <c r="Q667" s="123"/>
      <c r="R667" s="123"/>
      <c r="S667" s="134"/>
      <c r="AA667" s="196"/>
      <c r="AB667" s="196"/>
      <c r="AC667" s="196"/>
      <c r="AD667" s="90"/>
      <c r="AE667" s="317">
        <v>1</v>
      </c>
      <c r="AF667" s="196"/>
      <c r="AG667" s="196">
        <v>0</v>
      </c>
      <c r="AH667" s="90"/>
      <c r="AQ667" s="86"/>
      <c r="AR667" s="58">
        <v>1.042</v>
      </c>
      <c r="AS667" s="58"/>
      <c r="AT667" s="91"/>
      <c r="AU667" s="277">
        <v>2000</v>
      </c>
      <c r="AW667" s="277">
        <v>2084</v>
      </c>
      <c r="AY667" s="308"/>
      <c r="BA667" s="86"/>
      <c r="BB667" s="85" t="s">
        <v>722</v>
      </c>
      <c r="BC667" s="271"/>
      <c r="BD667" s="284">
        <v>62.756700000000002</v>
      </c>
      <c r="BE667" s="284"/>
      <c r="BF667" s="284"/>
      <c r="BG667" s="284"/>
      <c r="BH667" s="284">
        <v>17.281400000000001</v>
      </c>
      <c r="BI667" s="284"/>
      <c r="BJ667" s="284"/>
      <c r="BK667" s="284"/>
      <c r="BL667" s="284"/>
      <c r="BM667" s="284"/>
      <c r="BN667" s="284"/>
      <c r="BO667" s="284"/>
      <c r="BP667" s="284"/>
      <c r="BQ667" s="284"/>
      <c r="BR667" s="284"/>
      <c r="BS667" s="284"/>
      <c r="BT667" s="284"/>
      <c r="BU667" s="284"/>
      <c r="BV667" s="284"/>
      <c r="BW667" s="284"/>
      <c r="BX667" s="284"/>
      <c r="BY667" s="284"/>
      <c r="BZ667" s="284">
        <v>3.8022800000000002E-2</v>
      </c>
      <c r="CA667" s="284"/>
      <c r="CB667" s="284">
        <v>14.981</v>
      </c>
      <c r="CC667" s="284"/>
      <c r="CD667" s="90"/>
      <c r="CE667" s="90"/>
      <c r="CF667" s="90"/>
      <c r="CG667" s="90"/>
      <c r="CH667" s="90"/>
      <c r="CI667" s="90"/>
      <c r="CJ667" s="90"/>
      <c r="CK667" s="90"/>
      <c r="CL667" s="90"/>
      <c r="CM667" s="90"/>
      <c r="CN667" s="90"/>
      <c r="CO667" s="90"/>
      <c r="CP667" s="90"/>
      <c r="CQ667" s="90"/>
      <c r="CR667" s="90"/>
      <c r="CS667" s="90"/>
      <c r="CT667" s="90"/>
      <c r="CU667" s="90"/>
      <c r="CV667" s="90"/>
      <c r="CW667" s="90"/>
      <c r="CX667" s="90"/>
      <c r="CY667" s="90"/>
      <c r="CZ667" s="90"/>
      <c r="DA667" s="90"/>
      <c r="DB667" s="90"/>
      <c r="DC667" s="90"/>
      <c r="DD667" s="90"/>
      <c r="DE667" s="90"/>
      <c r="DF667" s="90"/>
      <c r="DG667" s="90"/>
      <c r="DH667" s="89">
        <f t="shared" si="435"/>
        <v>95.057122799999988</v>
      </c>
      <c r="DJ667" s="91">
        <f t="shared" si="412"/>
        <v>4.9428772000000123</v>
      </c>
      <c r="DK667" s="90"/>
      <c r="DL667" s="93" t="s">
        <v>3334</v>
      </c>
      <c r="DO667" s="359">
        <v>4.9429699999999999</v>
      </c>
      <c r="DP667" s="90"/>
      <c r="DQ667" s="375"/>
      <c r="DR667" s="90"/>
      <c r="DS667" s="308"/>
      <c r="DU667" s="59"/>
      <c r="DW667" s="86"/>
      <c r="DX667" s="298">
        <f t="shared" si="413"/>
        <v>66.019986878879124</v>
      </c>
      <c r="DY667" s="43">
        <f t="shared" si="414"/>
        <v>0</v>
      </c>
      <c r="DZ667" s="298">
        <f t="shared" si="415"/>
        <v>0</v>
      </c>
      <c r="EA667" s="43" t="e">
        <f t="shared" si="416"/>
        <v>#DIV/0!</v>
      </c>
      <c r="EB667" s="298">
        <f t="shared" si="417"/>
        <v>18.180015858843145</v>
      </c>
      <c r="EC667" s="43">
        <f t="shared" si="418"/>
        <v>0</v>
      </c>
      <c r="ED667" s="298">
        <f t="shared" si="419"/>
        <v>0</v>
      </c>
      <c r="EE667" s="43" t="e">
        <f t="shared" si="420"/>
        <v>#DIV/0!</v>
      </c>
      <c r="EF667" s="298">
        <f t="shared" si="421"/>
        <v>0</v>
      </c>
      <c r="EG667" s="43" t="e">
        <f t="shared" si="422"/>
        <v>#DIV/0!</v>
      </c>
      <c r="EH667" s="298">
        <f t="shared" si="423"/>
        <v>0</v>
      </c>
      <c r="EI667" s="43" t="e">
        <f t="shared" si="424"/>
        <v>#DIV/0!</v>
      </c>
      <c r="EJ667" s="298">
        <f t="shared" si="425"/>
        <v>0</v>
      </c>
      <c r="EK667" s="43" t="e">
        <f t="shared" si="426"/>
        <v>#DIV/0!</v>
      </c>
      <c r="EL667" s="298">
        <f t="shared" si="427"/>
        <v>3.9999948325808159E-2</v>
      </c>
      <c r="EM667" s="43">
        <f t="shared" si="428"/>
        <v>0</v>
      </c>
      <c r="EN667" s="298">
        <f t="shared" si="429"/>
        <v>15.759997313951946</v>
      </c>
      <c r="EO667" s="43">
        <f t="shared" si="430"/>
        <v>0</v>
      </c>
      <c r="EP667" s="298">
        <f t="shared" si="431"/>
        <v>0</v>
      </c>
      <c r="EQ667" s="43" t="e">
        <f t="shared" si="432"/>
        <v>#DIV/0!</v>
      </c>
      <c r="ER667" s="43">
        <f t="shared" si="433"/>
        <v>100</v>
      </c>
      <c r="ES667" s="43">
        <f t="shared" si="434"/>
        <v>0</v>
      </c>
    </row>
    <row r="668" spans="1:149" x14ac:dyDescent="0.45">
      <c r="A668" s="78" t="s">
        <v>3405</v>
      </c>
      <c r="B668" s="174" t="s">
        <v>949</v>
      </c>
      <c r="C668" s="51" t="s">
        <v>3648</v>
      </c>
      <c r="D668" s="51" t="s">
        <v>3674</v>
      </c>
      <c r="E668" s="78" t="s">
        <v>637</v>
      </c>
      <c r="F668" s="78" t="s">
        <v>1709</v>
      </c>
      <c r="G668" s="72" t="s">
        <v>3367</v>
      </c>
      <c r="H668" s="78" t="s">
        <v>1100</v>
      </c>
      <c r="I668" s="78">
        <v>84</v>
      </c>
      <c r="J668" s="300">
        <v>228</v>
      </c>
      <c r="K668" s="78">
        <v>2</v>
      </c>
      <c r="L668" s="300">
        <v>923</v>
      </c>
      <c r="M668" s="72"/>
      <c r="N668" s="51" t="s">
        <v>3445</v>
      </c>
      <c r="O668" s="78" t="s">
        <v>3496</v>
      </c>
      <c r="P668" s="72" t="s">
        <v>1374</v>
      </c>
      <c r="R668" s="114">
        <v>6.6</v>
      </c>
      <c r="AA668" s="195"/>
      <c r="AB668" s="195"/>
      <c r="AC668" s="195"/>
      <c r="AD668" s="72"/>
      <c r="AE668" s="316">
        <v>1</v>
      </c>
      <c r="AF668" s="195"/>
      <c r="AG668" s="195">
        <v>0</v>
      </c>
      <c r="AH668" s="72"/>
      <c r="AR668" s="53">
        <v>0.87649999999999995</v>
      </c>
      <c r="AT668" s="77"/>
      <c r="AU668" s="276">
        <v>2280</v>
      </c>
      <c r="AW668" s="276">
        <v>1998.4199999999998</v>
      </c>
      <c r="BB668" s="98" t="s">
        <v>722</v>
      </c>
      <c r="BC668" s="270" t="s">
        <v>1126</v>
      </c>
      <c r="BD668" s="72">
        <v>73.619799999999998</v>
      </c>
      <c r="BE668" s="72"/>
      <c r="BF668" s="72"/>
      <c r="BG668" s="72"/>
      <c r="BH668" s="72">
        <v>11.036899999999999</v>
      </c>
      <c r="BI668" s="72"/>
      <c r="BJ668" s="72">
        <v>0.38</v>
      </c>
      <c r="BK668" s="72"/>
      <c r="BL668" s="72"/>
      <c r="BM668" s="72"/>
      <c r="BN668" s="72">
        <v>0.16</v>
      </c>
      <c r="BO668" s="72"/>
      <c r="BP668" s="72"/>
      <c r="BQ668" s="72"/>
      <c r="BR668" s="72"/>
      <c r="BS668" s="72"/>
      <c r="BT668" s="72"/>
      <c r="BU668" s="72"/>
      <c r="BV668" s="72"/>
      <c r="BW668" s="72"/>
      <c r="BX668" s="72"/>
      <c r="BY668" s="72"/>
      <c r="BZ668" s="72">
        <v>3.5642</v>
      </c>
      <c r="CA668" s="72"/>
      <c r="CB668" s="72">
        <v>4.3365999999999998</v>
      </c>
      <c r="CC668" s="72"/>
      <c r="CD668" s="72"/>
      <c r="CE668" s="72"/>
      <c r="CF668" s="72"/>
      <c r="CG668" s="72"/>
      <c r="CH668" s="72"/>
      <c r="CI668" s="72"/>
      <c r="CJ668" s="72"/>
      <c r="CK668" s="72"/>
      <c r="CL668" s="72"/>
      <c r="CM668" s="72"/>
      <c r="CN668" s="72"/>
      <c r="CO668" s="72"/>
      <c r="CP668" s="72"/>
      <c r="CQ668" s="72"/>
      <c r="CR668" s="72"/>
      <c r="CS668" s="72"/>
      <c r="CT668" s="72"/>
      <c r="CU668" s="72"/>
      <c r="CV668" s="72"/>
      <c r="CW668" s="72"/>
      <c r="CX668" s="72"/>
      <c r="CY668" s="72"/>
      <c r="CZ668" s="72"/>
      <c r="DA668" s="72"/>
      <c r="DB668" s="72"/>
      <c r="DC668" s="72"/>
      <c r="DD668" s="72"/>
      <c r="DE668" s="72"/>
      <c r="DF668" s="72"/>
      <c r="DG668" s="72"/>
      <c r="DH668" s="78">
        <f t="shared" si="435"/>
        <v>93.097499999999997</v>
      </c>
      <c r="DJ668" s="77">
        <f t="shared" si="412"/>
        <v>6.9025000000000034</v>
      </c>
      <c r="DK668" s="72"/>
      <c r="DL668" s="51" t="s">
        <v>827</v>
      </c>
      <c r="DO668" s="358">
        <v>6.49</v>
      </c>
      <c r="DP668" s="72"/>
      <c r="DQ668" s="374"/>
      <c r="DR668" s="72"/>
      <c r="DU668" s="52"/>
      <c r="DX668" s="75">
        <f t="shared" si="413"/>
        <v>79.078170734982152</v>
      </c>
      <c r="DY668" s="51">
        <f t="shared" si="414"/>
        <v>0</v>
      </c>
      <c r="DZ668" s="75">
        <f t="shared" si="415"/>
        <v>0</v>
      </c>
      <c r="EA668" s="51" t="e">
        <f t="shared" si="416"/>
        <v>#DIV/0!</v>
      </c>
      <c r="EB668" s="75">
        <f t="shared" si="417"/>
        <v>11.855205564059185</v>
      </c>
      <c r="EC668" s="51">
        <f t="shared" si="418"/>
        <v>0</v>
      </c>
      <c r="ED668" s="75">
        <f t="shared" si="419"/>
        <v>0.17186283197722818</v>
      </c>
      <c r="EE668" s="51">
        <f t="shared" si="420"/>
        <v>0</v>
      </c>
      <c r="EF668" s="75">
        <f t="shared" si="421"/>
        <v>0</v>
      </c>
      <c r="EG668" s="51" t="e">
        <f t="shared" si="422"/>
        <v>#DIV/0!</v>
      </c>
      <c r="EH668" s="75">
        <f t="shared" si="423"/>
        <v>0</v>
      </c>
      <c r="EI668" s="51" t="e">
        <f t="shared" si="424"/>
        <v>#DIV/0!</v>
      </c>
      <c r="EJ668" s="75">
        <f t="shared" si="425"/>
        <v>0</v>
      </c>
      <c r="EK668" s="51" t="e">
        <f t="shared" si="426"/>
        <v>#DIV/0!</v>
      </c>
      <c r="EL668" s="75">
        <f t="shared" si="427"/>
        <v>3.8284594108327288</v>
      </c>
      <c r="EM668" s="51">
        <f t="shared" si="428"/>
        <v>0</v>
      </c>
      <c r="EN668" s="75">
        <f t="shared" si="429"/>
        <v>4.6581272322027978</v>
      </c>
      <c r="EO668" s="51">
        <f t="shared" si="430"/>
        <v>0</v>
      </c>
      <c r="EP668" s="75">
        <f t="shared" si="431"/>
        <v>0</v>
      </c>
      <c r="EQ668" s="51" t="e">
        <f t="shared" si="432"/>
        <v>#DIV/0!</v>
      </c>
      <c r="ER668" s="51">
        <f t="shared" si="433"/>
        <v>100</v>
      </c>
      <c r="ES668" s="51">
        <f t="shared" si="434"/>
        <v>0</v>
      </c>
    </row>
    <row r="669" spans="1:149" x14ac:dyDescent="0.45">
      <c r="A669" s="78" t="s">
        <v>3405</v>
      </c>
      <c r="B669" s="174" t="s">
        <v>949</v>
      </c>
      <c r="C669" s="51" t="s">
        <v>3648</v>
      </c>
      <c r="D669" s="51" t="s">
        <v>3674</v>
      </c>
      <c r="E669" s="78" t="s">
        <v>637</v>
      </c>
      <c r="F669" s="78" t="s">
        <v>1710</v>
      </c>
      <c r="G669" s="72" t="s">
        <v>3367</v>
      </c>
      <c r="H669" s="78" t="s">
        <v>1100</v>
      </c>
      <c r="I669" s="78">
        <v>84</v>
      </c>
      <c r="J669" s="300">
        <v>228</v>
      </c>
      <c r="K669" s="78">
        <v>2</v>
      </c>
      <c r="L669" s="300">
        <v>923</v>
      </c>
      <c r="M669" s="72"/>
      <c r="N669" s="51" t="s">
        <v>3445</v>
      </c>
      <c r="O669" s="78" t="s">
        <v>3496</v>
      </c>
      <c r="P669" s="72" t="s">
        <v>1374</v>
      </c>
      <c r="R669" s="114">
        <v>6.6</v>
      </c>
      <c r="AA669" s="195"/>
      <c r="AB669" s="195"/>
      <c r="AC669" s="195"/>
      <c r="AD669" s="72"/>
      <c r="AE669" s="316">
        <v>1</v>
      </c>
      <c r="AF669" s="195"/>
      <c r="AG669" s="195">
        <v>0</v>
      </c>
      <c r="AH669" s="72"/>
      <c r="AR669" s="53">
        <v>0.87649999999999995</v>
      </c>
      <c r="AT669" s="77"/>
      <c r="AU669" s="276">
        <v>2280</v>
      </c>
      <c r="AW669" s="276">
        <v>1998.4199999999998</v>
      </c>
      <c r="BB669" s="80" t="s">
        <v>722</v>
      </c>
      <c r="BC669" s="270" t="s">
        <v>1126</v>
      </c>
      <c r="BD669" s="72">
        <v>72.835099999999997</v>
      </c>
      <c r="BE669" s="72"/>
      <c r="BF669" s="72"/>
      <c r="BG669" s="72"/>
      <c r="BH669" s="72">
        <v>11.053900000000001</v>
      </c>
      <c r="BI669" s="72"/>
      <c r="BJ669" s="72">
        <v>0.63</v>
      </c>
      <c r="BK669" s="72"/>
      <c r="BL669" s="72"/>
      <c r="BM669" s="72"/>
      <c r="BN669" s="72">
        <v>0.18</v>
      </c>
      <c r="BO669" s="72"/>
      <c r="BP669" s="72"/>
      <c r="BQ669" s="72"/>
      <c r="BR669" s="72"/>
      <c r="BS669" s="72"/>
      <c r="BT669" s="72"/>
      <c r="BU669" s="72"/>
      <c r="BV669" s="72"/>
      <c r="BW669" s="72"/>
      <c r="BX669" s="72"/>
      <c r="BY669" s="72"/>
      <c r="BZ669" s="72">
        <v>3.6691500000000001</v>
      </c>
      <c r="CA669" s="72"/>
      <c r="CB669" s="72">
        <v>4.5887700000000002</v>
      </c>
      <c r="CC669" s="72"/>
      <c r="CD669" s="72"/>
      <c r="CE669" s="72"/>
      <c r="CF669" s="72"/>
      <c r="CG669" s="72"/>
      <c r="CH669" s="72"/>
      <c r="CI669" s="72"/>
      <c r="CJ669" s="72"/>
      <c r="CK669" s="72"/>
      <c r="CL669" s="72"/>
      <c r="CM669" s="72"/>
      <c r="CN669" s="72"/>
      <c r="CO669" s="72"/>
      <c r="CP669" s="72"/>
      <c r="CQ669" s="72"/>
      <c r="CR669" s="72"/>
      <c r="CS669" s="72"/>
      <c r="CT669" s="72"/>
      <c r="CU669" s="72"/>
      <c r="CV669" s="72"/>
      <c r="CW669" s="72"/>
      <c r="CX669" s="72"/>
      <c r="CY669" s="72"/>
      <c r="CZ669" s="72"/>
      <c r="DA669" s="72"/>
      <c r="DB669" s="72"/>
      <c r="DC669" s="72"/>
      <c r="DD669" s="72"/>
      <c r="DE669" s="72"/>
      <c r="DF669" s="72"/>
      <c r="DG669" s="72"/>
      <c r="DH669" s="78">
        <f t="shared" si="435"/>
        <v>92.956919999999997</v>
      </c>
      <c r="DJ669" s="77">
        <f t="shared" si="412"/>
        <v>7.0430800000000033</v>
      </c>
      <c r="DK669" s="72"/>
      <c r="DL669" s="51" t="s">
        <v>827</v>
      </c>
      <c r="DO669" s="358">
        <v>6.65</v>
      </c>
      <c r="DP669" s="72"/>
      <c r="DQ669" s="374"/>
      <c r="DR669" s="72"/>
      <c r="DU669" s="52"/>
      <c r="DX669" s="75">
        <f t="shared" si="413"/>
        <v>78.353607240859517</v>
      </c>
      <c r="DY669" s="51">
        <f t="shared" si="414"/>
        <v>0</v>
      </c>
      <c r="DZ669" s="75">
        <f t="shared" si="415"/>
        <v>0</v>
      </c>
      <c r="EA669" s="51" t="e">
        <f t="shared" si="416"/>
        <v>#DIV/0!</v>
      </c>
      <c r="EB669" s="75">
        <f t="shared" si="417"/>
        <v>11.891422392222118</v>
      </c>
      <c r="EC669" s="51">
        <f t="shared" si="418"/>
        <v>0</v>
      </c>
      <c r="ED669" s="75">
        <f t="shared" si="419"/>
        <v>0.19363808525497619</v>
      </c>
      <c r="EE669" s="51">
        <f t="shared" si="420"/>
        <v>0</v>
      </c>
      <c r="EF669" s="75">
        <f t="shared" si="421"/>
        <v>0</v>
      </c>
      <c r="EG669" s="51" t="e">
        <f t="shared" si="422"/>
        <v>#DIV/0!</v>
      </c>
      <c r="EH669" s="75">
        <f t="shared" si="423"/>
        <v>0</v>
      </c>
      <c r="EI669" s="51" t="e">
        <f t="shared" si="424"/>
        <v>#DIV/0!</v>
      </c>
      <c r="EJ669" s="75">
        <f t="shared" si="425"/>
        <v>0</v>
      </c>
      <c r="EK669" s="51" t="e">
        <f t="shared" si="426"/>
        <v>#DIV/0!</v>
      </c>
      <c r="EL669" s="75">
        <f t="shared" si="427"/>
        <v>3.9471510028516441</v>
      </c>
      <c r="EM669" s="51">
        <f t="shared" si="428"/>
        <v>0</v>
      </c>
      <c r="EN669" s="75">
        <f t="shared" si="429"/>
        <v>4.9364479804193175</v>
      </c>
      <c r="EO669" s="51">
        <f t="shared" si="430"/>
        <v>0</v>
      </c>
      <c r="EP669" s="75">
        <f t="shared" si="431"/>
        <v>0</v>
      </c>
      <c r="EQ669" s="51" t="e">
        <f t="shared" si="432"/>
        <v>#DIV/0!</v>
      </c>
      <c r="ER669" s="51">
        <f t="shared" si="433"/>
        <v>100</v>
      </c>
      <c r="ES669" s="51">
        <f t="shared" si="434"/>
        <v>0</v>
      </c>
    </row>
    <row r="670" spans="1:149" x14ac:dyDescent="0.45">
      <c r="A670" s="78" t="s">
        <v>3405</v>
      </c>
      <c r="B670" s="174" t="s">
        <v>949</v>
      </c>
      <c r="C670" s="51" t="s">
        <v>3648</v>
      </c>
      <c r="D670" s="51" t="s">
        <v>3674</v>
      </c>
      <c r="E670" s="78" t="s">
        <v>637</v>
      </c>
      <c r="F670" s="78" t="s">
        <v>1711</v>
      </c>
      <c r="G670" s="72" t="s">
        <v>3367</v>
      </c>
      <c r="H670" s="78" t="s">
        <v>1100</v>
      </c>
      <c r="I670" s="78">
        <v>84</v>
      </c>
      <c r="J670" s="300">
        <v>228</v>
      </c>
      <c r="K670" s="78">
        <v>2</v>
      </c>
      <c r="L670" s="300">
        <v>923</v>
      </c>
      <c r="M670" s="72"/>
      <c r="N670" s="51" t="s">
        <v>3445</v>
      </c>
      <c r="O670" s="78" t="s">
        <v>3496</v>
      </c>
      <c r="P670" s="72" t="s">
        <v>3214</v>
      </c>
      <c r="R670" s="114">
        <v>6.6</v>
      </c>
      <c r="AA670" s="195"/>
      <c r="AB670" s="195"/>
      <c r="AC670" s="195"/>
      <c r="AD670" s="72"/>
      <c r="AE670" s="316">
        <v>1</v>
      </c>
      <c r="AF670" s="195"/>
      <c r="AG670" s="195">
        <v>0</v>
      </c>
      <c r="AH670" s="72"/>
      <c r="AR670" s="53">
        <v>0.87649999999999995</v>
      </c>
      <c r="AT670" s="77"/>
      <c r="AU670" s="276">
        <v>2280</v>
      </c>
      <c r="AW670" s="276">
        <v>1998.4199999999998</v>
      </c>
      <c r="BB670" s="80" t="s">
        <v>722</v>
      </c>
      <c r="BC670" s="270" t="s">
        <v>1126</v>
      </c>
      <c r="BD670" s="72">
        <v>72.721199999999996</v>
      </c>
      <c r="BE670" s="72"/>
      <c r="BF670" s="72"/>
      <c r="BG670" s="72"/>
      <c r="BH670" s="72">
        <v>11.275499999999999</v>
      </c>
      <c r="BI670" s="72"/>
      <c r="BJ670" s="72">
        <v>0.95</v>
      </c>
      <c r="BK670" s="72"/>
      <c r="BL670" s="72"/>
      <c r="BM670" s="72"/>
      <c r="BN670" s="72">
        <v>0.22</v>
      </c>
      <c r="BO670" s="72"/>
      <c r="BP670" s="72"/>
      <c r="BQ670" s="72"/>
      <c r="BR670" s="72"/>
      <c r="BS670" s="72"/>
      <c r="BT670" s="72"/>
      <c r="BU670" s="72"/>
      <c r="BV670" s="72"/>
      <c r="BW670" s="72"/>
      <c r="BX670" s="72"/>
      <c r="BY670" s="72"/>
      <c r="BZ670" s="72">
        <v>3.82694</v>
      </c>
      <c r="CA670" s="72"/>
      <c r="CB670" s="72">
        <v>4.4429800000000004</v>
      </c>
      <c r="CC670" s="72"/>
      <c r="CD670" s="72"/>
      <c r="CE670" s="72"/>
      <c r="CF670" s="72"/>
      <c r="CG670" s="72"/>
      <c r="CH670" s="72"/>
      <c r="CI670" s="72"/>
      <c r="CJ670" s="72"/>
      <c r="CK670" s="72"/>
      <c r="CL670" s="72"/>
      <c r="CM670" s="72"/>
      <c r="CN670" s="72"/>
      <c r="CO670" s="72"/>
      <c r="CP670" s="72"/>
      <c r="CQ670" s="72"/>
      <c r="CR670" s="72"/>
      <c r="CS670" s="72"/>
      <c r="CT670" s="72"/>
      <c r="CU670" s="72"/>
      <c r="CV670" s="72"/>
      <c r="CW670" s="72"/>
      <c r="CX670" s="72"/>
      <c r="CY670" s="72"/>
      <c r="CZ670" s="72"/>
      <c r="DA670" s="72"/>
      <c r="DB670" s="72"/>
      <c r="DC670" s="72"/>
      <c r="DD670" s="72"/>
      <c r="DE670" s="72"/>
      <c r="DF670" s="72"/>
      <c r="DG670" s="72"/>
      <c r="DH670" s="78">
        <f t="shared" si="435"/>
        <v>93.436619999999991</v>
      </c>
      <c r="DJ670" s="77">
        <f t="shared" si="412"/>
        <v>6.5633800000000093</v>
      </c>
      <c r="DK670" s="72"/>
      <c r="DL670" s="51" t="s">
        <v>827</v>
      </c>
      <c r="DO670" s="358">
        <v>6.24</v>
      </c>
      <c r="DP670" s="72"/>
      <c r="DQ670" s="374"/>
      <c r="DR670" s="72"/>
      <c r="DU670" s="52"/>
      <c r="DX670" s="75">
        <f t="shared" si="413"/>
        <v>77.82944203247078</v>
      </c>
      <c r="DY670" s="51">
        <f t="shared" si="414"/>
        <v>0</v>
      </c>
      <c r="DZ670" s="75">
        <f t="shared" si="415"/>
        <v>0</v>
      </c>
      <c r="EA670" s="51" t="e">
        <f t="shared" si="416"/>
        <v>#DIV/0!</v>
      </c>
      <c r="EB670" s="75">
        <f t="shared" si="417"/>
        <v>12.067538401967024</v>
      </c>
      <c r="EC670" s="51">
        <f t="shared" si="418"/>
        <v>0</v>
      </c>
      <c r="ED670" s="75">
        <f t="shared" si="419"/>
        <v>0.23545372253405572</v>
      </c>
      <c r="EE670" s="51">
        <f t="shared" si="420"/>
        <v>0</v>
      </c>
      <c r="EF670" s="75">
        <f t="shared" si="421"/>
        <v>0</v>
      </c>
      <c r="EG670" s="51" t="e">
        <f t="shared" si="422"/>
        <v>#DIV/0!</v>
      </c>
      <c r="EH670" s="75">
        <f t="shared" si="423"/>
        <v>0</v>
      </c>
      <c r="EI670" s="51" t="e">
        <f t="shared" si="424"/>
        <v>#DIV/0!</v>
      </c>
      <c r="EJ670" s="75">
        <f t="shared" si="425"/>
        <v>0</v>
      </c>
      <c r="EK670" s="51" t="e">
        <f t="shared" si="426"/>
        <v>#DIV/0!</v>
      </c>
      <c r="EL670" s="75">
        <f t="shared" si="427"/>
        <v>4.0957603132476335</v>
      </c>
      <c r="EM670" s="51">
        <f t="shared" si="428"/>
        <v>0</v>
      </c>
      <c r="EN670" s="75">
        <f t="shared" si="429"/>
        <v>4.7550735461107223</v>
      </c>
      <c r="EO670" s="51">
        <f t="shared" si="430"/>
        <v>0</v>
      </c>
      <c r="EP670" s="75">
        <f t="shared" si="431"/>
        <v>0</v>
      </c>
      <c r="EQ670" s="51" t="e">
        <f t="shared" si="432"/>
        <v>#DIV/0!</v>
      </c>
      <c r="ER670" s="51">
        <f t="shared" si="433"/>
        <v>100</v>
      </c>
      <c r="ES670" s="51">
        <f t="shared" si="434"/>
        <v>0</v>
      </c>
    </row>
    <row r="671" spans="1:149" x14ac:dyDescent="0.45">
      <c r="A671" s="78" t="s">
        <v>3405</v>
      </c>
      <c r="B671" s="174" t="s">
        <v>949</v>
      </c>
      <c r="C671" s="51" t="s">
        <v>3648</v>
      </c>
      <c r="D671" s="51" t="s">
        <v>3674</v>
      </c>
      <c r="E671" s="78" t="s">
        <v>637</v>
      </c>
      <c r="F671" s="78" t="s">
        <v>1712</v>
      </c>
      <c r="G671" s="72" t="s">
        <v>3367</v>
      </c>
      <c r="H671" s="78" t="s">
        <v>1100</v>
      </c>
      <c r="I671" s="78">
        <v>84</v>
      </c>
      <c r="J671" s="300">
        <v>228</v>
      </c>
      <c r="K671" s="78">
        <v>2</v>
      </c>
      <c r="L671" s="300">
        <v>923</v>
      </c>
      <c r="M671" s="72"/>
      <c r="N671" s="51" t="s">
        <v>3445</v>
      </c>
      <c r="O671" s="78" t="s">
        <v>3496</v>
      </c>
      <c r="P671" s="72" t="s">
        <v>3214</v>
      </c>
      <c r="R671" s="114">
        <v>6.6</v>
      </c>
      <c r="AA671" s="195"/>
      <c r="AB671" s="195"/>
      <c r="AC671" s="195"/>
      <c r="AD671" s="72"/>
      <c r="AE671" s="316">
        <v>1</v>
      </c>
      <c r="AF671" s="195"/>
      <c r="AG671" s="195">
        <v>0</v>
      </c>
      <c r="AH671" s="72"/>
      <c r="AR671" s="53">
        <v>0.87649999999999995</v>
      </c>
      <c r="AT671" s="77"/>
      <c r="AU671" s="276">
        <v>2280</v>
      </c>
      <c r="AW671" s="276">
        <v>1998.4199999999998</v>
      </c>
      <c r="BB671" s="80" t="s">
        <v>722</v>
      </c>
      <c r="BC671" s="270" t="s">
        <v>1126</v>
      </c>
      <c r="BD671" s="72">
        <v>72.399199999999993</v>
      </c>
      <c r="BE671" s="72"/>
      <c r="BF671" s="72"/>
      <c r="BG671" s="72"/>
      <c r="BH671" s="72">
        <v>11.103400000000001</v>
      </c>
      <c r="BI671" s="72"/>
      <c r="BJ671" s="72">
        <v>0.97</v>
      </c>
      <c r="BK671" s="72"/>
      <c r="BL671" s="72"/>
      <c r="BM671" s="72"/>
      <c r="BN671" s="72">
        <v>0.22</v>
      </c>
      <c r="BO671" s="72"/>
      <c r="BP671" s="72"/>
      <c r="BQ671" s="72"/>
      <c r="BR671" s="72"/>
      <c r="BS671" s="72"/>
      <c r="BT671" s="72"/>
      <c r="BU671" s="72"/>
      <c r="BV671" s="72"/>
      <c r="BW671" s="72"/>
      <c r="BX671" s="72"/>
      <c r="BY671" s="72"/>
      <c r="BZ671" s="72">
        <v>3.6083599999999998</v>
      </c>
      <c r="CA671" s="72"/>
      <c r="CB671" s="72">
        <v>4.5545200000000001</v>
      </c>
      <c r="CC671" s="72"/>
      <c r="CD671" s="72"/>
      <c r="CE671" s="72"/>
      <c r="CF671" s="72"/>
      <c r="CG671" s="72"/>
      <c r="CH671" s="72"/>
      <c r="CI671" s="72"/>
      <c r="CJ671" s="72"/>
      <c r="CK671" s="72"/>
      <c r="CL671" s="72"/>
      <c r="CM671" s="72"/>
      <c r="CN671" s="72"/>
      <c r="CO671" s="72"/>
      <c r="CP671" s="72"/>
      <c r="CQ671" s="72"/>
      <c r="CR671" s="72"/>
      <c r="CS671" s="72"/>
      <c r="CT671" s="72"/>
      <c r="CU671" s="72"/>
      <c r="CV671" s="72"/>
      <c r="CW671" s="72"/>
      <c r="CX671" s="72"/>
      <c r="CY671" s="72"/>
      <c r="CZ671" s="72"/>
      <c r="DA671" s="72"/>
      <c r="DB671" s="72"/>
      <c r="DC671" s="72"/>
      <c r="DD671" s="72"/>
      <c r="DE671" s="72"/>
      <c r="DF671" s="72"/>
      <c r="DG671" s="72"/>
      <c r="DH671" s="78">
        <f t="shared" si="435"/>
        <v>92.85548</v>
      </c>
      <c r="DJ671" s="77">
        <f t="shared" si="412"/>
        <v>7.14452</v>
      </c>
      <c r="DK671" s="72"/>
      <c r="DL671" s="51" t="s">
        <v>827</v>
      </c>
      <c r="DO671" s="358">
        <v>6.76</v>
      </c>
      <c r="DP671" s="72"/>
      <c r="DQ671" s="374"/>
      <c r="DR671" s="72"/>
      <c r="DU671" s="52"/>
      <c r="DX671" s="75">
        <f t="shared" si="413"/>
        <v>77.969765489338911</v>
      </c>
      <c r="DY671" s="51">
        <f t="shared" si="414"/>
        <v>0</v>
      </c>
      <c r="DZ671" s="75">
        <f t="shared" si="415"/>
        <v>0</v>
      </c>
      <c r="EA671" s="51" t="e">
        <f t="shared" si="416"/>
        <v>#DIV/0!</v>
      </c>
      <c r="EB671" s="75">
        <f t="shared" si="417"/>
        <v>11.957721827510881</v>
      </c>
      <c r="EC671" s="51">
        <f t="shared" si="418"/>
        <v>0</v>
      </c>
      <c r="ED671" s="75">
        <f t="shared" si="419"/>
        <v>0.2369273197446182</v>
      </c>
      <c r="EE671" s="51">
        <f t="shared" si="420"/>
        <v>0</v>
      </c>
      <c r="EF671" s="75">
        <f t="shared" si="421"/>
        <v>0</v>
      </c>
      <c r="EG671" s="51" t="e">
        <f t="shared" si="422"/>
        <v>#DIV/0!</v>
      </c>
      <c r="EH671" s="75">
        <f t="shared" si="423"/>
        <v>0</v>
      </c>
      <c r="EI671" s="51" t="e">
        <f t="shared" si="424"/>
        <v>#DIV/0!</v>
      </c>
      <c r="EJ671" s="75">
        <f t="shared" si="425"/>
        <v>0</v>
      </c>
      <c r="EK671" s="51" t="e">
        <f t="shared" si="426"/>
        <v>#DIV/0!</v>
      </c>
      <c r="EL671" s="75">
        <f t="shared" si="427"/>
        <v>3.8859957430622294</v>
      </c>
      <c r="EM671" s="51">
        <f t="shared" si="428"/>
        <v>0</v>
      </c>
      <c r="EN671" s="75">
        <f t="shared" si="429"/>
        <v>4.9049555287420841</v>
      </c>
      <c r="EO671" s="51">
        <f t="shared" si="430"/>
        <v>0</v>
      </c>
      <c r="EP671" s="75">
        <f t="shared" si="431"/>
        <v>0</v>
      </c>
      <c r="EQ671" s="51" t="e">
        <f t="shared" si="432"/>
        <v>#DIV/0!</v>
      </c>
      <c r="ER671" s="51">
        <f t="shared" si="433"/>
        <v>100</v>
      </c>
      <c r="ES671" s="51">
        <f t="shared" si="434"/>
        <v>0</v>
      </c>
    </row>
    <row r="672" spans="1:149" x14ac:dyDescent="0.45">
      <c r="A672" s="78" t="s">
        <v>3405</v>
      </c>
      <c r="B672" s="174" t="s">
        <v>949</v>
      </c>
      <c r="C672" s="51" t="s">
        <v>3648</v>
      </c>
      <c r="D672" s="51" t="s">
        <v>3673</v>
      </c>
      <c r="E672" s="78" t="s">
        <v>637</v>
      </c>
      <c r="F672" s="78" t="s">
        <v>1713</v>
      </c>
      <c r="G672" s="72" t="s">
        <v>3367</v>
      </c>
      <c r="H672" s="78" t="s">
        <v>1100</v>
      </c>
      <c r="I672" s="78">
        <v>84</v>
      </c>
      <c r="J672" s="300">
        <v>228</v>
      </c>
      <c r="K672" s="78">
        <v>2</v>
      </c>
      <c r="L672" s="300">
        <v>923</v>
      </c>
      <c r="M672" s="72"/>
      <c r="N672" s="51" t="s">
        <v>3445</v>
      </c>
      <c r="O672" s="78" t="s">
        <v>3496</v>
      </c>
      <c r="P672" s="72" t="s">
        <v>3214</v>
      </c>
      <c r="R672" s="114">
        <v>6.6</v>
      </c>
      <c r="AA672" s="195"/>
      <c r="AB672" s="195"/>
      <c r="AC672" s="195"/>
      <c r="AD672" s="72"/>
      <c r="AE672" s="316">
        <v>1</v>
      </c>
      <c r="AF672" s="195"/>
      <c r="AG672" s="195">
        <v>0</v>
      </c>
      <c r="AH672" s="72"/>
      <c r="AR672" s="53">
        <v>0.87649999999999995</v>
      </c>
      <c r="AT672" s="77"/>
      <c r="AU672" s="276">
        <v>2280</v>
      </c>
      <c r="AW672" s="276">
        <v>1998.4199999999998</v>
      </c>
      <c r="BB672" s="80" t="s">
        <v>722</v>
      </c>
      <c r="BC672" s="270" t="s">
        <v>1126</v>
      </c>
      <c r="BD672" s="72">
        <v>67.854900000000001</v>
      </c>
      <c r="BE672" s="72"/>
      <c r="BF672" s="72">
        <v>0.28999999999999998</v>
      </c>
      <c r="BG672" s="72"/>
      <c r="BH672" s="72">
        <v>11.758599999999999</v>
      </c>
      <c r="BI672" s="72"/>
      <c r="BJ672" s="72">
        <v>2.6</v>
      </c>
      <c r="BK672" s="72"/>
      <c r="BL672" s="72"/>
      <c r="BM672" s="72"/>
      <c r="BN672" s="72">
        <v>0.41</v>
      </c>
      <c r="BO672" s="72"/>
      <c r="BP672" s="72"/>
      <c r="BQ672" s="72"/>
      <c r="BR672" s="72">
        <v>9.2659999999999999E-3</v>
      </c>
      <c r="BS672" s="72"/>
      <c r="BT672" s="72"/>
      <c r="BU672" s="72"/>
      <c r="BV672" s="72"/>
      <c r="BW672" s="72"/>
      <c r="BX672" s="72">
        <v>0.33357599999999998</v>
      </c>
      <c r="BY672" s="72"/>
      <c r="BZ672" s="72">
        <v>5.2908900000000001</v>
      </c>
      <c r="CA672" s="72"/>
      <c r="CB672" s="72">
        <v>4.4106199999999998</v>
      </c>
      <c r="CC672" s="72"/>
      <c r="CD672" s="72"/>
      <c r="CE672" s="72"/>
      <c r="CF672" s="72"/>
      <c r="CG672" s="72"/>
      <c r="CH672" s="72"/>
      <c r="CI672" s="72"/>
      <c r="CJ672" s="72"/>
      <c r="CK672" s="72"/>
      <c r="CL672" s="72"/>
      <c r="CM672" s="72"/>
      <c r="CN672" s="72"/>
      <c r="CO672" s="72"/>
      <c r="CP672" s="72"/>
      <c r="CQ672" s="72"/>
      <c r="CR672" s="72"/>
      <c r="CS672" s="72"/>
      <c r="CT672" s="72"/>
      <c r="CU672" s="72"/>
      <c r="CV672" s="72"/>
      <c r="CW672" s="72"/>
      <c r="CX672" s="72"/>
      <c r="CY672" s="72"/>
      <c r="CZ672" s="72"/>
      <c r="DA672" s="72"/>
      <c r="DB672" s="72"/>
      <c r="DC672" s="72"/>
      <c r="DD672" s="72"/>
      <c r="DE672" s="72"/>
      <c r="DF672" s="72"/>
      <c r="DG672" s="72"/>
      <c r="DH672" s="78">
        <f t="shared" si="435"/>
        <v>92.957851999999988</v>
      </c>
      <c r="DJ672" s="77">
        <f t="shared" si="412"/>
        <v>7.0421480000000116</v>
      </c>
      <c r="DK672" s="72"/>
      <c r="DL672" s="51" t="s">
        <v>827</v>
      </c>
      <c r="DO672" s="358">
        <v>6.85</v>
      </c>
      <c r="DP672" s="72"/>
      <c r="DQ672" s="374"/>
      <c r="DR672" s="72"/>
      <c r="DU672" s="52"/>
      <c r="DX672" s="75">
        <f t="shared" si="413"/>
        <v>72.995339866502079</v>
      </c>
      <c r="DY672" s="51">
        <f t="shared" si="414"/>
        <v>0</v>
      </c>
      <c r="DZ672" s="75">
        <f t="shared" si="415"/>
        <v>0.31196934283722483</v>
      </c>
      <c r="EA672" s="51">
        <f t="shared" si="416"/>
        <v>0</v>
      </c>
      <c r="EB672" s="75">
        <f t="shared" si="417"/>
        <v>12.649388671330316</v>
      </c>
      <c r="EC672" s="51">
        <f t="shared" si="418"/>
        <v>0</v>
      </c>
      <c r="ED672" s="75">
        <f t="shared" si="419"/>
        <v>0.44106010539055918</v>
      </c>
      <c r="EE672" s="51">
        <f t="shared" si="420"/>
        <v>0</v>
      </c>
      <c r="EF672" s="75">
        <f t="shared" si="421"/>
        <v>0</v>
      </c>
      <c r="EG672" s="51" t="e">
        <f t="shared" si="422"/>
        <v>#DIV/0!</v>
      </c>
      <c r="EH672" s="75">
        <f t="shared" si="423"/>
        <v>9.967958381826637E-3</v>
      </c>
      <c r="EI672" s="51">
        <f t="shared" si="424"/>
        <v>0</v>
      </c>
      <c r="EJ672" s="75">
        <f t="shared" si="425"/>
        <v>0.35884650174575894</v>
      </c>
      <c r="EK672" s="51">
        <f t="shared" si="426"/>
        <v>0</v>
      </c>
      <c r="EL672" s="75">
        <f t="shared" si="427"/>
        <v>5.6917085390484292</v>
      </c>
      <c r="EM672" s="51">
        <f t="shared" si="428"/>
        <v>0</v>
      </c>
      <c r="EN672" s="75">
        <f t="shared" si="429"/>
        <v>4.7447524927748983</v>
      </c>
      <c r="EO672" s="51">
        <f t="shared" si="430"/>
        <v>0</v>
      </c>
      <c r="EP672" s="75">
        <f t="shared" si="431"/>
        <v>0</v>
      </c>
      <c r="EQ672" s="51" t="e">
        <f t="shared" si="432"/>
        <v>#DIV/0!</v>
      </c>
      <c r="ER672" s="51">
        <f t="shared" si="433"/>
        <v>100</v>
      </c>
      <c r="ES672" s="51">
        <f t="shared" si="434"/>
        <v>0</v>
      </c>
    </row>
    <row r="673" spans="1:149" x14ac:dyDescent="0.45">
      <c r="A673" s="78" t="s">
        <v>3405</v>
      </c>
      <c r="B673" s="174" t="s">
        <v>949</v>
      </c>
      <c r="C673" s="51" t="s">
        <v>3648</v>
      </c>
      <c r="D673" s="51" t="s">
        <v>3587</v>
      </c>
      <c r="E673" s="78" t="s">
        <v>637</v>
      </c>
      <c r="F673" s="78" t="s">
        <v>1714</v>
      </c>
      <c r="G673" s="72" t="s">
        <v>3367</v>
      </c>
      <c r="H673" s="78" t="s">
        <v>1100</v>
      </c>
      <c r="I673" s="78">
        <v>84</v>
      </c>
      <c r="J673" s="300">
        <v>228</v>
      </c>
      <c r="K673" s="78">
        <v>2</v>
      </c>
      <c r="L673" s="300">
        <v>923</v>
      </c>
      <c r="M673" s="72"/>
      <c r="N673" s="51" t="s">
        <v>3445</v>
      </c>
      <c r="O673" s="78" t="s">
        <v>3496</v>
      </c>
      <c r="P673" s="72" t="s">
        <v>1374</v>
      </c>
      <c r="R673" s="114">
        <v>6.6</v>
      </c>
      <c r="AA673" s="195"/>
      <c r="AB673" s="195"/>
      <c r="AC673" s="195"/>
      <c r="AD673" s="72"/>
      <c r="AE673" s="316">
        <v>1</v>
      </c>
      <c r="AF673" s="195"/>
      <c r="AG673" s="195">
        <v>0</v>
      </c>
      <c r="AH673" s="72"/>
      <c r="AR673" s="53">
        <v>0.87649999999999995</v>
      </c>
      <c r="AT673" s="77"/>
      <c r="AU673" s="276">
        <v>2280</v>
      </c>
      <c r="AW673" s="276">
        <v>1998.4199999999998</v>
      </c>
      <c r="BB673" s="80" t="s">
        <v>722</v>
      </c>
      <c r="BC673" s="270" t="s">
        <v>1126</v>
      </c>
      <c r="BD673" s="72">
        <v>72.549199999999999</v>
      </c>
      <c r="BE673" s="72"/>
      <c r="BF673" s="72">
        <v>0.09</v>
      </c>
      <c r="BG673" s="72"/>
      <c r="BH673" s="72">
        <v>11.744199999999999</v>
      </c>
      <c r="BI673" s="72"/>
      <c r="BJ673" s="72">
        <v>0.68</v>
      </c>
      <c r="BK673" s="72"/>
      <c r="BL673" s="72"/>
      <c r="BM673" s="72"/>
      <c r="BN673" s="72">
        <v>0.23</v>
      </c>
      <c r="BO673" s="72"/>
      <c r="BP673" s="72"/>
      <c r="BQ673" s="72"/>
      <c r="BR673" s="72">
        <v>0.21302599999999999</v>
      </c>
      <c r="BS673" s="72"/>
      <c r="BT673" s="72"/>
      <c r="BU673" s="72"/>
      <c r="BV673" s="72"/>
      <c r="BW673" s="72"/>
      <c r="BX673" s="72">
        <v>1.25963</v>
      </c>
      <c r="BY673" s="72"/>
      <c r="BZ673" s="72">
        <v>3.1398199999999998</v>
      </c>
      <c r="CA673" s="72"/>
      <c r="CB673" s="72">
        <v>2.7600799999999999</v>
      </c>
      <c r="CC673" s="72"/>
      <c r="CD673" s="72"/>
      <c r="CE673" s="72"/>
      <c r="CF673" s="72"/>
      <c r="CG673" s="72"/>
      <c r="CH673" s="72"/>
      <c r="CI673" s="72"/>
      <c r="CJ673" s="72"/>
      <c r="CK673" s="72"/>
      <c r="CL673" s="72"/>
      <c r="CM673" s="72"/>
      <c r="CN673" s="72"/>
      <c r="CO673" s="72"/>
      <c r="CP673" s="72"/>
      <c r="CQ673" s="72"/>
      <c r="CR673" s="72"/>
      <c r="CS673" s="72"/>
      <c r="CT673" s="72"/>
      <c r="CU673" s="72"/>
      <c r="CV673" s="72"/>
      <c r="CW673" s="72"/>
      <c r="CX673" s="72"/>
      <c r="CY673" s="72"/>
      <c r="CZ673" s="72"/>
      <c r="DA673" s="72"/>
      <c r="DB673" s="72"/>
      <c r="DC673" s="72"/>
      <c r="DD673" s="72"/>
      <c r="DE673" s="72"/>
      <c r="DF673" s="72"/>
      <c r="DG673" s="72"/>
      <c r="DH673" s="78">
        <f t="shared" si="435"/>
        <v>92.665956000000008</v>
      </c>
      <c r="DJ673" s="77">
        <f t="shared" si="412"/>
        <v>7.3340439999999916</v>
      </c>
      <c r="DK673" s="72"/>
      <c r="DL673" s="51" t="s">
        <v>827</v>
      </c>
      <c r="DO673" s="358">
        <v>6.89</v>
      </c>
      <c r="DP673" s="72"/>
      <c r="DQ673" s="374"/>
      <c r="DR673" s="72"/>
      <c r="DU673" s="52"/>
      <c r="DX673" s="75">
        <f t="shared" si="413"/>
        <v>78.291104016668214</v>
      </c>
      <c r="DY673" s="51">
        <f t="shared" si="414"/>
        <v>0</v>
      </c>
      <c r="DZ673" s="75">
        <f t="shared" si="415"/>
        <v>9.7123047001209356E-2</v>
      </c>
      <c r="EA673" s="51">
        <f t="shared" si="416"/>
        <v>0</v>
      </c>
      <c r="EB673" s="75">
        <f t="shared" si="417"/>
        <v>12.673694317684477</v>
      </c>
      <c r="EC673" s="51">
        <f t="shared" si="418"/>
        <v>0</v>
      </c>
      <c r="ED673" s="75">
        <f t="shared" si="419"/>
        <v>0.24820334233642394</v>
      </c>
      <c r="EE673" s="51">
        <f t="shared" si="420"/>
        <v>0</v>
      </c>
      <c r="EF673" s="75">
        <f t="shared" si="421"/>
        <v>0</v>
      </c>
      <c r="EG673" s="51" t="e">
        <f t="shared" si="422"/>
        <v>#DIV/0!</v>
      </c>
      <c r="EH673" s="75">
        <f t="shared" si="423"/>
        <v>0.22988593567199586</v>
      </c>
      <c r="EI673" s="51">
        <f t="shared" si="424"/>
        <v>0</v>
      </c>
      <c r="EJ673" s="75">
        <f t="shared" si="425"/>
        <v>1.3593233743792594</v>
      </c>
      <c r="EK673" s="51">
        <f t="shared" si="426"/>
        <v>0</v>
      </c>
      <c r="EL673" s="75">
        <f t="shared" si="427"/>
        <v>3.3883209492815243</v>
      </c>
      <c r="EM673" s="51">
        <f t="shared" si="428"/>
        <v>0</v>
      </c>
      <c r="EN673" s="75">
        <f t="shared" si="429"/>
        <v>2.9785264396344218</v>
      </c>
      <c r="EO673" s="51">
        <f t="shared" si="430"/>
        <v>0</v>
      </c>
      <c r="EP673" s="75">
        <f t="shared" si="431"/>
        <v>0</v>
      </c>
      <c r="EQ673" s="51" t="e">
        <f t="shared" si="432"/>
        <v>#DIV/0!</v>
      </c>
      <c r="ER673" s="51">
        <f t="shared" si="433"/>
        <v>100</v>
      </c>
      <c r="ES673" s="51">
        <f t="shared" si="434"/>
        <v>0</v>
      </c>
    </row>
    <row r="674" spans="1:149" x14ac:dyDescent="0.45">
      <c r="A674" s="78" t="s">
        <v>3405</v>
      </c>
      <c r="B674" s="174" t="s">
        <v>949</v>
      </c>
      <c r="C674" s="51" t="s">
        <v>3648</v>
      </c>
      <c r="D674" s="51" t="s">
        <v>3672</v>
      </c>
      <c r="E674" s="78" t="s">
        <v>637</v>
      </c>
      <c r="F674" s="78" t="s">
        <v>1715</v>
      </c>
      <c r="G674" s="72" t="s">
        <v>3367</v>
      </c>
      <c r="H674" s="78" t="s">
        <v>1100</v>
      </c>
      <c r="I674" s="78">
        <v>84</v>
      </c>
      <c r="J674" s="300">
        <v>228</v>
      </c>
      <c r="K674" s="78">
        <v>2</v>
      </c>
      <c r="L674" s="300">
        <v>923</v>
      </c>
      <c r="M674" s="72"/>
      <c r="N674" s="51" t="s">
        <v>3445</v>
      </c>
      <c r="O674" s="78" t="s">
        <v>3496</v>
      </c>
      <c r="P674" s="72" t="s">
        <v>1374</v>
      </c>
      <c r="R674" s="114">
        <v>6.6</v>
      </c>
      <c r="AA674" s="195"/>
      <c r="AB674" s="195"/>
      <c r="AC674" s="195"/>
      <c r="AD674" s="72"/>
      <c r="AE674" s="316">
        <v>1</v>
      </c>
      <c r="AF674" s="195"/>
      <c r="AG674" s="195">
        <v>0</v>
      </c>
      <c r="AH674" s="72"/>
      <c r="AR674" s="53">
        <v>0.87649999999999995</v>
      </c>
      <c r="AT674" s="77"/>
      <c r="AU674" s="276">
        <v>2280</v>
      </c>
      <c r="AW674" s="276">
        <v>1998.4199999999998</v>
      </c>
      <c r="BB674" s="80" t="s">
        <v>722</v>
      </c>
      <c r="BC674" s="270" t="s">
        <v>1126</v>
      </c>
      <c r="BD674" s="72">
        <v>68.087199999999996</v>
      </c>
      <c r="BE674" s="72"/>
      <c r="BF674" s="72">
        <v>0.1</v>
      </c>
      <c r="BG674" s="72"/>
      <c r="BH674" s="72">
        <v>14.8127</v>
      </c>
      <c r="BI674" s="72"/>
      <c r="BJ674" s="72">
        <v>0.44</v>
      </c>
      <c r="BK674" s="72"/>
      <c r="BL674" s="72"/>
      <c r="BM674" s="72"/>
      <c r="BN674" s="72">
        <v>0.17</v>
      </c>
      <c r="BO674" s="72"/>
      <c r="BP674" s="72"/>
      <c r="BQ674" s="72"/>
      <c r="BR674" s="72">
        <v>2.7414000000000001E-2</v>
      </c>
      <c r="BS674" s="72"/>
      <c r="BT674" s="72"/>
      <c r="BU674" s="72"/>
      <c r="BV674" s="72"/>
      <c r="BW674" s="72"/>
      <c r="BX674" s="72">
        <v>0.210174</v>
      </c>
      <c r="BY674" s="72"/>
      <c r="BZ674" s="72">
        <v>4.0664100000000003</v>
      </c>
      <c r="CA674" s="72"/>
      <c r="CB674" s="72">
        <v>3.5181300000000002</v>
      </c>
      <c r="CC674" s="72"/>
      <c r="CD674" s="72"/>
      <c r="CE674" s="72"/>
      <c r="CF674" s="72"/>
      <c r="CG674" s="72"/>
      <c r="CH674" s="72"/>
      <c r="CI674" s="72"/>
      <c r="CJ674" s="72"/>
      <c r="CK674" s="72"/>
      <c r="CL674" s="72"/>
      <c r="CM674" s="72"/>
      <c r="CN674" s="72"/>
      <c r="CO674" s="72"/>
      <c r="CP674" s="72"/>
      <c r="CQ674" s="72"/>
      <c r="CR674" s="72"/>
      <c r="CS674" s="72"/>
      <c r="CT674" s="72"/>
      <c r="CU674" s="72"/>
      <c r="CV674" s="72"/>
      <c r="CW674" s="72"/>
      <c r="CX674" s="72"/>
      <c r="CY674" s="72"/>
      <c r="CZ674" s="72"/>
      <c r="DA674" s="72"/>
      <c r="DB674" s="72"/>
      <c r="DC674" s="72"/>
      <c r="DD674" s="72"/>
      <c r="DE674" s="72"/>
      <c r="DF674" s="72"/>
      <c r="DG674" s="72"/>
      <c r="DH674" s="78">
        <f t="shared" si="435"/>
        <v>91.432027999999988</v>
      </c>
      <c r="DJ674" s="77">
        <f t="shared" si="412"/>
        <v>8.5679720000000117</v>
      </c>
      <c r="DK674" s="72"/>
      <c r="DL674" s="51" t="s">
        <v>827</v>
      </c>
      <c r="DO674" s="358">
        <v>8.02</v>
      </c>
      <c r="DP674" s="72"/>
      <c r="DQ674" s="374"/>
      <c r="DR674" s="72"/>
      <c r="DU674" s="52"/>
      <c r="DX674" s="75">
        <f t="shared" si="413"/>
        <v>74.467559660822573</v>
      </c>
      <c r="DY674" s="51">
        <f t="shared" si="414"/>
        <v>0</v>
      </c>
      <c r="DZ674" s="75">
        <f t="shared" si="415"/>
        <v>0.10937086509773142</v>
      </c>
      <c r="EA674" s="51">
        <f t="shared" si="416"/>
        <v>0</v>
      </c>
      <c r="EB674" s="75">
        <f t="shared" si="417"/>
        <v>16.20077813433166</v>
      </c>
      <c r="EC674" s="51">
        <f t="shared" si="418"/>
        <v>0</v>
      </c>
      <c r="ED674" s="75">
        <f t="shared" si="419"/>
        <v>0.18593047066614343</v>
      </c>
      <c r="EE674" s="51">
        <f t="shared" si="420"/>
        <v>0</v>
      </c>
      <c r="EF674" s="75">
        <f t="shared" si="421"/>
        <v>0</v>
      </c>
      <c r="EG674" s="51" t="e">
        <f t="shared" si="422"/>
        <v>#DIV/0!</v>
      </c>
      <c r="EH674" s="75">
        <f t="shared" si="423"/>
        <v>2.9982928957892091E-2</v>
      </c>
      <c r="EI674" s="51">
        <f t="shared" si="424"/>
        <v>0</v>
      </c>
      <c r="EJ674" s="75">
        <f t="shared" si="425"/>
        <v>0.22986912201050602</v>
      </c>
      <c r="EK674" s="51">
        <f t="shared" si="426"/>
        <v>0</v>
      </c>
      <c r="EL674" s="75">
        <f t="shared" si="427"/>
        <v>4.4474677954206596</v>
      </c>
      <c r="EM674" s="51">
        <f t="shared" si="428"/>
        <v>0</v>
      </c>
      <c r="EN674" s="75">
        <f t="shared" si="429"/>
        <v>3.8478092162628186</v>
      </c>
      <c r="EO674" s="51">
        <f t="shared" si="430"/>
        <v>0</v>
      </c>
      <c r="EP674" s="75">
        <f t="shared" si="431"/>
        <v>0</v>
      </c>
      <c r="EQ674" s="51" t="e">
        <f t="shared" si="432"/>
        <v>#DIV/0!</v>
      </c>
      <c r="ER674" s="51">
        <f t="shared" si="433"/>
        <v>100</v>
      </c>
      <c r="ES674" s="51">
        <f t="shared" si="434"/>
        <v>0</v>
      </c>
    </row>
    <row r="675" spans="1:149" x14ac:dyDescent="0.45">
      <c r="A675" s="78" t="s">
        <v>3405</v>
      </c>
      <c r="B675" s="174" t="s">
        <v>949</v>
      </c>
      <c r="C675" s="51" t="s">
        <v>3648</v>
      </c>
      <c r="D675" s="51" t="s">
        <v>3674</v>
      </c>
      <c r="E675" s="78" t="s">
        <v>637</v>
      </c>
      <c r="F675" s="78" t="s">
        <v>1564</v>
      </c>
      <c r="G675" s="72" t="s">
        <v>3367</v>
      </c>
      <c r="H675" s="78" t="s">
        <v>1100</v>
      </c>
      <c r="I675" s="78">
        <v>120</v>
      </c>
      <c r="J675" s="300">
        <v>216</v>
      </c>
      <c r="K675" s="78">
        <v>2</v>
      </c>
      <c r="L675" s="300">
        <v>926</v>
      </c>
      <c r="M675" s="72"/>
      <c r="N675" s="51" t="s">
        <v>3445</v>
      </c>
      <c r="O675" s="78" t="s">
        <v>3497</v>
      </c>
      <c r="P675" s="72" t="s">
        <v>1374</v>
      </c>
      <c r="R675" s="122">
        <v>1.55</v>
      </c>
      <c r="S675" s="120"/>
      <c r="AA675" s="195"/>
      <c r="AB675" s="195"/>
      <c r="AC675" s="195"/>
      <c r="AD675" s="72"/>
      <c r="AE675" s="316">
        <v>1</v>
      </c>
      <c r="AF675" s="195"/>
      <c r="AG675" s="195">
        <v>0</v>
      </c>
      <c r="AH675" s="72"/>
      <c r="AR675" s="53">
        <v>0.87829999999999997</v>
      </c>
      <c r="AT675" s="77"/>
      <c r="AU675" s="276">
        <v>2160</v>
      </c>
      <c r="AW675" s="276">
        <v>1897.1279999999999</v>
      </c>
      <c r="BB675" s="80" t="s">
        <v>722</v>
      </c>
      <c r="BC675" s="270" t="s">
        <v>1126</v>
      </c>
      <c r="BD675" s="72">
        <v>73.397900000000007</v>
      </c>
      <c r="BE675" s="72"/>
      <c r="BF675" s="72"/>
      <c r="BG675" s="72"/>
      <c r="BH675" s="72">
        <v>11.0863</v>
      </c>
      <c r="BI675" s="72"/>
      <c r="BJ675" s="72">
        <v>0.12</v>
      </c>
      <c r="BK675" s="72"/>
      <c r="BL675" s="72"/>
      <c r="BM675" s="72"/>
      <c r="BN675" s="72">
        <v>0.38</v>
      </c>
      <c r="BO675" s="72"/>
      <c r="BP675" s="72"/>
      <c r="BQ675" s="72"/>
      <c r="BR675" s="72"/>
      <c r="BS675" s="72"/>
      <c r="BT675" s="72"/>
      <c r="BU675" s="72"/>
      <c r="BV675" s="72"/>
      <c r="BW675" s="72"/>
      <c r="BX675" s="72"/>
      <c r="BY675" s="72"/>
      <c r="BZ675" s="72">
        <v>3.6025800000000001</v>
      </c>
      <c r="CA675" s="72"/>
      <c r="CB675" s="72">
        <v>4.2803899999999997</v>
      </c>
      <c r="CC675" s="72"/>
      <c r="CD675" s="72"/>
      <c r="CE675" s="72"/>
      <c r="CF675" s="72"/>
      <c r="CG675" s="72"/>
      <c r="CH675" s="72"/>
      <c r="CI675" s="72"/>
      <c r="CJ675" s="72"/>
      <c r="CK675" s="72"/>
      <c r="CL675" s="72"/>
      <c r="CM675" s="72"/>
      <c r="CN675" s="72"/>
      <c r="CO675" s="72"/>
      <c r="CP675" s="72"/>
      <c r="CQ675" s="72"/>
      <c r="CR675" s="72"/>
      <c r="CS675" s="72"/>
      <c r="CT675" s="72"/>
      <c r="CU675" s="72"/>
      <c r="CV675" s="72"/>
      <c r="CW675" s="72"/>
      <c r="CX675" s="72"/>
      <c r="CY675" s="72"/>
      <c r="CZ675" s="72"/>
      <c r="DA675" s="72"/>
      <c r="DB675" s="72"/>
      <c r="DC675" s="72"/>
      <c r="DD675" s="72"/>
      <c r="DE675" s="72"/>
      <c r="DF675" s="72"/>
      <c r="DG675" s="72"/>
      <c r="DH675" s="78">
        <f t="shared" si="435"/>
        <v>92.867170000000002</v>
      </c>
      <c r="DJ675" s="77">
        <f t="shared" si="412"/>
        <v>7.1328299999999984</v>
      </c>
      <c r="DK675" s="72"/>
      <c r="DL675" s="51" t="s">
        <v>827</v>
      </c>
      <c r="DO675" s="358">
        <v>6.71</v>
      </c>
      <c r="DP675" s="72"/>
      <c r="DQ675" s="374"/>
      <c r="DR675" s="72"/>
      <c r="DU675" s="52"/>
      <c r="DX675" s="75">
        <f t="shared" si="413"/>
        <v>79.035357704988755</v>
      </c>
      <c r="DY675" s="51">
        <f t="shared" si="414"/>
        <v>0</v>
      </c>
      <c r="DZ675" s="75">
        <f t="shared" si="415"/>
        <v>0</v>
      </c>
      <c r="EA675" s="51" t="e">
        <f t="shared" si="416"/>
        <v>#DIV/0!</v>
      </c>
      <c r="EB675" s="75">
        <f t="shared" si="417"/>
        <v>11.937803208604288</v>
      </c>
      <c r="EC675" s="51">
        <f t="shared" si="418"/>
        <v>0</v>
      </c>
      <c r="ED675" s="75">
        <f t="shared" si="419"/>
        <v>0.40918658337494296</v>
      </c>
      <c r="EE675" s="51">
        <f t="shared" si="420"/>
        <v>0</v>
      </c>
      <c r="EF675" s="75">
        <f t="shared" si="421"/>
        <v>0</v>
      </c>
      <c r="EG675" s="51" t="e">
        <f t="shared" si="422"/>
        <v>#DIV/0!</v>
      </c>
      <c r="EH675" s="75">
        <f t="shared" si="423"/>
        <v>0</v>
      </c>
      <c r="EI675" s="51" t="e">
        <f t="shared" si="424"/>
        <v>#DIV/0!</v>
      </c>
      <c r="EJ675" s="75">
        <f t="shared" si="425"/>
        <v>0</v>
      </c>
      <c r="EK675" s="51" t="e">
        <f t="shared" si="426"/>
        <v>#DIV/0!</v>
      </c>
      <c r="EL675" s="75">
        <f t="shared" si="427"/>
        <v>3.8792826356181629</v>
      </c>
      <c r="EM675" s="51">
        <f t="shared" si="428"/>
        <v>0</v>
      </c>
      <c r="EN675" s="75">
        <f t="shared" si="429"/>
        <v>4.6091530516112416</v>
      </c>
      <c r="EO675" s="51">
        <f t="shared" si="430"/>
        <v>0</v>
      </c>
      <c r="EP675" s="75">
        <f t="shared" si="431"/>
        <v>0</v>
      </c>
      <c r="EQ675" s="51" t="e">
        <f t="shared" si="432"/>
        <v>#DIV/0!</v>
      </c>
      <c r="ER675" s="51">
        <f t="shared" si="433"/>
        <v>100</v>
      </c>
      <c r="ES675" s="51">
        <f t="shared" si="434"/>
        <v>0</v>
      </c>
    </row>
    <row r="676" spans="1:149" x14ac:dyDescent="0.45">
      <c r="A676" s="78" t="s">
        <v>3405</v>
      </c>
      <c r="B676" s="174" t="s">
        <v>949</v>
      </c>
      <c r="C676" s="51" t="s">
        <v>3648</v>
      </c>
      <c r="D676" s="51" t="s">
        <v>3674</v>
      </c>
      <c r="E676" s="78" t="s">
        <v>637</v>
      </c>
      <c r="F676" s="78" t="s">
        <v>1565</v>
      </c>
      <c r="G676" s="72" t="s">
        <v>3367</v>
      </c>
      <c r="H676" s="78" t="s">
        <v>1100</v>
      </c>
      <c r="I676" s="78">
        <v>120</v>
      </c>
      <c r="J676" s="300">
        <v>216</v>
      </c>
      <c r="K676" s="78">
        <v>2</v>
      </c>
      <c r="L676" s="300">
        <v>926</v>
      </c>
      <c r="M676" s="72"/>
      <c r="N676" s="51" t="s">
        <v>3445</v>
      </c>
      <c r="O676" s="78" t="s">
        <v>3497</v>
      </c>
      <c r="P676" s="72" t="s">
        <v>1374</v>
      </c>
      <c r="R676" s="122">
        <v>1.55</v>
      </c>
      <c r="S676" s="120"/>
      <c r="AA676" s="195"/>
      <c r="AB676" s="195"/>
      <c r="AC676" s="195"/>
      <c r="AD676" s="72"/>
      <c r="AE676" s="316">
        <v>1</v>
      </c>
      <c r="AF676" s="195"/>
      <c r="AG676" s="195">
        <v>0</v>
      </c>
      <c r="AH676" s="72"/>
      <c r="AR676" s="53">
        <v>0.87829999999999997</v>
      </c>
      <c r="AT676" s="77"/>
      <c r="AU676" s="276">
        <v>2160</v>
      </c>
      <c r="AW676" s="276">
        <v>1897.1279999999999</v>
      </c>
      <c r="BB676" s="80" t="s">
        <v>722</v>
      </c>
      <c r="BC676" s="270" t="s">
        <v>1126</v>
      </c>
      <c r="BD676" s="72">
        <v>72.715999999999994</v>
      </c>
      <c r="BE676" s="72"/>
      <c r="BF676" s="72"/>
      <c r="BG676" s="72"/>
      <c r="BH676" s="72">
        <v>10.953799999999999</v>
      </c>
      <c r="BI676" s="72"/>
      <c r="BJ676" s="72">
        <v>0.23</v>
      </c>
      <c r="BK676" s="72"/>
      <c r="BL676" s="72"/>
      <c r="BM676" s="72"/>
      <c r="BN676" s="72">
        <v>0.6</v>
      </c>
      <c r="BO676" s="72"/>
      <c r="BP676" s="72"/>
      <c r="BQ676" s="72"/>
      <c r="BR676" s="72"/>
      <c r="BS676" s="72"/>
      <c r="BT676" s="72"/>
      <c r="BU676" s="72"/>
      <c r="BV676" s="72"/>
      <c r="BW676" s="72"/>
      <c r="BX676" s="72"/>
      <c r="BY676" s="72"/>
      <c r="BZ676" s="72">
        <v>3.7378200000000001</v>
      </c>
      <c r="CA676" s="72"/>
      <c r="CB676" s="72">
        <v>4.5354700000000001</v>
      </c>
      <c r="CC676" s="72"/>
      <c r="CD676" s="72"/>
      <c r="CE676" s="72"/>
      <c r="CF676" s="72"/>
      <c r="CG676" s="72"/>
      <c r="CH676" s="72"/>
      <c r="CI676" s="72"/>
      <c r="CJ676" s="72"/>
      <c r="CK676" s="72"/>
      <c r="CL676" s="72"/>
      <c r="CM676" s="72"/>
      <c r="CN676" s="72"/>
      <c r="CO676" s="72"/>
      <c r="CP676" s="72"/>
      <c r="CQ676" s="72"/>
      <c r="CR676" s="72"/>
      <c r="CS676" s="72"/>
      <c r="CT676" s="72"/>
      <c r="CU676" s="72"/>
      <c r="CV676" s="72"/>
      <c r="CW676" s="72"/>
      <c r="CX676" s="72"/>
      <c r="CY676" s="72"/>
      <c r="CZ676" s="72"/>
      <c r="DA676" s="72"/>
      <c r="DB676" s="72"/>
      <c r="DC676" s="72"/>
      <c r="DD676" s="72"/>
      <c r="DE676" s="72"/>
      <c r="DF676" s="72"/>
      <c r="DG676" s="72"/>
      <c r="DH676" s="78">
        <f t="shared" si="435"/>
        <v>92.773089999999996</v>
      </c>
      <c r="DJ676" s="77">
        <f t="shared" si="412"/>
        <v>7.2269100000000037</v>
      </c>
      <c r="DK676" s="72"/>
      <c r="DL676" s="51" t="s">
        <v>827</v>
      </c>
      <c r="DO676" s="358">
        <v>6.81</v>
      </c>
      <c r="DP676" s="72"/>
      <c r="DQ676" s="374"/>
      <c r="DR676" s="72"/>
      <c r="DU676" s="52"/>
      <c r="DX676" s="75">
        <f t="shared" si="413"/>
        <v>78.380487272764114</v>
      </c>
      <c r="DY676" s="51">
        <f t="shared" si="414"/>
        <v>0</v>
      </c>
      <c r="DZ676" s="75">
        <f t="shared" si="415"/>
        <v>0</v>
      </c>
      <c r="EA676" s="51" t="e">
        <f t="shared" si="416"/>
        <v>#DIV/0!</v>
      </c>
      <c r="EB676" s="75">
        <f t="shared" si="417"/>
        <v>11.807087594042626</v>
      </c>
      <c r="EC676" s="51">
        <f t="shared" si="418"/>
        <v>0</v>
      </c>
      <c r="ED676" s="75">
        <f t="shared" si="419"/>
        <v>0.64673926458631481</v>
      </c>
      <c r="EE676" s="51">
        <f t="shared" si="420"/>
        <v>0</v>
      </c>
      <c r="EF676" s="75">
        <f t="shared" si="421"/>
        <v>0</v>
      </c>
      <c r="EG676" s="51" t="e">
        <f t="shared" si="422"/>
        <v>#DIV/0!</v>
      </c>
      <c r="EH676" s="75">
        <f t="shared" si="423"/>
        <v>0</v>
      </c>
      <c r="EI676" s="51" t="e">
        <f t="shared" si="424"/>
        <v>#DIV/0!</v>
      </c>
      <c r="EJ676" s="75">
        <f t="shared" si="425"/>
        <v>0</v>
      </c>
      <c r="EK676" s="51" t="e">
        <f t="shared" si="426"/>
        <v>#DIV/0!</v>
      </c>
      <c r="EL676" s="75">
        <f t="shared" si="427"/>
        <v>4.0289915965933663</v>
      </c>
      <c r="EM676" s="51">
        <f t="shared" si="428"/>
        <v>0</v>
      </c>
      <c r="EN676" s="75">
        <f t="shared" si="429"/>
        <v>4.8887775539221554</v>
      </c>
      <c r="EO676" s="51">
        <f t="shared" si="430"/>
        <v>0</v>
      </c>
      <c r="EP676" s="75">
        <f t="shared" si="431"/>
        <v>0</v>
      </c>
      <c r="EQ676" s="51" t="e">
        <f t="shared" si="432"/>
        <v>#DIV/0!</v>
      </c>
      <c r="ER676" s="51">
        <f t="shared" si="433"/>
        <v>100</v>
      </c>
      <c r="ES676" s="51">
        <f t="shared" si="434"/>
        <v>0</v>
      </c>
    </row>
    <row r="677" spans="1:149" x14ac:dyDescent="0.45">
      <c r="A677" s="78" t="s">
        <v>3405</v>
      </c>
      <c r="B677" s="174" t="s">
        <v>949</v>
      </c>
      <c r="C677" s="51" t="s">
        <v>3648</v>
      </c>
      <c r="D677" s="51" t="s">
        <v>3674</v>
      </c>
      <c r="E677" s="78" t="s">
        <v>637</v>
      </c>
      <c r="F677" s="78" t="s">
        <v>1566</v>
      </c>
      <c r="G677" s="72" t="s">
        <v>3367</v>
      </c>
      <c r="H677" s="78" t="s">
        <v>1100</v>
      </c>
      <c r="I677" s="78">
        <v>120</v>
      </c>
      <c r="J677" s="300">
        <v>216</v>
      </c>
      <c r="K677" s="78">
        <v>2</v>
      </c>
      <c r="L677" s="300">
        <v>926</v>
      </c>
      <c r="M677" s="72"/>
      <c r="N677" s="51" t="s">
        <v>3445</v>
      </c>
      <c r="O677" s="78" t="s">
        <v>3497</v>
      </c>
      <c r="P677" s="72" t="s">
        <v>1374</v>
      </c>
      <c r="R677" s="122">
        <v>1.55</v>
      </c>
      <c r="S677" s="120"/>
      <c r="AA677" s="195"/>
      <c r="AB677" s="195"/>
      <c r="AC677" s="195"/>
      <c r="AD677" s="72"/>
      <c r="AE677" s="316">
        <v>1</v>
      </c>
      <c r="AF677" s="195"/>
      <c r="AG677" s="195">
        <v>0</v>
      </c>
      <c r="AH677" s="72"/>
      <c r="AR677" s="53">
        <v>0.87829999999999997</v>
      </c>
      <c r="AT677" s="77"/>
      <c r="AU677" s="276">
        <v>2160</v>
      </c>
      <c r="AW677" s="276">
        <v>1897.1279999999999</v>
      </c>
      <c r="BB677" s="80" t="s">
        <v>722</v>
      </c>
      <c r="BC677" s="270" t="s">
        <v>1126</v>
      </c>
      <c r="BD677" s="72">
        <v>72.301400000000001</v>
      </c>
      <c r="BE677" s="72"/>
      <c r="BF677" s="72"/>
      <c r="BG677" s="72"/>
      <c r="BH677" s="72">
        <v>11.233000000000001</v>
      </c>
      <c r="BI677" s="72"/>
      <c r="BJ677" s="72">
        <v>0.55000000000000004</v>
      </c>
      <c r="BK677" s="72"/>
      <c r="BL677" s="72"/>
      <c r="BM677" s="72"/>
      <c r="BN677" s="72">
        <v>1.1100000000000001</v>
      </c>
      <c r="BO677" s="72"/>
      <c r="BP677" s="72"/>
      <c r="BQ677" s="72"/>
      <c r="BR677" s="72"/>
      <c r="BS677" s="72"/>
      <c r="BT677" s="72"/>
      <c r="BU677" s="72"/>
      <c r="BV677" s="72"/>
      <c r="BW677" s="72"/>
      <c r="BX677" s="72"/>
      <c r="BY677" s="72"/>
      <c r="BZ677" s="72">
        <v>3.7101600000000001</v>
      </c>
      <c r="CA677" s="72"/>
      <c r="CB677" s="72">
        <v>4.3813399999999998</v>
      </c>
      <c r="CC677" s="72"/>
      <c r="CD677" s="72"/>
      <c r="CE677" s="72"/>
      <c r="CF677" s="72"/>
      <c r="CG677" s="72"/>
      <c r="CH677" s="72"/>
      <c r="CI677" s="72"/>
      <c r="CJ677" s="72"/>
      <c r="CK677" s="72"/>
      <c r="CL677" s="72"/>
      <c r="CM677" s="72"/>
      <c r="CN677" s="72"/>
      <c r="CO677" s="72"/>
      <c r="CP677" s="72"/>
      <c r="CQ677" s="72"/>
      <c r="CR677" s="72"/>
      <c r="CS677" s="72"/>
      <c r="CT677" s="72"/>
      <c r="CU677" s="72"/>
      <c r="CV677" s="72"/>
      <c r="CW677" s="72"/>
      <c r="CX677" s="72"/>
      <c r="CY677" s="72"/>
      <c r="CZ677" s="72"/>
      <c r="DA677" s="72"/>
      <c r="DB677" s="72"/>
      <c r="DC677" s="72"/>
      <c r="DD677" s="72"/>
      <c r="DE677" s="72"/>
      <c r="DF677" s="72"/>
      <c r="DG677" s="72"/>
      <c r="DH677" s="78">
        <f t="shared" si="435"/>
        <v>93.285899999999998</v>
      </c>
      <c r="DJ677" s="77">
        <f t="shared" si="412"/>
        <v>6.714100000000002</v>
      </c>
      <c r="DK677" s="72"/>
      <c r="DL677" s="51" t="s">
        <v>827</v>
      </c>
      <c r="DO677" s="358">
        <v>6.36</v>
      </c>
      <c r="DP677" s="72"/>
      <c r="DQ677" s="374"/>
      <c r="DR677" s="72"/>
      <c r="DU677" s="52"/>
      <c r="DX677" s="75">
        <f t="shared" si="413"/>
        <v>77.505174951412812</v>
      </c>
      <c r="DY677" s="51">
        <f t="shared" si="414"/>
        <v>0</v>
      </c>
      <c r="DZ677" s="75">
        <f t="shared" si="415"/>
        <v>0</v>
      </c>
      <c r="EA677" s="51" t="e">
        <f t="shared" si="416"/>
        <v>#DIV/0!</v>
      </c>
      <c r="EB677" s="75">
        <f t="shared" si="417"/>
        <v>12.041476793384639</v>
      </c>
      <c r="EC677" s="51">
        <f t="shared" si="418"/>
        <v>0</v>
      </c>
      <c r="ED677" s="75">
        <f t="shared" si="419"/>
        <v>1.189890433602506</v>
      </c>
      <c r="EE677" s="51">
        <f t="shared" si="420"/>
        <v>0</v>
      </c>
      <c r="EF677" s="75">
        <f t="shared" si="421"/>
        <v>0</v>
      </c>
      <c r="EG677" s="51" t="e">
        <f t="shared" si="422"/>
        <v>#DIV/0!</v>
      </c>
      <c r="EH677" s="75">
        <f t="shared" si="423"/>
        <v>0</v>
      </c>
      <c r="EI677" s="51" t="e">
        <f t="shared" si="424"/>
        <v>#DIV/0!</v>
      </c>
      <c r="EJ677" s="75">
        <f t="shared" si="425"/>
        <v>0</v>
      </c>
      <c r="EK677" s="51" t="e">
        <f t="shared" si="426"/>
        <v>#DIV/0!</v>
      </c>
      <c r="EL677" s="75">
        <f t="shared" si="427"/>
        <v>3.9771926947159217</v>
      </c>
      <c r="EM677" s="51">
        <f t="shared" si="428"/>
        <v>0</v>
      </c>
      <c r="EN677" s="75">
        <f t="shared" si="429"/>
        <v>4.6966797769009032</v>
      </c>
      <c r="EO677" s="51">
        <f t="shared" si="430"/>
        <v>0</v>
      </c>
      <c r="EP677" s="75">
        <f t="shared" si="431"/>
        <v>0</v>
      </c>
      <c r="EQ677" s="51" t="e">
        <f t="shared" si="432"/>
        <v>#DIV/0!</v>
      </c>
      <c r="ER677" s="51">
        <f t="shared" si="433"/>
        <v>100</v>
      </c>
      <c r="ES677" s="51">
        <f t="shared" si="434"/>
        <v>0</v>
      </c>
    </row>
    <row r="678" spans="1:149" x14ac:dyDescent="0.45">
      <c r="A678" s="78" t="s">
        <v>3405</v>
      </c>
      <c r="B678" s="174" t="s">
        <v>949</v>
      </c>
      <c r="C678" s="51" t="s">
        <v>3648</v>
      </c>
      <c r="D678" s="51" t="s">
        <v>3674</v>
      </c>
      <c r="E678" s="78" t="s">
        <v>637</v>
      </c>
      <c r="F678" s="78" t="s">
        <v>1567</v>
      </c>
      <c r="G678" s="72" t="s">
        <v>3367</v>
      </c>
      <c r="H678" s="78" t="s">
        <v>1100</v>
      </c>
      <c r="I678" s="78">
        <v>120</v>
      </c>
      <c r="J678" s="300">
        <v>216</v>
      </c>
      <c r="K678" s="78">
        <v>2</v>
      </c>
      <c r="L678" s="300">
        <v>926</v>
      </c>
      <c r="M678" s="72"/>
      <c r="N678" s="51" t="s">
        <v>3445</v>
      </c>
      <c r="O678" s="78" t="s">
        <v>3497</v>
      </c>
      <c r="P678" s="72" t="s">
        <v>3215</v>
      </c>
      <c r="R678" s="122">
        <v>1.55</v>
      </c>
      <c r="S678" s="120"/>
      <c r="AA678" s="195"/>
      <c r="AB678" s="195"/>
      <c r="AC678" s="195"/>
      <c r="AD678" s="72"/>
      <c r="AE678" s="316">
        <v>1</v>
      </c>
      <c r="AF678" s="195"/>
      <c r="AG678" s="195">
        <v>0</v>
      </c>
      <c r="AH678" s="72"/>
      <c r="AR678" s="53">
        <v>0.87829999999999997</v>
      </c>
      <c r="AT678" s="77"/>
      <c r="AU678" s="276">
        <v>2160</v>
      </c>
      <c r="AW678" s="276">
        <v>1897.1279999999999</v>
      </c>
      <c r="BB678" s="80" t="s">
        <v>722</v>
      </c>
      <c r="BC678" s="270" t="s">
        <v>1126</v>
      </c>
      <c r="BD678" s="72">
        <v>72.217600000000004</v>
      </c>
      <c r="BE678" s="72"/>
      <c r="BF678" s="72"/>
      <c r="BG678" s="72"/>
      <c r="BH678" s="72">
        <v>11.2506</v>
      </c>
      <c r="BI678" s="72"/>
      <c r="BJ678" s="72">
        <v>0.6</v>
      </c>
      <c r="BK678" s="72"/>
      <c r="BL678" s="72"/>
      <c r="BM678" s="72"/>
      <c r="BN678" s="72">
        <v>1.1599999999999999</v>
      </c>
      <c r="BO678" s="72"/>
      <c r="BP678" s="72"/>
      <c r="BQ678" s="72"/>
      <c r="BR678" s="72"/>
      <c r="BS678" s="72"/>
      <c r="BT678" s="72"/>
      <c r="BU678" s="72"/>
      <c r="BV678" s="72"/>
      <c r="BW678" s="72"/>
      <c r="BX678" s="72"/>
      <c r="BY678" s="72"/>
      <c r="BZ678" s="72">
        <v>3.5332400000000002</v>
      </c>
      <c r="CA678" s="72"/>
      <c r="CB678" s="72">
        <v>4.2956799999999999</v>
      </c>
      <c r="CC678" s="72"/>
      <c r="CD678" s="72"/>
      <c r="CE678" s="72"/>
      <c r="CF678" s="72"/>
      <c r="CG678" s="72"/>
      <c r="CH678" s="72"/>
      <c r="CI678" s="72"/>
      <c r="CJ678" s="72"/>
      <c r="CK678" s="72"/>
      <c r="CL678" s="72"/>
      <c r="CM678" s="72"/>
      <c r="CN678" s="72"/>
      <c r="CO678" s="72"/>
      <c r="CP678" s="72"/>
      <c r="CQ678" s="72"/>
      <c r="CR678" s="72"/>
      <c r="CS678" s="72"/>
      <c r="CT678" s="72"/>
      <c r="CU678" s="72"/>
      <c r="CV678" s="72"/>
      <c r="CW678" s="72"/>
      <c r="CX678" s="72"/>
      <c r="CY678" s="72"/>
      <c r="CZ678" s="72"/>
      <c r="DA678" s="72"/>
      <c r="DB678" s="72"/>
      <c r="DC678" s="72"/>
      <c r="DD678" s="72"/>
      <c r="DE678" s="72"/>
      <c r="DF678" s="72"/>
      <c r="DG678" s="72"/>
      <c r="DH678" s="78">
        <f t="shared" si="435"/>
        <v>93.057120000000012</v>
      </c>
      <c r="DJ678" s="77">
        <f t="shared" si="412"/>
        <v>6.9428799999999882</v>
      </c>
      <c r="DK678" s="72"/>
      <c r="DL678" s="51" t="s">
        <v>827</v>
      </c>
      <c r="DO678" s="358">
        <v>6.59</v>
      </c>
      <c r="DP678" s="72"/>
      <c r="DQ678" s="374"/>
      <c r="DR678" s="72"/>
      <c r="DU678" s="52"/>
      <c r="DX678" s="75">
        <f t="shared" si="413"/>
        <v>77.60566843246383</v>
      </c>
      <c r="DY678" s="51">
        <f t="shared" si="414"/>
        <v>0</v>
      </c>
      <c r="DZ678" s="75">
        <f t="shared" si="415"/>
        <v>0</v>
      </c>
      <c r="EA678" s="51" t="e">
        <f t="shared" si="416"/>
        <v>#DIV/0!</v>
      </c>
      <c r="EB678" s="75">
        <f t="shared" si="417"/>
        <v>12.089993758672092</v>
      </c>
      <c r="EC678" s="51">
        <f t="shared" si="418"/>
        <v>0</v>
      </c>
      <c r="ED678" s="75">
        <f t="shared" si="419"/>
        <v>1.2465462073186875</v>
      </c>
      <c r="EE678" s="51">
        <f t="shared" si="420"/>
        <v>0</v>
      </c>
      <c r="EF678" s="75">
        <f t="shared" si="421"/>
        <v>0</v>
      </c>
      <c r="EG678" s="51" t="e">
        <f t="shared" si="422"/>
        <v>#DIV/0!</v>
      </c>
      <c r="EH678" s="75">
        <f t="shared" si="423"/>
        <v>0</v>
      </c>
      <c r="EI678" s="51" t="e">
        <f t="shared" si="424"/>
        <v>#DIV/0!</v>
      </c>
      <c r="EJ678" s="75">
        <f t="shared" si="425"/>
        <v>0</v>
      </c>
      <c r="EK678" s="51" t="e">
        <f t="shared" si="426"/>
        <v>#DIV/0!</v>
      </c>
      <c r="EL678" s="75">
        <f t="shared" si="427"/>
        <v>3.7968507944367929</v>
      </c>
      <c r="EM678" s="51">
        <f t="shared" si="428"/>
        <v>0</v>
      </c>
      <c r="EN678" s="75">
        <f t="shared" si="429"/>
        <v>4.6161755274609826</v>
      </c>
      <c r="EO678" s="51">
        <f t="shared" si="430"/>
        <v>0</v>
      </c>
      <c r="EP678" s="75">
        <f t="shared" si="431"/>
        <v>0</v>
      </c>
      <c r="EQ678" s="51" t="e">
        <f t="shared" si="432"/>
        <v>#DIV/0!</v>
      </c>
      <c r="ER678" s="51">
        <f t="shared" si="433"/>
        <v>100</v>
      </c>
      <c r="ES678" s="51">
        <f t="shared" si="434"/>
        <v>0</v>
      </c>
    </row>
    <row r="679" spans="1:149" x14ac:dyDescent="0.45">
      <c r="A679" s="78" t="s">
        <v>3405</v>
      </c>
      <c r="B679" s="174" t="s">
        <v>949</v>
      </c>
      <c r="C679" s="51" t="s">
        <v>3648</v>
      </c>
      <c r="D679" s="51" t="s">
        <v>3674</v>
      </c>
      <c r="E679" s="78" t="s">
        <v>637</v>
      </c>
      <c r="F679" s="78" t="s">
        <v>1568</v>
      </c>
      <c r="G679" s="72" t="s">
        <v>3367</v>
      </c>
      <c r="H679" s="78" t="s">
        <v>1100</v>
      </c>
      <c r="I679" s="78">
        <v>120</v>
      </c>
      <c r="J679" s="300">
        <v>216</v>
      </c>
      <c r="K679" s="78">
        <v>2</v>
      </c>
      <c r="L679" s="300">
        <v>926</v>
      </c>
      <c r="M679" s="72"/>
      <c r="N679" s="51" t="s">
        <v>3445</v>
      </c>
      <c r="O679" s="78" t="s">
        <v>3497</v>
      </c>
      <c r="P679" s="72" t="s">
        <v>3215</v>
      </c>
      <c r="R679" s="122">
        <v>1.55</v>
      </c>
      <c r="S679" s="120"/>
      <c r="AA679" s="195"/>
      <c r="AB679" s="195"/>
      <c r="AC679" s="195"/>
      <c r="AD679" s="72"/>
      <c r="AE679" s="316">
        <v>1</v>
      </c>
      <c r="AF679" s="195"/>
      <c r="AG679" s="195">
        <v>0</v>
      </c>
      <c r="AH679" s="72"/>
      <c r="AR679" s="53">
        <v>0.87829999999999997</v>
      </c>
      <c r="AT679" s="77"/>
      <c r="AU679" s="276">
        <v>2160</v>
      </c>
      <c r="AW679" s="276">
        <v>1897.1279999999999</v>
      </c>
      <c r="BB679" s="80" t="s">
        <v>722</v>
      </c>
      <c r="BC679" s="270" t="s">
        <v>1126</v>
      </c>
      <c r="BD679" s="72">
        <v>72.152500000000003</v>
      </c>
      <c r="BE679" s="72"/>
      <c r="BF679" s="72"/>
      <c r="BG679" s="72"/>
      <c r="BH679" s="72">
        <v>11.414099999999999</v>
      </c>
      <c r="BI679" s="72"/>
      <c r="BJ679" s="72">
        <v>0.61</v>
      </c>
      <c r="BK679" s="72"/>
      <c r="BL679" s="72"/>
      <c r="BM679" s="72"/>
      <c r="BN679" s="72">
        <v>1.19</v>
      </c>
      <c r="BO679" s="72"/>
      <c r="BP679" s="72"/>
      <c r="BQ679" s="72"/>
      <c r="BR679" s="72"/>
      <c r="BS679" s="72"/>
      <c r="BT679" s="72"/>
      <c r="BU679" s="72"/>
      <c r="BV679" s="72"/>
      <c r="BW679" s="72"/>
      <c r="BX679" s="72"/>
      <c r="BY679" s="72"/>
      <c r="BZ679" s="72">
        <v>3.6402100000000002</v>
      </c>
      <c r="CA679" s="72"/>
      <c r="CB679" s="72">
        <v>4.1615700000000002</v>
      </c>
      <c r="CC679" s="72"/>
      <c r="CD679" s="72"/>
      <c r="CE679" s="72"/>
      <c r="CF679" s="72"/>
      <c r="CG679" s="72"/>
      <c r="CH679" s="72"/>
      <c r="CI679" s="72"/>
      <c r="CJ679" s="72"/>
      <c r="CK679" s="72"/>
      <c r="CL679" s="72"/>
      <c r="CM679" s="72"/>
      <c r="CN679" s="72"/>
      <c r="CO679" s="72"/>
      <c r="CP679" s="72"/>
      <c r="CQ679" s="72"/>
      <c r="CR679" s="72"/>
      <c r="CS679" s="72"/>
      <c r="CT679" s="72"/>
      <c r="CU679" s="72"/>
      <c r="CV679" s="72"/>
      <c r="CW679" s="72"/>
      <c r="CX679" s="72"/>
      <c r="CY679" s="72"/>
      <c r="CZ679" s="72"/>
      <c r="DA679" s="72"/>
      <c r="DB679" s="72"/>
      <c r="DC679" s="72"/>
      <c r="DD679" s="72"/>
      <c r="DE679" s="72"/>
      <c r="DF679" s="72"/>
      <c r="DG679" s="72"/>
      <c r="DH679" s="78">
        <f t="shared" si="435"/>
        <v>93.168379999999999</v>
      </c>
      <c r="DJ679" s="77">
        <f t="shared" si="412"/>
        <v>6.8316200000000009</v>
      </c>
      <c r="DK679" s="72"/>
      <c r="DL679" s="51" t="s">
        <v>827</v>
      </c>
      <c r="DO679" s="358">
        <v>6.48</v>
      </c>
      <c r="DP679" s="72"/>
      <c r="DQ679" s="374"/>
      <c r="DR679" s="72"/>
      <c r="DU679" s="52"/>
      <c r="DX679" s="75">
        <f t="shared" si="413"/>
        <v>77.443119650679776</v>
      </c>
      <c r="DY679" s="51">
        <f t="shared" si="414"/>
        <v>0</v>
      </c>
      <c r="DZ679" s="75">
        <f t="shared" si="415"/>
        <v>0</v>
      </c>
      <c r="EA679" s="51" t="e">
        <f t="shared" si="416"/>
        <v>#DIV/0!</v>
      </c>
      <c r="EB679" s="75">
        <f t="shared" si="417"/>
        <v>12.251044828728373</v>
      </c>
      <c r="EC679" s="51">
        <f t="shared" si="418"/>
        <v>0</v>
      </c>
      <c r="ED679" s="75">
        <f t="shared" si="419"/>
        <v>1.2772573699360235</v>
      </c>
      <c r="EE679" s="51">
        <f t="shared" si="420"/>
        <v>0</v>
      </c>
      <c r="EF679" s="75">
        <f t="shared" si="421"/>
        <v>0</v>
      </c>
      <c r="EG679" s="51" t="e">
        <f t="shared" si="422"/>
        <v>#DIV/0!</v>
      </c>
      <c r="EH679" s="75">
        <f t="shared" si="423"/>
        <v>0</v>
      </c>
      <c r="EI679" s="51" t="e">
        <f t="shared" si="424"/>
        <v>#DIV/0!</v>
      </c>
      <c r="EJ679" s="75">
        <f t="shared" si="425"/>
        <v>0</v>
      </c>
      <c r="EK679" s="51" t="e">
        <f t="shared" si="426"/>
        <v>#DIV/0!</v>
      </c>
      <c r="EL679" s="75">
        <f t="shared" si="427"/>
        <v>3.9071302946342956</v>
      </c>
      <c r="EM679" s="51">
        <f t="shared" si="428"/>
        <v>0</v>
      </c>
      <c r="EN679" s="75">
        <f t="shared" si="429"/>
        <v>4.4667192882392079</v>
      </c>
      <c r="EO679" s="51">
        <f t="shared" si="430"/>
        <v>0</v>
      </c>
      <c r="EP679" s="75">
        <f t="shared" si="431"/>
        <v>0</v>
      </c>
      <c r="EQ679" s="51" t="e">
        <f t="shared" si="432"/>
        <v>#DIV/0!</v>
      </c>
      <c r="ER679" s="51">
        <f t="shared" si="433"/>
        <v>100</v>
      </c>
      <c r="ES679" s="51">
        <f t="shared" si="434"/>
        <v>0</v>
      </c>
    </row>
    <row r="680" spans="1:149" x14ac:dyDescent="0.45">
      <c r="A680" s="78" t="s">
        <v>3405</v>
      </c>
      <c r="B680" s="174" t="s">
        <v>949</v>
      </c>
      <c r="C680" s="51" t="s">
        <v>3648</v>
      </c>
      <c r="D680" s="51" t="s">
        <v>3674</v>
      </c>
      <c r="E680" s="78" t="s">
        <v>637</v>
      </c>
      <c r="F680" s="78" t="s">
        <v>1569</v>
      </c>
      <c r="G680" s="72" t="s">
        <v>3367</v>
      </c>
      <c r="H680" s="78" t="s">
        <v>1100</v>
      </c>
      <c r="I680" s="78">
        <v>120</v>
      </c>
      <c r="J680" s="300">
        <v>216</v>
      </c>
      <c r="K680" s="78">
        <v>2</v>
      </c>
      <c r="L680" s="300">
        <v>926</v>
      </c>
      <c r="M680" s="72"/>
      <c r="N680" s="51" t="s">
        <v>3445</v>
      </c>
      <c r="O680" s="78" t="s">
        <v>3497</v>
      </c>
      <c r="P680" s="72" t="s">
        <v>3215</v>
      </c>
      <c r="R680" s="122">
        <v>1.55</v>
      </c>
      <c r="S680" s="120"/>
      <c r="AA680" s="195"/>
      <c r="AB680" s="195"/>
      <c r="AC680" s="195"/>
      <c r="AD680" s="72"/>
      <c r="AE680" s="316">
        <v>1</v>
      </c>
      <c r="AF680" s="195"/>
      <c r="AG680" s="195">
        <v>0</v>
      </c>
      <c r="AH680" s="72"/>
      <c r="AR680" s="53">
        <v>0.87829999999999997</v>
      </c>
      <c r="AT680" s="77"/>
      <c r="AU680" s="276">
        <v>2160</v>
      </c>
      <c r="AW680" s="276">
        <v>1897.1279999999999</v>
      </c>
      <c r="BB680" s="80" t="s">
        <v>722</v>
      </c>
      <c r="BC680" s="270" t="s">
        <v>1126</v>
      </c>
      <c r="BD680" s="72">
        <v>71.785399999999996</v>
      </c>
      <c r="BE680" s="72"/>
      <c r="BF680" s="72"/>
      <c r="BG680" s="72"/>
      <c r="BH680" s="72">
        <v>11.2643</v>
      </c>
      <c r="BI680" s="72"/>
      <c r="BJ680" s="72">
        <v>0.64</v>
      </c>
      <c r="BK680" s="72"/>
      <c r="BL680" s="72"/>
      <c r="BM680" s="72"/>
      <c r="BN680" s="72">
        <v>1.17</v>
      </c>
      <c r="BO680" s="72"/>
      <c r="BP680" s="72"/>
      <c r="BQ680" s="72"/>
      <c r="BR680" s="72"/>
      <c r="BS680" s="72"/>
      <c r="BT680" s="72"/>
      <c r="BU680" s="72"/>
      <c r="BV680" s="72"/>
      <c r="BW680" s="72"/>
      <c r="BX680" s="72"/>
      <c r="BY680" s="72"/>
      <c r="BZ680" s="72">
        <v>3.6156899999999998</v>
      </c>
      <c r="CA680" s="72"/>
      <c r="CB680" s="72">
        <v>4.3017399999999997</v>
      </c>
      <c r="CC680" s="72"/>
      <c r="CD680" s="72"/>
      <c r="CE680" s="72"/>
      <c r="CF680" s="72"/>
      <c r="CG680" s="72"/>
      <c r="CH680" s="72"/>
      <c r="CI680" s="72"/>
      <c r="CJ680" s="72"/>
      <c r="CK680" s="72"/>
      <c r="CL680" s="72"/>
      <c r="CM680" s="72"/>
      <c r="CN680" s="72"/>
      <c r="CO680" s="72"/>
      <c r="CP680" s="72"/>
      <c r="CQ680" s="72"/>
      <c r="CR680" s="72"/>
      <c r="CS680" s="72"/>
      <c r="CT680" s="72"/>
      <c r="CU680" s="72"/>
      <c r="CV680" s="72"/>
      <c r="CW680" s="72"/>
      <c r="CX680" s="72"/>
      <c r="CY680" s="72"/>
      <c r="CZ680" s="72"/>
      <c r="DA680" s="72"/>
      <c r="DB680" s="72"/>
      <c r="DC680" s="72"/>
      <c r="DD680" s="72"/>
      <c r="DE680" s="72"/>
      <c r="DF680" s="72"/>
      <c r="DG680" s="72"/>
      <c r="DH680" s="78">
        <f t="shared" si="435"/>
        <v>92.77713</v>
      </c>
      <c r="DJ680" s="77">
        <f t="shared" si="412"/>
        <v>7.2228700000000003</v>
      </c>
      <c r="DK680" s="72"/>
      <c r="DL680" s="51" t="s">
        <v>827</v>
      </c>
      <c r="DO680" s="358">
        <v>6.85</v>
      </c>
      <c r="DP680" s="72"/>
      <c r="DQ680" s="374"/>
      <c r="DR680" s="72"/>
      <c r="DU680" s="52"/>
      <c r="DX680" s="75">
        <f t="shared" si="413"/>
        <v>77.374025258164366</v>
      </c>
      <c r="DY680" s="51">
        <f t="shared" si="414"/>
        <v>0</v>
      </c>
      <c r="DZ680" s="75">
        <f t="shared" si="415"/>
        <v>0</v>
      </c>
      <c r="EA680" s="51" t="e">
        <f t="shared" si="416"/>
        <v>#DIV/0!</v>
      </c>
      <c r="EB680" s="75">
        <f t="shared" si="417"/>
        <v>12.141246447265615</v>
      </c>
      <c r="EC680" s="51">
        <f t="shared" si="418"/>
        <v>0</v>
      </c>
      <c r="ED680" s="75">
        <f t="shared" si="419"/>
        <v>1.2610866492636708</v>
      </c>
      <c r="EE680" s="51">
        <f t="shared" si="420"/>
        <v>0</v>
      </c>
      <c r="EF680" s="75">
        <f t="shared" si="421"/>
        <v>0</v>
      </c>
      <c r="EG680" s="51" t="e">
        <f t="shared" si="422"/>
        <v>#DIV/0!</v>
      </c>
      <c r="EH680" s="75">
        <f t="shared" si="423"/>
        <v>0</v>
      </c>
      <c r="EI680" s="51" t="e">
        <f t="shared" si="424"/>
        <v>#DIV/0!</v>
      </c>
      <c r="EJ680" s="75">
        <f t="shared" si="425"/>
        <v>0</v>
      </c>
      <c r="EK680" s="51" t="e">
        <f t="shared" si="426"/>
        <v>#DIV/0!</v>
      </c>
      <c r="EL680" s="75">
        <f t="shared" si="427"/>
        <v>3.8971781084411643</v>
      </c>
      <c r="EM680" s="51">
        <f t="shared" si="428"/>
        <v>0</v>
      </c>
      <c r="EN680" s="75">
        <f t="shared" si="429"/>
        <v>4.6366383611995756</v>
      </c>
      <c r="EO680" s="51">
        <f t="shared" si="430"/>
        <v>0</v>
      </c>
      <c r="EP680" s="75">
        <f t="shared" si="431"/>
        <v>0</v>
      </c>
      <c r="EQ680" s="51" t="e">
        <f t="shared" si="432"/>
        <v>#DIV/0!</v>
      </c>
      <c r="ER680" s="51">
        <f t="shared" si="433"/>
        <v>100</v>
      </c>
      <c r="ES680" s="51">
        <f t="shared" si="434"/>
        <v>0</v>
      </c>
    </row>
    <row r="681" spans="1:149" x14ac:dyDescent="0.45">
      <c r="A681" s="78" t="s">
        <v>3405</v>
      </c>
      <c r="B681" s="174" t="s">
        <v>949</v>
      </c>
      <c r="C681" s="51" t="s">
        <v>3648</v>
      </c>
      <c r="D681" s="51" t="s">
        <v>3673</v>
      </c>
      <c r="E681" s="78" t="s">
        <v>637</v>
      </c>
      <c r="F681" s="78" t="s">
        <v>1570</v>
      </c>
      <c r="G681" s="72" t="s">
        <v>3367</v>
      </c>
      <c r="H681" s="78" t="s">
        <v>1100</v>
      </c>
      <c r="I681" s="78">
        <v>120</v>
      </c>
      <c r="J681" s="300">
        <v>216</v>
      </c>
      <c r="K681" s="78">
        <v>2</v>
      </c>
      <c r="L681" s="300">
        <v>926</v>
      </c>
      <c r="M681" s="72"/>
      <c r="N681" s="51" t="s">
        <v>3445</v>
      </c>
      <c r="O681" s="78" t="s">
        <v>3497</v>
      </c>
      <c r="P681" s="72" t="s">
        <v>1374</v>
      </c>
      <c r="R681" s="122">
        <v>1.55</v>
      </c>
      <c r="S681" s="120"/>
      <c r="AA681" s="195"/>
      <c r="AB681" s="195"/>
      <c r="AC681" s="195"/>
      <c r="AD681" s="72"/>
      <c r="AE681" s="316">
        <v>1</v>
      </c>
      <c r="AF681" s="195"/>
      <c r="AG681" s="195">
        <v>0</v>
      </c>
      <c r="AH681" s="72"/>
      <c r="AR681" s="53">
        <v>0.87829999999999997</v>
      </c>
      <c r="AT681" s="77"/>
      <c r="AU681" s="276">
        <v>2160</v>
      </c>
      <c r="AW681" s="276">
        <v>1897.1279999999999</v>
      </c>
      <c r="BB681" s="80" t="s">
        <v>722</v>
      </c>
      <c r="BC681" s="270" t="s">
        <v>1126</v>
      </c>
      <c r="BD681" s="72">
        <v>67.475800000000007</v>
      </c>
      <c r="BE681" s="72"/>
      <c r="BF681" s="72">
        <v>0.26</v>
      </c>
      <c r="BG681" s="72"/>
      <c r="BH681" s="72">
        <v>11.7743</v>
      </c>
      <c r="BI681" s="72"/>
      <c r="BJ681" s="72">
        <v>1.46</v>
      </c>
      <c r="BK681" s="72"/>
      <c r="BL681" s="72"/>
      <c r="BM681" s="72"/>
      <c r="BN681" s="72">
        <v>1.72</v>
      </c>
      <c r="BO681" s="72"/>
      <c r="BP681" s="72"/>
      <c r="BQ681" s="72"/>
      <c r="BR681" s="72"/>
      <c r="BS681" s="72"/>
      <c r="BT681" s="72"/>
      <c r="BU681" s="72"/>
      <c r="BV681" s="72"/>
      <c r="BW681" s="72"/>
      <c r="BX681" s="72">
        <v>0.32346999999999998</v>
      </c>
      <c r="BY681" s="72"/>
      <c r="BZ681" s="72">
        <v>5.1847599999999998</v>
      </c>
      <c r="CA681" s="72"/>
      <c r="CB681" s="72">
        <v>4.4084300000000001</v>
      </c>
      <c r="CC681" s="72"/>
      <c r="CD681" s="72"/>
      <c r="CE681" s="72"/>
      <c r="CF681" s="72"/>
      <c r="CG681" s="72"/>
      <c r="CH681" s="72"/>
      <c r="CI681" s="72"/>
      <c r="CJ681" s="72"/>
      <c r="CK681" s="72"/>
      <c r="CL681" s="72"/>
      <c r="CM681" s="72"/>
      <c r="CN681" s="72"/>
      <c r="CO681" s="72"/>
      <c r="CP681" s="72"/>
      <c r="CQ681" s="72"/>
      <c r="CR681" s="72"/>
      <c r="CS681" s="72"/>
      <c r="CT681" s="72"/>
      <c r="CU681" s="72"/>
      <c r="CV681" s="72"/>
      <c r="CW681" s="72"/>
      <c r="CX681" s="72"/>
      <c r="CY681" s="72"/>
      <c r="CZ681" s="72"/>
      <c r="DA681" s="72"/>
      <c r="DB681" s="72"/>
      <c r="DC681" s="72"/>
      <c r="DD681" s="72"/>
      <c r="DE681" s="72"/>
      <c r="DF681" s="72"/>
      <c r="DG681" s="72"/>
      <c r="DH681" s="78">
        <f t="shared" si="435"/>
        <v>92.606759999999994</v>
      </c>
      <c r="DJ681" s="77">
        <f t="shared" si="412"/>
        <v>7.3932400000000058</v>
      </c>
      <c r="DK681" s="72"/>
      <c r="DL681" s="51" t="s">
        <v>827</v>
      </c>
      <c r="DO681" s="358">
        <v>7.12</v>
      </c>
      <c r="DP681" s="72"/>
      <c r="DQ681" s="374"/>
      <c r="DR681" s="72"/>
      <c r="DU681" s="52"/>
      <c r="DX681" s="75">
        <f t="shared" si="413"/>
        <v>72.862715421638782</v>
      </c>
      <c r="DY681" s="51">
        <f t="shared" si="414"/>
        <v>0</v>
      </c>
      <c r="DZ681" s="75">
        <f t="shared" si="415"/>
        <v>0.28075704192652895</v>
      </c>
      <c r="EA681" s="51">
        <f t="shared" si="416"/>
        <v>0</v>
      </c>
      <c r="EB681" s="75">
        <f t="shared" si="417"/>
        <v>12.71429861059819</v>
      </c>
      <c r="EC681" s="51">
        <f t="shared" si="418"/>
        <v>0</v>
      </c>
      <c r="ED681" s="75">
        <f t="shared" si="419"/>
        <v>1.8573158158216529</v>
      </c>
      <c r="EE681" s="51">
        <f t="shared" si="420"/>
        <v>0</v>
      </c>
      <c r="EF681" s="75">
        <f t="shared" si="421"/>
        <v>0</v>
      </c>
      <c r="EG681" s="51" t="e">
        <f t="shared" si="422"/>
        <v>#DIV/0!</v>
      </c>
      <c r="EH681" s="75">
        <f t="shared" si="423"/>
        <v>0</v>
      </c>
      <c r="EI681" s="51" t="e">
        <f t="shared" si="424"/>
        <v>#DIV/0!</v>
      </c>
      <c r="EJ681" s="75">
        <f t="shared" si="425"/>
        <v>0.3492941551999012</v>
      </c>
      <c r="EK681" s="51">
        <f t="shared" si="426"/>
        <v>0</v>
      </c>
      <c r="EL681" s="75">
        <f t="shared" si="427"/>
        <v>5.5986841565345769</v>
      </c>
      <c r="EM681" s="51">
        <f t="shared" si="428"/>
        <v>0</v>
      </c>
      <c r="EN681" s="75">
        <f t="shared" si="429"/>
        <v>4.7603760243852618</v>
      </c>
      <c r="EO681" s="51">
        <f t="shared" si="430"/>
        <v>0</v>
      </c>
      <c r="EP681" s="75">
        <f t="shared" si="431"/>
        <v>0</v>
      </c>
      <c r="EQ681" s="51" t="e">
        <f t="shared" si="432"/>
        <v>#DIV/0!</v>
      </c>
      <c r="ER681" s="51">
        <f t="shared" si="433"/>
        <v>100</v>
      </c>
      <c r="ES681" s="51">
        <f t="shared" si="434"/>
        <v>0</v>
      </c>
    </row>
    <row r="682" spans="1:149" x14ac:dyDescent="0.45">
      <c r="A682" s="78" t="s">
        <v>3405</v>
      </c>
      <c r="B682" s="174" t="s">
        <v>949</v>
      </c>
      <c r="C682" s="51" t="s">
        <v>3648</v>
      </c>
      <c r="D682" s="51" t="s">
        <v>3587</v>
      </c>
      <c r="E682" s="78" t="s">
        <v>637</v>
      </c>
      <c r="F682" s="78" t="s">
        <v>1571</v>
      </c>
      <c r="G682" s="72" t="s">
        <v>3367</v>
      </c>
      <c r="H682" s="78" t="s">
        <v>1100</v>
      </c>
      <c r="I682" s="78">
        <v>120</v>
      </c>
      <c r="J682" s="300">
        <v>216</v>
      </c>
      <c r="K682" s="78">
        <v>2</v>
      </c>
      <c r="L682" s="300">
        <v>926</v>
      </c>
      <c r="M682" s="72"/>
      <c r="N682" s="51" t="s">
        <v>3445</v>
      </c>
      <c r="O682" s="78" t="s">
        <v>3497</v>
      </c>
      <c r="P682" s="72" t="s">
        <v>1374</v>
      </c>
      <c r="R682" s="122">
        <v>1.55</v>
      </c>
      <c r="S682" s="120"/>
      <c r="AA682" s="195"/>
      <c r="AB682" s="195"/>
      <c r="AC682" s="195"/>
      <c r="AD682" s="72"/>
      <c r="AE682" s="316">
        <v>1</v>
      </c>
      <c r="AF682" s="195"/>
      <c r="AG682" s="195">
        <v>0</v>
      </c>
      <c r="AH682" s="72"/>
      <c r="AR682" s="53">
        <v>0.87829999999999997</v>
      </c>
      <c r="AT682" s="77"/>
      <c r="AU682" s="276">
        <v>2160</v>
      </c>
      <c r="AW682" s="276">
        <v>1897.1279999999999</v>
      </c>
      <c r="BB682" s="80" t="s">
        <v>722</v>
      </c>
      <c r="BC682" s="270" t="s">
        <v>1126</v>
      </c>
      <c r="BD682" s="72">
        <v>72.511799999999994</v>
      </c>
      <c r="BE682" s="72"/>
      <c r="BF682" s="72">
        <v>0.09</v>
      </c>
      <c r="BG682" s="72"/>
      <c r="BH682" s="72">
        <v>11.729699999999999</v>
      </c>
      <c r="BI682" s="72"/>
      <c r="BJ682" s="72">
        <v>0.14000000000000001</v>
      </c>
      <c r="BK682" s="72"/>
      <c r="BL682" s="72"/>
      <c r="BM682" s="72"/>
      <c r="BN682" s="72">
        <v>0.76</v>
      </c>
      <c r="BO682" s="72"/>
      <c r="BP682" s="72"/>
      <c r="BQ682" s="72"/>
      <c r="BR682" s="72">
        <v>0.15701200000000001</v>
      </c>
      <c r="BS682" s="72"/>
      <c r="BT682" s="72"/>
      <c r="BU682" s="72"/>
      <c r="BV682" s="72"/>
      <c r="BW682" s="72"/>
      <c r="BX682" s="72">
        <v>1.18221</v>
      </c>
      <c r="BY682" s="72"/>
      <c r="BZ682" s="72">
        <v>2.9832299999999998</v>
      </c>
      <c r="CA682" s="72"/>
      <c r="CB682" s="72">
        <v>2.7800400000000001</v>
      </c>
      <c r="CC682" s="72"/>
      <c r="CD682" s="72"/>
      <c r="CE682" s="72"/>
      <c r="CF682" s="72"/>
      <c r="CG682" s="72"/>
      <c r="CH682" s="72"/>
      <c r="CI682" s="72"/>
      <c r="CJ682" s="72"/>
      <c r="CK682" s="72"/>
      <c r="CL682" s="72"/>
      <c r="CM682" s="72"/>
      <c r="CN682" s="72"/>
      <c r="CO682" s="72"/>
      <c r="CP682" s="72"/>
      <c r="CQ682" s="72"/>
      <c r="CR682" s="72"/>
      <c r="CS682" s="72"/>
      <c r="CT682" s="72"/>
      <c r="CU682" s="72"/>
      <c r="CV682" s="72"/>
      <c r="CW682" s="72"/>
      <c r="CX682" s="72"/>
      <c r="CY682" s="72"/>
      <c r="CZ682" s="72"/>
      <c r="DA682" s="72"/>
      <c r="DB682" s="72"/>
      <c r="DC682" s="72"/>
      <c r="DD682" s="72"/>
      <c r="DE682" s="72"/>
      <c r="DF682" s="72"/>
      <c r="DG682" s="72"/>
      <c r="DH682" s="78">
        <f t="shared" si="435"/>
        <v>92.333991999999995</v>
      </c>
      <c r="DJ682" s="77">
        <f t="shared" si="412"/>
        <v>7.666008000000005</v>
      </c>
      <c r="DK682" s="72"/>
      <c r="DL682" s="51" t="s">
        <v>827</v>
      </c>
      <c r="DO682" s="358">
        <v>7.1820000000000004</v>
      </c>
      <c r="DP682" s="72"/>
      <c r="DQ682" s="374"/>
      <c r="DR682" s="72"/>
      <c r="DU682" s="52"/>
      <c r="DX682" s="75">
        <f t="shared" si="413"/>
        <v>78.532075164691236</v>
      </c>
      <c r="DY682" s="51">
        <f t="shared" si="414"/>
        <v>0</v>
      </c>
      <c r="DZ682" s="75">
        <f t="shared" si="415"/>
        <v>9.7472228862367394E-2</v>
      </c>
      <c r="EA682" s="51">
        <f t="shared" si="416"/>
        <v>0</v>
      </c>
      <c r="EB682" s="75">
        <f t="shared" si="417"/>
        <v>12.703555587632342</v>
      </c>
      <c r="EC682" s="51">
        <f t="shared" si="418"/>
        <v>0</v>
      </c>
      <c r="ED682" s="75">
        <f t="shared" si="419"/>
        <v>0.82309882150443592</v>
      </c>
      <c r="EE682" s="51">
        <f t="shared" si="420"/>
        <v>0</v>
      </c>
      <c r="EF682" s="75">
        <f t="shared" si="421"/>
        <v>0</v>
      </c>
      <c r="EG682" s="51" t="e">
        <f t="shared" si="422"/>
        <v>#DIV/0!</v>
      </c>
      <c r="EH682" s="75">
        <f t="shared" si="423"/>
        <v>0.1700478844237559</v>
      </c>
      <c r="EI682" s="51">
        <f t="shared" si="424"/>
        <v>0</v>
      </c>
      <c r="EJ682" s="75">
        <f t="shared" si="425"/>
        <v>1.2803627075931041</v>
      </c>
      <c r="EK682" s="51">
        <f t="shared" si="426"/>
        <v>0</v>
      </c>
      <c r="EL682" s="75">
        <f t="shared" si="427"/>
        <v>3.2309119701008924</v>
      </c>
      <c r="EM682" s="51">
        <f t="shared" si="428"/>
        <v>0</v>
      </c>
      <c r="EN682" s="75">
        <f t="shared" si="429"/>
        <v>3.0108521680726206</v>
      </c>
      <c r="EO682" s="51">
        <f t="shared" si="430"/>
        <v>0</v>
      </c>
      <c r="EP682" s="75">
        <f t="shared" si="431"/>
        <v>0</v>
      </c>
      <c r="EQ682" s="51" t="e">
        <f t="shared" si="432"/>
        <v>#DIV/0!</v>
      </c>
      <c r="ER682" s="51">
        <f t="shared" si="433"/>
        <v>100</v>
      </c>
      <c r="ES682" s="51">
        <f t="shared" si="434"/>
        <v>0</v>
      </c>
    </row>
    <row r="683" spans="1:149" x14ac:dyDescent="0.45">
      <c r="A683" s="78" t="s">
        <v>3405</v>
      </c>
      <c r="B683" s="174" t="s">
        <v>949</v>
      </c>
      <c r="C683" s="51" t="s">
        <v>3648</v>
      </c>
      <c r="D683" s="51" t="s">
        <v>3674</v>
      </c>
      <c r="E683" s="78" t="s">
        <v>637</v>
      </c>
      <c r="F683" s="78" t="s">
        <v>1716</v>
      </c>
      <c r="G683" s="72" t="s">
        <v>3367</v>
      </c>
      <c r="H683" s="78" t="s">
        <v>1100</v>
      </c>
      <c r="I683" s="78">
        <v>110</v>
      </c>
      <c r="J683" s="300">
        <v>213</v>
      </c>
      <c r="K683" s="78">
        <v>2</v>
      </c>
      <c r="L683" s="300">
        <v>927</v>
      </c>
      <c r="M683" s="72"/>
      <c r="N683" s="51" t="s">
        <v>3445</v>
      </c>
      <c r="O683" s="78" t="s">
        <v>3498</v>
      </c>
      <c r="P683" s="72" t="s">
        <v>1374</v>
      </c>
      <c r="R683" s="122">
        <v>-0.72</v>
      </c>
      <c r="S683" s="120"/>
      <c r="AA683" s="195"/>
      <c r="AB683" s="195"/>
      <c r="AC683" s="195"/>
      <c r="AD683" s="72"/>
      <c r="AE683" s="316">
        <v>1</v>
      </c>
      <c r="AF683" s="195"/>
      <c r="AG683" s="195">
        <v>0</v>
      </c>
      <c r="AH683" s="72"/>
      <c r="AR683" s="53">
        <v>0.879</v>
      </c>
      <c r="AT683" s="77"/>
      <c r="AU683" s="276">
        <v>2130</v>
      </c>
      <c r="AW683" s="276">
        <v>1872.27</v>
      </c>
      <c r="BB683" s="80" t="s">
        <v>722</v>
      </c>
      <c r="BC683" s="270" t="s">
        <v>1126</v>
      </c>
      <c r="BD683" s="72">
        <v>72.873500000000007</v>
      </c>
      <c r="BE683" s="72"/>
      <c r="BF683" s="72"/>
      <c r="BG683" s="72"/>
      <c r="BH683" s="72">
        <v>11.0367</v>
      </c>
      <c r="BI683" s="72"/>
      <c r="BJ683" s="72">
        <v>0.1</v>
      </c>
      <c r="BK683" s="72"/>
      <c r="BL683" s="72"/>
      <c r="BM683" s="72"/>
      <c r="BN683" s="72">
        <v>0.37</v>
      </c>
      <c r="BO683" s="72"/>
      <c r="BP683" s="72"/>
      <c r="BQ683" s="72"/>
      <c r="BR683" s="72"/>
      <c r="BS683" s="72"/>
      <c r="BT683" s="72"/>
      <c r="BU683" s="72"/>
      <c r="BV683" s="72"/>
      <c r="BW683" s="72"/>
      <c r="BX683" s="72"/>
      <c r="BY683" s="72"/>
      <c r="BZ683" s="72">
        <v>3.6081500000000002</v>
      </c>
      <c r="CA683" s="72"/>
      <c r="CB683" s="72">
        <v>4.3002500000000001</v>
      </c>
      <c r="CC683" s="72"/>
      <c r="CD683" s="72"/>
      <c r="CE683" s="72"/>
      <c r="CF683" s="72"/>
      <c r="CG683" s="72"/>
      <c r="CH683" s="72"/>
      <c r="CI683" s="72"/>
      <c r="CJ683" s="72"/>
      <c r="CK683" s="72"/>
      <c r="CL683" s="72"/>
      <c r="CM683" s="72"/>
      <c r="CN683" s="72"/>
      <c r="CO683" s="72"/>
      <c r="CP683" s="72"/>
      <c r="CQ683" s="72"/>
      <c r="CR683" s="72"/>
      <c r="CS683" s="72"/>
      <c r="CT683" s="72"/>
      <c r="CU683" s="72"/>
      <c r="CV683" s="72"/>
      <c r="CW683" s="72"/>
      <c r="CX683" s="72"/>
      <c r="CY683" s="72"/>
      <c r="CZ683" s="72"/>
      <c r="DA683" s="72"/>
      <c r="DB683" s="72"/>
      <c r="DC683" s="72"/>
      <c r="DD683" s="72"/>
      <c r="DE683" s="72"/>
      <c r="DF683" s="72"/>
      <c r="DG683" s="72"/>
      <c r="DH683" s="78">
        <f t="shared" si="435"/>
        <v>92.288600000000002</v>
      </c>
      <c r="DJ683" s="77">
        <f t="shared" si="412"/>
        <v>7.7113999999999976</v>
      </c>
      <c r="DK683" s="72"/>
      <c r="DL683" s="51" t="s">
        <v>827</v>
      </c>
      <c r="DO683" s="358">
        <v>6.71</v>
      </c>
      <c r="DP683" s="72"/>
      <c r="DQ683" s="374"/>
      <c r="DR683" s="72"/>
      <c r="DU683" s="52"/>
      <c r="DX683" s="75">
        <f t="shared" si="413"/>
        <v>78.962623769349634</v>
      </c>
      <c r="DY683" s="51">
        <f t="shared" si="414"/>
        <v>0</v>
      </c>
      <c r="DZ683" s="75">
        <f t="shared" si="415"/>
        <v>0</v>
      </c>
      <c r="EA683" s="51" t="e">
        <f t="shared" si="416"/>
        <v>#DIV/0!</v>
      </c>
      <c r="EB683" s="75">
        <f t="shared" si="417"/>
        <v>11.95889849883951</v>
      </c>
      <c r="EC683" s="51">
        <f t="shared" si="418"/>
        <v>0</v>
      </c>
      <c r="ED683" s="75">
        <f t="shared" si="419"/>
        <v>0.4009162561789863</v>
      </c>
      <c r="EE683" s="51">
        <f t="shared" si="420"/>
        <v>0</v>
      </c>
      <c r="EF683" s="75">
        <f t="shared" si="421"/>
        <v>0</v>
      </c>
      <c r="EG683" s="51" t="e">
        <f t="shared" si="422"/>
        <v>#DIV/0!</v>
      </c>
      <c r="EH683" s="75">
        <f t="shared" si="423"/>
        <v>0</v>
      </c>
      <c r="EI683" s="51" t="e">
        <f t="shared" si="424"/>
        <v>#DIV/0!</v>
      </c>
      <c r="EJ683" s="75">
        <f t="shared" si="425"/>
        <v>0</v>
      </c>
      <c r="EK683" s="51" t="e">
        <f t="shared" si="426"/>
        <v>#DIV/0!</v>
      </c>
      <c r="EL683" s="75">
        <f t="shared" si="427"/>
        <v>3.909637810087053</v>
      </c>
      <c r="EM683" s="51">
        <f t="shared" si="428"/>
        <v>0</v>
      </c>
      <c r="EN683" s="75">
        <f t="shared" si="429"/>
        <v>4.6595679206315843</v>
      </c>
      <c r="EO683" s="51">
        <f t="shared" si="430"/>
        <v>0</v>
      </c>
      <c r="EP683" s="75">
        <f t="shared" si="431"/>
        <v>0</v>
      </c>
      <c r="EQ683" s="51" t="e">
        <f t="shared" si="432"/>
        <v>#DIV/0!</v>
      </c>
      <c r="ER683" s="51">
        <f t="shared" si="433"/>
        <v>100</v>
      </c>
      <c r="ES683" s="51">
        <f t="shared" si="434"/>
        <v>0</v>
      </c>
    </row>
    <row r="684" spans="1:149" x14ac:dyDescent="0.45">
      <c r="A684" s="78" t="s">
        <v>3405</v>
      </c>
      <c r="B684" s="174" t="s">
        <v>949</v>
      </c>
      <c r="C684" s="51" t="s">
        <v>3648</v>
      </c>
      <c r="D684" s="51" t="s">
        <v>3674</v>
      </c>
      <c r="E684" s="78" t="s">
        <v>637</v>
      </c>
      <c r="F684" s="78" t="s">
        <v>1717</v>
      </c>
      <c r="G684" s="72" t="s">
        <v>3367</v>
      </c>
      <c r="H684" s="78" t="s">
        <v>1100</v>
      </c>
      <c r="I684" s="78">
        <v>110</v>
      </c>
      <c r="J684" s="300">
        <v>213</v>
      </c>
      <c r="K684" s="78">
        <v>2</v>
      </c>
      <c r="L684" s="300">
        <v>927</v>
      </c>
      <c r="M684" s="72"/>
      <c r="N684" s="51" t="s">
        <v>3445</v>
      </c>
      <c r="O684" s="78" t="s">
        <v>3498</v>
      </c>
      <c r="P684" s="72" t="s">
        <v>1374</v>
      </c>
      <c r="R684" s="122">
        <v>-0.72</v>
      </c>
      <c r="S684" s="120"/>
      <c r="AA684" s="195"/>
      <c r="AB684" s="195"/>
      <c r="AC684" s="195"/>
      <c r="AD684" s="72"/>
      <c r="AE684" s="316">
        <v>1</v>
      </c>
      <c r="AF684" s="195"/>
      <c r="AG684" s="195">
        <v>0</v>
      </c>
      <c r="AH684" s="72"/>
      <c r="AR684" s="53">
        <v>0.879</v>
      </c>
      <c r="AT684" s="77"/>
      <c r="AU684" s="276">
        <v>2130</v>
      </c>
      <c r="AW684" s="276">
        <v>1872.27</v>
      </c>
      <c r="BB684" s="80" t="s">
        <v>722</v>
      </c>
      <c r="BC684" s="270" t="s">
        <v>1126</v>
      </c>
      <c r="BD684" s="72">
        <v>72.207800000000006</v>
      </c>
      <c r="BE684" s="72"/>
      <c r="BF684" s="72"/>
      <c r="BG684" s="72"/>
      <c r="BH684" s="72">
        <v>10.940300000000001</v>
      </c>
      <c r="BI684" s="72"/>
      <c r="BJ684" s="72">
        <v>0.17</v>
      </c>
      <c r="BK684" s="72"/>
      <c r="BL684" s="72"/>
      <c r="BM684" s="72"/>
      <c r="BN684" s="72">
        <v>0.64</v>
      </c>
      <c r="BO684" s="72"/>
      <c r="BP684" s="72"/>
      <c r="BQ684" s="72"/>
      <c r="BR684" s="72"/>
      <c r="BS684" s="72"/>
      <c r="BT684" s="72"/>
      <c r="BU684" s="72"/>
      <c r="BV684" s="72"/>
      <c r="BW684" s="72"/>
      <c r="BX684" s="72"/>
      <c r="BY684" s="72"/>
      <c r="BZ684" s="72">
        <v>3.7480600000000002</v>
      </c>
      <c r="CA684" s="72"/>
      <c r="CB684" s="72">
        <v>4.4387400000000001</v>
      </c>
      <c r="CC684" s="72"/>
      <c r="CD684" s="72"/>
      <c r="CE684" s="72"/>
      <c r="CF684" s="72"/>
      <c r="CG684" s="72"/>
      <c r="CH684" s="72"/>
      <c r="CI684" s="72"/>
      <c r="CJ684" s="72"/>
      <c r="CK684" s="72"/>
      <c r="CL684" s="72"/>
      <c r="CM684" s="72"/>
      <c r="CN684" s="72"/>
      <c r="CO684" s="72"/>
      <c r="CP684" s="72"/>
      <c r="CQ684" s="72"/>
      <c r="CR684" s="72"/>
      <c r="CS684" s="72"/>
      <c r="CT684" s="72"/>
      <c r="CU684" s="72"/>
      <c r="CV684" s="72"/>
      <c r="CW684" s="72"/>
      <c r="CX684" s="72"/>
      <c r="CY684" s="72"/>
      <c r="CZ684" s="72"/>
      <c r="DA684" s="72"/>
      <c r="DB684" s="72"/>
      <c r="DC684" s="72"/>
      <c r="DD684" s="72"/>
      <c r="DE684" s="72"/>
      <c r="DF684" s="72"/>
      <c r="DG684" s="72"/>
      <c r="DH684" s="78">
        <f t="shared" si="435"/>
        <v>92.144899999999993</v>
      </c>
      <c r="DJ684" s="77">
        <f t="shared" si="412"/>
        <v>7.8551000000000073</v>
      </c>
      <c r="DK684" s="72"/>
      <c r="DL684" s="51" t="s">
        <v>827</v>
      </c>
      <c r="DO684" s="358">
        <v>6.88</v>
      </c>
      <c r="DP684" s="72"/>
      <c r="DQ684" s="374"/>
      <c r="DR684" s="72"/>
      <c r="DU684" s="52"/>
      <c r="DX684" s="75">
        <f t="shared" si="413"/>
        <v>78.363316906307361</v>
      </c>
      <c r="DY684" s="51">
        <f t="shared" si="414"/>
        <v>0</v>
      </c>
      <c r="DZ684" s="75">
        <f t="shared" si="415"/>
        <v>0</v>
      </c>
      <c r="EA684" s="51" t="e">
        <f t="shared" si="416"/>
        <v>#DIV/0!</v>
      </c>
      <c r="EB684" s="75">
        <f t="shared" si="417"/>
        <v>11.872930569136221</v>
      </c>
      <c r="EC684" s="51">
        <f t="shared" si="418"/>
        <v>0</v>
      </c>
      <c r="ED684" s="75">
        <f t="shared" si="419"/>
        <v>0.69455824467767624</v>
      </c>
      <c r="EE684" s="51">
        <f t="shared" si="420"/>
        <v>0</v>
      </c>
      <c r="EF684" s="75">
        <f t="shared" si="421"/>
        <v>0</v>
      </c>
      <c r="EG684" s="51" t="e">
        <f t="shared" si="422"/>
        <v>#DIV/0!</v>
      </c>
      <c r="EH684" s="75">
        <f t="shared" si="423"/>
        <v>0</v>
      </c>
      <c r="EI684" s="51" t="e">
        <f t="shared" si="424"/>
        <v>#DIV/0!</v>
      </c>
      <c r="EJ684" s="75">
        <f t="shared" si="425"/>
        <v>0</v>
      </c>
      <c r="EK684" s="51" t="e">
        <f t="shared" si="426"/>
        <v>#DIV/0!</v>
      </c>
      <c r="EL684" s="75">
        <f t="shared" si="427"/>
        <v>4.0675718352290797</v>
      </c>
      <c r="EM684" s="51">
        <f t="shared" si="428"/>
        <v>0</v>
      </c>
      <c r="EN684" s="75">
        <f t="shared" si="429"/>
        <v>4.8171304109071693</v>
      </c>
      <c r="EO684" s="51">
        <f t="shared" si="430"/>
        <v>0</v>
      </c>
      <c r="EP684" s="75">
        <f t="shared" si="431"/>
        <v>0</v>
      </c>
      <c r="EQ684" s="51" t="e">
        <f t="shared" si="432"/>
        <v>#DIV/0!</v>
      </c>
      <c r="ER684" s="51">
        <f t="shared" si="433"/>
        <v>100</v>
      </c>
      <c r="ES684" s="51">
        <f t="shared" si="434"/>
        <v>0</v>
      </c>
    </row>
    <row r="685" spans="1:149" x14ac:dyDescent="0.45">
      <c r="A685" s="78" t="s">
        <v>3405</v>
      </c>
      <c r="B685" s="174" t="s">
        <v>949</v>
      </c>
      <c r="C685" s="51" t="s">
        <v>3648</v>
      </c>
      <c r="D685" s="51" t="s">
        <v>3674</v>
      </c>
      <c r="E685" s="78" t="s">
        <v>637</v>
      </c>
      <c r="F685" s="78" t="s">
        <v>1718</v>
      </c>
      <c r="G685" s="72" t="s">
        <v>3367</v>
      </c>
      <c r="H685" s="78" t="s">
        <v>1100</v>
      </c>
      <c r="I685" s="78">
        <v>110</v>
      </c>
      <c r="J685" s="300">
        <v>213</v>
      </c>
      <c r="K685" s="78">
        <v>2</v>
      </c>
      <c r="L685" s="300">
        <v>927</v>
      </c>
      <c r="M685" s="72"/>
      <c r="N685" s="51" t="s">
        <v>3445</v>
      </c>
      <c r="O685" s="78" t="s">
        <v>3498</v>
      </c>
      <c r="P685" s="72" t="s">
        <v>1374</v>
      </c>
      <c r="R685" s="122">
        <v>-0.72</v>
      </c>
      <c r="S685" s="120"/>
      <c r="AA685" s="195"/>
      <c r="AB685" s="195"/>
      <c r="AC685" s="195"/>
      <c r="AD685" s="72"/>
      <c r="AE685" s="316">
        <v>1</v>
      </c>
      <c r="AF685" s="195"/>
      <c r="AG685" s="195">
        <v>0</v>
      </c>
      <c r="AH685" s="72"/>
      <c r="AR685" s="53">
        <v>0.879</v>
      </c>
      <c r="AT685" s="77"/>
      <c r="AU685" s="276">
        <v>2130</v>
      </c>
      <c r="AW685" s="276">
        <v>1872.27</v>
      </c>
      <c r="BB685" s="80" t="s">
        <v>722</v>
      </c>
      <c r="BC685" s="270" t="s">
        <v>1126</v>
      </c>
      <c r="BD685" s="72">
        <v>71.361999999999995</v>
      </c>
      <c r="BE685" s="72"/>
      <c r="BF685" s="72"/>
      <c r="BG685" s="72"/>
      <c r="BH685" s="72">
        <v>11.1233</v>
      </c>
      <c r="BI685" s="72"/>
      <c r="BJ685" s="72">
        <v>0.37</v>
      </c>
      <c r="BK685" s="72"/>
      <c r="BL685" s="72"/>
      <c r="BM685" s="72"/>
      <c r="BN685" s="72">
        <v>1.27</v>
      </c>
      <c r="BO685" s="72"/>
      <c r="BP685" s="72"/>
      <c r="BQ685" s="72"/>
      <c r="BR685" s="72"/>
      <c r="BS685" s="72"/>
      <c r="BT685" s="72"/>
      <c r="BU685" s="72"/>
      <c r="BV685" s="72"/>
      <c r="BW685" s="72"/>
      <c r="BX685" s="72"/>
      <c r="BY685" s="72"/>
      <c r="BZ685" s="72">
        <v>3.7844899999999999</v>
      </c>
      <c r="CA685" s="72"/>
      <c r="CB685" s="72">
        <v>4.2264699999999999</v>
      </c>
      <c r="CC685" s="72"/>
      <c r="CD685" s="72"/>
      <c r="CE685" s="72"/>
      <c r="CF685" s="72"/>
      <c r="CG685" s="72"/>
      <c r="CH685" s="72"/>
      <c r="CI685" s="72"/>
      <c r="CJ685" s="72"/>
      <c r="CK685" s="72"/>
      <c r="CL685" s="72"/>
      <c r="CM685" s="72"/>
      <c r="CN685" s="72"/>
      <c r="CO685" s="72"/>
      <c r="CP685" s="72"/>
      <c r="CQ685" s="72"/>
      <c r="CR685" s="72"/>
      <c r="CS685" s="72"/>
      <c r="CT685" s="72"/>
      <c r="CU685" s="72"/>
      <c r="CV685" s="72"/>
      <c r="CW685" s="72"/>
      <c r="CX685" s="72"/>
      <c r="CY685" s="72"/>
      <c r="CZ685" s="72"/>
      <c r="DA685" s="72"/>
      <c r="DB685" s="72"/>
      <c r="DC685" s="72"/>
      <c r="DD685" s="72"/>
      <c r="DE685" s="72"/>
      <c r="DF685" s="72"/>
      <c r="DG685" s="72"/>
      <c r="DH685" s="78">
        <f t="shared" si="435"/>
        <v>92.136260000000007</v>
      </c>
      <c r="DJ685" s="77">
        <f t="shared" si="412"/>
        <v>7.8637399999999928</v>
      </c>
      <c r="DK685" s="72"/>
      <c r="DL685" s="51" t="s">
        <v>827</v>
      </c>
      <c r="DO685" s="358">
        <v>6.89</v>
      </c>
      <c r="DP685" s="72"/>
      <c r="DQ685" s="374"/>
      <c r="DR685" s="72"/>
      <c r="DU685" s="52"/>
      <c r="DX685" s="75">
        <f t="shared" si="413"/>
        <v>77.452677154466642</v>
      </c>
      <c r="DY685" s="51">
        <f t="shared" si="414"/>
        <v>0</v>
      </c>
      <c r="DZ685" s="75">
        <f t="shared" si="415"/>
        <v>0</v>
      </c>
      <c r="EA685" s="51" t="e">
        <f t="shared" si="416"/>
        <v>#DIV/0!</v>
      </c>
      <c r="EB685" s="75">
        <f t="shared" si="417"/>
        <v>12.072662814835331</v>
      </c>
      <c r="EC685" s="51">
        <f t="shared" si="418"/>
        <v>0</v>
      </c>
      <c r="ED685" s="75">
        <f t="shared" si="419"/>
        <v>1.3783932623269057</v>
      </c>
      <c r="EE685" s="51">
        <f t="shared" si="420"/>
        <v>0</v>
      </c>
      <c r="EF685" s="75">
        <f t="shared" si="421"/>
        <v>0</v>
      </c>
      <c r="EG685" s="51" t="e">
        <f t="shared" si="422"/>
        <v>#DIV/0!</v>
      </c>
      <c r="EH685" s="75">
        <f t="shared" si="423"/>
        <v>0</v>
      </c>
      <c r="EI685" s="51" t="e">
        <f t="shared" si="424"/>
        <v>#DIV/0!</v>
      </c>
      <c r="EJ685" s="75">
        <f t="shared" si="425"/>
        <v>0</v>
      </c>
      <c r="EK685" s="51" t="e">
        <f t="shared" si="426"/>
        <v>#DIV/0!</v>
      </c>
      <c r="EL685" s="75">
        <f t="shared" si="427"/>
        <v>4.1074925333413788</v>
      </c>
      <c r="EM685" s="51">
        <f t="shared" si="428"/>
        <v>0</v>
      </c>
      <c r="EN685" s="75">
        <f t="shared" si="429"/>
        <v>4.5871950956116514</v>
      </c>
      <c r="EO685" s="51">
        <f t="shared" si="430"/>
        <v>0</v>
      </c>
      <c r="EP685" s="75">
        <f t="shared" si="431"/>
        <v>0</v>
      </c>
      <c r="EQ685" s="51" t="e">
        <f t="shared" si="432"/>
        <v>#DIV/0!</v>
      </c>
      <c r="ER685" s="51">
        <f t="shared" si="433"/>
        <v>100</v>
      </c>
      <c r="ES685" s="51">
        <f t="shared" si="434"/>
        <v>0</v>
      </c>
    </row>
    <row r="686" spans="1:149" x14ac:dyDescent="0.45">
      <c r="A686" s="78" t="s">
        <v>3405</v>
      </c>
      <c r="B686" s="174" t="s">
        <v>949</v>
      </c>
      <c r="C686" s="51" t="s">
        <v>3648</v>
      </c>
      <c r="D686" s="51" t="s">
        <v>3674</v>
      </c>
      <c r="E686" s="78" t="s">
        <v>637</v>
      </c>
      <c r="F686" s="78" t="s">
        <v>1719</v>
      </c>
      <c r="G686" s="72" t="s">
        <v>3367</v>
      </c>
      <c r="H686" s="78" t="s">
        <v>1100</v>
      </c>
      <c r="I686" s="78">
        <v>110</v>
      </c>
      <c r="J686" s="300">
        <v>213</v>
      </c>
      <c r="K686" s="78">
        <v>2</v>
      </c>
      <c r="L686" s="300">
        <v>927</v>
      </c>
      <c r="M686" s="72"/>
      <c r="N686" s="51" t="s">
        <v>3445</v>
      </c>
      <c r="O686" s="78" t="s">
        <v>3498</v>
      </c>
      <c r="P686" s="72" t="s">
        <v>1374</v>
      </c>
      <c r="R686" s="122">
        <v>-0.72</v>
      </c>
      <c r="S686" s="120"/>
      <c r="AA686" s="195"/>
      <c r="AB686" s="195"/>
      <c r="AC686" s="195"/>
      <c r="AD686" s="72"/>
      <c r="AE686" s="316">
        <v>1</v>
      </c>
      <c r="AF686" s="195"/>
      <c r="AG686" s="195">
        <v>0</v>
      </c>
      <c r="AH686" s="72"/>
      <c r="AR686" s="53">
        <v>0.879</v>
      </c>
      <c r="AT686" s="77"/>
      <c r="AU686" s="276">
        <v>2130</v>
      </c>
      <c r="AW686" s="276">
        <v>1872.27</v>
      </c>
      <c r="BB686" s="80" t="s">
        <v>722</v>
      </c>
      <c r="BC686" s="270" t="s">
        <v>1126</v>
      </c>
      <c r="BD686" s="72">
        <v>71.209299999999999</v>
      </c>
      <c r="BE686" s="72"/>
      <c r="BF686" s="72"/>
      <c r="BG686" s="72"/>
      <c r="BH686" s="72">
        <v>10.801299999999999</v>
      </c>
      <c r="BI686" s="72"/>
      <c r="BJ686" s="72">
        <v>0.6</v>
      </c>
      <c r="BK686" s="72"/>
      <c r="BL686" s="72"/>
      <c r="BM686" s="72"/>
      <c r="BN686" s="72">
        <v>1.86</v>
      </c>
      <c r="BO686" s="72"/>
      <c r="BP686" s="72"/>
      <c r="BQ686" s="72"/>
      <c r="BR686" s="72"/>
      <c r="BS686" s="72"/>
      <c r="BT686" s="72"/>
      <c r="BU686" s="72"/>
      <c r="BV686" s="72"/>
      <c r="BW686" s="72"/>
      <c r="BX686" s="72"/>
      <c r="BY686" s="72"/>
      <c r="BZ686" s="72">
        <v>3.6158100000000002</v>
      </c>
      <c r="CA686" s="72"/>
      <c r="CB686" s="72">
        <v>4.2430399999999997</v>
      </c>
      <c r="CC686" s="72"/>
      <c r="CD686" s="72"/>
      <c r="CE686" s="72"/>
      <c r="CF686" s="72"/>
      <c r="CG686" s="72"/>
      <c r="CH686" s="72"/>
      <c r="CI686" s="72"/>
      <c r="CJ686" s="72"/>
      <c r="CK686" s="72"/>
      <c r="CL686" s="72"/>
      <c r="CM686" s="72"/>
      <c r="CN686" s="72"/>
      <c r="CO686" s="72"/>
      <c r="CP686" s="72"/>
      <c r="CQ686" s="72"/>
      <c r="CR686" s="72"/>
      <c r="CS686" s="72"/>
      <c r="CT686" s="72"/>
      <c r="CU686" s="72"/>
      <c r="CV686" s="72"/>
      <c r="CW686" s="72"/>
      <c r="CX686" s="72"/>
      <c r="CY686" s="72"/>
      <c r="CZ686" s="72"/>
      <c r="DA686" s="72"/>
      <c r="DB686" s="72"/>
      <c r="DC686" s="72"/>
      <c r="DD686" s="72"/>
      <c r="DE686" s="72"/>
      <c r="DF686" s="72"/>
      <c r="DG686" s="72"/>
      <c r="DH686" s="78">
        <f t="shared" si="435"/>
        <v>92.32944999999998</v>
      </c>
      <c r="DJ686" s="77">
        <f t="shared" si="412"/>
        <v>7.67055000000002</v>
      </c>
      <c r="DK686" s="72"/>
      <c r="DL686" s="51" t="s">
        <v>827</v>
      </c>
      <c r="DO686" s="358">
        <v>6.75</v>
      </c>
      <c r="DP686" s="72"/>
      <c r="DQ686" s="374"/>
      <c r="DR686" s="72"/>
      <c r="DU686" s="52"/>
      <c r="DX686" s="75">
        <f t="shared" si="413"/>
        <v>77.12522927408321</v>
      </c>
      <c r="DY686" s="51">
        <f t="shared" si="414"/>
        <v>0</v>
      </c>
      <c r="DZ686" s="75">
        <f t="shared" si="415"/>
        <v>0</v>
      </c>
      <c r="EA686" s="51" t="e">
        <f t="shared" si="416"/>
        <v>#DIV/0!</v>
      </c>
      <c r="EB686" s="75">
        <f t="shared" si="417"/>
        <v>11.698650863835972</v>
      </c>
      <c r="EC686" s="51">
        <f t="shared" si="418"/>
        <v>0</v>
      </c>
      <c r="ED686" s="75">
        <f t="shared" si="419"/>
        <v>2.0145251596321656</v>
      </c>
      <c r="EE686" s="51">
        <f t="shared" si="420"/>
        <v>0</v>
      </c>
      <c r="EF686" s="75">
        <f t="shared" si="421"/>
        <v>0</v>
      </c>
      <c r="EG686" s="51" t="e">
        <f t="shared" si="422"/>
        <v>#DIV/0!</v>
      </c>
      <c r="EH686" s="75">
        <f t="shared" si="423"/>
        <v>0</v>
      </c>
      <c r="EI686" s="51" t="e">
        <f t="shared" si="424"/>
        <v>#DIV/0!</v>
      </c>
      <c r="EJ686" s="75">
        <f t="shared" si="425"/>
        <v>0</v>
      </c>
      <c r="EK686" s="51" t="e">
        <f t="shared" si="426"/>
        <v>#DIV/0!</v>
      </c>
      <c r="EL686" s="75">
        <f t="shared" si="427"/>
        <v>3.9162044179836459</v>
      </c>
      <c r="EM686" s="51">
        <f t="shared" si="428"/>
        <v>0</v>
      </c>
      <c r="EN686" s="75">
        <f t="shared" si="429"/>
        <v>4.5955434587772386</v>
      </c>
      <c r="EO686" s="51">
        <f t="shared" si="430"/>
        <v>0</v>
      </c>
      <c r="EP686" s="75">
        <f t="shared" si="431"/>
        <v>0</v>
      </c>
      <c r="EQ686" s="51" t="e">
        <f t="shared" si="432"/>
        <v>#DIV/0!</v>
      </c>
      <c r="ER686" s="51">
        <f t="shared" si="433"/>
        <v>100</v>
      </c>
      <c r="ES686" s="51">
        <f t="shared" si="434"/>
        <v>0</v>
      </c>
    </row>
    <row r="687" spans="1:149" x14ac:dyDescent="0.45">
      <c r="A687" s="78" t="s">
        <v>3405</v>
      </c>
      <c r="B687" s="174" t="s">
        <v>949</v>
      </c>
      <c r="C687" s="51" t="s">
        <v>3648</v>
      </c>
      <c r="D687" s="51" t="s">
        <v>3674</v>
      </c>
      <c r="E687" s="78" t="s">
        <v>637</v>
      </c>
      <c r="F687" s="78" t="s">
        <v>1720</v>
      </c>
      <c r="G687" s="72" t="s">
        <v>3367</v>
      </c>
      <c r="H687" s="78" t="s">
        <v>1100</v>
      </c>
      <c r="I687" s="78">
        <v>110</v>
      </c>
      <c r="J687" s="300">
        <v>213</v>
      </c>
      <c r="K687" s="78">
        <v>2</v>
      </c>
      <c r="L687" s="300">
        <v>927</v>
      </c>
      <c r="M687" s="72"/>
      <c r="N687" s="51" t="s">
        <v>3445</v>
      </c>
      <c r="O687" s="78" t="s">
        <v>3498</v>
      </c>
      <c r="P687" s="72" t="s">
        <v>3216</v>
      </c>
      <c r="R687" s="122">
        <v>-0.72</v>
      </c>
      <c r="S687" s="120"/>
      <c r="AA687" s="195"/>
      <c r="AB687" s="195"/>
      <c r="AC687" s="195"/>
      <c r="AD687" s="72"/>
      <c r="AE687" s="316">
        <v>1</v>
      </c>
      <c r="AF687" s="195"/>
      <c r="AG687" s="195">
        <v>0</v>
      </c>
      <c r="AH687" s="72"/>
      <c r="AR687" s="53">
        <v>0.879</v>
      </c>
      <c r="AT687" s="77"/>
      <c r="AU687" s="276">
        <v>2130</v>
      </c>
      <c r="AW687" s="276">
        <v>1872.27</v>
      </c>
      <c r="BB687" s="80" t="s">
        <v>722</v>
      </c>
      <c r="BC687" s="270" t="s">
        <v>1126</v>
      </c>
      <c r="BD687" s="72">
        <v>71.327399999999997</v>
      </c>
      <c r="BE687" s="72"/>
      <c r="BF687" s="72"/>
      <c r="BG687" s="72"/>
      <c r="BH687" s="72">
        <v>10.758599999999999</v>
      </c>
      <c r="BI687" s="72"/>
      <c r="BJ687" s="72">
        <v>0.93</v>
      </c>
      <c r="BK687" s="72"/>
      <c r="BL687" s="72"/>
      <c r="BM687" s="72"/>
      <c r="BN687" s="72">
        <v>1.87</v>
      </c>
      <c r="BO687" s="72"/>
      <c r="BP687" s="72"/>
      <c r="BQ687" s="72"/>
      <c r="BR687" s="72"/>
      <c r="BS687" s="72"/>
      <c r="BT687" s="72"/>
      <c r="BU687" s="72"/>
      <c r="BV687" s="72"/>
      <c r="BW687" s="72"/>
      <c r="BX687" s="72"/>
      <c r="BY687" s="72"/>
      <c r="BZ687" s="72">
        <v>3.4847800000000002</v>
      </c>
      <c r="CA687" s="72"/>
      <c r="CB687" s="72">
        <v>3.9457300000000002</v>
      </c>
      <c r="CC687" s="72"/>
      <c r="CD687" s="72"/>
      <c r="CE687" s="72"/>
      <c r="CF687" s="72"/>
      <c r="CG687" s="72"/>
      <c r="CH687" s="72"/>
      <c r="CI687" s="72"/>
      <c r="CJ687" s="72"/>
      <c r="CK687" s="72"/>
      <c r="CL687" s="72"/>
      <c r="CM687" s="72"/>
      <c r="CN687" s="72"/>
      <c r="CO687" s="72"/>
      <c r="CP687" s="72"/>
      <c r="CQ687" s="72"/>
      <c r="CR687" s="72"/>
      <c r="CS687" s="72"/>
      <c r="CT687" s="72"/>
      <c r="CU687" s="72"/>
      <c r="CV687" s="72"/>
      <c r="CW687" s="72"/>
      <c r="CX687" s="72"/>
      <c r="CY687" s="72"/>
      <c r="CZ687" s="72"/>
      <c r="DA687" s="72"/>
      <c r="DB687" s="72"/>
      <c r="DC687" s="72"/>
      <c r="DD687" s="72"/>
      <c r="DE687" s="72"/>
      <c r="DF687" s="72"/>
      <c r="DG687" s="72"/>
      <c r="DH687" s="78">
        <f t="shared" si="435"/>
        <v>92.316510000000008</v>
      </c>
      <c r="DJ687" s="77">
        <f t="shared" si="412"/>
        <v>7.6834899999999919</v>
      </c>
      <c r="DK687" s="72"/>
      <c r="DL687" s="51" t="s">
        <v>827</v>
      </c>
      <c r="DO687" s="358">
        <v>6.79</v>
      </c>
      <c r="DP687" s="72"/>
      <c r="DQ687" s="374"/>
      <c r="DR687" s="72"/>
      <c r="DU687" s="52"/>
      <c r="DX687" s="75">
        <f t="shared" si="413"/>
        <v>77.26396935932695</v>
      </c>
      <c r="DY687" s="51">
        <f t="shared" si="414"/>
        <v>0</v>
      </c>
      <c r="DZ687" s="75">
        <f t="shared" si="415"/>
        <v>0</v>
      </c>
      <c r="EA687" s="51" t="e">
        <f t="shared" si="416"/>
        <v>#DIV/0!</v>
      </c>
      <c r="EB687" s="75">
        <f t="shared" si="417"/>
        <v>11.654036748139632</v>
      </c>
      <c r="EC687" s="51">
        <f t="shared" si="418"/>
        <v>0</v>
      </c>
      <c r="ED687" s="75">
        <f t="shared" si="419"/>
        <v>2.025639834088182</v>
      </c>
      <c r="EE687" s="51">
        <f t="shared" si="420"/>
        <v>0</v>
      </c>
      <c r="EF687" s="75">
        <f t="shared" si="421"/>
        <v>0</v>
      </c>
      <c r="EG687" s="51" t="e">
        <f t="shared" si="422"/>
        <v>#DIV/0!</v>
      </c>
      <c r="EH687" s="75">
        <f t="shared" si="423"/>
        <v>0</v>
      </c>
      <c r="EI687" s="51" t="e">
        <f t="shared" si="424"/>
        <v>#DIV/0!</v>
      </c>
      <c r="EJ687" s="75">
        <f t="shared" si="425"/>
        <v>0</v>
      </c>
      <c r="EK687" s="51" t="e">
        <f t="shared" si="426"/>
        <v>#DIV/0!</v>
      </c>
      <c r="EL687" s="75">
        <f t="shared" si="427"/>
        <v>3.7748177438683501</v>
      </c>
      <c r="EM687" s="51">
        <f t="shared" si="428"/>
        <v>0</v>
      </c>
      <c r="EN687" s="75">
        <f t="shared" si="429"/>
        <v>4.2741325468217983</v>
      </c>
      <c r="EO687" s="51">
        <f t="shared" si="430"/>
        <v>0</v>
      </c>
      <c r="EP687" s="75">
        <f t="shared" si="431"/>
        <v>0</v>
      </c>
      <c r="EQ687" s="51" t="e">
        <f t="shared" si="432"/>
        <v>#DIV/0!</v>
      </c>
      <c r="ER687" s="51">
        <f t="shared" si="433"/>
        <v>100</v>
      </c>
      <c r="ES687" s="51">
        <f t="shared" si="434"/>
        <v>0</v>
      </c>
    </row>
    <row r="688" spans="1:149" x14ac:dyDescent="0.45">
      <c r="A688" s="78" t="s">
        <v>3405</v>
      </c>
      <c r="B688" s="174" t="s">
        <v>949</v>
      </c>
      <c r="C688" s="51" t="s">
        <v>3648</v>
      </c>
      <c r="D688" s="51" t="s">
        <v>3674</v>
      </c>
      <c r="E688" s="78" t="s">
        <v>637</v>
      </c>
      <c r="F688" s="78" t="s">
        <v>1721</v>
      </c>
      <c r="G688" s="72" t="s">
        <v>3367</v>
      </c>
      <c r="H688" s="78" t="s">
        <v>1100</v>
      </c>
      <c r="I688" s="78">
        <v>110</v>
      </c>
      <c r="J688" s="300">
        <v>213</v>
      </c>
      <c r="K688" s="78">
        <v>2</v>
      </c>
      <c r="L688" s="300">
        <v>927</v>
      </c>
      <c r="M688" s="72"/>
      <c r="N688" s="51" t="s">
        <v>3445</v>
      </c>
      <c r="O688" s="78" t="s">
        <v>3498</v>
      </c>
      <c r="P688" s="72" t="s">
        <v>3216</v>
      </c>
      <c r="R688" s="122">
        <v>-0.72</v>
      </c>
      <c r="S688" s="120"/>
      <c r="AA688" s="195"/>
      <c r="AB688" s="195"/>
      <c r="AC688" s="195"/>
      <c r="AD688" s="72"/>
      <c r="AE688" s="316">
        <v>1</v>
      </c>
      <c r="AF688" s="195"/>
      <c r="AG688" s="195">
        <v>0</v>
      </c>
      <c r="AH688" s="72"/>
      <c r="AR688" s="53">
        <v>0.879</v>
      </c>
      <c r="AT688" s="77"/>
      <c r="AU688" s="276">
        <v>2130</v>
      </c>
      <c r="AW688" s="276">
        <v>1872.27</v>
      </c>
      <c r="BB688" s="80" t="s">
        <v>722</v>
      </c>
      <c r="BC688" s="270" t="s">
        <v>1126</v>
      </c>
      <c r="BD688" s="72">
        <v>71.138599999999997</v>
      </c>
      <c r="BE688" s="72"/>
      <c r="BF688" s="72"/>
      <c r="BG688" s="72"/>
      <c r="BH688" s="72">
        <v>10.713699999999999</v>
      </c>
      <c r="BI688" s="72"/>
      <c r="BJ688" s="72">
        <v>1.32</v>
      </c>
      <c r="BK688" s="72"/>
      <c r="BL688" s="72"/>
      <c r="BM688" s="72"/>
      <c r="BN688" s="72">
        <v>1.72</v>
      </c>
      <c r="BO688" s="72"/>
      <c r="BP688" s="72"/>
      <c r="BQ688" s="72"/>
      <c r="BR688" s="72"/>
      <c r="BS688" s="72"/>
      <c r="BT688" s="72"/>
      <c r="BU688" s="72"/>
      <c r="BV688" s="72"/>
      <c r="BW688" s="72"/>
      <c r="BX688" s="72"/>
      <c r="BY688" s="72"/>
      <c r="BZ688" s="72">
        <v>3.3774500000000001</v>
      </c>
      <c r="CA688" s="72"/>
      <c r="CB688" s="72">
        <v>4.1802799999999998</v>
      </c>
      <c r="CC688" s="72"/>
      <c r="CD688" s="72"/>
      <c r="CE688" s="72"/>
      <c r="CF688" s="72"/>
      <c r="CG688" s="72"/>
      <c r="CH688" s="72"/>
      <c r="CI688" s="72"/>
      <c r="CJ688" s="72"/>
      <c r="CK688" s="72"/>
      <c r="CL688" s="72"/>
      <c r="CM688" s="72"/>
      <c r="CN688" s="72"/>
      <c r="CO688" s="72"/>
      <c r="CP688" s="72"/>
      <c r="CQ688" s="72"/>
      <c r="CR688" s="72"/>
      <c r="CS688" s="72"/>
      <c r="CT688" s="72"/>
      <c r="CU688" s="72"/>
      <c r="CV688" s="72"/>
      <c r="CW688" s="72"/>
      <c r="CX688" s="72"/>
      <c r="CY688" s="72"/>
      <c r="CZ688" s="72"/>
      <c r="DA688" s="72"/>
      <c r="DB688" s="72"/>
      <c r="DC688" s="72"/>
      <c r="DD688" s="72"/>
      <c r="DE688" s="72"/>
      <c r="DF688" s="72"/>
      <c r="DG688" s="72"/>
      <c r="DH688" s="78">
        <f t="shared" si="435"/>
        <v>92.450029999999984</v>
      </c>
      <c r="DJ688" s="77">
        <f t="shared" si="412"/>
        <v>7.5499700000000161</v>
      </c>
      <c r="DK688" s="72"/>
      <c r="DL688" s="51" t="s">
        <v>827</v>
      </c>
      <c r="DO688" s="358">
        <v>6.71</v>
      </c>
      <c r="DP688" s="72"/>
      <c r="DQ688" s="374"/>
      <c r="DR688" s="72"/>
      <c r="DU688" s="52"/>
      <c r="DX688" s="75">
        <f t="shared" si="413"/>
        <v>76.948163240185011</v>
      </c>
      <c r="DY688" s="51">
        <f t="shared" si="414"/>
        <v>0</v>
      </c>
      <c r="DZ688" s="75">
        <f t="shared" si="415"/>
        <v>0</v>
      </c>
      <c r="EA688" s="51" t="e">
        <f t="shared" si="416"/>
        <v>#DIV/0!</v>
      </c>
      <c r="EB688" s="75">
        <f t="shared" si="417"/>
        <v>11.588638748954438</v>
      </c>
      <c r="EC688" s="51">
        <f t="shared" si="418"/>
        <v>0</v>
      </c>
      <c r="ED688" s="75">
        <f t="shared" si="419"/>
        <v>1.860464512558839</v>
      </c>
      <c r="EE688" s="51">
        <f t="shared" si="420"/>
        <v>0</v>
      </c>
      <c r="EF688" s="75">
        <f t="shared" si="421"/>
        <v>0</v>
      </c>
      <c r="EG688" s="51" t="e">
        <f t="shared" si="422"/>
        <v>#DIV/0!</v>
      </c>
      <c r="EH688" s="75">
        <f t="shared" si="423"/>
        <v>0</v>
      </c>
      <c r="EI688" s="51" t="e">
        <f t="shared" si="424"/>
        <v>#DIV/0!</v>
      </c>
      <c r="EJ688" s="75">
        <f t="shared" si="425"/>
        <v>0</v>
      </c>
      <c r="EK688" s="51" t="e">
        <f t="shared" si="426"/>
        <v>#DIV/0!</v>
      </c>
      <c r="EL688" s="75">
        <f t="shared" si="427"/>
        <v>3.6532708534545639</v>
      </c>
      <c r="EM688" s="51">
        <f t="shared" si="428"/>
        <v>0</v>
      </c>
      <c r="EN688" s="75">
        <f t="shared" si="429"/>
        <v>4.5216642979996875</v>
      </c>
      <c r="EO688" s="51">
        <f t="shared" si="430"/>
        <v>0</v>
      </c>
      <c r="EP688" s="75">
        <f t="shared" si="431"/>
        <v>0</v>
      </c>
      <c r="EQ688" s="51" t="e">
        <f t="shared" si="432"/>
        <v>#DIV/0!</v>
      </c>
      <c r="ER688" s="51">
        <f t="shared" si="433"/>
        <v>100</v>
      </c>
      <c r="ES688" s="51">
        <f t="shared" si="434"/>
        <v>0</v>
      </c>
    </row>
    <row r="689" spans="1:149" x14ac:dyDescent="0.45">
      <c r="A689" s="78" t="s">
        <v>3405</v>
      </c>
      <c r="B689" s="174" t="s">
        <v>949</v>
      </c>
      <c r="C689" s="51" t="s">
        <v>3648</v>
      </c>
      <c r="D689" s="51" t="s">
        <v>3673</v>
      </c>
      <c r="E689" s="78" t="s">
        <v>637</v>
      </c>
      <c r="F689" s="78" t="s">
        <v>1722</v>
      </c>
      <c r="G689" s="72" t="s">
        <v>3367</v>
      </c>
      <c r="H689" s="78" t="s">
        <v>1100</v>
      </c>
      <c r="I689" s="78">
        <v>110</v>
      </c>
      <c r="J689" s="300">
        <v>213</v>
      </c>
      <c r="K689" s="78">
        <v>2</v>
      </c>
      <c r="L689" s="300">
        <v>927</v>
      </c>
      <c r="M689" s="72"/>
      <c r="N689" s="51" t="s">
        <v>3445</v>
      </c>
      <c r="O689" s="78" t="s">
        <v>3498</v>
      </c>
      <c r="P689" s="72" t="s">
        <v>1374</v>
      </c>
      <c r="R689" s="122">
        <v>-0.72</v>
      </c>
      <c r="S689" s="120"/>
      <c r="AA689" s="195"/>
      <c r="AB689" s="195"/>
      <c r="AC689" s="195"/>
      <c r="AD689" s="72"/>
      <c r="AE689" s="316">
        <v>1</v>
      </c>
      <c r="AF689" s="195"/>
      <c r="AG689" s="195">
        <v>0</v>
      </c>
      <c r="AH689" s="72"/>
      <c r="AR689" s="53">
        <v>0.879</v>
      </c>
      <c r="AT689" s="77"/>
      <c r="AU689" s="276">
        <v>2130</v>
      </c>
      <c r="AW689" s="276">
        <v>1872.27</v>
      </c>
      <c r="BB689" s="80" t="s">
        <v>722</v>
      </c>
      <c r="BC689" s="270" t="s">
        <v>1126</v>
      </c>
      <c r="BD689" s="72">
        <v>67.763499999999993</v>
      </c>
      <c r="BE689" s="72"/>
      <c r="BF689" s="72">
        <v>0.19</v>
      </c>
      <c r="BG689" s="72"/>
      <c r="BH689" s="72">
        <v>11.5548</v>
      </c>
      <c r="BI689" s="72"/>
      <c r="BJ689" s="72">
        <v>0.97</v>
      </c>
      <c r="BK689" s="72"/>
      <c r="BL689" s="72"/>
      <c r="BM689" s="72"/>
      <c r="BN689" s="72">
        <v>2.11</v>
      </c>
      <c r="BO689" s="72"/>
      <c r="BP689" s="72"/>
      <c r="BQ689" s="72"/>
      <c r="BR689" s="72"/>
      <c r="BS689" s="72"/>
      <c r="BT689" s="72"/>
      <c r="BU689" s="72"/>
      <c r="BV689" s="72"/>
      <c r="BW689" s="72"/>
      <c r="BX689" s="72">
        <v>0.28541699999999998</v>
      </c>
      <c r="BY689" s="72"/>
      <c r="BZ689" s="72">
        <v>4.9901900000000001</v>
      </c>
      <c r="CA689" s="72"/>
      <c r="CB689" s="72">
        <v>4.3549100000000003</v>
      </c>
      <c r="CC689" s="72"/>
      <c r="CD689" s="72"/>
      <c r="CE689" s="72"/>
      <c r="CF689" s="72"/>
      <c r="CG689" s="72"/>
      <c r="CH689" s="72"/>
      <c r="CI689" s="72"/>
      <c r="CJ689" s="72"/>
      <c r="CK689" s="72"/>
      <c r="CL689" s="72"/>
      <c r="CM689" s="72"/>
      <c r="CN689" s="72"/>
      <c r="CO689" s="72"/>
      <c r="CP689" s="72"/>
      <c r="CQ689" s="72"/>
      <c r="CR689" s="72"/>
      <c r="CS689" s="72"/>
      <c r="CT689" s="72"/>
      <c r="CU689" s="72"/>
      <c r="CV689" s="72"/>
      <c r="CW689" s="72"/>
      <c r="CX689" s="72"/>
      <c r="CY689" s="72"/>
      <c r="CZ689" s="72"/>
      <c r="DA689" s="72"/>
      <c r="DB689" s="72"/>
      <c r="DC689" s="72"/>
      <c r="DD689" s="72"/>
      <c r="DE689" s="72"/>
      <c r="DF689" s="72"/>
      <c r="DG689" s="72"/>
      <c r="DH689" s="78">
        <f t="shared" si="435"/>
        <v>92.218816999999987</v>
      </c>
      <c r="DJ689" s="77">
        <f t="shared" si="412"/>
        <v>7.7811830000000128</v>
      </c>
      <c r="DK689" s="72"/>
      <c r="DL689" s="51" t="s">
        <v>827</v>
      </c>
      <c r="DO689" s="358">
        <v>6.9</v>
      </c>
      <c r="DP689" s="72"/>
      <c r="DQ689" s="374"/>
      <c r="DR689" s="72"/>
      <c r="DU689" s="52"/>
      <c r="DX689" s="75">
        <f t="shared" si="413"/>
        <v>73.481207203080913</v>
      </c>
      <c r="DY689" s="51">
        <f t="shared" si="414"/>
        <v>0</v>
      </c>
      <c r="DZ689" s="75">
        <f t="shared" si="415"/>
        <v>0.2060317039200362</v>
      </c>
      <c r="EA689" s="51">
        <f t="shared" si="416"/>
        <v>0</v>
      </c>
      <c r="EB689" s="75">
        <f t="shared" si="417"/>
        <v>12.52976385502755</v>
      </c>
      <c r="EC689" s="51">
        <f t="shared" si="418"/>
        <v>0</v>
      </c>
      <c r="ED689" s="75">
        <f t="shared" si="419"/>
        <v>2.2880362909014544</v>
      </c>
      <c r="EE689" s="51">
        <f t="shared" si="420"/>
        <v>0</v>
      </c>
      <c r="EF689" s="75">
        <f t="shared" si="421"/>
        <v>0</v>
      </c>
      <c r="EG689" s="51" t="e">
        <f t="shared" si="422"/>
        <v>#DIV/0!</v>
      </c>
      <c r="EH689" s="75">
        <f t="shared" si="423"/>
        <v>0</v>
      </c>
      <c r="EI689" s="51" t="e">
        <f t="shared" si="424"/>
        <v>#DIV/0!</v>
      </c>
      <c r="EJ689" s="75">
        <f t="shared" si="425"/>
        <v>0.30949974125128932</v>
      </c>
      <c r="EK689" s="51">
        <f t="shared" si="426"/>
        <v>0</v>
      </c>
      <c r="EL689" s="75">
        <f t="shared" si="427"/>
        <v>5.411249203077503</v>
      </c>
      <c r="EM689" s="51">
        <f t="shared" si="428"/>
        <v>0</v>
      </c>
      <c r="EN689" s="75">
        <f t="shared" si="429"/>
        <v>4.7223659353600258</v>
      </c>
      <c r="EO689" s="51">
        <f t="shared" si="430"/>
        <v>0</v>
      </c>
      <c r="EP689" s="75">
        <f t="shared" si="431"/>
        <v>0</v>
      </c>
      <c r="EQ689" s="51" t="e">
        <f t="shared" si="432"/>
        <v>#DIV/0!</v>
      </c>
      <c r="ER689" s="51">
        <f t="shared" si="433"/>
        <v>100</v>
      </c>
      <c r="ES689" s="51">
        <f t="shared" si="434"/>
        <v>0</v>
      </c>
    </row>
    <row r="690" spans="1:149" x14ac:dyDescent="0.45">
      <c r="A690" s="78" t="s">
        <v>3405</v>
      </c>
      <c r="B690" s="174" t="s">
        <v>949</v>
      </c>
      <c r="C690" s="51" t="s">
        <v>3648</v>
      </c>
      <c r="D690" s="51" t="s">
        <v>3587</v>
      </c>
      <c r="E690" s="78" t="s">
        <v>637</v>
      </c>
      <c r="F690" s="78" t="s">
        <v>1723</v>
      </c>
      <c r="G690" s="72" t="s">
        <v>3367</v>
      </c>
      <c r="H690" s="78" t="s">
        <v>1100</v>
      </c>
      <c r="I690" s="78">
        <v>110</v>
      </c>
      <c r="J690" s="300">
        <v>213</v>
      </c>
      <c r="K690" s="78">
        <v>2</v>
      </c>
      <c r="L690" s="300">
        <v>927</v>
      </c>
      <c r="M690" s="72"/>
      <c r="N690" s="51" t="s">
        <v>3445</v>
      </c>
      <c r="O690" s="78" t="s">
        <v>3498</v>
      </c>
      <c r="P690" s="72" t="s">
        <v>1374</v>
      </c>
      <c r="R690" s="122">
        <v>-0.72</v>
      </c>
      <c r="S690" s="120"/>
      <c r="AA690" s="195"/>
      <c r="AB690" s="195"/>
      <c r="AC690" s="195"/>
      <c r="AD690" s="72"/>
      <c r="AE690" s="316">
        <v>1</v>
      </c>
      <c r="AF690" s="195"/>
      <c r="AG690" s="195">
        <v>0</v>
      </c>
      <c r="AH690" s="72"/>
      <c r="AR690" s="53">
        <v>0.879</v>
      </c>
      <c r="AT690" s="77"/>
      <c r="AU690" s="276">
        <v>2130</v>
      </c>
      <c r="AW690" s="276">
        <v>1872.27</v>
      </c>
      <c r="BB690" s="80" t="s">
        <v>722</v>
      </c>
      <c r="BC690" s="270" t="s">
        <v>1126</v>
      </c>
      <c r="BD690" s="72">
        <v>72.269900000000007</v>
      </c>
      <c r="BE690" s="72"/>
      <c r="BF690" s="72">
        <v>0.11</v>
      </c>
      <c r="BG690" s="72"/>
      <c r="BH690" s="72">
        <v>11.379200000000001</v>
      </c>
      <c r="BI690" s="72"/>
      <c r="BJ690" s="72">
        <v>0.06</v>
      </c>
      <c r="BK690" s="72"/>
      <c r="BL690" s="72"/>
      <c r="BM690" s="72"/>
      <c r="BN690" s="72">
        <v>0.85</v>
      </c>
      <c r="BO690" s="72"/>
      <c r="BP690" s="72"/>
      <c r="BQ690" s="72"/>
      <c r="BR690" s="72">
        <v>9.1619999999999993E-2</v>
      </c>
      <c r="BS690" s="72"/>
      <c r="BT690" s="72"/>
      <c r="BU690" s="72"/>
      <c r="BV690" s="72"/>
      <c r="BW690" s="72"/>
      <c r="BX690" s="72">
        <v>1.1544099999999999</v>
      </c>
      <c r="BY690" s="72"/>
      <c r="BZ690" s="72">
        <v>3.0967600000000002</v>
      </c>
      <c r="CA690" s="72"/>
      <c r="CB690" s="72">
        <v>2.6386599999999998</v>
      </c>
      <c r="CC690" s="72"/>
      <c r="CD690" s="72"/>
      <c r="CE690" s="72"/>
      <c r="CF690" s="72"/>
      <c r="CG690" s="72"/>
      <c r="CH690" s="72"/>
      <c r="CI690" s="72"/>
      <c r="CJ690" s="72"/>
      <c r="CK690" s="72"/>
      <c r="CL690" s="72"/>
      <c r="CM690" s="72"/>
      <c r="CN690" s="72"/>
      <c r="CO690" s="72"/>
      <c r="CP690" s="72"/>
      <c r="CQ690" s="72"/>
      <c r="CR690" s="72"/>
      <c r="CS690" s="72"/>
      <c r="CT690" s="72"/>
      <c r="CU690" s="72"/>
      <c r="CV690" s="72"/>
      <c r="CW690" s="72"/>
      <c r="CX690" s="72"/>
      <c r="CY690" s="72"/>
      <c r="CZ690" s="72"/>
      <c r="DA690" s="72"/>
      <c r="DB690" s="72"/>
      <c r="DC690" s="72"/>
      <c r="DD690" s="72"/>
      <c r="DE690" s="72"/>
      <c r="DF690" s="72"/>
      <c r="DG690" s="72"/>
      <c r="DH690" s="78">
        <f t="shared" si="435"/>
        <v>91.65055000000001</v>
      </c>
      <c r="DJ690" s="77">
        <f t="shared" si="412"/>
        <v>8.3494499999999903</v>
      </c>
      <c r="DK690" s="72"/>
      <c r="DL690" s="51" t="s">
        <v>827</v>
      </c>
      <c r="DO690" s="358">
        <v>7.29</v>
      </c>
      <c r="DP690" s="72"/>
      <c r="DQ690" s="374"/>
      <c r="DR690" s="72"/>
      <c r="DU690" s="52"/>
      <c r="DX690" s="75">
        <f t="shared" si="413"/>
        <v>78.853754832895163</v>
      </c>
      <c r="DY690" s="51">
        <f t="shared" si="414"/>
        <v>0</v>
      </c>
      <c r="DZ690" s="75">
        <f t="shared" si="415"/>
        <v>0.12002110189191444</v>
      </c>
      <c r="EA690" s="51">
        <f t="shared" si="416"/>
        <v>0</v>
      </c>
      <c r="EB690" s="75">
        <f t="shared" si="417"/>
        <v>12.415855660440663</v>
      </c>
      <c r="EC690" s="51">
        <f t="shared" si="418"/>
        <v>0</v>
      </c>
      <c r="ED690" s="75">
        <f t="shared" si="419"/>
        <v>0.92743578734661158</v>
      </c>
      <c r="EE690" s="51">
        <f t="shared" si="420"/>
        <v>0</v>
      </c>
      <c r="EF690" s="75">
        <f t="shared" si="421"/>
        <v>0</v>
      </c>
      <c r="EG690" s="51" t="e">
        <f t="shared" si="422"/>
        <v>#DIV/0!</v>
      </c>
      <c r="EH690" s="75">
        <f t="shared" si="423"/>
        <v>9.9966666866701817E-2</v>
      </c>
      <c r="EI690" s="51">
        <f t="shared" si="424"/>
        <v>0</v>
      </c>
      <c r="EJ690" s="75">
        <f t="shared" si="425"/>
        <v>1.2595778203185903</v>
      </c>
      <c r="EK690" s="51">
        <f t="shared" si="426"/>
        <v>0</v>
      </c>
      <c r="EL690" s="75">
        <f t="shared" si="427"/>
        <v>3.3788777044982274</v>
      </c>
      <c r="EM690" s="51">
        <f t="shared" si="428"/>
        <v>0</v>
      </c>
      <c r="EN690" s="75">
        <f t="shared" si="429"/>
        <v>2.8790443701647175</v>
      </c>
      <c r="EO690" s="51">
        <f t="shared" si="430"/>
        <v>0</v>
      </c>
      <c r="EP690" s="75">
        <f t="shared" si="431"/>
        <v>0</v>
      </c>
      <c r="EQ690" s="51" t="e">
        <f t="shared" si="432"/>
        <v>#DIV/0!</v>
      </c>
      <c r="ER690" s="51">
        <f t="shared" si="433"/>
        <v>100</v>
      </c>
      <c r="ES690" s="51">
        <f t="shared" si="434"/>
        <v>0</v>
      </c>
    </row>
    <row r="691" spans="1:149" x14ac:dyDescent="0.45">
      <c r="A691" s="78" t="s">
        <v>3405</v>
      </c>
      <c r="B691" s="174" t="s">
        <v>949</v>
      </c>
      <c r="C691" s="51" t="s">
        <v>3648</v>
      </c>
      <c r="D691" s="51" t="s">
        <v>3672</v>
      </c>
      <c r="E691" s="78" t="s">
        <v>637</v>
      </c>
      <c r="F691" s="78" t="s">
        <v>1724</v>
      </c>
      <c r="G691" s="72" t="s">
        <v>3367</v>
      </c>
      <c r="H691" s="78" t="s">
        <v>1100</v>
      </c>
      <c r="I691" s="78">
        <v>110</v>
      </c>
      <c r="J691" s="300">
        <v>213</v>
      </c>
      <c r="K691" s="78">
        <v>2</v>
      </c>
      <c r="L691" s="300">
        <v>927</v>
      </c>
      <c r="M691" s="72"/>
      <c r="N691" s="51" t="s">
        <v>3445</v>
      </c>
      <c r="O691" s="78" t="s">
        <v>3498</v>
      </c>
      <c r="P691" s="72" t="s">
        <v>1374</v>
      </c>
      <c r="R691" s="122">
        <v>-0.72</v>
      </c>
      <c r="S691" s="120"/>
      <c r="AA691" s="195"/>
      <c r="AB691" s="195"/>
      <c r="AC691" s="195"/>
      <c r="AD691" s="72"/>
      <c r="AE691" s="316">
        <v>1</v>
      </c>
      <c r="AF691" s="195"/>
      <c r="AG691" s="195">
        <v>0</v>
      </c>
      <c r="AH691" s="72"/>
      <c r="AR691" s="53">
        <v>0.879</v>
      </c>
      <c r="AT691" s="77"/>
      <c r="AU691" s="276">
        <v>2130</v>
      </c>
      <c r="AW691" s="276">
        <v>1872.27</v>
      </c>
      <c r="BB691" s="80" t="s">
        <v>722</v>
      </c>
      <c r="BC691" s="270" t="s">
        <v>1126</v>
      </c>
      <c r="BD691" s="72">
        <v>67.905500000000004</v>
      </c>
      <c r="BE691" s="72"/>
      <c r="BF691" s="72">
        <v>7.0000000000000007E-2</v>
      </c>
      <c r="BG691" s="72"/>
      <c r="BH691" s="72">
        <v>14.7494</v>
      </c>
      <c r="BI691" s="72"/>
      <c r="BJ691" s="72">
        <v>0.04</v>
      </c>
      <c r="BK691" s="72"/>
      <c r="BL691" s="72"/>
      <c r="BM691" s="72"/>
      <c r="BN691" s="72">
        <v>0.48</v>
      </c>
      <c r="BO691" s="72"/>
      <c r="BP691" s="72"/>
      <c r="BQ691" s="72"/>
      <c r="BR691" s="72">
        <v>1.8141999999999998E-2</v>
      </c>
      <c r="BS691" s="72"/>
      <c r="BT691" s="72"/>
      <c r="BU691" s="72"/>
      <c r="BV691" s="72"/>
      <c r="BW691" s="72"/>
      <c r="BX691" s="72">
        <v>0.20863300000000001</v>
      </c>
      <c r="BY691" s="72"/>
      <c r="BZ691" s="72">
        <v>3.8460999999999999</v>
      </c>
      <c r="CA691" s="72"/>
      <c r="CB691" s="72">
        <v>3.4106999999999998</v>
      </c>
      <c r="CC691" s="72"/>
      <c r="CD691" s="72"/>
      <c r="CE691" s="72"/>
      <c r="CF691" s="72"/>
      <c r="CG691" s="72"/>
      <c r="CH691" s="72"/>
      <c r="CI691" s="72"/>
      <c r="CJ691" s="72"/>
      <c r="CK691" s="72"/>
      <c r="CL691" s="72"/>
      <c r="CM691" s="72"/>
      <c r="CN691" s="72"/>
      <c r="CO691" s="72"/>
      <c r="CP691" s="72"/>
      <c r="CQ691" s="72"/>
      <c r="CR691" s="72"/>
      <c r="CS691" s="72"/>
      <c r="CT691" s="72"/>
      <c r="CU691" s="72"/>
      <c r="CV691" s="72"/>
      <c r="CW691" s="72"/>
      <c r="CX691" s="72"/>
      <c r="CY691" s="72"/>
      <c r="CZ691" s="72"/>
      <c r="DA691" s="72"/>
      <c r="DB691" s="72"/>
      <c r="DC691" s="72"/>
      <c r="DD691" s="72"/>
      <c r="DE691" s="72"/>
      <c r="DF691" s="72"/>
      <c r="DG691" s="72"/>
      <c r="DH691" s="78">
        <f t="shared" si="435"/>
        <v>90.728475000000017</v>
      </c>
      <c r="DJ691" s="77">
        <f t="shared" si="412"/>
        <v>9.2715249999999827</v>
      </c>
      <c r="DK691" s="72"/>
      <c r="DL691" s="51" t="s">
        <v>827</v>
      </c>
      <c r="DO691" s="358">
        <v>8.08</v>
      </c>
      <c r="DP691" s="72"/>
      <c r="DQ691" s="374"/>
      <c r="DR691" s="72"/>
      <c r="DU691" s="52"/>
      <c r="DX691" s="75">
        <f t="shared" si="413"/>
        <v>74.844749677540591</v>
      </c>
      <c r="DY691" s="51">
        <f t="shared" si="414"/>
        <v>0</v>
      </c>
      <c r="DZ691" s="75">
        <f t="shared" si="415"/>
        <v>7.7153286220230183E-2</v>
      </c>
      <c r="EA691" s="51">
        <f t="shared" si="416"/>
        <v>0</v>
      </c>
      <c r="EB691" s="75">
        <f t="shared" si="417"/>
        <v>16.25663828252376</v>
      </c>
      <c r="EC691" s="51">
        <f t="shared" si="418"/>
        <v>0</v>
      </c>
      <c r="ED691" s="75">
        <f t="shared" si="419"/>
        <v>0.52905110551014989</v>
      </c>
      <c r="EE691" s="51">
        <f t="shared" si="420"/>
        <v>0</v>
      </c>
      <c r="EF691" s="75">
        <f t="shared" si="421"/>
        <v>0</v>
      </c>
      <c r="EG691" s="51" t="e">
        <f t="shared" si="422"/>
        <v>#DIV/0!</v>
      </c>
      <c r="EH691" s="75">
        <f t="shared" si="423"/>
        <v>1.999592740867737E-2</v>
      </c>
      <c r="EI691" s="51">
        <f t="shared" si="424"/>
        <v>0</v>
      </c>
      <c r="EJ691" s="75">
        <f t="shared" si="425"/>
        <v>0.22995316519978981</v>
      </c>
      <c r="EK691" s="51">
        <f t="shared" si="426"/>
        <v>0</v>
      </c>
      <c r="EL691" s="75">
        <f t="shared" si="427"/>
        <v>4.2391322018803894</v>
      </c>
      <c r="EM691" s="51">
        <f t="shared" si="428"/>
        <v>0</v>
      </c>
      <c r="EN691" s="75">
        <f t="shared" si="429"/>
        <v>3.759238761590558</v>
      </c>
      <c r="EO691" s="51">
        <f t="shared" si="430"/>
        <v>0</v>
      </c>
      <c r="EP691" s="75">
        <f t="shared" si="431"/>
        <v>0</v>
      </c>
      <c r="EQ691" s="51" t="e">
        <f t="shared" si="432"/>
        <v>#DIV/0!</v>
      </c>
      <c r="ER691" s="51">
        <f t="shared" si="433"/>
        <v>100</v>
      </c>
      <c r="ES691" s="51">
        <f t="shared" si="434"/>
        <v>0</v>
      </c>
    </row>
    <row r="692" spans="1:149" x14ac:dyDescent="0.45">
      <c r="A692" s="78" t="s">
        <v>3405</v>
      </c>
      <c r="B692" s="174" t="s">
        <v>949</v>
      </c>
      <c r="C692" s="51" t="s">
        <v>3648</v>
      </c>
      <c r="D692" s="51" t="s">
        <v>3674</v>
      </c>
      <c r="E692" s="78" t="s">
        <v>637</v>
      </c>
      <c r="F692" s="78" t="s">
        <v>1572</v>
      </c>
      <c r="G692" s="72" t="s">
        <v>3367</v>
      </c>
      <c r="H692" s="78" t="s">
        <v>1100</v>
      </c>
      <c r="I692" s="78">
        <v>110</v>
      </c>
      <c r="J692" s="300">
        <v>213</v>
      </c>
      <c r="K692" s="78">
        <v>2</v>
      </c>
      <c r="L692" s="300">
        <v>927</v>
      </c>
      <c r="M692" s="72"/>
      <c r="N692" s="51" t="s">
        <v>3445</v>
      </c>
      <c r="O692" s="78" t="s">
        <v>3499</v>
      </c>
      <c r="P692" s="72" t="s">
        <v>1374</v>
      </c>
      <c r="R692" s="122">
        <v>-1.35</v>
      </c>
      <c r="S692" s="120"/>
      <c r="AA692" s="195"/>
      <c r="AB692" s="195"/>
      <c r="AC692" s="195"/>
      <c r="AD692" s="72"/>
      <c r="AE692" s="316">
        <v>1</v>
      </c>
      <c r="AF692" s="195"/>
      <c r="AG692" s="195">
        <v>0</v>
      </c>
      <c r="AH692" s="72"/>
      <c r="AR692" s="53">
        <v>0.879</v>
      </c>
      <c r="AT692" s="77"/>
      <c r="AU692" s="276">
        <v>2130</v>
      </c>
      <c r="AW692" s="276">
        <v>1872.27</v>
      </c>
      <c r="BB692" s="80" t="s">
        <v>722</v>
      </c>
      <c r="BC692" s="270" t="s">
        <v>1126</v>
      </c>
      <c r="BD692" s="72">
        <v>72.943399999999997</v>
      </c>
      <c r="BE692" s="72"/>
      <c r="BF692" s="72"/>
      <c r="BG692" s="72"/>
      <c r="BH692" s="72">
        <v>11.031000000000001</v>
      </c>
      <c r="BI692" s="72"/>
      <c r="BJ692" s="72">
        <v>0.06</v>
      </c>
      <c r="BK692" s="72"/>
      <c r="BL692" s="72"/>
      <c r="BM692" s="72"/>
      <c r="BN692" s="72">
        <v>0.28000000000000003</v>
      </c>
      <c r="BO692" s="72"/>
      <c r="BP692" s="72"/>
      <c r="BQ692" s="72"/>
      <c r="BR692" s="72"/>
      <c r="BS692" s="72"/>
      <c r="BT692" s="72"/>
      <c r="BU692" s="72"/>
      <c r="BV692" s="72"/>
      <c r="BW692" s="72"/>
      <c r="BX692" s="72"/>
      <c r="BY692" s="72"/>
      <c r="BZ692" s="72">
        <v>3.6185499999999999</v>
      </c>
      <c r="CA692" s="72"/>
      <c r="CB692" s="72">
        <v>4.35703</v>
      </c>
      <c r="CC692" s="72"/>
      <c r="CD692" s="72"/>
      <c r="CE692" s="72"/>
      <c r="CF692" s="72"/>
      <c r="CG692" s="72"/>
      <c r="CH692" s="72"/>
      <c r="CI692" s="72"/>
      <c r="CJ692" s="72"/>
      <c r="CK692" s="72"/>
      <c r="CL692" s="72"/>
      <c r="CM692" s="72"/>
      <c r="CN692" s="72"/>
      <c r="CO692" s="72"/>
      <c r="CP692" s="72"/>
      <c r="CQ692" s="72"/>
      <c r="CR692" s="72"/>
      <c r="CS692" s="72"/>
      <c r="CT692" s="72"/>
      <c r="CU692" s="72"/>
      <c r="CV692" s="72"/>
      <c r="CW692" s="72"/>
      <c r="CX692" s="72"/>
      <c r="CY692" s="72"/>
      <c r="CZ692" s="72"/>
      <c r="DA692" s="72"/>
      <c r="DB692" s="72"/>
      <c r="DC692" s="72"/>
      <c r="DD692" s="72"/>
      <c r="DE692" s="72"/>
      <c r="DF692" s="72"/>
      <c r="DG692" s="72"/>
      <c r="DH692" s="78">
        <f t="shared" si="435"/>
        <v>92.28998</v>
      </c>
      <c r="DJ692" s="77">
        <f t="shared" si="412"/>
        <v>7.7100200000000001</v>
      </c>
      <c r="DK692" s="72"/>
      <c r="DL692" s="51" t="s">
        <v>827</v>
      </c>
      <c r="DO692" s="358">
        <v>6.76</v>
      </c>
      <c r="DP692" s="72"/>
      <c r="DQ692" s="374"/>
      <c r="DR692" s="72"/>
      <c r="DU692" s="52"/>
      <c r="DX692" s="75">
        <f t="shared" si="413"/>
        <v>79.037182584718295</v>
      </c>
      <c r="DY692" s="51">
        <f t="shared" si="414"/>
        <v>0</v>
      </c>
      <c r="DZ692" s="75">
        <f t="shared" si="415"/>
        <v>0</v>
      </c>
      <c r="EA692" s="51" t="e">
        <f t="shared" si="416"/>
        <v>#DIV/0!</v>
      </c>
      <c r="EB692" s="75">
        <f t="shared" si="417"/>
        <v>11.95254349388742</v>
      </c>
      <c r="EC692" s="51">
        <f t="shared" si="418"/>
        <v>0</v>
      </c>
      <c r="ED692" s="75">
        <f t="shared" si="419"/>
        <v>0.30339154911508276</v>
      </c>
      <c r="EE692" s="51">
        <f t="shared" si="420"/>
        <v>0</v>
      </c>
      <c r="EF692" s="75">
        <f t="shared" si="421"/>
        <v>0</v>
      </c>
      <c r="EG692" s="51" t="e">
        <f t="shared" si="422"/>
        <v>#DIV/0!</v>
      </c>
      <c r="EH692" s="75">
        <f t="shared" si="423"/>
        <v>0</v>
      </c>
      <c r="EI692" s="51" t="e">
        <f t="shared" si="424"/>
        <v>#DIV/0!</v>
      </c>
      <c r="EJ692" s="75">
        <f t="shared" si="425"/>
        <v>0</v>
      </c>
      <c r="EK692" s="51" t="e">
        <f t="shared" si="426"/>
        <v>#DIV/0!</v>
      </c>
      <c r="EL692" s="75">
        <f t="shared" si="427"/>
        <v>3.920848178751366</v>
      </c>
      <c r="EM692" s="51">
        <f t="shared" si="428"/>
        <v>0</v>
      </c>
      <c r="EN692" s="75">
        <f t="shared" si="429"/>
        <v>4.7210217187174601</v>
      </c>
      <c r="EO692" s="51">
        <f t="shared" si="430"/>
        <v>0</v>
      </c>
      <c r="EP692" s="75">
        <f t="shared" si="431"/>
        <v>0</v>
      </c>
      <c r="EQ692" s="51" t="e">
        <f t="shared" si="432"/>
        <v>#DIV/0!</v>
      </c>
      <c r="ER692" s="51">
        <f t="shared" si="433"/>
        <v>100</v>
      </c>
      <c r="ES692" s="51">
        <f t="shared" si="434"/>
        <v>0</v>
      </c>
    </row>
    <row r="693" spans="1:149" x14ac:dyDescent="0.45">
      <c r="A693" s="78" t="s">
        <v>3405</v>
      </c>
      <c r="B693" s="174" t="s">
        <v>949</v>
      </c>
      <c r="C693" s="51" t="s">
        <v>3648</v>
      </c>
      <c r="D693" s="51" t="s">
        <v>3674</v>
      </c>
      <c r="E693" s="78" t="s">
        <v>637</v>
      </c>
      <c r="F693" s="78" t="s">
        <v>1573</v>
      </c>
      <c r="G693" s="72" t="s">
        <v>3367</v>
      </c>
      <c r="H693" s="78" t="s">
        <v>1100</v>
      </c>
      <c r="I693" s="78">
        <v>110</v>
      </c>
      <c r="J693" s="300">
        <v>213</v>
      </c>
      <c r="K693" s="78">
        <v>2</v>
      </c>
      <c r="L693" s="300">
        <v>927</v>
      </c>
      <c r="M693" s="72"/>
      <c r="N693" s="51" t="s">
        <v>3445</v>
      </c>
      <c r="O693" s="78" t="s">
        <v>3499</v>
      </c>
      <c r="P693" s="72" t="s">
        <v>1374</v>
      </c>
      <c r="R693" s="122">
        <v>-1.35</v>
      </c>
      <c r="S693" s="120"/>
      <c r="AA693" s="195"/>
      <c r="AB693" s="195"/>
      <c r="AC693" s="195"/>
      <c r="AD693" s="72"/>
      <c r="AE693" s="316">
        <v>1</v>
      </c>
      <c r="AF693" s="195"/>
      <c r="AG693" s="195">
        <v>0</v>
      </c>
      <c r="AH693" s="72"/>
      <c r="AR693" s="53">
        <v>0.879</v>
      </c>
      <c r="AT693" s="77"/>
      <c r="AU693" s="276">
        <v>2130</v>
      </c>
      <c r="AW693" s="276">
        <v>1872.27</v>
      </c>
      <c r="BB693" s="80" t="s">
        <v>722</v>
      </c>
      <c r="BC693" s="270" t="s">
        <v>1126</v>
      </c>
      <c r="BD693" s="72">
        <v>72.2256</v>
      </c>
      <c r="BE693" s="72"/>
      <c r="BF693" s="72"/>
      <c r="BG693" s="72"/>
      <c r="BH693" s="72">
        <v>11.0092</v>
      </c>
      <c r="BI693" s="72"/>
      <c r="BJ693" s="72">
        <v>0.09</v>
      </c>
      <c r="BK693" s="72"/>
      <c r="BL693" s="72"/>
      <c r="BM693" s="72"/>
      <c r="BN693" s="72">
        <v>0.4</v>
      </c>
      <c r="BO693" s="72"/>
      <c r="BP693" s="72"/>
      <c r="BQ693" s="72"/>
      <c r="BR693" s="72"/>
      <c r="BS693" s="72"/>
      <c r="BT693" s="72"/>
      <c r="BU693" s="72"/>
      <c r="BV693" s="72"/>
      <c r="BW693" s="72"/>
      <c r="BX693" s="72"/>
      <c r="BY693" s="72"/>
      <c r="BZ693" s="72">
        <v>3.5809799999999998</v>
      </c>
      <c r="CA693" s="72"/>
      <c r="CB693" s="72">
        <v>4.5083599999999997</v>
      </c>
      <c r="CC693" s="72"/>
      <c r="CD693" s="72"/>
      <c r="CE693" s="72"/>
      <c r="CF693" s="72"/>
      <c r="CG693" s="72"/>
      <c r="CH693" s="72"/>
      <c r="CI693" s="72"/>
      <c r="CJ693" s="72"/>
      <c r="CK693" s="72"/>
      <c r="CL693" s="72"/>
      <c r="CM693" s="72"/>
      <c r="CN693" s="72"/>
      <c r="CO693" s="72"/>
      <c r="CP693" s="72"/>
      <c r="CQ693" s="72"/>
      <c r="CR693" s="72"/>
      <c r="CS693" s="72"/>
      <c r="CT693" s="72"/>
      <c r="CU693" s="72"/>
      <c r="CV693" s="72"/>
      <c r="CW693" s="72"/>
      <c r="CX693" s="72"/>
      <c r="CY693" s="72"/>
      <c r="CZ693" s="72"/>
      <c r="DA693" s="72"/>
      <c r="DB693" s="72"/>
      <c r="DC693" s="72"/>
      <c r="DD693" s="72"/>
      <c r="DE693" s="72"/>
      <c r="DF693" s="72"/>
      <c r="DG693" s="72"/>
      <c r="DH693" s="78">
        <f t="shared" si="435"/>
        <v>91.814140000000009</v>
      </c>
      <c r="DJ693" s="77">
        <f t="shared" si="412"/>
        <v>8.185859999999991</v>
      </c>
      <c r="DK693" s="72"/>
      <c r="DL693" s="51" t="s">
        <v>827</v>
      </c>
      <c r="DO693" s="358">
        <v>7.19</v>
      </c>
      <c r="DP693" s="72"/>
      <c r="DQ693" s="374"/>
      <c r="DR693" s="72"/>
      <c r="DU693" s="52"/>
      <c r="DX693" s="75">
        <f t="shared" si="413"/>
        <v>78.665007372502743</v>
      </c>
      <c r="DY693" s="51">
        <f t="shared" si="414"/>
        <v>0</v>
      </c>
      <c r="DZ693" s="75">
        <f t="shared" si="415"/>
        <v>0</v>
      </c>
      <c r="EA693" s="51" t="e">
        <f t="shared" si="416"/>
        <v>#DIV/0!</v>
      </c>
      <c r="EB693" s="75">
        <f t="shared" si="417"/>
        <v>11.990745652031375</v>
      </c>
      <c r="EC693" s="51">
        <f t="shared" si="418"/>
        <v>0</v>
      </c>
      <c r="ED693" s="75">
        <f t="shared" si="419"/>
        <v>0.43566274214407497</v>
      </c>
      <c r="EE693" s="51">
        <f t="shared" si="420"/>
        <v>0</v>
      </c>
      <c r="EF693" s="75">
        <f t="shared" si="421"/>
        <v>0</v>
      </c>
      <c r="EG693" s="51" t="e">
        <f t="shared" si="422"/>
        <v>#DIV/0!</v>
      </c>
      <c r="EH693" s="75">
        <f t="shared" si="423"/>
        <v>0</v>
      </c>
      <c r="EI693" s="51" t="e">
        <f t="shared" si="424"/>
        <v>#DIV/0!</v>
      </c>
      <c r="EJ693" s="75">
        <f t="shared" si="425"/>
        <v>0</v>
      </c>
      <c r="EK693" s="51" t="e">
        <f t="shared" si="426"/>
        <v>#DIV/0!</v>
      </c>
      <c r="EL693" s="75">
        <f t="shared" si="427"/>
        <v>3.9002489159077234</v>
      </c>
      <c r="EM693" s="51">
        <f t="shared" si="428"/>
        <v>0</v>
      </c>
      <c r="EN693" s="75">
        <f t="shared" si="429"/>
        <v>4.9103112004316536</v>
      </c>
      <c r="EO693" s="51">
        <f t="shared" si="430"/>
        <v>0</v>
      </c>
      <c r="EP693" s="75">
        <f t="shared" si="431"/>
        <v>0</v>
      </c>
      <c r="EQ693" s="51" t="e">
        <f t="shared" si="432"/>
        <v>#DIV/0!</v>
      </c>
      <c r="ER693" s="51">
        <f t="shared" si="433"/>
        <v>100</v>
      </c>
      <c r="ES693" s="51">
        <f t="shared" si="434"/>
        <v>0</v>
      </c>
    </row>
    <row r="694" spans="1:149" x14ac:dyDescent="0.45">
      <c r="A694" s="78" t="s">
        <v>3405</v>
      </c>
      <c r="B694" s="174" t="s">
        <v>949</v>
      </c>
      <c r="C694" s="51" t="s">
        <v>3648</v>
      </c>
      <c r="D694" s="51" t="s">
        <v>3674</v>
      </c>
      <c r="E694" s="78" t="s">
        <v>637</v>
      </c>
      <c r="F694" s="78" t="s">
        <v>1574</v>
      </c>
      <c r="G694" s="72" t="s">
        <v>3367</v>
      </c>
      <c r="H694" s="78" t="s">
        <v>1100</v>
      </c>
      <c r="I694" s="78">
        <v>110</v>
      </c>
      <c r="J694" s="300">
        <v>213</v>
      </c>
      <c r="K694" s="78">
        <v>2</v>
      </c>
      <c r="L694" s="300">
        <v>927</v>
      </c>
      <c r="M694" s="72"/>
      <c r="N694" s="51" t="s">
        <v>3445</v>
      </c>
      <c r="O694" s="78" t="s">
        <v>3499</v>
      </c>
      <c r="P694" s="72" t="s">
        <v>1374</v>
      </c>
      <c r="R694" s="122">
        <v>-1.35</v>
      </c>
      <c r="S694" s="120"/>
      <c r="AA694" s="195"/>
      <c r="AB694" s="195"/>
      <c r="AC694" s="195"/>
      <c r="AD694" s="72"/>
      <c r="AE694" s="316">
        <v>1</v>
      </c>
      <c r="AF694" s="195"/>
      <c r="AG694" s="195">
        <v>0</v>
      </c>
      <c r="AH694" s="72"/>
      <c r="AR694" s="53">
        <v>0.879</v>
      </c>
      <c r="AT694" s="77"/>
      <c r="AU694" s="276">
        <v>2130</v>
      </c>
      <c r="AW694" s="276">
        <v>1872.27</v>
      </c>
      <c r="BB694" s="80" t="s">
        <v>722</v>
      </c>
      <c r="BC694" s="270" t="s">
        <v>1126</v>
      </c>
      <c r="BD694" s="72">
        <v>71.865399999999994</v>
      </c>
      <c r="BE694" s="72"/>
      <c r="BF694" s="72"/>
      <c r="BG694" s="72"/>
      <c r="BH694" s="72">
        <v>11.2019</v>
      </c>
      <c r="BI694" s="72"/>
      <c r="BJ694" s="72">
        <v>0.16</v>
      </c>
      <c r="BK694" s="72"/>
      <c r="BL694" s="72"/>
      <c r="BM694" s="72"/>
      <c r="BN694" s="72">
        <v>0.68</v>
      </c>
      <c r="BO694" s="72"/>
      <c r="BP694" s="72"/>
      <c r="BQ694" s="72"/>
      <c r="BR694" s="72"/>
      <c r="BS694" s="72"/>
      <c r="BT694" s="72"/>
      <c r="BU694" s="72"/>
      <c r="BV694" s="72"/>
      <c r="BW694" s="72"/>
      <c r="BX694" s="72"/>
      <c r="BY694" s="72"/>
      <c r="BZ694" s="72">
        <v>3.7063899999999999</v>
      </c>
      <c r="CA694" s="72"/>
      <c r="CB694" s="72">
        <v>4.3593799999999998</v>
      </c>
      <c r="CC694" s="72"/>
      <c r="CD694" s="72"/>
      <c r="CE694" s="72"/>
      <c r="CF694" s="72"/>
      <c r="CG694" s="72"/>
      <c r="CH694" s="72"/>
      <c r="CI694" s="72"/>
      <c r="CJ694" s="72"/>
      <c r="CK694" s="72"/>
      <c r="CL694" s="72"/>
      <c r="CM694" s="72"/>
      <c r="CN694" s="72"/>
      <c r="CO694" s="72"/>
      <c r="CP694" s="72"/>
      <c r="CQ694" s="72"/>
      <c r="CR694" s="72"/>
      <c r="CS694" s="72"/>
      <c r="CT694" s="72"/>
      <c r="CU694" s="72"/>
      <c r="CV694" s="72"/>
      <c r="CW694" s="72"/>
      <c r="CX694" s="72"/>
      <c r="CY694" s="72"/>
      <c r="CZ694" s="72"/>
      <c r="DA694" s="72"/>
      <c r="DB694" s="72"/>
      <c r="DC694" s="72"/>
      <c r="DD694" s="72"/>
      <c r="DE694" s="72"/>
      <c r="DF694" s="72"/>
      <c r="DG694" s="72"/>
      <c r="DH694" s="78">
        <f t="shared" si="435"/>
        <v>91.973069999999993</v>
      </c>
      <c r="DJ694" s="77">
        <f t="shared" si="412"/>
        <v>8.0269300000000072</v>
      </c>
      <c r="DK694" s="72"/>
      <c r="DL694" s="51" t="s">
        <v>827</v>
      </c>
      <c r="DO694" s="358">
        <v>7.05</v>
      </c>
      <c r="DP694" s="72"/>
      <c r="DQ694" s="374"/>
      <c r="DR694" s="72"/>
      <c r="DU694" s="52"/>
      <c r="DX694" s="75">
        <f t="shared" si="413"/>
        <v>78.137437404231477</v>
      </c>
      <c r="DY694" s="51">
        <f t="shared" si="414"/>
        <v>0</v>
      </c>
      <c r="DZ694" s="75">
        <f t="shared" si="415"/>
        <v>0</v>
      </c>
      <c r="EA694" s="51" t="e">
        <f t="shared" si="416"/>
        <v>#DIV/0!</v>
      </c>
      <c r="EB694" s="75">
        <f t="shared" si="417"/>
        <v>12.179543425048225</v>
      </c>
      <c r="EC694" s="51">
        <f t="shared" si="418"/>
        <v>0</v>
      </c>
      <c r="ED694" s="75">
        <f t="shared" si="419"/>
        <v>0.73934685446511694</v>
      </c>
      <c r="EE694" s="51">
        <f t="shared" si="420"/>
        <v>0</v>
      </c>
      <c r="EF694" s="75">
        <f t="shared" si="421"/>
        <v>0</v>
      </c>
      <c r="EG694" s="51" t="e">
        <f t="shared" si="422"/>
        <v>#DIV/0!</v>
      </c>
      <c r="EH694" s="75">
        <f t="shared" si="423"/>
        <v>0</v>
      </c>
      <c r="EI694" s="51" t="e">
        <f t="shared" si="424"/>
        <v>#DIV/0!</v>
      </c>
      <c r="EJ694" s="75">
        <f t="shared" si="425"/>
        <v>0</v>
      </c>
      <c r="EK694" s="51" t="e">
        <f t="shared" si="426"/>
        <v>#DIV/0!</v>
      </c>
      <c r="EL694" s="75">
        <f t="shared" si="427"/>
        <v>4.029864394001418</v>
      </c>
      <c r="EM694" s="51">
        <f t="shared" si="428"/>
        <v>0</v>
      </c>
      <c r="EN694" s="75">
        <f t="shared" si="429"/>
        <v>4.7398439564972659</v>
      </c>
      <c r="EO694" s="51">
        <f t="shared" si="430"/>
        <v>0</v>
      </c>
      <c r="EP694" s="75">
        <f t="shared" si="431"/>
        <v>0</v>
      </c>
      <c r="EQ694" s="51" t="e">
        <f t="shared" si="432"/>
        <v>#DIV/0!</v>
      </c>
      <c r="ER694" s="51">
        <f t="shared" si="433"/>
        <v>100</v>
      </c>
      <c r="ES694" s="51">
        <f t="shared" si="434"/>
        <v>0</v>
      </c>
    </row>
    <row r="695" spans="1:149" x14ac:dyDescent="0.45">
      <c r="A695" s="78" t="s">
        <v>3405</v>
      </c>
      <c r="B695" s="174" t="s">
        <v>949</v>
      </c>
      <c r="C695" s="51" t="s">
        <v>3648</v>
      </c>
      <c r="D695" s="51" t="s">
        <v>3674</v>
      </c>
      <c r="E695" s="78" t="s">
        <v>637</v>
      </c>
      <c r="F695" s="78" t="s">
        <v>1575</v>
      </c>
      <c r="G695" s="72" t="s">
        <v>3367</v>
      </c>
      <c r="H695" s="78" t="s">
        <v>1100</v>
      </c>
      <c r="I695" s="78">
        <v>110</v>
      </c>
      <c r="J695" s="300">
        <v>213</v>
      </c>
      <c r="K695" s="78">
        <v>2</v>
      </c>
      <c r="L695" s="300">
        <v>927</v>
      </c>
      <c r="M695" s="72"/>
      <c r="N695" s="51" t="s">
        <v>3445</v>
      </c>
      <c r="O695" s="78" t="s">
        <v>3499</v>
      </c>
      <c r="P695" s="72" t="s">
        <v>1374</v>
      </c>
      <c r="R695" s="122">
        <v>-1.35</v>
      </c>
      <c r="S695" s="120"/>
      <c r="AA695" s="195"/>
      <c r="AB695" s="195"/>
      <c r="AC695" s="195"/>
      <c r="AD695" s="72"/>
      <c r="AE695" s="316">
        <v>1</v>
      </c>
      <c r="AF695" s="195"/>
      <c r="AG695" s="195">
        <v>0</v>
      </c>
      <c r="AH695" s="72"/>
      <c r="AR695" s="53">
        <v>0.879</v>
      </c>
      <c r="AT695" s="77"/>
      <c r="AU695" s="276">
        <v>2130</v>
      </c>
      <c r="AW695" s="276">
        <v>1872.27</v>
      </c>
      <c r="BB695" s="80" t="s">
        <v>722</v>
      </c>
      <c r="BC695" s="270" t="s">
        <v>1126</v>
      </c>
      <c r="BD695" s="72">
        <v>71.801599999999993</v>
      </c>
      <c r="BE695" s="72"/>
      <c r="BF695" s="72"/>
      <c r="BG695" s="72"/>
      <c r="BH695" s="72">
        <v>10.9825</v>
      </c>
      <c r="BI695" s="72"/>
      <c r="BJ695" s="72">
        <v>0.33</v>
      </c>
      <c r="BK695" s="72"/>
      <c r="BL695" s="72"/>
      <c r="BM695" s="72"/>
      <c r="BN695" s="72">
        <v>1.27</v>
      </c>
      <c r="BO695" s="72"/>
      <c r="BP695" s="72"/>
      <c r="BQ695" s="72"/>
      <c r="BR695" s="72"/>
      <c r="BS695" s="72"/>
      <c r="BT695" s="72"/>
      <c r="BU695" s="72"/>
      <c r="BV695" s="72"/>
      <c r="BW695" s="72"/>
      <c r="BX695" s="72"/>
      <c r="BY695" s="72"/>
      <c r="BZ695" s="72">
        <v>3.66391</v>
      </c>
      <c r="CA695" s="72"/>
      <c r="CB695" s="72">
        <v>4.3191699999999997</v>
      </c>
      <c r="CC695" s="72"/>
      <c r="CD695" s="72"/>
      <c r="CE695" s="72"/>
      <c r="CF695" s="72"/>
      <c r="CG695" s="72"/>
      <c r="CH695" s="72"/>
      <c r="CI695" s="72"/>
      <c r="CJ695" s="72"/>
      <c r="CK695" s="72"/>
      <c r="CL695" s="72"/>
      <c r="CM695" s="72"/>
      <c r="CN695" s="72"/>
      <c r="CO695" s="72"/>
      <c r="CP695" s="72"/>
      <c r="CQ695" s="72"/>
      <c r="CR695" s="72"/>
      <c r="CS695" s="72"/>
      <c r="CT695" s="72"/>
      <c r="CU695" s="72"/>
      <c r="CV695" s="72"/>
      <c r="CW695" s="72"/>
      <c r="CX695" s="72"/>
      <c r="CY695" s="72"/>
      <c r="CZ695" s="72"/>
      <c r="DA695" s="72"/>
      <c r="DB695" s="72"/>
      <c r="DC695" s="72"/>
      <c r="DD695" s="72"/>
      <c r="DE695" s="72"/>
      <c r="DF695" s="72"/>
      <c r="DG695" s="72"/>
      <c r="DH695" s="78">
        <f t="shared" si="435"/>
        <v>92.367179999999991</v>
      </c>
      <c r="DJ695" s="77">
        <f t="shared" si="412"/>
        <v>7.6328200000000095</v>
      </c>
      <c r="DK695" s="72"/>
      <c r="DL695" s="51" t="s">
        <v>827</v>
      </c>
      <c r="DO695" s="358">
        <v>6.78</v>
      </c>
      <c r="DP695" s="72"/>
      <c r="DQ695" s="374"/>
      <c r="DR695" s="72"/>
      <c r="DU695" s="52"/>
      <c r="DX695" s="75">
        <f t="shared" si="413"/>
        <v>77.734970365014931</v>
      </c>
      <c r="DY695" s="51">
        <f t="shared" si="414"/>
        <v>0</v>
      </c>
      <c r="DZ695" s="75">
        <f t="shared" si="415"/>
        <v>0</v>
      </c>
      <c r="EA695" s="51" t="e">
        <f t="shared" si="416"/>
        <v>#DIV/0!</v>
      </c>
      <c r="EB695" s="75">
        <f t="shared" si="417"/>
        <v>11.890045793321828</v>
      </c>
      <c r="EC695" s="51">
        <f t="shared" si="418"/>
        <v>0</v>
      </c>
      <c r="ED695" s="75">
        <f t="shared" si="419"/>
        <v>1.3749472485789866</v>
      </c>
      <c r="EE695" s="51">
        <f t="shared" si="420"/>
        <v>0</v>
      </c>
      <c r="EF695" s="75">
        <f t="shared" si="421"/>
        <v>0</v>
      </c>
      <c r="EG695" s="51" t="e">
        <f t="shared" si="422"/>
        <v>#DIV/0!</v>
      </c>
      <c r="EH695" s="75">
        <f t="shared" si="423"/>
        <v>0</v>
      </c>
      <c r="EI695" s="51" t="e">
        <f t="shared" si="424"/>
        <v>#DIV/0!</v>
      </c>
      <c r="EJ695" s="75">
        <f t="shared" si="425"/>
        <v>0</v>
      </c>
      <c r="EK695" s="51" t="e">
        <f t="shared" si="426"/>
        <v>#DIV/0!</v>
      </c>
      <c r="EL695" s="75">
        <f t="shared" si="427"/>
        <v>3.966679506725225</v>
      </c>
      <c r="EM695" s="51">
        <f t="shared" si="428"/>
        <v>0</v>
      </c>
      <c r="EN695" s="75">
        <f t="shared" si="429"/>
        <v>4.676087328854253</v>
      </c>
      <c r="EO695" s="51">
        <f t="shared" si="430"/>
        <v>0</v>
      </c>
      <c r="EP695" s="75">
        <f t="shared" si="431"/>
        <v>0</v>
      </c>
      <c r="EQ695" s="51" t="e">
        <f t="shared" si="432"/>
        <v>#DIV/0!</v>
      </c>
      <c r="ER695" s="51">
        <f t="shared" si="433"/>
        <v>100</v>
      </c>
      <c r="ES695" s="51">
        <f t="shared" si="434"/>
        <v>0</v>
      </c>
    </row>
    <row r="696" spans="1:149" x14ac:dyDescent="0.45">
      <c r="A696" s="78" t="s">
        <v>3405</v>
      </c>
      <c r="B696" s="174" t="s">
        <v>949</v>
      </c>
      <c r="C696" s="51" t="s">
        <v>3648</v>
      </c>
      <c r="D696" s="51" t="s">
        <v>3674</v>
      </c>
      <c r="E696" s="78" t="s">
        <v>637</v>
      </c>
      <c r="F696" s="78" t="s">
        <v>1576</v>
      </c>
      <c r="G696" s="72" t="s">
        <v>3367</v>
      </c>
      <c r="H696" s="78" t="s">
        <v>1100</v>
      </c>
      <c r="I696" s="78">
        <v>110</v>
      </c>
      <c r="J696" s="300">
        <v>213</v>
      </c>
      <c r="K696" s="78">
        <v>2</v>
      </c>
      <c r="L696" s="300">
        <v>927</v>
      </c>
      <c r="M696" s="72"/>
      <c r="N696" s="51" t="s">
        <v>3445</v>
      </c>
      <c r="O696" s="78" t="s">
        <v>3499</v>
      </c>
      <c r="P696" s="72" t="s">
        <v>1374</v>
      </c>
      <c r="R696" s="122">
        <v>-1.35</v>
      </c>
      <c r="S696" s="120"/>
      <c r="AA696" s="195"/>
      <c r="AB696" s="195"/>
      <c r="AC696" s="195"/>
      <c r="AD696" s="72"/>
      <c r="AE696" s="316">
        <v>1</v>
      </c>
      <c r="AF696" s="195"/>
      <c r="AG696" s="195">
        <v>0</v>
      </c>
      <c r="AH696" s="72"/>
      <c r="AR696" s="53">
        <v>0.879</v>
      </c>
      <c r="AT696" s="77"/>
      <c r="AU696" s="276">
        <v>2130</v>
      </c>
      <c r="AW696" s="276">
        <v>1872.27</v>
      </c>
      <c r="BB696" s="80" t="s">
        <v>722</v>
      </c>
      <c r="BC696" s="270" t="s">
        <v>1126</v>
      </c>
      <c r="BD696" s="72">
        <v>71.747699999999995</v>
      </c>
      <c r="BE696" s="72"/>
      <c r="BF696" s="72"/>
      <c r="BG696" s="72"/>
      <c r="BH696" s="72">
        <v>10.916700000000001</v>
      </c>
      <c r="BI696" s="72"/>
      <c r="BJ696" s="72">
        <v>0.35</v>
      </c>
      <c r="BK696" s="72"/>
      <c r="BL696" s="72"/>
      <c r="BM696" s="72"/>
      <c r="BN696" s="72">
        <v>1.57</v>
      </c>
      <c r="BO696" s="72"/>
      <c r="BP696" s="72"/>
      <c r="BQ696" s="72"/>
      <c r="BR696" s="72"/>
      <c r="BS696" s="72"/>
      <c r="BT696" s="72"/>
      <c r="BU696" s="72"/>
      <c r="BV696" s="72"/>
      <c r="BW696" s="72"/>
      <c r="BX696" s="72"/>
      <c r="BY696" s="72"/>
      <c r="BZ696" s="72">
        <v>3.70966</v>
      </c>
      <c r="CA696" s="72"/>
      <c r="CB696" s="72">
        <v>4.0418599999999998</v>
      </c>
      <c r="CC696" s="72"/>
      <c r="CD696" s="72"/>
      <c r="CE696" s="72"/>
      <c r="CF696" s="72"/>
      <c r="CG696" s="72"/>
      <c r="CH696" s="72"/>
      <c r="CI696" s="72"/>
      <c r="CJ696" s="72"/>
      <c r="CK696" s="72"/>
      <c r="CL696" s="72"/>
      <c r="CM696" s="72"/>
      <c r="CN696" s="72"/>
      <c r="CO696" s="72"/>
      <c r="CP696" s="72"/>
      <c r="CQ696" s="72"/>
      <c r="CR696" s="72"/>
      <c r="CS696" s="72"/>
      <c r="CT696" s="72"/>
      <c r="CU696" s="72"/>
      <c r="CV696" s="72"/>
      <c r="CW696" s="72"/>
      <c r="CX696" s="72"/>
      <c r="CY696" s="72"/>
      <c r="CZ696" s="72"/>
      <c r="DA696" s="72"/>
      <c r="DB696" s="72"/>
      <c r="DC696" s="72"/>
      <c r="DD696" s="72"/>
      <c r="DE696" s="72"/>
      <c r="DF696" s="72"/>
      <c r="DG696" s="72"/>
      <c r="DH696" s="78">
        <f t="shared" si="435"/>
        <v>92.335919999999987</v>
      </c>
      <c r="DJ696" s="77">
        <f t="shared" si="412"/>
        <v>7.6640800000000127</v>
      </c>
      <c r="DK696" s="72"/>
      <c r="DL696" s="51" t="s">
        <v>827</v>
      </c>
      <c r="DO696" s="358">
        <v>6.78</v>
      </c>
      <c r="DP696" s="72"/>
      <c r="DQ696" s="374"/>
      <c r="DR696" s="72"/>
      <c r="DU696" s="52"/>
      <c r="DX696" s="75">
        <f t="shared" si="413"/>
        <v>77.702913449067282</v>
      </c>
      <c r="DY696" s="51">
        <f t="shared" si="414"/>
        <v>0</v>
      </c>
      <c r="DZ696" s="75">
        <f t="shared" si="415"/>
        <v>0</v>
      </c>
      <c r="EA696" s="51" t="e">
        <f t="shared" si="416"/>
        <v>#DIV/0!</v>
      </c>
      <c r="EB696" s="75">
        <f t="shared" si="417"/>
        <v>11.822809584828962</v>
      </c>
      <c r="EC696" s="51">
        <f t="shared" si="418"/>
        <v>0</v>
      </c>
      <c r="ED696" s="75">
        <f t="shared" si="419"/>
        <v>1.7003133775024932</v>
      </c>
      <c r="EE696" s="51">
        <f t="shared" si="420"/>
        <v>0</v>
      </c>
      <c r="EF696" s="75">
        <f t="shared" si="421"/>
        <v>0</v>
      </c>
      <c r="EG696" s="51" t="e">
        <f t="shared" si="422"/>
        <v>#DIV/0!</v>
      </c>
      <c r="EH696" s="75">
        <f t="shared" si="423"/>
        <v>0</v>
      </c>
      <c r="EI696" s="51" t="e">
        <f t="shared" si="424"/>
        <v>#DIV/0!</v>
      </c>
      <c r="EJ696" s="75">
        <f t="shared" si="425"/>
        <v>0</v>
      </c>
      <c r="EK696" s="51" t="e">
        <f t="shared" si="426"/>
        <v>#DIV/0!</v>
      </c>
      <c r="EL696" s="75">
        <f t="shared" si="427"/>
        <v>4.0175697605005727</v>
      </c>
      <c r="EM696" s="51">
        <f t="shared" si="428"/>
        <v>0</v>
      </c>
      <c r="EN696" s="75">
        <f t="shared" si="429"/>
        <v>4.3773430751542852</v>
      </c>
      <c r="EO696" s="51">
        <f t="shared" si="430"/>
        <v>0</v>
      </c>
      <c r="EP696" s="75">
        <f t="shared" si="431"/>
        <v>0</v>
      </c>
      <c r="EQ696" s="51" t="e">
        <f t="shared" si="432"/>
        <v>#DIV/0!</v>
      </c>
      <c r="ER696" s="51">
        <f t="shared" si="433"/>
        <v>100</v>
      </c>
      <c r="ES696" s="51">
        <f t="shared" si="434"/>
        <v>0</v>
      </c>
    </row>
    <row r="697" spans="1:149" x14ac:dyDescent="0.45">
      <c r="A697" s="78" t="s">
        <v>3405</v>
      </c>
      <c r="B697" s="174" t="s">
        <v>949</v>
      </c>
      <c r="C697" s="51" t="s">
        <v>3648</v>
      </c>
      <c r="D697" s="51" t="s">
        <v>3674</v>
      </c>
      <c r="E697" s="78" t="s">
        <v>637</v>
      </c>
      <c r="F697" s="78" t="s">
        <v>1577</v>
      </c>
      <c r="G697" s="72" t="s">
        <v>3367</v>
      </c>
      <c r="H697" s="78" t="s">
        <v>1100</v>
      </c>
      <c r="I697" s="78">
        <v>110</v>
      </c>
      <c r="J697" s="300">
        <v>213</v>
      </c>
      <c r="K697" s="78">
        <v>2</v>
      </c>
      <c r="L697" s="300">
        <v>927</v>
      </c>
      <c r="M697" s="72"/>
      <c r="N697" s="51" t="s">
        <v>3445</v>
      </c>
      <c r="O697" s="78" t="s">
        <v>3499</v>
      </c>
      <c r="P697" s="72" t="s">
        <v>1374</v>
      </c>
      <c r="R697" s="122">
        <v>-1.35</v>
      </c>
      <c r="S697" s="120"/>
      <c r="AA697" s="195"/>
      <c r="AB697" s="195"/>
      <c r="AC697" s="195"/>
      <c r="AD697" s="72"/>
      <c r="AE697" s="316">
        <v>1</v>
      </c>
      <c r="AF697" s="195"/>
      <c r="AG697" s="195">
        <v>0</v>
      </c>
      <c r="AH697" s="72"/>
      <c r="AR697" s="53">
        <v>0.879</v>
      </c>
      <c r="AT697" s="77"/>
      <c r="AU697" s="276">
        <v>2130</v>
      </c>
      <c r="AW697" s="276">
        <v>1872.27</v>
      </c>
      <c r="BB697" s="80" t="s">
        <v>722</v>
      </c>
      <c r="BC697" s="270" t="s">
        <v>1126</v>
      </c>
      <c r="BD697" s="72">
        <v>71.5625</v>
      </c>
      <c r="BE697" s="72"/>
      <c r="BF697" s="72"/>
      <c r="BG697" s="72"/>
      <c r="BH697" s="72">
        <v>10.9392</v>
      </c>
      <c r="BI697" s="72"/>
      <c r="BJ697" s="72">
        <v>0.5</v>
      </c>
      <c r="BK697" s="72"/>
      <c r="BL697" s="72"/>
      <c r="BM697" s="72"/>
      <c r="BN697" s="72">
        <v>2.0499999999999998</v>
      </c>
      <c r="BO697" s="72"/>
      <c r="BP697" s="72"/>
      <c r="BQ697" s="72"/>
      <c r="BR697" s="72"/>
      <c r="BS697" s="72"/>
      <c r="BT697" s="72"/>
      <c r="BU697" s="72"/>
      <c r="BV697" s="72"/>
      <c r="BW697" s="72"/>
      <c r="BX697" s="72"/>
      <c r="BY697" s="72"/>
      <c r="BZ697" s="72">
        <v>3.3751500000000001</v>
      </c>
      <c r="CA697" s="72"/>
      <c r="CB697" s="72">
        <v>4.1149100000000001</v>
      </c>
      <c r="CC697" s="72"/>
      <c r="CD697" s="72"/>
      <c r="CE697" s="72"/>
      <c r="CF697" s="72"/>
      <c r="CG697" s="72"/>
      <c r="CH697" s="72"/>
      <c r="CI697" s="72"/>
      <c r="CJ697" s="72"/>
      <c r="CK697" s="72"/>
      <c r="CL697" s="72"/>
      <c r="CM697" s="72"/>
      <c r="CN697" s="72"/>
      <c r="CO697" s="72"/>
      <c r="CP697" s="72"/>
      <c r="CQ697" s="72"/>
      <c r="CR697" s="72"/>
      <c r="CS697" s="72"/>
      <c r="CT697" s="72"/>
      <c r="CU697" s="72"/>
      <c r="CV697" s="72"/>
      <c r="CW697" s="72"/>
      <c r="CX697" s="72"/>
      <c r="CY697" s="72"/>
      <c r="CZ697" s="72"/>
      <c r="DA697" s="72"/>
      <c r="DB697" s="72"/>
      <c r="DC697" s="72"/>
      <c r="DD697" s="72"/>
      <c r="DE697" s="72"/>
      <c r="DF697" s="72"/>
      <c r="DG697" s="72"/>
      <c r="DH697" s="78">
        <f t="shared" si="435"/>
        <v>92.541759999999996</v>
      </c>
      <c r="DJ697" s="77">
        <f t="shared" si="412"/>
        <v>7.4582400000000035</v>
      </c>
      <c r="DK697" s="72"/>
      <c r="DL697" s="51" t="s">
        <v>827</v>
      </c>
      <c r="DO697" s="358">
        <v>6.62</v>
      </c>
      <c r="DP697" s="72"/>
      <c r="DQ697" s="374"/>
      <c r="DR697" s="72"/>
      <c r="DU697" s="52"/>
      <c r="DX697" s="75">
        <f t="shared" si="413"/>
        <v>77.329953525846065</v>
      </c>
      <c r="DY697" s="51">
        <f t="shared" si="414"/>
        <v>0</v>
      </c>
      <c r="DZ697" s="75">
        <f t="shared" si="415"/>
        <v>0</v>
      </c>
      <c r="EA697" s="51" t="e">
        <f t="shared" si="416"/>
        <v>#DIV/0!</v>
      </c>
      <c r="EB697" s="75">
        <f t="shared" si="417"/>
        <v>11.820825538654118</v>
      </c>
      <c r="EC697" s="51">
        <f t="shared" si="418"/>
        <v>0</v>
      </c>
      <c r="ED697" s="75">
        <f t="shared" si="419"/>
        <v>2.2152161359368998</v>
      </c>
      <c r="EE697" s="51">
        <f t="shared" si="420"/>
        <v>0</v>
      </c>
      <c r="EF697" s="75">
        <f t="shared" si="421"/>
        <v>0</v>
      </c>
      <c r="EG697" s="51" t="e">
        <f t="shared" si="422"/>
        <v>#DIV/0!</v>
      </c>
      <c r="EH697" s="75">
        <f t="shared" si="423"/>
        <v>0</v>
      </c>
      <c r="EI697" s="51" t="e">
        <f t="shared" si="424"/>
        <v>#DIV/0!</v>
      </c>
      <c r="EJ697" s="75">
        <f t="shared" si="425"/>
        <v>0</v>
      </c>
      <c r="EK697" s="51" t="e">
        <f t="shared" si="426"/>
        <v>#DIV/0!</v>
      </c>
      <c r="EL697" s="75">
        <f t="shared" si="427"/>
        <v>3.6471642640036239</v>
      </c>
      <c r="EM697" s="51">
        <f t="shared" si="428"/>
        <v>0</v>
      </c>
      <c r="EN697" s="75">
        <f t="shared" si="429"/>
        <v>4.4465439170381034</v>
      </c>
      <c r="EO697" s="51">
        <f t="shared" si="430"/>
        <v>0</v>
      </c>
      <c r="EP697" s="75">
        <f t="shared" si="431"/>
        <v>0</v>
      </c>
      <c r="EQ697" s="51" t="e">
        <f t="shared" si="432"/>
        <v>#DIV/0!</v>
      </c>
      <c r="ER697" s="51">
        <f t="shared" si="433"/>
        <v>100</v>
      </c>
      <c r="ES697" s="51">
        <f t="shared" si="434"/>
        <v>0</v>
      </c>
    </row>
    <row r="698" spans="1:149" x14ac:dyDescent="0.45">
      <c r="A698" s="78" t="s">
        <v>3405</v>
      </c>
      <c r="B698" s="174" t="s">
        <v>949</v>
      </c>
      <c r="C698" s="51" t="s">
        <v>3648</v>
      </c>
      <c r="D698" s="51" t="s">
        <v>3673</v>
      </c>
      <c r="E698" s="78" t="s">
        <v>637</v>
      </c>
      <c r="F698" s="78" t="s">
        <v>1578</v>
      </c>
      <c r="G698" s="72" t="s">
        <v>3367</v>
      </c>
      <c r="H698" s="78" t="s">
        <v>1100</v>
      </c>
      <c r="I698" s="78">
        <v>110</v>
      </c>
      <c r="J698" s="300">
        <v>213</v>
      </c>
      <c r="K698" s="78">
        <v>2</v>
      </c>
      <c r="L698" s="300">
        <v>927</v>
      </c>
      <c r="M698" s="72"/>
      <c r="N698" s="51" t="s">
        <v>3445</v>
      </c>
      <c r="O698" s="78" t="s">
        <v>3499</v>
      </c>
      <c r="P698" s="72" t="s">
        <v>1374</v>
      </c>
      <c r="R698" s="122">
        <v>-1.35</v>
      </c>
      <c r="S698" s="120"/>
      <c r="AA698" s="195"/>
      <c r="AB698" s="195"/>
      <c r="AC698" s="195"/>
      <c r="AD698" s="72"/>
      <c r="AE698" s="316">
        <v>1</v>
      </c>
      <c r="AF698" s="195"/>
      <c r="AG698" s="195">
        <v>0</v>
      </c>
      <c r="AH698" s="72"/>
      <c r="AR698" s="53">
        <v>0.879</v>
      </c>
      <c r="AT698" s="77"/>
      <c r="AU698" s="276">
        <v>2130</v>
      </c>
      <c r="AW698" s="276">
        <v>1872.27</v>
      </c>
      <c r="BB698" s="80" t="s">
        <v>722</v>
      </c>
      <c r="BC698" s="270" t="s">
        <v>1126</v>
      </c>
      <c r="BD698" s="72">
        <v>68.2256</v>
      </c>
      <c r="BE698" s="72"/>
      <c r="BF698" s="72">
        <v>0.36</v>
      </c>
      <c r="BG698" s="72"/>
      <c r="BH698" s="72">
        <v>11.8697</v>
      </c>
      <c r="BI698" s="72"/>
      <c r="BJ698" s="72">
        <v>0.79</v>
      </c>
      <c r="BK698" s="72"/>
      <c r="BL698" s="72"/>
      <c r="BM698" s="72"/>
      <c r="BN698" s="72">
        <v>1.95</v>
      </c>
      <c r="BO698" s="72"/>
      <c r="BP698" s="72"/>
      <c r="BQ698" s="72"/>
      <c r="BR698" s="72"/>
      <c r="BS698" s="72"/>
      <c r="BT698" s="72"/>
      <c r="BU698" s="72"/>
      <c r="BV698" s="72"/>
      <c r="BW698" s="72"/>
      <c r="BX698" s="72">
        <v>0.31504399999999999</v>
      </c>
      <c r="BY698" s="72"/>
      <c r="BZ698" s="72">
        <v>5.0685000000000002</v>
      </c>
      <c r="CA698" s="72"/>
      <c r="CB698" s="72">
        <v>4.2160299999999999</v>
      </c>
      <c r="CC698" s="72"/>
      <c r="CD698" s="72"/>
      <c r="CE698" s="72"/>
      <c r="CF698" s="72"/>
      <c r="CG698" s="72"/>
      <c r="CH698" s="72"/>
      <c r="CI698" s="72"/>
      <c r="CJ698" s="72"/>
      <c r="CK698" s="72"/>
      <c r="CL698" s="72"/>
      <c r="CM698" s="72"/>
      <c r="CN698" s="72"/>
      <c r="CO698" s="72"/>
      <c r="CP698" s="72"/>
      <c r="CQ698" s="72"/>
      <c r="CR698" s="72"/>
      <c r="CS698" s="72"/>
      <c r="CT698" s="72"/>
      <c r="CU698" s="72"/>
      <c r="CV698" s="72"/>
      <c r="CW698" s="72"/>
      <c r="CX698" s="72"/>
      <c r="CY698" s="72"/>
      <c r="CZ698" s="72"/>
      <c r="DA698" s="72"/>
      <c r="DB698" s="72"/>
      <c r="DC698" s="72"/>
      <c r="DD698" s="72"/>
      <c r="DE698" s="72"/>
      <c r="DF698" s="72"/>
      <c r="DG698" s="72"/>
      <c r="DH698" s="78">
        <f t="shared" si="435"/>
        <v>92.794874000000007</v>
      </c>
      <c r="DJ698" s="77">
        <f t="shared" si="412"/>
        <v>7.2051259999999928</v>
      </c>
      <c r="DK698" s="72"/>
      <c r="DL698" s="51" t="s">
        <v>827</v>
      </c>
      <c r="DO698" s="358">
        <v>6.45</v>
      </c>
      <c r="DP698" s="72"/>
      <c r="DQ698" s="374"/>
      <c r="DR698" s="72"/>
      <c r="DU698" s="52"/>
      <c r="DX698" s="75">
        <f t="shared" si="413"/>
        <v>73.523026713738517</v>
      </c>
      <c r="DY698" s="51">
        <f t="shared" si="414"/>
        <v>0</v>
      </c>
      <c r="DZ698" s="75">
        <f t="shared" si="415"/>
        <v>0.38795246383975907</v>
      </c>
      <c r="EA698" s="51">
        <f t="shared" si="416"/>
        <v>0</v>
      </c>
      <c r="EB698" s="75">
        <f t="shared" si="417"/>
        <v>12.791331555663298</v>
      </c>
      <c r="EC698" s="51">
        <f t="shared" si="418"/>
        <v>0</v>
      </c>
      <c r="ED698" s="75">
        <f t="shared" si="419"/>
        <v>2.1014091791320282</v>
      </c>
      <c r="EE698" s="51">
        <f t="shared" si="420"/>
        <v>0</v>
      </c>
      <c r="EF698" s="75">
        <f t="shared" si="421"/>
        <v>0</v>
      </c>
      <c r="EG698" s="51" t="e">
        <f t="shared" si="422"/>
        <v>#DIV/0!</v>
      </c>
      <c r="EH698" s="75">
        <f t="shared" si="423"/>
        <v>0</v>
      </c>
      <c r="EI698" s="51" t="e">
        <f t="shared" si="424"/>
        <v>#DIV/0!</v>
      </c>
      <c r="EJ698" s="75">
        <f t="shared" si="425"/>
        <v>0.33950582227203624</v>
      </c>
      <c r="EK698" s="51">
        <f t="shared" si="426"/>
        <v>0</v>
      </c>
      <c r="EL698" s="75">
        <f t="shared" si="427"/>
        <v>5.4620473971439409</v>
      </c>
      <c r="EM698" s="51">
        <f t="shared" si="428"/>
        <v>0</v>
      </c>
      <c r="EN698" s="75">
        <f t="shared" si="429"/>
        <v>4.5433867392287208</v>
      </c>
      <c r="EO698" s="51">
        <f t="shared" si="430"/>
        <v>0</v>
      </c>
      <c r="EP698" s="75">
        <f t="shared" si="431"/>
        <v>0</v>
      </c>
      <c r="EQ698" s="51" t="e">
        <f t="shared" si="432"/>
        <v>#DIV/0!</v>
      </c>
      <c r="ER698" s="51">
        <f t="shared" si="433"/>
        <v>100</v>
      </c>
      <c r="ES698" s="51">
        <f t="shared" si="434"/>
        <v>0</v>
      </c>
    </row>
    <row r="699" spans="1:149" x14ac:dyDescent="0.45">
      <c r="A699" s="78" t="s">
        <v>3405</v>
      </c>
      <c r="B699" s="174" t="s">
        <v>949</v>
      </c>
      <c r="C699" s="51" t="s">
        <v>3648</v>
      </c>
      <c r="D699" s="51" t="s">
        <v>3587</v>
      </c>
      <c r="E699" s="78" t="s">
        <v>637</v>
      </c>
      <c r="F699" s="78" t="s">
        <v>1579</v>
      </c>
      <c r="G699" s="72" t="s">
        <v>3367</v>
      </c>
      <c r="H699" s="78" t="s">
        <v>1100</v>
      </c>
      <c r="I699" s="78">
        <v>110</v>
      </c>
      <c r="J699" s="300">
        <v>213</v>
      </c>
      <c r="K699" s="78">
        <v>2</v>
      </c>
      <c r="L699" s="300">
        <v>927</v>
      </c>
      <c r="M699" s="72"/>
      <c r="N699" s="51" t="s">
        <v>3445</v>
      </c>
      <c r="O699" s="78" t="s">
        <v>3499</v>
      </c>
      <c r="P699" s="72" t="s">
        <v>1374</v>
      </c>
      <c r="R699" s="122">
        <v>-1.35</v>
      </c>
      <c r="S699" s="120"/>
      <c r="AA699" s="195"/>
      <c r="AB699" s="195"/>
      <c r="AC699" s="195"/>
      <c r="AD699" s="72"/>
      <c r="AE699" s="316">
        <v>1</v>
      </c>
      <c r="AF699" s="195"/>
      <c r="AG699" s="195">
        <v>0</v>
      </c>
      <c r="AH699" s="72"/>
      <c r="AR699" s="53">
        <v>0.879</v>
      </c>
      <c r="AT699" s="77"/>
      <c r="AU699" s="276">
        <v>2130</v>
      </c>
      <c r="AW699" s="276">
        <v>1872.27</v>
      </c>
      <c r="BB699" s="80" t="s">
        <v>722</v>
      </c>
      <c r="BC699" s="270" t="s">
        <v>1126</v>
      </c>
      <c r="BD699" s="72">
        <v>72.548500000000004</v>
      </c>
      <c r="BE699" s="72"/>
      <c r="BF699" s="72">
        <v>0.15</v>
      </c>
      <c r="BG699" s="72"/>
      <c r="BH699" s="72">
        <v>11.824400000000001</v>
      </c>
      <c r="BI699" s="72"/>
      <c r="BJ699" s="72">
        <v>0.03</v>
      </c>
      <c r="BK699" s="72"/>
      <c r="BL699" s="72"/>
      <c r="BM699" s="72"/>
      <c r="BN699" s="72">
        <v>0.48</v>
      </c>
      <c r="BO699" s="72"/>
      <c r="BP699" s="72"/>
      <c r="BQ699" s="72"/>
      <c r="BR699" s="72">
        <v>0.202598</v>
      </c>
      <c r="BS699" s="72"/>
      <c r="BT699" s="72"/>
      <c r="BU699" s="72"/>
      <c r="BV699" s="72"/>
      <c r="BW699" s="72"/>
      <c r="BX699" s="72">
        <v>1.17875</v>
      </c>
      <c r="BY699" s="72"/>
      <c r="BZ699" s="72">
        <v>3.1218499999999998</v>
      </c>
      <c r="CA699" s="72"/>
      <c r="CB699" s="72">
        <v>2.5785200000000001</v>
      </c>
      <c r="CC699" s="72"/>
      <c r="CD699" s="72"/>
      <c r="CE699" s="72"/>
      <c r="CF699" s="72"/>
      <c r="CG699" s="72"/>
      <c r="CH699" s="72"/>
      <c r="CI699" s="72"/>
      <c r="CJ699" s="72"/>
      <c r="CK699" s="72"/>
      <c r="CL699" s="72"/>
      <c r="CM699" s="72"/>
      <c r="CN699" s="72"/>
      <c r="CO699" s="72"/>
      <c r="CP699" s="72"/>
      <c r="CQ699" s="72"/>
      <c r="CR699" s="72"/>
      <c r="CS699" s="72"/>
      <c r="CT699" s="72"/>
      <c r="CU699" s="72"/>
      <c r="CV699" s="72"/>
      <c r="CW699" s="72"/>
      <c r="CX699" s="72"/>
      <c r="CY699" s="72"/>
      <c r="CZ699" s="72"/>
      <c r="DA699" s="72"/>
      <c r="DB699" s="72"/>
      <c r="DC699" s="72"/>
      <c r="DD699" s="72"/>
      <c r="DE699" s="72"/>
      <c r="DF699" s="72"/>
      <c r="DG699" s="72"/>
      <c r="DH699" s="78">
        <f t="shared" si="435"/>
        <v>92.114617999999993</v>
      </c>
      <c r="DJ699" s="77">
        <f t="shared" si="412"/>
        <v>7.885382000000007</v>
      </c>
      <c r="DK699" s="72"/>
      <c r="DL699" s="51" t="s">
        <v>827</v>
      </c>
      <c r="DO699" s="358">
        <v>6.95</v>
      </c>
      <c r="DP699" s="72"/>
      <c r="DQ699" s="374"/>
      <c r="DR699" s="72"/>
      <c r="DU699" s="52"/>
      <c r="DX699" s="75">
        <f t="shared" si="413"/>
        <v>78.758943558773709</v>
      </c>
      <c r="DY699" s="51">
        <f t="shared" si="414"/>
        <v>0</v>
      </c>
      <c r="DZ699" s="75">
        <f t="shared" si="415"/>
        <v>0.16284060364881503</v>
      </c>
      <c r="EA699" s="51">
        <f t="shared" si="416"/>
        <v>0</v>
      </c>
      <c r="EB699" s="75">
        <f t="shared" si="417"/>
        <v>12.836616225233655</v>
      </c>
      <c r="EC699" s="51">
        <f t="shared" si="418"/>
        <v>0</v>
      </c>
      <c r="ED699" s="75">
        <f t="shared" si="419"/>
        <v>0.52108993167620798</v>
      </c>
      <c r="EE699" s="51">
        <f t="shared" si="420"/>
        <v>0</v>
      </c>
      <c r="EF699" s="75">
        <f t="shared" si="421"/>
        <v>0</v>
      </c>
      <c r="EG699" s="51" t="e">
        <f t="shared" si="422"/>
        <v>#DIV/0!</v>
      </c>
      <c r="EH699" s="75">
        <f t="shared" si="423"/>
        <v>0.21994120412028415</v>
      </c>
      <c r="EI699" s="51">
        <f t="shared" si="424"/>
        <v>0</v>
      </c>
      <c r="EJ699" s="75">
        <f t="shared" si="425"/>
        <v>1.2796557436736047</v>
      </c>
      <c r="EK699" s="51">
        <f t="shared" si="426"/>
        <v>0</v>
      </c>
      <c r="EL699" s="75">
        <f t="shared" si="427"/>
        <v>3.3890929233403542</v>
      </c>
      <c r="EM699" s="51">
        <f t="shared" si="428"/>
        <v>0</v>
      </c>
      <c r="EN699" s="75">
        <f t="shared" si="429"/>
        <v>2.7992516888036167</v>
      </c>
      <c r="EO699" s="51">
        <f t="shared" si="430"/>
        <v>0</v>
      </c>
      <c r="EP699" s="75">
        <f t="shared" si="431"/>
        <v>0</v>
      </c>
      <c r="EQ699" s="51" t="e">
        <f t="shared" si="432"/>
        <v>#DIV/0!</v>
      </c>
      <c r="ER699" s="51">
        <f t="shared" si="433"/>
        <v>100</v>
      </c>
      <c r="ES699" s="51">
        <f t="shared" si="434"/>
        <v>0</v>
      </c>
    </row>
    <row r="700" spans="1:149" s="43" customFormat="1" ht="14.65" thickBot="1" x14ac:dyDescent="0.5">
      <c r="A700" s="89" t="s">
        <v>3405</v>
      </c>
      <c r="B700" s="86" t="s">
        <v>949</v>
      </c>
      <c r="C700" s="43" t="s">
        <v>3648</v>
      </c>
      <c r="D700" s="43" t="s">
        <v>3672</v>
      </c>
      <c r="E700" s="89" t="s">
        <v>637</v>
      </c>
      <c r="F700" s="89" t="s">
        <v>1725</v>
      </c>
      <c r="G700" s="90" t="s">
        <v>3367</v>
      </c>
      <c r="H700" s="89" t="s">
        <v>1100</v>
      </c>
      <c r="I700" s="89">
        <v>110</v>
      </c>
      <c r="J700" s="301">
        <v>213</v>
      </c>
      <c r="K700" s="89">
        <v>2</v>
      </c>
      <c r="L700" s="301">
        <v>927</v>
      </c>
      <c r="M700" s="90"/>
      <c r="N700" s="43" t="s">
        <v>3445</v>
      </c>
      <c r="O700" s="89" t="s">
        <v>3499</v>
      </c>
      <c r="P700" s="90" t="s">
        <v>1374</v>
      </c>
      <c r="Q700" s="123"/>
      <c r="R700" s="123">
        <v>-1.35</v>
      </c>
      <c r="S700" s="154"/>
      <c r="AA700" s="196"/>
      <c r="AB700" s="196"/>
      <c r="AC700" s="196"/>
      <c r="AD700" s="90"/>
      <c r="AE700" s="317">
        <v>1</v>
      </c>
      <c r="AF700" s="196"/>
      <c r="AG700" s="196">
        <v>0</v>
      </c>
      <c r="AH700" s="90"/>
      <c r="AQ700" s="86"/>
      <c r="AR700" s="58">
        <v>0.879</v>
      </c>
      <c r="AS700" s="58"/>
      <c r="AT700" s="91"/>
      <c r="AU700" s="277">
        <v>2130</v>
      </c>
      <c r="AW700" s="277">
        <v>1872.27</v>
      </c>
      <c r="AY700" s="308"/>
      <c r="BA700" s="86"/>
      <c r="BB700" s="85" t="s">
        <v>722</v>
      </c>
      <c r="BC700" s="271" t="s">
        <v>1126</v>
      </c>
      <c r="BD700" s="90">
        <v>67.401799999999994</v>
      </c>
      <c r="BE700" s="90"/>
      <c r="BF700" s="90">
        <v>0.08</v>
      </c>
      <c r="BG700" s="90"/>
      <c r="BH700" s="90">
        <v>14.8879</v>
      </c>
      <c r="BI700" s="90"/>
      <c r="BJ700" s="90">
        <v>3.2000000000000001E-2</v>
      </c>
      <c r="BK700" s="90"/>
      <c r="BL700" s="90"/>
      <c r="BM700" s="90"/>
      <c r="BN700" s="90">
        <v>0.36</v>
      </c>
      <c r="BO700" s="90"/>
      <c r="BP700" s="90"/>
      <c r="BQ700" s="90"/>
      <c r="BR700" s="90"/>
      <c r="BS700" s="90"/>
      <c r="BT700" s="90"/>
      <c r="BU700" s="90"/>
      <c r="BV700" s="90"/>
      <c r="BW700" s="90"/>
      <c r="BX700" s="90">
        <v>0.18046000000000001</v>
      </c>
      <c r="BY700" s="90"/>
      <c r="BZ700" s="90">
        <v>3.9249999999999998</v>
      </c>
      <c r="CA700" s="90"/>
      <c r="CB700" s="90">
        <v>3.36558</v>
      </c>
      <c r="CC700" s="90"/>
      <c r="CD700" s="90"/>
      <c r="CE700" s="90"/>
      <c r="CF700" s="90"/>
      <c r="CG700" s="90"/>
      <c r="CH700" s="90"/>
      <c r="CI700" s="90"/>
      <c r="CJ700" s="90"/>
      <c r="CK700" s="90"/>
      <c r="CL700" s="90"/>
      <c r="CM700" s="90"/>
      <c r="CN700" s="90"/>
      <c r="CO700" s="90"/>
      <c r="CP700" s="90"/>
      <c r="CQ700" s="90"/>
      <c r="CR700" s="90"/>
      <c r="CS700" s="90"/>
      <c r="CT700" s="90"/>
      <c r="CU700" s="90"/>
      <c r="CV700" s="90"/>
      <c r="CW700" s="90"/>
      <c r="CX700" s="90"/>
      <c r="CY700" s="90"/>
      <c r="CZ700" s="90"/>
      <c r="DA700" s="90"/>
      <c r="DB700" s="90"/>
      <c r="DC700" s="90"/>
      <c r="DD700" s="90"/>
      <c r="DE700" s="90"/>
      <c r="DF700" s="90"/>
      <c r="DG700" s="90"/>
      <c r="DH700" s="89">
        <f t="shared" si="435"/>
        <v>90.232739999999978</v>
      </c>
      <c r="DJ700" s="91">
        <f t="shared" si="412"/>
        <v>9.7672600000000216</v>
      </c>
      <c r="DK700" s="90"/>
      <c r="DL700" s="43" t="s">
        <v>827</v>
      </c>
      <c r="DO700" s="359">
        <v>8.5719999999999992</v>
      </c>
      <c r="DP700" s="90"/>
      <c r="DQ700" s="375"/>
      <c r="DR700" s="90"/>
      <c r="DS700" s="308"/>
      <c r="DU700" s="59"/>
      <c r="DW700" s="86"/>
      <c r="DX700" s="298">
        <f t="shared" si="413"/>
        <v>74.697720583460068</v>
      </c>
      <c r="DY700" s="43">
        <f t="shared" si="414"/>
        <v>0</v>
      </c>
      <c r="DZ700" s="298">
        <f t="shared" si="415"/>
        <v>8.865961512417779E-2</v>
      </c>
      <c r="EA700" s="43">
        <f t="shared" si="416"/>
        <v>0</v>
      </c>
      <c r="EB700" s="298">
        <f t="shared" si="417"/>
        <v>16.499443550090582</v>
      </c>
      <c r="EC700" s="43">
        <f t="shared" si="418"/>
        <v>0</v>
      </c>
      <c r="ED700" s="298">
        <f t="shared" si="419"/>
        <v>0.39896826805880004</v>
      </c>
      <c r="EE700" s="43">
        <f t="shared" si="420"/>
        <v>0</v>
      </c>
      <c r="EF700" s="298">
        <f t="shared" si="421"/>
        <v>0</v>
      </c>
      <c r="EG700" s="43" t="e">
        <f t="shared" si="422"/>
        <v>#DIV/0!</v>
      </c>
      <c r="EH700" s="298">
        <f t="shared" si="423"/>
        <v>0</v>
      </c>
      <c r="EI700" s="43" t="e">
        <f t="shared" si="424"/>
        <v>#DIV/0!</v>
      </c>
      <c r="EJ700" s="298">
        <f t="shared" si="425"/>
        <v>0.19999392681636408</v>
      </c>
      <c r="EK700" s="43">
        <f t="shared" si="426"/>
        <v>0</v>
      </c>
      <c r="EL700" s="298">
        <f t="shared" si="427"/>
        <v>4.3498623670299725</v>
      </c>
      <c r="EM700" s="43">
        <f t="shared" si="428"/>
        <v>0</v>
      </c>
      <c r="EN700" s="298">
        <f t="shared" si="429"/>
        <v>3.7298878433703782</v>
      </c>
      <c r="EO700" s="43">
        <f t="shared" si="430"/>
        <v>0</v>
      </c>
      <c r="EP700" s="298">
        <f t="shared" si="431"/>
        <v>0</v>
      </c>
      <c r="EQ700" s="43" t="e">
        <f t="shared" si="432"/>
        <v>#DIV/0!</v>
      </c>
      <c r="ER700" s="43">
        <f t="shared" si="433"/>
        <v>100</v>
      </c>
      <c r="ES700" s="43">
        <f t="shared" si="434"/>
        <v>0</v>
      </c>
    </row>
    <row r="701" spans="1:149" x14ac:dyDescent="0.45">
      <c r="A701" s="78" t="s">
        <v>1447</v>
      </c>
      <c r="B701" s="174" t="s">
        <v>933</v>
      </c>
      <c r="C701" s="51" t="s">
        <v>3677</v>
      </c>
      <c r="D701" s="51" t="s">
        <v>3676</v>
      </c>
      <c r="E701" s="78" t="s">
        <v>637</v>
      </c>
      <c r="F701" s="78" t="s">
        <v>1726</v>
      </c>
      <c r="G701" s="72" t="s">
        <v>3367</v>
      </c>
      <c r="H701" s="78" t="s">
        <v>1101</v>
      </c>
      <c r="I701" s="78">
        <v>288</v>
      </c>
      <c r="J701" s="300">
        <v>50</v>
      </c>
      <c r="K701" s="78">
        <v>2</v>
      </c>
      <c r="L701" s="300">
        <v>1000</v>
      </c>
      <c r="M701" s="72">
        <v>10</v>
      </c>
      <c r="O701" s="78"/>
      <c r="P701" s="72" t="s">
        <v>1374</v>
      </c>
      <c r="AA701" s="195"/>
      <c r="AB701" s="195"/>
      <c r="AC701" s="195"/>
      <c r="AD701" s="72"/>
      <c r="AE701" s="316">
        <v>1</v>
      </c>
      <c r="AF701" s="195"/>
      <c r="AG701" s="195">
        <v>0</v>
      </c>
      <c r="AH701" s="72"/>
      <c r="AR701" s="53">
        <v>0.96430000000000005</v>
      </c>
      <c r="AT701" s="77"/>
      <c r="AU701" s="276">
        <v>500</v>
      </c>
      <c r="AW701" s="276">
        <v>482.15000000000003</v>
      </c>
      <c r="BB701" s="80" t="s">
        <v>722</v>
      </c>
      <c r="BC701" s="270"/>
      <c r="BD701" s="72">
        <v>74.744900000000001</v>
      </c>
      <c r="BE701" s="72"/>
      <c r="BF701" s="72"/>
      <c r="BG701" s="72"/>
      <c r="BH701" s="72">
        <v>13.7629</v>
      </c>
      <c r="BI701" s="72"/>
      <c r="BJ701" s="72"/>
      <c r="BK701" s="72"/>
      <c r="BL701" s="72"/>
      <c r="BM701" s="72"/>
      <c r="BN701" s="72"/>
      <c r="BO701" s="72"/>
      <c r="BP701" s="72"/>
      <c r="BQ701" s="72"/>
      <c r="BR701" s="72"/>
      <c r="BS701" s="72"/>
      <c r="BT701" s="72"/>
      <c r="BU701" s="72"/>
      <c r="BV701" s="72"/>
      <c r="BW701" s="72"/>
      <c r="BX701" s="72"/>
      <c r="BY701" s="72"/>
      <c r="BZ701" s="72">
        <v>6.5449299999999999</v>
      </c>
      <c r="CA701" s="72"/>
      <c r="CB701" s="72">
        <v>2.4872700000000001</v>
      </c>
      <c r="CC701" s="72"/>
      <c r="CD701" s="72"/>
      <c r="CE701" s="72"/>
      <c r="CF701" s="72"/>
      <c r="CG701" s="72"/>
      <c r="CH701" s="72"/>
      <c r="CI701" s="72"/>
      <c r="CJ701" s="72"/>
      <c r="CK701" s="72"/>
      <c r="CL701" s="72"/>
      <c r="CM701" s="72"/>
      <c r="CN701" s="72"/>
      <c r="CO701" s="72"/>
      <c r="CP701" s="72"/>
      <c r="CQ701" s="72"/>
      <c r="CR701" s="72"/>
      <c r="CS701" s="72"/>
      <c r="CT701" s="72"/>
      <c r="CU701" s="72"/>
      <c r="CV701" s="72"/>
      <c r="CW701" s="72"/>
      <c r="CX701" s="72"/>
      <c r="CY701" s="72"/>
      <c r="CZ701" s="72"/>
      <c r="DA701" s="72"/>
      <c r="DB701" s="72"/>
      <c r="DC701" s="72"/>
      <c r="DD701" s="72"/>
      <c r="DE701" s="72"/>
      <c r="DF701" s="72"/>
      <c r="DG701" s="72"/>
      <c r="DH701" s="78">
        <f t="shared" si="435"/>
        <v>97.539999999999992</v>
      </c>
      <c r="DJ701" s="77">
        <f t="shared" si="412"/>
        <v>2.460000000000008</v>
      </c>
      <c r="DK701" s="72"/>
      <c r="DL701" s="92" t="s">
        <v>3334</v>
      </c>
      <c r="DO701" s="358">
        <v>2.46</v>
      </c>
      <c r="DP701" s="72"/>
      <c r="DQ701" s="374"/>
      <c r="DR701" s="72"/>
      <c r="DU701" s="52"/>
      <c r="DX701" s="75">
        <f t="shared" si="413"/>
        <v>76.629997949559154</v>
      </c>
      <c r="DY701" s="51">
        <f t="shared" si="414"/>
        <v>0</v>
      </c>
      <c r="DZ701" s="75">
        <f t="shared" si="415"/>
        <v>0</v>
      </c>
      <c r="EA701" s="51" t="e">
        <f t="shared" si="416"/>
        <v>#DIV/0!</v>
      </c>
      <c r="EB701" s="75">
        <f t="shared" si="417"/>
        <v>14.110006151322535</v>
      </c>
      <c r="EC701" s="51">
        <f t="shared" si="418"/>
        <v>0</v>
      </c>
      <c r="ED701" s="75">
        <f t="shared" si="419"/>
        <v>0</v>
      </c>
      <c r="EE701" s="51" t="e">
        <f t="shared" si="420"/>
        <v>#DIV/0!</v>
      </c>
      <c r="EF701" s="75">
        <f t="shared" si="421"/>
        <v>0</v>
      </c>
      <c r="EG701" s="51" t="e">
        <f t="shared" si="422"/>
        <v>#DIV/0!</v>
      </c>
      <c r="EH701" s="75">
        <f t="shared" si="423"/>
        <v>0</v>
      </c>
      <c r="EI701" s="51" t="e">
        <f t="shared" si="424"/>
        <v>#DIV/0!</v>
      </c>
      <c r="EJ701" s="75">
        <f t="shared" si="425"/>
        <v>0</v>
      </c>
      <c r="EK701" s="51" t="e">
        <f t="shared" si="426"/>
        <v>#DIV/0!</v>
      </c>
      <c r="EL701" s="75">
        <f t="shared" si="427"/>
        <v>6.7099958991183106</v>
      </c>
      <c r="EM701" s="51">
        <f t="shared" si="428"/>
        <v>0</v>
      </c>
      <c r="EN701" s="75">
        <f t="shared" si="429"/>
        <v>2.5500000000000003</v>
      </c>
      <c r="EO701" s="51">
        <f t="shared" si="430"/>
        <v>0</v>
      </c>
      <c r="EP701" s="75">
        <f t="shared" si="431"/>
        <v>0</v>
      </c>
      <c r="EQ701" s="51" t="e">
        <f t="shared" si="432"/>
        <v>#DIV/0!</v>
      </c>
      <c r="ER701" s="51">
        <f t="shared" si="433"/>
        <v>100</v>
      </c>
      <c r="ES701" s="51">
        <f t="shared" si="434"/>
        <v>0</v>
      </c>
    </row>
    <row r="702" spans="1:149" x14ac:dyDescent="0.45">
      <c r="A702" s="78" t="s">
        <v>1447</v>
      </c>
      <c r="B702" s="174" t="s">
        <v>933</v>
      </c>
      <c r="C702" s="51" t="s">
        <v>3677</v>
      </c>
      <c r="D702" s="51" t="s">
        <v>3676</v>
      </c>
      <c r="E702" s="78" t="s">
        <v>637</v>
      </c>
      <c r="F702" s="78" t="s">
        <v>1726</v>
      </c>
      <c r="G702" s="72" t="s">
        <v>3367</v>
      </c>
      <c r="H702" s="78" t="s">
        <v>1101</v>
      </c>
      <c r="I702" s="78">
        <v>264</v>
      </c>
      <c r="J702" s="300">
        <v>100</v>
      </c>
      <c r="K702" s="78">
        <v>2</v>
      </c>
      <c r="L702" s="300">
        <v>850</v>
      </c>
      <c r="M702" s="72">
        <v>10</v>
      </c>
      <c r="O702" s="78"/>
      <c r="P702" s="72" t="s">
        <v>1374</v>
      </c>
      <c r="AA702" s="195"/>
      <c r="AB702" s="195"/>
      <c r="AC702" s="195"/>
      <c r="AD702" s="72"/>
      <c r="AE702" s="316">
        <v>1</v>
      </c>
      <c r="AF702" s="195"/>
      <c r="AG702" s="195">
        <v>0</v>
      </c>
      <c r="AH702" s="72"/>
      <c r="AR702" s="53">
        <v>0.87039999999999995</v>
      </c>
      <c r="AT702" s="77"/>
      <c r="AU702" s="276">
        <v>1000</v>
      </c>
      <c r="AW702" s="276">
        <v>870.4</v>
      </c>
      <c r="BB702" s="80" t="s">
        <v>722</v>
      </c>
      <c r="BC702" s="270"/>
      <c r="BD702" s="72">
        <v>73.081999999999994</v>
      </c>
      <c r="BE702" s="72"/>
      <c r="BF702" s="72"/>
      <c r="BG702" s="72"/>
      <c r="BH702" s="72">
        <v>13.4567</v>
      </c>
      <c r="BI702" s="72"/>
      <c r="BJ702" s="72"/>
      <c r="BK702" s="72"/>
      <c r="BL702" s="72"/>
      <c r="BM702" s="72"/>
      <c r="BN702" s="72"/>
      <c r="BO702" s="72"/>
      <c r="BP702" s="72"/>
      <c r="BQ702" s="72"/>
      <c r="BR702" s="72"/>
      <c r="BS702" s="72"/>
      <c r="BT702" s="72"/>
      <c r="BU702" s="72"/>
      <c r="BV702" s="72"/>
      <c r="BW702" s="72"/>
      <c r="BX702" s="72"/>
      <c r="BY702" s="72"/>
      <c r="BZ702" s="72">
        <v>6.39933</v>
      </c>
      <c r="CA702" s="72"/>
      <c r="CB702" s="72">
        <v>2.43194</v>
      </c>
      <c r="CC702" s="72"/>
      <c r="CD702" s="72"/>
      <c r="CE702" s="72"/>
      <c r="CF702" s="72"/>
      <c r="CG702" s="72"/>
      <c r="CH702" s="72"/>
      <c r="CI702" s="72"/>
      <c r="CJ702" s="72"/>
      <c r="CK702" s="72"/>
      <c r="CL702" s="72"/>
      <c r="CM702" s="72"/>
      <c r="CN702" s="72"/>
      <c r="CO702" s="72"/>
      <c r="CP702" s="72"/>
      <c r="CQ702" s="72"/>
      <c r="CR702" s="72"/>
      <c r="CS702" s="72"/>
      <c r="CT702" s="72"/>
      <c r="CU702" s="72"/>
      <c r="CV702" s="72"/>
      <c r="CW702" s="72"/>
      <c r="CX702" s="72"/>
      <c r="CY702" s="72"/>
      <c r="CZ702" s="72"/>
      <c r="DA702" s="72"/>
      <c r="DB702" s="72"/>
      <c r="DC702" s="72"/>
      <c r="DD702" s="72"/>
      <c r="DE702" s="72"/>
      <c r="DF702" s="72"/>
      <c r="DG702" s="72"/>
      <c r="DH702" s="78">
        <f t="shared" si="435"/>
        <v>95.369969999999995</v>
      </c>
      <c r="DJ702" s="77">
        <f t="shared" si="412"/>
        <v>4.630030000000005</v>
      </c>
      <c r="DK702" s="72"/>
      <c r="DL702" s="92" t="s">
        <v>3334</v>
      </c>
      <c r="DO702" s="358">
        <v>4.63</v>
      </c>
      <c r="DP702" s="72"/>
      <c r="DQ702" s="374"/>
      <c r="DR702" s="72"/>
      <c r="DU702" s="52"/>
      <c r="DX702" s="75">
        <f t="shared" si="413"/>
        <v>76.62999160008124</v>
      </c>
      <c r="DY702" s="51">
        <f t="shared" si="414"/>
        <v>0</v>
      </c>
      <c r="DZ702" s="75">
        <f t="shared" si="415"/>
        <v>0</v>
      </c>
      <c r="EA702" s="51" t="e">
        <f t="shared" si="416"/>
        <v>#DIV/0!</v>
      </c>
      <c r="EB702" s="75">
        <f t="shared" si="417"/>
        <v>14.109997098667431</v>
      </c>
      <c r="EC702" s="51">
        <f t="shared" si="418"/>
        <v>0</v>
      </c>
      <c r="ED702" s="75">
        <f t="shared" si="419"/>
        <v>0</v>
      </c>
      <c r="EE702" s="51" t="e">
        <f t="shared" si="420"/>
        <v>#DIV/0!</v>
      </c>
      <c r="EF702" s="75">
        <f t="shared" si="421"/>
        <v>0</v>
      </c>
      <c r="EG702" s="51" t="e">
        <f t="shared" si="422"/>
        <v>#DIV/0!</v>
      </c>
      <c r="EH702" s="75">
        <f t="shared" si="423"/>
        <v>0</v>
      </c>
      <c r="EI702" s="51" t="e">
        <f t="shared" si="424"/>
        <v>#DIV/0!</v>
      </c>
      <c r="EJ702" s="75">
        <f t="shared" si="425"/>
        <v>0</v>
      </c>
      <c r="EK702" s="51" t="e">
        <f t="shared" si="426"/>
        <v>#DIV/0!</v>
      </c>
      <c r="EL702" s="75">
        <f t="shared" si="427"/>
        <v>6.7100052563715815</v>
      </c>
      <c r="EM702" s="51">
        <f t="shared" si="428"/>
        <v>0</v>
      </c>
      <c r="EN702" s="75">
        <f t="shared" si="429"/>
        <v>2.5500060448797459</v>
      </c>
      <c r="EO702" s="51">
        <f t="shared" si="430"/>
        <v>0</v>
      </c>
      <c r="EP702" s="75">
        <f t="shared" si="431"/>
        <v>0</v>
      </c>
      <c r="EQ702" s="51" t="e">
        <f t="shared" si="432"/>
        <v>#DIV/0!</v>
      </c>
      <c r="ER702" s="51">
        <f t="shared" si="433"/>
        <v>100</v>
      </c>
      <c r="ES702" s="51">
        <f t="shared" si="434"/>
        <v>0</v>
      </c>
    </row>
    <row r="703" spans="1:149" x14ac:dyDescent="0.45">
      <c r="A703" s="78" t="s">
        <v>1447</v>
      </c>
      <c r="B703" s="174" t="s">
        <v>933</v>
      </c>
      <c r="C703" s="51" t="s">
        <v>3677</v>
      </c>
      <c r="D703" s="51" t="s">
        <v>3676</v>
      </c>
      <c r="E703" s="78" t="s">
        <v>637</v>
      </c>
      <c r="F703" s="78" t="s">
        <v>1726</v>
      </c>
      <c r="G703" s="72" t="s">
        <v>3367</v>
      </c>
      <c r="H703" s="78" t="s">
        <v>1101</v>
      </c>
      <c r="I703" s="78">
        <v>504</v>
      </c>
      <c r="J703" s="300">
        <v>480</v>
      </c>
      <c r="K703" s="78">
        <v>2</v>
      </c>
      <c r="L703" s="300">
        <v>800</v>
      </c>
      <c r="M703" s="72">
        <v>10</v>
      </c>
      <c r="O703" s="78"/>
      <c r="P703" s="72" t="s">
        <v>1374</v>
      </c>
      <c r="AA703" s="195"/>
      <c r="AB703" s="195"/>
      <c r="AC703" s="195"/>
      <c r="AD703" s="72"/>
      <c r="AE703" s="316">
        <v>1</v>
      </c>
      <c r="AF703" s="195"/>
      <c r="AG703" s="195">
        <v>0</v>
      </c>
      <c r="AH703" s="72"/>
      <c r="AR703" s="53">
        <v>0.86499999999999999</v>
      </c>
      <c r="AT703" s="77"/>
      <c r="AU703" s="276">
        <v>4800</v>
      </c>
      <c r="AW703" s="276">
        <v>4152</v>
      </c>
      <c r="BB703" s="80" t="s">
        <v>722</v>
      </c>
      <c r="BC703" s="270"/>
      <c r="BD703" s="72">
        <v>69.028300000000002</v>
      </c>
      <c r="BE703" s="72"/>
      <c r="BF703" s="72"/>
      <c r="BG703" s="72"/>
      <c r="BH703" s="72">
        <v>12.7103</v>
      </c>
      <c r="BI703" s="72"/>
      <c r="BJ703" s="72"/>
      <c r="BK703" s="72"/>
      <c r="BL703" s="72"/>
      <c r="BM703" s="72"/>
      <c r="BN703" s="72"/>
      <c r="BO703" s="72"/>
      <c r="BP703" s="72"/>
      <c r="BQ703" s="72"/>
      <c r="BR703" s="72"/>
      <c r="BS703" s="72"/>
      <c r="BT703" s="72"/>
      <c r="BU703" s="72"/>
      <c r="BV703" s="72"/>
      <c r="BW703" s="72"/>
      <c r="BX703" s="72"/>
      <c r="BY703" s="72"/>
      <c r="BZ703" s="72">
        <v>6.0443699999999998</v>
      </c>
      <c r="CA703" s="72"/>
      <c r="CB703" s="72">
        <v>2.29704</v>
      </c>
      <c r="CC703" s="72"/>
      <c r="CD703" s="72"/>
      <c r="CE703" s="72"/>
      <c r="CF703" s="72"/>
      <c r="CG703" s="72"/>
      <c r="CH703" s="72"/>
      <c r="CI703" s="72"/>
      <c r="CJ703" s="72"/>
      <c r="CK703" s="72"/>
      <c r="CL703" s="72"/>
      <c r="CM703" s="72"/>
      <c r="CN703" s="72"/>
      <c r="CO703" s="72"/>
      <c r="CP703" s="72"/>
      <c r="CQ703" s="72"/>
      <c r="CR703" s="72"/>
      <c r="CS703" s="72"/>
      <c r="CT703" s="72"/>
      <c r="CU703" s="72"/>
      <c r="CV703" s="72"/>
      <c r="CW703" s="72"/>
      <c r="CX703" s="72"/>
      <c r="CY703" s="72"/>
      <c r="CZ703" s="72"/>
      <c r="DA703" s="72"/>
      <c r="DB703" s="72"/>
      <c r="DC703" s="72"/>
      <c r="DD703" s="72"/>
      <c r="DE703" s="72"/>
      <c r="DF703" s="72"/>
      <c r="DG703" s="72"/>
      <c r="DH703" s="78">
        <f t="shared" si="435"/>
        <v>90.080010000000001</v>
      </c>
      <c r="DJ703" s="77">
        <f t="shared" si="412"/>
        <v>9.9199899999999985</v>
      </c>
      <c r="DK703" s="72"/>
      <c r="DL703" s="92" t="s">
        <v>3334</v>
      </c>
      <c r="DO703" s="358">
        <v>9.92</v>
      </c>
      <c r="DP703" s="72"/>
      <c r="DQ703" s="374"/>
      <c r="DR703" s="72"/>
      <c r="DU703" s="52"/>
      <c r="DX703" s="75">
        <f t="shared" si="413"/>
        <v>76.629987052621331</v>
      </c>
      <c r="DY703" s="51">
        <f t="shared" si="414"/>
        <v>0</v>
      </c>
      <c r="DZ703" s="75">
        <f t="shared" si="415"/>
        <v>0</v>
      </c>
      <c r="EA703" s="51" t="e">
        <f t="shared" si="416"/>
        <v>#DIV/0!</v>
      </c>
      <c r="EB703" s="75">
        <f t="shared" si="417"/>
        <v>14.110011755105267</v>
      </c>
      <c r="EC703" s="51">
        <f t="shared" si="418"/>
        <v>0</v>
      </c>
      <c r="ED703" s="75">
        <f t="shared" si="419"/>
        <v>0</v>
      </c>
      <c r="EE703" s="51" t="e">
        <f t="shared" si="420"/>
        <v>#DIV/0!</v>
      </c>
      <c r="EF703" s="75">
        <f t="shared" si="421"/>
        <v>0</v>
      </c>
      <c r="EG703" s="51" t="e">
        <f t="shared" si="422"/>
        <v>#DIV/0!</v>
      </c>
      <c r="EH703" s="75">
        <f t="shared" si="423"/>
        <v>0</v>
      </c>
      <c r="EI703" s="51" t="e">
        <f t="shared" si="424"/>
        <v>#DIV/0!</v>
      </c>
      <c r="EJ703" s="75">
        <f t="shared" si="425"/>
        <v>0</v>
      </c>
      <c r="EK703" s="51" t="e">
        <f t="shared" si="426"/>
        <v>#DIV/0!</v>
      </c>
      <c r="EL703" s="75">
        <f t="shared" si="427"/>
        <v>6.7100014753550763</v>
      </c>
      <c r="EM703" s="51">
        <f t="shared" si="428"/>
        <v>0</v>
      </c>
      <c r="EN703" s="75">
        <f t="shared" si="429"/>
        <v>2.5499997169183262</v>
      </c>
      <c r="EO703" s="51">
        <f t="shared" si="430"/>
        <v>0</v>
      </c>
      <c r="EP703" s="75">
        <f t="shared" si="431"/>
        <v>0</v>
      </c>
      <c r="EQ703" s="51" t="e">
        <f t="shared" si="432"/>
        <v>#DIV/0!</v>
      </c>
      <c r="ER703" s="51">
        <f t="shared" si="433"/>
        <v>100</v>
      </c>
      <c r="ES703" s="51">
        <f t="shared" si="434"/>
        <v>0</v>
      </c>
    </row>
    <row r="704" spans="1:149" x14ac:dyDescent="0.45">
      <c r="A704" s="78" t="s">
        <v>1447</v>
      </c>
      <c r="B704" s="174" t="s">
        <v>933</v>
      </c>
      <c r="C704" s="51" t="s">
        <v>3677</v>
      </c>
      <c r="D704" s="51" t="s">
        <v>3676</v>
      </c>
      <c r="E704" s="78" t="s">
        <v>637</v>
      </c>
      <c r="F704" s="78" t="s">
        <v>1727</v>
      </c>
      <c r="G704" s="72" t="s">
        <v>3367</v>
      </c>
      <c r="H704" s="78" t="s">
        <v>1101</v>
      </c>
      <c r="I704" s="78">
        <v>288</v>
      </c>
      <c r="J704" s="300">
        <v>50</v>
      </c>
      <c r="K704" s="78">
        <v>2</v>
      </c>
      <c r="L704" s="300">
        <v>1000</v>
      </c>
      <c r="M704" s="72">
        <v>10</v>
      </c>
      <c r="O704" s="78"/>
      <c r="P704" s="72" t="s">
        <v>1374</v>
      </c>
      <c r="AA704" s="195"/>
      <c r="AB704" s="195"/>
      <c r="AC704" s="195"/>
      <c r="AD704" s="72"/>
      <c r="AE704" s="316">
        <v>1</v>
      </c>
      <c r="AF704" s="195"/>
      <c r="AG704" s="195">
        <v>0</v>
      </c>
      <c r="AH704" s="72"/>
      <c r="AR704" s="53">
        <v>0.96430000000000005</v>
      </c>
      <c r="AT704" s="77"/>
      <c r="AU704" s="276">
        <v>500</v>
      </c>
      <c r="AW704" s="276">
        <v>482.15000000000003</v>
      </c>
      <c r="BB704" s="80" t="s">
        <v>722</v>
      </c>
      <c r="BC704" s="270"/>
      <c r="BD704" s="72">
        <v>74.200800000000001</v>
      </c>
      <c r="BE704" s="72"/>
      <c r="BF704" s="72"/>
      <c r="BG704" s="72"/>
      <c r="BH704" s="72">
        <v>13.595700000000001</v>
      </c>
      <c r="BI704" s="72"/>
      <c r="BJ704" s="72"/>
      <c r="BK704" s="72"/>
      <c r="BL704" s="72"/>
      <c r="BM704" s="72"/>
      <c r="BN704" s="72"/>
      <c r="BO704" s="72"/>
      <c r="BP704" s="72"/>
      <c r="BQ704" s="72"/>
      <c r="BR704" s="72"/>
      <c r="BS704" s="72"/>
      <c r="BT704" s="72"/>
      <c r="BU704" s="72"/>
      <c r="BV704" s="72"/>
      <c r="BW704" s="72"/>
      <c r="BX704" s="72"/>
      <c r="BY704" s="72"/>
      <c r="BZ704" s="72">
        <v>5.5982200000000004</v>
      </c>
      <c r="CA704" s="72"/>
      <c r="CB704" s="72">
        <v>4.1352700000000002</v>
      </c>
      <c r="CC704" s="72"/>
      <c r="CD704" s="72"/>
      <c r="CE704" s="72"/>
      <c r="CF704" s="72"/>
      <c r="CG704" s="72"/>
      <c r="CH704" s="72"/>
      <c r="CI704" s="72"/>
      <c r="CJ704" s="72"/>
      <c r="CK704" s="72"/>
      <c r="CL704" s="72"/>
      <c r="CM704" s="72"/>
      <c r="CN704" s="72"/>
      <c r="CO704" s="72"/>
      <c r="CP704" s="72"/>
      <c r="CQ704" s="72"/>
      <c r="CR704" s="72"/>
      <c r="CS704" s="72"/>
      <c r="CT704" s="72"/>
      <c r="CU704" s="72"/>
      <c r="CV704" s="72"/>
      <c r="CW704" s="72"/>
      <c r="CX704" s="72"/>
      <c r="CY704" s="72"/>
      <c r="CZ704" s="72"/>
      <c r="DA704" s="72"/>
      <c r="DB704" s="72"/>
      <c r="DC704" s="72"/>
      <c r="DD704" s="72"/>
      <c r="DE704" s="72"/>
      <c r="DF704" s="72"/>
      <c r="DG704" s="72"/>
      <c r="DH704" s="78">
        <f t="shared" si="435"/>
        <v>97.529990000000012</v>
      </c>
      <c r="DJ704" s="77">
        <f t="shared" si="412"/>
        <v>2.4700099999999878</v>
      </c>
      <c r="DK704" s="72"/>
      <c r="DL704" s="92" t="s">
        <v>3334</v>
      </c>
      <c r="DO704" s="358">
        <v>2.4700000000000002</v>
      </c>
      <c r="DP704" s="72"/>
      <c r="DQ704" s="374"/>
      <c r="DR704" s="72"/>
      <c r="DU704" s="52"/>
      <c r="DX704" s="75">
        <f t="shared" si="413"/>
        <v>76.079983192862002</v>
      </c>
      <c r="DY704" s="51">
        <f t="shared" si="414"/>
        <v>0</v>
      </c>
      <c r="DZ704" s="75">
        <f t="shared" si="415"/>
        <v>0</v>
      </c>
      <c r="EA704" s="51" t="e">
        <f t="shared" si="416"/>
        <v>#DIV/0!</v>
      </c>
      <c r="EB704" s="75">
        <f t="shared" si="417"/>
        <v>13.940019885165578</v>
      </c>
      <c r="EC704" s="51">
        <f t="shared" si="418"/>
        <v>0</v>
      </c>
      <c r="ED704" s="75">
        <f t="shared" si="419"/>
        <v>0</v>
      </c>
      <c r="EE704" s="51" t="e">
        <f t="shared" si="420"/>
        <v>#DIV/0!</v>
      </c>
      <c r="EF704" s="75">
        <f t="shared" si="421"/>
        <v>0</v>
      </c>
      <c r="EG704" s="51" t="e">
        <f t="shared" si="422"/>
        <v>#DIV/0!</v>
      </c>
      <c r="EH704" s="75">
        <f t="shared" si="423"/>
        <v>0</v>
      </c>
      <c r="EI704" s="51" t="e">
        <f t="shared" si="424"/>
        <v>#DIV/0!</v>
      </c>
      <c r="EJ704" s="75">
        <f t="shared" si="425"/>
        <v>0</v>
      </c>
      <c r="EK704" s="51" t="e">
        <f t="shared" si="426"/>
        <v>#DIV/0!</v>
      </c>
      <c r="EL704" s="75">
        <f t="shared" si="427"/>
        <v>5.7399985378856284</v>
      </c>
      <c r="EM704" s="51">
        <f t="shared" si="428"/>
        <v>0</v>
      </c>
      <c r="EN704" s="75">
        <f t="shared" si="429"/>
        <v>4.2399983840867819</v>
      </c>
      <c r="EO704" s="51">
        <f t="shared" si="430"/>
        <v>0</v>
      </c>
      <c r="EP704" s="75">
        <f t="shared" si="431"/>
        <v>0</v>
      </c>
      <c r="EQ704" s="51" t="e">
        <f t="shared" si="432"/>
        <v>#DIV/0!</v>
      </c>
      <c r="ER704" s="51">
        <f t="shared" si="433"/>
        <v>100</v>
      </c>
      <c r="ES704" s="51">
        <f t="shared" si="434"/>
        <v>0</v>
      </c>
    </row>
    <row r="705" spans="1:149" x14ac:dyDescent="0.45">
      <c r="A705" s="78" t="s">
        <v>1447</v>
      </c>
      <c r="B705" s="174" t="s">
        <v>933</v>
      </c>
      <c r="C705" s="51" t="s">
        <v>3677</v>
      </c>
      <c r="D705" s="51" t="s">
        <v>3676</v>
      </c>
      <c r="E705" s="78" t="s">
        <v>637</v>
      </c>
      <c r="F705" s="78" t="s">
        <v>1727</v>
      </c>
      <c r="G705" s="72" t="s">
        <v>3367</v>
      </c>
      <c r="H705" s="78" t="s">
        <v>1101</v>
      </c>
      <c r="I705" s="78">
        <v>360</v>
      </c>
      <c r="J705" s="300">
        <v>480</v>
      </c>
      <c r="K705" s="78">
        <v>2</v>
      </c>
      <c r="L705" s="300">
        <v>800</v>
      </c>
      <c r="M705" s="72">
        <v>10</v>
      </c>
      <c r="O705" s="78"/>
      <c r="P705" s="72" t="s">
        <v>1374</v>
      </c>
      <c r="AA705" s="195"/>
      <c r="AB705" s="195"/>
      <c r="AC705" s="195"/>
      <c r="AD705" s="72"/>
      <c r="AE705" s="316">
        <v>1</v>
      </c>
      <c r="AF705" s="195"/>
      <c r="AG705" s="195">
        <v>0</v>
      </c>
      <c r="AH705" s="72"/>
      <c r="AR705" s="53">
        <v>0.86499999999999999</v>
      </c>
      <c r="AT705" s="77"/>
      <c r="AU705" s="276">
        <v>4800</v>
      </c>
      <c r="AW705" s="276">
        <v>4152</v>
      </c>
      <c r="BB705" s="80" t="s">
        <v>722</v>
      </c>
      <c r="BC705" s="270"/>
      <c r="BD705" s="72">
        <v>68.570899999999995</v>
      </c>
      <c r="BE705" s="72"/>
      <c r="BF705" s="72"/>
      <c r="BG705" s="72"/>
      <c r="BH705" s="72">
        <v>12.5641</v>
      </c>
      <c r="BI705" s="72"/>
      <c r="BJ705" s="72"/>
      <c r="BK705" s="72"/>
      <c r="BL705" s="72"/>
      <c r="BM705" s="72"/>
      <c r="BN705" s="72"/>
      <c r="BO705" s="72"/>
      <c r="BP705" s="72"/>
      <c r="BQ705" s="72"/>
      <c r="BR705" s="72"/>
      <c r="BS705" s="72"/>
      <c r="BT705" s="72"/>
      <c r="BU705" s="72"/>
      <c r="BV705" s="72"/>
      <c r="BW705" s="72"/>
      <c r="BX705" s="72"/>
      <c r="BY705" s="72"/>
      <c r="BZ705" s="72">
        <v>5.1734600000000004</v>
      </c>
      <c r="CA705" s="72"/>
      <c r="CB705" s="72">
        <v>3.82151</v>
      </c>
      <c r="CC705" s="72"/>
      <c r="CD705" s="72"/>
      <c r="CE705" s="72"/>
      <c r="CF705" s="72"/>
      <c r="CG705" s="72"/>
      <c r="CH705" s="72"/>
      <c r="CI705" s="72"/>
      <c r="CJ705" s="72"/>
      <c r="CK705" s="72"/>
      <c r="CL705" s="72"/>
      <c r="CM705" s="72"/>
      <c r="CN705" s="72"/>
      <c r="CO705" s="72"/>
      <c r="CP705" s="72"/>
      <c r="CQ705" s="72"/>
      <c r="CR705" s="72"/>
      <c r="CS705" s="72"/>
      <c r="CT705" s="72"/>
      <c r="CU705" s="72"/>
      <c r="CV705" s="72"/>
      <c r="CW705" s="72"/>
      <c r="CX705" s="72"/>
      <c r="CY705" s="72"/>
      <c r="CZ705" s="72"/>
      <c r="DA705" s="72"/>
      <c r="DB705" s="72"/>
      <c r="DC705" s="72"/>
      <c r="DD705" s="72"/>
      <c r="DE705" s="72"/>
      <c r="DF705" s="72"/>
      <c r="DG705" s="72"/>
      <c r="DH705" s="78">
        <f t="shared" si="435"/>
        <v>90.12997</v>
      </c>
      <c r="DJ705" s="77">
        <f t="shared" si="412"/>
        <v>9.8700299999999999</v>
      </c>
      <c r="DK705" s="72"/>
      <c r="DL705" s="92" t="s">
        <v>3334</v>
      </c>
      <c r="DO705" s="358">
        <v>9.8699999999999992</v>
      </c>
      <c r="DP705" s="72"/>
      <c r="DQ705" s="374"/>
      <c r="DR705" s="72"/>
      <c r="DU705" s="52"/>
      <c r="DX705" s="75">
        <f t="shared" si="413"/>
        <v>76.080020885394717</v>
      </c>
      <c r="DY705" s="51">
        <f t="shared" si="414"/>
        <v>0</v>
      </c>
      <c r="DZ705" s="75">
        <f t="shared" si="415"/>
        <v>0</v>
      </c>
      <c r="EA705" s="51" t="e">
        <f t="shared" si="416"/>
        <v>#DIV/0!</v>
      </c>
      <c r="EB705" s="75">
        <f t="shared" si="417"/>
        <v>13.939980230771184</v>
      </c>
      <c r="EC705" s="51">
        <f t="shared" si="418"/>
        <v>0</v>
      </c>
      <c r="ED705" s="75">
        <f t="shared" si="419"/>
        <v>0</v>
      </c>
      <c r="EE705" s="51" t="e">
        <f t="shared" si="420"/>
        <v>#DIV/0!</v>
      </c>
      <c r="EF705" s="75">
        <f t="shared" si="421"/>
        <v>0</v>
      </c>
      <c r="EG705" s="51" t="e">
        <f t="shared" si="422"/>
        <v>#DIV/0!</v>
      </c>
      <c r="EH705" s="75">
        <f t="shared" si="423"/>
        <v>0</v>
      </c>
      <c r="EI705" s="51" t="e">
        <f t="shared" si="424"/>
        <v>#DIV/0!</v>
      </c>
      <c r="EJ705" s="75">
        <f t="shared" si="425"/>
        <v>0</v>
      </c>
      <c r="EK705" s="51" t="e">
        <f t="shared" si="426"/>
        <v>#DIV/0!</v>
      </c>
      <c r="EL705" s="75">
        <f t="shared" si="427"/>
        <v>5.7399996915565383</v>
      </c>
      <c r="EM705" s="51">
        <f t="shared" si="428"/>
        <v>0</v>
      </c>
      <c r="EN705" s="75">
        <f t="shared" si="429"/>
        <v>4.2399991922775522</v>
      </c>
      <c r="EO705" s="51">
        <f t="shared" si="430"/>
        <v>0</v>
      </c>
      <c r="EP705" s="75">
        <f t="shared" si="431"/>
        <v>0</v>
      </c>
      <c r="EQ705" s="51" t="e">
        <f t="shared" si="432"/>
        <v>#DIV/0!</v>
      </c>
      <c r="ER705" s="51">
        <f t="shared" si="433"/>
        <v>100</v>
      </c>
      <c r="ES705" s="51">
        <f t="shared" si="434"/>
        <v>0</v>
      </c>
    </row>
    <row r="706" spans="1:149" x14ac:dyDescent="0.45">
      <c r="A706" s="78" t="s">
        <v>1447</v>
      </c>
      <c r="B706" s="174" t="s">
        <v>933</v>
      </c>
      <c r="C706" s="51" t="s">
        <v>3677</v>
      </c>
      <c r="D706" s="51" t="s">
        <v>3676</v>
      </c>
      <c r="E706" s="78" t="s">
        <v>637</v>
      </c>
      <c r="F706" s="78" t="s">
        <v>1728</v>
      </c>
      <c r="G706" s="72" t="s">
        <v>3367</v>
      </c>
      <c r="H706" s="78" t="s">
        <v>1101</v>
      </c>
      <c r="I706" s="78">
        <v>288</v>
      </c>
      <c r="J706" s="300">
        <v>500</v>
      </c>
      <c r="K706" s="78">
        <v>2</v>
      </c>
      <c r="L706" s="300">
        <v>800</v>
      </c>
      <c r="M706" s="72">
        <v>10</v>
      </c>
      <c r="O706" s="78"/>
      <c r="P706" s="72" t="s">
        <v>1374</v>
      </c>
      <c r="AA706" s="195"/>
      <c r="AB706" s="195"/>
      <c r="AC706" s="195"/>
      <c r="AD706" s="72"/>
      <c r="AE706" s="316">
        <v>1</v>
      </c>
      <c r="AF706" s="195"/>
      <c r="AG706" s="195">
        <v>0</v>
      </c>
      <c r="AH706" s="72"/>
      <c r="AR706" s="53">
        <v>0.88039999999999996</v>
      </c>
      <c r="AT706" s="77"/>
      <c r="AU706" s="276">
        <v>5000</v>
      </c>
      <c r="AW706" s="276">
        <v>4402</v>
      </c>
      <c r="BB706" s="80" t="s">
        <v>722</v>
      </c>
      <c r="BC706" s="270"/>
      <c r="BD706" s="72">
        <v>68.229299999999995</v>
      </c>
      <c r="BE706" s="72"/>
      <c r="BF706" s="72"/>
      <c r="BG706" s="72"/>
      <c r="BH706" s="72">
        <v>12.6066</v>
      </c>
      <c r="BI706" s="72"/>
      <c r="BJ706" s="72"/>
      <c r="BK706" s="72"/>
      <c r="BL706" s="72"/>
      <c r="BM706" s="72"/>
      <c r="BN706" s="72"/>
      <c r="BO706" s="72"/>
      <c r="BP706" s="72"/>
      <c r="BQ706" s="72"/>
      <c r="BR706" s="72"/>
      <c r="BS706" s="72"/>
      <c r="BT706" s="72"/>
      <c r="BU706" s="72"/>
      <c r="BV706" s="72"/>
      <c r="BW706" s="72"/>
      <c r="BX706" s="72"/>
      <c r="BY706" s="72"/>
      <c r="BZ706" s="72">
        <v>4.1841299999999997</v>
      </c>
      <c r="CA706" s="72"/>
      <c r="CB706" s="72">
        <v>5.3498999999999999</v>
      </c>
      <c r="CC706" s="72"/>
      <c r="CD706" s="72"/>
      <c r="CE706" s="72"/>
      <c r="CF706" s="72"/>
      <c r="CG706" s="72"/>
      <c r="CH706" s="72"/>
      <c r="CI706" s="72"/>
      <c r="CJ706" s="72"/>
      <c r="CK706" s="72"/>
      <c r="CL706" s="72"/>
      <c r="CM706" s="72"/>
      <c r="CN706" s="72"/>
      <c r="CO706" s="72"/>
      <c r="CP706" s="72"/>
      <c r="CQ706" s="72"/>
      <c r="CR706" s="72"/>
      <c r="CS706" s="72"/>
      <c r="CT706" s="72"/>
      <c r="CU706" s="72"/>
      <c r="CV706" s="72"/>
      <c r="CW706" s="72"/>
      <c r="CX706" s="72"/>
      <c r="CY706" s="72"/>
      <c r="CZ706" s="72"/>
      <c r="DA706" s="72"/>
      <c r="DB706" s="72"/>
      <c r="DC706" s="72"/>
      <c r="DD706" s="72"/>
      <c r="DE706" s="72"/>
      <c r="DF706" s="72"/>
      <c r="DG706" s="72"/>
      <c r="DH706" s="78">
        <f t="shared" si="435"/>
        <v>90.369929999999997</v>
      </c>
      <c r="DJ706" s="77">
        <f t="shared" si="412"/>
        <v>9.6300700000000035</v>
      </c>
      <c r="DK706" s="72"/>
      <c r="DL706" s="92" t="s">
        <v>3334</v>
      </c>
      <c r="DO706" s="358">
        <v>9.6300000000000008</v>
      </c>
      <c r="DP706" s="72"/>
      <c r="DQ706" s="374"/>
      <c r="DR706" s="72"/>
      <c r="DU706" s="52"/>
      <c r="DX706" s="75">
        <f t="shared" si="413"/>
        <v>75.500003153703886</v>
      </c>
      <c r="DY706" s="51">
        <f t="shared" si="414"/>
        <v>0</v>
      </c>
      <c r="DZ706" s="75">
        <f t="shared" si="415"/>
        <v>0</v>
      </c>
      <c r="EA706" s="51" t="e">
        <f t="shared" si="416"/>
        <v>#DIV/0!</v>
      </c>
      <c r="EB706" s="75">
        <f t="shared" si="417"/>
        <v>13.949994207143904</v>
      </c>
      <c r="EC706" s="51">
        <f t="shared" si="418"/>
        <v>0</v>
      </c>
      <c r="ED706" s="75">
        <f t="shared" si="419"/>
        <v>0</v>
      </c>
      <c r="EE706" s="51" t="e">
        <f t="shared" si="420"/>
        <v>#DIV/0!</v>
      </c>
      <c r="EF706" s="75">
        <f t="shared" si="421"/>
        <v>0</v>
      </c>
      <c r="EG706" s="51" t="e">
        <f t="shared" si="422"/>
        <v>#DIV/0!</v>
      </c>
      <c r="EH706" s="75">
        <f t="shared" si="423"/>
        <v>0</v>
      </c>
      <c r="EI706" s="51" t="e">
        <f t="shared" si="424"/>
        <v>#DIV/0!</v>
      </c>
      <c r="EJ706" s="75">
        <f t="shared" si="425"/>
        <v>0</v>
      </c>
      <c r="EK706" s="51" t="e">
        <f t="shared" si="426"/>
        <v>#DIV/0!</v>
      </c>
      <c r="EL706" s="75">
        <f t="shared" si="427"/>
        <v>4.6300024798071657</v>
      </c>
      <c r="EM706" s="51">
        <f t="shared" si="428"/>
        <v>0</v>
      </c>
      <c r="EN706" s="75">
        <f t="shared" si="429"/>
        <v>5.9200001593450384</v>
      </c>
      <c r="EO706" s="51">
        <f t="shared" si="430"/>
        <v>0</v>
      </c>
      <c r="EP706" s="75">
        <f t="shared" si="431"/>
        <v>0</v>
      </c>
      <c r="EQ706" s="51" t="e">
        <f t="shared" si="432"/>
        <v>#DIV/0!</v>
      </c>
      <c r="ER706" s="51">
        <f t="shared" si="433"/>
        <v>100</v>
      </c>
      <c r="ES706" s="51">
        <f t="shared" si="434"/>
        <v>0</v>
      </c>
    </row>
    <row r="707" spans="1:149" x14ac:dyDescent="0.45">
      <c r="A707" s="78" t="s">
        <v>1447</v>
      </c>
      <c r="B707" s="174" t="s">
        <v>933</v>
      </c>
      <c r="C707" s="51" t="s">
        <v>3677</v>
      </c>
      <c r="D707" s="51" t="s">
        <v>3676</v>
      </c>
      <c r="E707" s="78" t="s">
        <v>637</v>
      </c>
      <c r="F707" s="78" t="s">
        <v>1728</v>
      </c>
      <c r="G707" s="72" t="s">
        <v>3367</v>
      </c>
      <c r="H707" s="78" t="s">
        <v>1101</v>
      </c>
      <c r="I707" s="78">
        <v>360</v>
      </c>
      <c r="J707" s="300">
        <v>480</v>
      </c>
      <c r="K707" s="78">
        <v>2</v>
      </c>
      <c r="L707" s="300">
        <v>800</v>
      </c>
      <c r="M707" s="72">
        <v>10</v>
      </c>
      <c r="O707" s="78"/>
      <c r="P707" s="72" t="s">
        <v>1374</v>
      </c>
      <c r="AA707" s="195"/>
      <c r="AB707" s="195"/>
      <c r="AC707" s="195"/>
      <c r="AD707" s="72"/>
      <c r="AE707" s="316">
        <v>1</v>
      </c>
      <c r="AF707" s="195"/>
      <c r="AG707" s="195">
        <v>0</v>
      </c>
      <c r="AH707" s="72"/>
      <c r="AR707" s="53">
        <v>0.86499999999999999</v>
      </c>
      <c r="AT707" s="77"/>
      <c r="AU707" s="276">
        <v>4800</v>
      </c>
      <c r="AW707" s="276">
        <v>4152</v>
      </c>
      <c r="BB707" s="80" t="s">
        <v>722</v>
      </c>
      <c r="BC707" s="270"/>
      <c r="BD707" s="72">
        <v>68.274699999999996</v>
      </c>
      <c r="BE707" s="72"/>
      <c r="BF707" s="72"/>
      <c r="BG707" s="72"/>
      <c r="BH707" s="72">
        <v>12.615</v>
      </c>
      <c r="BI707" s="72"/>
      <c r="BJ707" s="72"/>
      <c r="BK707" s="72"/>
      <c r="BL707" s="72"/>
      <c r="BM707" s="72"/>
      <c r="BN707" s="72"/>
      <c r="BO707" s="72"/>
      <c r="BP707" s="72"/>
      <c r="BQ707" s="72"/>
      <c r="BR707" s="72"/>
      <c r="BS707" s="72"/>
      <c r="BT707" s="72"/>
      <c r="BU707" s="72"/>
      <c r="BV707" s="72"/>
      <c r="BW707" s="72"/>
      <c r="BX707" s="72"/>
      <c r="BY707" s="72"/>
      <c r="BZ707" s="72">
        <v>4.1869100000000001</v>
      </c>
      <c r="CA707" s="72"/>
      <c r="CB707" s="72">
        <v>5.3534600000000001</v>
      </c>
      <c r="CC707" s="72"/>
      <c r="CD707" s="72"/>
      <c r="CE707" s="72"/>
      <c r="CF707" s="72"/>
      <c r="CG707" s="72"/>
      <c r="CH707" s="72"/>
      <c r="CI707" s="72"/>
      <c r="CJ707" s="72"/>
      <c r="CK707" s="72"/>
      <c r="CL707" s="72"/>
      <c r="CM707" s="72"/>
      <c r="CN707" s="72"/>
      <c r="CO707" s="72"/>
      <c r="CP707" s="72"/>
      <c r="CQ707" s="72"/>
      <c r="CR707" s="72"/>
      <c r="CS707" s="72"/>
      <c r="CT707" s="72"/>
      <c r="CU707" s="72"/>
      <c r="CV707" s="72"/>
      <c r="CW707" s="72"/>
      <c r="CX707" s="72"/>
      <c r="CY707" s="72"/>
      <c r="CZ707" s="72"/>
      <c r="DA707" s="72"/>
      <c r="DB707" s="72"/>
      <c r="DC707" s="72"/>
      <c r="DD707" s="72"/>
      <c r="DE707" s="72"/>
      <c r="DF707" s="72"/>
      <c r="DG707" s="72"/>
      <c r="DH707" s="78">
        <f t="shared" si="435"/>
        <v>90.430069999999986</v>
      </c>
      <c r="DJ707" s="77">
        <f t="shared" ref="DJ707:DJ770" si="436">IF(AND(DH707&lt;100, DH707&gt;0), 100-DH707, 0)</f>
        <v>9.5699300000000136</v>
      </c>
      <c r="DK707" s="72"/>
      <c r="DL707" s="92" t="s">
        <v>3334</v>
      </c>
      <c r="DO707" s="358">
        <v>9.57</v>
      </c>
      <c r="DP707" s="72"/>
      <c r="DQ707" s="374"/>
      <c r="DR707" s="72"/>
      <c r="DU707" s="52"/>
      <c r="DX707" s="75">
        <f t="shared" si="413"/>
        <v>75.499996848393465</v>
      </c>
      <c r="DY707" s="51">
        <f t="shared" si="414"/>
        <v>0</v>
      </c>
      <c r="DZ707" s="75">
        <f t="shared" si="415"/>
        <v>0</v>
      </c>
      <c r="EA707" s="51" t="e">
        <f t="shared" si="416"/>
        <v>#DIV/0!</v>
      </c>
      <c r="EB707" s="75">
        <f t="shared" si="417"/>
        <v>13.950005789003594</v>
      </c>
      <c r="EC707" s="51">
        <f t="shared" si="418"/>
        <v>0</v>
      </c>
      <c r="ED707" s="75">
        <f t="shared" si="419"/>
        <v>0</v>
      </c>
      <c r="EE707" s="51" t="e">
        <f t="shared" si="420"/>
        <v>#DIV/0!</v>
      </c>
      <c r="EF707" s="75">
        <f t="shared" si="421"/>
        <v>0</v>
      </c>
      <c r="EG707" s="51" t="e">
        <f t="shared" si="422"/>
        <v>#DIV/0!</v>
      </c>
      <c r="EH707" s="75">
        <f t="shared" si="423"/>
        <v>0</v>
      </c>
      <c r="EI707" s="51" t="e">
        <f t="shared" si="424"/>
        <v>#DIV/0!</v>
      </c>
      <c r="EJ707" s="75">
        <f t="shared" si="425"/>
        <v>0</v>
      </c>
      <c r="EK707" s="51" t="e">
        <f t="shared" si="426"/>
        <v>#DIV/0!</v>
      </c>
      <c r="EL707" s="75">
        <f t="shared" si="427"/>
        <v>4.6299975218420162</v>
      </c>
      <c r="EM707" s="51">
        <f t="shared" si="428"/>
        <v>0</v>
      </c>
      <c r="EN707" s="75">
        <f t="shared" si="429"/>
        <v>5.9199998407609336</v>
      </c>
      <c r="EO707" s="51">
        <f t="shared" si="430"/>
        <v>0</v>
      </c>
      <c r="EP707" s="75">
        <f t="shared" si="431"/>
        <v>0</v>
      </c>
      <c r="EQ707" s="51" t="e">
        <f t="shared" si="432"/>
        <v>#DIV/0!</v>
      </c>
      <c r="ER707" s="51">
        <f t="shared" si="433"/>
        <v>100</v>
      </c>
      <c r="ES707" s="51">
        <f t="shared" si="434"/>
        <v>0</v>
      </c>
    </row>
    <row r="708" spans="1:149" x14ac:dyDescent="0.45">
      <c r="A708" s="78" t="s">
        <v>1447</v>
      </c>
      <c r="B708" s="174" t="s">
        <v>933</v>
      </c>
      <c r="C708" s="51" t="s">
        <v>3677</v>
      </c>
      <c r="D708" s="51" t="s">
        <v>3676</v>
      </c>
      <c r="E708" s="78" t="s">
        <v>637</v>
      </c>
      <c r="F708" s="78" t="s">
        <v>1729</v>
      </c>
      <c r="G708" s="72" t="s">
        <v>3367</v>
      </c>
      <c r="H708" s="78" t="s">
        <v>1101</v>
      </c>
      <c r="I708" s="78">
        <v>288</v>
      </c>
      <c r="J708" s="300">
        <v>50</v>
      </c>
      <c r="K708" s="78">
        <v>2</v>
      </c>
      <c r="L708" s="300">
        <v>1000</v>
      </c>
      <c r="M708" s="72">
        <v>10</v>
      </c>
      <c r="O708" s="78"/>
      <c r="P708" s="72" t="s">
        <v>1374</v>
      </c>
      <c r="AA708" s="195"/>
      <c r="AB708" s="195"/>
      <c r="AC708" s="195"/>
      <c r="AD708" s="72"/>
      <c r="AE708" s="316">
        <v>1</v>
      </c>
      <c r="AF708" s="195"/>
      <c r="AG708" s="195">
        <v>0</v>
      </c>
      <c r="AH708" s="72"/>
      <c r="AR708" s="53">
        <v>0.96430000000000005</v>
      </c>
      <c r="AT708" s="77"/>
      <c r="AU708" s="276">
        <v>500</v>
      </c>
      <c r="AW708" s="276">
        <v>482.15000000000003</v>
      </c>
      <c r="BB708" s="80" t="s">
        <v>722</v>
      </c>
      <c r="BC708" s="270"/>
      <c r="BD708" s="72">
        <v>73.542400000000001</v>
      </c>
      <c r="BE708" s="72"/>
      <c r="BF708" s="72"/>
      <c r="BG708" s="72"/>
      <c r="BH708" s="72">
        <v>13.3767</v>
      </c>
      <c r="BI708" s="72"/>
      <c r="BJ708" s="72"/>
      <c r="BK708" s="72"/>
      <c r="BL708" s="72"/>
      <c r="BM708" s="72"/>
      <c r="BN708" s="72"/>
      <c r="BO708" s="72"/>
      <c r="BP708" s="72"/>
      <c r="BQ708" s="72"/>
      <c r="BR708" s="72"/>
      <c r="BS708" s="72"/>
      <c r="BT708" s="72"/>
      <c r="BU708" s="72"/>
      <c r="BV708" s="72"/>
      <c r="BW708" s="72"/>
      <c r="BX708" s="72"/>
      <c r="BY708" s="72"/>
      <c r="BZ708" s="72">
        <v>3.4174000000000002</v>
      </c>
      <c r="CA708" s="72"/>
      <c r="CB708" s="72">
        <v>7.3034699999999999</v>
      </c>
      <c r="CC708" s="72"/>
      <c r="CD708" s="72"/>
      <c r="CE708" s="72"/>
      <c r="CF708" s="72"/>
      <c r="CG708" s="72"/>
      <c r="CH708" s="72"/>
      <c r="CI708" s="72"/>
      <c r="CJ708" s="72"/>
      <c r="CK708" s="72"/>
      <c r="CL708" s="72"/>
      <c r="CM708" s="72"/>
      <c r="CN708" s="72"/>
      <c r="CO708" s="72"/>
      <c r="CP708" s="72"/>
      <c r="CQ708" s="72"/>
      <c r="CR708" s="72"/>
      <c r="CS708" s="72"/>
      <c r="CT708" s="72"/>
      <c r="CU708" s="72"/>
      <c r="CV708" s="72"/>
      <c r="CW708" s="72"/>
      <c r="CX708" s="72"/>
      <c r="CY708" s="72"/>
      <c r="CZ708" s="72"/>
      <c r="DA708" s="72"/>
      <c r="DB708" s="72"/>
      <c r="DC708" s="72"/>
      <c r="DD708" s="72"/>
      <c r="DE708" s="72"/>
      <c r="DF708" s="72"/>
      <c r="DG708" s="72"/>
      <c r="DH708" s="78">
        <f t="shared" si="435"/>
        <v>97.639970000000005</v>
      </c>
      <c r="DJ708" s="77">
        <f t="shared" si="436"/>
        <v>2.3600299999999947</v>
      </c>
      <c r="DK708" s="72"/>
      <c r="DL708" s="92" t="s">
        <v>3334</v>
      </c>
      <c r="DO708" s="358">
        <v>2.36</v>
      </c>
      <c r="DP708" s="72"/>
      <c r="DQ708" s="374"/>
      <c r="DR708" s="72"/>
      <c r="DU708" s="52"/>
      <c r="DX708" s="75">
        <f t="shared" ref="DX708:DX771" si="437">BD708/$DH708*100</f>
        <v>75.319973981966598</v>
      </c>
      <c r="DY708" s="51">
        <f t="shared" ref="DY708:DY771" si="438">DX708*SQRT(((BE708/BD708)^2)+(($DI708/$DH708)^2))</f>
        <v>0</v>
      </c>
      <c r="DZ708" s="75">
        <f t="shared" ref="DZ708:DZ771" si="439">BF708/$DH708*100</f>
        <v>0</v>
      </c>
      <c r="EA708" s="51" t="e">
        <f t="shared" ref="EA708:EA771" si="440">DZ708*SQRT(((BG708/BF708)^2)+(($DI708/$DH708)^2))</f>
        <v>#DIV/0!</v>
      </c>
      <c r="EB708" s="75">
        <f t="shared" ref="EB708:EB771" si="441">BH708/$DH708*100</f>
        <v>13.700024692756459</v>
      </c>
      <c r="EC708" s="51">
        <f t="shared" ref="EC708:EC771" si="442">EB708*SQRT(((BI708/BH708)^2)+(($DI708/$DH708)^2))</f>
        <v>0</v>
      </c>
      <c r="ED708" s="75">
        <f t="shared" ref="ED708:ED771" si="443">BN708/$DH708*100</f>
        <v>0</v>
      </c>
      <c r="EE708" s="51" t="e">
        <f t="shared" ref="EE708:EE771" si="444">ED708*SQRT(((BO708/BN708)^2)+(($DI708/$DH708)^2))</f>
        <v>#DIV/0!</v>
      </c>
      <c r="EF708" s="75">
        <f t="shared" ref="EF708:EF771" si="445">BP708/$DH708*100</f>
        <v>0</v>
      </c>
      <c r="EG708" s="51" t="e">
        <f t="shared" ref="EG708:EG771" si="446">EF708*SQRT(((BQ708/BP708)^2)+(($DI708/$DH708)^2))</f>
        <v>#DIV/0!</v>
      </c>
      <c r="EH708" s="75">
        <f t="shared" ref="EH708:EH771" si="447">BR708/$DH708*100</f>
        <v>0</v>
      </c>
      <c r="EI708" s="51" t="e">
        <f t="shared" ref="EI708:EI771" si="448">EH708*SQRT(((BS708/BR708)^2)+(($DI708/$DH708)^2))</f>
        <v>#DIV/0!</v>
      </c>
      <c r="EJ708" s="75">
        <f t="shared" ref="EJ708:EJ771" si="449">BX708/$DH708*100</f>
        <v>0</v>
      </c>
      <c r="EK708" s="51" t="e">
        <f t="shared" ref="EK708:EK771" si="450">EJ708*SQRT(((BY708/BX708)^2)+(($DI708/$DH708)^2))</f>
        <v>#DIV/0!</v>
      </c>
      <c r="EL708" s="75">
        <f t="shared" ref="EL708:EL771" si="451">BZ708/$DH708*100</f>
        <v>3.5000010753792736</v>
      </c>
      <c r="EM708" s="51">
        <f t="shared" ref="EM708:EM771" si="452">EL708*SQRT(((CA708/BZ708)^2)+(($DI708/$DH708)^2))</f>
        <v>0</v>
      </c>
      <c r="EN708" s="75">
        <f t="shared" ref="EN708:EN771" si="453">CB708/$DH708*100</f>
        <v>7.4800002498976585</v>
      </c>
      <c r="EO708" s="51">
        <f t="shared" ref="EO708:EO771" si="454">EN708*SQRT(((CC708/CB708)^2)+(($DI708/$DH708)^2))</f>
        <v>0</v>
      </c>
      <c r="EP708" s="75">
        <f t="shared" ref="EP708:EP771" si="455">CD708/$DH708*100</f>
        <v>0</v>
      </c>
      <c r="EQ708" s="51" t="e">
        <f t="shared" ref="EQ708:EQ771" si="456">EP708*SQRT(((CE708/CD708)^2)+(($DI708/$DH708)^2))</f>
        <v>#DIV/0!</v>
      </c>
      <c r="ER708" s="51">
        <f t="shared" ref="ER708:ER771" si="457">DH708/$DH708*100</f>
        <v>100</v>
      </c>
      <c r="ES708" s="51">
        <f t="shared" ref="ES708:ES771" si="458">ER708*SQRT(((DI708/DH708)^2)+(($DI708/$DH708)^2))</f>
        <v>0</v>
      </c>
    </row>
    <row r="709" spans="1:149" x14ac:dyDescent="0.45">
      <c r="A709" s="78" t="s">
        <v>1447</v>
      </c>
      <c r="B709" s="174" t="s">
        <v>933</v>
      </c>
      <c r="C709" s="51" t="s">
        <v>3677</v>
      </c>
      <c r="D709" s="51" t="s">
        <v>3676</v>
      </c>
      <c r="E709" s="78" t="s">
        <v>637</v>
      </c>
      <c r="F709" s="78" t="s">
        <v>1729</v>
      </c>
      <c r="G709" s="72" t="s">
        <v>3367</v>
      </c>
      <c r="H709" s="78" t="s">
        <v>1101</v>
      </c>
      <c r="I709" s="78">
        <v>360</v>
      </c>
      <c r="J709" s="300">
        <v>480</v>
      </c>
      <c r="K709" s="78">
        <v>2</v>
      </c>
      <c r="L709" s="300">
        <v>800</v>
      </c>
      <c r="M709" s="72">
        <v>10</v>
      </c>
      <c r="O709" s="78"/>
      <c r="P709" s="72" t="s">
        <v>1374</v>
      </c>
      <c r="AA709" s="195"/>
      <c r="AB709" s="195"/>
      <c r="AC709" s="195"/>
      <c r="AD709" s="72"/>
      <c r="AE709" s="316">
        <v>1</v>
      </c>
      <c r="AF709" s="195"/>
      <c r="AG709" s="195">
        <v>0</v>
      </c>
      <c r="AH709" s="72"/>
      <c r="AR709" s="53">
        <v>0.86499999999999999</v>
      </c>
      <c r="AT709" s="77"/>
      <c r="AU709" s="276">
        <v>4800</v>
      </c>
      <c r="AW709" s="276">
        <v>4152</v>
      </c>
      <c r="BB709" s="80" t="s">
        <v>722</v>
      </c>
      <c r="BC709" s="270"/>
      <c r="BD709" s="72">
        <v>68.420699999999997</v>
      </c>
      <c r="BE709" s="72"/>
      <c r="BF709" s="72"/>
      <c r="BG709" s="72"/>
      <c r="BH709" s="72">
        <v>12.4451</v>
      </c>
      <c r="BI709" s="72"/>
      <c r="BJ709" s="72"/>
      <c r="BK709" s="72"/>
      <c r="BL709" s="72"/>
      <c r="BM709" s="72"/>
      <c r="BN709" s="72"/>
      <c r="BO709" s="72"/>
      <c r="BP709" s="72"/>
      <c r="BQ709" s="72"/>
      <c r="BR709" s="72"/>
      <c r="BS709" s="72"/>
      <c r="BT709" s="72"/>
      <c r="BU709" s="72"/>
      <c r="BV709" s="72"/>
      <c r="BW709" s="72"/>
      <c r="BX709" s="72"/>
      <c r="BY709" s="72"/>
      <c r="BZ709" s="72">
        <v>3.1793999999999998</v>
      </c>
      <c r="CA709" s="72"/>
      <c r="CB709" s="72">
        <v>6.7948300000000001</v>
      </c>
      <c r="CC709" s="72"/>
      <c r="CD709" s="72"/>
      <c r="CE709" s="72"/>
      <c r="CF709" s="72"/>
      <c r="CG709" s="72"/>
      <c r="CH709" s="72"/>
      <c r="CI709" s="72"/>
      <c r="CJ709" s="72"/>
      <c r="CK709" s="72"/>
      <c r="CL709" s="72"/>
      <c r="CM709" s="72"/>
      <c r="CN709" s="72"/>
      <c r="CO709" s="72"/>
      <c r="CP709" s="72"/>
      <c r="CQ709" s="72"/>
      <c r="CR709" s="72"/>
      <c r="CS709" s="72"/>
      <c r="CT709" s="72"/>
      <c r="CU709" s="72"/>
      <c r="CV709" s="72"/>
      <c r="CW709" s="72"/>
      <c r="CX709" s="72"/>
      <c r="CY709" s="72"/>
      <c r="CZ709" s="72"/>
      <c r="DA709" s="72"/>
      <c r="DB709" s="72"/>
      <c r="DC709" s="72"/>
      <c r="DD709" s="72"/>
      <c r="DE709" s="72"/>
      <c r="DF709" s="72"/>
      <c r="DG709" s="72"/>
      <c r="DH709" s="78">
        <f t="shared" si="435"/>
        <v>90.840029999999999</v>
      </c>
      <c r="DJ709" s="77">
        <f t="shared" si="436"/>
        <v>9.1599700000000013</v>
      </c>
      <c r="DK709" s="72"/>
      <c r="DL709" s="92" t="s">
        <v>3334</v>
      </c>
      <c r="DO709" s="358">
        <v>9.16</v>
      </c>
      <c r="DP709" s="72"/>
      <c r="DQ709" s="374"/>
      <c r="DR709" s="72"/>
      <c r="DU709" s="52"/>
      <c r="DX709" s="75">
        <f t="shared" si="437"/>
        <v>75.319988335538852</v>
      </c>
      <c r="DY709" s="51">
        <f t="shared" si="438"/>
        <v>0</v>
      </c>
      <c r="DZ709" s="75">
        <f t="shared" si="439"/>
        <v>0</v>
      </c>
      <c r="EA709" s="51" t="e">
        <f t="shared" si="440"/>
        <v>#DIV/0!</v>
      </c>
      <c r="EB709" s="75">
        <f t="shared" si="441"/>
        <v>13.700017492288366</v>
      </c>
      <c r="EC709" s="51">
        <f t="shared" si="442"/>
        <v>0</v>
      </c>
      <c r="ED709" s="75">
        <f t="shared" si="443"/>
        <v>0</v>
      </c>
      <c r="EE709" s="51" t="e">
        <f t="shared" si="444"/>
        <v>#DIV/0!</v>
      </c>
      <c r="EF709" s="75">
        <f t="shared" si="445"/>
        <v>0</v>
      </c>
      <c r="EG709" s="51" t="e">
        <f t="shared" si="446"/>
        <v>#DIV/0!</v>
      </c>
      <c r="EH709" s="75">
        <f t="shared" si="447"/>
        <v>0</v>
      </c>
      <c r="EI709" s="51" t="e">
        <f t="shared" si="448"/>
        <v>#DIV/0!</v>
      </c>
      <c r="EJ709" s="75">
        <f t="shared" si="449"/>
        <v>0</v>
      </c>
      <c r="EK709" s="51" t="e">
        <f t="shared" si="450"/>
        <v>#DIV/0!</v>
      </c>
      <c r="EL709" s="75">
        <f t="shared" si="451"/>
        <v>3.4999988441219139</v>
      </c>
      <c r="EM709" s="51">
        <f t="shared" si="452"/>
        <v>0</v>
      </c>
      <c r="EN709" s="75">
        <f t="shared" si="453"/>
        <v>7.4799953280508609</v>
      </c>
      <c r="EO709" s="51">
        <f t="shared" si="454"/>
        <v>0</v>
      </c>
      <c r="EP709" s="75">
        <f t="shared" si="455"/>
        <v>0</v>
      </c>
      <c r="EQ709" s="51" t="e">
        <f t="shared" si="456"/>
        <v>#DIV/0!</v>
      </c>
      <c r="ER709" s="51">
        <f t="shared" si="457"/>
        <v>100</v>
      </c>
      <c r="ES709" s="51">
        <f t="shared" si="458"/>
        <v>0</v>
      </c>
    </row>
    <row r="710" spans="1:149" x14ac:dyDescent="0.45">
      <c r="A710" s="78" t="s">
        <v>1447</v>
      </c>
      <c r="B710" s="174" t="s">
        <v>933</v>
      </c>
      <c r="C710" s="51" t="s">
        <v>3677</v>
      </c>
      <c r="D710" s="51" t="s">
        <v>3676</v>
      </c>
      <c r="E710" s="78" t="s">
        <v>637</v>
      </c>
      <c r="F710" s="78" t="s">
        <v>1730</v>
      </c>
      <c r="G710" s="72" t="s">
        <v>3367</v>
      </c>
      <c r="H710" s="78" t="s">
        <v>1101</v>
      </c>
      <c r="I710" s="78">
        <v>288</v>
      </c>
      <c r="J710" s="300">
        <v>50</v>
      </c>
      <c r="K710" s="78">
        <v>2</v>
      </c>
      <c r="L710" s="300">
        <v>1000</v>
      </c>
      <c r="M710" s="72">
        <v>10</v>
      </c>
      <c r="O710" s="78"/>
      <c r="P710" s="72" t="s">
        <v>1374</v>
      </c>
      <c r="AA710" s="195"/>
      <c r="AB710" s="195"/>
      <c r="AC710" s="195"/>
      <c r="AD710" s="72"/>
      <c r="AE710" s="316">
        <v>1</v>
      </c>
      <c r="AF710" s="195"/>
      <c r="AG710" s="195">
        <v>0</v>
      </c>
      <c r="AH710" s="72"/>
      <c r="AR710" s="53">
        <v>0.96430000000000005</v>
      </c>
      <c r="AT710" s="77"/>
      <c r="AU710" s="276">
        <v>500</v>
      </c>
      <c r="AW710" s="276">
        <v>482.15000000000003</v>
      </c>
      <c r="BB710" s="80" t="s">
        <v>722</v>
      </c>
      <c r="BC710" s="270"/>
      <c r="BD710" s="72">
        <v>73.091700000000003</v>
      </c>
      <c r="BE710" s="72"/>
      <c r="BF710" s="72"/>
      <c r="BG710" s="72"/>
      <c r="BH710" s="72">
        <v>13.237</v>
      </c>
      <c r="BI710" s="72"/>
      <c r="BJ710" s="72"/>
      <c r="BK710" s="72"/>
      <c r="BL710" s="72"/>
      <c r="BM710" s="72"/>
      <c r="BN710" s="72"/>
      <c r="BO710" s="72"/>
      <c r="BP710" s="72"/>
      <c r="BQ710" s="72"/>
      <c r="BR710" s="72"/>
      <c r="BS710" s="72"/>
      <c r="BT710" s="72"/>
      <c r="BU710" s="72"/>
      <c r="BV710" s="72"/>
      <c r="BW710" s="72"/>
      <c r="BX710" s="72"/>
      <c r="BY710" s="72"/>
      <c r="BZ710" s="72">
        <v>2.3250199999999999</v>
      </c>
      <c r="CA710" s="72"/>
      <c r="CB710" s="72">
        <v>9.0363299999999995</v>
      </c>
      <c r="CC710" s="72"/>
      <c r="CD710" s="72"/>
      <c r="CE710" s="72"/>
      <c r="CF710" s="72"/>
      <c r="CG710" s="72"/>
      <c r="CH710" s="72"/>
      <c r="CI710" s="72"/>
      <c r="CJ710" s="72"/>
      <c r="CK710" s="72"/>
      <c r="CL710" s="72"/>
      <c r="CM710" s="72"/>
      <c r="CN710" s="72"/>
      <c r="CO710" s="72"/>
      <c r="CP710" s="72"/>
      <c r="CQ710" s="72"/>
      <c r="CR710" s="72"/>
      <c r="CS710" s="72"/>
      <c r="CT710" s="72"/>
      <c r="CU710" s="72"/>
      <c r="CV710" s="72"/>
      <c r="CW710" s="72"/>
      <c r="CX710" s="72"/>
      <c r="CY710" s="72"/>
      <c r="CZ710" s="72"/>
      <c r="DA710" s="72"/>
      <c r="DB710" s="72"/>
      <c r="DC710" s="72"/>
      <c r="DD710" s="72"/>
      <c r="DE710" s="72"/>
      <c r="DF710" s="72"/>
      <c r="DG710" s="72"/>
      <c r="DH710" s="78">
        <f t="shared" si="435"/>
        <v>97.690049999999985</v>
      </c>
      <c r="DJ710" s="77">
        <f t="shared" si="436"/>
        <v>2.3099500000000148</v>
      </c>
      <c r="DK710" s="72"/>
      <c r="DL710" s="92" t="s">
        <v>3334</v>
      </c>
      <c r="DO710" s="358">
        <v>2.31</v>
      </c>
      <c r="DP710" s="72"/>
      <c r="DQ710" s="374"/>
      <c r="DR710" s="72"/>
      <c r="DU710" s="52"/>
      <c r="DX710" s="75">
        <f t="shared" si="437"/>
        <v>74.820004698533793</v>
      </c>
      <c r="DY710" s="51">
        <f t="shared" si="438"/>
        <v>0</v>
      </c>
      <c r="DZ710" s="75">
        <f t="shared" si="439"/>
        <v>0</v>
      </c>
      <c r="EA710" s="51" t="e">
        <f t="shared" si="440"/>
        <v>#DIV/0!</v>
      </c>
      <c r="EB710" s="75">
        <f t="shared" si="441"/>
        <v>13.549998183028878</v>
      </c>
      <c r="EC710" s="51">
        <f t="shared" si="442"/>
        <v>0</v>
      </c>
      <c r="ED710" s="75">
        <f t="shared" si="443"/>
        <v>0</v>
      </c>
      <c r="EE710" s="51" t="e">
        <f t="shared" si="444"/>
        <v>#DIV/0!</v>
      </c>
      <c r="EF710" s="75">
        <f t="shared" si="445"/>
        <v>0</v>
      </c>
      <c r="EG710" s="51" t="e">
        <f t="shared" si="446"/>
        <v>#DIV/0!</v>
      </c>
      <c r="EH710" s="75">
        <f t="shared" si="447"/>
        <v>0</v>
      </c>
      <c r="EI710" s="51" t="e">
        <f t="shared" si="448"/>
        <v>#DIV/0!</v>
      </c>
      <c r="EJ710" s="75">
        <f t="shared" si="449"/>
        <v>0</v>
      </c>
      <c r="EK710" s="51" t="e">
        <f t="shared" si="450"/>
        <v>#DIV/0!</v>
      </c>
      <c r="EL710" s="75">
        <f t="shared" si="451"/>
        <v>2.3799967345702044</v>
      </c>
      <c r="EM710" s="51">
        <f t="shared" si="452"/>
        <v>0</v>
      </c>
      <c r="EN710" s="75">
        <f t="shared" si="453"/>
        <v>9.250000383867139</v>
      </c>
      <c r="EO710" s="51">
        <f t="shared" si="454"/>
        <v>0</v>
      </c>
      <c r="EP710" s="75">
        <f t="shared" si="455"/>
        <v>0</v>
      </c>
      <c r="EQ710" s="51" t="e">
        <f t="shared" si="456"/>
        <v>#DIV/0!</v>
      </c>
      <c r="ER710" s="51">
        <f t="shared" si="457"/>
        <v>100</v>
      </c>
      <c r="ES710" s="51">
        <f t="shared" si="458"/>
        <v>0</v>
      </c>
    </row>
    <row r="711" spans="1:149" x14ac:dyDescent="0.45">
      <c r="A711" s="78" t="s">
        <v>1447</v>
      </c>
      <c r="B711" s="174" t="s">
        <v>933</v>
      </c>
      <c r="C711" s="51" t="s">
        <v>3677</v>
      </c>
      <c r="D711" s="51" t="s">
        <v>3676</v>
      </c>
      <c r="E711" s="78" t="s">
        <v>637</v>
      </c>
      <c r="F711" s="78" t="s">
        <v>1730</v>
      </c>
      <c r="G711" s="72" t="s">
        <v>3367</v>
      </c>
      <c r="H711" s="78" t="s">
        <v>1101</v>
      </c>
      <c r="I711" s="78">
        <v>504</v>
      </c>
      <c r="J711" s="300">
        <v>480</v>
      </c>
      <c r="K711" s="78">
        <v>2</v>
      </c>
      <c r="L711" s="300">
        <v>800</v>
      </c>
      <c r="M711" s="72">
        <v>10</v>
      </c>
      <c r="O711" s="78"/>
      <c r="P711" s="72" t="s">
        <v>1374</v>
      </c>
      <c r="AA711" s="195"/>
      <c r="AB711" s="195"/>
      <c r="AC711" s="195"/>
      <c r="AD711" s="72"/>
      <c r="AE711" s="316">
        <v>1</v>
      </c>
      <c r="AF711" s="195"/>
      <c r="AG711" s="195">
        <v>0</v>
      </c>
      <c r="AH711" s="72"/>
      <c r="AR711" s="53">
        <v>0.86499999999999999</v>
      </c>
      <c r="AT711" s="77"/>
      <c r="AU711" s="276">
        <v>4800</v>
      </c>
      <c r="AW711" s="276">
        <v>4152</v>
      </c>
      <c r="BB711" s="80" t="s">
        <v>722</v>
      </c>
      <c r="BC711" s="270"/>
      <c r="BD711" s="72">
        <v>68.078699999999998</v>
      </c>
      <c r="BE711" s="72"/>
      <c r="BF711" s="72"/>
      <c r="BG711" s="72"/>
      <c r="BH711" s="72">
        <v>12.3291</v>
      </c>
      <c r="BI711" s="72"/>
      <c r="BJ711" s="72"/>
      <c r="BK711" s="72"/>
      <c r="BL711" s="72"/>
      <c r="BM711" s="72"/>
      <c r="BN711" s="72"/>
      <c r="BO711" s="72"/>
      <c r="BP711" s="72"/>
      <c r="BQ711" s="72"/>
      <c r="BR711" s="72"/>
      <c r="BS711" s="72"/>
      <c r="BT711" s="72"/>
      <c r="BU711" s="72"/>
      <c r="BV711" s="72"/>
      <c r="BW711" s="72"/>
      <c r="BX711" s="72"/>
      <c r="BY711" s="72"/>
      <c r="BZ711" s="72">
        <v>2.1655600000000002</v>
      </c>
      <c r="CA711" s="72"/>
      <c r="CB711" s="72">
        <v>8.4165799999999997</v>
      </c>
      <c r="CC711" s="72"/>
      <c r="CD711" s="72"/>
      <c r="CE711" s="72"/>
      <c r="CF711" s="72"/>
      <c r="CG711" s="72"/>
      <c r="CH711" s="72"/>
      <c r="CI711" s="72"/>
      <c r="CJ711" s="72"/>
      <c r="CK711" s="72"/>
      <c r="CL711" s="72"/>
      <c r="CM711" s="72"/>
      <c r="CN711" s="72"/>
      <c r="CO711" s="72"/>
      <c r="CP711" s="72"/>
      <c r="CQ711" s="72"/>
      <c r="CR711" s="72"/>
      <c r="CS711" s="72"/>
      <c r="CT711" s="72"/>
      <c r="CU711" s="72"/>
      <c r="CV711" s="72"/>
      <c r="CW711" s="72"/>
      <c r="CX711" s="72"/>
      <c r="CY711" s="72"/>
      <c r="CZ711" s="72"/>
      <c r="DA711" s="72"/>
      <c r="DB711" s="72"/>
      <c r="DC711" s="72"/>
      <c r="DD711" s="72"/>
      <c r="DE711" s="72"/>
      <c r="DF711" s="72"/>
      <c r="DG711" s="72"/>
      <c r="DH711" s="78">
        <f t="shared" si="435"/>
        <v>90.98993999999999</v>
      </c>
      <c r="DJ711" s="77">
        <f t="shared" si="436"/>
        <v>9.0100600000000099</v>
      </c>
      <c r="DK711" s="72"/>
      <c r="DL711" s="92" t="s">
        <v>3334</v>
      </c>
      <c r="DO711" s="358">
        <v>9.01</v>
      </c>
      <c r="DP711" s="72"/>
      <c r="DQ711" s="374"/>
      <c r="DR711" s="72"/>
      <c r="DU711" s="52"/>
      <c r="DX711" s="75">
        <f t="shared" si="437"/>
        <v>74.820029554915635</v>
      </c>
      <c r="DY711" s="51">
        <f t="shared" si="438"/>
        <v>0</v>
      </c>
      <c r="DZ711" s="75">
        <f t="shared" si="439"/>
        <v>0</v>
      </c>
      <c r="EA711" s="51" t="e">
        <f t="shared" si="440"/>
        <v>#DIV/0!</v>
      </c>
      <c r="EB711" s="75">
        <f t="shared" si="441"/>
        <v>13.549959479036916</v>
      </c>
      <c r="EC711" s="51">
        <f t="shared" si="442"/>
        <v>0</v>
      </c>
      <c r="ED711" s="75">
        <f t="shared" si="443"/>
        <v>0</v>
      </c>
      <c r="EE711" s="51" t="e">
        <f t="shared" si="444"/>
        <v>#DIV/0!</v>
      </c>
      <c r="EF711" s="75">
        <f t="shared" si="445"/>
        <v>0</v>
      </c>
      <c r="EG711" s="51" t="e">
        <f t="shared" si="446"/>
        <v>#DIV/0!</v>
      </c>
      <c r="EH711" s="75">
        <f t="shared" si="447"/>
        <v>0</v>
      </c>
      <c r="EI711" s="51" t="e">
        <f t="shared" si="448"/>
        <v>#DIV/0!</v>
      </c>
      <c r="EJ711" s="75">
        <f t="shared" si="449"/>
        <v>0</v>
      </c>
      <c r="EK711" s="51" t="e">
        <f t="shared" si="450"/>
        <v>#DIV/0!</v>
      </c>
      <c r="EL711" s="75">
        <f t="shared" si="451"/>
        <v>2.3799993713590757</v>
      </c>
      <c r="EM711" s="51">
        <f t="shared" si="452"/>
        <v>0</v>
      </c>
      <c r="EN711" s="75">
        <f t="shared" si="453"/>
        <v>9.250011594688381</v>
      </c>
      <c r="EO711" s="51">
        <f t="shared" si="454"/>
        <v>0</v>
      </c>
      <c r="EP711" s="75">
        <f t="shared" si="455"/>
        <v>0</v>
      </c>
      <c r="EQ711" s="51" t="e">
        <f t="shared" si="456"/>
        <v>#DIV/0!</v>
      </c>
      <c r="ER711" s="51">
        <f t="shared" si="457"/>
        <v>100</v>
      </c>
      <c r="ES711" s="51">
        <f t="shared" si="458"/>
        <v>0</v>
      </c>
    </row>
    <row r="712" spans="1:149" x14ac:dyDescent="0.45">
      <c r="A712" s="78" t="s">
        <v>1447</v>
      </c>
      <c r="B712" s="174" t="s">
        <v>933</v>
      </c>
      <c r="C712" s="51" t="s">
        <v>3677</v>
      </c>
      <c r="D712" s="51" t="s">
        <v>3676</v>
      </c>
      <c r="E712" s="78" t="s">
        <v>637</v>
      </c>
      <c r="F712" s="78" t="s">
        <v>1730</v>
      </c>
      <c r="G712" s="72" t="s">
        <v>3367</v>
      </c>
      <c r="H712" s="78" t="s">
        <v>1101</v>
      </c>
      <c r="I712" s="78">
        <v>264</v>
      </c>
      <c r="J712" s="300">
        <v>500</v>
      </c>
      <c r="K712" s="78">
        <v>2</v>
      </c>
      <c r="L712" s="300">
        <v>800</v>
      </c>
      <c r="M712" s="72">
        <v>10</v>
      </c>
      <c r="O712" s="78"/>
      <c r="P712" s="72" t="s">
        <v>1374</v>
      </c>
      <c r="AA712" s="195"/>
      <c r="AB712" s="195"/>
      <c r="AC712" s="195"/>
      <c r="AD712" s="72"/>
      <c r="AE712" s="316">
        <v>1</v>
      </c>
      <c r="AF712" s="195"/>
      <c r="AG712" s="195">
        <v>0</v>
      </c>
      <c r="AH712" s="72"/>
      <c r="AR712" s="53">
        <v>0.88039999999999996</v>
      </c>
      <c r="AT712" s="77"/>
      <c r="AU712" s="276">
        <v>5000</v>
      </c>
      <c r="AW712" s="276">
        <v>4402</v>
      </c>
      <c r="BB712" s="80" t="s">
        <v>722</v>
      </c>
      <c r="BC712" s="270"/>
      <c r="BD712" s="72">
        <v>67.682199999999995</v>
      </c>
      <c r="BE712" s="72"/>
      <c r="BF712" s="72"/>
      <c r="BG712" s="72"/>
      <c r="BH712" s="72">
        <v>12.257300000000001</v>
      </c>
      <c r="BI712" s="72"/>
      <c r="BJ712" s="72"/>
      <c r="BK712" s="72"/>
      <c r="BL712" s="72"/>
      <c r="BM712" s="72"/>
      <c r="BN712" s="72"/>
      <c r="BO712" s="72"/>
      <c r="BP712" s="72"/>
      <c r="BQ712" s="72"/>
      <c r="BR712" s="72"/>
      <c r="BS712" s="72"/>
      <c r="BT712" s="72"/>
      <c r="BU712" s="72"/>
      <c r="BV712" s="72"/>
      <c r="BW712" s="72"/>
      <c r="BX712" s="72"/>
      <c r="BY712" s="72"/>
      <c r="BZ712" s="72">
        <v>2.1529500000000001</v>
      </c>
      <c r="CA712" s="72"/>
      <c r="CB712" s="72">
        <v>8.3675499999999996</v>
      </c>
      <c r="CC712" s="72"/>
      <c r="CD712" s="72"/>
      <c r="CE712" s="72"/>
      <c r="CF712" s="72"/>
      <c r="CG712" s="72"/>
      <c r="CH712" s="72"/>
      <c r="CI712" s="72"/>
      <c r="CJ712" s="72"/>
      <c r="CK712" s="72"/>
      <c r="CL712" s="72"/>
      <c r="CM712" s="72"/>
      <c r="CN712" s="72"/>
      <c r="CO712" s="72"/>
      <c r="CP712" s="72"/>
      <c r="CQ712" s="72"/>
      <c r="CR712" s="72"/>
      <c r="CS712" s="72"/>
      <c r="CT712" s="72"/>
      <c r="CU712" s="72"/>
      <c r="CV712" s="72"/>
      <c r="CW712" s="72"/>
      <c r="CX712" s="72"/>
      <c r="CY712" s="72"/>
      <c r="CZ712" s="72"/>
      <c r="DA712" s="72"/>
      <c r="DB712" s="72"/>
      <c r="DC712" s="72"/>
      <c r="DD712" s="72"/>
      <c r="DE712" s="72"/>
      <c r="DF712" s="72"/>
      <c r="DG712" s="72"/>
      <c r="DH712" s="78">
        <f t="shared" si="435"/>
        <v>90.46</v>
      </c>
      <c r="DJ712" s="77">
        <f t="shared" si="436"/>
        <v>9.5400000000000063</v>
      </c>
      <c r="DK712" s="72"/>
      <c r="DL712" s="92" t="s">
        <v>3334</v>
      </c>
      <c r="DO712" s="358">
        <v>9.5399999999999991</v>
      </c>
      <c r="DP712" s="72"/>
      <c r="DQ712" s="374"/>
      <c r="DR712" s="72"/>
      <c r="DU712" s="52"/>
      <c r="DX712" s="75">
        <f t="shared" si="437"/>
        <v>74.820030952907359</v>
      </c>
      <c r="DY712" s="51">
        <f t="shared" si="438"/>
        <v>0</v>
      </c>
      <c r="DZ712" s="75">
        <f t="shared" si="439"/>
        <v>0</v>
      </c>
      <c r="EA712" s="51" t="e">
        <f t="shared" si="440"/>
        <v>#DIV/0!</v>
      </c>
      <c r="EB712" s="75">
        <f t="shared" si="441"/>
        <v>13.549966836170684</v>
      </c>
      <c r="EC712" s="51">
        <f t="shared" si="442"/>
        <v>0</v>
      </c>
      <c r="ED712" s="75">
        <f t="shared" si="443"/>
        <v>0</v>
      </c>
      <c r="EE712" s="51" t="e">
        <f t="shared" si="444"/>
        <v>#DIV/0!</v>
      </c>
      <c r="EF712" s="75">
        <f t="shared" si="445"/>
        <v>0</v>
      </c>
      <c r="EG712" s="51" t="e">
        <f t="shared" si="446"/>
        <v>#DIV/0!</v>
      </c>
      <c r="EH712" s="75">
        <f t="shared" si="447"/>
        <v>0</v>
      </c>
      <c r="EI712" s="51" t="e">
        <f t="shared" si="448"/>
        <v>#DIV/0!</v>
      </c>
      <c r="EJ712" s="75">
        <f t="shared" si="449"/>
        <v>0</v>
      </c>
      <c r="EK712" s="51" t="e">
        <f t="shared" si="450"/>
        <v>#DIV/0!</v>
      </c>
      <c r="EL712" s="75">
        <f t="shared" si="451"/>
        <v>2.3800022109219547</v>
      </c>
      <c r="EM712" s="51">
        <f t="shared" si="452"/>
        <v>0</v>
      </c>
      <c r="EN712" s="75">
        <f t="shared" si="453"/>
        <v>9.25</v>
      </c>
      <c r="EO712" s="51">
        <f t="shared" si="454"/>
        <v>0</v>
      </c>
      <c r="EP712" s="75">
        <f t="shared" si="455"/>
        <v>0</v>
      </c>
      <c r="EQ712" s="51" t="e">
        <f t="shared" si="456"/>
        <v>#DIV/0!</v>
      </c>
      <c r="ER712" s="51">
        <f t="shared" si="457"/>
        <v>100</v>
      </c>
      <c r="ES712" s="51">
        <f t="shared" si="458"/>
        <v>0</v>
      </c>
    </row>
    <row r="713" spans="1:149" x14ac:dyDescent="0.45">
      <c r="A713" s="78" t="s">
        <v>1447</v>
      </c>
      <c r="B713" s="174" t="s">
        <v>933</v>
      </c>
      <c r="C713" s="51" t="s">
        <v>3677</v>
      </c>
      <c r="D713" s="51" t="s">
        <v>3676</v>
      </c>
      <c r="E713" s="78" t="s">
        <v>637</v>
      </c>
      <c r="F713" s="78" t="s">
        <v>1731</v>
      </c>
      <c r="G713" s="72" t="s">
        <v>3367</v>
      </c>
      <c r="H713" s="78" t="s">
        <v>1101</v>
      </c>
      <c r="I713" s="78">
        <v>240</v>
      </c>
      <c r="J713" s="300">
        <v>50</v>
      </c>
      <c r="K713" s="78">
        <v>2</v>
      </c>
      <c r="L713" s="300">
        <v>900</v>
      </c>
      <c r="M713" s="72">
        <v>10</v>
      </c>
      <c r="O713" s="78"/>
      <c r="P713" s="72" t="s">
        <v>1374</v>
      </c>
      <c r="AA713" s="195"/>
      <c r="AB713" s="195"/>
      <c r="AC713" s="195"/>
      <c r="AD713" s="72"/>
      <c r="AE713" s="316">
        <v>1</v>
      </c>
      <c r="AF713" s="195"/>
      <c r="AG713" s="195">
        <v>0</v>
      </c>
      <c r="AH713" s="72"/>
      <c r="AR713" s="53">
        <v>0.94089999999999996</v>
      </c>
      <c r="AT713" s="77"/>
      <c r="AU713" s="276">
        <v>500</v>
      </c>
      <c r="AW713" s="276">
        <v>470.45</v>
      </c>
      <c r="BB713" s="80" t="s">
        <v>722</v>
      </c>
      <c r="BC713" s="270"/>
      <c r="BD713" s="72">
        <v>78.161000000000001</v>
      </c>
      <c r="BE713" s="72"/>
      <c r="BF713" s="72"/>
      <c r="BG713" s="72"/>
      <c r="BH713" s="72">
        <v>12.115500000000001</v>
      </c>
      <c r="BI713" s="72"/>
      <c r="BJ713" s="72"/>
      <c r="BK713" s="72"/>
      <c r="BL713" s="72"/>
      <c r="BM713" s="72"/>
      <c r="BN713" s="72"/>
      <c r="BO713" s="72"/>
      <c r="BP713" s="72"/>
      <c r="BQ713" s="72"/>
      <c r="BR713" s="72"/>
      <c r="BS713" s="72"/>
      <c r="BT713" s="72"/>
      <c r="BU713" s="72"/>
      <c r="BV713" s="72"/>
      <c r="BW713" s="72"/>
      <c r="BX713" s="72"/>
      <c r="BY713" s="72"/>
      <c r="BZ713" s="72">
        <v>6.3160400000000001</v>
      </c>
      <c r="CA713" s="72"/>
      <c r="CB713" s="72">
        <v>0.86748099999999995</v>
      </c>
      <c r="CC713" s="72"/>
      <c r="CD713" s="72"/>
      <c r="CE713" s="72"/>
      <c r="CF713" s="72"/>
      <c r="CG713" s="72"/>
      <c r="CH713" s="72"/>
      <c r="CI713" s="72"/>
      <c r="CJ713" s="72"/>
      <c r="CK713" s="72"/>
      <c r="CL713" s="72"/>
      <c r="CM713" s="72"/>
      <c r="CN713" s="72"/>
      <c r="CO713" s="72"/>
      <c r="CP713" s="72"/>
      <c r="CQ713" s="72"/>
      <c r="CR713" s="72"/>
      <c r="CS713" s="72"/>
      <c r="CT713" s="72"/>
      <c r="CU713" s="72"/>
      <c r="CV713" s="72"/>
      <c r="CW713" s="72"/>
      <c r="CX713" s="72"/>
      <c r="CY713" s="72"/>
      <c r="CZ713" s="72"/>
      <c r="DA713" s="72"/>
      <c r="DB713" s="72"/>
      <c r="DC713" s="72"/>
      <c r="DD713" s="72"/>
      <c r="DE713" s="72"/>
      <c r="DF713" s="72"/>
      <c r="DG713" s="72"/>
      <c r="DH713" s="78">
        <f t="shared" si="435"/>
        <v>97.460020999999998</v>
      </c>
      <c r="DJ713" s="77">
        <f t="shared" si="436"/>
        <v>2.5399790000000024</v>
      </c>
      <c r="DK713" s="72"/>
      <c r="DL713" s="92" t="s">
        <v>3334</v>
      </c>
      <c r="DO713" s="358">
        <v>2.54</v>
      </c>
      <c r="DP713" s="72"/>
      <c r="DQ713" s="374"/>
      <c r="DR713" s="72"/>
      <c r="DU713" s="52"/>
      <c r="DX713" s="75">
        <f t="shared" si="437"/>
        <v>80.198012680502089</v>
      </c>
      <c r="DY713" s="51">
        <f t="shared" si="438"/>
        <v>0</v>
      </c>
      <c r="DZ713" s="75">
        <f t="shared" si="439"/>
        <v>0</v>
      </c>
      <c r="EA713" s="51" t="e">
        <f t="shared" si="440"/>
        <v>#DIV/0!</v>
      </c>
      <c r="EB713" s="75">
        <f t="shared" si="441"/>
        <v>12.43125116913324</v>
      </c>
      <c r="EC713" s="51">
        <f t="shared" si="442"/>
        <v>0</v>
      </c>
      <c r="ED713" s="75">
        <f t="shared" si="443"/>
        <v>0</v>
      </c>
      <c r="EE713" s="51" t="e">
        <f t="shared" si="444"/>
        <v>#DIV/0!</v>
      </c>
      <c r="EF713" s="75">
        <f t="shared" si="445"/>
        <v>0</v>
      </c>
      <c r="EG713" s="51" t="e">
        <f t="shared" si="446"/>
        <v>#DIV/0!</v>
      </c>
      <c r="EH713" s="75">
        <f t="shared" si="447"/>
        <v>0</v>
      </c>
      <c r="EI713" s="51" t="e">
        <f t="shared" si="448"/>
        <v>#DIV/0!</v>
      </c>
      <c r="EJ713" s="75">
        <f t="shared" si="449"/>
        <v>0</v>
      </c>
      <c r="EK713" s="51" t="e">
        <f t="shared" si="450"/>
        <v>#DIV/0!</v>
      </c>
      <c r="EL713" s="75">
        <f t="shared" si="451"/>
        <v>6.4806470747630973</v>
      </c>
      <c r="EM713" s="51">
        <f t="shared" si="452"/>
        <v>0</v>
      </c>
      <c r="EN713" s="75">
        <f t="shared" si="453"/>
        <v>0.89008907560157413</v>
      </c>
      <c r="EO713" s="51">
        <f t="shared" si="454"/>
        <v>0</v>
      </c>
      <c r="EP713" s="75">
        <f t="shared" si="455"/>
        <v>0</v>
      </c>
      <c r="EQ713" s="51" t="e">
        <f t="shared" si="456"/>
        <v>#DIV/0!</v>
      </c>
      <c r="ER713" s="51">
        <f t="shared" si="457"/>
        <v>100</v>
      </c>
      <c r="ES713" s="51">
        <f t="shared" si="458"/>
        <v>0</v>
      </c>
    </row>
    <row r="714" spans="1:149" x14ac:dyDescent="0.45">
      <c r="A714" s="78" t="s">
        <v>1447</v>
      </c>
      <c r="B714" s="174" t="s">
        <v>933</v>
      </c>
      <c r="C714" s="51" t="s">
        <v>3677</v>
      </c>
      <c r="D714" s="51" t="s">
        <v>3676</v>
      </c>
      <c r="E714" s="78" t="s">
        <v>637</v>
      </c>
      <c r="F714" s="78" t="s">
        <v>1731</v>
      </c>
      <c r="G714" s="72" t="s">
        <v>3367</v>
      </c>
      <c r="H714" s="78" t="s">
        <v>1101</v>
      </c>
      <c r="I714" s="78">
        <v>288</v>
      </c>
      <c r="J714" s="300">
        <v>50</v>
      </c>
      <c r="K714" s="78">
        <v>2</v>
      </c>
      <c r="L714" s="300">
        <v>1000</v>
      </c>
      <c r="M714" s="72">
        <v>10</v>
      </c>
      <c r="O714" s="78"/>
      <c r="P714" s="72" t="s">
        <v>1374</v>
      </c>
      <c r="AA714" s="195"/>
      <c r="AB714" s="195"/>
      <c r="AC714" s="195"/>
      <c r="AD714" s="72"/>
      <c r="AE714" s="316">
        <v>1</v>
      </c>
      <c r="AF714" s="195"/>
      <c r="AG714" s="195">
        <v>0</v>
      </c>
      <c r="AH714" s="72"/>
      <c r="AR714" s="53">
        <v>0.96430000000000005</v>
      </c>
      <c r="AT714" s="77"/>
      <c r="AU714" s="276">
        <v>500</v>
      </c>
      <c r="AW714" s="276">
        <v>482.15000000000003</v>
      </c>
      <c r="BB714" s="80" t="s">
        <v>722</v>
      </c>
      <c r="BC714" s="270"/>
      <c r="BD714" s="72">
        <v>78.369500000000002</v>
      </c>
      <c r="BE714" s="72"/>
      <c r="BF714" s="72"/>
      <c r="BG714" s="72"/>
      <c r="BH714" s="72">
        <v>12.1478</v>
      </c>
      <c r="BI714" s="72"/>
      <c r="BJ714" s="72"/>
      <c r="BK714" s="72"/>
      <c r="BL714" s="72"/>
      <c r="BM714" s="72"/>
      <c r="BN714" s="72"/>
      <c r="BO714" s="72"/>
      <c r="BP714" s="72"/>
      <c r="BQ714" s="72"/>
      <c r="BR714" s="72"/>
      <c r="BS714" s="72"/>
      <c r="BT714" s="72"/>
      <c r="BU714" s="72"/>
      <c r="BV714" s="72"/>
      <c r="BW714" s="72"/>
      <c r="BX714" s="72"/>
      <c r="BY714" s="72"/>
      <c r="BZ714" s="72">
        <v>6.3328899999999999</v>
      </c>
      <c r="CA714" s="72"/>
      <c r="CB714" s="72">
        <v>0.86979499999999998</v>
      </c>
      <c r="CC714" s="72"/>
      <c r="CD714" s="72"/>
      <c r="CE714" s="72"/>
      <c r="CF714" s="72"/>
      <c r="CG714" s="72"/>
      <c r="CH714" s="72"/>
      <c r="CI714" s="72"/>
      <c r="CJ714" s="72"/>
      <c r="CK714" s="72"/>
      <c r="CL714" s="72"/>
      <c r="CM714" s="72"/>
      <c r="CN714" s="72"/>
      <c r="CO714" s="72"/>
      <c r="CP714" s="72"/>
      <c r="CQ714" s="72"/>
      <c r="CR714" s="72"/>
      <c r="CS714" s="72"/>
      <c r="CT714" s="72"/>
      <c r="CU714" s="72"/>
      <c r="CV714" s="72"/>
      <c r="CW714" s="72"/>
      <c r="CX714" s="72"/>
      <c r="CY714" s="72"/>
      <c r="CZ714" s="72"/>
      <c r="DA714" s="72"/>
      <c r="DB714" s="72"/>
      <c r="DC714" s="72"/>
      <c r="DD714" s="72"/>
      <c r="DE714" s="72"/>
      <c r="DF714" s="72"/>
      <c r="DG714" s="72"/>
      <c r="DH714" s="78">
        <f t="shared" si="435"/>
        <v>97.719985000000008</v>
      </c>
      <c r="DJ714" s="77">
        <f t="shared" si="436"/>
        <v>2.2800149999999917</v>
      </c>
      <c r="DK714" s="72"/>
      <c r="DL714" s="92" t="s">
        <v>3334</v>
      </c>
      <c r="DO714" s="358">
        <v>2.2799999999999998</v>
      </c>
      <c r="DP714" s="72"/>
      <c r="DQ714" s="374"/>
      <c r="DR714" s="72"/>
      <c r="DU714" s="52"/>
      <c r="DX714" s="75">
        <f t="shared" si="437"/>
        <v>80.198027046361091</v>
      </c>
      <c r="DY714" s="51">
        <f t="shared" si="438"/>
        <v>0</v>
      </c>
      <c r="DZ714" s="75">
        <f t="shared" si="439"/>
        <v>0</v>
      </c>
      <c r="EA714" s="51" t="e">
        <f t="shared" si="440"/>
        <v>#DIV/0!</v>
      </c>
      <c r="EB714" s="75">
        <f t="shared" si="441"/>
        <v>12.431233999882419</v>
      </c>
      <c r="EC714" s="51">
        <f t="shared" si="442"/>
        <v>0</v>
      </c>
      <c r="ED714" s="75">
        <f t="shared" si="443"/>
        <v>0</v>
      </c>
      <c r="EE714" s="51" t="e">
        <f t="shared" si="444"/>
        <v>#DIV/0!</v>
      </c>
      <c r="EF714" s="75">
        <f t="shared" si="445"/>
        <v>0</v>
      </c>
      <c r="EG714" s="51" t="e">
        <f t="shared" si="446"/>
        <v>#DIV/0!</v>
      </c>
      <c r="EH714" s="75">
        <f t="shared" si="447"/>
        <v>0</v>
      </c>
      <c r="EI714" s="51" t="e">
        <f t="shared" si="448"/>
        <v>#DIV/0!</v>
      </c>
      <c r="EJ714" s="75">
        <f t="shared" si="449"/>
        <v>0</v>
      </c>
      <c r="EK714" s="51" t="e">
        <f t="shared" si="450"/>
        <v>#DIV/0!</v>
      </c>
      <c r="EL714" s="75">
        <f t="shared" si="451"/>
        <v>6.4806497872466924</v>
      </c>
      <c r="EM714" s="51">
        <f t="shared" si="452"/>
        <v>0</v>
      </c>
      <c r="EN714" s="75">
        <f t="shared" si="453"/>
        <v>0.8900891665097983</v>
      </c>
      <c r="EO714" s="51">
        <f t="shared" si="454"/>
        <v>0</v>
      </c>
      <c r="EP714" s="75">
        <f t="shared" si="455"/>
        <v>0</v>
      </c>
      <c r="EQ714" s="51" t="e">
        <f t="shared" si="456"/>
        <v>#DIV/0!</v>
      </c>
      <c r="ER714" s="51">
        <f t="shared" si="457"/>
        <v>100</v>
      </c>
      <c r="ES714" s="51">
        <f t="shared" si="458"/>
        <v>0</v>
      </c>
    </row>
    <row r="715" spans="1:149" x14ac:dyDescent="0.45">
      <c r="A715" s="78" t="s">
        <v>1447</v>
      </c>
      <c r="B715" s="174" t="s">
        <v>933</v>
      </c>
      <c r="C715" s="51" t="s">
        <v>3677</v>
      </c>
      <c r="D715" s="51" t="s">
        <v>3676</v>
      </c>
      <c r="E715" s="78" t="s">
        <v>637</v>
      </c>
      <c r="F715" s="78" t="s">
        <v>1731</v>
      </c>
      <c r="G715" s="72" t="s">
        <v>3367</v>
      </c>
      <c r="H715" s="78" t="s">
        <v>1101</v>
      </c>
      <c r="I715" s="78">
        <v>408</v>
      </c>
      <c r="J715" s="300">
        <v>52</v>
      </c>
      <c r="K715" s="78">
        <v>2</v>
      </c>
      <c r="L715" s="300">
        <v>1000</v>
      </c>
      <c r="M715" s="72">
        <v>10</v>
      </c>
      <c r="O715" s="78"/>
      <c r="P715" s="72" t="s">
        <v>1374</v>
      </c>
      <c r="AA715" s="195"/>
      <c r="AB715" s="195"/>
      <c r="AC715" s="195"/>
      <c r="AD715" s="72"/>
      <c r="AE715" s="316">
        <v>1</v>
      </c>
      <c r="AF715" s="195"/>
      <c r="AG715" s="195">
        <v>0</v>
      </c>
      <c r="AH715" s="72"/>
      <c r="AR715" s="53">
        <v>0.96309999999999996</v>
      </c>
      <c r="AT715" s="77"/>
      <c r="AU715" s="276">
        <v>520</v>
      </c>
      <c r="AW715" s="276">
        <v>500.81199999999995</v>
      </c>
      <c r="BB715" s="80" t="s">
        <v>722</v>
      </c>
      <c r="BC715" s="270"/>
      <c r="BD715" s="72">
        <v>78.120900000000006</v>
      </c>
      <c r="BE715" s="72"/>
      <c r="BF715" s="72"/>
      <c r="BG715" s="72"/>
      <c r="BH715" s="72">
        <v>12.109299999999999</v>
      </c>
      <c r="BI715" s="72"/>
      <c r="BJ715" s="72"/>
      <c r="BK715" s="72"/>
      <c r="BL715" s="72"/>
      <c r="BM715" s="72"/>
      <c r="BN715" s="72"/>
      <c r="BO715" s="72"/>
      <c r="BP715" s="72"/>
      <c r="BQ715" s="72"/>
      <c r="BR715" s="72"/>
      <c r="BS715" s="72"/>
      <c r="BT715" s="72"/>
      <c r="BU715" s="72"/>
      <c r="BV715" s="72"/>
      <c r="BW715" s="72"/>
      <c r="BX715" s="72"/>
      <c r="BY715" s="72"/>
      <c r="BZ715" s="72">
        <v>6.3128000000000002</v>
      </c>
      <c r="CA715" s="72"/>
      <c r="CB715" s="72">
        <v>0.86703600000000003</v>
      </c>
      <c r="CC715" s="72"/>
      <c r="CD715" s="72"/>
      <c r="CE715" s="72"/>
      <c r="CF715" s="72"/>
      <c r="CG715" s="72"/>
      <c r="CH715" s="72"/>
      <c r="CI715" s="72"/>
      <c r="CJ715" s="72"/>
      <c r="CK715" s="72"/>
      <c r="CL715" s="72"/>
      <c r="CM715" s="72"/>
      <c r="CN715" s="72"/>
      <c r="CO715" s="72"/>
      <c r="CP715" s="72"/>
      <c r="CQ715" s="72"/>
      <c r="CR715" s="72"/>
      <c r="CS715" s="72"/>
      <c r="CT715" s="72"/>
      <c r="CU715" s="72"/>
      <c r="CV715" s="72"/>
      <c r="CW715" s="72"/>
      <c r="CX715" s="72"/>
      <c r="CY715" s="72"/>
      <c r="CZ715" s="72"/>
      <c r="DA715" s="72"/>
      <c r="DB715" s="72"/>
      <c r="DC715" s="72"/>
      <c r="DD715" s="72"/>
      <c r="DE715" s="72"/>
      <c r="DF715" s="72"/>
      <c r="DG715" s="72"/>
      <c r="DH715" s="78">
        <f t="shared" si="435"/>
        <v>97.410036000000005</v>
      </c>
      <c r="DJ715" s="77">
        <f t="shared" si="436"/>
        <v>2.5899639999999948</v>
      </c>
      <c r="DK715" s="72"/>
      <c r="DL715" s="92" t="s">
        <v>3334</v>
      </c>
      <c r="DO715" s="358">
        <v>2.59</v>
      </c>
      <c r="DP715" s="72"/>
      <c r="DQ715" s="374"/>
      <c r="DR715" s="72"/>
      <c r="DU715" s="52"/>
      <c r="DX715" s="75">
        <f t="shared" si="437"/>
        <v>80.197999310871822</v>
      </c>
      <c r="DY715" s="51">
        <f t="shared" si="438"/>
        <v>0</v>
      </c>
      <c r="DZ715" s="75">
        <f t="shared" si="439"/>
        <v>0</v>
      </c>
      <c r="EA715" s="51" t="e">
        <f t="shared" si="440"/>
        <v>#DIV/0!</v>
      </c>
      <c r="EB715" s="75">
        <f t="shared" si="441"/>
        <v>12.431265295908522</v>
      </c>
      <c r="EC715" s="51">
        <f t="shared" si="442"/>
        <v>0</v>
      </c>
      <c r="ED715" s="75">
        <f t="shared" si="443"/>
        <v>0</v>
      </c>
      <c r="EE715" s="51" t="e">
        <f t="shared" si="444"/>
        <v>#DIV/0!</v>
      </c>
      <c r="EF715" s="75">
        <f t="shared" si="445"/>
        <v>0</v>
      </c>
      <c r="EG715" s="51" t="e">
        <f t="shared" si="446"/>
        <v>#DIV/0!</v>
      </c>
      <c r="EH715" s="75">
        <f t="shared" si="447"/>
        <v>0</v>
      </c>
      <c r="EI715" s="51" t="e">
        <f t="shared" si="448"/>
        <v>#DIV/0!</v>
      </c>
      <c r="EJ715" s="75">
        <f t="shared" si="449"/>
        <v>0</v>
      </c>
      <c r="EK715" s="51" t="e">
        <f t="shared" si="450"/>
        <v>#DIV/0!</v>
      </c>
      <c r="EL715" s="75">
        <f t="shared" si="451"/>
        <v>6.4806464089593394</v>
      </c>
      <c r="EM715" s="51">
        <f t="shared" si="452"/>
        <v>0</v>
      </c>
      <c r="EN715" s="75">
        <f t="shared" si="453"/>
        <v>0.89008898426030758</v>
      </c>
      <c r="EO715" s="51">
        <f t="shared" si="454"/>
        <v>0</v>
      </c>
      <c r="EP715" s="75">
        <f t="shared" si="455"/>
        <v>0</v>
      </c>
      <c r="EQ715" s="51" t="e">
        <f t="shared" si="456"/>
        <v>#DIV/0!</v>
      </c>
      <c r="ER715" s="51">
        <f t="shared" si="457"/>
        <v>100</v>
      </c>
      <c r="ES715" s="51">
        <f t="shared" si="458"/>
        <v>0</v>
      </c>
    </row>
    <row r="716" spans="1:149" x14ac:dyDescent="0.45">
      <c r="A716" s="78" t="s">
        <v>1447</v>
      </c>
      <c r="B716" s="174" t="s">
        <v>933</v>
      </c>
      <c r="C716" s="51" t="s">
        <v>3677</v>
      </c>
      <c r="D716" s="51" t="s">
        <v>3676</v>
      </c>
      <c r="E716" s="78" t="s">
        <v>637</v>
      </c>
      <c r="F716" s="78" t="s">
        <v>1731</v>
      </c>
      <c r="G716" s="72" t="s">
        <v>3367</v>
      </c>
      <c r="H716" s="78" t="s">
        <v>1101</v>
      </c>
      <c r="I716" s="78">
        <v>288</v>
      </c>
      <c r="J716" s="300">
        <v>100</v>
      </c>
      <c r="K716" s="78">
        <v>2</v>
      </c>
      <c r="L716" s="300">
        <v>850</v>
      </c>
      <c r="M716" s="72">
        <v>10</v>
      </c>
      <c r="O716" s="78"/>
      <c r="P716" s="72" t="s">
        <v>1374</v>
      </c>
      <c r="AA716" s="195"/>
      <c r="AB716" s="195"/>
      <c r="AC716" s="195"/>
      <c r="AD716" s="72"/>
      <c r="AE716" s="316">
        <v>1</v>
      </c>
      <c r="AF716" s="195"/>
      <c r="AG716" s="195">
        <v>0</v>
      </c>
      <c r="AH716" s="72"/>
      <c r="AR716" s="53">
        <v>0.87039999999999995</v>
      </c>
      <c r="AT716" s="77"/>
      <c r="AU716" s="276">
        <v>1000</v>
      </c>
      <c r="AW716" s="276">
        <v>870.4</v>
      </c>
      <c r="BB716" s="80" t="s">
        <v>722</v>
      </c>
      <c r="BC716" s="270"/>
      <c r="BD716" s="72">
        <v>76.701400000000007</v>
      </c>
      <c r="BE716" s="72"/>
      <c r="BF716" s="72"/>
      <c r="BG716" s="72"/>
      <c r="BH716" s="72">
        <v>11.889200000000001</v>
      </c>
      <c r="BI716" s="72"/>
      <c r="BJ716" s="72"/>
      <c r="BK716" s="72"/>
      <c r="BL716" s="72"/>
      <c r="BM716" s="72"/>
      <c r="BN716" s="72"/>
      <c r="BO716" s="72"/>
      <c r="BP716" s="72"/>
      <c r="BQ716" s="72"/>
      <c r="BR716" s="72"/>
      <c r="BS716" s="72"/>
      <c r="BT716" s="72"/>
      <c r="BU716" s="72"/>
      <c r="BV716" s="72"/>
      <c r="BW716" s="72"/>
      <c r="BX716" s="72"/>
      <c r="BY716" s="72"/>
      <c r="BZ716" s="72">
        <v>6.1980899999999997</v>
      </c>
      <c r="CA716" s="72"/>
      <c r="CB716" s="72">
        <v>0.85128099999999995</v>
      </c>
      <c r="CC716" s="72"/>
      <c r="CD716" s="72"/>
      <c r="CE716" s="72"/>
      <c r="CF716" s="72"/>
      <c r="CG716" s="72"/>
      <c r="CH716" s="72"/>
      <c r="CI716" s="72"/>
      <c r="CJ716" s="72"/>
      <c r="CK716" s="72"/>
      <c r="CL716" s="72"/>
      <c r="CM716" s="72"/>
      <c r="CN716" s="72"/>
      <c r="CO716" s="72"/>
      <c r="CP716" s="72"/>
      <c r="CQ716" s="72"/>
      <c r="CR716" s="72"/>
      <c r="CS716" s="72"/>
      <c r="CT716" s="72"/>
      <c r="CU716" s="72"/>
      <c r="CV716" s="72"/>
      <c r="CW716" s="72"/>
      <c r="CX716" s="72"/>
      <c r="CY716" s="72"/>
      <c r="CZ716" s="72"/>
      <c r="DA716" s="72"/>
      <c r="DB716" s="72"/>
      <c r="DC716" s="72"/>
      <c r="DD716" s="72"/>
      <c r="DE716" s="72"/>
      <c r="DF716" s="72"/>
      <c r="DG716" s="72"/>
      <c r="DH716" s="78">
        <f t="shared" si="435"/>
        <v>95.639971000000003</v>
      </c>
      <c r="DJ716" s="77">
        <f t="shared" si="436"/>
        <v>4.3600289999999973</v>
      </c>
      <c r="DK716" s="72"/>
      <c r="DL716" s="92" t="s">
        <v>3334</v>
      </c>
      <c r="DO716" s="358">
        <v>4.3600000000000003</v>
      </c>
      <c r="DP716" s="72"/>
      <c r="DQ716" s="374"/>
      <c r="DR716" s="72"/>
      <c r="DU716" s="52"/>
      <c r="DX716" s="75">
        <f t="shared" si="437"/>
        <v>80.198058612962157</v>
      </c>
      <c r="DY716" s="51">
        <f t="shared" si="438"/>
        <v>0</v>
      </c>
      <c r="DZ716" s="75">
        <f t="shared" si="439"/>
        <v>0</v>
      </c>
      <c r="EA716" s="51" t="e">
        <f t="shared" si="440"/>
        <v>#DIV/0!</v>
      </c>
      <c r="EB716" s="75">
        <f t="shared" si="441"/>
        <v>12.431204103982843</v>
      </c>
      <c r="EC716" s="51">
        <f t="shared" si="442"/>
        <v>0</v>
      </c>
      <c r="ED716" s="75">
        <f t="shared" si="443"/>
        <v>0</v>
      </c>
      <c r="EE716" s="51" t="e">
        <f t="shared" si="444"/>
        <v>#DIV/0!</v>
      </c>
      <c r="EF716" s="75">
        <f t="shared" si="445"/>
        <v>0</v>
      </c>
      <c r="EG716" s="51" t="e">
        <f t="shared" si="446"/>
        <v>#DIV/0!</v>
      </c>
      <c r="EH716" s="75">
        <f t="shared" si="447"/>
        <v>0</v>
      </c>
      <c r="EI716" s="51" t="e">
        <f t="shared" si="448"/>
        <v>#DIV/0!</v>
      </c>
      <c r="EJ716" s="75">
        <f t="shared" si="449"/>
        <v>0</v>
      </c>
      <c r="EK716" s="51" t="e">
        <f t="shared" si="450"/>
        <v>#DIV/0!</v>
      </c>
      <c r="EL716" s="75">
        <f t="shared" si="451"/>
        <v>6.4806481382140939</v>
      </c>
      <c r="EM716" s="51">
        <f t="shared" si="452"/>
        <v>0</v>
      </c>
      <c r="EN716" s="75">
        <f t="shared" si="453"/>
        <v>0.89008914484091584</v>
      </c>
      <c r="EO716" s="51">
        <f t="shared" si="454"/>
        <v>0</v>
      </c>
      <c r="EP716" s="75">
        <f t="shared" si="455"/>
        <v>0</v>
      </c>
      <c r="EQ716" s="51" t="e">
        <f t="shared" si="456"/>
        <v>#DIV/0!</v>
      </c>
      <c r="ER716" s="51">
        <f t="shared" si="457"/>
        <v>100</v>
      </c>
      <c r="ES716" s="51">
        <f t="shared" si="458"/>
        <v>0</v>
      </c>
    </row>
    <row r="717" spans="1:149" x14ac:dyDescent="0.45">
      <c r="A717" s="78" t="s">
        <v>1447</v>
      </c>
      <c r="B717" s="174" t="s">
        <v>933</v>
      </c>
      <c r="C717" s="51" t="s">
        <v>3677</v>
      </c>
      <c r="D717" s="51" t="s">
        <v>3676</v>
      </c>
      <c r="E717" s="78" t="s">
        <v>637</v>
      </c>
      <c r="F717" s="78" t="s">
        <v>1731</v>
      </c>
      <c r="G717" s="72" t="s">
        <v>3367</v>
      </c>
      <c r="H717" s="78" t="s">
        <v>1101</v>
      </c>
      <c r="I717" s="78">
        <v>504</v>
      </c>
      <c r="J717" s="300">
        <v>480</v>
      </c>
      <c r="K717" s="78">
        <v>2</v>
      </c>
      <c r="L717" s="300">
        <v>800</v>
      </c>
      <c r="M717" s="72">
        <v>10</v>
      </c>
      <c r="O717" s="78"/>
      <c r="P717" s="72" t="s">
        <v>1374</v>
      </c>
      <c r="AA717" s="195"/>
      <c r="AB717" s="195"/>
      <c r="AC717" s="195"/>
      <c r="AD717" s="72"/>
      <c r="AE717" s="316">
        <v>1</v>
      </c>
      <c r="AF717" s="195"/>
      <c r="AG717" s="195">
        <v>0</v>
      </c>
      <c r="AH717" s="72"/>
      <c r="AR717" s="53">
        <v>0.86499999999999999</v>
      </c>
      <c r="AT717" s="77"/>
      <c r="AU717" s="276">
        <v>4800</v>
      </c>
      <c r="AW717" s="276">
        <v>4152</v>
      </c>
      <c r="BB717" s="80" t="s">
        <v>722</v>
      </c>
      <c r="BC717" s="270"/>
      <c r="BD717" s="72">
        <v>71.985699999999994</v>
      </c>
      <c r="BE717" s="72"/>
      <c r="BF717" s="72"/>
      <c r="BG717" s="72"/>
      <c r="BH717" s="72">
        <v>11.158300000000001</v>
      </c>
      <c r="BI717" s="72"/>
      <c r="BJ717" s="72"/>
      <c r="BK717" s="72"/>
      <c r="BL717" s="72"/>
      <c r="BM717" s="72"/>
      <c r="BN717" s="72"/>
      <c r="BO717" s="72"/>
      <c r="BP717" s="72"/>
      <c r="BQ717" s="72"/>
      <c r="BR717" s="72"/>
      <c r="BS717" s="72"/>
      <c r="BT717" s="72"/>
      <c r="BU717" s="72"/>
      <c r="BV717" s="72"/>
      <c r="BW717" s="72"/>
      <c r="BX717" s="72"/>
      <c r="BY717" s="72"/>
      <c r="BZ717" s="72">
        <v>5.8170299999999999</v>
      </c>
      <c r="CA717" s="72"/>
      <c r="CB717" s="72">
        <v>0.79894399999999999</v>
      </c>
      <c r="CC717" s="72"/>
      <c r="CD717" s="72"/>
      <c r="CE717" s="72"/>
      <c r="CF717" s="72"/>
      <c r="CG717" s="72"/>
      <c r="CH717" s="72"/>
      <c r="CI717" s="72"/>
      <c r="CJ717" s="72"/>
      <c r="CK717" s="72"/>
      <c r="CL717" s="72"/>
      <c r="CM717" s="72"/>
      <c r="CN717" s="72"/>
      <c r="CO717" s="72"/>
      <c r="CP717" s="72"/>
      <c r="CQ717" s="72"/>
      <c r="CR717" s="72"/>
      <c r="CS717" s="72"/>
      <c r="CT717" s="72"/>
      <c r="CU717" s="72"/>
      <c r="CV717" s="72"/>
      <c r="CW717" s="72"/>
      <c r="CX717" s="72"/>
      <c r="CY717" s="72"/>
      <c r="CZ717" s="72"/>
      <c r="DA717" s="72"/>
      <c r="DB717" s="72"/>
      <c r="DC717" s="72"/>
      <c r="DD717" s="72"/>
      <c r="DE717" s="72"/>
      <c r="DF717" s="72"/>
      <c r="DG717" s="72"/>
      <c r="DH717" s="78">
        <f t="shared" si="435"/>
        <v>89.759974</v>
      </c>
      <c r="DJ717" s="77">
        <f t="shared" si="436"/>
        <v>10.240026</v>
      </c>
      <c r="DK717" s="72"/>
      <c r="DL717" s="92" t="s">
        <v>3334</v>
      </c>
      <c r="DO717" s="358">
        <v>10.24</v>
      </c>
      <c r="DP717" s="72"/>
      <c r="DQ717" s="374"/>
      <c r="DR717" s="72"/>
      <c r="DU717" s="52"/>
      <c r="DX717" s="75">
        <f t="shared" si="437"/>
        <v>80.197995601023678</v>
      </c>
      <c r="DY717" s="51">
        <f t="shared" si="438"/>
        <v>0</v>
      </c>
      <c r="DZ717" s="75">
        <f t="shared" si="439"/>
        <v>0</v>
      </c>
      <c r="EA717" s="51" t="e">
        <f t="shared" si="440"/>
        <v>#DIV/0!</v>
      </c>
      <c r="EB717" s="75">
        <f t="shared" si="441"/>
        <v>12.431264741676507</v>
      </c>
      <c r="EC717" s="51">
        <f t="shared" si="442"/>
        <v>0</v>
      </c>
      <c r="ED717" s="75">
        <f t="shared" si="443"/>
        <v>0</v>
      </c>
      <c r="EE717" s="51" t="e">
        <f t="shared" si="444"/>
        <v>#DIV/0!</v>
      </c>
      <c r="EF717" s="75">
        <f t="shared" si="445"/>
        <v>0</v>
      </c>
      <c r="EG717" s="51" t="e">
        <f t="shared" si="446"/>
        <v>#DIV/0!</v>
      </c>
      <c r="EH717" s="75">
        <f t="shared" si="447"/>
        <v>0</v>
      </c>
      <c r="EI717" s="51" t="e">
        <f t="shared" si="448"/>
        <v>#DIV/0!</v>
      </c>
      <c r="EJ717" s="75">
        <f t="shared" si="449"/>
        <v>0</v>
      </c>
      <c r="EK717" s="51" t="e">
        <f t="shared" si="450"/>
        <v>#DIV/0!</v>
      </c>
      <c r="EL717" s="75">
        <f t="shared" si="451"/>
        <v>6.4806502729156321</v>
      </c>
      <c r="EM717" s="51">
        <f t="shared" si="452"/>
        <v>0</v>
      </c>
      <c r="EN717" s="75">
        <f t="shared" si="453"/>
        <v>0.89008938438418006</v>
      </c>
      <c r="EO717" s="51">
        <f t="shared" si="454"/>
        <v>0</v>
      </c>
      <c r="EP717" s="75">
        <f t="shared" si="455"/>
        <v>0</v>
      </c>
      <c r="EQ717" s="51" t="e">
        <f t="shared" si="456"/>
        <v>#DIV/0!</v>
      </c>
      <c r="ER717" s="51">
        <f t="shared" si="457"/>
        <v>100</v>
      </c>
      <c r="ES717" s="51">
        <f t="shared" si="458"/>
        <v>0</v>
      </c>
    </row>
    <row r="718" spans="1:149" x14ac:dyDescent="0.45">
      <c r="A718" s="78" t="s">
        <v>1447</v>
      </c>
      <c r="B718" s="174" t="s">
        <v>933</v>
      </c>
      <c r="C718" s="51" t="s">
        <v>3677</v>
      </c>
      <c r="D718" s="51" t="s">
        <v>3676</v>
      </c>
      <c r="E718" s="78" t="s">
        <v>637</v>
      </c>
      <c r="F718" s="78" t="s">
        <v>1731</v>
      </c>
      <c r="G718" s="72" t="s">
        <v>3367</v>
      </c>
      <c r="H718" s="78" t="s">
        <v>1101</v>
      </c>
      <c r="I718" s="78">
        <v>264</v>
      </c>
      <c r="J718" s="300">
        <v>500</v>
      </c>
      <c r="K718" s="78">
        <v>2</v>
      </c>
      <c r="L718" s="300">
        <v>800</v>
      </c>
      <c r="M718" s="72">
        <v>10</v>
      </c>
      <c r="O718" s="78"/>
      <c r="P718" s="72" t="s">
        <v>1374</v>
      </c>
      <c r="AA718" s="195"/>
      <c r="AB718" s="195"/>
      <c r="AC718" s="195"/>
      <c r="AD718" s="72"/>
      <c r="AE718" s="316">
        <v>1</v>
      </c>
      <c r="AF718" s="195"/>
      <c r="AG718" s="195">
        <v>0</v>
      </c>
      <c r="AH718" s="72"/>
      <c r="AR718" s="53">
        <v>0.88039999999999996</v>
      </c>
      <c r="AT718" s="77"/>
      <c r="AU718" s="276">
        <v>5000</v>
      </c>
      <c r="AW718" s="276">
        <v>4402</v>
      </c>
      <c r="BB718" s="80" t="s">
        <v>722</v>
      </c>
      <c r="BC718" s="270"/>
      <c r="BD718" s="72">
        <v>71.801299999999998</v>
      </c>
      <c r="BE718" s="72"/>
      <c r="BF718" s="72"/>
      <c r="BG718" s="72"/>
      <c r="BH718" s="72">
        <v>11.1297</v>
      </c>
      <c r="BI718" s="72"/>
      <c r="BJ718" s="72"/>
      <c r="BK718" s="72"/>
      <c r="BL718" s="72"/>
      <c r="BM718" s="72"/>
      <c r="BN718" s="72"/>
      <c r="BO718" s="72"/>
      <c r="BP718" s="72"/>
      <c r="BQ718" s="72"/>
      <c r="BR718" s="72"/>
      <c r="BS718" s="72"/>
      <c r="BT718" s="72"/>
      <c r="BU718" s="72"/>
      <c r="BV718" s="72"/>
      <c r="BW718" s="72"/>
      <c r="BX718" s="72"/>
      <c r="BY718" s="72"/>
      <c r="BZ718" s="72">
        <v>5.8021200000000004</v>
      </c>
      <c r="CA718" s="72"/>
      <c r="CB718" s="72">
        <v>0.79689699999999997</v>
      </c>
      <c r="CC718" s="72"/>
      <c r="CD718" s="72"/>
      <c r="CE718" s="72"/>
      <c r="CF718" s="72"/>
      <c r="CG718" s="72"/>
      <c r="CH718" s="72"/>
      <c r="CI718" s="72"/>
      <c r="CJ718" s="72"/>
      <c r="CK718" s="72"/>
      <c r="CL718" s="72"/>
      <c r="CM718" s="72"/>
      <c r="CN718" s="72"/>
      <c r="CO718" s="72"/>
      <c r="CP718" s="72"/>
      <c r="CQ718" s="72"/>
      <c r="CR718" s="72"/>
      <c r="CS718" s="72"/>
      <c r="CT718" s="72"/>
      <c r="CU718" s="72"/>
      <c r="CV718" s="72"/>
      <c r="CW718" s="72"/>
      <c r="CX718" s="72"/>
      <c r="CY718" s="72"/>
      <c r="CZ718" s="72"/>
      <c r="DA718" s="72"/>
      <c r="DB718" s="72"/>
      <c r="DC718" s="72"/>
      <c r="DD718" s="72"/>
      <c r="DE718" s="72"/>
      <c r="DF718" s="72"/>
      <c r="DG718" s="72"/>
      <c r="DH718" s="78">
        <f t="shared" si="435"/>
        <v>89.530017000000001</v>
      </c>
      <c r="DJ718" s="77">
        <f t="shared" si="436"/>
        <v>10.469982999999999</v>
      </c>
      <c r="DK718" s="72"/>
      <c r="DL718" s="92" t="s">
        <v>3334</v>
      </c>
      <c r="DO718" s="358">
        <v>10.47</v>
      </c>
      <c r="DP718" s="72"/>
      <c r="DQ718" s="374"/>
      <c r="DR718" s="72"/>
      <c r="DU718" s="52"/>
      <c r="DX718" s="75">
        <f t="shared" si="437"/>
        <v>80.198018950448756</v>
      </c>
      <c r="DY718" s="51">
        <f t="shared" si="438"/>
        <v>0</v>
      </c>
      <c r="DZ718" s="75">
        <f t="shared" si="439"/>
        <v>0</v>
      </c>
      <c r="EA718" s="51" t="e">
        <f t="shared" si="440"/>
        <v>#DIV/0!</v>
      </c>
      <c r="EB718" s="75">
        <f t="shared" si="441"/>
        <v>12.431249733818325</v>
      </c>
      <c r="EC718" s="51">
        <f t="shared" si="442"/>
        <v>0</v>
      </c>
      <c r="ED718" s="75">
        <f t="shared" si="443"/>
        <v>0</v>
      </c>
      <c r="EE718" s="51" t="e">
        <f t="shared" si="444"/>
        <v>#DIV/0!</v>
      </c>
      <c r="EF718" s="75">
        <f t="shared" si="445"/>
        <v>0</v>
      </c>
      <c r="EG718" s="51" t="e">
        <f t="shared" si="446"/>
        <v>#DIV/0!</v>
      </c>
      <c r="EH718" s="75">
        <f t="shared" si="447"/>
        <v>0</v>
      </c>
      <c r="EI718" s="51" t="e">
        <f t="shared" si="448"/>
        <v>#DIV/0!</v>
      </c>
      <c r="EJ718" s="75">
        <f t="shared" si="449"/>
        <v>0</v>
      </c>
      <c r="EK718" s="51" t="e">
        <f t="shared" si="450"/>
        <v>#DIV/0!</v>
      </c>
      <c r="EL718" s="75">
        <f t="shared" si="451"/>
        <v>6.4806421292201914</v>
      </c>
      <c r="EM718" s="51">
        <f t="shared" si="452"/>
        <v>0</v>
      </c>
      <c r="EN718" s="75">
        <f t="shared" si="453"/>
        <v>0.89008918651272007</v>
      </c>
      <c r="EO718" s="51">
        <f t="shared" si="454"/>
        <v>0</v>
      </c>
      <c r="EP718" s="75">
        <f t="shared" si="455"/>
        <v>0</v>
      </c>
      <c r="EQ718" s="51" t="e">
        <f t="shared" si="456"/>
        <v>#DIV/0!</v>
      </c>
      <c r="ER718" s="51">
        <f t="shared" si="457"/>
        <v>100</v>
      </c>
      <c r="ES718" s="51">
        <f t="shared" si="458"/>
        <v>0</v>
      </c>
    </row>
    <row r="719" spans="1:149" x14ac:dyDescent="0.45">
      <c r="A719" s="78" t="s">
        <v>1447</v>
      </c>
      <c r="B719" s="174" t="s">
        <v>933</v>
      </c>
      <c r="C719" s="51" t="s">
        <v>3677</v>
      </c>
      <c r="D719" s="51" t="s">
        <v>3676</v>
      </c>
      <c r="E719" s="78" t="s">
        <v>637</v>
      </c>
      <c r="F719" s="78" t="s">
        <v>1732</v>
      </c>
      <c r="G719" s="72" t="s">
        <v>3367</v>
      </c>
      <c r="H719" s="78" t="s">
        <v>1101</v>
      </c>
      <c r="I719" s="78">
        <v>288</v>
      </c>
      <c r="J719" s="300">
        <v>50</v>
      </c>
      <c r="K719" s="78">
        <v>2</v>
      </c>
      <c r="L719" s="300">
        <v>800</v>
      </c>
      <c r="M719" s="72">
        <v>10</v>
      </c>
      <c r="O719" s="78"/>
      <c r="P719" s="72" t="s">
        <v>1374</v>
      </c>
      <c r="AA719" s="195"/>
      <c r="AB719" s="195"/>
      <c r="AC719" s="195"/>
      <c r="AD719" s="72"/>
      <c r="AE719" s="316">
        <v>1</v>
      </c>
      <c r="AF719" s="195"/>
      <c r="AG719" s="195">
        <v>0</v>
      </c>
      <c r="AH719" s="72"/>
      <c r="AR719" s="53">
        <v>0.90669999999999995</v>
      </c>
      <c r="AT719" s="77"/>
      <c r="AU719" s="276">
        <v>500</v>
      </c>
      <c r="AW719" s="276">
        <v>453.34999999999997</v>
      </c>
      <c r="BB719" s="80" t="s">
        <v>722</v>
      </c>
      <c r="BC719" s="270"/>
      <c r="BD719" s="72">
        <v>77.364000000000004</v>
      </c>
      <c r="BE719" s="72"/>
      <c r="BF719" s="72"/>
      <c r="BG719" s="72"/>
      <c r="BH719" s="72">
        <v>11.9254</v>
      </c>
      <c r="BI719" s="72"/>
      <c r="BJ719" s="72"/>
      <c r="BK719" s="72"/>
      <c r="BL719" s="72"/>
      <c r="BM719" s="72"/>
      <c r="BN719" s="72"/>
      <c r="BO719" s="72"/>
      <c r="BP719" s="72"/>
      <c r="BQ719" s="72"/>
      <c r="BR719" s="72"/>
      <c r="BS719" s="72"/>
      <c r="BT719" s="72"/>
      <c r="BU719" s="72"/>
      <c r="BV719" s="72"/>
      <c r="BW719" s="72"/>
      <c r="BX719" s="72"/>
      <c r="BY719" s="72"/>
      <c r="BZ719" s="72">
        <v>5.5197399999999996</v>
      </c>
      <c r="CA719" s="72"/>
      <c r="CB719" s="72">
        <v>2.5408300000000001</v>
      </c>
      <c r="CC719" s="72"/>
      <c r="CD719" s="72"/>
      <c r="CE719" s="72"/>
      <c r="CF719" s="72"/>
      <c r="CG719" s="72"/>
      <c r="CH719" s="72"/>
      <c r="CI719" s="72"/>
      <c r="CJ719" s="72"/>
      <c r="CK719" s="72"/>
      <c r="CL719" s="72"/>
      <c r="CM719" s="72"/>
      <c r="CN719" s="72"/>
      <c r="CO719" s="72"/>
      <c r="CP719" s="72"/>
      <c r="CQ719" s="72"/>
      <c r="CR719" s="72"/>
      <c r="CS719" s="72"/>
      <c r="CT719" s="72"/>
      <c r="CU719" s="72"/>
      <c r="CV719" s="72"/>
      <c r="CW719" s="72"/>
      <c r="CX719" s="72"/>
      <c r="CY719" s="72"/>
      <c r="CZ719" s="72"/>
      <c r="DA719" s="72"/>
      <c r="DB719" s="72"/>
      <c r="DC719" s="72"/>
      <c r="DD719" s="72"/>
      <c r="DE719" s="72"/>
      <c r="DF719" s="72"/>
      <c r="DG719" s="72"/>
      <c r="DH719" s="78">
        <f t="shared" si="435"/>
        <v>97.349969999999999</v>
      </c>
      <c r="DJ719" s="77">
        <f t="shared" si="436"/>
        <v>2.650030000000001</v>
      </c>
      <c r="DK719" s="72"/>
      <c r="DL719" s="92" t="s">
        <v>3334</v>
      </c>
      <c r="DO719" s="358">
        <v>2.65</v>
      </c>
      <c r="DP719" s="72"/>
      <c r="DQ719" s="374"/>
      <c r="DR719" s="72"/>
      <c r="DU719" s="52"/>
      <c r="DX719" s="75">
        <f t="shared" si="437"/>
        <v>79.469978265016422</v>
      </c>
      <c r="DY719" s="51">
        <f t="shared" si="438"/>
        <v>0</v>
      </c>
      <c r="DZ719" s="75">
        <f t="shared" si="439"/>
        <v>0</v>
      </c>
      <c r="EA719" s="51" t="e">
        <f t="shared" si="440"/>
        <v>#DIV/0!</v>
      </c>
      <c r="EB719" s="75">
        <f t="shared" si="441"/>
        <v>12.250029455581753</v>
      </c>
      <c r="EC719" s="51">
        <f t="shared" si="442"/>
        <v>0</v>
      </c>
      <c r="ED719" s="75">
        <f t="shared" si="443"/>
        <v>0</v>
      </c>
      <c r="EE719" s="51" t="e">
        <f t="shared" si="444"/>
        <v>#DIV/0!</v>
      </c>
      <c r="EF719" s="75">
        <f t="shared" si="445"/>
        <v>0</v>
      </c>
      <c r="EG719" s="51" t="e">
        <f t="shared" si="446"/>
        <v>#DIV/0!</v>
      </c>
      <c r="EH719" s="75">
        <f t="shared" si="447"/>
        <v>0</v>
      </c>
      <c r="EI719" s="51" t="e">
        <f t="shared" si="448"/>
        <v>#DIV/0!</v>
      </c>
      <c r="EJ719" s="75">
        <f t="shared" si="449"/>
        <v>0</v>
      </c>
      <c r="EK719" s="51" t="e">
        <f t="shared" si="450"/>
        <v>#DIV/0!</v>
      </c>
      <c r="EL719" s="75">
        <f t="shared" si="451"/>
        <v>5.6699966111956686</v>
      </c>
      <c r="EM719" s="51">
        <f t="shared" si="452"/>
        <v>0</v>
      </c>
      <c r="EN719" s="75">
        <f t="shared" si="453"/>
        <v>2.6099956682061642</v>
      </c>
      <c r="EO719" s="51">
        <f t="shared" si="454"/>
        <v>0</v>
      </c>
      <c r="EP719" s="75">
        <f t="shared" si="455"/>
        <v>0</v>
      </c>
      <c r="EQ719" s="51" t="e">
        <f t="shared" si="456"/>
        <v>#DIV/0!</v>
      </c>
      <c r="ER719" s="51">
        <f t="shared" si="457"/>
        <v>100</v>
      </c>
      <c r="ES719" s="51">
        <f t="shared" si="458"/>
        <v>0</v>
      </c>
    </row>
    <row r="720" spans="1:149" x14ac:dyDescent="0.45">
      <c r="A720" s="78" t="s">
        <v>1447</v>
      </c>
      <c r="B720" s="174" t="s">
        <v>933</v>
      </c>
      <c r="C720" s="51" t="s">
        <v>3677</v>
      </c>
      <c r="D720" s="51" t="s">
        <v>3676</v>
      </c>
      <c r="E720" s="78" t="s">
        <v>637</v>
      </c>
      <c r="F720" s="78" t="s">
        <v>1732</v>
      </c>
      <c r="G720" s="72" t="s">
        <v>3367</v>
      </c>
      <c r="H720" s="78" t="s">
        <v>1101</v>
      </c>
      <c r="I720" s="78">
        <v>288</v>
      </c>
      <c r="J720" s="300">
        <v>50</v>
      </c>
      <c r="K720" s="78">
        <v>2</v>
      </c>
      <c r="L720" s="300">
        <v>900</v>
      </c>
      <c r="M720" s="72">
        <v>10</v>
      </c>
      <c r="O720" s="78"/>
      <c r="P720" s="72" t="s">
        <v>1374</v>
      </c>
      <c r="AA720" s="195"/>
      <c r="AB720" s="195"/>
      <c r="AC720" s="195"/>
      <c r="AD720" s="72"/>
      <c r="AE720" s="316">
        <v>1</v>
      </c>
      <c r="AF720" s="195"/>
      <c r="AG720" s="195">
        <v>0</v>
      </c>
      <c r="AH720" s="72"/>
      <c r="AR720" s="53">
        <v>0.94089999999999996</v>
      </c>
      <c r="AT720" s="77"/>
      <c r="AU720" s="276">
        <v>500</v>
      </c>
      <c r="AW720" s="276">
        <v>470.45</v>
      </c>
      <c r="BB720" s="80" t="s">
        <v>722</v>
      </c>
      <c r="BC720" s="270"/>
      <c r="BD720" s="72">
        <v>77.411699999999996</v>
      </c>
      <c r="BE720" s="72"/>
      <c r="BF720" s="72"/>
      <c r="BG720" s="72"/>
      <c r="BH720" s="72">
        <v>11.932700000000001</v>
      </c>
      <c r="BI720" s="72"/>
      <c r="BJ720" s="72"/>
      <c r="BK720" s="72"/>
      <c r="BL720" s="72"/>
      <c r="BM720" s="72"/>
      <c r="BN720" s="72"/>
      <c r="BO720" s="72"/>
      <c r="BP720" s="72"/>
      <c r="BQ720" s="72"/>
      <c r="BR720" s="72"/>
      <c r="BS720" s="72"/>
      <c r="BT720" s="72"/>
      <c r="BU720" s="72"/>
      <c r="BV720" s="72"/>
      <c r="BW720" s="72"/>
      <c r="BX720" s="72"/>
      <c r="BY720" s="72"/>
      <c r="BZ720" s="72">
        <v>5.5231500000000002</v>
      </c>
      <c r="CA720" s="72"/>
      <c r="CB720" s="72">
        <v>2.5424000000000002</v>
      </c>
      <c r="CC720" s="72"/>
      <c r="CD720" s="72"/>
      <c r="CE720" s="72"/>
      <c r="CF720" s="72"/>
      <c r="CG720" s="72"/>
      <c r="CH720" s="72"/>
      <c r="CI720" s="72"/>
      <c r="CJ720" s="72"/>
      <c r="CK720" s="72"/>
      <c r="CL720" s="72"/>
      <c r="CM720" s="72"/>
      <c r="CN720" s="72"/>
      <c r="CO720" s="72"/>
      <c r="CP720" s="72"/>
      <c r="CQ720" s="72"/>
      <c r="CR720" s="72"/>
      <c r="CS720" s="72"/>
      <c r="CT720" s="72"/>
      <c r="CU720" s="72"/>
      <c r="CV720" s="72"/>
      <c r="CW720" s="72"/>
      <c r="CX720" s="72"/>
      <c r="CY720" s="72"/>
      <c r="CZ720" s="72"/>
      <c r="DA720" s="72"/>
      <c r="DB720" s="72"/>
      <c r="DC720" s="72"/>
      <c r="DD720" s="72"/>
      <c r="DE720" s="72"/>
      <c r="DF720" s="72"/>
      <c r="DG720" s="72"/>
      <c r="DH720" s="78">
        <f t="shared" si="435"/>
        <v>97.409949999999995</v>
      </c>
      <c r="DJ720" s="77">
        <f t="shared" si="436"/>
        <v>2.5900500000000051</v>
      </c>
      <c r="DK720" s="72"/>
      <c r="DL720" s="92" t="s">
        <v>3334</v>
      </c>
      <c r="DO720" s="358">
        <v>2.59</v>
      </c>
      <c r="DP720" s="72"/>
      <c r="DQ720" s="374"/>
      <c r="DR720" s="72"/>
      <c r="DU720" s="52"/>
      <c r="DX720" s="75">
        <f t="shared" si="437"/>
        <v>79.470013073613117</v>
      </c>
      <c r="DY720" s="51">
        <f t="shared" si="438"/>
        <v>0</v>
      </c>
      <c r="DZ720" s="75">
        <f t="shared" si="439"/>
        <v>0</v>
      </c>
      <c r="EA720" s="51" t="e">
        <f t="shared" si="440"/>
        <v>#DIV/0!</v>
      </c>
      <c r="EB720" s="75">
        <f t="shared" si="441"/>
        <v>12.249980623129362</v>
      </c>
      <c r="EC720" s="51">
        <f t="shared" si="442"/>
        <v>0</v>
      </c>
      <c r="ED720" s="75">
        <f t="shared" si="443"/>
        <v>0</v>
      </c>
      <c r="EE720" s="51" t="e">
        <f t="shared" si="444"/>
        <v>#DIV/0!</v>
      </c>
      <c r="EF720" s="75">
        <f t="shared" si="445"/>
        <v>0</v>
      </c>
      <c r="EG720" s="51" t="e">
        <f t="shared" si="446"/>
        <v>#DIV/0!</v>
      </c>
      <c r="EH720" s="75">
        <f t="shared" si="447"/>
        <v>0</v>
      </c>
      <c r="EI720" s="51" t="e">
        <f t="shared" si="448"/>
        <v>#DIV/0!</v>
      </c>
      <c r="EJ720" s="75">
        <f t="shared" si="449"/>
        <v>0</v>
      </c>
      <c r="EK720" s="51" t="e">
        <f t="shared" si="450"/>
        <v>#DIV/0!</v>
      </c>
      <c r="EL720" s="75">
        <f t="shared" si="451"/>
        <v>5.6700059901478239</v>
      </c>
      <c r="EM720" s="51">
        <f t="shared" si="452"/>
        <v>0</v>
      </c>
      <c r="EN720" s="75">
        <f t="shared" si="453"/>
        <v>2.610000313109698</v>
      </c>
      <c r="EO720" s="51">
        <f t="shared" si="454"/>
        <v>0</v>
      </c>
      <c r="EP720" s="75">
        <f t="shared" si="455"/>
        <v>0</v>
      </c>
      <c r="EQ720" s="51" t="e">
        <f t="shared" si="456"/>
        <v>#DIV/0!</v>
      </c>
      <c r="ER720" s="51">
        <f t="shared" si="457"/>
        <v>100</v>
      </c>
      <c r="ES720" s="51">
        <f t="shared" si="458"/>
        <v>0</v>
      </c>
    </row>
    <row r="721" spans="1:149" x14ac:dyDescent="0.45">
      <c r="A721" s="78" t="s">
        <v>1447</v>
      </c>
      <c r="B721" s="174" t="s">
        <v>933</v>
      </c>
      <c r="C721" s="51" t="s">
        <v>3677</v>
      </c>
      <c r="D721" s="51" t="s">
        <v>3676</v>
      </c>
      <c r="E721" s="78" t="s">
        <v>637</v>
      </c>
      <c r="F721" s="78" t="s">
        <v>1732</v>
      </c>
      <c r="G721" s="72" t="s">
        <v>3367</v>
      </c>
      <c r="H721" s="78" t="s">
        <v>1101</v>
      </c>
      <c r="I721" s="78">
        <v>288</v>
      </c>
      <c r="J721" s="300">
        <v>50</v>
      </c>
      <c r="K721" s="78">
        <v>2</v>
      </c>
      <c r="L721" s="300">
        <v>1000</v>
      </c>
      <c r="M721" s="72">
        <v>10</v>
      </c>
      <c r="O721" s="78"/>
      <c r="P721" s="72" t="s">
        <v>1374</v>
      </c>
      <c r="AA721" s="195"/>
      <c r="AB721" s="195"/>
      <c r="AC721" s="195"/>
      <c r="AD721" s="72"/>
      <c r="AE721" s="316">
        <v>1</v>
      </c>
      <c r="AF721" s="195"/>
      <c r="AG721" s="195">
        <v>0</v>
      </c>
      <c r="AH721" s="72"/>
      <c r="AR721" s="53">
        <v>0.96430000000000005</v>
      </c>
      <c r="AT721" s="77"/>
      <c r="AU721" s="276">
        <v>500</v>
      </c>
      <c r="AW721" s="276">
        <v>482.15000000000003</v>
      </c>
      <c r="BB721" s="80" t="s">
        <v>722</v>
      </c>
      <c r="BC721" s="270"/>
      <c r="BD721" s="72">
        <v>77.570700000000002</v>
      </c>
      <c r="BE721" s="72"/>
      <c r="BF721" s="72"/>
      <c r="BG721" s="72"/>
      <c r="BH721" s="72">
        <v>11.9572</v>
      </c>
      <c r="BI721" s="72"/>
      <c r="BJ721" s="72"/>
      <c r="BK721" s="72"/>
      <c r="BL721" s="72"/>
      <c r="BM721" s="72"/>
      <c r="BN721" s="72"/>
      <c r="BO721" s="72"/>
      <c r="BP721" s="72"/>
      <c r="BQ721" s="72"/>
      <c r="BR721" s="72"/>
      <c r="BS721" s="72"/>
      <c r="BT721" s="72"/>
      <c r="BU721" s="72"/>
      <c r="BV721" s="72"/>
      <c r="BW721" s="72"/>
      <c r="BX721" s="72"/>
      <c r="BY721" s="72"/>
      <c r="BZ721" s="72">
        <v>5.5344899999999999</v>
      </c>
      <c r="CA721" s="72"/>
      <c r="CB721" s="72">
        <v>2.5476200000000002</v>
      </c>
      <c r="CC721" s="72"/>
      <c r="CD721" s="72"/>
      <c r="CE721" s="72"/>
      <c r="CF721" s="72"/>
      <c r="CG721" s="72"/>
      <c r="CH721" s="72"/>
      <c r="CI721" s="72"/>
      <c r="CJ721" s="72"/>
      <c r="CK721" s="72"/>
      <c r="CL721" s="72"/>
      <c r="CM721" s="72"/>
      <c r="CN721" s="72"/>
      <c r="CO721" s="72"/>
      <c r="CP721" s="72"/>
      <c r="CQ721" s="72"/>
      <c r="CR721" s="72"/>
      <c r="CS721" s="72"/>
      <c r="CT721" s="72"/>
      <c r="CU721" s="72"/>
      <c r="CV721" s="72"/>
      <c r="CW721" s="72"/>
      <c r="CX721" s="72"/>
      <c r="CY721" s="72"/>
      <c r="CZ721" s="72"/>
      <c r="DA721" s="72"/>
      <c r="DB721" s="72"/>
      <c r="DC721" s="72"/>
      <c r="DD721" s="72"/>
      <c r="DE721" s="72"/>
      <c r="DF721" s="72"/>
      <c r="DG721" s="72"/>
      <c r="DH721" s="78">
        <f t="shared" si="435"/>
        <v>97.610010000000003</v>
      </c>
      <c r="DJ721" s="77">
        <f t="shared" si="436"/>
        <v>2.3899899999999974</v>
      </c>
      <c r="DK721" s="72"/>
      <c r="DL721" s="92" t="s">
        <v>3334</v>
      </c>
      <c r="DO721" s="358">
        <v>2.39</v>
      </c>
      <c r="DP721" s="72"/>
      <c r="DQ721" s="374"/>
      <c r="DR721" s="72"/>
      <c r="DU721" s="52"/>
      <c r="DX721" s="75">
        <f t="shared" si="437"/>
        <v>79.470025666424988</v>
      </c>
      <c r="DY721" s="51">
        <f t="shared" si="438"/>
        <v>0</v>
      </c>
      <c r="DZ721" s="75">
        <f t="shared" si="439"/>
        <v>0</v>
      </c>
      <c r="EA721" s="51" t="e">
        <f t="shared" si="440"/>
        <v>#DIV/0!</v>
      </c>
      <c r="EB721" s="75">
        <f t="shared" si="441"/>
        <v>12.249973132878482</v>
      </c>
      <c r="EC721" s="51">
        <f t="shared" si="442"/>
        <v>0</v>
      </c>
      <c r="ED721" s="75">
        <f t="shared" si="443"/>
        <v>0</v>
      </c>
      <c r="EE721" s="51" t="e">
        <f t="shared" si="444"/>
        <v>#DIV/0!</v>
      </c>
      <c r="EF721" s="75">
        <f t="shared" si="445"/>
        <v>0</v>
      </c>
      <c r="EG721" s="51" t="e">
        <f t="shared" si="446"/>
        <v>#DIV/0!</v>
      </c>
      <c r="EH721" s="75">
        <f t="shared" si="447"/>
        <v>0</v>
      </c>
      <c r="EI721" s="51" t="e">
        <f t="shared" si="448"/>
        <v>#DIV/0!</v>
      </c>
      <c r="EJ721" s="75">
        <f t="shared" si="449"/>
        <v>0</v>
      </c>
      <c r="EK721" s="51" t="e">
        <f t="shared" si="450"/>
        <v>#DIV/0!</v>
      </c>
      <c r="EL721" s="75">
        <f t="shared" si="451"/>
        <v>5.6700024925722268</v>
      </c>
      <c r="EM721" s="51">
        <f t="shared" si="452"/>
        <v>0</v>
      </c>
      <c r="EN721" s="75">
        <f t="shared" si="453"/>
        <v>2.6099987081243001</v>
      </c>
      <c r="EO721" s="51">
        <f t="shared" si="454"/>
        <v>0</v>
      </c>
      <c r="EP721" s="75">
        <f t="shared" si="455"/>
        <v>0</v>
      </c>
      <c r="EQ721" s="51" t="e">
        <f t="shared" si="456"/>
        <v>#DIV/0!</v>
      </c>
      <c r="ER721" s="51">
        <f t="shared" si="457"/>
        <v>100</v>
      </c>
      <c r="ES721" s="51">
        <f t="shared" si="458"/>
        <v>0</v>
      </c>
    </row>
    <row r="722" spans="1:149" x14ac:dyDescent="0.45">
      <c r="A722" s="78" t="s">
        <v>1447</v>
      </c>
      <c r="B722" s="174" t="s">
        <v>933</v>
      </c>
      <c r="C722" s="51" t="s">
        <v>3677</v>
      </c>
      <c r="D722" s="51" t="s">
        <v>3676</v>
      </c>
      <c r="E722" s="78" t="s">
        <v>637</v>
      </c>
      <c r="F722" s="78" t="s">
        <v>1732</v>
      </c>
      <c r="G722" s="72" t="s">
        <v>3367</v>
      </c>
      <c r="H722" s="78" t="s">
        <v>1101</v>
      </c>
      <c r="I722" s="78">
        <v>408</v>
      </c>
      <c r="J722" s="300">
        <v>52</v>
      </c>
      <c r="K722" s="78">
        <v>2</v>
      </c>
      <c r="L722" s="300">
        <v>1000</v>
      </c>
      <c r="M722" s="72">
        <v>10</v>
      </c>
      <c r="O722" s="78"/>
      <c r="P722" s="72" t="s">
        <v>1374</v>
      </c>
      <c r="AA722" s="195"/>
      <c r="AB722" s="195"/>
      <c r="AC722" s="195"/>
      <c r="AD722" s="72"/>
      <c r="AE722" s="316">
        <v>1</v>
      </c>
      <c r="AF722" s="195"/>
      <c r="AG722" s="195">
        <v>0</v>
      </c>
      <c r="AH722" s="72"/>
      <c r="AR722" s="53">
        <v>0.96309999999999996</v>
      </c>
      <c r="AT722" s="77"/>
      <c r="AU722" s="276">
        <v>520</v>
      </c>
      <c r="AW722" s="276">
        <v>500.81199999999995</v>
      </c>
      <c r="BB722" s="80" t="s">
        <v>722</v>
      </c>
      <c r="BC722" s="270"/>
      <c r="BD722" s="72">
        <v>77.340199999999996</v>
      </c>
      <c r="BE722" s="72"/>
      <c r="BF722" s="72"/>
      <c r="BG722" s="72"/>
      <c r="BH722" s="72">
        <v>11.9217</v>
      </c>
      <c r="BI722" s="72"/>
      <c r="BJ722" s="72"/>
      <c r="BK722" s="72"/>
      <c r="BL722" s="72"/>
      <c r="BM722" s="72"/>
      <c r="BN722" s="72"/>
      <c r="BO722" s="72"/>
      <c r="BP722" s="72"/>
      <c r="BQ722" s="72"/>
      <c r="BR722" s="72"/>
      <c r="BS722" s="72"/>
      <c r="BT722" s="72"/>
      <c r="BU722" s="72"/>
      <c r="BV722" s="72"/>
      <c r="BW722" s="72"/>
      <c r="BX722" s="72"/>
      <c r="BY722" s="72"/>
      <c r="BZ722" s="72">
        <v>5.5180400000000001</v>
      </c>
      <c r="CA722" s="72"/>
      <c r="CB722" s="72">
        <v>2.5400499999999999</v>
      </c>
      <c r="CC722" s="72"/>
      <c r="CD722" s="72"/>
      <c r="CE722" s="72"/>
      <c r="CF722" s="72"/>
      <c r="CG722" s="72"/>
      <c r="CH722" s="72"/>
      <c r="CI722" s="72"/>
      <c r="CJ722" s="72"/>
      <c r="CK722" s="72"/>
      <c r="CL722" s="72"/>
      <c r="CM722" s="72"/>
      <c r="CN722" s="72"/>
      <c r="CO722" s="72"/>
      <c r="CP722" s="72"/>
      <c r="CQ722" s="72"/>
      <c r="CR722" s="72"/>
      <c r="CS722" s="72"/>
      <c r="CT722" s="72"/>
      <c r="CU722" s="72"/>
      <c r="CV722" s="72"/>
      <c r="CW722" s="72"/>
      <c r="CX722" s="72"/>
      <c r="CY722" s="72"/>
      <c r="CZ722" s="72"/>
      <c r="DA722" s="72"/>
      <c r="DB722" s="72"/>
      <c r="DC722" s="72"/>
      <c r="DD722" s="72"/>
      <c r="DE722" s="72"/>
      <c r="DF722" s="72"/>
      <c r="DG722" s="72"/>
      <c r="DH722" s="78">
        <f t="shared" si="435"/>
        <v>97.31998999999999</v>
      </c>
      <c r="DJ722" s="77">
        <f t="shared" si="436"/>
        <v>2.68001000000001</v>
      </c>
      <c r="DK722" s="72"/>
      <c r="DL722" s="92" t="s">
        <v>3334</v>
      </c>
      <c r="DO722" s="358">
        <v>2.68</v>
      </c>
      <c r="DP722" s="72"/>
      <c r="DQ722" s="374"/>
      <c r="DR722" s="72"/>
      <c r="DU722" s="52"/>
      <c r="DX722" s="75">
        <f t="shared" si="437"/>
        <v>79.470004055692982</v>
      </c>
      <c r="DY722" s="51">
        <f t="shared" si="438"/>
        <v>0</v>
      </c>
      <c r="DZ722" s="75">
        <f t="shared" si="439"/>
        <v>0</v>
      </c>
      <c r="EA722" s="51" t="e">
        <f t="shared" si="440"/>
        <v>#DIV/0!</v>
      </c>
      <c r="EB722" s="75">
        <f t="shared" si="441"/>
        <v>12.250001258734203</v>
      </c>
      <c r="EC722" s="51">
        <f t="shared" si="442"/>
        <v>0</v>
      </c>
      <c r="ED722" s="75">
        <f t="shared" si="443"/>
        <v>0</v>
      </c>
      <c r="EE722" s="51" t="e">
        <f t="shared" si="444"/>
        <v>#DIV/0!</v>
      </c>
      <c r="EF722" s="75">
        <f t="shared" si="445"/>
        <v>0</v>
      </c>
      <c r="EG722" s="51" t="e">
        <f t="shared" si="446"/>
        <v>#DIV/0!</v>
      </c>
      <c r="EH722" s="75">
        <f t="shared" si="447"/>
        <v>0</v>
      </c>
      <c r="EI722" s="51" t="e">
        <f t="shared" si="448"/>
        <v>#DIV/0!</v>
      </c>
      <c r="EJ722" s="75">
        <f t="shared" si="449"/>
        <v>0</v>
      </c>
      <c r="EK722" s="51" t="e">
        <f t="shared" si="450"/>
        <v>#DIV/0!</v>
      </c>
      <c r="EL722" s="75">
        <f t="shared" si="451"/>
        <v>5.6699964724616194</v>
      </c>
      <c r="EM722" s="51">
        <f t="shared" si="452"/>
        <v>0</v>
      </c>
      <c r="EN722" s="75">
        <f t="shared" si="453"/>
        <v>2.6099982131112016</v>
      </c>
      <c r="EO722" s="51">
        <f t="shared" si="454"/>
        <v>0</v>
      </c>
      <c r="EP722" s="75">
        <f t="shared" si="455"/>
        <v>0</v>
      </c>
      <c r="EQ722" s="51" t="e">
        <f t="shared" si="456"/>
        <v>#DIV/0!</v>
      </c>
      <c r="ER722" s="51">
        <f t="shared" si="457"/>
        <v>100</v>
      </c>
      <c r="ES722" s="51">
        <f t="shared" si="458"/>
        <v>0</v>
      </c>
    </row>
    <row r="723" spans="1:149" x14ac:dyDescent="0.45">
      <c r="A723" s="78" t="s">
        <v>1447</v>
      </c>
      <c r="B723" s="174" t="s">
        <v>933</v>
      </c>
      <c r="C723" s="51" t="s">
        <v>3677</v>
      </c>
      <c r="D723" s="51" t="s">
        <v>3676</v>
      </c>
      <c r="E723" s="78" t="s">
        <v>637</v>
      </c>
      <c r="F723" s="78" t="s">
        <v>1732</v>
      </c>
      <c r="G723" s="72" t="s">
        <v>3367</v>
      </c>
      <c r="H723" s="78" t="s">
        <v>1101</v>
      </c>
      <c r="I723" s="78">
        <v>288</v>
      </c>
      <c r="J723" s="300">
        <v>100</v>
      </c>
      <c r="K723" s="78">
        <v>2</v>
      </c>
      <c r="L723" s="300">
        <v>850</v>
      </c>
      <c r="M723" s="72">
        <v>10</v>
      </c>
      <c r="O723" s="78"/>
      <c r="P723" s="72" t="s">
        <v>1374</v>
      </c>
      <c r="AA723" s="195"/>
      <c r="AB723" s="195"/>
      <c r="AC723" s="195"/>
      <c r="AD723" s="72"/>
      <c r="AE723" s="316">
        <v>1</v>
      </c>
      <c r="AF723" s="195"/>
      <c r="AG723" s="195">
        <v>0</v>
      </c>
      <c r="AH723" s="72"/>
      <c r="AR723" s="53">
        <v>0.87039999999999995</v>
      </c>
      <c r="AT723" s="77"/>
      <c r="AU723" s="276">
        <v>1000</v>
      </c>
      <c r="AW723" s="276">
        <v>870.4</v>
      </c>
      <c r="BB723" s="80" t="s">
        <v>722</v>
      </c>
      <c r="BC723" s="270"/>
      <c r="BD723" s="72">
        <v>76.259399999999999</v>
      </c>
      <c r="BE723" s="72"/>
      <c r="BF723" s="72"/>
      <c r="BG723" s="72"/>
      <c r="BH723" s="72">
        <v>11.755100000000001</v>
      </c>
      <c r="BI723" s="72"/>
      <c r="BJ723" s="72"/>
      <c r="BK723" s="72"/>
      <c r="BL723" s="72"/>
      <c r="BM723" s="72"/>
      <c r="BN723" s="72"/>
      <c r="BO723" s="72"/>
      <c r="BP723" s="72"/>
      <c r="BQ723" s="72"/>
      <c r="BR723" s="72"/>
      <c r="BS723" s="72"/>
      <c r="BT723" s="72"/>
      <c r="BU723" s="72"/>
      <c r="BV723" s="72"/>
      <c r="BW723" s="72"/>
      <c r="BX723" s="72"/>
      <c r="BY723" s="72"/>
      <c r="BZ723" s="72">
        <v>5.4409299999999998</v>
      </c>
      <c r="CA723" s="72"/>
      <c r="CB723" s="72">
        <v>2.5045600000000001</v>
      </c>
      <c r="CC723" s="72"/>
      <c r="CD723" s="72"/>
      <c r="CE723" s="72"/>
      <c r="CF723" s="72"/>
      <c r="CG723" s="72"/>
      <c r="CH723" s="72"/>
      <c r="CI723" s="72"/>
      <c r="CJ723" s="72"/>
      <c r="CK723" s="72"/>
      <c r="CL723" s="72"/>
      <c r="CM723" s="72"/>
      <c r="CN723" s="72"/>
      <c r="CO723" s="72"/>
      <c r="CP723" s="72"/>
      <c r="CQ723" s="72"/>
      <c r="CR723" s="72"/>
      <c r="CS723" s="72"/>
      <c r="CT723" s="72"/>
      <c r="CU723" s="72"/>
      <c r="CV723" s="72"/>
      <c r="CW723" s="72"/>
      <c r="CX723" s="72"/>
      <c r="CY723" s="72"/>
      <c r="CZ723" s="72"/>
      <c r="DA723" s="72"/>
      <c r="DB723" s="72"/>
      <c r="DC723" s="72"/>
      <c r="DD723" s="72"/>
      <c r="DE723" s="72"/>
      <c r="DF723" s="72"/>
      <c r="DG723" s="72"/>
      <c r="DH723" s="78">
        <f t="shared" si="435"/>
        <v>95.959989999999991</v>
      </c>
      <c r="DJ723" s="77">
        <f t="shared" si="436"/>
        <v>4.0400100000000094</v>
      </c>
      <c r="DK723" s="72"/>
      <c r="DL723" s="92" t="s">
        <v>3334</v>
      </c>
      <c r="DO723" s="358">
        <v>4.04</v>
      </c>
      <c r="DP723" s="72"/>
      <c r="DQ723" s="374"/>
      <c r="DR723" s="72"/>
      <c r="DU723" s="52"/>
      <c r="DX723" s="75">
        <f t="shared" si="437"/>
        <v>79.469995776364726</v>
      </c>
      <c r="DY723" s="51">
        <f t="shared" si="438"/>
        <v>0</v>
      </c>
      <c r="DZ723" s="75">
        <f t="shared" si="439"/>
        <v>0</v>
      </c>
      <c r="EA723" s="51" t="e">
        <f t="shared" si="440"/>
        <v>#DIV/0!</v>
      </c>
      <c r="EB723" s="75">
        <f t="shared" si="441"/>
        <v>12.250001276573707</v>
      </c>
      <c r="EC723" s="51">
        <f t="shared" si="442"/>
        <v>0</v>
      </c>
      <c r="ED723" s="75">
        <f t="shared" si="443"/>
        <v>0</v>
      </c>
      <c r="EE723" s="51" t="e">
        <f t="shared" si="444"/>
        <v>#DIV/0!</v>
      </c>
      <c r="EF723" s="75">
        <f t="shared" si="445"/>
        <v>0</v>
      </c>
      <c r="EG723" s="51" t="e">
        <f t="shared" si="446"/>
        <v>#DIV/0!</v>
      </c>
      <c r="EH723" s="75">
        <f t="shared" si="447"/>
        <v>0</v>
      </c>
      <c r="EI723" s="51" t="e">
        <f t="shared" si="448"/>
        <v>#DIV/0!</v>
      </c>
      <c r="EJ723" s="75">
        <f t="shared" si="449"/>
        <v>0</v>
      </c>
      <c r="EK723" s="51" t="e">
        <f t="shared" si="450"/>
        <v>#DIV/0!</v>
      </c>
      <c r="EL723" s="75">
        <f t="shared" si="451"/>
        <v>5.6699985066692902</v>
      </c>
      <c r="EM723" s="51">
        <f t="shared" si="452"/>
        <v>0</v>
      </c>
      <c r="EN723" s="75">
        <f t="shared" si="453"/>
        <v>2.6100044403922928</v>
      </c>
      <c r="EO723" s="51">
        <f t="shared" si="454"/>
        <v>0</v>
      </c>
      <c r="EP723" s="75">
        <f t="shared" si="455"/>
        <v>0</v>
      </c>
      <c r="EQ723" s="51" t="e">
        <f t="shared" si="456"/>
        <v>#DIV/0!</v>
      </c>
      <c r="ER723" s="51">
        <f t="shared" si="457"/>
        <v>100</v>
      </c>
      <c r="ES723" s="51">
        <f t="shared" si="458"/>
        <v>0</v>
      </c>
    </row>
    <row r="724" spans="1:149" x14ac:dyDescent="0.45">
      <c r="A724" s="78" t="s">
        <v>1447</v>
      </c>
      <c r="B724" s="174" t="s">
        <v>933</v>
      </c>
      <c r="C724" s="51" t="s">
        <v>3677</v>
      </c>
      <c r="D724" s="51" t="s">
        <v>3676</v>
      </c>
      <c r="E724" s="78" t="s">
        <v>637</v>
      </c>
      <c r="F724" s="78" t="s">
        <v>1732</v>
      </c>
      <c r="G724" s="72" t="s">
        <v>3367</v>
      </c>
      <c r="H724" s="78" t="s">
        <v>1101</v>
      </c>
      <c r="I724" s="78">
        <v>504</v>
      </c>
      <c r="J724" s="300">
        <v>480</v>
      </c>
      <c r="K724" s="78">
        <v>2</v>
      </c>
      <c r="L724" s="300">
        <v>800</v>
      </c>
      <c r="M724" s="72">
        <v>10</v>
      </c>
      <c r="O724" s="78"/>
      <c r="P724" s="72" t="s">
        <v>1374</v>
      </c>
      <c r="AA724" s="195"/>
      <c r="AB724" s="195"/>
      <c r="AC724" s="195"/>
      <c r="AD724" s="72"/>
      <c r="AE724" s="316">
        <v>1</v>
      </c>
      <c r="AF724" s="195"/>
      <c r="AG724" s="195">
        <v>0</v>
      </c>
      <c r="AH724" s="72"/>
      <c r="AR724" s="53">
        <v>0.86499999999999999</v>
      </c>
      <c r="AT724" s="77"/>
      <c r="AU724" s="276">
        <v>4800</v>
      </c>
      <c r="AW724" s="276">
        <v>4152</v>
      </c>
      <c r="BB724" s="80" t="s">
        <v>722</v>
      </c>
      <c r="BC724" s="270"/>
      <c r="BD724" s="72">
        <v>71.7376</v>
      </c>
      <c r="BE724" s="72"/>
      <c r="BF724" s="72"/>
      <c r="BG724" s="72"/>
      <c r="BH724" s="72">
        <v>11.0581</v>
      </c>
      <c r="BI724" s="72"/>
      <c r="BJ724" s="72"/>
      <c r="BK724" s="72"/>
      <c r="BL724" s="72"/>
      <c r="BM724" s="72"/>
      <c r="BN724" s="72"/>
      <c r="BO724" s="72"/>
      <c r="BP724" s="72"/>
      <c r="BQ724" s="72"/>
      <c r="BR724" s="72"/>
      <c r="BS724" s="72"/>
      <c r="BT724" s="72"/>
      <c r="BU724" s="72"/>
      <c r="BV724" s="72"/>
      <c r="BW724" s="72"/>
      <c r="BX724" s="72"/>
      <c r="BY724" s="72"/>
      <c r="BZ724" s="72">
        <v>5.1183100000000001</v>
      </c>
      <c r="CA724" s="72"/>
      <c r="CB724" s="72">
        <v>2.3560500000000002</v>
      </c>
      <c r="CC724" s="72"/>
      <c r="CD724" s="72"/>
      <c r="CE724" s="72"/>
      <c r="CF724" s="72"/>
      <c r="CG724" s="72"/>
      <c r="CH724" s="72"/>
      <c r="CI724" s="72"/>
      <c r="CJ724" s="72"/>
      <c r="CK724" s="72"/>
      <c r="CL724" s="72"/>
      <c r="CM724" s="72"/>
      <c r="CN724" s="72"/>
      <c r="CO724" s="72"/>
      <c r="CP724" s="72"/>
      <c r="CQ724" s="72"/>
      <c r="CR724" s="72"/>
      <c r="CS724" s="72"/>
      <c r="CT724" s="72"/>
      <c r="CU724" s="72"/>
      <c r="CV724" s="72"/>
      <c r="CW724" s="72"/>
      <c r="CX724" s="72"/>
      <c r="CY724" s="72"/>
      <c r="CZ724" s="72"/>
      <c r="DA724" s="72"/>
      <c r="DB724" s="72"/>
      <c r="DC724" s="72"/>
      <c r="DD724" s="72"/>
      <c r="DE724" s="72"/>
      <c r="DF724" s="72"/>
      <c r="DG724" s="72"/>
      <c r="DH724" s="78">
        <f t="shared" si="435"/>
        <v>90.270059999999987</v>
      </c>
      <c r="DJ724" s="77">
        <f t="shared" si="436"/>
        <v>9.7299400000000134</v>
      </c>
      <c r="DK724" s="72"/>
      <c r="DL724" s="92" t="s">
        <v>3334</v>
      </c>
      <c r="DO724" s="358">
        <v>9.73</v>
      </c>
      <c r="DP724" s="72"/>
      <c r="DQ724" s="374"/>
      <c r="DR724" s="72"/>
      <c r="DU724" s="52"/>
      <c r="DX724" s="75">
        <f t="shared" si="437"/>
        <v>79.469981519897075</v>
      </c>
      <c r="DY724" s="51">
        <f t="shared" si="438"/>
        <v>0</v>
      </c>
      <c r="DZ724" s="75">
        <f t="shared" si="439"/>
        <v>0</v>
      </c>
      <c r="EA724" s="51" t="e">
        <f t="shared" si="440"/>
        <v>#DIV/0!</v>
      </c>
      <c r="EB724" s="75">
        <f t="shared" si="441"/>
        <v>12.250019552440754</v>
      </c>
      <c r="EC724" s="51">
        <f t="shared" si="442"/>
        <v>0</v>
      </c>
      <c r="ED724" s="75">
        <f t="shared" si="443"/>
        <v>0</v>
      </c>
      <c r="EE724" s="51" t="e">
        <f t="shared" si="444"/>
        <v>#DIV/0!</v>
      </c>
      <c r="EF724" s="75">
        <f t="shared" si="445"/>
        <v>0</v>
      </c>
      <c r="EG724" s="51" t="e">
        <f t="shared" si="446"/>
        <v>#DIV/0!</v>
      </c>
      <c r="EH724" s="75">
        <f t="shared" si="447"/>
        <v>0</v>
      </c>
      <c r="EI724" s="51" t="e">
        <f t="shared" si="448"/>
        <v>#DIV/0!</v>
      </c>
      <c r="EJ724" s="75">
        <f t="shared" si="449"/>
        <v>0</v>
      </c>
      <c r="EK724" s="51" t="e">
        <f t="shared" si="450"/>
        <v>#DIV/0!</v>
      </c>
      <c r="EL724" s="75">
        <f t="shared" si="451"/>
        <v>5.6699973390955991</v>
      </c>
      <c r="EM724" s="51">
        <f t="shared" si="452"/>
        <v>0</v>
      </c>
      <c r="EN724" s="75">
        <f t="shared" si="453"/>
        <v>2.6100015885665755</v>
      </c>
      <c r="EO724" s="51">
        <f t="shared" si="454"/>
        <v>0</v>
      </c>
      <c r="EP724" s="75">
        <f t="shared" si="455"/>
        <v>0</v>
      </c>
      <c r="EQ724" s="51" t="e">
        <f t="shared" si="456"/>
        <v>#DIV/0!</v>
      </c>
      <c r="ER724" s="51">
        <f t="shared" si="457"/>
        <v>100</v>
      </c>
      <c r="ES724" s="51">
        <f t="shared" si="458"/>
        <v>0</v>
      </c>
    </row>
    <row r="725" spans="1:149" x14ac:dyDescent="0.45">
      <c r="A725" s="78" t="s">
        <v>1447</v>
      </c>
      <c r="B725" s="174" t="s">
        <v>933</v>
      </c>
      <c r="C725" s="51" t="s">
        <v>3677</v>
      </c>
      <c r="D725" s="51" t="s">
        <v>3676</v>
      </c>
      <c r="E725" s="78" t="s">
        <v>637</v>
      </c>
      <c r="F725" s="78" t="s">
        <v>1733</v>
      </c>
      <c r="G725" s="72" t="s">
        <v>3367</v>
      </c>
      <c r="H725" s="78" t="s">
        <v>1101</v>
      </c>
      <c r="I725" s="78">
        <v>288</v>
      </c>
      <c r="J725" s="300">
        <v>50</v>
      </c>
      <c r="K725" s="78">
        <v>2</v>
      </c>
      <c r="L725" s="300">
        <v>850</v>
      </c>
      <c r="M725" s="72">
        <v>10</v>
      </c>
      <c r="O725" s="78"/>
      <c r="P725" s="72" t="s">
        <v>1374</v>
      </c>
      <c r="AA725" s="195"/>
      <c r="AB725" s="195"/>
      <c r="AC725" s="195"/>
      <c r="AD725" s="72"/>
      <c r="AE725" s="316">
        <v>1</v>
      </c>
      <c r="AF725" s="195"/>
      <c r="AG725" s="195">
        <v>0</v>
      </c>
      <c r="AH725" s="72"/>
      <c r="AR725" s="53">
        <v>0.9254</v>
      </c>
      <c r="AT725" s="77"/>
      <c r="AU725" s="276">
        <v>500</v>
      </c>
      <c r="AW725" s="276">
        <v>462.7</v>
      </c>
      <c r="BB725" s="80" t="s">
        <v>722</v>
      </c>
      <c r="BC725" s="270"/>
      <c r="BD725" s="72">
        <v>77.003900000000002</v>
      </c>
      <c r="BE725" s="72"/>
      <c r="BF725" s="72"/>
      <c r="BG725" s="72"/>
      <c r="BH725" s="72">
        <v>11.7501</v>
      </c>
      <c r="BI725" s="72"/>
      <c r="BJ725" s="72"/>
      <c r="BK725" s="72"/>
      <c r="BL725" s="72"/>
      <c r="BM725" s="72"/>
      <c r="BN725" s="72"/>
      <c r="BO725" s="72"/>
      <c r="BP725" s="72"/>
      <c r="BQ725" s="72"/>
      <c r="BR725" s="72"/>
      <c r="BS725" s="72"/>
      <c r="BT725" s="72"/>
      <c r="BU725" s="72"/>
      <c r="BV725" s="72"/>
      <c r="BW725" s="72"/>
      <c r="BX725" s="72"/>
      <c r="BY725" s="72"/>
      <c r="BZ725" s="72">
        <v>4.4781000000000004</v>
      </c>
      <c r="CA725" s="72"/>
      <c r="CB725" s="72">
        <v>4.1179100000000002</v>
      </c>
      <c r="CC725" s="72"/>
      <c r="CD725" s="72"/>
      <c r="CE725" s="72"/>
      <c r="CF725" s="72"/>
      <c r="CG725" s="72"/>
      <c r="CH725" s="72"/>
      <c r="CI725" s="72"/>
      <c r="CJ725" s="72"/>
      <c r="CK725" s="72"/>
      <c r="CL725" s="72"/>
      <c r="CM725" s="72"/>
      <c r="CN725" s="72"/>
      <c r="CO725" s="72"/>
      <c r="CP725" s="72"/>
      <c r="CQ725" s="72"/>
      <c r="CR725" s="72"/>
      <c r="CS725" s="72"/>
      <c r="CT725" s="72"/>
      <c r="CU725" s="72"/>
      <c r="CV725" s="72"/>
      <c r="CW725" s="72"/>
      <c r="CX725" s="72"/>
      <c r="CY725" s="72"/>
      <c r="CZ725" s="72"/>
      <c r="DA725" s="72"/>
      <c r="DB725" s="72"/>
      <c r="DC725" s="72"/>
      <c r="DD725" s="72"/>
      <c r="DE725" s="72"/>
      <c r="DF725" s="72"/>
      <c r="DG725" s="72"/>
      <c r="DH725" s="78">
        <f t="shared" si="435"/>
        <v>97.350009999999997</v>
      </c>
      <c r="DJ725" s="77">
        <f t="shared" si="436"/>
        <v>2.6499900000000025</v>
      </c>
      <c r="DK725" s="72"/>
      <c r="DL725" s="92" t="s">
        <v>3334</v>
      </c>
      <c r="DO725" s="358">
        <v>2.65</v>
      </c>
      <c r="DP725" s="72"/>
      <c r="DQ725" s="374"/>
      <c r="DR725" s="72"/>
      <c r="DU725" s="52"/>
      <c r="DX725" s="75">
        <f t="shared" si="437"/>
        <v>79.100043235742874</v>
      </c>
      <c r="DY725" s="51">
        <f t="shared" si="438"/>
        <v>0</v>
      </c>
      <c r="DZ725" s="75">
        <f t="shared" si="439"/>
        <v>0</v>
      </c>
      <c r="EA725" s="51" t="e">
        <f t="shared" si="440"/>
        <v>#DIV/0!</v>
      </c>
      <c r="EB725" s="75">
        <f t="shared" si="441"/>
        <v>12.069952535187207</v>
      </c>
      <c r="EC725" s="51">
        <f t="shared" si="442"/>
        <v>0</v>
      </c>
      <c r="ED725" s="75">
        <f t="shared" si="443"/>
        <v>0</v>
      </c>
      <c r="EE725" s="51" t="e">
        <f t="shared" si="444"/>
        <v>#DIV/0!</v>
      </c>
      <c r="EF725" s="75">
        <f t="shared" si="445"/>
        <v>0</v>
      </c>
      <c r="EG725" s="51" t="e">
        <f t="shared" si="446"/>
        <v>#DIV/0!</v>
      </c>
      <c r="EH725" s="75">
        <f t="shared" si="447"/>
        <v>0</v>
      </c>
      <c r="EI725" s="51" t="e">
        <f t="shared" si="448"/>
        <v>#DIV/0!</v>
      </c>
      <c r="EJ725" s="75">
        <f t="shared" si="449"/>
        <v>0</v>
      </c>
      <c r="EK725" s="51" t="e">
        <f t="shared" si="450"/>
        <v>#DIV/0!</v>
      </c>
      <c r="EL725" s="75">
        <f t="shared" si="451"/>
        <v>4.5999995274782206</v>
      </c>
      <c r="EM725" s="51">
        <f t="shared" si="452"/>
        <v>0</v>
      </c>
      <c r="EN725" s="75">
        <f t="shared" si="453"/>
        <v>4.2300047015917102</v>
      </c>
      <c r="EO725" s="51">
        <f t="shared" si="454"/>
        <v>0</v>
      </c>
      <c r="EP725" s="75">
        <f t="shared" si="455"/>
        <v>0</v>
      </c>
      <c r="EQ725" s="51" t="e">
        <f t="shared" si="456"/>
        <v>#DIV/0!</v>
      </c>
      <c r="ER725" s="51">
        <f t="shared" si="457"/>
        <v>100</v>
      </c>
      <c r="ES725" s="51">
        <f t="shared" si="458"/>
        <v>0</v>
      </c>
    </row>
    <row r="726" spans="1:149" x14ac:dyDescent="0.45">
      <c r="A726" s="78" t="s">
        <v>1447</v>
      </c>
      <c r="B726" s="174" t="s">
        <v>933</v>
      </c>
      <c r="C726" s="51" t="s">
        <v>3677</v>
      </c>
      <c r="D726" s="51" t="s">
        <v>3676</v>
      </c>
      <c r="E726" s="78" t="s">
        <v>637</v>
      </c>
      <c r="F726" s="78" t="s">
        <v>1733</v>
      </c>
      <c r="G726" s="72" t="s">
        <v>3367</v>
      </c>
      <c r="H726" s="78" t="s">
        <v>1101</v>
      </c>
      <c r="I726" s="78">
        <v>288</v>
      </c>
      <c r="J726" s="300">
        <v>50</v>
      </c>
      <c r="K726" s="78">
        <v>2</v>
      </c>
      <c r="L726" s="300">
        <v>1000</v>
      </c>
      <c r="M726" s="72">
        <v>10</v>
      </c>
      <c r="O726" s="78"/>
      <c r="P726" s="72" t="s">
        <v>1374</v>
      </c>
      <c r="AA726" s="195"/>
      <c r="AB726" s="195"/>
      <c r="AC726" s="195"/>
      <c r="AD726" s="72"/>
      <c r="AE726" s="316">
        <v>1</v>
      </c>
      <c r="AF726" s="195"/>
      <c r="AG726" s="195">
        <v>0</v>
      </c>
      <c r="AH726" s="72"/>
      <c r="AR726" s="53">
        <v>0.96430000000000005</v>
      </c>
      <c r="AT726" s="77"/>
      <c r="AU726" s="276">
        <v>500</v>
      </c>
      <c r="AW726" s="276">
        <v>482.15000000000003</v>
      </c>
      <c r="BB726" s="80" t="s">
        <v>722</v>
      </c>
      <c r="BC726" s="270"/>
      <c r="BD726" s="72">
        <v>77.177899999999994</v>
      </c>
      <c r="BE726" s="72"/>
      <c r="BF726" s="72"/>
      <c r="BG726" s="72"/>
      <c r="BH726" s="72">
        <v>11.7767</v>
      </c>
      <c r="BI726" s="72"/>
      <c r="BJ726" s="72"/>
      <c r="BK726" s="72"/>
      <c r="BL726" s="72"/>
      <c r="BM726" s="72"/>
      <c r="BN726" s="72"/>
      <c r="BO726" s="72"/>
      <c r="BP726" s="72"/>
      <c r="BQ726" s="72"/>
      <c r="BR726" s="72"/>
      <c r="BS726" s="72"/>
      <c r="BT726" s="72"/>
      <c r="BU726" s="72"/>
      <c r="BV726" s="72"/>
      <c r="BW726" s="72"/>
      <c r="BX726" s="72"/>
      <c r="BY726" s="72"/>
      <c r="BZ726" s="72">
        <v>4.4882200000000001</v>
      </c>
      <c r="CA726" s="72"/>
      <c r="CB726" s="72">
        <v>4.1272099999999998</v>
      </c>
      <c r="CC726" s="72"/>
      <c r="CD726" s="72"/>
      <c r="CE726" s="72"/>
      <c r="CF726" s="72"/>
      <c r="CG726" s="72"/>
      <c r="CH726" s="72"/>
      <c r="CI726" s="72"/>
      <c r="CJ726" s="72"/>
      <c r="CK726" s="72"/>
      <c r="CL726" s="72"/>
      <c r="CM726" s="72"/>
      <c r="CN726" s="72"/>
      <c r="CO726" s="72"/>
      <c r="CP726" s="72"/>
      <c r="CQ726" s="72"/>
      <c r="CR726" s="72"/>
      <c r="CS726" s="72"/>
      <c r="CT726" s="72"/>
      <c r="CU726" s="72"/>
      <c r="CV726" s="72"/>
      <c r="CW726" s="72"/>
      <c r="CX726" s="72"/>
      <c r="CY726" s="72"/>
      <c r="CZ726" s="72"/>
      <c r="DA726" s="72"/>
      <c r="DB726" s="72"/>
      <c r="DC726" s="72"/>
      <c r="DD726" s="72"/>
      <c r="DE726" s="72"/>
      <c r="DF726" s="72"/>
      <c r="DG726" s="72"/>
      <c r="DH726" s="78">
        <f t="shared" si="435"/>
        <v>97.570030000000003</v>
      </c>
      <c r="DJ726" s="77">
        <f t="shared" si="436"/>
        <v>2.4299699999999973</v>
      </c>
      <c r="DK726" s="72"/>
      <c r="DL726" s="92" t="s">
        <v>3334</v>
      </c>
      <c r="DO726" s="358">
        <v>2.4300000000000002</v>
      </c>
      <c r="DP726" s="72"/>
      <c r="DQ726" s="374"/>
      <c r="DR726" s="72"/>
      <c r="DU726" s="52"/>
      <c r="DX726" s="75">
        <f t="shared" si="437"/>
        <v>79.100006426153598</v>
      </c>
      <c r="DY726" s="51">
        <f t="shared" si="438"/>
        <v>0</v>
      </c>
      <c r="DZ726" s="75">
        <f t="shared" si="439"/>
        <v>0</v>
      </c>
      <c r="EA726" s="51" t="e">
        <f t="shared" si="440"/>
        <v>#DIV/0!</v>
      </c>
      <c r="EB726" s="75">
        <f t="shared" si="441"/>
        <v>12.069997313724306</v>
      </c>
      <c r="EC726" s="51">
        <f t="shared" si="442"/>
        <v>0</v>
      </c>
      <c r="ED726" s="75">
        <f t="shared" si="443"/>
        <v>0</v>
      </c>
      <c r="EE726" s="51" t="e">
        <f t="shared" si="444"/>
        <v>#DIV/0!</v>
      </c>
      <c r="EF726" s="75">
        <f t="shared" si="445"/>
        <v>0</v>
      </c>
      <c r="EG726" s="51" t="e">
        <f t="shared" si="446"/>
        <v>#DIV/0!</v>
      </c>
      <c r="EH726" s="75">
        <f t="shared" si="447"/>
        <v>0</v>
      </c>
      <c r="EI726" s="51" t="e">
        <f t="shared" si="448"/>
        <v>#DIV/0!</v>
      </c>
      <c r="EJ726" s="75">
        <f t="shared" si="449"/>
        <v>0</v>
      </c>
      <c r="EK726" s="51" t="e">
        <f t="shared" si="450"/>
        <v>#DIV/0!</v>
      </c>
      <c r="EL726" s="75">
        <f t="shared" si="451"/>
        <v>4.5999985856312637</v>
      </c>
      <c r="EM726" s="51">
        <f t="shared" si="452"/>
        <v>0</v>
      </c>
      <c r="EN726" s="75">
        <f t="shared" si="453"/>
        <v>4.2299976744908241</v>
      </c>
      <c r="EO726" s="51">
        <f t="shared" si="454"/>
        <v>0</v>
      </c>
      <c r="EP726" s="75">
        <f t="shared" si="455"/>
        <v>0</v>
      </c>
      <c r="EQ726" s="51" t="e">
        <f t="shared" si="456"/>
        <v>#DIV/0!</v>
      </c>
      <c r="ER726" s="51">
        <f t="shared" si="457"/>
        <v>100</v>
      </c>
      <c r="ES726" s="51">
        <f t="shared" si="458"/>
        <v>0</v>
      </c>
    </row>
    <row r="727" spans="1:149" x14ac:dyDescent="0.45">
      <c r="A727" s="78" t="s">
        <v>1447</v>
      </c>
      <c r="B727" s="174" t="s">
        <v>933</v>
      </c>
      <c r="C727" s="51" t="s">
        <v>3677</v>
      </c>
      <c r="D727" s="51" t="s">
        <v>3676</v>
      </c>
      <c r="E727" s="78" t="s">
        <v>637</v>
      </c>
      <c r="F727" s="78" t="s">
        <v>1733</v>
      </c>
      <c r="G727" s="72" t="s">
        <v>3367</v>
      </c>
      <c r="H727" s="78" t="s">
        <v>1101</v>
      </c>
      <c r="I727" s="78">
        <v>408</v>
      </c>
      <c r="J727" s="300">
        <v>52</v>
      </c>
      <c r="K727" s="78">
        <v>2</v>
      </c>
      <c r="L727" s="300">
        <v>1000</v>
      </c>
      <c r="M727" s="72">
        <v>10</v>
      </c>
      <c r="O727" s="78"/>
      <c r="P727" s="72" t="s">
        <v>1374</v>
      </c>
      <c r="AA727" s="195"/>
      <c r="AB727" s="195"/>
      <c r="AC727" s="195"/>
      <c r="AD727" s="72"/>
      <c r="AE727" s="316">
        <v>1</v>
      </c>
      <c r="AF727" s="195"/>
      <c r="AG727" s="195">
        <v>0</v>
      </c>
      <c r="AH727" s="72"/>
      <c r="AR727" s="53">
        <v>0.96309999999999996</v>
      </c>
      <c r="AT727" s="77"/>
      <c r="AU727" s="276">
        <v>520</v>
      </c>
      <c r="AW727" s="276">
        <v>500.81199999999995</v>
      </c>
      <c r="BB727" s="80" t="s">
        <v>722</v>
      </c>
      <c r="BC727" s="270"/>
      <c r="BD727" s="72">
        <v>77.122500000000002</v>
      </c>
      <c r="BE727" s="72"/>
      <c r="BF727" s="72"/>
      <c r="BG727" s="72"/>
      <c r="BH727" s="72">
        <v>11.7683</v>
      </c>
      <c r="BI727" s="72"/>
      <c r="BJ727" s="72"/>
      <c r="BK727" s="72"/>
      <c r="BL727" s="72"/>
      <c r="BM727" s="72"/>
      <c r="BN727" s="72"/>
      <c r="BO727" s="72"/>
      <c r="BP727" s="72"/>
      <c r="BQ727" s="72"/>
      <c r="BR727" s="72"/>
      <c r="BS727" s="72"/>
      <c r="BT727" s="72"/>
      <c r="BU727" s="72"/>
      <c r="BV727" s="72"/>
      <c r="BW727" s="72"/>
      <c r="BX727" s="72"/>
      <c r="BY727" s="72"/>
      <c r="BZ727" s="72">
        <v>4.4850000000000003</v>
      </c>
      <c r="CA727" s="72"/>
      <c r="CB727" s="72">
        <v>4.12425</v>
      </c>
      <c r="CC727" s="72"/>
      <c r="CD727" s="72"/>
      <c r="CE727" s="72"/>
      <c r="CF727" s="72"/>
      <c r="CG727" s="72"/>
      <c r="CH727" s="72"/>
      <c r="CI727" s="72"/>
      <c r="CJ727" s="72"/>
      <c r="CK727" s="72"/>
      <c r="CL727" s="72"/>
      <c r="CM727" s="72"/>
      <c r="CN727" s="72"/>
      <c r="CO727" s="72"/>
      <c r="CP727" s="72"/>
      <c r="CQ727" s="72"/>
      <c r="CR727" s="72"/>
      <c r="CS727" s="72"/>
      <c r="CT727" s="72"/>
      <c r="CU727" s="72"/>
      <c r="CV727" s="72"/>
      <c r="CW727" s="72"/>
      <c r="CX727" s="72"/>
      <c r="CY727" s="72"/>
      <c r="CZ727" s="72"/>
      <c r="DA727" s="72"/>
      <c r="DB727" s="72"/>
      <c r="DC727" s="72"/>
      <c r="DD727" s="72"/>
      <c r="DE727" s="72"/>
      <c r="DF727" s="72"/>
      <c r="DG727" s="72"/>
      <c r="DH727" s="78">
        <f t="shared" ref="DH727:DH790" si="459">SUM(BD727,BF727,BH727,BJ727,BL727,BN727,BP727,BR727,BT727,BV727,BX727,BZ727,CB727,CD727,CF727,CH727,CJ727,CL727,CN727,CX727,CZ727,DB727)</f>
        <v>97.500050000000002</v>
      </c>
      <c r="DJ727" s="77">
        <f t="shared" si="436"/>
        <v>2.4999499999999983</v>
      </c>
      <c r="DK727" s="72"/>
      <c r="DL727" s="92" t="s">
        <v>3334</v>
      </c>
      <c r="DO727" s="358">
        <v>2.5</v>
      </c>
      <c r="DP727" s="72"/>
      <c r="DQ727" s="374"/>
      <c r="DR727" s="72"/>
      <c r="DU727" s="52"/>
      <c r="DX727" s="75">
        <f t="shared" si="437"/>
        <v>79.099959435918237</v>
      </c>
      <c r="DY727" s="51">
        <f t="shared" si="438"/>
        <v>0</v>
      </c>
      <c r="DZ727" s="75">
        <f t="shared" si="439"/>
        <v>0</v>
      </c>
      <c r="EA727" s="51" t="e">
        <f t="shared" si="440"/>
        <v>#DIV/0!</v>
      </c>
      <c r="EB727" s="75">
        <f t="shared" si="441"/>
        <v>12.070045092284568</v>
      </c>
      <c r="EC727" s="51">
        <f t="shared" si="442"/>
        <v>0</v>
      </c>
      <c r="ED727" s="75">
        <f t="shared" si="443"/>
        <v>0</v>
      </c>
      <c r="EE727" s="51" t="e">
        <f t="shared" si="444"/>
        <v>#DIV/0!</v>
      </c>
      <c r="EF727" s="75">
        <f t="shared" si="445"/>
        <v>0</v>
      </c>
      <c r="EG727" s="51" t="e">
        <f t="shared" si="446"/>
        <v>#DIV/0!</v>
      </c>
      <c r="EH727" s="75">
        <f t="shared" si="447"/>
        <v>0</v>
      </c>
      <c r="EI727" s="51" t="e">
        <f t="shared" si="448"/>
        <v>#DIV/0!</v>
      </c>
      <c r="EJ727" s="75">
        <f t="shared" si="449"/>
        <v>0</v>
      </c>
      <c r="EK727" s="51" t="e">
        <f t="shared" si="450"/>
        <v>#DIV/0!</v>
      </c>
      <c r="EL727" s="75">
        <f t="shared" si="451"/>
        <v>4.5999976410268513</v>
      </c>
      <c r="EM727" s="51">
        <f t="shared" si="452"/>
        <v>0</v>
      </c>
      <c r="EN727" s="75">
        <f t="shared" si="453"/>
        <v>4.2299978307703432</v>
      </c>
      <c r="EO727" s="51">
        <f t="shared" si="454"/>
        <v>0</v>
      </c>
      <c r="EP727" s="75">
        <f t="shared" si="455"/>
        <v>0</v>
      </c>
      <c r="EQ727" s="51" t="e">
        <f t="shared" si="456"/>
        <v>#DIV/0!</v>
      </c>
      <c r="ER727" s="51">
        <f t="shared" si="457"/>
        <v>100</v>
      </c>
      <c r="ES727" s="51">
        <f t="shared" si="458"/>
        <v>0</v>
      </c>
    </row>
    <row r="728" spans="1:149" x14ac:dyDescent="0.45">
      <c r="A728" s="78" t="s">
        <v>1447</v>
      </c>
      <c r="B728" s="174" t="s">
        <v>933</v>
      </c>
      <c r="C728" s="51" t="s">
        <v>3677</v>
      </c>
      <c r="D728" s="51" t="s">
        <v>3676</v>
      </c>
      <c r="E728" s="78" t="s">
        <v>637</v>
      </c>
      <c r="F728" s="78" t="s">
        <v>1733</v>
      </c>
      <c r="G728" s="72" t="s">
        <v>3367</v>
      </c>
      <c r="H728" s="78" t="s">
        <v>1101</v>
      </c>
      <c r="I728" s="78">
        <v>288</v>
      </c>
      <c r="J728" s="300">
        <v>100</v>
      </c>
      <c r="K728" s="78">
        <v>2</v>
      </c>
      <c r="L728" s="300">
        <v>850</v>
      </c>
      <c r="M728" s="72">
        <v>10</v>
      </c>
      <c r="O728" s="78"/>
      <c r="P728" s="72" t="s">
        <v>1374</v>
      </c>
      <c r="AA728" s="195"/>
      <c r="AB728" s="195"/>
      <c r="AC728" s="195"/>
      <c r="AD728" s="72"/>
      <c r="AE728" s="316">
        <v>1</v>
      </c>
      <c r="AF728" s="195"/>
      <c r="AG728" s="195">
        <v>0</v>
      </c>
      <c r="AH728" s="72"/>
      <c r="AR728" s="53">
        <v>0.87039999999999995</v>
      </c>
      <c r="AT728" s="77"/>
      <c r="AU728" s="276">
        <v>1000</v>
      </c>
      <c r="AW728" s="276">
        <v>870.4</v>
      </c>
      <c r="BB728" s="80" t="s">
        <v>722</v>
      </c>
      <c r="BC728" s="270"/>
      <c r="BD728" s="72">
        <v>76.054599999999994</v>
      </c>
      <c r="BE728" s="72"/>
      <c r="BF728" s="72"/>
      <c r="BG728" s="72"/>
      <c r="BH728" s="72">
        <v>11.6053</v>
      </c>
      <c r="BI728" s="72"/>
      <c r="BJ728" s="72"/>
      <c r="BK728" s="72"/>
      <c r="BL728" s="72"/>
      <c r="BM728" s="72"/>
      <c r="BN728" s="72"/>
      <c r="BO728" s="72"/>
      <c r="BP728" s="72"/>
      <c r="BQ728" s="72"/>
      <c r="BR728" s="72"/>
      <c r="BS728" s="72"/>
      <c r="BT728" s="72"/>
      <c r="BU728" s="72"/>
      <c r="BV728" s="72"/>
      <c r="BW728" s="72"/>
      <c r="BX728" s="72"/>
      <c r="BY728" s="72"/>
      <c r="BZ728" s="72">
        <v>4.4229000000000003</v>
      </c>
      <c r="CA728" s="72"/>
      <c r="CB728" s="72">
        <v>4.0671400000000002</v>
      </c>
      <c r="CC728" s="72"/>
      <c r="CD728" s="72"/>
      <c r="CE728" s="72"/>
      <c r="CF728" s="72"/>
      <c r="CG728" s="72"/>
      <c r="CH728" s="72"/>
      <c r="CI728" s="72"/>
      <c r="CJ728" s="72"/>
      <c r="CK728" s="72"/>
      <c r="CL728" s="72"/>
      <c r="CM728" s="72"/>
      <c r="CN728" s="72"/>
      <c r="CO728" s="72"/>
      <c r="CP728" s="72"/>
      <c r="CQ728" s="72"/>
      <c r="CR728" s="72"/>
      <c r="CS728" s="72"/>
      <c r="CT728" s="72"/>
      <c r="CU728" s="72"/>
      <c r="CV728" s="72"/>
      <c r="CW728" s="72"/>
      <c r="CX728" s="72"/>
      <c r="CY728" s="72"/>
      <c r="CZ728" s="72"/>
      <c r="DA728" s="72"/>
      <c r="DB728" s="72"/>
      <c r="DC728" s="72"/>
      <c r="DD728" s="72"/>
      <c r="DE728" s="72"/>
      <c r="DF728" s="72"/>
      <c r="DG728" s="72"/>
      <c r="DH728" s="78">
        <f t="shared" si="459"/>
        <v>96.149939999999987</v>
      </c>
      <c r="DJ728" s="77">
        <f t="shared" si="436"/>
        <v>3.8500600000000134</v>
      </c>
      <c r="DK728" s="72"/>
      <c r="DL728" s="92" t="s">
        <v>3334</v>
      </c>
      <c r="DO728" s="358">
        <v>3.85</v>
      </c>
      <c r="DP728" s="72"/>
      <c r="DQ728" s="374"/>
      <c r="DR728" s="72"/>
      <c r="DU728" s="52"/>
      <c r="DX728" s="75">
        <f t="shared" si="437"/>
        <v>79.099997358292683</v>
      </c>
      <c r="DY728" s="51">
        <f t="shared" si="438"/>
        <v>0</v>
      </c>
      <c r="DZ728" s="75">
        <f t="shared" si="439"/>
        <v>0</v>
      </c>
      <c r="EA728" s="51" t="e">
        <f t="shared" si="440"/>
        <v>#DIV/0!</v>
      </c>
      <c r="EB728" s="75">
        <f t="shared" si="441"/>
        <v>12.070002331774727</v>
      </c>
      <c r="EC728" s="51">
        <f t="shared" si="442"/>
        <v>0</v>
      </c>
      <c r="ED728" s="75">
        <f t="shared" si="443"/>
        <v>0</v>
      </c>
      <c r="EE728" s="51" t="e">
        <f t="shared" si="444"/>
        <v>#DIV/0!</v>
      </c>
      <c r="EF728" s="75">
        <f t="shared" si="445"/>
        <v>0</v>
      </c>
      <c r="EG728" s="51" t="e">
        <f t="shared" si="446"/>
        <v>#DIV/0!</v>
      </c>
      <c r="EH728" s="75">
        <f t="shared" si="447"/>
        <v>0</v>
      </c>
      <c r="EI728" s="51" t="e">
        <f t="shared" si="448"/>
        <v>#DIV/0!</v>
      </c>
      <c r="EJ728" s="75">
        <f t="shared" si="449"/>
        <v>0</v>
      </c>
      <c r="EK728" s="51" t="e">
        <f t="shared" si="450"/>
        <v>#DIV/0!</v>
      </c>
      <c r="EL728" s="75">
        <f t="shared" si="451"/>
        <v>4.6000028705166125</v>
      </c>
      <c r="EM728" s="51">
        <f t="shared" si="452"/>
        <v>0</v>
      </c>
      <c r="EN728" s="75">
        <f t="shared" si="453"/>
        <v>4.2299974394159801</v>
      </c>
      <c r="EO728" s="51">
        <f t="shared" si="454"/>
        <v>0</v>
      </c>
      <c r="EP728" s="75">
        <f t="shared" si="455"/>
        <v>0</v>
      </c>
      <c r="EQ728" s="51" t="e">
        <f t="shared" si="456"/>
        <v>#DIV/0!</v>
      </c>
      <c r="ER728" s="51">
        <f t="shared" si="457"/>
        <v>100</v>
      </c>
      <c r="ES728" s="51">
        <f t="shared" si="458"/>
        <v>0</v>
      </c>
    </row>
    <row r="729" spans="1:149" x14ac:dyDescent="0.45">
      <c r="A729" s="78" t="s">
        <v>1447</v>
      </c>
      <c r="B729" s="174" t="s">
        <v>933</v>
      </c>
      <c r="C729" s="51" t="s">
        <v>3677</v>
      </c>
      <c r="D729" s="51" t="s">
        <v>3676</v>
      </c>
      <c r="E729" s="78" t="s">
        <v>637</v>
      </c>
      <c r="F729" s="78" t="s">
        <v>1733</v>
      </c>
      <c r="G729" s="72" t="s">
        <v>3367</v>
      </c>
      <c r="H729" s="78" t="s">
        <v>1101</v>
      </c>
      <c r="I729" s="78">
        <v>504</v>
      </c>
      <c r="J729" s="300">
        <v>480</v>
      </c>
      <c r="K729" s="78">
        <v>2</v>
      </c>
      <c r="L729" s="300">
        <v>800</v>
      </c>
      <c r="M729" s="72">
        <v>10</v>
      </c>
      <c r="O729" s="78"/>
      <c r="P729" s="72" t="s">
        <v>1374</v>
      </c>
      <c r="AA729" s="195"/>
      <c r="AB729" s="195"/>
      <c r="AC729" s="195"/>
      <c r="AD729" s="72"/>
      <c r="AE729" s="316">
        <v>1</v>
      </c>
      <c r="AF729" s="195"/>
      <c r="AG729" s="195">
        <v>0</v>
      </c>
      <c r="AH729" s="72"/>
      <c r="AR729" s="53">
        <v>0.86499999999999999</v>
      </c>
      <c r="AT729" s="77"/>
      <c r="AU729" s="276">
        <v>4800</v>
      </c>
      <c r="AW729" s="276">
        <v>4152</v>
      </c>
      <c r="BB729" s="80" t="s">
        <v>722</v>
      </c>
      <c r="BC729" s="270"/>
      <c r="BD729" s="72">
        <v>71.482699999999994</v>
      </c>
      <c r="BE729" s="72"/>
      <c r="BF729" s="72"/>
      <c r="BG729" s="72"/>
      <c r="BH729" s="72">
        <v>10.9077</v>
      </c>
      <c r="BI729" s="72"/>
      <c r="BJ729" s="72"/>
      <c r="BK729" s="72"/>
      <c r="BL729" s="72"/>
      <c r="BM729" s="72"/>
      <c r="BN729" s="72"/>
      <c r="BO729" s="72"/>
      <c r="BP729" s="72"/>
      <c r="BQ729" s="72"/>
      <c r="BR729" s="72"/>
      <c r="BS729" s="72"/>
      <c r="BT729" s="72"/>
      <c r="BU729" s="72"/>
      <c r="BV729" s="72"/>
      <c r="BW729" s="72"/>
      <c r="BX729" s="72"/>
      <c r="BY729" s="72"/>
      <c r="BZ729" s="72">
        <v>4.1570200000000002</v>
      </c>
      <c r="CA729" s="72"/>
      <c r="CB729" s="72">
        <v>3.8226499999999999</v>
      </c>
      <c r="CC729" s="72"/>
      <c r="CD729" s="72"/>
      <c r="CE729" s="72"/>
      <c r="CF729" s="72"/>
      <c r="CG729" s="72"/>
      <c r="CH729" s="72"/>
      <c r="CI729" s="72"/>
      <c r="CJ729" s="72"/>
      <c r="CK729" s="72"/>
      <c r="CL729" s="72"/>
      <c r="CM729" s="72"/>
      <c r="CN729" s="72"/>
      <c r="CO729" s="72"/>
      <c r="CP729" s="72"/>
      <c r="CQ729" s="72"/>
      <c r="CR729" s="72"/>
      <c r="CS729" s="72"/>
      <c r="CT729" s="72"/>
      <c r="CU729" s="72"/>
      <c r="CV729" s="72"/>
      <c r="CW729" s="72"/>
      <c r="CX729" s="72"/>
      <c r="CY729" s="72"/>
      <c r="CZ729" s="72"/>
      <c r="DA729" s="72"/>
      <c r="DB729" s="72"/>
      <c r="DC729" s="72"/>
      <c r="DD729" s="72"/>
      <c r="DE729" s="72"/>
      <c r="DF729" s="72"/>
      <c r="DG729" s="72"/>
      <c r="DH729" s="78">
        <f t="shared" si="459"/>
        <v>90.370069999999998</v>
      </c>
      <c r="DJ729" s="77">
        <f t="shared" si="436"/>
        <v>9.6299300000000017</v>
      </c>
      <c r="DK729" s="72"/>
      <c r="DL729" s="92" t="s">
        <v>3334</v>
      </c>
      <c r="DO729" s="358">
        <v>9.6300000000000008</v>
      </c>
      <c r="DP729" s="72"/>
      <c r="DQ729" s="374"/>
      <c r="DR729" s="72"/>
      <c r="DU729" s="52"/>
      <c r="DX729" s="75">
        <f t="shared" si="437"/>
        <v>79.099971926546033</v>
      </c>
      <c r="DY729" s="51">
        <f t="shared" si="438"/>
        <v>0</v>
      </c>
      <c r="DZ729" s="75">
        <f t="shared" si="439"/>
        <v>0</v>
      </c>
      <c r="EA729" s="51" t="e">
        <f t="shared" si="440"/>
        <v>#DIV/0!</v>
      </c>
      <c r="EB729" s="75">
        <f t="shared" si="441"/>
        <v>12.070036019668901</v>
      </c>
      <c r="EC729" s="51">
        <f t="shared" si="442"/>
        <v>0</v>
      </c>
      <c r="ED729" s="75">
        <f t="shared" si="443"/>
        <v>0</v>
      </c>
      <c r="EE729" s="51" t="e">
        <f t="shared" si="444"/>
        <v>#DIV/0!</v>
      </c>
      <c r="EF729" s="75">
        <f t="shared" si="445"/>
        <v>0</v>
      </c>
      <c r="EG729" s="51" t="e">
        <f t="shared" si="446"/>
        <v>#DIV/0!</v>
      </c>
      <c r="EH729" s="75">
        <f t="shared" si="447"/>
        <v>0</v>
      </c>
      <c r="EI729" s="51" t="e">
        <f t="shared" si="448"/>
        <v>#DIV/0!</v>
      </c>
      <c r="EJ729" s="75">
        <f t="shared" si="449"/>
        <v>0</v>
      </c>
      <c r="EK729" s="51" t="e">
        <f t="shared" si="450"/>
        <v>#DIV/0!</v>
      </c>
      <c r="EL729" s="75">
        <f t="shared" si="451"/>
        <v>4.5999964368734032</v>
      </c>
      <c r="EM729" s="51">
        <f t="shared" si="452"/>
        <v>0</v>
      </c>
      <c r="EN729" s="75">
        <f t="shared" si="453"/>
        <v>4.229995616911661</v>
      </c>
      <c r="EO729" s="51">
        <f t="shared" si="454"/>
        <v>0</v>
      </c>
      <c r="EP729" s="75">
        <f t="shared" si="455"/>
        <v>0</v>
      </c>
      <c r="EQ729" s="51" t="e">
        <f t="shared" si="456"/>
        <v>#DIV/0!</v>
      </c>
      <c r="ER729" s="51">
        <f t="shared" si="457"/>
        <v>100</v>
      </c>
      <c r="ES729" s="51">
        <f t="shared" si="458"/>
        <v>0</v>
      </c>
    </row>
    <row r="730" spans="1:149" x14ac:dyDescent="0.45">
      <c r="A730" s="78" t="s">
        <v>1447</v>
      </c>
      <c r="B730" s="174" t="s">
        <v>933</v>
      </c>
      <c r="C730" s="51" t="s">
        <v>3677</v>
      </c>
      <c r="D730" s="51" t="s">
        <v>3676</v>
      </c>
      <c r="E730" s="78" t="s">
        <v>637</v>
      </c>
      <c r="F730" s="78" t="s">
        <v>1733</v>
      </c>
      <c r="G730" s="72" t="s">
        <v>3367</v>
      </c>
      <c r="H730" s="78" t="s">
        <v>1101</v>
      </c>
      <c r="I730" s="78">
        <v>264</v>
      </c>
      <c r="J730" s="300">
        <v>500</v>
      </c>
      <c r="K730" s="78">
        <v>2</v>
      </c>
      <c r="L730" s="300">
        <v>800</v>
      </c>
      <c r="M730" s="72">
        <v>10</v>
      </c>
      <c r="O730" s="78"/>
      <c r="P730" s="72" t="s">
        <v>1374</v>
      </c>
      <c r="AA730" s="195"/>
      <c r="AB730" s="195"/>
      <c r="AC730" s="195"/>
      <c r="AD730" s="72"/>
      <c r="AE730" s="316">
        <v>1</v>
      </c>
      <c r="AF730" s="195"/>
      <c r="AG730" s="195">
        <v>0</v>
      </c>
      <c r="AH730" s="72"/>
      <c r="AR730" s="53">
        <v>0.88039999999999996</v>
      </c>
      <c r="AT730" s="77"/>
      <c r="AU730" s="276">
        <v>5000</v>
      </c>
      <c r="AW730" s="276">
        <v>4402</v>
      </c>
      <c r="BB730" s="80" t="s">
        <v>722</v>
      </c>
      <c r="BC730" s="270"/>
      <c r="BD730" s="72">
        <v>71.19</v>
      </c>
      <c r="BE730" s="72"/>
      <c r="BF730" s="72"/>
      <c r="BG730" s="72"/>
      <c r="BH730" s="72">
        <v>10.863</v>
      </c>
      <c r="BI730" s="72"/>
      <c r="BJ730" s="72"/>
      <c r="BK730" s="72"/>
      <c r="BL730" s="72"/>
      <c r="BM730" s="72"/>
      <c r="BN730" s="72"/>
      <c r="BO730" s="72"/>
      <c r="BP730" s="72"/>
      <c r="BQ730" s="72"/>
      <c r="BR730" s="72"/>
      <c r="BS730" s="72"/>
      <c r="BT730" s="72"/>
      <c r="BU730" s="72"/>
      <c r="BV730" s="72"/>
      <c r="BW730" s="72"/>
      <c r="BX730" s="72"/>
      <c r="BY730" s="72"/>
      <c r="BZ730" s="72">
        <v>4.1399999999999997</v>
      </c>
      <c r="CA730" s="72"/>
      <c r="CB730" s="72">
        <v>3.8069999999999999</v>
      </c>
      <c r="CC730" s="72"/>
      <c r="CD730" s="72"/>
      <c r="CE730" s="72"/>
      <c r="CF730" s="72"/>
      <c r="CG730" s="72"/>
      <c r="CH730" s="72"/>
      <c r="CI730" s="72"/>
      <c r="CJ730" s="72"/>
      <c r="CK730" s="72"/>
      <c r="CL730" s="72"/>
      <c r="CM730" s="72"/>
      <c r="CN730" s="72"/>
      <c r="CO730" s="72"/>
      <c r="CP730" s="72"/>
      <c r="CQ730" s="72"/>
      <c r="CR730" s="72"/>
      <c r="CS730" s="72"/>
      <c r="CT730" s="72"/>
      <c r="CU730" s="72"/>
      <c r="CV730" s="72"/>
      <c r="CW730" s="72"/>
      <c r="CX730" s="72"/>
      <c r="CY730" s="72"/>
      <c r="CZ730" s="72"/>
      <c r="DA730" s="72"/>
      <c r="DB730" s="72"/>
      <c r="DC730" s="72"/>
      <c r="DD730" s="72"/>
      <c r="DE730" s="72"/>
      <c r="DF730" s="72"/>
      <c r="DG730" s="72"/>
      <c r="DH730" s="78">
        <f t="shared" si="459"/>
        <v>90</v>
      </c>
      <c r="DJ730" s="77">
        <f t="shared" si="436"/>
        <v>10</v>
      </c>
      <c r="DK730" s="72"/>
      <c r="DL730" s="92" t="s">
        <v>3334</v>
      </c>
      <c r="DO730" s="358">
        <v>10</v>
      </c>
      <c r="DP730" s="72"/>
      <c r="DQ730" s="374"/>
      <c r="DR730" s="72"/>
      <c r="DU730" s="52"/>
      <c r="DX730" s="75">
        <f t="shared" si="437"/>
        <v>79.099999999999994</v>
      </c>
      <c r="DY730" s="51">
        <f t="shared" si="438"/>
        <v>0</v>
      </c>
      <c r="DZ730" s="75">
        <f t="shared" si="439"/>
        <v>0</v>
      </c>
      <c r="EA730" s="51" t="e">
        <f t="shared" si="440"/>
        <v>#DIV/0!</v>
      </c>
      <c r="EB730" s="75">
        <f t="shared" si="441"/>
        <v>12.07</v>
      </c>
      <c r="EC730" s="51">
        <f t="shared" si="442"/>
        <v>0</v>
      </c>
      <c r="ED730" s="75">
        <f t="shared" si="443"/>
        <v>0</v>
      </c>
      <c r="EE730" s="51" t="e">
        <f t="shared" si="444"/>
        <v>#DIV/0!</v>
      </c>
      <c r="EF730" s="75">
        <f t="shared" si="445"/>
        <v>0</v>
      </c>
      <c r="EG730" s="51" t="e">
        <f t="shared" si="446"/>
        <v>#DIV/0!</v>
      </c>
      <c r="EH730" s="75">
        <f t="shared" si="447"/>
        <v>0</v>
      </c>
      <c r="EI730" s="51" t="e">
        <f t="shared" si="448"/>
        <v>#DIV/0!</v>
      </c>
      <c r="EJ730" s="75">
        <f t="shared" si="449"/>
        <v>0</v>
      </c>
      <c r="EK730" s="51" t="e">
        <f t="shared" si="450"/>
        <v>#DIV/0!</v>
      </c>
      <c r="EL730" s="75">
        <f t="shared" si="451"/>
        <v>4.5999999999999996</v>
      </c>
      <c r="EM730" s="51">
        <f t="shared" si="452"/>
        <v>0</v>
      </c>
      <c r="EN730" s="75">
        <f t="shared" si="453"/>
        <v>4.2299999999999995</v>
      </c>
      <c r="EO730" s="51">
        <f t="shared" si="454"/>
        <v>0</v>
      </c>
      <c r="EP730" s="75">
        <f t="shared" si="455"/>
        <v>0</v>
      </c>
      <c r="EQ730" s="51" t="e">
        <f t="shared" si="456"/>
        <v>#DIV/0!</v>
      </c>
      <c r="ER730" s="51">
        <f t="shared" si="457"/>
        <v>100</v>
      </c>
      <c r="ES730" s="51">
        <f t="shared" si="458"/>
        <v>0</v>
      </c>
    </row>
    <row r="731" spans="1:149" x14ac:dyDescent="0.45">
      <c r="A731" s="78" t="s">
        <v>1447</v>
      </c>
      <c r="B731" s="174" t="s">
        <v>933</v>
      </c>
      <c r="C731" s="51" t="s">
        <v>3677</v>
      </c>
      <c r="D731" s="51" t="s">
        <v>3676</v>
      </c>
      <c r="E731" s="78" t="s">
        <v>637</v>
      </c>
      <c r="F731" s="78" t="s">
        <v>1734</v>
      </c>
      <c r="G731" s="72" t="s">
        <v>3367</v>
      </c>
      <c r="H731" s="78" t="s">
        <v>1101</v>
      </c>
      <c r="I731" s="78">
        <v>288</v>
      </c>
      <c r="J731" s="300">
        <v>50</v>
      </c>
      <c r="K731" s="78">
        <v>2</v>
      </c>
      <c r="L731" s="300">
        <v>1000</v>
      </c>
      <c r="M731" s="72">
        <v>10</v>
      </c>
      <c r="O731" s="78"/>
      <c r="P731" s="72" t="s">
        <v>1374</v>
      </c>
      <c r="AA731" s="195"/>
      <c r="AB731" s="195"/>
      <c r="AC731" s="195"/>
      <c r="AD731" s="72"/>
      <c r="AE731" s="316">
        <v>1</v>
      </c>
      <c r="AF731" s="195"/>
      <c r="AG731" s="195">
        <v>0</v>
      </c>
      <c r="AH731" s="72"/>
      <c r="AR731" s="53">
        <v>0.96430000000000005</v>
      </c>
      <c r="AT731" s="77"/>
      <c r="AU731" s="276">
        <v>500</v>
      </c>
      <c r="AW731" s="276">
        <v>482.15000000000003</v>
      </c>
      <c r="BB731" s="80" t="s">
        <v>722</v>
      </c>
      <c r="BC731" s="270"/>
      <c r="BD731" s="72">
        <v>76.9756</v>
      </c>
      <c r="BE731" s="72"/>
      <c r="BF731" s="72"/>
      <c r="BG731" s="72"/>
      <c r="BH731" s="72">
        <v>11.5532</v>
      </c>
      <c r="BI731" s="72"/>
      <c r="BJ731" s="72"/>
      <c r="BK731" s="72"/>
      <c r="BL731" s="72"/>
      <c r="BM731" s="72"/>
      <c r="BN731" s="72"/>
      <c r="BO731" s="72"/>
      <c r="BP731" s="72"/>
      <c r="BQ731" s="72"/>
      <c r="BR731" s="72"/>
      <c r="BS731" s="72"/>
      <c r="BT731" s="72"/>
      <c r="BU731" s="72"/>
      <c r="BV731" s="72"/>
      <c r="BW731" s="72"/>
      <c r="BX731" s="72"/>
      <c r="BY731" s="72"/>
      <c r="BZ731" s="72">
        <v>3.3790399999999998</v>
      </c>
      <c r="CA731" s="72"/>
      <c r="CB731" s="72">
        <v>5.7521699999999996</v>
      </c>
      <c r="CC731" s="72"/>
      <c r="CD731" s="72"/>
      <c r="CE731" s="72"/>
      <c r="CF731" s="72"/>
      <c r="CG731" s="72"/>
      <c r="CH731" s="72"/>
      <c r="CI731" s="72"/>
      <c r="CJ731" s="72"/>
      <c r="CK731" s="72"/>
      <c r="CL731" s="72"/>
      <c r="CM731" s="72"/>
      <c r="CN731" s="72"/>
      <c r="CO731" s="72"/>
      <c r="CP731" s="72"/>
      <c r="CQ731" s="72"/>
      <c r="CR731" s="72"/>
      <c r="CS731" s="72"/>
      <c r="CT731" s="72"/>
      <c r="CU731" s="72"/>
      <c r="CV731" s="72"/>
      <c r="CW731" s="72"/>
      <c r="CX731" s="72"/>
      <c r="CY731" s="72"/>
      <c r="CZ731" s="72"/>
      <c r="DA731" s="72"/>
      <c r="DB731" s="72"/>
      <c r="DC731" s="72"/>
      <c r="DD731" s="72"/>
      <c r="DE731" s="72"/>
      <c r="DF731" s="72"/>
      <c r="DG731" s="72"/>
      <c r="DH731" s="78">
        <f t="shared" si="459"/>
        <v>97.66001</v>
      </c>
      <c r="DJ731" s="77">
        <f t="shared" si="436"/>
        <v>2.3399900000000002</v>
      </c>
      <c r="DK731" s="72"/>
      <c r="DL731" s="92" t="s">
        <v>3334</v>
      </c>
      <c r="DO731" s="358">
        <v>2.34</v>
      </c>
      <c r="DP731" s="72"/>
      <c r="DQ731" s="374"/>
      <c r="DR731" s="72"/>
      <c r="DU731" s="52"/>
      <c r="DX731" s="75">
        <f t="shared" si="437"/>
        <v>78.819979641615845</v>
      </c>
      <c r="DY731" s="51">
        <f t="shared" si="438"/>
        <v>0</v>
      </c>
      <c r="DZ731" s="75">
        <f t="shared" si="439"/>
        <v>0</v>
      </c>
      <c r="EA731" s="51" t="e">
        <f t="shared" si="440"/>
        <v>#DIV/0!</v>
      </c>
      <c r="EB731" s="75">
        <f t="shared" si="441"/>
        <v>11.830021315787292</v>
      </c>
      <c r="EC731" s="51">
        <f t="shared" si="442"/>
        <v>0</v>
      </c>
      <c r="ED731" s="75">
        <f t="shared" si="443"/>
        <v>0</v>
      </c>
      <c r="EE731" s="51" t="e">
        <f t="shared" si="444"/>
        <v>#DIV/0!</v>
      </c>
      <c r="EF731" s="75">
        <f t="shared" si="445"/>
        <v>0</v>
      </c>
      <c r="EG731" s="51" t="e">
        <f t="shared" si="446"/>
        <v>#DIV/0!</v>
      </c>
      <c r="EH731" s="75">
        <f t="shared" si="447"/>
        <v>0</v>
      </c>
      <c r="EI731" s="51" t="e">
        <f t="shared" si="448"/>
        <v>#DIV/0!</v>
      </c>
      <c r="EJ731" s="75">
        <f t="shared" si="449"/>
        <v>0</v>
      </c>
      <c r="EK731" s="51" t="e">
        <f t="shared" si="450"/>
        <v>#DIV/0!</v>
      </c>
      <c r="EL731" s="75">
        <f t="shared" si="451"/>
        <v>3.4600037415519411</v>
      </c>
      <c r="EM731" s="51">
        <f t="shared" si="452"/>
        <v>0</v>
      </c>
      <c r="EN731" s="75">
        <f t="shared" si="453"/>
        <v>5.8899953010449213</v>
      </c>
      <c r="EO731" s="51">
        <f t="shared" si="454"/>
        <v>0</v>
      </c>
      <c r="EP731" s="75">
        <f t="shared" si="455"/>
        <v>0</v>
      </c>
      <c r="EQ731" s="51" t="e">
        <f t="shared" si="456"/>
        <v>#DIV/0!</v>
      </c>
      <c r="ER731" s="51">
        <f t="shared" si="457"/>
        <v>100</v>
      </c>
      <c r="ES731" s="51">
        <f t="shared" si="458"/>
        <v>0</v>
      </c>
    </row>
    <row r="732" spans="1:149" x14ac:dyDescent="0.45">
      <c r="A732" s="78" t="s">
        <v>1447</v>
      </c>
      <c r="B732" s="174" t="s">
        <v>933</v>
      </c>
      <c r="C732" s="51" t="s">
        <v>3677</v>
      </c>
      <c r="D732" s="51" t="s">
        <v>3676</v>
      </c>
      <c r="E732" s="78" t="s">
        <v>637</v>
      </c>
      <c r="F732" s="78" t="s">
        <v>1734</v>
      </c>
      <c r="G732" s="72" t="s">
        <v>3367</v>
      </c>
      <c r="H732" s="78" t="s">
        <v>1101</v>
      </c>
      <c r="I732" s="78">
        <v>408</v>
      </c>
      <c r="J732" s="300">
        <v>52</v>
      </c>
      <c r="K732" s="78">
        <v>2</v>
      </c>
      <c r="L732" s="300">
        <v>1000</v>
      </c>
      <c r="M732" s="72">
        <v>10</v>
      </c>
      <c r="O732" s="78"/>
      <c r="P732" s="72" t="s">
        <v>1374</v>
      </c>
      <c r="AA732" s="195"/>
      <c r="AB732" s="195"/>
      <c r="AC732" s="195"/>
      <c r="AD732" s="72"/>
      <c r="AE732" s="316">
        <v>1</v>
      </c>
      <c r="AF732" s="195"/>
      <c r="AG732" s="195">
        <v>0</v>
      </c>
      <c r="AH732" s="72"/>
      <c r="AR732" s="53">
        <v>0.96309999999999996</v>
      </c>
      <c r="AT732" s="77"/>
      <c r="AU732" s="276">
        <v>520</v>
      </c>
      <c r="AW732" s="276">
        <v>500.81199999999995</v>
      </c>
      <c r="BB732" s="80" t="s">
        <v>722</v>
      </c>
      <c r="BC732" s="270"/>
      <c r="BD732" s="72">
        <v>76.896799999999999</v>
      </c>
      <c r="BE732" s="72"/>
      <c r="BF732" s="72"/>
      <c r="BG732" s="72"/>
      <c r="BH732" s="72">
        <v>11.5413</v>
      </c>
      <c r="BI732" s="72"/>
      <c r="BJ732" s="72"/>
      <c r="BK732" s="72"/>
      <c r="BL732" s="72"/>
      <c r="BM732" s="72"/>
      <c r="BN732" s="72"/>
      <c r="BO732" s="72"/>
      <c r="BP732" s="72"/>
      <c r="BQ732" s="72"/>
      <c r="BR732" s="72"/>
      <c r="BS732" s="72"/>
      <c r="BT732" s="72"/>
      <c r="BU732" s="72"/>
      <c r="BV732" s="72"/>
      <c r="BW732" s="72"/>
      <c r="BX732" s="72"/>
      <c r="BY732" s="72"/>
      <c r="BZ732" s="72">
        <v>3.3755799999999998</v>
      </c>
      <c r="CA732" s="72"/>
      <c r="CB732" s="72">
        <v>5.7462799999999996</v>
      </c>
      <c r="CC732" s="72"/>
      <c r="CD732" s="72"/>
      <c r="CE732" s="72"/>
      <c r="CF732" s="72"/>
      <c r="CG732" s="72"/>
      <c r="CH732" s="72"/>
      <c r="CI732" s="72"/>
      <c r="CJ732" s="72"/>
      <c r="CK732" s="72"/>
      <c r="CL732" s="72"/>
      <c r="CM732" s="72"/>
      <c r="CN732" s="72"/>
      <c r="CO732" s="72"/>
      <c r="CP732" s="72"/>
      <c r="CQ732" s="72"/>
      <c r="CR732" s="72"/>
      <c r="CS732" s="72"/>
      <c r="CT732" s="72"/>
      <c r="CU732" s="72"/>
      <c r="CV732" s="72"/>
      <c r="CW732" s="72"/>
      <c r="CX732" s="72"/>
      <c r="CY732" s="72"/>
      <c r="CZ732" s="72"/>
      <c r="DA732" s="72"/>
      <c r="DB732" s="72"/>
      <c r="DC732" s="72"/>
      <c r="DD732" s="72"/>
      <c r="DE732" s="72"/>
      <c r="DF732" s="72"/>
      <c r="DG732" s="72"/>
      <c r="DH732" s="78">
        <f t="shared" si="459"/>
        <v>97.55995999999999</v>
      </c>
      <c r="DJ732" s="77">
        <f t="shared" si="436"/>
        <v>2.4400400000000104</v>
      </c>
      <c r="DK732" s="72"/>
      <c r="DL732" s="92" t="s">
        <v>3334</v>
      </c>
      <c r="DO732" s="358">
        <v>2.44</v>
      </c>
      <c r="DP732" s="72"/>
      <c r="DQ732" s="374"/>
      <c r="DR732" s="72"/>
      <c r="DU732" s="52"/>
      <c r="DX732" s="75">
        <f t="shared" si="437"/>
        <v>78.820040516621788</v>
      </c>
      <c r="DY732" s="51">
        <f t="shared" si="438"/>
        <v>0</v>
      </c>
      <c r="DZ732" s="75">
        <f t="shared" si="439"/>
        <v>0</v>
      </c>
      <c r="EA732" s="51" t="e">
        <f t="shared" si="440"/>
        <v>#DIV/0!</v>
      </c>
      <c r="EB732" s="75">
        <f t="shared" si="441"/>
        <v>11.829955649838315</v>
      </c>
      <c r="EC732" s="51">
        <f t="shared" si="442"/>
        <v>0</v>
      </c>
      <c r="ED732" s="75">
        <f t="shared" si="443"/>
        <v>0</v>
      </c>
      <c r="EE732" s="51" t="e">
        <f t="shared" si="444"/>
        <v>#DIV/0!</v>
      </c>
      <c r="EF732" s="75">
        <f t="shared" si="445"/>
        <v>0</v>
      </c>
      <c r="EG732" s="51" t="e">
        <f t="shared" si="446"/>
        <v>#DIV/0!</v>
      </c>
      <c r="EH732" s="75">
        <f t="shared" si="447"/>
        <v>0</v>
      </c>
      <c r="EI732" s="51" t="e">
        <f t="shared" si="448"/>
        <v>#DIV/0!</v>
      </c>
      <c r="EJ732" s="75">
        <f t="shared" si="449"/>
        <v>0</v>
      </c>
      <c r="EK732" s="51" t="e">
        <f t="shared" si="450"/>
        <v>#DIV/0!</v>
      </c>
      <c r="EL732" s="75">
        <f t="shared" si="451"/>
        <v>3.4600055186574497</v>
      </c>
      <c r="EM732" s="51">
        <f t="shared" si="452"/>
        <v>0</v>
      </c>
      <c r="EN732" s="75">
        <f t="shared" si="453"/>
        <v>5.8899983148824582</v>
      </c>
      <c r="EO732" s="51">
        <f t="shared" si="454"/>
        <v>0</v>
      </c>
      <c r="EP732" s="75">
        <f t="shared" si="455"/>
        <v>0</v>
      </c>
      <c r="EQ732" s="51" t="e">
        <f t="shared" si="456"/>
        <v>#DIV/0!</v>
      </c>
      <c r="ER732" s="51">
        <f t="shared" si="457"/>
        <v>100</v>
      </c>
      <c r="ES732" s="51">
        <f t="shared" si="458"/>
        <v>0</v>
      </c>
    </row>
    <row r="733" spans="1:149" x14ac:dyDescent="0.45">
      <c r="A733" s="78" t="s">
        <v>1447</v>
      </c>
      <c r="B733" s="174" t="s">
        <v>933</v>
      </c>
      <c r="C733" s="51" t="s">
        <v>3677</v>
      </c>
      <c r="D733" s="51" t="s">
        <v>3676</v>
      </c>
      <c r="E733" s="78" t="s">
        <v>637</v>
      </c>
      <c r="F733" s="78" t="s">
        <v>1734</v>
      </c>
      <c r="G733" s="72" t="s">
        <v>3367</v>
      </c>
      <c r="H733" s="78" t="s">
        <v>1101</v>
      </c>
      <c r="I733" s="78">
        <v>288</v>
      </c>
      <c r="J733" s="300">
        <v>100</v>
      </c>
      <c r="K733" s="78">
        <v>2</v>
      </c>
      <c r="L733" s="300">
        <v>850</v>
      </c>
      <c r="M733" s="72">
        <v>10</v>
      </c>
      <c r="O733" s="78"/>
      <c r="P733" s="72" t="s">
        <v>1374</v>
      </c>
      <c r="AA733" s="195"/>
      <c r="AB733" s="195"/>
      <c r="AC733" s="195"/>
      <c r="AD733" s="72"/>
      <c r="AE733" s="316">
        <v>1</v>
      </c>
      <c r="AF733" s="195"/>
      <c r="AG733" s="195">
        <v>0</v>
      </c>
      <c r="AH733" s="72"/>
      <c r="AR733" s="53">
        <v>0.87039999999999995</v>
      </c>
      <c r="AT733" s="77"/>
      <c r="AU733" s="276">
        <v>1000</v>
      </c>
      <c r="AW733" s="276">
        <v>870.4</v>
      </c>
      <c r="BB733" s="80" t="s">
        <v>722</v>
      </c>
      <c r="BC733" s="270"/>
      <c r="BD733" s="72">
        <v>75.895799999999994</v>
      </c>
      <c r="BE733" s="72"/>
      <c r="BF733" s="72"/>
      <c r="BG733" s="72"/>
      <c r="BH733" s="72">
        <v>11.3911</v>
      </c>
      <c r="BI733" s="72"/>
      <c r="BJ733" s="72"/>
      <c r="BK733" s="72"/>
      <c r="BL733" s="72"/>
      <c r="BM733" s="72"/>
      <c r="BN733" s="72"/>
      <c r="BO733" s="72"/>
      <c r="BP733" s="72"/>
      <c r="BQ733" s="72"/>
      <c r="BR733" s="72"/>
      <c r="BS733" s="72"/>
      <c r="BT733" s="72"/>
      <c r="BU733" s="72"/>
      <c r="BV733" s="72"/>
      <c r="BW733" s="72"/>
      <c r="BX733" s="72"/>
      <c r="BY733" s="72"/>
      <c r="BZ733" s="72">
        <v>3.3316300000000001</v>
      </c>
      <c r="CA733" s="72"/>
      <c r="CB733" s="72">
        <v>5.6714799999999999</v>
      </c>
      <c r="CC733" s="72"/>
      <c r="CD733" s="72"/>
      <c r="CE733" s="72"/>
      <c r="CF733" s="72"/>
      <c r="CG733" s="72"/>
      <c r="CH733" s="72"/>
      <c r="CI733" s="72"/>
      <c r="CJ733" s="72"/>
      <c r="CK733" s="72"/>
      <c r="CL733" s="72"/>
      <c r="CM733" s="72"/>
      <c r="CN733" s="72"/>
      <c r="CO733" s="72"/>
      <c r="CP733" s="72"/>
      <c r="CQ733" s="72"/>
      <c r="CR733" s="72"/>
      <c r="CS733" s="72"/>
      <c r="CT733" s="72"/>
      <c r="CU733" s="72"/>
      <c r="CV733" s="72"/>
      <c r="CW733" s="72"/>
      <c r="CX733" s="72"/>
      <c r="CY733" s="72"/>
      <c r="CZ733" s="72"/>
      <c r="DA733" s="72"/>
      <c r="DB733" s="72"/>
      <c r="DC733" s="72"/>
      <c r="DD733" s="72"/>
      <c r="DE733" s="72"/>
      <c r="DF733" s="72"/>
      <c r="DG733" s="72"/>
      <c r="DH733" s="78">
        <f t="shared" si="459"/>
        <v>96.290009999999995</v>
      </c>
      <c r="DJ733" s="77">
        <f t="shared" si="436"/>
        <v>3.7099900000000048</v>
      </c>
      <c r="DK733" s="72"/>
      <c r="DL733" s="92" t="s">
        <v>3334</v>
      </c>
      <c r="DO733" s="358">
        <v>3.71</v>
      </c>
      <c r="DP733" s="72"/>
      <c r="DQ733" s="374"/>
      <c r="DR733" s="72"/>
      <c r="DU733" s="52"/>
      <c r="DX733" s="75">
        <f t="shared" si="437"/>
        <v>78.820014661957146</v>
      </c>
      <c r="DY733" s="51">
        <f t="shared" si="438"/>
        <v>0</v>
      </c>
      <c r="DZ733" s="75">
        <f t="shared" si="439"/>
        <v>0</v>
      </c>
      <c r="EA733" s="51" t="e">
        <f t="shared" si="440"/>
        <v>#DIV/0!</v>
      </c>
      <c r="EB733" s="75">
        <f t="shared" si="441"/>
        <v>11.829991501714456</v>
      </c>
      <c r="EC733" s="51">
        <f t="shared" si="442"/>
        <v>0</v>
      </c>
      <c r="ED733" s="75">
        <f t="shared" si="443"/>
        <v>0</v>
      </c>
      <c r="EE733" s="51" t="e">
        <f t="shared" si="444"/>
        <v>#DIV/0!</v>
      </c>
      <c r="EF733" s="75">
        <f t="shared" si="445"/>
        <v>0</v>
      </c>
      <c r="EG733" s="51" t="e">
        <f t="shared" si="446"/>
        <v>#DIV/0!</v>
      </c>
      <c r="EH733" s="75">
        <f t="shared" si="447"/>
        <v>0</v>
      </c>
      <c r="EI733" s="51" t="e">
        <f t="shared" si="448"/>
        <v>#DIV/0!</v>
      </c>
      <c r="EJ733" s="75">
        <f t="shared" si="449"/>
        <v>0</v>
      </c>
      <c r="EK733" s="51" t="e">
        <f t="shared" si="450"/>
        <v>#DIV/0!</v>
      </c>
      <c r="EL733" s="75">
        <f t="shared" si="451"/>
        <v>3.4599954865515126</v>
      </c>
      <c r="EM733" s="51">
        <f t="shared" si="452"/>
        <v>0</v>
      </c>
      <c r="EN733" s="75">
        <f t="shared" si="453"/>
        <v>5.8899983497768877</v>
      </c>
      <c r="EO733" s="51">
        <f t="shared" si="454"/>
        <v>0</v>
      </c>
      <c r="EP733" s="75">
        <f t="shared" si="455"/>
        <v>0</v>
      </c>
      <c r="EQ733" s="51" t="e">
        <f t="shared" si="456"/>
        <v>#DIV/0!</v>
      </c>
      <c r="ER733" s="51">
        <f t="shared" si="457"/>
        <v>100</v>
      </c>
      <c r="ES733" s="51">
        <f t="shared" si="458"/>
        <v>0</v>
      </c>
    </row>
    <row r="734" spans="1:149" x14ac:dyDescent="0.45">
      <c r="A734" s="78" t="s">
        <v>1447</v>
      </c>
      <c r="B734" s="174" t="s">
        <v>933</v>
      </c>
      <c r="C734" s="51" t="s">
        <v>3677</v>
      </c>
      <c r="D734" s="51" t="s">
        <v>3676</v>
      </c>
      <c r="E734" s="78" t="s">
        <v>637</v>
      </c>
      <c r="F734" s="78" t="s">
        <v>1734</v>
      </c>
      <c r="G734" s="72" t="s">
        <v>3367</v>
      </c>
      <c r="H734" s="78" t="s">
        <v>1101</v>
      </c>
      <c r="I734" s="78">
        <v>504</v>
      </c>
      <c r="J734" s="300">
        <v>480</v>
      </c>
      <c r="K734" s="78">
        <v>2</v>
      </c>
      <c r="L734" s="300">
        <v>800</v>
      </c>
      <c r="M734" s="72">
        <v>10</v>
      </c>
      <c r="O734" s="78"/>
      <c r="P734" s="72" t="s">
        <v>1374</v>
      </c>
      <c r="AA734" s="195"/>
      <c r="AB734" s="195"/>
      <c r="AC734" s="195"/>
      <c r="AD734" s="72"/>
      <c r="AE734" s="316">
        <v>1</v>
      </c>
      <c r="AF734" s="195"/>
      <c r="AG734" s="195">
        <v>0</v>
      </c>
      <c r="AH734" s="72"/>
      <c r="AR734" s="53">
        <v>0.86499999999999999</v>
      </c>
      <c r="AT734" s="77"/>
      <c r="AU734" s="276">
        <v>4800</v>
      </c>
      <c r="AW734" s="276">
        <v>4152</v>
      </c>
      <c r="BB734" s="80" t="s">
        <v>722</v>
      </c>
      <c r="BC734" s="270"/>
      <c r="BD734" s="72">
        <v>71.418800000000005</v>
      </c>
      <c r="BE734" s="72"/>
      <c r="BF734" s="72"/>
      <c r="BG734" s="72"/>
      <c r="BH734" s="72">
        <v>10.719200000000001</v>
      </c>
      <c r="BI734" s="72"/>
      <c r="BJ734" s="72"/>
      <c r="BK734" s="72"/>
      <c r="BL734" s="72"/>
      <c r="BM734" s="72"/>
      <c r="BN734" s="72"/>
      <c r="BO734" s="72"/>
      <c r="BP734" s="72"/>
      <c r="BQ734" s="72"/>
      <c r="BR734" s="72"/>
      <c r="BS734" s="72"/>
      <c r="BT734" s="72"/>
      <c r="BU734" s="72"/>
      <c r="BV734" s="72"/>
      <c r="BW734" s="72"/>
      <c r="BX734" s="72"/>
      <c r="BY734" s="72"/>
      <c r="BZ734" s="72">
        <v>3.1351100000000001</v>
      </c>
      <c r="CA734" s="72"/>
      <c r="CB734" s="72">
        <v>5.3369299999999997</v>
      </c>
      <c r="CC734" s="72"/>
      <c r="CD734" s="72"/>
      <c r="CE734" s="72"/>
      <c r="CF734" s="72"/>
      <c r="CG734" s="72"/>
      <c r="CH734" s="72"/>
      <c r="CI734" s="72"/>
      <c r="CJ734" s="72"/>
      <c r="CK734" s="72"/>
      <c r="CL734" s="72"/>
      <c r="CM734" s="72"/>
      <c r="CN734" s="72"/>
      <c r="CO734" s="72"/>
      <c r="CP734" s="72"/>
      <c r="CQ734" s="72"/>
      <c r="CR734" s="72"/>
      <c r="CS734" s="72"/>
      <c r="CT734" s="72"/>
      <c r="CU734" s="72"/>
      <c r="CV734" s="72"/>
      <c r="CW734" s="72"/>
      <c r="CX734" s="72"/>
      <c r="CY734" s="72"/>
      <c r="CZ734" s="72"/>
      <c r="DA734" s="72"/>
      <c r="DB734" s="72"/>
      <c r="DC734" s="72"/>
      <c r="DD734" s="72"/>
      <c r="DE734" s="72"/>
      <c r="DF734" s="72"/>
      <c r="DG734" s="72"/>
      <c r="DH734" s="78">
        <f t="shared" si="459"/>
        <v>90.610039999999998</v>
      </c>
      <c r="DJ734" s="77">
        <f t="shared" si="436"/>
        <v>9.3899600000000021</v>
      </c>
      <c r="DK734" s="72"/>
      <c r="DL734" s="92" t="s">
        <v>3334</v>
      </c>
      <c r="DO734" s="358">
        <v>9.39</v>
      </c>
      <c r="DP734" s="72"/>
      <c r="DQ734" s="374"/>
      <c r="DR734" s="72"/>
      <c r="DU734" s="52"/>
      <c r="DX734" s="75">
        <f t="shared" si="437"/>
        <v>78.819962997477987</v>
      </c>
      <c r="DY734" s="51">
        <f t="shared" si="438"/>
        <v>0</v>
      </c>
      <c r="DZ734" s="75">
        <f t="shared" si="439"/>
        <v>0</v>
      </c>
      <c r="EA734" s="51" t="e">
        <f t="shared" si="440"/>
        <v>#DIV/0!</v>
      </c>
      <c r="EB734" s="75">
        <f t="shared" si="441"/>
        <v>11.83003561194764</v>
      </c>
      <c r="EC734" s="51">
        <f t="shared" si="442"/>
        <v>0</v>
      </c>
      <c r="ED734" s="75">
        <f t="shared" si="443"/>
        <v>0</v>
      </c>
      <c r="EE734" s="51" t="e">
        <f t="shared" si="444"/>
        <v>#DIV/0!</v>
      </c>
      <c r="EF734" s="75">
        <f t="shared" si="445"/>
        <v>0</v>
      </c>
      <c r="EG734" s="51" t="e">
        <f t="shared" si="446"/>
        <v>#DIV/0!</v>
      </c>
      <c r="EH734" s="75">
        <f t="shared" si="447"/>
        <v>0</v>
      </c>
      <c r="EI734" s="51" t="e">
        <f t="shared" si="448"/>
        <v>#DIV/0!</v>
      </c>
      <c r="EJ734" s="75">
        <f t="shared" si="449"/>
        <v>0</v>
      </c>
      <c r="EK734" s="51" t="e">
        <f t="shared" si="450"/>
        <v>#DIV/0!</v>
      </c>
      <c r="EL734" s="75">
        <f t="shared" si="451"/>
        <v>3.4600028870972799</v>
      </c>
      <c r="EM734" s="51">
        <f t="shared" si="452"/>
        <v>0</v>
      </c>
      <c r="EN734" s="75">
        <f t="shared" si="453"/>
        <v>5.8899985034770976</v>
      </c>
      <c r="EO734" s="51">
        <f t="shared" si="454"/>
        <v>0</v>
      </c>
      <c r="EP734" s="75">
        <f t="shared" si="455"/>
        <v>0</v>
      </c>
      <c r="EQ734" s="51" t="e">
        <f t="shared" si="456"/>
        <v>#DIV/0!</v>
      </c>
      <c r="ER734" s="51">
        <f t="shared" si="457"/>
        <v>100</v>
      </c>
      <c r="ES734" s="51">
        <f t="shared" si="458"/>
        <v>0</v>
      </c>
    </row>
    <row r="735" spans="1:149" x14ac:dyDescent="0.45">
      <c r="A735" s="78" t="s">
        <v>1447</v>
      </c>
      <c r="B735" s="174" t="s">
        <v>933</v>
      </c>
      <c r="C735" s="51" t="s">
        <v>3677</v>
      </c>
      <c r="D735" s="51" t="s">
        <v>3676</v>
      </c>
      <c r="E735" s="78" t="s">
        <v>637</v>
      </c>
      <c r="F735" s="78" t="s">
        <v>1734</v>
      </c>
      <c r="G735" s="72" t="s">
        <v>3367</v>
      </c>
      <c r="H735" s="78" t="s">
        <v>1101</v>
      </c>
      <c r="I735" s="78">
        <v>312</v>
      </c>
      <c r="J735" s="300">
        <v>500</v>
      </c>
      <c r="K735" s="78">
        <v>2</v>
      </c>
      <c r="L735" s="300">
        <v>800</v>
      </c>
      <c r="M735" s="72">
        <v>10</v>
      </c>
      <c r="O735" s="78"/>
      <c r="P735" s="72" t="s">
        <v>1374</v>
      </c>
      <c r="AA735" s="195"/>
      <c r="AB735" s="195"/>
      <c r="AC735" s="195"/>
      <c r="AD735" s="72"/>
      <c r="AE735" s="316">
        <v>1</v>
      </c>
      <c r="AF735" s="195"/>
      <c r="AG735" s="195">
        <v>0</v>
      </c>
      <c r="AH735" s="72"/>
      <c r="AR735" s="53">
        <v>0.88039999999999996</v>
      </c>
      <c r="AT735" s="77"/>
      <c r="AU735" s="276">
        <v>5000</v>
      </c>
      <c r="AW735" s="276">
        <v>4402</v>
      </c>
      <c r="BB735" s="80" t="s">
        <v>722</v>
      </c>
      <c r="BC735" s="270"/>
      <c r="BD735" s="72">
        <v>71.016800000000003</v>
      </c>
      <c r="BE735" s="72"/>
      <c r="BF735" s="72"/>
      <c r="BG735" s="72"/>
      <c r="BH735" s="72">
        <v>10.658799999999999</v>
      </c>
      <c r="BI735" s="72"/>
      <c r="BJ735" s="72"/>
      <c r="BK735" s="72"/>
      <c r="BL735" s="72"/>
      <c r="BM735" s="72"/>
      <c r="BN735" s="72"/>
      <c r="BO735" s="72"/>
      <c r="BP735" s="72"/>
      <c r="BQ735" s="72"/>
      <c r="BR735" s="72"/>
      <c r="BS735" s="72"/>
      <c r="BT735" s="72"/>
      <c r="BU735" s="72"/>
      <c r="BV735" s="72"/>
      <c r="BW735" s="72"/>
      <c r="BX735" s="72"/>
      <c r="BY735" s="72"/>
      <c r="BZ735" s="72">
        <v>3.1174599999999999</v>
      </c>
      <c r="CA735" s="72"/>
      <c r="CB735" s="72">
        <v>5.3068900000000001</v>
      </c>
      <c r="CC735" s="72"/>
      <c r="CD735" s="72"/>
      <c r="CE735" s="72"/>
      <c r="CF735" s="72"/>
      <c r="CG735" s="72"/>
      <c r="CH735" s="72"/>
      <c r="CI735" s="72"/>
      <c r="CJ735" s="72"/>
      <c r="CK735" s="72"/>
      <c r="CL735" s="72"/>
      <c r="CM735" s="72"/>
      <c r="CN735" s="72"/>
      <c r="CO735" s="72"/>
      <c r="CP735" s="72"/>
      <c r="CQ735" s="72"/>
      <c r="CR735" s="72"/>
      <c r="CS735" s="72"/>
      <c r="CT735" s="72"/>
      <c r="CU735" s="72"/>
      <c r="CV735" s="72"/>
      <c r="CW735" s="72"/>
      <c r="CX735" s="72"/>
      <c r="CY735" s="72"/>
      <c r="CZ735" s="72"/>
      <c r="DA735" s="72"/>
      <c r="DB735" s="72"/>
      <c r="DC735" s="72"/>
      <c r="DD735" s="72"/>
      <c r="DE735" s="72"/>
      <c r="DF735" s="72"/>
      <c r="DG735" s="72"/>
      <c r="DH735" s="78">
        <f t="shared" si="459"/>
        <v>90.099949999999993</v>
      </c>
      <c r="DJ735" s="77">
        <f t="shared" si="436"/>
        <v>9.9000500000000073</v>
      </c>
      <c r="DK735" s="72"/>
      <c r="DL735" s="92" t="s">
        <v>3334</v>
      </c>
      <c r="DO735" s="358">
        <v>9.9</v>
      </c>
      <c r="DP735" s="72"/>
      <c r="DQ735" s="374"/>
      <c r="DR735" s="72"/>
      <c r="DU735" s="52"/>
      <c r="DX735" s="75">
        <f t="shared" si="437"/>
        <v>78.820021542742268</v>
      </c>
      <c r="DY735" s="51">
        <f t="shared" si="438"/>
        <v>0</v>
      </c>
      <c r="DZ735" s="75">
        <f t="shared" si="439"/>
        <v>0</v>
      </c>
      <c r="EA735" s="51" t="e">
        <f t="shared" si="440"/>
        <v>#DIV/0!</v>
      </c>
      <c r="EB735" s="75">
        <f t="shared" si="441"/>
        <v>11.829973268575621</v>
      </c>
      <c r="EC735" s="51">
        <f t="shared" si="442"/>
        <v>0</v>
      </c>
      <c r="ED735" s="75">
        <f t="shared" si="443"/>
        <v>0</v>
      </c>
      <c r="EE735" s="51" t="e">
        <f t="shared" si="444"/>
        <v>#DIV/0!</v>
      </c>
      <c r="EF735" s="75">
        <f t="shared" si="445"/>
        <v>0</v>
      </c>
      <c r="EG735" s="51" t="e">
        <f t="shared" si="446"/>
        <v>#DIV/0!</v>
      </c>
      <c r="EH735" s="75">
        <f t="shared" si="447"/>
        <v>0</v>
      </c>
      <c r="EI735" s="51" t="e">
        <f t="shared" si="448"/>
        <v>#DIV/0!</v>
      </c>
      <c r="EJ735" s="75">
        <f t="shared" si="449"/>
        <v>0</v>
      </c>
      <c r="EK735" s="51" t="e">
        <f t="shared" si="450"/>
        <v>#DIV/0!</v>
      </c>
      <c r="EL735" s="75">
        <f t="shared" si="451"/>
        <v>3.460001920089856</v>
      </c>
      <c r="EM735" s="51">
        <f t="shared" si="452"/>
        <v>0</v>
      </c>
      <c r="EN735" s="75">
        <f t="shared" si="453"/>
        <v>5.8900032685922703</v>
      </c>
      <c r="EO735" s="51">
        <f t="shared" si="454"/>
        <v>0</v>
      </c>
      <c r="EP735" s="75">
        <f t="shared" si="455"/>
        <v>0</v>
      </c>
      <c r="EQ735" s="51" t="e">
        <f t="shared" si="456"/>
        <v>#DIV/0!</v>
      </c>
      <c r="ER735" s="51">
        <f t="shared" si="457"/>
        <v>100</v>
      </c>
      <c r="ES735" s="51">
        <f t="shared" si="458"/>
        <v>0</v>
      </c>
    </row>
    <row r="736" spans="1:149" x14ac:dyDescent="0.45">
      <c r="A736" s="78" t="s">
        <v>1447</v>
      </c>
      <c r="B736" s="174" t="s">
        <v>933</v>
      </c>
      <c r="C736" s="51" t="s">
        <v>3677</v>
      </c>
      <c r="D736" s="51" t="s">
        <v>3676</v>
      </c>
      <c r="E736" s="78" t="s">
        <v>637</v>
      </c>
      <c r="F736" s="78" t="s">
        <v>1735</v>
      </c>
      <c r="G736" s="72" t="s">
        <v>3367</v>
      </c>
      <c r="H736" s="78" t="s">
        <v>1101</v>
      </c>
      <c r="I736" s="78">
        <v>288</v>
      </c>
      <c r="J736" s="300">
        <v>50</v>
      </c>
      <c r="K736" s="78">
        <v>2</v>
      </c>
      <c r="L736" s="300">
        <v>900</v>
      </c>
      <c r="M736" s="72">
        <v>10</v>
      </c>
      <c r="O736" s="78"/>
      <c r="P736" s="72" t="s">
        <v>1374</v>
      </c>
      <c r="AA736" s="195"/>
      <c r="AB736" s="195"/>
      <c r="AC736" s="195"/>
      <c r="AD736" s="72"/>
      <c r="AE736" s="316">
        <v>1</v>
      </c>
      <c r="AF736" s="195"/>
      <c r="AG736" s="195">
        <v>0</v>
      </c>
      <c r="AH736" s="72"/>
      <c r="AR736" s="53">
        <v>0.94089999999999996</v>
      </c>
      <c r="AT736" s="77"/>
      <c r="AU736" s="276">
        <v>500</v>
      </c>
      <c r="AW736" s="276">
        <v>470.45</v>
      </c>
      <c r="BB736" s="80" t="s">
        <v>722</v>
      </c>
      <c r="BC736" s="270"/>
      <c r="BD736" s="72">
        <v>76.375900000000001</v>
      </c>
      <c r="BE736" s="72"/>
      <c r="BF736" s="72"/>
      <c r="BG736" s="72"/>
      <c r="BH736" s="72">
        <v>11.5632</v>
      </c>
      <c r="BI736" s="72"/>
      <c r="BJ736" s="72"/>
      <c r="BK736" s="72"/>
      <c r="BL736" s="72"/>
      <c r="BM736" s="72"/>
      <c r="BN736" s="72"/>
      <c r="BO736" s="72"/>
      <c r="BP736" s="72"/>
      <c r="BQ736" s="72"/>
      <c r="BR736" s="72"/>
      <c r="BS736" s="72"/>
      <c r="BT736" s="72"/>
      <c r="BU736" s="72"/>
      <c r="BV736" s="72"/>
      <c r="BW736" s="72"/>
      <c r="BX736" s="72"/>
      <c r="BY736" s="72"/>
      <c r="BZ736" s="72">
        <v>2.3224</v>
      </c>
      <c r="CA736" s="72"/>
      <c r="CB736" s="72">
        <v>7.3185000000000002</v>
      </c>
      <c r="CC736" s="72"/>
      <c r="CD736" s="72"/>
      <c r="CE736" s="72"/>
      <c r="CF736" s="72"/>
      <c r="CG736" s="72"/>
      <c r="CH736" s="72"/>
      <c r="CI736" s="72"/>
      <c r="CJ736" s="72"/>
      <c r="CK736" s="72"/>
      <c r="CL736" s="72"/>
      <c r="CM736" s="72"/>
      <c r="CN736" s="72"/>
      <c r="CO736" s="72"/>
      <c r="CP736" s="72"/>
      <c r="CQ736" s="72"/>
      <c r="CR736" s="72"/>
      <c r="CS736" s="72"/>
      <c r="CT736" s="72"/>
      <c r="CU736" s="72"/>
      <c r="CV736" s="72"/>
      <c r="CW736" s="72"/>
      <c r="CX736" s="72"/>
      <c r="CY736" s="72"/>
      <c r="CZ736" s="72"/>
      <c r="DA736" s="72"/>
      <c r="DB736" s="72"/>
      <c r="DC736" s="72"/>
      <c r="DD736" s="72"/>
      <c r="DE736" s="72"/>
      <c r="DF736" s="72"/>
      <c r="DG736" s="72"/>
      <c r="DH736" s="78">
        <f t="shared" si="459"/>
        <v>97.58</v>
      </c>
      <c r="DJ736" s="77">
        <f t="shared" si="436"/>
        <v>2.4200000000000017</v>
      </c>
      <c r="DK736" s="72"/>
      <c r="DL736" s="92" t="s">
        <v>3334</v>
      </c>
      <c r="DO736" s="358">
        <v>2.42</v>
      </c>
      <c r="DP736" s="72"/>
      <c r="DQ736" s="374"/>
      <c r="DR736" s="72"/>
      <c r="DU736" s="52"/>
      <c r="DX736" s="75">
        <f t="shared" si="437"/>
        <v>78.270034843205579</v>
      </c>
      <c r="DY736" s="51">
        <f t="shared" si="438"/>
        <v>0</v>
      </c>
      <c r="DZ736" s="75">
        <f t="shared" si="439"/>
        <v>0</v>
      </c>
      <c r="EA736" s="51" t="e">
        <f t="shared" si="440"/>
        <v>#DIV/0!</v>
      </c>
      <c r="EB736" s="75">
        <f t="shared" si="441"/>
        <v>11.849969255995081</v>
      </c>
      <c r="EC736" s="51">
        <f t="shared" si="442"/>
        <v>0</v>
      </c>
      <c r="ED736" s="75">
        <f t="shared" si="443"/>
        <v>0</v>
      </c>
      <c r="EE736" s="51" t="e">
        <f t="shared" si="444"/>
        <v>#DIV/0!</v>
      </c>
      <c r="EF736" s="75">
        <f t="shared" si="445"/>
        <v>0</v>
      </c>
      <c r="EG736" s="51" t="e">
        <f t="shared" si="446"/>
        <v>#DIV/0!</v>
      </c>
      <c r="EH736" s="75">
        <f t="shared" si="447"/>
        <v>0</v>
      </c>
      <c r="EI736" s="51" t="e">
        <f t="shared" si="448"/>
        <v>#DIV/0!</v>
      </c>
      <c r="EJ736" s="75">
        <f t="shared" si="449"/>
        <v>0</v>
      </c>
      <c r="EK736" s="51" t="e">
        <f t="shared" si="450"/>
        <v>#DIV/0!</v>
      </c>
      <c r="EL736" s="75">
        <f t="shared" si="451"/>
        <v>2.3799959007993441</v>
      </c>
      <c r="EM736" s="51">
        <f t="shared" si="452"/>
        <v>0</v>
      </c>
      <c r="EN736" s="75">
        <f t="shared" si="453"/>
        <v>7.5</v>
      </c>
      <c r="EO736" s="51">
        <f t="shared" si="454"/>
        <v>0</v>
      </c>
      <c r="EP736" s="75">
        <f t="shared" si="455"/>
        <v>0</v>
      </c>
      <c r="EQ736" s="51" t="e">
        <f t="shared" si="456"/>
        <v>#DIV/0!</v>
      </c>
      <c r="ER736" s="51">
        <f t="shared" si="457"/>
        <v>100</v>
      </c>
      <c r="ES736" s="51">
        <f t="shared" si="458"/>
        <v>0</v>
      </c>
    </row>
    <row r="737" spans="1:149" x14ac:dyDescent="0.45">
      <c r="A737" s="78" t="s">
        <v>1447</v>
      </c>
      <c r="B737" s="174" t="s">
        <v>933</v>
      </c>
      <c r="C737" s="51" t="s">
        <v>3677</v>
      </c>
      <c r="D737" s="51" t="s">
        <v>3676</v>
      </c>
      <c r="E737" s="78" t="s">
        <v>637</v>
      </c>
      <c r="F737" s="78" t="s">
        <v>1735</v>
      </c>
      <c r="G737" s="72" t="s">
        <v>3367</v>
      </c>
      <c r="H737" s="78" t="s">
        <v>1101</v>
      </c>
      <c r="I737" s="78">
        <v>288</v>
      </c>
      <c r="J737" s="300">
        <v>50</v>
      </c>
      <c r="K737" s="78">
        <v>2</v>
      </c>
      <c r="L737" s="300">
        <v>1000</v>
      </c>
      <c r="M737" s="72">
        <v>10</v>
      </c>
      <c r="O737" s="78"/>
      <c r="P737" s="72" t="s">
        <v>1374</v>
      </c>
      <c r="AA737" s="195"/>
      <c r="AB737" s="195"/>
      <c r="AC737" s="195"/>
      <c r="AD737" s="72"/>
      <c r="AE737" s="316">
        <v>1</v>
      </c>
      <c r="AF737" s="195"/>
      <c r="AG737" s="195">
        <v>0</v>
      </c>
      <c r="AH737" s="72"/>
      <c r="AR737" s="53">
        <v>0.96430000000000005</v>
      </c>
      <c r="AT737" s="77"/>
      <c r="AU737" s="276">
        <v>500</v>
      </c>
      <c r="AW737" s="276">
        <v>482.15000000000003</v>
      </c>
      <c r="BB737" s="80" t="s">
        <v>722</v>
      </c>
      <c r="BC737" s="270"/>
      <c r="BD737" s="72">
        <v>76.493300000000005</v>
      </c>
      <c r="BE737" s="72"/>
      <c r="BF737" s="72"/>
      <c r="BG737" s="72"/>
      <c r="BH737" s="72">
        <v>11.581</v>
      </c>
      <c r="BI737" s="72"/>
      <c r="BJ737" s="72"/>
      <c r="BK737" s="72"/>
      <c r="BL737" s="72"/>
      <c r="BM737" s="72"/>
      <c r="BN737" s="72"/>
      <c r="BO737" s="72"/>
      <c r="BP737" s="72"/>
      <c r="BQ737" s="72"/>
      <c r="BR737" s="72"/>
      <c r="BS737" s="72"/>
      <c r="BT737" s="72"/>
      <c r="BU737" s="72"/>
      <c r="BV737" s="72"/>
      <c r="BW737" s="72"/>
      <c r="BX737" s="72"/>
      <c r="BY737" s="72"/>
      <c r="BZ737" s="72">
        <v>2.3259699999999999</v>
      </c>
      <c r="CA737" s="72"/>
      <c r="CB737" s="72">
        <v>7.3297499999999998</v>
      </c>
      <c r="CC737" s="72"/>
      <c r="CD737" s="72"/>
      <c r="CE737" s="72"/>
      <c r="CF737" s="72"/>
      <c r="CG737" s="72"/>
      <c r="CH737" s="72"/>
      <c r="CI737" s="72"/>
      <c r="CJ737" s="72"/>
      <c r="CK737" s="72"/>
      <c r="CL737" s="72"/>
      <c r="CM737" s="72"/>
      <c r="CN737" s="72"/>
      <c r="CO737" s="72"/>
      <c r="CP737" s="72"/>
      <c r="CQ737" s="72"/>
      <c r="CR737" s="72"/>
      <c r="CS737" s="72"/>
      <c r="CT737" s="72"/>
      <c r="CU737" s="72"/>
      <c r="CV737" s="72"/>
      <c r="CW737" s="72"/>
      <c r="CX737" s="72"/>
      <c r="CY737" s="72"/>
      <c r="CZ737" s="72"/>
      <c r="DA737" s="72"/>
      <c r="DB737" s="72"/>
      <c r="DC737" s="72"/>
      <c r="DD737" s="72"/>
      <c r="DE737" s="72"/>
      <c r="DF737" s="72"/>
      <c r="DG737" s="72"/>
      <c r="DH737" s="78">
        <f t="shared" si="459"/>
        <v>97.73002000000001</v>
      </c>
      <c r="DJ737" s="77">
        <f t="shared" si="436"/>
        <v>2.2699799999999897</v>
      </c>
      <c r="DK737" s="72"/>
      <c r="DL737" s="92" t="s">
        <v>3334</v>
      </c>
      <c r="DO737" s="358">
        <v>2.27</v>
      </c>
      <c r="DP737" s="72"/>
      <c r="DQ737" s="374"/>
      <c r="DR737" s="72"/>
      <c r="DU737" s="52"/>
      <c r="DX737" s="75">
        <f t="shared" si="437"/>
        <v>78.270013655988208</v>
      </c>
      <c r="DY737" s="51">
        <f t="shared" si="438"/>
        <v>0</v>
      </c>
      <c r="DZ737" s="75">
        <f t="shared" si="439"/>
        <v>0</v>
      </c>
      <c r="EA737" s="51" t="e">
        <f t="shared" si="440"/>
        <v>#DIV/0!</v>
      </c>
      <c r="EB737" s="75">
        <f t="shared" si="441"/>
        <v>11.849992458816644</v>
      </c>
      <c r="EC737" s="51">
        <f t="shared" si="442"/>
        <v>0</v>
      </c>
      <c r="ED737" s="75">
        <f t="shared" si="443"/>
        <v>0</v>
      </c>
      <c r="EE737" s="51" t="e">
        <f t="shared" si="444"/>
        <v>#DIV/0!</v>
      </c>
      <c r="EF737" s="75">
        <f t="shared" si="445"/>
        <v>0</v>
      </c>
      <c r="EG737" s="51" t="e">
        <f t="shared" si="446"/>
        <v>#DIV/0!</v>
      </c>
      <c r="EH737" s="75">
        <f t="shared" si="447"/>
        <v>0</v>
      </c>
      <c r="EI737" s="51" t="e">
        <f t="shared" si="448"/>
        <v>#DIV/0!</v>
      </c>
      <c r="EJ737" s="75">
        <f t="shared" si="449"/>
        <v>0</v>
      </c>
      <c r="EK737" s="51" t="e">
        <f t="shared" si="450"/>
        <v>#DIV/0!</v>
      </c>
      <c r="EL737" s="75">
        <f t="shared" si="451"/>
        <v>2.3799954200357267</v>
      </c>
      <c r="EM737" s="51">
        <f t="shared" si="452"/>
        <v>0</v>
      </c>
      <c r="EN737" s="75">
        <f t="shared" si="453"/>
        <v>7.4999984651594245</v>
      </c>
      <c r="EO737" s="51">
        <f t="shared" si="454"/>
        <v>0</v>
      </c>
      <c r="EP737" s="75">
        <f t="shared" si="455"/>
        <v>0</v>
      </c>
      <c r="EQ737" s="51" t="e">
        <f t="shared" si="456"/>
        <v>#DIV/0!</v>
      </c>
      <c r="ER737" s="51">
        <f t="shared" si="457"/>
        <v>100</v>
      </c>
      <c r="ES737" s="51">
        <f t="shared" si="458"/>
        <v>0</v>
      </c>
    </row>
    <row r="738" spans="1:149" x14ac:dyDescent="0.45">
      <c r="A738" s="78" t="s">
        <v>1447</v>
      </c>
      <c r="B738" s="174" t="s">
        <v>933</v>
      </c>
      <c r="C738" s="51" t="s">
        <v>3677</v>
      </c>
      <c r="D738" s="51" t="s">
        <v>3676</v>
      </c>
      <c r="E738" s="78" t="s">
        <v>637</v>
      </c>
      <c r="F738" s="78" t="s">
        <v>1735</v>
      </c>
      <c r="G738" s="72" t="s">
        <v>3367</v>
      </c>
      <c r="H738" s="78" t="s">
        <v>1101</v>
      </c>
      <c r="I738" s="78">
        <v>408</v>
      </c>
      <c r="J738" s="300">
        <v>52</v>
      </c>
      <c r="K738" s="78">
        <v>2</v>
      </c>
      <c r="L738" s="300">
        <v>1000</v>
      </c>
      <c r="M738" s="72">
        <v>10</v>
      </c>
      <c r="O738" s="78"/>
      <c r="P738" s="72" t="s">
        <v>1374</v>
      </c>
      <c r="AA738" s="195"/>
      <c r="AB738" s="195"/>
      <c r="AC738" s="195"/>
      <c r="AD738" s="72"/>
      <c r="AE738" s="316">
        <v>1</v>
      </c>
      <c r="AF738" s="195"/>
      <c r="AG738" s="195">
        <v>0</v>
      </c>
      <c r="AH738" s="72"/>
      <c r="AR738" s="53">
        <v>0.96309999999999996</v>
      </c>
      <c r="AT738" s="77"/>
      <c r="AU738" s="276">
        <v>520</v>
      </c>
      <c r="AW738" s="276">
        <v>500.81199999999995</v>
      </c>
      <c r="BB738" s="80" t="s">
        <v>722</v>
      </c>
      <c r="BC738" s="270"/>
      <c r="BD738" s="72">
        <v>76.415000000000006</v>
      </c>
      <c r="BE738" s="72"/>
      <c r="BF738" s="72"/>
      <c r="BG738" s="72"/>
      <c r="BH738" s="72">
        <v>11.5692</v>
      </c>
      <c r="BI738" s="72"/>
      <c r="BJ738" s="72"/>
      <c r="BK738" s="72"/>
      <c r="BL738" s="72"/>
      <c r="BM738" s="72"/>
      <c r="BN738" s="72"/>
      <c r="BO738" s="72"/>
      <c r="BP738" s="72"/>
      <c r="BQ738" s="72"/>
      <c r="BR738" s="72"/>
      <c r="BS738" s="72"/>
      <c r="BT738" s="72"/>
      <c r="BU738" s="72"/>
      <c r="BV738" s="72"/>
      <c r="BW738" s="72"/>
      <c r="BX738" s="72"/>
      <c r="BY738" s="72"/>
      <c r="BZ738" s="72">
        <v>2.3235899999999998</v>
      </c>
      <c r="CA738" s="72"/>
      <c r="CB738" s="72">
        <v>7.3222500000000004</v>
      </c>
      <c r="CC738" s="72"/>
      <c r="CD738" s="72"/>
      <c r="CE738" s="72"/>
      <c r="CF738" s="72"/>
      <c r="CG738" s="72"/>
      <c r="CH738" s="72"/>
      <c r="CI738" s="72"/>
      <c r="CJ738" s="72"/>
      <c r="CK738" s="72"/>
      <c r="CL738" s="72"/>
      <c r="CM738" s="72"/>
      <c r="CN738" s="72"/>
      <c r="CO738" s="72"/>
      <c r="CP738" s="72"/>
      <c r="CQ738" s="72"/>
      <c r="CR738" s="72"/>
      <c r="CS738" s="72"/>
      <c r="CT738" s="72"/>
      <c r="CU738" s="72"/>
      <c r="CV738" s="72"/>
      <c r="CW738" s="72"/>
      <c r="CX738" s="72"/>
      <c r="CY738" s="72"/>
      <c r="CZ738" s="72"/>
      <c r="DA738" s="72"/>
      <c r="DB738" s="72"/>
      <c r="DC738" s="72"/>
      <c r="DD738" s="72"/>
      <c r="DE738" s="72"/>
      <c r="DF738" s="72"/>
      <c r="DG738" s="72"/>
      <c r="DH738" s="78">
        <f t="shared" si="459"/>
        <v>97.630039999999994</v>
      </c>
      <c r="DJ738" s="77">
        <f t="shared" si="436"/>
        <v>2.3699600000000061</v>
      </c>
      <c r="DK738" s="72"/>
      <c r="DL738" s="92" t="s">
        <v>3334</v>
      </c>
      <c r="DO738" s="358">
        <v>2.37</v>
      </c>
      <c r="DP738" s="72"/>
      <c r="DQ738" s="374"/>
      <c r="DR738" s="72"/>
      <c r="DU738" s="52"/>
      <c r="DX738" s="75">
        <f t="shared" si="437"/>
        <v>78.269966907726356</v>
      </c>
      <c r="DY738" s="51">
        <f t="shared" si="438"/>
        <v>0</v>
      </c>
      <c r="DZ738" s="75">
        <f t="shared" si="439"/>
        <v>0</v>
      </c>
      <c r="EA738" s="51" t="e">
        <f t="shared" si="440"/>
        <v>#DIV/0!</v>
      </c>
      <c r="EB738" s="75">
        <f t="shared" si="441"/>
        <v>11.850041237307698</v>
      </c>
      <c r="EC738" s="51">
        <f t="shared" si="442"/>
        <v>0</v>
      </c>
      <c r="ED738" s="75">
        <f t="shared" si="443"/>
        <v>0</v>
      </c>
      <c r="EE738" s="51" t="e">
        <f t="shared" si="444"/>
        <v>#DIV/0!</v>
      </c>
      <c r="EF738" s="75">
        <f t="shared" si="445"/>
        <v>0</v>
      </c>
      <c r="EG738" s="51" t="e">
        <f t="shared" si="446"/>
        <v>#DIV/0!</v>
      </c>
      <c r="EH738" s="75">
        <f t="shared" si="447"/>
        <v>0</v>
      </c>
      <c r="EI738" s="51" t="e">
        <f t="shared" si="448"/>
        <v>#DIV/0!</v>
      </c>
      <c r="EJ738" s="75">
        <f t="shared" si="449"/>
        <v>0</v>
      </c>
      <c r="EK738" s="51" t="e">
        <f t="shared" si="450"/>
        <v>#DIV/0!</v>
      </c>
      <c r="EL738" s="75">
        <f t="shared" si="451"/>
        <v>2.3799949277906678</v>
      </c>
      <c r="EM738" s="51">
        <f t="shared" si="452"/>
        <v>0</v>
      </c>
      <c r="EN738" s="75">
        <f t="shared" si="453"/>
        <v>7.4999969271752844</v>
      </c>
      <c r="EO738" s="51">
        <f t="shared" si="454"/>
        <v>0</v>
      </c>
      <c r="EP738" s="75">
        <f t="shared" si="455"/>
        <v>0</v>
      </c>
      <c r="EQ738" s="51" t="e">
        <f t="shared" si="456"/>
        <v>#DIV/0!</v>
      </c>
      <c r="ER738" s="51">
        <f t="shared" si="457"/>
        <v>100</v>
      </c>
      <c r="ES738" s="51">
        <f t="shared" si="458"/>
        <v>0</v>
      </c>
    </row>
    <row r="739" spans="1:149" x14ac:dyDescent="0.45">
      <c r="A739" s="78" t="s">
        <v>1447</v>
      </c>
      <c r="B739" s="174" t="s">
        <v>933</v>
      </c>
      <c r="C739" s="51" t="s">
        <v>3677</v>
      </c>
      <c r="D739" s="51" t="s">
        <v>3676</v>
      </c>
      <c r="E739" s="78" t="s">
        <v>637</v>
      </c>
      <c r="F739" s="78" t="s">
        <v>1735</v>
      </c>
      <c r="G739" s="72" t="s">
        <v>3367</v>
      </c>
      <c r="H739" s="78" t="s">
        <v>1101</v>
      </c>
      <c r="I739" s="78">
        <v>288</v>
      </c>
      <c r="J739" s="300">
        <v>100</v>
      </c>
      <c r="K739" s="78">
        <v>2</v>
      </c>
      <c r="L739" s="300">
        <v>850</v>
      </c>
      <c r="M739" s="72">
        <v>10</v>
      </c>
      <c r="O739" s="78"/>
      <c r="P739" s="72" t="s">
        <v>1374</v>
      </c>
      <c r="AA739" s="195"/>
      <c r="AB739" s="195"/>
      <c r="AC739" s="195"/>
      <c r="AD739" s="72"/>
      <c r="AE739" s="316">
        <v>1</v>
      </c>
      <c r="AF739" s="195"/>
      <c r="AG739" s="195">
        <v>0</v>
      </c>
      <c r="AH739" s="72"/>
      <c r="AR739" s="53">
        <v>0.87039999999999995</v>
      </c>
      <c r="AT739" s="77"/>
      <c r="AU739" s="276">
        <v>1000</v>
      </c>
      <c r="AW739" s="276">
        <v>870.4</v>
      </c>
      <c r="BB739" s="80" t="s">
        <v>722</v>
      </c>
      <c r="BC739" s="270"/>
      <c r="BD739" s="72">
        <v>75.460099999999997</v>
      </c>
      <c r="BE739" s="72"/>
      <c r="BF739" s="72"/>
      <c r="BG739" s="72"/>
      <c r="BH739" s="72">
        <v>11.4246</v>
      </c>
      <c r="BI739" s="72"/>
      <c r="BJ739" s="72"/>
      <c r="BK739" s="72"/>
      <c r="BL739" s="72"/>
      <c r="BM739" s="72"/>
      <c r="BN739" s="72"/>
      <c r="BO739" s="72"/>
      <c r="BP739" s="72"/>
      <c r="BQ739" s="72"/>
      <c r="BR739" s="72"/>
      <c r="BS739" s="72"/>
      <c r="BT739" s="72"/>
      <c r="BU739" s="72"/>
      <c r="BV739" s="72"/>
      <c r="BW739" s="72"/>
      <c r="BX739" s="72"/>
      <c r="BY739" s="72"/>
      <c r="BZ739" s="72">
        <v>2.2945600000000002</v>
      </c>
      <c r="CA739" s="72"/>
      <c r="CB739" s="72">
        <v>7.2307499999999996</v>
      </c>
      <c r="CC739" s="72"/>
      <c r="CD739" s="72"/>
      <c r="CE739" s="72"/>
      <c r="CF739" s="72"/>
      <c r="CG739" s="72"/>
      <c r="CH739" s="72"/>
      <c r="CI739" s="72"/>
      <c r="CJ739" s="72"/>
      <c r="CK739" s="72"/>
      <c r="CL739" s="72"/>
      <c r="CM739" s="72"/>
      <c r="CN739" s="72"/>
      <c r="CO739" s="72"/>
      <c r="CP739" s="72"/>
      <c r="CQ739" s="72"/>
      <c r="CR739" s="72"/>
      <c r="CS739" s="72"/>
      <c r="CT739" s="72"/>
      <c r="CU739" s="72"/>
      <c r="CV739" s="72"/>
      <c r="CW739" s="72"/>
      <c r="CX739" s="72"/>
      <c r="CY739" s="72"/>
      <c r="CZ739" s="72"/>
      <c r="DA739" s="72"/>
      <c r="DB739" s="72"/>
      <c r="DC739" s="72"/>
      <c r="DD739" s="72"/>
      <c r="DE739" s="72"/>
      <c r="DF739" s="72"/>
      <c r="DG739" s="72"/>
      <c r="DH739" s="78">
        <f t="shared" si="459"/>
        <v>96.41001</v>
      </c>
      <c r="DJ739" s="77">
        <f t="shared" si="436"/>
        <v>3.5899900000000002</v>
      </c>
      <c r="DK739" s="72"/>
      <c r="DL739" s="92" t="s">
        <v>3334</v>
      </c>
      <c r="DO739" s="358">
        <v>3.59</v>
      </c>
      <c r="DP739" s="72"/>
      <c r="DQ739" s="374"/>
      <c r="DR739" s="72"/>
      <c r="DU739" s="52"/>
      <c r="DX739" s="75">
        <f t="shared" si="437"/>
        <v>78.269984620891535</v>
      </c>
      <c r="DY739" s="51">
        <f t="shared" si="438"/>
        <v>0</v>
      </c>
      <c r="DZ739" s="75">
        <f t="shared" si="439"/>
        <v>0</v>
      </c>
      <c r="EA739" s="51" t="e">
        <f t="shared" si="440"/>
        <v>#DIV/0!</v>
      </c>
      <c r="EB739" s="75">
        <f t="shared" si="441"/>
        <v>11.850014329424921</v>
      </c>
      <c r="EC739" s="51">
        <f t="shared" si="442"/>
        <v>0</v>
      </c>
      <c r="ED739" s="75">
        <f t="shared" si="443"/>
        <v>0</v>
      </c>
      <c r="EE739" s="51" t="e">
        <f t="shared" si="444"/>
        <v>#DIV/0!</v>
      </c>
      <c r="EF739" s="75">
        <f t="shared" si="445"/>
        <v>0</v>
      </c>
      <c r="EG739" s="51" t="e">
        <f t="shared" si="446"/>
        <v>#DIV/0!</v>
      </c>
      <c r="EH739" s="75">
        <f t="shared" si="447"/>
        <v>0</v>
      </c>
      <c r="EI739" s="51" t="e">
        <f t="shared" si="448"/>
        <v>#DIV/0!</v>
      </c>
      <c r="EJ739" s="75">
        <f t="shared" si="449"/>
        <v>0</v>
      </c>
      <c r="EK739" s="51" t="e">
        <f t="shared" si="450"/>
        <v>#DIV/0!</v>
      </c>
      <c r="EL739" s="75">
        <f t="shared" si="451"/>
        <v>2.3800018276110544</v>
      </c>
      <c r="EM739" s="51">
        <f t="shared" si="452"/>
        <v>0</v>
      </c>
      <c r="EN739" s="75">
        <f t="shared" si="453"/>
        <v>7.4999992220724785</v>
      </c>
      <c r="EO739" s="51">
        <f t="shared" si="454"/>
        <v>0</v>
      </c>
      <c r="EP739" s="75">
        <f t="shared" si="455"/>
        <v>0</v>
      </c>
      <c r="EQ739" s="51" t="e">
        <f t="shared" si="456"/>
        <v>#DIV/0!</v>
      </c>
      <c r="ER739" s="51">
        <f t="shared" si="457"/>
        <v>100</v>
      </c>
      <c r="ES739" s="51">
        <f t="shared" si="458"/>
        <v>0</v>
      </c>
    </row>
    <row r="740" spans="1:149" x14ac:dyDescent="0.45">
      <c r="A740" s="78" t="s">
        <v>1447</v>
      </c>
      <c r="B740" s="174" t="s">
        <v>933</v>
      </c>
      <c r="C740" s="51" t="s">
        <v>3677</v>
      </c>
      <c r="D740" s="51" t="s">
        <v>3676</v>
      </c>
      <c r="E740" s="78" t="s">
        <v>637</v>
      </c>
      <c r="F740" s="78" t="s">
        <v>1735</v>
      </c>
      <c r="G740" s="72" t="s">
        <v>3367</v>
      </c>
      <c r="H740" s="78" t="s">
        <v>1101</v>
      </c>
      <c r="I740" s="78">
        <v>504</v>
      </c>
      <c r="J740" s="300">
        <v>480</v>
      </c>
      <c r="K740" s="78">
        <v>2</v>
      </c>
      <c r="L740" s="300">
        <v>800</v>
      </c>
      <c r="M740" s="72">
        <v>10</v>
      </c>
      <c r="O740" s="78"/>
      <c r="P740" s="72" t="s">
        <v>1374</v>
      </c>
      <c r="AA740" s="195"/>
      <c r="AB740" s="195"/>
      <c r="AC740" s="195"/>
      <c r="AD740" s="72"/>
      <c r="AE740" s="316">
        <v>1</v>
      </c>
      <c r="AF740" s="195"/>
      <c r="AG740" s="195">
        <v>0</v>
      </c>
      <c r="AH740" s="72"/>
      <c r="AR740" s="53">
        <v>0.86499999999999999</v>
      </c>
      <c r="AT740" s="77"/>
      <c r="AU740" s="276">
        <v>4800</v>
      </c>
      <c r="AW740" s="276">
        <v>4152</v>
      </c>
      <c r="BB740" s="80" t="s">
        <v>722</v>
      </c>
      <c r="BC740" s="270"/>
      <c r="BD740" s="72">
        <v>71.1631</v>
      </c>
      <c r="BE740" s="72"/>
      <c r="BF740" s="72"/>
      <c r="BG740" s="72"/>
      <c r="BH740" s="72">
        <v>10.773999999999999</v>
      </c>
      <c r="BI740" s="72"/>
      <c r="BJ740" s="72"/>
      <c r="BK740" s="72"/>
      <c r="BL740" s="72"/>
      <c r="BM740" s="72"/>
      <c r="BN740" s="72"/>
      <c r="BO740" s="72"/>
      <c r="BP740" s="72"/>
      <c r="BQ740" s="72"/>
      <c r="BR740" s="72"/>
      <c r="BS740" s="72"/>
      <c r="BT740" s="72"/>
      <c r="BU740" s="72"/>
      <c r="BV740" s="72"/>
      <c r="BW740" s="72"/>
      <c r="BX740" s="72"/>
      <c r="BY740" s="72"/>
      <c r="BZ740" s="72">
        <v>2.1638999999999999</v>
      </c>
      <c r="CA740" s="72"/>
      <c r="CB740" s="72">
        <v>6.819</v>
      </c>
      <c r="CC740" s="72"/>
      <c r="CD740" s="72"/>
      <c r="CE740" s="72"/>
      <c r="CF740" s="72"/>
      <c r="CG740" s="72"/>
      <c r="CH740" s="72"/>
      <c r="CI740" s="72"/>
      <c r="CJ740" s="72"/>
      <c r="CK740" s="72"/>
      <c r="CL740" s="72"/>
      <c r="CM740" s="72"/>
      <c r="CN740" s="72"/>
      <c r="CO740" s="72"/>
      <c r="CP740" s="72"/>
      <c r="CQ740" s="72"/>
      <c r="CR740" s="72"/>
      <c r="CS740" s="72"/>
      <c r="CT740" s="72"/>
      <c r="CU740" s="72"/>
      <c r="CV740" s="72"/>
      <c r="CW740" s="72"/>
      <c r="CX740" s="72"/>
      <c r="CY740" s="72"/>
      <c r="CZ740" s="72"/>
      <c r="DA740" s="72"/>
      <c r="DB740" s="72"/>
      <c r="DC740" s="72"/>
      <c r="DD740" s="72"/>
      <c r="DE740" s="72"/>
      <c r="DF740" s="72"/>
      <c r="DG740" s="72"/>
      <c r="DH740" s="78">
        <f t="shared" si="459"/>
        <v>90.92</v>
      </c>
      <c r="DJ740" s="77">
        <f t="shared" si="436"/>
        <v>9.0799999999999983</v>
      </c>
      <c r="DK740" s="72"/>
      <c r="DL740" s="92" t="s">
        <v>3334</v>
      </c>
      <c r="DO740" s="358">
        <v>9.08</v>
      </c>
      <c r="DP740" s="72"/>
      <c r="DQ740" s="374"/>
      <c r="DR740" s="72"/>
      <c r="DU740" s="52"/>
      <c r="DX740" s="75">
        <f t="shared" si="437"/>
        <v>78.270017597888256</v>
      </c>
      <c r="DY740" s="51">
        <f t="shared" si="438"/>
        <v>0</v>
      </c>
      <c r="DZ740" s="75">
        <f t="shared" si="439"/>
        <v>0</v>
      </c>
      <c r="EA740" s="51" t="e">
        <f t="shared" si="440"/>
        <v>#DIV/0!</v>
      </c>
      <c r="EB740" s="75">
        <f t="shared" si="441"/>
        <v>11.849978002639681</v>
      </c>
      <c r="EC740" s="51">
        <f t="shared" si="442"/>
        <v>0</v>
      </c>
      <c r="ED740" s="75">
        <f t="shared" si="443"/>
        <v>0</v>
      </c>
      <c r="EE740" s="51" t="e">
        <f t="shared" si="444"/>
        <v>#DIV/0!</v>
      </c>
      <c r="EF740" s="75">
        <f t="shared" si="445"/>
        <v>0</v>
      </c>
      <c r="EG740" s="51" t="e">
        <f t="shared" si="446"/>
        <v>#DIV/0!</v>
      </c>
      <c r="EH740" s="75">
        <f t="shared" si="447"/>
        <v>0</v>
      </c>
      <c r="EI740" s="51" t="e">
        <f t="shared" si="448"/>
        <v>#DIV/0!</v>
      </c>
      <c r="EJ740" s="75">
        <f t="shared" si="449"/>
        <v>0</v>
      </c>
      <c r="EK740" s="51" t="e">
        <f t="shared" si="450"/>
        <v>#DIV/0!</v>
      </c>
      <c r="EL740" s="75">
        <f t="shared" si="451"/>
        <v>2.380004399472063</v>
      </c>
      <c r="EM740" s="51">
        <f t="shared" si="452"/>
        <v>0</v>
      </c>
      <c r="EN740" s="75">
        <f t="shared" si="453"/>
        <v>7.5</v>
      </c>
      <c r="EO740" s="51">
        <f t="shared" si="454"/>
        <v>0</v>
      </c>
      <c r="EP740" s="75">
        <f t="shared" si="455"/>
        <v>0</v>
      </c>
      <c r="EQ740" s="51" t="e">
        <f t="shared" si="456"/>
        <v>#DIV/0!</v>
      </c>
      <c r="ER740" s="51">
        <f t="shared" si="457"/>
        <v>100</v>
      </c>
      <c r="ES740" s="51">
        <f t="shared" si="458"/>
        <v>0</v>
      </c>
    </row>
    <row r="741" spans="1:149" x14ac:dyDescent="0.45">
      <c r="A741" s="78" t="s">
        <v>1447</v>
      </c>
      <c r="B741" s="174" t="s">
        <v>933</v>
      </c>
      <c r="C741" s="51" t="s">
        <v>3677</v>
      </c>
      <c r="D741" s="51" t="s">
        <v>3676</v>
      </c>
      <c r="E741" s="78" t="s">
        <v>637</v>
      </c>
      <c r="F741" s="78" t="s">
        <v>1735</v>
      </c>
      <c r="G741" s="72" t="s">
        <v>3367</v>
      </c>
      <c r="H741" s="78" t="s">
        <v>1101</v>
      </c>
      <c r="I741" s="78">
        <v>312</v>
      </c>
      <c r="J741" s="300">
        <v>500</v>
      </c>
      <c r="K741" s="78">
        <v>2</v>
      </c>
      <c r="L741" s="300">
        <v>800</v>
      </c>
      <c r="M741" s="72">
        <v>10</v>
      </c>
      <c r="O741" s="78"/>
      <c r="P741" s="72" t="s">
        <v>1374</v>
      </c>
      <c r="AA741" s="195"/>
      <c r="AB741" s="195"/>
      <c r="AC741" s="195"/>
      <c r="AD741" s="72"/>
      <c r="AE741" s="316">
        <v>1</v>
      </c>
      <c r="AF741" s="195"/>
      <c r="AG741" s="195">
        <v>0</v>
      </c>
      <c r="AH741" s="72"/>
      <c r="AR741" s="53">
        <v>0.88039999999999996</v>
      </c>
      <c r="AT741" s="77"/>
      <c r="AU741" s="276">
        <v>5000</v>
      </c>
      <c r="AW741" s="276">
        <v>4402</v>
      </c>
      <c r="BB741" s="80" t="s">
        <v>722</v>
      </c>
      <c r="BC741" s="270"/>
      <c r="BD741" s="72">
        <v>71.139600000000002</v>
      </c>
      <c r="BE741" s="72"/>
      <c r="BF741" s="72"/>
      <c r="BG741" s="72"/>
      <c r="BH741" s="72">
        <v>10.7705</v>
      </c>
      <c r="BI741" s="72"/>
      <c r="BJ741" s="72"/>
      <c r="BK741" s="72"/>
      <c r="BL741" s="72"/>
      <c r="BM741" s="72"/>
      <c r="BN741" s="72"/>
      <c r="BO741" s="72"/>
      <c r="BP741" s="72"/>
      <c r="BQ741" s="72"/>
      <c r="BR741" s="72"/>
      <c r="BS741" s="72"/>
      <c r="BT741" s="72"/>
      <c r="BU741" s="72"/>
      <c r="BV741" s="72"/>
      <c r="BW741" s="72"/>
      <c r="BX741" s="72"/>
      <c r="BY741" s="72"/>
      <c r="BZ741" s="72">
        <v>2.1631800000000001</v>
      </c>
      <c r="CA741" s="72"/>
      <c r="CB741" s="72">
        <v>6.8167499999999999</v>
      </c>
      <c r="CC741" s="72"/>
      <c r="CD741" s="72"/>
      <c r="CE741" s="72"/>
      <c r="CF741" s="72"/>
      <c r="CG741" s="72"/>
      <c r="CH741" s="72"/>
      <c r="CI741" s="72"/>
      <c r="CJ741" s="72"/>
      <c r="CK741" s="72"/>
      <c r="CL741" s="72"/>
      <c r="CM741" s="72"/>
      <c r="CN741" s="72"/>
      <c r="CO741" s="72"/>
      <c r="CP741" s="72"/>
      <c r="CQ741" s="72"/>
      <c r="CR741" s="72"/>
      <c r="CS741" s="72"/>
      <c r="CT741" s="72"/>
      <c r="CU741" s="72"/>
      <c r="CV741" s="72"/>
      <c r="CW741" s="72"/>
      <c r="CX741" s="72"/>
      <c r="CY741" s="72"/>
      <c r="CZ741" s="72"/>
      <c r="DA741" s="72"/>
      <c r="DB741" s="72"/>
      <c r="DC741" s="72"/>
      <c r="DD741" s="72"/>
      <c r="DE741" s="72"/>
      <c r="DF741" s="72"/>
      <c r="DG741" s="72"/>
      <c r="DH741" s="78">
        <f t="shared" si="459"/>
        <v>90.890029999999996</v>
      </c>
      <c r="DJ741" s="77">
        <f t="shared" si="436"/>
        <v>9.1099700000000041</v>
      </c>
      <c r="DK741" s="72"/>
      <c r="DL741" s="92" t="s">
        <v>3334</v>
      </c>
      <c r="DO741" s="358">
        <v>9.11</v>
      </c>
      <c r="DP741" s="72"/>
      <c r="DQ741" s="374"/>
      <c r="DR741" s="72"/>
      <c r="DU741" s="52"/>
      <c r="DX741" s="75">
        <f t="shared" si="437"/>
        <v>78.269970864791233</v>
      </c>
      <c r="DY741" s="51">
        <f t="shared" si="438"/>
        <v>0</v>
      </c>
      <c r="DZ741" s="75">
        <f t="shared" si="439"/>
        <v>0</v>
      </c>
      <c r="EA741" s="51" t="e">
        <f t="shared" si="440"/>
        <v>#DIV/0!</v>
      </c>
      <c r="EB741" s="75">
        <f t="shared" si="441"/>
        <v>11.850034596753902</v>
      </c>
      <c r="EC741" s="51">
        <f t="shared" si="442"/>
        <v>0</v>
      </c>
      <c r="ED741" s="75">
        <f t="shared" si="443"/>
        <v>0</v>
      </c>
      <c r="EE741" s="51" t="e">
        <f t="shared" si="444"/>
        <v>#DIV/0!</v>
      </c>
      <c r="EF741" s="75">
        <f t="shared" si="445"/>
        <v>0</v>
      </c>
      <c r="EG741" s="51" t="e">
        <f t="shared" si="446"/>
        <v>#DIV/0!</v>
      </c>
      <c r="EH741" s="75">
        <f t="shared" si="447"/>
        <v>0</v>
      </c>
      <c r="EI741" s="51" t="e">
        <f t="shared" si="448"/>
        <v>#DIV/0!</v>
      </c>
      <c r="EJ741" s="75">
        <f t="shared" si="449"/>
        <v>0</v>
      </c>
      <c r="EK741" s="51" t="e">
        <f t="shared" si="450"/>
        <v>#DIV/0!</v>
      </c>
      <c r="EL741" s="75">
        <f t="shared" si="451"/>
        <v>2.3799970139739202</v>
      </c>
      <c r="EM741" s="51">
        <f t="shared" si="452"/>
        <v>0</v>
      </c>
      <c r="EN741" s="75">
        <f t="shared" si="453"/>
        <v>7.4999975244809587</v>
      </c>
      <c r="EO741" s="51">
        <f t="shared" si="454"/>
        <v>0</v>
      </c>
      <c r="EP741" s="75">
        <f t="shared" si="455"/>
        <v>0</v>
      </c>
      <c r="EQ741" s="51" t="e">
        <f t="shared" si="456"/>
        <v>#DIV/0!</v>
      </c>
      <c r="ER741" s="51">
        <f t="shared" si="457"/>
        <v>100</v>
      </c>
      <c r="ES741" s="51">
        <f t="shared" si="458"/>
        <v>0</v>
      </c>
    </row>
    <row r="742" spans="1:149" x14ac:dyDescent="0.45">
      <c r="A742" s="78" t="s">
        <v>1447</v>
      </c>
      <c r="B742" s="174" t="s">
        <v>933</v>
      </c>
      <c r="C742" s="51" t="s">
        <v>3677</v>
      </c>
      <c r="D742" s="51" t="s">
        <v>3676</v>
      </c>
      <c r="E742" s="78" t="s">
        <v>637</v>
      </c>
      <c r="F742" s="78" t="s">
        <v>1736</v>
      </c>
      <c r="G742" s="72" t="s">
        <v>3367</v>
      </c>
      <c r="H742" s="78" t="s">
        <v>1101</v>
      </c>
      <c r="I742" s="78">
        <v>288</v>
      </c>
      <c r="J742" s="300">
        <v>50</v>
      </c>
      <c r="K742" s="78">
        <v>2</v>
      </c>
      <c r="L742" s="300">
        <v>900</v>
      </c>
      <c r="M742" s="72">
        <v>10</v>
      </c>
      <c r="O742" s="78"/>
      <c r="P742" s="72" t="s">
        <v>1374</v>
      </c>
      <c r="AA742" s="195"/>
      <c r="AB742" s="195"/>
      <c r="AC742" s="195"/>
      <c r="AD742" s="72"/>
      <c r="AE742" s="316">
        <v>1</v>
      </c>
      <c r="AF742" s="195"/>
      <c r="AG742" s="195">
        <v>0</v>
      </c>
      <c r="AH742" s="72"/>
      <c r="AR742" s="53">
        <v>0.94089999999999996</v>
      </c>
      <c r="AT742" s="77"/>
      <c r="AU742" s="276">
        <v>500</v>
      </c>
      <c r="AW742" s="276">
        <v>470.45</v>
      </c>
      <c r="BB742" s="80" t="s">
        <v>722</v>
      </c>
      <c r="BC742" s="270"/>
      <c r="BD742" s="72">
        <v>75.994900000000001</v>
      </c>
      <c r="BE742" s="72"/>
      <c r="BF742" s="72"/>
      <c r="BG742" s="72"/>
      <c r="BH742" s="72">
        <v>11.522399999999999</v>
      </c>
      <c r="BI742" s="72"/>
      <c r="BJ742" s="72"/>
      <c r="BK742" s="72"/>
      <c r="BL742" s="72"/>
      <c r="BM742" s="72"/>
      <c r="BN742" s="72"/>
      <c r="BO742" s="72"/>
      <c r="BP742" s="72"/>
      <c r="BQ742" s="72"/>
      <c r="BR742" s="72"/>
      <c r="BS742" s="72"/>
      <c r="BT742" s="72"/>
      <c r="BU742" s="72"/>
      <c r="BV742" s="72"/>
      <c r="BW742" s="72"/>
      <c r="BX742" s="72"/>
      <c r="BY742" s="72"/>
      <c r="BZ742" s="72">
        <v>1.1825300000000001</v>
      </c>
      <c r="CA742" s="72"/>
      <c r="CB742" s="72">
        <v>9.0302500000000006</v>
      </c>
      <c r="CC742" s="72"/>
      <c r="CD742" s="72"/>
      <c r="CE742" s="72"/>
      <c r="CF742" s="72"/>
      <c r="CG742" s="72"/>
      <c r="CH742" s="72"/>
      <c r="CI742" s="72"/>
      <c r="CJ742" s="72"/>
      <c r="CK742" s="72"/>
      <c r="CL742" s="72"/>
      <c r="CM742" s="72"/>
      <c r="CN742" s="72"/>
      <c r="CO742" s="72"/>
      <c r="CP742" s="72"/>
      <c r="CQ742" s="72"/>
      <c r="CR742" s="72"/>
      <c r="CS742" s="72"/>
      <c r="CT742" s="72"/>
      <c r="CU742" s="72"/>
      <c r="CV742" s="72"/>
      <c r="CW742" s="72"/>
      <c r="CX742" s="72"/>
      <c r="CY742" s="72"/>
      <c r="CZ742" s="72"/>
      <c r="DA742" s="72"/>
      <c r="DB742" s="72"/>
      <c r="DC742" s="72"/>
      <c r="DD742" s="72"/>
      <c r="DE742" s="72"/>
      <c r="DF742" s="72"/>
      <c r="DG742" s="72"/>
      <c r="DH742" s="78">
        <f t="shared" si="459"/>
        <v>97.730080000000001</v>
      </c>
      <c r="DJ742" s="77">
        <f t="shared" si="436"/>
        <v>2.269919999999999</v>
      </c>
      <c r="DK742" s="72"/>
      <c r="DL742" s="92" t="s">
        <v>3334</v>
      </c>
      <c r="DO742" s="358">
        <v>2.27</v>
      </c>
      <c r="DP742" s="72"/>
      <c r="DQ742" s="374"/>
      <c r="DR742" s="72"/>
      <c r="DU742" s="52"/>
      <c r="DX742" s="75">
        <f t="shared" si="437"/>
        <v>77.759989554904692</v>
      </c>
      <c r="DY742" s="51">
        <f t="shared" si="438"/>
        <v>0</v>
      </c>
      <c r="DZ742" s="75">
        <f t="shared" si="439"/>
        <v>0</v>
      </c>
      <c r="EA742" s="51" t="e">
        <f t="shared" si="440"/>
        <v>#DIV/0!</v>
      </c>
      <c r="EB742" s="75">
        <f t="shared" si="441"/>
        <v>11.790024115400294</v>
      </c>
      <c r="EC742" s="51">
        <f t="shared" si="442"/>
        <v>0</v>
      </c>
      <c r="ED742" s="75">
        <f t="shared" si="443"/>
        <v>0</v>
      </c>
      <c r="EE742" s="51" t="e">
        <f t="shared" si="444"/>
        <v>#DIV/0!</v>
      </c>
      <c r="EF742" s="75">
        <f t="shared" si="445"/>
        <v>0</v>
      </c>
      <c r="EG742" s="51" t="e">
        <f t="shared" si="446"/>
        <v>#DIV/0!</v>
      </c>
      <c r="EH742" s="75">
        <f t="shared" si="447"/>
        <v>0</v>
      </c>
      <c r="EI742" s="51" t="e">
        <f t="shared" si="448"/>
        <v>#DIV/0!</v>
      </c>
      <c r="EJ742" s="75">
        <f t="shared" si="449"/>
        <v>0</v>
      </c>
      <c r="EK742" s="51" t="e">
        <f t="shared" si="450"/>
        <v>#DIV/0!</v>
      </c>
      <c r="EL742" s="75">
        <f t="shared" si="451"/>
        <v>1.2099959398375608</v>
      </c>
      <c r="EM742" s="51">
        <f t="shared" si="452"/>
        <v>0</v>
      </c>
      <c r="EN742" s="75">
        <f t="shared" si="453"/>
        <v>9.2399903898574518</v>
      </c>
      <c r="EO742" s="51">
        <f t="shared" si="454"/>
        <v>0</v>
      </c>
      <c r="EP742" s="75">
        <f t="shared" si="455"/>
        <v>0</v>
      </c>
      <c r="EQ742" s="51" t="e">
        <f t="shared" si="456"/>
        <v>#DIV/0!</v>
      </c>
      <c r="ER742" s="51">
        <f t="shared" si="457"/>
        <v>100</v>
      </c>
      <c r="ES742" s="51">
        <f t="shared" si="458"/>
        <v>0</v>
      </c>
    </row>
    <row r="743" spans="1:149" x14ac:dyDescent="0.45">
      <c r="A743" s="78" t="s">
        <v>1447</v>
      </c>
      <c r="B743" s="174" t="s">
        <v>933</v>
      </c>
      <c r="C743" s="51" t="s">
        <v>3677</v>
      </c>
      <c r="D743" s="51" t="s">
        <v>3676</v>
      </c>
      <c r="E743" s="78" t="s">
        <v>637</v>
      </c>
      <c r="F743" s="78" t="s">
        <v>1736</v>
      </c>
      <c r="G743" s="72" t="s">
        <v>3367</v>
      </c>
      <c r="H743" s="78" t="s">
        <v>1101</v>
      </c>
      <c r="I743" s="78">
        <v>288</v>
      </c>
      <c r="J743" s="300">
        <v>50</v>
      </c>
      <c r="K743" s="78">
        <v>2</v>
      </c>
      <c r="L743" s="300">
        <v>1000</v>
      </c>
      <c r="M743" s="72">
        <v>10</v>
      </c>
      <c r="O743" s="78"/>
      <c r="P743" s="72" t="s">
        <v>1374</v>
      </c>
      <c r="AA743" s="195"/>
      <c r="AB743" s="195"/>
      <c r="AC743" s="195"/>
      <c r="AD743" s="72"/>
      <c r="AE743" s="316">
        <v>1</v>
      </c>
      <c r="AF743" s="195"/>
      <c r="AG743" s="195">
        <v>0</v>
      </c>
      <c r="AH743" s="72"/>
      <c r="AR743" s="53">
        <v>0.96430000000000005</v>
      </c>
      <c r="AT743" s="77"/>
      <c r="AU743" s="276">
        <v>500</v>
      </c>
      <c r="AW743" s="276">
        <v>482.15000000000003</v>
      </c>
      <c r="BB743" s="80" t="s">
        <v>722</v>
      </c>
      <c r="BC743" s="270"/>
      <c r="BD743" s="72">
        <v>76.0959</v>
      </c>
      <c r="BE743" s="72"/>
      <c r="BF743" s="72"/>
      <c r="BG743" s="72"/>
      <c r="BH743" s="72">
        <v>11.537699999999999</v>
      </c>
      <c r="BI743" s="72"/>
      <c r="BJ743" s="72"/>
      <c r="BK743" s="72"/>
      <c r="BL743" s="72"/>
      <c r="BM743" s="72"/>
      <c r="BN743" s="72"/>
      <c r="BO743" s="72"/>
      <c r="BP743" s="72"/>
      <c r="BQ743" s="72"/>
      <c r="BR743" s="72"/>
      <c r="BS743" s="72"/>
      <c r="BT743" s="72"/>
      <c r="BU743" s="72"/>
      <c r="BV743" s="72"/>
      <c r="BW743" s="72"/>
      <c r="BX743" s="72"/>
      <c r="BY743" s="72"/>
      <c r="BZ743" s="72">
        <v>1.18411</v>
      </c>
      <c r="CA743" s="72"/>
      <c r="CB743" s="72">
        <v>9.0422600000000006</v>
      </c>
      <c r="CC743" s="72"/>
      <c r="CD743" s="72"/>
      <c r="CE743" s="72"/>
      <c r="CF743" s="72"/>
      <c r="CG743" s="72"/>
      <c r="CH743" s="72"/>
      <c r="CI743" s="72"/>
      <c r="CJ743" s="72"/>
      <c r="CK743" s="72"/>
      <c r="CL743" s="72"/>
      <c r="CM743" s="72"/>
      <c r="CN743" s="72"/>
      <c r="CO743" s="72"/>
      <c r="CP743" s="72"/>
      <c r="CQ743" s="72"/>
      <c r="CR743" s="72"/>
      <c r="CS743" s="72"/>
      <c r="CT743" s="72"/>
      <c r="CU743" s="72"/>
      <c r="CV743" s="72"/>
      <c r="CW743" s="72"/>
      <c r="CX743" s="72"/>
      <c r="CY743" s="72"/>
      <c r="CZ743" s="72"/>
      <c r="DA743" s="72"/>
      <c r="DB743" s="72"/>
      <c r="DC743" s="72"/>
      <c r="DD743" s="72"/>
      <c r="DE743" s="72"/>
      <c r="DF743" s="72"/>
      <c r="DG743" s="72"/>
      <c r="DH743" s="78">
        <f t="shared" si="459"/>
        <v>97.859970000000004</v>
      </c>
      <c r="DJ743" s="77">
        <f t="shared" si="436"/>
        <v>2.1400299999999959</v>
      </c>
      <c r="DK743" s="72"/>
      <c r="DL743" s="92" t="s">
        <v>3334</v>
      </c>
      <c r="DO743" s="358">
        <v>2.14</v>
      </c>
      <c r="DP743" s="72"/>
      <c r="DQ743" s="374"/>
      <c r="DR743" s="72"/>
      <c r="DU743" s="52"/>
      <c r="DX743" s="75">
        <f t="shared" si="437"/>
        <v>77.759987050885044</v>
      </c>
      <c r="DY743" s="51">
        <f t="shared" si="438"/>
        <v>0</v>
      </c>
      <c r="DZ743" s="75">
        <f t="shared" si="439"/>
        <v>0</v>
      </c>
      <c r="EA743" s="51" t="e">
        <f t="shared" si="440"/>
        <v>#DIV/0!</v>
      </c>
      <c r="EB743" s="75">
        <f t="shared" si="441"/>
        <v>11.79000974555786</v>
      </c>
      <c r="EC743" s="51">
        <f t="shared" si="442"/>
        <v>0</v>
      </c>
      <c r="ED743" s="75">
        <f t="shared" si="443"/>
        <v>0</v>
      </c>
      <c r="EE743" s="51" t="e">
        <f t="shared" si="444"/>
        <v>#DIV/0!</v>
      </c>
      <c r="EF743" s="75">
        <f t="shared" si="445"/>
        <v>0</v>
      </c>
      <c r="EG743" s="51" t="e">
        <f t="shared" si="446"/>
        <v>#DIV/0!</v>
      </c>
      <c r="EH743" s="75">
        <f t="shared" si="447"/>
        <v>0</v>
      </c>
      <c r="EI743" s="51" t="e">
        <f t="shared" si="448"/>
        <v>#DIV/0!</v>
      </c>
      <c r="EJ743" s="75">
        <f t="shared" si="449"/>
        <v>0</v>
      </c>
      <c r="EK743" s="51" t="e">
        <f t="shared" si="450"/>
        <v>#DIV/0!</v>
      </c>
      <c r="EL743" s="75">
        <f t="shared" si="451"/>
        <v>1.2100044584113401</v>
      </c>
      <c r="EM743" s="51">
        <f t="shared" si="452"/>
        <v>0</v>
      </c>
      <c r="EN743" s="75">
        <f t="shared" si="453"/>
        <v>9.2399987451457424</v>
      </c>
      <c r="EO743" s="51">
        <f t="shared" si="454"/>
        <v>0</v>
      </c>
      <c r="EP743" s="75">
        <f t="shared" si="455"/>
        <v>0</v>
      </c>
      <c r="EQ743" s="51" t="e">
        <f t="shared" si="456"/>
        <v>#DIV/0!</v>
      </c>
      <c r="ER743" s="51">
        <f t="shared" si="457"/>
        <v>100</v>
      </c>
      <c r="ES743" s="51">
        <f t="shared" si="458"/>
        <v>0</v>
      </c>
    </row>
    <row r="744" spans="1:149" x14ac:dyDescent="0.45">
      <c r="A744" s="78" t="s">
        <v>1447</v>
      </c>
      <c r="B744" s="174" t="s">
        <v>933</v>
      </c>
      <c r="C744" s="51" t="s">
        <v>3677</v>
      </c>
      <c r="D744" s="51" t="s">
        <v>3676</v>
      </c>
      <c r="E744" s="78" t="s">
        <v>637</v>
      </c>
      <c r="F744" s="78" t="s">
        <v>1736</v>
      </c>
      <c r="G744" s="72" t="s">
        <v>3367</v>
      </c>
      <c r="H744" s="78" t="s">
        <v>1101</v>
      </c>
      <c r="I744" s="78">
        <v>408</v>
      </c>
      <c r="J744" s="300">
        <v>52</v>
      </c>
      <c r="K744" s="78">
        <v>2</v>
      </c>
      <c r="L744" s="300">
        <v>1000</v>
      </c>
      <c r="M744" s="72">
        <v>10</v>
      </c>
      <c r="O744" s="78"/>
      <c r="P744" s="72" t="s">
        <v>1374</v>
      </c>
      <c r="AA744" s="195"/>
      <c r="AB744" s="195"/>
      <c r="AC744" s="195"/>
      <c r="AD744" s="72"/>
      <c r="AE744" s="316">
        <v>1</v>
      </c>
      <c r="AF744" s="195"/>
      <c r="AG744" s="195">
        <v>0</v>
      </c>
      <c r="AH744" s="72"/>
      <c r="AR744" s="53">
        <v>0.96309999999999996</v>
      </c>
      <c r="AT744" s="77"/>
      <c r="AU744" s="276">
        <v>520</v>
      </c>
      <c r="AW744" s="276">
        <v>500.81199999999995</v>
      </c>
      <c r="BB744" s="80" t="s">
        <v>722</v>
      </c>
      <c r="BC744" s="270"/>
      <c r="BD744" s="72">
        <v>75.971500000000006</v>
      </c>
      <c r="BE744" s="72"/>
      <c r="BF744" s="72"/>
      <c r="BG744" s="72"/>
      <c r="BH744" s="72">
        <v>11.518800000000001</v>
      </c>
      <c r="BI744" s="72"/>
      <c r="BJ744" s="72"/>
      <c r="BK744" s="72"/>
      <c r="BL744" s="72"/>
      <c r="BM744" s="72"/>
      <c r="BN744" s="72"/>
      <c r="BO744" s="72"/>
      <c r="BP744" s="72"/>
      <c r="BQ744" s="72"/>
      <c r="BR744" s="72"/>
      <c r="BS744" s="72"/>
      <c r="BT744" s="72"/>
      <c r="BU744" s="72"/>
      <c r="BV744" s="72"/>
      <c r="BW744" s="72"/>
      <c r="BX744" s="72"/>
      <c r="BY744" s="72"/>
      <c r="BZ744" s="72">
        <v>1.1821699999999999</v>
      </c>
      <c r="CA744" s="72"/>
      <c r="CB744" s="72">
        <v>9.0274800000000006</v>
      </c>
      <c r="CC744" s="72"/>
      <c r="CD744" s="72"/>
      <c r="CE744" s="72"/>
      <c r="CF744" s="72"/>
      <c r="CG744" s="72"/>
      <c r="CH744" s="72"/>
      <c r="CI744" s="72"/>
      <c r="CJ744" s="72"/>
      <c r="CK744" s="72"/>
      <c r="CL744" s="72"/>
      <c r="CM744" s="72"/>
      <c r="CN744" s="72"/>
      <c r="CO744" s="72"/>
      <c r="CP744" s="72"/>
      <c r="CQ744" s="72"/>
      <c r="CR744" s="72"/>
      <c r="CS744" s="72"/>
      <c r="CT744" s="72"/>
      <c r="CU744" s="72"/>
      <c r="CV744" s="72"/>
      <c r="CW744" s="72"/>
      <c r="CX744" s="72"/>
      <c r="CY744" s="72"/>
      <c r="CZ744" s="72"/>
      <c r="DA744" s="72"/>
      <c r="DB744" s="72"/>
      <c r="DC744" s="72"/>
      <c r="DD744" s="72"/>
      <c r="DE744" s="72"/>
      <c r="DF744" s="72"/>
      <c r="DG744" s="72"/>
      <c r="DH744" s="78">
        <f t="shared" si="459"/>
        <v>97.699950000000001</v>
      </c>
      <c r="DJ744" s="77">
        <f t="shared" si="436"/>
        <v>2.3000499999999988</v>
      </c>
      <c r="DK744" s="72"/>
      <c r="DL744" s="92" t="s">
        <v>3334</v>
      </c>
      <c r="DO744" s="358">
        <v>2.2999999999999998</v>
      </c>
      <c r="DP744" s="72"/>
      <c r="DQ744" s="374"/>
      <c r="DR744" s="72"/>
      <c r="DU744" s="52"/>
      <c r="DX744" s="75">
        <f t="shared" si="437"/>
        <v>77.760019324472538</v>
      </c>
      <c r="DY744" s="51">
        <f t="shared" si="438"/>
        <v>0</v>
      </c>
      <c r="DZ744" s="75">
        <f t="shared" si="439"/>
        <v>0</v>
      </c>
      <c r="EA744" s="51" t="e">
        <f t="shared" si="440"/>
        <v>#DIV/0!</v>
      </c>
      <c r="EB744" s="75">
        <f t="shared" si="441"/>
        <v>11.78997532752064</v>
      </c>
      <c r="EC744" s="51">
        <f t="shared" si="442"/>
        <v>0</v>
      </c>
      <c r="ED744" s="75">
        <f t="shared" si="443"/>
        <v>0</v>
      </c>
      <c r="EE744" s="51" t="e">
        <f t="shared" si="444"/>
        <v>#DIV/0!</v>
      </c>
      <c r="EF744" s="75">
        <f t="shared" si="445"/>
        <v>0</v>
      </c>
      <c r="EG744" s="51" t="e">
        <f t="shared" si="446"/>
        <v>#DIV/0!</v>
      </c>
      <c r="EH744" s="75">
        <f t="shared" si="447"/>
        <v>0</v>
      </c>
      <c r="EI744" s="51" t="e">
        <f t="shared" si="448"/>
        <v>#DIV/0!</v>
      </c>
      <c r="EJ744" s="75">
        <f t="shared" si="449"/>
        <v>0</v>
      </c>
      <c r="EK744" s="51" t="e">
        <f t="shared" si="450"/>
        <v>#DIV/0!</v>
      </c>
      <c r="EL744" s="75">
        <f t="shared" si="451"/>
        <v>1.2100006192428963</v>
      </c>
      <c r="EM744" s="51">
        <f t="shared" si="452"/>
        <v>0</v>
      </c>
      <c r="EN744" s="75">
        <f t="shared" si="453"/>
        <v>9.2400047287639353</v>
      </c>
      <c r="EO744" s="51">
        <f t="shared" si="454"/>
        <v>0</v>
      </c>
      <c r="EP744" s="75">
        <f t="shared" si="455"/>
        <v>0</v>
      </c>
      <c r="EQ744" s="51" t="e">
        <f t="shared" si="456"/>
        <v>#DIV/0!</v>
      </c>
      <c r="ER744" s="51">
        <f t="shared" si="457"/>
        <v>100</v>
      </c>
      <c r="ES744" s="51">
        <f t="shared" si="458"/>
        <v>0</v>
      </c>
    </row>
    <row r="745" spans="1:149" x14ac:dyDescent="0.45">
      <c r="A745" s="78" t="s">
        <v>1447</v>
      </c>
      <c r="B745" s="174" t="s">
        <v>933</v>
      </c>
      <c r="C745" s="51" t="s">
        <v>3677</v>
      </c>
      <c r="D745" s="51" t="s">
        <v>3676</v>
      </c>
      <c r="E745" s="78" t="s">
        <v>637</v>
      </c>
      <c r="F745" s="78" t="s">
        <v>1736</v>
      </c>
      <c r="G745" s="72" t="s">
        <v>3367</v>
      </c>
      <c r="H745" s="78" t="s">
        <v>1101</v>
      </c>
      <c r="I745" s="78">
        <v>240</v>
      </c>
      <c r="J745" s="300">
        <v>100</v>
      </c>
      <c r="K745" s="78">
        <v>2</v>
      </c>
      <c r="L745" s="300">
        <v>850</v>
      </c>
      <c r="M745" s="72">
        <v>10</v>
      </c>
      <c r="O745" s="78"/>
      <c r="P745" s="72" t="s">
        <v>1374</v>
      </c>
      <c r="AA745" s="195"/>
      <c r="AB745" s="195"/>
      <c r="AC745" s="195"/>
      <c r="AD745" s="72"/>
      <c r="AE745" s="316">
        <v>1</v>
      </c>
      <c r="AF745" s="195"/>
      <c r="AG745" s="195">
        <v>0</v>
      </c>
      <c r="AH745" s="72"/>
      <c r="AR745" s="53">
        <v>0.87039999999999995</v>
      </c>
      <c r="AT745" s="77"/>
      <c r="AU745" s="276">
        <v>1000</v>
      </c>
      <c r="AW745" s="276">
        <v>870.4</v>
      </c>
      <c r="BB745" s="80" t="s">
        <v>722</v>
      </c>
      <c r="BC745" s="270"/>
      <c r="BD745" s="72">
        <v>74.945099999999996</v>
      </c>
      <c r="BE745" s="72"/>
      <c r="BF745" s="72"/>
      <c r="BG745" s="72"/>
      <c r="BH745" s="72">
        <v>11.363200000000001</v>
      </c>
      <c r="BI745" s="72"/>
      <c r="BJ745" s="72"/>
      <c r="BK745" s="72"/>
      <c r="BL745" s="72"/>
      <c r="BM745" s="72"/>
      <c r="BN745" s="72"/>
      <c r="BO745" s="72"/>
      <c r="BP745" s="72"/>
      <c r="BQ745" s="72"/>
      <c r="BR745" s="72"/>
      <c r="BS745" s="72"/>
      <c r="BT745" s="72"/>
      <c r="BU745" s="72"/>
      <c r="BV745" s="72"/>
      <c r="BW745" s="72"/>
      <c r="BX745" s="72"/>
      <c r="BY745" s="72"/>
      <c r="BZ745" s="72">
        <v>1.1661999999999999</v>
      </c>
      <c r="CA745" s="72"/>
      <c r="CB745" s="72">
        <v>8.9055099999999996</v>
      </c>
      <c r="CC745" s="72"/>
      <c r="CD745" s="72"/>
      <c r="CE745" s="72"/>
      <c r="CF745" s="72"/>
      <c r="CG745" s="72"/>
      <c r="CH745" s="72"/>
      <c r="CI745" s="72"/>
      <c r="CJ745" s="72"/>
      <c r="CK745" s="72"/>
      <c r="CL745" s="72"/>
      <c r="CM745" s="72"/>
      <c r="CN745" s="72"/>
      <c r="CO745" s="72"/>
      <c r="CP745" s="72"/>
      <c r="CQ745" s="72"/>
      <c r="CR745" s="72"/>
      <c r="CS745" s="72"/>
      <c r="CT745" s="72"/>
      <c r="CU745" s="72"/>
      <c r="CV745" s="72"/>
      <c r="CW745" s="72"/>
      <c r="CX745" s="72"/>
      <c r="CY745" s="72"/>
      <c r="CZ745" s="72"/>
      <c r="DA745" s="72"/>
      <c r="DB745" s="72"/>
      <c r="DC745" s="72"/>
      <c r="DD745" s="72"/>
      <c r="DE745" s="72"/>
      <c r="DF745" s="72"/>
      <c r="DG745" s="72"/>
      <c r="DH745" s="78">
        <f t="shared" si="459"/>
        <v>96.380009999999999</v>
      </c>
      <c r="DJ745" s="77">
        <f t="shared" si="436"/>
        <v>3.6199900000000014</v>
      </c>
      <c r="DK745" s="72"/>
      <c r="DL745" s="92" t="s">
        <v>3334</v>
      </c>
      <c r="DO745" s="358">
        <v>3.62</v>
      </c>
      <c r="DP745" s="72"/>
      <c r="DQ745" s="374"/>
      <c r="DR745" s="72"/>
      <c r="DU745" s="52"/>
      <c r="DX745" s="75">
        <f t="shared" si="437"/>
        <v>77.760004382651545</v>
      </c>
      <c r="DY745" s="51">
        <f t="shared" si="438"/>
        <v>0</v>
      </c>
      <c r="DZ745" s="75">
        <f t="shared" si="439"/>
        <v>0</v>
      </c>
      <c r="EA745" s="51" t="e">
        <f t="shared" si="440"/>
        <v>#DIV/0!</v>
      </c>
      <c r="EB745" s="75">
        <f t="shared" si="441"/>
        <v>11.789996701598184</v>
      </c>
      <c r="EC745" s="51">
        <f t="shared" si="442"/>
        <v>0</v>
      </c>
      <c r="ED745" s="75">
        <f t="shared" si="443"/>
        <v>0</v>
      </c>
      <c r="EE745" s="51" t="e">
        <f t="shared" si="444"/>
        <v>#DIV/0!</v>
      </c>
      <c r="EF745" s="75">
        <f t="shared" si="445"/>
        <v>0</v>
      </c>
      <c r="EG745" s="51" t="e">
        <f t="shared" si="446"/>
        <v>#DIV/0!</v>
      </c>
      <c r="EH745" s="75">
        <f t="shared" si="447"/>
        <v>0</v>
      </c>
      <c r="EI745" s="51" t="e">
        <f t="shared" si="448"/>
        <v>#DIV/0!</v>
      </c>
      <c r="EJ745" s="75">
        <f t="shared" si="449"/>
        <v>0</v>
      </c>
      <c r="EK745" s="51" t="e">
        <f t="shared" si="450"/>
        <v>#DIV/0!</v>
      </c>
      <c r="EL745" s="75">
        <f t="shared" si="451"/>
        <v>1.2100019495743983</v>
      </c>
      <c r="EM745" s="51">
        <f t="shared" si="452"/>
        <v>0</v>
      </c>
      <c r="EN745" s="75">
        <f t="shared" si="453"/>
        <v>9.2399969661758696</v>
      </c>
      <c r="EO745" s="51">
        <f t="shared" si="454"/>
        <v>0</v>
      </c>
      <c r="EP745" s="75">
        <f t="shared" si="455"/>
        <v>0</v>
      </c>
      <c r="EQ745" s="51" t="e">
        <f t="shared" si="456"/>
        <v>#DIV/0!</v>
      </c>
      <c r="ER745" s="51">
        <f t="shared" si="457"/>
        <v>100</v>
      </c>
      <c r="ES745" s="51">
        <f t="shared" si="458"/>
        <v>0</v>
      </c>
    </row>
    <row r="746" spans="1:149" x14ac:dyDescent="0.45">
      <c r="A746" s="78" t="s">
        <v>1447</v>
      </c>
      <c r="B746" s="174" t="s">
        <v>933</v>
      </c>
      <c r="C746" s="51" t="s">
        <v>3677</v>
      </c>
      <c r="D746" s="51" t="s">
        <v>3676</v>
      </c>
      <c r="E746" s="78" t="s">
        <v>637</v>
      </c>
      <c r="F746" s="78" t="s">
        <v>1736</v>
      </c>
      <c r="G746" s="72" t="s">
        <v>3367</v>
      </c>
      <c r="H746" s="78" t="s">
        <v>1101</v>
      </c>
      <c r="I746" s="78">
        <v>504</v>
      </c>
      <c r="J746" s="300">
        <v>480</v>
      </c>
      <c r="K746" s="78">
        <v>2</v>
      </c>
      <c r="L746" s="300">
        <v>800</v>
      </c>
      <c r="M746" s="72">
        <v>10</v>
      </c>
      <c r="O746" s="78"/>
      <c r="P746" s="72" t="s">
        <v>1374</v>
      </c>
      <c r="AA746" s="195"/>
      <c r="AB746" s="195"/>
      <c r="AC746" s="195"/>
      <c r="AD746" s="72"/>
      <c r="AE746" s="316">
        <v>1</v>
      </c>
      <c r="AF746" s="195"/>
      <c r="AG746" s="195">
        <v>0</v>
      </c>
      <c r="AH746" s="72"/>
      <c r="AR746" s="53">
        <v>0.86499999999999999</v>
      </c>
      <c r="AT746" s="77"/>
      <c r="AU746" s="276">
        <v>4800</v>
      </c>
      <c r="AW746" s="276">
        <v>4152</v>
      </c>
      <c r="BB746" s="80" t="s">
        <v>722</v>
      </c>
      <c r="BC746" s="270"/>
      <c r="BD746" s="72">
        <v>70.956000000000003</v>
      </c>
      <c r="BE746" s="72"/>
      <c r="BF746" s="72"/>
      <c r="BG746" s="72"/>
      <c r="BH746" s="72">
        <v>10.7584</v>
      </c>
      <c r="BI746" s="72"/>
      <c r="BJ746" s="72"/>
      <c r="BK746" s="72"/>
      <c r="BL746" s="72"/>
      <c r="BM746" s="72"/>
      <c r="BN746" s="72"/>
      <c r="BO746" s="72"/>
      <c r="BP746" s="72"/>
      <c r="BQ746" s="72"/>
      <c r="BR746" s="72"/>
      <c r="BS746" s="72"/>
      <c r="BT746" s="72"/>
      <c r="BU746" s="72"/>
      <c r="BV746" s="72"/>
      <c r="BW746" s="72"/>
      <c r="BX746" s="72"/>
      <c r="BY746" s="72"/>
      <c r="BZ746" s="72">
        <v>1.1041300000000001</v>
      </c>
      <c r="CA746" s="72"/>
      <c r="CB746" s="72">
        <v>8.4314999999999998</v>
      </c>
      <c r="CC746" s="72"/>
      <c r="CD746" s="72"/>
      <c r="CE746" s="72"/>
      <c r="CF746" s="72"/>
      <c r="CG746" s="72"/>
      <c r="CH746" s="72"/>
      <c r="CI746" s="72"/>
      <c r="CJ746" s="72"/>
      <c r="CK746" s="72"/>
      <c r="CL746" s="72"/>
      <c r="CM746" s="72"/>
      <c r="CN746" s="72"/>
      <c r="CO746" s="72"/>
      <c r="CP746" s="72"/>
      <c r="CQ746" s="72"/>
      <c r="CR746" s="72"/>
      <c r="CS746" s="72"/>
      <c r="CT746" s="72"/>
      <c r="CU746" s="72"/>
      <c r="CV746" s="72"/>
      <c r="CW746" s="72"/>
      <c r="CX746" s="72"/>
      <c r="CY746" s="72"/>
      <c r="CZ746" s="72"/>
      <c r="DA746" s="72"/>
      <c r="DB746" s="72"/>
      <c r="DC746" s="72"/>
      <c r="DD746" s="72"/>
      <c r="DE746" s="72"/>
      <c r="DF746" s="72"/>
      <c r="DG746" s="72"/>
      <c r="DH746" s="78">
        <f t="shared" si="459"/>
        <v>91.250029999999995</v>
      </c>
      <c r="DJ746" s="77">
        <f t="shared" si="436"/>
        <v>8.7499700000000047</v>
      </c>
      <c r="DK746" s="72"/>
      <c r="DL746" s="92" t="s">
        <v>3334</v>
      </c>
      <c r="DO746" s="358">
        <v>8.75</v>
      </c>
      <c r="DP746" s="72"/>
      <c r="DQ746" s="374"/>
      <c r="DR746" s="72"/>
      <c r="DU746" s="52"/>
      <c r="DX746" s="75">
        <f t="shared" si="437"/>
        <v>77.759974435076913</v>
      </c>
      <c r="DY746" s="51">
        <f t="shared" si="438"/>
        <v>0</v>
      </c>
      <c r="DZ746" s="75">
        <f t="shared" si="439"/>
        <v>0</v>
      </c>
      <c r="EA746" s="51" t="e">
        <f t="shared" si="440"/>
        <v>#DIV/0!</v>
      </c>
      <c r="EB746" s="75">
        <f t="shared" si="441"/>
        <v>11.790023521088159</v>
      </c>
      <c r="EC746" s="51">
        <f t="shared" si="442"/>
        <v>0</v>
      </c>
      <c r="ED746" s="75">
        <f t="shared" si="443"/>
        <v>0</v>
      </c>
      <c r="EE746" s="51" t="e">
        <f t="shared" si="444"/>
        <v>#DIV/0!</v>
      </c>
      <c r="EF746" s="75">
        <f t="shared" si="445"/>
        <v>0</v>
      </c>
      <c r="EG746" s="51" t="e">
        <f t="shared" si="446"/>
        <v>#DIV/0!</v>
      </c>
      <c r="EH746" s="75">
        <f t="shared" si="447"/>
        <v>0</v>
      </c>
      <c r="EI746" s="51" t="e">
        <f t="shared" si="448"/>
        <v>#DIV/0!</v>
      </c>
      <c r="EJ746" s="75">
        <f t="shared" si="449"/>
        <v>0</v>
      </c>
      <c r="EK746" s="51" t="e">
        <f t="shared" si="450"/>
        <v>#DIV/0!</v>
      </c>
      <c r="EL746" s="75">
        <f t="shared" si="451"/>
        <v>1.210005081642165</v>
      </c>
      <c r="EM746" s="51">
        <f t="shared" si="452"/>
        <v>0</v>
      </c>
      <c r="EN746" s="75">
        <f t="shared" si="453"/>
        <v>9.2399969621927802</v>
      </c>
      <c r="EO746" s="51">
        <f t="shared" si="454"/>
        <v>0</v>
      </c>
      <c r="EP746" s="75">
        <f t="shared" si="455"/>
        <v>0</v>
      </c>
      <c r="EQ746" s="51" t="e">
        <f t="shared" si="456"/>
        <v>#DIV/0!</v>
      </c>
      <c r="ER746" s="51">
        <f t="shared" si="457"/>
        <v>100</v>
      </c>
      <c r="ES746" s="51">
        <f t="shared" si="458"/>
        <v>0</v>
      </c>
    </row>
    <row r="747" spans="1:149" x14ac:dyDescent="0.45">
      <c r="A747" s="78" t="s">
        <v>1447</v>
      </c>
      <c r="B747" s="174" t="s">
        <v>933</v>
      </c>
      <c r="C747" s="51" t="s">
        <v>3677</v>
      </c>
      <c r="D747" s="51" t="s">
        <v>3676</v>
      </c>
      <c r="E747" s="78" t="s">
        <v>637</v>
      </c>
      <c r="F747" s="78" t="s">
        <v>1737</v>
      </c>
      <c r="G747" s="72" t="s">
        <v>3367</v>
      </c>
      <c r="H747" s="78" t="s">
        <v>1101</v>
      </c>
      <c r="I747" s="78">
        <v>288</v>
      </c>
      <c r="J747" s="300">
        <v>50</v>
      </c>
      <c r="K747" s="78">
        <v>2</v>
      </c>
      <c r="L747" s="300">
        <v>1000</v>
      </c>
      <c r="M747" s="72">
        <v>10</v>
      </c>
      <c r="O747" s="78"/>
      <c r="P747" s="72" t="s">
        <v>1374</v>
      </c>
      <c r="AA747" s="195"/>
      <c r="AB747" s="195"/>
      <c r="AC747" s="195"/>
      <c r="AD747" s="72"/>
      <c r="AE747" s="316">
        <v>1</v>
      </c>
      <c r="AF747" s="195"/>
      <c r="AG747" s="195">
        <v>0</v>
      </c>
      <c r="AH747" s="72"/>
      <c r="AR747" s="53">
        <v>0.96430000000000005</v>
      </c>
      <c r="AT747" s="77"/>
      <c r="AU747" s="276">
        <v>500</v>
      </c>
      <c r="AW747" s="276">
        <v>482.15000000000003</v>
      </c>
      <c r="BB747" s="80" t="s">
        <v>722</v>
      </c>
      <c r="BC747" s="270"/>
      <c r="BD747" s="72">
        <v>81.033299999999997</v>
      </c>
      <c r="BE747" s="72"/>
      <c r="BF747" s="72"/>
      <c r="BG747" s="72"/>
      <c r="BH747" s="72">
        <v>10.3316</v>
      </c>
      <c r="BI747" s="72"/>
      <c r="BJ747" s="72"/>
      <c r="BK747" s="72"/>
      <c r="BL747" s="72"/>
      <c r="BM747" s="72"/>
      <c r="BN747" s="72"/>
      <c r="BO747" s="72"/>
      <c r="BP747" s="72"/>
      <c r="BQ747" s="72"/>
      <c r="BR747" s="72"/>
      <c r="BS747" s="72"/>
      <c r="BT747" s="72"/>
      <c r="BU747" s="72"/>
      <c r="BV747" s="72"/>
      <c r="BW747" s="72"/>
      <c r="BX747" s="72"/>
      <c r="BY747" s="72"/>
      <c r="BZ747" s="72">
        <v>5.3267800000000003</v>
      </c>
      <c r="CA747" s="72"/>
      <c r="CB747" s="72">
        <v>0.86828399999999994</v>
      </c>
      <c r="CC747" s="72"/>
      <c r="CD747" s="72"/>
      <c r="CE747" s="72"/>
      <c r="CF747" s="72"/>
      <c r="CG747" s="72"/>
      <c r="CH747" s="72"/>
      <c r="CI747" s="72"/>
      <c r="CJ747" s="72"/>
      <c r="CK747" s="72"/>
      <c r="CL747" s="72"/>
      <c r="CM747" s="72"/>
      <c r="CN747" s="72"/>
      <c r="CO747" s="72"/>
      <c r="CP747" s="72"/>
      <c r="CQ747" s="72"/>
      <c r="CR747" s="72"/>
      <c r="CS747" s="72"/>
      <c r="CT747" s="72"/>
      <c r="CU747" s="72"/>
      <c r="CV747" s="72"/>
      <c r="CW747" s="72"/>
      <c r="CX747" s="72"/>
      <c r="CY747" s="72"/>
      <c r="CZ747" s="72"/>
      <c r="DA747" s="72"/>
      <c r="DB747" s="72"/>
      <c r="DC747" s="72"/>
      <c r="DD747" s="72"/>
      <c r="DE747" s="72"/>
      <c r="DF747" s="72"/>
      <c r="DG747" s="72"/>
      <c r="DH747" s="78">
        <f t="shared" si="459"/>
        <v>97.559963999999994</v>
      </c>
      <c r="DJ747" s="77">
        <f t="shared" si="436"/>
        <v>2.4400360000000063</v>
      </c>
      <c r="DK747" s="72"/>
      <c r="DL747" s="92" t="s">
        <v>3334</v>
      </c>
      <c r="DO747" s="358">
        <v>2.44</v>
      </c>
      <c r="DP747" s="72"/>
      <c r="DQ747" s="374"/>
      <c r="DR747" s="72"/>
      <c r="DU747" s="52"/>
      <c r="DX747" s="75">
        <f t="shared" si="437"/>
        <v>83.05999374907519</v>
      </c>
      <c r="DY747" s="51">
        <f t="shared" si="438"/>
        <v>0</v>
      </c>
      <c r="DZ747" s="75">
        <f t="shared" si="439"/>
        <v>0</v>
      </c>
      <c r="EA747" s="51" t="e">
        <f t="shared" si="440"/>
        <v>#DIV/0!</v>
      </c>
      <c r="EB747" s="75">
        <f t="shared" si="441"/>
        <v>10.589999807708008</v>
      </c>
      <c r="EC747" s="51">
        <f t="shared" si="442"/>
        <v>0</v>
      </c>
      <c r="ED747" s="75">
        <f t="shared" si="443"/>
        <v>0</v>
      </c>
      <c r="EE747" s="51" t="e">
        <f t="shared" si="444"/>
        <v>#DIV/0!</v>
      </c>
      <c r="EF747" s="75">
        <f t="shared" si="445"/>
        <v>0</v>
      </c>
      <c r="EG747" s="51" t="e">
        <f t="shared" si="446"/>
        <v>#DIV/0!</v>
      </c>
      <c r="EH747" s="75">
        <f t="shared" si="447"/>
        <v>0</v>
      </c>
      <c r="EI747" s="51" t="e">
        <f t="shared" si="448"/>
        <v>#DIV/0!</v>
      </c>
      <c r="EJ747" s="75">
        <f t="shared" si="449"/>
        <v>0</v>
      </c>
      <c r="EK747" s="51" t="e">
        <f t="shared" si="450"/>
        <v>#DIV/0!</v>
      </c>
      <c r="EL747" s="75">
        <f t="shared" si="451"/>
        <v>5.4600061148034049</v>
      </c>
      <c r="EM747" s="51">
        <f t="shared" si="452"/>
        <v>0</v>
      </c>
      <c r="EN747" s="75">
        <f t="shared" si="453"/>
        <v>0.89000032841340526</v>
      </c>
      <c r="EO747" s="51">
        <f t="shared" si="454"/>
        <v>0</v>
      </c>
      <c r="EP747" s="75">
        <f t="shared" si="455"/>
        <v>0</v>
      </c>
      <c r="EQ747" s="51" t="e">
        <f t="shared" si="456"/>
        <v>#DIV/0!</v>
      </c>
      <c r="ER747" s="51">
        <f t="shared" si="457"/>
        <v>100</v>
      </c>
      <c r="ES747" s="51">
        <f t="shared" si="458"/>
        <v>0</v>
      </c>
    </row>
    <row r="748" spans="1:149" x14ac:dyDescent="0.45">
      <c r="A748" s="78" t="s">
        <v>1447</v>
      </c>
      <c r="B748" s="174" t="s">
        <v>933</v>
      </c>
      <c r="C748" s="51" t="s">
        <v>3677</v>
      </c>
      <c r="D748" s="51" t="s">
        <v>3676</v>
      </c>
      <c r="E748" s="78" t="s">
        <v>637</v>
      </c>
      <c r="F748" s="78" t="s">
        <v>1737</v>
      </c>
      <c r="G748" s="72" t="s">
        <v>3367</v>
      </c>
      <c r="H748" s="78" t="s">
        <v>1101</v>
      </c>
      <c r="I748" s="78">
        <v>408</v>
      </c>
      <c r="J748" s="300">
        <v>52</v>
      </c>
      <c r="K748" s="78">
        <v>2</v>
      </c>
      <c r="L748" s="300">
        <v>1000</v>
      </c>
      <c r="M748" s="72">
        <v>10</v>
      </c>
      <c r="O748" s="78"/>
      <c r="P748" s="72" t="s">
        <v>1374</v>
      </c>
      <c r="AA748" s="195"/>
      <c r="AB748" s="195"/>
      <c r="AC748" s="195"/>
      <c r="AD748" s="72"/>
      <c r="AE748" s="316">
        <v>1</v>
      </c>
      <c r="AF748" s="195"/>
      <c r="AG748" s="195">
        <v>0</v>
      </c>
      <c r="AH748" s="72"/>
      <c r="AR748" s="53">
        <v>0.96309999999999996</v>
      </c>
      <c r="AT748" s="77"/>
      <c r="AU748" s="276">
        <v>520</v>
      </c>
      <c r="AW748" s="276">
        <v>500.81199999999995</v>
      </c>
      <c r="BB748" s="80" t="s">
        <v>722</v>
      </c>
      <c r="BC748" s="270"/>
      <c r="BD748" s="72">
        <v>80.966899999999995</v>
      </c>
      <c r="BE748" s="72"/>
      <c r="BF748" s="72"/>
      <c r="BG748" s="72"/>
      <c r="BH748" s="72">
        <v>10.3231</v>
      </c>
      <c r="BI748" s="72"/>
      <c r="BJ748" s="72"/>
      <c r="BK748" s="72"/>
      <c r="BL748" s="72"/>
      <c r="BM748" s="72"/>
      <c r="BN748" s="72"/>
      <c r="BO748" s="72"/>
      <c r="BP748" s="72"/>
      <c r="BQ748" s="72"/>
      <c r="BR748" s="72"/>
      <c r="BS748" s="72"/>
      <c r="BT748" s="72"/>
      <c r="BU748" s="72"/>
      <c r="BV748" s="72"/>
      <c r="BW748" s="72"/>
      <c r="BX748" s="72"/>
      <c r="BY748" s="72"/>
      <c r="BZ748" s="72">
        <v>5.3224099999999996</v>
      </c>
      <c r="CA748" s="72"/>
      <c r="CB748" s="72">
        <v>0.86757200000000001</v>
      </c>
      <c r="CC748" s="72"/>
      <c r="CD748" s="72"/>
      <c r="CE748" s="72"/>
      <c r="CF748" s="72"/>
      <c r="CG748" s="72"/>
      <c r="CH748" s="72"/>
      <c r="CI748" s="72"/>
      <c r="CJ748" s="72"/>
      <c r="CK748" s="72"/>
      <c r="CL748" s="72"/>
      <c r="CM748" s="72"/>
      <c r="CN748" s="72"/>
      <c r="CO748" s="72"/>
      <c r="CP748" s="72"/>
      <c r="CQ748" s="72"/>
      <c r="CR748" s="72"/>
      <c r="CS748" s="72"/>
      <c r="CT748" s="72"/>
      <c r="CU748" s="72"/>
      <c r="CV748" s="72"/>
      <c r="CW748" s="72"/>
      <c r="CX748" s="72"/>
      <c r="CY748" s="72"/>
      <c r="CZ748" s="72"/>
      <c r="DA748" s="72"/>
      <c r="DB748" s="72"/>
      <c r="DC748" s="72"/>
      <c r="DD748" s="72"/>
      <c r="DE748" s="72"/>
      <c r="DF748" s="72"/>
      <c r="DG748" s="72"/>
      <c r="DH748" s="78">
        <f t="shared" si="459"/>
        <v>97.479981999999993</v>
      </c>
      <c r="DJ748" s="77">
        <f t="shared" si="436"/>
        <v>2.5200180000000074</v>
      </c>
      <c r="DK748" s="72"/>
      <c r="DL748" s="92" t="s">
        <v>3334</v>
      </c>
      <c r="DO748" s="358">
        <v>2.52</v>
      </c>
      <c r="DP748" s="72"/>
      <c r="DQ748" s="374"/>
      <c r="DR748" s="72"/>
      <c r="DU748" s="52"/>
      <c r="DX748" s="75">
        <f t="shared" si="437"/>
        <v>83.060027647522546</v>
      </c>
      <c r="DY748" s="51">
        <f t="shared" si="438"/>
        <v>0</v>
      </c>
      <c r="DZ748" s="75">
        <f t="shared" si="439"/>
        <v>0</v>
      </c>
      <c r="EA748" s="51" t="e">
        <f t="shared" si="440"/>
        <v>#DIV/0!</v>
      </c>
      <c r="EB748" s="75">
        <f t="shared" si="441"/>
        <v>10.589969128225732</v>
      </c>
      <c r="EC748" s="51">
        <f t="shared" si="442"/>
        <v>0</v>
      </c>
      <c r="ED748" s="75">
        <f t="shared" si="443"/>
        <v>0</v>
      </c>
      <c r="EE748" s="51" t="e">
        <f t="shared" si="444"/>
        <v>#DIV/0!</v>
      </c>
      <c r="EF748" s="75">
        <f t="shared" si="445"/>
        <v>0</v>
      </c>
      <c r="EG748" s="51" t="e">
        <f t="shared" si="446"/>
        <v>#DIV/0!</v>
      </c>
      <c r="EH748" s="75">
        <f t="shared" si="447"/>
        <v>0</v>
      </c>
      <c r="EI748" s="51" t="e">
        <f t="shared" si="448"/>
        <v>#DIV/0!</v>
      </c>
      <c r="EJ748" s="75">
        <f t="shared" si="449"/>
        <v>0</v>
      </c>
      <c r="EK748" s="51" t="e">
        <f t="shared" si="450"/>
        <v>#DIV/0!</v>
      </c>
      <c r="EL748" s="75">
        <f t="shared" si="451"/>
        <v>5.4600030599102904</v>
      </c>
      <c r="EM748" s="51">
        <f t="shared" si="452"/>
        <v>0</v>
      </c>
      <c r="EN748" s="75">
        <f t="shared" si="453"/>
        <v>0.89000016434143381</v>
      </c>
      <c r="EO748" s="51">
        <f t="shared" si="454"/>
        <v>0</v>
      </c>
      <c r="EP748" s="75">
        <f t="shared" si="455"/>
        <v>0</v>
      </c>
      <c r="EQ748" s="51" t="e">
        <f t="shared" si="456"/>
        <v>#DIV/0!</v>
      </c>
      <c r="ER748" s="51">
        <f t="shared" si="457"/>
        <v>100</v>
      </c>
      <c r="ES748" s="51">
        <f t="shared" si="458"/>
        <v>0</v>
      </c>
    </row>
    <row r="749" spans="1:149" x14ac:dyDescent="0.45">
      <c r="A749" s="78" t="s">
        <v>1447</v>
      </c>
      <c r="B749" s="174" t="s">
        <v>933</v>
      </c>
      <c r="C749" s="51" t="s">
        <v>3677</v>
      </c>
      <c r="D749" s="51" t="s">
        <v>3676</v>
      </c>
      <c r="E749" s="78" t="s">
        <v>637</v>
      </c>
      <c r="F749" s="78" t="s">
        <v>1737</v>
      </c>
      <c r="G749" s="72" t="s">
        <v>3367</v>
      </c>
      <c r="H749" s="78" t="s">
        <v>1101</v>
      </c>
      <c r="I749" s="78">
        <v>288</v>
      </c>
      <c r="J749" s="300">
        <v>100</v>
      </c>
      <c r="K749" s="78">
        <v>2</v>
      </c>
      <c r="L749" s="300">
        <v>850</v>
      </c>
      <c r="M749" s="72">
        <v>10</v>
      </c>
      <c r="O749" s="78"/>
      <c r="P749" s="72" t="s">
        <v>1374</v>
      </c>
      <c r="AA749" s="195"/>
      <c r="AB749" s="195"/>
      <c r="AC749" s="195"/>
      <c r="AD749" s="72"/>
      <c r="AE749" s="316">
        <v>1</v>
      </c>
      <c r="AF749" s="195"/>
      <c r="AG749" s="195">
        <v>0</v>
      </c>
      <c r="AH749" s="72"/>
      <c r="AR749" s="53">
        <v>0.87039999999999995</v>
      </c>
      <c r="AT749" s="77"/>
      <c r="AU749" s="276">
        <v>1000</v>
      </c>
      <c r="AW749" s="276">
        <v>870.4</v>
      </c>
      <c r="BB749" s="80" t="s">
        <v>722</v>
      </c>
      <c r="BC749" s="270"/>
      <c r="BD749" s="72">
        <v>79.870500000000007</v>
      </c>
      <c r="BE749" s="72"/>
      <c r="BF749" s="72"/>
      <c r="BG749" s="72"/>
      <c r="BH749" s="72">
        <v>10.183299999999999</v>
      </c>
      <c r="BI749" s="72"/>
      <c r="BJ749" s="72"/>
      <c r="BK749" s="72"/>
      <c r="BL749" s="72"/>
      <c r="BM749" s="72"/>
      <c r="BN749" s="72"/>
      <c r="BO749" s="72"/>
      <c r="BP749" s="72"/>
      <c r="BQ749" s="72"/>
      <c r="BR749" s="72"/>
      <c r="BS749" s="72"/>
      <c r="BT749" s="72"/>
      <c r="BU749" s="72"/>
      <c r="BV749" s="72"/>
      <c r="BW749" s="72"/>
      <c r="BX749" s="72"/>
      <c r="BY749" s="72"/>
      <c r="BZ749" s="72">
        <v>5.2503399999999996</v>
      </c>
      <c r="CA749" s="72"/>
      <c r="CB749" s="72">
        <v>0.85582400000000003</v>
      </c>
      <c r="CC749" s="72"/>
      <c r="CD749" s="72"/>
      <c r="CE749" s="72"/>
      <c r="CF749" s="72"/>
      <c r="CG749" s="72"/>
      <c r="CH749" s="72"/>
      <c r="CI749" s="72"/>
      <c r="CJ749" s="72"/>
      <c r="CK749" s="72"/>
      <c r="CL749" s="72"/>
      <c r="CM749" s="72"/>
      <c r="CN749" s="72"/>
      <c r="CO749" s="72"/>
      <c r="CP749" s="72"/>
      <c r="CQ749" s="72"/>
      <c r="CR749" s="72"/>
      <c r="CS749" s="72"/>
      <c r="CT749" s="72"/>
      <c r="CU749" s="72"/>
      <c r="CV749" s="72"/>
      <c r="CW749" s="72"/>
      <c r="CX749" s="72"/>
      <c r="CY749" s="72"/>
      <c r="CZ749" s="72"/>
      <c r="DA749" s="72"/>
      <c r="DB749" s="72"/>
      <c r="DC749" s="72"/>
      <c r="DD749" s="72"/>
      <c r="DE749" s="72"/>
      <c r="DF749" s="72"/>
      <c r="DG749" s="72"/>
      <c r="DH749" s="78">
        <f t="shared" si="459"/>
        <v>96.159964000000002</v>
      </c>
      <c r="DJ749" s="77">
        <f t="shared" si="436"/>
        <v>3.8400359999999978</v>
      </c>
      <c r="DK749" s="72"/>
      <c r="DL749" s="92" t="s">
        <v>3334</v>
      </c>
      <c r="DO749" s="358">
        <v>3.84</v>
      </c>
      <c r="DP749" s="72"/>
      <c r="DQ749" s="374"/>
      <c r="DR749" s="72"/>
      <c r="DU749" s="52"/>
      <c r="DX749" s="75">
        <f t="shared" si="437"/>
        <v>83.060035255420857</v>
      </c>
      <c r="DY749" s="51">
        <f t="shared" si="438"/>
        <v>0</v>
      </c>
      <c r="DZ749" s="75">
        <f t="shared" si="439"/>
        <v>0</v>
      </c>
      <c r="EA749" s="51" t="e">
        <f t="shared" si="440"/>
        <v>#DIV/0!</v>
      </c>
      <c r="EB749" s="75">
        <f t="shared" si="441"/>
        <v>10.589958207555068</v>
      </c>
      <c r="EC749" s="51">
        <f t="shared" si="442"/>
        <v>0</v>
      </c>
      <c r="ED749" s="75">
        <f t="shared" si="443"/>
        <v>0</v>
      </c>
      <c r="EE749" s="51" t="e">
        <f t="shared" si="444"/>
        <v>#DIV/0!</v>
      </c>
      <c r="EF749" s="75">
        <f t="shared" si="445"/>
        <v>0</v>
      </c>
      <c r="EG749" s="51" t="e">
        <f t="shared" si="446"/>
        <v>#DIV/0!</v>
      </c>
      <c r="EH749" s="75">
        <f t="shared" si="447"/>
        <v>0</v>
      </c>
      <c r="EI749" s="51" t="e">
        <f t="shared" si="448"/>
        <v>#DIV/0!</v>
      </c>
      <c r="EJ749" s="75">
        <f t="shared" si="449"/>
        <v>0</v>
      </c>
      <c r="EK749" s="51" t="e">
        <f t="shared" si="450"/>
        <v>#DIV/0!</v>
      </c>
      <c r="EL749" s="75">
        <f t="shared" si="451"/>
        <v>5.4600062038292769</v>
      </c>
      <c r="EM749" s="51">
        <f t="shared" si="452"/>
        <v>0</v>
      </c>
      <c r="EN749" s="75">
        <f t="shared" si="453"/>
        <v>0.89000033319480021</v>
      </c>
      <c r="EO749" s="51">
        <f t="shared" si="454"/>
        <v>0</v>
      </c>
      <c r="EP749" s="75">
        <f t="shared" si="455"/>
        <v>0</v>
      </c>
      <c r="EQ749" s="51" t="e">
        <f t="shared" si="456"/>
        <v>#DIV/0!</v>
      </c>
      <c r="ER749" s="51">
        <f t="shared" si="457"/>
        <v>100</v>
      </c>
      <c r="ES749" s="51">
        <f t="shared" si="458"/>
        <v>0</v>
      </c>
    </row>
    <row r="750" spans="1:149" x14ac:dyDescent="0.45">
      <c r="A750" s="78" t="s">
        <v>1447</v>
      </c>
      <c r="B750" s="174" t="s">
        <v>933</v>
      </c>
      <c r="C750" s="51" t="s">
        <v>3677</v>
      </c>
      <c r="D750" s="51" t="s">
        <v>3676</v>
      </c>
      <c r="E750" s="78" t="s">
        <v>637</v>
      </c>
      <c r="F750" s="78" t="s">
        <v>1737</v>
      </c>
      <c r="G750" s="72" t="s">
        <v>3367</v>
      </c>
      <c r="H750" s="78" t="s">
        <v>1101</v>
      </c>
      <c r="I750" s="78">
        <v>504</v>
      </c>
      <c r="J750" s="300">
        <v>480</v>
      </c>
      <c r="K750" s="78">
        <v>2</v>
      </c>
      <c r="L750" s="300">
        <v>800</v>
      </c>
      <c r="M750" s="72">
        <v>10</v>
      </c>
      <c r="O750" s="78"/>
      <c r="P750" s="72" t="s">
        <v>1374</v>
      </c>
      <c r="AA750" s="195"/>
      <c r="AB750" s="195"/>
      <c r="AC750" s="195"/>
      <c r="AD750" s="72"/>
      <c r="AE750" s="316">
        <v>1</v>
      </c>
      <c r="AF750" s="195"/>
      <c r="AG750" s="195">
        <v>0</v>
      </c>
      <c r="AH750" s="72"/>
      <c r="AR750" s="53">
        <v>0.86499999999999999</v>
      </c>
      <c r="AT750" s="77"/>
      <c r="AU750" s="276">
        <v>4800</v>
      </c>
      <c r="AW750" s="276">
        <v>4152</v>
      </c>
      <c r="BB750" s="80" t="s">
        <v>722</v>
      </c>
      <c r="BC750" s="270"/>
      <c r="BD750" s="72">
        <v>74.778899999999993</v>
      </c>
      <c r="BE750" s="72"/>
      <c r="BF750" s="72"/>
      <c r="BG750" s="72"/>
      <c r="BH750" s="72">
        <v>9.5341799999999992</v>
      </c>
      <c r="BI750" s="72"/>
      <c r="BJ750" s="72"/>
      <c r="BK750" s="72"/>
      <c r="BL750" s="72"/>
      <c r="BM750" s="72"/>
      <c r="BN750" s="72"/>
      <c r="BO750" s="72"/>
      <c r="BP750" s="72"/>
      <c r="BQ750" s="72"/>
      <c r="BR750" s="72"/>
      <c r="BS750" s="72"/>
      <c r="BT750" s="72"/>
      <c r="BU750" s="72"/>
      <c r="BV750" s="72"/>
      <c r="BW750" s="72"/>
      <c r="BX750" s="72"/>
      <c r="BY750" s="72"/>
      <c r="BZ750" s="72">
        <v>4.9156399999999998</v>
      </c>
      <c r="CA750" s="72"/>
      <c r="CB750" s="72">
        <v>0.80126699999999995</v>
      </c>
      <c r="CC750" s="72"/>
      <c r="CD750" s="72"/>
      <c r="CE750" s="72"/>
      <c r="CF750" s="72"/>
      <c r="CG750" s="72"/>
      <c r="CH750" s="72"/>
      <c r="CI750" s="72"/>
      <c r="CJ750" s="72"/>
      <c r="CK750" s="72"/>
      <c r="CL750" s="72"/>
      <c r="CM750" s="72"/>
      <c r="CN750" s="72"/>
      <c r="CO750" s="72"/>
      <c r="CP750" s="72"/>
      <c r="CQ750" s="72"/>
      <c r="CR750" s="72"/>
      <c r="CS750" s="72"/>
      <c r="CT750" s="72"/>
      <c r="CU750" s="72"/>
      <c r="CV750" s="72"/>
      <c r="CW750" s="72"/>
      <c r="CX750" s="72"/>
      <c r="CY750" s="72"/>
      <c r="CZ750" s="72"/>
      <c r="DA750" s="72"/>
      <c r="DB750" s="72"/>
      <c r="DC750" s="72"/>
      <c r="DD750" s="72"/>
      <c r="DE750" s="72"/>
      <c r="DF750" s="72"/>
      <c r="DG750" s="72"/>
      <c r="DH750" s="78">
        <f t="shared" si="459"/>
        <v>90.029986999999977</v>
      </c>
      <c r="DJ750" s="77">
        <f t="shared" si="436"/>
        <v>9.9700130000000229</v>
      </c>
      <c r="DK750" s="72"/>
      <c r="DL750" s="92" t="s">
        <v>3334</v>
      </c>
      <c r="DO750" s="358">
        <v>9.9700000000000006</v>
      </c>
      <c r="DP750" s="72"/>
      <c r="DQ750" s="374"/>
      <c r="DR750" s="72"/>
      <c r="DU750" s="52"/>
      <c r="DX750" s="75">
        <f t="shared" si="437"/>
        <v>83.059992000221001</v>
      </c>
      <c r="DY750" s="51">
        <f t="shared" si="438"/>
        <v>0</v>
      </c>
      <c r="DZ750" s="75">
        <f t="shared" si="439"/>
        <v>0</v>
      </c>
      <c r="EA750" s="51" t="e">
        <f t="shared" si="440"/>
        <v>#DIV/0!</v>
      </c>
      <c r="EB750" s="75">
        <f t="shared" si="441"/>
        <v>10.590004861380244</v>
      </c>
      <c r="EC750" s="51">
        <f t="shared" si="442"/>
        <v>0</v>
      </c>
      <c r="ED750" s="75">
        <f t="shared" si="443"/>
        <v>0</v>
      </c>
      <c r="EE750" s="51" t="e">
        <f t="shared" si="444"/>
        <v>#DIV/0!</v>
      </c>
      <c r="EF750" s="75">
        <f t="shared" si="445"/>
        <v>0</v>
      </c>
      <c r="EG750" s="51" t="e">
        <f t="shared" si="446"/>
        <v>#DIV/0!</v>
      </c>
      <c r="EH750" s="75">
        <f t="shared" si="447"/>
        <v>0</v>
      </c>
      <c r="EI750" s="51" t="e">
        <f t="shared" si="448"/>
        <v>#DIV/0!</v>
      </c>
      <c r="EJ750" s="75">
        <f t="shared" si="449"/>
        <v>0</v>
      </c>
      <c r="EK750" s="51" t="e">
        <f t="shared" si="450"/>
        <v>#DIV/0!</v>
      </c>
      <c r="EL750" s="75">
        <f t="shared" si="451"/>
        <v>5.4600030098860293</v>
      </c>
      <c r="EM750" s="51">
        <f t="shared" si="452"/>
        <v>0</v>
      </c>
      <c r="EN750" s="75">
        <f t="shared" si="453"/>
        <v>0.89000012851273669</v>
      </c>
      <c r="EO750" s="51">
        <f t="shared" si="454"/>
        <v>0</v>
      </c>
      <c r="EP750" s="75">
        <f t="shared" si="455"/>
        <v>0</v>
      </c>
      <c r="EQ750" s="51" t="e">
        <f t="shared" si="456"/>
        <v>#DIV/0!</v>
      </c>
      <c r="ER750" s="51">
        <f t="shared" si="457"/>
        <v>100</v>
      </c>
      <c r="ES750" s="51">
        <f t="shared" si="458"/>
        <v>0</v>
      </c>
    </row>
    <row r="751" spans="1:149" x14ac:dyDescent="0.45">
      <c r="A751" s="78" t="s">
        <v>1447</v>
      </c>
      <c r="B751" s="174" t="s">
        <v>933</v>
      </c>
      <c r="C751" s="51" t="s">
        <v>3677</v>
      </c>
      <c r="D751" s="51" t="s">
        <v>3676</v>
      </c>
      <c r="E751" s="78" t="s">
        <v>637</v>
      </c>
      <c r="F751" s="78" t="s">
        <v>1737</v>
      </c>
      <c r="G751" s="72" t="s">
        <v>3367</v>
      </c>
      <c r="H751" s="78" t="s">
        <v>1101</v>
      </c>
      <c r="I751" s="78">
        <v>240</v>
      </c>
      <c r="J751" s="300">
        <v>500</v>
      </c>
      <c r="K751" s="78">
        <v>2</v>
      </c>
      <c r="L751" s="300">
        <v>800</v>
      </c>
      <c r="M751" s="72">
        <v>10</v>
      </c>
      <c r="O751" s="78"/>
      <c r="P751" s="72" t="s">
        <v>1374</v>
      </c>
      <c r="AA751" s="195"/>
      <c r="AB751" s="195"/>
      <c r="AC751" s="195"/>
      <c r="AD751" s="72"/>
      <c r="AE751" s="316">
        <v>1</v>
      </c>
      <c r="AF751" s="195"/>
      <c r="AG751" s="195">
        <v>0</v>
      </c>
      <c r="AH751" s="72"/>
      <c r="AR751" s="53">
        <v>0.88039999999999996</v>
      </c>
      <c r="AT751" s="77"/>
      <c r="AU751" s="276">
        <v>5000</v>
      </c>
      <c r="AW751" s="276">
        <v>4402</v>
      </c>
      <c r="BB751" s="80" t="s">
        <v>722</v>
      </c>
      <c r="BC751" s="270"/>
      <c r="BD751" s="72">
        <v>74.961600000000004</v>
      </c>
      <c r="BE751" s="72"/>
      <c r="BF751" s="72"/>
      <c r="BG751" s="72"/>
      <c r="BH751" s="72">
        <v>9.55748</v>
      </c>
      <c r="BI751" s="72"/>
      <c r="BJ751" s="72"/>
      <c r="BK751" s="72"/>
      <c r="BL751" s="72"/>
      <c r="BM751" s="72"/>
      <c r="BN751" s="72"/>
      <c r="BO751" s="72"/>
      <c r="BP751" s="72"/>
      <c r="BQ751" s="72"/>
      <c r="BR751" s="72"/>
      <c r="BS751" s="72"/>
      <c r="BT751" s="72"/>
      <c r="BU751" s="72"/>
      <c r="BV751" s="72"/>
      <c r="BW751" s="72"/>
      <c r="BX751" s="72"/>
      <c r="BY751" s="72"/>
      <c r="BZ751" s="72">
        <v>4.9276499999999999</v>
      </c>
      <c r="CA751" s="72"/>
      <c r="CB751" s="72">
        <v>0.80322499999999997</v>
      </c>
      <c r="CC751" s="72"/>
      <c r="CD751" s="72"/>
      <c r="CE751" s="72"/>
      <c r="CF751" s="72"/>
      <c r="CG751" s="72"/>
      <c r="CH751" s="72"/>
      <c r="CI751" s="72"/>
      <c r="CJ751" s="72"/>
      <c r="CK751" s="72"/>
      <c r="CL751" s="72"/>
      <c r="CM751" s="72"/>
      <c r="CN751" s="72"/>
      <c r="CO751" s="72"/>
      <c r="CP751" s="72"/>
      <c r="CQ751" s="72"/>
      <c r="CR751" s="72"/>
      <c r="CS751" s="72"/>
      <c r="CT751" s="72"/>
      <c r="CU751" s="72"/>
      <c r="CV751" s="72"/>
      <c r="CW751" s="72"/>
      <c r="CX751" s="72"/>
      <c r="CY751" s="72"/>
      <c r="CZ751" s="72"/>
      <c r="DA751" s="72"/>
      <c r="DB751" s="72"/>
      <c r="DC751" s="72"/>
      <c r="DD751" s="72"/>
      <c r="DE751" s="72"/>
      <c r="DF751" s="72"/>
      <c r="DG751" s="72"/>
      <c r="DH751" s="78">
        <f t="shared" si="459"/>
        <v>90.249955</v>
      </c>
      <c r="DJ751" s="77">
        <f t="shared" si="436"/>
        <v>9.7500450000000001</v>
      </c>
      <c r="DK751" s="72"/>
      <c r="DL751" s="92" t="s">
        <v>3334</v>
      </c>
      <c r="DO751" s="358">
        <v>9.75</v>
      </c>
      <c r="DP751" s="72"/>
      <c r="DQ751" s="374"/>
      <c r="DR751" s="72"/>
      <c r="DU751" s="52"/>
      <c r="DX751" s="75">
        <f t="shared" si="437"/>
        <v>83.059986013289432</v>
      </c>
      <c r="DY751" s="51">
        <f t="shared" si="438"/>
        <v>0</v>
      </c>
      <c r="DZ751" s="75">
        <f t="shared" si="439"/>
        <v>0</v>
      </c>
      <c r="EA751" s="51" t="e">
        <f t="shared" si="440"/>
        <v>#DIV/0!</v>
      </c>
      <c r="EB751" s="75">
        <f t="shared" si="441"/>
        <v>10.590010820504011</v>
      </c>
      <c r="EC751" s="51">
        <f t="shared" si="442"/>
        <v>0</v>
      </c>
      <c r="ED751" s="75">
        <f t="shared" si="443"/>
        <v>0</v>
      </c>
      <c r="EE751" s="51" t="e">
        <f t="shared" si="444"/>
        <v>#DIV/0!</v>
      </c>
      <c r="EF751" s="75">
        <f t="shared" si="445"/>
        <v>0</v>
      </c>
      <c r="EG751" s="51" t="e">
        <f t="shared" si="446"/>
        <v>#DIV/0!</v>
      </c>
      <c r="EH751" s="75">
        <f t="shared" si="447"/>
        <v>0</v>
      </c>
      <c r="EI751" s="51" t="e">
        <f t="shared" si="448"/>
        <v>#DIV/0!</v>
      </c>
      <c r="EJ751" s="75">
        <f t="shared" si="449"/>
        <v>0</v>
      </c>
      <c r="EK751" s="51" t="e">
        <f t="shared" si="450"/>
        <v>#DIV/0!</v>
      </c>
      <c r="EL751" s="75">
        <f t="shared" si="451"/>
        <v>5.4600027224390306</v>
      </c>
      <c r="EM751" s="51">
        <f t="shared" si="452"/>
        <v>0</v>
      </c>
      <c r="EN751" s="75">
        <f t="shared" si="453"/>
        <v>0.89000044376753418</v>
      </c>
      <c r="EO751" s="51">
        <f t="shared" si="454"/>
        <v>0</v>
      </c>
      <c r="EP751" s="75">
        <f t="shared" si="455"/>
        <v>0</v>
      </c>
      <c r="EQ751" s="51" t="e">
        <f t="shared" si="456"/>
        <v>#DIV/0!</v>
      </c>
      <c r="ER751" s="51">
        <f t="shared" si="457"/>
        <v>100</v>
      </c>
      <c r="ES751" s="51">
        <f t="shared" si="458"/>
        <v>0</v>
      </c>
    </row>
    <row r="752" spans="1:149" x14ac:dyDescent="0.45">
      <c r="A752" s="78" t="s">
        <v>1447</v>
      </c>
      <c r="B752" s="174" t="s">
        <v>933</v>
      </c>
      <c r="C752" s="51" t="s">
        <v>3677</v>
      </c>
      <c r="D752" s="51" t="s">
        <v>3676</v>
      </c>
      <c r="E752" s="78" t="s">
        <v>637</v>
      </c>
      <c r="F752" s="78" t="s">
        <v>1738</v>
      </c>
      <c r="G752" s="72" t="s">
        <v>3367</v>
      </c>
      <c r="H752" s="78" t="s">
        <v>1101</v>
      </c>
      <c r="I752" s="78">
        <v>288</v>
      </c>
      <c r="J752" s="300">
        <v>50</v>
      </c>
      <c r="K752" s="78">
        <v>2</v>
      </c>
      <c r="L752" s="300">
        <v>1000</v>
      </c>
      <c r="M752" s="72">
        <v>10</v>
      </c>
      <c r="O752" s="78"/>
      <c r="P752" s="72" t="s">
        <v>1374</v>
      </c>
      <c r="AA752" s="195"/>
      <c r="AB752" s="195"/>
      <c r="AC752" s="195"/>
      <c r="AD752" s="72"/>
      <c r="AE752" s="316">
        <v>1</v>
      </c>
      <c r="AF752" s="195"/>
      <c r="AG752" s="195">
        <v>0</v>
      </c>
      <c r="AH752" s="72"/>
      <c r="AR752" s="53">
        <v>0.96430000000000005</v>
      </c>
      <c r="AT752" s="77"/>
      <c r="AU752" s="276">
        <v>500</v>
      </c>
      <c r="AW752" s="276">
        <v>482.15000000000003</v>
      </c>
      <c r="BB752" s="80" t="s">
        <v>722</v>
      </c>
      <c r="BC752" s="270"/>
      <c r="BD752" s="72">
        <v>80.401399999999995</v>
      </c>
      <c r="BE752" s="72"/>
      <c r="BF752" s="72"/>
      <c r="BG752" s="72"/>
      <c r="BH752" s="72">
        <v>10.200200000000001</v>
      </c>
      <c r="BI752" s="72"/>
      <c r="BJ752" s="72"/>
      <c r="BK752" s="72"/>
      <c r="BL752" s="72"/>
      <c r="BM752" s="72"/>
      <c r="BN752" s="72"/>
      <c r="BO752" s="72"/>
      <c r="BP752" s="72"/>
      <c r="BQ752" s="72"/>
      <c r="BR752" s="72"/>
      <c r="BS752" s="72"/>
      <c r="BT752" s="72"/>
      <c r="BU752" s="72"/>
      <c r="BV752" s="72"/>
      <c r="BW752" s="72"/>
      <c r="BX752" s="72"/>
      <c r="BY752" s="72"/>
      <c r="BZ752" s="72">
        <v>4.4314900000000002</v>
      </c>
      <c r="CA752" s="72"/>
      <c r="CB752" s="72">
        <v>2.5769000000000002</v>
      </c>
      <c r="CC752" s="72"/>
      <c r="CD752" s="72"/>
      <c r="CE752" s="72"/>
      <c r="CF752" s="72"/>
      <c r="CG752" s="72"/>
      <c r="CH752" s="72"/>
      <c r="CI752" s="72"/>
      <c r="CJ752" s="72"/>
      <c r="CK752" s="72"/>
      <c r="CL752" s="72"/>
      <c r="CM752" s="72"/>
      <c r="CN752" s="72"/>
      <c r="CO752" s="72"/>
      <c r="CP752" s="72"/>
      <c r="CQ752" s="72"/>
      <c r="CR752" s="72"/>
      <c r="CS752" s="72"/>
      <c r="CT752" s="72"/>
      <c r="CU752" s="72"/>
      <c r="CV752" s="72"/>
      <c r="CW752" s="72"/>
      <c r="CX752" s="72"/>
      <c r="CY752" s="72"/>
      <c r="CZ752" s="72"/>
      <c r="DA752" s="72"/>
      <c r="DB752" s="72"/>
      <c r="DC752" s="72"/>
      <c r="DD752" s="72"/>
      <c r="DE752" s="72"/>
      <c r="DF752" s="72"/>
      <c r="DG752" s="72"/>
      <c r="DH752" s="78">
        <f t="shared" si="459"/>
        <v>97.609989999999982</v>
      </c>
      <c r="DJ752" s="77">
        <f t="shared" si="436"/>
        <v>2.390010000000018</v>
      </c>
      <c r="DK752" s="72"/>
      <c r="DL752" s="92" t="s">
        <v>3334</v>
      </c>
      <c r="DO752" s="358">
        <v>2.39</v>
      </c>
      <c r="DP752" s="72"/>
      <c r="DQ752" s="374"/>
      <c r="DR752" s="72"/>
      <c r="DU752" s="52"/>
      <c r="DX752" s="75">
        <f t="shared" si="437"/>
        <v>82.37005249155338</v>
      </c>
      <c r="DY752" s="51">
        <f t="shared" si="438"/>
        <v>0</v>
      </c>
      <c r="DZ752" s="75">
        <f t="shared" si="439"/>
        <v>0</v>
      </c>
      <c r="EA752" s="51" t="e">
        <f t="shared" si="440"/>
        <v>#DIV/0!</v>
      </c>
      <c r="EB752" s="75">
        <f t="shared" si="441"/>
        <v>10.449954968748591</v>
      </c>
      <c r="EC752" s="51">
        <f t="shared" si="442"/>
        <v>0</v>
      </c>
      <c r="ED752" s="75">
        <f t="shared" si="443"/>
        <v>0</v>
      </c>
      <c r="EE752" s="51" t="e">
        <f t="shared" si="444"/>
        <v>#DIV/0!</v>
      </c>
      <c r="EF752" s="75">
        <f t="shared" si="445"/>
        <v>0</v>
      </c>
      <c r="EG752" s="51" t="e">
        <f t="shared" si="446"/>
        <v>#DIV/0!</v>
      </c>
      <c r="EH752" s="75">
        <f t="shared" si="447"/>
        <v>0</v>
      </c>
      <c r="EI752" s="51" t="e">
        <f t="shared" si="448"/>
        <v>#DIV/0!</v>
      </c>
      <c r="EJ752" s="75">
        <f t="shared" si="449"/>
        <v>0</v>
      </c>
      <c r="EK752" s="51" t="e">
        <f t="shared" si="450"/>
        <v>#DIV/0!</v>
      </c>
      <c r="EL752" s="75">
        <f t="shared" si="451"/>
        <v>4.5399963671751236</v>
      </c>
      <c r="EM752" s="51">
        <f t="shared" si="452"/>
        <v>0</v>
      </c>
      <c r="EN752" s="75">
        <f t="shared" si="453"/>
        <v>2.639996172522916</v>
      </c>
      <c r="EO752" s="51">
        <f t="shared" si="454"/>
        <v>0</v>
      </c>
      <c r="EP752" s="75">
        <f t="shared" si="455"/>
        <v>0</v>
      </c>
      <c r="EQ752" s="51" t="e">
        <f t="shared" si="456"/>
        <v>#DIV/0!</v>
      </c>
      <c r="ER752" s="51">
        <f t="shared" si="457"/>
        <v>100</v>
      </c>
      <c r="ES752" s="51">
        <f t="shared" si="458"/>
        <v>0</v>
      </c>
    </row>
    <row r="753" spans="1:149" x14ac:dyDescent="0.45">
      <c r="A753" s="78" t="s">
        <v>1447</v>
      </c>
      <c r="B753" s="174" t="s">
        <v>933</v>
      </c>
      <c r="C753" s="51" t="s">
        <v>3677</v>
      </c>
      <c r="D753" s="51" t="s">
        <v>3676</v>
      </c>
      <c r="E753" s="78" t="s">
        <v>637</v>
      </c>
      <c r="F753" s="78" t="s">
        <v>1738</v>
      </c>
      <c r="G753" s="72" t="s">
        <v>3367</v>
      </c>
      <c r="H753" s="78" t="s">
        <v>1101</v>
      </c>
      <c r="I753" s="78">
        <v>360</v>
      </c>
      <c r="J753" s="300">
        <v>480</v>
      </c>
      <c r="K753" s="78">
        <v>2</v>
      </c>
      <c r="L753" s="300">
        <v>800</v>
      </c>
      <c r="M753" s="72">
        <v>10</v>
      </c>
      <c r="O753" s="78"/>
      <c r="P753" s="72" t="s">
        <v>1374</v>
      </c>
      <c r="AA753" s="195"/>
      <c r="AB753" s="195"/>
      <c r="AC753" s="195"/>
      <c r="AD753" s="72"/>
      <c r="AE753" s="316">
        <v>1</v>
      </c>
      <c r="AF753" s="195"/>
      <c r="AG753" s="195">
        <v>0</v>
      </c>
      <c r="AH753" s="72"/>
      <c r="AR753" s="53">
        <v>0.86499999999999999</v>
      </c>
      <c r="AT753" s="77"/>
      <c r="AU753" s="276">
        <v>4800</v>
      </c>
      <c r="AW753" s="276">
        <v>4152</v>
      </c>
      <c r="BB753" s="80" t="s">
        <v>722</v>
      </c>
      <c r="BC753" s="270"/>
      <c r="BD753" s="72">
        <v>74.462500000000006</v>
      </c>
      <c r="BE753" s="72"/>
      <c r="BF753" s="72"/>
      <c r="BG753" s="72"/>
      <c r="BH753" s="72">
        <v>9.4467999999999996</v>
      </c>
      <c r="BI753" s="72"/>
      <c r="BJ753" s="72"/>
      <c r="BK753" s="72"/>
      <c r="BL753" s="72"/>
      <c r="BM753" s="72"/>
      <c r="BN753" s="72"/>
      <c r="BO753" s="72"/>
      <c r="BP753" s="72"/>
      <c r="BQ753" s="72"/>
      <c r="BR753" s="72"/>
      <c r="BS753" s="72"/>
      <c r="BT753" s="72"/>
      <c r="BU753" s="72"/>
      <c r="BV753" s="72"/>
      <c r="BW753" s="72"/>
      <c r="BX753" s="72"/>
      <c r="BY753" s="72"/>
      <c r="BZ753" s="72">
        <v>4.1041600000000003</v>
      </c>
      <c r="CA753" s="72"/>
      <c r="CB753" s="72">
        <v>2.3865599999999998</v>
      </c>
      <c r="CC753" s="72"/>
      <c r="CD753" s="72"/>
      <c r="CE753" s="72"/>
      <c r="CF753" s="72"/>
      <c r="CG753" s="72"/>
      <c r="CH753" s="72"/>
      <c r="CI753" s="72"/>
      <c r="CJ753" s="72"/>
      <c r="CK753" s="72"/>
      <c r="CL753" s="72"/>
      <c r="CM753" s="72"/>
      <c r="CN753" s="72"/>
      <c r="CO753" s="72"/>
      <c r="CP753" s="72"/>
      <c r="CQ753" s="72"/>
      <c r="CR753" s="72"/>
      <c r="CS753" s="72"/>
      <c r="CT753" s="72"/>
      <c r="CU753" s="72"/>
      <c r="CV753" s="72"/>
      <c r="CW753" s="72"/>
      <c r="CX753" s="72"/>
      <c r="CY753" s="72"/>
      <c r="CZ753" s="72"/>
      <c r="DA753" s="72"/>
      <c r="DB753" s="72"/>
      <c r="DC753" s="72"/>
      <c r="DD753" s="72"/>
      <c r="DE753" s="72"/>
      <c r="DF753" s="72"/>
      <c r="DG753" s="72"/>
      <c r="DH753" s="78">
        <f t="shared" si="459"/>
        <v>90.400020000000012</v>
      </c>
      <c r="DJ753" s="77">
        <f t="shared" si="436"/>
        <v>9.599979999999988</v>
      </c>
      <c r="DK753" s="72"/>
      <c r="DL753" s="92" t="s">
        <v>3334</v>
      </c>
      <c r="DO753" s="358">
        <v>9.6</v>
      </c>
      <c r="DP753" s="72"/>
      <c r="DQ753" s="374"/>
      <c r="DR753" s="72"/>
      <c r="DU753" s="52"/>
      <c r="DX753" s="75">
        <f t="shared" si="437"/>
        <v>82.370003900441617</v>
      </c>
      <c r="DY753" s="51">
        <f t="shared" si="438"/>
        <v>0</v>
      </c>
      <c r="DZ753" s="75">
        <f t="shared" si="439"/>
        <v>0</v>
      </c>
      <c r="EA753" s="51" t="e">
        <f t="shared" si="440"/>
        <v>#DIV/0!</v>
      </c>
      <c r="EB753" s="75">
        <f t="shared" si="441"/>
        <v>10.449997688053607</v>
      </c>
      <c r="EC753" s="51">
        <f t="shared" si="442"/>
        <v>0</v>
      </c>
      <c r="ED753" s="75">
        <f t="shared" si="443"/>
        <v>0</v>
      </c>
      <c r="EE753" s="51" t="e">
        <f t="shared" si="444"/>
        <v>#DIV/0!</v>
      </c>
      <c r="EF753" s="75">
        <f t="shared" si="445"/>
        <v>0</v>
      </c>
      <c r="EG753" s="51" t="e">
        <f t="shared" si="446"/>
        <v>#DIV/0!</v>
      </c>
      <c r="EH753" s="75">
        <f t="shared" si="447"/>
        <v>0</v>
      </c>
      <c r="EI753" s="51" t="e">
        <f t="shared" si="448"/>
        <v>#DIV/0!</v>
      </c>
      <c r="EJ753" s="75">
        <f t="shared" si="449"/>
        <v>0</v>
      </c>
      <c r="EK753" s="51" t="e">
        <f t="shared" si="450"/>
        <v>#DIV/0!</v>
      </c>
      <c r="EL753" s="75">
        <f t="shared" si="451"/>
        <v>4.5399989955754432</v>
      </c>
      <c r="EM753" s="51">
        <f t="shared" si="452"/>
        <v>0</v>
      </c>
      <c r="EN753" s="75">
        <f t="shared" si="453"/>
        <v>2.6399994159293323</v>
      </c>
      <c r="EO753" s="51">
        <f t="shared" si="454"/>
        <v>0</v>
      </c>
      <c r="EP753" s="75">
        <f t="shared" si="455"/>
        <v>0</v>
      </c>
      <c r="EQ753" s="51" t="e">
        <f t="shared" si="456"/>
        <v>#DIV/0!</v>
      </c>
      <c r="ER753" s="51">
        <f t="shared" si="457"/>
        <v>100</v>
      </c>
      <c r="ES753" s="51">
        <f t="shared" si="458"/>
        <v>0</v>
      </c>
    </row>
    <row r="754" spans="1:149" x14ac:dyDescent="0.45">
      <c r="A754" s="78" t="s">
        <v>1447</v>
      </c>
      <c r="B754" s="174" t="s">
        <v>933</v>
      </c>
      <c r="C754" s="51" t="s">
        <v>3677</v>
      </c>
      <c r="D754" s="51" t="s">
        <v>3676</v>
      </c>
      <c r="E754" s="78" t="s">
        <v>637</v>
      </c>
      <c r="F754" s="78" t="s">
        <v>1739</v>
      </c>
      <c r="G754" s="72" t="s">
        <v>3367</v>
      </c>
      <c r="H754" s="78" t="s">
        <v>1101</v>
      </c>
      <c r="I754" s="78">
        <v>288</v>
      </c>
      <c r="J754" s="300">
        <v>50</v>
      </c>
      <c r="K754" s="78">
        <v>2</v>
      </c>
      <c r="L754" s="300">
        <v>1000</v>
      </c>
      <c r="M754" s="72">
        <v>10</v>
      </c>
      <c r="O754" s="78"/>
      <c r="P754" s="72" t="s">
        <v>1374</v>
      </c>
      <c r="AA754" s="195"/>
      <c r="AB754" s="195"/>
      <c r="AC754" s="195"/>
      <c r="AD754" s="72"/>
      <c r="AE754" s="316">
        <v>1</v>
      </c>
      <c r="AF754" s="195"/>
      <c r="AG754" s="195">
        <v>0</v>
      </c>
      <c r="AH754" s="72"/>
      <c r="AR754" s="53">
        <v>0.96430000000000005</v>
      </c>
      <c r="AT754" s="77"/>
      <c r="AU754" s="276">
        <v>500</v>
      </c>
      <c r="AW754" s="276">
        <v>482.15000000000003</v>
      </c>
      <c r="BB754" s="80" t="s">
        <v>722</v>
      </c>
      <c r="BC754" s="270"/>
      <c r="BD754" s="72">
        <v>80.221699999999998</v>
      </c>
      <c r="BE754" s="72"/>
      <c r="BF754" s="72"/>
      <c r="BG754" s="72"/>
      <c r="BH754" s="72">
        <v>10.0106</v>
      </c>
      <c r="BI754" s="72"/>
      <c r="BJ754" s="72"/>
      <c r="BK754" s="72"/>
      <c r="BL754" s="72"/>
      <c r="BM754" s="72"/>
      <c r="BN754" s="72"/>
      <c r="BO754" s="72"/>
      <c r="BP754" s="72"/>
      <c r="BQ754" s="72"/>
      <c r="BR754" s="72"/>
      <c r="BS754" s="72"/>
      <c r="BT754" s="72"/>
      <c r="BU754" s="72"/>
      <c r="BV754" s="72"/>
      <c r="BW754" s="72"/>
      <c r="BX754" s="72"/>
      <c r="BY754" s="72"/>
      <c r="BZ754" s="72">
        <v>3.40204</v>
      </c>
      <c r="CA754" s="72"/>
      <c r="CB754" s="72">
        <v>4.1156899999999998</v>
      </c>
      <c r="CC754" s="72"/>
      <c r="CD754" s="72"/>
      <c r="CE754" s="72"/>
      <c r="CF754" s="72"/>
      <c r="CG754" s="72"/>
      <c r="CH754" s="72"/>
      <c r="CI754" s="72"/>
      <c r="CJ754" s="72"/>
      <c r="CK754" s="72"/>
      <c r="CL754" s="72"/>
      <c r="CM754" s="72"/>
      <c r="CN754" s="72"/>
      <c r="CO754" s="72"/>
      <c r="CP754" s="72"/>
      <c r="CQ754" s="72"/>
      <c r="CR754" s="72"/>
      <c r="CS754" s="72"/>
      <c r="CT754" s="72"/>
      <c r="CU754" s="72"/>
      <c r="CV754" s="72"/>
      <c r="CW754" s="72"/>
      <c r="CX754" s="72"/>
      <c r="CY754" s="72"/>
      <c r="CZ754" s="72"/>
      <c r="DA754" s="72"/>
      <c r="DB754" s="72"/>
      <c r="DC754" s="72"/>
      <c r="DD754" s="72"/>
      <c r="DE754" s="72"/>
      <c r="DF754" s="72"/>
      <c r="DG754" s="72"/>
      <c r="DH754" s="78">
        <f t="shared" si="459"/>
        <v>97.750029999999995</v>
      </c>
      <c r="DJ754" s="77">
        <f t="shared" si="436"/>
        <v>2.2499700000000047</v>
      </c>
      <c r="DK754" s="72"/>
      <c r="DL754" s="92" t="s">
        <v>3334</v>
      </c>
      <c r="DO754" s="358">
        <v>2.25</v>
      </c>
      <c r="DP754" s="72"/>
      <c r="DQ754" s="374"/>
      <c r="DR754" s="72"/>
      <c r="DU754" s="52"/>
      <c r="DX754" s="75">
        <f t="shared" si="437"/>
        <v>82.068210106943198</v>
      </c>
      <c r="DY754" s="51">
        <f t="shared" si="438"/>
        <v>0</v>
      </c>
      <c r="DZ754" s="75">
        <f t="shared" si="439"/>
        <v>0</v>
      </c>
      <c r="EA754" s="51" t="e">
        <f t="shared" si="440"/>
        <v>#DIV/0!</v>
      </c>
      <c r="EB754" s="75">
        <f t="shared" si="441"/>
        <v>10.241019874878811</v>
      </c>
      <c r="EC754" s="51">
        <f t="shared" si="442"/>
        <v>0</v>
      </c>
      <c r="ED754" s="75">
        <f t="shared" si="443"/>
        <v>0</v>
      </c>
      <c r="EE754" s="51" t="e">
        <f t="shared" si="444"/>
        <v>#DIV/0!</v>
      </c>
      <c r="EF754" s="75">
        <f t="shared" si="445"/>
        <v>0</v>
      </c>
      <c r="EG754" s="51" t="e">
        <f t="shared" si="446"/>
        <v>#DIV/0!</v>
      </c>
      <c r="EH754" s="75">
        <f t="shared" si="447"/>
        <v>0</v>
      </c>
      <c r="EI754" s="51" t="e">
        <f t="shared" si="448"/>
        <v>#DIV/0!</v>
      </c>
      <c r="EJ754" s="75">
        <f t="shared" si="449"/>
        <v>0</v>
      </c>
      <c r="EK754" s="51" t="e">
        <f t="shared" si="450"/>
        <v>#DIV/0!</v>
      </c>
      <c r="EL754" s="75">
        <f t="shared" si="451"/>
        <v>3.4803467579498442</v>
      </c>
      <c r="EM754" s="51">
        <f t="shared" si="452"/>
        <v>0</v>
      </c>
      <c r="EN754" s="75">
        <f t="shared" si="453"/>
        <v>4.2104232602281559</v>
      </c>
      <c r="EO754" s="51">
        <f t="shared" si="454"/>
        <v>0</v>
      </c>
      <c r="EP754" s="75">
        <f t="shared" si="455"/>
        <v>0</v>
      </c>
      <c r="EQ754" s="51" t="e">
        <f t="shared" si="456"/>
        <v>#DIV/0!</v>
      </c>
      <c r="ER754" s="51">
        <f t="shared" si="457"/>
        <v>100</v>
      </c>
      <c r="ES754" s="51">
        <f t="shared" si="458"/>
        <v>0</v>
      </c>
    </row>
    <row r="755" spans="1:149" x14ac:dyDescent="0.45">
      <c r="A755" s="78" t="s">
        <v>1447</v>
      </c>
      <c r="B755" s="174" t="s">
        <v>933</v>
      </c>
      <c r="C755" s="51" t="s">
        <v>3677</v>
      </c>
      <c r="D755" s="51" t="s">
        <v>3676</v>
      </c>
      <c r="E755" s="78" t="s">
        <v>637</v>
      </c>
      <c r="F755" s="78" t="s">
        <v>1739</v>
      </c>
      <c r="G755" s="72" t="s">
        <v>3367</v>
      </c>
      <c r="H755" s="78" t="s">
        <v>1101</v>
      </c>
      <c r="I755" s="78">
        <v>360</v>
      </c>
      <c r="J755" s="300">
        <v>480</v>
      </c>
      <c r="K755" s="78">
        <v>2</v>
      </c>
      <c r="L755" s="300">
        <v>800</v>
      </c>
      <c r="M755" s="72">
        <v>10</v>
      </c>
      <c r="O755" s="78"/>
      <c r="P755" s="72" t="s">
        <v>1374</v>
      </c>
      <c r="AA755" s="195"/>
      <c r="AB755" s="195"/>
      <c r="AC755" s="195"/>
      <c r="AD755" s="72"/>
      <c r="AE755" s="316">
        <v>1</v>
      </c>
      <c r="AF755" s="195"/>
      <c r="AG755" s="195">
        <v>0</v>
      </c>
      <c r="AH755" s="72"/>
      <c r="AR755" s="53">
        <v>0.86499999999999999</v>
      </c>
      <c r="AT755" s="77"/>
      <c r="AU755" s="276">
        <v>4800</v>
      </c>
      <c r="AW755" s="276">
        <v>4152</v>
      </c>
      <c r="BB755" s="80" t="s">
        <v>722</v>
      </c>
      <c r="BC755" s="270"/>
      <c r="BD755" s="72">
        <v>74.427700000000002</v>
      </c>
      <c r="BE755" s="72"/>
      <c r="BF755" s="72"/>
      <c r="BG755" s="72"/>
      <c r="BH755" s="72">
        <v>9.2875800000000002</v>
      </c>
      <c r="BI755" s="72"/>
      <c r="BJ755" s="72"/>
      <c r="BK755" s="72"/>
      <c r="BL755" s="72"/>
      <c r="BM755" s="72"/>
      <c r="BN755" s="72"/>
      <c r="BO755" s="72"/>
      <c r="BP755" s="72"/>
      <c r="BQ755" s="72"/>
      <c r="BR755" s="72"/>
      <c r="BS755" s="72"/>
      <c r="BT755" s="72"/>
      <c r="BU755" s="72"/>
      <c r="BV755" s="72"/>
      <c r="BW755" s="72"/>
      <c r="BX755" s="72"/>
      <c r="BY755" s="72"/>
      <c r="BZ755" s="72">
        <v>3.1563300000000001</v>
      </c>
      <c r="CA755" s="72"/>
      <c r="CB755" s="72">
        <v>3.8184300000000002</v>
      </c>
      <c r="CC755" s="72"/>
      <c r="CD755" s="72"/>
      <c r="CE755" s="72"/>
      <c r="CF755" s="72"/>
      <c r="CG755" s="72"/>
      <c r="CH755" s="72"/>
      <c r="CI755" s="72"/>
      <c r="CJ755" s="72"/>
      <c r="CK755" s="72"/>
      <c r="CL755" s="72"/>
      <c r="CM755" s="72"/>
      <c r="CN755" s="72"/>
      <c r="CO755" s="72"/>
      <c r="CP755" s="72"/>
      <c r="CQ755" s="72"/>
      <c r="CR755" s="72"/>
      <c r="CS755" s="72"/>
      <c r="CT755" s="72"/>
      <c r="CU755" s="72"/>
      <c r="CV755" s="72"/>
      <c r="CW755" s="72"/>
      <c r="CX755" s="72"/>
      <c r="CY755" s="72"/>
      <c r="CZ755" s="72"/>
      <c r="DA755" s="72"/>
      <c r="DB755" s="72"/>
      <c r="DC755" s="72"/>
      <c r="DD755" s="72"/>
      <c r="DE755" s="72"/>
      <c r="DF755" s="72"/>
      <c r="DG755" s="72"/>
      <c r="DH755" s="78">
        <f t="shared" si="459"/>
        <v>90.69004000000001</v>
      </c>
      <c r="DJ755" s="77">
        <f t="shared" si="436"/>
        <v>9.3099599999999896</v>
      </c>
      <c r="DK755" s="72"/>
      <c r="DL755" s="92" t="s">
        <v>3334</v>
      </c>
      <c r="DO755" s="358">
        <v>9.31</v>
      </c>
      <c r="DP755" s="72"/>
      <c r="DQ755" s="374"/>
      <c r="DR755" s="72"/>
      <c r="DU755" s="52"/>
      <c r="DX755" s="75">
        <f t="shared" si="437"/>
        <v>82.06821829607749</v>
      </c>
      <c r="DY755" s="51">
        <f t="shared" si="438"/>
        <v>0</v>
      </c>
      <c r="DZ755" s="75">
        <f t="shared" si="439"/>
        <v>0</v>
      </c>
      <c r="EA755" s="51" t="e">
        <f t="shared" si="440"/>
        <v>#DIV/0!</v>
      </c>
      <c r="EB755" s="75">
        <f t="shared" si="441"/>
        <v>10.241014338509498</v>
      </c>
      <c r="EC755" s="51">
        <f t="shared" si="442"/>
        <v>0</v>
      </c>
      <c r="ED755" s="75">
        <f t="shared" si="443"/>
        <v>0</v>
      </c>
      <c r="EE755" s="51" t="e">
        <f t="shared" si="444"/>
        <v>#DIV/0!</v>
      </c>
      <c r="EF755" s="75">
        <f t="shared" si="445"/>
        <v>0</v>
      </c>
      <c r="EG755" s="51" t="e">
        <f t="shared" si="446"/>
        <v>#DIV/0!</v>
      </c>
      <c r="EH755" s="75">
        <f t="shared" si="447"/>
        <v>0</v>
      </c>
      <c r="EI755" s="51" t="e">
        <f t="shared" si="448"/>
        <v>#DIV/0!</v>
      </c>
      <c r="EJ755" s="75">
        <f t="shared" si="449"/>
        <v>0</v>
      </c>
      <c r="EK755" s="51" t="e">
        <f t="shared" si="450"/>
        <v>#DIV/0!</v>
      </c>
      <c r="EL755" s="75">
        <f t="shared" si="451"/>
        <v>3.4803491100014945</v>
      </c>
      <c r="EM755" s="51">
        <f t="shared" si="452"/>
        <v>0</v>
      </c>
      <c r="EN755" s="75">
        <f t="shared" si="453"/>
        <v>4.2104182554115095</v>
      </c>
      <c r="EO755" s="51">
        <f t="shared" si="454"/>
        <v>0</v>
      </c>
      <c r="EP755" s="75">
        <f t="shared" si="455"/>
        <v>0</v>
      </c>
      <c r="EQ755" s="51" t="e">
        <f t="shared" si="456"/>
        <v>#DIV/0!</v>
      </c>
      <c r="ER755" s="51">
        <f t="shared" si="457"/>
        <v>100</v>
      </c>
      <c r="ES755" s="51">
        <f t="shared" si="458"/>
        <v>0</v>
      </c>
    </row>
    <row r="756" spans="1:149" x14ac:dyDescent="0.45">
      <c r="A756" s="78" t="s">
        <v>1447</v>
      </c>
      <c r="B756" s="174" t="s">
        <v>933</v>
      </c>
      <c r="C756" s="51" t="s">
        <v>3677</v>
      </c>
      <c r="D756" s="51" t="s">
        <v>3676</v>
      </c>
      <c r="E756" s="78" t="s">
        <v>637</v>
      </c>
      <c r="F756" s="78" t="s">
        <v>1740</v>
      </c>
      <c r="G756" s="72" t="s">
        <v>3367</v>
      </c>
      <c r="H756" s="78" t="s">
        <v>1101</v>
      </c>
      <c r="I756" s="78">
        <v>288</v>
      </c>
      <c r="J756" s="300">
        <v>50</v>
      </c>
      <c r="K756" s="78">
        <v>2</v>
      </c>
      <c r="L756" s="300">
        <v>1000</v>
      </c>
      <c r="M756" s="72">
        <v>10</v>
      </c>
      <c r="O756" s="78"/>
      <c r="P756" s="72" t="s">
        <v>1374</v>
      </c>
      <c r="AA756" s="195"/>
      <c r="AB756" s="195"/>
      <c r="AC756" s="195"/>
      <c r="AD756" s="72"/>
      <c r="AE756" s="316">
        <v>1</v>
      </c>
      <c r="AF756" s="195"/>
      <c r="AG756" s="195">
        <v>0</v>
      </c>
      <c r="AH756" s="72"/>
      <c r="AR756" s="53">
        <v>0.96430000000000005</v>
      </c>
      <c r="AT756" s="77"/>
      <c r="AU756" s="276">
        <v>500</v>
      </c>
      <c r="AW756" s="276">
        <v>482.15000000000003</v>
      </c>
      <c r="BB756" s="80" t="s">
        <v>722</v>
      </c>
      <c r="BC756" s="270"/>
      <c r="BD756" s="72">
        <v>79.884699999999995</v>
      </c>
      <c r="BE756" s="72"/>
      <c r="BF756" s="72"/>
      <c r="BG756" s="72"/>
      <c r="BH756" s="72">
        <v>9.8730600000000006</v>
      </c>
      <c r="BI756" s="72"/>
      <c r="BJ756" s="72"/>
      <c r="BK756" s="72"/>
      <c r="BL756" s="72"/>
      <c r="BM756" s="72"/>
      <c r="BN756" s="72"/>
      <c r="BO756" s="72"/>
      <c r="BP756" s="72"/>
      <c r="BQ756" s="72"/>
      <c r="BR756" s="72"/>
      <c r="BS756" s="72"/>
      <c r="BT756" s="72"/>
      <c r="BU756" s="72"/>
      <c r="BV756" s="72"/>
      <c r="BW756" s="72"/>
      <c r="BX756" s="72"/>
      <c r="BY756" s="72"/>
      <c r="BZ756" s="72">
        <v>2.3190499999999998</v>
      </c>
      <c r="CA756" s="72"/>
      <c r="CB756" s="72">
        <v>5.7731500000000002</v>
      </c>
      <c r="CC756" s="72"/>
      <c r="CD756" s="72"/>
      <c r="CE756" s="72"/>
      <c r="CF756" s="72"/>
      <c r="CG756" s="72"/>
      <c r="CH756" s="72"/>
      <c r="CI756" s="72"/>
      <c r="CJ756" s="72"/>
      <c r="CK756" s="72"/>
      <c r="CL756" s="72"/>
      <c r="CM756" s="72"/>
      <c r="CN756" s="72"/>
      <c r="CO756" s="72"/>
      <c r="CP756" s="72"/>
      <c r="CQ756" s="72"/>
      <c r="CR756" s="72"/>
      <c r="CS756" s="72"/>
      <c r="CT756" s="72"/>
      <c r="CU756" s="72"/>
      <c r="CV756" s="72"/>
      <c r="CW756" s="72"/>
      <c r="CX756" s="72"/>
      <c r="CY756" s="72"/>
      <c r="CZ756" s="72"/>
      <c r="DA756" s="72"/>
      <c r="DB756" s="72"/>
      <c r="DC756" s="72"/>
      <c r="DD756" s="72"/>
      <c r="DE756" s="72"/>
      <c r="DF756" s="72"/>
      <c r="DG756" s="72"/>
      <c r="DH756" s="78">
        <f t="shared" si="459"/>
        <v>97.849959999999996</v>
      </c>
      <c r="DJ756" s="77">
        <f t="shared" si="436"/>
        <v>2.1500400000000042</v>
      </c>
      <c r="DK756" s="72"/>
      <c r="DL756" s="92" t="s">
        <v>3334</v>
      </c>
      <c r="DO756" s="358">
        <v>2.15</v>
      </c>
      <c r="DP756" s="72"/>
      <c r="DQ756" s="374"/>
      <c r="DR756" s="72"/>
      <c r="DU756" s="52"/>
      <c r="DX756" s="75">
        <f t="shared" si="437"/>
        <v>81.639992494631571</v>
      </c>
      <c r="DY756" s="51">
        <f t="shared" si="438"/>
        <v>0</v>
      </c>
      <c r="DZ756" s="75">
        <f t="shared" si="439"/>
        <v>0</v>
      </c>
      <c r="EA756" s="51" t="e">
        <f t="shared" si="440"/>
        <v>#DIV/0!</v>
      </c>
      <c r="EB756" s="75">
        <f t="shared" si="441"/>
        <v>10.089999014818197</v>
      </c>
      <c r="EC756" s="51">
        <f t="shared" si="442"/>
        <v>0</v>
      </c>
      <c r="ED756" s="75">
        <f t="shared" si="443"/>
        <v>0</v>
      </c>
      <c r="EE756" s="51" t="e">
        <f t="shared" si="444"/>
        <v>#DIV/0!</v>
      </c>
      <c r="EF756" s="75">
        <f t="shared" si="445"/>
        <v>0</v>
      </c>
      <c r="EG756" s="51" t="e">
        <f t="shared" si="446"/>
        <v>#DIV/0!</v>
      </c>
      <c r="EH756" s="75">
        <f t="shared" si="447"/>
        <v>0</v>
      </c>
      <c r="EI756" s="51" t="e">
        <f t="shared" si="448"/>
        <v>#DIV/0!</v>
      </c>
      <c r="EJ756" s="75">
        <f t="shared" si="449"/>
        <v>0</v>
      </c>
      <c r="EK756" s="51" t="e">
        <f t="shared" si="450"/>
        <v>#DIV/0!</v>
      </c>
      <c r="EL756" s="75">
        <f t="shared" si="451"/>
        <v>2.3700060786943604</v>
      </c>
      <c r="EM756" s="51">
        <f t="shared" si="452"/>
        <v>0</v>
      </c>
      <c r="EN756" s="75">
        <f t="shared" si="453"/>
        <v>5.9000024118558665</v>
      </c>
      <c r="EO756" s="51">
        <f t="shared" si="454"/>
        <v>0</v>
      </c>
      <c r="EP756" s="75">
        <f t="shared" si="455"/>
        <v>0</v>
      </c>
      <c r="EQ756" s="51" t="e">
        <f t="shared" si="456"/>
        <v>#DIV/0!</v>
      </c>
      <c r="ER756" s="51">
        <f t="shared" si="457"/>
        <v>100</v>
      </c>
      <c r="ES756" s="51">
        <f t="shared" si="458"/>
        <v>0</v>
      </c>
    </row>
    <row r="757" spans="1:149" x14ac:dyDescent="0.45">
      <c r="A757" s="78" t="s">
        <v>1447</v>
      </c>
      <c r="B757" s="174" t="s">
        <v>933</v>
      </c>
      <c r="C757" s="51" t="s">
        <v>3677</v>
      </c>
      <c r="D757" s="51" t="s">
        <v>3676</v>
      </c>
      <c r="E757" s="78" t="s">
        <v>637</v>
      </c>
      <c r="F757" s="78" t="s">
        <v>1740</v>
      </c>
      <c r="G757" s="72" t="s">
        <v>3367</v>
      </c>
      <c r="H757" s="78" t="s">
        <v>1101</v>
      </c>
      <c r="I757" s="78">
        <v>408</v>
      </c>
      <c r="J757" s="300">
        <v>52</v>
      </c>
      <c r="K757" s="78">
        <v>2</v>
      </c>
      <c r="L757" s="300">
        <v>1000</v>
      </c>
      <c r="M757" s="72">
        <v>10</v>
      </c>
      <c r="O757" s="78"/>
      <c r="P757" s="72" t="s">
        <v>1374</v>
      </c>
      <c r="AA757" s="195"/>
      <c r="AB757" s="195"/>
      <c r="AC757" s="195"/>
      <c r="AD757" s="72"/>
      <c r="AE757" s="316">
        <v>1</v>
      </c>
      <c r="AF757" s="195"/>
      <c r="AG757" s="195">
        <v>0</v>
      </c>
      <c r="AH757" s="72"/>
      <c r="AR757" s="53">
        <v>0.96309999999999996</v>
      </c>
      <c r="AT757" s="77"/>
      <c r="AU757" s="276">
        <v>520</v>
      </c>
      <c r="AW757" s="276">
        <v>500.81199999999995</v>
      </c>
      <c r="BB757" s="80" t="s">
        <v>722</v>
      </c>
      <c r="BC757" s="270"/>
      <c r="BD757" s="72">
        <v>79.786799999999999</v>
      </c>
      <c r="BE757" s="72"/>
      <c r="BF757" s="72"/>
      <c r="BG757" s="72"/>
      <c r="BH757" s="72">
        <v>9.8609600000000004</v>
      </c>
      <c r="BI757" s="72"/>
      <c r="BJ757" s="72"/>
      <c r="BK757" s="72"/>
      <c r="BL757" s="72"/>
      <c r="BM757" s="72"/>
      <c r="BN757" s="72"/>
      <c r="BO757" s="72"/>
      <c r="BP757" s="72"/>
      <c r="BQ757" s="72"/>
      <c r="BR757" s="72"/>
      <c r="BS757" s="72"/>
      <c r="BT757" s="72"/>
      <c r="BU757" s="72"/>
      <c r="BV757" s="72"/>
      <c r="BW757" s="72"/>
      <c r="BX757" s="72"/>
      <c r="BY757" s="72"/>
      <c r="BZ757" s="72">
        <v>2.3161999999999998</v>
      </c>
      <c r="CA757" s="72"/>
      <c r="CB757" s="72">
        <v>5.76607</v>
      </c>
      <c r="CC757" s="72"/>
      <c r="CD757" s="72"/>
      <c r="CE757" s="72"/>
      <c r="CF757" s="72"/>
      <c r="CG757" s="72"/>
      <c r="CH757" s="72"/>
      <c r="CI757" s="72"/>
      <c r="CJ757" s="72"/>
      <c r="CK757" s="72"/>
      <c r="CL757" s="72"/>
      <c r="CM757" s="72"/>
      <c r="CN757" s="72"/>
      <c r="CO757" s="72"/>
      <c r="CP757" s="72"/>
      <c r="CQ757" s="72"/>
      <c r="CR757" s="72"/>
      <c r="CS757" s="72"/>
      <c r="CT757" s="72"/>
      <c r="CU757" s="72"/>
      <c r="CV757" s="72"/>
      <c r="CW757" s="72"/>
      <c r="CX757" s="72"/>
      <c r="CY757" s="72"/>
      <c r="CZ757" s="72"/>
      <c r="DA757" s="72"/>
      <c r="DB757" s="72"/>
      <c r="DC757" s="72"/>
      <c r="DD757" s="72"/>
      <c r="DE757" s="72"/>
      <c r="DF757" s="72"/>
      <c r="DG757" s="72"/>
      <c r="DH757" s="78">
        <f t="shared" si="459"/>
        <v>97.730029999999999</v>
      </c>
      <c r="DJ757" s="77">
        <f t="shared" si="436"/>
        <v>2.2699700000000007</v>
      </c>
      <c r="DK757" s="72"/>
      <c r="DL757" s="92" t="s">
        <v>3334</v>
      </c>
      <c r="DO757" s="358">
        <v>2.27</v>
      </c>
      <c r="DP757" s="72"/>
      <c r="DQ757" s="374"/>
      <c r="DR757" s="72"/>
      <c r="DU757" s="52"/>
      <c r="DX757" s="75">
        <f t="shared" si="437"/>
        <v>81.640003589480131</v>
      </c>
      <c r="DY757" s="51">
        <f t="shared" si="438"/>
        <v>0</v>
      </c>
      <c r="DZ757" s="75">
        <f t="shared" si="439"/>
        <v>0</v>
      </c>
      <c r="EA757" s="51" t="e">
        <f t="shared" si="440"/>
        <v>#DIV/0!</v>
      </c>
      <c r="EB757" s="75">
        <f t="shared" si="441"/>
        <v>10.089999972372873</v>
      </c>
      <c r="EC757" s="51">
        <f t="shared" si="442"/>
        <v>0</v>
      </c>
      <c r="ED757" s="75">
        <f t="shared" si="443"/>
        <v>0</v>
      </c>
      <c r="EE757" s="51" t="e">
        <f t="shared" si="444"/>
        <v>#DIV/0!</v>
      </c>
      <c r="EF757" s="75">
        <f t="shared" si="445"/>
        <v>0</v>
      </c>
      <c r="EG757" s="51" t="e">
        <f t="shared" si="446"/>
        <v>#DIV/0!</v>
      </c>
      <c r="EH757" s="75">
        <f t="shared" si="447"/>
        <v>0</v>
      </c>
      <c r="EI757" s="51" t="e">
        <f t="shared" si="448"/>
        <v>#DIV/0!</v>
      </c>
      <c r="EJ757" s="75">
        <f t="shared" si="449"/>
        <v>0</v>
      </c>
      <c r="EK757" s="51" t="e">
        <f t="shared" si="450"/>
        <v>#DIV/0!</v>
      </c>
      <c r="EL757" s="75">
        <f t="shared" si="451"/>
        <v>2.3699982492586975</v>
      </c>
      <c r="EM757" s="51">
        <f t="shared" si="452"/>
        <v>0</v>
      </c>
      <c r="EN757" s="75">
        <f t="shared" si="453"/>
        <v>5.8999981888883077</v>
      </c>
      <c r="EO757" s="51">
        <f t="shared" si="454"/>
        <v>0</v>
      </c>
      <c r="EP757" s="75">
        <f t="shared" si="455"/>
        <v>0</v>
      </c>
      <c r="EQ757" s="51" t="e">
        <f t="shared" si="456"/>
        <v>#DIV/0!</v>
      </c>
      <c r="ER757" s="51">
        <f t="shared" si="457"/>
        <v>100</v>
      </c>
      <c r="ES757" s="51">
        <f t="shared" si="458"/>
        <v>0</v>
      </c>
    </row>
    <row r="758" spans="1:149" x14ac:dyDescent="0.45">
      <c r="A758" s="78" t="s">
        <v>1447</v>
      </c>
      <c r="B758" s="174" t="s">
        <v>933</v>
      </c>
      <c r="C758" s="51" t="s">
        <v>3677</v>
      </c>
      <c r="D758" s="51" t="s">
        <v>3676</v>
      </c>
      <c r="E758" s="78" t="s">
        <v>637</v>
      </c>
      <c r="F758" s="78" t="s">
        <v>1740</v>
      </c>
      <c r="G758" s="72" t="s">
        <v>3367</v>
      </c>
      <c r="H758" s="78" t="s">
        <v>1101</v>
      </c>
      <c r="I758" s="78">
        <v>360</v>
      </c>
      <c r="J758" s="300">
        <v>480</v>
      </c>
      <c r="K758" s="78">
        <v>2</v>
      </c>
      <c r="L758" s="300">
        <v>800</v>
      </c>
      <c r="M758" s="72">
        <v>10</v>
      </c>
      <c r="O758" s="78"/>
      <c r="P758" s="72" t="s">
        <v>1374</v>
      </c>
      <c r="AA758" s="195"/>
      <c r="AB758" s="195"/>
      <c r="AC758" s="195"/>
      <c r="AD758" s="72"/>
      <c r="AE758" s="316">
        <v>1</v>
      </c>
      <c r="AF758" s="195"/>
      <c r="AG758" s="195">
        <v>0</v>
      </c>
      <c r="AH758" s="72"/>
      <c r="AR758" s="53">
        <v>0.86499999999999999</v>
      </c>
      <c r="AT758" s="77"/>
      <c r="AU758" s="276">
        <v>4800</v>
      </c>
      <c r="AW758" s="276">
        <v>4152</v>
      </c>
      <c r="BB758" s="80" t="s">
        <v>722</v>
      </c>
      <c r="BC758" s="270"/>
      <c r="BD758" s="72">
        <v>74.235299999999995</v>
      </c>
      <c r="BE758" s="72"/>
      <c r="BF758" s="72"/>
      <c r="BG758" s="72"/>
      <c r="BH758" s="72">
        <v>9.1748399999999997</v>
      </c>
      <c r="BI758" s="72"/>
      <c r="BJ758" s="72"/>
      <c r="BK758" s="72"/>
      <c r="BL758" s="72"/>
      <c r="BM758" s="72"/>
      <c r="BN758" s="72"/>
      <c r="BO758" s="72"/>
      <c r="BP758" s="72"/>
      <c r="BQ758" s="72"/>
      <c r="BR758" s="72"/>
      <c r="BS758" s="72"/>
      <c r="BT758" s="72"/>
      <c r="BU758" s="72"/>
      <c r="BV758" s="72"/>
      <c r="BW758" s="72"/>
      <c r="BX758" s="72"/>
      <c r="BY758" s="72"/>
      <c r="BZ758" s="72">
        <v>2.1550400000000001</v>
      </c>
      <c r="CA758" s="72"/>
      <c r="CB758" s="72">
        <v>5.3648699999999998</v>
      </c>
      <c r="CC758" s="72"/>
      <c r="CD758" s="72"/>
      <c r="CE758" s="72"/>
      <c r="CF758" s="72"/>
      <c r="CG758" s="72"/>
      <c r="CH758" s="72"/>
      <c r="CI758" s="72"/>
      <c r="CJ758" s="72"/>
      <c r="CK758" s="72"/>
      <c r="CL758" s="72"/>
      <c r="CM758" s="72"/>
      <c r="CN758" s="72"/>
      <c r="CO758" s="72"/>
      <c r="CP758" s="72"/>
      <c r="CQ758" s="72"/>
      <c r="CR758" s="72"/>
      <c r="CS758" s="72"/>
      <c r="CT758" s="72"/>
      <c r="CU758" s="72"/>
      <c r="CV758" s="72"/>
      <c r="CW758" s="72"/>
      <c r="CX758" s="72"/>
      <c r="CY758" s="72"/>
      <c r="CZ758" s="72"/>
      <c r="DA758" s="72"/>
      <c r="DB758" s="72"/>
      <c r="DC758" s="72"/>
      <c r="DD758" s="72"/>
      <c r="DE758" s="72"/>
      <c r="DF758" s="72"/>
      <c r="DG758" s="72"/>
      <c r="DH758" s="78">
        <f t="shared" si="459"/>
        <v>90.930049999999994</v>
      </c>
      <c r="DJ758" s="77">
        <f t="shared" si="436"/>
        <v>9.0699500000000057</v>
      </c>
      <c r="DK758" s="72"/>
      <c r="DL758" s="92" t="s">
        <v>3334</v>
      </c>
      <c r="DO758" s="358">
        <v>9.07</v>
      </c>
      <c r="DP758" s="72"/>
      <c r="DQ758" s="374"/>
      <c r="DR758" s="72"/>
      <c r="DU758" s="52"/>
      <c r="DX758" s="75">
        <f t="shared" si="437"/>
        <v>81.64000789617954</v>
      </c>
      <c r="DY758" s="51">
        <f t="shared" si="438"/>
        <v>0</v>
      </c>
      <c r="DZ758" s="75">
        <f t="shared" si="439"/>
        <v>0</v>
      </c>
      <c r="EA758" s="51" t="e">
        <f t="shared" si="440"/>
        <v>#DIV/0!</v>
      </c>
      <c r="EB758" s="75">
        <f t="shared" si="441"/>
        <v>10.089997751018503</v>
      </c>
      <c r="EC758" s="51">
        <f t="shared" si="442"/>
        <v>0</v>
      </c>
      <c r="ED758" s="75">
        <f t="shared" si="443"/>
        <v>0</v>
      </c>
      <c r="EE758" s="51" t="e">
        <f t="shared" si="444"/>
        <v>#DIV/0!</v>
      </c>
      <c r="EF758" s="75">
        <f t="shared" si="445"/>
        <v>0</v>
      </c>
      <c r="EG758" s="51" t="e">
        <f t="shared" si="446"/>
        <v>#DIV/0!</v>
      </c>
      <c r="EH758" s="75">
        <f t="shared" si="447"/>
        <v>0</v>
      </c>
      <c r="EI758" s="51" t="e">
        <f t="shared" si="448"/>
        <v>#DIV/0!</v>
      </c>
      <c r="EJ758" s="75">
        <f t="shared" si="449"/>
        <v>0</v>
      </c>
      <c r="EK758" s="51" t="e">
        <f t="shared" si="450"/>
        <v>#DIV/0!</v>
      </c>
      <c r="EL758" s="75">
        <f t="shared" si="451"/>
        <v>2.3699975970539993</v>
      </c>
      <c r="EM758" s="51">
        <f t="shared" si="452"/>
        <v>0</v>
      </c>
      <c r="EN758" s="75">
        <f t="shared" si="453"/>
        <v>5.8999967557479627</v>
      </c>
      <c r="EO758" s="51">
        <f t="shared" si="454"/>
        <v>0</v>
      </c>
      <c r="EP758" s="75">
        <f t="shared" si="455"/>
        <v>0</v>
      </c>
      <c r="EQ758" s="51" t="e">
        <f t="shared" si="456"/>
        <v>#DIV/0!</v>
      </c>
      <c r="ER758" s="51">
        <f t="shared" si="457"/>
        <v>100</v>
      </c>
      <c r="ES758" s="51">
        <f t="shared" si="458"/>
        <v>0</v>
      </c>
    </row>
    <row r="759" spans="1:149" x14ac:dyDescent="0.45">
      <c r="A759" s="78" t="s">
        <v>1447</v>
      </c>
      <c r="B759" s="174" t="s">
        <v>933</v>
      </c>
      <c r="C759" s="51" t="s">
        <v>3677</v>
      </c>
      <c r="D759" s="51" t="s">
        <v>3676</v>
      </c>
      <c r="E759" s="78" t="s">
        <v>637</v>
      </c>
      <c r="F759" s="78" t="s">
        <v>1741</v>
      </c>
      <c r="G759" s="72" t="s">
        <v>3367</v>
      </c>
      <c r="H759" s="78" t="s">
        <v>1101</v>
      </c>
      <c r="I759" s="78">
        <v>288</v>
      </c>
      <c r="J759" s="300">
        <v>50</v>
      </c>
      <c r="K759" s="78">
        <v>2</v>
      </c>
      <c r="L759" s="300">
        <v>1000</v>
      </c>
      <c r="M759" s="72">
        <v>10</v>
      </c>
      <c r="O759" s="78"/>
      <c r="P759" s="72" t="s">
        <v>1374</v>
      </c>
      <c r="AA759" s="195"/>
      <c r="AB759" s="195"/>
      <c r="AC759" s="195"/>
      <c r="AD759" s="72"/>
      <c r="AE759" s="316">
        <v>1</v>
      </c>
      <c r="AF759" s="195"/>
      <c r="AG759" s="195">
        <v>0</v>
      </c>
      <c r="AH759" s="72"/>
      <c r="AR759" s="53">
        <v>0.96430000000000005</v>
      </c>
      <c r="AT759" s="77"/>
      <c r="AU759" s="276">
        <v>500</v>
      </c>
      <c r="AW759" s="276">
        <v>482.15000000000003</v>
      </c>
      <c r="BB759" s="80" t="s">
        <v>722</v>
      </c>
      <c r="BC759" s="270"/>
      <c r="BD759" s="72">
        <v>79.312299999999993</v>
      </c>
      <c r="BE759" s="72"/>
      <c r="BF759" s="72"/>
      <c r="BG759" s="72"/>
      <c r="BH759" s="72">
        <v>9.9152699999999996</v>
      </c>
      <c r="BI759" s="72"/>
      <c r="BJ759" s="72"/>
      <c r="BK759" s="72"/>
      <c r="BL759" s="72"/>
      <c r="BM759" s="72"/>
      <c r="BN759" s="72"/>
      <c r="BO759" s="72"/>
      <c r="BP759" s="72"/>
      <c r="BQ759" s="72"/>
      <c r="BR759" s="72"/>
      <c r="BS759" s="72"/>
      <c r="BT759" s="72"/>
      <c r="BU759" s="72"/>
      <c r="BV759" s="72"/>
      <c r="BW759" s="72"/>
      <c r="BX759" s="72"/>
      <c r="BY759" s="72"/>
      <c r="BZ759" s="72">
        <v>1.18435</v>
      </c>
      <c r="CA759" s="72"/>
      <c r="CB759" s="72">
        <v>7.4780499999999996</v>
      </c>
      <c r="CC759" s="72"/>
      <c r="CD759" s="72"/>
      <c r="CE759" s="72"/>
      <c r="CF759" s="72"/>
      <c r="CG759" s="72"/>
      <c r="CH759" s="72"/>
      <c r="CI759" s="72"/>
      <c r="CJ759" s="72"/>
      <c r="CK759" s="72"/>
      <c r="CL759" s="72"/>
      <c r="CM759" s="72"/>
      <c r="CN759" s="72"/>
      <c r="CO759" s="72"/>
      <c r="CP759" s="72"/>
      <c r="CQ759" s="72"/>
      <c r="CR759" s="72"/>
      <c r="CS759" s="72"/>
      <c r="CT759" s="72"/>
      <c r="CU759" s="72"/>
      <c r="CV759" s="72"/>
      <c r="CW759" s="72"/>
      <c r="CX759" s="72"/>
      <c r="CY759" s="72"/>
      <c r="CZ759" s="72"/>
      <c r="DA759" s="72"/>
      <c r="DB759" s="72"/>
      <c r="DC759" s="72"/>
      <c r="DD759" s="72"/>
      <c r="DE759" s="72"/>
      <c r="DF759" s="72"/>
      <c r="DG759" s="72"/>
      <c r="DH759" s="78">
        <f t="shared" si="459"/>
        <v>97.889969999999977</v>
      </c>
      <c r="DJ759" s="77">
        <f t="shared" si="436"/>
        <v>2.1100300000000232</v>
      </c>
      <c r="DK759" s="72"/>
      <c r="DL759" s="92" t="s">
        <v>3334</v>
      </c>
      <c r="DO759" s="358">
        <v>2.11</v>
      </c>
      <c r="DP759" s="72"/>
      <c r="DQ759" s="374"/>
      <c r="DR759" s="72"/>
      <c r="DU759" s="52"/>
      <c r="DX759" s="75">
        <f t="shared" si="437"/>
        <v>81.021886103346446</v>
      </c>
      <c r="DY759" s="51">
        <f t="shared" si="438"/>
        <v>0</v>
      </c>
      <c r="DZ759" s="75">
        <f t="shared" si="439"/>
        <v>0</v>
      </c>
      <c r="EA759" s="51" t="e">
        <f t="shared" si="440"/>
        <v>#DIV/0!</v>
      </c>
      <c r="EB759" s="75">
        <f t="shared" si="441"/>
        <v>10.128994829603077</v>
      </c>
      <c r="EC759" s="51">
        <f t="shared" si="442"/>
        <v>0</v>
      </c>
      <c r="ED759" s="75">
        <f t="shared" si="443"/>
        <v>0</v>
      </c>
      <c r="EE759" s="51" t="e">
        <f t="shared" si="444"/>
        <v>#DIV/0!</v>
      </c>
      <c r="EF759" s="75">
        <f t="shared" si="445"/>
        <v>0</v>
      </c>
      <c r="EG759" s="51" t="e">
        <f t="shared" si="446"/>
        <v>#DIV/0!</v>
      </c>
      <c r="EH759" s="75">
        <f t="shared" si="447"/>
        <v>0</v>
      </c>
      <c r="EI759" s="51" t="e">
        <f t="shared" si="448"/>
        <v>#DIV/0!</v>
      </c>
      <c r="EJ759" s="75">
        <f t="shared" si="449"/>
        <v>0</v>
      </c>
      <c r="EK759" s="51" t="e">
        <f t="shared" si="450"/>
        <v>#DIV/0!</v>
      </c>
      <c r="EL759" s="75">
        <f t="shared" si="451"/>
        <v>1.2098788057652896</v>
      </c>
      <c r="EM759" s="51">
        <f t="shared" si="452"/>
        <v>0</v>
      </c>
      <c r="EN759" s="75">
        <f t="shared" si="453"/>
        <v>7.639240261285198</v>
      </c>
      <c r="EO759" s="51">
        <f t="shared" si="454"/>
        <v>0</v>
      </c>
      <c r="EP759" s="75">
        <f t="shared" si="455"/>
        <v>0</v>
      </c>
      <c r="EQ759" s="51" t="e">
        <f t="shared" si="456"/>
        <v>#DIV/0!</v>
      </c>
      <c r="ER759" s="51">
        <f t="shared" si="457"/>
        <v>100</v>
      </c>
      <c r="ES759" s="51">
        <f t="shared" si="458"/>
        <v>0</v>
      </c>
    </row>
    <row r="760" spans="1:149" x14ac:dyDescent="0.45">
      <c r="A760" s="78" t="s">
        <v>1447</v>
      </c>
      <c r="B760" s="174" t="s">
        <v>933</v>
      </c>
      <c r="C760" s="51" t="s">
        <v>3677</v>
      </c>
      <c r="D760" s="51" t="s">
        <v>3676</v>
      </c>
      <c r="E760" s="78" t="s">
        <v>637</v>
      </c>
      <c r="F760" s="78" t="s">
        <v>1741</v>
      </c>
      <c r="G760" s="72" t="s">
        <v>3367</v>
      </c>
      <c r="H760" s="78" t="s">
        <v>1101</v>
      </c>
      <c r="I760" s="78">
        <v>288</v>
      </c>
      <c r="J760" s="300">
        <v>100</v>
      </c>
      <c r="K760" s="78">
        <v>2</v>
      </c>
      <c r="L760" s="300">
        <v>850</v>
      </c>
      <c r="M760" s="72">
        <v>10</v>
      </c>
      <c r="O760" s="78"/>
      <c r="P760" s="72" t="s">
        <v>1374</v>
      </c>
      <c r="AA760" s="195"/>
      <c r="AB760" s="195"/>
      <c r="AC760" s="195"/>
      <c r="AD760" s="72"/>
      <c r="AE760" s="316">
        <v>1</v>
      </c>
      <c r="AF760" s="195"/>
      <c r="AG760" s="195">
        <v>0</v>
      </c>
      <c r="AH760" s="72"/>
      <c r="AR760" s="53">
        <v>0.87039999999999995</v>
      </c>
      <c r="AT760" s="77"/>
      <c r="AU760" s="276">
        <v>1000</v>
      </c>
      <c r="AW760" s="276">
        <v>870.4</v>
      </c>
      <c r="BB760" s="80" t="s">
        <v>722</v>
      </c>
      <c r="BC760" s="270"/>
      <c r="BD760" s="72">
        <v>78.2834</v>
      </c>
      <c r="BE760" s="72"/>
      <c r="BF760" s="72"/>
      <c r="BG760" s="72"/>
      <c r="BH760" s="72">
        <v>9.7866300000000006</v>
      </c>
      <c r="BI760" s="72"/>
      <c r="BJ760" s="72"/>
      <c r="BK760" s="72"/>
      <c r="BL760" s="72"/>
      <c r="BM760" s="72"/>
      <c r="BN760" s="72"/>
      <c r="BO760" s="72"/>
      <c r="BP760" s="72"/>
      <c r="BQ760" s="72"/>
      <c r="BR760" s="72"/>
      <c r="BS760" s="72"/>
      <c r="BT760" s="72"/>
      <c r="BU760" s="72"/>
      <c r="BV760" s="72"/>
      <c r="BW760" s="72"/>
      <c r="BX760" s="72"/>
      <c r="BY760" s="72"/>
      <c r="BZ760" s="72">
        <v>1.16899</v>
      </c>
      <c r="CA760" s="72"/>
      <c r="CB760" s="72">
        <v>7.38103</v>
      </c>
      <c r="CC760" s="72"/>
      <c r="CD760" s="72"/>
      <c r="CE760" s="72"/>
      <c r="CF760" s="72"/>
      <c r="CG760" s="72"/>
      <c r="CH760" s="72"/>
      <c r="CI760" s="72"/>
      <c r="CJ760" s="72"/>
      <c r="CK760" s="72"/>
      <c r="CL760" s="72"/>
      <c r="CM760" s="72"/>
      <c r="CN760" s="72"/>
      <c r="CO760" s="72"/>
      <c r="CP760" s="72"/>
      <c r="CQ760" s="72"/>
      <c r="CR760" s="72"/>
      <c r="CS760" s="72"/>
      <c r="CT760" s="72"/>
      <c r="CU760" s="72"/>
      <c r="CV760" s="72"/>
      <c r="CW760" s="72"/>
      <c r="CX760" s="72"/>
      <c r="CY760" s="72"/>
      <c r="CZ760" s="72"/>
      <c r="DA760" s="72"/>
      <c r="DB760" s="72"/>
      <c r="DC760" s="72"/>
      <c r="DD760" s="72"/>
      <c r="DE760" s="72"/>
      <c r="DF760" s="72"/>
      <c r="DG760" s="72"/>
      <c r="DH760" s="78">
        <f t="shared" si="459"/>
        <v>96.620049999999992</v>
      </c>
      <c r="DJ760" s="77">
        <f t="shared" si="436"/>
        <v>3.379950000000008</v>
      </c>
      <c r="DK760" s="72"/>
      <c r="DL760" s="92" t="s">
        <v>3334</v>
      </c>
      <c r="DO760" s="358">
        <v>3.38</v>
      </c>
      <c r="DP760" s="72"/>
      <c r="DQ760" s="374"/>
      <c r="DR760" s="72"/>
      <c r="DU760" s="52"/>
      <c r="DX760" s="75">
        <f t="shared" si="437"/>
        <v>81.021899698872033</v>
      </c>
      <c r="DY760" s="51">
        <f t="shared" si="438"/>
        <v>0</v>
      </c>
      <c r="DZ760" s="75">
        <f t="shared" si="439"/>
        <v>0</v>
      </c>
      <c r="EA760" s="51" t="e">
        <f t="shared" si="440"/>
        <v>#DIV/0!</v>
      </c>
      <c r="EB760" s="75">
        <f t="shared" si="441"/>
        <v>10.128984615512</v>
      </c>
      <c r="EC760" s="51">
        <f t="shared" si="442"/>
        <v>0</v>
      </c>
      <c r="ED760" s="75">
        <f t="shared" si="443"/>
        <v>0</v>
      </c>
      <c r="EE760" s="51" t="e">
        <f t="shared" si="444"/>
        <v>#DIV/0!</v>
      </c>
      <c r="EF760" s="75">
        <f t="shared" si="445"/>
        <v>0</v>
      </c>
      <c r="EG760" s="51" t="e">
        <f t="shared" si="446"/>
        <v>#DIV/0!</v>
      </c>
      <c r="EH760" s="75">
        <f t="shared" si="447"/>
        <v>0</v>
      </c>
      <c r="EI760" s="51" t="e">
        <f t="shared" si="448"/>
        <v>#DIV/0!</v>
      </c>
      <c r="EJ760" s="75">
        <f t="shared" si="449"/>
        <v>0</v>
      </c>
      <c r="EK760" s="51" t="e">
        <f t="shared" si="450"/>
        <v>#DIV/0!</v>
      </c>
      <c r="EL760" s="75">
        <f t="shared" si="451"/>
        <v>1.2098834558665621</v>
      </c>
      <c r="EM760" s="51">
        <f t="shared" si="452"/>
        <v>0</v>
      </c>
      <c r="EN760" s="75">
        <f t="shared" si="453"/>
        <v>7.6392322297494157</v>
      </c>
      <c r="EO760" s="51">
        <f t="shared" si="454"/>
        <v>0</v>
      </c>
      <c r="EP760" s="75">
        <f t="shared" si="455"/>
        <v>0</v>
      </c>
      <c r="EQ760" s="51" t="e">
        <f t="shared" si="456"/>
        <v>#DIV/0!</v>
      </c>
      <c r="ER760" s="51">
        <f t="shared" si="457"/>
        <v>100</v>
      </c>
      <c r="ES760" s="51">
        <f t="shared" si="458"/>
        <v>0</v>
      </c>
    </row>
    <row r="761" spans="1:149" x14ac:dyDescent="0.45">
      <c r="A761" s="78" t="s">
        <v>1447</v>
      </c>
      <c r="B761" s="174" t="s">
        <v>933</v>
      </c>
      <c r="C761" s="51" t="s">
        <v>3677</v>
      </c>
      <c r="D761" s="51" t="s">
        <v>3676</v>
      </c>
      <c r="E761" s="78" t="s">
        <v>637</v>
      </c>
      <c r="F761" s="78" t="s">
        <v>1741</v>
      </c>
      <c r="G761" s="72" t="s">
        <v>3367</v>
      </c>
      <c r="H761" s="78" t="s">
        <v>1101</v>
      </c>
      <c r="I761" s="78">
        <v>504</v>
      </c>
      <c r="J761" s="300">
        <v>480</v>
      </c>
      <c r="K761" s="78">
        <v>2</v>
      </c>
      <c r="L761" s="300">
        <v>800</v>
      </c>
      <c r="M761" s="72">
        <v>10</v>
      </c>
      <c r="O761" s="78"/>
      <c r="P761" s="72" t="s">
        <v>1374</v>
      </c>
      <c r="AA761" s="195"/>
      <c r="AB761" s="195"/>
      <c r="AC761" s="195"/>
      <c r="AD761" s="72"/>
      <c r="AE761" s="316">
        <v>1</v>
      </c>
      <c r="AF761" s="195"/>
      <c r="AG761" s="195">
        <v>0</v>
      </c>
      <c r="AH761" s="72"/>
      <c r="AR761" s="53">
        <v>0.86499999999999999</v>
      </c>
      <c r="AT761" s="77"/>
      <c r="AU761" s="276">
        <v>4800</v>
      </c>
      <c r="AW761" s="276">
        <v>4152</v>
      </c>
      <c r="BB761" s="80" t="s">
        <v>722</v>
      </c>
      <c r="BC761" s="270"/>
      <c r="BD761" s="72">
        <v>73.746099999999998</v>
      </c>
      <c r="BE761" s="72"/>
      <c r="BF761" s="72"/>
      <c r="BG761" s="72"/>
      <c r="BH761" s="72">
        <v>9.2194000000000003</v>
      </c>
      <c r="BI761" s="72"/>
      <c r="BJ761" s="72"/>
      <c r="BK761" s="72"/>
      <c r="BL761" s="72"/>
      <c r="BM761" s="72"/>
      <c r="BN761" s="72"/>
      <c r="BO761" s="72"/>
      <c r="BP761" s="72"/>
      <c r="BQ761" s="72"/>
      <c r="BR761" s="72"/>
      <c r="BS761" s="72"/>
      <c r="BT761" s="72"/>
      <c r="BU761" s="72"/>
      <c r="BV761" s="72"/>
      <c r="BW761" s="72"/>
      <c r="BX761" s="72"/>
      <c r="BY761" s="72"/>
      <c r="BZ761" s="72">
        <v>1.1012299999999999</v>
      </c>
      <c r="CA761" s="72"/>
      <c r="CB761" s="72">
        <v>6.9532299999999996</v>
      </c>
      <c r="CC761" s="72"/>
      <c r="CD761" s="72"/>
      <c r="CE761" s="72"/>
      <c r="CF761" s="72"/>
      <c r="CG761" s="72"/>
      <c r="CH761" s="72"/>
      <c r="CI761" s="72"/>
      <c r="CJ761" s="72"/>
      <c r="CK761" s="72"/>
      <c r="CL761" s="72"/>
      <c r="CM761" s="72"/>
      <c r="CN761" s="72"/>
      <c r="CO761" s="72"/>
      <c r="CP761" s="72"/>
      <c r="CQ761" s="72"/>
      <c r="CR761" s="72"/>
      <c r="CS761" s="72"/>
      <c r="CT761" s="72"/>
      <c r="CU761" s="72"/>
      <c r="CV761" s="72"/>
      <c r="CW761" s="72"/>
      <c r="CX761" s="72"/>
      <c r="CY761" s="72"/>
      <c r="CZ761" s="72"/>
      <c r="DA761" s="72"/>
      <c r="DB761" s="72"/>
      <c r="DC761" s="72"/>
      <c r="DD761" s="72"/>
      <c r="DE761" s="72"/>
      <c r="DF761" s="72"/>
      <c r="DG761" s="72"/>
      <c r="DH761" s="78">
        <f t="shared" si="459"/>
        <v>91.019959999999998</v>
      </c>
      <c r="DJ761" s="77">
        <f t="shared" si="436"/>
        <v>8.9800400000000025</v>
      </c>
      <c r="DK761" s="72"/>
      <c r="DL761" s="92" t="s">
        <v>3334</v>
      </c>
      <c r="DO761" s="358">
        <v>8.98</v>
      </c>
      <c r="DP761" s="72"/>
      <c r="DQ761" s="374"/>
      <c r="DR761" s="72"/>
      <c r="DU761" s="52"/>
      <c r="DX761" s="75">
        <f t="shared" si="437"/>
        <v>81.021898932937347</v>
      </c>
      <c r="DY761" s="51">
        <f t="shared" si="438"/>
        <v>0</v>
      </c>
      <c r="DZ761" s="75">
        <f t="shared" si="439"/>
        <v>0</v>
      </c>
      <c r="EA761" s="51" t="e">
        <f t="shared" si="440"/>
        <v>#DIV/0!</v>
      </c>
      <c r="EB761" s="75">
        <f t="shared" si="441"/>
        <v>10.12898709250147</v>
      </c>
      <c r="EC761" s="51">
        <f t="shared" si="442"/>
        <v>0</v>
      </c>
      <c r="ED761" s="75">
        <f t="shared" si="443"/>
        <v>0</v>
      </c>
      <c r="EE761" s="51" t="e">
        <f t="shared" si="444"/>
        <v>#DIV/0!</v>
      </c>
      <c r="EF761" s="75">
        <f t="shared" si="445"/>
        <v>0</v>
      </c>
      <c r="EG761" s="51" t="e">
        <f t="shared" si="446"/>
        <v>#DIV/0!</v>
      </c>
      <c r="EH761" s="75">
        <f t="shared" si="447"/>
        <v>0</v>
      </c>
      <c r="EI761" s="51" t="e">
        <f t="shared" si="448"/>
        <v>#DIV/0!</v>
      </c>
      <c r="EJ761" s="75">
        <f t="shared" si="449"/>
        <v>0</v>
      </c>
      <c r="EK761" s="51" t="e">
        <f t="shared" si="450"/>
        <v>#DIV/0!</v>
      </c>
      <c r="EL761" s="75">
        <f t="shared" si="451"/>
        <v>1.2098774818182736</v>
      </c>
      <c r="EM761" s="51">
        <f t="shared" si="452"/>
        <v>0</v>
      </c>
      <c r="EN761" s="75">
        <f t="shared" si="453"/>
        <v>7.6392364927429099</v>
      </c>
      <c r="EO761" s="51">
        <f t="shared" si="454"/>
        <v>0</v>
      </c>
      <c r="EP761" s="75">
        <f t="shared" si="455"/>
        <v>0</v>
      </c>
      <c r="EQ761" s="51" t="e">
        <f t="shared" si="456"/>
        <v>#DIV/0!</v>
      </c>
      <c r="ER761" s="51">
        <f t="shared" si="457"/>
        <v>100</v>
      </c>
      <c r="ES761" s="51">
        <f t="shared" si="458"/>
        <v>0</v>
      </c>
    </row>
    <row r="762" spans="1:149" x14ac:dyDescent="0.45">
      <c r="A762" s="78" t="s">
        <v>1447</v>
      </c>
      <c r="B762" s="174" t="s">
        <v>933</v>
      </c>
      <c r="C762" s="51" t="s">
        <v>3677</v>
      </c>
      <c r="D762" s="51" t="s">
        <v>3676</v>
      </c>
      <c r="E762" s="78" t="s">
        <v>637</v>
      </c>
      <c r="F762" s="78" t="s">
        <v>1741</v>
      </c>
      <c r="G762" s="72" t="s">
        <v>3367</v>
      </c>
      <c r="H762" s="78" t="s">
        <v>1101</v>
      </c>
      <c r="I762" s="78">
        <v>240</v>
      </c>
      <c r="J762" s="300">
        <v>500</v>
      </c>
      <c r="K762" s="78">
        <v>2</v>
      </c>
      <c r="L762" s="300">
        <v>800</v>
      </c>
      <c r="M762" s="72">
        <v>10</v>
      </c>
      <c r="O762" s="78"/>
      <c r="P762" s="72" t="s">
        <v>1374</v>
      </c>
      <c r="AA762" s="195"/>
      <c r="AB762" s="195"/>
      <c r="AC762" s="195"/>
      <c r="AD762" s="72"/>
      <c r="AE762" s="316">
        <v>1</v>
      </c>
      <c r="AF762" s="195"/>
      <c r="AG762" s="195">
        <v>0</v>
      </c>
      <c r="AH762" s="72"/>
      <c r="AR762" s="53">
        <v>0.88039999999999996</v>
      </c>
      <c r="AT762" s="77"/>
      <c r="AU762" s="276">
        <v>5000</v>
      </c>
      <c r="AW762" s="276">
        <v>4402</v>
      </c>
      <c r="BB762" s="80" t="s">
        <v>722</v>
      </c>
      <c r="BC762" s="270"/>
      <c r="BD762" s="72">
        <v>73.389600000000002</v>
      </c>
      <c r="BE762" s="72"/>
      <c r="BF762" s="72"/>
      <c r="BG762" s="72"/>
      <c r="BH762" s="72">
        <v>9.1748399999999997</v>
      </c>
      <c r="BI762" s="72"/>
      <c r="BJ762" s="72"/>
      <c r="BK762" s="72"/>
      <c r="BL762" s="72"/>
      <c r="BM762" s="72"/>
      <c r="BN762" s="72"/>
      <c r="BO762" s="72"/>
      <c r="BP762" s="72"/>
      <c r="BQ762" s="72"/>
      <c r="BR762" s="72"/>
      <c r="BS762" s="72"/>
      <c r="BT762" s="72"/>
      <c r="BU762" s="72"/>
      <c r="BV762" s="72"/>
      <c r="BW762" s="72"/>
      <c r="BX762" s="72"/>
      <c r="BY762" s="72"/>
      <c r="BZ762" s="72">
        <v>1.0959099999999999</v>
      </c>
      <c r="CA762" s="72"/>
      <c r="CB762" s="72">
        <v>6.9196200000000001</v>
      </c>
      <c r="CC762" s="72"/>
      <c r="CD762" s="72"/>
      <c r="CE762" s="72"/>
      <c r="CF762" s="72"/>
      <c r="CG762" s="72"/>
      <c r="CH762" s="72"/>
      <c r="CI762" s="72"/>
      <c r="CJ762" s="72"/>
      <c r="CK762" s="72"/>
      <c r="CL762" s="72"/>
      <c r="CM762" s="72"/>
      <c r="CN762" s="72"/>
      <c r="CO762" s="72"/>
      <c r="CP762" s="72"/>
      <c r="CQ762" s="72"/>
      <c r="CR762" s="72"/>
      <c r="CS762" s="72"/>
      <c r="CT762" s="72"/>
      <c r="CU762" s="72"/>
      <c r="CV762" s="72"/>
      <c r="CW762" s="72"/>
      <c r="CX762" s="72"/>
      <c r="CY762" s="72"/>
      <c r="CZ762" s="72"/>
      <c r="DA762" s="72"/>
      <c r="DB762" s="72"/>
      <c r="DC762" s="72"/>
      <c r="DD762" s="72"/>
      <c r="DE762" s="72"/>
      <c r="DF762" s="72"/>
      <c r="DG762" s="72"/>
      <c r="DH762" s="78">
        <f t="shared" si="459"/>
        <v>90.579970000000003</v>
      </c>
      <c r="DJ762" s="77">
        <f t="shared" si="436"/>
        <v>9.420029999999997</v>
      </c>
      <c r="DK762" s="72"/>
      <c r="DL762" s="92" t="s">
        <v>3334</v>
      </c>
      <c r="DO762" s="358">
        <v>9.42</v>
      </c>
      <c r="DP762" s="72"/>
      <c r="DQ762" s="374"/>
      <c r="DR762" s="72"/>
      <c r="DU762" s="52"/>
      <c r="DX762" s="75">
        <f t="shared" si="437"/>
        <v>81.021885964413542</v>
      </c>
      <c r="DY762" s="51">
        <f t="shared" si="438"/>
        <v>0</v>
      </c>
      <c r="DZ762" s="75">
        <f t="shared" si="439"/>
        <v>0</v>
      </c>
      <c r="EA762" s="51" t="e">
        <f t="shared" si="440"/>
        <v>#DIV/0!</v>
      </c>
      <c r="EB762" s="75">
        <f t="shared" si="441"/>
        <v>10.128994301941145</v>
      </c>
      <c r="EC762" s="51">
        <f t="shared" si="442"/>
        <v>0</v>
      </c>
      <c r="ED762" s="75">
        <f t="shared" si="443"/>
        <v>0</v>
      </c>
      <c r="EE762" s="51" t="e">
        <f t="shared" si="444"/>
        <v>#DIV/0!</v>
      </c>
      <c r="EF762" s="75">
        <f t="shared" si="445"/>
        <v>0</v>
      </c>
      <c r="EG762" s="51" t="e">
        <f t="shared" si="446"/>
        <v>#DIV/0!</v>
      </c>
      <c r="EH762" s="75">
        <f t="shared" si="447"/>
        <v>0</v>
      </c>
      <c r="EI762" s="51" t="e">
        <f t="shared" si="448"/>
        <v>#DIV/0!</v>
      </c>
      <c r="EJ762" s="75">
        <f t="shared" si="449"/>
        <v>0</v>
      </c>
      <c r="EK762" s="51" t="e">
        <f t="shared" si="450"/>
        <v>#DIV/0!</v>
      </c>
      <c r="EL762" s="75">
        <f t="shared" si="451"/>
        <v>1.2098811690929019</v>
      </c>
      <c r="EM762" s="51">
        <f t="shared" si="452"/>
        <v>0</v>
      </c>
      <c r="EN762" s="75">
        <f t="shared" si="453"/>
        <v>7.6392385645524055</v>
      </c>
      <c r="EO762" s="51">
        <f t="shared" si="454"/>
        <v>0</v>
      </c>
      <c r="EP762" s="75">
        <f t="shared" si="455"/>
        <v>0</v>
      </c>
      <c r="EQ762" s="51" t="e">
        <f t="shared" si="456"/>
        <v>#DIV/0!</v>
      </c>
      <c r="ER762" s="51">
        <f t="shared" si="457"/>
        <v>100</v>
      </c>
      <c r="ES762" s="51">
        <f t="shared" si="458"/>
        <v>0</v>
      </c>
    </row>
    <row r="763" spans="1:149" x14ac:dyDescent="0.45">
      <c r="A763" s="78" t="s">
        <v>1447</v>
      </c>
      <c r="B763" s="174" t="s">
        <v>933</v>
      </c>
      <c r="C763" s="51" t="s">
        <v>3677</v>
      </c>
      <c r="D763" s="51" t="s">
        <v>3676</v>
      </c>
      <c r="E763" s="78" t="s">
        <v>637</v>
      </c>
      <c r="F763" s="78" t="s">
        <v>1742</v>
      </c>
      <c r="G763" s="72" t="s">
        <v>3367</v>
      </c>
      <c r="H763" s="78" t="s">
        <v>1101</v>
      </c>
      <c r="I763" s="78">
        <v>576</v>
      </c>
      <c r="J763" s="300">
        <v>30</v>
      </c>
      <c r="K763" s="78">
        <v>2</v>
      </c>
      <c r="L763" s="300">
        <v>800</v>
      </c>
      <c r="M763" s="72">
        <v>10</v>
      </c>
      <c r="O763" s="78"/>
      <c r="P763" s="72" t="s">
        <v>1374</v>
      </c>
      <c r="AA763" s="195"/>
      <c r="AB763" s="195"/>
      <c r="AC763" s="195"/>
      <c r="AD763" s="72"/>
      <c r="AE763" s="316">
        <v>1</v>
      </c>
      <c r="AF763" s="195"/>
      <c r="AG763" s="195">
        <v>0</v>
      </c>
      <c r="AH763" s="72"/>
      <c r="AR763" s="53">
        <v>0.94140000000000001</v>
      </c>
      <c r="AT763" s="77"/>
      <c r="AU763" s="276">
        <v>300</v>
      </c>
      <c r="AW763" s="276">
        <v>282.42</v>
      </c>
      <c r="BB763" s="80" t="s">
        <v>722</v>
      </c>
      <c r="BC763" s="270"/>
      <c r="BD763" s="72">
        <v>74.518199999999993</v>
      </c>
      <c r="BE763" s="72"/>
      <c r="BF763" s="72"/>
      <c r="BG763" s="72"/>
      <c r="BH763" s="72">
        <v>13.2418</v>
      </c>
      <c r="BI763" s="72"/>
      <c r="BJ763" s="72"/>
      <c r="BK763" s="72"/>
      <c r="BL763" s="72"/>
      <c r="BM763" s="72"/>
      <c r="BN763" s="72"/>
      <c r="BO763" s="72"/>
      <c r="BP763" s="72"/>
      <c r="BQ763" s="72"/>
      <c r="BR763" s="72"/>
      <c r="BS763" s="72"/>
      <c r="BT763" s="72"/>
      <c r="BU763" s="72"/>
      <c r="BV763" s="72"/>
      <c r="BW763" s="72"/>
      <c r="BX763" s="72"/>
      <c r="BY763" s="72"/>
      <c r="BZ763" s="72">
        <v>4.5509500000000003</v>
      </c>
      <c r="CA763" s="72"/>
      <c r="CB763" s="72">
        <v>5.5590200000000003</v>
      </c>
      <c r="CC763" s="72"/>
      <c r="CD763" s="72"/>
      <c r="CE763" s="72"/>
      <c r="CF763" s="72"/>
      <c r="CG763" s="72"/>
      <c r="CH763" s="72"/>
      <c r="CI763" s="72"/>
      <c r="CJ763" s="72"/>
      <c r="CK763" s="72"/>
      <c r="CL763" s="72"/>
      <c r="CM763" s="72"/>
      <c r="CN763" s="72"/>
      <c r="CO763" s="72"/>
      <c r="CP763" s="72"/>
      <c r="CQ763" s="72"/>
      <c r="CR763" s="72"/>
      <c r="CS763" s="72"/>
      <c r="CT763" s="72"/>
      <c r="CU763" s="72"/>
      <c r="CV763" s="72"/>
      <c r="CW763" s="72"/>
      <c r="CX763" s="72"/>
      <c r="CY763" s="72"/>
      <c r="CZ763" s="72"/>
      <c r="DA763" s="72"/>
      <c r="DB763" s="72"/>
      <c r="DC763" s="72"/>
      <c r="DD763" s="72"/>
      <c r="DE763" s="72"/>
      <c r="DF763" s="72"/>
      <c r="DG763" s="72"/>
      <c r="DH763" s="78">
        <f t="shared" si="459"/>
        <v>97.869969999999995</v>
      </c>
      <c r="DJ763" s="77">
        <f t="shared" si="436"/>
        <v>2.130030000000005</v>
      </c>
      <c r="DK763" s="72"/>
      <c r="DL763" s="92" t="s">
        <v>3334</v>
      </c>
      <c r="DO763" s="358">
        <v>2.13</v>
      </c>
      <c r="DP763" s="72"/>
      <c r="DQ763" s="374"/>
      <c r="DR763" s="72"/>
      <c r="DU763" s="52"/>
      <c r="DX763" s="75">
        <f t="shared" si="437"/>
        <v>76.140004947380689</v>
      </c>
      <c r="DY763" s="51">
        <f t="shared" si="438"/>
        <v>0</v>
      </c>
      <c r="DZ763" s="75">
        <f t="shared" si="439"/>
        <v>0</v>
      </c>
      <c r="EA763" s="51" t="e">
        <f t="shared" si="440"/>
        <v>#DIV/0!</v>
      </c>
      <c r="EB763" s="75">
        <f t="shared" si="441"/>
        <v>13.529992907936931</v>
      </c>
      <c r="EC763" s="51">
        <f t="shared" si="442"/>
        <v>0</v>
      </c>
      <c r="ED763" s="75">
        <f t="shared" si="443"/>
        <v>0</v>
      </c>
      <c r="EE763" s="51" t="e">
        <f t="shared" si="444"/>
        <v>#DIV/0!</v>
      </c>
      <c r="EF763" s="75">
        <f t="shared" si="445"/>
        <v>0</v>
      </c>
      <c r="EG763" s="51" t="e">
        <f t="shared" si="446"/>
        <v>#DIV/0!</v>
      </c>
      <c r="EH763" s="75">
        <f t="shared" si="447"/>
        <v>0</v>
      </c>
      <c r="EI763" s="51" t="e">
        <f t="shared" si="448"/>
        <v>#DIV/0!</v>
      </c>
      <c r="EJ763" s="75">
        <f t="shared" si="449"/>
        <v>0</v>
      </c>
      <c r="EK763" s="51" t="e">
        <f t="shared" si="450"/>
        <v>#DIV/0!</v>
      </c>
      <c r="EL763" s="75">
        <f t="shared" si="451"/>
        <v>4.6499963165412241</v>
      </c>
      <c r="EM763" s="51">
        <f t="shared" si="452"/>
        <v>0</v>
      </c>
      <c r="EN763" s="75">
        <f t="shared" si="453"/>
        <v>5.6800058281411552</v>
      </c>
      <c r="EO763" s="51">
        <f t="shared" si="454"/>
        <v>0</v>
      </c>
      <c r="EP763" s="75">
        <f t="shared" si="455"/>
        <v>0</v>
      </c>
      <c r="EQ763" s="51" t="e">
        <f t="shared" si="456"/>
        <v>#DIV/0!</v>
      </c>
      <c r="ER763" s="51">
        <f t="shared" si="457"/>
        <v>100</v>
      </c>
      <c r="ES763" s="51">
        <f t="shared" si="458"/>
        <v>0</v>
      </c>
    </row>
    <row r="764" spans="1:149" x14ac:dyDescent="0.45">
      <c r="A764" s="78" t="s">
        <v>1447</v>
      </c>
      <c r="B764" s="174" t="s">
        <v>933</v>
      </c>
      <c r="C764" s="51" t="s">
        <v>3677</v>
      </c>
      <c r="D764" s="51" t="s">
        <v>3676</v>
      </c>
      <c r="E764" s="78" t="s">
        <v>637</v>
      </c>
      <c r="F764" s="78" t="s">
        <v>1743</v>
      </c>
      <c r="G764" s="72" t="s">
        <v>3367</v>
      </c>
      <c r="H764" s="78" t="s">
        <v>1101</v>
      </c>
      <c r="I764" s="78"/>
      <c r="J764" s="300">
        <v>50</v>
      </c>
      <c r="K764" s="78">
        <v>2</v>
      </c>
      <c r="L764" s="300">
        <v>800</v>
      </c>
      <c r="M764" s="72">
        <v>10</v>
      </c>
      <c r="O764" s="78"/>
      <c r="P764" s="72" t="s">
        <v>1374</v>
      </c>
      <c r="AA764" s="195"/>
      <c r="AB764" s="195"/>
      <c r="AC764" s="195"/>
      <c r="AD764" s="72"/>
      <c r="AE764" s="316">
        <v>1</v>
      </c>
      <c r="AF764" s="195"/>
      <c r="AG764" s="195">
        <v>0</v>
      </c>
      <c r="AH764" s="72"/>
      <c r="AR764" s="53">
        <v>0.90669999999999995</v>
      </c>
      <c r="AT764" s="77"/>
      <c r="AU764" s="276">
        <v>500</v>
      </c>
      <c r="AW764" s="276">
        <v>453.34999999999997</v>
      </c>
      <c r="BB764" s="80" t="s">
        <v>722</v>
      </c>
      <c r="BC764" s="270"/>
      <c r="BD764" s="72">
        <v>74.008099999999999</v>
      </c>
      <c r="BE764" s="72"/>
      <c r="BF764" s="72"/>
      <c r="BG764" s="72"/>
      <c r="BH764" s="72">
        <v>13.151199999999999</v>
      </c>
      <c r="BI764" s="72"/>
      <c r="BJ764" s="72"/>
      <c r="BK764" s="72"/>
      <c r="BL764" s="72"/>
      <c r="BM764" s="72"/>
      <c r="BN764" s="72"/>
      <c r="BO764" s="72"/>
      <c r="BP764" s="72"/>
      <c r="BQ764" s="72"/>
      <c r="BR764" s="72"/>
      <c r="BS764" s="72"/>
      <c r="BT764" s="72"/>
      <c r="BU764" s="72"/>
      <c r="BV764" s="72"/>
      <c r="BW764" s="72"/>
      <c r="BX764" s="72"/>
      <c r="BY764" s="72"/>
      <c r="BZ764" s="72">
        <v>4.5198</v>
      </c>
      <c r="CA764" s="72"/>
      <c r="CB764" s="72">
        <v>5.5209599999999996</v>
      </c>
      <c r="CC764" s="72"/>
      <c r="CD764" s="72"/>
      <c r="CE764" s="72"/>
      <c r="CF764" s="72"/>
      <c r="CG764" s="72"/>
      <c r="CH764" s="72"/>
      <c r="CI764" s="72"/>
      <c r="CJ764" s="72"/>
      <c r="CK764" s="72"/>
      <c r="CL764" s="72"/>
      <c r="CM764" s="72"/>
      <c r="CN764" s="72"/>
      <c r="CO764" s="72"/>
      <c r="CP764" s="72"/>
      <c r="CQ764" s="72"/>
      <c r="CR764" s="72"/>
      <c r="CS764" s="72"/>
      <c r="CT764" s="72"/>
      <c r="CU764" s="72"/>
      <c r="CV764" s="72"/>
      <c r="CW764" s="72"/>
      <c r="CX764" s="72"/>
      <c r="CY764" s="72"/>
      <c r="CZ764" s="72"/>
      <c r="DA764" s="72"/>
      <c r="DB764" s="72"/>
      <c r="DC764" s="72"/>
      <c r="DD764" s="72"/>
      <c r="DE764" s="72"/>
      <c r="DF764" s="72"/>
      <c r="DG764" s="72"/>
      <c r="DH764" s="78">
        <f t="shared" si="459"/>
        <v>97.200060000000008</v>
      </c>
      <c r="DJ764" s="77">
        <f t="shared" si="436"/>
        <v>2.7999399999999923</v>
      </c>
      <c r="DK764" s="72"/>
      <c r="DL764" s="92" t="s">
        <v>3334</v>
      </c>
      <c r="DO764" s="358">
        <v>2.8</v>
      </c>
      <c r="DP764" s="72"/>
      <c r="DQ764" s="374"/>
      <c r="DR764" s="72"/>
      <c r="DU764" s="52"/>
      <c r="DX764" s="75">
        <f t="shared" si="437"/>
        <v>76.139973576147995</v>
      </c>
      <c r="DY764" s="51">
        <f t="shared" si="438"/>
        <v>0</v>
      </c>
      <c r="DZ764" s="75">
        <f t="shared" si="439"/>
        <v>0</v>
      </c>
      <c r="EA764" s="51" t="e">
        <f t="shared" si="440"/>
        <v>#DIV/0!</v>
      </c>
      <c r="EB764" s="75">
        <f t="shared" si="441"/>
        <v>13.530032800391274</v>
      </c>
      <c r="EC764" s="51">
        <f t="shared" si="442"/>
        <v>0</v>
      </c>
      <c r="ED764" s="75">
        <f t="shared" si="443"/>
        <v>0</v>
      </c>
      <c r="EE764" s="51" t="e">
        <f t="shared" si="444"/>
        <v>#DIV/0!</v>
      </c>
      <c r="EF764" s="75">
        <f t="shared" si="445"/>
        <v>0</v>
      </c>
      <c r="EG764" s="51" t="e">
        <f t="shared" si="446"/>
        <v>#DIV/0!</v>
      </c>
      <c r="EH764" s="75">
        <f t="shared" si="447"/>
        <v>0</v>
      </c>
      <c r="EI764" s="51" t="e">
        <f t="shared" si="448"/>
        <v>#DIV/0!</v>
      </c>
      <c r="EJ764" s="75">
        <f t="shared" si="449"/>
        <v>0</v>
      </c>
      <c r="EK764" s="51" t="e">
        <f t="shared" si="450"/>
        <v>#DIV/0!</v>
      </c>
      <c r="EL764" s="75">
        <f t="shared" si="451"/>
        <v>4.6499971296314007</v>
      </c>
      <c r="EM764" s="51">
        <f t="shared" si="452"/>
        <v>0</v>
      </c>
      <c r="EN764" s="75">
        <f t="shared" si="453"/>
        <v>5.6799964938293241</v>
      </c>
      <c r="EO764" s="51">
        <f t="shared" si="454"/>
        <v>0</v>
      </c>
      <c r="EP764" s="75">
        <f t="shared" si="455"/>
        <v>0</v>
      </c>
      <c r="EQ764" s="51" t="e">
        <f t="shared" si="456"/>
        <v>#DIV/0!</v>
      </c>
      <c r="ER764" s="51">
        <f t="shared" si="457"/>
        <v>100</v>
      </c>
      <c r="ES764" s="51">
        <f t="shared" si="458"/>
        <v>0</v>
      </c>
    </row>
    <row r="765" spans="1:149" x14ac:dyDescent="0.45">
      <c r="A765" s="78" t="s">
        <v>1447</v>
      </c>
      <c r="B765" s="174" t="s">
        <v>933</v>
      </c>
      <c r="C765" s="51" t="s">
        <v>3677</v>
      </c>
      <c r="D765" s="51" t="s">
        <v>3676</v>
      </c>
      <c r="E765" s="78" t="s">
        <v>637</v>
      </c>
      <c r="F765" s="78" t="s">
        <v>1744</v>
      </c>
      <c r="G765" s="72" t="s">
        <v>3367</v>
      </c>
      <c r="H765" s="78" t="s">
        <v>1101</v>
      </c>
      <c r="I765" s="78"/>
      <c r="J765" s="300">
        <v>50</v>
      </c>
      <c r="K765" s="78">
        <v>2</v>
      </c>
      <c r="L765" s="300">
        <v>900</v>
      </c>
      <c r="M765" s="72">
        <v>10</v>
      </c>
      <c r="O765" s="78"/>
      <c r="P765" s="72" t="s">
        <v>1374</v>
      </c>
      <c r="AA765" s="195"/>
      <c r="AB765" s="195"/>
      <c r="AC765" s="195"/>
      <c r="AD765" s="72"/>
      <c r="AE765" s="316">
        <v>1</v>
      </c>
      <c r="AF765" s="195"/>
      <c r="AG765" s="195">
        <v>0</v>
      </c>
      <c r="AH765" s="72"/>
      <c r="AR765" s="53">
        <v>0.94089999999999996</v>
      </c>
      <c r="AT765" s="77"/>
      <c r="AU765" s="276">
        <v>500</v>
      </c>
      <c r="AW765" s="276">
        <v>470.45</v>
      </c>
      <c r="BB765" s="80" t="s">
        <v>722</v>
      </c>
      <c r="BC765" s="270"/>
      <c r="BD765" s="72">
        <v>74.160399999999996</v>
      </c>
      <c r="BE765" s="72"/>
      <c r="BF765" s="72"/>
      <c r="BG765" s="72"/>
      <c r="BH765" s="72">
        <v>13.1782</v>
      </c>
      <c r="BI765" s="72"/>
      <c r="BJ765" s="72"/>
      <c r="BK765" s="72"/>
      <c r="BL765" s="72"/>
      <c r="BM765" s="72"/>
      <c r="BN765" s="72"/>
      <c r="BO765" s="72"/>
      <c r="BP765" s="72"/>
      <c r="BQ765" s="72"/>
      <c r="BR765" s="72"/>
      <c r="BS765" s="72"/>
      <c r="BT765" s="72"/>
      <c r="BU765" s="72"/>
      <c r="BV765" s="72"/>
      <c r="BW765" s="72"/>
      <c r="BX765" s="72"/>
      <c r="BY765" s="72"/>
      <c r="BZ765" s="72">
        <v>4.5290999999999997</v>
      </c>
      <c r="CA765" s="72"/>
      <c r="CB765" s="72">
        <v>5.5323200000000003</v>
      </c>
      <c r="CC765" s="72"/>
      <c r="CD765" s="72"/>
      <c r="CE765" s="72"/>
      <c r="CF765" s="72"/>
      <c r="CG765" s="72"/>
      <c r="CH765" s="72"/>
      <c r="CI765" s="72"/>
      <c r="CJ765" s="72"/>
      <c r="CK765" s="72"/>
      <c r="CL765" s="72"/>
      <c r="CM765" s="72"/>
      <c r="CN765" s="72"/>
      <c r="CO765" s="72"/>
      <c r="CP765" s="72"/>
      <c r="CQ765" s="72"/>
      <c r="CR765" s="72"/>
      <c r="CS765" s="72"/>
      <c r="CT765" s="72"/>
      <c r="CU765" s="72"/>
      <c r="CV765" s="72"/>
      <c r="CW765" s="72"/>
      <c r="CX765" s="72"/>
      <c r="CY765" s="72"/>
      <c r="CZ765" s="72"/>
      <c r="DA765" s="72"/>
      <c r="DB765" s="72"/>
      <c r="DC765" s="72"/>
      <c r="DD765" s="72"/>
      <c r="DE765" s="72"/>
      <c r="DF765" s="72"/>
      <c r="DG765" s="72"/>
      <c r="DH765" s="78">
        <f t="shared" si="459"/>
        <v>97.400019999999998</v>
      </c>
      <c r="DJ765" s="77">
        <f t="shared" si="436"/>
        <v>2.5999800000000022</v>
      </c>
      <c r="DK765" s="72"/>
      <c r="DL765" s="92" t="s">
        <v>3334</v>
      </c>
      <c r="DO765" s="358">
        <v>2.6</v>
      </c>
      <c r="DP765" s="72"/>
      <c r="DQ765" s="374"/>
      <c r="DR765" s="72"/>
      <c r="DU765" s="52"/>
      <c r="DX765" s="75">
        <f t="shared" si="437"/>
        <v>76.140025433259666</v>
      </c>
      <c r="DY765" s="51">
        <f t="shared" si="438"/>
        <v>0</v>
      </c>
      <c r="DZ765" s="75">
        <f t="shared" si="439"/>
        <v>0</v>
      </c>
      <c r="EA765" s="51" t="e">
        <f t="shared" si="440"/>
        <v>#DIV/0!</v>
      </c>
      <c r="EB765" s="75">
        <f t="shared" si="441"/>
        <v>13.529976687889796</v>
      </c>
      <c r="EC765" s="51">
        <f t="shared" si="442"/>
        <v>0</v>
      </c>
      <c r="ED765" s="75">
        <f t="shared" si="443"/>
        <v>0</v>
      </c>
      <c r="EE765" s="51" t="e">
        <f t="shared" si="444"/>
        <v>#DIV/0!</v>
      </c>
      <c r="EF765" s="75">
        <f t="shared" si="445"/>
        <v>0</v>
      </c>
      <c r="EG765" s="51" t="e">
        <f t="shared" si="446"/>
        <v>#DIV/0!</v>
      </c>
      <c r="EH765" s="75">
        <f t="shared" si="447"/>
        <v>0</v>
      </c>
      <c r="EI765" s="51" t="e">
        <f t="shared" si="448"/>
        <v>#DIV/0!</v>
      </c>
      <c r="EJ765" s="75">
        <f t="shared" si="449"/>
        <v>0</v>
      </c>
      <c r="EK765" s="51" t="e">
        <f t="shared" si="450"/>
        <v>#DIV/0!</v>
      </c>
      <c r="EL765" s="75">
        <f t="shared" si="451"/>
        <v>4.6499990451747335</v>
      </c>
      <c r="EM765" s="51">
        <f t="shared" si="452"/>
        <v>0</v>
      </c>
      <c r="EN765" s="75">
        <f t="shared" si="453"/>
        <v>5.6799988336758052</v>
      </c>
      <c r="EO765" s="51">
        <f t="shared" si="454"/>
        <v>0</v>
      </c>
      <c r="EP765" s="75">
        <f t="shared" si="455"/>
        <v>0</v>
      </c>
      <c r="EQ765" s="51" t="e">
        <f t="shared" si="456"/>
        <v>#DIV/0!</v>
      </c>
      <c r="ER765" s="51">
        <f t="shared" si="457"/>
        <v>100</v>
      </c>
      <c r="ES765" s="51">
        <f t="shared" si="458"/>
        <v>0</v>
      </c>
    </row>
    <row r="766" spans="1:149" x14ac:dyDescent="0.45">
      <c r="A766" s="78" t="s">
        <v>1447</v>
      </c>
      <c r="B766" s="174" t="s">
        <v>933</v>
      </c>
      <c r="C766" s="51" t="s">
        <v>3677</v>
      </c>
      <c r="D766" s="51" t="s">
        <v>3676</v>
      </c>
      <c r="E766" s="78" t="s">
        <v>637</v>
      </c>
      <c r="F766" s="78" t="s">
        <v>1745</v>
      </c>
      <c r="G766" s="72" t="s">
        <v>3367</v>
      </c>
      <c r="H766" s="78" t="s">
        <v>1101</v>
      </c>
      <c r="I766" s="78">
        <v>110</v>
      </c>
      <c r="J766" s="300">
        <v>50</v>
      </c>
      <c r="K766" s="78">
        <v>2</v>
      </c>
      <c r="L766" s="300">
        <v>1000</v>
      </c>
      <c r="M766" s="72">
        <v>10</v>
      </c>
      <c r="O766" s="78"/>
      <c r="P766" s="72" t="s">
        <v>1374</v>
      </c>
      <c r="AA766" s="195"/>
      <c r="AB766" s="195"/>
      <c r="AC766" s="195"/>
      <c r="AD766" s="72"/>
      <c r="AE766" s="316">
        <v>1</v>
      </c>
      <c r="AF766" s="195"/>
      <c r="AG766" s="195">
        <v>0</v>
      </c>
      <c r="AH766" s="72"/>
      <c r="AR766" s="53">
        <v>0.96430000000000005</v>
      </c>
      <c r="AT766" s="77"/>
      <c r="AU766" s="276">
        <v>500</v>
      </c>
      <c r="AW766" s="276">
        <v>482.15000000000003</v>
      </c>
      <c r="BB766" s="80" t="s">
        <v>722</v>
      </c>
      <c r="BC766" s="270"/>
      <c r="BD766" s="72">
        <v>74.403999999999996</v>
      </c>
      <c r="BE766" s="72"/>
      <c r="BF766" s="72"/>
      <c r="BG766" s="72"/>
      <c r="BH766" s="72">
        <v>13.221500000000001</v>
      </c>
      <c r="BI766" s="72"/>
      <c r="BJ766" s="72"/>
      <c r="BK766" s="72"/>
      <c r="BL766" s="72"/>
      <c r="BM766" s="72"/>
      <c r="BN766" s="72"/>
      <c r="BO766" s="72"/>
      <c r="BP766" s="72"/>
      <c r="BQ766" s="72"/>
      <c r="BR766" s="72"/>
      <c r="BS766" s="72"/>
      <c r="BT766" s="72"/>
      <c r="BU766" s="72"/>
      <c r="BV766" s="72"/>
      <c r="BW766" s="72"/>
      <c r="BX766" s="72"/>
      <c r="BY766" s="72"/>
      <c r="BZ766" s="72">
        <v>4.5439800000000004</v>
      </c>
      <c r="CA766" s="72"/>
      <c r="CB766" s="72">
        <v>5.5505000000000004</v>
      </c>
      <c r="CC766" s="72"/>
      <c r="CD766" s="72"/>
      <c r="CE766" s="72"/>
      <c r="CF766" s="72"/>
      <c r="CG766" s="72"/>
      <c r="CH766" s="72"/>
      <c r="CI766" s="72"/>
      <c r="CJ766" s="72"/>
      <c r="CK766" s="72"/>
      <c r="CL766" s="72"/>
      <c r="CM766" s="72"/>
      <c r="CN766" s="72"/>
      <c r="CO766" s="72"/>
      <c r="CP766" s="72"/>
      <c r="CQ766" s="72"/>
      <c r="CR766" s="72"/>
      <c r="CS766" s="72"/>
      <c r="CT766" s="72"/>
      <c r="CU766" s="72"/>
      <c r="CV766" s="72"/>
      <c r="CW766" s="72"/>
      <c r="CX766" s="72"/>
      <c r="CY766" s="72"/>
      <c r="CZ766" s="72"/>
      <c r="DA766" s="72"/>
      <c r="DB766" s="72"/>
      <c r="DC766" s="72"/>
      <c r="DD766" s="72"/>
      <c r="DE766" s="72"/>
      <c r="DF766" s="72"/>
      <c r="DG766" s="72"/>
      <c r="DH766" s="78">
        <f t="shared" si="459"/>
        <v>97.719980000000007</v>
      </c>
      <c r="DJ766" s="77">
        <f t="shared" si="436"/>
        <v>2.2800199999999933</v>
      </c>
      <c r="DK766" s="72"/>
      <c r="DL766" s="92" t="s">
        <v>3334</v>
      </c>
      <c r="DO766" s="358">
        <v>2.2799999999999998</v>
      </c>
      <c r="DP766" s="72"/>
      <c r="DQ766" s="374"/>
      <c r="DR766" s="72"/>
      <c r="DU766" s="52"/>
      <c r="DX766" s="75">
        <f t="shared" si="437"/>
        <v>76.140007396644975</v>
      </c>
      <c r="DY766" s="51">
        <f t="shared" si="438"/>
        <v>0</v>
      </c>
      <c r="DZ766" s="75">
        <f t="shared" si="439"/>
        <v>0</v>
      </c>
      <c r="EA766" s="51" t="e">
        <f t="shared" si="440"/>
        <v>#DIV/0!</v>
      </c>
      <c r="EB766" s="75">
        <f t="shared" si="441"/>
        <v>13.529986395822021</v>
      </c>
      <c r="EC766" s="51">
        <f t="shared" si="442"/>
        <v>0</v>
      </c>
      <c r="ED766" s="75">
        <f t="shared" si="443"/>
        <v>0</v>
      </c>
      <c r="EE766" s="51" t="e">
        <f t="shared" si="444"/>
        <v>#DIV/0!</v>
      </c>
      <c r="EF766" s="75">
        <f t="shared" si="445"/>
        <v>0</v>
      </c>
      <c r="EG766" s="51" t="e">
        <f t="shared" si="446"/>
        <v>#DIV/0!</v>
      </c>
      <c r="EH766" s="75">
        <f t="shared" si="447"/>
        <v>0</v>
      </c>
      <c r="EI766" s="51" t="e">
        <f t="shared" si="448"/>
        <v>#DIV/0!</v>
      </c>
      <c r="EJ766" s="75">
        <f t="shared" si="449"/>
        <v>0</v>
      </c>
      <c r="EK766" s="51" t="e">
        <f t="shared" si="450"/>
        <v>#DIV/0!</v>
      </c>
      <c r="EL766" s="75">
        <f t="shared" si="451"/>
        <v>4.6500009516989262</v>
      </c>
      <c r="EM766" s="51">
        <f t="shared" si="452"/>
        <v>0</v>
      </c>
      <c r="EN766" s="75">
        <f t="shared" si="453"/>
        <v>5.6800052558340681</v>
      </c>
      <c r="EO766" s="51">
        <f t="shared" si="454"/>
        <v>0</v>
      </c>
      <c r="EP766" s="75">
        <f t="shared" si="455"/>
        <v>0</v>
      </c>
      <c r="EQ766" s="51" t="e">
        <f t="shared" si="456"/>
        <v>#DIV/0!</v>
      </c>
      <c r="ER766" s="51">
        <f t="shared" si="457"/>
        <v>100</v>
      </c>
      <c r="ES766" s="51">
        <f t="shared" si="458"/>
        <v>0</v>
      </c>
    </row>
    <row r="767" spans="1:149" x14ac:dyDescent="0.45">
      <c r="A767" s="78" t="s">
        <v>1447</v>
      </c>
      <c r="B767" s="174" t="s">
        <v>933</v>
      </c>
      <c r="C767" s="51" t="s">
        <v>3677</v>
      </c>
      <c r="D767" s="51" t="s">
        <v>3676</v>
      </c>
      <c r="E767" s="78" t="s">
        <v>637</v>
      </c>
      <c r="F767" s="78" t="s">
        <v>1746</v>
      </c>
      <c r="G767" s="72" t="s">
        <v>3367</v>
      </c>
      <c r="H767" s="78" t="s">
        <v>1101</v>
      </c>
      <c r="I767" s="78">
        <v>72</v>
      </c>
      <c r="J767" s="300">
        <v>50</v>
      </c>
      <c r="K767" s="78">
        <v>2</v>
      </c>
      <c r="L767" s="300">
        <v>1100</v>
      </c>
      <c r="M767" s="72">
        <v>10</v>
      </c>
      <c r="O767" s="78"/>
      <c r="P767" s="72" t="s">
        <v>1374</v>
      </c>
      <c r="AA767" s="195"/>
      <c r="AB767" s="195"/>
      <c r="AC767" s="195"/>
      <c r="AD767" s="72"/>
      <c r="AE767" s="316">
        <v>1</v>
      </c>
      <c r="AF767" s="195"/>
      <c r="AG767" s="195">
        <v>0</v>
      </c>
      <c r="AH767" s="72"/>
      <c r="AR767" s="53">
        <v>0.98060000000000003</v>
      </c>
      <c r="AT767" s="77"/>
      <c r="AU767" s="276">
        <v>500</v>
      </c>
      <c r="AW767" s="276">
        <v>490.3</v>
      </c>
      <c r="BB767" s="80" t="s">
        <v>722</v>
      </c>
      <c r="BC767" s="270"/>
      <c r="BD767" s="72">
        <v>74.282200000000003</v>
      </c>
      <c r="BE767" s="72"/>
      <c r="BF767" s="72"/>
      <c r="BG767" s="72"/>
      <c r="BH767" s="72">
        <v>13.1999</v>
      </c>
      <c r="BI767" s="72"/>
      <c r="BJ767" s="72"/>
      <c r="BK767" s="72"/>
      <c r="BL767" s="72"/>
      <c r="BM767" s="72"/>
      <c r="BN767" s="72"/>
      <c r="BO767" s="72"/>
      <c r="BP767" s="72"/>
      <c r="BQ767" s="72"/>
      <c r="BR767" s="72"/>
      <c r="BS767" s="72"/>
      <c r="BT767" s="72"/>
      <c r="BU767" s="72"/>
      <c r="BV767" s="72"/>
      <c r="BW767" s="72"/>
      <c r="BX767" s="72"/>
      <c r="BY767" s="72"/>
      <c r="BZ767" s="72">
        <v>4.5365399999999996</v>
      </c>
      <c r="CA767" s="72"/>
      <c r="CB767" s="72">
        <v>5.5414099999999999</v>
      </c>
      <c r="CC767" s="72"/>
      <c r="CD767" s="72"/>
      <c r="CE767" s="72"/>
      <c r="CF767" s="72"/>
      <c r="CG767" s="72"/>
      <c r="CH767" s="72"/>
      <c r="CI767" s="72"/>
      <c r="CJ767" s="72"/>
      <c r="CK767" s="72"/>
      <c r="CL767" s="72"/>
      <c r="CM767" s="72"/>
      <c r="CN767" s="72"/>
      <c r="CO767" s="72"/>
      <c r="CP767" s="72"/>
      <c r="CQ767" s="72"/>
      <c r="CR767" s="72"/>
      <c r="CS767" s="72"/>
      <c r="CT767" s="72"/>
      <c r="CU767" s="72"/>
      <c r="CV767" s="72"/>
      <c r="CW767" s="72"/>
      <c r="CX767" s="72"/>
      <c r="CY767" s="72"/>
      <c r="CZ767" s="72"/>
      <c r="DA767" s="72"/>
      <c r="DB767" s="72"/>
      <c r="DC767" s="72"/>
      <c r="DD767" s="72"/>
      <c r="DE767" s="72"/>
      <c r="DF767" s="72"/>
      <c r="DG767" s="72"/>
      <c r="DH767" s="78">
        <f t="shared" si="459"/>
        <v>97.560050000000004</v>
      </c>
      <c r="DJ767" s="77">
        <f t="shared" si="436"/>
        <v>2.4399499999999961</v>
      </c>
      <c r="DK767" s="72"/>
      <c r="DL767" s="92" t="s">
        <v>3334</v>
      </c>
      <c r="DO767" s="358">
        <v>2.44</v>
      </c>
      <c r="DP767" s="72"/>
      <c r="DQ767" s="374"/>
      <c r="DR767" s="72"/>
      <c r="DU767" s="52"/>
      <c r="DX767" s="75">
        <f t="shared" si="437"/>
        <v>76.139977378035368</v>
      </c>
      <c r="DY767" s="51">
        <f t="shared" si="438"/>
        <v>0</v>
      </c>
      <c r="DZ767" s="75">
        <f t="shared" si="439"/>
        <v>0</v>
      </c>
      <c r="EA767" s="51" t="e">
        <f t="shared" si="440"/>
        <v>#DIV/0!</v>
      </c>
      <c r="EB767" s="75">
        <f t="shared" si="441"/>
        <v>13.530025866120404</v>
      </c>
      <c r="EC767" s="51">
        <f t="shared" si="442"/>
        <v>0</v>
      </c>
      <c r="ED767" s="75">
        <f t="shared" si="443"/>
        <v>0</v>
      </c>
      <c r="EE767" s="51" t="e">
        <f t="shared" si="444"/>
        <v>#DIV/0!</v>
      </c>
      <c r="EF767" s="75">
        <f t="shared" si="445"/>
        <v>0</v>
      </c>
      <c r="EG767" s="51" t="e">
        <f t="shared" si="446"/>
        <v>#DIV/0!</v>
      </c>
      <c r="EH767" s="75">
        <f t="shared" si="447"/>
        <v>0</v>
      </c>
      <c r="EI767" s="51" t="e">
        <f t="shared" si="448"/>
        <v>#DIV/0!</v>
      </c>
      <c r="EJ767" s="75">
        <f t="shared" si="449"/>
        <v>0</v>
      </c>
      <c r="EK767" s="51" t="e">
        <f t="shared" si="450"/>
        <v>#DIV/0!</v>
      </c>
      <c r="EL767" s="75">
        <f t="shared" si="451"/>
        <v>4.6499976168523895</v>
      </c>
      <c r="EM767" s="51">
        <f t="shared" si="452"/>
        <v>0</v>
      </c>
      <c r="EN767" s="75">
        <f t="shared" si="453"/>
        <v>5.679999138991831</v>
      </c>
      <c r="EO767" s="51">
        <f t="shared" si="454"/>
        <v>0</v>
      </c>
      <c r="EP767" s="75">
        <f t="shared" si="455"/>
        <v>0</v>
      </c>
      <c r="EQ767" s="51" t="e">
        <f t="shared" si="456"/>
        <v>#DIV/0!</v>
      </c>
      <c r="ER767" s="51">
        <f t="shared" si="457"/>
        <v>100</v>
      </c>
      <c r="ES767" s="51">
        <f t="shared" si="458"/>
        <v>0</v>
      </c>
    </row>
    <row r="768" spans="1:149" x14ac:dyDescent="0.45">
      <c r="A768" s="78" t="s">
        <v>1447</v>
      </c>
      <c r="B768" s="174" t="s">
        <v>933</v>
      </c>
      <c r="C768" s="51" t="s">
        <v>3677</v>
      </c>
      <c r="D768" s="51" t="s">
        <v>3676</v>
      </c>
      <c r="E768" s="78" t="s">
        <v>637</v>
      </c>
      <c r="F768" s="78" t="s">
        <v>1747</v>
      </c>
      <c r="G768" s="72" t="s">
        <v>3367</v>
      </c>
      <c r="H768" s="78" t="s">
        <v>1101</v>
      </c>
      <c r="I768" s="78">
        <v>96</v>
      </c>
      <c r="J768" s="300">
        <v>50</v>
      </c>
      <c r="K768" s="78">
        <v>2</v>
      </c>
      <c r="L768" s="300">
        <v>1200</v>
      </c>
      <c r="M768" s="72">
        <v>10</v>
      </c>
      <c r="O768" s="78"/>
      <c r="P768" s="72" t="s">
        <v>1374</v>
      </c>
      <c r="AA768" s="195"/>
      <c r="AB768" s="195"/>
      <c r="AC768" s="195"/>
      <c r="AD768" s="72"/>
      <c r="AE768" s="316">
        <v>1</v>
      </c>
      <c r="AF768" s="195"/>
      <c r="AG768" s="195">
        <v>0</v>
      </c>
      <c r="AH768" s="72"/>
      <c r="AR768" s="53">
        <v>0.99219999999999997</v>
      </c>
      <c r="AT768" s="77"/>
      <c r="AU768" s="276">
        <v>500</v>
      </c>
      <c r="AW768" s="276">
        <v>496.09999999999997</v>
      </c>
      <c r="BB768" s="80" t="s">
        <v>722</v>
      </c>
      <c r="BC768" s="270"/>
      <c r="BD768" s="72">
        <v>74.373599999999996</v>
      </c>
      <c r="BE768" s="72"/>
      <c r="BF768" s="72"/>
      <c r="BG768" s="72"/>
      <c r="BH768" s="72">
        <v>13.216100000000001</v>
      </c>
      <c r="BI768" s="72"/>
      <c r="BJ768" s="72"/>
      <c r="BK768" s="72"/>
      <c r="BL768" s="72"/>
      <c r="BM768" s="72"/>
      <c r="BN768" s="72"/>
      <c r="BO768" s="72"/>
      <c r="BP768" s="72"/>
      <c r="BQ768" s="72"/>
      <c r="BR768" s="72"/>
      <c r="BS768" s="72"/>
      <c r="BT768" s="72"/>
      <c r="BU768" s="72"/>
      <c r="BV768" s="72"/>
      <c r="BW768" s="72"/>
      <c r="BX768" s="72"/>
      <c r="BY768" s="72"/>
      <c r="BZ768" s="72">
        <v>4.5421199999999997</v>
      </c>
      <c r="CA768" s="72"/>
      <c r="CB768" s="72">
        <v>5.5482199999999997</v>
      </c>
      <c r="CC768" s="72"/>
      <c r="CD768" s="72"/>
      <c r="CE768" s="72"/>
      <c r="CF768" s="72"/>
      <c r="CG768" s="72"/>
      <c r="CH768" s="72"/>
      <c r="CI768" s="72"/>
      <c r="CJ768" s="72"/>
      <c r="CK768" s="72"/>
      <c r="CL768" s="72"/>
      <c r="CM768" s="72"/>
      <c r="CN768" s="72"/>
      <c r="CO768" s="72"/>
      <c r="CP768" s="72"/>
      <c r="CQ768" s="72"/>
      <c r="CR768" s="72"/>
      <c r="CS768" s="72"/>
      <c r="CT768" s="72"/>
      <c r="CU768" s="72"/>
      <c r="CV768" s="72"/>
      <c r="CW768" s="72"/>
      <c r="CX768" s="72"/>
      <c r="CY768" s="72"/>
      <c r="CZ768" s="72"/>
      <c r="DA768" s="72"/>
      <c r="DB768" s="72"/>
      <c r="DC768" s="72"/>
      <c r="DD768" s="72"/>
      <c r="DE768" s="72"/>
      <c r="DF768" s="72"/>
      <c r="DG768" s="72"/>
      <c r="DH768" s="78">
        <f t="shared" si="459"/>
        <v>97.680039999999991</v>
      </c>
      <c r="DJ768" s="77">
        <f t="shared" si="436"/>
        <v>2.3199600000000089</v>
      </c>
      <c r="DK768" s="72"/>
      <c r="DL768" s="92" t="s">
        <v>3334</v>
      </c>
      <c r="DO768" s="358">
        <v>2.3199999999999998</v>
      </c>
      <c r="DP768" s="72"/>
      <c r="DQ768" s="374"/>
      <c r="DR768" s="72"/>
      <c r="DU768" s="52"/>
      <c r="DX768" s="75">
        <f t="shared" si="437"/>
        <v>76.140017960680609</v>
      </c>
      <c r="DY768" s="51">
        <f t="shared" si="438"/>
        <v>0</v>
      </c>
      <c r="DZ768" s="75">
        <f t="shared" si="439"/>
        <v>0</v>
      </c>
      <c r="EA768" s="51" t="e">
        <f t="shared" si="440"/>
        <v>#DIV/0!</v>
      </c>
      <c r="EB768" s="75">
        <f t="shared" si="441"/>
        <v>13.529990364459312</v>
      </c>
      <c r="EC768" s="51">
        <f t="shared" si="442"/>
        <v>0</v>
      </c>
      <c r="ED768" s="75">
        <f t="shared" si="443"/>
        <v>0</v>
      </c>
      <c r="EE768" s="51" t="e">
        <f t="shared" si="444"/>
        <v>#DIV/0!</v>
      </c>
      <c r="EF768" s="75">
        <f t="shared" si="445"/>
        <v>0</v>
      </c>
      <c r="EG768" s="51" t="e">
        <f t="shared" si="446"/>
        <v>#DIV/0!</v>
      </c>
      <c r="EH768" s="75">
        <f t="shared" si="447"/>
        <v>0</v>
      </c>
      <c r="EI768" s="51" t="e">
        <f t="shared" si="448"/>
        <v>#DIV/0!</v>
      </c>
      <c r="EJ768" s="75">
        <f t="shared" si="449"/>
        <v>0</v>
      </c>
      <c r="EK768" s="51" t="e">
        <f t="shared" si="450"/>
        <v>#DIV/0!</v>
      </c>
      <c r="EL768" s="75">
        <f t="shared" si="451"/>
        <v>4.6499980958238751</v>
      </c>
      <c r="EM768" s="51">
        <f t="shared" si="452"/>
        <v>0</v>
      </c>
      <c r="EN768" s="75">
        <f t="shared" si="453"/>
        <v>5.6799935790362088</v>
      </c>
      <c r="EO768" s="51">
        <f t="shared" si="454"/>
        <v>0</v>
      </c>
      <c r="EP768" s="75">
        <f t="shared" si="455"/>
        <v>0</v>
      </c>
      <c r="EQ768" s="51" t="e">
        <f t="shared" si="456"/>
        <v>#DIV/0!</v>
      </c>
      <c r="ER768" s="51">
        <f t="shared" si="457"/>
        <v>100</v>
      </c>
      <c r="ES768" s="51">
        <f t="shared" si="458"/>
        <v>0</v>
      </c>
    </row>
    <row r="769" spans="1:149" x14ac:dyDescent="0.45">
      <c r="A769" s="78" t="s">
        <v>1447</v>
      </c>
      <c r="B769" s="174" t="s">
        <v>933</v>
      </c>
      <c r="C769" s="51" t="s">
        <v>3677</v>
      </c>
      <c r="D769" s="51" t="s">
        <v>3676</v>
      </c>
      <c r="E769" s="78" t="s">
        <v>637</v>
      </c>
      <c r="F769" s="78" t="s">
        <v>1748</v>
      </c>
      <c r="G769" s="72" t="s">
        <v>3367</v>
      </c>
      <c r="H769" s="78" t="s">
        <v>1101</v>
      </c>
      <c r="I769" s="78"/>
      <c r="J769" s="300">
        <v>70</v>
      </c>
      <c r="K769" s="78">
        <v>2</v>
      </c>
      <c r="L769" s="300">
        <v>800</v>
      </c>
      <c r="M769" s="72">
        <v>10</v>
      </c>
      <c r="O769" s="78"/>
      <c r="P769" s="72" t="s">
        <v>1374</v>
      </c>
      <c r="AA769" s="195"/>
      <c r="AB769" s="195"/>
      <c r="AC769" s="195"/>
      <c r="AD769" s="72"/>
      <c r="AE769" s="316">
        <v>1</v>
      </c>
      <c r="AF769" s="195"/>
      <c r="AG769" s="195">
        <v>0</v>
      </c>
      <c r="AH769" s="72"/>
      <c r="AR769" s="53">
        <v>0.87590000000000001</v>
      </c>
      <c r="AT769" s="77"/>
      <c r="AU769" s="276">
        <v>700</v>
      </c>
      <c r="AW769" s="276">
        <v>613.13</v>
      </c>
      <c r="BB769" s="80" t="s">
        <v>722</v>
      </c>
      <c r="BC769" s="270"/>
      <c r="BD769" s="72">
        <v>73.284800000000004</v>
      </c>
      <c r="BE769" s="72"/>
      <c r="BF769" s="72"/>
      <c r="BG769" s="72"/>
      <c r="BH769" s="72">
        <v>13.022600000000001</v>
      </c>
      <c r="BI769" s="72"/>
      <c r="BJ769" s="72"/>
      <c r="BK769" s="72"/>
      <c r="BL769" s="72"/>
      <c r="BM769" s="72"/>
      <c r="BN769" s="72"/>
      <c r="BO769" s="72"/>
      <c r="BP769" s="72"/>
      <c r="BQ769" s="72"/>
      <c r="BR769" s="72"/>
      <c r="BS769" s="72"/>
      <c r="BT769" s="72"/>
      <c r="BU769" s="72"/>
      <c r="BV769" s="72"/>
      <c r="BW769" s="72"/>
      <c r="BX769" s="72"/>
      <c r="BY769" s="72"/>
      <c r="BZ769" s="72">
        <v>4.4756299999999998</v>
      </c>
      <c r="CA769" s="72"/>
      <c r="CB769" s="72">
        <v>5.4669999999999996</v>
      </c>
      <c r="CC769" s="72"/>
      <c r="CD769" s="72"/>
      <c r="CE769" s="72"/>
      <c r="CF769" s="72"/>
      <c r="CG769" s="72"/>
      <c r="CH769" s="72"/>
      <c r="CI769" s="72"/>
      <c r="CJ769" s="72"/>
      <c r="CK769" s="72"/>
      <c r="CL769" s="72"/>
      <c r="CM769" s="72"/>
      <c r="CN769" s="72"/>
      <c r="CO769" s="72"/>
      <c r="CP769" s="72"/>
      <c r="CQ769" s="72"/>
      <c r="CR769" s="72"/>
      <c r="CS769" s="72"/>
      <c r="CT769" s="72"/>
      <c r="CU769" s="72"/>
      <c r="CV769" s="72"/>
      <c r="CW769" s="72"/>
      <c r="CX769" s="72"/>
      <c r="CY769" s="72"/>
      <c r="CZ769" s="72"/>
      <c r="DA769" s="72"/>
      <c r="DB769" s="72"/>
      <c r="DC769" s="72"/>
      <c r="DD769" s="72"/>
      <c r="DE769" s="72"/>
      <c r="DF769" s="72"/>
      <c r="DG769" s="72"/>
      <c r="DH769" s="78">
        <f t="shared" si="459"/>
        <v>96.250029999999995</v>
      </c>
      <c r="DJ769" s="77">
        <f t="shared" si="436"/>
        <v>3.7499700000000047</v>
      </c>
      <c r="DK769" s="72"/>
      <c r="DL769" s="92" t="s">
        <v>3334</v>
      </c>
      <c r="DO769" s="358">
        <v>3.75</v>
      </c>
      <c r="DP769" s="72"/>
      <c r="DQ769" s="374"/>
      <c r="DR769" s="72"/>
      <c r="DU769" s="52"/>
      <c r="DX769" s="75">
        <f t="shared" si="437"/>
        <v>76.140028216095118</v>
      </c>
      <c r="DY769" s="51">
        <f t="shared" si="438"/>
        <v>0</v>
      </c>
      <c r="DZ769" s="75">
        <f t="shared" si="439"/>
        <v>0</v>
      </c>
      <c r="EA769" s="51" t="e">
        <f t="shared" si="440"/>
        <v>#DIV/0!</v>
      </c>
      <c r="EB769" s="75">
        <f t="shared" si="441"/>
        <v>13.52996980884058</v>
      </c>
      <c r="EC769" s="51">
        <f t="shared" si="442"/>
        <v>0</v>
      </c>
      <c r="ED769" s="75">
        <f t="shared" si="443"/>
        <v>0</v>
      </c>
      <c r="EE769" s="51" t="e">
        <f t="shared" si="444"/>
        <v>#DIV/0!</v>
      </c>
      <c r="EF769" s="75">
        <f t="shared" si="445"/>
        <v>0</v>
      </c>
      <c r="EG769" s="51" t="e">
        <f t="shared" si="446"/>
        <v>#DIV/0!</v>
      </c>
      <c r="EH769" s="75">
        <f t="shared" si="447"/>
        <v>0</v>
      </c>
      <c r="EI769" s="51" t="e">
        <f t="shared" si="448"/>
        <v>#DIV/0!</v>
      </c>
      <c r="EJ769" s="75">
        <f t="shared" si="449"/>
        <v>0</v>
      </c>
      <c r="EK769" s="51" t="e">
        <f t="shared" si="450"/>
        <v>#DIV/0!</v>
      </c>
      <c r="EL769" s="75">
        <f t="shared" si="451"/>
        <v>4.650003745453378</v>
      </c>
      <c r="EM769" s="51">
        <f t="shared" si="452"/>
        <v>0</v>
      </c>
      <c r="EN769" s="75">
        <f t="shared" si="453"/>
        <v>5.6799982296109413</v>
      </c>
      <c r="EO769" s="51">
        <f t="shared" si="454"/>
        <v>0</v>
      </c>
      <c r="EP769" s="75">
        <f t="shared" si="455"/>
        <v>0</v>
      </c>
      <c r="EQ769" s="51" t="e">
        <f t="shared" si="456"/>
        <v>#DIV/0!</v>
      </c>
      <c r="ER769" s="51">
        <f t="shared" si="457"/>
        <v>100</v>
      </c>
      <c r="ES769" s="51">
        <f t="shared" si="458"/>
        <v>0</v>
      </c>
    </row>
    <row r="770" spans="1:149" x14ac:dyDescent="0.45">
      <c r="A770" s="78" t="s">
        <v>1447</v>
      </c>
      <c r="B770" s="174" t="s">
        <v>933</v>
      </c>
      <c r="C770" s="51" t="s">
        <v>3677</v>
      </c>
      <c r="D770" s="51" t="s">
        <v>3676</v>
      </c>
      <c r="E770" s="78" t="s">
        <v>637</v>
      </c>
      <c r="F770" s="78" t="s">
        <v>1749</v>
      </c>
      <c r="G770" s="72" t="s">
        <v>3367</v>
      </c>
      <c r="H770" s="78" t="s">
        <v>1101</v>
      </c>
      <c r="I770" s="78"/>
      <c r="J770" s="300">
        <v>100</v>
      </c>
      <c r="K770" s="78">
        <v>2</v>
      </c>
      <c r="L770" s="300">
        <v>800</v>
      </c>
      <c r="M770" s="72">
        <v>10</v>
      </c>
      <c r="O770" s="78"/>
      <c r="P770" s="72" t="s">
        <v>1374</v>
      </c>
      <c r="AA770" s="195"/>
      <c r="AB770" s="195"/>
      <c r="AC770" s="195"/>
      <c r="AD770" s="72"/>
      <c r="AE770" s="316">
        <v>1</v>
      </c>
      <c r="AF770" s="195"/>
      <c r="AG770" s="195">
        <v>0</v>
      </c>
      <c r="AH770" s="72"/>
      <c r="AR770" s="53">
        <v>0.8377</v>
      </c>
      <c r="AT770" s="77"/>
      <c r="AU770" s="276">
        <v>1000</v>
      </c>
      <c r="AW770" s="276">
        <v>837.7</v>
      </c>
      <c r="BB770" s="80" t="s">
        <v>722</v>
      </c>
      <c r="BC770" s="270"/>
      <c r="BD770" s="72">
        <v>73.025899999999993</v>
      </c>
      <c r="BE770" s="72"/>
      <c r="BF770" s="72"/>
      <c r="BG770" s="72"/>
      <c r="BH770" s="72">
        <v>12.976599999999999</v>
      </c>
      <c r="BI770" s="72"/>
      <c r="BJ770" s="72"/>
      <c r="BK770" s="72"/>
      <c r="BL770" s="72"/>
      <c r="BM770" s="72"/>
      <c r="BN770" s="72"/>
      <c r="BO770" s="72"/>
      <c r="BP770" s="72"/>
      <c r="BQ770" s="72"/>
      <c r="BR770" s="72"/>
      <c r="BS770" s="72"/>
      <c r="BT770" s="72"/>
      <c r="BU770" s="72"/>
      <c r="BV770" s="72"/>
      <c r="BW770" s="72"/>
      <c r="BX770" s="72"/>
      <c r="BY770" s="72"/>
      <c r="BZ770" s="72">
        <v>4.4598199999999997</v>
      </c>
      <c r="CA770" s="72"/>
      <c r="CB770" s="72">
        <v>5.4476899999999997</v>
      </c>
      <c r="CC770" s="72"/>
      <c r="CD770" s="72"/>
      <c r="CE770" s="72"/>
      <c r="CF770" s="72"/>
      <c r="CG770" s="72"/>
      <c r="CH770" s="72"/>
      <c r="CI770" s="72"/>
      <c r="CJ770" s="72"/>
      <c r="CK770" s="72"/>
      <c r="CL770" s="72"/>
      <c r="CM770" s="72"/>
      <c r="CN770" s="72"/>
      <c r="CO770" s="72"/>
      <c r="CP770" s="72"/>
      <c r="CQ770" s="72"/>
      <c r="CR770" s="72"/>
      <c r="CS770" s="72"/>
      <c r="CT770" s="72"/>
      <c r="CU770" s="72"/>
      <c r="CV770" s="72"/>
      <c r="CW770" s="72"/>
      <c r="CX770" s="72"/>
      <c r="CY770" s="72"/>
      <c r="CZ770" s="72"/>
      <c r="DA770" s="72"/>
      <c r="DB770" s="72"/>
      <c r="DC770" s="72"/>
      <c r="DD770" s="72"/>
      <c r="DE770" s="72"/>
      <c r="DF770" s="72"/>
      <c r="DG770" s="72"/>
      <c r="DH770" s="78">
        <f t="shared" si="459"/>
        <v>95.910009999999986</v>
      </c>
      <c r="DJ770" s="77">
        <f t="shared" si="436"/>
        <v>4.0899900000000144</v>
      </c>
      <c r="DK770" s="72"/>
      <c r="DL770" s="92" t="s">
        <v>3334</v>
      </c>
      <c r="DO770" s="358">
        <v>4.09</v>
      </c>
      <c r="DP770" s="72"/>
      <c r="DQ770" s="374"/>
      <c r="DR770" s="72"/>
      <c r="DU770" s="52"/>
      <c r="DX770" s="75">
        <f t="shared" si="437"/>
        <v>76.140019170053264</v>
      </c>
      <c r="DY770" s="51">
        <f t="shared" si="438"/>
        <v>0</v>
      </c>
      <c r="DZ770" s="75">
        <f t="shared" si="439"/>
        <v>0</v>
      </c>
      <c r="EA770" s="51" t="e">
        <f t="shared" si="440"/>
        <v>#DIV/0!</v>
      </c>
      <c r="EB770" s="75">
        <f t="shared" si="441"/>
        <v>13.529974608489773</v>
      </c>
      <c r="EC770" s="51">
        <f t="shared" si="442"/>
        <v>0</v>
      </c>
      <c r="ED770" s="75">
        <f t="shared" si="443"/>
        <v>0</v>
      </c>
      <c r="EE770" s="51" t="e">
        <f t="shared" si="444"/>
        <v>#DIV/0!</v>
      </c>
      <c r="EF770" s="75">
        <f t="shared" si="445"/>
        <v>0</v>
      </c>
      <c r="EG770" s="51" t="e">
        <f t="shared" si="446"/>
        <v>#DIV/0!</v>
      </c>
      <c r="EH770" s="75">
        <f t="shared" si="447"/>
        <v>0</v>
      </c>
      <c r="EI770" s="51" t="e">
        <f t="shared" si="448"/>
        <v>#DIV/0!</v>
      </c>
      <c r="EJ770" s="75">
        <f t="shared" si="449"/>
        <v>0</v>
      </c>
      <c r="EK770" s="51" t="e">
        <f t="shared" si="450"/>
        <v>#DIV/0!</v>
      </c>
      <c r="EL770" s="75">
        <f t="shared" si="451"/>
        <v>4.6500047283907078</v>
      </c>
      <c r="EM770" s="51">
        <f t="shared" si="452"/>
        <v>0</v>
      </c>
      <c r="EN770" s="75">
        <f t="shared" si="453"/>
        <v>5.6800014930662615</v>
      </c>
      <c r="EO770" s="51">
        <f t="shared" si="454"/>
        <v>0</v>
      </c>
      <c r="EP770" s="75">
        <f t="shared" si="455"/>
        <v>0</v>
      </c>
      <c r="EQ770" s="51" t="e">
        <f t="shared" si="456"/>
        <v>#DIV/0!</v>
      </c>
      <c r="ER770" s="51">
        <f t="shared" si="457"/>
        <v>100</v>
      </c>
      <c r="ES770" s="51">
        <f t="shared" si="458"/>
        <v>0</v>
      </c>
    </row>
    <row r="771" spans="1:149" x14ac:dyDescent="0.45">
      <c r="A771" s="78" t="s">
        <v>1447</v>
      </c>
      <c r="B771" s="174" t="s">
        <v>933</v>
      </c>
      <c r="C771" s="51" t="s">
        <v>3677</v>
      </c>
      <c r="D771" s="51" t="s">
        <v>3676</v>
      </c>
      <c r="E771" s="78" t="s">
        <v>637</v>
      </c>
      <c r="F771" s="78" t="s">
        <v>1750</v>
      </c>
      <c r="G771" s="72" t="s">
        <v>3367</v>
      </c>
      <c r="H771" s="78" t="s">
        <v>1101</v>
      </c>
      <c r="I771" s="78">
        <v>70</v>
      </c>
      <c r="J771" s="300">
        <v>100</v>
      </c>
      <c r="K771" s="78">
        <v>2</v>
      </c>
      <c r="L771" s="300">
        <v>1200</v>
      </c>
      <c r="M771" s="72">
        <v>10</v>
      </c>
      <c r="O771" s="78"/>
      <c r="P771" s="72" t="s">
        <v>1374</v>
      </c>
      <c r="AA771" s="195"/>
      <c r="AB771" s="195"/>
      <c r="AC771" s="195"/>
      <c r="AD771" s="72"/>
      <c r="AE771" s="316">
        <v>1</v>
      </c>
      <c r="AF771" s="195"/>
      <c r="AG771" s="195">
        <v>0</v>
      </c>
      <c r="AH771" s="72"/>
      <c r="AR771" s="53">
        <v>0.99070000000000003</v>
      </c>
      <c r="AT771" s="77"/>
      <c r="AU771" s="276">
        <v>1000</v>
      </c>
      <c r="AW771" s="276">
        <v>990.7</v>
      </c>
      <c r="BB771" s="80" t="s">
        <v>722</v>
      </c>
      <c r="BC771" s="270"/>
      <c r="BD771" s="72">
        <v>73.444599999999994</v>
      </c>
      <c r="BE771" s="72"/>
      <c r="BF771" s="72"/>
      <c r="BG771" s="72"/>
      <c r="BH771" s="72">
        <v>13.051</v>
      </c>
      <c r="BI771" s="72"/>
      <c r="BJ771" s="72"/>
      <c r="BK771" s="72"/>
      <c r="BL771" s="72"/>
      <c r="BM771" s="72"/>
      <c r="BN771" s="72"/>
      <c r="BO771" s="72"/>
      <c r="BP771" s="72"/>
      <c r="BQ771" s="72"/>
      <c r="BR771" s="72"/>
      <c r="BS771" s="72"/>
      <c r="BT771" s="72"/>
      <c r="BU771" s="72"/>
      <c r="BV771" s="72"/>
      <c r="BW771" s="72"/>
      <c r="BX771" s="72"/>
      <c r="BY771" s="72"/>
      <c r="BZ771" s="72">
        <v>4.4853899999999998</v>
      </c>
      <c r="CA771" s="72"/>
      <c r="CB771" s="72">
        <v>5.4789300000000001</v>
      </c>
      <c r="CC771" s="72"/>
      <c r="CD771" s="72"/>
      <c r="CE771" s="72"/>
      <c r="CF771" s="72"/>
      <c r="CG771" s="72"/>
      <c r="CH771" s="72"/>
      <c r="CI771" s="72"/>
      <c r="CJ771" s="72"/>
      <c r="CK771" s="72"/>
      <c r="CL771" s="72"/>
      <c r="CM771" s="72"/>
      <c r="CN771" s="72"/>
      <c r="CO771" s="72"/>
      <c r="CP771" s="72"/>
      <c r="CQ771" s="72"/>
      <c r="CR771" s="72"/>
      <c r="CS771" s="72"/>
      <c r="CT771" s="72"/>
      <c r="CU771" s="72"/>
      <c r="CV771" s="72"/>
      <c r="CW771" s="72"/>
      <c r="CX771" s="72"/>
      <c r="CY771" s="72"/>
      <c r="CZ771" s="72"/>
      <c r="DA771" s="72"/>
      <c r="DB771" s="72"/>
      <c r="DC771" s="72"/>
      <c r="DD771" s="72"/>
      <c r="DE771" s="72"/>
      <c r="DF771" s="72"/>
      <c r="DG771" s="72"/>
      <c r="DH771" s="78">
        <f t="shared" si="459"/>
        <v>96.459919999999997</v>
      </c>
      <c r="DJ771" s="77">
        <f t="shared" ref="DJ771:DJ834" si="460">IF(AND(DH771&lt;100, DH771&gt;0), 100-DH771, 0)</f>
        <v>3.5400800000000032</v>
      </c>
      <c r="DK771" s="72"/>
      <c r="DL771" s="92" t="s">
        <v>3334</v>
      </c>
      <c r="DO771" s="358">
        <v>3.54</v>
      </c>
      <c r="DP771" s="72"/>
      <c r="DQ771" s="374"/>
      <c r="DR771" s="72"/>
      <c r="DU771" s="52"/>
      <c r="DX771" s="75">
        <f t="shared" si="437"/>
        <v>76.140017532670555</v>
      </c>
      <c r="DY771" s="51">
        <f t="shared" si="438"/>
        <v>0</v>
      </c>
      <c r="DZ771" s="75">
        <f t="shared" si="439"/>
        <v>0</v>
      </c>
      <c r="EA771" s="51" t="e">
        <f t="shared" si="440"/>
        <v>#DIV/0!</v>
      </c>
      <c r="EB771" s="75">
        <f t="shared" si="441"/>
        <v>13.529971826640535</v>
      </c>
      <c r="EC771" s="51">
        <f t="shared" si="442"/>
        <v>0</v>
      </c>
      <c r="ED771" s="75">
        <f t="shared" si="443"/>
        <v>0</v>
      </c>
      <c r="EE771" s="51" t="e">
        <f t="shared" si="444"/>
        <v>#DIV/0!</v>
      </c>
      <c r="EF771" s="75">
        <f t="shared" si="445"/>
        <v>0</v>
      </c>
      <c r="EG771" s="51" t="e">
        <f t="shared" si="446"/>
        <v>#DIV/0!</v>
      </c>
      <c r="EH771" s="75">
        <f t="shared" si="447"/>
        <v>0</v>
      </c>
      <c r="EI771" s="51" t="e">
        <f t="shared" si="448"/>
        <v>#DIV/0!</v>
      </c>
      <c r="EJ771" s="75">
        <f t="shared" si="449"/>
        <v>0</v>
      </c>
      <c r="EK771" s="51" t="e">
        <f t="shared" si="450"/>
        <v>#DIV/0!</v>
      </c>
      <c r="EL771" s="75">
        <f t="shared" si="451"/>
        <v>4.6500038565240365</v>
      </c>
      <c r="EM771" s="51">
        <f t="shared" si="452"/>
        <v>0</v>
      </c>
      <c r="EN771" s="75">
        <f t="shared" si="453"/>
        <v>5.6800067841648634</v>
      </c>
      <c r="EO771" s="51">
        <f t="shared" si="454"/>
        <v>0</v>
      </c>
      <c r="EP771" s="75">
        <f t="shared" si="455"/>
        <v>0</v>
      </c>
      <c r="EQ771" s="51" t="e">
        <f t="shared" si="456"/>
        <v>#DIV/0!</v>
      </c>
      <c r="ER771" s="51">
        <f t="shared" si="457"/>
        <v>100</v>
      </c>
      <c r="ES771" s="51">
        <f t="shared" si="458"/>
        <v>0</v>
      </c>
    </row>
    <row r="772" spans="1:149" x14ac:dyDescent="0.45">
      <c r="A772" s="78" t="s">
        <v>1447</v>
      </c>
      <c r="B772" s="174" t="s">
        <v>933</v>
      </c>
      <c r="C772" s="51" t="s">
        <v>3677</v>
      </c>
      <c r="D772" s="51" t="s">
        <v>3676</v>
      </c>
      <c r="E772" s="78" t="s">
        <v>637</v>
      </c>
      <c r="F772" s="78" t="s">
        <v>1751</v>
      </c>
      <c r="G772" s="72" t="s">
        <v>3367</v>
      </c>
      <c r="H772" s="78" t="s">
        <v>1101</v>
      </c>
      <c r="I772" s="78">
        <v>121</v>
      </c>
      <c r="J772" s="300">
        <v>100</v>
      </c>
      <c r="K772" s="78">
        <v>2</v>
      </c>
      <c r="L772" s="300">
        <v>1350</v>
      </c>
      <c r="M772" s="72">
        <v>10</v>
      </c>
      <c r="O772" s="78"/>
      <c r="P772" s="72" t="s">
        <v>1374</v>
      </c>
      <c r="AA772" s="195"/>
      <c r="AB772" s="195"/>
      <c r="AC772" s="195"/>
      <c r="AD772" s="72"/>
      <c r="AE772" s="316">
        <v>1</v>
      </c>
      <c r="AF772" s="195"/>
      <c r="AG772" s="195">
        <v>0</v>
      </c>
      <c r="AH772" s="72"/>
      <c r="AR772" s="53">
        <v>1.012</v>
      </c>
      <c r="AT772" s="77"/>
      <c r="AU772" s="276">
        <v>1000</v>
      </c>
      <c r="AW772" s="276">
        <v>1012</v>
      </c>
      <c r="BB772" s="80" t="s">
        <v>722</v>
      </c>
      <c r="BC772" s="270"/>
      <c r="BD772" s="72">
        <v>73.566500000000005</v>
      </c>
      <c r="BE772" s="72"/>
      <c r="BF772" s="72"/>
      <c r="BG772" s="72"/>
      <c r="BH772" s="72">
        <v>13.072699999999999</v>
      </c>
      <c r="BI772" s="72"/>
      <c r="BJ772" s="72"/>
      <c r="BK772" s="72"/>
      <c r="BL772" s="72"/>
      <c r="BM772" s="72"/>
      <c r="BN772" s="72"/>
      <c r="BO772" s="72"/>
      <c r="BP772" s="72"/>
      <c r="BQ772" s="72"/>
      <c r="BR772" s="72"/>
      <c r="BS772" s="72"/>
      <c r="BT772" s="72"/>
      <c r="BU772" s="72"/>
      <c r="BV772" s="72"/>
      <c r="BW772" s="72"/>
      <c r="BX772" s="72"/>
      <c r="BY772" s="72"/>
      <c r="BZ772" s="72">
        <v>4.4928299999999997</v>
      </c>
      <c r="CA772" s="72"/>
      <c r="CB772" s="72">
        <v>5.4880199999999997</v>
      </c>
      <c r="CC772" s="72"/>
      <c r="CD772" s="72"/>
      <c r="CE772" s="72"/>
      <c r="CF772" s="72"/>
      <c r="CG772" s="72"/>
      <c r="CH772" s="72"/>
      <c r="CI772" s="72"/>
      <c r="CJ772" s="72"/>
      <c r="CK772" s="72"/>
      <c r="CL772" s="72"/>
      <c r="CM772" s="72"/>
      <c r="CN772" s="72"/>
      <c r="CO772" s="72"/>
      <c r="CP772" s="72"/>
      <c r="CQ772" s="72"/>
      <c r="CR772" s="72"/>
      <c r="CS772" s="72"/>
      <c r="CT772" s="72"/>
      <c r="CU772" s="72"/>
      <c r="CV772" s="72"/>
      <c r="CW772" s="72"/>
      <c r="CX772" s="72"/>
      <c r="CY772" s="72"/>
      <c r="CZ772" s="72"/>
      <c r="DA772" s="72"/>
      <c r="DB772" s="72"/>
      <c r="DC772" s="72"/>
      <c r="DD772" s="72"/>
      <c r="DE772" s="72"/>
      <c r="DF772" s="72"/>
      <c r="DG772" s="72"/>
      <c r="DH772" s="78">
        <f t="shared" si="459"/>
        <v>96.620050000000006</v>
      </c>
      <c r="DJ772" s="77">
        <f t="shared" si="460"/>
        <v>3.3799499999999938</v>
      </c>
      <c r="DK772" s="72"/>
      <c r="DL772" s="92" t="s">
        <v>3334</v>
      </c>
      <c r="DO772" s="358">
        <v>3.38</v>
      </c>
      <c r="DP772" s="72"/>
      <c r="DQ772" s="374"/>
      <c r="DR772" s="72"/>
      <c r="DU772" s="52"/>
      <c r="DX772" s="75">
        <f t="shared" ref="DX772:DX835" si="461">BD772/$DH772*100</f>
        <v>76.139993717660047</v>
      </c>
      <c r="DY772" s="51">
        <f t="shared" ref="DY772:DY835" si="462">DX772*SQRT(((BE772/BD772)^2)+(($DI772/$DH772)^2))</f>
        <v>0</v>
      </c>
      <c r="DZ772" s="75">
        <f t="shared" ref="DZ772:DZ835" si="463">BF772/$DH772*100</f>
        <v>0</v>
      </c>
      <c r="EA772" s="51" t="e">
        <f t="shared" ref="EA772:EA835" si="464">DZ772*SQRT(((BG772/BF772)^2)+(($DI772/$DH772)^2))</f>
        <v>#DIV/0!</v>
      </c>
      <c r="EB772" s="75">
        <f t="shared" ref="EB772:EB835" si="465">BH772/$DH772*100</f>
        <v>13.530007488093826</v>
      </c>
      <c r="EC772" s="51">
        <f t="shared" ref="EC772:EC835" si="466">EB772*SQRT(((BI772/BH772)^2)+(($DI772/$DH772)^2))</f>
        <v>0</v>
      </c>
      <c r="ED772" s="75">
        <f t="shared" ref="ED772:ED835" si="467">BN772/$DH772*100</f>
        <v>0</v>
      </c>
      <c r="EE772" s="51" t="e">
        <f t="shared" ref="EE772:EE835" si="468">ED772*SQRT(((BO772/BN772)^2)+(($DI772/$DH772)^2))</f>
        <v>#DIV/0!</v>
      </c>
      <c r="EF772" s="75">
        <f t="shared" ref="EF772:EF835" si="469">BP772/$DH772*100</f>
        <v>0</v>
      </c>
      <c r="EG772" s="51" t="e">
        <f t="shared" ref="EG772:EG835" si="470">EF772*SQRT(((BQ772/BP772)^2)+(($DI772/$DH772)^2))</f>
        <v>#DIV/0!</v>
      </c>
      <c r="EH772" s="75">
        <f t="shared" ref="EH772:EH835" si="471">BR772/$DH772*100</f>
        <v>0</v>
      </c>
      <c r="EI772" s="51" t="e">
        <f t="shared" ref="EI772:EI835" si="472">EH772*SQRT(((BS772/BR772)^2)+(($DI772/$DH772)^2))</f>
        <v>#DIV/0!</v>
      </c>
      <c r="EJ772" s="75">
        <f t="shared" ref="EJ772:EJ835" si="473">BX772/$DH772*100</f>
        <v>0</v>
      </c>
      <c r="EK772" s="51" t="e">
        <f t="shared" ref="EK772:EK835" si="474">EJ772*SQRT(((BY772/BX772)^2)+(($DI772/$DH772)^2))</f>
        <v>#DIV/0!</v>
      </c>
      <c r="EL772" s="75">
        <f t="shared" ref="EL772:EL835" si="475">BZ772/$DH772*100</f>
        <v>4.6499975936671527</v>
      </c>
      <c r="EM772" s="51">
        <f t="shared" ref="EM772:EM835" si="476">EL772*SQRT(((CA772/BZ772)^2)+(($DI772/$DH772)^2))</f>
        <v>0</v>
      </c>
      <c r="EN772" s="75">
        <f t="shared" ref="EN772:EN835" si="477">CB772/$DH772*100</f>
        <v>5.6800012005789675</v>
      </c>
      <c r="EO772" s="51">
        <f t="shared" ref="EO772:EO835" si="478">EN772*SQRT(((CC772/CB772)^2)+(($DI772/$DH772)^2))</f>
        <v>0</v>
      </c>
      <c r="EP772" s="75">
        <f t="shared" ref="EP772:EP835" si="479">CD772/$DH772*100</f>
        <v>0</v>
      </c>
      <c r="EQ772" s="51" t="e">
        <f t="shared" ref="EQ772:EQ835" si="480">EP772*SQRT(((CE772/CD772)^2)+(($DI772/$DH772)^2))</f>
        <v>#DIV/0!</v>
      </c>
      <c r="ER772" s="51">
        <f t="shared" ref="ER772:ER835" si="481">DH772/$DH772*100</f>
        <v>100</v>
      </c>
      <c r="ES772" s="51">
        <f t="shared" ref="ES772:ES835" si="482">ER772*SQRT(((DI772/DH772)^2)+(($DI772/$DH772)^2))</f>
        <v>0</v>
      </c>
    </row>
    <row r="773" spans="1:149" x14ac:dyDescent="0.45">
      <c r="A773" s="78" t="s">
        <v>1447</v>
      </c>
      <c r="B773" s="174" t="s">
        <v>933</v>
      </c>
      <c r="C773" s="51" t="s">
        <v>3677</v>
      </c>
      <c r="D773" s="51" t="s">
        <v>3676</v>
      </c>
      <c r="E773" s="78" t="s">
        <v>637</v>
      </c>
      <c r="F773" s="78" t="s">
        <v>1752</v>
      </c>
      <c r="G773" s="72" t="s">
        <v>3367</v>
      </c>
      <c r="H773" s="78" t="s">
        <v>1101</v>
      </c>
      <c r="I773" s="78">
        <v>816</v>
      </c>
      <c r="J773" s="300">
        <v>100</v>
      </c>
      <c r="K773" s="78">
        <v>2</v>
      </c>
      <c r="L773" s="300">
        <v>850</v>
      </c>
      <c r="M773" s="72">
        <v>10</v>
      </c>
      <c r="O773" s="78"/>
      <c r="P773" s="72" t="s">
        <v>1374</v>
      </c>
      <c r="AA773" s="195"/>
      <c r="AB773" s="195"/>
      <c r="AC773" s="195"/>
      <c r="AD773" s="72"/>
      <c r="AE773" s="316">
        <v>1</v>
      </c>
      <c r="AF773" s="195"/>
      <c r="AG773" s="195">
        <v>0</v>
      </c>
      <c r="AH773" s="72"/>
      <c r="AR773" s="53">
        <v>0.87039999999999995</v>
      </c>
      <c r="AT773" s="77"/>
      <c r="AU773" s="276">
        <v>1000</v>
      </c>
      <c r="AW773" s="276">
        <v>870.4</v>
      </c>
      <c r="BB773" s="80" t="s">
        <v>722</v>
      </c>
      <c r="BC773" s="270"/>
      <c r="BD773" s="72">
        <v>73.094399999999993</v>
      </c>
      <c r="BE773" s="72"/>
      <c r="BF773" s="72"/>
      <c r="BG773" s="72"/>
      <c r="BH773" s="72">
        <v>12.988799999999999</v>
      </c>
      <c r="BI773" s="72"/>
      <c r="BJ773" s="72"/>
      <c r="BK773" s="72"/>
      <c r="BL773" s="72"/>
      <c r="BM773" s="72"/>
      <c r="BN773" s="72"/>
      <c r="BO773" s="72"/>
      <c r="BP773" s="72"/>
      <c r="BQ773" s="72"/>
      <c r="BR773" s="72"/>
      <c r="BS773" s="72"/>
      <c r="BT773" s="72"/>
      <c r="BU773" s="72"/>
      <c r="BV773" s="72"/>
      <c r="BW773" s="72"/>
      <c r="BX773" s="72"/>
      <c r="BY773" s="72"/>
      <c r="BZ773" s="72">
        <v>4.4640000000000004</v>
      </c>
      <c r="CA773" s="72"/>
      <c r="CB773" s="72">
        <v>5.4527999999999999</v>
      </c>
      <c r="CC773" s="72"/>
      <c r="CD773" s="72"/>
      <c r="CE773" s="72"/>
      <c r="CF773" s="72"/>
      <c r="CG773" s="72"/>
      <c r="CH773" s="72"/>
      <c r="CI773" s="72"/>
      <c r="CJ773" s="72"/>
      <c r="CK773" s="72"/>
      <c r="CL773" s="72"/>
      <c r="CM773" s="72"/>
      <c r="CN773" s="72"/>
      <c r="CO773" s="72"/>
      <c r="CP773" s="72"/>
      <c r="CQ773" s="72"/>
      <c r="CR773" s="72"/>
      <c r="CS773" s="72"/>
      <c r="CT773" s="72"/>
      <c r="CU773" s="72"/>
      <c r="CV773" s="72"/>
      <c r="CW773" s="72"/>
      <c r="CX773" s="72"/>
      <c r="CY773" s="72"/>
      <c r="CZ773" s="72"/>
      <c r="DA773" s="72"/>
      <c r="DB773" s="72"/>
      <c r="DC773" s="72"/>
      <c r="DD773" s="72"/>
      <c r="DE773" s="72"/>
      <c r="DF773" s="72"/>
      <c r="DG773" s="72"/>
      <c r="DH773" s="78">
        <f t="shared" si="459"/>
        <v>95.999999999999986</v>
      </c>
      <c r="DJ773" s="77">
        <f t="shared" si="460"/>
        <v>4.0000000000000142</v>
      </c>
      <c r="DK773" s="72"/>
      <c r="DL773" s="92" t="s">
        <v>3334</v>
      </c>
      <c r="DO773" s="358">
        <v>4</v>
      </c>
      <c r="DP773" s="72"/>
      <c r="DQ773" s="374"/>
      <c r="DR773" s="72"/>
      <c r="DU773" s="52"/>
      <c r="DX773" s="75">
        <f t="shared" si="461"/>
        <v>76.140000000000015</v>
      </c>
      <c r="DY773" s="51">
        <f t="shared" si="462"/>
        <v>0</v>
      </c>
      <c r="DZ773" s="75">
        <f t="shared" si="463"/>
        <v>0</v>
      </c>
      <c r="EA773" s="51" t="e">
        <f t="shared" si="464"/>
        <v>#DIV/0!</v>
      </c>
      <c r="EB773" s="75">
        <f t="shared" si="465"/>
        <v>13.530000000000001</v>
      </c>
      <c r="EC773" s="51">
        <f t="shared" si="466"/>
        <v>0</v>
      </c>
      <c r="ED773" s="75">
        <f t="shared" si="467"/>
        <v>0</v>
      </c>
      <c r="EE773" s="51" t="e">
        <f t="shared" si="468"/>
        <v>#DIV/0!</v>
      </c>
      <c r="EF773" s="75">
        <f t="shared" si="469"/>
        <v>0</v>
      </c>
      <c r="EG773" s="51" t="e">
        <f t="shared" si="470"/>
        <v>#DIV/0!</v>
      </c>
      <c r="EH773" s="75">
        <f t="shared" si="471"/>
        <v>0</v>
      </c>
      <c r="EI773" s="51" t="e">
        <f t="shared" si="472"/>
        <v>#DIV/0!</v>
      </c>
      <c r="EJ773" s="75">
        <f t="shared" si="473"/>
        <v>0</v>
      </c>
      <c r="EK773" s="51" t="e">
        <f t="shared" si="474"/>
        <v>#DIV/0!</v>
      </c>
      <c r="EL773" s="75">
        <f t="shared" si="475"/>
        <v>4.6500000000000012</v>
      </c>
      <c r="EM773" s="51">
        <f t="shared" si="476"/>
        <v>0</v>
      </c>
      <c r="EN773" s="75">
        <f t="shared" si="477"/>
        <v>5.6800000000000006</v>
      </c>
      <c r="EO773" s="51">
        <f t="shared" si="478"/>
        <v>0</v>
      </c>
      <c r="EP773" s="75">
        <f t="shared" si="479"/>
        <v>0</v>
      </c>
      <c r="EQ773" s="51" t="e">
        <f t="shared" si="480"/>
        <v>#DIV/0!</v>
      </c>
      <c r="ER773" s="51">
        <f t="shared" si="481"/>
        <v>100</v>
      </c>
      <c r="ES773" s="51">
        <f t="shared" si="482"/>
        <v>0</v>
      </c>
    </row>
    <row r="774" spans="1:149" x14ac:dyDescent="0.45">
      <c r="A774" s="78" t="s">
        <v>1447</v>
      </c>
      <c r="B774" s="174" t="s">
        <v>933</v>
      </c>
      <c r="C774" s="51" t="s">
        <v>3677</v>
      </c>
      <c r="D774" s="51" t="s">
        <v>3676</v>
      </c>
      <c r="E774" s="78" t="s">
        <v>637</v>
      </c>
      <c r="F774" s="78" t="s">
        <v>1753</v>
      </c>
      <c r="G774" s="72" t="s">
        <v>3367</v>
      </c>
      <c r="H774" s="78" t="s">
        <v>1101</v>
      </c>
      <c r="I774" s="78">
        <v>336</v>
      </c>
      <c r="J774" s="300">
        <v>130</v>
      </c>
      <c r="K774" s="78">
        <v>2</v>
      </c>
      <c r="L774" s="300">
        <v>800</v>
      </c>
      <c r="M774" s="72">
        <v>10</v>
      </c>
      <c r="O774" s="78"/>
      <c r="P774" s="72" t="s">
        <v>1374</v>
      </c>
      <c r="AA774" s="195"/>
      <c r="AB774" s="195"/>
      <c r="AC774" s="195"/>
      <c r="AD774" s="72"/>
      <c r="AE774" s="316">
        <v>1</v>
      </c>
      <c r="AF774" s="195"/>
      <c r="AG774" s="195">
        <v>0</v>
      </c>
      <c r="AH774" s="72"/>
      <c r="AR774" s="53">
        <v>0.80910000000000004</v>
      </c>
      <c r="AT774" s="77"/>
      <c r="AU774" s="276">
        <v>1300</v>
      </c>
      <c r="AW774" s="276">
        <v>1051.8300000000002</v>
      </c>
      <c r="BB774" s="80" t="s">
        <v>722</v>
      </c>
      <c r="BC774" s="270"/>
      <c r="BD774" s="72">
        <v>72.317800000000005</v>
      </c>
      <c r="BE774" s="72"/>
      <c r="BF774" s="72"/>
      <c r="BG774" s="72"/>
      <c r="BH774" s="72">
        <v>12.8508</v>
      </c>
      <c r="BI774" s="72"/>
      <c r="BJ774" s="72"/>
      <c r="BK774" s="72"/>
      <c r="BL774" s="72"/>
      <c r="BM774" s="72"/>
      <c r="BN774" s="72"/>
      <c r="BO774" s="72"/>
      <c r="BP774" s="72"/>
      <c r="BQ774" s="72"/>
      <c r="BR774" s="72"/>
      <c r="BS774" s="72"/>
      <c r="BT774" s="72"/>
      <c r="BU774" s="72"/>
      <c r="BV774" s="72"/>
      <c r="BW774" s="72"/>
      <c r="BX774" s="72"/>
      <c r="BY774" s="72"/>
      <c r="BZ774" s="72">
        <v>4.4165700000000001</v>
      </c>
      <c r="CA774" s="72"/>
      <c r="CB774" s="72">
        <v>5.3948600000000004</v>
      </c>
      <c r="CC774" s="72"/>
      <c r="CD774" s="72"/>
      <c r="CE774" s="72"/>
      <c r="CF774" s="72"/>
      <c r="CG774" s="72"/>
      <c r="CH774" s="72"/>
      <c r="CI774" s="72"/>
      <c r="CJ774" s="72"/>
      <c r="CK774" s="72"/>
      <c r="CL774" s="72"/>
      <c r="CM774" s="72"/>
      <c r="CN774" s="72"/>
      <c r="CO774" s="72"/>
      <c r="CP774" s="72"/>
      <c r="CQ774" s="72"/>
      <c r="CR774" s="72"/>
      <c r="CS774" s="72"/>
      <c r="CT774" s="72"/>
      <c r="CU774" s="72"/>
      <c r="CV774" s="72"/>
      <c r="CW774" s="72"/>
      <c r="CX774" s="72"/>
      <c r="CY774" s="72"/>
      <c r="CZ774" s="72"/>
      <c r="DA774" s="72"/>
      <c r="DB774" s="72"/>
      <c r="DC774" s="72"/>
      <c r="DD774" s="72"/>
      <c r="DE774" s="72"/>
      <c r="DF774" s="72"/>
      <c r="DG774" s="72"/>
      <c r="DH774" s="78">
        <f t="shared" si="459"/>
        <v>94.980029999999999</v>
      </c>
      <c r="DJ774" s="77">
        <f t="shared" si="460"/>
        <v>5.0199700000000007</v>
      </c>
      <c r="DK774" s="72"/>
      <c r="DL774" s="92" t="s">
        <v>3334</v>
      </c>
      <c r="DO774" s="358">
        <v>5.0199999999999996</v>
      </c>
      <c r="DP774" s="72"/>
      <c r="DQ774" s="374"/>
      <c r="DR774" s="72"/>
      <c r="DU774" s="52"/>
      <c r="DX774" s="75">
        <f t="shared" si="461"/>
        <v>76.140005430615261</v>
      </c>
      <c r="DY774" s="51">
        <f t="shared" si="462"/>
        <v>0</v>
      </c>
      <c r="DZ774" s="75">
        <f t="shared" si="463"/>
        <v>0</v>
      </c>
      <c r="EA774" s="51" t="e">
        <f t="shared" si="464"/>
        <v>#DIV/0!</v>
      </c>
      <c r="EB774" s="75">
        <f t="shared" si="465"/>
        <v>13.530002043587478</v>
      </c>
      <c r="EC774" s="51">
        <f t="shared" si="466"/>
        <v>0</v>
      </c>
      <c r="ED774" s="75">
        <f t="shared" si="467"/>
        <v>0</v>
      </c>
      <c r="EE774" s="51" t="e">
        <f t="shared" si="468"/>
        <v>#DIV/0!</v>
      </c>
      <c r="EF774" s="75">
        <f t="shared" si="469"/>
        <v>0</v>
      </c>
      <c r="EG774" s="51" t="e">
        <f t="shared" si="470"/>
        <v>#DIV/0!</v>
      </c>
      <c r="EH774" s="75">
        <f t="shared" si="471"/>
        <v>0</v>
      </c>
      <c r="EI774" s="51" t="e">
        <f t="shared" si="472"/>
        <v>#DIV/0!</v>
      </c>
      <c r="EJ774" s="75">
        <f t="shared" si="473"/>
        <v>0</v>
      </c>
      <c r="EK774" s="51" t="e">
        <f t="shared" si="474"/>
        <v>#DIV/0!</v>
      </c>
      <c r="EL774" s="75">
        <f t="shared" si="475"/>
        <v>4.6499985312702048</v>
      </c>
      <c r="EM774" s="51">
        <f t="shared" si="476"/>
        <v>0</v>
      </c>
      <c r="EN774" s="75">
        <f t="shared" si="477"/>
        <v>5.6799939945270603</v>
      </c>
      <c r="EO774" s="51">
        <f t="shared" si="478"/>
        <v>0</v>
      </c>
      <c r="EP774" s="75">
        <f t="shared" si="479"/>
        <v>0</v>
      </c>
      <c r="EQ774" s="51" t="e">
        <f t="shared" si="480"/>
        <v>#DIV/0!</v>
      </c>
      <c r="ER774" s="51">
        <f t="shared" si="481"/>
        <v>100</v>
      </c>
      <c r="ES774" s="51">
        <f t="shared" si="482"/>
        <v>0</v>
      </c>
    </row>
    <row r="775" spans="1:149" x14ac:dyDescent="0.45">
      <c r="A775" s="78" t="s">
        <v>1447</v>
      </c>
      <c r="B775" s="174" t="s">
        <v>933</v>
      </c>
      <c r="C775" s="51" t="s">
        <v>3677</v>
      </c>
      <c r="D775" s="51" t="s">
        <v>3676</v>
      </c>
      <c r="E775" s="78" t="s">
        <v>637</v>
      </c>
      <c r="F775" s="78" t="s">
        <v>1754</v>
      </c>
      <c r="G775" s="72" t="s">
        <v>3367</v>
      </c>
      <c r="H775" s="78" t="s">
        <v>1101</v>
      </c>
      <c r="I775" s="78">
        <v>480</v>
      </c>
      <c r="J775" s="300">
        <v>140</v>
      </c>
      <c r="K775" s="78">
        <v>2</v>
      </c>
      <c r="L775" s="300">
        <v>800</v>
      </c>
      <c r="M775" s="72">
        <v>10</v>
      </c>
      <c r="O775" s="78"/>
      <c r="P775" s="72" t="s">
        <v>1374</v>
      </c>
      <c r="AA775" s="195"/>
      <c r="AB775" s="195"/>
      <c r="AC775" s="195"/>
      <c r="AD775" s="72"/>
      <c r="AE775" s="316">
        <v>1</v>
      </c>
      <c r="AF775" s="195"/>
      <c r="AG775" s="195">
        <v>0</v>
      </c>
      <c r="AH775" s="72"/>
      <c r="AR775" s="53">
        <v>0.80149999999999999</v>
      </c>
      <c r="AT775" s="77"/>
      <c r="AU775" s="276">
        <v>1400</v>
      </c>
      <c r="AW775" s="276">
        <v>1122.0999999999999</v>
      </c>
      <c r="BB775" s="80" t="s">
        <v>722</v>
      </c>
      <c r="BC775" s="270"/>
      <c r="BD775" s="72">
        <v>72.211200000000005</v>
      </c>
      <c r="BE775" s="72"/>
      <c r="BF775" s="72"/>
      <c r="BG775" s="72"/>
      <c r="BH775" s="72">
        <v>12.831899999999999</v>
      </c>
      <c r="BI775" s="72"/>
      <c r="BJ775" s="72"/>
      <c r="BK775" s="72"/>
      <c r="BL775" s="72"/>
      <c r="BM775" s="72"/>
      <c r="BN775" s="72"/>
      <c r="BO775" s="72"/>
      <c r="BP775" s="72"/>
      <c r="BQ775" s="72"/>
      <c r="BR775" s="72"/>
      <c r="BS775" s="72"/>
      <c r="BT775" s="72"/>
      <c r="BU775" s="72"/>
      <c r="BV775" s="72"/>
      <c r="BW775" s="72"/>
      <c r="BX775" s="72"/>
      <c r="BY775" s="72"/>
      <c r="BZ775" s="72">
        <v>4.4100599999999996</v>
      </c>
      <c r="CA775" s="72"/>
      <c r="CB775" s="72">
        <v>5.3869100000000003</v>
      </c>
      <c r="CC775" s="72"/>
      <c r="CD775" s="72"/>
      <c r="CE775" s="72"/>
      <c r="CF775" s="72"/>
      <c r="CG775" s="72"/>
      <c r="CH775" s="72"/>
      <c r="CI775" s="72"/>
      <c r="CJ775" s="72"/>
      <c r="CK775" s="72"/>
      <c r="CL775" s="72"/>
      <c r="CM775" s="72"/>
      <c r="CN775" s="72"/>
      <c r="CO775" s="72"/>
      <c r="CP775" s="72"/>
      <c r="CQ775" s="72"/>
      <c r="CR775" s="72"/>
      <c r="CS775" s="72"/>
      <c r="CT775" s="72"/>
      <c r="CU775" s="72"/>
      <c r="CV775" s="72"/>
      <c r="CW775" s="72"/>
      <c r="CX775" s="72"/>
      <c r="CY775" s="72"/>
      <c r="CZ775" s="72"/>
      <c r="DA775" s="72"/>
      <c r="DB775" s="72"/>
      <c r="DC775" s="72"/>
      <c r="DD775" s="72"/>
      <c r="DE775" s="72"/>
      <c r="DF775" s="72"/>
      <c r="DG775" s="72"/>
      <c r="DH775" s="78">
        <f t="shared" si="459"/>
        <v>94.840070000000011</v>
      </c>
      <c r="DJ775" s="77">
        <f t="shared" si="460"/>
        <v>5.1599299999999886</v>
      </c>
      <c r="DK775" s="72"/>
      <c r="DL775" s="92" t="s">
        <v>3334</v>
      </c>
      <c r="DO775" s="358">
        <v>5.16</v>
      </c>
      <c r="DP775" s="72"/>
      <c r="DQ775" s="374"/>
      <c r="DR775" s="72"/>
      <c r="DU775" s="52"/>
      <c r="DX775" s="75">
        <f t="shared" si="461"/>
        <v>76.139969107994119</v>
      </c>
      <c r="DY775" s="51">
        <f t="shared" si="462"/>
        <v>0</v>
      </c>
      <c r="DZ775" s="75">
        <f t="shared" si="463"/>
        <v>0</v>
      </c>
      <c r="EA775" s="51" t="e">
        <f t="shared" si="464"/>
        <v>#DIV/0!</v>
      </c>
      <c r="EB775" s="75">
        <f t="shared" si="465"/>
        <v>13.530040625233614</v>
      </c>
      <c r="EC775" s="51">
        <f t="shared" si="466"/>
        <v>0</v>
      </c>
      <c r="ED775" s="75">
        <f t="shared" si="467"/>
        <v>0</v>
      </c>
      <c r="EE775" s="51" t="e">
        <f t="shared" si="468"/>
        <v>#DIV/0!</v>
      </c>
      <c r="EF775" s="75">
        <f t="shared" si="469"/>
        <v>0</v>
      </c>
      <c r="EG775" s="51" t="e">
        <f t="shared" si="470"/>
        <v>#DIV/0!</v>
      </c>
      <c r="EH775" s="75">
        <f t="shared" si="471"/>
        <v>0</v>
      </c>
      <c r="EI775" s="51" t="e">
        <f t="shared" si="472"/>
        <v>#DIV/0!</v>
      </c>
      <c r="EJ775" s="75">
        <f t="shared" si="473"/>
        <v>0</v>
      </c>
      <c r="EK775" s="51" t="e">
        <f t="shared" si="474"/>
        <v>#DIV/0!</v>
      </c>
      <c r="EL775" s="75">
        <f t="shared" si="475"/>
        <v>4.6499965679063706</v>
      </c>
      <c r="EM775" s="51">
        <f t="shared" si="476"/>
        <v>0</v>
      </c>
      <c r="EN775" s="75">
        <f t="shared" si="477"/>
        <v>5.679993698865891</v>
      </c>
      <c r="EO775" s="51">
        <f t="shared" si="478"/>
        <v>0</v>
      </c>
      <c r="EP775" s="75">
        <f t="shared" si="479"/>
        <v>0</v>
      </c>
      <c r="EQ775" s="51" t="e">
        <f t="shared" si="480"/>
        <v>#DIV/0!</v>
      </c>
      <c r="ER775" s="51">
        <f t="shared" si="481"/>
        <v>100</v>
      </c>
      <c r="ES775" s="51">
        <f t="shared" si="482"/>
        <v>0</v>
      </c>
    </row>
    <row r="776" spans="1:149" x14ac:dyDescent="0.45">
      <c r="A776" s="78" t="s">
        <v>1447</v>
      </c>
      <c r="B776" s="174" t="s">
        <v>933</v>
      </c>
      <c r="C776" s="51" t="s">
        <v>3677</v>
      </c>
      <c r="D776" s="51" t="s">
        <v>3676</v>
      </c>
      <c r="E776" s="78" t="s">
        <v>637</v>
      </c>
      <c r="F776" s="78" t="s">
        <v>1755</v>
      </c>
      <c r="G776" s="72" t="s">
        <v>3367</v>
      </c>
      <c r="H776" s="78" t="s">
        <v>1101</v>
      </c>
      <c r="I776" s="78"/>
      <c r="J776" s="300">
        <v>300</v>
      </c>
      <c r="K776" s="78">
        <v>2</v>
      </c>
      <c r="L776" s="300">
        <v>800</v>
      </c>
      <c r="M776" s="72">
        <v>10</v>
      </c>
      <c r="O776" s="78"/>
      <c r="P776" s="72" t="s">
        <v>1374</v>
      </c>
      <c r="AA776" s="195"/>
      <c r="AB776" s="195"/>
      <c r="AC776" s="195"/>
      <c r="AD776" s="72"/>
      <c r="AE776" s="316">
        <v>1</v>
      </c>
      <c r="AF776" s="195"/>
      <c r="AG776" s="195">
        <v>0</v>
      </c>
      <c r="AH776" s="72"/>
      <c r="AR776" s="53">
        <v>0.77380000000000004</v>
      </c>
      <c r="AT776" s="77"/>
      <c r="AU776" s="276">
        <v>3000</v>
      </c>
      <c r="AW776" s="276">
        <v>2321.4</v>
      </c>
      <c r="BB776" s="80" t="s">
        <v>722</v>
      </c>
      <c r="BC776" s="270"/>
      <c r="BD776" s="72">
        <v>70.467600000000004</v>
      </c>
      <c r="BE776" s="72"/>
      <c r="BF776" s="72"/>
      <c r="BG776" s="72"/>
      <c r="BH776" s="72">
        <v>12.522</v>
      </c>
      <c r="BI776" s="72"/>
      <c r="BJ776" s="72"/>
      <c r="BK776" s="72"/>
      <c r="BL776" s="72"/>
      <c r="BM776" s="72"/>
      <c r="BN776" s="72"/>
      <c r="BO776" s="72"/>
      <c r="BP776" s="72"/>
      <c r="BQ776" s="72"/>
      <c r="BR776" s="72"/>
      <c r="BS776" s="72"/>
      <c r="BT776" s="72"/>
      <c r="BU776" s="72"/>
      <c r="BV776" s="72"/>
      <c r="BW776" s="72"/>
      <c r="BX776" s="72"/>
      <c r="BY776" s="72"/>
      <c r="BZ776" s="72">
        <v>4.3035800000000002</v>
      </c>
      <c r="CA776" s="72"/>
      <c r="CB776" s="72">
        <v>5.2568400000000004</v>
      </c>
      <c r="CC776" s="72"/>
      <c r="CD776" s="72"/>
      <c r="CE776" s="72"/>
      <c r="CF776" s="72"/>
      <c r="CG776" s="72"/>
      <c r="CH776" s="72"/>
      <c r="CI776" s="72"/>
      <c r="CJ776" s="72"/>
      <c r="CK776" s="72"/>
      <c r="CL776" s="72"/>
      <c r="CM776" s="72"/>
      <c r="CN776" s="72"/>
      <c r="CO776" s="72"/>
      <c r="CP776" s="72"/>
      <c r="CQ776" s="72"/>
      <c r="CR776" s="72"/>
      <c r="CS776" s="72"/>
      <c r="CT776" s="72"/>
      <c r="CU776" s="72"/>
      <c r="CV776" s="72"/>
      <c r="CW776" s="72"/>
      <c r="CX776" s="72"/>
      <c r="CY776" s="72"/>
      <c r="CZ776" s="72"/>
      <c r="DA776" s="72"/>
      <c r="DB776" s="72"/>
      <c r="DC776" s="72"/>
      <c r="DD776" s="72"/>
      <c r="DE776" s="72"/>
      <c r="DF776" s="72"/>
      <c r="DG776" s="72"/>
      <c r="DH776" s="78">
        <f t="shared" si="459"/>
        <v>92.550020000000004</v>
      </c>
      <c r="DJ776" s="77">
        <f t="shared" si="460"/>
        <v>7.4499799999999965</v>
      </c>
      <c r="DK776" s="72"/>
      <c r="DL776" s="92" t="s">
        <v>3334</v>
      </c>
      <c r="DO776" s="358">
        <v>7.45</v>
      </c>
      <c r="DP776" s="72"/>
      <c r="DQ776" s="374"/>
      <c r="DR776" s="72"/>
      <c r="DU776" s="52"/>
      <c r="DX776" s="75">
        <f t="shared" si="461"/>
        <v>76.140015961098655</v>
      </c>
      <c r="DY776" s="51">
        <f t="shared" si="462"/>
        <v>0</v>
      </c>
      <c r="DZ776" s="75">
        <f t="shared" si="463"/>
        <v>0</v>
      </c>
      <c r="EA776" s="51" t="e">
        <f t="shared" si="464"/>
        <v>#DIV/0!</v>
      </c>
      <c r="EB776" s="75">
        <f t="shared" si="465"/>
        <v>13.529980868723746</v>
      </c>
      <c r="EC776" s="51">
        <f t="shared" si="466"/>
        <v>0</v>
      </c>
      <c r="ED776" s="75">
        <f t="shared" si="467"/>
        <v>0</v>
      </c>
      <c r="EE776" s="51" t="e">
        <f t="shared" si="468"/>
        <v>#DIV/0!</v>
      </c>
      <c r="EF776" s="75">
        <f t="shared" si="469"/>
        <v>0</v>
      </c>
      <c r="EG776" s="51" t="e">
        <f t="shared" si="470"/>
        <v>#DIV/0!</v>
      </c>
      <c r="EH776" s="75">
        <f t="shared" si="471"/>
        <v>0</v>
      </c>
      <c r="EI776" s="51" t="e">
        <f t="shared" si="472"/>
        <v>#DIV/0!</v>
      </c>
      <c r="EJ776" s="75">
        <f t="shared" si="473"/>
        <v>0</v>
      </c>
      <c r="EK776" s="51" t="e">
        <f t="shared" si="474"/>
        <v>#DIV/0!</v>
      </c>
      <c r="EL776" s="75">
        <f t="shared" si="475"/>
        <v>4.6500043976219558</v>
      </c>
      <c r="EM776" s="51">
        <f t="shared" si="476"/>
        <v>0</v>
      </c>
      <c r="EN776" s="75">
        <f t="shared" si="477"/>
        <v>5.6799987725556411</v>
      </c>
      <c r="EO776" s="51">
        <f t="shared" si="478"/>
        <v>0</v>
      </c>
      <c r="EP776" s="75">
        <f t="shared" si="479"/>
        <v>0</v>
      </c>
      <c r="EQ776" s="51" t="e">
        <f t="shared" si="480"/>
        <v>#DIV/0!</v>
      </c>
      <c r="ER776" s="51">
        <f t="shared" si="481"/>
        <v>100</v>
      </c>
      <c r="ES776" s="51">
        <f t="shared" si="482"/>
        <v>0</v>
      </c>
    </row>
    <row r="777" spans="1:149" x14ac:dyDescent="0.45">
      <c r="A777" s="78" t="s">
        <v>1447</v>
      </c>
      <c r="B777" s="174" t="s">
        <v>933</v>
      </c>
      <c r="C777" s="51" t="s">
        <v>3677</v>
      </c>
      <c r="D777" s="51" t="s">
        <v>3676</v>
      </c>
      <c r="E777" s="78" t="s">
        <v>637</v>
      </c>
      <c r="F777" s="78" t="s">
        <v>1756</v>
      </c>
      <c r="G777" s="72" t="s">
        <v>3367</v>
      </c>
      <c r="H777" s="78" t="s">
        <v>1101</v>
      </c>
      <c r="I777" s="78">
        <v>704</v>
      </c>
      <c r="J777" s="300">
        <v>300</v>
      </c>
      <c r="K777" s="78">
        <v>2</v>
      </c>
      <c r="L777" s="300">
        <v>1200</v>
      </c>
      <c r="M777" s="72">
        <v>10</v>
      </c>
      <c r="O777" s="78"/>
      <c r="P777" s="72" t="s">
        <v>1374</v>
      </c>
      <c r="AA777" s="195"/>
      <c r="AB777" s="195"/>
      <c r="AC777" s="195"/>
      <c r="AD777" s="72"/>
      <c r="AE777" s="316">
        <v>1</v>
      </c>
      <c r="AF777" s="195"/>
      <c r="AG777" s="195">
        <v>0</v>
      </c>
      <c r="AH777" s="72"/>
      <c r="AR777" s="53">
        <v>1.046</v>
      </c>
      <c r="AT777" s="77"/>
      <c r="AU777" s="276">
        <v>3000</v>
      </c>
      <c r="AW777" s="276">
        <v>3138</v>
      </c>
      <c r="BB777" s="80" t="s">
        <v>722</v>
      </c>
      <c r="BC777" s="270"/>
      <c r="BD777" s="72">
        <v>70.619900000000001</v>
      </c>
      <c r="BE777" s="72"/>
      <c r="BF777" s="72"/>
      <c r="BG777" s="72"/>
      <c r="BH777" s="72">
        <v>12.549099999999999</v>
      </c>
      <c r="BI777" s="72"/>
      <c r="BJ777" s="72"/>
      <c r="BK777" s="72"/>
      <c r="BL777" s="72"/>
      <c r="BM777" s="72"/>
      <c r="BN777" s="72"/>
      <c r="BO777" s="72"/>
      <c r="BP777" s="72"/>
      <c r="BQ777" s="72"/>
      <c r="BR777" s="72"/>
      <c r="BS777" s="72"/>
      <c r="BT777" s="72"/>
      <c r="BU777" s="72"/>
      <c r="BV777" s="72"/>
      <c r="BW777" s="72"/>
      <c r="BX777" s="72"/>
      <c r="BY777" s="72"/>
      <c r="BZ777" s="72">
        <v>4.3128700000000002</v>
      </c>
      <c r="CA777" s="72"/>
      <c r="CB777" s="72">
        <v>5.2682000000000002</v>
      </c>
      <c r="CC777" s="72"/>
      <c r="CD777" s="72"/>
      <c r="CE777" s="72"/>
      <c r="CF777" s="72"/>
      <c r="CG777" s="72"/>
      <c r="CH777" s="72"/>
      <c r="CI777" s="72"/>
      <c r="CJ777" s="72"/>
      <c r="CK777" s="72"/>
      <c r="CL777" s="72"/>
      <c r="CM777" s="72"/>
      <c r="CN777" s="72"/>
      <c r="CO777" s="72"/>
      <c r="CP777" s="72"/>
      <c r="CQ777" s="72"/>
      <c r="CR777" s="72"/>
      <c r="CS777" s="72"/>
      <c r="CT777" s="72"/>
      <c r="CU777" s="72"/>
      <c r="CV777" s="72"/>
      <c r="CW777" s="72"/>
      <c r="CX777" s="72"/>
      <c r="CY777" s="72"/>
      <c r="CZ777" s="72"/>
      <c r="DA777" s="72"/>
      <c r="DB777" s="72"/>
      <c r="DC777" s="72"/>
      <c r="DD777" s="72"/>
      <c r="DE777" s="72"/>
      <c r="DF777" s="72"/>
      <c r="DG777" s="72"/>
      <c r="DH777" s="78">
        <f t="shared" si="459"/>
        <v>92.750069999999994</v>
      </c>
      <c r="DJ777" s="77">
        <f t="shared" si="460"/>
        <v>7.2499300000000062</v>
      </c>
      <c r="DK777" s="72"/>
      <c r="DL777" s="92" t="s">
        <v>3334</v>
      </c>
      <c r="DO777" s="358">
        <v>7.25</v>
      </c>
      <c r="DP777" s="72"/>
      <c r="DQ777" s="374"/>
      <c r="DR777" s="72"/>
      <c r="DU777" s="52"/>
      <c r="DX777" s="75">
        <f t="shared" si="461"/>
        <v>76.139996444207554</v>
      </c>
      <c r="DY777" s="51">
        <f t="shared" si="462"/>
        <v>0</v>
      </c>
      <c r="DZ777" s="75">
        <f t="shared" si="463"/>
        <v>0</v>
      </c>
      <c r="EA777" s="51" t="e">
        <f t="shared" si="464"/>
        <v>#DIV/0!</v>
      </c>
      <c r="EB777" s="75">
        <f t="shared" si="465"/>
        <v>13.530016742844506</v>
      </c>
      <c r="EC777" s="51">
        <f t="shared" si="466"/>
        <v>0</v>
      </c>
      <c r="ED777" s="75">
        <f t="shared" si="467"/>
        <v>0</v>
      </c>
      <c r="EE777" s="51" t="e">
        <f t="shared" si="468"/>
        <v>#DIV/0!</v>
      </c>
      <c r="EF777" s="75">
        <f t="shared" si="469"/>
        <v>0</v>
      </c>
      <c r="EG777" s="51" t="e">
        <f t="shared" si="470"/>
        <v>#DIV/0!</v>
      </c>
      <c r="EH777" s="75">
        <f t="shared" si="471"/>
        <v>0</v>
      </c>
      <c r="EI777" s="51" t="e">
        <f t="shared" si="472"/>
        <v>#DIV/0!</v>
      </c>
      <c r="EJ777" s="75">
        <f t="shared" si="473"/>
        <v>0</v>
      </c>
      <c r="EK777" s="51" t="e">
        <f t="shared" si="474"/>
        <v>#DIV/0!</v>
      </c>
      <c r="EL777" s="75">
        <f t="shared" si="475"/>
        <v>4.6499910997371758</v>
      </c>
      <c r="EM777" s="51">
        <f t="shared" si="476"/>
        <v>0</v>
      </c>
      <c r="EN777" s="75">
        <f t="shared" si="477"/>
        <v>5.6799957132107828</v>
      </c>
      <c r="EO777" s="51">
        <f t="shared" si="478"/>
        <v>0</v>
      </c>
      <c r="EP777" s="75">
        <f t="shared" si="479"/>
        <v>0</v>
      </c>
      <c r="EQ777" s="51" t="e">
        <f t="shared" si="480"/>
        <v>#DIV/0!</v>
      </c>
      <c r="ER777" s="51">
        <f t="shared" si="481"/>
        <v>100</v>
      </c>
      <c r="ES777" s="51">
        <f t="shared" si="482"/>
        <v>0</v>
      </c>
    </row>
    <row r="778" spans="1:149" x14ac:dyDescent="0.45">
      <c r="A778" s="78" t="s">
        <v>1447</v>
      </c>
      <c r="B778" s="174" t="s">
        <v>933</v>
      </c>
      <c r="C778" s="51" t="s">
        <v>3677</v>
      </c>
      <c r="D778" s="51" t="s">
        <v>3676</v>
      </c>
      <c r="E778" s="78" t="s">
        <v>637</v>
      </c>
      <c r="F778" s="78" t="s">
        <v>1757</v>
      </c>
      <c r="G778" s="72" t="s">
        <v>3367</v>
      </c>
      <c r="H778" s="78" t="s">
        <v>1101</v>
      </c>
      <c r="I778" s="78">
        <v>336</v>
      </c>
      <c r="J778" s="300">
        <v>400</v>
      </c>
      <c r="K778" s="78">
        <v>2</v>
      </c>
      <c r="L778" s="300">
        <v>800</v>
      </c>
      <c r="M778" s="72">
        <v>10</v>
      </c>
      <c r="O778" s="78"/>
      <c r="P778" s="72" t="s">
        <v>1374</v>
      </c>
      <c r="AA778" s="195"/>
      <c r="AB778" s="195"/>
      <c r="AC778" s="195"/>
      <c r="AD778" s="72"/>
      <c r="AE778" s="316">
        <v>1</v>
      </c>
      <c r="AF778" s="195"/>
      <c r="AG778" s="195">
        <v>0</v>
      </c>
      <c r="AH778" s="72"/>
      <c r="AR778" s="53">
        <v>0.81330000000000002</v>
      </c>
      <c r="AT778" s="77"/>
      <c r="AU778" s="276">
        <v>4000</v>
      </c>
      <c r="AW778" s="276">
        <v>3253.2000000000003</v>
      </c>
      <c r="BB778" s="80" t="s">
        <v>722</v>
      </c>
      <c r="BC778" s="270"/>
      <c r="BD778" s="72">
        <v>69.333100000000002</v>
      </c>
      <c r="BE778" s="72"/>
      <c r="BF778" s="72"/>
      <c r="BG778" s="72"/>
      <c r="BH778" s="72">
        <v>12.320399999999999</v>
      </c>
      <c r="BI778" s="72"/>
      <c r="BJ778" s="72"/>
      <c r="BK778" s="72"/>
      <c r="BL778" s="72"/>
      <c r="BM778" s="72"/>
      <c r="BN778" s="72"/>
      <c r="BO778" s="72"/>
      <c r="BP778" s="72"/>
      <c r="BQ778" s="72"/>
      <c r="BR778" s="72"/>
      <c r="BS778" s="72"/>
      <c r="BT778" s="72"/>
      <c r="BU778" s="72"/>
      <c r="BV778" s="72"/>
      <c r="BW778" s="72"/>
      <c r="BX778" s="72"/>
      <c r="BY778" s="72"/>
      <c r="BZ778" s="72">
        <v>4.2342899999999997</v>
      </c>
      <c r="CA778" s="72"/>
      <c r="CB778" s="72">
        <v>5.1722099999999998</v>
      </c>
      <c r="CC778" s="72"/>
      <c r="CD778" s="72"/>
      <c r="CE778" s="72"/>
      <c r="CF778" s="72"/>
      <c r="CG778" s="72"/>
      <c r="CH778" s="72"/>
      <c r="CI778" s="72"/>
      <c r="CJ778" s="72"/>
      <c r="CK778" s="72"/>
      <c r="CL778" s="72"/>
      <c r="CM778" s="72"/>
      <c r="CN778" s="72"/>
      <c r="CO778" s="72"/>
      <c r="CP778" s="72"/>
      <c r="CQ778" s="72"/>
      <c r="CR778" s="72"/>
      <c r="CS778" s="72"/>
      <c r="CT778" s="72"/>
      <c r="CU778" s="72"/>
      <c r="CV778" s="72"/>
      <c r="CW778" s="72"/>
      <c r="CX778" s="72"/>
      <c r="CY778" s="72"/>
      <c r="CZ778" s="72"/>
      <c r="DA778" s="72"/>
      <c r="DB778" s="72"/>
      <c r="DC778" s="72"/>
      <c r="DD778" s="72"/>
      <c r="DE778" s="72"/>
      <c r="DF778" s="72"/>
      <c r="DG778" s="72"/>
      <c r="DH778" s="78">
        <f t="shared" si="459"/>
        <v>91.06</v>
      </c>
      <c r="DJ778" s="77">
        <f t="shared" si="460"/>
        <v>8.9399999999999977</v>
      </c>
      <c r="DK778" s="72"/>
      <c r="DL778" s="92" t="s">
        <v>3334</v>
      </c>
      <c r="DO778" s="358">
        <v>8.94</v>
      </c>
      <c r="DP778" s="72"/>
      <c r="DQ778" s="374"/>
      <c r="DR778" s="72"/>
      <c r="DU778" s="52"/>
      <c r="DX778" s="75">
        <f t="shared" si="461"/>
        <v>76.140017570832413</v>
      </c>
      <c r="DY778" s="51">
        <f t="shared" si="462"/>
        <v>0</v>
      </c>
      <c r="DZ778" s="75">
        <f t="shared" si="463"/>
        <v>0</v>
      </c>
      <c r="EA778" s="51" t="e">
        <f t="shared" si="464"/>
        <v>#DIV/0!</v>
      </c>
      <c r="EB778" s="75">
        <f t="shared" si="465"/>
        <v>13.529980232813529</v>
      </c>
      <c r="EC778" s="51">
        <f t="shared" si="466"/>
        <v>0</v>
      </c>
      <c r="ED778" s="75">
        <f t="shared" si="467"/>
        <v>0</v>
      </c>
      <c r="EE778" s="51" t="e">
        <f t="shared" si="468"/>
        <v>#DIV/0!</v>
      </c>
      <c r="EF778" s="75">
        <f t="shared" si="469"/>
        <v>0</v>
      </c>
      <c r="EG778" s="51" t="e">
        <f t="shared" si="470"/>
        <v>#DIV/0!</v>
      </c>
      <c r="EH778" s="75">
        <f t="shared" si="471"/>
        <v>0</v>
      </c>
      <c r="EI778" s="51" t="e">
        <f t="shared" si="472"/>
        <v>#DIV/0!</v>
      </c>
      <c r="EJ778" s="75">
        <f t="shared" si="473"/>
        <v>0</v>
      </c>
      <c r="EK778" s="51" t="e">
        <f t="shared" si="474"/>
        <v>#DIV/0!</v>
      </c>
      <c r="EL778" s="75">
        <f t="shared" si="475"/>
        <v>4.6499999999999995</v>
      </c>
      <c r="EM778" s="51">
        <f t="shared" si="476"/>
        <v>0</v>
      </c>
      <c r="EN778" s="75">
        <f t="shared" si="477"/>
        <v>5.6800021963540521</v>
      </c>
      <c r="EO778" s="51">
        <f t="shared" si="478"/>
        <v>0</v>
      </c>
      <c r="EP778" s="75">
        <f t="shared" si="479"/>
        <v>0</v>
      </c>
      <c r="EQ778" s="51" t="e">
        <f t="shared" si="480"/>
        <v>#DIV/0!</v>
      </c>
      <c r="ER778" s="51">
        <f t="shared" si="481"/>
        <v>100</v>
      </c>
      <c r="ES778" s="51">
        <f t="shared" si="482"/>
        <v>0</v>
      </c>
    </row>
    <row r="779" spans="1:149" x14ac:dyDescent="0.45">
      <c r="A779" s="78" t="s">
        <v>1447</v>
      </c>
      <c r="B779" s="174" t="s">
        <v>933</v>
      </c>
      <c r="C779" s="51" t="s">
        <v>3677</v>
      </c>
      <c r="D779" s="51" t="s">
        <v>3676</v>
      </c>
      <c r="E779" s="78" t="s">
        <v>637</v>
      </c>
      <c r="F779" s="78" t="s">
        <v>1758</v>
      </c>
      <c r="G779" s="72" t="s">
        <v>3367</v>
      </c>
      <c r="H779" s="78" t="s">
        <v>1101</v>
      </c>
      <c r="I779" s="78">
        <v>70</v>
      </c>
      <c r="J779" s="300">
        <v>400</v>
      </c>
      <c r="K779" s="78">
        <v>2</v>
      </c>
      <c r="L779" s="300">
        <v>1200</v>
      </c>
      <c r="M779" s="72">
        <v>10</v>
      </c>
      <c r="O779" s="78"/>
      <c r="P779" s="72" t="s">
        <v>1374</v>
      </c>
      <c r="AA779" s="195"/>
      <c r="AB779" s="195"/>
      <c r="AC779" s="195"/>
      <c r="AD779" s="72"/>
      <c r="AE779" s="316">
        <v>1</v>
      </c>
      <c r="AF779" s="195"/>
      <c r="AG779" s="195">
        <v>0</v>
      </c>
      <c r="AH779" s="72"/>
      <c r="AR779" s="53">
        <v>1.1060000000000001</v>
      </c>
      <c r="AT779" s="77"/>
      <c r="AU779" s="276">
        <v>4000</v>
      </c>
      <c r="AW779" s="276">
        <v>4424</v>
      </c>
      <c r="BB779" s="80" t="s">
        <v>722</v>
      </c>
      <c r="BC779" s="270"/>
      <c r="BD779" s="72">
        <v>69.492999999999995</v>
      </c>
      <c r="BE779" s="72"/>
      <c r="BF779" s="72"/>
      <c r="BG779" s="72"/>
      <c r="BH779" s="72">
        <v>12.348800000000001</v>
      </c>
      <c r="BI779" s="72"/>
      <c r="BJ779" s="72"/>
      <c r="BK779" s="72"/>
      <c r="BL779" s="72"/>
      <c r="BM779" s="72"/>
      <c r="BN779" s="72"/>
      <c r="BO779" s="72"/>
      <c r="BP779" s="72"/>
      <c r="BQ779" s="72"/>
      <c r="BR779" s="72"/>
      <c r="BS779" s="72"/>
      <c r="BT779" s="72"/>
      <c r="BU779" s="72"/>
      <c r="BV779" s="72"/>
      <c r="BW779" s="72"/>
      <c r="BX779" s="72"/>
      <c r="BY779" s="72"/>
      <c r="BZ779" s="72">
        <v>4.2440499999999997</v>
      </c>
      <c r="CA779" s="72"/>
      <c r="CB779" s="72">
        <v>5.1841400000000002</v>
      </c>
      <c r="CC779" s="72"/>
      <c r="CD779" s="72"/>
      <c r="CE779" s="72"/>
      <c r="CF779" s="72"/>
      <c r="CG779" s="72"/>
      <c r="CH779" s="72"/>
      <c r="CI779" s="72"/>
      <c r="CJ779" s="72"/>
      <c r="CK779" s="72"/>
      <c r="CL779" s="72"/>
      <c r="CM779" s="72"/>
      <c r="CN779" s="72"/>
      <c r="CO779" s="72"/>
      <c r="CP779" s="72"/>
      <c r="CQ779" s="72"/>
      <c r="CR779" s="72"/>
      <c r="CS779" s="72"/>
      <c r="CT779" s="72"/>
      <c r="CU779" s="72"/>
      <c r="CV779" s="72"/>
      <c r="CW779" s="72"/>
      <c r="CX779" s="72"/>
      <c r="CY779" s="72"/>
      <c r="CZ779" s="72"/>
      <c r="DA779" s="72"/>
      <c r="DB779" s="72"/>
      <c r="DC779" s="72"/>
      <c r="DD779" s="72"/>
      <c r="DE779" s="72"/>
      <c r="DF779" s="72"/>
      <c r="DG779" s="72"/>
      <c r="DH779" s="78">
        <f t="shared" si="459"/>
        <v>91.269989999999993</v>
      </c>
      <c r="DJ779" s="77">
        <f t="shared" si="460"/>
        <v>8.7300100000000072</v>
      </c>
      <c r="DK779" s="72"/>
      <c r="DL779" s="92" t="s">
        <v>3334</v>
      </c>
      <c r="DO779" s="358">
        <v>8.73</v>
      </c>
      <c r="DP779" s="72"/>
      <c r="DQ779" s="374"/>
      <c r="DR779" s="72"/>
      <c r="DU779" s="52"/>
      <c r="DX779" s="75">
        <f t="shared" si="461"/>
        <v>76.140032446590595</v>
      </c>
      <c r="DY779" s="51">
        <f t="shared" si="462"/>
        <v>0</v>
      </c>
      <c r="DZ779" s="75">
        <f t="shared" si="463"/>
        <v>0</v>
      </c>
      <c r="EA779" s="51" t="e">
        <f t="shared" si="464"/>
        <v>#DIV/0!</v>
      </c>
      <c r="EB779" s="75">
        <f t="shared" si="465"/>
        <v>13.529967517252933</v>
      </c>
      <c r="EC779" s="51">
        <f t="shared" si="466"/>
        <v>0</v>
      </c>
      <c r="ED779" s="75">
        <f t="shared" si="467"/>
        <v>0</v>
      </c>
      <c r="EE779" s="51" t="e">
        <f t="shared" si="468"/>
        <v>#DIV/0!</v>
      </c>
      <c r="EF779" s="75">
        <f t="shared" si="469"/>
        <v>0</v>
      </c>
      <c r="EG779" s="51" t="e">
        <f t="shared" si="470"/>
        <v>#DIV/0!</v>
      </c>
      <c r="EH779" s="75">
        <f t="shared" si="471"/>
        <v>0</v>
      </c>
      <c r="EI779" s="51" t="e">
        <f t="shared" si="472"/>
        <v>#DIV/0!</v>
      </c>
      <c r="EJ779" s="75">
        <f t="shared" si="473"/>
        <v>0</v>
      </c>
      <c r="EK779" s="51" t="e">
        <f t="shared" si="474"/>
        <v>#DIV/0!</v>
      </c>
      <c r="EL779" s="75">
        <f t="shared" si="475"/>
        <v>4.6499950312254876</v>
      </c>
      <c r="EM779" s="51">
        <f t="shared" si="476"/>
        <v>0</v>
      </c>
      <c r="EN779" s="75">
        <f t="shared" si="477"/>
        <v>5.6800050049309752</v>
      </c>
      <c r="EO779" s="51">
        <f t="shared" si="478"/>
        <v>0</v>
      </c>
      <c r="EP779" s="75">
        <f t="shared" si="479"/>
        <v>0</v>
      </c>
      <c r="EQ779" s="51" t="e">
        <f t="shared" si="480"/>
        <v>#DIV/0!</v>
      </c>
      <c r="ER779" s="51">
        <f t="shared" si="481"/>
        <v>100</v>
      </c>
      <c r="ES779" s="51">
        <f t="shared" si="482"/>
        <v>0</v>
      </c>
    </row>
    <row r="780" spans="1:149" x14ac:dyDescent="0.45">
      <c r="A780" s="78" t="s">
        <v>1447</v>
      </c>
      <c r="B780" s="174" t="s">
        <v>933</v>
      </c>
      <c r="C780" s="51" t="s">
        <v>3677</v>
      </c>
      <c r="D780" s="51" t="s">
        <v>3676</v>
      </c>
      <c r="E780" s="78" t="s">
        <v>637</v>
      </c>
      <c r="F780" s="78" t="s">
        <v>1759</v>
      </c>
      <c r="G780" s="72" t="s">
        <v>3367</v>
      </c>
      <c r="H780" s="78" t="s">
        <v>1101</v>
      </c>
      <c r="I780" s="78">
        <v>502</v>
      </c>
      <c r="J780" s="300">
        <v>480</v>
      </c>
      <c r="K780" s="78">
        <v>2</v>
      </c>
      <c r="L780" s="300">
        <v>800</v>
      </c>
      <c r="M780" s="72">
        <v>10</v>
      </c>
      <c r="O780" s="78"/>
      <c r="P780" s="72" t="s">
        <v>1374</v>
      </c>
      <c r="AA780" s="195"/>
      <c r="AB780" s="195"/>
      <c r="AC780" s="195"/>
      <c r="AD780" s="72"/>
      <c r="AE780" s="316">
        <v>1</v>
      </c>
      <c r="AF780" s="195"/>
      <c r="AG780" s="195">
        <v>0</v>
      </c>
      <c r="AH780" s="72"/>
      <c r="AR780" s="53">
        <v>0.86499999999999999</v>
      </c>
      <c r="AT780" s="77"/>
      <c r="AU780" s="276">
        <v>4800</v>
      </c>
      <c r="AW780" s="276">
        <v>4152</v>
      </c>
      <c r="BB780" s="80" t="s">
        <v>722</v>
      </c>
      <c r="BC780" s="270"/>
      <c r="BD780" s="72">
        <v>68.998099999999994</v>
      </c>
      <c r="BE780" s="72"/>
      <c r="BF780" s="72"/>
      <c r="BG780" s="72"/>
      <c r="BH780" s="72">
        <v>12.260899999999999</v>
      </c>
      <c r="BI780" s="72"/>
      <c r="BJ780" s="72"/>
      <c r="BK780" s="72"/>
      <c r="BL780" s="72"/>
      <c r="BM780" s="72"/>
      <c r="BN780" s="72"/>
      <c r="BO780" s="72"/>
      <c r="BP780" s="72"/>
      <c r="BQ780" s="72"/>
      <c r="BR780" s="72"/>
      <c r="BS780" s="72"/>
      <c r="BT780" s="72"/>
      <c r="BU780" s="72"/>
      <c r="BV780" s="72"/>
      <c r="BW780" s="72"/>
      <c r="BX780" s="72"/>
      <c r="BY780" s="72"/>
      <c r="BZ780" s="72">
        <v>4.2138299999999997</v>
      </c>
      <c r="CA780" s="72"/>
      <c r="CB780" s="72">
        <v>5.1472199999999999</v>
      </c>
      <c r="CC780" s="72"/>
      <c r="CD780" s="72"/>
      <c r="CE780" s="72"/>
      <c r="CF780" s="72"/>
      <c r="CG780" s="72"/>
      <c r="CH780" s="72"/>
      <c r="CI780" s="72"/>
      <c r="CJ780" s="72"/>
      <c r="CK780" s="72"/>
      <c r="CL780" s="72"/>
      <c r="CM780" s="72"/>
      <c r="CN780" s="72"/>
      <c r="CO780" s="72"/>
      <c r="CP780" s="72"/>
      <c r="CQ780" s="72"/>
      <c r="CR780" s="72"/>
      <c r="CS780" s="72"/>
      <c r="CT780" s="72"/>
      <c r="CU780" s="72"/>
      <c r="CV780" s="72"/>
      <c r="CW780" s="72"/>
      <c r="CX780" s="72"/>
      <c r="CY780" s="72"/>
      <c r="CZ780" s="72"/>
      <c r="DA780" s="72"/>
      <c r="DB780" s="72"/>
      <c r="DC780" s="72"/>
      <c r="DD780" s="72"/>
      <c r="DE780" s="72"/>
      <c r="DF780" s="72"/>
      <c r="DG780" s="72"/>
      <c r="DH780" s="78">
        <f t="shared" si="459"/>
        <v>90.620049999999992</v>
      </c>
      <c r="DJ780" s="77">
        <f t="shared" si="460"/>
        <v>9.379950000000008</v>
      </c>
      <c r="DK780" s="72"/>
      <c r="DL780" s="92" t="s">
        <v>3334</v>
      </c>
      <c r="DO780" s="358">
        <v>9.3800000000000008</v>
      </c>
      <c r="DP780" s="72"/>
      <c r="DQ780" s="374"/>
      <c r="DR780" s="72"/>
      <c r="DU780" s="52"/>
      <c r="DX780" s="75">
        <f t="shared" si="461"/>
        <v>76.1399933017031</v>
      </c>
      <c r="DY780" s="51">
        <f t="shared" si="462"/>
        <v>0</v>
      </c>
      <c r="DZ780" s="75">
        <f t="shared" si="463"/>
        <v>0</v>
      </c>
      <c r="EA780" s="51" t="e">
        <f t="shared" si="464"/>
        <v>#DIV/0!</v>
      </c>
      <c r="EB780" s="75">
        <f t="shared" si="465"/>
        <v>13.530007983884362</v>
      </c>
      <c r="EC780" s="51">
        <f t="shared" si="466"/>
        <v>0</v>
      </c>
      <c r="ED780" s="75">
        <f t="shared" si="467"/>
        <v>0</v>
      </c>
      <c r="EE780" s="51" t="e">
        <f t="shared" si="468"/>
        <v>#DIV/0!</v>
      </c>
      <c r="EF780" s="75">
        <f t="shared" si="469"/>
        <v>0</v>
      </c>
      <c r="EG780" s="51" t="e">
        <f t="shared" si="470"/>
        <v>#DIV/0!</v>
      </c>
      <c r="EH780" s="75">
        <f t="shared" si="471"/>
        <v>0</v>
      </c>
      <c r="EI780" s="51" t="e">
        <f t="shared" si="472"/>
        <v>#DIV/0!</v>
      </c>
      <c r="EJ780" s="75">
        <f t="shared" si="473"/>
        <v>0</v>
      </c>
      <c r="EK780" s="51" t="e">
        <f t="shared" si="474"/>
        <v>#DIV/0!</v>
      </c>
      <c r="EL780" s="75">
        <f t="shared" si="475"/>
        <v>4.6499974343426214</v>
      </c>
      <c r="EM780" s="51">
        <f t="shared" si="476"/>
        <v>0</v>
      </c>
      <c r="EN780" s="75">
        <f t="shared" si="477"/>
        <v>5.6800012800699182</v>
      </c>
      <c r="EO780" s="51">
        <f t="shared" si="478"/>
        <v>0</v>
      </c>
      <c r="EP780" s="75">
        <f t="shared" si="479"/>
        <v>0</v>
      </c>
      <c r="EQ780" s="51" t="e">
        <f t="shared" si="480"/>
        <v>#DIV/0!</v>
      </c>
      <c r="ER780" s="51">
        <f t="shared" si="481"/>
        <v>100</v>
      </c>
      <c r="ES780" s="51">
        <f t="shared" si="482"/>
        <v>0</v>
      </c>
    </row>
    <row r="781" spans="1:149" x14ac:dyDescent="0.45">
      <c r="A781" s="78" t="s">
        <v>1447</v>
      </c>
      <c r="B781" s="174" t="s">
        <v>933</v>
      </c>
      <c r="C781" s="51" t="s">
        <v>3677</v>
      </c>
      <c r="D781" s="51" t="s">
        <v>3676</v>
      </c>
      <c r="E781" s="78" t="s">
        <v>637</v>
      </c>
      <c r="F781" s="78" t="s">
        <v>1760</v>
      </c>
      <c r="G781" s="72" t="s">
        <v>3367</v>
      </c>
      <c r="H781" s="78" t="s">
        <v>1101</v>
      </c>
      <c r="I781" s="78">
        <v>480</v>
      </c>
      <c r="J781" s="300">
        <v>500</v>
      </c>
      <c r="K781" s="78">
        <v>2</v>
      </c>
      <c r="L781" s="300">
        <v>700</v>
      </c>
      <c r="M781" s="72">
        <v>10</v>
      </c>
      <c r="O781" s="78"/>
      <c r="P781" s="72" t="s">
        <v>1374</v>
      </c>
      <c r="AA781" s="195"/>
      <c r="AB781" s="195"/>
      <c r="AC781" s="195"/>
      <c r="AD781" s="72"/>
      <c r="AE781" s="316">
        <v>1</v>
      </c>
      <c r="AF781" s="195"/>
      <c r="AG781" s="195">
        <v>0</v>
      </c>
      <c r="AH781" s="72"/>
      <c r="AR781" s="53">
        <v>0.74809999999999999</v>
      </c>
      <c r="AT781" s="77"/>
      <c r="AU781" s="276">
        <v>5000</v>
      </c>
      <c r="AW781" s="276">
        <v>3740.5</v>
      </c>
      <c r="BB781" s="80" t="s">
        <v>722</v>
      </c>
      <c r="BC781" s="270"/>
      <c r="BD781" s="72">
        <v>68.472700000000003</v>
      </c>
      <c r="BE781" s="72"/>
      <c r="BF781" s="72"/>
      <c r="BG781" s="72"/>
      <c r="BH781" s="72">
        <v>12.1675</v>
      </c>
      <c r="BI781" s="72"/>
      <c r="BJ781" s="72"/>
      <c r="BK781" s="72"/>
      <c r="BL781" s="72"/>
      <c r="BM781" s="72"/>
      <c r="BN781" s="72"/>
      <c r="BO781" s="72"/>
      <c r="BP781" s="72"/>
      <c r="BQ781" s="72"/>
      <c r="BR781" s="72"/>
      <c r="BS781" s="72"/>
      <c r="BT781" s="72"/>
      <c r="BU781" s="72"/>
      <c r="BV781" s="72"/>
      <c r="BW781" s="72"/>
      <c r="BX781" s="72"/>
      <c r="BY781" s="72"/>
      <c r="BZ781" s="72">
        <v>4.1817500000000001</v>
      </c>
      <c r="CA781" s="72"/>
      <c r="CB781" s="72">
        <v>5.1080199999999998</v>
      </c>
      <c r="CC781" s="72"/>
      <c r="CD781" s="72"/>
      <c r="CE781" s="72"/>
      <c r="CF781" s="72"/>
      <c r="CG781" s="72"/>
      <c r="CH781" s="72"/>
      <c r="CI781" s="72"/>
      <c r="CJ781" s="72"/>
      <c r="CK781" s="72"/>
      <c r="CL781" s="72"/>
      <c r="CM781" s="72"/>
      <c r="CN781" s="72"/>
      <c r="CO781" s="72"/>
      <c r="CP781" s="72"/>
      <c r="CQ781" s="72"/>
      <c r="CR781" s="72"/>
      <c r="CS781" s="72"/>
      <c r="CT781" s="72"/>
      <c r="CU781" s="72"/>
      <c r="CV781" s="72"/>
      <c r="CW781" s="72"/>
      <c r="CX781" s="72"/>
      <c r="CY781" s="72"/>
      <c r="CZ781" s="72"/>
      <c r="DA781" s="72"/>
      <c r="DB781" s="72"/>
      <c r="DC781" s="72"/>
      <c r="DD781" s="72"/>
      <c r="DE781" s="72"/>
      <c r="DF781" s="72"/>
      <c r="DG781" s="72"/>
      <c r="DH781" s="78">
        <f t="shared" si="459"/>
        <v>89.929969999999997</v>
      </c>
      <c r="DJ781" s="77">
        <f t="shared" si="460"/>
        <v>10.070030000000003</v>
      </c>
      <c r="DK781" s="72"/>
      <c r="DL781" s="92" t="s">
        <v>3334</v>
      </c>
      <c r="DO781" s="358">
        <v>10.07</v>
      </c>
      <c r="DP781" s="72"/>
      <c r="DQ781" s="374"/>
      <c r="DR781" s="72"/>
      <c r="DU781" s="52"/>
      <c r="DX781" s="75">
        <f t="shared" si="461"/>
        <v>76.140023175811137</v>
      </c>
      <c r="DY781" s="51">
        <f t="shared" si="462"/>
        <v>0</v>
      </c>
      <c r="DZ781" s="75">
        <f t="shared" si="463"/>
        <v>0</v>
      </c>
      <c r="EA781" s="51" t="e">
        <f t="shared" si="464"/>
        <v>#DIV/0!</v>
      </c>
      <c r="EB781" s="75">
        <f t="shared" si="465"/>
        <v>13.529972266197799</v>
      </c>
      <c r="EC781" s="51">
        <f t="shared" si="466"/>
        <v>0</v>
      </c>
      <c r="ED781" s="75">
        <f t="shared" si="467"/>
        <v>0</v>
      </c>
      <c r="EE781" s="51" t="e">
        <f t="shared" si="468"/>
        <v>#DIV/0!</v>
      </c>
      <c r="EF781" s="75">
        <f t="shared" si="469"/>
        <v>0</v>
      </c>
      <c r="EG781" s="51" t="e">
        <f t="shared" si="470"/>
        <v>#DIV/0!</v>
      </c>
      <c r="EH781" s="75">
        <f t="shared" si="471"/>
        <v>0</v>
      </c>
      <c r="EI781" s="51" t="e">
        <f t="shared" si="472"/>
        <v>#DIV/0!</v>
      </c>
      <c r="EJ781" s="75">
        <f t="shared" si="473"/>
        <v>0</v>
      </c>
      <c r="EK781" s="51" t="e">
        <f t="shared" si="474"/>
        <v>#DIV/0!</v>
      </c>
      <c r="EL781" s="75">
        <f t="shared" si="475"/>
        <v>4.6500071110887724</v>
      </c>
      <c r="EM781" s="51">
        <f t="shared" si="476"/>
        <v>0</v>
      </c>
      <c r="EN781" s="75">
        <f t="shared" si="477"/>
        <v>5.6799974469022949</v>
      </c>
      <c r="EO781" s="51">
        <f t="shared" si="478"/>
        <v>0</v>
      </c>
      <c r="EP781" s="75">
        <f t="shared" si="479"/>
        <v>0</v>
      </c>
      <c r="EQ781" s="51" t="e">
        <f t="shared" si="480"/>
        <v>#DIV/0!</v>
      </c>
      <c r="ER781" s="51">
        <f t="shared" si="481"/>
        <v>100</v>
      </c>
      <c r="ES781" s="51">
        <f t="shared" si="482"/>
        <v>0</v>
      </c>
    </row>
    <row r="782" spans="1:149" x14ac:dyDescent="0.45">
      <c r="A782" s="78" t="s">
        <v>1447</v>
      </c>
      <c r="B782" s="174" t="s">
        <v>933</v>
      </c>
      <c r="C782" s="51" t="s">
        <v>3677</v>
      </c>
      <c r="D782" s="51" t="s">
        <v>3676</v>
      </c>
      <c r="E782" s="78" t="s">
        <v>637</v>
      </c>
      <c r="F782" s="78" t="s">
        <v>3675</v>
      </c>
      <c r="G782" s="72" t="s">
        <v>3367</v>
      </c>
      <c r="H782" s="78" t="s">
        <v>1101</v>
      </c>
      <c r="I782" s="78"/>
      <c r="J782" s="300">
        <v>500</v>
      </c>
      <c r="K782" s="78">
        <v>2</v>
      </c>
      <c r="L782" s="300">
        <v>800</v>
      </c>
      <c r="M782" s="72">
        <v>10</v>
      </c>
      <c r="O782" s="78"/>
      <c r="P782" s="72" t="s">
        <v>1374</v>
      </c>
      <c r="AA782" s="195"/>
      <c r="AB782" s="195"/>
      <c r="AC782" s="195"/>
      <c r="AD782" s="72"/>
      <c r="AE782" s="316">
        <v>1</v>
      </c>
      <c r="AF782" s="195"/>
      <c r="AG782" s="195">
        <v>0</v>
      </c>
      <c r="AH782" s="72"/>
      <c r="AR782" s="53">
        <v>0.88039999999999996</v>
      </c>
      <c r="AT782" s="77"/>
      <c r="AU782" s="276">
        <v>5000</v>
      </c>
      <c r="AW782" s="276">
        <v>4402</v>
      </c>
      <c r="BB782" s="80" t="s">
        <v>722</v>
      </c>
      <c r="BC782" s="270"/>
      <c r="BD782" s="72">
        <v>68.5488</v>
      </c>
      <c r="BE782" s="72"/>
      <c r="BF782" s="72"/>
      <c r="BG782" s="72"/>
      <c r="BH782" s="72">
        <v>12.181100000000001</v>
      </c>
      <c r="BI782" s="72"/>
      <c r="BJ782" s="72"/>
      <c r="BK782" s="72"/>
      <c r="BL782" s="72"/>
      <c r="BM782" s="72"/>
      <c r="BN782" s="72"/>
      <c r="BO782" s="72"/>
      <c r="BP782" s="72"/>
      <c r="BQ782" s="72"/>
      <c r="BR782" s="72"/>
      <c r="BS782" s="72"/>
      <c r="BT782" s="72"/>
      <c r="BU782" s="72"/>
      <c r="BV782" s="72"/>
      <c r="BW782" s="72"/>
      <c r="BX782" s="72"/>
      <c r="BY782" s="72"/>
      <c r="BZ782" s="72">
        <v>4.1863999999999999</v>
      </c>
      <c r="CA782" s="72"/>
      <c r="CB782" s="72">
        <v>5.1136999999999997</v>
      </c>
      <c r="CC782" s="72"/>
      <c r="CD782" s="72"/>
      <c r="CE782" s="72"/>
      <c r="CF782" s="72"/>
      <c r="CG782" s="72"/>
      <c r="CH782" s="72"/>
      <c r="CI782" s="72"/>
      <c r="CJ782" s="72"/>
      <c r="CK782" s="72"/>
      <c r="CL782" s="72"/>
      <c r="CM782" s="72"/>
      <c r="CN782" s="72"/>
      <c r="CO782" s="72"/>
      <c r="CP782" s="72"/>
      <c r="CQ782" s="72"/>
      <c r="CR782" s="72"/>
      <c r="CS782" s="72"/>
      <c r="CT782" s="72"/>
      <c r="CU782" s="72"/>
      <c r="CV782" s="72"/>
      <c r="CW782" s="72"/>
      <c r="CX782" s="72"/>
      <c r="CY782" s="72"/>
      <c r="CZ782" s="72"/>
      <c r="DA782" s="72"/>
      <c r="DB782" s="72"/>
      <c r="DC782" s="72"/>
      <c r="DD782" s="72"/>
      <c r="DE782" s="72"/>
      <c r="DF782" s="72"/>
      <c r="DG782" s="72"/>
      <c r="DH782" s="78">
        <f t="shared" si="459"/>
        <v>90.03</v>
      </c>
      <c r="DJ782" s="77">
        <f t="shared" si="460"/>
        <v>9.9699999999999989</v>
      </c>
      <c r="DK782" s="72"/>
      <c r="DL782" s="92" t="s">
        <v>3334</v>
      </c>
      <c r="DO782" s="358">
        <v>9.9700000000000006</v>
      </c>
      <c r="DP782" s="72"/>
      <c r="DQ782" s="374"/>
      <c r="DR782" s="72"/>
      <c r="DU782" s="52"/>
      <c r="DX782" s="75">
        <f t="shared" si="461"/>
        <v>76.139953348883708</v>
      </c>
      <c r="DY782" s="51">
        <f t="shared" si="462"/>
        <v>0</v>
      </c>
      <c r="DZ782" s="75">
        <f t="shared" si="463"/>
        <v>0</v>
      </c>
      <c r="EA782" s="51" t="e">
        <f t="shared" si="464"/>
        <v>#DIV/0!</v>
      </c>
      <c r="EB782" s="75">
        <f t="shared" si="465"/>
        <v>13.530045540375433</v>
      </c>
      <c r="EC782" s="51">
        <f t="shared" si="466"/>
        <v>0</v>
      </c>
      <c r="ED782" s="75">
        <f t="shared" si="467"/>
        <v>0</v>
      </c>
      <c r="EE782" s="51" t="e">
        <f t="shared" si="468"/>
        <v>#DIV/0!</v>
      </c>
      <c r="EF782" s="75">
        <f t="shared" si="469"/>
        <v>0</v>
      </c>
      <c r="EG782" s="51" t="e">
        <f t="shared" si="470"/>
        <v>#DIV/0!</v>
      </c>
      <c r="EH782" s="75">
        <f t="shared" si="471"/>
        <v>0</v>
      </c>
      <c r="EI782" s="51" t="e">
        <f t="shared" si="472"/>
        <v>#DIV/0!</v>
      </c>
      <c r="EJ782" s="75">
        <f t="shared" si="473"/>
        <v>0</v>
      </c>
      <c r="EK782" s="51" t="e">
        <f t="shared" si="474"/>
        <v>#DIV/0!</v>
      </c>
      <c r="EL782" s="75">
        <f t="shared" si="475"/>
        <v>4.6500055537043208</v>
      </c>
      <c r="EM782" s="51">
        <f t="shared" si="476"/>
        <v>0</v>
      </c>
      <c r="EN782" s="75">
        <f t="shared" si="477"/>
        <v>5.679995557036543</v>
      </c>
      <c r="EO782" s="51">
        <f t="shared" si="478"/>
        <v>0</v>
      </c>
      <c r="EP782" s="75">
        <f t="shared" si="479"/>
        <v>0</v>
      </c>
      <c r="EQ782" s="51" t="e">
        <f t="shared" si="480"/>
        <v>#DIV/0!</v>
      </c>
      <c r="ER782" s="51">
        <f t="shared" si="481"/>
        <v>100</v>
      </c>
      <c r="ES782" s="51">
        <f t="shared" si="482"/>
        <v>0</v>
      </c>
    </row>
    <row r="783" spans="1:149" x14ac:dyDescent="0.45">
      <c r="A783" s="78" t="s">
        <v>1447</v>
      </c>
      <c r="B783" s="174" t="s">
        <v>933</v>
      </c>
      <c r="C783" s="51" t="s">
        <v>3677</v>
      </c>
      <c r="D783" s="51" t="s">
        <v>3676</v>
      </c>
      <c r="E783" s="78" t="s">
        <v>637</v>
      </c>
      <c r="F783" s="78" t="s">
        <v>1761</v>
      </c>
      <c r="G783" s="72" t="s">
        <v>3367</v>
      </c>
      <c r="H783" s="78" t="s">
        <v>1101</v>
      </c>
      <c r="I783" s="78">
        <v>60</v>
      </c>
      <c r="J783" s="300">
        <v>500</v>
      </c>
      <c r="K783" s="78">
        <v>2</v>
      </c>
      <c r="L783" s="300">
        <v>850</v>
      </c>
      <c r="M783" s="72">
        <v>10</v>
      </c>
      <c r="O783" s="78"/>
      <c r="P783" s="72" t="s">
        <v>1374</v>
      </c>
      <c r="AA783" s="195"/>
      <c r="AB783" s="195"/>
      <c r="AC783" s="195"/>
      <c r="AD783" s="72"/>
      <c r="AE783" s="316">
        <v>1</v>
      </c>
      <c r="AF783" s="195"/>
      <c r="AG783" s="195">
        <v>0</v>
      </c>
      <c r="AH783" s="72"/>
      <c r="AR783" s="53">
        <v>0.93700000000000006</v>
      </c>
      <c r="AT783" s="77"/>
      <c r="AU783" s="276">
        <v>5000</v>
      </c>
      <c r="AW783" s="276">
        <v>4685</v>
      </c>
      <c r="BB783" s="80" t="s">
        <v>722</v>
      </c>
      <c r="BC783" s="270"/>
      <c r="BD783" s="72">
        <v>68.160499999999999</v>
      </c>
      <c r="BE783" s="72"/>
      <c r="BF783" s="72"/>
      <c r="BG783" s="72"/>
      <c r="BH783" s="72">
        <v>12.1121</v>
      </c>
      <c r="BI783" s="72"/>
      <c r="BJ783" s="72"/>
      <c r="BK783" s="72"/>
      <c r="BL783" s="72"/>
      <c r="BM783" s="72"/>
      <c r="BN783" s="72"/>
      <c r="BO783" s="72"/>
      <c r="BP783" s="72"/>
      <c r="BQ783" s="72"/>
      <c r="BR783" s="72"/>
      <c r="BS783" s="72"/>
      <c r="BT783" s="72"/>
      <c r="BU783" s="72"/>
      <c r="BV783" s="72"/>
      <c r="BW783" s="72"/>
      <c r="BX783" s="72"/>
      <c r="BY783" s="72"/>
      <c r="BZ783" s="72">
        <v>4.1626799999999999</v>
      </c>
      <c r="CA783" s="72"/>
      <c r="CB783" s="72">
        <v>5.08474</v>
      </c>
      <c r="CC783" s="72"/>
      <c r="CD783" s="72"/>
      <c r="CE783" s="72"/>
      <c r="CF783" s="72"/>
      <c r="CG783" s="72"/>
      <c r="CH783" s="72"/>
      <c r="CI783" s="72"/>
      <c r="CJ783" s="72"/>
      <c r="CK783" s="72"/>
      <c r="CL783" s="72"/>
      <c r="CM783" s="72"/>
      <c r="CN783" s="72"/>
      <c r="CO783" s="72"/>
      <c r="CP783" s="72"/>
      <c r="CQ783" s="72"/>
      <c r="CR783" s="72"/>
      <c r="CS783" s="72"/>
      <c r="CT783" s="72"/>
      <c r="CU783" s="72"/>
      <c r="CV783" s="72"/>
      <c r="CW783" s="72"/>
      <c r="CX783" s="72"/>
      <c r="CY783" s="72"/>
      <c r="CZ783" s="72"/>
      <c r="DA783" s="72"/>
      <c r="DB783" s="72"/>
      <c r="DC783" s="72"/>
      <c r="DD783" s="72"/>
      <c r="DE783" s="72"/>
      <c r="DF783" s="72"/>
      <c r="DG783" s="72"/>
      <c r="DH783" s="78">
        <f t="shared" si="459"/>
        <v>89.520019999999988</v>
      </c>
      <c r="DJ783" s="77">
        <f t="shared" si="460"/>
        <v>10.479980000000012</v>
      </c>
      <c r="DK783" s="72"/>
      <c r="DL783" s="92" t="s">
        <v>3334</v>
      </c>
      <c r="DO783" s="358">
        <v>10.48</v>
      </c>
      <c r="DP783" s="72"/>
      <c r="DQ783" s="374"/>
      <c r="DR783" s="72"/>
      <c r="DU783" s="52"/>
      <c r="DX783" s="75">
        <f t="shared" si="461"/>
        <v>76.139951711360226</v>
      </c>
      <c r="DY783" s="51">
        <f t="shared" si="462"/>
        <v>0</v>
      </c>
      <c r="DZ783" s="75">
        <f t="shared" si="463"/>
        <v>0</v>
      </c>
      <c r="EA783" s="51" t="e">
        <f t="shared" si="464"/>
        <v>#DIV/0!</v>
      </c>
      <c r="EB783" s="75">
        <f t="shared" si="465"/>
        <v>13.530046128229195</v>
      </c>
      <c r="EC783" s="51">
        <f t="shared" si="466"/>
        <v>0</v>
      </c>
      <c r="ED783" s="75">
        <f t="shared" si="467"/>
        <v>0</v>
      </c>
      <c r="EE783" s="51" t="e">
        <f t="shared" si="468"/>
        <v>#DIV/0!</v>
      </c>
      <c r="EF783" s="75">
        <f t="shared" si="469"/>
        <v>0</v>
      </c>
      <c r="EG783" s="51" t="e">
        <f t="shared" si="470"/>
        <v>#DIV/0!</v>
      </c>
      <c r="EH783" s="75">
        <f t="shared" si="471"/>
        <v>0</v>
      </c>
      <c r="EI783" s="51" t="e">
        <f t="shared" si="472"/>
        <v>#DIV/0!</v>
      </c>
      <c r="EJ783" s="75">
        <f t="shared" si="473"/>
        <v>0</v>
      </c>
      <c r="EK783" s="51" t="e">
        <f t="shared" si="474"/>
        <v>#DIV/0!</v>
      </c>
      <c r="EL783" s="75">
        <f t="shared" si="475"/>
        <v>4.6499989611262382</v>
      </c>
      <c r="EM783" s="51">
        <f t="shared" si="476"/>
        <v>0</v>
      </c>
      <c r="EN783" s="75">
        <f t="shared" si="477"/>
        <v>5.6800031992843625</v>
      </c>
      <c r="EO783" s="51">
        <f t="shared" si="478"/>
        <v>0</v>
      </c>
      <c r="EP783" s="75">
        <f t="shared" si="479"/>
        <v>0</v>
      </c>
      <c r="EQ783" s="51" t="e">
        <f t="shared" si="480"/>
        <v>#DIV/0!</v>
      </c>
      <c r="ER783" s="51">
        <f t="shared" si="481"/>
        <v>100</v>
      </c>
      <c r="ES783" s="51">
        <f t="shared" si="482"/>
        <v>0</v>
      </c>
    </row>
    <row r="784" spans="1:149" x14ac:dyDescent="0.45">
      <c r="A784" s="78" t="s">
        <v>1447</v>
      </c>
      <c r="B784" s="174" t="s">
        <v>933</v>
      </c>
      <c r="C784" s="51" t="s">
        <v>3677</v>
      </c>
      <c r="D784" s="51" t="s">
        <v>3676</v>
      </c>
      <c r="E784" s="78" t="s">
        <v>637</v>
      </c>
      <c r="F784" s="78" t="s">
        <v>1762</v>
      </c>
      <c r="G784" s="72" t="s">
        <v>3367</v>
      </c>
      <c r="H784" s="78" t="s">
        <v>1101</v>
      </c>
      <c r="I784" s="78">
        <v>96</v>
      </c>
      <c r="J784" s="300">
        <v>500</v>
      </c>
      <c r="K784" s="78">
        <v>2</v>
      </c>
      <c r="L784" s="300">
        <v>1000</v>
      </c>
      <c r="M784" s="72">
        <v>10</v>
      </c>
      <c r="O784" s="78"/>
      <c r="P784" s="72" t="s">
        <v>1374</v>
      </c>
      <c r="AA784" s="195"/>
      <c r="AB784" s="195"/>
      <c r="AC784" s="195"/>
      <c r="AD784" s="72"/>
      <c r="AE784" s="316">
        <v>1</v>
      </c>
      <c r="AF784" s="195"/>
      <c r="AG784" s="195">
        <v>0</v>
      </c>
      <c r="AH784" s="72"/>
      <c r="AR784" s="53">
        <v>1.071</v>
      </c>
      <c r="AT784" s="77"/>
      <c r="AU784" s="276">
        <v>5000</v>
      </c>
      <c r="AW784" s="276">
        <v>5355</v>
      </c>
      <c r="BB784" s="80" t="s">
        <v>722</v>
      </c>
      <c r="BC784" s="270"/>
      <c r="BD784" s="72">
        <v>68.031099999999995</v>
      </c>
      <c r="BE784" s="72"/>
      <c r="BF784" s="72"/>
      <c r="BG784" s="72"/>
      <c r="BH784" s="72">
        <v>12.0891</v>
      </c>
      <c r="BI784" s="72"/>
      <c r="BJ784" s="72"/>
      <c r="BK784" s="72"/>
      <c r="BL784" s="72"/>
      <c r="BM784" s="72"/>
      <c r="BN784" s="72"/>
      <c r="BO784" s="72"/>
      <c r="BP784" s="72"/>
      <c r="BQ784" s="72"/>
      <c r="BR784" s="72"/>
      <c r="BS784" s="72"/>
      <c r="BT784" s="72"/>
      <c r="BU784" s="72"/>
      <c r="BV784" s="72"/>
      <c r="BW784" s="72"/>
      <c r="BX784" s="72"/>
      <c r="BY784" s="72"/>
      <c r="BZ784" s="72">
        <v>4.1547799999999997</v>
      </c>
      <c r="CA784" s="72"/>
      <c r="CB784" s="72">
        <v>5.0750799999999998</v>
      </c>
      <c r="CC784" s="72"/>
      <c r="CD784" s="72"/>
      <c r="CE784" s="72"/>
      <c r="CF784" s="72"/>
      <c r="CG784" s="72"/>
      <c r="CH784" s="72"/>
      <c r="CI784" s="72"/>
      <c r="CJ784" s="72"/>
      <c r="CK784" s="72"/>
      <c r="CL784" s="72"/>
      <c r="CM784" s="72"/>
      <c r="CN784" s="72"/>
      <c r="CO784" s="72"/>
      <c r="CP784" s="72"/>
      <c r="CQ784" s="72"/>
      <c r="CR784" s="72"/>
      <c r="CS784" s="72"/>
      <c r="CT784" s="72"/>
      <c r="CU784" s="72"/>
      <c r="CV784" s="72"/>
      <c r="CW784" s="72"/>
      <c r="CX784" s="72"/>
      <c r="CY784" s="72"/>
      <c r="CZ784" s="72"/>
      <c r="DA784" s="72"/>
      <c r="DB784" s="72"/>
      <c r="DC784" s="72"/>
      <c r="DD784" s="72"/>
      <c r="DE784" s="72"/>
      <c r="DF784" s="72"/>
      <c r="DG784" s="72"/>
      <c r="DH784" s="78">
        <f t="shared" si="459"/>
        <v>89.350059999999999</v>
      </c>
      <c r="DJ784" s="77">
        <f t="shared" si="460"/>
        <v>10.649940000000001</v>
      </c>
      <c r="DK784" s="72"/>
      <c r="DL784" s="92" t="s">
        <v>3334</v>
      </c>
      <c r="DO784" s="358">
        <v>10.65</v>
      </c>
      <c r="DP784" s="72"/>
      <c r="DQ784" s="374"/>
      <c r="DR784" s="72"/>
      <c r="DU784" s="52"/>
      <c r="DX784" s="75">
        <f t="shared" si="461"/>
        <v>76.139960062701689</v>
      </c>
      <c r="DY784" s="51">
        <f t="shared" si="462"/>
        <v>0</v>
      </c>
      <c r="DZ784" s="75">
        <f t="shared" si="463"/>
        <v>0</v>
      </c>
      <c r="EA784" s="51" t="e">
        <f t="shared" si="464"/>
        <v>#DIV/0!</v>
      </c>
      <c r="EB784" s="75">
        <f t="shared" si="465"/>
        <v>13.530041278092037</v>
      </c>
      <c r="EC784" s="51">
        <f t="shared" si="466"/>
        <v>0</v>
      </c>
      <c r="ED784" s="75">
        <f t="shared" si="467"/>
        <v>0</v>
      </c>
      <c r="EE784" s="51" t="e">
        <f t="shared" si="468"/>
        <v>#DIV/0!</v>
      </c>
      <c r="EF784" s="75">
        <f t="shared" si="469"/>
        <v>0</v>
      </c>
      <c r="EG784" s="51" t="e">
        <f t="shared" si="470"/>
        <v>#DIV/0!</v>
      </c>
      <c r="EH784" s="75">
        <f t="shared" si="471"/>
        <v>0</v>
      </c>
      <c r="EI784" s="51" t="e">
        <f t="shared" si="472"/>
        <v>#DIV/0!</v>
      </c>
      <c r="EJ784" s="75">
        <f t="shared" si="473"/>
        <v>0</v>
      </c>
      <c r="EK784" s="51" t="e">
        <f t="shared" si="474"/>
        <v>#DIV/0!</v>
      </c>
      <c r="EL784" s="75">
        <f t="shared" si="475"/>
        <v>4.6500024734174774</v>
      </c>
      <c r="EM784" s="51">
        <f t="shared" si="476"/>
        <v>0</v>
      </c>
      <c r="EN784" s="75">
        <f t="shared" si="477"/>
        <v>5.6799961857887951</v>
      </c>
      <c r="EO784" s="51">
        <f t="shared" si="478"/>
        <v>0</v>
      </c>
      <c r="EP784" s="75">
        <f t="shared" si="479"/>
        <v>0</v>
      </c>
      <c r="EQ784" s="51" t="e">
        <f t="shared" si="480"/>
        <v>#DIV/0!</v>
      </c>
      <c r="ER784" s="51">
        <f t="shared" si="481"/>
        <v>100</v>
      </c>
      <c r="ES784" s="51">
        <f t="shared" si="482"/>
        <v>0</v>
      </c>
    </row>
    <row r="785" spans="1:149" x14ac:dyDescent="0.45">
      <c r="A785" s="78" t="s">
        <v>1447</v>
      </c>
      <c r="B785" s="174" t="s">
        <v>933</v>
      </c>
      <c r="C785" s="51" t="s">
        <v>3677</v>
      </c>
      <c r="D785" s="51" t="s">
        <v>3676</v>
      </c>
      <c r="E785" s="78" t="s">
        <v>637</v>
      </c>
      <c r="F785" s="78" t="s">
        <v>1763</v>
      </c>
      <c r="G785" s="72" t="s">
        <v>3367</v>
      </c>
      <c r="H785" s="78" t="s">
        <v>1101</v>
      </c>
      <c r="I785" s="78"/>
      <c r="J785" s="300">
        <v>500</v>
      </c>
      <c r="K785" s="78">
        <v>2</v>
      </c>
      <c r="L785" s="300">
        <v>1100</v>
      </c>
      <c r="M785" s="72">
        <v>10</v>
      </c>
      <c r="O785" s="78"/>
      <c r="P785" s="72" t="s">
        <v>1374</v>
      </c>
      <c r="AA785" s="195"/>
      <c r="AB785" s="195"/>
      <c r="AC785" s="195"/>
      <c r="AD785" s="72"/>
      <c r="AE785" s="316">
        <v>1</v>
      </c>
      <c r="AF785" s="195"/>
      <c r="AG785" s="195">
        <v>0</v>
      </c>
      <c r="AH785" s="72"/>
      <c r="AR785" s="53">
        <v>1.135</v>
      </c>
      <c r="AT785" s="77"/>
      <c r="AU785" s="276">
        <v>5000</v>
      </c>
      <c r="AW785" s="276">
        <v>5675</v>
      </c>
      <c r="BB785" s="80" t="s">
        <v>722</v>
      </c>
      <c r="BC785" s="270"/>
      <c r="BD785" s="72">
        <v>67.909300000000002</v>
      </c>
      <c r="BE785" s="72"/>
      <c r="BF785" s="72"/>
      <c r="BG785" s="72"/>
      <c r="BH785" s="72">
        <v>12.067399999999999</v>
      </c>
      <c r="BI785" s="72"/>
      <c r="BJ785" s="72"/>
      <c r="BK785" s="72"/>
      <c r="BL785" s="72"/>
      <c r="BM785" s="72"/>
      <c r="BN785" s="72"/>
      <c r="BO785" s="72"/>
      <c r="BP785" s="72"/>
      <c r="BQ785" s="72"/>
      <c r="BR785" s="72"/>
      <c r="BS785" s="72"/>
      <c r="BT785" s="72"/>
      <c r="BU785" s="72"/>
      <c r="BV785" s="72"/>
      <c r="BW785" s="72"/>
      <c r="BX785" s="72"/>
      <c r="BY785" s="72"/>
      <c r="BZ785" s="72">
        <v>4.1473399999999998</v>
      </c>
      <c r="CA785" s="72"/>
      <c r="CB785" s="72">
        <v>5.0659900000000002</v>
      </c>
      <c r="CC785" s="72"/>
      <c r="CD785" s="72"/>
      <c r="CE785" s="72"/>
      <c r="CF785" s="72"/>
      <c r="CG785" s="72"/>
      <c r="CH785" s="72"/>
      <c r="CI785" s="72"/>
      <c r="CJ785" s="72"/>
      <c r="CK785" s="72"/>
      <c r="CL785" s="72"/>
      <c r="CM785" s="72"/>
      <c r="CN785" s="72"/>
      <c r="CO785" s="72"/>
      <c r="CP785" s="72"/>
      <c r="CQ785" s="72"/>
      <c r="CR785" s="72"/>
      <c r="CS785" s="72"/>
      <c r="CT785" s="72"/>
      <c r="CU785" s="72"/>
      <c r="CV785" s="72"/>
      <c r="CW785" s="72"/>
      <c r="CX785" s="72"/>
      <c r="CY785" s="72"/>
      <c r="CZ785" s="72"/>
      <c r="DA785" s="72"/>
      <c r="DB785" s="72"/>
      <c r="DC785" s="72"/>
      <c r="DD785" s="72"/>
      <c r="DE785" s="72"/>
      <c r="DF785" s="72"/>
      <c r="DG785" s="72"/>
      <c r="DH785" s="78">
        <f t="shared" si="459"/>
        <v>89.190029999999993</v>
      </c>
      <c r="DJ785" s="77">
        <f t="shared" si="460"/>
        <v>10.809970000000007</v>
      </c>
      <c r="DK785" s="72"/>
      <c r="DL785" s="92" t="s">
        <v>3334</v>
      </c>
      <c r="DO785" s="358">
        <v>10.81</v>
      </c>
      <c r="DP785" s="72"/>
      <c r="DQ785" s="374"/>
      <c r="DR785" s="72"/>
      <c r="DU785" s="52"/>
      <c r="DX785" s="75">
        <f t="shared" si="461"/>
        <v>76.140012510366915</v>
      </c>
      <c r="DY785" s="51">
        <f t="shared" si="462"/>
        <v>0</v>
      </c>
      <c r="DZ785" s="75">
        <f t="shared" si="463"/>
        <v>0</v>
      </c>
      <c r="EA785" s="51" t="e">
        <f t="shared" si="464"/>
        <v>#DIV/0!</v>
      </c>
      <c r="EB785" s="75">
        <f t="shared" si="465"/>
        <v>13.529987600632044</v>
      </c>
      <c r="EC785" s="51">
        <f t="shared" si="466"/>
        <v>0</v>
      </c>
      <c r="ED785" s="75">
        <f t="shared" si="467"/>
        <v>0</v>
      </c>
      <c r="EE785" s="51" t="e">
        <f t="shared" si="468"/>
        <v>#DIV/0!</v>
      </c>
      <c r="EF785" s="75">
        <f t="shared" si="469"/>
        <v>0</v>
      </c>
      <c r="EG785" s="51" t="e">
        <f t="shared" si="470"/>
        <v>#DIV/0!</v>
      </c>
      <c r="EH785" s="75">
        <f t="shared" si="471"/>
        <v>0</v>
      </c>
      <c r="EI785" s="51" t="e">
        <f t="shared" si="472"/>
        <v>#DIV/0!</v>
      </c>
      <c r="EJ785" s="75">
        <f t="shared" si="473"/>
        <v>0</v>
      </c>
      <c r="EK785" s="51" t="e">
        <f t="shared" si="474"/>
        <v>#DIV/0!</v>
      </c>
      <c r="EL785" s="75">
        <f t="shared" si="475"/>
        <v>4.6500040419315924</v>
      </c>
      <c r="EM785" s="51">
        <f t="shared" si="476"/>
        <v>0</v>
      </c>
      <c r="EN785" s="75">
        <f t="shared" si="477"/>
        <v>5.6799958470694545</v>
      </c>
      <c r="EO785" s="51">
        <f t="shared" si="478"/>
        <v>0</v>
      </c>
      <c r="EP785" s="75">
        <f t="shared" si="479"/>
        <v>0</v>
      </c>
      <c r="EQ785" s="51" t="e">
        <f t="shared" si="480"/>
        <v>#DIV/0!</v>
      </c>
      <c r="ER785" s="51">
        <f t="shared" si="481"/>
        <v>100</v>
      </c>
      <c r="ES785" s="51">
        <f t="shared" si="482"/>
        <v>0</v>
      </c>
    </row>
    <row r="786" spans="1:149" x14ac:dyDescent="0.45">
      <c r="A786" s="78" t="s">
        <v>1447</v>
      </c>
      <c r="B786" s="174" t="s">
        <v>933</v>
      </c>
      <c r="C786" s="51" t="s">
        <v>3677</v>
      </c>
      <c r="D786" s="51" t="s">
        <v>3676</v>
      </c>
      <c r="E786" s="78" t="s">
        <v>637</v>
      </c>
      <c r="F786" s="78" t="s">
        <v>1764</v>
      </c>
      <c r="G786" s="72" t="s">
        <v>3367</v>
      </c>
      <c r="H786" s="78" t="s">
        <v>1101</v>
      </c>
      <c r="I786" s="78">
        <v>48</v>
      </c>
      <c r="J786" s="300">
        <v>500</v>
      </c>
      <c r="K786" s="78">
        <v>2</v>
      </c>
      <c r="L786" s="300">
        <v>1200</v>
      </c>
      <c r="M786" s="72">
        <v>10</v>
      </c>
      <c r="O786" s="78"/>
      <c r="P786" s="72" t="s">
        <v>1374</v>
      </c>
      <c r="AA786" s="195"/>
      <c r="AB786" s="195"/>
      <c r="AC786" s="195"/>
      <c r="AD786" s="72"/>
      <c r="AE786" s="316">
        <v>1</v>
      </c>
      <c r="AF786" s="195"/>
      <c r="AG786" s="195">
        <v>0</v>
      </c>
      <c r="AH786" s="72"/>
      <c r="AR786" s="53">
        <v>1.1830000000000001</v>
      </c>
      <c r="AT786" s="77"/>
      <c r="AU786" s="276">
        <v>5000</v>
      </c>
      <c r="AW786" s="276">
        <v>5915</v>
      </c>
      <c r="BB786" s="80" t="s">
        <v>722</v>
      </c>
      <c r="BC786" s="270"/>
      <c r="BD786" s="72">
        <v>67.878799999999998</v>
      </c>
      <c r="BE786" s="72"/>
      <c r="BF786" s="72"/>
      <c r="BG786" s="72"/>
      <c r="BH786" s="72">
        <v>12.061999999999999</v>
      </c>
      <c r="BI786" s="72"/>
      <c r="BJ786" s="72"/>
      <c r="BK786" s="72"/>
      <c r="BL786" s="72"/>
      <c r="BM786" s="72"/>
      <c r="BN786" s="72"/>
      <c r="BO786" s="72"/>
      <c r="BP786" s="72"/>
      <c r="BQ786" s="72"/>
      <c r="BR786" s="72"/>
      <c r="BS786" s="72"/>
      <c r="BT786" s="72"/>
      <c r="BU786" s="72"/>
      <c r="BV786" s="72"/>
      <c r="BW786" s="72"/>
      <c r="BX786" s="72"/>
      <c r="BY786" s="72"/>
      <c r="BZ786" s="72">
        <v>4.1454700000000004</v>
      </c>
      <c r="CA786" s="72"/>
      <c r="CB786" s="72">
        <v>5.06372</v>
      </c>
      <c r="CC786" s="72"/>
      <c r="CD786" s="72"/>
      <c r="CE786" s="72"/>
      <c r="CF786" s="72"/>
      <c r="CG786" s="72"/>
      <c r="CH786" s="72"/>
      <c r="CI786" s="72"/>
      <c r="CJ786" s="72"/>
      <c r="CK786" s="72"/>
      <c r="CL786" s="72"/>
      <c r="CM786" s="72"/>
      <c r="CN786" s="72"/>
      <c r="CO786" s="72"/>
      <c r="CP786" s="72"/>
      <c r="CQ786" s="72"/>
      <c r="CR786" s="72"/>
      <c r="CS786" s="72"/>
      <c r="CT786" s="72"/>
      <c r="CU786" s="72"/>
      <c r="CV786" s="72"/>
      <c r="CW786" s="72"/>
      <c r="CX786" s="72"/>
      <c r="CY786" s="72"/>
      <c r="CZ786" s="72"/>
      <c r="DA786" s="72"/>
      <c r="DB786" s="72"/>
      <c r="DC786" s="72"/>
      <c r="DD786" s="72"/>
      <c r="DE786" s="72"/>
      <c r="DF786" s="72"/>
      <c r="DG786" s="72"/>
      <c r="DH786" s="78">
        <f t="shared" si="459"/>
        <v>89.149990000000003</v>
      </c>
      <c r="DJ786" s="77">
        <f t="shared" si="460"/>
        <v>10.850009999999997</v>
      </c>
      <c r="DK786" s="72"/>
      <c r="DL786" s="92" t="s">
        <v>3334</v>
      </c>
      <c r="DO786" s="358">
        <v>10.85</v>
      </c>
      <c r="DP786" s="72"/>
      <c r="DQ786" s="374"/>
      <c r="DR786" s="72"/>
      <c r="DU786" s="52"/>
      <c r="DX786" s="75">
        <f t="shared" si="461"/>
        <v>76.139997323611581</v>
      </c>
      <c r="DY786" s="51">
        <f t="shared" si="462"/>
        <v>0</v>
      </c>
      <c r="DZ786" s="75">
        <f t="shared" si="463"/>
        <v>0</v>
      </c>
      <c r="EA786" s="51" t="e">
        <f t="shared" si="464"/>
        <v>#DIV/0!</v>
      </c>
      <c r="EB786" s="75">
        <f t="shared" si="465"/>
        <v>13.530007126192608</v>
      </c>
      <c r="EC786" s="51">
        <f t="shared" si="466"/>
        <v>0</v>
      </c>
      <c r="ED786" s="75">
        <f t="shared" si="467"/>
        <v>0</v>
      </c>
      <c r="EE786" s="51" t="e">
        <f t="shared" si="468"/>
        <v>#DIV/0!</v>
      </c>
      <c r="EF786" s="75">
        <f t="shared" si="469"/>
        <v>0</v>
      </c>
      <c r="EG786" s="51" t="e">
        <f t="shared" si="470"/>
        <v>#DIV/0!</v>
      </c>
      <c r="EH786" s="75">
        <f t="shared" si="471"/>
        <v>0</v>
      </c>
      <c r="EI786" s="51" t="e">
        <f t="shared" si="472"/>
        <v>#DIV/0!</v>
      </c>
      <c r="EJ786" s="75">
        <f t="shared" si="473"/>
        <v>0</v>
      </c>
      <c r="EK786" s="51" t="e">
        <f t="shared" si="474"/>
        <v>#DIV/0!</v>
      </c>
      <c r="EL786" s="75">
        <f t="shared" si="475"/>
        <v>4.6499949130672933</v>
      </c>
      <c r="EM786" s="51">
        <f t="shared" si="476"/>
        <v>0</v>
      </c>
      <c r="EN786" s="75">
        <f t="shared" si="477"/>
        <v>5.6800006371285061</v>
      </c>
      <c r="EO786" s="51">
        <f t="shared" si="478"/>
        <v>0</v>
      </c>
      <c r="EP786" s="75">
        <f t="shared" si="479"/>
        <v>0</v>
      </c>
      <c r="EQ786" s="51" t="e">
        <f t="shared" si="480"/>
        <v>#DIV/0!</v>
      </c>
      <c r="ER786" s="51">
        <f t="shared" si="481"/>
        <v>100</v>
      </c>
      <c r="ES786" s="51">
        <f t="shared" si="482"/>
        <v>0</v>
      </c>
    </row>
    <row r="787" spans="1:149" s="43" customFormat="1" ht="14.65" thickBot="1" x14ac:dyDescent="0.5">
      <c r="A787" s="89" t="s">
        <v>1447</v>
      </c>
      <c r="B787" s="86" t="s">
        <v>933</v>
      </c>
      <c r="C787" s="43" t="s">
        <v>3677</v>
      </c>
      <c r="D787" s="43" t="s">
        <v>3676</v>
      </c>
      <c r="E787" s="89" t="s">
        <v>637</v>
      </c>
      <c r="F787" s="89" t="s">
        <v>1765</v>
      </c>
      <c r="G787" s="90" t="s">
        <v>3367</v>
      </c>
      <c r="H787" s="89" t="s">
        <v>1101</v>
      </c>
      <c r="I787" s="89">
        <v>96</v>
      </c>
      <c r="J787" s="301">
        <v>800</v>
      </c>
      <c r="K787" s="89">
        <v>2</v>
      </c>
      <c r="L787" s="301">
        <v>800</v>
      </c>
      <c r="M787" s="90">
        <v>10</v>
      </c>
      <c r="O787" s="89"/>
      <c r="P787" s="90" t="s">
        <v>1374</v>
      </c>
      <c r="Q787" s="123"/>
      <c r="R787" s="123"/>
      <c r="S787" s="134"/>
      <c r="AA787" s="196"/>
      <c r="AB787" s="196"/>
      <c r="AC787" s="196"/>
      <c r="AD787" s="90"/>
      <c r="AE787" s="317">
        <v>1</v>
      </c>
      <c r="AF787" s="196"/>
      <c r="AG787" s="196">
        <v>0</v>
      </c>
      <c r="AH787" s="90"/>
      <c r="AQ787" s="86"/>
      <c r="AR787" s="58">
        <v>1.222</v>
      </c>
      <c r="AS787" s="58"/>
      <c r="AT787" s="91"/>
      <c r="AU787" s="277">
        <v>8000</v>
      </c>
      <c r="AW787" s="277">
        <v>9776</v>
      </c>
      <c r="AY787" s="308"/>
      <c r="BA787" s="86"/>
      <c r="BB787" s="85" t="s">
        <v>722</v>
      </c>
      <c r="BC787" s="271"/>
      <c r="BD787" s="90">
        <v>65.617500000000007</v>
      </c>
      <c r="BE787" s="90"/>
      <c r="BF787" s="90"/>
      <c r="BG787" s="90"/>
      <c r="BH787" s="90">
        <v>11.6602</v>
      </c>
      <c r="BI787" s="90"/>
      <c r="BJ787" s="90"/>
      <c r="BK787" s="90"/>
      <c r="BL787" s="90"/>
      <c r="BM787" s="90"/>
      <c r="BN787" s="90"/>
      <c r="BO787" s="90"/>
      <c r="BP787" s="90"/>
      <c r="BQ787" s="90"/>
      <c r="BR787" s="90"/>
      <c r="BS787" s="90"/>
      <c r="BT787" s="90"/>
      <c r="BU787" s="90"/>
      <c r="BV787" s="90"/>
      <c r="BW787" s="90"/>
      <c r="BX787" s="90"/>
      <c r="BY787" s="90"/>
      <c r="BZ787" s="90">
        <v>4.0073699999999999</v>
      </c>
      <c r="CA787" s="90"/>
      <c r="CB787" s="90">
        <v>4.8950199999999997</v>
      </c>
      <c r="CC787" s="90"/>
      <c r="CD787" s="90"/>
      <c r="CE787" s="90"/>
      <c r="CF787" s="90"/>
      <c r="CG787" s="90"/>
      <c r="CH787" s="90"/>
      <c r="CI787" s="90"/>
      <c r="CJ787" s="90"/>
      <c r="CK787" s="90"/>
      <c r="CL787" s="90"/>
      <c r="CM787" s="90"/>
      <c r="CN787" s="90"/>
      <c r="CO787" s="90"/>
      <c r="CP787" s="90"/>
      <c r="CQ787" s="90"/>
      <c r="CR787" s="90"/>
      <c r="CS787" s="90"/>
      <c r="CT787" s="90"/>
      <c r="CU787" s="90"/>
      <c r="CV787" s="90"/>
      <c r="CW787" s="90"/>
      <c r="CX787" s="90"/>
      <c r="CY787" s="90"/>
      <c r="CZ787" s="90"/>
      <c r="DA787" s="90"/>
      <c r="DB787" s="90"/>
      <c r="DC787" s="90"/>
      <c r="DD787" s="90"/>
      <c r="DE787" s="90"/>
      <c r="DF787" s="90"/>
      <c r="DG787" s="90"/>
      <c r="DH787" s="89">
        <f t="shared" si="459"/>
        <v>86.180090000000007</v>
      </c>
      <c r="DJ787" s="91">
        <f t="shared" si="460"/>
        <v>13.819909999999993</v>
      </c>
      <c r="DK787" s="90"/>
      <c r="DL787" s="93" t="s">
        <v>3334</v>
      </c>
      <c r="DO787" s="359">
        <v>13.82</v>
      </c>
      <c r="DP787" s="90"/>
      <c r="DQ787" s="375"/>
      <c r="DR787" s="90"/>
      <c r="DS787" s="308"/>
      <c r="DU787" s="59"/>
      <c r="DW787" s="86"/>
      <c r="DX787" s="298">
        <f t="shared" si="461"/>
        <v>76.139976182433784</v>
      </c>
      <c r="DY787" s="43">
        <f t="shared" si="462"/>
        <v>0</v>
      </c>
      <c r="DZ787" s="298">
        <f t="shared" si="463"/>
        <v>0</v>
      </c>
      <c r="EA787" s="43" t="e">
        <f t="shared" si="464"/>
        <v>#DIV/0!</v>
      </c>
      <c r="EB787" s="298">
        <f t="shared" si="465"/>
        <v>13.530039246884051</v>
      </c>
      <c r="EC787" s="43">
        <f t="shared" si="466"/>
        <v>0</v>
      </c>
      <c r="ED787" s="298">
        <f t="shared" si="467"/>
        <v>0</v>
      </c>
      <c r="EE787" s="43" t="e">
        <f t="shared" si="468"/>
        <v>#DIV/0!</v>
      </c>
      <c r="EF787" s="298">
        <f t="shared" si="469"/>
        <v>0</v>
      </c>
      <c r="EG787" s="43" t="e">
        <f t="shared" si="470"/>
        <v>#DIV/0!</v>
      </c>
      <c r="EH787" s="298">
        <f t="shared" si="471"/>
        <v>0</v>
      </c>
      <c r="EI787" s="43" t="e">
        <f t="shared" si="472"/>
        <v>#DIV/0!</v>
      </c>
      <c r="EJ787" s="298">
        <f t="shared" si="473"/>
        <v>0</v>
      </c>
      <c r="EK787" s="43" t="e">
        <f t="shared" si="474"/>
        <v>#DIV/0!</v>
      </c>
      <c r="EL787" s="298">
        <f t="shared" si="475"/>
        <v>4.6499951438899627</v>
      </c>
      <c r="EM787" s="43">
        <f t="shared" si="476"/>
        <v>0</v>
      </c>
      <c r="EN787" s="298">
        <f t="shared" si="477"/>
        <v>5.6799894267921962</v>
      </c>
      <c r="EO787" s="43">
        <f t="shared" si="478"/>
        <v>0</v>
      </c>
      <c r="EP787" s="298">
        <f t="shared" si="479"/>
        <v>0</v>
      </c>
      <c r="EQ787" s="43" t="e">
        <f t="shared" si="480"/>
        <v>#DIV/0!</v>
      </c>
      <c r="ER787" s="43">
        <f t="shared" si="481"/>
        <v>100</v>
      </c>
      <c r="ES787" s="43">
        <f t="shared" si="482"/>
        <v>0</v>
      </c>
    </row>
    <row r="788" spans="1:149" x14ac:dyDescent="0.45">
      <c r="A788" s="78" t="s">
        <v>1448</v>
      </c>
      <c r="B788" s="174" t="s">
        <v>1043</v>
      </c>
      <c r="C788" s="51" t="s">
        <v>3648</v>
      </c>
      <c r="D788" s="51" t="s">
        <v>3678</v>
      </c>
      <c r="E788" s="78" t="s">
        <v>1121</v>
      </c>
      <c r="F788" s="78" t="s">
        <v>1766</v>
      </c>
      <c r="G788" s="72" t="s">
        <v>3368</v>
      </c>
      <c r="H788" s="78" t="s">
        <v>1100</v>
      </c>
      <c r="I788" s="78">
        <v>0.11666700000000001</v>
      </c>
      <c r="J788" s="300">
        <v>3000</v>
      </c>
      <c r="K788" s="78"/>
      <c r="L788" s="300">
        <v>1450</v>
      </c>
      <c r="M788" s="72"/>
      <c r="O788" s="78" t="s">
        <v>699</v>
      </c>
      <c r="P788" s="72" t="s">
        <v>1374</v>
      </c>
      <c r="R788" s="122">
        <v>2</v>
      </c>
      <c r="AA788" s="195"/>
      <c r="AB788" s="195"/>
      <c r="AC788" s="195"/>
      <c r="AD788" s="72"/>
      <c r="AE788" s="316">
        <v>0</v>
      </c>
      <c r="AF788" s="195"/>
      <c r="AG788" s="195">
        <v>1</v>
      </c>
      <c r="AH788" s="72"/>
      <c r="AQ788" s="174" t="s">
        <v>824</v>
      </c>
      <c r="AR788" s="53">
        <v>11.3</v>
      </c>
      <c r="AS788" s="53">
        <v>444.3</v>
      </c>
      <c r="AT788" s="77"/>
      <c r="AU788" s="276"/>
      <c r="AV788" s="276">
        <v>30000</v>
      </c>
      <c r="AW788" s="276">
        <v>0</v>
      </c>
      <c r="AX788" s="95"/>
      <c r="AY788" s="276">
        <v>13329000</v>
      </c>
      <c r="AZ788" s="95">
        <v>133585.87161822166</v>
      </c>
      <c r="BB788" s="80" t="s">
        <v>722</v>
      </c>
      <c r="BC788" s="270"/>
      <c r="BD788" s="72">
        <v>35.818199999999997</v>
      </c>
      <c r="BE788" s="72"/>
      <c r="BF788" s="72">
        <v>2.6363599999999998</v>
      </c>
      <c r="BG788" s="72"/>
      <c r="BH788" s="72">
        <v>8.9090900000000008</v>
      </c>
      <c r="BI788" s="72"/>
      <c r="BJ788" s="72">
        <v>1.09091</v>
      </c>
      <c r="BK788" s="72"/>
      <c r="BL788" s="72"/>
      <c r="BM788" s="72"/>
      <c r="BN788" s="72">
        <v>9.3636400000000002</v>
      </c>
      <c r="BO788" s="72"/>
      <c r="BP788" s="72">
        <v>0.36363600000000001</v>
      </c>
      <c r="BQ788" s="72"/>
      <c r="BR788" s="72">
        <v>14.818199999999999</v>
      </c>
      <c r="BS788" s="72"/>
      <c r="BT788" s="72"/>
      <c r="BU788" s="72"/>
      <c r="BV788" s="72"/>
      <c r="BW788" s="72"/>
      <c r="BX788" s="72">
        <v>12.181800000000001</v>
      </c>
      <c r="BY788" s="72"/>
      <c r="BZ788" s="72">
        <v>3.3636400000000002</v>
      </c>
      <c r="CA788" s="72"/>
      <c r="CB788" s="72">
        <v>1.2727299999999999</v>
      </c>
      <c r="CC788" s="72"/>
      <c r="CD788" s="72">
        <v>1.1818200000000001</v>
      </c>
      <c r="CE788" s="72"/>
      <c r="CF788" s="72"/>
      <c r="CG788" s="72"/>
      <c r="CH788" s="72"/>
      <c r="CI788" s="72"/>
      <c r="CJ788" s="72"/>
      <c r="CK788" s="72"/>
      <c r="CL788" s="72"/>
      <c r="CM788" s="72"/>
      <c r="CN788" s="72"/>
      <c r="CO788" s="72"/>
      <c r="CP788" s="72"/>
      <c r="CQ788" s="72"/>
      <c r="CR788" s="72"/>
      <c r="CS788" s="72"/>
      <c r="CT788" s="72"/>
      <c r="CU788" s="72"/>
      <c r="CV788" s="72"/>
      <c r="CW788" s="72"/>
      <c r="CX788" s="72"/>
      <c r="CY788" s="72"/>
      <c r="CZ788" s="72"/>
      <c r="DA788" s="72"/>
      <c r="DB788" s="72"/>
      <c r="DC788" s="72"/>
      <c r="DD788" s="72"/>
      <c r="DE788" s="72"/>
      <c r="DF788" s="72"/>
      <c r="DG788" s="72"/>
      <c r="DH788" s="78">
        <f t="shared" si="459"/>
        <v>91.000026000000005</v>
      </c>
      <c r="DJ788" s="77">
        <f t="shared" si="460"/>
        <v>8.9999739999999946</v>
      </c>
      <c r="DK788" s="72"/>
      <c r="DL788" s="92" t="s">
        <v>3335</v>
      </c>
      <c r="DO788" s="358"/>
      <c r="DP788" s="72"/>
      <c r="DQ788" s="374">
        <v>9</v>
      </c>
      <c r="DR788" s="72"/>
      <c r="DU788" s="52"/>
      <c r="DX788" s="75">
        <f t="shared" si="461"/>
        <v>39.360648094759881</v>
      </c>
      <c r="DY788" s="51">
        <f t="shared" si="462"/>
        <v>0</v>
      </c>
      <c r="DZ788" s="75">
        <f t="shared" si="463"/>
        <v>2.8970980733565943</v>
      </c>
      <c r="EA788" s="51">
        <f t="shared" si="464"/>
        <v>0</v>
      </c>
      <c r="EB788" s="75">
        <f t="shared" si="465"/>
        <v>9.7902059940070778</v>
      </c>
      <c r="EC788" s="51">
        <f t="shared" si="466"/>
        <v>0</v>
      </c>
      <c r="ED788" s="75">
        <f t="shared" si="467"/>
        <v>10.289711345796757</v>
      </c>
      <c r="EE788" s="51">
        <f t="shared" si="468"/>
        <v>0</v>
      </c>
      <c r="EF788" s="75">
        <f t="shared" si="469"/>
        <v>0.39959988582860401</v>
      </c>
      <c r="EG788" s="51">
        <f t="shared" si="470"/>
        <v>0</v>
      </c>
      <c r="EH788" s="75">
        <f t="shared" si="471"/>
        <v>16.283731611241517</v>
      </c>
      <c r="EI788" s="51">
        <f t="shared" si="472"/>
        <v>0</v>
      </c>
      <c r="EJ788" s="75">
        <f t="shared" si="473"/>
        <v>13.386589581853524</v>
      </c>
      <c r="EK788" s="51">
        <f t="shared" si="474"/>
        <v>0</v>
      </c>
      <c r="EL788" s="75">
        <f t="shared" si="475"/>
        <v>3.6963066362200823</v>
      </c>
      <c r="EM788" s="51">
        <f t="shared" si="476"/>
        <v>0</v>
      </c>
      <c r="EN788" s="75">
        <f t="shared" si="477"/>
        <v>1.3986039960032537</v>
      </c>
      <c r="EO788" s="51">
        <f t="shared" si="478"/>
        <v>0</v>
      </c>
      <c r="EP788" s="75">
        <f t="shared" si="479"/>
        <v>1.298702925645318</v>
      </c>
      <c r="EQ788" s="51">
        <f t="shared" si="480"/>
        <v>0</v>
      </c>
      <c r="ER788" s="51">
        <f t="shared" si="481"/>
        <v>100</v>
      </c>
      <c r="ES788" s="51">
        <f t="shared" si="482"/>
        <v>0</v>
      </c>
    </row>
    <row r="789" spans="1:149" x14ac:dyDescent="0.45">
      <c r="A789" s="78" t="s">
        <v>1448</v>
      </c>
      <c r="B789" s="174" t="s">
        <v>1043</v>
      </c>
      <c r="C789" s="51" t="s">
        <v>3648</v>
      </c>
      <c r="D789" s="51" t="s">
        <v>3678</v>
      </c>
      <c r="E789" s="78" t="s">
        <v>1121</v>
      </c>
      <c r="F789" s="78" t="s">
        <v>1767</v>
      </c>
      <c r="G789" s="72" t="s">
        <v>3368</v>
      </c>
      <c r="H789" s="78" t="s">
        <v>1100</v>
      </c>
      <c r="I789" s="78">
        <v>0.11666700000000001</v>
      </c>
      <c r="J789" s="300">
        <v>3000</v>
      </c>
      <c r="K789" s="78"/>
      <c r="L789" s="300">
        <v>1470</v>
      </c>
      <c r="M789" s="72"/>
      <c r="O789" s="78" t="s">
        <v>699</v>
      </c>
      <c r="P789" s="72" t="s">
        <v>1374</v>
      </c>
      <c r="R789" s="122">
        <v>2</v>
      </c>
      <c r="AA789" s="195"/>
      <c r="AB789" s="195"/>
      <c r="AC789" s="195"/>
      <c r="AD789" s="72"/>
      <c r="AE789" s="316">
        <v>0</v>
      </c>
      <c r="AF789" s="195"/>
      <c r="AG789" s="195">
        <v>1</v>
      </c>
      <c r="AH789" s="72"/>
      <c r="AQ789" s="174" t="s">
        <v>824</v>
      </c>
      <c r="AR789" s="53">
        <v>11.08</v>
      </c>
      <c r="AS789" s="53">
        <v>417.6</v>
      </c>
      <c r="AT789" s="77"/>
      <c r="AU789" s="276"/>
      <c r="AV789" s="276">
        <v>30000</v>
      </c>
      <c r="AW789" s="276">
        <v>0</v>
      </c>
      <c r="AX789" s="95"/>
      <c r="AY789" s="276">
        <v>12528000</v>
      </c>
      <c r="AZ789" s="95">
        <v>125558.09135217054</v>
      </c>
      <c r="BB789" s="80" t="s">
        <v>722</v>
      </c>
      <c r="BC789" s="270"/>
      <c r="BD789" s="72">
        <v>35.267099999999999</v>
      </c>
      <c r="BE789" s="72"/>
      <c r="BF789" s="72">
        <v>2.5958000000000001</v>
      </c>
      <c r="BG789" s="72"/>
      <c r="BH789" s="72">
        <v>8.7720300000000009</v>
      </c>
      <c r="BI789" s="72"/>
      <c r="BJ789" s="72">
        <v>1.07413</v>
      </c>
      <c r="BK789" s="72"/>
      <c r="BL789" s="72"/>
      <c r="BM789" s="72"/>
      <c r="BN789" s="72">
        <v>9.2195800000000006</v>
      </c>
      <c r="BO789" s="72"/>
      <c r="BP789" s="72">
        <v>0.35804200000000003</v>
      </c>
      <c r="BQ789" s="72"/>
      <c r="BR789" s="72">
        <v>14.590199999999999</v>
      </c>
      <c r="BS789" s="72"/>
      <c r="BT789" s="72"/>
      <c r="BU789" s="72"/>
      <c r="BV789" s="72"/>
      <c r="BW789" s="72"/>
      <c r="BX789" s="72">
        <v>11.994400000000001</v>
      </c>
      <c r="BY789" s="72"/>
      <c r="BZ789" s="72">
        <v>3.31189</v>
      </c>
      <c r="CA789" s="72"/>
      <c r="CB789" s="72">
        <v>1.25315</v>
      </c>
      <c r="CC789" s="72"/>
      <c r="CD789" s="72">
        <v>1.16364</v>
      </c>
      <c r="CE789" s="72"/>
      <c r="CF789" s="72"/>
      <c r="CG789" s="72"/>
      <c r="CH789" s="72"/>
      <c r="CI789" s="72"/>
      <c r="CJ789" s="72"/>
      <c r="CK789" s="72"/>
      <c r="CL789" s="72"/>
      <c r="CM789" s="72"/>
      <c r="CN789" s="72"/>
      <c r="CO789" s="72"/>
      <c r="CP789" s="72"/>
      <c r="CQ789" s="72"/>
      <c r="CR789" s="72"/>
      <c r="CS789" s="72"/>
      <c r="CT789" s="72"/>
      <c r="CU789" s="72"/>
      <c r="CV789" s="72"/>
      <c r="CW789" s="72"/>
      <c r="CX789" s="72"/>
      <c r="CY789" s="72"/>
      <c r="CZ789" s="72"/>
      <c r="DA789" s="72"/>
      <c r="DB789" s="72"/>
      <c r="DC789" s="72"/>
      <c r="DD789" s="72"/>
      <c r="DE789" s="72"/>
      <c r="DF789" s="72"/>
      <c r="DG789" s="72"/>
      <c r="DH789" s="78">
        <f t="shared" si="459"/>
        <v>89.599962000000005</v>
      </c>
      <c r="DJ789" s="77">
        <f t="shared" si="460"/>
        <v>10.400037999999995</v>
      </c>
      <c r="DK789" s="72"/>
      <c r="DL789" s="92" t="s">
        <v>3335</v>
      </c>
      <c r="DO789" s="358">
        <v>1</v>
      </c>
      <c r="DP789" s="72"/>
      <c r="DQ789" s="374">
        <v>9.4</v>
      </c>
      <c r="DR789" s="72"/>
      <c r="DU789" s="52"/>
      <c r="DX789" s="75">
        <f t="shared" si="461"/>
        <v>39.36061937169125</v>
      </c>
      <c r="DY789" s="51">
        <f t="shared" si="462"/>
        <v>0</v>
      </c>
      <c r="DZ789" s="75">
        <f t="shared" si="463"/>
        <v>2.8970994429662817</v>
      </c>
      <c r="EA789" s="51">
        <f t="shared" si="464"/>
        <v>0</v>
      </c>
      <c r="EB789" s="75">
        <f t="shared" si="465"/>
        <v>9.790216205672051</v>
      </c>
      <c r="EC789" s="51">
        <f t="shared" si="466"/>
        <v>0</v>
      </c>
      <c r="ED789" s="75">
        <f t="shared" si="467"/>
        <v>10.289714185369855</v>
      </c>
      <c r="EE789" s="51">
        <f t="shared" si="468"/>
        <v>0</v>
      </c>
      <c r="EF789" s="75">
        <f t="shared" si="469"/>
        <v>0.39960061590204693</v>
      </c>
      <c r="EG789" s="51">
        <f t="shared" si="470"/>
        <v>0</v>
      </c>
      <c r="EH789" s="75">
        <f t="shared" si="471"/>
        <v>16.283712263181538</v>
      </c>
      <c r="EI789" s="51">
        <f t="shared" si="472"/>
        <v>0</v>
      </c>
      <c r="EJ789" s="75">
        <f t="shared" si="473"/>
        <v>13.386612820215257</v>
      </c>
      <c r="EK789" s="51">
        <f t="shared" si="474"/>
        <v>0</v>
      </c>
      <c r="EL789" s="75">
        <f t="shared" si="475"/>
        <v>3.6963073712017867</v>
      </c>
      <c r="EM789" s="51">
        <f t="shared" si="476"/>
        <v>0</v>
      </c>
      <c r="EN789" s="75">
        <f t="shared" si="477"/>
        <v>1.3986055038728697</v>
      </c>
      <c r="EO789" s="51">
        <f t="shared" si="478"/>
        <v>0</v>
      </c>
      <c r="EP789" s="75">
        <f t="shared" si="479"/>
        <v>1.298705907933309</v>
      </c>
      <c r="EQ789" s="51">
        <f t="shared" si="480"/>
        <v>0</v>
      </c>
      <c r="ER789" s="51">
        <f t="shared" si="481"/>
        <v>100</v>
      </c>
      <c r="ES789" s="51">
        <f t="shared" si="482"/>
        <v>0</v>
      </c>
    </row>
    <row r="790" spans="1:149" x14ac:dyDescent="0.45">
      <c r="A790" s="78" t="s">
        <v>1448</v>
      </c>
      <c r="B790" s="174" t="s">
        <v>1043</v>
      </c>
      <c r="C790" s="51" t="s">
        <v>3648</v>
      </c>
      <c r="D790" s="51" t="s">
        <v>3678</v>
      </c>
      <c r="E790" s="78" t="s">
        <v>1121</v>
      </c>
      <c r="F790" s="78" t="s">
        <v>1768</v>
      </c>
      <c r="G790" s="72" t="s">
        <v>3368</v>
      </c>
      <c r="H790" s="78" t="s">
        <v>1100</v>
      </c>
      <c r="I790" s="78">
        <v>0.11666700000000001</v>
      </c>
      <c r="J790" s="300">
        <v>3000</v>
      </c>
      <c r="K790" s="78"/>
      <c r="L790" s="300">
        <v>1550</v>
      </c>
      <c r="M790" s="72"/>
      <c r="O790" s="78" t="s">
        <v>699</v>
      </c>
      <c r="P790" s="72" t="s">
        <v>1374</v>
      </c>
      <c r="R790" s="122">
        <v>2</v>
      </c>
      <c r="AA790" s="195"/>
      <c r="AB790" s="195"/>
      <c r="AC790" s="195"/>
      <c r="AD790" s="72"/>
      <c r="AE790" s="316">
        <v>0</v>
      </c>
      <c r="AF790" s="195"/>
      <c r="AG790" s="195">
        <v>1</v>
      </c>
      <c r="AH790" s="72"/>
      <c r="AQ790" s="174" t="s">
        <v>824</v>
      </c>
      <c r="AR790" s="53">
        <v>10.25</v>
      </c>
      <c r="AS790" s="53">
        <v>330</v>
      </c>
      <c r="AT790" s="77"/>
      <c r="AU790" s="276"/>
      <c r="AV790" s="276">
        <v>30000</v>
      </c>
      <c r="AW790" s="276">
        <v>0</v>
      </c>
      <c r="AX790" s="95"/>
      <c r="AY790" s="276">
        <v>9900000</v>
      </c>
      <c r="AZ790" s="95">
        <v>99219.756097261197</v>
      </c>
      <c r="BB790" s="80" t="s">
        <v>722</v>
      </c>
      <c r="BC790" s="270"/>
      <c r="BD790" s="72">
        <v>35.857500000000002</v>
      </c>
      <c r="BE790" s="72"/>
      <c r="BF790" s="72">
        <v>2.6392600000000002</v>
      </c>
      <c r="BG790" s="72"/>
      <c r="BH790" s="72">
        <v>8.9188799999999997</v>
      </c>
      <c r="BI790" s="72"/>
      <c r="BJ790" s="72">
        <v>1.0921099999999999</v>
      </c>
      <c r="BK790" s="72"/>
      <c r="BL790" s="72"/>
      <c r="BM790" s="72"/>
      <c r="BN790" s="72">
        <v>9.3739299999999997</v>
      </c>
      <c r="BO790" s="72"/>
      <c r="BP790" s="72">
        <v>0.36403600000000003</v>
      </c>
      <c r="BQ790" s="72"/>
      <c r="BR790" s="72">
        <v>14.8345</v>
      </c>
      <c r="BS790" s="72"/>
      <c r="BT790" s="72"/>
      <c r="BU790" s="72"/>
      <c r="BV790" s="72"/>
      <c r="BW790" s="72"/>
      <c r="BX790" s="72">
        <v>12.1952</v>
      </c>
      <c r="BY790" s="72"/>
      <c r="BZ790" s="72">
        <v>3.3673299999999999</v>
      </c>
      <c r="CA790" s="72"/>
      <c r="CB790" s="72">
        <v>1.27413</v>
      </c>
      <c r="CC790" s="72"/>
      <c r="CD790" s="72">
        <v>1.1831199999999999</v>
      </c>
      <c r="CE790" s="72"/>
      <c r="CF790" s="72"/>
      <c r="CG790" s="72"/>
      <c r="CH790" s="72"/>
      <c r="CI790" s="72"/>
      <c r="CJ790" s="72"/>
      <c r="CK790" s="72"/>
      <c r="CL790" s="72"/>
      <c r="CM790" s="72"/>
      <c r="CN790" s="72"/>
      <c r="CO790" s="72"/>
      <c r="CP790" s="72"/>
      <c r="CQ790" s="72"/>
      <c r="CR790" s="72"/>
      <c r="CS790" s="72"/>
      <c r="CT790" s="72"/>
      <c r="CU790" s="72"/>
      <c r="CV790" s="72"/>
      <c r="CW790" s="72"/>
      <c r="CX790" s="72"/>
      <c r="CY790" s="72"/>
      <c r="CZ790" s="72"/>
      <c r="DA790" s="72"/>
      <c r="DB790" s="72"/>
      <c r="DC790" s="72"/>
      <c r="DD790" s="72"/>
      <c r="DE790" s="72"/>
      <c r="DF790" s="72"/>
      <c r="DG790" s="72"/>
      <c r="DH790" s="78">
        <f t="shared" si="459"/>
        <v>91.099996000000004</v>
      </c>
      <c r="DJ790" s="77">
        <f t="shared" si="460"/>
        <v>8.9000039999999956</v>
      </c>
      <c r="DK790" s="72"/>
      <c r="DL790" s="92" t="s">
        <v>3335</v>
      </c>
      <c r="DO790" s="358">
        <v>0.4</v>
      </c>
      <c r="DP790" s="72"/>
      <c r="DQ790" s="374">
        <v>8.5</v>
      </c>
      <c r="DR790" s="72"/>
      <c r="DU790" s="52"/>
      <c r="DX790" s="75">
        <f t="shared" si="461"/>
        <v>39.36059448345091</v>
      </c>
      <c r="DY790" s="51">
        <f t="shared" si="462"/>
        <v>0</v>
      </c>
      <c r="DZ790" s="75">
        <f t="shared" si="463"/>
        <v>2.8971022128255637</v>
      </c>
      <c r="EA790" s="51">
        <f t="shared" si="464"/>
        <v>0</v>
      </c>
      <c r="EB790" s="75">
        <f t="shared" si="465"/>
        <v>9.7902089918862334</v>
      </c>
      <c r="EC790" s="51">
        <f t="shared" si="466"/>
        <v>0</v>
      </c>
      <c r="ED790" s="75">
        <f t="shared" si="467"/>
        <v>10.289715051140067</v>
      </c>
      <c r="EE790" s="51">
        <f t="shared" si="468"/>
        <v>0</v>
      </c>
      <c r="EF790" s="75">
        <f t="shared" si="469"/>
        <v>0.39960045662351074</v>
      </c>
      <c r="EG790" s="51">
        <f t="shared" si="470"/>
        <v>0</v>
      </c>
      <c r="EH790" s="75">
        <f t="shared" si="471"/>
        <v>16.283754831339401</v>
      </c>
      <c r="EI790" s="51">
        <f t="shared" si="472"/>
        <v>0</v>
      </c>
      <c r="EJ790" s="75">
        <f t="shared" si="473"/>
        <v>13.386608710718273</v>
      </c>
      <c r="EK790" s="51">
        <f t="shared" si="474"/>
        <v>0</v>
      </c>
      <c r="EL790" s="75">
        <f t="shared" si="475"/>
        <v>3.6963009306828067</v>
      </c>
      <c r="EM790" s="51">
        <f t="shared" si="476"/>
        <v>0</v>
      </c>
      <c r="EN790" s="75">
        <f t="shared" si="477"/>
        <v>1.3986059889618434</v>
      </c>
      <c r="EO790" s="51">
        <f t="shared" si="478"/>
        <v>0</v>
      </c>
      <c r="EP790" s="75">
        <f t="shared" si="479"/>
        <v>1.2987047771110769</v>
      </c>
      <c r="EQ790" s="51">
        <f t="shared" si="480"/>
        <v>0</v>
      </c>
      <c r="ER790" s="51">
        <f t="shared" si="481"/>
        <v>100</v>
      </c>
      <c r="ES790" s="51">
        <f t="shared" si="482"/>
        <v>0</v>
      </c>
    </row>
    <row r="791" spans="1:149" x14ac:dyDescent="0.45">
      <c r="A791" s="78" t="s">
        <v>1448</v>
      </c>
      <c r="B791" s="174" t="s">
        <v>1043</v>
      </c>
      <c r="C791" s="51" t="s">
        <v>3648</v>
      </c>
      <c r="D791" s="51" t="s">
        <v>3678</v>
      </c>
      <c r="E791" s="78" t="s">
        <v>1121</v>
      </c>
      <c r="F791" s="78" t="s">
        <v>1769</v>
      </c>
      <c r="G791" s="72" t="s">
        <v>3368</v>
      </c>
      <c r="H791" s="78" t="s">
        <v>1100</v>
      </c>
      <c r="I791" s="78">
        <v>0.16666700000000001</v>
      </c>
      <c r="J791" s="300">
        <v>3000</v>
      </c>
      <c r="K791" s="78"/>
      <c r="L791" s="300">
        <v>1650</v>
      </c>
      <c r="M791" s="72"/>
      <c r="O791" s="78" t="s">
        <v>699</v>
      </c>
      <c r="P791" s="72" t="s">
        <v>1374</v>
      </c>
      <c r="R791" s="122">
        <v>2</v>
      </c>
      <c r="AA791" s="195"/>
      <c r="AB791" s="195"/>
      <c r="AC791" s="195"/>
      <c r="AD791" s="72"/>
      <c r="AE791" s="316">
        <v>0</v>
      </c>
      <c r="AF791" s="195"/>
      <c r="AG791" s="195">
        <v>1</v>
      </c>
      <c r="AH791" s="72"/>
      <c r="AQ791" s="174" t="s">
        <v>824</v>
      </c>
      <c r="AR791" s="53">
        <v>0.93589999999999995</v>
      </c>
      <c r="AS791" s="53">
        <v>252.3</v>
      </c>
      <c r="AT791" s="77"/>
      <c r="AU791" s="276"/>
      <c r="AV791" s="276">
        <v>30000</v>
      </c>
      <c r="AW791" s="276">
        <v>0</v>
      </c>
      <c r="AX791" s="95"/>
      <c r="AY791" s="276">
        <v>7569000</v>
      </c>
      <c r="AZ791" s="95">
        <v>75858.013525269693</v>
      </c>
      <c r="BB791" s="80" t="s">
        <v>722</v>
      </c>
      <c r="BC791" s="270"/>
      <c r="BD791" s="72">
        <v>36.015000000000001</v>
      </c>
      <c r="BE791" s="72"/>
      <c r="BF791" s="72">
        <v>2.6508500000000002</v>
      </c>
      <c r="BG791" s="72"/>
      <c r="BH791" s="72">
        <v>8.9580400000000004</v>
      </c>
      <c r="BI791" s="72"/>
      <c r="BJ791" s="72">
        <v>1.0969</v>
      </c>
      <c r="BK791" s="72"/>
      <c r="BL791" s="72"/>
      <c r="BM791" s="72"/>
      <c r="BN791" s="72">
        <v>9.4150799999999997</v>
      </c>
      <c r="BO791" s="72"/>
      <c r="BP791" s="72">
        <v>0.36563400000000001</v>
      </c>
      <c r="BQ791" s="72"/>
      <c r="BR791" s="72">
        <v>14.8996</v>
      </c>
      <c r="BS791" s="72"/>
      <c r="BT791" s="72"/>
      <c r="BU791" s="72"/>
      <c r="BV791" s="72"/>
      <c r="BW791" s="72"/>
      <c r="BX791" s="72">
        <v>12.248799999999999</v>
      </c>
      <c r="BY791" s="72"/>
      <c r="BZ791" s="72">
        <v>3.38212</v>
      </c>
      <c r="CA791" s="72"/>
      <c r="CB791" s="72">
        <v>1.27972</v>
      </c>
      <c r="CC791" s="72"/>
      <c r="CD791" s="72">
        <v>1.18831</v>
      </c>
      <c r="CE791" s="72"/>
      <c r="CF791" s="72"/>
      <c r="CG791" s="72"/>
      <c r="CH791" s="72"/>
      <c r="CI791" s="72"/>
      <c r="CJ791" s="72"/>
      <c r="CK791" s="72"/>
      <c r="CL791" s="72"/>
      <c r="CM791" s="72"/>
      <c r="CN791" s="72"/>
      <c r="CO791" s="72"/>
      <c r="CP791" s="72"/>
      <c r="CQ791" s="72"/>
      <c r="CR791" s="72"/>
      <c r="CS791" s="72"/>
      <c r="CT791" s="72"/>
      <c r="CU791" s="72"/>
      <c r="CV791" s="72"/>
      <c r="CW791" s="72"/>
      <c r="CX791" s="72"/>
      <c r="CY791" s="72"/>
      <c r="CZ791" s="72"/>
      <c r="DA791" s="72"/>
      <c r="DB791" s="72"/>
      <c r="DC791" s="72"/>
      <c r="DD791" s="72"/>
      <c r="DE791" s="72"/>
      <c r="DF791" s="72"/>
      <c r="DG791" s="72"/>
      <c r="DH791" s="78">
        <f t="shared" ref="DH791:DH854" si="483">SUM(BD791,BF791,BH791,BJ791,BL791,BN791,BP791,BR791,BT791,BV791,BX791,BZ791,CB791,CD791,CF791,CH791,CJ791,CL791,CN791,CX791,CZ791,DB791)</f>
        <v>91.500054000000006</v>
      </c>
      <c r="DJ791" s="77">
        <f t="shared" si="460"/>
        <v>8.4999459999999942</v>
      </c>
      <c r="DK791" s="72"/>
      <c r="DL791" s="92" t="s">
        <v>3335</v>
      </c>
      <c r="DO791" s="358">
        <v>0.2</v>
      </c>
      <c r="DP791" s="72"/>
      <c r="DQ791" s="374">
        <v>8.3000000000000007</v>
      </c>
      <c r="DR791" s="72"/>
      <c r="DU791" s="52"/>
      <c r="DX791" s="75">
        <f t="shared" si="461"/>
        <v>39.360632508479171</v>
      </c>
      <c r="DY791" s="51">
        <f t="shared" si="462"/>
        <v>0</v>
      </c>
      <c r="DZ791" s="75">
        <f t="shared" si="463"/>
        <v>2.8971021153714291</v>
      </c>
      <c r="EA791" s="51">
        <f t="shared" si="464"/>
        <v>0</v>
      </c>
      <c r="EB791" s="75">
        <f t="shared" si="465"/>
        <v>9.7902018724491686</v>
      </c>
      <c r="EC791" s="51">
        <f t="shared" si="466"/>
        <v>0</v>
      </c>
      <c r="ED791" s="75">
        <f t="shared" si="467"/>
        <v>10.289698845423631</v>
      </c>
      <c r="EE791" s="51">
        <f t="shared" si="468"/>
        <v>0</v>
      </c>
      <c r="EF791" s="75">
        <f t="shared" si="469"/>
        <v>0.39959976417063098</v>
      </c>
      <c r="EG791" s="51">
        <f t="shared" si="470"/>
        <v>0</v>
      </c>
      <c r="EH791" s="75">
        <f t="shared" si="471"/>
        <v>16.283706236938393</v>
      </c>
      <c r="EI791" s="51">
        <f t="shared" si="472"/>
        <v>0</v>
      </c>
      <c r="EJ791" s="75">
        <f t="shared" si="473"/>
        <v>13.386658766343459</v>
      </c>
      <c r="EK791" s="51">
        <f t="shared" si="474"/>
        <v>0</v>
      </c>
      <c r="EL791" s="75">
        <f t="shared" si="475"/>
        <v>3.6963038295037505</v>
      </c>
      <c r="EM791" s="51">
        <f t="shared" si="476"/>
        <v>0</v>
      </c>
      <c r="EN791" s="75">
        <f t="shared" si="477"/>
        <v>1.3986002674927382</v>
      </c>
      <c r="EO791" s="51">
        <f t="shared" si="478"/>
        <v>0</v>
      </c>
      <c r="EP791" s="75">
        <f t="shared" si="479"/>
        <v>1.2986986871067856</v>
      </c>
      <c r="EQ791" s="51">
        <f t="shared" si="480"/>
        <v>0</v>
      </c>
      <c r="ER791" s="51">
        <f t="shared" si="481"/>
        <v>100</v>
      </c>
      <c r="ES791" s="51">
        <f t="shared" si="482"/>
        <v>0</v>
      </c>
    </row>
    <row r="792" spans="1:149" x14ac:dyDescent="0.45">
      <c r="A792" s="78" t="s">
        <v>1448</v>
      </c>
      <c r="B792" s="174" t="s">
        <v>1043</v>
      </c>
      <c r="C792" s="51" t="s">
        <v>3648</v>
      </c>
      <c r="D792" s="51" t="s">
        <v>3650</v>
      </c>
      <c r="E792" s="78" t="s">
        <v>1121</v>
      </c>
      <c r="F792" s="78" t="s">
        <v>1770</v>
      </c>
      <c r="G792" s="72" t="s">
        <v>3368</v>
      </c>
      <c r="H792" s="78" t="s">
        <v>1100</v>
      </c>
      <c r="I792" s="78">
        <v>8.3333299999999999E-2</v>
      </c>
      <c r="J792" s="300">
        <v>3000</v>
      </c>
      <c r="K792" s="78"/>
      <c r="L792" s="300">
        <v>1450</v>
      </c>
      <c r="M792" s="72"/>
      <c r="O792" s="78" t="s">
        <v>699</v>
      </c>
      <c r="P792" s="72" t="s">
        <v>1374</v>
      </c>
      <c r="R792" s="122">
        <v>2</v>
      </c>
      <c r="AA792" s="195"/>
      <c r="AB792" s="195"/>
      <c r="AC792" s="195"/>
      <c r="AD792" s="72"/>
      <c r="AE792" s="316">
        <v>0</v>
      </c>
      <c r="AF792" s="195"/>
      <c r="AG792" s="195">
        <v>1</v>
      </c>
      <c r="AH792" s="72"/>
      <c r="AQ792" s="174" t="s">
        <v>824</v>
      </c>
      <c r="AR792" s="53">
        <v>11.3</v>
      </c>
      <c r="AS792" s="53">
        <v>444.3</v>
      </c>
      <c r="AT792" s="77"/>
      <c r="AU792" s="276"/>
      <c r="AV792" s="276">
        <v>30000</v>
      </c>
      <c r="AW792" s="276">
        <v>0</v>
      </c>
      <c r="AX792" s="95"/>
      <c r="AY792" s="276">
        <v>13329000</v>
      </c>
      <c r="AZ792" s="95">
        <v>133585.87161822166</v>
      </c>
      <c r="BB792" s="80" t="s">
        <v>722</v>
      </c>
      <c r="BC792" s="270"/>
      <c r="BD792" s="72">
        <v>66.815299999999993</v>
      </c>
      <c r="BE792" s="72"/>
      <c r="BF792" s="72"/>
      <c r="BG792" s="72"/>
      <c r="BH792" s="72">
        <v>18.895700000000001</v>
      </c>
      <c r="BI792" s="72"/>
      <c r="BJ792" s="72"/>
      <c r="BK792" s="72"/>
      <c r="BL792" s="72"/>
      <c r="BM792" s="72"/>
      <c r="BN792" s="72"/>
      <c r="BO792" s="72"/>
      <c r="BP792" s="72"/>
      <c r="BQ792" s="72"/>
      <c r="BR792" s="72"/>
      <c r="BS792" s="72"/>
      <c r="BT792" s="72"/>
      <c r="BU792" s="72"/>
      <c r="BV792" s="72"/>
      <c r="BW792" s="72"/>
      <c r="BX792" s="72"/>
      <c r="BY792" s="72"/>
      <c r="BZ792" s="72">
        <v>11.489000000000001</v>
      </c>
      <c r="CA792" s="72"/>
      <c r="CB792" s="72"/>
      <c r="CC792" s="72"/>
      <c r="CD792" s="72"/>
      <c r="CE792" s="72"/>
      <c r="CF792" s="72"/>
      <c r="CG792" s="72"/>
      <c r="CH792" s="72"/>
      <c r="CI792" s="72"/>
      <c r="CJ792" s="72"/>
      <c r="CK792" s="72"/>
      <c r="CL792" s="72"/>
      <c r="CM792" s="72"/>
      <c r="CN792" s="72"/>
      <c r="CO792" s="72"/>
      <c r="CP792" s="72"/>
      <c r="CQ792" s="72"/>
      <c r="CR792" s="72"/>
      <c r="CS792" s="72"/>
      <c r="CT792" s="72"/>
      <c r="CU792" s="72"/>
      <c r="CV792" s="72"/>
      <c r="CW792" s="72"/>
      <c r="CX792" s="72"/>
      <c r="CY792" s="72"/>
      <c r="CZ792" s="72"/>
      <c r="DA792" s="72"/>
      <c r="DB792" s="72"/>
      <c r="DC792" s="72"/>
      <c r="DD792" s="72"/>
      <c r="DE792" s="72"/>
      <c r="DF792" s="72"/>
      <c r="DG792" s="72"/>
      <c r="DH792" s="78">
        <f t="shared" si="483"/>
        <v>97.2</v>
      </c>
      <c r="DJ792" s="77">
        <f t="shared" si="460"/>
        <v>2.7999999999999972</v>
      </c>
      <c r="DK792" s="72"/>
      <c r="DL792" s="92" t="s">
        <v>3335</v>
      </c>
      <c r="DO792" s="358">
        <v>0.7</v>
      </c>
      <c r="DP792" s="72"/>
      <c r="DQ792" s="374">
        <v>2.1</v>
      </c>
      <c r="DR792" s="72"/>
      <c r="DU792" s="52"/>
      <c r="DX792" s="75">
        <f t="shared" si="461"/>
        <v>68.740020576131684</v>
      </c>
      <c r="DY792" s="51">
        <f t="shared" si="462"/>
        <v>0</v>
      </c>
      <c r="DZ792" s="75">
        <f t="shared" si="463"/>
        <v>0</v>
      </c>
      <c r="EA792" s="51" t="e">
        <f t="shared" si="464"/>
        <v>#DIV/0!</v>
      </c>
      <c r="EB792" s="75">
        <f t="shared" si="465"/>
        <v>19.44002057613169</v>
      </c>
      <c r="EC792" s="51">
        <f t="shared" si="466"/>
        <v>0</v>
      </c>
      <c r="ED792" s="75">
        <f t="shared" si="467"/>
        <v>0</v>
      </c>
      <c r="EE792" s="51" t="e">
        <f t="shared" si="468"/>
        <v>#DIV/0!</v>
      </c>
      <c r="EF792" s="75">
        <f t="shared" si="469"/>
        <v>0</v>
      </c>
      <c r="EG792" s="51" t="e">
        <f t="shared" si="470"/>
        <v>#DIV/0!</v>
      </c>
      <c r="EH792" s="75">
        <f t="shared" si="471"/>
        <v>0</v>
      </c>
      <c r="EI792" s="51" t="e">
        <f t="shared" si="472"/>
        <v>#DIV/0!</v>
      </c>
      <c r="EJ792" s="75">
        <f t="shared" si="473"/>
        <v>0</v>
      </c>
      <c r="EK792" s="51" t="e">
        <f t="shared" si="474"/>
        <v>#DIV/0!</v>
      </c>
      <c r="EL792" s="75">
        <f t="shared" si="475"/>
        <v>11.819958847736627</v>
      </c>
      <c r="EM792" s="51">
        <f t="shared" si="476"/>
        <v>0</v>
      </c>
      <c r="EN792" s="75">
        <f t="shared" si="477"/>
        <v>0</v>
      </c>
      <c r="EO792" s="51" t="e">
        <f t="shared" si="478"/>
        <v>#DIV/0!</v>
      </c>
      <c r="EP792" s="75">
        <f t="shared" si="479"/>
        <v>0</v>
      </c>
      <c r="EQ792" s="51" t="e">
        <f t="shared" si="480"/>
        <v>#DIV/0!</v>
      </c>
      <c r="ER792" s="51">
        <f t="shared" si="481"/>
        <v>100</v>
      </c>
      <c r="ES792" s="51">
        <f t="shared" si="482"/>
        <v>0</v>
      </c>
    </row>
    <row r="793" spans="1:149" x14ac:dyDescent="0.45">
      <c r="A793" s="78" t="s">
        <v>1448</v>
      </c>
      <c r="B793" s="174" t="s">
        <v>1043</v>
      </c>
      <c r="C793" s="51" t="s">
        <v>3648</v>
      </c>
      <c r="D793" s="51" t="s">
        <v>3679</v>
      </c>
      <c r="E793" s="78" t="s">
        <v>1121</v>
      </c>
      <c r="F793" s="78" t="s">
        <v>1771</v>
      </c>
      <c r="G793" s="72" t="s">
        <v>3368</v>
      </c>
      <c r="H793" s="78" t="s">
        <v>1100</v>
      </c>
      <c r="I793" s="78">
        <v>0.11666700000000001</v>
      </c>
      <c r="J793" s="300">
        <v>3000</v>
      </c>
      <c r="K793" s="78"/>
      <c r="L793" s="300">
        <v>1500</v>
      </c>
      <c r="M793" s="72"/>
      <c r="O793" s="78" t="s">
        <v>699</v>
      </c>
      <c r="P793" s="72" t="s">
        <v>1374</v>
      </c>
      <c r="R793" s="122">
        <v>2</v>
      </c>
      <c r="AA793" s="195"/>
      <c r="AB793" s="195"/>
      <c r="AC793" s="195"/>
      <c r="AD793" s="72"/>
      <c r="AE793" s="316">
        <v>0</v>
      </c>
      <c r="AF793" s="195"/>
      <c r="AG793" s="195">
        <v>1</v>
      </c>
      <c r="AH793" s="72"/>
      <c r="AQ793" s="174" t="s">
        <v>824</v>
      </c>
      <c r="AR793" s="53">
        <v>10.75</v>
      </c>
      <c r="AS793" s="53">
        <v>381.4</v>
      </c>
      <c r="AT793" s="77"/>
      <c r="AU793" s="276"/>
      <c r="AV793" s="276">
        <v>30000</v>
      </c>
      <c r="AW793" s="276">
        <v>0</v>
      </c>
      <c r="AX793" s="95"/>
      <c r="AY793" s="276">
        <v>11442000</v>
      </c>
      <c r="AZ793" s="95">
        <v>114673.98477422855</v>
      </c>
      <c r="BB793" s="80" t="s">
        <v>722</v>
      </c>
      <c r="BC793" s="270"/>
      <c r="BD793" s="72">
        <v>63.38</v>
      </c>
      <c r="BE793" s="72"/>
      <c r="BF793" s="72"/>
      <c r="BG793" s="72"/>
      <c r="BH793" s="72">
        <v>23.05</v>
      </c>
      <c r="BI793" s="72"/>
      <c r="BJ793" s="72"/>
      <c r="BK793" s="72"/>
      <c r="BL793" s="72"/>
      <c r="BM793" s="72"/>
      <c r="BN793" s="72"/>
      <c r="BO793" s="72"/>
      <c r="BP793" s="72"/>
      <c r="BQ793" s="72"/>
      <c r="BR793" s="72"/>
      <c r="BS793" s="72"/>
      <c r="BT793" s="72"/>
      <c r="BU793" s="72"/>
      <c r="BV793" s="72"/>
      <c r="BW793" s="72"/>
      <c r="BX793" s="72">
        <v>4.2300000000000004</v>
      </c>
      <c r="BY793" s="72"/>
      <c r="BZ793" s="72">
        <v>9.34</v>
      </c>
      <c r="CA793" s="72"/>
      <c r="CB793" s="72"/>
      <c r="CC793" s="72"/>
      <c r="CD793" s="72"/>
      <c r="CE793" s="72"/>
      <c r="CF793" s="72"/>
      <c r="CG793" s="72"/>
      <c r="CH793" s="72"/>
      <c r="CI793" s="72"/>
      <c r="CJ793" s="72"/>
      <c r="CK793" s="72"/>
      <c r="CL793" s="72"/>
      <c r="CM793" s="72"/>
      <c r="CN793" s="72"/>
      <c r="CO793" s="72"/>
      <c r="CP793" s="72"/>
      <c r="CQ793" s="72"/>
      <c r="CR793" s="72"/>
      <c r="CS793" s="72"/>
      <c r="CT793" s="72"/>
      <c r="CU793" s="72"/>
      <c r="CV793" s="72"/>
      <c r="CW793" s="72"/>
      <c r="CX793" s="72"/>
      <c r="CY793" s="72"/>
      <c r="CZ793" s="72"/>
      <c r="DA793" s="72"/>
      <c r="DB793" s="72"/>
      <c r="DC793" s="72"/>
      <c r="DD793" s="72"/>
      <c r="DE793" s="72"/>
      <c r="DF793" s="72"/>
      <c r="DG793" s="72"/>
      <c r="DH793" s="78">
        <f t="shared" si="483"/>
        <v>100.00000000000001</v>
      </c>
      <c r="DJ793" s="77">
        <f t="shared" si="460"/>
        <v>0</v>
      </c>
      <c r="DK793" s="72"/>
      <c r="DL793" s="92" t="s">
        <v>3335</v>
      </c>
      <c r="DO793" s="358"/>
      <c r="DP793" s="72"/>
      <c r="DQ793" s="374"/>
      <c r="DR793" s="72"/>
      <c r="DU793" s="52"/>
      <c r="DX793" s="75">
        <f t="shared" si="461"/>
        <v>63.379999999999995</v>
      </c>
      <c r="DY793" s="51">
        <f t="shared" si="462"/>
        <v>0</v>
      </c>
      <c r="DZ793" s="75">
        <f t="shared" si="463"/>
        <v>0</v>
      </c>
      <c r="EA793" s="51" t="e">
        <f t="shared" si="464"/>
        <v>#DIV/0!</v>
      </c>
      <c r="EB793" s="75">
        <f t="shared" si="465"/>
        <v>23.049999999999997</v>
      </c>
      <c r="EC793" s="51">
        <f t="shared" si="466"/>
        <v>0</v>
      </c>
      <c r="ED793" s="75">
        <f t="shared" si="467"/>
        <v>0</v>
      </c>
      <c r="EE793" s="51" t="e">
        <f t="shared" si="468"/>
        <v>#DIV/0!</v>
      </c>
      <c r="EF793" s="75">
        <f t="shared" si="469"/>
        <v>0</v>
      </c>
      <c r="EG793" s="51" t="e">
        <f t="shared" si="470"/>
        <v>#DIV/0!</v>
      </c>
      <c r="EH793" s="75">
        <f t="shared" si="471"/>
        <v>0</v>
      </c>
      <c r="EI793" s="51" t="e">
        <f t="shared" si="472"/>
        <v>#DIV/0!</v>
      </c>
      <c r="EJ793" s="75">
        <f t="shared" si="473"/>
        <v>4.2299999999999995</v>
      </c>
      <c r="EK793" s="51">
        <f t="shared" si="474"/>
        <v>0</v>
      </c>
      <c r="EL793" s="75">
        <f t="shared" si="475"/>
        <v>9.3399999999999981</v>
      </c>
      <c r="EM793" s="51">
        <f t="shared" si="476"/>
        <v>0</v>
      </c>
      <c r="EN793" s="75">
        <f t="shared" si="477"/>
        <v>0</v>
      </c>
      <c r="EO793" s="51" t="e">
        <f t="shared" si="478"/>
        <v>#DIV/0!</v>
      </c>
      <c r="EP793" s="75">
        <f t="shared" si="479"/>
        <v>0</v>
      </c>
      <c r="EQ793" s="51" t="e">
        <f t="shared" si="480"/>
        <v>#DIV/0!</v>
      </c>
      <c r="ER793" s="51">
        <f t="shared" si="481"/>
        <v>100</v>
      </c>
      <c r="ES793" s="51">
        <f t="shared" si="482"/>
        <v>0</v>
      </c>
    </row>
    <row r="794" spans="1:149" x14ac:dyDescent="0.45">
      <c r="A794" s="78" t="s">
        <v>1448</v>
      </c>
      <c r="B794" s="174" t="s">
        <v>1043</v>
      </c>
      <c r="C794" s="51" t="s">
        <v>3648</v>
      </c>
      <c r="D794" s="51" t="s">
        <v>3679</v>
      </c>
      <c r="E794" s="78" t="s">
        <v>1121</v>
      </c>
      <c r="F794" s="78" t="s">
        <v>1772</v>
      </c>
      <c r="G794" s="72" t="s">
        <v>3368</v>
      </c>
      <c r="H794" s="78" t="s">
        <v>1100</v>
      </c>
      <c r="I794" s="78">
        <v>0.11666700000000001</v>
      </c>
      <c r="J794" s="300">
        <v>3000</v>
      </c>
      <c r="K794" s="78"/>
      <c r="L794" s="300">
        <v>1500</v>
      </c>
      <c r="M794" s="72"/>
      <c r="O794" s="78" t="s">
        <v>699</v>
      </c>
      <c r="P794" s="72" t="s">
        <v>1374</v>
      </c>
      <c r="R794" s="122">
        <v>2</v>
      </c>
      <c r="AA794" s="195"/>
      <c r="AB794" s="195"/>
      <c r="AC794" s="195"/>
      <c r="AD794" s="72"/>
      <c r="AE794" s="316">
        <v>0</v>
      </c>
      <c r="AF794" s="195"/>
      <c r="AG794" s="195">
        <v>1</v>
      </c>
      <c r="AH794" s="72"/>
      <c r="AQ794" s="174" t="s">
        <v>824</v>
      </c>
      <c r="AR794" s="53">
        <v>10.75</v>
      </c>
      <c r="AS794" s="53">
        <v>381.4</v>
      </c>
      <c r="AT794" s="77"/>
      <c r="AU794" s="276"/>
      <c r="AV794" s="276">
        <v>30000</v>
      </c>
      <c r="AW794" s="276">
        <v>0</v>
      </c>
      <c r="AX794" s="95"/>
      <c r="AY794" s="276">
        <v>11442000</v>
      </c>
      <c r="AZ794" s="95">
        <v>114673.98477422855</v>
      </c>
      <c r="BB794" s="80" t="s">
        <v>722</v>
      </c>
      <c r="BC794" s="270"/>
      <c r="BD794" s="72">
        <v>57.666499999999999</v>
      </c>
      <c r="BE794" s="72"/>
      <c r="BF794" s="72"/>
      <c r="BG794" s="72"/>
      <c r="BH794" s="72">
        <v>24.928999999999998</v>
      </c>
      <c r="BI794" s="72"/>
      <c r="BJ794" s="72"/>
      <c r="BK794" s="72"/>
      <c r="BL794" s="72"/>
      <c r="BM794" s="72"/>
      <c r="BN794" s="72"/>
      <c r="BO794" s="72"/>
      <c r="BP794" s="72"/>
      <c r="BQ794" s="72"/>
      <c r="BR794" s="72"/>
      <c r="BS794" s="72"/>
      <c r="BT794" s="72"/>
      <c r="BU794" s="72"/>
      <c r="BV794" s="72"/>
      <c r="BW794" s="72"/>
      <c r="BX794" s="72">
        <v>7.1101000000000001</v>
      </c>
      <c r="BY794" s="72"/>
      <c r="BZ794" s="72">
        <v>7.2944000000000004</v>
      </c>
      <c r="CA794" s="72"/>
      <c r="CB794" s="72"/>
      <c r="CC794" s="72"/>
      <c r="CD794" s="72"/>
      <c r="CE794" s="72"/>
      <c r="CF794" s="72"/>
      <c r="CG794" s="72"/>
      <c r="CH794" s="72"/>
      <c r="CI794" s="72"/>
      <c r="CJ794" s="72"/>
      <c r="CK794" s="72"/>
      <c r="CL794" s="72"/>
      <c r="CM794" s="72"/>
      <c r="CN794" s="72"/>
      <c r="CO794" s="72"/>
      <c r="CP794" s="72"/>
      <c r="CQ794" s="72"/>
      <c r="CR794" s="72"/>
      <c r="CS794" s="72"/>
      <c r="CT794" s="72"/>
      <c r="CU794" s="72"/>
      <c r="CV794" s="72"/>
      <c r="CW794" s="72"/>
      <c r="CX794" s="72"/>
      <c r="CY794" s="72"/>
      <c r="CZ794" s="72"/>
      <c r="DA794" s="72"/>
      <c r="DB794" s="72"/>
      <c r="DC794" s="72"/>
      <c r="DD794" s="72"/>
      <c r="DE794" s="72"/>
      <c r="DF794" s="72"/>
      <c r="DG794" s="72"/>
      <c r="DH794" s="78">
        <f t="shared" si="483"/>
        <v>97</v>
      </c>
      <c r="DJ794" s="77">
        <f t="shared" si="460"/>
        <v>3</v>
      </c>
      <c r="DK794" s="72"/>
      <c r="DL794" s="92" t="s">
        <v>3335</v>
      </c>
      <c r="DO794" s="358">
        <v>1.1000000000000001</v>
      </c>
      <c r="DP794" s="72"/>
      <c r="DQ794" s="374">
        <v>1.9</v>
      </c>
      <c r="DR794" s="72"/>
      <c r="DU794" s="52"/>
      <c r="DX794" s="75">
        <f t="shared" si="461"/>
        <v>59.45</v>
      </c>
      <c r="DY794" s="51">
        <f t="shared" si="462"/>
        <v>0</v>
      </c>
      <c r="DZ794" s="75">
        <f t="shared" si="463"/>
        <v>0</v>
      </c>
      <c r="EA794" s="51" t="e">
        <f t="shared" si="464"/>
        <v>#DIV/0!</v>
      </c>
      <c r="EB794" s="75">
        <f t="shared" si="465"/>
        <v>25.7</v>
      </c>
      <c r="EC794" s="51">
        <f t="shared" si="466"/>
        <v>0</v>
      </c>
      <c r="ED794" s="75">
        <f t="shared" si="467"/>
        <v>0</v>
      </c>
      <c r="EE794" s="51" t="e">
        <f t="shared" si="468"/>
        <v>#DIV/0!</v>
      </c>
      <c r="EF794" s="75">
        <f t="shared" si="469"/>
        <v>0</v>
      </c>
      <c r="EG794" s="51" t="e">
        <f t="shared" si="470"/>
        <v>#DIV/0!</v>
      </c>
      <c r="EH794" s="75">
        <f t="shared" si="471"/>
        <v>0</v>
      </c>
      <c r="EI794" s="51" t="e">
        <f t="shared" si="472"/>
        <v>#DIV/0!</v>
      </c>
      <c r="EJ794" s="75">
        <f t="shared" si="473"/>
        <v>7.33</v>
      </c>
      <c r="EK794" s="51">
        <f t="shared" si="474"/>
        <v>0</v>
      </c>
      <c r="EL794" s="75">
        <f t="shared" si="475"/>
        <v>7.5200000000000005</v>
      </c>
      <c r="EM794" s="51">
        <f t="shared" si="476"/>
        <v>0</v>
      </c>
      <c r="EN794" s="75">
        <f t="shared" si="477"/>
        <v>0</v>
      </c>
      <c r="EO794" s="51" t="e">
        <f t="shared" si="478"/>
        <v>#DIV/0!</v>
      </c>
      <c r="EP794" s="75">
        <f t="shared" si="479"/>
        <v>0</v>
      </c>
      <c r="EQ794" s="51" t="e">
        <f t="shared" si="480"/>
        <v>#DIV/0!</v>
      </c>
      <c r="ER794" s="51">
        <f t="shared" si="481"/>
        <v>100</v>
      </c>
      <c r="ES794" s="51">
        <f t="shared" si="482"/>
        <v>0</v>
      </c>
    </row>
    <row r="795" spans="1:149" x14ac:dyDescent="0.45">
      <c r="A795" s="78" t="s">
        <v>1448</v>
      </c>
      <c r="B795" s="174" t="s">
        <v>1043</v>
      </c>
      <c r="C795" s="51" t="s">
        <v>3648</v>
      </c>
      <c r="D795" s="51" t="s">
        <v>3679</v>
      </c>
      <c r="E795" s="78" t="s">
        <v>1121</v>
      </c>
      <c r="F795" s="78" t="s">
        <v>1773</v>
      </c>
      <c r="G795" s="72" t="s">
        <v>3368</v>
      </c>
      <c r="H795" s="78" t="s">
        <v>1100</v>
      </c>
      <c r="I795" s="78">
        <v>0.11666700000000001</v>
      </c>
      <c r="J795" s="300">
        <v>3000</v>
      </c>
      <c r="K795" s="78"/>
      <c r="L795" s="300">
        <v>1550</v>
      </c>
      <c r="M795" s="72"/>
      <c r="O795" s="78" t="s">
        <v>699</v>
      </c>
      <c r="P795" s="72" t="s">
        <v>1374</v>
      </c>
      <c r="R795" s="122">
        <v>2</v>
      </c>
      <c r="AA795" s="195"/>
      <c r="AB795" s="195"/>
      <c r="AC795" s="195"/>
      <c r="AD795" s="72"/>
      <c r="AE795" s="316">
        <v>0</v>
      </c>
      <c r="AF795" s="195"/>
      <c r="AG795" s="195">
        <v>1</v>
      </c>
      <c r="AH795" s="72"/>
      <c r="AQ795" s="174" t="s">
        <v>824</v>
      </c>
      <c r="AR795" s="53">
        <v>10.25</v>
      </c>
      <c r="AS795" s="53">
        <v>330</v>
      </c>
      <c r="AT795" s="77"/>
      <c r="AU795" s="276"/>
      <c r="AV795" s="276">
        <v>30000</v>
      </c>
      <c r="AW795" s="276">
        <v>0</v>
      </c>
      <c r="AX795" s="95"/>
      <c r="AY795" s="276">
        <v>9900000</v>
      </c>
      <c r="AZ795" s="95">
        <v>99219.756097261197</v>
      </c>
      <c r="BB795" s="80" t="s">
        <v>722</v>
      </c>
      <c r="BC795" s="270"/>
      <c r="BD795" s="72">
        <v>54.1648</v>
      </c>
      <c r="BE795" s="72"/>
      <c r="BF795" s="72"/>
      <c r="BG795" s="72"/>
      <c r="BH795" s="72">
        <v>27.286100000000001</v>
      </c>
      <c r="BI795" s="72"/>
      <c r="BJ795" s="72"/>
      <c r="BK795" s="72"/>
      <c r="BL795" s="72"/>
      <c r="BM795" s="72"/>
      <c r="BN795" s="72"/>
      <c r="BO795" s="72"/>
      <c r="BP795" s="72"/>
      <c r="BQ795" s="72"/>
      <c r="BR795" s="72"/>
      <c r="BS795" s="72"/>
      <c r="BT795" s="72"/>
      <c r="BU795" s="72"/>
      <c r="BV795" s="72"/>
      <c r="BW795" s="72"/>
      <c r="BX795" s="72">
        <v>9.8745999999999992</v>
      </c>
      <c r="BY795" s="72"/>
      <c r="BZ795" s="72">
        <v>5.6745000000000001</v>
      </c>
      <c r="CA795" s="72"/>
      <c r="CB795" s="72"/>
      <c r="CC795" s="72"/>
      <c r="CD795" s="72"/>
      <c r="CE795" s="72"/>
      <c r="CF795" s="72"/>
      <c r="CG795" s="72"/>
      <c r="CH795" s="72"/>
      <c r="CI795" s="72"/>
      <c r="CJ795" s="72"/>
      <c r="CK795" s="72"/>
      <c r="CL795" s="72"/>
      <c r="CM795" s="72"/>
      <c r="CN795" s="72"/>
      <c r="CO795" s="72"/>
      <c r="CP795" s="72"/>
      <c r="CQ795" s="72"/>
      <c r="CR795" s="72"/>
      <c r="CS795" s="72"/>
      <c r="CT795" s="72"/>
      <c r="CU795" s="72"/>
      <c r="CV795" s="72"/>
      <c r="CW795" s="72"/>
      <c r="CX795" s="72"/>
      <c r="CY795" s="72"/>
      <c r="CZ795" s="72"/>
      <c r="DA795" s="72"/>
      <c r="DB795" s="72"/>
      <c r="DC795" s="72"/>
      <c r="DD795" s="72"/>
      <c r="DE795" s="72"/>
      <c r="DF795" s="72"/>
      <c r="DG795" s="72"/>
      <c r="DH795" s="78">
        <f t="shared" si="483"/>
        <v>97</v>
      </c>
      <c r="DJ795" s="77">
        <f t="shared" si="460"/>
        <v>3</v>
      </c>
      <c r="DK795" s="72"/>
      <c r="DL795" s="92" t="s">
        <v>3335</v>
      </c>
      <c r="DO795" s="358">
        <v>0.9</v>
      </c>
      <c r="DP795" s="72"/>
      <c r="DQ795" s="374">
        <v>2.1</v>
      </c>
      <c r="DR795" s="72"/>
      <c r="DU795" s="52"/>
      <c r="DX795" s="75">
        <f t="shared" si="461"/>
        <v>55.84</v>
      </c>
      <c r="DY795" s="51">
        <f t="shared" si="462"/>
        <v>0</v>
      </c>
      <c r="DZ795" s="75">
        <f t="shared" si="463"/>
        <v>0</v>
      </c>
      <c r="EA795" s="51" t="e">
        <f t="shared" si="464"/>
        <v>#DIV/0!</v>
      </c>
      <c r="EB795" s="75">
        <f t="shared" si="465"/>
        <v>28.13</v>
      </c>
      <c r="EC795" s="51">
        <f t="shared" si="466"/>
        <v>0</v>
      </c>
      <c r="ED795" s="75">
        <f t="shared" si="467"/>
        <v>0</v>
      </c>
      <c r="EE795" s="51" t="e">
        <f t="shared" si="468"/>
        <v>#DIV/0!</v>
      </c>
      <c r="EF795" s="75">
        <f t="shared" si="469"/>
        <v>0</v>
      </c>
      <c r="EG795" s="51" t="e">
        <f t="shared" si="470"/>
        <v>#DIV/0!</v>
      </c>
      <c r="EH795" s="75">
        <f t="shared" si="471"/>
        <v>0</v>
      </c>
      <c r="EI795" s="51" t="e">
        <f t="shared" si="472"/>
        <v>#DIV/0!</v>
      </c>
      <c r="EJ795" s="75">
        <f t="shared" si="473"/>
        <v>10.179999999999998</v>
      </c>
      <c r="EK795" s="51">
        <f t="shared" si="474"/>
        <v>0</v>
      </c>
      <c r="EL795" s="75">
        <f t="shared" si="475"/>
        <v>5.8500000000000005</v>
      </c>
      <c r="EM795" s="51">
        <f t="shared" si="476"/>
        <v>0</v>
      </c>
      <c r="EN795" s="75">
        <f t="shared" si="477"/>
        <v>0</v>
      </c>
      <c r="EO795" s="51" t="e">
        <f t="shared" si="478"/>
        <v>#DIV/0!</v>
      </c>
      <c r="EP795" s="75">
        <f t="shared" si="479"/>
        <v>0</v>
      </c>
      <c r="EQ795" s="51" t="e">
        <f t="shared" si="480"/>
        <v>#DIV/0!</v>
      </c>
      <c r="ER795" s="51">
        <f t="shared" si="481"/>
        <v>100</v>
      </c>
      <c r="ES795" s="51">
        <f t="shared" si="482"/>
        <v>0</v>
      </c>
    </row>
    <row r="796" spans="1:149" x14ac:dyDescent="0.45">
      <c r="A796" s="78" t="s">
        <v>1448</v>
      </c>
      <c r="B796" s="174" t="s">
        <v>1043</v>
      </c>
      <c r="C796" s="51" t="s">
        <v>3648</v>
      </c>
      <c r="D796" s="51" t="s">
        <v>3680</v>
      </c>
      <c r="E796" s="78" t="s">
        <v>1121</v>
      </c>
      <c r="F796" s="78" t="s">
        <v>1774</v>
      </c>
      <c r="G796" s="72" t="s">
        <v>3368</v>
      </c>
      <c r="H796" s="78" t="s">
        <v>1100</v>
      </c>
      <c r="I796" s="78">
        <v>0.11666700000000001</v>
      </c>
      <c r="J796" s="300">
        <v>3000</v>
      </c>
      <c r="K796" s="78"/>
      <c r="L796" s="300">
        <v>1570</v>
      </c>
      <c r="M796" s="72"/>
      <c r="O796" s="78" t="s">
        <v>699</v>
      </c>
      <c r="P796" s="72" t="s">
        <v>1374</v>
      </c>
      <c r="R796" s="122">
        <v>2</v>
      </c>
      <c r="AA796" s="195"/>
      <c r="AB796" s="195"/>
      <c r="AC796" s="195"/>
      <c r="AD796" s="72"/>
      <c r="AE796" s="316">
        <v>0</v>
      </c>
      <c r="AF796" s="195"/>
      <c r="AG796" s="195">
        <v>1</v>
      </c>
      <c r="AH796" s="72"/>
      <c r="AQ796" s="174" t="s">
        <v>824</v>
      </c>
      <c r="AR796" s="53">
        <v>10.06</v>
      </c>
      <c r="AS796" s="53">
        <v>312.10000000000002</v>
      </c>
      <c r="AT796" s="77"/>
      <c r="AU796" s="276"/>
      <c r="AV796" s="276">
        <v>30000</v>
      </c>
      <c r="AW796" s="276">
        <v>0</v>
      </c>
      <c r="AX796" s="95"/>
      <c r="AY796" s="276">
        <v>9363000</v>
      </c>
      <c r="AZ796" s="95">
        <v>93837.835993803688</v>
      </c>
      <c r="BB796" s="80" t="s">
        <v>722</v>
      </c>
      <c r="BC796" s="270"/>
      <c r="BD796" s="72">
        <v>41.894300000000001</v>
      </c>
      <c r="BE796" s="72"/>
      <c r="BF796" s="72"/>
      <c r="BG796" s="72"/>
      <c r="BH796" s="72">
        <v>35.5505</v>
      </c>
      <c r="BI796" s="72"/>
      <c r="BJ796" s="72"/>
      <c r="BK796" s="72"/>
      <c r="BL796" s="72"/>
      <c r="BM796" s="72"/>
      <c r="BN796" s="72"/>
      <c r="BO796" s="72"/>
      <c r="BP796" s="72"/>
      <c r="BQ796" s="72"/>
      <c r="BR796" s="72"/>
      <c r="BS796" s="72"/>
      <c r="BT796" s="72"/>
      <c r="BU796" s="72"/>
      <c r="BV796" s="72"/>
      <c r="BW796" s="72"/>
      <c r="BX796" s="72">
        <v>19.555199999999999</v>
      </c>
      <c r="BY796" s="72"/>
      <c r="BZ796" s="72"/>
      <c r="CA796" s="72"/>
      <c r="CB796" s="72"/>
      <c r="CC796" s="72"/>
      <c r="CD796" s="72"/>
      <c r="CE796" s="72"/>
      <c r="CF796" s="72"/>
      <c r="CG796" s="72"/>
      <c r="CH796" s="72"/>
      <c r="CI796" s="72"/>
      <c r="CJ796" s="72"/>
      <c r="CK796" s="72"/>
      <c r="CL796" s="72"/>
      <c r="CM796" s="72"/>
      <c r="CN796" s="72"/>
      <c r="CO796" s="72"/>
      <c r="CP796" s="72"/>
      <c r="CQ796" s="72"/>
      <c r="CR796" s="72"/>
      <c r="CS796" s="72"/>
      <c r="CT796" s="72"/>
      <c r="CU796" s="72"/>
      <c r="CV796" s="72"/>
      <c r="CW796" s="72"/>
      <c r="CX796" s="72"/>
      <c r="CY796" s="72"/>
      <c r="CZ796" s="72"/>
      <c r="DA796" s="72"/>
      <c r="DB796" s="72"/>
      <c r="DC796" s="72"/>
      <c r="DD796" s="72"/>
      <c r="DE796" s="72"/>
      <c r="DF796" s="72"/>
      <c r="DG796" s="72"/>
      <c r="DH796" s="78">
        <f t="shared" si="483"/>
        <v>97</v>
      </c>
      <c r="DJ796" s="77">
        <f t="shared" si="460"/>
        <v>3</v>
      </c>
      <c r="DK796" s="72"/>
      <c r="DL796" s="92" t="s">
        <v>3335</v>
      </c>
      <c r="DO796" s="358">
        <v>0.7</v>
      </c>
      <c r="DP796" s="72"/>
      <c r="DQ796" s="374">
        <v>2.2999999999999998</v>
      </c>
      <c r="DR796" s="72"/>
      <c r="DU796" s="52"/>
      <c r="DX796" s="75">
        <f t="shared" si="461"/>
        <v>43.19</v>
      </c>
      <c r="DY796" s="51">
        <f t="shared" si="462"/>
        <v>0</v>
      </c>
      <c r="DZ796" s="75">
        <f t="shared" si="463"/>
        <v>0</v>
      </c>
      <c r="EA796" s="51" t="e">
        <f t="shared" si="464"/>
        <v>#DIV/0!</v>
      </c>
      <c r="EB796" s="75">
        <f t="shared" si="465"/>
        <v>36.65</v>
      </c>
      <c r="EC796" s="51">
        <f t="shared" si="466"/>
        <v>0</v>
      </c>
      <c r="ED796" s="75">
        <f t="shared" si="467"/>
        <v>0</v>
      </c>
      <c r="EE796" s="51" t="e">
        <f t="shared" si="468"/>
        <v>#DIV/0!</v>
      </c>
      <c r="EF796" s="75">
        <f t="shared" si="469"/>
        <v>0</v>
      </c>
      <c r="EG796" s="51" t="e">
        <f t="shared" si="470"/>
        <v>#DIV/0!</v>
      </c>
      <c r="EH796" s="75">
        <f t="shared" si="471"/>
        <v>0</v>
      </c>
      <c r="EI796" s="51" t="e">
        <f t="shared" si="472"/>
        <v>#DIV/0!</v>
      </c>
      <c r="EJ796" s="75">
        <f t="shared" si="473"/>
        <v>20.16</v>
      </c>
      <c r="EK796" s="51">
        <f t="shared" si="474"/>
        <v>0</v>
      </c>
      <c r="EL796" s="75">
        <f t="shared" si="475"/>
        <v>0</v>
      </c>
      <c r="EM796" s="51" t="e">
        <f t="shared" si="476"/>
        <v>#DIV/0!</v>
      </c>
      <c r="EN796" s="75">
        <f t="shared" si="477"/>
        <v>0</v>
      </c>
      <c r="EO796" s="51" t="e">
        <f t="shared" si="478"/>
        <v>#DIV/0!</v>
      </c>
      <c r="EP796" s="75">
        <f t="shared" si="479"/>
        <v>0</v>
      </c>
      <c r="EQ796" s="51" t="e">
        <f t="shared" si="480"/>
        <v>#DIV/0!</v>
      </c>
      <c r="ER796" s="51">
        <f t="shared" si="481"/>
        <v>100</v>
      </c>
      <c r="ES796" s="51">
        <f t="shared" si="482"/>
        <v>0</v>
      </c>
    </row>
    <row r="797" spans="1:149" s="43" customFormat="1" ht="14.65" thickBot="1" x14ac:dyDescent="0.5">
      <c r="A797" s="89" t="s">
        <v>1448</v>
      </c>
      <c r="B797" s="86" t="s">
        <v>1043</v>
      </c>
      <c r="C797" s="43" t="s">
        <v>3648</v>
      </c>
      <c r="D797" s="43" t="s">
        <v>3679</v>
      </c>
      <c r="E797" s="89" t="s">
        <v>1121</v>
      </c>
      <c r="F797" s="89" t="s">
        <v>1775</v>
      </c>
      <c r="G797" s="90" t="s">
        <v>3368</v>
      </c>
      <c r="H797" s="89" t="s">
        <v>1100</v>
      </c>
      <c r="I797" s="89">
        <v>0.11666700000000001</v>
      </c>
      <c r="J797" s="301">
        <v>3000</v>
      </c>
      <c r="K797" s="89"/>
      <c r="L797" s="301">
        <v>1450</v>
      </c>
      <c r="M797" s="90"/>
      <c r="O797" s="89" t="s">
        <v>699</v>
      </c>
      <c r="P797" s="90" t="s">
        <v>1374</v>
      </c>
      <c r="Q797" s="123"/>
      <c r="R797" s="123">
        <v>2</v>
      </c>
      <c r="S797" s="134"/>
      <c r="AA797" s="196"/>
      <c r="AB797" s="196"/>
      <c r="AC797" s="196"/>
      <c r="AD797" s="90"/>
      <c r="AE797" s="317">
        <v>0</v>
      </c>
      <c r="AF797" s="196"/>
      <c r="AG797" s="196">
        <v>1</v>
      </c>
      <c r="AH797" s="90"/>
      <c r="AQ797" s="86" t="s">
        <v>824</v>
      </c>
      <c r="AR797" s="58">
        <v>11.3</v>
      </c>
      <c r="AS797" s="58">
        <v>444.3</v>
      </c>
      <c r="AT797" s="91"/>
      <c r="AU797" s="277"/>
      <c r="AV797" s="277">
        <v>30000</v>
      </c>
      <c r="AW797" s="277">
        <v>0</v>
      </c>
      <c r="AX797" s="259"/>
      <c r="AY797" s="277">
        <v>13329000</v>
      </c>
      <c r="AZ797" s="259">
        <v>133585.87161822166</v>
      </c>
      <c r="BA797" s="86"/>
      <c r="BB797" s="85" t="s">
        <v>722</v>
      </c>
      <c r="BC797" s="271"/>
      <c r="BD797" s="90">
        <v>62.175800000000002</v>
      </c>
      <c r="BE797" s="90"/>
      <c r="BF797" s="90"/>
      <c r="BG797" s="90"/>
      <c r="BH797" s="90">
        <v>22.611999999999998</v>
      </c>
      <c r="BI797" s="90"/>
      <c r="BJ797" s="90"/>
      <c r="BK797" s="90"/>
      <c r="BL797" s="90"/>
      <c r="BM797" s="90"/>
      <c r="BN797" s="90"/>
      <c r="BO797" s="90"/>
      <c r="BP797" s="90"/>
      <c r="BQ797" s="90"/>
      <c r="BR797" s="90"/>
      <c r="BS797" s="90"/>
      <c r="BT797" s="90"/>
      <c r="BU797" s="90"/>
      <c r="BV797" s="90"/>
      <c r="BW797" s="90"/>
      <c r="BX797" s="90">
        <v>4.1496300000000002</v>
      </c>
      <c r="BY797" s="90"/>
      <c r="BZ797" s="90">
        <v>9.1625399999999999</v>
      </c>
      <c r="CA797" s="90"/>
      <c r="CB797" s="90"/>
      <c r="CC797" s="90"/>
      <c r="CD797" s="90"/>
      <c r="CE797" s="90"/>
      <c r="CF797" s="90"/>
      <c r="CG797" s="90"/>
      <c r="CH797" s="90"/>
      <c r="CI797" s="90"/>
      <c r="CJ797" s="90"/>
      <c r="CK797" s="90"/>
      <c r="CL797" s="90"/>
      <c r="CM797" s="90"/>
      <c r="CN797" s="90"/>
      <c r="CO797" s="90"/>
      <c r="CP797" s="90"/>
      <c r="CQ797" s="90"/>
      <c r="CR797" s="90"/>
      <c r="CS797" s="90"/>
      <c r="CT797" s="90"/>
      <c r="CU797" s="90"/>
      <c r="CV797" s="90"/>
      <c r="CW797" s="90"/>
      <c r="CX797" s="90"/>
      <c r="CY797" s="90"/>
      <c r="CZ797" s="90"/>
      <c r="DA797" s="90"/>
      <c r="DB797" s="90"/>
      <c r="DC797" s="90"/>
      <c r="DD797" s="90"/>
      <c r="DE797" s="90"/>
      <c r="DF797" s="90"/>
      <c r="DG797" s="90"/>
      <c r="DH797" s="89">
        <f t="shared" si="483"/>
        <v>98.099970000000013</v>
      </c>
      <c r="DJ797" s="91">
        <f t="shared" si="460"/>
        <v>1.9000299999999868</v>
      </c>
      <c r="DK797" s="90"/>
      <c r="DL797" s="93" t="s">
        <v>3335</v>
      </c>
      <c r="DO797" s="359">
        <v>0.2</v>
      </c>
      <c r="DP797" s="90"/>
      <c r="DQ797" s="375">
        <v>1.7</v>
      </c>
      <c r="DR797" s="90"/>
      <c r="DS797" s="308"/>
      <c r="DU797" s="59"/>
      <c r="DW797" s="86"/>
      <c r="DX797" s="298">
        <f t="shared" si="461"/>
        <v>63.38003976963499</v>
      </c>
      <c r="DY797" s="43">
        <f t="shared" si="462"/>
        <v>0</v>
      </c>
      <c r="DZ797" s="298">
        <f t="shared" si="463"/>
        <v>0</v>
      </c>
      <c r="EA797" s="43" t="e">
        <f t="shared" si="464"/>
        <v>#DIV/0!</v>
      </c>
      <c r="EB797" s="298">
        <f t="shared" si="465"/>
        <v>23.049956080516633</v>
      </c>
      <c r="EC797" s="43">
        <f t="shared" si="466"/>
        <v>0</v>
      </c>
      <c r="ED797" s="298">
        <f t="shared" si="467"/>
        <v>0</v>
      </c>
      <c r="EE797" s="43" t="e">
        <f t="shared" si="468"/>
        <v>#DIV/0!</v>
      </c>
      <c r="EF797" s="298">
        <f t="shared" si="469"/>
        <v>0</v>
      </c>
      <c r="EG797" s="43" t="e">
        <f t="shared" si="470"/>
        <v>#DIV/0!</v>
      </c>
      <c r="EH797" s="298">
        <f t="shared" si="471"/>
        <v>0</v>
      </c>
      <c r="EI797" s="43" t="e">
        <f t="shared" si="472"/>
        <v>#DIV/0!</v>
      </c>
      <c r="EJ797" s="298">
        <f t="shared" si="473"/>
        <v>4.2300012935783764</v>
      </c>
      <c r="EK797" s="43">
        <f t="shared" si="474"/>
        <v>0</v>
      </c>
      <c r="EL797" s="298">
        <f t="shared" si="475"/>
        <v>9.3400028562699848</v>
      </c>
      <c r="EM797" s="43">
        <f t="shared" si="476"/>
        <v>0</v>
      </c>
      <c r="EN797" s="298">
        <f t="shared" si="477"/>
        <v>0</v>
      </c>
      <c r="EO797" s="43" t="e">
        <f t="shared" si="478"/>
        <v>#DIV/0!</v>
      </c>
      <c r="EP797" s="298">
        <f t="shared" si="479"/>
        <v>0</v>
      </c>
      <c r="EQ797" s="43" t="e">
        <f t="shared" si="480"/>
        <v>#DIV/0!</v>
      </c>
      <c r="ER797" s="43">
        <f t="shared" si="481"/>
        <v>100</v>
      </c>
      <c r="ES797" s="43">
        <f t="shared" si="482"/>
        <v>0</v>
      </c>
    </row>
    <row r="798" spans="1:149" x14ac:dyDescent="0.45">
      <c r="A798" s="78" t="s">
        <v>1449</v>
      </c>
      <c r="B798" s="178" t="s">
        <v>1007</v>
      </c>
      <c r="C798" s="51" t="s">
        <v>3648</v>
      </c>
      <c r="D798" s="51" t="s">
        <v>3678</v>
      </c>
      <c r="E798" s="78" t="s">
        <v>1121</v>
      </c>
      <c r="F798" s="78" t="s">
        <v>1776</v>
      </c>
      <c r="G798" s="72" t="s">
        <v>3368</v>
      </c>
      <c r="H798" s="78" t="s">
        <v>1100</v>
      </c>
      <c r="I798" s="78">
        <v>1.528E-2</v>
      </c>
      <c r="J798" s="300">
        <v>3000</v>
      </c>
      <c r="K798" s="78"/>
      <c r="L798" s="300">
        <v>1730</v>
      </c>
      <c r="M798" s="72"/>
      <c r="O798" s="78"/>
      <c r="P798" s="72" t="s">
        <v>1374</v>
      </c>
      <c r="AA798" s="195"/>
      <c r="AB798" s="195"/>
      <c r="AC798" s="195"/>
      <c r="AD798" s="72"/>
      <c r="AE798" s="316">
        <v>0</v>
      </c>
      <c r="AF798" s="195"/>
      <c r="AG798" s="195">
        <v>1</v>
      </c>
      <c r="AH798" s="72"/>
      <c r="AQ798" s="174" t="s">
        <v>824</v>
      </c>
      <c r="AR798" s="53">
        <v>8.7460000000000004</v>
      </c>
      <c r="AS798" s="53">
        <v>207.3</v>
      </c>
      <c r="AT798" s="77"/>
      <c r="AU798" s="276"/>
      <c r="AV798" s="276">
        <v>30000</v>
      </c>
      <c r="AW798" s="276">
        <v>0</v>
      </c>
      <c r="AX798" s="95"/>
      <c r="AY798" s="276">
        <v>6219000</v>
      </c>
      <c r="AZ798" s="95">
        <v>62328.04678473407</v>
      </c>
      <c r="BB798" s="80" t="s">
        <v>722</v>
      </c>
      <c r="BC798" s="270" t="s">
        <v>1126</v>
      </c>
      <c r="BD798" s="72">
        <v>36.3264</v>
      </c>
      <c r="BE798" s="72"/>
      <c r="BF798" s="72"/>
      <c r="BG798" s="72"/>
      <c r="BH798" s="72"/>
      <c r="BI798" s="72"/>
      <c r="BJ798" s="72"/>
      <c r="BK798" s="72"/>
      <c r="BL798" s="72"/>
      <c r="BM798" s="72"/>
      <c r="BN798" s="72"/>
      <c r="BO798" s="72"/>
      <c r="BP798" s="72"/>
      <c r="BQ798" s="72"/>
      <c r="BR798" s="72">
        <v>24.369</v>
      </c>
      <c r="BS798" s="72"/>
      <c r="BT798" s="72"/>
      <c r="BU798" s="72"/>
      <c r="BV798" s="72"/>
      <c r="BW798" s="72"/>
      <c r="BX798" s="72">
        <v>33.904600000000002</v>
      </c>
      <c r="BY798" s="72"/>
      <c r="BZ798" s="72"/>
      <c r="CA798" s="72"/>
      <c r="CB798" s="72"/>
      <c r="CC798" s="72"/>
      <c r="CD798" s="72"/>
      <c r="CE798" s="72"/>
      <c r="CF798" s="72"/>
      <c r="CG798" s="72"/>
      <c r="CH798" s="72"/>
      <c r="CI798" s="72"/>
      <c r="CJ798" s="72"/>
      <c r="CK798" s="72"/>
      <c r="CL798" s="72"/>
      <c r="CM798" s="72"/>
      <c r="CN798" s="72"/>
      <c r="CO798" s="72"/>
      <c r="CP798" s="72"/>
      <c r="CQ798" s="72"/>
      <c r="CR798" s="72"/>
      <c r="CS798" s="72"/>
      <c r="CT798" s="72"/>
      <c r="CU798" s="72"/>
      <c r="CV798" s="72"/>
      <c r="CW798" s="72"/>
      <c r="CX798" s="72"/>
      <c r="CY798" s="72"/>
      <c r="CZ798" s="72"/>
      <c r="DA798" s="72"/>
      <c r="DB798" s="72"/>
      <c r="DC798" s="72"/>
      <c r="DD798" s="72"/>
      <c r="DE798" s="72"/>
      <c r="DF798" s="72"/>
      <c r="DG798" s="72"/>
      <c r="DH798" s="78">
        <f t="shared" si="483"/>
        <v>94.6</v>
      </c>
      <c r="DJ798" s="77">
        <f t="shared" si="460"/>
        <v>5.4000000000000057</v>
      </c>
      <c r="DK798" s="72"/>
      <c r="DL798" s="51" t="s">
        <v>3700</v>
      </c>
      <c r="DO798" s="358"/>
      <c r="DP798" s="72"/>
      <c r="DQ798" s="374">
        <v>5.4</v>
      </c>
      <c r="DR798" s="72"/>
      <c r="DU798" s="52"/>
      <c r="DX798" s="75">
        <f t="shared" si="461"/>
        <v>38.4</v>
      </c>
      <c r="DY798" s="51">
        <f t="shared" si="462"/>
        <v>0</v>
      </c>
      <c r="DZ798" s="75">
        <f t="shared" si="463"/>
        <v>0</v>
      </c>
      <c r="EA798" s="51" t="e">
        <f t="shared" si="464"/>
        <v>#DIV/0!</v>
      </c>
      <c r="EB798" s="75">
        <f t="shared" si="465"/>
        <v>0</v>
      </c>
      <c r="EC798" s="51" t="e">
        <f t="shared" si="466"/>
        <v>#DIV/0!</v>
      </c>
      <c r="ED798" s="75">
        <f t="shared" si="467"/>
        <v>0</v>
      </c>
      <c r="EE798" s="51" t="e">
        <f t="shared" si="468"/>
        <v>#DIV/0!</v>
      </c>
      <c r="EF798" s="75">
        <f t="shared" si="469"/>
        <v>0</v>
      </c>
      <c r="EG798" s="51" t="e">
        <f t="shared" si="470"/>
        <v>#DIV/0!</v>
      </c>
      <c r="EH798" s="75">
        <f t="shared" si="471"/>
        <v>25.760042283298102</v>
      </c>
      <c r="EI798" s="51">
        <f t="shared" si="472"/>
        <v>0</v>
      </c>
      <c r="EJ798" s="75">
        <f t="shared" si="473"/>
        <v>35.83995771670191</v>
      </c>
      <c r="EK798" s="51">
        <f t="shared" si="474"/>
        <v>0</v>
      </c>
      <c r="EL798" s="75">
        <f t="shared" si="475"/>
        <v>0</v>
      </c>
      <c r="EM798" s="51" t="e">
        <f t="shared" si="476"/>
        <v>#DIV/0!</v>
      </c>
      <c r="EN798" s="75">
        <f t="shared" si="477"/>
        <v>0</v>
      </c>
      <c r="EO798" s="51" t="e">
        <f t="shared" si="478"/>
        <v>#DIV/0!</v>
      </c>
      <c r="EP798" s="75">
        <f t="shared" si="479"/>
        <v>0</v>
      </c>
      <c r="EQ798" s="51" t="e">
        <f t="shared" si="480"/>
        <v>#DIV/0!</v>
      </c>
      <c r="ER798" s="51">
        <f t="shared" si="481"/>
        <v>100</v>
      </c>
      <c r="ES798" s="51">
        <f t="shared" si="482"/>
        <v>0</v>
      </c>
    </row>
    <row r="799" spans="1:149" x14ac:dyDescent="0.45">
      <c r="A799" s="78" t="s">
        <v>1449</v>
      </c>
      <c r="B799" s="174" t="s">
        <v>1007</v>
      </c>
      <c r="C799" s="51" t="s">
        <v>3648</v>
      </c>
      <c r="D799" s="51" t="s">
        <v>3678</v>
      </c>
      <c r="E799" s="78" t="s">
        <v>1121</v>
      </c>
      <c r="F799" s="78" t="s">
        <v>1777</v>
      </c>
      <c r="G799" s="72" t="s">
        <v>3368</v>
      </c>
      <c r="H799" s="78" t="s">
        <v>1100</v>
      </c>
      <c r="I799" s="78">
        <v>1.528E-2</v>
      </c>
      <c r="J799" s="300">
        <v>3000</v>
      </c>
      <c r="K799" s="78"/>
      <c r="L799" s="300">
        <v>1730</v>
      </c>
      <c r="M799" s="72"/>
      <c r="O799" s="78"/>
      <c r="P799" s="72" t="s">
        <v>1374</v>
      </c>
      <c r="AA799" s="195"/>
      <c r="AB799" s="195"/>
      <c r="AC799" s="195"/>
      <c r="AD799" s="72"/>
      <c r="AE799" s="316">
        <v>0</v>
      </c>
      <c r="AF799" s="195"/>
      <c r="AG799" s="195">
        <v>1</v>
      </c>
      <c r="AH799" s="72"/>
      <c r="AQ799" s="174" t="s">
        <v>824</v>
      </c>
      <c r="AR799" s="53">
        <v>8.7460000000000004</v>
      </c>
      <c r="AS799" s="53">
        <v>207.3</v>
      </c>
      <c r="AT799" s="77"/>
      <c r="AU799" s="276"/>
      <c r="AV799" s="276">
        <v>30000</v>
      </c>
      <c r="AW799" s="276">
        <v>0</v>
      </c>
      <c r="AX799" s="95"/>
      <c r="AY799" s="276">
        <v>6219000</v>
      </c>
      <c r="AZ799" s="95">
        <v>62328.04678473407</v>
      </c>
      <c r="BB799" s="80" t="s">
        <v>722</v>
      </c>
      <c r="BC799" s="270" t="s">
        <v>1126</v>
      </c>
      <c r="BD799" s="72">
        <v>36.441600000000001</v>
      </c>
      <c r="BE799" s="72"/>
      <c r="BF799" s="72"/>
      <c r="BG799" s="72"/>
      <c r="BH799" s="72"/>
      <c r="BI799" s="72"/>
      <c r="BJ799" s="72"/>
      <c r="BK799" s="72"/>
      <c r="BL799" s="72"/>
      <c r="BM799" s="72"/>
      <c r="BN799" s="72"/>
      <c r="BO799" s="72"/>
      <c r="BP799" s="72"/>
      <c r="BQ799" s="72"/>
      <c r="BR799" s="72">
        <v>24.446200000000001</v>
      </c>
      <c r="BS799" s="72"/>
      <c r="BT799" s="72"/>
      <c r="BU799" s="72"/>
      <c r="BV799" s="72"/>
      <c r="BW799" s="72"/>
      <c r="BX799" s="72">
        <v>34.0122</v>
      </c>
      <c r="BY799" s="72"/>
      <c r="BZ799" s="72"/>
      <c r="CA799" s="72"/>
      <c r="CB799" s="72"/>
      <c r="CC799" s="72"/>
      <c r="CD799" s="72"/>
      <c r="CE799" s="72"/>
      <c r="CF799" s="72"/>
      <c r="CG799" s="72"/>
      <c r="CH799" s="72"/>
      <c r="CI799" s="72"/>
      <c r="CJ799" s="72"/>
      <c r="CK799" s="72"/>
      <c r="CL799" s="72"/>
      <c r="CM799" s="72"/>
      <c r="CN799" s="72"/>
      <c r="CO799" s="72"/>
      <c r="CP799" s="72"/>
      <c r="CQ799" s="72"/>
      <c r="CR799" s="72"/>
      <c r="CS799" s="72"/>
      <c r="CT799" s="72"/>
      <c r="CU799" s="72"/>
      <c r="CV799" s="72"/>
      <c r="CW799" s="72"/>
      <c r="CX799" s="72"/>
      <c r="CY799" s="72"/>
      <c r="CZ799" s="72"/>
      <c r="DA799" s="72"/>
      <c r="DB799" s="72"/>
      <c r="DC799" s="72"/>
      <c r="DD799" s="72"/>
      <c r="DE799" s="72"/>
      <c r="DF799" s="72"/>
      <c r="DG799" s="72"/>
      <c r="DH799" s="78">
        <f t="shared" si="483"/>
        <v>94.9</v>
      </c>
      <c r="DJ799" s="77">
        <f t="shared" si="460"/>
        <v>5.0999999999999943</v>
      </c>
      <c r="DK799" s="72"/>
      <c r="DL799" s="51" t="s">
        <v>3700</v>
      </c>
      <c r="DO799" s="358"/>
      <c r="DP799" s="72"/>
      <c r="DQ799" s="374">
        <v>5.0999999999999996</v>
      </c>
      <c r="DR799" s="72"/>
      <c r="DU799" s="52"/>
      <c r="DX799" s="75">
        <f t="shared" si="461"/>
        <v>38.4</v>
      </c>
      <c r="DY799" s="51">
        <f t="shared" si="462"/>
        <v>0</v>
      </c>
      <c r="DZ799" s="75">
        <f t="shared" si="463"/>
        <v>0</v>
      </c>
      <c r="EA799" s="51" t="e">
        <f t="shared" si="464"/>
        <v>#DIV/0!</v>
      </c>
      <c r="EB799" s="75">
        <f t="shared" si="465"/>
        <v>0</v>
      </c>
      <c r="EC799" s="51" t="e">
        <f t="shared" si="466"/>
        <v>#DIV/0!</v>
      </c>
      <c r="ED799" s="75">
        <f t="shared" si="467"/>
        <v>0</v>
      </c>
      <c r="EE799" s="51" t="e">
        <f t="shared" si="468"/>
        <v>#DIV/0!</v>
      </c>
      <c r="EF799" s="75">
        <f t="shared" si="469"/>
        <v>0</v>
      </c>
      <c r="EG799" s="51" t="e">
        <f t="shared" si="470"/>
        <v>#DIV/0!</v>
      </c>
      <c r="EH799" s="75">
        <f t="shared" si="471"/>
        <v>25.75995785036881</v>
      </c>
      <c r="EI799" s="51">
        <f t="shared" si="472"/>
        <v>0</v>
      </c>
      <c r="EJ799" s="75">
        <f t="shared" si="473"/>
        <v>35.840042149631188</v>
      </c>
      <c r="EK799" s="51">
        <f t="shared" si="474"/>
        <v>0</v>
      </c>
      <c r="EL799" s="75">
        <f t="shared" si="475"/>
        <v>0</v>
      </c>
      <c r="EM799" s="51" t="e">
        <f t="shared" si="476"/>
        <v>#DIV/0!</v>
      </c>
      <c r="EN799" s="75">
        <f t="shared" si="477"/>
        <v>0</v>
      </c>
      <c r="EO799" s="51" t="e">
        <f t="shared" si="478"/>
        <v>#DIV/0!</v>
      </c>
      <c r="EP799" s="75">
        <f t="shared" si="479"/>
        <v>0</v>
      </c>
      <c r="EQ799" s="51" t="e">
        <f t="shared" si="480"/>
        <v>#DIV/0!</v>
      </c>
      <c r="ER799" s="51">
        <f t="shared" si="481"/>
        <v>100</v>
      </c>
      <c r="ES799" s="51">
        <f t="shared" si="482"/>
        <v>0</v>
      </c>
    </row>
    <row r="800" spans="1:149" x14ac:dyDescent="0.45">
      <c r="A800" s="78" t="s">
        <v>1449</v>
      </c>
      <c r="B800" s="174" t="s">
        <v>1007</v>
      </c>
      <c r="C800" s="51" t="s">
        <v>3648</v>
      </c>
      <c r="D800" s="51" t="s">
        <v>3678</v>
      </c>
      <c r="E800" s="78" t="s">
        <v>1121</v>
      </c>
      <c r="F800" s="78" t="s">
        <v>1778</v>
      </c>
      <c r="G800" s="72" t="s">
        <v>3368</v>
      </c>
      <c r="H800" s="78" t="s">
        <v>1100</v>
      </c>
      <c r="I800" s="78">
        <v>2.5000000000000001E-2</v>
      </c>
      <c r="J800" s="300">
        <v>3000</v>
      </c>
      <c r="K800" s="78"/>
      <c r="L800" s="300">
        <v>1730</v>
      </c>
      <c r="M800" s="72"/>
      <c r="O800" s="78"/>
      <c r="P800" s="72" t="s">
        <v>1374</v>
      </c>
      <c r="AA800" s="195"/>
      <c r="AB800" s="195"/>
      <c r="AC800" s="195"/>
      <c r="AD800" s="72"/>
      <c r="AE800" s="316">
        <v>0</v>
      </c>
      <c r="AF800" s="195"/>
      <c r="AG800" s="195">
        <v>1</v>
      </c>
      <c r="AH800" s="72"/>
      <c r="AQ800" s="174" t="s">
        <v>824</v>
      </c>
      <c r="AR800" s="53">
        <v>8.7460000000000004</v>
      </c>
      <c r="AS800" s="53">
        <v>207.3</v>
      </c>
      <c r="AT800" s="77"/>
      <c r="AU800" s="276"/>
      <c r="AV800" s="276">
        <v>30000</v>
      </c>
      <c r="AW800" s="276">
        <v>0</v>
      </c>
      <c r="AX800" s="95"/>
      <c r="AY800" s="276">
        <v>6219000</v>
      </c>
      <c r="AZ800" s="95">
        <v>62328.04678473407</v>
      </c>
      <c r="BB800" s="80" t="s">
        <v>722</v>
      </c>
      <c r="BC800" s="270" t="s">
        <v>1126</v>
      </c>
      <c r="BD800" s="72">
        <v>36.019199999999998</v>
      </c>
      <c r="BE800" s="72"/>
      <c r="BF800" s="72"/>
      <c r="BG800" s="72"/>
      <c r="BH800" s="72"/>
      <c r="BI800" s="72"/>
      <c r="BJ800" s="72"/>
      <c r="BK800" s="72"/>
      <c r="BL800" s="72"/>
      <c r="BM800" s="72"/>
      <c r="BN800" s="72"/>
      <c r="BO800" s="72"/>
      <c r="BP800" s="72"/>
      <c r="BQ800" s="72"/>
      <c r="BR800" s="72">
        <v>24.1629</v>
      </c>
      <c r="BS800" s="72"/>
      <c r="BT800" s="72"/>
      <c r="BU800" s="72"/>
      <c r="BV800" s="72"/>
      <c r="BW800" s="72"/>
      <c r="BX800" s="72">
        <v>33.617899999999999</v>
      </c>
      <c r="BY800" s="72"/>
      <c r="BZ800" s="72"/>
      <c r="CA800" s="72"/>
      <c r="CB800" s="72"/>
      <c r="CC800" s="72"/>
      <c r="CD800" s="72"/>
      <c r="CE800" s="72"/>
      <c r="CF800" s="72"/>
      <c r="CG800" s="72"/>
      <c r="CH800" s="72"/>
      <c r="CI800" s="72"/>
      <c r="CJ800" s="72"/>
      <c r="CK800" s="72"/>
      <c r="CL800" s="72"/>
      <c r="CM800" s="72"/>
      <c r="CN800" s="72"/>
      <c r="CO800" s="72"/>
      <c r="CP800" s="72"/>
      <c r="CQ800" s="72"/>
      <c r="CR800" s="72"/>
      <c r="CS800" s="72"/>
      <c r="CT800" s="72"/>
      <c r="CU800" s="72"/>
      <c r="CV800" s="72"/>
      <c r="CW800" s="72"/>
      <c r="CX800" s="72"/>
      <c r="CY800" s="72"/>
      <c r="CZ800" s="72"/>
      <c r="DA800" s="72"/>
      <c r="DB800" s="72"/>
      <c r="DC800" s="72"/>
      <c r="DD800" s="72"/>
      <c r="DE800" s="72"/>
      <c r="DF800" s="72"/>
      <c r="DG800" s="72"/>
      <c r="DH800" s="78">
        <f t="shared" si="483"/>
        <v>93.8</v>
      </c>
      <c r="DJ800" s="77">
        <f t="shared" si="460"/>
        <v>6.2000000000000028</v>
      </c>
      <c r="DK800" s="72"/>
      <c r="DL800" s="51" t="s">
        <v>3700</v>
      </c>
      <c r="DO800" s="358"/>
      <c r="DP800" s="72"/>
      <c r="DQ800" s="374">
        <v>6.2</v>
      </c>
      <c r="DR800" s="72"/>
      <c r="DU800" s="52"/>
      <c r="DX800" s="75">
        <f t="shared" si="461"/>
        <v>38.4</v>
      </c>
      <c r="DY800" s="51">
        <f t="shared" si="462"/>
        <v>0</v>
      </c>
      <c r="DZ800" s="75">
        <f t="shared" si="463"/>
        <v>0</v>
      </c>
      <c r="EA800" s="51" t="e">
        <f t="shared" si="464"/>
        <v>#DIV/0!</v>
      </c>
      <c r="EB800" s="75">
        <f t="shared" si="465"/>
        <v>0</v>
      </c>
      <c r="EC800" s="51" t="e">
        <f t="shared" si="466"/>
        <v>#DIV/0!</v>
      </c>
      <c r="ED800" s="75">
        <f t="shared" si="467"/>
        <v>0</v>
      </c>
      <c r="EE800" s="51" t="e">
        <f t="shared" si="468"/>
        <v>#DIV/0!</v>
      </c>
      <c r="EF800" s="75">
        <f t="shared" si="469"/>
        <v>0</v>
      </c>
      <c r="EG800" s="51" t="e">
        <f t="shared" si="470"/>
        <v>#DIV/0!</v>
      </c>
      <c r="EH800" s="75">
        <f t="shared" si="471"/>
        <v>25.760021321961624</v>
      </c>
      <c r="EI800" s="51">
        <f t="shared" si="472"/>
        <v>0</v>
      </c>
      <c r="EJ800" s="75">
        <f t="shared" si="473"/>
        <v>35.839978678038378</v>
      </c>
      <c r="EK800" s="51">
        <f t="shared" si="474"/>
        <v>0</v>
      </c>
      <c r="EL800" s="75">
        <f t="shared" si="475"/>
        <v>0</v>
      </c>
      <c r="EM800" s="51" t="e">
        <f t="shared" si="476"/>
        <v>#DIV/0!</v>
      </c>
      <c r="EN800" s="75">
        <f t="shared" si="477"/>
        <v>0</v>
      </c>
      <c r="EO800" s="51" t="e">
        <f t="shared" si="478"/>
        <v>#DIV/0!</v>
      </c>
      <c r="EP800" s="75">
        <f t="shared" si="479"/>
        <v>0</v>
      </c>
      <c r="EQ800" s="51" t="e">
        <f t="shared" si="480"/>
        <v>#DIV/0!</v>
      </c>
      <c r="ER800" s="51">
        <f t="shared" si="481"/>
        <v>100</v>
      </c>
      <c r="ES800" s="51">
        <f t="shared" si="482"/>
        <v>0</v>
      </c>
    </row>
    <row r="801" spans="1:149" x14ac:dyDescent="0.45">
      <c r="A801" s="78" t="s">
        <v>1449</v>
      </c>
      <c r="B801" s="174" t="s">
        <v>1007</v>
      </c>
      <c r="C801" s="51" t="s">
        <v>3648</v>
      </c>
      <c r="D801" s="51" t="s">
        <v>3678</v>
      </c>
      <c r="E801" s="78" t="s">
        <v>1121</v>
      </c>
      <c r="F801" s="78" t="s">
        <v>1779</v>
      </c>
      <c r="G801" s="72" t="s">
        <v>3368</v>
      </c>
      <c r="H801" s="78" t="s">
        <v>1100</v>
      </c>
      <c r="I801" s="78">
        <v>3.3300000000000003E-2</v>
      </c>
      <c r="J801" s="300">
        <v>3000</v>
      </c>
      <c r="K801" s="78"/>
      <c r="L801" s="300">
        <v>1730</v>
      </c>
      <c r="M801" s="72"/>
      <c r="O801" s="78"/>
      <c r="P801" s="72" t="s">
        <v>1374</v>
      </c>
      <c r="AA801" s="195"/>
      <c r="AB801" s="195"/>
      <c r="AC801" s="195"/>
      <c r="AD801" s="72"/>
      <c r="AE801" s="316">
        <v>0</v>
      </c>
      <c r="AF801" s="195"/>
      <c r="AG801" s="195">
        <v>1</v>
      </c>
      <c r="AH801" s="72"/>
      <c r="AQ801" s="174" t="s">
        <v>824</v>
      </c>
      <c r="AR801" s="53">
        <v>8.7460000000000004</v>
      </c>
      <c r="AS801" s="53">
        <v>207.3</v>
      </c>
      <c r="AT801" s="77"/>
      <c r="AU801" s="276"/>
      <c r="AV801" s="276">
        <v>30000</v>
      </c>
      <c r="AW801" s="276">
        <v>0</v>
      </c>
      <c r="AX801" s="95"/>
      <c r="AY801" s="276">
        <v>6219000</v>
      </c>
      <c r="AZ801" s="95">
        <v>62328.04678473407</v>
      </c>
      <c r="BB801" s="80" t="s">
        <v>722</v>
      </c>
      <c r="BC801" s="270" t="s">
        <v>1126</v>
      </c>
      <c r="BD801" s="72">
        <v>36.172800000000002</v>
      </c>
      <c r="BE801" s="72"/>
      <c r="BF801" s="72"/>
      <c r="BG801" s="72"/>
      <c r="BH801" s="72"/>
      <c r="BI801" s="72"/>
      <c r="BJ801" s="72"/>
      <c r="BK801" s="72"/>
      <c r="BL801" s="72"/>
      <c r="BM801" s="72"/>
      <c r="BN801" s="72"/>
      <c r="BO801" s="72"/>
      <c r="BP801" s="72"/>
      <c r="BQ801" s="72"/>
      <c r="BR801" s="72">
        <v>24.265899999999998</v>
      </c>
      <c r="BS801" s="72"/>
      <c r="BT801" s="72"/>
      <c r="BU801" s="72"/>
      <c r="BV801" s="72"/>
      <c r="BW801" s="72"/>
      <c r="BX801" s="72">
        <v>33.761299999999999</v>
      </c>
      <c r="BY801" s="72"/>
      <c r="BZ801" s="72"/>
      <c r="CA801" s="72"/>
      <c r="CB801" s="72"/>
      <c r="CC801" s="72"/>
      <c r="CD801" s="72"/>
      <c r="CE801" s="72"/>
      <c r="CF801" s="72"/>
      <c r="CG801" s="72"/>
      <c r="CH801" s="72"/>
      <c r="CI801" s="72"/>
      <c r="CJ801" s="72"/>
      <c r="CK801" s="72"/>
      <c r="CL801" s="72"/>
      <c r="CM801" s="72"/>
      <c r="CN801" s="72"/>
      <c r="CO801" s="72"/>
      <c r="CP801" s="72"/>
      <c r="CQ801" s="72"/>
      <c r="CR801" s="72"/>
      <c r="CS801" s="72"/>
      <c r="CT801" s="72"/>
      <c r="CU801" s="72"/>
      <c r="CV801" s="72"/>
      <c r="CW801" s="72"/>
      <c r="CX801" s="72"/>
      <c r="CY801" s="72"/>
      <c r="CZ801" s="72"/>
      <c r="DA801" s="72"/>
      <c r="DB801" s="72"/>
      <c r="DC801" s="72"/>
      <c r="DD801" s="72"/>
      <c r="DE801" s="72"/>
      <c r="DF801" s="72"/>
      <c r="DG801" s="72"/>
      <c r="DH801" s="78">
        <f t="shared" si="483"/>
        <v>94.199999999999989</v>
      </c>
      <c r="DJ801" s="77">
        <f t="shared" si="460"/>
        <v>5.8000000000000114</v>
      </c>
      <c r="DK801" s="72"/>
      <c r="DL801" s="51" t="s">
        <v>3700</v>
      </c>
      <c r="DO801" s="358"/>
      <c r="DP801" s="72"/>
      <c r="DQ801" s="374">
        <v>5.8</v>
      </c>
      <c r="DR801" s="72"/>
      <c r="DU801" s="52"/>
      <c r="DX801" s="75">
        <f t="shared" si="461"/>
        <v>38.400000000000006</v>
      </c>
      <c r="DY801" s="51">
        <f t="shared" si="462"/>
        <v>0</v>
      </c>
      <c r="DZ801" s="75">
        <f t="shared" si="463"/>
        <v>0</v>
      </c>
      <c r="EA801" s="51" t="e">
        <f t="shared" si="464"/>
        <v>#DIV/0!</v>
      </c>
      <c r="EB801" s="75">
        <f t="shared" si="465"/>
        <v>0</v>
      </c>
      <c r="EC801" s="51" t="e">
        <f t="shared" si="466"/>
        <v>#DIV/0!</v>
      </c>
      <c r="ED801" s="75">
        <f t="shared" si="467"/>
        <v>0</v>
      </c>
      <c r="EE801" s="51" t="e">
        <f t="shared" si="468"/>
        <v>#DIV/0!</v>
      </c>
      <c r="EF801" s="75">
        <f t="shared" si="469"/>
        <v>0</v>
      </c>
      <c r="EG801" s="51" t="e">
        <f t="shared" si="470"/>
        <v>#DIV/0!</v>
      </c>
      <c r="EH801" s="75">
        <f t="shared" si="471"/>
        <v>25.759978768577497</v>
      </c>
      <c r="EI801" s="51">
        <f t="shared" si="472"/>
        <v>0</v>
      </c>
      <c r="EJ801" s="75">
        <f t="shared" si="473"/>
        <v>35.840021231422512</v>
      </c>
      <c r="EK801" s="51">
        <f t="shared" si="474"/>
        <v>0</v>
      </c>
      <c r="EL801" s="75">
        <f t="shared" si="475"/>
        <v>0</v>
      </c>
      <c r="EM801" s="51" t="e">
        <f t="shared" si="476"/>
        <v>#DIV/0!</v>
      </c>
      <c r="EN801" s="75">
        <f t="shared" si="477"/>
        <v>0</v>
      </c>
      <c r="EO801" s="51" t="e">
        <f t="shared" si="478"/>
        <v>#DIV/0!</v>
      </c>
      <c r="EP801" s="75">
        <f t="shared" si="479"/>
        <v>0</v>
      </c>
      <c r="EQ801" s="51" t="e">
        <f t="shared" si="480"/>
        <v>#DIV/0!</v>
      </c>
      <c r="ER801" s="51">
        <f t="shared" si="481"/>
        <v>100</v>
      </c>
      <c r="ES801" s="51">
        <f t="shared" si="482"/>
        <v>0</v>
      </c>
    </row>
    <row r="802" spans="1:149" s="43" customFormat="1" ht="14.65" thickBot="1" x14ac:dyDescent="0.5">
      <c r="A802" s="89" t="s">
        <v>1449</v>
      </c>
      <c r="B802" s="86" t="s">
        <v>1007</v>
      </c>
      <c r="C802" s="43" t="s">
        <v>3648</v>
      </c>
      <c r="D802" s="43" t="s">
        <v>3678</v>
      </c>
      <c r="E802" s="89" t="s">
        <v>1121</v>
      </c>
      <c r="F802" s="89" t="s">
        <v>1780</v>
      </c>
      <c r="G802" s="90" t="s">
        <v>3368</v>
      </c>
      <c r="H802" s="89" t="s">
        <v>1100</v>
      </c>
      <c r="I802" s="89">
        <v>2.5000000000000001E-2</v>
      </c>
      <c r="J802" s="301">
        <v>3000</v>
      </c>
      <c r="K802" s="89"/>
      <c r="L802" s="301">
        <v>1700</v>
      </c>
      <c r="M802" s="90"/>
      <c r="O802" s="89"/>
      <c r="P802" s="90" t="s">
        <v>1374</v>
      </c>
      <c r="Q802" s="123"/>
      <c r="R802" s="123"/>
      <c r="S802" s="134"/>
      <c r="AA802" s="196"/>
      <c r="AB802" s="196"/>
      <c r="AC802" s="196"/>
      <c r="AD802" s="90"/>
      <c r="AE802" s="317">
        <v>0</v>
      </c>
      <c r="AF802" s="196"/>
      <c r="AG802" s="196">
        <v>1</v>
      </c>
      <c r="AH802" s="90"/>
      <c r="AQ802" s="86" t="s">
        <v>824</v>
      </c>
      <c r="AR802" s="58">
        <v>8.9670000000000005</v>
      </c>
      <c r="AS802" s="58">
        <v>222.7</v>
      </c>
      <c r="AT802" s="91"/>
      <c r="AU802" s="277"/>
      <c r="AV802" s="277">
        <v>30000</v>
      </c>
      <c r="AW802" s="277">
        <v>0</v>
      </c>
      <c r="AX802" s="259"/>
      <c r="AY802" s="277">
        <v>6681000</v>
      </c>
      <c r="AZ802" s="259">
        <v>66958.302069272933</v>
      </c>
      <c r="BA802" s="86"/>
      <c r="BB802" s="85" t="s">
        <v>722</v>
      </c>
      <c r="BC802" s="271" t="s">
        <v>1126</v>
      </c>
      <c r="BD802" s="90">
        <v>36.134399999999999</v>
      </c>
      <c r="BE802" s="90"/>
      <c r="BF802" s="90"/>
      <c r="BG802" s="90"/>
      <c r="BH802" s="90"/>
      <c r="BI802" s="90"/>
      <c r="BJ802" s="90"/>
      <c r="BK802" s="90"/>
      <c r="BL802" s="90"/>
      <c r="BM802" s="90"/>
      <c r="BN802" s="90"/>
      <c r="BO802" s="90"/>
      <c r="BP802" s="90"/>
      <c r="BQ802" s="90"/>
      <c r="BR802" s="90">
        <v>24.240200000000002</v>
      </c>
      <c r="BS802" s="90"/>
      <c r="BT802" s="90"/>
      <c r="BU802" s="90"/>
      <c r="BV802" s="90"/>
      <c r="BW802" s="90"/>
      <c r="BX802" s="90">
        <v>33.7254</v>
      </c>
      <c r="BY802" s="90"/>
      <c r="BZ802" s="90"/>
      <c r="CA802" s="90"/>
      <c r="CB802" s="90"/>
      <c r="CC802" s="90"/>
      <c r="CD802" s="90"/>
      <c r="CE802" s="90"/>
      <c r="CF802" s="90"/>
      <c r="CG802" s="90"/>
      <c r="CH802" s="90"/>
      <c r="CI802" s="90"/>
      <c r="CJ802" s="90"/>
      <c r="CK802" s="90"/>
      <c r="CL802" s="90"/>
      <c r="CM802" s="90"/>
      <c r="CN802" s="90"/>
      <c r="CO802" s="90"/>
      <c r="CP802" s="90"/>
      <c r="CQ802" s="90"/>
      <c r="CR802" s="90"/>
      <c r="CS802" s="90"/>
      <c r="CT802" s="90"/>
      <c r="CU802" s="90"/>
      <c r="CV802" s="90"/>
      <c r="CW802" s="90"/>
      <c r="CX802" s="90"/>
      <c r="CY802" s="90"/>
      <c r="CZ802" s="90"/>
      <c r="DA802" s="90"/>
      <c r="DB802" s="90"/>
      <c r="DC802" s="90"/>
      <c r="DD802" s="90"/>
      <c r="DE802" s="90"/>
      <c r="DF802" s="90"/>
      <c r="DG802" s="90"/>
      <c r="DH802" s="89">
        <f t="shared" si="483"/>
        <v>94.1</v>
      </c>
      <c r="DJ802" s="91">
        <f t="shared" si="460"/>
        <v>5.9000000000000057</v>
      </c>
      <c r="DK802" s="90"/>
      <c r="DL802" s="43" t="s">
        <v>3700</v>
      </c>
      <c r="DO802" s="359"/>
      <c r="DP802" s="90"/>
      <c r="DQ802" s="375">
        <v>5.9</v>
      </c>
      <c r="DR802" s="90"/>
      <c r="DS802" s="308"/>
      <c r="DU802" s="59"/>
      <c r="DW802" s="86"/>
      <c r="DX802" s="298">
        <f t="shared" si="461"/>
        <v>38.4</v>
      </c>
      <c r="DY802" s="43">
        <f t="shared" si="462"/>
        <v>0</v>
      </c>
      <c r="DZ802" s="298">
        <f t="shared" si="463"/>
        <v>0</v>
      </c>
      <c r="EA802" s="43" t="e">
        <f t="shared" si="464"/>
        <v>#DIV/0!</v>
      </c>
      <c r="EB802" s="298">
        <f t="shared" si="465"/>
        <v>0</v>
      </c>
      <c r="EC802" s="43" t="e">
        <f t="shared" si="466"/>
        <v>#DIV/0!</v>
      </c>
      <c r="ED802" s="298">
        <f t="shared" si="467"/>
        <v>0</v>
      </c>
      <c r="EE802" s="43" t="e">
        <f t="shared" si="468"/>
        <v>#DIV/0!</v>
      </c>
      <c r="EF802" s="298">
        <f t="shared" si="469"/>
        <v>0</v>
      </c>
      <c r="EG802" s="43" t="e">
        <f t="shared" si="470"/>
        <v>#DIV/0!</v>
      </c>
      <c r="EH802" s="298">
        <f t="shared" si="471"/>
        <v>25.760042507970248</v>
      </c>
      <c r="EI802" s="43">
        <f t="shared" si="472"/>
        <v>0</v>
      </c>
      <c r="EJ802" s="298">
        <f t="shared" si="473"/>
        <v>35.839957492029754</v>
      </c>
      <c r="EK802" s="43">
        <f t="shared" si="474"/>
        <v>0</v>
      </c>
      <c r="EL802" s="298">
        <f t="shared" si="475"/>
        <v>0</v>
      </c>
      <c r="EM802" s="43" t="e">
        <f t="shared" si="476"/>
        <v>#DIV/0!</v>
      </c>
      <c r="EN802" s="298">
        <f t="shared" si="477"/>
        <v>0</v>
      </c>
      <c r="EO802" s="43" t="e">
        <f t="shared" si="478"/>
        <v>#DIV/0!</v>
      </c>
      <c r="EP802" s="298">
        <f t="shared" si="479"/>
        <v>0</v>
      </c>
      <c r="EQ802" s="43" t="e">
        <f t="shared" si="480"/>
        <v>#DIV/0!</v>
      </c>
      <c r="ER802" s="43">
        <f t="shared" si="481"/>
        <v>100</v>
      </c>
      <c r="ES802" s="43">
        <f t="shared" si="482"/>
        <v>0</v>
      </c>
    </row>
    <row r="803" spans="1:149" s="77" customFormat="1" x14ac:dyDescent="0.45">
      <c r="A803" s="78" t="s">
        <v>1450</v>
      </c>
      <c r="B803" s="178" t="s">
        <v>3406</v>
      </c>
      <c r="C803" s="77" t="s">
        <v>635</v>
      </c>
      <c r="D803" s="77" t="s">
        <v>3683</v>
      </c>
      <c r="E803" s="78" t="s">
        <v>1121</v>
      </c>
      <c r="F803" s="78" t="s">
        <v>1781</v>
      </c>
      <c r="G803" s="72" t="s">
        <v>3369</v>
      </c>
      <c r="H803" s="78" t="s">
        <v>3153</v>
      </c>
      <c r="I803" s="78">
        <v>24</v>
      </c>
      <c r="J803" s="300">
        <v>1000</v>
      </c>
      <c r="K803" s="78"/>
      <c r="L803" s="300">
        <v>1000</v>
      </c>
      <c r="M803" s="72"/>
      <c r="O803" s="88" t="s">
        <v>3217</v>
      </c>
      <c r="P803" s="72" t="s">
        <v>3218</v>
      </c>
      <c r="Q803" s="125"/>
      <c r="R803" s="125"/>
      <c r="S803" s="116"/>
      <c r="AA803" s="195"/>
      <c r="AB803" s="195"/>
      <c r="AC803" s="195"/>
      <c r="AD803" s="72"/>
      <c r="AE803" s="316">
        <v>1</v>
      </c>
      <c r="AF803" s="195"/>
      <c r="AG803" s="195">
        <v>0</v>
      </c>
      <c r="AH803" s="72"/>
      <c r="AQ803" s="178"/>
      <c r="AR803" s="66">
        <v>1.7649999999999999</v>
      </c>
      <c r="AS803" s="66"/>
      <c r="AU803" s="276">
        <v>10000</v>
      </c>
      <c r="AV803" s="276"/>
      <c r="AW803" s="276">
        <v>17650</v>
      </c>
      <c r="AX803" s="95"/>
      <c r="AY803" s="276"/>
      <c r="AZ803" s="95"/>
      <c r="BA803" s="178"/>
      <c r="BB803" s="98" t="s">
        <v>3412</v>
      </c>
      <c r="BC803" s="270" t="s">
        <v>1126</v>
      </c>
      <c r="BD803" s="278">
        <v>45.837219999999995</v>
      </c>
      <c r="BE803" s="278"/>
      <c r="BF803" s="152">
        <v>0.27757399999999999</v>
      </c>
      <c r="BG803" s="278"/>
      <c r="BH803" s="152">
        <v>12.828420000000001</v>
      </c>
      <c r="BI803" s="278"/>
      <c r="BJ803" s="152"/>
      <c r="BK803" s="152"/>
      <c r="BL803" s="152"/>
      <c r="BM803" s="152"/>
      <c r="BN803" s="278">
        <v>1.6204320000000001</v>
      </c>
      <c r="BO803" s="278"/>
      <c r="BP803" s="152"/>
      <c r="BQ803" s="152"/>
      <c r="BR803" s="152">
        <v>3.6009599999999993</v>
      </c>
      <c r="BS803" s="278"/>
      <c r="BT803" s="152"/>
      <c r="BU803" s="152"/>
      <c r="BV803" s="152">
        <v>1.0502799999999999</v>
      </c>
      <c r="BW803" s="278"/>
      <c r="BX803" s="152"/>
      <c r="BY803" s="152"/>
      <c r="BZ803" s="278">
        <v>4.2986459999999997</v>
      </c>
      <c r="CA803" s="278"/>
      <c r="CB803" s="152">
        <v>5.5214720000000002</v>
      </c>
      <c r="CC803" s="278"/>
      <c r="CD803" s="72"/>
      <c r="CE803" s="72"/>
      <c r="CF803" s="72"/>
      <c r="CG803" s="72"/>
      <c r="CH803" s="72"/>
      <c r="CI803" s="72"/>
      <c r="CJ803" s="72"/>
      <c r="CK803" s="72"/>
      <c r="CL803" s="72"/>
      <c r="CM803" s="72"/>
      <c r="CN803" s="72"/>
      <c r="CO803" s="72"/>
      <c r="CP803" s="72"/>
      <c r="CQ803" s="72"/>
      <c r="CR803" s="72"/>
      <c r="CS803" s="72"/>
      <c r="CT803" s="72"/>
      <c r="CU803" s="72"/>
      <c r="CV803" s="72"/>
      <c r="CW803" s="72"/>
      <c r="CX803" s="72"/>
      <c r="CY803" s="72"/>
      <c r="CZ803" s="72"/>
      <c r="DA803" s="72"/>
      <c r="DB803" s="72"/>
      <c r="DC803" s="72"/>
      <c r="DD803" s="72"/>
      <c r="DE803" s="72"/>
      <c r="DF803" s="72"/>
      <c r="DG803" s="72"/>
      <c r="DH803" s="211">
        <f t="shared" si="483"/>
        <v>75.035004000000001</v>
      </c>
      <c r="DI803" s="96"/>
      <c r="DJ803" s="96">
        <f t="shared" si="460"/>
        <v>24.964995999999999</v>
      </c>
      <c r="DK803" s="72">
        <v>0.90700000000000003</v>
      </c>
      <c r="DO803" s="358">
        <v>25</v>
      </c>
      <c r="DP803" s="72"/>
      <c r="DQ803" s="374"/>
      <c r="DR803" s="72"/>
      <c r="DS803" s="246"/>
      <c r="DU803" s="96"/>
      <c r="DW803" s="178"/>
      <c r="DX803" s="304">
        <f t="shared" si="461"/>
        <v>61.087782443511294</v>
      </c>
      <c r="DY803" s="77">
        <f t="shared" si="462"/>
        <v>0</v>
      </c>
      <c r="DZ803" s="304">
        <f t="shared" si="463"/>
        <v>0.36992601479704057</v>
      </c>
      <c r="EA803" s="77">
        <f t="shared" si="464"/>
        <v>0</v>
      </c>
      <c r="EB803" s="304">
        <f t="shared" si="465"/>
        <v>17.09658068386323</v>
      </c>
      <c r="EC803" s="77">
        <f t="shared" si="466"/>
        <v>0</v>
      </c>
      <c r="ED803" s="304">
        <f t="shared" si="467"/>
        <v>2.1595680863827234</v>
      </c>
      <c r="EE803" s="77">
        <f t="shared" si="468"/>
        <v>0</v>
      </c>
      <c r="EF803" s="304">
        <f t="shared" si="469"/>
        <v>0</v>
      </c>
      <c r="EG803" s="77" t="e">
        <f t="shared" si="470"/>
        <v>#DIV/0!</v>
      </c>
      <c r="EH803" s="304">
        <f t="shared" si="471"/>
        <v>4.7990401919616064</v>
      </c>
      <c r="EI803" s="77">
        <f t="shared" si="472"/>
        <v>0</v>
      </c>
      <c r="EJ803" s="304">
        <f t="shared" si="473"/>
        <v>0</v>
      </c>
      <c r="EK803" s="77" t="e">
        <f t="shared" si="474"/>
        <v>#DIV/0!</v>
      </c>
      <c r="EL803" s="304">
        <f t="shared" si="475"/>
        <v>5.7288542291541686</v>
      </c>
      <c r="EM803" s="77">
        <f t="shared" si="476"/>
        <v>0</v>
      </c>
      <c r="EN803" s="304">
        <f t="shared" si="477"/>
        <v>7.3585282943411325</v>
      </c>
      <c r="EO803" s="77">
        <f t="shared" si="478"/>
        <v>0</v>
      </c>
      <c r="EP803" s="304">
        <f t="shared" si="479"/>
        <v>0</v>
      </c>
      <c r="EQ803" s="77" t="e">
        <f t="shared" si="480"/>
        <v>#DIV/0!</v>
      </c>
      <c r="ER803" s="77">
        <f t="shared" si="481"/>
        <v>100</v>
      </c>
      <c r="ES803" s="77">
        <f t="shared" si="482"/>
        <v>0</v>
      </c>
    </row>
    <row r="804" spans="1:149" x14ac:dyDescent="0.45">
      <c r="A804" s="78" t="s">
        <v>1450</v>
      </c>
      <c r="B804" s="174" t="s">
        <v>3406</v>
      </c>
      <c r="C804" s="51" t="s">
        <v>635</v>
      </c>
      <c r="D804" s="51" t="s">
        <v>3683</v>
      </c>
      <c r="E804" s="78" t="s">
        <v>1121</v>
      </c>
      <c r="F804" s="78" t="s">
        <v>1782</v>
      </c>
      <c r="G804" s="72" t="s">
        <v>3369</v>
      </c>
      <c r="H804" s="78" t="s">
        <v>3153</v>
      </c>
      <c r="I804" s="78">
        <v>24</v>
      </c>
      <c r="J804" s="300">
        <v>1000</v>
      </c>
      <c r="K804" s="78"/>
      <c r="L804" s="300">
        <v>975</v>
      </c>
      <c r="M804" s="72"/>
      <c r="O804" s="78" t="s">
        <v>3217</v>
      </c>
      <c r="P804" s="72" t="s">
        <v>3218</v>
      </c>
      <c r="AA804" s="195"/>
      <c r="AB804" s="195"/>
      <c r="AC804" s="195"/>
      <c r="AD804" s="72"/>
      <c r="AE804" s="316">
        <v>1</v>
      </c>
      <c r="AF804" s="195"/>
      <c r="AG804" s="195">
        <v>0</v>
      </c>
      <c r="AH804" s="72"/>
      <c r="AR804" s="53">
        <v>1.7490000000000001</v>
      </c>
      <c r="AT804" s="77"/>
      <c r="AU804" s="276">
        <v>10000</v>
      </c>
      <c r="AV804" s="276"/>
      <c r="AW804" s="276">
        <v>17490</v>
      </c>
      <c r="AX804" s="95"/>
      <c r="AY804" s="276"/>
      <c r="AZ804" s="95"/>
      <c r="BB804" s="80" t="s">
        <v>3412</v>
      </c>
      <c r="BC804" s="270" t="s">
        <v>1126</v>
      </c>
      <c r="BD804" s="278">
        <v>45.837219999999995</v>
      </c>
      <c r="BE804" s="152"/>
      <c r="BF804" s="152">
        <v>0.27757399999999999</v>
      </c>
      <c r="BG804" s="152"/>
      <c r="BH804" s="152">
        <v>12.828420000000001</v>
      </c>
      <c r="BI804" s="152"/>
      <c r="BJ804" s="152"/>
      <c r="BK804" s="152"/>
      <c r="BL804" s="152"/>
      <c r="BM804" s="152"/>
      <c r="BN804" s="278">
        <v>1.6204320000000001</v>
      </c>
      <c r="BO804" s="152"/>
      <c r="BP804" s="152"/>
      <c r="BQ804" s="152"/>
      <c r="BR804" s="152">
        <v>3.6009599999999993</v>
      </c>
      <c r="BS804" s="152"/>
      <c r="BT804" s="152"/>
      <c r="BU804" s="152"/>
      <c r="BV804" s="152">
        <v>1.0502799999999999</v>
      </c>
      <c r="BW804" s="152"/>
      <c r="BX804" s="152"/>
      <c r="BY804" s="152"/>
      <c r="BZ804" s="278">
        <v>4.2986459999999997</v>
      </c>
      <c r="CA804" s="152"/>
      <c r="CB804" s="152">
        <v>5.5214720000000002</v>
      </c>
      <c r="CC804" s="152"/>
      <c r="CD804" s="72"/>
      <c r="CE804" s="72"/>
      <c r="CF804" s="72"/>
      <c r="CG804" s="72"/>
      <c r="CH804" s="72"/>
      <c r="CI804" s="72"/>
      <c r="CJ804" s="72"/>
      <c r="CK804" s="72"/>
      <c r="CL804" s="72"/>
      <c r="CM804" s="72"/>
      <c r="CN804" s="72"/>
      <c r="CO804" s="72"/>
      <c r="CP804" s="72"/>
      <c r="CQ804" s="72"/>
      <c r="CR804" s="72"/>
      <c r="CS804" s="72"/>
      <c r="CT804" s="72"/>
      <c r="CU804" s="72"/>
      <c r="CV804" s="72"/>
      <c r="CW804" s="72"/>
      <c r="CX804" s="72"/>
      <c r="CY804" s="72"/>
      <c r="CZ804" s="72"/>
      <c r="DA804" s="72"/>
      <c r="DB804" s="72"/>
      <c r="DC804" s="72"/>
      <c r="DD804" s="72"/>
      <c r="DE804" s="72"/>
      <c r="DF804" s="72"/>
      <c r="DG804" s="72"/>
      <c r="DH804" s="211">
        <f t="shared" si="483"/>
        <v>75.035004000000001</v>
      </c>
      <c r="DI804" s="96"/>
      <c r="DJ804" s="96">
        <f t="shared" si="460"/>
        <v>24.964995999999999</v>
      </c>
      <c r="DK804" s="72">
        <v>0.84299999999999997</v>
      </c>
      <c r="DO804" s="358">
        <v>25</v>
      </c>
      <c r="DP804" s="72"/>
      <c r="DQ804" s="374"/>
      <c r="DR804" s="72"/>
      <c r="DU804" s="52"/>
      <c r="DX804" s="75">
        <f t="shared" si="461"/>
        <v>61.087782443511294</v>
      </c>
      <c r="DY804" s="51">
        <f t="shared" si="462"/>
        <v>0</v>
      </c>
      <c r="DZ804" s="75">
        <f t="shared" si="463"/>
        <v>0.36992601479704057</v>
      </c>
      <c r="EA804" s="51">
        <f t="shared" si="464"/>
        <v>0</v>
      </c>
      <c r="EB804" s="75">
        <f t="shared" si="465"/>
        <v>17.09658068386323</v>
      </c>
      <c r="EC804" s="51">
        <f t="shared" si="466"/>
        <v>0</v>
      </c>
      <c r="ED804" s="75">
        <f t="shared" si="467"/>
        <v>2.1595680863827234</v>
      </c>
      <c r="EE804" s="51">
        <f t="shared" si="468"/>
        <v>0</v>
      </c>
      <c r="EF804" s="75">
        <f t="shared" si="469"/>
        <v>0</v>
      </c>
      <c r="EG804" s="51" t="e">
        <f t="shared" si="470"/>
        <v>#DIV/0!</v>
      </c>
      <c r="EH804" s="75">
        <f t="shared" si="471"/>
        <v>4.7990401919616064</v>
      </c>
      <c r="EI804" s="51">
        <f t="shared" si="472"/>
        <v>0</v>
      </c>
      <c r="EJ804" s="75">
        <f t="shared" si="473"/>
        <v>0</v>
      </c>
      <c r="EK804" s="51" t="e">
        <f t="shared" si="474"/>
        <v>#DIV/0!</v>
      </c>
      <c r="EL804" s="75">
        <f t="shared" si="475"/>
        <v>5.7288542291541686</v>
      </c>
      <c r="EM804" s="51">
        <f t="shared" si="476"/>
        <v>0</v>
      </c>
      <c r="EN804" s="75">
        <f t="shared" si="477"/>
        <v>7.3585282943411325</v>
      </c>
      <c r="EO804" s="51">
        <f t="shared" si="478"/>
        <v>0</v>
      </c>
      <c r="EP804" s="75">
        <f t="shared" si="479"/>
        <v>0</v>
      </c>
      <c r="EQ804" s="51" t="e">
        <f t="shared" si="480"/>
        <v>#DIV/0!</v>
      </c>
      <c r="ER804" s="51">
        <f t="shared" si="481"/>
        <v>100</v>
      </c>
      <c r="ES804" s="51">
        <f t="shared" si="482"/>
        <v>0</v>
      </c>
    </row>
    <row r="805" spans="1:149" x14ac:dyDescent="0.45">
      <c r="A805" s="78" t="s">
        <v>1450</v>
      </c>
      <c r="B805" s="174" t="s">
        <v>3406</v>
      </c>
      <c r="C805" s="51" t="s">
        <v>635</v>
      </c>
      <c r="D805" s="51" t="s">
        <v>3683</v>
      </c>
      <c r="E805" s="78" t="s">
        <v>1121</v>
      </c>
      <c r="F805" s="78" t="s">
        <v>1783</v>
      </c>
      <c r="G805" s="72" t="s">
        <v>3369</v>
      </c>
      <c r="H805" s="78" t="s">
        <v>3153</v>
      </c>
      <c r="I805" s="78">
        <v>24</v>
      </c>
      <c r="J805" s="300">
        <v>1000</v>
      </c>
      <c r="K805" s="78"/>
      <c r="L805" s="300">
        <v>950</v>
      </c>
      <c r="M805" s="72"/>
      <c r="O805" s="78" t="s">
        <v>3217</v>
      </c>
      <c r="P805" s="72" t="s">
        <v>3218</v>
      </c>
      <c r="AA805" s="195"/>
      <c r="AB805" s="195"/>
      <c r="AC805" s="195"/>
      <c r="AD805" s="72"/>
      <c r="AE805" s="316">
        <v>1</v>
      </c>
      <c r="AF805" s="195"/>
      <c r="AG805" s="195">
        <v>0</v>
      </c>
      <c r="AH805" s="72"/>
      <c r="AR805" s="53">
        <v>1.7310000000000001</v>
      </c>
      <c r="AT805" s="77"/>
      <c r="AU805" s="276">
        <v>10000</v>
      </c>
      <c r="AV805" s="276"/>
      <c r="AW805" s="276">
        <v>17310</v>
      </c>
      <c r="AX805" s="95"/>
      <c r="AY805" s="276"/>
      <c r="AZ805" s="95"/>
      <c r="BB805" s="80" t="s">
        <v>3412</v>
      </c>
      <c r="BC805" s="270" t="s">
        <v>1126</v>
      </c>
      <c r="BD805" s="278">
        <v>52.008319999999998</v>
      </c>
      <c r="BE805" s="152"/>
      <c r="BF805" s="152">
        <v>0.31494399999999995</v>
      </c>
      <c r="BG805" s="152"/>
      <c r="BH805" s="152">
        <v>14.55552</v>
      </c>
      <c r="BI805" s="152"/>
      <c r="BJ805" s="152"/>
      <c r="BK805" s="152"/>
      <c r="BL805" s="152"/>
      <c r="BM805" s="152"/>
      <c r="BN805" s="278">
        <v>1.8385919999999998</v>
      </c>
      <c r="BO805" s="152"/>
      <c r="BP805" s="152"/>
      <c r="BQ805" s="152"/>
      <c r="BR805" s="152">
        <v>4.0857599999999996</v>
      </c>
      <c r="BS805" s="152"/>
      <c r="BT805" s="152"/>
      <c r="BU805" s="152"/>
      <c r="BV805" s="152">
        <v>1.1916799999999999</v>
      </c>
      <c r="BW805" s="152"/>
      <c r="BX805" s="152"/>
      <c r="BY805" s="152"/>
      <c r="BZ805" s="278">
        <v>4.8773759999999999</v>
      </c>
      <c r="CA805" s="152"/>
      <c r="CB805" s="152">
        <v>6.2648320000000002</v>
      </c>
      <c r="CC805" s="152"/>
      <c r="CD805" s="72"/>
      <c r="CE805" s="72"/>
      <c r="CF805" s="72"/>
      <c r="CG805" s="72"/>
      <c r="CH805" s="72"/>
      <c r="CI805" s="72"/>
      <c r="CJ805" s="72"/>
      <c r="CK805" s="72"/>
      <c r="CL805" s="72"/>
      <c r="CM805" s="72"/>
      <c r="CN805" s="72"/>
      <c r="CO805" s="72"/>
      <c r="CP805" s="72"/>
      <c r="CQ805" s="72"/>
      <c r="CR805" s="72"/>
      <c r="CS805" s="72"/>
      <c r="CT805" s="72"/>
      <c r="CU805" s="72"/>
      <c r="CV805" s="72"/>
      <c r="CW805" s="72"/>
      <c r="CX805" s="72"/>
      <c r="CY805" s="72"/>
      <c r="CZ805" s="72"/>
      <c r="DA805" s="72"/>
      <c r="DB805" s="72"/>
      <c r="DC805" s="72"/>
      <c r="DD805" s="72"/>
      <c r="DE805" s="72"/>
      <c r="DF805" s="72"/>
      <c r="DG805" s="72"/>
      <c r="DH805" s="211">
        <f t="shared" si="483"/>
        <v>85.137023999999997</v>
      </c>
      <c r="DI805" s="96"/>
      <c r="DJ805" s="96">
        <f t="shared" si="460"/>
        <v>14.862976000000003</v>
      </c>
      <c r="DK805" s="72">
        <v>0.91200000000000003</v>
      </c>
      <c r="DO805" s="358">
        <v>14.9</v>
      </c>
      <c r="DP805" s="72"/>
      <c r="DQ805" s="374"/>
      <c r="DR805" s="72"/>
      <c r="DU805" s="52"/>
      <c r="DX805" s="75">
        <f t="shared" si="461"/>
        <v>61.087782443511294</v>
      </c>
      <c r="DY805" s="51">
        <f t="shared" si="462"/>
        <v>0</v>
      </c>
      <c r="DZ805" s="75">
        <f t="shared" si="463"/>
        <v>0.36992601479704051</v>
      </c>
      <c r="EA805" s="51">
        <f t="shared" si="464"/>
        <v>0</v>
      </c>
      <c r="EB805" s="75">
        <f t="shared" si="465"/>
        <v>17.096580683863227</v>
      </c>
      <c r="EC805" s="51">
        <f t="shared" si="466"/>
        <v>0</v>
      </c>
      <c r="ED805" s="75">
        <f t="shared" si="467"/>
        <v>2.1595680863827234</v>
      </c>
      <c r="EE805" s="51">
        <f t="shared" si="468"/>
        <v>0</v>
      </c>
      <c r="EF805" s="75">
        <f t="shared" si="469"/>
        <v>0</v>
      </c>
      <c r="EG805" s="51" t="e">
        <f t="shared" si="470"/>
        <v>#DIV/0!</v>
      </c>
      <c r="EH805" s="75">
        <f t="shared" si="471"/>
        <v>4.7990401919616072</v>
      </c>
      <c r="EI805" s="51">
        <f t="shared" si="472"/>
        <v>0</v>
      </c>
      <c r="EJ805" s="75">
        <f t="shared" si="473"/>
        <v>0</v>
      </c>
      <c r="EK805" s="51" t="e">
        <f t="shared" si="474"/>
        <v>#DIV/0!</v>
      </c>
      <c r="EL805" s="75">
        <f t="shared" si="475"/>
        <v>5.7288542291541695</v>
      </c>
      <c r="EM805" s="51">
        <f t="shared" si="476"/>
        <v>0</v>
      </c>
      <c r="EN805" s="75">
        <f t="shared" si="477"/>
        <v>7.3585282943411325</v>
      </c>
      <c r="EO805" s="51">
        <f t="shared" si="478"/>
        <v>0</v>
      </c>
      <c r="EP805" s="75">
        <f t="shared" si="479"/>
        <v>0</v>
      </c>
      <c r="EQ805" s="51" t="e">
        <f t="shared" si="480"/>
        <v>#DIV/0!</v>
      </c>
      <c r="ER805" s="51">
        <f t="shared" si="481"/>
        <v>100</v>
      </c>
      <c r="ES805" s="51">
        <f t="shared" si="482"/>
        <v>0</v>
      </c>
    </row>
    <row r="806" spans="1:149" x14ac:dyDescent="0.45">
      <c r="A806" s="78" t="s">
        <v>1450</v>
      </c>
      <c r="B806" s="174" t="s">
        <v>3406</v>
      </c>
      <c r="C806" s="51" t="s">
        <v>635</v>
      </c>
      <c r="D806" s="51" t="s">
        <v>3683</v>
      </c>
      <c r="E806" s="78" t="s">
        <v>1121</v>
      </c>
      <c r="F806" s="78" t="s">
        <v>1784</v>
      </c>
      <c r="G806" s="72" t="s">
        <v>3369</v>
      </c>
      <c r="H806" s="78" t="s">
        <v>3153</v>
      </c>
      <c r="I806" s="78">
        <v>66</v>
      </c>
      <c r="J806" s="300">
        <v>1000</v>
      </c>
      <c r="K806" s="78"/>
      <c r="L806" s="300">
        <v>900</v>
      </c>
      <c r="M806" s="72"/>
      <c r="O806" s="78" t="s">
        <v>3217</v>
      </c>
      <c r="P806" s="72" t="s">
        <v>3219</v>
      </c>
      <c r="AA806" s="195"/>
      <c r="AB806" s="195"/>
      <c r="AC806" s="195"/>
      <c r="AD806" s="72"/>
      <c r="AE806" s="316">
        <v>1</v>
      </c>
      <c r="AF806" s="195"/>
      <c r="AG806" s="195">
        <v>0</v>
      </c>
      <c r="AH806" s="72"/>
      <c r="AR806" s="53">
        <v>1.69</v>
      </c>
      <c r="AT806" s="77"/>
      <c r="AU806" s="276">
        <v>10000</v>
      </c>
      <c r="AV806" s="276"/>
      <c r="AW806" s="276">
        <v>16900</v>
      </c>
      <c r="AX806" s="95"/>
      <c r="AY806" s="276"/>
      <c r="AZ806" s="95"/>
      <c r="BB806" s="80" t="s">
        <v>3412</v>
      </c>
      <c r="BC806" s="270" t="s">
        <v>1126</v>
      </c>
      <c r="BD806" s="278">
        <v>48.647820000000003</v>
      </c>
      <c r="BE806" s="152"/>
      <c r="BF806" s="152">
        <v>0.29459400000000002</v>
      </c>
      <c r="BG806" s="152"/>
      <c r="BH806" s="152">
        <v>13.615020000000001</v>
      </c>
      <c r="BI806" s="152"/>
      <c r="BJ806" s="152"/>
      <c r="BK806" s="152"/>
      <c r="BL806" s="152"/>
      <c r="BM806" s="152"/>
      <c r="BN806" s="278">
        <v>1.7197920000000002</v>
      </c>
      <c r="BO806" s="152"/>
      <c r="BP806" s="152"/>
      <c r="BQ806" s="152"/>
      <c r="BR806" s="152">
        <v>3.8217599999999998</v>
      </c>
      <c r="BS806" s="152"/>
      <c r="BT806" s="152"/>
      <c r="BU806" s="152"/>
      <c r="BV806" s="152">
        <v>1.1146800000000001</v>
      </c>
      <c r="BW806" s="152"/>
      <c r="BX806" s="152"/>
      <c r="BY806" s="152"/>
      <c r="BZ806" s="278">
        <v>4.5622260000000008</v>
      </c>
      <c r="CA806" s="152"/>
      <c r="CB806" s="152">
        <v>5.8600320000000012</v>
      </c>
      <c r="CC806" s="152"/>
      <c r="CD806" s="72"/>
      <c r="CE806" s="72"/>
      <c r="CF806" s="72"/>
      <c r="CG806" s="72"/>
      <c r="CH806" s="72"/>
      <c r="CI806" s="72"/>
      <c r="CJ806" s="72"/>
      <c r="CK806" s="72"/>
      <c r="CL806" s="72"/>
      <c r="CM806" s="72"/>
      <c r="CN806" s="72"/>
      <c r="CO806" s="72"/>
      <c r="CP806" s="72"/>
      <c r="CQ806" s="72"/>
      <c r="CR806" s="72"/>
      <c r="CS806" s="72"/>
      <c r="CT806" s="72"/>
      <c r="CU806" s="72"/>
      <c r="CV806" s="72"/>
      <c r="CW806" s="72"/>
      <c r="CX806" s="72"/>
      <c r="CY806" s="72"/>
      <c r="CZ806" s="72"/>
      <c r="DA806" s="72"/>
      <c r="DB806" s="72"/>
      <c r="DC806" s="72"/>
      <c r="DD806" s="72"/>
      <c r="DE806" s="72"/>
      <c r="DF806" s="72"/>
      <c r="DG806" s="72"/>
      <c r="DH806" s="211">
        <f t="shared" si="483"/>
        <v>79.635924000000003</v>
      </c>
      <c r="DI806" s="96"/>
      <c r="DJ806" s="96">
        <f t="shared" si="460"/>
        <v>20.364075999999997</v>
      </c>
      <c r="DK806" s="72">
        <v>0.82699999999999996</v>
      </c>
      <c r="DO806" s="358">
        <v>20.399999999999999</v>
      </c>
      <c r="DP806" s="72"/>
      <c r="DQ806" s="374"/>
      <c r="DR806" s="72"/>
      <c r="DU806" s="52"/>
      <c r="DX806" s="75">
        <f t="shared" si="461"/>
        <v>61.087782443511294</v>
      </c>
      <c r="DY806" s="51">
        <f t="shared" si="462"/>
        <v>0</v>
      </c>
      <c r="DZ806" s="75">
        <f t="shared" si="463"/>
        <v>0.36992601479704063</v>
      </c>
      <c r="EA806" s="51">
        <f t="shared" si="464"/>
        <v>0</v>
      </c>
      <c r="EB806" s="75">
        <f t="shared" si="465"/>
        <v>17.096580683863227</v>
      </c>
      <c r="EC806" s="51">
        <f t="shared" si="466"/>
        <v>0</v>
      </c>
      <c r="ED806" s="75">
        <f t="shared" si="467"/>
        <v>2.1595680863827238</v>
      </c>
      <c r="EE806" s="51">
        <f t="shared" si="468"/>
        <v>0</v>
      </c>
      <c r="EF806" s="75">
        <f t="shared" si="469"/>
        <v>0</v>
      </c>
      <c r="EG806" s="51" t="e">
        <f t="shared" si="470"/>
        <v>#DIV/0!</v>
      </c>
      <c r="EH806" s="75">
        <f t="shared" si="471"/>
        <v>4.7990401919616072</v>
      </c>
      <c r="EI806" s="51">
        <f t="shared" si="472"/>
        <v>0</v>
      </c>
      <c r="EJ806" s="75">
        <f t="shared" si="473"/>
        <v>0</v>
      </c>
      <c r="EK806" s="51" t="e">
        <f t="shared" si="474"/>
        <v>#DIV/0!</v>
      </c>
      <c r="EL806" s="75">
        <f t="shared" si="475"/>
        <v>5.7288542291541695</v>
      </c>
      <c r="EM806" s="51">
        <f t="shared" si="476"/>
        <v>0</v>
      </c>
      <c r="EN806" s="75">
        <f t="shared" si="477"/>
        <v>7.3585282943411334</v>
      </c>
      <c r="EO806" s="51">
        <f t="shared" si="478"/>
        <v>0</v>
      </c>
      <c r="EP806" s="75">
        <f t="shared" si="479"/>
        <v>0</v>
      </c>
      <c r="EQ806" s="51" t="e">
        <f t="shared" si="480"/>
        <v>#DIV/0!</v>
      </c>
      <c r="ER806" s="51">
        <f t="shared" si="481"/>
        <v>100</v>
      </c>
      <c r="ES806" s="51">
        <f t="shared" si="482"/>
        <v>0</v>
      </c>
    </row>
    <row r="807" spans="1:149" x14ac:dyDescent="0.45">
      <c r="A807" s="78" t="s">
        <v>1450</v>
      </c>
      <c r="B807" s="174" t="s">
        <v>3406</v>
      </c>
      <c r="C807" s="51" t="s">
        <v>635</v>
      </c>
      <c r="D807" s="51" t="s">
        <v>3683</v>
      </c>
      <c r="E807" s="78" t="s">
        <v>1121</v>
      </c>
      <c r="F807" s="78" t="s">
        <v>1785</v>
      </c>
      <c r="G807" s="72" t="s">
        <v>3369</v>
      </c>
      <c r="H807" s="78" t="s">
        <v>3153</v>
      </c>
      <c r="I807" s="78">
        <v>68</v>
      </c>
      <c r="J807" s="300">
        <v>1000</v>
      </c>
      <c r="K807" s="78"/>
      <c r="L807" s="300">
        <v>850</v>
      </c>
      <c r="M807" s="72"/>
      <c r="O807" s="78" t="s">
        <v>3217</v>
      </c>
      <c r="P807" s="72" t="s">
        <v>3219</v>
      </c>
      <c r="AA807" s="195"/>
      <c r="AB807" s="195"/>
      <c r="AC807" s="195"/>
      <c r="AD807" s="72"/>
      <c r="AE807" s="316">
        <v>1</v>
      </c>
      <c r="AF807" s="195"/>
      <c r="AG807" s="195">
        <v>0</v>
      </c>
      <c r="AH807" s="72"/>
      <c r="AR807" s="53">
        <v>1.639</v>
      </c>
      <c r="AT807" s="77"/>
      <c r="AU807" s="276">
        <v>10000</v>
      </c>
      <c r="AV807" s="276"/>
      <c r="AW807" s="276">
        <v>16390</v>
      </c>
      <c r="AX807" s="95"/>
      <c r="AY807" s="276"/>
      <c r="AZ807" s="95"/>
      <c r="BB807" s="80" t="s">
        <v>3412</v>
      </c>
      <c r="BC807" s="270" t="s">
        <v>1126</v>
      </c>
      <c r="BD807" s="278">
        <v>48.647820000000003</v>
      </c>
      <c r="BE807" s="152"/>
      <c r="BF807" s="152">
        <v>0.29459400000000002</v>
      </c>
      <c r="BG807" s="152"/>
      <c r="BH807" s="152">
        <v>13.615020000000001</v>
      </c>
      <c r="BI807" s="152"/>
      <c r="BJ807" s="152"/>
      <c r="BK807" s="152"/>
      <c r="BL807" s="152"/>
      <c r="BM807" s="152"/>
      <c r="BN807" s="278">
        <v>1.7197920000000002</v>
      </c>
      <c r="BO807" s="152"/>
      <c r="BP807" s="152"/>
      <c r="BQ807" s="152"/>
      <c r="BR807" s="152">
        <v>3.8217599999999998</v>
      </c>
      <c r="BS807" s="152"/>
      <c r="BT807" s="152"/>
      <c r="BU807" s="152"/>
      <c r="BV807" s="152">
        <v>1.1146800000000001</v>
      </c>
      <c r="BW807" s="152"/>
      <c r="BX807" s="152"/>
      <c r="BY807" s="152"/>
      <c r="BZ807" s="278">
        <v>4.5622260000000008</v>
      </c>
      <c r="CA807" s="152"/>
      <c r="CB807" s="152">
        <v>5.8600320000000012</v>
      </c>
      <c r="CC807" s="152"/>
      <c r="CD807" s="72"/>
      <c r="CE807" s="72"/>
      <c r="CF807" s="72"/>
      <c r="CG807" s="72"/>
      <c r="CH807" s="72"/>
      <c r="CI807" s="72"/>
      <c r="CJ807" s="72"/>
      <c r="CK807" s="72"/>
      <c r="CL807" s="72"/>
      <c r="CM807" s="72"/>
      <c r="CN807" s="72"/>
      <c r="CO807" s="72"/>
      <c r="CP807" s="72"/>
      <c r="CQ807" s="72"/>
      <c r="CR807" s="72"/>
      <c r="CS807" s="72"/>
      <c r="CT807" s="72"/>
      <c r="CU807" s="72"/>
      <c r="CV807" s="72"/>
      <c r="CW807" s="72"/>
      <c r="CX807" s="72"/>
      <c r="CY807" s="72"/>
      <c r="CZ807" s="72"/>
      <c r="DA807" s="72"/>
      <c r="DB807" s="72"/>
      <c r="DC807" s="72"/>
      <c r="DD807" s="72"/>
      <c r="DE807" s="72"/>
      <c r="DF807" s="72"/>
      <c r="DG807" s="72"/>
      <c r="DH807" s="211">
        <f t="shared" si="483"/>
        <v>79.635924000000003</v>
      </c>
      <c r="DI807" s="96"/>
      <c r="DJ807" s="96">
        <f t="shared" si="460"/>
        <v>20.364075999999997</v>
      </c>
      <c r="DK807" s="72">
        <v>0.79400000000000004</v>
      </c>
      <c r="DO807" s="358">
        <v>20.399999999999999</v>
      </c>
      <c r="DP807" s="72"/>
      <c r="DQ807" s="374"/>
      <c r="DR807" s="72"/>
      <c r="DU807" s="52"/>
      <c r="DX807" s="75">
        <f t="shared" si="461"/>
        <v>61.087782443511294</v>
      </c>
      <c r="DY807" s="51">
        <f t="shared" si="462"/>
        <v>0</v>
      </c>
      <c r="DZ807" s="75">
        <f t="shared" si="463"/>
        <v>0.36992601479704063</v>
      </c>
      <c r="EA807" s="51">
        <f t="shared" si="464"/>
        <v>0</v>
      </c>
      <c r="EB807" s="75">
        <f t="shared" si="465"/>
        <v>17.096580683863227</v>
      </c>
      <c r="EC807" s="51">
        <f t="shared" si="466"/>
        <v>0</v>
      </c>
      <c r="ED807" s="75">
        <f t="shared" si="467"/>
        <v>2.1595680863827238</v>
      </c>
      <c r="EE807" s="51">
        <f t="shared" si="468"/>
        <v>0</v>
      </c>
      <c r="EF807" s="75">
        <f t="shared" si="469"/>
        <v>0</v>
      </c>
      <c r="EG807" s="51" t="e">
        <f t="shared" si="470"/>
        <v>#DIV/0!</v>
      </c>
      <c r="EH807" s="75">
        <f t="shared" si="471"/>
        <v>4.7990401919616072</v>
      </c>
      <c r="EI807" s="51">
        <f t="shared" si="472"/>
        <v>0</v>
      </c>
      <c r="EJ807" s="75">
        <f t="shared" si="473"/>
        <v>0</v>
      </c>
      <c r="EK807" s="51" t="e">
        <f t="shared" si="474"/>
        <v>#DIV/0!</v>
      </c>
      <c r="EL807" s="75">
        <f t="shared" si="475"/>
        <v>5.7288542291541695</v>
      </c>
      <c r="EM807" s="51">
        <f t="shared" si="476"/>
        <v>0</v>
      </c>
      <c r="EN807" s="75">
        <f t="shared" si="477"/>
        <v>7.3585282943411334</v>
      </c>
      <c r="EO807" s="51">
        <f t="shared" si="478"/>
        <v>0</v>
      </c>
      <c r="EP807" s="75">
        <f t="shared" si="479"/>
        <v>0</v>
      </c>
      <c r="EQ807" s="51" t="e">
        <f t="shared" si="480"/>
        <v>#DIV/0!</v>
      </c>
      <c r="ER807" s="51">
        <f t="shared" si="481"/>
        <v>100</v>
      </c>
      <c r="ES807" s="51">
        <f t="shared" si="482"/>
        <v>0</v>
      </c>
    </row>
    <row r="808" spans="1:149" x14ac:dyDescent="0.45">
      <c r="A808" s="78" t="s">
        <v>1450</v>
      </c>
      <c r="B808" s="174" t="s">
        <v>3406</v>
      </c>
      <c r="C808" s="51" t="s">
        <v>635</v>
      </c>
      <c r="D808" s="51" t="s">
        <v>3683</v>
      </c>
      <c r="E808" s="78" t="s">
        <v>1121</v>
      </c>
      <c r="F808" s="78" t="s">
        <v>1786</v>
      </c>
      <c r="G808" s="72" t="s">
        <v>3369</v>
      </c>
      <c r="H808" s="78" t="s">
        <v>3153</v>
      </c>
      <c r="I808" s="78">
        <v>22</v>
      </c>
      <c r="J808" s="300">
        <v>2000</v>
      </c>
      <c r="K808" s="78"/>
      <c r="L808" s="300">
        <v>1100</v>
      </c>
      <c r="M808" s="72"/>
      <c r="O808" s="78" t="s">
        <v>3217</v>
      </c>
      <c r="P808" s="72" t="s">
        <v>1404</v>
      </c>
      <c r="AA808" s="195"/>
      <c r="AB808" s="195"/>
      <c r="AC808" s="195"/>
      <c r="AD808" s="72"/>
      <c r="AE808" s="316">
        <v>1</v>
      </c>
      <c r="AF808" s="195"/>
      <c r="AG808" s="195">
        <v>0</v>
      </c>
      <c r="AH808" s="72"/>
      <c r="AR808" s="53">
        <v>5.4880000000000004</v>
      </c>
      <c r="AT808" s="77"/>
      <c r="AU808" s="276">
        <v>20000</v>
      </c>
      <c r="AV808" s="276"/>
      <c r="AW808" s="276">
        <v>109760.00000000001</v>
      </c>
      <c r="AX808" s="95"/>
      <c r="AY808" s="276"/>
      <c r="AZ808" s="95"/>
      <c r="BB808" s="80" t="s">
        <v>3412</v>
      </c>
      <c r="BC808" s="270" t="s">
        <v>1126</v>
      </c>
      <c r="BD808" s="278">
        <v>48.342320000000001</v>
      </c>
      <c r="BE808" s="152"/>
      <c r="BF808" s="152">
        <v>0.292744</v>
      </c>
      <c r="BG808" s="152"/>
      <c r="BH808" s="152">
        <v>13.529520000000002</v>
      </c>
      <c r="BI808" s="152"/>
      <c r="BJ808" s="152"/>
      <c r="BK808" s="152"/>
      <c r="BL808" s="152"/>
      <c r="BM808" s="152"/>
      <c r="BN808" s="278">
        <v>1.7089920000000001</v>
      </c>
      <c r="BO808" s="152"/>
      <c r="BP808" s="152"/>
      <c r="BQ808" s="152"/>
      <c r="BR808" s="152">
        <v>3.7977600000000002</v>
      </c>
      <c r="BS808" s="152"/>
      <c r="BT808" s="152"/>
      <c r="BU808" s="152"/>
      <c r="BV808" s="152">
        <v>1.10768</v>
      </c>
      <c r="BW808" s="152"/>
      <c r="BX808" s="152"/>
      <c r="BY808" s="152"/>
      <c r="BZ808" s="278">
        <v>4.5335760000000001</v>
      </c>
      <c r="CA808" s="152"/>
      <c r="CB808" s="152">
        <v>5.8232320000000009</v>
      </c>
      <c r="CC808" s="152"/>
      <c r="CD808" s="72"/>
      <c r="CE808" s="72"/>
      <c r="CF808" s="72"/>
      <c r="CG808" s="72"/>
      <c r="CH808" s="72"/>
      <c r="CI808" s="72"/>
      <c r="CJ808" s="72"/>
      <c r="CK808" s="72"/>
      <c r="CL808" s="72"/>
      <c r="CM808" s="72"/>
      <c r="CN808" s="72"/>
      <c r="CO808" s="72"/>
      <c r="CP808" s="72"/>
      <c r="CQ808" s="72"/>
      <c r="CR808" s="72"/>
      <c r="CS808" s="72"/>
      <c r="CT808" s="72"/>
      <c r="CU808" s="72"/>
      <c r="CV808" s="72"/>
      <c r="CW808" s="72"/>
      <c r="CX808" s="72"/>
      <c r="CY808" s="72"/>
      <c r="CZ808" s="72"/>
      <c r="DA808" s="72"/>
      <c r="DB808" s="72"/>
      <c r="DC808" s="72"/>
      <c r="DD808" s="72"/>
      <c r="DE808" s="72"/>
      <c r="DF808" s="72"/>
      <c r="DG808" s="72"/>
      <c r="DH808" s="211">
        <f t="shared" si="483"/>
        <v>79.135824000000014</v>
      </c>
      <c r="DI808" s="96"/>
      <c r="DJ808" s="96">
        <f t="shared" si="460"/>
        <v>20.864175999999986</v>
      </c>
      <c r="DK808" s="72">
        <v>1</v>
      </c>
      <c r="DO808" s="358">
        <v>20.9</v>
      </c>
      <c r="DP808" s="72"/>
      <c r="DQ808" s="374"/>
      <c r="DR808" s="72"/>
      <c r="DU808" s="52"/>
      <c r="DX808" s="75">
        <f t="shared" si="461"/>
        <v>61.087782443511287</v>
      </c>
      <c r="DY808" s="51">
        <f t="shared" si="462"/>
        <v>0</v>
      </c>
      <c r="DZ808" s="75">
        <f t="shared" si="463"/>
        <v>0.36992601479704051</v>
      </c>
      <c r="EA808" s="51">
        <f t="shared" si="464"/>
        <v>0</v>
      </c>
      <c r="EB808" s="75">
        <f t="shared" si="465"/>
        <v>17.096580683863227</v>
      </c>
      <c r="EC808" s="51">
        <f t="shared" si="466"/>
        <v>0</v>
      </c>
      <c r="ED808" s="75">
        <f t="shared" si="467"/>
        <v>2.1595680863827229</v>
      </c>
      <c r="EE808" s="51">
        <f t="shared" si="468"/>
        <v>0</v>
      </c>
      <c r="EF808" s="75">
        <f t="shared" si="469"/>
        <v>0</v>
      </c>
      <c r="EG808" s="51" t="e">
        <f t="shared" si="470"/>
        <v>#DIV/0!</v>
      </c>
      <c r="EH808" s="75">
        <f t="shared" si="471"/>
        <v>4.7990401919616072</v>
      </c>
      <c r="EI808" s="51">
        <f t="shared" si="472"/>
        <v>0</v>
      </c>
      <c r="EJ808" s="75">
        <f t="shared" si="473"/>
        <v>0</v>
      </c>
      <c r="EK808" s="51" t="e">
        <f t="shared" si="474"/>
        <v>#DIV/0!</v>
      </c>
      <c r="EL808" s="75">
        <f t="shared" si="475"/>
        <v>5.7288542291541686</v>
      </c>
      <c r="EM808" s="51">
        <f t="shared" si="476"/>
        <v>0</v>
      </c>
      <c r="EN808" s="75">
        <f t="shared" si="477"/>
        <v>7.3585282943411308</v>
      </c>
      <c r="EO808" s="51">
        <f t="shared" si="478"/>
        <v>0</v>
      </c>
      <c r="EP808" s="75">
        <f t="shared" si="479"/>
        <v>0</v>
      </c>
      <c r="EQ808" s="51" t="e">
        <f t="shared" si="480"/>
        <v>#DIV/0!</v>
      </c>
      <c r="ER808" s="51">
        <f t="shared" si="481"/>
        <v>100</v>
      </c>
      <c r="ES808" s="51">
        <f t="shared" si="482"/>
        <v>0</v>
      </c>
    </row>
    <row r="809" spans="1:149" x14ac:dyDescent="0.45">
      <c r="A809" s="78" t="s">
        <v>1450</v>
      </c>
      <c r="B809" s="174" t="s">
        <v>3406</v>
      </c>
      <c r="C809" s="51" t="s">
        <v>635</v>
      </c>
      <c r="D809" s="51" t="s">
        <v>3683</v>
      </c>
      <c r="E809" s="78" t="s">
        <v>1121</v>
      </c>
      <c r="F809" s="78" t="s">
        <v>1787</v>
      </c>
      <c r="G809" s="72" t="s">
        <v>3369</v>
      </c>
      <c r="H809" s="78" t="s">
        <v>3153</v>
      </c>
      <c r="I809" s="78">
        <v>24</v>
      </c>
      <c r="J809" s="300">
        <v>2000</v>
      </c>
      <c r="K809" s="78"/>
      <c r="L809" s="300">
        <v>1050</v>
      </c>
      <c r="M809" s="72"/>
      <c r="O809" s="78" t="s">
        <v>3217</v>
      </c>
      <c r="P809" s="72" t="s">
        <v>1404</v>
      </c>
      <c r="AA809" s="195"/>
      <c r="AB809" s="195"/>
      <c r="AC809" s="195"/>
      <c r="AD809" s="72"/>
      <c r="AE809" s="316">
        <v>1</v>
      </c>
      <c r="AF809" s="195"/>
      <c r="AG809" s="195">
        <v>0</v>
      </c>
      <c r="AH809" s="72"/>
      <c r="AR809" s="53">
        <v>5.6459999999999999</v>
      </c>
      <c r="AT809" s="77"/>
      <c r="AU809" s="276">
        <v>20000</v>
      </c>
      <c r="AV809" s="276"/>
      <c r="AW809" s="276">
        <v>112920</v>
      </c>
      <c r="AX809" s="95"/>
      <c r="AY809" s="276"/>
      <c r="AZ809" s="95"/>
      <c r="BB809" s="80" t="s">
        <v>3412</v>
      </c>
      <c r="BC809" s="270" t="s">
        <v>1126</v>
      </c>
      <c r="BD809" s="278">
        <v>48.892219999999995</v>
      </c>
      <c r="BE809" s="152"/>
      <c r="BF809" s="152">
        <v>0.296074</v>
      </c>
      <c r="BG809" s="152"/>
      <c r="BH809" s="152">
        <v>13.683420000000002</v>
      </c>
      <c r="BI809" s="152"/>
      <c r="BJ809" s="152"/>
      <c r="BK809" s="152"/>
      <c r="BL809" s="152"/>
      <c r="BM809" s="152"/>
      <c r="BN809" s="278">
        <v>1.728432</v>
      </c>
      <c r="BO809" s="152"/>
      <c r="BP809" s="152"/>
      <c r="BQ809" s="152"/>
      <c r="BR809" s="152">
        <v>3.8409599999999995</v>
      </c>
      <c r="BS809" s="152"/>
      <c r="BT809" s="152"/>
      <c r="BU809" s="152"/>
      <c r="BV809" s="152">
        <v>1.1202799999999999</v>
      </c>
      <c r="BW809" s="152"/>
      <c r="BX809" s="152"/>
      <c r="BY809" s="152"/>
      <c r="BZ809" s="278">
        <v>4.5851459999999999</v>
      </c>
      <c r="CA809" s="152"/>
      <c r="CB809" s="152">
        <v>5.8894719999999996</v>
      </c>
      <c r="CC809" s="152"/>
      <c r="CD809" s="72"/>
      <c r="CE809" s="72"/>
      <c r="CF809" s="72"/>
      <c r="CG809" s="72"/>
      <c r="CH809" s="72"/>
      <c r="CI809" s="72"/>
      <c r="CJ809" s="72"/>
      <c r="CK809" s="72"/>
      <c r="CL809" s="72"/>
      <c r="CM809" s="72"/>
      <c r="CN809" s="72"/>
      <c r="CO809" s="72"/>
      <c r="CP809" s="72"/>
      <c r="CQ809" s="72"/>
      <c r="CR809" s="72"/>
      <c r="CS809" s="72"/>
      <c r="CT809" s="72"/>
      <c r="CU809" s="72"/>
      <c r="CV809" s="72"/>
      <c r="CW809" s="72"/>
      <c r="CX809" s="72"/>
      <c r="CY809" s="72"/>
      <c r="CZ809" s="72"/>
      <c r="DA809" s="72"/>
      <c r="DB809" s="72"/>
      <c r="DC809" s="72"/>
      <c r="DD809" s="72"/>
      <c r="DE809" s="72"/>
      <c r="DF809" s="72"/>
      <c r="DG809" s="72"/>
      <c r="DH809" s="211">
        <f t="shared" si="483"/>
        <v>80.036003999999977</v>
      </c>
      <c r="DI809" s="96"/>
      <c r="DJ809" s="96">
        <f t="shared" si="460"/>
        <v>19.963996000000023</v>
      </c>
      <c r="DK809" s="72">
        <v>1</v>
      </c>
      <c r="DO809" s="358">
        <v>20</v>
      </c>
      <c r="DP809" s="72"/>
      <c r="DQ809" s="374"/>
      <c r="DR809" s="72"/>
      <c r="DU809" s="52"/>
      <c r="DX809" s="75">
        <f t="shared" si="461"/>
        <v>61.087782443511308</v>
      </c>
      <c r="DY809" s="51">
        <f t="shared" si="462"/>
        <v>0</v>
      </c>
      <c r="DZ809" s="75">
        <f t="shared" si="463"/>
        <v>0.36992601479704068</v>
      </c>
      <c r="EA809" s="51">
        <f t="shared" si="464"/>
        <v>0</v>
      </c>
      <c r="EB809" s="75">
        <f t="shared" si="465"/>
        <v>17.096580683863234</v>
      </c>
      <c r="EC809" s="51">
        <f t="shared" si="466"/>
        <v>0</v>
      </c>
      <c r="ED809" s="75">
        <f t="shared" si="467"/>
        <v>2.1595680863827242</v>
      </c>
      <c r="EE809" s="51">
        <f t="shared" si="468"/>
        <v>0</v>
      </c>
      <c r="EF809" s="75">
        <f t="shared" si="469"/>
        <v>0</v>
      </c>
      <c r="EG809" s="51" t="e">
        <f t="shared" si="470"/>
        <v>#DIV/0!</v>
      </c>
      <c r="EH809" s="75">
        <f t="shared" si="471"/>
        <v>4.799040191961609</v>
      </c>
      <c r="EI809" s="51">
        <f t="shared" si="472"/>
        <v>0</v>
      </c>
      <c r="EJ809" s="75">
        <f t="shared" si="473"/>
        <v>0</v>
      </c>
      <c r="EK809" s="51" t="e">
        <f t="shared" si="474"/>
        <v>#DIV/0!</v>
      </c>
      <c r="EL809" s="75">
        <f t="shared" si="475"/>
        <v>5.7288542291541704</v>
      </c>
      <c r="EM809" s="51">
        <f t="shared" si="476"/>
        <v>0</v>
      </c>
      <c r="EN809" s="75">
        <f t="shared" si="477"/>
        <v>7.3585282943411334</v>
      </c>
      <c r="EO809" s="51">
        <f t="shared" si="478"/>
        <v>0</v>
      </c>
      <c r="EP809" s="75">
        <f t="shared" si="479"/>
        <v>0</v>
      </c>
      <c r="EQ809" s="51" t="e">
        <f t="shared" si="480"/>
        <v>#DIV/0!</v>
      </c>
      <c r="ER809" s="51">
        <f t="shared" si="481"/>
        <v>100</v>
      </c>
      <c r="ES809" s="51">
        <f t="shared" si="482"/>
        <v>0</v>
      </c>
    </row>
    <row r="810" spans="1:149" x14ac:dyDescent="0.45">
      <c r="A810" s="78" t="s">
        <v>1450</v>
      </c>
      <c r="B810" s="174" t="s">
        <v>3406</v>
      </c>
      <c r="C810" s="51" t="s">
        <v>635</v>
      </c>
      <c r="D810" s="51" t="s">
        <v>3683</v>
      </c>
      <c r="E810" s="78" t="s">
        <v>1121</v>
      </c>
      <c r="F810" s="78" t="s">
        <v>1788</v>
      </c>
      <c r="G810" s="72" t="s">
        <v>3369</v>
      </c>
      <c r="H810" s="78" t="s">
        <v>3153</v>
      </c>
      <c r="I810" s="78">
        <v>24</v>
      </c>
      <c r="J810" s="300">
        <v>2000</v>
      </c>
      <c r="K810" s="78"/>
      <c r="L810" s="300">
        <v>1025</v>
      </c>
      <c r="M810" s="72"/>
      <c r="O810" s="78" t="s">
        <v>3217</v>
      </c>
      <c r="P810" s="72" t="s">
        <v>3218</v>
      </c>
      <c r="AA810" s="195"/>
      <c r="AB810" s="195"/>
      <c r="AC810" s="195"/>
      <c r="AD810" s="72"/>
      <c r="AE810" s="316">
        <v>1</v>
      </c>
      <c r="AF810" s="195"/>
      <c r="AG810" s="195">
        <v>0</v>
      </c>
      <c r="AH810" s="72"/>
      <c r="AR810" s="53">
        <v>5.726</v>
      </c>
      <c r="AT810" s="77"/>
      <c r="AU810" s="276">
        <v>20000</v>
      </c>
      <c r="AV810" s="276"/>
      <c r="AW810" s="276">
        <v>114520</v>
      </c>
      <c r="AX810" s="95"/>
      <c r="AY810" s="276"/>
      <c r="AZ810" s="95"/>
      <c r="BB810" s="80" t="s">
        <v>3412</v>
      </c>
      <c r="BC810" s="270" t="s">
        <v>1126</v>
      </c>
      <c r="BD810" s="278">
        <v>48.892219999999995</v>
      </c>
      <c r="BE810" s="152"/>
      <c r="BF810" s="152">
        <v>0.296074</v>
      </c>
      <c r="BG810" s="152"/>
      <c r="BH810" s="152">
        <v>13.683420000000002</v>
      </c>
      <c r="BI810" s="152"/>
      <c r="BJ810" s="152"/>
      <c r="BK810" s="152"/>
      <c r="BL810" s="152"/>
      <c r="BM810" s="152"/>
      <c r="BN810" s="278">
        <v>1.728432</v>
      </c>
      <c r="BO810" s="152"/>
      <c r="BP810" s="152"/>
      <c r="BQ810" s="152"/>
      <c r="BR810" s="152">
        <v>3.8409599999999995</v>
      </c>
      <c r="BS810" s="152"/>
      <c r="BT810" s="152"/>
      <c r="BU810" s="152"/>
      <c r="BV810" s="152">
        <v>1.1202799999999999</v>
      </c>
      <c r="BW810" s="152"/>
      <c r="BX810" s="152"/>
      <c r="BY810" s="152"/>
      <c r="BZ810" s="278">
        <v>4.5851459999999999</v>
      </c>
      <c r="CA810" s="152"/>
      <c r="CB810" s="152">
        <v>5.8894719999999996</v>
      </c>
      <c r="CC810" s="152"/>
      <c r="CD810" s="72"/>
      <c r="CE810" s="72"/>
      <c r="CF810" s="72"/>
      <c r="CG810" s="72"/>
      <c r="CH810" s="72"/>
      <c r="CI810" s="72"/>
      <c r="CJ810" s="72"/>
      <c r="CK810" s="72"/>
      <c r="CL810" s="72"/>
      <c r="CM810" s="72"/>
      <c r="CN810" s="72"/>
      <c r="CO810" s="72"/>
      <c r="CP810" s="72"/>
      <c r="CQ810" s="72"/>
      <c r="CR810" s="72"/>
      <c r="CS810" s="72"/>
      <c r="CT810" s="72"/>
      <c r="CU810" s="72"/>
      <c r="CV810" s="72"/>
      <c r="CW810" s="72"/>
      <c r="CX810" s="72"/>
      <c r="CY810" s="72"/>
      <c r="CZ810" s="72"/>
      <c r="DA810" s="72"/>
      <c r="DB810" s="72"/>
      <c r="DC810" s="72"/>
      <c r="DD810" s="72"/>
      <c r="DE810" s="72"/>
      <c r="DF810" s="72"/>
      <c r="DG810" s="72"/>
      <c r="DH810" s="211">
        <f t="shared" si="483"/>
        <v>80.036003999999977</v>
      </c>
      <c r="DI810" s="96"/>
      <c r="DJ810" s="96">
        <f t="shared" si="460"/>
        <v>19.963996000000023</v>
      </c>
      <c r="DK810" s="72">
        <v>0.82399999999999995</v>
      </c>
      <c r="DO810" s="358">
        <v>20</v>
      </c>
      <c r="DP810" s="72"/>
      <c r="DQ810" s="374"/>
      <c r="DR810" s="72"/>
      <c r="DU810" s="52"/>
      <c r="DX810" s="75">
        <f t="shared" si="461"/>
        <v>61.087782443511308</v>
      </c>
      <c r="DY810" s="51">
        <f t="shared" si="462"/>
        <v>0</v>
      </c>
      <c r="DZ810" s="75">
        <f t="shared" si="463"/>
        <v>0.36992601479704068</v>
      </c>
      <c r="EA810" s="51">
        <f t="shared" si="464"/>
        <v>0</v>
      </c>
      <c r="EB810" s="75">
        <f t="shared" si="465"/>
        <v>17.096580683863234</v>
      </c>
      <c r="EC810" s="51">
        <f t="shared" si="466"/>
        <v>0</v>
      </c>
      <c r="ED810" s="75">
        <f t="shared" si="467"/>
        <v>2.1595680863827242</v>
      </c>
      <c r="EE810" s="51">
        <f t="shared" si="468"/>
        <v>0</v>
      </c>
      <c r="EF810" s="75">
        <f t="shared" si="469"/>
        <v>0</v>
      </c>
      <c r="EG810" s="51" t="e">
        <f t="shared" si="470"/>
        <v>#DIV/0!</v>
      </c>
      <c r="EH810" s="75">
        <f t="shared" si="471"/>
        <v>4.799040191961609</v>
      </c>
      <c r="EI810" s="51">
        <f t="shared" si="472"/>
        <v>0</v>
      </c>
      <c r="EJ810" s="75">
        <f t="shared" si="473"/>
        <v>0</v>
      </c>
      <c r="EK810" s="51" t="e">
        <f t="shared" si="474"/>
        <v>#DIV/0!</v>
      </c>
      <c r="EL810" s="75">
        <f t="shared" si="475"/>
        <v>5.7288542291541704</v>
      </c>
      <c r="EM810" s="51">
        <f t="shared" si="476"/>
        <v>0</v>
      </c>
      <c r="EN810" s="75">
        <f t="shared" si="477"/>
        <v>7.3585282943411334</v>
      </c>
      <c r="EO810" s="51">
        <f t="shared" si="478"/>
        <v>0</v>
      </c>
      <c r="EP810" s="75">
        <f t="shared" si="479"/>
        <v>0</v>
      </c>
      <c r="EQ810" s="51" t="e">
        <f t="shared" si="480"/>
        <v>#DIV/0!</v>
      </c>
      <c r="ER810" s="51">
        <f t="shared" si="481"/>
        <v>100</v>
      </c>
      <c r="ES810" s="51">
        <f t="shared" si="482"/>
        <v>0</v>
      </c>
    </row>
    <row r="811" spans="1:149" x14ac:dyDescent="0.45">
      <c r="A811" s="78" t="s">
        <v>1450</v>
      </c>
      <c r="B811" s="174" t="s">
        <v>3406</v>
      </c>
      <c r="C811" s="51" t="s">
        <v>635</v>
      </c>
      <c r="D811" s="51" t="s">
        <v>3683</v>
      </c>
      <c r="E811" s="78" t="s">
        <v>1121</v>
      </c>
      <c r="F811" s="78" t="s">
        <v>1789</v>
      </c>
      <c r="G811" s="72" t="s">
        <v>3369</v>
      </c>
      <c r="H811" s="78" t="s">
        <v>3153</v>
      </c>
      <c r="I811" s="78">
        <v>24</v>
      </c>
      <c r="J811" s="300">
        <v>2000</v>
      </c>
      <c r="K811" s="78"/>
      <c r="L811" s="300">
        <v>1000</v>
      </c>
      <c r="M811" s="72"/>
      <c r="O811" s="78" t="s">
        <v>3217</v>
      </c>
      <c r="P811" s="72" t="s">
        <v>3218</v>
      </c>
      <c r="AA811" s="195"/>
      <c r="AB811" s="195"/>
      <c r="AC811" s="195"/>
      <c r="AD811" s="72"/>
      <c r="AE811" s="316">
        <v>1</v>
      </c>
      <c r="AF811" s="195"/>
      <c r="AG811" s="195">
        <v>0</v>
      </c>
      <c r="AH811" s="72"/>
      <c r="AR811" s="53">
        <v>5.806</v>
      </c>
      <c r="AT811" s="77"/>
      <c r="AU811" s="276">
        <v>20000</v>
      </c>
      <c r="AV811" s="276"/>
      <c r="AW811" s="276">
        <v>116120</v>
      </c>
      <c r="AX811" s="95"/>
      <c r="AY811" s="276"/>
      <c r="AZ811" s="95"/>
      <c r="BB811" s="80" t="s">
        <v>3412</v>
      </c>
      <c r="BC811" s="270" t="s">
        <v>1126</v>
      </c>
      <c r="BD811" s="278">
        <v>48.647820000000003</v>
      </c>
      <c r="BE811" s="152"/>
      <c r="BF811" s="152">
        <v>0.29459400000000002</v>
      </c>
      <c r="BG811" s="152"/>
      <c r="BH811" s="152">
        <v>13.615020000000001</v>
      </c>
      <c r="BI811" s="152"/>
      <c r="BJ811" s="152"/>
      <c r="BK811" s="152"/>
      <c r="BL811" s="152"/>
      <c r="BM811" s="152"/>
      <c r="BN811" s="278">
        <v>1.7197920000000002</v>
      </c>
      <c r="BO811" s="152"/>
      <c r="BP811" s="152"/>
      <c r="BQ811" s="152"/>
      <c r="BR811" s="152">
        <v>3.8217599999999998</v>
      </c>
      <c r="BS811" s="152"/>
      <c r="BT811" s="152"/>
      <c r="BU811" s="152"/>
      <c r="BV811" s="152">
        <v>1.1146800000000001</v>
      </c>
      <c r="BW811" s="152"/>
      <c r="BX811" s="152"/>
      <c r="BY811" s="152"/>
      <c r="BZ811" s="278">
        <v>4.5622260000000008</v>
      </c>
      <c r="CA811" s="152"/>
      <c r="CB811" s="152">
        <v>5.8600320000000012</v>
      </c>
      <c r="CC811" s="152"/>
      <c r="CD811" s="72"/>
      <c r="CE811" s="72"/>
      <c r="CF811" s="72"/>
      <c r="CG811" s="72"/>
      <c r="CH811" s="72"/>
      <c r="CI811" s="72"/>
      <c r="CJ811" s="72"/>
      <c r="CK811" s="72"/>
      <c r="CL811" s="72"/>
      <c r="CM811" s="72"/>
      <c r="CN811" s="72"/>
      <c r="CO811" s="72"/>
      <c r="CP811" s="72"/>
      <c r="CQ811" s="72"/>
      <c r="CR811" s="72"/>
      <c r="CS811" s="72"/>
      <c r="CT811" s="72"/>
      <c r="CU811" s="72"/>
      <c r="CV811" s="72"/>
      <c r="CW811" s="72"/>
      <c r="CX811" s="72"/>
      <c r="CY811" s="72"/>
      <c r="CZ811" s="72"/>
      <c r="DA811" s="72"/>
      <c r="DB811" s="72"/>
      <c r="DC811" s="72"/>
      <c r="DD811" s="72"/>
      <c r="DE811" s="72"/>
      <c r="DF811" s="72"/>
      <c r="DG811" s="72"/>
      <c r="DH811" s="211">
        <f t="shared" si="483"/>
        <v>79.635924000000003</v>
      </c>
      <c r="DI811" s="96"/>
      <c r="DJ811" s="96">
        <f t="shared" si="460"/>
        <v>20.364075999999997</v>
      </c>
      <c r="DK811" s="72">
        <v>0.82199999999999995</v>
      </c>
      <c r="DO811" s="358">
        <v>20.399999999999999</v>
      </c>
      <c r="DP811" s="72"/>
      <c r="DQ811" s="374"/>
      <c r="DR811" s="72"/>
      <c r="DU811" s="52"/>
      <c r="DX811" s="75">
        <f t="shared" si="461"/>
        <v>61.087782443511294</v>
      </c>
      <c r="DY811" s="51">
        <f t="shared" si="462"/>
        <v>0</v>
      </c>
      <c r="DZ811" s="75">
        <f t="shared" si="463"/>
        <v>0.36992601479704063</v>
      </c>
      <c r="EA811" s="51">
        <f t="shared" si="464"/>
        <v>0</v>
      </c>
      <c r="EB811" s="75">
        <f t="shared" si="465"/>
        <v>17.096580683863227</v>
      </c>
      <c r="EC811" s="51">
        <f t="shared" si="466"/>
        <v>0</v>
      </c>
      <c r="ED811" s="75">
        <f t="shared" si="467"/>
        <v>2.1595680863827238</v>
      </c>
      <c r="EE811" s="51">
        <f t="shared" si="468"/>
        <v>0</v>
      </c>
      <c r="EF811" s="75">
        <f t="shared" si="469"/>
        <v>0</v>
      </c>
      <c r="EG811" s="51" t="e">
        <f t="shared" si="470"/>
        <v>#DIV/0!</v>
      </c>
      <c r="EH811" s="75">
        <f t="shared" si="471"/>
        <v>4.7990401919616072</v>
      </c>
      <c r="EI811" s="51">
        <f t="shared" si="472"/>
        <v>0</v>
      </c>
      <c r="EJ811" s="75">
        <f t="shared" si="473"/>
        <v>0</v>
      </c>
      <c r="EK811" s="51" t="e">
        <f t="shared" si="474"/>
        <v>#DIV/0!</v>
      </c>
      <c r="EL811" s="75">
        <f t="shared" si="475"/>
        <v>5.7288542291541695</v>
      </c>
      <c r="EM811" s="51">
        <f t="shared" si="476"/>
        <v>0</v>
      </c>
      <c r="EN811" s="75">
        <f t="shared" si="477"/>
        <v>7.3585282943411334</v>
      </c>
      <c r="EO811" s="51">
        <f t="shared" si="478"/>
        <v>0</v>
      </c>
      <c r="EP811" s="75">
        <f t="shared" si="479"/>
        <v>0</v>
      </c>
      <c r="EQ811" s="51" t="e">
        <f t="shared" si="480"/>
        <v>#DIV/0!</v>
      </c>
      <c r="ER811" s="51">
        <f t="shared" si="481"/>
        <v>100</v>
      </c>
      <c r="ES811" s="51">
        <f t="shared" si="482"/>
        <v>0</v>
      </c>
    </row>
    <row r="812" spans="1:149" x14ac:dyDescent="0.45">
      <c r="A812" s="78" t="s">
        <v>1450</v>
      </c>
      <c r="B812" s="174" t="s">
        <v>3406</v>
      </c>
      <c r="C812" s="51" t="s">
        <v>635</v>
      </c>
      <c r="D812" s="51" t="s">
        <v>3683</v>
      </c>
      <c r="E812" s="78" t="s">
        <v>1121</v>
      </c>
      <c r="F812" s="78" t="s">
        <v>1790</v>
      </c>
      <c r="G812" s="72" t="s">
        <v>3369</v>
      </c>
      <c r="H812" s="78" t="s">
        <v>3153</v>
      </c>
      <c r="I812" s="78">
        <v>93</v>
      </c>
      <c r="J812" s="300">
        <v>2000</v>
      </c>
      <c r="K812" s="78"/>
      <c r="L812" s="300">
        <v>950</v>
      </c>
      <c r="M812" s="72"/>
      <c r="O812" s="78" t="s">
        <v>3217</v>
      </c>
      <c r="P812" s="72" t="s">
        <v>3218</v>
      </c>
      <c r="AA812" s="195"/>
      <c r="AB812" s="195"/>
      <c r="AC812" s="195"/>
      <c r="AD812" s="72"/>
      <c r="AE812" s="316">
        <v>1</v>
      </c>
      <c r="AF812" s="195"/>
      <c r="AG812" s="195">
        <v>0</v>
      </c>
      <c r="AH812" s="72"/>
      <c r="AR812" s="53">
        <v>5.9660000000000002</v>
      </c>
      <c r="AT812" s="77"/>
      <c r="AU812" s="276">
        <v>20000</v>
      </c>
      <c r="AV812" s="276"/>
      <c r="AW812" s="276">
        <v>119320</v>
      </c>
      <c r="AX812" s="95"/>
      <c r="AY812" s="276"/>
      <c r="AZ812" s="95"/>
      <c r="BB812" s="80" t="s">
        <v>3412</v>
      </c>
      <c r="BC812" s="270" t="s">
        <v>1126</v>
      </c>
      <c r="BD812" s="278">
        <v>48.586719999999993</v>
      </c>
      <c r="BE812" s="152"/>
      <c r="BF812" s="152">
        <v>0.29422399999999999</v>
      </c>
      <c r="BG812" s="152"/>
      <c r="BH812" s="152">
        <v>13.597920000000002</v>
      </c>
      <c r="BI812" s="152"/>
      <c r="BJ812" s="152"/>
      <c r="BK812" s="152"/>
      <c r="BL812" s="152"/>
      <c r="BM812" s="152"/>
      <c r="BN812" s="278">
        <v>1.717632</v>
      </c>
      <c r="BO812" s="152"/>
      <c r="BP812" s="152"/>
      <c r="BQ812" s="152"/>
      <c r="BR812" s="152">
        <v>3.8169599999999999</v>
      </c>
      <c r="BS812" s="152"/>
      <c r="BT812" s="152"/>
      <c r="BU812" s="152"/>
      <c r="BV812" s="152">
        <v>1.1132799999999998</v>
      </c>
      <c r="BW812" s="152"/>
      <c r="BX812" s="152"/>
      <c r="BY812" s="152"/>
      <c r="BZ812" s="278">
        <v>4.5564960000000001</v>
      </c>
      <c r="CA812" s="152"/>
      <c r="CB812" s="152">
        <v>5.8526720000000001</v>
      </c>
      <c r="CC812" s="152"/>
      <c r="CD812" s="72"/>
      <c r="CE812" s="72"/>
      <c r="CF812" s="72"/>
      <c r="CG812" s="72"/>
      <c r="CH812" s="72"/>
      <c r="CI812" s="72"/>
      <c r="CJ812" s="72"/>
      <c r="CK812" s="72"/>
      <c r="CL812" s="72"/>
      <c r="CM812" s="72"/>
      <c r="CN812" s="72"/>
      <c r="CO812" s="72"/>
      <c r="CP812" s="72"/>
      <c r="CQ812" s="72"/>
      <c r="CR812" s="72"/>
      <c r="CS812" s="72"/>
      <c r="CT812" s="72"/>
      <c r="CU812" s="72"/>
      <c r="CV812" s="72"/>
      <c r="CW812" s="72"/>
      <c r="CX812" s="72"/>
      <c r="CY812" s="72"/>
      <c r="CZ812" s="72"/>
      <c r="DA812" s="72"/>
      <c r="DB812" s="72"/>
      <c r="DC812" s="72"/>
      <c r="DD812" s="72"/>
      <c r="DE812" s="72"/>
      <c r="DF812" s="72"/>
      <c r="DG812" s="72"/>
      <c r="DH812" s="211">
        <f t="shared" si="483"/>
        <v>79.535903999999988</v>
      </c>
      <c r="DI812" s="96"/>
      <c r="DJ812" s="96">
        <f t="shared" si="460"/>
        <v>20.464096000000012</v>
      </c>
      <c r="DK812" s="72">
        <v>0.86399999999999999</v>
      </c>
      <c r="DO812" s="358">
        <v>20.5</v>
      </c>
      <c r="DP812" s="72"/>
      <c r="DQ812" s="374"/>
      <c r="DR812" s="72"/>
      <c r="DU812" s="52"/>
      <c r="DX812" s="75">
        <f t="shared" si="461"/>
        <v>61.087782443511294</v>
      </c>
      <c r="DY812" s="51">
        <f t="shared" si="462"/>
        <v>0</v>
      </c>
      <c r="DZ812" s="75">
        <f t="shared" si="463"/>
        <v>0.36992601479704063</v>
      </c>
      <c r="EA812" s="51">
        <f t="shared" si="464"/>
        <v>0</v>
      </c>
      <c r="EB812" s="75">
        <f t="shared" si="465"/>
        <v>17.096580683863234</v>
      </c>
      <c r="EC812" s="51">
        <f t="shared" si="466"/>
        <v>0</v>
      </c>
      <c r="ED812" s="75">
        <f t="shared" si="467"/>
        <v>2.1595680863827238</v>
      </c>
      <c r="EE812" s="51">
        <f t="shared" si="468"/>
        <v>0</v>
      </c>
      <c r="EF812" s="75">
        <f t="shared" si="469"/>
        <v>0</v>
      </c>
      <c r="EG812" s="51" t="e">
        <f t="shared" si="470"/>
        <v>#DIV/0!</v>
      </c>
      <c r="EH812" s="75">
        <f t="shared" si="471"/>
        <v>4.7990401919616081</v>
      </c>
      <c r="EI812" s="51">
        <f t="shared" si="472"/>
        <v>0</v>
      </c>
      <c r="EJ812" s="75">
        <f t="shared" si="473"/>
        <v>0</v>
      </c>
      <c r="EK812" s="51" t="e">
        <f t="shared" si="474"/>
        <v>#DIV/0!</v>
      </c>
      <c r="EL812" s="75">
        <f t="shared" si="475"/>
        <v>5.7288542291541695</v>
      </c>
      <c r="EM812" s="51">
        <f t="shared" si="476"/>
        <v>0</v>
      </c>
      <c r="EN812" s="75">
        <f t="shared" si="477"/>
        <v>7.3585282943411334</v>
      </c>
      <c r="EO812" s="51">
        <f t="shared" si="478"/>
        <v>0</v>
      </c>
      <c r="EP812" s="75">
        <f t="shared" si="479"/>
        <v>0</v>
      </c>
      <c r="EQ812" s="51" t="e">
        <f t="shared" si="480"/>
        <v>#DIV/0!</v>
      </c>
      <c r="ER812" s="51">
        <f t="shared" si="481"/>
        <v>100</v>
      </c>
      <c r="ES812" s="51">
        <f t="shared" si="482"/>
        <v>0</v>
      </c>
    </row>
    <row r="813" spans="1:149" x14ac:dyDescent="0.45">
      <c r="A813" s="78" t="s">
        <v>1450</v>
      </c>
      <c r="B813" s="174" t="s">
        <v>3406</v>
      </c>
      <c r="C813" s="51" t="s">
        <v>635</v>
      </c>
      <c r="D813" s="51" t="s">
        <v>3683</v>
      </c>
      <c r="E813" s="78" t="s">
        <v>1121</v>
      </c>
      <c r="F813" s="78" t="s">
        <v>1791</v>
      </c>
      <c r="G813" s="72" t="s">
        <v>3369</v>
      </c>
      <c r="H813" s="78" t="s">
        <v>3153</v>
      </c>
      <c r="I813" s="78">
        <v>48</v>
      </c>
      <c r="J813" s="300">
        <v>2000</v>
      </c>
      <c r="K813" s="78"/>
      <c r="L813" s="300">
        <v>900</v>
      </c>
      <c r="M813" s="72"/>
      <c r="O813" s="78" t="s">
        <v>3217</v>
      </c>
      <c r="P813" s="72" t="s">
        <v>3218</v>
      </c>
      <c r="AA813" s="195"/>
      <c r="AB813" s="195"/>
      <c r="AC813" s="195"/>
      <c r="AD813" s="72"/>
      <c r="AE813" s="316">
        <v>1</v>
      </c>
      <c r="AF813" s="195"/>
      <c r="AG813" s="195">
        <v>0</v>
      </c>
      <c r="AH813" s="72"/>
      <c r="AR813" s="53">
        <v>6.1219999999999999</v>
      </c>
      <c r="AT813" s="77"/>
      <c r="AU813" s="276">
        <v>20000</v>
      </c>
      <c r="AV813" s="276"/>
      <c r="AW813" s="276">
        <v>122440</v>
      </c>
      <c r="AX813" s="95"/>
      <c r="AY813" s="276"/>
      <c r="AZ813" s="95"/>
      <c r="BB813" s="80" t="s">
        <v>3412</v>
      </c>
      <c r="BC813" s="270" t="s">
        <v>1126</v>
      </c>
      <c r="BD813" s="278">
        <v>48.892219999999995</v>
      </c>
      <c r="BE813" s="152"/>
      <c r="BF813" s="152">
        <v>0.296074</v>
      </c>
      <c r="BG813" s="152"/>
      <c r="BH813" s="152">
        <v>13.683420000000002</v>
      </c>
      <c r="BI813" s="152"/>
      <c r="BJ813" s="152"/>
      <c r="BK813" s="152"/>
      <c r="BL813" s="152"/>
      <c r="BM813" s="152"/>
      <c r="BN813" s="278">
        <v>1.728432</v>
      </c>
      <c r="BO813" s="152"/>
      <c r="BP813" s="152"/>
      <c r="BQ813" s="152"/>
      <c r="BR813" s="152">
        <v>3.8409599999999995</v>
      </c>
      <c r="BS813" s="152"/>
      <c r="BT813" s="152"/>
      <c r="BU813" s="152"/>
      <c r="BV813" s="152">
        <v>1.1202799999999999</v>
      </c>
      <c r="BW813" s="152"/>
      <c r="BX813" s="152"/>
      <c r="BY813" s="152"/>
      <c r="BZ813" s="278">
        <v>4.5851459999999999</v>
      </c>
      <c r="CA813" s="152"/>
      <c r="CB813" s="152">
        <v>5.8894719999999996</v>
      </c>
      <c r="CC813" s="152"/>
      <c r="CD813" s="72"/>
      <c r="CE813" s="72"/>
      <c r="CF813" s="72"/>
      <c r="CG813" s="72"/>
      <c r="CH813" s="72"/>
      <c r="CI813" s="72"/>
      <c r="CJ813" s="72"/>
      <c r="CK813" s="72"/>
      <c r="CL813" s="72"/>
      <c r="CM813" s="72"/>
      <c r="CN813" s="72"/>
      <c r="CO813" s="72"/>
      <c r="CP813" s="72"/>
      <c r="CQ813" s="72"/>
      <c r="CR813" s="72"/>
      <c r="CS813" s="72"/>
      <c r="CT813" s="72"/>
      <c r="CU813" s="72"/>
      <c r="CV813" s="72"/>
      <c r="CW813" s="72"/>
      <c r="CX813" s="72"/>
      <c r="CY813" s="72"/>
      <c r="CZ813" s="72"/>
      <c r="DA813" s="72"/>
      <c r="DB813" s="72"/>
      <c r="DC813" s="72"/>
      <c r="DD813" s="72"/>
      <c r="DE813" s="72"/>
      <c r="DF813" s="72"/>
      <c r="DG813" s="72"/>
      <c r="DH813" s="211">
        <f t="shared" si="483"/>
        <v>80.036003999999977</v>
      </c>
      <c r="DI813" s="96"/>
      <c r="DJ813" s="96">
        <f t="shared" si="460"/>
        <v>19.963996000000023</v>
      </c>
      <c r="DK813" s="72">
        <v>0.81200000000000006</v>
      </c>
      <c r="DO813" s="358">
        <v>20</v>
      </c>
      <c r="DP813" s="72"/>
      <c r="DQ813" s="374"/>
      <c r="DR813" s="72"/>
      <c r="DU813" s="52"/>
      <c r="DX813" s="75">
        <f t="shared" si="461"/>
        <v>61.087782443511308</v>
      </c>
      <c r="DY813" s="51">
        <f t="shared" si="462"/>
        <v>0</v>
      </c>
      <c r="DZ813" s="75">
        <f t="shared" si="463"/>
        <v>0.36992601479704068</v>
      </c>
      <c r="EA813" s="51">
        <f t="shared" si="464"/>
        <v>0</v>
      </c>
      <c r="EB813" s="75">
        <f t="shared" si="465"/>
        <v>17.096580683863234</v>
      </c>
      <c r="EC813" s="51">
        <f t="shared" si="466"/>
        <v>0</v>
      </c>
      <c r="ED813" s="75">
        <f t="shared" si="467"/>
        <v>2.1595680863827242</v>
      </c>
      <c r="EE813" s="51">
        <f t="shared" si="468"/>
        <v>0</v>
      </c>
      <c r="EF813" s="75">
        <f t="shared" si="469"/>
        <v>0</v>
      </c>
      <c r="EG813" s="51" t="e">
        <f t="shared" si="470"/>
        <v>#DIV/0!</v>
      </c>
      <c r="EH813" s="75">
        <f t="shared" si="471"/>
        <v>4.799040191961609</v>
      </c>
      <c r="EI813" s="51">
        <f t="shared" si="472"/>
        <v>0</v>
      </c>
      <c r="EJ813" s="75">
        <f t="shared" si="473"/>
        <v>0</v>
      </c>
      <c r="EK813" s="51" t="e">
        <f t="shared" si="474"/>
        <v>#DIV/0!</v>
      </c>
      <c r="EL813" s="75">
        <f t="shared" si="475"/>
        <v>5.7288542291541704</v>
      </c>
      <c r="EM813" s="51">
        <f t="shared" si="476"/>
        <v>0</v>
      </c>
      <c r="EN813" s="75">
        <f t="shared" si="477"/>
        <v>7.3585282943411334</v>
      </c>
      <c r="EO813" s="51">
        <f t="shared" si="478"/>
        <v>0</v>
      </c>
      <c r="EP813" s="75">
        <f t="shared" si="479"/>
        <v>0</v>
      </c>
      <c r="EQ813" s="51" t="e">
        <f t="shared" si="480"/>
        <v>#DIV/0!</v>
      </c>
      <c r="ER813" s="51">
        <f t="shared" si="481"/>
        <v>100</v>
      </c>
      <c r="ES813" s="51">
        <f t="shared" si="482"/>
        <v>0</v>
      </c>
    </row>
    <row r="814" spans="1:149" x14ac:dyDescent="0.45">
      <c r="A814" s="78" t="s">
        <v>1450</v>
      </c>
      <c r="B814" s="174" t="s">
        <v>3406</v>
      </c>
      <c r="C814" s="51" t="s">
        <v>635</v>
      </c>
      <c r="D814" s="51" t="s">
        <v>3683</v>
      </c>
      <c r="E814" s="78" t="s">
        <v>1121</v>
      </c>
      <c r="F814" s="78" t="s">
        <v>1792</v>
      </c>
      <c r="G814" s="72" t="s">
        <v>3369</v>
      </c>
      <c r="H814" s="78" t="s">
        <v>3153</v>
      </c>
      <c r="I814" s="78">
        <v>70</v>
      </c>
      <c r="J814" s="300">
        <v>2000</v>
      </c>
      <c r="K814" s="78"/>
      <c r="L814" s="300">
        <v>850</v>
      </c>
      <c r="M814" s="72"/>
      <c r="O814" s="78" t="s">
        <v>3217</v>
      </c>
      <c r="P814" s="72" t="s">
        <v>3219</v>
      </c>
      <c r="AA814" s="195"/>
      <c r="AB814" s="195"/>
      <c r="AC814" s="195"/>
      <c r="AD814" s="72"/>
      <c r="AE814" s="316">
        <v>1</v>
      </c>
      <c r="AF814" s="195"/>
      <c r="AG814" s="195">
        <v>0</v>
      </c>
      <c r="AH814" s="72"/>
      <c r="AR814" s="53">
        <v>6.2690000000000001</v>
      </c>
      <c r="AT814" s="77"/>
      <c r="AU814" s="276">
        <v>20000</v>
      </c>
      <c r="AV814" s="276"/>
      <c r="AW814" s="276">
        <v>125380</v>
      </c>
      <c r="AY814" s="276"/>
      <c r="AZ814" s="95"/>
      <c r="BB814" s="80" t="s">
        <v>3412</v>
      </c>
      <c r="BC814" s="270" t="s">
        <v>1126</v>
      </c>
      <c r="BD814" s="278">
        <v>49.136619999999994</v>
      </c>
      <c r="BE814" s="152"/>
      <c r="BF814" s="152">
        <v>0.29755399999999993</v>
      </c>
      <c r="BG814" s="152"/>
      <c r="BH814" s="152">
        <v>13.751819999999999</v>
      </c>
      <c r="BI814" s="152"/>
      <c r="BJ814" s="152"/>
      <c r="BK814" s="152"/>
      <c r="BL814" s="152"/>
      <c r="BM814" s="152"/>
      <c r="BN814" s="278">
        <v>1.7370719999999997</v>
      </c>
      <c r="BO814" s="152"/>
      <c r="BP814" s="152"/>
      <c r="BQ814" s="152"/>
      <c r="BR814" s="152">
        <v>3.8601599999999991</v>
      </c>
      <c r="BS814" s="152"/>
      <c r="BT814" s="152"/>
      <c r="BU814" s="152"/>
      <c r="BV814" s="152">
        <v>1.1258799999999998</v>
      </c>
      <c r="BW814" s="152"/>
      <c r="BX814" s="152"/>
      <c r="BY814" s="152"/>
      <c r="BZ814" s="278">
        <v>4.6080659999999991</v>
      </c>
      <c r="CA814" s="152"/>
      <c r="CB814" s="152">
        <v>5.9189119999999988</v>
      </c>
      <c r="CC814" s="152"/>
      <c r="CD814" s="72"/>
      <c r="CE814" s="72"/>
      <c r="CF814" s="72"/>
      <c r="CG814" s="72"/>
      <c r="CH814" s="72"/>
      <c r="CI814" s="72"/>
      <c r="CJ814" s="72"/>
      <c r="CK814" s="72"/>
      <c r="CL814" s="72"/>
      <c r="CM814" s="72"/>
      <c r="CN814" s="72"/>
      <c r="CO814" s="72"/>
      <c r="CP814" s="72"/>
      <c r="CQ814" s="72"/>
      <c r="CR814" s="72"/>
      <c r="CS814" s="72"/>
      <c r="CT814" s="72"/>
      <c r="CU814" s="72"/>
      <c r="CV814" s="72"/>
      <c r="CW814" s="72"/>
      <c r="CX814" s="72"/>
      <c r="CY814" s="72"/>
      <c r="CZ814" s="72"/>
      <c r="DA814" s="72"/>
      <c r="DB814" s="72"/>
      <c r="DC814" s="72"/>
      <c r="DD814" s="72"/>
      <c r="DE814" s="72"/>
      <c r="DF814" s="72"/>
      <c r="DG814" s="72"/>
      <c r="DH814" s="211">
        <f t="shared" si="483"/>
        <v>80.436083999999965</v>
      </c>
      <c r="DI814" s="96"/>
      <c r="DJ814" s="96">
        <f t="shared" si="460"/>
        <v>19.563916000000035</v>
      </c>
      <c r="DK814" s="72">
        <v>0.75700000000000001</v>
      </c>
      <c r="DO814" s="358">
        <v>19.600000000000001</v>
      </c>
      <c r="DP814" s="72"/>
      <c r="DQ814" s="374"/>
      <c r="DR814" s="72"/>
      <c r="DU814" s="52"/>
      <c r="DX814" s="75">
        <f t="shared" si="461"/>
        <v>61.087782443511315</v>
      </c>
      <c r="DY814" s="51">
        <f t="shared" si="462"/>
        <v>0</v>
      </c>
      <c r="DZ814" s="75">
        <f t="shared" si="463"/>
        <v>0.36992601479704068</v>
      </c>
      <c r="EA814" s="51">
        <f t="shared" si="464"/>
        <v>0</v>
      </c>
      <c r="EB814" s="75">
        <f t="shared" si="465"/>
        <v>17.096580683863234</v>
      </c>
      <c r="EC814" s="51">
        <f t="shared" si="466"/>
        <v>0</v>
      </c>
      <c r="ED814" s="75">
        <f t="shared" si="467"/>
        <v>2.1595680863827242</v>
      </c>
      <c r="EE814" s="51">
        <f t="shared" si="468"/>
        <v>0</v>
      </c>
      <c r="EF814" s="75">
        <f t="shared" si="469"/>
        <v>0</v>
      </c>
      <c r="EG814" s="51" t="e">
        <f t="shared" si="470"/>
        <v>#DIV/0!</v>
      </c>
      <c r="EH814" s="75">
        <f t="shared" si="471"/>
        <v>4.799040191961609</v>
      </c>
      <c r="EI814" s="51">
        <f t="shared" si="472"/>
        <v>0</v>
      </c>
      <c r="EJ814" s="75">
        <f t="shared" si="473"/>
        <v>0</v>
      </c>
      <c r="EK814" s="51" t="e">
        <f t="shared" si="474"/>
        <v>#DIV/0!</v>
      </c>
      <c r="EL814" s="75">
        <f t="shared" si="475"/>
        <v>5.7288542291541704</v>
      </c>
      <c r="EM814" s="51">
        <f t="shared" si="476"/>
        <v>0</v>
      </c>
      <c r="EN814" s="75">
        <f t="shared" si="477"/>
        <v>7.3585282943411334</v>
      </c>
      <c r="EO814" s="51">
        <f t="shared" si="478"/>
        <v>0</v>
      </c>
      <c r="EP814" s="75">
        <f t="shared" si="479"/>
        <v>0</v>
      </c>
      <c r="EQ814" s="51" t="e">
        <f t="shared" si="480"/>
        <v>#DIV/0!</v>
      </c>
      <c r="ER814" s="51">
        <f t="shared" si="481"/>
        <v>100</v>
      </c>
      <c r="ES814" s="51">
        <f t="shared" si="482"/>
        <v>0</v>
      </c>
    </row>
    <row r="815" spans="1:149" x14ac:dyDescent="0.45">
      <c r="A815" s="78" t="s">
        <v>1450</v>
      </c>
      <c r="B815" s="174" t="s">
        <v>3406</v>
      </c>
      <c r="C815" s="51" t="s">
        <v>635</v>
      </c>
      <c r="D815" s="51" t="s">
        <v>3683</v>
      </c>
      <c r="E815" s="78" t="s">
        <v>1121</v>
      </c>
      <c r="F815" s="78" t="s">
        <v>1793</v>
      </c>
      <c r="G815" s="72" t="s">
        <v>3369</v>
      </c>
      <c r="H815" s="78" t="s">
        <v>3153</v>
      </c>
      <c r="I815" s="78">
        <v>24</v>
      </c>
      <c r="J815" s="300">
        <v>3000</v>
      </c>
      <c r="K815" s="78"/>
      <c r="L815" s="300">
        <v>1125</v>
      </c>
      <c r="M815" s="72"/>
      <c r="O815" s="78" t="s">
        <v>3217</v>
      </c>
      <c r="P815" s="72" t="s">
        <v>1404</v>
      </c>
      <c r="AA815" s="195"/>
      <c r="AB815" s="195"/>
      <c r="AC815" s="195"/>
      <c r="AD815" s="72"/>
      <c r="AE815" s="316">
        <v>1</v>
      </c>
      <c r="AF815" s="195"/>
      <c r="AG815" s="195">
        <v>0</v>
      </c>
      <c r="AH815" s="72"/>
      <c r="AR815" s="53">
        <v>16.5</v>
      </c>
      <c r="AT815" s="77"/>
      <c r="AU815" s="276">
        <v>30000</v>
      </c>
      <c r="AV815" s="276"/>
      <c r="AW815" s="54">
        <v>495000</v>
      </c>
      <c r="AY815" s="276"/>
      <c r="AZ815" s="95"/>
      <c r="BB815" s="80" t="s">
        <v>3412</v>
      </c>
      <c r="BC815" s="270" t="s">
        <v>1126</v>
      </c>
      <c r="BD815" s="278">
        <v>45.837219999999995</v>
      </c>
      <c r="BE815" s="152"/>
      <c r="BF815" s="152">
        <v>0.27757399999999999</v>
      </c>
      <c r="BG815" s="152"/>
      <c r="BH815" s="152">
        <v>12.828420000000001</v>
      </c>
      <c r="BI815" s="152"/>
      <c r="BJ815" s="152"/>
      <c r="BK815" s="152"/>
      <c r="BL815" s="152"/>
      <c r="BM815" s="152"/>
      <c r="BN815" s="278">
        <v>1.6204320000000001</v>
      </c>
      <c r="BO815" s="152"/>
      <c r="BP815" s="152"/>
      <c r="BQ815" s="152"/>
      <c r="BR815" s="152">
        <v>3.6009599999999993</v>
      </c>
      <c r="BS815" s="152"/>
      <c r="BT815" s="152"/>
      <c r="BU815" s="152"/>
      <c r="BV815" s="152">
        <v>1.0502799999999999</v>
      </c>
      <c r="BW815" s="152"/>
      <c r="BX815" s="152"/>
      <c r="BY815" s="152"/>
      <c r="BZ815" s="278">
        <v>4.2986459999999997</v>
      </c>
      <c r="CA815" s="152"/>
      <c r="CB815" s="152">
        <v>5.5214720000000002</v>
      </c>
      <c r="CC815" s="152"/>
      <c r="CD815" s="72"/>
      <c r="CE815" s="72"/>
      <c r="CF815" s="72"/>
      <c r="CG815" s="72"/>
      <c r="CH815" s="72"/>
      <c r="CI815" s="72"/>
      <c r="CJ815" s="72"/>
      <c r="CK815" s="72"/>
      <c r="CL815" s="72"/>
      <c r="CM815" s="72"/>
      <c r="CN815" s="72"/>
      <c r="CO815" s="72"/>
      <c r="CP815" s="72"/>
      <c r="CQ815" s="72"/>
      <c r="CR815" s="72"/>
      <c r="CS815" s="72"/>
      <c r="CT815" s="72"/>
      <c r="CU815" s="72"/>
      <c r="CV815" s="72"/>
      <c r="CW815" s="72"/>
      <c r="CX815" s="72"/>
      <c r="CY815" s="72"/>
      <c r="CZ815" s="72"/>
      <c r="DA815" s="72"/>
      <c r="DB815" s="72"/>
      <c r="DC815" s="72"/>
      <c r="DD815" s="72"/>
      <c r="DE815" s="72"/>
      <c r="DF815" s="72"/>
      <c r="DG815" s="72"/>
      <c r="DH815" s="211">
        <f t="shared" si="483"/>
        <v>75.035004000000001</v>
      </c>
      <c r="DI815" s="96"/>
      <c r="DJ815" s="96">
        <f t="shared" si="460"/>
        <v>24.964995999999999</v>
      </c>
      <c r="DK815" s="72">
        <v>1</v>
      </c>
      <c r="DO815" s="358">
        <v>25</v>
      </c>
      <c r="DP815" s="72"/>
      <c r="DQ815" s="374"/>
      <c r="DR815" s="72"/>
      <c r="DU815" s="52"/>
      <c r="DX815" s="75">
        <f t="shared" si="461"/>
        <v>61.087782443511294</v>
      </c>
      <c r="DY815" s="51">
        <f t="shared" si="462"/>
        <v>0</v>
      </c>
      <c r="DZ815" s="75">
        <f t="shared" si="463"/>
        <v>0.36992601479704057</v>
      </c>
      <c r="EA815" s="51">
        <f t="shared" si="464"/>
        <v>0</v>
      </c>
      <c r="EB815" s="75">
        <f t="shared" si="465"/>
        <v>17.09658068386323</v>
      </c>
      <c r="EC815" s="51">
        <f t="shared" si="466"/>
        <v>0</v>
      </c>
      <c r="ED815" s="75">
        <f t="shared" si="467"/>
        <v>2.1595680863827234</v>
      </c>
      <c r="EE815" s="51">
        <f t="shared" si="468"/>
        <v>0</v>
      </c>
      <c r="EF815" s="75">
        <f t="shared" si="469"/>
        <v>0</v>
      </c>
      <c r="EG815" s="51" t="e">
        <f t="shared" si="470"/>
        <v>#DIV/0!</v>
      </c>
      <c r="EH815" s="75">
        <f t="shared" si="471"/>
        <v>4.7990401919616064</v>
      </c>
      <c r="EI815" s="51">
        <f t="shared" si="472"/>
        <v>0</v>
      </c>
      <c r="EJ815" s="75">
        <f t="shared" si="473"/>
        <v>0</v>
      </c>
      <c r="EK815" s="51" t="e">
        <f t="shared" si="474"/>
        <v>#DIV/0!</v>
      </c>
      <c r="EL815" s="75">
        <f t="shared" si="475"/>
        <v>5.7288542291541686</v>
      </c>
      <c r="EM815" s="51">
        <f t="shared" si="476"/>
        <v>0</v>
      </c>
      <c r="EN815" s="75">
        <f t="shared" si="477"/>
        <v>7.3585282943411325</v>
      </c>
      <c r="EO815" s="51">
        <f t="shared" si="478"/>
        <v>0</v>
      </c>
      <c r="EP815" s="75">
        <f t="shared" si="479"/>
        <v>0</v>
      </c>
      <c r="EQ815" s="51" t="e">
        <f t="shared" si="480"/>
        <v>#DIV/0!</v>
      </c>
      <c r="ER815" s="51">
        <f t="shared" si="481"/>
        <v>100</v>
      </c>
      <c r="ES815" s="51">
        <f t="shared" si="482"/>
        <v>0</v>
      </c>
    </row>
    <row r="816" spans="1:149" x14ac:dyDescent="0.45">
      <c r="A816" s="78" t="s">
        <v>1450</v>
      </c>
      <c r="B816" s="174" t="s">
        <v>3406</v>
      </c>
      <c r="C816" s="51" t="s">
        <v>635</v>
      </c>
      <c r="D816" s="51" t="s">
        <v>3683</v>
      </c>
      <c r="E816" s="78" t="s">
        <v>1121</v>
      </c>
      <c r="F816" s="78" t="s">
        <v>1794</v>
      </c>
      <c r="G816" s="72" t="s">
        <v>3369</v>
      </c>
      <c r="H816" s="78" t="s">
        <v>3153</v>
      </c>
      <c r="I816" s="78">
        <v>24</v>
      </c>
      <c r="J816" s="300">
        <v>3000</v>
      </c>
      <c r="K816" s="78"/>
      <c r="L816" s="300">
        <v>1100</v>
      </c>
      <c r="M816" s="72"/>
      <c r="O816" s="78" t="s">
        <v>3217</v>
      </c>
      <c r="P816" s="72" t="s">
        <v>1404</v>
      </c>
      <c r="AA816" s="195"/>
      <c r="AB816" s="195"/>
      <c r="AC816" s="195"/>
      <c r="AD816" s="72"/>
      <c r="AE816" s="316">
        <v>1</v>
      </c>
      <c r="AF816" s="195"/>
      <c r="AG816" s="195">
        <v>0</v>
      </c>
      <c r="AH816" s="72"/>
      <c r="AR816" s="53">
        <v>17.059999999999999</v>
      </c>
      <c r="AT816" s="77"/>
      <c r="AU816" s="276">
        <v>30000</v>
      </c>
      <c r="AV816" s="276"/>
      <c r="AW816" s="54">
        <v>511799.99999999994</v>
      </c>
      <c r="AY816" s="276"/>
      <c r="AZ816" s="95"/>
      <c r="BB816" s="80" t="s">
        <v>3412</v>
      </c>
      <c r="BC816" s="270" t="s">
        <v>1126</v>
      </c>
      <c r="BD816" s="278">
        <v>46.692619999999998</v>
      </c>
      <c r="BE816" s="152"/>
      <c r="BF816" s="152">
        <v>0.28275399999999995</v>
      </c>
      <c r="BG816" s="152"/>
      <c r="BH816" s="152">
        <v>13.067819999999999</v>
      </c>
      <c r="BI816" s="152"/>
      <c r="BJ816" s="152"/>
      <c r="BK816" s="152"/>
      <c r="BL816" s="152"/>
      <c r="BM816" s="152"/>
      <c r="BN816" s="278">
        <v>1.6506719999999999</v>
      </c>
      <c r="BO816" s="152"/>
      <c r="BP816" s="152"/>
      <c r="BQ816" s="152"/>
      <c r="BR816" s="152">
        <v>3.668159999999999</v>
      </c>
      <c r="BS816" s="152"/>
      <c r="BT816" s="152"/>
      <c r="BU816" s="152"/>
      <c r="BV816" s="152">
        <v>1.0698799999999997</v>
      </c>
      <c r="BW816" s="152"/>
      <c r="BX816" s="152"/>
      <c r="BY816" s="152"/>
      <c r="BZ816" s="278">
        <v>4.3788659999999995</v>
      </c>
      <c r="CA816" s="152"/>
      <c r="CB816" s="152">
        <v>5.6245119999999993</v>
      </c>
      <c r="CC816" s="152"/>
      <c r="CD816" s="72"/>
      <c r="CE816" s="72"/>
      <c r="CF816" s="72"/>
      <c r="CG816" s="72"/>
      <c r="CH816" s="72"/>
      <c r="CI816" s="72"/>
      <c r="CJ816" s="72"/>
      <c r="CK816" s="72"/>
      <c r="CL816" s="72"/>
      <c r="CM816" s="72"/>
      <c r="CN816" s="72"/>
      <c r="CO816" s="72"/>
      <c r="CP816" s="72"/>
      <c r="CQ816" s="72"/>
      <c r="CR816" s="72"/>
      <c r="CS816" s="72"/>
      <c r="CT816" s="72"/>
      <c r="CU816" s="72"/>
      <c r="CV816" s="72"/>
      <c r="CW816" s="72"/>
      <c r="CX816" s="72"/>
      <c r="CY816" s="72"/>
      <c r="CZ816" s="72"/>
      <c r="DA816" s="72"/>
      <c r="DB816" s="72"/>
      <c r="DC816" s="72"/>
      <c r="DD816" s="72"/>
      <c r="DE816" s="72"/>
      <c r="DF816" s="72"/>
      <c r="DG816" s="72"/>
      <c r="DH816" s="211">
        <f t="shared" si="483"/>
        <v>76.435283999999982</v>
      </c>
      <c r="DI816" s="96"/>
      <c r="DJ816" s="96">
        <f t="shared" si="460"/>
        <v>23.564716000000018</v>
      </c>
      <c r="DK816" s="72">
        <v>1</v>
      </c>
      <c r="DO816" s="358">
        <v>23.6</v>
      </c>
      <c r="DP816" s="72"/>
      <c r="DQ816" s="374"/>
      <c r="DR816" s="72"/>
      <c r="DU816" s="52"/>
      <c r="DX816" s="75">
        <f t="shared" si="461"/>
        <v>61.087782443511308</v>
      </c>
      <c r="DY816" s="51">
        <f t="shared" si="462"/>
        <v>0</v>
      </c>
      <c r="DZ816" s="75">
        <f t="shared" si="463"/>
        <v>0.36992601479704063</v>
      </c>
      <c r="EA816" s="51">
        <f t="shared" si="464"/>
        <v>0</v>
      </c>
      <c r="EB816" s="75">
        <f t="shared" si="465"/>
        <v>17.09658068386323</v>
      </c>
      <c r="EC816" s="51">
        <f t="shared" si="466"/>
        <v>0</v>
      </c>
      <c r="ED816" s="75">
        <f t="shared" si="467"/>
        <v>2.1595680863827238</v>
      </c>
      <c r="EE816" s="51">
        <f t="shared" si="468"/>
        <v>0</v>
      </c>
      <c r="EF816" s="75">
        <f t="shared" si="469"/>
        <v>0</v>
      </c>
      <c r="EG816" s="51" t="e">
        <f t="shared" si="470"/>
        <v>#DIV/0!</v>
      </c>
      <c r="EH816" s="75">
        <f t="shared" si="471"/>
        <v>4.7990401919616072</v>
      </c>
      <c r="EI816" s="51">
        <f t="shared" si="472"/>
        <v>0</v>
      </c>
      <c r="EJ816" s="75">
        <f t="shared" si="473"/>
        <v>0</v>
      </c>
      <c r="EK816" s="51" t="e">
        <f t="shared" si="474"/>
        <v>#DIV/0!</v>
      </c>
      <c r="EL816" s="75">
        <f t="shared" si="475"/>
        <v>5.7288542291541695</v>
      </c>
      <c r="EM816" s="51">
        <f t="shared" si="476"/>
        <v>0</v>
      </c>
      <c r="EN816" s="75">
        <f t="shared" si="477"/>
        <v>7.3585282943411325</v>
      </c>
      <c r="EO816" s="51">
        <f t="shared" si="478"/>
        <v>0</v>
      </c>
      <c r="EP816" s="75">
        <f t="shared" si="479"/>
        <v>0</v>
      </c>
      <c r="EQ816" s="51" t="e">
        <f t="shared" si="480"/>
        <v>#DIV/0!</v>
      </c>
      <c r="ER816" s="51">
        <f t="shared" si="481"/>
        <v>100</v>
      </c>
      <c r="ES816" s="51">
        <f t="shared" si="482"/>
        <v>0</v>
      </c>
    </row>
    <row r="817" spans="1:149" x14ac:dyDescent="0.45">
      <c r="A817" s="78" t="s">
        <v>1450</v>
      </c>
      <c r="B817" s="174" t="s">
        <v>3406</v>
      </c>
      <c r="C817" s="51" t="s">
        <v>635</v>
      </c>
      <c r="D817" s="51" t="s">
        <v>3683</v>
      </c>
      <c r="E817" s="78" t="s">
        <v>1121</v>
      </c>
      <c r="F817" s="78" t="s">
        <v>1795</v>
      </c>
      <c r="G817" s="72" t="s">
        <v>3369</v>
      </c>
      <c r="H817" s="78" t="s">
        <v>3153</v>
      </c>
      <c r="I817" s="78">
        <v>24</v>
      </c>
      <c r="J817" s="300">
        <v>3000</v>
      </c>
      <c r="K817" s="78"/>
      <c r="L817" s="300">
        <v>1050</v>
      </c>
      <c r="M817" s="72"/>
      <c r="O817" s="78" t="s">
        <v>3217</v>
      </c>
      <c r="P817" s="72" t="s">
        <v>1404</v>
      </c>
      <c r="AA817" s="195"/>
      <c r="AB817" s="195"/>
      <c r="AC817" s="195"/>
      <c r="AD817" s="72"/>
      <c r="AE817" s="316">
        <v>1</v>
      </c>
      <c r="AF817" s="195"/>
      <c r="AG817" s="195">
        <v>0</v>
      </c>
      <c r="AH817" s="72"/>
      <c r="AR817" s="53">
        <v>18.28</v>
      </c>
      <c r="AT817" s="77"/>
      <c r="AU817" s="276">
        <v>30000</v>
      </c>
      <c r="AV817" s="276"/>
      <c r="AW817" s="54">
        <v>548400</v>
      </c>
      <c r="AY817" s="276"/>
      <c r="AZ817" s="95"/>
      <c r="BB817" s="80" t="s">
        <v>3412</v>
      </c>
      <c r="BC817" s="270" t="s">
        <v>1126</v>
      </c>
      <c r="BD817" s="278">
        <v>45.409519999999993</v>
      </c>
      <c r="BE817" s="152"/>
      <c r="BF817" s="152">
        <v>0.27498399999999995</v>
      </c>
      <c r="BG817" s="152"/>
      <c r="BH817" s="152">
        <v>12.708720000000001</v>
      </c>
      <c r="BI817" s="152"/>
      <c r="BJ817" s="152"/>
      <c r="BK817" s="152"/>
      <c r="BL817" s="152"/>
      <c r="BM817" s="152"/>
      <c r="BN817" s="278">
        <v>1.6053119999999999</v>
      </c>
      <c r="BO817" s="152"/>
      <c r="BP817" s="152"/>
      <c r="BQ817" s="152"/>
      <c r="BR817" s="152">
        <v>3.5673599999999994</v>
      </c>
      <c r="BS817" s="152"/>
      <c r="BT817" s="152"/>
      <c r="BU817" s="152"/>
      <c r="BV817" s="152">
        <v>1.0404799999999998</v>
      </c>
      <c r="BW817" s="152"/>
      <c r="BX817" s="152"/>
      <c r="BY817" s="152"/>
      <c r="BZ817" s="278">
        <v>4.2585359999999994</v>
      </c>
      <c r="CA817" s="152"/>
      <c r="CB817" s="152">
        <v>5.4699519999999993</v>
      </c>
      <c r="CC817" s="152"/>
      <c r="CD817" s="72"/>
      <c r="CE817" s="72"/>
      <c r="CF817" s="72"/>
      <c r="CG817" s="72"/>
      <c r="CH817" s="72"/>
      <c r="CI817" s="72"/>
      <c r="CJ817" s="72"/>
      <c r="CK817" s="72"/>
      <c r="CL817" s="72"/>
      <c r="CM817" s="72"/>
      <c r="CN817" s="72"/>
      <c r="CO817" s="72"/>
      <c r="CP817" s="72"/>
      <c r="CQ817" s="72"/>
      <c r="CR817" s="72"/>
      <c r="CS817" s="72"/>
      <c r="CT817" s="72"/>
      <c r="CU817" s="72"/>
      <c r="CV817" s="72"/>
      <c r="CW817" s="72"/>
      <c r="CX817" s="72"/>
      <c r="CY817" s="72"/>
      <c r="CZ817" s="72"/>
      <c r="DA817" s="72"/>
      <c r="DB817" s="72"/>
      <c r="DC817" s="72"/>
      <c r="DD817" s="72"/>
      <c r="DE817" s="72"/>
      <c r="DF817" s="72"/>
      <c r="DG817" s="72"/>
      <c r="DH817" s="211">
        <f t="shared" si="483"/>
        <v>74.33486400000001</v>
      </c>
      <c r="DI817" s="96"/>
      <c r="DJ817" s="96">
        <f t="shared" si="460"/>
        <v>25.66513599999999</v>
      </c>
      <c r="DK817" s="72">
        <v>1</v>
      </c>
      <c r="DO817" s="358">
        <v>25.7</v>
      </c>
      <c r="DP817" s="72"/>
      <c r="DQ817" s="374"/>
      <c r="DR817" s="72"/>
      <c r="DU817" s="52"/>
      <c r="DX817" s="75">
        <f t="shared" si="461"/>
        <v>61.087782443511287</v>
      </c>
      <c r="DY817" s="51">
        <f t="shared" si="462"/>
        <v>0</v>
      </c>
      <c r="DZ817" s="75">
        <f t="shared" si="463"/>
        <v>0.36992601479704046</v>
      </c>
      <c r="EA817" s="51">
        <f t="shared" si="464"/>
        <v>0</v>
      </c>
      <c r="EB817" s="75">
        <f t="shared" si="465"/>
        <v>17.096580683863227</v>
      </c>
      <c r="EC817" s="51">
        <f t="shared" si="466"/>
        <v>0</v>
      </c>
      <c r="ED817" s="75">
        <f t="shared" si="467"/>
        <v>2.1595680863827229</v>
      </c>
      <c r="EE817" s="51">
        <f t="shared" si="468"/>
        <v>0</v>
      </c>
      <c r="EF817" s="75">
        <f t="shared" si="469"/>
        <v>0</v>
      </c>
      <c r="EG817" s="51" t="e">
        <f t="shared" si="470"/>
        <v>#DIV/0!</v>
      </c>
      <c r="EH817" s="75">
        <f t="shared" si="471"/>
        <v>4.7990401919616064</v>
      </c>
      <c r="EI817" s="51">
        <f t="shared" si="472"/>
        <v>0</v>
      </c>
      <c r="EJ817" s="75">
        <f t="shared" si="473"/>
        <v>0</v>
      </c>
      <c r="EK817" s="51" t="e">
        <f t="shared" si="474"/>
        <v>#DIV/0!</v>
      </c>
      <c r="EL817" s="75">
        <f t="shared" si="475"/>
        <v>5.7288542291541678</v>
      </c>
      <c r="EM817" s="51">
        <f t="shared" si="476"/>
        <v>0</v>
      </c>
      <c r="EN817" s="75">
        <f t="shared" si="477"/>
        <v>7.3585282943411299</v>
      </c>
      <c r="EO817" s="51">
        <f t="shared" si="478"/>
        <v>0</v>
      </c>
      <c r="EP817" s="75">
        <f t="shared" si="479"/>
        <v>0</v>
      </c>
      <c r="EQ817" s="51" t="e">
        <f t="shared" si="480"/>
        <v>#DIV/0!</v>
      </c>
      <c r="ER817" s="51">
        <f t="shared" si="481"/>
        <v>100</v>
      </c>
      <c r="ES817" s="51">
        <f t="shared" si="482"/>
        <v>0</v>
      </c>
    </row>
    <row r="818" spans="1:149" x14ac:dyDescent="0.45">
      <c r="A818" s="78" t="s">
        <v>1450</v>
      </c>
      <c r="B818" s="174" t="s">
        <v>3406</v>
      </c>
      <c r="C818" s="51" t="s">
        <v>635</v>
      </c>
      <c r="D818" s="51" t="s">
        <v>3683</v>
      </c>
      <c r="E818" s="78" t="s">
        <v>1121</v>
      </c>
      <c r="F818" s="78" t="s">
        <v>1796</v>
      </c>
      <c r="G818" s="72" t="s">
        <v>3369</v>
      </c>
      <c r="H818" s="78" t="s">
        <v>3153</v>
      </c>
      <c r="I818" s="78">
        <v>68</v>
      </c>
      <c r="J818" s="300">
        <v>3000</v>
      </c>
      <c r="K818" s="78"/>
      <c r="L818" s="300">
        <v>950</v>
      </c>
      <c r="M818" s="72"/>
      <c r="O818" s="78" t="s">
        <v>3217</v>
      </c>
      <c r="P818" s="72" t="s">
        <v>3218</v>
      </c>
      <c r="AA818" s="195"/>
      <c r="AB818" s="195"/>
      <c r="AC818" s="195"/>
      <c r="AD818" s="72"/>
      <c r="AE818" s="316">
        <v>1</v>
      </c>
      <c r="AF818" s="195"/>
      <c r="AG818" s="195">
        <v>0</v>
      </c>
      <c r="AH818" s="72"/>
      <c r="AR818" s="53">
        <v>21.13</v>
      </c>
      <c r="AT818" s="77"/>
      <c r="AU818" s="276">
        <v>30000</v>
      </c>
      <c r="AV818" s="276"/>
      <c r="AW818" s="54">
        <v>633900</v>
      </c>
      <c r="AY818" s="276"/>
      <c r="AZ818" s="95"/>
      <c r="BB818" s="80" t="s">
        <v>3412</v>
      </c>
      <c r="BC818" s="270" t="s">
        <v>1126</v>
      </c>
      <c r="BD818" s="278">
        <v>46.570420000000006</v>
      </c>
      <c r="BE818" s="152"/>
      <c r="BF818" s="152">
        <v>0.28201399999999999</v>
      </c>
      <c r="BG818" s="152"/>
      <c r="BH818" s="152">
        <v>13.033620000000001</v>
      </c>
      <c r="BI818" s="152"/>
      <c r="BJ818" s="152"/>
      <c r="BK818" s="152"/>
      <c r="BL818" s="152"/>
      <c r="BM818" s="152"/>
      <c r="BN818" s="278">
        <v>1.646352</v>
      </c>
      <c r="BO818" s="152"/>
      <c r="BP818" s="152"/>
      <c r="BQ818" s="152"/>
      <c r="BR818" s="152">
        <v>3.65856</v>
      </c>
      <c r="BS818" s="152"/>
      <c r="BT818" s="152"/>
      <c r="BU818" s="152"/>
      <c r="BV818" s="152">
        <v>1.06708</v>
      </c>
      <c r="BW818" s="152"/>
      <c r="BX818" s="152"/>
      <c r="BY818" s="152"/>
      <c r="BZ818" s="278">
        <v>4.3674059999999999</v>
      </c>
      <c r="CA818" s="152"/>
      <c r="CB818" s="152">
        <v>5.6097919999999997</v>
      </c>
      <c r="CC818" s="152"/>
      <c r="CD818" s="72"/>
      <c r="CE818" s="72"/>
      <c r="CF818" s="72"/>
      <c r="CG818" s="72"/>
      <c r="CH818" s="72"/>
      <c r="CI818" s="72"/>
      <c r="CJ818" s="72"/>
      <c r="CK818" s="72"/>
      <c r="CL818" s="72"/>
      <c r="CM818" s="72"/>
      <c r="CN818" s="72"/>
      <c r="CO818" s="72"/>
      <c r="CP818" s="72"/>
      <c r="CQ818" s="72"/>
      <c r="CR818" s="72"/>
      <c r="CS818" s="72"/>
      <c r="CT818" s="72"/>
      <c r="CU818" s="72"/>
      <c r="CV818" s="72"/>
      <c r="CW818" s="72"/>
      <c r="CX818" s="72"/>
      <c r="CY818" s="72"/>
      <c r="CZ818" s="72"/>
      <c r="DA818" s="72"/>
      <c r="DB818" s="72"/>
      <c r="DC818" s="72"/>
      <c r="DD818" s="72"/>
      <c r="DE818" s="72"/>
      <c r="DF818" s="72"/>
      <c r="DG818" s="72"/>
      <c r="DH818" s="211">
        <f t="shared" si="483"/>
        <v>76.235244000000009</v>
      </c>
      <c r="DI818" s="96"/>
      <c r="DJ818" s="96">
        <f t="shared" si="460"/>
        <v>23.764755999999991</v>
      </c>
      <c r="DK818" s="72">
        <v>0.79</v>
      </c>
      <c r="DO818" s="358">
        <v>23.8</v>
      </c>
      <c r="DP818" s="72"/>
      <c r="DQ818" s="374"/>
      <c r="DR818" s="72"/>
      <c r="DU818" s="52"/>
      <c r="DX818" s="75">
        <f t="shared" si="461"/>
        <v>61.087782443511294</v>
      </c>
      <c r="DY818" s="51">
        <f t="shared" si="462"/>
        <v>0</v>
      </c>
      <c r="DZ818" s="75">
        <f t="shared" si="463"/>
        <v>0.36992601479704051</v>
      </c>
      <c r="EA818" s="51">
        <f t="shared" si="464"/>
        <v>0</v>
      </c>
      <c r="EB818" s="75">
        <f t="shared" si="465"/>
        <v>17.096580683863227</v>
      </c>
      <c r="EC818" s="51">
        <f t="shared" si="466"/>
        <v>0</v>
      </c>
      <c r="ED818" s="75">
        <f t="shared" si="467"/>
        <v>2.1595680863827229</v>
      </c>
      <c r="EE818" s="51">
        <f t="shared" si="468"/>
        <v>0</v>
      </c>
      <c r="EF818" s="75">
        <f t="shared" si="469"/>
        <v>0</v>
      </c>
      <c r="EG818" s="51" t="e">
        <f t="shared" si="470"/>
        <v>#DIV/0!</v>
      </c>
      <c r="EH818" s="75">
        <f t="shared" si="471"/>
        <v>4.7990401919616072</v>
      </c>
      <c r="EI818" s="51">
        <f t="shared" si="472"/>
        <v>0</v>
      </c>
      <c r="EJ818" s="75">
        <f t="shared" si="473"/>
        <v>0</v>
      </c>
      <c r="EK818" s="51" t="e">
        <f t="shared" si="474"/>
        <v>#DIV/0!</v>
      </c>
      <c r="EL818" s="75">
        <f t="shared" si="475"/>
        <v>5.7288542291541686</v>
      </c>
      <c r="EM818" s="51">
        <f t="shared" si="476"/>
        <v>0</v>
      </c>
      <c r="EN818" s="75">
        <f t="shared" si="477"/>
        <v>7.3585282943411308</v>
      </c>
      <c r="EO818" s="51">
        <f t="shared" si="478"/>
        <v>0</v>
      </c>
      <c r="EP818" s="75">
        <f t="shared" si="479"/>
        <v>0</v>
      </c>
      <c r="EQ818" s="51" t="e">
        <f t="shared" si="480"/>
        <v>#DIV/0!</v>
      </c>
      <c r="ER818" s="51">
        <f t="shared" si="481"/>
        <v>100</v>
      </c>
      <c r="ES818" s="51">
        <f t="shared" si="482"/>
        <v>0</v>
      </c>
    </row>
    <row r="819" spans="1:149" x14ac:dyDescent="0.45">
      <c r="A819" s="78" t="s">
        <v>1450</v>
      </c>
      <c r="B819" s="174" t="s">
        <v>3406</v>
      </c>
      <c r="C819" s="51" t="s">
        <v>635</v>
      </c>
      <c r="D819" s="51" t="s">
        <v>3683</v>
      </c>
      <c r="E819" s="78" t="s">
        <v>1121</v>
      </c>
      <c r="F819" s="78" t="s">
        <v>1797</v>
      </c>
      <c r="G819" s="72" t="s">
        <v>3369</v>
      </c>
      <c r="H819" s="78" t="s">
        <v>3153</v>
      </c>
      <c r="I819" s="78">
        <v>64</v>
      </c>
      <c r="J819" s="300">
        <v>3000</v>
      </c>
      <c r="K819" s="78"/>
      <c r="L819" s="300">
        <v>900</v>
      </c>
      <c r="M819" s="72"/>
      <c r="O819" s="78" t="s">
        <v>3217</v>
      </c>
      <c r="P819" s="72" t="s">
        <v>3218</v>
      </c>
      <c r="AA819" s="195"/>
      <c r="AB819" s="195"/>
      <c r="AC819" s="195"/>
      <c r="AD819" s="72"/>
      <c r="AE819" s="316">
        <v>1</v>
      </c>
      <c r="AF819" s="195"/>
      <c r="AG819" s="195">
        <v>0</v>
      </c>
      <c r="AH819" s="72"/>
      <c r="AR819" s="53">
        <v>22.8</v>
      </c>
      <c r="AT819" s="77"/>
      <c r="AU819" s="276">
        <v>30000</v>
      </c>
      <c r="AV819" s="276"/>
      <c r="AW819" s="54">
        <v>684000</v>
      </c>
      <c r="AY819" s="276"/>
      <c r="AZ819" s="95"/>
      <c r="BB819" s="80" t="s">
        <v>3412</v>
      </c>
      <c r="BC819" s="270" t="s">
        <v>1126</v>
      </c>
      <c r="BD819" s="278">
        <v>45.959420000000001</v>
      </c>
      <c r="BE819" s="152"/>
      <c r="BF819" s="152">
        <v>0.27831400000000001</v>
      </c>
      <c r="BG819" s="152"/>
      <c r="BH819" s="152">
        <v>12.862620000000001</v>
      </c>
      <c r="BI819" s="152"/>
      <c r="BJ819" s="152"/>
      <c r="BK819" s="152"/>
      <c r="BL819" s="152"/>
      <c r="BM819" s="152"/>
      <c r="BN819" s="278">
        <v>1.624752</v>
      </c>
      <c r="BO819" s="152"/>
      <c r="BP819" s="152"/>
      <c r="BQ819" s="152"/>
      <c r="BR819" s="152">
        <v>3.61056</v>
      </c>
      <c r="BS819" s="152"/>
      <c r="BT819" s="152"/>
      <c r="BU819" s="152"/>
      <c r="BV819" s="152">
        <v>1.05308</v>
      </c>
      <c r="BW819" s="152"/>
      <c r="BX819" s="152"/>
      <c r="BY819" s="152"/>
      <c r="BZ819" s="278">
        <v>4.3101060000000002</v>
      </c>
      <c r="CA819" s="152"/>
      <c r="CB819" s="152">
        <v>5.5361919999999998</v>
      </c>
      <c r="CC819" s="152"/>
      <c r="CD819" s="72"/>
      <c r="CE819" s="72"/>
      <c r="CF819" s="72"/>
      <c r="CG819" s="72"/>
      <c r="CH819" s="72"/>
      <c r="CI819" s="72"/>
      <c r="CJ819" s="72"/>
      <c r="CK819" s="72"/>
      <c r="CL819" s="72"/>
      <c r="CM819" s="72"/>
      <c r="CN819" s="72"/>
      <c r="CO819" s="72"/>
      <c r="CP819" s="72"/>
      <c r="CQ819" s="72"/>
      <c r="CR819" s="72"/>
      <c r="CS819" s="72"/>
      <c r="CT819" s="72"/>
      <c r="CU819" s="72"/>
      <c r="CV819" s="72"/>
      <c r="CW819" s="72"/>
      <c r="CX819" s="72"/>
      <c r="CY819" s="72"/>
      <c r="CZ819" s="72"/>
      <c r="DA819" s="72"/>
      <c r="DB819" s="72"/>
      <c r="DC819" s="72"/>
      <c r="DD819" s="72"/>
      <c r="DE819" s="72"/>
      <c r="DF819" s="72"/>
      <c r="DG819" s="72"/>
      <c r="DH819" s="211">
        <f t="shared" si="483"/>
        <v>75.235044000000002</v>
      </c>
      <c r="DI819" s="96"/>
      <c r="DJ819" s="96">
        <f t="shared" si="460"/>
        <v>24.764955999999998</v>
      </c>
      <c r="DK819" s="72">
        <v>0.78500000000000003</v>
      </c>
      <c r="DO819" s="358">
        <v>24.8</v>
      </c>
      <c r="DP819" s="72"/>
      <c r="DQ819" s="374"/>
      <c r="DR819" s="72"/>
      <c r="DU819" s="52"/>
      <c r="DX819" s="75">
        <f t="shared" si="461"/>
        <v>61.087782443511294</v>
      </c>
      <c r="DY819" s="51">
        <f t="shared" si="462"/>
        <v>0</v>
      </c>
      <c r="DZ819" s="75">
        <f t="shared" si="463"/>
        <v>0.36992601479704057</v>
      </c>
      <c r="EA819" s="51">
        <f t="shared" si="464"/>
        <v>0</v>
      </c>
      <c r="EB819" s="75">
        <f t="shared" si="465"/>
        <v>17.09658068386323</v>
      </c>
      <c r="EC819" s="51">
        <f t="shared" si="466"/>
        <v>0</v>
      </c>
      <c r="ED819" s="75">
        <f t="shared" si="467"/>
        <v>2.1595680863827234</v>
      </c>
      <c r="EE819" s="51">
        <f t="shared" si="468"/>
        <v>0</v>
      </c>
      <c r="EF819" s="75">
        <f t="shared" si="469"/>
        <v>0</v>
      </c>
      <c r="EG819" s="51" t="e">
        <f t="shared" si="470"/>
        <v>#DIV/0!</v>
      </c>
      <c r="EH819" s="75">
        <f t="shared" si="471"/>
        <v>4.7990401919616072</v>
      </c>
      <c r="EI819" s="51">
        <f t="shared" si="472"/>
        <v>0</v>
      </c>
      <c r="EJ819" s="75">
        <f t="shared" si="473"/>
        <v>0</v>
      </c>
      <c r="EK819" s="51" t="e">
        <f t="shared" si="474"/>
        <v>#DIV/0!</v>
      </c>
      <c r="EL819" s="75">
        <f t="shared" si="475"/>
        <v>5.7288542291541695</v>
      </c>
      <c r="EM819" s="51">
        <f t="shared" si="476"/>
        <v>0</v>
      </c>
      <c r="EN819" s="75">
        <f t="shared" si="477"/>
        <v>7.3585282943411308</v>
      </c>
      <c r="EO819" s="51">
        <f t="shared" si="478"/>
        <v>0</v>
      </c>
      <c r="EP819" s="75">
        <f t="shared" si="479"/>
        <v>0</v>
      </c>
      <c r="EQ819" s="51" t="e">
        <f t="shared" si="480"/>
        <v>#DIV/0!</v>
      </c>
      <c r="ER819" s="51">
        <f t="shared" si="481"/>
        <v>100</v>
      </c>
      <c r="ES819" s="51">
        <f t="shared" si="482"/>
        <v>0</v>
      </c>
    </row>
    <row r="820" spans="1:149" x14ac:dyDescent="0.45">
      <c r="A820" s="78" t="s">
        <v>1450</v>
      </c>
      <c r="B820" s="174" t="s">
        <v>3406</v>
      </c>
      <c r="C820" s="51" t="s">
        <v>3593</v>
      </c>
      <c r="D820" s="51" t="s">
        <v>3682</v>
      </c>
      <c r="E820" s="78" t="s">
        <v>1121</v>
      </c>
      <c r="F820" s="78" t="s">
        <v>1798</v>
      </c>
      <c r="G820" s="72" t="s">
        <v>3369</v>
      </c>
      <c r="H820" s="78" t="s">
        <v>3153</v>
      </c>
      <c r="I820" s="78">
        <v>24</v>
      </c>
      <c r="J820" s="300">
        <v>1000</v>
      </c>
      <c r="K820" s="78"/>
      <c r="L820" s="300">
        <v>1050</v>
      </c>
      <c r="M820" s="72"/>
      <c r="O820" s="78" t="s">
        <v>3217</v>
      </c>
      <c r="P820" s="72" t="s">
        <v>1404</v>
      </c>
      <c r="AA820" s="195"/>
      <c r="AB820" s="195"/>
      <c r="AC820" s="195"/>
      <c r="AD820" s="72"/>
      <c r="AE820" s="316">
        <v>1</v>
      </c>
      <c r="AF820" s="195"/>
      <c r="AG820" s="195">
        <v>0</v>
      </c>
      <c r="AH820" s="72"/>
      <c r="AR820" s="53">
        <v>1.7909999999999999</v>
      </c>
      <c r="AT820" s="77"/>
      <c r="AU820" s="276">
        <v>10000</v>
      </c>
      <c r="AV820" s="276"/>
      <c r="AW820" s="54">
        <v>17910</v>
      </c>
      <c r="AY820" s="276"/>
      <c r="AZ820" s="95"/>
      <c r="BB820" s="80" t="s">
        <v>3412</v>
      </c>
      <c r="BC820" s="270" t="s">
        <v>1126</v>
      </c>
      <c r="BD820" s="278">
        <v>52.460249999999995</v>
      </c>
      <c r="BE820" s="152"/>
      <c r="BF820" s="152">
        <v>1.6950000000000001</v>
      </c>
      <c r="BG820" s="152"/>
      <c r="BH820" s="152">
        <v>13.898999999999999</v>
      </c>
      <c r="BI820" s="152"/>
      <c r="BJ820" s="152"/>
      <c r="BK820" s="152"/>
      <c r="BL820" s="152"/>
      <c r="BM820" s="152"/>
      <c r="BN820" s="278">
        <v>1.8306</v>
      </c>
      <c r="BO820" s="152"/>
      <c r="BP820" s="152"/>
      <c r="BQ820" s="152"/>
      <c r="BR820" s="152">
        <v>5.1782250000000003</v>
      </c>
      <c r="BS820" s="152"/>
      <c r="BT820" s="152"/>
      <c r="BU820" s="152"/>
      <c r="BV820" s="152">
        <v>2.2882500000000001</v>
      </c>
      <c r="BW820" s="152"/>
      <c r="BX820" s="152"/>
      <c r="BY820" s="152"/>
      <c r="BZ820" s="278">
        <v>2.5425</v>
      </c>
      <c r="CA820" s="152"/>
      <c r="CB820" s="152">
        <v>4.8985500000000002</v>
      </c>
      <c r="CC820" s="152"/>
      <c r="CD820" s="72"/>
      <c r="CE820" s="72"/>
      <c r="CF820" s="72"/>
      <c r="CG820" s="72"/>
      <c r="CH820" s="72"/>
      <c r="CI820" s="72"/>
      <c r="CJ820" s="72"/>
      <c r="CK820" s="72"/>
      <c r="CL820" s="72"/>
      <c r="CM820" s="72"/>
      <c r="CN820" s="72"/>
      <c r="CO820" s="72"/>
      <c r="CP820" s="72"/>
      <c r="CQ820" s="72"/>
      <c r="CR820" s="72"/>
      <c r="CS820" s="72"/>
      <c r="CT820" s="72"/>
      <c r="CU820" s="72"/>
      <c r="CV820" s="72"/>
      <c r="CW820" s="72"/>
      <c r="CX820" s="72"/>
      <c r="CY820" s="72"/>
      <c r="CZ820" s="72"/>
      <c r="DA820" s="72"/>
      <c r="DB820" s="72"/>
      <c r="DC820" s="72"/>
      <c r="DD820" s="72"/>
      <c r="DE820" s="72"/>
      <c r="DF820" s="72"/>
      <c r="DG820" s="72"/>
      <c r="DH820" s="211">
        <f t="shared" si="483"/>
        <v>84.792375000000007</v>
      </c>
      <c r="DI820" s="96"/>
      <c r="DJ820" s="96">
        <f t="shared" si="460"/>
        <v>15.207624999999993</v>
      </c>
      <c r="DK820" s="72">
        <v>1</v>
      </c>
      <c r="DO820" s="358">
        <v>15.3</v>
      </c>
      <c r="DP820" s="72"/>
      <c r="DQ820" s="374"/>
      <c r="DR820" s="72"/>
      <c r="DU820" s="52"/>
      <c r="DX820" s="75">
        <f t="shared" si="461"/>
        <v>61.86906546726636</v>
      </c>
      <c r="DY820" s="51">
        <f t="shared" si="462"/>
        <v>0</v>
      </c>
      <c r="DZ820" s="75">
        <f t="shared" si="463"/>
        <v>1.9990004997501247</v>
      </c>
      <c r="EA820" s="51">
        <f t="shared" si="464"/>
        <v>0</v>
      </c>
      <c r="EB820" s="75">
        <f t="shared" si="465"/>
        <v>16.39180409795102</v>
      </c>
      <c r="EC820" s="51">
        <f t="shared" si="466"/>
        <v>0</v>
      </c>
      <c r="ED820" s="75">
        <f t="shared" si="467"/>
        <v>2.158920539730135</v>
      </c>
      <c r="EE820" s="51">
        <f t="shared" si="468"/>
        <v>0</v>
      </c>
      <c r="EF820" s="75">
        <f t="shared" si="469"/>
        <v>0</v>
      </c>
      <c r="EG820" s="51" t="e">
        <f t="shared" si="470"/>
        <v>#DIV/0!</v>
      </c>
      <c r="EH820" s="75">
        <f t="shared" si="471"/>
        <v>6.106946526736631</v>
      </c>
      <c r="EI820" s="51">
        <f t="shared" si="472"/>
        <v>0</v>
      </c>
      <c r="EJ820" s="75">
        <f t="shared" si="473"/>
        <v>0</v>
      </c>
      <c r="EK820" s="51" t="e">
        <f t="shared" si="474"/>
        <v>#DIV/0!</v>
      </c>
      <c r="EL820" s="75">
        <f t="shared" si="475"/>
        <v>2.9985007496251872</v>
      </c>
      <c r="EM820" s="51">
        <f t="shared" si="476"/>
        <v>0</v>
      </c>
      <c r="EN820" s="75">
        <f t="shared" si="477"/>
        <v>5.7771114442778613</v>
      </c>
      <c r="EO820" s="51">
        <f t="shared" si="478"/>
        <v>0</v>
      </c>
      <c r="EP820" s="75">
        <f t="shared" si="479"/>
        <v>0</v>
      </c>
      <c r="EQ820" s="51" t="e">
        <f t="shared" si="480"/>
        <v>#DIV/0!</v>
      </c>
      <c r="ER820" s="51">
        <f t="shared" si="481"/>
        <v>100</v>
      </c>
      <c r="ES820" s="51">
        <f t="shared" si="482"/>
        <v>0</v>
      </c>
    </row>
    <row r="821" spans="1:149" x14ac:dyDescent="0.45">
      <c r="A821" s="78" t="s">
        <v>1450</v>
      </c>
      <c r="B821" s="174" t="s">
        <v>3406</v>
      </c>
      <c r="C821" s="51" t="s">
        <v>3593</v>
      </c>
      <c r="D821" s="51" t="s">
        <v>3682</v>
      </c>
      <c r="E821" s="78" t="s">
        <v>1121</v>
      </c>
      <c r="F821" s="78" t="s">
        <v>1799</v>
      </c>
      <c r="G821" s="72" t="s">
        <v>3369</v>
      </c>
      <c r="H821" s="78" t="s">
        <v>3153</v>
      </c>
      <c r="I821" s="78">
        <v>24</v>
      </c>
      <c r="J821" s="300">
        <v>1000</v>
      </c>
      <c r="K821" s="78"/>
      <c r="L821" s="300">
        <v>1000</v>
      </c>
      <c r="M821" s="72"/>
      <c r="O821" s="78" t="s">
        <v>3217</v>
      </c>
      <c r="P821" s="72" t="s">
        <v>3218</v>
      </c>
      <c r="AA821" s="195"/>
      <c r="AB821" s="195"/>
      <c r="AC821" s="195"/>
      <c r="AD821" s="72"/>
      <c r="AE821" s="316">
        <v>1</v>
      </c>
      <c r="AF821" s="195"/>
      <c r="AG821" s="195">
        <v>0</v>
      </c>
      <c r="AH821" s="72"/>
      <c r="AR821" s="53">
        <v>1.7649999999999999</v>
      </c>
      <c r="AT821" s="77"/>
      <c r="AU821" s="276">
        <v>10000</v>
      </c>
      <c r="AV821" s="276"/>
      <c r="AW821" s="54">
        <v>17650</v>
      </c>
      <c r="AY821" s="276"/>
      <c r="AZ821" s="95"/>
      <c r="BB821" s="80" t="s">
        <v>3412</v>
      </c>
      <c r="BC821" s="270" t="s">
        <v>1126</v>
      </c>
      <c r="BD821" s="278">
        <v>48.003449999999994</v>
      </c>
      <c r="BE821" s="152"/>
      <c r="BF821" s="152">
        <v>1.5509999999999999</v>
      </c>
      <c r="BG821" s="152"/>
      <c r="BH821" s="152">
        <v>12.7182</v>
      </c>
      <c r="BI821" s="152"/>
      <c r="BJ821" s="152"/>
      <c r="BK821" s="152"/>
      <c r="BL821" s="152"/>
      <c r="BM821" s="152"/>
      <c r="BN821" s="278">
        <v>1.6750800000000001</v>
      </c>
      <c r="BO821" s="152"/>
      <c r="BP821" s="152"/>
      <c r="BQ821" s="152"/>
      <c r="BR821" s="152">
        <v>4.7383050000000004</v>
      </c>
      <c r="BS821" s="152"/>
      <c r="BT821" s="152"/>
      <c r="BU821" s="152"/>
      <c r="BV821" s="152">
        <v>2.0938500000000002</v>
      </c>
      <c r="BW821" s="152"/>
      <c r="BX821" s="152"/>
      <c r="BY821" s="152"/>
      <c r="BZ821" s="278">
        <v>2.3264999999999998</v>
      </c>
      <c r="CA821" s="152"/>
      <c r="CB821" s="152">
        <v>4.4823899999999997</v>
      </c>
      <c r="CC821" s="152"/>
      <c r="CD821" s="72"/>
      <c r="CE821" s="72"/>
      <c r="CF821" s="72"/>
      <c r="CG821" s="72"/>
      <c r="CH821" s="72"/>
      <c r="CI821" s="72"/>
      <c r="CJ821" s="72"/>
      <c r="CK821" s="72"/>
      <c r="CL821" s="72"/>
      <c r="CM821" s="72"/>
      <c r="CN821" s="72"/>
      <c r="CO821" s="72"/>
      <c r="CP821" s="72"/>
      <c r="CQ821" s="72"/>
      <c r="CR821" s="72"/>
      <c r="CS821" s="72"/>
      <c r="CT821" s="72"/>
      <c r="CU821" s="72"/>
      <c r="CV821" s="72"/>
      <c r="CW821" s="72"/>
      <c r="CX821" s="72"/>
      <c r="CY821" s="72"/>
      <c r="CZ821" s="72"/>
      <c r="DA821" s="72"/>
      <c r="DB821" s="72"/>
      <c r="DC821" s="72"/>
      <c r="DD821" s="72"/>
      <c r="DE821" s="72"/>
      <c r="DF821" s="72"/>
      <c r="DG821" s="72"/>
      <c r="DH821" s="211">
        <f t="shared" si="483"/>
        <v>77.588774999999998</v>
      </c>
      <c r="DI821" s="96"/>
      <c r="DJ821" s="96">
        <f t="shared" si="460"/>
        <v>22.411225000000002</v>
      </c>
      <c r="DK821" s="72">
        <v>0.82699999999999996</v>
      </c>
      <c r="DO821" s="358">
        <v>22.5</v>
      </c>
      <c r="DP821" s="72"/>
      <c r="DQ821" s="374"/>
      <c r="DR821" s="72"/>
      <c r="DU821" s="52"/>
      <c r="DX821" s="75">
        <f t="shared" si="461"/>
        <v>61.86906546726636</v>
      </c>
      <c r="DY821" s="51">
        <f t="shared" si="462"/>
        <v>0</v>
      </c>
      <c r="DZ821" s="75">
        <f t="shared" si="463"/>
        <v>1.9990004997501249</v>
      </c>
      <c r="EA821" s="51">
        <f t="shared" si="464"/>
        <v>0</v>
      </c>
      <c r="EB821" s="75">
        <f t="shared" si="465"/>
        <v>16.391804097951024</v>
      </c>
      <c r="EC821" s="51">
        <f t="shared" si="466"/>
        <v>0</v>
      </c>
      <c r="ED821" s="75">
        <f t="shared" si="467"/>
        <v>2.158920539730135</v>
      </c>
      <c r="EE821" s="51">
        <f t="shared" si="468"/>
        <v>0</v>
      </c>
      <c r="EF821" s="75">
        <f t="shared" si="469"/>
        <v>0</v>
      </c>
      <c r="EG821" s="51" t="e">
        <f t="shared" si="470"/>
        <v>#DIV/0!</v>
      </c>
      <c r="EH821" s="75">
        <f t="shared" si="471"/>
        <v>6.1069465267366327</v>
      </c>
      <c r="EI821" s="51">
        <f t="shared" si="472"/>
        <v>0</v>
      </c>
      <c r="EJ821" s="75">
        <f t="shared" si="473"/>
        <v>0</v>
      </c>
      <c r="EK821" s="51" t="e">
        <f t="shared" si="474"/>
        <v>#DIV/0!</v>
      </c>
      <c r="EL821" s="75">
        <f t="shared" si="475"/>
        <v>2.9985007496251872</v>
      </c>
      <c r="EM821" s="51">
        <f t="shared" si="476"/>
        <v>0</v>
      </c>
      <c r="EN821" s="75">
        <f t="shared" si="477"/>
        <v>5.7771114442778613</v>
      </c>
      <c r="EO821" s="51">
        <f t="shared" si="478"/>
        <v>0</v>
      </c>
      <c r="EP821" s="75">
        <f t="shared" si="479"/>
        <v>0</v>
      </c>
      <c r="EQ821" s="51" t="e">
        <f t="shared" si="480"/>
        <v>#DIV/0!</v>
      </c>
      <c r="ER821" s="51">
        <f t="shared" si="481"/>
        <v>100</v>
      </c>
      <c r="ES821" s="51">
        <f t="shared" si="482"/>
        <v>0</v>
      </c>
    </row>
    <row r="822" spans="1:149" x14ac:dyDescent="0.45">
      <c r="A822" s="78" t="s">
        <v>1450</v>
      </c>
      <c r="B822" s="174" t="s">
        <v>3406</v>
      </c>
      <c r="C822" s="51" t="s">
        <v>3593</v>
      </c>
      <c r="D822" s="51" t="s">
        <v>3682</v>
      </c>
      <c r="E822" s="78" t="s">
        <v>1121</v>
      </c>
      <c r="F822" s="78" t="s">
        <v>1800</v>
      </c>
      <c r="G822" s="72" t="s">
        <v>3369</v>
      </c>
      <c r="H822" s="78" t="s">
        <v>3153</v>
      </c>
      <c r="I822" s="78">
        <v>24</v>
      </c>
      <c r="J822" s="300">
        <v>1000</v>
      </c>
      <c r="K822" s="78"/>
      <c r="L822" s="300">
        <v>975</v>
      </c>
      <c r="M822" s="72"/>
      <c r="O822" s="78" t="s">
        <v>3217</v>
      </c>
      <c r="P822" s="72" t="s">
        <v>3220</v>
      </c>
      <c r="AA822" s="195"/>
      <c r="AB822" s="195"/>
      <c r="AC822" s="195"/>
      <c r="AD822" s="72"/>
      <c r="AE822" s="316">
        <v>1</v>
      </c>
      <c r="AF822" s="195"/>
      <c r="AG822" s="195">
        <v>0</v>
      </c>
      <c r="AH822" s="72"/>
      <c r="AR822" s="53">
        <v>1.7490000000000001</v>
      </c>
      <c r="AT822" s="77"/>
      <c r="AU822" s="276">
        <v>10000</v>
      </c>
      <c r="AV822" s="276"/>
      <c r="AW822" s="54">
        <v>17490</v>
      </c>
      <c r="AY822" s="276"/>
      <c r="AZ822" s="95"/>
      <c r="BB822" s="80" t="s">
        <v>3412</v>
      </c>
      <c r="BC822" s="270" t="s">
        <v>1126</v>
      </c>
      <c r="BD822" s="278">
        <v>46.455949999999994</v>
      </c>
      <c r="BE822" s="152"/>
      <c r="BF822" s="152">
        <v>1.5009999999999999</v>
      </c>
      <c r="BG822" s="152"/>
      <c r="BH822" s="152">
        <v>12.308199999999999</v>
      </c>
      <c r="BI822" s="152"/>
      <c r="BJ822" s="152"/>
      <c r="BK822" s="152"/>
      <c r="BL822" s="152"/>
      <c r="BM822" s="152"/>
      <c r="BN822" s="278">
        <v>1.6210800000000001</v>
      </c>
      <c r="BO822" s="152"/>
      <c r="BP822" s="152"/>
      <c r="BQ822" s="152"/>
      <c r="BR822" s="152">
        <v>4.5855550000000003</v>
      </c>
      <c r="BS822" s="152"/>
      <c r="BT822" s="152"/>
      <c r="BU822" s="152"/>
      <c r="BV822" s="152">
        <v>2.0263500000000003</v>
      </c>
      <c r="BW822" s="152"/>
      <c r="BX822" s="152"/>
      <c r="BY822" s="152"/>
      <c r="BZ822" s="278">
        <v>2.2514999999999996</v>
      </c>
      <c r="CA822" s="152"/>
      <c r="CB822" s="152">
        <v>4.3378899999999998</v>
      </c>
      <c r="CC822" s="152"/>
      <c r="CD822" s="72"/>
      <c r="CE822" s="72"/>
      <c r="CF822" s="72"/>
      <c r="CG822" s="72"/>
      <c r="CH822" s="72"/>
      <c r="CI822" s="72"/>
      <c r="CJ822" s="72"/>
      <c r="CK822" s="72"/>
      <c r="CL822" s="72"/>
      <c r="CM822" s="72"/>
      <c r="CN822" s="72"/>
      <c r="CO822" s="72"/>
      <c r="CP822" s="72"/>
      <c r="CQ822" s="72"/>
      <c r="CR822" s="72"/>
      <c r="CS822" s="72"/>
      <c r="CT822" s="72"/>
      <c r="CU822" s="72"/>
      <c r="CV822" s="72"/>
      <c r="CW822" s="72"/>
      <c r="CX822" s="72"/>
      <c r="CY822" s="72"/>
      <c r="CZ822" s="72"/>
      <c r="DA822" s="72"/>
      <c r="DB822" s="72"/>
      <c r="DC822" s="72"/>
      <c r="DD822" s="72"/>
      <c r="DE822" s="72"/>
      <c r="DF822" s="72"/>
      <c r="DG822" s="72"/>
      <c r="DH822" s="211">
        <f t="shared" si="483"/>
        <v>75.087524999999985</v>
      </c>
      <c r="DI822" s="96"/>
      <c r="DJ822" s="96">
        <f t="shared" si="460"/>
        <v>24.912475000000015</v>
      </c>
      <c r="DK822" s="72">
        <v>0.80200000000000005</v>
      </c>
      <c r="DO822" s="358">
        <v>25</v>
      </c>
      <c r="DP822" s="72"/>
      <c r="DQ822" s="374"/>
      <c r="DR822" s="72"/>
      <c r="DU822" s="52"/>
      <c r="DX822" s="75">
        <f t="shared" si="461"/>
        <v>61.869065467266374</v>
      </c>
      <c r="DY822" s="51">
        <f t="shared" si="462"/>
        <v>0</v>
      </c>
      <c r="DZ822" s="75">
        <f t="shared" si="463"/>
        <v>1.9990004997501249</v>
      </c>
      <c r="EA822" s="51">
        <f t="shared" si="464"/>
        <v>0</v>
      </c>
      <c r="EB822" s="75">
        <f t="shared" si="465"/>
        <v>16.391804097951027</v>
      </c>
      <c r="EC822" s="51">
        <f t="shared" si="466"/>
        <v>0</v>
      </c>
      <c r="ED822" s="75">
        <f t="shared" si="467"/>
        <v>2.1589205397301354</v>
      </c>
      <c r="EE822" s="51">
        <f t="shared" si="468"/>
        <v>0</v>
      </c>
      <c r="EF822" s="75">
        <f t="shared" si="469"/>
        <v>0</v>
      </c>
      <c r="EG822" s="51" t="e">
        <f t="shared" si="470"/>
        <v>#DIV/0!</v>
      </c>
      <c r="EH822" s="75">
        <f t="shared" si="471"/>
        <v>6.1069465267366336</v>
      </c>
      <c r="EI822" s="51">
        <f t="shared" si="472"/>
        <v>0</v>
      </c>
      <c r="EJ822" s="75">
        <f t="shared" si="473"/>
        <v>0</v>
      </c>
      <c r="EK822" s="51" t="e">
        <f t="shared" si="474"/>
        <v>#DIV/0!</v>
      </c>
      <c r="EL822" s="75">
        <f t="shared" si="475"/>
        <v>2.9985007496251872</v>
      </c>
      <c r="EM822" s="51">
        <f t="shared" si="476"/>
        <v>0</v>
      </c>
      <c r="EN822" s="75">
        <f t="shared" si="477"/>
        <v>5.7771114442778622</v>
      </c>
      <c r="EO822" s="51">
        <f t="shared" si="478"/>
        <v>0</v>
      </c>
      <c r="EP822" s="75">
        <f t="shared" si="479"/>
        <v>0</v>
      </c>
      <c r="EQ822" s="51" t="e">
        <f t="shared" si="480"/>
        <v>#DIV/0!</v>
      </c>
      <c r="ER822" s="51">
        <f t="shared" si="481"/>
        <v>100</v>
      </c>
      <c r="ES822" s="51">
        <f t="shared" si="482"/>
        <v>0</v>
      </c>
    </row>
    <row r="823" spans="1:149" x14ac:dyDescent="0.45">
      <c r="A823" s="78" t="s">
        <v>1450</v>
      </c>
      <c r="B823" s="174" t="s">
        <v>3406</v>
      </c>
      <c r="C823" s="51" t="s">
        <v>3593</v>
      </c>
      <c r="D823" s="51" t="s">
        <v>3682</v>
      </c>
      <c r="E823" s="78" t="s">
        <v>1121</v>
      </c>
      <c r="F823" s="78" t="s">
        <v>1801</v>
      </c>
      <c r="G823" s="72" t="s">
        <v>3369</v>
      </c>
      <c r="H823" s="78" t="s">
        <v>3153</v>
      </c>
      <c r="I823" s="78">
        <v>24</v>
      </c>
      <c r="J823" s="300">
        <v>1000</v>
      </c>
      <c r="K823" s="78"/>
      <c r="L823" s="300">
        <v>950</v>
      </c>
      <c r="M823" s="72"/>
      <c r="O823" s="78" t="s">
        <v>3217</v>
      </c>
      <c r="P823" s="72" t="s">
        <v>3221</v>
      </c>
      <c r="AA823" s="195"/>
      <c r="AB823" s="195"/>
      <c r="AC823" s="195"/>
      <c r="AD823" s="72"/>
      <c r="AE823" s="316">
        <v>1</v>
      </c>
      <c r="AF823" s="195"/>
      <c r="AG823" s="195">
        <v>0</v>
      </c>
      <c r="AH823" s="72"/>
      <c r="AR823" s="53">
        <v>1.7310000000000001</v>
      </c>
      <c r="AT823" s="77"/>
      <c r="AU823" s="276">
        <v>10000</v>
      </c>
      <c r="AV823" s="276"/>
      <c r="AW823" s="54">
        <v>17310</v>
      </c>
      <c r="AY823" s="276"/>
      <c r="AZ823" s="95"/>
      <c r="BB823" s="80" t="s">
        <v>3412</v>
      </c>
      <c r="BC823" s="270" t="s">
        <v>1126</v>
      </c>
      <c r="BD823" s="278">
        <v>53.883949999999999</v>
      </c>
      <c r="BE823" s="152"/>
      <c r="BF823" s="152">
        <v>1.7409999999999999</v>
      </c>
      <c r="BG823" s="152"/>
      <c r="BH823" s="152">
        <v>14.276199999999999</v>
      </c>
      <c r="BI823" s="152"/>
      <c r="BJ823" s="152"/>
      <c r="BK823" s="152"/>
      <c r="BL823" s="152"/>
      <c r="BM823" s="152"/>
      <c r="BN823" s="278">
        <v>1.8802800000000002</v>
      </c>
      <c r="BO823" s="152"/>
      <c r="BP823" s="152"/>
      <c r="BQ823" s="152"/>
      <c r="BR823" s="152">
        <v>5.3187549999999995</v>
      </c>
      <c r="BS823" s="152"/>
      <c r="BT823" s="152"/>
      <c r="BU823" s="152"/>
      <c r="BV823" s="152">
        <v>2.3503500000000002</v>
      </c>
      <c r="BW823" s="152"/>
      <c r="BX823" s="152"/>
      <c r="BY823" s="152"/>
      <c r="BZ823" s="278">
        <v>2.6114999999999999</v>
      </c>
      <c r="CA823" s="152"/>
      <c r="CB823" s="152">
        <v>5.0314899999999998</v>
      </c>
      <c r="CC823" s="152"/>
      <c r="CD823" s="72"/>
      <c r="CE823" s="72"/>
      <c r="CF823" s="72"/>
      <c r="CG823" s="72"/>
      <c r="CH823" s="72"/>
      <c r="CI823" s="72"/>
      <c r="CJ823" s="72"/>
      <c r="CK823" s="72"/>
      <c r="CL823" s="72"/>
      <c r="CM823" s="72"/>
      <c r="CN823" s="72"/>
      <c r="CO823" s="72"/>
      <c r="CP823" s="72"/>
      <c r="CQ823" s="72"/>
      <c r="CR823" s="72"/>
      <c r="CS823" s="72"/>
      <c r="CT823" s="72"/>
      <c r="CU823" s="72"/>
      <c r="CV823" s="72"/>
      <c r="CW823" s="72"/>
      <c r="CX823" s="72"/>
      <c r="CY823" s="72"/>
      <c r="CZ823" s="72"/>
      <c r="DA823" s="72"/>
      <c r="DB823" s="72"/>
      <c r="DC823" s="72"/>
      <c r="DD823" s="72"/>
      <c r="DE823" s="72"/>
      <c r="DF823" s="72"/>
      <c r="DG823" s="72"/>
      <c r="DH823" s="211">
        <f t="shared" si="483"/>
        <v>87.093525000000014</v>
      </c>
      <c r="DI823" s="96"/>
      <c r="DJ823" s="96">
        <f t="shared" si="460"/>
        <v>12.906474999999986</v>
      </c>
      <c r="DK823" s="72">
        <v>0.90800000000000003</v>
      </c>
      <c r="DO823" s="358">
        <v>13</v>
      </c>
      <c r="DP823" s="72"/>
      <c r="DQ823" s="374"/>
      <c r="DR823" s="72"/>
      <c r="DU823" s="52"/>
      <c r="DX823" s="75">
        <f t="shared" si="461"/>
        <v>61.86906546726636</v>
      </c>
      <c r="DY823" s="51">
        <f t="shared" si="462"/>
        <v>0</v>
      </c>
      <c r="DZ823" s="75">
        <f t="shared" si="463"/>
        <v>1.9990004997501243</v>
      </c>
      <c r="EA823" s="51">
        <f t="shared" si="464"/>
        <v>0</v>
      </c>
      <c r="EB823" s="75">
        <f t="shared" si="465"/>
        <v>16.39180409795102</v>
      </c>
      <c r="EC823" s="51">
        <f t="shared" si="466"/>
        <v>0</v>
      </c>
      <c r="ED823" s="75">
        <f t="shared" si="467"/>
        <v>2.158920539730135</v>
      </c>
      <c r="EE823" s="51">
        <f t="shared" si="468"/>
        <v>0</v>
      </c>
      <c r="EF823" s="75">
        <f t="shared" si="469"/>
        <v>0</v>
      </c>
      <c r="EG823" s="51" t="e">
        <f t="shared" si="470"/>
        <v>#DIV/0!</v>
      </c>
      <c r="EH823" s="75">
        <f t="shared" si="471"/>
        <v>6.1069465267366301</v>
      </c>
      <c r="EI823" s="51">
        <f t="shared" si="472"/>
        <v>0</v>
      </c>
      <c r="EJ823" s="75">
        <f t="shared" si="473"/>
        <v>0</v>
      </c>
      <c r="EK823" s="51" t="e">
        <f t="shared" si="474"/>
        <v>#DIV/0!</v>
      </c>
      <c r="EL823" s="75">
        <f t="shared" si="475"/>
        <v>2.9985007496251868</v>
      </c>
      <c r="EM823" s="51">
        <f t="shared" si="476"/>
        <v>0</v>
      </c>
      <c r="EN823" s="75">
        <f t="shared" si="477"/>
        <v>5.7771114442778595</v>
      </c>
      <c r="EO823" s="51">
        <f t="shared" si="478"/>
        <v>0</v>
      </c>
      <c r="EP823" s="75">
        <f t="shared" si="479"/>
        <v>0</v>
      </c>
      <c r="EQ823" s="51" t="e">
        <f t="shared" si="480"/>
        <v>#DIV/0!</v>
      </c>
      <c r="ER823" s="51">
        <f t="shared" si="481"/>
        <v>100</v>
      </c>
      <c r="ES823" s="51">
        <f t="shared" si="482"/>
        <v>0</v>
      </c>
    </row>
    <row r="824" spans="1:149" x14ac:dyDescent="0.45">
      <c r="A824" s="78" t="s">
        <v>1450</v>
      </c>
      <c r="B824" s="174" t="s">
        <v>3406</v>
      </c>
      <c r="C824" s="51" t="s">
        <v>3593</v>
      </c>
      <c r="D824" s="51" t="s">
        <v>3682</v>
      </c>
      <c r="E824" s="78" t="s">
        <v>1121</v>
      </c>
      <c r="F824" s="78" t="s">
        <v>1802</v>
      </c>
      <c r="G824" s="72" t="s">
        <v>3369</v>
      </c>
      <c r="H824" s="78" t="s">
        <v>3153</v>
      </c>
      <c r="I824" s="78">
        <v>66</v>
      </c>
      <c r="J824" s="300">
        <v>1000</v>
      </c>
      <c r="K824" s="78"/>
      <c r="L824" s="300">
        <v>900</v>
      </c>
      <c r="M824" s="72"/>
      <c r="O824" s="78" t="s">
        <v>3217</v>
      </c>
      <c r="P824" s="72" t="s">
        <v>3222</v>
      </c>
      <c r="AA824" s="195"/>
      <c r="AB824" s="195"/>
      <c r="AC824" s="195"/>
      <c r="AD824" s="72"/>
      <c r="AE824" s="316">
        <v>1</v>
      </c>
      <c r="AF824" s="195"/>
      <c r="AG824" s="195">
        <v>0</v>
      </c>
      <c r="AH824" s="72"/>
      <c r="AR824" s="53">
        <v>1.69</v>
      </c>
      <c r="AT824" s="77"/>
      <c r="AU824" s="276">
        <v>10000</v>
      </c>
      <c r="AV824" s="276"/>
      <c r="AW824" s="54">
        <v>16900</v>
      </c>
      <c r="AY824" s="276"/>
      <c r="AZ824" s="95"/>
      <c r="BB824" s="80" t="s">
        <v>3412</v>
      </c>
      <c r="BC824" s="270" t="s">
        <v>1126</v>
      </c>
      <c r="BD824" s="278">
        <v>49.179549999999992</v>
      </c>
      <c r="BE824" s="152"/>
      <c r="BF824" s="152">
        <v>1.5889999999999997</v>
      </c>
      <c r="BG824" s="152"/>
      <c r="BH824" s="152">
        <v>13.029799999999998</v>
      </c>
      <c r="BI824" s="152"/>
      <c r="BJ824" s="152"/>
      <c r="BK824" s="152"/>
      <c r="BL824" s="152"/>
      <c r="BM824" s="152"/>
      <c r="BN824" s="278">
        <v>1.7161199999999999</v>
      </c>
      <c r="BO824" s="152"/>
      <c r="BP824" s="152"/>
      <c r="BQ824" s="152"/>
      <c r="BR824" s="152">
        <v>4.8543949999999993</v>
      </c>
      <c r="BS824" s="152"/>
      <c r="BT824" s="152"/>
      <c r="BU824" s="152"/>
      <c r="BV824" s="152">
        <v>2.1451499999999997</v>
      </c>
      <c r="BW824" s="152"/>
      <c r="BX824" s="152"/>
      <c r="BY824" s="152"/>
      <c r="BZ824" s="278">
        <v>2.3834999999999997</v>
      </c>
      <c r="CA824" s="152"/>
      <c r="CB824" s="152">
        <v>4.5922099999999997</v>
      </c>
      <c r="CC824" s="152"/>
      <c r="CD824" s="72"/>
      <c r="CE824" s="72"/>
      <c r="CF824" s="72"/>
      <c r="CG824" s="72"/>
      <c r="CH824" s="72"/>
      <c r="CI824" s="72"/>
      <c r="CJ824" s="72"/>
      <c r="CK824" s="72"/>
      <c r="CL824" s="72"/>
      <c r="CM824" s="72"/>
      <c r="CN824" s="72"/>
      <c r="CO824" s="72"/>
      <c r="CP824" s="72"/>
      <c r="CQ824" s="72"/>
      <c r="CR824" s="72"/>
      <c r="CS824" s="72"/>
      <c r="CT824" s="72"/>
      <c r="CU824" s="72"/>
      <c r="CV824" s="72"/>
      <c r="CW824" s="72"/>
      <c r="CX824" s="72"/>
      <c r="CY824" s="72"/>
      <c r="CZ824" s="72"/>
      <c r="DA824" s="72"/>
      <c r="DB824" s="72"/>
      <c r="DC824" s="72"/>
      <c r="DD824" s="72"/>
      <c r="DE824" s="72"/>
      <c r="DF824" s="72"/>
      <c r="DG824" s="72"/>
      <c r="DH824" s="211">
        <f t="shared" si="483"/>
        <v>79.489724999999979</v>
      </c>
      <c r="DI824" s="96"/>
      <c r="DJ824" s="96">
        <f t="shared" si="460"/>
        <v>20.510275000000021</v>
      </c>
      <c r="DK824" s="72">
        <v>0.76800000000000002</v>
      </c>
      <c r="DO824" s="358">
        <v>20.6</v>
      </c>
      <c r="DP824" s="72"/>
      <c r="DQ824" s="374"/>
      <c r="DR824" s="72"/>
      <c r="DU824" s="52"/>
      <c r="DX824" s="75">
        <f t="shared" si="461"/>
        <v>61.869065467266374</v>
      </c>
      <c r="DY824" s="51">
        <f t="shared" si="462"/>
        <v>0</v>
      </c>
      <c r="DZ824" s="75">
        <f t="shared" si="463"/>
        <v>1.9990004997501249</v>
      </c>
      <c r="EA824" s="51">
        <f t="shared" si="464"/>
        <v>0</v>
      </c>
      <c r="EB824" s="75">
        <f t="shared" si="465"/>
        <v>16.391804097951027</v>
      </c>
      <c r="EC824" s="51">
        <f t="shared" si="466"/>
        <v>0</v>
      </c>
      <c r="ED824" s="75">
        <f t="shared" si="467"/>
        <v>2.158920539730135</v>
      </c>
      <c r="EE824" s="51">
        <f t="shared" si="468"/>
        <v>0</v>
      </c>
      <c r="EF824" s="75">
        <f t="shared" si="469"/>
        <v>0</v>
      </c>
      <c r="EG824" s="51" t="e">
        <f t="shared" si="470"/>
        <v>#DIV/0!</v>
      </c>
      <c r="EH824" s="75">
        <f t="shared" si="471"/>
        <v>6.1069465267366327</v>
      </c>
      <c r="EI824" s="51">
        <f t="shared" si="472"/>
        <v>0</v>
      </c>
      <c r="EJ824" s="75">
        <f t="shared" si="473"/>
        <v>0</v>
      </c>
      <c r="EK824" s="51" t="e">
        <f t="shared" si="474"/>
        <v>#DIV/0!</v>
      </c>
      <c r="EL824" s="75">
        <f t="shared" si="475"/>
        <v>2.9985007496251876</v>
      </c>
      <c r="EM824" s="51">
        <f t="shared" si="476"/>
        <v>0</v>
      </c>
      <c r="EN824" s="75">
        <f t="shared" si="477"/>
        <v>5.7771114442778622</v>
      </c>
      <c r="EO824" s="51">
        <f t="shared" si="478"/>
        <v>0</v>
      </c>
      <c r="EP824" s="75">
        <f t="shared" si="479"/>
        <v>0</v>
      </c>
      <c r="EQ824" s="51" t="e">
        <f t="shared" si="480"/>
        <v>#DIV/0!</v>
      </c>
      <c r="ER824" s="51">
        <f t="shared" si="481"/>
        <v>100</v>
      </c>
      <c r="ES824" s="51">
        <f t="shared" si="482"/>
        <v>0</v>
      </c>
    </row>
    <row r="825" spans="1:149" x14ac:dyDescent="0.45">
      <c r="A825" s="78" t="s">
        <v>1450</v>
      </c>
      <c r="B825" s="174" t="s">
        <v>3406</v>
      </c>
      <c r="C825" s="51" t="s">
        <v>3593</v>
      </c>
      <c r="D825" s="51" t="s">
        <v>3682</v>
      </c>
      <c r="E825" s="78" t="s">
        <v>1121</v>
      </c>
      <c r="F825" s="78" t="s">
        <v>1803</v>
      </c>
      <c r="G825" s="72" t="s">
        <v>3369</v>
      </c>
      <c r="H825" s="78" t="s">
        <v>3153</v>
      </c>
      <c r="I825" s="78">
        <v>68</v>
      </c>
      <c r="J825" s="300">
        <v>1000</v>
      </c>
      <c r="K825" s="78"/>
      <c r="L825" s="300">
        <v>850</v>
      </c>
      <c r="M825" s="72"/>
      <c r="O825" s="78" t="s">
        <v>3217</v>
      </c>
      <c r="P825" s="72" t="s">
        <v>3223</v>
      </c>
      <c r="AA825" s="195"/>
      <c r="AB825" s="195"/>
      <c r="AC825" s="195"/>
      <c r="AD825" s="72"/>
      <c r="AE825" s="316">
        <v>1</v>
      </c>
      <c r="AF825" s="195"/>
      <c r="AG825" s="195">
        <v>0</v>
      </c>
      <c r="AH825" s="72"/>
      <c r="AR825" s="53">
        <v>1.639</v>
      </c>
      <c r="AT825" s="77"/>
      <c r="AU825" s="276">
        <v>10000</v>
      </c>
      <c r="AV825" s="276"/>
      <c r="AW825" s="54">
        <v>16390</v>
      </c>
      <c r="AY825" s="276"/>
      <c r="AZ825" s="95"/>
      <c r="BB825" s="80" t="s">
        <v>3412</v>
      </c>
      <c r="BC825" s="270" t="s">
        <v>1126</v>
      </c>
      <c r="BD825" s="278">
        <v>49.303350000000002</v>
      </c>
      <c r="BE825" s="152"/>
      <c r="BF825" s="152">
        <v>1.5930000000000002</v>
      </c>
      <c r="BG825" s="152"/>
      <c r="BH825" s="152">
        <v>13.0626</v>
      </c>
      <c r="BI825" s="152"/>
      <c r="BJ825" s="152"/>
      <c r="BK825" s="152"/>
      <c r="BL825" s="152"/>
      <c r="BM825" s="152"/>
      <c r="BN825" s="278">
        <v>1.7204400000000002</v>
      </c>
      <c r="BO825" s="152"/>
      <c r="BP825" s="152"/>
      <c r="BQ825" s="152"/>
      <c r="BR825" s="152">
        <v>4.8666150000000004</v>
      </c>
      <c r="BS825" s="152"/>
      <c r="BT825" s="152"/>
      <c r="BU825" s="152"/>
      <c r="BV825" s="152">
        <v>2.1505500000000004</v>
      </c>
      <c r="BW825" s="152"/>
      <c r="BX825" s="152"/>
      <c r="BY825" s="152"/>
      <c r="BZ825" s="278">
        <v>2.3895</v>
      </c>
      <c r="CA825" s="152"/>
      <c r="CB825" s="152">
        <v>4.6037700000000008</v>
      </c>
      <c r="CC825" s="152"/>
      <c r="CD825" s="72"/>
      <c r="CE825" s="72"/>
      <c r="CF825" s="72"/>
      <c r="CG825" s="72"/>
      <c r="CH825" s="72"/>
      <c r="CI825" s="72"/>
      <c r="CJ825" s="72"/>
      <c r="CK825" s="72"/>
      <c r="CL825" s="72"/>
      <c r="CM825" s="72"/>
      <c r="CN825" s="72"/>
      <c r="CO825" s="72"/>
      <c r="CP825" s="72"/>
      <c r="CQ825" s="72"/>
      <c r="CR825" s="72"/>
      <c r="CS825" s="72"/>
      <c r="CT825" s="72"/>
      <c r="CU825" s="72"/>
      <c r="CV825" s="72"/>
      <c r="CW825" s="72"/>
      <c r="CX825" s="72"/>
      <c r="CY825" s="72"/>
      <c r="CZ825" s="72"/>
      <c r="DA825" s="72"/>
      <c r="DB825" s="72"/>
      <c r="DC825" s="72"/>
      <c r="DD825" s="72"/>
      <c r="DE825" s="72"/>
      <c r="DF825" s="72"/>
      <c r="DG825" s="72"/>
      <c r="DH825" s="211">
        <f t="shared" si="483"/>
        <v>79.689824999999985</v>
      </c>
      <c r="DI825" s="96"/>
      <c r="DJ825" s="96">
        <f t="shared" si="460"/>
        <v>20.310175000000015</v>
      </c>
      <c r="DK825" s="72">
        <v>0.72899999999999998</v>
      </c>
      <c r="DO825" s="358">
        <v>20.399999999999999</v>
      </c>
      <c r="DP825" s="72"/>
      <c r="DQ825" s="374"/>
      <c r="DR825" s="72"/>
      <c r="DU825" s="52"/>
      <c r="DX825" s="75">
        <f t="shared" si="461"/>
        <v>61.869065467266381</v>
      </c>
      <c r="DY825" s="51">
        <f t="shared" si="462"/>
        <v>0</v>
      </c>
      <c r="DZ825" s="75">
        <f t="shared" si="463"/>
        <v>1.9990004997501254</v>
      </c>
      <c r="EA825" s="51">
        <f t="shared" si="464"/>
        <v>0</v>
      </c>
      <c r="EB825" s="75">
        <f t="shared" si="465"/>
        <v>16.391804097951027</v>
      </c>
      <c r="EC825" s="51">
        <f t="shared" si="466"/>
        <v>0</v>
      </c>
      <c r="ED825" s="75">
        <f t="shared" si="467"/>
        <v>2.1589205397301354</v>
      </c>
      <c r="EE825" s="51">
        <f t="shared" si="468"/>
        <v>0</v>
      </c>
      <c r="EF825" s="75">
        <f t="shared" si="469"/>
        <v>0</v>
      </c>
      <c r="EG825" s="51" t="e">
        <f t="shared" si="470"/>
        <v>#DIV/0!</v>
      </c>
      <c r="EH825" s="75">
        <f t="shared" si="471"/>
        <v>6.1069465267366336</v>
      </c>
      <c r="EI825" s="51">
        <f t="shared" si="472"/>
        <v>0</v>
      </c>
      <c r="EJ825" s="75">
        <f t="shared" si="473"/>
        <v>0</v>
      </c>
      <c r="EK825" s="51" t="e">
        <f t="shared" si="474"/>
        <v>#DIV/0!</v>
      </c>
      <c r="EL825" s="75">
        <f t="shared" si="475"/>
        <v>2.9985007496251881</v>
      </c>
      <c r="EM825" s="51">
        <f t="shared" si="476"/>
        <v>0</v>
      </c>
      <c r="EN825" s="75">
        <f t="shared" si="477"/>
        <v>5.7771114442778631</v>
      </c>
      <c r="EO825" s="51">
        <f t="shared" si="478"/>
        <v>0</v>
      </c>
      <c r="EP825" s="75">
        <f t="shared" si="479"/>
        <v>0</v>
      </c>
      <c r="EQ825" s="51" t="e">
        <f t="shared" si="480"/>
        <v>#DIV/0!</v>
      </c>
      <c r="ER825" s="51">
        <f t="shared" si="481"/>
        <v>100</v>
      </c>
      <c r="ES825" s="51">
        <f t="shared" si="482"/>
        <v>0</v>
      </c>
    </row>
    <row r="826" spans="1:149" x14ac:dyDescent="0.45">
      <c r="A826" s="78" t="s">
        <v>1450</v>
      </c>
      <c r="B826" s="174" t="s">
        <v>3406</v>
      </c>
      <c r="C826" s="51" t="s">
        <v>3593</v>
      </c>
      <c r="D826" s="51" t="s">
        <v>3682</v>
      </c>
      <c r="E826" s="78" t="s">
        <v>1121</v>
      </c>
      <c r="F826" s="78" t="s">
        <v>1804</v>
      </c>
      <c r="G826" s="72" t="s">
        <v>3369</v>
      </c>
      <c r="H826" s="78" t="s">
        <v>3153</v>
      </c>
      <c r="I826" s="78">
        <v>22</v>
      </c>
      <c r="J826" s="300">
        <v>2000</v>
      </c>
      <c r="K826" s="78"/>
      <c r="L826" s="300">
        <v>1100</v>
      </c>
      <c r="M826" s="72"/>
      <c r="O826" s="78" t="s">
        <v>3217</v>
      </c>
      <c r="P826" s="72" t="s">
        <v>1404</v>
      </c>
      <c r="AA826" s="195"/>
      <c r="AB826" s="195"/>
      <c r="AC826" s="195"/>
      <c r="AD826" s="72"/>
      <c r="AE826" s="316">
        <v>1</v>
      </c>
      <c r="AF826" s="195"/>
      <c r="AG826" s="195">
        <v>0</v>
      </c>
      <c r="AH826" s="72"/>
      <c r="AR826" s="53">
        <v>5.4880000000000004</v>
      </c>
      <c r="AT826" s="77"/>
      <c r="AU826" s="276">
        <v>20000</v>
      </c>
      <c r="AV826" s="276"/>
      <c r="AW826" s="54">
        <v>109760.00000000001</v>
      </c>
      <c r="AY826" s="276"/>
      <c r="AZ826" s="95"/>
      <c r="BB826" s="80" t="s">
        <v>3412</v>
      </c>
      <c r="BC826" s="270" t="s">
        <v>1126</v>
      </c>
      <c r="BD826" s="278">
        <v>49.736649999999997</v>
      </c>
      <c r="BE826" s="152"/>
      <c r="BF826" s="152">
        <v>1.607</v>
      </c>
      <c r="BG826" s="152"/>
      <c r="BH826" s="152">
        <v>13.177399999999999</v>
      </c>
      <c r="BI826" s="152"/>
      <c r="BJ826" s="152"/>
      <c r="BK826" s="152"/>
      <c r="BL826" s="152"/>
      <c r="BM826" s="152"/>
      <c r="BN826" s="278">
        <v>1.7355600000000002</v>
      </c>
      <c r="BO826" s="152"/>
      <c r="BP826" s="152"/>
      <c r="BQ826" s="152"/>
      <c r="BR826" s="152">
        <v>4.9093849999999994</v>
      </c>
      <c r="BS826" s="152"/>
      <c r="BT826" s="152"/>
      <c r="BU826" s="152"/>
      <c r="BV826" s="152">
        <v>2.1694499999999999</v>
      </c>
      <c r="BW826" s="152"/>
      <c r="BX826" s="152"/>
      <c r="BY826" s="152"/>
      <c r="BZ826" s="278">
        <v>2.4104999999999999</v>
      </c>
      <c r="CA826" s="152"/>
      <c r="CB826" s="152">
        <v>4.6442300000000003</v>
      </c>
      <c r="CC826" s="152"/>
      <c r="CD826" s="72"/>
      <c r="CE826" s="72"/>
      <c r="CF826" s="72"/>
      <c r="CG826" s="72"/>
      <c r="CH826" s="72"/>
      <c r="CI826" s="72"/>
      <c r="CJ826" s="72"/>
      <c r="CK826" s="72"/>
      <c r="CL826" s="72"/>
      <c r="CM826" s="72"/>
      <c r="CN826" s="72"/>
      <c r="CO826" s="72"/>
      <c r="CP826" s="72"/>
      <c r="CQ826" s="72"/>
      <c r="CR826" s="72"/>
      <c r="CS826" s="72"/>
      <c r="CT826" s="72"/>
      <c r="CU826" s="72"/>
      <c r="CV826" s="72"/>
      <c r="CW826" s="72"/>
      <c r="CX826" s="72"/>
      <c r="CY826" s="72"/>
      <c r="CZ826" s="72"/>
      <c r="DA826" s="72"/>
      <c r="DB826" s="72"/>
      <c r="DC826" s="72"/>
      <c r="DD826" s="72"/>
      <c r="DE826" s="72"/>
      <c r="DF826" s="72"/>
      <c r="DG826" s="72"/>
      <c r="DH826" s="211">
        <f t="shared" si="483"/>
        <v>80.390174999999999</v>
      </c>
      <c r="DI826" s="96"/>
      <c r="DJ826" s="96">
        <f t="shared" si="460"/>
        <v>19.609825000000001</v>
      </c>
      <c r="DK826" s="72">
        <v>1</v>
      </c>
      <c r="DO826" s="358">
        <v>19.7</v>
      </c>
      <c r="DP826" s="72"/>
      <c r="DQ826" s="374"/>
      <c r="DR826" s="72"/>
      <c r="DU826" s="52"/>
      <c r="DX826" s="75">
        <f t="shared" si="461"/>
        <v>61.86906546726636</v>
      </c>
      <c r="DY826" s="51">
        <f t="shared" si="462"/>
        <v>0</v>
      </c>
      <c r="DZ826" s="75">
        <f t="shared" si="463"/>
        <v>1.9990004997501249</v>
      </c>
      <c r="EA826" s="51">
        <f t="shared" si="464"/>
        <v>0</v>
      </c>
      <c r="EB826" s="75">
        <f t="shared" si="465"/>
        <v>16.391804097951024</v>
      </c>
      <c r="EC826" s="51">
        <f t="shared" si="466"/>
        <v>0</v>
      </c>
      <c r="ED826" s="75">
        <f t="shared" si="467"/>
        <v>2.158920539730135</v>
      </c>
      <c r="EE826" s="51">
        <f t="shared" si="468"/>
        <v>0</v>
      </c>
      <c r="EF826" s="75">
        <f t="shared" si="469"/>
        <v>0</v>
      </c>
      <c r="EG826" s="51" t="e">
        <f t="shared" si="470"/>
        <v>#DIV/0!</v>
      </c>
      <c r="EH826" s="75">
        <f t="shared" si="471"/>
        <v>6.106946526736631</v>
      </c>
      <c r="EI826" s="51">
        <f t="shared" si="472"/>
        <v>0</v>
      </c>
      <c r="EJ826" s="75">
        <f t="shared" si="473"/>
        <v>0</v>
      </c>
      <c r="EK826" s="51" t="e">
        <f t="shared" si="474"/>
        <v>#DIV/0!</v>
      </c>
      <c r="EL826" s="75">
        <f t="shared" si="475"/>
        <v>2.9985007496251872</v>
      </c>
      <c r="EM826" s="51">
        <f t="shared" si="476"/>
        <v>0</v>
      </c>
      <c r="EN826" s="75">
        <f t="shared" si="477"/>
        <v>5.7771114442778622</v>
      </c>
      <c r="EO826" s="51">
        <f t="shared" si="478"/>
        <v>0</v>
      </c>
      <c r="EP826" s="75">
        <f t="shared" si="479"/>
        <v>0</v>
      </c>
      <c r="EQ826" s="51" t="e">
        <f t="shared" si="480"/>
        <v>#DIV/0!</v>
      </c>
      <c r="ER826" s="51">
        <f t="shared" si="481"/>
        <v>100</v>
      </c>
      <c r="ES826" s="51">
        <f t="shared" si="482"/>
        <v>0</v>
      </c>
    </row>
    <row r="827" spans="1:149" x14ac:dyDescent="0.45">
      <c r="A827" s="78" t="s">
        <v>1450</v>
      </c>
      <c r="B827" s="174" t="s">
        <v>3406</v>
      </c>
      <c r="C827" s="51" t="s">
        <v>3593</v>
      </c>
      <c r="D827" s="51" t="s">
        <v>3682</v>
      </c>
      <c r="E827" s="78" t="s">
        <v>1121</v>
      </c>
      <c r="F827" s="78" t="s">
        <v>1805</v>
      </c>
      <c r="G827" s="72" t="s">
        <v>3369</v>
      </c>
      <c r="H827" s="78" t="s">
        <v>3153</v>
      </c>
      <c r="I827" s="78">
        <v>24</v>
      </c>
      <c r="J827" s="300">
        <v>2000</v>
      </c>
      <c r="K827" s="78"/>
      <c r="L827" s="300">
        <v>1050</v>
      </c>
      <c r="M827" s="72"/>
      <c r="O827" s="78" t="s">
        <v>3217</v>
      </c>
      <c r="P827" s="72" t="s">
        <v>1404</v>
      </c>
      <c r="AA827" s="195"/>
      <c r="AB827" s="195"/>
      <c r="AC827" s="195"/>
      <c r="AD827" s="72"/>
      <c r="AE827" s="316">
        <v>1</v>
      </c>
      <c r="AF827" s="195"/>
      <c r="AG827" s="195">
        <v>0</v>
      </c>
      <c r="AH827" s="72"/>
      <c r="AR827" s="53">
        <v>5.6459999999999999</v>
      </c>
      <c r="AT827" s="77"/>
      <c r="AU827" s="276">
        <v>20000</v>
      </c>
      <c r="AV827" s="276"/>
      <c r="AW827" s="54">
        <v>112920</v>
      </c>
      <c r="AY827" s="276"/>
      <c r="AZ827" s="95"/>
      <c r="BB827" s="80" t="s">
        <v>3412</v>
      </c>
      <c r="BC827" s="270" t="s">
        <v>1126</v>
      </c>
      <c r="BD827" s="278">
        <v>49.550949999999993</v>
      </c>
      <c r="BE827" s="152"/>
      <c r="BF827" s="152">
        <v>1.601</v>
      </c>
      <c r="BG827" s="152"/>
      <c r="BH827" s="152">
        <v>13.1282</v>
      </c>
      <c r="BI827" s="152"/>
      <c r="BJ827" s="152"/>
      <c r="BK827" s="152"/>
      <c r="BL827" s="152"/>
      <c r="BM827" s="152"/>
      <c r="BN827" s="278">
        <v>1.7290800000000002</v>
      </c>
      <c r="BO827" s="152"/>
      <c r="BP827" s="152"/>
      <c r="BQ827" s="152"/>
      <c r="BR827" s="152">
        <v>4.8910549999999997</v>
      </c>
      <c r="BS827" s="152"/>
      <c r="BT827" s="152"/>
      <c r="BU827" s="152"/>
      <c r="BV827" s="152">
        <v>2.1613500000000001</v>
      </c>
      <c r="BW827" s="152"/>
      <c r="BX827" s="152"/>
      <c r="BY827" s="152"/>
      <c r="BZ827" s="278">
        <v>2.4015</v>
      </c>
      <c r="CA827" s="152"/>
      <c r="CB827" s="152">
        <v>4.6268900000000004</v>
      </c>
      <c r="CC827" s="152"/>
      <c r="CD827" s="72"/>
      <c r="CE827" s="72"/>
      <c r="CF827" s="72"/>
      <c r="CG827" s="72"/>
      <c r="CH827" s="72"/>
      <c r="CI827" s="72"/>
      <c r="CJ827" s="72"/>
      <c r="CK827" s="72"/>
      <c r="CL827" s="72"/>
      <c r="CM827" s="72"/>
      <c r="CN827" s="72"/>
      <c r="CO827" s="72"/>
      <c r="CP827" s="72"/>
      <c r="CQ827" s="72"/>
      <c r="CR827" s="72"/>
      <c r="CS827" s="72"/>
      <c r="CT827" s="72"/>
      <c r="CU827" s="72"/>
      <c r="CV827" s="72"/>
      <c r="CW827" s="72"/>
      <c r="CX827" s="72"/>
      <c r="CY827" s="72"/>
      <c r="CZ827" s="72"/>
      <c r="DA827" s="72"/>
      <c r="DB827" s="72"/>
      <c r="DC827" s="72"/>
      <c r="DD827" s="72"/>
      <c r="DE827" s="72"/>
      <c r="DF827" s="72"/>
      <c r="DG827" s="72"/>
      <c r="DH827" s="211">
        <f t="shared" si="483"/>
        <v>80.090024999999983</v>
      </c>
      <c r="DI827" s="96"/>
      <c r="DJ827" s="96">
        <f t="shared" si="460"/>
        <v>19.909975000000017</v>
      </c>
      <c r="DK827" s="72">
        <v>1</v>
      </c>
      <c r="DO827" s="358">
        <v>20</v>
      </c>
      <c r="DP827" s="72"/>
      <c r="DQ827" s="374"/>
      <c r="DR827" s="72"/>
      <c r="DU827" s="52"/>
      <c r="DX827" s="75">
        <f t="shared" si="461"/>
        <v>61.869065467266374</v>
      </c>
      <c r="DY827" s="51">
        <f t="shared" si="462"/>
        <v>0</v>
      </c>
      <c r="DZ827" s="75">
        <f t="shared" si="463"/>
        <v>1.9990004997501254</v>
      </c>
      <c r="EA827" s="51">
        <f t="shared" si="464"/>
        <v>0</v>
      </c>
      <c r="EB827" s="75">
        <f t="shared" si="465"/>
        <v>16.391804097951027</v>
      </c>
      <c r="EC827" s="51">
        <f t="shared" si="466"/>
        <v>0</v>
      </c>
      <c r="ED827" s="75">
        <f t="shared" si="467"/>
        <v>2.1589205397301354</v>
      </c>
      <c r="EE827" s="51">
        <f t="shared" si="468"/>
        <v>0</v>
      </c>
      <c r="EF827" s="75">
        <f t="shared" si="469"/>
        <v>0</v>
      </c>
      <c r="EG827" s="51" t="e">
        <f t="shared" si="470"/>
        <v>#DIV/0!</v>
      </c>
      <c r="EH827" s="75">
        <f t="shared" si="471"/>
        <v>6.1069465267366327</v>
      </c>
      <c r="EI827" s="51">
        <f t="shared" si="472"/>
        <v>0</v>
      </c>
      <c r="EJ827" s="75">
        <f t="shared" si="473"/>
        <v>0</v>
      </c>
      <c r="EK827" s="51" t="e">
        <f t="shared" si="474"/>
        <v>#DIV/0!</v>
      </c>
      <c r="EL827" s="75">
        <f t="shared" si="475"/>
        <v>2.9985007496251881</v>
      </c>
      <c r="EM827" s="51">
        <f t="shared" si="476"/>
        <v>0</v>
      </c>
      <c r="EN827" s="75">
        <f t="shared" si="477"/>
        <v>5.7771114442778622</v>
      </c>
      <c r="EO827" s="51">
        <f t="shared" si="478"/>
        <v>0</v>
      </c>
      <c r="EP827" s="75">
        <f t="shared" si="479"/>
        <v>0</v>
      </c>
      <c r="EQ827" s="51" t="e">
        <f t="shared" si="480"/>
        <v>#DIV/0!</v>
      </c>
      <c r="ER827" s="51">
        <f t="shared" si="481"/>
        <v>100</v>
      </c>
      <c r="ES827" s="51">
        <f t="shared" si="482"/>
        <v>0</v>
      </c>
    </row>
    <row r="828" spans="1:149" x14ac:dyDescent="0.45">
      <c r="A828" s="78" t="s">
        <v>1450</v>
      </c>
      <c r="B828" s="174" t="s">
        <v>3406</v>
      </c>
      <c r="C828" s="51" t="s">
        <v>3593</v>
      </c>
      <c r="D828" s="51" t="s">
        <v>3682</v>
      </c>
      <c r="E828" s="78" t="s">
        <v>1121</v>
      </c>
      <c r="F828" s="78" t="s">
        <v>1806</v>
      </c>
      <c r="G828" s="72" t="s">
        <v>3369</v>
      </c>
      <c r="H828" s="78" t="s">
        <v>3153</v>
      </c>
      <c r="I828" s="78">
        <v>24</v>
      </c>
      <c r="J828" s="300">
        <v>2000</v>
      </c>
      <c r="K828" s="78"/>
      <c r="L828" s="300">
        <v>1025</v>
      </c>
      <c r="M828" s="72"/>
      <c r="O828" s="78" t="s">
        <v>3217</v>
      </c>
      <c r="P828" s="72" t="s">
        <v>3220</v>
      </c>
      <c r="AA828" s="195"/>
      <c r="AB828" s="195"/>
      <c r="AC828" s="195"/>
      <c r="AD828" s="72"/>
      <c r="AE828" s="316">
        <v>1</v>
      </c>
      <c r="AF828" s="195"/>
      <c r="AG828" s="195">
        <v>0</v>
      </c>
      <c r="AH828" s="72"/>
      <c r="AR828" s="53">
        <v>5.726</v>
      </c>
      <c r="AT828" s="77"/>
      <c r="AU828" s="276">
        <v>20000</v>
      </c>
      <c r="AV828" s="276"/>
      <c r="AW828" s="54">
        <v>114520</v>
      </c>
      <c r="AY828" s="276"/>
      <c r="AZ828" s="95"/>
      <c r="BB828" s="80" t="s">
        <v>3412</v>
      </c>
      <c r="BC828" s="270" t="s">
        <v>1126</v>
      </c>
      <c r="BD828" s="278">
        <v>49.179549999999992</v>
      </c>
      <c r="BE828" s="152"/>
      <c r="BF828" s="152">
        <v>1.5889999999999997</v>
      </c>
      <c r="BG828" s="152"/>
      <c r="BH828" s="152">
        <v>13.029799999999998</v>
      </c>
      <c r="BI828" s="152"/>
      <c r="BJ828" s="152"/>
      <c r="BK828" s="152"/>
      <c r="BL828" s="152"/>
      <c r="BM828" s="152"/>
      <c r="BN828" s="278">
        <v>1.7161199999999999</v>
      </c>
      <c r="BO828" s="152"/>
      <c r="BP828" s="152"/>
      <c r="BQ828" s="152"/>
      <c r="BR828" s="152">
        <v>4.8543949999999993</v>
      </c>
      <c r="BS828" s="152"/>
      <c r="BT828" s="152"/>
      <c r="BU828" s="152"/>
      <c r="BV828" s="152">
        <v>2.1451499999999997</v>
      </c>
      <c r="BW828" s="152"/>
      <c r="BX828" s="152"/>
      <c r="BY828" s="152"/>
      <c r="BZ828" s="278">
        <v>2.3834999999999997</v>
      </c>
      <c r="CA828" s="152"/>
      <c r="CB828" s="152">
        <v>4.5922099999999997</v>
      </c>
      <c r="CC828" s="152"/>
      <c r="CD828" s="72"/>
      <c r="CE828" s="72"/>
      <c r="CF828" s="72"/>
      <c r="CG828" s="72"/>
      <c r="CH828" s="72"/>
      <c r="CI828" s="72"/>
      <c r="CJ828" s="72"/>
      <c r="CK828" s="72"/>
      <c r="CL828" s="72"/>
      <c r="CM828" s="72"/>
      <c r="CN828" s="72"/>
      <c r="CO828" s="72"/>
      <c r="CP828" s="72"/>
      <c r="CQ828" s="72"/>
      <c r="CR828" s="72"/>
      <c r="CS828" s="72"/>
      <c r="CT828" s="72"/>
      <c r="CU828" s="72"/>
      <c r="CV828" s="72"/>
      <c r="CW828" s="72"/>
      <c r="CX828" s="72"/>
      <c r="CY828" s="72"/>
      <c r="CZ828" s="72"/>
      <c r="DA828" s="72"/>
      <c r="DB828" s="72"/>
      <c r="DC828" s="72"/>
      <c r="DD828" s="72"/>
      <c r="DE828" s="72"/>
      <c r="DF828" s="72"/>
      <c r="DG828" s="72"/>
      <c r="DH828" s="211">
        <f t="shared" si="483"/>
        <v>79.489724999999979</v>
      </c>
      <c r="DI828" s="96"/>
      <c r="DJ828" s="96">
        <f t="shared" si="460"/>
        <v>20.510275000000021</v>
      </c>
      <c r="DK828" s="72">
        <v>0.76200000000000001</v>
      </c>
      <c r="DO828" s="358">
        <v>20.6</v>
      </c>
      <c r="DP828" s="72"/>
      <c r="DQ828" s="374"/>
      <c r="DR828" s="72"/>
      <c r="DU828" s="52"/>
      <c r="DX828" s="75">
        <f t="shared" si="461"/>
        <v>61.869065467266374</v>
      </c>
      <c r="DY828" s="51">
        <f t="shared" si="462"/>
        <v>0</v>
      </c>
      <c r="DZ828" s="75">
        <f t="shared" si="463"/>
        <v>1.9990004997501249</v>
      </c>
      <c r="EA828" s="51">
        <f t="shared" si="464"/>
        <v>0</v>
      </c>
      <c r="EB828" s="75">
        <f t="shared" si="465"/>
        <v>16.391804097951027</v>
      </c>
      <c r="EC828" s="51">
        <f t="shared" si="466"/>
        <v>0</v>
      </c>
      <c r="ED828" s="75">
        <f t="shared" si="467"/>
        <v>2.158920539730135</v>
      </c>
      <c r="EE828" s="51">
        <f t="shared" si="468"/>
        <v>0</v>
      </c>
      <c r="EF828" s="75">
        <f t="shared" si="469"/>
        <v>0</v>
      </c>
      <c r="EG828" s="51" t="e">
        <f t="shared" si="470"/>
        <v>#DIV/0!</v>
      </c>
      <c r="EH828" s="75">
        <f t="shared" si="471"/>
        <v>6.1069465267366327</v>
      </c>
      <c r="EI828" s="51">
        <f t="shared" si="472"/>
        <v>0</v>
      </c>
      <c r="EJ828" s="75">
        <f t="shared" si="473"/>
        <v>0</v>
      </c>
      <c r="EK828" s="51" t="e">
        <f t="shared" si="474"/>
        <v>#DIV/0!</v>
      </c>
      <c r="EL828" s="75">
        <f t="shared" si="475"/>
        <v>2.9985007496251876</v>
      </c>
      <c r="EM828" s="51">
        <f t="shared" si="476"/>
        <v>0</v>
      </c>
      <c r="EN828" s="75">
        <f t="shared" si="477"/>
        <v>5.7771114442778622</v>
      </c>
      <c r="EO828" s="51">
        <f t="shared" si="478"/>
        <v>0</v>
      </c>
      <c r="EP828" s="75">
        <f t="shared" si="479"/>
        <v>0</v>
      </c>
      <c r="EQ828" s="51" t="e">
        <f t="shared" si="480"/>
        <v>#DIV/0!</v>
      </c>
      <c r="ER828" s="51">
        <f t="shared" si="481"/>
        <v>100</v>
      </c>
      <c r="ES828" s="51">
        <f t="shared" si="482"/>
        <v>0</v>
      </c>
    </row>
    <row r="829" spans="1:149" x14ac:dyDescent="0.45">
      <c r="A829" s="78" t="s">
        <v>1450</v>
      </c>
      <c r="B829" s="174" t="s">
        <v>3406</v>
      </c>
      <c r="C829" s="51" t="s">
        <v>3593</v>
      </c>
      <c r="D829" s="51" t="s">
        <v>3682</v>
      </c>
      <c r="E829" s="78" t="s">
        <v>1121</v>
      </c>
      <c r="F829" s="78" t="s">
        <v>1807</v>
      </c>
      <c r="G829" s="72" t="s">
        <v>3369</v>
      </c>
      <c r="H829" s="78" t="s">
        <v>3153</v>
      </c>
      <c r="I829" s="78">
        <v>24</v>
      </c>
      <c r="J829" s="300">
        <v>2000</v>
      </c>
      <c r="K829" s="78"/>
      <c r="L829" s="300">
        <v>1000</v>
      </c>
      <c r="M829" s="72"/>
      <c r="O829" s="78" t="s">
        <v>3217</v>
      </c>
      <c r="P829" s="72" t="s">
        <v>3220</v>
      </c>
      <c r="AA829" s="195"/>
      <c r="AB829" s="195"/>
      <c r="AC829" s="195"/>
      <c r="AD829" s="72"/>
      <c r="AE829" s="316">
        <v>1</v>
      </c>
      <c r="AF829" s="195"/>
      <c r="AG829" s="195">
        <v>0</v>
      </c>
      <c r="AH829" s="72"/>
      <c r="AR829" s="53">
        <v>5.806</v>
      </c>
      <c r="AT829" s="77"/>
      <c r="AU829" s="276">
        <v>20000</v>
      </c>
      <c r="AV829" s="276"/>
      <c r="AW829" s="54">
        <v>116120</v>
      </c>
      <c r="AY829" s="276"/>
      <c r="AZ829" s="95"/>
      <c r="BB829" s="80" t="s">
        <v>3412</v>
      </c>
      <c r="BC829" s="270" t="s">
        <v>1126</v>
      </c>
      <c r="BD829" s="278">
        <v>49.922350000000009</v>
      </c>
      <c r="BE829" s="152"/>
      <c r="BF829" s="152">
        <v>1.6130000000000002</v>
      </c>
      <c r="BG829" s="152"/>
      <c r="BH829" s="152">
        <v>13.226600000000001</v>
      </c>
      <c r="BI829" s="152"/>
      <c r="BJ829" s="152"/>
      <c r="BK829" s="152"/>
      <c r="BL829" s="152"/>
      <c r="BM829" s="152"/>
      <c r="BN829" s="278">
        <v>1.7420400000000003</v>
      </c>
      <c r="BO829" s="152"/>
      <c r="BP829" s="152"/>
      <c r="BQ829" s="152"/>
      <c r="BR829" s="152">
        <v>4.927715000000001</v>
      </c>
      <c r="BS829" s="152"/>
      <c r="BT829" s="152"/>
      <c r="BU829" s="152"/>
      <c r="BV829" s="152">
        <v>2.1775500000000001</v>
      </c>
      <c r="BW829" s="152"/>
      <c r="BX829" s="152"/>
      <c r="BY829" s="152"/>
      <c r="BZ829" s="278">
        <v>2.4195000000000002</v>
      </c>
      <c r="CA829" s="152"/>
      <c r="CB829" s="152">
        <v>4.6615700000000002</v>
      </c>
      <c r="CC829" s="152"/>
      <c r="CD829" s="72"/>
      <c r="CE829" s="72"/>
      <c r="CF829" s="72"/>
      <c r="CG829" s="72"/>
      <c r="CH829" s="72"/>
      <c r="CI829" s="72"/>
      <c r="CJ829" s="72"/>
      <c r="CK829" s="72"/>
      <c r="CL829" s="72"/>
      <c r="CM829" s="72"/>
      <c r="CN829" s="72"/>
      <c r="CO829" s="72"/>
      <c r="CP829" s="72"/>
      <c r="CQ829" s="72"/>
      <c r="CR829" s="72"/>
      <c r="CS829" s="72"/>
      <c r="CT829" s="72"/>
      <c r="CU829" s="72"/>
      <c r="CV829" s="72"/>
      <c r="CW829" s="72"/>
      <c r="CX829" s="72"/>
      <c r="CY829" s="72"/>
      <c r="CZ829" s="72"/>
      <c r="DA829" s="72"/>
      <c r="DB829" s="72"/>
      <c r="DC829" s="72"/>
      <c r="DD829" s="72"/>
      <c r="DE829" s="72"/>
      <c r="DF829" s="72"/>
      <c r="DG829" s="72"/>
      <c r="DH829" s="211">
        <f t="shared" si="483"/>
        <v>80.690325000000016</v>
      </c>
      <c r="DI829" s="96"/>
      <c r="DJ829" s="96">
        <f t="shared" si="460"/>
        <v>19.309674999999984</v>
      </c>
      <c r="DK829" s="72">
        <v>0.78100000000000003</v>
      </c>
      <c r="DO829" s="358">
        <v>19.399999999999999</v>
      </c>
      <c r="DP829" s="72"/>
      <c r="DQ829" s="374"/>
      <c r="DR829" s="72"/>
      <c r="DU829" s="52"/>
      <c r="DX829" s="75">
        <f t="shared" si="461"/>
        <v>61.869065467266374</v>
      </c>
      <c r="DY829" s="51">
        <f t="shared" si="462"/>
        <v>0</v>
      </c>
      <c r="DZ829" s="75">
        <f t="shared" si="463"/>
        <v>1.9990004997501247</v>
      </c>
      <c r="EA829" s="51">
        <f t="shared" si="464"/>
        <v>0</v>
      </c>
      <c r="EB829" s="75">
        <f t="shared" si="465"/>
        <v>16.391804097951024</v>
      </c>
      <c r="EC829" s="51">
        <f t="shared" si="466"/>
        <v>0</v>
      </c>
      <c r="ED829" s="75">
        <f t="shared" si="467"/>
        <v>2.158920539730135</v>
      </c>
      <c r="EE829" s="51">
        <f t="shared" si="468"/>
        <v>0</v>
      </c>
      <c r="EF829" s="75">
        <f t="shared" si="469"/>
        <v>0</v>
      </c>
      <c r="EG829" s="51" t="e">
        <f t="shared" si="470"/>
        <v>#DIV/0!</v>
      </c>
      <c r="EH829" s="75">
        <f t="shared" si="471"/>
        <v>6.1069465267366319</v>
      </c>
      <c r="EI829" s="51">
        <f t="shared" si="472"/>
        <v>0</v>
      </c>
      <c r="EJ829" s="75">
        <f t="shared" si="473"/>
        <v>0</v>
      </c>
      <c r="EK829" s="51" t="e">
        <f t="shared" si="474"/>
        <v>#DIV/0!</v>
      </c>
      <c r="EL829" s="75">
        <f t="shared" si="475"/>
        <v>2.9985007496251872</v>
      </c>
      <c r="EM829" s="51">
        <f t="shared" si="476"/>
        <v>0</v>
      </c>
      <c r="EN829" s="75">
        <f t="shared" si="477"/>
        <v>5.7771114442778604</v>
      </c>
      <c r="EO829" s="51">
        <f t="shared" si="478"/>
        <v>0</v>
      </c>
      <c r="EP829" s="75">
        <f t="shared" si="479"/>
        <v>0</v>
      </c>
      <c r="EQ829" s="51" t="e">
        <f t="shared" si="480"/>
        <v>#DIV/0!</v>
      </c>
      <c r="ER829" s="51">
        <f t="shared" si="481"/>
        <v>100</v>
      </c>
      <c r="ES829" s="51">
        <f t="shared" si="482"/>
        <v>0</v>
      </c>
    </row>
    <row r="830" spans="1:149" x14ac:dyDescent="0.45">
      <c r="A830" s="78" t="s">
        <v>1450</v>
      </c>
      <c r="B830" s="174" t="s">
        <v>3406</v>
      </c>
      <c r="C830" s="51" t="s">
        <v>3593</v>
      </c>
      <c r="D830" s="51" t="s">
        <v>3682</v>
      </c>
      <c r="E830" s="78" t="s">
        <v>1121</v>
      </c>
      <c r="F830" s="78" t="s">
        <v>1808</v>
      </c>
      <c r="G830" s="72" t="s">
        <v>3369</v>
      </c>
      <c r="H830" s="78" t="s">
        <v>3153</v>
      </c>
      <c r="I830" s="78">
        <v>93</v>
      </c>
      <c r="J830" s="300">
        <v>2000</v>
      </c>
      <c r="K830" s="78"/>
      <c r="L830" s="300">
        <v>950</v>
      </c>
      <c r="M830" s="72"/>
      <c r="O830" s="78" t="s">
        <v>3217</v>
      </c>
      <c r="P830" s="72" t="s">
        <v>3222</v>
      </c>
      <c r="AA830" s="195"/>
      <c r="AB830" s="195"/>
      <c r="AC830" s="195"/>
      <c r="AD830" s="72"/>
      <c r="AE830" s="316">
        <v>1</v>
      </c>
      <c r="AF830" s="195"/>
      <c r="AG830" s="195">
        <v>0</v>
      </c>
      <c r="AH830" s="72"/>
      <c r="AR830" s="53">
        <v>5.9660000000000002</v>
      </c>
      <c r="AT830" s="77"/>
      <c r="AU830" s="276">
        <v>20000</v>
      </c>
      <c r="AV830" s="276"/>
      <c r="AW830" s="54">
        <v>119320</v>
      </c>
      <c r="AY830" s="276"/>
      <c r="AZ830" s="95"/>
      <c r="BB830" s="80" t="s">
        <v>3412</v>
      </c>
      <c r="BC830" s="270" t="s">
        <v>1126</v>
      </c>
      <c r="BD830" s="278">
        <v>49.303350000000002</v>
      </c>
      <c r="BE830" s="152"/>
      <c r="BF830" s="152">
        <v>1.5930000000000002</v>
      </c>
      <c r="BG830" s="152"/>
      <c r="BH830" s="152">
        <v>13.0626</v>
      </c>
      <c r="BI830" s="152"/>
      <c r="BJ830" s="152"/>
      <c r="BK830" s="152"/>
      <c r="BL830" s="152"/>
      <c r="BM830" s="152"/>
      <c r="BN830" s="278">
        <v>1.7204400000000002</v>
      </c>
      <c r="BO830" s="152"/>
      <c r="BP830" s="152"/>
      <c r="BQ830" s="152"/>
      <c r="BR830" s="152">
        <v>4.8666150000000004</v>
      </c>
      <c r="BS830" s="152"/>
      <c r="BT830" s="152"/>
      <c r="BU830" s="152"/>
      <c r="BV830" s="152">
        <v>2.1505500000000004</v>
      </c>
      <c r="BW830" s="152"/>
      <c r="BX830" s="152"/>
      <c r="BY830" s="152"/>
      <c r="BZ830" s="278">
        <v>2.3895</v>
      </c>
      <c r="CA830" s="152"/>
      <c r="CB830" s="152">
        <v>4.6037700000000008</v>
      </c>
      <c r="CC830" s="152"/>
      <c r="CD830" s="72"/>
      <c r="CE830" s="72"/>
      <c r="CF830" s="72"/>
      <c r="CG830" s="72"/>
      <c r="CH830" s="72"/>
      <c r="CI830" s="72"/>
      <c r="CJ830" s="72"/>
      <c r="CK830" s="72"/>
      <c r="CL830" s="72"/>
      <c r="CM830" s="72"/>
      <c r="CN830" s="72"/>
      <c r="CO830" s="72"/>
      <c r="CP830" s="72"/>
      <c r="CQ830" s="72"/>
      <c r="CR830" s="72"/>
      <c r="CS830" s="72"/>
      <c r="CT830" s="72"/>
      <c r="CU830" s="72"/>
      <c r="CV830" s="72"/>
      <c r="CW830" s="72"/>
      <c r="CX830" s="72"/>
      <c r="CY830" s="72"/>
      <c r="CZ830" s="72"/>
      <c r="DA830" s="72"/>
      <c r="DB830" s="72"/>
      <c r="DC830" s="72"/>
      <c r="DD830" s="72"/>
      <c r="DE830" s="72"/>
      <c r="DF830" s="72"/>
      <c r="DG830" s="72"/>
      <c r="DH830" s="211">
        <f t="shared" si="483"/>
        <v>79.689824999999985</v>
      </c>
      <c r="DI830" s="96"/>
      <c r="DJ830" s="96">
        <f t="shared" si="460"/>
        <v>20.310175000000015</v>
      </c>
      <c r="DK830" s="72">
        <v>0.79400000000000004</v>
      </c>
      <c r="DO830" s="358">
        <v>20.399999999999999</v>
      </c>
      <c r="DP830" s="72"/>
      <c r="DQ830" s="374"/>
      <c r="DR830" s="72"/>
      <c r="DU830" s="52"/>
      <c r="DX830" s="75">
        <f t="shared" si="461"/>
        <v>61.869065467266381</v>
      </c>
      <c r="DY830" s="51">
        <f t="shared" si="462"/>
        <v>0</v>
      </c>
      <c r="DZ830" s="75">
        <f t="shared" si="463"/>
        <v>1.9990004997501254</v>
      </c>
      <c r="EA830" s="51">
        <f t="shared" si="464"/>
        <v>0</v>
      </c>
      <c r="EB830" s="75">
        <f t="shared" si="465"/>
        <v>16.391804097951027</v>
      </c>
      <c r="EC830" s="51">
        <f t="shared" si="466"/>
        <v>0</v>
      </c>
      <c r="ED830" s="75">
        <f t="shared" si="467"/>
        <v>2.1589205397301354</v>
      </c>
      <c r="EE830" s="51">
        <f t="shared" si="468"/>
        <v>0</v>
      </c>
      <c r="EF830" s="75">
        <f t="shared" si="469"/>
        <v>0</v>
      </c>
      <c r="EG830" s="51" t="e">
        <f t="shared" si="470"/>
        <v>#DIV/0!</v>
      </c>
      <c r="EH830" s="75">
        <f t="shared" si="471"/>
        <v>6.1069465267366336</v>
      </c>
      <c r="EI830" s="51">
        <f t="shared" si="472"/>
        <v>0</v>
      </c>
      <c r="EJ830" s="75">
        <f t="shared" si="473"/>
        <v>0</v>
      </c>
      <c r="EK830" s="51" t="e">
        <f t="shared" si="474"/>
        <v>#DIV/0!</v>
      </c>
      <c r="EL830" s="75">
        <f t="shared" si="475"/>
        <v>2.9985007496251881</v>
      </c>
      <c r="EM830" s="51">
        <f t="shared" si="476"/>
        <v>0</v>
      </c>
      <c r="EN830" s="75">
        <f t="shared" si="477"/>
        <v>5.7771114442778631</v>
      </c>
      <c r="EO830" s="51">
        <f t="shared" si="478"/>
        <v>0</v>
      </c>
      <c r="EP830" s="75">
        <f t="shared" si="479"/>
        <v>0</v>
      </c>
      <c r="EQ830" s="51" t="e">
        <f t="shared" si="480"/>
        <v>#DIV/0!</v>
      </c>
      <c r="ER830" s="51">
        <f t="shared" si="481"/>
        <v>100</v>
      </c>
      <c r="ES830" s="51">
        <f t="shared" si="482"/>
        <v>0</v>
      </c>
    </row>
    <row r="831" spans="1:149" x14ac:dyDescent="0.45">
      <c r="A831" s="78" t="s">
        <v>1450</v>
      </c>
      <c r="B831" s="174" t="s">
        <v>3406</v>
      </c>
      <c r="C831" s="51" t="s">
        <v>3593</v>
      </c>
      <c r="D831" s="51" t="s">
        <v>3682</v>
      </c>
      <c r="E831" s="78" t="s">
        <v>1121</v>
      </c>
      <c r="F831" s="78" t="s">
        <v>1809</v>
      </c>
      <c r="G831" s="72" t="s">
        <v>3369</v>
      </c>
      <c r="H831" s="78" t="s">
        <v>3153</v>
      </c>
      <c r="I831" s="78">
        <v>48</v>
      </c>
      <c r="J831" s="300">
        <v>2000</v>
      </c>
      <c r="K831" s="78"/>
      <c r="L831" s="300">
        <v>900</v>
      </c>
      <c r="M831" s="72"/>
      <c r="O831" s="78" t="s">
        <v>3217</v>
      </c>
      <c r="P831" s="72" t="s">
        <v>3222</v>
      </c>
      <c r="AA831" s="195"/>
      <c r="AB831" s="195"/>
      <c r="AC831" s="195"/>
      <c r="AD831" s="72"/>
      <c r="AE831" s="316">
        <v>1</v>
      </c>
      <c r="AF831" s="195"/>
      <c r="AG831" s="195">
        <v>0</v>
      </c>
      <c r="AH831" s="72"/>
      <c r="AR831" s="53">
        <v>6.1219999999999999</v>
      </c>
      <c r="AT831" s="77"/>
      <c r="AU831" s="276">
        <v>20000</v>
      </c>
      <c r="AV831" s="276"/>
      <c r="AW831" s="54">
        <v>122440</v>
      </c>
      <c r="AY831" s="276"/>
      <c r="AZ831" s="95"/>
      <c r="BB831" s="80" t="s">
        <v>3412</v>
      </c>
      <c r="BC831" s="270" t="s">
        <v>1126</v>
      </c>
      <c r="BD831" s="278">
        <v>49.055749999999996</v>
      </c>
      <c r="BE831" s="152"/>
      <c r="BF831" s="152">
        <v>1.585</v>
      </c>
      <c r="BG831" s="152"/>
      <c r="BH831" s="152">
        <v>12.996999999999998</v>
      </c>
      <c r="BI831" s="152"/>
      <c r="BJ831" s="152"/>
      <c r="BK831" s="152"/>
      <c r="BL831" s="152"/>
      <c r="BM831" s="152"/>
      <c r="BN831" s="278">
        <v>1.7118</v>
      </c>
      <c r="BO831" s="152"/>
      <c r="BP831" s="152"/>
      <c r="BQ831" s="152"/>
      <c r="BR831" s="152">
        <v>4.8421750000000001</v>
      </c>
      <c r="BS831" s="152"/>
      <c r="BT831" s="152"/>
      <c r="BU831" s="152"/>
      <c r="BV831" s="152">
        <v>2.1397500000000003</v>
      </c>
      <c r="BW831" s="152"/>
      <c r="BX831" s="152"/>
      <c r="BY831" s="152"/>
      <c r="BZ831" s="278">
        <v>2.3774999999999999</v>
      </c>
      <c r="CA831" s="152"/>
      <c r="CB831" s="152">
        <v>4.5806500000000003</v>
      </c>
      <c r="CC831" s="152"/>
      <c r="CD831" s="72"/>
      <c r="CE831" s="72"/>
      <c r="CF831" s="72"/>
      <c r="CG831" s="72"/>
      <c r="CH831" s="72"/>
      <c r="CI831" s="72"/>
      <c r="CJ831" s="72"/>
      <c r="CK831" s="72"/>
      <c r="CL831" s="72"/>
      <c r="CM831" s="72"/>
      <c r="CN831" s="72"/>
      <c r="CO831" s="72"/>
      <c r="CP831" s="72"/>
      <c r="CQ831" s="72"/>
      <c r="CR831" s="72"/>
      <c r="CS831" s="72"/>
      <c r="CT831" s="72"/>
      <c r="CU831" s="72"/>
      <c r="CV831" s="72"/>
      <c r="CW831" s="72"/>
      <c r="CX831" s="72"/>
      <c r="CY831" s="72"/>
      <c r="CZ831" s="72"/>
      <c r="DA831" s="72"/>
      <c r="DB831" s="72"/>
      <c r="DC831" s="72"/>
      <c r="DD831" s="72"/>
      <c r="DE831" s="72"/>
      <c r="DF831" s="72"/>
      <c r="DG831" s="72"/>
      <c r="DH831" s="211">
        <f t="shared" si="483"/>
        <v>79.289625000000001</v>
      </c>
      <c r="DI831" s="96"/>
      <c r="DJ831" s="96">
        <f t="shared" si="460"/>
        <v>20.710374999999999</v>
      </c>
      <c r="DK831" s="72">
        <v>0.748</v>
      </c>
      <c r="DO831" s="358">
        <v>20.8</v>
      </c>
      <c r="DP831" s="72"/>
      <c r="DQ831" s="374"/>
      <c r="DR831" s="72"/>
      <c r="DU831" s="52"/>
      <c r="DX831" s="75">
        <f t="shared" si="461"/>
        <v>61.86906546726636</v>
      </c>
      <c r="DY831" s="51">
        <f t="shared" si="462"/>
        <v>0</v>
      </c>
      <c r="DZ831" s="75">
        <f t="shared" si="463"/>
        <v>1.9990004997501247</v>
      </c>
      <c r="EA831" s="51">
        <f t="shared" si="464"/>
        <v>0</v>
      </c>
      <c r="EB831" s="75">
        <f t="shared" si="465"/>
        <v>16.39180409795102</v>
      </c>
      <c r="EC831" s="51">
        <f t="shared" si="466"/>
        <v>0</v>
      </c>
      <c r="ED831" s="75">
        <f t="shared" si="467"/>
        <v>2.158920539730135</v>
      </c>
      <c r="EE831" s="51">
        <f t="shared" si="468"/>
        <v>0</v>
      </c>
      <c r="EF831" s="75">
        <f t="shared" si="469"/>
        <v>0</v>
      </c>
      <c r="EG831" s="51" t="e">
        <f t="shared" si="470"/>
        <v>#DIV/0!</v>
      </c>
      <c r="EH831" s="75">
        <f t="shared" si="471"/>
        <v>6.1069465267366319</v>
      </c>
      <c r="EI831" s="51">
        <f t="shared" si="472"/>
        <v>0</v>
      </c>
      <c r="EJ831" s="75">
        <f t="shared" si="473"/>
        <v>0</v>
      </c>
      <c r="EK831" s="51" t="e">
        <f t="shared" si="474"/>
        <v>#DIV/0!</v>
      </c>
      <c r="EL831" s="75">
        <f t="shared" si="475"/>
        <v>2.9985007496251872</v>
      </c>
      <c r="EM831" s="51">
        <f t="shared" si="476"/>
        <v>0</v>
      </c>
      <c r="EN831" s="75">
        <f t="shared" si="477"/>
        <v>5.7771114442778613</v>
      </c>
      <c r="EO831" s="51">
        <f t="shared" si="478"/>
        <v>0</v>
      </c>
      <c r="EP831" s="75">
        <f t="shared" si="479"/>
        <v>0</v>
      </c>
      <c r="EQ831" s="51" t="e">
        <f t="shared" si="480"/>
        <v>#DIV/0!</v>
      </c>
      <c r="ER831" s="51">
        <f t="shared" si="481"/>
        <v>100</v>
      </c>
      <c r="ES831" s="51">
        <f t="shared" si="482"/>
        <v>0</v>
      </c>
    </row>
    <row r="832" spans="1:149" x14ac:dyDescent="0.45">
      <c r="A832" s="78" t="s">
        <v>1450</v>
      </c>
      <c r="B832" s="174" t="s">
        <v>3406</v>
      </c>
      <c r="C832" s="51" t="s">
        <v>3593</v>
      </c>
      <c r="D832" s="51" t="s">
        <v>3682</v>
      </c>
      <c r="E832" s="78" t="s">
        <v>1121</v>
      </c>
      <c r="F832" s="78" t="s">
        <v>1810</v>
      </c>
      <c r="G832" s="72" t="s">
        <v>3369</v>
      </c>
      <c r="H832" s="78" t="s">
        <v>3153</v>
      </c>
      <c r="I832" s="78">
        <v>70</v>
      </c>
      <c r="J832" s="300">
        <v>2000</v>
      </c>
      <c r="K832" s="78"/>
      <c r="L832" s="300">
        <v>850</v>
      </c>
      <c r="M832" s="72"/>
      <c r="O832" s="78" t="s">
        <v>3217</v>
      </c>
      <c r="P832" s="72" t="s">
        <v>3222</v>
      </c>
      <c r="AA832" s="195"/>
      <c r="AB832" s="195"/>
      <c r="AC832" s="195"/>
      <c r="AD832" s="72"/>
      <c r="AE832" s="316">
        <v>1</v>
      </c>
      <c r="AF832" s="195"/>
      <c r="AG832" s="195">
        <v>0</v>
      </c>
      <c r="AH832" s="72"/>
      <c r="AR832" s="53">
        <v>6.2690000000000001</v>
      </c>
      <c r="AT832" s="77"/>
      <c r="AU832" s="276">
        <v>20000</v>
      </c>
      <c r="AV832" s="276"/>
      <c r="AW832" s="54">
        <v>125380</v>
      </c>
      <c r="AY832" s="276"/>
      <c r="AZ832" s="95"/>
      <c r="BB832" s="80" t="s">
        <v>3412</v>
      </c>
      <c r="BC832" s="270" t="s">
        <v>1126</v>
      </c>
      <c r="BD832" s="278">
        <v>49.674749999999996</v>
      </c>
      <c r="BE832" s="152"/>
      <c r="BF832" s="152">
        <v>1.605</v>
      </c>
      <c r="BG832" s="152"/>
      <c r="BH832" s="152">
        <v>13.161</v>
      </c>
      <c r="BI832" s="152"/>
      <c r="BJ832" s="152"/>
      <c r="BK832" s="152"/>
      <c r="BL832" s="152"/>
      <c r="BM832" s="152"/>
      <c r="BN832" s="278">
        <v>1.7334000000000001</v>
      </c>
      <c r="BO832" s="152"/>
      <c r="BP832" s="152"/>
      <c r="BQ832" s="152"/>
      <c r="BR832" s="152">
        <v>4.9032750000000007</v>
      </c>
      <c r="BS832" s="152"/>
      <c r="BT832" s="152"/>
      <c r="BU832" s="152"/>
      <c r="BV832" s="152">
        <v>2.16675</v>
      </c>
      <c r="BW832" s="152"/>
      <c r="BX832" s="152"/>
      <c r="BY832" s="152"/>
      <c r="BZ832" s="278">
        <v>2.4075000000000002</v>
      </c>
      <c r="CA832" s="152"/>
      <c r="CB832" s="152">
        <v>4.6384500000000006</v>
      </c>
      <c r="CC832" s="152"/>
      <c r="CD832" s="72"/>
      <c r="CE832" s="72"/>
      <c r="CF832" s="72"/>
      <c r="CG832" s="72"/>
      <c r="CH832" s="72"/>
      <c r="CI832" s="72"/>
      <c r="CJ832" s="72"/>
      <c r="CK832" s="72"/>
      <c r="CL832" s="72"/>
      <c r="CM832" s="72"/>
      <c r="CN832" s="72"/>
      <c r="CO832" s="72"/>
      <c r="CP832" s="72"/>
      <c r="CQ832" s="72"/>
      <c r="CR832" s="72"/>
      <c r="CS832" s="72"/>
      <c r="CT832" s="72"/>
      <c r="CU832" s="72"/>
      <c r="CV832" s="72"/>
      <c r="CW832" s="72"/>
      <c r="CX832" s="72"/>
      <c r="CY832" s="72"/>
      <c r="CZ832" s="72"/>
      <c r="DA832" s="72"/>
      <c r="DB832" s="72"/>
      <c r="DC832" s="72"/>
      <c r="DD832" s="72"/>
      <c r="DE832" s="72"/>
      <c r="DF832" s="72"/>
      <c r="DG832" s="72"/>
      <c r="DH832" s="211">
        <f t="shared" si="483"/>
        <v>80.290125000000003</v>
      </c>
      <c r="DI832" s="96"/>
      <c r="DJ832" s="96">
        <f t="shared" si="460"/>
        <v>19.709874999999997</v>
      </c>
      <c r="DK832" s="72">
        <v>0.71</v>
      </c>
      <c r="DO832" s="358">
        <v>19.8</v>
      </c>
      <c r="DP832" s="72"/>
      <c r="DQ832" s="374"/>
      <c r="DR832" s="72"/>
      <c r="DU832" s="52"/>
      <c r="DX832" s="75">
        <f t="shared" si="461"/>
        <v>61.86906546726636</v>
      </c>
      <c r="DY832" s="51">
        <f t="shared" si="462"/>
        <v>0</v>
      </c>
      <c r="DZ832" s="75">
        <f t="shared" si="463"/>
        <v>1.9990004997501247</v>
      </c>
      <c r="EA832" s="51">
        <f t="shared" si="464"/>
        <v>0</v>
      </c>
      <c r="EB832" s="75">
        <f t="shared" si="465"/>
        <v>16.391804097951024</v>
      </c>
      <c r="EC832" s="51">
        <f t="shared" si="466"/>
        <v>0</v>
      </c>
      <c r="ED832" s="75">
        <f t="shared" si="467"/>
        <v>2.158920539730135</v>
      </c>
      <c r="EE832" s="51">
        <f t="shared" si="468"/>
        <v>0</v>
      </c>
      <c r="EF832" s="75">
        <f t="shared" si="469"/>
        <v>0</v>
      </c>
      <c r="EG832" s="51" t="e">
        <f t="shared" si="470"/>
        <v>#DIV/0!</v>
      </c>
      <c r="EH832" s="75">
        <f t="shared" si="471"/>
        <v>6.1069465267366319</v>
      </c>
      <c r="EI832" s="51">
        <f t="shared" si="472"/>
        <v>0</v>
      </c>
      <c r="EJ832" s="75">
        <f t="shared" si="473"/>
        <v>0</v>
      </c>
      <c r="EK832" s="51" t="e">
        <f t="shared" si="474"/>
        <v>#DIV/0!</v>
      </c>
      <c r="EL832" s="75">
        <f t="shared" si="475"/>
        <v>2.9985007496251872</v>
      </c>
      <c r="EM832" s="51">
        <f t="shared" si="476"/>
        <v>0</v>
      </c>
      <c r="EN832" s="75">
        <f t="shared" si="477"/>
        <v>5.7771114442778622</v>
      </c>
      <c r="EO832" s="51">
        <f t="shared" si="478"/>
        <v>0</v>
      </c>
      <c r="EP832" s="75">
        <f t="shared" si="479"/>
        <v>0</v>
      </c>
      <c r="EQ832" s="51" t="e">
        <f t="shared" si="480"/>
        <v>#DIV/0!</v>
      </c>
      <c r="ER832" s="51">
        <f t="shared" si="481"/>
        <v>100</v>
      </c>
      <c r="ES832" s="51">
        <f t="shared" si="482"/>
        <v>0</v>
      </c>
    </row>
    <row r="833" spans="1:149" x14ac:dyDescent="0.45">
      <c r="A833" s="78" t="s">
        <v>1450</v>
      </c>
      <c r="B833" s="174" t="s">
        <v>3406</v>
      </c>
      <c r="C833" s="51" t="s">
        <v>3593</v>
      </c>
      <c r="D833" s="51" t="s">
        <v>3682</v>
      </c>
      <c r="E833" s="78" t="s">
        <v>1121</v>
      </c>
      <c r="F833" s="78" t="s">
        <v>1811</v>
      </c>
      <c r="G833" s="72" t="s">
        <v>3369</v>
      </c>
      <c r="H833" s="78" t="s">
        <v>3153</v>
      </c>
      <c r="I833" s="78">
        <v>24</v>
      </c>
      <c r="J833" s="300">
        <v>3000</v>
      </c>
      <c r="K833" s="78"/>
      <c r="L833" s="300">
        <v>1150</v>
      </c>
      <c r="M833" s="72"/>
      <c r="O833" s="78" t="s">
        <v>3217</v>
      </c>
      <c r="P833" s="72" t="s">
        <v>1404</v>
      </c>
      <c r="AA833" s="195"/>
      <c r="AB833" s="195"/>
      <c r="AC833" s="195"/>
      <c r="AD833" s="72"/>
      <c r="AE833" s="316">
        <v>1</v>
      </c>
      <c r="AF833" s="195"/>
      <c r="AG833" s="195">
        <v>0</v>
      </c>
      <c r="AH833" s="72"/>
      <c r="AR833" s="53">
        <v>15.97</v>
      </c>
      <c r="AT833" s="77"/>
      <c r="AU833" s="276">
        <v>30000</v>
      </c>
      <c r="AV833" s="276"/>
      <c r="AW833" s="54">
        <v>479100</v>
      </c>
      <c r="AY833" s="276"/>
      <c r="AZ833" s="95"/>
      <c r="BB833" s="80" t="s">
        <v>3412</v>
      </c>
      <c r="BC833" s="270" t="s">
        <v>1126</v>
      </c>
      <c r="BD833" s="278">
        <v>46.455949999999994</v>
      </c>
      <c r="BE833" s="152"/>
      <c r="BF833" s="152">
        <v>1.5009999999999999</v>
      </c>
      <c r="BG833" s="152"/>
      <c r="BH833" s="152">
        <v>12.308199999999999</v>
      </c>
      <c r="BI833" s="152"/>
      <c r="BJ833" s="152"/>
      <c r="BK833" s="152"/>
      <c r="BL833" s="152"/>
      <c r="BM833" s="152"/>
      <c r="BN833" s="278">
        <v>1.6210800000000001</v>
      </c>
      <c r="BO833" s="152"/>
      <c r="BP833" s="152"/>
      <c r="BQ833" s="152"/>
      <c r="BR833" s="152">
        <v>4.5855550000000003</v>
      </c>
      <c r="BS833" s="152"/>
      <c r="BT833" s="152"/>
      <c r="BU833" s="152"/>
      <c r="BV833" s="152">
        <v>2.0263500000000003</v>
      </c>
      <c r="BW833" s="152"/>
      <c r="BX833" s="152"/>
      <c r="BY833" s="152"/>
      <c r="BZ833" s="278">
        <v>2.2514999999999996</v>
      </c>
      <c r="CA833" s="152"/>
      <c r="CB833" s="152">
        <v>4.3378899999999998</v>
      </c>
      <c r="CC833" s="152"/>
      <c r="CD833" s="72"/>
      <c r="CE833" s="72"/>
      <c r="CF833" s="72"/>
      <c r="CG833" s="72"/>
      <c r="CH833" s="72"/>
      <c r="CI833" s="72"/>
      <c r="CJ833" s="72"/>
      <c r="CK833" s="72"/>
      <c r="CL833" s="72"/>
      <c r="CM833" s="72"/>
      <c r="CN833" s="72"/>
      <c r="CO833" s="72"/>
      <c r="CP833" s="72"/>
      <c r="CQ833" s="72"/>
      <c r="CR833" s="72"/>
      <c r="CS833" s="72"/>
      <c r="CT833" s="72"/>
      <c r="CU833" s="72"/>
      <c r="CV833" s="72"/>
      <c r="CW833" s="72"/>
      <c r="CX833" s="72"/>
      <c r="CY833" s="72"/>
      <c r="CZ833" s="72"/>
      <c r="DA833" s="72"/>
      <c r="DB833" s="72"/>
      <c r="DC833" s="72"/>
      <c r="DD833" s="72"/>
      <c r="DE833" s="72"/>
      <c r="DF833" s="72"/>
      <c r="DG833" s="72"/>
      <c r="DH833" s="211">
        <f t="shared" si="483"/>
        <v>75.087524999999985</v>
      </c>
      <c r="DI833" s="96"/>
      <c r="DJ833" s="96">
        <f t="shared" si="460"/>
        <v>24.912475000000015</v>
      </c>
      <c r="DK833" s="72">
        <v>1</v>
      </c>
      <c r="DO833" s="358">
        <v>25</v>
      </c>
      <c r="DP833" s="72"/>
      <c r="DQ833" s="374"/>
      <c r="DR833" s="72"/>
      <c r="DU833" s="52"/>
      <c r="DX833" s="75">
        <f t="shared" si="461"/>
        <v>61.869065467266374</v>
      </c>
      <c r="DY833" s="51">
        <f t="shared" si="462"/>
        <v>0</v>
      </c>
      <c r="DZ833" s="75">
        <f t="shared" si="463"/>
        <v>1.9990004997501249</v>
      </c>
      <c r="EA833" s="51">
        <f t="shared" si="464"/>
        <v>0</v>
      </c>
      <c r="EB833" s="75">
        <f t="shared" si="465"/>
        <v>16.391804097951027</v>
      </c>
      <c r="EC833" s="51">
        <f t="shared" si="466"/>
        <v>0</v>
      </c>
      <c r="ED833" s="75">
        <f t="shared" si="467"/>
        <v>2.1589205397301354</v>
      </c>
      <c r="EE833" s="51">
        <f t="shared" si="468"/>
        <v>0</v>
      </c>
      <c r="EF833" s="75">
        <f t="shared" si="469"/>
        <v>0</v>
      </c>
      <c r="EG833" s="51" t="e">
        <f t="shared" si="470"/>
        <v>#DIV/0!</v>
      </c>
      <c r="EH833" s="75">
        <f t="shared" si="471"/>
        <v>6.1069465267366336</v>
      </c>
      <c r="EI833" s="51">
        <f t="shared" si="472"/>
        <v>0</v>
      </c>
      <c r="EJ833" s="75">
        <f t="shared" si="473"/>
        <v>0</v>
      </c>
      <c r="EK833" s="51" t="e">
        <f t="shared" si="474"/>
        <v>#DIV/0!</v>
      </c>
      <c r="EL833" s="75">
        <f t="shared" si="475"/>
        <v>2.9985007496251872</v>
      </c>
      <c r="EM833" s="51">
        <f t="shared" si="476"/>
        <v>0</v>
      </c>
      <c r="EN833" s="75">
        <f t="shared" si="477"/>
        <v>5.7771114442778622</v>
      </c>
      <c r="EO833" s="51">
        <f t="shared" si="478"/>
        <v>0</v>
      </c>
      <c r="EP833" s="75">
        <f t="shared" si="479"/>
        <v>0</v>
      </c>
      <c r="EQ833" s="51" t="e">
        <f t="shared" si="480"/>
        <v>#DIV/0!</v>
      </c>
      <c r="ER833" s="51">
        <f t="shared" si="481"/>
        <v>100</v>
      </c>
      <c r="ES833" s="51">
        <f t="shared" si="482"/>
        <v>0</v>
      </c>
    </row>
    <row r="834" spans="1:149" x14ac:dyDescent="0.45">
      <c r="A834" s="78" t="s">
        <v>1450</v>
      </c>
      <c r="B834" s="174" t="s">
        <v>3406</v>
      </c>
      <c r="C834" s="51" t="s">
        <v>3593</v>
      </c>
      <c r="D834" s="51" t="s">
        <v>3682</v>
      </c>
      <c r="E834" s="78" t="s">
        <v>1121</v>
      </c>
      <c r="F834" s="78" t="s">
        <v>1812</v>
      </c>
      <c r="G834" s="72" t="s">
        <v>3369</v>
      </c>
      <c r="H834" s="78" t="s">
        <v>3153</v>
      </c>
      <c r="I834" s="78">
        <v>24</v>
      </c>
      <c r="J834" s="300">
        <v>3000</v>
      </c>
      <c r="K834" s="78"/>
      <c r="L834" s="300">
        <v>1125</v>
      </c>
      <c r="M834" s="72"/>
      <c r="O834" s="78" t="s">
        <v>3217</v>
      </c>
      <c r="P834" s="72" t="s">
        <v>1404</v>
      </c>
      <c r="AA834" s="195"/>
      <c r="AB834" s="195"/>
      <c r="AC834" s="195"/>
      <c r="AD834" s="72"/>
      <c r="AE834" s="316">
        <v>1</v>
      </c>
      <c r="AF834" s="195"/>
      <c r="AG834" s="195">
        <v>0</v>
      </c>
      <c r="AH834" s="72"/>
      <c r="AR834" s="53">
        <v>16.5</v>
      </c>
      <c r="AT834" s="77"/>
      <c r="AU834" s="276">
        <v>30000</v>
      </c>
      <c r="AV834" s="276"/>
      <c r="AW834" s="54">
        <v>495000</v>
      </c>
      <c r="AY834" s="276"/>
      <c r="AZ834" s="95"/>
      <c r="BB834" s="80" t="s">
        <v>3412</v>
      </c>
      <c r="BC834" s="270" t="s">
        <v>1126</v>
      </c>
      <c r="BD834" s="278">
        <v>46.455949999999994</v>
      </c>
      <c r="BE834" s="152"/>
      <c r="BF834" s="152">
        <v>1.5009999999999999</v>
      </c>
      <c r="BG834" s="152"/>
      <c r="BH834" s="152">
        <v>12.308199999999999</v>
      </c>
      <c r="BI834" s="152"/>
      <c r="BJ834" s="152"/>
      <c r="BK834" s="152"/>
      <c r="BL834" s="152"/>
      <c r="BM834" s="152"/>
      <c r="BN834" s="278">
        <v>1.6210800000000001</v>
      </c>
      <c r="BO834" s="152"/>
      <c r="BP834" s="152"/>
      <c r="BQ834" s="152"/>
      <c r="BR834" s="152">
        <v>4.5855550000000003</v>
      </c>
      <c r="BS834" s="152"/>
      <c r="BT834" s="152"/>
      <c r="BU834" s="152"/>
      <c r="BV834" s="152">
        <v>2.0263500000000003</v>
      </c>
      <c r="BW834" s="152"/>
      <c r="BX834" s="152"/>
      <c r="BY834" s="152"/>
      <c r="BZ834" s="278">
        <v>2.2514999999999996</v>
      </c>
      <c r="CA834" s="152"/>
      <c r="CB834" s="152">
        <v>4.3378899999999998</v>
      </c>
      <c r="CC834" s="152"/>
      <c r="CD834" s="72"/>
      <c r="CE834" s="72"/>
      <c r="CF834" s="72"/>
      <c r="CG834" s="72"/>
      <c r="CH834" s="72"/>
      <c r="CI834" s="72"/>
      <c r="CJ834" s="72"/>
      <c r="CK834" s="72"/>
      <c r="CL834" s="72"/>
      <c r="CM834" s="72"/>
      <c r="CN834" s="72"/>
      <c r="CO834" s="72"/>
      <c r="CP834" s="72"/>
      <c r="CQ834" s="72"/>
      <c r="CR834" s="72"/>
      <c r="CS834" s="72"/>
      <c r="CT834" s="72"/>
      <c r="CU834" s="72"/>
      <c r="CV834" s="72"/>
      <c r="CW834" s="72"/>
      <c r="CX834" s="72"/>
      <c r="CY834" s="72"/>
      <c r="CZ834" s="72"/>
      <c r="DA834" s="72"/>
      <c r="DB834" s="72"/>
      <c r="DC834" s="72"/>
      <c r="DD834" s="72"/>
      <c r="DE834" s="72"/>
      <c r="DF834" s="72"/>
      <c r="DG834" s="72"/>
      <c r="DH834" s="211">
        <f t="shared" si="483"/>
        <v>75.087524999999985</v>
      </c>
      <c r="DI834" s="96"/>
      <c r="DJ834" s="96">
        <f t="shared" si="460"/>
        <v>24.912475000000015</v>
      </c>
      <c r="DK834" s="72">
        <v>1</v>
      </c>
      <c r="DO834" s="358">
        <v>25</v>
      </c>
      <c r="DP834" s="72"/>
      <c r="DQ834" s="374"/>
      <c r="DR834" s="72"/>
      <c r="DU834" s="52"/>
      <c r="DX834" s="75">
        <f t="shared" si="461"/>
        <v>61.869065467266374</v>
      </c>
      <c r="DY834" s="51">
        <f t="shared" si="462"/>
        <v>0</v>
      </c>
      <c r="DZ834" s="75">
        <f t="shared" si="463"/>
        <v>1.9990004997501249</v>
      </c>
      <c r="EA834" s="51">
        <f t="shared" si="464"/>
        <v>0</v>
      </c>
      <c r="EB834" s="75">
        <f t="shared" si="465"/>
        <v>16.391804097951027</v>
      </c>
      <c r="EC834" s="51">
        <f t="shared" si="466"/>
        <v>0</v>
      </c>
      <c r="ED834" s="75">
        <f t="shared" si="467"/>
        <v>2.1589205397301354</v>
      </c>
      <c r="EE834" s="51">
        <f t="shared" si="468"/>
        <v>0</v>
      </c>
      <c r="EF834" s="75">
        <f t="shared" si="469"/>
        <v>0</v>
      </c>
      <c r="EG834" s="51" t="e">
        <f t="shared" si="470"/>
        <v>#DIV/0!</v>
      </c>
      <c r="EH834" s="75">
        <f t="shared" si="471"/>
        <v>6.1069465267366336</v>
      </c>
      <c r="EI834" s="51">
        <f t="shared" si="472"/>
        <v>0</v>
      </c>
      <c r="EJ834" s="75">
        <f t="shared" si="473"/>
        <v>0</v>
      </c>
      <c r="EK834" s="51" t="e">
        <f t="shared" si="474"/>
        <v>#DIV/0!</v>
      </c>
      <c r="EL834" s="75">
        <f t="shared" si="475"/>
        <v>2.9985007496251872</v>
      </c>
      <c r="EM834" s="51">
        <f t="shared" si="476"/>
        <v>0</v>
      </c>
      <c r="EN834" s="75">
        <f t="shared" si="477"/>
        <v>5.7771114442778622</v>
      </c>
      <c r="EO834" s="51">
        <f t="shared" si="478"/>
        <v>0</v>
      </c>
      <c r="EP834" s="75">
        <f t="shared" si="479"/>
        <v>0</v>
      </c>
      <c r="EQ834" s="51" t="e">
        <f t="shared" si="480"/>
        <v>#DIV/0!</v>
      </c>
      <c r="ER834" s="51">
        <f t="shared" si="481"/>
        <v>100</v>
      </c>
      <c r="ES834" s="51">
        <f t="shared" si="482"/>
        <v>0</v>
      </c>
    </row>
    <row r="835" spans="1:149" x14ac:dyDescent="0.45">
      <c r="A835" s="78" t="s">
        <v>1450</v>
      </c>
      <c r="B835" s="174" t="s">
        <v>3406</v>
      </c>
      <c r="C835" s="51" t="s">
        <v>3593</v>
      </c>
      <c r="D835" s="51" t="s">
        <v>3682</v>
      </c>
      <c r="E835" s="78" t="s">
        <v>1121</v>
      </c>
      <c r="F835" s="78" t="s">
        <v>1813</v>
      </c>
      <c r="G835" s="72" t="s">
        <v>3369</v>
      </c>
      <c r="H835" s="78" t="s">
        <v>3153</v>
      </c>
      <c r="I835" s="78">
        <v>24</v>
      </c>
      <c r="J835" s="300">
        <v>3000</v>
      </c>
      <c r="K835" s="78"/>
      <c r="L835" s="300">
        <v>1100</v>
      </c>
      <c r="M835" s="72"/>
      <c r="O835" s="78" t="s">
        <v>3217</v>
      </c>
      <c r="P835" s="72" t="s">
        <v>1404</v>
      </c>
      <c r="AA835" s="195"/>
      <c r="AB835" s="195"/>
      <c r="AC835" s="195"/>
      <c r="AD835" s="72"/>
      <c r="AE835" s="316">
        <v>1</v>
      </c>
      <c r="AF835" s="195"/>
      <c r="AG835" s="195">
        <v>0</v>
      </c>
      <c r="AH835" s="72"/>
      <c r="AR835" s="53">
        <v>17.059999999999999</v>
      </c>
      <c r="AT835" s="77"/>
      <c r="AU835" s="276">
        <v>30000</v>
      </c>
      <c r="AV835" s="276"/>
      <c r="AW835" s="54">
        <v>511799.99999999994</v>
      </c>
      <c r="AY835" s="276"/>
      <c r="AZ835" s="95"/>
      <c r="BB835" s="80" t="s">
        <v>3412</v>
      </c>
      <c r="BC835" s="270" t="s">
        <v>1126</v>
      </c>
      <c r="BD835" s="278">
        <v>46.084549999999993</v>
      </c>
      <c r="BE835" s="152"/>
      <c r="BF835" s="152">
        <v>1.4889999999999999</v>
      </c>
      <c r="BG835" s="152"/>
      <c r="BH835" s="152">
        <v>12.209799999999998</v>
      </c>
      <c r="BI835" s="152"/>
      <c r="BJ835" s="152"/>
      <c r="BK835" s="152"/>
      <c r="BL835" s="152"/>
      <c r="BM835" s="152"/>
      <c r="BN835" s="278">
        <v>1.6081199999999998</v>
      </c>
      <c r="BO835" s="152"/>
      <c r="BP835" s="152"/>
      <c r="BQ835" s="152"/>
      <c r="BR835" s="152">
        <v>4.548894999999999</v>
      </c>
      <c r="BS835" s="152"/>
      <c r="BT835" s="152"/>
      <c r="BU835" s="152"/>
      <c r="BV835" s="152">
        <v>2.0101499999999999</v>
      </c>
      <c r="BW835" s="152"/>
      <c r="BX835" s="152"/>
      <c r="BY835" s="152"/>
      <c r="BZ835" s="278">
        <v>2.2334999999999998</v>
      </c>
      <c r="CA835" s="152"/>
      <c r="CB835" s="152">
        <v>4.30321</v>
      </c>
      <c r="CC835" s="152"/>
      <c r="CD835" s="72"/>
      <c r="CE835" s="72"/>
      <c r="CF835" s="72"/>
      <c r="CG835" s="72"/>
      <c r="CH835" s="72"/>
      <c r="CI835" s="72"/>
      <c r="CJ835" s="72"/>
      <c r="CK835" s="72"/>
      <c r="CL835" s="72"/>
      <c r="CM835" s="72"/>
      <c r="CN835" s="72"/>
      <c r="CO835" s="72"/>
      <c r="CP835" s="72"/>
      <c r="CQ835" s="72"/>
      <c r="CR835" s="72"/>
      <c r="CS835" s="72"/>
      <c r="CT835" s="72"/>
      <c r="CU835" s="72"/>
      <c r="CV835" s="72"/>
      <c r="CW835" s="72"/>
      <c r="CX835" s="72"/>
      <c r="CY835" s="72"/>
      <c r="CZ835" s="72"/>
      <c r="DA835" s="72"/>
      <c r="DB835" s="72"/>
      <c r="DC835" s="72"/>
      <c r="DD835" s="72"/>
      <c r="DE835" s="72"/>
      <c r="DF835" s="72"/>
      <c r="DG835" s="72"/>
      <c r="DH835" s="211">
        <f t="shared" si="483"/>
        <v>74.487224999999995</v>
      </c>
      <c r="DI835" s="96"/>
      <c r="DJ835" s="96">
        <f t="shared" ref="DJ835:DJ898" si="484">IF(AND(DH835&lt;100, DH835&gt;0), 100-DH835, 0)</f>
        <v>25.512775000000005</v>
      </c>
      <c r="DK835" s="72">
        <v>1</v>
      </c>
      <c r="DO835" s="358">
        <v>25.6</v>
      </c>
      <c r="DP835" s="72"/>
      <c r="DQ835" s="374"/>
      <c r="DR835" s="72"/>
      <c r="DU835" s="52"/>
      <c r="DX835" s="75">
        <f t="shared" si="461"/>
        <v>61.86906546726636</v>
      </c>
      <c r="DY835" s="51">
        <f t="shared" si="462"/>
        <v>0</v>
      </c>
      <c r="DZ835" s="75">
        <f t="shared" si="463"/>
        <v>1.9990004997501249</v>
      </c>
      <c r="EA835" s="51">
        <f t="shared" si="464"/>
        <v>0</v>
      </c>
      <c r="EB835" s="75">
        <f t="shared" si="465"/>
        <v>16.391804097951024</v>
      </c>
      <c r="EC835" s="51">
        <f t="shared" si="466"/>
        <v>0</v>
      </c>
      <c r="ED835" s="75">
        <f t="shared" si="467"/>
        <v>2.158920539730135</v>
      </c>
      <c r="EE835" s="51">
        <f t="shared" si="468"/>
        <v>0</v>
      </c>
      <c r="EF835" s="75">
        <f t="shared" si="469"/>
        <v>0</v>
      </c>
      <c r="EG835" s="51" t="e">
        <f t="shared" si="470"/>
        <v>#DIV/0!</v>
      </c>
      <c r="EH835" s="75">
        <f t="shared" si="471"/>
        <v>6.106946526736631</v>
      </c>
      <c r="EI835" s="51">
        <f t="shared" si="472"/>
        <v>0</v>
      </c>
      <c r="EJ835" s="75">
        <f t="shared" si="473"/>
        <v>0</v>
      </c>
      <c r="EK835" s="51" t="e">
        <f t="shared" si="474"/>
        <v>#DIV/0!</v>
      </c>
      <c r="EL835" s="75">
        <f t="shared" si="475"/>
        <v>2.9985007496251872</v>
      </c>
      <c r="EM835" s="51">
        <f t="shared" si="476"/>
        <v>0</v>
      </c>
      <c r="EN835" s="75">
        <f t="shared" si="477"/>
        <v>5.7771114442778613</v>
      </c>
      <c r="EO835" s="51">
        <f t="shared" si="478"/>
        <v>0</v>
      </c>
      <c r="EP835" s="75">
        <f t="shared" si="479"/>
        <v>0</v>
      </c>
      <c r="EQ835" s="51" t="e">
        <f t="shared" si="480"/>
        <v>#DIV/0!</v>
      </c>
      <c r="ER835" s="51">
        <f t="shared" si="481"/>
        <v>100</v>
      </c>
      <c r="ES835" s="51">
        <f t="shared" si="482"/>
        <v>0</v>
      </c>
    </row>
    <row r="836" spans="1:149" x14ac:dyDescent="0.45">
      <c r="A836" s="78" t="s">
        <v>1450</v>
      </c>
      <c r="B836" s="174" t="s">
        <v>3406</v>
      </c>
      <c r="C836" s="51" t="s">
        <v>3593</v>
      </c>
      <c r="D836" s="51" t="s">
        <v>3682</v>
      </c>
      <c r="E836" s="78" t="s">
        <v>1121</v>
      </c>
      <c r="F836" s="78" t="s">
        <v>1814</v>
      </c>
      <c r="G836" s="72" t="s">
        <v>3369</v>
      </c>
      <c r="H836" s="78" t="s">
        <v>3153</v>
      </c>
      <c r="I836" s="78">
        <v>24</v>
      </c>
      <c r="J836" s="300">
        <v>3000</v>
      </c>
      <c r="K836" s="78"/>
      <c r="L836" s="300">
        <v>1050</v>
      </c>
      <c r="M836" s="72"/>
      <c r="O836" s="78" t="s">
        <v>3217</v>
      </c>
      <c r="P836" s="72" t="s">
        <v>3224</v>
      </c>
      <c r="AA836" s="195"/>
      <c r="AB836" s="195"/>
      <c r="AC836" s="195"/>
      <c r="AD836" s="72"/>
      <c r="AE836" s="316">
        <v>1</v>
      </c>
      <c r="AF836" s="195"/>
      <c r="AG836" s="195">
        <v>0</v>
      </c>
      <c r="AH836" s="72"/>
      <c r="AR836" s="53">
        <v>18.28</v>
      </c>
      <c r="AT836" s="77"/>
      <c r="AU836" s="276">
        <v>30000</v>
      </c>
      <c r="AV836" s="276"/>
      <c r="AW836" s="54">
        <v>548400</v>
      </c>
      <c r="AY836" s="276"/>
      <c r="AZ836" s="95"/>
      <c r="BB836" s="80" t="s">
        <v>3412</v>
      </c>
      <c r="BC836" s="270" t="s">
        <v>1126</v>
      </c>
      <c r="BD836" s="278">
        <v>46.084549999999993</v>
      </c>
      <c r="BE836" s="152"/>
      <c r="BF836" s="152">
        <v>1.4889999999999999</v>
      </c>
      <c r="BG836" s="152"/>
      <c r="BH836" s="152">
        <v>12.209799999999998</v>
      </c>
      <c r="BI836" s="152"/>
      <c r="BJ836" s="152"/>
      <c r="BK836" s="152"/>
      <c r="BL836" s="152"/>
      <c r="BM836" s="152"/>
      <c r="BN836" s="278">
        <v>1.6081199999999998</v>
      </c>
      <c r="BO836" s="152"/>
      <c r="BP836" s="152"/>
      <c r="BQ836" s="152"/>
      <c r="BR836" s="152">
        <v>4.548894999999999</v>
      </c>
      <c r="BS836" s="152"/>
      <c r="BT836" s="152"/>
      <c r="BU836" s="152"/>
      <c r="BV836" s="152">
        <v>2.0101499999999999</v>
      </c>
      <c r="BW836" s="152"/>
      <c r="BX836" s="152"/>
      <c r="BY836" s="152"/>
      <c r="BZ836" s="278">
        <v>2.2334999999999998</v>
      </c>
      <c r="CA836" s="152"/>
      <c r="CB836" s="152">
        <v>4.30321</v>
      </c>
      <c r="CC836" s="152"/>
      <c r="CD836" s="72"/>
      <c r="CE836" s="72"/>
      <c r="CF836" s="72"/>
      <c r="CG836" s="72"/>
      <c r="CH836" s="72"/>
      <c r="CI836" s="72"/>
      <c r="CJ836" s="72"/>
      <c r="CK836" s="72"/>
      <c r="CL836" s="72"/>
      <c r="CM836" s="72"/>
      <c r="CN836" s="72"/>
      <c r="CO836" s="72"/>
      <c r="CP836" s="72"/>
      <c r="CQ836" s="72"/>
      <c r="CR836" s="72"/>
      <c r="CS836" s="72"/>
      <c r="CT836" s="72"/>
      <c r="CU836" s="72"/>
      <c r="CV836" s="72"/>
      <c r="CW836" s="72"/>
      <c r="CX836" s="72"/>
      <c r="CY836" s="72"/>
      <c r="CZ836" s="72"/>
      <c r="DA836" s="72"/>
      <c r="DB836" s="72"/>
      <c r="DC836" s="72"/>
      <c r="DD836" s="72"/>
      <c r="DE836" s="72"/>
      <c r="DF836" s="72"/>
      <c r="DG836" s="72"/>
      <c r="DH836" s="211">
        <f t="shared" si="483"/>
        <v>74.487224999999995</v>
      </c>
      <c r="DI836" s="96"/>
      <c r="DJ836" s="96">
        <f t="shared" si="484"/>
        <v>25.512775000000005</v>
      </c>
      <c r="DK836" s="72">
        <v>0.95599999999999996</v>
      </c>
      <c r="DO836" s="358">
        <v>25.6</v>
      </c>
      <c r="DP836" s="72"/>
      <c r="DQ836" s="374"/>
      <c r="DR836" s="72"/>
      <c r="DU836" s="52"/>
      <c r="DX836" s="75">
        <f t="shared" ref="DX836:DX899" si="485">BD836/$DH836*100</f>
        <v>61.86906546726636</v>
      </c>
      <c r="DY836" s="51">
        <f t="shared" ref="DY836:DY899" si="486">DX836*SQRT(((BE836/BD836)^2)+(($DI836/$DH836)^2))</f>
        <v>0</v>
      </c>
      <c r="DZ836" s="75">
        <f t="shared" ref="DZ836:DZ899" si="487">BF836/$DH836*100</f>
        <v>1.9990004997501249</v>
      </c>
      <c r="EA836" s="51">
        <f t="shared" ref="EA836:EA899" si="488">DZ836*SQRT(((BG836/BF836)^2)+(($DI836/$DH836)^2))</f>
        <v>0</v>
      </c>
      <c r="EB836" s="75">
        <f t="shared" ref="EB836:EB899" si="489">BH836/$DH836*100</f>
        <v>16.391804097951024</v>
      </c>
      <c r="EC836" s="51">
        <f t="shared" ref="EC836:EC899" si="490">EB836*SQRT(((BI836/BH836)^2)+(($DI836/$DH836)^2))</f>
        <v>0</v>
      </c>
      <c r="ED836" s="75">
        <f t="shared" ref="ED836:ED899" si="491">BN836/$DH836*100</f>
        <v>2.158920539730135</v>
      </c>
      <c r="EE836" s="51">
        <f t="shared" ref="EE836:EE899" si="492">ED836*SQRT(((BO836/BN836)^2)+(($DI836/$DH836)^2))</f>
        <v>0</v>
      </c>
      <c r="EF836" s="75">
        <f t="shared" ref="EF836:EF899" si="493">BP836/$DH836*100</f>
        <v>0</v>
      </c>
      <c r="EG836" s="51" t="e">
        <f t="shared" ref="EG836:EG899" si="494">EF836*SQRT(((BQ836/BP836)^2)+(($DI836/$DH836)^2))</f>
        <v>#DIV/0!</v>
      </c>
      <c r="EH836" s="75">
        <f t="shared" ref="EH836:EH899" si="495">BR836/$DH836*100</f>
        <v>6.106946526736631</v>
      </c>
      <c r="EI836" s="51">
        <f t="shared" ref="EI836:EI899" si="496">EH836*SQRT(((BS836/BR836)^2)+(($DI836/$DH836)^2))</f>
        <v>0</v>
      </c>
      <c r="EJ836" s="75">
        <f t="shared" ref="EJ836:EJ899" si="497">BX836/$DH836*100</f>
        <v>0</v>
      </c>
      <c r="EK836" s="51" t="e">
        <f t="shared" ref="EK836:EK899" si="498">EJ836*SQRT(((BY836/BX836)^2)+(($DI836/$DH836)^2))</f>
        <v>#DIV/0!</v>
      </c>
      <c r="EL836" s="75">
        <f t="shared" ref="EL836:EL899" si="499">BZ836/$DH836*100</f>
        <v>2.9985007496251872</v>
      </c>
      <c r="EM836" s="51">
        <f t="shared" ref="EM836:EM899" si="500">EL836*SQRT(((CA836/BZ836)^2)+(($DI836/$DH836)^2))</f>
        <v>0</v>
      </c>
      <c r="EN836" s="75">
        <f t="shared" ref="EN836:EN899" si="501">CB836/$DH836*100</f>
        <v>5.7771114442778613</v>
      </c>
      <c r="EO836" s="51">
        <f t="shared" ref="EO836:EO899" si="502">EN836*SQRT(((CC836/CB836)^2)+(($DI836/$DH836)^2))</f>
        <v>0</v>
      </c>
      <c r="EP836" s="75">
        <f t="shared" ref="EP836:EP899" si="503">CD836/$DH836*100</f>
        <v>0</v>
      </c>
      <c r="EQ836" s="51" t="e">
        <f t="shared" ref="EQ836:EQ899" si="504">EP836*SQRT(((CE836/CD836)^2)+(($DI836/$DH836)^2))</f>
        <v>#DIV/0!</v>
      </c>
      <c r="ER836" s="51">
        <f t="shared" ref="ER836:ER899" si="505">DH836/$DH836*100</f>
        <v>100</v>
      </c>
      <c r="ES836" s="51">
        <f t="shared" ref="ES836:ES899" si="506">ER836*SQRT(((DI836/DH836)^2)+(($DI836/$DH836)^2))</f>
        <v>0</v>
      </c>
    </row>
    <row r="837" spans="1:149" x14ac:dyDescent="0.45">
      <c r="A837" s="78" t="s">
        <v>1450</v>
      </c>
      <c r="B837" s="174" t="s">
        <v>3406</v>
      </c>
      <c r="C837" s="51" t="s">
        <v>3593</v>
      </c>
      <c r="D837" s="51" t="s">
        <v>3682</v>
      </c>
      <c r="E837" s="78" t="s">
        <v>1121</v>
      </c>
      <c r="F837" s="78" t="s">
        <v>1815</v>
      </c>
      <c r="G837" s="72" t="s">
        <v>3369</v>
      </c>
      <c r="H837" s="78" t="s">
        <v>3153</v>
      </c>
      <c r="I837" s="78">
        <v>68</v>
      </c>
      <c r="J837" s="300">
        <v>3000</v>
      </c>
      <c r="K837" s="78"/>
      <c r="L837" s="300">
        <v>950</v>
      </c>
      <c r="M837" s="72"/>
      <c r="O837" s="78" t="s">
        <v>3217</v>
      </c>
      <c r="P837" s="72" t="s">
        <v>3222</v>
      </c>
      <c r="AA837" s="195"/>
      <c r="AB837" s="195"/>
      <c r="AC837" s="195"/>
      <c r="AD837" s="72"/>
      <c r="AE837" s="316">
        <v>1</v>
      </c>
      <c r="AF837" s="195"/>
      <c r="AG837" s="195">
        <v>0</v>
      </c>
      <c r="AH837" s="72"/>
      <c r="AR837" s="53">
        <v>21.13</v>
      </c>
      <c r="AT837" s="77"/>
      <c r="AU837" s="276">
        <v>30000</v>
      </c>
      <c r="AV837" s="276"/>
      <c r="AW837" s="54">
        <v>633900</v>
      </c>
      <c r="AY837" s="276"/>
      <c r="AZ837" s="95"/>
      <c r="BB837" s="80" t="s">
        <v>3412</v>
      </c>
      <c r="BC837" s="270" t="s">
        <v>1126</v>
      </c>
      <c r="BD837" s="278">
        <v>45.094149999999999</v>
      </c>
      <c r="BE837" s="152"/>
      <c r="BF837" s="152">
        <v>1.4569999999999999</v>
      </c>
      <c r="BG837" s="152"/>
      <c r="BH837" s="152">
        <v>11.947399999999998</v>
      </c>
      <c r="BI837" s="152"/>
      <c r="BJ837" s="152"/>
      <c r="BK837" s="152"/>
      <c r="BL837" s="152"/>
      <c r="BM837" s="152"/>
      <c r="BN837" s="278">
        <v>1.5735599999999998</v>
      </c>
      <c r="BO837" s="152"/>
      <c r="BP837" s="152"/>
      <c r="BQ837" s="152"/>
      <c r="BR837" s="152">
        <v>4.4511349999999998</v>
      </c>
      <c r="BS837" s="152"/>
      <c r="BT837" s="152"/>
      <c r="BU837" s="152"/>
      <c r="BV837" s="152">
        <v>1.96695</v>
      </c>
      <c r="BW837" s="152"/>
      <c r="BX837" s="152"/>
      <c r="BY837" s="152"/>
      <c r="BZ837" s="278">
        <v>2.1854999999999998</v>
      </c>
      <c r="CA837" s="152"/>
      <c r="CB837" s="152">
        <v>4.2107299999999999</v>
      </c>
      <c r="CC837" s="152"/>
      <c r="CD837" s="72"/>
      <c r="CE837" s="72"/>
      <c r="CF837" s="72"/>
      <c r="CG837" s="72"/>
      <c r="CH837" s="72"/>
      <c r="CI837" s="72"/>
      <c r="CJ837" s="72"/>
      <c r="CK837" s="72"/>
      <c r="CL837" s="72"/>
      <c r="CM837" s="72"/>
      <c r="CN837" s="72"/>
      <c r="CO837" s="72"/>
      <c r="CP837" s="72"/>
      <c r="CQ837" s="72"/>
      <c r="CR837" s="72"/>
      <c r="CS837" s="72"/>
      <c r="CT837" s="72"/>
      <c r="CU837" s="72"/>
      <c r="CV837" s="72"/>
      <c r="CW837" s="72"/>
      <c r="CX837" s="72"/>
      <c r="CY837" s="72"/>
      <c r="CZ837" s="72"/>
      <c r="DA837" s="72"/>
      <c r="DB837" s="72"/>
      <c r="DC837" s="72"/>
      <c r="DD837" s="72"/>
      <c r="DE837" s="72"/>
      <c r="DF837" s="72"/>
      <c r="DG837" s="72"/>
      <c r="DH837" s="211">
        <f t="shared" si="483"/>
        <v>72.886424999999988</v>
      </c>
      <c r="DI837" s="96"/>
      <c r="DJ837" s="96">
        <f t="shared" si="484"/>
        <v>27.113575000000012</v>
      </c>
      <c r="DK837" s="72">
        <v>0.70499999999999996</v>
      </c>
      <c r="DO837" s="358">
        <v>27.2</v>
      </c>
      <c r="DP837" s="72"/>
      <c r="DQ837" s="374"/>
      <c r="DR837" s="72"/>
      <c r="DU837" s="52"/>
      <c r="DX837" s="75">
        <f t="shared" si="485"/>
        <v>61.869065467266374</v>
      </c>
      <c r="DY837" s="51">
        <f t="shared" si="486"/>
        <v>0</v>
      </c>
      <c r="DZ837" s="75">
        <f t="shared" si="487"/>
        <v>1.9990004997501249</v>
      </c>
      <c r="EA837" s="51">
        <f t="shared" si="488"/>
        <v>0</v>
      </c>
      <c r="EB837" s="75">
        <f t="shared" si="489"/>
        <v>16.391804097951024</v>
      </c>
      <c r="EC837" s="51">
        <f t="shared" si="490"/>
        <v>0</v>
      </c>
      <c r="ED837" s="75">
        <f t="shared" si="491"/>
        <v>2.158920539730135</v>
      </c>
      <c r="EE837" s="51">
        <f t="shared" si="492"/>
        <v>0</v>
      </c>
      <c r="EF837" s="75">
        <f t="shared" si="493"/>
        <v>0</v>
      </c>
      <c r="EG837" s="51" t="e">
        <f t="shared" si="494"/>
        <v>#DIV/0!</v>
      </c>
      <c r="EH837" s="75">
        <f t="shared" si="495"/>
        <v>6.1069465267366327</v>
      </c>
      <c r="EI837" s="51">
        <f t="shared" si="496"/>
        <v>0</v>
      </c>
      <c r="EJ837" s="75">
        <f t="shared" si="497"/>
        <v>0</v>
      </c>
      <c r="EK837" s="51" t="e">
        <f t="shared" si="498"/>
        <v>#DIV/0!</v>
      </c>
      <c r="EL837" s="75">
        <f t="shared" si="499"/>
        <v>2.9985007496251876</v>
      </c>
      <c r="EM837" s="51">
        <f t="shared" si="500"/>
        <v>0</v>
      </c>
      <c r="EN837" s="75">
        <f t="shared" si="501"/>
        <v>5.7771114442778622</v>
      </c>
      <c r="EO837" s="51">
        <f t="shared" si="502"/>
        <v>0</v>
      </c>
      <c r="EP837" s="75">
        <f t="shared" si="503"/>
        <v>0</v>
      </c>
      <c r="EQ837" s="51" t="e">
        <f t="shared" si="504"/>
        <v>#DIV/0!</v>
      </c>
      <c r="ER837" s="51">
        <f t="shared" si="505"/>
        <v>100</v>
      </c>
      <c r="ES837" s="51">
        <f t="shared" si="506"/>
        <v>0</v>
      </c>
    </row>
    <row r="838" spans="1:149" x14ac:dyDescent="0.45">
      <c r="A838" s="78" t="s">
        <v>1450</v>
      </c>
      <c r="B838" s="174" t="s">
        <v>3406</v>
      </c>
      <c r="C838" s="51" t="s">
        <v>3593</v>
      </c>
      <c r="D838" s="51" t="s">
        <v>3682</v>
      </c>
      <c r="E838" s="78" t="s">
        <v>1121</v>
      </c>
      <c r="F838" s="78" t="s">
        <v>1816</v>
      </c>
      <c r="G838" s="72" t="s">
        <v>3369</v>
      </c>
      <c r="H838" s="78" t="s">
        <v>3153</v>
      </c>
      <c r="I838" s="78">
        <v>64</v>
      </c>
      <c r="J838" s="300">
        <v>3000</v>
      </c>
      <c r="K838" s="78"/>
      <c r="L838" s="300">
        <v>900</v>
      </c>
      <c r="M838" s="72"/>
      <c r="O838" s="78" t="s">
        <v>3217</v>
      </c>
      <c r="P838" s="72" t="s">
        <v>3225</v>
      </c>
      <c r="AA838" s="195"/>
      <c r="AB838" s="195"/>
      <c r="AC838" s="195"/>
      <c r="AD838" s="72"/>
      <c r="AE838" s="316">
        <v>1</v>
      </c>
      <c r="AF838" s="195"/>
      <c r="AG838" s="195">
        <v>0</v>
      </c>
      <c r="AH838" s="72"/>
      <c r="AR838" s="53">
        <v>22.8</v>
      </c>
      <c r="AT838" s="77"/>
      <c r="AU838" s="276">
        <v>30000</v>
      </c>
      <c r="AV838" s="276"/>
      <c r="AW838" s="54">
        <v>684000</v>
      </c>
      <c r="AY838" s="276"/>
      <c r="AZ838" s="95"/>
      <c r="BB838" s="80" t="s">
        <v>3412</v>
      </c>
      <c r="BC838" s="270" t="s">
        <v>1126</v>
      </c>
      <c r="BD838" s="278">
        <v>45.713149999999999</v>
      </c>
      <c r="BE838" s="152"/>
      <c r="BF838" s="152">
        <v>1.4769999999999999</v>
      </c>
      <c r="BG838" s="152"/>
      <c r="BH838" s="152">
        <v>12.111399999999998</v>
      </c>
      <c r="BI838" s="152"/>
      <c r="BJ838" s="152"/>
      <c r="BK838" s="152"/>
      <c r="BL838" s="152"/>
      <c r="BM838" s="152"/>
      <c r="BN838" s="278">
        <v>1.5951599999999999</v>
      </c>
      <c r="BO838" s="152"/>
      <c r="BP838" s="152"/>
      <c r="BQ838" s="152"/>
      <c r="BR838" s="152">
        <v>4.5122350000000004</v>
      </c>
      <c r="BS838" s="152"/>
      <c r="BT838" s="152"/>
      <c r="BU838" s="152"/>
      <c r="BV838" s="152">
        <v>1.9939500000000001</v>
      </c>
      <c r="BW838" s="152"/>
      <c r="BX838" s="152"/>
      <c r="BY838" s="152"/>
      <c r="BZ838" s="278">
        <v>2.2155</v>
      </c>
      <c r="CA838" s="152"/>
      <c r="CB838" s="152">
        <v>4.2685300000000002</v>
      </c>
      <c r="CC838" s="152"/>
      <c r="CD838" s="72"/>
      <c r="CE838" s="72"/>
      <c r="CF838" s="72"/>
      <c r="CG838" s="72"/>
      <c r="CH838" s="72"/>
      <c r="CI838" s="72"/>
      <c r="CJ838" s="72"/>
      <c r="CK838" s="72"/>
      <c r="CL838" s="72"/>
      <c r="CM838" s="72"/>
      <c r="CN838" s="72"/>
      <c r="CO838" s="72"/>
      <c r="CP838" s="72"/>
      <c r="CQ838" s="72"/>
      <c r="CR838" s="72"/>
      <c r="CS838" s="72"/>
      <c r="CT838" s="72"/>
      <c r="CU838" s="72"/>
      <c r="CV838" s="72"/>
      <c r="CW838" s="72"/>
      <c r="CX838" s="72"/>
      <c r="CY838" s="72"/>
      <c r="CZ838" s="72"/>
      <c r="DA838" s="72"/>
      <c r="DB838" s="72"/>
      <c r="DC838" s="72"/>
      <c r="DD838" s="72"/>
      <c r="DE838" s="72"/>
      <c r="DF838" s="72"/>
      <c r="DG838" s="72"/>
      <c r="DH838" s="211">
        <f t="shared" si="483"/>
        <v>73.886924999999991</v>
      </c>
      <c r="DI838" s="96"/>
      <c r="DJ838" s="96">
        <f t="shared" si="484"/>
        <v>26.113075000000009</v>
      </c>
      <c r="DK838" s="72">
        <v>0.69899999999999995</v>
      </c>
      <c r="DO838" s="358">
        <v>26.2</v>
      </c>
      <c r="DP838" s="72"/>
      <c r="DQ838" s="374"/>
      <c r="DR838" s="72"/>
      <c r="DU838" s="52"/>
      <c r="DX838" s="75">
        <f t="shared" si="485"/>
        <v>61.869065467266374</v>
      </c>
      <c r="DY838" s="51">
        <f t="shared" si="486"/>
        <v>0</v>
      </c>
      <c r="DZ838" s="75">
        <f t="shared" si="487"/>
        <v>1.9990004997501249</v>
      </c>
      <c r="EA838" s="51">
        <f t="shared" si="488"/>
        <v>0</v>
      </c>
      <c r="EB838" s="75">
        <f t="shared" si="489"/>
        <v>16.391804097951024</v>
      </c>
      <c r="EC838" s="51">
        <f t="shared" si="490"/>
        <v>0</v>
      </c>
      <c r="ED838" s="75">
        <f t="shared" si="491"/>
        <v>2.158920539730135</v>
      </c>
      <c r="EE838" s="51">
        <f t="shared" si="492"/>
        <v>0</v>
      </c>
      <c r="EF838" s="75">
        <f t="shared" si="493"/>
        <v>0</v>
      </c>
      <c r="EG838" s="51" t="e">
        <f t="shared" si="494"/>
        <v>#DIV/0!</v>
      </c>
      <c r="EH838" s="75">
        <f t="shared" si="495"/>
        <v>6.1069465267366336</v>
      </c>
      <c r="EI838" s="51">
        <f t="shared" si="496"/>
        <v>0</v>
      </c>
      <c r="EJ838" s="75">
        <f t="shared" si="497"/>
        <v>0</v>
      </c>
      <c r="EK838" s="51" t="e">
        <f t="shared" si="498"/>
        <v>#DIV/0!</v>
      </c>
      <c r="EL838" s="75">
        <f t="shared" si="499"/>
        <v>2.9985007496251876</v>
      </c>
      <c r="EM838" s="51">
        <f t="shared" si="500"/>
        <v>0</v>
      </c>
      <c r="EN838" s="75">
        <f t="shared" si="501"/>
        <v>5.7771114442778622</v>
      </c>
      <c r="EO838" s="51">
        <f t="shared" si="502"/>
        <v>0</v>
      </c>
      <c r="EP838" s="75">
        <f t="shared" si="503"/>
        <v>0</v>
      </c>
      <c r="EQ838" s="51" t="e">
        <f t="shared" si="504"/>
        <v>#DIV/0!</v>
      </c>
      <c r="ER838" s="51">
        <f t="shared" si="505"/>
        <v>100</v>
      </c>
      <c r="ES838" s="51">
        <f t="shared" si="506"/>
        <v>0</v>
      </c>
    </row>
    <row r="839" spans="1:149" x14ac:dyDescent="0.45">
      <c r="A839" s="78" t="s">
        <v>1450</v>
      </c>
      <c r="B839" s="174" t="s">
        <v>3406</v>
      </c>
      <c r="C839" s="51" t="s">
        <v>635</v>
      </c>
      <c r="D839" s="51" t="s">
        <v>3681</v>
      </c>
      <c r="E839" s="78" t="s">
        <v>1121</v>
      </c>
      <c r="F839" s="78" t="s">
        <v>1817</v>
      </c>
      <c r="G839" s="72" t="s">
        <v>3369</v>
      </c>
      <c r="H839" s="78" t="s">
        <v>3153</v>
      </c>
      <c r="I839" s="78">
        <v>24</v>
      </c>
      <c r="J839" s="300">
        <v>1000</v>
      </c>
      <c r="K839" s="78"/>
      <c r="L839" s="300">
        <v>1050</v>
      </c>
      <c r="M839" s="72"/>
      <c r="O839" s="78" t="s">
        <v>3217</v>
      </c>
      <c r="P839" s="72" t="s">
        <v>1404</v>
      </c>
      <c r="AA839" s="195"/>
      <c r="AB839" s="195"/>
      <c r="AC839" s="195"/>
      <c r="AD839" s="72"/>
      <c r="AE839" s="316">
        <v>1</v>
      </c>
      <c r="AF839" s="195"/>
      <c r="AG839" s="195">
        <v>0</v>
      </c>
      <c r="AH839" s="72"/>
      <c r="AR839" s="53">
        <v>1.7909999999999999</v>
      </c>
      <c r="AT839" s="77"/>
      <c r="AU839" s="276">
        <v>10000</v>
      </c>
      <c r="AV839" s="276"/>
      <c r="AW839" s="54">
        <v>17910</v>
      </c>
      <c r="AY839" s="276"/>
      <c r="AZ839" s="95"/>
      <c r="BB839" s="80" t="s">
        <v>3412</v>
      </c>
      <c r="BC839" s="270" t="s">
        <v>1126</v>
      </c>
      <c r="BD839" s="278">
        <v>47.580659999999995</v>
      </c>
      <c r="BE839" s="152"/>
      <c r="BF839" s="152">
        <v>0.15348599999999998</v>
      </c>
      <c r="BG839" s="152"/>
      <c r="BH839" s="152">
        <v>19.100479999999997</v>
      </c>
      <c r="BI839" s="152"/>
      <c r="BJ839" s="152"/>
      <c r="BK839" s="152"/>
      <c r="BL839" s="152"/>
      <c r="BM839" s="152"/>
      <c r="BN839" s="278">
        <v>1.236415</v>
      </c>
      <c r="BO839" s="152"/>
      <c r="BP839" s="152"/>
      <c r="BQ839" s="152"/>
      <c r="BR839" s="152">
        <v>4.4255130000000005</v>
      </c>
      <c r="BS839" s="152"/>
      <c r="BT839" s="152"/>
      <c r="BU839" s="152"/>
      <c r="BV839" s="152">
        <v>3.6069210000000003</v>
      </c>
      <c r="BW839" s="152"/>
      <c r="BX839" s="152"/>
      <c r="BY839" s="152"/>
      <c r="BZ839" s="278">
        <v>5.0735649999999994</v>
      </c>
      <c r="CA839" s="152"/>
      <c r="CB839" s="152">
        <v>4.0673789999999999</v>
      </c>
      <c r="CC839" s="152"/>
      <c r="CD839" s="72"/>
      <c r="CE839" s="72"/>
      <c r="CF839" s="72"/>
      <c r="CG839" s="72"/>
      <c r="CH839" s="72"/>
      <c r="CI839" s="72"/>
      <c r="CJ839" s="72"/>
      <c r="CK839" s="72"/>
      <c r="CL839" s="72"/>
      <c r="CM839" s="72"/>
      <c r="CN839" s="72"/>
      <c r="CO839" s="72"/>
      <c r="CP839" s="72"/>
      <c r="CQ839" s="72"/>
      <c r="CR839" s="72"/>
      <c r="CS839" s="72"/>
      <c r="CT839" s="72"/>
      <c r="CU839" s="72"/>
      <c r="CV839" s="72"/>
      <c r="CW839" s="72"/>
      <c r="CX839" s="72"/>
      <c r="CY839" s="72"/>
      <c r="CZ839" s="72"/>
      <c r="DA839" s="72"/>
      <c r="DB839" s="72"/>
      <c r="DC839" s="72"/>
      <c r="DD839" s="72"/>
      <c r="DE839" s="72"/>
      <c r="DF839" s="72"/>
      <c r="DG839" s="72"/>
      <c r="DH839" s="211">
        <f t="shared" si="483"/>
        <v>85.244418999999979</v>
      </c>
      <c r="DI839" s="96"/>
      <c r="DJ839" s="96">
        <f t="shared" si="484"/>
        <v>14.755581000000021</v>
      </c>
      <c r="DK839" s="72">
        <v>1</v>
      </c>
      <c r="DO839" s="358">
        <v>14.7</v>
      </c>
      <c r="DP839" s="72"/>
      <c r="DQ839" s="374"/>
      <c r="DR839" s="72"/>
      <c r="DU839" s="52"/>
      <c r="DX839" s="75">
        <f t="shared" si="485"/>
        <v>55.816745023507067</v>
      </c>
      <c r="DY839" s="51">
        <f t="shared" si="486"/>
        <v>0</v>
      </c>
      <c r="DZ839" s="75">
        <f t="shared" si="487"/>
        <v>0.18005401620486147</v>
      </c>
      <c r="EA839" s="51">
        <f t="shared" si="488"/>
        <v>0</v>
      </c>
      <c r="EB839" s="75">
        <f t="shared" si="489"/>
        <v>22.406722016604984</v>
      </c>
      <c r="EC839" s="51">
        <f t="shared" si="490"/>
        <v>0</v>
      </c>
      <c r="ED839" s="75">
        <f t="shared" si="491"/>
        <v>1.4504351305391623</v>
      </c>
      <c r="EE839" s="51">
        <f t="shared" si="492"/>
        <v>0</v>
      </c>
      <c r="EF839" s="75">
        <f t="shared" si="493"/>
        <v>0</v>
      </c>
      <c r="EG839" s="51" t="e">
        <f t="shared" si="494"/>
        <v>#DIV/0!</v>
      </c>
      <c r="EH839" s="75">
        <f t="shared" si="495"/>
        <v>5.1915574672401741</v>
      </c>
      <c r="EI839" s="51">
        <f t="shared" si="496"/>
        <v>0</v>
      </c>
      <c r="EJ839" s="75">
        <f t="shared" si="497"/>
        <v>0</v>
      </c>
      <c r="EK839" s="51" t="e">
        <f t="shared" si="498"/>
        <v>#DIV/0!</v>
      </c>
      <c r="EL839" s="75">
        <f t="shared" si="499"/>
        <v>5.951785535660699</v>
      </c>
      <c r="EM839" s="51">
        <f t="shared" si="500"/>
        <v>0</v>
      </c>
      <c r="EN839" s="75">
        <f t="shared" si="501"/>
        <v>4.77143142942883</v>
      </c>
      <c r="EO839" s="51">
        <f t="shared" si="502"/>
        <v>0</v>
      </c>
      <c r="EP839" s="75">
        <f t="shared" si="503"/>
        <v>0</v>
      </c>
      <c r="EQ839" s="51" t="e">
        <f t="shared" si="504"/>
        <v>#DIV/0!</v>
      </c>
      <c r="ER839" s="51">
        <f t="shared" si="505"/>
        <v>100</v>
      </c>
      <c r="ES839" s="51">
        <f t="shared" si="506"/>
        <v>0</v>
      </c>
    </row>
    <row r="840" spans="1:149" x14ac:dyDescent="0.45">
      <c r="A840" s="78" t="s">
        <v>1450</v>
      </c>
      <c r="B840" s="174" t="s">
        <v>3406</v>
      </c>
      <c r="C840" s="51" t="s">
        <v>635</v>
      </c>
      <c r="D840" s="51" t="s">
        <v>3681</v>
      </c>
      <c r="E840" s="78" t="s">
        <v>1121</v>
      </c>
      <c r="F840" s="78" t="s">
        <v>1818</v>
      </c>
      <c r="G840" s="72" t="s">
        <v>3369</v>
      </c>
      <c r="H840" s="78" t="s">
        <v>3153</v>
      </c>
      <c r="I840" s="78">
        <v>24</v>
      </c>
      <c r="J840" s="300">
        <v>1000</v>
      </c>
      <c r="K840" s="78"/>
      <c r="L840" s="300">
        <v>1000</v>
      </c>
      <c r="M840" s="72"/>
      <c r="O840" s="78" t="s">
        <v>3217</v>
      </c>
      <c r="P840" s="72" t="s">
        <v>1404</v>
      </c>
      <c r="AA840" s="195"/>
      <c r="AB840" s="195"/>
      <c r="AC840" s="195"/>
      <c r="AD840" s="72"/>
      <c r="AE840" s="316">
        <v>1</v>
      </c>
      <c r="AF840" s="195"/>
      <c r="AG840" s="195">
        <v>0</v>
      </c>
      <c r="AH840" s="72"/>
      <c r="AR840" s="53">
        <v>1.7649999999999999</v>
      </c>
      <c r="AT840" s="77"/>
      <c r="AU840" s="276">
        <v>10000</v>
      </c>
      <c r="AV840" s="276"/>
      <c r="AW840" s="54">
        <v>17650</v>
      </c>
      <c r="AY840" s="276"/>
      <c r="AZ840" s="95"/>
      <c r="BB840" s="80" t="s">
        <v>3412</v>
      </c>
      <c r="BC840" s="270" t="s">
        <v>1126</v>
      </c>
      <c r="BD840" s="278">
        <v>43.507259999999995</v>
      </c>
      <c r="BE840" s="152"/>
      <c r="BF840" s="152">
        <v>0.140346</v>
      </c>
      <c r="BG840" s="152"/>
      <c r="BH840" s="152">
        <v>17.465279999999996</v>
      </c>
      <c r="BI840" s="152"/>
      <c r="BJ840" s="152"/>
      <c r="BK840" s="152"/>
      <c r="BL840" s="152"/>
      <c r="BM840" s="152"/>
      <c r="BN840" s="278">
        <v>1.130565</v>
      </c>
      <c r="BO840" s="152"/>
      <c r="BP840" s="152"/>
      <c r="BQ840" s="152"/>
      <c r="BR840" s="152">
        <v>4.0466430000000004</v>
      </c>
      <c r="BS840" s="152"/>
      <c r="BT840" s="152"/>
      <c r="BU840" s="152"/>
      <c r="BV840" s="152">
        <v>3.2981310000000001</v>
      </c>
      <c r="BW840" s="152"/>
      <c r="BX840" s="152"/>
      <c r="BY840" s="152"/>
      <c r="BZ840" s="278">
        <v>4.6392150000000001</v>
      </c>
      <c r="CA840" s="152"/>
      <c r="CB840" s="152">
        <v>3.7191689999999995</v>
      </c>
      <c r="CC840" s="152"/>
      <c r="CD840" s="72"/>
      <c r="CE840" s="72"/>
      <c r="CF840" s="72"/>
      <c r="CG840" s="72"/>
      <c r="CH840" s="72"/>
      <c r="CI840" s="72"/>
      <c r="CJ840" s="72"/>
      <c r="CK840" s="72"/>
      <c r="CL840" s="72"/>
      <c r="CM840" s="72"/>
      <c r="CN840" s="72"/>
      <c r="CO840" s="72"/>
      <c r="CP840" s="72"/>
      <c r="CQ840" s="72"/>
      <c r="CR840" s="72"/>
      <c r="CS840" s="72"/>
      <c r="CT840" s="72"/>
      <c r="CU840" s="72"/>
      <c r="CV840" s="72"/>
      <c r="CW840" s="72"/>
      <c r="CX840" s="72"/>
      <c r="CY840" s="72"/>
      <c r="CZ840" s="72"/>
      <c r="DA840" s="72"/>
      <c r="DB840" s="72"/>
      <c r="DC840" s="72"/>
      <c r="DD840" s="72"/>
      <c r="DE840" s="72"/>
      <c r="DF840" s="72"/>
      <c r="DG840" s="72"/>
      <c r="DH840" s="211">
        <f t="shared" si="483"/>
        <v>77.946608999999967</v>
      </c>
      <c r="DI840" s="96"/>
      <c r="DJ840" s="96">
        <f t="shared" si="484"/>
        <v>22.053391000000033</v>
      </c>
      <c r="DK840" s="72">
        <v>1</v>
      </c>
      <c r="DO840" s="358">
        <v>22</v>
      </c>
      <c r="DP840" s="72"/>
      <c r="DQ840" s="374"/>
      <c r="DR840" s="72"/>
      <c r="DU840" s="52"/>
      <c r="DX840" s="75">
        <f t="shared" si="485"/>
        <v>55.816745023507075</v>
      </c>
      <c r="DY840" s="51">
        <f t="shared" si="486"/>
        <v>0</v>
      </c>
      <c r="DZ840" s="75">
        <f t="shared" si="487"/>
        <v>0.18005401620486153</v>
      </c>
      <c r="EA840" s="51">
        <f t="shared" si="488"/>
        <v>0</v>
      </c>
      <c r="EB840" s="75">
        <f t="shared" si="489"/>
        <v>22.406722016604984</v>
      </c>
      <c r="EC840" s="51">
        <f t="shared" si="490"/>
        <v>0</v>
      </c>
      <c r="ED840" s="75">
        <f t="shared" si="491"/>
        <v>1.4504351305391623</v>
      </c>
      <c r="EE840" s="51">
        <f t="shared" si="492"/>
        <v>0</v>
      </c>
      <c r="EF840" s="75">
        <f t="shared" si="493"/>
        <v>0</v>
      </c>
      <c r="EG840" s="51" t="e">
        <f t="shared" si="494"/>
        <v>#DIV/0!</v>
      </c>
      <c r="EH840" s="75">
        <f t="shared" si="495"/>
        <v>5.191557467240175</v>
      </c>
      <c r="EI840" s="51">
        <f t="shared" si="496"/>
        <v>0</v>
      </c>
      <c r="EJ840" s="75">
        <f t="shared" si="497"/>
        <v>0</v>
      </c>
      <c r="EK840" s="51" t="e">
        <f t="shared" si="498"/>
        <v>#DIV/0!</v>
      </c>
      <c r="EL840" s="75">
        <f t="shared" si="499"/>
        <v>5.9517855356607008</v>
      </c>
      <c r="EM840" s="51">
        <f t="shared" si="500"/>
        <v>0</v>
      </c>
      <c r="EN840" s="75">
        <f t="shared" si="501"/>
        <v>4.77143142942883</v>
      </c>
      <c r="EO840" s="51">
        <f t="shared" si="502"/>
        <v>0</v>
      </c>
      <c r="EP840" s="75">
        <f t="shared" si="503"/>
        <v>0</v>
      </c>
      <c r="EQ840" s="51" t="e">
        <f t="shared" si="504"/>
        <v>#DIV/0!</v>
      </c>
      <c r="ER840" s="51">
        <f t="shared" si="505"/>
        <v>100</v>
      </c>
      <c r="ES840" s="51">
        <f t="shared" si="506"/>
        <v>0</v>
      </c>
    </row>
    <row r="841" spans="1:149" x14ac:dyDescent="0.45">
      <c r="A841" s="78" t="s">
        <v>1450</v>
      </c>
      <c r="B841" s="174" t="s">
        <v>3406</v>
      </c>
      <c r="C841" s="51" t="s">
        <v>635</v>
      </c>
      <c r="D841" s="51" t="s">
        <v>3681</v>
      </c>
      <c r="E841" s="78" t="s">
        <v>1121</v>
      </c>
      <c r="F841" s="78" t="s">
        <v>1819</v>
      </c>
      <c r="G841" s="72" t="s">
        <v>3369</v>
      </c>
      <c r="H841" s="78" t="s">
        <v>3153</v>
      </c>
      <c r="I841" s="78">
        <v>24</v>
      </c>
      <c r="J841" s="300">
        <v>1000</v>
      </c>
      <c r="K841" s="78"/>
      <c r="L841" s="300">
        <v>975</v>
      </c>
      <c r="M841" s="72"/>
      <c r="O841" s="78" t="s">
        <v>3217</v>
      </c>
      <c r="P841" s="72" t="s">
        <v>3218</v>
      </c>
      <c r="AA841" s="195"/>
      <c r="AB841" s="195"/>
      <c r="AC841" s="195"/>
      <c r="AD841" s="72"/>
      <c r="AE841" s="316">
        <v>1</v>
      </c>
      <c r="AF841" s="195"/>
      <c r="AG841" s="195">
        <v>0</v>
      </c>
      <c r="AH841" s="72"/>
      <c r="AR841" s="53">
        <v>1.7490000000000001</v>
      </c>
      <c r="AT841" s="77"/>
      <c r="AU841" s="276">
        <v>10000</v>
      </c>
      <c r="AV841" s="276"/>
      <c r="AW841" s="54">
        <v>17490</v>
      </c>
      <c r="AY841" s="276"/>
      <c r="AZ841" s="95"/>
      <c r="BB841" s="80" t="s">
        <v>3412</v>
      </c>
      <c r="BC841" s="270" t="s">
        <v>1126</v>
      </c>
      <c r="BD841" s="278">
        <v>41.833260000000003</v>
      </c>
      <c r="BE841" s="152"/>
      <c r="BF841" s="152">
        <v>0.13494600000000001</v>
      </c>
      <c r="BG841" s="152"/>
      <c r="BH841" s="152">
        <v>16.793279999999999</v>
      </c>
      <c r="BI841" s="152"/>
      <c r="BJ841" s="152"/>
      <c r="BK841" s="152"/>
      <c r="BL841" s="152"/>
      <c r="BM841" s="152"/>
      <c r="BN841" s="278">
        <v>1.0870649999999999</v>
      </c>
      <c r="BO841" s="152"/>
      <c r="BP841" s="152"/>
      <c r="BQ841" s="152"/>
      <c r="BR841" s="152">
        <v>3.8909430000000005</v>
      </c>
      <c r="BS841" s="152"/>
      <c r="BT841" s="152"/>
      <c r="BU841" s="152"/>
      <c r="BV841" s="152">
        <v>3.1712310000000001</v>
      </c>
      <c r="BW841" s="152"/>
      <c r="BX841" s="152"/>
      <c r="BY841" s="152"/>
      <c r="BZ841" s="278">
        <v>4.4607150000000004</v>
      </c>
      <c r="CA841" s="152"/>
      <c r="CB841" s="152">
        <v>3.5760689999999995</v>
      </c>
      <c r="CC841" s="152"/>
      <c r="CD841" s="72"/>
      <c r="CE841" s="72"/>
      <c r="CF841" s="72"/>
      <c r="CG841" s="72"/>
      <c r="CH841" s="72"/>
      <c r="CI841" s="72"/>
      <c r="CJ841" s="72"/>
      <c r="CK841" s="72"/>
      <c r="CL841" s="72"/>
      <c r="CM841" s="72"/>
      <c r="CN841" s="72"/>
      <c r="CO841" s="72"/>
      <c r="CP841" s="72"/>
      <c r="CQ841" s="72"/>
      <c r="CR841" s="72"/>
      <c r="CS841" s="72"/>
      <c r="CT841" s="72"/>
      <c r="CU841" s="72"/>
      <c r="CV841" s="72"/>
      <c r="CW841" s="72"/>
      <c r="CX841" s="72"/>
      <c r="CY841" s="72"/>
      <c r="CZ841" s="72"/>
      <c r="DA841" s="72"/>
      <c r="DB841" s="72"/>
      <c r="DC841" s="72"/>
      <c r="DD841" s="72"/>
      <c r="DE841" s="72"/>
      <c r="DF841" s="72"/>
      <c r="DG841" s="72"/>
      <c r="DH841" s="211">
        <f t="shared" si="483"/>
        <v>74.947509000000011</v>
      </c>
      <c r="DI841" s="96"/>
      <c r="DJ841" s="96">
        <f t="shared" si="484"/>
        <v>25.052490999999989</v>
      </c>
      <c r="DK841" s="72">
        <v>0.85199999999999998</v>
      </c>
      <c r="DO841" s="358">
        <v>25</v>
      </c>
      <c r="DP841" s="72"/>
      <c r="DQ841" s="374"/>
      <c r="DR841" s="72"/>
      <c r="DU841" s="52"/>
      <c r="DX841" s="75">
        <f t="shared" si="485"/>
        <v>55.816745023507053</v>
      </c>
      <c r="DY841" s="51">
        <f t="shared" si="486"/>
        <v>0</v>
      </c>
      <c r="DZ841" s="75">
        <f t="shared" si="487"/>
        <v>0.18005401620486144</v>
      </c>
      <c r="EA841" s="51">
        <f t="shared" si="488"/>
        <v>0</v>
      </c>
      <c r="EB841" s="75">
        <f t="shared" si="489"/>
        <v>22.406722016604977</v>
      </c>
      <c r="EC841" s="51">
        <f t="shared" si="490"/>
        <v>0</v>
      </c>
      <c r="ED841" s="75">
        <f t="shared" si="491"/>
        <v>1.4504351305391616</v>
      </c>
      <c r="EE841" s="51">
        <f t="shared" si="492"/>
        <v>0</v>
      </c>
      <c r="EF841" s="75">
        <f t="shared" si="493"/>
        <v>0</v>
      </c>
      <c r="EG841" s="51" t="e">
        <f t="shared" si="494"/>
        <v>#DIV/0!</v>
      </c>
      <c r="EH841" s="75">
        <f t="shared" si="495"/>
        <v>5.1915574672401714</v>
      </c>
      <c r="EI841" s="51">
        <f t="shared" si="496"/>
        <v>0</v>
      </c>
      <c r="EJ841" s="75">
        <f t="shared" si="497"/>
        <v>0</v>
      </c>
      <c r="EK841" s="51" t="e">
        <f t="shared" si="498"/>
        <v>#DIV/0!</v>
      </c>
      <c r="EL841" s="75">
        <f t="shared" si="499"/>
        <v>5.9517855356606981</v>
      </c>
      <c r="EM841" s="51">
        <f t="shared" si="500"/>
        <v>0</v>
      </c>
      <c r="EN841" s="75">
        <f t="shared" si="501"/>
        <v>4.7714314294288274</v>
      </c>
      <c r="EO841" s="51">
        <f t="shared" si="502"/>
        <v>0</v>
      </c>
      <c r="EP841" s="75">
        <f t="shared" si="503"/>
        <v>0</v>
      </c>
      <c r="EQ841" s="51" t="e">
        <f t="shared" si="504"/>
        <v>#DIV/0!</v>
      </c>
      <c r="ER841" s="51">
        <f t="shared" si="505"/>
        <v>100</v>
      </c>
      <c r="ES841" s="51">
        <f t="shared" si="506"/>
        <v>0</v>
      </c>
    </row>
    <row r="842" spans="1:149" x14ac:dyDescent="0.45">
      <c r="A842" s="78" t="s">
        <v>1450</v>
      </c>
      <c r="B842" s="174" t="s">
        <v>3406</v>
      </c>
      <c r="C842" s="51" t="s">
        <v>635</v>
      </c>
      <c r="D842" s="51" t="s">
        <v>3681</v>
      </c>
      <c r="E842" s="78" t="s">
        <v>1121</v>
      </c>
      <c r="F842" s="78" t="s">
        <v>1820</v>
      </c>
      <c r="G842" s="72" t="s">
        <v>3369</v>
      </c>
      <c r="H842" s="78" t="s">
        <v>3153</v>
      </c>
      <c r="I842" s="78">
        <v>24</v>
      </c>
      <c r="J842" s="300">
        <v>1000</v>
      </c>
      <c r="K842" s="78"/>
      <c r="L842" s="300">
        <v>950</v>
      </c>
      <c r="M842" s="72"/>
      <c r="O842" s="78" t="s">
        <v>3217</v>
      </c>
      <c r="P842" s="72" t="s">
        <v>3218</v>
      </c>
      <c r="AA842" s="195"/>
      <c r="AB842" s="195"/>
      <c r="AC842" s="195"/>
      <c r="AD842" s="72"/>
      <c r="AE842" s="316">
        <v>1</v>
      </c>
      <c r="AF842" s="195"/>
      <c r="AG842" s="195">
        <v>0</v>
      </c>
      <c r="AH842" s="72"/>
      <c r="AR842" s="53">
        <v>1.7310000000000001</v>
      </c>
      <c r="AT842" s="77"/>
      <c r="AU842" s="276">
        <v>10000</v>
      </c>
      <c r="AV842" s="276"/>
      <c r="AW842" s="54">
        <v>17310</v>
      </c>
      <c r="AY842" s="276"/>
      <c r="AZ842" s="95"/>
      <c r="BB842" s="80" t="s">
        <v>3412</v>
      </c>
      <c r="BC842" s="270" t="s">
        <v>1126</v>
      </c>
      <c r="BD842" s="278">
        <v>47.357460000000003</v>
      </c>
      <c r="BE842" s="152"/>
      <c r="BF842" s="152">
        <v>0.15276600000000001</v>
      </c>
      <c r="BG842" s="152"/>
      <c r="BH842" s="152">
        <v>19.01088</v>
      </c>
      <c r="BI842" s="152"/>
      <c r="BJ842" s="152"/>
      <c r="BK842" s="152"/>
      <c r="BL842" s="152"/>
      <c r="BM842" s="152"/>
      <c r="BN842" s="278">
        <v>1.230615</v>
      </c>
      <c r="BO842" s="152"/>
      <c r="BP842" s="152"/>
      <c r="BQ842" s="152"/>
      <c r="BR842" s="152">
        <v>4.4047530000000004</v>
      </c>
      <c r="BS842" s="152"/>
      <c r="BT842" s="152"/>
      <c r="BU842" s="152"/>
      <c r="BV842" s="152">
        <v>3.5900010000000004</v>
      </c>
      <c r="BW842" s="152"/>
      <c r="BX842" s="152"/>
      <c r="BY842" s="152"/>
      <c r="BZ842" s="278">
        <v>5.0497650000000007</v>
      </c>
      <c r="CA842" s="152"/>
      <c r="CB842" s="152">
        <v>4.0482990000000001</v>
      </c>
      <c r="CC842" s="152"/>
      <c r="CD842" s="72"/>
      <c r="CE842" s="72"/>
      <c r="CF842" s="72"/>
      <c r="CG842" s="72"/>
      <c r="CH842" s="72"/>
      <c r="CI842" s="72"/>
      <c r="CJ842" s="72"/>
      <c r="CK842" s="72"/>
      <c r="CL842" s="72"/>
      <c r="CM842" s="72"/>
      <c r="CN842" s="72"/>
      <c r="CO842" s="72"/>
      <c r="CP842" s="72"/>
      <c r="CQ842" s="72"/>
      <c r="CR842" s="72"/>
      <c r="CS842" s="72"/>
      <c r="CT842" s="72"/>
      <c r="CU842" s="72"/>
      <c r="CV842" s="72"/>
      <c r="CW842" s="72"/>
      <c r="CX842" s="72"/>
      <c r="CY842" s="72"/>
      <c r="CZ842" s="72"/>
      <c r="DA842" s="72"/>
      <c r="DB842" s="72"/>
      <c r="DC842" s="72"/>
      <c r="DD842" s="72"/>
      <c r="DE842" s="72"/>
      <c r="DF842" s="72"/>
      <c r="DG842" s="72"/>
      <c r="DH842" s="211">
        <f t="shared" si="483"/>
        <v>84.844539000000012</v>
      </c>
      <c r="DI842" s="96"/>
      <c r="DJ842" s="96">
        <f t="shared" si="484"/>
        <v>15.155460999999988</v>
      </c>
      <c r="DK842" s="72">
        <v>0.85599999999999998</v>
      </c>
      <c r="DO842" s="358">
        <v>15.1</v>
      </c>
      <c r="DP842" s="72"/>
      <c r="DQ842" s="374"/>
      <c r="DR842" s="72"/>
      <c r="DU842" s="52"/>
      <c r="DX842" s="75">
        <f t="shared" si="485"/>
        <v>55.816745023507053</v>
      </c>
      <c r="DY842" s="51">
        <f t="shared" si="486"/>
        <v>0</v>
      </c>
      <c r="DZ842" s="75">
        <f t="shared" si="487"/>
        <v>0.18005401620486144</v>
      </c>
      <c r="EA842" s="51">
        <f t="shared" si="488"/>
        <v>0</v>
      </c>
      <c r="EB842" s="75">
        <f t="shared" si="489"/>
        <v>22.406722016604981</v>
      </c>
      <c r="EC842" s="51">
        <f t="shared" si="490"/>
        <v>0</v>
      </c>
      <c r="ED842" s="75">
        <f t="shared" si="491"/>
        <v>1.4504351305391616</v>
      </c>
      <c r="EE842" s="51">
        <f t="shared" si="492"/>
        <v>0</v>
      </c>
      <c r="EF842" s="75">
        <f t="shared" si="493"/>
        <v>0</v>
      </c>
      <c r="EG842" s="51" t="e">
        <f t="shared" si="494"/>
        <v>#DIV/0!</v>
      </c>
      <c r="EH842" s="75">
        <f t="shared" si="495"/>
        <v>5.1915574672401714</v>
      </c>
      <c r="EI842" s="51">
        <f t="shared" si="496"/>
        <v>0</v>
      </c>
      <c r="EJ842" s="75">
        <f t="shared" si="497"/>
        <v>0</v>
      </c>
      <c r="EK842" s="51" t="e">
        <f t="shared" si="498"/>
        <v>#DIV/0!</v>
      </c>
      <c r="EL842" s="75">
        <f t="shared" si="499"/>
        <v>5.9517855356606981</v>
      </c>
      <c r="EM842" s="51">
        <f t="shared" si="500"/>
        <v>0</v>
      </c>
      <c r="EN842" s="75">
        <f t="shared" si="501"/>
        <v>4.7714314294288283</v>
      </c>
      <c r="EO842" s="51">
        <f t="shared" si="502"/>
        <v>0</v>
      </c>
      <c r="EP842" s="75">
        <f t="shared" si="503"/>
        <v>0</v>
      </c>
      <c r="EQ842" s="51" t="e">
        <f t="shared" si="504"/>
        <v>#DIV/0!</v>
      </c>
      <c r="ER842" s="51">
        <f t="shared" si="505"/>
        <v>100</v>
      </c>
      <c r="ES842" s="51">
        <f t="shared" si="506"/>
        <v>0</v>
      </c>
    </row>
    <row r="843" spans="1:149" x14ac:dyDescent="0.45">
      <c r="A843" s="78" t="s">
        <v>1450</v>
      </c>
      <c r="B843" s="174" t="s">
        <v>3406</v>
      </c>
      <c r="C843" s="51" t="s">
        <v>635</v>
      </c>
      <c r="D843" s="51" t="s">
        <v>3681</v>
      </c>
      <c r="E843" s="78" t="s">
        <v>1121</v>
      </c>
      <c r="F843" s="78" t="s">
        <v>1821</v>
      </c>
      <c r="G843" s="72" t="s">
        <v>3369</v>
      </c>
      <c r="H843" s="78" t="s">
        <v>3153</v>
      </c>
      <c r="I843" s="78">
        <v>66</v>
      </c>
      <c r="J843" s="300">
        <v>1000</v>
      </c>
      <c r="K843" s="78"/>
      <c r="L843" s="300">
        <v>900</v>
      </c>
      <c r="M843" s="72"/>
      <c r="O843" s="78" t="s">
        <v>3217</v>
      </c>
      <c r="P843" s="72" t="s">
        <v>3218</v>
      </c>
      <c r="AA843" s="195"/>
      <c r="AB843" s="195"/>
      <c r="AC843" s="195"/>
      <c r="AD843" s="72"/>
      <c r="AE843" s="316">
        <v>1</v>
      </c>
      <c r="AF843" s="195"/>
      <c r="AG843" s="195">
        <v>0</v>
      </c>
      <c r="AH843" s="72"/>
      <c r="AR843" s="53">
        <v>1.69</v>
      </c>
      <c r="AT843" s="77"/>
      <c r="AU843" s="276">
        <v>10000</v>
      </c>
      <c r="AV843" s="276"/>
      <c r="AW843" s="54">
        <v>16900</v>
      </c>
      <c r="AY843" s="276"/>
      <c r="AZ843" s="95"/>
      <c r="BB843" s="80" t="s">
        <v>3412</v>
      </c>
      <c r="BC843" s="270" t="s">
        <v>1126</v>
      </c>
      <c r="BD843" s="278">
        <v>44.511659999999992</v>
      </c>
      <c r="BE843" s="152"/>
      <c r="BF843" s="152">
        <v>0.14358599999999999</v>
      </c>
      <c r="BG843" s="152"/>
      <c r="BH843" s="152">
        <v>17.868479999999998</v>
      </c>
      <c r="BI843" s="152"/>
      <c r="BJ843" s="152"/>
      <c r="BK843" s="152"/>
      <c r="BL843" s="152"/>
      <c r="BM843" s="152"/>
      <c r="BN843" s="278">
        <v>1.1566649999999998</v>
      </c>
      <c r="BO843" s="152"/>
      <c r="BP843" s="152"/>
      <c r="BQ843" s="152"/>
      <c r="BR843" s="152">
        <v>4.1400630000000005</v>
      </c>
      <c r="BS843" s="152"/>
      <c r="BT843" s="152"/>
      <c r="BU843" s="152"/>
      <c r="BV843" s="152">
        <v>3.3742709999999998</v>
      </c>
      <c r="BW843" s="152"/>
      <c r="BX843" s="152"/>
      <c r="BY843" s="152"/>
      <c r="BZ843" s="278">
        <v>4.7463150000000001</v>
      </c>
      <c r="CA843" s="152"/>
      <c r="CB843" s="152">
        <v>3.8050289999999993</v>
      </c>
      <c r="CC843" s="152"/>
      <c r="CD843" s="72"/>
      <c r="CE843" s="72"/>
      <c r="CF843" s="72"/>
      <c r="CG843" s="72"/>
      <c r="CH843" s="72"/>
      <c r="CI843" s="72"/>
      <c r="CJ843" s="72"/>
      <c r="CK843" s="72"/>
      <c r="CL843" s="72"/>
      <c r="CM843" s="72"/>
      <c r="CN843" s="72"/>
      <c r="CO843" s="72"/>
      <c r="CP843" s="72"/>
      <c r="CQ843" s="72"/>
      <c r="CR843" s="72"/>
      <c r="CS843" s="72"/>
      <c r="CT843" s="72"/>
      <c r="CU843" s="72"/>
      <c r="CV843" s="72"/>
      <c r="CW843" s="72"/>
      <c r="CX843" s="72"/>
      <c r="CY843" s="72"/>
      <c r="CZ843" s="72"/>
      <c r="DA843" s="72"/>
      <c r="DB843" s="72"/>
      <c r="DC843" s="72"/>
      <c r="DD843" s="72"/>
      <c r="DE843" s="72"/>
      <c r="DF843" s="72"/>
      <c r="DG843" s="72"/>
      <c r="DH843" s="211">
        <f t="shared" si="483"/>
        <v>79.746068999999977</v>
      </c>
      <c r="DI843" s="96"/>
      <c r="DJ843" s="96">
        <f t="shared" si="484"/>
        <v>20.253931000000023</v>
      </c>
      <c r="DK843" s="72">
        <v>0.82899999999999996</v>
      </c>
      <c r="DO843" s="358">
        <v>20.2</v>
      </c>
      <c r="DP843" s="72"/>
      <c r="DQ843" s="374"/>
      <c r="DR843" s="72"/>
      <c r="DU843" s="52"/>
      <c r="DX843" s="75">
        <f t="shared" si="485"/>
        <v>55.816745023507053</v>
      </c>
      <c r="DY843" s="51">
        <f t="shared" si="486"/>
        <v>0</v>
      </c>
      <c r="DZ843" s="75">
        <f t="shared" si="487"/>
        <v>0.1800540162048615</v>
      </c>
      <c r="EA843" s="51">
        <f t="shared" si="488"/>
        <v>0</v>
      </c>
      <c r="EB843" s="75">
        <f t="shared" si="489"/>
        <v>22.406722016604984</v>
      </c>
      <c r="EC843" s="51">
        <f t="shared" si="490"/>
        <v>0</v>
      </c>
      <c r="ED843" s="75">
        <f t="shared" si="491"/>
        <v>1.4504351305391621</v>
      </c>
      <c r="EE843" s="51">
        <f t="shared" si="492"/>
        <v>0</v>
      </c>
      <c r="EF843" s="75">
        <f t="shared" si="493"/>
        <v>0</v>
      </c>
      <c r="EG843" s="51" t="e">
        <f t="shared" si="494"/>
        <v>#DIV/0!</v>
      </c>
      <c r="EH843" s="75">
        <f t="shared" si="495"/>
        <v>5.1915574672401741</v>
      </c>
      <c r="EI843" s="51">
        <f t="shared" si="496"/>
        <v>0</v>
      </c>
      <c r="EJ843" s="75">
        <f t="shared" si="497"/>
        <v>0</v>
      </c>
      <c r="EK843" s="51" t="e">
        <f t="shared" si="498"/>
        <v>#DIV/0!</v>
      </c>
      <c r="EL843" s="75">
        <f t="shared" si="499"/>
        <v>5.9517855356606999</v>
      </c>
      <c r="EM843" s="51">
        <f t="shared" si="500"/>
        <v>0</v>
      </c>
      <c r="EN843" s="75">
        <f t="shared" si="501"/>
        <v>4.7714314294288291</v>
      </c>
      <c r="EO843" s="51">
        <f t="shared" si="502"/>
        <v>0</v>
      </c>
      <c r="EP843" s="75">
        <f t="shared" si="503"/>
        <v>0</v>
      </c>
      <c r="EQ843" s="51" t="e">
        <f t="shared" si="504"/>
        <v>#DIV/0!</v>
      </c>
      <c r="ER843" s="51">
        <f t="shared" si="505"/>
        <v>100</v>
      </c>
      <c r="ES843" s="51">
        <f t="shared" si="506"/>
        <v>0</v>
      </c>
    </row>
    <row r="844" spans="1:149" x14ac:dyDescent="0.45">
      <c r="A844" s="78" t="s">
        <v>1450</v>
      </c>
      <c r="B844" s="174" t="s">
        <v>3406</v>
      </c>
      <c r="C844" s="51" t="s">
        <v>635</v>
      </c>
      <c r="D844" s="51" t="s">
        <v>3681</v>
      </c>
      <c r="E844" s="78" t="s">
        <v>1121</v>
      </c>
      <c r="F844" s="78" t="s">
        <v>1822</v>
      </c>
      <c r="G844" s="72" t="s">
        <v>3369</v>
      </c>
      <c r="H844" s="78" t="s">
        <v>3153</v>
      </c>
      <c r="I844" s="78">
        <v>68</v>
      </c>
      <c r="J844" s="300">
        <v>1000</v>
      </c>
      <c r="K844" s="78"/>
      <c r="L844" s="300">
        <v>850</v>
      </c>
      <c r="M844" s="72"/>
      <c r="O844" s="78" t="s">
        <v>3217</v>
      </c>
      <c r="P844" s="72" t="s">
        <v>3226</v>
      </c>
      <c r="AA844" s="195"/>
      <c r="AB844" s="195"/>
      <c r="AC844" s="195"/>
      <c r="AD844" s="72"/>
      <c r="AE844" s="316">
        <v>1</v>
      </c>
      <c r="AF844" s="195"/>
      <c r="AG844" s="195">
        <v>0</v>
      </c>
      <c r="AH844" s="72"/>
      <c r="AR844" s="53">
        <v>1.639</v>
      </c>
      <c r="AT844" s="77"/>
      <c r="AU844" s="276">
        <v>10000</v>
      </c>
      <c r="AV844" s="276"/>
      <c r="AW844" s="54">
        <v>16390</v>
      </c>
      <c r="AY844" s="276"/>
      <c r="AZ844" s="95"/>
      <c r="BB844" s="80" t="s">
        <v>3412</v>
      </c>
      <c r="BC844" s="270" t="s">
        <v>1126</v>
      </c>
      <c r="BD844" s="278">
        <v>44.623260000000002</v>
      </c>
      <c r="BE844" s="152"/>
      <c r="BF844" s="152">
        <v>0.14394599999999999</v>
      </c>
      <c r="BG844" s="152"/>
      <c r="BH844" s="152">
        <v>17.91328</v>
      </c>
      <c r="BI844" s="152"/>
      <c r="BJ844" s="152"/>
      <c r="BK844" s="152"/>
      <c r="BL844" s="152"/>
      <c r="BM844" s="152"/>
      <c r="BN844" s="278">
        <v>1.159565</v>
      </c>
      <c r="BO844" s="152"/>
      <c r="BP844" s="152"/>
      <c r="BQ844" s="152"/>
      <c r="BR844" s="152">
        <v>4.1504430000000001</v>
      </c>
      <c r="BS844" s="152"/>
      <c r="BT844" s="152"/>
      <c r="BU844" s="152"/>
      <c r="BV844" s="152">
        <v>3.3827310000000006</v>
      </c>
      <c r="BW844" s="152"/>
      <c r="BX844" s="152"/>
      <c r="BY844" s="152"/>
      <c r="BZ844" s="278">
        <v>4.7582149999999999</v>
      </c>
      <c r="CA844" s="152"/>
      <c r="CB844" s="152">
        <v>3.8145689999999997</v>
      </c>
      <c r="CC844" s="152"/>
      <c r="CD844" s="72"/>
      <c r="CE844" s="72"/>
      <c r="CF844" s="72"/>
      <c r="CG844" s="72"/>
      <c r="CH844" s="72"/>
      <c r="CI844" s="72"/>
      <c r="CJ844" s="72"/>
      <c r="CK844" s="72"/>
      <c r="CL844" s="72"/>
      <c r="CM844" s="72"/>
      <c r="CN844" s="72"/>
      <c r="CO844" s="72"/>
      <c r="CP844" s="72"/>
      <c r="CQ844" s="72"/>
      <c r="CR844" s="72"/>
      <c r="CS844" s="72"/>
      <c r="CT844" s="72"/>
      <c r="CU844" s="72"/>
      <c r="CV844" s="72"/>
      <c r="CW844" s="72"/>
      <c r="CX844" s="72"/>
      <c r="CY844" s="72"/>
      <c r="CZ844" s="72"/>
      <c r="DA844" s="72"/>
      <c r="DB844" s="72"/>
      <c r="DC844" s="72"/>
      <c r="DD844" s="72"/>
      <c r="DE844" s="72"/>
      <c r="DF844" s="72"/>
      <c r="DG844" s="72"/>
      <c r="DH844" s="211">
        <f t="shared" si="483"/>
        <v>79.946009000000004</v>
      </c>
      <c r="DI844" s="96"/>
      <c r="DJ844" s="96">
        <f t="shared" si="484"/>
        <v>20.053990999999996</v>
      </c>
      <c r="DK844" s="72">
        <v>0.753</v>
      </c>
      <c r="DO844" s="358">
        <v>20</v>
      </c>
      <c r="DP844" s="72"/>
      <c r="DQ844" s="374"/>
      <c r="DR844" s="72"/>
      <c r="DU844" s="52"/>
      <c r="DX844" s="75">
        <f t="shared" si="485"/>
        <v>55.816745023507053</v>
      </c>
      <c r="DY844" s="51">
        <f t="shared" si="486"/>
        <v>0</v>
      </c>
      <c r="DZ844" s="75">
        <f t="shared" si="487"/>
        <v>0.18005401620486144</v>
      </c>
      <c r="EA844" s="51">
        <f t="shared" si="488"/>
        <v>0</v>
      </c>
      <c r="EB844" s="75">
        <f t="shared" si="489"/>
        <v>22.406722016604981</v>
      </c>
      <c r="EC844" s="51">
        <f t="shared" si="490"/>
        <v>0</v>
      </c>
      <c r="ED844" s="75">
        <f t="shared" si="491"/>
        <v>1.4504351305391616</v>
      </c>
      <c r="EE844" s="51">
        <f t="shared" si="492"/>
        <v>0</v>
      </c>
      <c r="EF844" s="75">
        <f t="shared" si="493"/>
        <v>0</v>
      </c>
      <c r="EG844" s="51" t="e">
        <f t="shared" si="494"/>
        <v>#DIV/0!</v>
      </c>
      <c r="EH844" s="75">
        <f t="shared" si="495"/>
        <v>5.1915574672401714</v>
      </c>
      <c r="EI844" s="51">
        <f t="shared" si="496"/>
        <v>0</v>
      </c>
      <c r="EJ844" s="75">
        <f t="shared" si="497"/>
        <v>0</v>
      </c>
      <c r="EK844" s="51" t="e">
        <f t="shared" si="498"/>
        <v>#DIV/0!</v>
      </c>
      <c r="EL844" s="75">
        <f t="shared" si="499"/>
        <v>5.9517855356606972</v>
      </c>
      <c r="EM844" s="51">
        <f t="shared" si="500"/>
        <v>0</v>
      </c>
      <c r="EN844" s="75">
        <f t="shared" si="501"/>
        <v>4.7714314294288283</v>
      </c>
      <c r="EO844" s="51">
        <f t="shared" si="502"/>
        <v>0</v>
      </c>
      <c r="EP844" s="75">
        <f t="shared" si="503"/>
        <v>0</v>
      </c>
      <c r="EQ844" s="51" t="e">
        <f t="shared" si="504"/>
        <v>#DIV/0!</v>
      </c>
      <c r="ER844" s="51">
        <f t="shared" si="505"/>
        <v>100</v>
      </c>
      <c r="ES844" s="51">
        <f t="shared" si="506"/>
        <v>0</v>
      </c>
    </row>
    <row r="845" spans="1:149" x14ac:dyDescent="0.45">
      <c r="A845" s="78" t="s">
        <v>1450</v>
      </c>
      <c r="B845" s="174" t="s">
        <v>3406</v>
      </c>
      <c r="C845" s="51" t="s">
        <v>635</v>
      </c>
      <c r="D845" s="51" t="s">
        <v>3681</v>
      </c>
      <c r="E845" s="78" t="s">
        <v>1121</v>
      </c>
      <c r="F845" s="78" t="s">
        <v>1823</v>
      </c>
      <c r="G845" s="72" t="s">
        <v>3369</v>
      </c>
      <c r="H845" s="78" t="s">
        <v>3153</v>
      </c>
      <c r="I845" s="78">
        <v>22</v>
      </c>
      <c r="J845" s="300">
        <v>2000</v>
      </c>
      <c r="K845" s="78"/>
      <c r="L845" s="300">
        <v>1100</v>
      </c>
      <c r="M845" s="72"/>
      <c r="O845" s="78" t="s">
        <v>3217</v>
      </c>
      <c r="P845" s="72" t="s">
        <v>1404</v>
      </c>
      <c r="AA845" s="195"/>
      <c r="AB845" s="195"/>
      <c r="AC845" s="195"/>
      <c r="AD845" s="72"/>
      <c r="AE845" s="316">
        <v>1</v>
      </c>
      <c r="AF845" s="195"/>
      <c r="AG845" s="195">
        <v>0</v>
      </c>
      <c r="AH845" s="72"/>
      <c r="AR845" s="53">
        <v>5.4880000000000004</v>
      </c>
      <c r="AT845" s="77"/>
      <c r="AU845" s="276">
        <v>20000</v>
      </c>
      <c r="AV845" s="276"/>
      <c r="AW845" s="54">
        <v>109760.00000000001</v>
      </c>
      <c r="AY845" s="276"/>
      <c r="AZ845" s="95"/>
      <c r="BB845" s="80" t="s">
        <v>3412</v>
      </c>
      <c r="BC845" s="270" t="s">
        <v>1126</v>
      </c>
      <c r="BD845" s="278">
        <v>42.949259999999995</v>
      </c>
      <c r="BE845" s="152"/>
      <c r="BF845" s="152">
        <v>0.138546</v>
      </c>
      <c r="BG845" s="152"/>
      <c r="BH845" s="152">
        <v>17.24128</v>
      </c>
      <c r="BI845" s="152"/>
      <c r="BJ845" s="152"/>
      <c r="BK845" s="152"/>
      <c r="BL845" s="152"/>
      <c r="BM845" s="152"/>
      <c r="BN845" s="278">
        <v>1.1160649999999999</v>
      </c>
      <c r="BO845" s="152"/>
      <c r="BP845" s="152"/>
      <c r="BQ845" s="152"/>
      <c r="BR845" s="152">
        <v>3.9947430000000002</v>
      </c>
      <c r="BS845" s="152"/>
      <c r="BT845" s="152"/>
      <c r="BU845" s="152"/>
      <c r="BV845" s="152">
        <v>3.2558310000000001</v>
      </c>
      <c r="BW845" s="152"/>
      <c r="BX845" s="152"/>
      <c r="BY845" s="152"/>
      <c r="BZ845" s="278">
        <v>4.5797150000000002</v>
      </c>
      <c r="CA845" s="152"/>
      <c r="CB845" s="152">
        <v>3.6714689999999996</v>
      </c>
      <c r="CC845" s="152"/>
      <c r="CD845" s="72"/>
      <c r="CE845" s="72"/>
      <c r="CF845" s="72"/>
      <c r="CG845" s="72"/>
      <c r="CH845" s="72"/>
      <c r="CI845" s="72"/>
      <c r="CJ845" s="72"/>
      <c r="CK845" s="72"/>
      <c r="CL845" s="72"/>
      <c r="CM845" s="72"/>
      <c r="CN845" s="72"/>
      <c r="CO845" s="72"/>
      <c r="CP845" s="72"/>
      <c r="CQ845" s="72"/>
      <c r="CR845" s="72"/>
      <c r="CS845" s="72"/>
      <c r="CT845" s="72"/>
      <c r="CU845" s="72"/>
      <c r="CV845" s="72"/>
      <c r="CW845" s="72"/>
      <c r="CX845" s="72"/>
      <c r="CY845" s="72"/>
      <c r="CZ845" s="72"/>
      <c r="DA845" s="72"/>
      <c r="DB845" s="72"/>
      <c r="DC845" s="72"/>
      <c r="DD845" s="72"/>
      <c r="DE845" s="72"/>
      <c r="DF845" s="72"/>
      <c r="DG845" s="72"/>
      <c r="DH845" s="211">
        <f t="shared" si="483"/>
        <v>76.946909000000005</v>
      </c>
      <c r="DI845" s="96"/>
      <c r="DJ845" s="96">
        <f t="shared" si="484"/>
        <v>23.053090999999995</v>
      </c>
      <c r="DK845" s="72">
        <v>1</v>
      </c>
      <c r="DO845" s="358">
        <v>23</v>
      </c>
      <c r="DP845" s="72"/>
      <c r="DQ845" s="374"/>
      <c r="DR845" s="72"/>
      <c r="DU845" s="52"/>
      <c r="DX845" s="75">
        <f t="shared" si="485"/>
        <v>55.816745023507039</v>
      </c>
      <c r="DY845" s="51">
        <f t="shared" si="486"/>
        <v>0</v>
      </c>
      <c r="DZ845" s="75">
        <f t="shared" si="487"/>
        <v>0.18005401620486144</v>
      </c>
      <c r="EA845" s="51">
        <f t="shared" si="488"/>
        <v>0</v>
      </c>
      <c r="EB845" s="75">
        <f t="shared" si="489"/>
        <v>22.406722016604981</v>
      </c>
      <c r="EC845" s="51">
        <f t="shared" si="490"/>
        <v>0</v>
      </c>
      <c r="ED845" s="75">
        <f t="shared" si="491"/>
        <v>1.4504351305391616</v>
      </c>
      <c r="EE845" s="51">
        <f t="shared" si="492"/>
        <v>0</v>
      </c>
      <c r="EF845" s="75">
        <f t="shared" si="493"/>
        <v>0</v>
      </c>
      <c r="EG845" s="51" t="e">
        <f t="shared" si="494"/>
        <v>#DIV/0!</v>
      </c>
      <c r="EH845" s="75">
        <f t="shared" si="495"/>
        <v>5.1915574672401714</v>
      </c>
      <c r="EI845" s="51">
        <f t="shared" si="496"/>
        <v>0</v>
      </c>
      <c r="EJ845" s="75">
        <f t="shared" si="497"/>
        <v>0</v>
      </c>
      <c r="EK845" s="51" t="e">
        <f t="shared" si="498"/>
        <v>#DIV/0!</v>
      </c>
      <c r="EL845" s="75">
        <f t="shared" si="499"/>
        <v>5.9517855356606981</v>
      </c>
      <c r="EM845" s="51">
        <f t="shared" si="500"/>
        <v>0</v>
      </c>
      <c r="EN845" s="75">
        <f t="shared" si="501"/>
        <v>4.7714314294288283</v>
      </c>
      <c r="EO845" s="51">
        <f t="shared" si="502"/>
        <v>0</v>
      </c>
      <c r="EP845" s="75">
        <f t="shared" si="503"/>
        <v>0</v>
      </c>
      <c r="EQ845" s="51" t="e">
        <f t="shared" si="504"/>
        <v>#DIV/0!</v>
      </c>
      <c r="ER845" s="51">
        <f t="shared" si="505"/>
        <v>100</v>
      </c>
      <c r="ES845" s="51">
        <f t="shared" si="506"/>
        <v>0</v>
      </c>
    </row>
    <row r="846" spans="1:149" x14ac:dyDescent="0.45">
      <c r="A846" s="78" t="s">
        <v>1450</v>
      </c>
      <c r="B846" s="174" t="s">
        <v>3406</v>
      </c>
      <c r="C846" s="51" t="s">
        <v>635</v>
      </c>
      <c r="D846" s="51" t="s">
        <v>3681</v>
      </c>
      <c r="E846" s="78" t="s">
        <v>1121</v>
      </c>
      <c r="F846" s="78" t="s">
        <v>1824</v>
      </c>
      <c r="G846" s="72" t="s">
        <v>3369</v>
      </c>
      <c r="H846" s="78" t="s">
        <v>3153</v>
      </c>
      <c r="I846" s="78">
        <v>24</v>
      </c>
      <c r="J846" s="300">
        <v>2000</v>
      </c>
      <c r="K846" s="78"/>
      <c r="L846" s="300">
        <v>1050</v>
      </c>
      <c r="M846" s="72"/>
      <c r="O846" s="78" t="s">
        <v>3217</v>
      </c>
      <c r="P846" s="72" t="s">
        <v>1404</v>
      </c>
      <c r="AA846" s="195"/>
      <c r="AB846" s="195"/>
      <c r="AC846" s="195"/>
      <c r="AD846" s="72"/>
      <c r="AE846" s="316">
        <v>1</v>
      </c>
      <c r="AF846" s="195"/>
      <c r="AG846" s="195">
        <v>0</v>
      </c>
      <c r="AH846" s="72"/>
      <c r="AR846" s="53">
        <v>5.6459999999999999</v>
      </c>
      <c r="AT846" s="77"/>
      <c r="AU846" s="276">
        <v>20000</v>
      </c>
      <c r="AV846" s="276"/>
      <c r="AW846" s="54">
        <v>112920</v>
      </c>
      <c r="AY846" s="276"/>
      <c r="AZ846" s="95"/>
      <c r="BB846" s="80" t="s">
        <v>3412</v>
      </c>
      <c r="BC846" s="270" t="s">
        <v>1126</v>
      </c>
      <c r="BD846" s="278">
        <v>44.623260000000002</v>
      </c>
      <c r="BE846" s="152"/>
      <c r="BF846" s="152">
        <v>0.14394599999999999</v>
      </c>
      <c r="BG846" s="152"/>
      <c r="BH846" s="152">
        <v>17.91328</v>
      </c>
      <c r="BI846" s="152"/>
      <c r="BJ846" s="152"/>
      <c r="BK846" s="152"/>
      <c r="BL846" s="152"/>
      <c r="BM846" s="152"/>
      <c r="BN846" s="278">
        <v>1.159565</v>
      </c>
      <c r="BO846" s="152"/>
      <c r="BP846" s="152"/>
      <c r="BQ846" s="152"/>
      <c r="BR846" s="152">
        <v>4.1504430000000001</v>
      </c>
      <c r="BS846" s="152"/>
      <c r="BT846" s="152"/>
      <c r="BU846" s="152"/>
      <c r="BV846" s="152">
        <v>3.3827310000000006</v>
      </c>
      <c r="BW846" s="152"/>
      <c r="BX846" s="152"/>
      <c r="BY846" s="152"/>
      <c r="BZ846" s="278">
        <v>4.7582149999999999</v>
      </c>
      <c r="CA846" s="152"/>
      <c r="CB846" s="152">
        <v>3.8145689999999997</v>
      </c>
      <c r="CC846" s="152"/>
      <c r="CD846" s="72"/>
      <c r="CE846" s="72"/>
      <c r="CF846" s="72"/>
      <c r="CG846" s="72"/>
      <c r="CH846" s="72"/>
      <c r="CI846" s="72"/>
      <c r="CJ846" s="72"/>
      <c r="CK846" s="72"/>
      <c r="CL846" s="72"/>
      <c r="CM846" s="72"/>
      <c r="CN846" s="72"/>
      <c r="CO846" s="72"/>
      <c r="CP846" s="72"/>
      <c r="CQ846" s="72"/>
      <c r="CR846" s="72"/>
      <c r="CS846" s="72"/>
      <c r="CT846" s="72"/>
      <c r="CU846" s="72"/>
      <c r="CV846" s="72"/>
      <c r="CW846" s="72"/>
      <c r="CX846" s="72"/>
      <c r="CY846" s="72"/>
      <c r="CZ846" s="72"/>
      <c r="DA846" s="72"/>
      <c r="DB846" s="72"/>
      <c r="DC846" s="72"/>
      <c r="DD846" s="72"/>
      <c r="DE846" s="72"/>
      <c r="DF846" s="72"/>
      <c r="DG846" s="72"/>
      <c r="DH846" s="211">
        <f t="shared" si="483"/>
        <v>79.946009000000004</v>
      </c>
      <c r="DI846" s="96"/>
      <c r="DJ846" s="96">
        <f t="shared" si="484"/>
        <v>20.053990999999996</v>
      </c>
      <c r="DK846" s="72">
        <v>1</v>
      </c>
      <c r="DO846" s="358">
        <v>20</v>
      </c>
      <c r="DP846" s="72"/>
      <c r="DQ846" s="374"/>
      <c r="DR846" s="72"/>
      <c r="DU846" s="52"/>
      <c r="DX846" s="75">
        <f t="shared" si="485"/>
        <v>55.816745023507053</v>
      </c>
      <c r="DY846" s="51">
        <f t="shared" si="486"/>
        <v>0</v>
      </c>
      <c r="DZ846" s="75">
        <f t="shared" si="487"/>
        <v>0.18005401620486144</v>
      </c>
      <c r="EA846" s="51">
        <f t="shared" si="488"/>
        <v>0</v>
      </c>
      <c r="EB846" s="75">
        <f t="shared" si="489"/>
        <v>22.406722016604981</v>
      </c>
      <c r="EC846" s="51">
        <f t="shared" si="490"/>
        <v>0</v>
      </c>
      <c r="ED846" s="75">
        <f t="shared" si="491"/>
        <v>1.4504351305391616</v>
      </c>
      <c r="EE846" s="51">
        <f t="shared" si="492"/>
        <v>0</v>
      </c>
      <c r="EF846" s="75">
        <f t="shared" si="493"/>
        <v>0</v>
      </c>
      <c r="EG846" s="51" t="e">
        <f t="shared" si="494"/>
        <v>#DIV/0!</v>
      </c>
      <c r="EH846" s="75">
        <f t="shared" si="495"/>
        <v>5.1915574672401714</v>
      </c>
      <c r="EI846" s="51">
        <f t="shared" si="496"/>
        <v>0</v>
      </c>
      <c r="EJ846" s="75">
        <f t="shared" si="497"/>
        <v>0</v>
      </c>
      <c r="EK846" s="51" t="e">
        <f t="shared" si="498"/>
        <v>#DIV/0!</v>
      </c>
      <c r="EL846" s="75">
        <f t="shared" si="499"/>
        <v>5.9517855356606972</v>
      </c>
      <c r="EM846" s="51">
        <f t="shared" si="500"/>
        <v>0</v>
      </c>
      <c r="EN846" s="75">
        <f t="shared" si="501"/>
        <v>4.7714314294288283</v>
      </c>
      <c r="EO846" s="51">
        <f t="shared" si="502"/>
        <v>0</v>
      </c>
      <c r="EP846" s="75">
        <f t="shared" si="503"/>
        <v>0</v>
      </c>
      <c r="EQ846" s="51" t="e">
        <f t="shared" si="504"/>
        <v>#DIV/0!</v>
      </c>
      <c r="ER846" s="51">
        <f t="shared" si="505"/>
        <v>100</v>
      </c>
      <c r="ES846" s="51">
        <f t="shared" si="506"/>
        <v>0</v>
      </c>
    </row>
    <row r="847" spans="1:149" x14ac:dyDescent="0.45">
      <c r="A847" s="78" t="s">
        <v>1450</v>
      </c>
      <c r="B847" s="174" t="s">
        <v>3406</v>
      </c>
      <c r="C847" s="51" t="s">
        <v>635</v>
      </c>
      <c r="D847" s="51" t="s">
        <v>3681</v>
      </c>
      <c r="E847" s="78" t="s">
        <v>1121</v>
      </c>
      <c r="F847" s="78" t="s">
        <v>1825</v>
      </c>
      <c r="G847" s="72" t="s">
        <v>3369</v>
      </c>
      <c r="H847" s="78" t="s">
        <v>3153</v>
      </c>
      <c r="I847" s="78">
        <v>24</v>
      </c>
      <c r="J847" s="300">
        <v>2000</v>
      </c>
      <c r="K847" s="78"/>
      <c r="L847" s="300">
        <v>1025</v>
      </c>
      <c r="M847" s="72"/>
      <c r="O847" s="78" t="s">
        <v>3217</v>
      </c>
      <c r="P847" s="72" t="s">
        <v>3218</v>
      </c>
      <c r="AA847" s="195"/>
      <c r="AB847" s="195"/>
      <c r="AC847" s="195"/>
      <c r="AD847" s="72"/>
      <c r="AE847" s="316">
        <v>1</v>
      </c>
      <c r="AF847" s="195"/>
      <c r="AG847" s="195">
        <v>0</v>
      </c>
      <c r="AH847" s="72"/>
      <c r="AR847" s="53">
        <v>5.726</v>
      </c>
      <c r="AT847" s="77"/>
      <c r="AU847" s="276">
        <v>20000</v>
      </c>
      <c r="AV847" s="276"/>
      <c r="AW847" s="54">
        <v>114520</v>
      </c>
      <c r="AY847" s="276"/>
      <c r="AZ847" s="95"/>
      <c r="BB847" s="80" t="s">
        <v>3412</v>
      </c>
      <c r="BC847" s="270" t="s">
        <v>1126</v>
      </c>
      <c r="BD847" s="278">
        <v>45.069659999999992</v>
      </c>
      <c r="BE847" s="152"/>
      <c r="BF847" s="152">
        <v>0.14538599999999999</v>
      </c>
      <c r="BG847" s="152"/>
      <c r="BH847" s="152">
        <v>18.092479999999998</v>
      </c>
      <c r="BI847" s="152"/>
      <c r="BJ847" s="152"/>
      <c r="BK847" s="152"/>
      <c r="BL847" s="152"/>
      <c r="BM847" s="152"/>
      <c r="BN847" s="278">
        <v>1.1711649999999998</v>
      </c>
      <c r="BO847" s="152"/>
      <c r="BP847" s="152"/>
      <c r="BQ847" s="152"/>
      <c r="BR847" s="152">
        <v>4.1919630000000003</v>
      </c>
      <c r="BS847" s="152"/>
      <c r="BT847" s="152"/>
      <c r="BU847" s="152"/>
      <c r="BV847" s="152">
        <v>3.4165710000000002</v>
      </c>
      <c r="BW847" s="152"/>
      <c r="BX847" s="152"/>
      <c r="BY847" s="152"/>
      <c r="BZ847" s="278">
        <v>4.8058149999999999</v>
      </c>
      <c r="CA847" s="152"/>
      <c r="CB847" s="152">
        <v>3.8527289999999992</v>
      </c>
      <c r="CC847" s="152"/>
      <c r="CD847" s="72"/>
      <c r="CE847" s="72"/>
      <c r="CF847" s="72"/>
      <c r="CG847" s="72"/>
      <c r="CH847" s="72"/>
      <c r="CI847" s="72"/>
      <c r="CJ847" s="72"/>
      <c r="CK847" s="72"/>
      <c r="CL847" s="72"/>
      <c r="CM847" s="72"/>
      <c r="CN847" s="72"/>
      <c r="CO847" s="72"/>
      <c r="CP847" s="72"/>
      <c r="CQ847" s="72"/>
      <c r="CR847" s="72"/>
      <c r="CS847" s="72"/>
      <c r="CT847" s="72"/>
      <c r="CU847" s="72"/>
      <c r="CV847" s="72"/>
      <c r="CW847" s="72"/>
      <c r="CX847" s="72"/>
      <c r="CY847" s="72"/>
      <c r="CZ847" s="72"/>
      <c r="DA847" s="72"/>
      <c r="DB847" s="72"/>
      <c r="DC847" s="72"/>
      <c r="DD847" s="72"/>
      <c r="DE847" s="72"/>
      <c r="DF847" s="72"/>
      <c r="DG847" s="72"/>
      <c r="DH847" s="211">
        <f t="shared" si="483"/>
        <v>80.745768999999996</v>
      </c>
      <c r="DI847" s="96"/>
      <c r="DJ847" s="96">
        <f t="shared" si="484"/>
        <v>19.254231000000004</v>
      </c>
      <c r="DK847" s="72">
        <v>0.78800000000000003</v>
      </c>
      <c r="DO847" s="358">
        <v>19.2</v>
      </c>
      <c r="DP847" s="72"/>
      <c r="DQ847" s="374"/>
      <c r="DR847" s="72"/>
      <c r="DU847" s="52"/>
      <c r="DX847" s="75">
        <f t="shared" si="485"/>
        <v>55.816745023507039</v>
      </c>
      <c r="DY847" s="51">
        <f t="shared" si="486"/>
        <v>0</v>
      </c>
      <c r="DZ847" s="75">
        <f t="shared" si="487"/>
        <v>0.18005401620486144</v>
      </c>
      <c r="EA847" s="51">
        <f t="shared" si="488"/>
        <v>0</v>
      </c>
      <c r="EB847" s="75">
        <f t="shared" si="489"/>
        <v>22.406722016604981</v>
      </c>
      <c r="EC847" s="51">
        <f t="shared" si="490"/>
        <v>0</v>
      </c>
      <c r="ED847" s="75">
        <f t="shared" si="491"/>
        <v>1.4504351305391616</v>
      </c>
      <c r="EE847" s="51">
        <f t="shared" si="492"/>
        <v>0</v>
      </c>
      <c r="EF847" s="75">
        <f t="shared" si="493"/>
        <v>0</v>
      </c>
      <c r="EG847" s="51" t="e">
        <f t="shared" si="494"/>
        <v>#DIV/0!</v>
      </c>
      <c r="EH847" s="75">
        <f t="shared" si="495"/>
        <v>5.1915574672401732</v>
      </c>
      <c r="EI847" s="51">
        <f t="shared" si="496"/>
        <v>0</v>
      </c>
      <c r="EJ847" s="75">
        <f t="shared" si="497"/>
        <v>0</v>
      </c>
      <c r="EK847" s="51" t="e">
        <f t="shared" si="498"/>
        <v>#DIV/0!</v>
      </c>
      <c r="EL847" s="75">
        <f t="shared" si="499"/>
        <v>5.9517855356606981</v>
      </c>
      <c r="EM847" s="51">
        <f t="shared" si="500"/>
        <v>0</v>
      </c>
      <c r="EN847" s="75">
        <f t="shared" si="501"/>
        <v>4.7714314294288283</v>
      </c>
      <c r="EO847" s="51">
        <f t="shared" si="502"/>
        <v>0</v>
      </c>
      <c r="EP847" s="75">
        <f t="shared" si="503"/>
        <v>0</v>
      </c>
      <c r="EQ847" s="51" t="e">
        <f t="shared" si="504"/>
        <v>#DIV/0!</v>
      </c>
      <c r="ER847" s="51">
        <f t="shared" si="505"/>
        <v>100</v>
      </c>
      <c r="ES847" s="51">
        <f t="shared" si="506"/>
        <v>0</v>
      </c>
    </row>
    <row r="848" spans="1:149" x14ac:dyDescent="0.45">
      <c r="A848" s="78" t="s">
        <v>1450</v>
      </c>
      <c r="B848" s="174" t="s">
        <v>3406</v>
      </c>
      <c r="C848" s="51" t="s">
        <v>635</v>
      </c>
      <c r="D848" s="51" t="s">
        <v>3681</v>
      </c>
      <c r="E848" s="78" t="s">
        <v>1121</v>
      </c>
      <c r="F848" s="78" t="s">
        <v>1826</v>
      </c>
      <c r="G848" s="72" t="s">
        <v>3369</v>
      </c>
      <c r="H848" s="78" t="s">
        <v>3153</v>
      </c>
      <c r="I848" s="78">
        <v>24</v>
      </c>
      <c r="J848" s="300">
        <v>2000</v>
      </c>
      <c r="K848" s="78"/>
      <c r="L848" s="300">
        <v>1000</v>
      </c>
      <c r="M848" s="72"/>
      <c r="O848" s="78" t="s">
        <v>3217</v>
      </c>
      <c r="P848" s="72" t="s">
        <v>3218</v>
      </c>
      <c r="AA848" s="195"/>
      <c r="AB848" s="195"/>
      <c r="AC848" s="195"/>
      <c r="AD848" s="72"/>
      <c r="AE848" s="316">
        <v>1</v>
      </c>
      <c r="AF848" s="195"/>
      <c r="AG848" s="195">
        <v>0</v>
      </c>
      <c r="AH848" s="72"/>
      <c r="AR848" s="53">
        <v>5.806</v>
      </c>
      <c r="AT848" s="77"/>
      <c r="AU848" s="276">
        <v>20000</v>
      </c>
      <c r="AV848" s="276"/>
      <c r="AW848" s="54">
        <v>116120</v>
      </c>
      <c r="AY848" s="276"/>
      <c r="AZ848" s="95"/>
      <c r="BB848" s="80" t="s">
        <v>3412</v>
      </c>
      <c r="BC848" s="270" t="s">
        <v>1126</v>
      </c>
      <c r="BD848" s="278">
        <v>44.288460000000008</v>
      </c>
      <c r="BE848" s="152"/>
      <c r="BF848" s="152">
        <v>0.14286599999999999</v>
      </c>
      <c r="BG848" s="152"/>
      <c r="BH848" s="152">
        <v>17.778880000000001</v>
      </c>
      <c r="BI848" s="152"/>
      <c r="BJ848" s="152"/>
      <c r="BK848" s="152"/>
      <c r="BL848" s="152"/>
      <c r="BM848" s="152"/>
      <c r="BN848" s="278">
        <v>1.150865</v>
      </c>
      <c r="BO848" s="152"/>
      <c r="BP848" s="152"/>
      <c r="BQ848" s="152"/>
      <c r="BR848" s="152">
        <v>4.1193030000000004</v>
      </c>
      <c r="BS848" s="152"/>
      <c r="BT848" s="152"/>
      <c r="BU848" s="152"/>
      <c r="BV848" s="152">
        <v>3.3573510000000004</v>
      </c>
      <c r="BW848" s="152"/>
      <c r="BX848" s="152"/>
      <c r="BY848" s="152"/>
      <c r="BZ848" s="278">
        <v>4.7225150000000005</v>
      </c>
      <c r="CA848" s="152"/>
      <c r="CB848" s="152">
        <v>3.785949</v>
      </c>
      <c r="CC848" s="152"/>
      <c r="CD848" s="72"/>
      <c r="CE848" s="72"/>
      <c r="CF848" s="72"/>
      <c r="CG848" s="72"/>
      <c r="CH848" s="72"/>
      <c r="CI848" s="72"/>
      <c r="CJ848" s="72"/>
      <c r="CK848" s="72"/>
      <c r="CL848" s="72"/>
      <c r="CM848" s="72"/>
      <c r="CN848" s="72"/>
      <c r="CO848" s="72"/>
      <c r="CP848" s="72"/>
      <c r="CQ848" s="72"/>
      <c r="CR848" s="72"/>
      <c r="CS848" s="72"/>
      <c r="CT848" s="72"/>
      <c r="CU848" s="72"/>
      <c r="CV848" s="72"/>
      <c r="CW848" s="72"/>
      <c r="CX848" s="72"/>
      <c r="CY848" s="72"/>
      <c r="CZ848" s="72"/>
      <c r="DA848" s="72"/>
      <c r="DB848" s="72"/>
      <c r="DC848" s="72"/>
      <c r="DD848" s="72"/>
      <c r="DE848" s="72"/>
      <c r="DF848" s="72"/>
      <c r="DG848" s="72"/>
      <c r="DH848" s="211">
        <f t="shared" si="483"/>
        <v>79.34618900000001</v>
      </c>
      <c r="DI848" s="96"/>
      <c r="DJ848" s="96">
        <f t="shared" si="484"/>
        <v>20.65381099999999</v>
      </c>
      <c r="DK848" s="72">
        <v>0.77600000000000002</v>
      </c>
      <c r="DO848" s="358">
        <v>20.6</v>
      </c>
      <c r="DP848" s="72"/>
      <c r="DQ848" s="374"/>
      <c r="DR848" s="72"/>
      <c r="DU848" s="52"/>
      <c r="DX848" s="75">
        <f t="shared" si="485"/>
        <v>55.816745023507053</v>
      </c>
      <c r="DY848" s="51">
        <f t="shared" si="486"/>
        <v>0</v>
      </c>
      <c r="DZ848" s="75">
        <f t="shared" si="487"/>
        <v>0.18005401620486144</v>
      </c>
      <c r="EA848" s="51">
        <f t="shared" si="488"/>
        <v>0</v>
      </c>
      <c r="EB848" s="75">
        <f t="shared" si="489"/>
        <v>22.406722016604981</v>
      </c>
      <c r="EC848" s="51">
        <f t="shared" si="490"/>
        <v>0</v>
      </c>
      <c r="ED848" s="75">
        <f t="shared" si="491"/>
        <v>1.4504351305391616</v>
      </c>
      <c r="EE848" s="51">
        <f t="shared" si="492"/>
        <v>0</v>
      </c>
      <c r="EF848" s="75">
        <f t="shared" si="493"/>
        <v>0</v>
      </c>
      <c r="EG848" s="51" t="e">
        <f t="shared" si="494"/>
        <v>#DIV/0!</v>
      </c>
      <c r="EH848" s="75">
        <f t="shared" si="495"/>
        <v>5.1915574672401714</v>
      </c>
      <c r="EI848" s="51">
        <f t="shared" si="496"/>
        <v>0</v>
      </c>
      <c r="EJ848" s="75">
        <f t="shared" si="497"/>
        <v>0</v>
      </c>
      <c r="EK848" s="51" t="e">
        <f t="shared" si="498"/>
        <v>#DIV/0!</v>
      </c>
      <c r="EL848" s="75">
        <f t="shared" si="499"/>
        <v>5.9517855356606981</v>
      </c>
      <c r="EM848" s="51">
        <f t="shared" si="500"/>
        <v>0</v>
      </c>
      <c r="EN848" s="75">
        <f t="shared" si="501"/>
        <v>4.7714314294288283</v>
      </c>
      <c r="EO848" s="51">
        <f t="shared" si="502"/>
        <v>0</v>
      </c>
      <c r="EP848" s="75">
        <f t="shared" si="503"/>
        <v>0</v>
      </c>
      <c r="EQ848" s="51" t="e">
        <f t="shared" si="504"/>
        <v>#DIV/0!</v>
      </c>
      <c r="ER848" s="51">
        <f t="shared" si="505"/>
        <v>100</v>
      </c>
      <c r="ES848" s="51">
        <f t="shared" si="506"/>
        <v>0</v>
      </c>
    </row>
    <row r="849" spans="1:149" x14ac:dyDescent="0.45">
      <c r="A849" s="78" t="s">
        <v>1450</v>
      </c>
      <c r="B849" s="174" t="s">
        <v>3406</v>
      </c>
      <c r="C849" s="51" t="s">
        <v>635</v>
      </c>
      <c r="D849" s="51" t="s">
        <v>3681</v>
      </c>
      <c r="E849" s="78" t="s">
        <v>1121</v>
      </c>
      <c r="F849" s="78" t="s">
        <v>1827</v>
      </c>
      <c r="G849" s="72" t="s">
        <v>3369</v>
      </c>
      <c r="H849" s="78" t="s">
        <v>3153</v>
      </c>
      <c r="I849" s="78">
        <v>93</v>
      </c>
      <c r="J849" s="300">
        <v>2000</v>
      </c>
      <c r="K849" s="78"/>
      <c r="L849" s="300">
        <v>950</v>
      </c>
      <c r="M849" s="72"/>
      <c r="O849" s="78" t="s">
        <v>3217</v>
      </c>
      <c r="P849" s="72" t="s">
        <v>3218</v>
      </c>
      <c r="AA849" s="195"/>
      <c r="AB849" s="195"/>
      <c r="AC849" s="195"/>
      <c r="AD849" s="72"/>
      <c r="AE849" s="316">
        <v>1</v>
      </c>
      <c r="AF849" s="195"/>
      <c r="AG849" s="195">
        <v>0</v>
      </c>
      <c r="AH849" s="72"/>
      <c r="AR849" s="53">
        <v>5.9660000000000002</v>
      </c>
      <c r="AT849" s="77"/>
      <c r="AU849" s="276">
        <v>20000</v>
      </c>
      <c r="AV849" s="276"/>
      <c r="AW849" s="54">
        <v>119320</v>
      </c>
      <c r="AY849" s="276"/>
      <c r="AZ849" s="95"/>
      <c r="BB849" s="80" t="s">
        <v>3412</v>
      </c>
      <c r="BC849" s="270" t="s">
        <v>1126</v>
      </c>
      <c r="BD849" s="278">
        <v>44.790659999999995</v>
      </c>
      <c r="BE849" s="152"/>
      <c r="BF849" s="152">
        <v>0.144486</v>
      </c>
      <c r="BG849" s="152"/>
      <c r="BH849" s="152">
        <v>17.980479999999996</v>
      </c>
      <c r="BI849" s="152"/>
      <c r="BJ849" s="152"/>
      <c r="BK849" s="152"/>
      <c r="BL849" s="152"/>
      <c r="BM849" s="152"/>
      <c r="BN849" s="278">
        <v>1.163915</v>
      </c>
      <c r="BO849" s="152"/>
      <c r="BP849" s="152"/>
      <c r="BQ849" s="152"/>
      <c r="BR849" s="152">
        <v>4.1660130000000004</v>
      </c>
      <c r="BS849" s="152"/>
      <c r="BT849" s="152"/>
      <c r="BU849" s="152"/>
      <c r="BV849" s="152">
        <v>3.3954210000000002</v>
      </c>
      <c r="BW849" s="152"/>
      <c r="BX849" s="152"/>
      <c r="BY849" s="152"/>
      <c r="BZ849" s="278">
        <v>4.776065</v>
      </c>
      <c r="CA849" s="152"/>
      <c r="CB849" s="152">
        <v>3.8288789999999993</v>
      </c>
      <c r="CC849" s="152"/>
      <c r="CD849" s="72"/>
      <c r="CE849" s="72"/>
      <c r="CF849" s="72"/>
      <c r="CG849" s="72"/>
      <c r="CH849" s="72"/>
      <c r="CI849" s="72"/>
      <c r="CJ849" s="72"/>
      <c r="CK849" s="72"/>
      <c r="CL849" s="72"/>
      <c r="CM849" s="72"/>
      <c r="CN849" s="72"/>
      <c r="CO849" s="72"/>
      <c r="CP849" s="72"/>
      <c r="CQ849" s="72"/>
      <c r="CR849" s="72"/>
      <c r="CS849" s="72"/>
      <c r="CT849" s="72"/>
      <c r="CU849" s="72"/>
      <c r="CV849" s="72"/>
      <c r="CW849" s="72"/>
      <c r="CX849" s="72"/>
      <c r="CY849" s="72"/>
      <c r="CZ849" s="72"/>
      <c r="DA849" s="72"/>
      <c r="DB849" s="72"/>
      <c r="DC849" s="72"/>
      <c r="DD849" s="72"/>
      <c r="DE849" s="72"/>
      <c r="DF849" s="72"/>
      <c r="DG849" s="72"/>
      <c r="DH849" s="211">
        <f t="shared" si="483"/>
        <v>80.245919000000001</v>
      </c>
      <c r="DI849" s="96"/>
      <c r="DJ849" s="96">
        <f t="shared" si="484"/>
        <v>19.754080999999999</v>
      </c>
      <c r="DK849" s="72">
        <v>0.89800000000000002</v>
      </c>
      <c r="DO849" s="358">
        <v>19.7</v>
      </c>
      <c r="DP849" s="72"/>
      <c r="DQ849" s="374"/>
      <c r="DR849" s="72"/>
      <c r="DU849" s="52"/>
      <c r="DX849" s="75">
        <f t="shared" si="485"/>
        <v>55.816745023507039</v>
      </c>
      <c r="DY849" s="51">
        <f t="shared" si="486"/>
        <v>0</v>
      </c>
      <c r="DZ849" s="75">
        <f t="shared" si="487"/>
        <v>0.18005401620486144</v>
      </c>
      <c r="EA849" s="51">
        <f t="shared" si="488"/>
        <v>0</v>
      </c>
      <c r="EB849" s="75">
        <f t="shared" si="489"/>
        <v>22.406722016604977</v>
      </c>
      <c r="EC849" s="51">
        <f t="shared" si="490"/>
        <v>0</v>
      </c>
      <c r="ED849" s="75">
        <f t="shared" si="491"/>
        <v>1.4504351305391618</v>
      </c>
      <c r="EE849" s="51">
        <f t="shared" si="492"/>
        <v>0</v>
      </c>
      <c r="EF849" s="75">
        <f t="shared" si="493"/>
        <v>0</v>
      </c>
      <c r="EG849" s="51" t="e">
        <f t="shared" si="494"/>
        <v>#DIV/0!</v>
      </c>
      <c r="EH849" s="75">
        <f t="shared" si="495"/>
        <v>5.1915574672401723</v>
      </c>
      <c r="EI849" s="51">
        <f t="shared" si="496"/>
        <v>0</v>
      </c>
      <c r="EJ849" s="75">
        <f t="shared" si="497"/>
        <v>0</v>
      </c>
      <c r="EK849" s="51" t="e">
        <f t="shared" si="498"/>
        <v>#DIV/0!</v>
      </c>
      <c r="EL849" s="75">
        <f t="shared" si="499"/>
        <v>5.9517855356606981</v>
      </c>
      <c r="EM849" s="51">
        <f t="shared" si="500"/>
        <v>0</v>
      </c>
      <c r="EN849" s="75">
        <f t="shared" si="501"/>
        <v>4.7714314294288274</v>
      </c>
      <c r="EO849" s="51">
        <f t="shared" si="502"/>
        <v>0</v>
      </c>
      <c r="EP849" s="75">
        <f t="shared" si="503"/>
        <v>0</v>
      </c>
      <c r="EQ849" s="51" t="e">
        <f t="shared" si="504"/>
        <v>#DIV/0!</v>
      </c>
      <c r="ER849" s="51">
        <f t="shared" si="505"/>
        <v>100</v>
      </c>
      <c r="ES849" s="51">
        <f t="shared" si="506"/>
        <v>0</v>
      </c>
    </row>
    <row r="850" spans="1:149" x14ac:dyDescent="0.45">
      <c r="A850" s="78" t="s">
        <v>1450</v>
      </c>
      <c r="B850" s="174" t="s">
        <v>3406</v>
      </c>
      <c r="C850" s="51" t="s">
        <v>635</v>
      </c>
      <c r="D850" s="51" t="s">
        <v>3681</v>
      </c>
      <c r="E850" s="78" t="s">
        <v>1121</v>
      </c>
      <c r="F850" s="78" t="s">
        <v>1828</v>
      </c>
      <c r="G850" s="72" t="s">
        <v>3369</v>
      </c>
      <c r="H850" s="78" t="s">
        <v>3153</v>
      </c>
      <c r="I850" s="78">
        <v>48</v>
      </c>
      <c r="J850" s="300">
        <v>2000</v>
      </c>
      <c r="K850" s="78"/>
      <c r="L850" s="300">
        <v>900</v>
      </c>
      <c r="M850" s="72"/>
      <c r="O850" s="78" t="s">
        <v>3217</v>
      </c>
      <c r="P850" s="72" t="s">
        <v>3218</v>
      </c>
      <c r="AA850" s="195"/>
      <c r="AB850" s="195"/>
      <c r="AC850" s="195"/>
      <c r="AD850" s="72"/>
      <c r="AE850" s="316">
        <v>1</v>
      </c>
      <c r="AF850" s="195"/>
      <c r="AG850" s="195">
        <v>0</v>
      </c>
      <c r="AH850" s="72"/>
      <c r="AR850" s="53">
        <v>6.1219999999999999</v>
      </c>
      <c r="AT850" s="77"/>
      <c r="AU850" s="276">
        <v>20000</v>
      </c>
      <c r="AV850" s="276"/>
      <c r="AW850" s="54">
        <v>122440</v>
      </c>
      <c r="AY850" s="276"/>
      <c r="AZ850" s="95"/>
      <c r="BB850" s="80" t="s">
        <v>3412</v>
      </c>
      <c r="BC850" s="270" t="s">
        <v>1126</v>
      </c>
      <c r="BD850" s="278">
        <v>44.065259999999995</v>
      </c>
      <c r="BE850" s="152"/>
      <c r="BF850" s="152">
        <v>0.14214599999999999</v>
      </c>
      <c r="BG850" s="152"/>
      <c r="BH850" s="152">
        <v>17.68928</v>
      </c>
      <c r="BI850" s="152"/>
      <c r="BJ850" s="152"/>
      <c r="BK850" s="152"/>
      <c r="BL850" s="152"/>
      <c r="BM850" s="152"/>
      <c r="BN850" s="278">
        <v>1.1450649999999998</v>
      </c>
      <c r="BO850" s="152"/>
      <c r="BP850" s="152"/>
      <c r="BQ850" s="152"/>
      <c r="BR850" s="152">
        <v>4.0985430000000003</v>
      </c>
      <c r="BS850" s="152"/>
      <c r="BT850" s="152"/>
      <c r="BU850" s="152"/>
      <c r="BV850" s="152">
        <v>3.3404310000000006</v>
      </c>
      <c r="BW850" s="152"/>
      <c r="BX850" s="152"/>
      <c r="BY850" s="152"/>
      <c r="BZ850" s="278">
        <v>4.698715</v>
      </c>
      <c r="CA850" s="152"/>
      <c r="CB850" s="152">
        <v>3.7668689999999998</v>
      </c>
      <c r="CC850" s="152"/>
      <c r="CD850" s="72"/>
      <c r="CE850" s="72"/>
      <c r="CF850" s="72"/>
      <c r="CG850" s="72"/>
      <c r="CH850" s="72"/>
      <c r="CI850" s="72"/>
      <c r="CJ850" s="72"/>
      <c r="CK850" s="72"/>
      <c r="CL850" s="72"/>
      <c r="CM850" s="72"/>
      <c r="CN850" s="72"/>
      <c r="CO850" s="72"/>
      <c r="CP850" s="72"/>
      <c r="CQ850" s="72"/>
      <c r="CR850" s="72"/>
      <c r="CS850" s="72"/>
      <c r="CT850" s="72"/>
      <c r="CU850" s="72"/>
      <c r="CV850" s="72"/>
      <c r="CW850" s="72"/>
      <c r="CX850" s="72"/>
      <c r="CY850" s="72"/>
      <c r="CZ850" s="72"/>
      <c r="DA850" s="72"/>
      <c r="DB850" s="72"/>
      <c r="DC850" s="72"/>
      <c r="DD850" s="72"/>
      <c r="DE850" s="72"/>
      <c r="DF850" s="72"/>
      <c r="DG850" s="72"/>
      <c r="DH850" s="211">
        <f t="shared" si="483"/>
        <v>78.946308999999999</v>
      </c>
      <c r="DI850" s="96"/>
      <c r="DJ850" s="96">
        <f t="shared" si="484"/>
        <v>21.053691000000001</v>
      </c>
      <c r="DK850" s="72">
        <v>0.81799999999999995</v>
      </c>
      <c r="DO850" s="358">
        <v>21</v>
      </c>
      <c r="DP850" s="72"/>
      <c r="DQ850" s="374"/>
      <c r="DR850" s="72"/>
      <c r="DU850" s="52"/>
      <c r="DX850" s="75">
        <f t="shared" si="485"/>
        <v>55.816745023507039</v>
      </c>
      <c r="DY850" s="51">
        <f t="shared" si="486"/>
        <v>0</v>
      </c>
      <c r="DZ850" s="75">
        <f t="shared" si="487"/>
        <v>0.18005401620486144</v>
      </c>
      <c r="EA850" s="51">
        <f t="shared" si="488"/>
        <v>0</v>
      </c>
      <c r="EB850" s="75">
        <f t="shared" si="489"/>
        <v>22.406722016604981</v>
      </c>
      <c r="EC850" s="51">
        <f t="shared" si="490"/>
        <v>0</v>
      </c>
      <c r="ED850" s="75">
        <f t="shared" si="491"/>
        <v>1.4504351305391616</v>
      </c>
      <c r="EE850" s="51">
        <f t="shared" si="492"/>
        <v>0</v>
      </c>
      <c r="EF850" s="75">
        <f t="shared" si="493"/>
        <v>0</v>
      </c>
      <c r="EG850" s="51" t="e">
        <f t="shared" si="494"/>
        <v>#DIV/0!</v>
      </c>
      <c r="EH850" s="75">
        <f t="shared" si="495"/>
        <v>5.1915574672401723</v>
      </c>
      <c r="EI850" s="51">
        <f t="shared" si="496"/>
        <v>0</v>
      </c>
      <c r="EJ850" s="75">
        <f t="shared" si="497"/>
        <v>0</v>
      </c>
      <c r="EK850" s="51" t="e">
        <f t="shared" si="498"/>
        <v>#DIV/0!</v>
      </c>
      <c r="EL850" s="75">
        <f t="shared" si="499"/>
        <v>5.9517855356606981</v>
      </c>
      <c r="EM850" s="51">
        <f t="shared" si="500"/>
        <v>0</v>
      </c>
      <c r="EN850" s="75">
        <f t="shared" si="501"/>
        <v>4.7714314294288283</v>
      </c>
      <c r="EO850" s="51">
        <f t="shared" si="502"/>
        <v>0</v>
      </c>
      <c r="EP850" s="75">
        <f t="shared" si="503"/>
        <v>0</v>
      </c>
      <c r="EQ850" s="51" t="e">
        <f t="shared" si="504"/>
        <v>#DIV/0!</v>
      </c>
      <c r="ER850" s="51">
        <f t="shared" si="505"/>
        <v>100</v>
      </c>
      <c r="ES850" s="51">
        <f t="shared" si="506"/>
        <v>0</v>
      </c>
    </row>
    <row r="851" spans="1:149" x14ac:dyDescent="0.45">
      <c r="A851" s="78" t="s">
        <v>1450</v>
      </c>
      <c r="B851" s="174" t="s">
        <v>3406</v>
      </c>
      <c r="C851" s="51" t="s">
        <v>635</v>
      </c>
      <c r="D851" s="51" t="s">
        <v>3681</v>
      </c>
      <c r="E851" s="78" t="s">
        <v>1121</v>
      </c>
      <c r="F851" s="78" t="s">
        <v>1829</v>
      </c>
      <c r="G851" s="72" t="s">
        <v>3369</v>
      </c>
      <c r="H851" s="78" t="s">
        <v>3153</v>
      </c>
      <c r="I851" s="78">
        <v>70</v>
      </c>
      <c r="J851" s="300">
        <v>2000</v>
      </c>
      <c r="K851" s="78"/>
      <c r="L851" s="300">
        <v>850</v>
      </c>
      <c r="M851" s="72"/>
      <c r="O851" s="78" t="s">
        <v>3217</v>
      </c>
      <c r="P851" s="72" t="s">
        <v>3227</v>
      </c>
      <c r="AA851" s="195"/>
      <c r="AB851" s="195"/>
      <c r="AC851" s="195"/>
      <c r="AD851" s="72"/>
      <c r="AE851" s="316">
        <v>1</v>
      </c>
      <c r="AF851" s="195"/>
      <c r="AG851" s="195">
        <v>0</v>
      </c>
      <c r="AH851" s="72"/>
      <c r="AR851" s="53">
        <v>6.2690000000000001</v>
      </c>
      <c r="AT851" s="77"/>
      <c r="AU851" s="276">
        <v>20000</v>
      </c>
      <c r="AV851" s="276"/>
      <c r="AW851" s="54">
        <v>125380</v>
      </c>
      <c r="AY851" s="276"/>
      <c r="AZ851" s="95"/>
      <c r="BB851" s="80" t="s">
        <v>3412</v>
      </c>
      <c r="BC851" s="270" t="s">
        <v>1126</v>
      </c>
      <c r="BD851" s="278">
        <v>44.288460000000008</v>
      </c>
      <c r="BE851" s="152"/>
      <c r="BF851" s="152">
        <v>0.14286599999999999</v>
      </c>
      <c r="BG851" s="152"/>
      <c r="BH851" s="152">
        <v>17.778880000000001</v>
      </c>
      <c r="BI851" s="152"/>
      <c r="BJ851" s="152"/>
      <c r="BK851" s="152"/>
      <c r="BL851" s="152"/>
      <c r="BM851" s="152"/>
      <c r="BN851" s="278">
        <v>1.150865</v>
      </c>
      <c r="BO851" s="152"/>
      <c r="BP851" s="152"/>
      <c r="BQ851" s="152"/>
      <c r="BR851" s="152">
        <v>4.1193030000000004</v>
      </c>
      <c r="BS851" s="152"/>
      <c r="BT851" s="152"/>
      <c r="BU851" s="152"/>
      <c r="BV851" s="152">
        <v>3.3573510000000004</v>
      </c>
      <c r="BW851" s="152"/>
      <c r="BX851" s="152"/>
      <c r="BY851" s="152"/>
      <c r="BZ851" s="278">
        <v>4.7225150000000005</v>
      </c>
      <c r="CA851" s="152"/>
      <c r="CB851" s="152">
        <v>3.785949</v>
      </c>
      <c r="CC851" s="152"/>
      <c r="CD851" s="72"/>
      <c r="CE851" s="72"/>
      <c r="CF851" s="72"/>
      <c r="CG851" s="72"/>
      <c r="CH851" s="72"/>
      <c r="CI851" s="72"/>
      <c r="CJ851" s="72"/>
      <c r="CK851" s="72"/>
      <c r="CL851" s="72"/>
      <c r="CM851" s="72"/>
      <c r="CN851" s="72"/>
      <c r="CO851" s="72"/>
      <c r="CP851" s="72"/>
      <c r="CQ851" s="72"/>
      <c r="CR851" s="72"/>
      <c r="CS851" s="72"/>
      <c r="CT851" s="72"/>
      <c r="CU851" s="72"/>
      <c r="CV851" s="72"/>
      <c r="CW851" s="72"/>
      <c r="CX851" s="72"/>
      <c r="CY851" s="72"/>
      <c r="CZ851" s="72"/>
      <c r="DA851" s="72"/>
      <c r="DB851" s="72"/>
      <c r="DC851" s="72"/>
      <c r="DD851" s="72"/>
      <c r="DE851" s="72"/>
      <c r="DF851" s="72"/>
      <c r="DG851" s="72"/>
      <c r="DH851" s="211">
        <f t="shared" si="483"/>
        <v>79.34618900000001</v>
      </c>
      <c r="DI851" s="96"/>
      <c r="DJ851" s="96">
        <f t="shared" si="484"/>
        <v>20.65381099999999</v>
      </c>
      <c r="DK851" s="72">
        <v>0.71099999999999997</v>
      </c>
      <c r="DO851" s="358">
        <v>20.6</v>
      </c>
      <c r="DP851" s="72"/>
      <c r="DQ851" s="374"/>
      <c r="DR851" s="72"/>
      <c r="DU851" s="52"/>
      <c r="DX851" s="75">
        <f t="shared" si="485"/>
        <v>55.816745023507053</v>
      </c>
      <c r="DY851" s="51">
        <f t="shared" si="486"/>
        <v>0</v>
      </c>
      <c r="DZ851" s="75">
        <f t="shared" si="487"/>
        <v>0.18005401620486144</v>
      </c>
      <c r="EA851" s="51">
        <f t="shared" si="488"/>
        <v>0</v>
      </c>
      <c r="EB851" s="75">
        <f t="shared" si="489"/>
        <v>22.406722016604981</v>
      </c>
      <c r="EC851" s="51">
        <f t="shared" si="490"/>
        <v>0</v>
      </c>
      <c r="ED851" s="75">
        <f t="shared" si="491"/>
        <v>1.4504351305391616</v>
      </c>
      <c r="EE851" s="51">
        <f t="shared" si="492"/>
        <v>0</v>
      </c>
      <c r="EF851" s="75">
        <f t="shared" si="493"/>
        <v>0</v>
      </c>
      <c r="EG851" s="51" t="e">
        <f t="shared" si="494"/>
        <v>#DIV/0!</v>
      </c>
      <c r="EH851" s="75">
        <f t="shared" si="495"/>
        <v>5.1915574672401714</v>
      </c>
      <c r="EI851" s="51">
        <f t="shared" si="496"/>
        <v>0</v>
      </c>
      <c r="EJ851" s="75">
        <f t="shared" si="497"/>
        <v>0</v>
      </c>
      <c r="EK851" s="51" t="e">
        <f t="shared" si="498"/>
        <v>#DIV/0!</v>
      </c>
      <c r="EL851" s="75">
        <f t="shared" si="499"/>
        <v>5.9517855356606981</v>
      </c>
      <c r="EM851" s="51">
        <f t="shared" si="500"/>
        <v>0</v>
      </c>
      <c r="EN851" s="75">
        <f t="shared" si="501"/>
        <v>4.7714314294288283</v>
      </c>
      <c r="EO851" s="51">
        <f t="shared" si="502"/>
        <v>0</v>
      </c>
      <c r="EP851" s="75">
        <f t="shared" si="503"/>
        <v>0</v>
      </c>
      <c r="EQ851" s="51" t="e">
        <f t="shared" si="504"/>
        <v>#DIV/0!</v>
      </c>
      <c r="ER851" s="51">
        <f t="shared" si="505"/>
        <v>100</v>
      </c>
      <c r="ES851" s="51">
        <f t="shared" si="506"/>
        <v>0</v>
      </c>
    </row>
    <row r="852" spans="1:149" x14ac:dyDescent="0.45">
      <c r="A852" s="78" t="s">
        <v>1450</v>
      </c>
      <c r="B852" s="174" t="s">
        <v>3406</v>
      </c>
      <c r="C852" s="51" t="s">
        <v>635</v>
      </c>
      <c r="D852" s="51" t="s">
        <v>3681</v>
      </c>
      <c r="E852" s="78" t="s">
        <v>1121</v>
      </c>
      <c r="F852" s="78" t="s">
        <v>1830</v>
      </c>
      <c r="G852" s="72" t="s">
        <v>3369</v>
      </c>
      <c r="H852" s="78" t="s">
        <v>3153</v>
      </c>
      <c r="I852" s="78">
        <v>24</v>
      </c>
      <c r="J852" s="300">
        <v>3000</v>
      </c>
      <c r="K852" s="78"/>
      <c r="L852" s="300">
        <v>1150</v>
      </c>
      <c r="M852" s="72"/>
      <c r="O852" s="78" t="s">
        <v>3217</v>
      </c>
      <c r="P852" s="72" t="s">
        <v>1404</v>
      </c>
      <c r="AA852" s="195"/>
      <c r="AB852" s="195"/>
      <c r="AC852" s="195"/>
      <c r="AD852" s="72"/>
      <c r="AE852" s="316">
        <v>1</v>
      </c>
      <c r="AF852" s="195"/>
      <c r="AG852" s="195">
        <v>0</v>
      </c>
      <c r="AH852" s="72"/>
      <c r="AR852" s="53">
        <v>15.97</v>
      </c>
      <c r="AT852" s="77"/>
      <c r="AU852" s="276">
        <v>30000</v>
      </c>
      <c r="AV852" s="276"/>
      <c r="AW852" s="54">
        <v>479100</v>
      </c>
      <c r="AY852" s="276"/>
      <c r="AZ852" s="95"/>
      <c r="BB852" s="80" t="s">
        <v>3412</v>
      </c>
      <c r="BC852" s="270" t="s">
        <v>1126</v>
      </c>
      <c r="BD852" s="278">
        <v>41.275259999999996</v>
      </c>
      <c r="BE852" s="152"/>
      <c r="BF852" s="152">
        <v>0.13314599999999999</v>
      </c>
      <c r="BG852" s="152"/>
      <c r="BH852" s="152">
        <v>16.569279999999999</v>
      </c>
      <c r="BI852" s="152"/>
      <c r="BJ852" s="152"/>
      <c r="BK852" s="152"/>
      <c r="BL852" s="152"/>
      <c r="BM852" s="152"/>
      <c r="BN852" s="278">
        <v>1.072565</v>
      </c>
      <c r="BO852" s="152"/>
      <c r="BP852" s="152"/>
      <c r="BQ852" s="152"/>
      <c r="BR852" s="152">
        <v>3.8390430000000002</v>
      </c>
      <c r="BS852" s="152"/>
      <c r="BT852" s="152"/>
      <c r="BU852" s="152"/>
      <c r="BV852" s="152">
        <v>3.1289310000000001</v>
      </c>
      <c r="BW852" s="152"/>
      <c r="BX852" s="152"/>
      <c r="BY852" s="152"/>
      <c r="BZ852" s="278">
        <v>4.4012150000000005</v>
      </c>
      <c r="CA852" s="152"/>
      <c r="CB852" s="152">
        <v>3.5283689999999996</v>
      </c>
      <c r="CC852" s="152"/>
      <c r="CD852" s="72"/>
      <c r="CE852" s="72"/>
      <c r="CF852" s="72"/>
      <c r="CG852" s="72"/>
      <c r="CH852" s="72"/>
      <c r="CI852" s="72"/>
      <c r="CJ852" s="72"/>
      <c r="CK852" s="72"/>
      <c r="CL852" s="72"/>
      <c r="CM852" s="72"/>
      <c r="CN852" s="72"/>
      <c r="CO852" s="72"/>
      <c r="CP852" s="72"/>
      <c r="CQ852" s="72"/>
      <c r="CR852" s="72"/>
      <c r="CS852" s="72"/>
      <c r="CT852" s="72"/>
      <c r="CU852" s="72"/>
      <c r="CV852" s="72"/>
      <c r="CW852" s="72"/>
      <c r="CX852" s="72"/>
      <c r="CY852" s="72"/>
      <c r="CZ852" s="72"/>
      <c r="DA852" s="72"/>
      <c r="DB852" s="72"/>
      <c r="DC852" s="72"/>
      <c r="DD852" s="72"/>
      <c r="DE852" s="72"/>
      <c r="DF852" s="72"/>
      <c r="DG852" s="72"/>
      <c r="DH852" s="211">
        <f t="shared" si="483"/>
        <v>73.947808999999978</v>
      </c>
      <c r="DI852" s="96"/>
      <c r="DJ852" s="96">
        <f t="shared" si="484"/>
        <v>26.052191000000022</v>
      </c>
      <c r="DK852" s="72">
        <v>1</v>
      </c>
      <c r="DO852" s="358">
        <v>26</v>
      </c>
      <c r="DP852" s="72"/>
      <c r="DQ852" s="374"/>
      <c r="DR852" s="72"/>
      <c r="DU852" s="52"/>
      <c r="DX852" s="75">
        <f t="shared" si="485"/>
        <v>55.816745023507067</v>
      </c>
      <c r="DY852" s="51">
        <f t="shared" si="486"/>
        <v>0</v>
      </c>
      <c r="DZ852" s="75">
        <f t="shared" si="487"/>
        <v>0.1800540162048615</v>
      </c>
      <c r="EA852" s="51">
        <f t="shared" si="488"/>
        <v>0</v>
      </c>
      <c r="EB852" s="75">
        <f t="shared" si="489"/>
        <v>22.406722016604988</v>
      </c>
      <c r="EC852" s="51">
        <f t="shared" si="490"/>
        <v>0</v>
      </c>
      <c r="ED852" s="75">
        <f t="shared" si="491"/>
        <v>1.4504351305391623</v>
      </c>
      <c r="EE852" s="51">
        <f t="shared" si="492"/>
        <v>0</v>
      </c>
      <c r="EF852" s="75">
        <f t="shared" si="493"/>
        <v>0</v>
      </c>
      <c r="EG852" s="51" t="e">
        <f t="shared" si="494"/>
        <v>#DIV/0!</v>
      </c>
      <c r="EH852" s="75">
        <f t="shared" si="495"/>
        <v>5.1915574672401741</v>
      </c>
      <c r="EI852" s="51">
        <f t="shared" si="496"/>
        <v>0</v>
      </c>
      <c r="EJ852" s="75">
        <f t="shared" si="497"/>
        <v>0</v>
      </c>
      <c r="EK852" s="51" t="e">
        <f t="shared" si="498"/>
        <v>#DIV/0!</v>
      </c>
      <c r="EL852" s="75">
        <f t="shared" si="499"/>
        <v>5.9517855356607008</v>
      </c>
      <c r="EM852" s="51">
        <f t="shared" si="500"/>
        <v>0</v>
      </c>
      <c r="EN852" s="75">
        <f t="shared" si="501"/>
        <v>4.77143142942883</v>
      </c>
      <c r="EO852" s="51">
        <f t="shared" si="502"/>
        <v>0</v>
      </c>
      <c r="EP852" s="75">
        <f t="shared" si="503"/>
        <v>0</v>
      </c>
      <c r="EQ852" s="51" t="e">
        <f t="shared" si="504"/>
        <v>#DIV/0!</v>
      </c>
      <c r="ER852" s="51">
        <f t="shared" si="505"/>
        <v>100</v>
      </c>
      <c r="ES852" s="51">
        <f t="shared" si="506"/>
        <v>0</v>
      </c>
    </row>
    <row r="853" spans="1:149" x14ac:dyDescent="0.45">
      <c r="A853" s="78" t="s">
        <v>1450</v>
      </c>
      <c r="B853" s="174" t="s">
        <v>3406</v>
      </c>
      <c r="C853" s="51" t="s">
        <v>635</v>
      </c>
      <c r="D853" s="51" t="s">
        <v>3681</v>
      </c>
      <c r="E853" s="78" t="s">
        <v>1121</v>
      </c>
      <c r="F853" s="78" t="s">
        <v>1831</v>
      </c>
      <c r="G853" s="72" t="s">
        <v>3369</v>
      </c>
      <c r="H853" s="78" t="s">
        <v>3153</v>
      </c>
      <c r="I853" s="78">
        <v>24</v>
      </c>
      <c r="J853" s="300">
        <v>3000</v>
      </c>
      <c r="K853" s="78"/>
      <c r="L853" s="300">
        <v>1125</v>
      </c>
      <c r="M853" s="72"/>
      <c r="O853" s="78" t="s">
        <v>3217</v>
      </c>
      <c r="P853" s="72" t="s">
        <v>1404</v>
      </c>
      <c r="AA853" s="195"/>
      <c r="AB853" s="195"/>
      <c r="AC853" s="195"/>
      <c r="AD853" s="72"/>
      <c r="AE853" s="316">
        <v>1</v>
      </c>
      <c r="AF853" s="195"/>
      <c r="AG853" s="195">
        <v>0</v>
      </c>
      <c r="AH853" s="72"/>
      <c r="AR853" s="53">
        <v>16.5</v>
      </c>
      <c r="AT853" s="77"/>
      <c r="AU853" s="276">
        <v>30000</v>
      </c>
      <c r="AV853" s="276"/>
      <c r="AW853" s="54">
        <v>495000</v>
      </c>
      <c r="AY853" s="276"/>
      <c r="AZ853" s="95"/>
      <c r="BB853" s="80" t="s">
        <v>3412</v>
      </c>
      <c r="BC853" s="270" t="s">
        <v>1126</v>
      </c>
      <c r="BD853" s="278">
        <v>41.833260000000003</v>
      </c>
      <c r="BE853" s="152"/>
      <c r="BF853" s="152">
        <v>0.13494600000000001</v>
      </c>
      <c r="BG853" s="152"/>
      <c r="BH853" s="152">
        <v>16.793279999999999</v>
      </c>
      <c r="BI853" s="152"/>
      <c r="BJ853" s="152"/>
      <c r="BK853" s="152"/>
      <c r="BL853" s="152"/>
      <c r="BM853" s="152"/>
      <c r="BN853" s="278">
        <v>1.0870649999999999</v>
      </c>
      <c r="BO853" s="152"/>
      <c r="BP853" s="152"/>
      <c r="BQ853" s="152"/>
      <c r="BR853" s="152">
        <v>3.8909430000000005</v>
      </c>
      <c r="BS853" s="152"/>
      <c r="BT853" s="152"/>
      <c r="BU853" s="152"/>
      <c r="BV853" s="152">
        <v>3.1712310000000001</v>
      </c>
      <c r="BW853" s="152"/>
      <c r="BX853" s="152"/>
      <c r="BY853" s="152"/>
      <c r="BZ853" s="278">
        <v>4.4607150000000004</v>
      </c>
      <c r="CA853" s="152"/>
      <c r="CB853" s="152">
        <v>3.5760689999999995</v>
      </c>
      <c r="CC853" s="152"/>
      <c r="CD853" s="72"/>
      <c r="CE853" s="72"/>
      <c r="CF853" s="72"/>
      <c r="CG853" s="72"/>
      <c r="CH853" s="72"/>
      <c r="CI853" s="72"/>
      <c r="CJ853" s="72"/>
      <c r="CK853" s="72"/>
      <c r="CL853" s="72"/>
      <c r="CM853" s="72"/>
      <c r="CN853" s="72"/>
      <c r="CO853" s="72"/>
      <c r="CP853" s="72"/>
      <c r="CQ853" s="72"/>
      <c r="CR853" s="72"/>
      <c r="CS853" s="72"/>
      <c r="CT853" s="72"/>
      <c r="CU853" s="72"/>
      <c r="CV853" s="72"/>
      <c r="CW853" s="72"/>
      <c r="CX853" s="72"/>
      <c r="CY853" s="72"/>
      <c r="CZ853" s="72"/>
      <c r="DA853" s="72"/>
      <c r="DB853" s="72"/>
      <c r="DC853" s="72"/>
      <c r="DD853" s="72"/>
      <c r="DE853" s="72"/>
      <c r="DF853" s="72"/>
      <c r="DG853" s="72"/>
      <c r="DH853" s="211">
        <f t="shared" si="483"/>
        <v>74.947509000000011</v>
      </c>
      <c r="DI853" s="96"/>
      <c r="DJ853" s="96">
        <f t="shared" si="484"/>
        <v>25.052490999999989</v>
      </c>
      <c r="DK853" s="72">
        <v>1</v>
      </c>
      <c r="DO853" s="358">
        <v>25</v>
      </c>
      <c r="DP853" s="72"/>
      <c r="DQ853" s="374"/>
      <c r="DR853" s="72"/>
      <c r="DU853" s="52"/>
      <c r="DX853" s="75">
        <f t="shared" si="485"/>
        <v>55.816745023507053</v>
      </c>
      <c r="DY853" s="51">
        <f t="shared" si="486"/>
        <v>0</v>
      </c>
      <c r="DZ853" s="75">
        <f t="shared" si="487"/>
        <v>0.18005401620486144</v>
      </c>
      <c r="EA853" s="51">
        <f t="shared" si="488"/>
        <v>0</v>
      </c>
      <c r="EB853" s="75">
        <f t="shared" si="489"/>
        <v>22.406722016604977</v>
      </c>
      <c r="EC853" s="51">
        <f t="shared" si="490"/>
        <v>0</v>
      </c>
      <c r="ED853" s="75">
        <f t="shared" si="491"/>
        <v>1.4504351305391616</v>
      </c>
      <c r="EE853" s="51">
        <f t="shared" si="492"/>
        <v>0</v>
      </c>
      <c r="EF853" s="75">
        <f t="shared" si="493"/>
        <v>0</v>
      </c>
      <c r="EG853" s="51" t="e">
        <f t="shared" si="494"/>
        <v>#DIV/0!</v>
      </c>
      <c r="EH853" s="75">
        <f t="shared" si="495"/>
        <v>5.1915574672401714</v>
      </c>
      <c r="EI853" s="51">
        <f t="shared" si="496"/>
        <v>0</v>
      </c>
      <c r="EJ853" s="75">
        <f t="shared" si="497"/>
        <v>0</v>
      </c>
      <c r="EK853" s="51" t="e">
        <f t="shared" si="498"/>
        <v>#DIV/0!</v>
      </c>
      <c r="EL853" s="75">
        <f t="shared" si="499"/>
        <v>5.9517855356606981</v>
      </c>
      <c r="EM853" s="51">
        <f t="shared" si="500"/>
        <v>0</v>
      </c>
      <c r="EN853" s="75">
        <f t="shared" si="501"/>
        <v>4.7714314294288274</v>
      </c>
      <c r="EO853" s="51">
        <f t="shared" si="502"/>
        <v>0</v>
      </c>
      <c r="EP853" s="75">
        <f t="shared" si="503"/>
        <v>0</v>
      </c>
      <c r="EQ853" s="51" t="e">
        <f t="shared" si="504"/>
        <v>#DIV/0!</v>
      </c>
      <c r="ER853" s="51">
        <f t="shared" si="505"/>
        <v>100</v>
      </c>
      <c r="ES853" s="51">
        <f t="shared" si="506"/>
        <v>0</v>
      </c>
    </row>
    <row r="854" spans="1:149" x14ac:dyDescent="0.45">
      <c r="A854" s="78" t="s">
        <v>1450</v>
      </c>
      <c r="B854" s="174" t="s">
        <v>3406</v>
      </c>
      <c r="C854" s="51" t="s">
        <v>635</v>
      </c>
      <c r="D854" s="51" t="s">
        <v>3681</v>
      </c>
      <c r="E854" s="78" t="s">
        <v>1121</v>
      </c>
      <c r="F854" s="78" t="s">
        <v>1832</v>
      </c>
      <c r="G854" s="72" t="s">
        <v>3369</v>
      </c>
      <c r="H854" s="78" t="s">
        <v>3153</v>
      </c>
      <c r="I854" s="78">
        <v>24</v>
      </c>
      <c r="J854" s="300">
        <v>3000</v>
      </c>
      <c r="K854" s="78"/>
      <c r="L854" s="300">
        <v>1100</v>
      </c>
      <c r="M854" s="72"/>
      <c r="O854" s="78" t="s">
        <v>3217</v>
      </c>
      <c r="P854" s="72" t="s">
        <v>1404</v>
      </c>
      <c r="AA854" s="195"/>
      <c r="AB854" s="195"/>
      <c r="AC854" s="195"/>
      <c r="AD854" s="72"/>
      <c r="AE854" s="316">
        <v>1</v>
      </c>
      <c r="AF854" s="195"/>
      <c r="AG854" s="195">
        <v>0</v>
      </c>
      <c r="AH854" s="72"/>
      <c r="AR854" s="53">
        <v>17.059999999999999</v>
      </c>
      <c r="AT854" s="77"/>
      <c r="AU854" s="276">
        <v>30000</v>
      </c>
      <c r="AV854" s="276"/>
      <c r="AW854" s="54">
        <v>511799.99999999994</v>
      </c>
      <c r="AY854" s="276"/>
      <c r="AZ854" s="95"/>
      <c r="BB854" s="80" t="s">
        <v>3412</v>
      </c>
      <c r="BC854" s="270" t="s">
        <v>1126</v>
      </c>
      <c r="BD854" s="278">
        <v>42.893460000000005</v>
      </c>
      <c r="BE854" s="152"/>
      <c r="BF854" s="152">
        <v>0.13836600000000002</v>
      </c>
      <c r="BG854" s="152"/>
      <c r="BH854" s="152">
        <v>17.218879999999999</v>
      </c>
      <c r="BI854" s="152"/>
      <c r="BJ854" s="152"/>
      <c r="BK854" s="152"/>
      <c r="BL854" s="152"/>
      <c r="BM854" s="152"/>
      <c r="BN854" s="278">
        <v>1.1146149999999999</v>
      </c>
      <c r="BO854" s="152"/>
      <c r="BP854" s="152"/>
      <c r="BQ854" s="152"/>
      <c r="BR854" s="152">
        <v>3.9895530000000008</v>
      </c>
      <c r="BS854" s="152"/>
      <c r="BT854" s="152"/>
      <c r="BU854" s="152"/>
      <c r="BV854" s="152">
        <v>3.2516010000000004</v>
      </c>
      <c r="BW854" s="152"/>
      <c r="BX854" s="152"/>
      <c r="BY854" s="152"/>
      <c r="BZ854" s="278">
        <v>4.5737649999999999</v>
      </c>
      <c r="CA854" s="152"/>
      <c r="CB854" s="152">
        <v>3.6666989999999999</v>
      </c>
      <c r="CC854" s="152"/>
      <c r="CD854" s="72"/>
      <c r="CE854" s="72"/>
      <c r="CF854" s="72"/>
      <c r="CG854" s="72"/>
      <c r="CH854" s="72"/>
      <c r="CI854" s="72"/>
      <c r="CJ854" s="72"/>
      <c r="CK854" s="72"/>
      <c r="CL854" s="72"/>
      <c r="CM854" s="72"/>
      <c r="CN854" s="72"/>
      <c r="CO854" s="72"/>
      <c r="CP854" s="72"/>
      <c r="CQ854" s="72"/>
      <c r="CR854" s="72"/>
      <c r="CS854" s="72"/>
      <c r="CT854" s="72"/>
      <c r="CU854" s="72"/>
      <c r="CV854" s="72"/>
      <c r="CW854" s="72"/>
      <c r="CX854" s="72"/>
      <c r="CY854" s="72"/>
      <c r="CZ854" s="72"/>
      <c r="DA854" s="72"/>
      <c r="DB854" s="72"/>
      <c r="DC854" s="72"/>
      <c r="DD854" s="72"/>
      <c r="DE854" s="72"/>
      <c r="DF854" s="72"/>
      <c r="DG854" s="72"/>
      <c r="DH854" s="211">
        <f t="shared" si="483"/>
        <v>76.846938999999978</v>
      </c>
      <c r="DI854" s="96"/>
      <c r="DJ854" s="96">
        <f t="shared" si="484"/>
        <v>23.153061000000022</v>
      </c>
      <c r="DK854" s="72">
        <v>1</v>
      </c>
      <c r="DO854" s="358">
        <v>23.1</v>
      </c>
      <c r="DP854" s="72"/>
      <c r="DQ854" s="374"/>
      <c r="DR854" s="72"/>
      <c r="DU854" s="52"/>
      <c r="DX854" s="75">
        <f t="shared" si="485"/>
        <v>55.816745023507075</v>
      </c>
      <c r="DY854" s="51">
        <f t="shared" si="486"/>
        <v>0</v>
      </c>
      <c r="DZ854" s="75">
        <f t="shared" si="487"/>
        <v>0.18005401620486153</v>
      </c>
      <c r="EA854" s="51">
        <f t="shared" si="488"/>
        <v>0</v>
      </c>
      <c r="EB854" s="75">
        <f t="shared" si="489"/>
        <v>22.406722016604984</v>
      </c>
      <c r="EC854" s="51">
        <f t="shared" si="490"/>
        <v>0</v>
      </c>
      <c r="ED854" s="75">
        <f t="shared" si="491"/>
        <v>1.4504351305391621</v>
      </c>
      <c r="EE854" s="51">
        <f t="shared" si="492"/>
        <v>0</v>
      </c>
      <c r="EF854" s="75">
        <f t="shared" si="493"/>
        <v>0</v>
      </c>
      <c r="EG854" s="51" t="e">
        <f t="shared" si="494"/>
        <v>#DIV/0!</v>
      </c>
      <c r="EH854" s="75">
        <f t="shared" si="495"/>
        <v>5.1915574672401741</v>
      </c>
      <c r="EI854" s="51">
        <f t="shared" si="496"/>
        <v>0</v>
      </c>
      <c r="EJ854" s="75">
        <f t="shared" si="497"/>
        <v>0</v>
      </c>
      <c r="EK854" s="51" t="e">
        <f t="shared" si="498"/>
        <v>#DIV/0!</v>
      </c>
      <c r="EL854" s="75">
        <f t="shared" si="499"/>
        <v>5.9517855356606999</v>
      </c>
      <c r="EM854" s="51">
        <f t="shared" si="500"/>
        <v>0</v>
      </c>
      <c r="EN854" s="75">
        <f t="shared" si="501"/>
        <v>4.77143142942883</v>
      </c>
      <c r="EO854" s="51">
        <f t="shared" si="502"/>
        <v>0</v>
      </c>
      <c r="EP854" s="75">
        <f t="shared" si="503"/>
        <v>0</v>
      </c>
      <c r="EQ854" s="51" t="e">
        <f t="shared" si="504"/>
        <v>#DIV/0!</v>
      </c>
      <c r="ER854" s="51">
        <f t="shared" si="505"/>
        <v>100</v>
      </c>
      <c r="ES854" s="51">
        <f t="shared" si="506"/>
        <v>0</v>
      </c>
    </row>
    <row r="855" spans="1:149" x14ac:dyDescent="0.45">
      <c r="A855" s="78" t="s">
        <v>1450</v>
      </c>
      <c r="B855" s="174" t="s">
        <v>3406</v>
      </c>
      <c r="C855" s="51" t="s">
        <v>635</v>
      </c>
      <c r="D855" s="51" t="s">
        <v>3681</v>
      </c>
      <c r="E855" s="78" t="s">
        <v>1121</v>
      </c>
      <c r="F855" s="78" t="s">
        <v>1833</v>
      </c>
      <c r="G855" s="72" t="s">
        <v>3369</v>
      </c>
      <c r="H855" s="78" t="s">
        <v>3153</v>
      </c>
      <c r="I855" s="78">
        <v>68</v>
      </c>
      <c r="J855" s="300">
        <v>3000</v>
      </c>
      <c r="K855" s="78"/>
      <c r="L855" s="300">
        <v>950</v>
      </c>
      <c r="M855" s="72"/>
      <c r="O855" s="88" t="s">
        <v>3217</v>
      </c>
      <c r="P855" s="72" t="s">
        <v>3228</v>
      </c>
      <c r="AA855" s="195"/>
      <c r="AB855" s="195"/>
      <c r="AC855" s="195"/>
      <c r="AD855" s="72"/>
      <c r="AE855" s="316">
        <v>1</v>
      </c>
      <c r="AF855" s="195"/>
      <c r="AG855" s="195">
        <v>0</v>
      </c>
      <c r="AH855" s="72"/>
      <c r="AR855" s="53">
        <v>21.13</v>
      </c>
      <c r="AT855" s="77"/>
      <c r="AU855" s="276">
        <v>30000</v>
      </c>
      <c r="AV855" s="276"/>
      <c r="AW855" s="54">
        <v>633900</v>
      </c>
      <c r="AY855" s="276"/>
      <c r="AZ855" s="95"/>
      <c r="BB855" s="80" t="s">
        <v>3412</v>
      </c>
      <c r="BC855" s="270" t="s">
        <v>1126</v>
      </c>
      <c r="BD855" s="278">
        <v>41.498460000000001</v>
      </c>
      <c r="BE855" s="152"/>
      <c r="BF855" s="152">
        <v>0.13386599999999999</v>
      </c>
      <c r="BG855" s="152"/>
      <c r="BH855" s="152">
        <v>16.65888</v>
      </c>
      <c r="BI855" s="152"/>
      <c r="BJ855" s="152"/>
      <c r="BK855" s="152"/>
      <c r="BL855" s="152"/>
      <c r="BM855" s="152"/>
      <c r="BN855" s="278">
        <v>1.078365</v>
      </c>
      <c r="BO855" s="152"/>
      <c r="BP855" s="152"/>
      <c r="BQ855" s="152"/>
      <c r="BR855" s="152">
        <v>3.8598030000000008</v>
      </c>
      <c r="BS855" s="152"/>
      <c r="BT855" s="152"/>
      <c r="BU855" s="152"/>
      <c r="BV855" s="152">
        <v>3.1458510000000008</v>
      </c>
      <c r="BW855" s="152"/>
      <c r="BX855" s="152"/>
      <c r="BY855" s="152"/>
      <c r="BZ855" s="278">
        <v>4.4250150000000001</v>
      </c>
      <c r="CA855" s="152"/>
      <c r="CB855" s="152">
        <v>3.5474489999999999</v>
      </c>
      <c r="CC855" s="152"/>
      <c r="CD855" s="72"/>
      <c r="CE855" s="72"/>
      <c r="CF855" s="72"/>
      <c r="CG855" s="72"/>
      <c r="CH855" s="72"/>
      <c r="CI855" s="72"/>
      <c r="CJ855" s="72"/>
      <c r="CK855" s="72"/>
      <c r="CL855" s="72"/>
      <c r="CM855" s="72"/>
      <c r="CN855" s="72"/>
      <c r="CO855" s="72"/>
      <c r="CP855" s="72"/>
      <c r="CQ855" s="72"/>
      <c r="CR855" s="72"/>
      <c r="CS855" s="72"/>
      <c r="CT855" s="72"/>
      <c r="CU855" s="72"/>
      <c r="CV855" s="72"/>
      <c r="CW855" s="72"/>
      <c r="CX855" s="72"/>
      <c r="CY855" s="72"/>
      <c r="CZ855" s="72"/>
      <c r="DA855" s="72"/>
      <c r="DB855" s="72"/>
      <c r="DC855" s="72"/>
      <c r="DD855" s="72"/>
      <c r="DE855" s="72"/>
      <c r="DF855" s="72"/>
      <c r="DG855" s="72"/>
      <c r="DH855" s="211">
        <f>SUM(BD855,BF855,BH855,BJ855,BL855,BN855,BP855,BR855,BT855,BV855,BX855,BZ855,CB855,CD855,CF855,CH855,CJ855,CL855,CN855,CX855,CZ855,DB855)</f>
        <v>74.347689000000003</v>
      </c>
      <c r="DI855" s="96"/>
      <c r="DJ855" s="96">
        <f t="shared" si="484"/>
        <v>25.652310999999997</v>
      </c>
      <c r="DK855" s="72">
        <v>0.86599999999999999</v>
      </c>
      <c r="DO855" s="358">
        <v>25.6</v>
      </c>
      <c r="DP855" s="72"/>
      <c r="DQ855" s="374"/>
      <c r="DR855" s="72"/>
      <c r="DU855" s="52"/>
      <c r="DX855" s="75">
        <f t="shared" si="485"/>
        <v>55.816745023507053</v>
      </c>
      <c r="DY855" s="51">
        <f t="shared" si="486"/>
        <v>0</v>
      </c>
      <c r="DZ855" s="75">
        <f t="shared" si="487"/>
        <v>0.18005401620486144</v>
      </c>
      <c r="EA855" s="51">
        <f t="shared" si="488"/>
        <v>0</v>
      </c>
      <c r="EB855" s="75">
        <f t="shared" si="489"/>
        <v>22.406722016604981</v>
      </c>
      <c r="EC855" s="51">
        <f t="shared" si="490"/>
        <v>0</v>
      </c>
      <c r="ED855" s="75">
        <f t="shared" si="491"/>
        <v>1.4504351305391616</v>
      </c>
      <c r="EE855" s="51">
        <f t="shared" si="492"/>
        <v>0</v>
      </c>
      <c r="EF855" s="75">
        <f t="shared" si="493"/>
        <v>0</v>
      </c>
      <c r="EG855" s="51" t="e">
        <f t="shared" si="494"/>
        <v>#DIV/0!</v>
      </c>
      <c r="EH855" s="75">
        <f t="shared" si="495"/>
        <v>5.1915574672401732</v>
      </c>
      <c r="EI855" s="51">
        <f t="shared" si="496"/>
        <v>0</v>
      </c>
      <c r="EJ855" s="75">
        <f t="shared" si="497"/>
        <v>0</v>
      </c>
      <c r="EK855" s="51" t="e">
        <f t="shared" si="498"/>
        <v>#DIV/0!</v>
      </c>
      <c r="EL855" s="75">
        <f t="shared" si="499"/>
        <v>5.9517855356606981</v>
      </c>
      <c r="EM855" s="51">
        <f t="shared" si="500"/>
        <v>0</v>
      </c>
      <c r="EN855" s="75">
        <f t="shared" si="501"/>
        <v>4.7714314294288283</v>
      </c>
      <c r="EO855" s="51">
        <f t="shared" si="502"/>
        <v>0</v>
      </c>
      <c r="EP855" s="75">
        <f t="shared" si="503"/>
        <v>0</v>
      </c>
      <c r="EQ855" s="51" t="e">
        <f t="shared" si="504"/>
        <v>#DIV/0!</v>
      </c>
      <c r="ER855" s="51">
        <f t="shared" si="505"/>
        <v>100</v>
      </c>
      <c r="ES855" s="51">
        <f t="shared" si="506"/>
        <v>0</v>
      </c>
    </row>
    <row r="856" spans="1:149" s="77" customFormat="1" x14ac:dyDescent="0.45">
      <c r="A856" s="78" t="s">
        <v>1450</v>
      </c>
      <c r="B856" s="178" t="s">
        <v>3406</v>
      </c>
      <c r="C856" s="77" t="s">
        <v>635</v>
      </c>
      <c r="D856" s="77" t="s">
        <v>3683</v>
      </c>
      <c r="E856" s="78" t="s">
        <v>1121</v>
      </c>
      <c r="F856" s="78" t="s">
        <v>1834</v>
      </c>
      <c r="G856" s="72" t="s">
        <v>3369</v>
      </c>
      <c r="H856" s="78" t="s">
        <v>1132</v>
      </c>
      <c r="I856" s="78"/>
      <c r="J856" s="300">
        <v>1000</v>
      </c>
      <c r="K856" s="78"/>
      <c r="L856" s="300">
        <v>1125</v>
      </c>
      <c r="M856" s="72"/>
      <c r="O856" s="88" t="s">
        <v>3217</v>
      </c>
      <c r="P856" s="72" t="s">
        <v>1428</v>
      </c>
      <c r="Q856" s="125"/>
      <c r="R856" s="125"/>
      <c r="S856" s="116"/>
      <c r="AA856" s="195"/>
      <c r="AB856" s="195"/>
      <c r="AC856" s="195"/>
      <c r="AD856" s="72"/>
      <c r="AE856" s="316">
        <v>0.5</v>
      </c>
      <c r="AF856" s="195"/>
      <c r="AG856" s="195">
        <v>0.5</v>
      </c>
      <c r="AH856" s="72"/>
      <c r="AQ856" s="178" t="s">
        <v>824</v>
      </c>
      <c r="AR856" s="66">
        <v>1.9219999999999999</v>
      </c>
      <c r="AS856" s="66">
        <v>14.11</v>
      </c>
      <c r="AU856" s="276">
        <v>5000</v>
      </c>
      <c r="AV856" s="276">
        <v>5000</v>
      </c>
      <c r="AW856" s="246">
        <v>9610</v>
      </c>
      <c r="AX856" s="95">
        <v>23.254343215969886</v>
      </c>
      <c r="AY856" s="276">
        <v>70550</v>
      </c>
      <c r="AZ856" s="95">
        <v>719.47165336794205</v>
      </c>
      <c r="BA856" s="178"/>
      <c r="BB856" s="98" t="s">
        <v>3412</v>
      </c>
      <c r="BC856" s="270" t="s">
        <v>1126</v>
      </c>
      <c r="BD856" s="72">
        <v>59.47</v>
      </c>
      <c r="BE856" s="72">
        <v>0.23</v>
      </c>
      <c r="BF856" s="72">
        <v>0.4</v>
      </c>
      <c r="BG856" s="72">
        <v>0.04</v>
      </c>
      <c r="BH856" s="72">
        <v>17.96</v>
      </c>
      <c r="BI856" s="72">
        <v>0.17</v>
      </c>
      <c r="BJ856" s="72"/>
      <c r="BK856" s="72"/>
      <c r="BL856" s="72"/>
      <c r="BM856" s="72"/>
      <c r="BN856" s="72">
        <v>0.46</v>
      </c>
      <c r="BO856" s="72">
        <v>0.08</v>
      </c>
      <c r="BP856" s="72"/>
      <c r="BQ856" s="72"/>
      <c r="BR856" s="72">
        <v>2.4900000000000002</v>
      </c>
      <c r="BS856" s="72">
        <v>0.08</v>
      </c>
      <c r="BT856" s="72"/>
      <c r="BU856" s="72"/>
      <c r="BV856" s="72"/>
      <c r="BW856" s="72"/>
      <c r="BX856" s="72">
        <v>1.44</v>
      </c>
      <c r="BY856" s="72">
        <v>0.06</v>
      </c>
      <c r="BZ856" s="72">
        <v>5.49</v>
      </c>
      <c r="CA856" s="72">
        <v>0.12</v>
      </c>
      <c r="CB856" s="72">
        <v>7.12</v>
      </c>
      <c r="CC856" s="72">
        <v>0.12</v>
      </c>
      <c r="CD856" s="72"/>
      <c r="CE856" s="72"/>
      <c r="CF856" s="72"/>
      <c r="CG856" s="72"/>
      <c r="CH856" s="72"/>
      <c r="CI856" s="72"/>
      <c r="CJ856" s="72"/>
      <c r="CK856" s="72"/>
      <c r="CL856" s="72"/>
      <c r="CM856" s="72"/>
      <c r="CN856" s="72"/>
      <c r="CO856" s="72"/>
      <c r="CP856" s="72"/>
      <c r="CQ856" s="72"/>
      <c r="CR856" s="72"/>
      <c r="CS856" s="72"/>
      <c r="CT856" s="72"/>
      <c r="CU856" s="72"/>
      <c r="CV856" s="72"/>
      <c r="CW856" s="72"/>
      <c r="CX856" s="72"/>
      <c r="CY856" s="72"/>
      <c r="CZ856" s="72"/>
      <c r="DA856" s="72"/>
      <c r="DB856" s="72"/>
      <c r="DC856" s="72"/>
      <c r="DD856" s="72"/>
      <c r="DE856" s="72"/>
      <c r="DF856" s="72"/>
      <c r="DG856" s="72"/>
      <c r="DH856" s="78">
        <v>94.82</v>
      </c>
      <c r="DJ856" s="77">
        <f t="shared" si="484"/>
        <v>5.1800000000000068</v>
      </c>
      <c r="DK856" s="72">
        <v>0.95699999999999996</v>
      </c>
      <c r="DO856" s="358">
        <v>25.2</v>
      </c>
      <c r="DP856" s="72"/>
      <c r="DQ856" s="374"/>
      <c r="DR856" s="72"/>
      <c r="DS856" s="246"/>
      <c r="DU856" s="96"/>
      <c r="DW856" s="178"/>
      <c r="DX856" s="304">
        <f t="shared" si="485"/>
        <v>62.718835688673281</v>
      </c>
      <c r="DY856" s="77">
        <f t="shared" si="486"/>
        <v>0.24256485973423331</v>
      </c>
      <c r="DZ856" s="304">
        <f t="shared" si="487"/>
        <v>0.4218519299725797</v>
      </c>
      <c r="EA856" s="77">
        <f t="shared" si="488"/>
        <v>4.2185192997257967E-2</v>
      </c>
      <c r="EB856" s="304">
        <f t="shared" si="489"/>
        <v>18.941151655768827</v>
      </c>
      <c r="EC856" s="77">
        <f t="shared" si="490"/>
        <v>0.17928707023834636</v>
      </c>
      <c r="ED856" s="304">
        <f t="shared" si="491"/>
        <v>0.48512971946846661</v>
      </c>
      <c r="EE856" s="77">
        <f t="shared" si="492"/>
        <v>8.4370385994515934E-2</v>
      </c>
      <c r="EF856" s="304">
        <f t="shared" si="493"/>
        <v>0</v>
      </c>
      <c r="EG856" s="77" t="e">
        <f t="shared" si="494"/>
        <v>#DIV/0!</v>
      </c>
      <c r="EH856" s="304">
        <f t="shared" si="495"/>
        <v>2.6260282640793084</v>
      </c>
      <c r="EI856" s="77">
        <f t="shared" si="496"/>
        <v>8.437038599451592E-2</v>
      </c>
      <c r="EJ856" s="304">
        <f t="shared" si="497"/>
        <v>1.5186669479012866</v>
      </c>
      <c r="EK856" s="77">
        <f t="shared" si="498"/>
        <v>6.3277789495886944E-2</v>
      </c>
      <c r="EL856" s="304">
        <f t="shared" si="499"/>
        <v>5.7899177388736556</v>
      </c>
      <c r="EM856" s="77">
        <f t="shared" si="500"/>
        <v>0.12655557899177389</v>
      </c>
      <c r="EN856" s="304">
        <f t="shared" si="501"/>
        <v>7.5089643535119182</v>
      </c>
      <c r="EO856" s="77">
        <f t="shared" si="502"/>
        <v>0.12655557899177389</v>
      </c>
      <c r="EP856" s="304">
        <f t="shared" si="503"/>
        <v>0</v>
      </c>
      <c r="EQ856" s="77" t="e">
        <f t="shared" si="504"/>
        <v>#DIV/0!</v>
      </c>
      <c r="ER856" s="77">
        <f t="shared" si="505"/>
        <v>100</v>
      </c>
      <c r="ES856" s="77">
        <f t="shared" si="506"/>
        <v>0</v>
      </c>
    </row>
    <row r="857" spans="1:149" x14ac:dyDescent="0.45">
      <c r="A857" s="78" t="s">
        <v>1450</v>
      </c>
      <c r="B857" s="174" t="s">
        <v>3406</v>
      </c>
      <c r="C857" s="51" t="s">
        <v>635</v>
      </c>
      <c r="D857" s="51" t="s">
        <v>3683</v>
      </c>
      <c r="E857" s="78" t="s">
        <v>1121</v>
      </c>
      <c r="F857" s="78" t="s">
        <v>1835</v>
      </c>
      <c r="G857" s="72" t="s">
        <v>3369</v>
      </c>
      <c r="H857" s="78" t="s">
        <v>1132</v>
      </c>
      <c r="I857" s="78"/>
      <c r="J857" s="300">
        <v>1000</v>
      </c>
      <c r="K857" s="78"/>
      <c r="L857" s="300">
        <v>1100</v>
      </c>
      <c r="M857" s="72"/>
      <c r="O857" s="78" t="s">
        <v>3217</v>
      </c>
      <c r="P857" s="72" t="s">
        <v>1428</v>
      </c>
      <c r="AA857" s="195"/>
      <c r="AB857" s="195"/>
      <c r="AC857" s="195"/>
      <c r="AD857" s="72"/>
      <c r="AE857" s="316">
        <v>0.5</v>
      </c>
      <c r="AF857" s="195"/>
      <c r="AG857" s="195">
        <v>0.5</v>
      </c>
      <c r="AH857" s="72"/>
      <c r="AQ857" s="178" t="s">
        <v>824</v>
      </c>
      <c r="AR857" s="53">
        <v>1.921</v>
      </c>
      <c r="AS857" s="53">
        <v>14.75</v>
      </c>
      <c r="AT857" s="77"/>
      <c r="AU857" s="276">
        <v>5000</v>
      </c>
      <c r="AV857" s="276">
        <v>5000</v>
      </c>
      <c r="AW857" s="54">
        <v>9605</v>
      </c>
      <c r="AX857" s="49">
        <v>22.923927989505593</v>
      </c>
      <c r="AY857" s="276">
        <v>73750</v>
      </c>
      <c r="AZ857" s="95">
        <v>752.10537825493577</v>
      </c>
      <c r="BB857" s="98" t="s">
        <v>3412</v>
      </c>
      <c r="BC857" s="270" t="s">
        <v>1126</v>
      </c>
      <c r="BD857" s="72"/>
      <c r="BE857" s="72"/>
      <c r="BF857" s="72"/>
      <c r="BG857" s="72"/>
      <c r="BH857" s="72"/>
      <c r="BI857" s="72"/>
      <c r="BJ857" s="72"/>
      <c r="BK857" s="72"/>
      <c r="BL857" s="72"/>
      <c r="BM857" s="72"/>
      <c r="BN857" s="72"/>
      <c r="BO857" s="72"/>
      <c r="BP857" s="72"/>
      <c r="BQ857" s="72"/>
      <c r="BR857" s="72"/>
      <c r="BS857" s="72"/>
      <c r="BT857" s="72"/>
      <c r="BU857" s="72"/>
      <c r="BV857" s="72"/>
      <c r="BW857" s="72"/>
      <c r="BX857" s="72"/>
      <c r="BY857" s="72"/>
      <c r="BZ857" s="72"/>
      <c r="CA857" s="72"/>
      <c r="CB857" s="72"/>
      <c r="CC857" s="72"/>
      <c r="CD857" s="72"/>
      <c r="CE857" s="72"/>
      <c r="CF857" s="72"/>
      <c r="CG857" s="72"/>
      <c r="CH857" s="72"/>
      <c r="CI857" s="72"/>
      <c r="CJ857" s="72"/>
      <c r="CK857" s="72"/>
      <c r="CL857" s="72"/>
      <c r="CM857" s="72"/>
      <c r="CN857" s="72"/>
      <c r="CO857" s="72"/>
      <c r="CP857" s="72"/>
      <c r="CQ857" s="72"/>
      <c r="CR857" s="72"/>
      <c r="CS857" s="72"/>
      <c r="CT857" s="72"/>
      <c r="CU857" s="72"/>
      <c r="CV857" s="72"/>
      <c r="CW857" s="72"/>
      <c r="CX857" s="72"/>
      <c r="CY857" s="72"/>
      <c r="CZ857" s="72"/>
      <c r="DA857" s="72"/>
      <c r="DB857" s="72"/>
      <c r="DC857" s="72"/>
      <c r="DD857" s="72"/>
      <c r="DE857" s="72"/>
      <c r="DF857" s="72"/>
      <c r="DG857" s="72"/>
      <c r="DH857" s="78"/>
      <c r="DJ857" s="77">
        <f t="shared" si="484"/>
        <v>0</v>
      </c>
      <c r="DK857" s="72">
        <v>0.98199999999999998</v>
      </c>
      <c r="DO857" s="358">
        <v>25.8</v>
      </c>
      <c r="DP857" s="72"/>
      <c r="DQ857" s="374"/>
      <c r="DR857" s="72"/>
      <c r="DU857" s="52"/>
      <c r="DX857" s="75" t="e">
        <f t="shared" si="485"/>
        <v>#DIV/0!</v>
      </c>
      <c r="DY857" s="51" t="e">
        <f t="shared" si="486"/>
        <v>#DIV/0!</v>
      </c>
      <c r="DZ857" s="75" t="e">
        <f t="shared" si="487"/>
        <v>#DIV/0!</v>
      </c>
      <c r="EA857" s="51" t="e">
        <f t="shared" si="488"/>
        <v>#DIV/0!</v>
      </c>
      <c r="EB857" s="75" t="e">
        <f t="shared" si="489"/>
        <v>#DIV/0!</v>
      </c>
      <c r="EC857" s="51" t="e">
        <f t="shared" si="490"/>
        <v>#DIV/0!</v>
      </c>
      <c r="ED857" s="75" t="e">
        <f t="shared" si="491"/>
        <v>#DIV/0!</v>
      </c>
      <c r="EE857" s="51" t="e">
        <f t="shared" si="492"/>
        <v>#DIV/0!</v>
      </c>
      <c r="EF857" s="75" t="e">
        <f t="shared" si="493"/>
        <v>#DIV/0!</v>
      </c>
      <c r="EG857" s="51" t="e">
        <f t="shared" si="494"/>
        <v>#DIV/0!</v>
      </c>
      <c r="EH857" s="75" t="e">
        <f t="shared" si="495"/>
        <v>#DIV/0!</v>
      </c>
      <c r="EI857" s="51" t="e">
        <f t="shared" si="496"/>
        <v>#DIV/0!</v>
      </c>
      <c r="EJ857" s="75" t="e">
        <f t="shared" si="497"/>
        <v>#DIV/0!</v>
      </c>
      <c r="EK857" s="51" t="e">
        <f t="shared" si="498"/>
        <v>#DIV/0!</v>
      </c>
      <c r="EL857" s="75" t="e">
        <f t="shared" si="499"/>
        <v>#DIV/0!</v>
      </c>
      <c r="EM857" s="51" t="e">
        <f t="shared" si="500"/>
        <v>#DIV/0!</v>
      </c>
      <c r="EN857" s="75" t="e">
        <f t="shared" si="501"/>
        <v>#DIV/0!</v>
      </c>
      <c r="EO857" s="51" t="e">
        <f t="shared" si="502"/>
        <v>#DIV/0!</v>
      </c>
      <c r="EP857" s="75" t="e">
        <f t="shared" si="503"/>
        <v>#DIV/0!</v>
      </c>
      <c r="EQ857" s="51" t="e">
        <f t="shared" si="504"/>
        <v>#DIV/0!</v>
      </c>
      <c r="ER857" s="51" t="e">
        <f t="shared" si="505"/>
        <v>#DIV/0!</v>
      </c>
      <c r="ES857" s="51" t="e">
        <f t="shared" si="506"/>
        <v>#DIV/0!</v>
      </c>
    </row>
    <row r="858" spans="1:149" x14ac:dyDescent="0.45">
      <c r="A858" s="78" t="s">
        <v>1450</v>
      </c>
      <c r="B858" s="174" t="s">
        <v>3406</v>
      </c>
      <c r="C858" s="51" t="s">
        <v>635</v>
      </c>
      <c r="D858" s="51" t="s">
        <v>3683</v>
      </c>
      <c r="E858" s="78" t="s">
        <v>1121</v>
      </c>
      <c r="F858" s="78" t="s">
        <v>1836</v>
      </c>
      <c r="G858" s="72" t="s">
        <v>3369</v>
      </c>
      <c r="H858" s="78" t="s">
        <v>1132</v>
      </c>
      <c r="I858" s="78"/>
      <c r="J858" s="300">
        <v>1000</v>
      </c>
      <c r="K858" s="78"/>
      <c r="L858" s="300">
        <v>1075</v>
      </c>
      <c r="M858" s="72"/>
      <c r="O858" s="78" t="s">
        <v>3217</v>
      </c>
      <c r="P858" s="72" t="s">
        <v>1428</v>
      </c>
      <c r="AA858" s="195"/>
      <c r="AB858" s="195"/>
      <c r="AC858" s="195"/>
      <c r="AD858" s="72"/>
      <c r="AE858" s="316">
        <v>0.5</v>
      </c>
      <c r="AF858" s="195"/>
      <c r="AG858" s="195">
        <v>0.5</v>
      </c>
      <c r="AH858" s="72"/>
      <c r="AQ858" s="178" t="s">
        <v>824</v>
      </c>
      <c r="AR858" s="53">
        <v>1.919</v>
      </c>
      <c r="AS858" s="53">
        <v>15.45</v>
      </c>
      <c r="AT858" s="77"/>
      <c r="AU858" s="276">
        <v>5000</v>
      </c>
      <c r="AV858" s="276">
        <v>5000</v>
      </c>
      <c r="AW858" s="54">
        <v>9595</v>
      </c>
      <c r="AX858" s="49">
        <v>22.5895337059405</v>
      </c>
      <c r="AY858" s="276">
        <v>77250</v>
      </c>
      <c r="AZ858" s="95">
        <v>787.79851485008533</v>
      </c>
      <c r="BB858" s="98" t="s">
        <v>3412</v>
      </c>
      <c r="BC858" s="270" t="s">
        <v>1126</v>
      </c>
      <c r="BD858" s="72"/>
      <c r="BE858" s="72"/>
      <c r="BF858" s="72"/>
      <c r="BG858" s="72"/>
      <c r="BH858" s="72"/>
      <c r="BI858" s="72"/>
      <c r="BJ858" s="72"/>
      <c r="BK858" s="72"/>
      <c r="BL858" s="72"/>
      <c r="BM858" s="72"/>
      <c r="BN858" s="72"/>
      <c r="BO858" s="72"/>
      <c r="BP858" s="72"/>
      <c r="BQ858" s="72"/>
      <c r="BR858" s="72"/>
      <c r="BS858" s="72"/>
      <c r="BT858" s="72"/>
      <c r="BU858" s="72"/>
      <c r="BV858" s="72"/>
      <c r="BW858" s="72"/>
      <c r="BX858" s="72"/>
      <c r="BY858" s="72"/>
      <c r="BZ858" s="72"/>
      <c r="CA858" s="72"/>
      <c r="CB858" s="72"/>
      <c r="CC858" s="72"/>
      <c r="CD858" s="72"/>
      <c r="CE858" s="72"/>
      <c r="CF858" s="72"/>
      <c r="CG858" s="72"/>
      <c r="CH858" s="72"/>
      <c r="CI858" s="72"/>
      <c r="CJ858" s="72"/>
      <c r="CK858" s="72"/>
      <c r="CL858" s="72"/>
      <c r="CM858" s="72"/>
      <c r="CN858" s="72"/>
      <c r="CO858" s="72"/>
      <c r="CP858" s="72"/>
      <c r="CQ858" s="72"/>
      <c r="CR858" s="72"/>
      <c r="CS858" s="72"/>
      <c r="CT858" s="72"/>
      <c r="CU858" s="72"/>
      <c r="CV858" s="72"/>
      <c r="CW858" s="72"/>
      <c r="CX858" s="72"/>
      <c r="CY858" s="72"/>
      <c r="CZ858" s="72"/>
      <c r="DA858" s="72"/>
      <c r="DB858" s="72"/>
      <c r="DC858" s="72"/>
      <c r="DD858" s="72"/>
      <c r="DE858" s="72"/>
      <c r="DF858" s="72"/>
      <c r="DG858" s="72"/>
      <c r="DH858" s="78"/>
      <c r="DJ858" s="77">
        <f t="shared" si="484"/>
        <v>0</v>
      </c>
      <c r="DK858" s="72">
        <v>0.95199999999999996</v>
      </c>
      <c r="DO858" s="358"/>
      <c r="DP858" s="72"/>
      <c r="DQ858" s="374"/>
      <c r="DR858" s="72"/>
      <c r="DU858" s="52"/>
      <c r="DX858" s="75" t="e">
        <f t="shared" si="485"/>
        <v>#DIV/0!</v>
      </c>
      <c r="DY858" s="51" t="e">
        <f t="shared" si="486"/>
        <v>#DIV/0!</v>
      </c>
      <c r="DZ858" s="75" t="e">
        <f t="shared" si="487"/>
        <v>#DIV/0!</v>
      </c>
      <c r="EA858" s="51" t="e">
        <f t="shared" si="488"/>
        <v>#DIV/0!</v>
      </c>
      <c r="EB858" s="75" t="e">
        <f t="shared" si="489"/>
        <v>#DIV/0!</v>
      </c>
      <c r="EC858" s="51" t="e">
        <f t="shared" si="490"/>
        <v>#DIV/0!</v>
      </c>
      <c r="ED858" s="75" t="e">
        <f t="shared" si="491"/>
        <v>#DIV/0!</v>
      </c>
      <c r="EE858" s="51" t="e">
        <f t="shared" si="492"/>
        <v>#DIV/0!</v>
      </c>
      <c r="EF858" s="75" t="e">
        <f t="shared" si="493"/>
        <v>#DIV/0!</v>
      </c>
      <c r="EG858" s="51" t="e">
        <f t="shared" si="494"/>
        <v>#DIV/0!</v>
      </c>
      <c r="EH858" s="75" t="e">
        <f t="shared" si="495"/>
        <v>#DIV/0!</v>
      </c>
      <c r="EI858" s="51" t="e">
        <f t="shared" si="496"/>
        <v>#DIV/0!</v>
      </c>
      <c r="EJ858" s="75" t="e">
        <f t="shared" si="497"/>
        <v>#DIV/0!</v>
      </c>
      <c r="EK858" s="51" t="e">
        <f t="shared" si="498"/>
        <v>#DIV/0!</v>
      </c>
      <c r="EL858" s="75" t="e">
        <f t="shared" si="499"/>
        <v>#DIV/0!</v>
      </c>
      <c r="EM858" s="51" t="e">
        <f t="shared" si="500"/>
        <v>#DIV/0!</v>
      </c>
      <c r="EN858" s="75" t="e">
        <f t="shared" si="501"/>
        <v>#DIV/0!</v>
      </c>
      <c r="EO858" s="51" t="e">
        <f t="shared" si="502"/>
        <v>#DIV/0!</v>
      </c>
      <c r="EP858" s="75" t="e">
        <f t="shared" si="503"/>
        <v>#DIV/0!</v>
      </c>
      <c r="EQ858" s="51" t="e">
        <f t="shared" si="504"/>
        <v>#DIV/0!</v>
      </c>
      <c r="ER858" s="51" t="e">
        <f t="shared" si="505"/>
        <v>#DIV/0!</v>
      </c>
      <c r="ES858" s="51" t="e">
        <f t="shared" si="506"/>
        <v>#DIV/0!</v>
      </c>
    </row>
    <row r="859" spans="1:149" x14ac:dyDescent="0.45">
      <c r="A859" s="78" t="s">
        <v>1450</v>
      </c>
      <c r="B859" s="174" t="s">
        <v>3406</v>
      </c>
      <c r="C859" s="51" t="s">
        <v>635</v>
      </c>
      <c r="D859" s="51" t="s">
        <v>3683</v>
      </c>
      <c r="E859" s="78" t="s">
        <v>1121</v>
      </c>
      <c r="F859" s="78" t="s">
        <v>1837</v>
      </c>
      <c r="G859" s="72" t="s">
        <v>3369</v>
      </c>
      <c r="H859" s="78" t="s">
        <v>1132</v>
      </c>
      <c r="I859" s="78"/>
      <c r="J859" s="300">
        <v>1000</v>
      </c>
      <c r="K859" s="78"/>
      <c r="L859" s="300">
        <v>1025</v>
      </c>
      <c r="M859" s="72"/>
      <c r="O859" s="78" t="s">
        <v>3217</v>
      </c>
      <c r="P859" s="72" t="s">
        <v>1428</v>
      </c>
      <c r="AA859" s="195"/>
      <c r="AB859" s="195"/>
      <c r="AC859" s="195"/>
      <c r="AD859" s="72"/>
      <c r="AE859" s="316">
        <v>0.5</v>
      </c>
      <c r="AF859" s="195"/>
      <c r="AG859" s="195">
        <v>0.5</v>
      </c>
      <c r="AH859" s="72"/>
      <c r="AQ859" s="178" t="s">
        <v>824</v>
      </c>
      <c r="AR859" s="53">
        <v>1.9119999999999999</v>
      </c>
      <c r="AS859" s="53">
        <v>17.010000000000002</v>
      </c>
      <c r="AT859" s="77"/>
      <c r="AU859" s="276">
        <v>5000</v>
      </c>
      <c r="AV859" s="276">
        <v>5000</v>
      </c>
      <c r="AW859" s="54">
        <v>9560</v>
      </c>
      <c r="AX859" s="49">
        <v>21.932807857763883</v>
      </c>
      <c r="AY859" s="276">
        <v>85050.000000000015</v>
      </c>
      <c r="AZ859" s="95">
        <v>867.34321926213295</v>
      </c>
      <c r="BB859" s="98" t="s">
        <v>3412</v>
      </c>
      <c r="BC859" s="270" t="s">
        <v>1126</v>
      </c>
      <c r="BD859" s="72"/>
      <c r="BE859" s="72"/>
      <c r="BF859" s="72"/>
      <c r="BG859" s="72"/>
      <c r="BH859" s="72"/>
      <c r="BI859" s="72"/>
      <c r="BJ859" s="72"/>
      <c r="BK859" s="72"/>
      <c r="BL859" s="72"/>
      <c r="BM859" s="72"/>
      <c r="BN859" s="72"/>
      <c r="BO859" s="72"/>
      <c r="BP859" s="72"/>
      <c r="BQ859" s="72"/>
      <c r="BR859" s="72"/>
      <c r="BS859" s="72"/>
      <c r="BT859" s="72"/>
      <c r="BU859" s="72"/>
      <c r="BV859" s="72"/>
      <c r="BW859" s="72"/>
      <c r="BX859" s="72"/>
      <c r="BY859" s="72"/>
      <c r="BZ859" s="72"/>
      <c r="CA859" s="72"/>
      <c r="CB859" s="72"/>
      <c r="CC859" s="72"/>
      <c r="CD859" s="72"/>
      <c r="CE859" s="72"/>
      <c r="CF859" s="72"/>
      <c r="CG859" s="72"/>
      <c r="CH859" s="72"/>
      <c r="CI859" s="72"/>
      <c r="CJ859" s="72"/>
      <c r="CK859" s="72"/>
      <c r="CL859" s="72"/>
      <c r="CM859" s="72"/>
      <c r="CN859" s="72"/>
      <c r="CO859" s="72"/>
      <c r="CP859" s="72"/>
      <c r="CQ859" s="72"/>
      <c r="CR859" s="72"/>
      <c r="CS859" s="72"/>
      <c r="CT859" s="72"/>
      <c r="CU859" s="72"/>
      <c r="CV859" s="72"/>
      <c r="CW859" s="72"/>
      <c r="CX859" s="72"/>
      <c r="CY859" s="72"/>
      <c r="CZ859" s="72"/>
      <c r="DA859" s="72"/>
      <c r="DB859" s="72"/>
      <c r="DC859" s="72"/>
      <c r="DD859" s="72"/>
      <c r="DE859" s="72"/>
      <c r="DF859" s="72"/>
      <c r="DG859" s="72"/>
      <c r="DH859" s="78"/>
      <c r="DJ859" s="77">
        <f t="shared" si="484"/>
        <v>0</v>
      </c>
      <c r="DK859" s="72">
        <v>0.94499999999999995</v>
      </c>
      <c r="DO859" s="358"/>
      <c r="DP859" s="72"/>
      <c r="DQ859" s="374"/>
      <c r="DR859" s="72"/>
      <c r="DU859" s="52"/>
      <c r="DX859" s="75" t="e">
        <f t="shared" si="485"/>
        <v>#DIV/0!</v>
      </c>
      <c r="DY859" s="51" t="e">
        <f t="shared" si="486"/>
        <v>#DIV/0!</v>
      </c>
      <c r="DZ859" s="75" t="e">
        <f t="shared" si="487"/>
        <v>#DIV/0!</v>
      </c>
      <c r="EA859" s="51" t="e">
        <f t="shared" si="488"/>
        <v>#DIV/0!</v>
      </c>
      <c r="EB859" s="75" t="e">
        <f t="shared" si="489"/>
        <v>#DIV/0!</v>
      </c>
      <c r="EC859" s="51" t="e">
        <f t="shared" si="490"/>
        <v>#DIV/0!</v>
      </c>
      <c r="ED859" s="75" t="e">
        <f t="shared" si="491"/>
        <v>#DIV/0!</v>
      </c>
      <c r="EE859" s="51" t="e">
        <f t="shared" si="492"/>
        <v>#DIV/0!</v>
      </c>
      <c r="EF859" s="75" t="e">
        <f t="shared" si="493"/>
        <v>#DIV/0!</v>
      </c>
      <c r="EG859" s="51" t="e">
        <f t="shared" si="494"/>
        <v>#DIV/0!</v>
      </c>
      <c r="EH859" s="75" t="e">
        <f t="shared" si="495"/>
        <v>#DIV/0!</v>
      </c>
      <c r="EI859" s="51" t="e">
        <f t="shared" si="496"/>
        <v>#DIV/0!</v>
      </c>
      <c r="EJ859" s="75" t="e">
        <f t="shared" si="497"/>
        <v>#DIV/0!</v>
      </c>
      <c r="EK859" s="51" t="e">
        <f t="shared" si="498"/>
        <v>#DIV/0!</v>
      </c>
      <c r="EL859" s="75" t="e">
        <f t="shared" si="499"/>
        <v>#DIV/0!</v>
      </c>
      <c r="EM859" s="51" t="e">
        <f t="shared" si="500"/>
        <v>#DIV/0!</v>
      </c>
      <c r="EN859" s="75" t="e">
        <f t="shared" si="501"/>
        <v>#DIV/0!</v>
      </c>
      <c r="EO859" s="51" t="e">
        <f t="shared" si="502"/>
        <v>#DIV/0!</v>
      </c>
      <c r="EP859" s="75" t="e">
        <f t="shared" si="503"/>
        <v>#DIV/0!</v>
      </c>
      <c r="EQ859" s="51" t="e">
        <f t="shared" si="504"/>
        <v>#DIV/0!</v>
      </c>
      <c r="ER859" s="51" t="e">
        <f t="shared" si="505"/>
        <v>#DIV/0!</v>
      </c>
      <c r="ES859" s="51" t="e">
        <f t="shared" si="506"/>
        <v>#DIV/0!</v>
      </c>
    </row>
    <row r="860" spans="1:149" x14ac:dyDescent="0.45">
      <c r="A860" s="78" t="s">
        <v>1450</v>
      </c>
      <c r="B860" s="174" t="s">
        <v>3406</v>
      </c>
      <c r="C860" s="51" t="s">
        <v>635</v>
      </c>
      <c r="D860" s="51" t="s">
        <v>3683</v>
      </c>
      <c r="E860" s="78" t="s">
        <v>1121</v>
      </c>
      <c r="F860" s="78" t="s">
        <v>1838</v>
      </c>
      <c r="G860" s="72" t="s">
        <v>3369</v>
      </c>
      <c r="H860" s="78" t="s">
        <v>1132</v>
      </c>
      <c r="I860" s="78"/>
      <c r="J860" s="300">
        <v>1000</v>
      </c>
      <c r="K860" s="78"/>
      <c r="L860" s="300">
        <v>925</v>
      </c>
      <c r="M860" s="72"/>
      <c r="O860" s="78" t="s">
        <v>3217</v>
      </c>
      <c r="P860" s="72" t="s">
        <v>3219</v>
      </c>
      <c r="AA860" s="195"/>
      <c r="AB860" s="195"/>
      <c r="AC860" s="195"/>
      <c r="AD860" s="72"/>
      <c r="AE860" s="316">
        <v>0.5</v>
      </c>
      <c r="AF860" s="195"/>
      <c r="AG860" s="195">
        <v>0.5</v>
      </c>
      <c r="AH860" s="72"/>
      <c r="AQ860" s="178" t="s">
        <v>824</v>
      </c>
      <c r="AR860" s="53">
        <v>1.8839999999999999</v>
      </c>
      <c r="AS860" s="53">
        <v>21.1</v>
      </c>
      <c r="AT860" s="77"/>
      <c r="AU860" s="276">
        <v>5000</v>
      </c>
      <c r="AV860" s="276">
        <v>5000</v>
      </c>
      <c r="AW860" s="54">
        <v>9420</v>
      </c>
      <c r="AX860" s="49">
        <v>20.632282449523849</v>
      </c>
      <c r="AY860" s="276">
        <v>105500</v>
      </c>
      <c r="AZ860" s="95">
        <v>1075.8931173680776</v>
      </c>
      <c r="BB860" s="98" t="s">
        <v>3412</v>
      </c>
      <c r="BC860" s="270" t="s">
        <v>1126</v>
      </c>
      <c r="BD860" s="72">
        <v>59.6</v>
      </c>
      <c r="BE860" s="72">
        <v>0.4</v>
      </c>
      <c r="BF860" s="72">
        <v>0.2</v>
      </c>
      <c r="BG860" s="72">
        <v>0.05</v>
      </c>
      <c r="BH860" s="72">
        <v>16.329999999999998</v>
      </c>
      <c r="BI860" s="72">
        <v>0.18</v>
      </c>
      <c r="BJ860" s="72"/>
      <c r="BK860" s="72"/>
      <c r="BL860" s="72"/>
      <c r="BM860" s="72"/>
      <c r="BN860" s="72">
        <v>1.29</v>
      </c>
      <c r="BO860" s="72">
        <v>0.16</v>
      </c>
      <c r="BP860" s="72"/>
      <c r="BQ860" s="72"/>
      <c r="BR860" s="72">
        <v>1.1299999999999999</v>
      </c>
      <c r="BS860" s="72">
        <v>0.06</v>
      </c>
      <c r="BT860" s="72"/>
      <c r="BU860" s="72"/>
      <c r="BV860" s="72"/>
      <c r="BW860" s="72"/>
      <c r="BX860" s="72">
        <v>1.32</v>
      </c>
      <c r="BY860" s="72">
        <v>0.04</v>
      </c>
      <c r="BZ860" s="72">
        <v>4.83</v>
      </c>
      <c r="CA860" s="72">
        <v>0.09</v>
      </c>
      <c r="CB860" s="72">
        <v>5.69</v>
      </c>
      <c r="CC860" s="72">
        <v>0.09</v>
      </c>
      <c r="CD860" s="72"/>
      <c r="CE860" s="72"/>
      <c r="CF860" s="72"/>
      <c r="CG860" s="72"/>
      <c r="CH860" s="72"/>
      <c r="CI860" s="72"/>
      <c r="CJ860" s="72"/>
      <c r="CK860" s="72"/>
      <c r="CL860" s="72"/>
      <c r="CM860" s="72"/>
      <c r="CN860" s="72"/>
      <c r="CO860" s="72"/>
      <c r="CP860" s="72"/>
      <c r="CQ860" s="72"/>
      <c r="CR860" s="72"/>
      <c r="CS860" s="72"/>
      <c r="CT860" s="72"/>
      <c r="CU860" s="72"/>
      <c r="CV860" s="72"/>
      <c r="CW860" s="72"/>
      <c r="CX860" s="72"/>
      <c r="CY860" s="72"/>
      <c r="CZ860" s="72"/>
      <c r="DA860" s="72"/>
      <c r="DB860" s="72"/>
      <c r="DC860" s="72"/>
      <c r="DD860" s="72"/>
      <c r="DE860" s="72"/>
      <c r="DF860" s="72"/>
      <c r="DG860" s="72"/>
      <c r="DH860" s="78">
        <v>90.39</v>
      </c>
      <c r="DJ860" s="77">
        <f t="shared" si="484"/>
        <v>9.61</v>
      </c>
      <c r="DK860" s="72">
        <v>0.85199999999999998</v>
      </c>
      <c r="DO860" s="358"/>
      <c r="DP860" s="72"/>
      <c r="DQ860" s="374"/>
      <c r="DR860" s="72"/>
      <c r="DU860" s="52"/>
      <c r="DX860" s="75">
        <f t="shared" si="485"/>
        <v>65.936497400154877</v>
      </c>
      <c r="DY860" s="51">
        <f t="shared" si="486"/>
        <v>0.44252682818895889</v>
      </c>
      <c r="DZ860" s="75">
        <f t="shared" si="487"/>
        <v>0.22126341409447947</v>
      </c>
      <c r="EA860" s="51">
        <f t="shared" si="488"/>
        <v>5.5315853523619868E-2</v>
      </c>
      <c r="EB860" s="75">
        <f t="shared" si="489"/>
        <v>18.066157760814246</v>
      </c>
      <c r="EC860" s="51">
        <f t="shared" si="490"/>
        <v>0.19913707268503153</v>
      </c>
      <c r="ED860" s="75">
        <f t="shared" si="491"/>
        <v>1.4271490209093927</v>
      </c>
      <c r="EE860" s="51">
        <f t="shared" si="492"/>
        <v>0.17701073127558359</v>
      </c>
      <c r="EF860" s="75">
        <f t="shared" si="493"/>
        <v>0</v>
      </c>
      <c r="EG860" s="51" t="e">
        <f t="shared" si="494"/>
        <v>#DIV/0!</v>
      </c>
      <c r="EH860" s="75">
        <f t="shared" si="495"/>
        <v>1.2501382896338089</v>
      </c>
      <c r="EI860" s="51">
        <f t="shared" si="496"/>
        <v>6.6379024228343839E-2</v>
      </c>
      <c r="EJ860" s="75">
        <f t="shared" si="497"/>
        <v>1.4603385330235645</v>
      </c>
      <c r="EK860" s="51">
        <f t="shared" si="498"/>
        <v>4.4252682818895897E-2</v>
      </c>
      <c r="EL860" s="75">
        <f t="shared" si="499"/>
        <v>5.343511450381679</v>
      </c>
      <c r="EM860" s="51">
        <f t="shared" si="500"/>
        <v>9.9568536342515765E-2</v>
      </c>
      <c r="EN860" s="75">
        <f t="shared" si="501"/>
        <v>6.2949441309879406</v>
      </c>
      <c r="EO860" s="51">
        <f t="shared" si="502"/>
        <v>9.9568536342515737E-2</v>
      </c>
      <c r="EP860" s="75">
        <f t="shared" si="503"/>
        <v>0</v>
      </c>
      <c r="EQ860" s="51" t="e">
        <f t="shared" si="504"/>
        <v>#DIV/0!</v>
      </c>
      <c r="ER860" s="51">
        <f t="shared" si="505"/>
        <v>100</v>
      </c>
      <c r="ES860" s="51">
        <f t="shared" si="506"/>
        <v>0</v>
      </c>
    </row>
    <row r="861" spans="1:149" x14ac:dyDescent="0.45">
      <c r="A861" s="78" t="s">
        <v>1450</v>
      </c>
      <c r="B861" s="174" t="s">
        <v>3406</v>
      </c>
      <c r="C861" s="51" t="s">
        <v>635</v>
      </c>
      <c r="D861" s="51" t="s">
        <v>3683</v>
      </c>
      <c r="E861" s="78" t="s">
        <v>1121</v>
      </c>
      <c r="F861" s="78" t="s">
        <v>1839</v>
      </c>
      <c r="G861" s="72" t="s">
        <v>3369</v>
      </c>
      <c r="H861" s="78" t="s">
        <v>1132</v>
      </c>
      <c r="I861" s="78"/>
      <c r="J861" s="300">
        <v>1000</v>
      </c>
      <c r="K861" s="78"/>
      <c r="L861" s="300">
        <v>825</v>
      </c>
      <c r="M861" s="72"/>
      <c r="O861" s="78" t="s">
        <v>3217</v>
      </c>
      <c r="P861" s="72" t="s">
        <v>3219</v>
      </c>
      <c r="AA861" s="195"/>
      <c r="AB861" s="195"/>
      <c r="AC861" s="195"/>
      <c r="AD861" s="72"/>
      <c r="AE861" s="316">
        <v>0.5</v>
      </c>
      <c r="AF861" s="195"/>
      <c r="AG861" s="195">
        <v>0.5</v>
      </c>
      <c r="AH861" s="72"/>
      <c r="AQ861" s="178" t="s">
        <v>824</v>
      </c>
      <c r="AR861" s="53">
        <v>1.829</v>
      </c>
      <c r="AS861" s="53">
        <v>27.15</v>
      </c>
      <c r="AT861" s="77"/>
      <c r="AU861" s="276">
        <v>5000</v>
      </c>
      <c r="AV861" s="276">
        <v>5000</v>
      </c>
      <c r="AW861" s="54">
        <v>9145</v>
      </c>
      <c r="AX861" s="49">
        <v>19.299686295029762</v>
      </c>
      <c r="AY861" s="276">
        <v>135750</v>
      </c>
      <c r="AZ861" s="95">
        <v>1384.3837979404414</v>
      </c>
      <c r="BB861" s="98" t="s">
        <v>3412</v>
      </c>
      <c r="BC861" s="270" t="s">
        <v>1126</v>
      </c>
      <c r="BD861" s="72"/>
      <c r="BE861" s="72"/>
      <c r="BF861" s="72"/>
      <c r="BG861" s="72"/>
      <c r="BH861" s="72"/>
      <c r="BI861" s="72"/>
      <c r="BJ861" s="72"/>
      <c r="BK861" s="72"/>
      <c r="BL861" s="72"/>
      <c r="BM861" s="72"/>
      <c r="BN861" s="72"/>
      <c r="BO861" s="72"/>
      <c r="BP861" s="72"/>
      <c r="BQ861" s="72"/>
      <c r="BR861" s="72"/>
      <c r="BS861" s="72"/>
      <c r="BT861" s="72"/>
      <c r="BU861" s="72"/>
      <c r="BV861" s="72"/>
      <c r="BW861" s="72"/>
      <c r="BX861" s="72"/>
      <c r="BY861" s="72"/>
      <c r="BZ861" s="72"/>
      <c r="CA861" s="72"/>
      <c r="CB861" s="72"/>
      <c r="CC861" s="72"/>
      <c r="CD861" s="72"/>
      <c r="CE861" s="72"/>
      <c r="CF861" s="72"/>
      <c r="CG861" s="72"/>
      <c r="CH861" s="72"/>
      <c r="CI861" s="72"/>
      <c r="CJ861" s="72"/>
      <c r="CK861" s="72"/>
      <c r="CL861" s="72"/>
      <c r="CM861" s="72"/>
      <c r="CN861" s="72"/>
      <c r="CO861" s="72"/>
      <c r="CP861" s="72"/>
      <c r="CQ861" s="72"/>
      <c r="CR861" s="72"/>
      <c r="CS861" s="72"/>
      <c r="CT861" s="72"/>
      <c r="CU861" s="72"/>
      <c r="CV861" s="72"/>
      <c r="CW861" s="72"/>
      <c r="CX861" s="72"/>
      <c r="CY861" s="72"/>
      <c r="CZ861" s="72"/>
      <c r="DA861" s="72"/>
      <c r="DB861" s="72"/>
      <c r="DC861" s="72"/>
      <c r="DD861" s="72"/>
      <c r="DE861" s="72"/>
      <c r="DF861" s="72"/>
      <c r="DG861" s="72"/>
      <c r="DH861" s="78"/>
      <c r="DJ861" s="77">
        <f t="shared" si="484"/>
        <v>0</v>
      </c>
      <c r="DK861" s="72">
        <v>0.78</v>
      </c>
      <c r="DO861" s="358"/>
      <c r="DP861" s="72"/>
      <c r="DQ861" s="374"/>
      <c r="DR861" s="72"/>
      <c r="DU861" s="52"/>
      <c r="DX861" s="75" t="e">
        <f t="shared" si="485"/>
        <v>#DIV/0!</v>
      </c>
      <c r="DY861" s="51" t="e">
        <f t="shared" si="486"/>
        <v>#DIV/0!</v>
      </c>
      <c r="DZ861" s="75" t="e">
        <f t="shared" si="487"/>
        <v>#DIV/0!</v>
      </c>
      <c r="EA861" s="51" t="e">
        <f t="shared" si="488"/>
        <v>#DIV/0!</v>
      </c>
      <c r="EB861" s="75" t="e">
        <f t="shared" si="489"/>
        <v>#DIV/0!</v>
      </c>
      <c r="EC861" s="51" t="e">
        <f t="shared" si="490"/>
        <v>#DIV/0!</v>
      </c>
      <c r="ED861" s="75" t="e">
        <f t="shared" si="491"/>
        <v>#DIV/0!</v>
      </c>
      <c r="EE861" s="51" t="e">
        <f t="shared" si="492"/>
        <v>#DIV/0!</v>
      </c>
      <c r="EF861" s="75" t="e">
        <f t="shared" si="493"/>
        <v>#DIV/0!</v>
      </c>
      <c r="EG861" s="51" t="e">
        <f t="shared" si="494"/>
        <v>#DIV/0!</v>
      </c>
      <c r="EH861" s="75" t="e">
        <f t="shared" si="495"/>
        <v>#DIV/0!</v>
      </c>
      <c r="EI861" s="51" t="e">
        <f t="shared" si="496"/>
        <v>#DIV/0!</v>
      </c>
      <c r="EJ861" s="75" t="e">
        <f t="shared" si="497"/>
        <v>#DIV/0!</v>
      </c>
      <c r="EK861" s="51" t="e">
        <f t="shared" si="498"/>
        <v>#DIV/0!</v>
      </c>
      <c r="EL861" s="75" t="e">
        <f t="shared" si="499"/>
        <v>#DIV/0!</v>
      </c>
      <c r="EM861" s="51" t="e">
        <f t="shared" si="500"/>
        <v>#DIV/0!</v>
      </c>
      <c r="EN861" s="75" t="e">
        <f t="shared" si="501"/>
        <v>#DIV/0!</v>
      </c>
      <c r="EO861" s="51" t="e">
        <f t="shared" si="502"/>
        <v>#DIV/0!</v>
      </c>
      <c r="EP861" s="75" t="e">
        <f t="shared" si="503"/>
        <v>#DIV/0!</v>
      </c>
      <c r="EQ861" s="51" t="e">
        <f t="shared" si="504"/>
        <v>#DIV/0!</v>
      </c>
      <c r="ER861" s="51" t="e">
        <f t="shared" si="505"/>
        <v>#DIV/0!</v>
      </c>
      <c r="ES861" s="51" t="e">
        <f t="shared" si="506"/>
        <v>#DIV/0!</v>
      </c>
    </row>
    <row r="862" spans="1:149" x14ac:dyDescent="0.45">
      <c r="A862" s="78" t="s">
        <v>1450</v>
      </c>
      <c r="B862" s="174" t="s">
        <v>3406</v>
      </c>
      <c r="C862" s="51" t="s">
        <v>635</v>
      </c>
      <c r="D862" s="51" t="s">
        <v>3683</v>
      </c>
      <c r="E862" s="78" t="s">
        <v>1121</v>
      </c>
      <c r="F862" s="78" t="s">
        <v>1840</v>
      </c>
      <c r="G862" s="72" t="s">
        <v>3369</v>
      </c>
      <c r="H862" s="78" t="s">
        <v>1132</v>
      </c>
      <c r="I862" s="78"/>
      <c r="J862" s="300">
        <v>2000</v>
      </c>
      <c r="K862" s="78"/>
      <c r="L862" s="300">
        <v>1175</v>
      </c>
      <c r="M862" s="72"/>
      <c r="O862" s="78" t="s">
        <v>3217</v>
      </c>
      <c r="P862" s="72" t="s">
        <v>1404</v>
      </c>
      <c r="AA862" s="195"/>
      <c r="AB862" s="195"/>
      <c r="AC862" s="195"/>
      <c r="AD862" s="72"/>
      <c r="AE862" s="316">
        <v>0.5</v>
      </c>
      <c r="AF862" s="195"/>
      <c r="AG862" s="195">
        <v>0.5</v>
      </c>
      <c r="AH862" s="72"/>
      <c r="AQ862" s="178" t="s">
        <v>824</v>
      </c>
      <c r="AR862" s="53">
        <v>5.6189999999999998</v>
      </c>
      <c r="AS862" s="53">
        <v>143.9</v>
      </c>
      <c r="AT862" s="77"/>
      <c r="AU862" s="276">
        <v>10000</v>
      </c>
      <c r="AV862" s="276">
        <v>10000</v>
      </c>
      <c r="AW862" s="54">
        <v>56190</v>
      </c>
      <c r="AX862" s="49">
        <v>60.321849040614758</v>
      </c>
      <c r="AY862" s="276">
        <v>1439000</v>
      </c>
      <c r="AZ862" s="95">
        <v>14461.771018792962</v>
      </c>
      <c r="BB862" s="98" t="s">
        <v>3412</v>
      </c>
      <c r="BC862" s="270" t="s">
        <v>1126</v>
      </c>
      <c r="BD862" s="72"/>
      <c r="BE862" s="72"/>
      <c r="BF862" s="72"/>
      <c r="BG862" s="72"/>
      <c r="BH862" s="72"/>
      <c r="BI862" s="72"/>
      <c r="BJ862" s="72"/>
      <c r="BK862" s="72"/>
      <c r="BL862" s="72"/>
      <c r="BM862" s="72"/>
      <c r="BN862" s="72"/>
      <c r="BO862" s="72"/>
      <c r="BP862" s="72"/>
      <c r="BQ862" s="72"/>
      <c r="BR862" s="72"/>
      <c r="BS862" s="72"/>
      <c r="BT862" s="72"/>
      <c r="BU862" s="72"/>
      <c r="BV862" s="72"/>
      <c r="BW862" s="72"/>
      <c r="BX862" s="72"/>
      <c r="BY862" s="72"/>
      <c r="BZ862" s="72"/>
      <c r="CA862" s="72"/>
      <c r="CB862" s="72"/>
      <c r="CC862" s="72"/>
      <c r="CD862" s="72"/>
      <c r="CE862" s="72"/>
      <c r="CF862" s="72"/>
      <c r="CG862" s="72"/>
      <c r="CH862" s="72"/>
      <c r="CI862" s="72"/>
      <c r="CJ862" s="72"/>
      <c r="CK862" s="72"/>
      <c r="CL862" s="72"/>
      <c r="CM862" s="72"/>
      <c r="CN862" s="72"/>
      <c r="CO862" s="72"/>
      <c r="CP862" s="72"/>
      <c r="CQ862" s="72"/>
      <c r="CR862" s="72"/>
      <c r="CS862" s="72"/>
      <c r="CT862" s="72"/>
      <c r="CU862" s="72"/>
      <c r="CV862" s="72"/>
      <c r="CW862" s="72"/>
      <c r="CX862" s="72"/>
      <c r="CY862" s="72"/>
      <c r="CZ862" s="72"/>
      <c r="DA862" s="72"/>
      <c r="DB862" s="72"/>
      <c r="DC862" s="72"/>
      <c r="DD862" s="72"/>
      <c r="DE862" s="72"/>
      <c r="DF862" s="72"/>
      <c r="DG862" s="72"/>
      <c r="DH862" s="78"/>
      <c r="DJ862" s="77">
        <f t="shared" si="484"/>
        <v>0</v>
      </c>
      <c r="DK862" s="72">
        <v>1</v>
      </c>
      <c r="DO862" s="358"/>
      <c r="DP862" s="72"/>
      <c r="DQ862" s="374"/>
      <c r="DR862" s="72"/>
      <c r="DU862" s="52"/>
      <c r="DX862" s="75" t="e">
        <f t="shared" si="485"/>
        <v>#DIV/0!</v>
      </c>
      <c r="DY862" s="51" t="e">
        <f t="shared" si="486"/>
        <v>#DIV/0!</v>
      </c>
      <c r="DZ862" s="75" t="e">
        <f t="shared" si="487"/>
        <v>#DIV/0!</v>
      </c>
      <c r="EA862" s="51" t="e">
        <f t="shared" si="488"/>
        <v>#DIV/0!</v>
      </c>
      <c r="EB862" s="75" t="e">
        <f t="shared" si="489"/>
        <v>#DIV/0!</v>
      </c>
      <c r="EC862" s="51" t="e">
        <f t="shared" si="490"/>
        <v>#DIV/0!</v>
      </c>
      <c r="ED862" s="75" t="e">
        <f t="shared" si="491"/>
        <v>#DIV/0!</v>
      </c>
      <c r="EE862" s="51" t="e">
        <f t="shared" si="492"/>
        <v>#DIV/0!</v>
      </c>
      <c r="EF862" s="75" t="e">
        <f t="shared" si="493"/>
        <v>#DIV/0!</v>
      </c>
      <c r="EG862" s="51" t="e">
        <f t="shared" si="494"/>
        <v>#DIV/0!</v>
      </c>
      <c r="EH862" s="75" t="e">
        <f t="shared" si="495"/>
        <v>#DIV/0!</v>
      </c>
      <c r="EI862" s="51" t="e">
        <f t="shared" si="496"/>
        <v>#DIV/0!</v>
      </c>
      <c r="EJ862" s="75" t="e">
        <f t="shared" si="497"/>
        <v>#DIV/0!</v>
      </c>
      <c r="EK862" s="51" t="e">
        <f t="shared" si="498"/>
        <v>#DIV/0!</v>
      </c>
      <c r="EL862" s="75" t="e">
        <f t="shared" si="499"/>
        <v>#DIV/0!</v>
      </c>
      <c r="EM862" s="51" t="e">
        <f t="shared" si="500"/>
        <v>#DIV/0!</v>
      </c>
      <c r="EN862" s="75" t="e">
        <f t="shared" si="501"/>
        <v>#DIV/0!</v>
      </c>
      <c r="EO862" s="51" t="e">
        <f t="shared" si="502"/>
        <v>#DIV/0!</v>
      </c>
      <c r="EP862" s="75" t="e">
        <f t="shared" si="503"/>
        <v>#DIV/0!</v>
      </c>
      <c r="EQ862" s="51" t="e">
        <f t="shared" si="504"/>
        <v>#DIV/0!</v>
      </c>
      <c r="ER862" s="51" t="e">
        <f t="shared" si="505"/>
        <v>#DIV/0!</v>
      </c>
      <c r="ES862" s="51" t="e">
        <f t="shared" si="506"/>
        <v>#DIV/0!</v>
      </c>
    </row>
    <row r="863" spans="1:149" x14ac:dyDescent="0.45">
      <c r="A863" s="78" t="s">
        <v>1450</v>
      </c>
      <c r="B863" s="174" t="s">
        <v>3406</v>
      </c>
      <c r="C863" s="51" t="s">
        <v>635</v>
      </c>
      <c r="D863" s="51" t="s">
        <v>3683</v>
      </c>
      <c r="E863" s="78" t="s">
        <v>1121</v>
      </c>
      <c r="F863" s="78" t="s">
        <v>1841</v>
      </c>
      <c r="G863" s="72" t="s">
        <v>3369</v>
      </c>
      <c r="H863" s="78" t="s">
        <v>1132</v>
      </c>
      <c r="I863" s="78"/>
      <c r="J863" s="300">
        <v>2000</v>
      </c>
      <c r="K863" s="78"/>
      <c r="L863" s="300">
        <v>1150</v>
      </c>
      <c r="M863" s="72"/>
      <c r="O863" s="78" t="s">
        <v>3217</v>
      </c>
      <c r="P863" s="72" t="s">
        <v>1404</v>
      </c>
      <c r="AA863" s="195"/>
      <c r="AB863" s="195"/>
      <c r="AC863" s="195"/>
      <c r="AD863" s="72"/>
      <c r="AE863" s="316">
        <v>0.5</v>
      </c>
      <c r="AF863" s="195"/>
      <c r="AG863" s="195">
        <v>0.5</v>
      </c>
      <c r="AH863" s="72"/>
      <c r="AQ863" s="178" t="s">
        <v>824</v>
      </c>
      <c r="AR863" s="53">
        <v>5.726</v>
      </c>
      <c r="AS863" s="53">
        <v>155.9</v>
      </c>
      <c r="AT863" s="77"/>
      <c r="AU863" s="276">
        <v>10000</v>
      </c>
      <c r="AV863" s="276">
        <v>10000</v>
      </c>
      <c r="AW863" s="54">
        <v>57260</v>
      </c>
      <c r="AX863" s="49">
        <v>61.000030615214655</v>
      </c>
      <c r="AY863" s="276">
        <v>1559000</v>
      </c>
      <c r="AZ863" s="95">
        <v>15667.756093327469</v>
      </c>
      <c r="BB863" s="98" t="s">
        <v>3412</v>
      </c>
      <c r="BC863" s="270" t="s">
        <v>1126</v>
      </c>
      <c r="BD863" s="72"/>
      <c r="BE863" s="72"/>
      <c r="BF863" s="72"/>
      <c r="BG863" s="72"/>
      <c r="BH863" s="72"/>
      <c r="BI863" s="72"/>
      <c r="BJ863" s="72"/>
      <c r="BK863" s="72"/>
      <c r="BL863" s="72"/>
      <c r="BM863" s="72"/>
      <c r="BN863" s="72"/>
      <c r="BO863" s="72"/>
      <c r="BP863" s="72"/>
      <c r="BQ863" s="72"/>
      <c r="BR863" s="72"/>
      <c r="BS863" s="72"/>
      <c r="BT863" s="72"/>
      <c r="BU863" s="72"/>
      <c r="BV863" s="72"/>
      <c r="BW863" s="72"/>
      <c r="BX863" s="72"/>
      <c r="BY863" s="72"/>
      <c r="BZ863" s="72"/>
      <c r="CA863" s="72"/>
      <c r="CB863" s="72"/>
      <c r="CC863" s="72"/>
      <c r="CD863" s="72"/>
      <c r="CE863" s="72"/>
      <c r="CF863" s="72"/>
      <c r="CG863" s="72"/>
      <c r="CH863" s="72"/>
      <c r="CI863" s="72"/>
      <c r="CJ863" s="72"/>
      <c r="CK863" s="72"/>
      <c r="CL863" s="72"/>
      <c r="CM863" s="72"/>
      <c r="CN863" s="72"/>
      <c r="CO863" s="72"/>
      <c r="CP863" s="72"/>
      <c r="CQ863" s="72"/>
      <c r="CR863" s="72"/>
      <c r="CS863" s="72"/>
      <c r="CT863" s="72"/>
      <c r="CU863" s="72"/>
      <c r="CV863" s="72"/>
      <c r="CW863" s="72"/>
      <c r="CX863" s="72"/>
      <c r="CY863" s="72"/>
      <c r="CZ863" s="72"/>
      <c r="DA863" s="72"/>
      <c r="DB863" s="72"/>
      <c r="DC863" s="72"/>
      <c r="DD863" s="72"/>
      <c r="DE863" s="72"/>
      <c r="DF863" s="72"/>
      <c r="DG863" s="72"/>
      <c r="DH863" s="78"/>
      <c r="DJ863" s="77">
        <f t="shared" si="484"/>
        <v>0</v>
      </c>
      <c r="DK863" s="72">
        <v>1</v>
      </c>
      <c r="DO863" s="358"/>
      <c r="DP863" s="72"/>
      <c r="DQ863" s="374"/>
      <c r="DR863" s="72"/>
      <c r="DU863" s="52"/>
      <c r="DX863" s="75" t="e">
        <f t="shared" si="485"/>
        <v>#DIV/0!</v>
      </c>
      <c r="DY863" s="51" t="e">
        <f t="shared" si="486"/>
        <v>#DIV/0!</v>
      </c>
      <c r="DZ863" s="75" t="e">
        <f t="shared" si="487"/>
        <v>#DIV/0!</v>
      </c>
      <c r="EA863" s="51" t="e">
        <f t="shared" si="488"/>
        <v>#DIV/0!</v>
      </c>
      <c r="EB863" s="75" t="e">
        <f t="shared" si="489"/>
        <v>#DIV/0!</v>
      </c>
      <c r="EC863" s="51" t="e">
        <f t="shared" si="490"/>
        <v>#DIV/0!</v>
      </c>
      <c r="ED863" s="75" t="e">
        <f t="shared" si="491"/>
        <v>#DIV/0!</v>
      </c>
      <c r="EE863" s="51" t="e">
        <f t="shared" si="492"/>
        <v>#DIV/0!</v>
      </c>
      <c r="EF863" s="75" t="e">
        <f t="shared" si="493"/>
        <v>#DIV/0!</v>
      </c>
      <c r="EG863" s="51" t="e">
        <f t="shared" si="494"/>
        <v>#DIV/0!</v>
      </c>
      <c r="EH863" s="75" t="e">
        <f t="shared" si="495"/>
        <v>#DIV/0!</v>
      </c>
      <c r="EI863" s="51" t="e">
        <f t="shared" si="496"/>
        <v>#DIV/0!</v>
      </c>
      <c r="EJ863" s="75" t="e">
        <f t="shared" si="497"/>
        <v>#DIV/0!</v>
      </c>
      <c r="EK863" s="51" t="e">
        <f t="shared" si="498"/>
        <v>#DIV/0!</v>
      </c>
      <c r="EL863" s="75" t="e">
        <f t="shared" si="499"/>
        <v>#DIV/0!</v>
      </c>
      <c r="EM863" s="51" t="e">
        <f t="shared" si="500"/>
        <v>#DIV/0!</v>
      </c>
      <c r="EN863" s="75" t="e">
        <f t="shared" si="501"/>
        <v>#DIV/0!</v>
      </c>
      <c r="EO863" s="51" t="e">
        <f t="shared" si="502"/>
        <v>#DIV/0!</v>
      </c>
      <c r="EP863" s="75" t="e">
        <f t="shared" si="503"/>
        <v>#DIV/0!</v>
      </c>
      <c r="EQ863" s="51" t="e">
        <f t="shared" si="504"/>
        <v>#DIV/0!</v>
      </c>
      <c r="ER863" s="51" t="e">
        <f t="shared" si="505"/>
        <v>#DIV/0!</v>
      </c>
      <c r="ES863" s="51" t="e">
        <f t="shared" si="506"/>
        <v>#DIV/0!</v>
      </c>
    </row>
    <row r="864" spans="1:149" x14ac:dyDescent="0.45">
      <c r="A864" s="78" t="s">
        <v>1450</v>
      </c>
      <c r="B864" s="174" t="s">
        <v>3406</v>
      </c>
      <c r="C864" s="51" t="s">
        <v>635</v>
      </c>
      <c r="D864" s="51" t="s">
        <v>3683</v>
      </c>
      <c r="E864" s="78" t="s">
        <v>1121</v>
      </c>
      <c r="F864" s="78" t="s">
        <v>1842</v>
      </c>
      <c r="G864" s="72" t="s">
        <v>3369</v>
      </c>
      <c r="H864" s="78" t="s">
        <v>1132</v>
      </c>
      <c r="I864" s="78"/>
      <c r="J864" s="300">
        <v>2000</v>
      </c>
      <c r="K864" s="78"/>
      <c r="L864" s="300">
        <v>1125</v>
      </c>
      <c r="M864" s="72"/>
      <c r="O864" s="78" t="s">
        <v>3217</v>
      </c>
      <c r="P864" s="72" t="s">
        <v>1414</v>
      </c>
      <c r="AA864" s="195"/>
      <c r="AB864" s="195"/>
      <c r="AC864" s="195"/>
      <c r="AD864" s="72"/>
      <c r="AE864" s="316">
        <v>0.5</v>
      </c>
      <c r="AF864" s="195"/>
      <c r="AG864" s="195">
        <v>0.5</v>
      </c>
      <c r="AH864" s="72"/>
      <c r="AQ864" s="178" t="s">
        <v>824</v>
      </c>
      <c r="AR864" s="53">
        <v>5.8360000000000003</v>
      </c>
      <c r="AS864" s="53">
        <v>169.3</v>
      </c>
      <c r="AT864" s="77"/>
      <c r="AU864" s="276">
        <v>10000</v>
      </c>
      <c r="AV864" s="276">
        <v>10000</v>
      </c>
      <c r="AW864" s="54">
        <v>58360</v>
      </c>
      <c r="AX864" s="49">
        <v>61.730079034753693</v>
      </c>
      <c r="AY864" s="276">
        <v>1693000</v>
      </c>
      <c r="AZ864" s="95">
        <v>17014.439426557667</v>
      </c>
      <c r="BB864" s="98" t="s">
        <v>3412</v>
      </c>
      <c r="BC864" s="270" t="s">
        <v>1126</v>
      </c>
      <c r="BD864" s="72">
        <v>56.43</v>
      </c>
      <c r="BE864" s="72">
        <v>0.27</v>
      </c>
      <c r="BF864" s="72">
        <v>0.34</v>
      </c>
      <c r="BG864" s="72">
        <v>0.04</v>
      </c>
      <c r="BH864" s="72">
        <v>16.72</v>
      </c>
      <c r="BI864" s="72">
        <v>0.18</v>
      </c>
      <c r="BJ864" s="72"/>
      <c r="BK864" s="72"/>
      <c r="BL864" s="72"/>
      <c r="BM864" s="72"/>
      <c r="BN864" s="72">
        <v>0.92</v>
      </c>
      <c r="BO864" s="72">
        <v>0.04</v>
      </c>
      <c r="BP864" s="72"/>
      <c r="BQ864" s="72"/>
      <c r="BR864" s="72">
        <v>3.08</v>
      </c>
      <c r="BS864" s="72">
        <v>0.1</v>
      </c>
      <c r="BT864" s="72"/>
      <c r="BU864" s="72"/>
      <c r="BV864" s="72"/>
      <c r="BW864" s="72"/>
      <c r="BX864" s="72">
        <v>1.33</v>
      </c>
      <c r="BY864" s="72">
        <v>0.02</v>
      </c>
      <c r="BZ864" s="72">
        <v>5.2</v>
      </c>
      <c r="CA864" s="72">
        <v>7.0000000000000007E-2</v>
      </c>
      <c r="CB864" s="72">
        <v>6.88</v>
      </c>
      <c r="CC864" s="72">
        <v>0.17</v>
      </c>
      <c r="CD864" s="72"/>
      <c r="CE864" s="72"/>
      <c r="CF864" s="72"/>
      <c r="CG864" s="72"/>
      <c r="CH864" s="72"/>
      <c r="CI864" s="72"/>
      <c r="CJ864" s="72"/>
      <c r="CK864" s="72"/>
      <c r="CL864" s="72"/>
      <c r="CM864" s="72"/>
      <c r="CN864" s="72"/>
      <c r="CO864" s="72"/>
      <c r="CP864" s="72"/>
      <c r="CQ864" s="72"/>
      <c r="CR864" s="72"/>
      <c r="CS864" s="72"/>
      <c r="CT864" s="72"/>
      <c r="CU864" s="72"/>
      <c r="CV864" s="72"/>
      <c r="CW864" s="72"/>
      <c r="CX864" s="72"/>
      <c r="CY864" s="72"/>
      <c r="CZ864" s="72"/>
      <c r="DA864" s="72"/>
      <c r="DB864" s="72"/>
      <c r="DC864" s="72"/>
      <c r="DD864" s="72"/>
      <c r="DE864" s="72"/>
      <c r="DF864" s="72"/>
      <c r="DG864" s="72"/>
      <c r="DH864" s="78">
        <v>90.9</v>
      </c>
      <c r="DJ864" s="77">
        <f t="shared" si="484"/>
        <v>9.0999999999999943</v>
      </c>
      <c r="DK864" s="72">
        <v>0.95199999999999996</v>
      </c>
      <c r="DO864" s="358"/>
      <c r="DP864" s="72"/>
      <c r="DQ864" s="374"/>
      <c r="DR864" s="72"/>
      <c r="DU864" s="52"/>
      <c r="DX864" s="75">
        <f t="shared" si="485"/>
        <v>62.079207920792079</v>
      </c>
      <c r="DY864" s="51">
        <f t="shared" si="486"/>
        <v>0.29702970297029707</v>
      </c>
      <c r="DZ864" s="75">
        <f t="shared" si="487"/>
        <v>0.37403740374037403</v>
      </c>
      <c r="EA864" s="51">
        <f t="shared" si="488"/>
        <v>4.4004400440044E-2</v>
      </c>
      <c r="EB864" s="75">
        <f t="shared" si="489"/>
        <v>18.393839383938388</v>
      </c>
      <c r="EC864" s="51">
        <f t="shared" si="490"/>
        <v>0.19801980198019797</v>
      </c>
      <c r="ED864" s="75">
        <f t="shared" si="491"/>
        <v>1.0121012101210121</v>
      </c>
      <c r="EE864" s="51">
        <f t="shared" si="492"/>
        <v>4.4004400440044E-2</v>
      </c>
      <c r="EF864" s="75">
        <f t="shared" si="493"/>
        <v>0</v>
      </c>
      <c r="EG864" s="51" t="e">
        <f t="shared" si="494"/>
        <v>#DIV/0!</v>
      </c>
      <c r="EH864" s="75">
        <f t="shared" si="495"/>
        <v>3.3883388338833886</v>
      </c>
      <c r="EI864" s="51">
        <f t="shared" si="496"/>
        <v>0.11001100110011003</v>
      </c>
      <c r="EJ864" s="75">
        <f t="shared" si="497"/>
        <v>1.4631463146314632</v>
      </c>
      <c r="EK864" s="51">
        <f t="shared" si="498"/>
        <v>2.2002200220022E-2</v>
      </c>
      <c r="EL864" s="75">
        <f t="shared" si="499"/>
        <v>5.7205720572057199</v>
      </c>
      <c r="EM864" s="51">
        <f t="shared" si="500"/>
        <v>7.7007700770077001E-2</v>
      </c>
      <c r="EN864" s="75">
        <f t="shared" si="501"/>
        <v>7.5687568756875683</v>
      </c>
      <c r="EO864" s="51">
        <f t="shared" si="502"/>
        <v>0.18701870187018702</v>
      </c>
      <c r="EP864" s="75">
        <f t="shared" si="503"/>
        <v>0</v>
      </c>
      <c r="EQ864" s="51" t="e">
        <f t="shared" si="504"/>
        <v>#DIV/0!</v>
      </c>
      <c r="ER864" s="51">
        <f t="shared" si="505"/>
        <v>100</v>
      </c>
      <c r="ES864" s="51">
        <f t="shared" si="506"/>
        <v>0</v>
      </c>
    </row>
    <row r="865" spans="1:149" x14ac:dyDescent="0.45">
      <c r="A865" s="78" t="s">
        <v>1450</v>
      </c>
      <c r="B865" s="174" t="s">
        <v>3406</v>
      </c>
      <c r="C865" s="51" t="s">
        <v>635</v>
      </c>
      <c r="D865" s="51" t="s">
        <v>3683</v>
      </c>
      <c r="E865" s="78" t="s">
        <v>1121</v>
      </c>
      <c r="F865" s="78" t="s">
        <v>1843</v>
      </c>
      <c r="G865" s="72" t="s">
        <v>3369</v>
      </c>
      <c r="H865" s="78" t="s">
        <v>1132</v>
      </c>
      <c r="I865" s="78"/>
      <c r="J865" s="300">
        <v>2000</v>
      </c>
      <c r="K865" s="78"/>
      <c r="L865" s="300">
        <v>1100</v>
      </c>
      <c r="M865" s="72"/>
      <c r="O865" s="78" t="s">
        <v>3217</v>
      </c>
      <c r="P865" s="72" t="s">
        <v>1414</v>
      </c>
      <c r="AA865" s="195"/>
      <c r="AB865" s="195"/>
      <c r="AC865" s="195"/>
      <c r="AD865" s="72"/>
      <c r="AE865" s="316">
        <v>0.5</v>
      </c>
      <c r="AF865" s="195"/>
      <c r="AG865" s="195">
        <v>0.5</v>
      </c>
      <c r="AH865" s="72"/>
      <c r="AQ865" s="178" t="s">
        <v>824</v>
      </c>
      <c r="AR865" s="53">
        <v>5.95</v>
      </c>
      <c r="AS865" s="53">
        <v>184.3</v>
      </c>
      <c r="AT865" s="77"/>
      <c r="AU865" s="276">
        <v>10000</v>
      </c>
      <c r="AV865" s="276">
        <v>10000</v>
      </c>
      <c r="AW865" s="54">
        <v>59500</v>
      </c>
      <c r="AX865" s="49">
        <v>62.523933062682339</v>
      </c>
      <c r="AY865" s="276">
        <v>1843000</v>
      </c>
      <c r="AZ865" s="95">
        <v>18521.920769725803</v>
      </c>
      <c r="BB865" s="98" t="s">
        <v>3412</v>
      </c>
      <c r="BC865" s="270" t="s">
        <v>1126</v>
      </c>
      <c r="BD865" s="72"/>
      <c r="BE865" s="72"/>
      <c r="BF865" s="72"/>
      <c r="BG865" s="72"/>
      <c r="BH865" s="72"/>
      <c r="BI865" s="72"/>
      <c r="BJ865" s="72"/>
      <c r="BK865" s="72"/>
      <c r="BL865" s="72"/>
      <c r="BM865" s="72"/>
      <c r="BN865" s="72"/>
      <c r="BO865" s="72"/>
      <c r="BP865" s="72"/>
      <c r="BQ865" s="72"/>
      <c r="BR865" s="72"/>
      <c r="BS865" s="72"/>
      <c r="BT865" s="72"/>
      <c r="BU865" s="72"/>
      <c r="BV865" s="72"/>
      <c r="BW865" s="72"/>
      <c r="BX865" s="72"/>
      <c r="BY865" s="72"/>
      <c r="BZ865" s="72"/>
      <c r="CA865" s="72"/>
      <c r="CB865" s="72"/>
      <c r="CC865" s="72"/>
      <c r="CD865" s="72"/>
      <c r="CE865" s="72"/>
      <c r="CF865" s="72"/>
      <c r="CG865" s="72"/>
      <c r="CH865" s="72"/>
      <c r="CI865" s="72"/>
      <c r="CJ865" s="72"/>
      <c r="CK865" s="72"/>
      <c r="CL865" s="72"/>
      <c r="CM865" s="72"/>
      <c r="CN865" s="72"/>
      <c r="CO865" s="72"/>
      <c r="CP865" s="72"/>
      <c r="CQ865" s="72"/>
      <c r="CR865" s="72"/>
      <c r="CS865" s="72"/>
      <c r="CT865" s="72"/>
      <c r="CU865" s="72"/>
      <c r="CV865" s="72"/>
      <c r="CW865" s="72"/>
      <c r="CX865" s="72"/>
      <c r="CY865" s="72"/>
      <c r="CZ865" s="72"/>
      <c r="DA865" s="72"/>
      <c r="DB865" s="72"/>
      <c r="DC865" s="72"/>
      <c r="DD865" s="72"/>
      <c r="DE865" s="72"/>
      <c r="DF865" s="72"/>
      <c r="DG865" s="72"/>
      <c r="DH865" s="78"/>
      <c r="DJ865" s="77">
        <f t="shared" si="484"/>
        <v>0</v>
      </c>
      <c r="DK865" s="72">
        <v>0.96699999999999997</v>
      </c>
      <c r="DO865" s="358"/>
      <c r="DP865" s="72"/>
      <c r="DQ865" s="374"/>
      <c r="DR865" s="72"/>
      <c r="DU865" s="52"/>
      <c r="DX865" s="75" t="e">
        <f t="shared" si="485"/>
        <v>#DIV/0!</v>
      </c>
      <c r="DY865" s="51" t="e">
        <f t="shared" si="486"/>
        <v>#DIV/0!</v>
      </c>
      <c r="DZ865" s="75" t="e">
        <f t="shared" si="487"/>
        <v>#DIV/0!</v>
      </c>
      <c r="EA865" s="51" t="e">
        <f t="shared" si="488"/>
        <v>#DIV/0!</v>
      </c>
      <c r="EB865" s="75" t="e">
        <f t="shared" si="489"/>
        <v>#DIV/0!</v>
      </c>
      <c r="EC865" s="51" t="e">
        <f t="shared" si="490"/>
        <v>#DIV/0!</v>
      </c>
      <c r="ED865" s="75" t="e">
        <f t="shared" si="491"/>
        <v>#DIV/0!</v>
      </c>
      <c r="EE865" s="51" t="e">
        <f t="shared" si="492"/>
        <v>#DIV/0!</v>
      </c>
      <c r="EF865" s="75" t="e">
        <f t="shared" si="493"/>
        <v>#DIV/0!</v>
      </c>
      <c r="EG865" s="51" t="e">
        <f t="shared" si="494"/>
        <v>#DIV/0!</v>
      </c>
      <c r="EH865" s="75" t="e">
        <f t="shared" si="495"/>
        <v>#DIV/0!</v>
      </c>
      <c r="EI865" s="51" t="e">
        <f t="shared" si="496"/>
        <v>#DIV/0!</v>
      </c>
      <c r="EJ865" s="75" t="e">
        <f t="shared" si="497"/>
        <v>#DIV/0!</v>
      </c>
      <c r="EK865" s="51" t="e">
        <f t="shared" si="498"/>
        <v>#DIV/0!</v>
      </c>
      <c r="EL865" s="75" t="e">
        <f t="shared" si="499"/>
        <v>#DIV/0!</v>
      </c>
      <c r="EM865" s="51" t="e">
        <f t="shared" si="500"/>
        <v>#DIV/0!</v>
      </c>
      <c r="EN865" s="75" t="e">
        <f t="shared" si="501"/>
        <v>#DIV/0!</v>
      </c>
      <c r="EO865" s="51" t="e">
        <f t="shared" si="502"/>
        <v>#DIV/0!</v>
      </c>
      <c r="EP865" s="75" t="e">
        <f t="shared" si="503"/>
        <v>#DIV/0!</v>
      </c>
      <c r="EQ865" s="51" t="e">
        <f t="shared" si="504"/>
        <v>#DIV/0!</v>
      </c>
      <c r="ER865" s="51" t="e">
        <f t="shared" si="505"/>
        <v>#DIV/0!</v>
      </c>
      <c r="ES865" s="51" t="e">
        <f t="shared" si="506"/>
        <v>#DIV/0!</v>
      </c>
    </row>
    <row r="866" spans="1:149" x14ac:dyDescent="0.45">
      <c r="A866" s="78" t="s">
        <v>1450</v>
      </c>
      <c r="B866" s="174" t="s">
        <v>3406</v>
      </c>
      <c r="C866" s="51" t="s">
        <v>635</v>
      </c>
      <c r="D866" s="51" t="s">
        <v>3683</v>
      </c>
      <c r="E866" s="78" t="s">
        <v>1121</v>
      </c>
      <c r="F866" s="78" t="s">
        <v>1844</v>
      </c>
      <c r="G866" s="72" t="s">
        <v>3369</v>
      </c>
      <c r="H866" s="78" t="s">
        <v>1132</v>
      </c>
      <c r="I866" s="78"/>
      <c r="J866" s="300">
        <v>2000</v>
      </c>
      <c r="K866" s="78"/>
      <c r="L866" s="300">
        <v>1075</v>
      </c>
      <c r="M866" s="72"/>
      <c r="O866" s="78" t="s">
        <v>3217</v>
      </c>
      <c r="P866" s="72" t="s">
        <v>1414</v>
      </c>
      <c r="AA866" s="195"/>
      <c r="AB866" s="195"/>
      <c r="AC866" s="195"/>
      <c r="AD866" s="72"/>
      <c r="AE866" s="316">
        <v>0.5</v>
      </c>
      <c r="AF866" s="195"/>
      <c r="AG866" s="195">
        <v>0.5</v>
      </c>
      <c r="AH866" s="72"/>
      <c r="AQ866" s="178" t="s">
        <v>824</v>
      </c>
      <c r="AR866" s="53">
        <v>6.069</v>
      </c>
      <c r="AS866" s="53">
        <v>201.3</v>
      </c>
      <c r="AT866" s="77"/>
      <c r="AU866" s="276">
        <v>10000</v>
      </c>
      <c r="AV866" s="276">
        <v>10000</v>
      </c>
      <c r="AW866" s="54">
        <v>60690</v>
      </c>
      <c r="AX866" s="49">
        <v>63.388269184082425</v>
      </c>
      <c r="AY866" s="276">
        <v>2013000</v>
      </c>
      <c r="AZ866" s="95">
        <v>20230.399625316357</v>
      </c>
      <c r="BB866" s="98" t="s">
        <v>3412</v>
      </c>
      <c r="BC866" s="270" t="s">
        <v>1126</v>
      </c>
      <c r="BD866" s="72"/>
      <c r="BE866" s="72"/>
      <c r="BF866" s="72"/>
      <c r="BG866" s="72"/>
      <c r="BH866" s="72"/>
      <c r="BI866" s="72"/>
      <c r="BJ866" s="72"/>
      <c r="BK866" s="72"/>
      <c r="BL866" s="72"/>
      <c r="BM866" s="72"/>
      <c r="BN866" s="72"/>
      <c r="BO866" s="72"/>
      <c r="BP866" s="72"/>
      <c r="BQ866" s="72"/>
      <c r="BR866" s="72"/>
      <c r="BS866" s="72"/>
      <c r="BT866" s="72"/>
      <c r="BU866" s="72"/>
      <c r="BV866" s="72"/>
      <c r="BW866" s="72"/>
      <c r="BX866" s="72"/>
      <c r="BY866" s="72"/>
      <c r="BZ866" s="72"/>
      <c r="CA866" s="72"/>
      <c r="CB866" s="72"/>
      <c r="CC866" s="72"/>
      <c r="CD866" s="72"/>
      <c r="CE866" s="72"/>
      <c r="CF866" s="72"/>
      <c r="CG866" s="72"/>
      <c r="CH866" s="72"/>
      <c r="CI866" s="72"/>
      <c r="CJ866" s="72"/>
      <c r="CK866" s="72"/>
      <c r="CL866" s="72"/>
      <c r="CM866" s="72"/>
      <c r="CN866" s="72"/>
      <c r="CO866" s="72"/>
      <c r="CP866" s="72"/>
      <c r="CQ866" s="72"/>
      <c r="CR866" s="72"/>
      <c r="CS866" s="72"/>
      <c r="CT866" s="72"/>
      <c r="CU866" s="72"/>
      <c r="CV866" s="72"/>
      <c r="CW866" s="72"/>
      <c r="CX866" s="72"/>
      <c r="CY866" s="72"/>
      <c r="CZ866" s="72"/>
      <c r="DA866" s="72"/>
      <c r="DB866" s="72"/>
      <c r="DC866" s="72"/>
      <c r="DD866" s="72"/>
      <c r="DE866" s="72"/>
      <c r="DF866" s="72"/>
      <c r="DG866" s="72"/>
      <c r="DH866" s="78"/>
      <c r="DJ866" s="77">
        <f t="shared" si="484"/>
        <v>0</v>
      </c>
      <c r="DK866" s="72">
        <v>0.96</v>
      </c>
      <c r="DO866" s="358"/>
      <c r="DP866" s="72"/>
      <c r="DQ866" s="374"/>
      <c r="DR866" s="72"/>
      <c r="DU866" s="52"/>
      <c r="DX866" s="75" t="e">
        <f t="shared" si="485"/>
        <v>#DIV/0!</v>
      </c>
      <c r="DY866" s="51" t="e">
        <f t="shared" si="486"/>
        <v>#DIV/0!</v>
      </c>
      <c r="DZ866" s="75" t="e">
        <f t="shared" si="487"/>
        <v>#DIV/0!</v>
      </c>
      <c r="EA866" s="51" t="e">
        <f t="shared" si="488"/>
        <v>#DIV/0!</v>
      </c>
      <c r="EB866" s="75" t="e">
        <f t="shared" si="489"/>
        <v>#DIV/0!</v>
      </c>
      <c r="EC866" s="51" t="e">
        <f t="shared" si="490"/>
        <v>#DIV/0!</v>
      </c>
      <c r="ED866" s="75" t="e">
        <f t="shared" si="491"/>
        <v>#DIV/0!</v>
      </c>
      <c r="EE866" s="51" t="e">
        <f t="shared" si="492"/>
        <v>#DIV/0!</v>
      </c>
      <c r="EF866" s="75" t="e">
        <f t="shared" si="493"/>
        <v>#DIV/0!</v>
      </c>
      <c r="EG866" s="51" t="e">
        <f t="shared" si="494"/>
        <v>#DIV/0!</v>
      </c>
      <c r="EH866" s="75" t="e">
        <f t="shared" si="495"/>
        <v>#DIV/0!</v>
      </c>
      <c r="EI866" s="51" t="e">
        <f t="shared" si="496"/>
        <v>#DIV/0!</v>
      </c>
      <c r="EJ866" s="75" t="e">
        <f t="shared" si="497"/>
        <v>#DIV/0!</v>
      </c>
      <c r="EK866" s="51" t="e">
        <f t="shared" si="498"/>
        <v>#DIV/0!</v>
      </c>
      <c r="EL866" s="75" t="e">
        <f t="shared" si="499"/>
        <v>#DIV/0!</v>
      </c>
      <c r="EM866" s="51" t="e">
        <f t="shared" si="500"/>
        <v>#DIV/0!</v>
      </c>
      <c r="EN866" s="75" t="e">
        <f t="shared" si="501"/>
        <v>#DIV/0!</v>
      </c>
      <c r="EO866" s="51" t="e">
        <f t="shared" si="502"/>
        <v>#DIV/0!</v>
      </c>
      <c r="EP866" s="75" t="e">
        <f t="shared" si="503"/>
        <v>#DIV/0!</v>
      </c>
      <c r="EQ866" s="51" t="e">
        <f t="shared" si="504"/>
        <v>#DIV/0!</v>
      </c>
      <c r="ER866" s="51" t="e">
        <f t="shared" si="505"/>
        <v>#DIV/0!</v>
      </c>
      <c r="ES866" s="51" t="e">
        <f t="shared" si="506"/>
        <v>#DIV/0!</v>
      </c>
    </row>
    <row r="867" spans="1:149" x14ac:dyDescent="0.45">
      <c r="A867" s="78" t="s">
        <v>1450</v>
      </c>
      <c r="B867" s="174" t="s">
        <v>3406</v>
      </c>
      <c r="C867" s="51" t="s">
        <v>635</v>
      </c>
      <c r="D867" s="51" t="s">
        <v>3683</v>
      </c>
      <c r="E867" s="78" t="s">
        <v>1121</v>
      </c>
      <c r="F867" s="78" t="s">
        <v>1845</v>
      </c>
      <c r="G867" s="72" t="s">
        <v>3369</v>
      </c>
      <c r="H867" s="78" t="s">
        <v>1132</v>
      </c>
      <c r="I867" s="78"/>
      <c r="J867" s="300">
        <v>2000</v>
      </c>
      <c r="K867" s="78"/>
      <c r="L867" s="300">
        <v>1050</v>
      </c>
      <c r="M867" s="72"/>
      <c r="O867" s="78" t="s">
        <v>3217</v>
      </c>
      <c r="P867" s="72" t="s">
        <v>3218</v>
      </c>
      <c r="AA867" s="195"/>
      <c r="AB867" s="195"/>
      <c r="AC867" s="195"/>
      <c r="AD867" s="72"/>
      <c r="AE867" s="316">
        <v>0.5</v>
      </c>
      <c r="AF867" s="195"/>
      <c r="AG867" s="195">
        <v>0.5</v>
      </c>
      <c r="AH867" s="72"/>
      <c r="AQ867" s="178" t="s">
        <v>824</v>
      </c>
      <c r="AR867" s="53">
        <v>6.1909999999999998</v>
      </c>
      <c r="AS867" s="53">
        <v>220.6</v>
      </c>
      <c r="AT867" s="77"/>
      <c r="AU867" s="276">
        <v>10000</v>
      </c>
      <c r="AV867" s="276">
        <v>10000</v>
      </c>
      <c r="AW867" s="54">
        <v>61910</v>
      </c>
      <c r="AX867" s="49">
        <v>64.301839876120553</v>
      </c>
      <c r="AY867" s="276">
        <v>2206000</v>
      </c>
      <c r="AZ867" s="95">
        <v>22170.025620192686</v>
      </c>
      <c r="BB867" s="98" t="s">
        <v>3412</v>
      </c>
      <c r="BC867" s="270" t="s">
        <v>1126</v>
      </c>
      <c r="BD867" s="72">
        <v>58.53</v>
      </c>
      <c r="BE867" s="72">
        <v>0.12</v>
      </c>
      <c r="BF867" s="72">
        <v>0.22</v>
      </c>
      <c r="BG867" s="72">
        <v>0.02</v>
      </c>
      <c r="BH867" s="72">
        <v>16.920000000000002</v>
      </c>
      <c r="BI867" s="72">
        <v>0.12</v>
      </c>
      <c r="BJ867" s="72"/>
      <c r="BK867" s="72"/>
      <c r="BL867" s="72"/>
      <c r="BM867" s="72"/>
      <c r="BN867" s="72">
        <v>1.5</v>
      </c>
      <c r="BO867" s="72">
        <v>0.08</v>
      </c>
      <c r="BP867" s="72"/>
      <c r="BQ867" s="72"/>
      <c r="BR867" s="72">
        <v>1.99</v>
      </c>
      <c r="BS867" s="72">
        <v>0.03</v>
      </c>
      <c r="BT867" s="72"/>
      <c r="BU867" s="72"/>
      <c r="BV867" s="72"/>
      <c r="BW867" s="72"/>
      <c r="BX867" s="72">
        <v>1.54</v>
      </c>
      <c r="BY867" s="72">
        <v>0.04</v>
      </c>
      <c r="BZ867" s="72">
        <v>4.66</v>
      </c>
      <c r="CA867" s="72">
        <v>0.09</v>
      </c>
      <c r="CB867" s="72">
        <v>6.25</v>
      </c>
      <c r="CC867" s="72">
        <v>0.09</v>
      </c>
      <c r="CD867" s="72"/>
      <c r="CE867" s="72"/>
      <c r="CF867" s="72"/>
      <c r="CG867" s="72"/>
      <c r="CH867" s="72"/>
      <c r="CI867" s="72"/>
      <c r="CJ867" s="72"/>
      <c r="CK867" s="72"/>
      <c r="CL867" s="72"/>
      <c r="CM867" s="72"/>
      <c r="CN867" s="72"/>
      <c r="CO867" s="72"/>
      <c r="CP867" s="72"/>
      <c r="CQ867" s="72"/>
      <c r="CR867" s="72"/>
      <c r="CS867" s="72"/>
      <c r="CT867" s="72"/>
      <c r="CU867" s="72"/>
      <c r="CV867" s="72"/>
      <c r="CW867" s="72"/>
      <c r="CX867" s="72"/>
      <c r="CY867" s="72"/>
      <c r="CZ867" s="72"/>
      <c r="DA867" s="72"/>
      <c r="DB867" s="72"/>
      <c r="DC867" s="72"/>
      <c r="DD867" s="72"/>
      <c r="DE867" s="72"/>
      <c r="DF867" s="72"/>
      <c r="DG867" s="72"/>
      <c r="DH867" s="78">
        <v>91.62</v>
      </c>
      <c r="DJ867" s="77">
        <f t="shared" si="484"/>
        <v>8.3799999999999955</v>
      </c>
      <c r="DK867" s="72">
        <v>0.89800000000000002</v>
      </c>
      <c r="DO867" s="358"/>
      <c r="DP867" s="72"/>
      <c r="DQ867" s="374"/>
      <c r="DR867" s="72"/>
      <c r="DU867" s="52"/>
      <c r="DX867" s="75">
        <f t="shared" si="485"/>
        <v>63.883431565160443</v>
      </c>
      <c r="DY867" s="51">
        <f t="shared" si="486"/>
        <v>0.13097576948264569</v>
      </c>
      <c r="DZ867" s="75">
        <f t="shared" si="487"/>
        <v>0.24012224405151714</v>
      </c>
      <c r="EA867" s="51">
        <f t="shared" si="488"/>
        <v>2.1829294913774284E-2</v>
      </c>
      <c r="EB867" s="75">
        <f t="shared" si="489"/>
        <v>18.467583497053049</v>
      </c>
      <c r="EC867" s="51">
        <f t="shared" si="490"/>
        <v>0.13097576948264572</v>
      </c>
      <c r="ED867" s="75">
        <f t="shared" si="491"/>
        <v>1.6371971185330711</v>
      </c>
      <c r="EE867" s="51">
        <f t="shared" si="492"/>
        <v>8.7317179655097138E-2</v>
      </c>
      <c r="EF867" s="75">
        <f t="shared" si="493"/>
        <v>0</v>
      </c>
      <c r="EG867" s="51" t="e">
        <f t="shared" si="494"/>
        <v>#DIV/0!</v>
      </c>
      <c r="EH867" s="75">
        <f t="shared" si="495"/>
        <v>2.1720148439205413</v>
      </c>
      <c r="EI867" s="51">
        <f t="shared" si="496"/>
        <v>3.2743942370661423E-2</v>
      </c>
      <c r="EJ867" s="75">
        <f t="shared" si="497"/>
        <v>1.6808557083606199</v>
      </c>
      <c r="EK867" s="51">
        <f t="shared" si="498"/>
        <v>4.3658589827548569E-2</v>
      </c>
      <c r="EL867" s="75">
        <f t="shared" si="499"/>
        <v>5.0862257149094088</v>
      </c>
      <c r="EM867" s="51">
        <f t="shared" si="500"/>
        <v>9.8231827111984277E-2</v>
      </c>
      <c r="EN867" s="75">
        <f t="shared" si="501"/>
        <v>6.8216546605544632</v>
      </c>
      <c r="EO867" s="51">
        <f t="shared" si="502"/>
        <v>9.8231827111984263E-2</v>
      </c>
      <c r="EP867" s="75">
        <f t="shared" si="503"/>
        <v>0</v>
      </c>
      <c r="EQ867" s="51" t="e">
        <f t="shared" si="504"/>
        <v>#DIV/0!</v>
      </c>
      <c r="ER867" s="51">
        <f t="shared" si="505"/>
        <v>100</v>
      </c>
      <c r="ES867" s="51">
        <f t="shared" si="506"/>
        <v>0</v>
      </c>
    </row>
    <row r="868" spans="1:149" x14ac:dyDescent="0.45">
      <c r="A868" s="78" t="s">
        <v>1450</v>
      </c>
      <c r="B868" s="174" t="s">
        <v>3406</v>
      </c>
      <c r="C868" s="51" t="s">
        <v>635</v>
      </c>
      <c r="D868" s="51" t="s">
        <v>3683</v>
      </c>
      <c r="E868" s="78" t="s">
        <v>1121</v>
      </c>
      <c r="F868" s="78" t="s">
        <v>1846</v>
      </c>
      <c r="G868" s="72" t="s">
        <v>3369</v>
      </c>
      <c r="H868" s="78" t="s">
        <v>1132</v>
      </c>
      <c r="I868" s="78"/>
      <c r="J868" s="300">
        <v>2000</v>
      </c>
      <c r="K868" s="78"/>
      <c r="L868" s="300">
        <v>950</v>
      </c>
      <c r="M868" s="72"/>
      <c r="O868" s="78" t="s">
        <v>3217</v>
      </c>
      <c r="P868" s="72" t="s">
        <v>3218</v>
      </c>
      <c r="AA868" s="195"/>
      <c r="AB868" s="195"/>
      <c r="AC868" s="195"/>
      <c r="AD868" s="72"/>
      <c r="AE868" s="316">
        <v>0.5</v>
      </c>
      <c r="AF868" s="195"/>
      <c r="AG868" s="195">
        <v>0.5</v>
      </c>
      <c r="AH868" s="72"/>
      <c r="AQ868" s="178" t="s">
        <v>824</v>
      </c>
      <c r="AR868" s="53">
        <v>6.7229999999999999</v>
      </c>
      <c r="AS868" s="53">
        <v>329.8</v>
      </c>
      <c r="AT868" s="77"/>
      <c r="AU868" s="276">
        <v>10000</v>
      </c>
      <c r="AV868" s="276">
        <v>10000</v>
      </c>
      <c r="AW868" s="54">
        <v>67230</v>
      </c>
      <c r="AX868" s="49">
        <v>68.612658633124951</v>
      </c>
      <c r="AY868" s="276">
        <v>3298000</v>
      </c>
      <c r="AZ868" s="95">
        <v>33144.4897984567</v>
      </c>
      <c r="BB868" s="98" t="s">
        <v>3412</v>
      </c>
      <c r="BC868" s="270" t="s">
        <v>1126</v>
      </c>
      <c r="BD868" s="72"/>
      <c r="BE868" s="72"/>
      <c r="BF868" s="72"/>
      <c r="BG868" s="72"/>
      <c r="BH868" s="72"/>
      <c r="BI868" s="72"/>
      <c r="BJ868" s="72"/>
      <c r="BK868" s="72"/>
      <c r="BL868" s="72"/>
      <c r="BM868" s="72"/>
      <c r="BN868" s="72"/>
      <c r="BO868" s="72"/>
      <c r="BP868" s="72"/>
      <c r="BQ868" s="72"/>
      <c r="BR868" s="72"/>
      <c r="BS868" s="72"/>
      <c r="BT868" s="72"/>
      <c r="BU868" s="72"/>
      <c r="BV868" s="72"/>
      <c r="BW868" s="72"/>
      <c r="BX868" s="72"/>
      <c r="BY868" s="72"/>
      <c r="BZ868" s="72"/>
      <c r="CA868" s="72"/>
      <c r="CB868" s="72"/>
      <c r="CC868" s="72"/>
      <c r="CD868" s="72"/>
      <c r="CE868" s="72"/>
      <c r="CF868" s="72"/>
      <c r="CG868" s="72"/>
      <c r="CH868" s="72"/>
      <c r="CI868" s="72"/>
      <c r="CJ868" s="72"/>
      <c r="CK868" s="72"/>
      <c r="CL868" s="72"/>
      <c r="CM868" s="72"/>
      <c r="CN868" s="72"/>
      <c r="CO868" s="72"/>
      <c r="CP868" s="72"/>
      <c r="CQ868" s="72"/>
      <c r="CR868" s="72"/>
      <c r="CS868" s="72"/>
      <c r="CT868" s="72"/>
      <c r="CU868" s="72"/>
      <c r="CV868" s="72"/>
      <c r="CW868" s="72"/>
      <c r="CX868" s="72"/>
      <c r="CY868" s="72"/>
      <c r="CZ868" s="72"/>
      <c r="DA868" s="72"/>
      <c r="DB868" s="72"/>
      <c r="DC868" s="72"/>
      <c r="DD868" s="72"/>
      <c r="DE868" s="72"/>
      <c r="DF868" s="72"/>
      <c r="DG868" s="72"/>
      <c r="DH868" s="78"/>
      <c r="DJ868" s="77">
        <f t="shared" si="484"/>
        <v>0</v>
      </c>
      <c r="DK868" s="72">
        <v>0.84299999999999997</v>
      </c>
      <c r="DO868" s="358"/>
      <c r="DP868" s="72"/>
      <c r="DQ868" s="374"/>
      <c r="DR868" s="72"/>
      <c r="DU868" s="52"/>
      <c r="DX868" s="75" t="e">
        <f t="shared" si="485"/>
        <v>#DIV/0!</v>
      </c>
      <c r="DY868" s="51" t="e">
        <f t="shared" si="486"/>
        <v>#DIV/0!</v>
      </c>
      <c r="DZ868" s="75" t="e">
        <f t="shared" si="487"/>
        <v>#DIV/0!</v>
      </c>
      <c r="EA868" s="51" t="e">
        <f t="shared" si="488"/>
        <v>#DIV/0!</v>
      </c>
      <c r="EB868" s="75" t="e">
        <f t="shared" si="489"/>
        <v>#DIV/0!</v>
      </c>
      <c r="EC868" s="51" t="e">
        <f t="shared" si="490"/>
        <v>#DIV/0!</v>
      </c>
      <c r="ED868" s="75" t="e">
        <f t="shared" si="491"/>
        <v>#DIV/0!</v>
      </c>
      <c r="EE868" s="51" t="e">
        <f t="shared" si="492"/>
        <v>#DIV/0!</v>
      </c>
      <c r="EF868" s="75" t="e">
        <f t="shared" si="493"/>
        <v>#DIV/0!</v>
      </c>
      <c r="EG868" s="51" t="e">
        <f t="shared" si="494"/>
        <v>#DIV/0!</v>
      </c>
      <c r="EH868" s="75" t="e">
        <f t="shared" si="495"/>
        <v>#DIV/0!</v>
      </c>
      <c r="EI868" s="51" t="e">
        <f t="shared" si="496"/>
        <v>#DIV/0!</v>
      </c>
      <c r="EJ868" s="75" t="e">
        <f t="shared" si="497"/>
        <v>#DIV/0!</v>
      </c>
      <c r="EK868" s="51" t="e">
        <f t="shared" si="498"/>
        <v>#DIV/0!</v>
      </c>
      <c r="EL868" s="75" t="e">
        <f t="shared" si="499"/>
        <v>#DIV/0!</v>
      </c>
      <c r="EM868" s="51" t="e">
        <f t="shared" si="500"/>
        <v>#DIV/0!</v>
      </c>
      <c r="EN868" s="75" t="e">
        <f t="shared" si="501"/>
        <v>#DIV/0!</v>
      </c>
      <c r="EO868" s="51" t="e">
        <f t="shared" si="502"/>
        <v>#DIV/0!</v>
      </c>
      <c r="EP868" s="75" t="e">
        <f t="shared" si="503"/>
        <v>#DIV/0!</v>
      </c>
      <c r="EQ868" s="51" t="e">
        <f t="shared" si="504"/>
        <v>#DIV/0!</v>
      </c>
      <c r="ER868" s="51" t="e">
        <f t="shared" si="505"/>
        <v>#DIV/0!</v>
      </c>
      <c r="ES868" s="51" t="e">
        <f t="shared" si="506"/>
        <v>#DIV/0!</v>
      </c>
    </row>
    <row r="869" spans="1:149" x14ac:dyDescent="0.45">
      <c r="A869" s="78" t="s">
        <v>1450</v>
      </c>
      <c r="B869" s="174" t="s">
        <v>3406</v>
      </c>
      <c r="C869" s="51" t="s">
        <v>635</v>
      </c>
      <c r="D869" s="51" t="s">
        <v>3683</v>
      </c>
      <c r="E869" s="78" t="s">
        <v>1121</v>
      </c>
      <c r="F869" s="78" t="s">
        <v>1847</v>
      </c>
      <c r="G869" s="72" t="s">
        <v>3369</v>
      </c>
      <c r="H869" s="78" t="s">
        <v>1132</v>
      </c>
      <c r="I869" s="78"/>
      <c r="J869" s="300">
        <v>2000</v>
      </c>
      <c r="K869" s="78"/>
      <c r="L869" s="300">
        <v>900</v>
      </c>
      <c r="M869" s="72"/>
      <c r="O869" s="78" t="s">
        <v>3217</v>
      </c>
      <c r="P869" s="72" t="s">
        <v>3218</v>
      </c>
      <c r="AA869" s="195"/>
      <c r="AB869" s="195"/>
      <c r="AC869" s="195"/>
      <c r="AD869" s="72"/>
      <c r="AE869" s="316">
        <v>0.5</v>
      </c>
      <c r="AF869" s="195"/>
      <c r="AG869" s="195">
        <v>0.5</v>
      </c>
      <c r="AH869" s="72"/>
      <c r="AQ869" s="178" t="s">
        <v>824</v>
      </c>
      <c r="AR869" s="53">
        <v>7.0140000000000002</v>
      </c>
      <c r="AS869" s="53">
        <v>413.3</v>
      </c>
      <c r="AT869" s="77"/>
      <c r="AU869" s="276">
        <v>10000</v>
      </c>
      <c r="AV869" s="276">
        <v>10000</v>
      </c>
      <c r="AW869" s="54">
        <v>70140</v>
      </c>
      <c r="AX869" s="49">
        <v>71.142865613982806</v>
      </c>
      <c r="AY869" s="276">
        <v>4133000</v>
      </c>
      <c r="AZ869" s="95">
        <v>41536.135942092638</v>
      </c>
      <c r="BB869" s="98" t="s">
        <v>3412</v>
      </c>
      <c r="BC869" s="270" t="s">
        <v>1126</v>
      </c>
      <c r="BD869" s="72"/>
      <c r="BE869" s="72"/>
      <c r="BF869" s="72"/>
      <c r="BG869" s="72"/>
      <c r="BH869" s="72"/>
      <c r="BI869" s="72"/>
      <c r="BJ869" s="72"/>
      <c r="BK869" s="72"/>
      <c r="BL869" s="72"/>
      <c r="BM869" s="72"/>
      <c r="BN869" s="72"/>
      <c r="BO869" s="72"/>
      <c r="BP869" s="72"/>
      <c r="BQ869" s="72"/>
      <c r="BR869" s="72"/>
      <c r="BS869" s="72"/>
      <c r="BT869" s="72"/>
      <c r="BU869" s="72"/>
      <c r="BV869" s="72"/>
      <c r="BW869" s="72"/>
      <c r="BX869" s="72"/>
      <c r="BY869" s="72"/>
      <c r="BZ869" s="72"/>
      <c r="CA869" s="72"/>
      <c r="CB869" s="72"/>
      <c r="CC869" s="72"/>
      <c r="CD869" s="72"/>
      <c r="CE869" s="72"/>
      <c r="CF869" s="72"/>
      <c r="CG869" s="72"/>
      <c r="CH869" s="72"/>
      <c r="CI869" s="72"/>
      <c r="CJ869" s="72"/>
      <c r="CK869" s="72"/>
      <c r="CL869" s="72"/>
      <c r="CM869" s="72"/>
      <c r="CN869" s="72"/>
      <c r="CO869" s="72"/>
      <c r="CP869" s="72"/>
      <c r="CQ869" s="72"/>
      <c r="CR869" s="72"/>
      <c r="CS869" s="72"/>
      <c r="CT869" s="72"/>
      <c r="CU869" s="72"/>
      <c r="CV869" s="72"/>
      <c r="CW869" s="72"/>
      <c r="CX869" s="72"/>
      <c r="CY869" s="72"/>
      <c r="CZ869" s="72"/>
      <c r="DA869" s="72"/>
      <c r="DB869" s="72"/>
      <c r="DC869" s="72"/>
      <c r="DD869" s="72"/>
      <c r="DE869" s="72"/>
      <c r="DF869" s="72"/>
      <c r="DG869" s="72"/>
      <c r="DH869" s="78"/>
      <c r="DJ869" s="77">
        <f t="shared" si="484"/>
        <v>0</v>
      </c>
      <c r="DK869" s="72">
        <v>0.83399999999999996</v>
      </c>
      <c r="DO869" s="358"/>
      <c r="DP869" s="72"/>
      <c r="DQ869" s="374"/>
      <c r="DR869" s="72"/>
      <c r="DU869" s="52"/>
      <c r="DX869" s="75" t="e">
        <f t="shared" si="485"/>
        <v>#DIV/0!</v>
      </c>
      <c r="DY869" s="51" t="e">
        <f t="shared" si="486"/>
        <v>#DIV/0!</v>
      </c>
      <c r="DZ869" s="75" t="e">
        <f t="shared" si="487"/>
        <v>#DIV/0!</v>
      </c>
      <c r="EA869" s="51" t="e">
        <f t="shared" si="488"/>
        <v>#DIV/0!</v>
      </c>
      <c r="EB869" s="75" t="e">
        <f t="shared" si="489"/>
        <v>#DIV/0!</v>
      </c>
      <c r="EC869" s="51" t="e">
        <f t="shared" si="490"/>
        <v>#DIV/0!</v>
      </c>
      <c r="ED869" s="75" t="e">
        <f t="shared" si="491"/>
        <v>#DIV/0!</v>
      </c>
      <c r="EE869" s="51" t="e">
        <f t="shared" si="492"/>
        <v>#DIV/0!</v>
      </c>
      <c r="EF869" s="75" t="e">
        <f t="shared" si="493"/>
        <v>#DIV/0!</v>
      </c>
      <c r="EG869" s="51" t="e">
        <f t="shared" si="494"/>
        <v>#DIV/0!</v>
      </c>
      <c r="EH869" s="75" t="e">
        <f t="shared" si="495"/>
        <v>#DIV/0!</v>
      </c>
      <c r="EI869" s="51" t="e">
        <f t="shared" si="496"/>
        <v>#DIV/0!</v>
      </c>
      <c r="EJ869" s="75" t="e">
        <f t="shared" si="497"/>
        <v>#DIV/0!</v>
      </c>
      <c r="EK869" s="51" t="e">
        <f t="shared" si="498"/>
        <v>#DIV/0!</v>
      </c>
      <c r="EL869" s="75" t="e">
        <f t="shared" si="499"/>
        <v>#DIV/0!</v>
      </c>
      <c r="EM869" s="51" t="e">
        <f t="shared" si="500"/>
        <v>#DIV/0!</v>
      </c>
      <c r="EN869" s="75" t="e">
        <f t="shared" si="501"/>
        <v>#DIV/0!</v>
      </c>
      <c r="EO869" s="51" t="e">
        <f t="shared" si="502"/>
        <v>#DIV/0!</v>
      </c>
      <c r="EP869" s="75" t="e">
        <f t="shared" si="503"/>
        <v>#DIV/0!</v>
      </c>
      <c r="EQ869" s="51" t="e">
        <f t="shared" si="504"/>
        <v>#DIV/0!</v>
      </c>
      <c r="ER869" s="51" t="e">
        <f t="shared" si="505"/>
        <v>#DIV/0!</v>
      </c>
      <c r="ES869" s="51" t="e">
        <f t="shared" si="506"/>
        <v>#DIV/0!</v>
      </c>
    </row>
    <row r="870" spans="1:149" x14ac:dyDescent="0.45">
      <c r="A870" s="78" t="s">
        <v>1450</v>
      </c>
      <c r="B870" s="174" t="s">
        <v>3406</v>
      </c>
      <c r="C870" s="51" t="s">
        <v>635</v>
      </c>
      <c r="D870" s="51" t="s">
        <v>3683</v>
      </c>
      <c r="E870" s="78" t="s">
        <v>1121</v>
      </c>
      <c r="F870" s="78" t="s">
        <v>1848</v>
      </c>
      <c r="G870" s="72" t="s">
        <v>3369</v>
      </c>
      <c r="H870" s="78" t="s">
        <v>1132</v>
      </c>
      <c r="I870" s="78"/>
      <c r="J870" s="300">
        <v>2500</v>
      </c>
      <c r="K870" s="78"/>
      <c r="L870" s="300">
        <v>1050</v>
      </c>
      <c r="M870" s="72"/>
      <c r="O870" s="78" t="s">
        <v>3217</v>
      </c>
      <c r="P870" s="72" t="s">
        <v>1404</v>
      </c>
      <c r="AA870" s="195"/>
      <c r="AB870" s="195"/>
      <c r="AC870" s="195"/>
      <c r="AD870" s="72"/>
      <c r="AE870" s="316">
        <v>0.5</v>
      </c>
      <c r="AF870" s="195"/>
      <c r="AG870" s="195">
        <v>0.5</v>
      </c>
      <c r="AH870" s="72"/>
      <c r="AQ870" s="178" t="s">
        <v>824</v>
      </c>
      <c r="AR870" s="53">
        <v>11.26</v>
      </c>
      <c r="AS870" s="53">
        <v>753.4</v>
      </c>
      <c r="AT870" s="77"/>
      <c r="AU870" s="276">
        <v>12500</v>
      </c>
      <c r="AV870" s="276">
        <v>12500</v>
      </c>
      <c r="AW870" s="54">
        <v>140750</v>
      </c>
      <c r="AX870" s="49">
        <v>114.5481089018374</v>
      </c>
      <c r="AY870" s="276">
        <v>9417500</v>
      </c>
      <c r="AZ870" s="95">
        <v>94475.879360818857</v>
      </c>
      <c r="BB870" s="98" t="s">
        <v>3412</v>
      </c>
      <c r="BC870" s="270" t="s">
        <v>1126</v>
      </c>
      <c r="BD870" s="72"/>
      <c r="BE870" s="72"/>
      <c r="BF870" s="72"/>
      <c r="BG870" s="72"/>
      <c r="BH870" s="72"/>
      <c r="BI870" s="72"/>
      <c r="BJ870" s="72"/>
      <c r="BK870" s="72"/>
      <c r="BL870" s="72"/>
      <c r="BM870" s="72"/>
      <c r="BN870" s="72"/>
      <c r="BO870" s="72"/>
      <c r="BP870" s="72"/>
      <c r="BQ870" s="72"/>
      <c r="BR870" s="72"/>
      <c r="BS870" s="72"/>
      <c r="BT870" s="72"/>
      <c r="BU870" s="72"/>
      <c r="BV870" s="72"/>
      <c r="BW870" s="72"/>
      <c r="BX870" s="72"/>
      <c r="BY870" s="72"/>
      <c r="BZ870" s="72"/>
      <c r="CA870" s="72"/>
      <c r="CB870" s="72"/>
      <c r="CC870" s="72"/>
      <c r="CD870" s="72"/>
      <c r="CE870" s="72"/>
      <c r="CF870" s="72"/>
      <c r="CG870" s="72"/>
      <c r="CH870" s="72"/>
      <c r="CI870" s="72"/>
      <c r="CJ870" s="72"/>
      <c r="CK870" s="72"/>
      <c r="CL870" s="72"/>
      <c r="CM870" s="72"/>
      <c r="CN870" s="72"/>
      <c r="CO870" s="72"/>
      <c r="CP870" s="72"/>
      <c r="CQ870" s="72"/>
      <c r="CR870" s="72"/>
      <c r="CS870" s="72"/>
      <c r="CT870" s="72"/>
      <c r="CU870" s="72"/>
      <c r="CV870" s="72"/>
      <c r="CW870" s="72"/>
      <c r="CX870" s="72"/>
      <c r="CY870" s="72"/>
      <c r="CZ870" s="72"/>
      <c r="DA870" s="72"/>
      <c r="DB870" s="72"/>
      <c r="DC870" s="72"/>
      <c r="DD870" s="72"/>
      <c r="DE870" s="72"/>
      <c r="DF870" s="72"/>
      <c r="DG870" s="72"/>
      <c r="DH870" s="78"/>
      <c r="DJ870" s="77">
        <f t="shared" si="484"/>
        <v>0</v>
      </c>
      <c r="DK870" s="72">
        <v>1</v>
      </c>
      <c r="DO870" s="358"/>
      <c r="DP870" s="72"/>
      <c r="DQ870" s="374"/>
      <c r="DR870" s="72"/>
      <c r="DU870" s="52"/>
      <c r="DX870" s="75" t="e">
        <f t="shared" si="485"/>
        <v>#DIV/0!</v>
      </c>
      <c r="DY870" s="51" t="e">
        <f t="shared" si="486"/>
        <v>#DIV/0!</v>
      </c>
      <c r="DZ870" s="75" t="e">
        <f t="shared" si="487"/>
        <v>#DIV/0!</v>
      </c>
      <c r="EA870" s="51" t="e">
        <f t="shared" si="488"/>
        <v>#DIV/0!</v>
      </c>
      <c r="EB870" s="75" t="e">
        <f t="shared" si="489"/>
        <v>#DIV/0!</v>
      </c>
      <c r="EC870" s="51" t="e">
        <f t="shared" si="490"/>
        <v>#DIV/0!</v>
      </c>
      <c r="ED870" s="75" t="e">
        <f t="shared" si="491"/>
        <v>#DIV/0!</v>
      </c>
      <c r="EE870" s="51" t="e">
        <f t="shared" si="492"/>
        <v>#DIV/0!</v>
      </c>
      <c r="EF870" s="75" t="e">
        <f t="shared" si="493"/>
        <v>#DIV/0!</v>
      </c>
      <c r="EG870" s="51" t="e">
        <f t="shared" si="494"/>
        <v>#DIV/0!</v>
      </c>
      <c r="EH870" s="75" t="e">
        <f t="shared" si="495"/>
        <v>#DIV/0!</v>
      </c>
      <c r="EI870" s="51" t="e">
        <f t="shared" si="496"/>
        <v>#DIV/0!</v>
      </c>
      <c r="EJ870" s="75" t="e">
        <f t="shared" si="497"/>
        <v>#DIV/0!</v>
      </c>
      <c r="EK870" s="51" t="e">
        <f t="shared" si="498"/>
        <v>#DIV/0!</v>
      </c>
      <c r="EL870" s="75" t="e">
        <f t="shared" si="499"/>
        <v>#DIV/0!</v>
      </c>
      <c r="EM870" s="51" t="e">
        <f t="shared" si="500"/>
        <v>#DIV/0!</v>
      </c>
      <c r="EN870" s="75" t="e">
        <f t="shared" si="501"/>
        <v>#DIV/0!</v>
      </c>
      <c r="EO870" s="51" t="e">
        <f t="shared" si="502"/>
        <v>#DIV/0!</v>
      </c>
      <c r="EP870" s="75" t="e">
        <f t="shared" si="503"/>
        <v>#DIV/0!</v>
      </c>
      <c r="EQ870" s="51" t="e">
        <f t="shared" si="504"/>
        <v>#DIV/0!</v>
      </c>
      <c r="ER870" s="51" t="e">
        <f t="shared" si="505"/>
        <v>#DIV/0!</v>
      </c>
      <c r="ES870" s="51" t="e">
        <f t="shared" si="506"/>
        <v>#DIV/0!</v>
      </c>
    </row>
    <row r="871" spans="1:149" x14ac:dyDescent="0.45">
      <c r="A871" s="78" t="s">
        <v>1450</v>
      </c>
      <c r="B871" s="174" t="s">
        <v>3406</v>
      </c>
      <c r="C871" s="51" t="s">
        <v>635</v>
      </c>
      <c r="D871" s="51" t="s">
        <v>3683</v>
      </c>
      <c r="E871" s="78" t="s">
        <v>1121</v>
      </c>
      <c r="F871" s="78" t="s">
        <v>1849</v>
      </c>
      <c r="G871" s="72" t="s">
        <v>3369</v>
      </c>
      <c r="H871" s="78" t="s">
        <v>1132</v>
      </c>
      <c r="I871" s="78"/>
      <c r="J871" s="300">
        <v>3000</v>
      </c>
      <c r="K871" s="78"/>
      <c r="L871" s="300">
        <v>1100</v>
      </c>
      <c r="M871" s="72"/>
      <c r="O871" s="78" t="s">
        <v>3217</v>
      </c>
      <c r="P871" s="72" t="s">
        <v>1404</v>
      </c>
      <c r="AA871" s="195"/>
      <c r="AB871" s="195"/>
      <c r="AC871" s="195"/>
      <c r="AD871" s="72"/>
      <c r="AE871" s="316">
        <v>0.5</v>
      </c>
      <c r="AF871" s="195"/>
      <c r="AG871" s="195">
        <v>0.5</v>
      </c>
      <c r="AH871" s="72"/>
      <c r="AQ871" s="178" t="s">
        <v>824</v>
      </c>
      <c r="AR871" s="53">
        <v>18.79</v>
      </c>
      <c r="AS871" s="53">
        <v>1908</v>
      </c>
      <c r="AT871" s="77"/>
      <c r="AU871" s="276">
        <v>15000</v>
      </c>
      <c r="AV871" s="276">
        <v>15000</v>
      </c>
      <c r="AW871" s="54">
        <v>281850</v>
      </c>
      <c r="AX871" s="49">
        <v>189.93904150929171</v>
      </c>
      <c r="AY871" s="276">
        <v>28620000</v>
      </c>
      <c r="AZ871" s="95">
        <v>286835.2948993551</v>
      </c>
      <c r="BB871" s="98" t="s">
        <v>3412</v>
      </c>
      <c r="BC871" s="270" t="s">
        <v>1126</v>
      </c>
      <c r="BD871" s="72"/>
      <c r="BE871" s="72"/>
      <c r="BF871" s="72"/>
      <c r="BG871" s="72"/>
      <c r="BH871" s="72"/>
      <c r="BI871" s="72"/>
      <c r="BJ871" s="72"/>
      <c r="BK871" s="72"/>
      <c r="BL871" s="72"/>
      <c r="BM871" s="72"/>
      <c r="BN871" s="72"/>
      <c r="BO871" s="72"/>
      <c r="BP871" s="72"/>
      <c r="BQ871" s="72"/>
      <c r="BR871" s="72"/>
      <c r="BS871" s="72"/>
      <c r="BT871" s="72"/>
      <c r="BU871" s="72"/>
      <c r="BV871" s="72"/>
      <c r="BW871" s="72"/>
      <c r="BX871" s="72"/>
      <c r="BY871" s="72"/>
      <c r="BZ871" s="72"/>
      <c r="CA871" s="72"/>
      <c r="CB871" s="72"/>
      <c r="CC871" s="72"/>
      <c r="CD871" s="72"/>
      <c r="CE871" s="72"/>
      <c r="CF871" s="72"/>
      <c r="CG871" s="72"/>
      <c r="CH871" s="72"/>
      <c r="CI871" s="72"/>
      <c r="CJ871" s="72"/>
      <c r="CK871" s="72"/>
      <c r="CL871" s="72"/>
      <c r="CM871" s="72"/>
      <c r="CN871" s="72"/>
      <c r="CO871" s="72"/>
      <c r="CP871" s="72"/>
      <c r="CQ871" s="72"/>
      <c r="CR871" s="72"/>
      <c r="CS871" s="72"/>
      <c r="CT871" s="72"/>
      <c r="CU871" s="72"/>
      <c r="CV871" s="72"/>
      <c r="CW871" s="72"/>
      <c r="CX871" s="72"/>
      <c r="CY871" s="72"/>
      <c r="CZ871" s="72"/>
      <c r="DA871" s="72"/>
      <c r="DB871" s="72"/>
      <c r="DC871" s="72"/>
      <c r="DD871" s="72"/>
      <c r="DE871" s="72"/>
      <c r="DF871" s="72"/>
      <c r="DG871" s="72"/>
      <c r="DH871" s="78"/>
      <c r="DJ871" s="77">
        <f t="shared" si="484"/>
        <v>0</v>
      </c>
      <c r="DK871" s="72">
        <v>1</v>
      </c>
      <c r="DO871" s="358"/>
      <c r="DP871" s="72"/>
      <c r="DQ871" s="374"/>
      <c r="DR871" s="72"/>
      <c r="DU871" s="52"/>
      <c r="DX871" s="75" t="e">
        <f t="shared" si="485"/>
        <v>#DIV/0!</v>
      </c>
      <c r="DY871" s="51" t="e">
        <f t="shared" si="486"/>
        <v>#DIV/0!</v>
      </c>
      <c r="DZ871" s="75" t="e">
        <f t="shared" si="487"/>
        <v>#DIV/0!</v>
      </c>
      <c r="EA871" s="51" t="e">
        <f t="shared" si="488"/>
        <v>#DIV/0!</v>
      </c>
      <c r="EB871" s="75" t="e">
        <f t="shared" si="489"/>
        <v>#DIV/0!</v>
      </c>
      <c r="EC871" s="51" t="e">
        <f t="shared" si="490"/>
        <v>#DIV/0!</v>
      </c>
      <c r="ED871" s="75" t="e">
        <f t="shared" si="491"/>
        <v>#DIV/0!</v>
      </c>
      <c r="EE871" s="51" t="e">
        <f t="shared" si="492"/>
        <v>#DIV/0!</v>
      </c>
      <c r="EF871" s="75" t="e">
        <f t="shared" si="493"/>
        <v>#DIV/0!</v>
      </c>
      <c r="EG871" s="51" t="e">
        <f t="shared" si="494"/>
        <v>#DIV/0!</v>
      </c>
      <c r="EH871" s="75" t="e">
        <f t="shared" si="495"/>
        <v>#DIV/0!</v>
      </c>
      <c r="EI871" s="51" t="e">
        <f t="shared" si="496"/>
        <v>#DIV/0!</v>
      </c>
      <c r="EJ871" s="75" t="e">
        <f t="shared" si="497"/>
        <v>#DIV/0!</v>
      </c>
      <c r="EK871" s="51" t="e">
        <f t="shared" si="498"/>
        <v>#DIV/0!</v>
      </c>
      <c r="EL871" s="75" t="e">
        <f t="shared" si="499"/>
        <v>#DIV/0!</v>
      </c>
      <c r="EM871" s="51" t="e">
        <f t="shared" si="500"/>
        <v>#DIV/0!</v>
      </c>
      <c r="EN871" s="75" t="e">
        <f t="shared" si="501"/>
        <v>#DIV/0!</v>
      </c>
      <c r="EO871" s="51" t="e">
        <f t="shared" si="502"/>
        <v>#DIV/0!</v>
      </c>
      <c r="EP871" s="75" t="e">
        <f t="shared" si="503"/>
        <v>#DIV/0!</v>
      </c>
      <c r="EQ871" s="51" t="e">
        <f t="shared" si="504"/>
        <v>#DIV/0!</v>
      </c>
      <c r="ER871" s="51" t="e">
        <f t="shared" si="505"/>
        <v>#DIV/0!</v>
      </c>
      <c r="ES871" s="51" t="e">
        <f t="shared" si="506"/>
        <v>#DIV/0!</v>
      </c>
    </row>
    <row r="872" spans="1:149" x14ac:dyDescent="0.45">
      <c r="A872" s="78" t="s">
        <v>1450</v>
      </c>
      <c r="B872" s="174" t="s">
        <v>3406</v>
      </c>
      <c r="C872" s="51" t="s">
        <v>635</v>
      </c>
      <c r="D872" s="51" t="s">
        <v>3683</v>
      </c>
      <c r="E872" s="78" t="s">
        <v>1121</v>
      </c>
      <c r="F872" s="78" t="s">
        <v>1850</v>
      </c>
      <c r="G872" s="72" t="s">
        <v>3369</v>
      </c>
      <c r="H872" s="78" t="s">
        <v>1132</v>
      </c>
      <c r="I872" s="78"/>
      <c r="J872" s="300">
        <v>3000</v>
      </c>
      <c r="K872" s="78"/>
      <c r="L872" s="300">
        <v>1075</v>
      </c>
      <c r="M872" s="72"/>
      <c r="O872" s="78" t="s">
        <v>3217</v>
      </c>
      <c r="P872" s="72" t="s">
        <v>1404</v>
      </c>
      <c r="AA872" s="195"/>
      <c r="AB872" s="195"/>
      <c r="AC872" s="195"/>
      <c r="AD872" s="72"/>
      <c r="AE872" s="316">
        <v>0.5</v>
      </c>
      <c r="AF872" s="195"/>
      <c r="AG872" s="195">
        <v>0.5</v>
      </c>
      <c r="AH872" s="72"/>
      <c r="AQ872" s="178" t="s">
        <v>824</v>
      </c>
      <c r="AR872" s="53">
        <v>19.57</v>
      </c>
      <c r="AS872" s="53">
        <v>2166</v>
      </c>
      <c r="AT872" s="77"/>
      <c r="AU872" s="276">
        <v>15000</v>
      </c>
      <c r="AV872" s="276">
        <v>15000</v>
      </c>
      <c r="AW872" s="54">
        <v>293550</v>
      </c>
      <c r="AX872" s="49">
        <v>197.48907059948914</v>
      </c>
      <c r="AY872" s="276">
        <v>32490000</v>
      </c>
      <c r="AZ872" s="95">
        <v>325621.19955555722</v>
      </c>
      <c r="BB872" s="98" t="s">
        <v>3412</v>
      </c>
      <c r="BC872" s="270" t="s">
        <v>1126</v>
      </c>
      <c r="BD872" s="72"/>
      <c r="BE872" s="72"/>
      <c r="BF872" s="72"/>
      <c r="BG872" s="72"/>
      <c r="BH872" s="72"/>
      <c r="BI872" s="72"/>
      <c r="BJ872" s="72"/>
      <c r="BK872" s="72"/>
      <c r="BL872" s="72"/>
      <c r="BM872" s="72"/>
      <c r="BN872" s="72"/>
      <c r="BO872" s="72"/>
      <c r="BP872" s="72"/>
      <c r="BQ872" s="72"/>
      <c r="BR872" s="72"/>
      <c r="BS872" s="72"/>
      <c r="BT872" s="72"/>
      <c r="BU872" s="72"/>
      <c r="BV872" s="72"/>
      <c r="BW872" s="72"/>
      <c r="BX872" s="72"/>
      <c r="BY872" s="72"/>
      <c r="BZ872" s="72"/>
      <c r="CA872" s="72"/>
      <c r="CB872" s="72"/>
      <c r="CC872" s="72"/>
      <c r="CD872" s="72"/>
      <c r="CE872" s="72"/>
      <c r="CF872" s="72"/>
      <c r="CG872" s="72"/>
      <c r="CH872" s="72"/>
      <c r="CI872" s="72"/>
      <c r="CJ872" s="72"/>
      <c r="CK872" s="72"/>
      <c r="CL872" s="72"/>
      <c r="CM872" s="72"/>
      <c r="CN872" s="72"/>
      <c r="CO872" s="72"/>
      <c r="CP872" s="72"/>
      <c r="CQ872" s="72"/>
      <c r="CR872" s="72"/>
      <c r="CS872" s="72"/>
      <c r="CT872" s="72"/>
      <c r="CU872" s="72"/>
      <c r="CV872" s="72"/>
      <c r="CW872" s="72"/>
      <c r="CX872" s="72"/>
      <c r="CY872" s="72"/>
      <c r="CZ872" s="72"/>
      <c r="DA872" s="72"/>
      <c r="DB872" s="72"/>
      <c r="DC872" s="72"/>
      <c r="DD872" s="72"/>
      <c r="DE872" s="72"/>
      <c r="DF872" s="72"/>
      <c r="DG872" s="72"/>
      <c r="DH872" s="78"/>
      <c r="DJ872" s="77">
        <f t="shared" si="484"/>
        <v>0</v>
      </c>
      <c r="DK872" s="72">
        <v>1</v>
      </c>
      <c r="DO872" s="358"/>
      <c r="DP872" s="72"/>
      <c r="DQ872" s="374"/>
      <c r="DR872" s="72"/>
      <c r="DU872" s="52"/>
      <c r="DX872" s="75" t="e">
        <f t="shared" si="485"/>
        <v>#DIV/0!</v>
      </c>
      <c r="DY872" s="51" t="e">
        <f t="shared" si="486"/>
        <v>#DIV/0!</v>
      </c>
      <c r="DZ872" s="75" t="e">
        <f t="shared" si="487"/>
        <v>#DIV/0!</v>
      </c>
      <c r="EA872" s="51" t="e">
        <f t="shared" si="488"/>
        <v>#DIV/0!</v>
      </c>
      <c r="EB872" s="75" t="e">
        <f t="shared" si="489"/>
        <v>#DIV/0!</v>
      </c>
      <c r="EC872" s="51" t="e">
        <f t="shared" si="490"/>
        <v>#DIV/0!</v>
      </c>
      <c r="ED872" s="75" t="e">
        <f t="shared" si="491"/>
        <v>#DIV/0!</v>
      </c>
      <c r="EE872" s="51" t="e">
        <f t="shared" si="492"/>
        <v>#DIV/0!</v>
      </c>
      <c r="EF872" s="75" t="e">
        <f t="shared" si="493"/>
        <v>#DIV/0!</v>
      </c>
      <c r="EG872" s="51" t="e">
        <f t="shared" si="494"/>
        <v>#DIV/0!</v>
      </c>
      <c r="EH872" s="75" t="e">
        <f t="shared" si="495"/>
        <v>#DIV/0!</v>
      </c>
      <c r="EI872" s="51" t="e">
        <f t="shared" si="496"/>
        <v>#DIV/0!</v>
      </c>
      <c r="EJ872" s="75" t="e">
        <f t="shared" si="497"/>
        <v>#DIV/0!</v>
      </c>
      <c r="EK872" s="51" t="e">
        <f t="shared" si="498"/>
        <v>#DIV/0!</v>
      </c>
      <c r="EL872" s="75" t="e">
        <f t="shared" si="499"/>
        <v>#DIV/0!</v>
      </c>
      <c r="EM872" s="51" t="e">
        <f t="shared" si="500"/>
        <v>#DIV/0!</v>
      </c>
      <c r="EN872" s="75" t="e">
        <f t="shared" si="501"/>
        <v>#DIV/0!</v>
      </c>
      <c r="EO872" s="51" t="e">
        <f t="shared" si="502"/>
        <v>#DIV/0!</v>
      </c>
      <c r="EP872" s="75" t="e">
        <f t="shared" si="503"/>
        <v>#DIV/0!</v>
      </c>
      <c r="EQ872" s="51" t="e">
        <f t="shared" si="504"/>
        <v>#DIV/0!</v>
      </c>
      <c r="ER872" s="51" t="e">
        <f t="shared" si="505"/>
        <v>#DIV/0!</v>
      </c>
      <c r="ES872" s="51" t="e">
        <f t="shared" si="506"/>
        <v>#DIV/0!</v>
      </c>
    </row>
    <row r="873" spans="1:149" x14ac:dyDescent="0.45">
      <c r="A873" s="78" t="s">
        <v>1450</v>
      </c>
      <c r="B873" s="174" t="s">
        <v>3406</v>
      </c>
      <c r="C873" s="51" t="s">
        <v>635</v>
      </c>
      <c r="D873" s="51" t="s">
        <v>3683</v>
      </c>
      <c r="E873" s="78" t="s">
        <v>1121</v>
      </c>
      <c r="F873" s="78" t="s">
        <v>1851</v>
      </c>
      <c r="G873" s="72" t="s">
        <v>3369</v>
      </c>
      <c r="H873" s="78" t="s">
        <v>1132</v>
      </c>
      <c r="I873" s="78"/>
      <c r="J873" s="300">
        <v>3000</v>
      </c>
      <c r="K873" s="78"/>
      <c r="L873" s="300">
        <v>1075</v>
      </c>
      <c r="M873" s="72"/>
      <c r="O873" s="78" t="s">
        <v>3217</v>
      </c>
      <c r="P873" s="72" t="s">
        <v>1404</v>
      </c>
      <c r="AA873" s="195"/>
      <c r="AB873" s="195"/>
      <c r="AC873" s="195"/>
      <c r="AD873" s="72"/>
      <c r="AE873" s="316">
        <v>0.5</v>
      </c>
      <c r="AF873" s="195"/>
      <c r="AG873" s="195">
        <v>0.5</v>
      </c>
      <c r="AH873" s="72"/>
      <c r="AQ873" s="178" t="s">
        <v>824</v>
      </c>
      <c r="AR873" s="53">
        <v>19.57</v>
      </c>
      <c r="AS873" s="53">
        <v>2166</v>
      </c>
      <c r="AT873" s="77"/>
      <c r="AU873" s="276">
        <v>15000</v>
      </c>
      <c r="AV873" s="276">
        <v>15000</v>
      </c>
      <c r="AW873" s="54">
        <v>293550</v>
      </c>
      <c r="AX873" s="49">
        <v>197.48907059948914</v>
      </c>
      <c r="AY873" s="276">
        <v>32490000</v>
      </c>
      <c r="AZ873" s="95">
        <v>325621.19955555722</v>
      </c>
      <c r="BB873" s="98" t="s">
        <v>3412</v>
      </c>
      <c r="BC873" s="270" t="s">
        <v>1126</v>
      </c>
      <c r="BD873" s="72"/>
      <c r="BE873" s="72"/>
      <c r="BF873" s="72"/>
      <c r="BG873" s="72"/>
      <c r="BH873" s="72"/>
      <c r="BI873" s="72"/>
      <c r="BJ873" s="72"/>
      <c r="BK873" s="72"/>
      <c r="BL873" s="72"/>
      <c r="BM873" s="72"/>
      <c r="BN873" s="72"/>
      <c r="BO873" s="72"/>
      <c r="BP873" s="72"/>
      <c r="BQ873" s="72"/>
      <c r="BR873" s="72"/>
      <c r="BS873" s="72"/>
      <c r="BT873" s="72"/>
      <c r="BU873" s="72"/>
      <c r="BV873" s="72"/>
      <c r="BW873" s="72"/>
      <c r="BX873" s="72"/>
      <c r="BY873" s="72"/>
      <c r="BZ873" s="72"/>
      <c r="CA873" s="72"/>
      <c r="CB873" s="72"/>
      <c r="CC873" s="72"/>
      <c r="CD873" s="72"/>
      <c r="CE873" s="72"/>
      <c r="CF873" s="72"/>
      <c r="CG873" s="72"/>
      <c r="CH873" s="72"/>
      <c r="CI873" s="72"/>
      <c r="CJ873" s="72"/>
      <c r="CK873" s="72"/>
      <c r="CL873" s="72"/>
      <c r="CM873" s="72"/>
      <c r="CN873" s="72"/>
      <c r="CO873" s="72"/>
      <c r="CP873" s="72"/>
      <c r="CQ873" s="72"/>
      <c r="CR873" s="72"/>
      <c r="CS873" s="72"/>
      <c r="CT873" s="72"/>
      <c r="CU873" s="72"/>
      <c r="CV873" s="72"/>
      <c r="CW873" s="72"/>
      <c r="CX873" s="72"/>
      <c r="CY873" s="72"/>
      <c r="CZ873" s="72"/>
      <c r="DA873" s="72"/>
      <c r="DB873" s="72"/>
      <c r="DC873" s="72"/>
      <c r="DD873" s="72"/>
      <c r="DE873" s="72"/>
      <c r="DF873" s="72"/>
      <c r="DG873" s="72"/>
      <c r="DH873" s="78"/>
      <c r="DJ873" s="77">
        <f t="shared" si="484"/>
        <v>0</v>
      </c>
      <c r="DK873" s="72">
        <v>1</v>
      </c>
      <c r="DO873" s="358"/>
      <c r="DP873" s="72"/>
      <c r="DQ873" s="374"/>
      <c r="DR873" s="72"/>
      <c r="DU873" s="52"/>
      <c r="DX873" s="75" t="e">
        <f t="shared" si="485"/>
        <v>#DIV/0!</v>
      </c>
      <c r="DY873" s="51" t="e">
        <f t="shared" si="486"/>
        <v>#DIV/0!</v>
      </c>
      <c r="DZ873" s="75" t="e">
        <f t="shared" si="487"/>
        <v>#DIV/0!</v>
      </c>
      <c r="EA873" s="51" t="e">
        <f t="shared" si="488"/>
        <v>#DIV/0!</v>
      </c>
      <c r="EB873" s="75" t="e">
        <f t="shared" si="489"/>
        <v>#DIV/0!</v>
      </c>
      <c r="EC873" s="51" t="e">
        <f t="shared" si="490"/>
        <v>#DIV/0!</v>
      </c>
      <c r="ED873" s="75" t="e">
        <f t="shared" si="491"/>
        <v>#DIV/0!</v>
      </c>
      <c r="EE873" s="51" t="e">
        <f t="shared" si="492"/>
        <v>#DIV/0!</v>
      </c>
      <c r="EF873" s="75" t="e">
        <f t="shared" si="493"/>
        <v>#DIV/0!</v>
      </c>
      <c r="EG873" s="51" t="e">
        <f t="shared" si="494"/>
        <v>#DIV/0!</v>
      </c>
      <c r="EH873" s="75" t="e">
        <f t="shared" si="495"/>
        <v>#DIV/0!</v>
      </c>
      <c r="EI873" s="51" t="e">
        <f t="shared" si="496"/>
        <v>#DIV/0!</v>
      </c>
      <c r="EJ873" s="75" t="e">
        <f t="shared" si="497"/>
        <v>#DIV/0!</v>
      </c>
      <c r="EK873" s="51" t="e">
        <f t="shared" si="498"/>
        <v>#DIV/0!</v>
      </c>
      <c r="EL873" s="75" t="e">
        <f t="shared" si="499"/>
        <v>#DIV/0!</v>
      </c>
      <c r="EM873" s="51" t="e">
        <f t="shared" si="500"/>
        <v>#DIV/0!</v>
      </c>
      <c r="EN873" s="75" t="e">
        <f t="shared" si="501"/>
        <v>#DIV/0!</v>
      </c>
      <c r="EO873" s="51" t="e">
        <f t="shared" si="502"/>
        <v>#DIV/0!</v>
      </c>
      <c r="EP873" s="75" t="e">
        <f t="shared" si="503"/>
        <v>#DIV/0!</v>
      </c>
      <c r="EQ873" s="51" t="e">
        <f t="shared" si="504"/>
        <v>#DIV/0!</v>
      </c>
      <c r="ER873" s="51" t="e">
        <f t="shared" si="505"/>
        <v>#DIV/0!</v>
      </c>
      <c r="ES873" s="51" t="e">
        <f t="shared" si="506"/>
        <v>#DIV/0!</v>
      </c>
    </row>
    <row r="874" spans="1:149" x14ac:dyDescent="0.45">
      <c r="A874" s="78" t="s">
        <v>1450</v>
      </c>
      <c r="B874" s="174" t="s">
        <v>3406</v>
      </c>
      <c r="C874" s="51" t="s">
        <v>635</v>
      </c>
      <c r="D874" s="51" t="s">
        <v>3683</v>
      </c>
      <c r="E874" s="78" t="s">
        <v>1121</v>
      </c>
      <c r="F874" s="78" t="s">
        <v>1852</v>
      </c>
      <c r="G874" s="72" t="s">
        <v>3369</v>
      </c>
      <c r="H874" s="78" t="s">
        <v>1132</v>
      </c>
      <c r="I874" s="78"/>
      <c r="J874" s="300">
        <v>3000</v>
      </c>
      <c r="K874" s="78"/>
      <c r="L874" s="300">
        <v>1025</v>
      </c>
      <c r="M874" s="72"/>
      <c r="O874" s="78" t="s">
        <v>3217</v>
      </c>
      <c r="P874" s="72" t="s">
        <v>1404</v>
      </c>
      <c r="AA874" s="195"/>
      <c r="AB874" s="195"/>
      <c r="AC874" s="195"/>
      <c r="AD874" s="72"/>
      <c r="AE874" s="316">
        <v>0.5</v>
      </c>
      <c r="AF874" s="195"/>
      <c r="AG874" s="195">
        <v>0.5</v>
      </c>
      <c r="AH874" s="72"/>
      <c r="AQ874" s="178" t="s">
        <v>824</v>
      </c>
      <c r="AR874" s="53">
        <v>21.29</v>
      </c>
      <c r="AS874" s="53">
        <v>2834</v>
      </c>
      <c r="AT874" s="77"/>
      <c r="AU874" s="276">
        <v>15000</v>
      </c>
      <c r="AV874" s="276">
        <v>15000</v>
      </c>
      <c r="AW874" s="54">
        <v>319350</v>
      </c>
      <c r="AX874" s="49">
        <v>214.24743452113498</v>
      </c>
      <c r="AY874" s="276">
        <v>42510000</v>
      </c>
      <c r="AZ874" s="95">
        <v>426043.61936308822</v>
      </c>
      <c r="BB874" s="98" t="s">
        <v>3412</v>
      </c>
      <c r="BC874" s="270" t="s">
        <v>1126</v>
      </c>
      <c r="BD874" s="72"/>
      <c r="BE874" s="72"/>
      <c r="BF874" s="72"/>
      <c r="BG874" s="72"/>
      <c r="BH874" s="72"/>
      <c r="BI874" s="72"/>
      <c r="BJ874" s="72"/>
      <c r="BK874" s="72"/>
      <c r="BL874" s="72"/>
      <c r="BM874" s="72"/>
      <c r="BN874" s="72"/>
      <c r="BO874" s="72"/>
      <c r="BP874" s="72"/>
      <c r="BQ874" s="72"/>
      <c r="BR874" s="72"/>
      <c r="BS874" s="72"/>
      <c r="BT874" s="72"/>
      <c r="BU874" s="72"/>
      <c r="BV874" s="72"/>
      <c r="BW874" s="72"/>
      <c r="BX874" s="72"/>
      <c r="BY874" s="72"/>
      <c r="BZ874" s="72"/>
      <c r="CA874" s="72"/>
      <c r="CB874" s="72"/>
      <c r="CC874" s="72"/>
      <c r="CD874" s="72"/>
      <c r="CE874" s="72"/>
      <c r="CF874" s="72"/>
      <c r="CG874" s="72"/>
      <c r="CH874" s="72"/>
      <c r="CI874" s="72"/>
      <c r="CJ874" s="72"/>
      <c r="CK874" s="72"/>
      <c r="CL874" s="72"/>
      <c r="CM874" s="72"/>
      <c r="CN874" s="72"/>
      <c r="CO874" s="72"/>
      <c r="CP874" s="72"/>
      <c r="CQ874" s="72"/>
      <c r="CR874" s="72"/>
      <c r="CS874" s="72"/>
      <c r="CT874" s="72"/>
      <c r="CU874" s="72"/>
      <c r="CV874" s="72"/>
      <c r="CW874" s="72"/>
      <c r="CX874" s="72"/>
      <c r="CY874" s="72"/>
      <c r="CZ874" s="72"/>
      <c r="DA874" s="72"/>
      <c r="DB874" s="72"/>
      <c r="DC874" s="72"/>
      <c r="DD874" s="72"/>
      <c r="DE874" s="72"/>
      <c r="DF874" s="72"/>
      <c r="DG874" s="72"/>
      <c r="DH874" s="78"/>
      <c r="DJ874" s="77">
        <f t="shared" si="484"/>
        <v>0</v>
      </c>
      <c r="DK874" s="72">
        <v>1</v>
      </c>
      <c r="DO874" s="358"/>
      <c r="DP874" s="72"/>
      <c r="DQ874" s="374"/>
      <c r="DR874" s="72"/>
      <c r="DU874" s="52"/>
      <c r="DX874" s="75" t="e">
        <f t="shared" si="485"/>
        <v>#DIV/0!</v>
      </c>
      <c r="DY874" s="51" t="e">
        <f t="shared" si="486"/>
        <v>#DIV/0!</v>
      </c>
      <c r="DZ874" s="75" t="e">
        <f t="shared" si="487"/>
        <v>#DIV/0!</v>
      </c>
      <c r="EA874" s="51" t="e">
        <f t="shared" si="488"/>
        <v>#DIV/0!</v>
      </c>
      <c r="EB874" s="75" t="e">
        <f t="shared" si="489"/>
        <v>#DIV/0!</v>
      </c>
      <c r="EC874" s="51" t="e">
        <f t="shared" si="490"/>
        <v>#DIV/0!</v>
      </c>
      <c r="ED874" s="75" t="e">
        <f t="shared" si="491"/>
        <v>#DIV/0!</v>
      </c>
      <c r="EE874" s="51" t="e">
        <f t="shared" si="492"/>
        <v>#DIV/0!</v>
      </c>
      <c r="EF874" s="75" t="e">
        <f t="shared" si="493"/>
        <v>#DIV/0!</v>
      </c>
      <c r="EG874" s="51" t="e">
        <f t="shared" si="494"/>
        <v>#DIV/0!</v>
      </c>
      <c r="EH874" s="75" t="e">
        <f t="shared" si="495"/>
        <v>#DIV/0!</v>
      </c>
      <c r="EI874" s="51" t="e">
        <f t="shared" si="496"/>
        <v>#DIV/0!</v>
      </c>
      <c r="EJ874" s="75" t="e">
        <f t="shared" si="497"/>
        <v>#DIV/0!</v>
      </c>
      <c r="EK874" s="51" t="e">
        <f t="shared" si="498"/>
        <v>#DIV/0!</v>
      </c>
      <c r="EL874" s="75" t="e">
        <f t="shared" si="499"/>
        <v>#DIV/0!</v>
      </c>
      <c r="EM874" s="51" t="e">
        <f t="shared" si="500"/>
        <v>#DIV/0!</v>
      </c>
      <c r="EN874" s="75" t="e">
        <f t="shared" si="501"/>
        <v>#DIV/0!</v>
      </c>
      <c r="EO874" s="51" t="e">
        <f t="shared" si="502"/>
        <v>#DIV/0!</v>
      </c>
      <c r="EP874" s="75" t="e">
        <f t="shared" si="503"/>
        <v>#DIV/0!</v>
      </c>
      <c r="EQ874" s="51" t="e">
        <f t="shared" si="504"/>
        <v>#DIV/0!</v>
      </c>
      <c r="ER874" s="51" t="e">
        <f t="shared" si="505"/>
        <v>#DIV/0!</v>
      </c>
      <c r="ES874" s="51" t="e">
        <f t="shared" si="506"/>
        <v>#DIV/0!</v>
      </c>
    </row>
    <row r="875" spans="1:149" x14ac:dyDescent="0.45">
      <c r="A875" s="78" t="s">
        <v>1450</v>
      </c>
      <c r="B875" s="174" t="s">
        <v>3406</v>
      </c>
      <c r="C875" s="51" t="s">
        <v>635</v>
      </c>
      <c r="D875" s="51" t="s">
        <v>3683</v>
      </c>
      <c r="E875" s="78" t="s">
        <v>1121</v>
      </c>
      <c r="F875" s="78" t="s">
        <v>1853</v>
      </c>
      <c r="G875" s="72" t="s">
        <v>3369</v>
      </c>
      <c r="H875" s="78" t="s">
        <v>1132</v>
      </c>
      <c r="I875" s="78"/>
      <c r="J875" s="300">
        <v>3000</v>
      </c>
      <c r="K875" s="78"/>
      <c r="L875" s="300">
        <v>975</v>
      </c>
      <c r="M875" s="72"/>
      <c r="O875" s="78" t="s">
        <v>3217</v>
      </c>
      <c r="P875" s="72" t="s">
        <v>1414</v>
      </c>
      <c r="AA875" s="195"/>
      <c r="AB875" s="195"/>
      <c r="AC875" s="195"/>
      <c r="AD875" s="72"/>
      <c r="AE875" s="316">
        <v>0.5</v>
      </c>
      <c r="AF875" s="195"/>
      <c r="AG875" s="195">
        <v>0.5</v>
      </c>
      <c r="AH875" s="72"/>
      <c r="AQ875" s="178" t="s">
        <v>824</v>
      </c>
      <c r="AR875" s="53">
        <v>23.26</v>
      </c>
      <c r="AS875" s="53">
        <v>3787</v>
      </c>
      <c r="AT875" s="77"/>
      <c r="AU875" s="276">
        <v>15000</v>
      </c>
      <c r="AV875" s="276">
        <v>15000</v>
      </c>
      <c r="AW875" s="54">
        <v>348900</v>
      </c>
      <c r="AX875" s="49">
        <v>233.58508198657941</v>
      </c>
      <c r="AY875" s="276">
        <v>56805000</v>
      </c>
      <c r="AZ875" s="95">
        <v>569310.93384898198</v>
      </c>
      <c r="BB875" s="98" t="s">
        <v>3412</v>
      </c>
      <c r="BC875" s="270" t="s">
        <v>1126</v>
      </c>
      <c r="BD875" s="72"/>
      <c r="BE875" s="72"/>
      <c r="BF875" s="72"/>
      <c r="BG875" s="72"/>
      <c r="BH875" s="72"/>
      <c r="BI875" s="72"/>
      <c r="BJ875" s="72"/>
      <c r="BK875" s="72"/>
      <c r="BL875" s="72"/>
      <c r="BM875" s="72"/>
      <c r="BN875" s="72"/>
      <c r="BO875" s="72"/>
      <c r="BP875" s="72"/>
      <c r="BQ875" s="72"/>
      <c r="BR875" s="72"/>
      <c r="BS875" s="72"/>
      <c r="BT875" s="72"/>
      <c r="BU875" s="72"/>
      <c r="BV875" s="72"/>
      <c r="BW875" s="72"/>
      <c r="BX875" s="72"/>
      <c r="BY875" s="72"/>
      <c r="BZ875" s="72"/>
      <c r="CA875" s="72"/>
      <c r="CB875" s="72"/>
      <c r="CC875" s="72"/>
      <c r="CD875" s="72"/>
      <c r="CE875" s="72"/>
      <c r="CF875" s="72"/>
      <c r="CG875" s="72"/>
      <c r="CH875" s="72"/>
      <c r="CI875" s="72"/>
      <c r="CJ875" s="72"/>
      <c r="CK875" s="72"/>
      <c r="CL875" s="72"/>
      <c r="CM875" s="72"/>
      <c r="CN875" s="72"/>
      <c r="CO875" s="72"/>
      <c r="CP875" s="72"/>
      <c r="CQ875" s="72"/>
      <c r="CR875" s="72"/>
      <c r="CS875" s="72"/>
      <c r="CT875" s="72"/>
      <c r="CU875" s="72"/>
      <c r="CV875" s="72"/>
      <c r="CW875" s="72"/>
      <c r="CX875" s="72"/>
      <c r="CY875" s="72"/>
      <c r="CZ875" s="72"/>
      <c r="DA875" s="72"/>
      <c r="DB875" s="72"/>
      <c r="DC875" s="72"/>
      <c r="DD875" s="72"/>
      <c r="DE875" s="72"/>
      <c r="DF875" s="72"/>
      <c r="DG875" s="72"/>
      <c r="DH875" s="78"/>
      <c r="DJ875" s="77">
        <f t="shared" si="484"/>
        <v>0</v>
      </c>
      <c r="DK875" s="72">
        <v>0.93799999999999994</v>
      </c>
      <c r="DO875" s="358"/>
      <c r="DP875" s="72"/>
      <c r="DQ875" s="374"/>
      <c r="DR875" s="72"/>
      <c r="DU875" s="52"/>
      <c r="DX875" s="75" t="e">
        <f t="shared" si="485"/>
        <v>#DIV/0!</v>
      </c>
      <c r="DY875" s="51" t="e">
        <f t="shared" si="486"/>
        <v>#DIV/0!</v>
      </c>
      <c r="DZ875" s="75" t="e">
        <f t="shared" si="487"/>
        <v>#DIV/0!</v>
      </c>
      <c r="EA875" s="51" t="e">
        <f t="shared" si="488"/>
        <v>#DIV/0!</v>
      </c>
      <c r="EB875" s="75" t="e">
        <f t="shared" si="489"/>
        <v>#DIV/0!</v>
      </c>
      <c r="EC875" s="51" t="e">
        <f t="shared" si="490"/>
        <v>#DIV/0!</v>
      </c>
      <c r="ED875" s="75" t="e">
        <f t="shared" si="491"/>
        <v>#DIV/0!</v>
      </c>
      <c r="EE875" s="51" t="e">
        <f t="shared" si="492"/>
        <v>#DIV/0!</v>
      </c>
      <c r="EF875" s="75" t="e">
        <f t="shared" si="493"/>
        <v>#DIV/0!</v>
      </c>
      <c r="EG875" s="51" t="e">
        <f t="shared" si="494"/>
        <v>#DIV/0!</v>
      </c>
      <c r="EH875" s="75" t="e">
        <f t="shared" si="495"/>
        <v>#DIV/0!</v>
      </c>
      <c r="EI875" s="51" t="e">
        <f t="shared" si="496"/>
        <v>#DIV/0!</v>
      </c>
      <c r="EJ875" s="75" t="e">
        <f t="shared" si="497"/>
        <v>#DIV/0!</v>
      </c>
      <c r="EK875" s="51" t="e">
        <f t="shared" si="498"/>
        <v>#DIV/0!</v>
      </c>
      <c r="EL875" s="75" t="e">
        <f t="shared" si="499"/>
        <v>#DIV/0!</v>
      </c>
      <c r="EM875" s="51" t="e">
        <f t="shared" si="500"/>
        <v>#DIV/0!</v>
      </c>
      <c r="EN875" s="75" t="e">
        <f t="shared" si="501"/>
        <v>#DIV/0!</v>
      </c>
      <c r="EO875" s="51" t="e">
        <f t="shared" si="502"/>
        <v>#DIV/0!</v>
      </c>
      <c r="EP875" s="75" t="e">
        <f t="shared" si="503"/>
        <v>#DIV/0!</v>
      </c>
      <c r="EQ875" s="51" t="e">
        <f t="shared" si="504"/>
        <v>#DIV/0!</v>
      </c>
      <c r="ER875" s="51" t="e">
        <f t="shared" si="505"/>
        <v>#DIV/0!</v>
      </c>
      <c r="ES875" s="51" t="e">
        <f t="shared" si="506"/>
        <v>#DIV/0!</v>
      </c>
    </row>
    <row r="876" spans="1:149" x14ac:dyDescent="0.45">
      <c r="A876" s="78" t="s">
        <v>1450</v>
      </c>
      <c r="B876" s="174" t="s">
        <v>3406</v>
      </c>
      <c r="C876" s="51" t="s">
        <v>635</v>
      </c>
      <c r="D876" s="51" t="s">
        <v>3683</v>
      </c>
      <c r="E876" s="78" t="s">
        <v>1121</v>
      </c>
      <c r="F876" s="78" t="s">
        <v>1854</v>
      </c>
      <c r="G876" s="72" t="s">
        <v>3369</v>
      </c>
      <c r="H876" s="78" t="s">
        <v>1132</v>
      </c>
      <c r="I876" s="78"/>
      <c r="J876" s="300">
        <v>3000</v>
      </c>
      <c r="K876" s="78"/>
      <c r="L876" s="300">
        <v>900</v>
      </c>
      <c r="M876" s="72"/>
      <c r="O876" s="78" t="s">
        <v>3217</v>
      </c>
      <c r="P876" s="72" t="s">
        <v>3229</v>
      </c>
      <c r="AA876" s="195"/>
      <c r="AB876" s="195"/>
      <c r="AC876" s="195"/>
      <c r="AD876" s="72"/>
      <c r="AE876" s="316">
        <v>0.5</v>
      </c>
      <c r="AF876" s="195"/>
      <c r="AG876" s="195">
        <v>0.5</v>
      </c>
      <c r="AH876" s="72"/>
      <c r="AQ876" s="178" t="s">
        <v>824</v>
      </c>
      <c r="AR876" s="53">
        <v>26.8</v>
      </c>
      <c r="AS876" s="53">
        <v>6120</v>
      </c>
      <c r="AT876" s="77"/>
      <c r="AU876" s="276">
        <v>15000</v>
      </c>
      <c r="AV876" s="276">
        <v>15000</v>
      </c>
      <c r="AW876" s="54">
        <v>402000</v>
      </c>
      <c r="AX876" s="49">
        <v>268.57754570066794</v>
      </c>
      <c r="AY876" s="276">
        <v>91800000</v>
      </c>
      <c r="AZ876" s="95">
        <v>920037.73835642193</v>
      </c>
      <c r="BB876" s="98" t="s">
        <v>3412</v>
      </c>
      <c r="BC876" s="270" t="s">
        <v>1126</v>
      </c>
      <c r="BD876" s="72">
        <v>59.46</v>
      </c>
      <c r="BE876" s="72">
        <v>0.95</v>
      </c>
      <c r="BF876" s="72">
        <v>0.39</v>
      </c>
      <c r="BG876" s="72">
        <v>0.04</v>
      </c>
      <c r="BH876" s="72">
        <v>14.46</v>
      </c>
      <c r="BI876" s="72">
        <v>0.45</v>
      </c>
      <c r="BJ876" s="72"/>
      <c r="BK876" s="72"/>
      <c r="BL876" s="72"/>
      <c r="BM876" s="72"/>
      <c r="BN876" s="72">
        <v>0.76</v>
      </c>
      <c r="BO876" s="72">
        <v>0.24</v>
      </c>
      <c r="BP876" s="72"/>
      <c r="BQ876" s="72"/>
      <c r="BR876" s="72">
        <v>0.7</v>
      </c>
      <c r="BS876" s="72">
        <v>0.28000000000000003</v>
      </c>
      <c r="BT876" s="72"/>
      <c r="BU876" s="72"/>
      <c r="BV876" s="72"/>
      <c r="BW876" s="72"/>
      <c r="BX876" s="72">
        <v>1.1299999999999999</v>
      </c>
      <c r="BY876" s="72">
        <v>0.31</v>
      </c>
      <c r="BZ876" s="72">
        <v>2.58</v>
      </c>
      <c r="CA876" s="72">
        <v>0.45</v>
      </c>
      <c r="CB876" s="72">
        <v>6.01</v>
      </c>
      <c r="CC876" s="72">
        <v>0.53</v>
      </c>
      <c r="CD876" s="72"/>
      <c r="CE876" s="72"/>
      <c r="CF876" s="72"/>
      <c r="CG876" s="72"/>
      <c r="CH876" s="72"/>
      <c r="CI876" s="72"/>
      <c r="CJ876" s="72"/>
      <c r="CK876" s="72"/>
      <c r="CL876" s="72"/>
      <c r="CM876" s="72"/>
      <c r="CN876" s="72"/>
      <c r="CO876" s="72"/>
      <c r="CP876" s="72"/>
      <c r="CQ876" s="72"/>
      <c r="CR876" s="72"/>
      <c r="CS876" s="72"/>
      <c r="CT876" s="72"/>
      <c r="CU876" s="72"/>
      <c r="CV876" s="72"/>
      <c r="CW876" s="72"/>
      <c r="CX876" s="72"/>
      <c r="CY876" s="72"/>
      <c r="CZ876" s="72"/>
      <c r="DA876" s="72"/>
      <c r="DB876" s="72"/>
      <c r="DC876" s="72"/>
      <c r="DD876" s="72"/>
      <c r="DE876" s="72"/>
      <c r="DF876" s="72"/>
      <c r="DG876" s="72"/>
      <c r="DH876" s="78">
        <v>85.5</v>
      </c>
      <c r="DJ876" s="77">
        <f t="shared" si="484"/>
        <v>14.5</v>
      </c>
      <c r="DK876" s="72">
        <v>0.878</v>
      </c>
      <c r="DO876" s="358"/>
      <c r="DP876" s="72"/>
      <c r="DQ876" s="374"/>
      <c r="DR876" s="72"/>
      <c r="DU876" s="52"/>
      <c r="DX876" s="75">
        <f t="shared" si="485"/>
        <v>69.543859649122808</v>
      </c>
      <c r="DY876" s="51">
        <f t="shared" si="486"/>
        <v>1.1111111111111112</v>
      </c>
      <c r="DZ876" s="75">
        <f t="shared" si="487"/>
        <v>0.45614035087719301</v>
      </c>
      <c r="EA876" s="51">
        <f t="shared" si="488"/>
        <v>4.6783625730994156E-2</v>
      </c>
      <c r="EB876" s="75">
        <f t="shared" si="489"/>
        <v>16.912280701754387</v>
      </c>
      <c r="EC876" s="51">
        <f t="shared" si="490"/>
        <v>0.52631578947368429</v>
      </c>
      <c r="ED876" s="75">
        <f t="shared" si="491"/>
        <v>0.88888888888888884</v>
      </c>
      <c r="EE876" s="51">
        <f t="shared" si="492"/>
        <v>0.2807017543859649</v>
      </c>
      <c r="EF876" s="75">
        <f t="shared" si="493"/>
        <v>0</v>
      </c>
      <c r="EG876" s="51" t="e">
        <f t="shared" si="494"/>
        <v>#DIV/0!</v>
      </c>
      <c r="EH876" s="75">
        <f t="shared" si="495"/>
        <v>0.8187134502923975</v>
      </c>
      <c r="EI876" s="51">
        <f t="shared" si="496"/>
        <v>0.32748538011695905</v>
      </c>
      <c r="EJ876" s="75">
        <f t="shared" si="497"/>
        <v>1.3216374269005846</v>
      </c>
      <c r="EK876" s="51">
        <f t="shared" si="498"/>
        <v>0.36257309941520466</v>
      </c>
      <c r="EL876" s="75">
        <f t="shared" si="499"/>
        <v>3.0175438596491229</v>
      </c>
      <c r="EM876" s="51">
        <f t="shared" si="500"/>
        <v>0.52631578947368418</v>
      </c>
      <c r="EN876" s="75">
        <f t="shared" si="501"/>
        <v>7.0292397660818713</v>
      </c>
      <c r="EO876" s="51">
        <f t="shared" si="502"/>
        <v>0.61988304093567259</v>
      </c>
      <c r="EP876" s="75">
        <f t="shared" si="503"/>
        <v>0</v>
      </c>
      <c r="EQ876" s="51" t="e">
        <f t="shared" si="504"/>
        <v>#DIV/0!</v>
      </c>
      <c r="ER876" s="51">
        <f t="shared" si="505"/>
        <v>100</v>
      </c>
      <c r="ES876" s="51">
        <f t="shared" si="506"/>
        <v>0</v>
      </c>
    </row>
    <row r="877" spans="1:149" x14ac:dyDescent="0.45">
      <c r="A877" s="78" t="s">
        <v>1450</v>
      </c>
      <c r="B877" s="174" t="s">
        <v>3406</v>
      </c>
      <c r="C877" s="51" t="s">
        <v>635</v>
      </c>
      <c r="D877" s="51" t="s">
        <v>3683</v>
      </c>
      <c r="E877" s="78" t="s">
        <v>1121</v>
      </c>
      <c r="F877" s="78" t="s">
        <v>1855</v>
      </c>
      <c r="G877" s="72" t="s">
        <v>3369</v>
      </c>
      <c r="H877" s="78" t="s">
        <v>1132</v>
      </c>
      <c r="I877" s="78"/>
      <c r="J877" s="300">
        <v>3000</v>
      </c>
      <c r="K877" s="78"/>
      <c r="L877" s="300">
        <v>850</v>
      </c>
      <c r="M877" s="72"/>
      <c r="O877" s="78" t="s">
        <v>3217</v>
      </c>
      <c r="P877" s="72" t="s">
        <v>3230</v>
      </c>
      <c r="AA877" s="195"/>
      <c r="AB877" s="195"/>
      <c r="AC877" s="195"/>
      <c r="AD877" s="72"/>
      <c r="AE877" s="316">
        <v>0.5</v>
      </c>
      <c r="AF877" s="195"/>
      <c r="AG877" s="195">
        <v>0.5</v>
      </c>
      <c r="AH877" s="72"/>
      <c r="AQ877" s="178" t="s">
        <v>824</v>
      </c>
      <c r="AR877" s="53">
        <v>29.62</v>
      </c>
      <c r="AS877" s="53">
        <v>8728</v>
      </c>
      <c r="AT877" s="77"/>
      <c r="AU877" s="276">
        <v>15000</v>
      </c>
      <c r="AV877" s="276">
        <v>15000</v>
      </c>
      <c r="AW877" s="54">
        <v>444300</v>
      </c>
      <c r="AX877" s="49">
        <v>296.58352805013692</v>
      </c>
      <c r="AY877" s="276">
        <v>130920000</v>
      </c>
      <c r="AZ877" s="95">
        <v>1312106.1079043874</v>
      </c>
      <c r="BB877" s="98" t="s">
        <v>3412</v>
      </c>
      <c r="BC877" s="270" t="s">
        <v>1126</v>
      </c>
      <c r="BD877" s="72"/>
      <c r="BE877" s="72"/>
      <c r="BF877" s="72"/>
      <c r="BG877" s="72"/>
      <c r="BH877" s="72"/>
      <c r="BI877" s="72"/>
      <c r="BJ877" s="72"/>
      <c r="BK877" s="72"/>
      <c r="BL877" s="72"/>
      <c r="BM877" s="72"/>
      <c r="BN877" s="72"/>
      <c r="BO877" s="72"/>
      <c r="BP877" s="72"/>
      <c r="BQ877" s="72"/>
      <c r="BR877" s="72"/>
      <c r="BS877" s="72"/>
      <c r="BT877" s="72"/>
      <c r="BU877" s="72"/>
      <c r="BV877" s="72"/>
      <c r="BW877" s="72"/>
      <c r="BX877" s="72"/>
      <c r="BY877" s="72"/>
      <c r="BZ877" s="72"/>
      <c r="CA877" s="72"/>
      <c r="CB877" s="72"/>
      <c r="CC877" s="72"/>
      <c r="CD877" s="72"/>
      <c r="CE877" s="72"/>
      <c r="CF877" s="72"/>
      <c r="CG877" s="72"/>
      <c r="CH877" s="72"/>
      <c r="CI877" s="72"/>
      <c r="CJ877" s="72"/>
      <c r="CK877" s="72"/>
      <c r="CL877" s="72"/>
      <c r="CM877" s="72"/>
      <c r="CN877" s="72"/>
      <c r="CO877" s="72"/>
      <c r="CP877" s="72"/>
      <c r="CQ877" s="72"/>
      <c r="CR877" s="72"/>
      <c r="CS877" s="72"/>
      <c r="CT877" s="72"/>
      <c r="CU877" s="72"/>
      <c r="CV877" s="72"/>
      <c r="CW877" s="72"/>
      <c r="CX877" s="72"/>
      <c r="CY877" s="72"/>
      <c r="CZ877" s="72"/>
      <c r="DA877" s="72"/>
      <c r="DB877" s="72"/>
      <c r="DC877" s="72"/>
      <c r="DD877" s="72"/>
      <c r="DE877" s="72"/>
      <c r="DF877" s="72"/>
      <c r="DG877" s="72"/>
      <c r="DH877" s="78"/>
      <c r="DJ877" s="77">
        <f t="shared" si="484"/>
        <v>0</v>
      </c>
      <c r="DK877" s="72">
        <v>0.73299999999999998</v>
      </c>
      <c r="DO877" s="358"/>
      <c r="DP877" s="72"/>
      <c r="DQ877" s="374"/>
      <c r="DR877" s="72"/>
      <c r="DU877" s="52"/>
      <c r="DX877" s="75" t="e">
        <f t="shared" si="485"/>
        <v>#DIV/0!</v>
      </c>
      <c r="DY877" s="51" t="e">
        <f t="shared" si="486"/>
        <v>#DIV/0!</v>
      </c>
      <c r="DZ877" s="75" t="e">
        <f t="shared" si="487"/>
        <v>#DIV/0!</v>
      </c>
      <c r="EA877" s="51" t="e">
        <f t="shared" si="488"/>
        <v>#DIV/0!</v>
      </c>
      <c r="EB877" s="75" t="e">
        <f t="shared" si="489"/>
        <v>#DIV/0!</v>
      </c>
      <c r="EC877" s="51" t="e">
        <f t="shared" si="490"/>
        <v>#DIV/0!</v>
      </c>
      <c r="ED877" s="75" t="e">
        <f t="shared" si="491"/>
        <v>#DIV/0!</v>
      </c>
      <c r="EE877" s="51" t="e">
        <f t="shared" si="492"/>
        <v>#DIV/0!</v>
      </c>
      <c r="EF877" s="75" t="e">
        <f t="shared" si="493"/>
        <v>#DIV/0!</v>
      </c>
      <c r="EG877" s="51" t="e">
        <f t="shared" si="494"/>
        <v>#DIV/0!</v>
      </c>
      <c r="EH877" s="75" t="e">
        <f t="shared" si="495"/>
        <v>#DIV/0!</v>
      </c>
      <c r="EI877" s="51" t="e">
        <f t="shared" si="496"/>
        <v>#DIV/0!</v>
      </c>
      <c r="EJ877" s="75" t="e">
        <f t="shared" si="497"/>
        <v>#DIV/0!</v>
      </c>
      <c r="EK877" s="51" t="e">
        <f t="shared" si="498"/>
        <v>#DIV/0!</v>
      </c>
      <c r="EL877" s="75" t="e">
        <f t="shared" si="499"/>
        <v>#DIV/0!</v>
      </c>
      <c r="EM877" s="51" t="e">
        <f t="shared" si="500"/>
        <v>#DIV/0!</v>
      </c>
      <c r="EN877" s="75" t="e">
        <f t="shared" si="501"/>
        <v>#DIV/0!</v>
      </c>
      <c r="EO877" s="51" t="e">
        <f t="shared" si="502"/>
        <v>#DIV/0!</v>
      </c>
      <c r="EP877" s="75" t="e">
        <f t="shared" si="503"/>
        <v>#DIV/0!</v>
      </c>
      <c r="EQ877" s="51" t="e">
        <f t="shared" si="504"/>
        <v>#DIV/0!</v>
      </c>
      <c r="ER877" s="51" t="e">
        <f t="shared" si="505"/>
        <v>#DIV/0!</v>
      </c>
      <c r="ES877" s="51" t="e">
        <f t="shared" si="506"/>
        <v>#DIV/0!</v>
      </c>
    </row>
    <row r="878" spans="1:149" x14ac:dyDescent="0.45">
      <c r="A878" s="78" t="s">
        <v>1450</v>
      </c>
      <c r="B878" s="174" t="s">
        <v>3406</v>
      </c>
      <c r="C878" s="51" t="s">
        <v>3593</v>
      </c>
      <c r="D878" s="51" t="s">
        <v>3682</v>
      </c>
      <c r="E878" s="78" t="s">
        <v>1121</v>
      </c>
      <c r="F878" s="78" t="s">
        <v>1856</v>
      </c>
      <c r="G878" s="72" t="s">
        <v>3369</v>
      </c>
      <c r="H878" s="78" t="s">
        <v>1132</v>
      </c>
      <c r="I878" s="78"/>
      <c r="J878" s="300">
        <v>1000</v>
      </c>
      <c r="K878" s="78"/>
      <c r="L878" s="300">
        <v>1125</v>
      </c>
      <c r="M878" s="72"/>
      <c r="O878" s="78" t="s">
        <v>3217</v>
      </c>
      <c r="P878" s="72" t="s">
        <v>1414</v>
      </c>
      <c r="AA878" s="195"/>
      <c r="AB878" s="195"/>
      <c r="AC878" s="195"/>
      <c r="AD878" s="72"/>
      <c r="AE878" s="316">
        <v>0.5</v>
      </c>
      <c r="AF878" s="195"/>
      <c r="AG878" s="195">
        <v>0.5</v>
      </c>
      <c r="AH878" s="72"/>
      <c r="AQ878" s="178" t="s">
        <v>824</v>
      </c>
      <c r="AR878" s="53">
        <v>1.9219999999999999</v>
      </c>
      <c r="AS878" s="53">
        <v>14.11</v>
      </c>
      <c r="AT878" s="77"/>
      <c r="AU878" s="276">
        <v>5000</v>
      </c>
      <c r="AV878" s="276">
        <v>5000</v>
      </c>
      <c r="AW878" s="54">
        <v>9610</v>
      </c>
      <c r="AX878" s="49">
        <v>23.254343215969886</v>
      </c>
      <c r="AY878" s="276">
        <v>70550</v>
      </c>
      <c r="AZ878" s="95">
        <v>719.47165336794205</v>
      </c>
      <c r="BB878" s="98" t="s">
        <v>3412</v>
      </c>
      <c r="BC878" s="270" t="s">
        <v>1126</v>
      </c>
      <c r="BD878" s="72"/>
      <c r="BE878" s="72"/>
      <c r="BF878" s="72"/>
      <c r="BG878" s="72"/>
      <c r="BH878" s="72"/>
      <c r="BI878" s="72"/>
      <c r="BJ878" s="72"/>
      <c r="BK878" s="72"/>
      <c r="BL878" s="72"/>
      <c r="BM878" s="72"/>
      <c r="BN878" s="72"/>
      <c r="BO878" s="72"/>
      <c r="BP878" s="72"/>
      <c r="BQ878" s="72"/>
      <c r="BR878" s="72"/>
      <c r="BS878" s="72"/>
      <c r="BT878" s="72"/>
      <c r="BU878" s="72"/>
      <c r="BV878" s="72"/>
      <c r="BW878" s="72"/>
      <c r="BX878" s="72"/>
      <c r="BY878" s="72"/>
      <c r="BZ878" s="72"/>
      <c r="CA878" s="72"/>
      <c r="CB878" s="72"/>
      <c r="CC878" s="72"/>
      <c r="CD878" s="72"/>
      <c r="CE878" s="72"/>
      <c r="CF878" s="72"/>
      <c r="CG878" s="72"/>
      <c r="CH878" s="72"/>
      <c r="CI878" s="72"/>
      <c r="CJ878" s="72"/>
      <c r="CK878" s="72"/>
      <c r="CL878" s="72"/>
      <c r="CM878" s="72"/>
      <c r="CN878" s="72"/>
      <c r="CO878" s="72"/>
      <c r="CP878" s="72"/>
      <c r="CQ878" s="72"/>
      <c r="CR878" s="72"/>
      <c r="CS878" s="72"/>
      <c r="CT878" s="72"/>
      <c r="CU878" s="72"/>
      <c r="CV878" s="72"/>
      <c r="CW878" s="72"/>
      <c r="CX878" s="72"/>
      <c r="CY878" s="72"/>
      <c r="CZ878" s="72"/>
      <c r="DA878" s="72"/>
      <c r="DB878" s="72"/>
      <c r="DC878" s="72"/>
      <c r="DD878" s="72"/>
      <c r="DE878" s="72"/>
      <c r="DF878" s="72"/>
      <c r="DG878" s="72"/>
      <c r="DH878" s="78"/>
      <c r="DJ878" s="77">
        <f t="shared" si="484"/>
        <v>0</v>
      </c>
      <c r="DK878" s="72">
        <v>0.91300000000000003</v>
      </c>
      <c r="DO878" s="358"/>
      <c r="DP878" s="72"/>
      <c r="DQ878" s="374"/>
      <c r="DR878" s="72"/>
      <c r="DU878" s="52"/>
      <c r="DX878" s="75" t="e">
        <f t="shared" si="485"/>
        <v>#DIV/0!</v>
      </c>
      <c r="DY878" s="51" t="e">
        <f t="shared" si="486"/>
        <v>#DIV/0!</v>
      </c>
      <c r="DZ878" s="75" t="e">
        <f t="shared" si="487"/>
        <v>#DIV/0!</v>
      </c>
      <c r="EA878" s="51" t="e">
        <f t="shared" si="488"/>
        <v>#DIV/0!</v>
      </c>
      <c r="EB878" s="75" t="e">
        <f t="shared" si="489"/>
        <v>#DIV/0!</v>
      </c>
      <c r="EC878" s="51" t="e">
        <f t="shared" si="490"/>
        <v>#DIV/0!</v>
      </c>
      <c r="ED878" s="75" t="e">
        <f t="shared" si="491"/>
        <v>#DIV/0!</v>
      </c>
      <c r="EE878" s="51" t="e">
        <f t="shared" si="492"/>
        <v>#DIV/0!</v>
      </c>
      <c r="EF878" s="75" t="e">
        <f t="shared" si="493"/>
        <v>#DIV/0!</v>
      </c>
      <c r="EG878" s="51" t="e">
        <f t="shared" si="494"/>
        <v>#DIV/0!</v>
      </c>
      <c r="EH878" s="75" t="e">
        <f t="shared" si="495"/>
        <v>#DIV/0!</v>
      </c>
      <c r="EI878" s="51" t="e">
        <f t="shared" si="496"/>
        <v>#DIV/0!</v>
      </c>
      <c r="EJ878" s="75" t="e">
        <f t="shared" si="497"/>
        <v>#DIV/0!</v>
      </c>
      <c r="EK878" s="51" t="e">
        <f t="shared" si="498"/>
        <v>#DIV/0!</v>
      </c>
      <c r="EL878" s="75" t="e">
        <f t="shared" si="499"/>
        <v>#DIV/0!</v>
      </c>
      <c r="EM878" s="51" t="e">
        <f t="shared" si="500"/>
        <v>#DIV/0!</v>
      </c>
      <c r="EN878" s="75" t="e">
        <f t="shared" si="501"/>
        <v>#DIV/0!</v>
      </c>
      <c r="EO878" s="51" t="e">
        <f t="shared" si="502"/>
        <v>#DIV/0!</v>
      </c>
      <c r="EP878" s="75" t="e">
        <f t="shared" si="503"/>
        <v>#DIV/0!</v>
      </c>
      <c r="EQ878" s="51" t="e">
        <f t="shared" si="504"/>
        <v>#DIV/0!</v>
      </c>
      <c r="ER878" s="51" t="e">
        <f t="shared" si="505"/>
        <v>#DIV/0!</v>
      </c>
      <c r="ES878" s="51" t="e">
        <f t="shared" si="506"/>
        <v>#DIV/0!</v>
      </c>
    </row>
    <row r="879" spans="1:149" x14ac:dyDescent="0.45">
      <c r="A879" s="78" t="s">
        <v>1450</v>
      </c>
      <c r="B879" s="174" t="s">
        <v>3406</v>
      </c>
      <c r="C879" s="51" t="s">
        <v>3593</v>
      </c>
      <c r="D879" s="51" t="s">
        <v>3682</v>
      </c>
      <c r="E879" s="78" t="s">
        <v>1121</v>
      </c>
      <c r="F879" s="78" t="s">
        <v>1857</v>
      </c>
      <c r="G879" s="72" t="s">
        <v>3369</v>
      </c>
      <c r="H879" s="78" t="s">
        <v>1132</v>
      </c>
      <c r="I879" s="78"/>
      <c r="J879" s="300">
        <v>1000</v>
      </c>
      <c r="K879" s="78"/>
      <c r="L879" s="300">
        <v>1100</v>
      </c>
      <c r="M879" s="72"/>
      <c r="O879" s="78" t="s">
        <v>3217</v>
      </c>
      <c r="P879" s="72" t="s">
        <v>1414</v>
      </c>
      <c r="AA879" s="195"/>
      <c r="AB879" s="195"/>
      <c r="AC879" s="195"/>
      <c r="AD879" s="72"/>
      <c r="AE879" s="316">
        <v>0.5</v>
      </c>
      <c r="AF879" s="195"/>
      <c r="AG879" s="195">
        <v>0.5</v>
      </c>
      <c r="AH879" s="72"/>
      <c r="AQ879" s="178" t="s">
        <v>824</v>
      </c>
      <c r="AR879" s="53">
        <v>1.921</v>
      </c>
      <c r="AS879" s="53">
        <v>14.75</v>
      </c>
      <c r="AT879" s="77"/>
      <c r="AU879" s="276">
        <v>5000</v>
      </c>
      <c r="AV879" s="276">
        <v>5000</v>
      </c>
      <c r="AW879" s="54">
        <v>9605</v>
      </c>
      <c r="AX879" s="49">
        <v>22.923927989505593</v>
      </c>
      <c r="AY879" s="276">
        <v>73750</v>
      </c>
      <c r="AZ879" s="95">
        <v>752.10537825493577</v>
      </c>
      <c r="BB879" s="98" t="s">
        <v>3412</v>
      </c>
      <c r="BC879" s="270" t="s">
        <v>1126</v>
      </c>
      <c r="BD879" s="72"/>
      <c r="BE879" s="72"/>
      <c r="BF879" s="72"/>
      <c r="BG879" s="72"/>
      <c r="BH879" s="72"/>
      <c r="BI879" s="72"/>
      <c r="BJ879" s="72"/>
      <c r="BK879" s="72"/>
      <c r="BL879" s="72"/>
      <c r="BM879" s="72"/>
      <c r="BN879" s="72"/>
      <c r="BO879" s="72"/>
      <c r="BP879" s="72"/>
      <c r="BQ879" s="72"/>
      <c r="BR879" s="72"/>
      <c r="BS879" s="72"/>
      <c r="BT879" s="72"/>
      <c r="BU879" s="72"/>
      <c r="BV879" s="72"/>
      <c r="BW879" s="72"/>
      <c r="BX879" s="72"/>
      <c r="BY879" s="72"/>
      <c r="BZ879" s="72"/>
      <c r="CA879" s="72"/>
      <c r="CB879" s="72"/>
      <c r="CC879" s="72"/>
      <c r="CD879" s="72"/>
      <c r="CE879" s="72"/>
      <c r="CF879" s="72"/>
      <c r="CG879" s="72"/>
      <c r="CH879" s="72"/>
      <c r="CI879" s="72"/>
      <c r="CJ879" s="72"/>
      <c r="CK879" s="72"/>
      <c r="CL879" s="72"/>
      <c r="CM879" s="72"/>
      <c r="CN879" s="72"/>
      <c r="CO879" s="72"/>
      <c r="CP879" s="72"/>
      <c r="CQ879" s="72"/>
      <c r="CR879" s="72"/>
      <c r="CS879" s="72"/>
      <c r="CT879" s="72"/>
      <c r="CU879" s="72"/>
      <c r="CV879" s="72"/>
      <c r="CW879" s="72"/>
      <c r="CX879" s="72"/>
      <c r="CY879" s="72"/>
      <c r="CZ879" s="72"/>
      <c r="DA879" s="72"/>
      <c r="DB879" s="72"/>
      <c r="DC879" s="72"/>
      <c r="DD879" s="72"/>
      <c r="DE879" s="72"/>
      <c r="DF879" s="72"/>
      <c r="DG879" s="72"/>
      <c r="DH879" s="78"/>
      <c r="DJ879" s="77">
        <f t="shared" si="484"/>
        <v>0</v>
      </c>
      <c r="DK879" s="72">
        <v>0.91100000000000003</v>
      </c>
      <c r="DO879" s="358"/>
      <c r="DP879" s="72"/>
      <c r="DQ879" s="374"/>
      <c r="DR879" s="72"/>
      <c r="DU879" s="52"/>
      <c r="DX879" s="75" t="e">
        <f t="shared" si="485"/>
        <v>#DIV/0!</v>
      </c>
      <c r="DY879" s="51" t="e">
        <f t="shared" si="486"/>
        <v>#DIV/0!</v>
      </c>
      <c r="DZ879" s="75" t="e">
        <f t="shared" si="487"/>
        <v>#DIV/0!</v>
      </c>
      <c r="EA879" s="51" t="e">
        <f t="shared" si="488"/>
        <v>#DIV/0!</v>
      </c>
      <c r="EB879" s="75" t="e">
        <f t="shared" si="489"/>
        <v>#DIV/0!</v>
      </c>
      <c r="EC879" s="51" t="e">
        <f t="shared" si="490"/>
        <v>#DIV/0!</v>
      </c>
      <c r="ED879" s="75" t="e">
        <f t="shared" si="491"/>
        <v>#DIV/0!</v>
      </c>
      <c r="EE879" s="51" t="e">
        <f t="shared" si="492"/>
        <v>#DIV/0!</v>
      </c>
      <c r="EF879" s="75" t="e">
        <f t="shared" si="493"/>
        <v>#DIV/0!</v>
      </c>
      <c r="EG879" s="51" t="e">
        <f t="shared" si="494"/>
        <v>#DIV/0!</v>
      </c>
      <c r="EH879" s="75" t="e">
        <f t="shared" si="495"/>
        <v>#DIV/0!</v>
      </c>
      <c r="EI879" s="51" t="e">
        <f t="shared" si="496"/>
        <v>#DIV/0!</v>
      </c>
      <c r="EJ879" s="75" t="e">
        <f t="shared" si="497"/>
        <v>#DIV/0!</v>
      </c>
      <c r="EK879" s="51" t="e">
        <f t="shared" si="498"/>
        <v>#DIV/0!</v>
      </c>
      <c r="EL879" s="75" t="e">
        <f t="shared" si="499"/>
        <v>#DIV/0!</v>
      </c>
      <c r="EM879" s="51" t="e">
        <f t="shared" si="500"/>
        <v>#DIV/0!</v>
      </c>
      <c r="EN879" s="75" t="e">
        <f t="shared" si="501"/>
        <v>#DIV/0!</v>
      </c>
      <c r="EO879" s="51" t="e">
        <f t="shared" si="502"/>
        <v>#DIV/0!</v>
      </c>
      <c r="EP879" s="75" t="e">
        <f t="shared" si="503"/>
        <v>#DIV/0!</v>
      </c>
      <c r="EQ879" s="51" t="e">
        <f t="shared" si="504"/>
        <v>#DIV/0!</v>
      </c>
      <c r="ER879" s="51" t="e">
        <f t="shared" si="505"/>
        <v>#DIV/0!</v>
      </c>
      <c r="ES879" s="51" t="e">
        <f t="shared" si="506"/>
        <v>#DIV/0!</v>
      </c>
    </row>
    <row r="880" spans="1:149" x14ac:dyDescent="0.45">
      <c r="A880" s="78" t="s">
        <v>1450</v>
      </c>
      <c r="B880" s="174" t="s">
        <v>3406</v>
      </c>
      <c r="C880" s="51" t="s">
        <v>3593</v>
      </c>
      <c r="D880" s="51" t="s">
        <v>3682</v>
      </c>
      <c r="E880" s="78" t="s">
        <v>1121</v>
      </c>
      <c r="F880" s="78" t="s">
        <v>1858</v>
      </c>
      <c r="G880" s="72" t="s">
        <v>3369</v>
      </c>
      <c r="H880" s="78" t="s">
        <v>1132</v>
      </c>
      <c r="I880" s="78"/>
      <c r="J880" s="300">
        <v>1000</v>
      </c>
      <c r="K880" s="78"/>
      <c r="L880" s="300">
        <v>1075</v>
      </c>
      <c r="M880" s="72"/>
      <c r="O880" s="78" t="s">
        <v>3217</v>
      </c>
      <c r="P880" s="72" t="s">
        <v>3224</v>
      </c>
      <c r="AA880" s="195"/>
      <c r="AB880" s="195"/>
      <c r="AC880" s="195"/>
      <c r="AD880" s="72"/>
      <c r="AE880" s="316">
        <v>0.5</v>
      </c>
      <c r="AF880" s="195"/>
      <c r="AG880" s="195">
        <v>0.5</v>
      </c>
      <c r="AH880" s="72"/>
      <c r="AQ880" s="178" t="s">
        <v>824</v>
      </c>
      <c r="AR880" s="53">
        <v>1.919</v>
      </c>
      <c r="AS880" s="53">
        <v>15.45</v>
      </c>
      <c r="AT880" s="77"/>
      <c r="AU880" s="276">
        <v>5000</v>
      </c>
      <c r="AV880" s="276">
        <v>5000</v>
      </c>
      <c r="AW880" s="54">
        <v>9595</v>
      </c>
      <c r="AX880" s="49">
        <v>22.5895337059405</v>
      </c>
      <c r="AY880" s="276">
        <v>77250</v>
      </c>
      <c r="AZ880" s="95">
        <v>787.79851485008533</v>
      </c>
      <c r="BB880" s="98" t="s">
        <v>3412</v>
      </c>
      <c r="BC880" s="270" t="s">
        <v>1126</v>
      </c>
      <c r="BD880" s="72"/>
      <c r="BE880" s="72"/>
      <c r="BF880" s="72"/>
      <c r="BG880" s="72"/>
      <c r="BH880" s="72"/>
      <c r="BI880" s="72"/>
      <c r="BJ880" s="72"/>
      <c r="BK880" s="72"/>
      <c r="BL880" s="72"/>
      <c r="BM880" s="72"/>
      <c r="BN880" s="72"/>
      <c r="BO880" s="72"/>
      <c r="BP880" s="72"/>
      <c r="BQ880" s="72"/>
      <c r="BR880" s="72"/>
      <c r="BS880" s="72"/>
      <c r="BT880" s="72"/>
      <c r="BU880" s="72"/>
      <c r="BV880" s="72"/>
      <c r="BW880" s="72"/>
      <c r="BX880" s="72"/>
      <c r="BY880" s="72"/>
      <c r="BZ880" s="72"/>
      <c r="CA880" s="72"/>
      <c r="CB880" s="72"/>
      <c r="CC880" s="72"/>
      <c r="CD880" s="72"/>
      <c r="CE880" s="72"/>
      <c r="CF880" s="72"/>
      <c r="CG880" s="72"/>
      <c r="CH880" s="72"/>
      <c r="CI880" s="72"/>
      <c r="CJ880" s="72"/>
      <c r="CK880" s="72"/>
      <c r="CL880" s="72"/>
      <c r="CM880" s="72"/>
      <c r="CN880" s="72"/>
      <c r="CO880" s="72"/>
      <c r="CP880" s="72"/>
      <c r="CQ880" s="72"/>
      <c r="CR880" s="72"/>
      <c r="CS880" s="72"/>
      <c r="CT880" s="72"/>
      <c r="CU880" s="72"/>
      <c r="CV880" s="72"/>
      <c r="CW880" s="72"/>
      <c r="CX880" s="72"/>
      <c r="CY880" s="72"/>
      <c r="CZ880" s="72"/>
      <c r="DA880" s="72"/>
      <c r="DB880" s="72"/>
      <c r="DC880" s="72"/>
      <c r="DD880" s="72"/>
      <c r="DE880" s="72"/>
      <c r="DF880" s="72"/>
      <c r="DG880" s="72"/>
      <c r="DH880" s="78"/>
      <c r="DJ880" s="77">
        <f t="shared" si="484"/>
        <v>0</v>
      </c>
      <c r="DK880" s="72">
        <v>0.89700000000000002</v>
      </c>
      <c r="DO880" s="358"/>
      <c r="DP880" s="72"/>
      <c r="DQ880" s="374"/>
      <c r="DR880" s="72"/>
      <c r="DU880" s="52"/>
      <c r="DX880" s="75" t="e">
        <f t="shared" si="485"/>
        <v>#DIV/0!</v>
      </c>
      <c r="DY880" s="51" t="e">
        <f t="shared" si="486"/>
        <v>#DIV/0!</v>
      </c>
      <c r="DZ880" s="75" t="e">
        <f t="shared" si="487"/>
        <v>#DIV/0!</v>
      </c>
      <c r="EA880" s="51" t="e">
        <f t="shared" si="488"/>
        <v>#DIV/0!</v>
      </c>
      <c r="EB880" s="75" t="e">
        <f t="shared" si="489"/>
        <v>#DIV/0!</v>
      </c>
      <c r="EC880" s="51" t="e">
        <f t="shared" si="490"/>
        <v>#DIV/0!</v>
      </c>
      <c r="ED880" s="75" t="e">
        <f t="shared" si="491"/>
        <v>#DIV/0!</v>
      </c>
      <c r="EE880" s="51" t="e">
        <f t="shared" si="492"/>
        <v>#DIV/0!</v>
      </c>
      <c r="EF880" s="75" t="e">
        <f t="shared" si="493"/>
        <v>#DIV/0!</v>
      </c>
      <c r="EG880" s="51" t="e">
        <f t="shared" si="494"/>
        <v>#DIV/0!</v>
      </c>
      <c r="EH880" s="75" t="e">
        <f t="shared" si="495"/>
        <v>#DIV/0!</v>
      </c>
      <c r="EI880" s="51" t="e">
        <f t="shared" si="496"/>
        <v>#DIV/0!</v>
      </c>
      <c r="EJ880" s="75" t="e">
        <f t="shared" si="497"/>
        <v>#DIV/0!</v>
      </c>
      <c r="EK880" s="51" t="e">
        <f t="shared" si="498"/>
        <v>#DIV/0!</v>
      </c>
      <c r="EL880" s="75" t="e">
        <f t="shared" si="499"/>
        <v>#DIV/0!</v>
      </c>
      <c r="EM880" s="51" t="e">
        <f t="shared" si="500"/>
        <v>#DIV/0!</v>
      </c>
      <c r="EN880" s="75" t="e">
        <f t="shared" si="501"/>
        <v>#DIV/0!</v>
      </c>
      <c r="EO880" s="51" t="e">
        <f t="shared" si="502"/>
        <v>#DIV/0!</v>
      </c>
      <c r="EP880" s="75" t="e">
        <f t="shared" si="503"/>
        <v>#DIV/0!</v>
      </c>
      <c r="EQ880" s="51" t="e">
        <f t="shared" si="504"/>
        <v>#DIV/0!</v>
      </c>
      <c r="ER880" s="51" t="e">
        <f t="shared" si="505"/>
        <v>#DIV/0!</v>
      </c>
      <c r="ES880" s="51" t="e">
        <f t="shared" si="506"/>
        <v>#DIV/0!</v>
      </c>
    </row>
    <row r="881" spans="1:149" x14ac:dyDescent="0.45">
      <c r="A881" s="78" t="s">
        <v>1450</v>
      </c>
      <c r="B881" s="174" t="s">
        <v>3406</v>
      </c>
      <c r="C881" s="51" t="s">
        <v>3593</v>
      </c>
      <c r="D881" s="51" t="s">
        <v>3682</v>
      </c>
      <c r="E881" s="78" t="s">
        <v>1121</v>
      </c>
      <c r="F881" s="78" t="s">
        <v>1859</v>
      </c>
      <c r="G881" s="72" t="s">
        <v>3369</v>
      </c>
      <c r="H881" s="78" t="s">
        <v>1132</v>
      </c>
      <c r="I881" s="78"/>
      <c r="J881" s="300">
        <v>1000</v>
      </c>
      <c r="K881" s="78"/>
      <c r="L881" s="300">
        <v>1050</v>
      </c>
      <c r="M881" s="72"/>
      <c r="O881" s="78" t="s">
        <v>3217</v>
      </c>
      <c r="P881" s="72" t="s">
        <v>3224</v>
      </c>
      <c r="AA881" s="195"/>
      <c r="AB881" s="195"/>
      <c r="AC881" s="195"/>
      <c r="AD881" s="72"/>
      <c r="AE881" s="316">
        <v>0.5</v>
      </c>
      <c r="AF881" s="195"/>
      <c r="AG881" s="195">
        <v>0.5</v>
      </c>
      <c r="AH881" s="72"/>
      <c r="AQ881" s="178" t="s">
        <v>824</v>
      </c>
      <c r="AR881" s="53">
        <v>1.9159999999999999</v>
      </c>
      <c r="AS881" s="53">
        <v>16.2</v>
      </c>
      <c r="AT881" s="77"/>
      <c r="AU881" s="276">
        <v>5000</v>
      </c>
      <c r="AV881" s="276">
        <v>5000</v>
      </c>
      <c r="AW881" s="54">
        <v>9580</v>
      </c>
      <c r="AX881" s="49">
        <v>22.259470159487869</v>
      </c>
      <c r="AY881" s="276">
        <v>81000</v>
      </c>
      <c r="AZ881" s="95">
        <v>826.04116120203116</v>
      </c>
      <c r="BB881" s="98" t="s">
        <v>3412</v>
      </c>
      <c r="BC881" s="270" t="s">
        <v>1126</v>
      </c>
      <c r="BD881" s="72"/>
      <c r="BE881" s="72"/>
      <c r="BF881" s="72"/>
      <c r="BG881" s="72"/>
      <c r="BH881" s="72"/>
      <c r="BI881" s="72"/>
      <c r="BJ881" s="72"/>
      <c r="BK881" s="72"/>
      <c r="BL881" s="72"/>
      <c r="BM881" s="72"/>
      <c r="BN881" s="72"/>
      <c r="BO881" s="72"/>
      <c r="BP881" s="72"/>
      <c r="BQ881" s="72"/>
      <c r="BR881" s="72"/>
      <c r="BS881" s="72"/>
      <c r="BT881" s="72"/>
      <c r="BU881" s="72"/>
      <c r="BV881" s="72"/>
      <c r="BW881" s="72"/>
      <c r="BX881" s="72"/>
      <c r="BY881" s="72"/>
      <c r="BZ881" s="72"/>
      <c r="CA881" s="72"/>
      <c r="CB881" s="72"/>
      <c r="CC881" s="72"/>
      <c r="CD881" s="72"/>
      <c r="CE881" s="72"/>
      <c r="CF881" s="72"/>
      <c r="CG881" s="72"/>
      <c r="CH881" s="72"/>
      <c r="CI881" s="72"/>
      <c r="CJ881" s="72"/>
      <c r="CK881" s="72"/>
      <c r="CL881" s="72"/>
      <c r="CM881" s="72"/>
      <c r="CN881" s="72"/>
      <c r="CO881" s="72"/>
      <c r="CP881" s="72"/>
      <c r="CQ881" s="72"/>
      <c r="CR881" s="72"/>
      <c r="CS881" s="72"/>
      <c r="CT881" s="72"/>
      <c r="CU881" s="72"/>
      <c r="CV881" s="72"/>
      <c r="CW881" s="72"/>
      <c r="CX881" s="72"/>
      <c r="CY881" s="72"/>
      <c r="CZ881" s="72"/>
      <c r="DA881" s="72"/>
      <c r="DB881" s="72"/>
      <c r="DC881" s="72"/>
      <c r="DD881" s="72"/>
      <c r="DE881" s="72"/>
      <c r="DF881" s="72"/>
      <c r="DG881" s="72"/>
      <c r="DH881" s="78"/>
      <c r="DJ881" s="77">
        <f t="shared" si="484"/>
        <v>0</v>
      </c>
      <c r="DK881" s="72">
        <v>0.86399999999999999</v>
      </c>
      <c r="DO881" s="358"/>
      <c r="DP881" s="72"/>
      <c r="DQ881" s="374"/>
      <c r="DR881" s="72"/>
      <c r="DU881" s="52"/>
      <c r="DX881" s="75" t="e">
        <f t="shared" si="485"/>
        <v>#DIV/0!</v>
      </c>
      <c r="DY881" s="51" t="e">
        <f t="shared" si="486"/>
        <v>#DIV/0!</v>
      </c>
      <c r="DZ881" s="75" t="e">
        <f t="shared" si="487"/>
        <v>#DIV/0!</v>
      </c>
      <c r="EA881" s="51" t="e">
        <f t="shared" si="488"/>
        <v>#DIV/0!</v>
      </c>
      <c r="EB881" s="75" t="e">
        <f t="shared" si="489"/>
        <v>#DIV/0!</v>
      </c>
      <c r="EC881" s="51" t="e">
        <f t="shared" si="490"/>
        <v>#DIV/0!</v>
      </c>
      <c r="ED881" s="75" t="e">
        <f t="shared" si="491"/>
        <v>#DIV/0!</v>
      </c>
      <c r="EE881" s="51" t="e">
        <f t="shared" si="492"/>
        <v>#DIV/0!</v>
      </c>
      <c r="EF881" s="75" t="e">
        <f t="shared" si="493"/>
        <v>#DIV/0!</v>
      </c>
      <c r="EG881" s="51" t="e">
        <f t="shared" si="494"/>
        <v>#DIV/0!</v>
      </c>
      <c r="EH881" s="75" t="e">
        <f t="shared" si="495"/>
        <v>#DIV/0!</v>
      </c>
      <c r="EI881" s="51" t="e">
        <f t="shared" si="496"/>
        <v>#DIV/0!</v>
      </c>
      <c r="EJ881" s="75" t="e">
        <f t="shared" si="497"/>
        <v>#DIV/0!</v>
      </c>
      <c r="EK881" s="51" t="e">
        <f t="shared" si="498"/>
        <v>#DIV/0!</v>
      </c>
      <c r="EL881" s="75" t="e">
        <f t="shared" si="499"/>
        <v>#DIV/0!</v>
      </c>
      <c r="EM881" s="51" t="e">
        <f t="shared" si="500"/>
        <v>#DIV/0!</v>
      </c>
      <c r="EN881" s="75" t="e">
        <f t="shared" si="501"/>
        <v>#DIV/0!</v>
      </c>
      <c r="EO881" s="51" t="e">
        <f t="shared" si="502"/>
        <v>#DIV/0!</v>
      </c>
      <c r="EP881" s="75" t="e">
        <f t="shared" si="503"/>
        <v>#DIV/0!</v>
      </c>
      <c r="EQ881" s="51" t="e">
        <f t="shared" si="504"/>
        <v>#DIV/0!</v>
      </c>
      <c r="ER881" s="51" t="e">
        <f t="shared" si="505"/>
        <v>#DIV/0!</v>
      </c>
      <c r="ES881" s="51" t="e">
        <f t="shared" si="506"/>
        <v>#DIV/0!</v>
      </c>
    </row>
    <row r="882" spans="1:149" x14ac:dyDescent="0.45">
      <c r="A882" s="78" t="s">
        <v>1450</v>
      </c>
      <c r="B882" s="174" t="s">
        <v>3406</v>
      </c>
      <c r="C882" s="51" t="s">
        <v>3593</v>
      </c>
      <c r="D882" s="51" t="s">
        <v>3682</v>
      </c>
      <c r="E882" s="78" t="s">
        <v>1121</v>
      </c>
      <c r="F882" s="78" t="s">
        <v>1860</v>
      </c>
      <c r="G882" s="72" t="s">
        <v>3369</v>
      </c>
      <c r="H882" s="78" t="s">
        <v>1132</v>
      </c>
      <c r="I882" s="78"/>
      <c r="J882" s="300">
        <v>1000</v>
      </c>
      <c r="K882" s="78"/>
      <c r="L882" s="300">
        <v>1025</v>
      </c>
      <c r="M882" s="72"/>
      <c r="O882" s="78" t="s">
        <v>3217</v>
      </c>
      <c r="P882" s="72" t="s">
        <v>3224</v>
      </c>
      <c r="AA882" s="195"/>
      <c r="AB882" s="195"/>
      <c r="AC882" s="195"/>
      <c r="AD882" s="72"/>
      <c r="AE882" s="316">
        <v>0.5</v>
      </c>
      <c r="AF882" s="195"/>
      <c r="AG882" s="195">
        <v>0.5</v>
      </c>
      <c r="AH882" s="72"/>
      <c r="AQ882" s="178" t="s">
        <v>824</v>
      </c>
      <c r="AR882" s="53">
        <v>1.9119999999999999</v>
      </c>
      <c r="AS882" s="53">
        <v>17.010000000000002</v>
      </c>
      <c r="AT882" s="77"/>
      <c r="AU882" s="276">
        <v>5000</v>
      </c>
      <c r="AV882" s="276">
        <v>5000</v>
      </c>
      <c r="AW882" s="54">
        <v>9560</v>
      </c>
      <c r="AX882" s="49">
        <v>21.932807857763883</v>
      </c>
      <c r="AY882" s="276">
        <v>85050.000000000015</v>
      </c>
      <c r="AZ882" s="95">
        <v>867.34321926213295</v>
      </c>
      <c r="BB882" s="98" t="s">
        <v>3412</v>
      </c>
      <c r="BC882" s="270" t="s">
        <v>1126</v>
      </c>
      <c r="BD882" s="72"/>
      <c r="BE882" s="72"/>
      <c r="BF882" s="72"/>
      <c r="BG882" s="72"/>
      <c r="BH882" s="72"/>
      <c r="BI882" s="72"/>
      <c r="BJ882" s="72"/>
      <c r="BK882" s="72"/>
      <c r="BL882" s="72"/>
      <c r="BM882" s="72"/>
      <c r="BN882" s="72"/>
      <c r="BO882" s="72"/>
      <c r="BP882" s="72"/>
      <c r="BQ882" s="72"/>
      <c r="BR882" s="72"/>
      <c r="BS882" s="72"/>
      <c r="BT882" s="72"/>
      <c r="BU882" s="72"/>
      <c r="BV882" s="72"/>
      <c r="BW882" s="72"/>
      <c r="BX882" s="72"/>
      <c r="BY882" s="72"/>
      <c r="BZ882" s="72"/>
      <c r="CA882" s="72"/>
      <c r="CB882" s="72"/>
      <c r="CC882" s="72"/>
      <c r="CD882" s="72"/>
      <c r="CE882" s="72"/>
      <c r="CF882" s="72"/>
      <c r="CG882" s="72"/>
      <c r="CH882" s="72"/>
      <c r="CI882" s="72"/>
      <c r="CJ882" s="72"/>
      <c r="CK882" s="72"/>
      <c r="CL882" s="72"/>
      <c r="CM882" s="72"/>
      <c r="CN882" s="72"/>
      <c r="CO882" s="72"/>
      <c r="CP882" s="72"/>
      <c r="CQ882" s="72"/>
      <c r="CR882" s="72"/>
      <c r="CS882" s="72"/>
      <c r="CT882" s="72"/>
      <c r="CU882" s="72"/>
      <c r="CV882" s="72"/>
      <c r="CW882" s="72"/>
      <c r="CX882" s="72"/>
      <c r="CY882" s="72"/>
      <c r="CZ882" s="72"/>
      <c r="DA882" s="72"/>
      <c r="DB882" s="72"/>
      <c r="DC882" s="72"/>
      <c r="DD882" s="72"/>
      <c r="DE882" s="72"/>
      <c r="DF882" s="72"/>
      <c r="DG882" s="72"/>
      <c r="DH882" s="78"/>
      <c r="DJ882" s="77">
        <f t="shared" si="484"/>
        <v>0</v>
      </c>
      <c r="DK882" s="72">
        <v>0.89700000000000002</v>
      </c>
      <c r="DO882" s="358"/>
      <c r="DP882" s="72"/>
      <c r="DQ882" s="374"/>
      <c r="DR882" s="72"/>
      <c r="DU882" s="52"/>
      <c r="DX882" s="75" t="e">
        <f t="shared" si="485"/>
        <v>#DIV/0!</v>
      </c>
      <c r="DY882" s="51" t="e">
        <f t="shared" si="486"/>
        <v>#DIV/0!</v>
      </c>
      <c r="DZ882" s="75" t="e">
        <f t="shared" si="487"/>
        <v>#DIV/0!</v>
      </c>
      <c r="EA882" s="51" t="e">
        <f t="shared" si="488"/>
        <v>#DIV/0!</v>
      </c>
      <c r="EB882" s="75" t="e">
        <f t="shared" si="489"/>
        <v>#DIV/0!</v>
      </c>
      <c r="EC882" s="51" t="e">
        <f t="shared" si="490"/>
        <v>#DIV/0!</v>
      </c>
      <c r="ED882" s="75" t="e">
        <f t="shared" si="491"/>
        <v>#DIV/0!</v>
      </c>
      <c r="EE882" s="51" t="e">
        <f t="shared" si="492"/>
        <v>#DIV/0!</v>
      </c>
      <c r="EF882" s="75" t="e">
        <f t="shared" si="493"/>
        <v>#DIV/0!</v>
      </c>
      <c r="EG882" s="51" t="e">
        <f t="shared" si="494"/>
        <v>#DIV/0!</v>
      </c>
      <c r="EH882" s="75" t="e">
        <f t="shared" si="495"/>
        <v>#DIV/0!</v>
      </c>
      <c r="EI882" s="51" t="e">
        <f t="shared" si="496"/>
        <v>#DIV/0!</v>
      </c>
      <c r="EJ882" s="75" t="e">
        <f t="shared" si="497"/>
        <v>#DIV/0!</v>
      </c>
      <c r="EK882" s="51" t="e">
        <f t="shared" si="498"/>
        <v>#DIV/0!</v>
      </c>
      <c r="EL882" s="75" t="e">
        <f t="shared" si="499"/>
        <v>#DIV/0!</v>
      </c>
      <c r="EM882" s="51" t="e">
        <f t="shared" si="500"/>
        <v>#DIV/0!</v>
      </c>
      <c r="EN882" s="75" t="e">
        <f t="shared" si="501"/>
        <v>#DIV/0!</v>
      </c>
      <c r="EO882" s="51" t="e">
        <f t="shared" si="502"/>
        <v>#DIV/0!</v>
      </c>
      <c r="EP882" s="75" t="e">
        <f t="shared" si="503"/>
        <v>#DIV/0!</v>
      </c>
      <c r="EQ882" s="51" t="e">
        <f t="shared" si="504"/>
        <v>#DIV/0!</v>
      </c>
      <c r="ER882" s="51" t="e">
        <f t="shared" si="505"/>
        <v>#DIV/0!</v>
      </c>
      <c r="ES882" s="51" t="e">
        <f t="shared" si="506"/>
        <v>#DIV/0!</v>
      </c>
    </row>
    <row r="883" spans="1:149" x14ac:dyDescent="0.45">
      <c r="A883" s="78" t="s">
        <v>1450</v>
      </c>
      <c r="B883" s="174" t="s">
        <v>3406</v>
      </c>
      <c r="C883" s="51" t="s">
        <v>3593</v>
      </c>
      <c r="D883" s="51" t="s">
        <v>3682</v>
      </c>
      <c r="E883" s="78" t="s">
        <v>1121</v>
      </c>
      <c r="F883" s="78" t="s">
        <v>1861</v>
      </c>
      <c r="G883" s="72" t="s">
        <v>3369</v>
      </c>
      <c r="H883" s="78" t="s">
        <v>1132</v>
      </c>
      <c r="I883" s="78"/>
      <c r="J883" s="300">
        <v>1000</v>
      </c>
      <c r="K883" s="78"/>
      <c r="L883" s="300">
        <v>925</v>
      </c>
      <c r="M883" s="72"/>
      <c r="O883" s="78" t="s">
        <v>3217</v>
      </c>
      <c r="P883" s="72" t="s">
        <v>3220</v>
      </c>
      <c r="AA883" s="195"/>
      <c r="AB883" s="195"/>
      <c r="AC883" s="195"/>
      <c r="AD883" s="72"/>
      <c r="AE883" s="316">
        <v>0.5</v>
      </c>
      <c r="AF883" s="195"/>
      <c r="AG883" s="195">
        <v>0.5</v>
      </c>
      <c r="AH883" s="72"/>
      <c r="AQ883" s="178" t="s">
        <v>824</v>
      </c>
      <c r="AR883" s="53">
        <v>1.8839999999999999</v>
      </c>
      <c r="AS883" s="53">
        <v>21.1</v>
      </c>
      <c r="AT883" s="77"/>
      <c r="AU883" s="276">
        <v>5000</v>
      </c>
      <c r="AV883" s="276">
        <v>5000</v>
      </c>
      <c r="AW883" s="54">
        <v>9420</v>
      </c>
      <c r="AX883" s="49">
        <v>20.632282449523849</v>
      </c>
      <c r="AY883" s="276">
        <v>105500</v>
      </c>
      <c r="AZ883" s="95">
        <v>1075.8931173680776</v>
      </c>
      <c r="BB883" s="98" t="s">
        <v>3412</v>
      </c>
      <c r="BC883" s="270" t="s">
        <v>1126</v>
      </c>
      <c r="BD883" s="72">
        <v>60.83</v>
      </c>
      <c r="BE883" s="72">
        <v>0.39</v>
      </c>
      <c r="BF883" s="72">
        <v>0.91</v>
      </c>
      <c r="BG883" s="72">
        <v>0.06</v>
      </c>
      <c r="BH883" s="72">
        <v>15.63</v>
      </c>
      <c r="BI883" s="72">
        <v>0.16</v>
      </c>
      <c r="BJ883" s="72"/>
      <c r="BK883" s="72"/>
      <c r="BL883" s="72"/>
      <c r="BM883" s="72"/>
      <c r="BN883" s="72">
        <v>1.17</v>
      </c>
      <c r="BO883" s="72">
        <v>0.09</v>
      </c>
      <c r="BP883" s="72"/>
      <c r="BQ883" s="72"/>
      <c r="BR883" s="72">
        <v>1.33</v>
      </c>
      <c r="BS883" s="72">
        <v>7.0000000000000007E-2</v>
      </c>
      <c r="BT883" s="72"/>
      <c r="BU883" s="72"/>
      <c r="BV883" s="72"/>
      <c r="BW883" s="72"/>
      <c r="BX883" s="72">
        <v>2.79</v>
      </c>
      <c r="BY883" s="72">
        <v>0.1</v>
      </c>
      <c r="BZ883" s="72">
        <v>2.89</v>
      </c>
      <c r="CA883" s="72">
        <v>0.09</v>
      </c>
      <c r="CB883" s="72">
        <v>4.71</v>
      </c>
      <c r="CC883" s="72">
        <v>0.1</v>
      </c>
      <c r="CD883" s="72"/>
      <c r="CE883" s="72"/>
      <c r="CF883" s="72"/>
      <c r="CG883" s="72"/>
      <c r="CH883" s="72"/>
      <c r="CI883" s="72"/>
      <c r="CJ883" s="72"/>
      <c r="CK883" s="72"/>
      <c r="CL883" s="72"/>
      <c r="CM883" s="72"/>
      <c r="CN883" s="72"/>
      <c r="CO883" s="72"/>
      <c r="CP883" s="72"/>
      <c r="CQ883" s="72"/>
      <c r="CR883" s="72"/>
      <c r="CS883" s="72"/>
      <c r="CT883" s="72"/>
      <c r="CU883" s="72"/>
      <c r="CV883" s="72"/>
      <c r="CW883" s="72"/>
      <c r="CX883" s="72"/>
      <c r="CY883" s="72"/>
      <c r="CZ883" s="72"/>
      <c r="DA883" s="72"/>
      <c r="DB883" s="72"/>
      <c r="DC883" s="72"/>
      <c r="DD883" s="72"/>
      <c r="DE883" s="72"/>
      <c r="DF883" s="72"/>
      <c r="DG883" s="72"/>
      <c r="DH883" s="78">
        <v>90.27</v>
      </c>
      <c r="DJ883" s="77">
        <f t="shared" si="484"/>
        <v>9.730000000000004</v>
      </c>
      <c r="DK883" s="72">
        <v>0.79400000000000004</v>
      </c>
      <c r="DO883" s="358"/>
      <c r="DP883" s="72"/>
      <c r="DQ883" s="374"/>
      <c r="DR883" s="72"/>
      <c r="DU883" s="52"/>
      <c r="DX883" s="75">
        <f t="shared" si="485"/>
        <v>67.386728702780545</v>
      </c>
      <c r="DY883" s="51">
        <f t="shared" si="486"/>
        <v>0.43203722166832836</v>
      </c>
      <c r="DZ883" s="75">
        <f t="shared" si="487"/>
        <v>1.0080868505594329</v>
      </c>
      <c r="EA883" s="51">
        <f t="shared" si="488"/>
        <v>6.6467264872050527E-2</v>
      </c>
      <c r="EB883" s="75">
        <f t="shared" si="489"/>
        <v>17.314722499169161</v>
      </c>
      <c r="EC883" s="51">
        <f t="shared" si="490"/>
        <v>0.1772460396588014</v>
      </c>
      <c r="ED883" s="75">
        <f t="shared" si="491"/>
        <v>1.2961116650049851</v>
      </c>
      <c r="EE883" s="51">
        <f t="shared" si="492"/>
        <v>9.9700897308075784E-2</v>
      </c>
      <c r="EF883" s="75">
        <f t="shared" si="493"/>
        <v>0</v>
      </c>
      <c r="EG883" s="51" t="e">
        <f t="shared" si="494"/>
        <v>#DIV/0!</v>
      </c>
      <c r="EH883" s="75">
        <f t="shared" si="495"/>
        <v>1.4733577046637865</v>
      </c>
      <c r="EI883" s="51">
        <f t="shared" si="496"/>
        <v>7.7545142350725613E-2</v>
      </c>
      <c r="EJ883" s="75">
        <f t="shared" si="497"/>
        <v>3.0907278165503493</v>
      </c>
      <c r="EK883" s="51">
        <f t="shared" si="498"/>
        <v>0.11077877478675087</v>
      </c>
      <c r="EL883" s="75">
        <f t="shared" si="499"/>
        <v>3.2015065913370999</v>
      </c>
      <c r="EM883" s="51">
        <f t="shared" si="500"/>
        <v>9.970089730807577E-2</v>
      </c>
      <c r="EN883" s="75">
        <f t="shared" si="501"/>
        <v>5.2176802924559658</v>
      </c>
      <c r="EO883" s="51">
        <f t="shared" si="502"/>
        <v>0.11077877478675088</v>
      </c>
      <c r="EP883" s="75">
        <f t="shared" si="503"/>
        <v>0</v>
      </c>
      <c r="EQ883" s="51" t="e">
        <f t="shared" si="504"/>
        <v>#DIV/0!</v>
      </c>
      <c r="ER883" s="51">
        <f t="shared" si="505"/>
        <v>100</v>
      </c>
      <c r="ES883" s="51">
        <f t="shared" si="506"/>
        <v>0</v>
      </c>
    </row>
    <row r="884" spans="1:149" x14ac:dyDescent="0.45">
      <c r="A884" s="78" t="s">
        <v>1450</v>
      </c>
      <c r="B884" s="174" t="s">
        <v>3406</v>
      </c>
      <c r="C884" s="51" t="s">
        <v>3593</v>
      </c>
      <c r="D884" s="51" t="s">
        <v>3682</v>
      </c>
      <c r="E884" s="78" t="s">
        <v>1121</v>
      </c>
      <c r="F884" s="78" t="s">
        <v>1862</v>
      </c>
      <c r="G884" s="72" t="s">
        <v>3369</v>
      </c>
      <c r="H884" s="78" t="s">
        <v>1132</v>
      </c>
      <c r="I884" s="78"/>
      <c r="J884" s="300">
        <v>1000</v>
      </c>
      <c r="K884" s="78"/>
      <c r="L884" s="300">
        <v>825</v>
      </c>
      <c r="M884" s="72"/>
      <c r="O884" s="78" t="s">
        <v>3217</v>
      </c>
      <c r="P884" s="72" t="s">
        <v>3231</v>
      </c>
      <c r="AA884" s="195"/>
      <c r="AB884" s="195"/>
      <c r="AC884" s="195"/>
      <c r="AD884" s="72"/>
      <c r="AE884" s="316">
        <v>0.5</v>
      </c>
      <c r="AF884" s="195"/>
      <c r="AG884" s="195">
        <v>0.5</v>
      </c>
      <c r="AH884" s="72"/>
      <c r="AQ884" s="178" t="s">
        <v>824</v>
      </c>
      <c r="AR884" s="53">
        <v>1.829</v>
      </c>
      <c r="AS884" s="53">
        <v>27.15</v>
      </c>
      <c r="AT884" s="77"/>
      <c r="AU884" s="276">
        <v>5000</v>
      </c>
      <c r="AV884" s="276">
        <v>5000</v>
      </c>
      <c r="AW884" s="54">
        <v>9145</v>
      </c>
      <c r="AX884" s="49">
        <v>19.299686295029762</v>
      </c>
      <c r="AY884" s="276">
        <v>135750</v>
      </c>
      <c r="AZ884" s="95">
        <v>1384.3837979404414</v>
      </c>
      <c r="BB884" s="98" t="s">
        <v>3412</v>
      </c>
      <c r="BC884" s="270" t="s">
        <v>1126</v>
      </c>
      <c r="BD884" s="72"/>
      <c r="BE884" s="72"/>
      <c r="BF884" s="72"/>
      <c r="BG884" s="72"/>
      <c r="BH884" s="72"/>
      <c r="BI884" s="72"/>
      <c r="BJ884" s="72"/>
      <c r="BK884" s="72"/>
      <c r="BL884" s="72"/>
      <c r="BM884" s="72"/>
      <c r="BN884" s="72"/>
      <c r="BO884" s="72"/>
      <c r="BP884" s="72"/>
      <c r="BQ884" s="72"/>
      <c r="BR884" s="72"/>
      <c r="BS884" s="72"/>
      <c r="BT884" s="72"/>
      <c r="BU884" s="72"/>
      <c r="BV884" s="72"/>
      <c r="BW884" s="72"/>
      <c r="BX884" s="72"/>
      <c r="BY884" s="72"/>
      <c r="BZ884" s="72"/>
      <c r="CA884" s="72"/>
      <c r="CB884" s="72"/>
      <c r="CC884" s="72"/>
      <c r="CD884" s="72"/>
      <c r="CE884" s="72"/>
      <c r="CF884" s="72"/>
      <c r="CG884" s="72"/>
      <c r="CH884" s="72"/>
      <c r="CI884" s="72"/>
      <c r="CJ884" s="72"/>
      <c r="CK884" s="72"/>
      <c r="CL884" s="72"/>
      <c r="CM884" s="72"/>
      <c r="CN884" s="72"/>
      <c r="CO884" s="72"/>
      <c r="CP884" s="72"/>
      <c r="CQ884" s="72"/>
      <c r="CR884" s="72"/>
      <c r="CS884" s="72"/>
      <c r="CT884" s="72"/>
      <c r="CU884" s="72"/>
      <c r="CV884" s="72"/>
      <c r="CW884" s="72"/>
      <c r="CX884" s="72"/>
      <c r="CY884" s="72"/>
      <c r="CZ884" s="72"/>
      <c r="DA884" s="72"/>
      <c r="DB884" s="72"/>
      <c r="DC884" s="72"/>
      <c r="DD884" s="72"/>
      <c r="DE884" s="72"/>
      <c r="DF884" s="72"/>
      <c r="DG884" s="72"/>
      <c r="DH884" s="78"/>
      <c r="DJ884" s="77">
        <f t="shared" si="484"/>
        <v>0</v>
      </c>
      <c r="DK884" s="72">
        <v>0.67100000000000004</v>
      </c>
      <c r="DO884" s="358"/>
      <c r="DP884" s="72"/>
      <c r="DQ884" s="374"/>
      <c r="DR884" s="72"/>
      <c r="DU884" s="52"/>
      <c r="DX884" s="75" t="e">
        <f t="shared" si="485"/>
        <v>#DIV/0!</v>
      </c>
      <c r="DY884" s="51" t="e">
        <f t="shared" si="486"/>
        <v>#DIV/0!</v>
      </c>
      <c r="DZ884" s="75" t="e">
        <f t="shared" si="487"/>
        <v>#DIV/0!</v>
      </c>
      <c r="EA884" s="51" t="e">
        <f t="shared" si="488"/>
        <v>#DIV/0!</v>
      </c>
      <c r="EB884" s="75" t="e">
        <f t="shared" si="489"/>
        <v>#DIV/0!</v>
      </c>
      <c r="EC884" s="51" t="e">
        <f t="shared" si="490"/>
        <v>#DIV/0!</v>
      </c>
      <c r="ED884" s="75" t="e">
        <f t="shared" si="491"/>
        <v>#DIV/0!</v>
      </c>
      <c r="EE884" s="51" t="e">
        <f t="shared" si="492"/>
        <v>#DIV/0!</v>
      </c>
      <c r="EF884" s="75" t="e">
        <f t="shared" si="493"/>
        <v>#DIV/0!</v>
      </c>
      <c r="EG884" s="51" t="e">
        <f t="shared" si="494"/>
        <v>#DIV/0!</v>
      </c>
      <c r="EH884" s="75" t="e">
        <f t="shared" si="495"/>
        <v>#DIV/0!</v>
      </c>
      <c r="EI884" s="51" t="e">
        <f t="shared" si="496"/>
        <v>#DIV/0!</v>
      </c>
      <c r="EJ884" s="75" t="e">
        <f t="shared" si="497"/>
        <v>#DIV/0!</v>
      </c>
      <c r="EK884" s="51" t="e">
        <f t="shared" si="498"/>
        <v>#DIV/0!</v>
      </c>
      <c r="EL884" s="75" t="e">
        <f t="shared" si="499"/>
        <v>#DIV/0!</v>
      </c>
      <c r="EM884" s="51" t="e">
        <f t="shared" si="500"/>
        <v>#DIV/0!</v>
      </c>
      <c r="EN884" s="75" t="e">
        <f t="shared" si="501"/>
        <v>#DIV/0!</v>
      </c>
      <c r="EO884" s="51" t="e">
        <f t="shared" si="502"/>
        <v>#DIV/0!</v>
      </c>
      <c r="EP884" s="75" t="e">
        <f t="shared" si="503"/>
        <v>#DIV/0!</v>
      </c>
      <c r="EQ884" s="51" t="e">
        <f t="shared" si="504"/>
        <v>#DIV/0!</v>
      </c>
      <c r="ER884" s="51" t="e">
        <f t="shared" si="505"/>
        <v>#DIV/0!</v>
      </c>
      <c r="ES884" s="51" t="e">
        <f t="shared" si="506"/>
        <v>#DIV/0!</v>
      </c>
    </row>
    <row r="885" spans="1:149" x14ac:dyDescent="0.45">
      <c r="A885" s="78" t="s">
        <v>1450</v>
      </c>
      <c r="B885" s="174" t="s">
        <v>3406</v>
      </c>
      <c r="C885" s="51" t="s">
        <v>3593</v>
      </c>
      <c r="D885" s="51" t="s">
        <v>3682</v>
      </c>
      <c r="E885" s="78" t="s">
        <v>1121</v>
      </c>
      <c r="F885" s="78" t="s">
        <v>1863</v>
      </c>
      <c r="G885" s="72" t="s">
        <v>3369</v>
      </c>
      <c r="H885" s="78" t="s">
        <v>1132</v>
      </c>
      <c r="I885" s="78"/>
      <c r="J885" s="300">
        <v>2000</v>
      </c>
      <c r="K885" s="78"/>
      <c r="L885" s="300">
        <v>1175</v>
      </c>
      <c r="M885" s="72"/>
      <c r="O885" s="78" t="s">
        <v>3217</v>
      </c>
      <c r="P885" s="72" t="s">
        <v>1404</v>
      </c>
      <c r="AA885" s="195"/>
      <c r="AB885" s="195"/>
      <c r="AC885" s="195"/>
      <c r="AD885" s="72"/>
      <c r="AE885" s="316">
        <v>0.5</v>
      </c>
      <c r="AF885" s="195"/>
      <c r="AG885" s="195">
        <v>0.5</v>
      </c>
      <c r="AH885" s="72"/>
      <c r="AQ885" s="178" t="s">
        <v>824</v>
      </c>
      <c r="AR885" s="53">
        <v>5.6189999999999998</v>
      </c>
      <c r="AS885" s="53">
        <v>143.9</v>
      </c>
      <c r="AT885" s="77"/>
      <c r="AU885" s="276">
        <v>10000</v>
      </c>
      <c r="AV885" s="276">
        <v>10000</v>
      </c>
      <c r="AW885" s="54">
        <v>56190</v>
      </c>
      <c r="AX885" s="49">
        <v>60.321849040614758</v>
      </c>
      <c r="AY885" s="276">
        <v>1439000</v>
      </c>
      <c r="AZ885" s="95">
        <v>14461.771018792962</v>
      </c>
      <c r="BB885" s="98" t="s">
        <v>3412</v>
      </c>
      <c r="BC885" s="270" t="s">
        <v>1126</v>
      </c>
      <c r="BD885" s="72"/>
      <c r="BE885" s="72"/>
      <c r="BF885" s="72"/>
      <c r="BG885" s="72"/>
      <c r="BH885" s="72"/>
      <c r="BI885" s="72"/>
      <c r="BJ885" s="72"/>
      <c r="BK885" s="72"/>
      <c r="BL885" s="72"/>
      <c r="BM885" s="72"/>
      <c r="BN885" s="72"/>
      <c r="BO885" s="72"/>
      <c r="BP885" s="72"/>
      <c r="BQ885" s="72"/>
      <c r="BR885" s="72"/>
      <c r="BS885" s="72"/>
      <c r="BT885" s="72"/>
      <c r="BU885" s="72"/>
      <c r="BV885" s="72"/>
      <c r="BW885" s="72"/>
      <c r="BX885" s="72"/>
      <c r="BY885" s="72"/>
      <c r="BZ885" s="72"/>
      <c r="CA885" s="72"/>
      <c r="CB885" s="72"/>
      <c r="CC885" s="72"/>
      <c r="CD885" s="72"/>
      <c r="CE885" s="72"/>
      <c r="CF885" s="72"/>
      <c r="CG885" s="72"/>
      <c r="CH885" s="72"/>
      <c r="CI885" s="72"/>
      <c r="CJ885" s="72"/>
      <c r="CK885" s="72"/>
      <c r="CL885" s="72"/>
      <c r="CM885" s="72"/>
      <c r="CN885" s="72"/>
      <c r="CO885" s="72"/>
      <c r="CP885" s="72"/>
      <c r="CQ885" s="72"/>
      <c r="CR885" s="72"/>
      <c r="CS885" s="72"/>
      <c r="CT885" s="72"/>
      <c r="CU885" s="72"/>
      <c r="CV885" s="72"/>
      <c r="CW885" s="72"/>
      <c r="CX885" s="72"/>
      <c r="CY885" s="72"/>
      <c r="CZ885" s="72"/>
      <c r="DA885" s="72"/>
      <c r="DB885" s="72"/>
      <c r="DC885" s="72"/>
      <c r="DD885" s="72"/>
      <c r="DE885" s="72"/>
      <c r="DF885" s="72"/>
      <c r="DG885" s="72"/>
      <c r="DH885" s="78"/>
      <c r="DJ885" s="77">
        <f t="shared" si="484"/>
        <v>0</v>
      </c>
      <c r="DK885" s="72">
        <v>1</v>
      </c>
      <c r="DO885" s="358"/>
      <c r="DP885" s="72"/>
      <c r="DQ885" s="374"/>
      <c r="DR885" s="72"/>
      <c r="DU885" s="52"/>
      <c r="DX885" s="75" t="e">
        <f t="shared" si="485"/>
        <v>#DIV/0!</v>
      </c>
      <c r="DY885" s="51" t="e">
        <f t="shared" si="486"/>
        <v>#DIV/0!</v>
      </c>
      <c r="DZ885" s="75" t="e">
        <f t="shared" si="487"/>
        <v>#DIV/0!</v>
      </c>
      <c r="EA885" s="51" t="e">
        <f t="shared" si="488"/>
        <v>#DIV/0!</v>
      </c>
      <c r="EB885" s="75" t="e">
        <f t="shared" si="489"/>
        <v>#DIV/0!</v>
      </c>
      <c r="EC885" s="51" t="e">
        <f t="shared" si="490"/>
        <v>#DIV/0!</v>
      </c>
      <c r="ED885" s="75" t="e">
        <f t="shared" si="491"/>
        <v>#DIV/0!</v>
      </c>
      <c r="EE885" s="51" t="e">
        <f t="shared" si="492"/>
        <v>#DIV/0!</v>
      </c>
      <c r="EF885" s="75" t="e">
        <f t="shared" si="493"/>
        <v>#DIV/0!</v>
      </c>
      <c r="EG885" s="51" t="e">
        <f t="shared" si="494"/>
        <v>#DIV/0!</v>
      </c>
      <c r="EH885" s="75" t="e">
        <f t="shared" si="495"/>
        <v>#DIV/0!</v>
      </c>
      <c r="EI885" s="51" t="e">
        <f t="shared" si="496"/>
        <v>#DIV/0!</v>
      </c>
      <c r="EJ885" s="75" t="e">
        <f t="shared" si="497"/>
        <v>#DIV/0!</v>
      </c>
      <c r="EK885" s="51" t="e">
        <f t="shared" si="498"/>
        <v>#DIV/0!</v>
      </c>
      <c r="EL885" s="75" t="e">
        <f t="shared" si="499"/>
        <v>#DIV/0!</v>
      </c>
      <c r="EM885" s="51" t="e">
        <f t="shared" si="500"/>
        <v>#DIV/0!</v>
      </c>
      <c r="EN885" s="75" t="e">
        <f t="shared" si="501"/>
        <v>#DIV/0!</v>
      </c>
      <c r="EO885" s="51" t="e">
        <f t="shared" si="502"/>
        <v>#DIV/0!</v>
      </c>
      <c r="EP885" s="75" t="e">
        <f t="shared" si="503"/>
        <v>#DIV/0!</v>
      </c>
      <c r="EQ885" s="51" t="e">
        <f t="shared" si="504"/>
        <v>#DIV/0!</v>
      </c>
      <c r="ER885" s="51" t="e">
        <f t="shared" si="505"/>
        <v>#DIV/0!</v>
      </c>
      <c r="ES885" s="51" t="e">
        <f t="shared" si="506"/>
        <v>#DIV/0!</v>
      </c>
    </row>
    <row r="886" spans="1:149" x14ac:dyDescent="0.45">
      <c r="A886" s="78" t="s">
        <v>1450</v>
      </c>
      <c r="B886" s="174" t="s">
        <v>3406</v>
      </c>
      <c r="C886" s="51" t="s">
        <v>3593</v>
      </c>
      <c r="D886" s="51" t="s">
        <v>3682</v>
      </c>
      <c r="E886" s="78" t="s">
        <v>1121</v>
      </c>
      <c r="F886" s="78" t="s">
        <v>1864</v>
      </c>
      <c r="G886" s="72" t="s">
        <v>3369</v>
      </c>
      <c r="H886" s="78" t="s">
        <v>1132</v>
      </c>
      <c r="I886" s="78"/>
      <c r="J886" s="300">
        <v>2000</v>
      </c>
      <c r="K886" s="78"/>
      <c r="L886" s="300">
        <v>1150</v>
      </c>
      <c r="M886" s="72"/>
      <c r="O886" s="78" t="s">
        <v>3217</v>
      </c>
      <c r="P886" s="72" t="s">
        <v>1414</v>
      </c>
      <c r="AA886" s="195"/>
      <c r="AB886" s="195"/>
      <c r="AC886" s="195"/>
      <c r="AD886" s="72"/>
      <c r="AE886" s="316">
        <v>0.5</v>
      </c>
      <c r="AF886" s="195"/>
      <c r="AG886" s="195">
        <v>0.5</v>
      </c>
      <c r="AH886" s="72"/>
      <c r="AQ886" s="178" t="s">
        <v>824</v>
      </c>
      <c r="AR886" s="53">
        <v>5.726</v>
      </c>
      <c r="AS886" s="53">
        <v>155.9</v>
      </c>
      <c r="AT886" s="77"/>
      <c r="AU886" s="276">
        <v>10000</v>
      </c>
      <c r="AV886" s="276">
        <v>10000</v>
      </c>
      <c r="AW886" s="54">
        <v>57260</v>
      </c>
      <c r="AX886" s="49">
        <v>61.000030615214655</v>
      </c>
      <c r="AY886" s="276">
        <v>1559000</v>
      </c>
      <c r="AZ886" s="95">
        <v>15667.756093327469</v>
      </c>
      <c r="BB886" s="98" t="s">
        <v>3412</v>
      </c>
      <c r="BC886" s="270" t="s">
        <v>1126</v>
      </c>
      <c r="BD886" s="72">
        <v>58.71</v>
      </c>
      <c r="BE886" s="72">
        <v>0.27</v>
      </c>
      <c r="BF886" s="72">
        <v>1.93</v>
      </c>
      <c r="BG886" s="72">
        <v>7.0000000000000007E-2</v>
      </c>
      <c r="BH886" s="72">
        <v>15.33</v>
      </c>
      <c r="BI886" s="72">
        <v>0.16</v>
      </c>
      <c r="BJ886" s="72"/>
      <c r="BK886" s="72"/>
      <c r="BL886" s="72"/>
      <c r="BM886" s="72"/>
      <c r="BN886" s="72">
        <v>1.21</v>
      </c>
      <c r="BO886" s="72">
        <v>0.11</v>
      </c>
      <c r="BP886" s="72"/>
      <c r="BQ886" s="72"/>
      <c r="BR886" s="72">
        <v>3.46</v>
      </c>
      <c r="BS886" s="72">
        <v>0.1</v>
      </c>
      <c r="BT886" s="72"/>
      <c r="BU886" s="72"/>
      <c r="BV886" s="72"/>
      <c r="BW886" s="72"/>
      <c r="BX886" s="72">
        <v>2.4500000000000002</v>
      </c>
      <c r="BY886" s="72">
        <v>0.09</v>
      </c>
      <c r="BZ886" s="72">
        <v>2.84</v>
      </c>
      <c r="CA886" s="72">
        <v>0.14000000000000001</v>
      </c>
      <c r="CB886" s="72">
        <v>5.6</v>
      </c>
      <c r="CC886" s="72">
        <v>0.18</v>
      </c>
      <c r="CD886" s="72"/>
      <c r="CE886" s="72"/>
      <c r="CF886" s="72"/>
      <c r="CG886" s="72"/>
      <c r="CH886" s="72"/>
      <c r="CI886" s="72"/>
      <c r="CJ886" s="72"/>
      <c r="CK886" s="72"/>
      <c r="CL886" s="72"/>
      <c r="CM886" s="72"/>
      <c r="CN886" s="72"/>
      <c r="CO886" s="72"/>
      <c r="CP886" s="72"/>
      <c r="CQ886" s="72"/>
      <c r="CR886" s="72"/>
      <c r="CS886" s="72"/>
      <c r="CT886" s="72"/>
      <c r="CU886" s="72"/>
      <c r="CV886" s="72"/>
      <c r="CW886" s="72"/>
      <c r="CX886" s="72"/>
      <c r="CY886" s="72"/>
      <c r="CZ886" s="72"/>
      <c r="DA886" s="72"/>
      <c r="DB886" s="72"/>
      <c r="DC886" s="72"/>
      <c r="DD886" s="72"/>
      <c r="DE886" s="72"/>
      <c r="DF886" s="72"/>
      <c r="DG886" s="72"/>
      <c r="DH886" s="78">
        <v>91.53</v>
      </c>
      <c r="DJ886" s="77">
        <f t="shared" si="484"/>
        <v>8.4699999999999989</v>
      </c>
      <c r="DK886" s="72">
        <v>0.93600000000000005</v>
      </c>
      <c r="DO886" s="358"/>
      <c r="DP886" s="72"/>
      <c r="DQ886" s="374"/>
      <c r="DR886" s="72"/>
      <c r="DU886" s="52"/>
      <c r="DX886" s="75">
        <f t="shared" si="485"/>
        <v>64.142903965912808</v>
      </c>
      <c r="DY886" s="51">
        <f t="shared" si="486"/>
        <v>0.29498525073746312</v>
      </c>
      <c r="DZ886" s="75">
        <f t="shared" si="487"/>
        <v>2.108598273790014</v>
      </c>
      <c r="EA886" s="51">
        <f t="shared" si="488"/>
        <v>7.6477657598601548E-2</v>
      </c>
      <c r="EB886" s="75">
        <f t="shared" si="489"/>
        <v>16.748607014093739</v>
      </c>
      <c r="EC886" s="51">
        <f t="shared" si="490"/>
        <v>0.17480607451108923</v>
      </c>
      <c r="ED886" s="75">
        <f t="shared" si="491"/>
        <v>1.3219709384901124</v>
      </c>
      <c r="EE886" s="51">
        <f t="shared" si="492"/>
        <v>0.12017917622637386</v>
      </c>
      <c r="EF886" s="75">
        <f t="shared" si="493"/>
        <v>0</v>
      </c>
      <c r="EG886" s="51" t="e">
        <f t="shared" si="494"/>
        <v>#DIV/0!</v>
      </c>
      <c r="EH886" s="75">
        <f t="shared" si="495"/>
        <v>3.7801813613023052</v>
      </c>
      <c r="EI886" s="51">
        <f t="shared" si="496"/>
        <v>0.10925379656943079</v>
      </c>
      <c r="EJ886" s="75">
        <f t="shared" si="497"/>
        <v>2.6767180159510544</v>
      </c>
      <c r="EK886" s="51">
        <f t="shared" si="498"/>
        <v>9.8328416912487698E-2</v>
      </c>
      <c r="EL886" s="75">
        <f t="shared" si="499"/>
        <v>3.1028078225718341</v>
      </c>
      <c r="EM886" s="51">
        <f t="shared" si="500"/>
        <v>0.1529553151972031</v>
      </c>
      <c r="EN886" s="75">
        <f t="shared" si="501"/>
        <v>6.1182126078881236</v>
      </c>
      <c r="EO886" s="51">
        <f t="shared" si="502"/>
        <v>0.19665683382497542</v>
      </c>
      <c r="EP886" s="75">
        <f t="shared" si="503"/>
        <v>0</v>
      </c>
      <c r="EQ886" s="51" t="e">
        <f t="shared" si="504"/>
        <v>#DIV/0!</v>
      </c>
      <c r="ER886" s="51">
        <f t="shared" si="505"/>
        <v>100</v>
      </c>
      <c r="ES886" s="51">
        <f t="shared" si="506"/>
        <v>0</v>
      </c>
    </row>
    <row r="887" spans="1:149" x14ac:dyDescent="0.45">
      <c r="A887" s="78" t="s">
        <v>1450</v>
      </c>
      <c r="B887" s="174" t="s">
        <v>3406</v>
      </c>
      <c r="C887" s="51" t="s">
        <v>3593</v>
      </c>
      <c r="D887" s="51" t="s">
        <v>3682</v>
      </c>
      <c r="E887" s="78" t="s">
        <v>1121</v>
      </c>
      <c r="F887" s="78" t="s">
        <v>1865</v>
      </c>
      <c r="G887" s="72" t="s">
        <v>3369</v>
      </c>
      <c r="H887" s="78" t="s">
        <v>1132</v>
      </c>
      <c r="I887" s="78"/>
      <c r="J887" s="300">
        <v>2000</v>
      </c>
      <c r="K887" s="78"/>
      <c r="L887" s="300">
        <v>1125</v>
      </c>
      <c r="M887" s="72"/>
      <c r="O887" s="78" t="s">
        <v>3217</v>
      </c>
      <c r="P887" s="72" t="s">
        <v>1414</v>
      </c>
      <c r="AA887" s="195"/>
      <c r="AB887" s="195"/>
      <c r="AC887" s="195"/>
      <c r="AD887" s="72"/>
      <c r="AE887" s="316">
        <v>0.5</v>
      </c>
      <c r="AF887" s="195"/>
      <c r="AG887" s="195">
        <v>0.5</v>
      </c>
      <c r="AH887" s="72"/>
      <c r="AQ887" s="178" t="s">
        <v>824</v>
      </c>
      <c r="AR887" s="53">
        <v>5.8360000000000003</v>
      </c>
      <c r="AS887" s="53">
        <v>169.3</v>
      </c>
      <c r="AT887" s="77"/>
      <c r="AU887" s="276">
        <v>10000</v>
      </c>
      <c r="AV887" s="276">
        <v>10000</v>
      </c>
      <c r="AW887" s="54">
        <v>58360</v>
      </c>
      <c r="AX887" s="49">
        <v>61.730079034753693</v>
      </c>
      <c r="AY887" s="276">
        <v>1693000</v>
      </c>
      <c r="AZ887" s="95">
        <v>17014.439426557667</v>
      </c>
      <c r="BB887" s="98" t="s">
        <v>3412</v>
      </c>
      <c r="BC887" s="270" t="s">
        <v>1126</v>
      </c>
      <c r="BD887" s="72"/>
      <c r="BE887" s="72"/>
      <c r="BF887" s="72"/>
      <c r="BG887" s="72"/>
      <c r="BH887" s="72"/>
      <c r="BI887" s="72"/>
      <c r="BJ887" s="72"/>
      <c r="BK887" s="72"/>
      <c r="BL887" s="72"/>
      <c r="BM887" s="72"/>
      <c r="BN887" s="72"/>
      <c r="BO887" s="72"/>
      <c r="BP887" s="72"/>
      <c r="BQ887" s="72"/>
      <c r="BR887" s="72"/>
      <c r="BS887" s="72"/>
      <c r="BT887" s="72"/>
      <c r="BU887" s="72"/>
      <c r="BV887" s="72"/>
      <c r="BW887" s="72"/>
      <c r="BX887" s="72"/>
      <c r="BY887" s="72"/>
      <c r="BZ887" s="72"/>
      <c r="CA887" s="72"/>
      <c r="CB887" s="72"/>
      <c r="CC887" s="72"/>
      <c r="CD887" s="72"/>
      <c r="CE887" s="72"/>
      <c r="CF887" s="72"/>
      <c r="CG887" s="72"/>
      <c r="CH887" s="72"/>
      <c r="CI887" s="72"/>
      <c r="CJ887" s="72"/>
      <c r="CK887" s="72"/>
      <c r="CL887" s="72"/>
      <c r="CM887" s="72"/>
      <c r="CN887" s="72"/>
      <c r="CO887" s="72"/>
      <c r="CP887" s="72"/>
      <c r="CQ887" s="72"/>
      <c r="CR887" s="72"/>
      <c r="CS887" s="72"/>
      <c r="CT887" s="72"/>
      <c r="CU887" s="72"/>
      <c r="CV887" s="72"/>
      <c r="CW887" s="72"/>
      <c r="CX887" s="72"/>
      <c r="CY887" s="72"/>
      <c r="CZ887" s="72"/>
      <c r="DA887" s="72"/>
      <c r="DB887" s="72"/>
      <c r="DC887" s="72"/>
      <c r="DD887" s="72"/>
      <c r="DE887" s="72"/>
      <c r="DF887" s="72"/>
      <c r="DG887" s="72"/>
      <c r="DH887" s="78"/>
      <c r="DJ887" s="77">
        <f t="shared" si="484"/>
        <v>0</v>
      </c>
      <c r="DK887" s="72">
        <v>0.92800000000000005</v>
      </c>
      <c r="DO887" s="358"/>
      <c r="DP887" s="72"/>
      <c r="DQ887" s="374"/>
      <c r="DR887" s="72"/>
      <c r="DU887" s="52"/>
      <c r="DX887" s="75" t="e">
        <f t="shared" si="485"/>
        <v>#DIV/0!</v>
      </c>
      <c r="DY887" s="51" t="e">
        <f t="shared" si="486"/>
        <v>#DIV/0!</v>
      </c>
      <c r="DZ887" s="75" t="e">
        <f t="shared" si="487"/>
        <v>#DIV/0!</v>
      </c>
      <c r="EA887" s="51" t="e">
        <f t="shared" si="488"/>
        <v>#DIV/0!</v>
      </c>
      <c r="EB887" s="75" t="e">
        <f t="shared" si="489"/>
        <v>#DIV/0!</v>
      </c>
      <c r="EC887" s="51" t="e">
        <f t="shared" si="490"/>
        <v>#DIV/0!</v>
      </c>
      <c r="ED887" s="75" t="e">
        <f t="shared" si="491"/>
        <v>#DIV/0!</v>
      </c>
      <c r="EE887" s="51" t="e">
        <f t="shared" si="492"/>
        <v>#DIV/0!</v>
      </c>
      <c r="EF887" s="75" t="e">
        <f t="shared" si="493"/>
        <v>#DIV/0!</v>
      </c>
      <c r="EG887" s="51" t="e">
        <f t="shared" si="494"/>
        <v>#DIV/0!</v>
      </c>
      <c r="EH887" s="75" t="e">
        <f t="shared" si="495"/>
        <v>#DIV/0!</v>
      </c>
      <c r="EI887" s="51" t="e">
        <f t="shared" si="496"/>
        <v>#DIV/0!</v>
      </c>
      <c r="EJ887" s="75" t="e">
        <f t="shared" si="497"/>
        <v>#DIV/0!</v>
      </c>
      <c r="EK887" s="51" t="e">
        <f t="shared" si="498"/>
        <v>#DIV/0!</v>
      </c>
      <c r="EL887" s="75" t="e">
        <f t="shared" si="499"/>
        <v>#DIV/0!</v>
      </c>
      <c r="EM887" s="51" t="e">
        <f t="shared" si="500"/>
        <v>#DIV/0!</v>
      </c>
      <c r="EN887" s="75" t="e">
        <f t="shared" si="501"/>
        <v>#DIV/0!</v>
      </c>
      <c r="EO887" s="51" t="e">
        <f t="shared" si="502"/>
        <v>#DIV/0!</v>
      </c>
      <c r="EP887" s="75" t="e">
        <f t="shared" si="503"/>
        <v>#DIV/0!</v>
      </c>
      <c r="EQ887" s="51" t="e">
        <f t="shared" si="504"/>
        <v>#DIV/0!</v>
      </c>
      <c r="ER887" s="51" t="e">
        <f t="shared" si="505"/>
        <v>#DIV/0!</v>
      </c>
      <c r="ES887" s="51" t="e">
        <f t="shared" si="506"/>
        <v>#DIV/0!</v>
      </c>
    </row>
    <row r="888" spans="1:149" x14ac:dyDescent="0.45">
      <c r="A888" s="78" t="s">
        <v>1450</v>
      </c>
      <c r="B888" s="174" t="s">
        <v>3406</v>
      </c>
      <c r="C888" s="51" t="s">
        <v>3593</v>
      </c>
      <c r="D888" s="51" t="s">
        <v>3682</v>
      </c>
      <c r="E888" s="78" t="s">
        <v>1121</v>
      </c>
      <c r="F888" s="78" t="s">
        <v>1866</v>
      </c>
      <c r="G888" s="72" t="s">
        <v>3369</v>
      </c>
      <c r="H888" s="78" t="s">
        <v>1132</v>
      </c>
      <c r="I888" s="78"/>
      <c r="J888" s="300">
        <v>2000</v>
      </c>
      <c r="K888" s="78"/>
      <c r="L888" s="300">
        <v>1100</v>
      </c>
      <c r="M888" s="72"/>
      <c r="O888" s="78" t="s">
        <v>3217</v>
      </c>
      <c r="P888" s="72" t="s">
        <v>1414</v>
      </c>
      <c r="AA888" s="195"/>
      <c r="AB888" s="195"/>
      <c r="AC888" s="195"/>
      <c r="AD888" s="72"/>
      <c r="AE888" s="316">
        <v>0.5</v>
      </c>
      <c r="AF888" s="195"/>
      <c r="AG888" s="195">
        <v>0.5</v>
      </c>
      <c r="AH888" s="72"/>
      <c r="AQ888" s="178" t="s">
        <v>824</v>
      </c>
      <c r="AR888" s="53">
        <v>5.95</v>
      </c>
      <c r="AS888" s="53">
        <v>184.3</v>
      </c>
      <c r="AT888" s="77"/>
      <c r="AU888" s="276">
        <v>10000</v>
      </c>
      <c r="AV888" s="276">
        <v>10000</v>
      </c>
      <c r="AW888" s="54">
        <v>59500</v>
      </c>
      <c r="AX888" s="49">
        <v>62.523933062682339</v>
      </c>
      <c r="AY888" s="276">
        <v>1843000</v>
      </c>
      <c r="AZ888" s="95">
        <v>18521.920769725803</v>
      </c>
      <c r="BB888" s="98" t="s">
        <v>3412</v>
      </c>
      <c r="BC888" s="270" t="s">
        <v>1126</v>
      </c>
      <c r="BD888" s="72"/>
      <c r="BE888" s="72"/>
      <c r="BF888" s="72"/>
      <c r="BG888" s="72"/>
      <c r="BH888" s="72"/>
      <c r="BI888" s="72"/>
      <c r="BJ888" s="72"/>
      <c r="BK888" s="72"/>
      <c r="BL888" s="72"/>
      <c r="BM888" s="72"/>
      <c r="BN888" s="72"/>
      <c r="BO888" s="72"/>
      <c r="BP888" s="72"/>
      <c r="BQ888" s="72"/>
      <c r="BR888" s="72"/>
      <c r="BS888" s="72"/>
      <c r="BT888" s="72"/>
      <c r="BU888" s="72"/>
      <c r="BV888" s="72"/>
      <c r="BW888" s="72"/>
      <c r="BX888" s="72"/>
      <c r="BY888" s="72"/>
      <c r="BZ888" s="72"/>
      <c r="CA888" s="72"/>
      <c r="CB888" s="72"/>
      <c r="CC888" s="72"/>
      <c r="CD888" s="72"/>
      <c r="CE888" s="72"/>
      <c r="CF888" s="72"/>
      <c r="CG888" s="72"/>
      <c r="CH888" s="72"/>
      <c r="CI888" s="72"/>
      <c r="CJ888" s="72"/>
      <c r="CK888" s="72"/>
      <c r="CL888" s="72"/>
      <c r="CM888" s="72"/>
      <c r="CN888" s="72"/>
      <c r="CO888" s="72"/>
      <c r="CP888" s="72"/>
      <c r="CQ888" s="72"/>
      <c r="CR888" s="72"/>
      <c r="CS888" s="72"/>
      <c r="CT888" s="72"/>
      <c r="CU888" s="72"/>
      <c r="CV888" s="72"/>
      <c r="CW888" s="72"/>
      <c r="CX888" s="72"/>
      <c r="CY888" s="72"/>
      <c r="CZ888" s="72"/>
      <c r="DA888" s="72"/>
      <c r="DB888" s="72"/>
      <c r="DC888" s="72"/>
      <c r="DD888" s="72"/>
      <c r="DE888" s="72"/>
      <c r="DF888" s="72"/>
      <c r="DG888" s="72"/>
      <c r="DH888" s="78"/>
      <c r="DJ888" s="77">
        <f t="shared" si="484"/>
        <v>0</v>
      </c>
      <c r="DK888" s="72">
        <v>0.94199999999999995</v>
      </c>
      <c r="DO888" s="358"/>
      <c r="DP888" s="72"/>
      <c r="DQ888" s="374"/>
      <c r="DR888" s="72"/>
      <c r="DU888" s="52"/>
      <c r="DX888" s="75" t="e">
        <f t="shared" si="485"/>
        <v>#DIV/0!</v>
      </c>
      <c r="DY888" s="51" t="e">
        <f t="shared" si="486"/>
        <v>#DIV/0!</v>
      </c>
      <c r="DZ888" s="75" t="e">
        <f t="shared" si="487"/>
        <v>#DIV/0!</v>
      </c>
      <c r="EA888" s="51" t="e">
        <f t="shared" si="488"/>
        <v>#DIV/0!</v>
      </c>
      <c r="EB888" s="75" t="e">
        <f t="shared" si="489"/>
        <v>#DIV/0!</v>
      </c>
      <c r="EC888" s="51" t="e">
        <f t="shared" si="490"/>
        <v>#DIV/0!</v>
      </c>
      <c r="ED888" s="75" t="e">
        <f t="shared" si="491"/>
        <v>#DIV/0!</v>
      </c>
      <c r="EE888" s="51" t="e">
        <f t="shared" si="492"/>
        <v>#DIV/0!</v>
      </c>
      <c r="EF888" s="75" t="e">
        <f t="shared" si="493"/>
        <v>#DIV/0!</v>
      </c>
      <c r="EG888" s="51" t="e">
        <f t="shared" si="494"/>
        <v>#DIV/0!</v>
      </c>
      <c r="EH888" s="75" t="e">
        <f t="shared" si="495"/>
        <v>#DIV/0!</v>
      </c>
      <c r="EI888" s="51" t="e">
        <f t="shared" si="496"/>
        <v>#DIV/0!</v>
      </c>
      <c r="EJ888" s="75" t="e">
        <f t="shared" si="497"/>
        <v>#DIV/0!</v>
      </c>
      <c r="EK888" s="51" t="e">
        <f t="shared" si="498"/>
        <v>#DIV/0!</v>
      </c>
      <c r="EL888" s="75" t="e">
        <f t="shared" si="499"/>
        <v>#DIV/0!</v>
      </c>
      <c r="EM888" s="51" t="e">
        <f t="shared" si="500"/>
        <v>#DIV/0!</v>
      </c>
      <c r="EN888" s="75" t="e">
        <f t="shared" si="501"/>
        <v>#DIV/0!</v>
      </c>
      <c r="EO888" s="51" t="e">
        <f t="shared" si="502"/>
        <v>#DIV/0!</v>
      </c>
      <c r="EP888" s="75" t="e">
        <f t="shared" si="503"/>
        <v>#DIV/0!</v>
      </c>
      <c r="EQ888" s="51" t="e">
        <f t="shared" si="504"/>
        <v>#DIV/0!</v>
      </c>
      <c r="ER888" s="51" t="e">
        <f t="shared" si="505"/>
        <v>#DIV/0!</v>
      </c>
      <c r="ES888" s="51" t="e">
        <f t="shared" si="506"/>
        <v>#DIV/0!</v>
      </c>
    </row>
    <row r="889" spans="1:149" x14ac:dyDescent="0.45">
      <c r="A889" s="78" t="s">
        <v>1450</v>
      </c>
      <c r="B889" s="174" t="s">
        <v>3406</v>
      </c>
      <c r="C889" s="51" t="s">
        <v>3593</v>
      </c>
      <c r="D889" s="51" t="s">
        <v>3682</v>
      </c>
      <c r="E889" s="78" t="s">
        <v>1121</v>
      </c>
      <c r="F889" s="78" t="s">
        <v>1867</v>
      </c>
      <c r="G889" s="72" t="s">
        <v>3369</v>
      </c>
      <c r="H889" s="78" t="s">
        <v>1132</v>
      </c>
      <c r="I889" s="78"/>
      <c r="J889" s="300">
        <v>2000</v>
      </c>
      <c r="K889" s="78"/>
      <c r="L889" s="300">
        <v>1075</v>
      </c>
      <c r="M889" s="72"/>
      <c r="O889" s="78" t="s">
        <v>3217</v>
      </c>
      <c r="P889" s="72" t="s">
        <v>3224</v>
      </c>
      <c r="AA889" s="195"/>
      <c r="AB889" s="195"/>
      <c r="AC889" s="195"/>
      <c r="AD889" s="72"/>
      <c r="AE889" s="316">
        <v>0.5</v>
      </c>
      <c r="AF889" s="195"/>
      <c r="AG889" s="195">
        <v>0.5</v>
      </c>
      <c r="AH889" s="72"/>
      <c r="AQ889" s="178" t="s">
        <v>824</v>
      </c>
      <c r="AR889" s="53">
        <v>6.069</v>
      </c>
      <c r="AS889" s="53">
        <v>201.3</v>
      </c>
      <c r="AT889" s="77"/>
      <c r="AU889" s="276">
        <v>10000</v>
      </c>
      <c r="AV889" s="276">
        <v>10000</v>
      </c>
      <c r="AW889" s="54">
        <v>60690</v>
      </c>
      <c r="AX889" s="49">
        <v>63.388269184082425</v>
      </c>
      <c r="AY889" s="276">
        <v>2013000</v>
      </c>
      <c r="AZ889" s="95">
        <v>20230.399625316357</v>
      </c>
      <c r="BB889" s="98" t="s">
        <v>3412</v>
      </c>
      <c r="BC889" s="270" t="s">
        <v>1126</v>
      </c>
      <c r="BD889" s="72"/>
      <c r="BE889" s="72"/>
      <c r="BF889" s="72"/>
      <c r="BG889" s="72"/>
      <c r="BH889" s="72"/>
      <c r="BI889" s="72"/>
      <c r="BJ889" s="72"/>
      <c r="BK889" s="72"/>
      <c r="BL889" s="72"/>
      <c r="BM889" s="72"/>
      <c r="BN889" s="72"/>
      <c r="BO889" s="72"/>
      <c r="BP889" s="72"/>
      <c r="BQ889" s="72"/>
      <c r="BR889" s="72"/>
      <c r="BS889" s="72"/>
      <c r="BT889" s="72"/>
      <c r="BU889" s="72"/>
      <c r="BV889" s="72"/>
      <c r="BW889" s="72"/>
      <c r="BX889" s="72"/>
      <c r="BY889" s="72"/>
      <c r="BZ889" s="72"/>
      <c r="CA889" s="72"/>
      <c r="CB889" s="72"/>
      <c r="CC889" s="72"/>
      <c r="CD889" s="72"/>
      <c r="CE889" s="72"/>
      <c r="CF889" s="72"/>
      <c r="CG889" s="72"/>
      <c r="CH889" s="72"/>
      <c r="CI889" s="72"/>
      <c r="CJ889" s="72"/>
      <c r="CK889" s="72"/>
      <c r="CL889" s="72"/>
      <c r="CM889" s="72"/>
      <c r="CN889" s="72"/>
      <c r="CO889" s="72"/>
      <c r="CP889" s="72"/>
      <c r="CQ889" s="72"/>
      <c r="CR889" s="72"/>
      <c r="CS889" s="72"/>
      <c r="CT889" s="72"/>
      <c r="CU889" s="72"/>
      <c r="CV889" s="72"/>
      <c r="CW889" s="72"/>
      <c r="CX889" s="72"/>
      <c r="CY889" s="72"/>
      <c r="CZ889" s="72"/>
      <c r="DA889" s="72"/>
      <c r="DB889" s="72"/>
      <c r="DC889" s="72"/>
      <c r="DD889" s="72"/>
      <c r="DE889" s="72"/>
      <c r="DF889" s="72"/>
      <c r="DG889" s="72"/>
      <c r="DH889" s="78"/>
      <c r="DJ889" s="77">
        <f t="shared" si="484"/>
        <v>0</v>
      </c>
      <c r="DK889" s="72">
        <v>0.93</v>
      </c>
      <c r="DO889" s="358"/>
      <c r="DP889" s="72"/>
      <c r="DQ889" s="374"/>
      <c r="DR889" s="72"/>
      <c r="DU889" s="52"/>
      <c r="DX889" s="75" t="e">
        <f t="shared" si="485"/>
        <v>#DIV/0!</v>
      </c>
      <c r="DY889" s="51" t="e">
        <f t="shared" si="486"/>
        <v>#DIV/0!</v>
      </c>
      <c r="DZ889" s="75" t="e">
        <f t="shared" si="487"/>
        <v>#DIV/0!</v>
      </c>
      <c r="EA889" s="51" t="e">
        <f t="shared" si="488"/>
        <v>#DIV/0!</v>
      </c>
      <c r="EB889" s="75" t="e">
        <f t="shared" si="489"/>
        <v>#DIV/0!</v>
      </c>
      <c r="EC889" s="51" t="e">
        <f t="shared" si="490"/>
        <v>#DIV/0!</v>
      </c>
      <c r="ED889" s="75" t="e">
        <f t="shared" si="491"/>
        <v>#DIV/0!</v>
      </c>
      <c r="EE889" s="51" t="e">
        <f t="shared" si="492"/>
        <v>#DIV/0!</v>
      </c>
      <c r="EF889" s="75" t="e">
        <f t="shared" si="493"/>
        <v>#DIV/0!</v>
      </c>
      <c r="EG889" s="51" t="e">
        <f t="shared" si="494"/>
        <v>#DIV/0!</v>
      </c>
      <c r="EH889" s="75" t="e">
        <f t="shared" si="495"/>
        <v>#DIV/0!</v>
      </c>
      <c r="EI889" s="51" t="e">
        <f t="shared" si="496"/>
        <v>#DIV/0!</v>
      </c>
      <c r="EJ889" s="75" t="e">
        <f t="shared" si="497"/>
        <v>#DIV/0!</v>
      </c>
      <c r="EK889" s="51" t="e">
        <f t="shared" si="498"/>
        <v>#DIV/0!</v>
      </c>
      <c r="EL889" s="75" t="e">
        <f t="shared" si="499"/>
        <v>#DIV/0!</v>
      </c>
      <c r="EM889" s="51" t="e">
        <f t="shared" si="500"/>
        <v>#DIV/0!</v>
      </c>
      <c r="EN889" s="75" t="e">
        <f t="shared" si="501"/>
        <v>#DIV/0!</v>
      </c>
      <c r="EO889" s="51" t="e">
        <f t="shared" si="502"/>
        <v>#DIV/0!</v>
      </c>
      <c r="EP889" s="75" t="e">
        <f t="shared" si="503"/>
        <v>#DIV/0!</v>
      </c>
      <c r="EQ889" s="51" t="e">
        <f t="shared" si="504"/>
        <v>#DIV/0!</v>
      </c>
      <c r="ER889" s="51" t="e">
        <f t="shared" si="505"/>
        <v>#DIV/0!</v>
      </c>
      <c r="ES889" s="51" t="e">
        <f t="shared" si="506"/>
        <v>#DIV/0!</v>
      </c>
    </row>
    <row r="890" spans="1:149" x14ac:dyDescent="0.45">
      <c r="A890" s="78" t="s">
        <v>1450</v>
      </c>
      <c r="B890" s="174" t="s">
        <v>3406</v>
      </c>
      <c r="C890" s="51" t="s">
        <v>3593</v>
      </c>
      <c r="D890" s="51" t="s">
        <v>3682</v>
      </c>
      <c r="E890" s="78" t="s">
        <v>1121</v>
      </c>
      <c r="F890" s="78" t="s">
        <v>1868</v>
      </c>
      <c r="G890" s="72" t="s">
        <v>3369</v>
      </c>
      <c r="H890" s="78" t="s">
        <v>1132</v>
      </c>
      <c r="I890" s="78"/>
      <c r="J890" s="300">
        <v>2000</v>
      </c>
      <c r="K890" s="78"/>
      <c r="L890" s="300">
        <v>1050</v>
      </c>
      <c r="M890" s="72"/>
      <c r="O890" s="78" t="s">
        <v>3217</v>
      </c>
      <c r="P890" s="72" t="s">
        <v>3224</v>
      </c>
      <c r="AA890" s="195"/>
      <c r="AB890" s="195"/>
      <c r="AC890" s="195"/>
      <c r="AD890" s="72"/>
      <c r="AE890" s="316">
        <v>0.5</v>
      </c>
      <c r="AF890" s="195"/>
      <c r="AG890" s="195">
        <v>0.5</v>
      </c>
      <c r="AH890" s="72"/>
      <c r="AQ890" s="178" t="s">
        <v>824</v>
      </c>
      <c r="AR890" s="53">
        <v>6.1909999999999998</v>
      </c>
      <c r="AS890" s="53">
        <v>220.6</v>
      </c>
      <c r="AT890" s="77"/>
      <c r="AU890" s="276">
        <v>10000</v>
      </c>
      <c r="AV890" s="276">
        <v>10000</v>
      </c>
      <c r="AW890" s="54">
        <v>61910</v>
      </c>
      <c r="AX890" s="49">
        <v>64.301839876120553</v>
      </c>
      <c r="AY890" s="276">
        <v>2206000</v>
      </c>
      <c r="AZ890" s="95">
        <v>22170.025620192686</v>
      </c>
      <c r="BB890" s="98" t="s">
        <v>3412</v>
      </c>
      <c r="BC890" s="270" t="s">
        <v>1126</v>
      </c>
      <c r="BD890" s="72"/>
      <c r="BE890" s="72"/>
      <c r="BF890" s="72"/>
      <c r="BG890" s="72"/>
      <c r="BH890" s="72"/>
      <c r="BI890" s="72"/>
      <c r="BJ890" s="72"/>
      <c r="BK890" s="72"/>
      <c r="BL890" s="72"/>
      <c r="BM890" s="72"/>
      <c r="BN890" s="72"/>
      <c r="BO890" s="72"/>
      <c r="BP890" s="72"/>
      <c r="BQ890" s="72"/>
      <c r="BR890" s="72"/>
      <c r="BS890" s="72"/>
      <c r="BT890" s="72"/>
      <c r="BU890" s="72"/>
      <c r="BV890" s="72"/>
      <c r="BW890" s="72"/>
      <c r="BX890" s="72"/>
      <c r="BY890" s="72"/>
      <c r="BZ890" s="72"/>
      <c r="CA890" s="72"/>
      <c r="CB890" s="72"/>
      <c r="CC890" s="72"/>
      <c r="CD890" s="72"/>
      <c r="CE890" s="72"/>
      <c r="CF890" s="72"/>
      <c r="CG890" s="72"/>
      <c r="CH890" s="72"/>
      <c r="CI890" s="72"/>
      <c r="CJ890" s="72"/>
      <c r="CK890" s="72"/>
      <c r="CL890" s="72"/>
      <c r="CM890" s="72"/>
      <c r="CN890" s="72"/>
      <c r="CO890" s="72"/>
      <c r="CP890" s="72"/>
      <c r="CQ890" s="72"/>
      <c r="CR890" s="72"/>
      <c r="CS890" s="72"/>
      <c r="CT890" s="72"/>
      <c r="CU890" s="72"/>
      <c r="CV890" s="72"/>
      <c r="CW890" s="72"/>
      <c r="CX890" s="72"/>
      <c r="CY890" s="72"/>
      <c r="CZ890" s="72"/>
      <c r="DA890" s="72"/>
      <c r="DB890" s="72"/>
      <c r="DC890" s="72"/>
      <c r="DD890" s="72"/>
      <c r="DE890" s="72"/>
      <c r="DF890" s="72"/>
      <c r="DG890" s="72"/>
      <c r="DH890" s="78"/>
      <c r="DJ890" s="77">
        <f t="shared" si="484"/>
        <v>0</v>
      </c>
      <c r="DK890" s="72">
        <v>0.875</v>
      </c>
      <c r="DO890" s="358"/>
      <c r="DP890" s="72"/>
      <c r="DQ890" s="374"/>
      <c r="DR890" s="72"/>
      <c r="DU890" s="52"/>
      <c r="DX890" s="75" t="e">
        <f t="shared" si="485"/>
        <v>#DIV/0!</v>
      </c>
      <c r="DY890" s="51" t="e">
        <f t="shared" si="486"/>
        <v>#DIV/0!</v>
      </c>
      <c r="DZ890" s="75" t="e">
        <f t="shared" si="487"/>
        <v>#DIV/0!</v>
      </c>
      <c r="EA890" s="51" t="e">
        <f t="shared" si="488"/>
        <v>#DIV/0!</v>
      </c>
      <c r="EB890" s="75" t="e">
        <f t="shared" si="489"/>
        <v>#DIV/0!</v>
      </c>
      <c r="EC890" s="51" t="e">
        <f t="shared" si="490"/>
        <v>#DIV/0!</v>
      </c>
      <c r="ED890" s="75" t="e">
        <f t="shared" si="491"/>
        <v>#DIV/0!</v>
      </c>
      <c r="EE890" s="51" t="e">
        <f t="shared" si="492"/>
        <v>#DIV/0!</v>
      </c>
      <c r="EF890" s="75" t="e">
        <f t="shared" si="493"/>
        <v>#DIV/0!</v>
      </c>
      <c r="EG890" s="51" t="e">
        <f t="shared" si="494"/>
        <v>#DIV/0!</v>
      </c>
      <c r="EH890" s="75" t="e">
        <f t="shared" si="495"/>
        <v>#DIV/0!</v>
      </c>
      <c r="EI890" s="51" t="e">
        <f t="shared" si="496"/>
        <v>#DIV/0!</v>
      </c>
      <c r="EJ890" s="75" t="e">
        <f t="shared" si="497"/>
        <v>#DIV/0!</v>
      </c>
      <c r="EK890" s="51" t="e">
        <f t="shared" si="498"/>
        <v>#DIV/0!</v>
      </c>
      <c r="EL890" s="75" t="e">
        <f t="shared" si="499"/>
        <v>#DIV/0!</v>
      </c>
      <c r="EM890" s="51" t="e">
        <f t="shared" si="500"/>
        <v>#DIV/0!</v>
      </c>
      <c r="EN890" s="75" t="e">
        <f t="shared" si="501"/>
        <v>#DIV/0!</v>
      </c>
      <c r="EO890" s="51" t="e">
        <f t="shared" si="502"/>
        <v>#DIV/0!</v>
      </c>
      <c r="EP890" s="75" t="e">
        <f t="shared" si="503"/>
        <v>#DIV/0!</v>
      </c>
      <c r="EQ890" s="51" t="e">
        <f t="shared" si="504"/>
        <v>#DIV/0!</v>
      </c>
      <c r="ER890" s="51" t="e">
        <f t="shared" si="505"/>
        <v>#DIV/0!</v>
      </c>
      <c r="ES890" s="51" t="e">
        <f t="shared" si="506"/>
        <v>#DIV/0!</v>
      </c>
    </row>
    <row r="891" spans="1:149" x14ac:dyDescent="0.45">
      <c r="A891" s="78" t="s">
        <v>1450</v>
      </c>
      <c r="B891" s="174" t="s">
        <v>3406</v>
      </c>
      <c r="C891" s="51" t="s">
        <v>3593</v>
      </c>
      <c r="D891" s="51" t="s">
        <v>3682</v>
      </c>
      <c r="E891" s="78" t="s">
        <v>1121</v>
      </c>
      <c r="F891" s="78" t="s">
        <v>1869</v>
      </c>
      <c r="G891" s="72" t="s">
        <v>3369</v>
      </c>
      <c r="H891" s="78" t="s">
        <v>1132</v>
      </c>
      <c r="I891" s="78"/>
      <c r="J891" s="300">
        <v>2000</v>
      </c>
      <c r="K891" s="78"/>
      <c r="L891" s="300">
        <v>950</v>
      </c>
      <c r="M891" s="72"/>
      <c r="O891" s="78" t="s">
        <v>3217</v>
      </c>
      <c r="P891" s="72" t="s">
        <v>3220</v>
      </c>
      <c r="AA891" s="195"/>
      <c r="AB891" s="195"/>
      <c r="AC891" s="195"/>
      <c r="AD891" s="72"/>
      <c r="AE891" s="316">
        <v>0.5</v>
      </c>
      <c r="AF891" s="195"/>
      <c r="AG891" s="195">
        <v>0.5</v>
      </c>
      <c r="AH891" s="72"/>
      <c r="AQ891" s="178" t="s">
        <v>824</v>
      </c>
      <c r="AR891" s="53">
        <v>6.7229999999999999</v>
      </c>
      <c r="AS891" s="53">
        <v>329.8</v>
      </c>
      <c r="AT891" s="77"/>
      <c r="AU891" s="276">
        <v>10000</v>
      </c>
      <c r="AV891" s="276">
        <v>10000</v>
      </c>
      <c r="AW891" s="54">
        <v>67230</v>
      </c>
      <c r="AX891" s="49">
        <v>68.612658633124951</v>
      </c>
      <c r="AY891" s="276">
        <v>3298000</v>
      </c>
      <c r="AZ891" s="95">
        <v>33144.4897984567</v>
      </c>
      <c r="BB891" s="98" t="s">
        <v>3412</v>
      </c>
      <c r="BC891" s="270" t="s">
        <v>1126</v>
      </c>
      <c r="BD891" s="72"/>
      <c r="BE891" s="72"/>
      <c r="BF891" s="72"/>
      <c r="BG891" s="72"/>
      <c r="BH891" s="72"/>
      <c r="BI891" s="72"/>
      <c r="BJ891" s="72"/>
      <c r="BK891" s="72"/>
      <c r="BL891" s="72"/>
      <c r="BM891" s="72"/>
      <c r="BN891" s="72"/>
      <c r="BO891" s="72"/>
      <c r="BP891" s="72"/>
      <c r="BQ891" s="72"/>
      <c r="BR891" s="72"/>
      <c r="BS891" s="72"/>
      <c r="BT891" s="72"/>
      <c r="BU891" s="72"/>
      <c r="BV891" s="72"/>
      <c r="BW891" s="72"/>
      <c r="BX891" s="72"/>
      <c r="BY891" s="72"/>
      <c r="BZ891" s="72"/>
      <c r="CA891" s="72"/>
      <c r="CB891" s="72"/>
      <c r="CC891" s="72"/>
      <c r="CD891" s="72"/>
      <c r="CE891" s="72"/>
      <c r="CF891" s="72"/>
      <c r="CG891" s="72"/>
      <c r="CH891" s="72"/>
      <c r="CI891" s="72"/>
      <c r="CJ891" s="72"/>
      <c r="CK891" s="72"/>
      <c r="CL891" s="72"/>
      <c r="CM891" s="72"/>
      <c r="CN891" s="72"/>
      <c r="CO891" s="72"/>
      <c r="CP891" s="72"/>
      <c r="CQ891" s="72"/>
      <c r="CR891" s="72"/>
      <c r="CS891" s="72"/>
      <c r="CT891" s="72"/>
      <c r="CU891" s="72"/>
      <c r="CV891" s="72"/>
      <c r="CW891" s="72"/>
      <c r="CX891" s="72"/>
      <c r="CY891" s="72"/>
      <c r="CZ891" s="72"/>
      <c r="DA891" s="72"/>
      <c r="DB891" s="72"/>
      <c r="DC891" s="72"/>
      <c r="DD891" s="72"/>
      <c r="DE891" s="72"/>
      <c r="DF891" s="72"/>
      <c r="DG891" s="72"/>
      <c r="DH891" s="78"/>
      <c r="DJ891" s="77">
        <f t="shared" si="484"/>
        <v>0</v>
      </c>
      <c r="DK891" s="72">
        <v>0.79900000000000004</v>
      </c>
      <c r="DO891" s="358"/>
      <c r="DP891" s="72"/>
      <c r="DQ891" s="374"/>
      <c r="DR891" s="72"/>
      <c r="DU891" s="52"/>
      <c r="DX891" s="75" t="e">
        <f t="shared" si="485"/>
        <v>#DIV/0!</v>
      </c>
      <c r="DY891" s="51" t="e">
        <f t="shared" si="486"/>
        <v>#DIV/0!</v>
      </c>
      <c r="DZ891" s="75" t="e">
        <f t="shared" si="487"/>
        <v>#DIV/0!</v>
      </c>
      <c r="EA891" s="51" t="e">
        <f t="shared" si="488"/>
        <v>#DIV/0!</v>
      </c>
      <c r="EB891" s="75" t="e">
        <f t="shared" si="489"/>
        <v>#DIV/0!</v>
      </c>
      <c r="EC891" s="51" t="e">
        <f t="shared" si="490"/>
        <v>#DIV/0!</v>
      </c>
      <c r="ED891" s="75" t="e">
        <f t="shared" si="491"/>
        <v>#DIV/0!</v>
      </c>
      <c r="EE891" s="51" t="e">
        <f t="shared" si="492"/>
        <v>#DIV/0!</v>
      </c>
      <c r="EF891" s="75" t="e">
        <f t="shared" si="493"/>
        <v>#DIV/0!</v>
      </c>
      <c r="EG891" s="51" t="e">
        <f t="shared" si="494"/>
        <v>#DIV/0!</v>
      </c>
      <c r="EH891" s="75" t="e">
        <f t="shared" si="495"/>
        <v>#DIV/0!</v>
      </c>
      <c r="EI891" s="51" t="e">
        <f t="shared" si="496"/>
        <v>#DIV/0!</v>
      </c>
      <c r="EJ891" s="75" t="e">
        <f t="shared" si="497"/>
        <v>#DIV/0!</v>
      </c>
      <c r="EK891" s="51" t="e">
        <f t="shared" si="498"/>
        <v>#DIV/0!</v>
      </c>
      <c r="EL891" s="75" t="e">
        <f t="shared" si="499"/>
        <v>#DIV/0!</v>
      </c>
      <c r="EM891" s="51" t="e">
        <f t="shared" si="500"/>
        <v>#DIV/0!</v>
      </c>
      <c r="EN891" s="75" t="e">
        <f t="shared" si="501"/>
        <v>#DIV/0!</v>
      </c>
      <c r="EO891" s="51" t="e">
        <f t="shared" si="502"/>
        <v>#DIV/0!</v>
      </c>
      <c r="EP891" s="75" t="e">
        <f t="shared" si="503"/>
        <v>#DIV/0!</v>
      </c>
      <c r="EQ891" s="51" t="e">
        <f t="shared" si="504"/>
        <v>#DIV/0!</v>
      </c>
      <c r="ER891" s="51" t="e">
        <f t="shared" si="505"/>
        <v>#DIV/0!</v>
      </c>
      <c r="ES891" s="51" t="e">
        <f t="shared" si="506"/>
        <v>#DIV/0!</v>
      </c>
    </row>
    <row r="892" spans="1:149" x14ac:dyDescent="0.45">
      <c r="A892" s="78" t="s">
        <v>1450</v>
      </c>
      <c r="B892" s="174" t="s">
        <v>3406</v>
      </c>
      <c r="C892" s="51" t="s">
        <v>3593</v>
      </c>
      <c r="D892" s="51" t="s">
        <v>3682</v>
      </c>
      <c r="E892" s="78" t="s">
        <v>1121</v>
      </c>
      <c r="F892" s="78" t="s">
        <v>1870</v>
      </c>
      <c r="G892" s="72" t="s">
        <v>3369</v>
      </c>
      <c r="H892" s="78" t="s">
        <v>1132</v>
      </c>
      <c r="I892" s="78"/>
      <c r="J892" s="300">
        <v>2000</v>
      </c>
      <c r="K892" s="78"/>
      <c r="L892" s="300">
        <v>900</v>
      </c>
      <c r="M892" s="72"/>
      <c r="O892" s="78" t="s">
        <v>3217</v>
      </c>
      <c r="P892" s="72" t="s">
        <v>3232</v>
      </c>
      <c r="AA892" s="195"/>
      <c r="AB892" s="195"/>
      <c r="AC892" s="195"/>
      <c r="AD892" s="72"/>
      <c r="AE892" s="316">
        <v>0.5</v>
      </c>
      <c r="AF892" s="195"/>
      <c r="AG892" s="195">
        <v>0.5</v>
      </c>
      <c r="AH892" s="72"/>
      <c r="AQ892" s="178" t="s">
        <v>824</v>
      </c>
      <c r="AR892" s="53">
        <v>7.0140000000000002</v>
      </c>
      <c r="AS892" s="53">
        <v>413.3</v>
      </c>
      <c r="AT892" s="77"/>
      <c r="AU892" s="276">
        <v>10000</v>
      </c>
      <c r="AV892" s="276">
        <v>10000</v>
      </c>
      <c r="AW892" s="54">
        <v>70140</v>
      </c>
      <c r="AX892" s="49">
        <v>71.142865613982806</v>
      </c>
      <c r="AY892" s="276">
        <v>4133000</v>
      </c>
      <c r="AZ892" s="95">
        <v>41536.135942092638</v>
      </c>
      <c r="BB892" s="98" t="s">
        <v>3412</v>
      </c>
      <c r="BC892" s="270" t="s">
        <v>1126</v>
      </c>
      <c r="BD892" s="72"/>
      <c r="BE892" s="72"/>
      <c r="BF892" s="72"/>
      <c r="BG892" s="72"/>
      <c r="BH892" s="72"/>
      <c r="BI892" s="72"/>
      <c r="BJ892" s="72"/>
      <c r="BK892" s="72"/>
      <c r="BL892" s="72"/>
      <c r="BM892" s="72"/>
      <c r="BN892" s="72"/>
      <c r="BO892" s="72"/>
      <c r="BP892" s="72"/>
      <c r="BQ892" s="72"/>
      <c r="BR892" s="72"/>
      <c r="BS892" s="72"/>
      <c r="BT892" s="72"/>
      <c r="BU892" s="72"/>
      <c r="BV892" s="72"/>
      <c r="BW892" s="72"/>
      <c r="BX892" s="72"/>
      <c r="BY892" s="72"/>
      <c r="BZ892" s="72"/>
      <c r="CA892" s="72"/>
      <c r="CB892" s="72"/>
      <c r="CC892" s="72"/>
      <c r="CD892" s="72"/>
      <c r="CE892" s="72"/>
      <c r="CF892" s="72"/>
      <c r="CG892" s="72"/>
      <c r="CH892" s="72"/>
      <c r="CI892" s="72"/>
      <c r="CJ892" s="72"/>
      <c r="CK892" s="72"/>
      <c r="CL892" s="72"/>
      <c r="CM892" s="72"/>
      <c r="CN892" s="72"/>
      <c r="CO892" s="72"/>
      <c r="CP892" s="72"/>
      <c r="CQ892" s="72"/>
      <c r="CR892" s="72"/>
      <c r="CS892" s="72"/>
      <c r="CT892" s="72"/>
      <c r="CU892" s="72"/>
      <c r="CV892" s="72"/>
      <c r="CW892" s="72"/>
      <c r="CX892" s="72"/>
      <c r="CY892" s="72"/>
      <c r="CZ892" s="72"/>
      <c r="DA892" s="72"/>
      <c r="DB892" s="72"/>
      <c r="DC892" s="72"/>
      <c r="DD892" s="72"/>
      <c r="DE892" s="72"/>
      <c r="DF892" s="72"/>
      <c r="DG892" s="72"/>
      <c r="DH892" s="78"/>
      <c r="DJ892" s="77">
        <f t="shared" si="484"/>
        <v>0</v>
      </c>
      <c r="DK892" s="72">
        <v>0.74</v>
      </c>
      <c r="DO892" s="358"/>
      <c r="DP892" s="72"/>
      <c r="DQ892" s="374"/>
      <c r="DR892" s="72"/>
      <c r="DU892" s="52"/>
      <c r="DX892" s="75" t="e">
        <f t="shared" si="485"/>
        <v>#DIV/0!</v>
      </c>
      <c r="DY892" s="51" t="e">
        <f t="shared" si="486"/>
        <v>#DIV/0!</v>
      </c>
      <c r="DZ892" s="75" t="e">
        <f t="shared" si="487"/>
        <v>#DIV/0!</v>
      </c>
      <c r="EA892" s="51" t="e">
        <f t="shared" si="488"/>
        <v>#DIV/0!</v>
      </c>
      <c r="EB892" s="75" t="e">
        <f t="shared" si="489"/>
        <v>#DIV/0!</v>
      </c>
      <c r="EC892" s="51" t="e">
        <f t="shared" si="490"/>
        <v>#DIV/0!</v>
      </c>
      <c r="ED892" s="75" t="e">
        <f t="shared" si="491"/>
        <v>#DIV/0!</v>
      </c>
      <c r="EE892" s="51" t="e">
        <f t="shared" si="492"/>
        <v>#DIV/0!</v>
      </c>
      <c r="EF892" s="75" t="e">
        <f t="shared" si="493"/>
        <v>#DIV/0!</v>
      </c>
      <c r="EG892" s="51" t="e">
        <f t="shared" si="494"/>
        <v>#DIV/0!</v>
      </c>
      <c r="EH892" s="75" t="e">
        <f t="shared" si="495"/>
        <v>#DIV/0!</v>
      </c>
      <c r="EI892" s="51" t="e">
        <f t="shared" si="496"/>
        <v>#DIV/0!</v>
      </c>
      <c r="EJ892" s="75" t="e">
        <f t="shared" si="497"/>
        <v>#DIV/0!</v>
      </c>
      <c r="EK892" s="51" t="e">
        <f t="shared" si="498"/>
        <v>#DIV/0!</v>
      </c>
      <c r="EL892" s="75" t="e">
        <f t="shared" si="499"/>
        <v>#DIV/0!</v>
      </c>
      <c r="EM892" s="51" t="e">
        <f t="shared" si="500"/>
        <v>#DIV/0!</v>
      </c>
      <c r="EN892" s="75" t="e">
        <f t="shared" si="501"/>
        <v>#DIV/0!</v>
      </c>
      <c r="EO892" s="51" t="e">
        <f t="shared" si="502"/>
        <v>#DIV/0!</v>
      </c>
      <c r="EP892" s="75" t="e">
        <f t="shared" si="503"/>
        <v>#DIV/0!</v>
      </c>
      <c r="EQ892" s="51" t="e">
        <f t="shared" si="504"/>
        <v>#DIV/0!</v>
      </c>
      <c r="ER892" s="51" t="e">
        <f t="shared" si="505"/>
        <v>#DIV/0!</v>
      </c>
      <c r="ES892" s="51" t="e">
        <f t="shared" si="506"/>
        <v>#DIV/0!</v>
      </c>
    </row>
    <row r="893" spans="1:149" x14ac:dyDescent="0.45">
      <c r="A893" s="78" t="s">
        <v>1450</v>
      </c>
      <c r="B893" s="174" t="s">
        <v>3406</v>
      </c>
      <c r="C893" s="51" t="s">
        <v>3593</v>
      </c>
      <c r="D893" s="51" t="s">
        <v>3682</v>
      </c>
      <c r="E893" s="78" t="s">
        <v>1121</v>
      </c>
      <c r="F893" s="78" t="s">
        <v>1871</v>
      </c>
      <c r="G893" s="72" t="s">
        <v>3369</v>
      </c>
      <c r="H893" s="78" t="s">
        <v>1132</v>
      </c>
      <c r="I893" s="78"/>
      <c r="J893" s="300">
        <v>2500</v>
      </c>
      <c r="K893" s="78"/>
      <c r="L893" s="300">
        <v>1050</v>
      </c>
      <c r="M893" s="72"/>
      <c r="O893" s="78" t="s">
        <v>3217</v>
      </c>
      <c r="P893" s="72" t="s">
        <v>3224</v>
      </c>
      <c r="AA893" s="195"/>
      <c r="AB893" s="195"/>
      <c r="AC893" s="195"/>
      <c r="AD893" s="72"/>
      <c r="AE893" s="316">
        <v>0.5</v>
      </c>
      <c r="AF893" s="195"/>
      <c r="AG893" s="195">
        <v>0.5</v>
      </c>
      <c r="AH893" s="72"/>
      <c r="AQ893" s="178" t="s">
        <v>824</v>
      </c>
      <c r="AR893" s="53">
        <v>11.26</v>
      </c>
      <c r="AS893" s="53">
        <v>753.4</v>
      </c>
      <c r="AT893" s="77"/>
      <c r="AU893" s="276">
        <v>12500</v>
      </c>
      <c r="AV893" s="276">
        <v>12500</v>
      </c>
      <c r="AW893" s="54">
        <v>140750</v>
      </c>
      <c r="AX893" s="49">
        <v>114.5481089018374</v>
      </c>
      <c r="AY893" s="276">
        <v>9417500</v>
      </c>
      <c r="AZ893" s="95">
        <v>94475.879360818857</v>
      </c>
      <c r="BB893" s="98" t="s">
        <v>3412</v>
      </c>
      <c r="BC893" s="270" t="s">
        <v>1126</v>
      </c>
      <c r="BD893" s="72"/>
      <c r="BE893" s="72"/>
      <c r="BF893" s="72"/>
      <c r="BG893" s="72"/>
      <c r="BH893" s="72"/>
      <c r="BI893" s="72"/>
      <c r="BJ893" s="72"/>
      <c r="BK893" s="72"/>
      <c r="BL893" s="72"/>
      <c r="BM893" s="72"/>
      <c r="BN893" s="72"/>
      <c r="BO893" s="72"/>
      <c r="BP893" s="72"/>
      <c r="BQ893" s="72"/>
      <c r="BR893" s="72"/>
      <c r="BS893" s="72"/>
      <c r="BT893" s="72"/>
      <c r="BU893" s="72"/>
      <c r="BV893" s="72"/>
      <c r="BW893" s="72"/>
      <c r="BX893" s="72"/>
      <c r="BY893" s="72"/>
      <c r="BZ893" s="72"/>
      <c r="CA893" s="72"/>
      <c r="CB893" s="72"/>
      <c r="CC893" s="72"/>
      <c r="CD893" s="72"/>
      <c r="CE893" s="72"/>
      <c r="CF893" s="72"/>
      <c r="CG893" s="72"/>
      <c r="CH893" s="72"/>
      <c r="CI893" s="72"/>
      <c r="CJ893" s="72"/>
      <c r="CK893" s="72"/>
      <c r="CL893" s="72"/>
      <c r="CM893" s="72"/>
      <c r="CN893" s="72"/>
      <c r="CO893" s="72"/>
      <c r="CP893" s="72"/>
      <c r="CQ893" s="72"/>
      <c r="CR893" s="72"/>
      <c r="CS893" s="72"/>
      <c r="CT893" s="72"/>
      <c r="CU893" s="72"/>
      <c r="CV893" s="72"/>
      <c r="CW893" s="72"/>
      <c r="CX893" s="72"/>
      <c r="CY893" s="72"/>
      <c r="CZ893" s="72"/>
      <c r="DA893" s="72"/>
      <c r="DB893" s="72"/>
      <c r="DC893" s="72"/>
      <c r="DD893" s="72"/>
      <c r="DE893" s="72"/>
      <c r="DF893" s="72"/>
      <c r="DG893" s="72"/>
      <c r="DH893" s="78"/>
      <c r="DJ893" s="77">
        <f t="shared" si="484"/>
        <v>0</v>
      </c>
      <c r="DK893" s="72">
        <v>0.94399999999999995</v>
      </c>
      <c r="DO893" s="358"/>
      <c r="DP893" s="72"/>
      <c r="DQ893" s="374"/>
      <c r="DR893" s="72"/>
      <c r="DU893" s="52"/>
      <c r="DX893" s="75" t="e">
        <f t="shared" si="485"/>
        <v>#DIV/0!</v>
      </c>
      <c r="DY893" s="51" t="e">
        <f t="shared" si="486"/>
        <v>#DIV/0!</v>
      </c>
      <c r="DZ893" s="75" t="e">
        <f t="shared" si="487"/>
        <v>#DIV/0!</v>
      </c>
      <c r="EA893" s="51" t="e">
        <f t="shared" si="488"/>
        <v>#DIV/0!</v>
      </c>
      <c r="EB893" s="75" t="e">
        <f t="shared" si="489"/>
        <v>#DIV/0!</v>
      </c>
      <c r="EC893" s="51" t="e">
        <f t="shared" si="490"/>
        <v>#DIV/0!</v>
      </c>
      <c r="ED893" s="75" t="e">
        <f t="shared" si="491"/>
        <v>#DIV/0!</v>
      </c>
      <c r="EE893" s="51" t="e">
        <f t="shared" si="492"/>
        <v>#DIV/0!</v>
      </c>
      <c r="EF893" s="75" t="e">
        <f t="shared" si="493"/>
        <v>#DIV/0!</v>
      </c>
      <c r="EG893" s="51" t="e">
        <f t="shared" si="494"/>
        <v>#DIV/0!</v>
      </c>
      <c r="EH893" s="75" t="e">
        <f t="shared" si="495"/>
        <v>#DIV/0!</v>
      </c>
      <c r="EI893" s="51" t="e">
        <f t="shared" si="496"/>
        <v>#DIV/0!</v>
      </c>
      <c r="EJ893" s="75" t="e">
        <f t="shared" si="497"/>
        <v>#DIV/0!</v>
      </c>
      <c r="EK893" s="51" t="e">
        <f t="shared" si="498"/>
        <v>#DIV/0!</v>
      </c>
      <c r="EL893" s="75" t="e">
        <f t="shared" si="499"/>
        <v>#DIV/0!</v>
      </c>
      <c r="EM893" s="51" t="e">
        <f t="shared" si="500"/>
        <v>#DIV/0!</v>
      </c>
      <c r="EN893" s="75" t="e">
        <f t="shared" si="501"/>
        <v>#DIV/0!</v>
      </c>
      <c r="EO893" s="51" t="e">
        <f t="shared" si="502"/>
        <v>#DIV/0!</v>
      </c>
      <c r="EP893" s="75" t="e">
        <f t="shared" si="503"/>
        <v>#DIV/0!</v>
      </c>
      <c r="EQ893" s="51" t="e">
        <f t="shared" si="504"/>
        <v>#DIV/0!</v>
      </c>
      <c r="ER893" s="51" t="e">
        <f t="shared" si="505"/>
        <v>#DIV/0!</v>
      </c>
      <c r="ES893" s="51" t="e">
        <f t="shared" si="506"/>
        <v>#DIV/0!</v>
      </c>
    </row>
    <row r="894" spans="1:149" x14ac:dyDescent="0.45">
      <c r="A894" s="78" t="s">
        <v>1450</v>
      </c>
      <c r="B894" s="174" t="s">
        <v>3406</v>
      </c>
      <c r="C894" s="51" t="s">
        <v>3593</v>
      </c>
      <c r="D894" s="51" t="s">
        <v>3682</v>
      </c>
      <c r="E894" s="78" t="s">
        <v>1121</v>
      </c>
      <c r="F894" s="78" t="s">
        <v>1872</v>
      </c>
      <c r="G894" s="72" t="s">
        <v>3369</v>
      </c>
      <c r="H894" s="78" t="s">
        <v>1132</v>
      </c>
      <c r="I894" s="78"/>
      <c r="J894" s="300">
        <v>2500</v>
      </c>
      <c r="K894" s="78"/>
      <c r="L894" s="300">
        <v>1000</v>
      </c>
      <c r="M894" s="72"/>
      <c r="O894" s="78" t="s">
        <v>3217</v>
      </c>
      <c r="P894" s="72" t="s">
        <v>3233</v>
      </c>
      <c r="AA894" s="195"/>
      <c r="AB894" s="195"/>
      <c r="AC894" s="195"/>
      <c r="AD894" s="72"/>
      <c r="AE894" s="316">
        <v>0.5</v>
      </c>
      <c r="AF894" s="195"/>
      <c r="AG894" s="195">
        <v>0.5</v>
      </c>
      <c r="AH894" s="72"/>
      <c r="AQ894" s="178" t="s">
        <v>824</v>
      </c>
      <c r="AR894" s="53">
        <v>12</v>
      </c>
      <c r="AS894" s="53">
        <v>954.8</v>
      </c>
      <c r="AT894" s="77"/>
      <c r="AU894" s="276">
        <v>12500</v>
      </c>
      <c r="AV894" s="276">
        <v>12500</v>
      </c>
      <c r="AW894" s="54">
        <v>150000</v>
      </c>
      <c r="AX894" s="49">
        <v>121.47181674605733</v>
      </c>
      <c r="AY894" s="276">
        <v>11935000</v>
      </c>
      <c r="AZ894" s="95">
        <v>119731.31087564355</v>
      </c>
      <c r="BB894" s="98" t="s">
        <v>3412</v>
      </c>
      <c r="BC894" s="270" t="s">
        <v>1126</v>
      </c>
      <c r="BD894" s="72"/>
      <c r="BE894" s="72"/>
      <c r="BF894" s="72"/>
      <c r="BG894" s="72"/>
      <c r="BH894" s="72"/>
      <c r="BI894" s="72"/>
      <c r="BJ894" s="72"/>
      <c r="BK894" s="72"/>
      <c r="BL894" s="72"/>
      <c r="BM894" s="72"/>
      <c r="BN894" s="72"/>
      <c r="BO894" s="72"/>
      <c r="BP894" s="72"/>
      <c r="BQ894" s="72"/>
      <c r="BR894" s="72"/>
      <c r="BS894" s="72"/>
      <c r="BT894" s="72"/>
      <c r="BU894" s="72"/>
      <c r="BV894" s="72"/>
      <c r="BW894" s="72"/>
      <c r="BX894" s="72"/>
      <c r="BY894" s="72"/>
      <c r="BZ894" s="72"/>
      <c r="CA894" s="72"/>
      <c r="CB894" s="72"/>
      <c r="CC894" s="72"/>
      <c r="CD894" s="72"/>
      <c r="CE894" s="72"/>
      <c r="CF894" s="72"/>
      <c r="CG894" s="72"/>
      <c r="CH894" s="72"/>
      <c r="CI894" s="72"/>
      <c r="CJ894" s="72"/>
      <c r="CK894" s="72"/>
      <c r="CL894" s="72"/>
      <c r="CM894" s="72"/>
      <c r="CN894" s="72"/>
      <c r="CO894" s="72"/>
      <c r="CP894" s="72"/>
      <c r="CQ894" s="72"/>
      <c r="CR894" s="72"/>
      <c r="CS894" s="72"/>
      <c r="CT894" s="72"/>
      <c r="CU894" s="72"/>
      <c r="CV894" s="72"/>
      <c r="CW894" s="72"/>
      <c r="CX894" s="72"/>
      <c r="CY894" s="72"/>
      <c r="CZ894" s="72"/>
      <c r="DA894" s="72"/>
      <c r="DB894" s="72"/>
      <c r="DC894" s="72"/>
      <c r="DD894" s="72"/>
      <c r="DE894" s="72"/>
      <c r="DF894" s="72"/>
      <c r="DG894" s="72"/>
      <c r="DH894" s="78"/>
      <c r="DJ894" s="77">
        <f t="shared" si="484"/>
        <v>0</v>
      </c>
      <c r="DK894" s="72">
        <v>0.877</v>
      </c>
      <c r="DO894" s="358"/>
      <c r="DP894" s="72"/>
      <c r="DQ894" s="374"/>
      <c r="DR894" s="72"/>
      <c r="DU894" s="52"/>
      <c r="DX894" s="75" t="e">
        <f t="shared" si="485"/>
        <v>#DIV/0!</v>
      </c>
      <c r="DY894" s="51" t="e">
        <f t="shared" si="486"/>
        <v>#DIV/0!</v>
      </c>
      <c r="DZ894" s="75" t="e">
        <f t="shared" si="487"/>
        <v>#DIV/0!</v>
      </c>
      <c r="EA894" s="51" t="e">
        <f t="shared" si="488"/>
        <v>#DIV/0!</v>
      </c>
      <c r="EB894" s="75" t="e">
        <f t="shared" si="489"/>
        <v>#DIV/0!</v>
      </c>
      <c r="EC894" s="51" t="e">
        <f t="shared" si="490"/>
        <v>#DIV/0!</v>
      </c>
      <c r="ED894" s="75" t="e">
        <f t="shared" si="491"/>
        <v>#DIV/0!</v>
      </c>
      <c r="EE894" s="51" t="e">
        <f t="shared" si="492"/>
        <v>#DIV/0!</v>
      </c>
      <c r="EF894" s="75" t="e">
        <f t="shared" si="493"/>
        <v>#DIV/0!</v>
      </c>
      <c r="EG894" s="51" t="e">
        <f t="shared" si="494"/>
        <v>#DIV/0!</v>
      </c>
      <c r="EH894" s="75" t="e">
        <f t="shared" si="495"/>
        <v>#DIV/0!</v>
      </c>
      <c r="EI894" s="51" t="e">
        <f t="shared" si="496"/>
        <v>#DIV/0!</v>
      </c>
      <c r="EJ894" s="75" t="e">
        <f t="shared" si="497"/>
        <v>#DIV/0!</v>
      </c>
      <c r="EK894" s="51" t="e">
        <f t="shared" si="498"/>
        <v>#DIV/0!</v>
      </c>
      <c r="EL894" s="75" t="e">
        <f t="shared" si="499"/>
        <v>#DIV/0!</v>
      </c>
      <c r="EM894" s="51" t="e">
        <f t="shared" si="500"/>
        <v>#DIV/0!</v>
      </c>
      <c r="EN894" s="75" t="e">
        <f t="shared" si="501"/>
        <v>#DIV/0!</v>
      </c>
      <c r="EO894" s="51" t="e">
        <f t="shared" si="502"/>
        <v>#DIV/0!</v>
      </c>
      <c r="EP894" s="75" t="e">
        <f t="shared" si="503"/>
        <v>#DIV/0!</v>
      </c>
      <c r="EQ894" s="51" t="e">
        <f t="shared" si="504"/>
        <v>#DIV/0!</v>
      </c>
      <c r="ER894" s="51" t="e">
        <f t="shared" si="505"/>
        <v>#DIV/0!</v>
      </c>
      <c r="ES894" s="51" t="e">
        <f t="shared" si="506"/>
        <v>#DIV/0!</v>
      </c>
    </row>
    <row r="895" spans="1:149" x14ac:dyDescent="0.45">
      <c r="A895" s="78" t="s">
        <v>1450</v>
      </c>
      <c r="B895" s="174" t="s">
        <v>3406</v>
      </c>
      <c r="C895" s="51" t="s">
        <v>3593</v>
      </c>
      <c r="D895" s="51" t="s">
        <v>3682</v>
      </c>
      <c r="E895" s="78" t="s">
        <v>1121</v>
      </c>
      <c r="F895" s="78" t="s">
        <v>1873</v>
      </c>
      <c r="G895" s="72" t="s">
        <v>3369</v>
      </c>
      <c r="H895" s="78" t="s">
        <v>1132</v>
      </c>
      <c r="I895" s="78"/>
      <c r="J895" s="300">
        <v>3000</v>
      </c>
      <c r="K895" s="78"/>
      <c r="L895" s="300">
        <v>1100</v>
      </c>
      <c r="M895" s="72"/>
      <c r="O895" s="78" t="s">
        <v>3217</v>
      </c>
      <c r="P895" s="72" t="s">
        <v>1404</v>
      </c>
      <c r="AA895" s="195"/>
      <c r="AB895" s="195"/>
      <c r="AC895" s="195"/>
      <c r="AD895" s="72"/>
      <c r="AE895" s="316">
        <v>0.5</v>
      </c>
      <c r="AF895" s="195"/>
      <c r="AG895" s="195">
        <v>0.5</v>
      </c>
      <c r="AH895" s="72"/>
      <c r="AQ895" s="178" t="s">
        <v>824</v>
      </c>
      <c r="AR895" s="53">
        <v>18.79</v>
      </c>
      <c r="AS895" s="53">
        <v>1908</v>
      </c>
      <c r="AT895" s="77"/>
      <c r="AU895" s="276">
        <v>15000</v>
      </c>
      <c r="AV895" s="276">
        <v>15000</v>
      </c>
      <c r="AW895" s="54">
        <v>281850</v>
      </c>
      <c r="AX895" s="49">
        <v>189.93904150929171</v>
      </c>
      <c r="AY895" s="276">
        <v>28620000</v>
      </c>
      <c r="AZ895" s="95">
        <v>286835.2948993551</v>
      </c>
      <c r="BB895" s="98" t="s">
        <v>3412</v>
      </c>
      <c r="BC895" s="270" t="s">
        <v>1126</v>
      </c>
      <c r="BD895" s="72"/>
      <c r="BE895" s="72"/>
      <c r="BF895" s="72"/>
      <c r="BG895" s="72"/>
      <c r="BH895" s="72"/>
      <c r="BI895" s="72"/>
      <c r="BJ895" s="72"/>
      <c r="BK895" s="72"/>
      <c r="BL895" s="72"/>
      <c r="BM895" s="72"/>
      <c r="BN895" s="72"/>
      <c r="BO895" s="72"/>
      <c r="BP895" s="72"/>
      <c r="BQ895" s="72"/>
      <c r="BR895" s="72"/>
      <c r="BS895" s="72"/>
      <c r="BT895" s="72"/>
      <c r="BU895" s="72"/>
      <c r="BV895" s="72"/>
      <c r="BW895" s="72"/>
      <c r="BX895" s="72"/>
      <c r="BY895" s="72"/>
      <c r="BZ895" s="72"/>
      <c r="CA895" s="72"/>
      <c r="CB895" s="72"/>
      <c r="CC895" s="72"/>
      <c r="CD895" s="72"/>
      <c r="CE895" s="72"/>
      <c r="CF895" s="72"/>
      <c r="CG895" s="72"/>
      <c r="CH895" s="72"/>
      <c r="CI895" s="72"/>
      <c r="CJ895" s="72"/>
      <c r="CK895" s="72"/>
      <c r="CL895" s="72"/>
      <c r="CM895" s="72"/>
      <c r="CN895" s="72"/>
      <c r="CO895" s="72"/>
      <c r="CP895" s="72"/>
      <c r="CQ895" s="72"/>
      <c r="CR895" s="72"/>
      <c r="CS895" s="72"/>
      <c r="CT895" s="72"/>
      <c r="CU895" s="72"/>
      <c r="CV895" s="72"/>
      <c r="CW895" s="72"/>
      <c r="CX895" s="72"/>
      <c r="CY895" s="72"/>
      <c r="CZ895" s="72"/>
      <c r="DA895" s="72"/>
      <c r="DB895" s="72"/>
      <c r="DC895" s="72"/>
      <c r="DD895" s="72"/>
      <c r="DE895" s="72"/>
      <c r="DF895" s="72"/>
      <c r="DG895" s="72"/>
      <c r="DH895" s="78"/>
      <c r="DJ895" s="77">
        <f t="shared" si="484"/>
        <v>0</v>
      </c>
      <c r="DK895" s="72">
        <v>1</v>
      </c>
      <c r="DO895" s="358"/>
      <c r="DP895" s="72"/>
      <c r="DQ895" s="374"/>
      <c r="DR895" s="72"/>
      <c r="DU895" s="52"/>
      <c r="DX895" s="75" t="e">
        <f t="shared" si="485"/>
        <v>#DIV/0!</v>
      </c>
      <c r="DY895" s="51" t="e">
        <f t="shared" si="486"/>
        <v>#DIV/0!</v>
      </c>
      <c r="DZ895" s="75" t="e">
        <f t="shared" si="487"/>
        <v>#DIV/0!</v>
      </c>
      <c r="EA895" s="51" t="e">
        <f t="shared" si="488"/>
        <v>#DIV/0!</v>
      </c>
      <c r="EB895" s="75" t="e">
        <f t="shared" si="489"/>
        <v>#DIV/0!</v>
      </c>
      <c r="EC895" s="51" t="e">
        <f t="shared" si="490"/>
        <v>#DIV/0!</v>
      </c>
      <c r="ED895" s="75" t="e">
        <f t="shared" si="491"/>
        <v>#DIV/0!</v>
      </c>
      <c r="EE895" s="51" t="e">
        <f t="shared" si="492"/>
        <v>#DIV/0!</v>
      </c>
      <c r="EF895" s="75" t="e">
        <f t="shared" si="493"/>
        <v>#DIV/0!</v>
      </c>
      <c r="EG895" s="51" t="e">
        <f t="shared" si="494"/>
        <v>#DIV/0!</v>
      </c>
      <c r="EH895" s="75" t="e">
        <f t="shared" si="495"/>
        <v>#DIV/0!</v>
      </c>
      <c r="EI895" s="51" t="e">
        <f t="shared" si="496"/>
        <v>#DIV/0!</v>
      </c>
      <c r="EJ895" s="75" t="e">
        <f t="shared" si="497"/>
        <v>#DIV/0!</v>
      </c>
      <c r="EK895" s="51" t="e">
        <f t="shared" si="498"/>
        <v>#DIV/0!</v>
      </c>
      <c r="EL895" s="75" t="e">
        <f t="shared" si="499"/>
        <v>#DIV/0!</v>
      </c>
      <c r="EM895" s="51" t="e">
        <f t="shared" si="500"/>
        <v>#DIV/0!</v>
      </c>
      <c r="EN895" s="75" t="e">
        <f t="shared" si="501"/>
        <v>#DIV/0!</v>
      </c>
      <c r="EO895" s="51" t="e">
        <f t="shared" si="502"/>
        <v>#DIV/0!</v>
      </c>
      <c r="EP895" s="75" t="e">
        <f t="shared" si="503"/>
        <v>#DIV/0!</v>
      </c>
      <c r="EQ895" s="51" t="e">
        <f t="shared" si="504"/>
        <v>#DIV/0!</v>
      </c>
      <c r="ER895" s="51" t="e">
        <f t="shared" si="505"/>
        <v>#DIV/0!</v>
      </c>
      <c r="ES895" s="51" t="e">
        <f t="shared" si="506"/>
        <v>#DIV/0!</v>
      </c>
    </row>
    <row r="896" spans="1:149" x14ac:dyDescent="0.45">
      <c r="A896" s="78" t="s">
        <v>1450</v>
      </c>
      <c r="B896" s="174" t="s">
        <v>3406</v>
      </c>
      <c r="C896" s="51" t="s">
        <v>3593</v>
      </c>
      <c r="D896" s="51" t="s">
        <v>3682</v>
      </c>
      <c r="E896" s="78" t="s">
        <v>1121</v>
      </c>
      <c r="F896" s="78" t="s">
        <v>1874</v>
      </c>
      <c r="G896" s="72" t="s">
        <v>3369</v>
      </c>
      <c r="H896" s="78" t="s">
        <v>1132</v>
      </c>
      <c r="I896" s="78"/>
      <c r="J896" s="300">
        <v>3000</v>
      </c>
      <c r="K896" s="78"/>
      <c r="L896" s="300">
        <v>1100</v>
      </c>
      <c r="M896" s="72"/>
      <c r="O896" s="78" t="s">
        <v>3217</v>
      </c>
      <c r="P896" s="72" t="s">
        <v>1404</v>
      </c>
      <c r="AA896" s="195"/>
      <c r="AB896" s="195"/>
      <c r="AC896" s="195"/>
      <c r="AD896" s="72"/>
      <c r="AE896" s="316">
        <v>0.5</v>
      </c>
      <c r="AF896" s="195"/>
      <c r="AG896" s="195">
        <v>0.5</v>
      </c>
      <c r="AH896" s="72"/>
      <c r="AQ896" s="178" t="s">
        <v>824</v>
      </c>
      <c r="AR896" s="53">
        <v>18.79</v>
      </c>
      <c r="AS896" s="53">
        <v>1908</v>
      </c>
      <c r="AT896" s="77"/>
      <c r="AU896" s="276">
        <v>15000</v>
      </c>
      <c r="AV896" s="276">
        <v>15000</v>
      </c>
      <c r="AW896" s="54">
        <v>281850</v>
      </c>
      <c r="AX896" s="49">
        <v>189.93904150929171</v>
      </c>
      <c r="AY896" s="276">
        <v>28620000</v>
      </c>
      <c r="AZ896" s="95">
        <v>286835.2948993551</v>
      </c>
      <c r="BB896" s="98" t="s">
        <v>3412</v>
      </c>
      <c r="BC896" s="270" t="s">
        <v>1126</v>
      </c>
      <c r="BD896" s="72"/>
      <c r="BE896" s="72"/>
      <c r="BF896" s="72"/>
      <c r="BG896" s="72"/>
      <c r="BH896" s="72"/>
      <c r="BI896" s="72"/>
      <c r="BJ896" s="72"/>
      <c r="BK896" s="72"/>
      <c r="BL896" s="72"/>
      <c r="BM896" s="72"/>
      <c r="BN896" s="72"/>
      <c r="BO896" s="72"/>
      <c r="BP896" s="72"/>
      <c r="BQ896" s="72"/>
      <c r="BR896" s="72"/>
      <c r="BS896" s="72"/>
      <c r="BT896" s="72"/>
      <c r="BU896" s="72"/>
      <c r="BV896" s="72"/>
      <c r="BW896" s="72"/>
      <c r="BX896" s="72"/>
      <c r="BY896" s="72"/>
      <c r="BZ896" s="72"/>
      <c r="CA896" s="72"/>
      <c r="CB896" s="72"/>
      <c r="CC896" s="72"/>
      <c r="CD896" s="72"/>
      <c r="CE896" s="72"/>
      <c r="CF896" s="72"/>
      <c r="CG896" s="72"/>
      <c r="CH896" s="72"/>
      <c r="CI896" s="72"/>
      <c r="CJ896" s="72"/>
      <c r="CK896" s="72"/>
      <c r="CL896" s="72"/>
      <c r="CM896" s="72"/>
      <c r="CN896" s="72"/>
      <c r="CO896" s="72"/>
      <c r="CP896" s="72"/>
      <c r="CQ896" s="72"/>
      <c r="CR896" s="72"/>
      <c r="CS896" s="72"/>
      <c r="CT896" s="72"/>
      <c r="CU896" s="72"/>
      <c r="CV896" s="72"/>
      <c r="CW896" s="72"/>
      <c r="CX896" s="72"/>
      <c r="CY896" s="72"/>
      <c r="CZ896" s="72"/>
      <c r="DA896" s="72"/>
      <c r="DB896" s="72"/>
      <c r="DC896" s="72"/>
      <c r="DD896" s="72"/>
      <c r="DE896" s="72"/>
      <c r="DF896" s="72"/>
      <c r="DG896" s="72"/>
      <c r="DH896" s="78"/>
      <c r="DJ896" s="77">
        <f t="shared" si="484"/>
        <v>0</v>
      </c>
      <c r="DK896" s="72">
        <v>1</v>
      </c>
      <c r="DO896" s="358"/>
      <c r="DP896" s="72"/>
      <c r="DQ896" s="374"/>
      <c r="DR896" s="72"/>
      <c r="DU896" s="52"/>
      <c r="DX896" s="75" t="e">
        <f t="shared" si="485"/>
        <v>#DIV/0!</v>
      </c>
      <c r="DY896" s="51" t="e">
        <f t="shared" si="486"/>
        <v>#DIV/0!</v>
      </c>
      <c r="DZ896" s="75" t="e">
        <f t="shared" si="487"/>
        <v>#DIV/0!</v>
      </c>
      <c r="EA896" s="51" t="e">
        <f t="shared" si="488"/>
        <v>#DIV/0!</v>
      </c>
      <c r="EB896" s="75" t="e">
        <f t="shared" si="489"/>
        <v>#DIV/0!</v>
      </c>
      <c r="EC896" s="51" t="e">
        <f t="shared" si="490"/>
        <v>#DIV/0!</v>
      </c>
      <c r="ED896" s="75" t="e">
        <f t="shared" si="491"/>
        <v>#DIV/0!</v>
      </c>
      <c r="EE896" s="51" t="e">
        <f t="shared" si="492"/>
        <v>#DIV/0!</v>
      </c>
      <c r="EF896" s="75" t="e">
        <f t="shared" si="493"/>
        <v>#DIV/0!</v>
      </c>
      <c r="EG896" s="51" t="e">
        <f t="shared" si="494"/>
        <v>#DIV/0!</v>
      </c>
      <c r="EH896" s="75" t="e">
        <f t="shared" si="495"/>
        <v>#DIV/0!</v>
      </c>
      <c r="EI896" s="51" t="e">
        <f t="shared" si="496"/>
        <v>#DIV/0!</v>
      </c>
      <c r="EJ896" s="75" t="e">
        <f t="shared" si="497"/>
        <v>#DIV/0!</v>
      </c>
      <c r="EK896" s="51" t="e">
        <f t="shared" si="498"/>
        <v>#DIV/0!</v>
      </c>
      <c r="EL896" s="75" t="e">
        <f t="shared" si="499"/>
        <v>#DIV/0!</v>
      </c>
      <c r="EM896" s="51" t="e">
        <f t="shared" si="500"/>
        <v>#DIV/0!</v>
      </c>
      <c r="EN896" s="75" t="e">
        <f t="shared" si="501"/>
        <v>#DIV/0!</v>
      </c>
      <c r="EO896" s="51" t="e">
        <f t="shared" si="502"/>
        <v>#DIV/0!</v>
      </c>
      <c r="EP896" s="75" t="e">
        <f t="shared" si="503"/>
        <v>#DIV/0!</v>
      </c>
      <c r="EQ896" s="51" t="e">
        <f t="shared" si="504"/>
        <v>#DIV/0!</v>
      </c>
      <c r="ER896" s="51" t="e">
        <f t="shared" si="505"/>
        <v>#DIV/0!</v>
      </c>
      <c r="ES896" s="51" t="e">
        <f t="shared" si="506"/>
        <v>#DIV/0!</v>
      </c>
    </row>
    <row r="897" spans="1:149" x14ac:dyDescent="0.45">
      <c r="A897" s="78" t="s">
        <v>1450</v>
      </c>
      <c r="B897" s="174" t="s">
        <v>3406</v>
      </c>
      <c r="C897" s="51" t="s">
        <v>3593</v>
      </c>
      <c r="D897" s="51" t="s">
        <v>3682</v>
      </c>
      <c r="E897" s="78" t="s">
        <v>1121</v>
      </c>
      <c r="F897" s="78" t="s">
        <v>1875</v>
      </c>
      <c r="G897" s="72" t="s">
        <v>3369</v>
      </c>
      <c r="H897" s="78" t="s">
        <v>1132</v>
      </c>
      <c r="I897" s="78"/>
      <c r="J897" s="300">
        <v>3000</v>
      </c>
      <c r="K897" s="78"/>
      <c r="L897" s="300">
        <v>1075</v>
      </c>
      <c r="M897" s="72"/>
      <c r="O897" s="78" t="s">
        <v>3217</v>
      </c>
      <c r="P897" s="72" t="s">
        <v>1404</v>
      </c>
      <c r="AA897" s="195"/>
      <c r="AB897" s="195"/>
      <c r="AC897" s="195"/>
      <c r="AD897" s="72"/>
      <c r="AE897" s="316">
        <v>0.5</v>
      </c>
      <c r="AF897" s="195"/>
      <c r="AG897" s="195">
        <v>0.5</v>
      </c>
      <c r="AH897" s="72"/>
      <c r="AQ897" s="178" t="s">
        <v>824</v>
      </c>
      <c r="AR897" s="53">
        <v>19.57</v>
      </c>
      <c r="AS897" s="53">
        <v>2166</v>
      </c>
      <c r="AT897" s="77"/>
      <c r="AU897" s="276">
        <v>15000</v>
      </c>
      <c r="AV897" s="276">
        <v>15000</v>
      </c>
      <c r="AW897" s="54">
        <v>293550</v>
      </c>
      <c r="AX897" s="49">
        <v>197.48907059948914</v>
      </c>
      <c r="AY897" s="276">
        <v>32490000</v>
      </c>
      <c r="AZ897" s="95">
        <v>325621.19955555722</v>
      </c>
      <c r="BB897" s="98" t="s">
        <v>3412</v>
      </c>
      <c r="BC897" s="270" t="s">
        <v>1126</v>
      </c>
      <c r="BD897" s="72"/>
      <c r="BE897" s="72"/>
      <c r="BF897" s="72"/>
      <c r="BG897" s="72"/>
      <c r="BH897" s="72"/>
      <c r="BI897" s="72"/>
      <c r="BJ897" s="72"/>
      <c r="BK897" s="72"/>
      <c r="BL897" s="72"/>
      <c r="BM897" s="72"/>
      <c r="BN897" s="72"/>
      <c r="BO897" s="72"/>
      <c r="BP897" s="72"/>
      <c r="BQ897" s="72"/>
      <c r="BR897" s="72"/>
      <c r="BS897" s="72"/>
      <c r="BT897" s="72"/>
      <c r="BU897" s="72"/>
      <c r="BV897" s="72"/>
      <c r="BW897" s="72"/>
      <c r="BX897" s="72"/>
      <c r="BY897" s="72"/>
      <c r="BZ897" s="72"/>
      <c r="CA897" s="72"/>
      <c r="CB897" s="72"/>
      <c r="CC897" s="72"/>
      <c r="CD897" s="72"/>
      <c r="CE897" s="72"/>
      <c r="CF897" s="72"/>
      <c r="CG897" s="72"/>
      <c r="CH897" s="72"/>
      <c r="CI897" s="72"/>
      <c r="CJ897" s="72"/>
      <c r="CK897" s="72"/>
      <c r="CL897" s="72"/>
      <c r="CM897" s="72"/>
      <c r="CN897" s="72"/>
      <c r="CO897" s="72"/>
      <c r="CP897" s="72"/>
      <c r="CQ897" s="72"/>
      <c r="CR897" s="72"/>
      <c r="CS897" s="72"/>
      <c r="CT897" s="72"/>
      <c r="CU897" s="72"/>
      <c r="CV897" s="72"/>
      <c r="CW897" s="72"/>
      <c r="CX897" s="72"/>
      <c r="CY897" s="72"/>
      <c r="CZ897" s="72"/>
      <c r="DA897" s="72"/>
      <c r="DB897" s="72"/>
      <c r="DC897" s="72"/>
      <c r="DD897" s="72"/>
      <c r="DE897" s="72"/>
      <c r="DF897" s="72"/>
      <c r="DG897" s="72"/>
      <c r="DH897" s="78"/>
      <c r="DJ897" s="77">
        <f t="shared" si="484"/>
        <v>0</v>
      </c>
      <c r="DK897" s="72">
        <v>1</v>
      </c>
      <c r="DO897" s="358"/>
      <c r="DP897" s="72"/>
      <c r="DQ897" s="374"/>
      <c r="DR897" s="72"/>
      <c r="DU897" s="52"/>
      <c r="DX897" s="75" t="e">
        <f t="shared" si="485"/>
        <v>#DIV/0!</v>
      </c>
      <c r="DY897" s="51" t="e">
        <f t="shared" si="486"/>
        <v>#DIV/0!</v>
      </c>
      <c r="DZ897" s="75" t="e">
        <f t="shared" si="487"/>
        <v>#DIV/0!</v>
      </c>
      <c r="EA897" s="51" t="e">
        <f t="shared" si="488"/>
        <v>#DIV/0!</v>
      </c>
      <c r="EB897" s="75" t="e">
        <f t="shared" si="489"/>
        <v>#DIV/0!</v>
      </c>
      <c r="EC897" s="51" t="e">
        <f t="shared" si="490"/>
        <v>#DIV/0!</v>
      </c>
      <c r="ED897" s="75" t="e">
        <f t="shared" si="491"/>
        <v>#DIV/0!</v>
      </c>
      <c r="EE897" s="51" t="e">
        <f t="shared" si="492"/>
        <v>#DIV/0!</v>
      </c>
      <c r="EF897" s="75" t="e">
        <f t="shared" si="493"/>
        <v>#DIV/0!</v>
      </c>
      <c r="EG897" s="51" t="e">
        <f t="shared" si="494"/>
        <v>#DIV/0!</v>
      </c>
      <c r="EH897" s="75" t="e">
        <f t="shared" si="495"/>
        <v>#DIV/0!</v>
      </c>
      <c r="EI897" s="51" t="e">
        <f t="shared" si="496"/>
        <v>#DIV/0!</v>
      </c>
      <c r="EJ897" s="75" t="e">
        <f t="shared" si="497"/>
        <v>#DIV/0!</v>
      </c>
      <c r="EK897" s="51" t="e">
        <f t="shared" si="498"/>
        <v>#DIV/0!</v>
      </c>
      <c r="EL897" s="75" t="e">
        <f t="shared" si="499"/>
        <v>#DIV/0!</v>
      </c>
      <c r="EM897" s="51" t="e">
        <f t="shared" si="500"/>
        <v>#DIV/0!</v>
      </c>
      <c r="EN897" s="75" t="e">
        <f t="shared" si="501"/>
        <v>#DIV/0!</v>
      </c>
      <c r="EO897" s="51" t="e">
        <f t="shared" si="502"/>
        <v>#DIV/0!</v>
      </c>
      <c r="EP897" s="75" t="e">
        <f t="shared" si="503"/>
        <v>#DIV/0!</v>
      </c>
      <c r="EQ897" s="51" t="e">
        <f t="shared" si="504"/>
        <v>#DIV/0!</v>
      </c>
      <c r="ER897" s="51" t="e">
        <f t="shared" si="505"/>
        <v>#DIV/0!</v>
      </c>
      <c r="ES897" s="51" t="e">
        <f t="shared" si="506"/>
        <v>#DIV/0!</v>
      </c>
    </row>
    <row r="898" spans="1:149" x14ac:dyDescent="0.45">
      <c r="A898" s="78" t="s">
        <v>1450</v>
      </c>
      <c r="B898" s="174" t="s">
        <v>3406</v>
      </c>
      <c r="C898" s="51" t="s">
        <v>3593</v>
      </c>
      <c r="D898" s="51" t="s">
        <v>3682</v>
      </c>
      <c r="E898" s="78" t="s">
        <v>1121</v>
      </c>
      <c r="F898" s="78" t="s">
        <v>1876</v>
      </c>
      <c r="G898" s="72" t="s">
        <v>3369</v>
      </c>
      <c r="H898" s="78" t="s">
        <v>1132</v>
      </c>
      <c r="I898" s="78"/>
      <c r="J898" s="300">
        <v>3000</v>
      </c>
      <c r="K898" s="78"/>
      <c r="L898" s="300">
        <v>1075</v>
      </c>
      <c r="M898" s="72"/>
      <c r="O898" s="78" t="s">
        <v>3217</v>
      </c>
      <c r="P898" s="72" t="s">
        <v>1404</v>
      </c>
      <c r="AA898" s="195"/>
      <c r="AB898" s="195"/>
      <c r="AC898" s="195"/>
      <c r="AD898" s="72"/>
      <c r="AE898" s="316">
        <v>0.5</v>
      </c>
      <c r="AF898" s="195"/>
      <c r="AG898" s="195">
        <v>0.5</v>
      </c>
      <c r="AH898" s="72"/>
      <c r="AQ898" s="178" t="s">
        <v>824</v>
      </c>
      <c r="AR898" s="53">
        <v>19.57</v>
      </c>
      <c r="AS898" s="53">
        <v>2166</v>
      </c>
      <c r="AT898" s="77"/>
      <c r="AU898" s="276">
        <v>15000</v>
      </c>
      <c r="AV898" s="276">
        <v>15000</v>
      </c>
      <c r="AW898" s="54">
        <v>293550</v>
      </c>
      <c r="AX898" s="49">
        <v>197.48907059948914</v>
      </c>
      <c r="AY898" s="276">
        <v>32490000</v>
      </c>
      <c r="AZ898" s="95">
        <v>325621.19955555722</v>
      </c>
      <c r="BB898" s="98" t="s">
        <v>3412</v>
      </c>
      <c r="BC898" s="270" t="s">
        <v>1126</v>
      </c>
      <c r="BD898" s="72"/>
      <c r="BE898" s="72"/>
      <c r="BF898" s="72"/>
      <c r="BG898" s="72"/>
      <c r="BH898" s="72"/>
      <c r="BI898" s="72"/>
      <c r="BJ898" s="72"/>
      <c r="BK898" s="72"/>
      <c r="BL898" s="72"/>
      <c r="BM898" s="72"/>
      <c r="BN898" s="72"/>
      <c r="BO898" s="72"/>
      <c r="BP898" s="72"/>
      <c r="BQ898" s="72"/>
      <c r="BR898" s="72"/>
      <c r="BS898" s="72"/>
      <c r="BT898" s="72"/>
      <c r="BU898" s="72"/>
      <c r="BV898" s="72"/>
      <c r="BW898" s="72"/>
      <c r="BX898" s="72"/>
      <c r="BY898" s="72"/>
      <c r="BZ898" s="72"/>
      <c r="CA898" s="72"/>
      <c r="CB898" s="72"/>
      <c r="CC898" s="72"/>
      <c r="CD898" s="72"/>
      <c r="CE898" s="72"/>
      <c r="CF898" s="72"/>
      <c r="CG898" s="72"/>
      <c r="CH898" s="72"/>
      <c r="CI898" s="72"/>
      <c r="CJ898" s="72"/>
      <c r="CK898" s="72"/>
      <c r="CL898" s="72"/>
      <c r="CM898" s="72"/>
      <c r="CN898" s="72"/>
      <c r="CO898" s="72"/>
      <c r="CP898" s="72"/>
      <c r="CQ898" s="72"/>
      <c r="CR898" s="72"/>
      <c r="CS898" s="72"/>
      <c r="CT898" s="72"/>
      <c r="CU898" s="72"/>
      <c r="CV898" s="72"/>
      <c r="CW898" s="72"/>
      <c r="CX898" s="72"/>
      <c r="CY898" s="72"/>
      <c r="CZ898" s="72"/>
      <c r="DA898" s="72"/>
      <c r="DB898" s="72"/>
      <c r="DC898" s="72"/>
      <c r="DD898" s="72"/>
      <c r="DE898" s="72"/>
      <c r="DF898" s="72"/>
      <c r="DG898" s="72"/>
      <c r="DH898" s="78"/>
      <c r="DJ898" s="77">
        <f t="shared" si="484"/>
        <v>0</v>
      </c>
      <c r="DK898" s="72">
        <v>1</v>
      </c>
      <c r="DO898" s="358"/>
      <c r="DP898" s="72"/>
      <c r="DQ898" s="374"/>
      <c r="DR898" s="72"/>
      <c r="DU898" s="52"/>
      <c r="DX898" s="75" t="e">
        <f t="shared" si="485"/>
        <v>#DIV/0!</v>
      </c>
      <c r="DY898" s="51" t="e">
        <f t="shared" si="486"/>
        <v>#DIV/0!</v>
      </c>
      <c r="DZ898" s="75" t="e">
        <f t="shared" si="487"/>
        <v>#DIV/0!</v>
      </c>
      <c r="EA898" s="51" t="e">
        <f t="shared" si="488"/>
        <v>#DIV/0!</v>
      </c>
      <c r="EB898" s="75" t="e">
        <f t="shared" si="489"/>
        <v>#DIV/0!</v>
      </c>
      <c r="EC898" s="51" t="e">
        <f t="shared" si="490"/>
        <v>#DIV/0!</v>
      </c>
      <c r="ED898" s="75" t="e">
        <f t="shared" si="491"/>
        <v>#DIV/0!</v>
      </c>
      <c r="EE898" s="51" t="e">
        <f t="shared" si="492"/>
        <v>#DIV/0!</v>
      </c>
      <c r="EF898" s="75" t="e">
        <f t="shared" si="493"/>
        <v>#DIV/0!</v>
      </c>
      <c r="EG898" s="51" t="e">
        <f t="shared" si="494"/>
        <v>#DIV/0!</v>
      </c>
      <c r="EH898" s="75" t="e">
        <f t="shared" si="495"/>
        <v>#DIV/0!</v>
      </c>
      <c r="EI898" s="51" t="e">
        <f t="shared" si="496"/>
        <v>#DIV/0!</v>
      </c>
      <c r="EJ898" s="75" t="e">
        <f t="shared" si="497"/>
        <v>#DIV/0!</v>
      </c>
      <c r="EK898" s="51" t="e">
        <f t="shared" si="498"/>
        <v>#DIV/0!</v>
      </c>
      <c r="EL898" s="75" t="e">
        <f t="shared" si="499"/>
        <v>#DIV/0!</v>
      </c>
      <c r="EM898" s="51" t="e">
        <f t="shared" si="500"/>
        <v>#DIV/0!</v>
      </c>
      <c r="EN898" s="75" t="e">
        <f t="shared" si="501"/>
        <v>#DIV/0!</v>
      </c>
      <c r="EO898" s="51" t="e">
        <f t="shared" si="502"/>
        <v>#DIV/0!</v>
      </c>
      <c r="EP898" s="75" t="e">
        <f t="shared" si="503"/>
        <v>#DIV/0!</v>
      </c>
      <c r="EQ898" s="51" t="e">
        <f t="shared" si="504"/>
        <v>#DIV/0!</v>
      </c>
      <c r="ER898" s="51" t="e">
        <f t="shared" si="505"/>
        <v>#DIV/0!</v>
      </c>
      <c r="ES898" s="51" t="e">
        <f t="shared" si="506"/>
        <v>#DIV/0!</v>
      </c>
    </row>
    <row r="899" spans="1:149" x14ac:dyDescent="0.45">
      <c r="A899" s="78" t="s">
        <v>1450</v>
      </c>
      <c r="B899" s="174" t="s">
        <v>3406</v>
      </c>
      <c r="C899" s="51" t="s">
        <v>3593</v>
      </c>
      <c r="D899" s="51" t="s">
        <v>3682</v>
      </c>
      <c r="E899" s="78" t="s">
        <v>1121</v>
      </c>
      <c r="F899" s="78" t="s">
        <v>1877</v>
      </c>
      <c r="G899" s="72" t="s">
        <v>3369</v>
      </c>
      <c r="H899" s="78" t="s">
        <v>1132</v>
      </c>
      <c r="I899" s="78"/>
      <c r="J899" s="300">
        <v>3000</v>
      </c>
      <c r="K899" s="78"/>
      <c r="L899" s="300">
        <v>1025</v>
      </c>
      <c r="M899" s="72"/>
      <c r="O899" s="78" t="s">
        <v>3217</v>
      </c>
      <c r="P899" s="72" t="s">
        <v>3224</v>
      </c>
      <c r="AA899" s="195"/>
      <c r="AB899" s="195"/>
      <c r="AC899" s="195"/>
      <c r="AD899" s="72"/>
      <c r="AE899" s="316">
        <v>0.5</v>
      </c>
      <c r="AF899" s="195"/>
      <c r="AG899" s="195">
        <v>0.5</v>
      </c>
      <c r="AH899" s="72"/>
      <c r="AQ899" s="178" t="s">
        <v>824</v>
      </c>
      <c r="AR899" s="53">
        <v>21.29</v>
      </c>
      <c r="AS899" s="53">
        <v>2834</v>
      </c>
      <c r="AT899" s="77"/>
      <c r="AU899" s="276">
        <v>15000</v>
      </c>
      <c r="AV899" s="276">
        <v>15000</v>
      </c>
      <c r="AW899" s="54">
        <v>319350</v>
      </c>
      <c r="AX899" s="49">
        <v>214.24743452113498</v>
      </c>
      <c r="AY899" s="276">
        <v>42510000</v>
      </c>
      <c r="AZ899" s="95">
        <v>426043.61936308822</v>
      </c>
      <c r="BB899" s="98" t="s">
        <v>3412</v>
      </c>
      <c r="BC899" s="270" t="s">
        <v>1126</v>
      </c>
      <c r="BD899" s="72"/>
      <c r="BE899" s="72"/>
      <c r="BF899" s="72"/>
      <c r="BG899" s="72"/>
      <c r="BH899" s="72"/>
      <c r="BI899" s="72"/>
      <c r="BJ899" s="72"/>
      <c r="BK899" s="72"/>
      <c r="BL899" s="72"/>
      <c r="BM899" s="72"/>
      <c r="BN899" s="72"/>
      <c r="BO899" s="72"/>
      <c r="BP899" s="72"/>
      <c r="BQ899" s="72"/>
      <c r="BR899" s="72"/>
      <c r="BS899" s="72"/>
      <c r="BT899" s="72"/>
      <c r="BU899" s="72"/>
      <c r="BV899" s="72"/>
      <c r="BW899" s="72"/>
      <c r="BX899" s="72"/>
      <c r="BY899" s="72"/>
      <c r="BZ899" s="72"/>
      <c r="CA899" s="72"/>
      <c r="CB899" s="72"/>
      <c r="CC899" s="72"/>
      <c r="CD899" s="72"/>
      <c r="CE899" s="72"/>
      <c r="CF899" s="72"/>
      <c r="CG899" s="72"/>
      <c r="CH899" s="72"/>
      <c r="CI899" s="72"/>
      <c r="CJ899" s="72"/>
      <c r="CK899" s="72"/>
      <c r="CL899" s="72"/>
      <c r="CM899" s="72"/>
      <c r="CN899" s="72"/>
      <c r="CO899" s="72"/>
      <c r="CP899" s="72"/>
      <c r="CQ899" s="72"/>
      <c r="CR899" s="72"/>
      <c r="CS899" s="72"/>
      <c r="CT899" s="72"/>
      <c r="CU899" s="72"/>
      <c r="CV899" s="72"/>
      <c r="CW899" s="72"/>
      <c r="CX899" s="72"/>
      <c r="CY899" s="72"/>
      <c r="CZ899" s="72"/>
      <c r="DA899" s="72"/>
      <c r="DB899" s="72"/>
      <c r="DC899" s="72"/>
      <c r="DD899" s="72"/>
      <c r="DE899" s="72"/>
      <c r="DF899" s="72"/>
      <c r="DG899" s="72"/>
      <c r="DH899" s="78"/>
      <c r="DJ899" s="77">
        <f t="shared" ref="DJ899:DJ962" si="507">IF(AND(DH899&lt;100, DH899&gt;0), 100-DH899, 0)</f>
        <v>0</v>
      </c>
      <c r="DK899" s="72">
        <v>0.93</v>
      </c>
      <c r="DO899" s="358"/>
      <c r="DP899" s="72"/>
      <c r="DQ899" s="374"/>
      <c r="DR899" s="72"/>
      <c r="DU899" s="52"/>
      <c r="DX899" s="75" t="e">
        <f t="shared" si="485"/>
        <v>#DIV/0!</v>
      </c>
      <c r="DY899" s="51" t="e">
        <f t="shared" si="486"/>
        <v>#DIV/0!</v>
      </c>
      <c r="DZ899" s="75" t="e">
        <f t="shared" si="487"/>
        <v>#DIV/0!</v>
      </c>
      <c r="EA899" s="51" t="e">
        <f t="shared" si="488"/>
        <v>#DIV/0!</v>
      </c>
      <c r="EB899" s="75" t="e">
        <f t="shared" si="489"/>
        <v>#DIV/0!</v>
      </c>
      <c r="EC899" s="51" t="e">
        <f t="shared" si="490"/>
        <v>#DIV/0!</v>
      </c>
      <c r="ED899" s="75" t="e">
        <f t="shared" si="491"/>
        <v>#DIV/0!</v>
      </c>
      <c r="EE899" s="51" t="e">
        <f t="shared" si="492"/>
        <v>#DIV/0!</v>
      </c>
      <c r="EF899" s="75" t="e">
        <f t="shared" si="493"/>
        <v>#DIV/0!</v>
      </c>
      <c r="EG899" s="51" t="e">
        <f t="shared" si="494"/>
        <v>#DIV/0!</v>
      </c>
      <c r="EH899" s="75" t="e">
        <f t="shared" si="495"/>
        <v>#DIV/0!</v>
      </c>
      <c r="EI899" s="51" t="e">
        <f t="shared" si="496"/>
        <v>#DIV/0!</v>
      </c>
      <c r="EJ899" s="75" t="e">
        <f t="shared" si="497"/>
        <v>#DIV/0!</v>
      </c>
      <c r="EK899" s="51" t="e">
        <f t="shared" si="498"/>
        <v>#DIV/0!</v>
      </c>
      <c r="EL899" s="75" t="e">
        <f t="shared" si="499"/>
        <v>#DIV/0!</v>
      </c>
      <c r="EM899" s="51" t="e">
        <f t="shared" si="500"/>
        <v>#DIV/0!</v>
      </c>
      <c r="EN899" s="75" t="e">
        <f t="shared" si="501"/>
        <v>#DIV/0!</v>
      </c>
      <c r="EO899" s="51" t="e">
        <f t="shared" si="502"/>
        <v>#DIV/0!</v>
      </c>
      <c r="EP899" s="75" t="e">
        <f t="shared" si="503"/>
        <v>#DIV/0!</v>
      </c>
      <c r="EQ899" s="51" t="e">
        <f t="shared" si="504"/>
        <v>#DIV/0!</v>
      </c>
      <c r="ER899" s="51" t="e">
        <f t="shared" si="505"/>
        <v>#DIV/0!</v>
      </c>
      <c r="ES899" s="51" t="e">
        <f t="shared" si="506"/>
        <v>#DIV/0!</v>
      </c>
    </row>
    <row r="900" spans="1:149" x14ac:dyDescent="0.45">
      <c r="A900" s="78" t="s">
        <v>1450</v>
      </c>
      <c r="B900" s="174" t="s">
        <v>3406</v>
      </c>
      <c r="C900" s="51" t="s">
        <v>3593</v>
      </c>
      <c r="D900" s="51" t="s">
        <v>3682</v>
      </c>
      <c r="E900" s="78" t="s">
        <v>1121</v>
      </c>
      <c r="F900" s="78" t="s">
        <v>1878</v>
      </c>
      <c r="G900" s="72" t="s">
        <v>3369</v>
      </c>
      <c r="H900" s="78" t="s">
        <v>1132</v>
      </c>
      <c r="I900" s="78"/>
      <c r="J900" s="300">
        <v>3000</v>
      </c>
      <c r="K900" s="78"/>
      <c r="L900" s="300">
        <v>975</v>
      </c>
      <c r="M900" s="72"/>
      <c r="O900" s="78" t="s">
        <v>3217</v>
      </c>
      <c r="P900" s="72" t="s">
        <v>3234</v>
      </c>
      <c r="AA900" s="195"/>
      <c r="AB900" s="195"/>
      <c r="AC900" s="195"/>
      <c r="AD900" s="72"/>
      <c r="AE900" s="316">
        <v>0.5</v>
      </c>
      <c r="AF900" s="195"/>
      <c r="AG900" s="195">
        <v>0.5</v>
      </c>
      <c r="AH900" s="72"/>
      <c r="AQ900" s="178" t="s">
        <v>824</v>
      </c>
      <c r="AR900" s="53">
        <v>23.26</v>
      </c>
      <c r="AS900" s="53">
        <v>3787</v>
      </c>
      <c r="AT900" s="77"/>
      <c r="AU900" s="276">
        <v>15000</v>
      </c>
      <c r="AV900" s="276">
        <v>15000</v>
      </c>
      <c r="AW900" s="54">
        <v>348900</v>
      </c>
      <c r="AX900" s="49">
        <v>233.58508198657941</v>
      </c>
      <c r="AY900" s="276">
        <v>56805000</v>
      </c>
      <c r="AZ900" s="95">
        <v>569310.93384898198</v>
      </c>
      <c r="BB900" s="98" t="s">
        <v>3412</v>
      </c>
      <c r="BC900" s="270" t="s">
        <v>1126</v>
      </c>
      <c r="BD900" s="72"/>
      <c r="BE900" s="72"/>
      <c r="BF900" s="72"/>
      <c r="BG900" s="72"/>
      <c r="BH900" s="72"/>
      <c r="BI900" s="72"/>
      <c r="BJ900" s="72"/>
      <c r="BK900" s="72"/>
      <c r="BL900" s="72"/>
      <c r="BM900" s="72"/>
      <c r="BN900" s="72"/>
      <c r="BO900" s="72"/>
      <c r="BP900" s="72"/>
      <c r="BQ900" s="72"/>
      <c r="BR900" s="72"/>
      <c r="BS900" s="72"/>
      <c r="BT900" s="72"/>
      <c r="BU900" s="72"/>
      <c r="BV900" s="72"/>
      <c r="BW900" s="72"/>
      <c r="BX900" s="72"/>
      <c r="BY900" s="72"/>
      <c r="BZ900" s="72"/>
      <c r="CA900" s="72"/>
      <c r="CB900" s="72"/>
      <c r="CC900" s="72"/>
      <c r="CD900" s="72"/>
      <c r="CE900" s="72"/>
      <c r="CF900" s="72"/>
      <c r="CG900" s="72"/>
      <c r="CH900" s="72"/>
      <c r="CI900" s="72"/>
      <c r="CJ900" s="72"/>
      <c r="CK900" s="72"/>
      <c r="CL900" s="72"/>
      <c r="CM900" s="72"/>
      <c r="CN900" s="72"/>
      <c r="CO900" s="72"/>
      <c r="CP900" s="72"/>
      <c r="CQ900" s="72"/>
      <c r="CR900" s="72"/>
      <c r="CS900" s="72"/>
      <c r="CT900" s="72"/>
      <c r="CU900" s="72"/>
      <c r="CV900" s="72"/>
      <c r="CW900" s="72"/>
      <c r="CX900" s="72"/>
      <c r="CY900" s="72"/>
      <c r="CZ900" s="72"/>
      <c r="DA900" s="72"/>
      <c r="DB900" s="72"/>
      <c r="DC900" s="72"/>
      <c r="DD900" s="72"/>
      <c r="DE900" s="72"/>
      <c r="DF900" s="72"/>
      <c r="DG900" s="72"/>
      <c r="DH900" s="78"/>
      <c r="DJ900" s="77">
        <f t="shared" si="507"/>
        <v>0</v>
      </c>
      <c r="DK900" s="72">
        <v>0.81899999999999995</v>
      </c>
      <c r="DO900" s="358"/>
      <c r="DP900" s="72"/>
      <c r="DQ900" s="374"/>
      <c r="DR900" s="72"/>
      <c r="DU900" s="52"/>
      <c r="DX900" s="75" t="e">
        <f t="shared" ref="DX900:DX963" si="508">BD900/$DH900*100</f>
        <v>#DIV/0!</v>
      </c>
      <c r="DY900" s="51" t="e">
        <f t="shared" ref="DY900:DY963" si="509">DX900*SQRT(((BE900/BD900)^2)+(($DI900/$DH900)^2))</f>
        <v>#DIV/0!</v>
      </c>
      <c r="DZ900" s="75" t="e">
        <f t="shared" ref="DZ900:DZ963" si="510">BF900/$DH900*100</f>
        <v>#DIV/0!</v>
      </c>
      <c r="EA900" s="51" t="e">
        <f t="shared" ref="EA900:EA963" si="511">DZ900*SQRT(((BG900/BF900)^2)+(($DI900/$DH900)^2))</f>
        <v>#DIV/0!</v>
      </c>
      <c r="EB900" s="75" t="e">
        <f t="shared" ref="EB900:EB963" si="512">BH900/$DH900*100</f>
        <v>#DIV/0!</v>
      </c>
      <c r="EC900" s="51" t="e">
        <f t="shared" ref="EC900:EC963" si="513">EB900*SQRT(((BI900/BH900)^2)+(($DI900/$DH900)^2))</f>
        <v>#DIV/0!</v>
      </c>
      <c r="ED900" s="75" t="e">
        <f t="shared" ref="ED900:ED963" si="514">BN900/$DH900*100</f>
        <v>#DIV/0!</v>
      </c>
      <c r="EE900" s="51" t="e">
        <f t="shared" ref="EE900:EE963" si="515">ED900*SQRT(((BO900/BN900)^2)+(($DI900/$DH900)^2))</f>
        <v>#DIV/0!</v>
      </c>
      <c r="EF900" s="75" t="e">
        <f t="shared" ref="EF900:EF963" si="516">BP900/$DH900*100</f>
        <v>#DIV/0!</v>
      </c>
      <c r="EG900" s="51" t="e">
        <f t="shared" ref="EG900:EG963" si="517">EF900*SQRT(((BQ900/BP900)^2)+(($DI900/$DH900)^2))</f>
        <v>#DIV/0!</v>
      </c>
      <c r="EH900" s="75" t="e">
        <f t="shared" ref="EH900:EH963" si="518">BR900/$DH900*100</f>
        <v>#DIV/0!</v>
      </c>
      <c r="EI900" s="51" t="e">
        <f t="shared" ref="EI900:EI963" si="519">EH900*SQRT(((BS900/BR900)^2)+(($DI900/$DH900)^2))</f>
        <v>#DIV/0!</v>
      </c>
      <c r="EJ900" s="75" t="e">
        <f t="shared" ref="EJ900:EJ963" si="520">BX900/$DH900*100</f>
        <v>#DIV/0!</v>
      </c>
      <c r="EK900" s="51" t="e">
        <f t="shared" ref="EK900:EK963" si="521">EJ900*SQRT(((BY900/BX900)^2)+(($DI900/$DH900)^2))</f>
        <v>#DIV/0!</v>
      </c>
      <c r="EL900" s="75" t="e">
        <f t="shared" ref="EL900:EL963" si="522">BZ900/$DH900*100</f>
        <v>#DIV/0!</v>
      </c>
      <c r="EM900" s="51" t="e">
        <f t="shared" ref="EM900:EM963" si="523">EL900*SQRT(((CA900/BZ900)^2)+(($DI900/$DH900)^2))</f>
        <v>#DIV/0!</v>
      </c>
      <c r="EN900" s="75" t="e">
        <f t="shared" ref="EN900:EN963" si="524">CB900/$DH900*100</f>
        <v>#DIV/0!</v>
      </c>
      <c r="EO900" s="51" t="e">
        <f t="shared" ref="EO900:EO963" si="525">EN900*SQRT(((CC900/CB900)^2)+(($DI900/$DH900)^2))</f>
        <v>#DIV/0!</v>
      </c>
      <c r="EP900" s="75" t="e">
        <f t="shared" ref="EP900:EP963" si="526">CD900/$DH900*100</f>
        <v>#DIV/0!</v>
      </c>
      <c r="EQ900" s="51" t="e">
        <f t="shared" ref="EQ900:EQ963" si="527">EP900*SQRT(((CE900/CD900)^2)+(($DI900/$DH900)^2))</f>
        <v>#DIV/0!</v>
      </c>
      <c r="ER900" s="51" t="e">
        <f t="shared" ref="ER900:ER963" si="528">DH900/$DH900*100</f>
        <v>#DIV/0!</v>
      </c>
      <c r="ES900" s="51" t="e">
        <f t="shared" ref="ES900:ES963" si="529">ER900*SQRT(((DI900/DH900)^2)+(($DI900/$DH900)^2))</f>
        <v>#DIV/0!</v>
      </c>
    </row>
    <row r="901" spans="1:149" x14ac:dyDescent="0.45">
      <c r="A901" s="78" t="s">
        <v>1450</v>
      </c>
      <c r="B901" s="174" t="s">
        <v>3406</v>
      </c>
      <c r="C901" s="51" t="s">
        <v>3593</v>
      </c>
      <c r="D901" s="51" t="s">
        <v>3682</v>
      </c>
      <c r="E901" s="78" t="s">
        <v>1121</v>
      </c>
      <c r="F901" s="78" t="s">
        <v>1879</v>
      </c>
      <c r="G901" s="72" t="s">
        <v>3369</v>
      </c>
      <c r="H901" s="78" t="s">
        <v>1132</v>
      </c>
      <c r="I901" s="78"/>
      <c r="J901" s="300">
        <v>3000</v>
      </c>
      <c r="K901" s="78"/>
      <c r="L901" s="300">
        <v>900</v>
      </c>
      <c r="M901" s="72"/>
      <c r="O901" s="78" t="s">
        <v>3217</v>
      </c>
      <c r="P901" s="72" t="s">
        <v>3235</v>
      </c>
      <c r="AA901" s="195"/>
      <c r="AB901" s="195"/>
      <c r="AC901" s="195"/>
      <c r="AD901" s="72"/>
      <c r="AE901" s="316">
        <v>0.5</v>
      </c>
      <c r="AF901" s="195"/>
      <c r="AG901" s="195">
        <v>0.5</v>
      </c>
      <c r="AH901" s="72"/>
      <c r="AQ901" s="178" t="s">
        <v>824</v>
      </c>
      <c r="AR901" s="53">
        <v>26.8</v>
      </c>
      <c r="AS901" s="53">
        <v>6120</v>
      </c>
      <c r="AT901" s="77"/>
      <c r="AU901" s="276">
        <v>15000</v>
      </c>
      <c r="AV901" s="276">
        <v>15000</v>
      </c>
      <c r="AW901" s="54">
        <v>402000</v>
      </c>
      <c r="AX901" s="49">
        <v>268.57754570066794</v>
      </c>
      <c r="AY901" s="276">
        <v>91800000</v>
      </c>
      <c r="AZ901" s="95">
        <v>920037.73835642193</v>
      </c>
      <c r="BB901" s="98" t="s">
        <v>3412</v>
      </c>
      <c r="BC901" s="270" t="s">
        <v>1126</v>
      </c>
      <c r="BD901" s="72"/>
      <c r="BE901" s="72"/>
      <c r="BF901" s="72"/>
      <c r="BG901" s="72"/>
      <c r="BH901" s="72"/>
      <c r="BI901" s="72"/>
      <c r="BJ901" s="72"/>
      <c r="BK901" s="72"/>
      <c r="BL901" s="72"/>
      <c r="BM901" s="72"/>
      <c r="BN901" s="72"/>
      <c r="BO901" s="72"/>
      <c r="BP901" s="72"/>
      <c r="BQ901" s="72"/>
      <c r="BR901" s="72"/>
      <c r="BS901" s="72"/>
      <c r="BT901" s="72"/>
      <c r="BU901" s="72"/>
      <c r="BV901" s="72"/>
      <c r="BW901" s="72"/>
      <c r="BX901" s="72"/>
      <c r="BY901" s="72"/>
      <c r="BZ901" s="72"/>
      <c r="CA901" s="72"/>
      <c r="CB901" s="72"/>
      <c r="CC901" s="72"/>
      <c r="CD901" s="72"/>
      <c r="CE901" s="72"/>
      <c r="CF901" s="72"/>
      <c r="CG901" s="72"/>
      <c r="CH901" s="72"/>
      <c r="CI901" s="72"/>
      <c r="CJ901" s="72"/>
      <c r="CK901" s="72"/>
      <c r="CL901" s="72"/>
      <c r="CM901" s="72"/>
      <c r="CN901" s="72"/>
      <c r="CO901" s="72"/>
      <c r="CP901" s="72"/>
      <c r="CQ901" s="72"/>
      <c r="CR901" s="72"/>
      <c r="CS901" s="72"/>
      <c r="CT901" s="72"/>
      <c r="CU901" s="72"/>
      <c r="CV901" s="72"/>
      <c r="CW901" s="72"/>
      <c r="CX901" s="72"/>
      <c r="CY901" s="72"/>
      <c r="CZ901" s="72"/>
      <c r="DA901" s="72"/>
      <c r="DB901" s="72"/>
      <c r="DC901" s="72"/>
      <c r="DD901" s="72"/>
      <c r="DE901" s="72"/>
      <c r="DF901" s="72"/>
      <c r="DG901" s="72"/>
      <c r="DH901" s="78"/>
      <c r="DJ901" s="77">
        <f t="shared" si="507"/>
        <v>0</v>
      </c>
      <c r="DK901" s="72">
        <v>0.82399999999999995</v>
      </c>
      <c r="DO901" s="358"/>
      <c r="DP901" s="72"/>
      <c r="DQ901" s="374"/>
      <c r="DR901" s="72"/>
      <c r="DU901" s="52"/>
      <c r="DX901" s="75" t="e">
        <f t="shared" si="508"/>
        <v>#DIV/0!</v>
      </c>
      <c r="DY901" s="51" t="e">
        <f t="shared" si="509"/>
        <v>#DIV/0!</v>
      </c>
      <c r="DZ901" s="75" t="e">
        <f t="shared" si="510"/>
        <v>#DIV/0!</v>
      </c>
      <c r="EA901" s="51" t="e">
        <f t="shared" si="511"/>
        <v>#DIV/0!</v>
      </c>
      <c r="EB901" s="75" t="e">
        <f t="shared" si="512"/>
        <v>#DIV/0!</v>
      </c>
      <c r="EC901" s="51" t="e">
        <f t="shared" si="513"/>
        <v>#DIV/0!</v>
      </c>
      <c r="ED901" s="75" t="e">
        <f t="shared" si="514"/>
        <v>#DIV/0!</v>
      </c>
      <c r="EE901" s="51" t="e">
        <f t="shared" si="515"/>
        <v>#DIV/0!</v>
      </c>
      <c r="EF901" s="75" t="e">
        <f t="shared" si="516"/>
        <v>#DIV/0!</v>
      </c>
      <c r="EG901" s="51" t="e">
        <f t="shared" si="517"/>
        <v>#DIV/0!</v>
      </c>
      <c r="EH901" s="75" t="e">
        <f t="shared" si="518"/>
        <v>#DIV/0!</v>
      </c>
      <c r="EI901" s="51" t="e">
        <f t="shared" si="519"/>
        <v>#DIV/0!</v>
      </c>
      <c r="EJ901" s="75" t="e">
        <f t="shared" si="520"/>
        <v>#DIV/0!</v>
      </c>
      <c r="EK901" s="51" t="e">
        <f t="shared" si="521"/>
        <v>#DIV/0!</v>
      </c>
      <c r="EL901" s="75" t="e">
        <f t="shared" si="522"/>
        <v>#DIV/0!</v>
      </c>
      <c r="EM901" s="51" t="e">
        <f t="shared" si="523"/>
        <v>#DIV/0!</v>
      </c>
      <c r="EN901" s="75" t="e">
        <f t="shared" si="524"/>
        <v>#DIV/0!</v>
      </c>
      <c r="EO901" s="51" t="e">
        <f t="shared" si="525"/>
        <v>#DIV/0!</v>
      </c>
      <c r="EP901" s="75" t="e">
        <f t="shared" si="526"/>
        <v>#DIV/0!</v>
      </c>
      <c r="EQ901" s="51" t="e">
        <f t="shared" si="527"/>
        <v>#DIV/0!</v>
      </c>
      <c r="ER901" s="51" t="e">
        <f t="shared" si="528"/>
        <v>#DIV/0!</v>
      </c>
      <c r="ES901" s="51" t="e">
        <f t="shared" si="529"/>
        <v>#DIV/0!</v>
      </c>
    </row>
    <row r="902" spans="1:149" x14ac:dyDescent="0.45">
      <c r="A902" s="78" t="s">
        <v>1450</v>
      </c>
      <c r="B902" s="174" t="s">
        <v>3406</v>
      </c>
      <c r="C902" s="51" t="s">
        <v>3593</v>
      </c>
      <c r="D902" s="51" t="s">
        <v>3682</v>
      </c>
      <c r="E902" s="78" t="s">
        <v>1121</v>
      </c>
      <c r="F902" s="78" t="s">
        <v>1880</v>
      </c>
      <c r="G902" s="72" t="s">
        <v>3369</v>
      </c>
      <c r="H902" s="78" t="s">
        <v>1132</v>
      </c>
      <c r="I902" s="78"/>
      <c r="J902" s="300">
        <v>3000</v>
      </c>
      <c r="K902" s="78"/>
      <c r="L902" s="300">
        <v>850</v>
      </c>
      <c r="M902" s="72"/>
      <c r="O902" s="78" t="s">
        <v>3217</v>
      </c>
      <c r="P902" s="72" t="s">
        <v>3235</v>
      </c>
      <c r="AA902" s="195"/>
      <c r="AB902" s="195"/>
      <c r="AC902" s="195"/>
      <c r="AD902" s="72"/>
      <c r="AE902" s="316">
        <v>0.5</v>
      </c>
      <c r="AF902" s="195"/>
      <c r="AG902" s="195">
        <v>0.5</v>
      </c>
      <c r="AH902" s="72"/>
      <c r="AQ902" s="178" t="s">
        <v>824</v>
      </c>
      <c r="AR902" s="53">
        <v>29.62</v>
      </c>
      <c r="AS902" s="53">
        <v>8728</v>
      </c>
      <c r="AT902" s="77"/>
      <c r="AU902" s="276">
        <v>15000</v>
      </c>
      <c r="AV902" s="276">
        <v>15000</v>
      </c>
      <c r="AW902" s="54">
        <v>444300</v>
      </c>
      <c r="AX902" s="49">
        <v>296.58352805013692</v>
      </c>
      <c r="AY902" s="276">
        <v>130920000</v>
      </c>
      <c r="AZ902" s="95">
        <v>1312106.1079043874</v>
      </c>
      <c r="BB902" s="98" t="s">
        <v>3412</v>
      </c>
      <c r="BC902" s="270" t="s">
        <v>1126</v>
      </c>
      <c r="BD902" s="72"/>
      <c r="BE902" s="72"/>
      <c r="BF902" s="72"/>
      <c r="BG902" s="72"/>
      <c r="BH902" s="72"/>
      <c r="BI902" s="72"/>
      <c r="BJ902" s="72"/>
      <c r="BK902" s="72"/>
      <c r="BL902" s="72"/>
      <c r="BM902" s="72"/>
      <c r="BN902" s="72"/>
      <c r="BO902" s="72"/>
      <c r="BP902" s="72"/>
      <c r="BQ902" s="72"/>
      <c r="BR902" s="72"/>
      <c r="BS902" s="72"/>
      <c r="BT902" s="72"/>
      <c r="BU902" s="72"/>
      <c r="BV902" s="72"/>
      <c r="BW902" s="72"/>
      <c r="BX902" s="72"/>
      <c r="BY902" s="72"/>
      <c r="BZ902" s="72"/>
      <c r="CA902" s="72"/>
      <c r="CB902" s="72"/>
      <c r="CC902" s="72"/>
      <c r="CD902" s="72"/>
      <c r="CE902" s="72"/>
      <c r="CF902" s="72"/>
      <c r="CG902" s="72"/>
      <c r="CH902" s="72"/>
      <c r="CI902" s="72"/>
      <c r="CJ902" s="72"/>
      <c r="CK902" s="72"/>
      <c r="CL902" s="72"/>
      <c r="CM902" s="72"/>
      <c r="CN902" s="72"/>
      <c r="CO902" s="72"/>
      <c r="CP902" s="72"/>
      <c r="CQ902" s="72"/>
      <c r="CR902" s="72"/>
      <c r="CS902" s="72"/>
      <c r="CT902" s="72"/>
      <c r="CU902" s="72"/>
      <c r="CV902" s="72"/>
      <c r="CW902" s="72"/>
      <c r="CX902" s="72"/>
      <c r="CY902" s="72"/>
      <c r="CZ902" s="72"/>
      <c r="DA902" s="72"/>
      <c r="DB902" s="72"/>
      <c r="DC902" s="72"/>
      <c r="DD902" s="72"/>
      <c r="DE902" s="72"/>
      <c r="DF902" s="72"/>
      <c r="DG902" s="72"/>
      <c r="DH902" s="78"/>
      <c r="DJ902" s="77">
        <f t="shared" si="507"/>
        <v>0</v>
      </c>
      <c r="DK902" s="72">
        <v>0.77300000000000002</v>
      </c>
      <c r="DO902" s="358"/>
      <c r="DP902" s="72"/>
      <c r="DQ902" s="374"/>
      <c r="DR902" s="72"/>
      <c r="DU902" s="52"/>
      <c r="DX902" s="75" t="e">
        <f t="shared" si="508"/>
        <v>#DIV/0!</v>
      </c>
      <c r="DY902" s="51" t="e">
        <f t="shared" si="509"/>
        <v>#DIV/0!</v>
      </c>
      <c r="DZ902" s="75" t="e">
        <f t="shared" si="510"/>
        <v>#DIV/0!</v>
      </c>
      <c r="EA902" s="51" t="e">
        <f t="shared" si="511"/>
        <v>#DIV/0!</v>
      </c>
      <c r="EB902" s="75" t="e">
        <f t="shared" si="512"/>
        <v>#DIV/0!</v>
      </c>
      <c r="EC902" s="51" t="e">
        <f t="shared" si="513"/>
        <v>#DIV/0!</v>
      </c>
      <c r="ED902" s="75" t="e">
        <f t="shared" si="514"/>
        <v>#DIV/0!</v>
      </c>
      <c r="EE902" s="51" t="e">
        <f t="shared" si="515"/>
        <v>#DIV/0!</v>
      </c>
      <c r="EF902" s="75" t="e">
        <f t="shared" si="516"/>
        <v>#DIV/0!</v>
      </c>
      <c r="EG902" s="51" t="e">
        <f t="shared" si="517"/>
        <v>#DIV/0!</v>
      </c>
      <c r="EH902" s="75" t="e">
        <f t="shared" si="518"/>
        <v>#DIV/0!</v>
      </c>
      <c r="EI902" s="51" t="e">
        <f t="shared" si="519"/>
        <v>#DIV/0!</v>
      </c>
      <c r="EJ902" s="75" t="e">
        <f t="shared" si="520"/>
        <v>#DIV/0!</v>
      </c>
      <c r="EK902" s="51" t="e">
        <f t="shared" si="521"/>
        <v>#DIV/0!</v>
      </c>
      <c r="EL902" s="75" t="e">
        <f t="shared" si="522"/>
        <v>#DIV/0!</v>
      </c>
      <c r="EM902" s="51" t="e">
        <f t="shared" si="523"/>
        <v>#DIV/0!</v>
      </c>
      <c r="EN902" s="75" t="e">
        <f t="shared" si="524"/>
        <v>#DIV/0!</v>
      </c>
      <c r="EO902" s="51" t="e">
        <f t="shared" si="525"/>
        <v>#DIV/0!</v>
      </c>
      <c r="EP902" s="75" t="e">
        <f t="shared" si="526"/>
        <v>#DIV/0!</v>
      </c>
      <c r="EQ902" s="51" t="e">
        <f t="shared" si="527"/>
        <v>#DIV/0!</v>
      </c>
      <c r="ER902" s="51" t="e">
        <f t="shared" si="528"/>
        <v>#DIV/0!</v>
      </c>
      <c r="ES902" s="51" t="e">
        <f t="shared" si="529"/>
        <v>#DIV/0!</v>
      </c>
    </row>
    <row r="903" spans="1:149" x14ac:dyDescent="0.45">
      <c r="A903" s="78" t="s">
        <v>1450</v>
      </c>
      <c r="B903" s="174" t="s">
        <v>3406</v>
      </c>
      <c r="C903" s="51" t="s">
        <v>635</v>
      </c>
      <c r="D903" s="51" t="s">
        <v>3681</v>
      </c>
      <c r="E903" s="78" t="s">
        <v>1121</v>
      </c>
      <c r="F903" s="78" t="s">
        <v>1881</v>
      </c>
      <c r="G903" s="72" t="s">
        <v>3369</v>
      </c>
      <c r="H903" s="78" t="s">
        <v>1132</v>
      </c>
      <c r="I903" s="78"/>
      <c r="J903" s="300">
        <v>1000</v>
      </c>
      <c r="K903" s="78"/>
      <c r="L903" s="300">
        <v>1125</v>
      </c>
      <c r="M903" s="72"/>
      <c r="O903" s="78" t="s">
        <v>3217</v>
      </c>
      <c r="P903" s="72" t="s">
        <v>3159</v>
      </c>
      <c r="AA903" s="195"/>
      <c r="AB903" s="195"/>
      <c r="AC903" s="195"/>
      <c r="AD903" s="72"/>
      <c r="AE903" s="316">
        <v>0.5</v>
      </c>
      <c r="AF903" s="195"/>
      <c r="AG903" s="195">
        <v>0.5</v>
      </c>
      <c r="AH903" s="72"/>
      <c r="AQ903" s="178" t="s">
        <v>824</v>
      </c>
      <c r="AR903" s="53">
        <v>1.9219999999999999</v>
      </c>
      <c r="AS903" s="53">
        <v>14.11</v>
      </c>
      <c r="AT903" s="77"/>
      <c r="AU903" s="276">
        <v>5000</v>
      </c>
      <c r="AV903" s="276">
        <v>5000</v>
      </c>
      <c r="AW903" s="54">
        <v>9610</v>
      </c>
      <c r="AX903" s="49">
        <v>23.254343215969886</v>
      </c>
      <c r="AY903" s="276">
        <v>70550</v>
      </c>
      <c r="AZ903" s="95">
        <v>719.47165336794205</v>
      </c>
      <c r="BB903" s="98" t="s">
        <v>3412</v>
      </c>
      <c r="BC903" s="270" t="s">
        <v>1126</v>
      </c>
      <c r="BD903" s="72"/>
      <c r="BE903" s="72"/>
      <c r="BF903" s="72"/>
      <c r="BG903" s="72"/>
      <c r="BH903" s="72"/>
      <c r="BI903" s="72"/>
      <c r="BJ903" s="72"/>
      <c r="BK903" s="72"/>
      <c r="BL903" s="72"/>
      <c r="BM903" s="72"/>
      <c r="BN903" s="72"/>
      <c r="BO903" s="72"/>
      <c r="BP903" s="72"/>
      <c r="BQ903" s="72"/>
      <c r="BR903" s="72"/>
      <c r="BS903" s="72"/>
      <c r="BT903" s="72"/>
      <c r="BU903" s="72"/>
      <c r="BV903" s="72"/>
      <c r="BW903" s="72"/>
      <c r="BX903" s="72"/>
      <c r="BY903" s="72"/>
      <c r="BZ903" s="72"/>
      <c r="CA903" s="72"/>
      <c r="CB903" s="72"/>
      <c r="CC903" s="72"/>
      <c r="CD903" s="72"/>
      <c r="CE903" s="72"/>
      <c r="CF903" s="72"/>
      <c r="CG903" s="72"/>
      <c r="CH903" s="72"/>
      <c r="CI903" s="72"/>
      <c r="CJ903" s="72"/>
      <c r="CK903" s="72"/>
      <c r="CL903" s="72"/>
      <c r="CM903" s="72"/>
      <c r="CN903" s="72"/>
      <c r="CO903" s="72"/>
      <c r="CP903" s="72"/>
      <c r="CQ903" s="72"/>
      <c r="CR903" s="72"/>
      <c r="CS903" s="72"/>
      <c r="CT903" s="72"/>
      <c r="CU903" s="72"/>
      <c r="CV903" s="72"/>
      <c r="CW903" s="72"/>
      <c r="CX903" s="72"/>
      <c r="CY903" s="72"/>
      <c r="CZ903" s="72"/>
      <c r="DA903" s="72"/>
      <c r="DB903" s="72"/>
      <c r="DC903" s="72"/>
      <c r="DD903" s="72"/>
      <c r="DE903" s="72"/>
      <c r="DF903" s="72"/>
      <c r="DG903" s="72"/>
      <c r="DH903" s="78"/>
      <c r="DJ903" s="77">
        <f t="shared" si="507"/>
        <v>0</v>
      </c>
      <c r="DK903" s="72">
        <v>0.999</v>
      </c>
      <c r="DO903" s="358"/>
      <c r="DP903" s="72"/>
      <c r="DQ903" s="374"/>
      <c r="DR903" s="72"/>
      <c r="DU903" s="52"/>
      <c r="DX903" s="75" t="e">
        <f t="shared" si="508"/>
        <v>#DIV/0!</v>
      </c>
      <c r="DY903" s="51" t="e">
        <f t="shared" si="509"/>
        <v>#DIV/0!</v>
      </c>
      <c r="DZ903" s="75" t="e">
        <f t="shared" si="510"/>
        <v>#DIV/0!</v>
      </c>
      <c r="EA903" s="51" t="e">
        <f t="shared" si="511"/>
        <v>#DIV/0!</v>
      </c>
      <c r="EB903" s="75" t="e">
        <f t="shared" si="512"/>
        <v>#DIV/0!</v>
      </c>
      <c r="EC903" s="51" t="e">
        <f t="shared" si="513"/>
        <v>#DIV/0!</v>
      </c>
      <c r="ED903" s="75" t="e">
        <f t="shared" si="514"/>
        <v>#DIV/0!</v>
      </c>
      <c r="EE903" s="51" t="e">
        <f t="shared" si="515"/>
        <v>#DIV/0!</v>
      </c>
      <c r="EF903" s="75" t="e">
        <f t="shared" si="516"/>
        <v>#DIV/0!</v>
      </c>
      <c r="EG903" s="51" t="e">
        <f t="shared" si="517"/>
        <v>#DIV/0!</v>
      </c>
      <c r="EH903" s="75" t="e">
        <f t="shared" si="518"/>
        <v>#DIV/0!</v>
      </c>
      <c r="EI903" s="51" t="e">
        <f t="shared" si="519"/>
        <v>#DIV/0!</v>
      </c>
      <c r="EJ903" s="75" t="e">
        <f t="shared" si="520"/>
        <v>#DIV/0!</v>
      </c>
      <c r="EK903" s="51" t="e">
        <f t="shared" si="521"/>
        <v>#DIV/0!</v>
      </c>
      <c r="EL903" s="75" t="e">
        <f t="shared" si="522"/>
        <v>#DIV/0!</v>
      </c>
      <c r="EM903" s="51" t="e">
        <f t="shared" si="523"/>
        <v>#DIV/0!</v>
      </c>
      <c r="EN903" s="75" t="e">
        <f t="shared" si="524"/>
        <v>#DIV/0!</v>
      </c>
      <c r="EO903" s="51" t="e">
        <f t="shared" si="525"/>
        <v>#DIV/0!</v>
      </c>
      <c r="EP903" s="75" t="e">
        <f t="shared" si="526"/>
        <v>#DIV/0!</v>
      </c>
      <c r="EQ903" s="51" t="e">
        <f t="shared" si="527"/>
        <v>#DIV/0!</v>
      </c>
      <c r="ER903" s="51" t="e">
        <f t="shared" si="528"/>
        <v>#DIV/0!</v>
      </c>
      <c r="ES903" s="51" t="e">
        <f t="shared" si="529"/>
        <v>#DIV/0!</v>
      </c>
    </row>
    <row r="904" spans="1:149" x14ac:dyDescent="0.45">
      <c r="A904" s="78" t="s">
        <v>1450</v>
      </c>
      <c r="B904" s="174" t="s">
        <v>3406</v>
      </c>
      <c r="C904" s="51" t="s">
        <v>635</v>
      </c>
      <c r="D904" s="51" t="s">
        <v>3681</v>
      </c>
      <c r="E904" s="78" t="s">
        <v>1121</v>
      </c>
      <c r="F904" s="78" t="s">
        <v>1882</v>
      </c>
      <c r="G904" s="72" t="s">
        <v>3369</v>
      </c>
      <c r="H904" s="78" t="s">
        <v>1132</v>
      </c>
      <c r="I904" s="78"/>
      <c r="J904" s="300">
        <v>1000</v>
      </c>
      <c r="K904" s="78"/>
      <c r="L904" s="300">
        <v>1100</v>
      </c>
      <c r="M904" s="72"/>
      <c r="O904" s="78" t="s">
        <v>3217</v>
      </c>
      <c r="P904" s="72" t="s">
        <v>3159</v>
      </c>
      <c r="AA904" s="195"/>
      <c r="AB904" s="195"/>
      <c r="AC904" s="195"/>
      <c r="AD904" s="72"/>
      <c r="AE904" s="316">
        <v>0.5</v>
      </c>
      <c r="AF904" s="195"/>
      <c r="AG904" s="195">
        <v>0.5</v>
      </c>
      <c r="AH904" s="72"/>
      <c r="AQ904" s="178" t="s">
        <v>824</v>
      </c>
      <c r="AR904" s="53">
        <v>1.921</v>
      </c>
      <c r="AS904" s="53">
        <v>14.75</v>
      </c>
      <c r="AT904" s="77"/>
      <c r="AU904" s="276">
        <v>5000</v>
      </c>
      <c r="AV904" s="276">
        <v>5000</v>
      </c>
      <c r="AW904" s="54">
        <v>9605</v>
      </c>
      <c r="AX904" s="49">
        <v>22.923927989505593</v>
      </c>
      <c r="AY904" s="276">
        <v>73750</v>
      </c>
      <c r="AZ904" s="95">
        <v>752.10537825493577</v>
      </c>
      <c r="BB904" s="98" t="s">
        <v>3412</v>
      </c>
      <c r="BC904" s="270" t="s">
        <v>1126</v>
      </c>
      <c r="BD904" s="72">
        <v>52.75</v>
      </c>
      <c r="BE904" s="72">
        <v>0.22</v>
      </c>
      <c r="BF904" s="72">
        <v>0.16</v>
      </c>
      <c r="BG904" s="72">
        <v>0.05</v>
      </c>
      <c r="BH904" s="72">
        <v>21.53</v>
      </c>
      <c r="BI904" s="72">
        <v>0.26</v>
      </c>
      <c r="BJ904" s="72"/>
      <c r="BK904" s="72"/>
      <c r="BL904" s="72"/>
      <c r="BM904" s="72"/>
      <c r="BN904" s="72">
        <v>1.23</v>
      </c>
      <c r="BO904" s="72">
        <v>0.11</v>
      </c>
      <c r="BP904" s="72"/>
      <c r="BQ904" s="72"/>
      <c r="BR904" s="72">
        <v>4.46</v>
      </c>
      <c r="BS904" s="72">
        <v>0.09</v>
      </c>
      <c r="BT904" s="72"/>
      <c r="BU904" s="72"/>
      <c r="BV904" s="72"/>
      <c r="BW904" s="72"/>
      <c r="BX904" s="72">
        <v>4.0199999999999996</v>
      </c>
      <c r="BY904" s="72">
        <v>0.14000000000000001</v>
      </c>
      <c r="BZ904" s="72">
        <v>5.5</v>
      </c>
      <c r="CA904" s="72">
        <v>0.12</v>
      </c>
      <c r="CB904" s="72">
        <v>4.3499999999999996</v>
      </c>
      <c r="CC904" s="72">
        <v>0.09</v>
      </c>
      <c r="CD904" s="72"/>
      <c r="CE904" s="72"/>
      <c r="CF904" s="72"/>
      <c r="CG904" s="72"/>
      <c r="CH904" s="72"/>
      <c r="CI904" s="72"/>
      <c r="CJ904" s="72"/>
      <c r="CK904" s="72"/>
      <c r="CL904" s="72"/>
      <c r="CM904" s="72"/>
      <c r="CN904" s="72"/>
      <c r="CO904" s="72"/>
      <c r="CP904" s="72"/>
      <c r="CQ904" s="72"/>
      <c r="CR904" s="72"/>
      <c r="CS904" s="72"/>
      <c r="CT904" s="72"/>
      <c r="CU904" s="72"/>
      <c r="CV904" s="72"/>
      <c r="CW904" s="72"/>
      <c r="CX904" s="72"/>
      <c r="CY904" s="72"/>
      <c r="CZ904" s="72"/>
      <c r="DA904" s="72"/>
      <c r="DB904" s="72"/>
      <c r="DC904" s="72"/>
      <c r="DD904" s="72"/>
      <c r="DE904" s="72"/>
      <c r="DF904" s="72"/>
      <c r="DG904" s="72"/>
      <c r="DH904" s="78">
        <v>94</v>
      </c>
      <c r="DJ904" s="77">
        <f t="shared" si="507"/>
        <v>6</v>
      </c>
      <c r="DK904" s="72">
        <v>0.99099999999999999</v>
      </c>
      <c r="DO904" s="358"/>
      <c r="DP904" s="72"/>
      <c r="DQ904" s="374"/>
      <c r="DR904" s="72"/>
      <c r="DU904" s="52"/>
      <c r="DX904" s="75">
        <f t="shared" si="508"/>
        <v>56.11702127659575</v>
      </c>
      <c r="DY904" s="51">
        <f t="shared" si="509"/>
        <v>0.23404255319148939</v>
      </c>
      <c r="DZ904" s="75">
        <f t="shared" si="510"/>
        <v>0.1702127659574468</v>
      </c>
      <c r="EA904" s="51">
        <f t="shared" si="511"/>
        <v>5.3191489361702128E-2</v>
      </c>
      <c r="EB904" s="75">
        <f t="shared" si="512"/>
        <v>22.904255319148938</v>
      </c>
      <c r="EC904" s="51">
        <f t="shared" si="513"/>
        <v>0.27659574468085107</v>
      </c>
      <c r="ED904" s="75">
        <f t="shared" si="514"/>
        <v>1.3085106382978722</v>
      </c>
      <c r="EE904" s="51">
        <f t="shared" si="515"/>
        <v>0.11702127659574467</v>
      </c>
      <c r="EF904" s="75">
        <f t="shared" si="516"/>
        <v>0</v>
      </c>
      <c r="EG904" s="51" t="e">
        <f t="shared" si="517"/>
        <v>#DIV/0!</v>
      </c>
      <c r="EH904" s="75">
        <f t="shared" si="518"/>
        <v>4.7446808510638299</v>
      </c>
      <c r="EI904" s="51">
        <f t="shared" si="519"/>
        <v>9.5744680851063829E-2</v>
      </c>
      <c r="EJ904" s="75">
        <f t="shared" si="520"/>
        <v>4.2765957446808507</v>
      </c>
      <c r="EK904" s="51">
        <f t="shared" si="521"/>
        <v>0.14893617021276598</v>
      </c>
      <c r="EL904" s="75">
        <f t="shared" si="522"/>
        <v>5.8510638297872344</v>
      </c>
      <c r="EM904" s="51">
        <f t="shared" si="523"/>
        <v>0.1276595744680851</v>
      </c>
      <c r="EN904" s="75">
        <f t="shared" si="524"/>
        <v>4.6276595744680851</v>
      </c>
      <c r="EO904" s="51">
        <f t="shared" si="525"/>
        <v>9.5744680851063829E-2</v>
      </c>
      <c r="EP904" s="75">
        <f t="shared" si="526"/>
        <v>0</v>
      </c>
      <c r="EQ904" s="51" t="e">
        <f t="shared" si="527"/>
        <v>#DIV/0!</v>
      </c>
      <c r="ER904" s="51">
        <f t="shared" si="528"/>
        <v>100</v>
      </c>
      <c r="ES904" s="51">
        <f t="shared" si="529"/>
        <v>0</v>
      </c>
    </row>
    <row r="905" spans="1:149" x14ac:dyDescent="0.45">
      <c r="A905" s="78" t="s">
        <v>1450</v>
      </c>
      <c r="B905" s="174" t="s">
        <v>3406</v>
      </c>
      <c r="C905" s="51" t="s">
        <v>635</v>
      </c>
      <c r="D905" s="51" t="s">
        <v>3681</v>
      </c>
      <c r="E905" s="78" t="s">
        <v>1121</v>
      </c>
      <c r="F905" s="78" t="s">
        <v>1883</v>
      </c>
      <c r="G905" s="72" t="s">
        <v>3369</v>
      </c>
      <c r="H905" s="78" t="s">
        <v>1132</v>
      </c>
      <c r="I905" s="78"/>
      <c r="J905" s="300">
        <v>1000</v>
      </c>
      <c r="K905" s="78"/>
      <c r="L905" s="300">
        <v>1100</v>
      </c>
      <c r="M905" s="72"/>
      <c r="O905" s="78" t="s">
        <v>3217</v>
      </c>
      <c r="P905" s="72" t="s">
        <v>3236</v>
      </c>
      <c r="AA905" s="195"/>
      <c r="AB905" s="195"/>
      <c r="AC905" s="195"/>
      <c r="AD905" s="72"/>
      <c r="AE905" s="316">
        <v>0.5</v>
      </c>
      <c r="AF905" s="195"/>
      <c r="AG905" s="195">
        <v>0.5</v>
      </c>
      <c r="AH905" s="72"/>
      <c r="AQ905" s="178" t="s">
        <v>824</v>
      </c>
      <c r="AR905" s="53">
        <v>1.921</v>
      </c>
      <c r="AS905" s="53">
        <v>14.75</v>
      </c>
      <c r="AT905" s="77"/>
      <c r="AU905" s="276">
        <v>5000</v>
      </c>
      <c r="AV905" s="276">
        <v>5000</v>
      </c>
      <c r="AW905" s="54">
        <v>9605</v>
      </c>
      <c r="AX905" s="49">
        <v>22.923927989505593</v>
      </c>
      <c r="AY905" s="276">
        <v>73750</v>
      </c>
      <c r="AZ905" s="95">
        <v>752.10537825493577</v>
      </c>
      <c r="BB905" s="98" t="s">
        <v>3412</v>
      </c>
      <c r="BC905" s="270" t="s">
        <v>1126</v>
      </c>
      <c r="BD905" s="72"/>
      <c r="BE905" s="72"/>
      <c r="BF905" s="72"/>
      <c r="BG905" s="72"/>
      <c r="BH905" s="72"/>
      <c r="BI905" s="72"/>
      <c r="BJ905" s="72"/>
      <c r="BK905" s="72"/>
      <c r="BL905" s="72"/>
      <c r="BM905" s="72"/>
      <c r="BN905" s="72"/>
      <c r="BO905" s="72"/>
      <c r="BP905" s="72"/>
      <c r="BQ905" s="72"/>
      <c r="BR905" s="72"/>
      <c r="BS905" s="72"/>
      <c r="BT905" s="72"/>
      <c r="BU905" s="72"/>
      <c r="BV905" s="72"/>
      <c r="BW905" s="72"/>
      <c r="BX905" s="72"/>
      <c r="BY905" s="72"/>
      <c r="BZ905" s="72"/>
      <c r="CA905" s="72"/>
      <c r="CB905" s="72"/>
      <c r="CC905" s="72"/>
      <c r="CD905" s="72"/>
      <c r="CE905" s="72"/>
      <c r="CF905" s="72"/>
      <c r="CG905" s="72"/>
      <c r="CH905" s="72"/>
      <c r="CI905" s="72"/>
      <c r="CJ905" s="72"/>
      <c r="CK905" s="72"/>
      <c r="CL905" s="72"/>
      <c r="CM905" s="72"/>
      <c r="CN905" s="72"/>
      <c r="CO905" s="72"/>
      <c r="CP905" s="72"/>
      <c r="CQ905" s="72"/>
      <c r="CR905" s="72"/>
      <c r="CS905" s="72"/>
      <c r="CT905" s="72"/>
      <c r="CU905" s="72"/>
      <c r="CV905" s="72"/>
      <c r="CW905" s="72"/>
      <c r="CX905" s="72"/>
      <c r="CY905" s="72"/>
      <c r="CZ905" s="72"/>
      <c r="DA905" s="72"/>
      <c r="DB905" s="72"/>
      <c r="DC905" s="72"/>
      <c r="DD905" s="72"/>
      <c r="DE905" s="72"/>
      <c r="DF905" s="72"/>
      <c r="DG905" s="72"/>
      <c r="DH905" s="78"/>
      <c r="DJ905" s="77">
        <f t="shared" si="507"/>
        <v>0</v>
      </c>
      <c r="DK905" s="72">
        <v>0.96899999999999997</v>
      </c>
      <c r="DO905" s="358"/>
      <c r="DP905" s="72"/>
      <c r="DQ905" s="374"/>
      <c r="DR905" s="72"/>
      <c r="DU905" s="52"/>
      <c r="DX905" s="75" t="e">
        <f t="shared" si="508"/>
        <v>#DIV/0!</v>
      </c>
      <c r="DY905" s="51" t="e">
        <f t="shared" si="509"/>
        <v>#DIV/0!</v>
      </c>
      <c r="DZ905" s="75" t="e">
        <f t="shared" si="510"/>
        <v>#DIV/0!</v>
      </c>
      <c r="EA905" s="51" t="e">
        <f t="shared" si="511"/>
        <v>#DIV/0!</v>
      </c>
      <c r="EB905" s="75" t="e">
        <f t="shared" si="512"/>
        <v>#DIV/0!</v>
      </c>
      <c r="EC905" s="51" t="e">
        <f t="shared" si="513"/>
        <v>#DIV/0!</v>
      </c>
      <c r="ED905" s="75" t="e">
        <f t="shared" si="514"/>
        <v>#DIV/0!</v>
      </c>
      <c r="EE905" s="51" t="e">
        <f t="shared" si="515"/>
        <v>#DIV/0!</v>
      </c>
      <c r="EF905" s="75" t="e">
        <f t="shared" si="516"/>
        <v>#DIV/0!</v>
      </c>
      <c r="EG905" s="51" t="e">
        <f t="shared" si="517"/>
        <v>#DIV/0!</v>
      </c>
      <c r="EH905" s="75" t="e">
        <f t="shared" si="518"/>
        <v>#DIV/0!</v>
      </c>
      <c r="EI905" s="51" t="e">
        <f t="shared" si="519"/>
        <v>#DIV/0!</v>
      </c>
      <c r="EJ905" s="75" t="e">
        <f t="shared" si="520"/>
        <v>#DIV/0!</v>
      </c>
      <c r="EK905" s="51" t="e">
        <f t="shared" si="521"/>
        <v>#DIV/0!</v>
      </c>
      <c r="EL905" s="75" t="e">
        <f t="shared" si="522"/>
        <v>#DIV/0!</v>
      </c>
      <c r="EM905" s="51" t="e">
        <f t="shared" si="523"/>
        <v>#DIV/0!</v>
      </c>
      <c r="EN905" s="75" t="e">
        <f t="shared" si="524"/>
        <v>#DIV/0!</v>
      </c>
      <c r="EO905" s="51" t="e">
        <f t="shared" si="525"/>
        <v>#DIV/0!</v>
      </c>
      <c r="EP905" s="75" t="e">
        <f t="shared" si="526"/>
        <v>#DIV/0!</v>
      </c>
      <c r="EQ905" s="51" t="e">
        <f t="shared" si="527"/>
        <v>#DIV/0!</v>
      </c>
      <c r="ER905" s="51" t="e">
        <f t="shared" si="528"/>
        <v>#DIV/0!</v>
      </c>
      <c r="ES905" s="51" t="e">
        <f t="shared" si="529"/>
        <v>#DIV/0!</v>
      </c>
    </row>
    <row r="906" spans="1:149" x14ac:dyDescent="0.45">
      <c r="A906" s="78" t="s">
        <v>1450</v>
      </c>
      <c r="B906" s="174" t="s">
        <v>3406</v>
      </c>
      <c r="C906" s="51" t="s">
        <v>635</v>
      </c>
      <c r="D906" s="51" t="s">
        <v>3681</v>
      </c>
      <c r="E906" s="78" t="s">
        <v>1121</v>
      </c>
      <c r="F906" s="78" t="s">
        <v>1884</v>
      </c>
      <c r="G906" s="72" t="s">
        <v>3369</v>
      </c>
      <c r="H906" s="78" t="s">
        <v>1132</v>
      </c>
      <c r="I906" s="78"/>
      <c r="J906" s="300">
        <v>1000</v>
      </c>
      <c r="K906" s="78"/>
      <c r="L906" s="300">
        <v>1075</v>
      </c>
      <c r="M906" s="72"/>
      <c r="O906" s="78" t="s">
        <v>3217</v>
      </c>
      <c r="P906" s="72" t="s">
        <v>3236</v>
      </c>
      <c r="AA906" s="195"/>
      <c r="AB906" s="195"/>
      <c r="AC906" s="195"/>
      <c r="AD906" s="72"/>
      <c r="AE906" s="316">
        <v>0.5</v>
      </c>
      <c r="AF906" s="195"/>
      <c r="AG906" s="195">
        <v>0.5</v>
      </c>
      <c r="AH906" s="72"/>
      <c r="AQ906" s="178" t="s">
        <v>824</v>
      </c>
      <c r="AR906" s="53">
        <v>1.919</v>
      </c>
      <c r="AS906" s="53">
        <v>15.45</v>
      </c>
      <c r="AT906" s="77"/>
      <c r="AU906" s="276">
        <v>5000</v>
      </c>
      <c r="AV906" s="276">
        <v>5000</v>
      </c>
      <c r="AW906" s="54">
        <v>9595</v>
      </c>
      <c r="AX906" s="49">
        <v>22.5895337059405</v>
      </c>
      <c r="AY906" s="276">
        <v>77250</v>
      </c>
      <c r="AZ906" s="95">
        <v>787.79851485008533</v>
      </c>
      <c r="BB906" s="98" t="s">
        <v>3412</v>
      </c>
      <c r="BC906" s="270" t="s">
        <v>1126</v>
      </c>
      <c r="BD906" s="72"/>
      <c r="BE906" s="72"/>
      <c r="BF906" s="72"/>
      <c r="BG906" s="72"/>
      <c r="BH906" s="72"/>
      <c r="BI906" s="72"/>
      <c r="BJ906" s="72"/>
      <c r="BK906" s="72"/>
      <c r="BL906" s="72"/>
      <c r="BM906" s="72"/>
      <c r="BN906" s="72"/>
      <c r="BO906" s="72"/>
      <c r="BP906" s="72"/>
      <c r="BQ906" s="72"/>
      <c r="BR906" s="72"/>
      <c r="BS906" s="72"/>
      <c r="BT906" s="72"/>
      <c r="BU906" s="72"/>
      <c r="BV906" s="72"/>
      <c r="BW906" s="72"/>
      <c r="BX906" s="72"/>
      <c r="BY906" s="72"/>
      <c r="BZ906" s="72"/>
      <c r="CA906" s="72"/>
      <c r="CB906" s="72"/>
      <c r="CC906" s="72"/>
      <c r="CD906" s="72"/>
      <c r="CE906" s="72"/>
      <c r="CF906" s="72"/>
      <c r="CG906" s="72"/>
      <c r="CH906" s="72"/>
      <c r="CI906" s="72"/>
      <c r="CJ906" s="72"/>
      <c r="CK906" s="72"/>
      <c r="CL906" s="72"/>
      <c r="CM906" s="72"/>
      <c r="CN906" s="72"/>
      <c r="CO906" s="72"/>
      <c r="CP906" s="72"/>
      <c r="CQ906" s="72"/>
      <c r="CR906" s="72"/>
      <c r="CS906" s="72"/>
      <c r="CT906" s="72"/>
      <c r="CU906" s="72"/>
      <c r="CV906" s="72"/>
      <c r="CW906" s="72"/>
      <c r="CX906" s="72"/>
      <c r="CY906" s="72"/>
      <c r="CZ906" s="72"/>
      <c r="DA906" s="72"/>
      <c r="DB906" s="72"/>
      <c r="DC906" s="72"/>
      <c r="DD906" s="72"/>
      <c r="DE906" s="72"/>
      <c r="DF906" s="72"/>
      <c r="DG906" s="72"/>
      <c r="DH906" s="78"/>
      <c r="DJ906" s="77">
        <f t="shared" si="507"/>
        <v>0</v>
      </c>
      <c r="DK906" s="72">
        <v>0.97899999999999998</v>
      </c>
      <c r="DO906" s="358"/>
      <c r="DP906" s="72"/>
      <c r="DQ906" s="374"/>
      <c r="DR906" s="72"/>
      <c r="DU906" s="52"/>
      <c r="DX906" s="75" t="e">
        <f t="shared" si="508"/>
        <v>#DIV/0!</v>
      </c>
      <c r="DY906" s="51" t="e">
        <f t="shared" si="509"/>
        <v>#DIV/0!</v>
      </c>
      <c r="DZ906" s="75" t="e">
        <f t="shared" si="510"/>
        <v>#DIV/0!</v>
      </c>
      <c r="EA906" s="51" t="e">
        <f t="shared" si="511"/>
        <v>#DIV/0!</v>
      </c>
      <c r="EB906" s="75" t="e">
        <f t="shared" si="512"/>
        <v>#DIV/0!</v>
      </c>
      <c r="EC906" s="51" t="e">
        <f t="shared" si="513"/>
        <v>#DIV/0!</v>
      </c>
      <c r="ED906" s="75" t="e">
        <f t="shared" si="514"/>
        <v>#DIV/0!</v>
      </c>
      <c r="EE906" s="51" t="e">
        <f t="shared" si="515"/>
        <v>#DIV/0!</v>
      </c>
      <c r="EF906" s="75" t="e">
        <f t="shared" si="516"/>
        <v>#DIV/0!</v>
      </c>
      <c r="EG906" s="51" t="e">
        <f t="shared" si="517"/>
        <v>#DIV/0!</v>
      </c>
      <c r="EH906" s="75" t="e">
        <f t="shared" si="518"/>
        <v>#DIV/0!</v>
      </c>
      <c r="EI906" s="51" t="e">
        <f t="shared" si="519"/>
        <v>#DIV/0!</v>
      </c>
      <c r="EJ906" s="75" t="e">
        <f t="shared" si="520"/>
        <v>#DIV/0!</v>
      </c>
      <c r="EK906" s="51" t="e">
        <f t="shared" si="521"/>
        <v>#DIV/0!</v>
      </c>
      <c r="EL906" s="75" t="e">
        <f t="shared" si="522"/>
        <v>#DIV/0!</v>
      </c>
      <c r="EM906" s="51" t="e">
        <f t="shared" si="523"/>
        <v>#DIV/0!</v>
      </c>
      <c r="EN906" s="75" t="e">
        <f t="shared" si="524"/>
        <v>#DIV/0!</v>
      </c>
      <c r="EO906" s="51" t="e">
        <f t="shared" si="525"/>
        <v>#DIV/0!</v>
      </c>
      <c r="EP906" s="75" t="e">
        <f t="shared" si="526"/>
        <v>#DIV/0!</v>
      </c>
      <c r="EQ906" s="51" t="e">
        <f t="shared" si="527"/>
        <v>#DIV/0!</v>
      </c>
      <c r="ER906" s="51" t="e">
        <f t="shared" si="528"/>
        <v>#DIV/0!</v>
      </c>
      <c r="ES906" s="51" t="e">
        <f t="shared" si="529"/>
        <v>#DIV/0!</v>
      </c>
    </row>
    <row r="907" spans="1:149" x14ac:dyDescent="0.45">
      <c r="A907" s="78" t="s">
        <v>1450</v>
      </c>
      <c r="B907" s="174" t="s">
        <v>3406</v>
      </c>
      <c r="C907" s="51" t="s">
        <v>635</v>
      </c>
      <c r="D907" s="51" t="s">
        <v>3681</v>
      </c>
      <c r="E907" s="78" t="s">
        <v>1121</v>
      </c>
      <c r="F907" s="78" t="s">
        <v>1885</v>
      </c>
      <c r="G907" s="72" t="s">
        <v>3369</v>
      </c>
      <c r="H907" s="78" t="s">
        <v>1132</v>
      </c>
      <c r="I907" s="78"/>
      <c r="J907" s="300">
        <v>1000</v>
      </c>
      <c r="K907" s="78"/>
      <c r="L907" s="300">
        <v>1050</v>
      </c>
      <c r="M907" s="72"/>
      <c r="O907" s="78" t="s">
        <v>3217</v>
      </c>
      <c r="P907" s="72" t="s">
        <v>3236</v>
      </c>
      <c r="AA907" s="195"/>
      <c r="AB907" s="195"/>
      <c r="AC907" s="195"/>
      <c r="AD907" s="72"/>
      <c r="AE907" s="316">
        <v>0.5</v>
      </c>
      <c r="AF907" s="195"/>
      <c r="AG907" s="195">
        <v>0.5</v>
      </c>
      <c r="AH907" s="72"/>
      <c r="AQ907" s="178" t="s">
        <v>824</v>
      </c>
      <c r="AR907" s="53">
        <v>1.9159999999999999</v>
      </c>
      <c r="AS907" s="53">
        <v>16.2</v>
      </c>
      <c r="AT907" s="77"/>
      <c r="AU907" s="276">
        <v>5000</v>
      </c>
      <c r="AV907" s="276">
        <v>5000</v>
      </c>
      <c r="AW907" s="54">
        <v>9580</v>
      </c>
      <c r="AX907" s="49">
        <v>22.259470159487869</v>
      </c>
      <c r="AY907" s="276">
        <v>81000</v>
      </c>
      <c r="AZ907" s="95">
        <v>826.04116120203116</v>
      </c>
      <c r="BB907" s="98" t="s">
        <v>3412</v>
      </c>
      <c r="BC907" s="270" t="s">
        <v>1126</v>
      </c>
      <c r="BD907" s="72"/>
      <c r="BE907" s="72"/>
      <c r="BF907" s="72"/>
      <c r="BG907" s="72"/>
      <c r="BH907" s="72"/>
      <c r="BI907" s="72"/>
      <c r="BJ907" s="72"/>
      <c r="BK907" s="72"/>
      <c r="BL907" s="72"/>
      <c r="BM907" s="72"/>
      <c r="BN907" s="72"/>
      <c r="BO907" s="72"/>
      <c r="BP907" s="72"/>
      <c r="BQ907" s="72"/>
      <c r="BR907" s="72"/>
      <c r="BS907" s="72"/>
      <c r="BT907" s="72"/>
      <c r="BU907" s="72"/>
      <c r="BV907" s="72"/>
      <c r="BW907" s="72"/>
      <c r="BX907" s="72"/>
      <c r="BY907" s="72"/>
      <c r="BZ907" s="72"/>
      <c r="CA907" s="72"/>
      <c r="CB907" s="72"/>
      <c r="CC907" s="72"/>
      <c r="CD907" s="72"/>
      <c r="CE907" s="72"/>
      <c r="CF907" s="72"/>
      <c r="CG907" s="72"/>
      <c r="CH907" s="72"/>
      <c r="CI907" s="72"/>
      <c r="CJ907" s="72"/>
      <c r="CK907" s="72"/>
      <c r="CL907" s="72"/>
      <c r="CM907" s="72"/>
      <c r="CN907" s="72"/>
      <c r="CO907" s="72"/>
      <c r="CP907" s="72"/>
      <c r="CQ907" s="72"/>
      <c r="CR907" s="72"/>
      <c r="CS907" s="72"/>
      <c r="CT907" s="72"/>
      <c r="CU907" s="72"/>
      <c r="CV907" s="72"/>
      <c r="CW907" s="72"/>
      <c r="CX907" s="72"/>
      <c r="CY907" s="72"/>
      <c r="CZ907" s="72"/>
      <c r="DA907" s="72"/>
      <c r="DB907" s="72"/>
      <c r="DC907" s="72"/>
      <c r="DD907" s="72"/>
      <c r="DE907" s="72"/>
      <c r="DF907" s="72"/>
      <c r="DG907" s="72"/>
      <c r="DH907" s="78"/>
      <c r="DJ907" s="77">
        <f t="shared" si="507"/>
        <v>0</v>
      </c>
      <c r="DK907" s="72">
        <v>0.95899999999999996</v>
      </c>
      <c r="DO907" s="358"/>
      <c r="DP907" s="72"/>
      <c r="DQ907" s="374"/>
      <c r="DR907" s="72"/>
      <c r="DU907" s="52"/>
      <c r="DX907" s="75" t="e">
        <f t="shared" si="508"/>
        <v>#DIV/0!</v>
      </c>
      <c r="DY907" s="51" t="e">
        <f t="shared" si="509"/>
        <v>#DIV/0!</v>
      </c>
      <c r="DZ907" s="75" t="e">
        <f t="shared" si="510"/>
        <v>#DIV/0!</v>
      </c>
      <c r="EA907" s="51" t="e">
        <f t="shared" si="511"/>
        <v>#DIV/0!</v>
      </c>
      <c r="EB907" s="75" t="e">
        <f t="shared" si="512"/>
        <v>#DIV/0!</v>
      </c>
      <c r="EC907" s="51" t="e">
        <f t="shared" si="513"/>
        <v>#DIV/0!</v>
      </c>
      <c r="ED907" s="75" t="e">
        <f t="shared" si="514"/>
        <v>#DIV/0!</v>
      </c>
      <c r="EE907" s="51" t="e">
        <f t="shared" si="515"/>
        <v>#DIV/0!</v>
      </c>
      <c r="EF907" s="75" t="e">
        <f t="shared" si="516"/>
        <v>#DIV/0!</v>
      </c>
      <c r="EG907" s="51" t="e">
        <f t="shared" si="517"/>
        <v>#DIV/0!</v>
      </c>
      <c r="EH907" s="75" t="e">
        <f t="shared" si="518"/>
        <v>#DIV/0!</v>
      </c>
      <c r="EI907" s="51" t="e">
        <f t="shared" si="519"/>
        <v>#DIV/0!</v>
      </c>
      <c r="EJ907" s="75" t="e">
        <f t="shared" si="520"/>
        <v>#DIV/0!</v>
      </c>
      <c r="EK907" s="51" t="e">
        <f t="shared" si="521"/>
        <v>#DIV/0!</v>
      </c>
      <c r="EL907" s="75" t="e">
        <f t="shared" si="522"/>
        <v>#DIV/0!</v>
      </c>
      <c r="EM907" s="51" t="e">
        <f t="shared" si="523"/>
        <v>#DIV/0!</v>
      </c>
      <c r="EN907" s="75" t="e">
        <f t="shared" si="524"/>
        <v>#DIV/0!</v>
      </c>
      <c r="EO907" s="51" t="e">
        <f t="shared" si="525"/>
        <v>#DIV/0!</v>
      </c>
      <c r="EP907" s="75" t="e">
        <f t="shared" si="526"/>
        <v>#DIV/0!</v>
      </c>
      <c r="EQ907" s="51" t="e">
        <f t="shared" si="527"/>
        <v>#DIV/0!</v>
      </c>
      <c r="ER907" s="51" t="e">
        <f t="shared" si="528"/>
        <v>#DIV/0!</v>
      </c>
      <c r="ES907" s="51" t="e">
        <f t="shared" si="529"/>
        <v>#DIV/0!</v>
      </c>
    </row>
    <row r="908" spans="1:149" x14ac:dyDescent="0.45">
      <c r="A908" s="78" t="s">
        <v>1450</v>
      </c>
      <c r="B908" s="174" t="s">
        <v>3406</v>
      </c>
      <c r="C908" s="51" t="s">
        <v>635</v>
      </c>
      <c r="D908" s="51" t="s">
        <v>3681</v>
      </c>
      <c r="E908" s="78" t="s">
        <v>1121</v>
      </c>
      <c r="F908" s="78" t="s">
        <v>1886</v>
      </c>
      <c r="G908" s="72" t="s">
        <v>3369</v>
      </c>
      <c r="H908" s="78" t="s">
        <v>1132</v>
      </c>
      <c r="I908" s="78"/>
      <c r="J908" s="300">
        <v>1000</v>
      </c>
      <c r="K908" s="78"/>
      <c r="L908" s="300">
        <v>1025</v>
      </c>
      <c r="M908" s="72"/>
      <c r="O908" s="78" t="s">
        <v>3217</v>
      </c>
      <c r="P908" s="72" t="s">
        <v>3218</v>
      </c>
      <c r="AA908" s="195"/>
      <c r="AB908" s="195"/>
      <c r="AC908" s="195"/>
      <c r="AD908" s="72"/>
      <c r="AE908" s="316">
        <v>0.5</v>
      </c>
      <c r="AF908" s="195"/>
      <c r="AG908" s="195">
        <v>0.5</v>
      </c>
      <c r="AH908" s="72"/>
      <c r="AQ908" s="178" t="s">
        <v>824</v>
      </c>
      <c r="AR908" s="53">
        <v>1.9119999999999999</v>
      </c>
      <c r="AS908" s="53">
        <v>17.010000000000002</v>
      </c>
      <c r="AT908" s="77"/>
      <c r="AU908" s="276">
        <v>5000</v>
      </c>
      <c r="AV908" s="276">
        <v>5000</v>
      </c>
      <c r="AW908" s="54">
        <v>9560</v>
      </c>
      <c r="AX908" s="49">
        <v>21.932807857763883</v>
      </c>
      <c r="AY908" s="276">
        <v>85050.000000000015</v>
      </c>
      <c r="AZ908" s="95">
        <v>867.34321926213295</v>
      </c>
      <c r="BB908" s="98" t="s">
        <v>3412</v>
      </c>
      <c r="BC908" s="270" t="s">
        <v>1126</v>
      </c>
      <c r="BD908" s="72">
        <v>54.75</v>
      </c>
      <c r="BE908" s="72">
        <v>0.25</v>
      </c>
      <c r="BF908" s="72">
        <v>0.13</v>
      </c>
      <c r="BG908" s="72">
        <v>0.04</v>
      </c>
      <c r="BH908" s="72">
        <v>20.72</v>
      </c>
      <c r="BI908" s="72">
        <v>0.24</v>
      </c>
      <c r="BJ908" s="72"/>
      <c r="BK908" s="72"/>
      <c r="BL908" s="72"/>
      <c r="BM908" s="72"/>
      <c r="BN908" s="72">
        <v>1.06</v>
      </c>
      <c r="BO908" s="72">
        <v>0.1</v>
      </c>
      <c r="BP908" s="72"/>
      <c r="BQ908" s="72"/>
      <c r="BR908" s="72">
        <v>3.02</v>
      </c>
      <c r="BS908" s="72">
        <v>0.06</v>
      </c>
      <c r="BT908" s="72"/>
      <c r="BU908" s="72"/>
      <c r="BV908" s="72"/>
      <c r="BW908" s="72"/>
      <c r="BX908" s="72">
        <v>3.91</v>
      </c>
      <c r="BY908" s="72">
        <v>0.1</v>
      </c>
      <c r="BZ908" s="72">
        <v>5.27</v>
      </c>
      <c r="CA908" s="72">
        <v>0.11</v>
      </c>
      <c r="CB908" s="72">
        <v>3.79</v>
      </c>
      <c r="CC908" s="72">
        <v>0.09</v>
      </c>
      <c r="CD908" s="72"/>
      <c r="CE908" s="72"/>
      <c r="CF908" s="72"/>
      <c r="CG908" s="72"/>
      <c r="CH908" s="72"/>
      <c r="CI908" s="72"/>
      <c r="CJ908" s="72"/>
      <c r="CK908" s="72"/>
      <c r="CL908" s="72"/>
      <c r="CM908" s="72"/>
      <c r="CN908" s="72"/>
      <c r="CO908" s="72"/>
      <c r="CP908" s="72"/>
      <c r="CQ908" s="72"/>
      <c r="CR908" s="72"/>
      <c r="CS908" s="72"/>
      <c r="CT908" s="72"/>
      <c r="CU908" s="72"/>
      <c r="CV908" s="72"/>
      <c r="CW908" s="72"/>
      <c r="CX908" s="72"/>
      <c r="CY908" s="72"/>
      <c r="CZ908" s="72"/>
      <c r="DA908" s="72"/>
      <c r="DB908" s="72"/>
      <c r="DC908" s="72"/>
      <c r="DD908" s="72"/>
      <c r="DE908" s="72"/>
      <c r="DF908" s="72"/>
      <c r="DG908" s="72"/>
      <c r="DH908" s="78">
        <v>92.66</v>
      </c>
      <c r="DJ908" s="77">
        <f t="shared" si="507"/>
        <v>7.3400000000000034</v>
      </c>
      <c r="DK908" s="72">
        <v>0.90400000000000003</v>
      </c>
      <c r="DO908" s="358"/>
      <c r="DP908" s="72"/>
      <c r="DQ908" s="374"/>
      <c r="DR908" s="72"/>
      <c r="DU908" s="52"/>
      <c r="DX908" s="75">
        <f t="shared" si="508"/>
        <v>59.086984675156486</v>
      </c>
      <c r="DY908" s="51">
        <f t="shared" si="509"/>
        <v>0.26980358299158214</v>
      </c>
      <c r="DZ908" s="75">
        <f t="shared" si="510"/>
        <v>0.14029786315562273</v>
      </c>
      <c r="EA908" s="51">
        <f t="shared" si="511"/>
        <v>4.3168573278653151E-2</v>
      </c>
      <c r="EB908" s="75">
        <f t="shared" si="512"/>
        <v>22.361320958342326</v>
      </c>
      <c r="EC908" s="51">
        <f t="shared" si="513"/>
        <v>0.25901143967191881</v>
      </c>
      <c r="ED908" s="75">
        <f t="shared" si="514"/>
        <v>1.1439671918843084</v>
      </c>
      <c r="EE908" s="51">
        <f t="shared" si="515"/>
        <v>0.10792143319663287</v>
      </c>
      <c r="EF908" s="75">
        <f t="shared" si="516"/>
        <v>0</v>
      </c>
      <c r="EG908" s="51" t="e">
        <f t="shared" si="517"/>
        <v>#DIV/0!</v>
      </c>
      <c r="EH908" s="75">
        <f t="shared" si="518"/>
        <v>3.259227282538312</v>
      </c>
      <c r="EI908" s="51">
        <f t="shared" si="519"/>
        <v>6.4752859917979716E-2</v>
      </c>
      <c r="EJ908" s="75">
        <f t="shared" si="520"/>
        <v>4.2197280379883448</v>
      </c>
      <c r="EK908" s="51">
        <f t="shared" si="521"/>
        <v>0.10792143319663286</v>
      </c>
      <c r="EL908" s="75">
        <f t="shared" si="522"/>
        <v>5.6874595294625507</v>
      </c>
      <c r="EM908" s="51">
        <f t="shared" si="523"/>
        <v>0.11871357651629613</v>
      </c>
      <c r="EN908" s="75">
        <f t="shared" si="524"/>
        <v>4.0902223181523851</v>
      </c>
      <c r="EO908" s="51">
        <f t="shared" si="525"/>
        <v>9.712928987696956E-2</v>
      </c>
      <c r="EP908" s="75">
        <f t="shared" si="526"/>
        <v>0</v>
      </c>
      <c r="EQ908" s="51" t="e">
        <f t="shared" si="527"/>
        <v>#DIV/0!</v>
      </c>
      <c r="ER908" s="51">
        <f t="shared" si="528"/>
        <v>100</v>
      </c>
      <c r="ES908" s="51">
        <f t="shared" si="529"/>
        <v>0</v>
      </c>
    </row>
    <row r="909" spans="1:149" x14ac:dyDescent="0.45">
      <c r="A909" s="78" t="s">
        <v>1450</v>
      </c>
      <c r="B909" s="174" t="s">
        <v>3406</v>
      </c>
      <c r="C909" s="51" t="s">
        <v>635</v>
      </c>
      <c r="D909" s="51" t="s">
        <v>3681</v>
      </c>
      <c r="E909" s="78" t="s">
        <v>1121</v>
      </c>
      <c r="F909" s="78" t="s">
        <v>1887</v>
      </c>
      <c r="G909" s="72" t="s">
        <v>3369</v>
      </c>
      <c r="H909" s="78" t="s">
        <v>1132</v>
      </c>
      <c r="I909" s="78"/>
      <c r="J909" s="300">
        <v>1000</v>
      </c>
      <c r="K909" s="78"/>
      <c r="L909" s="300">
        <v>925</v>
      </c>
      <c r="M909" s="72"/>
      <c r="O909" s="78" t="s">
        <v>3217</v>
      </c>
      <c r="P909" s="72" t="s">
        <v>3218</v>
      </c>
      <c r="AA909" s="195"/>
      <c r="AB909" s="195"/>
      <c r="AC909" s="195"/>
      <c r="AD909" s="72"/>
      <c r="AE909" s="316">
        <v>0.5</v>
      </c>
      <c r="AF909" s="195"/>
      <c r="AG909" s="195">
        <v>0.5</v>
      </c>
      <c r="AH909" s="72"/>
      <c r="AQ909" s="178" t="s">
        <v>824</v>
      </c>
      <c r="AR909" s="53">
        <v>1.8839999999999999</v>
      </c>
      <c r="AS909" s="53">
        <v>21.1</v>
      </c>
      <c r="AT909" s="77"/>
      <c r="AU909" s="276">
        <v>5000</v>
      </c>
      <c r="AV909" s="276">
        <v>5000</v>
      </c>
      <c r="AW909" s="54">
        <v>9420</v>
      </c>
      <c r="AX909" s="49">
        <v>20.632282449523849</v>
      </c>
      <c r="AY909" s="276">
        <v>105500</v>
      </c>
      <c r="AZ909" s="95">
        <v>1075.8931173680776</v>
      </c>
      <c r="BB909" s="98" t="s">
        <v>3412</v>
      </c>
      <c r="BC909" s="270" t="s">
        <v>1126</v>
      </c>
      <c r="BD909" s="72"/>
      <c r="BE909" s="72"/>
      <c r="BF909" s="72"/>
      <c r="BG909" s="72"/>
      <c r="BH909" s="72"/>
      <c r="BI909" s="72"/>
      <c r="BJ909" s="72"/>
      <c r="BK909" s="72"/>
      <c r="BL909" s="72"/>
      <c r="BM909" s="72"/>
      <c r="BN909" s="72"/>
      <c r="BO909" s="72"/>
      <c r="BP909" s="72"/>
      <c r="BQ909" s="72"/>
      <c r="BR909" s="72"/>
      <c r="BS909" s="72"/>
      <c r="BT909" s="72"/>
      <c r="BU909" s="72"/>
      <c r="BV909" s="72"/>
      <c r="BW909" s="72"/>
      <c r="BX909" s="72"/>
      <c r="BY909" s="72"/>
      <c r="BZ909" s="72"/>
      <c r="CA909" s="72"/>
      <c r="CB909" s="72"/>
      <c r="CC909" s="72"/>
      <c r="CD909" s="72"/>
      <c r="CE909" s="72"/>
      <c r="CF909" s="72"/>
      <c r="CG909" s="72"/>
      <c r="CH909" s="72"/>
      <c r="CI909" s="72"/>
      <c r="CJ909" s="72"/>
      <c r="CK909" s="72"/>
      <c r="CL909" s="72"/>
      <c r="CM909" s="72"/>
      <c r="CN909" s="72"/>
      <c r="CO909" s="72"/>
      <c r="CP909" s="72"/>
      <c r="CQ909" s="72"/>
      <c r="CR909" s="72"/>
      <c r="CS909" s="72"/>
      <c r="CT909" s="72"/>
      <c r="CU909" s="72"/>
      <c r="CV909" s="72"/>
      <c r="CW909" s="72"/>
      <c r="CX909" s="72"/>
      <c r="CY909" s="72"/>
      <c r="CZ909" s="72"/>
      <c r="DA909" s="72"/>
      <c r="DB909" s="72"/>
      <c r="DC909" s="72"/>
      <c r="DD909" s="72"/>
      <c r="DE909" s="72"/>
      <c r="DF909" s="72"/>
      <c r="DG909" s="72"/>
      <c r="DH909" s="78"/>
      <c r="DJ909" s="77">
        <f t="shared" si="507"/>
        <v>0</v>
      </c>
      <c r="DK909" s="72">
        <v>0.84899999999999998</v>
      </c>
      <c r="DO909" s="358"/>
      <c r="DP909" s="72"/>
      <c r="DQ909" s="374"/>
      <c r="DR909" s="72"/>
      <c r="DU909" s="52"/>
      <c r="DX909" s="75" t="e">
        <f t="shared" si="508"/>
        <v>#DIV/0!</v>
      </c>
      <c r="DY909" s="51" t="e">
        <f t="shared" si="509"/>
        <v>#DIV/0!</v>
      </c>
      <c r="DZ909" s="75" t="e">
        <f t="shared" si="510"/>
        <v>#DIV/0!</v>
      </c>
      <c r="EA909" s="51" t="e">
        <f t="shared" si="511"/>
        <v>#DIV/0!</v>
      </c>
      <c r="EB909" s="75" t="e">
        <f t="shared" si="512"/>
        <v>#DIV/0!</v>
      </c>
      <c r="EC909" s="51" t="e">
        <f t="shared" si="513"/>
        <v>#DIV/0!</v>
      </c>
      <c r="ED909" s="75" t="e">
        <f t="shared" si="514"/>
        <v>#DIV/0!</v>
      </c>
      <c r="EE909" s="51" t="e">
        <f t="shared" si="515"/>
        <v>#DIV/0!</v>
      </c>
      <c r="EF909" s="75" t="e">
        <f t="shared" si="516"/>
        <v>#DIV/0!</v>
      </c>
      <c r="EG909" s="51" t="e">
        <f t="shared" si="517"/>
        <v>#DIV/0!</v>
      </c>
      <c r="EH909" s="75" t="e">
        <f t="shared" si="518"/>
        <v>#DIV/0!</v>
      </c>
      <c r="EI909" s="51" t="e">
        <f t="shared" si="519"/>
        <v>#DIV/0!</v>
      </c>
      <c r="EJ909" s="75" t="e">
        <f t="shared" si="520"/>
        <v>#DIV/0!</v>
      </c>
      <c r="EK909" s="51" t="e">
        <f t="shared" si="521"/>
        <v>#DIV/0!</v>
      </c>
      <c r="EL909" s="75" t="e">
        <f t="shared" si="522"/>
        <v>#DIV/0!</v>
      </c>
      <c r="EM909" s="51" t="e">
        <f t="shared" si="523"/>
        <v>#DIV/0!</v>
      </c>
      <c r="EN909" s="75" t="e">
        <f t="shared" si="524"/>
        <v>#DIV/0!</v>
      </c>
      <c r="EO909" s="51" t="e">
        <f t="shared" si="525"/>
        <v>#DIV/0!</v>
      </c>
      <c r="EP909" s="75" t="e">
        <f t="shared" si="526"/>
        <v>#DIV/0!</v>
      </c>
      <c r="EQ909" s="51" t="e">
        <f t="shared" si="527"/>
        <v>#DIV/0!</v>
      </c>
      <c r="ER909" s="51" t="e">
        <f t="shared" si="528"/>
        <v>#DIV/0!</v>
      </c>
      <c r="ES909" s="51" t="e">
        <f t="shared" si="529"/>
        <v>#DIV/0!</v>
      </c>
    </row>
    <row r="910" spans="1:149" x14ac:dyDescent="0.45">
      <c r="A910" s="78" t="s">
        <v>1450</v>
      </c>
      <c r="B910" s="174" t="s">
        <v>3406</v>
      </c>
      <c r="C910" s="51" t="s">
        <v>635</v>
      </c>
      <c r="D910" s="51" t="s">
        <v>3681</v>
      </c>
      <c r="E910" s="78" t="s">
        <v>1121</v>
      </c>
      <c r="F910" s="78" t="s">
        <v>1888</v>
      </c>
      <c r="G910" s="72" t="s">
        <v>3369</v>
      </c>
      <c r="H910" s="78" t="s">
        <v>1132</v>
      </c>
      <c r="I910" s="78"/>
      <c r="J910" s="300">
        <v>1000</v>
      </c>
      <c r="K910" s="78"/>
      <c r="L910" s="300">
        <v>825</v>
      </c>
      <c r="M910" s="72"/>
      <c r="O910" s="78" t="s">
        <v>3217</v>
      </c>
      <c r="P910" s="72" t="s">
        <v>3226</v>
      </c>
      <c r="AA910" s="195"/>
      <c r="AB910" s="195"/>
      <c r="AC910" s="195"/>
      <c r="AD910" s="72"/>
      <c r="AE910" s="316">
        <v>0.5</v>
      </c>
      <c r="AF910" s="195"/>
      <c r="AG910" s="195">
        <v>0.5</v>
      </c>
      <c r="AH910" s="72"/>
      <c r="AQ910" s="178" t="s">
        <v>824</v>
      </c>
      <c r="AR910" s="53">
        <v>1.829</v>
      </c>
      <c r="AS910" s="53">
        <v>27.15</v>
      </c>
      <c r="AT910" s="77"/>
      <c r="AU910" s="276">
        <v>5000</v>
      </c>
      <c r="AV910" s="276">
        <v>5000</v>
      </c>
      <c r="AW910" s="54">
        <v>9145</v>
      </c>
      <c r="AX910" s="49">
        <v>19.299686295029762</v>
      </c>
      <c r="AY910" s="276">
        <v>135750</v>
      </c>
      <c r="AZ910" s="95">
        <v>1384.3837979404414</v>
      </c>
      <c r="BB910" s="98" t="s">
        <v>3412</v>
      </c>
      <c r="BC910" s="270" t="s">
        <v>1126</v>
      </c>
      <c r="BD910" s="72"/>
      <c r="BE910" s="72"/>
      <c r="BF910" s="72"/>
      <c r="BG910" s="72"/>
      <c r="BH910" s="72"/>
      <c r="BI910" s="72"/>
      <c r="BJ910" s="72"/>
      <c r="BK910" s="72"/>
      <c r="BL910" s="72"/>
      <c r="BM910" s="72"/>
      <c r="BN910" s="72"/>
      <c r="BO910" s="72"/>
      <c r="BP910" s="72"/>
      <c r="BQ910" s="72"/>
      <c r="BR910" s="72"/>
      <c r="BS910" s="72"/>
      <c r="BT910" s="72"/>
      <c r="BU910" s="72"/>
      <c r="BV910" s="72"/>
      <c r="BW910" s="72"/>
      <c r="BX910" s="72"/>
      <c r="BY910" s="72"/>
      <c r="BZ910" s="72"/>
      <c r="CA910" s="72"/>
      <c r="CB910" s="72"/>
      <c r="CC910" s="72"/>
      <c r="CD910" s="72"/>
      <c r="CE910" s="72"/>
      <c r="CF910" s="72"/>
      <c r="CG910" s="72"/>
      <c r="CH910" s="72"/>
      <c r="CI910" s="72"/>
      <c r="CJ910" s="72"/>
      <c r="CK910" s="72"/>
      <c r="CL910" s="72"/>
      <c r="CM910" s="72"/>
      <c r="CN910" s="72"/>
      <c r="CO910" s="72"/>
      <c r="CP910" s="72"/>
      <c r="CQ910" s="72"/>
      <c r="CR910" s="72"/>
      <c r="CS910" s="72"/>
      <c r="CT910" s="72"/>
      <c r="CU910" s="72"/>
      <c r="CV910" s="72"/>
      <c r="CW910" s="72"/>
      <c r="CX910" s="72"/>
      <c r="CY910" s="72"/>
      <c r="CZ910" s="72"/>
      <c r="DA910" s="72"/>
      <c r="DB910" s="72"/>
      <c r="DC910" s="72"/>
      <c r="DD910" s="72"/>
      <c r="DE910" s="72"/>
      <c r="DF910" s="72"/>
      <c r="DG910" s="72"/>
      <c r="DH910" s="78"/>
      <c r="DJ910" s="77">
        <f t="shared" si="507"/>
        <v>0</v>
      </c>
      <c r="DK910" s="72">
        <v>0.14499999999999999</v>
      </c>
      <c r="DO910" s="358"/>
      <c r="DP910" s="72"/>
      <c r="DQ910" s="374"/>
      <c r="DR910" s="72"/>
      <c r="DU910" s="52"/>
      <c r="DX910" s="75" t="e">
        <f t="shared" si="508"/>
        <v>#DIV/0!</v>
      </c>
      <c r="DY910" s="51" t="e">
        <f t="shared" si="509"/>
        <v>#DIV/0!</v>
      </c>
      <c r="DZ910" s="75" t="e">
        <f t="shared" si="510"/>
        <v>#DIV/0!</v>
      </c>
      <c r="EA910" s="51" t="e">
        <f t="shared" si="511"/>
        <v>#DIV/0!</v>
      </c>
      <c r="EB910" s="75" t="e">
        <f t="shared" si="512"/>
        <v>#DIV/0!</v>
      </c>
      <c r="EC910" s="51" t="e">
        <f t="shared" si="513"/>
        <v>#DIV/0!</v>
      </c>
      <c r="ED910" s="75" t="e">
        <f t="shared" si="514"/>
        <v>#DIV/0!</v>
      </c>
      <c r="EE910" s="51" t="e">
        <f t="shared" si="515"/>
        <v>#DIV/0!</v>
      </c>
      <c r="EF910" s="75" t="e">
        <f t="shared" si="516"/>
        <v>#DIV/0!</v>
      </c>
      <c r="EG910" s="51" t="e">
        <f t="shared" si="517"/>
        <v>#DIV/0!</v>
      </c>
      <c r="EH910" s="75" t="e">
        <f t="shared" si="518"/>
        <v>#DIV/0!</v>
      </c>
      <c r="EI910" s="51" t="e">
        <f t="shared" si="519"/>
        <v>#DIV/0!</v>
      </c>
      <c r="EJ910" s="75" t="e">
        <f t="shared" si="520"/>
        <v>#DIV/0!</v>
      </c>
      <c r="EK910" s="51" t="e">
        <f t="shared" si="521"/>
        <v>#DIV/0!</v>
      </c>
      <c r="EL910" s="75" t="e">
        <f t="shared" si="522"/>
        <v>#DIV/0!</v>
      </c>
      <c r="EM910" s="51" t="e">
        <f t="shared" si="523"/>
        <v>#DIV/0!</v>
      </c>
      <c r="EN910" s="75" t="e">
        <f t="shared" si="524"/>
        <v>#DIV/0!</v>
      </c>
      <c r="EO910" s="51" t="e">
        <f t="shared" si="525"/>
        <v>#DIV/0!</v>
      </c>
      <c r="EP910" s="75" t="e">
        <f t="shared" si="526"/>
        <v>#DIV/0!</v>
      </c>
      <c r="EQ910" s="51" t="e">
        <f t="shared" si="527"/>
        <v>#DIV/0!</v>
      </c>
      <c r="ER910" s="51" t="e">
        <f t="shared" si="528"/>
        <v>#DIV/0!</v>
      </c>
      <c r="ES910" s="51" t="e">
        <f t="shared" si="529"/>
        <v>#DIV/0!</v>
      </c>
    </row>
    <row r="911" spans="1:149" x14ac:dyDescent="0.45">
      <c r="A911" s="78" t="s">
        <v>1450</v>
      </c>
      <c r="B911" s="174" t="s">
        <v>3406</v>
      </c>
      <c r="C911" s="51" t="s">
        <v>635</v>
      </c>
      <c r="D911" s="51" t="s">
        <v>3681</v>
      </c>
      <c r="E911" s="78" t="s">
        <v>1121</v>
      </c>
      <c r="F911" s="78" t="s">
        <v>1889</v>
      </c>
      <c r="G911" s="72" t="s">
        <v>3369</v>
      </c>
      <c r="H911" s="78" t="s">
        <v>1132</v>
      </c>
      <c r="I911" s="78"/>
      <c r="J911" s="300">
        <v>2000</v>
      </c>
      <c r="K911" s="78"/>
      <c r="L911" s="300">
        <v>1125</v>
      </c>
      <c r="M911" s="72"/>
      <c r="O911" s="78" t="s">
        <v>3217</v>
      </c>
      <c r="P911" s="72" t="s">
        <v>3159</v>
      </c>
      <c r="AA911" s="195"/>
      <c r="AB911" s="195"/>
      <c r="AC911" s="195"/>
      <c r="AD911" s="72"/>
      <c r="AE911" s="316">
        <v>0.5</v>
      </c>
      <c r="AF911" s="195"/>
      <c r="AG911" s="195">
        <v>0.5</v>
      </c>
      <c r="AH911" s="72"/>
      <c r="AQ911" s="178" t="s">
        <v>824</v>
      </c>
      <c r="AR911" s="53">
        <v>5.8360000000000003</v>
      </c>
      <c r="AS911" s="53">
        <v>169.3</v>
      </c>
      <c r="AT911" s="77"/>
      <c r="AU911" s="276">
        <v>10000</v>
      </c>
      <c r="AV911" s="276">
        <v>10000</v>
      </c>
      <c r="AW911" s="54">
        <v>58360</v>
      </c>
      <c r="AX911" s="49">
        <v>61.730079034753693</v>
      </c>
      <c r="AY911" s="276">
        <v>1693000</v>
      </c>
      <c r="AZ911" s="95">
        <v>17014.439426557667</v>
      </c>
      <c r="BB911" s="98" t="s">
        <v>3412</v>
      </c>
      <c r="BC911" s="270" t="s">
        <v>1126</v>
      </c>
      <c r="BD911" s="72"/>
      <c r="BE911" s="72"/>
      <c r="BF911" s="72"/>
      <c r="BG911" s="72"/>
      <c r="BH911" s="72"/>
      <c r="BI911" s="72"/>
      <c r="BJ911" s="72"/>
      <c r="BK911" s="72"/>
      <c r="BL911" s="72"/>
      <c r="BM911" s="72"/>
      <c r="BN911" s="72"/>
      <c r="BO911" s="72"/>
      <c r="BP911" s="72"/>
      <c r="BQ911" s="72"/>
      <c r="BR911" s="72"/>
      <c r="BS911" s="72"/>
      <c r="BT911" s="72"/>
      <c r="BU911" s="72"/>
      <c r="BV911" s="72"/>
      <c r="BW911" s="72"/>
      <c r="BX911" s="72"/>
      <c r="BY911" s="72"/>
      <c r="BZ911" s="72"/>
      <c r="CA911" s="72"/>
      <c r="CB911" s="72"/>
      <c r="CC911" s="72"/>
      <c r="CD911" s="72"/>
      <c r="CE911" s="72"/>
      <c r="CF911" s="72"/>
      <c r="CG911" s="72"/>
      <c r="CH911" s="72"/>
      <c r="CI911" s="72"/>
      <c r="CJ911" s="72"/>
      <c r="CK911" s="72"/>
      <c r="CL911" s="72"/>
      <c r="CM911" s="72"/>
      <c r="CN911" s="72"/>
      <c r="CO911" s="72"/>
      <c r="CP911" s="72"/>
      <c r="CQ911" s="72"/>
      <c r="CR911" s="72"/>
      <c r="CS911" s="72"/>
      <c r="CT911" s="72"/>
      <c r="CU911" s="72"/>
      <c r="CV911" s="72"/>
      <c r="CW911" s="72"/>
      <c r="CX911" s="72"/>
      <c r="CY911" s="72"/>
      <c r="CZ911" s="72"/>
      <c r="DA911" s="72"/>
      <c r="DB911" s="72"/>
      <c r="DC911" s="72"/>
      <c r="DD911" s="72"/>
      <c r="DE911" s="72"/>
      <c r="DF911" s="72"/>
      <c r="DG911" s="72"/>
      <c r="DH911" s="78"/>
      <c r="DJ911" s="77">
        <f t="shared" si="507"/>
        <v>0</v>
      </c>
      <c r="DK911" s="72">
        <v>0.99099999999999999</v>
      </c>
      <c r="DO911" s="358"/>
      <c r="DP911" s="72"/>
      <c r="DQ911" s="374"/>
      <c r="DR911" s="72"/>
      <c r="DU911" s="52"/>
      <c r="DX911" s="75" t="e">
        <f t="shared" si="508"/>
        <v>#DIV/0!</v>
      </c>
      <c r="DY911" s="51" t="e">
        <f t="shared" si="509"/>
        <v>#DIV/0!</v>
      </c>
      <c r="DZ911" s="75" t="e">
        <f t="shared" si="510"/>
        <v>#DIV/0!</v>
      </c>
      <c r="EA911" s="51" t="e">
        <f t="shared" si="511"/>
        <v>#DIV/0!</v>
      </c>
      <c r="EB911" s="75" t="e">
        <f t="shared" si="512"/>
        <v>#DIV/0!</v>
      </c>
      <c r="EC911" s="51" t="e">
        <f t="shared" si="513"/>
        <v>#DIV/0!</v>
      </c>
      <c r="ED911" s="75" t="e">
        <f t="shared" si="514"/>
        <v>#DIV/0!</v>
      </c>
      <c r="EE911" s="51" t="e">
        <f t="shared" si="515"/>
        <v>#DIV/0!</v>
      </c>
      <c r="EF911" s="75" t="e">
        <f t="shared" si="516"/>
        <v>#DIV/0!</v>
      </c>
      <c r="EG911" s="51" t="e">
        <f t="shared" si="517"/>
        <v>#DIV/0!</v>
      </c>
      <c r="EH911" s="75" t="e">
        <f t="shared" si="518"/>
        <v>#DIV/0!</v>
      </c>
      <c r="EI911" s="51" t="e">
        <f t="shared" si="519"/>
        <v>#DIV/0!</v>
      </c>
      <c r="EJ911" s="75" t="e">
        <f t="shared" si="520"/>
        <v>#DIV/0!</v>
      </c>
      <c r="EK911" s="51" t="e">
        <f t="shared" si="521"/>
        <v>#DIV/0!</v>
      </c>
      <c r="EL911" s="75" t="e">
        <f t="shared" si="522"/>
        <v>#DIV/0!</v>
      </c>
      <c r="EM911" s="51" t="e">
        <f t="shared" si="523"/>
        <v>#DIV/0!</v>
      </c>
      <c r="EN911" s="75" t="e">
        <f t="shared" si="524"/>
        <v>#DIV/0!</v>
      </c>
      <c r="EO911" s="51" t="e">
        <f t="shared" si="525"/>
        <v>#DIV/0!</v>
      </c>
      <c r="EP911" s="75" t="e">
        <f t="shared" si="526"/>
        <v>#DIV/0!</v>
      </c>
      <c r="EQ911" s="51" t="e">
        <f t="shared" si="527"/>
        <v>#DIV/0!</v>
      </c>
      <c r="ER911" s="51" t="e">
        <f t="shared" si="528"/>
        <v>#DIV/0!</v>
      </c>
      <c r="ES911" s="51" t="e">
        <f t="shared" si="529"/>
        <v>#DIV/0!</v>
      </c>
    </row>
    <row r="912" spans="1:149" x14ac:dyDescent="0.45">
      <c r="A912" s="78" t="s">
        <v>1450</v>
      </c>
      <c r="B912" s="174" t="s">
        <v>3406</v>
      </c>
      <c r="C912" s="51" t="s">
        <v>635</v>
      </c>
      <c r="D912" s="51" t="s">
        <v>3681</v>
      </c>
      <c r="E912" s="78" t="s">
        <v>1121</v>
      </c>
      <c r="F912" s="78" t="s">
        <v>1890</v>
      </c>
      <c r="G912" s="72" t="s">
        <v>3369</v>
      </c>
      <c r="H912" s="78" t="s">
        <v>1132</v>
      </c>
      <c r="I912" s="78"/>
      <c r="J912" s="300">
        <v>2000</v>
      </c>
      <c r="K912" s="78"/>
      <c r="L912" s="300">
        <v>1100</v>
      </c>
      <c r="M912" s="72"/>
      <c r="O912" s="78" t="s">
        <v>3217</v>
      </c>
      <c r="P912" s="72" t="s">
        <v>1404</v>
      </c>
      <c r="AA912" s="195"/>
      <c r="AB912" s="195"/>
      <c r="AC912" s="195"/>
      <c r="AD912" s="72"/>
      <c r="AE912" s="316">
        <v>0.5</v>
      </c>
      <c r="AF912" s="195"/>
      <c r="AG912" s="195">
        <v>0.5</v>
      </c>
      <c r="AH912" s="72"/>
      <c r="AQ912" s="178" t="s">
        <v>824</v>
      </c>
      <c r="AR912" s="53">
        <v>5.95</v>
      </c>
      <c r="AS912" s="53">
        <v>184.3</v>
      </c>
      <c r="AT912" s="77"/>
      <c r="AU912" s="276">
        <v>10000</v>
      </c>
      <c r="AV912" s="276">
        <v>10000</v>
      </c>
      <c r="AW912" s="54">
        <v>59500</v>
      </c>
      <c r="AX912" s="49">
        <v>62.523933062682339</v>
      </c>
      <c r="AY912" s="276">
        <v>1843000</v>
      </c>
      <c r="AZ912" s="95">
        <v>18521.920769725803</v>
      </c>
      <c r="BB912" s="98" t="s">
        <v>3412</v>
      </c>
      <c r="BC912" s="270" t="s">
        <v>1126</v>
      </c>
      <c r="BD912" s="72"/>
      <c r="BE912" s="72"/>
      <c r="BF912" s="72"/>
      <c r="BG912" s="72"/>
      <c r="BH912" s="72"/>
      <c r="BI912" s="72"/>
      <c r="BJ912" s="72"/>
      <c r="BK912" s="72"/>
      <c r="BL912" s="72"/>
      <c r="BM912" s="72"/>
      <c r="BN912" s="72"/>
      <c r="BO912" s="72"/>
      <c r="BP912" s="72"/>
      <c r="BQ912" s="72"/>
      <c r="BR912" s="72"/>
      <c r="BS912" s="72"/>
      <c r="BT912" s="72"/>
      <c r="BU912" s="72"/>
      <c r="BV912" s="72"/>
      <c r="BW912" s="72"/>
      <c r="BX912" s="72"/>
      <c r="BY912" s="72"/>
      <c r="BZ912" s="72"/>
      <c r="CA912" s="72"/>
      <c r="CB912" s="72"/>
      <c r="CC912" s="72"/>
      <c r="CD912" s="72"/>
      <c r="CE912" s="72"/>
      <c r="CF912" s="72"/>
      <c r="CG912" s="72"/>
      <c r="CH912" s="72"/>
      <c r="CI912" s="72"/>
      <c r="CJ912" s="72"/>
      <c r="CK912" s="72"/>
      <c r="CL912" s="72"/>
      <c r="CM912" s="72"/>
      <c r="CN912" s="72"/>
      <c r="CO912" s="72"/>
      <c r="CP912" s="72"/>
      <c r="CQ912" s="72"/>
      <c r="CR912" s="72"/>
      <c r="CS912" s="72"/>
      <c r="CT912" s="72"/>
      <c r="CU912" s="72"/>
      <c r="CV912" s="72"/>
      <c r="CW912" s="72"/>
      <c r="CX912" s="72"/>
      <c r="CY912" s="72"/>
      <c r="CZ912" s="72"/>
      <c r="DA912" s="72"/>
      <c r="DB912" s="72"/>
      <c r="DC912" s="72"/>
      <c r="DD912" s="72"/>
      <c r="DE912" s="72"/>
      <c r="DF912" s="72"/>
      <c r="DG912" s="72"/>
      <c r="DH912" s="78"/>
      <c r="DJ912" s="77">
        <f t="shared" si="507"/>
        <v>0</v>
      </c>
      <c r="DK912" s="72">
        <v>1</v>
      </c>
      <c r="DO912" s="358"/>
      <c r="DP912" s="72"/>
      <c r="DQ912" s="374"/>
      <c r="DR912" s="72"/>
      <c r="DU912" s="52"/>
      <c r="DX912" s="75" t="e">
        <f t="shared" si="508"/>
        <v>#DIV/0!</v>
      </c>
      <c r="DY912" s="51" t="e">
        <f t="shared" si="509"/>
        <v>#DIV/0!</v>
      </c>
      <c r="DZ912" s="75" t="e">
        <f t="shared" si="510"/>
        <v>#DIV/0!</v>
      </c>
      <c r="EA912" s="51" t="e">
        <f t="shared" si="511"/>
        <v>#DIV/0!</v>
      </c>
      <c r="EB912" s="75" t="e">
        <f t="shared" si="512"/>
        <v>#DIV/0!</v>
      </c>
      <c r="EC912" s="51" t="e">
        <f t="shared" si="513"/>
        <v>#DIV/0!</v>
      </c>
      <c r="ED912" s="75" t="e">
        <f t="shared" si="514"/>
        <v>#DIV/0!</v>
      </c>
      <c r="EE912" s="51" t="e">
        <f t="shared" si="515"/>
        <v>#DIV/0!</v>
      </c>
      <c r="EF912" s="75" t="e">
        <f t="shared" si="516"/>
        <v>#DIV/0!</v>
      </c>
      <c r="EG912" s="51" t="e">
        <f t="shared" si="517"/>
        <v>#DIV/0!</v>
      </c>
      <c r="EH912" s="75" t="e">
        <f t="shared" si="518"/>
        <v>#DIV/0!</v>
      </c>
      <c r="EI912" s="51" t="e">
        <f t="shared" si="519"/>
        <v>#DIV/0!</v>
      </c>
      <c r="EJ912" s="75" t="e">
        <f t="shared" si="520"/>
        <v>#DIV/0!</v>
      </c>
      <c r="EK912" s="51" t="e">
        <f t="shared" si="521"/>
        <v>#DIV/0!</v>
      </c>
      <c r="EL912" s="75" t="e">
        <f t="shared" si="522"/>
        <v>#DIV/0!</v>
      </c>
      <c r="EM912" s="51" t="e">
        <f t="shared" si="523"/>
        <v>#DIV/0!</v>
      </c>
      <c r="EN912" s="75" t="e">
        <f t="shared" si="524"/>
        <v>#DIV/0!</v>
      </c>
      <c r="EO912" s="51" t="e">
        <f t="shared" si="525"/>
        <v>#DIV/0!</v>
      </c>
      <c r="EP912" s="75" t="e">
        <f t="shared" si="526"/>
        <v>#DIV/0!</v>
      </c>
      <c r="EQ912" s="51" t="e">
        <f t="shared" si="527"/>
        <v>#DIV/0!</v>
      </c>
      <c r="ER912" s="51" t="e">
        <f t="shared" si="528"/>
        <v>#DIV/0!</v>
      </c>
      <c r="ES912" s="51" t="e">
        <f t="shared" si="529"/>
        <v>#DIV/0!</v>
      </c>
    </row>
    <row r="913" spans="1:149" x14ac:dyDescent="0.45">
      <c r="A913" s="78" t="s">
        <v>1450</v>
      </c>
      <c r="B913" s="174" t="s">
        <v>3406</v>
      </c>
      <c r="C913" s="51" t="s">
        <v>635</v>
      </c>
      <c r="D913" s="51" t="s">
        <v>3681</v>
      </c>
      <c r="E913" s="78" t="s">
        <v>1121</v>
      </c>
      <c r="F913" s="78" t="s">
        <v>1891</v>
      </c>
      <c r="G913" s="72" t="s">
        <v>3369</v>
      </c>
      <c r="H913" s="78" t="s">
        <v>1132</v>
      </c>
      <c r="I913" s="78"/>
      <c r="J913" s="300">
        <v>2000</v>
      </c>
      <c r="K913" s="78"/>
      <c r="L913" s="300">
        <v>1075</v>
      </c>
      <c r="M913" s="72"/>
      <c r="O913" s="78" t="s">
        <v>3217</v>
      </c>
      <c r="P913" s="72" t="s">
        <v>3159</v>
      </c>
      <c r="AA913" s="195"/>
      <c r="AB913" s="195"/>
      <c r="AC913" s="195"/>
      <c r="AD913" s="72"/>
      <c r="AE913" s="316">
        <v>0.5</v>
      </c>
      <c r="AF913" s="195"/>
      <c r="AG913" s="195">
        <v>0.5</v>
      </c>
      <c r="AH913" s="72"/>
      <c r="AQ913" s="178" t="s">
        <v>824</v>
      </c>
      <c r="AR913" s="53">
        <v>6.069</v>
      </c>
      <c r="AS913" s="53">
        <v>201.3</v>
      </c>
      <c r="AT913" s="77"/>
      <c r="AU913" s="276">
        <v>10000</v>
      </c>
      <c r="AV913" s="276">
        <v>10000</v>
      </c>
      <c r="AW913" s="54">
        <v>60690</v>
      </c>
      <c r="AX913" s="49">
        <v>63.388269184082425</v>
      </c>
      <c r="AY913" s="276">
        <v>2013000</v>
      </c>
      <c r="AZ913" s="95">
        <v>20230.399625316357</v>
      </c>
      <c r="BB913" s="98" t="s">
        <v>3412</v>
      </c>
      <c r="BC913" s="270" t="s">
        <v>1126</v>
      </c>
      <c r="BD913" s="72"/>
      <c r="BE913" s="72"/>
      <c r="BF913" s="72"/>
      <c r="BG913" s="72"/>
      <c r="BH913" s="72"/>
      <c r="BI913" s="72"/>
      <c r="BJ913" s="72"/>
      <c r="BK913" s="72"/>
      <c r="BL913" s="72"/>
      <c r="BM913" s="72"/>
      <c r="BN913" s="72"/>
      <c r="BO913" s="72"/>
      <c r="BP913" s="72"/>
      <c r="BQ913" s="72"/>
      <c r="BR913" s="72"/>
      <c r="BS913" s="72"/>
      <c r="BT913" s="72"/>
      <c r="BU913" s="72"/>
      <c r="BV913" s="72"/>
      <c r="BW913" s="72"/>
      <c r="BX913" s="72"/>
      <c r="BY913" s="72"/>
      <c r="BZ913" s="72"/>
      <c r="CA913" s="72"/>
      <c r="CB913" s="72"/>
      <c r="CC913" s="72"/>
      <c r="CD913" s="72"/>
      <c r="CE913" s="72"/>
      <c r="CF913" s="72"/>
      <c r="CG913" s="72"/>
      <c r="CH913" s="72"/>
      <c r="CI913" s="72"/>
      <c r="CJ913" s="72"/>
      <c r="CK913" s="72"/>
      <c r="CL913" s="72"/>
      <c r="CM913" s="72"/>
      <c r="CN913" s="72"/>
      <c r="CO913" s="72"/>
      <c r="CP913" s="72"/>
      <c r="CQ913" s="72"/>
      <c r="CR913" s="72"/>
      <c r="CS913" s="72"/>
      <c r="CT913" s="72"/>
      <c r="CU913" s="72"/>
      <c r="CV913" s="72"/>
      <c r="CW913" s="72"/>
      <c r="CX913" s="72"/>
      <c r="CY913" s="72"/>
      <c r="CZ913" s="72"/>
      <c r="DA913" s="72"/>
      <c r="DB913" s="72"/>
      <c r="DC913" s="72"/>
      <c r="DD913" s="72"/>
      <c r="DE913" s="72"/>
      <c r="DF913" s="72"/>
      <c r="DG913" s="72"/>
      <c r="DH913" s="78"/>
      <c r="DJ913" s="77">
        <f t="shared" si="507"/>
        <v>0</v>
      </c>
      <c r="DK913" s="72">
        <v>0.995</v>
      </c>
      <c r="DO913" s="358"/>
      <c r="DP913" s="72"/>
      <c r="DQ913" s="374"/>
      <c r="DR913" s="72"/>
      <c r="DU913" s="52"/>
      <c r="DX913" s="75" t="e">
        <f t="shared" si="508"/>
        <v>#DIV/0!</v>
      </c>
      <c r="DY913" s="51" t="e">
        <f t="shared" si="509"/>
        <v>#DIV/0!</v>
      </c>
      <c r="DZ913" s="75" t="e">
        <f t="shared" si="510"/>
        <v>#DIV/0!</v>
      </c>
      <c r="EA913" s="51" t="e">
        <f t="shared" si="511"/>
        <v>#DIV/0!</v>
      </c>
      <c r="EB913" s="75" t="e">
        <f t="shared" si="512"/>
        <v>#DIV/0!</v>
      </c>
      <c r="EC913" s="51" t="e">
        <f t="shared" si="513"/>
        <v>#DIV/0!</v>
      </c>
      <c r="ED913" s="75" t="e">
        <f t="shared" si="514"/>
        <v>#DIV/0!</v>
      </c>
      <c r="EE913" s="51" t="e">
        <f t="shared" si="515"/>
        <v>#DIV/0!</v>
      </c>
      <c r="EF913" s="75" t="e">
        <f t="shared" si="516"/>
        <v>#DIV/0!</v>
      </c>
      <c r="EG913" s="51" t="e">
        <f t="shared" si="517"/>
        <v>#DIV/0!</v>
      </c>
      <c r="EH913" s="75" t="e">
        <f t="shared" si="518"/>
        <v>#DIV/0!</v>
      </c>
      <c r="EI913" s="51" t="e">
        <f t="shared" si="519"/>
        <v>#DIV/0!</v>
      </c>
      <c r="EJ913" s="75" t="e">
        <f t="shared" si="520"/>
        <v>#DIV/0!</v>
      </c>
      <c r="EK913" s="51" t="e">
        <f t="shared" si="521"/>
        <v>#DIV/0!</v>
      </c>
      <c r="EL913" s="75" t="e">
        <f t="shared" si="522"/>
        <v>#DIV/0!</v>
      </c>
      <c r="EM913" s="51" t="e">
        <f t="shared" si="523"/>
        <v>#DIV/0!</v>
      </c>
      <c r="EN913" s="75" t="e">
        <f t="shared" si="524"/>
        <v>#DIV/0!</v>
      </c>
      <c r="EO913" s="51" t="e">
        <f t="shared" si="525"/>
        <v>#DIV/0!</v>
      </c>
      <c r="EP913" s="75" t="e">
        <f t="shared" si="526"/>
        <v>#DIV/0!</v>
      </c>
      <c r="EQ913" s="51" t="e">
        <f t="shared" si="527"/>
        <v>#DIV/0!</v>
      </c>
      <c r="ER913" s="51" t="e">
        <f t="shared" si="528"/>
        <v>#DIV/0!</v>
      </c>
      <c r="ES913" s="51" t="e">
        <f t="shared" si="529"/>
        <v>#DIV/0!</v>
      </c>
    </row>
    <row r="914" spans="1:149" x14ac:dyDescent="0.45">
      <c r="A914" s="78" t="s">
        <v>1450</v>
      </c>
      <c r="B914" s="174" t="s">
        <v>3406</v>
      </c>
      <c r="C914" s="51" t="s">
        <v>635</v>
      </c>
      <c r="D914" s="51" t="s">
        <v>3681</v>
      </c>
      <c r="E914" s="78" t="s">
        <v>1121</v>
      </c>
      <c r="F914" s="78" t="s">
        <v>1892</v>
      </c>
      <c r="G914" s="72" t="s">
        <v>3369</v>
      </c>
      <c r="H914" s="78" t="s">
        <v>1132</v>
      </c>
      <c r="I914" s="78"/>
      <c r="J914" s="300">
        <v>2000</v>
      </c>
      <c r="K914" s="78"/>
      <c r="L914" s="300">
        <v>1050</v>
      </c>
      <c r="M914" s="72"/>
      <c r="O914" s="78" t="s">
        <v>3217</v>
      </c>
      <c r="P914" s="72" t="s">
        <v>3237</v>
      </c>
      <c r="AA914" s="195"/>
      <c r="AB914" s="195"/>
      <c r="AC914" s="195"/>
      <c r="AD914" s="72"/>
      <c r="AE914" s="316">
        <v>0.5</v>
      </c>
      <c r="AF914" s="195"/>
      <c r="AG914" s="195">
        <v>0.5</v>
      </c>
      <c r="AH914" s="72"/>
      <c r="AQ914" s="178" t="s">
        <v>824</v>
      </c>
      <c r="AR914" s="53">
        <v>6.1909999999999998</v>
      </c>
      <c r="AS914" s="53">
        <v>220.6</v>
      </c>
      <c r="AT914" s="77"/>
      <c r="AU914" s="276">
        <v>10000</v>
      </c>
      <c r="AV914" s="276">
        <v>10000</v>
      </c>
      <c r="AW914" s="54">
        <v>61910</v>
      </c>
      <c r="AX914" s="49">
        <v>64.301839876120553</v>
      </c>
      <c r="AY914" s="276">
        <v>2206000</v>
      </c>
      <c r="AZ914" s="95">
        <v>22170.025620192686</v>
      </c>
      <c r="BB914" s="98" t="s">
        <v>3412</v>
      </c>
      <c r="BC914" s="270" t="s">
        <v>1126</v>
      </c>
      <c r="BD914" s="72"/>
      <c r="BE914" s="72"/>
      <c r="BF914" s="72"/>
      <c r="BG914" s="72"/>
      <c r="BH914" s="72"/>
      <c r="BI914" s="72"/>
      <c r="BJ914" s="72"/>
      <c r="BK914" s="72"/>
      <c r="BL914" s="72"/>
      <c r="BM914" s="72"/>
      <c r="BN914" s="72"/>
      <c r="BO914" s="72"/>
      <c r="BP914" s="72"/>
      <c r="BQ914" s="72"/>
      <c r="BR914" s="72"/>
      <c r="BS914" s="72"/>
      <c r="BT914" s="72"/>
      <c r="BU914" s="72"/>
      <c r="BV914" s="72"/>
      <c r="BW914" s="72"/>
      <c r="BX914" s="72"/>
      <c r="BY914" s="72"/>
      <c r="BZ914" s="72"/>
      <c r="CA914" s="72"/>
      <c r="CB914" s="72"/>
      <c r="CC914" s="72"/>
      <c r="CD914" s="72"/>
      <c r="CE914" s="72"/>
      <c r="CF914" s="72"/>
      <c r="CG914" s="72"/>
      <c r="CH914" s="72"/>
      <c r="CI914" s="72"/>
      <c r="CJ914" s="72"/>
      <c r="CK914" s="72"/>
      <c r="CL914" s="72"/>
      <c r="CM914" s="72"/>
      <c r="CN914" s="72"/>
      <c r="CO914" s="72"/>
      <c r="CP914" s="72"/>
      <c r="CQ914" s="72"/>
      <c r="CR914" s="72"/>
      <c r="CS914" s="72"/>
      <c r="CT914" s="72"/>
      <c r="CU914" s="72"/>
      <c r="CV914" s="72"/>
      <c r="CW914" s="72"/>
      <c r="CX914" s="72"/>
      <c r="CY914" s="72"/>
      <c r="CZ914" s="72"/>
      <c r="DA914" s="72"/>
      <c r="DB914" s="72"/>
      <c r="DC914" s="72"/>
      <c r="DD914" s="72"/>
      <c r="DE914" s="72"/>
      <c r="DF914" s="72"/>
      <c r="DG914" s="72"/>
      <c r="DH914" s="78"/>
      <c r="DJ914" s="77">
        <f t="shared" si="507"/>
        <v>0</v>
      </c>
      <c r="DK914" s="72">
        <v>0.878</v>
      </c>
      <c r="DO914" s="358"/>
      <c r="DP914" s="72"/>
      <c r="DQ914" s="374"/>
      <c r="DR914" s="72"/>
      <c r="DU914" s="52"/>
      <c r="DX914" s="75" t="e">
        <f t="shared" si="508"/>
        <v>#DIV/0!</v>
      </c>
      <c r="DY914" s="51" t="e">
        <f t="shared" si="509"/>
        <v>#DIV/0!</v>
      </c>
      <c r="DZ914" s="75" t="e">
        <f t="shared" si="510"/>
        <v>#DIV/0!</v>
      </c>
      <c r="EA914" s="51" t="e">
        <f t="shared" si="511"/>
        <v>#DIV/0!</v>
      </c>
      <c r="EB914" s="75" t="e">
        <f t="shared" si="512"/>
        <v>#DIV/0!</v>
      </c>
      <c r="EC914" s="51" t="e">
        <f t="shared" si="513"/>
        <v>#DIV/0!</v>
      </c>
      <c r="ED914" s="75" t="e">
        <f t="shared" si="514"/>
        <v>#DIV/0!</v>
      </c>
      <c r="EE914" s="51" t="e">
        <f t="shared" si="515"/>
        <v>#DIV/0!</v>
      </c>
      <c r="EF914" s="75" t="e">
        <f t="shared" si="516"/>
        <v>#DIV/0!</v>
      </c>
      <c r="EG914" s="51" t="e">
        <f t="shared" si="517"/>
        <v>#DIV/0!</v>
      </c>
      <c r="EH914" s="75" t="e">
        <f t="shared" si="518"/>
        <v>#DIV/0!</v>
      </c>
      <c r="EI914" s="51" t="e">
        <f t="shared" si="519"/>
        <v>#DIV/0!</v>
      </c>
      <c r="EJ914" s="75" t="e">
        <f t="shared" si="520"/>
        <v>#DIV/0!</v>
      </c>
      <c r="EK914" s="51" t="e">
        <f t="shared" si="521"/>
        <v>#DIV/0!</v>
      </c>
      <c r="EL914" s="75" t="e">
        <f t="shared" si="522"/>
        <v>#DIV/0!</v>
      </c>
      <c r="EM914" s="51" t="e">
        <f t="shared" si="523"/>
        <v>#DIV/0!</v>
      </c>
      <c r="EN914" s="75" t="e">
        <f t="shared" si="524"/>
        <v>#DIV/0!</v>
      </c>
      <c r="EO914" s="51" t="e">
        <f t="shared" si="525"/>
        <v>#DIV/0!</v>
      </c>
      <c r="EP914" s="75" t="e">
        <f t="shared" si="526"/>
        <v>#DIV/0!</v>
      </c>
      <c r="EQ914" s="51" t="e">
        <f t="shared" si="527"/>
        <v>#DIV/0!</v>
      </c>
      <c r="ER914" s="51" t="e">
        <f t="shared" si="528"/>
        <v>#DIV/0!</v>
      </c>
      <c r="ES914" s="51" t="e">
        <f t="shared" si="529"/>
        <v>#DIV/0!</v>
      </c>
    </row>
    <row r="915" spans="1:149" x14ac:dyDescent="0.45">
      <c r="A915" s="78" t="s">
        <v>1450</v>
      </c>
      <c r="B915" s="174" t="s">
        <v>3406</v>
      </c>
      <c r="C915" s="51" t="s">
        <v>635</v>
      </c>
      <c r="D915" s="51" t="s">
        <v>3681</v>
      </c>
      <c r="E915" s="78" t="s">
        <v>1121</v>
      </c>
      <c r="F915" s="78" t="s">
        <v>1893</v>
      </c>
      <c r="G915" s="72" t="s">
        <v>3369</v>
      </c>
      <c r="H915" s="78" t="s">
        <v>1132</v>
      </c>
      <c r="I915" s="78"/>
      <c r="J915" s="300">
        <v>2000</v>
      </c>
      <c r="K915" s="78"/>
      <c r="L915" s="300">
        <v>950</v>
      </c>
      <c r="M915" s="72"/>
      <c r="O915" s="78" t="s">
        <v>3217</v>
      </c>
      <c r="P915" s="72" t="s">
        <v>3238</v>
      </c>
      <c r="AA915" s="195"/>
      <c r="AB915" s="195"/>
      <c r="AC915" s="195"/>
      <c r="AD915" s="72"/>
      <c r="AE915" s="316">
        <v>0.5</v>
      </c>
      <c r="AF915" s="195"/>
      <c r="AG915" s="195">
        <v>0.5</v>
      </c>
      <c r="AH915" s="72"/>
      <c r="AQ915" s="178" t="s">
        <v>824</v>
      </c>
      <c r="AR915" s="53">
        <v>6.7229999999999999</v>
      </c>
      <c r="AS915" s="53">
        <v>329.8</v>
      </c>
      <c r="AT915" s="77"/>
      <c r="AU915" s="276">
        <v>10000</v>
      </c>
      <c r="AV915" s="276">
        <v>10000</v>
      </c>
      <c r="AW915" s="54">
        <v>67230</v>
      </c>
      <c r="AX915" s="49">
        <v>68.612658633124951</v>
      </c>
      <c r="AY915" s="276">
        <v>3298000</v>
      </c>
      <c r="AZ915" s="95">
        <v>33144.4897984567</v>
      </c>
      <c r="BB915" s="98" t="s">
        <v>3412</v>
      </c>
      <c r="BC915" s="270" t="s">
        <v>1126</v>
      </c>
      <c r="BD915" s="72"/>
      <c r="BE915" s="72"/>
      <c r="BF915" s="72"/>
      <c r="BG915" s="72"/>
      <c r="BH915" s="72"/>
      <c r="BI915" s="72"/>
      <c r="BJ915" s="72"/>
      <c r="BK915" s="72"/>
      <c r="BL915" s="72"/>
      <c r="BM915" s="72"/>
      <c r="BN915" s="72"/>
      <c r="BO915" s="72"/>
      <c r="BP915" s="72"/>
      <c r="BQ915" s="72"/>
      <c r="BR915" s="72"/>
      <c r="BS915" s="72"/>
      <c r="BT915" s="72"/>
      <c r="BU915" s="72"/>
      <c r="BV915" s="72"/>
      <c r="BW915" s="72"/>
      <c r="BX915" s="72"/>
      <c r="BY915" s="72"/>
      <c r="BZ915" s="72"/>
      <c r="CA915" s="72"/>
      <c r="CB915" s="72"/>
      <c r="CC915" s="72"/>
      <c r="CD915" s="72"/>
      <c r="CE915" s="72"/>
      <c r="CF915" s="72"/>
      <c r="CG915" s="72"/>
      <c r="CH915" s="72"/>
      <c r="CI915" s="72"/>
      <c r="CJ915" s="72"/>
      <c r="CK915" s="72"/>
      <c r="CL915" s="72"/>
      <c r="CM915" s="72"/>
      <c r="CN915" s="72"/>
      <c r="CO915" s="72"/>
      <c r="CP915" s="72"/>
      <c r="CQ915" s="72"/>
      <c r="CR915" s="72"/>
      <c r="CS915" s="72"/>
      <c r="CT915" s="72"/>
      <c r="CU915" s="72"/>
      <c r="CV915" s="72"/>
      <c r="CW915" s="72"/>
      <c r="CX915" s="72"/>
      <c r="CY915" s="72"/>
      <c r="CZ915" s="72"/>
      <c r="DA915" s="72"/>
      <c r="DB915" s="72"/>
      <c r="DC915" s="72"/>
      <c r="DD915" s="72"/>
      <c r="DE915" s="72"/>
      <c r="DF915" s="72"/>
      <c r="DG915" s="72"/>
      <c r="DH915" s="78"/>
      <c r="DJ915" s="77">
        <f t="shared" si="507"/>
        <v>0</v>
      </c>
      <c r="DK915" s="72">
        <v>0.85499999999999998</v>
      </c>
      <c r="DO915" s="358"/>
      <c r="DP915" s="72"/>
      <c r="DQ915" s="374"/>
      <c r="DR915" s="72"/>
      <c r="DU915" s="52"/>
      <c r="DX915" s="75" t="e">
        <f t="shared" si="508"/>
        <v>#DIV/0!</v>
      </c>
      <c r="DY915" s="51" t="e">
        <f t="shared" si="509"/>
        <v>#DIV/0!</v>
      </c>
      <c r="DZ915" s="75" t="e">
        <f t="shared" si="510"/>
        <v>#DIV/0!</v>
      </c>
      <c r="EA915" s="51" t="e">
        <f t="shared" si="511"/>
        <v>#DIV/0!</v>
      </c>
      <c r="EB915" s="75" t="e">
        <f t="shared" si="512"/>
        <v>#DIV/0!</v>
      </c>
      <c r="EC915" s="51" t="e">
        <f t="shared" si="513"/>
        <v>#DIV/0!</v>
      </c>
      <c r="ED915" s="75" t="e">
        <f t="shared" si="514"/>
        <v>#DIV/0!</v>
      </c>
      <c r="EE915" s="51" t="e">
        <f t="shared" si="515"/>
        <v>#DIV/0!</v>
      </c>
      <c r="EF915" s="75" t="e">
        <f t="shared" si="516"/>
        <v>#DIV/0!</v>
      </c>
      <c r="EG915" s="51" t="e">
        <f t="shared" si="517"/>
        <v>#DIV/0!</v>
      </c>
      <c r="EH915" s="75" t="e">
        <f t="shared" si="518"/>
        <v>#DIV/0!</v>
      </c>
      <c r="EI915" s="51" t="e">
        <f t="shared" si="519"/>
        <v>#DIV/0!</v>
      </c>
      <c r="EJ915" s="75" t="e">
        <f t="shared" si="520"/>
        <v>#DIV/0!</v>
      </c>
      <c r="EK915" s="51" t="e">
        <f t="shared" si="521"/>
        <v>#DIV/0!</v>
      </c>
      <c r="EL915" s="75" t="e">
        <f t="shared" si="522"/>
        <v>#DIV/0!</v>
      </c>
      <c r="EM915" s="51" t="e">
        <f t="shared" si="523"/>
        <v>#DIV/0!</v>
      </c>
      <c r="EN915" s="75" t="e">
        <f t="shared" si="524"/>
        <v>#DIV/0!</v>
      </c>
      <c r="EO915" s="51" t="e">
        <f t="shared" si="525"/>
        <v>#DIV/0!</v>
      </c>
      <c r="EP915" s="75" t="e">
        <f t="shared" si="526"/>
        <v>#DIV/0!</v>
      </c>
      <c r="EQ915" s="51" t="e">
        <f t="shared" si="527"/>
        <v>#DIV/0!</v>
      </c>
      <c r="ER915" s="51" t="e">
        <f t="shared" si="528"/>
        <v>#DIV/0!</v>
      </c>
      <c r="ES915" s="51" t="e">
        <f t="shared" si="529"/>
        <v>#DIV/0!</v>
      </c>
    </row>
    <row r="916" spans="1:149" x14ac:dyDescent="0.45">
      <c r="A916" s="78" t="s">
        <v>1450</v>
      </c>
      <c r="B916" s="174" t="s">
        <v>3406</v>
      </c>
      <c r="C916" s="51" t="s">
        <v>635</v>
      </c>
      <c r="D916" s="51" t="s">
        <v>3681</v>
      </c>
      <c r="E916" s="78" t="s">
        <v>1121</v>
      </c>
      <c r="F916" s="78" t="s">
        <v>1894</v>
      </c>
      <c r="G916" s="72" t="s">
        <v>3369</v>
      </c>
      <c r="H916" s="78" t="s">
        <v>1132</v>
      </c>
      <c r="I916" s="78"/>
      <c r="J916" s="300">
        <v>2000</v>
      </c>
      <c r="K916" s="78"/>
      <c r="L916" s="300">
        <v>900</v>
      </c>
      <c r="M916" s="72"/>
      <c r="O916" s="78" t="s">
        <v>3217</v>
      </c>
      <c r="P916" s="72" t="s">
        <v>3239</v>
      </c>
      <c r="AA916" s="195"/>
      <c r="AB916" s="195"/>
      <c r="AC916" s="195"/>
      <c r="AD916" s="72"/>
      <c r="AE916" s="316">
        <v>0.5</v>
      </c>
      <c r="AF916" s="195"/>
      <c r="AG916" s="195">
        <v>0.5</v>
      </c>
      <c r="AH916" s="72"/>
      <c r="AQ916" s="178" t="s">
        <v>824</v>
      </c>
      <c r="AR916" s="53">
        <v>7.0140000000000002</v>
      </c>
      <c r="AS916" s="53">
        <v>413.3</v>
      </c>
      <c r="AT916" s="77"/>
      <c r="AU916" s="276">
        <v>10000</v>
      </c>
      <c r="AV916" s="276">
        <v>10000</v>
      </c>
      <c r="AW916" s="54">
        <v>70140</v>
      </c>
      <c r="AX916" s="49">
        <v>71.142865613982806</v>
      </c>
      <c r="AY916" s="276">
        <v>4133000</v>
      </c>
      <c r="AZ916" s="95">
        <v>41536.135942092638</v>
      </c>
      <c r="BB916" s="98" t="s">
        <v>3412</v>
      </c>
      <c r="BC916" s="270" t="s">
        <v>1126</v>
      </c>
      <c r="BD916" s="72"/>
      <c r="BE916" s="72"/>
      <c r="BF916" s="72"/>
      <c r="BG916" s="72"/>
      <c r="BH916" s="72"/>
      <c r="BI916" s="72"/>
      <c r="BJ916" s="72"/>
      <c r="BK916" s="72"/>
      <c r="BL916" s="72"/>
      <c r="BM916" s="72"/>
      <c r="BN916" s="72"/>
      <c r="BO916" s="72"/>
      <c r="BP916" s="72"/>
      <c r="BQ916" s="72"/>
      <c r="BR916" s="72"/>
      <c r="BS916" s="72"/>
      <c r="BT916" s="72"/>
      <c r="BU916" s="72"/>
      <c r="BV916" s="72"/>
      <c r="BW916" s="72"/>
      <c r="BX916" s="72"/>
      <c r="BY916" s="72"/>
      <c r="BZ916" s="72"/>
      <c r="CA916" s="72"/>
      <c r="CB916" s="72"/>
      <c r="CC916" s="72"/>
      <c r="CD916" s="72"/>
      <c r="CE916" s="72"/>
      <c r="CF916" s="72"/>
      <c r="CG916" s="72"/>
      <c r="CH916" s="72"/>
      <c r="CI916" s="72"/>
      <c r="CJ916" s="72"/>
      <c r="CK916" s="72"/>
      <c r="CL916" s="72"/>
      <c r="CM916" s="72"/>
      <c r="CN916" s="72"/>
      <c r="CO916" s="72"/>
      <c r="CP916" s="72"/>
      <c r="CQ916" s="72"/>
      <c r="CR916" s="72"/>
      <c r="CS916" s="72"/>
      <c r="CT916" s="72"/>
      <c r="CU916" s="72"/>
      <c r="CV916" s="72"/>
      <c r="CW916" s="72"/>
      <c r="CX916" s="72"/>
      <c r="CY916" s="72"/>
      <c r="CZ916" s="72"/>
      <c r="DA916" s="72"/>
      <c r="DB916" s="72"/>
      <c r="DC916" s="72"/>
      <c r="DD916" s="72"/>
      <c r="DE916" s="72"/>
      <c r="DF916" s="72"/>
      <c r="DG916" s="72"/>
      <c r="DH916" s="78"/>
      <c r="DJ916" s="77">
        <f t="shared" si="507"/>
        <v>0</v>
      </c>
      <c r="DK916" s="72">
        <v>0.81699999999999995</v>
      </c>
      <c r="DO916" s="358"/>
      <c r="DP916" s="72"/>
      <c r="DQ916" s="374"/>
      <c r="DR916" s="72"/>
      <c r="DU916" s="52"/>
      <c r="DX916" s="75" t="e">
        <f t="shared" si="508"/>
        <v>#DIV/0!</v>
      </c>
      <c r="DY916" s="51" t="e">
        <f t="shared" si="509"/>
        <v>#DIV/0!</v>
      </c>
      <c r="DZ916" s="75" t="e">
        <f t="shared" si="510"/>
        <v>#DIV/0!</v>
      </c>
      <c r="EA916" s="51" t="e">
        <f t="shared" si="511"/>
        <v>#DIV/0!</v>
      </c>
      <c r="EB916" s="75" t="e">
        <f t="shared" si="512"/>
        <v>#DIV/0!</v>
      </c>
      <c r="EC916" s="51" t="e">
        <f t="shared" si="513"/>
        <v>#DIV/0!</v>
      </c>
      <c r="ED916" s="75" t="e">
        <f t="shared" si="514"/>
        <v>#DIV/0!</v>
      </c>
      <c r="EE916" s="51" t="e">
        <f t="shared" si="515"/>
        <v>#DIV/0!</v>
      </c>
      <c r="EF916" s="75" t="e">
        <f t="shared" si="516"/>
        <v>#DIV/0!</v>
      </c>
      <c r="EG916" s="51" t="e">
        <f t="shared" si="517"/>
        <v>#DIV/0!</v>
      </c>
      <c r="EH916" s="75" t="e">
        <f t="shared" si="518"/>
        <v>#DIV/0!</v>
      </c>
      <c r="EI916" s="51" t="e">
        <f t="shared" si="519"/>
        <v>#DIV/0!</v>
      </c>
      <c r="EJ916" s="75" t="e">
        <f t="shared" si="520"/>
        <v>#DIV/0!</v>
      </c>
      <c r="EK916" s="51" t="e">
        <f t="shared" si="521"/>
        <v>#DIV/0!</v>
      </c>
      <c r="EL916" s="75" t="e">
        <f t="shared" si="522"/>
        <v>#DIV/0!</v>
      </c>
      <c r="EM916" s="51" t="e">
        <f t="shared" si="523"/>
        <v>#DIV/0!</v>
      </c>
      <c r="EN916" s="75" t="e">
        <f t="shared" si="524"/>
        <v>#DIV/0!</v>
      </c>
      <c r="EO916" s="51" t="e">
        <f t="shared" si="525"/>
        <v>#DIV/0!</v>
      </c>
      <c r="EP916" s="75" t="e">
        <f t="shared" si="526"/>
        <v>#DIV/0!</v>
      </c>
      <c r="EQ916" s="51" t="e">
        <f t="shared" si="527"/>
        <v>#DIV/0!</v>
      </c>
      <c r="ER916" s="51" t="e">
        <f t="shared" si="528"/>
        <v>#DIV/0!</v>
      </c>
      <c r="ES916" s="51" t="e">
        <f t="shared" si="529"/>
        <v>#DIV/0!</v>
      </c>
    </row>
    <row r="917" spans="1:149" x14ac:dyDescent="0.45">
      <c r="A917" s="78" t="s">
        <v>1450</v>
      </c>
      <c r="B917" s="174" t="s">
        <v>3406</v>
      </c>
      <c r="C917" s="51" t="s">
        <v>635</v>
      </c>
      <c r="D917" s="51" t="s">
        <v>3681</v>
      </c>
      <c r="E917" s="78" t="s">
        <v>1121</v>
      </c>
      <c r="F917" s="78" t="s">
        <v>1895</v>
      </c>
      <c r="G917" s="72" t="s">
        <v>3369</v>
      </c>
      <c r="H917" s="78" t="s">
        <v>1132</v>
      </c>
      <c r="I917" s="78"/>
      <c r="J917" s="300">
        <v>2500</v>
      </c>
      <c r="K917" s="78"/>
      <c r="L917" s="300">
        <v>1050</v>
      </c>
      <c r="M917" s="72"/>
      <c r="O917" s="78" t="s">
        <v>3217</v>
      </c>
      <c r="P917" s="72" t="s">
        <v>1404</v>
      </c>
      <c r="AA917" s="195"/>
      <c r="AB917" s="195"/>
      <c r="AC917" s="195"/>
      <c r="AD917" s="72"/>
      <c r="AE917" s="316">
        <v>0.5</v>
      </c>
      <c r="AF917" s="195"/>
      <c r="AG917" s="195">
        <v>0.5</v>
      </c>
      <c r="AH917" s="72"/>
      <c r="AQ917" s="178" t="s">
        <v>824</v>
      </c>
      <c r="AR917" s="53">
        <v>11.26</v>
      </c>
      <c r="AS917" s="53">
        <v>753.4</v>
      </c>
      <c r="AT917" s="77"/>
      <c r="AU917" s="276">
        <v>12500</v>
      </c>
      <c r="AV917" s="276">
        <v>12500</v>
      </c>
      <c r="AW917" s="54">
        <v>140750</v>
      </c>
      <c r="AX917" s="49">
        <v>114.5481089018374</v>
      </c>
      <c r="AY917" s="276">
        <v>9417500</v>
      </c>
      <c r="AZ917" s="95">
        <v>94475.879360818857</v>
      </c>
      <c r="BB917" s="98" t="s">
        <v>3412</v>
      </c>
      <c r="BC917" s="270" t="s">
        <v>1126</v>
      </c>
      <c r="BD917" s="72"/>
      <c r="BE917" s="72"/>
      <c r="BF917" s="72"/>
      <c r="BG917" s="72"/>
      <c r="BH917" s="72"/>
      <c r="BI917" s="72"/>
      <c r="BJ917" s="72"/>
      <c r="BK917" s="72"/>
      <c r="BL917" s="72"/>
      <c r="BM917" s="72"/>
      <c r="BN917" s="72"/>
      <c r="BO917" s="72"/>
      <c r="BP917" s="72"/>
      <c r="BQ917" s="72"/>
      <c r="BR917" s="72"/>
      <c r="BS917" s="72"/>
      <c r="BT917" s="72"/>
      <c r="BU917" s="72"/>
      <c r="BV917" s="72"/>
      <c r="BW917" s="72"/>
      <c r="BX917" s="72"/>
      <c r="BY917" s="72"/>
      <c r="BZ917" s="72"/>
      <c r="CA917" s="72"/>
      <c r="CB917" s="72"/>
      <c r="CC917" s="72"/>
      <c r="CD917" s="72"/>
      <c r="CE917" s="72"/>
      <c r="CF917" s="72"/>
      <c r="CG917" s="72"/>
      <c r="CH917" s="72"/>
      <c r="CI917" s="72"/>
      <c r="CJ917" s="72"/>
      <c r="CK917" s="72"/>
      <c r="CL917" s="72"/>
      <c r="CM917" s="72"/>
      <c r="CN917" s="72"/>
      <c r="CO917" s="72"/>
      <c r="CP917" s="72"/>
      <c r="CQ917" s="72"/>
      <c r="CR917" s="72"/>
      <c r="CS917" s="72"/>
      <c r="CT917" s="72"/>
      <c r="CU917" s="72"/>
      <c r="CV917" s="72"/>
      <c r="CW917" s="72"/>
      <c r="CX917" s="72"/>
      <c r="CY917" s="72"/>
      <c r="CZ917" s="72"/>
      <c r="DA917" s="72"/>
      <c r="DB917" s="72"/>
      <c r="DC917" s="72"/>
      <c r="DD917" s="72"/>
      <c r="DE917" s="72"/>
      <c r="DF917" s="72"/>
      <c r="DG917" s="72"/>
      <c r="DH917" s="78"/>
      <c r="DJ917" s="77">
        <f t="shared" si="507"/>
        <v>0</v>
      </c>
      <c r="DK917" s="72">
        <v>1</v>
      </c>
      <c r="DO917" s="358"/>
      <c r="DP917" s="72"/>
      <c r="DQ917" s="374"/>
      <c r="DR917" s="72"/>
      <c r="DU917" s="52"/>
      <c r="DX917" s="75" t="e">
        <f t="shared" si="508"/>
        <v>#DIV/0!</v>
      </c>
      <c r="DY917" s="51" t="e">
        <f t="shared" si="509"/>
        <v>#DIV/0!</v>
      </c>
      <c r="DZ917" s="75" t="e">
        <f t="shared" si="510"/>
        <v>#DIV/0!</v>
      </c>
      <c r="EA917" s="51" t="e">
        <f t="shared" si="511"/>
        <v>#DIV/0!</v>
      </c>
      <c r="EB917" s="75" t="e">
        <f t="shared" si="512"/>
        <v>#DIV/0!</v>
      </c>
      <c r="EC917" s="51" t="e">
        <f t="shared" si="513"/>
        <v>#DIV/0!</v>
      </c>
      <c r="ED917" s="75" t="e">
        <f t="shared" si="514"/>
        <v>#DIV/0!</v>
      </c>
      <c r="EE917" s="51" t="e">
        <f t="shared" si="515"/>
        <v>#DIV/0!</v>
      </c>
      <c r="EF917" s="75" t="e">
        <f t="shared" si="516"/>
        <v>#DIV/0!</v>
      </c>
      <c r="EG917" s="51" t="e">
        <f t="shared" si="517"/>
        <v>#DIV/0!</v>
      </c>
      <c r="EH917" s="75" t="e">
        <f t="shared" si="518"/>
        <v>#DIV/0!</v>
      </c>
      <c r="EI917" s="51" t="e">
        <f t="shared" si="519"/>
        <v>#DIV/0!</v>
      </c>
      <c r="EJ917" s="75" t="e">
        <f t="shared" si="520"/>
        <v>#DIV/0!</v>
      </c>
      <c r="EK917" s="51" t="e">
        <f t="shared" si="521"/>
        <v>#DIV/0!</v>
      </c>
      <c r="EL917" s="75" t="e">
        <f t="shared" si="522"/>
        <v>#DIV/0!</v>
      </c>
      <c r="EM917" s="51" t="e">
        <f t="shared" si="523"/>
        <v>#DIV/0!</v>
      </c>
      <c r="EN917" s="75" t="e">
        <f t="shared" si="524"/>
        <v>#DIV/0!</v>
      </c>
      <c r="EO917" s="51" t="e">
        <f t="shared" si="525"/>
        <v>#DIV/0!</v>
      </c>
      <c r="EP917" s="75" t="e">
        <f t="shared" si="526"/>
        <v>#DIV/0!</v>
      </c>
      <c r="EQ917" s="51" t="e">
        <f t="shared" si="527"/>
        <v>#DIV/0!</v>
      </c>
      <c r="ER917" s="51" t="e">
        <f t="shared" si="528"/>
        <v>#DIV/0!</v>
      </c>
      <c r="ES917" s="51" t="e">
        <f t="shared" si="529"/>
        <v>#DIV/0!</v>
      </c>
    </row>
    <row r="918" spans="1:149" x14ac:dyDescent="0.45">
      <c r="A918" s="78" t="s">
        <v>1450</v>
      </c>
      <c r="B918" s="174" t="s">
        <v>3406</v>
      </c>
      <c r="C918" s="51" t="s">
        <v>635</v>
      </c>
      <c r="D918" s="51" t="s">
        <v>3681</v>
      </c>
      <c r="E918" s="78" t="s">
        <v>1121</v>
      </c>
      <c r="F918" s="78" t="s">
        <v>1896</v>
      </c>
      <c r="G918" s="72" t="s">
        <v>3369</v>
      </c>
      <c r="H918" s="78" t="s">
        <v>1132</v>
      </c>
      <c r="I918" s="78"/>
      <c r="J918" s="300">
        <v>2500</v>
      </c>
      <c r="K918" s="78"/>
      <c r="L918" s="300">
        <v>1000</v>
      </c>
      <c r="M918" s="72"/>
      <c r="O918" s="78" t="s">
        <v>3217</v>
      </c>
      <c r="P918" s="72" t="s">
        <v>3228</v>
      </c>
      <c r="AA918" s="195"/>
      <c r="AB918" s="195"/>
      <c r="AC918" s="195"/>
      <c r="AD918" s="72"/>
      <c r="AE918" s="316">
        <v>0.5</v>
      </c>
      <c r="AF918" s="195"/>
      <c r="AG918" s="195">
        <v>0.5</v>
      </c>
      <c r="AH918" s="72"/>
      <c r="AQ918" s="178" t="s">
        <v>824</v>
      </c>
      <c r="AR918" s="53">
        <v>12</v>
      </c>
      <c r="AS918" s="53">
        <v>954.8</v>
      </c>
      <c r="AT918" s="77"/>
      <c r="AU918" s="276">
        <v>12500</v>
      </c>
      <c r="AV918" s="276">
        <v>12500</v>
      </c>
      <c r="AW918" s="54">
        <v>150000</v>
      </c>
      <c r="AX918" s="49">
        <v>121.47181674605733</v>
      </c>
      <c r="AY918" s="276">
        <v>11935000</v>
      </c>
      <c r="AZ918" s="95">
        <v>119731.31087564355</v>
      </c>
      <c r="BB918" s="98" t="s">
        <v>3412</v>
      </c>
      <c r="BC918" s="270" t="s">
        <v>1126</v>
      </c>
      <c r="BD918" s="72"/>
      <c r="BE918" s="72"/>
      <c r="BF918" s="72"/>
      <c r="BG918" s="72"/>
      <c r="BH918" s="72"/>
      <c r="BI918" s="72"/>
      <c r="BJ918" s="72"/>
      <c r="BK918" s="72"/>
      <c r="BL918" s="72"/>
      <c r="BM918" s="72"/>
      <c r="BN918" s="72"/>
      <c r="BO918" s="72"/>
      <c r="BP918" s="72"/>
      <c r="BQ918" s="72"/>
      <c r="BR918" s="72"/>
      <c r="BS918" s="72"/>
      <c r="BT918" s="72"/>
      <c r="BU918" s="72"/>
      <c r="BV918" s="72"/>
      <c r="BW918" s="72"/>
      <c r="BX918" s="72"/>
      <c r="BY918" s="72"/>
      <c r="BZ918" s="72"/>
      <c r="CA918" s="72"/>
      <c r="CB918" s="72"/>
      <c r="CC918" s="72"/>
      <c r="CD918" s="72"/>
      <c r="CE918" s="72"/>
      <c r="CF918" s="72"/>
      <c r="CG918" s="72"/>
      <c r="CH918" s="72"/>
      <c r="CI918" s="72"/>
      <c r="CJ918" s="72"/>
      <c r="CK918" s="72"/>
      <c r="CL918" s="72"/>
      <c r="CM918" s="72"/>
      <c r="CN918" s="72"/>
      <c r="CO918" s="72"/>
      <c r="CP918" s="72"/>
      <c r="CQ918" s="72"/>
      <c r="CR918" s="72"/>
      <c r="CS918" s="72"/>
      <c r="CT918" s="72"/>
      <c r="CU918" s="72"/>
      <c r="CV918" s="72"/>
      <c r="CW918" s="72"/>
      <c r="CX918" s="72"/>
      <c r="CY918" s="72"/>
      <c r="CZ918" s="72"/>
      <c r="DA918" s="72"/>
      <c r="DB918" s="72"/>
      <c r="DC918" s="72"/>
      <c r="DD918" s="72"/>
      <c r="DE918" s="72"/>
      <c r="DF918" s="72"/>
      <c r="DG918" s="72"/>
      <c r="DH918" s="78"/>
      <c r="DJ918" s="77">
        <f t="shared" si="507"/>
        <v>0</v>
      </c>
      <c r="DK918" s="72">
        <v>0.90400000000000003</v>
      </c>
      <c r="DO918" s="358"/>
      <c r="DP918" s="72"/>
      <c r="DQ918" s="374"/>
      <c r="DR918" s="72"/>
      <c r="DU918" s="52"/>
      <c r="DX918" s="75" t="e">
        <f t="shared" si="508"/>
        <v>#DIV/0!</v>
      </c>
      <c r="DY918" s="51" t="e">
        <f t="shared" si="509"/>
        <v>#DIV/0!</v>
      </c>
      <c r="DZ918" s="75" t="e">
        <f t="shared" si="510"/>
        <v>#DIV/0!</v>
      </c>
      <c r="EA918" s="51" t="e">
        <f t="shared" si="511"/>
        <v>#DIV/0!</v>
      </c>
      <c r="EB918" s="75" t="e">
        <f t="shared" si="512"/>
        <v>#DIV/0!</v>
      </c>
      <c r="EC918" s="51" t="e">
        <f t="shared" si="513"/>
        <v>#DIV/0!</v>
      </c>
      <c r="ED918" s="75" t="e">
        <f t="shared" si="514"/>
        <v>#DIV/0!</v>
      </c>
      <c r="EE918" s="51" t="e">
        <f t="shared" si="515"/>
        <v>#DIV/0!</v>
      </c>
      <c r="EF918" s="75" t="e">
        <f t="shared" si="516"/>
        <v>#DIV/0!</v>
      </c>
      <c r="EG918" s="51" t="e">
        <f t="shared" si="517"/>
        <v>#DIV/0!</v>
      </c>
      <c r="EH918" s="75" t="e">
        <f t="shared" si="518"/>
        <v>#DIV/0!</v>
      </c>
      <c r="EI918" s="51" t="e">
        <f t="shared" si="519"/>
        <v>#DIV/0!</v>
      </c>
      <c r="EJ918" s="75" t="e">
        <f t="shared" si="520"/>
        <v>#DIV/0!</v>
      </c>
      <c r="EK918" s="51" t="e">
        <f t="shared" si="521"/>
        <v>#DIV/0!</v>
      </c>
      <c r="EL918" s="75" t="e">
        <f t="shared" si="522"/>
        <v>#DIV/0!</v>
      </c>
      <c r="EM918" s="51" t="e">
        <f t="shared" si="523"/>
        <v>#DIV/0!</v>
      </c>
      <c r="EN918" s="75" t="e">
        <f t="shared" si="524"/>
        <v>#DIV/0!</v>
      </c>
      <c r="EO918" s="51" t="e">
        <f t="shared" si="525"/>
        <v>#DIV/0!</v>
      </c>
      <c r="EP918" s="75" t="e">
        <f t="shared" si="526"/>
        <v>#DIV/0!</v>
      </c>
      <c r="EQ918" s="51" t="e">
        <f t="shared" si="527"/>
        <v>#DIV/0!</v>
      </c>
      <c r="ER918" s="51" t="e">
        <f t="shared" si="528"/>
        <v>#DIV/0!</v>
      </c>
      <c r="ES918" s="51" t="e">
        <f t="shared" si="529"/>
        <v>#DIV/0!</v>
      </c>
    </row>
    <row r="919" spans="1:149" x14ac:dyDescent="0.45">
      <c r="A919" s="78" t="s">
        <v>1450</v>
      </c>
      <c r="B919" s="174" t="s">
        <v>3406</v>
      </c>
      <c r="C919" s="51" t="s">
        <v>635</v>
      </c>
      <c r="D919" s="51" t="s">
        <v>3681</v>
      </c>
      <c r="E919" s="78" t="s">
        <v>1121</v>
      </c>
      <c r="F919" s="78" t="s">
        <v>1897</v>
      </c>
      <c r="G919" s="72" t="s">
        <v>3369</v>
      </c>
      <c r="H919" s="78" t="s">
        <v>1132</v>
      </c>
      <c r="I919" s="78"/>
      <c r="J919" s="300">
        <v>3000</v>
      </c>
      <c r="K919" s="78"/>
      <c r="L919" s="300">
        <v>1100</v>
      </c>
      <c r="M919" s="72"/>
      <c r="O919" s="78" t="s">
        <v>3217</v>
      </c>
      <c r="P919" s="72" t="s">
        <v>1404</v>
      </c>
      <c r="AA919" s="195"/>
      <c r="AB919" s="195"/>
      <c r="AC919" s="195"/>
      <c r="AD919" s="72"/>
      <c r="AE919" s="316">
        <v>0.5</v>
      </c>
      <c r="AF919" s="195"/>
      <c r="AG919" s="195">
        <v>0.5</v>
      </c>
      <c r="AH919" s="72"/>
      <c r="AQ919" s="178" t="s">
        <v>824</v>
      </c>
      <c r="AR919" s="53">
        <v>18.79</v>
      </c>
      <c r="AS919" s="53">
        <v>1908</v>
      </c>
      <c r="AT919" s="77"/>
      <c r="AU919" s="276">
        <v>15000</v>
      </c>
      <c r="AV919" s="276">
        <v>15000</v>
      </c>
      <c r="AW919" s="54">
        <v>281850</v>
      </c>
      <c r="AX919" s="49">
        <v>189.93904150929171</v>
      </c>
      <c r="AY919" s="276">
        <v>28620000</v>
      </c>
      <c r="AZ919" s="95">
        <v>286835.2948993551</v>
      </c>
      <c r="BB919" s="98" t="s">
        <v>3412</v>
      </c>
      <c r="BC919" s="270" t="s">
        <v>1126</v>
      </c>
      <c r="BD919" s="72"/>
      <c r="BE919" s="72"/>
      <c r="BF919" s="72"/>
      <c r="BG919" s="72"/>
      <c r="BH919" s="72"/>
      <c r="BI919" s="72"/>
      <c r="BJ919" s="72"/>
      <c r="BK919" s="72"/>
      <c r="BL919" s="72"/>
      <c r="BM919" s="72"/>
      <c r="BN919" s="72"/>
      <c r="BO919" s="72"/>
      <c r="BP919" s="72"/>
      <c r="BQ919" s="72"/>
      <c r="BR919" s="72"/>
      <c r="BS919" s="72"/>
      <c r="BT919" s="72"/>
      <c r="BU919" s="72"/>
      <c r="BV919" s="72"/>
      <c r="BW919" s="72"/>
      <c r="BX919" s="72"/>
      <c r="BY919" s="72"/>
      <c r="BZ919" s="72"/>
      <c r="CA919" s="72"/>
      <c r="CB919" s="72"/>
      <c r="CC919" s="72"/>
      <c r="CD919" s="72"/>
      <c r="CE919" s="72"/>
      <c r="CF919" s="72"/>
      <c r="CG919" s="72"/>
      <c r="CH919" s="72"/>
      <c r="CI919" s="72"/>
      <c r="CJ919" s="72"/>
      <c r="CK919" s="72"/>
      <c r="CL919" s="72"/>
      <c r="CM919" s="72"/>
      <c r="CN919" s="72"/>
      <c r="CO919" s="72"/>
      <c r="CP919" s="72"/>
      <c r="CQ919" s="72"/>
      <c r="CR919" s="72"/>
      <c r="CS919" s="72"/>
      <c r="CT919" s="72"/>
      <c r="CU919" s="72"/>
      <c r="CV919" s="72"/>
      <c r="CW919" s="72"/>
      <c r="CX919" s="72"/>
      <c r="CY919" s="72"/>
      <c r="CZ919" s="72"/>
      <c r="DA919" s="72"/>
      <c r="DB919" s="72"/>
      <c r="DC919" s="72"/>
      <c r="DD919" s="72"/>
      <c r="DE919" s="72"/>
      <c r="DF919" s="72"/>
      <c r="DG919" s="72"/>
      <c r="DH919" s="78"/>
      <c r="DJ919" s="77">
        <f t="shared" si="507"/>
        <v>0</v>
      </c>
      <c r="DK919" s="72">
        <v>1</v>
      </c>
      <c r="DO919" s="358"/>
      <c r="DP919" s="72"/>
      <c r="DQ919" s="374"/>
      <c r="DR919" s="72"/>
      <c r="DU919" s="52"/>
      <c r="DX919" s="75" t="e">
        <f t="shared" si="508"/>
        <v>#DIV/0!</v>
      </c>
      <c r="DY919" s="51" t="e">
        <f t="shared" si="509"/>
        <v>#DIV/0!</v>
      </c>
      <c r="DZ919" s="75" t="e">
        <f t="shared" si="510"/>
        <v>#DIV/0!</v>
      </c>
      <c r="EA919" s="51" t="e">
        <f t="shared" si="511"/>
        <v>#DIV/0!</v>
      </c>
      <c r="EB919" s="75" t="e">
        <f t="shared" si="512"/>
        <v>#DIV/0!</v>
      </c>
      <c r="EC919" s="51" t="e">
        <f t="shared" si="513"/>
        <v>#DIV/0!</v>
      </c>
      <c r="ED919" s="75" t="e">
        <f t="shared" si="514"/>
        <v>#DIV/0!</v>
      </c>
      <c r="EE919" s="51" t="e">
        <f t="shared" si="515"/>
        <v>#DIV/0!</v>
      </c>
      <c r="EF919" s="75" t="e">
        <f t="shared" si="516"/>
        <v>#DIV/0!</v>
      </c>
      <c r="EG919" s="51" t="e">
        <f t="shared" si="517"/>
        <v>#DIV/0!</v>
      </c>
      <c r="EH919" s="75" t="e">
        <f t="shared" si="518"/>
        <v>#DIV/0!</v>
      </c>
      <c r="EI919" s="51" t="e">
        <f t="shared" si="519"/>
        <v>#DIV/0!</v>
      </c>
      <c r="EJ919" s="75" t="e">
        <f t="shared" si="520"/>
        <v>#DIV/0!</v>
      </c>
      <c r="EK919" s="51" t="e">
        <f t="shared" si="521"/>
        <v>#DIV/0!</v>
      </c>
      <c r="EL919" s="75" t="e">
        <f t="shared" si="522"/>
        <v>#DIV/0!</v>
      </c>
      <c r="EM919" s="51" t="e">
        <f t="shared" si="523"/>
        <v>#DIV/0!</v>
      </c>
      <c r="EN919" s="75" t="e">
        <f t="shared" si="524"/>
        <v>#DIV/0!</v>
      </c>
      <c r="EO919" s="51" t="e">
        <f t="shared" si="525"/>
        <v>#DIV/0!</v>
      </c>
      <c r="EP919" s="75" t="e">
        <f t="shared" si="526"/>
        <v>#DIV/0!</v>
      </c>
      <c r="EQ919" s="51" t="e">
        <f t="shared" si="527"/>
        <v>#DIV/0!</v>
      </c>
      <c r="ER919" s="51" t="e">
        <f t="shared" si="528"/>
        <v>#DIV/0!</v>
      </c>
      <c r="ES919" s="51" t="e">
        <f t="shared" si="529"/>
        <v>#DIV/0!</v>
      </c>
    </row>
    <row r="920" spans="1:149" x14ac:dyDescent="0.45">
      <c r="A920" s="78" t="s">
        <v>1450</v>
      </c>
      <c r="B920" s="174" t="s">
        <v>3406</v>
      </c>
      <c r="C920" s="51" t="s">
        <v>635</v>
      </c>
      <c r="D920" s="51" t="s">
        <v>3681</v>
      </c>
      <c r="E920" s="78" t="s">
        <v>1121</v>
      </c>
      <c r="F920" s="78" t="s">
        <v>1898</v>
      </c>
      <c r="G920" s="72" t="s">
        <v>3369</v>
      </c>
      <c r="H920" s="78" t="s">
        <v>1132</v>
      </c>
      <c r="I920" s="78"/>
      <c r="J920" s="300">
        <v>3000</v>
      </c>
      <c r="K920" s="78"/>
      <c r="L920" s="300">
        <v>1100</v>
      </c>
      <c r="M920" s="72"/>
      <c r="O920" s="78" t="s">
        <v>3217</v>
      </c>
      <c r="P920" s="72" t="s">
        <v>1404</v>
      </c>
      <c r="AA920" s="195"/>
      <c r="AB920" s="195"/>
      <c r="AC920" s="195"/>
      <c r="AD920" s="72"/>
      <c r="AE920" s="316">
        <v>0.5</v>
      </c>
      <c r="AF920" s="195"/>
      <c r="AG920" s="195">
        <v>0.5</v>
      </c>
      <c r="AH920" s="72"/>
      <c r="AQ920" s="178" t="s">
        <v>824</v>
      </c>
      <c r="AR920" s="53">
        <v>18.79</v>
      </c>
      <c r="AS920" s="53">
        <v>1908</v>
      </c>
      <c r="AT920" s="77"/>
      <c r="AU920" s="276">
        <v>15000</v>
      </c>
      <c r="AV920" s="276">
        <v>15000</v>
      </c>
      <c r="AW920" s="54">
        <v>281850</v>
      </c>
      <c r="AX920" s="49">
        <v>189.93904150929171</v>
      </c>
      <c r="AY920" s="276">
        <v>28620000</v>
      </c>
      <c r="AZ920" s="95">
        <v>286835.2948993551</v>
      </c>
      <c r="BB920" s="98" t="s">
        <v>3412</v>
      </c>
      <c r="BC920" s="270" t="s">
        <v>1126</v>
      </c>
      <c r="BD920" s="72"/>
      <c r="BE920" s="72"/>
      <c r="BF920" s="72"/>
      <c r="BG920" s="72"/>
      <c r="BH920" s="72"/>
      <c r="BI920" s="72"/>
      <c r="BJ920" s="72"/>
      <c r="BK920" s="72"/>
      <c r="BL920" s="72"/>
      <c r="BM920" s="72"/>
      <c r="BN920" s="72"/>
      <c r="BO920" s="72"/>
      <c r="BP920" s="72"/>
      <c r="BQ920" s="72"/>
      <c r="BR920" s="72"/>
      <c r="BS920" s="72"/>
      <c r="BT920" s="72"/>
      <c r="BU920" s="72"/>
      <c r="BV920" s="72"/>
      <c r="BW920" s="72"/>
      <c r="BX920" s="72"/>
      <c r="BY920" s="72"/>
      <c r="BZ920" s="72"/>
      <c r="CA920" s="72"/>
      <c r="CB920" s="72"/>
      <c r="CC920" s="72"/>
      <c r="CD920" s="72"/>
      <c r="CE920" s="72"/>
      <c r="CF920" s="72"/>
      <c r="CG920" s="72"/>
      <c r="CH920" s="72"/>
      <c r="CI920" s="72"/>
      <c r="CJ920" s="72"/>
      <c r="CK920" s="72"/>
      <c r="CL920" s="72"/>
      <c r="CM920" s="72"/>
      <c r="CN920" s="72"/>
      <c r="CO920" s="72"/>
      <c r="CP920" s="72"/>
      <c r="CQ920" s="72"/>
      <c r="CR920" s="72"/>
      <c r="CS920" s="72"/>
      <c r="CT920" s="72"/>
      <c r="CU920" s="72"/>
      <c r="CV920" s="72"/>
      <c r="CW920" s="72"/>
      <c r="CX920" s="72"/>
      <c r="CY920" s="72"/>
      <c r="CZ920" s="72"/>
      <c r="DA920" s="72"/>
      <c r="DB920" s="72"/>
      <c r="DC920" s="72"/>
      <c r="DD920" s="72"/>
      <c r="DE920" s="72"/>
      <c r="DF920" s="72"/>
      <c r="DG920" s="72"/>
      <c r="DH920" s="78"/>
      <c r="DJ920" s="77">
        <f t="shared" si="507"/>
        <v>0</v>
      </c>
      <c r="DK920" s="72">
        <v>1</v>
      </c>
      <c r="DO920" s="358"/>
      <c r="DP920" s="72"/>
      <c r="DQ920" s="374"/>
      <c r="DR920" s="72"/>
      <c r="DU920" s="52"/>
      <c r="DX920" s="75" t="e">
        <f t="shared" si="508"/>
        <v>#DIV/0!</v>
      </c>
      <c r="DY920" s="51" t="e">
        <f t="shared" si="509"/>
        <v>#DIV/0!</v>
      </c>
      <c r="DZ920" s="75" t="e">
        <f t="shared" si="510"/>
        <v>#DIV/0!</v>
      </c>
      <c r="EA920" s="51" t="e">
        <f t="shared" si="511"/>
        <v>#DIV/0!</v>
      </c>
      <c r="EB920" s="75" t="e">
        <f t="shared" si="512"/>
        <v>#DIV/0!</v>
      </c>
      <c r="EC920" s="51" t="e">
        <f t="shared" si="513"/>
        <v>#DIV/0!</v>
      </c>
      <c r="ED920" s="75" t="e">
        <f t="shared" si="514"/>
        <v>#DIV/0!</v>
      </c>
      <c r="EE920" s="51" t="e">
        <f t="shared" si="515"/>
        <v>#DIV/0!</v>
      </c>
      <c r="EF920" s="75" t="e">
        <f t="shared" si="516"/>
        <v>#DIV/0!</v>
      </c>
      <c r="EG920" s="51" t="e">
        <f t="shared" si="517"/>
        <v>#DIV/0!</v>
      </c>
      <c r="EH920" s="75" t="e">
        <f t="shared" si="518"/>
        <v>#DIV/0!</v>
      </c>
      <c r="EI920" s="51" t="e">
        <f t="shared" si="519"/>
        <v>#DIV/0!</v>
      </c>
      <c r="EJ920" s="75" t="e">
        <f t="shared" si="520"/>
        <v>#DIV/0!</v>
      </c>
      <c r="EK920" s="51" t="e">
        <f t="shared" si="521"/>
        <v>#DIV/0!</v>
      </c>
      <c r="EL920" s="75" t="e">
        <f t="shared" si="522"/>
        <v>#DIV/0!</v>
      </c>
      <c r="EM920" s="51" t="e">
        <f t="shared" si="523"/>
        <v>#DIV/0!</v>
      </c>
      <c r="EN920" s="75" t="e">
        <f t="shared" si="524"/>
        <v>#DIV/0!</v>
      </c>
      <c r="EO920" s="51" t="e">
        <f t="shared" si="525"/>
        <v>#DIV/0!</v>
      </c>
      <c r="EP920" s="75" t="e">
        <f t="shared" si="526"/>
        <v>#DIV/0!</v>
      </c>
      <c r="EQ920" s="51" t="e">
        <f t="shared" si="527"/>
        <v>#DIV/0!</v>
      </c>
      <c r="ER920" s="51" t="e">
        <f t="shared" si="528"/>
        <v>#DIV/0!</v>
      </c>
      <c r="ES920" s="51" t="e">
        <f t="shared" si="529"/>
        <v>#DIV/0!</v>
      </c>
    </row>
    <row r="921" spans="1:149" x14ac:dyDescent="0.45">
      <c r="A921" s="78" t="s">
        <v>1450</v>
      </c>
      <c r="B921" s="174" t="s">
        <v>3406</v>
      </c>
      <c r="C921" s="51" t="s">
        <v>635</v>
      </c>
      <c r="D921" s="51" t="s">
        <v>3681</v>
      </c>
      <c r="E921" s="78" t="s">
        <v>1121</v>
      </c>
      <c r="F921" s="78" t="s">
        <v>1899</v>
      </c>
      <c r="G921" s="72" t="s">
        <v>3369</v>
      </c>
      <c r="H921" s="78" t="s">
        <v>1132</v>
      </c>
      <c r="I921" s="78"/>
      <c r="J921" s="300">
        <v>3000</v>
      </c>
      <c r="K921" s="78"/>
      <c r="L921" s="300">
        <v>1075</v>
      </c>
      <c r="M921" s="72"/>
      <c r="O921" s="78" t="s">
        <v>3217</v>
      </c>
      <c r="P921" s="72" t="s">
        <v>1404</v>
      </c>
      <c r="AA921" s="195"/>
      <c r="AB921" s="195"/>
      <c r="AC921" s="195"/>
      <c r="AD921" s="72"/>
      <c r="AE921" s="316">
        <v>0.5</v>
      </c>
      <c r="AF921" s="195"/>
      <c r="AG921" s="195">
        <v>0.5</v>
      </c>
      <c r="AH921" s="72"/>
      <c r="AQ921" s="178" t="s">
        <v>824</v>
      </c>
      <c r="AR921" s="53">
        <v>19.57</v>
      </c>
      <c r="AS921" s="53">
        <v>2166</v>
      </c>
      <c r="AT921" s="77"/>
      <c r="AU921" s="276">
        <v>15000</v>
      </c>
      <c r="AV921" s="276">
        <v>15000</v>
      </c>
      <c r="AW921" s="54">
        <v>293550</v>
      </c>
      <c r="AX921" s="49">
        <v>197.48907059948914</v>
      </c>
      <c r="AY921" s="276">
        <v>32490000</v>
      </c>
      <c r="AZ921" s="95">
        <v>325621.19955555722</v>
      </c>
      <c r="BB921" s="98" t="s">
        <v>3412</v>
      </c>
      <c r="BC921" s="270" t="s">
        <v>1126</v>
      </c>
      <c r="BD921" s="72"/>
      <c r="BE921" s="72"/>
      <c r="BF921" s="72"/>
      <c r="BG921" s="72"/>
      <c r="BH921" s="72"/>
      <c r="BI921" s="72"/>
      <c r="BJ921" s="72"/>
      <c r="BK921" s="72"/>
      <c r="BL921" s="72"/>
      <c r="BM921" s="72"/>
      <c r="BN921" s="72"/>
      <c r="BO921" s="72"/>
      <c r="BP921" s="72"/>
      <c r="BQ921" s="72"/>
      <c r="BR921" s="72"/>
      <c r="BS921" s="72"/>
      <c r="BT921" s="72"/>
      <c r="BU921" s="72"/>
      <c r="BV921" s="72"/>
      <c r="BW921" s="72"/>
      <c r="BX921" s="72"/>
      <c r="BY921" s="72"/>
      <c r="BZ921" s="72"/>
      <c r="CA921" s="72"/>
      <c r="CB921" s="72"/>
      <c r="CC921" s="72"/>
      <c r="CD921" s="72"/>
      <c r="CE921" s="72"/>
      <c r="CF921" s="72"/>
      <c r="CG921" s="72"/>
      <c r="CH921" s="72"/>
      <c r="CI921" s="72"/>
      <c r="CJ921" s="72"/>
      <c r="CK921" s="72"/>
      <c r="CL921" s="72"/>
      <c r="CM921" s="72"/>
      <c r="CN921" s="72"/>
      <c r="CO921" s="72"/>
      <c r="CP921" s="72"/>
      <c r="CQ921" s="72"/>
      <c r="CR921" s="72"/>
      <c r="CS921" s="72"/>
      <c r="CT921" s="72"/>
      <c r="CU921" s="72"/>
      <c r="CV921" s="72"/>
      <c r="CW921" s="72"/>
      <c r="CX921" s="72"/>
      <c r="CY921" s="72"/>
      <c r="CZ921" s="72"/>
      <c r="DA921" s="72"/>
      <c r="DB921" s="72"/>
      <c r="DC921" s="72"/>
      <c r="DD921" s="72"/>
      <c r="DE921" s="72"/>
      <c r="DF921" s="72"/>
      <c r="DG921" s="72"/>
      <c r="DH921" s="78"/>
      <c r="DJ921" s="77">
        <f t="shared" si="507"/>
        <v>0</v>
      </c>
      <c r="DK921" s="72">
        <v>1</v>
      </c>
      <c r="DO921" s="358"/>
      <c r="DP921" s="72"/>
      <c r="DQ921" s="374"/>
      <c r="DR921" s="72"/>
      <c r="DU921" s="52"/>
      <c r="DX921" s="75" t="e">
        <f t="shared" si="508"/>
        <v>#DIV/0!</v>
      </c>
      <c r="DY921" s="51" t="e">
        <f t="shared" si="509"/>
        <v>#DIV/0!</v>
      </c>
      <c r="DZ921" s="75" t="e">
        <f t="shared" si="510"/>
        <v>#DIV/0!</v>
      </c>
      <c r="EA921" s="51" t="e">
        <f t="shared" si="511"/>
        <v>#DIV/0!</v>
      </c>
      <c r="EB921" s="75" t="e">
        <f t="shared" si="512"/>
        <v>#DIV/0!</v>
      </c>
      <c r="EC921" s="51" t="e">
        <f t="shared" si="513"/>
        <v>#DIV/0!</v>
      </c>
      <c r="ED921" s="75" t="e">
        <f t="shared" si="514"/>
        <v>#DIV/0!</v>
      </c>
      <c r="EE921" s="51" t="e">
        <f t="shared" si="515"/>
        <v>#DIV/0!</v>
      </c>
      <c r="EF921" s="75" t="e">
        <f t="shared" si="516"/>
        <v>#DIV/0!</v>
      </c>
      <c r="EG921" s="51" t="e">
        <f t="shared" si="517"/>
        <v>#DIV/0!</v>
      </c>
      <c r="EH921" s="75" t="e">
        <f t="shared" si="518"/>
        <v>#DIV/0!</v>
      </c>
      <c r="EI921" s="51" t="e">
        <f t="shared" si="519"/>
        <v>#DIV/0!</v>
      </c>
      <c r="EJ921" s="75" t="e">
        <f t="shared" si="520"/>
        <v>#DIV/0!</v>
      </c>
      <c r="EK921" s="51" t="e">
        <f t="shared" si="521"/>
        <v>#DIV/0!</v>
      </c>
      <c r="EL921" s="75" t="e">
        <f t="shared" si="522"/>
        <v>#DIV/0!</v>
      </c>
      <c r="EM921" s="51" t="e">
        <f t="shared" si="523"/>
        <v>#DIV/0!</v>
      </c>
      <c r="EN921" s="75" t="e">
        <f t="shared" si="524"/>
        <v>#DIV/0!</v>
      </c>
      <c r="EO921" s="51" t="e">
        <f t="shared" si="525"/>
        <v>#DIV/0!</v>
      </c>
      <c r="EP921" s="75" t="e">
        <f t="shared" si="526"/>
        <v>#DIV/0!</v>
      </c>
      <c r="EQ921" s="51" t="e">
        <f t="shared" si="527"/>
        <v>#DIV/0!</v>
      </c>
      <c r="ER921" s="51" t="e">
        <f t="shared" si="528"/>
        <v>#DIV/0!</v>
      </c>
      <c r="ES921" s="51" t="e">
        <f t="shared" si="529"/>
        <v>#DIV/0!</v>
      </c>
    </row>
    <row r="922" spans="1:149" x14ac:dyDescent="0.45">
      <c r="A922" s="78" t="s">
        <v>1450</v>
      </c>
      <c r="B922" s="174" t="s">
        <v>3406</v>
      </c>
      <c r="C922" s="51" t="s">
        <v>635</v>
      </c>
      <c r="D922" s="51" t="s">
        <v>3681</v>
      </c>
      <c r="E922" s="78" t="s">
        <v>1121</v>
      </c>
      <c r="F922" s="78" t="s">
        <v>1900</v>
      </c>
      <c r="G922" s="72" t="s">
        <v>3369</v>
      </c>
      <c r="H922" s="78" t="s">
        <v>1132</v>
      </c>
      <c r="I922" s="78"/>
      <c r="J922" s="300">
        <v>3000</v>
      </c>
      <c r="K922" s="78"/>
      <c r="L922" s="300">
        <v>1075</v>
      </c>
      <c r="M922" s="72"/>
      <c r="O922" s="78" t="s">
        <v>3217</v>
      </c>
      <c r="P922" s="72" t="s">
        <v>1404</v>
      </c>
      <c r="AA922" s="195"/>
      <c r="AB922" s="195"/>
      <c r="AC922" s="195"/>
      <c r="AD922" s="72"/>
      <c r="AE922" s="316">
        <v>0.5</v>
      </c>
      <c r="AF922" s="195"/>
      <c r="AG922" s="195">
        <v>0.5</v>
      </c>
      <c r="AH922" s="72"/>
      <c r="AQ922" s="178" t="s">
        <v>824</v>
      </c>
      <c r="AR922" s="53">
        <v>19.57</v>
      </c>
      <c r="AS922" s="53">
        <v>2166</v>
      </c>
      <c r="AT922" s="77"/>
      <c r="AU922" s="276">
        <v>15000</v>
      </c>
      <c r="AV922" s="276">
        <v>15000</v>
      </c>
      <c r="AW922" s="54">
        <v>293550</v>
      </c>
      <c r="AX922" s="49">
        <v>197.48907059948914</v>
      </c>
      <c r="AY922" s="276">
        <v>32490000</v>
      </c>
      <c r="AZ922" s="95">
        <v>325621.19955555722</v>
      </c>
      <c r="BB922" s="98" t="s">
        <v>3412</v>
      </c>
      <c r="BC922" s="270" t="s">
        <v>1126</v>
      </c>
      <c r="BD922" s="72"/>
      <c r="BE922" s="72"/>
      <c r="BF922" s="72"/>
      <c r="BG922" s="72"/>
      <c r="BH922" s="72"/>
      <c r="BI922" s="72"/>
      <c r="BJ922" s="72"/>
      <c r="BK922" s="72"/>
      <c r="BL922" s="72"/>
      <c r="BM922" s="72"/>
      <c r="BN922" s="72"/>
      <c r="BO922" s="72"/>
      <c r="BP922" s="72"/>
      <c r="BQ922" s="72"/>
      <c r="BR922" s="72"/>
      <c r="BS922" s="72"/>
      <c r="BT922" s="72"/>
      <c r="BU922" s="72"/>
      <c r="BV922" s="72"/>
      <c r="BW922" s="72"/>
      <c r="BX922" s="72"/>
      <c r="BY922" s="72"/>
      <c r="BZ922" s="72"/>
      <c r="CA922" s="72"/>
      <c r="CB922" s="72"/>
      <c r="CC922" s="72"/>
      <c r="CD922" s="72"/>
      <c r="CE922" s="72"/>
      <c r="CF922" s="72"/>
      <c r="CG922" s="72"/>
      <c r="CH922" s="72"/>
      <c r="CI922" s="72"/>
      <c r="CJ922" s="72"/>
      <c r="CK922" s="72"/>
      <c r="CL922" s="72"/>
      <c r="CM922" s="72"/>
      <c r="CN922" s="72"/>
      <c r="CO922" s="72"/>
      <c r="CP922" s="72"/>
      <c r="CQ922" s="72"/>
      <c r="CR922" s="72"/>
      <c r="CS922" s="72"/>
      <c r="CT922" s="72"/>
      <c r="CU922" s="72"/>
      <c r="CV922" s="72"/>
      <c r="CW922" s="72"/>
      <c r="CX922" s="72"/>
      <c r="CY922" s="72"/>
      <c r="CZ922" s="72"/>
      <c r="DA922" s="72"/>
      <c r="DB922" s="72"/>
      <c r="DC922" s="72"/>
      <c r="DD922" s="72"/>
      <c r="DE922" s="72"/>
      <c r="DF922" s="72"/>
      <c r="DG922" s="72"/>
      <c r="DH922" s="78"/>
      <c r="DJ922" s="77">
        <f t="shared" si="507"/>
        <v>0</v>
      </c>
      <c r="DK922" s="72">
        <v>1</v>
      </c>
      <c r="DO922" s="358"/>
      <c r="DP922" s="72"/>
      <c r="DQ922" s="374"/>
      <c r="DR922" s="72"/>
      <c r="DU922" s="52"/>
      <c r="DX922" s="75" t="e">
        <f t="shared" si="508"/>
        <v>#DIV/0!</v>
      </c>
      <c r="DY922" s="51" t="e">
        <f t="shared" si="509"/>
        <v>#DIV/0!</v>
      </c>
      <c r="DZ922" s="75" t="e">
        <f t="shared" si="510"/>
        <v>#DIV/0!</v>
      </c>
      <c r="EA922" s="51" t="e">
        <f t="shared" si="511"/>
        <v>#DIV/0!</v>
      </c>
      <c r="EB922" s="75" t="e">
        <f t="shared" si="512"/>
        <v>#DIV/0!</v>
      </c>
      <c r="EC922" s="51" t="e">
        <f t="shared" si="513"/>
        <v>#DIV/0!</v>
      </c>
      <c r="ED922" s="75" t="e">
        <f t="shared" si="514"/>
        <v>#DIV/0!</v>
      </c>
      <c r="EE922" s="51" t="e">
        <f t="shared" si="515"/>
        <v>#DIV/0!</v>
      </c>
      <c r="EF922" s="75" t="e">
        <f t="shared" si="516"/>
        <v>#DIV/0!</v>
      </c>
      <c r="EG922" s="51" t="e">
        <f t="shared" si="517"/>
        <v>#DIV/0!</v>
      </c>
      <c r="EH922" s="75" t="e">
        <f t="shared" si="518"/>
        <v>#DIV/0!</v>
      </c>
      <c r="EI922" s="51" t="e">
        <f t="shared" si="519"/>
        <v>#DIV/0!</v>
      </c>
      <c r="EJ922" s="75" t="e">
        <f t="shared" si="520"/>
        <v>#DIV/0!</v>
      </c>
      <c r="EK922" s="51" t="e">
        <f t="shared" si="521"/>
        <v>#DIV/0!</v>
      </c>
      <c r="EL922" s="75" t="e">
        <f t="shared" si="522"/>
        <v>#DIV/0!</v>
      </c>
      <c r="EM922" s="51" t="e">
        <f t="shared" si="523"/>
        <v>#DIV/0!</v>
      </c>
      <c r="EN922" s="75" t="e">
        <f t="shared" si="524"/>
        <v>#DIV/0!</v>
      </c>
      <c r="EO922" s="51" t="e">
        <f t="shared" si="525"/>
        <v>#DIV/0!</v>
      </c>
      <c r="EP922" s="75" t="e">
        <f t="shared" si="526"/>
        <v>#DIV/0!</v>
      </c>
      <c r="EQ922" s="51" t="e">
        <f t="shared" si="527"/>
        <v>#DIV/0!</v>
      </c>
      <c r="ER922" s="51" t="e">
        <f t="shared" si="528"/>
        <v>#DIV/0!</v>
      </c>
      <c r="ES922" s="51" t="e">
        <f t="shared" si="529"/>
        <v>#DIV/0!</v>
      </c>
    </row>
    <row r="923" spans="1:149" x14ac:dyDescent="0.45">
      <c r="A923" s="78" t="s">
        <v>1450</v>
      </c>
      <c r="B923" s="174" t="s">
        <v>3406</v>
      </c>
      <c r="C923" s="51" t="s">
        <v>635</v>
      </c>
      <c r="D923" s="51" t="s">
        <v>3681</v>
      </c>
      <c r="E923" s="78" t="s">
        <v>1121</v>
      </c>
      <c r="F923" s="78" t="s">
        <v>1901</v>
      </c>
      <c r="G923" s="72" t="s">
        <v>3369</v>
      </c>
      <c r="H923" s="78" t="s">
        <v>1132</v>
      </c>
      <c r="I923" s="78"/>
      <c r="J923" s="300">
        <v>3000</v>
      </c>
      <c r="K923" s="78"/>
      <c r="L923" s="300">
        <v>1025</v>
      </c>
      <c r="M923" s="72"/>
      <c r="O923" s="78" t="s">
        <v>3217</v>
      </c>
      <c r="P923" s="72" t="s">
        <v>3240</v>
      </c>
      <c r="AA923" s="195"/>
      <c r="AB923" s="195"/>
      <c r="AC923" s="195"/>
      <c r="AD923" s="72"/>
      <c r="AE923" s="316">
        <v>0.5</v>
      </c>
      <c r="AF923" s="195"/>
      <c r="AG923" s="195">
        <v>0.5</v>
      </c>
      <c r="AH923" s="72"/>
      <c r="AQ923" s="178" t="s">
        <v>824</v>
      </c>
      <c r="AR923" s="53">
        <v>21.29</v>
      </c>
      <c r="AS923" s="53">
        <v>2834</v>
      </c>
      <c r="AT923" s="77"/>
      <c r="AU923" s="276">
        <v>15000</v>
      </c>
      <c r="AV923" s="276">
        <v>15000</v>
      </c>
      <c r="AW923" s="54">
        <v>319350</v>
      </c>
      <c r="AX923" s="49">
        <v>214.24743452113498</v>
      </c>
      <c r="AY923" s="276">
        <v>42510000</v>
      </c>
      <c r="AZ923" s="95">
        <v>426043.61936308822</v>
      </c>
      <c r="BB923" s="98" t="s">
        <v>3412</v>
      </c>
      <c r="BC923" s="270" t="s">
        <v>1126</v>
      </c>
      <c r="BD923" s="72"/>
      <c r="BE923" s="72"/>
      <c r="BF923" s="72"/>
      <c r="BG923" s="72"/>
      <c r="BH923" s="72"/>
      <c r="BI923" s="72"/>
      <c r="BJ923" s="72"/>
      <c r="BK923" s="72"/>
      <c r="BL923" s="72"/>
      <c r="BM923" s="72"/>
      <c r="BN923" s="72"/>
      <c r="BO923" s="72"/>
      <c r="BP923" s="72"/>
      <c r="BQ923" s="72"/>
      <c r="BR923" s="72"/>
      <c r="BS923" s="72"/>
      <c r="BT923" s="72"/>
      <c r="BU923" s="72"/>
      <c r="BV923" s="72"/>
      <c r="BW923" s="72"/>
      <c r="BX923" s="72"/>
      <c r="BY923" s="72"/>
      <c r="BZ923" s="72"/>
      <c r="CA923" s="72"/>
      <c r="CB923" s="72"/>
      <c r="CC923" s="72"/>
      <c r="CD923" s="72"/>
      <c r="CE923" s="72"/>
      <c r="CF923" s="72"/>
      <c r="CG923" s="72"/>
      <c r="CH923" s="72"/>
      <c r="CI923" s="72"/>
      <c r="CJ923" s="72"/>
      <c r="CK923" s="72"/>
      <c r="CL923" s="72"/>
      <c r="CM923" s="72"/>
      <c r="CN923" s="72"/>
      <c r="CO923" s="72"/>
      <c r="CP923" s="72"/>
      <c r="CQ923" s="72"/>
      <c r="CR923" s="72"/>
      <c r="CS923" s="72"/>
      <c r="CT923" s="72"/>
      <c r="CU923" s="72"/>
      <c r="CV923" s="72"/>
      <c r="CW923" s="72"/>
      <c r="CX923" s="72"/>
      <c r="CY923" s="72"/>
      <c r="CZ923" s="72"/>
      <c r="DA923" s="72"/>
      <c r="DB923" s="72"/>
      <c r="DC923" s="72"/>
      <c r="DD923" s="72"/>
      <c r="DE923" s="72"/>
      <c r="DF923" s="72"/>
      <c r="DG923" s="72"/>
      <c r="DH923" s="78"/>
      <c r="DJ923" s="77">
        <f t="shared" si="507"/>
        <v>0</v>
      </c>
      <c r="DK923" s="72">
        <v>0.92500000000000004</v>
      </c>
      <c r="DO923" s="358"/>
      <c r="DP923" s="72"/>
      <c r="DQ923" s="374"/>
      <c r="DR923" s="72"/>
      <c r="DU923" s="52"/>
      <c r="DX923" s="75" t="e">
        <f t="shared" si="508"/>
        <v>#DIV/0!</v>
      </c>
      <c r="DY923" s="51" t="e">
        <f t="shared" si="509"/>
        <v>#DIV/0!</v>
      </c>
      <c r="DZ923" s="75" t="e">
        <f t="shared" si="510"/>
        <v>#DIV/0!</v>
      </c>
      <c r="EA923" s="51" t="e">
        <f t="shared" si="511"/>
        <v>#DIV/0!</v>
      </c>
      <c r="EB923" s="75" t="e">
        <f t="shared" si="512"/>
        <v>#DIV/0!</v>
      </c>
      <c r="EC923" s="51" t="e">
        <f t="shared" si="513"/>
        <v>#DIV/0!</v>
      </c>
      <c r="ED923" s="75" t="e">
        <f t="shared" si="514"/>
        <v>#DIV/0!</v>
      </c>
      <c r="EE923" s="51" t="e">
        <f t="shared" si="515"/>
        <v>#DIV/0!</v>
      </c>
      <c r="EF923" s="75" t="e">
        <f t="shared" si="516"/>
        <v>#DIV/0!</v>
      </c>
      <c r="EG923" s="51" t="e">
        <f t="shared" si="517"/>
        <v>#DIV/0!</v>
      </c>
      <c r="EH923" s="75" t="e">
        <f t="shared" si="518"/>
        <v>#DIV/0!</v>
      </c>
      <c r="EI923" s="51" t="e">
        <f t="shared" si="519"/>
        <v>#DIV/0!</v>
      </c>
      <c r="EJ923" s="75" t="e">
        <f t="shared" si="520"/>
        <v>#DIV/0!</v>
      </c>
      <c r="EK923" s="51" t="e">
        <f t="shared" si="521"/>
        <v>#DIV/0!</v>
      </c>
      <c r="EL923" s="75" t="e">
        <f t="shared" si="522"/>
        <v>#DIV/0!</v>
      </c>
      <c r="EM923" s="51" t="e">
        <f t="shared" si="523"/>
        <v>#DIV/0!</v>
      </c>
      <c r="EN923" s="75" t="e">
        <f t="shared" si="524"/>
        <v>#DIV/0!</v>
      </c>
      <c r="EO923" s="51" t="e">
        <f t="shared" si="525"/>
        <v>#DIV/0!</v>
      </c>
      <c r="EP923" s="75" t="e">
        <f t="shared" si="526"/>
        <v>#DIV/0!</v>
      </c>
      <c r="EQ923" s="51" t="e">
        <f t="shared" si="527"/>
        <v>#DIV/0!</v>
      </c>
      <c r="ER923" s="51" t="e">
        <f t="shared" si="528"/>
        <v>#DIV/0!</v>
      </c>
      <c r="ES923" s="51" t="e">
        <f t="shared" si="529"/>
        <v>#DIV/0!</v>
      </c>
    </row>
    <row r="924" spans="1:149" x14ac:dyDescent="0.45">
      <c r="A924" s="78" t="s">
        <v>1450</v>
      </c>
      <c r="B924" s="174" t="s">
        <v>3406</v>
      </c>
      <c r="C924" s="51" t="s">
        <v>635</v>
      </c>
      <c r="D924" s="51" t="s">
        <v>3681</v>
      </c>
      <c r="E924" s="78" t="s">
        <v>1121</v>
      </c>
      <c r="F924" s="78" t="s">
        <v>1902</v>
      </c>
      <c r="G924" s="72" t="s">
        <v>3369</v>
      </c>
      <c r="H924" s="78" t="s">
        <v>1132</v>
      </c>
      <c r="I924" s="78"/>
      <c r="J924" s="300">
        <v>3000</v>
      </c>
      <c r="K924" s="78"/>
      <c r="L924" s="300">
        <v>900</v>
      </c>
      <c r="M924" s="72"/>
      <c r="O924" s="78" t="s">
        <v>3217</v>
      </c>
      <c r="P924" s="72" t="s">
        <v>3229</v>
      </c>
      <c r="AA924" s="195"/>
      <c r="AB924" s="195"/>
      <c r="AC924" s="195"/>
      <c r="AD924" s="72"/>
      <c r="AE924" s="316">
        <v>0.5</v>
      </c>
      <c r="AF924" s="195"/>
      <c r="AG924" s="195">
        <v>0.5</v>
      </c>
      <c r="AH924" s="72"/>
      <c r="AQ924" s="178" t="s">
        <v>824</v>
      </c>
      <c r="AR924" s="53">
        <v>26.8</v>
      </c>
      <c r="AS924" s="53">
        <v>6120</v>
      </c>
      <c r="AT924" s="77"/>
      <c r="AU924" s="276">
        <v>15000</v>
      </c>
      <c r="AV924" s="276">
        <v>15000</v>
      </c>
      <c r="AW924" s="54">
        <v>402000</v>
      </c>
      <c r="AX924" s="49">
        <v>268.57754570066794</v>
      </c>
      <c r="AY924" s="276">
        <v>91800000</v>
      </c>
      <c r="AZ924" s="95">
        <v>920037.73835642193</v>
      </c>
      <c r="BB924" s="98" t="s">
        <v>3412</v>
      </c>
      <c r="BC924" s="270" t="s">
        <v>1126</v>
      </c>
      <c r="BD924" s="72">
        <v>59.53</v>
      </c>
      <c r="BE924" s="72">
        <v>2.4700000000000002</v>
      </c>
      <c r="BF924" s="72">
        <v>0.16</v>
      </c>
      <c r="BG924" s="72">
        <v>0.03</v>
      </c>
      <c r="BH924" s="72">
        <v>15.53</v>
      </c>
      <c r="BI924" s="72">
        <v>0.8</v>
      </c>
      <c r="BJ924" s="72"/>
      <c r="BK924" s="72"/>
      <c r="BL924" s="72"/>
      <c r="BM924" s="72"/>
      <c r="BN924" s="72">
        <v>0.48</v>
      </c>
      <c r="BO924" s="72">
        <v>0.27</v>
      </c>
      <c r="BP924" s="72"/>
      <c r="BQ924" s="72"/>
      <c r="BR924" s="72">
        <v>0.46</v>
      </c>
      <c r="BS924" s="72">
        <v>0.33</v>
      </c>
      <c r="BT924" s="72"/>
      <c r="BU924" s="72"/>
      <c r="BV924" s="72"/>
      <c r="BW924" s="72"/>
      <c r="BX924" s="72">
        <v>1.41</v>
      </c>
      <c r="BY924" s="72">
        <v>0.81</v>
      </c>
      <c r="BZ924" s="72">
        <v>3.85</v>
      </c>
      <c r="CA924" s="72">
        <v>0.38</v>
      </c>
      <c r="CB924" s="72">
        <v>4.08</v>
      </c>
      <c r="CC924" s="72">
        <v>0.15</v>
      </c>
      <c r="CD924" s="72"/>
      <c r="CE924" s="72"/>
      <c r="CF924" s="72"/>
      <c r="CG924" s="72"/>
      <c r="CH924" s="72"/>
      <c r="CI924" s="72"/>
      <c r="CJ924" s="72"/>
      <c r="CK924" s="72"/>
      <c r="CL924" s="72"/>
      <c r="CM924" s="72"/>
      <c r="CN924" s="72"/>
      <c r="CO924" s="72"/>
      <c r="CP924" s="72"/>
      <c r="CQ924" s="72"/>
      <c r="CR924" s="72"/>
      <c r="CS924" s="72"/>
      <c r="CT924" s="72"/>
      <c r="CU924" s="72"/>
      <c r="CV924" s="72"/>
      <c r="CW924" s="72"/>
      <c r="CX924" s="72"/>
      <c r="CY924" s="72"/>
      <c r="CZ924" s="72"/>
      <c r="DA924" s="72"/>
      <c r="DB924" s="72"/>
      <c r="DC924" s="72"/>
      <c r="DD924" s="72"/>
      <c r="DE924" s="72"/>
      <c r="DF924" s="72"/>
      <c r="DG924" s="72"/>
      <c r="DH924" s="78">
        <v>85.49</v>
      </c>
      <c r="DJ924" s="77">
        <f t="shared" si="507"/>
        <v>14.510000000000005</v>
      </c>
      <c r="DK924" s="72">
        <v>0.73799999999999999</v>
      </c>
      <c r="DO924" s="358"/>
      <c r="DP924" s="72"/>
      <c r="DQ924" s="374"/>
      <c r="DR924" s="72"/>
      <c r="DU924" s="52"/>
      <c r="DX924" s="75">
        <f t="shared" si="508"/>
        <v>69.633875307053458</v>
      </c>
      <c r="DY924" s="51">
        <f t="shared" si="509"/>
        <v>2.8892268101532346</v>
      </c>
      <c r="DZ924" s="75">
        <f t="shared" si="510"/>
        <v>0.1871563925605334</v>
      </c>
      <c r="EA924" s="51">
        <f t="shared" si="511"/>
        <v>3.5091823605100013E-2</v>
      </c>
      <c r="EB924" s="75">
        <f t="shared" si="512"/>
        <v>18.165867352906773</v>
      </c>
      <c r="EC924" s="51">
        <f t="shared" si="513"/>
        <v>0.93578196280266701</v>
      </c>
      <c r="ED924" s="75">
        <f t="shared" si="514"/>
        <v>0.56146917768160021</v>
      </c>
      <c r="EE924" s="51">
        <f t="shared" si="515"/>
        <v>0.31582641244590015</v>
      </c>
      <c r="EF924" s="75">
        <f t="shared" si="516"/>
        <v>0</v>
      </c>
      <c r="EG924" s="51" t="e">
        <f t="shared" si="517"/>
        <v>#DIV/0!</v>
      </c>
      <c r="EH924" s="75">
        <f t="shared" si="518"/>
        <v>0.53807462861153355</v>
      </c>
      <c r="EI924" s="51">
        <f t="shared" si="519"/>
        <v>0.38601005965610014</v>
      </c>
      <c r="EJ924" s="75">
        <f t="shared" si="520"/>
        <v>1.6493157094397006</v>
      </c>
      <c r="EK924" s="51">
        <f t="shared" si="521"/>
        <v>0.94747923733770045</v>
      </c>
      <c r="EL924" s="75">
        <f t="shared" si="522"/>
        <v>4.5034506959878353</v>
      </c>
      <c r="EM924" s="51">
        <f t="shared" si="523"/>
        <v>0.4444964323312669</v>
      </c>
      <c r="EN924" s="75">
        <f t="shared" si="524"/>
        <v>4.7724880102936016</v>
      </c>
      <c r="EO924" s="51">
        <f t="shared" si="525"/>
        <v>0.17545911802550007</v>
      </c>
      <c r="EP924" s="75">
        <f t="shared" si="526"/>
        <v>0</v>
      </c>
      <c r="EQ924" s="51" t="e">
        <f t="shared" si="527"/>
        <v>#DIV/0!</v>
      </c>
      <c r="ER924" s="51">
        <f t="shared" si="528"/>
        <v>100</v>
      </c>
      <c r="ES924" s="51">
        <f t="shared" si="529"/>
        <v>0</v>
      </c>
    </row>
    <row r="925" spans="1:149" s="43" customFormat="1" ht="14.65" thickBot="1" x14ac:dyDescent="0.5">
      <c r="A925" s="89" t="s">
        <v>1450</v>
      </c>
      <c r="B925" s="86" t="s">
        <v>3406</v>
      </c>
      <c r="C925" s="43" t="s">
        <v>635</v>
      </c>
      <c r="D925" s="43" t="s">
        <v>3681</v>
      </c>
      <c r="E925" s="89" t="s">
        <v>1121</v>
      </c>
      <c r="F925" s="89" t="s">
        <v>1903</v>
      </c>
      <c r="G925" s="90" t="s">
        <v>3369</v>
      </c>
      <c r="H925" s="89" t="s">
        <v>1132</v>
      </c>
      <c r="I925" s="89"/>
      <c r="J925" s="301">
        <v>3000</v>
      </c>
      <c r="K925" s="89"/>
      <c r="L925" s="301">
        <v>850</v>
      </c>
      <c r="M925" s="90"/>
      <c r="O925" s="89" t="s">
        <v>3217</v>
      </c>
      <c r="P925" s="90" t="s">
        <v>3241</v>
      </c>
      <c r="Q925" s="123"/>
      <c r="R925" s="123"/>
      <c r="S925" s="134"/>
      <c r="AA925" s="196"/>
      <c r="AB925" s="196"/>
      <c r="AC925" s="196"/>
      <c r="AD925" s="90"/>
      <c r="AE925" s="317">
        <v>0.5</v>
      </c>
      <c r="AF925" s="196"/>
      <c r="AG925" s="196">
        <v>0.5</v>
      </c>
      <c r="AH925" s="90"/>
      <c r="AQ925" s="206" t="s">
        <v>824</v>
      </c>
      <c r="AR925" s="58">
        <v>29.62</v>
      </c>
      <c r="AS925" s="58">
        <v>8728</v>
      </c>
      <c r="AT925" s="91"/>
      <c r="AU925" s="277">
        <v>15000</v>
      </c>
      <c r="AV925" s="277">
        <v>15000</v>
      </c>
      <c r="AW925" s="308">
        <v>444300</v>
      </c>
      <c r="AX925" s="44">
        <v>296.58352805013692</v>
      </c>
      <c r="AY925" s="277">
        <v>130920000</v>
      </c>
      <c r="AZ925" s="259">
        <v>1312106.1079043874</v>
      </c>
      <c r="BA925" s="86"/>
      <c r="BB925" s="141" t="s">
        <v>3412</v>
      </c>
      <c r="BC925" s="271" t="s">
        <v>1126</v>
      </c>
      <c r="BD925" s="90"/>
      <c r="BE925" s="90"/>
      <c r="BF925" s="90"/>
      <c r="BG925" s="90"/>
      <c r="BH925" s="90"/>
      <c r="BI925" s="90"/>
      <c r="BJ925" s="90"/>
      <c r="BK925" s="90"/>
      <c r="BL925" s="90"/>
      <c r="BM925" s="90"/>
      <c r="BN925" s="90"/>
      <c r="BO925" s="90"/>
      <c r="BP925" s="90"/>
      <c r="BQ925" s="90"/>
      <c r="BR925" s="90"/>
      <c r="BS925" s="90"/>
      <c r="BT925" s="90"/>
      <c r="BU925" s="90"/>
      <c r="BV925" s="90"/>
      <c r="BW925" s="90"/>
      <c r="BX925" s="90"/>
      <c r="BY925" s="90"/>
      <c r="BZ925" s="90"/>
      <c r="CA925" s="90"/>
      <c r="CB925" s="90"/>
      <c r="CC925" s="90"/>
      <c r="CD925" s="90"/>
      <c r="CE925" s="90"/>
      <c r="CF925" s="90"/>
      <c r="CG925" s="90"/>
      <c r="CH925" s="90"/>
      <c r="CI925" s="90"/>
      <c r="CJ925" s="90"/>
      <c r="CK925" s="90"/>
      <c r="CL925" s="90"/>
      <c r="CM925" s="90"/>
      <c r="CN925" s="90"/>
      <c r="CO925" s="90"/>
      <c r="CP925" s="90"/>
      <c r="CQ925" s="90"/>
      <c r="CR925" s="90"/>
      <c r="CS925" s="90"/>
      <c r="CT925" s="90"/>
      <c r="CU925" s="90"/>
      <c r="CV925" s="90"/>
      <c r="CW925" s="90"/>
      <c r="CX925" s="90"/>
      <c r="CY925" s="90"/>
      <c r="CZ925" s="90"/>
      <c r="DA925" s="90"/>
      <c r="DB925" s="90"/>
      <c r="DC925" s="90"/>
      <c r="DD925" s="90"/>
      <c r="DE925" s="90"/>
      <c r="DF925" s="90"/>
      <c r="DG925" s="90"/>
      <c r="DH925" s="89"/>
      <c r="DJ925" s="91">
        <f t="shared" si="507"/>
        <v>0</v>
      </c>
      <c r="DK925" s="90">
        <v>0.61099999999999999</v>
      </c>
      <c r="DO925" s="359"/>
      <c r="DP925" s="90"/>
      <c r="DQ925" s="375"/>
      <c r="DR925" s="90"/>
      <c r="DS925" s="308"/>
      <c r="DU925" s="59"/>
      <c r="DW925" s="86"/>
      <c r="DX925" s="298" t="e">
        <f t="shared" si="508"/>
        <v>#DIV/0!</v>
      </c>
      <c r="DY925" s="43" t="e">
        <f t="shared" si="509"/>
        <v>#DIV/0!</v>
      </c>
      <c r="DZ925" s="298" t="e">
        <f t="shared" si="510"/>
        <v>#DIV/0!</v>
      </c>
      <c r="EA925" s="43" t="e">
        <f t="shared" si="511"/>
        <v>#DIV/0!</v>
      </c>
      <c r="EB925" s="298" t="e">
        <f t="shared" si="512"/>
        <v>#DIV/0!</v>
      </c>
      <c r="EC925" s="43" t="e">
        <f t="shared" si="513"/>
        <v>#DIV/0!</v>
      </c>
      <c r="ED925" s="298" t="e">
        <f t="shared" si="514"/>
        <v>#DIV/0!</v>
      </c>
      <c r="EE925" s="43" t="e">
        <f t="shared" si="515"/>
        <v>#DIV/0!</v>
      </c>
      <c r="EF925" s="298" t="e">
        <f t="shared" si="516"/>
        <v>#DIV/0!</v>
      </c>
      <c r="EG925" s="43" t="e">
        <f t="shared" si="517"/>
        <v>#DIV/0!</v>
      </c>
      <c r="EH925" s="298" t="e">
        <f t="shared" si="518"/>
        <v>#DIV/0!</v>
      </c>
      <c r="EI925" s="43" t="e">
        <f t="shared" si="519"/>
        <v>#DIV/0!</v>
      </c>
      <c r="EJ925" s="298" t="e">
        <f t="shared" si="520"/>
        <v>#DIV/0!</v>
      </c>
      <c r="EK925" s="43" t="e">
        <f t="shared" si="521"/>
        <v>#DIV/0!</v>
      </c>
      <c r="EL925" s="298" t="e">
        <f t="shared" si="522"/>
        <v>#DIV/0!</v>
      </c>
      <c r="EM925" s="43" t="e">
        <f t="shared" si="523"/>
        <v>#DIV/0!</v>
      </c>
      <c r="EN925" s="298" t="e">
        <f t="shared" si="524"/>
        <v>#DIV/0!</v>
      </c>
      <c r="EO925" s="43" t="e">
        <f t="shared" si="525"/>
        <v>#DIV/0!</v>
      </c>
      <c r="EP925" s="298" t="e">
        <f t="shared" si="526"/>
        <v>#DIV/0!</v>
      </c>
      <c r="EQ925" s="43" t="e">
        <f t="shared" si="527"/>
        <v>#DIV/0!</v>
      </c>
      <c r="ER925" s="43" t="e">
        <f t="shared" si="528"/>
        <v>#DIV/0!</v>
      </c>
      <c r="ES925" s="43" t="e">
        <f t="shared" si="529"/>
        <v>#DIV/0!</v>
      </c>
    </row>
    <row r="926" spans="1:149" x14ac:dyDescent="0.45">
      <c r="A926" s="78" t="s">
        <v>1451</v>
      </c>
      <c r="B926" s="174" t="s">
        <v>999</v>
      </c>
      <c r="C926" s="51" t="s">
        <v>3441</v>
      </c>
      <c r="D926" s="51" t="s">
        <v>3684</v>
      </c>
      <c r="E926" s="78" t="s">
        <v>1121</v>
      </c>
      <c r="F926" s="78" t="s">
        <v>1904</v>
      </c>
      <c r="G926" s="72" t="s">
        <v>3370</v>
      </c>
      <c r="H926" s="78" t="s">
        <v>1100</v>
      </c>
      <c r="I926" s="78">
        <v>0.5</v>
      </c>
      <c r="J926" s="300">
        <v>2000</v>
      </c>
      <c r="K926" s="78">
        <v>100</v>
      </c>
      <c r="L926" s="300">
        <v>1400</v>
      </c>
      <c r="M926" s="72">
        <v>5</v>
      </c>
      <c r="O926" s="78"/>
      <c r="P926" s="72" t="s">
        <v>1374</v>
      </c>
      <c r="AA926" s="195"/>
      <c r="AB926" s="195"/>
      <c r="AC926" s="195"/>
      <c r="AD926" s="72"/>
      <c r="AE926" s="316">
        <v>0</v>
      </c>
      <c r="AF926" s="195"/>
      <c r="AG926" s="195">
        <v>1</v>
      </c>
      <c r="AH926" s="72"/>
      <c r="AQ926" s="174" t="s">
        <v>824</v>
      </c>
      <c r="AR926" s="53">
        <v>4.6470000000000002</v>
      </c>
      <c r="AS926" s="53">
        <v>74.12</v>
      </c>
      <c r="AT926" s="77"/>
      <c r="AU926" s="276"/>
      <c r="AV926" s="276">
        <v>20000</v>
      </c>
      <c r="AW926" s="54">
        <v>0</v>
      </c>
      <c r="AX926" s="49"/>
      <c r="AY926" s="276">
        <v>1482400</v>
      </c>
      <c r="AZ926" s="95">
        <v>14897.935620749608</v>
      </c>
      <c r="BB926" s="80" t="s">
        <v>3412</v>
      </c>
      <c r="BC926" s="270" t="s">
        <v>1126</v>
      </c>
      <c r="BD926" s="72">
        <v>46.377099999999999</v>
      </c>
      <c r="BE926" s="72"/>
      <c r="BF926" s="72"/>
      <c r="BG926" s="72"/>
      <c r="BH926" s="72">
        <v>19.6709</v>
      </c>
      <c r="BI926" s="72"/>
      <c r="BJ926" s="72"/>
      <c r="BK926" s="72"/>
      <c r="BL926" s="72"/>
      <c r="BM926" s="72"/>
      <c r="BN926" s="72"/>
      <c r="BO926" s="72"/>
      <c r="BP926" s="72"/>
      <c r="BQ926" s="72"/>
      <c r="BR926" s="72"/>
      <c r="BS926" s="72"/>
      <c r="BT926" s="72"/>
      <c r="BU926" s="72"/>
      <c r="BV926" s="72"/>
      <c r="BW926" s="72"/>
      <c r="BX926" s="72">
        <v>21.643999999999998</v>
      </c>
      <c r="BY926" s="72"/>
      <c r="BZ926" s="72">
        <v>11.958</v>
      </c>
      <c r="CA926" s="72"/>
      <c r="CB926" s="72"/>
      <c r="CC926" s="72"/>
      <c r="CD926" s="72"/>
      <c r="CE926" s="72"/>
      <c r="CF926" s="72"/>
      <c r="CG926" s="72"/>
      <c r="CH926" s="72"/>
      <c r="CI926" s="72"/>
      <c r="CJ926" s="72"/>
      <c r="CK926" s="72"/>
      <c r="CL926" s="72"/>
      <c r="CM926" s="72"/>
      <c r="CN926" s="72"/>
      <c r="CO926" s="72"/>
      <c r="CP926" s="72"/>
      <c r="CQ926" s="72"/>
      <c r="CR926" s="72"/>
      <c r="CS926" s="72"/>
      <c r="CT926" s="72"/>
      <c r="CU926" s="72"/>
      <c r="CV926" s="72"/>
      <c r="CW926" s="72"/>
      <c r="CX926" s="72"/>
      <c r="CY926" s="72"/>
      <c r="CZ926" s="72"/>
      <c r="DA926" s="72"/>
      <c r="DB926" s="72"/>
      <c r="DC926" s="72"/>
      <c r="DD926" s="72"/>
      <c r="DE926" s="72"/>
      <c r="DF926" s="72"/>
      <c r="DG926" s="72"/>
      <c r="DH926" s="78">
        <f>SUM(BD926,BF926,BH926,BJ926,BL926,BN926,BP926,BR926,BT926,BV926,BX926,BZ926,CB926,CD926,CF926,CH926,CJ926,CL926,CN926,CX926,CZ926,DB926)</f>
        <v>99.65</v>
      </c>
      <c r="DJ926" s="77">
        <f t="shared" si="507"/>
        <v>0.34999999999999432</v>
      </c>
      <c r="DK926" s="72"/>
      <c r="DL926" s="51" t="s">
        <v>3696</v>
      </c>
      <c r="DO926" s="358"/>
      <c r="DP926" s="72"/>
      <c r="DQ926" s="374">
        <v>0.35</v>
      </c>
      <c r="DR926" s="72"/>
      <c r="DU926" s="52"/>
      <c r="DX926" s="75">
        <f t="shared" si="508"/>
        <v>46.539989964877066</v>
      </c>
      <c r="DY926" s="51">
        <f t="shared" si="509"/>
        <v>0</v>
      </c>
      <c r="DZ926" s="75">
        <f t="shared" si="510"/>
        <v>0</v>
      </c>
      <c r="EA926" s="51" t="e">
        <f t="shared" si="511"/>
        <v>#DIV/0!</v>
      </c>
      <c r="EB926" s="75">
        <f t="shared" si="512"/>
        <v>19.739989964877068</v>
      </c>
      <c r="EC926" s="51">
        <f t="shared" si="513"/>
        <v>0</v>
      </c>
      <c r="ED926" s="75">
        <f t="shared" si="514"/>
        <v>0</v>
      </c>
      <c r="EE926" s="51" t="e">
        <f t="shared" si="515"/>
        <v>#DIV/0!</v>
      </c>
      <c r="EF926" s="75">
        <f t="shared" si="516"/>
        <v>0</v>
      </c>
      <c r="EG926" s="51" t="e">
        <f t="shared" si="517"/>
        <v>#DIV/0!</v>
      </c>
      <c r="EH926" s="75">
        <f t="shared" si="518"/>
        <v>0</v>
      </c>
      <c r="EI926" s="51" t="e">
        <f t="shared" si="519"/>
        <v>#DIV/0!</v>
      </c>
      <c r="EJ926" s="75">
        <f t="shared" si="520"/>
        <v>21.720020070245859</v>
      </c>
      <c r="EK926" s="51">
        <f t="shared" si="521"/>
        <v>0</v>
      </c>
      <c r="EL926" s="75">
        <f t="shared" si="522"/>
        <v>12</v>
      </c>
      <c r="EM926" s="51">
        <f t="shared" si="523"/>
        <v>0</v>
      </c>
      <c r="EN926" s="75">
        <f t="shared" si="524"/>
        <v>0</v>
      </c>
      <c r="EO926" s="51" t="e">
        <f t="shared" si="525"/>
        <v>#DIV/0!</v>
      </c>
      <c r="EP926" s="75">
        <f t="shared" si="526"/>
        <v>0</v>
      </c>
      <c r="EQ926" s="51" t="e">
        <f t="shared" si="527"/>
        <v>#DIV/0!</v>
      </c>
      <c r="ER926" s="51">
        <f t="shared" si="528"/>
        <v>100</v>
      </c>
      <c r="ES926" s="51">
        <f t="shared" si="529"/>
        <v>0</v>
      </c>
    </row>
    <row r="927" spans="1:149" x14ac:dyDescent="0.45">
      <c r="A927" s="78" t="s">
        <v>1451</v>
      </c>
      <c r="B927" s="174" t="s">
        <v>999</v>
      </c>
      <c r="C927" s="51" t="s">
        <v>3441</v>
      </c>
      <c r="D927" s="51" t="s">
        <v>3684</v>
      </c>
      <c r="E927" s="78" t="s">
        <v>1121</v>
      </c>
      <c r="F927" s="78" t="s">
        <v>1905</v>
      </c>
      <c r="G927" s="72" t="s">
        <v>3370</v>
      </c>
      <c r="H927" s="78" t="s">
        <v>1100</v>
      </c>
      <c r="I927" s="78">
        <v>2</v>
      </c>
      <c r="J927" s="300">
        <v>500</v>
      </c>
      <c r="K927" s="78">
        <v>100</v>
      </c>
      <c r="L927" s="300">
        <v>1200</v>
      </c>
      <c r="M927" s="72">
        <v>5</v>
      </c>
      <c r="O927" s="78"/>
      <c r="P927" s="72" t="s">
        <v>1374</v>
      </c>
      <c r="AA927" s="195"/>
      <c r="AB927" s="195"/>
      <c r="AC927" s="195"/>
      <c r="AD927" s="72"/>
      <c r="AE927" s="316">
        <v>0</v>
      </c>
      <c r="AF927" s="195"/>
      <c r="AG927" s="195">
        <v>1</v>
      </c>
      <c r="AH927" s="72"/>
      <c r="AQ927" s="174" t="s">
        <v>824</v>
      </c>
      <c r="AR927" s="53">
        <v>1.1830000000000001</v>
      </c>
      <c r="AS927" s="53">
        <v>3.3759999999999999</v>
      </c>
      <c r="AT927" s="77"/>
      <c r="AU927" s="276"/>
      <c r="AV927" s="276">
        <v>5000</v>
      </c>
      <c r="AW927" s="54">
        <v>0</v>
      </c>
      <c r="AX927" s="49"/>
      <c r="AY927" s="276">
        <v>16880</v>
      </c>
      <c r="AZ927" s="95">
        <v>181.80316388886084</v>
      </c>
      <c r="BB927" s="80" t="s">
        <v>3412</v>
      </c>
      <c r="BC927" s="270" t="s">
        <v>1126</v>
      </c>
      <c r="BD927" s="72">
        <v>44.971600000000002</v>
      </c>
      <c r="BE927" s="72"/>
      <c r="BF927" s="72"/>
      <c r="BG927" s="72"/>
      <c r="BH927" s="72">
        <v>19.0748</v>
      </c>
      <c r="BI927" s="72"/>
      <c r="BJ927" s="72"/>
      <c r="BK927" s="72"/>
      <c r="BL927" s="72"/>
      <c r="BM927" s="72"/>
      <c r="BN927" s="72"/>
      <c r="BO927" s="72"/>
      <c r="BP927" s="72"/>
      <c r="BQ927" s="72"/>
      <c r="BR927" s="72"/>
      <c r="BS927" s="72"/>
      <c r="BT927" s="72"/>
      <c r="BU927" s="72"/>
      <c r="BV927" s="72"/>
      <c r="BW927" s="72"/>
      <c r="BX927" s="72">
        <v>20.988</v>
      </c>
      <c r="BY927" s="72"/>
      <c r="BZ927" s="72">
        <v>11.595599999999999</v>
      </c>
      <c r="CA927" s="72"/>
      <c r="CB927" s="72"/>
      <c r="CC927" s="72"/>
      <c r="CD927" s="72"/>
      <c r="CE927" s="72"/>
      <c r="CF927" s="72"/>
      <c r="CG927" s="72"/>
      <c r="CH927" s="72"/>
      <c r="CI927" s="72"/>
      <c r="CJ927" s="72"/>
      <c r="CK927" s="72"/>
      <c r="CL927" s="72"/>
      <c r="CM927" s="72"/>
      <c r="CN927" s="72"/>
      <c r="CO927" s="72"/>
      <c r="CP927" s="72"/>
      <c r="CQ927" s="72"/>
      <c r="CR927" s="72"/>
      <c r="CS927" s="72"/>
      <c r="CT927" s="72"/>
      <c r="CU927" s="72"/>
      <c r="CV927" s="72"/>
      <c r="CW927" s="72"/>
      <c r="CX927" s="72"/>
      <c r="CY927" s="72"/>
      <c r="CZ927" s="72"/>
      <c r="DA927" s="72"/>
      <c r="DB927" s="72"/>
      <c r="DC927" s="72"/>
      <c r="DD927" s="72"/>
      <c r="DE927" s="72"/>
      <c r="DF927" s="72"/>
      <c r="DG927" s="72"/>
      <c r="DH927" s="78">
        <f t="shared" ref="DH927:DH940" si="530">SUM(BD927,BF927,BH927,BJ927,BL927,BN927,BP927,BR927,BT927,BV927,BX927,BZ927,CB927,CD927,CF927,CH927,CJ927,CL927,CN927,CX927,CZ927,DB927)</f>
        <v>96.63000000000001</v>
      </c>
      <c r="DJ927" s="77">
        <f t="shared" si="507"/>
        <v>3.3699999999999903</v>
      </c>
      <c r="DK927" s="72"/>
      <c r="DL927" s="51" t="s">
        <v>3696</v>
      </c>
      <c r="DO927" s="358"/>
      <c r="DP927" s="72"/>
      <c r="DQ927" s="374">
        <v>3.37</v>
      </c>
      <c r="DR927" s="72"/>
      <c r="DU927" s="52"/>
      <c r="DX927" s="75">
        <f t="shared" si="508"/>
        <v>46.539997930249406</v>
      </c>
      <c r="DY927" s="51">
        <f t="shared" si="509"/>
        <v>0</v>
      </c>
      <c r="DZ927" s="75">
        <f t="shared" si="510"/>
        <v>0</v>
      </c>
      <c r="EA927" s="51" t="e">
        <f t="shared" si="511"/>
        <v>#DIV/0!</v>
      </c>
      <c r="EB927" s="75">
        <f t="shared" si="512"/>
        <v>19.740039325261304</v>
      </c>
      <c r="EC927" s="51">
        <f t="shared" si="513"/>
        <v>0</v>
      </c>
      <c r="ED927" s="75">
        <f t="shared" si="514"/>
        <v>0</v>
      </c>
      <c r="EE927" s="51" t="e">
        <f t="shared" si="515"/>
        <v>#DIV/0!</v>
      </c>
      <c r="EF927" s="75">
        <f t="shared" si="516"/>
        <v>0</v>
      </c>
      <c r="EG927" s="51" t="e">
        <f t="shared" si="517"/>
        <v>#DIV/0!</v>
      </c>
      <c r="EH927" s="75">
        <f t="shared" si="518"/>
        <v>0</v>
      </c>
      <c r="EI927" s="51" t="e">
        <f t="shared" si="519"/>
        <v>#DIV/0!</v>
      </c>
      <c r="EJ927" s="75">
        <f t="shared" si="520"/>
        <v>21.719962744489287</v>
      </c>
      <c r="EK927" s="51">
        <f t="shared" si="521"/>
        <v>0</v>
      </c>
      <c r="EL927" s="75">
        <f t="shared" si="522"/>
        <v>11.999999999999998</v>
      </c>
      <c r="EM927" s="51">
        <f t="shared" si="523"/>
        <v>0</v>
      </c>
      <c r="EN927" s="75">
        <f t="shared" si="524"/>
        <v>0</v>
      </c>
      <c r="EO927" s="51" t="e">
        <f t="shared" si="525"/>
        <v>#DIV/0!</v>
      </c>
      <c r="EP927" s="75">
        <f t="shared" si="526"/>
        <v>0</v>
      </c>
      <c r="EQ927" s="51" t="e">
        <f t="shared" si="527"/>
        <v>#DIV/0!</v>
      </c>
      <c r="ER927" s="51">
        <f t="shared" si="528"/>
        <v>100</v>
      </c>
      <c r="ES927" s="51">
        <f t="shared" si="529"/>
        <v>0</v>
      </c>
    </row>
    <row r="928" spans="1:149" x14ac:dyDescent="0.45">
      <c r="A928" s="78" t="s">
        <v>1451</v>
      </c>
      <c r="B928" s="174" t="s">
        <v>999</v>
      </c>
      <c r="C928" s="51" t="s">
        <v>3441</v>
      </c>
      <c r="D928" s="51" t="s">
        <v>3684</v>
      </c>
      <c r="E928" s="78" t="s">
        <v>1121</v>
      </c>
      <c r="F928" s="78" t="s">
        <v>1906</v>
      </c>
      <c r="G928" s="72" t="s">
        <v>3370</v>
      </c>
      <c r="H928" s="78" t="s">
        <v>1100</v>
      </c>
      <c r="I928" s="78">
        <v>2</v>
      </c>
      <c r="J928" s="300">
        <v>500</v>
      </c>
      <c r="K928" s="78">
        <v>100</v>
      </c>
      <c r="L928" s="300">
        <v>1200</v>
      </c>
      <c r="M928" s="72">
        <v>5</v>
      </c>
      <c r="O928" s="78"/>
      <c r="P928" s="72" t="s">
        <v>1374</v>
      </c>
      <c r="AA928" s="195"/>
      <c r="AB928" s="195"/>
      <c r="AC928" s="195"/>
      <c r="AD928" s="72"/>
      <c r="AE928" s="316">
        <v>0</v>
      </c>
      <c r="AF928" s="195"/>
      <c r="AG928" s="195">
        <v>1</v>
      </c>
      <c r="AH928" s="72"/>
      <c r="AQ928" s="174" t="s">
        <v>824</v>
      </c>
      <c r="AR928" s="53">
        <v>1.1830000000000001</v>
      </c>
      <c r="AS928" s="53">
        <v>3.3759999999999999</v>
      </c>
      <c r="AT928" s="77"/>
      <c r="AU928" s="276"/>
      <c r="AV928" s="276">
        <v>5000</v>
      </c>
      <c r="AW928" s="54">
        <v>0</v>
      </c>
      <c r="AX928" s="49"/>
      <c r="AY928" s="276">
        <v>16880</v>
      </c>
      <c r="AZ928" s="95">
        <v>181.80316388886084</v>
      </c>
      <c r="BB928" s="80" t="s">
        <v>3412</v>
      </c>
      <c r="BC928" s="270" t="s">
        <v>1126</v>
      </c>
      <c r="BD928" s="72">
        <v>45.343899999999998</v>
      </c>
      <c r="BE928" s="72"/>
      <c r="BF928" s="72"/>
      <c r="BG928" s="72"/>
      <c r="BH928" s="72">
        <v>19.232700000000001</v>
      </c>
      <c r="BI928" s="72"/>
      <c r="BJ928" s="72"/>
      <c r="BK928" s="72"/>
      <c r="BL928" s="72"/>
      <c r="BM928" s="72"/>
      <c r="BN928" s="72"/>
      <c r="BO928" s="72"/>
      <c r="BP928" s="72"/>
      <c r="BQ928" s="72"/>
      <c r="BR928" s="72"/>
      <c r="BS928" s="72"/>
      <c r="BT928" s="72"/>
      <c r="BU928" s="72"/>
      <c r="BV928" s="72"/>
      <c r="BW928" s="72"/>
      <c r="BX928" s="72">
        <v>21.161799999999999</v>
      </c>
      <c r="BY928" s="72"/>
      <c r="BZ928" s="72">
        <v>11.691599999999999</v>
      </c>
      <c r="CA928" s="72"/>
      <c r="CB928" s="72"/>
      <c r="CC928" s="72"/>
      <c r="CD928" s="72"/>
      <c r="CE928" s="72"/>
      <c r="CF928" s="72"/>
      <c r="CG928" s="72"/>
      <c r="CH928" s="72"/>
      <c r="CI928" s="72"/>
      <c r="CJ928" s="72"/>
      <c r="CK928" s="72"/>
      <c r="CL928" s="72"/>
      <c r="CM928" s="72"/>
      <c r="CN928" s="72"/>
      <c r="CO928" s="72"/>
      <c r="CP928" s="72"/>
      <c r="CQ928" s="72"/>
      <c r="CR928" s="72"/>
      <c r="CS928" s="72"/>
      <c r="CT928" s="72"/>
      <c r="CU928" s="72"/>
      <c r="CV928" s="72"/>
      <c r="CW928" s="72"/>
      <c r="CX928" s="72"/>
      <c r="CY928" s="72"/>
      <c r="CZ928" s="72"/>
      <c r="DA928" s="72"/>
      <c r="DB928" s="72"/>
      <c r="DC928" s="72"/>
      <c r="DD928" s="72"/>
      <c r="DE928" s="72"/>
      <c r="DF928" s="72"/>
      <c r="DG928" s="72"/>
      <c r="DH928" s="78">
        <f t="shared" si="530"/>
        <v>97.429999999999993</v>
      </c>
      <c r="DJ928" s="77">
        <f t="shared" si="507"/>
        <v>2.5700000000000074</v>
      </c>
      <c r="DK928" s="72"/>
      <c r="DL928" s="51" t="s">
        <v>3696</v>
      </c>
      <c r="DO928" s="358"/>
      <c r="DP928" s="72"/>
      <c r="DQ928" s="374">
        <v>2.57</v>
      </c>
      <c r="DR928" s="72"/>
      <c r="DU928" s="52"/>
      <c r="DX928" s="75">
        <f t="shared" si="508"/>
        <v>46.539977419685933</v>
      </c>
      <c r="DY928" s="51">
        <f t="shared" si="509"/>
        <v>0</v>
      </c>
      <c r="DZ928" s="75">
        <f t="shared" si="510"/>
        <v>0</v>
      </c>
      <c r="EA928" s="51" t="e">
        <f t="shared" si="511"/>
        <v>#DIV/0!</v>
      </c>
      <c r="EB928" s="75">
        <f t="shared" si="512"/>
        <v>19.740018474802426</v>
      </c>
      <c r="EC928" s="51">
        <f t="shared" si="513"/>
        <v>0</v>
      </c>
      <c r="ED928" s="75">
        <f t="shared" si="514"/>
        <v>0</v>
      </c>
      <c r="EE928" s="51" t="e">
        <f t="shared" si="515"/>
        <v>#DIV/0!</v>
      </c>
      <c r="EF928" s="75">
        <f t="shared" si="516"/>
        <v>0</v>
      </c>
      <c r="EG928" s="51" t="e">
        <f t="shared" si="517"/>
        <v>#DIV/0!</v>
      </c>
      <c r="EH928" s="75">
        <f t="shared" si="518"/>
        <v>0</v>
      </c>
      <c r="EI928" s="51" t="e">
        <f t="shared" si="519"/>
        <v>#DIV/0!</v>
      </c>
      <c r="EJ928" s="75">
        <f t="shared" si="520"/>
        <v>21.720004105511652</v>
      </c>
      <c r="EK928" s="51">
        <f t="shared" si="521"/>
        <v>0</v>
      </c>
      <c r="EL928" s="75">
        <f t="shared" si="522"/>
        <v>12</v>
      </c>
      <c r="EM928" s="51">
        <f t="shared" si="523"/>
        <v>0</v>
      </c>
      <c r="EN928" s="75">
        <f t="shared" si="524"/>
        <v>0</v>
      </c>
      <c r="EO928" s="51" t="e">
        <f t="shared" si="525"/>
        <v>#DIV/0!</v>
      </c>
      <c r="EP928" s="75">
        <f t="shared" si="526"/>
        <v>0</v>
      </c>
      <c r="EQ928" s="51" t="e">
        <f t="shared" si="527"/>
        <v>#DIV/0!</v>
      </c>
      <c r="ER928" s="51">
        <f t="shared" si="528"/>
        <v>100</v>
      </c>
      <c r="ES928" s="51">
        <f t="shared" si="529"/>
        <v>0</v>
      </c>
    </row>
    <row r="929" spans="1:149" x14ac:dyDescent="0.45">
      <c r="A929" s="78" t="s">
        <v>1451</v>
      </c>
      <c r="B929" s="174" t="s">
        <v>999</v>
      </c>
      <c r="C929" s="51" t="s">
        <v>3441</v>
      </c>
      <c r="D929" s="51" t="s">
        <v>3684</v>
      </c>
      <c r="E929" s="78" t="s">
        <v>1121</v>
      </c>
      <c r="F929" s="78" t="s">
        <v>1907</v>
      </c>
      <c r="G929" s="72" t="s">
        <v>3370</v>
      </c>
      <c r="H929" s="78" t="s">
        <v>1100</v>
      </c>
      <c r="I929" s="78">
        <v>1</v>
      </c>
      <c r="J929" s="300">
        <v>500</v>
      </c>
      <c r="K929" s="78">
        <v>100</v>
      </c>
      <c r="L929" s="300">
        <v>1300</v>
      </c>
      <c r="M929" s="72">
        <v>5</v>
      </c>
      <c r="O929" s="78"/>
      <c r="P929" s="72" t="s">
        <v>1374</v>
      </c>
      <c r="AA929" s="195"/>
      <c r="AB929" s="195"/>
      <c r="AC929" s="195"/>
      <c r="AD929" s="72"/>
      <c r="AE929" s="316">
        <v>0</v>
      </c>
      <c r="AF929" s="195"/>
      <c r="AG929" s="195">
        <v>1</v>
      </c>
      <c r="AH929" s="72"/>
      <c r="AQ929" s="174" t="s">
        <v>824</v>
      </c>
      <c r="AR929" s="53">
        <v>1.2190000000000001</v>
      </c>
      <c r="AS929" s="53">
        <v>3.1619999999999999</v>
      </c>
      <c r="AT929" s="77"/>
      <c r="AU929" s="276"/>
      <c r="AV929" s="276">
        <v>5000</v>
      </c>
      <c r="AW929" s="54">
        <v>0</v>
      </c>
      <c r="AX929" s="49"/>
      <c r="AY929" s="276">
        <v>15810</v>
      </c>
      <c r="AZ929" s="95">
        <v>170.27891120159302</v>
      </c>
      <c r="BB929" s="80" t="s">
        <v>3412</v>
      </c>
      <c r="BC929" s="270" t="s">
        <v>1126</v>
      </c>
      <c r="BD929" s="72">
        <v>45.348599999999998</v>
      </c>
      <c r="BE929" s="72"/>
      <c r="BF929" s="72"/>
      <c r="BG929" s="72"/>
      <c r="BH929" s="72">
        <v>19.2347</v>
      </c>
      <c r="BI929" s="72"/>
      <c r="BJ929" s="72"/>
      <c r="BK929" s="72"/>
      <c r="BL929" s="72"/>
      <c r="BM929" s="72"/>
      <c r="BN929" s="72"/>
      <c r="BO929" s="72"/>
      <c r="BP929" s="72"/>
      <c r="BQ929" s="72"/>
      <c r="BR929" s="72"/>
      <c r="BS929" s="72"/>
      <c r="BT929" s="72"/>
      <c r="BU929" s="72"/>
      <c r="BV929" s="72"/>
      <c r="BW929" s="72"/>
      <c r="BX929" s="72">
        <v>21.164000000000001</v>
      </c>
      <c r="BY929" s="72"/>
      <c r="BZ929" s="72">
        <v>11.6928</v>
      </c>
      <c r="CA929" s="72"/>
      <c r="CB929" s="72"/>
      <c r="CC929" s="72"/>
      <c r="CD929" s="72"/>
      <c r="CE929" s="72"/>
      <c r="CF929" s="72"/>
      <c r="CG929" s="72"/>
      <c r="CH929" s="72"/>
      <c r="CI929" s="72"/>
      <c r="CJ929" s="72"/>
      <c r="CK929" s="72"/>
      <c r="CL929" s="72"/>
      <c r="CM929" s="72"/>
      <c r="CN929" s="72"/>
      <c r="CO929" s="72"/>
      <c r="CP929" s="72"/>
      <c r="CQ929" s="72"/>
      <c r="CR929" s="72"/>
      <c r="CS929" s="72"/>
      <c r="CT929" s="72"/>
      <c r="CU929" s="72"/>
      <c r="CV929" s="72"/>
      <c r="CW929" s="72"/>
      <c r="CX929" s="72"/>
      <c r="CY929" s="72"/>
      <c r="CZ929" s="72"/>
      <c r="DA929" s="72"/>
      <c r="DB929" s="72"/>
      <c r="DC929" s="72"/>
      <c r="DD929" s="72"/>
      <c r="DE929" s="72"/>
      <c r="DF929" s="72"/>
      <c r="DG929" s="72"/>
      <c r="DH929" s="78">
        <f t="shared" si="530"/>
        <v>97.440100000000001</v>
      </c>
      <c r="DJ929" s="77">
        <f t="shared" si="507"/>
        <v>2.559899999999999</v>
      </c>
      <c r="DK929" s="72"/>
      <c r="DL929" s="51" t="s">
        <v>3696</v>
      </c>
      <c r="DO929" s="358"/>
      <c r="DP929" s="72"/>
      <c r="DQ929" s="374">
        <v>2.56</v>
      </c>
      <c r="DR929" s="72"/>
      <c r="DU929" s="52"/>
      <c r="DX929" s="75">
        <f t="shared" si="508"/>
        <v>46.539976867839826</v>
      </c>
      <c r="DY929" s="51">
        <f t="shared" si="509"/>
        <v>0</v>
      </c>
      <c r="DZ929" s="75">
        <f t="shared" si="510"/>
        <v>0</v>
      </c>
      <c r="EA929" s="51" t="e">
        <f t="shared" si="511"/>
        <v>#DIV/0!</v>
      </c>
      <c r="EB929" s="75">
        <f t="shared" si="512"/>
        <v>19.74002489734719</v>
      </c>
      <c r="EC929" s="51">
        <f t="shared" si="513"/>
        <v>0</v>
      </c>
      <c r="ED929" s="75">
        <f t="shared" si="514"/>
        <v>0</v>
      </c>
      <c r="EE929" s="51" t="e">
        <f t="shared" si="515"/>
        <v>#DIV/0!</v>
      </c>
      <c r="EF929" s="75">
        <f t="shared" si="516"/>
        <v>0</v>
      </c>
      <c r="EG929" s="51" t="e">
        <f t="shared" si="517"/>
        <v>#DIV/0!</v>
      </c>
      <c r="EH929" s="75">
        <f t="shared" si="518"/>
        <v>0</v>
      </c>
      <c r="EI929" s="51" t="e">
        <f t="shared" si="519"/>
        <v>#DIV/0!</v>
      </c>
      <c r="EJ929" s="75">
        <f t="shared" si="520"/>
        <v>21.720010550071276</v>
      </c>
      <c r="EK929" s="51">
        <f t="shared" si="521"/>
        <v>0</v>
      </c>
      <c r="EL929" s="75">
        <f t="shared" si="522"/>
        <v>11.999987684741702</v>
      </c>
      <c r="EM929" s="51">
        <f t="shared" si="523"/>
        <v>0</v>
      </c>
      <c r="EN929" s="75">
        <f t="shared" si="524"/>
        <v>0</v>
      </c>
      <c r="EO929" s="51" t="e">
        <f t="shared" si="525"/>
        <v>#DIV/0!</v>
      </c>
      <c r="EP929" s="75">
        <f t="shared" si="526"/>
        <v>0</v>
      </c>
      <c r="EQ929" s="51" t="e">
        <f t="shared" si="527"/>
        <v>#DIV/0!</v>
      </c>
      <c r="ER929" s="51">
        <f t="shared" si="528"/>
        <v>100</v>
      </c>
      <c r="ES929" s="51">
        <f t="shared" si="529"/>
        <v>0</v>
      </c>
    </row>
    <row r="930" spans="1:149" x14ac:dyDescent="0.45">
      <c r="A930" s="78" t="s">
        <v>1451</v>
      </c>
      <c r="B930" s="174" t="s">
        <v>999</v>
      </c>
      <c r="C930" s="51" t="s">
        <v>3441</v>
      </c>
      <c r="D930" s="51" t="s">
        <v>3684</v>
      </c>
      <c r="E930" s="78" t="s">
        <v>1121</v>
      </c>
      <c r="F930" s="78" t="s">
        <v>1908</v>
      </c>
      <c r="G930" s="72" t="s">
        <v>3370</v>
      </c>
      <c r="H930" s="78" t="s">
        <v>1100</v>
      </c>
      <c r="I930" s="78">
        <v>0.5</v>
      </c>
      <c r="J930" s="300">
        <v>500</v>
      </c>
      <c r="K930" s="78">
        <v>100</v>
      </c>
      <c r="L930" s="300">
        <v>1400</v>
      </c>
      <c r="M930" s="72">
        <v>5</v>
      </c>
      <c r="O930" s="78"/>
      <c r="P930" s="72" t="s">
        <v>1374</v>
      </c>
      <c r="AA930" s="195"/>
      <c r="AB930" s="195"/>
      <c r="AC930" s="195"/>
      <c r="AD930" s="72"/>
      <c r="AE930" s="316">
        <v>0</v>
      </c>
      <c r="AF930" s="195"/>
      <c r="AG930" s="195">
        <v>1</v>
      </c>
      <c r="AH930" s="72"/>
      <c r="AQ930" s="174" t="s">
        <v>824</v>
      </c>
      <c r="AR930" s="53">
        <v>1.244</v>
      </c>
      <c r="AS930" s="53">
        <v>2.9809999999999999</v>
      </c>
      <c r="AT930" s="77"/>
      <c r="AU930" s="276"/>
      <c r="AV930" s="276">
        <v>5000</v>
      </c>
      <c r="AW930" s="54">
        <v>0</v>
      </c>
      <c r="AX930" s="49"/>
      <c r="AY930" s="276">
        <v>14905</v>
      </c>
      <c r="AZ930" s="95">
        <v>160.53176290067955</v>
      </c>
      <c r="BB930" s="80" t="s">
        <v>3412</v>
      </c>
      <c r="BC930" s="270" t="s">
        <v>1126</v>
      </c>
      <c r="BD930" s="72">
        <v>45.441699999999997</v>
      </c>
      <c r="BE930" s="72"/>
      <c r="BF930" s="72"/>
      <c r="BG930" s="72"/>
      <c r="BH930" s="72">
        <v>19.274100000000001</v>
      </c>
      <c r="BI930" s="72"/>
      <c r="BJ930" s="72"/>
      <c r="BK930" s="72"/>
      <c r="BL930" s="72"/>
      <c r="BM930" s="72"/>
      <c r="BN930" s="72"/>
      <c r="BO930" s="72"/>
      <c r="BP930" s="72"/>
      <c r="BQ930" s="72"/>
      <c r="BR930" s="72"/>
      <c r="BS930" s="72"/>
      <c r="BT930" s="72"/>
      <c r="BU930" s="72"/>
      <c r="BV930" s="72"/>
      <c r="BW930" s="72"/>
      <c r="BX930" s="72">
        <v>21.2074</v>
      </c>
      <c r="BY930" s="72"/>
      <c r="BZ930" s="72">
        <v>11.716799999999999</v>
      </c>
      <c r="CA930" s="72"/>
      <c r="CB930" s="72"/>
      <c r="CC930" s="72"/>
      <c r="CD930" s="72"/>
      <c r="CE930" s="72"/>
      <c r="CF930" s="72"/>
      <c r="CG930" s="72"/>
      <c r="CH930" s="72"/>
      <c r="CI930" s="72"/>
      <c r="CJ930" s="72"/>
      <c r="CK930" s="72"/>
      <c r="CL930" s="72"/>
      <c r="CM930" s="72"/>
      <c r="CN930" s="72"/>
      <c r="CO930" s="72"/>
      <c r="CP930" s="72"/>
      <c r="CQ930" s="72"/>
      <c r="CR930" s="72"/>
      <c r="CS930" s="72"/>
      <c r="CT930" s="72"/>
      <c r="CU930" s="72"/>
      <c r="CV930" s="72"/>
      <c r="CW930" s="72"/>
      <c r="CX930" s="72"/>
      <c r="CY930" s="72"/>
      <c r="CZ930" s="72"/>
      <c r="DA930" s="72"/>
      <c r="DB930" s="72"/>
      <c r="DC930" s="72"/>
      <c r="DD930" s="72"/>
      <c r="DE930" s="72"/>
      <c r="DF930" s="72"/>
      <c r="DG930" s="72"/>
      <c r="DH930" s="78">
        <f t="shared" si="530"/>
        <v>97.640000000000015</v>
      </c>
      <c r="DJ930" s="77">
        <f t="shared" si="507"/>
        <v>2.3599999999999852</v>
      </c>
      <c r="DK930" s="72"/>
      <c r="DL930" s="51" t="s">
        <v>3696</v>
      </c>
      <c r="DO930" s="358"/>
      <c r="DP930" s="72"/>
      <c r="DQ930" s="374">
        <v>2.36</v>
      </c>
      <c r="DR930" s="72"/>
      <c r="DU930" s="52"/>
      <c r="DX930" s="75">
        <f t="shared" si="508"/>
        <v>46.54004506349856</v>
      </c>
      <c r="DY930" s="51">
        <f t="shared" si="509"/>
        <v>0</v>
      </c>
      <c r="DZ930" s="75">
        <f t="shared" si="510"/>
        <v>0</v>
      </c>
      <c r="EA930" s="51" t="e">
        <f t="shared" si="511"/>
        <v>#DIV/0!</v>
      </c>
      <c r="EB930" s="75">
        <f t="shared" si="512"/>
        <v>19.739963129864808</v>
      </c>
      <c r="EC930" s="51">
        <f t="shared" si="513"/>
        <v>0</v>
      </c>
      <c r="ED930" s="75">
        <f t="shared" si="514"/>
        <v>0</v>
      </c>
      <c r="EE930" s="51" t="e">
        <f t="shared" si="515"/>
        <v>#DIV/0!</v>
      </c>
      <c r="EF930" s="75">
        <f t="shared" si="516"/>
        <v>0</v>
      </c>
      <c r="EG930" s="51" t="e">
        <f t="shared" si="517"/>
        <v>#DIV/0!</v>
      </c>
      <c r="EH930" s="75">
        <f t="shared" si="518"/>
        <v>0</v>
      </c>
      <c r="EI930" s="51" t="e">
        <f t="shared" si="519"/>
        <v>#DIV/0!</v>
      </c>
      <c r="EJ930" s="75">
        <f t="shared" si="520"/>
        <v>21.719991806636621</v>
      </c>
      <c r="EK930" s="51">
        <f t="shared" si="521"/>
        <v>0</v>
      </c>
      <c r="EL930" s="75">
        <f t="shared" si="522"/>
        <v>11.999999999999996</v>
      </c>
      <c r="EM930" s="51">
        <f t="shared" si="523"/>
        <v>0</v>
      </c>
      <c r="EN930" s="75">
        <f t="shared" si="524"/>
        <v>0</v>
      </c>
      <c r="EO930" s="51" t="e">
        <f t="shared" si="525"/>
        <v>#DIV/0!</v>
      </c>
      <c r="EP930" s="75">
        <f t="shared" si="526"/>
        <v>0</v>
      </c>
      <c r="EQ930" s="51" t="e">
        <f t="shared" si="527"/>
        <v>#DIV/0!</v>
      </c>
      <c r="ER930" s="51">
        <f t="shared" si="528"/>
        <v>100</v>
      </c>
      <c r="ES930" s="51">
        <f t="shared" si="529"/>
        <v>0</v>
      </c>
    </row>
    <row r="931" spans="1:149" x14ac:dyDescent="0.45">
      <c r="A931" s="78" t="s">
        <v>1451</v>
      </c>
      <c r="B931" s="174" t="s">
        <v>999</v>
      </c>
      <c r="C931" s="51" t="s">
        <v>3441</v>
      </c>
      <c r="D931" s="51" t="s">
        <v>3684</v>
      </c>
      <c r="E931" s="78" t="s">
        <v>1121</v>
      </c>
      <c r="F931" s="78" t="s">
        <v>1909</v>
      </c>
      <c r="G931" s="72" t="s">
        <v>3370</v>
      </c>
      <c r="H931" s="78" t="s">
        <v>1100</v>
      </c>
      <c r="I931" s="78">
        <v>1</v>
      </c>
      <c r="J931" s="300">
        <v>1000</v>
      </c>
      <c r="K931" s="78">
        <v>100</v>
      </c>
      <c r="L931" s="300">
        <v>1300</v>
      </c>
      <c r="M931" s="72">
        <v>5</v>
      </c>
      <c r="O931" s="78"/>
      <c r="P931" s="72" t="s">
        <v>1374</v>
      </c>
      <c r="AA931" s="195"/>
      <c r="AB931" s="195"/>
      <c r="AC931" s="195"/>
      <c r="AD931" s="72"/>
      <c r="AE931" s="316">
        <v>0</v>
      </c>
      <c r="AF931" s="195"/>
      <c r="AG931" s="195">
        <v>1</v>
      </c>
      <c r="AH931" s="72"/>
      <c r="AQ931" s="174" t="s">
        <v>824</v>
      </c>
      <c r="AR931" s="53">
        <v>1.8520000000000001</v>
      </c>
      <c r="AS931" s="53">
        <v>10.29</v>
      </c>
      <c r="AT931" s="77"/>
      <c r="AU931" s="276"/>
      <c r="AV931" s="276">
        <v>10000</v>
      </c>
      <c r="AW931" s="54">
        <v>0</v>
      </c>
      <c r="AX931" s="49"/>
      <c r="AY931" s="276">
        <v>102899.99999999999</v>
      </c>
      <c r="AZ931" s="95">
        <v>1049.378215897395</v>
      </c>
      <c r="BB931" s="80" t="s">
        <v>3412</v>
      </c>
      <c r="BC931" s="270" t="s">
        <v>1126</v>
      </c>
      <c r="BD931" s="72">
        <v>43.547499999999999</v>
      </c>
      <c r="BE931" s="72"/>
      <c r="BF931" s="72"/>
      <c r="BG931" s="72"/>
      <c r="BH931" s="72">
        <v>18.470700000000001</v>
      </c>
      <c r="BI931" s="72"/>
      <c r="BJ931" s="72"/>
      <c r="BK931" s="72"/>
      <c r="BL931" s="72"/>
      <c r="BM931" s="72"/>
      <c r="BN931" s="72"/>
      <c r="BO931" s="72"/>
      <c r="BP931" s="72"/>
      <c r="BQ931" s="72"/>
      <c r="BR931" s="72"/>
      <c r="BS931" s="72"/>
      <c r="BT931" s="72"/>
      <c r="BU931" s="72"/>
      <c r="BV931" s="72"/>
      <c r="BW931" s="72"/>
      <c r="BX931" s="72">
        <v>20.323399999999999</v>
      </c>
      <c r="BY931" s="72"/>
      <c r="BZ931" s="72">
        <v>11.228400000000001</v>
      </c>
      <c r="CA931" s="72"/>
      <c r="CB931" s="72"/>
      <c r="CC931" s="72"/>
      <c r="CD931" s="72"/>
      <c r="CE931" s="72"/>
      <c r="CF931" s="72"/>
      <c r="CG931" s="72"/>
      <c r="CH931" s="72"/>
      <c r="CI931" s="72"/>
      <c r="CJ931" s="72"/>
      <c r="CK931" s="72"/>
      <c r="CL931" s="72"/>
      <c r="CM931" s="72"/>
      <c r="CN931" s="72"/>
      <c r="CO931" s="72"/>
      <c r="CP931" s="72"/>
      <c r="CQ931" s="72"/>
      <c r="CR931" s="72"/>
      <c r="CS931" s="72"/>
      <c r="CT931" s="72"/>
      <c r="CU931" s="72"/>
      <c r="CV931" s="72"/>
      <c r="CW931" s="72"/>
      <c r="CX931" s="72"/>
      <c r="CY931" s="72"/>
      <c r="CZ931" s="72"/>
      <c r="DA931" s="72"/>
      <c r="DB931" s="72"/>
      <c r="DC931" s="72"/>
      <c r="DD931" s="72"/>
      <c r="DE931" s="72"/>
      <c r="DF931" s="72"/>
      <c r="DG931" s="72"/>
      <c r="DH931" s="78">
        <f t="shared" si="530"/>
        <v>93.57</v>
      </c>
      <c r="DJ931" s="77">
        <f t="shared" si="507"/>
        <v>6.4300000000000068</v>
      </c>
      <c r="DK931" s="72"/>
      <c r="DL931" s="51" t="s">
        <v>3696</v>
      </c>
      <c r="DO931" s="358"/>
      <c r="DP931" s="72"/>
      <c r="DQ931" s="374">
        <v>6.43</v>
      </c>
      <c r="DR931" s="72"/>
      <c r="DU931" s="52"/>
      <c r="DX931" s="75">
        <f t="shared" si="508"/>
        <v>46.540023511809345</v>
      </c>
      <c r="DY931" s="51">
        <f t="shared" si="509"/>
        <v>0</v>
      </c>
      <c r="DZ931" s="75">
        <f t="shared" si="510"/>
        <v>0</v>
      </c>
      <c r="EA931" s="51" t="e">
        <f t="shared" si="511"/>
        <v>#DIV/0!</v>
      </c>
      <c r="EB931" s="75">
        <f t="shared" si="512"/>
        <v>19.739980763065088</v>
      </c>
      <c r="EC931" s="51">
        <f t="shared" si="513"/>
        <v>0</v>
      </c>
      <c r="ED931" s="75">
        <f t="shared" si="514"/>
        <v>0</v>
      </c>
      <c r="EE931" s="51" t="e">
        <f t="shared" si="515"/>
        <v>#DIV/0!</v>
      </c>
      <c r="EF931" s="75">
        <f t="shared" si="516"/>
        <v>0</v>
      </c>
      <c r="EG931" s="51" t="e">
        <f t="shared" si="517"/>
        <v>#DIV/0!</v>
      </c>
      <c r="EH931" s="75">
        <f t="shared" si="518"/>
        <v>0</v>
      </c>
      <c r="EI931" s="51" t="e">
        <f t="shared" si="519"/>
        <v>#DIV/0!</v>
      </c>
      <c r="EJ931" s="75">
        <f t="shared" si="520"/>
        <v>21.719995725125578</v>
      </c>
      <c r="EK931" s="51">
        <f t="shared" si="521"/>
        <v>0</v>
      </c>
      <c r="EL931" s="75">
        <f t="shared" si="522"/>
        <v>12.000000000000002</v>
      </c>
      <c r="EM931" s="51">
        <f t="shared" si="523"/>
        <v>0</v>
      </c>
      <c r="EN931" s="75">
        <f t="shared" si="524"/>
        <v>0</v>
      </c>
      <c r="EO931" s="51" t="e">
        <f t="shared" si="525"/>
        <v>#DIV/0!</v>
      </c>
      <c r="EP931" s="75">
        <f t="shared" si="526"/>
        <v>0</v>
      </c>
      <c r="EQ931" s="51" t="e">
        <f t="shared" si="527"/>
        <v>#DIV/0!</v>
      </c>
      <c r="ER931" s="51">
        <f t="shared" si="528"/>
        <v>100</v>
      </c>
      <c r="ES931" s="51">
        <f t="shared" si="529"/>
        <v>0</v>
      </c>
    </row>
    <row r="932" spans="1:149" x14ac:dyDescent="0.45">
      <c r="A932" s="78" t="s">
        <v>1451</v>
      </c>
      <c r="B932" s="174" t="s">
        <v>999</v>
      </c>
      <c r="C932" s="51" t="s">
        <v>3441</v>
      </c>
      <c r="D932" s="51" t="s">
        <v>3684</v>
      </c>
      <c r="E932" s="78" t="s">
        <v>1121</v>
      </c>
      <c r="F932" s="78" t="s">
        <v>1910</v>
      </c>
      <c r="G932" s="72" t="s">
        <v>3370</v>
      </c>
      <c r="H932" s="78" t="s">
        <v>1100</v>
      </c>
      <c r="I932" s="78">
        <v>1</v>
      </c>
      <c r="J932" s="300">
        <v>1000</v>
      </c>
      <c r="K932" s="78">
        <v>100</v>
      </c>
      <c r="L932" s="300">
        <v>1300</v>
      </c>
      <c r="M932" s="72">
        <v>5</v>
      </c>
      <c r="O932" s="78"/>
      <c r="P932" s="72" t="s">
        <v>1374</v>
      </c>
      <c r="AA932" s="195"/>
      <c r="AB932" s="195"/>
      <c r="AC932" s="195"/>
      <c r="AD932" s="72"/>
      <c r="AE932" s="316">
        <v>0</v>
      </c>
      <c r="AF932" s="195"/>
      <c r="AG932" s="195">
        <v>1</v>
      </c>
      <c r="AH932" s="72"/>
      <c r="AQ932" s="174" t="s">
        <v>824</v>
      </c>
      <c r="AR932" s="53">
        <v>1.8520000000000001</v>
      </c>
      <c r="AS932" s="53">
        <v>10.29</v>
      </c>
      <c r="AT932" s="77"/>
      <c r="AU932" s="276"/>
      <c r="AV932" s="276">
        <v>10000</v>
      </c>
      <c r="AW932" s="54">
        <v>0</v>
      </c>
      <c r="AX932" s="49"/>
      <c r="AY932" s="276">
        <v>102899.99999999999</v>
      </c>
      <c r="AZ932" s="95">
        <v>1049.378215897395</v>
      </c>
      <c r="BB932" s="80" t="s">
        <v>3412</v>
      </c>
      <c r="BC932" s="270" t="s">
        <v>1126</v>
      </c>
      <c r="BD932" s="72">
        <v>44.040799999999997</v>
      </c>
      <c r="BE932" s="72"/>
      <c r="BF932" s="72"/>
      <c r="BG932" s="72"/>
      <c r="BH932" s="72">
        <v>18.68</v>
      </c>
      <c r="BI932" s="72"/>
      <c r="BJ932" s="72"/>
      <c r="BK932" s="72"/>
      <c r="BL932" s="72"/>
      <c r="BM932" s="72"/>
      <c r="BN932" s="72"/>
      <c r="BO932" s="72"/>
      <c r="BP932" s="72"/>
      <c r="BQ932" s="72"/>
      <c r="BR932" s="72"/>
      <c r="BS932" s="72"/>
      <c r="BT932" s="72"/>
      <c r="BU932" s="72"/>
      <c r="BV932" s="72"/>
      <c r="BW932" s="72"/>
      <c r="BX932" s="72">
        <v>20.553599999999999</v>
      </c>
      <c r="BY932" s="72"/>
      <c r="BZ932" s="72">
        <v>11.355600000000001</v>
      </c>
      <c r="CA932" s="72"/>
      <c r="CB932" s="72"/>
      <c r="CC932" s="72"/>
      <c r="CD932" s="72"/>
      <c r="CE932" s="72"/>
      <c r="CF932" s="72"/>
      <c r="CG932" s="72"/>
      <c r="CH932" s="72"/>
      <c r="CI932" s="72"/>
      <c r="CJ932" s="72"/>
      <c r="CK932" s="72"/>
      <c r="CL932" s="72"/>
      <c r="CM932" s="72"/>
      <c r="CN932" s="72"/>
      <c r="CO932" s="72"/>
      <c r="CP932" s="72"/>
      <c r="CQ932" s="72"/>
      <c r="CR932" s="72"/>
      <c r="CS932" s="72"/>
      <c r="CT932" s="72"/>
      <c r="CU932" s="72"/>
      <c r="CV932" s="72"/>
      <c r="CW932" s="72"/>
      <c r="CX932" s="72"/>
      <c r="CY932" s="72"/>
      <c r="CZ932" s="72"/>
      <c r="DA932" s="72"/>
      <c r="DB932" s="72"/>
      <c r="DC932" s="72"/>
      <c r="DD932" s="72"/>
      <c r="DE932" s="72"/>
      <c r="DF932" s="72"/>
      <c r="DG932" s="72"/>
      <c r="DH932" s="78">
        <f t="shared" si="530"/>
        <v>94.63</v>
      </c>
      <c r="DJ932" s="77">
        <f t="shared" si="507"/>
        <v>5.3700000000000045</v>
      </c>
      <c r="DK932" s="72"/>
      <c r="DL932" s="51" t="s">
        <v>3696</v>
      </c>
      <c r="DO932" s="358"/>
      <c r="DP932" s="72"/>
      <c r="DQ932" s="374">
        <v>5.37</v>
      </c>
      <c r="DR932" s="72"/>
      <c r="DU932" s="52"/>
      <c r="DX932" s="75">
        <f t="shared" si="508"/>
        <v>46.539997886505333</v>
      </c>
      <c r="DY932" s="51">
        <f t="shared" si="509"/>
        <v>0</v>
      </c>
      <c r="DZ932" s="75">
        <f t="shared" si="510"/>
        <v>0</v>
      </c>
      <c r="EA932" s="51" t="e">
        <f t="shared" si="511"/>
        <v>#DIV/0!</v>
      </c>
      <c r="EB932" s="75">
        <f t="shared" si="512"/>
        <v>19.740040156398607</v>
      </c>
      <c r="EC932" s="51">
        <f t="shared" si="513"/>
        <v>0</v>
      </c>
      <c r="ED932" s="75">
        <f t="shared" si="514"/>
        <v>0</v>
      </c>
      <c r="EE932" s="51" t="e">
        <f t="shared" si="515"/>
        <v>#DIV/0!</v>
      </c>
      <c r="EF932" s="75">
        <f t="shared" si="516"/>
        <v>0</v>
      </c>
      <c r="EG932" s="51" t="e">
        <f t="shared" si="517"/>
        <v>#DIV/0!</v>
      </c>
      <c r="EH932" s="75">
        <f t="shared" si="518"/>
        <v>0</v>
      </c>
      <c r="EI932" s="51" t="e">
        <f t="shared" si="519"/>
        <v>#DIV/0!</v>
      </c>
      <c r="EJ932" s="75">
        <f t="shared" si="520"/>
        <v>21.719961957096061</v>
      </c>
      <c r="EK932" s="51">
        <f t="shared" si="521"/>
        <v>0</v>
      </c>
      <c r="EL932" s="75">
        <f t="shared" si="522"/>
        <v>12.000000000000002</v>
      </c>
      <c r="EM932" s="51">
        <f t="shared" si="523"/>
        <v>0</v>
      </c>
      <c r="EN932" s="75">
        <f t="shared" si="524"/>
        <v>0</v>
      </c>
      <c r="EO932" s="51" t="e">
        <f t="shared" si="525"/>
        <v>#DIV/0!</v>
      </c>
      <c r="EP932" s="75">
        <f t="shared" si="526"/>
        <v>0</v>
      </c>
      <c r="EQ932" s="51" t="e">
        <f t="shared" si="527"/>
        <v>#DIV/0!</v>
      </c>
      <c r="ER932" s="51">
        <f t="shared" si="528"/>
        <v>100</v>
      </c>
      <c r="ES932" s="51">
        <f t="shared" si="529"/>
        <v>0</v>
      </c>
    </row>
    <row r="933" spans="1:149" x14ac:dyDescent="0.45">
      <c r="A933" s="78" t="s">
        <v>1451</v>
      </c>
      <c r="B933" s="174" t="s">
        <v>999</v>
      </c>
      <c r="C933" s="51" t="s">
        <v>3441</v>
      </c>
      <c r="D933" s="51" t="s">
        <v>3684</v>
      </c>
      <c r="E933" s="78" t="s">
        <v>1121</v>
      </c>
      <c r="F933" s="78" t="s">
        <v>1911</v>
      </c>
      <c r="G933" s="72" t="s">
        <v>3370</v>
      </c>
      <c r="H933" s="78" t="s">
        <v>1100</v>
      </c>
      <c r="I933" s="78">
        <v>0.5</v>
      </c>
      <c r="J933" s="300">
        <v>1000</v>
      </c>
      <c r="K933" s="78">
        <v>100</v>
      </c>
      <c r="L933" s="300">
        <v>1400</v>
      </c>
      <c r="M933" s="72">
        <v>5</v>
      </c>
      <c r="O933" s="78"/>
      <c r="P933" s="72" t="s">
        <v>1374</v>
      </c>
      <c r="AA933" s="195"/>
      <c r="AB933" s="195"/>
      <c r="AC933" s="195"/>
      <c r="AD933" s="72"/>
      <c r="AE933" s="316">
        <v>0</v>
      </c>
      <c r="AF933" s="195"/>
      <c r="AG933" s="195">
        <v>1</v>
      </c>
      <c r="AH933" s="72"/>
      <c r="AQ933" s="174" t="s">
        <v>824</v>
      </c>
      <c r="AR933" s="53">
        <v>1.853</v>
      </c>
      <c r="AS933" s="53">
        <v>9.0950000000000006</v>
      </c>
      <c r="AT933" s="77"/>
      <c r="AU933" s="276"/>
      <c r="AV933" s="276">
        <v>10000</v>
      </c>
      <c r="AW933" s="54">
        <v>0</v>
      </c>
      <c r="AX933" s="49"/>
      <c r="AY933" s="276">
        <v>90950</v>
      </c>
      <c r="AZ933" s="95">
        <v>927.51164952252759</v>
      </c>
      <c r="BB933" s="80" t="s">
        <v>3412</v>
      </c>
      <c r="BC933" s="270" t="s">
        <v>1126</v>
      </c>
      <c r="BD933" s="72">
        <v>44.352600000000002</v>
      </c>
      <c r="BE933" s="72"/>
      <c r="BF933" s="72"/>
      <c r="BG933" s="72"/>
      <c r="BH933" s="72">
        <v>18.812200000000001</v>
      </c>
      <c r="BI933" s="72"/>
      <c r="BJ933" s="72"/>
      <c r="BK933" s="72"/>
      <c r="BL933" s="72"/>
      <c r="BM933" s="72"/>
      <c r="BN933" s="72"/>
      <c r="BO933" s="72"/>
      <c r="BP933" s="72"/>
      <c r="BQ933" s="72"/>
      <c r="BR933" s="72"/>
      <c r="BS933" s="72"/>
      <c r="BT933" s="72"/>
      <c r="BU933" s="72"/>
      <c r="BV933" s="72"/>
      <c r="BW933" s="72"/>
      <c r="BX933" s="72">
        <v>20.699200000000001</v>
      </c>
      <c r="BY933" s="72"/>
      <c r="BZ933" s="72">
        <v>11.436</v>
      </c>
      <c r="CA933" s="72"/>
      <c r="CB933" s="72"/>
      <c r="CC933" s="72"/>
      <c r="CD933" s="72"/>
      <c r="CE933" s="72"/>
      <c r="CF933" s="72"/>
      <c r="CG933" s="72"/>
      <c r="CH933" s="72"/>
      <c r="CI933" s="72"/>
      <c r="CJ933" s="72"/>
      <c r="CK933" s="72"/>
      <c r="CL933" s="72"/>
      <c r="CM933" s="72"/>
      <c r="CN933" s="72"/>
      <c r="CO933" s="72"/>
      <c r="CP933" s="72"/>
      <c r="CQ933" s="72"/>
      <c r="CR933" s="72"/>
      <c r="CS933" s="72"/>
      <c r="CT933" s="72"/>
      <c r="CU933" s="72"/>
      <c r="CV933" s="72"/>
      <c r="CW933" s="72"/>
      <c r="CX933" s="72"/>
      <c r="CY933" s="72"/>
      <c r="CZ933" s="72"/>
      <c r="DA933" s="72"/>
      <c r="DB933" s="72"/>
      <c r="DC933" s="72"/>
      <c r="DD933" s="72"/>
      <c r="DE933" s="72"/>
      <c r="DF933" s="72"/>
      <c r="DG933" s="72"/>
      <c r="DH933" s="78">
        <f t="shared" si="530"/>
        <v>95.300000000000011</v>
      </c>
      <c r="DJ933" s="77">
        <f t="shared" si="507"/>
        <v>4.6999999999999886</v>
      </c>
      <c r="DK933" s="72"/>
      <c r="DL933" s="51" t="s">
        <v>3696</v>
      </c>
      <c r="DO933" s="358"/>
      <c r="DP933" s="72"/>
      <c r="DQ933" s="374">
        <v>4.7</v>
      </c>
      <c r="DR933" s="72"/>
      <c r="DU933" s="52"/>
      <c r="DX933" s="75">
        <f t="shared" si="508"/>
        <v>46.53997901364113</v>
      </c>
      <c r="DY933" s="51">
        <f t="shared" si="509"/>
        <v>0</v>
      </c>
      <c r="DZ933" s="75">
        <f t="shared" si="510"/>
        <v>0</v>
      </c>
      <c r="EA933" s="51" t="e">
        <f t="shared" si="511"/>
        <v>#DIV/0!</v>
      </c>
      <c r="EB933" s="75">
        <f t="shared" si="512"/>
        <v>19.739979013641133</v>
      </c>
      <c r="EC933" s="51">
        <f t="shared" si="513"/>
        <v>0</v>
      </c>
      <c r="ED933" s="75">
        <f t="shared" si="514"/>
        <v>0</v>
      </c>
      <c r="EE933" s="51" t="e">
        <f t="shared" si="515"/>
        <v>#DIV/0!</v>
      </c>
      <c r="EF933" s="75">
        <f t="shared" si="516"/>
        <v>0</v>
      </c>
      <c r="EG933" s="51" t="e">
        <f t="shared" si="517"/>
        <v>#DIV/0!</v>
      </c>
      <c r="EH933" s="75">
        <f t="shared" si="518"/>
        <v>0</v>
      </c>
      <c r="EI933" s="51" t="e">
        <f t="shared" si="519"/>
        <v>#DIV/0!</v>
      </c>
      <c r="EJ933" s="75">
        <f t="shared" si="520"/>
        <v>21.720041972717734</v>
      </c>
      <c r="EK933" s="51">
        <f t="shared" si="521"/>
        <v>0</v>
      </c>
      <c r="EL933" s="75">
        <f t="shared" si="522"/>
        <v>11.999999999999998</v>
      </c>
      <c r="EM933" s="51">
        <f t="shared" si="523"/>
        <v>0</v>
      </c>
      <c r="EN933" s="75">
        <f t="shared" si="524"/>
        <v>0</v>
      </c>
      <c r="EO933" s="51" t="e">
        <f t="shared" si="525"/>
        <v>#DIV/0!</v>
      </c>
      <c r="EP933" s="75">
        <f t="shared" si="526"/>
        <v>0</v>
      </c>
      <c r="EQ933" s="51" t="e">
        <f t="shared" si="527"/>
        <v>#DIV/0!</v>
      </c>
      <c r="ER933" s="51">
        <f t="shared" si="528"/>
        <v>100</v>
      </c>
      <c r="ES933" s="51">
        <f t="shared" si="529"/>
        <v>0</v>
      </c>
    </row>
    <row r="934" spans="1:149" x14ac:dyDescent="0.45">
      <c r="A934" s="78" t="s">
        <v>1451</v>
      </c>
      <c r="B934" s="174" t="s">
        <v>999</v>
      </c>
      <c r="C934" s="51" t="s">
        <v>3441</v>
      </c>
      <c r="D934" s="51" t="s">
        <v>3684</v>
      </c>
      <c r="E934" s="78" t="s">
        <v>1121</v>
      </c>
      <c r="F934" s="78" t="s">
        <v>1912</v>
      </c>
      <c r="G934" s="72" t="s">
        <v>3370</v>
      </c>
      <c r="H934" s="78" t="s">
        <v>1100</v>
      </c>
      <c r="I934" s="78">
        <v>1</v>
      </c>
      <c r="J934" s="300">
        <v>2000</v>
      </c>
      <c r="K934" s="78">
        <v>100</v>
      </c>
      <c r="L934" s="300">
        <v>1300</v>
      </c>
      <c r="M934" s="72">
        <v>5</v>
      </c>
      <c r="O934" s="78"/>
      <c r="P934" s="72" t="s">
        <v>1374</v>
      </c>
      <c r="AA934" s="195"/>
      <c r="AB934" s="195"/>
      <c r="AC934" s="195"/>
      <c r="AD934" s="72"/>
      <c r="AE934" s="316">
        <v>0</v>
      </c>
      <c r="AF934" s="195"/>
      <c r="AG934" s="195">
        <v>1</v>
      </c>
      <c r="AH934" s="72"/>
      <c r="AQ934" s="174" t="s">
        <v>824</v>
      </c>
      <c r="AR934" s="53">
        <v>4.9050000000000002</v>
      </c>
      <c r="AS934" s="53">
        <v>94.46</v>
      </c>
      <c r="AT934" s="77"/>
      <c r="AU934" s="276"/>
      <c r="AV934" s="276">
        <v>20000</v>
      </c>
      <c r="AW934" s="54">
        <v>0</v>
      </c>
      <c r="AX934" s="49"/>
      <c r="AY934" s="276">
        <v>1889199.9999999998</v>
      </c>
      <c r="AZ934" s="95">
        <v>18986.225023421583</v>
      </c>
      <c r="BB934" s="80" t="s">
        <v>3412</v>
      </c>
      <c r="BC934" s="270" t="s">
        <v>1126</v>
      </c>
      <c r="BD934" s="72">
        <v>43.929099999999998</v>
      </c>
      <c r="BE934" s="72"/>
      <c r="BF934" s="72"/>
      <c r="BG934" s="72"/>
      <c r="BH934" s="72">
        <v>18.6326</v>
      </c>
      <c r="BI934" s="72"/>
      <c r="BJ934" s="72"/>
      <c r="BK934" s="72"/>
      <c r="BL934" s="72"/>
      <c r="BM934" s="72"/>
      <c r="BN934" s="72"/>
      <c r="BO934" s="72"/>
      <c r="BP934" s="72"/>
      <c r="BQ934" s="72"/>
      <c r="BR934" s="72"/>
      <c r="BS934" s="72"/>
      <c r="BT934" s="72"/>
      <c r="BU934" s="72"/>
      <c r="BV934" s="72"/>
      <c r="BW934" s="72"/>
      <c r="BX934" s="72">
        <v>20.5015</v>
      </c>
      <c r="BY934" s="72"/>
      <c r="BZ934" s="72">
        <v>11.3268</v>
      </c>
      <c r="CA934" s="72"/>
      <c r="CB934" s="72"/>
      <c r="CC934" s="72"/>
      <c r="CD934" s="72"/>
      <c r="CE934" s="72"/>
      <c r="CF934" s="72"/>
      <c r="CG934" s="72"/>
      <c r="CH934" s="72"/>
      <c r="CI934" s="72"/>
      <c r="CJ934" s="72"/>
      <c r="CK934" s="72"/>
      <c r="CL934" s="72"/>
      <c r="CM934" s="72"/>
      <c r="CN934" s="72"/>
      <c r="CO934" s="72"/>
      <c r="CP934" s="72"/>
      <c r="CQ934" s="72"/>
      <c r="CR934" s="72"/>
      <c r="CS934" s="72"/>
      <c r="CT934" s="72"/>
      <c r="CU934" s="72"/>
      <c r="CV934" s="72"/>
      <c r="CW934" s="72"/>
      <c r="CX934" s="72"/>
      <c r="CY934" s="72"/>
      <c r="CZ934" s="72"/>
      <c r="DA934" s="72"/>
      <c r="DB934" s="72"/>
      <c r="DC934" s="72"/>
      <c r="DD934" s="72"/>
      <c r="DE934" s="72"/>
      <c r="DF934" s="72"/>
      <c r="DG934" s="72"/>
      <c r="DH934" s="78">
        <f t="shared" si="530"/>
        <v>94.39</v>
      </c>
      <c r="DJ934" s="77">
        <f t="shared" si="507"/>
        <v>5.6099999999999994</v>
      </c>
      <c r="DK934" s="72"/>
      <c r="DL934" s="51" t="s">
        <v>3696</v>
      </c>
      <c r="DO934" s="358"/>
      <c r="DP934" s="72"/>
      <c r="DQ934" s="374">
        <v>5.61</v>
      </c>
      <c r="DR934" s="72"/>
      <c r="DU934" s="52"/>
      <c r="DX934" s="75">
        <f t="shared" si="508"/>
        <v>46.539993643394425</v>
      </c>
      <c r="DY934" s="51">
        <f t="shared" si="509"/>
        <v>0</v>
      </c>
      <c r="DZ934" s="75">
        <f t="shared" si="510"/>
        <v>0</v>
      </c>
      <c r="EA934" s="51" t="e">
        <f t="shared" si="511"/>
        <v>#DIV/0!</v>
      </c>
      <c r="EB934" s="75">
        <f t="shared" si="512"/>
        <v>19.74001483207967</v>
      </c>
      <c r="EC934" s="51">
        <f t="shared" si="513"/>
        <v>0</v>
      </c>
      <c r="ED934" s="75">
        <f t="shared" si="514"/>
        <v>0</v>
      </c>
      <c r="EE934" s="51" t="e">
        <f t="shared" si="515"/>
        <v>#DIV/0!</v>
      </c>
      <c r="EF934" s="75">
        <f t="shared" si="516"/>
        <v>0</v>
      </c>
      <c r="EG934" s="51" t="e">
        <f t="shared" si="517"/>
        <v>#DIV/0!</v>
      </c>
      <c r="EH934" s="75">
        <f t="shared" si="518"/>
        <v>0</v>
      </c>
      <c r="EI934" s="51" t="e">
        <f t="shared" si="519"/>
        <v>#DIV/0!</v>
      </c>
      <c r="EJ934" s="75">
        <f t="shared" si="520"/>
        <v>21.719991524525902</v>
      </c>
      <c r="EK934" s="51">
        <f t="shared" si="521"/>
        <v>0</v>
      </c>
      <c r="EL934" s="75">
        <f t="shared" si="522"/>
        <v>12.000000000000002</v>
      </c>
      <c r="EM934" s="51">
        <f t="shared" si="523"/>
        <v>0</v>
      </c>
      <c r="EN934" s="75">
        <f t="shared" si="524"/>
        <v>0</v>
      </c>
      <c r="EO934" s="51" t="e">
        <f t="shared" si="525"/>
        <v>#DIV/0!</v>
      </c>
      <c r="EP934" s="75">
        <f t="shared" si="526"/>
        <v>0</v>
      </c>
      <c r="EQ934" s="51" t="e">
        <f t="shared" si="527"/>
        <v>#DIV/0!</v>
      </c>
      <c r="ER934" s="51">
        <f t="shared" si="528"/>
        <v>100</v>
      </c>
      <c r="ES934" s="51">
        <f t="shared" si="529"/>
        <v>0</v>
      </c>
    </row>
    <row r="935" spans="1:149" x14ac:dyDescent="0.45">
      <c r="A935" s="78" t="s">
        <v>1451</v>
      </c>
      <c r="B935" s="174" t="s">
        <v>999</v>
      </c>
      <c r="C935" s="51" t="s">
        <v>3441</v>
      </c>
      <c r="D935" s="51" t="s">
        <v>3684</v>
      </c>
      <c r="E935" s="78" t="s">
        <v>1121</v>
      </c>
      <c r="F935" s="78" t="s">
        <v>1913</v>
      </c>
      <c r="G935" s="72" t="s">
        <v>3370</v>
      </c>
      <c r="H935" s="78" t="s">
        <v>1100</v>
      </c>
      <c r="I935" s="78">
        <v>0.5</v>
      </c>
      <c r="J935" s="300">
        <v>2000</v>
      </c>
      <c r="K935" s="78">
        <v>100</v>
      </c>
      <c r="L935" s="300">
        <v>1400</v>
      </c>
      <c r="M935" s="72">
        <v>5</v>
      </c>
      <c r="O935" s="78"/>
      <c r="P935" s="72" t="s">
        <v>1374</v>
      </c>
      <c r="AA935" s="195"/>
      <c r="AB935" s="195"/>
      <c r="AC935" s="195"/>
      <c r="AD935" s="72"/>
      <c r="AE935" s="316">
        <v>0</v>
      </c>
      <c r="AF935" s="195"/>
      <c r="AG935" s="195">
        <v>1</v>
      </c>
      <c r="AH935" s="72"/>
      <c r="AQ935" s="174" t="s">
        <v>824</v>
      </c>
      <c r="AR935" s="53">
        <v>4.6470000000000002</v>
      </c>
      <c r="AS935" s="53">
        <v>74.12</v>
      </c>
      <c r="AT935" s="77"/>
      <c r="AU935" s="276"/>
      <c r="AV935" s="276">
        <v>20000</v>
      </c>
      <c r="AW935" s="54">
        <v>0</v>
      </c>
      <c r="AX935" s="49"/>
      <c r="AY935" s="276">
        <v>1482400</v>
      </c>
      <c r="AZ935" s="95">
        <v>14897.935620749608</v>
      </c>
      <c r="BB935" s="80" t="s">
        <v>3412</v>
      </c>
      <c r="BC935" s="270" t="s">
        <v>1126</v>
      </c>
      <c r="BD935" s="72">
        <v>46.321300000000001</v>
      </c>
      <c r="BE935" s="72"/>
      <c r="BF935" s="72"/>
      <c r="BG935" s="72"/>
      <c r="BH935" s="72">
        <v>19.647200000000002</v>
      </c>
      <c r="BI935" s="72"/>
      <c r="BJ935" s="72"/>
      <c r="BK935" s="72"/>
      <c r="BL935" s="72"/>
      <c r="BM935" s="72"/>
      <c r="BN935" s="72"/>
      <c r="BO935" s="72"/>
      <c r="BP935" s="72"/>
      <c r="BQ935" s="72"/>
      <c r="BR935" s="72"/>
      <c r="BS935" s="72"/>
      <c r="BT935" s="72"/>
      <c r="BU935" s="72"/>
      <c r="BV935" s="72"/>
      <c r="BW935" s="72"/>
      <c r="BX935" s="72">
        <v>21.617899999999999</v>
      </c>
      <c r="BY935" s="72"/>
      <c r="BZ935" s="72">
        <v>11.9436</v>
      </c>
      <c r="CA935" s="72"/>
      <c r="CB935" s="72"/>
      <c r="CC935" s="72"/>
      <c r="CD935" s="72"/>
      <c r="CE935" s="72"/>
      <c r="CF935" s="72"/>
      <c r="CG935" s="72"/>
      <c r="CH935" s="72"/>
      <c r="CI935" s="72"/>
      <c r="CJ935" s="72"/>
      <c r="CK935" s="72"/>
      <c r="CL935" s="72"/>
      <c r="CM935" s="72"/>
      <c r="CN935" s="72"/>
      <c r="CO935" s="72"/>
      <c r="CP935" s="72"/>
      <c r="CQ935" s="72"/>
      <c r="CR935" s="72"/>
      <c r="CS935" s="72"/>
      <c r="CT935" s="72"/>
      <c r="CU935" s="72"/>
      <c r="CV935" s="72"/>
      <c r="CW935" s="72"/>
      <c r="CX935" s="72"/>
      <c r="CY935" s="72"/>
      <c r="CZ935" s="72"/>
      <c r="DA935" s="72"/>
      <c r="DB935" s="72"/>
      <c r="DC935" s="72"/>
      <c r="DD935" s="72"/>
      <c r="DE935" s="72"/>
      <c r="DF935" s="72"/>
      <c r="DG935" s="72"/>
      <c r="DH935" s="78">
        <f t="shared" si="530"/>
        <v>99.53</v>
      </c>
      <c r="DJ935" s="77">
        <f t="shared" si="507"/>
        <v>0.46999999999999886</v>
      </c>
      <c r="DK935" s="72"/>
      <c r="DL935" s="51" t="s">
        <v>3696</v>
      </c>
      <c r="DO935" s="358"/>
      <c r="DP935" s="72"/>
      <c r="DQ935" s="374">
        <v>0.47</v>
      </c>
      <c r="DR935" s="72"/>
      <c r="DU935" s="52"/>
      <c r="DX935" s="75">
        <f t="shared" si="508"/>
        <v>46.540038179443386</v>
      </c>
      <c r="DY935" s="51">
        <f t="shared" si="509"/>
        <v>0</v>
      </c>
      <c r="DZ935" s="75">
        <f t="shared" si="510"/>
        <v>0</v>
      </c>
      <c r="EA935" s="51" t="e">
        <f t="shared" si="511"/>
        <v>#DIV/0!</v>
      </c>
      <c r="EB935" s="75">
        <f t="shared" si="512"/>
        <v>19.739977896111725</v>
      </c>
      <c r="EC935" s="51">
        <f t="shared" si="513"/>
        <v>0</v>
      </c>
      <c r="ED935" s="75">
        <f t="shared" si="514"/>
        <v>0</v>
      </c>
      <c r="EE935" s="51" t="e">
        <f t="shared" si="515"/>
        <v>#DIV/0!</v>
      </c>
      <c r="EF935" s="75">
        <f t="shared" si="516"/>
        <v>0</v>
      </c>
      <c r="EG935" s="51" t="e">
        <f t="shared" si="517"/>
        <v>#DIV/0!</v>
      </c>
      <c r="EH935" s="75">
        <f t="shared" si="518"/>
        <v>0</v>
      </c>
      <c r="EI935" s="51" t="e">
        <f t="shared" si="519"/>
        <v>#DIV/0!</v>
      </c>
      <c r="EJ935" s="75">
        <f t="shared" si="520"/>
        <v>21.71998392444489</v>
      </c>
      <c r="EK935" s="51">
        <f t="shared" si="521"/>
        <v>0</v>
      </c>
      <c r="EL935" s="75">
        <f t="shared" si="522"/>
        <v>12</v>
      </c>
      <c r="EM935" s="51">
        <f t="shared" si="523"/>
        <v>0</v>
      </c>
      <c r="EN935" s="75">
        <f t="shared" si="524"/>
        <v>0</v>
      </c>
      <c r="EO935" s="51" t="e">
        <f t="shared" si="525"/>
        <v>#DIV/0!</v>
      </c>
      <c r="EP935" s="75">
        <f t="shared" si="526"/>
        <v>0</v>
      </c>
      <c r="EQ935" s="51" t="e">
        <f t="shared" si="527"/>
        <v>#DIV/0!</v>
      </c>
      <c r="ER935" s="51">
        <f t="shared" si="528"/>
        <v>100</v>
      </c>
      <c r="ES935" s="51">
        <f t="shared" si="529"/>
        <v>0</v>
      </c>
    </row>
    <row r="936" spans="1:149" x14ac:dyDescent="0.45">
      <c r="A936" s="78" t="s">
        <v>1451</v>
      </c>
      <c r="B936" s="174" t="s">
        <v>999</v>
      </c>
      <c r="C936" s="51" t="s">
        <v>3441</v>
      </c>
      <c r="D936" s="51" t="s">
        <v>3684</v>
      </c>
      <c r="E936" s="78" t="s">
        <v>1121</v>
      </c>
      <c r="F936" s="78" t="s">
        <v>1914</v>
      </c>
      <c r="G936" s="72" t="s">
        <v>3370</v>
      </c>
      <c r="H936" s="78" t="s">
        <v>1100</v>
      </c>
      <c r="I936" s="78">
        <v>0.5</v>
      </c>
      <c r="J936" s="300">
        <v>2000</v>
      </c>
      <c r="K936" s="78">
        <v>100</v>
      </c>
      <c r="L936" s="300">
        <v>1400</v>
      </c>
      <c r="M936" s="72">
        <v>5</v>
      </c>
      <c r="O936" s="78"/>
      <c r="P936" s="72" t="s">
        <v>1374</v>
      </c>
      <c r="AA936" s="195"/>
      <c r="AB936" s="195"/>
      <c r="AC936" s="195"/>
      <c r="AD936" s="72"/>
      <c r="AE936" s="316">
        <v>0</v>
      </c>
      <c r="AF936" s="195"/>
      <c r="AG936" s="195">
        <v>1</v>
      </c>
      <c r="AH936" s="72"/>
      <c r="AQ936" s="174" t="s">
        <v>824</v>
      </c>
      <c r="AR936" s="53">
        <v>4.6470000000000002</v>
      </c>
      <c r="AS936" s="53">
        <v>74.12</v>
      </c>
      <c r="AT936" s="77"/>
      <c r="AU936" s="276"/>
      <c r="AV936" s="276">
        <v>20000</v>
      </c>
      <c r="AW936" s="54">
        <v>0</v>
      </c>
      <c r="AX936" s="49"/>
      <c r="AY936" s="276">
        <v>1482400</v>
      </c>
      <c r="AZ936" s="95">
        <v>14897.935620749608</v>
      </c>
      <c r="BB936" s="80" t="s">
        <v>3412</v>
      </c>
      <c r="BC936" s="270" t="s">
        <v>1126</v>
      </c>
      <c r="BD936" s="72">
        <v>43.193800000000003</v>
      </c>
      <c r="BE936" s="72"/>
      <c r="BF936" s="72"/>
      <c r="BG936" s="72"/>
      <c r="BH936" s="72">
        <v>18.320699999999999</v>
      </c>
      <c r="BI936" s="72"/>
      <c r="BJ936" s="72"/>
      <c r="BK936" s="72"/>
      <c r="BL936" s="72"/>
      <c r="BM936" s="72"/>
      <c r="BN936" s="72"/>
      <c r="BO936" s="72"/>
      <c r="BP936" s="72"/>
      <c r="BQ936" s="72"/>
      <c r="BR936" s="72"/>
      <c r="BS936" s="72"/>
      <c r="BT936" s="72"/>
      <c r="BU936" s="72"/>
      <c r="BV936" s="72"/>
      <c r="BW936" s="72"/>
      <c r="BX936" s="72">
        <v>20.158300000000001</v>
      </c>
      <c r="BY936" s="72"/>
      <c r="BZ936" s="72">
        <v>11.1372</v>
      </c>
      <c r="CA936" s="72"/>
      <c r="CB936" s="72"/>
      <c r="CC936" s="72"/>
      <c r="CD936" s="72"/>
      <c r="CE936" s="72"/>
      <c r="CF936" s="72"/>
      <c r="CG936" s="72"/>
      <c r="CH936" s="72"/>
      <c r="CI936" s="72"/>
      <c r="CJ936" s="72"/>
      <c r="CK936" s="72"/>
      <c r="CL936" s="72"/>
      <c r="CM936" s="72"/>
      <c r="CN936" s="72"/>
      <c r="CO936" s="72"/>
      <c r="CP936" s="72"/>
      <c r="CQ936" s="72"/>
      <c r="CR936" s="72"/>
      <c r="CS936" s="72"/>
      <c r="CT936" s="72"/>
      <c r="CU936" s="72"/>
      <c r="CV936" s="72"/>
      <c r="CW936" s="72"/>
      <c r="CX936" s="72"/>
      <c r="CY936" s="72"/>
      <c r="CZ936" s="72"/>
      <c r="DA936" s="72"/>
      <c r="DB936" s="72"/>
      <c r="DC936" s="72"/>
      <c r="DD936" s="72"/>
      <c r="DE936" s="72"/>
      <c r="DF936" s="72"/>
      <c r="DG936" s="72"/>
      <c r="DH936" s="78">
        <f t="shared" si="530"/>
        <v>92.81</v>
      </c>
      <c r="DJ936" s="77">
        <f t="shared" si="507"/>
        <v>7.1899999999999977</v>
      </c>
      <c r="DK936" s="72"/>
      <c r="DL936" s="51" t="s">
        <v>3696</v>
      </c>
      <c r="DO936" s="358"/>
      <c r="DP936" s="72"/>
      <c r="DQ936" s="374">
        <v>7.19</v>
      </c>
      <c r="DR936" s="72"/>
      <c r="DU936" s="52"/>
      <c r="DX936" s="75">
        <f t="shared" si="508"/>
        <v>46.540028014222607</v>
      </c>
      <c r="DY936" s="51">
        <f t="shared" si="509"/>
        <v>0</v>
      </c>
      <c r="DZ936" s="75">
        <f t="shared" si="510"/>
        <v>0</v>
      </c>
      <c r="EA936" s="51" t="e">
        <f t="shared" si="511"/>
        <v>#DIV/0!</v>
      </c>
      <c r="EB936" s="75">
        <f t="shared" si="512"/>
        <v>19.740006464820599</v>
      </c>
      <c r="EC936" s="51">
        <f t="shared" si="513"/>
        <v>0</v>
      </c>
      <c r="ED936" s="75">
        <f t="shared" si="514"/>
        <v>0</v>
      </c>
      <c r="EE936" s="51" t="e">
        <f t="shared" si="515"/>
        <v>#DIV/0!</v>
      </c>
      <c r="EF936" s="75">
        <f t="shared" si="516"/>
        <v>0</v>
      </c>
      <c r="EG936" s="51" t="e">
        <f t="shared" si="517"/>
        <v>#DIV/0!</v>
      </c>
      <c r="EH936" s="75">
        <f t="shared" si="518"/>
        <v>0</v>
      </c>
      <c r="EI936" s="51" t="e">
        <f t="shared" si="519"/>
        <v>#DIV/0!</v>
      </c>
      <c r="EJ936" s="75">
        <f t="shared" si="520"/>
        <v>21.719965520956794</v>
      </c>
      <c r="EK936" s="51">
        <f t="shared" si="521"/>
        <v>0</v>
      </c>
      <c r="EL936" s="75">
        <f t="shared" si="522"/>
        <v>12</v>
      </c>
      <c r="EM936" s="51">
        <f t="shared" si="523"/>
        <v>0</v>
      </c>
      <c r="EN936" s="75">
        <f t="shared" si="524"/>
        <v>0</v>
      </c>
      <c r="EO936" s="51" t="e">
        <f t="shared" si="525"/>
        <v>#DIV/0!</v>
      </c>
      <c r="EP936" s="75">
        <f t="shared" si="526"/>
        <v>0</v>
      </c>
      <c r="EQ936" s="51" t="e">
        <f t="shared" si="527"/>
        <v>#DIV/0!</v>
      </c>
      <c r="ER936" s="51">
        <f t="shared" si="528"/>
        <v>100</v>
      </c>
      <c r="ES936" s="51">
        <f t="shared" si="529"/>
        <v>0</v>
      </c>
    </row>
    <row r="937" spans="1:149" x14ac:dyDescent="0.45">
      <c r="A937" s="78" t="s">
        <v>1451</v>
      </c>
      <c r="B937" s="174" t="s">
        <v>999</v>
      </c>
      <c r="C937" s="51" t="s">
        <v>3441</v>
      </c>
      <c r="D937" s="51" t="s">
        <v>3684</v>
      </c>
      <c r="E937" s="78" t="s">
        <v>1121</v>
      </c>
      <c r="F937" s="78" t="s">
        <v>1915</v>
      </c>
      <c r="G937" s="72" t="s">
        <v>3370</v>
      </c>
      <c r="H937" s="78" t="s">
        <v>1100</v>
      </c>
      <c r="I937" s="78">
        <v>1</v>
      </c>
      <c r="J937" s="300">
        <v>3000</v>
      </c>
      <c r="K937" s="78">
        <v>100</v>
      </c>
      <c r="L937" s="300">
        <v>1300</v>
      </c>
      <c r="M937" s="72">
        <v>5</v>
      </c>
      <c r="O937" s="78"/>
      <c r="P937" s="72" t="s">
        <v>1374</v>
      </c>
      <c r="AA937" s="195"/>
      <c r="AB937" s="195"/>
      <c r="AC937" s="195"/>
      <c r="AD937" s="72"/>
      <c r="AE937" s="316">
        <v>0</v>
      </c>
      <c r="AF937" s="195"/>
      <c r="AG937" s="195">
        <v>1</v>
      </c>
      <c r="AH937" s="72"/>
      <c r="AQ937" s="174" t="s">
        <v>824</v>
      </c>
      <c r="AR937" s="53">
        <v>13.29</v>
      </c>
      <c r="AS937" s="53">
        <v>741.4</v>
      </c>
      <c r="AT937" s="77"/>
      <c r="AU937" s="276"/>
      <c r="AV937" s="276">
        <v>30000</v>
      </c>
      <c r="AW937" s="54">
        <v>0</v>
      </c>
      <c r="AX937" s="49"/>
      <c r="AY937" s="276">
        <v>22242000</v>
      </c>
      <c r="AZ937" s="95">
        <v>222913.71869851349</v>
      </c>
      <c r="BB937" s="80" t="s">
        <v>3412</v>
      </c>
      <c r="BC937" s="270" t="s">
        <v>1126</v>
      </c>
      <c r="BD937" s="72">
        <v>43.747599999999998</v>
      </c>
      <c r="BE937" s="72"/>
      <c r="BF937" s="72"/>
      <c r="BG937" s="72"/>
      <c r="BH937" s="72">
        <v>18.555599999999998</v>
      </c>
      <c r="BI937" s="72"/>
      <c r="BJ937" s="72"/>
      <c r="BK937" s="72"/>
      <c r="BL937" s="72"/>
      <c r="BM937" s="72"/>
      <c r="BN937" s="72"/>
      <c r="BO937" s="72"/>
      <c r="BP937" s="72"/>
      <c r="BQ937" s="72"/>
      <c r="BR937" s="72"/>
      <c r="BS937" s="72"/>
      <c r="BT937" s="72"/>
      <c r="BU937" s="72"/>
      <c r="BV937" s="72"/>
      <c r="BW937" s="72"/>
      <c r="BX937" s="72">
        <v>20.416799999999999</v>
      </c>
      <c r="BY937" s="72"/>
      <c r="BZ937" s="72">
        <v>11.28</v>
      </c>
      <c r="CA937" s="72"/>
      <c r="CB937" s="72"/>
      <c r="CC937" s="72"/>
      <c r="CD937" s="72"/>
      <c r="CE937" s="72"/>
      <c r="CF937" s="72"/>
      <c r="CG937" s="72"/>
      <c r="CH937" s="72"/>
      <c r="CI937" s="72"/>
      <c r="CJ937" s="72"/>
      <c r="CK937" s="72"/>
      <c r="CL937" s="72"/>
      <c r="CM937" s="72"/>
      <c r="CN937" s="72"/>
      <c r="CO937" s="72"/>
      <c r="CP937" s="72"/>
      <c r="CQ937" s="72"/>
      <c r="CR937" s="72"/>
      <c r="CS937" s="72"/>
      <c r="CT937" s="72"/>
      <c r="CU937" s="72"/>
      <c r="CV937" s="72"/>
      <c r="CW937" s="72"/>
      <c r="CX937" s="72"/>
      <c r="CY937" s="72"/>
      <c r="CZ937" s="72"/>
      <c r="DA937" s="72"/>
      <c r="DB937" s="72"/>
      <c r="DC937" s="72"/>
      <c r="DD937" s="72"/>
      <c r="DE937" s="72"/>
      <c r="DF937" s="72"/>
      <c r="DG937" s="72"/>
      <c r="DH937" s="78">
        <f t="shared" si="530"/>
        <v>94</v>
      </c>
      <c r="DJ937" s="77">
        <f t="shared" si="507"/>
        <v>6</v>
      </c>
      <c r="DK937" s="72"/>
      <c r="DL937" s="51" t="s">
        <v>3696</v>
      </c>
      <c r="DO937" s="358"/>
      <c r="DP937" s="72"/>
      <c r="DQ937" s="374">
        <v>6</v>
      </c>
      <c r="DR937" s="72"/>
      <c r="DU937" s="52"/>
      <c r="DX937" s="75">
        <f t="shared" si="508"/>
        <v>46.54</v>
      </c>
      <c r="DY937" s="51">
        <f t="shared" si="509"/>
        <v>0</v>
      </c>
      <c r="DZ937" s="75">
        <f t="shared" si="510"/>
        <v>0</v>
      </c>
      <c r="EA937" s="51" t="e">
        <f t="shared" si="511"/>
        <v>#DIV/0!</v>
      </c>
      <c r="EB937" s="75">
        <f t="shared" si="512"/>
        <v>19.739999999999998</v>
      </c>
      <c r="EC937" s="51">
        <f t="shared" si="513"/>
        <v>0</v>
      </c>
      <c r="ED937" s="75">
        <f t="shared" si="514"/>
        <v>0</v>
      </c>
      <c r="EE937" s="51" t="e">
        <f t="shared" si="515"/>
        <v>#DIV/0!</v>
      </c>
      <c r="EF937" s="75">
        <f t="shared" si="516"/>
        <v>0</v>
      </c>
      <c r="EG937" s="51" t="e">
        <f t="shared" si="517"/>
        <v>#DIV/0!</v>
      </c>
      <c r="EH937" s="75">
        <f t="shared" si="518"/>
        <v>0</v>
      </c>
      <c r="EI937" s="51" t="e">
        <f t="shared" si="519"/>
        <v>#DIV/0!</v>
      </c>
      <c r="EJ937" s="75">
        <f t="shared" si="520"/>
        <v>21.72</v>
      </c>
      <c r="EK937" s="51">
        <f t="shared" si="521"/>
        <v>0</v>
      </c>
      <c r="EL937" s="75">
        <f t="shared" si="522"/>
        <v>12</v>
      </c>
      <c r="EM937" s="51">
        <f t="shared" si="523"/>
        <v>0</v>
      </c>
      <c r="EN937" s="75">
        <f t="shared" si="524"/>
        <v>0</v>
      </c>
      <c r="EO937" s="51" t="e">
        <f t="shared" si="525"/>
        <v>#DIV/0!</v>
      </c>
      <c r="EP937" s="75">
        <f t="shared" si="526"/>
        <v>0</v>
      </c>
      <c r="EQ937" s="51" t="e">
        <f t="shared" si="527"/>
        <v>#DIV/0!</v>
      </c>
      <c r="ER937" s="51">
        <f t="shared" si="528"/>
        <v>100</v>
      </c>
      <c r="ES937" s="51">
        <f t="shared" si="529"/>
        <v>0</v>
      </c>
    </row>
    <row r="938" spans="1:149" s="43" customFormat="1" ht="14.65" thickBot="1" x14ac:dyDescent="0.5">
      <c r="A938" s="89" t="s">
        <v>1451</v>
      </c>
      <c r="B938" s="86" t="s">
        <v>999</v>
      </c>
      <c r="C938" s="43" t="s">
        <v>3441</v>
      </c>
      <c r="D938" s="43" t="s">
        <v>3684</v>
      </c>
      <c r="E938" s="89" t="s">
        <v>1121</v>
      </c>
      <c r="F938" s="89" t="s">
        <v>1916</v>
      </c>
      <c r="G938" s="90" t="s">
        <v>3370</v>
      </c>
      <c r="H938" s="89" t="s">
        <v>1100</v>
      </c>
      <c r="I938" s="89">
        <v>0.5</v>
      </c>
      <c r="J938" s="301">
        <v>3000</v>
      </c>
      <c r="K938" s="89">
        <v>100</v>
      </c>
      <c r="L938" s="301">
        <v>1400</v>
      </c>
      <c r="M938" s="90">
        <v>5</v>
      </c>
      <c r="O938" s="89"/>
      <c r="P938" s="90" t="s">
        <v>1374</v>
      </c>
      <c r="Q938" s="123"/>
      <c r="R938" s="123"/>
      <c r="S938" s="134"/>
      <c r="AA938" s="196"/>
      <c r="AB938" s="196"/>
      <c r="AC938" s="196"/>
      <c r="AD938" s="90"/>
      <c r="AE938" s="317">
        <v>0</v>
      </c>
      <c r="AF938" s="196"/>
      <c r="AG938" s="196">
        <v>1</v>
      </c>
      <c r="AH938" s="90"/>
      <c r="AQ938" s="86" t="s">
        <v>824</v>
      </c>
      <c r="AR938" s="58">
        <v>11.9</v>
      </c>
      <c r="AS938" s="58">
        <v>522</v>
      </c>
      <c r="AT938" s="91"/>
      <c r="AU938" s="277"/>
      <c r="AV938" s="277">
        <v>30000</v>
      </c>
      <c r="AW938" s="308">
        <v>0</v>
      </c>
      <c r="AX938" s="44"/>
      <c r="AY938" s="277">
        <v>15660000</v>
      </c>
      <c r="AZ938" s="259">
        <v>156947.61419021315</v>
      </c>
      <c r="BA938" s="86"/>
      <c r="BB938" s="85" t="s">
        <v>3412</v>
      </c>
      <c r="BC938" s="271" t="s">
        <v>1126</v>
      </c>
      <c r="BD938" s="90">
        <v>42.514299999999999</v>
      </c>
      <c r="BE938" s="90"/>
      <c r="BF938" s="90"/>
      <c r="BG938" s="90"/>
      <c r="BH938" s="90">
        <v>18.032499999999999</v>
      </c>
      <c r="BI938" s="90"/>
      <c r="BJ938" s="90"/>
      <c r="BK938" s="90"/>
      <c r="BL938" s="90"/>
      <c r="BM938" s="90"/>
      <c r="BN938" s="90"/>
      <c r="BO938" s="90"/>
      <c r="BP938" s="90"/>
      <c r="BQ938" s="90"/>
      <c r="BR938" s="90"/>
      <c r="BS938" s="90"/>
      <c r="BT938" s="90"/>
      <c r="BU938" s="90"/>
      <c r="BV938" s="90"/>
      <c r="BW938" s="90"/>
      <c r="BX938" s="90">
        <v>19.841200000000001</v>
      </c>
      <c r="BY938" s="90"/>
      <c r="BZ938" s="90">
        <v>10.962</v>
      </c>
      <c r="CA938" s="90"/>
      <c r="CB938" s="90"/>
      <c r="CC938" s="90"/>
      <c r="CD938" s="90"/>
      <c r="CE938" s="90"/>
      <c r="CF938" s="90"/>
      <c r="CG938" s="90"/>
      <c r="CH938" s="90"/>
      <c r="CI938" s="90"/>
      <c r="CJ938" s="90"/>
      <c r="CK938" s="90"/>
      <c r="CL938" s="90"/>
      <c r="CM938" s="90"/>
      <c r="CN938" s="90"/>
      <c r="CO938" s="90"/>
      <c r="CP938" s="90"/>
      <c r="CQ938" s="90"/>
      <c r="CR938" s="90"/>
      <c r="CS938" s="90"/>
      <c r="CT938" s="90"/>
      <c r="CU938" s="90"/>
      <c r="CV938" s="90"/>
      <c r="CW938" s="90"/>
      <c r="CX938" s="90"/>
      <c r="CY938" s="90"/>
      <c r="CZ938" s="90"/>
      <c r="DA938" s="90"/>
      <c r="DB938" s="90"/>
      <c r="DC938" s="90"/>
      <c r="DD938" s="90"/>
      <c r="DE938" s="90"/>
      <c r="DF938" s="90"/>
      <c r="DG938" s="90"/>
      <c r="DH938" s="89">
        <f t="shared" si="530"/>
        <v>91.350000000000009</v>
      </c>
      <c r="DJ938" s="91">
        <f t="shared" si="507"/>
        <v>8.6499999999999915</v>
      </c>
      <c r="DK938" s="90"/>
      <c r="DL938" s="43" t="s">
        <v>3696</v>
      </c>
      <c r="DO938" s="359"/>
      <c r="DP938" s="90"/>
      <c r="DQ938" s="375">
        <v>8.65</v>
      </c>
      <c r="DR938" s="90"/>
      <c r="DS938" s="308"/>
      <c r="DU938" s="59"/>
      <c r="DW938" s="86"/>
      <c r="DX938" s="298">
        <f t="shared" si="508"/>
        <v>46.540010946907493</v>
      </c>
      <c r="DY938" s="43">
        <f t="shared" si="509"/>
        <v>0</v>
      </c>
      <c r="DZ938" s="298">
        <f t="shared" si="510"/>
        <v>0</v>
      </c>
      <c r="EA938" s="43" t="e">
        <f t="shared" si="511"/>
        <v>#DIV/0!</v>
      </c>
      <c r="EB938" s="298">
        <f t="shared" si="512"/>
        <v>19.740010946907496</v>
      </c>
      <c r="EC938" s="43">
        <f t="shared" si="513"/>
        <v>0</v>
      </c>
      <c r="ED938" s="298">
        <f t="shared" si="514"/>
        <v>0</v>
      </c>
      <c r="EE938" s="43" t="e">
        <f t="shared" si="515"/>
        <v>#DIV/0!</v>
      </c>
      <c r="EF938" s="298">
        <f t="shared" si="516"/>
        <v>0</v>
      </c>
      <c r="EG938" s="43" t="e">
        <f t="shared" si="517"/>
        <v>#DIV/0!</v>
      </c>
      <c r="EH938" s="298">
        <f t="shared" si="518"/>
        <v>0</v>
      </c>
      <c r="EI938" s="43" t="e">
        <f t="shared" si="519"/>
        <v>#DIV/0!</v>
      </c>
      <c r="EJ938" s="298">
        <f t="shared" si="520"/>
        <v>21.719978106185</v>
      </c>
      <c r="EK938" s="43">
        <f t="shared" si="521"/>
        <v>0</v>
      </c>
      <c r="EL938" s="298">
        <f t="shared" si="522"/>
        <v>11.999999999999998</v>
      </c>
      <c r="EM938" s="43">
        <f t="shared" si="523"/>
        <v>0</v>
      </c>
      <c r="EN938" s="298">
        <f t="shared" si="524"/>
        <v>0</v>
      </c>
      <c r="EO938" s="43" t="e">
        <f t="shared" si="525"/>
        <v>#DIV/0!</v>
      </c>
      <c r="EP938" s="298">
        <f t="shared" si="526"/>
        <v>0</v>
      </c>
      <c r="EQ938" s="43" t="e">
        <f t="shared" si="527"/>
        <v>#DIV/0!</v>
      </c>
      <c r="ER938" s="43">
        <f t="shared" si="528"/>
        <v>100</v>
      </c>
      <c r="ES938" s="43">
        <f t="shared" si="529"/>
        <v>0</v>
      </c>
    </row>
    <row r="939" spans="1:149" x14ac:dyDescent="0.45">
      <c r="A939" s="78" t="s">
        <v>1452</v>
      </c>
      <c r="B939" s="174" t="s">
        <v>3407</v>
      </c>
      <c r="C939" s="51" t="s">
        <v>587</v>
      </c>
      <c r="D939" s="51" t="s">
        <v>3685</v>
      </c>
      <c r="E939" s="78" t="s">
        <v>1127</v>
      </c>
      <c r="F939" s="78" t="s">
        <v>1917</v>
      </c>
      <c r="G939" s="72" t="s">
        <v>3371</v>
      </c>
      <c r="H939" s="78" t="s">
        <v>1132</v>
      </c>
      <c r="I939" s="78"/>
      <c r="J939" s="300">
        <v>130</v>
      </c>
      <c r="K939" s="78"/>
      <c r="L939" s="300">
        <v>830</v>
      </c>
      <c r="M939" s="72"/>
      <c r="O939" s="78" t="s">
        <v>3166</v>
      </c>
      <c r="P939" s="72"/>
      <c r="R939" s="122">
        <v>1</v>
      </c>
      <c r="AA939" s="195"/>
      <c r="AB939" s="195"/>
      <c r="AC939" s="195"/>
      <c r="AD939" s="72"/>
      <c r="AE939" s="316">
        <v>1</v>
      </c>
      <c r="AF939" s="195"/>
      <c r="AG939" s="195">
        <v>0</v>
      </c>
      <c r="AH939" s="72"/>
      <c r="AR939" s="53">
        <v>0.83289999999999997</v>
      </c>
      <c r="AT939" s="77"/>
      <c r="AU939" s="276">
        <v>1300</v>
      </c>
      <c r="AV939" s="276"/>
      <c r="AW939" s="48">
        <v>1082.77</v>
      </c>
      <c r="AX939" s="49"/>
      <c r="AY939" s="276"/>
      <c r="AZ939" s="95"/>
      <c r="BB939" s="80" t="s">
        <v>722</v>
      </c>
      <c r="BC939" s="270" t="s">
        <v>1126</v>
      </c>
      <c r="BD939" s="72">
        <v>73.688999999999993</v>
      </c>
      <c r="BE939" s="72"/>
      <c r="BF939" s="72">
        <v>0.22011</v>
      </c>
      <c r="BG939" s="72"/>
      <c r="BH939" s="72">
        <v>12.3453</v>
      </c>
      <c r="BI939" s="72"/>
      <c r="BJ939" s="72"/>
      <c r="BK939" s="72"/>
      <c r="BL939" s="72"/>
      <c r="BM939" s="72"/>
      <c r="BN939" s="72">
        <v>1.35894</v>
      </c>
      <c r="BO939" s="72"/>
      <c r="BP939" s="72">
        <v>9.5699999999999993E-2</v>
      </c>
      <c r="BQ939" s="72"/>
      <c r="BR939" s="72">
        <v>0.34451999999999999</v>
      </c>
      <c r="BS939" s="72"/>
      <c r="BT939" s="72"/>
      <c r="BU939" s="72"/>
      <c r="BV939" s="72"/>
      <c r="BW939" s="72"/>
      <c r="BX939" s="72">
        <v>2.2010999999999998</v>
      </c>
      <c r="BY939" s="72"/>
      <c r="BZ939" s="72">
        <v>3.5696099999999999</v>
      </c>
      <c r="CA939" s="72"/>
      <c r="CB939" s="72">
        <v>1.86615</v>
      </c>
      <c r="CC939" s="72"/>
      <c r="CD939" s="72"/>
      <c r="CE939" s="72"/>
      <c r="CF939" s="72"/>
      <c r="CG939" s="72"/>
      <c r="CH939" s="72"/>
      <c r="CI939" s="72"/>
      <c r="CJ939" s="72"/>
      <c r="CK939" s="72"/>
      <c r="CL939" s="72"/>
      <c r="CM939" s="72"/>
      <c r="CN939" s="72"/>
      <c r="CO939" s="72"/>
      <c r="CP939" s="72"/>
      <c r="CQ939" s="72"/>
      <c r="CR939" s="72"/>
      <c r="CS939" s="72"/>
      <c r="CT939" s="72"/>
      <c r="CU939" s="72"/>
      <c r="CV939" s="72"/>
      <c r="CW939" s="72"/>
      <c r="CX939" s="72"/>
      <c r="CY939" s="72"/>
      <c r="CZ939" s="72"/>
      <c r="DA939" s="72"/>
      <c r="DB939" s="72"/>
      <c r="DC939" s="72"/>
      <c r="DD939" s="72"/>
      <c r="DE939" s="72"/>
      <c r="DF939" s="72"/>
      <c r="DG939" s="72"/>
      <c r="DH939" s="78">
        <f t="shared" si="530"/>
        <v>95.690429999999992</v>
      </c>
      <c r="DJ939" s="77">
        <f t="shared" si="507"/>
        <v>4.3095700000000079</v>
      </c>
      <c r="DK939" s="72"/>
      <c r="DO939" s="358">
        <v>4.3</v>
      </c>
      <c r="DP939" s="72"/>
      <c r="DQ939" s="374"/>
      <c r="DR939" s="72"/>
      <c r="DU939" s="52"/>
      <c r="DX939" s="75">
        <f t="shared" si="508"/>
        <v>77.007700770077008</v>
      </c>
      <c r="DY939" s="51">
        <f t="shared" si="509"/>
        <v>0</v>
      </c>
      <c r="DZ939" s="75">
        <f t="shared" si="510"/>
        <v>0.23002300230023004</v>
      </c>
      <c r="EA939" s="51">
        <f t="shared" si="511"/>
        <v>0</v>
      </c>
      <c r="EB939" s="75">
        <f t="shared" si="512"/>
        <v>12.901290129012901</v>
      </c>
      <c r="EC939" s="51">
        <f t="shared" si="513"/>
        <v>0</v>
      </c>
      <c r="ED939" s="75">
        <f t="shared" si="514"/>
        <v>1.4201420142014203</v>
      </c>
      <c r="EE939" s="51">
        <f t="shared" si="515"/>
        <v>0</v>
      </c>
      <c r="EF939" s="75">
        <f t="shared" si="516"/>
        <v>0.1000100010001</v>
      </c>
      <c r="EG939" s="51">
        <f t="shared" si="517"/>
        <v>0</v>
      </c>
      <c r="EH939" s="75">
        <f t="shared" si="518"/>
        <v>0.36003600360036009</v>
      </c>
      <c r="EI939" s="51">
        <f t="shared" si="519"/>
        <v>0</v>
      </c>
      <c r="EJ939" s="75">
        <f t="shared" si="520"/>
        <v>2.3002300230023005</v>
      </c>
      <c r="EK939" s="51">
        <f t="shared" si="521"/>
        <v>0</v>
      </c>
      <c r="EL939" s="75">
        <f t="shared" si="522"/>
        <v>3.7303730373037309</v>
      </c>
      <c r="EM939" s="51">
        <f t="shared" si="523"/>
        <v>0</v>
      </c>
      <c r="EN939" s="75">
        <f t="shared" si="524"/>
        <v>1.9501950195019504</v>
      </c>
      <c r="EO939" s="51">
        <f t="shared" si="525"/>
        <v>0</v>
      </c>
      <c r="EP939" s="75">
        <f t="shared" si="526"/>
        <v>0</v>
      </c>
      <c r="EQ939" s="51" t="e">
        <f t="shared" si="527"/>
        <v>#DIV/0!</v>
      </c>
      <c r="ER939" s="51">
        <f t="shared" si="528"/>
        <v>100</v>
      </c>
      <c r="ES939" s="51">
        <f t="shared" si="529"/>
        <v>0</v>
      </c>
    </row>
    <row r="940" spans="1:149" s="43" customFormat="1" ht="14.65" thickBot="1" x14ac:dyDescent="0.5">
      <c r="A940" s="89" t="s">
        <v>1452</v>
      </c>
      <c r="B940" s="86" t="s">
        <v>3407</v>
      </c>
      <c r="C940" s="43" t="s">
        <v>587</v>
      </c>
      <c r="D940" s="43" t="s">
        <v>3685</v>
      </c>
      <c r="E940" s="89" t="s">
        <v>1127</v>
      </c>
      <c r="F940" s="89" t="s">
        <v>1918</v>
      </c>
      <c r="G940" s="90" t="s">
        <v>3371</v>
      </c>
      <c r="H940" s="89" t="s">
        <v>1132</v>
      </c>
      <c r="I940" s="89"/>
      <c r="J940" s="301">
        <v>180</v>
      </c>
      <c r="K940" s="89"/>
      <c r="L940" s="301">
        <v>900</v>
      </c>
      <c r="M940" s="90"/>
      <c r="O940" s="89" t="s">
        <v>3166</v>
      </c>
      <c r="P940" s="90"/>
      <c r="Q940" s="123"/>
      <c r="R940" s="123">
        <v>1</v>
      </c>
      <c r="S940" s="134"/>
      <c r="AA940" s="196"/>
      <c r="AB940" s="196"/>
      <c r="AC940" s="196"/>
      <c r="AD940" s="90"/>
      <c r="AE940" s="317">
        <v>1</v>
      </c>
      <c r="AF940" s="196"/>
      <c r="AG940" s="196">
        <v>0</v>
      </c>
      <c r="AH940" s="90"/>
      <c r="AQ940" s="86"/>
      <c r="AR940" s="58">
        <v>0.8629</v>
      </c>
      <c r="AS940" s="58"/>
      <c r="AT940" s="91"/>
      <c r="AU940" s="277">
        <v>1800</v>
      </c>
      <c r="AV940" s="277"/>
      <c r="AW940" s="63">
        <v>1553.22</v>
      </c>
      <c r="AX940" s="44"/>
      <c r="AY940" s="277"/>
      <c r="AZ940" s="259"/>
      <c r="BA940" s="86"/>
      <c r="BB940" s="85" t="s">
        <v>722</v>
      </c>
      <c r="BC940" s="271" t="s">
        <v>1126</v>
      </c>
      <c r="BD940" s="90">
        <v>63.9741</v>
      </c>
      <c r="BE940" s="90"/>
      <c r="BF940" s="90">
        <v>0.36620999999999998</v>
      </c>
      <c r="BG940" s="90"/>
      <c r="BH940" s="90">
        <v>15.8409</v>
      </c>
      <c r="BI940" s="90"/>
      <c r="BJ940" s="90"/>
      <c r="BK940" s="90"/>
      <c r="BL940" s="90"/>
      <c r="BM940" s="90"/>
      <c r="BN940" s="90">
        <v>3.04236</v>
      </c>
      <c r="BO940" s="90"/>
      <c r="BP940" s="90">
        <v>0.16902</v>
      </c>
      <c r="BQ940" s="90"/>
      <c r="BR940" s="90">
        <v>0.98594999999999999</v>
      </c>
      <c r="BS940" s="90"/>
      <c r="BT940" s="90"/>
      <c r="BU940" s="90"/>
      <c r="BV940" s="90"/>
      <c r="BW940" s="90"/>
      <c r="BX940" s="90">
        <v>4.7043900000000001</v>
      </c>
      <c r="BY940" s="90"/>
      <c r="BZ940" s="90">
        <v>3.5963699999999998</v>
      </c>
      <c r="CA940" s="90"/>
      <c r="CB940" s="90">
        <v>1.2394799999999999</v>
      </c>
      <c r="CC940" s="90"/>
      <c r="CD940" s="90"/>
      <c r="CE940" s="90"/>
      <c r="CF940" s="90"/>
      <c r="CG940" s="90"/>
      <c r="CH940" s="90"/>
      <c r="CI940" s="90"/>
      <c r="CJ940" s="90"/>
      <c r="CK940" s="90"/>
      <c r="CL940" s="90"/>
      <c r="CM940" s="90"/>
      <c r="CN940" s="90"/>
      <c r="CO940" s="90"/>
      <c r="CP940" s="90"/>
      <c r="CQ940" s="90"/>
      <c r="CR940" s="90"/>
      <c r="CS940" s="90"/>
      <c r="CT940" s="90"/>
      <c r="CU940" s="90"/>
      <c r="CV940" s="90"/>
      <c r="CW940" s="90"/>
      <c r="CX940" s="90"/>
      <c r="CY940" s="90"/>
      <c r="CZ940" s="90"/>
      <c r="DA940" s="90"/>
      <c r="DB940" s="90"/>
      <c r="DC940" s="90"/>
      <c r="DD940" s="90"/>
      <c r="DE940" s="90"/>
      <c r="DF940" s="90"/>
      <c r="DG940" s="90"/>
      <c r="DH940" s="89">
        <f t="shared" si="530"/>
        <v>93.918780000000012</v>
      </c>
      <c r="DJ940" s="91">
        <f t="shared" si="507"/>
        <v>6.0812199999999876</v>
      </c>
      <c r="DK940" s="90"/>
      <c r="DO940" s="359">
        <v>6.1</v>
      </c>
      <c r="DP940" s="90"/>
      <c r="DQ940" s="375"/>
      <c r="DR940" s="90"/>
      <c r="DS940" s="308"/>
      <c r="DU940" s="59"/>
      <c r="DW940" s="86"/>
      <c r="DX940" s="298">
        <f t="shared" si="508"/>
        <v>68.116408667148349</v>
      </c>
      <c r="DY940" s="43">
        <f t="shared" si="509"/>
        <v>0</v>
      </c>
      <c r="DZ940" s="298">
        <f t="shared" si="510"/>
        <v>0.38992201559688056</v>
      </c>
      <c r="EA940" s="43">
        <f t="shared" si="511"/>
        <v>0</v>
      </c>
      <c r="EB940" s="298">
        <f t="shared" si="512"/>
        <v>16.866594732171773</v>
      </c>
      <c r="EC940" s="43">
        <f t="shared" si="513"/>
        <v>0</v>
      </c>
      <c r="ED940" s="298">
        <f t="shared" si="514"/>
        <v>3.239352129574085</v>
      </c>
      <c r="EE940" s="43">
        <f t="shared" si="515"/>
        <v>0</v>
      </c>
      <c r="EF940" s="298">
        <f t="shared" si="516"/>
        <v>0.17996400719856026</v>
      </c>
      <c r="EG940" s="43">
        <f t="shared" si="517"/>
        <v>0</v>
      </c>
      <c r="EH940" s="298">
        <f t="shared" si="518"/>
        <v>1.0497900419916015</v>
      </c>
      <c r="EI940" s="43">
        <f t="shared" si="519"/>
        <v>0</v>
      </c>
      <c r="EJ940" s="298">
        <f t="shared" si="520"/>
        <v>5.0089982003599269</v>
      </c>
      <c r="EK940" s="43">
        <f t="shared" si="521"/>
        <v>0</v>
      </c>
      <c r="EL940" s="298">
        <f t="shared" si="522"/>
        <v>3.8292341531693657</v>
      </c>
      <c r="EM940" s="43">
        <f t="shared" si="523"/>
        <v>0</v>
      </c>
      <c r="EN940" s="298">
        <f t="shared" si="524"/>
        <v>1.3197360527894419</v>
      </c>
      <c r="EO940" s="43">
        <f t="shared" si="525"/>
        <v>0</v>
      </c>
      <c r="EP940" s="298">
        <f t="shared" si="526"/>
        <v>0</v>
      </c>
      <c r="EQ940" s="43" t="e">
        <f t="shared" si="527"/>
        <v>#DIV/0!</v>
      </c>
      <c r="ER940" s="43">
        <f t="shared" si="528"/>
        <v>100</v>
      </c>
      <c r="ES940" s="43">
        <f t="shared" si="529"/>
        <v>0</v>
      </c>
    </row>
    <row r="941" spans="1:149" x14ac:dyDescent="0.45">
      <c r="A941" s="78" t="s">
        <v>1453</v>
      </c>
      <c r="B941" s="174" t="s">
        <v>996</v>
      </c>
      <c r="C941" s="51" t="s">
        <v>3648</v>
      </c>
      <c r="D941" s="51" t="s">
        <v>3686</v>
      </c>
      <c r="E941" s="78" t="s">
        <v>1121</v>
      </c>
      <c r="F941" s="78" t="s">
        <v>1919</v>
      </c>
      <c r="G941" s="72" t="s">
        <v>3371</v>
      </c>
      <c r="H941" s="78" t="s">
        <v>1100</v>
      </c>
      <c r="I941" s="78"/>
      <c r="J941" s="300">
        <v>2000</v>
      </c>
      <c r="K941" s="78"/>
      <c r="L941" s="300">
        <v>1600</v>
      </c>
      <c r="M941" s="72"/>
      <c r="O941" s="78"/>
      <c r="P941" s="72" t="s">
        <v>1374</v>
      </c>
      <c r="AA941" s="195"/>
      <c r="AB941" s="195"/>
      <c r="AC941" s="195"/>
      <c r="AD941" s="72"/>
      <c r="AE941" s="316">
        <v>0</v>
      </c>
      <c r="AF941" s="195"/>
      <c r="AG941" s="195">
        <v>1</v>
      </c>
      <c r="AH941" s="72"/>
      <c r="AQ941" s="174" t="s">
        <v>824</v>
      </c>
      <c r="AR941" s="53">
        <v>4.2009999999999996</v>
      </c>
      <c r="AS941" s="53">
        <v>49.06</v>
      </c>
      <c r="AT941" s="77"/>
      <c r="AU941" s="276"/>
      <c r="AV941" s="276">
        <v>20000</v>
      </c>
      <c r="AW941" s="54">
        <v>0</v>
      </c>
      <c r="AX941" s="49"/>
      <c r="AY941" s="276">
        <v>981200</v>
      </c>
      <c r="AZ941" s="95">
        <v>9860.9379594438178</v>
      </c>
      <c r="BB941" s="80" t="s">
        <v>3412</v>
      </c>
      <c r="BC941" s="270" t="s">
        <v>1126</v>
      </c>
      <c r="BD941" s="72">
        <v>23.539200000000001</v>
      </c>
      <c r="BE941" s="72"/>
      <c r="BF941" s="72">
        <v>1.4203300000000001</v>
      </c>
      <c r="BG941" s="72"/>
      <c r="BH941" s="72">
        <v>6.4454599999999997</v>
      </c>
      <c r="BI941" s="72"/>
      <c r="BJ941" s="72">
        <v>2.89879</v>
      </c>
      <c r="BK941" s="72"/>
      <c r="BL941" s="72"/>
      <c r="BM941" s="72"/>
      <c r="BN941" s="72">
        <v>4.4104900000000002</v>
      </c>
      <c r="BO941" s="72"/>
      <c r="BP941" s="72">
        <v>0.16611999999999999</v>
      </c>
      <c r="BQ941" s="72"/>
      <c r="BR941" s="72">
        <v>8.1066599999999998</v>
      </c>
      <c r="BS941" s="72"/>
      <c r="BT941" s="72"/>
      <c r="BU941" s="72"/>
      <c r="BV941" s="72"/>
      <c r="BW941" s="72"/>
      <c r="BX941" s="72">
        <v>23.240200000000002</v>
      </c>
      <c r="BY941" s="72"/>
      <c r="BZ941" s="72">
        <v>6.6198800000000002</v>
      </c>
      <c r="CA941" s="72"/>
      <c r="CB941" s="72">
        <v>2.8904899999999998</v>
      </c>
      <c r="CC941" s="72"/>
      <c r="CD941" s="72">
        <v>1.6612</v>
      </c>
      <c r="CE941" s="72"/>
      <c r="CF941" s="72"/>
      <c r="CG941" s="72"/>
      <c r="CH941" s="72"/>
      <c r="CI941" s="72"/>
      <c r="CJ941" s="72"/>
      <c r="CK941" s="72"/>
      <c r="CL941" s="72"/>
      <c r="CM941" s="72"/>
      <c r="CN941" s="72"/>
      <c r="CO941" s="72"/>
      <c r="CP941" s="72"/>
      <c r="CQ941" s="72"/>
      <c r="CR941" s="72"/>
      <c r="CS941" s="72"/>
      <c r="CT941" s="72"/>
      <c r="CU941" s="72"/>
      <c r="CV941" s="72"/>
      <c r="CW941" s="72"/>
      <c r="CX941" s="72">
        <v>1.6612</v>
      </c>
      <c r="CY941" s="72"/>
      <c r="CZ941" s="72"/>
      <c r="DA941" s="72"/>
      <c r="DB941" s="72"/>
      <c r="DC941" s="72"/>
      <c r="DD941" s="72"/>
      <c r="DE941" s="72"/>
      <c r="DF941" s="72"/>
      <c r="DG941" s="72"/>
      <c r="DH941" s="78">
        <v>100</v>
      </c>
      <c r="DJ941" s="77">
        <f t="shared" si="507"/>
        <v>0</v>
      </c>
      <c r="DK941" s="72"/>
      <c r="DL941" s="51" t="s">
        <v>3447</v>
      </c>
      <c r="DO941" s="358"/>
      <c r="DP941" s="72"/>
      <c r="DQ941" s="374">
        <v>16.940000000000001</v>
      </c>
      <c r="DR941" s="72"/>
      <c r="DU941" s="52"/>
      <c r="DX941" s="75">
        <f t="shared" si="508"/>
        <v>23.539200000000001</v>
      </c>
      <c r="DY941" s="51">
        <f t="shared" si="509"/>
        <v>0</v>
      </c>
      <c r="DZ941" s="75">
        <f t="shared" si="510"/>
        <v>1.4203300000000001</v>
      </c>
      <c r="EA941" s="51">
        <f t="shared" si="511"/>
        <v>0</v>
      </c>
      <c r="EB941" s="75">
        <f t="shared" si="512"/>
        <v>6.4454599999999997</v>
      </c>
      <c r="EC941" s="51">
        <f t="shared" si="513"/>
        <v>0</v>
      </c>
      <c r="ED941" s="75">
        <f t="shared" si="514"/>
        <v>4.4104900000000002</v>
      </c>
      <c r="EE941" s="51">
        <f t="shared" si="515"/>
        <v>0</v>
      </c>
      <c r="EF941" s="75">
        <f t="shared" si="516"/>
        <v>0.16611999999999999</v>
      </c>
      <c r="EG941" s="51">
        <f t="shared" si="517"/>
        <v>0</v>
      </c>
      <c r="EH941" s="75">
        <f t="shared" si="518"/>
        <v>8.1066599999999998</v>
      </c>
      <c r="EI941" s="51">
        <f t="shared" si="519"/>
        <v>0</v>
      </c>
      <c r="EJ941" s="75">
        <f t="shared" si="520"/>
        <v>23.240200000000002</v>
      </c>
      <c r="EK941" s="51">
        <f t="shared" si="521"/>
        <v>0</v>
      </c>
      <c r="EL941" s="75">
        <f t="shared" si="522"/>
        <v>6.6198800000000002</v>
      </c>
      <c r="EM941" s="51">
        <f t="shared" si="523"/>
        <v>0</v>
      </c>
      <c r="EN941" s="75">
        <f t="shared" si="524"/>
        <v>2.8904899999999998</v>
      </c>
      <c r="EO941" s="51">
        <f t="shared" si="525"/>
        <v>0</v>
      </c>
      <c r="EP941" s="75">
        <f t="shared" si="526"/>
        <v>1.6612000000000002</v>
      </c>
      <c r="EQ941" s="51">
        <f t="shared" si="527"/>
        <v>0</v>
      </c>
      <c r="ER941" s="51">
        <f t="shared" si="528"/>
        <v>100</v>
      </c>
      <c r="ES941" s="51">
        <f t="shared" si="529"/>
        <v>0</v>
      </c>
    </row>
    <row r="942" spans="1:149" x14ac:dyDescent="0.45">
      <c r="A942" s="78" t="s">
        <v>1453</v>
      </c>
      <c r="B942" s="174" t="s">
        <v>996</v>
      </c>
      <c r="C942" s="51" t="s">
        <v>3648</v>
      </c>
      <c r="D942" s="51" t="s">
        <v>3686</v>
      </c>
      <c r="E942" s="78" t="s">
        <v>1121</v>
      </c>
      <c r="F942" s="78" t="s">
        <v>1920</v>
      </c>
      <c r="G942" s="72" t="s">
        <v>3371</v>
      </c>
      <c r="H942" s="78" t="s">
        <v>1100</v>
      </c>
      <c r="I942" s="78"/>
      <c r="J942" s="300">
        <v>2000</v>
      </c>
      <c r="K942" s="78"/>
      <c r="L942" s="300">
        <v>1500</v>
      </c>
      <c r="M942" s="72"/>
      <c r="O942" s="78"/>
      <c r="P942" s="72" t="s">
        <v>1374</v>
      </c>
      <c r="AA942" s="195"/>
      <c r="AB942" s="195"/>
      <c r="AC942" s="195"/>
      <c r="AD942" s="72"/>
      <c r="AE942" s="316">
        <v>0</v>
      </c>
      <c r="AF942" s="195"/>
      <c r="AG942" s="195">
        <v>1</v>
      </c>
      <c r="AH942" s="72"/>
      <c r="AQ942" s="174" t="s">
        <v>824</v>
      </c>
      <c r="AR942" s="53">
        <v>4.4130000000000003</v>
      </c>
      <c r="AS942" s="53">
        <v>59.66</v>
      </c>
      <c r="AT942" s="77"/>
      <c r="AU942" s="276"/>
      <c r="AV942" s="276">
        <v>20000</v>
      </c>
      <c r="AW942" s="54">
        <v>0</v>
      </c>
      <c r="AX942" s="49"/>
      <c r="AY942" s="276">
        <v>1193200</v>
      </c>
      <c r="AZ942" s="95">
        <v>11991.511591121447</v>
      </c>
      <c r="BB942" s="80" t="s">
        <v>3412</v>
      </c>
      <c r="BC942" s="270" t="s">
        <v>1126</v>
      </c>
      <c r="BD942" s="72">
        <v>23.102799999999998</v>
      </c>
      <c r="BE942" s="72"/>
      <c r="BF942" s="72">
        <v>1.3939900000000001</v>
      </c>
      <c r="BG942" s="72"/>
      <c r="BH942" s="72">
        <v>6.3259499999999997</v>
      </c>
      <c r="BI942" s="72"/>
      <c r="BJ942" s="72">
        <v>2.8450500000000001</v>
      </c>
      <c r="BK942" s="72"/>
      <c r="BL942" s="72"/>
      <c r="BM942" s="72"/>
      <c r="BN942" s="72">
        <v>4.3287100000000001</v>
      </c>
      <c r="BO942" s="72"/>
      <c r="BP942" s="72">
        <v>0.16303999999999999</v>
      </c>
      <c r="BQ942" s="72"/>
      <c r="BR942" s="72">
        <v>7.9563499999999996</v>
      </c>
      <c r="BS942" s="72"/>
      <c r="BT942" s="72"/>
      <c r="BU942" s="72"/>
      <c r="BV942" s="72"/>
      <c r="BW942" s="72"/>
      <c r="BX942" s="72">
        <v>22.8093</v>
      </c>
      <c r="BY942" s="72"/>
      <c r="BZ942" s="72">
        <v>6.4971399999999999</v>
      </c>
      <c r="CA942" s="72"/>
      <c r="CB942" s="72">
        <v>2.8369</v>
      </c>
      <c r="CC942" s="72"/>
      <c r="CD942" s="72">
        <v>1.6304000000000001</v>
      </c>
      <c r="CE942" s="72"/>
      <c r="CF942" s="72"/>
      <c r="CG942" s="72"/>
      <c r="CH942" s="72"/>
      <c r="CI942" s="72"/>
      <c r="CJ942" s="72"/>
      <c r="CK942" s="72"/>
      <c r="CL942" s="72"/>
      <c r="CM942" s="72"/>
      <c r="CN942" s="72"/>
      <c r="CO942" s="72"/>
      <c r="CP942" s="72"/>
      <c r="CQ942" s="72"/>
      <c r="CR942" s="72"/>
      <c r="CS942" s="72"/>
      <c r="CT942" s="72"/>
      <c r="CU942" s="72"/>
      <c r="CV942" s="72"/>
      <c r="CW942" s="72"/>
      <c r="CX942" s="72">
        <v>1.6304000000000001</v>
      </c>
      <c r="CY942" s="72"/>
      <c r="CZ942" s="72"/>
      <c r="DA942" s="72"/>
      <c r="DB942" s="72"/>
      <c r="DC942" s="72"/>
      <c r="DD942" s="72"/>
      <c r="DE942" s="72"/>
      <c r="DF942" s="72"/>
      <c r="DG942" s="72"/>
      <c r="DH942" s="78">
        <v>100</v>
      </c>
      <c r="DJ942" s="77">
        <f t="shared" si="507"/>
        <v>0</v>
      </c>
      <c r="DK942" s="72"/>
      <c r="DL942" s="51" t="s">
        <v>3447</v>
      </c>
      <c r="DO942" s="358"/>
      <c r="DP942" s="72"/>
      <c r="DQ942" s="374">
        <v>18.48</v>
      </c>
      <c r="DR942" s="72"/>
      <c r="DU942" s="52"/>
      <c r="DX942" s="75">
        <f t="shared" si="508"/>
        <v>23.102799999999998</v>
      </c>
      <c r="DY942" s="51">
        <f t="shared" si="509"/>
        <v>0</v>
      </c>
      <c r="DZ942" s="75">
        <f t="shared" si="510"/>
        <v>1.3939900000000001</v>
      </c>
      <c r="EA942" s="51">
        <f t="shared" si="511"/>
        <v>0</v>
      </c>
      <c r="EB942" s="75">
        <f t="shared" si="512"/>
        <v>6.3259499999999997</v>
      </c>
      <c r="EC942" s="51">
        <f t="shared" si="513"/>
        <v>0</v>
      </c>
      <c r="ED942" s="75">
        <f t="shared" si="514"/>
        <v>4.3287100000000001</v>
      </c>
      <c r="EE942" s="51">
        <f t="shared" si="515"/>
        <v>0</v>
      </c>
      <c r="EF942" s="75">
        <f t="shared" si="516"/>
        <v>0.16303999999999999</v>
      </c>
      <c r="EG942" s="51">
        <f t="shared" si="517"/>
        <v>0</v>
      </c>
      <c r="EH942" s="75">
        <f t="shared" si="518"/>
        <v>7.9563499999999996</v>
      </c>
      <c r="EI942" s="51">
        <f t="shared" si="519"/>
        <v>0</v>
      </c>
      <c r="EJ942" s="75">
        <f t="shared" si="520"/>
        <v>22.8093</v>
      </c>
      <c r="EK942" s="51">
        <f t="shared" si="521"/>
        <v>0</v>
      </c>
      <c r="EL942" s="75">
        <f t="shared" si="522"/>
        <v>6.4971399999999999</v>
      </c>
      <c r="EM942" s="51">
        <f t="shared" si="523"/>
        <v>0</v>
      </c>
      <c r="EN942" s="75">
        <f t="shared" si="524"/>
        <v>2.8369</v>
      </c>
      <c r="EO942" s="51">
        <f t="shared" si="525"/>
        <v>0</v>
      </c>
      <c r="EP942" s="75">
        <f t="shared" si="526"/>
        <v>1.6303999999999998</v>
      </c>
      <c r="EQ942" s="51">
        <f t="shared" si="527"/>
        <v>0</v>
      </c>
      <c r="ER942" s="51">
        <f t="shared" si="528"/>
        <v>100</v>
      </c>
      <c r="ES942" s="51">
        <f t="shared" si="529"/>
        <v>0</v>
      </c>
    </row>
    <row r="943" spans="1:149" x14ac:dyDescent="0.45">
      <c r="A943" s="78" t="s">
        <v>1453</v>
      </c>
      <c r="B943" s="174" t="s">
        <v>996</v>
      </c>
      <c r="C943" s="51" t="s">
        <v>3648</v>
      </c>
      <c r="D943" s="51" t="s">
        <v>3686</v>
      </c>
      <c r="E943" s="78" t="s">
        <v>1121</v>
      </c>
      <c r="F943" s="78" t="s">
        <v>1921</v>
      </c>
      <c r="G943" s="72" t="s">
        <v>3371</v>
      </c>
      <c r="H943" s="78" t="s">
        <v>1100</v>
      </c>
      <c r="I943" s="78"/>
      <c r="J943" s="300">
        <v>2000</v>
      </c>
      <c r="K943" s="78"/>
      <c r="L943" s="300">
        <v>1400</v>
      </c>
      <c r="M943" s="72"/>
      <c r="O943" s="78"/>
      <c r="P943" s="72" t="s">
        <v>1374</v>
      </c>
      <c r="AA943" s="195"/>
      <c r="AB943" s="195"/>
      <c r="AC943" s="195"/>
      <c r="AD943" s="72"/>
      <c r="AE943" s="316">
        <v>0</v>
      </c>
      <c r="AF943" s="195"/>
      <c r="AG943" s="195">
        <v>1</v>
      </c>
      <c r="AH943" s="72"/>
      <c r="AQ943" s="174" t="s">
        <v>824</v>
      </c>
      <c r="AR943" s="53">
        <v>4.6470000000000002</v>
      </c>
      <c r="AS943" s="53">
        <v>74.12</v>
      </c>
      <c r="AT943" s="77"/>
      <c r="AU943" s="276"/>
      <c r="AV943" s="276">
        <v>20000</v>
      </c>
      <c r="AW943" s="54">
        <v>0</v>
      </c>
      <c r="AX943" s="49"/>
      <c r="AY943" s="276">
        <v>1482400</v>
      </c>
      <c r="AZ943" s="95">
        <v>14897.935620749608</v>
      </c>
      <c r="BB943" s="80" t="s">
        <v>3412</v>
      </c>
      <c r="BC943" s="270" t="s">
        <v>1126</v>
      </c>
      <c r="BD943" s="72">
        <v>23.060300000000002</v>
      </c>
      <c r="BE943" s="72"/>
      <c r="BF943" s="72">
        <v>1.3914299999999999</v>
      </c>
      <c r="BG943" s="72"/>
      <c r="BH943" s="72">
        <v>6.3143099999999999</v>
      </c>
      <c r="BI943" s="72"/>
      <c r="BJ943" s="72">
        <v>2.8398099999999999</v>
      </c>
      <c r="BK943" s="72"/>
      <c r="BL943" s="72"/>
      <c r="BM943" s="72"/>
      <c r="BN943" s="72">
        <v>4.3207500000000003</v>
      </c>
      <c r="BO943" s="72"/>
      <c r="BP943" s="72">
        <v>0.16274</v>
      </c>
      <c r="BQ943" s="72"/>
      <c r="BR943" s="72">
        <v>7.9417099999999996</v>
      </c>
      <c r="BS943" s="72"/>
      <c r="BT943" s="72"/>
      <c r="BU943" s="72"/>
      <c r="BV943" s="72"/>
      <c r="BW943" s="72"/>
      <c r="BX943" s="72">
        <v>22.767299999999999</v>
      </c>
      <c r="BY943" s="72"/>
      <c r="BZ943" s="72">
        <v>6.4851900000000002</v>
      </c>
      <c r="CA943" s="72"/>
      <c r="CB943" s="72">
        <v>2.83168</v>
      </c>
      <c r="CC943" s="72"/>
      <c r="CD943" s="72">
        <v>1.6274</v>
      </c>
      <c r="CE943" s="72"/>
      <c r="CF943" s="72"/>
      <c r="CG943" s="72"/>
      <c r="CH943" s="72"/>
      <c r="CI943" s="72"/>
      <c r="CJ943" s="72"/>
      <c r="CK943" s="72"/>
      <c r="CL943" s="72"/>
      <c r="CM943" s="72"/>
      <c r="CN943" s="72"/>
      <c r="CO943" s="72"/>
      <c r="CP943" s="72"/>
      <c r="CQ943" s="72"/>
      <c r="CR943" s="72"/>
      <c r="CS943" s="72"/>
      <c r="CT943" s="72"/>
      <c r="CU943" s="72"/>
      <c r="CV943" s="72"/>
      <c r="CW943" s="72"/>
      <c r="CX943" s="72">
        <v>1.6274</v>
      </c>
      <c r="CY943" s="72"/>
      <c r="CZ943" s="72"/>
      <c r="DA943" s="72"/>
      <c r="DB943" s="72"/>
      <c r="DC943" s="72"/>
      <c r="DD943" s="72"/>
      <c r="DE943" s="72"/>
      <c r="DF943" s="72"/>
      <c r="DG943" s="72"/>
      <c r="DH943" s="78">
        <v>100</v>
      </c>
      <c r="DJ943" s="77">
        <f t="shared" si="507"/>
        <v>0</v>
      </c>
      <c r="DK943" s="72"/>
      <c r="DL943" s="51" t="s">
        <v>3447</v>
      </c>
      <c r="DO943" s="358"/>
      <c r="DP943" s="72"/>
      <c r="DQ943" s="374">
        <v>18.63</v>
      </c>
      <c r="DR943" s="72"/>
      <c r="DU943" s="52"/>
      <c r="DX943" s="75">
        <f t="shared" si="508"/>
        <v>23.060300000000002</v>
      </c>
      <c r="DY943" s="51">
        <f t="shared" si="509"/>
        <v>0</v>
      </c>
      <c r="DZ943" s="75">
        <f t="shared" si="510"/>
        <v>1.3914299999999999</v>
      </c>
      <c r="EA943" s="51">
        <f t="shared" si="511"/>
        <v>0</v>
      </c>
      <c r="EB943" s="75">
        <f t="shared" si="512"/>
        <v>6.314309999999999</v>
      </c>
      <c r="EC943" s="51">
        <f t="shared" si="513"/>
        <v>0</v>
      </c>
      <c r="ED943" s="75">
        <f t="shared" si="514"/>
        <v>4.3207500000000003</v>
      </c>
      <c r="EE943" s="51">
        <f t="shared" si="515"/>
        <v>0</v>
      </c>
      <c r="EF943" s="75">
        <f t="shared" si="516"/>
        <v>0.16274</v>
      </c>
      <c r="EG943" s="51">
        <f t="shared" si="517"/>
        <v>0</v>
      </c>
      <c r="EH943" s="75">
        <f t="shared" si="518"/>
        <v>7.9417099999999987</v>
      </c>
      <c r="EI943" s="51">
        <f t="shared" si="519"/>
        <v>0</v>
      </c>
      <c r="EJ943" s="75">
        <f t="shared" si="520"/>
        <v>22.767299999999999</v>
      </c>
      <c r="EK943" s="51">
        <f t="shared" si="521"/>
        <v>0</v>
      </c>
      <c r="EL943" s="75">
        <f t="shared" si="522"/>
        <v>6.4851900000000002</v>
      </c>
      <c r="EM943" s="51">
        <f t="shared" si="523"/>
        <v>0</v>
      </c>
      <c r="EN943" s="75">
        <f t="shared" si="524"/>
        <v>2.83168</v>
      </c>
      <c r="EO943" s="51">
        <f t="shared" si="525"/>
        <v>0</v>
      </c>
      <c r="EP943" s="75">
        <f t="shared" si="526"/>
        <v>1.6274</v>
      </c>
      <c r="EQ943" s="51">
        <f t="shared" si="527"/>
        <v>0</v>
      </c>
      <c r="ER943" s="51">
        <f t="shared" si="528"/>
        <v>100</v>
      </c>
      <c r="ES943" s="51">
        <f t="shared" si="529"/>
        <v>0</v>
      </c>
    </row>
    <row r="944" spans="1:149" x14ac:dyDescent="0.45">
      <c r="A944" s="78" t="s">
        <v>1453</v>
      </c>
      <c r="B944" s="174" t="s">
        <v>996</v>
      </c>
      <c r="C944" s="51" t="s">
        <v>3648</v>
      </c>
      <c r="D944" s="51" t="s">
        <v>3686</v>
      </c>
      <c r="E944" s="78" t="s">
        <v>1121</v>
      </c>
      <c r="F944" s="78" t="s">
        <v>1922</v>
      </c>
      <c r="G944" s="72" t="s">
        <v>3371</v>
      </c>
      <c r="H944" s="78" t="s">
        <v>1100</v>
      </c>
      <c r="I944" s="78"/>
      <c r="J944" s="300">
        <v>1200</v>
      </c>
      <c r="K944" s="78"/>
      <c r="L944" s="300">
        <v>1500</v>
      </c>
      <c r="M944" s="72"/>
      <c r="O944" s="78"/>
      <c r="P944" s="72" t="s">
        <v>1374</v>
      </c>
      <c r="AA944" s="195"/>
      <c r="AB944" s="195"/>
      <c r="AC944" s="195"/>
      <c r="AD944" s="72"/>
      <c r="AE944" s="316">
        <v>0</v>
      </c>
      <c r="AF944" s="195"/>
      <c r="AG944" s="195">
        <v>1</v>
      </c>
      <c r="AH944" s="72"/>
      <c r="AQ944" s="174" t="s">
        <v>824</v>
      </c>
      <c r="AR944" s="53">
        <v>2.1859999999999999</v>
      </c>
      <c r="AS944" s="53">
        <v>12.28</v>
      </c>
      <c r="AT944" s="77"/>
      <c r="AU944" s="276"/>
      <c r="AV944" s="276">
        <v>12000</v>
      </c>
      <c r="AW944" s="54">
        <v>0</v>
      </c>
      <c r="AX944" s="49"/>
      <c r="AY944" s="276">
        <v>147360</v>
      </c>
      <c r="AZ944" s="95">
        <v>1493.9264774412427</v>
      </c>
      <c r="BB944" s="80" t="s">
        <v>3412</v>
      </c>
      <c r="BC944" s="270" t="s">
        <v>1126</v>
      </c>
      <c r="BD944" s="72">
        <v>24.120200000000001</v>
      </c>
      <c r="BE944" s="72"/>
      <c r="BF944" s="72">
        <v>1.4553799999999999</v>
      </c>
      <c r="BG944" s="72"/>
      <c r="BH944" s="72">
        <v>6.6045400000000001</v>
      </c>
      <c r="BI944" s="72"/>
      <c r="BJ944" s="72">
        <v>2.9703400000000002</v>
      </c>
      <c r="BK944" s="72"/>
      <c r="BL944" s="72"/>
      <c r="BM944" s="72"/>
      <c r="BN944" s="72">
        <v>4.5193399999999997</v>
      </c>
      <c r="BO944" s="72"/>
      <c r="BP944" s="72">
        <v>0.17022000000000001</v>
      </c>
      <c r="BQ944" s="72"/>
      <c r="BR944" s="72">
        <v>8.3067399999999996</v>
      </c>
      <c r="BS944" s="72"/>
      <c r="BT944" s="72"/>
      <c r="BU944" s="72"/>
      <c r="BV944" s="72"/>
      <c r="BW944" s="72"/>
      <c r="BX944" s="72">
        <v>23.813800000000001</v>
      </c>
      <c r="BY944" s="72"/>
      <c r="BZ944" s="72">
        <v>6.7832699999999999</v>
      </c>
      <c r="CA944" s="72"/>
      <c r="CB944" s="72">
        <v>2.96183</v>
      </c>
      <c r="CC944" s="72"/>
      <c r="CD944" s="72">
        <v>1.7021999999999999</v>
      </c>
      <c r="CE944" s="72"/>
      <c r="CF944" s="72"/>
      <c r="CG944" s="72"/>
      <c r="CH944" s="72"/>
      <c r="CI944" s="72"/>
      <c r="CJ944" s="72"/>
      <c r="CK944" s="72"/>
      <c r="CL944" s="72"/>
      <c r="CM944" s="72"/>
      <c r="CN944" s="72"/>
      <c r="CO944" s="72"/>
      <c r="CP944" s="72"/>
      <c r="CQ944" s="72"/>
      <c r="CR944" s="72"/>
      <c r="CS944" s="72"/>
      <c r="CT944" s="72"/>
      <c r="CU944" s="72"/>
      <c r="CV944" s="72"/>
      <c r="CW944" s="72"/>
      <c r="CX944" s="72">
        <v>1.7021999999999999</v>
      </c>
      <c r="CY944" s="72"/>
      <c r="CZ944" s="72"/>
      <c r="DA944" s="72"/>
      <c r="DB944" s="72"/>
      <c r="DC944" s="72"/>
      <c r="DD944" s="72"/>
      <c r="DE944" s="72"/>
      <c r="DF944" s="72"/>
      <c r="DG944" s="72"/>
      <c r="DH944" s="78">
        <v>100</v>
      </c>
      <c r="DJ944" s="77">
        <f t="shared" si="507"/>
        <v>0</v>
      </c>
      <c r="DK944" s="72"/>
      <c r="DL944" s="51" t="s">
        <v>3447</v>
      </c>
      <c r="DO944" s="358"/>
      <c r="DP944" s="72"/>
      <c r="DQ944" s="374">
        <v>14.89</v>
      </c>
      <c r="DR944" s="72"/>
      <c r="DU944" s="52"/>
      <c r="DX944" s="75">
        <f t="shared" si="508"/>
        <v>24.120200000000001</v>
      </c>
      <c r="DY944" s="51">
        <f t="shared" si="509"/>
        <v>0</v>
      </c>
      <c r="DZ944" s="75">
        <f t="shared" si="510"/>
        <v>1.4553799999999999</v>
      </c>
      <c r="EA944" s="51">
        <f t="shared" si="511"/>
        <v>0</v>
      </c>
      <c r="EB944" s="75">
        <f t="shared" si="512"/>
        <v>6.6045400000000001</v>
      </c>
      <c r="EC944" s="51">
        <f t="shared" si="513"/>
        <v>0</v>
      </c>
      <c r="ED944" s="75">
        <f t="shared" si="514"/>
        <v>4.5193399999999997</v>
      </c>
      <c r="EE944" s="51">
        <f t="shared" si="515"/>
        <v>0</v>
      </c>
      <c r="EF944" s="75">
        <f t="shared" si="516"/>
        <v>0.17022000000000001</v>
      </c>
      <c r="EG944" s="51">
        <f t="shared" si="517"/>
        <v>0</v>
      </c>
      <c r="EH944" s="75">
        <f t="shared" si="518"/>
        <v>8.3067399999999996</v>
      </c>
      <c r="EI944" s="51">
        <f t="shared" si="519"/>
        <v>0</v>
      </c>
      <c r="EJ944" s="75">
        <f t="shared" si="520"/>
        <v>23.813800000000001</v>
      </c>
      <c r="EK944" s="51">
        <f t="shared" si="521"/>
        <v>0</v>
      </c>
      <c r="EL944" s="75">
        <f t="shared" si="522"/>
        <v>6.7832699999999999</v>
      </c>
      <c r="EM944" s="51">
        <f t="shared" si="523"/>
        <v>0</v>
      </c>
      <c r="EN944" s="75">
        <f t="shared" si="524"/>
        <v>2.96183</v>
      </c>
      <c r="EO944" s="51">
        <f t="shared" si="525"/>
        <v>0</v>
      </c>
      <c r="EP944" s="75">
        <f t="shared" si="526"/>
        <v>1.7021999999999999</v>
      </c>
      <c r="EQ944" s="51">
        <f t="shared" si="527"/>
        <v>0</v>
      </c>
      <c r="ER944" s="51">
        <f t="shared" si="528"/>
        <v>100</v>
      </c>
      <c r="ES944" s="51">
        <f t="shared" si="529"/>
        <v>0</v>
      </c>
    </row>
    <row r="945" spans="1:149" x14ac:dyDescent="0.45">
      <c r="A945" s="78" t="s">
        <v>1453</v>
      </c>
      <c r="B945" s="174" t="s">
        <v>996</v>
      </c>
      <c r="C945" s="51" t="s">
        <v>3648</v>
      </c>
      <c r="D945" s="51" t="s">
        <v>3686</v>
      </c>
      <c r="E945" s="78" t="s">
        <v>1121</v>
      </c>
      <c r="F945" s="78" t="s">
        <v>1923</v>
      </c>
      <c r="G945" s="72" t="s">
        <v>3371</v>
      </c>
      <c r="H945" s="78" t="s">
        <v>1100</v>
      </c>
      <c r="I945" s="78"/>
      <c r="J945" s="300">
        <v>1200</v>
      </c>
      <c r="K945" s="78"/>
      <c r="L945" s="300">
        <v>1350</v>
      </c>
      <c r="M945" s="72"/>
      <c r="O945" s="78"/>
      <c r="P945" s="72" t="s">
        <v>1374</v>
      </c>
      <c r="AA945" s="195"/>
      <c r="AB945" s="195"/>
      <c r="AC945" s="195"/>
      <c r="AD945" s="72"/>
      <c r="AE945" s="316">
        <v>0</v>
      </c>
      <c r="AF945" s="195"/>
      <c r="AG945" s="195">
        <v>1</v>
      </c>
      <c r="AH945" s="72"/>
      <c r="AQ945" s="174" t="s">
        <v>824</v>
      </c>
      <c r="AR945" s="53">
        <v>2.2250000000000001</v>
      </c>
      <c r="AS945" s="53">
        <v>15.08</v>
      </c>
      <c r="AT945" s="77"/>
      <c r="AU945" s="276"/>
      <c r="AV945" s="276">
        <v>12000</v>
      </c>
      <c r="AW945" s="54">
        <v>0</v>
      </c>
      <c r="AX945" s="49"/>
      <c r="AY945" s="276">
        <v>180960</v>
      </c>
      <c r="AZ945" s="95">
        <v>1834.5611791379433</v>
      </c>
      <c r="BB945" s="80" t="s">
        <v>3412</v>
      </c>
      <c r="BC945" s="270" t="s">
        <v>1126</v>
      </c>
      <c r="BD945" s="72">
        <v>23.746099999999998</v>
      </c>
      <c r="BE945" s="72"/>
      <c r="BF945" s="72">
        <v>1.4328099999999999</v>
      </c>
      <c r="BG945" s="72"/>
      <c r="BH945" s="72">
        <v>6.5021000000000004</v>
      </c>
      <c r="BI945" s="72"/>
      <c r="BJ945" s="72">
        <v>2.9242699999999999</v>
      </c>
      <c r="BK945" s="72"/>
      <c r="BL945" s="72"/>
      <c r="BM945" s="72"/>
      <c r="BN945" s="72">
        <v>4.4492500000000001</v>
      </c>
      <c r="BO945" s="72"/>
      <c r="BP945" s="72">
        <v>0.16758000000000001</v>
      </c>
      <c r="BQ945" s="72"/>
      <c r="BR945" s="72">
        <v>8.1778999999999993</v>
      </c>
      <c r="BS945" s="72"/>
      <c r="BT945" s="72"/>
      <c r="BU945" s="72"/>
      <c r="BV945" s="72"/>
      <c r="BW945" s="72"/>
      <c r="BX945" s="72">
        <v>23.444400000000002</v>
      </c>
      <c r="BY945" s="72"/>
      <c r="BZ945" s="72">
        <v>6.6780600000000003</v>
      </c>
      <c r="CA945" s="72"/>
      <c r="CB945" s="72">
        <v>2.9158900000000001</v>
      </c>
      <c r="CC945" s="72"/>
      <c r="CD945" s="72">
        <v>1.6758</v>
      </c>
      <c r="CE945" s="72"/>
      <c r="CF945" s="72"/>
      <c r="CG945" s="72"/>
      <c r="CH945" s="72"/>
      <c r="CI945" s="72"/>
      <c r="CJ945" s="72"/>
      <c r="CK945" s="72"/>
      <c r="CL945" s="72"/>
      <c r="CM945" s="72"/>
      <c r="CN945" s="72"/>
      <c r="CO945" s="72"/>
      <c r="CP945" s="72"/>
      <c r="CQ945" s="72"/>
      <c r="CR945" s="72"/>
      <c r="CS945" s="72"/>
      <c r="CT945" s="72"/>
      <c r="CU945" s="72"/>
      <c r="CV945" s="72"/>
      <c r="CW945" s="72"/>
      <c r="CX945" s="72">
        <v>1.6758</v>
      </c>
      <c r="CY945" s="72"/>
      <c r="CZ945" s="72"/>
      <c r="DA945" s="72"/>
      <c r="DB945" s="72"/>
      <c r="DC945" s="72"/>
      <c r="DD945" s="72"/>
      <c r="DE945" s="72"/>
      <c r="DF945" s="72"/>
      <c r="DG945" s="72"/>
      <c r="DH945" s="78">
        <v>100</v>
      </c>
      <c r="DJ945" s="77">
        <f t="shared" si="507"/>
        <v>0</v>
      </c>
      <c r="DK945" s="72"/>
      <c r="DL945" s="51" t="s">
        <v>3447</v>
      </c>
      <c r="DO945" s="358"/>
      <c r="DP945" s="72"/>
      <c r="DQ945" s="374">
        <v>16.21</v>
      </c>
      <c r="DR945" s="72"/>
      <c r="DU945" s="52"/>
      <c r="DX945" s="75">
        <f t="shared" si="508"/>
        <v>23.746099999999998</v>
      </c>
      <c r="DY945" s="51">
        <f t="shared" si="509"/>
        <v>0</v>
      </c>
      <c r="DZ945" s="75">
        <f t="shared" si="510"/>
        <v>1.4328099999999999</v>
      </c>
      <c r="EA945" s="51">
        <f t="shared" si="511"/>
        <v>0</v>
      </c>
      <c r="EB945" s="75">
        <f t="shared" si="512"/>
        <v>6.5021000000000013</v>
      </c>
      <c r="EC945" s="51">
        <f t="shared" si="513"/>
        <v>0</v>
      </c>
      <c r="ED945" s="75">
        <f t="shared" si="514"/>
        <v>4.4492500000000001</v>
      </c>
      <c r="EE945" s="51">
        <f t="shared" si="515"/>
        <v>0</v>
      </c>
      <c r="EF945" s="75">
        <f t="shared" si="516"/>
        <v>0.16758000000000001</v>
      </c>
      <c r="EG945" s="51">
        <f t="shared" si="517"/>
        <v>0</v>
      </c>
      <c r="EH945" s="75">
        <f t="shared" si="518"/>
        <v>8.1778999999999993</v>
      </c>
      <c r="EI945" s="51">
        <f t="shared" si="519"/>
        <v>0</v>
      </c>
      <c r="EJ945" s="75">
        <f t="shared" si="520"/>
        <v>23.444400000000002</v>
      </c>
      <c r="EK945" s="51">
        <f t="shared" si="521"/>
        <v>0</v>
      </c>
      <c r="EL945" s="75">
        <f t="shared" si="522"/>
        <v>6.6780600000000012</v>
      </c>
      <c r="EM945" s="51">
        <f t="shared" si="523"/>
        <v>0</v>
      </c>
      <c r="EN945" s="75">
        <f t="shared" si="524"/>
        <v>2.9158900000000001</v>
      </c>
      <c r="EO945" s="51">
        <f t="shared" si="525"/>
        <v>0</v>
      </c>
      <c r="EP945" s="75">
        <f t="shared" si="526"/>
        <v>1.6758</v>
      </c>
      <c r="EQ945" s="51">
        <f t="shared" si="527"/>
        <v>0</v>
      </c>
      <c r="ER945" s="51">
        <f t="shared" si="528"/>
        <v>100</v>
      </c>
      <c r="ES945" s="51">
        <f t="shared" si="529"/>
        <v>0</v>
      </c>
    </row>
    <row r="946" spans="1:149" x14ac:dyDescent="0.45">
      <c r="A946" s="78" t="s">
        <v>1453</v>
      </c>
      <c r="B946" s="174" t="s">
        <v>996</v>
      </c>
      <c r="C946" s="51" t="s">
        <v>3648</v>
      </c>
      <c r="D946" s="51" t="s">
        <v>3687</v>
      </c>
      <c r="E946" s="78" t="s">
        <v>1121</v>
      </c>
      <c r="F946" s="78" t="s">
        <v>1924</v>
      </c>
      <c r="G946" s="72" t="s">
        <v>3371</v>
      </c>
      <c r="H946" s="78" t="s">
        <v>1100</v>
      </c>
      <c r="I946" s="78"/>
      <c r="J946" s="300">
        <v>2700</v>
      </c>
      <c r="K946" s="78"/>
      <c r="L946" s="300">
        <v>1500</v>
      </c>
      <c r="M946" s="72"/>
      <c r="O946" s="78"/>
      <c r="P946" s="72" t="s">
        <v>1374</v>
      </c>
      <c r="AA946" s="195"/>
      <c r="AB946" s="195"/>
      <c r="AC946" s="195"/>
      <c r="AD946" s="72"/>
      <c r="AE946" s="316">
        <v>0</v>
      </c>
      <c r="AF946" s="195"/>
      <c r="AG946" s="195">
        <v>1</v>
      </c>
      <c r="AH946" s="72"/>
      <c r="AQ946" s="174" t="s">
        <v>824</v>
      </c>
      <c r="AR946" s="53">
        <v>8.2360000000000007</v>
      </c>
      <c r="AS946" s="53">
        <v>221.2</v>
      </c>
      <c r="AT946" s="77"/>
      <c r="AU946" s="276"/>
      <c r="AV946" s="276">
        <v>27000</v>
      </c>
      <c r="AW946" s="54">
        <v>0</v>
      </c>
      <c r="AX946" s="49"/>
      <c r="AY946" s="276">
        <v>5972400</v>
      </c>
      <c r="AZ946" s="95">
        <v>59887.627703892234</v>
      </c>
      <c r="BB946" s="80" t="s">
        <v>3412</v>
      </c>
      <c r="BC946" s="270" t="s">
        <v>1126</v>
      </c>
      <c r="BD946" s="72">
        <v>25.5197</v>
      </c>
      <c r="BE946" s="72"/>
      <c r="BF946" s="72">
        <v>2.09762</v>
      </c>
      <c r="BG946" s="72"/>
      <c r="BH946" s="72">
        <v>6.4669800000000004</v>
      </c>
      <c r="BI946" s="72"/>
      <c r="BJ946" s="72">
        <v>2.8355199999999998</v>
      </c>
      <c r="BK946" s="72"/>
      <c r="BL946" s="72"/>
      <c r="BM946" s="72"/>
      <c r="BN946" s="72">
        <v>5.9778099999999998</v>
      </c>
      <c r="BO946" s="72"/>
      <c r="BP946" s="72">
        <v>0.16582</v>
      </c>
      <c r="BQ946" s="72"/>
      <c r="BR946" s="72">
        <v>11.093400000000001</v>
      </c>
      <c r="BS946" s="72"/>
      <c r="BT946" s="72"/>
      <c r="BU946" s="72"/>
      <c r="BV946" s="72"/>
      <c r="BW946" s="72"/>
      <c r="BX946" s="72">
        <v>16.988299999999999</v>
      </c>
      <c r="BY946" s="72"/>
      <c r="BZ946" s="72">
        <v>6.1602100000000002</v>
      </c>
      <c r="CA946" s="72"/>
      <c r="CB946" s="72">
        <v>2.7277399999999998</v>
      </c>
      <c r="CC946" s="72"/>
      <c r="CD946" s="72">
        <v>1.36802</v>
      </c>
      <c r="CE946" s="72"/>
      <c r="CF946" s="72"/>
      <c r="CG946" s="72"/>
      <c r="CH946" s="72"/>
      <c r="CI946" s="72"/>
      <c r="CJ946" s="72"/>
      <c r="CK946" s="72"/>
      <c r="CL946" s="72"/>
      <c r="CM946" s="72"/>
      <c r="CN946" s="72"/>
      <c r="CO946" s="72"/>
      <c r="CP946" s="72"/>
      <c r="CQ946" s="72"/>
      <c r="CR946" s="72"/>
      <c r="CS946" s="72"/>
      <c r="CT946" s="72"/>
      <c r="CU946" s="72"/>
      <c r="CV946" s="72"/>
      <c r="CW946" s="72"/>
      <c r="CX946" s="72">
        <v>1.5089600000000001</v>
      </c>
      <c r="CY946" s="72"/>
      <c r="CZ946" s="72"/>
      <c r="DA946" s="72"/>
      <c r="DB946" s="72"/>
      <c r="DC946" s="72"/>
      <c r="DD946" s="72"/>
      <c r="DE946" s="72"/>
      <c r="DF946" s="72"/>
      <c r="DG946" s="72"/>
      <c r="DH946" s="78">
        <v>100</v>
      </c>
      <c r="DJ946" s="77">
        <f t="shared" si="507"/>
        <v>0</v>
      </c>
      <c r="DK946" s="72"/>
      <c r="DL946" s="51" t="s">
        <v>3447</v>
      </c>
      <c r="DO946" s="358"/>
      <c r="DP946" s="72"/>
      <c r="DQ946" s="374">
        <v>17.09</v>
      </c>
      <c r="DR946" s="72"/>
      <c r="DU946" s="52"/>
      <c r="DX946" s="75">
        <f t="shared" si="508"/>
        <v>25.5197</v>
      </c>
      <c r="DY946" s="51">
        <f t="shared" si="509"/>
        <v>0</v>
      </c>
      <c r="DZ946" s="75">
        <f t="shared" si="510"/>
        <v>2.09762</v>
      </c>
      <c r="EA946" s="51">
        <f t="shared" si="511"/>
        <v>0</v>
      </c>
      <c r="EB946" s="75">
        <f t="shared" si="512"/>
        <v>6.4669799999999995</v>
      </c>
      <c r="EC946" s="51">
        <f t="shared" si="513"/>
        <v>0</v>
      </c>
      <c r="ED946" s="75">
        <f t="shared" si="514"/>
        <v>5.9778099999999998</v>
      </c>
      <c r="EE946" s="51">
        <f t="shared" si="515"/>
        <v>0</v>
      </c>
      <c r="EF946" s="75">
        <f t="shared" si="516"/>
        <v>0.16582</v>
      </c>
      <c r="EG946" s="51">
        <f t="shared" si="517"/>
        <v>0</v>
      </c>
      <c r="EH946" s="75">
        <f t="shared" si="518"/>
        <v>11.093400000000001</v>
      </c>
      <c r="EI946" s="51">
        <f t="shared" si="519"/>
        <v>0</v>
      </c>
      <c r="EJ946" s="75">
        <f t="shared" si="520"/>
        <v>16.988299999999999</v>
      </c>
      <c r="EK946" s="51">
        <f t="shared" si="521"/>
        <v>0</v>
      </c>
      <c r="EL946" s="75">
        <f t="shared" si="522"/>
        <v>6.1602100000000002</v>
      </c>
      <c r="EM946" s="51">
        <f t="shared" si="523"/>
        <v>0</v>
      </c>
      <c r="EN946" s="75">
        <f t="shared" si="524"/>
        <v>2.7277399999999998</v>
      </c>
      <c r="EO946" s="51">
        <f t="shared" si="525"/>
        <v>0</v>
      </c>
      <c r="EP946" s="75">
        <f t="shared" si="526"/>
        <v>1.36802</v>
      </c>
      <c r="EQ946" s="51">
        <f t="shared" si="527"/>
        <v>0</v>
      </c>
      <c r="ER946" s="51">
        <f t="shared" si="528"/>
        <v>100</v>
      </c>
      <c r="ES946" s="51">
        <f t="shared" si="529"/>
        <v>0</v>
      </c>
    </row>
    <row r="947" spans="1:149" x14ac:dyDescent="0.45">
      <c r="A947" s="78" t="s">
        <v>1453</v>
      </c>
      <c r="B947" s="174" t="s">
        <v>996</v>
      </c>
      <c r="C947" s="51" t="s">
        <v>3648</v>
      </c>
      <c r="D947" s="51" t="s">
        <v>3687</v>
      </c>
      <c r="E947" s="78" t="s">
        <v>1121</v>
      </c>
      <c r="F947" s="78" t="s">
        <v>1925</v>
      </c>
      <c r="G947" s="72" t="s">
        <v>3371</v>
      </c>
      <c r="H947" s="78" t="s">
        <v>1100</v>
      </c>
      <c r="I947" s="78"/>
      <c r="J947" s="300">
        <v>2700</v>
      </c>
      <c r="K947" s="78"/>
      <c r="L947" s="300">
        <v>1400</v>
      </c>
      <c r="M947" s="72"/>
      <c r="O947" s="78"/>
      <c r="P947" s="72" t="s">
        <v>1374</v>
      </c>
      <c r="AA947" s="195"/>
      <c r="AB947" s="195"/>
      <c r="AC947" s="195"/>
      <c r="AD947" s="72"/>
      <c r="AE947" s="316">
        <v>0</v>
      </c>
      <c r="AF947" s="195"/>
      <c r="AG947" s="195">
        <v>1</v>
      </c>
      <c r="AH947" s="72"/>
      <c r="AQ947" s="174" t="s">
        <v>824</v>
      </c>
      <c r="AR947" s="53">
        <v>8.984</v>
      </c>
      <c r="AS947" s="53">
        <v>294.3</v>
      </c>
      <c r="AT947" s="77"/>
      <c r="AU947" s="276"/>
      <c r="AV947" s="276">
        <v>27000</v>
      </c>
      <c r="AW947" s="54">
        <v>0</v>
      </c>
      <c r="AX947" s="49"/>
      <c r="AY947" s="276">
        <v>7946100</v>
      </c>
      <c r="AZ947" s="95">
        <v>79678.701777827679</v>
      </c>
      <c r="BB947" s="80" t="s">
        <v>3412</v>
      </c>
      <c r="BC947" s="270" t="s">
        <v>1126</v>
      </c>
      <c r="BD947" s="72">
        <v>25.3504</v>
      </c>
      <c r="BE947" s="72"/>
      <c r="BF947" s="72">
        <v>2.08371</v>
      </c>
      <c r="BG947" s="72"/>
      <c r="BH947" s="72">
        <v>6.42408</v>
      </c>
      <c r="BI947" s="72"/>
      <c r="BJ947" s="72">
        <v>2.81671</v>
      </c>
      <c r="BK947" s="72"/>
      <c r="BL947" s="72"/>
      <c r="BM947" s="72"/>
      <c r="BN947" s="72">
        <v>5.9381599999999999</v>
      </c>
      <c r="BO947" s="72"/>
      <c r="BP947" s="72">
        <v>0.16472000000000001</v>
      </c>
      <c r="BQ947" s="72"/>
      <c r="BR947" s="72">
        <v>11.0198</v>
      </c>
      <c r="BS947" s="72"/>
      <c r="BT947" s="72"/>
      <c r="BU947" s="72"/>
      <c r="BV947" s="72"/>
      <c r="BW947" s="72"/>
      <c r="BX947" s="72">
        <v>16.875599999999999</v>
      </c>
      <c r="BY947" s="72"/>
      <c r="BZ947" s="72">
        <v>6.1193499999999998</v>
      </c>
      <c r="CA947" s="72"/>
      <c r="CB947" s="72">
        <v>2.7096399999999998</v>
      </c>
      <c r="CC947" s="72"/>
      <c r="CD947" s="72">
        <v>1.35894</v>
      </c>
      <c r="CE947" s="72"/>
      <c r="CF947" s="72"/>
      <c r="CG947" s="72"/>
      <c r="CH947" s="72"/>
      <c r="CI947" s="72"/>
      <c r="CJ947" s="72"/>
      <c r="CK947" s="72"/>
      <c r="CL947" s="72"/>
      <c r="CM947" s="72"/>
      <c r="CN947" s="72"/>
      <c r="CO947" s="72"/>
      <c r="CP947" s="72"/>
      <c r="CQ947" s="72"/>
      <c r="CR947" s="72"/>
      <c r="CS947" s="72"/>
      <c r="CT947" s="72"/>
      <c r="CU947" s="72"/>
      <c r="CV947" s="72"/>
      <c r="CW947" s="72"/>
      <c r="CX947" s="72">
        <v>1.49895</v>
      </c>
      <c r="CY947" s="72"/>
      <c r="CZ947" s="72"/>
      <c r="DA947" s="72"/>
      <c r="DB947" s="72"/>
      <c r="DC947" s="72"/>
      <c r="DD947" s="72"/>
      <c r="DE947" s="72"/>
      <c r="DF947" s="72"/>
      <c r="DG947" s="72"/>
      <c r="DH947" s="78">
        <v>100</v>
      </c>
      <c r="DJ947" s="77">
        <f t="shared" si="507"/>
        <v>0</v>
      </c>
      <c r="DK947" s="72"/>
      <c r="DL947" s="51" t="s">
        <v>3447</v>
      </c>
      <c r="DO947" s="358"/>
      <c r="DP947" s="72"/>
      <c r="DQ947" s="374">
        <v>17.64</v>
      </c>
      <c r="DR947" s="72"/>
      <c r="DU947" s="52"/>
      <c r="DX947" s="75">
        <f t="shared" si="508"/>
        <v>25.3504</v>
      </c>
      <c r="DY947" s="51">
        <f t="shared" si="509"/>
        <v>0</v>
      </c>
      <c r="DZ947" s="75">
        <f t="shared" si="510"/>
        <v>2.08371</v>
      </c>
      <c r="EA947" s="51">
        <f t="shared" si="511"/>
        <v>0</v>
      </c>
      <c r="EB947" s="75">
        <f t="shared" si="512"/>
        <v>6.42408</v>
      </c>
      <c r="EC947" s="51">
        <f t="shared" si="513"/>
        <v>0</v>
      </c>
      <c r="ED947" s="75">
        <f t="shared" si="514"/>
        <v>5.9381599999999999</v>
      </c>
      <c r="EE947" s="51">
        <f t="shared" si="515"/>
        <v>0</v>
      </c>
      <c r="EF947" s="75">
        <f t="shared" si="516"/>
        <v>0.16472000000000001</v>
      </c>
      <c r="EG947" s="51">
        <f t="shared" si="517"/>
        <v>0</v>
      </c>
      <c r="EH947" s="75">
        <f t="shared" si="518"/>
        <v>11.0198</v>
      </c>
      <c r="EI947" s="51">
        <f t="shared" si="519"/>
        <v>0</v>
      </c>
      <c r="EJ947" s="75">
        <f t="shared" si="520"/>
        <v>16.875599999999999</v>
      </c>
      <c r="EK947" s="51">
        <f t="shared" si="521"/>
        <v>0</v>
      </c>
      <c r="EL947" s="75">
        <f t="shared" si="522"/>
        <v>6.1193499999999998</v>
      </c>
      <c r="EM947" s="51">
        <f t="shared" si="523"/>
        <v>0</v>
      </c>
      <c r="EN947" s="75">
        <f t="shared" si="524"/>
        <v>2.7096399999999998</v>
      </c>
      <c r="EO947" s="51">
        <f t="shared" si="525"/>
        <v>0</v>
      </c>
      <c r="EP947" s="75">
        <f t="shared" si="526"/>
        <v>1.35894</v>
      </c>
      <c r="EQ947" s="51">
        <f t="shared" si="527"/>
        <v>0</v>
      </c>
      <c r="ER947" s="51">
        <f t="shared" si="528"/>
        <v>100</v>
      </c>
      <c r="ES947" s="51">
        <f t="shared" si="529"/>
        <v>0</v>
      </c>
    </row>
    <row r="948" spans="1:149" x14ac:dyDescent="0.45">
      <c r="A948" s="78" t="s">
        <v>1453</v>
      </c>
      <c r="B948" s="174" t="s">
        <v>996</v>
      </c>
      <c r="C948" s="51" t="s">
        <v>3648</v>
      </c>
      <c r="D948" s="51" t="s">
        <v>3687</v>
      </c>
      <c r="E948" s="78" t="s">
        <v>1121</v>
      </c>
      <c r="F948" s="78" t="s">
        <v>1926</v>
      </c>
      <c r="G948" s="72" t="s">
        <v>3371</v>
      </c>
      <c r="H948" s="78" t="s">
        <v>1100</v>
      </c>
      <c r="I948" s="78"/>
      <c r="J948" s="300">
        <v>2700</v>
      </c>
      <c r="K948" s="78"/>
      <c r="L948" s="300">
        <v>1300</v>
      </c>
      <c r="M948" s="72"/>
      <c r="O948" s="78"/>
      <c r="P948" s="72" t="s">
        <v>1374</v>
      </c>
      <c r="AA948" s="195"/>
      <c r="AB948" s="195"/>
      <c r="AC948" s="195"/>
      <c r="AD948" s="72"/>
      <c r="AE948" s="316">
        <v>0</v>
      </c>
      <c r="AF948" s="195"/>
      <c r="AG948" s="195">
        <v>1</v>
      </c>
      <c r="AH948" s="72"/>
      <c r="AQ948" s="174" t="s">
        <v>824</v>
      </c>
      <c r="AR948" s="53">
        <v>9.8650000000000002</v>
      </c>
      <c r="AS948" s="53">
        <v>405</v>
      </c>
      <c r="AT948" s="77"/>
      <c r="AU948" s="276"/>
      <c r="AV948" s="276">
        <v>27000</v>
      </c>
      <c r="AW948" s="54">
        <v>0</v>
      </c>
      <c r="AX948" s="49"/>
      <c r="AY948" s="276">
        <v>10935000</v>
      </c>
      <c r="AZ948" s="95">
        <v>109649.58960251516</v>
      </c>
      <c r="BB948" s="80" t="s">
        <v>3412</v>
      </c>
      <c r="BC948" s="270" t="s">
        <v>1126</v>
      </c>
      <c r="BD948" s="72">
        <v>25.239599999999999</v>
      </c>
      <c r="BE948" s="72"/>
      <c r="BF948" s="72">
        <v>2.0746000000000002</v>
      </c>
      <c r="BG948" s="72"/>
      <c r="BH948" s="72">
        <v>6.3959999999999999</v>
      </c>
      <c r="BI948" s="72"/>
      <c r="BJ948" s="72">
        <v>2.8043999999999998</v>
      </c>
      <c r="BK948" s="72"/>
      <c r="BL948" s="72"/>
      <c r="BM948" s="72"/>
      <c r="BN948" s="72">
        <v>5.9122000000000003</v>
      </c>
      <c r="BO948" s="72"/>
      <c r="BP948" s="72">
        <v>0.16400000000000001</v>
      </c>
      <c r="BQ948" s="72"/>
      <c r="BR948" s="72">
        <v>10.9716</v>
      </c>
      <c r="BS948" s="72"/>
      <c r="BT948" s="72"/>
      <c r="BU948" s="72"/>
      <c r="BV948" s="72"/>
      <c r="BW948" s="72"/>
      <c r="BX948" s="72">
        <v>16.8018</v>
      </c>
      <c r="BY948" s="72"/>
      <c r="BZ948" s="72">
        <v>6.0926</v>
      </c>
      <c r="CA948" s="72"/>
      <c r="CB948" s="72">
        <v>2.6978</v>
      </c>
      <c r="CC948" s="72"/>
      <c r="CD948" s="72">
        <v>1.353</v>
      </c>
      <c r="CE948" s="72"/>
      <c r="CF948" s="72"/>
      <c r="CG948" s="72"/>
      <c r="CH948" s="72"/>
      <c r="CI948" s="72"/>
      <c r="CJ948" s="72"/>
      <c r="CK948" s="72"/>
      <c r="CL948" s="72"/>
      <c r="CM948" s="72"/>
      <c r="CN948" s="72"/>
      <c r="CO948" s="72"/>
      <c r="CP948" s="72"/>
      <c r="CQ948" s="72"/>
      <c r="CR948" s="72"/>
      <c r="CS948" s="72"/>
      <c r="CT948" s="72"/>
      <c r="CU948" s="72"/>
      <c r="CV948" s="72"/>
      <c r="CW948" s="72"/>
      <c r="CX948" s="72">
        <v>1.4923999999999999</v>
      </c>
      <c r="CY948" s="72"/>
      <c r="CZ948" s="72"/>
      <c r="DA948" s="72"/>
      <c r="DB948" s="72"/>
      <c r="DC948" s="72"/>
      <c r="DD948" s="72"/>
      <c r="DE948" s="72"/>
      <c r="DF948" s="72"/>
      <c r="DG948" s="72"/>
      <c r="DH948" s="78">
        <v>100</v>
      </c>
      <c r="DJ948" s="77">
        <f t="shared" si="507"/>
        <v>0</v>
      </c>
      <c r="DK948" s="72"/>
      <c r="DL948" s="51" t="s">
        <v>3447</v>
      </c>
      <c r="DO948" s="358"/>
      <c r="DP948" s="72"/>
      <c r="DQ948" s="374">
        <v>18</v>
      </c>
      <c r="DR948" s="72"/>
      <c r="DU948" s="52"/>
      <c r="DX948" s="75">
        <f t="shared" si="508"/>
        <v>25.239599999999999</v>
      </c>
      <c r="DY948" s="51">
        <f t="shared" si="509"/>
        <v>0</v>
      </c>
      <c r="DZ948" s="75">
        <f t="shared" si="510"/>
        <v>2.0746000000000002</v>
      </c>
      <c r="EA948" s="51">
        <f t="shared" si="511"/>
        <v>0</v>
      </c>
      <c r="EB948" s="75">
        <f t="shared" si="512"/>
        <v>6.3959999999999999</v>
      </c>
      <c r="EC948" s="51">
        <f t="shared" si="513"/>
        <v>0</v>
      </c>
      <c r="ED948" s="75">
        <f t="shared" si="514"/>
        <v>5.9122000000000003</v>
      </c>
      <c r="EE948" s="51">
        <f t="shared" si="515"/>
        <v>0</v>
      </c>
      <c r="EF948" s="75">
        <f t="shared" si="516"/>
        <v>0.16400000000000001</v>
      </c>
      <c r="EG948" s="51">
        <f t="shared" si="517"/>
        <v>0</v>
      </c>
      <c r="EH948" s="75">
        <f t="shared" si="518"/>
        <v>10.9716</v>
      </c>
      <c r="EI948" s="51">
        <f t="shared" si="519"/>
        <v>0</v>
      </c>
      <c r="EJ948" s="75">
        <f t="shared" si="520"/>
        <v>16.8018</v>
      </c>
      <c r="EK948" s="51">
        <f t="shared" si="521"/>
        <v>0</v>
      </c>
      <c r="EL948" s="75">
        <f t="shared" si="522"/>
        <v>6.0926</v>
      </c>
      <c r="EM948" s="51">
        <f t="shared" si="523"/>
        <v>0</v>
      </c>
      <c r="EN948" s="75">
        <f t="shared" si="524"/>
        <v>2.6978</v>
      </c>
      <c r="EO948" s="51">
        <f t="shared" si="525"/>
        <v>0</v>
      </c>
      <c r="EP948" s="75">
        <f t="shared" si="526"/>
        <v>1.353</v>
      </c>
      <c r="EQ948" s="51">
        <f t="shared" si="527"/>
        <v>0</v>
      </c>
      <c r="ER948" s="51">
        <f t="shared" si="528"/>
        <v>100</v>
      </c>
      <c r="ES948" s="51">
        <f t="shared" si="529"/>
        <v>0</v>
      </c>
    </row>
    <row r="949" spans="1:149" x14ac:dyDescent="0.45">
      <c r="A949" s="78" t="s">
        <v>1453</v>
      </c>
      <c r="B949" s="174" t="s">
        <v>996</v>
      </c>
      <c r="C949" s="51" t="s">
        <v>3648</v>
      </c>
      <c r="D949" s="51" t="s">
        <v>3687</v>
      </c>
      <c r="E949" s="78" t="s">
        <v>1121</v>
      </c>
      <c r="F949" s="78" t="s">
        <v>1927</v>
      </c>
      <c r="G949" s="72" t="s">
        <v>3371</v>
      </c>
      <c r="H949" s="78" t="s">
        <v>1100</v>
      </c>
      <c r="I949" s="78"/>
      <c r="J949" s="300">
        <v>2000</v>
      </c>
      <c r="K949" s="78"/>
      <c r="L949" s="300">
        <v>1600</v>
      </c>
      <c r="M949" s="72"/>
      <c r="O949" s="78"/>
      <c r="P949" s="72" t="s">
        <v>1374</v>
      </c>
      <c r="AA949" s="195"/>
      <c r="AB949" s="195"/>
      <c r="AC949" s="195"/>
      <c r="AD949" s="72"/>
      <c r="AE949" s="316">
        <v>0</v>
      </c>
      <c r="AF949" s="195"/>
      <c r="AG949" s="195">
        <v>1</v>
      </c>
      <c r="AH949" s="72"/>
      <c r="AQ949" s="174" t="s">
        <v>824</v>
      </c>
      <c r="AR949" s="53">
        <v>4.2009999999999996</v>
      </c>
      <c r="AS949" s="53">
        <v>49.06</v>
      </c>
      <c r="AT949" s="77"/>
      <c r="AU949" s="276"/>
      <c r="AV949" s="276">
        <v>20000</v>
      </c>
      <c r="AW949" s="54">
        <v>0</v>
      </c>
      <c r="AX949" s="49"/>
      <c r="AY949" s="276">
        <v>981200</v>
      </c>
      <c r="AZ949" s="95">
        <v>9860.9379594438178</v>
      </c>
      <c r="BB949" s="80" t="s">
        <v>3412</v>
      </c>
      <c r="BC949" s="270" t="s">
        <v>1126</v>
      </c>
      <c r="BD949" s="72">
        <v>26.5016</v>
      </c>
      <c r="BE949" s="72"/>
      <c r="BF949" s="72">
        <v>2.1783299999999999</v>
      </c>
      <c r="BG949" s="72"/>
      <c r="BH949" s="72">
        <v>6.7157999999999998</v>
      </c>
      <c r="BI949" s="72"/>
      <c r="BJ949" s="72">
        <v>2.94462</v>
      </c>
      <c r="BK949" s="72"/>
      <c r="BL949" s="72"/>
      <c r="BM949" s="72"/>
      <c r="BN949" s="72">
        <v>6.2078100000000003</v>
      </c>
      <c r="BO949" s="72"/>
      <c r="BP949" s="72">
        <v>0.17219999999999999</v>
      </c>
      <c r="BQ949" s="72"/>
      <c r="BR949" s="72">
        <v>11.520200000000001</v>
      </c>
      <c r="BS949" s="72"/>
      <c r="BT949" s="72"/>
      <c r="BU949" s="72"/>
      <c r="BV949" s="72"/>
      <c r="BW949" s="72"/>
      <c r="BX949" s="72">
        <v>17.6419</v>
      </c>
      <c r="BY949" s="72"/>
      <c r="BZ949" s="72">
        <v>6.3972300000000004</v>
      </c>
      <c r="CA949" s="72"/>
      <c r="CB949" s="72">
        <v>2.8326899999999999</v>
      </c>
      <c r="CC949" s="72"/>
      <c r="CD949" s="72">
        <v>1.42065</v>
      </c>
      <c r="CE949" s="72"/>
      <c r="CF949" s="72"/>
      <c r="CG949" s="72"/>
      <c r="CH949" s="72"/>
      <c r="CI949" s="72"/>
      <c r="CJ949" s="72"/>
      <c r="CK949" s="72"/>
      <c r="CL949" s="72"/>
      <c r="CM949" s="72"/>
      <c r="CN949" s="72"/>
      <c r="CO949" s="72"/>
      <c r="CP949" s="72"/>
      <c r="CQ949" s="72"/>
      <c r="CR949" s="72"/>
      <c r="CS949" s="72"/>
      <c r="CT949" s="72"/>
      <c r="CU949" s="72"/>
      <c r="CV949" s="72"/>
      <c r="CW949" s="72"/>
      <c r="CX949" s="72">
        <v>1.5670200000000001</v>
      </c>
      <c r="CY949" s="72"/>
      <c r="CZ949" s="72"/>
      <c r="DA949" s="72"/>
      <c r="DB949" s="72"/>
      <c r="DC949" s="72"/>
      <c r="DD949" s="72"/>
      <c r="DE949" s="72"/>
      <c r="DF949" s="72"/>
      <c r="DG949" s="72"/>
      <c r="DH949" s="78">
        <v>100</v>
      </c>
      <c r="DJ949" s="77">
        <f t="shared" si="507"/>
        <v>0</v>
      </c>
      <c r="DK949" s="72"/>
      <c r="DL949" s="51" t="s">
        <v>3447</v>
      </c>
      <c r="DO949" s="358"/>
      <c r="DP949" s="72"/>
      <c r="DQ949" s="374">
        <v>13.9</v>
      </c>
      <c r="DR949" s="72"/>
      <c r="DU949" s="52"/>
      <c r="DX949" s="75">
        <f t="shared" si="508"/>
        <v>26.501599999999996</v>
      </c>
      <c r="DY949" s="51">
        <f t="shared" si="509"/>
        <v>0</v>
      </c>
      <c r="DZ949" s="75">
        <f t="shared" si="510"/>
        <v>2.1783299999999999</v>
      </c>
      <c r="EA949" s="51">
        <f t="shared" si="511"/>
        <v>0</v>
      </c>
      <c r="EB949" s="75">
        <f t="shared" si="512"/>
        <v>6.7157999999999998</v>
      </c>
      <c r="EC949" s="51">
        <f t="shared" si="513"/>
        <v>0</v>
      </c>
      <c r="ED949" s="75">
        <f t="shared" si="514"/>
        <v>6.2078100000000003</v>
      </c>
      <c r="EE949" s="51">
        <f t="shared" si="515"/>
        <v>0</v>
      </c>
      <c r="EF949" s="75">
        <f t="shared" si="516"/>
        <v>0.17219999999999999</v>
      </c>
      <c r="EG949" s="51">
        <f t="shared" si="517"/>
        <v>0</v>
      </c>
      <c r="EH949" s="75">
        <f t="shared" si="518"/>
        <v>11.520200000000001</v>
      </c>
      <c r="EI949" s="51">
        <f t="shared" si="519"/>
        <v>0</v>
      </c>
      <c r="EJ949" s="75">
        <f t="shared" si="520"/>
        <v>17.6419</v>
      </c>
      <c r="EK949" s="51">
        <f t="shared" si="521"/>
        <v>0</v>
      </c>
      <c r="EL949" s="75">
        <f t="shared" si="522"/>
        <v>6.3972300000000013</v>
      </c>
      <c r="EM949" s="51">
        <f t="shared" si="523"/>
        <v>0</v>
      </c>
      <c r="EN949" s="75">
        <f t="shared" si="524"/>
        <v>2.8326899999999999</v>
      </c>
      <c r="EO949" s="51">
        <f t="shared" si="525"/>
        <v>0</v>
      </c>
      <c r="EP949" s="75">
        <f t="shared" si="526"/>
        <v>1.42065</v>
      </c>
      <c r="EQ949" s="51">
        <f t="shared" si="527"/>
        <v>0</v>
      </c>
      <c r="ER949" s="51">
        <f t="shared" si="528"/>
        <v>100</v>
      </c>
      <c r="ES949" s="51">
        <f t="shared" si="529"/>
        <v>0</v>
      </c>
    </row>
    <row r="950" spans="1:149" x14ac:dyDescent="0.45">
      <c r="A950" s="78" t="s">
        <v>1453</v>
      </c>
      <c r="B950" s="174" t="s">
        <v>996</v>
      </c>
      <c r="C950" s="51" t="s">
        <v>3648</v>
      </c>
      <c r="D950" s="51" t="s">
        <v>3688</v>
      </c>
      <c r="E950" s="78" t="s">
        <v>1121</v>
      </c>
      <c r="F950" s="78" t="s">
        <v>1928</v>
      </c>
      <c r="G950" s="72" t="s">
        <v>3371</v>
      </c>
      <c r="H950" s="78" t="s">
        <v>1100</v>
      </c>
      <c r="I950" s="78"/>
      <c r="J950" s="300">
        <v>200</v>
      </c>
      <c r="K950" s="78"/>
      <c r="L950" s="300">
        <v>1225</v>
      </c>
      <c r="M950" s="72"/>
      <c r="O950" s="78"/>
      <c r="P950" s="72" t="s">
        <v>1374</v>
      </c>
      <c r="AA950" s="195"/>
      <c r="AB950" s="195"/>
      <c r="AC950" s="195"/>
      <c r="AD950" s="72"/>
      <c r="AE950" s="316">
        <v>0</v>
      </c>
      <c r="AF950" s="195"/>
      <c r="AG950" s="195">
        <v>1</v>
      </c>
      <c r="AH950" s="72"/>
      <c r="AQ950" s="174" t="s">
        <v>824</v>
      </c>
      <c r="AR950" s="53">
        <v>1.014</v>
      </c>
      <c r="AS950" s="53">
        <v>1.573</v>
      </c>
      <c r="AT950" s="77"/>
      <c r="AU950" s="276"/>
      <c r="AV950" s="276">
        <v>2000</v>
      </c>
      <c r="AW950" s="54">
        <v>0</v>
      </c>
      <c r="AX950" s="49"/>
      <c r="AY950" s="276">
        <v>3146</v>
      </c>
      <c r="AZ950" s="95">
        <v>44.491158672257569</v>
      </c>
      <c r="BB950" s="80" t="s">
        <v>3412</v>
      </c>
      <c r="BC950" s="270" t="s">
        <v>1126</v>
      </c>
      <c r="BD950" s="72">
        <v>31.5809</v>
      </c>
      <c r="BE950" s="72"/>
      <c r="BF950" s="72"/>
      <c r="BG950" s="72"/>
      <c r="BH950" s="72">
        <v>9.2410599999999992</v>
      </c>
      <c r="BI950" s="72"/>
      <c r="BJ950" s="72"/>
      <c r="BK950" s="72"/>
      <c r="BL950" s="72"/>
      <c r="BM950" s="72"/>
      <c r="BN950" s="72"/>
      <c r="BO950" s="72"/>
      <c r="BP950" s="72"/>
      <c r="BQ950" s="72"/>
      <c r="BR950" s="72"/>
      <c r="BS950" s="72"/>
      <c r="BT950" s="72"/>
      <c r="BU950" s="72"/>
      <c r="BV950" s="72"/>
      <c r="BW950" s="72"/>
      <c r="BX950" s="72">
        <v>44.942100000000003</v>
      </c>
      <c r="BY950" s="72"/>
      <c r="BZ950" s="72">
        <v>5.63598</v>
      </c>
      <c r="CA950" s="72"/>
      <c r="CB950" s="72"/>
      <c r="CC950" s="72"/>
      <c r="CD950" s="72"/>
      <c r="CE950" s="72"/>
      <c r="CF950" s="72"/>
      <c r="CG950" s="72"/>
      <c r="CH950" s="72"/>
      <c r="CI950" s="72"/>
      <c r="CJ950" s="72"/>
      <c r="CK950" s="72"/>
      <c r="CL950" s="72"/>
      <c r="CM950" s="72"/>
      <c r="CN950" s="72"/>
      <c r="CO950" s="72"/>
      <c r="CP950" s="72"/>
      <c r="CQ950" s="72"/>
      <c r="CR950" s="72"/>
      <c r="CS950" s="72"/>
      <c r="CT950" s="72"/>
      <c r="CU950" s="72"/>
      <c r="CV950" s="72"/>
      <c r="CW950" s="72"/>
      <c r="CX950" s="72"/>
      <c r="CY950" s="72"/>
      <c r="CZ950" s="72"/>
      <c r="DA950" s="72"/>
      <c r="DB950" s="72"/>
      <c r="DC950" s="72"/>
      <c r="DD950" s="72"/>
      <c r="DE950" s="72"/>
      <c r="DF950" s="72"/>
      <c r="DG950" s="72"/>
      <c r="DH950" s="78">
        <v>100</v>
      </c>
      <c r="DJ950" s="77">
        <f t="shared" si="507"/>
        <v>0</v>
      </c>
      <c r="DK950" s="72"/>
      <c r="DL950" s="51" t="s">
        <v>3447</v>
      </c>
      <c r="DO950" s="358"/>
      <c r="DP950" s="72"/>
      <c r="DQ950" s="374">
        <v>8.6</v>
      </c>
      <c r="DR950" s="72"/>
      <c r="DU950" s="52"/>
      <c r="DX950" s="75">
        <f t="shared" si="508"/>
        <v>31.5809</v>
      </c>
      <c r="DY950" s="51">
        <f t="shared" si="509"/>
        <v>0</v>
      </c>
      <c r="DZ950" s="75">
        <f t="shared" si="510"/>
        <v>0</v>
      </c>
      <c r="EA950" s="51" t="e">
        <f t="shared" si="511"/>
        <v>#DIV/0!</v>
      </c>
      <c r="EB950" s="75">
        <f t="shared" si="512"/>
        <v>9.2410599999999992</v>
      </c>
      <c r="EC950" s="51">
        <f t="shared" si="513"/>
        <v>0</v>
      </c>
      <c r="ED950" s="75">
        <f t="shared" si="514"/>
        <v>0</v>
      </c>
      <c r="EE950" s="51" t="e">
        <f t="shared" si="515"/>
        <v>#DIV/0!</v>
      </c>
      <c r="EF950" s="75">
        <f t="shared" si="516"/>
        <v>0</v>
      </c>
      <c r="EG950" s="51" t="e">
        <f t="shared" si="517"/>
        <v>#DIV/0!</v>
      </c>
      <c r="EH950" s="75">
        <f t="shared" si="518"/>
        <v>0</v>
      </c>
      <c r="EI950" s="51" t="e">
        <f t="shared" si="519"/>
        <v>#DIV/0!</v>
      </c>
      <c r="EJ950" s="75">
        <f t="shared" si="520"/>
        <v>44.942100000000003</v>
      </c>
      <c r="EK950" s="51">
        <f t="shared" si="521"/>
        <v>0</v>
      </c>
      <c r="EL950" s="75">
        <f t="shared" si="522"/>
        <v>5.63598</v>
      </c>
      <c r="EM950" s="51">
        <f t="shared" si="523"/>
        <v>0</v>
      </c>
      <c r="EN950" s="75">
        <f t="shared" si="524"/>
        <v>0</v>
      </c>
      <c r="EO950" s="51" t="e">
        <f t="shared" si="525"/>
        <v>#DIV/0!</v>
      </c>
      <c r="EP950" s="75">
        <f t="shared" si="526"/>
        <v>0</v>
      </c>
      <c r="EQ950" s="51" t="e">
        <f t="shared" si="527"/>
        <v>#DIV/0!</v>
      </c>
      <c r="ER950" s="51">
        <f t="shared" si="528"/>
        <v>100</v>
      </c>
      <c r="ES950" s="51">
        <f t="shared" si="529"/>
        <v>0</v>
      </c>
    </row>
    <row r="951" spans="1:149" x14ac:dyDescent="0.45">
      <c r="A951" s="78" t="s">
        <v>1453</v>
      </c>
      <c r="B951" s="174" t="s">
        <v>996</v>
      </c>
      <c r="C951" s="51" t="s">
        <v>3648</v>
      </c>
      <c r="D951" s="51" t="s">
        <v>3688</v>
      </c>
      <c r="E951" s="78" t="s">
        <v>1121</v>
      </c>
      <c r="F951" s="78" t="s">
        <v>1929</v>
      </c>
      <c r="G951" s="72" t="s">
        <v>3371</v>
      </c>
      <c r="H951" s="78" t="s">
        <v>1100</v>
      </c>
      <c r="I951" s="78"/>
      <c r="J951" s="300">
        <v>200</v>
      </c>
      <c r="K951" s="78"/>
      <c r="L951" s="300">
        <v>1225</v>
      </c>
      <c r="M951" s="72"/>
      <c r="O951" s="78"/>
      <c r="P951" s="72" t="s">
        <v>1374</v>
      </c>
      <c r="AA951" s="195"/>
      <c r="AB951" s="195"/>
      <c r="AC951" s="195"/>
      <c r="AD951" s="72"/>
      <c r="AE951" s="316">
        <v>0</v>
      </c>
      <c r="AF951" s="195"/>
      <c r="AG951" s="195">
        <v>1</v>
      </c>
      <c r="AH951" s="72"/>
      <c r="AQ951" s="174" t="s">
        <v>824</v>
      </c>
      <c r="AR951" s="53">
        <v>1.014</v>
      </c>
      <c r="AS951" s="53">
        <v>1.573</v>
      </c>
      <c r="AT951" s="77"/>
      <c r="AU951" s="276"/>
      <c r="AV951" s="276">
        <v>2000</v>
      </c>
      <c r="AW951" s="54">
        <v>0</v>
      </c>
      <c r="AX951" s="49"/>
      <c r="AY951" s="276">
        <v>3146</v>
      </c>
      <c r="AZ951" s="95">
        <v>44.491158672257569</v>
      </c>
      <c r="BB951" s="80" t="s">
        <v>3412</v>
      </c>
      <c r="BC951" s="270" t="s">
        <v>1126</v>
      </c>
      <c r="BD951" s="72">
        <v>32.712600000000002</v>
      </c>
      <c r="BE951" s="72"/>
      <c r="BF951" s="72"/>
      <c r="BG951" s="72"/>
      <c r="BH951" s="72">
        <v>10.1112</v>
      </c>
      <c r="BI951" s="72"/>
      <c r="BJ951" s="72"/>
      <c r="BK951" s="72"/>
      <c r="BL951" s="72"/>
      <c r="BM951" s="72"/>
      <c r="BN951" s="72"/>
      <c r="BO951" s="72"/>
      <c r="BP951" s="72"/>
      <c r="BQ951" s="72"/>
      <c r="BR951" s="72"/>
      <c r="BS951" s="72"/>
      <c r="BT951" s="72"/>
      <c r="BU951" s="72"/>
      <c r="BV951" s="72"/>
      <c r="BW951" s="72"/>
      <c r="BX951" s="72">
        <v>44.6081</v>
      </c>
      <c r="BY951" s="72"/>
      <c r="BZ951" s="72">
        <v>4.7581899999999999</v>
      </c>
      <c r="CA951" s="72"/>
      <c r="CB951" s="72"/>
      <c r="CC951" s="72"/>
      <c r="CD951" s="72"/>
      <c r="CE951" s="72"/>
      <c r="CF951" s="72"/>
      <c r="CG951" s="72"/>
      <c r="CH951" s="72"/>
      <c r="CI951" s="72"/>
      <c r="CJ951" s="72"/>
      <c r="CK951" s="72"/>
      <c r="CL951" s="72"/>
      <c r="CM951" s="72"/>
      <c r="CN951" s="72"/>
      <c r="CO951" s="72"/>
      <c r="CP951" s="72"/>
      <c r="CQ951" s="72"/>
      <c r="CR951" s="72"/>
      <c r="CS951" s="72"/>
      <c r="CT951" s="72"/>
      <c r="CU951" s="72"/>
      <c r="CV951" s="72"/>
      <c r="CW951" s="72"/>
      <c r="CX951" s="72"/>
      <c r="CY951" s="72"/>
      <c r="CZ951" s="72"/>
      <c r="DA951" s="72"/>
      <c r="DB951" s="72"/>
      <c r="DC951" s="72"/>
      <c r="DD951" s="72"/>
      <c r="DE951" s="72"/>
      <c r="DF951" s="72"/>
      <c r="DG951" s="72"/>
      <c r="DH951" s="78">
        <v>100</v>
      </c>
      <c r="DJ951" s="77">
        <f t="shared" si="507"/>
        <v>0</v>
      </c>
      <c r="DK951" s="72"/>
      <c r="DL951" s="51" t="s">
        <v>3447</v>
      </c>
      <c r="DO951" s="358"/>
      <c r="DP951" s="72"/>
      <c r="DQ951" s="374">
        <v>7.81</v>
      </c>
      <c r="DR951" s="72"/>
      <c r="DU951" s="52"/>
      <c r="DX951" s="75">
        <f t="shared" si="508"/>
        <v>32.712600000000002</v>
      </c>
      <c r="DY951" s="51">
        <f t="shared" si="509"/>
        <v>0</v>
      </c>
      <c r="DZ951" s="75">
        <f t="shared" si="510"/>
        <v>0</v>
      </c>
      <c r="EA951" s="51" t="e">
        <f t="shared" si="511"/>
        <v>#DIV/0!</v>
      </c>
      <c r="EB951" s="75">
        <f t="shared" si="512"/>
        <v>10.1112</v>
      </c>
      <c r="EC951" s="51">
        <f t="shared" si="513"/>
        <v>0</v>
      </c>
      <c r="ED951" s="75">
        <f t="shared" si="514"/>
        <v>0</v>
      </c>
      <c r="EE951" s="51" t="e">
        <f t="shared" si="515"/>
        <v>#DIV/0!</v>
      </c>
      <c r="EF951" s="75">
        <f t="shared" si="516"/>
        <v>0</v>
      </c>
      <c r="EG951" s="51" t="e">
        <f t="shared" si="517"/>
        <v>#DIV/0!</v>
      </c>
      <c r="EH951" s="75">
        <f t="shared" si="518"/>
        <v>0</v>
      </c>
      <c r="EI951" s="51" t="e">
        <f t="shared" si="519"/>
        <v>#DIV/0!</v>
      </c>
      <c r="EJ951" s="75">
        <f t="shared" si="520"/>
        <v>44.6081</v>
      </c>
      <c r="EK951" s="51">
        <f t="shared" si="521"/>
        <v>0</v>
      </c>
      <c r="EL951" s="75">
        <f t="shared" si="522"/>
        <v>4.7581899999999999</v>
      </c>
      <c r="EM951" s="51">
        <f t="shared" si="523"/>
        <v>0</v>
      </c>
      <c r="EN951" s="75">
        <f t="shared" si="524"/>
        <v>0</v>
      </c>
      <c r="EO951" s="51" t="e">
        <f t="shared" si="525"/>
        <v>#DIV/0!</v>
      </c>
      <c r="EP951" s="75">
        <f t="shared" si="526"/>
        <v>0</v>
      </c>
      <c r="EQ951" s="51" t="e">
        <f t="shared" si="527"/>
        <v>#DIV/0!</v>
      </c>
      <c r="ER951" s="51">
        <f t="shared" si="528"/>
        <v>100</v>
      </c>
      <c r="ES951" s="51">
        <f t="shared" si="529"/>
        <v>0</v>
      </c>
    </row>
    <row r="952" spans="1:149" x14ac:dyDescent="0.45">
      <c r="A952" s="78" t="s">
        <v>1453</v>
      </c>
      <c r="B952" s="174" t="s">
        <v>996</v>
      </c>
      <c r="C952" s="51" t="s">
        <v>3648</v>
      </c>
      <c r="D952" s="51" t="s">
        <v>3688</v>
      </c>
      <c r="E952" s="78" t="s">
        <v>1121</v>
      </c>
      <c r="F952" s="78" t="s">
        <v>1930</v>
      </c>
      <c r="G952" s="72" t="s">
        <v>3371</v>
      </c>
      <c r="H952" s="78" t="s">
        <v>1100</v>
      </c>
      <c r="I952" s="78"/>
      <c r="J952" s="300">
        <v>1500</v>
      </c>
      <c r="K952" s="78"/>
      <c r="L952" s="300">
        <v>1350</v>
      </c>
      <c r="M952" s="72"/>
      <c r="O952" s="78"/>
      <c r="P952" s="72" t="s">
        <v>1374</v>
      </c>
      <c r="AA952" s="195"/>
      <c r="AB952" s="195"/>
      <c r="AC952" s="195"/>
      <c r="AD952" s="72"/>
      <c r="AE952" s="316">
        <v>0</v>
      </c>
      <c r="AF952" s="195"/>
      <c r="AG952" s="195">
        <v>1</v>
      </c>
      <c r="AH952" s="72"/>
      <c r="AQ952" s="174" t="s">
        <v>824</v>
      </c>
      <c r="AR952" s="53">
        <v>2.95</v>
      </c>
      <c r="AS952" s="53">
        <v>29.02</v>
      </c>
      <c r="AT952" s="77"/>
      <c r="AU952" s="276"/>
      <c r="AV952" s="276">
        <v>15000</v>
      </c>
      <c r="AW952" s="54">
        <v>0</v>
      </c>
      <c r="AX952" s="49"/>
      <c r="AY952" s="276">
        <v>435300</v>
      </c>
      <c r="AZ952" s="95">
        <v>4391.5228748123354</v>
      </c>
      <c r="BB952" s="80" t="s">
        <v>3412</v>
      </c>
      <c r="BC952" s="270" t="s">
        <v>1126</v>
      </c>
      <c r="BD952" s="72">
        <v>31.631799999999998</v>
      </c>
      <c r="BE952" s="72"/>
      <c r="BF952" s="72"/>
      <c r="BG952" s="72"/>
      <c r="BH952" s="72">
        <v>8.9349600000000002</v>
      </c>
      <c r="BI952" s="72"/>
      <c r="BJ952" s="72"/>
      <c r="BK952" s="72"/>
      <c r="BL952" s="72"/>
      <c r="BM952" s="72"/>
      <c r="BN952" s="72"/>
      <c r="BO952" s="72"/>
      <c r="BP952" s="72"/>
      <c r="BQ952" s="72"/>
      <c r="BR952" s="72"/>
      <c r="BS952" s="72"/>
      <c r="BT952" s="72"/>
      <c r="BU952" s="72"/>
      <c r="BV952" s="72"/>
      <c r="BW952" s="72"/>
      <c r="BX952" s="72">
        <v>39.026299999999999</v>
      </c>
      <c r="BY952" s="72"/>
      <c r="BZ952" s="72">
        <v>4.8269299999999999</v>
      </c>
      <c r="CA952" s="72"/>
      <c r="CB952" s="72"/>
      <c r="CC952" s="72"/>
      <c r="CD952" s="72"/>
      <c r="CE952" s="72"/>
      <c r="CF952" s="72"/>
      <c r="CG952" s="72"/>
      <c r="CH952" s="72"/>
      <c r="CI952" s="72"/>
      <c r="CJ952" s="72"/>
      <c r="CK952" s="72"/>
      <c r="CL952" s="72"/>
      <c r="CM952" s="72"/>
      <c r="CN952" s="72"/>
      <c r="CO952" s="72"/>
      <c r="CP952" s="72"/>
      <c r="CQ952" s="72"/>
      <c r="CR952" s="72"/>
      <c r="CS952" s="72"/>
      <c r="CT952" s="72"/>
      <c r="CU952" s="72"/>
      <c r="CV952" s="72"/>
      <c r="CW952" s="72"/>
      <c r="CX952" s="72"/>
      <c r="CY952" s="72"/>
      <c r="CZ952" s="72"/>
      <c r="DA952" s="72"/>
      <c r="DB952" s="72"/>
      <c r="DC952" s="72"/>
      <c r="DD952" s="72"/>
      <c r="DE952" s="72"/>
      <c r="DF952" s="72"/>
      <c r="DG952" s="72"/>
      <c r="DH952" s="78">
        <v>100</v>
      </c>
      <c r="DJ952" s="77">
        <f t="shared" si="507"/>
        <v>0</v>
      </c>
      <c r="DK952" s="72"/>
      <c r="DL952" s="51" t="s">
        <v>3447</v>
      </c>
      <c r="DO952" s="358"/>
      <c r="DP952" s="72"/>
      <c r="DQ952" s="374">
        <v>15.58</v>
      </c>
      <c r="DR952" s="72"/>
      <c r="DU952" s="52"/>
      <c r="DX952" s="75">
        <f t="shared" si="508"/>
        <v>31.631799999999998</v>
      </c>
      <c r="DY952" s="51">
        <f t="shared" si="509"/>
        <v>0</v>
      </c>
      <c r="DZ952" s="75">
        <f t="shared" si="510"/>
        <v>0</v>
      </c>
      <c r="EA952" s="51" t="e">
        <f t="shared" si="511"/>
        <v>#DIV/0!</v>
      </c>
      <c r="EB952" s="75">
        <f t="shared" si="512"/>
        <v>8.9349600000000002</v>
      </c>
      <c r="EC952" s="51">
        <f t="shared" si="513"/>
        <v>0</v>
      </c>
      <c r="ED952" s="75">
        <f t="shared" si="514"/>
        <v>0</v>
      </c>
      <c r="EE952" s="51" t="e">
        <f t="shared" si="515"/>
        <v>#DIV/0!</v>
      </c>
      <c r="EF952" s="75">
        <f t="shared" si="516"/>
        <v>0</v>
      </c>
      <c r="EG952" s="51" t="e">
        <f t="shared" si="517"/>
        <v>#DIV/0!</v>
      </c>
      <c r="EH952" s="75">
        <f t="shared" si="518"/>
        <v>0</v>
      </c>
      <c r="EI952" s="51" t="e">
        <f t="shared" si="519"/>
        <v>#DIV/0!</v>
      </c>
      <c r="EJ952" s="75">
        <f t="shared" si="520"/>
        <v>39.026299999999999</v>
      </c>
      <c r="EK952" s="51">
        <f t="shared" si="521"/>
        <v>0</v>
      </c>
      <c r="EL952" s="75">
        <f t="shared" si="522"/>
        <v>4.8269299999999999</v>
      </c>
      <c r="EM952" s="51">
        <f t="shared" si="523"/>
        <v>0</v>
      </c>
      <c r="EN952" s="75">
        <f t="shared" si="524"/>
        <v>0</v>
      </c>
      <c r="EO952" s="51" t="e">
        <f t="shared" si="525"/>
        <v>#DIV/0!</v>
      </c>
      <c r="EP952" s="75">
        <f t="shared" si="526"/>
        <v>0</v>
      </c>
      <c r="EQ952" s="51" t="e">
        <f t="shared" si="527"/>
        <v>#DIV/0!</v>
      </c>
      <c r="ER952" s="51">
        <f t="shared" si="528"/>
        <v>100</v>
      </c>
      <c r="ES952" s="51">
        <f t="shared" si="529"/>
        <v>0</v>
      </c>
    </row>
    <row r="953" spans="1:149" x14ac:dyDescent="0.45">
      <c r="A953" s="78" t="s">
        <v>1453</v>
      </c>
      <c r="B953" s="174" t="s">
        <v>996</v>
      </c>
      <c r="C953" s="51" t="s">
        <v>3648</v>
      </c>
      <c r="D953" s="51" t="s">
        <v>3688</v>
      </c>
      <c r="E953" s="78" t="s">
        <v>1121</v>
      </c>
      <c r="F953" s="78" t="s">
        <v>1931</v>
      </c>
      <c r="G953" s="72" t="s">
        <v>3371</v>
      </c>
      <c r="H953" s="78" t="s">
        <v>1100</v>
      </c>
      <c r="I953" s="78"/>
      <c r="J953" s="300">
        <v>1500</v>
      </c>
      <c r="K953" s="78"/>
      <c r="L953" s="300">
        <v>1275</v>
      </c>
      <c r="M953" s="72"/>
      <c r="O953" s="78"/>
      <c r="P953" s="72" t="s">
        <v>1374</v>
      </c>
      <c r="AA953" s="195"/>
      <c r="AB953" s="195"/>
      <c r="AC953" s="195"/>
      <c r="AD953" s="72"/>
      <c r="AE953" s="316">
        <v>0</v>
      </c>
      <c r="AF953" s="195"/>
      <c r="AG953" s="195">
        <v>1</v>
      </c>
      <c r="AH953" s="72"/>
      <c r="AQ953" s="174" t="s">
        <v>824</v>
      </c>
      <c r="AR953" s="53">
        <v>3.0059999999999998</v>
      </c>
      <c r="AS953" s="53">
        <v>33.53</v>
      </c>
      <c r="AT953" s="77"/>
      <c r="AU953" s="276"/>
      <c r="AV953" s="276">
        <v>15000</v>
      </c>
      <c r="AW953" s="54">
        <v>0</v>
      </c>
      <c r="AX953" s="49"/>
      <c r="AY953" s="276">
        <v>502950</v>
      </c>
      <c r="AZ953" s="95">
        <v>5074.0097171763482</v>
      </c>
      <c r="BB953" s="80" t="s">
        <v>3412</v>
      </c>
      <c r="BC953" s="270" t="s">
        <v>1126</v>
      </c>
      <c r="BD953" s="72">
        <v>40.823799999999999</v>
      </c>
      <c r="BE953" s="72"/>
      <c r="BF953" s="72"/>
      <c r="BG953" s="72"/>
      <c r="BH953" s="72">
        <v>11.222899999999999</v>
      </c>
      <c r="BI953" s="72"/>
      <c r="BJ953" s="72"/>
      <c r="BK953" s="72"/>
      <c r="BL953" s="72"/>
      <c r="BM953" s="72"/>
      <c r="BN953" s="72"/>
      <c r="BO953" s="72"/>
      <c r="BP953" s="72"/>
      <c r="BQ953" s="72"/>
      <c r="BR953" s="72"/>
      <c r="BS953" s="72"/>
      <c r="BT953" s="72"/>
      <c r="BU953" s="72"/>
      <c r="BV953" s="72"/>
      <c r="BW953" s="72"/>
      <c r="BX953" s="72">
        <v>31.2805</v>
      </c>
      <c r="BY953" s="72"/>
      <c r="BZ953" s="72">
        <v>5.2328299999999999</v>
      </c>
      <c r="CA953" s="72"/>
      <c r="CB953" s="72"/>
      <c r="CC953" s="72"/>
      <c r="CD953" s="72"/>
      <c r="CE953" s="72"/>
      <c r="CF953" s="72"/>
      <c r="CG953" s="72"/>
      <c r="CH953" s="72"/>
      <c r="CI953" s="72"/>
      <c r="CJ953" s="72"/>
      <c r="CK953" s="72"/>
      <c r="CL953" s="72"/>
      <c r="CM953" s="72"/>
      <c r="CN953" s="72"/>
      <c r="CO953" s="72"/>
      <c r="CP953" s="72"/>
      <c r="CQ953" s="72"/>
      <c r="CR953" s="72"/>
      <c r="CS953" s="72"/>
      <c r="CT953" s="72"/>
      <c r="CU953" s="72"/>
      <c r="CV953" s="72"/>
      <c r="CW953" s="72"/>
      <c r="CX953" s="72"/>
      <c r="CY953" s="72"/>
      <c r="CZ953" s="72"/>
      <c r="DA953" s="72"/>
      <c r="DB953" s="72"/>
      <c r="DC953" s="72"/>
      <c r="DD953" s="72"/>
      <c r="DE953" s="72"/>
      <c r="DF953" s="72"/>
      <c r="DG953" s="72"/>
      <c r="DH953" s="78">
        <v>100</v>
      </c>
      <c r="DJ953" s="77">
        <f t="shared" si="507"/>
        <v>0</v>
      </c>
      <c r="DK953" s="72"/>
      <c r="DL953" s="51" t="s">
        <v>3447</v>
      </c>
      <c r="DO953" s="358"/>
      <c r="DP953" s="72"/>
      <c r="DQ953" s="374">
        <v>11.44</v>
      </c>
      <c r="DR953" s="72"/>
      <c r="DU953" s="52"/>
      <c r="DX953" s="75">
        <f t="shared" si="508"/>
        <v>40.823799999999999</v>
      </c>
      <c r="DY953" s="51">
        <f t="shared" si="509"/>
        <v>0</v>
      </c>
      <c r="DZ953" s="75">
        <f t="shared" si="510"/>
        <v>0</v>
      </c>
      <c r="EA953" s="51" t="e">
        <f t="shared" si="511"/>
        <v>#DIV/0!</v>
      </c>
      <c r="EB953" s="75">
        <f t="shared" si="512"/>
        <v>11.222899999999999</v>
      </c>
      <c r="EC953" s="51">
        <f t="shared" si="513"/>
        <v>0</v>
      </c>
      <c r="ED953" s="75">
        <f t="shared" si="514"/>
        <v>0</v>
      </c>
      <c r="EE953" s="51" t="e">
        <f t="shared" si="515"/>
        <v>#DIV/0!</v>
      </c>
      <c r="EF953" s="75">
        <f t="shared" si="516"/>
        <v>0</v>
      </c>
      <c r="EG953" s="51" t="e">
        <f t="shared" si="517"/>
        <v>#DIV/0!</v>
      </c>
      <c r="EH953" s="75">
        <f t="shared" si="518"/>
        <v>0</v>
      </c>
      <c r="EI953" s="51" t="e">
        <f t="shared" si="519"/>
        <v>#DIV/0!</v>
      </c>
      <c r="EJ953" s="75">
        <f t="shared" si="520"/>
        <v>31.2805</v>
      </c>
      <c r="EK953" s="51">
        <f t="shared" si="521"/>
        <v>0</v>
      </c>
      <c r="EL953" s="75">
        <f t="shared" si="522"/>
        <v>5.2328299999999999</v>
      </c>
      <c r="EM953" s="51">
        <f t="shared" si="523"/>
        <v>0</v>
      </c>
      <c r="EN953" s="75">
        <f t="shared" si="524"/>
        <v>0</v>
      </c>
      <c r="EO953" s="51" t="e">
        <f t="shared" si="525"/>
        <v>#DIV/0!</v>
      </c>
      <c r="EP953" s="75">
        <f t="shared" si="526"/>
        <v>0</v>
      </c>
      <c r="EQ953" s="51" t="e">
        <f t="shared" si="527"/>
        <v>#DIV/0!</v>
      </c>
      <c r="ER953" s="51">
        <f t="shared" si="528"/>
        <v>100</v>
      </c>
      <c r="ES953" s="51">
        <f t="shared" si="529"/>
        <v>0</v>
      </c>
    </row>
    <row r="954" spans="1:149" x14ac:dyDescent="0.45">
      <c r="A954" s="78" t="s">
        <v>1453</v>
      </c>
      <c r="B954" s="174" t="s">
        <v>996</v>
      </c>
      <c r="C954" s="51" t="s">
        <v>3648</v>
      </c>
      <c r="D954" s="51" t="s">
        <v>3688</v>
      </c>
      <c r="E954" s="78" t="s">
        <v>1121</v>
      </c>
      <c r="F954" s="78" t="s">
        <v>1932</v>
      </c>
      <c r="G954" s="72" t="s">
        <v>3371</v>
      </c>
      <c r="H954" s="78" t="s">
        <v>1100</v>
      </c>
      <c r="I954" s="78"/>
      <c r="J954" s="300">
        <v>1500</v>
      </c>
      <c r="K954" s="78"/>
      <c r="L954" s="300">
        <v>1275</v>
      </c>
      <c r="M954" s="72"/>
      <c r="O954" s="78"/>
      <c r="P954" s="72" t="s">
        <v>1374</v>
      </c>
      <c r="AA954" s="195"/>
      <c r="AB954" s="195"/>
      <c r="AC954" s="195"/>
      <c r="AD954" s="72"/>
      <c r="AE954" s="316">
        <v>0</v>
      </c>
      <c r="AF954" s="195"/>
      <c r="AG954" s="195">
        <v>1</v>
      </c>
      <c r="AH954" s="72"/>
      <c r="AQ954" s="174" t="s">
        <v>824</v>
      </c>
      <c r="AR954" s="53">
        <v>3.0059999999999998</v>
      </c>
      <c r="AS954" s="53">
        <v>33.53</v>
      </c>
      <c r="AT954" s="77"/>
      <c r="AU954" s="276"/>
      <c r="AV954" s="276">
        <v>15000</v>
      </c>
      <c r="AW954" s="54">
        <v>0</v>
      </c>
      <c r="AX954" s="49"/>
      <c r="AY954" s="276">
        <v>502950</v>
      </c>
      <c r="AZ954" s="95">
        <v>5074.0097171763482</v>
      </c>
      <c r="BB954" s="80" t="s">
        <v>3412</v>
      </c>
      <c r="BC954" s="270" t="s">
        <v>1126</v>
      </c>
      <c r="BD954" s="72">
        <v>35.739800000000002</v>
      </c>
      <c r="BE954" s="72"/>
      <c r="BF954" s="72"/>
      <c r="BG954" s="72"/>
      <c r="BH954" s="72">
        <v>21.908300000000001</v>
      </c>
      <c r="BI954" s="72"/>
      <c r="BJ954" s="72"/>
      <c r="BK954" s="72"/>
      <c r="BL954" s="72"/>
      <c r="BM954" s="72"/>
      <c r="BN954" s="72"/>
      <c r="BO954" s="72"/>
      <c r="BP954" s="72"/>
      <c r="BQ954" s="72"/>
      <c r="BR954" s="72"/>
      <c r="BS954" s="72"/>
      <c r="BT954" s="72"/>
      <c r="BU954" s="72"/>
      <c r="BV954" s="72"/>
      <c r="BW954" s="72"/>
      <c r="BX954" s="72"/>
      <c r="BY954" s="72"/>
      <c r="BZ954" s="72">
        <v>38.061900000000001</v>
      </c>
      <c r="CA954" s="72"/>
      <c r="CB954" s="72"/>
      <c r="CC954" s="72"/>
      <c r="CD954" s="72"/>
      <c r="CE954" s="72"/>
      <c r="CF954" s="72"/>
      <c r="CG954" s="72"/>
      <c r="CH954" s="72"/>
      <c r="CI954" s="72"/>
      <c r="CJ954" s="72"/>
      <c r="CK954" s="72"/>
      <c r="CL954" s="72"/>
      <c r="CM954" s="72"/>
      <c r="CN954" s="72"/>
      <c r="CO954" s="72"/>
      <c r="CP954" s="72"/>
      <c r="CQ954" s="72"/>
      <c r="CR954" s="72"/>
      <c r="CS954" s="72"/>
      <c r="CT954" s="72"/>
      <c r="CU954" s="72"/>
      <c r="CV954" s="72"/>
      <c r="CW954" s="72"/>
      <c r="CX954" s="72"/>
      <c r="CY954" s="72"/>
      <c r="CZ954" s="72"/>
      <c r="DA954" s="72"/>
      <c r="DB954" s="72"/>
      <c r="DC954" s="72"/>
      <c r="DD954" s="72"/>
      <c r="DE954" s="72"/>
      <c r="DF954" s="72"/>
      <c r="DG954" s="72"/>
      <c r="DH954" s="78">
        <v>100</v>
      </c>
      <c r="DJ954" s="77">
        <f t="shared" si="507"/>
        <v>0</v>
      </c>
      <c r="DK954" s="72"/>
      <c r="DL954" s="51" t="s">
        <v>3447</v>
      </c>
      <c r="DO954" s="358"/>
      <c r="DP954" s="72"/>
      <c r="DQ954" s="374">
        <v>4.29</v>
      </c>
      <c r="DR954" s="72"/>
      <c r="DU954" s="52"/>
      <c r="DX954" s="75">
        <f t="shared" si="508"/>
        <v>35.739800000000002</v>
      </c>
      <c r="DY954" s="51">
        <f t="shared" si="509"/>
        <v>0</v>
      </c>
      <c r="DZ954" s="75">
        <f t="shared" si="510"/>
        <v>0</v>
      </c>
      <c r="EA954" s="51" t="e">
        <f t="shared" si="511"/>
        <v>#DIV/0!</v>
      </c>
      <c r="EB954" s="75">
        <f t="shared" si="512"/>
        <v>21.908300000000001</v>
      </c>
      <c r="EC954" s="51">
        <f t="shared" si="513"/>
        <v>0</v>
      </c>
      <c r="ED954" s="75">
        <f t="shared" si="514"/>
        <v>0</v>
      </c>
      <c r="EE954" s="51" t="e">
        <f t="shared" si="515"/>
        <v>#DIV/0!</v>
      </c>
      <c r="EF954" s="75">
        <f t="shared" si="516"/>
        <v>0</v>
      </c>
      <c r="EG954" s="51" t="e">
        <f t="shared" si="517"/>
        <v>#DIV/0!</v>
      </c>
      <c r="EH954" s="75">
        <f t="shared" si="518"/>
        <v>0</v>
      </c>
      <c r="EI954" s="51" t="e">
        <f t="shared" si="519"/>
        <v>#DIV/0!</v>
      </c>
      <c r="EJ954" s="75">
        <f t="shared" si="520"/>
        <v>0</v>
      </c>
      <c r="EK954" s="51" t="e">
        <f t="shared" si="521"/>
        <v>#DIV/0!</v>
      </c>
      <c r="EL954" s="75">
        <f t="shared" si="522"/>
        <v>38.061900000000001</v>
      </c>
      <c r="EM954" s="51">
        <f t="shared" si="523"/>
        <v>0</v>
      </c>
      <c r="EN954" s="75">
        <f t="shared" si="524"/>
        <v>0</v>
      </c>
      <c r="EO954" s="51" t="e">
        <f t="shared" si="525"/>
        <v>#DIV/0!</v>
      </c>
      <c r="EP954" s="75">
        <f t="shared" si="526"/>
        <v>0</v>
      </c>
      <c r="EQ954" s="51" t="e">
        <f t="shared" si="527"/>
        <v>#DIV/0!</v>
      </c>
      <c r="ER954" s="51">
        <f t="shared" si="528"/>
        <v>100</v>
      </c>
      <c r="ES954" s="51">
        <f t="shared" si="529"/>
        <v>0</v>
      </c>
    </row>
    <row r="955" spans="1:149" x14ac:dyDescent="0.45">
      <c r="A955" s="78" t="s">
        <v>1453</v>
      </c>
      <c r="B955" s="174" t="s">
        <v>996</v>
      </c>
      <c r="C955" s="51" t="s">
        <v>3648</v>
      </c>
      <c r="D955" s="51" t="s">
        <v>3688</v>
      </c>
      <c r="E955" s="78" t="s">
        <v>1121</v>
      </c>
      <c r="F955" s="78" t="s">
        <v>1933</v>
      </c>
      <c r="G955" s="72" t="s">
        <v>3371</v>
      </c>
      <c r="H955" s="78" t="s">
        <v>1100</v>
      </c>
      <c r="I955" s="78"/>
      <c r="J955" s="300">
        <v>1500</v>
      </c>
      <c r="K955" s="78"/>
      <c r="L955" s="300">
        <v>1275</v>
      </c>
      <c r="M955" s="72"/>
      <c r="O955" s="78"/>
      <c r="P955" s="72" t="s">
        <v>1374</v>
      </c>
      <c r="AA955" s="195"/>
      <c r="AB955" s="195"/>
      <c r="AC955" s="195"/>
      <c r="AD955" s="72"/>
      <c r="AE955" s="316">
        <v>0</v>
      </c>
      <c r="AF955" s="195"/>
      <c r="AG955" s="195">
        <v>1</v>
      </c>
      <c r="AH955" s="72"/>
      <c r="AQ955" s="174" t="s">
        <v>824</v>
      </c>
      <c r="AR955" s="53">
        <v>3.0059999999999998</v>
      </c>
      <c r="AS955" s="53">
        <v>33.53</v>
      </c>
      <c r="AT955" s="77"/>
      <c r="AU955" s="276"/>
      <c r="AV955" s="276">
        <v>15000</v>
      </c>
      <c r="AW955" s="54">
        <v>0</v>
      </c>
      <c r="AX955" s="49"/>
      <c r="AY955" s="276">
        <v>502950</v>
      </c>
      <c r="AZ955" s="95">
        <v>5074.0097171763482</v>
      </c>
      <c r="BB955" s="80" t="s">
        <v>3412</v>
      </c>
      <c r="BC955" s="270" t="s">
        <v>1126</v>
      </c>
      <c r="BD955" s="72">
        <v>55.862299999999998</v>
      </c>
      <c r="BE955" s="72"/>
      <c r="BF955" s="72"/>
      <c r="BG955" s="72"/>
      <c r="BH955" s="72">
        <v>16.7881</v>
      </c>
      <c r="BI955" s="72"/>
      <c r="BJ955" s="72"/>
      <c r="BK955" s="72"/>
      <c r="BL955" s="72"/>
      <c r="BM955" s="72"/>
      <c r="BN955" s="72"/>
      <c r="BO955" s="72"/>
      <c r="BP955" s="72"/>
      <c r="BQ955" s="72"/>
      <c r="BR955" s="72"/>
      <c r="BS955" s="72"/>
      <c r="BT955" s="72"/>
      <c r="BU955" s="72"/>
      <c r="BV955" s="72"/>
      <c r="BW955" s="72"/>
      <c r="BX955" s="72">
        <v>9.7024000000000008</v>
      </c>
      <c r="BY955" s="72"/>
      <c r="BZ955" s="72">
        <v>14.8672</v>
      </c>
      <c r="CA955" s="72"/>
      <c r="CB955" s="72"/>
      <c r="CC955" s="72"/>
      <c r="CD955" s="72"/>
      <c r="CE955" s="72"/>
      <c r="CF955" s="72"/>
      <c r="CG955" s="72"/>
      <c r="CH955" s="72"/>
      <c r="CI955" s="72"/>
      <c r="CJ955" s="72"/>
      <c r="CK955" s="72"/>
      <c r="CL955" s="72"/>
      <c r="CM955" s="72"/>
      <c r="CN955" s="72"/>
      <c r="CO955" s="72"/>
      <c r="CP955" s="72"/>
      <c r="CQ955" s="72"/>
      <c r="CR955" s="72"/>
      <c r="CS955" s="72"/>
      <c r="CT955" s="72"/>
      <c r="CU955" s="72"/>
      <c r="CV955" s="72"/>
      <c r="CW955" s="72"/>
      <c r="CX955" s="72"/>
      <c r="CY955" s="72"/>
      <c r="CZ955" s="72"/>
      <c r="DA955" s="72"/>
      <c r="DB955" s="72"/>
      <c r="DC955" s="72"/>
      <c r="DD955" s="72"/>
      <c r="DE955" s="72"/>
      <c r="DF955" s="72"/>
      <c r="DG955" s="72"/>
      <c r="DH955" s="78">
        <v>100</v>
      </c>
      <c r="DJ955" s="77">
        <f t="shared" si="507"/>
        <v>0</v>
      </c>
      <c r="DK955" s="72"/>
      <c r="DL955" s="51" t="s">
        <v>3447</v>
      </c>
      <c r="DO955" s="358"/>
      <c r="DP955" s="72"/>
      <c r="DQ955" s="374">
        <v>2.78</v>
      </c>
      <c r="DR955" s="72"/>
      <c r="DU955" s="52"/>
      <c r="DX955" s="75">
        <f t="shared" si="508"/>
        <v>55.862299999999998</v>
      </c>
      <c r="DY955" s="51">
        <f t="shared" si="509"/>
        <v>0</v>
      </c>
      <c r="DZ955" s="75">
        <f t="shared" si="510"/>
        <v>0</v>
      </c>
      <c r="EA955" s="51" t="e">
        <f t="shared" si="511"/>
        <v>#DIV/0!</v>
      </c>
      <c r="EB955" s="75">
        <f t="shared" si="512"/>
        <v>16.7881</v>
      </c>
      <c r="EC955" s="51">
        <f t="shared" si="513"/>
        <v>0</v>
      </c>
      <c r="ED955" s="75">
        <f t="shared" si="514"/>
        <v>0</v>
      </c>
      <c r="EE955" s="51" t="e">
        <f t="shared" si="515"/>
        <v>#DIV/0!</v>
      </c>
      <c r="EF955" s="75">
        <f t="shared" si="516"/>
        <v>0</v>
      </c>
      <c r="EG955" s="51" t="e">
        <f t="shared" si="517"/>
        <v>#DIV/0!</v>
      </c>
      <c r="EH955" s="75">
        <f t="shared" si="518"/>
        <v>0</v>
      </c>
      <c r="EI955" s="51" t="e">
        <f t="shared" si="519"/>
        <v>#DIV/0!</v>
      </c>
      <c r="EJ955" s="75">
        <f t="shared" si="520"/>
        <v>9.7024000000000008</v>
      </c>
      <c r="EK955" s="51">
        <f t="shared" si="521"/>
        <v>0</v>
      </c>
      <c r="EL955" s="75">
        <f t="shared" si="522"/>
        <v>14.8672</v>
      </c>
      <c r="EM955" s="51">
        <f t="shared" si="523"/>
        <v>0</v>
      </c>
      <c r="EN955" s="75">
        <f t="shared" si="524"/>
        <v>0</v>
      </c>
      <c r="EO955" s="51" t="e">
        <f t="shared" si="525"/>
        <v>#DIV/0!</v>
      </c>
      <c r="EP955" s="75">
        <f t="shared" si="526"/>
        <v>0</v>
      </c>
      <c r="EQ955" s="51" t="e">
        <f t="shared" si="527"/>
        <v>#DIV/0!</v>
      </c>
      <c r="ER955" s="51">
        <f t="shared" si="528"/>
        <v>100</v>
      </c>
      <c r="ES955" s="51">
        <f t="shared" si="529"/>
        <v>0</v>
      </c>
    </row>
    <row r="956" spans="1:149" x14ac:dyDescent="0.45">
      <c r="A956" s="78" t="s">
        <v>1453</v>
      </c>
      <c r="B956" s="174" t="s">
        <v>996</v>
      </c>
      <c r="C956" s="51" t="s">
        <v>3648</v>
      </c>
      <c r="D956" s="51" t="s">
        <v>3688</v>
      </c>
      <c r="E956" s="78" t="s">
        <v>1121</v>
      </c>
      <c r="F956" s="78" t="s">
        <v>1934</v>
      </c>
      <c r="G956" s="72" t="s">
        <v>3371</v>
      </c>
      <c r="H956" s="78" t="s">
        <v>1100</v>
      </c>
      <c r="I956" s="78"/>
      <c r="J956" s="300">
        <v>1500</v>
      </c>
      <c r="K956" s="78"/>
      <c r="L956" s="300">
        <v>1275</v>
      </c>
      <c r="M956" s="72"/>
      <c r="O956" s="78"/>
      <c r="P956" s="72" t="s">
        <v>1374</v>
      </c>
      <c r="AA956" s="195"/>
      <c r="AB956" s="195"/>
      <c r="AC956" s="195"/>
      <c r="AD956" s="72"/>
      <c r="AE956" s="316">
        <v>0</v>
      </c>
      <c r="AF956" s="195"/>
      <c r="AG956" s="195">
        <v>1</v>
      </c>
      <c r="AH956" s="72"/>
      <c r="AQ956" s="174" t="s">
        <v>824</v>
      </c>
      <c r="AR956" s="53">
        <v>3.0059999999999998</v>
      </c>
      <c r="AS956" s="53">
        <v>33.53</v>
      </c>
      <c r="AT956" s="77"/>
      <c r="AU956" s="276"/>
      <c r="AV956" s="276">
        <v>15000</v>
      </c>
      <c r="AW956" s="54">
        <v>0</v>
      </c>
      <c r="AX956" s="49"/>
      <c r="AY956" s="276">
        <v>502950</v>
      </c>
      <c r="AZ956" s="95">
        <v>5074.0097171763482</v>
      </c>
      <c r="BB956" s="80" t="s">
        <v>3412</v>
      </c>
      <c r="BC956" s="270" t="s">
        <v>1126</v>
      </c>
      <c r="BD956" s="72">
        <v>57.143000000000001</v>
      </c>
      <c r="BE956" s="72"/>
      <c r="BF956" s="72"/>
      <c r="BG956" s="72"/>
      <c r="BH956" s="72">
        <v>17.381599999999999</v>
      </c>
      <c r="BI956" s="72"/>
      <c r="BJ956" s="72"/>
      <c r="BK956" s="72"/>
      <c r="BL956" s="72"/>
      <c r="BM956" s="72"/>
      <c r="BN956" s="72"/>
      <c r="BO956" s="72"/>
      <c r="BP956" s="72"/>
      <c r="BQ956" s="72"/>
      <c r="BR956" s="72"/>
      <c r="BS956" s="72"/>
      <c r="BT956" s="72"/>
      <c r="BU956" s="72"/>
      <c r="BV956" s="72"/>
      <c r="BW956" s="72"/>
      <c r="BX956" s="72">
        <v>6.3329800000000001</v>
      </c>
      <c r="BY956" s="72"/>
      <c r="BZ956" s="72">
        <v>16.212399999999999</v>
      </c>
      <c r="CA956" s="72"/>
      <c r="CB956" s="72"/>
      <c r="CC956" s="72"/>
      <c r="CD956" s="72"/>
      <c r="CE956" s="72"/>
      <c r="CF956" s="72"/>
      <c r="CG956" s="72"/>
      <c r="CH956" s="72"/>
      <c r="CI956" s="72"/>
      <c r="CJ956" s="72"/>
      <c r="CK956" s="72"/>
      <c r="CL956" s="72"/>
      <c r="CM956" s="72"/>
      <c r="CN956" s="72"/>
      <c r="CO956" s="72"/>
      <c r="CP956" s="72"/>
      <c r="CQ956" s="72"/>
      <c r="CR956" s="72"/>
      <c r="CS956" s="72"/>
      <c r="CT956" s="72"/>
      <c r="CU956" s="72"/>
      <c r="CV956" s="72"/>
      <c r="CW956" s="72"/>
      <c r="CX956" s="72"/>
      <c r="CY956" s="72"/>
      <c r="CZ956" s="72"/>
      <c r="DA956" s="72"/>
      <c r="DB956" s="72"/>
      <c r="DC956" s="72"/>
      <c r="DD956" s="72"/>
      <c r="DE956" s="72"/>
      <c r="DF956" s="72"/>
      <c r="DG956" s="72"/>
      <c r="DH956" s="78">
        <v>100</v>
      </c>
      <c r="DJ956" s="77">
        <f t="shared" si="507"/>
        <v>0</v>
      </c>
      <c r="DK956" s="72"/>
      <c r="DL956" s="51" t="s">
        <v>3447</v>
      </c>
      <c r="DO956" s="358"/>
      <c r="DP956" s="72"/>
      <c r="DQ956" s="374">
        <v>2.93</v>
      </c>
      <c r="DR956" s="72"/>
      <c r="DU956" s="52"/>
      <c r="DX956" s="75">
        <f t="shared" si="508"/>
        <v>57.143000000000001</v>
      </c>
      <c r="DY956" s="51">
        <f t="shared" si="509"/>
        <v>0</v>
      </c>
      <c r="DZ956" s="75">
        <f t="shared" si="510"/>
        <v>0</v>
      </c>
      <c r="EA956" s="51" t="e">
        <f t="shared" si="511"/>
        <v>#DIV/0!</v>
      </c>
      <c r="EB956" s="75">
        <f t="shared" si="512"/>
        <v>17.381599999999999</v>
      </c>
      <c r="EC956" s="51">
        <f t="shared" si="513"/>
        <v>0</v>
      </c>
      <c r="ED956" s="75">
        <f t="shared" si="514"/>
        <v>0</v>
      </c>
      <c r="EE956" s="51" t="e">
        <f t="shared" si="515"/>
        <v>#DIV/0!</v>
      </c>
      <c r="EF956" s="75">
        <f t="shared" si="516"/>
        <v>0</v>
      </c>
      <c r="EG956" s="51" t="e">
        <f t="shared" si="517"/>
        <v>#DIV/0!</v>
      </c>
      <c r="EH956" s="75">
        <f t="shared" si="518"/>
        <v>0</v>
      </c>
      <c r="EI956" s="51" t="e">
        <f t="shared" si="519"/>
        <v>#DIV/0!</v>
      </c>
      <c r="EJ956" s="75">
        <f t="shared" si="520"/>
        <v>6.3329800000000009</v>
      </c>
      <c r="EK956" s="51">
        <f t="shared" si="521"/>
        <v>0</v>
      </c>
      <c r="EL956" s="75">
        <f t="shared" si="522"/>
        <v>16.212399999999999</v>
      </c>
      <c r="EM956" s="51">
        <f t="shared" si="523"/>
        <v>0</v>
      </c>
      <c r="EN956" s="75">
        <f t="shared" si="524"/>
        <v>0</v>
      </c>
      <c r="EO956" s="51" t="e">
        <f t="shared" si="525"/>
        <v>#DIV/0!</v>
      </c>
      <c r="EP956" s="75">
        <f t="shared" si="526"/>
        <v>0</v>
      </c>
      <c r="EQ956" s="51" t="e">
        <f t="shared" si="527"/>
        <v>#DIV/0!</v>
      </c>
      <c r="ER956" s="51">
        <f t="shared" si="528"/>
        <v>100</v>
      </c>
      <c r="ES956" s="51">
        <f t="shared" si="529"/>
        <v>0</v>
      </c>
    </row>
    <row r="957" spans="1:149" x14ac:dyDescent="0.45">
      <c r="A957" s="78" t="s">
        <v>1453</v>
      </c>
      <c r="B957" s="174" t="s">
        <v>996</v>
      </c>
      <c r="C957" s="51" t="s">
        <v>3648</v>
      </c>
      <c r="D957" s="51" t="s">
        <v>3688</v>
      </c>
      <c r="E957" s="78" t="s">
        <v>1121</v>
      </c>
      <c r="F957" s="78" t="s">
        <v>1935</v>
      </c>
      <c r="G957" s="72" t="s">
        <v>3371</v>
      </c>
      <c r="H957" s="78" t="s">
        <v>1100</v>
      </c>
      <c r="I957" s="78"/>
      <c r="J957" s="300">
        <v>1500</v>
      </c>
      <c r="K957" s="78"/>
      <c r="L957" s="300">
        <v>1275</v>
      </c>
      <c r="M957" s="72"/>
      <c r="O957" s="78"/>
      <c r="P957" s="72" t="s">
        <v>1374</v>
      </c>
      <c r="AA957" s="195"/>
      <c r="AB957" s="195"/>
      <c r="AC957" s="195"/>
      <c r="AD957" s="72"/>
      <c r="AE957" s="316">
        <v>0</v>
      </c>
      <c r="AF957" s="195"/>
      <c r="AG957" s="195">
        <v>1</v>
      </c>
      <c r="AH957" s="72"/>
      <c r="AQ957" s="174" t="s">
        <v>824</v>
      </c>
      <c r="AR957" s="53">
        <v>3.0059999999999998</v>
      </c>
      <c r="AS957" s="53">
        <v>33.53</v>
      </c>
      <c r="AT957" s="77"/>
      <c r="AU957" s="276"/>
      <c r="AV957" s="276">
        <v>15000</v>
      </c>
      <c r="AW957" s="54">
        <v>0</v>
      </c>
      <c r="AX957" s="49"/>
      <c r="AY957" s="276">
        <v>502950</v>
      </c>
      <c r="AZ957" s="95">
        <v>5074.0097171763482</v>
      </c>
      <c r="BB957" s="80" t="s">
        <v>3412</v>
      </c>
      <c r="BC957" s="270" t="s">
        <v>1126</v>
      </c>
      <c r="BD957" s="72">
        <v>46.580100000000002</v>
      </c>
      <c r="BE957" s="72"/>
      <c r="BF957" s="72"/>
      <c r="BG957" s="72"/>
      <c r="BH957" s="72">
        <v>21.703099999999999</v>
      </c>
      <c r="BI957" s="72"/>
      <c r="BJ957" s="72"/>
      <c r="BK957" s="72"/>
      <c r="BL957" s="72"/>
      <c r="BM957" s="72"/>
      <c r="BN957" s="72"/>
      <c r="BO957" s="72"/>
      <c r="BP957" s="72"/>
      <c r="BQ957" s="72"/>
      <c r="BR957" s="72"/>
      <c r="BS957" s="72"/>
      <c r="BT957" s="72"/>
      <c r="BU957" s="72"/>
      <c r="BV957" s="72"/>
      <c r="BW957" s="72"/>
      <c r="BX957" s="72">
        <v>11.370699999999999</v>
      </c>
      <c r="BY957" s="72"/>
      <c r="BZ957" s="72">
        <v>17.046099999999999</v>
      </c>
      <c r="CA957" s="72"/>
      <c r="CB957" s="72"/>
      <c r="CC957" s="72"/>
      <c r="CD957" s="72"/>
      <c r="CE957" s="72"/>
      <c r="CF957" s="72"/>
      <c r="CG957" s="72"/>
      <c r="CH957" s="72"/>
      <c r="CI957" s="72"/>
      <c r="CJ957" s="72"/>
      <c r="CK957" s="72"/>
      <c r="CL957" s="72"/>
      <c r="CM957" s="72"/>
      <c r="CN957" s="72"/>
      <c r="CO957" s="72"/>
      <c r="CP957" s="72"/>
      <c r="CQ957" s="72"/>
      <c r="CR957" s="72"/>
      <c r="CS957" s="72"/>
      <c r="CT957" s="72"/>
      <c r="CU957" s="72"/>
      <c r="CV957" s="72"/>
      <c r="CW957" s="72"/>
      <c r="CX957" s="72"/>
      <c r="CY957" s="72"/>
      <c r="CZ957" s="72"/>
      <c r="DA957" s="72"/>
      <c r="DB957" s="72"/>
      <c r="DC957" s="72"/>
      <c r="DD957" s="72"/>
      <c r="DE957" s="72"/>
      <c r="DF957" s="72"/>
      <c r="DG957" s="72"/>
      <c r="DH957" s="78">
        <v>100</v>
      </c>
      <c r="DJ957" s="77">
        <f t="shared" si="507"/>
        <v>0</v>
      </c>
      <c r="DK957" s="72"/>
      <c r="DL957" s="51" t="s">
        <v>3447</v>
      </c>
      <c r="DO957" s="358"/>
      <c r="DP957" s="72"/>
      <c r="DQ957" s="374">
        <v>3.3</v>
      </c>
      <c r="DR957" s="72"/>
      <c r="DU957" s="52"/>
      <c r="DX957" s="75">
        <f t="shared" si="508"/>
        <v>46.580100000000002</v>
      </c>
      <c r="DY957" s="51">
        <f t="shared" si="509"/>
        <v>0</v>
      </c>
      <c r="DZ957" s="75">
        <f t="shared" si="510"/>
        <v>0</v>
      </c>
      <c r="EA957" s="51" t="e">
        <f t="shared" si="511"/>
        <v>#DIV/0!</v>
      </c>
      <c r="EB957" s="75">
        <f t="shared" si="512"/>
        <v>21.703099999999999</v>
      </c>
      <c r="EC957" s="51">
        <f t="shared" si="513"/>
        <v>0</v>
      </c>
      <c r="ED957" s="75">
        <f t="shared" si="514"/>
        <v>0</v>
      </c>
      <c r="EE957" s="51" t="e">
        <f t="shared" si="515"/>
        <v>#DIV/0!</v>
      </c>
      <c r="EF957" s="75">
        <f t="shared" si="516"/>
        <v>0</v>
      </c>
      <c r="EG957" s="51" t="e">
        <f t="shared" si="517"/>
        <v>#DIV/0!</v>
      </c>
      <c r="EH957" s="75">
        <f t="shared" si="518"/>
        <v>0</v>
      </c>
      <c r="EI957" s="51" t="e">
        <f t="shared" si="519"/>
        <v>#DIV/0!</v>
      </c>
      <c r="EJ957" s="75">
        <f t="shared" si="520"/>
        <v>11.370699999999999</v>
      </c>
      <c r="EK957" s="51">
        <f t="shared" si="521"/>
        <v>0</v>
      </c>
      <c r="EL957" s="75">
        <f t="shared" si="522"/>
        <v>17.046099999999999</v>
      </c>
      <c r="EM957" s="51">
        <f t="shared" si="523"/>
        <v>0</v>
      </c>
      <c r="EN957" s="75">
        <f t="shared" si="524"/>
        <v>0</v>
      </c>
      <c r="EO957" s="51" t="e">
        <f t="shared" si="525"/>
        <v>#DIV/0!</v>
      </c>
      <c r="EP957" s="75">
        <f t="shared" si="526"/>
        <v>0</v>
      </c>
      <c r="EQ957" s="51" t="e">
        <f t="shared" si="527"/>
        <v>#DIV/0!</v>
      </c>
      <c r="ER957" s="51">
        <f t="shared" si="528"/>
        <v>100</v>
      </c>
      <c r="ES957" s="51">
        <f t="shared" si="529"/>
        <v>0</v>
      </c>
    </row>
    <row r="958" spans="1:149" x14ac:dyDescent="0.45">
      <c r="A958" s="78" t="s">
        <v>1453</v>
      </c>
      <c r="B958" s="174" t="s">
        <v>996</v>
      </c>
      <c r="C958" s="51" t="s">
        <v>3648</v>
      </c>
      <c r="D958" s="51" t="s">
        <v>3688</v>
      </c>
      <c r="E958" s="78" t="s">
        <v>1121</v>
      </c>
      <c r="F958" s="78" t="s">
        <v>1936</v>
      </c>
      <c r="G958" s="72" t="s">
        <v>3371</v>
      </c>
      <c r="H958" s="78" t="s">
        <v>1100</v>
      </c>
      <c r="I958" s="78"/>
      <c r="J958" s="300">
        <v>1500</v>
      </c>
      <c r="K958" s="78"/>
      <c r="L958" s="300">
        <v>1275</v>
      </c>
      <c r="M958" s="72"/>
      <c r="O958" s="78"/>
      <c r="P958" s="72" t="s">
        <v>1374</v>
      </c>
      <c r="AA958" s="195"/>
      <c r="AB958" s="195"/>
      <c r="AC958" s="195"/>
      <c r="AD958" s="72"/>
      <c r="AE958" s="316">
        <v>0</v>
      </c>
      <c r="AF958" s="195"/>
      <c r="AG958" s="195">
        <v>1</v>
      </c>
      <c r="AH958" s="72"/>
      <c r="AQ958" s="174" t="s">
        <v>824</v>
      </c>
      <c r="AR958" s="53">
        <v>3.0059999999999998</v>
      </c>
      <c r="AS958" s="53">
        <v>33.53</v>
      </c>
      <c r="AT958" s="77"/>
      <c r="AU958" s="276"/>
      <c r="AV958" s="276">
        <v>15000</v>
      </c>
      <c r="AW958" s="54">
        <v>0</v>
      </c>
      <c r="AX958" s="49"/>
      <c r="AY958" s="276">
        <v>502950</v>
      </c>
      <c r="AZ958" s="95">
        <v>5074.0097171763482</v>
      </c>
      <c r="BB958" s="80" t="s">
        <v>3412</v>
      </c>
      <c r="BC958" s="270" t="s">
        <v>1126</v>
      </c>
      <c r="BD958" s="72">
        <v>54.389200000000002</v>
      </c>
      <c r="BE958" s="72"/>
      <c r="BF958" s="72"/>
      <c r="BG958" s="72"/>
      <c r="BH958" s="72">
        <v>16.427299999999999</v>
      </c>
      <c r="BI958" s="72"/>
      <c r="BJ958" s="72"/>
      <c r="BK958" s="72"/>
      <c r="BL958" s="72"/>
      <c r="BM958" s="72"/>
      <c r="BN958" s="72"/>
      <c r="BO958" s="72"/>
      <c r="BP958" s="72"/>
      <c r="BQ958" s="72"/>
      <c r="BR958" s="72"/>
      <c r="BS958" s="72"/>
      <c r="BT958" s="72"/>
      <c r="BU958" s="72"/>
      <c r="BV958" s="72"/>
      <c r="BW958" s="72"/>
      <c r="BX958" s="72">
        <v>6.8879299999999999</v>
      </c>
      <c r="BY958" s="72"/>
      <c r="BZ958" s="72">
        <v>18.775500000000001</v>
      </c>
      <c r="CA958" s="72"/>
      <c r="CB958" s="72"/>
      <c r="CC958" s="72"/>
      <c r="CD958" s="72"/>
      <c r="CE958" s="72"/>
      <c r="CF958" s="72"/>
      <c r="CG958" s="72"/>
      <c r="CH958" s="72"/>
      <c r="CI958" s="72"/>
      <c r="CJ958" s="72"/>
      <c r="CK958" s="72"/>
      <c r="CL958" s="72"/>
      <c r="CM958" s="72"/>
      <c r="CN958" s="72"/>
      <c r="CO958" s="72"/>
      <c r="CP958" s="72"/>
      <c r="CQ958" s="72"/>
      <c r="CR958" s="72"/>
      <c r="CS958" s="72"/>
      <c r="CT958" s="72"/>
      <c r="CU958" s="72"/>
      <c r="CV958" s="72"/>
      <c r="CW958" s="72"/>
      <c r="CX958" s="72"/>
      <c r="CY958" s="72"/>
      <c r="CZ958" s="72"/>
      <c r="DA958" s="72"/>
      <c r="DB958" s="72"/>
      <c r="DC958" s="72"/>
      <c r="DD958" s="72"/>
      <c r="DE958" s="72"/>
      <c r="DF958" s="72"/>
      <c r="DG958" s="72"/>
      <c r="DH958" s="78">
        <v>100</v>
      </c>
      <c r="DJ958" s="77">
        <f t="shared" si="507"/>
        <v>0</v>
      </c>
      <c r="DK958" s="72"/>
      <c r="DL958" s="51" t="s">
        <v>3447</v>
      </c>
      <c r="DO958" s="358"/>
      <c r="DP958" s="72"/>
      <c r="DQ958" s="374">
        <v>3.52</v>
      </c>
      <c r="DR958" s="72"/>
      <c r="DU958" s="52"/>
      <c r="DX958" s="75">
        <f t="shared" si="508"/>
        <v>54.389200000000002</v>
      </c>
      <c r="DY958" s="51">
        <f t="shared" si="509"/>
        <v>0</v>
      </c>
      <c r="DZ958" s="75">
        <f t="shared" si="510"/>
        <v>0</v>
      </c>
      <c r="EA958" s="51" t="e">
        <f t="shared" si="511"/>
        <v>#DIV/0!</v>
      </c>
      <c r="EB958" s="75">
        <f t="shared" si="512"/>
        <v>16.427299999999999</v>
      </c>
      <c r="EC958" s="51">
        <f t="shared" si="513"/>
        <v>0</v>
      </c>
      <c r="ED958" s="75">
        <f t="shared" si="514"/>
        <v>0</v>
      </c>
      <c r="EE958" s="51" t="e">
        <f t="shared" si="515"/>
        <v>#DIV/0!</v>
      </c>
      <c r="EF958" s="75">
        <f t="shared" si="516"/>
        <v>0</v>
      </c>
      <c r="EG958" s="51" t="e">
        <f t="shared" si="517"/>
        <v>#DIV/0!</v>
      </c>
      <c r="EH958" s="75">
        <f t="shared" si="518"/>
        <v>0</v>
      </c>
      <c r="EI958" s="51" t="e">
        <f t="shared" si="519"/>
        <v>#DIV/0!</v>
      </c>
      <c r="EJ958" s="75">
        <f t="shared" si="520"/>
        <v>6.8879300000000008</v>
      </c>
      <c r="EK958" s="51">
        <f t="shared" si="521"/>
        <v>0</v>
      </c>
      <c r="EL958" s="75">
        <f t="shared" si="522"/>
        <v>18.775500000000001</v>
      </c>
      <c r="EM958" s="51">
        <f t="shared" si="523"/>
        <v>0</v>
      </c>
      <c r="EN958" s="75">
        <f t="shared" si="524"/>
        <v>0</v>
      </c>
      <c r="EO958" s="51" t="e">
        <f t="shared" si="525"/>
        <v>#DIV/0!</v>
      </c>
      <c r="EP958" s="75">
        <f t="shared" si="526"/>
        <v>0</v>
      </c>
      <c r="EQ958" s="51" t="e">
        <f t="shared" si="527"/>
        <v>#DIV/0!</v>
      </c>
      <c r="ER958" s="51">
        <f t="shared" si="528"/>
        <v>100</v>
      </c>
      <c r="ES958" s="51">
        <f t="shared" si="529"/>
        <v>0</v>
      </c>
    </row>
    <row r="959" spans="1:149" x14ac:dyDescent="0.45">
      <c r="A959" s="78" t="s">
        <v>1453</v>
      </c>
      <c r="B959" s="174" t="s">
        <v>996</v>
      </c>
      <c r="C959" s="51" t="s">
        <v>3648</v>
      </c>
      <c r="D959" s="51" t="s">
        <v>3689</v>
      </c>
      <c r="E959" s="78" t="s">
        <v>1121</v>
      </c>
      <c r="F959" s="78" t="s">
        <v>1937</v>
      </c>
      <c r="G959" s="72" t="s">
        <v>3371</v>
      </c>
      <c r="H959" s="78" t="s">
        <v>1100</v>
      </c>
      <c r="I959" s="78"/>
      <c r="J959" s="300">
        <v>1500</v>
      </c>
      <c r="K959" s="78"/>
      <c r="L959" s="300">
        <v>1400</v>
      </c>
      <c r="M959" s="72"/>
      <c r="O959" s="78"/>
      <c r="P959" s="72" t="s">
        <v>1374</v>
      </c>
      <c r="AA959" s="195"/>
      <c r="AB959" s="195"/>
      <c r="AC959" s="195"/>
      <c r="AD959" s="72"/>
      <c r="AE959" s="316">
        <v>0</v>
      </c>
      <c r="AF959" s="195"/>
      <c r="AG959" s="195">
        <v>1</v>
      </c>
      <c r="AH959" s="72"/>
      <c r="AQ959" s="174" t="s">
        <v>824</v>
      </c>
      <c r="AR959" s="53">
        <v>2.9119999999999999</v>
      </c>
      <c r="AS959" s="53">
        <v>26.52</v>
      </c>
      <c r="AT959" s="77"/>
      <c r="AU959" s="276"/>
      <c r="AV959" s="276">
        <v>15000</v>
      </c>
      <c r="AW959" s="54">
        <v>0</v>
      </c>
      <c r="AX959" s="49"/>
      <c r="AY959" s="276">
        <v>397800</v>
      </c>
      <c r="AZ959" s="95">
        <v>4013.2042260517969</v>
      </c>
      <c r="BB959" s="80" t="s">
        <v>3412</v>
      </c>
      <c r="BC959" s="270" t="s">
        <v>1126</v>
      </c>
      <c r="BD959" s="72">
        <v>33.389400000000002</v>
      </c>
      <c r="BE959" s="72"/>
      <c r="BF959" s="72"/>
      <c r="BG959" s="72"/>
      <c r="BH959" s="72">
        <v>9.1052900000000001</v>
      </c>
      <c r="BI959" s="72"/>
      <c r="BJ959" s="72"/>
      <c r="BK959" s="72"/>
      <c r="BL959" s="72"/>
      <c r="BM959" s="72"/>
      <c r="BN959" s="72"/>
      <c r="BO959" s="72"/>
      <c r="BP959" s="72"/>
      <c r="BQ959" s="72"/>
      <c r="BR959" s="72">
        <v>7.8319599999999996</v>
      </c>
      <c r="BS959" s="72"/>
      <c r="BT959" s="72"/>
      <c r="BU959" s="72"/>
      <c r="BV959" s="72"/>
      <c r="BW959" s="72"/>
      <c r="BX959" s="72">
        <v>30.832699999999999</v>
      </c>
      <c r="BY959" s="72"/>
      <c r="BZ959" s="72">
        <v>4.8406599999999997</v>
      </c>
      <c r="CA959" s="72"/>
      <c r="CB959" s="72"/>
      <c r="CC959" s="72"/>
      <c r="CD959" s="72"/>
      <c r="CE959" s="72"/>
      <c r="CF959" s="72"/>
      <c r="CG959" s="72"/>
      <c r="CH959" s="72"/>
      <c r="CI959" s="72"/>
      <c r="CJ959" s="72"/>
      <c r="CK959" s="72"/>
      <c r="CL959" s="72"/>
      <c r="CM959" s="72"/>
      <c r="CN959" s="72"/>
      <c r="CO959" s="72"/>
      <c r="CP959" s="72"/>
      <c r="CQ959" s="72"/>
      <c r="CR959" s="72"/>
      <c r="CS959" s="72"/>
      <c r="CT959" s="72"/>
      <c r="CU959" s="72"/>
      <c r="CV959" s="72"/>
      <c r="CW959" s="72"/>
      <c r="CX959" s="72"/>
      <c r="CY959" s="72"/>
      <c r="CZ959" s="72"/>
      <c r="DA959" s="72"/>
      <c r="DB959" s="72"/>
      <c r="DC959" s="72"/>
      <c r="DD959" s="72"/>
      <c r="DE959" s="72"/>
      <c r="DF959" s="72"/>
      <c r="DG959" s="72"/>
      <c r="DH959" s="78">
        <v>100</v>
      </c>
      <c r="DJ959" s="77">
        <f t="shared" si="507"/>
        <v>0</v>
      </c>
      <c r="DK959" s="72"/>
      <c r="DL959" s="51" t="s">
        <v>3447</v>
      </c>
      <c r="DO959" s="358"/>
      <c r="DP959" s="72"/>
      <c r="DQ959" s="374">
        <v>14</v>
      </c>
      <c r="DR959" s="72"/>
      <c r="DU959" s="52"/>
      <c r="DX959" s="75">
        <f t="shared" si="508"/>
        <v>33.389400000000002</v>
      </c>
      <c r="DY959" s="51">
        <f t="shared" si="509"/>
        <v>0</v>
      </c>
      <c r="DZ959" s="75">
        <f t="shared" si="510"/>
        <v>0</v>
      </c>
      <c r="EA959" s="51" t="e">
        <f t="shared" si="511"/>
        <v>#DIV/0!</v>
      </c>
      <c r="EB959" s="75">
        <f t="shared" si="512"/>
        <v>9.1052900000000001</v>
      </c>
      <c r="EC959" s="51">
        <f t="shared" si="513"/>
        <v>0</v>
      </c>
      <c r="ED959" s="75">
        <f t="shared" si="514"/>
        <v>0</v>
      </c>
      <c r="EE959" s="51" t="e">
        <f t="shared" si="515"/>
        <v>#DIV/0!</v>
      </c>
      <c r="EF959" s="75">
        <f t="shared" si="516"/>
        <v>0</v>
      </c>
      <c r="EG959" s="51" t="e">
        <f t="shared" si="517"/>
        <v>#DIV/0!</v>
      </c>
      <c r="EH959" s="75">
        <f t="shared" si="518"/>
        <v>7.8319599999999987</v>
      </c>
      <c r="EI959" s="51">
        <f t="shared" si="519"/>
        <v>0</v>
      </c>
      <c r="EJ959" s="75">
        <f t="shared" si="520"/>
        <v>30.832700000000003</v>
      </c>
      <c r="EK959" s="51">
        <f t="shared" si="521"/>
        <v>0</v>
      </c>
      <c r="EL959" s="75">
        <f t="shared" si="522"/>
        <v>4.8406599999999997</v>
      </c>
      <c r="EM959" s="51">
        <f t="shared" si="523"/>
        <v>0</v>
      </c>
      <c r="EN959" s="75">
        <f t="shared" si="524"/>
        <v>0</v>
      </c>
      <c r="EO959" s="51" t="e">
        <f t="shared" si="525"/>
        <v>#DIV/0!</v>
      </c>
      <c r="EP959" s="75">
        <f t="shared" si="526"/>
        <v>0</v>
      </c>
      <c r="EQ959" s="51" t="e">
        <f t="shared" si="527"/>
        <v>#DIV/0!</v>
      </c>
      <c r="ER959" s="51">
        <f t="shared" si="528"/>
        <v>100</v>
      </c>
      <c r="ES959" s="51">
        <f t="shared" si="529"/>
        <v>0</v>
      </c>
    </row>
    <row r="960" spans="1:149" x14ac:dyDescent="0.45">
      <c r="A960" s="78" t="s">
        <v>1453</v>
      </c>
      <c r="B960" s="174" t="s">
        <v>996</v>
      </c>
      <c r="C960" s="51" t="s">
        <v>3648</v>
      </c>
      <c r="D960" s="51" t="s">
        <v>3689</v>
      </c>
      <c r="E960" s="78" t="s">
        <v>1121</v>
      </c>
      <c r="F960" s="78" t="s">
        <v>1938</v>
      </c>
      <c r="G960" s="72" t="s">
        <v>3371</v>
      </c>
      <c r="H960" s="78" t="s">
        <v>1100</v>
      </c>
      <c r="I960" s="78"/>
      <c r="J960" s="300">
        <v>1500</v>
      </c>
      <c r="K960" s="78"/>
      <c r="L960" s="300">
        <v>1400</v>
      </c>
      <c r="M960" s="72"/>
      <c r="O960" s="78"/>
      <c r="P960" s="72" t="s">
        <v>1374</v>
      </c>
      <c r="AA960" s="195"/>
      <c r="AB960" s="195"/>
      <c r="AC960" s="195"/>
      <c r="AD960" s="72"/>
      <c r="AE960" s="316">
        <v>0</v>
      </c>
      <c r="AF960" s="195"/>
      <c r="AG960" s="195">
        <v>1</v>
      </c>
      <c r="AH960" s="72"/>
      <c r="AQ960" s="174" t="s">
        <v>824</v>
      </c>
      <c r="AR960" s="53">
        <v>2.9119999999999999</v>
      </c>
      <c r="AS960" s="53">
        <v>26.52</v>
      </c>
      <c r="AT960" s="77"/>
      <c r="AU960" s="276"/>
      <c r="AV960" s="276">
        <v>15000</v>
      </c>
      <c r="AW960" s="54">
        <v>0</v>
      </c>
      <c r="AX960" s="49"/>
      <c r="AY960" s="276">
        <v>397800</v>
      </c>
      <c r="AZ960" s="95">
        <v>4013.2042260517969</v>
      </c>
      <c r="BB960" s="80" t="s">
        <v>3412</v>
      </c>
      <c r="BC960" s="270" t="s">
        <v>1126</v>
      </c>
      <c r="BD960" s="72">
        <v>32.013399999999997</v>
      </c>
      <c r="BE960" s="72"/>
      <c r="BF960" s="72"/>
      <c r="BG960" s="72"/>
      <c r="BH960" s="72">
        <v>8.8340700000000005</v>
      </c>
      <c r="BI960" s="72"/>
      <c r="BJ960" s="72"/>
      <c r="BK960" s="72"/>
      <c r="BL960" s="72"/>
      <c r="BM960" s="72"/>
      <c r="BN960" s="72"/>
      <c r="BO960" s="72"/>
      <c r="BP960" s="72"/>
      <c r="BQ960" s="72"/>
      <c r="BR960" s="72">
        <v>8.2363499999999998</v>
      </c>
      <c r="BS960" s="72"/>
      <c r="BT960" s="72"/>
      <c r="BU960" s="72"/>
      <c r="BV960" s="72"/>
      <c r="BW960" s="72"/>
      <c r="BX960" s="72">
        <v>30.696400000000001</v>
      </c>
      <c r="BY960" s="72"/>
      <c r="BZ960" s="72">
        <v>5.4098499999999996</v>
      </c>
      <c r="CA960" s="72"/>
      <c r="CB960" s="72"/>
      <c r="CC960" s="72"/>
      <c r="CD960" s="72"/>
      <c r="CE960" s="72"/>
      <c r="CF960" s="72"/>
      <c r="CG960" s="72"/>
      <c r="CH960" s="72"/>
      <c r="CI960" s="72"/>
      <c r="CJ960" s="72"/>
      <c r="CK960" s="72"/>
      <c r="CL960" s="72"/>
      <c r="CM960" s="72"/>
      <c r="CN960" s="72"/>
      <c r="CO960" s="72"/>
      <c r="CP960" s="72"/>
      <c r="CQ960" s="72"/>
      <c r="CR960" s="72"/>
      <c r="CS960" s="72"/>
      <c r="CT960" s="72"/>
      <c r="CU960" s="72"/>
      <c r="CV960" s="72"/>
      <c r="CW960" s="72"/>
      <c r="CX960" s="72"/>
      <c r="CY960" s="72"/>
      <c r="CZ960" s="72"/>
      <c r="DA960" s="72"/>
      <c r="DB960" s="72"/>
      <c r="DC960" s="72"/>
      <c r="DD960" s="72"/>
      <c r="DE960" s="72"/>
      <c r="DF960" s="72"/>
      <c r="DG960" s="72"/>
      <c r="DH960" s="78">
        <v>100</v>
      </c>
      <c r="DJ960" s="77">
        <f t="shared" si="507"/>
        <v>0</v>
      </c>
      <c r="DK960" s="72"/>
      <c r="DL960" s="51" t="s">
        <v>3447</v>
      </c>
      <c r="DO960" s="358"/>
      <c r="DP960" s="72"/>
      <c r="DQ960" s="374">
        <v>14.81</v>
      </c>
      <c r="DR960" s="72"/>
      <c r="DU960" s="52"/>
      <c r="DX960" s="75">
        <f t="shared" si="508"/>
        <v>32.013399999999997</v>
      </c>
      <c r="DY960" s="51">
        <f t="shared" si="509"/>
        <v>0</v>
      </c>
      <c r="DZ960" s="75">
        <f t="shared" si="510"/>
        <v>0</v>
      </c>
      <c r="EA960" s="51" t="e">
        <f t="shared" si="511"/>
        <v>#DIV/0!</v>
      </c>
      <c r="EB960" s="75">
        <f t="shared" si="512"/>
        <v>8.8340700000000005</v>
      </c>
      <c r="EC960" s="51">
        <f t="shared" si="513"/>
        <v>0</v>
      </c>
      <c r="ED960" s="75">
        <f t="shared" si="514"/>
        <v>0</v>
      </c>
      <c r="EE960" s="51" t="e">
        <f t="shared" si="515"/>
        <v>#DIV/0!</v>
      </c>
      <c r="EF960" s="75">
        <f t="shared" si="516"/>
        <v>0</v>
      </c>
      <c r="EG960" s="51" t="e">
        <f t="shared" si="517"/>
        <v>#DIV/0!</v>
      </c>
      <c r="EH960" s="75">
        <f t="shared" si="518"/>
        <v>8.2363499999999998</v>
      </c>
      <c r="EI960" s="51">
        <f t="shared" si="519"/>
        <v>0</v>
      </c>
      <c r="EJ960" s="75">
        <f t="shared" si="520"/>
        <v>30.696400000000001</v>
      </c>
      <c r="EK960" s="51">
        <f t="shared" si="521"/>
        <v>0</v>
      </c>
      <c r="EL960" s="75">
        <f t="shared" si="522"/>
        <v>5.4098499999999996</v>
      </c>
      <c r="EM960" s="51">
        <f t="shared" si="523"/>
        <v>0</v>
      </c>
      <c r="EN960" s="75">
        <f t="shared" si="524"/>
        <v>0</v>
      </c>
      <c r="EO960" s="51" t="e">
        <f t="shared" si="525"/>
        <v>#DIV/0!</v>
      </c>
      <c r="EP960" s="75">
        <f t="shared" si="526"/>
        <v>0</v>
      </c>
      <c r="EQ960" s="51" t="e">
        <f t="shared" si="527"/>
        <v>#DIV/0!</v>
      </c>
      <c r="ER960" s="51">
        <f t="shared" si="528"/>
        <v>100</v>
      </c>
      <c r="ES960" s="51">
        <f t="shared" si="529"/>
        <v>0</v>
      </c>
    </row>
    <row r="961" spans="1:149" x14ac:dyDescent="0.45">
      <c r="A961" s="78" t="s">
        <v>1453</v>
      </c>
      <c r="B961" s="174" t="s">
        <v>996</v>
      </c>
      <c r="C961" s="51" t="s">
        <v>3648</v>
      </c>
      <c r="D961" s="51" t="s">
        <v>3689</v>
      </c>
      <c r="E961" s="78" t="s">
        <v>1121</v>
      </c>
      <c r="F961" s="78" t="s">
        <v>1939</v>
      </c>
      <c r="G961" s="72" t="s">
        <v>3371</v>
      </c>
      <c r="H961" s="78" t="s">
        <v>1100</v>
      </c>
      <c r="I961" s="78"/>
      <c r="J961" s="300">
        <v>1500</v>
      </c>
      <c r="K961" s="78"/>
      <c r="L961" s="300">
        <v>1375</v>
      </c>
      <c r="M961" s="72"/>
      <c r="O961" s="78"/>
      <c r="P961" s="72" t="s">
        <v>1374</v>
      </c>
      <c r="AA961" s="195"/>
      <c r="AB961" s="195"/>
      <c r="AC961" s="195"/>
      <c r="AD961" s="72"/>
      <c r="AE961" s="316">
        <v>0</v>
      </c>
      <c r="AF961" s="195"/>
      <c r="AG961" s="195">
        <v>1</v>
      </c>
      <c r="AH961" s="72"/>
      <c r="AQ961" s="174" t="s">
        <v>824</v>
      </c>
      <c r="AR961" s="53">
        <v>2.931</v>
      </c>
      <c r="AS961" s="53">
        <v>27.72</v>
      </c>
      <c r="AT961" s="77"/>
      <c r="AU961" s="276"/>
      <c r="AV961" s="276">
        <v>15000</v>
      </c>
      <c r="AW961" s="54">
        <v>0</v>
      </c>
      <c r="AX961" s="49"/>
      <c r="AY961" s="276">
        <v>415800</v>
      </c>
      <c r="AZ961" s="95">
        <v>4194.7971774568559</v>
      </c>
      <c r="BB961" s="80" t="s">
        <v>3412</v>
      </c>
      <c r="BC961" s="270" t="s">
        <v>1126</v>
      </c>
      <c r="BD961" s="72">
        <v>42.252200000000002</v>
      </c>
      <c r="BE961" s="72"/>
      <c r="BF961" s="72"/>
      <c r="BG961" s="72"/>
      <c r="BH961" s="72">
        <v>14.9125</v>
      </c>
      <c r="BI961" s="72"/>
      <c r="BJ961" s="72"/>
      <c r="BK961" s="72"/>
      <c r="BL961" s="72"/>
      <c r="BM961" s="72"/>
      <c r="BN961" s="72"/>
      <c r="BO961" s="72"/>
      <c r="BP961" s="72"/>
      <c r="BQ961" s="72"/>
      <c r="BR961" s="72">
        <v>10.3626</v>
      </c>
      <c r="BS961" s="72"/>
      <c r="BT961" s="72"/>
      <c r="BU961" s="72"/>
      <c r="BV961" s="72"/>
      <c r="BW961" s="72"/>
      <c r="BX961" s="72">
        <v>24.152699999999999</v>
      </c>
      <c r="BY961" s="72"/>
      <c r="BZ961" s="72"/>
      <c r="CA961" s="72"/>
      <c r="CB961" s="72"/>
      <c r="CC961" s="72"/>
      <c r="CD961" s="72"/>
      <c r="CE961" s="72"/>
      <c r="CF961" s="72"/>
      <c r="CG961" s="72"/>
      <c r="CH961" s="72"/>
      <c r="CI961" s="72"/>
      <c r="CJ961" s="72"/>
      <c r="CK961" s="72"/>
      <c r="CL961" s="72"/>
      <c r="CM961" s="72"/>
      <c r="CN961" s="72"/>
      <c r="CO961" s="72"/>
      <c r="CP961" s="72"/>
      <c r="CQ961" s="72"/>
      <c r="CR961" s="72"/>
      <c r="CS961" s="72"/>
      <c r="CT961" s="72"/>
      <c r="CU961" s="72"/>
      <c r="CV961" s="72"/>
      <c r="CW961" s="72"/>
      <c r="CX961" s="72"/>
      <c r="CY961" s="72"/>
      <c r="CZ961" s="72"/>
      <c r="DA961" s="72"/>
      <c r="DB961" s="72"/>
      <c r="DC961" s="72"/>
      <c r="DD961" s="72"/>
      <c r="DE961" s="72"/>
      <c r="DF961" s="72"/>
      <c r="DG961" s="72"/>
      <c r="DH961" s="78">
        <v>100</v>
      </c>
      <c r="DJ961" s="77">
        <f t="shared" si="507"/>
        <v>0</v>
      </c>
      <c r="DK961" s="72"/>
      <c r="DL961" s="51" t="s">
        <v>3447</v>
      </c>
      <c r="DO961" s="358"/>
      <c r="DP961" s="72"/>
      <c r="DQ961" s="374">
        <v>8.32</v>
      </c>
      <c r="DR961" s="72"/>
      <c r="DU961" s="52"/>
      <c r="DX961" s="75">
        <f t="shared" si="508"/>
        <v>42.252200000000002</v>
      </c>
      <c r="DY961" s="51">
        <f t="shared" si="509"/>
        <v>0</v>
      </c>
      <c r="DZ961" s="75">
        <f t="shared" si="510"/>
        <v>0</v>
      </c>
      <c r="EA961" s="51" t="e">
        <f t="shared" si="511"/>
        <v>#DIV/0!</v>
      </c>
      <c r="EB961" s="75">
        <f t="shared" si="512"/>
        <v>14.912500000000001</v>
      </c>
      <c r="EC961" s="51">
        <f t="shared" si="513"/>
        <v>0</v>
      </c>
      <c r="ED961" s="75">
        <f t="shared" si="514"/>
        <v>0</v>
      </c>
      <c r="EE961" s="51" t="e">
        <f t="shared" si="515"/>
        <v>#DIV/0!</v>
      </c>
      <c r="EF961" s="75">
        <f t="shared" si="516"/>
        <v>0</v>
      </c>
      <c r="EG961" s="51" t="e">
        <f t="shared" si="517"/>
        <v>#DIV/0!</v>
      </c>
      <c r="EH961" s="75">
        <f t="shared" si="518"/>
        <v>10.3626</v>
      </c>
      <c r="EI961" s="51">
        <f t="shared" si="519"/>
        <v>0</v>
      </c>
      <c r="EJ961" s="75">
        <f t="shared" si="520"/>
        <v>24.152699999999999</v>
      </c>
      <c r="EK961" s="51">
        <f t="shared" si="521"/>
        <v>0</v>
      </c>
      <c r="EL961" s="75">
        <f t="shared" si="522"/>
        <v>0</v>
      </c>
      <c r="EM961" s="51" t="e">
        <f t="shared" si="523"/>
        <v>#DIV/0!</v>
      </c>
      <c r="EN961" s="75">
        <f t="shared" si="524"/>
        <v>0</v>
      </c>
      <c r="EO961" s="51" t="e">
        <f t="shared" si="525"/>
        <v>#DIV/0!</v>
      </c>
      <c r="EP961" s="75">
        <f t="shared" si="526"/>
        <v>0</v>
      </c>
      <c r="EQ961" s="51" t="e">
        <f t="shared" si="527"/>
        <v>#DIV/0!</v>
      </c>
      <c r="ER961" s="51">
        <f t="shared" si="528"/>
        <v>100</v>
      </c>
      <c r="ES961" s="51">
        <f t="shared" si="529"/>
        <v>0</v>
      </c>
    </row>
    <row r="962" spans="1:149" x14ac:dyDescent="0.45">
      <c r="A962" s="78" t="s">
        <v>1453</v>
      </c>
      <c r="B962" s="174" t="s">
        <v>996</v>
      </c>
      <c r="C962" s="51" t="s">
        <v>3648</v>
      </c>
      <c r="D962" s="51" t="s">
        <v>3689</v>
      </c>
      <c r="E962" s="78" t="s">
        <v>1121</v>
      </c>
      <c r="F962" s="78" t="s">
        <v>1940</v>
      </c>
      <c r="G962" s="72" t="s">
        <v>3371</v>
      </c>
      <c r="H962" s="78" t="s">
        <v>1100</v>
      </c>
      <c r="I962" s="78"/>
      <c r="J962" s="300">
        <v>1500</v>
      </c>
      <c r="K962" s="78"/>
      <c r="L962" s="300">
        <v>1400</v>
      </c>
      <c r="M962" s="72"/>
      <c r="O962" s="78"/>
      <c r="P962" s="72" t="s">
        <v>1374</v>
      </c>
      <c r="AA962" s="195"/>
      <c r="AB962" s="195"/>
      <c r="AC962" s="195"/>
      <c r="AD962" s="72"/>
      <c r="AE962" s="316">
        <v>0</v>
      </c>
      <c r="AF962" s="195"/>
      <c r="AG962" s="195">
        <v>1</v>
      </c>
      <c r="AH962" s="72"/>
      <c r="AQ962" s="174" t="s">
        <v>824</v>
      </c>
      <c r="AR962" s="53">
        <v>2.9119999999999999</v>
      </c>
      <c r="AS962" s="53">
        <v>26.52</v>
      </c>
      <c r="AT962" s="77"/>
      <c r="AU962" s="276"/>
      <c r="AV962" s="276">
        <v>15000</v>
      </c>
      <c r="AW962" s="54">
        <v>0</v>
      </c>
      <c r="AX962" s="49"/>
      <c r="AY962" s="276">
        <v>397800</v>
      </c>
      <c r="AZ962" s="95">
        <v>4013.2042260517969</v>
      </c>
      <c r="BB962" s="80" t="s">
        <v>3412</v>
      </c>
      <c r="BC962" s="270" t="s">
        <v>1126</v>
      </c>
      <c r="BD962" s="72">
        <v>35.207799999999999</v>
      </c>
      <c r="BE962" s="72"/>
      <c r="BF962" s="72"/>
      <c r="BG962" s="72"/>
      <c r="BH962" s="72">
        <v>10.1553</v>
      </c>
      <c r="BI962" s="72"/>
      <c r="BJ962" s="72"/>
      <c r="BK962" s="72"/>
      <c r="BL962" s="72"/>
      <c r="BM962" s="72"/>
      <c r="BN962" s="72"/>
      <c r="BO962" s="72"/>
      <c r="BP962" s="72"/>
      <c r="BQ962" s="72"/>
      <c r="BR962" s="72">
        <v>7.9798999999999998</v>
      </c>
      <c r="BS962" s="72"/>
      <c r="BT962" s="72"/>
      <c r="BU962" s="72"/>
      <c r="BV962" s="72"/>
      <c r="BW962" s="72"/>
      <c r="BX962" s="72">
        <v>34.856900000000003</v>
      </c>
      <c r="BY962" s="72"/>
      <c r="BZ962" s="72"/>
      <c r="CA962" s="72"/>
      <c r="CB962" s="72"/>
      <c r="CC962" s="72"/>
      <c r="CD962" s="72"/>
      <c r="CE962" s="72"/>
      <c r="CF962" s="72"/>
      <c r="CG962" s="72"/>
      <c r="CH962" s="72"/>
      <c r="CI962" s="72"/>
      <c r="CJ962" s="72"/>
      <c r="CK962" s="72"/>
      <c r="CL962" s="72"/>
      <c r="CM962" s="72"/>
      <c r="CN962" s="72"/>
      <c r="CO962" s="72"/>
      <c r="CP962" s="72"/>
      <c r="CQ962" s="72"/>
      <c r="CR962" s="72"/>
      <c r="CS962" s="72"/>
      <c r="CT962" s="72"/>
      <c r="CU962" s="72"/>
      <c r="CV962" s="72"/>
      <c r="CW962" s="72"/>
      <c r="CX962" s="72"/>
      <c r="CY962" s="72"/>
      <c r="CZ962" s="72"/>
      <c r="DA962" s="72"/>
      <c r="DB962" s="72"/>
      <c r="DC962" s="72"/>
      <c r="DD962" s="72"/>
      <c r="DE962" s="72"/>
      <c r="DF962" s="72"/>
      <c r="DG962" s="72"/>
      <c r="DH962" s="78">
        <v>100</v>
      </c>
      <c r="DJ962" s="77">
        <f t="shared" si="507"/>
        <v>0</v>
      </c>
      <c r="DK962" s="72"/>
      <c r="DL962" s="51" t="s">
        <v>3447</v>
      </c>
      <c r="DO962" s="358"/>
      <c r="DP962" s="72"/>
      <c r="DQ962" s="374">
        <v>11.8</v>
      </c>
      <c r="DR962" s="72"/>
      <c r="DU962" s="52"/>
      <c r="DX962" s="75">
        <f t="shared" si="508"/>
        <v>35.207799999999999</v>
      </c>
      <c r="DY962" s="51">
        <f t="shared" si="509"/>
        <v>0</v>
      </c>
      <c r="DZ962" s="75">
        <f t="shared" si="510"/>
        <v>0</v>
      </c>
      <c r="EA962" s="51" t="e">
        <f t="shared" si="511"/>
        <v>#DIV/0!</v>
      </c>
      <c r="EB962" s="75">
        <f t="shared" si="512"/>
        <v>10.1553</v>
      </c>
      <c r="EC962" s="51">
        <f t="shared" si="513"/>
        <v>0</v>
      </c>
      <c r="ED962" s="75">
        <f t="shared" si="514"/>
        <v>0</v>
      </c>
      <c r="EE962" s="51" t="e">
        <f t="shared" si="515"/>
        <v>#DIV/0!</v>
      </c>
      <c r="EF962" s="75">
        <f t="shared" si="516"/>
        <v>0</v>
      </c>
      <c r="EG962" s="51" t="e">
        <f t="shared" si="517"/>
        <v>#DIV/0!</v>
      </c>
      <c r="EH962" s="75">
        <f t="shared" si="518"/>
        <v>7.9798999999999998</v>
      </c>
      <c r="EI962" s="51">
        <f t="shared" si="519"/>
        <v>0</v>
      </c>
      <c r="EJ962" s="75">
        <f t="shared" si="520"/>
        <v>34.856900000000003</v>
      </c>
      <c r="EK962" s="51">
        <f t="shared" si="521"/>
        <v>0</v>
      </c>
      <c r="EL962" s="75">
        <f t="shared" si="522"/>
        <v>0</v>
      </c>
      <c r="EM962" s="51" t="e">
        <f t="shared" si="523"/>
        <v>#DIV/0!</v>
      </c>
      <c r="EN962" s="75">
        <f t="shared" si="524"/>
        <v>0</v>
      </c>
      <c r="EO962" s="51" t="e">
        <f t="shared" si="525"/>
        <v>#DIV/0!</v>
      </c>
      <c r="EP962" s="75">
        <f t="shared" si="526"/>
        <v>0</v>
      </c>
      <c r="EQ962" s="51" t="e">
        <f t="shared" si="527"/>
        <v>#DIV/0!</v>
      </c>
      <c r="ER962" s="51">
        <f t="shared" si="528"/>
        <v>100</v>
      </c>
      <c r="ES962" s="51">
        <f t="shared" si="529"/>
        <v>0</v>
      </c>
    </row>
    <row r="963" spans="1:149" x14ac:dyDescent="0.45">
      <c r="A963" s="78" t="s">
        <v>1453</v>
      </c>
      <c r="B963" s="174" t="s">
        <v>996</v>
      </c>
      <c r="C963" s="51" t="s">
        <v>3648</v>
      </c>
      <c r="D963" s="51" t="s">
        <v>3689</v>
      </c>
      <c r="E963" s="78" t="s">
        <v>1121</v>
      </c>
      <c r="F963" s="78" t="s">
        <v>1941</v>
      </c>
      <c r="G963" s="72" t="s">
        <v>3371</v>
      </c>
      <c r="H963" s="78" t="s">
        <v>1100</v>
      </c>
      <c r="I963" s="78"/>
      <c r="J963" s="300">
        <v>1500</v>
      </c>
      <c r="K963" s="78"/>
      <c r="L963" s="300">
        <v>1375</v>
      </c>
      <c r="M963" s="72"/>
      <c r="O963" s="78"/>
      <c r="P963" s="72" t="s">
        <v>1374</v>
      </c>
      <c r="AA963" s="195"/>
      <c r="AB963" s="195"/>
      <c r="AC963" s="195"/>
      <c r="AD963" s="72"/>
      <c r="AE963" s="316">
        <v>0</v>
      </c>
      <c r="AF963" s="195"/>
      <c r="AG963" s="195">
        <v>1</v>
      </c>
      <c r="AH963" s="72"/>
      <c r="AQ963" s="174" t="s">
        <v>824</v>
      </c>
      <c r="AR963" s="53">
        <v>2.931</v>
      </c>
      <c r="AS963" s="53">
        <v>27.72</v>
      </c>
      <c r="AT963" s="77"/>
      <c r="AU963" s="276"/>
      <c r="AV963" s="276">
        <v>15000</v>
      </c>
      <c r="AW963" s="54">
        <v>0</v>
      </c>
      <c r="AX963" s="49"/>
      <c r="AY963" s="276">
        <v>415800</v>
      </c>
      <c r="AZ963" s="95">
        <v>4194.7971774568559</v>
      </c>
      <c r="BB963" s="80" t="s">
        <v>3412</v>
      </c>
      <c r="BC963" s="270" t="s">
        <v>1126</v>
      </c>
      <c r="BD963" s="72">
        <v>48.652299999999997</v>
      </c>
      <c r="BE963" s="72"/>
      <c r="BF963" s="72"/>
      <c r="BG963" s="72"/>
      <c r="BH963" s="72">
        <v>15.0969</v>
      </c>
      <c r="BI963" s="72"/>
      <c r="BJ963" s="72"/>
      <c r="BK963" s="72"/>
      <c r="BL963" s="72"/>
      <c r="BM963" s="72"/>
      <c r="BN963" s="72"/>
      <c r="BO963" s="72"/>
      <c r="BP963" s="72"/>
      <c r="BQ963" s="72"/>
      <c r="BR963" s="72">
        <v>5.0024699999999998</v>
      </c>
      <c r="BS963" s="72"/>
      <c r="BT963" s="72"/>
      <c r="BU963" s="72"/>
      <c r="BV963" s="72"/>
      <c r="BW963" s="72"/>
      <c r="BX963" s="72">
        <v>25.7483</v>
      </c>
      <c r="BY963" s="72"/>
      <c r="BZ963" s="72"/>
      <c r="CA963" s="72"/>
      <c r="CB963" s="72"/>
      <c r="CC963" s="72"/>
      <c r="CD963" s="72"/>
      <c r="CE963" s="72"/>
      <c r="CF963" s="72"/>
      <c r="CG963" s="72"/>
      <c r="CH963" s="72"/>
      <c r="CI963" s="72"/>
      <c r="CJ963" s="72"/>
      <c r="CK963" s="72"/>
      <c r="CL963" s="72"/>
      <c r="CM963" s="72"/>
      <c r="CN963" s="72"/>
      <c r="CO963" s="72"/>
      <c r="CP963" s="72"/>
      <c r="CQ963" s="72"/>
      <c r="CR963" s="72"/>
      <c r="CS963" s="72"/>
      <c r="CT963" s="72"/>
      <c r="CU963" s="72"/>
      <c r="CV963" s="72"/>
      <c r="CW963" s="72"/>
      <c r="CX963" s="72"/>
      <c r="CY963" s="72"/>
      <c r="CZ963" s="72"/>
      <c r="DA963" s="72"/>
      <c r="DB963" s="72"/>
      <c r="DC963" s="72"/>
      <c r="DD963" s="72"/>
      <c r="DE963" s="72"/>
      <c r="DF963" s="72"/>
      <c r="DG963" s="72"/>
      <c r="DH963" s="78">
        <v>100</v>
      </c>
      <c r="DJ963" s="77">
        <f t="shared" ref="DJ963:DJ1026" si="531">IF(AND(DH963&lt;100, DH963&gt;0), 100-DH963, 0)</f>
        <v>0</v>
      </c>
      <c r="DK963" s="72"/>
      <c r="DL963" s="51" t="s">
        <v>3447</v>
      </c>
      <c r="DO963" s="358"/>
      <c r="DP963" s="72"/>
      <c r="DQ963" s="374">
        <v>5.5</v>
      </c>
      <c r="DR963" s="72"/>
      <c r="DU963" s="52"/>
      <c r="DX963" s="75">
        <f t="shared" si="508"/>
        <v>48.652299999999997</v>
      </c>
      <c r="DY963" s="51">
        <f t="shared" si="509"/>
        <v>0</v>
      </c>
      <c r="DZ963" s="75">
        <f t="shared" si="510"/>
        <v>0</v>
      </c>
      <c r="EA963" s="51" t="e">
        <f t="shared" si="511"/>
        <v>#DIV/0!</v>
      </c>
      <c r="EB963" s="75">
        <f t="shared" si="512"/>
        <v>15.0969</v>
      </c>
      <c r="EC963" s="51">
        <f t="shared" si="513"/>
        <v>0</v>
      </c>
      <c r="ED963" s="75">
        <f t="shared" si="514"/>
        <v>0</v>
      </c>
      <c r="EE963" s="51" t="e">
        <f t="shared" si="515"/>
        <v>#DIV/0!</v>
      </c>
      <c r="EF963" s="75">
        <f t="shared" si="516"/>
        <v>0</v>
      </c>
      <c r="EG963" s="51" t="e">
        <f t="shared" si="517"/>
        <v>#DIV/0!</v>
      </c>
      <c r="EH963" s="75">
        <f t="shared" si="518"/>
        <v>5.0024699999999998</v>
      </c>
      <c r="EI963" s="51">
        <f t="shared" si="519"/>
        <v>0</v>
      </c>
      <c r="EJ963" s="75">
        <f t="shared" si="520"/>
        <v>25.7483</v>
      </c>
      <c r="EK963" s="51">
        <f t="shared" si="521"/>
        <v>0</v>
      </c>
      <c r="EL963" s="75">
        <f t="shared" si="522"/>
        <v>0</v>
      </c>
      <c r="EM963" s="51" t="e">
        <f t="shared" si="523"/>
        <v>#DIV/0!</v>
      </c>
      <c r="EN963" s="75">
        <f t="shared" si="524"/>
        <v>0</v>
      </c>
      <c r="EO963" s="51" t="e">
        <f t="shared" si="525"/>
        <v>#DIV/0!</v>
      </c>
      <c r="EP963" s="75">
        <f t="shared" si="526"/>
        <v>0</v>
      </c>
      <c r="EQ963" s="51" t="e">
        <f t="shared" si="527"/>
        <v>#DIV/0!</v>
      </c>
      <c r="ER963" s="51">
        <f t="shared" si="528"/>
        <v>100</v>
      </c>
      <c r="ES963" s="51">
        <f t="shared" si="529"/>
        <v>0</v>
      </c>
    </row>
    <row r="964" spans="1:149" x14ac:dyDescent="0.45">
      <c r="A964" s="78" t="s">
        <v>1453</v>
      </c>
      <c r="B964" s="174" t="s">
        <v>996</v>
      </c>
      <c r="C964" s="51" t="s">
        <v>3648</v>
      </c>
      <c r="D964" s="51" t="s">
        <v>3689</v>
      </c>
      <c r="E964" s="78" t="s">
        <v>1121</v>
      </c>
      <c r="F964" s="78" t="s">
        <v>1942</v>
      </c>
      <c r="G964" s="72" t="s">
        <v>3371</v>
      </c>
      <c r="H964" s="78" t="s">
        <v>1100</v>
      </c>
      <c r="I964" s="78"/>
      <c r="J964" s="300">
        <v>1500</v>
      </c>
      <c r="K964" s="78"/>
      <c r="L964" s="300">
        <v>1375</v>
      </c>
      <c r="M964" s="72"/>
      <c r="O964" s="78"/>
      <c r="P964" s="72" t="s">
        <v>1374</v>
      </c>
      <c r="AA964" s="195"/>
      <c r="AB964" s="195"/>
      <c r="AC964" s="195"/>
      <c r="AD964" s="72"/>
      <c r="AE964" s="316">
        <v>0</v>
      </c>
      <c r="AF964" s="195"/>
      <c r="AG964" s="195">
        <v>1</v>
      </c>
      <c r="AH964" s="72"/>
      <c r="AQ964" s="174" t="s">
        <v>824</v>
      </c>
      <c r="AR964" s="53">
        <v>2.931</v>
      </c>
      <c r="AS964" s="53">
        <v>27.72</v>
      </c>
      <c r="AT964" s="77"/>
      <c r="AU964" s="276"/>
      <c r="AV964" s="276">
        <v>15000</v>
      </c>
      <c r="AW964" s="54">
        <v>0</v>
      </c>
      <c r="AX964" s="49"/>
      <c r="AY964" s="276">
        <v>415800</v>
      </c>
      <c r="AZ964" s="95">
        <v>4194.7971774568559</v>
      </c>
      <c r="BB964" s="80" t="s">
        <v>3412</v>
      </c>
      <c r="BC964" s="270" t="s">
        <v>1126</v>
      </c>
      <c r="BD964" s="72">
        <v>31.609200000000001</v>
      </c>
      <c r="BE964" s="72"/>
      <c r="BF964" s="72"/>
      <c r="BG964" s="72"/>
      <c r="BH964" s="72">
        <v>9.7742799999999992</v>
      </c>
      <c r="BI964" s="72"/>
      <c r="BJ964" s="72"/>
      <c r="BK964" s="72"/>
      <c r="BL964" s="72"/>
      <c r="BM964" s="72"/>
      <c r="BN964" s="72"/>
      <c r="BO964" s="72"/>
      <c r="BP964" s="72"/>
      <c r="BQ964" s="72"/>
      <c r="BR964" s="72">
        <v>5.3513900000000003</v>
      </c>
      <c r="BS964" s="72"/>
      <c r="BT964" s="72"/>
      <c r="BU964" s="72"/>
      <c r="BV964" s="72"/>
      <c r="BW964" s="72"/>
      <c r="BX964" s="72">
        <v>40.315199999999997</v>
      </c>
      <c r="BY964" s="72"/>
      <c r="BZ964" s="72"/>
      <c r="CA964" s="72"/>
      <c r="CB964" s="72"/>
      <c r="CC964" s="72"/>
      <c r="CD964" s="72"/>
      <c r="CE964" s="72"/>
      <c r="CF964" s="72"/>
      <c r="CG964" s="72"/>
      <c r="CH964" s="72"/>
      <c r="CI964" s="72"/>
      <c r="CJ964" s="72"/>
      <c r="CK964" s="72"/>
      <c r="CL964" s="72"/>
      <c r="CM964" s="72"/>
      <c r="CN964" s="72"/>
      <c r="CO964" s="72"/>
      <c r="CP964" s="72"/>
      <c r="CQ964" s="72"/>
      <c r="CR964" s="72"/>
      <c r="CS964" s="72"/>
      <c r="CT964" s="72"/>
      <c r="CU964" s="72"/>
      <c r="CV964" s="72"/>
      <c r="CW964" s="72"/>
      <c r="CX964" s="72"/>
      <c r="CY964" s="72"/>
      <c r="CZ964" s="72"/>
      <c r="DA964" s="72"/>
      <c r="DB964" s="72"/>
      <c r="DC964" s="72"/>
      <c r="DD964" s="72"/>
      <c r="DE964" s="72"/>
      <c r="DF964" s="72"/>
      <c r="DG964" s="72"/>
      <c r="DH964" s="78">
        <v>100</v>
      </c>
      <c r="DJ964" s="77">
        <f t="shared" si="531"/>
        <v>0</v>
      </c>
      <c r="DK964" s="72"/>
      <c r="DL964" s="51" t="s">
        <v>3447</v>
      </c>
      <c r="DO964" s="358"/>
      <c r="DP964" s="72"/>
      <c r="DQ964" s="374">
        <v>12.95</v>
      </c>
      <c r="DR964" s="72"/>
      <c r="DU964" s="52"/>
      <c r="DX964" s="75">
        <f t="shared" ref="DX964:DX1027" si="532">BD964/$DH964*100</f>
        <v>31.609200000000005</v>
      </c>
      <c r="DY964" s="51">
        <f t="shared" ref="DY964:DY1027" si="533">DX964*SQRT(((BE964/BD964)^2)+(($DI964/$DH964)^2))</f>
        <v>0</v>
      </c>
      <c r="DZ964" s="75">
        <f t="shared" ref="DZ964:DZ1027" si="534">BF964/$DH964*100</f>
        <v>0</v>
      </c>
      <c r="EA964" s="51" t="e">
        <f t="shared" ref="EA964:EA1027" si="535">DZ964*SQRT(((BG964/BF964)^2)+(($DI964/$DH964)^2))</f>
        <v>#DIV/0!</v>
      </c>
      <c r="EB964" s="75">
        <f t="shared" ref="EB964:EB1027" si="536">BH964/$DH964*100</f>
        <v>9.7742799999999992</v>
      </c>
      <c r="EC964" s="51">
        <f t="shared" ref="EC964:EC1027" si="537">EB964*SQRT(((BI964/BH964)^2)+(($DI964/$DH964)^2))</f>
        <v>0</v>
      </c>
      <c r="ED964" s="75">
        <f t="shared" ref="ED964:ED1027" si="538">BN964/$DH964*100</f>
        <v>0</v>
      </c>
      <c r="EE964" s="51" t="e">
        <f t="shared" ref="EE964:EE1027" si="539">ED964*SQRT(((BO964/BN964)^2)+(($DI964/$DH964)^2))</f>
        <v>#DIV/0!</v>
      </c>
      <c r="EF964" s="75">
        <f t="shared" ref="EF964:EF1027" si="540">BP964/$DH964*100</f>
        <v>0</v>
      </c>
      <c r="EG964" s="51" t="e">
        <f t="shared" ref="EG964:EG1027" si="541">EF964*SQRT(((BQ964/BP964)^2)+(($DI964/$DH964)^2))</f>
        <v>#DIV/0!</v>
      </c>
      <c r="EH964" s="75">
        <f t="shared" ref="EH964:EH1027" si="542">BR964/$DH964*100</f>
        <v>5.3513900000000003</v>
      </c>
      <c r="EI964" s="51">
        <f t="shared" ref="EI964:EI1027" si="543">EH964*SQRT(((BS964/BR964)^2)+(($DI964/$DH964)^2))</f>
        <v>0</v>
      </c>
      <c r="EJ964" s="75">
        <f t="shared" ref="EJ964:EJ1027" si="544">BX964/$DH964*100</f>
        <v>40.315199999999997</v>
      </c>
      <c r="EK964" s="51">
        <f t="shared" ref="EK964:EK1027" si="545">EJ964*SQRT(((BY964/BX964)^2)+(($DI964/$DH964)^2))</f>
        <v>0</v>
      </c>
      <c r="EL964" s="75">
        <f t="shared" ref="EL964:EL1027" si="546">BZ964/$DH964*100</f>
        <v>0</v>
      </c>
      <c r="EM964" s="51" t="e">
        <f t="shared" ref="EM964:EM1027" si="547">EL964*SQRT(((CA964/BZ964)^2)+(($DI964/$DH964)^2))</f>
        <v>#DIV/0!</v>
      </c>
      <c r="EN964" s="75">
        <f t="shared" ref="EN964:EN1027" si="548">CB964/$DH964*100</f>
        <v>0</v>
      </c>
      <c r="EO964" s="51" t="e">
        <f t="shared" ref="EO964:EO1027" si="549">EN964*SQRT(((CC964/CB964)^2)+(($DI964/$DH964)^2))</f>
        <v>#DIV/0!</v>
      </c>
      <c r="EP964" s="75">
        <f t="shared" ref="EP964:EP1027" si="550">CD964/$DH964*100</f>
        <v>0</v>
      </c>
      <c r="EQ964" s="51" t="e">
        <f t="shared" ref="EQ964:EQ1027" si="551">EP964*SQRT(((CE964/CD964)^2)+(($DI964/$DH964)^2))</f>
        <v>#DIV/0!</v>
      </c>
      <c r="ER964" s="51">
        <f t="shared" ref="ER964:ER1027" si="552">DH964/$DH964*100</f>
        <v>100</v>
      </c>
      <c r="ES964" s="51">
        <f t="shared" ref="ES964:ES1027" si="553">ER964*SQRT(((DI964/DH964)^2)+(($DI964/$DH964)^2))</f>
        <v>0</v>
      </c>
    </row>
    <row r="965" spans="1:149" x14ac:dyDescent="0.45">
      <c r="A965" s="78" t="s">
        <v>1453</v>
      </c>
      <c r="B965" s="174" t="s">
        <v>996</v>
      </c>
      <c r="C965" s="51" t="s">
        <v>3648</v>
      </c>
      <c r="D965" s="51" t="s">
        <v>3689</v>
      </c>
      <c r="E965" s="78" t="s">
        <v>1121</v>
      </c>
      <c r="F965" s="78" t="s">
        <v>1943</v>
      </c>
      <c r="G965" s="72" t="s">
        <v>3371</v>
      </c>
      <c r="H965" s="78" t="s">
        <v>1100</v>
      </c>
      <c r="I965" s="78"/>
      <c r="J965" s="300">
        <v>1500</v>
      </c>
      <c r="K965" s="78"/>
      <c r="L965" s="300">
        <v>1350</v>
      </c>
      <c r="M965" s="72"/>
      <c r="O965" s="78"/>
      <c r="P965" s="72" t="s">
        <v>1374</v>
      </c>
      <c r="AA965" s="195"/>
      <c r="AB965" s="195"/>
      <c r="AC965" s="195"/>
      <c r="AD965" s="72"/>
      <c r="AE965" s="316">
        <v>0</v>
      </c>
      <c r="AF965" s="195"/>
      <c r="AG965" s="195">
        <v>1</v>
      </c>
      <c r="AH965" s="72"/>
      <c r="AQ965" s="174" t="s">
        <v>824</v>
      </c>
      <c r="AR965" s="53">
        <v>2.95</v>
      </c>
      <c r="AS965" s="53">
        <v>29.02</v>
      </c>
      <c r="AT965" s="77"/>
      <c r="AU965" s="276"/>
      <c r="AV965" s="276">
        <v>15000</v>
      </c>
      <c r="AW965" s="54">
        <v>0</v>
      </c>
      <c r="AX965" s="49"/>
      <c r="AY965" s="276">
        <v>435300</v>
      </c>
      <c r="AZ965" s="95">
        <v>4391.5228748123354</v>
      </c>
      <c r="BB965" s="80" t="s">
        <v>3412</v>
      </c>
      <c r="BC965" s="270" t="s">
        <v>1126</v>
      </c>
      <c r="BD965" s="72">
        <v>51.203499999999998</v>
      </c>
      <c r="BE965" s="72"/>
      <c r="BF965" s="72"/>
      <c r="BG965" s="72"/>
      <c r="BH965" s="72">
        <v>15.9064</v>
      </c>
      <c r="BI965" s="72"/>
      <c r="BJ965" s="72"/>
      <c r="BK965" s="72"/>
      <c r="BL965" s="72"/>
      <c r="BM965" s="72"/>
      <c r="BN965" s="72"/>
      <c r="BO965" s="72"/>
      <c r="BP965" s="72"/>
      <c r="BQ965" s="72"/>
      <c r="BR965" s="72">
        <v>2.68242</v>
      </c>
      <c r="BS965" s="72"/>
      <c r="BT965" s="72"/>
      <c r="BU965" s="72"/>
      <c r="BV965" s="72"/>
      <c r="BW965" s="72"/>
      <c r="BX965" s="72">
        <v>7.6414200000000001</v>
      </c>
      <c r="BY965" s="72"/>
      <c r="BZ965" s="72">
        <v>17.866299999999999</v>
      </c>
      <c r="CA965" s="72"/>
      <c r="CB965" s="72"/>
      <c r="CC965" s="72"/>
      <c r="CD965" s="72"/>
      <c r="CE965" s="72"/>
      <c r="CF965" s="72"/>
      <c r="CG965" s="72"/>
      <c r="CH965" s="72"/>
      <c r="CI965" s="72"/>
      <c r="CJ965" s="72"/>
      <c r="CK965" s="72"/>
      <c r="CL965" s="72"/>
      <c r="CM965" s="72"/>
      <c r="CN965" s="72"/>
      <c r="CO965" s="72"/>
      <c r="CP965" s="72"/>
      <c r="CQ965" s="72"/>
      <c r="CR965" s="72"/>
      <c r="CS965" s="72"/>
      <c r="CT965" s="72"/>
      <c r="CU965" s="72"/>
      <c r="CV965" s="72"/>
      <c r="CW965" s="72"/>
      <c r="CX965" s="72"/>
      <c r="CY965" s="72"/>
      <c r="CZ965" s="72"/>
      <c r="DA965" s="72"/>
      <c r="DB965" s="72"/>
      <c r="DC965" s="72"/>
      <c r="DD965" s="72"/>
      <c r="DE965" s="72"/>
      <c r="DF965" s="72"/>
      <c r="DG965" s="72"/>
      <c r="DH965" s="78">
        <v>100</v>
      </c>
      <c r="DJ965" s="77">
        <f t="shared" si="531"/>
        <v>0</v>
      </c>
      <c r="DK965" s="72"/>
      <c r="DL965" s="51" t="s">
        <v>3447</v>
      </c>
      <c r="DO965" s="358"/>
      <c r="DP965" s="72"/>
      <c r="DQ965" s="374">
        <v>4.7</v>
      </c>
      <c r="DR965" s="72"/>
      <c r="DU965" s="52"/>
      <c r="DX965" s="75">
        <f t="shared" si="532"/>
        <v>51.203500000000005</v>
      </c>
      <c r="DY965" s="51">
        <f t="shared" si="533"/>
        <v>0</v>
      </c>
      <c r="DZ965" s="75">
        <f t="shared" si="534"/>
        <v>0</v>
      </c>
      <c r="EA965" s="51" t="e">
        <f t="shared" si="535"/>
        <v>#DIV/0!</v>
      </c>
      <c r="EB965" s="75">
        <f t="shared" si="536"/>
        <v>15.906399999999998</v>
      </c>
      <c r="EC965" s="51">
        <f t="shared" si="537"/>
        <v>0</v>
      </c>
      <c r="ED965" s="75">
        <f t="shared" si="538"/>
        <v>0</v>
      </c>
      <c r="EE965" s="51" t="e">
        <f t="shared" si="539"/>
        <v>#DIV/0!</v>
      </c>
      <c r="EF965" s="75">
        <f t="shared" si="540"/>
        <v>0</v>
      </c>
      <c r="EG965" s="51" t="e">
        <f t="shared" si="541"/>
        <v>#DIV/0!</v>
      </c>
      <c r="EH965" s="75">
        <f t="shared" si="542"/>
        <v>2.68242</v>
      </c>
      <c r="EI965" s="51">
        <f t="shared" si="543"/>
        <v>0</v>
      </c>
      <c r="EJ965" s="75">
        <f t="shared" si="544"/>
        <v>7.6414200000000001</v>
      </c>
      <c r="EK965" s="51">
        <f t="shared" si="545"/>
        <v>0</v>
      </c>
      <c r="EL965" s="75">
        <f t="shared" si="546"/>
        <v>17.866299999999999</v>
      </c>
      <c r="EM965" s="51">
        <f t="shared" si="547"/>
        <v>0</v>
      </c>
      <c r="EN965" s="75">
        <f t="shared" si="548"/>
        <v>0</v>
      </c>
      <c r="EO965" s="51" t="e">
        <f t="shared" si="549"/>
        <v>#DIV/0!</v>
      </c>
      <c r="EP965" s="75">
        <f t="shared" si="550"/>
        <v>0</v>
      </c>
      <c r="EQ965" s="51" t="e">
        <f t="shared" si="551"/>
        <v>#DIV/0!</v>
      </c>
      <c r="ER965" s="51">
        <f t="shared" si="552"/>
        <v>100</v>
      </c>
      <c r="ES965" s="51">
        <f t="shared" si="553"/>
        <v>0</v>
      </c>
    </row>
    <row r="966" spans="1:149" x14ac:dyDescent="0.45">
      <c r="A966" s="78" t="s">
        <v>1453</v>
      </c>
      <c r="B966" s="174" t="s">
        <v>996</v>
      </c>
      <c r="C966" s="51" t="s">
        <v>3648</v>
      </c>
      <c r="D966" s="51" t="s">
        <v>3689</v>
      </c>
      <c r="E966" s="78" t="s">
        <v>1121</v>
      </c>
      <c r="F966" s="78" t="s">
        <v>1944</v>
      </c>
      <c r="G966" s="72" t="s">
        <v>3371</v>
      </c>
      <c r="H966" s="78" t="s">
        <v>1100</v>
      </c>
      <c r="I966" s="78"/>
      <c r="J966" s="300">
        <v>1500</v>
      </c>
      <c r="K966" s="78"/>
      <c r="L966" s="300">
        <v>1275</v>
      </c>
      <c r="M966" s="72"/>
      <c r="O966" s="78"/>
      <c r="P966" s="72" t="s">
        <v>1374</v>
      </c>
      <c r="AA966" s="195"/>
      <c r="AB966" s="195"/>
      <c r="AC966" s="195"/>
      <c r="AD966" s="72"/>
      <c r="AE966" s="316">
        <v>0</v>
      </c>
      <c r="AF966" s="195"/>
      <c r="AG966" s="195">
        <v>1</v>
      </c>
      <c r="AH966" s="72"/>
      <c r="AQ966" s="174" t="s">
        <v>824</v>
      </c>
      <c r="AR966" s="53">
        <v>3.0059999999999998</v>
      </c>
      <c r="AS966" s="53">
        <v>33.53</v>
      </c>
      <c r="AT966" s="77"/>
      <c r="AU966" s="276"/>
      <c r="AV966" s="276">
        <v>15000</v>
      </c>
      <c r="AW966" s="54">
        <v>0</v>
      </c>
      <c r="AX966" s="49"/>
      <c r="AY966" s="276">
        <v>502950</v>
      </c>
      <c r="AZ966" s="95">
        <v>5074.0097171763482</v>
      </c>
      <c r="BB966" s="80" t="s">
        <v>3412</v>
      </c>
      <c r="BC966" s="270" t="s">
        <v>1126</v>
      </c>
      <c r="BD966" s="72">
        <v>54.610900000000001</v>
      </c>
      <c r="BE966" s="72"/>
      <c r="BF966" s="72"/>
      <c r="BG966" s="72"/>
      <c r="BH966" s="72">
        <v>16.4696</v>
      </c>
      <c r="BI966" s="72"/>
      <c r="BJ966" s="72"/>
      <c r="BK966" s="72"/>
      <c r="BL966" s="72"/>
      <c r="BM966" s="72"/>
      <c r="BN966" s="72"/>
      <c r="BO966" s="72"/>
      <c r="BP966" s="72"/>
      <c r="BQ966" s="72"/>
      <c r="BR966" s="72">
        <v>1.68546</v>
      </c>
      <c r="BS966" s="72"/>
      <c r="BT966" s="72"/>
      <c r="BU966" s="72"/>
      <c r="BV966" s="72"/>
      <c r="BW966" s="72"/>
      <c r="BX966" s="72">
        <v>8.4688999999999997</v>
      </c>
      <c r="BY966" s="72"/>
      <c r="BZ966" s="72">
        <v>15.325200000000001</v>
      </c>
      <c r="CA966" s="72"/>
      <c r="CB966" s="72"/>
      <c r="CC966" s="72"/>
      <c r="CD966" s="72"/>
      <c r="CE966" s="72"/>
      <c r="CF966" s="72"/>
      <c r="CG966" s="72"/>
      <c r="CH966" s="72"/>
      <c r="CI966" s="72"/>
      <c r="CJ966" s="72"/>
      <c r="CK966" s="72"/>
      <c r="CL966" s="72"/>
      <c r="CM966" s="72"/>
      <c r="CN966" s="72"/>
      <c r="CO966" s="72"/>
      <c r="CP966" s="72"/>
      <c r="CQ966" s="72"/>
      <c r="CR966" s="72"/>
      <c r="CS966" s="72"/>
      <c r="CT966" s="72"/>
      <c r="CU966" s="72"/>
      <c r="CV966" s="72"/>
      <c r="CW966" s="72"/>
      <c r="CX966" s="72"/>
      <c r="CY966" s="72"/>
      <c r="CZ966" s="72"/>
      <c r="DA966" s="72"/>
      <c r="DB966" s="72"/>
      <c r="DC966" s="72"/>
      <c r="DD966" s="72"/>
      <c r="DE966" s="72"/>
      <c r="DF966" s="72"/>
      <c r="DG966" s="72"/>
      <c r="DH966" s="78">
        <v>100</v>
      </c>
      <c r="DJ966" s="77">
        <f t="shared" si="531"/>
        <v>0</v>
      </c>
      <c r="DK966" s="72"/>
      <c r="DL966" s="51" t="s">
        <v>3447</v>
      </c>
      <c r="DO966" s="358"/>
      <c r="DP966" s="72"/>
      <c r="DQ966" s="374">
        <v>3.44</v>
      </c>
      <c r="DR966" s="72"/>
      <c r="DU966" s="52"/>
      <c r="DX966" s="75">
        <f t="shared" si="532"/>
        <v>54.610899999999994</v>
      </c>
      <c r="DY966" s="51">
        <f t="shared" si="533"/>
        <v>0</v>
      </c>
      <c r="DZ966" s="75">
        <f t="shared" si="534"/>
        <v>0</v>
      </c>
      <c r="EA966" s="51" t="e">
        <f t="shared" si="535"/>
        <v>#DIV/0!</v>
      </c>
      <c r="EB966" s="75">
        <f t="shared" si="536"/>
        <v>16.4696</v>
      </c>
      <c r="EC966" s="51">
        <f t="shared" si="537"/>
        <v>0</v>
      </c>
      <c r="ED966" s="75">
        <f t="shared" si="538"/>
        <v>0</v>
      </c>
      <c r="EE966" s="51" t="e">
        <f t="shared" si="539"/>
        <v>#DIV/0!</v>
      </c>
      <c r="EF966" s="75">
        <f t="shared" si="540"/>
        <v>0</v>
      </c>
      <c r="EG966" s="51" t="e">
        <f t="shared" si="541"/>
        <v>#DIV/0!</v>
      </c>
      <c r="EH966" s="75">
        <f t="shared" si="542"/>
        <v>1.6854600000000002</v>
      </c>
      <c r="EI966" s="51">
        <f t="shared" si="543"/>
        <v>0</v>
      </c>
      <c r="EJ966" s="75">
        <f t="shared" si="544"/>
        <v>8.4688999999999997</v>
      </c>
      <c r="EK966" s="51">
        <f t="shared" si="545"/>
        <v>0</v>
      </c>
      <c r="EL966" s="75">
        <f t="shared" si="546"/>
        <v>15.325200000000001</v>
      </c>
      <c r="EM966" s="51">
        <f t="shared" si="547"/>
        <v>0</v>
      </c>
      <c r="EN966" s="75">
        <f t="shared" si="548"/>
        <v>0</v>
      </c>
      <c r="EO966" s="51" t="e">
        <f t="shared" si="549"/>
        <v>#DIV/0!</v>
      </c>
      <c r="EP966" s="75">
        <f t="shared" si="550"/>
        <v>0</v>
      </c>
      <c r="EQ966" s="51" t="e">
        <f t="shared" si="551"/>
        <v>#DIV/0!</v>
      </c>
      <c r="ER966" s="51">
        <f t="shared" si="552"/>
        <v>100</v>
      </c>
      <c r="ES966" s="51">
        <f t="shared" si="553"/>
        <v>0</v>
      </c>
    </row>
    <row r="967" spans="1:149" s="43" customFormat="1" ht="14.65" thickBot="1" x14ac:dyDescent="0.5">
      <c r="A967" s="89" t="s">
        <v>1453</v>
      </c>
      <c r="B967" s="86" t="s">
        <v>996</v>
      </c>
      <c r="C967" s="43" t="s">
        <v>3648</v>
      </c>
      <c r="D967" s="43" t="s">
        <v>3689</v>
      </c>
      <c r="E967" s="89" t="s">
        <v>1121</v>
      </c>
      <c r="F967" s="89" t="s">
        <v>1945</v>
      </c>
      <c r="G967" s="90" t="s">
        <v>3371</v>
      </c>
      <c r="H967" s="89" t="s">
        <v>1100</v>
      </c>
      <c r="I967" s="89"/>
      <c r="J967" s="301">
        <v>1100</v>
      </c>
      <c r="K967" s="89"/>
      <c r="L967" s="301">
        <v>1175</v>
      </c>
      <c r="M967" s="90"/>
      <c r="O967" s="89"/>
      <c r="P967" s="90" t="s">
        <v>1374</v>
      </c>
      <c r="Q967" s="123"/>
      <c r="R967" s="123"/>
      <c r="S967" s="134"/>
      <c r="AA967" s="196"/>
      <c r="AB967" s="196"/>
      <c r="AC967" s="196"/>
      <c r="AD967" s="90"/>
      <c r="AE967" s="317">
        <v>0</v>
      </c>
      <c r="AF967" s="196"/>
      <c r="AG967" s="196">
        <v>1</v>
      </c>
      <c r="AH967" s="90"/>
      <c r="AQ967" s="86" t="s">
        <v>824</v>
      </c>
      <c r="AR967" s="58">
        <v>2.028</v>
      </c>
      <c r="AS967" s="58">
        <v>15.73</v>
      </c>
      <c r="AT967" s="91"/>
      <c r="AU967" s="277"/>
      <c r="AV967" s="277">
        <v>11000</v>
      </c>
      <c r="AW967" s="308">
        <v>0</v>
      </c>
      <c r="AX967" s="44"/>
      <c r="AY967" s="277">
        <v>173030</v>
      </c>
      <c r="AZ967" s="259">
        <v>1758.6674643035847</v>
      </c>
      <c r="BA967" s="86"/>
      <c r="BB967" s="85" t="s">
        <v>3412</v>
      </c>
      <c r="BC967" s="271" t="s">
        <v>1126</v>
      </c>
      <c r="BD967" s="90">
        <v>45.219099999999997</v>
      </c>
      <c r="BE967" s="90"/>
      <c r="BF967" s="90"/>
      <c r="BG967" s="90"/>
      <c r="BH967" s="90">
        <v>16.465399999999999</v>
      </c>
      <c r="BI967" s="90"/>
      <c r="BJ967" s="90"/>
      <c r="BK967" s="90"/>
      <c r="BL967" s="90"/>
      <c r="BM967" s="90"/>
      <c r="BN967" s="90"/>
      <c r="BO967" s="90"/>
      <c r="BP967" s="90"/>
      <c r="BQ967" s="90"/>
      <c r="BR967" s="90">
        <v>7.5717699999999999</v>
      </c>
      <c r="BS967" s="90"/>
      <c r="BT967" s="90"/>
      <c r="BU967" s="90"/>
      <c r="BV967" s="90"/>
      <c r="BW967" s="90"/>
      <c r="BX967" s="90">
        <v>5.0760500000000004</v>
      </c>
      <c r="BY967" s="90"/>
      <c r="BZ967" s="90">
        <v>20.367599999999999</v>
      </c>
      <c r="CA967" s="90"/>
      <c r="CB967" s="90"/>
      <c r="CC967" s="90"/>
      <c r="CD967" s="90"/>
      <c r="CE967" s="90"/>
      <c r="CF967" s="90"/>
      <c r="CG967" s="90"/>
      <c r="CH967" s="90"/>
      <c r="CI967" s="90"/>
      <c r="CJ967" s="90"/>
      <c r="CK967" s="90"/>
      <c r="CL967" s="90"/>
      <c r="CM967" s="90"/>
      <c r="CN967" s="90"/>
      <c r="CO967" s="90"/>
      <c r="CP967" s="90"/>
      <c r="CQ967" s="90"/>
      <c r="CR967" s="90"/>
      <c r="CS967" s="90"/>
      <c r="CT967" s="90"/>
      <c r="CU967" s="90"/>
      <c r="CV967" s="90"/>
      <c r="CW967" s="90"/>
      <c r="CX967" s="90"/>
      <c r="CY967" s="90"/>
      <c r="CZ967" s="90"/>
      <c r="DA967" s="90"/>
      <c r="DB967" s="90"/>
      <c r="DC967" s="90"/>
      <c r="DD967" s="90"/>
      <c r="DE967" s="90"/>
      <c r="DF967" s="90"/>
      <c r="DG967" s="90"/>
      <c r="DH967" s="89">
        <v>100</v>
      </c>
      <c r="DJ967" s="91">
        <f t="shared" si="531"/>
        <v>0</v>
      </c>
      <c r="DK967" s="90"/>
      <c r="DL967" s="43" t="s">
        <v>3447</v>
      </c>
      <c r="DO967" s="359"/>
      <c r="DP967" s="90"/>
      <c r="DQ967" s="375">
        <v>5.3</v>
      </c>
      <c r="DR967" s="90"/>
      <c r="DS967" s="308"/>
      <c r="DU967" s="59"/>
      <c r="DW967" s="86"/>
      <c r="DX967" s="298">
        <f t="shared" si="532"/>
        <v>45.219099999999997</v>
      </c>
      <c r="DY967" s="43">
        <f t="shared" si="533"/>
        <v>0</v>
      </c>
      <c r="DZ967" s="298">
        <f t="shared" si="534"/>
        <v>0</v>
      </c>
      <c r="EA967" s="43" t="e">
        <f t="shared" si="535"/>
        <v>#DIV/0!</v>
      </c>
      <c r="EB967" s="298">
        <f t="shared" si="536"/>
        <v>16.465399999999999</v>
      </c>
      <c r="EC967" s="43">
        <f t="shared" si="537"/>
        <v>0</v>
      </c>
      <c r="ED967" s="298">
        <f t="shared" si="538"/>
        <v>0</v>
      </c>
      <c r="EE967" s="43" t="e">
        <f t="shared" si="539"/>
        <v>#DIV/0!</v>
      </c>
      <c r="EF967" s="298">
        <f t="shared" si="540"/>
        <v>0</v>
      </c>
      <c r="EG967" s="43" t="e">
        <f t="shared" si="541"/>
        <v>#DIV/0!</v>
      </c>
      <c r="EH967" s="298">
        <f t="shared" si="542"/>
        <v>7.5717699999999999</v>
      </c>
      <c r="EI967" s="43">
        <f t="shared" si="543"/>
        <v>0</v>
      </c>
      <c r="EJ967" s="298">
        <f t="shared" si="544"/>
        <v>5.0760500000000004</v>
      </c>
      <c r="EK967" s="43">
        <f t="shared" si="545"/>
        <v>0</v>
      </c>
      <c r="EL967" s="298">
        <f t="shared" si="546"/>
        <v>20.367599999999999</v>
      </c>
      <c r="EM967" s="43">
        <f t="shared" si="547"/>
        <v>0</v>
      </c>
      <c r="EN967" s="298">
        <f t="shared" si="548"/>
        <v>0</v>
      </c>
      <c r="EO967" s="43" t="e">
        <f t="shared" si="549"/>
        <v>#DIV/0!</v>
      </c>
      <c r="EP967" s="298">
        <f t="shared" si="550"/>
        <v>0</v>
      </c>
      <c r="EQ967" s="43" t="e">
        <f t="shared" si="551"/>
        <v>#DIV/0!</v>
      </c>
      <c r="ER967" s="43">
        <f t="shared" si="552"/>
        <v>100</v>
      </c>
      <c r="ES967" s="43">
        <f t="shared" si="553"/>
        <v>0</v>
      </c>
    </row>
    <row r="968" spans="1:149" x14ac:dyDescent="0.45">
      <c r="A968" s="78" t="s">
        <v>1454</v>
      </c>
      <c r="B968" s="174" t="s">
        <v>1008</v>
      </c>
      <c r="C968" s="51" t="s">
        <v>3648</v>
      </c>
      <c r="D968" s="51" t="s">
        <v>3690</v>
      </c>
      <c r="E968" s="78" t="s">
        <v>1121</v>
      </c>
      <c r="F968" s="78" t="s">
        <v>1946</v>
      </c>
      <c r="G968" s="72" t="s">
        <v>3371</v>
      </c>
      <c r="H968" s="78" t="s">
        <v>1100</v>
      </c>
      <c r="I968" s="78">
        <v>0.5</v>
      </c>
      <c r="J968" s="300">
        <v>1500</v>
      </c>
      <c r="K968" s="78"/>
      <c r="L968" s="300">
        <v>1600</v>
      </c>
      <c r="M968" s="72"/>
      <c r="O968" s="88"/>
      <c r="P968" s="72" t="s">
        <v>1374</v>
      </c>
      <c r="AA968" s="195"/>
      <c r="AB968" s="195"/>
      <c r="AC968" s="195"/>
      <c r="AD968" s="72"/>
      <c r="AE968" s="316">
        <v>0</v>
      </c>
      <c r="AF968" s="195"/>
      <c r="AG968" s="195">
        <v>1</v>
      </c>
      <c r="AH968" s="72"/>
      <c r="AQ968" s="174" t="s">
        <v>824</v>
      </c>
      <c r="AR968" s="53">
        <v>2.7589999999999999</v>
      </c>
      <c r="AS968" s="53">
        <v>19.36</v>
      </c>
      <c r="AT968" s="77"/>
      <c r="AU968" s="276"/>
      <c r="AV968" s="276">
        <v>15000</v>
      </c>
      <c r="AW968" s="54">
        <v>0</v>
      </c>
      <c r="AX968" s="49"/>
      <c r="AY968" s="276">
        <v>290400</v>
      </c>
      <c r="AZ968" s="95">
        <v>2929.6996160016133</v>
      </c>
      <c r="BB968" s="80" t="s">
        <v>3412</v>
      </c>
      <c r="BC968" s="270"/>
      <c r="BD968" s="72">
        <v>41.421700000000001</v>
      </c>
      <c r="BE968" s="72"/>
      <c r="BF968" s="72"/>
      <c r="BG968" s="72"/>
      <c r="BH968" s="72">
        <v>35.141300000000001</v>
      </c>
      <c r="BI968" s="72"/>
      <c r="BJ968" s="72"/>
      <c r="BK968" s="72"/>
      <c r="BL968" s="72"/>
      <c r="BM968" s="72"/>
      <c r="BN968" s="72"/>
      <c r="BO968" s="72"/>
      <c r="BP968" s="72"/>
      <c r="BQ968" s="72"/>
      <c r="BR968" s="72"/>
      <c r="BS968" s="72"/>
      <c r="BT968" s="72"/>
      <c r="BU968" s="72"/>
      <c r="BV968" s="72"/>
      <c r="BW968" s="72"/>
      <c r="BX968" s="72"/>
      <c r="BY968" s="72"/>
      <c r="BZ968" s="72">
        <v>21.361999999999998</v>
      </c>
      <c r="CA968" s="72"/>
      <c r="CB968" s="72"/>
      <c r="CC968" s="72"/>
      <c r="CD968" s="72"/>
      <c r="CE968" s="72"/>
      <c r="CF968" s="72"/>
      <c r="CG968" s="72"/>
      <c r="CH968" s="72"/>
      <c r="CI968" s="72"/>
      <c r="CJ968" s="72"/>
      <c r="CK968" s="72"/>
      <c r="CL968" s="72"/>
      <c r="CM968" s="72"/>
      <c r="CN968" s="72"/>
      <c r="CO968" s="72"/>
      <c r="CP968" s="72"/>
      <c r="CQ968" s="72"/>
      <c r="CR968" s="72"/>
      <c r="CS968" s="72"/>
      <c r="CT968" s="72"/>
      <c r="CU968" s="72"/>
      <c r="CV968" s="72"/>
      <c r="CW968" s="72"/>
      <c r="CX968" s="72"/>
      <c r="CY968" s="72"/>
      <c r="CZ968" s="72"/>
      <c r="DA968" s="72"/>
      <c r="DB968" s="72"/>
      <c r="DC968" s="72"/>
      <c r="DD968" s="72"/>
      <c r="DE968" s="72"/>
      <c r="DF968" s="72"/>
      <c r="DG968" s="72"/>
      <c r="DH968" s="78">
        <f>SUM(BD968,BF968,BH968,BJ968,BL968,BN968,BP968,BR968,BT968,BV968,BX968,BZ968,CB968,CD968,CF968,CH968,CJ968,CL968,CN968,CX968,CZ968,DB968)</f>
        <v>97.924999999999997</v>
      </c>
      <c r="DJ968" s="77">
        <f t="shared" si="531"/>
        <v>2.0750000000000028</v>
      </c>
      <c r="DK968" s="72"/>
      <c r="DL968" s="132" t="s">
        <v>3336</v>
      </c>
      <c r="DO968" s="358"/>
      <c r="DP968" s="72"/>
      <c r="DQ968" s="374">
        <v>2.0750000000000002</v>
      </c>
      <c r="DR968" s="72"/>
      <c r="DU968" s="52"/>
      <c r="DX968" s="75">
        <f t="shared" si="532"/>
        <v>42.299412815930559</v>
      </c>
      <c r="DY968" s="51">
        <f t="shared" si="533"/>
        <v>0</v>
      </c>
      <c r="DZ968" s="75">
        <f t="shared" si="534"/>
        <v>0</v>
      </c>
      <c r="EA968" s="51" t="e">
        <f t="shared" si="535"/>
        <v>#DIV/0!</v>
      </c>
      <c r="EB968" s="75">
        <f t="shared" si="536"/>
        <v>35.88593311207557</v>
      </c>
      <c r="EC968" s="51">
        <f t="shared" si="537"/>
        <v>0</v>
      </c>
      <c r="ED968" s="75">
        <f t="shared" si="538"/>
        <v>0</v>
      </c>
      <c r="EE968" s="51" t="e">
        <f t="shared" si="539"/>
        <v>#DIV/0!</v>
      </c>
      <c r="EF968" s="75">
        <f t="shared" si="540"/>
        <v>0</v>
      </c>
      <c r="EG968" s="51" t="e">
        <f t="shared" si="541"/>
        <v>#DIV/0!</v>
      </c>
      <c r="EH968" s="75">
        <f t="shared" si="542"/>
        <v>0</v>
      </c>
      <c r="EI968" s="51" t="e">
        <f t="shared" si="543"/>
        <v>#DIV/0!</v>
      </c>
      <c r="EJ968" s="75">
        <f t="shared" si="544"/>
        <v>0</v>
      </c>
      <c r="EK968" s="51" t="e">
        <f t="shared" si="545"/>
        <v>#DIV/0!</v>
      </c>
      <c r="EL968" s="75">
        <f t="shared" si="546"/>
        <v>21.814654071993871</v>
      </c>
      <c r="EM968" s="51">
        <f t="shared" si="547"/>
        <v>0</v>
      </c>
      <c r="EN968" s="75">
        <f t="shared" si="548"/>
        <v>0</v>
      </c>
      <c r="EO968" s="51" t="e">
        <f t="shared" si="549"/>
        <v>#DIV/0!</v>
      </c>
      <c r="EP968" s="75">
        <f t="shared" si="550"/>
        <v>0</v>
      </c>
      <c r="EQ968" s="51" t="e">
        <f t="shared" si="551"/>
        <v>#DIV/0!</v>
      </c>
      <c r="ER968" s="51">
        <f t="shared" si="552"/>
        <v>100</v>
      </c>
      <c r="ES968" s="51">
        <f t="shared" si="553"/>
        <v>0</v>
      </c>
    </row>
    <row r="969" spans="1:149" x14ac:dyDescent="0.45">
      <c r="A969" s="78" t="s">
        <v>1454</v>
      </c>
      <c r="B969" s="174" t="s">
        <v>1008</v>
      </c>
      <c r="C969" s="51" t="s">
        <v>3648</v>
      </c>
      <c r="D969" s="51" t="s">
        <v>3690</v>
      </c>
      <c r="E969" s="78" t="s">
        <v>1121</v>
      </c>
      <c r="F969" s="78" t="s">
        <v>1947</v>
      </c>
      <c r="G969" s="72" t="s">
        <v>3371</v>
      </c>
      <c r="H969" s="78" t="s">
        <v>1100</v>
      </c>
      <c r="I969" s="78">
        <v>0.5</v>
      </c>
      <c r="J969" s="300">
        <v>1500</v>
      </c>
      <c r="K969" s="78"/>
      <c r="L969" s="300">
        <v>1625</v>
      </c>
      <c r="M969" s="72"/>
      <c r="O969" s="78"/>
      <c r="P969" s="72" t="s">
        <v>1374</v>
      </c>
      <c r="AA969" s="195"/>
      <c r="AB969" s="195"/>
      <c r="AC969" s="195"/>
      <c r="AD969" s="72"/>
      <c r="AE969" s="316">
        <v>0</v>
      </c>
      <c r="AF969" s="195"/>
      <c r="AG969" s="195">
        <v>1</v>
      </c>
      <c r="AH969" s="72"/>
      <c r="AQ969" s="174" t="s">
        <v>824</v>
      </c>
      <c r="AR969" s="53">
        <v>2.74</v>
      </c>
      <c r="AS969" s="53">
        <v>18.690000000000001</v>
      </c>
      <c r="AT969" s="77"/>
      <c r="AU969" s="276"/>
      <c r="AV969" s="276">
        <v>15000</v>
      </c>
      <c r="AW969" s="54">
        <v>0</v>
      </c>
      <c r="AX969" s="49"/>
      <c r="AY969" s="276">
        <v>280350</v>
      </c>
      <c r="AZ969" s="95">
        <v>2828.310218133789</v>
      </c>
      <c r="BB969" s="80" t="s">
        <v>3412</v>
      </c>
      <c r="BC969" s="270"/>
      <c r="BD969" s="72">
        <v>41.347200000000001</v>
      </c>
      <c r="BE969" s="72"/>
      <c r="BF969" s="72"/>
      <c r="BG969" s="72"/>
      <c r="BH969" s="72">
        <v>35.078099999999999</v>
      </c>
      <c r="BI969" s="72"/>
      <c r="BJ969" s="72"/>
      <c r="BK969" s="72"/>
      <c r="BL969" s="72"/>
      <c r="BM969" s="72"/>
      <c r="BN969" s="72"/>
      <c r="BO969" s="72"/>
      <c r="BP969" s="72"/>
      <c r="BQ969" s="72"/>
      <c r="BR969" s="72"/>
      <c r="BS969" s="72"/>
      <c r="BT969" s="72"/>
      <c r="BU969" s="72"/>
      <c r="BV969" s="72"/>
      <c r="BW969" s="72"/>
      <c r="BX969" s="72"/>
      <c r="BY969" s="72"/>
      <c r="BZ969" s="72">
        <v>21.323699999999999</v>
      </c>
      <c r="CA969" s="72"/>
      <c r="CB969" s="72"/>
      <c r="CC969" s="72"/>
      <c r="CD969" s="72"/>
      <c r="CE969" s="72"/>
      <c r="CF969" s="72"/>
      <c r="CG969" s="72"/>
      <c r="CH969" s="72"/>
      <c r="CI969" s="72"/>
      <c r="CJ969" s="72"/>
      <c r="CK969" s="72"/>
      <c r="CL969" s="72"/>
      <c r="CM969" s="72"/>
      <c r="CN969" s="72"/>
      <c r="CO969" s="72"/>
      <c r="CP969" s="72"/>
      <c r="CQ969" s="72"/>
      <c r="CR969" s="72"/>
      <c r="CS969" s="72"/>
      <c r="CT969" s="72"/>
      <c r="CU969" s="72"/>
      <c r="CV969" s="72"/>
      <c r="CW969" s="72"/>
      <c r="CX969" s="72"/>
      <c r="CY969" s="72"/>
      <c r="CZ969" s="72"/>
      <c r="DA969" s="72"/>
      <c r="DB969" s="72"/>
      <c r="DC969" s="72"/>
      <c r="DD969" s="72"/>
      <c r="DE969" s="72"/>
      <c r="DF969" s="72"/>
      <c r="DG969" s="72"/>
      <c r="DH969" s="78">
        <f t="shared" ref="DH969:DH1032" si="554">SUM(BD969,BF969,BH969,BJ969,BL969,BN969,BP969,BR969,BT969,BV969,BX969,BZ969,CB969,CD969,CF969,CH969,CJ969,CL969,CN969,CX969,CZ969,DB969)</f>
        <v>97.748999999999995</v>
      </c>
      <c r="DJ969" s="77">
        <f t="shared" si="531"/>
        <v>2.2510000000000048</v>
      </c>
      <c r="DK969" s="72"/>
      <c r="DL969" s="132" t="s">
        <v>3336</v>
      </c>
      <c r="DO969" s="358"/>
      <c r="DP969" s="72"/>
      <c r="DQ969" s="374"/>
      <c r="DR969" s="72"/>
      <c r="DU969" s="52"/>
      <c r="DX969" s="75">
        <f t="shared" si="532"/>
        <v>42.299358561212905</v>
      </c>
      <c r="DY969" s="51">
        <f t="shared" si="533"/>
        <v>0</v>
      </c>
      <c r="DZ969" s="75">
        <f t="shared" si="534"/>
        <v>0</v>
      </c>
      <c r="EA969" s="51" t="e">
        <f t="shared" si="535"/>
        <v>#DIV/0!</v>
      </c>
      <c r="EB969" s="75">
        <f t="shared" si="536"/>
        <v>35.88589141576896</v>
      </c>
      <c r="EC969" s="51">
        <f t="shared" si="537"/>
        <v>0</v>
      </c>
      <c r="ED969" s="75">
        <f t="shared" si="538"/>
        <v>0</v>
      </c>
      <c r="EE969" s="51" t="e">
        <f t="shared" si="539"/>
        <v>#DIV/0!</v>
      </c>
      <c r="EF969" s="75">
        <f t="shared" si="540"/>
        <v>0</v>
      </c>
      <c r="EG969" s="51" t="e">
        <f t="shared" si="541"/>
        <v>#DIV/0!</v>
      </c>
      <c r="EH969" s="75">
        <f t="shared" si="542"/>
        <v>0</v>
      </c>
      <c r="EI969" s="51" t="e">
        <f t="shared" si="543"/>
        <v>#DIV/0!</v>
      </c>
      <c r="EJ969" s="75">
        <f t="shared" si="544"/>
        <v>0</v>
      </c>
      <c r="EK969" s="51" t="e">
        <f t="shared" si="545"/>
        <v>#DIV/0!</v>
      </c>
      <c r="EL969" s="75">
        <f t="shared" si="546"/>
        <v>21.814750023018135</v>
      </c>
      <c r="EM969" s="51">
        <f t="shared" si="547"/>
        <v>0</v>
      </c>
      <c r="EN969" s="75">
        <f t="shared" si="548"/>
        <v>0</v>
      </c>
      <c r="EO969" s="51" t="e">
        <f t="shared" si="549"/>
        <v>#DIV/0!</v>
      </c>
      <c r="EP969" s="75">
        <f t="shared" si="550"/>
        <v>0</v>
      </c>
      <c r="EQ969" s="51" t="e">
        <f t="shared" si="551"/>
        <v>#DIV/0!</v>
      </c>
      <c r="ER969" s="51">
        <f t="shared" si="552"/>
        <v>100</v>
      </c>
      <c r="ES969" s="51">
        <f t="shared" si="553"/>
        <v>0</v>
      </c>
    </row>
    <row r="970" spans="1:149" x14ac:dyDescent="0.45">
      <c r="A970" s="78" t="s">
        <v>1454</v>
      </c>
      <c r="B970" s="174" t="s">
        <v>1008</v>
      </c>
      <c r="C970" s="51" t="s">
        <v>3648</v>
      </c>
      <c r="D970" s="51" t="s">
        <v>3690</v>
      </c>
      <c r="E970" s="78" t="s">
        <v>1121</v>
      </c>
      <c r="F970" s="78" t="s">
        <v>1948</v>
      </c>
      <c r="G970" s="72" t="s">
        <v>3371</v>
      </c>
      <c r="H970" s="78" t="s">
        <v>1100</v>
      </c>
      <c r="I970" s="78">
        <v>0.5</v>
      </c>
      <c r="J970" s="300">
        <v>1500</v>
      </c>
      <c r="K970" s="78"/>
      <c r="L970" s="300">
        <v>1650</v>
      </c>
      <c r="M970" s="72"/>
      <c r="O970" s="78"/>
      <c r="P970" s="72" t="s">
        <v>1374</v>
      </c>
      <c r="AA970" s="195"/>
      <c r="AB970" s="195"/>
      <c r="AC970" s="195"/>
      <c r="AD970" s="72"/>
      <c r="AE970" s="316">
        <v>0</v>
      </c>
      <c r="AF970" s="195"/>
      <c r="AG970" s="195">
        <v>1</v>
      </c>
      <c r="AH970" s="72"/>
      <c r="AQ970" s="174" t="s">
        <v>824</v>
      </c>
      <c r="AR970" s="53">
        <v>2.722</v>
      </c>
      <c r="AS970" s="53">
        <v>18.059999999999999</v>
      </c>
      <c r="AT970" s="77"/>
      <c r="AU970" s="276"/>
      <c r="AV970" s="276">
        <v>15000</v>
      </c>
      <c r="AW970" s="54">
        <v>0</v>
      </c>
      <c r="AX970" s="49"/>
      <c r="AY970" s="276">
        <v>270900</v>
      </c>
      <c r="AZ970" s="95">
        <v>2732.9739186461334</v>
      </c>
      <c r="BB970" s="80" t="s">
        <v>3412</v>
      </c>
      <c r="BC970" s="270"/>
      <c r="BD970" s="72">
        <v>41.218200000000003</v>
      </c>
      <c r="BE970" s="72"/>
      <c r="BF970" s="72"/>
      <c r="BG970" s="72"/>
      <c r="BH970" s="72">
        <v>34.968699999999998</v>
      </c>
      <c r="BI970" s="72"/>
      <c r="BJ970" s="72"/>
      <c r="BK970" s="72"/>
      <c r="BL970" s="72"/>
      <c r="BM970" s="72"/>
      <c r="BN970" s="72"/>
      <c r="BO970" s="72"/>
      <c r="BP970" s="72"/>
      <c r="BQ970" s="72"/>
      <c r="BR970" s="72"/>
      <c r="BS970" s="72"/>
      <c r="BT970" s="72"/>
      <c r="BU970" s="72"/>
      <c r="BV970" s="72"/>
      <c r="BW970" s="72"/>
      <c r="BX970" s="72"/>
      <c r="BY970" s="72"/>
      <c r="BZ970" s="72">
        <v>21.257100000000001</v>
      </c>
      <c r="CA970" s="72"/>
      <c r="CB970" s="72"/>
      <c r="CC970" s="72"/>
      <c r="CD970" s="72"/>
      <c r="CE970" s="72"/>
      <c r="CF970" s="72"/>
      <c r="CG970" s="72"/>
      <c r="CH970" s="72"/>
      <c r="CI970" s="72"/>
      <c r="CJ970" s="72"/>
      <c r="CK970" s="72"/>
      <c r="CL970" s="72"/>
      <c r="CM970" s="72"/>
      <c r="CN970" s="72"/>
      <c r="CO970" s="72"/>
      <c r="CP970" s="72"/>
      <c r="CQ970" s="72"/>
      <c r="CR970" s="72"/>
      <c r="CS970" s="72"/>
      <c r="CT970" s="72"/>
      <c r="CU970" s="72"/>
      <c r="CV970" s="72"/>
      <c r="CW970" s="72"/>
      <c r="CX970" s="72"/>
      <c r="CY970" s="72"/>
      <c r="CZ970" s="72"/>
      <c r="DA970" s="72"/>
      <c r="DB970" s="72"/>
      <c r="DC970" s="72"/>
      <c r="DD970" s="72"/>
      <c r="DE970" s="72"/>
      <c r="DF970" s="72"/>
      <c r="DG970" s="72"/>
      <c r="DH970" s="78">
        <f t="shared" si="554"/>
        <v>97.444000000000017</v>
      </c>
      <c r="DJ970" s="77">
        <f t="shared" si="531"/>
        <v>2.5559999999999832</v>
      </c>
      <c r="DK970" s="72"/>
      <c r="DL970" s="132" t="s">
        <v>3336</v>
      </c>
      <c r="DO970" s="358"/>
      <c r="DP970" s="72"/>
      <c r="DQ970" s="374">
        <v>2.2509999999999999</v>
      </c>
      <c r="DR970" s="72"/>
      <c r="DU970" s="52"/>
      <c r="DX970" s="75">
        <f t="shared" si="532"/>
        <v>42.299371946964406</v>
      </c>
      <c r="DY970" s="51">
        <f t="shared" si="533"/>
        <v>0</v>
      </c>
      <c r="DZ970" s="75">
        <f t="shared" si="534"/>
        <v>0</v>
      </c>
      <c r="EA970" s="51" t="e">
        <f t="shared" si="535"/>
        <v>#DIV/0!</v>
      </c>
      <c r="EB970" s="75">
        <f t="shared" si="536"/>
        <v>35.885944747752546</v>
      </c>
      <c r="EC970" s="51">
        <f t="shared" si="537"/>
        <v>0</v>
      </c>
      <c r="ED970" s="75">
        <f t="shared" si="538"/>
        <v>0</v>
      </c>
      <c r="EE970" s="51" t="e">
        <f t="shared" si="539"/>
        <v>#DIV/0!</v>
      </c>
      <c r="EF970" s="75">
        <f t="shared" si="540"/>
        <v>0</v>
      </c>
      <c r="EG970" s="51" t="e">
        <f t="shared" si="541"/>
        <v>#DIV/0!</v>
      </c>
      <c r="EH970" s="75">
        <f t="shared" si="542"/>
        <v>0</v>
      </c>
      <c r="EI970" s="51" t="e">
        <f t="shared" si="543"/>
        <v>#DIV/0!</v>
      </c>
      <c r="EJ970" s="75">
        <f t="shared" si="544"/>
        <v>0</v>
      </c>
      <c r="EK970" s="51" t="e">
        <f t="shared" si="545"/>
        <v>#DIV/0!</v>
      </c>
      <c r="EL970" s="75">
        <f t="shared" si="546"/>
        <v>21.81468330528303</v>
      </c>
      <c r="EM970" s="51">
        <f t="shared" si="547"/>
        <v>0</v>
      </c>
      <c r="EN970" s="75">
        <f t="shared" si="548"/>
        <v>0</v>
      </c>
      <c r="EO970" s="51" t="e">
        <f t="shared" si="549"/>
        <v>#DIV/0!</v>
      </c>
      <c r="EP970" s="75">
        <f t="shared" si="550"/>
        <v>0</v>
      </c>
      <c r="EQ970" s="51" t="e">
        <f t="shared" si="551"/>
        <v>#DIV/0!</v>
      </c>
      <c r="ER970" s="51">
        <f t="shared" si="552"/>
        <v>100</v>
      </c>
      <c r="ES970" s="51">
        <f t="shared" si="553"/>
        <v>0</v>
      </c>
    </row>
    <row r="971" spans="1:149" x14ac:dyDescent="0.45">
      <c r="A971" s="78" t="s">
        <v>1454</v>
      </c>
      <c r="B971" s="174" t="s">
        <v>1008</v>
      </c>
      <c r="C971" s="51" t="s">
        <v>3648</v>
      </c>
      <c r="D971" s="51" t="s">
        <v>3690</v>
      </c>
      <c r="E971" s="78" t="s">
        <v>1121</v>
      </c>
      <c r="F971" s="78" t="s">
        <v>1949</v>
      </c>
      <c r="G971" s="72" t="s">
        <v>3371</v>
      </c>
      <c r="H971" s="78" t="s">
        <v>1100</v>
      </c>
      <c r="I971" s="78">
        <v>0.33333299999999999</v>
      </c>
      <c r="J971" s="300">
        <v>1500</v>
      </c>
      <c r="K971" s="78"/>
      <c r="L971" s="300">
        <v>1700</v>
      </c>
      <c r="M971" s="72"/>
      <c r="O971" s="78"/>
      <c r="P971" s="72" t="s">
        <v>1374</v>
      </c>
      <c r="AA971" s="195"/>
      <c r="AB971" s="195"/>
      <c r="AC971" s="195"/>
      <c r="AD971" s="72"/>
      <c r="AE971" s="316">
        <v>0</v>
      </c>
      <c r="AF971" s="195"/>
      <c r="AG971" s="195">
        <v>1</v>
      </c>
      <c r="AH971" s="72"/>
      <c r="AQ971" s="174" t="s">
        <v>824</v>
      </c>
      <c r="AR971" s="53">
        <v>2.6859999999999999</v>
      </c>
      <c r="AS971" s="53">
        <v>16.899999999999999</v>
      </c>
      <c r="AT971" s="77"/>
      <c r="AU971" s="276"/>
      <c r="AV971" s="276">
        <v>15000</v>
      </c>
      <c r="AW971" s="54">
        <v>0</v>
      </c>
      <c r="AX971" s="49"/>
      <c r="AY971" s="276">
        <v>253499.99999999997</v>
      </c>
      <c r="AZ971" s="95">
        <v>2557.434065621243</v>
      </c>
      <c r="BB971" s="80" t="s">
        <v>3412</v>
      </c>
      <c r="BC971" s="270"/>
      <c r="BD971" s="72">
        <v>40.658200000000001</v>
      </c>
      <c r="BE971" s="72"/>
      <c r="BF971" s="72"/>
      <c r="BG971" s="72"/>
      <c r="BH971" s="72">
        <v>34.493499999999997</v>
      </c>
      <c r="BI971" s="72"/>
      <c r="BJ971" s="72"/>
      <c r="BK971" s="72"/>
      <c r="BL971" s="72"/>
      <c r="BM971" s="72"/>
      <c r="BN971" s="72"/>
      <c r="BO971" s="72"/>
      <c r="BP971" s="72"/>
      <c r="BQ971" s="72"/>
      <c r="BR971" s="72"/>
      <c r="BS971" s="72"/>
      <c r="BT971" s="72"/>
      <c r="BU971" s="72"/>
      <c r="BV971" s="72"/>
      <c r="BW971" s="72"/>
      <c r="BX971" s="72"/>
      <c r="BY971" s="72"/>
      <c r="BZ971" s="72">
        <v>20.968299999999999</v>
      </c>
      <c r="CA971" s="72"/>
      <c r="CB971" s="72"/>
      <c r="CC971" s="72"/>
      <c r="CD971" s="72"/>
      <c r="CE971" s="72"/>
      <c r="CF971" s="72"/>
      <c r="CG971" s="72"/>
      <c r="CH971" s="72"/>
      <c r="CI971" s="72"/>
      <c r="CJ971" s="72"/>
      <c r="CK971" s="72"/>
      <c r="CL971" s="72"/>
      <c r="CM971" s="72"/>
      <c r="CN971" s="72"/>
      <c r="CO971" s="72"/>
      <c r="CP971" s="72"/>
      <c r="CQ971" s="72"/>
      <c r="CR971" s="72"/>
      <c r="CS971" s="72"/>
      <c r="CT971" s="72"/>
      <c r="CU971" s="72"/>
      <c r="CV971" s="72"/>
      <c r="CW971" s="72"/>
      <c r="CX971" s="72"/>
      <c r="CY971" s="72"/>
      <c r="CZ971" s="72"/>
      <c r="DA971" s="72"/>
      <c r="DB971" s="72"/>
      <c r="DC971" s="72"/>
      <c r="DD971" s="72"/>
      <c r="DE971" s="72"/>
      <c r="DF971" s="72"/>
      <c r="DG971" s="72"/>
      <c r="DH971" s="78">
        <f t="shared" si="554"/>
        <v>96.12</v>
      </c>
      <c r="DJ971" s="77">
        <f t="shared" si="531"/>
        <v>3.8799999999999955</v>
      </c>
      <c r="DK971" s="72"/>
      <c r="DL971" s="132" t="s">
        <v>3336</v>
      </c>
      <c r="DO971" s="358"/>
      <c r="DP971" s="72"/>
      <c r="DQ971" s="374">
        <v>2.556</v>
      </c>
      <c r="DR971" s="72"/>
      <c r="DU971" s="52"/>
      <c r="DX971" s="75">
        <f t="shared" si="532"/>
        <v>42.299417394923012</v>
      </c>
      <c r="DY971" s="51">
        <f t="shared" si="533"/>
        <v>0</v>
      </c>
      <c r="DZ971" s="75">
        <f t="shared" si="534"/>
        <v>0</v>
      </c>
      <c r="EA971" s="51" t="e">
        <f t="shared" si="535"/>
        <v>#DIV/0!</v>
      </c>
      <c r="EB971" s="75">
        <f t="shared" si="536"/>
        <v>35.885871826883061</v>
      </c>
      <c r="EC971" s="51">
        <f t="shared" si="537"/>
        <v>0</v>
      </c>
      <c r="ED971" s="75">
        <f t="shared" si="538"/>
        <v>0</v>
      </c>
      <c r="EE971" s="51" t="e">
        <f t="shared" si="539"/>
        <v>#DIV/0!</v>
      </c>
      <c r="EF971" s="75">
        <f t="shared" si="540"/>
        <v>0</v>
      </c>
      <c r="EG971" s="51" t="e">
        <f t="shared" si="541"/>
        <v>#DIV/0!</v>
      </c>
      <c r="EH971" s="75">
        <f t="shared" si="542"/>
        <v>0</v>
      </c>
      <c r="EI971" s="51" t="e">
        <f t="shared" si="543"/>
        <v>#DIV/0!</v>
      </c>
      <c r="EJ971" s="75">
        <f t="shared" si="544"/>
        <v>0</v>
      </c>
      <c r="EK971" s="51" t="e">
        <f t="shared" si="545"/>
        <v>#DIV/0!</v>
      </c>
      <c r="EL971" s="75">
        <f t="shared" si="546"/>
        <v>21.81471077819392</v>
      </c>
      <c r="EM971" s="51">
        <f t="shared" si="547"/>
        <v>0</v>
      </c>
      <c r="EN971" s="75">
        <f t="shared" si="548"/>
        <v>0</v>
      </c>
      <c r="EO971" s="51" t="e">
        <f t="shared" si="549"/>
        <v>#DIV/0!</v>
      </c>
      <c r="EP971" s="75">
        <f t="shared" si="550"/>
        <v>0</v>
      </c>
      <c r="EQ971" s="51" t="e">
        <f t="shared" si="551"/>
        <v>#DIV/0!</v>
      </c>
      <c r="ER971" s="51">
        <f t="shared" si="552"/>
        <v>100</v>
      </c>
      <c r="ES971" s="51">
        <f t="shared" si="553"/>
        <v>0</v>
      </c>
    </row>
    <row r="972" spans="1:149" x14ac:dyDescent="0.45">
      <c r="A972" s="78" t="s">
        <v>1454</v>
      </c>
      <c r="B972" s="174" t="s">
        <v>1008</v>
      </c>
      <c r="C972" s="51" t="s">
        <v>3648</v>
      </c>
      <c r="D972" s="51" t="s">
        <v>3690</v>
      </c>
      <c r="E972" s="78" t="s">
        <v>1121</v>
      </c>
      <c r="F972" s="78" t="s">
        <v>1950</v>
      </c>
      <c r="G972" s="72" t="s">
        <v>3371</v>
      </c>
      <c r="H972" s="78" t="s">
        <v>1100</v>
      </c>
      <c r="I972" s="78">
        <v>0.5</v>
      </c>
      <c r="J972" s="300">
        <v>2000</v>
      </c>
      <c r="K972" s="78"/>
      <c r="L972" s="300">
        <v>1700</v>
      </c>
      <c r="M972" s="72"/>
      <c r="O972" s="78"/>
      <c r="P972" s="72" t="s">
        <v>1374</v>
      </c>
      <c r="AA972" s="195"/>
      <c r="AB972" s="195"/>
      <c r="AC972" s="195"/>
      <c r="AD972" s="72"/>
      <c r="AE972" s="316">
        <v>0</v>
      </c>
      <c r="AF972" s="195"/>
      <c r="AG972" s="195">
        <v>1</v>
      </c>
      <c r="AH972" s="72"/>
      <c r="AQ972" s="174" t="s">
        <v>824</v>
      </c>
      <c r="AR972" s="53">
        <v>4.008</v>
      </c>
      <c r="AS972" s="53">
        <v>41.09</v>
      </c>
      <c r="AT972" s="77"/>
      <c r="AU972" s="276"/>
      <c r="AV972" s="276">
        <v>20000</v>
      </c>
      <c r="AW972" s="54">
        <v>0</v>
      </c>
      <c r="AX972" s="49"/>
      <c r="AY972" s="276">
        <v>821800.00000000012</v>
      </c>
      <c r="AZ972" s="95">
        <v>8258.9877854371498</v>
      </c>
      <c r="BB972" s="80" t="s">
        <v>3412</v>
      </c>
      <c r="BC972" s="270"/>
      <c r="BD972" s="72">
        <v>39.972900000000003</v>
      </c>
      <c r="BE972" s="72"/>
      <c r="BF972" s="72"/>
      <c r="BG972" s="72"/>
      <c r="BH972" s="72">
        <v>33.912199999999999</v>
      </c>
      <c r="BI972" s="72"/>
      <c r="BJ972" s="72"/>
      <c r="BK972" s="72"/>
      <c r="BL972" s="72"/>
      <c r="BM972" s="72"/>
      <c r="BN972" s="72"/>
      <c r="BO972" s="72"/>
      <c r="BP972" s="72"/>
      <c r="BQ972" s="72"/>
      <c r="BR972" s="72"/>
      <c r="BS972" s="72"/>
      <c r="BT972" s="72"/>
      <c r="BU972" s="72"/>
      <c r="BV972" s="72"/>
      <c r="BW972" s="72"/>
      <c r="BX972" s="72"/>
      <c r="BY972" s="72"/>
      <c r="BZ972" s="72">
        <v>20.614899999999999</v>
      </c>
      <c r="CA972" s="72"/>
      <c r="CB972" s="72"/>
      <c r="CC972" s="72"/>
      <c r="CD972" s="72"/>
      <c r="CE972" s="72"/>
      <c r="CF972" s="72"/>
      <c r="CG972" s="72"/>
      <c r="CH972" s="72"/>
      <c r="CI972" s="72"/>
      <c r="CJ972" s="72"/>
      <c r="CK972" s="72"/>
      <c r="CL972" s="72"/>
      <c r="CM972" s="72"/>
      <c r="CN972" s="72"/>
      <c r="CO972" s="72"/>
      <c r="CP972" s="72"/>
      <c r="CQ972" s="72"/>
      <c r="CR972" s="72"/>
      <c r="CS972" s="72"/>
      <c r="CT972" s="72"/>
      <c r="CU972" s="72"/>
      <c r="CV972" s="72"/>
      <c r="CW972" s="72"/>
      <c r="CX972" s="72"/>
      <c r="CY972" s="72"/>
      <c r="CZ972" s="72"/>
      <c r="DA972" s="72"/>
      <c r="DB972" s="72"/>
      <c r="DC972" s="72"/>
      <c r="DD972" s="72"/>
      <c r="DE972" s="72"/>
      <c r="DF972" s="72"/>
      <c r="DG972" s="72"/>
      <c r="DH972" s="78">
        <f t="shared" si="554"/>
        <v>94.5</v>
      </c>
      <c r="DJ972" s="77">
        <f t="shared" si="531"/>
        <v>5.5</v>
      </c>
      <c r="DK972" s="72"/>
      <c r="DL972" s="132" t="s">
        <v>3336</v>
      </c>
      <c r="DO972" s="358"/>
      <c r="DP972" s="72"/>
      <c r="DQ972" s="374">
        <v>3.88</v>
      </c>
      <c r="DR972" s="72"/>
      <c r="DU972" s="52"/>
      <c r="DX972" s="75">
        <f t="shared" si="532"/>
        <v>42.299365079365081</v>
      </c>
      <c r="DY972" s="51">
        <f t="shared" si="533"/>
        <v>0</v>
      </c>
      <c r="DZ972" s="75">
        <f t="shared" si="534"/>
        <v>0</v>
      </c>
      <c r="EA972" s="51" t="e">
        <f t="shared" si="535"/>
        <v>#DIV/0!</v>
      </c>
      <c r="EB972" s="75">
        <f t="shared" si="536"/>
        <v>35.885925925925925</v>
      </c>
      <c r="EC972" s="51">
        <f t="shared" si="537"/>
        <v>0</v>
      </c>
      <c r="ED972" s="75">
        <f t="shared" si="538"/>
        <v>0</v>
      </c>
      <c r="EE972" s="51" t="e">
        <f t="shared" si="539"/>
        <v>#DIV/0!</v>
      </c>
      <c r="EF972" s="75">
        <f t="shared" si="540"/>
        <v>0</v>
      </c>
      <c r="EG972" s="51" t="e">
        <f t="shared" si="541"/>
        <v>#DIV/0!</v>
      </c>
      <c r="EH972" s="75">
        <f t="shared" si="542"/>
        <v>0</v>
      </c>
      <c r="EI972" s="51" t="e">
        <f t="shared" si="543"/>
        <v>#DIV/0!</v>
      </c>
      <c r="EJ972" s="75">
        <f t="shared" si="544"/>
        <v>0</v>
      </c>
      <c r="EK972" s="51" t="e">
        <f t="shared" si="545"/>
        <v>#DIV/0!</v>
      </c>
      <c r="EL972" s="75">
        <f t="shared" si="546"/>
        <v>21.814708994708994</v>
      </c>
      <c r="EM972" s="51">
        <f t="shared" si="547"/>
        <v>0</v>
      </c>
      <c r="EN972" s="75">
        <f t="shared" si="548"/>
        <v>0</v>
      </c>
      <c r="EO972" s="51" t="e">
        <f t="shared" si="549"/>
        <v>#DIV/0!</v>
      </c>
      <c r="EP972" s="75">
        <f t="shared" si="550"/>
        <v>0</v>
      </c>
      <c r="EQ972" s="51" t="e">
        <f t="shared" si="551"/>
        <v>#DIV/0!</v>
      </c>
      <c r="ER972" s="51">
        <f t="shared" si="552"/>
        <v>100</v>
      </c>
      <c r="ES972" s="51">
        <f t="shared" si="553"/>
        <v>0</v>
      </c>
    </row>
    <row r="973" spans="1:149" x14ac:dyDescent="0.45">
      <c r="A973" s="78" t="s">
        <v>1454</v>
      </c>
      <c r="B973" s="174" t="s">
        <v>1008</v>
      </c>
      <c r="C973" s="51" t="s">
        <v>3648</v>
      </c>
      <c r="D973" s="51" t="s">
        <v>3690</v>
      </c>
      <c r="E973" s="78" t="s">
        <v>1121</v>
      </c>
      <c r="F973" s="78" t="s">
        <v>1951</v>
      </c>
      <c r="G973" s="72" t="s">
        <v>3371</v>
      </c>
      <c r="H973" s="78" t="s">
        <v>1100</v>
      </c>
      <c r="I973" s="78">
        <v>0.41666700000000001</v>
      </c>
      <c r="J973" s="300">
        <v>2500</v>
      </c>
      <c r="K973" s="78"/>
      <c r="L973" s="300">
        <v>1700</v>
      </c>
      <c r="M973" s="72"/>
      <c r="O973" s="78"/>
      <c r="P973" s="72" t="s">
        <v>1374</v>
      </c>
      <c r="AA973" s="195"/>
      <c r="AB973" s="195"/>
      <c r="AC973" s="195"/>
      <c r="AD973" s="72"/>
      <c r="AE973" s="316">
        <v>0</v>
      </c>
      <c r="AF973" s="195"/>
      <c r="AG973" s="195">
        <v>1</v>
      </c>
      <c r="AH973" s="72"/>
      <c r="AQ973" s="174" t="s">
        <v>824</v>
      </c>
      <c r="AR973" s="53">
        <v>5.9980000000000002</v>
      </c>
      <c r="AS973" s="53">
        <v>96.91</v>
      </c>
      <c r="AT973" s="77"/>
      <c r="AU973" s="276"/>
      <c r="AV973" s="276">
        <v>25000</v>
      </c>
      <c r="AW973" s="54">
        <v>0</v>
      </c>
      <c r="AX973" s="49"/>
      <c r="AY973" s="276">
        <v>2422750</v>
      </c>
      <c r="AZ973" s="95">
        <v>24304.904350562665</v>
      </c>
      <c r="BB973" s="80" t="s">
        <v>3412</v>
      </c>
      <c r="BC973" s="270"/>
      <c r="BD973" s="72">
        <v>41.818899999999999</v>
      </c>
      <c r="BE973" s="72"/>
      <c r="BF973" s="72"/>
      <c r="BG973" s="72"/>
      <c r="BH973" s="72">
        <v>35.478299999999997</v>
      </c>
      <c r="BI973" s="72"/>
      <c r="BJ973" s="72"/>
      <c r="BK973" s="72"/>
      <c r="BL973" s="72"/>
      <c r="BM973" s="72"/>
      <c r="BN973" s="72"/>
      <c r="BO973" s="72"/>
      <c r="BP973" s="72"/>
      <c r="BQ973" s="72"/>
      <c r="BR973" s="72"/>
      <c r="BS973" s="72"/>
      <c r="BT973" s="72"/>
      <c r="BU973" s="72"/>
      <c r="BV973" s="72"/>
      <c r="BW973" s="72"/>
      <c r="BX973" s="72"/>
      <c r="BY973" s="72"/>
      <c r="BZ973" s="72">
        <v>21.5669</v>
      </c>
      <c r="CA973" s="72"/>
      <c r="CB973" s="72"/>
      <c r="CC973" s="72"/>
      <c r="CD973" s="72"/>
      <c r="CE973" s="72"/>
      <c r="CF973" s="72"/>
      <c r="CG973" s="72"/>
      <c r="CH973" s="72"/>
      <c r="CI973" s="72"/>
      <c r="CJ973" s="72"/>
      <c r="CK973" s="72"/>
      <c r="CL973" s="72"/>
      <c r="CM973" s="72"/>
      <c r="CN973" s="72"/>
      <c r="CO973" s="72"/>
      <c r="CP973" s="72"/>
      <c r="CQ973" s="72"/>
      <c r="CR973" s="72"/>
      <c r="CS973" s="72"/>
      <c r="CT973" s="72"/>
      <c r="CU973" s="72"/>
      <c r="CV973" s="72"/>
      <c r="CW973" s="72"/>
      <c r="CX973" s="72"/>
      <c r="CY973" s="72"/>
      <c r="CZ973" s="72"/>
      <c r="DA973" s="72"/>
      <c r="DB973" s="72"/>
      <c r="DC973" s="72"/>
      <c r="DD973" s="72"/>
      <c r="DE973" s="72"/>
      <c r="DF973" s="72"/>
      <c r="DG973" s="72"/>
      <c r="DH973" s="78">
        <f t="shared" si="554"/>
        <v>98.864100000000008</v>
      </c>
      <c r="DJ973" s="77">
        <f t="shared" si="531"/>
        <v>1.1358999999999924</v>
      </c>
      <c r="DK973" s="72"/>
      <c r="DL973" s="132" t="s">
        <v>3336</v>
      </c>
      <c r="DO973" s="358"/>
      <c r="DP973" s="72"/>
      <c r="DQ973" s="374">
        <v>5.5</v>
      </c>
      <c r="DR973" s="72"/>
      <c r="DU973" s="52"/>
      <c r="DX973" s="75">
        <f t="shared" si="532"/>
        <v>42.299378641994409</v>
      </c>
      <c r="DY973" s="51">
        <f t="shared" si="533"/>
        <v>0</v>
      </c>
      <c r="DZ973" s="75">
        <f t="shared" si="534"/>
        <v>0</v>
      </c>
      <c r="EA973" s="51" t="e">
        <f t="shared" si="535"/>
        <v>#DIV/0!</v>
      </c>
      <c r="EB973" s="75">
        <f t="shared" si="536"/>
        <v>35.88592825909506</v>
      </c>
      <c r="EC973" s="51">
        <f t="shared" si="537"/>
        <v>0</v>
      </c>
      <c r="ED973" s="75">
        <f t="shared" si="538"/>
        <v>0</v>
      </c>
      <c r="EE973" s="51" t="e">
        <f t="shared" si="539"/>
        <v>#DIV/0!</v>
      </c>
      <c r="EF973" s="75">
        <f t="shared" si="540"/>
        <v>0</v>
      </c>
      <c r="EG973" s="51" t="e">
        <f t="shared" si="541"/>
        <v>#DIV/0!</v>
      </c>
      <c r="EH973" s="75">
        <f t="shared" si="542"/>
        <v>0</v>
      </c>
      <c r="EI973" s="51" t="e">
        <f t="shared" si="543"/>
        <v>#DIV/0!</v>
      </c>
      <c r="EJ973" s="75">
        <f t="shared" si="544"/>
        <v>0</v>
      </c>
      <c r="EK973" s="51" t="e">
        <f t="shared" si="545"/>
        <v>#DIV/0!</v>
      </c>
      <c r="EL973" s="75">
        <f t="shared" si="546"/>
        <v>21.814693098910524</v>
      </c>
      <c r="EM973" s="51">
        <f t="shared" si="547"/>
        <v>0</v>
      </c>
      <c r="EN973" s="75">
        <f t="shared" si="548"/>
        <v>0</v>
      </c>
      <c r="EO973" s="51" t="e">
        <f t="shared" si="549"/>
        <v>#DIV/0!</v>
      </c>
      <c r="EP973" s="75">
        <f t="shared" si="550"/>
        <v>0</v>
      </c>
      <c r="EQ973" s="51" t="e">
        <f t="shared" si="551"/>
        <v>#DIV/0!</v>
      </c>
      <c r="ER973" s="51">
        <f t="shared" si="552"/>
        <v>100</v>
      </c>
      <c r="ES973" s="51">
        <f t="shared" si="553"/>
        <v>0</v>
      </c>
    </row>
    <row r="974" spans="1:149" x14ac:dyDescent="0.45">
      <c r="A974" s="78" t="s">
        <v>1454</v>
      </c>
      <c r="B974" s="174" t="s">
        <v>1008</v>
      </c>
      <c r="C974" s="51" t="s">
        <v>3648</v>
      </c>
      <c r="D974" s="51" t="s">
        <v>3690</v>
      </c>
      <c r="E974" s="78" t="s">
        <v>1121</v>
      </c>
      <c r="F974" s="78" t="s">
        <v>1952</v>
      </c>
      <c r="G974" s="72" t="s">
        <v>3371</v>
      </c>
      <c r="H974" s="78" t="s">
        <v>1100</v>
      </c>
      <c r="I974" s="78">
        <v>1.9166700000000001</v>
      </c>
      <c r="J974" s="300">
        <v>1500</v>
      </c>
      <c r="K974" s="78"/>
      <c r="L974" s="300">
        <v>1450</v>
      </c>
      <c r="M974" s="72"/>
      <c r="O974" s="78"/>
      <c r="P974" s="72" t="s">
        <v>1374</v>
      </c>
      <c r="AA974" s="195"/>
      <c r="AB974" s="195"/>
      <c r="AC974" s="195"/>
      <c r="AD974" s="72"/>
      <c r="AE974" s="316">
        <v>0</v>
      </c>
      <c r="AF974" s="195"/>
      <c r="AG974" s="195">
        <v>1</v>
      </c>
      <c r="AH974" s="72"/>
      <c r="AQ974" s="174" t="s">
        <v>824</v>
      </c>
      <c r="AR974" s="53">
        <v>2.8730000000000002</v>
      </c>
      <c r="AS974" s="53">
        <v>24.36</v>
      </c>
      <c r="AT974" s="77"/>
      <c r="AU974" s="276"/>
      <c r="AV974" s="276">
        <v>15000</v>
      </c>
      <c r="AW974" s="54">
        <v>0</v>
      </c>
      <c r="AX974" s="49"/>
      <c r="AY974" s="276">
        <v>365400</v>
      </c>
      <c r="AZ974" s="95">
        <v>3686.3369135226912</v>
      </c>
      <c r="BB974" s="80" t="s">
        <v>3412</v>
      </c>
      <c r="BC974" s="270"/>
      <c r="BD974" s="72">
        <v>58.860900000000001</v>
      </c>
      <c r="BE974" s="72"/>
      <c r="BF974" s="72"/>
      <c r="BG974" s="72"/>
      <c r="BH974" s="72">
        <v>24.9682</v>
      </c>
      <c r="BI974" s="72"/>
      <c r="BJ974" s="72"/>
      <c r="BK974" s="72"/>
      <c r="BL974" s="72"/>
      <c r="BM974" s="72"/>
      <c r="BN974" s="72"/>
      <c r="BO974" s="72"/>
      <c r="BP974" s="72"/>
      <c r="BQ974" s="72"/>
      <c r="BR974" s="72"/>
      <c r="BS974" s="72"/>
      <c r="BT974" s="72"/>
      <c r="BU974" s="72"/>
      <c r="BV974" s="72"/>
      <c r="BW974" s="72"/>
      <c r="BX974" s="72"/>
      <c r="BY974" s="72"/>
      <c r="BZ974" s="72">
        <v>15.177899999999999</v>
      </c>
      <c r="CA974" s="72"/>
      <c r="CB974" s="72"/>
      <c r="CC974" s="72"/>
      <c r="CD974" s="72"/>
      <c r="CE974" s="72"/>
      <c r="CF974" s="72"/>
      <c r="CG974" s="72"/>
      <c r="CH974" s="72"/>
      <c r="CI974" s="72"/>
      <c r="CJ974" s="72"/>
      <c r="CK974" s="72"/>
      <c r="CL974" s="72"/>
      <c r="CM974" s="72"/>
      <c r="CN974" s="72"/>
      <c r="CO974" s="72"/>
      <c r="CP974" s="72"/>
      <c r="CQ974" s="72"/>
      <c r="CR974" s="72"/>
      <c r="CS974" s="72"/>
      <c r="CT974" s="72"/>
      <c r="CU974" s="72"/>
      <c r="CV974" s="72"/>
      <c r="CW974" s="72"/>
      <c r="CX974" s="72"/>
      <c r="CY974" s="72"/>
      <c r="CZ974" s="72"/>
      <c r="DA974" s="72"/>
      <c r="DB974" s="72"/>
      <c r="DC974" s="72"/>
      <c r="DD974" s="72"/>
      <c r="DE974" s="72"/>
      <c r="DF974" s="72"/>
      <c r="DG974" s="72"/>
      <c r="DH974" s="78">
        <f t="shared" si="554"/>
        <v>99.006999999999991</v>
      </c>
      <c r="DJ974" s="77">
        <f t="shared" si="531"/>
        <v>0.99300000000000921</v>
      </c>
      <c r="DK974" s="72"/>
      <c r="DL974" s="132" t="s">
        <v>3336</v>
      </c>
      <c r="DO974" s="358"/>
      <c r="DP974" s="72"/>
      <c r="DQ974" s="374">
        <v>1.1359999999999999</v>
      </c>
      <c r="DR974" s="72"/>
      <c r="DU974" s="52"/>
      <c r="DX974" s="75">
        <f t="shared" si="532"/>
        <v>59.451250921652012</v>
      </c>
      <c r="DY974" s="51">
        <f t="shared" si="533"/>
        <v>0</v>
      </c>
      <c r="DZ974" s="75">
        <f t="shared" si="534"/>
        <v>0</v>
      </c>
      <c r="EA974" s="51" t="e">
        <f t="shared" si="535"/>
        <v>#DIV/0!</v>
      </c>
      <c r="EB974" s="75">
        <f t="shared" si="536"/>
        <v>25.218620905592537</v>
      </c>
      <c r="EC974" s="51">
        <f t="shared" si="537"/>
        <v>0</v>
      </c>
      <c r="ED974" s="75">
        <f t="shared" si="538"/>
        <v>0</v>
      </c>
      <c r="EE974" s="51" t="e">
        <f t="shared" si="539"/>
        <v>#DIV/0!</v>
      </c>
      <c r="EF974" s="75">
        <f t="shared" si="540"/>
        <v>0</v>
      </c>
      <c r="EG974" s="51" t="e">
        <f t="shared" si="541"/>
        <v>#DIV/0!</v>
      </c>
      <c r="EH974" s="75">
        <f t="shared" si="542"/>
        <v>0</v>
      </c>
      <c r="EI974" s="51" t="e">
        <f t="shared" si="543"/>
        <v>#DIV/0!</v>
      </c>
      <c r="EJ974" s="75">
        <f t="shared" si="544"/>
        <v>0</v>
      </c>
      <c r="EK974" s="51" t="e">
        <f t="shared" si="545"/>
        <v>#DIV/0!</v>
      </c>
      <c r="EL974" s="75">
        <f t="shared" si="546"/>
        <v>15.330128172755462</v>
      </c>
      <c r="EM974" s="51">
        <f t="shared" si="547"/>
        <v>0</v>
      </c>
      <c r="EN974" s="75">
        <f t="shared" si="548"/>
        <v>0</v>
      </c>
      <c r="EO974" s="51" t="e">
        <f t="shared" si="549"/>
        <v>#DIV/0!</v>
      </c>
      <c r="EP974" s="75">
        <f t="shared" si="550"/>
        <v>0</v>
      </c>
      <c r="EQ974" s="51" t="e">
        <f t="shared" si="551"/>
        <v>#DIV/0!</v>
      </c>
      <c r="ER974" s="51">
        <f t="shared" si="552"/>
        <v>100</v>
      </c>
      <c r="ES974" s="51">
        <f t="shared" si="553"/>
        <v>0</v>
      </c>
    </row>
    <row r="975" spans="1:149" x14ac:dyDescent="0.45">
      <c r="A975" s="78" t="s">
        <v>1454</v>
      </c>
      <c r="B975" s="174" t="s">
        <v>1008</v>
      </c>
      <c r="C975" s="51" t="s">
        <v>3648</v>
      </c>
      <c r="D975" s="51" t="s">
        <v>3690</v>
      </c>
      <c r="E975" s="78" t="s">
        <v>1121</v>
      </c>
      <c r="F975" s="78" t="s">
        <v>1953</v>
      </c>
      <c r="G975" s="72" t="s">
        <v>3371</v>
      </c>
      <c r="H975" s="78" t="s">
        <v>1100</v>
      </c>
      <c r="I975" s="78">
        <v>0.75</v>
      </c>
      <c r="J975" s="300">
        <v>1500</v>
      </c>
      <c r="K975" s="78"/>
      <c r="L975" s="300">
        <v>1500</v>
      </c>
      <c r="M975" s="72"/>
      <c r="O975" s="78"/>
      <c r="P975" s="72" t="s">
        <v>1374</v>
      </c>
      <c r="AA975" s="195"/>
      <c r="AB975" s="195"/>
      <c r="AC975" s="195"/>
      <c r="AD975" s="72"/>
      <c r="AE975" s="316">
        <v>0</v>
      </c>
      <c r="AF975" s="195"/>
      <c r="AG975" s="195">
        <v>1</v>
      </c>
      <c r="AH975" s="72"/>
      <c r="AQ975" s="174" t="s">
        <v>824</v>
      </c>
      <c r="AR975" s="53">
        <v>2.835</v>
      </c>
      <c r="AS975" s="53">
        <v>22.48</v>
      </c>
      <c r="AT975" s="77"/>
      <c r="AU975" s="276"/>
      <c r="AV975" s="276">
        <v>15000</v>
      </c>
      <c r="AW975" s="54">
        <v>0</v>
      </c>
      <c r="AX975" s="49"/>
      <c r="AY975" s="276">
        <v>337200</v>
      </c>
      <c r="AZ975" s="95">
        <v>3401.8412896547661</v>
      </c>
      <c r="BB975" s="80" t="s">
        <v>3412</v>
      </c>
      <c r="BC975" s="270"/>
      <c r="BD975" s="72">
        <v>58.908499999999997</v>
      </c>
      <c r="BE975" s="72"/>
      <c r="BF975" s="72"/>
      <c r="BG975" s="72"/>
      <c r="BH975" s="72">
        <v>24.988399999999999</v>
      </c>
      <c r="BI975" s="72"/>
      <c r="BJ975" s="72"/>
      <c r="BK975" s="72"/>
      <c r="BL975" s="72"/>
      <c r="BM975" s="72"/>
      <c r="BN975" s="72"/>
      <c r="BO975" s="72"/>
      <c r="BP975" s="72"/>
      <c r="BQ975" s="72"/>
      <c r="BR975" s="72"/>
      <c r="BS975" s="72"/>
      <c r="BT975" s="72"/>
      <c r="BU975" s="72"/>
      <c r="BV975" s="72"/>
      <c r="BW975" s="72"/>
      <c r="BX975" s="72"/>
      <c r="BY975" s="72"/>
      <c r="BZ975" s="72">
        <v>15.190200000000001</v>
      </c>
      <c r="CA975" s="72"/>
      <c r="CB975" s="72"/>
      <c r="CC975" s="72"/>
      <c r="CD975" s="72"/>
      <c r="CE975" s="72"/>
      <c r="CF975" s="72"/>
      <c r="CG975" s="72"/>
      <c r="CH975" s="72"/>
      <c r="CI975" s="72"/>
      <c r="CJ975" s="72"/>
      <c r="CK975" s="72"/>
      <c r="CL975" s="72"/>
      <c r="CM975" s="72"/>
      <c r="CN975" s="72"/>
      <c r="CO975" s="72"/>
      <c r="CP975" s="72"/>
      <c r="CQ975" s="72"/>
      <c r="CR975" s="72"/>
      <c r="CS975" s="72"/>
      <c r="CT975" s="72"/>
      <c r="CU975" s="72"/>
      <c r="CV975" s="72"/>
      <c r="CW975" s="72"/>
      <c r="CX975" s="72"/>
      <c r="CY975" s="72"/>
      <c r="CZ975" s="72"/>
      <c r="DA975" s="72"/>
      <c r="DB975" s="72"/>
      <c r="DC975" s="72"/>
      <c r="DD975" s="72"/>
      <c r="DE975" s="72"/>
      <c r="DF975" s="72"/>
      <c r="DG975" s="72"/>
      <c r="DH975" s="78">
        <f t="shared" si="554"/>
        <v>99.087099999999992</v>
      </c>
      <c r="DJ975" s="77">
        <f t="shared" si="531"/>
        <v>0.91290000000000759</v>
      </c>
      <c r="DK975" s="72"/>
      <c r="DL975" s="132" t="s">
        <v>3336</v>
      </c>
      <c r="DO975" s="358"/>
      <c r="DP975" s="72"/>
      <c r="DQ975" s="374">
        <v>0.99299999999999999</v>
      </c>
      <c r="DR975" s="72"/>
      <c r="DU975" s="52"/>
      <c r="DX975" s="75">
        <f t="shared" si="532"/>
        <v>59.451230281237422</v>
      </c>
      <c r="DY975" s="51">
        <f t="shared" si="533"/>
        <v>0</v>
      </c>
      <c r="DZ975" s="75">
        <f t="shared" si="534"/>
        <v>0</v>
      </c>
      <c r="EA975" s="51" t="e">
        <f t="shared" si="535"/>
        <v>#DIV/0!</v>
      </c>
      <c r="EB975" s="75">
        <f t="shared" si="536"/>
        <v>25.218620789184463</v>
      </c>
      <c r="EC975" s="51">
        <f t="shared" si="537"/>
        <v>0</v>
      </c>
      <c r="ED975" s="75">
        <f t="shared" si="538"/>
        <v>0</v>
      </c>
      <c r="EE975" s="51" t="e">
        <f t="shared" si="539"/>
        <v>#DIV/0!</v>
      </c>
      <c r="EF975" s="75">
        <f t="shared" si="540"/>
        <v>0</v>
      </c>
      <c r="EG975" s="51" t="e">
        <f t="shared" si="541"/>
        <v>#DIV/0!</v>
      </c>
      <c r="EH975" s="75">
        <f t="shared" si="542"/>
        <v>0</v>
      </c>
      <c r="EI975" s="51" t="e">
        <f t="shared" si="543"/>
        <v>#DIV/0!</v>
      </c>
      <c r="EJ975" s="75">
        <f t="shared" si="544"/>
        <v>0</v>
      </c>
      <c r="EK975" s="51" t="e">
        <f t="shared" si="545"/>
        <v>#DIV/0!</v>
      </c>
      <c r="EL975" s="75">
        <f t="shared" si="546"/>
        <v>15.330148929578122</v>
      </c>
      <c r="EM975" s="51">
        <f t="shared" si="547"/>
        <v>0</v>
      </c>
      <c r="EN975" s="75">
        <f t="shared" si="548"/>
        <v>0</v>
      </c>
      <c r="EO975" s="51" t="e">
        <f t="shared" si="549"/>
        <v>#DIV/0!</v>
      </c>
      <c r="EP975" s="75">
        <f t="shared" si="550"/>
        <v>0</v>
      </c>
      <c r="EQ975" s="51" t="e">
        <f t="shared" si="551"/>
        <v>#DIV/0!</v>
      </c>
      <c r="ER975" s="51">
        <f t="shared" si="552"/>
        <v>100</v>
      </c>
      <c r="ES975" s="51">
        <f t="shared" si="553"/>
        <v>0</v>
      </c>
    </row>
    <row r="976" spans="1:149" x14ac:dyDescent="0.45">
      <c r="A976" s="78" t="s">
        <v>1454</v>
      </c>
      <c r="B976" s="174" t="s">
        <v>1008</v>
      </c>
      <c r="C976" s="51" t="s">
        <v>3648</v>
      </c>
      <c r="D976" s="51" t="s">
        <v>3690</v>
      </c>
      <c r="E976" s="78" t="s">
        <v>1121</v>
      </c>
      <c r="F976" s="78" t="s">
        <v>1954</v>
      </c>
      <c r="G976" s="72" t="s">
        <v>3371</v>
      </c>
      <c r="H976" s="78" t="s">
        <v>1100</v>
      </c>
      <c r="I976" s="78">
        <v>0.5</v>
      </c>
      <c r="J976" s="300">
        <v>1500</v>
      </c>
      <c r="K976" s="78"/>
      <c r="L976" s="300">
        <v>1600</v>
      </c>
      <c r="M976" s="72"/>
      <c r="O976" s="78"/>
      <c r="P976" s="72" t="s">
        <v>1374</v>
      </c>
      <c r="AA976" s="195"/>
      <c r="AB976" s="195"/>
      <c r="AC976" s="195"/>
      <c r="AD976" s="72"/>
      <c r="AE976" s="316">
        <v>0</v>
      </c>
      <c r="AF976" s="195"/>
      <c r="AG976" s="195">
        <v>1</v>
      </c>
      <c r="AH976" s="72"/>
      <c r="AQ976" s="174" t="s">
        <v>824</v>
      </c>
      <c r="AR976" s="53">
        <v>2.7589999999999999</v>
      </c>
      <c r="AS976" s="53">
        <v>19.36</v>
      </c>
      <c r="AT976" s="77"/>
      <c r="AU976" s="276"/>
      <c r="AV976" s="276">
        <v>15000</v>
      </c>
      <c r="AW976" s="54">
        <v>0</v>
      </c>
      <c r="AX976" s="49"/>
      <c r="AY976" s="276">
        <v>290400</v>
      </c>
      <c r="AZ976" s="95">
        <v>2929.6996160016133</v>
      </c>
      <c r="BB976" s="80" t="s">
        <v>3412</v>
      </c>
      <c r="BC976" s="270"/>
      <c r="BD976" s="72">
        <v>58.8431</v>
      </c>
      <c r="BE976" s="72"/>
      <c r="BF976" s="72"/>
      <c r="BG976" s="72"/>
      <c r="BH976" s="72">
        <v>24.960599999999999</v>
      </c>
      <c r="BI976" s="72"/>
      <c r="BJ976" s="72"/>
      <c r="BK976" s="72"/>
      <c r="BL976" s="72"/>
      <c r="BM976" s="72"/>
      <c r="BN976" s="72"/>
      <c r="BO976" s="72"/>
      <c r="BP976" s="72"/>
      <c r="BQ976" s="72"/>
      <c r="BR976" s="72"/>
      <c r="BS976" s="72"/>
      <c r="BT976" s="72"/>
      <c r="BU976" s="72"/>
      <c r="BV976" s="72"/>
      <c r="BW976" s="72"/>
      <c r="BX976" s="72"/>
      <c r="BY976" s="72"/>
      <c r="BZ976" s="72">
        <v>15.173299999999999</v>
      </c>
      <c r="CA976" s="72"/>
      <c r="CB976" s="72"/>
      <c r="CC976" s="72"/>
      <c r="CD976" s="72"/>
      <c r="CE976" s="72"/>
      <c r="CF976" s="72"/>
      <c r="CG976" s="72"/>
      <c r="CH976" s="72"/>
      <c r="CI976" s="72"/>
      <c r="CJ976" s="72"/>
      <c r="CK976" s="72"/>
      <c r="CL976" s="72"/>
      <c r="CM976" s="72"/>
      <c r="CN976" s="72"/>
      <c r="CO976" s="72"/>
      <c r="CP976" s="72"/>
      <c r="CQ976" s="72"/>
      <c r="CR976" s="72"/>
      <c r="CS976" s="72"/>
      <c r="CT976" s="72"/>
      <c r="CU976" s="72"/>
      <c r="CV976" s="72"/>
      <c r="CW976" s="72"/>
      <c r="CX976" s="72"/>
      <c r="CY976" s="72"/>
      <c r="CZ976" s="72"/>
      <c r="DA976" s="72"/>
      <c r="DB976" s="72"/>
      <c r="DC976" s="72"/>
      <c r="DD976" s="72"/>
      <c r="DE976" s="72"/>
      <c r="DF976" s="72"/>
      <c r="DG976" s="72"/>
      <c r="DH976" s="78">
        <f t="shared" si="554"/>
        <v>98.97699999999999</v>
      </c>
      <c r="DJ976" s="77">
        <f t="shared" si="531"/>
        <v>1.0230000000000103</v>
      </c>
      <c r="DK976" s="72"/>
      <c r="DL976" s="132" t="s">
        <v>3336</v>
      </c>
      <c r="DO976" s="358"/>
      <c r="DP976" s="72"/>
      <c r="DQ976" s="374">
        <v>0.91300000000000003</v>
      </c>
      <c r="DR976" s="72"/>
      <c r="DU976" s="52"/>
      <c r="DX976" s="75">
        <f t="shared" si="532"/>
        <v>59.451286662557976</v>
      </c>
      <c r="DY976" s="51">
        <f t="shared" si="533"/>
        <v>0</v>
      </c>
      <c r="DZ976" s="75">
        <f t="shared" si="534"/>
        <v>0</v>
      </c>
      <c r="EA976" s="51" t="e">
        <f t="shared" si="535"/>
        <v>#DIV/0!</v>
      </c>
      <c r="EB976" s="75">
        <f t="shared" si="536"/>
        <v>25.218586136173055</v>
      </c>
      <c r="EC976" s="51">
        <f t="shared" si="537"/>
        <v>0</v>
      </c>
      <c r="ED976" s="75">
        <f t="shared" si="538"/>
        <v>0</v>
      </c>
      <c r="EE976" s="51" t="e">
        <f t="shared" si="539"/>
        <v>#DIV/0!</v>
      </c>
      <c r="EF976" s="75">
        <f t="shared" si="540"/>
        <v>0</v>
      </c>
      <c r="EG976" s="51" t="e">
        <f t="shared" si="541"/>
        <v>#DIV/0!</v>
      </c>
      <c r="EH976" s="75">
        <f t="shared" si="542"/>
        <v>0</v>
      </c>
      <c r="EI976" s="51" t="e">
        <f t="shared" si="543"/>
        <v>#DIV/0!</v>
      </c>
      <c r="EJ976" s="75">
        <f t="shared" si="544"/>
        <v>0</v>
      </c>
      <c r="EK976" s="51" t="e">
        <f t="shared" si="545"/>
        <v>#DIV/0!</v>
      </c>
      <c r="EL976" s="75">
        <f t="shared" si="546"/>
        <v>15.330127201268983</v>
      </c>
      <c r="EM976" s="51">
        <f t="shared" si="547"/>
        <v>0</v>
      </c>
      <c r="EN976" s="75">
        <f t="shared" si="548"/>
        <v>0</v>
      </c>
      <c r="EO976" s="51" t="e">
        <f t="shared" si="549"/>
        <v>#DIV/0!</v>
      </c>
      <c r="EP976" s="75">
        <f t="shared" si="550"/>
        <v>0</v>
      </c>
      <c r="EQ976" s="51" t="e">
        <f t="shared" si="551"/>
        <v>#DIV/0!</v>
      </c>
      <c r="ER976" s="51">
        <f t="shared" si="552"/>
        <v>100</v>
      </c>
      <c r="ES976" s="51">
        <f t="shared" si="553"/>
        <v>0</v>
      </c>
    </row>
    <row r="977" spans="1:149" x14ac:dyDescent="0.45">
      <c r="A977" s="78" t="s">
        <v>1454</v>
      </c>
      <c r="B977" s="174" t="s">
        <v>1008</v>
      </c>
      <c r="C977" s="51" t="s">
        <v>3648</v>
      </c>
      <c r="D977" s="51" t="s">
        <v>3690</v>
      </c>
      <c r="E977" s="78" t="s">
        <v>1121</v>
      </c>
      <c r="F977" s="78" t="s">
        <v>1955</v>
      </c>
      <c r="G977" s="72" t="s">
        <v>3371</v>
      </c>
      <c r="H977" s="78" t="s">
        <v>1100</v>
      </c>
      <c r="I977" s="78">
        <v>0.5</v>
      </c>
      <c r="J977" s="300">
        <v>1500</v>
      </c>
      <c r="K977" s="78"/>
      <c r="L977" s="300">
        <v>1700</v>
      </c>
      <c r="M977" s="72"/>
      <c r="O977" s="78"/>
      <c r="P977" s="72" t="s">
        <v>1374</v>
      </c>
      <c r="AA977" s="195"/>
      <c r="AB977" s="195"/>
      <c r="AC977" s="195"/>
      <c r="AD977" s="72"/>
      <c r="AE977" s="316">
        <v>0</v>
      </c>
      <c r="AF977" s="195"/>
      <c r="AG977" s="195">
        <v>1</v>
      </c>
      <c r="AH977" s="72"/>
      <c r="AQ977" s="174" t="s">
        <v>824</v>
      </c>
      <c r="AR977" s="53">
        <v>2.6859999999999999</v>
      </c>
      <c r="AS977" s="53">
        <v>16.899999999999999</v>
      </c>
      <c r="AT977" s="77"/>
      <c r="AU977" s="276"/>
      <c r="AV977" s="276">
        <v>15000</v>
      </c>
      <c r="AW977" s="54">
        <v>0</v>
      </c>
      <c r="AX977" s="49"/>
      <c r="AY977" s="276">
        <v>253499.99999999997</v>
      </c>
      <c r="AZ977" s="95">
        <v>2557.434065621243</v>
      </c>
      <c r="BB977" s="80" t="s">
        <v>3412</v>
      </c>
      <c r="BC977" s="270"/>
      <c r="BD977" s="72">
        <v>58.512500000000003</v>
      </c>
      <c r="BE977" s="72"/>
      <c r="BF977" s="72"/>
      <c r="BG977" s="72"/>
      <c r="BH977" s="72">
        <v>24.820399999999999</v>
      </c>
      <c r="BI977" s="72"/>
      <c r="BJ977" s="72"/>
      <c r="BK977" s="72"/>
      <c r="BL977" s="72"/>
      <c r="BM977" s="72"/>
      <c r="BN977" s="72"/>
      <c r="BO977" s="72"/>
      <c r="BP977" s="72"/>
      <c r="BQ977" s="72"/>
      <c r="BR977" s="72"/>
      <c r="BS977" s="72"/>
      <c r="BT977" s="72"/>
      <c r="BU977" s="72"/>
      <c r="BV977" s="72"/>
      <c r="BW977" s="72"/>
      <c r="BX977" s="72"/>
      <c r="BY977" s="72"/>
      <c r="BZ977" s="72">
        <v>15.088100000000001</v>
      </c>
      <c r="CA977" s="72"/>
      <c r="CB977" s="72"/>
      <c r="CC977" s="72"/>
      <c r="CD977" s="72"/>
      <c r="CE977" s="72"/>
      <c r="CF977" s="72"/>
      <c r="CG977" s="72"/>
      <c r="CH977" s="72"/>
      <c r="CI977" s="72"/>
      <c r="CJ977" s="72"/>
      <c r="CK977" s="72"/>
      <c r="CL977" s="72"/>
      <c r="CM977" s="72"/>
      <c r="CN977" s="72"/>
      <c r="CO977" s="72"/>
      <c r="CP977" s="72"/>
      <c r="CQ977" s="72"/>
      <c r="CR977" s="72"/>
      <c r="CS977" s="72"/>
      <c r="CT977" s="72"/>
      <c r="CU977" s="72"/>
      <c r="CV977" s="72"/>
      <c r="CW977" s="72"/>
      <c r="CX977" s="72"/>
      <c r="CY977" s="72"/>
      <c r="CZ977" s="72"/>
      <c r="DA977" s="72"/>
      <c r="DB977" s="72"/>
      <c r="DC977" s="72"/>
      <c r="DD977" s="72"/>
      <c r="DE977" s="72"/>
      <c r="DF977" s="72"/>
      <c r="DG977" s="72"/>
      <c r="DH977" s="78">
        <f t="shared" si="554"/>
        <v>98.420999999999992</v>
      </c>
      <c r="DJ977" s="77">
        <f t="shared" si="531"/>
        <v>1.5790000000000077</v>
      </c>
      <c r="DK977" s="72"/>
      <c r="DL977" s="132" t="s">
        <v>3336</v>
      </c>
      <c r="DO977" s="358"/>
      <c r="DP977" s="72"/>
      <c r="DQ977" s="374">
        <v>1.0229999999999999</v>
      </c>
      <c r="DR977" s="72"/>
      <c r="DU977" s="52"/>
      <c r="DX977" s="75">
        <f t="shared" si="532"/>
        <v>59.451235000660439</v>
      </c>
      <c r="DY977" s="51">
        <f t="shared" si="533"/>
        <v>0</v>
      </c>
      <c r="DZ977" s="75">
        <f t="shared" si="534"/>
        <v>0</v>
      </c>
      <c r="EA977" s="51" t="e">
        <f t="shared" si="535"/>
        <v>#DIV/0!</v>
      </c>
      <c r="EB977" s="75">
        <f t="shared" si="536"/>
        <v>25.218601721177393</v>
      </c>
      <c r="EC977" s="51">
        <f t="shared" si="537"/>
        <v>0</v>
      </c>
      <c r="ED977" s="75">
        <f t="shared" si="538"/>
        <v>0</v>
      </c>
      <c r="EE977" s="51" t="e">
        <f t="shared" si="539"/>
        <v>#DIV/0!</v>
      </c>
      <c r="EF977" s="75">
        <f t="shared" si="540"/>
        <v>0</v>
      </c>
      <c r="EG977" s="51" t="e">
        <f t="shared" si="541"/>
        <v>#DIV/0!</v>
      </c>
      <c r="EH977" s="75">
        <f t="shared" si="542"/>
        <v>0</v>
      </c>
      <c r="EI977" s="51" t="e">
        <f t="shared" si="543"/>
        <v>#DIV/0!</v>
      </c>
      <c r="EJ977" s="75">
        <f t="shared" si="544"/>
        <v>0</v>
      </c>
      <c r="EK977" s="51" t="e">
        <f t="shared" si="545"/>
        <v>#DIV/0!</v>
      </c>
      <c r="EL977" s="75">
        <f t="shared" si="546"/>
        <v>15.330163278162182</v>
      </c>
      <c r="EM977" s="51">
        <f t="shared" si="547"/>
        <v>0</v>
      </c>
      <c r="EN977" s="75">
        <f t="shared" si="548"/>
        <v>0</v>
      </c>
      <c r="EO977" s="51" t="e">
        <f t="shared" si="549"/>
        <v>#DIV/0!</v>
      </c>
      <c r="EP977" s="75">
        <f t="shared" si="550"/>
        <v>0</v>
      </c>
      <c r="EQ977" s="51" t="e">
        <f t="shared" si="551"/>
        <v>#DIV/0!</v>
      </c>
      <c r="ER977" s="51">
        <f t="shared" si="552"/>
        <v>100</v>
      </c>
      <c r="ES977" s="51">
        <f t="shared" si="553"/>
        <v>0</v>
      </c>
    </row>
    <row r="978" spans="1:149" x14ac:dyDescent="0.45">
      <c r="A978" s="78" t="s">
        <v>1454</v>
      </c>
      <c r="B978" s="174" t="s">
        <v>1008</v>
      </c>
      <c r="C978" s="51" t="s">
        <v>3648</v>
      </c>
      <c r="D978" s="51" t="s">
        <v>3690</v>
      </c>
      <c r="E978" s="78" t="s">
        <v>1121</v>
      </c>
      <c r="F978" s="78" t="s">
        <v>1956</v>
      </c>
      <c r="G978" s="72" t="s">
        <v>3371</v>
      </c>
      <c r="H978" s="78" t="s">
        <v>1100</v>
      </c>
      <c r="I978" s="78">
        <v>1.75</v>
      </c>
      <c r="J978" s="300">
        <v>2000</v>
      </c>
      <c r="K978" s="78"/>
      <c r="L978" s="300">
        <v>1500</v>
      </c>
      <c r="M978" s="72"/>
      <c r="O978" s="78"/>
      <c r="P978" s="72" t="s">
        <v>1374</v>
      </c>
      <c r="AA978" s="195"/>
      <c r="AB978" s="195"/>
      <c r="AC978" s="195"/>
      <c r="AD978" s="72"/>
      <c r="AE978" s="316">
        <v>0</v>
      </c>
      <c r="AF978" s="195"/>
      <c r="AG978" s="195">
        <v>1</v>
      </c>
      <c r="AH978" s="72"/>
      <c r="AQ978" s="174" t="s">
        <v>824</v>
      </c>
      <c r="AR978" s="53">
        <v>4.4130000000000003</v>
      </c>
      <c r="AS978" s="53">
        <v>59.66</v>
      </c>
      <c r="AT978" s="77"/>
      <c r="AU978" s="276"/>
      <c r="AV978" s="276">
        <v>20000</v>
      </c>
      <c r="AW978" s="54">
        <v>0</v>
      </c>
      <c r="AX978" s="49"/>
      <c r="AY978" s="276">
        <v>1193200</v>
      </c>
      <c r="AZ978" s="95">
        <v>11991.511591121447</v>
      </c>
      <c r="BB978" s="80" t="s">
        <v>3412</v>
      </c>
      <c r="BC978" s="270"/>
      <c r="BD978" s="72">
        <v>58.614199999999997</v>
      </c>
      <c r="BE978" s="72"/>
      <c r="BF978" s="72"/>
      <c r="BG978" s="72"/>
      <c r="BH978" s="72">
        <v>24.863499999999998</v>
      </c>
      <c r="BI978" s="72"/>
      <c r="BJ978" s="72"/>
      <c r="BK978" s="72"/>
      <c r="BL978" s="72"/>
      <c r="BM978" s="72"/>
      <c r="BN978" s="72"/>
      <c r="BO978" s="72"/>
      <c r="BP978" s="72"/>
      <c r="BQ978" s="72"/>
      <c r="BR978" s="72"/>
      <c r="BS978" s="72"/>
      <c r="BT978" s="72"/>
      <c r="BU978" s="72"/>
      <c r="BV978" s="72"/>
      <c r="BW978" s="72"/>
      <c r="BX978" s="72"/>
      <c r="BY978" s="72"/>
      <c r="BZ978" s="72">
        <v>15.1143</v>
      </c>
      <c r="CA978" s="72"/>
      <c r="CB978" s="72"/>
      <c r="CC978" s="72"/>
      <c r="CD978" s="72"/>
      <c r="CE978" s="72"/>
      <c r="CF978" s="72"/>
      <c r="CG978" s="72"/>
      <c r="CH978" s="72"/>
      <c r="CI978" s="72"/>
      <c r="CJ978" s="72"/>
      <c r="CK978" s="72"/>
      <c r="CL978" s="72"/>
      <c r="CM978" s="72"/>
      <c r="CN978" s="72"/>
      <c r="CO978" s="72"/>
      <c r="CP978" s="72"/>
      <c r="CQ978" s="72"/>
      <c r="CR978" s="72"/>
      <c r="CS978" s="72"/>
      <c r="CT978" s="72"/>
      <c r="CU978" s="72"/>
      <c r="CV978" s="72"/>
      <c r="CW978" s="72"/>
      <c r="CX978" s="72"/>
      <c r="CY978" s="72"/>
      <c r="CZ978" s="72"/>
      <c r="DA978" s="72"/>
      <c r="DB978" s="72"/>
      <c r="DC978" s="72"/>
      <c r="DD978" s="72"/>
      <c r="DE978" s="72"/>
      <c r="DF978" s="72"/>
      <c r="DG978" s="72"/>
      <c r="DH978" s="78">
        <f t="shared" si="554"/>
        <v>98.591999999999999</v>
      </c>
      <c r="DJ978" s="77">
        <f t="shared" si="531"/>
        <v>1.4080000000000013</v>
      </c>
      <c r="DK978" s="72"/>
      <c r="DL978" s="132" t="s">
        <v>3336</v>
      </c>
      <c r="DO978" s="358"/>
      <c r="DP978" s="72"/>
      <c r="DQ978" s="374">
        <v>1.579</v>
      </c>
      <c r="DR978" s="72"/>
      <c r="DU978" s="52"/>
      <c r="DX978" s="75">
        <f t="shared" si="532"/>
        <v>59.451273937033434</v>
      </c>
      <c r="DY978" s="51">
        <f t="shared" si="533"/>
        <v>0</v>
      </c>
      <c r="DZ978" s="75">
        <f t="shared" si="534"/>
        <v>0</v>
      </c>
      <c r="EA978" s="51" t="e">
        <f t="shared" si="535"/>
        <v>#DIV/0!</v>
      </c>
      <c r="EB978" s="75">
        <f t="shared" si="536"/>
        <v>25.218577572216809</v>
      </c>
      <c r="EC978" s="51">
        <f t="shared" si="537"/>
        <v>0</v>
      </c>
      <c r="ED978" s="75">
        <f t="shared" si="538"/>
        <v>0</v>
      </c>
      <c r="EE978" s="51" t="e">
        <f t="shared" si="539"/>
        <v>#DIV/0!</v>
      </c>
      <c r="EF978" s="75">
        <f t="shared" si="540"/>
        <v>0</v>
      </c>
      <c r="EG978" s="51" t="e">
        <f t="shared" si="541"/>
        <v>#DIV/0!</v>
      </c>
      <c r="EH978" s="75">
        <f t="shared" si="542"/>
        <v>0</v>
      </c>
      <c r="EI978" s="51" t="e">
        <f t="shared" si="543"/>
        <v>#DIV/0!</v>
      </c>
      <c r="EJ978" s="75">
        <f t="shared" si="544"/>
        <v>0</v>
      </c>
      <c r="EK978" s="51" t="e">
        <f t="shared" si="545"/>
        <v>#DIV/0!</v>
      </c>
      <c r="EL978" s="75">
        <f t="shared" si="546"/>
        <v>15.330148490749757</v>
      </c>
      <c r="EM978" s="51">
        <f t="shared" si="547"/>
        <v>0</v>
      </c>
      <c r="EN978" s="75">
        <f t="shared" si="548"/>
        <v>0</v>
      </c>
      <c r="EO978" s="51" t="e">
        <f t="shared" si="549"/>
        <v>#DIV/0!</v>
      </c>
      <c r="EP978" s="75">
        <f t="shared" si="550"/>
        <v>0</v>
      </c>
      <c r="EQ978" s="51" t="e">
        <f t="shared" si="551"/>
        <v>#DIV/0!</v>
      </c>
      <c r="ER978" s="51">
        <f t="shared" si="552"/>
        <v>100</v>
      </c>
      <c r="ES978" s="51">
        <f t="shared" si="553"/>
        <v>0</v>
      </c>
    </row>
    <row r="979" spans="1:149" x14ac:dyDescent="0.45">
      <c r="A979" s="78" t="s">
        <v>1454</v>
      </c>
      <c r="B979" s="174" t="s">
        <v>1008</v>
      </c>
      <c r="C979" s="51" t="s">
        <v>3648</v>
      </c>
      <c r="D979" s="51" t="s">
        <v>3690</v>
      </c>
      <c r="E979" s="78" t="s">
        <v>1121</v>
      </c>
      <c r="F979" s="78" t="s">
        <v>1957</v>
      </c>
      <c r="G979" s="72" t="s">
        <v>3371</v>
      </c>
      <c r="H979" s="78" t="s">
        <v>1100</v>
      </c>
      <c r="I979" s="78">
        <v>0.5</v>
      </c>
      <c r="J979" s="300">
        <v>2000</v>
      </c>
      <c r="K979" s="78"/>
      <c r="L979" s="300">
        <v>1650</v>
      </c>
      <c r="M979" s="72"/>
      <c r="O979" s="78"/>
      <c r="P979" s="72" t="s">
        <v>1374</v>
      </c>
      <c r="AA979" s="195"/>
      <c r="AB979" s="195"/>
      <c r="AC979" s="195"/>
      <c r="AD979" s="72"/>
      <c r="AE979" s="316">
        <v>0</v>
      </c>
      <c r="AF979" s="195"/>
      <c r="AG979" s="195">
        <v>1</v>
      </c>
      <c r="AH979" s="72"/>
      <c r="AQ979" s="174" t="s">
        <v>824</v>
      </c>
      <c r="AR979" s="53">
        <v>4.1020000000000003</v>
      </c>
      <c r="AS979" s="53">
        <v>44.8</v>
      </c>
      <c r="AT979" s="77"/>
      <c r="AU979" s="276"/>
      <c r="AV979" s="276">
        <v>20000</v>
      </c>
      <c r="AW979" s="54">
        <v>0</v>
      </c>
      <c r="AX979" s="49"/>
      <c r="AY979" s="276">
        <v>896000</v>
      </c>
      <c r="AZ979" s="95">
        <v>9004.6885565243174</v>
      </c>
      <c r="BB979" s="80" t="s">
        <v>3412</v>
      </c>
      <c r="BC979" s="270"/>
      <c r="BD979" s="72">
        <v>58.611800000000002</v>
      </c>
      <c r="BE979" s="72"/>
      <c r="BF979" s="72"/>
      <c r="BG979" s="72"/>
      <c r="BH979" s="72">
        <v>24.862500000000001</v>
      </c>
      <c r="BI979" s="72"/>
      <c r="BJ979" s="72"/>
      <c r="BK979" s="72"/>
      <c r="BL979" s="72"/>
      <c r="BM979" s="72"/>
      <c r="BN979" s="72"/>
      <c r="BO979" s="72"/>
      <c r="BP979" s="72"/>
      <c r="BQ979" s="72"/>
      <c r="BR979" s="72"/>
      <c r="BS979" s="72"/>
      <c r="BT979" s="72"/>
      <c r="BU979" s="72"/>
      <c r="BV979" s="72"/>
      <c r="BW979" s="72"/>
      <c r="BX979" s="72"/>
      <c r="BY979" s="72"/>
      <c r="BZ979" s="72">
        <v>15.1137</v>
      </c>
      <c r="CA979" s="72"/>
      <c r="CB979" s="72"/>
      <c r="CC979" s="72"/>
      <c r="CD979" s="72"/>
      <c r="CE979" s="72"/>
      <c r="CF979" s="72"/>
      <c r="CG979" s="72"/>
      <c r="CH979" s="72"/>
      <c r="CI979" s="72"/>
      <c r="CJ979" s="72"/>
      <c r="CK979" s="72"/>
      <c r="CL979" s="72"/>
      <c r="CM979" s="72"/>
      <c r="CN979" s="72"/>
      <c r="CO979" s="72"/>
      <c r="CP979" s="72"/>
      <c r="CQ979" s="72"/>
      <c r="CR979" s="72"/>
      <c r="CS979" s="72"/>
      <c r="CT979" s="72"/>
      <c r="CU979" s="72"/>
      <c r="CV979" s="72"/>
      <c r="CW979" s="72"/>
      <c r="CX979" s="72"/>
      <c r="CY979" s="72"/>
      <c r="CZ979" s="72"/>
      <c r="DA979" s="72"/>
      <c r="DB979" s="72"/>
      <c r="DC979" s="72"/>
      <c r="DD979" s="72"/>
      <c r="DE979" s="72"/>
      <c r="DF979" s="72"/>
      <c r="DG979" s="72"/>
      <c r="DH979" s="78">
        <f t="shared" si="554"/>
        <v>98.587999999999994</v>
      </c>
      <c r="DJ979" s="77">
        <f t="shared" si="531"/>
        <v>1.4120000000000061</v>
      </c>
      <c r="DK979" s="72"/>
      <c r="DL979" s="132" t="s">
        <v>3336</v>
      </c>
      <c r="DO979" s="358"/>
      <c r="DP979" s="72"/>
      <c r="DQ979" s="374"/>
      <c r="DR979" s="72"/>
      <c r="DU979" s="52"/>
      <c r="DX979" s="75">
        <f t="shared" si="532"/>
        <v>59.451251673631688</v>
      </c>
      <c r="DY979" s="51">
        <f t="shared" si="533"/>
        <v>0</v>
      </c>
      <c r="DZ979" s="75">
        <f t="shared" si="534"/>
        <v>0</v>
      </c>
      <c r="EA979" s="51" t="e">
        <f t="shared" si="535"/>
        <v>#DIV/0!</v>
      </c>
      <c r="EB979" s="75">
        <f t="shared" si="536"/>
        <v>25.218586440540435</v>
      </c>
      <c r="EC979" s="51">
        <f t="shared" si="537"/>
        <v>0</v>
      </c>
      <c r="ED979" s="75">
        <f t="shared" si="538"/>
        <v>0</v>
      </c>
      <c r="EE979" s="51" t="e">
        <f t="shared" si="539"/>
        <v>#DIV/0!</v>
      </c>
      <c r="EF979" s="75">
        <f t="shared" si="540"/>
        <v>0</v>
      </c>
      <c r="EG979" s="51" t="e">
        <f t="shared" si="541"/>
        <v>#DIV/0!</v>
      </c>
      <c r="EH979" s="75">
        <f t="shared" si="542"/>
        <v>0</v>
      </c>
      <c r="EI979" s="51" t="e">
        <f t="shared" si="543"/>
        <v>#DIV/0!</v>
      </c>
      <c r="EJ979" s="75">
        <f t="shared" si="544"/>
        <v>0</v>
      </c>
      <c r="EK979" s="51" t="e">
        <f t="shared" si="545"/>
        <v>#DIV/0!</v>
      </c>
      <c r="EL979" s="75">
        <f t="shared" si="546"/>
        <v>15.33016188582789</v>
      </c>
      <c r="EM979" s="51">
        <f t="shared" si="547"/>
        <v>0</v>
      </c>
      <c r="EN979" s="75">
        <f t="shared" si="548"/>
        <v>0</v>
      </c>
      <c r="EO979" s="51" t="e">
        <f t="shared" si="549"/>
        <v>#DIV/0!</v>
      </c>
      <c r="EP979" s="75">
        <f t="shared" si="550"/>
        <v>0</v>
      </c>
      <c r="EQ979" s="51" t="e">
        <f t="shared" si="551"/>
        <v>#DIV/0!</v>
      </c>
      <c r="ER979" s="51">
        <f t="shared" si="552"/>
        <v>100</v>
      </c>
      <c r="ES979" s="51">
        <f t="shared" si="553"/>
        <v>0</v>
      </c>
    </row>
    <row r="980" spans="1:149" x14ac:dyDescent="0.45">
      <c r="A980" s="78" t="s">
        <v>1454</v>
      </c>
      <c r="B980" s="174" t="s">
        <v>1008</v>
      </c>
      <c r="C980" s="51" t="s">
        <v>3648</v>
      </c>
      <c r="D980" s="51" t="s">
        <v>3690</v>
      </c>
      <c r="E980" s="78" t="s">
        <v>1121</v>
      </c>
      <c r="F980" s="78" t="s">
        <v>1958</v>
      </c>
      <c r="G980" s="72" t="s">
        <v>3371</v>
      </c>
      <c r="H980" s="78" t="s">
        <v>1100</v>
      </c>
      <c r="I980" s="78">
        <v>0.41666700000000001</v>
      </c>
      <c r="J980" s="300">
        <v>1500</v>
      </c>
      <c r="K980" s="78"/>
      <c r="L980" s="300">
        <v>1350</v>
      </c>
      <c r="M980" s="72"/>
      <c r="O980" s="78"/>
      <c r="P980" s="72" t="s">
        <v>1374</v>
      </c>
      <c r="AA980" s="195"/>
      <c r="AB980" s="195"/>
      <c r="AC980" s="195"/>
      <c r="AD980" s="72"/>
      <c r="AE980" s="316">
        <v>0</v>
      </c>
      <c r="AF980" s="195"/>
      <c r="AG980" s="195">
        <v>1</v>
      </c>
      <c r="AH980" s="72"/>
      <c r="AQ980" s="174" t="s">
        <v>824</v>
      </c>
      <c r="AR980" s="53">
        <v>2.95</v>
      </c>
      <c r="AS980" s="53">
        <v>29.02</v>
      </c>
      <c r="AT980" s="77"/>
      <c r="AU980" s="276"/>
      <c r="AV980" s="276">
        <v>15000</v>
      </c>
      <c r="AW980" s="54">
        <v>0</v>
      </c>
      <c r="AX980" s="49"/>
      <c r="AY980" s="276">
        <v>435300</v>
      </c>
      <c r="AZ980" s="95">
        <v>4391.5228748123354</v>
      </c>
      <c r="BB980" s="80" t="s">
        <v>3412</v>
      </c>
      <c r="BC980" s="270"/>
      <c r="BD980" s="72">
        <v>68.112300000000005</v>
      </c>
      <c r="BE980" s="72"/>
      <c r="BF980" s="72"/>
      <c r="BG980" s="72"/>
      <c r="BH980" s="72">
        <v>19.261700000000001</v>
      </c>
      <c r="BI980" s="72"/>
      <c r="BJ980" s="72"/>
      <c r="BK980" s="72"/>
      <c r="BL980" s="72"/>
      <c r="BM980" s="72"/>
      <c r="BN980" s="72"/>
      <c r="BO980" s="72"/>
      <c r="BP980" s="72"/>
      <c r="BQ980" s="72"/>
      <c r="BR980" s="72"/>
      <c r="BS980" s="72"/>
      <c r="BT980" s="72"/>
      <c r="BU980" s="72"/>
      <c r="BV980" s="72"/>
      <c r="BW980" s="72"/>
      <c r="BX980" s="72"/>
      <c r="BY980" s="72"/>
      <c r="BZ980" s="72">
        <v>11.709</v>
      </c>
      <c r="CA980" s="72"/>
      <c r="CB980" s="72"/>
      <c r="CC980" s="72"/>
      <c r="CD980" s="72"/>
      <c r="CE980" s="72"/>
      <c r="CF980" s="72"/>
      <c r="CG980" s="72"/>
      <c r="CH980" s="72"/>
      <c r="CI980" s="72"/>
      <c r="CJ980" s="72"/>
      <c r="CK980" s="72"/>
      <c r="CL980" s="72"/>
      <c r="CM980" s="72"/>
      <c r="CN980" s="72"/>
      <c r="CO980" s="72"/>
      <c r="CP980" s="72"/>
      <c r="CQ980" s="72"/>
      <c r="CR980" s="72"/>
      <c r="CS980" s="72"/>
      <c r="CT980" s="72"/>
      <c r="CU980" s="72"/>
      <c r="CV980" s="72"/>
      <c r="CW980" s="72"/>
      <c r="CX980" s="72"/>
      <c r="CY980" s="72"/>
      <c r="CZ980" s="72"/>
      <c r="DA980" s="72"/>
      <c r="DB980" s="72"/>
      <c r="DC980" s="72"/>
      <c r="DD980" s="72"/>
      <c r="DE980" s="72"/>
      <c r="DF980" s="72"/>
      <c r="DG980" s="72"/>
      <c r="DH980" s="78">
        <f t="shared" si="554"/>
        <v>99.083000000000013</v>
      </c>
      <c r="DJ980" s="77">
        <f t="shared" si="531"/>
        <v>0.91699999999998738</v>
      </c>
      <c r="DK980" s="72"/>
      <c r="DL980" s="132" t="s">
        <v>3336</v>
      </c>
      <c r="DO980" s="358"/>
      <c r="DP980" s="72"/>
      <c r="DQ980" s="374"/>
      <c r="DR980" s="72"/>
      <c r="DU980" s="52"/>
      <c r="DX980" s="75">
        <f t="shared" si="532"/>
        <v>68.742670286527456</v>
      </c>
      <c r="DY980" s="51">
        <f t="shared" si="533"/>
        <v>0</v>
      </c>
      <c r="DZ980" s="75">
        <f t="shared" si="534"/>
        <v>0</v>
      </c>
      <c r="EA980" s="51" t="e">
        <f t="shared" si="535"/>
        <v>#DIV/0!</v>
      </c>
      <c r="EB980" s="75">
        <f t="shared" si="536"/>
        <v>19.439964474228677</v>
      </c>
      <c r="EC980" s="51">
        <f t="shared" si="537"/>
        <v>0</v>
      </c>
      <c r="ED980" s="75">
        <f t="shared" si="538"/>
        <v>0</v>
      </c>
      <c r="EE980" s="51" t="e">
        <f t="shared" si="539"/>
        <v>#DIV/0!</v>
      </c>
      <c r="EF980" s="75">
        <f t="shared" si="540"/>
        <v>0</v>
      </c>
      <c r="EG980" s="51" t="e">
        <f t="shared" si="541"/>
        <v>#DIV/0!</v>
      </c>
      <c r="EH980" s="75">
        <f t="shared" si="542"/>
        <v>0</v>
      </c>
      <c r="EI980" s="51" t="e">
        <f t="shared" si="543"/>
        <v>#DIV/0!</v>
      </c>
      <c r="EJ980" s="75">
        <f t="shared" si="544"/>
        <v>0</v>
      </c>
      <c r="EK980" s="51" t="e">
        <f t="shared" si="545"/>
        <v>#DIV/0!</v>
      </c>
      <c r="EL980" s="75">
        <f t="shared" si="546"/>
        <v>11.817365239243864</v>
      </c>
      <c r="EM980" s="51">
        <f t="shared" si="547"/>
        <v>0</v>
      </c>
      <c r="EN980" s="75">
        <f t="shared" si="548"/>
        <v>0</v>
      </c>
      <c r="EO980" s="51" t="e">
        <f t="shared" si="549"/>
        <v>#DIV/0!</v>
      </c>
      <c r="EP980" s="75">
        <f t="shared" si="550"/>
        <v>0</v>
      </c>
      <c r="EQ980" s="51" t="e">
        <f t="shared" si="551"/>
        <v>#DIV/0!</v>
      </c>
      <c r="ER980" s="51">
        <f t="shared" si="552"/>
        <v>100</v>
      </c>
      <c r="ES980" s="51">
        <f t="shared" si="553"/>
        <v>0</v>
      </c>
    </row>
    <row r="981" spans="1:149" x14ac:dyDescent="0.45">
      <c r="A981" s="78" t="s">
        <v>1454</v>
      </c>
      <c r="B981" s="174" t="s">
        <v>1008</v>
      </c>
      <c r="C981" s="51" t="s">
        <v>3648</v>
      </c>
      <c r="D981" s="51" t="s">
        <v>3690</v>
      </c>
      <c r="E981" s="78" t="s">
        <v>1121</v>
      </c>
      <c r="F981" s="78" t="s">
        <v>1959</v>
      </c>
      <c r="G981" s="72" t="s">
        <v>3371</v>
      </c>
      <c r="H981" s="78" t="s">
        <v>1100</v>
      </c>
      <c r="I981" s="78">
        <v>1</v>
      </c>
      <c r="J981" s="300">
        <v>1500</v>
      </c>
      <c r="K981" s="78"/>
      <c r="L981" s="300">
        <v>1600</v>
      </c>
      <c r="M981" s="72"/>
      <c r="O981" s="78"/>
      <c r="P981" s="72" t="s">
        <v>1374</v>
      </c>
      <c r="AA981" s="195"/>
      <c r="AB981" s="195"/>
      <c r="AC981" s="195"/>
      <c r="AD981" s="72"/>
      <c r="AE981" s="316">
        <v>0</v>
      </c>
      <c r="AF981" s="195"/>
      <c r="AG981" s="195">
        <v>1</v>
      </c>
      <c r="AH981" s="72"/>
      <c r="AQ981" s="174" t="s">
        <v>824</v>
      </c>
      <c r="AR981" s="53">
        <v>2.7589999999999999</v>
      </c>
      <c r="AS981" s="53">
        <v>19.36</v>
      </c>
      <c r="AT981" s="77"/>
      <c r="AU981" s="276"/>
      <c r="AV981" s="276">
        <v>15000</v>
      </c>
      <c r="AW981" s="54">
        <v>0</v>
      </c>
      <c r="AX981" s="49"/>
      <c r="AY981" s="276">
        <v>290400</v>
      </c>
      <c r="AZ981" s="95">
        <v>2929.6996160016133</v>
      </c>
      <c r="BB981" s="80" t="s">
        <v>3412</v>
      </c>
      <c r="BC981" s="270"/>
      <c r="BD981" s="72">
        <v>67.979600000000005</v>
      </c>
      <c r="BE981" s="72"/>
      <c r="BF981" s="72"/>
      <c r="BG981" s="72"/>
      <c r="BH981" s="72">
        <v>19.2242</v>
      </c>
      <c r="BI981" s="72"/>
      <c r="BJ981" s="72"/>
      <c r="BK981" s="72"/>
      <c r="BL981" s="72"/>
      <c r="BM981" s="72"/>
      <c r="BN981" s="72"/>
      <c r="BO981" s="72"/>
      <c r="BP981" s="72"/>
      <c r="BQ981" s="72"/>
      <c r="BR981" s="72"/>
      <c r="BS981" s="72"/>
      <c r="BT981" s="72"/>
      <c r="BU981" s="72"/>
      <c r="BV981" s="72"/>
      <c r="BW981" s="72"/>
      <c r="BX981" s="72"/>
      <c r="BY981" s="72"/>
      <c r="BZ981" s="72">
        <v>11.686199999999999</v>
      </c>
      <c r="CA981" s="72"/>
      <c r="CB981" s="72"/>
      <c r="CC981" s="72"/>
      <c r="CD981" s="72"/>
      <c r="CE981" s="72"/>
      <c r="CF981" s="72"/>
      <c r="CG981" s="72"/>
      <c r="CH981" s="72"/>
      <c r="CI981" s="72"/>
      <c r="CJ981" s="72"/>
      <c r="CK981" s="72"/>
      <c r="CL981" s="72"/>
      <c r="CM981" s="72"/>
      <c r="CN981" s="72"/>
      <c r="CO981" s="72"/>
      <c r="CP981" s="72"/>
      <c r="CQ981" s="72"/>
      <c r="CR981" s="72"/>
      <c r="CS981" s="72"/>
      <c r="CT981" s="72"/>
      <c r="CU981" s="72"/>
      <c r="CV981" s="72"/>
      <c r="CW981" s="72"/>
      <c r="CX981" s="72"/>
      <c r="CY981" s="72"/>
      <c r="CZ981" s="72"/>
      <c r="DA981" s="72"/>
      <c r="DB981" s="72"/>
      <c r="DC981" s="72"/>
      <c r="DD981" s="72"/>
      <c r="DE981" s="72"/>
      <c r="DF981" s="72"/>
      <c r="DG981" s="72"/>
      <c r="DH981" s="78">
        <f t="shared" si="554"/>
        <v>98.89</v>
      </c>
      <c r="DJ981" s="77">
        <f t="shared" si="531"/>
        <v>1.1099999999999994</v>
      </c>
      <c r="DK981" s="72"/>
      <c r="DL981" s="132" t="s">
        <v>3336</v>
      </c>
      <c r="DO981" s="358"/>
      <c r="DP981" s="72"/>
      <c r="DQ981" s="374">
        <v>0.91700000000000004</v>
      </c>
      <c r="DR981" s="72"/>
      <c r="DU981" s="52"/>
      <c r="DX981" s="75">
        <f t="shared" si="532"/>
        <v>68.742643341086065</v>
      </c>
      <c r="DY981" s="51">
        <f t="shared" si="533"/>
        <v>0</v>
      </c>
      <c r="DZ981" s="75">
        <f t="shared" si="534"/>
        <v>0</v>
      </c>
      <c r="EA981" s="51" t="e">
        <f t="shared" si="535"/>
        <v>#DIV/0!</v>
      </c>
      <c r="EB981" s="75">
        <f t="shared" si="536"/>
        <v>19.439983820406511</v>
      </c>
      <c r="EC981" s="51">
        <f t="shared" si="537"/>
        <v>0</v>
      </c>
      <c r="ED981" s="75">
        <f t="shared" si="538"/>
        <v>0</v>
      </c>
      <c r="EE981" s="51" t="e">
        <f t="shared" si="539"/>
        <v>#DIV/0!</v>
      </c>
      <c r="EF981" s="75">
        <f t="shared" si="540"/>
        <v>0</v>
      </c>
      <c r="EG981" s="51" t="e">
        <f t="shared" si="541"/>
        <v>#DIV/0!</v>
      </c>
      <c r="EH981" s="75">
        <f t="shared" si="542"/>
        <v>0</v>
      </c>
      <c r="EI981" s="51" t="e">
        <f t="shared" si="543"/>
        <v>#DIV/0!</v>
      </c>
      <c r="EJ981" s="75">
        <f t="shared" si="544"/>
        <v>0</v>
      </c>
      <c r="EK981" s="51" t="e">
        <f t="shared" si="545"/>
        <v>#DIV/0!</v>
      </c>
      <c r="EL981" s="75">
        <f t="shared" si="546"/>
        <v>11.817372838507433</v>
      </c>
      <c r="EM981" s="51">
        <f t="shared" si="547"/>
        <v>0</v>
      </c>
      <c r="EN981" s="75">
        <f t="shared" si="548"/>
        <v>0</v>
      </c>
      <c r="EO981" s="51" t="e">
        <f t="shared" si="549"/>
        <v>#DIV/0!</v>
      </c>
      <c r="EP981" s="75">
        <f t="shared" si="550"/>
        <v>0</v>
      </c>
      <c r="EQ981" s="51" t="e">
        <f t="shared" si="551"/>
        <v>#DIV/0!</v>
      </c>
      <c r="ER981" s="51">
        <f t="shared" si="552"/>
        <v>100</v>
      </c>
      <c r="ES981" s="51">
        <f t="shared" si="553"/>
        <v>0</v>
      </c>
    </row>
    <row r="982" spans="1:149" x14ac:dyDescent="0.45">
      <c r="A982" s="78" t="s">
        <v>1454</v>
      </c>
      <c r="B982" s="174" t="s">
        <v>1008</v>
      </c>
      <c r="C982" s="51" t="s">
        <v>3648</v>
      </c>
      <c r="D982" s="51" t="s">
        <v>3690</v>
      </c>
      <c r="E982" s="78" t="s">
        <v>1121</v>
      </c>
      <c r="F982" s="78" t="s">
        <v>1960</v>
      </c>
      <c r="G982" s="72" t="s">
        <v>3371</v>
      </c>
      <c r="H982" s="78" t="s">
        <v>1100</v>
      </c>
      <c r="I982" s="78">
        <v>0.5</v>
      </c>
      <c r="J982" s="300">
        <v>3500</v>
      </c>
      <c r="K982" s="78"/>
      <c r="L982" s="300">
        <v>1450</v>
      </c>
      <c r="M982" s="72"/>
      <c r="O982" s="78"/>
      <c r="P982" s="72" t="s">
        <v>1374</v>
      </c>
      <c r="AA982" s="195"/>
      <c r="AB982" s="195"/>
      <c r="AC982" s="195"/>
      <c r="AD982" s="72"/>
      <c r="AE982" s="316">
        <v>0</v>
      </c>
      <c r="AF982" s="195"/>
      <c r="AG982" s="195">
        <v>1</v>
      </c>
      <c r="AH982" s="72"/>
      <c r="AQ982" s="174" t="s">
        <v>824</v>
      </c>
      <c r="AR982" s="53">
        <v>17.79</v>
      </c>
      <c r="AS982" s="53">
        <v>1104</v>
      </c>
      <c r="AT982" s="77"/>
      <c r="AU982" s="276"/>
      <c r="AV982" s="276">
        <v>35000</v>
      </c>
      <c r="AW982" s="54">
        <v>0</v>
      </c>
      <c r="AX982" s="49"/>
      <c r="AY982" s="276">
        <v>38640000</v>
      </c>
      <c r="AZ982" s="95">
        <v>387030.34299651498</v>
      </c>
      <c r="BB982" s="80" t="s">
        <v>3412</v>
      </c>
      <c r="BC982" s="270"/>
      <c r="BD982" s="72">
        <v>67.926699999999997</v>
      </c>
      <c r="BE982" s="72"/>
      <c r="BF982" s="72"/>
      <c r="BG982" s="72"/>
      <c r="BH982" s="72">
        <v>19.209199999999999</v>
      </c>
      <c r="BI982" s="72"/>
      <c r="BJ982" s="72"/>
      <c r="BK982" s="72"/>
      <c r="BL982" s="72"/>
      <c r="BM982" s="72"/>
      <c r="BN982" s="72"/>
      <c r="BO982" s="72"/>
      <c r="BP982" s="72"/>
      <c r="BQ982" s="72"/>
      <c r="BR982" s="72"/>
      <c r="BS982" s="72"/>
      <c r="BT982" s="72"/>
      <c r="BU982" s="72"/>
      <c r="BV982" s="72"/>
      <c r="BW982" s="72"/>
      <c r="BX982" s="72"/>
      <c r="BY982" s="72"/>
      <c r="BZ982" s="72">
        <v>11.677099999999999</v>
      </c>
      <c r="CA982" s="72"/>
      <c r="CB982" s="72"/>
      <c r="CC982" s="72"/>
      <c r="CD982" s="72"/>
      <c r="CE982" s="72"/>
      <c r="CF982" s="72"/>
      <c r="CG982" s="72"/>
      <c r="CH982" s="72"/>
      <c r="CI982" s="72"/>
      <c r="CJ982" s="72"/>
      <c r="CK982" s="72"/>
      <c r="CL982" s="72"/>
      <c r="CM982" s="72"/>
      <c r="CN982" s="72"/>
      <c r="CO982" s="72"/>
      <c r="CP982" s="72"/>
      <c r="CQ982" s="72"/>
      <c r="CR982" s="72"/>
      <c r="CS982" s="72"/>
      <c r="CT982" s="72"/>
      <c r="CU982" s="72"/>
      <c r="CV982" s="72"/>
      <c r="CW982" s="72"/>
      <c r="CX982" s="72"/>
      <c r="CY982" s="72"/>
      <c r="CZ982" s="72"/>
      <c r="DA982" s="72"/>
      <c r="DB982" s="72"/>
      <c r="DC982" s="72"/>
      <c r="DD982" s="72"/>
      <c r="DE982" s="72"/>
      <c r="DF982" s="72"/>
      <c r="DG982" s="72"/>
      <c r="DH982" s="78">
        <f t="shared" si="554"/>
        <v>98.812999999999988</v>
      </c>
      <c r="DJ982" s="77">
        <f t="shared" si="531"/>
        <v>1.1870000000000118</v>
      </c>
      <c r="DK982" s="72"/>
      <c r="DL982" s="132" t="s">
        <v>3336</v>
      </c>
      <c r="DO982" s="358"/>
      <c r="DP982" s="72"/>
      <c r="DQ982" s="374"/>
      <c r="DR982" s="72"/>
      <c r="DU982" s="52"/>
      <c r="DX982" s="75">
        <f t="shared" si="532"/>
        <v>68.74267555888396</v>
      </c>
      <c r="DY982" s="51">
        <f t="shared" si="533"/>
        <v>0</v>
      </c>
      <c r="DZ982" s="75">
        <f t="shared" si="534"/>
        <v>0</v>
      </c>
      <c r="EA982" s="51" t="e">
        <f t="shared" si="535"/>
        <v>#DIV/0!</v>
      </c>
      <c r="EB982" s="75">
        <f t="shared" si="536"/>
        <v>19.43995223300578</v>
      </c>
      <c r="EC982" s="51">
        <f t="shared" si="537"/>
        <v>0</v>
      </c>
      <c r="ED982" s="75">
        <f t="shared" si="538"/>
        <v>0</v>
      </c>
      <c r="EE982" s="51" t="e">
        <f t="shared" si="539"/>
        <v>#DIV/0!</v>
      </c>
      <c r="EF982" s="75">
        <f t="shared" si="540"/>
        <v>0</v>
      </c>
      <c r="EG982" s="51" t="e">
        <f t="shared" si="541"/>
        <v>#DIV/0!</v>
      </c>
      <c r="EH982" s="75">
        <f t="shared" si="542"/>
        <v>0</v>
      </c>
      <c r="EI982" s="51" t="e">
        <f t="shared" si="543"/>
        <v>#DIV/0!</v>
      </c>
      <c r="EJ982" s="75">
        <f t="shared" si="544"/>
        <v>0</v>
      </c>
      <c r="EK982" s="51" t="e">
        <f t="shared" si="545"/>
        <v>#DIV/0!</v>
      </c>
      <c r="EL982" s="75">
        <f t="shared" si="546"/>
        <v>11.817372208110271</v>
      </c>
      <c r="EM982" s="51">
        <f t="shared" si="547"/>
        <v>0</v>
      </c>
      <c r="EN982" s="75">
        <f t="shared" si="548"/>
        <v>0</v>
      </c>
      <c r="EO982" s="51" t="e">
        <f t="shared" si="549"/>
        <v>#DIV/0!</v>
      </c>
      <c r="EP982" s="75">
        <f t="shared" si="550"/>
        <v>0</v>
      </c>
      <c r="EQ982" s="51" t="e">
        <f t="shared" si="551"/>
        <v>#DIV/0!</v>
      </c>
      <c r="ER982" s="51">
        <f t="shared" si="552"/>
        <v>100</v>
      </c>
      <c r="ES982" s="51">
        <f t="shared" si="553"/>
        <v>0</v>
      </c>
    </row>
    <row r="983" spans="1:149" x14ac:dyDescent="0.45">
      <c r="A983" s="78" t="s">
        <v>1454</v>
      </c>
      <c r="B983" s="174" t="s">
        <v>1008</v>
      </c>
      <c r="C983" s="51" t="s">
        <v>3648</v>
      </c>
      <c r="D983" s="51" t="s">
        <v>3690</v>
      </c>
      <c r="E983" s="78" t="s">
        <v>1121</v>
      </c>
      <c r="F983" s="78" t="s">
        <v>1961</v>
      </c>
      <c r="G983" s="72" t="s">
        <v>3371</v>
      </c>
      <c r="H983" s="78" t="s">
        <v>1100</v>
      </c>
      <c r="I983" s="78">
        <v>1.6666700000000001</v>
      </c>
      <c r="J983" s="300">
        <v>1500</v>
      </c>
      <c r="K983" s="78"/>
      <c r="L983" s="300">
        <v>1500</v>
      </c>
      <c r="M983" s="72"/>
      <c r="O983" s="78"/>
      <c r="P983" s="72" t="s">
        <v>1374</v>
      </c>
      <c r="AA983" s="195"/>
      <c r="AB983" s="195"/>
      <c r="AC983" s="195"/>
      <c r="AD983" s="72"/>
      <c r="AE983" s="316">
        <v>0</v>
      </c>
      <c r="AF983" s="195"/>
      <c r="AG983" s="195">
        <v>1</v>
      </c>
      <c r="AH983" s="72"/>
      <c r="AQ983" s="174" t="s">
        <v>824</v>
      </c>
      <c r="AR983" s="53">
        <v>2.835</v>
      </c>
      <c r="AS983" s="53">
        <v>22.48</v>
      </c>
      <c r="AT983" s="77"/>
      <c r="AU983" s="276"/>
      <c r="AV983" s="276">
        <v>15000</v>
      </c>
      <c r="AW983" s="54">
        <v>0</v>
      </c>
      <c r="AX983" s="49"/>
      <c r="AY983" s="276">
        <v>337200</v>
      </c>
      <c r="AZ983" s="95">
        <v>3401.8412896547661</v>
      </c>
      <c r="BB983" s="80" t="s">
        <v>3412</v>
      </c>
      <c r="BC983" s="270"/>
      <c r="BD983" s="72">
        <v>73.7958</v>
      </c>
      <c r="BE983" s="72"/>
      <c r="BF983" s="72"/>
      <c r="BG983" s="72"/>
      <c r="BH983" s="72">
        <v>15.6517</v>
      </c>
      <c r="BI983" s="72"/>
      <c r="BJ983" s="72"/>
      <c r="BK983" s="72"/>
      <c r="BL983" s="72"/>
      <c r="BM983" s="72"/>
      <c r="BN983" s="72"/>
      <c r="BO983" s="72"/>
      <c r="BP983" s="72"/>
      <c r="BQ983" s="72"/>
      <c r="BR983" s="72"/>
      <c r="BS983" s="72"/>
      <c r="BT983" s="72"/>
      <c r="BU983" s="72"/>
      <c r="BV983" s="72"/>
      <c r="BW983" s="72"/>
      <c r="BX983" s="72"/>
      <c r="BY983" s="72"/>
      <c r="BZ983" s="72">
        <v>9.5145199999999992</v>
      </c>
      <c r="CA983" s="72"/>
      <c r="CB983" s="72"/>
      <c r="CC983" s="72"/>
      <c r="CD983" s="72"/>
      <c r="CE983" s="72"/>
      <c r="CF983" s="72"/>
      <c r="CG983" s="72"/>
      <c r="CH983" s="72"/>
      <c r="CI983" s="72"/>
      <c r="CJ983" s="72"/>
      <c r="CK983" s="72"/>
      <c r="CL983" s="72"/>
      <c r="CM983" s="72"/>
      <c r="CN983" s="72"/>
      <c r="CO983" s="72"/>
      <c r="CP983" s="72"/>
      <c r="CQ983" s="72"/>
      <c r="CR983" s="72"/>
      <c r="CS983" s="72"/>
      <c r="CT983" s="72"/>
      <c r="CU983" s="72"/>
      <c r="CV983" s="72"/>
      <c r="CW983" s="72"/>
      <c r="CX983" s="72"/>
      <c r="CY983" s="72"/>
      <c r="CZ983" s="72"/>
      <c r="DA983" s="72"/>
      <c r="DB983" s="72"/>
      <c r="DC983" s="72"/>
      <c r="DD983" s="72"/>
      <c r="DE983" s="72"/>
      <c r="DF983" s="72"/>
      <c r="DG983" s="72"/>
      <c r="DH983" s="78">
        <f t="shared" si="554"/>
        <v>98.96202000000001</v>
      </c>
      <c r="DJ983" s="77">
        <f t="shared" si="531"/>
        <v>1.0379799999999904</v>
      </c>
      <c r="DK983" s="72"/>
      <c r="DL983" s="132" t="s">
        <v>3336</v>
      </c>
      <c r="DO983" s="358"/>
      <c r="DP983" s="72"/>
      <c r="DQ983" s="374">
        <v>1.1870000000000001</v>
      </c>
      <c r="DR983" s="72"/>
      <c r="DU983" s="52"/>
      <c r="DX983" s="75">
        <f t="shared" si="532"/>
        <v>74.569819815723235</v>
      </c>
      <c r="DY983" s="51">
        <f t="shared" si="533"/>
        <v>0</v>
      </c>
      <c r="DZ983" s="75">
        <f t="shared" si="534"/>
        <v>0</v>
      </c>
      <c r="EA983" s="51" t="e">
        <f t="shared" si="535"/>
        <v>#DIV/0!</v>
      </c>
      <c r="EB983" s="75">
        <f t="shared" si="536"/>
        <v>15.815865520934192</v>
      </c>
      <c r="EC983" s="51">
        <f t="shared" si="537"/>
        <v>0</v>
      </c>
      <c r="ED983" s="75">
        <f t="shared" si="538"/>
        <v>0</v>
      </c>
      <c r="EE983" s="51" t="e">
        <f t="shared" si="539"/>
        <v>#DIV/0!</v>
      </c>
      <c r="EF983" s="75">
        <f t="shared" si="540"/>
        <v>0</v>
      </c>
      <c r="EG983" s="51" t="e">
        <f t="shared" si="541"/>
        <v>#DIV/0!</v>
      </c>
      <c r="EH983" s="75">
        <f t="shared" si="542"/>
        <v>0</v>
      </c>
      <c r="EI983" s="51" t="e">
        <f t="shared" si="543"/>
        <v>#DIV/0!</v>
      </c>
      <c r="EJ983" s="75">
        <f t="shared" si="544"/>
        <v>0</v>
      </c>
      <c r="EK983" s="51" t="e">
        <f t="shared" si="545"/>
        <v>#DIV/0!</v>
      </c>
      <c r="EL983" s="75">
        <f t="shared" si="546"/>
        <v>9.6143146633425616</v>
      </c>
      <c r="EM983" s="51">
        <f t="shared" si="547"/>
        <v>0</v>
      </c>
      <c r="EN983" s="75">
        <f t="shared" si="548"/>
        <v>0</v>
      </c>
      <c r="EO983" s="51" t="e">
        <f t="shared" si="549"/>
        <v>#DIV/0!</v>
      </c>
      <c r="EP983" s="75">
        <f t="shared" si="550"/>
        <v>0</v>
      </c>
      <c r="EQ983" s="51" t="e">
        <f t="shared" si="551"/>
        <v>#DIV/0!</v>
      </c>
      <c r="ER983" s="51">
        <f t="shared" si="552"/>
        <v>100</v>
      </c>
      <c r="ES983" s="51">
        <f t="shared" si="553"/>
        <v>0</v>
      </c>
    </row>
    <row r="984" spans="1:149" x14ac:dyDescent="0.45">
      <c r="A984" s="78" t="s">
        <v>1454</v>
      </c>
      <c r="B984" s="174" t="s">
        <v>1008</v>
      </c>
      <c r="C984" s="51" t="s">
        <v>3648</v>
      </c>
      <c r="D984" s="51" t="s">
        <v>3690</v>
      </c>
      <c r="E984" s="78" t="s">
        <v>1121</v>
      </c>
      <c r="F984" s="78" t="s">
        <v>1962</v>
      </c>
      <c r="G984" s="72" t="s">
        <v>3371</v>
      </c>
      <c r="H984" s="78" t="s">
        <v>1100</v>
      </c>
      <c r="I984" s="78">
        <v>0.75</v>
      </c>
      <c r="J984" s="300">
        <v>1500</v>
      </c>
      <c r="K984" s="78"/>
      <c r="L984" s="300">
        <v>1600</v>
      </c>
      <c r="M984" s="72"/>
      <c r="O984" s="78"/>
      <c r="P984" s="72" t="s">
        <v>1374</v>
      </c>
      <c r="AA984" s="195"/>
      <c r="AB984" s="195"/>
      <c r="AC984" s="195"/>
      <c r="AD984" s="72"/>
      <c r="AE984" s="316">
        <v>0</v>
      </c>
      <c r="AF984" s="195"/>
      <c r="AG984" s="195">
        <v>1</v>
      </c>
      <c r="AH984" s="72"/>
      <c r="AQ984" s="174" t="s">
        <v>824</v>
      </c>
      <c r="AR984" s="53">
        <v>2.7589999999999999</v>
      </c>
      <c r="AS984" s="53">
        <v>19.36</v>
      </c>
      <c r="AT984" s="77"/>
      <c r="AU984" s="276"/>
      <c r="AV984" s="276">
        <v>15000</v>
      </c>
      <c r="AW984" s="54">
        <v>0</v>
      </c>
      <c r="AX984" s="49"/>
      <c r="AY984" s="276">
        <v>290400</v>
      </c>
      <c r="AZ984" s="95">
        <v>2929.6996160016133</v>
      </c>
      <c r="BB984" s="80" t="s">
        <v>3412</v>
      </c>
      <c r="BC984" s="270"/>
      <c r="BD984" s="72">
        <v>73.752499999999998</v>
      </c>
      <c r="BE984" s="72"/>
      <c r="BF984" s="72"/>
      <c r="BG984" s="72"/>
      <c r="BH984" s="72">
        <v>15.6425</v>
      </c>
      <c r="BI984" s="72"/>
      <c r="BJ984" s="72"/>
      <c r="BK984" s="72"/>
      <c r="BL984" s="72"/>
      <c r="BM984" s="72"/>
      <c r="BN984" s="72"/>
      <c r="BO984" s="72"/>
      <c r="BP984" s="72"/>
      <c r="BQ984" s="72"/>
      <c r="BR984" s="72"/>
      <c r="BS984" s="72"/>
      <c r="BT984" s="72"/>
      <c r="BU984" s="72"/>
      <c r="BV984" s="72"/>
      <c r="BW984" s="72"/>
      <c r="BX984" s="72"/>
      <c r="BY984" s="72"/>
      <c r="BZ984" s="72">
        <v>9.5089400000000008</v>
      </c>
      <c r="CA984" s="72"/>
      <c r="CB984" s="72"/>
      <c r="CC984" s="72"/>
      <c r="CD984" s="72"/>
      <c r="CE984" s="72"/>
      <c r="CF984" s="72"/>
      <c r="CG984" s="72"/>
      <c r="CH984" s="72"/>
      <c r="CI984" s="72"/>
      <c r="CJ984" s="72"/>
      <c r="CK984" s="72"/>
      <c r="CL984" s="72"/>
      <c r="CM984" s="72"/>
      <c r="CN984" s="72"/>
      <c r="CO984" s="72"/>
      <c r="CP984" s="72"/>
      <c r="CQ984" s="72"/>
      <c r="CR984" s="72"/>
      <c r="CS984" s="72"/>
      <c r="CT984" s="72"/>
      <c r="CU984" s="72"/>
      <c r="CV984" s="72"/>
      <c r="CW984" s="72"/>
      <c r="CX984" s="72"/>
      <c r="CY984" s="72"/>
      <c r="CZ984" s="72"/>
      <c r="DA984" s="72"/>
      <c r="DB984" s="72"/>
      <c r="DC984" s="72"/>
      <c r="DD984" s="72"/>
      <c r="DE984" s="72"/>
      <c r="DF984" s="72"/>
      <c r="DG984" s="72"/>
      <c r="DH984" s="78">
        <f t="shared" si="554"/>
        <v>98.903939999999992</v>
      </c>
      <c r="DJ984" s="77">
        <f t="shared" si="531"/>
        <v>1.0960600000000085</v>
      </c>
      <c r="DK984" s="72"/>
      <c r="DL984" s="132" t="s">
        <v>3336</v>
      </c>
      <c r="DO984" s="358"/>
      <c r="DP984" s="72"/>
      <c r="DQ984" s="374">
        <v>1.038</v>
      </c>
      <c r="DR984" s="72"/>
      <c r="DU984" s="52"/>
      <c r="DX984" s="75">
        <f t="shared" si="532"/>
        <v>74.569830079570139</v>
      </c>
      <c r="DY984" s="51">
        <f t="shared" si="533"/>
        <v>0</v>
      </c>
      <c r="DZ984" s="75">
        <f t="shared" si="534"/>
        <v>0</v>
      </c>
      <c r="EA984" s="51" t="e">
        <f t="shared" si="535"/>
        <v>#DIV/0!</v>
      </c>
      <c r="EB984" s="75">
        <f t="shared" si="536"/>
        <v>15.815851218869541</v>
      </c>
      <c r="EC984" s="51">
        <f t="shared" si="537"/>
        <v>0</v>
      </c>
      <c r="ED984" s="75">
        <f t="shared" si="538"/>
        <v>0</v>
      </c>
      <c r="EE984" s="51" t="e">
        <f t="shared" si="539"/>
        <v>#DIV/0!</v>
      </c>
      <c r="EF984" s="75">
        <f t="shared" si="540"/>
        <v>0</v>
      </c>
      <c r="EG984" s="51" t="e">
        <f t="shared" si="541"/>
        <v>#DIV/0!</v>
      </c>
      <c r="EH984" s="75">
        <f t="shared" si="542"/>
        <v>0</v>
      </c>
      <c r="EI984" s="51" t="e">
        <f t="shared" si="543"/>
        <v>#DIV/0!</v>
      </c>
      <c r="EJ984" s="75">
        <f t="shared" si="544"/>
        <v>0</v>
      </c>
      <c r="EK984" s="51" t="e">
        <f t="shared" si="545"/>
        <v>#DIV/0!</v>
      </c>
      <c r="EL984" s="75">
        <f t="shared" si="546"/>
        <v>9.6143187015603235</v>
      </c>
      <c r="EM984" s="51">
        <f t="shared" si="547"/>
        <v>0</v>
      </c>
      <c r="EN984" s="75">
        <f t="shared" si="548"/>
        <v>0</v>
      </c>
      <c r="EO984" s="51" t="e">
        <f t="shared" si="549"/>
        <v>#DIV/0!</v>
      </c>
      <c r="EP984" s="75">
        <f t="shared" si="550"/>
        <v>0</v>
      </c>
      <c r="EQ984" s="51" t="e">
        <f t="shared" si="551"/>
        <v>#DIV/0!</v>
      </c>
      <c r="ER984" s="51">
        <f t="shared" si="552"/>
        <v>100</v>
      </c>
      <c r="ES984" s="51">
        <f t="shared" si="553"/>
        <v>0</v>
      </c>
    </row>
    <row r="985" spans="1:149" x14ac:dyDescent="0.45">
      <c r="A985" s="78" t="s">
        <v>1454</v>
      </c>
      <c r="B985" s="174" t="s">
        <v>1008</v>
      </c>
      <c r="C985" s="51" t="s">
        <v>3648</v>
      </c>
      <c r="D985" s="51" t="s">
        <v>3690</v>
      </c>
      <c r="E985" s="78" t="s">
        <v>1121</v>
      </c>
      <c r="F985" s="78" t="s">
        <v>1963</v>
      </c>
      <c r="G985" s="72" t="s">
        <v>3371</v>
      </c>
      <c r="H985" s="78" t="s">
        <v>1100</v>
      </c>
      <c r="I985" s="78">
        <v>0.33333299999999999</v>
      </c>
      <c r="J985" s="300">
        <v>2000</v>
      </c>
      <c r="K985" s="78"/>
      <c r="L985" s="300">
        <v>1600</v>
      </c>
      <c r="M985" s="72"/>
      <c r="O985" s="78"/>
      <c r="P985" s="72" t="s">
        <v>1374</v>
      </c>
      <c r="AA985" s="195"/>
      <c r="AB985" s="195"/>
      <c r="AC985" s="195"/>
      <c r="AD985" s="72"/>
      <c r="AE985" s="316">
        <v>0</v>
      </c>
      <c r="AF985" s="195"/>
      <c r="AG985" s="195">
        <v>1</v>
      </c>
      <c r="AH985" s="72"/>
      <c r="AQ985" s="174" t="s">
        <v>824</v>
      </c>
      <c r="AR985" s="53">
        <v>4.2009999999999996</v>
      </c>
      <c r="AS985" s="53">
        <v>49.06</v>
      </c>
      <c r="AT985" s="77"/>
      <c r="AU985" s="276"/>
      <c r="AV985" s="276">
        <v>20000</v>
      </c>
      <c r="AW985" s="54">
        <v>0</v>
      </c>
      <c r="AX985" s="49"/>
      <c r="AY985" s="276">
        <v>981200</v>
      </c>
      <c r="AZ985" s="95">
        <v>9860.9379594438178</v>
      </c>
      <c r="BB985" s="80" t="s">
        <v>3412</v>
      </c>
      <c r="BC985" s="270"/>
      <c r="BD985" s="72">
        <v>73.747299999999996</v>
      </c>
      <c r="BE985" s="72"/>
      <c r="BF985" s="72"/>
      <c r="BG985" s="72"/>
      <c r="BH985" s="72">
        <v>15.641400000000001</v>
      </c>
      <c r="BI985" s="72"/>
      <c r="BJ985" s="72"/>
      <c r="BK985" s="72"/>
      <c r="BL985" s="72"/>
      <c r="BM985" s="72"/>
      <c r="BN985" s="72"/>
      <c r="BO985" s="72"/>
      <c r="BP985" s="72"/>
      <c r="BQ985" s="72"/>
      <c r="BR985" s="72"/>
      <c r="BS985" s="72"/>
      <c r="BT985" s="72"/>
      <c r="BU985" s="72"/>
      <c r="BV985" s="72"/>
      <c r="BW985" s="72"/>
      <c r="BX985" s="72"/>
      <c r="BY985" s="72"/>
      <c r="BZ985" s="72">
        <v>9.5082699999999996</v>
      </c>
      <c r="CA985" s="72"/>
      <c r="CB985" s="72"/>
      <c r="CC985" s="72"/>
      <c r="CD985" s="72"/>
      <c r="CE985" s="72"/>
      <c r="CF985" s="72"/>
      <c r="CG985" s="72"/>
      <c r="CH985" s="72"/>
      <c r="CI985" s="72"/>
      <c r="CJ985" s="72"/>
      <c r="CK985" s="72"/>
      <c r="CL985" s="72"/>
      <c r="CM985" s="72"/>
      <c r="CN985" s="72"/>
      <c r="CO985" s="72"/>
      <c r="CP985" s="72"/>
      <c r="CQ985" s="72"/>
      <c r="CR985" s="72"/>
      <c r="CS985" s="72"/>
      <c r="CT985" s="72"/>
      <c r="CU985" s="72"/>
      <c r="CV985" s="72"/>
      <c r="CW985" s="72"/>
      <c r="CX985" s="72"/>
      <c r="CY985" s="72"/>
      <c r="CZ985" s="72"/>
      <c r="DA985" s="72"/>
      <c r="DB985" s="72"/>
      <c r="DC985" s="72"/>
      <c r="DD985" s="72"/>
      <c r="DE985" s="72"/>
      <c r="DF985" s="72"/>
      <c r="DG985" s="72"/>
      <c r="DH985" s="78">
        <f t="shared" si="554"/>
        <v>98.896969999999996</v>
      </c>
      <c r="DJ985" s="77">
        <f t="shared" si="531"/>
        <v>1.103030000000004</v>
      </c>
      <c r="DK985" s="72"/>
      <c r="DL985" s="132" t="s">
        <v>3336</v>
      </c>
      <c r="DO985" s="358"/>
      <c r="DP985" s="72"/>
      <c r="DQ985" s="374"/>
      <c r="DR985" s="72"/>
      <c r="DU985" s="52"/>
      <c r="DX985" s="75">
        <f t="shared" si="532"/>
        <v>74.569827569034715</v>
      </c>
      <c r="DY985" s="51">
        <f t="shared" si="533"/>
        <v>0</v>
      </c>
      <c r="DZ985" s="75">
        <f t="shared" si="534"/>
        <v>0</v>
      </c>
      <c r="EA985" s="51" t="e">
        <f t="shared" si="535"/>
        <v>#DIV/0!</v>
      </c>
      <c r="EB985" s="75">
        <f t="shared" si="536"/>
        <v>15.815853610075214</v>
      </c>
      <c r="EC985" s="51">
        <f t="shared" si="537"/>
        <v>0</v>
      </c>
      <c r="ED985" s="75">
        <f t="shared" si="538"/>
        <v>0</v>
      </c>
      <c r="EE985" s="51" t="e">
        <f t="shared" si="539"/>
        <v>#DIV/0!</v>
      </c>
      <c r="EF985" s="75">
        <f t="shared" si="540"/>
        <v>0</v>
      </c>
      <c r="EG985" s="51" t="e">
        <f t="shared" si="541"/>
        <v>#DIV/0!</v>
      </c>
      <c r="EH985" s="75">
        <f t="shared" si="542"/>
        <v>0</v>
      </c>
      <c r="EI985" s="51" t="e">
        <f t="shared" si="543"/>
        <v>#DIV/0!</v>
      </c>
      <c r="EJ985" s="75">
        <f t="shared" si="544"/>
        <v>0</v>
      </c>
      <c r="EK985" s="51" t="e">
        <f t="shared" si="545"/>
        <v>#DIV/0!</v>
      </c>
      <c r="EL985" s="75">
        <f t="shared" si="546"/>
        <v>9.6143188208900643</v>
      </c>
      <c r="EM985" s="51">
        <f t="shared" si="547"/>
        <v>0</v>
      </c>
      <c r="EN985" s="75">
        <f t="shared" si="548"/>
        <v>0</v>
      </c>
      <c r="EO985" s="51" t="e">
        <f t="shared" si="549"/>
        <v>#DIV/0!</v>
      </c>
      <c r="EP985" s="75">
        <f t="shared" si="550"/>
        <v>0</v>
      </c>
      <c r="EQ985" s="51" t="e">
        <f t="shared" si="551"/>
        <v>#DIV/0!</v>
      </c>
      <c r="ER985" s="51">
        <f t="shared" si="552"/>
        <v>100</v>
      </c>
      <c r="ES985" s="51">
        <f t="shared" si="553"/>
        <v>0</v>
      </c>
    </row>
    <row r="986" spans="1:149" x14ac:dyDescent="0.45">
      <c r="A986" s="78" t="s">
        <v>1454</v>
      </c>
      <c r="B986" s="174" t="s">
        <v>1008</v>
      </c>
      <c r="C986" s="51" t="s">
        <v>3648</v>
      </c>
      <c r="D986" s="51" t="s">
        <v>3690</v>
      </c>
      <c r="E986" s="78" t="s">
        <v>1121</v>
      </c>
      <c r="F986" s="78" t="s">
        <v>1964</v>
      </c>
      <c r="G986" s="72" t="s">
        <v>3371</v>
      </c>
      <c r="H986" s="78" t="s">
        <v>1100</v>
      </c>
      <c r="I986" s="78">
        <v>1.6666700000000001</v>
      </c>
      <c r="J986" s="300">
        <v>1500</v>
      </c>
      <c r="K986" s="78"/>
      <c r="L986" s="300">
        <v>1500</v>
      </c>
      <c r="M986" s="72"/>
      <c r="O986" s="78"/>
      <c r="P986" s="72" t="s">
        <v>1374</v>
      </c>
      <c r="AA986" s="195"/>
      <c r="AB986" s="195"/>
      <c r="AC986" s="195"/>
      <c r="AD986" s="72"/>
      <c r="AE986" s="316">
        <v>0</v>
      </c>
      <c r="AF986" s="195"/>
      <c r="AG986" s="195">
        <v>1</v>
      </c>
      <c r="AH986" s="72"/>
      <c r="AQ986" s="174" t="s">
        <v>824</v>
      </c>
      <c r="AR986" s="53">
        <v>2.835</v>
      </c>
      <c r="AS986" s="53">
        <v>22.48</v>
      </c>
      <c r="AT986" s="77"/>
      <c r="AU986" s="276"/>
      <c r="AV986" s="276">
        <v>15000</v>
      </c>
      <c r="AW986" s="54">
        <v>0</v>
      </c>
      <c r="AX986" s="49"/>
      <c r="AY986" s="276">
        <v>337200</v>
      </c>
      <c r="AZ986" s="95">
        <v>3401.8412896547661</v>
      </c>
      <c r="BB986" s="80" t="s">
        <v>3412</v>
      </c>
      <c r="BC986" s="270"/>
      <c r="BD986" s="72">
        <v>77.741500000000002</v>
      </c>
      <c r="BE986" s="72"/>
      <c r="BF986" s="72"/>
      <c r="BG986" s="72"/>
      <c r="BH986" s="72">
        <v>13.190899999999999</v>
      </c>
      <c r="BI986" s="72"/>
      <c r="BJ986" s="72"/>
      <c r="BK986" s="72"/>
      <c r="BL986" s="72"/>
      <c r="BM986" s="72"/>
      <c r="BN986" s="72"/>
      <c r="BO986" s="72"/>
      <c r="BP986" s="72"/>
      <c r="BQ986" s="72"/>
      <c r="BR986" s="72"/>
      <c r="BS986" s="72"/>
      <c r="BT986" s="72"/>
      <c r="BU986" s="72"/>
      <c r="BV986" s="72"/>
      <c r="BW986" s="72"/>
      <c r="BX986" s="72"/>
      <c r="BY986" s="72"/>
      <c r="BZ986" s="72">
        <v>8.0185999999999993</v>
      </c>
      <c r="CA986" s="72"/>
      <c r="CB986" s="72"/>
      <c r="CC986" s="72"/>
      <c r="CD986" s="72"/>
      <c r="CE986" s="72"/>
      <c r="CF986" s="72"/>
      <c r="CG986" s="72"/>
      <c r="CH986" s="72"/>
      <c r="CI986" s="72"/>
      <c r="CJ986" s="72"/>
      <c r="CK986" s="72"/>
      <c r="CL986" s="72"/>
      <c r="CM986" s="72"/>
      <c r="CN986" s="72"/>
      <c r="CO986" s="72"/>
      <c r="CP986" s="72"/>
      <c r="CQ986" s="72"/>
      <c r="CR986" s="72"/>
      <c r="CS986" s="72"/>
      <c r="CT986" s="72"/>
      <c r="CU986" s="72"/>
      <c r="CV986" s="72"/>
      <c r="CW986" s="72"/>
      <c r="CX986" s="72"/>
      <c r="CY986" s="72"/>
      <c r="CZ986" s="72"/>
      <c r="DA986" s="72"/>
      <c r="DB986" s="72"/>
      <c r="DC986" s="72"/>
      <c r="DD986" s="72"/>
      <c r="DE986" s="72"/>
      <c r="DF986" s="72"/>
      <c r="DG986" s="72"/>
      <c r="DH986" s="78">
        <f t="shared" si="554"/>
        <v>98.950999999999993</v>
      </c>
      <c r="DJ986" s="77">
        <f t="shared" si="531"/>
        <v>1.0490000000000066</v>
      </c>
      <c r="DK986" s="72"/>
      <c r="DL986" s="132" t="s">
        <v>3336</v>
      </c>
      <c r="DO986" s="358"/>
      <c r="DP986" s="72"/>
      <c r="DQ986" s="374">
        <v>1.103</v>
      </c>
      <c r="DR986" s="72"/>
      <c r="DU986" s="52"/>
      <c r="DX986" s="75">
        <f t="shared" si="532"/>
        <v>78.565653707390538</v>
      </c>
      <c r="DY986" s="51">
        <f t="shared" si="533"/>
        <v>0</v>
      </c>
      <c r="DZ986" s="75">
        <f t="shared" si="534"/>
        <v>0</v>
      </c>
      <c r="EA986" s="51" t="e">
        <f t="shared" si="535"/>
        <v>#DIV/0!</v>
      </c>
      <c r="EB986" s="75">
        <f t="shared" si="536"/>
        <v>13.330739456902913</v>
      </c>
      <c r="EC986" s="51">
        <f t="shared" si="537"/>
        <v>0</v>
      </c>
      <c r="ED986" s="75">
        <f t="shared" si="538"/>
        <v>0</v>
      </c>
      <c r="EE986" s="51" t="e">
        <f t="shared" si="539"/>
        <v>#DIV/0!</v>
      </c>
      <c r="EF986" s="75">
        <f t="shared" si="540"/>
        <v>0</v>
      </c>
      <c r="EG986" s="51" t="e">
        <f t="shared" si="541"/>
        <v>#DIV/0!</v>
      </c>
      <c r="EH986" s="75">
        <f t="shared" si="542"/>
        <v>0</v>
      </c>
      <c r="EI986" s="51" t="e">
        <f t="shared" si="543"/>
        <v>#DIV/0!</v>
      </c>
      <c r="EJ986" s="75">
        <f t="shared" si="544"/>
        <v>0</v>
      </c>
      <c r="EK986" s="51" t="e">
        <f t="shared" si="545"/>
        <v>#DIV/0!</v>
      </c>
      <c r="EL986" s="75">
        <f t="shared" si="546"/>
        <v>8.1036068357065609</v>
      </c>
      <c r="EM986" s="51">
        <f t="shared" si="547"/>
        <v>0</v>
      </c>
      <c r="EN986" s="75">
        <f t="shared" si="548"/>
        <v>0</v>
      </c>
      <c r="EO986" s="51" t="e">
        <f t="shared" si="549"/>
        <v>#DIV/0!</v>
      </c>
      <c r="EP986" s="75">
        <f t="shared" si="550"/>
        <v>0</v>
      </c>
      <c r="EQ986" s="51" t="e">
        <f t="shared" si="551"/>
        <v>#DIV/0!</v>
      </c>
      <c r="ER986" s="51">
        <f t="shared" si="552"/>
        <v>100</v>
      </c>
      <c r="ES986" s="51">
        <f t="shared" si="553"/>
        <v>0</v>
      </c>
    </row>
    <row r="987" spans="1:149" x14ac:dyDescent="0.45">
      <c r="A987" s="78" t="s">
        <v>1454</v>
      </c>
      <c r="B987" s="174" t="s">
        <v>1008</v>
      </c>
      <c r="C987" s="51" t="s">
        <v>3648</v>
      </c>
      <c r="D987" s="51" t="s">
        <v>3690</v>
      </c>
      <c r="E987" s="78" t="s">
        <v>1121</v>
      </c>
      <c r="F987" s="78" t="s">
        <v>1965</v>
      </c>
      <c r="G987" s="72" t="s">
        <v>3371</v>
      </c>
      <c r="H987" s="78" t="s">
        <v>1100</v>
      </c>
      <c r="I987" s="78">
        <v>0.83333299999999999</v>
      </c>
      <c r="J987" s="300">
        <v>1500</v>
      </c>
      <c r="K987" s="78"/>
      <c r="L987" s="300">
        <v>1606</v>
      </c>
      <c r="M987" s="72"/>
      <c r="O987" s="78"/>
      <c r="P987" s="72" t="s">
        <v>1374</v>
      </c>
      <c r="AA987" s="195"/>
      <c r="AB987" s="195"/>
      <c r="AC987" s="195"/>
      <c r="AD987" s="72"/>
      <c r="AE987" s="316">
        <v>0</v>
      </c>
      <c r="AF987" s="195"/>
      <c r="AG987" s="195">
        <v>1</v>
      </c>
      <c r="AH987" s="72"/>
      <c r="AQ987" s="174" t="s">
        <v>824</v>
      </c>
      <c r="AR987" s="53">
        <v>2.7549999999999999</v>
      </c>
      <c r="AS987" s="53">
        <v>19.190000000000001</v>
      </c>
      <c r="AT987" s="77"/>
      <c r="AU987" s="276"/>
      <c r="AV987" s="276">
        <v>15000</v>
      </c>
      <c r="AW987" s="54">
        <v>0</v>
      </c>
      <c r="AX987" s="49"/>
      <c r="AY987" s="276">
        <v>287850</v>
      </c>
      <c r="AZ987" s="95">
        <v>2903.9739478858969</v>
      </c>
      <c r="BB987" s="80" t="s">
        <v>3412</v>
      </c>
      <c r="BC987" s="270"/>
      <c r="BD987" s="72">
        <v>77.693600000000004</v>
      </c>
      <c r="BE987" s="72"/>
      <c r="BF987" s="72"/>
      <c r="BG987" s="72"/>
      <c r="BH987" s="72">
        <v>13.182700000000001</v>
      </c>
      <c r="BI987" s="72"/>
      <c r="BJ987" s="72"/>
      <c r="BK987" s="72"/>
      <c r="BL987" s="72"/>
      <c r="BM987" s="72"/>
      <c r="BN987" s="72"/>
      <c r="BO987" s="72"/>
      <c r="BP987" s="72"/>
      <c r="BQ987" s="72"/>
      <c r="BR987" s="72"/>
      <c r="BS987" s="72"/>
      <c r="BT987" s="72"/>
      <c r="BU987" s="72"/>
      <c r="BV987" s="72"/>
      <c r="BW987" s="72"/>
      <c r="BX987" s="72"/>
      <c r="BY987" s="72"/>
      <c r="BZ987" s="72">
        <v>8.0136500000000002</v>
      </c>
      <c r="CA987" s="72"/>
      <c r="CB987" s="72"/>
      <c r="CC987" s="72"/>
      <c r="CD987" s="72"/>
      <c r="CE987" s="72"/>
      <c r="CF987" s="72"/>
      <c r="CG987" s="72"/>
      <c r="CH987" s="72"/>
      <c r="CI987" s="72"/>
      <c r="CJ987" s="72"/>
      <c r="CK987" s="72"/>
      <c r="CL987" s="72"/>
      <c r="CM987" s="72"/>
      <c r="CN987" s="72"/>
      <c r="CO987" s="72"/>
      <c r="CP987" s="72"/>
      <c r="CQ987" s="72"/>
      <c r="CR987" s="72"/>
      <c r="CS987" s="72"/>
      <c r="CT987" s="72"/>
      <c r="CU987" s="72"/>
      <c r="CV987" s="72"/>
      <c r="CW987" s="72"/>
      <c r="CX987" s="72"/>
      <c r="CY987" s="72"/>
      <c r="CZ987" s="72"/>
      <c r="DA987" s="72"/>
      <c r="DB987" s="72"/>
      <c r="DC987" s="72"/>
      <c r="DD987" s="72"/>
      <c r="DE987" s="72"/>
      <c r="DF987" s="72"/>
      <c r="DG987" s="72"/>
      <c r="DH987" s="78">
        <f t="shared" si="554"/>
        <v>98.889949999999999</v>
      </c>
      <c r="DJ987" s="77">
        <f t="shared" si="531"/>
        <v>1.1100500000000011</v>
      </c>
      <c r="DK987" s="72"/>
      <c r="DL987" s="132" t="s">
        <v>3336</v>
      </c>
      <c r="DO987" s="358"/>
      <c r="DP987" s="72"/>
      <c r="DQ987" s="374">
        <v>1.0489999999999999</v>
      </c>
      <c r="DR987" s="72"/>
      <c r="DU987" s="52"/>
      <c r="DX987" s="75">
        <f t="shared" si="532"/>
        <v>78.565718761107689</v>
      </c>
      <c r="DY987" s="51">
        <f t="shared" si="533"/>
        <v>0</v>
      </c>
      <c r="DZ987" s="75">
        <f t="shared" si="534"/>
        <v>0</v>
      </c>
      <c r="EA987" s="51" t="e">
        <f t="shared" si="535"/>
        <v>#DIV/0!</v>
      </c>
      <c r="EB987" s="75">
        <f t="shared" si="536"/>
        <v>13.330677182059453</v>
      </c>
      <c r="EC987" s="51">
        <f t="shared" si="537"/>
        <v>0</v>
      </c>
      <c r="ED987" s="75">
        <f t="shared" si="538"/>
        <v>0</v>
      </c>
      <c r="EE987" s="51" t="e">
        <f t="shared" si="539"/>
        <v>#DIV/0!</v>
      </c>
      <c r="EF987" s="75">
        <f t="shared" si="540"/>
        <v>0</v>
      </c>
      <c r="EG987" s="51" t="e">
        <f t="shared" si="541"/>
        <v>#DIV/0!</v>
      </c>
      <c r="EH987" s="75">
        <f t="shared" si="542"/>
        <v>0</v>
      </c>
      <c r="EI987" s="51" t="e">
        <f t="shared" si="543"/>
        <v>#DIV/0!</v>
      </c>
      <c r="EJ987" s="75">
        <f t="shared" si="544"/>
        <v>0</v>
      </c>
      <c r="EK987" s="51" t="e">
        <f t="shared" si="545"/>
        <v>#DIV/0!</v>
      </c>
      <c r="EL987" s="75">
        <f t="shared" si="546"/>
        <v>8.1036040568328733</v>
      </c>
      <c r="EM987" s="51">
        <f t="shared" si="547"/>
        <v>0</v>
      </c>
      <c r="EN987" s="75">
        <f t="shared" si="548"/>
        <v>0</v>
      </c>
      <c r="EO987" s="51" t="e">
        <f t="shared" si="549"/>
        <v>#DIV/0!</v>
      </c>
      <c r="EP987" s="75">
        <f t="shared" si="550"/>
        <v>0</v>
      </c>
      <c r="EQ987" s="51" t="e">
        <f t="shared" si="551"/>
        <v>#DIV/0!</v>
      </c>
      <c r="ER987" s="51">
        <f t="shared" si="552"/>
        <v>100</v>
      </c>
      <c r="ES987" s="51">
        <f t="shared" si="553"/>
        <v>0</v>
      </c>
    </row>
    <row r="988" spans="1:149" x14ac:dyDescent="0.45">
      <c r="A988" s="78" t="s">
        <v>1454</v>
      </c>
      <c r="B988" s="174" t="s">
        <v>1008</v>
      </c>
      <c r="C988" s="51" t="s">
        <v>3648</v>
      </c>
      <c r="D988" s="51" t="s">
        <v>3690</v>
      </c>
      <c r="E988" s="78" t="s">
        <v>1121</v>
      </c>
      <c r="F988" s="78" t="s">
        <v>1966</v>
      </c>
      <c r="G988" s="72" t="s">
        <v>3371</v>
      </c>
      <c r="H988" s="78" t="s">
        <v>1100</v>
      </c>
      <c r="I988" s="78">
        <v>0.33333299999999999</v>
      </c>
      <c r="J988" s="300">
        <v>2000</v>
      </c>
      <c r="K988" s="78"/>
      <c r="L988" s="300">
        <v>1600</v>
      </c>
      <c r="M988" s="72"/>
      <c r="O988" s="78"/>
      <c r="P988" s="72" t="s">
        <v>1374</v>
      </c>
      <c r="AA988" s="195"/>
      <c r="AB988" s="195"/>
      <c r="AC988" s="195"/>
      <c r="AD988" s="72"/>
      <c r="AE988" s="316">
        <v>0</v>
      </c>
      <c r="AF988" s="195"/>
      <c r="AG988" s="195">
        <v>1</v>
      </c>
      <c r="AH988" s="72"/>
      <c r="AQ988" s="174" t="s">
        <v>824</v>
      </c>
      <c r="AR988" s="53">
        <v>4.2009999999999996</v>
      </c>
      <c r="AS988" s="53">
        <v>49.06</v>
      </c>
      <c r="AT988" s="77"/>
      <c r="AU988" s="276"/>
      <c r="AV988" s="276">
        <v>20000</v>
      </c>
      <c r="AW988" s="54">
        <v>0</v>
      </c>
      <c r="AX988" s="49"/>
      <c r="AY988" s="276">
        <v>981200</v>
      </c>
      <c r="AZ988" s="95">
        <v>9860.9379594438178</v>
      </c>
      <c r="BB988" s="80" t="s">
        <v>3412</v>
      </c>
      <c r="BC988" s="270"/>
      <c r="BD988" s="72">
        <v>77.678700000000006</v>
      </c>
      <c r="BE988" s="72"/>
      <c r="BF988" s="72"/>
      <c r="BG988" s="72"/>
      <c r="BH988" s="72">
        <v>13.180199999999999</v>
      </c>
      <c r="BI988" s="72"/>
      <c r="BJ988" s="72"/>
      <c r="BK988" s="72"/>
      <c r="BL988" s="72"/>
      <c r="BM988" s="72"/>
      <c r="BN988" s="72"/>
      <c r="BO988" s="72"/>
      <c r="BP988" s="72"/>
      <c r="BQ988" s="72"/>
      <c r="BR988" s="72"/>
      <c r="BS988" s="72"/>
      <c r="BT988" s="72"/>
      <c r="BU988" s="72"/>
      <c r="BV988" s="72"/>
      <c r="BW988" s="72"/>
      <c r="BX988" s="72"/>
      <c r="BY988" s="72"/>
      <c r="BZ988" s="72">
        <v>8.0121099999999998</v>
      </c>
      <c r="CA988" s="72"/>
      <c r="CB988" s="72"/>
      <c r="CC988" s="72"/>
      <c r="CD988" s="72"/>
      <c r="CE988" s="72"/>
      <c r="CF988" s="72"/>
      <c r="CG988" s="72"/>
      <c r="CH988" s="72"/>
      <c r="CI988" s="72"/>
      <c r="CJ988" s="72"/>
      <c r="CK988" s="72"/>
      <c r="CL988" s="72"/>
      <c r="CM988" s="72"/>
      <c r="CN988" s="72"/>
      <c r="CO988" s="72"/>
      <c r="CP988" s="72"/>
      <c r="CQ988" s="72"/>
      <c r="CR988" s="72"/>
      <c r="CS988" s="72"/>
      <c r="CT988" s="72"/>
      <c r="CU988" s="72"/>
      <c r="CV988" s="72"/>
      <c r="CW988" s="72"/>
      <c r="CX988" s="72"/>
      <c r="CY988" s="72"/>
      <c r="CZ988" s="72"/>
      <c r="DA988" s="72"/>
      <c r="DB988" s="72"/>
      <c r="DC988" s="72"/>
      <c r="DD988" s="72"/>
      <c r="DE988" s="72"/>
      <c r="DF988" s="72"/>
      <c r="DG988" s="72"/>
      <c r="DH988" s="78">
        <f t="shared" si="554"/>
        <v>98.871010000000012</v>
      </c>
      <c r="DJ988" s="77">
        <f t="shared" si="531"/>
        <v>1.1289899999999875</v>
      </c>
      <c r="DK988" s="72"/>
      <c r="DL988" s="132" t="s">
        <v>3336</v>
      </c>
      <c r="DO988" s="358"/>
      <c r="DP988" s="72"/>
      <c r="DQ988" s="374"/>
      <c r="DR988" s="72"/>
      <c r="DU988" s="52"/>
      <c r="DX988" s="75">
        <f t="shared" si="532"/>
        <v>78.565698883828532</v>
      </c>
      <c r="DY988" s="51">
        <f t="shared" si="533"/>
        <v>0</v>
      </c>
      <c r="DZ988" s="75">
        <f t="shared" si="534"/>
        <v>0</v>
      </c>
      <c r="EA988" s="51" t="e">
        <f t="shared" si="535"/>
        <v>#DIV/0!</v>
      </c>
      <c r="EB988" s="75">
        <f t="shared" si="536"/>
        <v>13.330702295849914</v>
      </c>
      <c r="EC988" s="51">
        <f t="shared" si="537"/>
        <v>0</v>
      </c>
      <c r="ED988" s="75">
        <f t="shared" si="538"/>
        <v>0</v>
      </c>
      <c r="EE988" s="51" t="e">
        <f t="shared" si="539"/>
        <v>#DIV/0!</v>
      </c>
      <c r="EF988" s="75">
        <f t="shared" si="540"/>
        <v>0</v>
      </c>
      <c r="EG988" s="51" t="e">
        <f t="shared" si="541"/>
        <v>#DIV/0!</v>
      </c>
      <c r="EH988" s="75">
        <f t="shared" si="542"/>
        <v>0</v>
      </c>
      <c r="EI988" s="51" t="e">
        <f t="shared" si="543"/>
        <v>#DIV/0!</v>
      </c>
      <c r="EJ988" s="75">
        <f t="shared" si="544"/>
        <v>0</v>
      </c>
      <c r="EK988" s="51" t="e">
        <f t="shared" si="545"/>
        <v>#DIV/0!</v>
      </c>
      <c r="EL988" s="75">
        <f t="shared" si="546"/>
        <v>8.1035988203215474</v>
      </c>
      <c r="EM988" s="51">
        <f t="shared" si="547"/>
        <v>0</v>
      </c>
      <c r="EN988" s="75">
        <f t="shared" si="548"/>
        <v>0</v>
      </c>
      <c r="EO988" s="51" t="e">
        <f t="shared" si="549"/>
        <v>#DIV/0!</v>
      </c>
      <c r="EP988" s="75">
        <f t="shared" si="550"/>
        <v>0</v>
      </c>
      <c r="EQ988" s="51" t="e">
        <f t="shared" si="551"/>
        <v>#DIV/0!</v>
      </c>
      <c r="ER988" s="51">
        <f t="shared" si="552"/>
        <v>100</v>
      </c>
      <c r="ES988" s="51">
        <f t="shared" si="553"/>
        <v>0</v>
      </c>
    </row>
    <row r="989" spans="1:149" x14ac:dyDescent="0.45">
      <c r="A989" s="78" t="s">
        <v>1454</v>
      </c>
      <c r="B989" s="174" t="s">
        <v>1008</v>
      </c>
      <c r="C989" s="51" t="s">
        <v>3648</v>
      </c>
      <c r="D989" s="51" t="s">
        <v>3690</v>
      </c>
      <c r="E989" s="78" t="s">
        <v>1121</v>
      </c>
      <c r="F989" s="78" t="s">
        <v>1967</v>
      </c>
      <c r="G989" s="72" t="s">
        <v>3371</v>
      </c>
      <c r="H989" s="78" t="s">
        <v>1100</v>
      </c>
      <c r="I989" s="78">
        <v>1.3333299999999999</v>
      </c>
      <c r="J989" s="300">
        <v>1500</v>
      </c>
      <c r="K989" s="78"/>
      <c r="L989" s="300">
        <v>1606</v>
      </c>
      <c r="M989" s="72"/>
      <c r="O989" s="78"/>
      <c r="P989" s="72" t="s">
        <v>1374</v>
      </c>
      <c r="AA989" s="195"/>
      <c r="AB989" s="195"/>
      <c r="AC989" s="195"/>
      <c r="AD989" s="72"/>
      <c r="AE989" s="316">
        <v>0</v>
      </c>
      <c r="AF989" s="195"/>
      <c r="AG989" s="195">
        <v>1</v>
      </c>
      <c r="AH989" s="72"/>
      <c r="AQ989" s="174" t="s">
        <v>824</v>
      </c>
      <c r="AR989" s="53">
        <v>2.7549999999999999</v>
      </c>
      <c r="AS989" s="53">
        <v>19.190000000000001</v>
      </c>
      <c r="AT989" s="77"/>
      <c r="AU989" s="276"/>
      <c r="AV989" s="276">
        <v>15000</v>
      </c>
      <c r="AW989" s="54">
        <v>0</v>
      </c>
      <c r="AX989" s="49"/>
      <c r="AY989" s="276">
        <v>287850</v>
      </c>
      <c r="AZ989" s="95">
        <v>2903.9739478858969</v>
      </c>
      <c r="BB989" s="80" t="s">
        <v>3412</v>
      </c>
      <c r="BC989" s="270"/>
      <c r="BD989" s="72">
        <v>80.639600000000002</v>
      </c>
      <c r="BE989" s="72"/>
      <c r="BF989" s="72"/>
      <c r="BG989" s="72"/>
      <c r="BH989" s="72">
        <v>11.402200000000001</v>
      </c>
      <c r="BI989" s="72"/>
      <c r="BJ989" s="72"/>
      <c r="BK989" s="72"/>
      <c r="BL989" s="72"/>
      <c r="BM989" s="72"/>
      <c r="BN989" s="72"/>
      <c r="BO989" s="72"/>
      <c r="BP989" s="72"/>
      <c r="BQ989" s="72"/>
      <c r="BR989" s="72"/>
      <c r="BS989" s="72"/>
      <c r="BT989" s="72"/>
      <c r="BU989" s="72"/>
      <c r="BV989" s="72"/>
      <c r="BW989" s="72"/>
      <c r="BX989" s="72"/>
      <c r="BY989" s="72"/>
      <c r="BZ989" s="72">
        <v>6.93126</v>
      </c>
      <c r="CA989" s="72"/>
      <c r="CB989" s="72"/>
      <c r="CC989" s="72"/>
      <c r="CD989" s="72"/>
      <c r="CE989" s="72"/>
      <c r="CF989" s="72"/>
      <c r="CG989" s="72"/>
      <c r="CH989" s="72"/>
      <c r="CI989" s="72"/>
      <c r="CJ989" s="72"/>
      <c r="CK989" s="72"/>
      <c r="CL989" s="72"/>
      <c r="CM989" s="72"/>
      <c r="CN989" s="72"/>
      <c r="CO989" s="72"/>
      <c r="CP989" s="72"/>
      <c r="CQ989" s="72"/>
      <c r="CR989" s="72"/>
      <c r="CS989" s="72"/>
      <c r="CT989" s="72"/>
      <c r="CU989" s="72"/>
      <c r="CV989" s="72"/>
      <c r="CW989" s="72"/>
      <c r="CX989" s="72"/>
      <c r="CY989" s="72"/>
      <c r="CZ989" s="72"/>
      <c r="DA989" s="72"/>
      <c r="DB989" s="72"/>
      <c r="DC989" s="72"/>
      <c r="DD989" s="72"/>
      <c r="DE989" s="72"/>
      <c r="DF989" s="72"/>
      <c r="DG989" s="72"/>
      <c r="DH989" s="78">
        <f t="shared" si="554"/>
        <v>98.97305999999999</v>
      </c>
      <c r="DJ989" s="77">
        <f t="shared" si="531"/>
        <v>1.0269400000000104</v>
      </c>
      <c r="DK989" s="72"/>
      <c r="DL989" s="132" t="s">
        <v>3336</v>
      </c>
      <c r="DO989" s="358"/>
      <c r="DP989" s="72"/>
      <c r="DQ989" s="374"/>
      <c r="DR989" s="72"/>
      <c r="DU989" s="52"/>
      <c r="DX989" s="75">
        <f t="shared" si="532"/>
        <v>81.476312847152556</v>
      </c>
      <c r="DY989" s="51">
        <f t="shared" si="533"/>
        <v>0</v>
      </c>
      <c r="DZ989" s="75">
        <f t="shared" si="534"/>
        <v>0</v>
      </c>
      <c r="EA989" s="51" t="e">
        <f t="shared" si="535"/>
        <v>#DIV/0!</v>
      </c>
      <c r="EB989" s="75">
        <f t="shared" si="536"/>
        <v>11.520508712168748</v>
      </c>
      <c r="EC989" s="51">
        <f t="shared" si="537"/>
        <v>0</v>
      </c>
      <c r="ED989" s="75">
        <f t="shared" si="538"/>
        <v>0</v>
      </c>
      <c r="EE989" s="51" t="e">
        <f t="shared" si="539"/>
        <v>#DIV/0!</v>
      </c>
      <c r="EF989" s="75">
        <f t="shared" si="540"/>
        <v>0</v>
      </c>
      <c r="EG989" s="51" t="e">
        <f t="shared" si="541"/>
        <v>#DIV/0!</v>
      </c>
      <c r="EH989" s="75">
        <f t="shared" si="542"/>
        <v>0</v>
      </c>
      <c r="EI989" s="51" t="e">
        <f t="shared" si="543"/>
        <v>#DIV/0!</v>
      </c>
      <c r="EJ989" s="75">
        <f t="shared" si="544"/>
        <v>0</v>
      </c>
      <c r="EK989" s="51" t="e">
        <f t="shared" si="545"/>
        <v>#DIV/0!</v>
      </c>
      <c r="EL989" s="75">
        <f t="shared" si="546"/>
        <v>7.0031784406787061</v>
      </c>
      <c r="EM989" s="51">
        <f t="shared" si="547"/>
        <v>0</v>
      </c>
      <c r="EN989" s="75">
        <f t="shared" si="548"/>
        <v>0</v>
      </c>
      <c r="EO989" s="51" t="e">
        <f t="shared" si="549"/>
        <v>#DIV/0!</v>
      </c>
      <c r="EP989" s="75">
        <f t="shared" si="550"/>
        <v>0</v>
      </c>
      <c r="EQ989" s="51" t="e">
        <f t="shared" si="551"/>
        <v>#DIV/0!</v>
      </c>
      <c r="ER989" s="51">
        <f t="shared" si="552"/>
        <v>100</v>
      </c>
      <c r="ES989" s="51">
        <f t="shared" si="553"/>
        <v>0</v>
      </c>
    </row>
    <row r="990" spans="1:149" x14ac:dyDescent="0.45">
      <c r="A990" s="78" t="s">
        <v>1454</v>
      </c>
      <c r="B990" s="174" t="s">
        <v>1008</v>
      </c>
      <c r="C990" s="51" t="s">
        <v>3648</v>
      </c>
      <c r="D990" s="51" t="s">
        <v>3690</v>
      </c>
      <c r="E990" s="78" t="s">
        <v>1121</v>
      </c>
      <c r="F990" s="78" t="s">
        <v>1968</v>
      </c>
      <c r="G990" s="72" t="s">
        <v>3371</v>
      </c>
      <c r="H990" s="78" t="s">
        <v>1100</v>
      </c>
      <c r="I990" s="78">
        <v>1.6666700000000001</v>
      </c>
      <c r="J990" s="300">
        <v>1500</v>
      </c>
      <c r="K990" s="78"/>
      <c r="L990" s="300">
        <v>1606</v>
      </c>
      <c r="M990" s="72"/>
      <c r="O990" s="78"/>
      <c r="P990" s="72" t="s">
        <v>1374</v>
      </c>
      <c r="AA990" s="195"/>
      <c r="AB990" s="195"/>
      <c r="AC990" s="195"/>
      <c r="AD990" s="72"/>
      <c r="AE990" s="316">
        <v>0</v>
      </c>
      <c r="AF990" s="195"/>
      <c r="AG990" s="195">
        <v>1</v>
      </c>
      <c r="AH990" s="72"/>
      <c r="AQ990" s="174" t="s">
        <v>824</v>
      </c>
      <c r="AR990" s="53">
        <v>2.7549999999999999</v>
      </c>
      <c r="AS990" s="53">
        <v>19.190000000000001</v>
      </c>
      <c r="AT990" s="77"/>
      <c r="AU990" s="276"/>
      <c r="AV990" s="276">
        <v>15000</v>
      </c>
      <c r="AW990" s="54">
        <v>0</v>
      </c>
      <c r="AX990" s="49"/>
      <c r="AY990" s="276">
        <v>287850</v>
      </c>
      <c r="AZ990" s="95">
        <v>2903.9739478858969</v>
      </c>
      <c r="BB990" s="80" t="s">
        <v>3412</v>
      </c>
      <c r="BC990" s="270"/>
      <c r="BD990" s="72">
        <v>80.565399999999997</v>
      </c>
      <c r="BE990" s="72"/>
      <c r="BF990" s="72"/>
      <c r="BG990" s="72"/>
      <c r="BH990" s="72">
        <v>11.3917</v>
      </c>
      <c r="BI990" s="72"/>
      <c r="BJ990" s="72"/>
      <c r="BK990" s="72"/>
      <c r="BL990" s="72"/>
      <c r="BM990" s="72"/>
      <c r="BN990" s="72"/>
      <c r="BO990" s="72"/>
      <c r="BP990" s="72"/>
      <c r="BQ990" s="72"/>
      <c r="BR990" s="72"/>
      <c r="BS990" s="72"/>
      <c r="BT990" s="72"/>
      <c r="BU990" s="72"/>
      <c r="BV990" s="72"/>
      <c r="BW990" s="72"/>
      <c r="BX990" s="72"/>
      <c r="BY990" s="72"/>
      <c r="BZ990" s="72">
        <v>6.9248900000000004</v>
      </c>
      <c r="CA990" s="72"/>
      <c r="CB990" s="72"/>
      <c r="CC990" s="72"/>
      <c r="CD990" s="72"/>
      <c r="CE990" s="72"/>
      <c r="CF990" s="72"/>
      <c r="CG990" s="72"/>
      <c r="CH990" s="72"/>
      <c r="CI990" s="72"/>
      <c r="CJ990" s="72"/>
      <c r="CK990" s="72"/>
      <c r="CL990" s="72"/>
      <c r="CM990" s="72"/>
      <c r="CN990" s="72"/>
      <c r="CO990" s="72"/>
      <c r="CP990" s="72"/>
      <c r="CQ990" s="72"/>
      <c r="CR990" s="72"/>
      <c r="CS990" s="72"/>
      <c r="CT990" s="72"/>
      <c r="CU990" s="72"/>
      <c r="CV990" s="72"/>
      <c r="CW990" s="72"/>
      <c r="CX990" s="72"/>
      <c r="CY990" s="72"/>
      <c r="CZ990" s="72"/>
      <c r="DA990" s="72"/>
      <c r="DB990" s="72"/>
      <c r="DC990" s="72"/>
      <c r="DD990" s="72"/>
      <c r="DE990" s="72"/>
      <c r="DF990" s="72"/>
      <c r="DG990" s="72"/>
      <c r="DH990" s="78">
        <f t="shared" si="554"/>
        <v>98.881990000000002</v>
      </c>
      <c r="DJ990" s="77">
        <f t="shared" si="531"/>
        <v>1.1180099999999982</v>
      </c>
      <c r="DK990" s="72"/>
      <c r="DL990" s="132" t="s">
        <v>3336</v>
      </c>
      <c r="DO990" s="358"/>
      <c r="DP990" s="72"/>
      <c r="DQ990" s="374">
        <v>1.0269999999999999</v>
      </c>
      <c r="DR990" s="72"/>
      <c r="DU990" s="52"/>
      <c r="DX990" s="75">
        <f t="shared" si="532"/>
        <v>81.476313330668205</v>
      </c>
      <c r="DY990" s="51">
        <f t="shared" si="533"/>
        <v>0</v>
      </c>
      <c r="DZ990" s="75">
        <f t="shared" si="534"/>
        <v>0</v>
      </c>
      <c r="EA990" s="51" t="e">
        <f t="shared" si="535"/>
        <v>#DIV/0!</v>
      </c>
      <c r="EB990" s="75">
        <f t="shared" si="536"/>
        <v>11.520500345917391</v>
      </c>
      <c r="EC990" s="51">
        <f t="shared" si="537"/>
        <v>0</v>
      </c>
      <c r="ED990" s="75">
        <f t="shared" si="538"/>
        <v>0</v>
      </c>
      <c r="EE990" s="51" t="e">
        <f t="shared" si="539"/>
        <v>#DIV/0!</v>
      </c>
      <c r="EF990" s="75">
        <f t="shared" si="540"/>
        <v>0</v>
      </c>
      <c r="EG990" s="51" t="e">
        <f t="shared" si="541"/>
        <v>#DIV/0!</v>
      </c>
      <c r="EH990" s="75">
        <f t="shared" si="542"/>
        <v>0</v>
      </c>
      <c r="EI990" s="51" t="e">
        <f t="shared" si="543"/>
        <v>#DIV/0!</v>
      </c>
      <c r="EJ990" s="75">
        <f t="shared" si="544"/>
        <v>0</v>
      </c>
      <c r="EK990" s="51" t="e">
        <f t="shared" si="545"/>
        <v>#DIV/0!</v>
      </c>
      <c r="EL990" s="75">
        <f t="shared" si="546"/>
        <v>7.0031863234144049</v>
      </c>
      <c r="EM990" s="51">
        <f t="shared" si="547"/>
        <v>0</v>
      </c>
      <c r="EN990" s="75">
        <f t="shared" si="548"/>
        <v>0</v>
      </c>
      <c r="EO990" s="51" t="e">
        <f t="shared" si="549"/>
        <v>#DIV/0!</v>
      </c>
      <c r="EP990" s="75">
        <f t="shared" si="550"/>
        <v>0</v>
      </c>
      <c r="EQ990" s="51" t="e">
        <f t="shared" si="551"/>
        <v>#DIV/0!</v>
      </c>
      <c r="ER990" s="51">
        <f t="shared" si="552"/>
        <v>100</v>
      </c>
      <c r="ES990" s="51">
        <f t="shared" si="553"/>
        <v>0</v>
      </c>
    </row>
    <row r="991" spans="1:149" s="43" customFormat="1" ht="14.65" thickBot="1" x14ac:dyDescent="0.5">
      <c r="A991" s="89" t="s">
        <v>1454</v>
      </c>
      <c r="B991" s="86" t="s">
        <v>1008</v>
      </c>
      <c r="C991" s="43" t="s">
        <v>3648</v>
      </c>
      <c r="D991" s="43" t="s">
        <v>3690</v>
      </c>
      <c r="E991" s="89" t="s">
        <v>1121</v>
      </c>
      <c r="F991" s="89" t="s">
        <v>1969</v>
      </c>
      <c r="G991" s="90" t="s">
        <v>3371</v>
      </c>
      <c r="H991" s="89" t="s">
        <v>1100</v>
      </c>
      <c r="I991" s="89">
        <v>0.41666700000000001</v>
      </c>
      <c r="J991" s="301">
        <v>1500</v>
      </c>
      <c r="K991" s="89"/>
      <c r="L991" s="301">
        <v>1650</v>
      </c>
      <c r="M991" s="90"/>
      <c r="O991" s="89"/>
      <c r="P991" s="90" t="s">
        <v>1374</v>
      </c>
      <c r="Q991" s="123"/>
      <c r="R991" s="123"/>
      <c r="S991" s="134"/>
      <c r="AA991" s="196"/>
      <c r="AB991" s="196"/>
      <c r="AC991" s="196"/>
      <c r="AD991" s="90"/>
      <c r="AE991" s="317">
        <v>0</v>
      </c>
      <c r="AF991" s="196"/>
      <c r="AG991" s="196">
        <v>1</v>
      </c>
      <c r="AH991" s="90"/>
      <c r="AQ991" s="86" t="s">
        <v>824</v>
      </c>
      <c r="AR991" s="58">
        <v>2.722</v>
      </c>
      <c r="AS991" s="58">
        <v>18.059999999999999</v>
      </c>
      <c r="AT991" s="91"/>
      <c r="AU991" s="277"/>
      <c r="AV991" s="277">
        <v>15000</v>
      </c>
      <c r="AW991" s="308">
        <v>0</v>
      </c>
      <c r="AX991" s="44"/>
      <c r="AY991" s="277">
        <v>270900</v>
      </c>
      <c r="AZ991" s="259">
        <v>2732.9739186461334</v>
      </c>
      <c r="BA991" s="86"/>
      <c r="BB991" s="85" t="s">
        <v>3412</v>
      </c>
      <c r="BC991" s="271"/>
      <c r="BD991" s="90">
        <v>80.562200000000004</v>
      </c>
      <c r="BE991" s="90"/>
      <c r="BF991" s="90"/>
      <c r="BG991" s="90"/>
      <c r="BH991" s="90">
        <v>11.3912</v>
      </c>
      <c r="BI991" s="90"/>
      <c r="BJ991" s="90"/>
      <c r="BK991" s="90"/>
      <c r="BL991" s="90"/>
      <c r="BM991" s="90"/>
      <c r="BN991" s="90"/>
      <c r="BO991" s="90"/>
      <c r="BP991" s="90"/>
      <c r="BQ991" s="90"/>
      <c r="BR991" s="90"/>
      <c r="BS991" s="90"/>
      <c r="BT991" s="90"/>
      <c r="BU991" s="90"/>
      <c r="BV991" s="90"/>
      <c r="BW991" s="90"/>
      <c r="BX991" s="90"/>
      <c r="BY991" s="90"/>
      <c r="BZ991" s="90">
        <v>6.9246100000000004</v>
      </c>
      <c r="CA991" s="90"/>
      <c r="CB991" s="90"/>
      <c r="CC991" s="90"/>
      <c r="CD991" s="90"/>
      <c r="CE991" s="90"/>
      <c r="CF991" s="90"/>
      <c r="CG991" s="90"/>
      <c r="CH991" s="90"/>
      <c r="CI991" s="90"/>
      <c r="CJ991" s="90"/>
      <c r="CK991" s="90"/>
      <c r="CL991" s="90"/>
      <c r="CM991" s="90"/>
      <c r="CN991" s="90"/>
      <c r="CO991" s="90"/>
      <c r="CP991" s="90"/>
      <c r="CQ991" s="90"/>
      <c r="CR991" s="90"/>
      <c r="CS991" s="90"/>
      <c r="CT991" s="90"/>
      <c r="CU991" s="90"/>
      <c r="CV991" s="90"/>
      <c r="CW991" s="90"/>
      <c r="CX991" s="90"/>
      <c r="CY991" s="90"/>
      <c r="CZ991" s="90"/>
      <c r="DA991" s="90"/>
      <c r="DB991" s="90"/>
      <c r="DC991" s="90"/>
      <c r="DD991" s="90"/>
      <c r="DE991" s="90"/>
      <c r="DF991" s="90"/>
      <c r="DG991" s="90"/>
      <c r="DH991" s="89">
        <f t="shared" si="554"/>
        <v>98.878010000000003</v>
      </c>
      <c r="DJ991" s="91">
        <f t="shared" si="531"/>
        <v>1.1219899999999967</v>
      </c>
      <c r="DK991" s="90"/>
      <c r="DL991" s="133" t="s">
        <v>3336</v>
      </c>
      <c r="DO991" s="359"/>
      <c r="DP991" s="90"/>
      <c r="DQ991" s="375">
        <v>1.1180000000000001</v>
      </c>
      <c r="DR991" s="90"/>
      <c r="DS991" s="308"/>
      <c r="DU991" s="59"/>
      <c r="DW991" s="86"/>
      <c r="DX991" s="298">
        <f t="shared" si="532"/>
        <v>81.4763565731147</v>
      </c>
      <c r="DY991" s="43">
        <f t="shared" si="533"/>
        <v>0</v>
      </c>
      <c r="DZ991" s="298">
        <f t="shared" si="534"/>
        <v>0</v>
      </c>
      <c r="EA991" s="43" t="e">
        <f t="shared" si="535"/>
        <v>#DIV/0!</v>
      </c>
      <c r="EB991" s="298">
        <f t="shared" si="536"/>
        <v>11.520458391102329</v>
      </c>
      <c r="EC991" s="43">
        <f t="shared" si="537"/>
        <v>0</v>
      </c>
      <c r="ED991" s="298">
        <f t="shared" si="538"/>
        <v>0</v>
      </c>
      <c r="EE991" s="43" t="e">
        <f t="shared" si="539"/>
        <v>#DIV/0!</v>
      </c>
      <c r="EF991" s="298">
        <f t="shared" si="540"/>
        <v>0</v>
      </c>
      <c r="EG991" s="43" t="e">
        <f t="shared" si="541"/>
        <v>#DIV/0!</v>
      </c>
      <c r="EH991" s="298">
        <f t="shared" si="542"/>
        <v>0</v>
      </c>
      <c r="EI991" s="43" t="e">
        <f t="shared" si="543"/>
        <v>#DIV/0!</v>
      </c>
      <c r="EJ991" s="298">
        <f t="shared" si="544"/>
        <v>0</v>
      </c>
      <c r="EK991" s="43" t="e">
        <f t="shared" si="545"/>
        <v>#DIV/0!</v>
      </c>
      <c r="EL991" s="298">
        <f t="shared" si="546"/>
        <v>7.0031850357829812</v>
      </c>
      <c r="EM991" s="43">
        <f t="shared" si="547"/>
        <v>0</v>
      </c>
      <c r="EN991" s="298">
        <f t="shared" si="548"/>
        <v>0</v>
      </c>
      <c r="EO991" s="43" t="e">
        <f t="shared" si="549"/>
        <v>#DIV/0!</v>
      </c>
      <c r="EP991" s="298">
        <f t="shared" si="550"/>
        <v>0</v>
      </c>
      <c r="EQ991" s="43" t="e">
        <f t="shared" si="551"/>
        <v>#DIV/0!</v>
      </c>
      <c r="ER991" s="43">
        <f t="shared" si="552"/>
        <v>100</v>
      </c>
      <c r="ES991" s="43">
        <f t="shared" si="553"/>
        <v>0</v>
      </c>
    </row>
    <row r="992" spans="1:149" x14ac:dyDescent="0.45">
      <c r="A992" s="78" t="s">
        <v>1455</v>
      </c>
      <c r="B992" s="174" t="s">
        <v>997</v>
      </c>
      <c r="C992" s="51" t="s">
        <v>762</v>
      </c>
      <c r="D992" s="46" t="s">
        <v>3691</v>
      </c>
      <c r="E992" s="78" t="s">
        <v>1121</v>
      </c>
      <c r="F992" s="78" t="s">
        <v>1970</v>
      </c>
      <c r="G992" s="72" t="s">
        <v>3371</v>
      </c>
      <c r="H992" s="78" t="s">
        <v>1372</v>
      </c>
      <c r="I992" s="78">
        <v>2</v>
      </c>
      <c r="J992" s="300">
        <v>1000</v>
      </c>
      <c r="K992" s="78"/>
      <c r="L992" s="300">
        <v>1300</v>
      </c>
      <c r="M992" s="72"/>
      <c r="O992" s="78"/>
      <c r="P992" s="72" t="s">
        <v>1374</v>
      </c>
      <c r="AA992" s="195"/>
      <c r="AB992" s="195"/>
      <c r="AC992" s="195"/>
      <c r="AD992" s="72"/>
      <c r="AE992" s="316">
        <v>0</v>
      </c>
      <c r="AF992" s="195"/>
      <c r="AG992" s="195">
        <v>1</v>
      </c>
      <c r="AH992" s="72"/>
      <c r="AQ992" s="174" t="s">
        <v>824</v>
      </c>
      <c r="AR992" s="53">
        <v>1.8520000000000001</v>
      </c>
      <c r="AS992" s="53">
        <v>10.29</v>
      </c>
      <c r="AT992" s="77"/>
      <c r="AU992" s="276"/>
      <c r="AV992" s="276">
        <v>10000</v>
      </c>
      <c r="AW992" s="54">
        <v>0</v>
      </c>
      <c r="AX992" s="49"/>
      <c r="AY992" s="276">
        <v>102899.99999999999</v>
      </c>
      <c r="AZ992" s="95">
        <v>1049.378215897395</v>
      </c>
      <c r="BB992" s="80" t="s">
        <v>3412</v>
      </c>
      <c r="BC992" s="270"/>
      <c r="BD992" s="72">
        <v>56.396599999999999</v>
      </c>
      <c r="BE992" s="72"/>
      <c r="BF992" s="72">
        <v>0.55563200000000001</v>
      </c>
      <c r="BG992" s="72"/>
      <c r="BH992" s="72">
        <v>22.860299999999999</v>
      </c>
      <c r="BI992" s="72"/>
      <c r="BJ992" s="72"/>
      <c r="BK992" s="72"/>
      <c r="BL992" s="72"/>
      <c r="BM992" s="72"/>
      <c r="BN992" s="72"/>
      <c r="BO992" s="72"/>
      <c r="BP992" s="72"/>
      <c r="BQ992" s="72"/>
      <c r="BR992" s="72">
        <v>4.0481800000000003</v>
      </c>
      <c r="BS992" s="72"/>
      <c r="BT992" s="72"/>
      <c r="BU992" s="72"/>
      <c r="BV992" s="72"/>
      <c r="BW992" s="72"/>
      <c r="BX992" s="72">
        <v>1.56768</v>
      </c>
      <c r="BY992" s="72"/>
      <c r="BZ992" s="72">
        <v>13.791600000000001</v>
      </c>
      <c r="CA992" s="72"/>
      <c r="CB992" s="72"/>
      <c r="CC992" s="72"/>
      <c r="CD992" s="72"/>
      <c r="CE992" s="72"/>
      <c r="CF992" s="72"/>
      <c r="CG992" s="72"/>
      <c r="CH992" s="72"/>
      <c r="CI992" s="72"/>
      <c r="CJ992" s="72"/>
      <c r="CK992" s="72"/>
      <c r="CL992" s="72"/>
      <c r="CM992" s="72"/>
      <c r="CN992" s="72"/>
      <c r="CO992" s="72"/>
      <c r="CP992" s="72"/>
      <c r="CQ992" s="72"/>
      <c r="CR992" s="72"/>
      <c r="CS992" s="72"/>
      <c r="CT992" s="72"/>
      <c r="CU992" s="72"/>
      <c r="CV992" s="72"/>
      <c r="CW992" s="72"/>
      <c r="CX992" s="72"/>
      <c r="CY992" s="72"/>
      <c r="CZ992" s="72"/>
      <c r="DA992" s="72"/>
      <c r="DB992" s="72"/>
      <c r="DC992" s="72"/>
      <c r="DD992" s="72"/>
      <c r="DE992" s="72"/>
      <c r="DF992" s="72"/>
      <c r="DG992" s="72"/>
      <c r="DH992" s="78">
        <f t="shared" si="554"/>
        <v>99.219992000000005</v>
      </c>
      <c r="DJ992" s="77">
        <f t="shared" si="531"/>
        <v>0.78000799999999515</v>
      </c>
      <c r="DK992" s="72"/>
      <c r="DL992" s="51" t="s">
        <v>3447</v>
      </c>
      <c r="DO992" s="358"/>
      <c r="DP992" s="72"/>
      <c r="DQ992" s="374">
        <v>0.78</v>
      </c>
      <c r="DR992" s="72"/>
      <c r="DU992" s="52"/>
      <c r="DX992" s="75">
        <f t="shared" si="532"/>
        <v>56.839956205600174</v>
      </c>
      <c r="DY992" s="51">
        <f t="shared" si="533"/>
        <v>0</v>
      </c>
      <c r="DZ992" s="75">
        <f t="shared" si="534"/>
        <v>0.56000004515219071</v>
      </c>
      <c r="EA992" s="51">
        <f t="shared" si="535"/>
        <v>0</v>
      </c>
      <c r="EB992" s="75">
        <f t="shared" si="536"/>
        <v>23.040013952026925</v>
      </c>
      <c r="EC992" s="51">
        <f t="shared" si="537"/>
        <v>0</v>
      </c>
      <c r="ED992" s="75">
        <f t="shared" si="538"/>
        <v>0</v>
      </c>
      <c r="EE992" s="51" t="e">
        <f t="shared" si="539"/>
        <v>#DIV/0!</v>
      </c>
      <c r="EF992" s="75">
        <f t="shared" si="540"/>
        <v>0</v>
      </c>
      <c r="EG992" s="51" t="e">
        <f t="shared" si="541"/>
        <v>#DIV/0!</v>
      </c>
      <c r="EH992" s="75">
        <f t="shared" si="542"/>
        <v>4.080004360411559</v>
      </c>
      <c r="EI992" s="51">
        <f t="shared" si="543"/>
        <v>0</v>
      </c>
      <c r="EJ992" s="75">
        <f t="shared" si="544"/>
        <v>1.580004158839279</v>
      </c>
      <c r="EK992" s="51">
        <f t="shared" si="545"/>
        <v>0</v>
      </c>
      <c r="EL992" s="75">
        <f t="shared" si="546"/>
        <v>13.900021277969868</v>
      </c>
      <c r="EM992" s="51">
        <f t="shared" si="547"/>
        <v>0</v>
      </c>
      <c r="EN992" s="75">
        <f t="shared" si="548"/>
        <v>0</v>
      </c>
      <c r="EO992" s="51" t="e">
        <f t="shared" si="549"/>
        <v>#DIV/0!</v>
      </c>
      <c r="EP992" s="75">
        <f t="shared" si="550"/>
        <v>0</v>
      </c>
      <c r="EQ992" s="51" t="e">
        <f t="shared" si="551"/>
        <v>#DIV/0!</v>
      </c>
      <c r="ER992" s="51">
        <f t="shared" si="552"/>
        <v>100</v>
      </c>
      <c r="ES992" s="51">
        <f t="shared" si="553"/>
        <v>0</v>
      </c>
    </row>
    <row r="993" spans="1:149" x14ac:dyDescent="0.45">
      <c r="A993" s="78" t="s">
        <v>1455</v>
      </c>
      <c r="B993" s="174" t="s">
        <v>997</v>
      </c>
      <c r="C993" s="51" t="s">
        <v>762</v>
      </c>
      <c r="D993" s="46" t="s">
        <v>3691</v>
      </c>
      <c r="E993" s="78" t="s">
        <v>1121</v>
      </c>
      <c r="F993" s="78" t="s">
        <v>1971</v>
      </c>
      <c r="G993" s="72" t="s">
        <v>3371</v>
      </c>
      <c r="H993" s="78" t="s">
        <v>1372</v>
      </c>
      <c r="I993" s="78">
        <v>3</v>
      </c>
      <c r="J993" s="300">
        <v>1000</v>
      </c>
      <c r="K993" s="78"/>
      <c r="L993" s="300">
        <v>1350</v>
      </c>
      <c r="M993" s="72"/>
      <c r="O993" s="78"/>
      <c r="P993" s="72" t="s">
        <v>1374</v>
      </c>
      <c r="AA993" s="195"/>
      <c r="AB993" s="195"/>
      <c r="AC993" s="195"/>
      <c r="AD993" s="72"/>
      <c r="AE993" s="316">
        <v>0</v>
      </c>
      <c r="AF993" s="195"/>
      <c r="AG993" s="195">
        <v>1</v>
      </c>
      <c r="AH993" s="72"/>
      <c r="AQ993" s="174" t="s">
        <v>824</v>
      </c>
      <c r="AR993" s="53">
        <v>1.8540000000000001</v>
      </c>
      <c r="AS993" s="53">
        <v>9.6590000000000007</v>
      </c>
      <c r="AT993" s="77"/>
      <c r="AU993" s="276"/>
      <c r="AV993" s="276">
        <v>10000</v>
      </c>
      <c r="AW993" s="54">
        <v>0</v>
      </c>
      <c r="AX993" s="49"/>
      <c r="AY993" s="276">
        <v>96590</v>
      </c>
      <c r="AZ993" s="95">
        <v>985.02858963585425</v>
      </c>
      <c r="BB993" s="80" t="s">
        <v>3412</v>
      </c>
      <c r="BC993" s="270"/>
      <c r="BD993" s="72">
        <v>56.470500000000001</v>
      </c>
      <c r="BE993" s="72"/>
      <c r="BF993" s="72">
        <v>0.55635999999999997</v>
      </c>
      <c r="BG993" s="72"/>
      <c r="BH993" s="72">
        <v>22.8902</v>
      </c>
      <c r="BI993" s="72"/>
      <c r="BJ993" s="72"/>
      <c r="BK993" s="72"/>
      <c r="BL993" s="72"/>
      <c r="BM993" s="72"/>
      <c r="BN993" s="72"/>
      <c r="BO993" s="72"/>
      <c r="BP993" s="72"/>
      <c r="BQ993" s="72"/>
      <c r="BR993" s="72">
        <v>4.0534800000000004</v>
      </c>
      <c r="BS993" s="72"/>
      <c r="BT993" s="72"/>
      <c r="BU993" s="72"/>
      <c r="BV993" s="72"/>
      <c r="BW993" s="72"/>
      <c r="BX993" s="72">
        <v>1.5697300000000001</v>
      </c>
      <c r="BY993" s="72"/>
      <c r="BZ993" s="72">
        <v>13.809699999999999</v>
      </c>
      <c r="CA993" s="72"/>
      <c r="CB993" s="72"/>
      <c r="CC993" s="72"/>
      <c r="CD993" s="72"/>
      <c r="CE993" s="72"/>
      <c r="CF993" s="72"/>
      <c r="CG993" s="72"/>
      <c r="CH993" s="72"/>
      <c r="CI993" s="72"/>
      <c r="CJ993" s="72"/>
      <c r="CK993" s="72"/>
      <c r="CL993" s="72"/>
      <c r="CM993" s="72"/>
      <c r="CN993" s="72"/>
      <c r="CO993" s="72"/>
      <c r="CP993" s="72"/>
      <c r="CQ993" s="72"/>
      <c r="CR993" s="72"/>
      <c r="CS993" s="72"/>
      <c r="CT993" s="72"/>
      <c r="CU993" s="72"/>
      <c r="CV993" s="72"/>
      <c r="CW993" s="72"/>
      <c r="CX993" s="72"/>
      <c r="CY993" s="72"/>
      <c r="CZ993" s="72"/>
      <c r="DA993" s="72"/>
      <c r="DB993" s="72"/>
      <c r="DC993" s="72"/>
      <c r="DD993" s="72"/>
      <c r="DE993" s="72"/>
      <c r="DF993" s="72"/>
      <c r="DG993" s="72"/>
      <c r="DH993" s="78">
        <f t="shared" si="554"/>
        <v>99.349970000000013</v>
      </c>
      <c r="DJ993" s="77">
        <f t="shared" si="531"/>
        <v>0.65002999999998679</v>
      </c>
      <c r="DK993" s="72"/>
      <c r="DL993" s="51" t="s">
        <v>3447</v>
      </c>
      <c r="DO993" s="358"/>
      <c r="DP993" s="72"/>
      <c r="DQ993" s="374">
        <v>0.65</v>
      </c>
      <c r="DR993" s="72"/>
      <c r="DU993" s="52"/>
      <c r="DX993" s="75">
        <f t="shared" si="532"/>
        <v>56.839976901855124</v>
      </c>
      <c r="DY993" s="51">
        <f t="shared" si="533"/>
        <v>0</v>
      </c>
      <c r="DZ993" s="75">
        <f t="shared" si="534"/>
        <v>0.56000016909919537</v>
      </c>
      <c r="EA993" s="51">
        <f t="shared" si="535"/>
        <v>0</v>
      </c>
      <c r="EB993" s="75">
        <f t="shared" si="536"/>
        <v>23.039966695510827</v>
      </c>
      <c r="EC993" s="51">
        <f t="shared" si="537"/>
        <v>0</v>
      </c>
      <c r="ED993" s="75">
        <f t="shared" si="538"/>
        <v>0</v>
      </c>
      <c r="EE993" s="51" t="e">
        <f t="shared" si="539"/>
        <v>#DIV/0!</v>
      </c>
      <c r="EF993" s="75">
        <f t="shared" si="540"/>
        <v>0</v>
      </c>
      <c r="EG993" s="51" t="e">
        <f t="shared" si="541"/>
        <v>#DIV/0!</v>
      </c>
      <c r="EH993" s="75">
        <f t="shared" si="542"/>
        <v>4.0800012320084242</v>
      </c>
      <c r="EI993" s="51">
        <f t="shared" si="543"/>
        <v>0</v>
      </c>
      <c r="EJ993" s="75">
        <f t="shared" si="544"/>
        <v>1.5800004771013014</v>
      </c>
      <c r="EK993" s="51">
        <f t="shared" si="545"/>
        <v>0</v>
      </c>
      <c r="EL993" s="75">
        <f t="shared" si="546"/>
        <v>13.900054524425117</v>
      </c>
      <c r="EM993" s="51">
        <f t="shared" si="547"/>
        <v>0</v>
      </c>
      <c r="EN993" s="75">
        <f t="shared" si="548"/>
        <v>0</v>
      </c>
      <c r="EO993" s="51" t="e">
        <f t="shared" si="549"/>
        <v>#DIV/0!</v>
      </c>
      <c r="EP993" s="75">
        <f t="shared" si="550"/>
        <v>0</v>
      </c>
      <c r="EQ993" s="51" t="e">
        <f t="shared" si="551"/>
        <v>#DIV/0!</v>
      </c>
      <c r="ER993" s="51">
        <f t="shared" si="552"/>
        <v>100</v>
      </c>
      <c r="ES993" s="51">
        <f t="shared" si="553"/>
        <v>0</v>
      </c>
    </row>
    <row r="994" spans="1:149" x14ac:dyDescent="0.45">
      <c r="A994" s="78" t="s">
        <v>1455</v>
      </c>
      <c r="B994" s="174" t="s">
        <v>997</v>
      </c>
      <c r="C994" s="51" t="s">
        <v>762</v>
      </c>
      <c r="D994" s="46" t="s">
        <v>3691</v>
      </c>
      <c r="E994" s="78" t="s">
        <v>1121</v>
      </c>
      <c r="F994" s="78" t="s">
        <v>1972</v>
      </c>
      <c r="G994" s="72" t="s">
        <v>3371</v>
      </c>
      <c r="H994" s="78" t="s">
        <v>1372</v>
      </c>
      <c r="I994" s="78">
        <v>3</v>
      </c>
      <c r="J994" s="300">
        <v>1000</v>
      </c>
      <c r="K994" s="78"/>
      <c r="L994" s="300">
        <v>1400</v>
      </c>
      <c r="M994" s="72"/>
      <c r="O994" s="78"/>
      <c r="P994" s="72" t="s">
        <v>1374</v>
      </c>
      <c r="AA994" s="195"/>
      <c r="AB994" s="195"/>
      <c r="AC994" s="195"/>
      <c r="AD994" s="72"/>
      <c r="AE994" s="316">
        <v>0</v>
      </c>
      <c r="AF994" s="195"/>
      <c r="AG994" s="195">
        <v>1</v>
      </c>
      <c r="AH994" s="72"/>
      <c r="AQ994" s="174" t="s">
        <v>824</v>
      </c>
      <c r="AR994" s="53">
        <v>1.853</v>
      </c>
      <c r="AS994" s="53">
        <v>9.0950000000000006</v>
      </c>
      <c r="AT994" s="77"/>
      <c r="AU994" s="276"/>
      <c r="AV994" s="276">
        <v>10000</v>
      </c>
      <c r="AW994" s="54">
        <v>0</v>
      </c>
      <c r="AX994" s="49"/>
      <c r="AY994" s="276">
        <v>90950</v>
      </c>
      <c r="AZ994" s="95">
        <v>927.51164952252759</v>
      </c>
      <c r="BB994" s="80" t="s">
        <v>3412</v>
      </c>
      <c r="BC994" s="270"/>
      <c r="BD994" s="72">
        <v>56.4251</v>
      </c>
      <c r="BE994" s="72"/>
      <c r="BF994" s="72">
        <v>0.55591199999999996</v>
      </c>
      <c r="BG994" s="72"/>
      <c r="BH994" s="72">
        <v>22.8718</v>
      </c>
      <c r="BI994" s="72"/>
      <c r="BJ994" s="72"/>
      <c r="BK994" s="72"/>
      <c r="BL994" s="72"/>
      <c r="BM994" s="72"/>
      <c r="BN994" s="72"/>
      <c r="BO994" s="72"/>
      <c r="BP994" s="72"/>
      <c r="BQ994" s="72"/>
      <c r="BR994" s="72">
        <v>4.0502200000000004</v>
      </c>
      <c r="BS994" s="72"/>
      <c r="BT994" s="72"/>
      <c r="BU994" s="72"/>
      <c r="BV994" s="72"/>
      <c r="BW994" s="72"/>
      <c r="BX994" s="72">
        <v>1.56847</v>
      </c>
      <c r="BY994" s="72"/>
      <c r="BZ994" s="72">
        <v>13.798500000000001</v>
      </c>
      <c r="CA994" s="72"/>
      <c r="CB994" s="72"/>
      <c r="CC994" s="72"/>
      <c r="CD994" s="72"/>
      <c r="CE994" s="72"/>
      <c r="CF994" s="72"/>
      <c r="CG994" s="72"/>
      <c r="CH994" s="72"/>
      <c r="CI994" s="72"/>
      <c r="CJ994" s="72"/>
      <c r="CK994" s="72"/>
      <c r="CL994" s="72"/>
      <c r="CM994" s="72"/>
      <c r="CN994" s="72"/>
      <c r="CO994" s="72"/>
      <c r="CP994" s="72"/>
      <c r="CQ994" s="72"/>
      <c r="CR994" s="72"/>
      <c r="CS994" s="72"/>
      <c r="CT994" s="72"/>
      <c r="CU994" s="72"/>
      <c r="CV994" s="72"/>
      <c r="CW994" s="72"/>
      <c r="CX994" s="72"/>
      <c r="CY994" s="72"/>
      <c r="CZ994" s="72"/>
      <c r="DA994" s="72"/>
      <c r="DB994" s="72"/>
      <c r="DC994" s="72"/>
      <c r="DD994" s="72"/>
      <c r="DE994" s="72"/>
      <c r="DF994" s="72"/>
      <c r="DG994" s="72"/>
      <c r="DH994" s="78">
        <f t="shared" si="554"/>
        <v>99.270002000000005</v>
      </c>
      <c r="DJ994" s="77">
        <f t="shared" si="531"/>
        <v>0.72999799999999482</v>
      </c>
      <c r="DK994" s="72"/>
      <c r="DL994" s="51" t="s">
        <v>3447</v>
      </c>
      <c r="DO994" s="358"/>
      <c r="DP994" s="72"/>
      <c r="DQ994" s="374">
        <v>0.73</v>
      </c>
      <c r="DR994" s="72"/>
      <c r="DU994" s="52"/>
      <c r="DX994" s="75">
        <f t="shared" si="532"/>
        <v>56.840031090157531</v>
      </c>
      <c r="DY994" s="51">
        <f t="shared" si="533"/>
        <v>0</v>
      </c>
      <c r="DZ994" s="75">
        <f t="shared" si="534"/>
        <v>0.5599999887176389</v>
      </c>
      <c r="EA994" s="51">
        <f t="shared" si="535"/>
        <v>0</v>
      </c>
      <c r="EB994" s="75">
        <f t="shared" si="536"/>
        <v>23.039991476982138</v>
      </c>
      <c r="EC994" s="51">
        <f t="shared" si="537"/>
        <v>0</v>
      </c>
      <c r="ED994" s="75">
        <f t="shared" si="538"/>
        <v>0</v>
      </c>
      <c r="EE994" s="51" t="e">
        <f t="shared" si="539"/>
        <v>#DIV/0!</v>
      </c>
      <c r="EF994" s="75">
        <f t="shared" si="540"/>
        <v>0</v>
      </c>
      <c r="EG994" s="51" t="e">
        <f t="shared" si="541"/>
        <v>#DIV/0!</v>
      </c>
      <c r="EH994" s="75">
        <f t="shared" si="542"/>
        <v>4.0800039472145873</v>
      </c>
      <c r="EI994" s="51">
        <f t="shared" si="543"/>
        <v>0</v>
      </c>
      <c r="EJ994" s="75">
        <f t="shared" si="544"/>
        <v>1.5800039975822706</v>
      </c>
      <c r="EK994" s="51">
        <f t="shared" si="545"/>
        <v>0</v>
      </c>
      <c r="EL994" s="75">
        <f t="shared" si="546"/>
        <v>13.899969499345834</v>
      </c>
      <c r="EM994" s="51">
        <f t="shared" si="547"/>
        <v>0</v>
      </c>
      <c r="EN994" s="75">
        <f t="shared" si="548"/>
        <v>0</v>
      </c>
      <c r="EO994" s="51" t="e">
        <f t="shared" si="549"/>
        <v>#DIV/0!</v>
      </c>
      <c r="EP994" s="75">
        <f t="shared" si="550"/>
        <v>0</v>
      </c>
      <c r="EQ994" s="51" t="e">
        <f t="shared" si="551"/>
        <v>#DIV/0!</v>
      </c>
      <c r="ER994" s="51">
        <f t="shared" si="552"/>
        <v>100</v>
      </c>
      <c r="ES994" s="51">
        <f t="shared" si="553"/>
        <v>0</v>
      </c>
    </row>
    <row r="995" spans="1:149" x14ac:dyDescent="0.45">
      <c r="A995" s="78" t="s">
        <v>1455</v>
      </c>
      <c r="B995" s="174" t="s">
        <v>997</v>
      </c>
      <c r="C995" s="51" t="s">
        <v>762</v>
      </c>
      <c r="D995" s="46" t="s">
        <v>3691</v>
      </c>
      <c r="E995" s="78" t="s">
        <v>1121</v>
      </c>
      <c r="F995" s="78" t="s">
        <v>1973</v>
      </c>
      <c r="G995" s="72" t="s">
        <v>3371</v>
      </c>
      <c r="H995" s="78" t="s">
        <v>1372</v>
      </c>
      <c r="I995" s="78">
        <v>3</v>
      </c>
      <c r="J995" s="300">
        <v>1000</v>
      </c>
      <c r="K995" s="78"/>
      <c r="L995" s="300">
        <v>1450</v>
      </c>
      <c r="M995" s="72"/>
      <c r="O995" s="78"/>
      <c r="P995" s="72" t="s">
        <v>1374</v>
      </c>
      <c r="AA995" s="195"/>
      <c r="AB995" s="195"/>
      <c r="AC995" s="195"/>
      <c r="AD995" s="72"/>
      <c r="AE995" s="316">
        <v>0</v>
      </c>
      <c r="AF995" s="195"/>
      <c r="AG995" s="195">
        <v>1</v>
      </c>
      <c r="AH995" s="72"/>
      <c r="AQ995" s="174" t="s">
        <v>824</v>
      </c>
      <c r="AR995" s="53">
        <v>1.851</v>
      </c>
      <c r="AS995" s="53">
        <v>8.59</v>
      </c>
      <c r="AT995" s="77"/>
      <c r="AU995" s="276"/>
      <c r="AV995" s="276">
        <v>10000</v>
      </c>
      <c r="AW995" s="54">
        <v>0</v>
      </c>
      <c r="AX995" s="49"/>
      <c r="AY995" s="276">
        <v>85900</v>
      </c>
      <c r="AZ995" s="95">
        <v>876.01155243524056</v>
      </c>
      <c r="BB995" s="80" t="s">
        <v>3412</v>
      </c>
      <c r="BC995" s="270"/>
      <c r="BD995" s="72">
        <v>56.459200000000003</v>
      </c>
      <c r="BE995" s="72"/>
      <c r="BF995" s="72">
        <v>0.55624799999999996</v>
      </c>
      <c r="BG995" s="72"/>
      <c r="BH995" s="72">
        <v>22.8856</v>
      </c>
      <c r="BI995" s="72"/>
      <c r="BJ995" s="72"/>
      <c r="BK995" s="72"/>
      <c r="BL995" s="72"/>
      <c r="BM995" s="72"/>
      <c r="BN995" s="72"/>
      <c r="BO995" s="72"/>
      <c r="BP995" s="72"/>
      <c r="BQ995" s="72"/>
      <c r="BR995" s="72">
        <v>4.0526600000000004</v>
      </c>
      <c r="BS995" s="72"/>
      <c r="BT995" s="72"/>
      <c r="BU995" s="72"/>
      <c r="BV995" s="72"/>
      <c r="BW995" s="72"/>
      <c r="BX995" s="72">
        <v>1.56941</v>
      </c>
      <c r="BY995" s="72"/>
      <c r="BZ995" s="72">
        <v>13.806900000000001</v>
      </c>
      <c r="CA995" s="72"/>
      <c r="CB995" s="72"/>
      <c r="CC995" s="72"/>
      <c r="CD995" s="72"/>
      <c r="CE995" s="72"/>
      <c r="CF995" s="72"/>
      <c r="CG995" s="72"/>
      <c r="CH995" s="72"/>
      <c r="CI995" s="72"/>
      <c r="CJ995" s="72"/>
      <c r="CK995" s="72"/>
      <c r="CL995" s="72"/>
      <c r="CM995" s="72"/>
      <c r="CN995" s="72"/>
      <c r="CO995" s="72"/>
      <c r="CP995" s="72"/>
      <c r="CQ995" s="72"/>
      <c r="CR995" s="72"/>
      <c r="CS995" s="72"/>
      <c r="CT995" s="72"/>
      <c r="CU995" s="72"/>
      <c r="CV995" s="72"/>
      <c r="CW995" s="72"/>
      <c r="CX995" s="72"/>
      <c r="CY995" s="72"/>
      <c r="CZ995" s="72"/>
      <c r="DA995" s="72"/>
      <c r="DB995" s="72"/>
      <c r="DC995" s="72"/>
      <c r="DD995" s="72"/>
      <c r="DE995" s="72"/>
      <c r="DF995" s="72"/>
      <c r="DG995" s="72"/>
      <c r="DH995" s="78">
        <f t="shared" si="554"/>
        <v>99.33001800000001</v>
      </c>
      <c r="DJ995" s="77">
        <f t="shared" si="531"/>
        <v>0.66998199999999031</v>
      </c>
      <c r="DK995" s="72"/>
      <c r="DL995" s="51" t="s">
        <v>3447</v>
      </c>
      <c r="DO995" s="358"/>
      <c r="DP995" s="72"/>
      <c r="DQ995" s="374">
        <v>0.67</v>
      </c>
      <c r="DR995" s="72"/>
      <c r="DU995" s="52"/>
      <c r="DX995" s="75">
        <f t="shared" si="532"/>
        <v>56.840017888650742</v>
      </c>
      <c r="DY995" s="51">
        <f t="shared" si="533"/>
        <v>0</v>
      </c>
      <c r="DZ995" s="75">
        <f t="shared" si="534"/>
        <v>0.5599998985201029</v>
      </c>
      <c r="EA995" s="51">
        <f t="shared" si="535"/>
        <v>0</v>
      </c>
      <c r="EB995" s="75">
        <f t="shared" si="536"/>
        <v>23.03996360898676</v>
      </c>
      <c r="EC995" s="51">
        <f t="shared" si="537"/>
        <v>0</v>
      </c>
      <c r="ED995" s="75">
        <f t="shared" si="538"/>
        <v>0</v>
      </c>
      <c r="EE995" s="51" t="e">
        <f t="shared" si="539"/>
        <v>#DIV/0!</v>
      </c>
      <c r="EF995" s="75">
        <f t="shared" si="540"/>
        <v>0</v>
      </c>
      <c r="EG995" s="51" t="e">
        <f t="shared" si="541"/>
        <v>#DIV/0!</v>
      </c>
      <c r="EH995" s="75">
        <f t="shared" si="542"/>
        <v>4.0799952336664234</v>
      </c>
      <c r="EI995" s="51">
        <f t="shared" si="543"/>
        <v>0</v>
      </c>
      <c r="EJ995" s="75">
        <f t="shared" si="544"/>
        <v>1.5799956867016776</v>
      </c>
      <c r="EK995" s="51">
        <f t="shared" si="545"/>
        <v>0</v>
      </c>
      <c r="EL995" s="75">
        <f t="shared" si="546"/>
        <v>13.900027683474296</v>
      </c>
      <c r="EM995" s="51">
        <f t="shared" si="547"/>
        <v>0</v>
      </c>
      <c r="EN995" s="75">
        <f t="shared" si="548"/>
        <v>0</v>
      </c>
      <c r="EO995" s="51" t="e">
        <f t="shared" si="549"/>
        <v>#DIV/0!</v>
      </c>
      <c r="EP995" s="75">
        <f t="shared" si="550"/>
        <v>0</v>
      </c>
      <c r="EQ995" s="51" t="e">
        <f t="shared" si="551"/>
        <v>#DIV/0!</v>
      </c>
      <c r="ER995" s="51">
        <f t="shared" si="552"/>
        <v>100</v>
      </c>
      <c r="ES995" s="51">
        <f t="shared" si="553"/>
        <v>0</v>
      </c>
    </row>
    <row r="996" spans="1:149" x14ac:dyDescent="0.45">
      <c r="A996" s="78" t="s">
        <v>1455</v>
      </c>
      <c r="B996" s="174" t="s">
        <v>997</v>
      </c>
      <c r="C996" s="51" t="s">
        <v>762</v>
      </c>
      <c r="D996" s="46" t="s">
        <v>3691</v>
      </c>
      <c r="E996" s="78" t="s">
        <v>1121</v>
      </c>
      <c r="F996" s="78" t="s">
        <v>1974</v>
      </c>
      <c r="G996" s="72" t="s">
        <v>3371</v>
      </c>
      <c r="H996" s="78" t="s">
        <v>1372</v>
      </c>
      <c r="I996" s="78">
        <v>3</v>
      </c>
      <c r="J996" s="300">
        <v>1000</v>
      </c>
      <c r="K996" s="78"/>
      <c r="L996" s="300">
        <v>1500</v>
      </c>
      <c r="M996" s="72"/>
      <c r="O996" s="78"/>
      <c r="P996" s="72" t="s">
        <v>1374</v>
      </c>
      <c r="AA996" s="195"/>
      <c r="AB996" s="195"/>
      <c r="AC996" s="195"/>
      <c r="AD996" s="72"/>
      <c r="AE996" s="316">
        <v>0</v>
      </c>
      <c r="AF996" s="195"/>
      <c r="AG996" s="195">
        <v>1</v>
      </c>
      <c r="AH996" s="72"/>
      <c r="AQ996" s="174" t="s">
        <v>824</v>
      </c>
      <c r="AR996" s="53">
        <v>1.847</v>
      </c>
      <c r="AS996" s="53">
        <v>8.1370000000000005</v>
      </c>
      <c r="AT996" s="77"/>
      <c r="AU996" s="276"/>
      <c r="AV996" s="276">
        <v>10000</v>
      </c>
      <c r="AW996" s="54">
        <v>0</v>
      </c>
      <c r="AX996" s="49"/>
      <c r="AY996" s="276">
        <v>81370</v>
      </c>
      <c r="AZ996" s="95">
        <v>829.81443564208985</v>
      </c>
      <c r="BB996" s="80" t="s">
        <v>3412</v>
      </c>
      <c r="BC996" s="270"/>
      <c r="BD996" s="72">
        <v>56.430799999999998</v>
      </c>
      <c r="BE996" s="72"/>
      <c r="BF996" s="72">
        <v>0.55596800000000002</v>
      </c>
      <c r="BG996" s="72"/>
      <c r="BH996" s="72">
        <v>22.874099999999999</v>
      </c>
      <c r="BI996" s="72"/>
      <c r="BJ996" s="72"/>
      <c r="BK996" s="72"/>
      <c r="BL996" s="72"/>
      <c r="BM996" s="72"/>
      <c r="BN996" s="72"/>
      <c r="BO996" s="72"/>
      <c r="BP996" s="72"/>
      <c r="BQ996" s="72"/>
      <c r="BR996" s="72">
        <v>4.0506200000000003</v>
      </c>
      <c r="BS996" s="72"/>
      <c r="BT996" s="72"/>
      <c r="BU996" s="72"/>
      <c r="BV996" s="72"/>
      <c r="BW996" s="72"/>
      <c r="BX996" s="72">
        <v>1.5686199999999999</v>
      </c>
      <c r="BY996" s="72"/>
      <c r="BZ996" s="72">
        <v>13.799899999999999</v>
      </c>
      <c r="CA996" s="72"/>
      <c r="CB996" s="72"/>
      <c r="CC996" s="72"/>
      <c r="CD996" s="72"/>
      <c r="CE996" s="72"/>
      <c r="CF996" s="72"/>
      <c r="CG996" s="72"/>
      <c r="CH996" s="72"/>
      <c r="CI996" s="72"/>
      <c r="CJ996" s="72"/>
      <c r="CK996" s="72"/>
      <c r="CL996" s="72"/>
      <c r="CM996" s="72"/>
      <c r="CN996" s="72"/>
      <c r="CO996" s="72"/>
      <c r="CP996" s="72"/>
      <c r="CQ996" s="72"/>
      <c r="CR996" s="72"/>
      <c r="CS996" s="72"/>
      <c r="CT996" s="72"/>
      <c r="CU996" s="72"/>
      <c r="CV996" s="72"/>
      <c r="CW996" s="72"/>
      <c r="CX996" s="72"/>
      <c r="CY996" s="72"/>
      <c r="CZ996" s="72"/>
      <c r="DA996" s="72"/>
      <c r="DB996" s="72"/>
      <c r="DC996" s="72"/>
      <c r="DD996" s="72"/>
      <c r="DE996" s="72"/>
      <c r="DF996" s="72"/>
      <c r="DG996" s="72"/>
      <c r="DH996" s="78">
        <f t="shared" si="554"/>
        <v>99.280007999999981</v>
      </c>
      <c r="DJ996" s="77">
        <f t="shared" si="531"/>
        <v>0.71999200000001906</v>
      </c>
      <c r="DK996" s="72"/>
      <c r="DL996" s="51" t="s">
        <v>3447</v>
      </c>
      <c r="DO996" s="358"/>
      <c r="DP996" s="72"/>
      <c r="DQ996" s="374">
        <v>0.72</v>
      </c>
      <c r="DR996" s="72"/>
      <c r="DU996" s="52"/>
      <c r="DX996" s="75">
        <f t="shared" si="532"/>
        <v>56.840043767925572</v>
      </c>
      <c r="DY996" s="51">
        <f t="shared" si="533"/>
        <v>0</v>
      </c>
      <c r="DZ996" s="75">
        <f t="shared" si="534"/>
        <v>0.55999995487510446</v>
      </c>
      <c r="EA996" s="51">
        <f t="shared" si="535"/>
        <v>0</v>
      </c>
      <c r="EB996" s="75">
        <f t="shared" si="536"/>
        <v>23.039986056407251</v>
      </c>
      <c r="EC996" s="51">
        <f t="shared" si="537"/>
        <v>0</v>
      </c>
      <c r="ED996" s="75">
        <f t="shared" si="538"/>
        <v>0</v>
      </c>
      <c r="EE996" s="51" t="e">
        <f t="shared" si="539"/>
        <v>#DIV/0!</v>
      </c>
      <c r="EF996" s="75">
        <f t="shared" si="540"/>
        <v>0</v>
      </c>
      <c r="EG996" s="51" t="e">
        <f t="shared" si="541"/>
        <v>#DIV/0!</v>
      </c>
      <c r="EH996" s="75">
        <f t="shared" si="542"/>
        <v>4.0799956422243655</v>
      </c>
      <c r="EI996" s="51">
        <f t="shared" si="543"/>
        <v>0</v>
      </c>
      <c r="EJ996" s="75">
        <f t="shared" si="544"/>
        <v>1.5799958436747912</v>
      </c>
      <c r="EK996" s="51">
        <f t="shared" si="545"/>
        <v>0</v>
      </c>
      <c r="EL996" s="75">
        <f t="shared" si="546"/>
        <v>13.899978734892931</v>
      </c>
      <c r="EM996" s="51">
        <f t="shared" si="547"/>
        <v>0</v>
      </c>
      <c r="EN996" s="75">
        <f t="shared" si="548"/>
        <v>0</v>
      </c>
      <c r="EO996" s="51" t="e">
        <f t="shared" si="549"/>
        <v>#DIV/0!</v>
      </c>
      <c r="EP996" s="75">
        <f t="shared" si="550"/>
        <v>0</v>
      </c>
      <c r="EQ996" s="51" t="e">
        <f t="shared" si="551"/>
        <v>#DIV/0!</v>
      </c>
      <c r="ER996" s="51">
        <f t="shared" si="552"/>
        <v>100</v>
      </c>
      <c r="ES996" s="51">
        <f t="shared" si="553"/>
        <v>0</v>
      </c>
    </row>
    <row r="997" spans="1:149" x14ac:dyDescent="0.45">
      <c r="A997" s="78" t="s">
        <v>1455</v>
      </c>
      <c r="B997" s="174" t="s">
        <v>997</v>
      </c>
      <c r="C997" s="51" t="s">
        <v>762</v>
      </c>
      <c r="D997" s="46" t="s">
        <v>3691</v>
      </c>
      <c r="E997" s="78" t="s">
        <v>1121</v>
      </c>
      <c r="F997" s="78" t="s">
        <v>1975</v>
      </c>
      <c r="G997" s="72" t="s">
        <v>3371</v>
      </c>
      <c r="H997" s="78" t="s">
        <v>1372</v>
      </c>
      <c r="I997" s="78">
        <v>3</v>
      </c>
      <c r="J997" s="300">
        <v>1000</v>
      </c>
      <c r="K997" s="78"/>
      <c r="L997" s="300">
        <v>1550</v>
      </c>
      <c r="M997" s="72"/>
      <c r="O997" s="78"/>
      <c r="P997" s="72" t="s">
        <v>1374</v>
      </c>
      <c r="AA997" s="195"/>
      <c r="AB997" s="195"/>
      <c r="AC997" s="195"/>
      <c r="AD997" s="72"/>
      <c r="AE997" s="316">
        <v>0</v>
      </c>
      <c r="AF997" s="195"/>
      <c r="AG997" s="195">
        <v>1</v>
      </c>
      <c r="AH997" s="72"/>
      <c r="AQ997" s="174" t="s">
        <v>824</v>
      </c>
      <c r="AR997" s="53">
        <v>1.8420000000000001</v>
      </c>
      <c r="AS997" s="53">
        <v>7.7279999999999998</v>
      </c>
      <c r="AT997" s="77"/>
      <c r="AU997" s="276"/>
      <c r="AV997" s="276">
        <v>10000</v>
      </c>
      <c r="AW997" s="54">
        <v>0</v>
      </c>
      <c r="AX997" s="49"/>
      <c r="AY997" s="276">
        <v>77280</v>
      </c>
      <c r="AZ997" s="95">
        <v>788.1044560209009</v>
      </c>
      <c r="BB997" s="80" t="s">
        <v>3412</v>
      </c>
      <c r="BC997" s="270"/>
      <c r="BD997" s="72">
        <v>56.413699999999999</v>
      </c>
      <c r="BE997" s="72"/>
      <c r="BF997" s="72">
        <v>0.55579999999999996</v>
      </c>
      <c r="BG997" s="72"/>
      <c r="BH997" s="72">
        <v>22.8672</v>
      </c>
      <c r="BI997" s="72"/>
      <c r="BJ997" s="72"/>
      <c r="BK997" s="72"/>
      <c r="BL997" s="72"/>
      <c r="BM997" s="72"/>
      <c r="BN997" s="72"/>
      <c r="BO997" s="72"/>
      <c r="BP997" s="72"/>
      <c r="BQ997" s="72"/>
      <c r="BR997" s="72">
        <v>4.0494000000000003</v>
      </c>
      <c r="BS997" s="72"/>
      <c r="BT997" s="72"/>
      <c r="BU997" s="72"/>
      <c r="BV997" s="72"/>
      <c r="BW997" s="72"/>
      <c r="BX997" s="72">
        <v>1.5681499999999999</v>
      </c>
      <c r="BY997" s="72"/>
      <c r="BZ997" s="72">
        <v>13.7957</v>
      </c>
      <c r="CA997" s="72"/>
      <c r="CB997" s="72"/>
      <c r="CC997" s="72"/>
      <c r="CD997" s="72"/>
      <c r="CE997" s="72"/>
      <c r="CF997" s="72"/>
      <c r="CG997" s="72"/>
      <c r="CH997" s="72"/>
      <c r="CI997" s="72"/>
      <c r="CJ997" s="72"/>
      <c r="CK997" s="72"/>
      <c r="CL997" s="72"/>
      <c r="CM997" s="72"/>
      <c r="CN997" s="72"/>
      <c r="CO997" s="72"/>
      <c r="CP997" s="72"/>
      <c r="CQ997" s="72"/>
      <c r="CR997" s="72"/>
      <c r="CS997" s="72"/>
      <c r="CT997" s="72"/>
      <c r="CU997" s="72"/>
      <c r="CV997" s="72"/>
      <c r="CW997" s="72"/>
      <c r="CX997" s="72"/>
      <c r="CY997" s="72"/>
      <c r="CZ997" s="72"/>
      <c r="DA997" s="72"/>
      <c r="DB997" s="72"/>
      <c r="DC997" s="72"/>
      <c r="DD997" s="72"/>
      <c r="DE997" s="72"/>
      <c r="DF997" s="72"/>
      <c r="DG997" s="72"/>
      <c r="DH997" s="78">
        <f t="shared" si="554"/>
        <v>99.249949999999998</v>
      </c>
      <c r="DJ997" s="77">
        <f t="shared" si="531"/>
        <v>0.75005000000000166</v>
      </c>
      <c r="DK997" s="72"/>
      <c r="DL997" s="51" t="s">
        <v>3447</v>
      </c>
      <c r="DO997" s="358"/>
      <c r="DP997" s="72"/>
      <c r="DQ997" s="374">
        <v>0.75</v>
      </c>
      <c r="DR997" s="72"/>
      <c r="DU997" s="52"/>
      <c r="DX997" s="75">
        <f t="shared" si="532"/>
        <v>56.84002863477513</v>
      </c>
      <c r="DY997" s="51">
        <f t="shared" si="533"/>
        <v>0</v>
      </c>
      <c r="DZ997" s="75">
        <f t="shared" si="534"/>
        <v>0.56000028211601105</v>
      </c>
      <c r="EA997" s="51">
        <f t="shared" si="535"/>
        <v>0</v>
      </c>
      <c r="EB997" s="75">
        <f t="shared" si="536"/>
        <v>23.040011607058744</v>
      </c>
      <c r="EC997" s="51">
        <f t="shared" si="537"/>
        <v>0</v>
      </c>
      <c r="ED997" s="75">
        <f t="shared" si="538"/>
        <v>0</v>
      </c>
      <c r="EE997" s="51" t="e">
        <f t="shared" si="539"/>
        <v>#DIV/0!</v>
      </c>
      <c r="EF997" s="75">
        <f t="shared" si="540"/>
        <v>0</v>
      </c>
      <c r="EG997" s="51" t="e">
        <f t="shared" si="541"/>
        <v>#DIV/0!</v>
      </c>
      <c r="EH997" s="75">
        <f t="shared" si="542"/>
        <v>4.080002055416653</v>
      </c>
      <c r="EI997" s="51">
        <f t="shared" si="543"/>
        <v>0</v>
      </c>
      <c r="EJ997" s="75">
        <f t="shared" si="544"/>
        <v>1.5800007959701743</v>
      </c>
      <c r="EK997" s="51">
        <f t="shared" si="545"/>
        <v>0</v>
      </c>
      <c r="EL997" s="75">
        <f t="shared" si="546"/>
        <v>13.899956624663288</v>
      </c>
      <c r="EM997" s="51">
        <f t="shared" si="547"/>
        <v>0</v>
      </c>
      <c r="EN997" s="75">
        <f t="shared" si="548"/>
        <v>0</v>
      </c>
      <c r="EO997" s="51" t="e">
        <f t="shared" si="549"/>
        <v>#DIV/0!</v>
      </c>
      <c r="EP997" s="75">
        <f t="shared" si="550"/>
        <v>0</v>
      </c>
      <c r="EQ997" s="51" t="e">
        <f t="shared" si="551"/>
        <v>#DIV/0!</v>
      </c>
      <c r="ER997" s="51">
        <f t="shared" si="552"/>
        <v>100</v>
      </c>
      <c r="ES997" s="51">
        <f t="shared" si="553"/>
        <v>0</v>
      </c>
    </row>
    <row r="998" spans="1:149" x14ac:dyDescent="0.45">
      <c r="A998" s="78" t="s">
        <v>1455</v>
      </c>
      <c r="B998" s="174" t="s">
        <v>997</v>
      </c>
      <c r="C998" s="51" t="s">
        <v>762</v>
      </c>
      <c r="D998" s="46" t="s">
        <v>3691</v>
      </c>
      <c r="E998" s="78" t="s">
        <v>1121</v>
      </c>
      <c r="F998" s="78" t="s">
        <v>1976</v>
      </c>
      <c r="G998" s="72" t="s">
        <v>3371</v>
      </c>
      <c r="H998" s="78" t="s">
        <v>1372</v>
      </c>
      <c r="I998" s="78">
        <v>3</v>
      </c>
      <c r="J998" s="300">
        <v>1500</v>
      </c>
      <c r="K998" s="78"/>
      <c r="L998" s="300">
        <v>1300</v>
      </c>
      <c r="M998" s="72"/>
      <c r="O998" s="78"/>
      <c r="P998" s="72" t="s">
        <v>1374</v>
      </c>
      <c r="AA998" s="195"/>
      <c r="AB998" s="195"/>
      <c r="AC998" s="195"/>
      <c r="AD998" s="72"/>
      <c r="AE998" s="316">
        <v>0</v>
      </c>
      <c r="AF998" s="195"/>
      <c r="AG998" s="195">
        <v>1</v>
      </c>
      <c r="AH998" s="72"/>
      <c r="AQ998" s="174" t="s">
        <v>824</v>
      </c>
      <c r="AR998" s="53">
        <v>2.988</v>
      </c>
      <c r="AS998" s="53">
        <v>31.9</v>
      </c>
      <c r="AT998" s="77"/>
      <c r="AU998" s="276"/>
      <c r="AV998" s="276">
        <v>15000</v>
      </c>
      <c r="AW998" s="54">
        <v>0</v>
      </c>
      <c r="AX998" s="49"/>
      <c r="AY998" s="276">
        <v>478500</v>
      </c>
      <c r="AZ998" s="95">
        <v>4827.3459581844763</v>
      </c>
      <c r="BB998" s="80" t="s">
        <v>3412</v>
      </c>
      <c r="BC998" s="270"/>
      <c r="BD998" s="72">
        <v>56.038600000000002</v>
      </c>
      <c r="BE998" s="72"/>
      <c r="BF998" s="72">
        <v>0.55210400000000004</v>
      </c>
      <c r="BG998" s="72"/>
      <c r="BH998" s="72">
        <v>22.7151</v>
      </c>
      <c r="BI998" s="72"/>
      <c r="BJ998" s="72"/>
      <c r="BK998" s="72"/>
      <c r="BL998" s="72"/>
      <c r="BM998" s="72"/>
      <c r="BN998" s="72"/>
      <c r="BO998" s="72"/>
      <c r="BP998" s="72"/>
      <c r="BQ998" s="72"/>
      <c r="BR998" s="72">
        <v>4.0224700000000002</v>
      </c>
      <c r="BS998" s="72"/>
      <c r="BT998" s="72"/>
      <c r="BU998" s="72"/>
      <c r="BV998" s="72"/>
      <c r="BW998" s="72"/>
      <c r="BX998" s="72">
        <v>1.55772</v>
      </c>
      <c r="BY998" s="72"/>
      <c r="BZ998" s="72">
        <v>13.704000000000001</v>
      </c>
      <c r="CA998" s="72"/>
      <c r="CB998" s="72"/>
      <c r="CC998" s="72"/>
      <c r="CD998" s="72"/>
      <c r="CE998" s="72"/>
      <c r="CF998" s="72"/>
      <c r="CG998" s="72"/>
      <c r="CH998" s="72"/>
      <c r="CI998" s="72"/>
      <c r="CJ998" s="72"/>
      <c r="CK998" s="72"/>
      <c r="CL998" s="72"/>
      <c r="CM998" s="72"/>
      <c r="CN998" s="72"/>
      <c r="CO998" s="72"/>
      <c r="CP998" s="72"/>
      <c r="CQ998" s="72"/>
      <c r="CR998" s="72"/>
      <c r="CS998" s="72"/>
      <c r="CT998" s="72"/>
      <c r="CU998" s="72"/>
      <c r="CV998" s="72"/>
      <c r="CW998" s="72"/>
      <c r="CX998" s="72"/>
      <c r="CY998" s="72"/>
      <c r="CZ998" s="72"/>
      <c r="DA998" s="72"/>
      <c r="DB998" s="72"/>
      <c r="DC998" s="72"/>
      <c r="DD998" s="72"/>
      <c r="DE998" s="72"/>
      <c r="DF998" s="72"/>
      <c r="DG998" s="72"/>
      <c r="DH998" s="78">
        <f t="shared" si="554"/>
        <v>98.58999399999999</v>
      </c>
      <c r="DJ998" s="77">
        <f t="shared" si="531"/>
        <v>1.4100060000000099</v>
      </c>
      <c r="DK998" s="72"/>
      <c r="DL998" s="51" t="s">
        <v>3447</v>
      </c>
      <c r="DO998" s="358"/>
      <c r="DP998" s="72"/>
      <c r="DQ998" s="374">
        <v>1.41</v>
      </c>
      <c r="DR998" s="72"/>
      <c r="DU998" s="52"/>
      <c r="DX998" s="75">
        <f t="shared" si="532"/>
        <v>56.840048088450033</v>
      </c>
      <c r="DY998" s="51">
        <f t="shared" si="533"/>
        <v>0</v>
      </c>
      <c r="DZ998" s="75">
        <f t="shared" si="534"/>
        <v>0.56000003408053767</v>
      </c>
      <c r="EA998" s="51">
        <f t="shared" si="535"/>
        <v>0</v>
      </c>
      <c r="EB998" s="75">
        <f t="shared" si="536"/>
        <v>23.039964887308951</v>
      </c>
      <c r="EC998" s="51">
        <f t="shared" si="537"/>
        <v>0</v>
      </c>
      <c r="ED998" s="75">
        <f t="shared" si="538"/>
        <v>0</v>
      </c>
      <c r="EE998" s="51" t="e">
        <f t="shared" si="539"/>
        <v>#DIV/0!</v>
      </c>
      <c r="EF998" s="75">
        <f t="shared" si="540"/>
        <v>0</v>
      </c>
      <c r="EG998" s="51" t="e">
        <f t="shared" si="541"/>
        <v>#DIV/0!</v>
      </c>
      <c r="EH998" s="75">
        <f t="shared" si="542"/>
        <v>4.0799982196976305</v>
      </c>
      <c r="EI998" s="51">
        <f t="shared" si="543"/>
        <v>0</v>
      </c>
      <c r="EJ998" s="75">
        <f t="shared" si="544"/>
        <v>1.5799980675523726</v>
      </c>
      <c r="EK998" s="51">
        <f t="shared" si="545"/>
        <v>0</v>
      </c>
      <c r="EL998" s="75">
        <f t="shared" si="546"/>
        <v>13.899990702910481</v>
      </c>
      <c r="EM998" s="51">
        <f t="shared" si="547"/>
        <v>0</v>
      </c>
      <c r="EN998" s="75">
        <f t="shared" si="548"/>
        <v>0</v>
      </c>
      <c r="EO998" s="51" t="e">
        <f t="shared" si="549"/>
        <v>#DIV/0!</v>
      </c>
      <c r="EP998" s="75">
        <f t="shared" si="550"/>
        <v>0</v>
      </c>
      <c r="EQ998" s="51" t="e">
        <f t="shared" si="551"/>
        <v>#DIV/0!</v>
      </c>
      <c r="ER998" s="51">
        <f t="shared" si="552"/>
        <v>100</v>
      </c>
      <c r="ES998" s="51">
        <f t="shared" si="553"/>
        <v>0</v>
      </c>
    </row>
    <row r="999" spans="1:149" x14ac:dyDescent="0.45">
      <c r="A999" s="78" t="s">
        <v>1455</v>
      </c>
      <c r="B999" s="174" t="s">
        <v>997</v>
      </c>
      <c r="C999" s="51" t="s">
        <v>762</v>
      </c>
      <c r="D999" s="46" t="s">
        <v>3691</v>
      </c>
      <c r="E999" s="78" t="s">
        <v>1121</v>
      </c>
      <c r="F999" s="78" t="s">
        <v>1977</v>
      </c>
      <c r="G999" s="72" t="s">
        <v>3371</v>
      </c>
      <c r="H999" s="78" t="s">
        <v>1372</v>
      </c>
      <c r="I999" s="78">
        <v>3</v>
      </c>
      <c r="J999" s="300">
        <v>1500</v>
      </c>
      <c r="K999" s="78"/>
      <c r="L999" s="300">
        <v>1350</v>
      </c>
      <c r="M999" s="72"/>
      <c r="O999" s="78"/>
      <c r="P999" s="72" t="s">
        <v>1374</v>
      </c>
      <c r="AA999" s="195"/>
      <c r="AB999" s="195"/>
      <c r="AC999" s="195"/>
      <c r="AD999" s="72"/>
      <c r="AE999" s="316">
        <v>0</v>
      </c>
      <c r="AF999" s="195"/>
      <c r="AG999" s="195">
        <v>1</v>
      </c>
      <c r="AH999" s="72"/>
      <c r="AQ999" s="174" t="s">
        <v>824</v>
      </c>
      <c r="AR999" s="53">
        <v>2.95</v>
      </c>
      <c r="AS999" s="53">
        <v>29.02</v>
      </c>
      <c r="AT999" s="77"/>
      <c r="AU999" s="276"/>
      <c r="AV999" s="276">
        <v>15000</v>
      </c>
      <c r="AW999" s="54">
        <v>0</v>
      </c>
      <c r="AX999" s="49"/>
      <c r="AY999" s="276">
        <v>435300</v>
      </c>
      <c r="AZ999" s="95">
        <v>4391.5228748123354</v>
      </c>
      <c r="BB999" s="80" t="s">
        <v>3412</v>
      </c>
      <c r="BC999" s="270"/>
      <c r="BD999" s="72">
        <v>56.140900000000002</v>
      </c>
      <c r="BE999" s="72"/>
      <c r="BF999" s="72">
        <v>0.55311200000000005</v>
      </c>
      <c r="BG999" s="72"/>
      <c r="BH999" s="72">
        <v>22.756599999999999</v>
      </c>
      <c r="BI999" s="72"/>
      <c r="BJ999" s="72"/>
      <c r="BK999" s="72"/>
      <c r="BL999" s="72"/>
      <c r="BM999" s="72"/>
      <c r="BN999" s="72"/>
      <c r="BO999" s="72"/>
      <c r="BP999" s="72"/>
      <c r="BQ999" s="72"/>
      <c r="BR999" s="72">
        <v>4.02982</v>
      </c>
      <c r="BS999" s="72"/>
      <c r="BT999" s="72"/>
      <c r="BU999" s="72"/>
      <c r="BV999" s="72"/>
      <c r="BW999" s="72"/>
      <c r="BX999" s="72">
        <v>1.56057</v>
      </c>
      <c r="BY999" s="72"/>
      <c r="BZ999" s="72">
        <v>13.728999999999999</v>
      </c>
      <c r="CA999" s="72"/>
      <c r="CB999" s="72"/>
      <c r="CC999" s="72"/>
      <c r="CD999" s="72"/>
      <c r="CE999" s="72"/>
      <c r="CF999" s="72"/>
      <c r="CG999" s="72"/>
      <c r="CH999" s="72"/>
      <c r="CI999" s="72"/>
      <c r="CJ999" s="72"/>
      <c r="CK999" s="72"/>
      <c r="CL999" s="72"/>
      <c r="CM999" s="72"/>
      <c r="CN999" s="72"/>
      <c r="CO999" s="72"/>
      <c r="CP999" s="72"/>
      <c r="CQ999" s="72"/>
      <c r="CR999" s="72"/>
      <c r="CS999" s="72"/>
      <c r="CT999" s="72"/>
      <c r="CU999" s="72"/>
      <c r="CV999" s="72"/>
      <c r="CW999" s="72"/>
      <c r="CX999" s="72"/>
      <c r="CY999" s="72"/>
      <c r="CZ999" s="72"/>
      <c r="DA999" s="72"/>
      <c r="DB999" s="72"/>
      <c r="DC999" s="72"/>
      <c r="DD999" s="72"/>
      <c r="DE999" s="72"/>
      <c r="DF999" s="72"/>
      <c r="DG999" s="72"/>
      <c r="DH999" s="78">
        <f t="shared" si="554"/>
        <v>98.770002000000005</v>
      </c>
      <c r="DJ999" s="77">
        <f t="shared" si="531"/>
        <v>1.2299979999999948</v>
      </c>
      <c r="DK999" s="72"/>
      <c r="DL999" s="51" t="s">
        <v>3447</v>
      </c>
      <c r="DO999" s="358"/>
      <c r="DP999" s="72"/>
      <c r="DQ999" s="374">
        <v>1.23</v>
      </c>
      <c r="DR999" s="72"/>
      <c r="DU999" s="52"/>
      <c r="DX999" s="75">
        <f t="shared" si="532"/>
        <v>56.840031247544168</v>
      </c>
      <c r="DY999" s="51">
        <f t="shared" si="533"/>
        <v>0</v>
      </c>
      <c r="DZ999" s="75">
        <f t="shared" si="534"/>
        <v>0.55999998866052469</v>
      </c>
      <c r="EA999" s="51">
        <f t="shared" si="535"/>
        <v>0</v>
      </c>
      <c r="EB999" s="75">
        <f t="shared" si="536"/>
        <v>23.039991433836356</v>
      </c>
      <c r="EC999" s="51">
        <f t="shared" si="537"/>
        <v>0</v>
      </c>
      <c r="ED999" s="75">
        <f t="shared" si="538"/>
        <v>0</v>
      </c>
      <c r="EE999" s="51" t="e">
        <f t="shared" si="539"/>
        <v>#DIV/0!</v>
      </c>
      <c r="EF999" s="75">
        <f t="shared" si="540"/>
        <v>0</v>
      </c>
      <c r="EG999" s="51" t="e">
        <f t="shared" si="541"/>
        <v>#DIV/0!</v>
      </c>
      <c r="EH999" s="75">
        <f t="shared" si="542"/>
        <v>4.0800039671964363</v>
      </c>
      <c r="EI999" s="51">
        <f t="shared" si="543"/>
        <v>0</v>
      </c>
      <c r="EJ999" s="75">
        <f t="shared" si="544"/>
        <v>1.5800040178190946</v>
      </c>
      <c r="EK999" s="51">
        <f t="shared" si="545"/>
        <v>0</v>
      </c>
      <c r="EL999" s="75">
        <f t="shared" si="546"/>
        <v>13.899969344943417</v>
      </c>
      <c r="EM999" s="51">
        <f t="shared" si="547"/>
        <v>0</v>
      </c>
      <c r="EN999" s="75">
        <f t="shared" si="548"/>
        <v>0</v>
      </c>
      <c r="EO999" s="51" t="e">
        <f t="shared" si="549"/>
        <v>#DIV/0!</v>
      </c>
      <c r="EP999" s="75">
        <f t="shared" si="550"/>
        <v>0</v>
      </c>
      <c r="EQ999" s="51" t="e">
        <f t="shared" si="551"/>
        <v>#DIV/0!</v>
      </c>
      <c r="ER999" s="51">
        <f t="shared" si="552"/>
        <v>100</v>
      </c>
      <c r="ES999" s="51">
        <f t="shared" si="553"/>
        <v>0</v>
      </c>
    </row>
    <row r="1000" spans="1:149" x14ac:dyDescent="0.45">
      <c r="A1000" s="78" t="s">
        <v>1455</v>
      </c>
      <c r="B1000" s="174" t="s">
        <v>997</v>
      </c>
      <c r="C1000" s="51" t="s">
        <v>762</v>
      </c>
      <c r="D1000" s="46" t="s">
        <v>3691</v>
      </c>
      <c r="E1000" s="78" t="s">
        <v>1121</v>
      </c>
      <c r="F1000" s="78" t="s">
        <v>1978</v>
      </c>
      <c r="G1000" s="72" t="s">
        <v>3371</v>
      </c>
      <c r="H1000" s="78" t="s">
        <v>1372</v>
      </c>
      <c r="I1000" s="78">
        <v>3</v>
      </c>
      <c r="J1000" s="300">
        <v>1500</v>
      </c>
      <c r="K1000" s="78"/>
      <c r="L1000" s="300">
        <v>1400</v>
      </c>
      <c r="M1000" s="72"/>
      <c r="O1000" s="78"/>
      <c r="P1000" s="72" t="s">
        <v>1374</v>
      </c>
      <c r="AA1000" s="195"/>
      <c r="AB1000" s="195"/>
      <c r="AC1000" s="195"/>
      <c r="AD1000" s="72"/>
      <c r="AE1000" s="316">
        <v>0</v>
      </c>
      <c r="AF1000" s="195"/>
      <c r="AG1000" s="195">
        <v>1</v>
      </c>
      <c r="AH1000" s="72"/>
      <c r="AQ1000" s="174" t="s">
        <v>824</v>
      </c>
      <c r="AR1000" s="53">
        <v>2.9119999999999999</v>
      </c>
      <c r="AS1000" s="53">
        <v>26.52</v>
      </c>
      <c r="AT1000" s="77"/>
      <c r="AU1000" s="276"/>
      <c r="AV1000" s="276">
        <v>15000</v>
      </c>
      <c r="AW1000" s="54">
        <v>0</v>
      </c>
      <c r="AX1000" s="49"/>
      <c r="AY1000" s="276">
        <v>397800</v>
      </c>
      <c r="AZ1000" s="95">
        <v>4013.2042260517969</v>
      </c>
      <c r="BB1000" s="80" t="s">
        <v>3412</v>
      </c>
      <c r="BC1000" s="270"/>
      <c r="BD1000" s="72">
        <v>56.174999999999997</v>
      </c>
      <c r="BE1000" s="72"/>
      <c r="BF1000" s="72">
        <v>0.55344800000000005</v>
      </c>
      <c r="BG1000" s="72"/>
      <c r="BH1000" s="72">
        <v>22.770399999999999</v>
      </c>
      <c r="BI1000" s="72"/>
      <c r="BJ1000" s="72"/>
      <c r="BK1000" s="72"/>
      <c r="BL1000" s="72"/>
      <c r="BM1000" s="72"/>
      <c r="BN1000" s="72"/>
      <c r="BO1000" s="72"/>
      <c r="BP1000" s="72"/>
      <c r="BQ1000" s="72"/>
      <c r="BR1000" s="72">
        <v>4.03226</v>
      </c>
      <c r="BS1000" s="72"/>
      <c r="BT1000" s="72"/>
      <c r="BU1000" s="72"/>
      <c r="BV1000" s="72"/>
      <c r="BW1000" s="72"/>
      <c r="BX1000" s="72">
        <v>1.56151</v>
      </c>
      <c r="BY1000" s="72"/>
      <c r="BZ1000" s="72">
        <v>13.737399999999999</v>
      </c>
      <c r="CA1000" s="72"/>
      <c r="CB1000" s="72"/>
      <c r="CC1000" s="72"/>
      <c r="CD1000" s="72"/>
      <c r="CE1000" s="72"/>
      <c r="CF1000" s="72"/>
      <c r="CG1000" s="72"/>
      <c r="CH1000" s="72"/>
      <c r="CI1000" s="72"/>
      <c r="CJ1000" s="72"/>
      <c r="CK1000" s="72"/>
      <c r="CL1000" s="72"/>
      <c r="CM1000" s="72"/>
      <c r="CN1000" s="72"/>
      <c r="CO1000" s="72"/>
      <c r="CP1000" s="72"/>
      <c r="CQ1000" s="72"/>
      <c r="CR1000" s="72"/>
      <c r="CS1000" s="72"/>
      <c r="CT1000" s="72"/>
      <c r="CU1000" s="72"/>
      <c r="CV1000" s="72"/>
      <c r="CW1000" s="72"/>
      <c r="CX1000" s="72"/>
      <c r="CY1000" s="72"/>
      <c r="CZ1000" s="72"/>
      <c r="DA1000" s="72"/>
      <c r="DB1000" s="72"/>
      <c r="DC1000" s="72"/>
      <c r="DD1000" s="72"/>
      <c r="DE1000" s="72"/>
      <c r="DF1000" s="72"/>
      <c r="DG1000" s="72"/>
      <c r="DH1000" s="78">
        <f t="shared" si="554"/>
        <v>98.830017999999981</v>
      </c>
      <c r="DJ1000" s="77">
        <f t="shared" si="531"/>
        <v>1.1699820000000187</v>
      </c>
      <c r="DK1000" s="72"/>
      <c r="DL1000" s="51" t="s">
        <v>3447</v>
      </c>
      <c r="DO1000" s="358"/>
      <c r="DP1000" s="72"/>
      <c r="DQ1000" s="374">
        <v>1.17</v>
      </c>
      <c r="DR1000" s="72"/>
      <c r="DU1000" s="52"/>
      <c r="DX1000" s="75">
        <f t="shared" si="532"/>
        <v>56.840017979152854</v>
      </c>
      <c r="DY1000" s="51">
        <f t="shared" si="533"/>
        <v>0</v>
      </c>
      <c r="DZ1000" s="75">
        <f t="shared" si="534"/>
        <v>0.55999989800669692</v>
      </c>
      <c r="EA1000" s="51">
        <f t="shared" si="535"/>
        <v>0</v>
      </c>
      <c r="EB1000" s="75">
        <f t="shared" si="536"/>
        <v>23.039963424877655</v>
      </c>
      <c r="EC1000" s="51">
        <f t="shared" si="537"/>
        <v>0</v>
      </c>
      <c r="ED1000" s="75">
        <f t="shared" si="538"/>
        <v>0</v>
      </c>
      <c r="EE1000" s="51" t="e">
        <f t="shared" si="539"/>
        <v>#DIV/0!</v>
      </c>
      <c r="EF1000" s="75">
        <f t="shared" si="540"/>
        <v>0</v>
      </c>
      <c r="EG1000" s="51" t="e">
        <f t="shared" si="541"/>
        <v>#DIV/0!</v>
      </c>
      <c r="EH1000" s="75">
        <f t="shared" si="542"/>
        <v>4.0799952095526288</v>
      </c>
      <c r="EI1000" s="51">
        <f t="shared" si="543"/>
        <v>0</v>
      </c>
      <c r="EJ1000" s="75">
        <f t="shared" si="544"/>
        <v>1.5799956648798752</v>
      </c>
      <c r="EK1000" s="51">
        <f t="shared" si="545"/>
        <v>0</v>
      </c>
      <c r="EL1000" s="75">
        <f t="shared" si="546"/>
        <v>13.900027823530298</v>
      </c>
      <c r="EM1000" s="51">
        <f t="shared" si="547"/>
        <v>0</v>
      </c>
      <c r="EN1000" s="75">
        <f t="shared" si="548"/>
        <v>0</v>
      </c>
      <c r="EO1000" s="51" t="e">
        <f t="shared" si="549"/>
        <v>#DIV/0!</v>
      </c>
      <c r="EP1000" s="75">
        <f t="shared" si="550"/>
        <v>0</v>
      </c>
      <c r="EQ1000" s="51" t="e">
        <f t="shared" si="551"/>
        <v>#DIV/0!</v>
      </c>
      <c r="ER1000" s="51">
        <f t="shared" si="552"/>
        <v>100</v>
      </c>
      <c r="ES1000" s="51">
        <f t="shared" si="553"/>
        <v>0</v>
      </c>
    </row>
    <row r="1001" spans="1:149" x14ac:dyDescent="0.45">
      <c r="A1001" s="78" t="s">
        <v>1455</v>
      </c>
      <c r="B1001" s="174" t="s">
        <v>997</v>
      </c>
      <c r="C1001" s="51" t="s">
        <v>762</v>
      </c>
      <c r="D1001" s="46" t="s">
        <v>3691</v>
      </c>
      <c r="E1001" s="78" t="s">
        <v>1121</v>
      </c>
      <c r="F1001" s="78" t="s">
        <v>1979</v>
      </c>
      <c r="G1001" s="72" t="s">
        <v>3371</v>
      </c>
      <c r="H1001" s="78" t="s">
        <v>1372</v>
      </c>
      <c r="I1001" s="78">
        <v>3</v>
      </c>
      <c r="J1001" s="300">
        <v>1500</v>
      </c>
      <c r="K1001" s="78"/>
      <c r="L1001" s="300">
        <v>1450</v>
      </c>
      <c r="M1001" s="72"/>
      <c r="O1001" s="78"/>
      <c r="P1001" s="72" t="s">
        <v>1374</v>
      </c>
      <c r="AA1001" s="195"/>
      <c r="AB1001" s="195"/>
      <c r="AC1001" s="195"/>
      <c r="AD1001" s="72"/>
      <c r="AE1001" s="316">
        <v>0</v>
      </c>
      <c r="AF1001" s="195"/>
      <c r="AG1001" s="195">
        <v>1</v>
      </c>
      <c r="AH1001" s="72"/>
      <c r="AQ1001" s="174" t="s">
        <v>824</v>
      </c>
      <c r="AR1001" s="53">
        <v>2.8730000000000002</v>
      </c>
      <c r="AS1001" s="53">
        <v>24.36</v>
      </c>
      <c r="AT1001" s="77"/>
      <c r="AU1001" s="276"/>
      <c r="AV1001" s="276">
        <v>15000</v>
      </c>
      <c r="AW1001" s="54">
        <v>0</v>
      </c>
      <c r="AX1001" s="49"/>
      <c r="AY1001" s="276">
        <v>365400</v>
      </c>
      <c r="AZ1001" s="95">
        <v>3686.3369135226912</v>
      </c>
      <c r="BB1001" s="80" t="s">
        <v>3412</v>
      </c>
      <c r="BC1001" s="270"/>
      <c r="BD1001" s="72">
        <v>56.174999999999997</v>
      </c>
      <c r="BE1001" s="72"/>
      <c r="BF1001" s="72">
        <v>0.55344800000000005</v>
      </c>
      <c r="BG1001" s="72"/>
      <c r="BH1001" s="72">
        <v>22.770399999999999</v>
      </c>
      <c r="BI1001" s="72"/>
      <c r="BJ1001" s="72"/>
      <c r="BK1001" s="72"/>
      <c r="BL1001" s="72"/>
      <c r="BM1001" s="72"/>
      <c r="BN1001" s="72"/>
      <c r="BO1001" s="72"/>
      <c r="BP1001" s="72"/>
      <c r="BQ1001" s="72"/>
      <c r="BR1001" s="72">
        <v>4.03226</v>
      </c>
      <c r="BS1001" s="72"/>
      <c r="BT1001" s="72"/>
      <c r="BU1001" s="72"/>
      <c r="BV1001" s="72"/>
      <c r="BW1001" s="72"/>
      <c r="BX1001" s="72">
        <v>1.56151</v>
      </c>
      <c r="BY1001" s="72"/>
      <c r="BZ1001" s="72">
        <v>13.737399999999999</v>
      </c>
      <c r="CA1001" s="72"/>
      <c r="CB1001" s="72"/>
      <c r="CC1001" s="72"/>
      <c r="CD1001" s="72"/>
      <c r="CE1001" s="72"/>
      <c r="CF1001" s="72"/>
      <c r="CG1001" s="72"/>
      <c r="CH1001" s="72"/>
      <c r="CI1001" s="72"/>
      <c r="CJ1001" s="72"/>
      <c r="CK1001" s="72"/>
      <c r="CL1001" s="72"/>
      <c r="CM1001" s="72"/>
      <c r="CN1001" s="72"/>
      <c r="CO1001" s="72"/>
      <c r="CP1001" s="72"/>
      <c r="CQ1001" s="72"/>
      <c r="CR1001" s="72"/>
      <c r="CS1001" s="72"/>
      <c r="CT1001" s="72"/>
      <c r="CU1001" s="72"/>
      <c r="CV1001" s="72"/>
      <c r="CW1001" s="72"/>
      <c r="CX1001" s="72"/>
      <c r="CY1001" s="72"/>
      <c r="CZ1001" s="72"/>
      <c r="DA1001" s="72"/>
      <c r="DB1001" s="72"/>
      <c r="DC1001" s="72"/>
      <c r="DD1001" s="72"/>
      <c r="DE1001" s="72"/>
      <c r="DF1001" s="72"/>
      <c r="DG1001" s="72"/>
      <c r="DH1001" s="78">
        <f t="shared" si="554"/>
        <v>98.830017999999981</v>
      </c>
      <c r="DJ1001" s="77">
        <f t="shared" si="531"/>
        <v>1.1699820000000187</v>
      </c>
      <c r="DK1001" s="72"/>
      <c r="DL1001" s="51" t="s">
        <v>3447</v>
      </c>
      <c r="DO1001" s="358"/>
      <c r="DP1001" s="72"/>
      <c r="DQ1001" s="374">
        <v>1.17</v>
      </c>
      <c r="DR1001" s="72"/>
      <c r="DU1001" s="52"/>
      <c r="DX1001" s="75">
        <f t="shared" si="532"/>
        <v>56.840017979152854</v>
      </c>
      <c r="DY1001" s="51">
        <f t="shared" si="533"/>
        <v>0</v>
      </c>
      <c r="DZ1001" s="75">
        <f t="shared" si="534"/>
        <v>0.55999989800669692</v>
      </c>
      <c r="EA1001" s="51">
        <f t="shared" si="535"/>
        <v>0</v>
      </c>
      <c r="EB1001" s="75">
        <f t="shared" si="536"/>
        <v>23.039963424877655</v>
      </c>
      <c r="EC1001" s="51">
        <f t="shared" si="537"/>
        <v>0</v>
      </c>
      <c r="ED1001" s="75">
        <f t="shared" si="538"/>
        <v>0</v>
      </c>
      <c r="EE1001" s="51" t="e">
        <f t="shared" si="539"/>
        <v>#DIV/0!</v>
      </c>
      <c r="EF1001" s="75">
        <f t="shared" si="540"/>
        <v>0</v>
      </c>
      <c r="EG1001" s="51" t="e">
        <f t="shared" si="541"/>
        <v>#DIV/0!</v>
      </c>
      <c r="EH1001" s="75">
        <f t="shared" si="542"/>
        <v>4.0799952095526288</v>
      </c>
      <c r="EI1001" s="51">
        <f t="shared" si="543"/>
        <v>0</v>
      </c>
      <c r="EJ1001" s="75">
        <f t="shared" si="544"/>
        <v>1.5799956648798752</v>
      </c>
      <c r="EK1001" s="51">
        <f t="shared" si="545"/>
        <v>0</v>
      </c>
      <c r="EL1001" s="75">
        <f t="shared" si="546"/>
        <v>13.900027823530298</v>
      </c>
      <c r="EM1001" s="51">
        <f t="shared" si="547"/>
        <v>0</v>
      </c>
      <c r="EN1001" s="75">
        <f t="shared" si="548"/>
        <v>0</v>
      </c>
      <c r="EO1001" s="51" t="e">
        <f t="shared" si="549"/>
        <v>#DIV/0!</v>
      </c>
      <c r="EP1001" s="75">
        <f t="shared" si="550"/>
        <v>0</v>
      </c>
      <c r="EQ1001" s="51" t="e">
        <f t="shared" si="551"/>
        <v>#DIV/0!</v>
      </c>
      <c r="ER1001" s="51">
        <f t="shared" si="552"/>
        <v>100</v>
      </c>
      <c r="ES1001" s="51">
        <f t="shared" si="553"/>
        <v>0</v>
      </c>
    </row>
    <row r="1002" spans="1:149" x14ac:dyDescent="0.45">
      <c r="A1002" s="78" t="s">
        <v>1455</v>
      </c>
      <c r="B1002" s="174" t="s">
        <v>997</v>
      </c>
      <c r="C1002" s="51" t="s">
        <v>762</v>
      </c>
      <c r="D1002" s="46" t="s">
        <v>3691</v>
      </c>
      <c r="E1002" s="78" t="s">
        <v>1121</v>
      </c>
      <c r="F1002" s="78" t="s">
        <v>1980</v>
      </c>
      <c r="G1002" s="72" t="s">
        <v>3371</v>
      </c>
      <c r="H1002" s="78" t="s">
        <v>1372</v>
      </c>
      <c r="I1002" s="78">
        <v>2</v>
      </c>
      <c r="J1002" s="300">
        <v>1500</v>
      </c>
      <c r="K1002" s="78"/>
      <c r="L1002" s="300">
        <v>1500</v>
      </c>
      <c r="M1002" s="72"/>
      <c r="O1002" s="78"/>
      <c r="P1002" s="72" t="s">
        <v>1374</v>
      </c>
      <c r="AA1002" s="195"/>
      <c r="AB1002" s="195"/>
      <c r="AC1002" s="195"/>
      <c r="AD1002" s="72"/>
      <c r="AE1002" s="316">
        <v>0</v>
      </c>
      <c r="AF1002" s="195"/>
      <c r="AG1002" s="195">
        <v>1</v>
      </c>
      <c r="AH1002" s="72"/>
      <c r="AQ1002" s="174" t="s">
        <v>824</v>
      </c>
      <c r="AR1002" s="53">
        <v>2.835</v>
      </c>
      <c r="AS1002" s="53">
        <v>22.48</v>
      </c>
      <c r="AT1002" s="77"/>
      <c r="AU1002" s="276"/>
      <c r="AV1002" s="276">
        <v>15000</v>
      </c>
      <c r="AW1002" s="54">
        <v>0</v>
      </c>
      <c r="AX1002" s="49"/>
      <c r="AY1002" s="276">
        <v>337200</v>
      </c>
      <c r="AZ1002" s="95">
        <v>3401.8412896547661</v>
      </c>
      <c r="BB1002" s="80" t="s">
        <v>3412</v>
      </c>
      <c r="BC1002" s="270"/>
      <c r="BD1002" s="72">
        <v>56.209099999999999</v>
      </c>
      <c r="BE1002" s="72"/>
      <c r="BF1002" s="72">
        <v>0.55378400000000005</v>
      </c>
      <c r="BG1002" s="72"/>
      <c r="BH1002" s="72">
        <v>22.784300000000002</v>
      </c>
      <c r="BI1002" s="72"/>
      <c r="BJ1002" s="72"/>
      <c r="BK1002" s="72"/>
      <c r="BL1002" s="72"/>
      <c r="BM1002" s="72"/>
      <c r="BN1002" s="72"/>
      <c r="BO1002" s="72"/>
      <c r="BP1002" s="72"/>
      <c r="BQ1002" s="72"/>
      <c r="BR1002" s="72">
        <v>4.0347099999999996</v>
      </c>
      <c r="BS1002" s="72"/>
      <c r="BT1002" s="72"/>
      <c r="BU1002" s="72"/>
      <c r="BV1002" s="72"/>
      <c r="BW1002" s="72"/>
      <c r="BX1002" s="72">
        <v>1.56246</v>
      </c>
      <c r="BY1002" s="72"/>
      <c r="BZ1002" s="72">
        <v>13.745699999999999</v>
      </c>
      <c r="CA1002" s="72"/>
      <c r="CB1002" s="72"/>
      <c r="CC1002" s="72"/>
      <c r="CD1002" s="72"/>
      <c r="CE1002" s="72"/>
      <c r="CF1002" s="72"/>
      <c r="CG1002" s="72"/>
      <c r="CH1002" s="72"/>
      <c r="CI1002" s="72"/>
      <c r="CJ1002" s="72"/>
      <c r="CK1002" s="72"/>
      <c r="CL1002" s="72"/>
      <c r="CM1002" s="72"/>
      <c r="CN1002" s="72"/>
      <c r="CO1002" s="72"/>
      <c r="CP1002" s="72"/>
      <c r="CQ1002" s="72"/>
      <c r="CR1002" s="72"/>
      <c r="CS1002" s="72"/>
      <c r="CT1002" s="72"/>
      <c r="CU1002" s="72"/>
      <c r="CV1002" s="72"/>
      <c r="CW1002" s="72"/>
      <c r="CX1002" s="72"/>
      <c r="CY1002" s="72"/>
      <c r="CZ1002" s="72"/>
      <c r="DA1002" s="72"/>
      <c r="DB1002" s="72"/>
      <c r="DC1002" s="72"/>
      <c r="DD1002" s="72"/>
      <c r="DE1002" s="72"/>
      <c r="DF1002" s="72"/>
      <c r="DG1002" s="72"/>
      <c r="DH1002" s="78">
        <f t="shared" si="554"/>
        <v>98.890054000000006</v>
      </c>
      <c r="DJ1002" s="77">
        <f t="shared" si="531"/>
        <v>1.1099459999999937</v>
      </c>
      <c r="DK1002" s="72"/>
      <c r="DL1002" s="51" t="s">
        <v>3447</v>
      </c>
      <c r="DO1002" s="358"/>
      <c r="DP1002" s="72"/>
      <c r="DQ1002" s="374">
        <v>1.1100000000000001</v>
      </c>
      <c r="DR1002" s="72"/>
      <c r="DU1002" s="52"/>
      <c r="DX1002" s="75">
        <f t="shared" si="532"/>
        <v>56.839993231270761</v>
      </c>
      <c r="DY1002" s="51">
        <f t="shared" si="533"/>
        <v>0</v>
      </c>
      <c r="DZ1002" s="75">
        <f t="shared" si="534"/>
        <v>0.55999969420585005</v>
      </c>
      <c r="EA1002" s="51">
        <f t="shared" si="535"/>
        <v>0</v>
      </c>
      <c r="EB1002" s="75">
        <f t="shared" si="536"/>
        <v>23.040031912612768</v>
      </c>
      <c r="EC1002" s="51">
        <f t="shared" si="537"/>
        <v>0</v>
      </c>
      <c r="ED1002" s="75">
        <f t="shared" si="538"/>
        <v>0</v>
      </c>
      <c r="EE1002" s="51" t="e">
        <f t="shared" si="539"/>
        <v>#DIV/0!</v>
      </c>
      <c r="EF1002" s="75">
        <f t="shared" si="540"/>
        <v>0</v>
      </c>
      <c r="EG1002" s="51" t="e">
        <f t="shared" si="541"/>
        <v>#DIV/0!</v>
      </c>
      <c r="EH1002" s="75">
        <f t="shared" si="542"/>
        <v>4.0799957496231105</v>
      </c>
      <c r="EI1002" s="51">
        <f t="shared" si="543"/>
        <v>0</v>
      </c>
      <c r="EJ1002" s="75">
        <f t="shared" si="544"/>
        <v>1.5799971147755669</v>
      </c>
      <c r="EK1002" s="51">
        <f t="shared" si="545"/>
        <v>0</v>
      </c>
      <c r="EL1002" s="75">
        <f t="shared" si="546"/>
        <v>13.89998229751194</v>
      </c>
      <c r="EM1002" s="51">
        <f t="shared" si="547"/>
        <v>0</v>
      </c>
      <c r="EN1002" s="75">
        <f t="shared" si="548"/>
        <v>0</v>
      </c>
      <c r="EO1002" s="51" t="e">
        <f t="shared" si="549"/>
        <v>#DIV/0!</v>
      </c>
      <c r="EP1002" s="75">
        <f t="shared" si="550"/>
        <v>0</v>
      </c>
      <c r="EQ1002" s="51" t="e">
        <f t="shared" si="551"/>
        <v>#DIV/0!</v>
      </c>
      <c r="ER1002" s="51">
        <f t="shared" si="552"/>
        <v>100</v>
      </c>
      <c r="ES1002" s="51">
        <f t="shared" si="553"/>
        <v>0</v>
      </c>
    </row>
    <row r="1003" spans="1:149" x14ac:dyDescent="0.45">
      <c r="A1003" s="78" t="s">
        <v>1455</v>
      </c>
      <c r="B1003" s="174" t="s">
        <v>997</v>
      </c>
      <c r="C1003" s="51" t="s">
        <v>762</v>
      </c>
      <c r="D1003" s="46" t="s">
        <v>3691</v>
      </c>
      <c r="E1003" s="78" t="s">
        <v>1121</v>
      </c>
      <c r="F1003" s="78" t="s">
        <v>1981</v>
      </c>
      <c r="G1003" s="72" t="s">
        <v>3371</v>
      </c>
      <c r="H1003" s="78" t="s">
        <v>1372</v>
      </c>
      <c r="I1003" s="78">
        <v>3</v>
      </c>
      <c r="J1003" s="300">
        <v>1500</v>
      </c>
      <c r="K1003" s="78"/>
      <c r="L1003" s="300">
        <v>1550</v>
      </c>
      <c r="M1003" s="72"/>
      <c r="O1003" s="78"/>
      <c r="P1003" s="72" t="s">
        <v>1374</v>
      </c>
      <c r="AA1003" s="195"/>
      <c r="AB1003" s="195"/>
      <c r="AC1003" s="195"/>
      <c r="AD1003" s="72"/>
      <c r="AE1003" s="316">
        <v>0</v>
      </c>
      <c r="AF1003" s="195"/>
      <c r="AG1003" s="195">
        <v>1</v>
      </c>
      <c r="AH1003" s="72"/>
      <c r="AQ1003" s="174" t="s">
        <v>824</v>
      </c>
      <c r="AR1003" s="53">
        <v>2.7970000000000002</v>
      </c>
      <c r="AS1003" s="53">
        <v>20.82</v>
      </c>
      <c r="AT1003" s="77"/>
      <c r="AU1003" s="276"/>
      <c r="AV1003" s="276">
        <v>15000</v>
      </c>
      <c r="AW1003" s="54">
        <v>0</v>
      </c>
      <c r="AX1003" s="49"/>
      <c r="AY1003" s="276">
        <v>312300</v>
      </c>
      <c r="AZ1003" s="95">
        <v>3150.6377068777683</v>
      </c>
      <c r="BB1003" s="80" t="s">
        <v>3412</v>
      </c>
      <c r="BC1003" s="270"/>
      <c r="BD1003" s="72">
        <v>56.226100000000002</v>
      </c>
      <c r="BE1003" s="72"/>
      <c r="BF1003" s="72">
        <v>0.553952</v>
      </c>
      <c r="BG1003" s="72"/>
      <c r="BH1003" s="72">
        <v>22.7912</v>
      </c>
      <c r="BI1003" s="72"/>
      <c r="BJ1003" s="72"/>
      <c r="BK1003" s="72"/>
      <c r="BL1003" s="72"/>
      <c r="BM1003" s="72"/>
      <c r="BN1003" s="72"/>
      <c r="BO1003" s="72"/>
      <c r="BP1003" s="72"/>
      <c r="BQ1003" s="72"/>
      <c r="BR1003" s="72">
        <v>4.0359400000000001</v>
      </c>
      <c r="BS1003" s="72"/>
      <c r="BT1003" s="72"/>
      <c r="BU1003" s="72"/>
      <c r="BV1003" s="72"/>
      <c r="BW1003" s="72"/>
      <c r="BX1003" s="72">
        <v>1.56294</v>
      </c>
      <c r="BY1003" s="72"/>
      <c r="BZ1003" s="72">
        <v>13.7499</v>
      </c>
      <c r="CA1003" s="72"/>
      <c r="CB1003" s="72"/>
      <c r="CC1003" s="72"/>
      <c r="CD1003" s="72"/>
      <c r="CE1003" s="72"/>
      <c r="CF1003" s="72"/>
      <c r="CG1003" s="72"/>
      <c r="CH1003" s="72"/>
      <c r="CI1003" s="72"/>
      <c r="CJ1003" s="72"/>
      <c r="CK1003" s="72"/>
      <c r="CL1003" s="72"/>
      <c r="CM1003" s="72"/>
      <c r="CN1003" s="72"/>
      <c r="CO1003" s="72"/>
      <c r="CP1003" s="72"/>
      <c r="CQ1003" s="72"/>
      <c r="CR1003" s="72"/>
      <c r="CS1003" s="72"/>
      <c r="CT1003" s="72"/>
      <c r="CU1003" s="72"/>
      <c r="CV1003" s="72"/>
      <c r="CW1003" s="72"/>
      <c r="CX1003" s="72"/>
      <c r="CY1003" s="72"/>
      <c r="CZ1003" s="72"/>
      <c r="DA1003" s="72"/>
      <c r="DB1003" s="72"/>
      <c r="DC1003" s="72"/>
      <c r="DD1003" s="72"/>
      <c r="DE1003" s="72"/>
      <c r="DF1003" s="72"/>
      <c r="DG1003" s="72"/>
      <c r="DH1003" s="78">
        <f t="shared" si="554"/>
        <v>98.920031999999992</v>
      </c>
      <c r="DJ1003" s="77">
        <f t="shared" si="531"/>
        <v>1.079968000000008</v>
      </c>
      <c r="DK1003" s="72"/>
      <c r="DL1003" s="51" t="s">
        <v>3447</v>
      </c>
      <c r="DO1003" s="358"/>
      <c r="DP1003" s="72"/>
      <c r="DQ1003" s="374">
        <v>1.08</v>
      </c>
      <c r="DR1003" s="72"/>
      <c r="DU1003" s="52"/>
      <c r="DX1003" s="75">
        <f t="shared" si="532"/>
        <v>56.839953306929793</v>
      </c>
      <c r="DY1003" s="51">
        <f t="shared" si="533"/>
        <v>0</v>
      </c>
      <c r="DZ1003" s="75">
        <f t="shared" si="534"/>
        <v>0.55999981884356853</v>
      </c>
      <c r="EA1003" s="51">
        <f t="shared" si="535"/>
        <v>0</v>
      </c>
      <c r="EB1003" s="75">
        <f t="shared" si="536"/>
        <v>23.040024896069585</v>
      </c>
      <c r="EC1003" s="51">
        <f t="shared" si="537"/>
        <v>0</v>
      </c>
      <c r="ED1003" s="75">
        <f t="shared" si="538"/>
        <v>0</v>
      </c>
      <c r="EE1003" s="51" t="e">
        <f t="shared" si="539"/>
        <v>#DIV/0!</v>
      </c>
      <c r="EF1003" s="75">
        <f t="shared" si="540"/>
        <v>0</v>
      </c>
      <c r="EG1003" s="51" t="e">
        <f t="shared" si="541"/>
        <v>#DIV/0!</v>
      </c>
      <c r="EH1003" s="75">
        <f t="shared" si="542"/>
        <v>4.080002723816345</v>
      </c>
      <c r="EI1003" s="51">
        <f t="shared" si="543"/>
        <v>0</v>
      </c>
      <c r="EJ1003" s="75">
        <f t="shared" si="544"/>
        <v>1.580003532550414</v>
      </c>
      <c r="EK1003" s="51">
        <f t="shared" si="545"/>
        <v>0</v>
      </c>
      <c r="EL1003" s="75">
        <f t="shared" si="546"/>
        <v>13.900015721790307</v>
      </c>
      <c r="EM1003" s="51">
        <f t="shared" si="547"/>
        <v>0</v>
      </c>
      <c r="EN1003" s="75">
        <f t="shared" si="548"/>
        <v>0</v>
      </c>
      <c r="EO1003" s="51" t="e">
        <f t="shared" si="549"/>
        <v>#DIV/0!</v>
      </c>
      <c r="EP1003" s="75">
        <f t="shared" si="550"/>
        <v>0</v>
      </c>
      <c r="EQ1003" s="51" t="e">
        <f t="shared" si="551"/>
        <v>#DIV/0!</v>
      </c>
      <c r="ER1003" s="51">
        <f t="shared" si="552"/>
        <v>100</v>
      </c>
      <c r="ES1003" s="51">
        <f t="shared" si="553"/>
        <v>0</v>
      </c>
    </row>
    <row r="1004" spans="1:149" x14ac:dyDescent="0.45">
      <c r="A1004" s="78" t="s">
        <v>1455</v>
      </c>
      <c r="B1004" s="174" t="s">
        <v>997</v>
      </c>
      <c r="C1004" s="51" t="s">
        <v>762</v>
      </c>
      <c r="D1004" s="46" t="s">
        <v>3691</v>
      </c>
      <c r="E1004" s="78" t="s">
        <v>1121</v>
      </c>
      <c r="F1004" s="78" t="s">
        <v>1982</v>
      </c>
      <c r="G1004" s="72" t="s">
        <v>3371</v>
      </c>
      <c r="H1004" s="78" t="s">
        <v>1372</v>
      </c>
      <c r="I1004" s="78">
        <v>3</v>
      </c>
      <c r="J1004" s="300">
        <v>2000</v>
      </c>
      <c r="K1004" s="78"/>
      <c r="L1004" s="300">
        <v>1300</v>
      </c>
      <c r="M1004" s="72"/>
      <c r="O1004" s="78"/>
      <c r="P1004" s="72" t="s">
        <v>1374</v>
      </c>
      <c r="AA1004" s="195"/>
      <c r="AB1004" s="195"/>
      <c r="AC1004" s="195"/>
      <c r="AD1004" s="72"/>
      <c r="AE1004" s="316">
        <v>0</v>
      </c>
      <c r="AF1004" s="195"/>
      <c r="AG1004" s="195">
        <v>1</v>
      </c>
      <c r="AH1004" s="72"/>
      <c r="AQ1004" s="174" t="s">
        <v>824</v>
      </c>
      <c r="AR1004" s="53">
        <v>4.9050000000000002</v>
      </c>
      <c r="AS1004" s="53">
        <v>94.46</v>
      </c>
      <c r="AT1004" s="77"/>
      <c r="AU1004" s="276"/>
      <c r="AV1004" s="276">
        <v>20000</v>
      </c>
      <c r="AW1004" s="54">
        <v>0</v>
      </c>
      <c r="AX1004" s="49"/>
      <c r="AY1004" s="276">
        <v>1889199.9999999998</v>
      </c>
      <c r="AZ1004" s="95">
        <v>18986.225023421583</v>
      </c>
      <c r="BB1004" s="80" t="s">
        <v>3412</v>
      </c>
      <c r="BC1004" s="270"/>
      <c r="BD1004" s="72">
        <v>55.7089</v>
      </c>
      <c r="BE1004" s="72"/>
      <c r="BF1004" s="72">
        <v>0.54885600000000001</v>
      </c>
      <c r="BG1004" s="72"/>
      <c r="BH1004" s="72">
        <v>22.581499999999998</v>
      </c>
      <c r="BI1004" s="72"/>
      <c r="BJ1004" s="72"/>
      <c r="BK1004" s="72"/>
      <c r="BL1004" s="72"/>
      <c r="BM1004" s="72"/>
      <c r="BN1004" s="72"/>
      <c r="BO1004" s="72"/>
      <c r="BP1004" s="72"/>
      <c r="BQ1004" s="72"/>
      <c r="BR1004" s="72">
        <v>3.9988100000000002</v>
      </c>
      <c r="BS1004" s="72"/>
      <c r="BT1004" s="72"/>
      <c r="BU1004" s="72"/>
      <c r="BV1004" s="72"/>
      <c r="BW1004" s="72"/>
      <c r="BX1004" s="72">
        <v>1.5485599999999999</v>
      </c>
      <c r="BY1004" s="72"/>
      <c r="BZ1004" s="72">
        <v>13.6234</v>
      </c>
      <c r="CA1004" s="72"/>
      <c r="CB1004" s="72"/>
      <c r="CC1004" s="72"/>
      <c r="CD1004" s="72"/>
      <c r="CE1004" s="72"/>
      <c r="CF1004" s="72"/>
      <c r="CG1004" s="72"/>
      <c r="CH1004" s="72"/>
      <c r="CI1004" s="72"/>
      <c r="CJ1004" s="72"/>
      <c r="CK1004" s="72"/>
      <c r="CL1004" s="72"/>
      <c r="CM1004" s="72"/>
      <c r="CN1004" s="72"/>
      <c r="CO1004" s="72"/>
      <c r="CP1004" s="72"/>
      <c r="CQ1004" s="72"/>
      <c r="CR1004" s="72"/>
      <c r="CS1004" s="72"/>
      <c r="CT1004" s="72"/>
      <c r="CU1004" s="72"/>
      <c r="CV1004" s="72"/>
      <c r="CW1004" s="72"/>
      <c r="CX1004" s="72"/>
      <c r="CY1004" s="72"/>
      <c r="CZ1004" s="72"/>
      <c r="DA1004" s="72"/>
      <c r="DB1004" s="72"/>
      <c r="DC1004" s="72"/>
      <c r="DD1004" s="72"/>
      <c r="DE1004" s="72"/>
      <c r="DF1004" s="72"/>
      <c r="DG1004" s="72"/>
      <c r="DH1004" s="78">
        <f t="shared" si="554"/>
        <v>98.010026000000011</v>
      </c>
      <c r="DJ1004" s="77">
        <f t="shared" si="531"/>
        <v>1.9899739999999895</v>
      </c>
      <c r="DK1004" s="72"/>
      <c r="DL1004" s="51" t="s">
        <v>3447</v>
      </c>
      <c r="DO1004" s="358"/>
      <c r="DP1004" s="72"/>
      <c r="DQ1004" s="374">
        <v>1.99</v>
      </c>
      <c r="DR1004" s="72"/>
      <c r="DU1004" s="52"/>
      <c r="DX1004" s="75">
        <f t="shared" si="532"/>
        <v>56.840001246403091</v>
      </c>
      <c r="DY1004" s="51">
        <f t="shared" si="533"/>
        <v>0</v>
      </c>
      <c r="DZ1004" s="75">
        <f t="shared" si="534"/>
        <v>0.55999985144376963</v>
      </c>
      <c r="EA1004" s="51">
        <f t="shared" si="535"/>
        <v>0</v>
      </c>
      <c r="EB1004" s="75">
        <f t="shared" si="536"/>
        <v>23.039989806757113</v>
      </c>
      <c r="EC1004" s="51">
        <f t="shared" si="537"/>
        <v>0</v>
      </c>
      <c r="ED1004" s="75">
        <f t="shared" si="538"/>
        <v>0</v>
      </c>
      <c r="EE1004" s="51" t="e">
        <f t="shared" si="539"/>
        <v>#DIV/0!</v>
      </c>
      <c r="EF1004" s="75">
        <f t="shared" si="540"/>
        <v>0</v>
      </c>
      <c r="EG1004" s="51" t="e">
        <f t="shared" si="541"/>
        <v>#DIV/0!</v>
      </c>
      <c r="EH1004" s="75">
        <f t="shared" si="542"/>
        <v>4.0800009582693102</v>
      </c>
      <c r="EI1004" s="51">
        <f t="shared" si="543"/>
        <v>0</v>
      </c>
      <c r="EJ1004" s="75">
        <f t="shared" si="544"/>
        <v>1.5800016214667669</v>
      </c>
      <c r="EK1004" s="51">
        <f t="shared" si="545"/>
        <v>0</v>
      </c>
      <c r="EL1004" s="75">
        <f t="shared" si="546"/>
        <v>13.900006515659937</v>
      </c>
      <c r="EM1004" s="51">
        <f t="shared" si="547"/>
        <v>0</v>
      </c>
      <c r="EN1004" s="75">
        <f t="shared" si="548"/>
        <v>0</v>
      </c>
      <c r="EO1004" s="51" t="e">
        <f t="shared" si="549"/>
        <v>#DIV/0!</v>
      </c>
      <c r="EP1004" s="75">
        <f t="shared" si="550"/>
        <v>0</v>
      </c>
      <c r="EQ1004" s="51" t="e">
        <f t="shared" si="551"/>
        <v>#DIV/0!</v>
      </c>
      <c r="ER1004" s="51">
        <f t="shared" si="552"/>
        <v>100</v>
      </c>
      <c r="ES1004" s="51">
        <f t="shared" si="553"/>
        <v>0</v>
      </c>
    </row>
    <row r="1005" spans="1:149" x14ac:dyDescent="0.45">
      <c r="A1005" s="78" t="s">
        <v>1455</v>
      </c>
      <c r="B1005" s="174" t="s">
        <v>997</v>
      </c>
      <c r="C1005" s="51" t="s">
        <v>762</v>
      </c>
      <c r="D1005" s="46" t="s">
        <v>3691</v>
      </c>
      <c r="E1005" s="78" t="s">
        <v>1121</v>
      </c>
      <c r="F1005" s="78" t="s">
        <v>1983</v>
      </c>
      <c r="G1005" s="72" t="s">
        <v>3371</v>
      </c>
      <c r="H1005" s="78" t="s">
        <v>1372</v>
      </c>
      <c r="I1005" s="78">
        <v>3</v>
      </c>
      <c r="J1005" s="300">
        <v>2000</v>
      </c>
      <c r="K1005" s="78"/>
      <c r="L1005" s="300">
        <v>1300</v>
      </c>
      <c r="M1005" s="72"/>
      <c r="O1005" s="78"/>
      <c r="P1005" s="72" t="s">
        <v>1374</v>
      </c>
      <c r="AA1005" s="195"/>
      <c r="AB1005" s="195"/>
      <c r="AC1005" s="195"/>
      <c r="AD1005" s="72"/>
      <c r="AE1005" s="316">
        <v>0</v>
      </c>
      <c r="AF1005" s="195"/>
      <c r="AG1005" s="195">
        <v>1</v>
      </c>
      <c r="AH1005" s="72"/>
      <c r="AQ1005" s="174" t="s">
        <v>824</v>
      </c>
      <c r="AR1005" s="53">
        <v>4.9050000000000002</v>
      </c>
      <c r="AS1005" s="53">
        <v>94.46</v>
      </c>
      <c r="AT1005" s="77"/>
      <c r="AU1005" s="276"/>
      <c r="AV1005" s="276">
        <v>20000</v>
      </c>
      <c r="AW1005" s="54">
        <v>0</v>
      </c>
      <c r="AX1005" s="49"/>
      <c r="AY1005" s="276">
        <v>1889199.9999999998</v>
      </c>
      <c r="AZ1005" s="95">
        <v>18986.225023421583</v>
      </c>
      <c r="BB1005" s="80" t="s">
        <v>3412</v>
      </c>
      <c r="BC1005" s="270"/>
      <c r="BD1005" s="72">
        <v>55.7089</v>
      </c>
      <c r="BE1005" s="72"/>
      <c r="BF1005" s="72">
        <v>0.54885600000000001</v>
      </c>
      <c r="BG1005" s="72"/>
      <c r="BH1005" s="72">
        <v>22.581499999999998</v>
      </c>
      <c r="BI1005" s="72"/>
      <c r="BJ1005" s="72"/>
      <c r="BK1005" s="72"/>
      <c r="BL1005" s="72"/>
      <c r="BM1005" s="72"/>
      <c r="BN1005" s="72"/>
      <c r="BO1005" s="72"/>
      <c r="BP1005" s="72"/>
      <c r="BQ1005" s="72"/>
      <c r="BR1005" s="72">
        <v>3.9988100000000002</v>
      </c>
      <c r="BS1005" s="72"/>
      <c r="BT1005" s="72"/>
      <c r="BU1005" s="72"/>
      <c r="BV1005" s="72"/>
      <c r="BW1005" s="72"/>
      <c r="BX1005" s="72">
        <v>1.5485599999999999</v>
      </c>
      <c r="BY1005" s="72"/>
      <c r="BZ1005" s="72">
        <v>13.6234</v>
      </c>
      <c r="CA1005" s="72"/>
      <c r="CB1005" s="72"/>
      <c r="CC1005" s="72"/>
      <c r="CD1005" s="72"/>
      <c r="CE1005" s="72"/>
      <c r="CF1005" s="72"/>
      <c r="CG1005" s="72"/>
      <c r="CH1005" s="72"/>
      <c r="CI1005" s="72"/>
      <c r="CJ1005" s="72"/>
      <c r="CK1005" s="72"/>
      <c r="CL1005" s="72"/>
      <c r="CM1005" s="72"/>
      <c r="CN1005" s="72"/>
      <c r="CO1005" s="72"/>
      <c r="CP1005" s="72"/>
      <c r="CQ1005" s="72"/>
      <c r="CR1005" s="72"/>
      <c r="CS1005" s="72"/>
      <c r="CT1005" s="72"/>
      <c r="CU1005" s="72"/>
      <c r="CV1005" s="72"/>
      <c r="CW1005" s="72"/>
      <c r="CX1005" s="72"/>
      <c r="CY1005" s="72"/>
      <c r="CZ1005" s="72"/>
      <c r="DA1005" s="72"/>
      <c r="DB1005" s="72"/>
      <c r="DC1005" s="72"/>
      <c r="DD1005" s="72"/>
      <c r="DE1005" s="72"/>
      <c r="DF1005" s="72"/>
      <c r="DG1005" s="72"/>
      <c r="DH1005" s="78">
        <f t="shared" si="554"/>
        <v>98.010026000000011</v>
      </c>
      <c r="DJ1005" s="77">
        <f t="shared" si="531"/>
        <v>1.9899739999999895</v>
      </c>
      <c r="DK1005" s="72"/>
      <c r="DL1005" s="51" t="s">
        <v>3447</v>
      </c>
      <c r="DO1005" s="358"/>
      <c r="DP1005" s="72"/>
      <c r="DQ1005" s="374">
        <v>1.99</v>
      </c>
      <c r="DR1005" s="72"/>
      <c r="DU1005" s="52"/>
      <c r="DX1005" s="75">
        <f t="shared" si="532"/>
        <v>56.840001246403091</v>
      </c>
      <c r="DY1005" s="51">
        <f t="shared" si="533"/>
        <v>0</v>
      </c>
      <c r="DZ1005" s="75">
        <f t="shared" si="534"/>
        <v>0.55999985144376963</v>
      </c>
      <c r="EA1005" s="51">
        <f t="shared" si="535"/>
        <v>0</v>
      </c>
      <c r="EB1005" s="75">
        <f t="shared" si="536"/>
        <v>23.039989806757113</v>
      </c>
      <c r="EC1005" s="51">
        <f t="shared" si="537"/>
        <v>0</v>
      </c>
      <c r="ED1005" s="75">
        <f t="shared" si="538"/>
        <v>0</v>
      </c>
      <c r="EE1005" s="51" t="e">
        <f t="shared" si="539"/>
        <v>#DIV/0!</v>
      </c>
      <c r="EF1005" s="75">
        <f t="shared" si="540"/>
        <v>0</v>
      </c>
      <c r="EG1005" s="51" t="e">
        <f t="shared" si="541"/>
        <v>#DIV/0!</v>
      </c>
      <c r="EH1005" s="75">
        <f t="shared" si="542"/>
        <v>4.0800009582693102</v>
      </c>
      <c r="EI1005" s="51">
        <f t="shared" si="543"/>
        <v>0</v>
      </c>
      <c r="EJ1005" s="75">
        <f t="shared" si="544"/>
        <v>1.5800016214667669</v>
      </c>
      <c r="EK1005" s="51">
        <f t="shared" si="545"/>
        <v>0</v>
      </c>
      <c r="EL1005" s="75">
        <f t="shared" si="546"/>
        <v>13.900006515659937</v>
      </c>
      <c r="EM1005" s="51">
        <f t="shared" si="547"/>
        <v>0</v>
      </c>
      <c r="EN1005" s="75">
        <f t="shared" si="548"/>
        <v>0</v>
      </c>
      <c r="EO1005" s="51" t="e">
        <f t="shared" si="549"/>
        <v>#DIV/0!</v>
      </c>
      <c r="EP1005" s="75">
        <f t="shared" si="550"/>
        <v>0</v>
      </c>
      <c r="EQ1005" s="51" t="e">
        <f t="shared" si="551"/>
        <v>#DIV/0!</v>
      </c>
      <c r="ER1005" s="51">
        <f t="shared" si="552"/>
        <v>100</v>
      </c>
      <c r="ES1005" s="51">
        <f t="shared" si="553"/>
        <v>0</v>
      </c>
    </row>
    <row r="1006" spans="1:149" x14ac:dyDescent="0.45">
      <c r="A1006" s="78" t="s">
        <v>1455</v>
      </c>
      <c r="B1006" s="174" t="s">
        <v>997</v>
      </c>
      <c r="C1006" s="51" t="s">
        <v>762</v>
      </c>
      <c r="D1006" s="46" t="s">
        <v>3691</v>
      </c>
      <c r="E1006" s="78" t="s">
        <v>1121</v>
      </c>
      <c r="F1006" s="78" t="s">
        <v>1984</v>
      </c>
      <c r="G1006" s="72" t="s">
        <v>3371</v>
      </c>
      <c r="H1006" s="78" t="s">
        <v>1372</v>
      </c>
      <c r="I1006" s="78">
        <v>3</v>
      </c>
      <c r="J1006" s="300">
        <v>2000</v>
      </c>
      <c r="K1006" s="78"/>
      <c r="L1006" s="300">
        <v>1300</v>
      </c>
      <c r="M1006" s="72"/>
      <c r="O1006" s="78"/>
      <c r="P1006" s="72" t="s">
        <v>1374</v>
      </c>
      <c r="AA1006" s="195"/>
      <c r="AB1006" s="195"/>
      <c r="AC1006" s="195"/>
      <c r="AD1006" s="72"/>
      <c r="AE1006" s="316">
        <v>0</v>
      </c>
      <c r="AF1006" s="195"/>
      <c r="AG1006" s="195">
        <v>1</v>
      </c>
      <c r="AH1006" s="72"/>
      <c r="AQ1006" s="174" t="s">
        <v>824</v>
      </c>
      <c r="AR1006" s="53">
        <v>4.9050000000000002</v>
      </c>
      <c r="AS1006" s="53">
        <v>94.46</v>
      </c>
      <c r="AT1006" s="77"/>
      <c r="AU1006" s="276"/>
      <c r="AV1006" s="276">
        <v>20000</v>
      </c>
      <c r="AW1006" s="54">
        <v>0</v>
      </c>
      <c r="AX1006" s="49"/>
      <c r="AY1006" s="276">
        <v>1889199.9999999998</v>
      </c>
      <c r="AZ1006" s="95">
        <v>18986.225023421583</v>
      </c>
      <c r="BB1006" s="80" t="s">
        <v>3412</v>
      </c>
      <c r="BC1006" s="270"/>
      <c r="BD1006" s="72">
        <v>55.7089</v>
      </c>
      <c r="BE1006" s="72"/>
      <c r="BF1006" s="72">
        <v>0.54885600000000001</v>
      </c>
      <c r="BG1006" s="72"/>
      <c r="BH1006" s="72">
        <v>22.581499999999998</v>
      </c>
      <c r="BI1006" s="72"/>
      <c r="BJ1006" s="72"/>
      <c r="BK1006" s="72"/>
      <c r="BL1006" s="72"/>
      <c r="BM1006" s="72"/>
      <c r="BN1006" s="72"/>
      <c r="BO1006" s="72"/>
      <c r="BP1006" s="72"/>
      <c r="BQ1006" s="72"/>
      <c r="BR1006" s="72">
        <v>3.9988100000000002</v>
      </c>
      <c r="BS1006" s="72"/>
      <c r="BT1006" s="72"/>
      <c r="BU1006" s="72"/>
      <c r="BV1006" s="72"/>
      <c r="BW1006" s="72"/>
      <c r="BX1006" s="72">
        <v>1.5485599999999999</v>
      </c>
      <c r="BY1006" s="72"/>
      <c r="BZ1006" s="72">
        <v>13.6234</v>
      </c>
      <c r="CA1006" s="72"/>
      <c r="CB1006" s="72"/>
      <c r="CC1006" s="72"/>
      <c r="CD1006" s="72"/>
      <c r="CE1006" s="72"/>
      <c r="CF1006" s="72"/>
      <c r="CG1006" s="72"/>
      <c r="CH1006" s="72"/>
      <c r="CI1006" s="72"/>
      <c r="CJ1006" s="72"/>
      <c r="CK1006" s="72"/>
      <c r="CL1006" s="72"/>
      <c r="CM1006" s="72"/>
      <c r="CN1006" s="72"/>
      <c r="CO1006" s="72"/>
      <c r="CP1006" s="72"/>
      <c r="CQ1006" s="72"/>
      <c r="CR1006" s="72"/>
      <c r="CS1006" s="72"/>
      <c r="CT1006" s="72"/>
      <c r="CU1006" s="72"/>
      <c r="CV1006" s="72"/>
      <c r="CW1006" s="72"/>
      <c r="CX1006" s="72"/>
      <c r="CY1006" s="72"/>
      <c r="CZ1006" s="72"/>
      <c r="DA1006" s="72"/>
      <c r="DB1006" s="72"/>
      <c r="DC1006" s="72"/>
      <c r="DD1006" s="72"/>
      <c r="DE1006" s="72"/>
      <c r="DF1006" s="72"/>
      <c r="DG1006" s="72"/>
      <c r="DH1006" s="78">
        <f t="shared" si="554"/>
        <v>98.010026000000011</v>
      </c>
      <c r="DJ1006" s="77">
        <f t="shared" si="531"/>
        <v>1.9899739999999895</v>
      </c>
      <c r="DK1006" s="72"/>
      <c r="DL1006" s="51" t="s">
        <v>3447</v>
      </c>
      <c r="DO1006" s="358"/>
      <c r="DP1006" s="72"/>
      <c r="DQ1006" s="374">
        <v>1.99</v>
      </c>
      <c r="DR1006" s="72"/>
      <c r="DU1006" s="52"/>
      <c r="DX1006" s="75">
        <f t="shared" si="532"/>
        <v>56.840001246403091</v>
      </c>
      <c r="DY1006" s="51">
        <f t="shared" si="533"/>
        <v>0</v>
      </c>
      <c r="DZ1006" s="75">
        <f t="shared" si="534"/>
        <v>0.55999985144376963</v>
      </c>
      <c r="EA1006" s="51">
        <f t="shared" si="535"/>
        <v>0</v>
      </c>
      <c r="EB1006" s="75">
        <f t="shared" si="536"/>
        <v>23.039989806757113</v>
      </c>
      <c r="EC1006" s="51">
        <f t="shared" si="537"/>
        <v>0</v>
      </c>
      <c r="ED1006" s="75">
        <f t="shared" si="538"/>
        <v>0</v>
      </c>
      <c r="EE1006" s="51" t="e">
        <f t="shared" si="539"/>
        <v>#DIV/0!</v>
      </c>
      <c r="EF1006" s="75">
        <f t="shared" si="540"/>
        <v>0</v>
      </c>
      <c r="EG1006" s="51" t="e">
        <f t="shared" si="541"/>
        <v>#DIV/0!</v>
      </c>
      <c r="EH1006" s="75">
        <f t="shared" si="542"/>
        <v>4.0800009582693102</v>
      </c>
      <c r="EI1006" s="51">
        <f t="shared" si="543"/>
        <v>0</v>
      </c>
      <c r="EJ1006" s="75">
        <f t="shared" si="544"/>
        <v>1.5800016214667669</v>
      </c>
      <c r="EK1006" s="51">
        <f t="shared" si="545"/>
        <v>0</v>
      </c>
      <c r="EL1006" s="75">
        <f t="shared" si="546"/>
        <v>13.900006515659937</v>
      </c>
      <c r="EM1006" s="51">
        <f t="shared" si="547"/>
        <v>0</v>
      </c>
      <c r="EN1006" s="75">
        <f t="shared" si="548"/>
        <v>0</v>
      </c>
      <c r="EO1006" s="51" t="e">
        <f t="shared" si="549"/>
        <v>#DIV/0!</v>
      </c>
      <c r="EP1006" s="75">
        <f t="shared" si="550"/>
        <v>0</v>
      </c>
      <c r="EQ1006" s="51" t="e">
        <f t="shared" si="551"/>
        <v>#DIV/0!</v>
      </c>
      <c r="ER1006" s="51">
        <f t="shared" si="552"/>
        <v>100</v>
      </c>
      <c r="ES1006" s="51">
        <f t="shared" si="553"/>
        <v>0</v>
      </c>
    </row>
    <row r="1007" spans="1:149" x14ac:dyDescent="0.45">
      <c r="A1007" s="78" t="s">
        <v>1455</v>
      </c>
      <c r="B1007" s="174" t="s">
        <v>997</v>
      </c>
      <c r="C1007" s="51" t="s">
        <v>762</v>
      </c>
      <c r="D1007" s="46" t="s">
        <v>3691</v>
      </c>
      <c r="E1007" s="78" t="s">
        <v>1121</v>
      </c>
      <c r="F1007" s="78" t="s">
        <v>1985</v>
      </c>
      <c r="G1007" s="72" t="s">
        <v>3371</v>
      </c>
      <c r="H1007" s="78" t="s">
        <v>1372</v>
      </c>
      <c r="I1007" s="78">
        <v>3</v>
      </c>
      <c r="J1007" s="300">
        <v>2000</v>
      </c>
      <c r="K1007" s="78"/>
      <c r="L1007" s="300">
        <v>1300</v>
      </c>
      <c r="M1007" s="72"/>
      <c r="O1007" s="78"/>
      <c r="P1007" s="72" t="s">
        <v>1374</v>
      </c>
      <c r="AA1007" s="195"/>
      <c r="AB1007" s="195"/>
      <c r="AC1007" s="195"/>
      <c r="AD1007" s="72"/>
      <c r="AE1007" s="316">
        <v>0</v>
      </c>
      <c r="AF1007" s="195"/>
      <c r="AG1007" s="195">
        <v>1</v>
      </c>
      <c r="AH1007" s="72"/>
      <c r="AQ1007" s="174" t="s">
        <v>824</v>
      </c>
      <c r="AR1007" s="53">
        <v>4.9050000000000002</v>
      </c>
      <c r="AS1007" s="53">
        <v>94.46</v>
      </c>
      <c r="AT1007" s="77"/>
      <c r="AU1007" s="276"/>
      <c r="AV1007" s="276">
        <v>20000</v>
      </c>
      <c r="AW1007" s="54">
        <v>0</v>
      </c>
      <c r="AX1007" s="49"/>
      <c r="AY1007" s="276">
        <v>1889199.9999999998</v>
      </c>
      <c r="AZ1007" s="95">
        <v>18986.225023421583</v>
      </c>
      <c r="BB1007" s="80" t="s">
        <v>3412</v>
      </c>
      <c r="BC1007" s="270"/>
      <c r="BD1007" s="72">
        <v>55.7089</v>
      </c>
      <c r="BE1007" s="72"/>
      <c r="BF1007" s="72">
        <v>0.54885600000000001</v>
      </c>
      <c r="BG1007" s="72"/>
      <c r="BH1007" s="72">
        <v>22.581499999999998</v>
      </c>
      <c r="BI1007" s="72"/>
      <c r="BJ1007" s="72"/>
      <c r="BK1007" s="72"/>
      <c r="BL1007" s="72"/>
      <c r="BM1007" s="72"/>
      <c r="BN1007" s="72"/>
      <c r="BO1007" s="72"/>
      <c r="BP1007" s="72"/>
      <c r="BQ1007" s="72"/>
      <c r="BR1007" s="72">
        <v>3.9988100000000002</v>
      </c>
      <c r="BS1007" s="72"/>
      <c r="BT1007" s="72"/>
      <c r="BU1007" s="72"/>
      <c r="BV1007" s="72"/>
      <c r="BW1007" s="72"/>
      <c r="BX1007" s="72">
        <v>1.5485599999999999</v>
      </c>
      <c r="BY1007" s="72"/>
      <c r="BZ1007" s="72">
        <v>13.6234</v>
      </c>
      <c r="CA1007" s="72"/>
      <c r="CB1007" s="72"/>
      <c r="CC1007" s="72"/>
      <c r="CD1007" s="72"/>
      <c r="CE1007" s="72"/>
      <c r="CF1007" s="72"/>
      <c r="CG1007" s="72"/>
      <c r="CH1007" s="72"/>
      <c r="CI1007" s="72"/>
      <c r="CJ1007" s="72"/>
      <c r="CK1007" s="72"/>
      <c r="CL1007" s="72"/>
      <c r="CM1007" s="72"/>
      <c r="CN1007" s="72"/>
      <c r="CO1007" s="72"/>
      <c r="CP1007" s="72"/>
      <c r="CQ1007" s="72"/>
      <c r="CR1007" s="72"/>
      <c r="CS1007" s="72"/>
      <c r="CT1007" s="72"/>
      <c r="CU1007" s="72"/>
      <c r="CV1007" s="72"/>
      <c r="CW1007" s="72"/>
      <c r="CX1007" s="72"/>
      <c r="CY1007" s="72"/>
      <c r="CZ1007" s="72"/>
      <c r="DA1007" s="72"/>
      <c r="DB1007" s="72"/>
      <c r="DC1007" s="72"/>
      <c r="DD1007" s="72"/>
      <c r="DE1007" s="72"/>
      <c r="DF1007" s="72"/>
      <c r="DG1007" s="72"/>
      <c r="DH1007" s="78">
        <f t="shared" si="554"/>
        <v>98.010026000000011</v>
      </c>
      <c r="DJ1007" s="77">
        <f t="shared" si="531"/>
        <v>1.9899739999999895</v>
      </c>
      <c r="DK1007" s="72"/>
      <c r="DL1007" s="51" t="s">
        <v>3447</v>
      </c>
      <c r="DO1007" s="358"/>
      <c r="DP1007" s="72"/>
      <c r="DQ1007" s="374">
        <v>1.99</v>
      </c>
      <c r="DR1007" s="72"/>
      <c r="DU1007" s="52"/>
      <c r="DX1007" s="75">
        <f t="shared" si="532"/>
        <v>56.840001246403091</v>
      </c>
      <c r="DY1007" s="51">
        <f t="shared" si="533"/>
        <v>0</v>
      </c>
      <c r="DZ1007" s="75">
        <f t="shared" si="534"/>
        <v>0.55999985144376963</v>
      </c>
      <c r="EA1007" s="51">
        <f t="shared" si="535"/>
        <v>0</v>
      </c>
      <c r="EB1007" s="75">
        <f t="shared" si="536"/>
        <v>23.039989806757113</v>
      </c>
      <c r="EC1007" s="51">
        <f t="shared" si="537"/>
        <v>0</v>
      </c>
      <c r="ED1007" s="75">
        <f t="shared" si="538"/>
        <v>0</v>
      </c>
      <c r="EE1007" s="51" t="e">
        <f t="shared" si="539"/>
        <v>#DIV/0!</v>
      </c>
      <c r="EF1007" s="75">
        <f t="shared" si="540"/>
        <v>0</v>
      </c>
      <c r="EG1007" s="51" t="e">
        <f t="shared" si="541"/>
        <v>#DIV/0!</v>
      </c>
      <c r="EH1007" s="75">
        <f t="shared" si="542"/>
        <v>4.0800009582693102</v>
      </c>
      <c r="EI1007" s="51">
        <f t="shared" si="543"/>
        <v>0</v>
      </c>
      <c r="EJ1007" s="75">
        <f t="shared" si="544"/>
        <v>1.5800016214667669</v>
      </c>
      <c r="EK1007" s="51">
        <f t="shared" si="545"/>
        <v>0</v>
      </c>
      <c r="EL1007" s="75">
        <f t="shared" si="546"/>
        <v>13.900006515659937</v>
      </c>
      <c r="EM1007" s="51">
        <f t="shared" si="547"/>
        <v>0</v>
      </c>
      <c r="EN1007" s="75">
        <f t="shared" si="548"/>
        <v>0</v>
      </c>
      <c r="EO1007" s="51" t="e">
        <f t="shared" si="549"/>
        <v>#DIV/0!</v>
      </c>
      <c r="EP1007" s="75">
        <f t="shared" si="550"/>
        <v>0</v>
      </c>
      <c r="EQ1007" s="51" t="e">
        <f t="shared" si="551"/>
        <v>#DIV/0!</v>
      </c>
      <c r="ER1007" s="51">
        <f t="shared" si="552"/>
        <v>100</v>
      </c>
      <c r="ES1007" s="51">
        <f t="shared" si="553"/>
        <v>0</v>
      </c>
    </row>
    <row r="1008" spans="1:149" x14ac:dyDescent="0.45">
      <c r="A1008" s="78" t="s">
        <v>1455</v>
      </c>
      <c r="B1008" s="174" t="s">
        <v>997</v>
      </c>
      <c r="C1008" s="51" t="s">
        <v>762</v>
      </c>
      <c r="D1008" s="46" t="s">
        <v>3691</v>
      </c>
      <c r="E1008" s="78" t="s">
        <v>1121</v>
      </c>
      <c r="F1008" s="78" t="s">
        <v>1986</v>
      </c>
      <c r="G1008" s="72" t="s">
        <v>3371</v>
      </c>
      <c r="H1008" s="78" t="s">
        <v>1372</v>
      </c>
      <c r="I1008" s="78">
        <v>3</v>
      </c>
      <c r="J1008" s="300">
        <v>2000</v>
      </c>
      <c r="K1008" s="78"/>
      <c r="L1008" s="300">
        <v>1300</v>
      </c>
      <c r="M1008" s="72"/>
      <c r="O1008" s="78"/>
      <c r="P1008" s="72" t="s">
        <v>1374</v>
      </c>
      <c r="AA1008" s="195"/>
      <c r="AB1008" s="195"/>
      <c r="AC1008" s="195"/>
      <c r="AD1008" s="72"/>
      <c r="AE1008" s="316">
        <v>0</v>
      </c>
      <c r="AF1008" s="195"/>
      <c r="AG1008" s="195">
        <v>1</v>
      </c>
      <c r="AH1008" s="72"/>
      <c r="AQ1008" s="174" t="s">
        <v>824</v>
      </c>
      <c r="AR1008" s="53">
        <v>4.9050000000000002</v>
      </c>
      <c r="AS1008" s="53">
        <v>94.46</v>
      </c>
      <c r="AT1008" s="77"/>
      <c r="AU1008" s="276"/>
      <c r="AV1008" s="276">
        <v>20000</v>
      </c>
      <c r="AW1008" s="54">
        <v>0</v>
      </c>
      <c r="AX1008" s="49"/>
      <c r="AY1008" s="276">
        <v>1889199.9999999998</v>
      </c>
      <c r="AZ1008" s="95">
        <v>18986.225023421583</v>
      </c>
      <c r="BB1008" s="80" t="s">
        <v>3412</v>
      </c>
      <c r="BC1008" s="270"/>
      <c r="BD1008" s="72">
        <v>55.7089</v>
      </c>
      <c r="BE1008" s="72"/>
      <c r="BF1008" s="72">
        <v>0.54885600000000001</v>
      </c>
      <c r="BG1008" s="72"/>
      <c r="BH1008" s="72">
        <v>22.581499999999998</v>
      </c>
      <c r="BI1008" s="72"/>
      <c r="BJ1008" s="72"/>
      <c r="BK1008" s="72"/>
      <c r="BL1008" s="72"/>
      <c r="BM1008" s="72"/>
      <c r="BN1008" s="72"/>
      <c r="BO1008" s="72"/>
      <c r="BP1008" s="72"/>
      <c r="BQ1008" s="72"/>
      <c r="BR1008" s="72">
        <v>3.9988100000000002</v>
      </c>
      <c r="BS1008" s="72"/>
      <c r="BT1008" s="72"/>
      <c r="BU1008" s="72"/>
      <c r="BV1008" s="72"/>
      <c r="BW1008" s="72"/>
      <c r="BX1008" s="72">
        <v>1.5485599999999999</v>
      </c>
      <c r="BY1008" s="72"/>
      <c r="BZ1008" s="72">
        <v>13.6234</v>
      </c>
      <c r="CA1008" s="72"/>
      <c r="CB1008" s="72"/>
      <c r="CC1008" s="72"/>
      <c r="CD1008" s="72"/>
      <c r="CE1008" s="72"/>
      <c r="CF1008" s="72"/>
      <c r="CG1008" s="72"/>
      <c r="CH1008" s="72"/>
      <c r="CI1008" s="72"/>
      <c r="CJ1008" s="72"/>
      <c r="CK1008" s="72"/>
      <c r="CL1008" s="72"/>
      <c r="CM1008" s="72"/>
      <c r="CN1008" s="72"/>
      <c r="CO1008" s="72"/>
      <c r="CP1008" s="72"/>
      <c r="CQ1008" s="72"/>
      <c r="CR1008" s="72"/>
      <c r="CS1008" s="72"/>
      <c r="CT1008" s="72"/>
      <c r="CU1008" s="72"/>
      <c r="CV1008" s="72"/>
      <c r="CW1008" s="72"/>
      <c r="CX1008" s="72"/>
      <c r="CY1008" s="72"/>
      <c r="CZ1008" s="72"/>
      <c r="DA1008" s="72"/>
      <c r="DB1008" s="72"/>
      <c r="DC1008" s="72"/>
      <c r="DD1008" s="72"/>
      <c r="DE1008" s="72"/>
      <c r="DF1008" s="72"/>
      <c r="DG1008" s="72"/>
      <c r="DH1008" s="78">
        <f t="shared" si="554"/>
        <v>98.010026000000011</v>
      </c>
      <c r="DJ1008" s="77">
        <f t="shared" si="531"/>
        <v>1.9899739999999895</v>
      </c>
      <c r="DK1008" s="72"/>
      <c r="DL1008" s="51" t="s">
        <v>3447</v>
      </c>
      <c r="DO1008" s="358"/>
      <c r="DP1008" s="72"/>
      <c r="DQ1008" s="374">
        <v>1.99</v>
      </c>
      <c r="DR1008" s="72"/>
      <c r="DU1008" s="52"/>
      <c r="DX1008" s="75">
        <f t="shared" si="532"/>
        <v>56.840001246403091</v>
      </c>
      <c r="DY1008" s="51">
        <f t="shared" si="533"/>
        <v>0</v>
      </c>
      <c r="DZ1008" s="75">
        <f t="shared" si="534"/>
        <v>0.55999985144376963</v>
      </c>
      <c r="EA1008" s="51">
        <f t="shared" si="535"/>
        <v>0</v>
      </c>
      <c r="EB1008" s="75">
        <f t="shared" si="536"/>
        <v>23.039989806757113</v>
      </c>
      <c r="EC1008" s="51">
        <f t="shared" si="537"/>
        <v>0</v>
      </c>
      <c r="ED1008" s="75">
        <f t="shared" si="538"/>
        <v>0</v>
      </c>
      <c r="EE1008" s="51" t="e">
        <f t="shared" si="539"/>
        <v>#DIV/0!</v>
      </c>
      <c r="EF1008" s="75">
        <f t="shared" si="540"/>
        <v>0</v>
      </c>
      <c r="EG1008" s="51" t="e">
        <f t="shared" si="541"/>
        <v>#DIV/0!</v>
      </c>
      <c r="EH1008" s="75">
        <f t="shared" si="542"/>
        <v>4.0800009582693102</v>
      </c>
      <c r="EI1008" s="51">
        <f t="shared" si="543"/>
        <v>0</v>
      </c>
      <c r="EJ1008" s="75">
        <f t="shared" si="544"/>
        <v>1.5800016214667669</v>
      </c>
      <c r="EK1008" s="51">
        <f t="shared" si="545"/>
        <v>0</v>
      </c>
      <c r="EL1008" s="75">
        <f t="shared" si="546"/>
        <v>13.900006515659937</v>
      </c>
      <c r="EM1008" s="51">
        <f t="shared" si="547"/>
        <v>0</v>
      </c>
      <c r="EN1008" s="75">
        <f t="shared" si="548"/>
        <v>0</v>
      </c>
      <c r="EO1008" s="51" t="e">
        <f t="shared" si="549"/>
        <v>#DIV/0!</v>
      </c>
      <c r="EP1008" s="75">
        <f t="shared" si="550"/>
        <v>0</v>
      </c>
      <c r="EQ1008" s="51" t="e">
        <f t="shared" si="551"/>
        <v>#DIV/0!</v>
      </c>
      <c r="ER1008" s="51">
        <f t="shared" si="552"/>
        <v>100</v>
      </c>
      <c r="ES1008" s="51">
        <f t="shared" si="553"/>
        <v>0</v>
      </c>
    </row>
    <row r="1009" spans="1:149" x14ac:dyDescent="0.45">
      <c r="A1009" s="78" t="s">
        <v>1455</v>
      </c>
      <c r="B1009" s="174" t="s">
        <v>997</v>
      </c>
      <c r="C1009" s="51" t="s">
        <v>762</v>
      </c>
      <c r="D1009" s="46" t="s">
        <v>3691</v>
      </c>
      <c r="E1009" s="78" t="s">
        <v>1121</v>
      </c>
      <c r="F1009" s="78" t="s">
        <v>1987</v>
      </c>
      <c r="G1009" s="72" t="s">
        <v>3371</v>
      </c>
      <c r="H1009" s="78" t="s">
        <v>1372</v>
      </c>
      <c r="I1009" s="78">
        <v>3</v>
      </c>
      <c r="J1009" s="300">
        <v>2000</v>
      </c>
      <c r="K1009" s="78"/>
      <c r="L1009" s="300">
        <v>1350</v>
      </c>
      <c r="M1009" s="72"/>
      <c r="O1009" s="78"/>
      <c r="P1009" s="72" t="s">
        <v>1374</v>
      </c>
      <c r="AA1009" s="195"/>
      <c r="AB1009" s="195"/>
      <c r="AC1009" s="195"/>
      <c r="AD1009" s="72"/>
      <c r="AE1009" s="316">
        <v>0</v>
      </c>
      <c r="AF1009" s="195"/>
      <c r="AG1009" s="195">
        <v>1</v>
      </c>
      <c r="AH1009" s="72"/>
      <c r="AQ1009" s="174" t="s">
        <v>824</v>
      </c>
      <c r="AR1009" s="53">
        <v>4.7729999999999997</v>
      </c>
      <c r="AS1009" s="53">
        <v>83.39</v>
      </c>
      <c r="AT1009" s="77"/>
      <c r="AU1009" s="276"/>
      <c r="AV1009" s="276">
        <v>20000</v>
      </c>
      <c r="AW1009" s="54">
        <v>0</v>
      </c>
      <c r="AX1009" s="49"/>
      <c r="AY1009" s="276">
        <v>1667800</v>
      </c>
      <c r="AZ1009" s="95">
        <v>16761.182560905421</v>
      </c>
      <c r="BB1009" s="80" t="s">
        <v>3412</v>
      </c>
      <c r="BC1009" s="270"/>
      <c r="BD1009" s="72">
        <v>55.754399999999997</v>
      </c>
      <c r="BE1009" s="72"/>
      <c r="BF1009" s="72">
        <v>0.54930400000000001</v>
      </c>
      <c r="BG1009" s="72"/>
      <c r="BH1009" s="72">
        <v>22.599900000000002</v>
      </c>
      <c r="BI1009" s="72"/>
      <c r="BJ1009" s="72"/>
      <c r="BK1009" s="72"/>
      <c r="BL1009" s="72"/>
      <c r="BM1009" s="72"/>
      <c r="BN1009" s="72"/>
      <c r="BO1009" s="72"/>
      <c r="BP1009" s="72"/>
      <c r="BQ1009" s="72"/>
      <c r="BR1009" s="72">
        <v>4.0020699999999998</v>
      </c>
      <c r="BS1009" s="72"/>
      <c r="BT1009" s="72"/>
      <c r="BU1009" s="72"/>
      <c r="BV1009" s="72"/>
      <c r="BW1009" s="72"/>
      <c r="BX1009" s="72">
        <v>1.54982</v>
      </c>
      <c r="BY1009" s="72"/>
      <c r="BZ1009" s="72">
        <v>13.634499999999999</v>
      </c>
      <c r="CA1009" s="72"/>
      <c r="CB1009" s="72"/>
      <c r="CC1009" s="72"/>
      <c r="CD1009" s="72"/>
      <c r="CE1009" s="72"/>
      <c r="CF1009" s="72"/>
      <c r="CG1009" s="72"/>
      <c r="CH1009" s="72"/>
      <c r="CI1009" s="72"/>
      <c r="CJ1009" s="72"/>
      <c r="CK1009" s="72"/>
      <c r="CL1009" s="72"/>
      <c r="CM1009" s="72"/>
      <c r="CN1009" s="72"/>
      <c r="CO1009" s="72"/>
      <c r="CP1009" s="72"/>
      <c r="CQ1009" s="72"/>
      <c r="CR1009" s="72"/>
      <c r="CS1009" s="72"/>
      <c r="CT1009" s="72"/>
      <c r="CU1009" s="72"/>
      <c r="CV1009" s="72"/>
      <c r="CW1009" s="72"/>
      <c r="CX1009" s="72"/>
      <c r="CY1009" s="72"/>
      <c r="CZ1009" s="72"/>
      <c r="DA1009" s="72"/>
      <c r="DB1009" s="72"/>
      <c r="DC1009" s="72"/>
      <c r="DD1009" s="72"/>
      <c r="DE1009" s="72"/>
      <c r="DF1009" s="72"/>
      <c r="DG1009" s="72"/>
      <c r="DH1009" s="78">
        <f t="shared" si="554"/>
        <v>98.089994000000004</v>
      </c>
      <c r="DJ1009" s="77">
        <f t="shared" si="531"/>
        <v>1.9100059999999957</v>
      </c>
      <c r="DK1009" s="72"/>
      <c r="DL1009" s="51" t="s">
        <v>3447</v>
      </c>
      <c r="DO1009" s="358"/>
      <c r="DP1009" s="72"/>
      <c r="DQ1009" s="374">
        <v>1.91</v>
      </c>
      <c r="DR1009" s="72"/>
      <c r="DU1009" s="52"/>
      <c r="DX1009" s="75">
        <f t="shared" si="532"/>
        <v>56.840048333574153</v>
      </c>
      <c r="DY1009" s="51">
        <f t="shared" si="533"/>
        <v>0</v>
      </c>
      <c r="DZ1009" s="75">
        <f t="shared" si="534"/>
        <v>0.56000003425425837</v>
      </c>
      <c r="EA1009" s="51">
        <f t="shared" si="535"/>
        <v>0</v>
      </c>
      <c r="EB1009" s="75">
        <f t="shared" si="536"/>
        <v>23.039964708326927</v>
      </c>
      <c r="EC1009" s="51">
        <f t="shared" si="537"/>
        <v>0</v>
      </c>
      <c r="ED1009" s="75">
        <f t="shared" si="538"/>
        <v>0</v>
      </c>
      <c r="EE1009" s="51" t="e">
        <f t="shared" si="539"/>
        <v>#DIV/0!</v>
      </c>
      <c r="EF1009" s="75">
        <f t="shared" si="540"/>
        <v>0</v>
      </c>
      <c r="EG1009" s="51" t="e">
        <f t="shared" si="541"/>
        <v>#DIV/0!</v>
      </c>
      <c r="EH1009" s="75">
        <f t="shared" si="542"/>
        <v>4.0799982106227874</v>
      </c>
      <c r="EI1009" s="51">
        <f t="shared" si="543"/>
        <v>0</v>
      </c>
      <c r="EJ1009" s="75">
        <f t="shared" si="544"/>
        <v>1.5799980577019912</v>
      </c>
      <c r="EK1009" s="51">
        <f t="shared" si="545"/>
        <v>0</v>
      </c>
      <c r="EL1009" s="75">
        <f t="shared" si="546"/>
        <v>13.899990655519867</v>
      </c>
      <c r="EM1009" s="51">
        <f t="shared" si="547"/>
        <v>0</v>
      </c>
      <c r="EN1009" s="75">
        <f t="shared" si="548"/>
        <v>0</v>
      </c>
      <c r="EO1009" s="51" t="e">
        <f t="shared" si="549"/>
        <v>#DIV/0!</v>
      </c>
      <c r="EP1009" s="75">
        <f t="shared" si="550"/>
        <v>0</v>
      </c>
      <c r="EQ1009" s="51" t="e">
        <f t="shared" si="551"/>
        <v>#DIV/0!</v>
      </c>
      <c r="ER1009" s="51">
        <f t="shared" si="552"/>
        <v>100</v>
      </c>
      <c r="ES1009" s="51">
        <f t="shared" si="553"/>
        <v>0</v>
      </c>
    </row>
    <row r="1010" spans="1:149" x14ac:dyDescent="0.45">
      <c r="A1010" s="78" t="s">
        <v>1455</v>
      </c>
      <c r="B1010" s="174" t="s">
        <v>997</v>
      </c>
      <c r="C1010" s="51" t="s">
        <v>762</v>
      </c>
      <c r="D1010" s="46" t="s">
        <v>3691</v>
      </c>
      <c r="E1010" s="78" t="s">
        <v>1121</v>
      </c>
      <c r="F1010" s="78" t="s">
        <v>1988</v>
      </c>
      <c r="G1010" s="72" t="s">
        <v>3371</v>
      </c>
      <c r="H1010" s="78" t="s">
        <v>1372</v>
      </c>
      <c r="I1010" s="78">
        <v>3</v>
      </c>
      <c r="J1010" s="300">
        <v>2000</v>
      </c>
      <c r="K1010" s="78"/>
      <c r="L1010" s="300">
        <v>1400</v>
      </c>
      <c r="M1010" s="72"/>
      <c r="O1010" s="78"/>
      <c r="P1010" s="72" t="s">
        <v>1374</v>
      </c>
      <c r="AA1010" s="195"/>
      <c r="AB1010" s="195"/>
      <c r="AC1010" s="195"/>
      <c r="AD1010" s="72"/>
      <c r="AE1010" s="316">
        <v>0</v>
      </c>
      <c r="AF1010" s="195"/>
      <c r="AG1010" s="195">
        <v>1</v>
      </c>
      <c r="AH1010" s="72"/>
      <c r="AQ1010" s="174" t="s">
        <v>824</v>
      </c>
      <c r="AR1010" s="53">
        <v>4.6470000000000002</v>
      </c>
      <c r="AS1010" s="53">
        <v>74.12</v>
      </c>
      <c r="AT1010" s="77"/>
      <c r="AU1010" s="276"/>
      <c r="AV1010" s="276">
        <v>20000</v>
      </c>
      <c r="AW1010" s="54">
        <v>0</v>
      </c>
      <c r="AX1010" s="49"/>
      <c r="AY1010" s="276">
        <v>1482400</v>
      </c>
      <c r="AZ1010" s="95">
        <v>14897.935620749608</v>
      </c>
      <c r="BB1010" s="80" t="s">
        <v>3412</v>
      </c>
      <c r="BC1010" s="270"/>
      <c r="BD1010" s="72">
        <v>55.896500000000003</v>
      </c>
      <c r="BE1010" s="72"/>
      <c r="BF1010" s="72">
        <v>0.55070399999999997</v>
      </c>
      <c r="BG1010" s="72"/>
      <c r="BH1010" s="72">
        <v>22.657499999999999</v>
      </c>
      <c r="BI1010" s="72"/>
      <c r="BJ1010" s="72"/>
      <c r="BK1010" s="72"/>
      <c r="BL1010" s="72"/>
      <c r="BM1010" s="72"/>
      <c r="BN1010" s="72"/>
      <c r="BO1010" s="72"/>
      <c r="BP1010" s="72"/>
      <c r="BQ1010" s="72"/>
      <c r="BR1010" s="72">
        <v>4.01227</v>
      </c>
      <c r="BS1010" s="72"/>
      <c r="BT1010" s="72"/>
      <c r="BU1010" s="72"/>
      <c r="BV1010" s="72"/>
      <c r="BW1010" s="72"/>
      <c r="BX1010" s="72">
        <v>1.5537700000000001</v>
      </c>
      <c r="BY1010" s="72"/>
      <c r="BZ1010" s="72">
        <v>13.6693</v>
      </c>
      <c r="CA1010" s="72"/>
      <c r="CB1010" s="72"/>
      <c r="CC1010" s="72"/>
      <c r="CD1010" s="72"/>
      <c r="CE1010" s="72"/>
      <c r="CF1010" s="72"/>
      <c r="CG1010" s="72"/>
      <c r="CH1010" s="72"/>
      <c r="CI1010" s="72"/>
      <c r="CJ1010" s="72"/>
      <c r="CK1010" s="72"/>
      <c r="CL1010" s="72"/>
      <c r="CM1010" s="72"/>
      <c r="CN1010" s="72"/>
      <c r="CO1010" s="72"/>
      <c r="CP1010" s="72"/>
      <c r="CQ1010" s="72"/>
      <c r="CR1010" s="72"/>
      <c r="CS1010" s="72"/>
      <c r="CT1010" s="72"/>
      <c r="CU1010" s="72"/>
      <c r="CV1010" s="72"/>
      <c r="CW1010" s="72"/>
      <c r="CX1010" s="72"/>
      <c r="CY1010" s="72"/>
      <c r="CZ1010" s="72"/>
      <c r="DA1010" s="72"/>
      <c r="DB1010" s="72"/>
      <c r="DC1010" s="72"/>
      <c r="DD1010" s="72"/>
      <c r="DE1010" s="72"/>
      <c r="DF1010" s="72"/>
      <c r="DG1010" s="72"/>
      <c r="DH1010" s="78">
        <f t="shared" si="554"/>
        <v>98.340044000000006</v>
      </c>
      <c r="DJ1010" s="77">
        <f t="shared" si="531"/>
        <v>1.659955999999994</v>
      </c>
      <c r="DK1010" s="72"/>
      <c r="DL1010" s="51" t="s">
        <v>3447</v>
      </c>
      <c r="DO1010" s="358"/>
      <c r="DP1010" s="72"/>
      <c r="DQ1010" s="374">
        <v>1.66</v>
      </c>
      <c r="DR1010" s="72"/>
      <c r="DU1010" s="52"/>
      <c r="DX1010" s="75">
        <f t="shared" si="532"/>
        <v>56.840019310953323</v>
      </c>
      <c r="DY1010" s="51">
        <f t="shared" si="533"/>
        <v>0</v>
      </c>
      <c r="DZ1010" s="75">
        <f t="shared" si="534"/>
        <v>0.55999974944082787</v>
      </c>
      <c r="EA1010" s="51">
        <f t="shared" si="535"/>
        <v>0</v>
      </c>
      <c r="EB1010" s="75">
        <f t="shared" si="536"/>
        <v>23.039953083608541</v>
      </c>
      <c r="EC1010" s="51">
        <f t="shared" si="537"/>
        <v>0</v>
      </c>
      <c r="ED1010" s="75">
        <f t="shared" si="538"/>
        <v>0</v>
      </c>
      <c r="EE1010" s="51" t="e">
        <f t="shared" si="539"/>
        <v>#DIV/0!</v>
      </c>
      <c r="EF1010" s="75">
        <f t="shared" si="540"/>
        <v>0</v>
      </c>
      <c r="EG1010" s="51" t="e">
        <f t="shared" si="541"/>
        <v>#DIV/0!</v>
      </c>
      <c r="EH1010" s="75">
        <f t="shared" si="542"/>
        <v>4.0799961407379479</v>
      </c>
      <c r="EI1010" s="51">
        <f t="shared" si="543"/>
        <v>0</v>
      </c>
      <c r="EJ1010" s="75">
        <f t="shared" si="544"/>
        <v>1.5799972593056801</v>
      </c>
      <c r="EK1010" s="51">
        <f t="shared" si="545"/>
        <v>0</v>
      </c>
      <c r="EL1010" s="75">
        <f t="shared" si="546"/>
        <v>13.900034455953669</v>
      </c>
      <c r="EM1010" s="51">
        <f t="shared" si="547"/>
        <v>0</v>
      </c>
      <c r="EN1010" s="75">
        <f t="shared" si="548"/>
        <v>0</v>
      </c>
      <c r="EO1010" s="51" t="e">
        <f t="shared" si="549"/>
        <v>#DIV/0!</v>
      </c>
      <c r="EP1010" s="75">
        <f t="shared" si="550"/>
        <v>0</v>
      </c>
      <c r="EQ1010" s="51" t="e">
        <f t="shared" si="551"/>
        <v>#DIV/0!</v>
      </c>
      <c r="ER1010" s="51">
        <f t="shared" si="552"/>
        <v>100</v>
      </c>
      <c r="ES1010" s="51">
        <f t="shared" si="553"/>
        <v>0</v>
      </c>
    </row>
    <row r="1011" spans="1:149" x14ac:dyDescent="0.45">
      <c r="A1011" s="78" t="s">
        <v>1455</v>
      </c>
      <c r="B1011" s="174" t="s">
        <v>997</v>
      </c>
      <c r="C1011" s="51" t="s">
        <v>762</v>
      </c>
      <c r="D1011" s="46" t="s">
        <v>3691</v>
      </c>
      <c r="E1011" s="78" t="s">
        <v>1121</v>
      </c>
      <c r="F1011" s="78" t="s">
        <v>1989</v>
      </c>
      <c r="G1011" s="72" t="s">
        <v>3371</v>
      </c>
      <c r="H1011" s="78" t="s">
        <v>1372</v>
      </c>
      <c r="I1011" s="78">
        <v>3</v>
      </c>
      <c r="J1011" s="300">
        <v>2000</v>
      </c>
      <c r="K1011" s="78"/>
      <c r="L1011" s="300">
        <v>1400</v>
      </c>
      <c r="M1011" s="72"/>
      <c r="O1011" s="78"/>
      <c r="P1011" s="72" t="s">
        <v>1374</v>
      </c>
      <c r="AA1011" s="195"/>
      <c r="AB1011" s="195"/>
      <c r="AC1011" s="195"/>
      <c r="AD1011" s="72"/>
      <c r="AE1011" s="316">
        <v>0</v>
      </c>
      <c r="AF1011" s="195"/>
      <c r="AG1011" s="195">
        <v>1</v>
      </c>
      <c r="AH1011" s="72"/>
      <c r="AQ1011" s="174" t="s">
        <v>824</v>
      </c>
      <c r="AR1011" s="53">
        <v>4.6470000000000002</v>
      </c>
      <c r="AS1011" s="53">
        <v>74.12</v>
      </c>
      <c r="AT1011" s="77"/>
      <c r="AU1011" s="276"/>
      <c r="AV1011" s="276">
        <v>20000</v>
      </c>
      <c r="AW1011" s="54">
        <v>0</v>
      </c>
      <c r="AX1011" s="49"/>
      <c r="AY1011" s="276">
        <v>1482400</v>
      </c>
      <c r="AZ1011" s="95">
        <v>14897.935620749608</v>
      </c>
      <c r="BB1011" s="80" t="s">
        <v>3412</v>
      </c>
      <c r="BC1011" s="270"/>
      <c r="BD1011" s="72">
        <v>55.896500000000003</v>
      </c>
      <c r="BE1011" s="72"/>
      <c r="BF1011" s="72">
        <v>0.55070399999999997</v>
      </c>
      <c r="BG1011" s="72"/>
      <c r="BH1011" s="72">
        <v>22.657499999999999</v>
      </c>
      <c r="BI1011" s="72"/>
      <c r="BJ1011" s="72"/>
      <c r="BK1011" s="72"/>
      <c r="BL1011" s="72"/>
      <c r="BM1011" s="72"/>
      <c r="BN1011" s="72"/>
      <c r="BO1011" s="72"/>
      <c r="BP1011" s="72"/>
      <c r="BQ1011" s="72"/>
      <c r="BR1011" s="72">
        <v>4.01227</v>
      </c>
      <c r="BS1011" s="72"/>
      <c r="BT1011" s="72"/>
      <c r="BU1011" s="72"/>
      <c r="BV1011" s="72"/>
      <c r="BW1011" s="72"/>
      <c r="BX1011" s="72">
        <v>1.5537700000000001</v>
      </c>
      <c r="BY1011" s="72"/>
      <c r="BZ1011" s="72">
        <v>13.6693</v>
      </c>
      <c r="CA1011" s="72"/>
      <c r="CB1011" s="72"/>
      <c r="CC1011" s="72"/>
      <c r="CD1011" s="72"/>
      <c r="CE1011" s="72"/>
      <c r="CF1011" s="72"/>
      <c r="CG1011" s="72"/>
      <c r="CH1011" s="72"/>
      <c r="CI1011" s="72"/>
      <c r="CJ1011" s="72"/>
      <c r="CK1011" s="72"/>
      <c r="CL1011" s="72"/>
      <c r="CM1011" s="72"/>
      <c r="CN1011" s="72"/>
      <c r="CO1011" s="72"/>
      <c r="CP1011" s="72"/>
      <c r="CQ1011" s="72"/>
      <c r="CR1011" s="72"/>
      <c r="CS1011" s="72"/>
      <c r="CT1011" s="72"/>
      <c r="CU1011" s="72"/>
      <c r="CV1011" s="72"/>
      <c r="CW1011" s="72"/>
      <c r="CX1011" s="72"/>
      <c r="CY1011" s="72"/>
      <c r="CZ1011" s="72"/>
      <c r="DA1011" s="72"/>
      <c r="DB1011" s="72"/>
      <c r="DC1011" s="72"/>
      <c r="DD1011" s="72"/>
      <c r="DE1011" s="72"/>
      <c r="DF1011" s="72"/>
      <c r="DG1011" s="72"/>
      <c r="DH1011" s="78">
        <f t="shared" si="554"/>
        <v>98.340044000000006</v>
      </c>
      <c r="DJ1011" s="77">
        <f t="shared" si="531"/>
        <v>1.659955999999994</v>
      </c>
      <c r="DK1011" s="72"/>
      <c r="DL1011" s="51" t="s">
        <v>3447</v>
      </c>
      <c r="DO1011" s="358"/>
      <c r="DP1011" s="72"/>
      <c r="DQ1011" s="374">
        <v>1.66</v>
      </c>
      <c r="DR1011" s="72"/>
      <c r="DU1011" s="52"/>
      <c r="DX1011" s="75">
        <f t="shared" si="532"/>
        <v>56.840019310953323</v>
      </c>
      <c r="DY1011" s="51">
        <f t="shared" si="533"/>
        <v>0</v>
      </c>
      <c r="DZ1011" s="75">
        <f t="shared" si="534"/>
        <v>0.55999974944082787</v>
      </c>
      <c r="EA1011" s="51">
        <f t="shared" si="535"/>
        <v>0</v>
      </c>
      <c r="EB1011" s="75">
        <f t="shared" si="536"/>
        <v>23.039953083608541</v>
      </c>
      <c r="EC1011" s="51">
        <f t="shared" si="537"/>
        <v>0</v>
      </c>
      <c r="ED1011" s="75">
        <f t="shared" si="538"/>
        <v>0</v>
      </c>
      <c r="EE1011" s="51" t="e">
        <f t="shared" si="539"/>
        <v>#DIV/0!</v>
      </c>
      <c r="EF1011" s="75">
        <f t="shared" si="540"/>
        <v>0</v>
      </c>
      <c r="EG1011" s="51" t="e">
        <f t="shared" si="541"/>
        <v>#DIV/0!</v>
      </c>
      <c r="EH1011" s="75">
        <f t="shared" si="542"/>
        <v>4.0799961407379479</v>
      </c>
      <c r="EI1011" s="51">
        <f t="shared" si="543"/>
        <v>0</v>
      </c>
      <c r="EJ1011" s="75">
        <f t="shared" si="544"/>
        <v>1.5799972593056801</v>
      </c>
      <c r="EK1011" s="51">
        <f t="shared" si="545"/>
        <v>0</v>
      </c>
      <c r="EL1011" s="75">
        <f t="shared" si="546"/>
        <v>13.900034455953669</v>
      </c>
      <c r="EM1011" s="51">
        <f t="shared" si="547"/>
        <v>0</v>
      </c>
      <c r="EN1011" s="75">
        <f t="shared" si="548"/>
        <v>0</v>
      </c>
      <c r="EO1011" s="51" t="e">
        <f t="shared" si="549"/>
        <v>#DIV/0!</v>
      </c>
      <c r="EP1011" s="75">
        <f t="shared" si="550"/>
        <v>0</v>
      </c>
      <c r="EQ1011" s="51" t="e">
        <f t="shared" si="551"/>
        <v>#DIV/0!</v>
      </c>
      <c r="ER1011" s="51">
        <f t="shared" si="552"/>
        <v>100</v>
      </c>
      <c r="ES1011" s="51">
        <f t="shared" si="553"/>
        <v>0</v>
      </c>
    </row>
    <row r="1012" spans="1:149" x14ac:dyDescent="0.45">
      <c r="A1012" s="78" t="s">
        <v>1455</v>
      </c>
      <c r="B1012" s="174" t="s">
        <v>997</v>
      </c>
      <c r="C1012" s="51" t="s">
        <v>762</v>
      </c>
      <c r="D1012" s="46" t="s">
        <v>3691</v>
      </c>
      <c r="E1012" s="78" t="s">
        <v>1121</v>
      </c>
      <c r="F1012" s="78" t="s">
        <v>1990</v>
      </c>
      <c r="G1012" s="72" t="s">
        <v>3371</v>
      </c>
      <c r="H1012" s="78" t="s">
        <v>1372</v>
      </c>
      <c r="I1012" s="78">
        <v>6</v>
      </c>
      <c r="J1012" s="300">
        <v>2000</v>
      </c>
      <c r="K1012" s="78"/>
      <c r="L1012" s="300">
        <v>1400</v>
      </c>
      <c r="M1012" s="72"/>
      <c r="O1012" s="78"/>
      <c r="P1012" s="72" t="s">
        <v>1374</v>
      </c>
      <c r="AA1012" s="195"/>
      <c r="AB1012" s="195"/>
      <c r="AC1012" s="195"/>
      <c r="AD1012" s="72"/>
      <c r="AE1012" s="316">
        <v>0</v>
      </c>
      <c r="AF1012" s="195"/>
      <c r="AG1012" s="195">
        <v>1</v>
      </c>
      <c r="AH1012" s="72"/>
      <c r="AQ1012" s="174" t="s">
        <v>824</v>
      </c>
      <c r="AR1012" s="53">
        <v>4.6470000000000002</v>
      </c>
      <c r="AS1012" s="53">
        <v>74.12</v>
      </c>
      <c r="AT1012" s="77"/>
      <c r="AU1012" s="276"/>
      <c r="AV1012" s="276">
        <v>20000</v>
      </c>
      <c r="AW1012" s="54">
        <v>0</v>
      </c>
      <c r="AX1012" s="49"/>
      <c r="AY1012" s="276">
        <v>1482400</v>
      </c>
      <c r="AZ1012" s="95">
        <v>14897.935620749608</v>
      </c>
      <c r="BB1012" s="80" t="s">
        <v>3412</v>
      </c>
      <c r="BC1012" s="270"/>
      <c r="BD1012" s="72">
        <v>55.850999999999999</v>
      </c>
      <c r="BE1012" s="72"/>
      <c r="BF1012" s="72">
        <v>0.55025599999999997</v>
      </c>
      <c r="BG1012" s="72"/>
      <c r="BH1012" s="72">
        <v>22.639099999999999</v>
      </c>
      <c r="BI1012" s="72"/>
      <c r="BJ1012" s="72"/>
      <c r="BK1012" s="72"/>
      <c r="BL1012" s="72"/>
      <c r="BM1012" s="72"/>
      <c r="BN1012" s="72"/>
      <c r="BO1012" s="72"/>
      <c r="BP1012" s="72"/>
      <c r="BQ1012" s="72"/>
      <c r="BR1012" s="72">
        <v>4.00901</v>
      </c>
      <c r="BS1012" s="72"/>
      <c r="BT1012" s="72"/>
      <c r="BU1012" s="72"/>
      <c r="BV1012" s="72"/>
      <c r="BW1012" s="72"/>
      <c r="BX1012" s="72">
        <v>1.5525100000000001</v>
      </c>
      <c r="BY1012" s="72"/>
      <c r="BZ1012" s="72">
        <v>13.658099999999999</v>
      </c>
      <c r="CA1012" s="72"/>
      <c r="CB1012" s="72"/>
      <c r="CC1012" s="72"/>
      <c r="CD1012" s="72"/>
      <c r="CE1012" s="72"/>
      <c r="CF1012" s="72"/>
      <c r="CG1012" s="72"/>
      <c r="CH1012" s="72"/>
      <c r="CI1012" s="72"/>
      <c r="CJ1012" s="72"/>
      <c r="CK1012" s="72"/>
      <c r="CL1012" s="72"/>
      <c r="CM1012" s="72"/>
      <c r="CN1012" s="72"/>
      <c r="CO1012" s="72"/>
      <c r="CP1012" s="72"/>
      <c r="CQ1012" s="72"/>
      <c r="CR1012" s="72"/>
      <c r="CS1012" s="72"/>
      <c r="CT1012" s="72"/>
      <c r="CU1012" s="72"/>
      <c r="CV1012" s="72"/>
      <c r="CW1012" s="72"/>
      <c r="CX1012" s="72"/>
      <c r="CY1012" s="72"/>
      <c r="CZ1012" s="72"/>
      <c r="DA1012" s="72"/>
      <c r="DB1012" s="72"/>
      <c r="DC1012" s="72"/>
      <c r="DD1012" s="72"/>
      <c r="DE1012" s="72"/>
      <c r="DF1012" s="72"/>
      <c r="DG1012" s="72"/>
      <c r="DH1012" s="78">
        <f t="shared" si="554"/>
        <v>98.259976000000009</v>
      </c>
      <c r="DJ1012" s="77">
        <f t="shared" si="531"/>
        <v>1.7400239999999911</v>
      </c>
      <c r="DK1012" s="72"/>
      <c r="DL1012" s="51" t="s">
        <v>3447</v>
      </c>
      <c r="DO1012" s="358"/>
      <c r="DP1012" s="72"/>
      <c r="DQ1012" s="374">
        <v>1.74</v>
      </c>
      <c r="DR1012" s="72"/>
      <c r="DU1012" s="52"/>
      <c r="DX1012" s="75">
        <f t="shared" si="532"/>
        <v>56.840030166504405</v>
      </c>
      <c r="DY1012" s="51">
        <f t="shared" si="533"/>
        <v>0</v>
      </c>
      <c r="DZ1012" s="75">
        <f t="shared" si="534"/>
        <v>0.56000013678000482</v>
      </c>
      <c r="EA1012" s="51">
        <f t="shared" si="535"/>
        <v>0</v>
      </c>
      <c r="EB1012" s="75">
        <f t="shared" si="536"/>
        <v>23.040001556686722</v>
      </c>
      <c r="EC1012" s="51">
        <f t="shared" si="537"/>
        <v>0</v>
      </c>
      <c r="ED1012" s="75">
        <f t="shared" si="538"/>
        <v>0</v>
      </c>
      <c r="EE1012" s="51" t="e">
        <f t="shared" si="539"/>
        <v>#DIV/0!</v>
      </c>
      <c r="EF1012" s="75">
        <f t="shared" si="540"/>
        <v>0</v>
      </c>
      <c r="EG1012" s="51" t="e">
        <f t="shared" si="541"/>
        <v>#DIV/0!</v>
      </c>
      <c r="EH1012" s="75">
        <f t="shared" si="542"/>
        <v>4.0800030319567746</v>
      </c>
      <c r="EI1012" s="51">
        <f t="shared" si="543"/>
        <v>0</v>
      </c>
      <c r="EJ1012" s="75">
        <f t="shared" si="544"/>
        <v>1.5800024213317536</v>
      </c>
      <c r="EK1012" s="51">
        <f t="shared" si="545"/>
        <v>0</v>
      </c>
      <c r="EL1012" s="75">
        <f t="shared" si="546"/>
        <v>13.899962686740325</v>
      </c>
      <c r="EM1012" s="51">
        <f t="shared" si="547"/>
        <v>0</v>
      </c>
      <c r="EN1012" s="75">
        <f t="shared" si="548"/>
        <v>0</v>
      </c>
      <c r="EO1012" s="51" t="e">
        <f t="shared" si="549"/>
        <v>#DIV/0!</v>
      </c>
      <c r="EP1012" s="75">
        <f t="shared" si="550"/>
        <v>0</v>
      </c>
      <c r="EQ1012" s="51" t="e">
        <f t="shared" si="551"/>
        <v>#DIV/0!</v>
      </c>
      <c r="ER1012" s="51">
        <f t="shared" si="552"/>
        <v>100</v>
      </c>
      <c r="ES1012" s="51">
        <f t="shared" si="553"/>
        <v>0</v>
      </c>
    </row>
    <row r="1013" spans="1:149" x14ac:dyDescent="0.45">
      <c r="A1013" s="78" t="s">
        <v>1455</v>
      </c>
      <c r="B1013" s="174" t="s">
        <v>997</v>
      </c>
      <c r="C1013" s="51" t="s">
        <v>762</v>
      </c>
      <c r="D1013" s="46" t="s">
        <v>3691</v>
      </c>
      <c r="E1013" s="78" t="s">
        <v>1121</v>
      </c>
      <c r="F1013" s="78" t="s">
        <v>1991</v>
      </c>
      <c r="G1013" s="72" t="s">
        <v>3371</v>
      </c>
      <c r="H1013" s="78" t="s">
        <v>1372</v>
      </c>
      <c r="I1013" s="78">
        <v>6</v>
      </c>
      <c r="J1013" s="300">
        <v>2000</v>
      </c>
      <c r="K1013" s="78"/>
      <c r="L1013" s="300">
        <v>1400</v>
      </c>
      <c r="M1013" s="72"/>
      <c r="O1013" s="78"/>
      <c r="P1013" s="72" t="s">
        <v>1374</v>
      </c>
      <c r="AA1013" s="195"/>
      <c r="AB1013" s="195"/>
      <c r="AC1013" s="195"/>
      <c r="AD1013" s="72"/>
      <c r="AE1013" s="316">
        <v>0</v>
      </c>
      <c r="AF1013" s="195"/>
      <c r="AG1013" s="195">
        <v>1</v>
      </c>
      <c r="AH1013" s="72"/>
      <c r="AQ1013" s="174" t="s">
        <v>824</v>
      </c>
      <c r="AR1013" s="53">
        <v>4.6470000000000002</v>
      </c>
      <c r="AS1013" s="53">
        <v>74.12</v>
      </c>
      <c r="AT1013" s="77"/>
      <c r="AU1013" s="276"/>
      <c r="AV1013" s="276">
        <v>20000</v>
      </c>
      <c r="AW1013" s="54">
        <v>0</v>
      </c>
      <c r="AX1013" s="49"/>
      <c r="AY1013" s="276">
        <v>1482400</v>
      </c>
      <c r="AZ1013" s="95">
        <v>14897.935620749608</v>
      </c>
      <c r="BB1013" s="80" t="s">
        <v>3412</v>
      </c>
      <c r="BC1013" s="270"/>
      <c r="BD1013" s="72">
        <v>55.743000000000002</v>
      </c>
      <c r="BE1013" s="72"/>
      <c r="BF1013" s="72">
        <v>0.54919200000000001</v>
      </c>
      <c r="BG1013" s="72"/>
      <c r="BH1013" s="72">
        <v>22.595300000000002</v>
      </c>
      <c r="BI1013" s="72"/>
      <c r="BJ1013" s="72"/>
      <c r="BK1013" s="72"/>
      <c r="BL1013" s="72"/>
      <c r="BM1013" s="72"/>
      <c r="BN1013" s="72"/>
      <c r="BO1013" s="72"/>
      <c r="BP1013" s="72"/>
      <c r="BQ1013" s="72"/>
      <c r="BR1013" s="72">
        <v>4.0012600000000003</v>
      </c>
      <c r="BS1013" s="72"/>
      <c r="BT1013" s="72"/>
      <c r="BU1013" s="72"/>
      <c r="BV1013" s="72"/>
      <c r="BW1013" s="72"/>
      <c r="BX1013" s="72">
        <v>1.5495099999999999</v>
      </c>
      <c r="BY1013" s="72"/>
      <c r="BZ1013" s="72">
        <v>13.6317</v>
      </c>
      <c r="CA1013" s="72"/>
      <c r="CB1013" s="72"/>
      <c r="CC1013" s="72"/>
      <c r="CD1013" s="72"/>
      <c r="CE1013" s="72"/>
      <c r="CF1013" s="72"/>
      <c r="CG1013" s="72"/>
      <c r="CH1013" s="72"/>
      <c r="CI1013" s="72"/>
      <c r="CJ1013" s="72"/>
      <c r="CK1013" s="72"/>
      <c r="CL1013" s="72"/>
      <c r="CM1013" s="72"/>
      <c r="CN1013" s="72"/>
      <c r="CO1013" s="72"/>
      <c r="CP1013" s="72"/>
      <c r="CQ1013" s="72"/>
      <c r="CR1013" s="72"/>
      <c r="CS1013" s="72"/>
      <c r="CT1013" s="72"/>
      <c r="CU1013" s="72"/>
      <c r="CV1013" s="72"/>
      <c r="CW1013" s="72"/>
      <c r="CX1013" s="72"/>
      <c r="CY1013" s="72"/>
      <c r="CZ1013" s="72"/>
      <c r="DA1013" s="72"/>
      <c r="DB1013" s="72"/>
      <c r="DC1013" s="72"/>
      <c r="DD1013" s="72"/>
      <c r="DE1013" s="72"/>
      <c r="DF1013" s="72"/>
      <c r="DG1013" s="72"/>
      <c r="DH1013" s="78">
        <f t="shared" si="554"/>
        <v>98.069962000000004</v>
      </c>
      <c r="DJ1013" s="77">
        <f t="shared" si="531"/>
        <v>1.9300379999999961</v>
      </c>
      <c r="DK1013" s="72"/>
      <c r="DL1013" s="51" t="s">
        <v>3447</v>
      </c>
      <c r="DO1013" s="358"/>
      <c r="DP1013" s="72"/>
      <c r="DQ1013" s="374">
        <v>1.93</v>
      </c>
      <c r="DR1013" s="72"/>
      <c r="DU1013" s="52"/>
      <c r="DX1013" s="75">
        <f t="shared" si="532"/>
        <v>56.840034260439495</v>
      </c>
      <c r="DY1013" s="51">
        <f t="shared" si="533"/>
        <v>0</v>
      </c>
      <c r="DZ1013" s="75">
        <f t="shared" si="534"/>
        <v>0.56000021698794988</v>
      </c>
      <c r="EA1013" s="51">
        <f t="shared" si="535"/>
        <v>0</v>
      </c>
      <c r="EB1013" s="75">
        <f t="shared" si="536"/>
        <v>23.039980376458185</v>
      </c>
      <c r="EC1013" s="51">
        <f t="shared" si="537"/>
        <v>0</v>
      </c>
      <c r="ED1013" s="75">
        <f t="shared" si="538"/>
        <v>0</v>
      </c>
      <c r="EE1013" s="51" t="e">
        <f t="shared" si="539"/>
        <v>#DIV/0!</v>
      </c>
      <c r="EF1013" s="75">
        <f t="shared" si="540"/>
        <v>0</v>
      </c>
      <c r="EG1013" s="51" t="e">
        <f t="shared" si="541"/>
        <v>#DIV/0!</v>
      </c>
      <c r="EH1013" s="75">
        <f t="shared" si="542"/>
        <v>4.0800056596330689</v>
      </c>
      <c r="EI1013" s="51">
        <f t="shared" si="543"/>
        <v>0</v>
      </c>
      <c r="EJ1013" s="75">
        <f t="shared" si="544"/>
        <v>1.5800046909368637</v>
      </c>
      <c r="EK1013" s="51">
        <f t="shared" si="545"/>
        <v>0</v>
      </c>
      <c r="EL1013" s="75">
        <f t="shared" si="546"/>
        <v>13.899974795544429</v>
      </c>
      <c r="EM1013" s="51">
        <f t="shared" si="547"/>
        <v>0</v>
      </c>
      <c r="EN1013" s="75">
        <f t="shared" si="548"/>
        <v>0</v>
      </c>
      <c r="EO1013" s="51" t="e">
        <f t="shared" si="549"/>
        <v>#DIV/0!</v>
      </c>
      <c r="EP1013" s="75">
        <f t="shared" si="550"/>
        <v>0</v>
      </c>
      <c r="EQ1013" s="51" t="e">
        <f t="shared" si="551"/>
        <v>#DIV/0!</v>
      </c>
      <c r="ER1013" s="51">
        <f t="shared" si="552"/>
        <v>100</v>
      </c>
      <c r="ES1013" s="51">
        <f t="shared" si="553"/>
        <v>0</v>
      </c>
    </row>
    <row r="1014" spans="1:149" x14ac:dyDescent="0.45">
      <c r="A1014" s="78" t="s">
        <v>1455</v>
      </c>
      <c r="B1014" s="174" t="s">
        <v>997</v>
      </c>
      <c r="C1014" s="51" t="s">
        <v>762</v>
      </c>
      <c r="D1014" s="46" t="s">
        <v>3691</v>
      </c>
      <c r="E1014" s="78" t="s">
        <v>1121</v>
      </c>
      <c r="F1014" s="78" t="s">
        <v>1992</v>
      </c>
      <c r="G1014" s="72" t="s">
        <v>3371</v>
      </c>
      <c r="H1014" s="78" t="s">
        <v>1372</v>
      </c>
      <c r="I1014" s="78">
        <v>4</v>
      </c>
      <c r="J1014" s="300">
        <v>2000</v>
      </c>
      <c r="K1014" s="78"/>
      <c r="L1014" s="300">
        <v>1450</v>
      </c>
      <c r="M1014" s="72"/>
      <c r="O1014" s="78"/>
      <c r="P1014" s="72" t="s">
        <v>1374</v>
      </c>
      <c r="AA1014" s="195"/>
      <c r="AB1014" s="195"/>
      <c r="AC1014" s="195"/>
      <c r="AD1014" s="72"/>
      <c r="AE1014" s="316">
        <v>0</v>
      </c>
      <c r="AF1014" s="195"/>
      <c r="AG1014" s="195">
        <v>1</v>
      </c>
      <c r="AH1014" s="72"/>
      <c r="AQ1014" s="174" t="s">
        <v>824</v>
      </c>
      <c r="AR1014" s="53">
        <v>4.5270000000000001</v>
      </c>
      <c r="AS1014" s="53">
        <v>66.31</v>
      </c>
      <c r="AT1014" s="77"/>
      <c r="AU1014" s="276"/>
      <c r="AV1014" s="276">
        <v>20000</v>
      </c>
      <c r="AW1014" s="54">
        <v>0</v>
      </c>
      <c r="AX1014" s="49"/>
      <c r="AY1014" s="276">
        <v>1326200</v>
      </c>
      <c r="AZ1014" s="95">
        <v>13328.145048730525</v>
      </c>
      <c r="BB1014" s="80" t="s">
        <v>3412</v>
      </c>
      <c r="BC1014" s="270"/>
      <c r="BD1014" s="72">
        <v>55.828200000000002</v>
      </c>
      <c r="BE1014" s="72"/>
      <c r="BF1014" s="72">
        <v>0.55003199999999997</v>
      </c>
      <c r="BG1014" s="72"/>
      <c r="BH1014" s="72">
        <v>22.629899999999999</v>
      </c>
      <c r="BI1014" s="72"/>
      <c r="BJ1014" s="72"/>
      <c r="BK1014" s="72"/>
      <c r="BL1014" s="72"/>
      <c r="BM1014" s="72"/>
      <c r="BN1014" s="72"/>
      <c r="BO1014" s="72"/>
      <c r="BP1014" s="72"/>
      <c r="BQ1014" s="72"/>
      <c r="BR1014" s="72">
        <v>4.0073800000000004</v>
      </c>
      <c r="BS1014" s="72"/>
      <c r="BT1014" s="72"/>
      <c r="BU1014" s="72"/>
      <c r="BV1014" s="72"/>
      <c r="BW1014" s="72"/>
      <c r="BX1014" s="72">
        <v>1.5518799999999999</v>
      </c>
      <c r="BY1014" s="72"/>
      <c r="BZ1014" s="72">
        <v>13.6526</v>
      </c>
      <c r="CA1014" s="72"/>
      <c r="CB1014" s="72"/>
      <c r="CC1014" s="72"/>
      <c r="CD1014" s="72"/>
      <c r="CE1014" s="72"/>
      <c r="CF1014" s="72"/>
      <c r="CG1014" s="72"/>
      <c r="CH1014" s="72"/>
      <c r="CI1014" s="72"/>
      <c r="CJ1014" s="72"/>
      <c r="CK1014" s="72"/>
      <c r="CL1014" s="72"/>
      <c r="CM1014" s="72"/>
      <c r="CN1014" s="72"/>
      <c r="CO1014" s="72"/>
      <c r="CP1014" s="72"/>
      <c r="CQ1014" s="72"/>
      <c r="CR1014" s="72"/>
      <c r="CS1014" s="72"/>
      <c r="CT1014" s="72"/>
      <c r="CU1014" s="72"/>
      <c r="CV1014" s="72"/>
      <c r="CW1014" s="72"/>
      <c r="CX1014" s="72"/>
      <c r="CY1014" s="72"/>
      <c r="CZ1014" s="72"/>
      <c r="DA1014" s="72"/>
      <c r="DB1014" s="72"/>
      <c r="DC1014" s="72"/>
      <c r="DD1014" s="72"/>
      <c r="DE1014" s="72"/>
      <c r="DF1014" s="72"/>
      <c r="DG1014" s="72"/>
      <c r="DH1014" s="78">
        <f t="shared" si="554"/>
        <v>98.219991999999991</v>
      </c>
      <c r="DJ1014" s="77">
        <f t="shared" si="531"/>
        <v>1.7800080000000094</v>
      </c>
      <c r="DK1014" s="72"/>
      <c r="DL1014" s="51" t="s">
        <v>3447</v>
      </c>
      <c r="DO1014" s="358"/>
      <c r="DP1014" s="72"/>
      <c r="DQ1014" s="374">
        <v>1.78</v>
      </c>
      <c r="DR1014" s="72"/>
      <c r="DU1014" s="52"/>
      <c r="DX1014" s="75">
        <f t="shared" si="532"/>
        <v>56.839955759719473</v>
      </c>
      <c r="DY1014" s="51">
        <f t="shared" si="533"/>
        <v>0</v>
      </c>
      <c r="DZ1014" s="75">
        <f t="shared" si="534"/>
        <v>0.56000004561189543</v>
      </c>
      <c r="EA1014" s="51">
        <f t="shared" si="535"/>
        <v>0</v>
      </c>
      <c r="EB1014" s="75">
        <f t="shared" si="536"/>
        <v>23.040014094075676</v>
      </c>
      <c r="EC1014" s="51">
        <f t="shared" si="537"/>
        <v>0</v>
      </c>
      <c r="ED1014" s="75">
        <f t="shared" si="538"/>
        <v>0</v>
      </c>
      <c r="EE1014" s="51" t="e">
        <f t="shared" si="539"/>
        <v>#DIV/0!</v>
      </c>
      <c r="EF1014" s="75">
        <f t="shared" si="540"/>
        <v>0</v>
      </c>
      <c r="EG1014" s="51" t="e">
        <f t="shared" si="541"/>
        <v>#DIV/0!</v>
      </c>
      <c r="EH1014" s="75">
        <f t="shared" si="542"/>
        <v>4.0800044048058979</v>
      </c>
      <c r="EI1014" s="51">
        <f t="shared" si="543"/>
        <v>0</v>
      </c>
      <c r="EJ1014" s="75">
        <f t="shared" si="544"/>
        <v>1.5800042011813644</v>
      </c>
      <c r="EK1014" s="51">
        <f t="shared" si="545"/>
        <v>0</v>
      </c>
      <c r="EL1014" s="75">
        <f t="shared" si="546"/>
        <v>13.900021494605703</v>
      </c>
      <c r="EM1014" s="51">
        <f t="shared" si="547"/>
        <v>0</v>
      </c>
      <c r="EN1014" s="75">
        <f t="shared" si="548"/>
        <v>0</v>
      </c>
      <c r="EO1014" s="51" t="e">
        <f t="shared" si="549"/>
        <v>#DIV/0!</v>
      </c>
      <c r="EP1014" s="75">
        <f t="shared" si="550"/>
        <v>0</v>
      </c>
      <c r="EQ1014" s="51" t="e">
        <f t="shared" si="551"/>
        <v>#DIV/0!</v>
      </c>
      <c r="ER1014" s="51">
        <f t="shared" si="552"/>
        <v>100</v>
      </c>
      <c r="ES1014" s="51">
        <f t="shared" si="553"/>
        <v>0</v>
      </c>
    </row>
    <row r="1015" spans="1:149" x14ac:dyDescent="0.45">
      <c r="A1015" s="78" t="s">
        <v>1455</v>
      </c>
      <c r="B1015" s="174" t="s">
        <v>997</v>
      </c>
      <c r="C1015" s="51" t="s">
        <v>762</v>
      </c>
      <c r="D1015" s="46" t="s">
        <v>3691</v>
      </c>
      <c r="E1015" s="78" t="s">
        <v>1121</v>
      </c>
      <c r="F1015" s="78" t="s">
        <v>1993</v>
      </c>
      <c r="G1015" s="72" t="s">
        <v>3371</v>
      </c>
      <c r="H1015" s="78" t="s">
        <v>1372</v>
      </c>
      <c r="I1015" s="78">
        <v>3</v>
      </c>
      <c r="J1015" s="300">
        <v>2000</v>
      </c>
      <c r="K1015" s="78"/>
      <c r="L1015" s="300">
        <v>1500</v>
      </c>
      <c r="M1015" s="72"/>
      <c r="O1015" s="78"/>
      <c r="P1015" s="72" t="s">
        <v>1374</v>
      </c>
      <c r="AA1015" s="195"/>
      <c r="AB1015" s="195"/>
      <c r="AC1015" s="195"/>
      <c r="AD1015" s="72"/>
      <c r="AE1015" s="316">
        <v>0</v>
      </c>
      <c r="AF1015" s="195"/>
      <c r="AG1015" s="195">
        <v>1</v>
      </c>
      <c r="AH1015" s="72"/>
      <c r="AQ1015" s="174" t="s">
        <v>824</v>
      </c>
      <c r="AR1015" s="53">
        <v>4.4130000000000003</v>
      </c>
      <c r="AS1015" s="53">
        <v>59.66</v>
      </c>
      <c r="AT1015" s="77"/>
      <c r="AU1015" s="276"/>
      <c r="AV1015" s="276">
        <v>20000</v>
      </c>
      <c r="AW1015" s="54">
        <v>0</v>
      </c>
      <c r="AX1015" s="49"/>
      <c r="AY1015" s="276">
        <v>1193200</v>
      </c>
      <c r="AZ1015" s="95">
        <v>11991.511591121447</v>
      </c>
      <c r="BB1015" s="80" t="s">
        <v>3412</v>
      </c>
      <c r="BC1015" s="270"/>
      <c r="BD1015" s="72">
        <v>55.953299999999999</v>
      </c>
      <c r="BE1015" s="72"/>
      <c r="BF1015" s="72">
        <v>0.55126399999999998</v>
      </c>
      <c r="BG1015" s="72"/>
      <c r="BH1015" s="72">
        <v>22.680599999999998</v>
      </c>
      <c r="BI1015" s="72"/>
      <c r="BJ1015" s="72"/>
      <c r="BK1015" s="72"/>
      <c r="BL1015" s="72"/>
      <c r="BM1015" s="72"/>
      <c r="BN1015" s="72"/>
      <c r="BO1015" s="72"/>
      <c r="BP1015" s="72"/>
      <c r="BQ1015" s="72"/>
      <c r="BR1015" s="72">
        <v>4.0163500000000001</v>
      </c>
      <c r="BS1015" s="72"/>
      <c r="BT1015" s="72"/>
      <c r="BU1015" s="72"/>
      <c r="BV1015" s="72"/>
      <c r="BW1015" s="72"/>
      <c r="BX1015" s="72">
        <v>1.55535</v>
      </c>
      <c r="BY1015" s="72"/>
      <c r="BZ1015" s="72">
        <v>13.683199999999999</v>
      </c>
      <c r="CA1015" s="72"/>
      <c r="CB1015" s="72"/>
      <c r="CC1015" s="72"/>
      <c r="CD1015" s="72"/>
      <c r="CE1015" s="72"/>
      <c r="CF1015" s="72"/>
      <c r="CG1015" s="72"/>
      <c r="CH1015" s="72"/>
      <c r="CI1015" s="72"/>
      <c r="CJ1015" s="72"/>
      <c r="CK1015" s="72"/>
      <c r="CL1015" s="72"/>
      <c r="CM1015" s="72"/>
      <c r="CN1015" s="72"/>
      <c r="CO1015" s="72"/>
      <c r="CP1015" s="72"/>
      <c r="CQ1015" s="72"/>
      <c r="CR1015" s="72"/>
      <c r="CS1015" s="72"/>
      <c r="CT1015" s="72"/>
      <c r="CU1015" s="72"/>
      <c r="CV1015" s="72"/>
      <c r="CW1015" s="72"/>
      <c r="CX1015" s="72"/>
      <c r="CY1015" s="72"/>
      <c r="CZ1015" s="72"/>
      <c r="DA1015" s="72"/>
      <c r="DB1015" s="72"/>
      <c r="DC1015" s="72"/>
      <c r="DD1015" s="72"/>
      <c r="DE1015" s="72"/>
      <c r="DF1015" s="72"/>
      <c r="DG1015" s="72"/>
      <c r="DH1015" s="78">
        <f t="shared" si="554"/>
        <v>98.440064000000007</v>
      </c>
      <c r="DJ1015" s="77">
        <f t="shared" si="531"/>
        <v>1.5599359999999933</v>
      </c>
      <c r="DK1015" s="72"/>
      <c r="DL1015" s="51" t="s">
        <v>3447</v>
      </c>
      <c r="DO1015" s="358"/>
      <c r="DP1015" s="72"/>
      <c r="DQ1015" s="374">
        <v>1.56</v>
      </c>
      <c r="DR1015" s="72"/>
      <c r="DU1015" s="52"/>
      <c r="DX1015" s="75">
        <f t="shared" si="532"/>
        <v>56.839967109326537</v>
      </c>
      <c r="DY1015" s="51">
        <f t="shared" si="533"/>
        <v>0</v>
      </c>
      <c r="DZ1015" s="75">
        <f t="shared" si="534"/>
        <v>0.55999963592059421</v>
      </c>
      <c r="EA1015" s="51">
        <f t="shared" si="535"/>
        <v>0</v>
      </c>
      <c r="EB1015" s="75">
        <f t="shared" si="536"/>
        <v>23.040009401050366</v>
      </c>
      <c r="EC1015" s="51">
        <f t="shared" si="537"/>
        <v>0</v>
      </c>
      <c r="ED1015" s="75">
        <f t="shared" si="538"/>
        <v>0</v>
      </c>
      <c r="EE1015" s="51" t="e">
        <f t="shared" si="539"/>
        <v>#DIV/0!</v>
      </c>
      <c r="EF1015" s="75">
        <f t="shared" si="540"/>
        <v>0</v>
      </c>
      <c r="EG1015" s="51" t="e">
        <f t="shared" si="541"/>
        <v>#DIV/0!</v>
      </c>
      <c r="EH1015" s="75">
        <f t="shared" si="542"/>
        <v>4.0799953157283602</v>
      </c>
      <c r="EI1015" s="51">
        <f t="shared" si="543"/>
        <v>0</v>
      </c>
      <c r="EJ1015" s="75">
        <f t="shared" si="544"/>
        <v>1.57999694108285</v>
      </c>
      <c r="EK1015" s="51">
        <f t="shared" si="545"/>
        <v>0</v>
      </c>
      <c r="EL1015" s="75">
        <f t="shared" si="546"/>
        <v>13.90003159689128</v>
      </c>
      <c r="EM1015" s="51">
        <f t="shared" si="547"/>
        <v>0</v>
      </c>
      <c r="EN1015" s="75">
        <f t="shared" si="548"/>
        <v>0</v>
      </c>
      <c r="EO1015" s="51" t="e">
        <f t="shared" si="549"/>
        <v>#DIV/0!</v>
      </c>
      <c r="EP1015" s="75">
        <f t="shared" si="550"/>
        <v>0</v>
      </c>
      <c r="EQ1015" s="51" t="e">
        <f t="shared" si="551"/>
        <v>#DIV/0!</v>
      </c>
      <c r="ER1015" s="51">
        <f t="shared" si="552"/>
        <v>100</v>
      </c>
      <c r="ES1015" s="51">
        <f t="shared" si="553"/>
        <v>0</v>
      </c>
    </row>
    <row r="1016" spans="1:149" x14ac:dyDescent="0.45">
      <c r="A1016" s="78" t="s">
        <v>1455</v>
      </c>
      <c r="B1016" s="174" t="s">
        <v>997</v>
      </c>
      <c r="C1016" s="51" t="s">
        <v>762</v>
      </c>
      <c r="D1016" s="46" t="s">
        <v>3691</v>
      </c>
      <c r="E1016" s="78" t="s">
        <v>1121</v>
      </c>
      <c r="F1016" s="78" t="s">
        <v>1994</v>
      </c>
      <c r="G1016" s="72" t="s">
        <v>3371</v>
      </c>
      <c r="H1016" s="78" t="s">
        <v>1372</v>
      </c>
      <c r="I1016" s="78">
        <v>3</v>
      </c>
      <c r="J1016" s="300">
        <v>2000</v>
      </c>
      <c r="K1016" s="78"/>
      <c r="L1016" s="300">
        <v>1550</v>
      </c>
      <c r="M1016" s="72"/>
      <c r="O1016" s="78"/>
      <c r="P1016" s="72" t="s">
        <v>1374</v>
      </c>
      <c r="AA1016" s="195"/>
      <c r="AB1016" s="195"/>
      <c r="AC1016" s="195"/>
      <c r="AD1016" s="72"/>
      <c r="AE1016" s="316">
        <v>0</v>
      </c>
      <c r="AF1016" s="195"/>
      <c r="AG1016" s="195">
        <v>1</v>
      </c>
      <c r="AH1016" s="72"/>
      <c r="AQ1016" s="174" t="s">
        <v>824</v>
      </c>
      <c r="AR1016" s="53">
        <v>4.3040000000000003</v>
      </c>
      <c r="AS1016" s="53">
        <v>53.97</v>
      </c>
      <c r="AT1016" s="77"/>
      <c r="AU1016" s="276"/>
      <c r="AV1016" s="276">
        <v>20000</v>
      </c>
      <c r="AW1016" s="54">
        <v>0</v>
      </c>
      <c r="AX1016" s="49"/>
      <c r="AY1016" s="276">
        <v>1079400</v>
      </c>
      <c r="AZ1016" s="95">
        <v>10847.835745437889</v>
      </c>
      <c r="BB1016" s="80" t="s">
        <v>3412</v>
      </c>
      <c r="BC1016" s="270"/>
      <c r="BD1016" s="72">
        <v>55.902099999999997</v>
      </c>
      <c r="BE1016" s="72"/>
      <c r="BF1016" s="72">
        <v>0.55076000000000003</v>
      </c>
      <c r="BG1016" s="72"/>
      <c r="BH1016" s="72">
        <v>22.659800000000001</v>
      </c>
      <c r="BI1016" s="72"/>
      <c r="BJ1016" s="72"/>
      <c r="BK1016" s="72"/>
      <c r="BL1016" s="72"/>
      <c r="BM1016" s="72"/>
      <c r="BN1016" s="72"/>
      <c r="BO1016" s="72"/>
      <c r="BP1016" s="72"/>
      <c r="BQ1016" s="72"/>
      <c r="BR1016" s="72">
        <v>4.0126799999999996</v>
      </c>
      <c r="BS1016" s="72"/>
      <c r="BT1016" s="72"/>
      <c r="BU1016" s="72"/>
      <c r="BV1016" s="72"/>
      <c r="BW1016" s="72"/>
      <c r="BX1016" s="72">
        <v>1.55393</v>
      </c>
      <c r="BY1016" s="72"/>
      <c r="BZ1016" s="72">
        <v>13.6706</v>
      </c>
      <c r="CA1016" s="72"/>
      <c r="CB1016" s="72"/>
      <c r="CC1016" s="72"/>
      <c r="CD1016" s="72"/>
      <c r="CE1016" s="72"/>
      <c r="CF1016" s="72"/>
      <c r="CG1016" s="72"/>
      <c r="CH1016" s="72"/>
      <c r="CI1016" s="72"/>
      <c r="CJ1016" s="72"/>
      <c r="CK1016" s="72"/>
      <c r="CL1016" s="72"/>
      <c r="CM1016" s="72"/>
      <c r="CN1016" s="72"/>
      <c r="CO1016" s="72"/>
      <c r="CP1016" s="72"/>
      <c r="CQ1016" s="72"/>
      <c r="CR1016" s="72"/>
      <c r="CS1016" s="72"/>
      <c r="CT1016" s="72"/>
      <c r="CU1016" s="72"/>
      <c r="CV1016" s="72"/>
      <c r="CW1016" s="72"/>
      <c r="CX1016" s="72"/>
      <c r="CY1016" s="72"/>
      <c r="CZ1016" s="72"/>
      <c r="DA1016" s="72"/>
      <c r="DB1016" s="72"/>
      <c r="DC1016" s="72"/>
      <c r="DD1016" s="72"/>
      <c r="DE1016" s="72"/>
      <c r="DF1016" s="72"/>
      <c r="DG1016" s="72"/>
      <c r="DH1016" s="78">
        <f t="shared" si="554"/>
        <v>98.349869999999981</v>
      </c>
      <c r="DJ1016" s="77">
        <f t="shared" si="531"/>
        <v>1.6501300000000185</v>
      </c>
      <c r="DK1016" s="72"/>
      <c r="DL1016" s="51" t="s">
        <v>3447</v>
      </c>
      <c r="DO1016" s="358"/>
      <c r="DP1016" s="72"/>
      <c r="DQ1016" s="374">
        <v>1.65</v>
      </c>
      <c r="DR1016" s="72"/>
      <c r="DU1016" s="52"/>
      <c r="DX1016" s="75">
        <f t="shared" si="532"/>
        <v>56.840034460645462</v>
      </c>
      <c r="DY1016" s="51">
        <f t="shared" si="533"/>
        <v>0</v>
      </c>
      <c r="DZ1016" s="75">
        <f t="shared" si="534"/>
        <v>0.56000074021450164</v>
      </c>
      <c r="EA1016" s="51">
        <f t="shared" si="535"/>
        <v>0</v>
      </c>
      <c r="EB1016" s="75">
        <f t="shared" si="536"/>
        <v>23.039989783413041</v>
      </c>
      <c r="EC1016" s="51">
        <f t="shared" si="537"/>
        <v>0</v>
      </c>
      <c r="ED1016" s="75">
        <f t="shared" si="538"/>
        <v>0</v>
      </c>
      <c r="EE1016" s="51" t="e">
        <f t="shared" si="539"/>
        <v>#DIV/0!</v>
      </c>
      <c r="EF1016" s="75">
        <f t="shared" si="540"/>
        <v>0</v>
      </c>
      <c r="EG1016" s="51" t="e">
        <f t="shared" si="541"/>
        <v>#DIV/0!</v>
      </c>
      <c r="EH1016" s="75">
        <f t="shared" si="542"/>
        <v>4.0800053929913691</v>
      </c>
      <c r="EI1016" s="51">
        <f t="shared" si="543"/>
        <v>0</v>
      </c>
      <c r="EJ1016" s="75">
        <f t="shared" si="544"/>
        <v>1.5800020884623438</v>
      </c>
      <c r="EK1016" s="51">
        <f t="shared" si="545"/>
        <v>0</v>
      </c>
      <c r="EL1016" s="75">
        <f t="shared" si="546"/>
        <v>13.899967534273308</v>
      </c>
      <c r="EM1016" s="51">
        <f t="shared" si="547"/>
        <v>0</v>
      </c>
      <c r="EN1016" s="75">
        <f t="shared" si="548"/>
        <v>0</v>
      </c>
      <c r="EO1016" s="51" t="e">
        <f t="shared" si="549"/>
        <v>#DIV/0!</v>
      </c>
      <c r="EP1016" s="75">
        <f t="shared" si="550"/>
        <v>0</v>
      </c>
      <c r="EQ1016" s="51" t="e">
        <f t="shared" si="551"/>
        <v>#DIV/0!</v>
      </c>
      <c r="ER1016" s="51">
        <f t="shared" si="552"/>
        <v>100</v>
      </c>
      <c r="ES1016" s="51">
        <f t="shared" si="553"/>
        <v>0</v>
      </c>
    </row>
    <row r="1017" spans="1:149" x14ac:dyDescent="0.45">
      <c r="A1017" s="78" t="s">
        <v>1455</v>
      </c>
      <c r="B1017" s="174" t="s">
        <v>997</v>
      </c>
      <c r="C1017" s="51" t="s">
        <v>762</v>
      </c>
      <c r="D1017" s="46" t="s">
        <v>3691</v>
      </c>
      <c r="E1017" s="78" t="s">
        <v>1121</v>
      </c>
      <c r="F1017" s="78" t="s">
        <v>1995</v>
      </c>
      <c r="G1017" s="72" t="s">
        <v>3371</v>
      </c>
      <c r="H1017" s="78" t="s">
        <v>1372</v>
      </c>
      <c r="I1017" s="78">
        <v>3</v>
      </c>
      <c r="J1017" s="300">
        <v>2500</v>
      </c>
      <c r="K1017" s="78"/>
      <c r="L1017" s="300">
        <v>1300</v>
      </c>
      <c r="M1017" s="72"/>
      <c r="O1017" s="78"/>
      <c r="P1017" s="72" t="s">
        <v>1374</v>
      </c>
      <c r="AA1017" s="195"/>
      <c r="AB1017" s="195"/>
      <c r="AC1017" s="195"/>
      <c r="AD1017" s="72"/>
      <c r="AE1017" s="316">
        <v>0</v>
      </c>
      <c r="AF1017" s="195"/>
      <c r="AG1017" s="195">
        <v>1</v>
      </c>
      <c r="AH1017" s="72"/>
      <c r="AQ1017" s="174" t="s">
        <v>824</v>
      </c>
      <c r="AR1017" s="53">
        <v>8.0809999999999995</v>
      </c>
      <c r="AS1017" s="53">
        <v>269</v>
      </c>
      <c r="AT1017" s="77"/>
      <c r="AU1017" s="276"/>
      <c r="AV1017" s="276">
        <v>25000</v>
      </c>
      <c r="AW1017" s="54">
        <v>0</v>
      </c>
      <c r="AX1017" s="49"/>
      <c r="AY1017" s="276">
        <v>6725000</v>
      </c>
      <c r="AZ1017" s="95">
        <v>67464.856777436347</v>
      </c>
      <c r="BB1017" s="80" t="s">
        <v>3412</v>
      </c>
      <c r="BC1017" s="270"/>
      <c r="BD1017" s="72">
        <v>55.265500000000003</v>
      </c>
      <c r="BE1017" s="72"/>
      <c r="BF1017" s="72">
        <v>0.54448799999999997</v>
      </c>
      <c r="BG1017" s="72"/>
      <c r="BH1017" s="72">
        <v>22.401800000000001</v>
      </c>
      <c r="BI1017" s="72"/>
      <c r="BJ1017" s="72"/>
      <c r="BK1017" s="72"/>
      <c r="BL1017" s="72"/>
      <c r="BM1017" s="72"/>
      <c r="BN1017" s="72"/>
      <c r="BO1017" s="72"/>
      <c r="BP1017" s="72"/>
      <c r="BQ1017" s="72"/>
      <c r="BR1017" s="72">
        <v>3.96698</v>
      </c>
      <c r="BS1017" s="72"/>
      <c r="BT1017" s="72"/>
      <c r="BU1017" s="72"/>
      <c r="BV1017" s="72"/>
      <c r="BW1017" s="72"/>
      <c r="BX1017" s="72">
        <v>1.53623</v>
      </c>
      <c r="BY1017" s="72"/>
      <c r="BZ1017" s="72">
        <v>13.515000000000001</v>
      </c>
      <c r="CA1017" s="72"/>
      <c r="CB1017" s="72"/>
      <c r="CC1017" s="72"/>
      <c r="CD1017" s="72"/>
      <c r="CE1017" s="72"/>
      <c r="CF1017" s="72"/>
      <c r="CG1017" s="72"/>
      <c r="CH1017" s="72"/>
      <c r="CI1017" s="72"/>
      <c r="CJ1017" s="72"/>
      <c r="CK1017" s="72"/>
      <c r="CL1017" s="72"/>
      <c r="CM1017" s="72"/>
      <c r="CN1017" s="72"/>
      <c r="CO1017" s="72"/>
      <c r="CP1017" s="72"/>
      <c r="CQ1017" s="72"/>
      <c r="CR1017" s="72"/>
      <c r="CS1017" s="72"/>
      <c r="CT1017" s="72"/>
      <c r="CU1017" s="72"/>
      <c r="CV1017" s="72"/>
      <c r="CW1017" s="72"/>
      <c r="CX1017" s="72"/>
      <c r="CY1017" s="72"/>
      <c r="CZ1017" s="72"/>
      <c r="DA1017" s="72"/>
      <c r="DB1017" s="72"/>
      <c r="DC1017" s="72"/>
      <c r="DD1017" s="72"/>
      <c r="DE1017" s="72"/>
      <c r="DF1017" s="72"/>
      <c r="DG1017" s="72"/>
      <c r="DH1017" s="78">
        <f t="shared" si="554"/>
        <v>97.229998000000023</v>
      </c>
      <c r="DJ1017" s="77">
        <f t="shared" si="531"/>
        <v>2.7700019999999768</v>
      </c>
      <c r="DK1017" s="72"/>
      <c r="DL1017" s="51" t="s">
        <v>3447</v>
      </c>
      <c r="DO1017" s="358"/>
      <c r="DP1017" s="72"/>
      <c r="DQ1017" s="374">
        <v>2.77</v>
      </c>
      <c r="DR1017" s="72"/>
      <c r="DU1017" s="52"/>
      <c r="DX1017" s="75">
        <f t="shared" si="532"/>
        <v>56.839968257533023</v>
      </c>
      <c r="DY1017" s="51">
        <f t="shared" si="533"/>
        <v>0</v>
      </c>
      <c r="DZ1017" s="75">
        <f t="shared" si="534"/>
        <v>0.56000001151907852</v>
      </c>
      <c r="EA1017" s="51">
        <f t="shared" si="535"/>
        <v>0</v>
      </c>
      <c r="EB1017" s="75">
        <f t="shared" si="536"/>
        <v>23.04000870184117</v>
      </c>
      <c r="EC1017" s="51">
        <f t="shared" si="537"/>
        <v>0</v>
      </c>
      <c r="ED1017" s="75">
        <f t="shared" si="538"/>
        <v>0</v>
      </c>
      <c r="EE1017" s="51" t="e">
        <f t="shared" si="539"/>
        <v>#DIV/0!</v>
      </c>
      <c r="EF1017" s="75">
        <f t="shared" si="540"/>
        <v>0</v>
      </c>
      <c r="EG1017" s="51" t="e">
        <f t="shared" si="541"/>
        <v>#DIV/0!</v>
      </c>
      <c r="EH1017" s="75">
        <f t="shared" si="542"/>
        <v>4.0799959699680333</v>
      </c>
      <c r="EI1017" s="51">
        <f t="shared" si="543"/>
        <v>0</v>
      </c>
      <c r="EJ1017" s="75">
        <f t="shared" si="544"/>
        <v>1.5799959185435748</v>
      </c>
      <c r="EK1017" s="51">
        <f t="shared" si="545"/>
        <v>0</v>
      </c>
      <c r="EL1017" s="75">
        <f t="shared" si="546"/>
        <v>13.900031140595104</v>
      </c>
      <c r="EM1017" s="51">
        <f t="shared" si="547"/>
        <v>0</v>
      </c>
      <c r="EN1017" s="75">
        <f t="shared" si="548"/>
        <v>0</v>
      </c>
      <c r="EO1017" s="51" t="e">
        <f t="shared" si="549"/>
        <v>#DIV/0!</v>
      </c>
      <c r="EP1017" s="75">
        <f t="shared" si="550"/>
        <v>0</v>
      </c>
      <c r="EQ1017" s="51" t="e">
        <f t="shared" si="551"/>
        <v>#DIV/0!</v>
      </c>
      <c r="ER1017" s="51">
        <f t="shared" si="552"/>
        <v>100</v>
      </c>
      <c r="ES1017" s="51">
        <f t="shared" si="553"/>
        <v>0</v>
      </c>
    </row>
    <row r="1018" spans="1:149" x14ac:dyDescent="0.45">
      <c r="A1018" s="78" t="s">
        <v>1455</v>
      </c>
      <c r="B1018" s="174" t="s">
        <v>997</v>
      </c>
      <c r="C1018" s="51" t="s">
        <v>762</v>
      </c>
      <c r="D1018" s="46" t="s">
        <v>3691</v>
      </c>
      <c r="E1018" s="78" t="s">
        <v>1121</v>
      </c>
      <c r="F1018" s="78" t="s">
        <v>1996</v>
      </c>
      <c r="G1018" s="72" t="s">
        <v>3371</v>
      </c>
      <c r="H1018" s="78" t="s">
        <v>1372</v>
      </c>
      <c r="I1018" s="78">
        <v>3</v>
      </c>
      <c r="J1018" s="300">
        <v>2500</v>
      </c>
      <c r="K1018" s="78"/>
      <c r="L1018" s="300">
        <v>1350</v>
      </c>
      <c r="M1018" s="72"/>
      <c r="O1018" s="78"/>
      <c r="P1018" s="72" t="s">
        <v>1374</v>
      </c>
      <c r="AA1018" s="195"/>
      <c r="AB1018" s="195"/>
      <c r="AC1018" s="195"/>
      <c r="AD1018" s="72"/>
      <c r="AE1018" s="316">
        <v>0</v>
      </c>
      <c r="AF1018" s="195"/>
      <c r="AG1018" s="195">
        <v>1</v>
      </c>
      <c r="AH1018" s="72"/>
      <c r="AQ1018" s="174" t="s">
        <v>824</v>
      </c>
      <c r="AR1018" s="53">
        <v>7.75</v>
      </c>
      <c r="AS1018" s="53">
        <v>230.8</v>
      </c>
      <c r="AT1018" s="77"/>
      <c r="AU1018" s="276"/>
      <c r="AV1018" s="276">
        <v>25000</v>
      </c>
      <c r="AW1018" s="54">
        <v>0</v>
      </c>
      <c r="AX1018" s="49"/>
      <c r="AY1018" s="276">
        <v>5770000</v>
      </c>
      <c r="AZ1018" s="95">
        <v>57884.345517592228</v>
      </c>
      <c r="BB1018" s="80" t="s">
        <v>3412</v>
      </c>
      <c r="BC1018" s="270"/>
      <c r="BD1018" s="72">
        <v>55.441699999999997</v>
      </c>
      <c r="BE1018" s="72"/>
      <c r="BF1018" s="72">
        <v>0.54622400000000004</v>
      </c>
      <c r="BG1018" s="72"/>
      <c r="BH1018" s="72">
        <v>22.473199999999999</v>
      </c>
      <c r="BI1018" s="72"/>
      <c r="BJ1018" s="72"/>
      <c r="BK1018" s="72"/>
      <c r="BL1018" s="72"/>
      <c r="BM1018" s="72"/>
      <c r="BN1018" s="72"/>
      <c r="BO1018" s="72"/>
      <c r="BP1018" s="72"/>
      <c r="BQ1018" s="72"/>
      <c r="BR1018" s="72">
        <v>3.9796299999999998</v>
      </c>
      <c r="BS1018" s="72"/>
      <c r="BT1018" s="72"/>
      <c r="BU1018" s="72"/>
      <c r="BV1018" s="72"/>
      <c r="BW1018" s="72"/>
      <c r="BX1018" s="72">
        <v>1.5411300000000001</v>
      </c>
      <c r="BY1018" s="72"/>
      <c r="BZ1018" s="72">
        <v>13.5581</v>
      </c>
      <c r="CA1018" s="72"/>
      <c r="CB1018" s="72"/>
      <c r="CC1018" s="72"/>
      <c r="CD1018" s="72"/>
      <c r="CE1018" s="72"/>
      <c r="CF1018" s="72"/>
      <c r="CG1018" s="72"/>
      <c r="CH1018" s="72"/>
      <c r="CI1018" s="72"/>
      <c r="CJ1018" s="72"/>
      <c r="CK1018" s="72"/>
      <c r="CL1018" s="72"/>
      <c r="CM1018" s="72"/>
      <c r="CN1018" s="72"/>
      <c r="CO1018" s="72"/>
      <c r="CP1018" s="72"/>
      <c r="CQ1018" s="72"/>
      <c r="CR1018" s="72"/>
      <c r="CS1018" s="72"/>
      <c r="CT1018" s="72"/>
      <c r="CU1018" s="72"/>
      <c r="CV1018" s="72"/>
      <c r="CW1018" s="72"/>
      <c r="CX1018" s="72"/>
      <c r="CY1018" s="72"/>
      <c r="CZ1018" s="72"/>
      <c r="DA1018" s="72"/>
      <c r="DB1018" s="72"/>
      <c r="DC1018" s="72"/>
      <c r="DD1018" s="72"/>
      <c r="DE1018" s="72"/>
      <c r="DF1018" s="72"/>
      <c r="DG1018" s="72"/>
      <c r="DH1018" s="78">
        <f t="shared" si="554"/>
        <v>97.53998399999999</v>
      </c>
      <c r="DJ1018" s="77">
        <f t="shared" si="531"/>
        <v>2.4600160000000102</v>
      </c>
      <c r="DK1018" s="72"/>
      <c r="DL1018" s="51" t="s">
        <v>3447</v>
      </c>
      <c r="DO1018" s="358"/>
      <c r="DP1018" s="72"/>
      <c r="DQ1018" s="374">
        <v>2.46</v>
      </c>
      <c r="DR1018" s="72"/>
      <c r="DU1018" s="52"/>
      <c r="DX1018" s="75">
        <f t="shared" si="532"/>
        <v>56.839972415824882</v>
      </c>
      <c r="DY1018" s="51">
        <f t="shared" si="533"/>
        <v>0</v>
      </c>
      <c r="DZ1018" s="75">
        <f t="shared" si="534"/>
        <v>0.56000009185976496</v>
      </c>
      <c r="EA1018" s="51">
        <f t="shared" si="535"/>
        <v>0</v>
      </c>
      <c r="EB1018" s="75">
        <f t="shared" si="536"/>
        <v>23.039987375843737</v>
      </c>
      <c r="EC1018" s="51">
        <f t="shared" si="537"/>
        <v>0</v>
      </c>
      <c r="ED1018" s="75">
        <f t="shared" si="538"/>
        <v>0</v>
      </c>
      <c r="EE1018" s="51" t="e">
        <f t="shared" si="539"/>
        <v>#DIV/0!</v>
      </c>
      <c r="EF1018" s="75">
        <f t="shared" si="540"/>
        <v>0</v>
      </c>
      <c r="EG1018" s="51" t="e">
        <f t="shared" si="541"/>
        <v>#DIV/0!</v>
      </c>
      <c r="EH1018" s="75">
        <f t="shared" si="542"/>
        <v>4.0799986188228203</v>
      </c>
      <c r="EI1018" s="51">
        <f t="shared" si="543"/>
        <v>0</v>
      </c>
      <c r="EJ1018" s="75">
        <f t="shared" si="544"/>
        <v>1.5799982087345843</v>
      </c>
      <c r="EK1018" s="51">
        <f t="shared" si="545"/>
        <v>0</v>
      </c>
      <c r="EL1018" s="75">
        <f t="shared" si="546"/>
        <v>13.900043288914219</v>
      </c>
      <c r="EM1018" s="51">
        <f t="shared" si="547"/>
        <v>0</v>
      </c>
      <c r="EN1018" s="75">
        <f t="shared" si="548"/>
        <v>0</v>
      </c>
      <c r="EO1018" s="51" t="e">
        <f t="shared" si="549"/>
        <v>#DIV/0!</v>
      </c>
      <c r="EP1018" s="75">
        <f t="shared" si="550"/>
        <v>0</v>
      </c>
      <c r="EQ1018" s="51" t="e">
        <f t="shared" si="551"/>
        <v>#DIV/0!</v>
      </c>
      <c r="ER1018" s="51">
        <f t="shared" si="552"/>
        <v>100</v>
      </c>
      <c r="ES1018" s="51">
        <f t="shared" si="553"/>
        <v>0</v>
      </c>
    </row>
    <row r="1019" spans="1:149" x14ac:dyDescent="0.45">
      <c r="A1019" s="78" t="s">
        <v>1455</v>
      </c>
      <c r="B1019" s="174" t="s">
        <v>997</v>
      </c>
      <c r="C1019" s="51" t="s">
        <v>762</v>
      </c>
      <c r="D1019" s="46" t="s">
        <v>3691</v>
      </c>
      <c r="E1019" s="78" t="s">
        <v>1121</v>
      </c>
      <c r="F1019" s="78" t="s">
        <v>1997</v>
      </c>
      <c r="G1019" s="72" t="s">
        <v>3371</v>
      </c>
      <c r="H1019" s="78" t="s">
        <v>1372</v>
      </c>
      <c r="I1019" s="78">
        <v>3</v>
      </c>
      <c r="J1019" s="300">
        <v>2500</v>
      </c>
      <c r="K1019" s="78"/>
      <c r="L1019" s="300">
        <v>1400</v>
      </c>
      <c r="M1019" s="72"/>
      <c r="O1019" s="78"/>
      <c r="P1019" s="72" t="s">
        <v>1374</v>
      </c>
      <c r="AA1019" s="195"/>
      <c r="AB1019" s="195"/>
      <c r="AC1019" s="195"/>
      <c r="AD1019" s="72"/>
      <c r="AE1019" s="316">
        <v>0</v>
      </c>
      <c r="AF1019" s="195"/>
      <c r="AG1019" s="195">
        <v>1</v>
      </c>
      <c r="AH1019" s="72"/>
      <c r="AQ1019" s="174" t="s">
        <v>824</v>
      </c>
      <c r="AR1019" s="53">
        <v>7.4429999999999996</v>
      </c>
      <c r="AS1019" s="53">
        <v>199.8</v>
      </c>
      <c r="AT1019" s="77"/>
      <c r="AU1019" s="276"/>
      <c r="AV1019" s="276">
        <v>25000</v>
      </c>
      <c r="AW1019" s="54">
        <v>0</v>
      </c>
      <c r="AX1019" s="49"/>
      <c r="AY1019" s="276">
        <v>4995000</v>
      </c>
      <c r="AZ1019" s="95">
        <v>50109.585071121874</v>
      </c>
      <c r="BB1019" s="80" t="s">
        <v>3412</v>
      </c>
      <c r="BC1019" s="270"/>
      <c r="BD1019" s="72">
        <v>55.538400000000003</v>
      </c>
      <c r="BE1019" s="72"/>
      <c r="BF1019" s="72">
        <v>0.547176</v>
      </c>
      <c r="BG1019" s="72"/>
      <c r="BH1019" s="72">
        <v>22.5124</v>
      </c>
      <c r="BI1019" s="72"/>
      <c r="BJ1019" s="72"/>
      <c r="BK1019" s="72"/>
      <c r="BL1019" s="72"/>
      <c r="BM1019" s="72"/>
      <c r="BN1019" s="72"/>
      <c r="BO1019" s="72"/>
      <c r="BP1019" s="72"/>
      <c r="BQ1019" s="72"/>
      <c r="BR1019" s="72">
        <v>3.9865699999999999</v>
      </c>
      <c r="BS1019" s="72"/>
      <c r="BT1019" s="72"/>
      <c r="BU1019" s="72"/>
      <c r="BV1019" s="72"/>
      <c r="BW1019" s="72"/>
      <c r="BX1019" s="72">
        <v>1.54382</v>
      </c>
      <c r="BY1019" s="72"/>
      <c r="BZ1019" s="72">
        <v>13.5817</v>
      </c>
      <c r="CA1019" s="72"/>
      <c r="CB1019" s="72"/>
      <c r="CC1019" s="72"/>
      <c r="CD1019" s="72"/>
      <c r="CE1019" s="72"/>
      <c r="CF1019" s="72"/>
      <c r="CG1019" s="72"/>
      <c r="CH1019" s="72"/>
      <c r="CI1019" s="72"/>
      <c r="CJ1019" s="72"/>
      <c r="CK1019" s="72"/>
      <c r="CL1019" s="72"/>
      <c r="CM1019" s="72"/>
      <c r="CN1019" s="72"/>
      <c r="CO1019" s="72"/>
      <c r="CP1019" s="72"/>
      <c r="CQ1019" s="72"/>
      <c r="CR1019" s="72"/>
      <c r="CS1019" s="72"/>
      <c r="CT1019" s="72"/>
      <c r="CU1019" s="72"/>
      <c r="CV1019" s="72"/>
      <c r="CW1019" s="72"/>
      <c r="CX1019" s="72"/>
      <c r="CY1019" s="72"/>
      <c r="CZ1019" s="72"/>
      <c r="DA1019" s="72"/>
      <c r="DB1019" s="72"/>
      <c r="DC1019" s="72"/>
      <c r="DD1019" s="72"/>
      <c r="DE1019" s="72"/>
      <c r="DF1019" s="72"/>
      <c r="DG1019" s="72"/>
      <c r="DH1019" s="78">
        <f t="shared" si="554"/>
        <v>97.710065999999998</v>
      </c>
      <c r="DJ1019" s="77">
        <f t="shared" si="531"/>
        <v>2.2899340000000024</v>
      </c>
      <c r="DK1019" s="72"/>
      <c r="DL1019" s="51" t="s">
        <v>3447</v>
      </c>
      <c r="DO1019" s="358"/>
      <c r="DP1019" s="72"/>
      <c r="DQ1019" s="374">
        <v>2.29</v>
      </c>
      <c r="DR1019" s="72"/>
      <c r="DU1019" s="52"/>
      <c r="DX1019" s="75">
        <f t="shared" si="532"/>
        <v>56.83999845010851</v>
      </c>
      <c r="DY1019" s="51">
        <f t="shared" si="533"/>
        <v>0</v>
      </c>
      <c r="DZ1019" s="75">
        <f t="shared" si="534"/>
        <v>0.55999962173805107</v>
      </c>
      <c r="EA1019" s="51">
        <f t="shared" si="535"/>
        <v>0</v>
      </c>
      <c r="EB1019" s="75">
        <f t="shared" si="536"/>
        <v>23.040000812198816</v>
      </c>
      <c r="EC1019" s="51">
        <f t="shared" si="537"/>
        <v>0</v>
      </c>
      <c r="ED1019" s="75">
        <f t="shared" si="538"/>
        <v>0</v>
      </c>
      <c r="EE1019" s="51" t="e">
        <f t="shared" si="539"/>
        <v>#DIV/0!</v>
      </c>
      <c r="EF1019" s="75">
        <f t="shared" si="540"/>
        <v>0</v>
      </c>
      <c r="EG1019" s="51" t="e">
        <f t="shared" si="541"/>
        <v>#DIV/0!</v>
      </c>
      <c r="EH1019" s="75">
        <f t="shared" si="542"/>
        <v>4.0799992909635332</v>
      </c>
      <c r="EI1019" s="51">
        <f t="shared" si="543"/>
        <v>0</v>
      </c>
      <c r="EJ1019" s="75">
        <f t="shared" si="544"/>
        <v>1.5800009796329477</v>
      </c>
      <c r="EK1019" s="51">
        <f t="shared" si="545"/>
        <v>0</v>
      </c>
      <c r="EL1019" s="75">
        <f t="shared" si="546"/>
        <v>13.900000845358143</v>
      </c>
      <c r="EM1019" s="51">
        <f t="shared" si="547"/>
        <v>0</v>
      </c>
      <c r="EN1019" s="75">
        <f t="shared" si="548"/>
        <v>0</v>
      </c>
      <c r="EO1019" s="51" t="e">
        <f t="shared" si="549"/>
        <v>#DIV/0!</v>
      </c>
      <c r="EP1019" s="75">
        <f t="shared" si="550"/>
        <v>0</v>
      </c>
      <c r="EQ1019" s="51" t="e">
        <f t="shared" si="551"/>
        <v>#DIV/0!</v>
      </c>
      <c r="ER1019" s="51">
        <f t="shared" si="552"/>
        <v>100</v>
      </c>
      <c r="ES1019" s="51">
        <f t="shared" si="553"/>
        <v>0</v>
      </c>
    </row>
    <row r="1020" spans="1:149" x14ac:dyDescent="0.45">
      <c r="A1020" s="78" t="s">
        <v>1455</v>
      </c>
      <c r="B1020" s="174" t="s">
        <v>997</v>
      </c>
      <c r="C1020" s="51" t="s">
        <v>762</v>
      </c>
      <c r="D1020" s="46" t="s">
        <v>3691</v>
      </c>
      <c r="E1020" s="78" t="s">
        <v>1121</v>
      </c>
      <c r="F1020" s="78" t="s">
        <v>1998</v>
      </c>
      <c r="G1020" s="72" t="s">
        <v>3371</v>
      </c>
      <c r="H1020" s="78" t="s">
        <v>1372</v>
      </c>
      <c r="I1020" s="78">
        <v>3</v>
      </c>
      <c r="J1020" s="300">
        <v>1500</v>
      </c>
      <c r="K1020" s="78"/>
      <c r="L1020" s="300">
        <v>1300</v>
      </c>
      <c r="M1020" s="72"/>
      <c r="O1020" s="78"/>
      <c r="P1020" s="72" t="s">
        <v>1374</v>
      </c>
      <c r="AA1020" s="195"/>
      <c r="AB1020" s="195"/>
      <c r="AC1020" s="195"/>
      <c r="AD1020" s="72"/>
      <c r="AE1020" s="316">
        <v>0</v>
      </c>
      <c r="AF1020" s="195"/>
      <c r="AG1020" s="195">
        <v>1</v>
      </c>
      <c r="AH1020" s="72"/>
      <c r="AQ1020" s="174" t="s">
        <v>824</v>
      </c>
      <c r="AR1020" s="53">
        <v>2.988</v>
      </c>
      <c r="AS1020" s="53">
        <v>31.9</v>
      </c>
      <c r="AT1020" s="77"/>
      <c r="AU1020" s="276"/>
      <c r="AV1020" s="276">
        <v>15000</v>
      </c>
      <c r="AW1020" s="54">
        <v>0</v>
      </c>
      <c r="AX1020" s="49"/>
      <c r="AY1020" s="276">
        <v>478500</v>
      </c>
      <c r="AZ1020" s="95">
        <v>4827.3459581844763</v>
      </c>
      <c r="BB1020" s="80" t="s">
        <v>3412</v>
      </c>
      <c r="BC1020" s="270"/>
      <c r="BD1020" s="72">
        <v>56.356900000000003</v>
      </c>
      <c r="BE1020" s="72"/>
      <c r="BF1020" s="72">
        <v>0.55523999999999996</v>
      </c>
      <c r="BG1020" s="72"/>
      <c r="BH1020" s="72">
        <v>22.844200000000001</v>
      </c>
      <c r="BI1020" s="72"/>
      <c r="BJ1020" s="72"/>
      <c r="BK1020" s="72"/>
      <c r="BL1020" s="72"/>
      <c r="BM1020" s="72"/>
      <c r="BN1020" s="72"/>
      <c r="BO1020" s="72"/>
      <c r="BP1020" s="72"/>
      <c r="BQ1020" s="72"/>
      <c r="BR1020" s="72">
        <v>4.0453200000000002</v>
      </c>
      <c r="BS1020" s="72"/>
      <c r="BT1020" s="72"/>
      <c r="BU1020" s="72"/>
      <c r="BV1020" s="72"/>
      <c r="BW1020" s="72"/>
      <c r="BX1020" s="72">
        <v>1.56657</v>
      </c>
      <c r="BY1020" s="72"/>
      <c r="BZ1020" s="72">
        <v>13.7818</v>
      </c>
      <c r="CA1020" s="72"/>
      <c r="CB1020" s="72"/>
      <c r="CC1020" s="72"/>
      <c r="CD1020" s="72"/>
      <c r="CE1020" s="72"/>
      <c r="CF1020" s="72"/>
      <c r="CG1020" s="72"/>
      <c r="CH1020" s="72"/>
      <c r="CI1020" s="72"/>
      <c r="CJ1020" s="72"/>
      <c r="CK1020" s="72"/>
      <c r="CL1020" s="72"/>
      <c r="CM1020" s="72"/>
      <c r="CN1020" s="72"/>
      <c r="CO1020" s="72"/>
      <c r="CP1020" s="72"/>
      <c r="CQ1020" s="72"/>
      <c r="CR1020" s="72"/>
      <c r="CS1020" s="72"/>
      <c r="CT1020" s="72"/>
      <c r="CU1020" s="72"/>
      <c r="CV1020" s="72"/>
      <c r="CW1020" s="72"/>
      <c r="CX1020" s="72"/>
      <c r="CY1020" s="72"/>
      <c r="CZ1020" s="72"/>
      <c r="DA1020" s="72"/>
      <c r="DB1020" s="72"/>
      <c r="DC1020" s="72"/>
      <c r="DD1020" s="72"/>
      <c r="DE1020" s="72"/>
      <c r="DF1020" s="72"/>
      <c r="DG1020" s="72"/>
      <c r="DH1020" s="78">
        <f t="shared" si="554"/>
        <v>99.150030000000001</v>
      </c>
      <c r="DJ1020" s="77">
        <f t="shared" si="531"/>
        <v>0.849969999999999</v>
      </c>
      <c r="DK1020" s="72"/>
      <c r="DL1020" s="51" t="s">
        <v>3447</v>
      </c>
      <c r="DO1020" s="358"/>
      <c r="DP1020" s="72"/>
      <c r="DQ1020" s="374">
        <v>0.85</v>
      </c>
      <c r="DR1020" s="72"/>
      <c r="DU1020" s="52"/>
      <c r="DX1020" s="75">
        <f t="shared" si="532"/>
        <v>56.840023144723204</v>
      </c>
      <c r="DY1020" s="51">
        <f t="shared" si="533"/>
        <v>0</v>
      </c>
      <c r="DZ1020" s="75">
        <f t="shared" si="534"/>
        <v>0.55999983055980918</v>
      </c>
      <c r="EA1020" s="51">
        <f t="shared" si="535"/>
        <v>0</v>
      </c>
      <c r="EB1020" s="75">
        <f t="shared" si="536"/>
        <v>23.040033371649006</v>
      </c>
      <c r="EC1020" s="51">
        <f t="shared" si="537"/>
        <v>0</v>
      </c>
      <c r="ED1020" s="75">
        <f t="shared" si="538"/>
        <v>0</v>
      </c>
      <c r="EE1020" s="51" t="e">
        <f t="shared" si="539"/>
        <v>#DIV/0!</v>
      </c>
      <c r="EF1020" s="75">
        <f t="shared" si="540"/>
        <v>0</v>
      </c>
      <c r="EG1020" s="51" t="e">
        <f t="shared" si="541"/>
        <v>#DIV/0!</v>
      </c>
      <c r="EH1020" s="75">
        <f t="shared" si="542"/>
        <v>4.0799987655071819</v>
      </c>
      <c r="EI1020" s="51">
        <f t="shared" si="543"/>
        <v>0</v>
      </c>
      <c r="EJ1020" s="75">
        <f t="shared" si="544"/>
        <v>1.5799995219366048</v>
      </c>
      <c r="EK1020" s="51">
        <f t="shared" si="545"/>
        <v>0</v>
      </c>
      <c r="EL1020" s="75">
        <f t="shared" si="546"/>
        <v>13.899945365624196</v>
      </c>
      <c r="EM1020" s="51">
        <f t="shared" si="547"/>
        <v>0</v>
      </c>
      <c r="EN1020" s="75">
        <f t="shared" si="548"/>
        <v>0</v>
      </c>
      <c r="EO1020" s="51" t="e">
        <f t="shared" si="549"/>
        <v>#DIV/0!</v>
      </c>
      <c r="EP1020" s="75">
        <f t="shared" si="550"/>
        <v>0</v>
      </c>
      <c r="EQ1020" s="51" t="e">
        <f t="shared" si="551"/>
        <v>#DIV/0!</v>
      </c>
      <c r="ER1020" s="51">
        <f t="shared" si="552"/>
        <v>100</v>
      </c>
      <c r="ES1020" s="51">
        <f t="shared" si="553"/>
        <v>0</v>
      </c>
    </row>
    <row r="1021" spans="1:149" s="43" customFormat="1" ht="14.65" thickBot="1" x14ac:dyDescent="0.5">
      <c r="A1021" s="89" t="s">
        <v>1455</v>
      </c>
      <c r="B1021" s="86" t="s">
        <v>997</v>
      </c>
      <c r="C1021" s="43" t="s">
        <v>762</v>
      </c>
      <c r="D1021" s="43" t="s">
        <v>3691</v>
      </c>
      <c r="E1021" s="89" t="s">
        <v>1121</v>
      </c>
      <c r="F1021" s="89" t="s">
        <v>1999</v>
      </c>
      <c r="G1021" s="90" t="s">
        <v>3371</v>
      </c>
      <c r="H1021" s="89" t="s">
        <v>1372</v>
      </c>
      <c r="I1021" s="89">
        <v>3</v>
      </c>
      <c r="J1021" s="301">
        <v>1000</v>
      </c>
      <c r="K1021" s="89"/>
      <c r="L1021" s="301">
        <v>1300</v>
      </c>
      <c r="M1021" s="90"/>
      <c r="O1021" s="89"/>
      <c r="P1021" s="90" t="s">
        <v>1374</v>
      </c>
      <c r="Q1021" s="123"/>
      <c r="R1021" s="123"/>
      <c r="S1021" s="134"/>
      <c r="AA1021" s="196"/>
      <c r="AB1021" s="196"/>
      <c r="AC1021" s="196"/>
      <c r="AD1021" s="90"/>
      <c r="AE1021" s="317">
        <v>0</v>
      </c>
      <c r="AF1021" s="196"/>
      <c r="AG1021" s="196">
        <v>1</v>
      </c>
      <c r="AH1021" s="90"/>
      <c r="AQ1021" s="86" t="s">
        <v>824</v>
      </c>
      <c r="AR1021" s="58">
        <v>1.8520000000000001</v>
      </c>
      <c r="AS1021" s="58">
        <v>10.29</v>
      </c>
      <c r="AT1021" s="91"/>
      <c r="AU1021" s="277"/>
      <c r="AV1021" s="277">
        <v>10000</v>
      </c>
      <c r="AW1021" s="308">
        <v>0</v>
      </c>
      <c r="AX1021" s="44"/>
      <c r="AY1021" s="277">
        <v>102899.99999999999</v>
      </c>
      <c r="AZ1021" s="259">
        <v>1049.378215897395</v>
      </c>
      <c r="BA1021" s="86"/>
      <c r="BB1021" s="85" t="s">
        <v>3412</v>
      </c>
      <c r="BC1021" s="271"/>
      <c r="BD1021" s="90">
        <v>56.521700000000003</v>
      </c>
      <c r="BE1021" s="90"/>
      <c r="BF1021" s="90">
        <v>0.55686400000000003</v>
      </c>
      <c r="BG1021" s="90"/>
      <c r="BH1021" s="90">
        <v>22.911000000000001</v>
      </c>
      <c r="BI1021" s="90"/>
      <c r="BJ1021" s="90"/>
      <c r="BK1021" s="90"/>
      <c r="BL1021" s="90"/>
      <c r="BM1021" s="90"/>
      <c r="BN1021" s="90"/>
      <c r="BO1021" s="90"/>
      <c r="BP1021" s="90"/>
      <c r="BQ1021" s="90"/>
      <c r="BR1021" s="90">
        <v>4.05715</v>
      </c>
      <c r="BS1021" s="90"/>
      <c r="BT1021" s="90"/>
      <c r="BU1021" s="90"/>
      <c r="BV1021" s="90"/>
      <c r="BW1021" s="90"/>
      <c r="BX1021" s="90">
        <v>1.57115</v>
      </c>
      <c r="BY1021" s="90"/>
      <c r="BZ1021" s="90">
        <v>13.8222</v>
      </c>
      <c r="CA1021" s="90"/>
      <c r="CB1021" s="90"/>
      <c r="CC1021" s="90"/>
      <c r="CD1021" s="90"/>
      <c r="CE1021" s="90"/>
      <c r="CF1021" s="90"/>
      <c r="CG1021" s="90"/>
      <c r="CH1021" s="90"/>
      <c r="CI1021" s="90"/>
      <c r="CJ1021" s="90"/>
      <c r="CK1021" s="90"/>
      <c r="CL1021" s="90"/>
      <c r="CM1021" s="90"/>
      <c r="CN1021" s="90"/>
      <c r="CO1021" s="90"/>
      <c r="CP1021" s="90"/>
      <c r="CQ1021" s="90"/>
      <c r="CR1021" s="90"/>
      <c r="CS1021" s="90"/>
      <c r="CT1021" s="90"/>
      <c r="CU1021" s="90"/>
      <c r="CV1021" s="90"/>
      <c r="CW1021" s="90"/>
      <c r="CX1021" s="90"/>
      <c r="CY1021" s="90"/>
      <c r="CZ1021" s="90"/>
      <c r="DA1021" s="90"/>
      <c r="DB1021" s="90"/>
      <c r="DC1021" s="90"/>
      <c r="DD1021" s="90"/>
      <c r="DE1021" s="90"/>
      <c r="DF1021" s="90"/>
      <c r="DG1021" s="90"/>
      <c r="DH1021" s="89">
        <f t="shared" si="554"/>
        <v>99.440064000000007</v>
      </c>
      <c r="DJ1021" s="91">
        <f t="shared" si="531"/>
        <v>0.55993599999999333</v>
      </c>
      <c r="DK1021" s="90"/>
      <c r="DL1021" s="43" t="s">
        <v>3447</v>
      </c>
      <c r="DO1021" s="359"/>
      <c r="DP1021" s="90"/>
      <c r="DQ1021" s="375">
        <v>0.56000000000000005</v>
      </c>
      <c r="DR1021" s="90"/>
      <c r="DS1021" s="308"/>
      <c r="DU1021" s="59"/>
      <c r="DW1021" s="86"/>
      <c r="DX1021" s="298">
        <f t="shared" si="532"/>
        <v>56.839967440085317</v>
      </c>
      <c r="DY1021" s="43">
        <f t="shared" si="533"/>
        <v>0</v>
      </c>
      <c r="DZ1021" s="298">
        <f t="shared" si="534"/>
        <v>0.55999963958188925</v>
      </c>
      <c r="EA1021" s="43">
        <f t="shared" si="535"/>
        <v>0</v>
      </c>
      <c r="EB1021" s="298">
        <f t="shared" si="536"/>
        <v>23.040009306510502</v>
      </c>
      <c r="EC1021" s="43">
        <f t="shared" si="537"/>
        <v>0</v>
      </c>
      <c r="ED1021" s="298">
        <f t="shared" si="538"/>
        <v>0</v>
      </c>
      <c r="EE1021" s="43" t="e">
        <f t="shared" si="539"/>
        <v>#DIV/0!</v>
      </c>
      <c r="EF1021" s="298">
        <f t="shared" si="540"/>
        <v>0</v>
      </c>
      <c r="EG1021" s="43" t="e">
        <f t="shared" si="541"/>
        <v>#DIV/0!</v>
      </c>
      <c r="EH1021" s="298">
        <f t="shared" si="542"/>
        <v>4.0799953628348433</v>
      </c>
      <c r="EI1021" s="43">
        <f t="shared" si="543"/>
        <v>0</v>
      </c>
      <c r="EJ1021" s="298">
        <f t="shared" si="544"/>
        <v>1.5799969718442659</v>
      </c>
      <c r="EK1021" s="43">
        <f t="shared" si="545"/>
        <v>0</v>
      </c>
      <c r="EL1021" s="298">
        <f t="shared" si="546"/>
        <v>13.900031279143182</v>
      </c>
      <c r="EM1021" s="43">
        <f t="shared" si="547"/>
        <v>0</v>
      </c>
      <c r="EN1021" s="298">
        <f t="shared" si="548"/>
        <v>0</v>
      </c>
      <c r="EO1021" s="43" t="e">
        <f t="shared" si="549"/>
        <v>#DIV/0!</v>
      </c>
      <c r="EP1021" s="298">
        <f t="shared" si="550"/>
        <v>0</v>
      </c>
      <c r="EQ1021" s="43" t="e">
        <f t="shared" si="551"/>
        <v>#DIV/0!</v>
      </c>
      <c r="ER1021" s="43">
        <f t="shared" si="552"/>
        <v>100</v>
      </c>
      <c r="ES1021" s="43">
        <f t="shared" si="553"/>
        <v>0</v>
      </c>
    </row>
    <row r="1022" spans="1:149" x14ac:dyDescent="0.45">
      <c r="A1022" s="78" t="s">
        <v>1456</v>
      </c>
      <c r="B1022" s="174" t="s">
        <v>945</v>
      </c>
      <c r="C1022" s="51" t="s">
        <v>762</v>
      </c>
      <c r="D1022" s="51" t="s">
        <v>3692</v>
      </c>
      <c r="E1022" s="78" t="s">
        <v>1127</v>
      </c>
      <c r="F1022" s="78" t="s">
        <v>2000</v>
      </c>
      <c r="G1022" s="72" t="s">
        <v>3371</v>
      </c>
      <c r="H1022" s="78" t="s">
        <v>1101</v>
      </c>
      <c r="I1022" s="78">
        <v>120</v>
      </c>
      <c r="J1022" s="300">
        <v>19.099999999999998</v>
      </c>
      <c r="K1022" s="78"/>
      <c r="L1022" s="300">
        <v>973</v>
      </c>
      <c r="M1022" s="72"/>
      <c r="O1022" s="78"/>
      <c r="P1022" s="72" t="s">
        <v>1374</v>
      </c>
      <c r="AA1022" s="195"/>
      <c r="AB1022" s="195"/>
      <c r="AC1022" s="195"/>
      <c r="AD1022" s="72"/>
      <c r="AE1022" s="316">
        <v>1</v>
      </c>
      <c r="AF1022" s="195"/>
      <c r="AG1022" s="195">
        <v>0</v>
      </c>
      <c r="AH1022" s="72"/>
      <c r="AR1022" s="53">
        <v>0.9829</v>
      </c>
      <c r="AT1022" s="77"/>
      <c r="AU1022" s="276">
        <v>190.99999999999997</v>
      </c>
      <c r="AV1022" s="276"/>
      <c r="AW1022" s="48">
        <v>187.73389999999998</v>
      </c>
      <c r="AX1022" s="49"/>
      <c r="AY1022" s="276"/>
      <c r="AZ1022" s="95"/>
      <c r="BB1022" s="80" t="s">
        <v>3412</v>
      </c>
      <c r="BC1022" s="270" t="s">
        <v>1126</v>
      </c>
      <c r="BD1022" s="72">
        <v>58.885300000000001</v>
      </c>
      <c r="BE1022" s="72"/>
      <c r="BF1022" s="72">
        <v>0.63898100000000002</v>
      </c>
      <c r="BG1022" s="72"/>
      <c r="BH1022" s="72">
        <v>18.644400000000001</v>
      </c>
      <c r="BI1022" s="72"/>
      <c r="BJ1022" s="72">
        <v>3.8140700000000001</v>
      </c>
      <c r="BK1022" s="72"/>
      <c r="BL1022" s="72"/>
      <c r="BM1022" s="72"/>
      <c r="BN1022" s="72"/>
      <c r="BO1022" s="72"/>
      <c r="BP1022" s="72">
        <v>0.198134</v>
      </c>
      <c r="BQ1022" s="72"/>
      <c r="BR1022" s="72">
        <v>0.32692100000000002</v>
      </c>
      <c r="BS1022" s="72"/>
      <c r="BT1022" s="72"/>
      <c r="BU1022" s="72"/>
      <c r="BV1022" s="72"/>
      <c r="BW1022" s="72"/>
      <c r="BX1022" s="72">
        <v>0.77767500000000001</v>
      </c>
      <c r="BY1022" s="72"/>
      <c r="BZ1022" s="72">
        <v>9.9314499999999999</v>
      </c>
      <c r="CA1022" s="72"/>
      <c r="CB1022" s="72">
        <v>5.4387699999999999</v>
      </c>
      <c r="CC1022" s="72"/>
      <c r="CD1022" s="72">
        <v>7.4300099999999994E-2</v>
      </c>
      <c r="CE1022" s="72"/>
      <c r="CF1022" s="72"/>
      <c r="CG1022" s="72"/>
      <c r="CH1022" s="72"/>
      <c r="CI1022" s="72"/>
      <c r="CJ1022" s="72"/>
      <c r="CK1022" s="72"/>
      <c r="CL1022" s="72"/>
      <c r="CM1022" s="72"/>
      <c r="CN1022" s="72"/>
      <c r="CO1022" s="72"/>
      <c r="CP1022" s="72"/>
      <c r="CQ1022" s="72"/>
      <c r="CR1022" s="72"/>
      <c r="CS1022" s="72"/>
      <c r="CT1022" s="72"/>
      <c r="CU1022" s="72"/>
      <c r="CV1022" s="72"/>
      <c r="CW1022" s="72"/>
      <c r="CX1022" s="72"/>
      <c r="CY1022" s="72"/>
      <c r="CZ1022" s="72"/>
      <c r="DA1022" s="72"/>
      <c r="DB1022" s="72"/>
      <c r="DC1022" s="72"/>
      <c r="DD1022" s="72"/>
      <c r="DE1022" s="72"/>
      <c r="DF1022" s="72"/>
      <c r="DG1022" s="72"/>
      <c r="DH1022" s="78">
        <f t="shared" si="554"/>
        <v>98.73000110000001</v>
      </c>
      <c r="DJ1022" s="77">
        <f t="shared" si="531"/>
        <v>1.2699988999999903</v>
      </c>
      <c r="DK1022" s="72"/>
      <c r="DL1022" s="51" t="s">
        <v>827</v>
      </c>
      <c r="DO1022" s="358">
        <v>1.27</v>
      </c>
      <c r="DP1022" s="72">
        <v>0.02</v>
      </c>
      <c r="DQ1022" s="374"/>
      <c r="DR1022" s="72"/>
      <c r="DU1022" s="52"/>
      <c r="DX1022" s="75">
        <f t="shared" si="532"/>
        <v>59.642762426749329</v>
      </c>
      <c r="DY1022" s="51">
        <f t="shared" si="533"/>
        <v>0</v>
      </c>
      <c r="DZ1022" s="75">
        <f t="shared" si="534"/>
        <v>0.64720043844909869</v>
      </c>
      <c r="EA1022" s="51">
        <f t="shared" si="535"/>
        <v>0</v>
      </c>
      <c r="EB1022" s="75">
        <f t="shared" si="536"/>
        <v>18.884229507012535</v>
      </c>
      <c r="EC1022" s="51">
        <f t="shared" si="537"/>
        <v>0</v>
      </c>
      <c r="ED1022" s="75">
        <f t="shared" si="538"/>
        <v>0</v>
      </c>
      <c r="EE1022" s="51" t="e">
        <f t="shared" si="539"/>
        <v>#DIV/0!</v>
      </c>
      <c r="EF1022" s="75">
        <f t="shared" si="540"/>
        <v>0.20068266767192408</v>
      </c>
      <c r="EG1022" s="51">
        <f t="shared" si="541"/>
        <v>0</v>
      </c>
      <c r="EH1022" s="75">
        <f t="shared" si="542"/>
        <v>0.33112630037233942</v>
      </c>
      <c r="EI1022" s="51">
        <f t="shared" si="543"/>
        <v>0</v>
      </c>
      <c r="EJ1022" s="75">
        <f t="shared" si="544"/>
        <v>0.78767850839211628</v>
      </c>
      <c r="EK1022" s="51">
        <f t="shared" si="545"/>
        <v>0</v>
      </c>
      <c r="EL1022" s="75">
        <f t="shared" si="546"/>
        <v>10.059201751594024</v>
      </c>
      <c r="EM1022" s="51">
        <f t="shared" si="547"/>
        <v>0</v>
      </c>
      <c r="EN1022" s="75">
        <f t="shared" si="548"/>
        <v>5.5087308208284824</v>
      </c>
      <c r="EO1022" s="51">
        <f t="shared" si="549"/>
        <v>0</v>
      </c>
      <c r="EP1022" s="75">
        <f t="shared" si="550"/>
        <v>7.5255848447468507E-2</v>
      </c>
      <c r="EQ1022" s="51">
        <f t="shared" si="551"/>
        <v>0</v>
      </c>
      <c r="ER1022" s="51">
        <f t="shared" si="552"/>
        <v>100</v>
      </c>
      <c r="ES1022" s="51">
        <f t="shared" si="553"/>
        <v>0</v>
      </c>
    </row>
    <row r="1023" spans="1:149" x14ac:dyDescent="0.45">
      <c r="A1023" s="78" t="s">
        <v>1456</v>
      </c>
      <c r="B1023" s="174" t="s">
        <v>945</v>
      </c>
      <c r="C1023" s="51" t="s">
        <v>762</v>
      </c>
      <c r="D1023" s="51" t="s">
        <v>3692</v>
      </c>
      <c r="E1023" s="78" t="s">
        <v>1127</v>
      </c>
      <c r="F1023" s="78" t="s">
        <v>2001</v>
      </c>
      <c r="G1023" s="72" t="s">
        <v>3371</v>
      </c>
      <c r="H1023" s="78" t="s">
        <v>1101</v>
      </c>
      <c r="I1023" s="78">
        <v>168</v>
      </c>
      <c r="J1023" s="300">
        <v>25</v>
      </c>
      <c r="K1023" s="78"/>
      <c r="L1023" s="300">
        <v>900</v>
      </c>
      <c r="M1023" s="72"/>
      <c r="O1023" s="78"/>
      <c r="P1023" s="72" t="s">
        <v>1374</v>
      </c>
      <c r="AA1023" s="195"/>
      <c r="AB1023" s="195"/>
      <c r="AC1023" s="195"/>
      <c r="AD1023" s="72"/>
      <c r="AE1023" s="316">
        <v>1</v>
      </c>
      <c r="AF1023" s="195"/>
      <c r="AG1023" s="195">
        <v>0</v>
      </c>
      <c r="AH1023" s="72"/>
      <c r="AR1023" s="53">
        <v>0.96860000000000002</v>
      </c>
      <c r="AT1023" s="77"/>
      <c r="AU1023" s="276">
        <v>250</v>
      </c>
      <c r="AV1023" s="276"/>
      <c r="AW1023" s="48">
        <v>242.15</v>
      </c>
      <c r="AX1023" s="49"/>
      <c r="AY1023" s="276"/>
      <c r="AZ1023" s="95"/>
      <c r="BB1023" s="80" t="s">
        <v>3412</v>
      </c>
      <c r="BC1023" s="270" t="s">
        <v>1126</v>
      </c>
      <c r="BD1023" s="72">
        <v>58.5931</v>
      </c>
      <c r="BE1023" s="72"/>
      <c r="BF1023" s="72">
        <v>0.63580999999999999</v>
      </c>
      <c r="BG1023" s="72"/>
      <c r="BH1023" s="72">
        <v>18.5518</v>
      </c>
      <c r="BI1023" s="72"/>
      <c r="BJ1023" s="72">
        <v>3.79514</v>
      </c>
      <c r="BK1023" s="72"/>
      <c r="BL1023" s="72"/>
      <c r="BM1023" s="72"/>
      <c r="BN1023" s="72"/>
      <c r="BO1023" s="72"/>
      <c r="BP1023" s="72">
        <v>0.19714999999999999</v>
      </c>
      <c r="BQ1023" s="72"/>
      <c r="BR1023" s="72">
        <v>0.32529799999999998</v>
      </c>
      <c r="BS1023" s="72"/>
      <c r="BT1023" s="72"/>
      <c r="BU1023" s="72"/>
      <c r="BV1023" s="72"/>
      <c r="BW1023" s="72"/>
      <c r="BX1023" s="72">
        <v>0.77381500000000003</v>
      </c>
      <c r="BY1023" s="72"/>
      <c r="BZ1023" s="72">
        <v>9.8821600000000007</v>
      </c>
      <c r="CA1023" s="72"/>
      <c r="CB1023" s="72">
        <v>5.4117800000000003</v>
      </c>
      <c r="CC1023" s="72"/>
      <c r="CD1023" s="72">
        <v>7.3931399999999994E-2</v>
      </c>
      <c r="CE1023" s="72"/>
      <c r="CF1023" s="72"/>
      <c r="CG1023" s="72"/>
      <c r="CH1023" s="72"/>
      <c r="CI1023" s="72"/>
      <c r="CJ1023" s="72"/>
      <c r="CK1023" s="72"/>
      <c r="CL1023" s="72"/>
      <c r="CM1023" s="72"/>
      <c r="CN1023" s="72"/>
      <c r="CO1023" s="72"/>
      <c r="CP1023" s="72"/>
      <c r="CQ1023" s="72"/>
      <c r="CR1023" s="72"/>
      <c r="CS1023" s="72"/>
      <c r="CT1023" s="72"/>
      <c r="CU1023" s="72"/>
      <c r="CV1023" s="72"/>
      <c r="CW1023" s="72"/>
      <c r="CX1023" s="72"/>
      <c r="CY1023" s="72"/>
      <c r="CZ1023" s="72"/>
      <c r="DA1023" s="72"/>
      <c r="DB1023" s="72"/>
      <c r="DC1023" s="72"/>
      <c r="DD1023" s="72"/>
      <c r="DE1023" s="72"/>
      <c r="DF1023" s="72"/>
      <c r="DG1023" s="72"/>
      <c r="DH1023" s="78">
        <f t="shared" si="554"/>
        <v>98.239984400000012</v>
      </c>
      <c r="DJ1023" s="77">
        <f t="shared" si="531"/>
        <v>1.7600155999999885</v>
      </c>
      <c r="DK1023" s="72"/>
      <c r="DL1023" s="51" t="s">
        <v>827</v>
      </c>
      <c r="DO1023" s="358">
        <v>1.76</v>
      </c>
      <c r="DP1023" s="72">
        <v>0.04</v>
      </c>
      <c r="DQ1023" s="374"/>
      <c r="DR1023" s="72"/>
      <c r="DU1023" s="52"/>
      <c r="DX1023" s="75">
        <f t="shared" si="532"/>
        <v>59.642822988884745</v>
      </c>
      <c r="DY1023" s="51">
        <f t="shared" si="533"/>
        <v>0</v>
      </c>
      <c r="DZ1023" s="75">
        <f t="shared" si="534"/>
        <v>0.64720083567114239</v>
      </c>
      <c r="EA1023" s="51">
        <f t="shared" si="535"/>
        <v>0</v>
      </c>
      <c r="EB1023" s="75">
        <f t="shared" si="536"/>
        <v>18.884164236491877</v>
      </c>
      <c r="EC1023" s="51">
        <f t="shared" si="537"/>
        <v>0</v>
      </c>
      <c r="ED1023" s="75">
        <f t="shared" si="538"/>
        <v>0</v>
      </c>
      <c r="EE1023" s="51" t="e">
        <f t="shared" si="539"/>
        <v>#DIV/0!</v>
      </c>
      <c r="EF1023" s="75">
        <f t="shared" si="540"/>
        <v>0.20068203512459024</v>
      </c>
      <c r="EG1023" s="51">
        <f t="shared" si="541"/>
        <v>0</v>
      </c>
      <c r="EH1023" s="75">
        <f t="shared" si="542"/>
        <v>0.33112586691330942</v>
      </c>
      <c r="EI1023" s="51">
        <f t="shared" si="543"/>
        <v>0</v>
      </c>
      <c r="EJ1023" s="75">
        <f t="shared" si="544"/>
        <v>0.78767826025835563</v>
      </c>
      <c r="EK1023" s="51">
        <f t="shared" si="545"/>
        <v>0</v>
      </c>
      <c r="EL1023" s="75">
        <f t="shared" si="546"/>
        <v>10.059203551746492</v>
      </c>
      <c r="EM1023" s="51">
        <f t="shared" si="547"/>
        <v>0</v>
      </c>
      <c r="EN1023" s="75">
        <f t="shared" si="548"/>
        <v>5.5087345881133913</v>
      </c>
      <c r="EO1023" s="51">
        <f t="shared" si="549"/>
        <v>0</v>
      </c>
      <c r="EP1023" s="75">
        <f t="shared" si="550"/>
        <v>7.5255915859041997E-2</v>
      </c>
      <c r="EQ1023" s="51">
        <f t="shared" si="551"/>
        <v>0</v>
      </c>
      <c r="ER1023" s="51">
        <f t="shared" si="552"/>
        <v>100</v>
      </c>
      <c r="ES1023" s="51">
        <f t="shared" si="553"/>
        <v>0</v>
      </c>
    </row>
    <row r="1024" spans="1:149" x14ac:dyDescent="0.45">
      <c r="A1024" s="78" t="s">
        <v>1456</v>
      </c>
      <c r="B1024" s="174" t="s">
        <v>945</v>
      </c>
      <c r="C1024" s="51" t="s">
        <v>762</v>
      </c>
      <c r="D1024" s="51" t="s">
        <v>3692</v>
      </c>
      <c r="E1024" s="78" t="s">
        <v>1127</v>
      </c>
      <c r="F1024" s="78" t="s">
        <v>2002</v>
      </c>
      <c r="G1024" s="72" t="s">
        <v>3371</v>
      </c>
      <c r="H1024" s="78" t="s">
        <v>1101</v>
      </c>
      <c r="I1024" s="78">
        <v>168</v>
      </c>
      <c r="J1024" s="300">
        <v>29</v>
      </c>
      <c r="K1024" s="78"/>
      <c r="L1024" s="300">
        <v>875</v>
      </c>
      <c r="M1024" s="72"/>
      <c r="O1024" s="78"/>
      <c r="P1024" s="72" t="s">
        <v>1374</v>
      </c>
      <c r="AA1024" s="195"/>
      <c r="AB1024" s="195"/>
      <c r="AC1024" s="195"/>
      <c r="AD1024" s="72"/>
      <c r="AE1024" s="316">
        <v>1</v>
      </c>
      <c r="AF1024" s="195"/>
      <c r="AG1024" s="195">
        <v>0</v>
      </c>
      <c r="AH1024" s="72"/>
      <c r="AR1024" s="53">
        <v>0.95950000000000002</v>
      </c>
      <c r="AT1024" s="77"/>
      <c r="AU1024" s="276">
        <v>290</v>
      </c>
      <c r="AV1024" s="276"/>
      <c r="AW1024" s="48">
        <v>278.255</v>
      </c>
      <c r="AX1024" s="49"/>
      <c r="AY1024" s="276"/>
      <c r="AZ1024" s="95"/>
      <c r="BB1024" s="80" t="s">
        <v>3412</v>
      </c>
      <c r="BC1024" s="270" t="s">
        <v>1126</v>
      </c>
      <c r="BD1024" s="72">
        <v>58.3247</v>
      </c>
      <c r="BE1024" s="72"/>
      <c r="BF1024" s="72">
        <v>0.63289700000000004</v>
      </c>
      <c r="BG1024" s="72"/>
      <c r="BH1024" s="72">
        <v>18.466899999999999</v>
      </c>
      <c r="BI1024" s="72"/>
      <c r="BJ1024" s="72">
        <v>3.7777599999999998</v>
      </c>
      <c r="BK1024" s="72"/>
      <c r="BL1024" s="72"/>
      <c r="BM1024" s="72"/>
      <c r="BN1024" s="72"/>
      <c r="BO1024" s="72"/>
      <c r="BP1024" s="72">
        <v>0.196247</v>
      </c>
      <c r="BQ1024" s="72"/>
      <c r="BR1024" s="72">
        <v>0.32380799999999998</v>
      </c>
      <c r="BS1024" s="72"/>
      <c r="BT1024" s="72"/>
      <c r="BU1024" s="72"/>
      <c r="BV1024" s="72"/>
      <c r="BW1024" s="72"/>
      <c r="BX1024" s="72">
        <v>0.77027000000000001</v>
      </c>
      <c r="BY1024" s="72"/>
      <c r="BZ1024" s="72">
        <v>9.8368900000000004</v>
      </c>
      <c r="CA1024" s="72"/>
      <c r="CB1024" s="72">
        <v>5.3869899999999999</v>
      </c>
      <c r="CC1024" s="72"/>
      <c r="CD1024" s="72">
        <v>7.3592699999999997E-2</v>
      </c>
      <c r="CE1024" s="72"/>
      <c r="CF1024" s="72"/>
      <c r="CG1024" s="72"/>
      <c r="CH1024" s="72"/>
      <c r="CI1024" s="72"/>
      <c r="CJ1024" s="72"/>
      <c r="CK1024" s="72"/>
      <c r="CL1024" s="72"/>
      <c r="CM1024" s="72"/>
      <c r="CN1024" s="72"/>
      <c r="CO1024" s="72"/>
      <c r="CP1024" s="72"/>
      <c r="CQ1024" s="72"/>
      <c r="CR1024" s="72"/>
      <c r="CS1024" s="72"/>
      <c r="CT1024" s="72"/>
      <c r="CU1024" s="72"/>
      <c r="CV1024" s="72"/>
      <c r="CW1024" s="72"/>
      <c r="CX1024" s="72"/>
      <c r="CY1024" s="72"/>
      <c r="CZ1024" s="72"/>
      <c r="DA1024" s="72"/>
      <c r="DB1024" s="72"/>
      <c r="DC1024" s="72"/>
      <c r="DD1024" s="72"/>
      <c r="DE1024" s="72"/>
      <c r="DF1024" s="72"/>
      <c r="DG1024" s="72"/>
      <c r="DH1024" s="78">
        <f t="shared" si="554"/>
        <v>97.790054699999999</v>
      </c>
      <c r="DJ1024" s="77">
        <f t="shared" si="531"/>
        <v>2.2099453000000011</v>
      </c>
      <c r="DK1024" s="72"/>
      <c r="DL1024" s="51" t="s">
        <v>827</v>
      </c>
      <c r="DO1024" s="358">
        <v>2.21</v>
      </c>
      <c r="DP1024" s="72">
        <v>0.03</v>
      </c>
      <c r="DQ1024" s="374"/>
      <c r="DR1024" s="72"/>
      <c r="DU1024" s="52"/>
      <c r="DX1024" s="75">
        <f t="shared" si="532"/>
        <v>59.642772650990253</v>
      </c>
      <c r="DY1024" s="51">
        <f t="shared" si="533"/>
        <v>0</v>
      </c>
      <c r="DZ1024" s="75">
        <f t="shared" si="534"/>
        <v>0.6471997606930473</v>
      </c>
      <c r="EA1024" s="51">
        <f t="shared" si="535"/>
        <v>0</v>
      </c>
      <c r="EB1024" s="75">
        <f t="shared" si="536"/>
        <v>18.884231179390063</v>
      </c>
      <c r="EC1024" s="51">
        <f t="shared" si="537"/>
        <v>0</v>
      </c>
      <c r="ED1024" s="75">
        <f t="shared" si="538"/>
        <v>0</v>
      </c>
      <c r="EE1024" s="51" t="e">
        <f t="shared" si="539"/>
        <v>#DIV/0!</v>
      </c>
      <c r="EF1024" s="75">
        <f t="shared" si="540"/>
        <v>0.20068196157783721</v>
      </c>
      <c r="EG1024" s="51">
        <f t="shared" si="541"/>
        <v>0</v>
      </c>
      <c r="EH1024" s="75">
        <f t="shared" si="542"/>
        <v>0.33112569677292553</v>
      </c>
      <c r="EI1024" s="51">
        <f t="shared" si="543"/>
        <v>0</v>
      </c>
      <c r="EJ1024" s="75">
        <f t="shared" si="544"/>
        <v>0.78767723605742079</v>
      </c>
      <c r="EK1024" s="51">
        <f t="shared" si="545"/>
        <v>0</v>
      </c>
      <c r="EL1024" s="75">
        <f t="shared" si="546"/>
        <v>10.059192655303832</v>
      </c>
      <c r="EM1024" s="51">
        <f t="shared" si="547"/>
        <v>0</v>
      </c>
      <c r="EN1024" s="75">
        <f t="shared" si="548"/>
        <v>5.508729917910558</v>
      </c>
      <c r="EO1024" s="51">
        <f t="shared" si="549"/>
        <v>0</v>
      </c>
      <c r="EP1024" s="75">
        <f t="shared" si="550"/>
        <v>7.5255812286604634E-2</v>
      </c>
      <c r="EQ1024" s="51">
        <f t="shared" si="551"/>
        <v>0</v>
      </c>
      <c r="ER1024" s="51">
        <f t="shared" si="552"/>
        <v>100</v>
      </c>
      <c r="ES1024" s="51">
        <f t="shared" si="553"/>
        <v>0</v>
      </c>
    </row>
    <row r="1025" spans="1:149" x14ac:dyDescent="0.45">
      <c r="A1025" s="78" t="s">
        <v>1456</v>
      </c>
      <c r="B1025" s="174" t="s">
        <v>945</v>
      </c>
      <c r="C1025" s="51" t="s">
        <v>762</v>
      </c>
      <c r="D1025" s="51" t="s">
        <v>3692</v>
      </c>
      <c r="E1025" s="78" t="s">
        <v>1127</v>
      </c>
      <c r="F1025" s="78" t="s">
        <v>2003</v>
      </c>
      <c r="G1025" s="72" t="s">
        <v>3371</v>
      </c>
      <c r="H1025" s="78" t="s">
        <v>1101</v>
      </c>
      <c r="I1025" s="78">
        <v>144</v>
      </c>
      <c r="J1025" s="300">
        <v>33</v>
      </c>
      <c r="K1025" s="78"/>
      <c r="L1025" s="300">
        <v>925</v>
      </c>
      <c r="M1025" s="72"/>
      <c r="O1025" s="78"/>
      <c r="P1025" s="72" t="s">
        <v>1374</v>
      </c>
      <c r="AA1025" s="195"/>
      <c r="AB1025" s="195"/>
      <c r="AC1025" s="195"/>
      <c r="AD1025" s="72"/>
      <c r="AE1025" s="316">
        <v>1</v>
      </c>
      <c r="AF1025" s="195"/>
      <c r="AG1025" s="195">
        <v>0</v>
      </c>
      <c r="AH1025" s="72"/>
      <c r="AR1025" s="53">
        <v>0.96389999999999998</v>
      </c>
      <c r="AT1025" s="77"/>
      <c r="AU1025" s="276">
        <v>330</v>
      </c>
      <c r="AV1025" s="276"/>
      <c r="AW1025" s="48">
        <v>318.08699999999999</v>
      </c>
      <c r="AX1025" s="49"/>
      <c r="AY1025" s="276"/>
      <c r="AZ1025" s="95"/>
      <c r="BB1025" s="80" t="s">
        <v>3412</v>
      </c>
      <c r="BC1025" s="270" t="s">
        <v>1126</v>
      </c>
      <c r="BD1025" s="72">
        <v>58.312800000000003</v>
      </c>
      <c r="BE1025" s="72"/>
      <c r="BF1025" s="72">
        <v>0.632768</v>
      </c>
      <c r="BG1025" s="72"/>
      <c r="BH1025" s="72">
        <v>18.463100000000001</v>
      </c>
      <c r="BI1025" s="72"/>
      <c r="BJ1025" s="72">
        <v>3.7769900000000001</v>
      </c>
      <c r="BK1025" s="72"/>
      <c r="BL1025" s="72"/>
      <c r="BM1025" s="72"/>
      <c r="BN1025" s="72"/>
      <c r="BO1025" s="72"/>
      <c r="BP1025" s="72">
        <v>0.19620699999999999</v>
      </c>
      <c r="BQ1025" s="72"/>
      <c r="BR1025" s="72">
        <v>0.32374199999999997</v>
      </c>
      <c r="BS1025" s="72"/>
      <c r="BT1025" s="72"/>
      <c r="BU1025" s="72"/>
      <c r="BV1025" s="72"/>
      <c r="BW1025" s="72"/>
      <c r="BX1025" s="72">
        <v>0.77011300000000005</v>
      </c>
      <c r="BY1025" s="72"/>
      <c r="BZ1025" s="72">
        <v>9.8348800000000001</v>
      </c>
      <c r="CA1025" s="72"/>
      <c r="CB1025" s="72">
        <v>5.3858899999999998</v>
      </c>
      <c r="CC1025" s="72"/>
      <c r="CD1025" s="72">
        <v>7.3577699999999996E-2</v>
      </c>
      <c r="CE1025" s="72"/>
      <c r="CF1025" s="72"/>
      <c r="CG1025" s="72"/>
      <c r="CH1025" s="72"/>
      <c r="CI1025" s="72"/>
      <c r="CJ1025" s="72"/>
      <c r="CK1025" s="72"/>
      <c r="CL1025" s="72"/>
      <c r="CM1025" s="72"/>
      <c r="CN1025" s="72"/>
      <c r="CO1025" s="72"/>
      <c r="CP1025" s="72"/>
      <c r="CQ1025" s="72"/>
      <c r="CR1025" s="72"/>
      <c r="CS1025" s="72"/>
      <c r="CT1025" s="72"/>
      <c r="CU1025" s="72"/>
      <c r="CV1025" s="72"/>
      <c r="CW1025" s="72"/>
      <c r="CX1025" s="72"/>
      <c r="CY1025" s="72"/>
      <c r="CZ1025" s="72"/>
      <c r="DA1025" s="72"/>
      <c r="DB1025" s="72"/>
      <c r="DC1025" s="72"/>
      <c r="DD1025" s="72"/>
      <c r="DE1025" s="72"/>
      <c r="DF1025" s="72"/>
      <c r="DG1025" s="72"/>
      <c r="DH1025" s="78">
        <f t="shared" si="554"/>
        <v>97.770067699999998</v>
      </c>
      <c r="DJ1025" s="77">
        <f t="shared" si="531"/>
        <v>2.2299323000000015</v>
      </c>
      <c r="DK1025" s="72"/>
      <c r="DL1025" s="51" t="s">
        <v>827</v>
      </c>
      <c r="DO1025" s="358">
        <v>2.23</v>
      </c>
      <c r="DP1025" s="72">
        <v>0.05</v>
      </c>
      <c r="DQ1025" s="374"/>
      <c r="DR1025" s="72"/>
      <c r="DU1025" s="52"/>
      <c r="DX1025" s="75">
        <f t="shared" si="532"/>
        <v>59.64279392638695</v>
      </c>
      <c r="DY1025" s="51">
        <f t="shared" si="533"/>
        <v>0</v>
      </c>
      <c r="DZ1025" s="75">
        <f t="shared" si="534"/>
        <v>0.64720012462464516</v>
      </c>
      <c r="EA1025" s="51">
        <f t="shared" si="535"/>
        <v>0</v>
      </c>
      <c r="EB1025" s="75">
        <f t="shared" si="536"/>
        <v>18.884204986594277</v>
      </c>
      <c r="EC1025" s="51">
        <f t="shared" si="537"/>
        <v>0</v>
      </c>
      <c r="ED1025" s="75">
        <f t="shared" si="538"/>
        <v>0</v>
      </c>
      <c r="EE1025" s="51" t="e">
        <f t="shared" si="539"/>
        <v>#DIV/0!</v>
      </c>
      <c r="EF1025" s="75">
        <f t="shared" si="540"/>
        <v>0.2006820743972953</v>
      </c>
      <c r="EG1025" s="51">
        <f t="shared" si="541"/>
        <v>0</v>
      </c>
      <c r="EH1025" s="75">
        <f t="shared" si="542"/>
        <v>0.33112588301910317</v>
      </c>
      <c r="EI1025" s="51">
        <f t="shared" si="543"/>
        <v>0</v>
      </c>
      <c r="EJ1025" s="75">
        <f t="shared" si="544"/>
        <v>0.78767767898354435</v>
      </c>
      <c r="EK1025" s="51">
        <f t="shared" si="545"/>
        <v>0</v>
      </c>
      <c r="EL1025" s="75">
        <f t="shared" si="546"/>
        <v>10.059193198247115</v>
      </c>
      <c r="EM1025" s="51">
        <f t="shared" si="547"/>
        <v>0</v>
      </c>
      <c r="EN1025" s="75">
        <f t="shared" si="548"/>
        <v>5.508730971247962</v>
      </c>
      <c r="EO1025" s="51">
        <f t="shared" si="549"/>
        <v>0</v>
      </c>
      <c r="EP1025" s="75">
        <f t="shared" si="550"/>
        <v>7.5255854609580064E-2</v>
      </c>
      <c r="EQ1025" s="51">
        <f t="shared" si="551"/>
        <v>0</v>
      </c>
      <c r="ER1025" s="51">
        <f t="shared" si="552"/>
        <v>100</v>
      </c>
      <c r="ES1025" s="51">
        <f t="shared" si="553"/>
        <v>0</v>
      </c>
    </row>
    <row r="1026" spans="1:149" x14ac:dyDescent="0.45">
      <c r="A1026" s="78" t="s">
        <v>1456</v>
      </c>
      <c r="B1026" s="174" t="s">
        <v>945</v>
      </c>
      <c r="C1026" s="51" t="s">
        <v>762</v>
      </c>
      <c r="D1026" s="51" t="s">
        <v>3692</v>
      </c>
      <c r="E1026" s="78" t="s">
        <v>1127</v>
      </c>
      <c r="F1026" s="78" t="s">
        <v>1260</v>
      </c>
      <c r="G1026" s="72" t="s">
        <v>3371</v>
      </c>
      <c r="H1026" s="78" t="s">
        <v>1101</v>
      </c>
      <c r="I1026" s="78">
        <v>38</v>
      </c>
      <c r="J1026" s="300">
        <v>36</v>
      </c>
      <c r="K1026" s="78"/>
      <c r="L1026" s="300">
        <v>900</v>
      </c>
      <c r="M1026" s="72"/>
      <c r="O1026" s="78"/>
      <c r="P1026" s="72" t="s">
        <v>1374</v>
      </c>
      <c r="AA1026" s="195"/>
      <c r="AB1026" s="195"/>
      <c r="AC1026" s="195"/>
      <c r="AD1026" s="72"/>
      <c r="AE1026" s="316">
        <v>1</v>
      </c>
      <c r="AF1026" s="195"/>
      <c r="AG1026" s="195">
        <v>0</v>
      </c>
      <c r="AH1026" s="72"/>
      <c r="AR1026" s="53">
        <v>0.95589999999999997</v>
      </c>
      <c r="AT1026" s="77"/>
      <c r="AU1026" s="276">
        <v>360</v>
      </c>
      <c r="AV1026" s="276"/>
      <c r="AW1026" s="48">
        <v>344.12399999999997</v>
      </c>
      <c r="AX1026" s="49"/>
      <c r="AY1026" s="276"/>
      <c r="AZ1026" s="95"/>
      <c r="BB1026" s="80" t="s">
        <v>3412</v>
      </c>
      <c r="BC1026" s="270" t="s">
        <v>1126</v>
      </c>
      <c r="BD1026" s="72">
        <v>58.1875</v>
      </c>
      <c r="BE1026" s="72"/>
      <c r="BF1026" s="72">
        <v>0.631409</v>
      </c>
      <c r="BG1026" s="72"/>
      <c r="BH1026" s="72">
        <v>18.423400000000001</v>
      </c>
      <c r="BI1026" s="72"/>
      <c r="BJ1026" s="72">
        <v>3.7688700000000002</v>
      </c>
      <c r="BK1026" s="72"/>
      <c r="BL1026" s="72"/>
      <c r="BM1026" s="72"/>
      <c r="BN1026" s="72"/>
      <c r="BO1026" s="72"/>
      <c r="BP1026" s="72">
        <v>0.19578599999999999</v>
      </c>
      <c r="BQ1026" s="72"/>
      <c r="BR1026" s="72">
        <v>0.323046</v>
      </c>
      <c r="BS1026" s="72"/>
      <c r="BT1026" s="72"/>
      <c r="BU1026" s="72"/>
      <c r="BV1026" s="72"/>
      <c r="BW1026" s="72"/>
      <c r="BX1026" s="72">
        <v>0.768459</v>
      </c>
      <c r="BY1026" s="72"/>
      <c r="BZ1026" s="72">
        <v>9.8137600000000003</v>
      </c>
      <c r="CA1026" s="72"/>
      <c r="CB1026" s="72">
        <v>5.37432</v>
      </c>
      <c r="CC1026" s="72"/>
      <c r="CD1026" s="72">
        <v>7.3419600000000002E-2</v>
      </c>
      <c r="CE1026" s="72"/>
      <c r="CF1026" s="72"/>
      <c r="CG1026" s="72"/>
      <c r="CH1026" s="72"/>
      <c r="CI1026" s="72"/>
      <c r="CJ1026" s="72"/>
      <c r="CK1026" s="72"/>
      <c r="CL1026" s="72"/>
      <c r="CM1026" s="72"/>
      <c r="CN1026" s="72"/>
      <c r="CO1026" s="72"/>
      <c r="CP1026" s="72"/>
      <c r="CQ1026" s="72"/>
      <c r="CR1026" s="72"/>
      <c r="CS1026" s="72"/>
      <c r="CT1026" s="72"/>
      <c r="CU1026" s="72"/>
      <c r="CV1026" s="72"/>
      <c r="CW1026" s="72"/>
      <c r="CX1026" s="72"/>
      <c r="CY1026" s="72"/>
      <c r="CZ1026" s="72"/>
      <c r="DA1026" s="72"/>
      <c r="DB1026" s="72"/>
      <c r="DC1026" s="72"/>
      <c r="DD1026" s="72"/>
      <c r="DE1026" s="72"/>
      <c r="DF1026" s="72"/>
      <c r="DG1026" s="72"/>
      <c r="DH1026" s="78">
        <f t="shared" si="554"/>
        <v>97.559969600000002</v>
      </c>
      <c r="DJ1026" s="77">
        <f t="shared" si="531"/>
        <v>2.4400303999999977</v>
      </c>
      <c r="DK1026" s="72"/>
      <c r="DL1026" s="51" t="s">
        <v>827</v>
      </c>
      <c r="DO1026" s="358">
        <v>2.44</v>
      </c>
      <c r="DP1026" s="72">
        <v>0.05</v>
      </c>
      <c r="DQ1026" s="374"/>
      <c r="DR1026" s="72"/>
      <c r="DU1026" s="52"/>
      <c r="DX1026" s="75">
        <f t="shared" si="532"/>
        <v>59.64280251272239</v>
      </c>
      <c r="DY1026" s="51">
        <f t="shared" si="533"/>
        <v>0</v>
      </c>
      <c r="DZ1026" s="75">
        <f t="shared" si="534"/>
        <v>0.64720089867678676</v>
      </c>
      <c r="EA1026" s="51">
        <f t="shared" si="535"/>
        <v>0</v>
      </c>
      <c r="EB1026" s="75">
        <f t="shared" si="536"/>
        <v>18.884179726107664</v>
      </c>
      <c r="EC1026" s="51">
        <f t="shared" si="537"/>
        <v>0</v>
      </c>
      <c r="ED1026" s="75">
        <f t="shared" si="538"/>
        <v>0</v>
      </c>
      <c r="EE1026" s="51" t="e">
        <f t="shared" si="539"/>
        <v>#DIV/0!</v>
      </c>
      <c r="EF1026" s="75">
        <f t="shared" si="540"/>
        <v>0.20068271935992896</v>
      </c>
      <c r="EG1026" s="51">
        <f t="shared" si="541"/>
        <v>0</v>
      </c>
      <c r="EH1026" s="75">
        <f t="shared" si="542"/>
        <v>0.33112556443437019</v>
      </c>
      <c r="EI1026" s="51">
        <f t="shared" si="543"/>
        <v>0</v>
      </c>
      <c r="EJ1026" s="75">
        <f t="shared" si="544"/>
        <v>0.78767859722662315</v>
      </c>
      <c r="EK1026" s="51">
        <f t="shared" si="545"/>
        <v>0</v>
      </c>
      <c r="EL1026" s="75">
        <f t="shared" si="546"/>
        <v>10.059207726526392</v>
      </c>
      <c r="EM1026" s="51">
        <f t="shared" si="547"/>
        <v>0</v>
      </c>
      <c r="EN1026" s="75">
        <f t="shared" si="548"/>
        <v>5.5087348038698032</v>
      </c>
      <c r="EO1026" s="51">
        <f t="shared" si="549"/>
        <v>0</v>
      </c>
      <c r="EP1026" s="75">
        <f t="shared" si="550"/>
        <v>7.5255866008387934E-2</v>
      </c>
      <c r="EQ1026" s="51">
        <f t="shared" si="551"/>
        <v>0</v>
      </c>
      <c r="ER1026" s="51">
        <f t="shared" si="552"/>
        <v>100</v>
      </c>
      <c r="ES1026" s="51">
        <f t="shared" si="553"/>
        <v>0</v>
      </c>
    </row>
    <row r="1027" spans="1:149" x14ac:dyDescent="0.45">
      <c r="A1027" s="78" t="s">
        <v>1456</v>
      </c>
      <c r="B1027" s="174" t="s">
        <v>945</v>
      </c>
      <c r="C1027" s="51" t="s">
        <v>762</v>
      </c>
      <c r="D1027" s="51" t="s">
        <v>3692</v>
      </c>
      <c r="E1027" s="78" t="s">
        <v>1127</v>
      </c>
      <c r="F1027" s="78" t="s">
        <v>2004</v>
      </c>
      <c r="G1027" s="72" t="s">
        <v>3371</v>
      </c>
      <c r="H1027" s="78" t="s">
        <v>1101</v>
      </c>
      <c r="I1027" s="78">
        <v>120</v>
      </c>
      <c r="J1027" s="300">
        <v>50</v>
      </c>
      <c r="K1027" s="78"/>
      <c r="L1027" s="300">
        <v>860</v>
      </c>
      <c r="M1027" s="72"/>
      <c r="O1027" s="78"/>
      <c r="P1027" s="72" t="s">
        <v>1374</v>
      </c>
      <c r="AA1027" s="195"/>
      <c r="AB1027" s="195"/>
      <c r="AC1027" s="195"/>
      <c r="AD1027" s="72"/>
      <c r="AE1027" s="316">
        <v>1</v>
      </c>
      <c r="AF1027" s="195"/>
      <c r="AG1027" s="195">
        <v>0</v>
      </c>
      <c r="AH1027" s="72"/>
      <c r="AR1027" s="53">
        <v>0.92879999999999996</v>
      </c>
      <c r="AT1027" s="77"/>
      <c r="AU1027" s="276">
        <v>500</v>
      </c>
      <c r="AV1027" s="276"/>
      <c r="AW1027" s="48">
        <v>464.4</v>
      </c>
      <c r="AX1027" s="49"/>
      <c r="AY1027" s="276"/>
      <c r="AZ1027" s="95"/>
      <c r="BB1027" s="80" t="s">
        <v>3412</v>
      </c>
      <c r="BC1027" s="270" t="s">
        <v>1126</v>
      </c>
      <c r="BD1027" s="72">
        <v>57.847499999999997</v>
      </c>
      <c r="BE1027" s="72"/>
      <c r="BF1027" s="72">
        <v>0.62771999999999994</v>
      </c>
      <c r="BG1027" s="72"/>
      <c r="BH1027" s="72">
        <v>18.315799999999999</v>
      </c>
      <c r="BI1027" s="72"/>
      <c r="BJ1027" s="72">
        <v>3.7468499999999998</v>
      </c>
      <c r="BK1027" s="72"/>
      <c r="BL1027" s="72"/>
      <c r="BM1027" s="72"/>
      <c r="BN1027" s="72"/>
      <c r="BO1027" s="72"/>
      <c r="BP1027" s="72">
        <v>0.19464200000000001</v>
      </c>
      <c r="BQ1027" s="72"/>
      <c r="BR1027" s="72">
        <v>0.32115899999999997</v>
      </c>
      <c r="BS1027" s="72"/>
      <c r="BT1027" s="72"/>
      <c r="BU1027" s="72"/>
      <c r="BV1027" s="72"/>
      <c r="BW1027" s="72"/>
      <c r="BX1027" s="72">
        <v>0.76396900000000001</v>
      </c>
      <c r="BY1027" s="72"/>
      <c r="BZ1027" s="72">
        <v>9.7564200000000003</v>
      </c>
      <c r="CA1027" s="72"/>
      <c r="CB1027" s="72">
        <v>5.3429200000000003</v>
      </c>
      <c r="CC1027" s="72"/>
      <c r="CD1027" s="72">
        <v>7.2990700000000006E-2</v>
      </c>
      <c r="CE1027" s="72"/>
      <c r="CF1027" s="72"/>
      <c r="CG1027" s="72"/>
      <c r="CH1027" s="72"/>
      <c r="CI1027" s="72"/>
      <c r="CJ1027" s="72"/>
      <c r="CK1027" s="72"/>
      <c r="CL1027" s="72"/>
      <c r="CM1027" s="72"/>
      <c r="CN1027" s="72"/>
      <c r="CO1027" s="72"/>
      <c r="CP1027" s="72"/>
      <c r="CQ1027" s="72"/>
      <c r="CR1027" s="72"/>
      <c r="CS1027" s="72"/>
      <c r="CT1027" s="72"/>
      <c r="CU1027" s="72"/>
      <c r="CV1027" s="72"/>
      <c r="CW1027" s="72"/>
      <c r="CX1027" s="72"/>
      <c r="CY1027" s="72"/>
      <c r="CZ1027" s="72"/>
      <c r="DA1027" s="72"/>
      <c r="DB1027" s="72"/>
      <c r="DC1027" s="72"/>
      <c r="DD1027" s="72"/>
      <c r="DE1027" s="72"/>
      <c r="DF1027" s="72"/>
      <c r="DG1027" s="72"/>
      <c r="DH1027" s="78">
        <f t="shared" si="554"/>
        <v>96.989970700000001</v>
      </c>
      <c r="DJ1027" s="77">
        <f t="shared" ref="DJ1027:DJ1090" si="555">IF(AND(DH1027&lt;100, DH1027&gt;0), 100-DH1027, 0)</f>
        <v>3.0100292999999994</v>
      </c>
      <c r="DK1027" s="72"/>
      <c r="DL1027" s="51" t="s">
        <v>827</v>
      </c>
      <c r="DO1027" s="358">
        <v>3.01</v>
      </c>
      <c r="DP1027" s="72">
        <v>0.04</v>
      </c>
      <c r="DQ1027" s="374"/>
      <c r="DR1027" s="72"/>
      <c r="DU1027" s="52"/>
      <c r="DX1027" s="75">
        <f t="shared" si="532"/>
        <v>59.642764692576613</v>
      </c>
      <c r="DY1027" s="51">
        <f t="shared" si="533"/>
        <v>0</v>
      </c>
      <c r="DZ1027" s="75">
        <f t="shared" si="534"/>
        <v>0.64720093785944399</v>
      </c>
      <c r="EA1027" s="51">
        <f t="shared" si="535"/>
        <v>0</v>
      </c>
      <c r="EB1027" s="75">
        <f t="shared" si="536"/>
        <v>18.884220572302944</v>
      </c>
      <c r="EC1027" s="51">
        <f t="shared" si="537"/>
        <v>0</v>
      </c>
      <c r="ED1027" s="75">
        <f t="shared" si="538"/>
        <v>0</v>
      </c>
      <c r="EE1027" s="51" t="e">
        <f t="shared" si="539"/>
        <v>#DIV/0!</v>
      </c>
      <c r="EF1027" s="75">
        <f t="shared" si="540"/>
        <v>0.2006826052170361</v>
      </c>
      <c r="EG1027" s="51">
        <f t="shared" si="541"/>
        <v>0</v>
      </c>
      <c r="EH1027" s="75">
        <f t="shared" si="542"/>
        <v>0.33112598929777792</v>
      </c>
      <c r="EI1027" s="51">
        <f t="shared" si="543"/>
        <v>0</v>
      </c>
      <c r="EJ1027" s="75">
        <f t="shared" si="544"/>
        <v>0.78767834909759382</v>
      </c>
      <c r="EK1027" s="51">
        <f t="shared" si="545"/>
        <v>0</v>
      </c>
      <c r="EL1027" s="75">
        <f t="shared" si="546"/>
        <v>10.05920501840094</v>
      </c>
      <c r="EM1027" s="51">
        <f t="shared" si="547"/>
        <v>0</v>
      </c>
      <c r="EN1027" s="75">
        <f t="shared" si="548"/>
        <v>5.5087345232077691</v>
      </c>
      <c r="EO1027" s="51">
        <f t="shared" si="549"/>
        <v>0</v>
      </c>
      <c r="EP1027" s="75">
        <f t="shared" si="550"/>
        <v>7.5255925404666621E-2</v>
      </c>
      <c r="EQ1027" s="51">
        <f t="shared" si="551"/>
        <v>0</v>
      </c>
      <c r="ER1027" s="51">
        <f t="shared" si="552"/>
        <v>100</v>
      </c>
      <c r="ES1027" s="51">
        <f t="shared" si="553"/>
        <v>0</v>
      </c>
    </row>
    <row r="1028" spans="1:149" x14ac:dyDescent="0.45">
      <c r="A1028" s="78" t="s">
        <v>1456</v>
      </c>
      <c r="B1028" s="174" t="s">
        <v>945</v>
      </c>
      <c r="C1028" s="51" t="s">
        <v>762</v>
      </c>
      <c r="D1028" s="51" t="s">
        <v>3692</v>
      </c>
      <c r="E1028" s="78" t="s">
        <v>1127</v>
      </c>
      <c r="F1028" s="78" t="s">
        <v>1261</v>
      </c>
      <c r="G1028" s="72" t="s">
        <v>3371</v>
      </c>
      <c r="H1028" s="78" t="s">
        <v>1101</v>
      </c>
      <c r="I1028" s="78">
        <v>120</v>
      </c>
      <c r="J1028" s="300">
        <v>56</v>
      </c>
      <c r="K1028" s="78"/>
      <c r="L1028" s="300">
        <v>875</v>
      </c>
      <c r="M1028" s="72"/>
      <c r="O1028" s="78"/>
      <c r="P1028" s="72" t="s">
        <v>1374</v>
      </c>
      <c r="AA1028" s="195"/>
      <c r="AB1028" s="195"/>
      <c r="AC1028" s="195"/>
      <c r="AD1028" s="72"/>
      <c r="AE1028" s="316">
        <v>1</v>
      </c>
      <c r="AF1028" s="195"/>
      <c r="AG1028" s="195">
        <v>0</v>
      </c>
      <c r="AH1028" s="72"/>
      <c r="AR1028" s="53">
        <v>0.92669999999999997</v>
      </c>
      <c r="AT1028" s="77"/>
      <c r="AU1028" s="276">
        <v>560</v>
      </c>
      <c r="AV1028" s="276"/>
      <c r="AW1028" s="48">
        <v>518.952</v>
      </c>
      <c r="AX1028" s="49"/>
      <c r="AY1028" s="276"/>
      <c r="AZ1028" s="95"/>
      <c r="BB1028" s="80" t="s">
        <v>3412</v>
      </c>
      <c r="BC1028" s="270" t="s">
        <v>1126</v>
      </c>
      <c r="BD1028" s="72">
        <v>57.889299999999999</v>
      </c>
      <c r="BE1028" s="72"/>
      <c r="BF1028" s="72">
        <v>0.62817299999999998</v>
      </c>
      <c r="BG1028" s="72"/>
      <c r="BH1028" s="72">
        <v>18.329000000000001</v>
      </c>
      <c r="BI1028" s="72"/>
      <c r="BJ1028" s="72">
        <v>3.7495599999999998</v>
      </c>
      <c r="BK1028" s="72"/>
      <c r="BL1028" s="72"/>
      <c r="BM1028" s="72"/>
      <c r="BN1028" s="72"/>
      <c r="BO1028" s="72"/>
      <c r="BP1028" s="72">
        <v>0.19478200000000001</v>
      </c>
      <c r="BQ1028" s="72"/>
      <c r="BR1028" s="72">
        <v>0.32139099999999998</v>
      </c>
      <c r="BS1028" s="72"/>
      <c r="BT1028" s="72"/>
      <c r="BU1028" s="72"/>
      <c r="BV1028" s="72"/>
      <c r="BW1028" s="72"/>
      <c r="BX1028" s="72">
        <v>0.76451999999999998</v>
      </c>
      <c r="BY1028" s="72"/>
      <c r="BZ1028" s="72">
        <v>9.7634600000000002</v>
      </c>
      <c r="CA1028" s="72"/>
      <c r="CB1028" s="72">
        <v>5.3467700000000002</v>
      </c>
      <c r="CC1028" s="72"/>
      <c r="CD1028" s="72">
        <v>7.3043300000000005E-2</v>
      </c>
      <c r="CE1028" s="72"/>
      <c r="CF1028" s="72"/>
      <c r="CG1028" s="72"/>
      <c r="CH1028" s="72"/>
      <c r="CI1028" s="72"/>
      <c r="CJ1028" s="72"/>
      <c r="CK1028" s="72"/>
      <c r="CL1028" s="72"/>
      <c r="CM1028" s="72"/>
      <c r="CN1028" s="72"/>
      <c r="CO1028" s="72"/>
      <c r="CP1028" s="72"/>
      <c r="CQ1028" s="72"/>
      <c r="CR1028" s="72"/>
      <c r="CS1028" s="72"/>
      <c r="CT1028" s="72"/>
      <c r="CU1028" s="72"/>
      <c r="CV1028" s="72"/>
      <c r="CW1028" s="72"/>
      <c r="CX1028" s="72"/>
      <c r="CY1028" s="72"/>
      <c r="CZ1028" s="72"/>
      <c r="DA1028" s="72"/>
      <c r="DB1028" s="72"/>
      <c r="DC1028" s="72"/>
      <c r="DD1028" s="72"/>
      <c r="DE1028" s="72"/>
      <c r="DF1028" s="72"/>
      <c r="DG1028" s="72"/>
      <c r="DH1028" s="78">
        <f t="shared" si="554"/>
        <v>97.059999300000015</v>
      </c>
      <c r="DJ1028" s="77">
        <f t="shared" si="555"/>
        <v>2.9400006999999846</v>
      </c>
      <c r="DK1028" s="72"/>
      <c r="DL1028" s="51" t="s">
        <v>827</v>
      </c>
      <c r="DO1028" s="358">
        <v>2.94</v>
      </c>
      <c r="DP1028" s="72">
        <v>0.04</v>
      </c>
      <c r="DQ1028" s="374"/>
      <c r="DR1028" s="72"/>
      <c r="DU1028" s="52"/>
      <c r="DX1028" s="75">
        <f t="shared" ref="DX1028:DX1091" si="556">BD1028/$DH1028*100</f>
        <v>59.64279869925776</v>
      </c>
      <c r="DY1028" s="51">
        <f t="shared" ref="DY1028:DY1091" si="557">DX1028*SQRT(((BE1028/BD1028)^2)+(($DI1028/$DH1028)^2))</f>
        <v>0</v>
      </c>
      <c r="DZ1028" s="75">
        <f t="shared" ref="DZ1028:DZ1091" si="558">BF1028/$DH1028*100</f>
        <v>0.64720070526520179</v>
      </c>
      <c r="EA1028" s="51">
        <f t="shared" ref="EA1028:EA1091" si="559">DZ1028*SQRT(((BG1028/BF1028)^2)+(($DI1028/$DH1028)^2))</f>
        <v>0</v>
      </c>
      <c r="EB1028" s="75">
        <f t="shared" ref="EB1028:EB1091" si="560">BH1028/$DH1028*100</f>
        <v>18.884195479280205</v>
      </c>
      <c r="EC1028" s="51">
        <f t="shared" ref="EC1028:EC1091" si="561">EB1028*SQRT(((BI1028/BH1028)^2)+(($DI1028/$DH1028)^2))</f>
        <v>0</v>
      </c>
      <c r="ED1028" s="75">
        <f t="shared" ref="ED1028:ED1091" si="562">BN1028/$DH1028*100</f>
        <v>0</v>
      </c>
      <c r="EE1028" s="51" t="e">
        <f t="shared" ref="EE1028:EE1091" si="563">ED1028*SQRT(((BO1028/BN1028)^2)+(($DI1028/$DH1028)^2))</f>
        <v>#DIV/0!</v>
      </c>
      <c r="EF1028" s="75">
        <f t="shared" ref="EF1028:EF1091" si="564">BP1028/$DH1028*100</f>
        <v>0.20068205378608525</v>
      </c>
      <c r="EG1028" s="51">
        <f t="shared" ref="EG1028:EG1091" si="565">EF1028*SQRT(((BQ1028/BP1028)^2)+(($DI1028/$DH1028)^2))</f>
        <v>0</v>
      </c>
      <c r="EH1028" s="75">
        <f t="shared" ref="EH1028:EH1091" si="566">BR1028/$DH1028*100</f>
        <v>0.33112610995042518</v>
      </c>
      <c r="EI1028" s="51">
        <f t="shared" ref="EI1028:EI1091" si="567">EH1028*SQRT(((BS1028/BR1028)^2)+(($DI1028/$DH1028)^2))</f>
        <v>0</v>
      </c>
      <c r="EJ1028" s="75">
        <f t="shared" ref="EJ1028:EJ1091" si="568">BX1028/$DH1028*100</f>
        <v>0.78767773079924164</v>
      </c>
      <c r="EK1028" s="51">
        <f t="shared" ref="EK1028:EK1091" si="569">EJ1028*SQRT(((BY1028/BX1028)^2)+(($DI1028/$DH1028)^2))</f>
        <v>0</v>
      </c>
      <c r="EL1028" s="75">
        <f t="shared" ref="EL1028:EL1091" si="570">BZ1028/$DH1028*100</f>
        <v>10.059200567086753</v>
      </c>
      <c r="EM1028" s="51">
        <f t="shared" ref="EM1028:EM1091" si="571">EL1028*SQRT(((CA1028/BZ1028)^2)+(($DI1028/$DH1028)^2))</f>
        <v>0</v>
      </c>
      <c r="EN1028" s="75">
        <f t="shared" ref="EN1028:EN1091" si="572">CB1028/$DH1028*100</f>
        <v>5.5087266006192932</v>
      </c>
      <c r="EO1028" s="51">
        <f t="shared" ref="EO1028:EO1091" si="573">EN1028*SQRT(((CC1028/CB1028)^2)+(($DI1028/$DH1028)^2))</f>
        <v>0</v>
      </c>
      <c r="EP1028" s="75">
        <f t="shared" ref="EP1028:EP1091" si="574">CD1028/$DH1028*100</f>
        <v>7.5255821684309443E-2</v>
      </c>
      <c r="EQ1028" s="51">
        <f t="shared" ref="EQ1028:EQ1091" si="575">EP1028*SQRT(((CE1028/CD1028)^2)+(($DI1028/$DH1028)^2))</f>
        <v>0</v>
      </c>
      <c r="ER1028" s="51">
        <f t="shared" ref="ER1028:ER1091" si="576">DH1028/$DH1028*100</f>
        <v>100</v>
      </c>
      <c r="ES1028" s="51">
        <f t="shared" ref="ES1028:ES1091" si="577">ER1028*SQRT(((DI1028/DH1028)^2)+(($DI1028/$DH1028)^2))</f>
        <v>0</v>
      </c>
    </row>
    <row r="1029" spans="1:149" x14ac:dyDescent="0.45">
      <c r="A1029" s="78" t="s">
        <v>1456</v>
      </c>
      <c r="B1029" s="174" t="s">
        <v>945</v>
      </c>
      <c r="C1029" s="51" t="s">
        <v>762</v>
      </c>
      <c r="D1029" s="51" t="s">
        <v>3692</v>
      </c>
      <c r="E1029" s="78" t="s">
        <v>1127</v>
      </c>
      <c r="F1029" s="78" t="s">
        <v>2005</v>
      </c>
      <c r="G1029" s="72" t="s">
        <v>3371</v>
      </c>
      <c r="H1029" s="78" t="s">
        <v>1101</v>
      </c>
      <c r="I1029" s="78">
        <v>48</v>
      </c>
      <c r="J1029" s="300">
        <v>60</v>
      </c>
      <c r="K1029" s="78"/>
      <c r="L1029" s="300">
        <v>875</v>
      </c>
      <c r="M1029" s="72"/>
      <c r="O1029" s="78"/>
      <c r="P1029" s="72" t="s">
        <v>1374</v>
      </c>
      <c r="AA1029" s="195"/>
      <c r="AB1029" s="195"/>
      <c r="AC1029" s="195"/>
      <c r="AD1029" s="72"/>
      <c r="AE1029" s="316">
        <v>1</v>
      </c>
      <c r="AF1029" s="195"/>
      <c r="AG1029" s="195">
        <v>0</v>
      </c>
      <c r="AH1029" s="72"/>
      <c r="AR1029" s="53">
        <v>0.92230000000000001</v>
      </c>
      <c r="AT1029" s="77"/>
      <c r="AU1029" s="276">
        <v>600</v>
      </c>
      <c r="AV1029" s="276"/>
      <c r="AW1029" s="48">
        <v>553.38</v>
      </c>
      <c r="AX1029" s="49"/>
      <c r="AY1029" s="276"/>
      <c r="AZ1029" s="95"/>
      <c r="BB1029" s="80" t="s">
        <v>3412</v>
      </c>
      <c r="BC1029" s="270" t="s">
        <v>1126</v>
      </c>
      <c r="BD1029" s="72">
        <v>57.507599999999996</v>
      </c>
      <c r="BE1029" s="72"/>
      <c r="BF1029" s="72">
        <v>0.624031</v>
      </c>
      <c r="BG1029" s="72"/>
      <c r="BH1029" s="72">
        <v>18.208200000000001</v>
      </c>
      <c r="BI1029" s="72"/>
      <c r="BJ1029" s="72">
        <v>3.7248299999999999</v>
      </c>
      <c r="BK1029" s="72"/>
      <c r="BL1029" s="72"/>
      <c r="BM1029" s="72"/>
      <c r="BN1029" s="72"/>
      <c r="BO1029" s="72"/>
      <c r="BP1029" s="72">
        <v>0.193498</v>
      </c>
      <c r="BQ1029" s="72"/>
      <c r="BR1029" s="72">
        <v>0.319272</v>
      </c>
      <c r="BS1029" s="72"/>
      <c r="BT1029" s="72"/>
      <c r="BU1029" s="72"/>
      <c r="BV1029" s="72"/>
      <c r="BW1029" s="72"/>
      <c r="BX1029" s="72">
        <v>0.75947900000000002</v>
      </c>
      <c r="BY1029" s="72"/>
      <c r="BZ1029" s="72">
        <v>9.6990800000000004</v>
      </c>
      <c r="CA1029" s="72"/>
      <c r="CB1029" s="72">
        <v>5.3115199999999998</v>
      </c>
      <c r="CC1029" s="72"/>
      <c r="CD1029" s="72">
        <v>7.2561700000000007E-2</v>
      </c>
      <c r="CE1029" s="72"/>
      <c r="CF1029" s="72"/>
      <c r="CG1029" s="72"/>
      <c r="CH1029" s="72"/>
      <c r="CI1029" s="72"/>
      <c r="CJ1029" s="72"/>
      <c r="CK1029" s="72"/>
      <c r="CL1029" s="72"/>
      <c r="CM1029" s="72"/>
      <c r="CN1029" s="72"/>
      <c r="CO1029" s="72"/>
      <c r="CP1029" s="72"/>
      <c r="CQ1029" s="72"/>
      <c r="CR1029" s="72"/>
      <c r="CS1029" s="72"/>
      <c r="CT1029" s="72"/>
      <c r="CU1029" s="72"/>
      <c r="CV1029" s="72"/>
      <c r="CW1029" s="72"/>
      <c r="CX1029" s="72"/>
      <c r="CY1029" s="72"/>
      <c r="CZ1029" s="72"/>
      <c r="DA1029" s="72"/>
      <c r="DB1029" s="72"/>
      <c r="DC1029" s="72"/>
      <c r="DD1029" s="72"/>
      <c r="DE1029" s="72"/>
      <c r="DF1029" s="72"/>
      <c r="DG1029" s="72"/>
      <c r="DH1029" s="78">
        <f t="shared" si="554"/>
        <v>96.420071699999994</v>
      </c>
      <c r="DJ1029" s="77">
        <f t="shared" si="555"/>
        <v>3.5799283000000059</v>
      </c>
      <c r="DK1029" s="72"/>
      <c r="DL1029" s="51" t="s">
        <v>827</v>
      </c>
      <c r="DO1029" s="358">
        <v>3.58</v>
      </c>
      <c r="DP1029" s="72">
        <v>0.03</v>
      </c>
      <c r="DQ1029" s="374"/>
      <c r="DR1029" s="72"/>
      <c r="DU1029" s="52"/>
      <c r="DX1029" s="75">
        <f t="shared" si="556"/>
        <v>59.642768342807607</v>
      </c>
      <c r="DY1029" s="51">
        <f t="shared" si="557"/>
        <v>0</v>
      </c>
      <c r="DZ1029" s="75">
        <f t="shared" si="558"/>
        <v>0.64720030694604846</v>
      </c>
      <c r="EA1029" s="51">
        <f t="shared" si="559"/>
        <v>0</v>
      </c>
      <c r="EB1029" s="75">
        <f t="shared" si="560"/>
        <v>18.884242335613198</v>
      </c>
      <c r="EC1029" s="51">
        <f t="shared" si="561"/>
        <v>0</v>
      </c>
      <c r="ED1029" s="75">
        <f t="shared" si="562"/>
        <v>0</v>
      </c>
      <c r="EE1029" s="51" t="e">
        <f t="shared" si="563"/>
        <v>#DIV/0!</v>
      </c>
      <c r="EF1029" s="75">
        <f t="shared" si="564"/>
        <v>0.20068228179921591</v>
      </c>
      <c r="EG1029" s="51">
        <f t="shared" si="565"/>
        <v>0</v>
      </c>
      <c r="EH1029" s="75">
        <f t="shared" si="566"/>
        <v>0.33112607610724271</v>
      </c>
      <c r="EI1029" s="51">
        <f t="shared" si="567"/>
        <v>0</v>
      </c>
      <c r="EJ1029" s="75">
        <f t="shared" si="568"/>
        <v>0.78767728192842656</v>
      </c>
      <c r="EK1029" s="51">
        <f t="shared" si="569"/>
        <v>0</v>
      </c>
      <c r="EL1029" s="75">
        <f t="shared" si="570"/>
        <v>10.059191856004396</v>
      </c>
      <c r="EM1029" s="51">
        <f t="shared" si="571"/>
        <v>0</v>
      </c>
      <c r="EN1029" s="75">
        <f t="shared" si="572"/>
        <v>5.5087285316756303</v>
      </c>
      <c r="EO1029" s="51">
        <f t="shared" si="573"/>
        <v>0</v>
      </c>
      <c r="EP1029" s="75">
        <f t="shared" si="574"/>
        <v>7.5255803818283201E-2</v>
      </c>
      <c r="EQ1029" s="51">
        <f t="shared" si="575"/>
        <v>0</v>
      </c>
      <c r="ER1029" s="51">
        <f t="shared" si="576"/>
        <v>100</v>
      </c>
      <c r="ES1029" s="51">
        <f t="shared" si="577"/>
        <v>0</v>
      </c>
    </row>
    <row r="1030" spans="1:149" x14ac:dyDescent="0.45">
      <c r="A1030" s="78" t="s">
        <v>1456</v>
      </c>
      <c r="B1030" s="174" t="s">
        <v>945</v>
      </c>
      <c r="C1030" s="51" t="s">
        <v>762</v>
      </c>
      <c r="D1030" s="51" t="s">
        <v>3692</v>
      </c>
      <c r="E1030" s="78" t="s">
        <v>1127</v>
      </c>
      <c r="F1030" s="78" t="s">
        <v>2006</v>
      </c>
      <c r="G1030" s="72" t="s">
        <v>3371</v>
      </c>
      <c r="H1030" s="78" t="s">
        <v>1101</v>
      </c>
      <c r="I1030" s="78">
        <v>58</v>
      </c>
      <c r="J1030" s="300">
        <v>70</v>
      </c>
      <c r="K1030" s="78"/>
      <c r="L1030" s="300">
        <v>885</v>
      </c>
      <c r="M1030" s="72"/>
      <c r="O1030" s="78"/>
      <c r="P1030" s="72" t="s">
        <v>1374</v>
      </c>
      <c r="AA1030" s="195"/>
      <c r="AB1030" s="195"/>
      <c r="AC1030" s="195"/>
      <c r="AD1030" s="72"/>
      <c r="AE1030" s="316">
        <v>1</v>
      </c>
      <c r="AF1030" s="195"/>
      <c r="AG1030" s="195">
        <v>0</v>
      </c>
      <c r="AH1030" s="72"/>
      <c r="AR1030" s="53">
        <v>0.91579999999999995</v>
      </c>
      <c r="AT1030" s="77"/>
      <c r="AU1030" s="276">
        <v>700</v>
      </c>
      <c r="AV1030" s="276"/>
      <c r="AW1030" s="48">
        <v>641.05999999999995</v>
      </c>
      <c r="AX1030" s="49"/>
      <c r="AY1030" s="276"/>
      <c r="AZ1030" s="95"/>
      <c r="BB1030" s="80" t="s">
        <v>3412</v>
      </c>
      <c r="BC1030" s="270" t="s">
        <v>1126</v>
      </c>
      <c r="BD1030" s="72">
        <v>57.322699999999998</v>
      </c>
      <c r="BE1030" s="72"/>
      <c r="BF1030" s="72">
        <v>0.62202400000000002</v>
      </c>
      <c r="BG1030" s="72"/>
      <c r="BH1030" s="72">
        <v>18.1496</v>
      </c>
      <c r="BI1030" s="72"/>
      <c r="BJ1030" s="72">
        <v>3.71286</v>
      </c>
      <c r="BK1030" s="72"/>
      <c r="BL1030" s="72"/>
      <c r="BM1030" s="72"/>
      <c r="BN1030" s="72"/>
      <c r="BO1030" s="72"/>
      <c r="BP1030" s="72">
        <v>0.19287599999999999</v>
      </c>
      <c r="BQ1030" s="72"/>
      <c r="BR1030" s="72">
        <v>0.318245</v>
      </c>
      <c r="BS1030" s="72"/>
      <c r="BT1030" s="72"/>
      <c r="BU1030" s="72"/>
      <c r="BV1030" s="72"/>
      <c r="BW1030" s="72"/>
      <c r="BX1030" s="72">
        <v>0.75703699999999996</v>
      </c>
      <c r="BY1030" s="72"/>
      <c r="BZ1030" s="72">
        <v>9.6678999999999995</v>
      </c>
      <c r="CA1030" s="72"/>
      <c r="CB1030" s="72">
        <v>5.2944399999999998</v>
      </c>
      <c r="CC1030" s="72"/>
      <c r="CD1030" s="72">
        <v>7.2328400000000001E-2</v>
      </c>
      <c r="CE1030" s="72"/>
      <c r="CF1030" s="72"/>
      <c r="CG1030" s="72"/>
      <c r="CH1030" s="72"/>
      <c r="CI1030" s="72"/>
      <c r="CJ1030" s="72"/>
      <c r="CK1030" s="72"/>
      <c r="CL1030" s="72"/>
      <c r="CM1030" s="72"/>
      <c r="CN1030" s="72"/>
      <c r="CO1030" s="72"/>
      <c r="CP1030" s="72"/>
      <c r="CQ1030" s="72"/>
      <c r="CR1030" s="72"/>
      <c r="CS1030" s="72"/>
      <c r="CT1030" s="72"/>
      <c r="CU1030" s="72"/>
      <c r="CV1030" s="72"/>
      <c r="CW1030" s="72"/>
      <c r="CX1030" s="72"/>
      <c r="CY1030" s="72"/>
      <c r="CZ1030" s="72"/>
      <c r="DA1030" s="72"/>
      <c r="DB1030" s="72"/>
      <c r="DC1030" s="72"/>
      <c r="DD1030" s="72"/>
      <c r="DE1030" s="72"/>
      <c r="DF1030" s="72"/>
      <c r="DG1030" s="72"/>
      <c r="DH1030" s="78">
        <f t="shared" si="554"/>
        <v>96.110010400000007</v>
      </c>
      <c r="DJ1030" s="77">
        <f t="shared" si="555"/>
        <v>3.8899895999999927</v>
      </c>
      <c r="DK1030" s="72"/>
      <c r="DL1030" s="51" t="s">
        <v>827</v>
      </c>
      <c r="DO1030" s="358">
        <v>3.89</v>
      </c>
      <c r="DP1030" s="72">
        <v>0.03</v>
      </c>
      <c r="DQ1030" s="374"/>
      <c r="DR1030" s="72"/>
      <c r="DU1030" s="52"/>
      <c r="DX1030" s="75">
        <f t="shared" si="556"/>
        <v>59.642798665226238</v>
      </c>
      <c r="DY1030" s="51">
        <f t="shared" si="557"/>
        <v>0</v>
      </c>
      <c r="DZ1030" s="75">
        <f t="shared" si="558"/>
        <v>0.64720001320486797</v>
      </c>
      <c r="EA1030" s="51">
        <f t="shared" si="559"/>
        <v>0</v>
      </c>
      <c r="EB1030" s="75">
        <f t="shared" si="560"/>
        <v>18.884193149561867</v>
      </c>
      <c r="EC1030" s="51">
        <f t="shared" si="561"/>
        <v>0</v>
      </c>
      <c r="ED1030" s="75">
        <f t="shared" si="562"/>
        <v>0</v>
      </c>
      <c r="EE1030" s="51" t="e">
        <f t="shared" si="563"/>
        <v>#DIV/0!</v>
      </c>
      <c r="EF1030" s="75">
        <f t="shared" si="564"/>
        <v>0.20068252952764221</v>
      </c>
      <c r="EG1030" s="51">
        <f t="shared" si="565"/>
        <v>0</v>
      </c>
      <c r="EH1030" s="75">
        <f t="shared" si="566"/>
        <v>0.33112575753087209</v>
      </c>
      <c r="EI1030" s="51">
        <f t="shared" si="567"/>
        <v>0</v>
      </c>
      <c r="EJ1030" s="75">
        <f t="shared" si="568"/>
        <v>0.78767757577934872</v>
      </c>
      <c r="EK1030" s="51">
        <f t="shared" si="569"/>
        <v>0</v>
      </c>
      <c r="EL1030" s="75">
        <f t="shared" si="570"/>
        <v>10.059201908066798</v>
      </c>
      <c r="EM1030" s="51">
        <f t="shared" si="571"/>
        <v>0</v>
      </c>
      <c r="EN1030" s="75">
        <f t="shared" si="572"/>
        <v>5.5087289845928469</v>
      </c>
      <c r="EO1030" s="51">
        <f t="shared" si="573"/>
        <v>0</v>
      </c>
      <c r="EP1030" s="75">
        <f t="shared" si="574"/>
        <v>7.5255844525431451E-2</v>
      </c>
      <c r="EQ1030" s="51">
        <f t="shared" si="575"/>
        <v>0</v>
      </c>
      <c r="ER1030" s="51">
        <f t="shared" si="576"/>
        <v>100</v>
      </c>
      <c r="ES1030" s="51">
        <f t="shared" si="577"/>
        <v>0</v>
      </c>
    </row>
    <row r="1031" spans="1:149" x14ac:dyDescent="0.45">
      <c r="A1031" s="78" t="s">
        <v>1456</v>
      </c>
      <c r="B1031" s="174" t="s">
        <v>945</v>
      </c>
      <c r="C1031" s="51" t="s">
        <v>762</v>
      </c>
      <c r="D1031" s="51" t="s">
        <v>3692</v>
      </c>
      <c r="E1031" s="78" t="s">
        <v>1127</v>
      </c>
      <c r="F1031" s="78" t="s">
        <v>2007</v>
      </c>
      <c r="G1031" s="72" t="s">
        <v>3371</v>
      </c>
      <c r="H1031" s="78" t="s">
        <v>1101</v>
      </c>
      <c r="I1031" s="78">
        <v>72</v>
      </c>
      <c r="J1031" s="300">
        <v>75</v>
      </c>
      <c r="K1031" s="78"/>
      <c r="L1031" s="300">
        <v>850</v>
      </c>
      <c r="M1031" s="72"/>
      <c r="O1031" s="78"/>
      <c r="P1031" s="72" t="s">
        <v>1374</v>
      </c>
      <c r="AA1031" s="195"/>
      <c r="AB1031" s="195"/>
      <c r="AC1031" s="195"/>
      <c r="AD1031" s="72"/>
      <c r="AE1031" s="316">
        <v>1</v>
      </c>
      <c r="AF1031" s="195"/>
      <c r="AG1031" s="195">
        <v>0</v>
      </c>
      <c r="AH1031" s="72"/>
      <c r="AR1031" s="53">
        <v>0.89529999999999998</v>
      </c>
      <c r="AT1031" s="77"/>
      <c r="AU1031" s="276">
        <v>750</v>
      </c>
      <c r="AV1031" s="276"/>
      <c r="AW1031" s="48">
        <v>671.47500000000002</v>
      </c>
      <c r="AX1031" s="49"/>
      <c r="AY1031" s="276"/>
      <c r="AZ1031" s="95"/>
      <c r="BB1031" s="80" t="s">
        <v>3412</v>
      </c>
      <c r="BC1031" s="270" t="s">
        <v>1126</v>
      </c>
      <c r="BD1031" s="72">
        <v>57.0304</v>
      </c>
      <c r="BE1031" s="72"/>
      <c r="BF1031" s="72">
        <v>0.61885299999999999</v>
      </c>
      <c r="BG1031" s="72"/>
      <c r="BH1031" s="72">
        <v>18.057099999999998</v>
      </c>
      <c r="BI1031" s="72"/>
      <c r="BJ1031" s="72">
        <v>3.6939299999999999</v>
      </c>
      <c r="BK1031" s="72"/>
      <c r="BL1031" s="72"/>
      <c r="BM1031" s="72"/>
      <c r="BN1031" s="72"/>
      <c r="BO1031" s="72"/>
      <c r="BP1031" s="72">
        <v>0.19189200000000001</v>
      </c>
      <c r="BQ1031" s="72"/>
      <c r="BR1031" s="72">
        <v>0.31662299999999999</v>
      </c>
      <c r="BS1031" s="72"/>
      <c r="BT1031" s="72"/>
      <c r="BU1031" s="72"/>
      <c r="BV1031" s="72"/>
      <c r="BW1031" s="72"/>
      <c r="BX1031" s="72">
        <v>0.75317800000000001</v>
      </c>
      <c r="BY1031" s="72"/>
      <c r="BZ1031" s="72">
        <v>9.6186100000000003</v>
      </c>
      <c r="CA1031" s="72"/>
      <c r="CB1031" s="72">
        <v>5.2674500000000002</v>
      </c>
      <c r="CC1031" s="72"/>
      <c r="CD1031" s="72">
        <v>7.1959700000000001E-2</v>
      </c>
      <c r="CE1031" s="72"/>
      <c r="CF1031" s="72"/>
      <c r="CG1031" s="72"/>
      <c r="CH1031" s="72"/>
      <c r="CI1031" s="72"/>
      <c r="CJ1031" s="72"/>
      <c r="CK1031" s="72"/>
      <c r="CL1031" s="72"/>
      <c r="CM1031" s="72"/>
      <c r="CN1031" s="72"/>
      <c r="CO1031" s="72"/>
      <c r="CP1031" s="72"/>
      <c r="CQ1031" s="72"/>
      <c r="CR1031" s="72"/>
      <c r="CS1031" s="72"/>
      <c r="CT1031" s="72"/>
      <c r="CU1031" s="72"/>
      <c r="CV1031" s="72"/>
      <c r="CW1031" s="72"/>
      <c r="CX1031" s="72"/>
      <c r="CY1031" s="72"/>
      <c r="CZ1031" s="72"/>
      <c r="DA1031" s="72"/>
      <c r="DB1031" s="72"/>
      <c r="DC1031" s="72"/>
      <c r="DD1031" s="72"/>
      <c r="DE1031" s="72"/>
      <c r="DF1031" s="72"/>
      <c r="DG1031" s="72"/>
      <c r="DH1031" s="78">
        <f t="shared" si="554"/>
        <v>95.619995700000004</v>
      </c>
      <c r="DJ1031" s="77">
        <f t="shared" si="555"/>
        <v>4.380004299999996</v>
      </c>
      <c r="DK1031" s="72"/>
      <c r="DL1031" s="51" t="s">
        <v>827</v>
      </c>
      <c r="DO1031" s="358">
        <v>4.38</v>
      </c>
      <c r="DP1031" s="72">
        <v>0.13</v>
      </c>
      <c r="DQ1031" s="374"/>
      <c r="DR1031" s="72"/>
      <c r="DU1031" s="52"/>
      <c r="DX1031" s="75">
        <f t="shared" si="556"/>
        <v>59.642755244340592</v>
      </c>
      <c r="DY1031" s="51">
        <f t="shared" si="557"/>
        <v>0</v>
      </c>
      <c r="DZ1031" s="75">
        <f t="shared" si="558"/>
        <v>0.64720040559466374</v>
      </c>
      <c r="EA1031" s="51">
        <f t="shared" si="559"/>
        <v>0</v>
      </c>
      <c r="EB1031" s="75">
        <f t="shared" si="560"/>
        <v>18.884230089962237</v>
      </c>
      <c r="EC1031" s="51">
        <f t="shared" si="561"/>
        <v>0</v>
      </c>
      <c r="ED1031" s="75">
        <f t="shared" si="562"/>
        <v>0</v>
      </c>
      <c r="EE1031" s="51" t="e">
        <f t="shared" si="563"/>
        <v>#DIV/0!</v>
      </c>
      <c r="EF1031" s="75">
        <f t="shared" si="564"/>
        <v>0.20068187474306695</v>
      </c>
      <c r="EG1031" s="51">
        <f t="shared" si="565"/>
        <v>0</v>
      </c>
      <c r="EH1031" s="75">
        <f t="shared" si="566"/>
        <v>0.33112634829369686</v>
      </c>
      <c r="EI1031" s="51">
        <f t="shared" si="567"/>
        <v>0</v>
      </c>
      <c r="EJ1031" s="75">
        <f t="shared" si="568"/>
        <v>0.7876783453986288</v>
      </c>
      <c r="EK1031" s="51">
        <f t="shared" si="569"/>
        <v>0</v>
      </c>
      <c r="EL1031" s="75">
        <f t="shared" si="570"/>
        <v>10.059203547945778</v>
      </c>
      <c r="EM1031" s="51">
        <f t="shared" si="571"/>
        <v>0</v>
      </c>
      <c r="EN1031" s="75">
        <f t="shared" si="572"/>
        <v>5.5087327304700979</v>
      </c>
      <c r="EO1031" s="51">
        <f t="shared" si="573"/>
        <v>0</v>
      </c>
      <c r="EP1031" s="75">
        <f t="shared" si="574"/>
        <v>7.5255912189922836E-2</v>
      </c>
      <c r="EQ1031" s="51">
        <f t="shared" si="575"/>
        <v>0</v>
      </c>
      <c r="ER1031" s="51">
        <f t="shared" si="576"/>
        <v>100</v>
      </c>
      <c r="ES1031" s="51">
        <f t="shared" si="577"/>
        <v>0</v>
      </c>
    </row>
    <row r="1032" spans="1:149" x14ac:dyDescent="0.45">
      <c r="A1032" s="78" t="s">
        <v>1456</v>
      </c>
      <c r="B1032" s="174" t="s">
        <v>945</v>
      </c>
      <c r="C1032" s="51" t="s">
        <v>762</v>
      </c>
      <c r="D1032" s="51" t="s">
        <v>3692</v>
      </c>
      <c r="E1032" s="78" t="s">
        <v>1127</v>
      </c>
      <c r="F1032" s="78" t="s">
        <v>2008</v>
      </c>
      <c r="G1032" s="72" t="s">
        <v>3371</v>
      </c>
      <c r="H1032" s="78" t="s">
        <v>1101</v>
      </c>
      <c r="I1032" s="78">
        <v>144</v>
      </c>
      <c r="J1032" s="300">
        <v>95</v>
      </c>
      <c r="K1032" s="78"/>
      <c r="L1032" s="300">
        <v>850</v>
      </c>
      <c r="M1032" s="72"/>
      <c r="O1032" s="78"/>
      <c r="P1032" s="72" t="s">
        <v>1374</v>
      </c>
      <c r="AA1032" s="195"/>
      <c r="AB1032" s="195"/>
      <c r="AC1032" s="195"/>
      <c r="AD1032" s="72"/>
      <c r="AE1032" s="316">
        <v>1</v>
      </c>
      <c r="AF1032" s="195"/>
      <c r="AG1032" s="195">
        <v>0</v>
      </c>
      <c r="AH1032" s="72"/>
      <c r="AR1032" s="53">
        <v>0.87490000000000001</v>
      </c>
      <c r="AT1032" s="77"/>
      <c r="AU1032" s="276">
        <v>950</v>
      </c>
      <c r="AV1032" s="276"/>
      <c r="AW1032" s="48">
        <v>831.15499999999997</v>
      </c>
      <c r="AX1032" s="49"/>
      <c r="AY1032" s="276"/>
      <c r="AZ1032" s="95"/>
      <c r="BB1032" s="80" t="s">
        <v>3412</v>
      </c>
      <c r="BC1032" s="270" t="s">
        <v>1126</v>
      </c>
      <c r="BD1032" s="72">
        <v>56.905200000000001</v>
      </c>
      <c r="BE1032" s="72"/>
      <c r="BF1032" s="72">
        <v>0.61749399999999999</v>
      </c>
      <c r="BG1032" s="72"/>
      <c r="BH1032" s="72">
        <v>18.017399999999999</v>
      </c>
      <c r="BI1032" s="72"/>
      <c r="BJ1032" s="72">
        <v>3.6858200000000001</v>
      </c>
      <c r="BK1032" s="72"/>
      <c r="BL1032" s="72"/>
      <c r="BM1032" s="72"/>
      <c r="BN1032" s="72"/>
      <c r="BO1032" s="72"/>
      <c r="BP1032" s="72">
        <v>0.191471</v>
      </c>
      <c r="BQ1032" s="72"/>
      <c r="BR1032" s="72">
        <v>0.31592700000000001</v>
      </c>
      <c r="BS1032" s="72"/>
      <c r="BT1032" s="72"/>
      <c r="BU1032" s="72"/>
      <c r="BV1032" s="72"/>
      <c r="BW1032" s="72"/>
      <c r="BX1032" s="72">
        <v>0.75152399999999997</v>
      </c>
      <c r="BY1032" s="72"/>
      <c r="BZ1032" s="72">
        <v>9.5974799999999991</v>
      </c>
      <c r="CA1032" s="72"/>
      <c r="CB1032" s="72">
        <v>5.2558800000000003</v>
      </c>
      <c r="CC1032" s="72"/>
      <c r="CD1032" s="72">
        <v>7.1801599999999993E-2</v>
      </c>
      <c r="CE1032" s="72"/>
      <c r="CF1032" s="72"/>
      <c r="CG1032" s="72"/>
      <c r="CH1032" s="72"/>
      <c r="CI1032" s="72"/>
      <c r="CJ1032" s="72"/>
      <c r="CK1032" s="72"/>
      <c r="CL1032" s="72"/>
      <c r="CM1032" s="72"/>
      <c r="CN1032" s="72"/>
      <c r="CO1032" s="72"/>
      <c r="CP1032" s="72"/>
      <c r="CQ1032" s="72"/>
      <c r="CR1032" s="72"/>
      <c r="CS1032" s="72"/>
      <c r="CT1032" s="72"/>
      <c r="CU1032" s="72"/>
      <c r="CV1032" s="72"/>
      <c r="CW1032" s="72"/>
      <c r="CX1032" s="72"/>
      <c r="CY1032" s="72"/>
      <c r="CZ1032" s="72"/>
      <c r="DA1032" s="72"/>
      <c r="DB1032" s="72"/>
      <c r="DC1032" s="72"/>
      <c r="DD1032" s="72"/>
      <c r="DE1032" s="72"/>
      <c r="DF1032" s="72"/>
      <c r="DG1032" s="72"/>
      <c r="DH1032" s="78">
        <f t="shared" si="554"/>
        <v>95.409997600000025</v>
      </c>
      <c r="DJ1032" s="77">
        <f t="shared" si="555"/>
        <v>4.5900023999999746</v>
      </c>
      <c r="DK1032" s="72"/>
      <c r="DL1032" s="51" t="s">
        <v>827</v>
      </c>
      <c r="DO1032" s="358">
        <v>4.59</v>
      </c>
      <c r="DP1032" s="72">
        <v>0.06</v>
      </c>
      <c r="DQ1032" s="374"/>
      <c r="DR1032" s="72"/>
      <c r="DU1032" s="52"/>
      <c r="DX1032" s="75">
        <f t="shared" si="556"/>
        <v>59.642806237739585</v>
      </c>
      <c r="DY1032" s="51">
        <f t="shared" si="557"/>
        <v>0</v>
      </c>
      <c r="DZ1032" s="75">
        <f t="shared" si="558"/>
        <v>0.64720051937198653</v>
      </c>
      <c r="EA1032" s="51">
        <f t="shared" si="559"/>
        <v>0</v>
      </c>
      <c r="EB1032" s="75">
        <f t="shared" si="560"/>
        <v>18.884184522817758</v>
      </c>
      <c r="EC1032" s="51">
        <f t="shared" si="561"/>
        <v>0</v>
      </c>
      <c r="ED1032" s="75">
        <f t="shared" si="562"/>
        <v>0</v>
      </c>
      <c r="EE1032" s="51" t="e">
        <f t="shared" si="563"/>
        <v>#DIV/0!</v>
      </c>
      <c r="EF1032" s="75">
        <f t="shared" si="564"/>
        <v>0.20068232346334317</v>
      </c>
      <c r="EG1032" s="51">
        <f t="shared" si="565"/>
        <v>0</v>
      </c>
      <c r="EH1032" s="75">
        <f t="shared" si="566"/>
        <v>0.33112567649828756</v>
      </c>
      <c r="EI1032" s="51">
        <f t="shared" si="567"/>
        <v>0</v>
      </c>
      <c r="EJ1032" s="75">
        <f t="shared" si="568"/>
        <v>0.78767846022878407</v>
      </c>
      <c r="EK1032" s="51">
        <f t="shared" si="569"/>
        <v>0</v>
      </c>
      <c r="EL1032" s="75">
        <f t="shared" si="570"/>
        <v>10.059197402180835</v>
      </c>
      <c r="EM1032" s="51">
        <f t="shared" si="571"/>
        <v>0</v>
      </c>
      <c r="EN1032" s="75">
        <f t="shared" si="572"/>
        <v>5.5087308795823704</v>
      </c>
      <c r="EO1032" s="51">
        <f t="shared" si="573"/>
        <v>0</v>
      </c>
      <c r="EP1032" s="75">
        <f t="shared" si="574"/>
        <v>7.5255845096048893E-2</v>
      </c>
      <c r="EQ1032" s="51">
        <f t="shared" si="575"/>
        <v>0</v>
      </c>
      <c r="ER1032" s="51">
        <f t="shared" si="576"/>
        <v>100</v>
      </c>
      <c r="ES1032" s="51">
        <f t="shared" si="577"/>
        <v>0</v>
      </c>
    </row>
    <row r="1033" spans="1:149" x14ac:dyDescent="0.45">
      <c r="A1033" s="78" t="s">
        <v>1456</v>
      </c>
      <c r="B1033" s="174" t="s">
        <v>945</v>
      </c>
      <c r="C1033" s="51" t="s">
        <v>762</v>
      </c>
      <c r="D1033" s="51" t="s">
        <v>3692</v>
      </c>
      <c r="E1033" s="78" t="s">
        <v>1127</v>
      </c>
      <c r="F1033" s="78" t="s">
        <v>2009</v>
      </c>
      <c r="G1033" s="72" t="s">
        <v>3371</v>
      </c>
      <c r="H1033" s="78" t="s">
        <v>1101</v>
      </c>
      <c r="I1033" s="78">
        <v>144</v>
      </c>
      <c r="J1033" s="300">
        <v>96</v>
      </c>
      <c r="K1033" s="78"/>
      <c r="L1033" s="300">
        <v>875</v>
      </c>
      <c r="M1033" s="72"/>
      <c r="O1033" s="78"/>
      <c r="P1033" s="72" t="s">
        <v>1374</v>
      </c>
      <c r="AA1033" s="195"/>
      <c r="AB1033" s="195"/>
      <c r="AC1033" s="195"/>
      <c r="AD1033" s="72"/>
      <c r="AE1033" s="316">
        <v>1</v>
      </c>
      <c r="AF1033" s="195"/>
      <c r="AG1033" s="195">
        <v>0</v>
      </c>
      <c r="AH1033" s="72"/>
      <c r="AR1033" s="53">
        <v>0.88790000000000002</v>
      </c>
      <c r="AT1033" s="77"/>
      <c r="AU1033" s="276">
        <v>960</v>
      </c>
      <c r="AV1033" s="276"/>
      <c r="AW1033" s="48">
        <v>852.38400000000001</v>
      </c>
      <c r="AX1033" s="49"/>
      <c r="AY1033" s="276"/>
      <c r="AZ1033" s="95"/>
      <c r="BB1033" s="80" t="s">
        <v>3412</v>
      </c>
      <c r="BC1033" s="270" t="s">
        <v>1126</v>
      </c>
      <c r="BD1033" s="72">
        <v>56.827599999999997</v>
      </c>
      <c r="BE1033" s="72"/>
      <c r="BF1033" s="72">
        <v>0.61665300000000001</v>
      </c>
      <c r="BG1033" s="72"/>
      <c r="BH1033" s="72">
        <v>17.992899999999999</v>
      </c>
      <c r="BI1033" s="72"/>
      <c r="BJ1033" s="72">
        <v>3.68079</v>
      </c>
      <c r="BK1033" s="72"/>
      <c r="BL1033" s="72"/>
      <c r="BM1033" s="72"/>
      <c r="BN1033" s="72"/>
      <c r="BO1033" s="72"/>
      <c r="BP1033" s="72">
        <v>0.19120999999999999</v>
      </c>
      <c r="BQ1033" s="72"/>
      <c r="BR1033" s="72">
        <v>0.31549700000000003</v>
      </c>
      <c r="BS1033" s="72"/>
      <c r="BT1033" s="72"/>
      <c r="BU1033" s="72"/>
      <c r="BV1033" s="72"/>
      <c r="BW1033" s="72"/>
      <c r="BX1033" s="72">
        <v>0.75049999999999994</v>
      </c>
      <c r="BY1033" s="72"/>
      <c r="BZ1033" s="72">
        <v>9.5844100000000001</v>
      </c>
      <c r="CA1033" s="72"/>
      <c r="CB1033" s="72">
        <v>5.2487199999999996</v>
      </c>
      <c r="CC1033" s="72"/>
      <c r="CD1033" s="72">
        <v>7.1703799999999998E-2</v>
      </c>
      <c r="CE1033" s="72"/>
      <c r="CF1033" s="72"/>
      <c r="CG1033" s="72"/>
      <c r="CH1033" s="72"/>
      <c r="CI1033" s="72"/>
      <c r="CJ1033" s="72"/>
      <c r="CK1033" s="72"/>
      <c r="CL1033" s="72"/>
      <c r="CM1033" s="72"/>
      <c r="CN1033" s="72"/>
      <c r="CO1033" s="72"/>
      <c r="CP1033" s="72"/>
      <c r="CQ1033" s="72"/>
      <c r="CR1033" s="72"/>
      <c r="CS1033" s="72"/>
      <c r="CT1033" s="72"/>
      <c r="CU1033" s="72"/>
      <c r="CV1033" s="72"/>
      <c r="CW1033" s="72"/>
      <c r="CX1033" s="72"/>
      <c r="CY1033" s="72"/>
      <c r="CZ1033" s="72"/>
      <c r="DA1033" s="72"/>
      <c r="DB1033" s="72"/>
      <c r="DC1033" s="72"/>
      <c r="DD1033" s="72"/>
      <c r="DE1033" s="72"/>
      <c r="DF1033" s="72"/>
      <c r="DG1033" s="72"/>
      <c r="DH1033" s="78">
        <f t="shared" ref="DH1033:DH1049" si="578">SUM(BD1033,BF1033,BH1033,BJ1033,BL1033,BN1033,BP1033,BR1033,BT1033,BV1033,BX1033,BZ1033,CB1033,CD1033,CF1033,CH1033,CJ1033,CL1033,CN1033,CX1033,CZ1033,DB1033)</f>
        <v>95.279983799999997</v>
      </c>
      <c r="DJ1033" s="77">
        <f t="shared" si="555"/>
        <v>4.7200162000000034</v>
      </c>
      <c r="DK1033" s="72"/>
      <c r="DL1033" s="51" t="s">
        <v>827</v>
      </c>
      <c r="DO1033" s="358">
        <v>4.72</v>
      </c>
      <c r="DP1033" s="72">
        <v>0.05</v>
      </c>
      <c r="DQ1033" s="374"/>
      <c r="DR1033" s="72"/>
      <c r="DU1033" s="52"/>
      <c r="DX1033" s="75">
        <f t="shared" si="556"/>
        <v>59.642747336403303</v>
      </c>
      <c r="DY1033" s="51">
        <f t="shared" si="557"/>
        <v>0</v>
      </c>
      <c r="DZ1033" s="75">
        <f t="shared" si="558"/>
        <v>0.64720099165256162</v>
      </c>
      <c r="EA1033" s="51">
        <f t="shared" si="559"/>
        <v>0</v>
      </c>
      <c r="EB1033" s="75">
        <f t="shared" si="560"/>
        <v>18.884239146984406</v>
      </c>
      <c r="EC1033" s="51">
        <f t="shared" si="561"/>
        <v>0</v>
      </c>
      <c r="ED1033" s="75">
        <f t="shared" si="562"/>
        <v>0</v>
      </c>
      <c r="EE1033" s="51" t="e">
        <f t="shared" si="563"/>
        <v>#DIV/0!</v>
      </c>
      <c r="EF1033" s="75">
        <f t="shared" si="564"/>
        <v>0.20068223395310861</v>
      </c>
      <c r="EG1033" s="51">
        <f t="shared" si="565"/>
        <v>0</v>
      </c>
      <c r="EH1033" s="75">
        <f t="shared" si="566"/>
        <v>0.33112621079182009</v>
      </c>
      <c r="EI1033" s="51">
        <f t="shared" si="567"/>
        <v>0</v>
      </c>
      <c r="EJ1033" s="75">
        <f t="shared" si="568"/>
        <v>0.78767855541973764</v>
      </c>
      <c r="EK1033" s="51">
        <f t="shared" si="569"/>
        <v>0</v>
      </c>
      <c r="EL1033" s="75">
        <f t="shared" si="570"/>
        <v>10.059206160360409</v>
      </c>
      <c r="EM1033" s="51">
        <f t="shared" si="571"/>
        <v>0</v>
      </c>
      <c r="EN1033" s="75">
        <f t="shared" si="572"/>
        <v>5.5087330944739303</v>
      </c>
      <c r="EO1033" s="51">
        <f t="shared" si="573"/>
        <v>0</v>
      </c>
      <c r="EP1033" s="75">
        <f t="shared" si="574"/>
        <v>7.5255890209334819E-2</v>
      </c>
      <c r="EQ1033" s="51">
        <f t="shared" si="575"/>
        <v>0</v>
      </c>
      <c r="ER1033" s="51">
        <f t="shared" si="576"/>
        <v>100</v>
      </c>
      <c r="ES1033" s="51">
        <f t="shared" si="577"/>
        <v>0</v>
      </c>
    </row>
    <row r="1034" spans="1:149" x14ac:dyDescent="0.45">
      <c r="A1034" s="78" t="s">
        <v>1456</v>
      </c>
      <c r="B1034" s="174" t="s">
        <v>945</v>
      </c>
      <c r="C1034" s="51" t="s">
        <v>762</v>
      </c>
      <c r="D1034" s="51" t="s">
        <v>3692</v>
      </c>
      <c r="E1034" s="78" t="s">
        <v>1127</v>
      </c>
      <c r="F1034" s="78" t="s">
        <v>2010</v>
      </c>
      <c r="G1034" s="72" t="s">
        <v>3371</v>
      </c>
      <c r="H1034" s="78" t="s">
        <v>1101</v>
      </c>
      <c r="I1034" s="78">
        <v>96</v>
      </c>
      <c r="J1034" s="300">
        <v>100</v>
      </c>
      <c r="K1034" s="78"/>
      <c r="L1034" s="300">
        <v>850</v>
      </c>
      <c r="M1034" s="72"/>
      <c r="O1034" s="78"/>
      <c r="P1034" s="72" t="s">
        <v>1374</v>
      </c>
      <c r="AA1034" s="195"/>
      <c r="AB1034" s="195"/>
      <c r="AC1034" s="195"/>
      <c r="AD1034" s="72"/>
      <c r="AE1034" s="316">
        <v>1</v>
      </c>
      <c r="AF1034" s="195"/>
      <c r="AG1034" s="195">
        <v>0</v>
      </c>
      <c r="AH1034" s="72"/>
      <c r="AR1034" s="53">
        <v>0.87039999999999995</v>
      </c>
      <c r="AT1034" s="77"/>
      <c r="AU1034" s="276">
        <v>1000</v>
      </c>
      <c r="AV1034" s="276"/>
      <c r="AW1034" s="48">
        <v>870.4</v>
      </c>
      <c r="AX1034" s="49"/>
      <c r="AY1034" s="276"/>
      <c r="AZ1034" s="95"/>
      <c r="BB1034" s="80" t="s">
        <v>3412</v>
      </c>
      <c r="BC1034" s="270" t="s">
        <v>1126</v>
      </c>
      <c r="BD1034" s="72">
        <v>56.648699999999998</v>
      </c>
      <c r="BE1034" s="72"/>
      <c r="BF1034" s="72">
        <v>0.61471100000000001</v>
      </c>
      <c r="BG1034" s="72"/>
      <c r="BH1034" s="72">
        <v>17.936199999999999</v>
      </c>
      <c r="BI1034" s="72"/>
      <c r="BJ1034" s="72">
        <v>3.6692100000000001</v>
      </c>
      <c r="BK1034" s="72"/>
      <c r="BL1034" s="72"/>
      <c r="BM1034" s="72"/>
      <c r="BN1034" s="72"/>
      <c r="BO1034" s="72"/>
      <c r="BP1034" s="72">
        <v>0.190608</v>
      </c>
      <c r="BQ1034" s="72"/>
      <c r="BR1034" s="72">
        <v>0.31450299999999998</v>
      </c>
      <c r="BS1034" s="72"/>
      <c r="BT1034" s="72"/>
      <c r="BU1034" s="72"/>
      <c r="BV1034" s="72"/>
      <c r="BW1034" s="72"/>
      <c r="BX1034" s="72">
        <v>0.74813700000000005</v>
      </c>
      <c r="BY1034" s="72"/>
      <c r="BZ1034" s="72">
        <v>9.5542300000000004</v>
      </c>
      <c r="CA1034" s="72"/>
      <c r="CB1034" s="72">
        <v>5.2321900000000001</v>
      </c>
      <c r="CC1034" s="72"/>
      <c r="CD1034" s="72">
        <v>7.1478E-2</v>
      </c>
      <c r="CE1034" s="72"/>
      <c r="CF1034" s="72"/>
      <c r="CG1034" s="72"/>
      <c r="CH1034" s="72"/>
      <c r="CI1034" s="72"/>
      <c r="CJ1034" s="72"/>
      <c r="CK1034" s="72"/>
      <c r="CL1034" s="72"/>
      <c r="CM1034" s="72"/>
      <c r="CN1034" s="72"/>
      <c r="CO1034" s="72"/>
      <c r="CP1034" s="72"/>
      <c r="CQ1034" s="72"/>
      <c r="CR1034" s="72"/>
      <c r="CS1034" s="72"/>
      <c r="CT1034" s="72"/>
      <c r="CU1034" s="72"/>
      <c r="CV1034" s="72"/>
      <c r="CW1034" s="72"/>
      <c r="CX1034" s="72"/>
      <c r="CY1034" s="72"/>
      <c r="CZ1034" s="72"/>
      <c r="DA1034" s="72"/>
      <c r="DB1034" s="72"/>
      <c r="DC1034" s="72"/>
      <c r="DD1034" s="72"/>
      <c r="DE1034" s="72"/>
      <c r="DF1034" s="72"/>
      <c r="DG1034" s="72"/>
      <c r="DH1034" s="78">
        <f t="shared" si="578"/>
        <v>94.979967000000016</v>
      </c>
      <c r="DJ1034" s="77">
        <f t="shared" si="555"/>
        <v>5.0200329999999838</v>
      </c>
      <c r="DK1034" s="72"/>
      <c r="DL1034" s="51" t="s">
        <v>827</v>
      </c>
      <c r="DO1034" s="358">
        <v>5.0199999999999996</v>
      </c>
      <c r="DP1034" s="72">
        <v>0.11</v>
      </c>
      <c r="DQ1034" s="374"/>
      <c r="DR1034" s="72"/>
      <c r="DU1034" s="52"/>
      <c r="DX1034" s="75">
        <f t="shared" si="556"/>
        <v>59.642787620677936</v>
      </c>
      <c r="DY1034" s="51">
        <f t="shared" si="557"/>
        <v>0</v>
      </c>
      <c r="DZ1034" s="75">
        <f t="shared" si="558"/>
        <v>0.6472006881198431</v>
      </c>
      <c r="EA1034" s="51">
        <f t="shared" si="559"/>
        <v>0</v>
      </c>
      <c r="EB1034" s="75">
        <f t="shared" si="560"/>
        <v>18.884192705604956</v>
      </c>
      <c r="EC1034" s="51">
        <f t="shared" si="561"/>
        <v>0</v>
      </c>
      <c r="ED1034" s="75">
        <f t="shared" si="562"/>
        <v>0</v>
      </c>
      <c r="EE1034" s="51" t="e">
        <f t="shared" si="563"/>
        <v>#DIV/0!</v>
      </c>
      <c r="EF1034" s="75">
        <f t="shared" si="564"/>
        <v>0.20068231861988325</v>
      </c>
      <c r="EG1034" s="51">
        <f t="shared" si="565"/>
        <v>0</v>
      </c>
      <c r="EH1034" s="75">
        <f t="shared" si="566"/>
        <v>0.33112561515208772</v>
      </c>
      <c r="EI1034" s="51">
        <f t="shared" si="567"/>
        <v>0</v>
      </c>
      <c r="EJ1034" s="75">
        <f t="shared" si="568"/>
        <v>0.78767873229520069</v>
      </c>
      <c r="EK1034" s="51">
        <f t="shared" si="569"/>
        <v>0</v>
      </c>
      <c r="EL1034" s="75">
        <f t="shared" si="570"/>
        <v>10.059205432236041</v>
      </c>
      <c r="EM1034" s="51">
        <f t="shared" si="571"/>
        <v>0</v>
      </c>
      <c r="EN1034" s="75">
        <f t="shared" si="572"/>
        <v>5.5087300672572344</v>
      </c>
      <c r="EO1034" s="51">
        <f t="shared" si="573"/>
        <v>0</v>
      </c>
      <c r="EP1034" s="75">
        <f t="shared" si="574"/>
        <v>7.5255869482456217E-2</v>
      </c>
      <c r="EQ1034" s="51">
        <f t="shared" si="575"/>
        <v>0</v>
      </c>
      <c r="ER1034" s="51">
        <f t="shared" si="576"/>
        <v>100</v>
      </c>
      <c r="ES1034" s="51">
        <f t="shared" si="577"/>
        <v>0</v>
      </c>
    </row>
    <row r="1035" spans="1:149" x14ac:dyDescent="0.45">
      <c r="A1035" s="78" t="s">
        <v>1456</v>
      </c>
      <c r="B1035" s="174" t="s">
        <v>945</v>
      </c>
      <c r="C1035" s="51" t="s">
        <v>762</v>
      </c>
      <c r="D1035" s="51" t="s">
        <v>3692</v>
      </c>
      <c r="E1035" s="78" t="s">
        <v>1127</v>
      </c>
      <c r="F1035" s="78" t="s">
        <v>2011</v>
      </c>
      <c r="G1035" s="72" t="s">
        <v>3371</v>
      </c>
      <c r="H1035" s="78" t="s">
        <v>1132</v>
      </c>
      <c r="I1035" s="78">
        <v>125</v>
      </c>
      <c r="J1035" s="300">
        <v>100</v>
      </c>
      <c r="K1035" s="78"/>
      <c r="L1035" s="300">
        <v>875</v>
      </c>
      <c r="M1035" s="72"/>
      <c r="O1035" s="78"/>
      <c r="P1035" s="72" t="s">
        <v>1374</v>
      </c>
      <c r="AA1035" s="195"/>
      <c r="AB1035" s="195"/>
      <c r="AC1035" s="195"/>
      <c r="AD1035" s="72"/>
      <c r="AE1035" s="316">
        <v>1</v>
      </c>
      <c r="AF1035" s="195"/>
      <c r="AG1035" s="195">
        <v>0</v>
      </c>
      <c r="AH1035" s="72"/>
      <c r="AR1035" s="53">
        <v>0.88470000000000004</v>
      </c>
      <c r="AT1035" s="77"/>
      <c r="AU1035" s="276">
        <v>1000</v>
      </c>
      <c r="AV1035" s="276"/>
      <c r="AW1035" s="48">
        <v>884.7</v>
      </c>
      <c r="AX1035" s="49"/>
      <c r="AY1035" s="276"/>
      <c r="AZ1035" s="95"/>
      <c r="BB1035" s="80" t="s">
        <v>3412</v>
      </c>
      <c r="BC1035" s="270" t="s">
        <v>1126</v>
      </c>
      <c r="BD1035" s="72">
        <v>56.917099999999998</v>
      </c>
      <c r="BE1035" s="72"/>
      <c r="BF1035" s="72">
        <v>0.61762300000000003</v>
      </c>
      <c r="BG1035" s="72"/>
      <c r="BH1035" s="72">
        <v>18.0212</v>
      </c>
      <c r="BI1035" s="72"/>
      <c r="BJ1035" s="72">
        <v>3.6865899999999998</v>
      </c>
      <c r="BK1035" s="72"/>
      <c r="BL1035" s="72"/>
      <c r="BM1035" s="72"/>
      <c r="BN1035" s="72"/>
      <c r="BO1035" s="72"/>
      <c r="BP1035" s="72">
        <v>0.19151099999999999</v>
      </c>
      <c r="BQ1035" s="72"/>
      <c r="BR1035" s="72">
        <v>0.31599300000000002</v>
      </c>
      <c r="BS1035" s="72"/>
      <c r="BT1035" s="72"/>
      <c r="BU1035" s="72"/>
      <c r="BV1035" s="72"/>
      <c r="BW1035" s="72"/>
      <c r="BX1035" s="72">
        <v>0.75168100000000004</v>
      </c>
      <c r="BY1035" s="72"/>
      <c r="BZ1035" s="72">
        <v>9.5995000000000008</v>
      </c>
      <c r="CA1035" s="72"/>
      <c r="CB1035" s="72">
        <v>5.2569800000000004</v>
      </c>
      <c r="CC1035" s="72"/>
      <c r="CD1035" s="72">
        <v>7.1816699999999997E-2</v>
      </c>
      <c r="CE1035" s="72"/>
      <c r="CF1035" s="72"/>
      <c r="CG1035" s="72"/>
      <c r="CH1035" s="72"/>
      <c r="CI1035" s="72"/>
      <c r="CJ1035" s="72"/>
      <c r="CK1035" s="72"/>
      <c r="CL1035" s="72"/>
      <c r="CM1035" s="72"/>
      <c r="CN1035" s="72"/>
      <c r="CO1035" s="72"/>
      <c r="CP1035" s="72"/>
      <c r="CQ1035" s="72"/>
      <c r="CR1035" s="72"/>
      <c r="CS1035" s="72"/>
      <c r="CT1035" s="72"/>
      <c r="CU1035" s="72"/>
      <c r="CV1035" s="72"/>
      <c r="CW1035" s="72"/>
      <c r="CX1035" s="72"/>
      <c r="CY1035" s="72"/>
      <c r="CZ1035" s="72"/>
      <c r="DA1035" s="72"/>
      <c r="DB1035" s="72"/>
      <c r="DC1035" s="72"/>
      <c r="DD1035" s="72"/>
      <c r="DE1035" s="72"/>
      <c r="DF1035" s="72"/>
      <c r="DG1035" s="72"/>
      <c r="DH1035" s="78">
        <f t="shared" si="578"/>
        <v>95.429994700000023</v>
      </c>
      <c r="DJ1035" s="77">
        <f t="shared" si="555"/>
        <v>4.570005299999977</v>
      </c>
      <c r="DK1035" s="72"/>
      <c r="DL1035" s="51" t="s">
        <v>827</v>
      </c>
      <c r="DO1035" s="358">
        <v>4.57</v>
      </c>
      <c r="DP1035" s="72">
        <v>0.1</v>
      </c>
      <c r="DQ1035" s="374"/>
      <c r="DR1035" s="72"/>
      <c r="DU1035" s="52"/>
      <c r="DX1035" s="75">
        <f t="shared" si="556"/>
        <v>59.642778121206355</v>
      </c>
      <c r="DY1035" s="51">
        <f t="shared" si="557"/>
        <v>0</v>
      </c>
      <c r="DZ1035" s="75">
        <f t="shared" si="558"/>
        <v>0.64720007785979672</v>
      </c>
      <c r="EA1035" s="51">
        <f t="shared" si="559"/>
        <v>0</v>
      </c>
      <c r="EB1035" s="75">
        <f t="shared" si="560"/>
        <v>18.884209369027658</v>
      </c>
      <c r="EC1035" s="51">
        <f t="shared" si="561"/>
        <v>0</v>
      </c>
      <c r="ED1035" s="75">
        <f t="shared" si="562"/>
        <v>0</v>
      </c>
      <c r="EE1035" s="51" t="e">
        <f t="shared" si="563"/>
        <v>#DIV/0!</v>
      </c>
      <c r="EF1035" s="75">
        <f t="shared" si="564"/>
        <v>0.20068218656204112</v>
      </c>
      <c r="EG1035" s="51">
        <f t="shared" si="565"/>
        <v>0</v>
      </c>
      <c r="EH1035" s="75">
        <f t="shared" si="566"/>
        <v>0.33112545064408344</v>
      </c>
      <c r="EI1035" s="51">
        <f t="shared" si="567"/>
        <v>0</v>
      </c>
      <c r="EJ1035" s="75">
        <f t="shared" si="568"/>
        <v>0.78767792281979432</v>
      </c>
      <c r="EK1035" s="51">
        <f t="shared" si="569"/>
        <v>0</v>
      </c>
      <c r="EL1035" s="75">
        <f t="shared" si="570"/>
        <v>10.059206259182574</v>
      </c>
      <c r="EM1035" s="51">
        <f t="shared" si="571"/>
        <v>0</v>
      </c>
      <c r="EN1035" s="75">
        <f t="shared" si="572"/>
        <v>5.5087292171881455</v>
      </c>
      <c r="EO1035" s="51">
        <f t="shared" si="573"/>
        <v>0</v>
      </c>
      <c r="EP1035" s="75">
        <f t="shared" si="574"/>
        <v>7.5255898552407635E-2</v>
      </c>
      <c r="EQ1035" s="51">
        <f t="shared" si="575"/>
        <v>0</v>
      </c>
      <c r="ER1035" s="51">
        <f t="shared" si="576"/>
        <v>100</v>
      </c>
      <c r="ES1035" s="51">
        <f t="shared" si="577"/>
        <v>0</v>
      </c>
    </row>
    <row r="1036" spans="1:149" x14ac:dyDescent="0.45">
      <c r="A1036" s="78" t="s">
        <v>1456</v>
      </c>
      <c r="B1036" s="174" t="s">
        <v>945</v>
      </c>
      <c r="C1036" s="51" t="s">
        <v>762</v>
      </c>
      <c r="D1036" s="51" t="s">
        <v>3692</v>
      </c>
      <c r="E1036" s="78" t="s">
        <v>1127</v>
      </c>
      <c r="F1036" s="78" t="s">
        <v>2012</v>
      </c>
      <c r="G1036" s="72" t="s">
        <v>3371</v>
      </c>
      <c r="H1036" s="78" t="s">
        <v>1101</v>
      </c>
      <c r="I1036" s="78">
        <v>96</v>
      </c>
      <c r="J1036" s="300">
        <v>102.5</v>
      </c>
      <c r="K1036" s="78"/>
      <c r="L1036" s="300">
        <v>850</v>
      </c>
      <c r="M1036" s="72"/>
      <c r="O1036" s="78"/>
      <c r="P1036" s="72" t="s">
        <v>1374</v>
      </c>
      <c r="AA1036" s="195"/>
      <c r="AB1036" s="195"/>
      <c r="AC1036" s="195"/>
      <c r="AD1036" s="72"/>
      <c r="AE1036" s="316">
        <v>1</v>
      </c>
      <c r="AF1036" s="195"/>
      <c r="AG1036" s="195">
        <v>0</v>
      </c>
      <c r="AH1036" s="72"/>
      <c r="AR1036" s="53">
        <v>0.86819999999999997</v>
      </c>
      <c r="AT1036" s="77"/>
      <c r="AU1036" s="276">
        <v>1025</v>
      </c>
      <c r="AV1036" s="276"/>
      <c r="AW1036" s="48">
        <v>889.90499999999997</v>
      </c>
      <c r="AX1036" s="49"/>
      <c r="AY1036" s="276"/>
      <c r="AZ1036" s="95"/>
      <c r="BB1036" s="80" t="s">
        <v>3412</v>
      </c>
      <c r="BC1036" s="270" t="s">
        <v>1126</v>
      </c>
      <c r="BD1036" s="72">
        <v>56.600999999999999</v>
      </c>
      <c r="BE1036" s="72"/>
      <c r="BF1036" s="72">
        <v>0.61419299999999999</v>
      </c>
      <c r="BG1036" s="72"/>
      <c r="BH1036" s="72">
        <v>17.921099999999999</v>
      </c>
      <c r="BI1036" s="72"/>
      <c r="BJ1036" s="72">
        <v>3.6661100000000002</v>
      </c>
      <c r="BK1036" s="72"/>
      <c r="BL1036" s="72"/>
      <c r="BM1036" s="72"/>
      <c r="BN1036" s="72"/>
      <c r="BO1036" s="72"/>
      <c r="BP1036" s="72">
        <v>0.19044800000000001</v>
      </c>
      <c r="BQ1036" s="72"/>
      <c r="BR1036" s="72">
        <v>0.31423800000000002</v>
      </c>
      <c r="BS1036" s="72"/>
      <c r="BT1036" s="72"/>
      <c r="BU1036" s="72"/>
      <c r="BV1036" s="72"/>
      <c r="BW1036" s="72"/>
      <c r="BX1036" s="72">
        <v>0.747506</v>
      </c>
      <c r="BY1036" s="72"/>
      <c r="BZ1036" s="72">
        <v>9.5461799999999997</v>
      </c>
      <c r="CA1036" s="72"/>
      <c r="CB1036" s="72">
        <v>5.2277800000000001</v>
      </c>
      <c r="CC1036" s="72"/>
      <c r="CD1036" s="72">
        <v>7.1417800000000004E-2</v>
      </c>
      <c r="CE1036" s="72"/>
      <c r="CF1036" s="72"/>
      <c r="CG1036" s="72"/>
      <c r="CH1036" s="72"/>
      <c r="CI1036" s="72"/>
      <c r="CJ1036" s="72"/>
      <c r="CK1036" s="72"/>
      <c r="CL1036" s="72"/>
      <c r="CM1036" s="72"/>
      <c r="CN1036" s="72"/>
      <c r="CO1036" s="72"/>
      <c r="CP1036" s="72"/>
      <c r="CQ1036" s="72"/>
      <c r="CR1036" s="72"/>
      <c r="CS1036" s="72"/>
      <c r="CT1036" s="72"/>
      <c r="CU1036" s="72"/>
      <c r="CV1036" s="72"/>
      <c r="CW1036" s="72"/>
      <c r="CX1036" s="72"/>
      <c r="CY1036" s="72"/>
      <c r="CZ1036" s="72"/>
      <c r="DA1036" s="72"/>
      <c r="DB1036" s="72"/>
      <c r="DC1036" s="72"/>
      <c r="DD1036" s="72"/>
      <c r="DE1036" s="72"/>
      <c r="DF1036" s="72"/>
      <c r="DG1036" s="72"/>
      <c r="DH1036" s="78">
        <f t="shared" si="578"/>
        <v>94.8999728</v>
      </c>
      <c r="DJ1036" s="77">
        <f t="shared" si="555"/>
        <v>5.1000271999999995</v>
      </c>
      <c r="DK1036" s="72"/>
      <c r="DL1036" s="51" t="s">
        <v>827</v>
      </c>
      <c r="DO1036" s="358">
        <v>5.0999999999999996</v>
      </c>
      <c r="DP1036" s="72">
        <v>0.05</v>
      </c>
      <c r="DQ1036" s="374"/>
      <c r="DR1036" s="72"/>
      <c r="DU1036" s="52"/>
      <c r="DX1036" s="75">
        <f t="shared" si="556"/>
        <v>59.642798970328045</v>
      </c>
      <c r="DY1036" s="51">
        <f t="shared" si="557"/>
        <v>0</v>
      </c>
      <c r="DZ1036" s="75">
        <f t="shared" si="558"/>
        <v>0.64720039624711045</v>
      </c>
      <c r="EA1036" s="51">
        <f t="shared" si="559"/>
        <v>0</v>
      </c>
      <c r="EB1036" s="75">
        <f t="shared" si="560"/>
        <v>18.884199300845321</v>
      </c>
      <c r="EC1036" s="51">
        <f t="shared" si="561"/>
        <v>0</v>
      </c>
      <c r="ED1036" s="75">
        <f t="shared" si="562"/>
        <v>0</v>
      </c>
      <c r="EE1036" s="51" t="e">
        <f t="shared" si="563"/>
        <v>#DIV/0!</v>
      </c>
      <c r="EF1036" s="75">
        <f t="shared" si="564"/>
        <v>0.20068288154451397</v>
      </c>
      <c r="EG1036" s="51">
        <f t="shared" si="565"/>
        <v>0</v>
      </c>
      <c r="EH1036" s="75">
        <f t="shared" si="566"/>
        <v>0.33112549005914993</v>
      </c>
      <c r="EI1036" s="51">
        <f t="shared" si="567"/>
        <v>0</v>
      </c>
      <c r="EJ1036" s="75">
        <f t="shared" si="568"/>
        <v>0.78767778108362119</v>
      </c>
      <c r="EK1036" s="51">
        <f t="shared" si="569"/>
        <v>0</v>
      </c>
      <c r="EL1036" s="75">
        <f t="shared" si="570"/>
        <v>10.059202040150637</v>
      </c>
      <c r="EM1036" s="51">
        <f t="shared" si="571"/>
        <v>0</v>
      </c>
      <c r="EN1036" s="75">
        <f t="shared" si="572"/>
        <v>5.5087265525538696</v>
      </c>
      <c r="EO1036" s="51">
        <f t="shared" si="573"/>
        <v>0</v>
      </c>
      <c r="EP1036" s="75">
        <f t="shared" si="574"/>
        <v>7.5255869830976388E-2</v>
      </c>
      <c r="EQ1036" s="51">
        <f t="shared" si="575"/>
        <v>0</v>
      </c>
      <c r="ER1036" s="51">
        <f t="shared" si="576"/>
        <v>100</v>
      </c>
      <c r="ES1036" s="51">
        <f t="shared" si="577"/>
        <v>0</v>
      </c>
    </row>
    <row r="1037" spans="1:149" x14ac:dyDescent="0.45">
      <c r="A1037" s="78" t="s">
        <v>1456</v>
      </c>
      <c r="B1037" s="174" t="s">
        <v>945</v>
      </c>
      <c r="C1037" s="51" t="s">
        <v>762</v>
      </c>
      <c r="D1037" s="51" t="s">
        <v>3692</v>
      </c>
      <c r="E1037" s="78" t="s">
        <v>1127</v>
      </c>
      <c r="F1037" s="78" t="s">
        <v>2013</v>
      </c>
      <c r="G1037" s="72" t="s">
        <v>3371</v>
      </c>
      <c r="H1037" s="78" t="s">
        <v>1101</v>
      </c>
      <c r="I1037" s="78">
        <v>144</v>
      </c>
      <c r="J1037" s="300">
        <v>102.5</v>
      </c>
      <c r="K1037" s="78"/>
      <c r="L1037" s="300">
        <v>850</v>
      </c>
      <c r="M1037" s="72"/>
      <c r="O1037" s="78"/>
      <c r="P1037" s="72" t="s">
        <v>1374</v>
      </c>
      <c r="AA1037" s="195"/>
      <c r="AB1037" s="195"/>
      <c r="AC1037" s="195"/>
      <c r="AD1037" s="72"/>
      <c r="AE1037" s="316">
        <v>1</v>
      </c>
      <c r="AF1037" s="195"/>
      <c r="AG1037" s="195">
        <v>0</v>
      </c>
      <c r="AH1037" s="72"/>
      <c r="AR1037" s="53">
        <v>0.86819999999999997</v>
      </c>
      <c r="AT1037" s="77"/>
      <c r="AU1037" s="276">
        <v>1025</v>
      </c>
      <c r="AV1037" s="276"/>
      <c r="AW1037" s="48">
        <v>889.90499999999997</v>
      </c>
      <c r="AX1037" s="49"/>
      <c r="AY1037" s="276"/>
      <c r="AZ1037" s="95"/>
      <c r="BB1037" s="80" t="s">
        <v>3412</v>
      </c>
      <c r="BC1037" s="270" t="s">
        <v>1126</v>
      </c>
      <c r="BD1037" s="72">
        <v>56.660600000000002</v>
      </c>
      <c r="BE1037" s="72"/>
      <c r="BF1037" s="72">
        <v>0.61484000000000005</v>
      </c>
      <c r="BG1037" s="72"/>
      <c r="BH1037" s="72">
        <v>17.940000000000001</v>
      </c>
      <c r="BI1037" s="72"/>
      <c r="BJ1037" s="72">
        <v>3.6699799999999998</v>
      </c>
      <c r="BK1037" s="72"/>
      <c r="BL1037" s="72"/>
      <c r="BM1037" s="72"/>
      <c r="BN1037" s="72"/>
      <c r="BO1037" s="72"/>
      <c r="BP1037" s="72">
        <v>0.19064800000000001</v>
      </c>
      <c r="BQ1037" s="72"/>
      <c r="BR1037" s="72">
        <v>0.31457000000000002</v>
      </c>
      <c r="BS1037" s="72"/>
      <c r="BT1037" s="72"/>
      <c r="BU1037" s="72"/>
      <c r="BV1037" s="72"/>
      <c r="BW1037" s="72"/>
      <c r="BX1037" s="72">
        <v>0.74829400000000001</v>
      </c>
      <c r="BY1037" s="72"/>
      <c r="BZ1037" s="72">
        <v>9.5562400000000007</v>
      </c>
      <c r="CA1037" s="72"/>
      <c r="CB1037" s="72">
        <v>5.2332900000000002</v>
      </c>
      <c r="CC1037" s="72"/>
      <c r="CD1037" s="72">
        <v>7.1493100000000004E-2</v>
      </c>
      <c r="CE1037" s="72"/>
      <c r="CF1037" s="72"/>
      <c r="CG1037" s="72"/>
      <c r="CH1037" s="72"/>
      <c r="CI1037" s="72"/>
      <c r="CJ1037" s="72"/>
      <c r="CK1037" s="72"/>
      <c r="CL1037" s="72"/>
      <c r="CM1037" s="72"/>
      <c r="CN1037" s="72"/>
      <c r="CO1037" s="72"/>
      <c r="CP1037" s="72"/>
      <c r="CQ1037" s="72"/>
      <c r="CR1037" s="72"/>
      <c r="CS1037" s="72"/>
      <c r="CT1037" s="72"/>
      <c r="CU1037" s="72"/>
      <c r="CV1037" s="72"/>
      <c r="CW1037" s="72"/>
      <c r="CX1037" s="72"/>
      <c r="CY1037" s="72"/>
      <c r="CZ1037" s="72"/>
      <c r="DA1037" s="72"/>
      <c r="DB1037" s="72"/>
      <c r="DC1037" s="72"/>
      <c r="DD1037" s="72"/>
      <c r="DE1037" s="72"/>
      <c r="DF1037" s="72"/>
      <c r="DG1037" s="72"/>
      <c r="DH1037" s="78">
        <f t="shared" si="578"/>
        <v>94.999955099999994</v>
      </c>
      <c r="DJ1037" s="77">
        <f t="shared" si="555"/>
        <v>5.000044900000006</v>
      </c>
      <c r="DK1037" s="72"/>
      <c r="DL1037" s="51" t="s">
        <v>827</v>
      </c>
      <c r="DO1037" s="358">
        <v>5</v>
      </c>
      <c r="DP1037" s="72">
        <v>0.08</v>
      </c>
      <c r="DQ1037" s="374"/>
      <c r="DR1037" s="72"/>
      <c r="DU1037" s="52"/>
      <c r="DX1037" s="75">
        <f t="shared" si="556"/>
        <v>59.642765031159485</v>
      </c>
      <c r="DY1037" s="51">
        <f t="shared" si="557"/>
        <v>0</v>
      </c>
      <c r="DZ1037" s="75">
        <f t="shared" si="558"/>
        <v>0.6472003058873026</v>
      </c>
      <c r="EA1037" s="51">
        <f t="shared" si="559"/>
        <v>0</v>
      </c>
      <c r="EB1037" s="75">
        <f t="shared" si="560"/>
        <v>18.884219451594248</v>
      </c>
      <c r="EC1037" s="51">
        <f t="shared" si="561"/>
        <v>0</v>
      </c>
      <c r="ED1037" s="75">
        <f t="shared" si="562"/>
        <v>0</v>
      </c>
      <c r="EE1037" s="51" t="e">
        <f t="shared" si="563"/>
        <v>#DIV/0!</v>
      </c>
      <c r="EF1037" s="75">
        <f t="shared" si="564"/>
        <v>0.20068220011190302</v>
      </c>
      <c r="EG1037" s="51">
        <f t="shared" si="565"/>
        <v>0</v>
      </c>
      <c r="EH1037" s="75">
        <f t="shared" si="566"/>
        <v>0.33112647229030118</v>
      </c>
      <c r="EI1037" s="51">
        <f t="shared" si="567"/>
        <v>0</v>
      </c>
      <c r="EJ1037" s="75">
        <f t="shared" si="568"/>
        <v>0.78767826701846511</v>
      </c>
      <c r="EK1037" s="51">
        <f t="shared" si="569"/>
        <v>0</v>
      </c>
      <c r="EL1037" s="75">
        <f t="shared" si="570"/>
        <v>10.059204754297827</v>
      </c>
      <c r="EM1037" s="51">
        <f t="shared" si="571"/>
        <v>0</v>
      </c>
      <c r="EN1037" s="75">
        <f t="shared" si="572"/>
        <v>5.5087289193887212</v>
      </c>
      <c r="EO1037" s="51">
        <f t="shared" si="573"/>
        <v>0</v>
      </c>
      <c r="EP1037" s="75">
        <f t="shared" si="574"/>
        <v>7.5255930305171276E-2</v>
      </c>
      <c r="EQ1037" s="51">
        <f t="shared" si="575"/>
        <v>0</v>
      </c>
      <c r="ER1037" s="51">
        <f t="shared" si="576"/>
        <v>100</v>
      </c>
      <c r="ES1037" s="51">
        <f t="shared" si="577"/>
        <v>0</v>
      </c>
    </row>
    <row r="1038" spans="1:149" x14ac:dyDescent="0.45">
      <c r="A1038" s="78" t="s">
        <v>1456</v>
      </c>
      <c r="B1038" s="174" t="s">
        <v>945</v>
      </c>
      <c r="C1038" s="51" t="s">
        <v>762</v>
      </c>
      <c r="D1038" s="51" t="s">
        <v>3692</v>
      </c>
      <c r="E1038" s="78" t="s">
        <v>1127</v>
      </c>
      <c r="F1038" s="78" t="s">
        <v>2014</v>
      </c>
      <c r="G1038" s="72" t="s">
        <v>3371</v>
      </c>
      <c r="H1038" s="78" t="s">
        <v>1101</v>
      </c>
      <c r="I1038" s="78">
        <v>96</v>
      </c>
      <c r="J1038" s="300">
        <v>123</v>
      </c>
      <c r="K1038" s="78"/>
      <c r="L1038" s="300">
        <v>880</v>
      </c>
      <c r="M1038" s="72"/>
      <c r="O1038" s="78"/>
      <c r="P1038" s="72" t="s">
        <v>1374</v>
      </c>
      <c r="AA1038" s="195"/>
      <c r="AB1038" s="195"/>
      <c r="AC1038" s="195"/>
      <c r="AD1038" s="72"/>
      <c r="AE1038" s="316">
        <v>1</v>
      </c>
      <c r="AF1038" s="195"/>
      <c r="AG1038" s="195">
        <v>0</v>
      </c>
      <c r="AH1038" s="72"/>
      <c r="AR1038" s="53">
        <v>0.87160000000000004</v>
      </c>
      <c r="AT1038" s="77"/>
      <c r="AU1038" s="276">
        <v>1230</v>
      </c>
      <c r="AV1038" s="276"/>
      <c r="AW1038" s="48">
        <v>1072.068</v>
      </c>
      <c r="AX1038" s="49"/>
      <c r="AY1038" s="276"/>
      <c r="AZ1038" s="95"/>
      <c r="BB1038" s="80" t="s">
        <v>3412</v>
      </c>
      <c r="BC1038" s="270" t="s">
        <v>1126</v>
      </c>
      <c r="BD1038" s="72">
        <v>56.4101</v>
      </c>
      <c r="BE1038" s="72"/>
      <c r="BF1038" s="72">
        <v>0.61212200000000005</v>
      </c>
      <c r="BG1038" s="72"/>
      <c r="BH1038" s="72">
        <v>17.860700000000001</v>
      </c>
      <c r="BI1038" s="72"/>
      <c r="BJ1038" s="72">
        <v>3.6537500000000001</v>
      </c>
      <c r="BK1038" s="72"/>
      <c r="BL1038" s="72"/>
      <c r="BM1038" s="72"/>
      <c r="BN1038" s="72"/>
      <c r="BO1038" s="72"/>
      <c r="BP1038" s="72">
        <v>0.189805</v>
      </c>
      <c r="BQ1038" s="72"/>
      <c r="BR1038" s="72">
        <v>0.31317899999999999</v>
      </c>
      <c r="BS1038" s="72"/>
      <c r="BT1038" s="72"/>
      <c r="BU1038" s="72"/>
      <c r="BV1038" s="72"/>
      <c r="BW1038" s="72"/>
      <c r="BX1038" s="72">
        <v>0.74498600000000004</v>
      </c>
      <c r="BY1038" s="72"/>
      <c r="BZ1038" s="72">
        <v>9.5139899999999997</v>
      </c>
      <c r="CA1038" s="72"/>
      <c r="CB1038" s="72">
        <v>5.2101600000000001</v>
      </c>
      <c r="CC1038" s="72"/>
      <c r="CD1038" s="72">
        <v>7.1177000000000004E-2</v>
      </c>
      <c r="CE1038" s="72"/>
      <c r="CF1038" s="72"/>
      <c r="CG1038" s="72"/>
      <c r="CH1038" s="72"/>
      <c r="CI1038" s="72"/>
      <c r="CJ1038" s="72"/>
      <c r="CK1038" s="72"/>
      <c r="CL1038" s="72"/>
      <c r="CM1038" s="72"/>
      <c r="CN1038" s="72"/>
      <c r="CO1038" s="72"/>
      <c r="CP1038" s="72"/>
      <c r="CQ1038" s="72"/>
      <c r="CR1038" s="72"/>
      <c r="CS1038" s="72"/>
      <c r="CT1038" s="72"/>
      <c r="CU1038" s="72"/>
      <c r="CV1038" s="72"/>
      <c r="CW1038" s="72"/>
      <c r="CX1038" s="72"/>
      <c r="CY1038" s="72"/>
      <c r="CZ1038" s="72"/>
      <c r="DA1038" s="72"/>
      <c r="DB1038" s="72"/>
      <c r="DC1038" s="72"/>
      <c r="DD1038" s="72"/>
      <c r="DE1038" s="72"/>
      <c r="DF1038" s="72"/>
      <c r="DG1038" s="72"/>
      <c r="DH1038" s="78">
        <f t="shared" si="578"/>
        <v>94.579969000000034</v>
      </c>
      <c r="DJ1038" s="77">
        <f t="shared" si="555"/>
        <v>5.4200309999999661</v>
      </c>
      <c r="DK1038" s="72"/>
      <c r="DL1038" s="51" t="s">
        <v>827</v>
      </c>
      <c r="DO1038" s="358">
        <v>5.42</v>
      </c>
      <c r="DP1038" s="72">
        <v>0.22</v>
      </c>
      <c r="DQ1038" s="374"/>
      <c r="DR1038" s="72"/>
      <c r="DU1038" s="52"/>
      <c r="DX1038" s="75">
        <f t="shared" si="556"/>
        <v>59.642755856686712</v>
      </c>
      <c r="DY1038" s="51">
        <f t="shared" si="557"/>
        <v>0</v>
      </c>
      <c r="DZ1038" s="75">
        <f t="shared" si="558"/>
        <v>0.64720046588300306</v>
      </c>
      <c r="EA1038" s="51">
        <f t="shared" si="559"/>
        <v>0</v>
      </c>
      <c r="EB1038" s="75">
        <f t="shared" si="560"/>
        <v>18.884231184300763</v>
      </c>
      <c r="EC1038" s="51">
        <f t="shared" si="561"/>
        <v>0</v>
      </c>
      <c r="ED1038" s="75">
        <f t="shared" si="562"/>
        <v>0</v>
      </c>
      <c r="EE1038" s="51" t="e">
        <f t="shared" si="563"/>
        <v>#DIV/0!</v>
      </c>
      <c r="EF1038" s="75">
        <f t="shared" si="564"/>
        <v>0.20068202813642277</v>
      </c>
      <c r="EG1038" s="51">
        <f t="shared" si="565"/>
        <v>0</v>
      </c>
      <c r="EH1038" s="75">
        <f t="shared" si="566"/>
        <v>0.33112613940484575</v>
      </c>
      <c r="EI1038" s="51">
        <f t="shared" si="567"/>
        <v>0</v>
      </c>
      <c r="EJ1038" s="75">
        <f t="shared" si="568"/>
        <v>0.7876784142316644</v>
      </c>
      <c r="EK1038" s="51">
        <f t="shared" si="569"/>
        <v>0</v>
      </c>
      <c r="EL1038" s="75">
        <f t="shared" si="570"/>
        <v>10.059201859116698</v>
      </c>
      <c r="EM1038" s="51">
        <f t="shared" si="571"/>
        <v>0</v>
      </c>
      <c r="EN1038" s="75">
        <f t="shared" si="572"/>
        <v>5.508735153000524</v>
      </c>
      <c r="EO1038" s="51">
        <f t="shared" si="573"/>
        <v>0</v>
      </c>
      <c r="EP1038" s="75">
        <f t="shared" si="574"/>
        <v>7.5255892714449907E-2</v>
      </c>
      <c r="EQ1038" s="51">
        <f t="shared" si="575"/>
        <v>0</v>
      </c>
      <c r="ER1038" s="51">
        <f t="shared" si="576"/>
        <v>100</v>
      </c>
      <c r="ES1038" s="51">
        <f t="shared" si="577"/>
        <v>0</v>
      </c>
    </row>
    <row r="1039" spans="1:149" x14ac:dyDescent="0.45">
      <c r="A1039" s="78" t="s">
        <v>1456</v>
      </c>
      <c r="B1039" s="174" t="s">
        <v>945</v>
      </c>
      <c r="C1039" s="51" t="s">
        <v>762</v>
      </c>
      <c r="D1039" s="51" t="s">
        <v>3692</v>
      </c>
      <c r="E1039" s="78" t="s">
        <v>1127</v>
      </c>
      <c r="F1039" s="78" t="s">
        <v>2015</v>
      </c>
      <c r="G1039" s="72" t="s">
        <v>3371</v>
      </c>
      <c r="H1039" s="78" t="s">
        <v>1101</v>
      </c>
      <c r="I1039" s="78">
        <v>120</v>
      </c>
      <c r="J1039" s="300">
        <v>141</v>
      </c>
      <c r="K1039" s="78"/>
      <c r="L1039" s="300">
        <v>850</v>
      </c>
      <c r="M1039" s="72"/>
      <c r="O1039" s="78"/>
      <c r="P1039" s="72" t="s">
        <v>1374</v>
      </c>
      <c r="AA1039" s="195"/>
      <c r="AB1039" s="195"/>
      <c r="AC1039" s="195"/>
      <c r="AD1039" s="72"/>
      <c r="AE1039" s="316">
        <v>1</v>
      </c>
      <c r="AF1039" s="195"/>
      <c r="AG1039" s="195">
        <v>0</v>
      </c>
      <c r="AH1039" s="72"/>
      <c r="AR1039" s="53">
        <v>0.84089999999999998</v>
      </c>
      <c r="AT1039" s="77"/>
      <c r="AU1039" s="276">
        <v>1410</v>
      </c>
      <c r="AV1039" s="276"/>
      <c r="AW1039" s="48">
        <v>1185.6689999999999</v>
      </c>
      <c r="AX1039" s="49"/>
      <c r="AY1039" s="276"/>
      <c r="AZ1039" s="95"/>
      <c r="BB1039" s="80" t="s">
        <v>3412</v>
      </c>
      <c r="BC1039" s="270" t="s">
        <v>1126</v>
      </c>
      <c r="BD1039" s="72">
        <v>56.499600000000001</v>
      </c>
      <c r="BE1039" s="72"/>
      <c r="BF1039" s="72">
        <v>0.613093</v>
      </c>
      <c r="BG1039" s="72"/>
      <c r="BH1039" s="72">
        <v>17.888999999999999</v>
      </c>
      <c r="BI1039" s="72"/>
      <c r="BJ1039" s="72">
        <v>3.6595499999999999</v>
      </c>
      <c r="BK1039" s="72"/>
      <c r="BL1039" s="72"/>
      <c r="BM1039" s="72"/>
      <c r="BN1039" s="72"/>
      <c r="BO1039" s="72"/>
      <c r="BP1039" s="72">
        <v>0.190106</v>
      </c>
      <c r="BQ1039" s="72"/>
      <c r="BR1039" s="72">
        <v>0.31367499999999998</v>
      </c>
      <c r="BS1039" s="72"/>
      <c r="BT1039" s="72"/>
      <c r="BU1039" s="72"/>
      <c r="BV1039" s="72"/>
      <c r="BW1039" s="72"/>
      <c r="BX1039" s="72">
        <v>0.74616700000000002</v>
      </c>
      <c r="BY1039" s="72"/>
      <c r="BZ1039" s="72">
        <v>9.5290800000000004</v>
      </c>
      <c r="CA1039" s="72"/>
      <c r="CB1039" s="72">
        <v>5.2184200000000001</v>
      </c>
      <c r="CC1039" s="72"/>
      <c r="CD1039" s="72">
        <v>7.1289900000000003E-2</v>
      </c>
      <c r="CE1039" s="72"/>
      <c r="CF1039" s="72"/>
      <c r="CG1039" s="72"/>
      <c r="CH1039" s="72"/>
      <c r="CI1039" s="72"/>
      <c r="CJ1039" s="72"/>
      <c r="CK1039" s="72"/>
      <c r="CL1039" s="72"/>
      <c r="CM1039" s="72"/>
      <c r="CN1039" s="72"/>
      <c r="CO1039" s="72"/>
      <c r="CP1039" s="72"/>
      <c r="CQ1039" s="72"/>
      <c r="CR1039" s="72"/>
      <c r="CS1039" s="72"/>
      <c r="CT1039" s="72"/>
      <c r="CU1039" s="72"/>
      <c r="CV1039" s="72"/>
      <c r="CW1039" s="72"/>
      <c r="CX1039" s="72"/>
      <c r="CY1039" s="72"/>
      <c r="CZ1039" s="72"/>
      <c r="DA1039" s="72"/>
      <c r="DB1039" s="72"/>
      <c r="DC1039" s="72"/>
      <c r="DD1039" s="72"/>
      <c r="DE1039" s="72"/>
      <c r="DF1039" s="72"/>
      <c r="DG1039" s="72"/>
      <c r="DH1039" s="78">
        <f t="shared" si="578"/>
        <v>94.729980899999987</v>
      </c>
      <c r="DJ1039" s="77">
        <f t="shared" si="555"/>
        <v>5.2700191000000132</v>
      </c>
      <c r="DK1039" s="72"/>
      <c r="DL1039" s="51" t="s">
        <v>827</v>
      </c>
      <c r="DO1039" s="358">
        <v>5.27</v>
      </c>
      <c r="DP1039" s="72">
        <v>0.04</v>
      </c>
      <c r="DQ1039" s="374"/>
      <c r="DR1039" s="72"/>
      <c r="DU1039" s="52"/>
      <c r="DX1039" s="75">
        <f t="shared" si="556"/>
        <v>59.642786225875831</v>
      </c>
      <c r="DY1039" s="51">
        <f t="shared" si="557"/>
        <v>0</v>
      </c>
      <c r="DZ1039" s="75">
        <f t="shared" si="558"/>
        <v>0.64720059497024562</v>
      </c>
      <c r="EA1039" s="51">
        <f t="shared" si="559"/>
        <v>0</v>
      </c>
      <c r="EB1039" s="75">
        <f t="shared" si="560"/>
        <v>18.884200999559162</v>
      </c>
      <c r="EC1039" s="51">
        <f t="shared" si="561"/>
        <v>0</v>
      </c>
      <c r="ED1039" s="75">
        <f t="shared" si="562"/>
        <v>0</v>
      </c>
      <c r="EE1039" s="51" t="e">
        <f t="shared" si="563"/>
        <v>#DIV/0!</v>
      </c>
      <c r="EF1039" s="75">
        <f t="shared" si="564"/>
        <v>0.20068197860261577</v>
      </c>
      <c r="EG1039" s="51">
        <f t="shared" si="565"/>
        <v>0</v>
      </c>
      <c r="EH1039" s="75">
        <f t="shared" si="566"/>
        <v>0.33112537025751687</v>
      </c>
      <c r="EI1039" s="51">
        <f t="shared" si="567"/>
        <v>0</v>
      </c>
      <c r="EJ1039" s="75">
        <f t="shared" si="568"/>
        <v>0.78767776886567509</v>
      </c>
      <c r="EK1039" s="51">
        <f t="shared" si="569"/>
        <v>0</v>
      </c>
      <c r="EL1039" s="75">
        <f t="shared" si="570"/>
        <v>10.059201859292259</v>
      </c>
      <c r="EM1039" s="51">
        <f t="shared" si="571"/>
        <v>0</v>
      </c>
      <c r="EN1039" s="75">
        <f t="shared" si="572"/>
        <v>5.5087311856514907</v>
      </c>
      <c r="EO1039" s="51">
        <f t="shared" si="573"/>
        <v>0</v>
      </c>
      <c r="EP1039" s="75">
        <f t="shared" si="574"/>
        <v>7.5255900320782207E-2</v>
      </c>
      <c r="EQ1039" s="51">
        <f t="shared" si="575"/>
        <v>0</v>
      </c>
      <c r="ER1039" s="51">
        <f t="shared" si="576"/>
        <v>100</v>
      </c>
      <c r="ES1039" s="51">
        <f t="shared" si="577"/>
        <v>0</v>
      </c>
    </row>
    <row r="1040" spans="1:149" x14ac:dyDescent="0.45">
      <c r="A1040" s="78" t="s">
        <v>1456</v>
      </c>
      <c r="B1040" s="174" t="s">
        <v>945</v>
      </c>
      <c r="C1040" s="51" t="s">
        <v>762</v>
      </c>
      <c r="D1040" s="51" t="s">
        <v>3692</v>
      </c>
      <c r="E1040" s="78" t="s">
        <v>1127</v>
      </c>
      <c r="F1040" s="78" t="s">
        <v>2016</v>
      </c>
      <c r="G1040" s="72" t="s">
        <v>3371</v>
      </c>
      <c r="H1040" s="78" t="s">
        <v>1101</v>
      </c>
      <c r="I1040" s="78">
        <v>168</v>
      </c>
      <c r="J1040" s="300">
        <v>148</v>
      </c>
      <c r="K1040" s="78"/>
      <c r="L1040" s="300">
        <v>850</v>
      </c>
      <c r="M1040" s="72"/>
      <c r="O1040" s="78"/>
      <c r="P1040" s="72" t="s">
        <v>1374</v>
      </c>
      <c r="AA1040" s="195"/>
      <c r="AB1040" s="195"/>
      <c r="AC1040" s="195"/>
      <c r="AD1040" s="72"/>
      <c r="AE1040" s="316">
        <v>1</v>
      </c>
      <c r="AF1040" s="195"/>
      <c r="AG1040" s="195">
        <v>0</v>
      </c>
      <c r="AH1040" s="72"/>
      <c r="AR1040" s="53">
        <v>0.83720000000000006</v>
      </c>
      <c r="AT1040" s="77"/>
      <c r="AU1040" s="276">
        <v>1480</v>
      </c>
      <c r="AV1040" s="276"/>
      <c r="AW1040" s="48">
        <v>1239.056</v>
      </c>
      <c r="AX1040" s="49"/>
      <c r="AY1040" s="276"/>
      <c r="AZ1040" s="95"/>
      <c r="BB1040" s="80" t="s">
        <v>3412</v>
      </c>
      <c r="BC1040" s="270" t="s">
        <v>1126</v>
      </c>
      <c r="BD1040" s="72">
        <v>55.927</v>
      </c>
      <c r="BE1040" s="72"/>
      <c r="BF1040" s="72">
        <v>0.60687999999999998</v>
      </c>
      <c r="BG1040" s="72"/>
      <c r="BH1040" s="72">
        <v>17.707699999999999</v>
      </c>
      <c r="BI1040" s="72"/>
      <c r="BJ1040" s="72">
        <v>3.6224599999999998</v>
      </c>
      <c r="BK1040" s="72"/>
      <c r="BL1040" s="72"/>
      <c r="BM1040" s="72"/>
      <c r="BN1040" s="72"/>
      <c r="BO1040" s="72"/>
      <c r="BP1040" s="72">
        <v>0.18817999999999999</v>
      </c>
      <c r="BQ1040" s="72"/>
      <c r="BR1040" s="72">
        <v>0.31049700000000002</v>
      </c>
      <c r="BS1040" s="72"/>
      <c r="BT1040" s="72"/>
      <c r="BU1040" s="72"/>
      <c r="BV1040" s="72"/>
      <c r="BW1040" s="72"/>
      <c r="BX1040" s="72">
        <v>0.73860599999999998</v>
      </c>
      <c r="BY1040" s="72"/>
      <c r="BZ1040" s="72">
        <v>9.4325100000000006</v>
      </c>
      <c r="CA1040" s="72"/>
      <c r="CB1040" s="72">
        <v>5.16554</v>
      </c>
      <c r="CC1040" s="72"/>
      <c r="CD1040" s="72">
        <v>7.0567400000000002E-2</v>
      </c>
      <c r="CE1040" s="72"/>
      <c r="CF1040" s="72"/>
      <c r="CG1040" s="72"/>
      <c r="CH1040" s="72"/>
      <c r="CI1040" s="72"/>
      <c r="CJ1040" s="72"/>
      <c r="CK1040" s="72"/>
      <c r="CL1040" s="72"/>
      <c r="CM1040" s="72"/>
      <c r="CN1040" s="72"/>
      <c r="CO1040" s="72"/>
      <c r="CP1040" s="72"/>
      <c r="CQ1040" s="72"/>
      <c r="CR1040" s="72"/>
      <c r="CS1040" s="72"/>
      <c r="CT1040" s="72"/>
      <c r="CU1040" s="72"/>
      <c r="CV1040" s="72"/>
      <c r="CW1040" s="72"/>
      <c r="CX1040" s="72"/>
      <c r="CY1040" s="72"/>
      <c r="CZ1040" s="72"/>
      <c r="DA1040" s="72"/>
      <c r="DB1040" s="72"/>
      <c r="DC1040" s="72"/>
      <c r="DD1040" s="72"/>
      <c r="DE1040" s="72"/>
      <c r="DF1040" s="72"/>
      <c r="DG1040" s="72"/>
      <c r="DH1040" s="78">
        <f t="shared" si="578"/>
        <v>93.76994040000001</v>
      </c>
      <c r="DJ1040" s="77">
        <f t="shared" si="555"/>
        <v>6.2300595999999899</v>
      </c>
      <c r="DK1040" s="72"/>
      <c r="DL1040" s="51" t="s">
        <v>827</v>
      </c>
      <c r="DO1040" s="358">
        <v>6.23</v>
      </c>
      <c r="DP1040" s="72">
        <v>0.09</v>
      </c>
      <c r="DQ1040" s="374"/>
      <c r="DR1040" s="72"/>
      <c r="DU1040" s="52"/>
      <c r="DX1040" s="75">
        <f t="shared" si="556"/>
        <v>59.642780790335223</v>
      </c>
      <c r="DY1040" s="51">
        <f t="shared" si="557"/>
        <v>0</v>
      </c>
      <c r="DZ1040" s="75">
        <f t="shared" si="558"/>
        <v>0.64720100856542717</v>
      </c>
      <c r="EA1040" s="51">
        <f t="shared" si="559"/>
        <v>0</v>
      </c>
      <c r="EB1040" s="75">
        <f t="shared" si="560"/>
        <v>18.884196710015182</v>
      </c>
      <c r="EC1040" s="51">
        <f t="shared" si="561"/>
        <v>0</v>
      </c>
      <c r="ED1040" s="75">
        <f t="shared" si="562"/>
        <v>0</v>
      </c>
      <c r="EE1040" s="51" t="e">
        <f t="shared" si="563"/>
        <v>#DIV/0!</v>
      </c>
      <c r="EF1040" s="75">
        <f t="shared" si="564"/>
        <v>0.20068264861561111</v>
      </c>
      <c r="EG1040" s="51">
        <f t="shared" si="565"/>
        <v>0</v>
      </c>
      <c r="EH1040" s="75">
        <f t="shared" si="566"/>
        <v>0.33112637021575841</v>
      </c>
      <c r="EI1040" s="51">
        <f t="shared" si="567"/>
        <v>0</v>
      </c>
      <c r="EJ1040" s="75">
        <f t="shared" si="568"/>
        <v>0.78767886259635489</v>
      </c>
      <c r="EK1040" s="51">
        <f t="shared" si="569"/>
        <v>0</v>
      </c>
      <c r="EL1040" s="75">
        <f t="shared" si="570"/>
        <v>10.059204431359541</v>
      </c>
      <c r="EM1040" s="51">
        <f t="shared" si="571"/>
        <v>0</v>
      </c>
      <c r="EN1040" s="75">
        <f t="shared" si="572"/>
        <v>5.5087376380586885</v>
      </c>
      <c r="EO1040" s="51">
        <f t="shared" si="573"/>
        <v>0</v>
      </c>
      <c r="EP1040" s="75">
        <f t="shared" si="574"/>
        <v>7.5255886586870421E-2</v>
      </c>
      <c r="EQ1040" s="51">
        <f t="shared" si="575"/>
        <v>0</v>
      </c>
      <c r="ER1040" s="51">
        <f t="shared" si="576"/>
        <v>100</v>
      </c>
      <c r="ES1040" s="51">
        <f t="shared" si="577"/>
        <v>0</v>
      </c>
    </row>
    <row r="1041" spans="1:149" s="43" customFormat="1" ht="14.65" thickBot="1" x14ac:dyDescent="0.5">
      <c r="A1041" s="89" t="s">
        <v>1456</v>
      </c>
      <c r="B1041" s="86" t="s">
        <v>945</v>
      </c>
      <c r="C1041" s="43" t="s">
        <v>762</v>
      </c>
      <c r="D1041" s="43" t="s">
        <v>3692</v>
      </c>
      <c r="E1041" s="89" t="s">
        <v>1127</v>
      </c>
      <c r="F1041" s="89" t="s">
        <v>2017</v>
      </c>
      <c r="G1041" s="90" t="s">
        <v>3371</v>
      </c>
      <c r="H1041" s="89" t="s">
        <v>1132</v>
      </c>
      <c r="I1041" s="89">
        <v>272</v>
      </c>
      <c r="J1041" s="301">
        <v>150</v>
      </c>
      <c r="K1041" s="89"/>
      <c r="L1041" s="301">
        <v>870</v>
      </c>
      <c r="M1041" s="90"/>
      <c r="O1041" s="89"/>
      <c r="P1041" s="90" t="s">
        <v>1374</v>
      </c>
      <c r="Q1041" s="123"/>
      <c r="R1041" s="123"/>
      <c r="S1041" s="134"/>
      <c r="AA1041" s="196"/>
      <c r="AB1041" s="196"/>
      <c r="AC1041" s="196"/>
      <c r="AD1041" s="90"/>
      <c r="AE1041" s="317">
        <v>1</v>
      </c>
      <c r="AF1041" s="196"/>
      <c r="AG1041" s="196">
        <v>0</v>
      </c>
      <c r="AH1041" s="90"/>
      <c r="AQ1041" s="86"/>
      <c r="AR1041" s="58">
        <v>0.85089999999999999</v>
      </c>
      <c r="AS1041" s="58"/>
      <c r="AT1041" s="91"/>
      <c r="AU1041" s="277">
        <v>1500</v>
      </c>
      <c r="AV1041" s="277"/>
      <c r="AW1041" s="63">
        <v>1276.3499999999999</v>
      </c>
      <c r="AX1041" s="44"/>
      <c r="AY1041" s="277"/>
      <c r="AZ1041" s="259"/>
      <c r="BA1041" s="86"/>
      <c r="BB1041" s="85" t="s">
        <v>3412</v>
      </c>
      <c r="BC1041" s="271" t="s">
        <v>1126</v>
      </c>
      <c r="BD1041" s="90">
        <v>55.867400000000004</v>
      </c>
      <c r="BE1041" s="90"/>
      <c r="BF1041" s="90">
        <v>0.60623300000000002</v>
      </c>
      <c r="BG1041" s="90"/>
      <c r="BH1041" s="90">
        <v>17.688800000000001</v>
      </c>
      <c r="BI1041" s="90"/>
      <c r="BJ1041" s="90">
        <v>3.6185999999999998</v>
      </c>
      <c r="BK1041" s="90"/>
      <c r="BL1041" s="90"/>
      <c r="BM1041" s="90"/>
      <c r="BN1041" s="90"/>
      <c r="BO1041" s="90"/>
      <c r="BP1041" s="90">
        <v>0.18797900000000001</v>
      </c>
      <c r="BQ1041" s="90"/>
      <c r="BR1041" s="90">
        <v>0.310166</v>
      </c>
      <c r="BS1041" s="90"/>
      <c r="BT1041" s="90"/>
      <c r="BU1041" s="90"/>
      <c r="BV1041" s="90"/>
      <c r="BW1041" s="90"/>
      <c r="BX1041" s="90">
        <v>0.73781799999999997</v>
      </c>
      <c r="BY1041" s="90"/>
      <c r="BZ1041" s="90">
        <v>9.4224499999999995</v>
      </c>
      <c r="CA1041" s="90"/>
      <c r="CB1041" s="90">
        <v>5.1600299999999999</v>
      </c>
      <c r="CC1041" s="90"/>
      <c r="CD1041" s="90">
        <v>7.0492200000000005E-2</v>
      </c>
      <c r="CE1041" s="90"/>
      <c r="CF1041" s="90"/>
      <c r="CG1041" s="90"/>
      <c r="CH1041" s="90"/>
      <c r="CI1041" s="90"/>
      <c r="CJ1041" s="90"/>
      <c r="CK1041" s="90"/>
      <c r="CL1041" s="90"/>
      <c r="CM1041" s="90"/>
      <c r="CN1041" s="90"/>
      <c r="CO1041" s="90"/>
      <c r="CP1041" s="90"/>
      <c r="CQ1041" s="90"/>
      <c r="CR1041" s="90"/>
      <c r="CS1041" s="90"/>
      <c r="CT1041" s="90"/>
      <c r="CU1041" s="90"/>
      <c r="CV1041" s="90"/>
      <c r="CW1041" s="90"/>
      <c r="CX1041" s="90"/>
      <c r="CY1041" s="90"/>
      <c r="CZ1041" s="90"/>
      <c r="DA1041" s="90"/>
      <c r="DB1041" s="90"/>
      <c r="DC1041" s="90"/>
      <c r="DD1041" s="90"/>
      <c r="DE1041" s="90"/>
      <c r="DF1041" s="90"/>
      <c r="DG1041" s="90"/>
      <c r="DH1041" s="89">
        <f t="shared" si="578"/>
        <v>93.669968200000014</v>
      </c>
      <c r="DJ1041" s="91">
        <f t="shared" si="555"/>
        <v>6.3300317999999862</v>
      </c>
      <c r="DK1041" s="90"/>
      <c r="DL1041" s="43" t="s">
        <v>827</v>
      </c>
      <c r="DO1041" s="359">
        <v>6.33</v>
      </c>
      <c r="DP1041" s="90">
        <v>0.17</v>
      </c>
      <c r="DQ1041" s="375"/>
      <c r="DR1041" s="90"/>
      <c r="DS1041" s="308"/>
      <c r="DU1041" s="59"/>
      <c r="DW1041" s="86"/>
      <c r="DX1041" s="298">
        <f t="shared" si="556"/>
        <v>59.642808760983435</v>
      </c>
      <c r="DY1041" s="43">
        <f t="shared" si="557"/>
        <v>0</v>
      </c>
      <c r="DZ1041" s="298">
        <f t="shared" si="558"/>
        <v>0.6472010310771088</v>
      </c>
      <c r="EA1041" s="43">
        <f t="shared" si="559"/>
        <v>0</v>
      </c>
      <c r="EB1041" s="298">
        <f t="shared" si="560"/>
        <v>18.884174234191743</v>
      </c>
      <c r="EC1041" s="43">
        <f t="shared" si="561"/>
        <v>0</v>
      </c>
      <c r="ED1041" s="298">
        <f t="shared" si="562"/>
        <v>0</v>
      </c>
      <c r="EE1041" s="43" t="e">
        <f t="shared" si="563"/>
        <v>#DIV/0!</v>
      </c>
      <c r="EF1041" s="298">
        <f t="shared" si="564"/>
        <v>0.20068225025830633</v>
      </c>
      <c r="EG1041" s="43">
        <f t="shared" si="565"/>
        <v>0</v>
      </c>
      <c r="EH1041" s="298">
        <f t="shared" si="566"/>
        <v>0.33112640685192413</v>
      </c>
      <c r="EI1041" s="43">
        <f t="shared" si="567"/>
        <v>0</v>
      </c>
      <c r="EJ1041" s="298">
        <f t="shared" si="568"/>
        <v>0.7876782859845145</v>
      </c>
      <c r="EK1041" s="43">
        <f t="shared" si="569"/>
        <v>0</v>
      </c>
      <c r="EL1041" s="298">
        <f t="shared" si="570"/>
        <v>10.05920059658993</v>
      </c>
      <c r="EM1041" s="43">
        <f t="shared" si="571"/>
        <v>0</v>
      </c>
      <c r="EN1041" s="298">
        <f t="shared" si="572"/>
        <v>5.5087346554687944</v>
      </c>
      <c r="EO1041" s="43">
        <f t="shared" si="573"/>
        <v>0</v>
      </c>
      <c r="EP1041" s="298">
        <f t="shared" si="574"/>
        <v>7.5255923915217043E-2</v>
      </c>
      <c r="EQ1041" s="43">
        <f t="shared" si="575"/>
        <v>0</v>
      </c>
      <c r="ER1041" s="43">
        <f t="shared" si="576"/>
        <v>100</v>
      </c>
      <c r="ES1041" s="43">
        <f t="shared" si="577"/>
        <v>0</v>
      </c>
    </row>
    <row r="1042" spans="1:149" x14ac:dyDescent="0.45">
      <c r="A1042" s="78" t="s">
        <v>1457</v>
      </c>
      <c r="B1042" s="110" t="s">
        <v>3701</v>
      </c>
      <c r="C1042" s="51" t="s">
        <v>587</v>
      </c>
      <c r="D1042" s="51" t="s">
        <v>3693</v>
      </c>
      <c r="E1042" s="78" t="s">
        <v>1121</v>
      </c>
      <c r="F1042" s="78">
        <v>348</v>
      </c>
      <c r="G1042" s="72" t="s">
        <v>3372</v>
      </c>
      <c r="H1042" s="78" t="s">
        <v>1100</v>
      </c>
      <c r="I1042" s="78">
        <v>0.33</v>
      </c>
      <c r="J1042" s="300">
        <v>1000</v>
      </c>
      <c r="K1042" s="78">
        <v>10</v>
      </c>
      <c r="L1042" s="300">
        <v>1400</v>
      </c>
      <c r="M1042" s="72">
        <v>7.5</v>
      </c>
      <c r="O1042" s="78" t="s">
        <v>3500</v>
      </c>
      <c r="P1042" s="72" t="s">
        <v>1374</v>
      </c>
      <c r="Q1042" s="122">
        <v>0.75</v>
      </c>
      <c r="AA1042" s="195"/>
      <c r="AB1042" s="195"/>
      <c r="AC1042" s="195"/>
      <c r="AD1042" s="72"/>
      <c r="AE1042" s="316">
        <v>0.64</v>
      </c>
      <c r="AF1042" s="195"/>
      <c r="AG1042" s="195">
        <v>0.36</v>
      </c>
      <c r="AH1042" s="72"/>
      <c r="AQ1042" s="174" t="s">
        <v>824</v>
      </c>
      <c r="AR1042" s="53">
        <v>1.8680000000000001</v>
      </c>
      <c r="AS1042" s="53">
        <v>9.5790000000000006</v>
      </c>
      <c r="AT1042" s="77"/>
      <c r="AU1042" s="276">
        <v>6400</v>
      </c>
      <c r="AV1042" s="276">
        <v>3600</v>
      </c>
      <c r="AW1042" s="48">
        <v>11955.2</v>
      </c>
      <c r="AX1042" s="49">
        <v>33.395234616316088</v>
      </c>
      <c r="AY1042" s="276">
        <v>34484.400000000001</v>
      </c>
      <c r="AZ1042" s="95">
        <v>351.67325702907812</v>
      </c>
      <c r="BB1042" s="80" t="s">
        <v>3412</v>
      </c>
      <c r="BC1042" s="270" t="s">
        <v>1126</v>
      </c>
      <c r="BD1042" s="72">
        <v>49.383400000000002</v>
      </c>
      <c r="BE1042" s="72"/>
      <c r="BF1042" s="72">
        <v>1.8286800000000001</v>
      </c>
      <c r="BG1042" s="72"/>
      <c r="BH1042" s="72">
        <v>13.1267</v>
      </c>
      <c r="BI1042" s="72"/>
      <c r="BJ1042" s="72">
        <v>4.3725399999999999</v>
      </c>
      <c r="BK1042" s="72"/>
      <c r="BL1042" s="72"/>
      <c r="BM1042" s="72"/>
      <c r="BN1042" s="72">
        <v>6.6448099999999997</v>
      </c>
      <c r="BO1042" s="72"/>
      <c r="BP1042" s="72">
        <v>0.24442800000000001</v>
      </c>
      <c r="BQ1042" s="72"/>
      <c r="BR1042" s="72">
        <v>2.6705999999999999</v>
      </c>
      <c r="BS1042" s="72"/>
      <c r="BT1042" s="72"/>
      <c r="BU1042" s="72"/>
      <c r="BV1042" s="72"/>
      <c r="BW1042" s="72"/>
      <c r="BX1042" s="72">
        <v>6.3007999999999997</v>
      </c>
      <c r="BY1042" s="72"/>
      <c r="BZ1042" s="72">
        <v>3.5758899999999998</v>
      </c>
      <c r="CA1042" s="72"/>
      <c r="CB1042" s="72">
        <v>1.1587700000000001</v>
      </c>
      <c r="CC1042" s="72"/>
      <c r="CD1042" s="72">
        <v>0.92339300000000002</v>
      </c>
      <c r="CE1042" s="72"/>
      <c r="CF1042" s="72"/>
      <c r="CG1042" s="72"/>
      <c r="CH1042" s="72"/>
      <c r="CI1042" s="72"/>
      <c r="CJ1042" s="72"/>
      <c r="CK1042" s="72"/>
      <c r="CL1042" s="72"/>
      <c r="CM1042" s="72"/>
      <c r="CN1042" s="72"/>
      <c r="CO1042" s="72"/>
      <c r="CP1042" s="72"/>
      <c r="CQ1042" s="72"/>
      <c r="CR1042" s="72"/>
      <c r="CS1042" s="72"/>
      <c r="CT1042" s="72"/>
      <c r="CU1042" s="72"/>
      <c r="CV1042" s="72"/>
      <c r="CW1042" s="72"/>
      <c r="CX1042" s="72"/>
      <c r="CY1042" s="72"/>
      <c r="CZ1042" s="72"/>
      <c r="DA1042" s="72"/>
      <c r="DB1042" s="72"/>
      <c r="DC1042" s="72"/>
      <c r="DD1042" s="72"/>
      <c r="DE1042" s="72"/>
      <c r="DF1042" s="72"/>
      <c r="DG1042" s="72"/>
      <c r="DH1042" s="78">
        <f t="shared" si="578"/>
        <v>90.230011000000005</v>
      </c>
      <c r="DJ1042" s="77">
        <f t="shared" si="555"/>
        <v>9.7699889999999954</v>
      </c>
      <c r="DK1042" s="72"/>
      <c r="DL1042" s="77" t="s">
        <v>3586</v>
      </c>
      <c r="DO1042" s="358">
        <v>8.69</v>
      </c>
      <c r="DP1042" s="72"/>
      <c r="DQ1042" s="374">
        <v>1.08</v>
      </c>
      <c r="DR1042" s="72"/>
      <c r="DU1042" s="52"/>
      <c r="DX1042" s="75">
        <f t="shared" si="556"/>
        <v>54.73057074103648</v>
      </c>
      <c r="DY1042" s="51">
        <f t="shared" si="557"/>
        <v>0</v>
      </c>
      <c r="DZ1042" s="75">
        <f t="shared" si="558"/>
        <v>2.0266871074636135</v>
      </c>
      <c r="EA1042" s="51">
        <f t="shared" si="559"/>
        <v>0</v>
      </c>
      <c r="EB1042" s="75">
        <f t="shared" si="560"/>
        <v>14.54804211428058</v>
      </c>
      <c r="EC1042" s="51">
        <f t="shared" si="561"/>
        <v>0</v>
      </c>
      <c r="ED1042" s="75">
        <f t="shared" si="562"/>
        <v>7.3643014406814142</v>
      </c>
      <c r="EE1042" s="51">
        <f t="shared" si="563"/>
        <v>0</v>
      </c>
      <c r="EF1042" s="75">
        <f t="shared" si="564"/>
        <v>0.27089434800135398</v>
      </c>
      <c r="EG1042" s="51">
        <f t="shared" si="565"/>
        <v>0</v>
      </c>
      <c r="EH1042" s="75">
        <f t="shared" si="566"/>
        <v>2.9597691171732206</v>
      </c>
      <c r="EI1042" s="51">
        <f t="shared" si="567"/>
        <v>0</v>
      </c>
      <c r="EJ1042" s="75">
        <f t="shared" si="568"/>
        <v>6.9830424823953514</v>
      </c>
      <c r="EK1042" s="51">
        <f t="shared" si="569"/>
        <v>0</v>
      </c>
      <c r="EL1042" s="75">
        <f t="shared" si="570"/>
        <v>3.9630827485990214</v>
      </c>
      <c r="EM1042" s="51">
        <f t="shared" si="571"/>
        <v>0</v>
      </c>
      <c r="EN1042" s="75">
        <f t="shared" si="572"/>
        <v>1.2842401182905763</v>
      </c>
      <c r="EO1042" s="51">
        <f t="shared" si="573"/>
        <v>0</v>
      </c>
      <c r="EP1042" s="75">
        <f t="shared" si="574"/>
        <v>1.0233768008739355</v>
      </c>
      <c r="EQ1042" s="51">
        <f t="shared" si="575"/>
        <v>0</v>
      </c>
      <c r="ER1042" s="51">
        <f t="shared" si="576"/>
        <v>100</v>
      </c>
      <c r="ES1042" s="51">
        <f t="shared" si="577"/>
        <v>0</v>
      </c>
    </row>
    <row r="1043" spans="1:149" x14ac:dyDescent="0.45">
      <c r="A1043" s="78" t="s">
        <v>1457</v>
      </c>
      <c r="B1043" s="110" t="s">
        <v>3701</v>
      </c>
      <c r="C1043" s="51" t="s">
        <v>587</v>
      </c>
      <c r="D1043" s="51" t="s">
        <v>3693</v>
      </c>
      <c r="E1043" s="78" t="s">
        <v>1121</v>
      </c>
      <c r="F1043" s="78">
        <v>353</v>
      </c>
      <c r="G1043" s="72" t="s">
        <v>3372</v>
      </c>
      <c r="H1043" s="78" t="s">
        <v>1100</v>
      </c>
      <c r="I1043" s="78">
        <v>0.33</v>
      </c>
      <c r="J1043" s="300">
        <v>1000</v>
      </c>
      <c r="K1043" s="78">
        <v>10</v>
      </c>
      <c r="L1043" s="300">
        <v>1400</v>
      </c>
      <c r="M1043" s="72">
        <v>7.5</v>
      </c>
      <c r="O1043" s="78" t="s">
        <v>3500</v>
      </c>
      <c r="P1043" s="72" t="s">
        <v>1374</v>
      </c>
      <c r="Q1043" s="122">
        <v>0.75</v>
      </c>
      <c r="AA1043" s="195"/>
      <c r="AB1043" s="195"/>
      <c r="AC1043" s="195"/>
      <c r="AD1043" s="72"/>
      <c r="AE1043" s="316">
        <v>0.55000000000000004</v>
      </c>
      <c r="AF1043" s="195"/>
      <c r="AG1043" s="195">
        <v>0.45</v>
      </c>
      <c r="AH1043" s="72"/>
      <c r="AQ1043" s="174" t="s">
        <v>824</v>
      </c>
      <c r="AR1043" s="53">
        <v>1.883</v>
      </c>
      <c r="AS1043" s="53">
        <v>9.4730000000000008</v>
      </c>
      <c r="AT1043" s="77"/>
      <c r="AU1043" s="276">
        <v>5500</v>
      </c>
      <c r="AV1043" s="276">
        <v>4500</v>
      </c>
      <c r="AW1043" s="48">
        <v>10356.5</v>
      </c>
      <c r="AX1043" s="49">
        <v>29.203068803455302</v>
      </c>
      <c r="AY1043" s="276">
        <v>42628.5</v>
      </c>
      <c r="AZ1043" s="95">
        <v>434.72710667038007</v>
      </c>
      <c r="BB1043" s="80" t="s">
        <v>3412</v>
      </c>
      <c r="BC1043" s="270" t="s">
        <v>1126</v>
      </c>
      <c r="BD1043" s="72">
        <v>49.667999999999999</v>
      </c>
      <c r="BE1043" s="72"/>
      <c r="BF1043" s="72">
        <v>1.8392200000000001</v>
      </c>
      <c r="BG1043" s="72"/>
      <c r="BH1043" s="72">
        <v>13.202299999999999</v>
      </c>
      <c r="BI1043" s="72"/>
      <c r="BJ1043" s="72">
        <v>4.3977399999999998</v>
      </c>
      <c r="BK1043" s="72"/>
      <c r="BL1043" s="72"/>
      <c r="BM1043" s="72"/>
      <c r="BN1043" s="72">
        <v>6.6830999999999996</v>
      </c>
      <c r="BO1043" s="72"/>
      <c r="BP1043" s="72">
        <v>0.245836</v>
      </c>
      <c r="BQ1043" s="72"/>
      <c r="BR1043" s="72">
        <v>2.6859899999999999</v>
      </c>
      <c r="BS1043" s="72"/>
      <c r="BT1043" s="72"/>
      <c r="BU1043" s="72"/>
      <c r="BV1043" s="72"/>
      <c r="BW1043" s="72"/>
      <c r="BX1043" s="72">
        <v>6.33711</v>
      </c>
      <c r="BY1043" s="72"/>
      <c r="BZ1043" s="72">
        <v>3.5964900000000002</v>
      </c>
      <c r="CA1043" s="72"/>
      <c r="CB1043" s="72">
        <v>1.1654500000000001</v>
      </c>
      <c r="CC1043" s="72"/>
      <c r="CD1043" s="72">
        <v>0.92871499999999996</v>
      </c>
      <c r="CE1043" s="72"/>
      <c r="CF1043" s="72"/>
      <c r="CG1043" s="72"/>
      <c r="CH1043" s="72"/>
      <c r="CI1043" s="72"/>
      <c r="CJ1043" s="72"/>
      <c r="CK1043" s="72"/>
      <c r="CL1043" s="72"/>
      <c r="CM1043" s="72"/>
      <c r="CN1043" s="72"/>
      <c r="CO1043" s="72"/>
      <c r="CP1043" s="72"/>
      <c r="CQ1043" s="72"/>
      <c r="CR1043" s="72"/>
      <c r="CS1043" s="72"/>
      <c r="CT1043" s="72"/>
      <c r="CU1043" s="72"/>
      <c r="CV1043" s="72"/>
      <c r="CW1043" s="72"/>
      <c r="CX1043" s="72"/>
      <c r="CY1043" s="72"/>
      <c r="CZ1043" s="72"/>
      <c r="DA1043" s="72"/>
      <c r="DB1043" s="72"/>
      <c r="DC1043" s="72"/>
      <c r="DD1043" s="72"/>
      <c r="DE1043" s="72"/>
      <c r="DF1043" s="72"/>
      <c r="DG1043" s="72"/>
      <c r="DH1043" s="78">
        <f t="shared" si="578"/>
        <v>90.749950999999996</v>
      </c>
      <c r="DJ1043" s="77">
        <f t="shared" si="555"/>
        <v>9.2500490000000042</v>
      </c>
      <c r="DK1043" s="72"/>
      <c r="DL1043" s="77" t="s">
        <v>3586</v>
      </c>
      <c r="DO1043" s="358">
        <v>8.19</v>
      </c>
      <c r="DP1043" s="72"/>
      <c r="DQ1043" s="374">
        <v>1.06</v>
      </c>
      <c r="DR1043" s="72"/>
      <c r="DU1043" s="52"/>
      <c r="DX1043" s="75">
        <f t="shared" si="556"/>
        <v>54.730608063909592</v>
      </c>
      <c r="DY1043" s="51">
        <f t="shared" si="557"/>
        <v>0</v>
      </c>
      <c r="DZ1043" s="75">
        <f t="shared" si="558"/>
        <v>2.0266897995349886</v>
      </c>
      <c r="EA1043" s="51">
        <f t="shared" si="559"/>
        <v>0</v>
      </c>
      <c r="EB1043" s="75">
        <f t="shared" si="560"/>
        <v>14.547996835833002</v>
      </c>
      <c r="EC1043" s="51">
        <f t="shared" si="561"/>
        <v>0</v>
      </c>
      <c r="ED1043" s="75">
        <f t="shared" si="562"/>
        <v>7.3643014969782188</v>
      </c>
      <c r="EE1043" s="51">
        <f t="shared" si="563"/>
        <v>0</v>
      </c>
      <c r="EF1043" s="75">
        <f t="shared" si="564"/>
        <v>0.27089381017957792</v>
      </c>
      <c r="EG1043" s="51">
        <f t="shared" si="565"/>
        <v>0</v>
      </c>
      <c r="EH1043" s="75">
        <f t="shared" si="566"/>
        <v>2.9597701931541538</v>
      </c>
      <c r="EI1043" s="51">
        <f t="shared" si="567"/>
        <v>0</v>
      </c>
      <c r="EJ1043" s="75">
        <f t="shared" si="568"/>
        <v>6.9830450927736596</v>
      </c>
      <c r="EK1043" s="51">
        <f t="shared" si="569"/>
        <v>0</v>
      </c>
      <c r="EL1043" s="75">
        <f t="shared" si="570"/>
        <v>3.9630765200082596</v>
      </c>
      <c r="EM1043" s="51">
        <f t="shared" si="571"/>
        <v>0</v>
      </c>
      <c r="EN1043" s="75">
        <f t="shared" si="572"/>
        <v>1.2842431176629507</v>
      </c>
      <c r="EO1043" s="51">
        <f t="shared" si="573"/>
        <v>0</v>
      </c>
      <c r="EP1043" s="75">
        <f t="shared" si="574"/>
        <v>1.0233779630360351</v>
      </c>
      <c r="EQ1043" s="51">
        <f t="shared" si="575"/>
        <v>0</v>
      </c>
      <c r="ER1043" s="51">
        <f t="shared" si="576"/>
        <v>100</v>
      </c>
      <c r="ES1043" s="51">
        <f t="shared" si="577"/>
        <v>0</v>
      </c>
    </row>
    <row r="1044" spans="1:149" x14ac:dyDescent="0.45">
      <c r="A1044" s="78" t="s">
        <v>1457</v>
      </c>
      <c r="B1044" s="110" t="s">
        <v>3701</v>
      </c>
      <c r="C1044" s="51" t="s">
        <v>587</v>
      </c>
      <c r="D1044" s="51" t="s">
        <v>3693</v>
      </c>
      <c r="E1044" s="78" t="s">
        <v>1121</v>
      </c>
      <c r="F1044" s="78">
        <v>350</v>
      </c>
      <c r="G1044" s="72" t="s">
        <v>3372</v>
      </c>
      <c r="H1044" s="78" t="s">
        <v>1100</v>
      </c>
      <c r="I1044" s="78">
        <v>0.33</v>
      </c>
      <c r="J1044" s="300">
        <v>1000</v>
      </c>
      <c r="K1044" s="78">
        <v>10</v>
      </c>
      <c r="L1044" s="300">
        <v>1400</v>
      </c>
      <c r="M1044" s="72">
        <v>7.5</v>
      </c>
      <c r="O1044" s="78" t="s">
        <v>3500</v>
      </c>
      <c r="P1044" s="72" t="s">
        <v>1374</v>
      </c>
      <c r="Q1044" s="122">
        <v>0.75</v>
      </c>
      <c r="AA1044" s="195"/>
      <c r="AB1044" s="195"/>
      <c r="AC1044" s="195"/>
      <c r="AD1044" s="72"/>
      <c r="AE1044" s="316">
        <v>0.5</v>
      </c>
      <c r="AF1044" s="195"/>
      <c r="AG1044" s="195">
        <v>0.5</v>
      </c>
      <c r="AH1044" s="72"/>
      <c r="AQ1044" s="174" t="s">
        <v>824</v>
      </c>
      <c r="AR1044" s="53">
        <v>1.893</v>
      </c>
      <c r="AS1044" s="53">
        <v>9.4149999999999991</v>
      </c>
      <c r="AT1044" s="77"/>
      <c r="AU1044" s="276">
        <v>5000</v>
      </c>
      <c r="AV1044" s="276">
        <v>5000</v>
      </c>
      <c r="AW1044" s="48">
        <v>9465</v>
      </c>
      <c r="AX1044" s="49">
        <v>26.842243064040137</v>
      </c>
      <c r="AY1044" s="276">
        <v>47074.999999999993</v>
      </c>
      <c r="AZ1044" s="95">
        <v>480.07268720476065</v>
      </c>
      <c r="BB1044" s="80" t="s">
        <v>3412</v>
      </c>
      <c r="BC1044" s="270" t="s">
        <v>1126</v>
      </c>
      <c r="BD1044" s="72">
        <v>49.837699999999998</v>
      </c>
      <c r="BE1044" s="72"/>
      <c r="BF1044" s="72">
        <v>1.8454999999999999</v>
      </c>
      <c r="BG1044" s="72"/>
      <c r="BH1044" s="72">
        <v>13.247400000000001</v>
      </c>
      <c r="BI1044" s="72"/>
      <c r="BJ1044" s="72">
        <v>4.4127599999999996</v>
      </c>
      <c r="BK1044" s="72"/>
      <c r="BL1044" s="72"/>
      <c r="BM1044" s="72"/>
      <c r="BN1044" s="72">
        <v>6.7059300000000004</v>
      </c>
      <c r="BO1044" s="72"/>
      <c r="BP1044" s="72">
        <v>0.24667600000000001</v>
      </c>
      <c r="BQ1044" s="72"/>
      <c r="BR1044" s="72">
        <v>2.69516</v>
      </c>
      <c r="BS1044" s="72"/>
      <c r="BT1044" s="72"/>
      <c r="BU1044" s="72"/>
      <c r="BV1044" s="72"/>
      <c r="BW1044" s="72"/>
      <c r="BX1044" s="72">
        <v>6.3587600000000002</v>
      </c>
      <c r="BY1044" s="72"/>
      <c r="BZ1044" s="72">
        <v>3.6087799999999999</v>
      </c>
      <c r="CA1044" s="72"/>
      <c r="CB1044" s="72">
        <v>1.16943</v>
      </c>
      <c r="CC1044" s="72"/>
      <c r="CD1044" s="72">
        <v>0.93188700000000002</v>
      </c>
      <c r="CE1044" s="72"/>
      <c r="CF1044" s="72"/>
      <c r="CG1044" s="72"/>
      <c r="CH1044" s="72"/>
      <c r="CI1044" s="72"/>
      <c r="CJ1044" s="72"/>
      <c r="CK1044" s="72"/>
      <c r="CL1044" s="72"/>
      <c r="CM1044" s="72"/>
      <c r="CN1044" s="72"/>
      <c r="CO1044" s="72"/>
      <c r="CP1044" s="72"/>
      <c r="CQ1044" s="72"/>
      <c r="CR1044" s="72"/>
      <c r="CS1044" s="72"/>
      <c r="CT1044" s="72"/>
      <c r="CU1044" s="72"/>
      <c r="CV1044" s="72"/>
      <c r="CW1044" s="72"/>
      <c r="CX1044" s="72"/>
      <c r="CY1044" s="72"/>
      <c r="CZ1044" s="72"/>
      <c r="DA1044" s="72"/>
      <c r="DB1044" s="72"/>
      <c r="DC1044" s="72"/>
      <c r="DD1044" s="72"/>
      <c r="DE1044" s="72"/>
      <c r="DF1044" s="72"/>
      <c r="DG1044" s="72"/>
      <c r="DH1044" s="78">
        <f t="shared" si="578"/>
        <v>91.059983000000003</v>
      </c>
      <c r="DJ1044" s="77">
        <f t="shared" si="555"/>
        <v>8.9400169999999974</v>
      </c>
      <c r="DK1044" s="72"/>
      <c r="DL1044" s="77" t="s">
        <v>3586</v>
      </c>
      <c r="DO1044" s="358">
        <v>7.75</v>
      </c>
      <c r="DP1044" s="72"/>
      <c r="DQ1044" s="374">
        <v>1.19</v>
      </c>
      <c r="DR1044" s="72"/>
      <c r="DU1044" s="52"/>
      <c r="DX1044" s="75">
        <f t="shared" si="556"/>
        <v>54.730627393154684</v>
      </c>
      <c r="DY1044" s="51">
        <f t="shared" si="557"/>
        <v>0</v>
      </c>
      <c r="DZ1044" s="75">
        <f t="shared" si="558"/>
        <v>2.0266860800973352</v>
      </c>
      <c r="EA1044" s="51">
        <f t="shared" si="559"/>
        <v>0</v>
      </c>
      <c r="EB1044" s="75">
        <f t="shared" si="560"/>
        <v>14.547993052008367</v>
      </c>
      <c r="EC1044" s="51">
        <f t="shared" si="561"/>
        <v>0</v>
      </c>
      <c r="ED1044" s="75">
        <f t="shared" si="562"/>
        <v>7.3642996397220939</v>
      </c>
      <c r="EE1044" s="51">
        <f t="shared" si="563"/>
        <v>0</v>
      </c>
      <c r="EF1044" s="75">
        <f t="shared" si="564"/>
        <v>0.27089396667249543</v>
      </c>
      <c r="EG1044" s="51">
        <f t="shared" si="565"/>
        <v>0</v>
      </c>
      <c r="EH1044" s="75">
        <f t="shared" si="566"/>
        <v>2.959763346320853</v>
      </c>
      <c r="EI1044" s="51">
        <f t="shared" si="567"/>
        <v>0</v>
      </c>
      <c r="EJ1044" s="75">
        <f t="shared" si="568"/>
        <v>6.9830454503818657</v>
      </c>
      <c r="EK1044" s="51">
        <f t="shared" si="569"/>
        <v>0</v>
      </c>
      <c r="EL1044" s="75">
        <f t="shared" si="570"/>
        <v>3.9630800282490721</v>
      </c>
      <c r="EM1044" s="51">
        <f t="shared" si="571"/>
        <v>0</v>
      </c>
      <c r="EN1044" s="75">
        <f t="shared" si="572"/>
        <v>1.2842413994300876</v>
      </c>
      <c r="EO1044" s="51">
        <f t="shared" si="573"/>
        <v>0</v>
      </c>
      <c r="EP1044" s="75">
        <f t="shared" si="574"/>
        <v>1.0233770854097348</v>
      </c>
      <c r="EQ1044" s="51">
        <f t="shared" si="575"/>
        <v>0</v>
      </c>
      <c r="ER1044" s="51">
        <f t="shared" si="576"/>
        <v>100</v>
      </c>
      <c r="ES1044" s="51">
        <f t="shared" si="577"/>
        <v>0</v>
      </c>
    </row>
    <row r="1045" spans="1:149" x14ac:dyDescent="0.45">
      <c r="A1045" s="78" t="s">
        <v>1457</v>
      </c>
      <c r="B1045" s="110" t="s">
        <v>3701</v>
      </c>
      <c r="C1045" s="51" t="s">
        <v>587</v>
      </c>
      <c r="D1045" s="51" t="s">
        <v>3693</v>
      </c>
      <c r="E1045" s="78" t="s">
        <v>1121</v>
      </c>
      <c r="F1045" s="78">
        <v>349</v>
      </c>
      <c r="G1045" s="72" t="s">
        <v>3372</v>
      </c>
      <c r="H1045" s="78" t="s">
        <v>1100</v>
      </c>
      <c r="I1045" s="78">
        <v>0.33</v>
      </c>
      <c r="J1045" s="300">
        <v>1000</v>
      </c>
      <c r="K1045" s="78">
        <v>10</v>
      </c>
      <c r="L1045" s="300">
        <v>1400</v>
      </c>
      <c r="M1045" s="72">
        <v>7.5</v>
      </c>
      <c r="O1045" s="78" t="s">
        <v>3500</v>
      </c>
      <c r="P1045" s="72" t="s">
        <v>1374</v>
      </c>
      <c r="Q1045" s="122">
        <v>0.75</v>
      </c>
      <c r="AA1045" s="195"/>
      <c r="AB1045" s="195"/>
      <c r="AC1045" s="195"/>
      <c r="AD1045" s="72"/>
      <c r="AE1045" s="316">
        <v>0.4</v>
      </c>
      <c r="AF1045" s="195"/>
      <c r="AG1045" s="195">
        <v>0.6</v>
      </c>
      <c r="AH1045" s="72"/>
      <c r="AQ1045" s="174" t="s">
        <v>824</v>
      </c>
      <c r="AR1045" s="53">
        <v>1.92</v>
      </c>
      <c r="AS1045" s="53">
        <v>9.3070000000000004</v>
      </c>
      <c r="AT1045" s="77"/>
      <c r="AU1045" s="276">
        <v>4000</v>
      </c>
      <c r="AV1045" s="276">
        <v>6000</v>
      </c>
      <c r="AW1045" s="48">
        <v>7680</v>
      </c>
      <c r="AX1045" s="49">
        <v>22.066897142223347</v>
      </c>
      <c r="AY1045" s="276">
        <v>55842</v>
      </c>
      <c r="AZ1045" s="95">
        <v>569.47889535609659</v>
      </c>
      <c r="BB1045" s="80" t="s">
        <v>3412</v>
      </c>
      <c r="BC1045" s="270" t="s">
        <v>1126</v>
      </c>
      <c r="BD1045" s="72">
        <v>50.669600000000003</v>
      </c>
      <c r="BE1045" s="72"/>
      <c r="BF1045" s="72">
        <v>1.8763099999999999</v>
      </c>
      <c r="BG1045" s="72"/>
      <c r="BH1045" s="72">
        <v>13.468500000000001</v>
      </c>
      <c r="BI1045" s="72"/>
      <c r="BJ1045" s="72">
        <v>4.4864199999999999</v>
      </c>
      <c r="BK1045" s="72"/>
      <c r="BL1045" s="72"/>
      <c r="BM1045" s="72"/>
      <c r="BN1045" s="72">
        <v>6.8178700000000001</v>
      </c>
      <c r="BO1045" s="72"/>
      <c r="BP1045" s="72">
        <v>0.25079400000000002</v>
      </c>
      <c r="BQ1045" s="72"/>
      <c r="BR1045" s="72">
        <v>2.7401499999999999</v>
      </c>
      <c r="BS1045" s="72"/>
      <c r="BT1045" s="72"/>
      <c r="BU1045" s="72"/>
      <c r="BV1045" s="72"/>
      <c r="BW1045" s="72"/>
      <c r="BX1045" s="72">
        <v>6.4649000000000001</v>
      </c>
      <c r="BY1045" s="72"/>
      <c r="BZ1045" s="72">
        <v>3.6690200000000002</v>
      </c>
      <c r="CA1045" s="72"/>
      <c r="CB1045" s="72">
        <v>1.18895</v>
      </c>
      <c r="CC1045" s="72"/>
      <c r="CD1045" s="72">
        <v>0.94744300000000004</v>
      </c>
      <c r="CE1045" s="72"/>
      <c r="CF1045" s="72"/>
      <c r="CG1045" s="72"/>
      <c r="CH1045" s="72"/>
      <c r="CI1045" s="72"/>
      <c r="CJ1045" s="72"/>
      <c r="CK1045" s="72"/>
      <c r="CL1045" s="72"/>
      <c r="CM1045" s="72"/>
      <c r="CN1045" s="72"/>
      <c r="CO1045" s="72"/>
      <c r="CP1045" s="72"/>
      <c r="CQ1045" s="72"/>
      <c r="CR1045" s="72"/>
      <c r="CS1045" s="72"/>
      <c r="CT1045" s="72"/>
      <c r="CU1045" s="72"/>
      <c r="CV1045" s="72"/>
      <c r="CW1045" s="72"/>
      <c r="CX1045" s="72"/>
      <c r="CY1045" s="72"/>
      <c r="CZ1045" s="72"/>
      <c r="DA1045" s="72"/>
      <c r="DB1045" s="72"/>
      <c r="DC1045" s="72"/>
      <c r="DD1045" s="72"/>
      <c r="DE1045" s="72"/>
      <c r="DF1045" s="72"/>
      <c r="DG1045" s="72"/>
      <c r="DH1045" s="78">
        <f t="shared" si="578"/>
        <v>92.579957000000007</v>
      </c>
      <c r="DJ1045" s="77">
        <f t="shared" si="555"/>
        <v>7.4200429999999926</v>
      </c>
      <c r="DK1045" s="72"/>
      <c r="DL1045" s="77" t="s">
        <v>3586</v>
      </c>
      <c r="DO1045" s="358">
        <v>6.27</v>
      </c>
      <c r="DP1045" s="72"/>
      <c r="DQ1045" s="374">
        <v>1.1499999999999999</v>
      </c>
      <c r="DR1045" s="72"/>
      <c r="DU1045" s="52"/>
      <c r="DX1045" s="75">
        <f t="shared" si="556"/>
        <v>54.730636783510278</v>
      </c>
      <c r="DY1045" s="51">
        <f t="shared" si="557"/>
        <v>0</v>
      </c>
      <c r="DZ1045" s="75">
        <f t="shared" si="558"/>
        <v>2.0266913712219585</v>
      </c>
      <c r="EA1045" s="51">
        <f t="shared" si="559"/>
        <v>0</v>
      </c>
      <c r="EB1045" s="75">
        <f t="shared" si="560"/>
        <v>14.547965279353066</v>
      </c>
      <c r="EC1045" s="51">
        <f t="shared" si="561"/>
        <v>0</v>
      </c>
      <c r="ED1045" s="75">
        <f t="shared" si="562"/>
        <v>7.3643045654039341</v>
      </c>
      <c r="EE1045" s="51">
        <f t="shared" si="563"/>
        <v>0</v>
      </c>
      <c r="EF1045" s="75">
        <f t="shared" si="564"/>
        <v>0.27089448745369366</v>
      </c>
      <c r="EG1045" s="51">
        <f t="shared" si="565"/>
        <v>0</v>
      </c>
      <c r="EH1045" s="75">
        <f t="shared" si="566"/>
        <v>2.9597659026780487</v>
      </c>
      <c r="EI1045" s="51">
        <f t="shared" si="567"/>
        <v>0</v>
      </c>
      <c r="EJ1045" s="75">
        <f t="shared" si="568"/>
        <v>6.983044937037505</v>
      </c>
      <c r="EK1045" s="51">
        <f t="shared" si="569"/>
        <v>0</v>
      </c>
      <c r="EL1045" s="75">
        <f t="shared" si="570"/>
        <v>3.9630824196645502</v>
      </c>
      <c r="EM1045" s="51">
        <f t="shared" si="571"/>
        <v>0</v>
      </c>
      <c r="EN1045" s="75">
        <f t="shared" si="572"/>
        <v>1.2842412532120746</v>
      </c>
      <c r="EO1045" s="51">
        <f t="shared" si="573"/>
        <v>0</v>
      </c>
      <c r="EP1045" s="75">
        <f t="shared" si="574"/>
        <v>1.0233780946776632</v>
      </c>
      <c r="EQ1045" s="51">
        <f t="shared" si="575"/>
        <v>0</v>
      </c>
      <c r="ER1045" s="51">
        <f t="shared" si="576"/>
        <v>100</v>
      </c>
      <c r="ES1045" s="51">
        <f t="shared" si="577"/>
        <v>0</v>
      </c>
    </row>
    <row r="1046" spans="1:149" x14ac:dyDescent="0.45">
      <c r="A1046" s="78" t="s">
        <v>1457</v>
      </c>
      <c r="B1046" s="110" t="s">
        <v>3701</v>
      </c>
      <c r="C1046" s="51" t="s">
        <v>587</v>
      </c>
      <c r="D1046" s="51" t="s">
        <v>3693</v>
      </c>
      <c r="E1046" s="78" t="s">
        <v>1121</v>
      </c>
      <c r="F1046" s="78">
        <v>351</v>
      </c>
      <c r="G1046" s="72" t="s">
        <v>3372</v>
      </c>
      <c r="H1046" s="78" t="s">
        <v>1100</v>
      </c>
      <c r="I1046" s="78">
        <v>0.33</v>
      </c>
      <c r="J1046" s="300">
        <v>1000</v>
      </c>
      <c r="K1046" s="78">
        <v>10</v>
      </c>
      <c r="L1046" s="300">
        <v>1400</v>
      </c>
      <c r="M1046" s="72">
        <v>7.5</v>
      </c>
      <c r="O1046" s="78" t="s">
        <v>3500</v>
      </c>
      <c r="P1046" s="72" t="s">
        <v>1374</v>
      </c>
      <c r="Q1046" s="122">
        <v>0.75</v>
      </c>
      <c r="AA1046" s="195"/>
      <c r="AB1046" s="195"/>
      <c r="AC1046" s="195"/>
      <c r="AD1046" s="72"/>
      <c r="AE1046" s="316">
        <v>0.34</v>
      </c>
      <c r="AF1046" s="195"/>
      <c r="AG1046" s="195">
        <v>0.66</v>
      </c>
      <c r="AH1046" s="72"/>
      <c r="AQ1046" s="174" t="s">
        <v>824</v>
      </c>
      <c r="AR1046" s="53">
        <v>1.94</v>
      </c>
      <c r="AS1046" s="53">
        <v>9.2509999999999994</v>
      </c>
      <c r="AT1046" s="77"/>
      <c r="AU1046" s="276">
        <v>3400.0000000000005</v>
      </c>
      <c r="AV1046" s="276">
        <v>6599.9999999999991</v>
      </c>
      <c r="AW1046" s="48">
        <v>6596.0000000000009</v>
      </c>
      <c r="AX1046" s="49">
        <v>19.114412556272917</v>
      </c>
      <c r="AY1046" s="276">
        <v>61056.599999999991</v>
      </c>
      <c r="AZ1046" s="95">
        <v>622.65758966725843</v>
      </c>
      <c r="BB1046" s="80" t="s">
        <v>3412</v>
      </c>
      <c r="BC1046" s="270" t="s">
        <v>1126</v>
      </c>
      <c r="BD1046" s="72">
        <v>51.479599999999998</v>
      </c>
      <c r="BE1046" s="72"/>
      <c r="BF1046" s="72">
        <v>1.9063000000000001</v>
      </c>
      <c r="BG1046" s="72"/>
      <c r="BH1046" s="72">
        <v>13.6839</v>
      </c>
      <c r="BI1046" s="72"/>
      <c r="BJ1046" s="72">
        <v>4.5581399999999999</v>
      </c>
      <c r="BK1046" s="72"/>
      <c r="BL1046" s="72"/>
      <c r="BM1046" s="72"/>
      <c r="BN1046" s="72">
        <v>6.9268599999999996</v>
      </c>
      <c r="BO1046" s="72"/>
      <c r="BP1046" s="72">
        <v>0.254803</v>
      </c>
      <c r="BQ1046" s="72"/>
      <c r="BR1046" s="72">
        <v>2.78396</v>
      </c>
      <c r="BS1046" s="72"/>
      <c r="BT1046" s="72"/>
      <c r="BU1046" s="72"/>
      <c r="BV1046" s="72"/>
      <c r="BW1046" s="72"/>
      <c r="BX1046" s="72">
        <v>6.5682499999999999</v>
      </c>
      <c r="BY1046" s="72"/>
      <c r="BZ1046" s="72">
        <v>3.7276699999999998</v>
      </c>
      <c r="CA1046" s="72"/>
      <c r="CB1046" s="72">
        <v>1.2079500000000001</v>
      </c>
      <c r="CC1046" s="72"/>
      <c r="CD1046" s="72">
        <v>0.96258900000000003</v>
      </c>
      <c r="CE1046" s="72"/>
      <c r="CF1046" s="72"/>
      <c r="CG1046" s="72"/>
      <c r="CH1046" s="72"/>
      <c r="CI1046" s="72"/>
      <c r="CJ1046" s="72"/>
      <c r="CK1046" s="72"/>
      <c r="CL1046" s="72"/>
      <c r="CM1046" s="72"/>
      <c r="CN1046" s="72"/>
      <c r="CO1046" s="72"/>
      <c r="CP1046" s="72"/>
      <c r="CQ1046" s="72"/>
      <c r="CR1046" s="72"/>
      <c r="CS1046" s="72"/>
      <c r="CT1046" s="72"/>
      <c r="CU1046" s="72"/>
      <c r="CV1046" s="72"/>
      <c r="CW1046" s="72"/>
      <c r="CX1046" s="72"/>
      <c r="CY1046" s="72"/>
      <c r="CZ1046" s="72"/>
      <c r="DA1046" s="72"/>
      <c r="DB1046" s="72"/>
      <c r="DC1046" s="72"/>
      <c r="DD1046" s="72"/>
      <c r="DE1046" s="72"/>
      <c r="DF1046" s="72"/>
      <c r="DG1046" s="72"/>
      <c r="DH1046" s="78">
        <f t="shared" si="578"/>
        <v>94.060021999999989</v>
      </c>
      <c r="DJ1046" s="77">
        <f t="shared" si="555"/>
        <v>5.9399780000000106</v>
      </c>
      <c r="DK1046" s="72"/>
      <c r="DL1046" s="77" t="s">
        <v>3586</v>
      </c>
      <c r="DO1046" s="358">
        <v>4.76</v>
      </c>
      <c r="DP1046" s="72"/>
      <c r="DQ1046" s="374">
        <v>1.18</v>
      </c>
      <c r="DR1046" s="72"/>
      <c r="DU1046" s="52"/>
      <c r="DX1046" s="75">
        <f t="shared" si="556"/>
        <v>54.730584689848364</v>
      </c>
      <c r="DY1046" s="51">
        <f t="shared" si="557"/>
        <v>0</v>
      </c>
      <c r="DZ1046" s="75">
        <f t="shared" si="558"/>
        <v>2.0266846205925835</v>
      </c>
      <c r="EA1046" s="51">
        <f t="shared" si="559"/>
        <v>0</v>
      </c>
      <c r="EB1046" s="75">
        <f t="shared" si="560"/>
        <v>14.548051030649345</v>
      </c>
      <c r="EC1046" s="51">
        <f t="shared" si="561"/>
        <v>0</v>
      </c>
      <c r="ED1046" s="75">
        <f t="shared" si="562"/>
        <v>7.3642976609127313</v>
      </c>
      <c r="EE1046" s="51">
        <f t="shared" si="563"/>
        <v>0</v>
      </c>
      <c r="EF1046" s="75">
        <f t="shared" si="564"/>
        <v>0.27089404678217066</v>
      </c>
      <c r="EG1046" s="51">
        <f t="shared" si="565"/>
        <v>0</v>
      </c>
      <c r="EH1046" s="75">
        <f t="shared" si="566"/>
        <v>2.9597696670749238</v>
      </c>
      <c r="EI1046" s="51">
        <f t="shared" si="567"/>
        <v>0</v>
      </c>
      <c r="EJ1046" s="75">
        <f t="shared" si="568"/>
        <v>6.9830411053911936</v>
      </c>
      <c r="EK1046" s="51">
        <f t="shared" si="569"/>
        <v>0</v>
      </c>
      <c r="EL1046" s="75">
        <f t="shared" si="570"/>
        <v>3.963075832578479</v>
      </c>
      <c r="EM1046" s="51">
        <f t="shared" si="571"/>
        <v>0</v>
      </c>
      <c r="EN1046" s="75">
        <f t="shared" si="572"/>
        <v>1.284233167625668</v>
      </c>
      <c r="EO1046" s="51">
        <f t="shared" si="573"/>
        <v>0</v>
      </c>
      <c r="EP1046" s="75">
        <f t="shared" si="574"/>
        <v>1.0233773919380968</v>
      </c>
      <c r="EQ1046" s="51">
        <f t="shared" si="575"/>
        <v>0</v>
      </c>
      <c r="ER1046" s="51">
        <f t="shared" si="576"/>
        <v>100</v>
      </c>
      <c r="ES1046" s="51">
        <f t="shared" si="577"/>
        <v>0</v>
      </c>
    </row>
    <row r="1047" spans="1:149" x14ac:dyDescent="0.45">
      <c r="A1047" s="78" t="s">
        <v>1457</v>
      </c>
      <c r="B1047" s="110" t="s">
        <v>3701</v>
      </c>
      <c r="C1047" s="51" t="s">
        <v>587</v>
      </c>
      <c r="D1047" s="51" t="s">
        <v>3693</v>
      </c>
      <c r="E1047" s="78" t="s">
        <v>1121</v>
      </c>
      <c r="F1047" s="78">
        <v>355</v>
      </c>
      <c r="G1047" s="72" t="s">
        <v>3372</v>
      </c>
      <c r="H1047" s="78" t="s">
        <v>1100</v>
      </c>
      <c r="I1047" s="78">
        <v>0.33</v>
      </c>
      <c r="J1047" s="300">
        <v>1000</v>
      </c>
      <c r="K1047" s="78">
        <v>10</v>
      </c>
      <c r="L1047" s="300">
        <v>1400</v>
      </c>
      <c r="M1047" s="72">
        <v>7.5</v>
      </c>
      <c r="O1047" s="78" t="s">
        <v>3500</v>
      </c>
      <c r="P1047" s="72" t="s">
        <v>1374</v>
      </c>
      <c r="Q1047" s="122">
        <v>0.75</v>
      </c>
      <c r="AA1047" s="195"/>
      <c r="AB1047" s="195"/>
      <c r="AC1047" s="195"/>
      <c r="AD1047" s="72"/>
      <c r="AE1047" s="316">
        <v>0.27</v>
      </c>
      <c r="AF1047" s="195"/>
      <c r="AG1047" s="195">
        <v>0.73</v>
      </c>
      <c r="AH1047" s="72"/>
      <c r="AQ1047" s="174" t="s">
        <v>824</v>
      </c>
      <c r="AR1047" s="53">
        <v>1.9670000000000001</v>
      </c>
      <c r="AS1047" s="53">
        <v>9.1950000000000003</v>
      </c>
      <c r="AT1047" s="77"/>
      <c r="AU1047" s="276">
        <v>2700</v>
      </c>
      <c r="AV1047" s="276">
        <v>7300</v>
      </c>
      <c r="AW1047" s="48">
        <v>5310.9000000000005</v>
      </c>
      <c r="AX1047" s="49">
        <v>15.553052663275924</v>
      </c>
      <c r="AY1047" s="276">
        <v>67123.5</v>
      </c>
      <c r="AZ1047" s="95">
        <v>684.52807264129069</v>
      </c>
      <c r="BB1047" s="80" t="s">
        <v>3412</v>
      </c>
      <c r="BC1047" s="270" t="s">
        <v>1126</v>
      </c>
      <c r="BD1047" s="72">
        <v>51.939399999999999</v>
      </c>
      <c r="BE1047" s="72"/>
      <c r="BF1047" s="72">
        <v>1.92333</v>
      </c>
      <c r="BG1047" s="72"/>
      <c r="BH1047" s="72">
        <v>13.806100000000001</v>
      </c>
      <c r="BI1047" s="72"/>
      <c r="BJ1047" s="72">
        <v>4.5988499999999997</v>
      </c>
      <c r="BK1047" s="72"/>
      <c r="BL1047" s="72"/>
      <c r="BM1047" s="72"/>
      <c r="BN1047" s="72">
        <v>6.9887199999999998</v>
      </c>
      <c r="BO1047" s="72"/>
      <c r="BP1047" s="72">
        <v>0.25707799999999997</v>
      </c>
      <c r="BQ1047" s="72"/>
      <c r="BR1047" s="72">
        <v>2.8088199999999999</v>
      </c>
      <c r="BS1047" s="72"/>
      <c r="BT1047" s="72"/>
      <c r="BU1047" s="72"/>
      <c r="BV1047" s="72"/>
      <c r="BW1047" s="72"/>
      <c r="BX1047" s="72">
        <v>6.6269099999999996</v>
      </c>
      <c r="BY1047" s="72"/>
      <c r="BZ1047" s="72">
        <v>3.7609599999999999</v>
      </c>
      <c r="CA1047" s="72"/>
      <c r="CB1047" s="72">
        <v>1.2187399999999999</v>
      </c>
      <c r="CC1047" s="72"/>
      <c r="CD1047" s="72">
        <v>0.97118499999999996</v>
      </c>
      <c r="CE1047" s="72"/>
      <c r="CF1047" s="72"/>
      <c r="CG1047" s="72"/>
      <c r="CH1047" s="72"/>
      <c r="CI1047" s="72"/>
      <c r="CJ1047" s="72"/>
      <c r="CK1047" s="72"/>
      <c r="CL1047" s="72"/>
      <c r="CM1047" s="72"/>
      <c r="CN1047" s="72"/>
      <c r="CO1047" s="72"/>
      <c r="CP1047" s="72"/>
      <c r="CQ1047" s="72"/>
      <c r="CR1047" s="72"/>
      <c r="CS1047" s="72"/>
      <c r="CT1047" s="72"/>
      <c r="CU1047" s="72"/>
      <c r="CV1047" s="72"/>
      <c r="CW1047" s="72"/>
      <c r="CX1047" s="72"/>
      <c r="CY1047" s="72"/>
      <c r="CZ1047" s="72"/>
      <c r="DA1047" s="72"/>
      <c r="DB1047" s="72"/>
      <c r="DC1047" s="72"/>
      <c r="DD1047" s="72"/>
      <c r="DE1047" s="72"/>
      <c r="DF1047" s="72"/>
      <c r="DG1047" s="72"/>
      <c r="DH1047" s="78">
        <f t="shared" si="578"/>
        <v>94.900092999999998</v>
      </c>
      <c r="DJ1047" s="77">
        <f t="shared" si="555"/>
        <v>5.0999070000000017</v>
      </c>
      <c r="DK1047" s="72"/>
      <c r="DL1047" s="77" t="s">
        <v>3586</v>
      </c>
      <c r="DO1047" s="358">
        <v>4.07</v>
      </c>
      <c r="DP1047" s="72"/>
      <c r="DQ1047" s="374">
        <v>1.03</v>
      </c>
      <c r="DR1047" s="72"/>
      <c r="DU1047" s="52"/>
      <c r="DX1047" s="75">
        <f t="shared" si="556"/>
        <v>54.730610221846675</v>
      </c>
      <c r="DY1047" s="51">
        <f t="shared" si="557"/>
        <v>0</v>
      </c>
      <c r="DZ1047" s="75">
        <f t="shared" si="558"/>
        <v>2.0266892678387576</v>
      </c>
      <c r="EA1047" s="51">
        <f t="shared" si="559"/>
        <v>0</v>
      </c>
      <c r="EB1047" s="75">
        <f t="shared" si="560"/>
        <v>14.54803632278843</v>
      </c>
      <c r="EC1047" s="51">
        <f t="shared" si="561"/>
        <v>0</v>
      </c>
      <c r="ED1047" s="75">
        <f t="shared" si="562"/>
        <v>7.3642920455304504</v>
      </c>
      <c r="EE1047" s="51">
        <f t="shared" si="563"/>
        <v>0</v>
      </c>
      <c r="EF1047" s="75">
        <f t="shared" si="564"/>
        <v>0.27089330671151185</v>
      </c>
      <c r="EG1047" s="51">
        <f t="shared" si="565"/>
        <v>0</v>
      </c>
      <c r="EH1047" s="75">
        <f t="shared" si="566"/>
        <v>2.9597652765208564</v>
      </c>
      <c r="EI1047" s="51">
        <f t="shared" si="567"/>
        <v>0</v>
      </c>
      <c r="EJ1047" s="75">
        <f t="shared" si="568"/>
        <v>6.9830384676229986</v>
      </c>
      <c r="EK1047" s="51">
        <f t="shared" si="569"/>
        <v>0</v>
      </c>
      <c r="EL1047" s="75">
        <f t="shared" si="570"/>
        <v>3.9630730393488656</v>
      </c>
      <c r="EM1047" s="51">
        <f t="shared" si="571"/>
        <v>0</v>
      </c>
      <c r="EN1047" s="75">
        <f t="shared" si="572"/>
        <v>1.2842347794116491</v>
      </c>
      <c r="EO1047" s="51">
        <f t="shared" si="573"/>
        <v>0</v>
      </c>
      <c r="EP1047" s="75">
        <f t="shared" si="574"/>
        <v>1.0233762363120129</v>
      </c>
      <c r="EQ1047" s="51">
        <f t="shared" si="575"/>
        <v>0</v>
      </c>
      <c r="ER1047" s="51">
        <f t="shared" si="576"/>
        <v>100</v>
      </c>
      <c r="ES1047" s="51">
        <f t="shared" si="577"/>
        <v>0</v>
      </c>
    </row>
    <row r="1048" spans="1:149" x14ac:dyDescent="0.45">
      <c r="A1048" s="78" t="s">
        <v>1457</v>
      </c>
      <c r="B1048" s="110" t="s">
        <v>3701</v>
      </c>
      <c r="C1048" s="51" t="s">
        <v>587</v>
      </c>
      <c r="D1048" s="51" t="s">
        <v>3693</v>
      </c>
      <c r="E1048" s="78" t="s">
        <v>1121</v>
      </c>
      <c r="F1048" s="78">
        <v>352</v>
      </c>
      <c r="G1048" s="72" t="s">
        <v>3372</v>
      </c>
      <c r="H1048" s="78" t="s">
        <v>1100</v>
      </c>
      <c r="I1048" s="78">
        <v>0.33</v>
      </c>
      <c r="J1048" s="300">
        <v>1000</v>
      </c>
      <c r="K1048" s="78">
        <v>10</v>
      </c>
      <c r="L1048" s="300">
        <v>1400</v>
      </c>
      <c r="M1048" s="72">
        <v>7.5</v>
      </c>
      <c r="O1048" s="78" t="s">
        <v>3500</v>
      </c>
      <c r="P1048" s="72" t="s">
        <v>1374</v>
      </c>
      <c r="Q1048" s="122">
        <v>0.75</v>
      </c>
      <c r="AA1048" s="195"/>
      <c r="AB1048" s="195"/>
      <c r="AC1048" s="195"/>
      <c r="AD1048" s="72"/>
      <c r="AE1048" s="316">
        <v>0.26</v>
      </c>
      <c r="AF1048" s="195"/>
      <c r="AG1048" s="195">
        <v>0.74</v>
      </c>
      <c r="AH1048" s="72"/>
      <c r="AQ1048" s="174" t="s">
        <v>824</v>
      </c>
      <c r="AR1048" s="53">
        <v>1.9710000000000001</v>
      </c>
      <c r="AS1048" s="53">
        <v>9.1880000000000006</v>
      </c>
      <c r="AT1048" s="77"/>
      <c r="AU1048" s="276">
        <v>2600</v>
      </c>
      <c r="AV1048" s="276">
        <v>7400</v>
      </c>
      <c r="AW1048" s="48">
        <v>5124.6000000000004</v>
      </c>
      <c r="AX1048" s="49">
        <v>15.029882601419846</v>
      </c>
      <c r="AY1048" s="276">
        <v>67991.200000000012</v>
      </c>
      <c r="AZ1048" s="95">
        <v>693.37691110517972</v>
      </c>
      <c r="BB1048" s="80" t="s">
        <v>3412</v>
      </c>
      <c r="BC1048" s="270" t="s">
        <v>1126</v>
      </c>
      <c r="BD1048" s="72">
        <v>51.961199999999998</v>
      </c>
      <c r="BE1048" s="72"/>
      <c r="BF1048" s="72">
        <v>1.92414</v>
      </c>
      <c r="BG1048" s="72"/>
      <c r="BH1048" s="72">
        <v>13.8119</v>
      </c>
      <c r="BI1048" s="72"/>
      <c r="BJ1048" s="72">
        <v>4.6007800000000003</v>
      </c>
      <c r="BK1048" s="72"/>
      <c r="BL1048" s="72"/>
      <c r="BM1048" s="72"/>
      <c r="BN1048" s="72">
        <v>6.9916700000000001</v>
      </c>
      <c r="BO1048" s="72"/>
      <c r="BP1048" s="72">
        <v>0.257187</v>
      </c>
      <c r="BQ1048" s="72"/>
      <c r="BR1048" s="72">
        <v>2.81</v>
      </c>
      <c r="BS1048" s="72"/>
      <c r="BT1048" s="72"/>
      <c r="BU1048" s="72"/>
      <c r="BV1048" s="72"/>
      <c r="BW1048" s="72"/>
      <c r="BX1048" s="72">
        <v>6.6296999999999997</v>
      </c>
      <c r="BY1048" s="72"/>
      <c r="BZ1048" s="72">
        <v>3.7625500000000001</v>
      </c>
      <c r="CA1048" s="72"/>
      <c r="CB1048" s="72">
        <v>1.21926</v>
      </c>
      <c r="CC1048" s="72"/>
      <c r="CD1048" s="72">
        <v>0.97159399999999996</v>
      </c>
      <c r="CE1048" s="72"/>
      <c r="CF1048" s="72"/>
      <c r="CG1048" s="72"/>
      <c r="CH1048" s="72"/>
      <c r="CI1048" s="72"/>
      <c r="CJ1048" s="72"/>
      <c r="CK1048" s="72"/>
      <c r="CL1048" s="72"/>
      <c r="CM1048" s="72"/>
      <c r="CN1048" s="72"/>
      <c r="CO1048" s="72"/>
      <c r="CP1048" s="72"/>
      <c r="CQ1048" s="72"/>
      <c r="CR1048" s="72"/>
      <c r="CS1048" s="72"/>
      <c r="CT1048" s="72"/>
      <c r="CU1048" s="72"/>
      <c r="CV1048" s="72"/>
      <c r="CW1048" s="72"/>
      <c r="CX1048" s="72"/>
      <c r="CY1048" s="72"/>
      <c r="CZ1048" s="72"/>
      <c r="DA1048" s="72"/>
      <c r="DB1048" s="72"/>
      <c r="DC1048" s="72"/>
      <c r="DD1048" s="72"/>
      <c r="DE1048" s="72"/>
      <c r="DF1048" s="72"/>
      <c r="DG1048" s="72"/>
      <c r="DH1048" s="78">
        <f t="shared" si="578"/>
        <v>94.939981000000003</v>
      </c>
      <c r="DJ1048" s="77">
        <f t="shared" si="555"/>
        <v>5.0600189999999969</v>
      </c>
      <c r="DK1048" s="72"/>
      <c r="DL1048" s="77" t="s">
        <v>3586</v>
      </c>
      <c r="DO1048" s="358">
        <v>4.01</v>
      </c>
      <c r="DP1048" s="72"/>
      <c r="DQ1048" s="374">
        <v>1.05</v>
      </c>
      <c r="DR1048" s="72"/>
      <c r="DU1048" s="52"/>
      <c r="DX1048" s="75">
        <f t="shared" si="556"/>
        <v>54.730577626721875</v>
      </c>
      <c r="DY1048" s="51">
        <f t="shared" si="557"/>
        <v>0</v>
      </c>
      <c r="DZ1048" s="75">
        <f t="shared" si="558"/>
        <v>2.0266909469889192</v>
      </c>
      <c r="EA1048" s="51">
        <f t="shared" si="559"/>
        <v>0</v>
      </c>
      <c r="EB1048" s="75">
        <f t="shared" si="560"/>
        <v>14.548033246393842</v>
      </c>
      <c r="EC1048" s="51">
        <f t="shared" si="561"/>
        <v>0</v>
      </c>
      <c r="ED1048" s="75">
        <f t="shared" si="562"/>
        <v>7.364305244594477</v>
      </c>
      <c r="EE1048" s="51">
        <f t="shared" si="563"/>
        <v>0</v>
      </c>
      <c r="EF1048" s="75">
        <f t="shared" si="564"/>
        <v>0.27089430321246849</v>
      </c>
      <c r="EG1048" s="51">
        <f t="shared" si="565"/>
        <v>0</v>
      </c>
      <c r="EH1048" s="75">
        <f t="shared" si="566"/>
        <v>2.9597646538395663</v>
      </c>
      <c r="EI1048" s="51">
        <f t="shared" si="567"/>
        <v>0</v>
      </c>
      <c r="EJ1048" s="75">
        <f t="shared" si="568"/>
        <v>6.9830433187046879</v>
      </c>
      <c r="EK1048" s="51">
        <f t="shared" si="569"/>
        <v>0</v>
      </c>
      <c r="EL1048" s="75">
        <f t="shared" si="570"/>
        <v>3.9630827396099857</v>
      </c>
      <c r="EM1048" s="51">
        <f t="shared" si="571"/>
        <v>0</v>
      </c>
      <c r="EN1048" s="75">
        <f t="shared" si="572"/>
        <v>1.2842429365980175</v>
      </c>
      <c r="EO1048" s="51">
        <f t="shared" si="573"/>
        <v>0</v>
      </c>
      <c r="EP1048" s="75">
        <f t="shared" si="574"/>
        <v>1.0233770744066191</v>
      </c>
      <c r="EQ1048" s="51">
        <f t="shared" si="575"/>
        <v>0</v>
      </c>
      <c r="ER1048" s="51">
        <f t="shared" si="576"/>
        <v>100</v>
      </c>
      <c r="ES1048" s="51">
        <f t="shared" si="577"/>
        <v>0</v>
      </c>
    </row>
    <row r="1049" spans="1:149" s="43" customFormat="1" ht="14.65" thickBot="1" x14ac:dyDescent="0.5">
      <c r="A1049" s="89" t="s">
        <v>1457</v>
      </c>
      <c r="B1049" s="111" t="s">
        <v>3701</v>
      </c>
      <c r="C1049" s="43" t="s">
        <v>587</v>
      </c>
      <c r="D1049" s="43" t="s">
        <v>3693</v>
      </c>
      <c r="E1049" s="89" t="s">
        <v>1121</v>
      </c>
      <c r="F1049" s="89">
        <v>354</v>
      </c>
      <c r="G1049" s="90" t="s">
        <v>3372</v>
      </c>
      <c r="H1049" s="89" t="s">
        <v>1100</v>
      </c>
      <c r="I1049" s="89">
        <v>0.33</v>
      </c>
      <c r="J1049" s="301">
        <v>1000</v>
      </c>
      <c r="K1049" s="89">
        <v>10</v>
      </c>
      <c r="L1049" s="301">
        <v>1400</v>
      </c>
      <c r="M1049" s="90">
        <v>7.5</v>
      </c>
      <c r="O1049" s="89" t="s">
        <v>3500</v>
      </c>
      <c r="P1049" s="90" t="s">
        <v>1374</v>
      </c>
      <c r="Q1049" s="123">
        <v>0.75</v>
      </c>
      <c r="R1049" s="123"/>
      <c r="S1049" s="134"/>
      <c r="AA1049" s="196"/>
      <c r="AB1049" s="196"/>
      <c r="AC1049" s="196"/>
      <c r="AD1049" s="90"/>
      <c r="AE1049" s="317">
        <v>0.05</v>
      </c>
      <c r="AF1049" s="196"/>
      <c r="AG1049" s="196">
        <v>0.95</v>
      </c>
      <c r="AH1049" s="90"/>
      <c r="AQ1049" s="86" t="s">
        <v>824</v>
      </c>
      <c r="AR1049" s="58">
        <v>2.081</v>
      </c>
      <c r="AS1049" s="58">
        <v>9.0980000000000008</v>
      </c>
      <c r="AT1049" s="91"/>
      <c r="AU1049" s="277">
        <v>500</v>
      </c>
      <c r="AV1049" s="277">
        <v>9500</v>
      </c>
      <c r="AW1049" s="63">
        <v>1040.5</v>
      </c>
      <c r="AX1049" s="44">
        <v>3.1614448301061757</v>
      </c>
      <c r="AY1049" s="277">
        <v>86431</v>
      </c>
      <c r="AZ1049" s="259">
        <v>881.42671115867608</v>
      </c>
      <c r="BA1049" s="86"/>
      <c r="BB1049" s="85" t="s">
        <v>3412</v>
      </c>
      <c r="BC1049" s="271" t="s">
        <v>1126</v>
      </c>
      <c r="BD1049" s="90">
        <v>53.439</v>
      </c>
      <c r="BE1049" s="90"/>
      <c r="BF1049" s="90">
        <v>1.9788600000000001</v>
      </c>
      <c r="BG1049" s="90"/>
      <c r="BH1049" s="90">
        <v>14.204700000000001</v>
      </c>
      <c r="BI1049" s="90"/>
      <c r="BJ1049" s="90">
        <v>4.73163</v>
      </c>
      <c r="BK1049" s="90"/>
      <c r="BL1049" s="90"/>
      <c r="BM1049" s="90"/>
      <c r="BN1049" s="90">
        <v>7.1905000000000001</v>
      </c>
      <c r="BO1049" s="90"/>
      <c r="BP1049" s="90">
        <v>0.26450099999999999</v>
      </c>
      <c r="BQ1049" s="90"/>
      <c r="BR1049" s="90">
        <v>2.88992</v>
      </c>
      <c r="BS1049" s="90"/>
      <c r="BT1049" s="90"/>
      <c r="BU1049" s="90"/>
      <c r="BV1049" s="90"/>
      <c r="BW1049" s="90"/>
      <c r="BX1049" s="90">
        <v>6.8182400000000003</v>
      </c>
      <c r="BY1049" s="90"/>
      <c r="BZ1049" s="90">
        <v>3.8695499999999998</v>
      </c>
      <c r="CA1049" s="90"/>
      <c r="CB1049" s="90">
        <v>1.25393</v>
      </c>
      <c r="CC1049" s="90"/>
      <c r="CD1049" s="90">
        <v>0.99922500000000003</v>
      </c>
      <c r="CE1049" s="90"/>
      <c r="CF1049" s="90"/>
      <c r="CG1049" s="90"/>
      <c r="CH1049" s="90"/>
      <c r="CI1049" s="90"/>
      <c r="CJ1049" s="90"/>
      <c r="CK1049" s="90"/>
      <c r="CL1049" s="90"/>
      <c r="CM1049" s="90"/>
      <c r="CN1049" s="90"/>
      <c r="CO1049" s="90"/>
      <c r="CP1049" s="90"/>
      <c r="CQ1049" s="90"/>
      <c r="CR1049" s="90"/>
      <c r="CS1049" s="90"/>
      <c r="CT1049" s="90"/>
      <c r="CU1049" s="90"/>
      <c r="CV1049" s="90"/>
      <c r="CW1049" s="90"/>
      <c r="CX1049" s="90"/>
      <c r="CY1049" s="90"/>
      <c r="CZ1049" s="90"/>
      <c r="DA1049" s="90"/>
      <c r="DB1049" s="90"/>
      <c r="DC1049" s="90"/>
      <c r="DD1049" s="90"/>
      <c r="DE1049" s="90"/>
      <c r="DF1049" s="90"/>
      <c r="DG1049" s="90"/>
      <c r="DH1049" s="89">
        <f t="shared" si="578"/>
        <v>97.640055999999987</v>
      </c>
      <c r="DJ1049" s="91">
        <f t="shared" si="555"/>
        <v>2.3599440000000129</v>
      </c>
      <c r="DK1049" s="90"/>
      <c r="DL1049" s="43" t="s">
        <v>3586</v>
      </c>
      <c r="DO1049" s="359">
        <v>1.22</v>
      </c>
      <c r="DP1049" s="90"/>
      <c r="DQ1049" s="375">
        <v>1.1399999999999999</v>
      </c>
      <c r="DR1049" s="90"/>
      <c r="DS1049" s="308"/>
      <c r="DU1049" s="59"/>
      <c r="DW1049" s="86"/>
      <c r="DX1049" s="298">
        <f t="shared" si="556"/>
        <v>54.730611789079688</v>
      </c>
      <c r="DY1049" s="43">
        <f t="shared" si="557"/>
        <v>0</v>
      </c>
      <c r="DZ1049" s="298">
        <f t="shared" si="558"/>
        <v>2.0266887188184328</v>
      </c>
      <c r="EA1049" s="43">
        <f t="shared" si="559"/>
        <v>0</v>
      </c>
      <c r="EB1049" s="298">
        <f t="shared" si="560"/>
        <v>14.548025248981835</v>
      </c>
      <c r="EC1049" s="43">
        <f t="shared" si="561"/>
        <v>0</v>
      </c>
      <c r="ED1049" s="298">
        <f t="shared" si="562"/>
        <v>7.3642931954074271</v>
      </c>
      <c r="EE1049" s="43">
        <f t="shared" si="563"/>
        <v>0</v>
      </c>
      <c r="EF1049" s="298">
        <f t="shared" si="564"/>
        <v>0.27089394541109241</v>
      </c>
      <c r="EG1049" s="43">
        <f t="shared" si="565"/>
        <v>0</v>
      </c>
      <c r="EH1049" s="298">
        <f t="shared" si="566"/>
        <v>2.9597688882931412</v>
      </c>
      <c r="EI1049" s="43">
        <f t="shared" si="567"/>
        <v>0</v>
      </c>
      <c r="EJ1049" s="298">
        <f t="shared" si="568"/>
        <v>6.983035732793927</v>
      </c>
      <c r="EK1049" s="43">
        <f t="shared" si="569"/>
        <v>0</v>
      </c>
      <c r="EL1049" s="298">
        <f t="shared" si="570"/>
        <v>3.963076383323664</v>
      </c>
      <c r="EM1049" s="43">
        <f t="shared" si="571"/>
        <v>0</v>
      </c>
      <c r="EN1049" s="298">
        <f t="shared" si="572"/>
        <v>1.2842372806504743</v>
      </c>
      <c r="EO1049" s="43">
        <f t="shared" si="573"/>
        <v>0</v>
      </c>
      <c r="EP1049" s="298">
        <f t="shared" si="574"/>
        <v>1.0233761029387367</v>
      </c>
      <c r="EQ1049" s="43">
        <f t="shared" si="575"/>
        <v>0</v>
      </c>
      <c r="ER1049" s="43">
        <f t="shared" si="576"/>
        <v>100</v>
      </c>
      <c r="ES1049" s="43">
        <f t="shared" si="577"/>
        <v>0</v>
      </c>
    </row>
    <row r="1050" spans="1:149" x14ac:dyDescent="0.45">
      <c r="A1050" s="78" t="s">
        <v>1458</v>
      </c>
      <c r="B1050" s="174" t="s">
        <v>3408</v>
      </c>
      <c r="C1050" s="51" t="s">
        <v>3630</v>
      </c>
      <c r="D1050" s="51" t="s">
        <v>3587</v>
      </c>
      <c r="E1050" s="78" t="s">
        <v>637</v>
      </c>
      <c r="F1050" s="78" t="s">
        <v>2018</v>
      </c>
      <c r="G1050" s="72" t="s">
        <v>3373</v>
      </c>
      <c r="H1050" s="78" t="s">
        <v>3153</v>
      </c>
      <c r="I1050" s="78">
        <v>121</v>
      </c>
      <c r="J1050" s="300">
        <v>400</v>
      </c>
      <c r="K1050" s="78">
        <v>2</v>
      </c>
      <c r="L1050" s="300">
        <v>900</v>
      </c>
      <c r="M1050" s="72">
        <v>5</v>
      </c>
      <c r="O1050" s="78" t="s">
        <v>3501</v>
      </c>
      <c r="P1050" s="72" t="s">
        <v>3242</v>
      </c>
      <c r="R1050" s="114">
        <v>4</v>
      </c>
      <c r="AA1050" s="195"/>
      <c r="AB1050" s="195"/>
      <c r="AC1050" s="199"/>
      <c r="AD1050" s="72"/>
      <c r="AE1050" s="316">
        <v>1</v>
      </c>
      <c r="AF1050" s="195"/>
      <c r="AG1050" s="199">
        <v>0</v>
      </c>
      <c r="AH1050" s="72"/>
      <c r="AR1050" s="53">
        <v>0.91639999999999999</v>
      </c>
      <c r="AT1050" s="77"/>
      <c r="AU1050" s="276">
        <v>4000</v>
      </c>
      <c r="AV1050" s="276"/>
      <c r="AW1050" s="48">
        <v>3665.6</v>
      </c>
      <c r="AX1050" s="49"/>
      <c r="AY1050" s="276"/>
      <c r="AZ1050" s="95"/>
      <c r="BB1050" s="80" t="s">
        <v>722</v>
      </c>
      <c r="BC1050" s="270" t="s">
        <v>3337</v>
      </c>
      <c r="BD1050" s="72">
        <v>62.614899999999999</v>
      </c>
      <c r="BE1050" s="72">
        <v>0.28999999999999998</v>
      </c>
      <c r="BF1050" s="72">
        <v>0.28213100000000002</v>
      </c>
      <c r="BG1050" s="72">
        <v>0.04</v>
      </c>
      <c r="BH1050" s="72">
        <v>15.8994</v>
      </c>
      <c r="BI1050" s="72">
        <v>0.17</v>
      </c>
      <c r="BJ1050" s="72"/>
      <c r="BK1050" s="72"/>
      <c r="BL1050" s="72"/>
      <c r="BM1050" s="72"/>
      <c r="BN1050" s="72">
        <v>1.31965</v>
      </c>
      <c r="BO1050" s="72">
        <v>0.05</v>
      </c>
      <c r="BP1050" s="72">
        <v>0.10011100000000001</v>
      </c>
      <c r="BQ1050" s="72">
        <v>0.08</v>
      </c>
      <c r="BR1050" s="72">
        <v>1.1012200000000001</v>
      </c>
      <c r="BS1050" s="72">
        <v>0.05</v>
      </c>
      <c r="BT1050" s="72"/>
      <c r="BU1050" s="72"/>
      <c r="BV1050" s="72"/>
      <c r="BW1050" s="72"/>
      <c r="BX1050" s="72">
        <v>4.3047700000000004</v>
      </c>
      <c r="BY1050" s="72">
        <v>0.11</v>
      </c>
      <c r="BZ1050" s="72">
        <v>3.8861300000000001</v>
      </c>
      <c r="CA1050" s="72">
        <v>0.2</v>
      </c>
      <c r="CB1050" s="72">
        <v>1.5107699999999999</v>
      </c>
      <c r="CC1050" s="72">
        <v>0.08</v>
      </c>
      <c r="CD1050" s="72"/>
      <c r="CE1050" s="72"/>
      <c r="CF1050" s="72"/>
      <c r="CG1050" s="72"/>
      <c r="CH1050" s="72"/>
      <c r="CI1050" s="72"/>
      <c r="CJ1050" s="72"/>
      <c r="CK1050" s="72"/>
      <c r="CL1050" s="72"/>
      <c r="CM1050" s="72"/>
      <c r="CN1050" s="72"/>
      <c r="CO1050" s="72"/>
      <c r="CP1050" s="72"/>
      <c r="CQ1050" s="72"/>
      <c r="CR1050" s="72"/>
      <c r="CS1050" s="72"/>
      <c r="CT1050" s="72"/>
      <c r="CU1050" s="72"/>
      <c r="CV1050" s="72"/>
      <c r="CW1050" s="72"/>
      <c r="CX1050" s="72"/>
      <c r="CY1050" s="72"/>
      <c r="CZ1050" s="72"/>
      <c r="DA1050" s="72"/>
      <c r="DB1050" s="72"/>
      <c r="DC1050" s="72"/>
      <c r="DD1050" s="72"/>
      <c r="DE1050" s="72"/>
      <c r="DF1050" s="72"/>
      <c r="DG1050" s="72"/>
      <c r="DH1050" s="78">
        <v>91.01</v>
      </c>
      <c r="DJ1050" s="77">
        <f t="shared" si="555"/>
        <v>8.9899999999999949</v>
      </c>
      <c r="DK1050" s="72">
        <v>0.91700000000000004</v>
      </c>
      <c r="DO1050" s="358">
        <v>8.99</v>
      </c>
      <c r="DP1050" s="72"/>
      <c r="DQ1050" s="374"/>
      <c r="DR1050" s="72"/>
      <c r="DU1050" s="52"/>
      <c r="DX1050" s="75">
        <f t="shared" si="556"/>
        <v>68.800021975607066</v>
      </c>
      <c r="DY1050" s="51">
        <f t="shared" si="557"/>
        <v>0.31864630260410942</v>
      </c>
      <c r="DZ1050" s="75">
        <f t="shared" si="558"/>
        <v>0.31</v>
      </c>
      <c r="EA1050" s="51">
        <f t="shared" si="559"/>
        <v>4.3951214152290953E-2</v>
      </c>
      <c r="EB1050" s="75">
        <f t="shared" si="560"/>
        <v>17.469948357323371</v>
      </c>
      <c r="EC1050" s="51">
        <f t="shared" si="561"/>
        <v>0.18679266014723658</v>
      </c>
      <c r="ED1050" s="75">
        <f t="shared" si="562"/>
        <v>1.450005493901769</v>
      </c>
      <c r="EE1050" s="51">
        <f t="shared" si="563"/>
        <v>5.4939017690363703E-2</v>
      </c>
      <c r="EF1050" s="75">
        <f t="shared" si="564"/>
        <v>0.11</v>
      </c>
      <c r="EG1050" s="51">
        <f t="shared" si="565"/>
        <v>8.790242830458192E-2</v>
      </c>
      <c r="EH1050" s="75">
        <f t="shared" si="566"/>
        <v>1.2099989012196464</v>
      </c>
      <c r="EI1050" s="51">
        <f t="shared" si="567"/>
        <v>5.4939017690363703E-2</v>
      </c>
      <c r="EJ1050" s="75">
        <f t="shared" si="568"/>
        <v>4.729996703658939</v>
      </c>
      <c r="EK1050" s="51">
        <f t="shared" si="569"/>
        <v>0.12086583891880012</v>
      </c>
      <c r="EL1050" s="75">
        <f t="shared" si="570"/>
        <v>4.270003296341061</v>
      </c>
      <c r="EM1050" s="51">
        <f t="shared" si="571"/>
        <v>0.21975607076145476</v>
      </c>
      <c r="EN1050" s="75">
        <f t="shared" si="572"/>
        <v>1.6600043951214152</v>
      </c>
      <c r="EO1050" s="51">
        <f t="shared" si="573"/>
        <v>8.790242830458192E-2</v>
      </c>
      <c r="EP1050" s="75">
        <f t="shared" si="574"/>
        <v>0</v>
      </c>
      <c r="EQ1050" s="51" t="e">
        <f t="shared" si="575"/>
        <v>#DIV/0!</v>
      </c>
      <c r="ER1050" s="51">
        <f t="shared" si="576"/>
        <v>100</v>
      </c>
      <c r="ES1050" s="51">
        <f t="shared" si="577"/>
        <v>0</v>
      </c>
    </row>
    <row r="1051" spans="1:149" x14ac:dyDescent="0.45">
      <c r="A1051" s="78" t="s">
        <v>1458</v>
      </c>
      <c r="B1051" s="174" t="s">
        <v>3408</v>
      </c>
      <c r="C1051" s="51" t="s">
        <v>3630</v>
      </c>
      <c r="D1051" s="51" t="s">
        <v>3587</v>
      </c>
      <c r="E1051" s="78" t="s">
        <v>637</v>
      </c>
      <c r="F1051" s="78" t="s">
        <v>2019</v>
      </c>
      <c r="G1051" s="72" t="s">
        <v>3373</v>
      </c>
      <c r="H1051" s="78" t="s">
        <v>3153</v>
      </c>
      <c r="I1051" s="78">
        <v>146</v>
      </c>
      <c r="J1051" s="300">
        <v>970</v>
      </c>
      <c r="K1051" s="78">
        <v>2</v>
      </c>
      <c r="L1051" s="300">
        <v>892</v>
      </c>
      <c r="M1051" s="72">
        <v>5</v>
      </c>
      <c r="O1051" s="78" t="s">
        <v>3502</v>
      </c>
      <c r="P1051" s="72" t="s">
        <v>3242</v>
      </c>
      <c r="R1051" s="114">
        <v>3</v>
      </c>
      <c r="AA1051" s="195"/>
      <c r="AB1051" s="195"/>
      <c r="AC1051" s="195"/>
      <c r="AD1051" s="72"/>
      <c r="AE1051" s="316">
        <v>1</v>
      </c>
      <c r="AF1051" s="195"/>
      <c r="AG1051" s="195">
        <v>0</v>
      </c>
      <c r="AH1051" s="72"/>
      <c r="AR1051" s="53">
        <v>1.6220000000000001</v>
      </c>
      <c r="AT1051" s="77"/>
      <c r="AU1051" s="276">
        <v>9700</v>
      </c>
      <c r="AV1051" s="276"/>
      <c r="AW1051" s="48">
        <v>15733.400000000001</v>
      </c>
      <c r="AX1051" s="49"/>
      <c r="AY1051" s="276"/>
      <c r="AZ1051" s="95"/>
      <c r="BB1051" s="80" t="s">
        <v>722</v>
      </c>
      <c r="BC1051" s="270" t="s">
        <v>3337</v>
      </c>
      <c r="BD1051" s="72">
        <v>61.1633</v>
      </c>
      <c r="BE1051" s="72">
        <v>0.63</v>
      </c>
      <c r="BF1051" s="72">
        <v>0.20901600000000001</v>
      </c>
      <c r="BG1051" s="72">
        <v>0.06</v>
      </c>
      <c r="BH1051" s="72">
        <v>15.4672</v>
      </c>
      <c r="BI1051" s="72">
        <v>0.15</v>
      </c>
      <c r="BJ1051" s="72"/>
      <c r="BK1051" s="72"/>
      <c r="BL1051" s="72"/>
      <c r="BM1051" s="72"/>
      <c r="BN1051" s="72">
        <v>1.1234599999999999</v>
      </c>
      <c r="BO1051" s="72">
        <v>0.15</v>
      </c>
      <c r="BP1051" s="72">
        <v>5.2254000000000002E-2</v>
      </c>
      <c r="BQ1051" s="72">
        <v>7.0000000000000007E-2</v>
      </c>
      <c r="BR1051" s="72">
        <v>0.40061400000000003</v>
      </c>
      <c r="BS1051" s="72">
        <v>0.06</v>
      </c>
      <c r="BT1051" s="72"/>
      <c r="BU1051" s="72"/>
      <c r="BV1051" s="72"/>
      <c r="BW1051" s="72"/>
      <c r="BX1051" s="72">
        <v>3.83196</v>
      </c>
      <c r="BY1051" s="72">
        <v>0.17</v>
      </c>
      <c r="BZ1051" s="72">
        <v>3.4226399999999999</v>
      </c>
      <c r="CA1051" s="72">
        <v>0.19</v>
      </c>
      <c r="CB1051" s="72">
        <v>1.41957</v>
      </c>
      <c r="CC1051" s="72">
        <v>0.12</v>
      </c>
      <c r="CD1051" s="72"/>
      <c r="CE1051" s="72"/>
      <c r="CF1051" s="72"/>
      <c r="CG1051" s="72"/>
      <c r="CH1051" s="72"/>
      <c r="CI1051" s="72"/>
      <c r="CJ1051" s="72"/>
      <c r="CK1051" s="72"/>
      <c r="CL1051" s="72"/>
      <c r="CM1051" s="72"/>
      <c r="CN1051" s="72"/>
      <c r="CO1051" s="72"/>
      <c r="CP1051" s="72"/>
      <c r="CQ1051" s="72"/>
      <c r="CR1051" s="72"/>
      <c r="CS1051" s="72"/>
      <c r="CT1051" s="72"/>
      <c r="CU1051" s="72"/>
      <c r="CV1051" s="72"/>
      <c r="CW1051" s="72"/>
      <c r="CX1051" s="72"/>
      <c r="CY1051" s="72"/>
      <c r="CZ1051" s="72"/>
      <c r="DA1051" s="72"/>
      <c r="DB1051" s="72"/>
      <c r="DC1051" s="72"/>
      <c r="DD1051" s="72"/>
      <c r="DE1051" s="72"/>
      <c r="DF1051" s="72"/>
      <c r="DG1051" s="72"/>
      <c r="DH1051" s="78">
        <v>87.09</v>
      </c>
      <c r="DJ1051" s="77">
        <f t="shared" si="555"/>
        <v>12.909999999999997</v>
      </c>
      <c r="DK1051" s="72">
        <v>0.875</v>
      </c>
      <c r="DO1051" s="358">
        <v>12.91</v>
      </c>
      <c r="DP1051" s="72"/>
      <c r="DQ1051" s="374"/>
      <c r="DR1051" s="72"/>
      <c r="DU1051" s="52"/>
      <c r="DX1051" s="75">
        <f t="shared" si="556"/>
        <v>70.229991962337806</v>
      </c>
      <c r="DY1051" s="51">
        <f t="shared" si="557"/>
        <v>0.72338959696865301</v>
      </c>
      <c r="DZ1051" s="75">
        <f t="shared" si="558"/>
        <v>0.24</v>
      </c>
      <c r="EA1051" s="51">
        <f t="shared" si="559"/>
        <v>6.8894247330347907E-2</v>
      </c>
      <c r="EB1051" s="75">
        <f t="shared" si="560"/>
        <v>17.760018371799287</v>
      </c>
      <c r="EC1051" s="51">
        <f t="shared" si="561"/>
        <v>0.17223561832586978</v>
      </c>
      <c r="ED1051" s="75">
        <f t="shared" si="562"/>
        <v>1.2899988517625443</v>
      </c>
      <c r="EE1051" s="51">
        <f t="shared" si="563"/>
        <v>0.17223561832586975</v>
      </c>
      <c r="EF1051" s="75">
        <f t="shared" si="564"/>
        <v>0.06</v>
      </c>
      <c r="EG1051" s="51">
        <f t="shared" si="565"/>
        <v>8.0376621885405911E-2</v>
      </c>
      <c r="EH1051" s="75">
        <f t="shared" si="566"/>
        <v>0.45999999999999996</v>
      </c>
      <c r="EI1051" s="51">
        <f t="shared" si="567"/>
        <v>6.8894247330347894E-2</v>
      </c>
      <c r="EJ1051" s="75">
        <f t="shared" si="568"/>
        <v>4.3999999999999995</v>
      </c>
      <c r="EK1051" s="51">
        <f t="shared" si="569"/>
        <v>0.19520036743598576</v>
      </c>
      <c r="EL1051" s="75">
        <f t="shared" si="570"/>
        <v>3.9300034447123662</v>
      </c>
      <c r="EM1051" s="51">
        <f t="shared" si="571"/>
        <v>0.21816511654610174</v>
      </c>
      <c r="EN1051" s="75">
        <f t="shared" si="572"/>
        <v>1.6300034447123666</v>
      </c>
      <c r="EO1051" s="51">
        <f t="shared" si="573"/>
        <v>0.13778849466069584</v>
      </c>
      <c r="EP1051" s="75">
        <f t="shared" si="574"/>
        <v>0</v>
      </c>
      <c r="EQ1051" s="51" t="e">
        <f t="shared" si="575"/>
        <v>#DIV/0!</v>
      </c>
      <c r="ER1051" s="51">
        <f t="shared" si="576"/>
        <v>100</v>
      </c>
      <c r="ES1051" s="51">
        <f t="shared" si="577"/>
        <v>0</v>
      </c>
    </row>
    <row r="1052" spans="1:149" x14ac:dyDescent="0.45">
      <c r="A1052" s="78" t="s">
        <v>1458</v>
      </c>
      <c r="B1052" s="174" t="s">
        <v>3408</v>
      </c>
      <c r="C1052" s="51" t="s">
        <v>3630</v>
      </c>
      <c r="D1052" s="51" t="s">
        <v>3587</v>
      </c>
      <c r="E1052" s="78" t="s">
        <v>637</v>
      </c>
      <c r="F1052" s="78" t="s">
        <v>2020</v>
      </c>
      <c r="G1052" s="72" t="s">
        <v>3373</v>
      </c>
      <c r="H1052" s="78" t="s">
        <v>3153</v>
      </c>
      <c r="I1052" s="78">
        <v>146</v>
      </c>
      <c r="J1052" s="300">
        <v>970</v>
      </c>
      <c r="K1052" s="78">
        <v>2</v>
      </c>
      <c r="L1052" s="300">
        <v>892</v>
      </c>
      <c r="M1052" s="72">
        <v>5</v>
      </c>
      <c r="O1052" s="78" t="s">
        <v>3462</v>
      </c>
      <c r="P1052" s="72" t="s">
        <v>3243</v>
      </c>
      <c r="R1052" s="114">
        <v>2.7</v>
      </c>
      <c r="AA1052" s="195"/>
      <c r="AB1052" s="195"/>
      <c r="AC1052" s="195"/>
      <c r="AD1052" s="72"/>
      <c r="AE1052" s="316">
        <v>1</v>
      </c>
      <c r="AF1052" s="195"/>
      <c r="AG1052" s="195">
        <v>0</v>
      </c>
      <c r="AH1052" s="72"/>
      <c r="AR1052" s="53">
        <v>1.6220000000000001</v>
      </c>
      <c r="AT1052" s="77"/>
      <c r="AU1052" s="276">
        <v>9700</v>
      </c>
      <c r="AV1052" s="276"/>
      <c r="AW1052" s="48">
        <v>15733.400000000001</v>
      </c>
      <c r="AX1052" s="49"/>
      <c r="AY1052" s="276"/>
      <c r="AZ1052" s="95"/>
      <c r="BB1052" s="80" t="s">
        <v>722</v>
      </c>
      <c r="BC1052" s="270" t="s">
        <v>3337</v>
      </c>
      <c r="BD1052" s="72">
        <v>62.72</v>
      </c>
      <c r="BE1052" s="72">
        <v>0.34</v>
      </c>
      <c r="BF1052" s="72">
        <v>0.23296</v>
      </c>
      <c r="BG1052" s="72">
        <v>0.05</v>
      </c>
      <c r="BH1052" s="72">
        <v>15.8592</v>
      </c>
      <c r="BI1052" s="72">
        <v>0.21</v>
      </c>
      <c r="BJ1052" s="72"/>
      <c r="BK1052" s="72"/>
      <c r="BL1052" s="72"/>
      <c r="BM1052" s="72"/>
      <c r="BN1052" s="72">
        <v>1.0931200000000001</v>
      </c>
      <c r="BO1052" s="72">
        <v>0.15</v>
      </c>
      <c r="BP1052" s="72">
        <v>9.8559999999999995E-2</v>
      </c>
      <c r="BQ1052" s="72">
        <v>7.0000000000000007E-2</v>
      </c>
      <c r="BR1052" s="72">
        <v>0.67200000000000004</v>
      </c>
      <c r="BS1052" s="72">
        <v>0.13</v>
      </c>
      <c r="BT1052" s="72"/>
      <c r="BU1052" s="72"/>
      <c r="BV1052" s="72"/>
      <c r="BW1052" s="72"/>
      <c r="BX1052" s="72">
        <v>3.6915200000000001</v>
      </c>
      <c r="BY1052" s="72">
        <v>0.15</v>
      </c>
      <c r="BZ1052" s="72">
        <v>3.7363200000000001</v>
      </c>
      <c r="CA1052" s="72">
        <v>0.16</v>
      </c>
      <c r="CB1052" s="72">
        <v>1.4963200000000001</v>
      </c>
      <c r="CC1052" s="72">
        <v>0.06</v>
      </c>
      <c r="CD1052" s="72"/>
      <c r="CE1052" s="72"/>
      <c r="CF1052" s="72"/>
      <c r="CG1052" s="72"/>
      <c r="CH1052" s="72"/>
      <c r="CI1052" s="72"/>
      <c r="CJ1052" s="72"/>
      <c r="CK1052" s="72"/>
      <c r="CL1052" s="72"/>
      <c r="CM1052" s="72"/>
      <c r="CN1052" s="72"/>
      <c r="CO1052" s="72"/>
      <c r="CP1052" s="72"/>
      <c r="CQ1052" s="72"/>
      <c r="CR1052" s="72"/>
      <c r="CS1052" s="72"/>
      <c r="CT1052" s="72"/>
      <c r="CU1052" s="72"/>
      <c r="CV1052" s="72"/>
      <c r="CW1052" s="72"/>
      <c r="CX1052" s="72"/>
      <c r="CY1052" s="72"/>
      <c r="CZ1052" s="72"/>
      <c r="DA1052" s="72"/>
      <c r="DB1052" s="72"/>
      <c r="DC1052" s="72"/>
      <c r="DD1052" s="72"/>
      <c r="DE1052" s="72"/>
      <c r="DF1052" s="72"/>
      <c r="DG1052" s="72"/>
      <c r="DH1052" s="78">
        <v>89.6</v>
      </c>
      <c r="DJ1052" s="77">
        <f t="shared" si="555"/>
        <v>10.400000000000006</v>
      </c>
      <c r="DK1052" s="72">
        <v>0.88</v>
      </c>
      <c r="DO1052" s="358">
        <v>10.4</v>
      </c>
      <c r="DP1052" s="72"/>
      <c r="DQ1052" s="374"/>
      <c r="DR1052" s="72"/>
      <c r="DU1052" s="52"/>
      <c r="DX1052" s="75">
        <f t="shared" si="556"/>
        <v>70</v>
      </c>
      <c r="DY1052" s="51">
        <f t="shared" si="557"/>
        <v>0.37946428571428575</v>
      </c>
      <c r="DZ1052" s="75">
        <f t="shared" si="558"/>
        <v>0.26</v>
      </c>
      <c r="EA1052" s="51">
        <f t="shared" si="559"/>
        <v>5.5803571428571432E-2</v>
      </c>
      <c r="EB1052" s="75">
        <f t="shared" si="560"/>
        <v>17.700000000000003</v>
      </c>
      <c r="EC1052" s="51">
        <f t="shared" si="561"/>
        <v>0.23437500000000003</v>
      </c>
      <c r="ED1052" s="75">
        <f t="shared" si="562"/>
        <v>1.2200000000000002</v>
      </c>
      <c r="EE1052" s="51">
        <f t="shared" si="563"/>
        <v>0.16741071428571427</v>
      </c>
      <c r="EF1052" s="75">
        <f t="shared" si="564"/>
        <v>0.11</v>
      </c>
      <c r="EG1052" s="51">
        <f t="shared" si="565"/>
        <v>7.8125000000000014E-2</v>
      </c>
      <c r="EH1052" s="75">
        <f t="shared" si="566"/>
        <v>0.75000000000000011</v>
      </c>
      <c r="EI1052" s="51">
        <f t="shared" si="567"/>
        <v>0.14508928571428575</v>
      </c>
      <c r="EJ1052" s="75">
        <f t="shared" si="568"/>
        <v>4.120000000000001</v>
      </c>
      <c r="EK1052" s="51">
        <f t="shared" si="569"/>
        <v>0.1674107142857143</v>
      </c>
      <c r="EL1052" s="75">
        <f t="shared" si="570"/>
        <v>4.17</v>
      </c>
      <c r="EM1052" s="51">
        <f t="shared" si="571"/>
        <v>0.17857142857142858</v>
      </c>
      <c r="EN1052" s="75">
        <f t="shared" si="572"/>
        <v>1.6700000000000004</v>
      </c>
      <c r="EO1052" s="51">
        <f t="shared" si="573"/>
        <v>6.6964285714285726E-2</v>
      </c>
      <c r="EP1052" s="75">
        <f t="shared" si="574"/>
        <v>0</v>
      </c>
      <c r="EQ1052" s="51" t="e">
        <f t="shared" si="575"/>
        <v>#DIV/0!</v>
      </c>
      <c r="ER1052" s="51">
        <f t="shared" si="576"/>
        <v>100</v>
      </c>
      <c r="ES1052" s="51">
        <f t="shared" si="577"/>
        <v>0</v>
      </c>
    </row>
    <row r="1053" spans="1:149" x14ac:dyDescent="0.45">
      <c r="A1053" s="78" t="s">
        <v>1458</v>
      </c>
      <c r="B1053" s="174" t="s">
        <v>3408</v>
      </c>
      <c r="C1053" s="51" t="s">
        <v>3630</v>
      </c>
      <c r="D1053" s="51" t="s">
        <v>3587</v>
      </c>
      <c r="E1053" s="78" t="s">
        <v>637</v>
      </c>
      <c r="F1053" s="78" t="s">
        <v>2021</v>
      </c>
      <c r="G1053" s="72" t="s">
        <v>3373</v>
      </c>
      <c r="H1053" s="78" t="s">
        <v>3153</v>
      </c>
      <c r="I1053" s="78">
        <v>146</v>
      </c>
      <c r="J1053" s="300">
        <v>970</v>
      </c>
      <c r="K1053" s="78">
        <v>2</v>
      </c>
      <c r="L1053" s="300">
        <v>892</v>
      </c>
      <c r="M1053" s="72">
        <v>5</v>
      </c>
      <c r="O1053" s="78" t="s">
        <v>1412</v>
      </c>
      <c r="P1053" s="72" t="s">
        <v>3213</v>
      </c>
      <c r="R1053" s="114">
        <v>2.4</v>
      </c>
      <c r="AA1053" s="195"/>
      <c r="AB1053" s="195"/>
      <c r="AC1053" s="195"/>
      <c r="AD1053" s="72"/>
      <c r="AE1053" s="316">
        <v>1</v>
      </c>
      <c r="AF1053" s="195"/>
      <c r="AG1053" s="195">
        <v>0</v>
      </c>
      <c r="AH1053" s="72"/>
      <c r="AR1053" s="53">
        <v>1.6220000000000001</v>
      </c>
      <c r="AT1053" s="77"/>
      <c r="AU1053" s="276">
        <v>9700</v>
      </c>
      <c r="AV1053" s="276"/>
      <c r="AW1053" s="48">
        <v>15733.400000000001</v>
      </c>
      <c r="AX1053" s="49"/>
      <c r="AY1053" s="276"/>
      <c r="AZ1053" s="95"/>
      <c r="BB1053" s="80" t="s">
        <v>722</v>
      </c>
      <c r="BC1053" s="270" t="s">
        <v>3337</v>
      </c>
      <c r="BD1053" s="72">
        <v>66.095299999999995</v>
      </c>
      <c r="BE1053" s="72">
        <v>0.85</v>
      </c>
      <c r="BF1053" s="72">
        <v>0.24799499999999999</v>
      </c>
      <c r="BG1053" s="72">
        <v>7.0000000000000007E-2</v>
      </c>
      <c r="BH1053" s="72">
        <v>15.0726</v>
      </c>
      <c r="BI1053" s="72">
        <v>0.28000000000000003</v>
      </c>
      <c r="BJ1053" s="72"/>
      <c r="BK1053" s="72"/>
      <c r="BL1053" s="72"/>
      <c r="BM1053" s="72"/>
      <c r="BN1053" s="72">
        <v>1.0287200000000001</v>
      </c>
      <c r="BO1053" s="72">
        <v>0.44</v>
      </c>
      <c r="BP1053" s="72">
        <v>0.101035</v>
      </c>
      <c r="BQ1053" s="72">
        <v>7.0000000000000007E-2</v>
      </c>
      <c r="BR1053" s="72">
        <v>0.53273000000000004</v>
      </c>
      <c r="BS1053" s="72">
        <v>0.09</v>
      </c>
      <c r="BT1053" s="72"/>
      <c r="BU1053" s="72"/>
      <c r="BV1053" s="72"/>
      <c r="BW1053" s="72"/>
      <c r="BX1053" s="72">
        <v>2.8749099999999999</v>
      </c>
      <c r="BY1053" s="72">
        <v>0.11</v>
      </c>
      <c r="BZ1053" s="72">
        <v>3.0218600000000002</v>
      </c>
      <c r="CA1053" s="72">
        <v>7.0000000000000007E-2</v>
      </c>
      <c r="CB1053" s="72">
        <v>1.94722</v>
      </c>
      <c r="CC1053" s="72">
        <v>0.12</v>
      </c>
      <c r="CD1053" s="72"/>
      <c r="CE1053" s="72"/>
      <c r="CF1053" s="72"/>
      <c r="CG1053" s="72"/>
      <c r="CH1053" s="72"/>
      <c r="CI1053" s="72"/>
      <c r="CJ1053" s="72"/>
      <c r="CK1053" s="72"/>
      <c r="CL1053" s="72"/>
      <c r="CM1053" s="72"/>
      <c r="CN1053" s="72"/>
      <c r="CO1053" s="72"/>
      <c r="CP1053" s="72"/>
      <c r="CQ1053" s="72"/>
      <c r="CR1053" s="72"/>
      <c r="CS1053" s="72"/>
      <c r="CT1053" s="72"/>
      <c r="CU1053" s="72"/>
      <c r="CV1053" s="72"/>
      <c r="CW1053" s="72"/>
      <c r="CX1053" s="72"/>
      <c r="CY1053" s="72"/>
      <c r="CZ1053" s="72"/>
      <c r="DA1053" s="72"/>
      <c r="DB1053" s="72"/>
      <c r="DC1053" s="72"/>
      <c r="DD1053" s="72"/>
      <c r="DE1053" s="72"/>
      <c r="DF1053" s="72"/>
      <c r="DG1053" s="72"/>
      <c r="DH1053" s="78">
        <v>91.85</v>
      </c>
      <c r="DJ1053" s="77">
        <f t="shared" si="555"/>
        <v>8.1500000000000057</v>
      </c>
      <c r="DK1053" s="72">
        <v>0.76400000000000001</v>
      </c>
      <c r="DO1053" s="358">
        <v>8.15</v>
      </c>
      <c r="DP1053" s="72"/>
      <c r="DQ1053" s="374"/>
      <c r="DR1053" s="72"/>
      <c r="DU1053" s="52"/>
      <c r="DX1053" s="75">
        <f t="shared" si="556"/>
        <v>71.960043549265109</v>
      </c>
      <c r="DY1053" s="51">
        <f t="shared" si="557"/>
        <v>0.92542188350571597</v>
      </c>
      <c r="DZ1053" s="75">
        <f t="shared" si="558"/>
        <v>0.27</v>
      </c>
      <c r="EA1053" s="51">
        <f t="shared" si="559"/>
        <v>7.6211213935764854E-2</v>
      </c>
      <c r="EB1053" s="75">
        <f t="shared" si="560"/>
        <v>16.410016330974415</v>
      </c>
      <c r="EC1053" s="51">
        <f t="shared" si="561"/>
        <v>0.30484485574305942</v>
      </c>
      <c r="ED1053" s="75">
        <f t="shared" si="562"/>
        <v>1.1200000000000001</v>
      </c>
      <c r="EE1053" s="51">
        <f t="shared" si="563"/>
        <v>0.47904191616766467</v>
      </c>
      <c r="EF1053" s="75">
        <f t="shared" si="564"/>
        <v>0.11</v>
      </c>
      <c r="EG1053" s="51">
        <f t="shared" si="565"/>
        <v>7.621121393576484E-2</v>
      </c>
      <c r="EH1053" s="75">
        <f t="shared" si="566"/>
        <v>0.58000000000000007</v>
      </c>
      <c r="EI1053" s="51">
        <f t="shared" si="567"/>
        <v>9.7985846488840511E-2</v>
      </c>
      <c r="EJ1053" s="75">
        <f t="shared" si="568"/>
        <v>3.1300054436581384</v>
      </c>
      <c r="EK1053" s="51">
        <f t="shared" si="569"/>
        <v>0.11976047904191618</v>
      </c>
      <c r="EL1053" s="75">
        <f t="shared" si="570"/>
        <v>3.2899945563418624</v>
      </c>
      <c r="EM1053" s="51">
        <f t="shared" si="571"/>
        <v>7.6211213935764854E-2</v>
      </c>
      <c r="EN1053" s="75">
        <f t="shared" si="572"/>
        <v>2.12</v>
      </c>
      <c r="EO1053" s="51">
        <f t="shared" si="573"/>
        <v>0.130647795318454</v>
      </c>
      <c r="EP1053" s="75">
        <f t="shared" si="574"/>
        <v>0</v>
      </c>
      <c r="EQ1053" s="51" t="e">
        <f t="shared" si="575"/>
        <v>#DIV/0!</v>
      </c>
      <c r="ER1053" s="51">
        <f t="shared" si="576"/>
        <v>100</v>
      </c>
      <c r="ES1053" s="51">
        <f t="shared" si="577"/>
        <v>0</v>
      </c>
    </row>
    <row r="1054" spans="1:149" x14ac:dyDescent="0.45">
      <c r="A1054" s="78" t="s">
        <v>1458</v>
      </c>
      <c r="B1054" s="174" t="s">
        <v>3408</v>
      </c>
      <c r="C1054" s="51" t="s">
        <v>3630</v>
      </c>
      <c r="D1054" s="51" t="s">
        <v>3587</v>
      </c>
      <c r="E1054" s="78" t="s">
        <v>637</v>
      </c>
      <c r="F1054" s="78" t="s">
        <v>2022</v>
      </c>
      <c r="G1054" s="72" t="s">
        <v>3373</v>
      </c>
      <c r="H1054" s="78" t="s">
        <v>3153</v>
      </c>
      <c r="I1054" s="78">
        <v>125</v>
      </c>
      <c r="J1054" s="300">
        <v>960</v>
      </c>
      <c r="K1054" s="78">
        <v>2</v>
      </c>
      <c r="L1054" s="300">
        <v>943</v>
      </c>
      <c r="M1054" s="72">
        <v>5</v>
      </c>
      <c r="O1054" s="78" t="s">
        <v>3503</v>
      </c>
      <c r="P1054" s="72" t="s">
        <v>3244</v>
      </c>
      <c r="R1054" s="114">
        <v>3.4</v>
      </c>
      <c r="AA1054" s="195"/>
      <c r="AB1054" s="195"/>
      <c r="AC1054" s="195"/>
      <c r="AD1054" s="72"/>
      <c r="AE1054" s="316">
        <v>1</v>
      </c>
      <c r="AF1054" s="195"/>
      <c r="AG1054" s="195">
        <v>0</v>
      </c>
      <c r="AH1054" s="72"/>
      <c r="AR1054" s="53">
        <v>1.647</v>
      </c>
      <c r="AT1054" s="77"/>
      <c r="AU1054" s="276">
        <v>9600</v>
      </c>
      <c r="AV1054" s="276"/>
      <c r="AW1054" s="48">
        <v>15811.2</v>
      </c>
      <c r="AX1054" s="49"/>
      <c r="AY1054" s="276"/>
      <c r="AZ1054" s="95"/>
      <c r="BB1054" s="80" t="s">
        <v>722</v>
      </c>
      <c r="BC1054" s="270" t="s">
        <v>3337</v>
      </c>
      <c r="BD1054" s="72">
        <v>63.084600000000002</v>
      </c>
      <c r="BE1054" s="72">
        <v>0.48</v>
      </c>
      <c r="BF1054" s="72">
        <v>0.237848</v>
      </c>
      <c r="BG1054" s="72">
        <v>0.06</v>
      </c>
      <c r="BH1054" s="72">
        <v>15.9267</v>
      </c>
      <c r="BI1054" s="72">
        <v>0.21</v>
      </c>
      <c r="BJ1054" s="72"/>
      <c r="BK1054" s="72"/>
      <c r="BL1054" s="72"/>
      <c r="BM1054" s="72"/>
      <c r="BN1054" s="72">
        <v>1.30816</v>
      </c>
      <c r="BO1054" s="72">
        <v>0.19</v>
      </c>
      <c r="BP1054" s="72">
        <v>6.4035999999999996E-2</v>
      </c>
      <c r="BQ1054" s="72">
        <v>0.08</v>
      </c>
      <c r="BR1054" s="72">
        <v>0.93309600000000004</v>
      </c>
      <c r="BS1054" s="72">
        <v>0.1</v>
      </c>
      <c r="BT1054" s="72"/>
      <c r="BU1054" s="72"/>
      <c r="BV1054" s="72"/>
      <c r="BW1054" s="72"/>
      <c r="BX1054" s="72">
        <v>3.6866400000000001</v>
      </c>
      <c r="BY1054" s="72">
        <v>0.17</v>
      </c>
      <c r="BZ1054" s="72">
        <v>4.8209999999999997</v>
      </c>
      <c r="CA1054" s="72">
        <v>0.09</v>
      </c>
      <c r="CB1054" s="72">
        <v>1.42709</v>
      </c>
      <c r="CC1054" s="72">
        <v>0.04</v>
      </c>
      <c r="CD1054" s="72"/>
      <c r="CE1054" s="72"/>
      <c r="CF1054" s="72"/>
      <c r="CG1054" s="72"/>
      <c r="CH1054" s="72"/>
      <c r="CI1054" s="72"/>
      <c r="CJ1054" s="72"/>
      <c r="CK1054" s="72"/>
      <c r="CL1054" s="72"/>
      <c r="CM1054" s="72"/>
      <c r="CN1054" s="72"/>
      <c r="CO1054" s="72"/>
      <c r="CP1054" s="72"/>
      <c r="CQ1054" s="72"/>
      <c r="CR1054" s="72"/>
      <c r="CS1054" s="72"/>
      <c r="CT1054" s="72"/>
      <c r="CU1054" s="72"/>
      <c r="CV1054" s="72"/>
      <c r="CW1054" s="72"/>
      <c r="CX1054" s="72"/>
      <c r="CY1054" s="72"/>
      <c r="CZ1054" s="72"/>
      <c r="DA1054" s="72"/>
      <c r="DB1054" s="72"/>
      <c r="DC1054" s="72"/>
      <c r="DD1054" s="72"/>
      <c r="DE1054" s="72"/>
      <c r="DF1054" s="72"/>
      <c r="DG1054" s="72"/>
      <c r="DH1054" s="78">
        <v>91.48</v>
      </c>
      <c r="DJ1054" s="77">
        <f t="shared" si="555"/>
        <v>8.519999999999996</v>
      </c>
      <c r="DK1054" s="72">
        <v>0.89600000000000002</v>
      </c>
      <c r="DO1054" s="358">
        <v>8.52</v>
      </c>
      <c r="DP1054" s="72"/>
      <c r="DQ1054" s="374"/>
      <c r="DR1054" s="72"/>
      <c r="DU1054" s="52"/>
      <c r="DX1054" s="75">
        <f t="shared" si="556"/>
        <v>68.959991254919103</v>
      </c>
      <c r="DY1054" s="51">
        <f t="shared" si="557"/>
        <v>0.52470485351989493</v>
      </c>
      <c r="DZ1054" s="75">
        <f t="shared" si="558"/>
        <v>0.26</v>
      </c>
      <c r="EA1054" s="51">
        <f t="shared" si="559"/>
        <v>6.558810668998688E-2</v>
      </c>
      <c r="EB1054" s="75">
        <f t="shared" si="560"/>
        <v>17.410034980323569</v>
      </c>
      <c r="EC1054" s="51">
        <f t="shared" si="561"/>
        <v>0.22955837341495411</v>
      </c>
      <c r="ED1054" s="75">
        <f t="shared" si="562"/>
        <v>1.429995627459554</v>
      </c>
      <c r="EE1054" s="51">
        <f t="shared" si="563"/>
        <v>0.20769567118495846</v>
      </c>
      <c r="EF1054" s="75">
        <f t="shared" si="564"/>
        <v>6.9999999999999993E-2</v>
      </c>
      <c r="EG1054" s="51">
        <f t="shared" si="565"/>
        <v>8.7450808919982512E-2</v>
      </c>
      <c r="EH1054" s="75">
        <f t="shared" si="566"/>
        <v>1.02</v>
      </c>
      <c r="EI1054" s="51">
        <f t="shared" si="567"/>
        <v>0.10931351114997814</v>
      </c>
      <c r="EJ1054" s="75">
        <f t="shared" si="568"/>
        <v>4.0299956274595541</v>
      </c>
      <c r="EK1054" s="51">
        <f t="shared" si="569"/>
        <v>0.18583296895496285</v>
      </c>
      <c r="EL1054" s="75">
        <f t="shared" si="570"/>
        <v>5.2700043725404457</v>
      </c>
      <c r="EM1054" s="51">
        <f t="shared" si="571"/>
        <v>9.8382160034980307E-2</v>
      </c>
      <c r="EN1054" s="75">
        <f t="shared" si="572"/>
        <v>1.5600021862702229</v>
      </c>
      <c r="EO1054" s="51">
        <f t="shared" si="573"/>
        <v>4.3725404459991256E-2</v>
      </c>
      <c r="EP1054" s="75">
        <f t="shared" si="574"/>
        <v>0</v>
      </c>
      <c r="EQ1054" s="51" t="e">
        <f t="shared" si="575"/>
        <v>#DIV/0!</v>
      </c>
      <c r="ER1054" s="51">
        <f t="shared" si="576"/>
        <v>100</v>
      </c>
      <c r="ES1054" s="51">
        <f t="shared" si="577"/>
        <v>0</v>
      </c>
    </row>
    <row r="1055" spans="1:149" x14ac:dyDescent="0.45">
      <c r="A1055" s="78" t="s">
        <v>1458</v>
      </c>
      <c r="B1055" s="174" t="s">
        <v>3408</v>
      </c>
      <c r="C1055" s="51" t="s">
        <v>3630</v>
      </c>
      <c r="D1055" s="51" t="s">
        <v>3587</v>
      </c>
      <c r="E1055" s="78" t="s">
        <v>637</v>
      </c>
      <c r="F1055" s="78" t="s">
        <v>2023</v>
      </c>
      <c r="G1055" s="72" t="s">
        <v>3373</v>
      </c>
      <c r="H1055" s="78" t="s">
        <v>3153</v>
      </c>
      <c r="I1055" s="78">
        <v>125</v>
      </c>
      <c r="J1055" s="300">
        <v>960</v>
      </c>
      <c r="K1055" s="78">
        <v>2</v>
      </c>
      <c r="L1055" s="300">
        <v>943</v>
      </c>
      <c r="M1055" s="72">
        <v>5</v>
      </c>
      <c r="O1055" s="78" t="s">
        <v>3502</v>
      </c>
      <c r="P1055" s="72" t="s">
        <v>3245</v>
      </c>
      <c r="R1055" s="114">
        <v>3</v>
      </c>
      <c r="AA1055" s="195"/>
      <c r="AB1055" s="195"/>
      <c r="AC1055" s="195"/>
      <c r="AD1055" s="72"/>
      <c r="AE1055" s="316">
        <v>1</v>
      </c>
      <c r="AF1055" s="195"/>
      <c r="AG1055" s="195">
        <v>0</v>
      </c>
      <c r="AH1055" s="72"/>
      <c r="AR1055" s="53">
        <v>1.647</v>
      </c>
      <c r="AT1055" s="77"/>
      <c r="AU1055" s="276">
        <v>9600</v>
      </c>
      <c r="AV1055" s="276"/>
      <c r="AW1055" s="48">
        <v>15811.2</v>
      </c>
      <c r="AX1055" s="49"/>
      <c r="AY1055" s="276"/>
      <c r="AZ1055" s="95"/>
      <c r="BB1055" s="80" t="s">
        <v>722</v>
      </c>
      <c r="BC1055" s="270" t="s">
        <v>3337</v>
      </c>
      <c r="BD1055" s="72">
        <v>65.356200000000001</v>
      </c>
      <c r="BE1055" s="72">
        <v>0.54</v>
      </c>
      <c r="BF1055" s="72">
        <v>2.2343999999999999E-2</v>
      </c>
      <c r="BG1055" s="72">
        <v>0.05</v>
      </c>
      <c r="BH1055" s="72">
        <v>15.668699999999999</v>
      </c>
      <c r="BI1055" s="72">
        <v>0.27</v>
      </c>
      <c r="BJ1055" s="72"/>
      <c r="BK1055" s="72"/>
      <c r="BL1055" s="72"/>
      <c r="BM1055" s="72"/>
      <c r="BN1055" s="72">
        <v>1.07996</v>
      </c>
      <c r="BO1055" s="72">
        <v>0.15</v>
      </c>
      <c r="BP1055" s="72">
        <v>7.4480000000000005E-2</v>
      </c>
      <c r="BQ1055" s="72">
        <v>7.0000000000000007E-2</v>
      </c>
      <c r="BR1055" s="72">
        <v>0.90307000000000004</v>
      </c>
      <c r="BS1055" s="72">
        <v>0.14000000000000001</v>
      </c>
      <c r="BT1055" s="72"/>
      <c r="BU1055" s="72"/>
      <c r="BV1055" s="72"/>
      <c r="BW1055" s="72"/>
      <c r="BX1055" s="72">
        <v>3.0443699999999998</v>
      </c>
      <c r="BY1055" s="72">
        <v>0.12</v>
      </c>
      <c r="BZ1055" s="72">
        <v>5.0460200000000004</v>
      </c>
      <c r="CA1055" s="72">
        <v>0.18</v>
      </c>
      <c r="CB1055" s="72">
        <v>1.70373</v>
      </c>
      <c r="CC1055" s="72">
        <v>0.06</v>
      </c>
      <c r="CD1055" s="72"/>
      <c r="CE1055" s="72"/>
      <c r="CF1055" s="72"/>
      <c r="CG1055" s="72"/>
      <c r="CH1055" s="72"/>
      <c r="CI1055" s="72"/>
      <c r="CJ1055" s="72"/>
      <c r="CK1055" s="72"/>
      <c r="CL1055" s="72"/>
      <c r="CM1055" s="72"/>
      <c r="CN1055" s="72"/>
      <c r="CO1055" s="72"/>
      <c r="CP1055" s="72"/>
      <c r="CQ1055" s="72"/>
      <c r="CR1055" s="72"/>
      <c r="CS1055" s="72"/>
      <c r="CT1055" s="72"/>
      <c r="CU1055" s="72"/>
      <c r="CV1055" s="72"/>
      <c r="CW1055" s="72"/>
      <c r="CX1055" s="72"/>
      <c r="CY1055" s="72"/>
      <c r="CZ1055" s="72"/>
      <c r="DA1055" s="72"/>
      <c r="DB1055" s="72"/>
      <c r="DC1055" s="72"/>
      <c r="DD1055" s="72"/>
      <c r="DE1055" s="72"/>
      <c r="DF1055" s="72"/>
      <c r="DG1055" s="72"/>
      <c r="DH1055" s="211">
        <f>SUM(BD1055,BF1055,BH1055,BN1055,BP1055,BR1055,BX1055,BZ1055,CB1055)</f>
        <v>92.898873999999992</v>
      </c>
      <c r="DJ1055" s="96">
        <f t="shared" si="555"/>
        <v>7.1011260000000078</v>
      </c>
      <c r="DK1055" s="72">
        <v>0.83399999999999996</v>
      </c>
      <c r="DO1055" s="358">
        <v>6.81</v>
      </c>
      <c r="DP1055" s="72"/>
      <c r="DQ1055" s="374"/>
      <c r="DR1055" s="72"/>
      <c r="DU1055" s="52"/>
      <c r="DX1055" s="75">
        <f t="shared" si="556"/>
        <v>70.351982952990383</v>
      </c>
      <c r="DY1055" s="51">
        <f t="shared" si="557"/>
        <v>0.58127722839783846</v>
      </c>
      <c r="DZ1055" s="75">
        <f t="shared" si="558"/>
        <v>2.4051959983928332E-2</v>
      </c>
      <c r="EA1055" s="51">
        <f t="shared" si="559"/>
        <v>5.382196559239244E-2</v>
      </c>
      <c r="EB1055" s="75">
        <f t="shared" si="560"/>
        <v>16.866404645550386</v>
      </c>
      <c r="EC1055" s="51">
        <f t="shared" si="561"/>
        <v>0.29063861419891918</v>
      </c>
      <c r="ED1055" s="75">
        <f t="shared" si="562"/>
        <v>1.1625113992232028</v>
      </c>
      <c r="EE1055" s="51">
        <f t="shared" si="563"/>
        <v>0.16146589677717729</v>
      </c>
      <c r="EF1055" s="75">
        <f t="shared" si="564"/>
        <v>8.0173199946427784E-2</v>
      </c>
      <c r="EG1055" s="51">
        <f t="shared" si="565"/>
        <v>7.5350751829349416E-2</v>
      </c>
      <c r="EH1055" s="75">
        <f t="shared" si="566"/>
        <v>0.97210004935043681</v>
      </c>
      <c r="EI1055" s="51">
        <f t="shared" si="567"/>
        <v>0.15070150365869883</v>
      </c>
      <c r="EJ1055" s="75">
        <f t="shared" si="568"/>
        <v>3.2770795478102346</v>
      </c>
      <c r="EK1055" s="51">
        <f t="shared" si="569"/>
        <v>0.12917271742174183</v>
      </c>
      <c r="EL1055" s="75">
        <f t="shared" si="570"/>
        <v>5.4317342963704824</v>
      </c>
      <c r="EM1055" s="51">
        <f t="shared" si="571"/>
        <v>0.19375907613261278</v>
      </c>
      <c r="EN1055" s="75">
        <f t="shared" si="572"/>
        <v>1.8339619487745353</v>
      </c>
      <c r="EO1055" s="51">
        <f t="shared" si="573"/>
        <v>6.4586358710870928E-2</v>
      </c>
      <c r="EP1055" s="75">
        <f t="shared" si="574"/>
        <v>0</v>
      </c>
      <c r="EQ1055" s="51" t="e">
        <f t="shared" si="575"/>
        <v>#DIV/0!</v>
      </c>
      <c r="ER1055" s="51">
        <f t="shared" si="576"/>
        <v>100</v>
      </c>
      <c r="ES1055" s="51">
        <f t="shared" si="577"/>
        <v>0</v>
      </c>
    </row>
    <row r="1056" spans="1:149" x14ac:dyDescent="0.45">
      <c r="A1056" s="78" t="s">
        <v>1458</v>
      </c>
      <c r="B1056" s="174" t="s">
        <v>3408</v>
      </c>
      <c r="C1056" s="51" t="s">
        <v>3630</v>
      </c>
      <c r="D1056" s="51" t="s">
        <v>3587</v>
      </c>
      <c r="E1056" s="78" t="s">
        <v>637</v>
      </c>
      <c r="F1056" s="78" t="s">
        <v>2024</v>
      </c>
      <c r="G1056" s="72" t="s">
        <v>3373</v>
      </c>
      <c r="H1056" s="78" t="s">
        <v>3153</v>
      </c>
      <c r="I1056" s="78">
        <v>125</v>
      </c>
      <c r="J1056" s="300">
        <v>960</v>
      </c>
      <c r="K1056" s="78">
        <v>2</v>
      </c>
      <c r="L1056" s="300">
        <v>943</v>
      </c>
      <c r="M1056" s="72">
        <v>5</v>
      </c>
      <c r="O1056" s="78" t="s">
        <v>3454</v>
      </c>
      <c r="P1056" s="72" t="s">
        <v>3246</v>
      </c>
      <c r="R1056" s="114">
        <v>2.6</v>
      </c>
      <c r="AA1056" s="195"/>
      <c r="AB1056" s="195"/>
      <c r="AC1056" s="195"/>
      <c r="AD1056" s="72"/>
      <c r="AE1056" s="316">
        <v>1</v>
      </c>
      <c r="AF1056" s="195"/>
      <c r="AG1056" s="195">
        <v>0</v>
      </c>
      <c r="AH1056" s="72"/>
      <c r="AR1056" s="53">
        <v>1.647</v>
      </c>
      <c r="AT1056" s="77"/>
      <c r="AU1056" s="276">
        <v>9600</v>
      </c>
      <c r="AV1056" s="276"/>
      <c r="AW1056" s="48">
        <v>15811.2</v>
      </c>
      <c r="AX1056" s="49"/>
      <c r="AY1056" s="276"/>
      <c r="AZ1056" s="95"/>
      <c r="BB1056" s="80" t="s">
        <v>722</v>
      </c>
      <c r="BC1056" s="270" t="s">
        <v>3337</v>
      </c>
      <c r="BD1056" s="72">
        <v>69.1006</v>
      </c>
      <c r="BE1056" s="72">
        <v>0.45</v>
      </c>
      <c r="BF1056" s="72">
        <v>0.2351</v>
      </c>
      <c r="BG1056" s="72">
        <v>0.04</v>
      </c>
      <c r="BH1056" s="72">
        <v>13.842700000000001</v>
      </c>
      <c r="BI1056" s="72">
        <v>0.16</v>
      </c>
      <c r="BJ1056" s="72"/>
      <c r="BK1056" s="72"/>
      <c r="BL1056" s="72"/>
      <c r="BM1056" s="72"/>
      <c r="BN1056" s="72">
        <v>0.92159199999999997</v>
      </c>
      <c r="BO1056" s="72">
        <v>0.12</v>
      </c>
      <c r="BP1056" s="72">
        <v>0.112848</v>
      </c>
      <c r="BQ1056" s="72">
        <v>0.08</v>
      </c>
      <c r="BR1056" s="72">
        <v>0.83695600000000003</v>
      </c>
      <c r="BS1056" s="72">
        <v>7.0000000000000007E-2</v>
      </c>
      <c r="BT1056" s="72"/>
      <c r="BU1056" s="72"/>
      <c r="BV1056" s="72"/>
      <c r="BW1056" s="72"/>
      <c r="BX1056" s="72">
        <v>2.20994</v>
      </c>
      <c r="BY1056" s="72">
        <v>0.17</v>
      </c>
      <c r="BZ1056" s="72">
        <v>4.4574999999999996</v>
      </c>
      <c r="CA1056" s="72">
        <v>0.08</v>
      </c>
      <c r="CB1056" s="72">
        <v>2.3227899999999999</v>
      </c>
      <c r="CC1056" s="72">
        <v>0.05</v>
      </c>
      <c r="CD1056" s="72"/>
      <c r="CE1056" s="72"/>
      <c r="CF1056" s="72"/>
      <c r="CG1056" s="72"/>
      <c r="CH1056" s="72"/>
      <c r="CI1056" s="72"/>
      <c r="CJ1056" s="72"/>
      <c r="CK1056" s="72"/>
      <c r="CL1056" s="72"/>
      <c r="CM1056" s="72"/>
      <c r="CN1056" s="72"/>
      <c r="CO1056" s="72"/>
      <c r="CP1056" s="72"/>
      <c r="CQ1056" s="72"/>
      <c r="CR1056" s="72"/>
      <c r="CS1056" s="72"/>
      <c r="CT1056" s="72"/>
      <c r="CU1056" s="72"/>
      <c r="CV1056" s="72"/>
      <c r="CW1056" s="72"/>
      <c r="CX1056" s="72"/>
      <c r="CY1056" s="72"/>
      <c r="CZ1056" s="72"/>
      <c r="DA1056" s="72"/>
      <c r="DB1056" s="72"/>
      <c r="DC1056" s="72"/>
      <c r="DD1056" s="72"/>
      <c r="DE1056" s="72"/>
      <c r="DF1056" s="72"/>
      <c r="DG1056" s="72"/>
      <c r="DH1056" s="78">
        <v>94.04</v>
      </c>
      <c r="DJ1056" s="77">
        <f t="shared" si="555"/>
        <v>5.9599999999999937</v>
      </c>
      <c r="DK1056" s="72">
        <v>0.63200000000000001</v>
      </c>
      <c r="DO1056" s="358">
        <v>5.96</v>
      </c>
      <c r="DP1056" s="72"/>
      <c r="DQ1056" s="374"/>
      <c r="DR1056" s="72"/>
      <c r="DU1056" s="52"/>
      <c r="DX1056" s="75">
        <f t="shared" si="556"/>
        <v>73.480008507018297</v>
      </c>
      <c r="DY1056" s="51">
        <f t="shared" si="557"/>
        <v>0.4785197788175245</v>
      </c>
      <c r="DZ1056" s="75">
        <f t="shared" si="558"/>
        <v>0.25</v>
      </c>
      <c r="EA1056" s="51">
        <f t="shared" si="559"/>
        <v>4.2535091450446622E-2</v>
      </c>
      <c r="EB1056" s="75">
        <f t="shared" si="560"/>
        <v>14.720012760527435</v>
      </c>
      <c r="EC1056" s="51">
        <f t="shared" si="561"/>
        <v>0.17014036580178649</v>
      </c>
      <c r="ED1056" s="75">
        <f t="shared" si="562"/>
        <v>0.98</v>
      </c>
      <c r="EE1056" s="51">
        <f t="shared" si="563"/>
        <v>0.12760527435133986</v>
      </c>
      <c r="EF1056" s="75">
        <f t="shared" si="564"/>
        <v>0.12</v>
      </c>
      <c r="EG1056" s="51">
        <f t="shared" si="565"/>
        <v>8.5070182900893243E-2</v>
      </c>
      <c r="EH1056" s="75">
        <f t="shared" si="566"/>
        <v>0.89</v>
      </c>
      <c r="EI1056" s="51">
        <f t="shared" si="567"/>
        <v>7.4436410038281595E-2</v>
      </c>
      <c r="EJ1056" s="75">
        <f t="shared" si="568"/>
        <v>2.35</v>
      </c>
      <c r="EK1056" s="51">
        <f t="shared" si="569"/>
        <v>0.18077413866439812</v>
      </c>
      <c r="EL1056" s="75">
        <f t="shared" si="570"/>
        <v>4.7400042535091442</v>
      </c>
      <c r="EM1056" s="51">
        <f t="shared" si="571"/>
        <v>8.5070182900893243E-2</v>
      </c>
      <c r="EN1056" s="75">
        <f t="shared" si="572"/>
        <v>2.4700021267545722</v>
      </c>
      <c r="EO1056" s="51">
        <f t="shared" si="573"/>
        <v>5.3168864313058277E-2</v>
      </c>
      <c r="EP1056" s="75">
        <f t="shared" si="574"/>
        <v>0</v>
      </c>
      <c r="EQ1056" s="51" t="e">
        <f t="shared" si="575"/>
        <v>#DIV/0!</v>
      </c>
      <c r="ER1056" s="51">
        <f t="shared" si="576"/>
        <v>100</v>
      </c>
      <c r="ES1056" s="51">
        <f t="shared" si="577"/>
        <v>0</v>
      </c>
    </row>
    <row r="1057" spans="1:149" x14ac:dyDescent="0.45">
      <c r="A1057" s="78" t="s">
        <v>1458</v>
      </c>
      <c r="B1057" s="174" t="s">
        <v>3408</v>
      </c>
      <c r="C1057" s="51" t="s">
        <v>3630</v>
      </c>
      <c r="D1057" s="51" t="s">
        <v>3587</v>
      </c>
      <c r="E1057" s="78" t="s">
        <v>637</v>
      </c>
      <c r="F1057" s="78" t="s">
        <v>2025</v>
      </c>
      <c r="G1057" s="72" t="s">
        <v>3373</v>
      </c>
      <c r="H1057" s="78" t="s">
        <v>3153</v>
      </c>
      <c r="I1057" s="78">
        <v>50</v>
      </c>
      <c r="J1057" s="300">
        <v>980</v>
      </c>
      <c r="K1057" s="78">
        <v>2</v>
      </c>
      <c r="L1057" s="300">
        <v>995</v>
      </c>
      <c r="M1057" s="72">
        <v>5</v>
      </c>
      <c r="O1057" s="78" t="s">
        <v>3504</v>
      </c>
      <c r="P1057" s="72" t="s">
        <v>3159</v>
      </c>
      <c r="R1057" s="114">
        <v>3.7</v>
      </c>
      <c r="AA1057" s="195"/>
      <c r="AB1057" s="195"/>
      <c r="AC1057" s="195"/>
      <c r="AD1057" s="72"/>
      <c r="AE1057" s="316">
        <v>1</v>
      </c>
      <c r="AF1057" s="195"/>
      <c r="AG1057" s="195">
        <v>0</v>
      </c>
      <c r="AH1057" s="72"/>
      <c r="AR1057" s="53">
        <v>1.7230000000000001</v>
      </c>
      <c r="AT1057" s="77"/>
      <c r="AU1057" s="276">
        <v>9800</v>
      </c>
      <c r="AV1057" s="276"/>
      <c r="AW1057" s="48">
        <v>16885.400000000001</v>
      </c>
      <c r="AX1057" s="49"/>
      <c r="AY1057" s="276"/>
      <c r="AZ1057" s="95"/>
      <c r="BB1057" s="80" t="s">
        <v>722</v>
      </c>
      <c r="BC1057" s="270" t="s">
        <v>3337</v>
      </c>
      <c r="BD1057" s="72">
        <v>62.276800000000001</v>
      </c>
      <c r="BE1057" s="72">
        <v>0.92</v>
      </c>
      <c r="BF1057" s="72">
        <v>0.33278400000000002</v>
      </c>
      <c r="BG1057" s="72">
        <v>0.09</v>
      </c>
      <c r="BH1057" s="72">
        <v>15.557700000000001</v>
      </c>
      <c r="BI1057" s="72">
        <v>0.25</v>
      </c>
      <c r="BJ1057" s="72"/>
      <c r="BK1057" s="72"/>
      <c r="BL1057" s="72"/>
      <c r="BM1057" s="72"/>
      <c r="BN1057" s="72">
        <v>1.9782200000000001</v>
      </c>
      <c r="BO1057" s="72">
        <v>0.22</v>
      </c>
      <c r="BP1057" s="72">
        <v>9.2439999999999994E-2</v>
      </c>
      <c r="BQ1057" s="72">
        <v>0.1</v>
      </c>
      <c r="BR1057" s="72">
        <v>1.3681099999999999</v>
      </c>
      <c r="BS1057" s="72">
        <v>0.65</v>
      </c>
      <c r="BT1057" s="72"/>
      <c r="BU1057" s="72"/>
      <c r="BV1057" s="72"/>
      <c r="BW1057" s="72"/>
      <c r="BX1057" s="72">
        <v>4.7421699999999998</v>
      </c>
      <c r="BY1057" s="72">
        <v>0.17</v>
      </c>
      <c r="BZ1057" s="72">
        <v>4.7421699999999998</v>
      </c>
      <c r="CA1057" s="72">
        <v>0.12</v>
      </c>
      <c r="CB1057" s="72">
        <v>1.34962</v>
      </c>
      <c r="CC1057" s="72">
        <v>0.12</v>
      </c>
      <c r="CD1057" s="72"/>
      <c r="CE1057" s="72"/>
      <c r="CF1057" s="72"/>
      <c r="CG1057" s="72"/>
      <c r="CH1057" s="72"/>
      <c r="CI1057" s="72"/>
      <c r="CJ1057" s="72"/>
      <c r="CK1057" s="72"/>
      <c r="CL1057" s="72"/>
      <c r="CM1057" s="72"/>
      <c r="CN1057" s="72"/>
      <c r="CO1057" s="72"/>
      <c r="CP1057" s="72"/>
      <c r="CQ1057" s="72"/>
      <c r="CR1057" s="72"/>
      <c r="CS1057" s="72"/>
      <c r="CT1057" s="72"/>
      <c r="CU1057" s="72"/>
      <c r="CV1057" s="72"/>
      <c r="CW1057" s="72"/>
      <c r="CX1057" s="72"/>
      <c r="CY1057" s="72"/>
      <c r="CZ1057" s="72"/>
      <c r="DA1057" s="72"/>
      <c r="DB1057" s="72"/>
      <c r="DC1057" s="72"/>
      <c r="DD1057" s="72"/>
      <c r="DE1057" s="72"/>
      <c r="DF1057" s="72"/>
      <c r="DG1057" s="72"/>
      <c r="DH1057" s="78">
        <v>92.44</v>
      </c>
      <c r="DJ1057" s="77">
        <f t="shared" si="555"/>
        <v>7.5600000000000023</v>
      </c>
      <c r="DK1057" s="72">
        <v>0.97199999999999998</v>
      </c>
      <c r="DO1057" s="358">
        <v>7.56</v>
      </c>
      <c r="DP1057" s="72"/>
      <c r="DQ1057" s="374"/>
      <c r="DR1057" s="72"/>
      <c r="DU1057" s="52"/>
      <c r="DX1057" s="75">
        <f t="shared" si="556"/>
        <v>67.369969710082216</v>
      </c>
      <c r="DY1057" s="51">
        <f t="shared" si="557"/>
        <v>0.99524015577671998</v>
      </c>
      <c r="DZ1057" s="75">
        <f t="shared" si="558"/>
        <v>0.36000000000000004</v>
      </c>
      <c r="EA1057" s="51">
        <f t="shared" si="559"/>
        <v>9.7360450021635667E-2</v>
      </c>
      <c r="EB1057" s="75">
        <f t="shared" si="560"/>
        <v>16.830051925573347</v>
      </c>
      <c r="EC1057" s="51">
        <f t="shared" si="561"/>
        <v>0.27044569450454353</v>
      </c>
      <c r="ED1057" s="75">
        <f t="shared" si="562"/>
        <v>2.1400043271311122</v>
      </c>
      <c r="EE1057" s="51">
        <f t="shared" si="563"/>
        <v>0.2379922111639983</v>
      </c>
      <c r="EF1057" s="75">
        <f t="shared" si="564"/>
        <v>0.1</v>
      </c>
      <c r="EG1057" s="51">
        <f t="shared" si="565"/>
        <v>0.10817827780181742</v>
      </c>
      <c r="EH1057" s="75">
        <f t="shared" si="566"/>
        <v>1.4799978364344439</v>
      </c>
      <c r="EI1057" s="51">
        <f t="shared" si="567"/>
        <v>0.70315880571181311</v>
      </c>
      <c r="EJ1057" s="75">
        <f t="shared" si="568"/>
        <v>5.1299978364344438</v>
      </c>
      <c r="EK1057" s="51">
        <f t="shared" si="569"/>
        <v>0.18390307226308958</v>
      </c>
      <c r="EL1057" s="75">
        <f t="shared" si="570"/>
        <v>5.1299978364344438</v>
      </c>
      <c r="EM1057" s="51">
        <f t="shared" si="571"/>
        <v>0.12981393336218089</v>
      </c>
      <c r="EN1057" s="75">
        <f t="shared" si="572"/>
        <v>1.4599956728688881</v>
      </c>
      <c r="EO1057" s="51">
        <f t="shared" si="573"/>
        <v>0.12981393336218089</v>
      </c>
      <c r="EP1057" s="75">
        <f t="shared" si="574"/>
        <v>0</v>
      </c>
      <c r="EQ1057" s="51" t="e">
        <f t="shared" si="575"/>
        <v>#DIV/0!</v>
      </c>
      <c r="ER1057" s="51">
        <f t="shared" si="576"/>
        <v>100</v>
      </c>
      <c r="ES1057" s="51">
        <f t="shared" si="577"/>
        <v>0</v>
      </c>
    </row>
    <row r="1058" spans="1:149" x14ac:dyDescent="0.45">
      <c r="A1058" s="78" t="s">
        <v>1458</v>
      </c>
      <c r="B1058" s="174" t="s">
        <v>3408</v>
      </c>
      <c r="C1058" s="51" t="s">
        <v>3630</v>
      </c>
      <c r="D1058" s="51" t="s">
        <v>3587</v>
      </c>
      <c r="E1058" s="78" t="s">
        <v>637</v>
      </c>
      <c r="F1058" s="78" t="s">
        <v>2026</v>
      </c>
      <c r="G1058" s="72" t="s">
        <v>3373</v>
      </c>
      <c r="H1058" s="78" t="s">
        <v>3153</v>
      </c>
      <c r="I1058" s="78">
        <v>50</v>
      </c>
      <c r="J1058" s="300">
        <v>980</v>
      </c>
      <c r="K1058" s="78">
        <v>2</v>
      </c>
      <c r="L1058" s="300">
        <v>995</v>
      </c>
      <c r="M1058" s="72">
        <v>5</v>
      </c>
      <c r="O1058" s="78" t="s">
        <v>3462</v>
      </c>
      <c r="P1058" s="72" t="s">
        <v>3160</v>
      </c>
      <c r="R1058" s="114">
        <v>2.7</v>
      </c>
      <c r="AA1058" s="195"/>
      <c r="AB1058" s="195"/>
      <c r="AC1058" s="195"/>
      <c r="AD1058" s="72"/>
      <c r="AE1058" s="316">
        <v>1</v>
      </c>
      <c r="AF1058" s="195"/>
      <c r="AG1058" s="195">
        <v>0</v>
      </c>
      <c r="AH1058" s="72"/>
      <c r="AR1058" s="53">
        <v>1.7230000000000001</v>
      </c>
      <c r="AT1058" s="77"/>
      <c r="AU1058" s="276">
        <v>9800</v>
      </c>
      <c r="AV1058" s="276"/>
      <c r="AW1058" s="48">
        <v>16885.400000000001</v>
      </c>
      <c r="AX1058" s="49"/>
      <c r="AY1058" s="276"/>
      <c r="AZ1058" s="95"/>
      <c r="BB1058" s="80" t="s">
        <v>722</v>
      </c>
      <c r="BC1058" s="270" t="s">
        <v>3337</v>
      </c>
      <c r="BD1058" s="72">
        <v>64.218800000000002</v>
      </c>
      <c r="BE1058" s="72">
        <v>0.66</v>
      </c>
      <c r="BF1058" s="72">
        <v>0.303008</v>
      </c>
      <c r="BG1058" s="72">
        <v>0.05</v>
      </c>
      <c r="BH1058" s="72">
        <v>16.182500000000001</v>
      </c>
      <c r="BI1058" s="72">
        <v>0.2</v>
      </c>
      <c r="BJ1058" s="72"/>
      <c r="BK1058" s="72"/>
      <c r="BL1058" s="72"/>
      <c r="BM1058" s="72"/>
      <c r="BN1058" s="72">
        <v>1.7328300000000001</v>
      </c>
      <c r="BO1058" s="72">
        <v>0.23</v>
      </c>
      <c r="BP1058" s="72">
        <v>9.4689999999999996E-2</v>
      </c>
      <c r="BQ1058" s="72">
        <v>0.08</v>
      </c>
      <c r="BR1058" s="72">
        <v>1.4676899999999999</v>
      </c>
      <c r="BS1058" s="72">
        <v>0.21</v>
      </c>
      <c r="BT1058" s="72"/>
      <c r="BU1058" s="72"/>
      <c r="BV1058" s="72"/>
      <c r="BW1058" s="72"/>
      <c r="BX1058" s="72">
        <v>3.8822899999999998</v>
      </c>
      <c r="BY1058" s="72">
        <v>0.22</v>
      </c>
      <c r="BZ1058" s="72">
        <v>5.2363600000000003</v>
      </c>
      <c r="CA1058" s="72">
        <v>0.16</v>
      </c>
      <c r="CB1058" s="72">
        <v>1.5813200000000001</v>
      </c>
      <c r="CC1058" s="72">
        <v>0.09</v>
      </c>
      <c r="CD1058" s="72"/>
      <c r="CE1058" s="72"/>
      <c r="CF1058" s="72"/>
      <c r="CG1058" s="72"/>
      <c r="CH1058" s="72"/>
      <c r="CI1058" s="72"/>
      <c r="CJ1058" s="72"/>
      <c r="CK1058" s="72"/>
      <c r="CL1058" s="72"/>
      <c r="CM1058" s="72"/>
      <c r="CN1058" s="72"/>
      <c r="CO1058" s="72"/>
      <c r="CP1058" s="72"/>
      <c r="CQ1058" s="72"/>
      <c r="CR1058" s="72"/>
      <c r="CS1058" s="72"/>
      <c r="CT1058" s="72"/>
      <c r="CU1058" s="72"/>
      <c r="CV1058" s="72"/>
      <c r="CW1058" s="72"/>
      <c r="CX1058" s="72"/>
      <c r="CY1058" s="72"/>
      <c r="CZ1058" s="72"/>
      <c r="DA1058" s="72"/>
      <c r="DB1058" s="72"/>
      <c r="DC1058" s="72"/>
      <c r="DD1058" s="72"/>
      <c r="DE1058" s="72"/>
      <c r="DF1058" s="72"/>
      <c r="DG1058" s="72"/>
      <c r="DH1058" s="78">
        <v>94.69</v>
      </c>
      <c r="DJ1058" s="77">
        <f t="shared" si="555"/>
        <v>5.3100000000000023</v>
      </c>
      <c r="DK1058" s="72">
        <v>0.92300000000000004</v>
      </c>
      <c r="DO1058" s="358">
        <v>5.31</v>
      </c>
      <c r="DP1058" s="72"/>
      <c r="DQ1058" s="374"/>
      <c r="DR1058" s="72"/>
      <c r="DU1058" s="52"/>
      <c r="DX1058" s="75">
        <f t="shared" si="556"/>
        <v>67.820044355264557</v>
      </c>
      <c r="DY1058" s="51">
        <f t="shared" si="557"/>
        <v>0.69701130003168243</v>
      </c>
      <c r="DZ1058" s="75">
        <f t="shared" si="558"/>
        <v>0.32</v>
      </c>
      <c r="EA1058" s="51">
        <f t="shared" si="559"/>
        <v>5.280388636603655E-2</v>
      </c>
      <c r="EB1058" s="75">
        <f t="shared" si="560"/>
        <v>17.089977822367729</v>
      </c>
      <c r="EC1058" s="51">
        <f t="shared" si="561"/>
        <v>0.2112155454641462</v>
      </c>
      <c r="ED1058" s="75">
        <f t="shared" si="562"/>
        <v>1.8300031682331821</v>
      </c>
      <c r="EE1058" s="51">
        <f t="shared" si="563"/>
        <v>0.2428978772837681</v>
      </c>
      <c r="EF1058" s="75">
        <f t="shared" si="564"/>
        <v>0.1</v>
      </c>
      <c r="EG1058" s="51">
        <f t="shared" si="565"/>
        <v>8.4486218185658477E-2</v>
      </c>
      <c r="EH1058" s="75">
        <f t="shared" si="566"/>
        <v>1.5499947196113635</v>
      </c>
      <c r="EI1058" s="51">
        <f t="shared" si="567"/>
        <v>0.22177632273735348</v>
      </c>
      <c r="EJ1058" s="75">
        <f t="shared" si="568"/>
        <v>4.1000000000000005</v>
      </c>
      <c r="EK1058" s="51">
        <f t="shared" si="569"/>
        <v>0.23233710001056082</v>
      </c>
      <c r="EL1058" s="75">
        <f t="shared" si="570"/>
        <v>5.5300031682331818</v>
      </c>
      <c r="EM1058" s="51">
        <f t="shared" si="571"/>
        <v>0.16897243637131693</v>
      </c>
      <c r="EN1058" s="75">
        <f t="shared" si="572"/>
        <v>1.6699968317668183</v>
      </c>
      <c r="EO1058" s="51">
        <f t="shared" si="573"/>
        <v>9.5046995458865774E-2</v>
      </c>
      <c r="EP1058" s="75">
        <f t="shared" si="574"/>
        <v>0</v>
      </c>
      <c r="EQ1058" s="51" t="e">
        <f t="shared" si="575"/>
        <v>#DIV/0!</v>
      </c>
      <c r="ER1058" s="51">
        <f t="shared" si="576"/>
        <v>100</v>
      </c>
      <c r="ES1058" s="51">
        <f t="shared" si="577"/>
        <v>0</v>
      </c>
    </row>
    <row r="1059" spans="1:149" x14ac:dyDescent="0.45">
      <c r="A1059" s="78" t="s">
        <v>1458</v>
      </c>
      <c r="B1059" s="174" t="s">
        <v>3408</v>
      </c>
      <c r="C1059" s="51" t="s">
        <v>3630</v>
      </c>
      <c r="D1059" s="51" t="s">
        <v>3587</v>
      </c>
      <c r="E1059" s="78" t="s">
        <v>637</v>
      </c>
      <c r="F1059" s="78" t="s">
        <v>2027</v>
      </c>
      <c r="G1059" s="72" t="s">
        <v>3373</v>
      </c>
      <c r="H1059" s="78" t="s">
        <v>3153</v>
      </c>
      <c r="I1059" s="78">
        <v>50</v>
      </c>
      <c r="J1059" s="300">
        <v>980</v>
      </c>
      <c r="K1059" s="78">
        <v>2</v>
      </c>
      <c r="L1059" s="300">
        <v>995</v>
      </c>
      <c r="M1059" s="72">
        <v>5</v>
      </c>
      <c r="O1059" s="78" t="s">
        <v>3458</v>
      </c>
      <c r="P1059" s="72" t="s">
        <v>3246</v>
      </c>
      <c r="R1059" s="114">
        <v>2.2000000000000002</v>
      </c>
      <c r="AA1059" s="195"/>
      <c r="AB1059" s="195"/>
      <c r="AC1059" s="195"/>
      <c r="AD1059" s="72"/>
      <c r="AE1059" s="316">
        <v>1</v>
      </c>
      <c r="AF1059" s="195"/>
      <c r="AG1059" s="195">
        <v>0</v>
      </c>
      <c r="AH1059" s="72"/>
      <c r="AR1059" s="53">
        <v>1.7230000000000001</v>
      </c>
      <c r="AT1059" s="77"/>
      <c r="AU1059" s="276">
        <v>9800</v>
      </c>
      <c r="AV1059" s="276"/>
      <c r="AW1059" s="48">
        <v>16885.400000000001</v>
      </c>
      <c r="AX1059" s="49"/>
      <c r="AY1059" s="276"/>
      <c r="AZ1059" s="95"/>
      <c r="BB1059" s="80" t="s">
        <v>722</v>
      </c>
      <c r="BC1059" s="270" t="s">
        <v>3337</v>
      </c>
      <c r="BD1059" s="72">
        <v>66.294700000000006</v>
      </c>
      <c r="BE1059" s="72">
        <v>0.5</v>
      </c>
      <c r="BF1059" s="72">
        <v>0.314193</v>
      </c>
      <c r="BG1059" s="72">
        <v>7.0000000000000007E-2</v>
      </c>
      <c r="BH1059" s="72">
        <v>16.223800000000001</v>
      </c>
      <c r="BI1059" s="72">
        <v>0.25</v>
      </c>
      <c r="BJ1059" s="72"/>
      <c r="BK1059" s="72"/>
      <c r="BL1059" s="72"/>
      <c r="BM1059" s="72"/>
      <c r="BN1059" s="72">
        <v>1.4186300000000001</v>
      </c>
      <c r="BO1059" s="72">
        <v>0.14000000000000001</v>
      </c>
      <c r="BP1059" s="72">
        <v>0.12377299999999999</v>
      </c>
      <c r="BQ1059" s="72">
        <v>7.0000000000000007E-2</v>
      </c>
      <c r="BR1059" s="72">
        <v>0.84736900000000004</v>
      </c>
      <c r="BS1059" s="72">
        <v>0.22</v>
      </c>
      <c r="BT1059" s="72"/>
      <c r="BU1059" s="72"/>
      <c r="BV1059" s="72"/>
      <c r="BW1059" s="72"/>
      <c r="BX1059" s="72">
        <v>2.9229500000000002</v>
      </c>
      <c r="BY1059" s="72">
        <v>0.08</v>
      </c>
      <c r="BZ1059" s="72">
        <v>5.1508599999999998</v>
      </c>
      <c r="CA1059" s="72">
        <v>0.17</v>
      </c>
      <c r="CB1059" s="72">
        <v>1.9137200000000001</v>
      </c>
      <c r="CC1059" s="72">
        <v>0.13</v>
      </c>
      <c r="CD1059" s="72"/>
      <c r="CE1059" s="72"/>
      <c r="CF1059" s="72"/>
      <c r="CG1059" s="72"/>
      <c r="CH1059" s="72"/>
      <c r="CI1059" s="72"/>
      <c r="CJ1059" s="72"/>
      <c r="CK1059" s="72"/>
      <c r="CL1059" s="72"/>
      <c r="CM1059" s="72"/>
      <c r="CN1059" s="72"/>
      <c r="CO1059" s="72"/>
      <c r="CP1059" s="72"/>
      <c r="CQ1059" s="72"/>
      <c r="CR1059" s="72"/>
      <c r="CS1059" s="72"/>
      <c r="CT1059" s="72"/>
      <c r="CU1059" s="72"/>
      <c r="CV1059" s="72"/>
      <c r="CW1059" s="72"/>
      <c r="CX1059" s="72"/>
      <c r="CY1059" s="72"/>
      <c r="CZ1059" s="72"/>
      <c r="DA1059" s="72"/>
      <c r="DB1059" s="72"/>
      <c r="DC1059" s="72"/>
      <c r="DD1059" s="72"/>
      <c r="DE1059" s="72"/>
      <c r="DF1059" s="72"/>
      <c r="DG1059" s="72"/>
      <c r="DH1059" s="78">
        <v>95.21</v>
      </c>
      <c r="DJ1059" s="77">
        <f t="shared" si="555"/>
        <v>4.7900000000000063</v>
      </c>
      <c r="DK1059" s="72">
        <v>0.82199999999999995</v>
      </c>
      <c r="DO1059" s="358">
        <v>4.79</v>
      </c>
      <c r="DP1059" s="72"/>
      <c r="DQ1059" s="374"/>
      <c r="DR1059" s="72"/>
      <c r="DU1059" s="52"/>
      <c r="DX1059" s="75">
        <f t="shared" si="556"/>
        <v>69.629975842873662</v>
      </c>
      <c r="DY1059" s="51">
        <f t="shared" si="557"/>
        <v>0.52515492070160696</v>
      </c>
      <c r="DZ1059" s="75">
        <f t="shared" si="558"/>
        <v>0.33</v>
      </c>
      <c r="EA1059" s="51">
        <f t="shared" si="559"/>
        <v>7.3521688898224982E-2</v>
      </c>
      <c r="EB1059" s="75">
        <f t="shared" si="560"/>
        <v>17.040016804957464</v>
      </c>
      <c r="EC1059" s="51">
        <f t="shared" si="561"/>
        <v>0.26257746035080348</v>
      </c>
      <c r="ED1059" s="75">
        <f t="shared" si="562"/>
        <v>1.4900010503098415</v>
      </c>
      <c r="EE1059" s="51">
        <f t="shared" si="563"/>
        <v>0.14704337779644996</v>
      </c>
      <c r="EF1059" s="75">
        <f t="shared" si="564"/>
        <v>0.13</v>
      </c>
      <c r="EG1059" s="51">
        <f t="shared" si="565"/>
        <v>7.3521688898224996E-2</v>
      </c>
      <c r="EH1059" s="75">
        <f t="shared" si="566"/>
        <v>0.89000000000000012</v>
      </c>
      <c r="EI1059" s="51">
        <f t="shared" si="567"/>
        <v>0.23106816510870712</v>
      </c>
      <c r="EJ1059" s="75">
        <f t="shared" si="568"/>
        <v>3.0700031509295247</v>
      </c>
      <c r="EK1059" s="51">
        <f t="shared" si="569"/>
        <v>8.4024787312257126E-2</v>
      </c>
      <c r="EL1059" s="75">
        <f t="shared" si="570"/>
        <v>5.4099989496901593</v>
      </c>
      <c r="EM1059" s="51">
        <f t="shared" si="571"/>
        <v>0.17855267303854641</v>
      </c>
      <c r="EN1059" s="75">
        <f t="shared" si="572"/>
        <v>2.0099989496901589</v>
      </c>
      <c r="EO1059" s="51">
        <f t="shared" si="573"/>
        <v>0.13654027938241783</v>
      </c>
      <c r="EP1059" s="75">
        <f t="shared" si="574"/>
        <v>0</v>
      </c>
      <c r="EQ1059" s="51" t="e">
        <f t="shared" si="575"/>
        <v>#DIV/0!</v>
      </c>
      <c r="ER1059" s="51">
        <f t="shared" si="576"/>
        <v>100</v>
      </c>
      <c r="ES1059" s="51">
        <f t="shared" si="577"/>
        <v>0</v>
      </c>
    </row>
    <row r="1060" spans="1:149" x14ac:dyDescent="0.45">
      <c r="A1060" s="78" t="s">
        <v>1458</v>
      </c>
      <c r="B1060" s="174" t="s">
        <v>3408</v>
      </c>
      <c r="C1060" s="51" t="s">
        <v>3630</v>
      </c>
      <c r="D1060" s="51" t="s">
        <v>3587</v>
      </c>
      <c r="E1060" s="78" t="s">
        <v>637</v>
      </c>
      <c r="F1060" s="78" t="s">
        <v>2028</v>
      </c>
      <c r="G1060" s="72" t="s">
        <v>3373</v>
      </c>
      <c r="H1060" s="78" t="s">
        <v>3153</v>
      </c>
      <c r="I1060" s="78">
        <v>95</v>
      </c>
      <c r="J1060" s="300">
        <v>920</v>
      </c>
      <c r="K1060" s="78">
        <v>2</v>
      </c>
      <c r="L1060" s="300">
        <v>950</v>
      </c>
      <c r="M1060" s="72">
        <v>5</v>
      </c>
      <c r="O1060" s="78"/>
      <c r="P1060" s="72" t="s">
        <v>3247</v>
      </c>
      <c r="R1060" s="114"/>
      <c r="AA1060" s="195"/>
      <c r="AB1060" s="195"/>
      <c r="AC1060" s="195"/>
      <c r="AD1060" s="72"/>
      <c r="AE1060" s="316">
        <v>1</v>
      </c>
      <c r="AF1060" s="195"/>
      <c r="AG1060" s="195">
        <v>0</v>
      </c>
      <c r="AH1060" s="72"/>
      <c r="AR1060" s="53">
        <v>1.579</v>
      </c>
      <c r="AT1060" s="77"/>
      <c r="AU1060" s="276">
        <v>9200</v>
      </c>
      <c r="AV1060" s="276"/>
      <c r="AW1060" s="48">
        <v>14526.8</v>
      </c>
      <c r="AX1060" s="49"/>
      <c r="AY1060" s="276"/>
      <c r="AZ1060" s="95"/>
      <c r="BB1060" s="80" t="s">
        <v>722</v>
      </c>
      <c r="BC1060" s="270" t="s">
        <v>3337</v>
      </c>
      <c r="BD1060" s="72">
        <v>62.7042</v>
      </c>
      <c r="BE1060" s="72">
        <v>0.42</v>
      </c>
      <c r="BF1060" s="72">
        <v>7.0463999999999999E-2</v>
      </c>
      <c r="BG1060" s="72">
        <v>0.03</v>
      </c>
      <c r="BH1060" s="72">
        <v>16.761600000000001</v>
      </c>
      <c r="BI1060" s="72">
        <v>0.31</v>
      </c>
      <c r="BJ1060" s="72"/>
      <c r="BK1060" s="72"/>
      <c r="BL1060" s="72"/>
      <c r="BM1060" s="72"/>
      <c r="BN1060" s="72">
        <v>1.02173</v>
      </c>
      <c r="BO1060" s="72">
        <v>0.18</v>
      </c>
      <c r="BP1060" s="72">
        <v>3.5231999999999999E-2</v>
      </c>
      <c r="BQ1060" s="72">
        <v>0.03</v>
      </c>
      <c r="BR1060" s="72">
        <v>0.31708799999999998</v>
      </c>
      <c r="BS1060" s="72">
        <v>0.17</v>
      </c>
      <c r="BT1060" s="72"/>
      <c r="BU1060" s="72"/>
      <c r="BV1060" s="72"/>
      <c r="BW1060" s="72"/>
      <c r="BX1060" s="72">
        <v>1.9553799999999999</v>
      </c>
      <c r="BY1060" s="72">
        <v>0.15</v>
      </c>
      <c r="BZ1060" s="72">
        <v>3.3029999999999999</v>
      </c>
      <c r="CA1060" s="72">
        <v>0.27</v>
      </c>
      <c r="CB1060" s="72">
        <v>1.58544</v>
      </c>
      <c r="CC1060" s="72">
        <v>0.05</v>
      </c>
      <c r="CD1060" s="72"/>
      <c r="CE1060" s="72"/>
      <c r="CF1060" s="72"/>
      <c r="CG1060" s="72"/>
      <c r="CH1060" s="72"/>
      <c r="CI1060" s="72"/>
      <c r="CJ1060" s="72"/>
      <c r="CK1060" s="72"/>
      <c r="CL1060" s="72"/>
      <c r="CM1060" s="72"/>
      <c r="CN1060" s="72"/>
      <c r="CO1060" s="72"/>
      <c r="CP1060" s="72"/>
      <c r="CQ1060" s="72"/>
      <c r="CR1060" s="72"/>
      <c r="CS1060" s="72"/>
      <c r="CT1060" s="72"/>
      <c r="CU1060" s="72"/>
      <c r="CV1060" s="72"/>
      <c r="CW1060" s="72"/>
      <c r="CX1060" s="72"/>
      <c r="CY1060" s="72"/>
      <c r="CZ1060" s="72"/>
      <c r="DA1060" s="72"/>
      <c r="DB1060" s="72"/>
      <c r="DC1060" s="72"/>
      <c r="DD1060" s="72"/>
      <c r="DE1060" s="72"/>
      <c r="DF1060" s="72"/>
      <c r="DG1060" s="72"/>
      <c r="DH1060" s="78">
        <v>88.08</v>
      </c>
      <c r="DJ1060" s="77">
        <f t="shared" si="555"/>
        <v>11.920000000000002</v>
      </c>
      <c r="DK1060" s="72"/>
      <c r="DO1060" s="358">
        <v>11.92</v>
      </c>
      <c r="DP1060" s="72"/>
      <c r="DQ1060" s="374"/>
      <c r="DR1060" s="72"/>
      <c r="DU1060" s="52"/>
      <c r="DX1060" s="75">
        <f t="shared" si="556"/>
        <v>71.190054495912818</v>
      </c>
      <c r="DY1060" s="51">
        <f t="shared" si="557"/>
        <v>0.47683923705722076</v>
      </c>
      <c r="DZ1060" s="75">
        <f t="shared" si="558"/>
        <v>0.08</v>
      </c>
      <c r="EA1060" s="51">
        <f t="shared" si="559"/>
        <v>3.405994550408719E-2</v>
      </c>
      <c r="EB1060" s="75">
        <f t="shared" si="560"/>
        <v>19.029972752043598</v>
      </c>
      <c r="EC1060" s="51">
        <f t="shared" si="561"/>
        <v>0.35195277020890098</v>
      </c>
      <c r="ED1060" s="75">
        <f t="shared" si="562"/>
        <v>1.1600022706630337</v>
      </c>
      <c r="EE1060" s="51">
        <f t="shared" si="563"/>
        <v>0.20435967302452315</v>
      </c>
      <c r="EF1060" s="75">
        <f t="shared" si="564"/>
        <v>0.04</v>
      </c>
      <c r="EG1060" s="51">
        <f t="shared" si="565"/>
        <v>3.405994550408719E-2</v>
      </c>
      <c r="EH1060" s="75">
        <f t="shared" si="566"/>
        <v>0.36</v>
      </c>
      <c r="EI1060" s="51">
        <f t="shared" si="567"/>
        <v>0.19300635785649412</v>
      </c>
      <c r="EJ1060" s="75">
        <f t="shared" si="568"/>
        <v>2.2200045413260669</v>
      </c>
      <c r="EK1060" s="51">
        <f t="shared" si="569"/>
        <v>0.17029972752043596</v>
      </c>
      <c r="EL1060" s="75">
        <f t="shared" si="570"/>
        <v>3.75</v>
      </c>
      <c r="EM1060" s="51">
        <f t="shared" si="571"/>
        <v>0.30653950953678477</v>
      </c>
      <c r="EN1060" s="75">
        <f t="shared" si="572"/>
        <v>1.7999999999999998</v>
      </c>
      <c r="EO1060" s="51">
        <f t="shared" si="573"/>
        <v>5.6766575840145321E-2</v>
      </c>
      <c r="EP1060" s="75">
        <f t="shared" si="574"/>
        <v>0</v>
      </c>
      <c r="EQ1060" s="51" t="e">
        <f t="shared" si="575"/>
        <v>#DIV/0!</v>
      </c>
      <c r="ER1060" s="51">
        <f t="shared" si="576"/>
        <v>100</v>
      </c>
      <c r="ES1060" s="51">
        <f t="shared" si="577"/>
        <v>0</v>
      </c>
    </row>
    <row r="1061" spans="1:149" x14ac:dyDescent="0.45">
      <c r="A1061" s="78" t="s">
        <v>1458</v>
      </c>
      <c r="B1061" s="174" t="s">
        <v>3408</v>
      </c>
      <c r="C1061" s="51" t="s">
        <v>3630</v>
      </c>
      <c r="D1061" s="51" t="s">
        <v>3587</v>
      </c>
      <c r="E1061" s="78" t="s">
        <v>637</v>
      </c>
      <c r="F1061" s="78" t="s">
        <v>2029</v>
      </c>
      <c r="G1061" s="72" t="s">
        <v>3373</v>
      </c>
      <c r="H1061" s="78" t="s">
        <v>3153</v>
      </c>
      <c r="I1061" s="78">
        <v>95</v>
      </c>
      <c r="J1061" s="300">
        <v>920</v>
      </c>
      <c r="K1061" s="78">
        <v>2</v>
      </c>
      <c r="L1061" s="300">
        <v>950</v>
      </c>
      <c r="M1061" s="72">
        <v>5</v>
      </c>
      <c r="O1061" s="78"/>
      <c r="P1061" s="72" t="s">
        <v>3248</v>
      </c>
      <c r="AA1061" s="195"/>
      <c r="AB1061" s="195"/>
      <c r="AC1061" s="195"/>
      <c r="AD1061" s="72"/>
      <c r="AE1061" s="316">
        <v>1</v>
      </c>
      <c r="AF1061" s="195"/>
      <c r="AG1061" s="195">
        <v>0</v>
      </c>
      <c r="AH1061" s="72"/>
      <c r="AR1061" s="53">
        <v>1.579</v>
      </c>
      <c r="AT1061" s="77"/>
      <c r="AU1061" s="276">
        <v>9200</v>
      </c>
      <c r="AV1061" s="276"/>
      <c r="AW1061" s="48">
        <v>14526.8</v>
      </c>
      <c r="AX1061" s="49"/>
      <c r="AY1061" s="276"/>
      <c r="AZ1061" s="95"/>
      <c r="BB1061" s="80" t="s">
        <v>722</v>
      </c>
      <c r="BC1061" s="270" t="s">
        <v>3337</v>
      </c>
      <c r="BD1061" s="72">
        <v>62.3551</v>
      </c>
      <c r="BE1061" s="72">
        <v>0.36</v>
      </c>
      <c r="BF1061" s="72">
        <v>0.123984</v>
      </c>
      <c r="BG1061" s="72">
        <v>0.05</v>
      </c>
      <c r="BH1061" s="72">
        <v>16.8264</v>
      </c>
      <c r="BI1061" s="72">
        <v>0.17</v>
      </c>
      <c r="BJ1061" s="72"/>
      <c r="BK1061" s="72"/>
      <c r="BL1061" s="72"/>
      <c r="BM1061" s="72"/>
      <c r="BN1061" s="72">
        <v>1.30183</v>
      </c>
      <c r="BO1061" s="72">
        <v>0.08</v>
      </c>
      <c r="BP1061" s="72">
        <v>3.5423999999999997E-2</v>
      </c>
      <c r="BQ1061" s="72">
        <v>0.04</v>
      </c>
      <c r="BR1061" s="72">
        <v>0.59335199999999999</v>
      </c>
      <c r="BS1061" s="72">
        <v>0.25</v>
      </c>
      <c r="BT1061" s="72"/>
      <c r="BU1061" s="72"/>
      <c r="BV1061" s="72"/>
      <c r="BW1061" s="72"/>
      <c r="BX1061" s="72">
        <v>2.38226</v>
      </c>
      <c r="BY1061" s="72">
        <v>0.1</v>
      </c>
      <c r="BZ1061" s="72">
        <v>3.08189</v>
      </c>
      <c r="CA1061" s="72">
        <v>0.19</v>
      </c>
      <c r="CB1061" s="72">
        <v>1.6206499999999999</v>
      </c>
      <c r="CC1061" s="72">
        <v>0.08</v>
      </c>
      <c r="CD1061" s="72"/>
      <c r="CE1061" s="72"/>
      <c r="CF1061" s="72"/>
      <c r="CG1061" s="72"/>
      <c r="CH1061" s="72"/>
      <c r="CI1061" s="72"/>
      <c r="CJ1061" s="72"/>
      <c r="CK1061" s="72"/>
      <c r="CL1061" s="72"/>
      <c r="CM1061" s="72"/>
      <c r="CN1061" s="72"/>
      <c r="CO1061" s="72"/>
      <c r="CP1061" s="72"/>
      <c r="CQ1061" s="72"/>
      <c r="CR1061" s="72"/>
      <c r="CS1061" s="72"/>
      <c r="CT1061" s="72"/>
      <c r="CU1061" s="72"/>
      <c r="CV1061" s="72"/>
      <c r="CW1061" s="72"/>
      <c r="CX1061" s="72"/>
      <c r="CY1061" s="72"/>
      <c r="CZ1061" s="72"/>
      <c r="DA1061" s="72"/>
      <c r="DB1061" s="72"/>
      <c r="DC1061" s="72"/>
      <c r="DD1061" s="72"/>
      <c r="DE1061" s="72"/>
      <c r="DF1061" s="72"/>
      <c r="DG1061" s="72"/>
      <c r="DH1061" s="78">
        <v>88.56</v>
      </c>
      <c r="DJ1061" s="77">
        <f t="shared" si="555"/>
        <v>11.439999999999998</v>
      </c>
      <c r="DK1061" s="72"/>
      <c r="DO1061" s="358">
        <v>11.44</v>
      </c>
      <c r="DP1061" s="72"/>
      <c r="DQ1061" s="374"/>
      <c r="DR1061" s="72"/>
      <c r="DU1061" s="52"/>
      <c r="DX1061" s="75">
        <f t="shared" si="556"/>
        <v>70.410004516711837</v>
      </c>
      <c r="DY1061" s="51">
        <f t="shared" si="557"/>
        <v>0.40650406504065045</v>
      </c>
      <c r="DZ1061" s="75">
        <f t="shared" si="558"/>
        <v>0.13999999999999999</v>
      </c>
      <c r="EA1061" s="51">
        <f t="shared" si="559"/>
        <v>5.6458897922312554E-2</v>
      </c>
      <c r="EB1061" s="75">
        <f t="shared" si="560"/>
        <v>19</v>
      </c>
      <c r="EC1061" s="51">
        <f t="shared" si="561"/>
        <v>0.19196025293586272</v>
      </c>
      <c r="ED1061" s="75">
        <f t="shared" si="562"/>
        <v>1.469997741644083</v>
      </c>
      <c r="EE1061" s="51">
        <f t="shared" si="563"/>
        <v>9.0334236675700091E-2</v>
      </c>
      <c r="EF1061" s="75">
        <f t="shared" si="564"/>
        <v>3.9999999999999994E-2</v>
      </c>
      <c r="EG1061" s="51">
        <f t="shared" si="565"/>
        <v>4.5167118337850046E-2</v>
      </c>
      <c r="EH1061" s="75">
        <f t="shared" si="566"/>
        <v>0.66999999999999993</v>
      </c>
      <c r="EI1061" s="51">
        <f t="shared" si="567"/>
        <v>0.28229448961156278</v>
      </c>
      <c r="EJ1061" s="75">
        <f t="shared" si="568"/>
        <v>2.6899954832881665</v>
      </c>
      <c r="EK1061" s="51">
        <f t="shared" si="569"/>
        <v>0.11291779584462512</v>
      </c>
      <c r="EL1061" s="75">
        <f t="shared" si="570"/>
        <v>3.4800022583559165</v>
      </c>
      <c r="EM1061" s="51">
        <f t="shared" si="571"/>
        <v>0.21454381210478768</v>
      </c>
      <c r="EN1061" s="75">
        <f t="shared" si="572"/>
        <v>1.8300022583559168</v>
      </c>
      <c r="EO1061" s="51">
        <f t="shared" si="573"/>
        <v>9.0334236675700091E-2</v>
      </c>
      <c r="EP1061" s="75">
        <f t="shared" si="574"/>
        <v>0</v>
      </c>
      <c r="EQ1061" s="51" t="e">
        <f t="shared" si="575"/>
        <v>#DIV/0!</v>
      </c>
      <c r="ER1061" s="51">
        <f t="shared" si="576"/>
        <v>100</v>
      </c>
      <c r="ES1061" s="51">
        <f t="shared" si="577"/>
        <v>0</v>
      </c>
    </row>
    <row r="1062" spans="1:149" x14ac:dyDescent="0.45">
      <c r="A1062" s="78" t="s">
        <v>1458</v>
      </c>
      <c r="B1062" s="174" t="s">
        <v>3408</v>
      </c>
      <c r="C1062" s="51" t="s">
        <v>3630</v>
      </c>
      <c r="D1062" s="51" t="s">
        <v>3587</v>
      </c>
      <c r="E1062" s="78" t="s">
        <v>637</v>
      </c>
      <c r="F1062" s="78" t="s">
        <v>2030</v>
      </c>
      <c r="G1062" s="72" t="s">
        <v>3373</v>
      </c>
      <c r="H1062" s="78" t="s">
        <v>3153</v>
      </c>
      <c r="I1062" s="78">
        <v>95</v>
      </c>
      <c r="J1062" s="300">
        <v>920</v>
      </c>
      <c r="K1062" s="78">
        <v>2</v>
      </c>
      <c r="L1062" s="300">
        <v>950</v>
      </c>
      <c r="M1062" s="72">
        <v>5</v>
      </c>
      <c r="O1062" s="78"/>
      <c r="P1062" s="72" t="s">
        <v>3249</v>
      </c>
      <c r="AA1062" s="195"/>
      <c r="AB1062" s="195"/>
      <c r="AC1062" s="195"/>
      <c r="AD1062" s="72"/>
      <c r="AE1062" s="316">
        <v>1</v>
      </c>
      <c r="AF1062" s="195"/>
      <c r="AG1062" s="195">
        <v>0</v>
      </c>
      <c r="AH1062" s="72"/>
      <c r="AR1062" s="53">
        <v>1.579</v>
      </c>
      <c r="AT1062" s="77"/>
      <c r="AU1062" s="276">
        <v>9200</v>
      </c>
      <c r="AV1062" s="276"/>
      <c r="AW1062" s="48">
        <v>14526.8</v>
      </c>
      <c r="AX1062" s="49"/>
      <c r="AY1062" s="276"/>
      <c r="AZ1062" s="95"/>
      <c r="BB1062" s="80" t="s">
        <v>722</v>
      </c>
      <c r="BC1062" s="270" t="s">
        <v>3337</v>
      </c>
      <c r="BD1062" s="72">
        <v>62.7104</v>
      </c>
      <c r="BE1062" s="72">
        <v>0.65</v>
      </c>
      <c r="BF1062" s="72">
        <v>0.10589999999999999</v>
      </c>
      <c r="BG1062" s="72">
        <v>0.04</v>
      </c>
      <c r="BH1062" s="72">
        <v>16.538</v>
      </c>
      <c r="BI1062" s="72">
        <v>0.15</v>
      </c>
      <c r="BJ1062" s="72"/>
      <c r="BK1062" s="72"/>
      <c r="BL1062" s="72"/>
      <c r="BM1062" s="72"/>
      <c r="BN1062" s="72">
        <v>1.1913800000000001</v>
      </c>
      <c r="BO1062" s="72">
        <v>0.16</v>
      </c>
      <c r="BP1062" s="72">
        <v>4.4124999999999998E-2</v>
      </c>
      <c r="BQ1062" s="72">
        <v>0.06</v>
      </c>
      <c r="BR1062" s="72">
        <v>0.432425</v>
      </c>
      <c r="BS1062" s="72">
        <v>0.14000000000000001</v>
      </c>
      <c r="BT1062" s="72"/>
      <c r="BU1062" s="72"/>
      <c r="BV1062" s="72"/>
      <c r="BW1062" s="72"/>
      <c r="BX1062" s="72">
        <v>2.1709499999999999</v>
      </c>
      <c r="BY1062" s="72">
        <v>0.15</v>
      </c>
      <c r="BZ1062" s="72">
        <v>3.0534500000000002</v>
      </c>
      <c r="CA1062" s="72">
        <v>0.15</v>
      </c>
      <c r="CB1062" s="72">
        <v>1.6855800000000001</v>
      </c>
      <c r="CC1062" s="72">
        <v>0.08</v>
      </c>
      <c r="CD1062" s="72"/>
      <c r="CE1062" s="72"/>
      <c r="CF1062" s="72"/>
      <c r="CG1062" s="72"/>
      <c r="CH1062" s="72"/>
      <c r="CI1062" s="72"/>
      <c r="CJ1062" s="72"/>
      <c r="CK1062" s="72"/>
      <c r="CL1062" s="72"/>
      <c r="CM1062" s="72"/>
      <c r="CN1062" s="72"/>
      <c r="CO1062" s="72"/>
      <c r="CP1062" s="72"/>
      <c r="CQ1062" s="72"/>
      <c r="CR1062" s="72"/>
      <c r="CS1062" s="72"/>
      <c r="CT1062" s="72"/>
      <c r="CU1062" s="72"/>
      <c r="CV1062" s="72"/>
      <c r="CW1062" s="72"/>
      <c r="CX1062" s="72"/>
      <c r="CY1062" s="72"/>
      <c r="CZ1062" s="72"/>
      <c r="DA1062" s="72"/>
      <c r="DB1062" s="72"/>
      <c r="DC1062" s="72"/>
      <c r="DD1062" s="72"/>
      <c r="DE1062" s="72"/>
      <c r="DF1062" s="72"/>
      <c r="DG1062" s="72"/>
      <c r="DH1062" s="78">
        <v>88.25</v>
      </c>
      <c r="DJ1062" s="77">
        <f t="shared" si="555"/>
        <v>11.75</v>
      </c>
      <c r="DK1062" s="72"/>
      <c r="DO1062" s="358">
        <v>11.75</v>
      </c>
      <c r="DP1062" s="72"/>
      <c r="DQ1062" s="374"/>
      <c r="DR1062" s="72"/>
      <c r="DU1062" s="52"/>
      <c r="DX1062" s="75">
        <f t="shared" si="556"/>
        <v>71.059943342776194</v>
      </c>
      <c r="DY1062" s="51">
        <f t="shared" si="557"/>
        <v>0.73654390934844183</v>
      </c>
      <c r="DZ1062" s="75">
        <f t="shared" si="558"/>
        <v>0.12</v>
      </c>
      <c r="EA1062" s="51">
        <f t="shared" si="559"/>
        <v>4.5325779036827198E-2</v>
      </c>
      <c r="EB1062" s="75">
        <f t="shared" si="560"/>
        <v>18.739943342776204</v>
      </c>
      <c r="EC1062" s="51">
        <f t="shared" si="561"/>
        <v>0.16997167138810199</v>
      </c>
      <c r="ED1062" s="75">
        <f t="shared" si="562"/>
        <v>1.3500056657223798</v>
      </c>
      <c r="EE1062" s="51">
        <f t="shared" si="563"/>
        <v>0.18130311614730882</v>
      </c>
      <c r="EF1062" s="75">
        <f t="shared" si="564"/>
        <v>0.05</v>
      </c>
      <c r="EG1062" s="51">
        <f t="shared" si="565"/>
        <v>6.79886685552408E-2</v>
      </c>
      <c r="EH1062" s="75">
        <f t="shared" si="566"/>
        <v>0.49</v>
      </c>
      <c r="EI1062" s="51">
        <f t="shared" si="567"/>
        <v>0.15864022662889518</v>
      </c>
      <c r="EJ1062" s="75">
        <f t="shared" si="568"/>
        <v>2.46</v>
      </c>
      <c r="EK1062" s="51">
        <f t="shared" si="569"/>
        <v>0.16997167138810199</v>
      </c>
      <c r="EL1062" s="75">
        <f t="shared" si="570"/>
        <v>3.4600000000000004</v>
      </c>
      <c r="EM1062" s="51">
        <f t="shared" si="571"/>
        <v>0.16997167138810199</v>
      </c>
      <c r="EN1062" s="75">
        <f t="shared" si="572"/>
        <v>1.9100056657223796</v>
      </c>
      <c r="EO1062" s="51">
        <f t="shared" si="573"/>
        <v>9.0651558073654381E-2</v>
      </c>
      <c r="EP1062" s="75">
        <f t="shared" si="574"/>
        <v>0</v>
      </c>
      <c r="EQ1062" s="51" t="e">
        <f t="shared" si="575"/>
        <v>#DIV/0!</v>
      </c>
      <c r="ER1062" s="51">
        <f t="shared" si="576"/>
        <v>100</v>
      </c>
      <c r="ES1062" s="51">
        <f t="shared" si="577"/>
        <v>0</v>
      </c>
    </row>
    <row r="1063" spans="1:149" x14ac:dyDescent="0.45">
      <c r="A1063" s="78" t="s">
        <v>1458</v>
      </c>
      <c r="B1063" s="174" t="s">
        <v>3408</v>
      </c>
      <c r="C1063" s="51" t="s">
        <v>3630</v>
      </c>
      <c r="D1063" s="51" t="s">
        <v>3587</v>
      </c>
      <c r="E1063" s="78" t="s">
        <v>637</v>
      </c>
      <c r="F1063" s="78" t="s">
        <v>2031</v>
      </c>
      <c r="G1063" s="72" t="s">
        <v>3373</v>
      </c>
      <c r="H1063" s="78" t="s">
        <v>3153</v>
      </c>
      <c r="I1063" s="78">
        <v>94</v>
      </c>
      <c r="J1063" s="300">
        <v>920</v>
      </c>
      <c r="K1063" s="78">
        <v>2</v>
      </c>
      <c r="L1063" s="300">
        <v>1000</v>
      </c>
      <c r="M1063" s="72">
        <v>5</v>
      </c>
      <c r="O1063" s="78"/>
      <c r="P1063" s="72" t="s">
        <v>3248</v>
      </c>
      <c r="AA1063" s="195"/>
      <c r="AB1063" s="195"/>
      <c r="AC1063" s="195"/>
      <c r="AD1063" s="72"/>
      <c r="AE1063" s="316">
        <v>1</v>
      </c>
      <c r="AF1063" s="195"/>
      <c r="AG1063" s="195">
        <v>0</v>
      </c>
      <c r="AH1063" s="72"/>
      <c r="AR1063" s="53">
        <v>1.615</v>
      </c>
      <c r="AT1063" s="77"/>
      <c r="AU1063" s="276">
        <v>9200</v>
      </c>
      <c r="AV1063" s="276"/>
      <c r="AW1063" s="48">
        <v>14858</v>
      </c>
      <c r="AX1063" s="49"/>
      <c r="AY1063" s="276"/>
      <c r="AZ1063" s="95"/>
      <c r="BB1063" s="80" t="s">
        <v>722</v>
      </c>
      <c r="BC1063" s="270" t="s">
        <v>3337</v>
      </c>
      <c r="BD1063" s="72">
        <v>60.4739</v>
      </c>
      <c r="BE1063" s="72">
        <v>0.52</v>
      </c>
      <c r="BF1063" s="72">
        <v>8.7389999999999995E-2</v>
      </c>
      <c r="BG1063" s="72">
        <v>0.05</v>
      </c>
      <c r="BH1063" s="72">
        <v>18.159600000000001</v>
      </c>
      <c r="BI1063" s="72">
        <v>0.34</v>
      </c>
      <c r="BJ1063" s="72"/>
      <c r="BK1063" s="72"/>
      <c r="BL1063" s="72"/>
      <c r="BM1063" s="72"/>
      <c r="BN1063" s="72">
        <v>1.05742</v>
      </c>
      <c r="BO1063" s="72">
        <v>0.2</v>
      </c>
      <c r="BP1063" s="72">
        <v>3.4956000000000001E-2</v>
      </c>
      <c r="BQ1063" s="72">
        <v>0.03</v>
      </c>
      <c r="BR1063" s="72">
        <v>0.20973600000000001</v>
      </c>
      <c r="BS1063" s="72">
        <v>0.19</v>
      </c>
      <c r="BT1063" s="72"/>
      <c r="BU1063" s="72"/>
      <c r="BV1063" s="72"/>
      <c r="BW1063" s="72"/>
      <c r="BX1063" s="72">
        <v>2.13232</v>
      </c>
      <c r="BY1063" s="72">
        <v>0.22</v>
      </c>
      <c r="BZ1063" s="72">
        <v>3.8713799999999998</v>
      </c>
      <c r="CA1063" s="72">
        <v>0.39</v>
      </c>
      <c r="CB1063" s="72">
        <v>0.99624599999999996</v>
      </c>
      <c r="CC1063" s="72">
        <v>0.11</v>
      </c>
      <c r="CD1063" s="72"/>
      <c r="CE1063" s="72"/>
      <c r="CF1063" s="72"/>
      <c r="CG1063" s="72"/>
      <c r="CH1063" s="72"/>
      <c r="CI1063" s="72"/>
      <c r="CJ1063" s="72"/>
      <c r="CK1063" s="72"/>
      <c r="CL1063" s="72"/>
      <c r="CM1063" s="72"/>
      <c r="CN1063" s="72"/>
      <c r="CO1063" s="72"/>
      <c r="CP1063" s="72"/>
      <c r="CQ1063" s="72"/>
      <c r="CR1063" s="72"/>
      <c r="CS1063" s="72"/>
      <c r="CT1063" s="72"/>
      <c r="CU1063" s="72"/>
      <c r="CV1063" s="72"/>
      <c r="CW1063" s="72"/>
      <c r="CX1063" s="72"/>
      <c r="CY1063" s="72"/>
      <c r="CZ1063" s="72"/>
      <c r="DA1063" s="72"/>
      <c r="DB1063" s="72"/>
      <c r="DC1063" s="72"/>
      <c r="DD1063" s="72"/>
      <c r="DE1063" s="72"/>
      <c r="DF1063" s="72"/>
      <c r="DG1063" s="72"/>
      <c r="DH1063" s="78">
        <v>87.39</v>
      </c>
      <c r="DJ1063" s="77">
        <f t="shared" si="555"/>
        <v>12.61</v>
      </c>
      <c r="DK1063" s="72"/>
      <c r="DO1063" s="358">
        <v>12.61</v>
      </c>
      <c r="DP1063" s="72"/>
      <c r="DQ1063" s="374"/>
      <c r="DR1063" s="72"/>
      <c r="DU1063" s="52"/>
      <c r="DX1063" s="75">
        <f t="shared" si="556"/>
        <v>69.200022885913725</v>
      </c>
      <c r="DY1063" s="51">
        <f t="shared" si="557"/>
        <v>0.59503375672273717</v>
      </c>
      <c r="DZ1063" s="75">
        <f t="shared" si="558"/>
        <v>0.1</v>
      </c>
      <c r="EA1063" s="51">
        <f t="shared" si="559"/>
        <v>5.7214784300263201E-2</v>
      </c>
      <c r="EB1063" s="75">
        <f t="shared" si="560"/>
        <v>20.779951939581188</v>
      </c>
      <c r="EC1063" s="51">
        <f t="shared" si="561"/>
        <v>0.38906053324178969</v>
      </c>
      <c r="ED1063" s="75">
        <f t="shared" si="562"/>
        <v>1.2100011442956859</v>
      </c>
      <c r="EE1063" s="51">
        <f t="shared" si="563"/>
        <v>0.22885913720105275</v>
      </c>
      <c r="EF1063" s="75">
        <f t="shared" si="564"/>
        <v>0.04</v>
      </c>
      <c r="EG1063" s="51">
        <f t="shared" si="565"/>
        <v>3.4328870580157912E-2</v>
      </c>
      <c r="EH1063" s="75">
        <f t="shared" si="566"/>
        <v>0.24000000000000002</v>
      </c>
      <c r="EI1063" s="51">
        <f t="shared" si="567"/>
        <v>0.21741618034100013</v>
      </c>
      <c r="EJ1063" s="75">
        <f t="shared" si="568"/>
        <v>2.4400045771827439</v>
      </c>
      <c r="EK1063" s="51">
        <f t="shared" si="569"/>
        <v>0.25174505092115801</v>
      </c>
      <c r="EL1063" s="75">
        <f t="shared" si="570"/>
        <v>4.4300034328870579</v>
      </c>
      <c r="EM1063" s="51">
        <f t="shared" si="571"/>
        <v>0.44627531754205291</v>
      </c>
      <c r="EN1063" s="75">
        <f t="shared" si="572"/>
        <v>1.1399999999999999</v>
      </c>
      <c r="EO1063" s="51">
        <f t="shared" si="573"/>
        <v>0.125872525460579</v>
      </c>
      <c r="EP1063" s="75">
        <f t="shared" si="574"/>
        <v>0</v>
      </c>
      <c r="EQ1063" s="51" t="e">
        <f t="shared" si="575"/>
        <v>#DIV/0!</v>
      </c>
      <c r="ER1063" s="51">
        <f t="shared" si="576"/>
        <v>100</v>
      </c>
      <c r="ES1063" s="51">
        <f t="shared" si="577"/>
        <v>0</v>
      </c>
    </row>
    <row r="1064" spans="1:149" x14ac:dyDescent="0.45">
      <c r="A1064" s="78" t="s">
        <v>1458</v>
      </c>
      <c r="B1064" s="174" t="s">
        <v>3408</v>
      </c>
      <c r="C1064" s="51" t="s">
        <v>3630</v>
      </c>
      <c r="D1064" s="51" t="s">
        <v>3587</v>
      </c>
      <c r="E1064" s="78" t="s">
        <v>637</v>
      </c>
      <c r="F1064" s="78" t="s">
        <v>2032</v>
      </c>
      <c r="G1064" s="72" t="s">
        <v>3373</v>
      </c>
      <c r="H1064" s="78" t="s">
        <v>3153</v>
      </c>
      <c r="I1064" s="78">
        <v>94</v>
      </c>
      <c r="J1064" s="300">
        <v>920</v>
      </c>
      <c r="K1064" s="78">
        <v>2</v>
      </c>
      <c r="L1064" s="300">
        <v>1000</v>
      </c>
      <c r="M1064" s="72">
        <v>5</v>
      </c>
      <c r="O1064" s="78"/>
      <c r="P1064" s="72" t="s">
        <v>3248</v>
      </c>
      <c r="AA1064" s="195"/>
      <c r="AB1064" s="195"/>
      <c r="AC1064" s="195"/>
      <c r="AD1064" s="72"/>
      <c r="AE1064" s="316">
        <v>1</v>
      </c>
      <c r="AF1064" s="195"/>
      <c r="AG1064" s="195">
        <v>0</v>
      </c>
      <c r="AH1064" s="72"/>
      <c r="AR1064" s="53">
        <v>1.615</v>
      </c>
      <c r="AT1064" s="77"/>
      <c r="AU1064" s="276">
        <v>9200</v>
      </c>
      <c r="AV1064" s="276"/>
      <c r="AW1064" s="48">
        <v>14858</v>
      </c>
      <c r="AX1064" s="49"/>
      <c r="AY1064" s="276"/>
      <c r="AZ1064" s="95"/>
      <c r="BB1064" s="80" t="s">
        <v>722</v>
      </c>
      <c r="BC1064" s="270" t="s">
        <v>3337</v>
      </c>
      <c r="BD1064" s="72">
        <v>60.494</v>
      </c>
      <c r="BE1064" s="72">
        <v>0.87</v>
      </c>
      <c r="BF1064" s="72">
        <v>0.155556</v>
      </c>
      <c r="BG1064" s="72">
        <v>0.05</v>
      </c>
      <c r="BH1064" s="72">
        <v>17.405000000000001</v>
      </c>
      <c r="BI1064" s="72">
        <v>0.27</v>
      </c>
      <c r="BJ1064" s="72"/>
      <c r="BK1064" s="72"/>
      <c r="BL1064" s="72"/>
      <c r="BM1064" s="72"/>
      <c r="BN1064" s="72">
        <v>1.5555600000000001</v>
      </c>
      <c r="BO1064" s="72">
        <v>0.24</v>
      </c>
      <c r="BP1064" s="72">
        <v>3.4568000000000002E-2</v>
      </c>
      <c r="BQ1064" s="72">
        <v>0.03</v>
      </c>
      <c r="BR1064" s="72">
        <v>0.198766</v>
      </c>
      <c r="BS1064" s="72">
        <v>0.06</v>
      </c>
      <c r="BT1064" s="72"/>
      <c r="BU1064" s="72"/>
      <c r="BV1064" s="72"/>
      <c r="BW1064" s="72"/>
      <c r="BX1064" s="72">
        <v>3.0765500000000001</v>
      </c>
      <c r="BY1064" s="72">
        <v>0.42</v>
      </c>
      <c r="BZ1064" s="72">
        <v>2.0654400000000002</v>
      </c>
      <c r="CA1064" s="72">
        <v>0.25</v>
      </c>
      <c r="CB1064" s="72">
        <v>1.1580299999999999</v>
      </c>
      <c r="CC1064" s="72">
        <v>0.1</v>
      </c>
      <c r="CD1064" s="72"/>
      <c r="CE1064" s="72"/>
      <c r="CF1064" s="72"/>
      <c r="CG1064" s="72"/>
      <c r="CH1064" s="72"/>
      <c r="CI1064" s="72"/>
      <c r="CJ1064" s="72"/>
      <c r="CK1064" s="72"/>
      <c r="CL1064" s="72"/>
      <c r="CM1064" s="72"/>
      <c r="CN1064" s="72"/>
      <c r="CO1064" s="72"/>
      <c r="CP1064" s="72"/>
      <c r="CQ1064" s="72"/>
      <c r="CR1064" s="72"/>
      <c r="CS1064" s="72"/>
      <c r="CT1064" s="72"/>
      <c r="CU1064" s="72"/>
      <c r="CV1064" s="72"/>
      <c r="CW1064" s="72"/>
      <c r="CX1064" s="72"/>
      <c r="CY1064" s="72"/>
      <c r="CZ1064" s="72"/>
      <c r="DA1064" s="72"/>
      <c r="DB1064" s="72"/>
      <c r="DC1064" s="72"/>
      <c r="DD1064" s="72"/>
      <c r="DE1064" s="72"/>
      <c r="DF1064" s="72"/>
      <c r="DG1064" s="72"/>
      <c r="DH1064" s="78">
        <v>86.42</v>
      </c>
      <c r="DJ1064" s="77">
        <f t="shared" si="555"/>
        <v>13.579999999999998</v>
      </c>
      <c r="DK1064" s="72"/>
      <c r="DO1064" s="358">
        <v>13.58</v>
      </c>
      <c r="DP1064" s="72"/>
      <c r="DQ1064" s="374"/>
      <c r="DR1064" s="72"/>
      <c r="DU1064" s="52"/>
      <c r="DX1064" s="75">
        <f t="shared" si="556"/>
        <v>70</v>
      </c>
      <c r="DY1064" s="51">
        <f t="shared" si="557"/>
        <v>1.0067114093959733</v>
      </c>
      <c r="DZ1064" s="75">
        <f t="shared" si="558"/>
        <v>0.18</v>
      </c>
      <c r="EA1064" s="51">
        <f t="shared" si="559"/>
        <v>5.785697755149271E-2</v>
      </c>
      <c r="EB1064" s="75">
        <f t="shared" si="560"/>
        <v>20.140013885674612</v>
      </c>
      <c r="EC1064" s="51">
        <f t="shared" si="561"/>
        <v>0.31242767877806066</v>
      </c>
      <c r="ED1064" s="75">
        <f t="shared" si="562"/>
        <v>1.7999999999999998</v>
      </c>
      <c r="EE1064" s="51">
        <f t="shared" si="563"/>
        <v>0.27771349224716496</v>
      </c>
      <c r="EF1064" s="75">
        <f t="shared" si="564"/>
        <v>0.04</v>
      </c>
      <c r="EG1064" s="51">
        <f t="shared" si="565"/>
        <v>3.4714186530895627E-2</v>
      </c>
      <c r="EH1064" s="75">
        <f t="shared" si="566"/>
        <v>0.22999999999999998</v>
      </c>
      <c r="EI1064" s="51">
        <f t="shared" si="567"/>
        <v>6.942837306179124E-2</v>
      </c>
      <c r="EJ1064" s="75">
        <f t="shared" si="568"/>
        <v>3.5599976857208984</v>
      </c>
      <c r="EK1064" s="51">
        <f t="shared" si="569"/>
        <v>0.48599861143253881</v>
      </c>
      <c r="EL1064" s="75">
        <f t="shared" si="570"/>
        <v>2.3900023142791023</v>
      </c>
      <c r="EM1064" s="51">
        <f t="shared" si="571"/>
        <v>0.28928488775746353</v>
      </c>
      <c r="EN1064" s="75">
        <f t="shared" si="572"/>
        <v>1.340002314279102</v>
      </c>
      <c r="EO1064" s="51">
        <f t="shared" si="573"/>
        <v>0.11571395510298543</v>
      </c>
      <c r="EP1064" s="75">
        <f t="shared" si="574"/>
        <v>0</v>
      </c>
      <c r="EQ1064" s="51" t="e">
        <f t="shared" si="575"/>
        <v>#DIV/0!</v>
      </c>
      <c r="ER1064" s="51">
        <f t="shared" si="576"/>
        <v>100</v>
      </c>
      <c r="ES1064" s="51">
        <f t="shared" si="577"/>
        <v>0</v>
      </c>
    </row>
    <row r="1065" spans="1:149" s="43" customFormat="1" ht="14.65" thickBot="1" x14ac:dyDescent="0.5">
      <c r="A1065" s="89" t="s">
        <v>1458</v>
      </c>
      <c r="B1065" s="86" t="s">
        <v>3408</v>
      </c>
      <c r="C1065" s="43" t="s">
        <v>3630</v>
      </c>
      <c r="D1065" s="43" t="s">
        <v>3587</v>
      </c>
      <c r="E1065" s="89" t="s">
        <v>637</v>
      </c>
      <c r="F1065" s="89" t="s">
        <v>2033</v>
      </c>
      <c r="G1065" s="90" t="s">
        <v>3373</v>
      </c>
      <c r="H1065" s="89" t="s">
        <v>3153</v>
      </c>
      <c r="I1065" s="89">
        <v>94</v>
      </c>
      <c r="J1065" s="301">
        <v>920</v>
      </c>
      <c r="K1065" s="89">
        <v>2</v>
      </c>
      <c r="L1065" s="301">
        <v>1000</v>
      </c>
      <c r="M1065" s="90">
        <v>5</v>
      </c>
      <c r="O1065" s="89"/>
      <c r="P1065" s="90" t="s">
        <v>3249</v>
      </c>
      <c r="Q1065" s="123"/>
      <c r="R1065" s="123"/>
      <c r="S1065" s="134"/>
      <c r="AA1065" s="196"/>
      <c r="AB1065" s="196"/>
      <c r="AC1065" s="196"/>
      <c r="AD1065" s="90"/>
      <c r="AE1065" s="317">
        <v>1</v>
      </c>
      <c r="AF1065" s="196"/>
      <c r="AG1065" s="196">
        <v>0</v>
      </c>
      <c r="AH1065" s="90"/>
      <c r="AQ1065" s="86"/>
      <c r="AR1065" s="58">
        <v>1.615</v>
      </c>
      <c r="AS1065" s="58"/>
      <c r="AT1065" s="91"/>
      <c r="AU1065" s="277">
        <v>9200</v>
      </c>
      <c r="AV1065" s="277"/>
      <c r="AW1065" s="63">
        <v>14858</v>
      </c>
      <c r="AX1065" s="44"/>
      <c r="AY1065" s="277"/>
      <c r="AZ1065" s="259"/>
      <c r="BA1065" s="86"/>
      <c r="BB1065" s="85" t="s">
        <v>722</v>
      </c>
      <c r="BC1065" s="271" t="s">
        <v>3337</v>
      </c>
      <c r="BD1065" s="90">
        <v>60.424999999999997</v>
      </c>
      <c r="BE1065" s="90">
        <v>0.7</v>
      </c>
      <c r="BF1065" s="90">
        <v>0.12177200000000001</v>
      </c>
      <c r="BG1065" s="90">
        <v>0.04</v>
      </c>
      <c r="BH1065" s="90">
        <v>17.639500000000002</v>
      </c>
      <c r="BI1065" s="90">
        <v>0.17</v>
      </c>
      <c r="BJ1065" s="90"/>
      <c r="BK1065" s="90"/>
      <c r="BL1065" s="90"/>
      <c r="BM1065" s="90"/>
      <c r="BN1065" s="90">
        <v>1.4351700000000001</v>
      </c>
      <c r="BO1065" s="90">
        <v>0.24</v>
      </c>
      <c r="BP1065" s="90">
        <v>2.6093999999999999E-2</v>
      </c>
      <c r="BQ1065" s="90">
        <v>0.02</v>
      </c>
      <c r="BR1065" s="90">
        <v>0.22614799999999999</v>
      </c>
      <c r="BS1065" s="90">
        <v>5.9999999999999995E-4</v>
      </c>
      <c r="BT1065" s="90"/>
      <c r="BU1065" s="90"/>
      <c r="BV1065" s="90"/>
      <c r="BW1065" s="90"/>
      <c r="BX1065" s="90">
        <v>2.4963299999999999</v>
      </c>
      <c r="BY1065" s="90">
        <v>0.24</v>
      </c>
      <c r="BZ1065" s="90">
        <v>2.9921099999999998</v>
      </c>
      <c r="CA1065" s="90">
        <v>0.24</v>
      </c>
      <c r="CB1065" s="90">
        <v>1.19163</v>
      </c>
      <c r="CC1065" s="90">
        <v>0.18</v>
      </c>
      <c r="CD1065" s="90"/>
      <c r="CE1065" s="90"/>
      <c r="CF1065" s="90"/>
      <c r="CG1065" s="90"/>
      <c r="CH1065" s="90"/>
      <c r="CI1065" s="90"/>
      <c r="CJ1065" s="90"/>
      <c r="CK1065" s="90"/>
      <c r="CL1065" s="90"/>
      <c r="CM1065" s="90"/>
      <c r="CN1065" s="90"/>
      <c r="CO1065" s="90"/>
      <c r="CP1065" s="90"/>
      <c r="CQ1065" s="90"/>
      <c r="CR1065" s="90"/>
      <c r="CS1065" s="90"/>
      <c r="CT1065" s="90"/>
      <c r="CU1065" s="90"/>
      <c r="CV1065" s="90"/>
      <c r="CW1065" s="90"/>
      <c r="CX1065" s="90"/>
      <c r="CY1065" s="90"/>
      <c r="CZ1065" s="90"/>
      <c r="DA1065" s="90"/>
      <c r="DB1065" s="90"/>
      <c r="DC1065" s="90"/>
      <c r="DD1065" s="90"/>
      <c r="DE1065" s="90"/>
      <c r="DF1065" s="90"/>
      <c r="DG1065" s="90"/>
      <c r="DH1065" s="89">
        <v>86.98</v>
      </c>
      <c r="DJ1065" s="91">
        <f t="shared" si="555"/>
        <v>13.019999999999996</v>
      </c>
      <c r="DK1065" s="90"/>
      <c r="DO1065" s="359">
        <v>13.02</v>
      </c>
      <c r="DP1065" s="90"/>
      <c r="DQ1065" s="375"/>
      <c r="DR1065" s="90"/>
      <c r="DS1065" s="308"/>
      <c r="DU1065" s="59"/>
      <c r="DW1065" s="86"/>
      <c r="DX1065" s="298">
        <f t="shared" si="556"/>
        <v>69.469993101862499</v>
      </c>
      <c r="DY1065" s="43">
        <f t="shared" si="557"/>
        <v>0.80478270866865953</v>
      </c>
      <c r="DZ1065" s="298">
        <f t="shared" si="558"/>
        <v>0.13999999999999999</v>
      </c>
      <c r="EA1065" s="43">
        <f t="shared" si="559"/>
        <v>4.5987583352494817E-2</v>
      </c>
      <c r="EB1065" s="298">
        <f t="shared" si="560"/>
        <v>20.279949413658311</v>
      </c>
      <c r="EC1065" s="43">
        <f t="shared" si="561"/>
        <v>0.19544722924810301</v>
      </c>
      <c r="ED1065" s="298">
        <f t="shared" si="562"/>
        <v>1.6500000000000001</v>
      </c>
      <c r="EE1065" s="43">
        <f t="shared" si="563"/>
        <v>0.27592550011496897</v>
      </c>
      <c r="EF1065" s="298">
        <f t="shared" si="564"/>
        <v>0.03</v>
      </c>
      <c r="EG1065" s="43">
        <f t="shared" si="565"/>
        <v>2.2993791676247412E-2</v>
      </c>
      <c r="EH1065" s="298">
        <f t="shared" si="566"/>
        <v>0.26</v>
      </c>
      <c r="EI1065" s="43">
        <f t="shared" si="567"/>
        <v>6.8981375028742242E-4</v>
      </c>
      <c r="EJ1065" s="298">
        <f t="shared" si="568"/>
        <v>2.8700045987583347</v>
      </c>
      <c r="EK1065" s="43">
        <f t="shared" si="569"/>
        <v>0.27592550011496891</v>
      </c>
      <c r="EL1065" s="298">
        <f t="shared" si="570"/>
        <v>3.4399977006208315</v>
      </c>
      <c r="EM1065" s="43">
        <f t="shared" si="571"/>
        <v>0.27592550011496891</v>
      </c>
      <c r="EN1065" s="298">
        <f t="shared" si="572"/>
        <v>1.3700045987583351</v>
      </c>
      <c r="EO1065" s="43">
        <f t="shared" si="573"/>
        <v>0.2069441250862267</v>
      </c>
      <c r="EP1065" s="298">
        <f t="shared" si="574"/>
        <v>0</v>
      </c>
      <c r="EQ1065" s="43" t="e">
        <f t="shared" si="575"/>
        <v>#DIV/0!</v>
      </c>
      <c r="ER1065" s="43">
        <f t="shared" si="576"/>
        <v>100</v>
      </c>
      <c r="ES1065" s="43">
        <f t="shared" si="577"/>
        <v>0</v>
      </c>
    </row>
    <row r="1066" spans="1:149" x14ac:dyDescent="0.45">
      <c r="A1066" s="78" t="s">
        <v>1459</v>
      </c>
      <c r="B1066" s="174" t="s">
        <v>3409</v>
      </c>
      <c r="C1066" s="51" t="s">
        <v>3630</v>
      </c>
      <c r="D1066" s="51" t="s">
        <v>3695</v>
      </c>
      <c r="E1066" s="78" t="s">
        <v>637</v>
      </c>
      <c r="F1066" s="78">
        <v>20</v>
      </c>
      <c r="G1066" s="72" t="s">
        <v>3373</v>
      </c>
      <c r="H1066" s="78" t="s">
        <v>1101</v>
      </c>
      <c r="I1066" s="78"/>
      <c r="J1066" s="300">
        <v>220</v>
      </c>
      <c r="K1066" s="78">
        <v>2</v>
      </c>
      <c r="L1066" s="300">
        <v>776</v>
      </c>
      <c r="M1066" s="72">
        <v>5</v>
      </c>
      <c r="O1066" s="78" t="s">
        <v>3250</v>
      </c>
      <c r="P1066" s="72" t="s">
        <v>3209</v>
      </c>
      <c r="R1066" s="114">
        <v>3</v>
      </c>
      <c r="AA1066" s="195"/>
      <c r="AB1066" s="195"/>
      <c r="AC1066" s="195"/>
      <c r="AD1066" s="72"/>
      <c r="AE1066" s="316">
        <v>1</v>
      </c>
      <c r="AF1066" s="195"/>
      <c r="AG1066" s="195">
        <v>0</v>
      </c>
      <c r="AH1066" s="72"/>
      <c r="AR1066" s="53">
        <v>0.74399999999999999</v>
      </c>
      <c r="AT1066" s="77"/>
      <c r="AU1066" s="276">
        <v>2200</v>
      </c>
      <c r="AV1066" s="276"/>
      <c r="AW1066" s="48">
        <v>1636.8</v>
      </c>
      <c r="AX1066" s="49"/>
      <c r="AY1066" s="276"/>
      <c r="AZ1066" s="95"/>
      <c r="BB1066" s="98" t="s">
        <v>722</v>
      </c>
      <c r="BC1066" s="270" t="s">
        <v>3337</v>
      </c>
      <c r="BD1066" s="72">
        <v>70.467399999999998</v>
      </c>
      <c r="BE1066" s="72"/>
      <c r="BF1066" s="72">
        <v>0.24206</v>
      </c>
      <c r="BG1066" s="72"/>
      <c r="BH1066" s="72">
        <v>13.071199999999999</v>
      </c>
      <c r="BI1066" s="72"/>
      <c r="BJ1066" s="72"/>
      <c r="BK1066" s="72"/>
      <c r="BL1066" s="72"/>
      <c r="BM1066" s="72"/>
      <c r="BN1066" s="72">
        <v>1.1823699999999999</v>
      </c>
      <c r="BO1066" s="72"/>
      <c r="BP1066" s="72"/>
      <c r="BQ1066" s="72"/>
      <c r="BR1066" s="72">
        <v>0.36309000000000002</v>
      </c>
      <c r="BS1066" s="72"/>
      <c r="BT1066" s="72"/>
      <c r="BU1066" s="72"/>
      <c r="BV1066" s="72"/>
      <c r="BW1066" s="72"/>
      <c r="BX1066" s="72">
        <v>1.78752</v>
      </c>
      <c r="BY1066" s="72"/>
      <c r="BZ1066" s="72">
        <v>3.2864300000000002</v>
      </c>
      <c r="CA1066" s="72"/>
      <c r="CB1066" s="72">
        <v>2.6067999999999998</v>
      </c>
      <c r="CC1066" s="72"/>
      <c r="CD1066" s="72"/>
      <c r="CE1066" s="72"/>
      <c r="CF1066" s="72"/>
      <c r="CG1066" s="72"/>
      <c r="CH1066" s="72"/>
      <c r="CI1066" s="72"/>
      <c r="CJ1066" s="72"/>
      <c r="CK1066" s="72"/>
      <c r="CL1066" s="72"/>
      <c r="CM1066" s="72"/>
      <c r="CN1066" s="72"/>
      <c r="CO1066" s="72"/>
      <c r="CP1066" s="72"/>
      <c r="CQ1066" s="72"/>
      <c r="CR1066" s="72"/>
      <c r="CS1066" s="72"/>
      <c r="CT1066" s="72"/>
      <c r="CU1066" s="72"/>
      <c r="CV1066" s="72"/>
      <c r="CW1066" s="72"/>
      <c r="CX1066" s="72"/>
      <c r="CY1066" s="72"/>
      <c r="CZ1066" s="72"/>
      <c r="DA1066" s="72"/>
      <c r="DB1066" s="72"/>
      <c r="DC1066" s="72"/>
      <c r="DD1066" s="72"/>
      <c r="DE1066" s="72"/>
      <c r="DF1066" s="72"/>
      <c r="DG1066" s="72"/>
      <c r="DH1066" s="78">
        <v>93.1</v>
      </c>
      <c r="DJ1066" s="77">
        <f t="shared" si="555"/>
        <v>6.9000000000000057</v>
      </c>
      <c r="DK1066" s="72">
        <v>0.498</v>
      </c>
      <c r="DO1066" s="358">
        <v>6.9</v>
      </c>
      <c r="DP1066" s="72"/>
      <c r="DQ1066" s="374"/>
      <c r="DR1066" s="72"/>
      <c r="DU1066" s="52"/>
      <c r="DX1066" s="75">
        <f t="shared" si="556"/>
        <v>75.690010741138565</v>
      </c>
      <c r="DY1066" s="51">
        <f t="shared" si="557"/>
        <v>0</v>
      </c>
      <c r="DZ1066" s="75">
        <f t="shared" si="558"/>
        <v>0.26</v>
      </c>
      <c r="EA1066" s="51">
        <f t="shared" si="559"/>
        <v>0</v>
      </c>
      <c r="EB1066" s="75">
        <f t="shared" si="560"/>
        <v>14.039957035445758</v>
      </c>
      <c r="EC1066" s="51">
        <f t="shared" si="561"/>
        <v>0</v>
      </c>
      <c r="ED1066" s="75">
        <f t="shared" si="562"/>
        <v>1.27</v>
      </c>
      <c r="EE1066" s="51">
        <f t="shared" si="563"/>
        <v>0</v>
      </c>
      <c r="EF1066" s="75">
        <f t="shared" si="564"/>
        <v>0</v>
      </c>
      <c r="EG1066" s="51" t="e">
        <f t="shared" si="565"/>
        <v>#DIV/0!</v>
      </c>
      <c r="EH1066" s="75">
        <f t="shared" si="566"/>
        <v>0.39000000000000007</v>
      </c>
      <c r="EI1066" s="51">
        <f t="shared" si="567"/>
        <v>0</v>
      </c>
      <c r="EJ1066" s="75">
        <f t="shared" si="568"/>
        <v>1.9200000000000002</v>
      </c>
      <c r="EK1066" s="51">
        <f t="shared" si="569"/>
        <v>0</v>
      </c>
      <c r="EL1066" s="75">
        <f t="shared" si="570"/>
        <v>3.5300000000000007</v>
      </c>
      <c r="EM1066" s="51">
        <f t="shared" si="571"/>
        <v>0</v>
      </c>
      <c r="EN1066" s="75">
        <f t="shared" si="572"/>
        <v>2.8000000000000003</v>
      </c>
      <c r="EO1066" s="51">
        <f t="shared" si="573"/>
        <v>0</v>
      </c>
      <c r="EP1066" s="75">
        <f t="shared" si="574"/>
        <v>0</v>
      </c>
      <c r="EQ1066" s="51" t="e">
        <f t="shared" si="575"/>
        <v>#DIV/0!</v>
      </c>
      <c r="ER1066" s="51">
        <f t="shared" si="576"/>
        <v>100</v>
      </c>
      <c r="ES1066" s="51">
        <f t="shared" si="577"/>
        <v>0</v>
      </c>
    </row>
    <row r="1067" spans="1:149" x14ac:dyDescent="0.45">
      <c r="A1067" s="78" t="s">
        <v>1459</v>
      </c>
      <c r="B1067" s="174" t="s">
        <v>3409</v>
      </c>
      <c r="C1067" s="51" t="s">
        <v>3630</v>
      </c>
      <c r="D1067" s="51" t="s">
        <v>3695</v>
      </c>
      <c r="E1067" s="78" t="s">
        <v>637</v>
      </c>
      <c r="F1067" s="78">
        <v>42</v>
      </c>
      <c r="G1067" s="72" t="s">
        <v>3373</v>
      </c>
      <c r="H1067" s="78" t="s">
        <v>1101</v>
      </c>
      <c r="I1067" s="78"/>
      <c r="J1067" s="300">
        <v>220</v>
      </c>
      <c r="K1067" s="78">
        <v>2</v>
      </c>
      <c r="L1067" s="300">
        <v>899</v>
      </c>
      <c r="M1067" s="72">
        <v>5</v>
      </c>
      <c r="O1067" s="78" t="s">
        <v>3250</v>
      </c>
      <c r="P1067" s="72" t="s">
        <v>3209</v>
      </c>
      <c r="R1067" s="114">
        <v>3</v>
      </c>
      <c r="AA1067" s="195"/>
      <c r="AB1067" s="195"/>
      <c r="AC1067" s="195"/>
      <c r="AD1067" s="72"/>
      <c r="AE1067" s="316">
        <v>1</v>
      </c>
      <c r="AF1067" s="195"/>
      <c r="AG1067" s="195">
        <v>0</v>
      </c>
      <c r="AH1067" s="72"/>
      <c r="AR1067" s="53">
        <v>0.85809999999999997</v>
      </c>
      <c r="AT1067" s="77"/>
      <c r="AU1067" s="276">
        <v>2200</v>
      </c>
      <c r="AV1067" s="276"/>
      <c r="AW1067" s="48">
        <v>1887.82</v>
      </c>
      <c r="AX1067" s="49"/>
      <c r="AY1067" s="276"/>
      <c r="AZ1067" s="95"/>
      <c r="BB1067" s="80" t="s">
        <v>722</v>
      </c>
      <c r="BC1067" s="270" t="s">
        <v>3337</v>
      </c>
      <c r="BD1067" s="72">
        <v>63.354500000000002</v>
      </c>
      <c r="BE1067" s="72"/>
      <c r="BF1067" s="72">
        <v>0.34447</v>
      </c>
      <c r="BG1067" s="72"/>
      <c r="BH1067" s="72">
        <v>15.538399999999999</v>
      </c>
      <c r="BI1067" s="72"/>
      <c r="BJ1067" s="72"/>
      <c r="BK1067" s="72"/>
      <c r="BL1067" s="72"/>
      <c r="BM1067" s="72"/>
      <c r="BN1067" s="72">
        <v>3.10954</v>
      </c>
      <c r="BO1067" s="72"/>
      <c r="BP1067" s="72"/>
      <c r="BQ1067" s="72"/>
      <c r="BR1067" s="72">
        <v>1.0054799999999999</v>
      </c>
      <c r="BS1067" s="72"/>
      <c r="BT1067" s="72"/>
      <c r="BU1067" s="72"/>
      <c r="BV1067" s="72"/>
      <c r="BW1067" s="72"/>
      <c r="BX1067" s="72">
        <v>3.68676</v>
      </c>
      <c r="BY1067" s="72"/>
      <c r="BZ1067" s="72">
        <v>4.2919099999999997</v>
      </c>
      <c r="CA1067" s="72"/>
      <c r="CB1067" s="72">
        <v>1.69442</v>
      </c>
      <c r="CC1067" s="72"/>
      <c r="CD1067" s="72"/>
      <c r="CE1067" s="72"/>
      <c r="CF1067" s="72"/>
      <c r="CG1067" s="72"/>
      <c r="CH1067" s="72"/>
      <c r="CI1067" s="72"/>
      <c r="CJ1067" s="72"/>
      <c r="CK1067" s="72"/>
      <c r="CL1067" s="72"/>
      <c r="CM1067" s="72"/>
      <c r="CN1067" s="72"/>
      <c r="CO1067" s="72"/>
      <c r="CP1067" s="72"/>
      <c r="CQ1067" s="72"/>
      <c r="CR1067" s="72"/>
      <c r="CS1067" s="72"/>
      <c r="CT1067" s="72"/>
      <c r="CU1067" s="72"/>
      <c r="CV1067" s="72"/>
      <c r="CW1067" s="72"/>
      <c r="CX1067" s="72"/>
      <c r="CY1067" s="72"/>
      <c r="CZ1067" s="72"/>
      <c r="DA1067" s="72"/>
      <c r="DB1067" s="72"/>
      <c r="DC1067" s="72"/>
      <c r="DD1067" s="72"/>
      <c r="DE1067" s="72"/>
      <c r="DF1067" s="72"/>
      <c r="DG1067" s="72"/>
      <c r="DH1067" s="78">
        <v>93.1</v>
      </c>
      <c r="DJ1067" s="77">
        <f t="shared" si="555"/>
        <v>6.9000000000000057</v>
      </c>
      <c r="DK1067" s="72">
        <v>0.879</v>
      </c>
      <c r="DO1067" s="358">
        <v>6.9</v>
      </c>
      <c r="DP1067" s="72"/>
      <c r="DQ1067" s="374"/>
      <c r="DR1067" s="72"/>
      <c r="DU1067" s="52"/>
      <c r="DX1067" s="75">
        <f t="shared" si="556"/>
        <v>68.049946294307205</v>
      </c>
      <c r="DY1067" s="51">
        <f t="shared" si="557"/>
        <v>0</v>
      </c>
      <c r="DZ1067" s="75">
        <f t="shared" si="558"/>
        <v>0.37</v>
      </c>
      <c r="EA1067" s="51">
        <f t="shared" si="559"/>
        <v>0</v>
      </c>
      <c r="EB1067" s="75">
        <f t="shared" si="560"/>
        <v>16.690010741138561</v>
      </c>
      <c r="EC1067" s="51">
        <f t="shared" si="561"/>
        <v>0</v>
      </c>
      <c r="ED1067" s="75">
        <f t="shared" si="562"/>
        <v>3.34</v>
      </c>
      <c r="EE1067" s="51">
        <f t="shared" si="563"/>
        <v>0</v>
      </c>
      <c r="EF1067" s="75">
        <f t="shared" si="564"/>
        <v>0</v>
      </c>
      <c r="EG1067" s="51" t="e">
        <f t="shared" si="565"/>
        <v>#DIV/0!</v>
      </c>
      <c r="EH1067" s="75">
        <f t="shared" si="566"/>
        <v>1.08</v>
      </c>
      <c r="EI1067" s="51">
        <f t="shared" si="567"/>
        <v>0</v>
      </c>
      <c r="EJ1067" s="75">
        <f t="shared" si="568"/>
        <v>3.9600000000000004</v>
      </c>
      <c r="EK1067" s="51">
        <f t="shared" si="569"/>
        <v>0</v>
      </c>
      <c r="EL1067" s="75">
        <f t="shared" si="570"/>
        <v>4.6100000000000003</v>
      </c>
      <c r="EM1067" s="51">
        <f t="shared" si="571"/>
        <v>0</v>
      </c>
      <c r="EN1067" s="75">
        <f t="shared" si="572"/>
        <v>1.82</v>
      </c>
      <c r="EO1067" s="51">
        <f t="shared" si="573"/>
        <v>0</v>
      </c>
      <c r="EP1067" s="75">
        <f t="shared" si="574"/>
        <v>0</v>
      </c>
      <c r="EQ1067" s="51" t="e">
        <f t="shared" si="575"/>
        <v>#DIV/0!</v>
      </c>
      <c r="ER1067" s="51">
        <f t="shared" si="576"/>
        <v>100</v>
      </c>
      <c r="ES1067" s="51">
        <f t="shared" si="577"/>
        <v>0</v>
      </c>
    </row>
    <row r="1068" spans="1:149" x14ac:dyDescent="0.45">
      <c r="A1068" s="78" t="s">
        <v>1459</v>
      </c>
      <c r="B1068" s="174" t="s">
        <v>3409</v>
      </c>
      <c r="C1068" s="51" t="s">
        <v>3630</v>
      </c>
      <c r="D1068" s="51" t="s">
        <v>3695</v>
      </c>
      <c r="E1068" s="78" t="s">
        <v>637</v>
      </c>
      <c r="F1068" s="78">
        <v>65</v>
      </c>
      <c r="G1068" s="72" t="s">
        <v>3373</v>
      </c>
      <c r="H1068" s="78" t="s">
        <v>1101</v>
      </c>
      <c r="I1068" s="78"/>
      <c r="J1068" s="300">
        <v>400</v>
      </c>
      <c r="K1068" s="78">
        <v>2</v>
      </c>
      <c r="L1068" s="300">
        <v>780</v>
      </c>
      <c r="M1068" s="72">
        <v>5</v>
      </c>
      <c r="O1068" s="78" t="s">
        <v>3250</v>
      </c>
      <c r="P1068" s="72" t="s">
        <v>3209</v>
      </c>
      <c r="R1068" s="114">
        <v>3</v>
      </c>
      <c r="AA1068" s="195"/>
      <c r="AB1068" s="195"/>
      <c r="AC1068" s="195"/>
      <c r="AD1068" s="72"/>
      <c r="AE1068" s="316">
        <v>1</v>
      </c>
      <c r="AF1068" s="195"/>
      <c r="AG1068" s="195">
        <v>0</v>
      </c>
      <c r="AH1068" s="72"/>
      <c r="AR1068" s="53">
        <v>0.78979999999999995</v>
      </c>
      <c r="AT1068" s="77"/>
      <c r="AU1068" s="276">
        <v>4000</v>
      </c>
      <c r="AV1068" s="276"/>
      <c r="AW1068" s="48">
        <v>3159.2</v>
      </c>
      <c r="AX1068" s="49"/>
      <c r="AY1068" s="276"/>
      <c r="AZ1068" s="95"/>
      <c r="BB1068" s="80" t="s">
        <v>722</v>
      </c>
      <c r="BC1068" s="270" t="s">
        <v>3337</v>
      </c>
      <c r="BD1068" s="72">
        <v>68.570099999999996</v>
      </c>
      <c r="BE1068" s="72"/>
      <c r="BF1068" s="72">
        <v>8.2350000000000007E-2</v>
      </c>
      <c r="BG1068" s="72"/>
      <c r="BH1068" s="72">
        <v>14.127599999999999</v>
      </c>
      <c r="BI1068" s="72"/>
      <c r="BJ1068" s="72"/>
      <c r="BK1068" s="72"/>
      <c r="BL1068" s="72"/>
      <c r="BM1068" s="72"/>
      <c r="BN1068" s="72">
        <v>0.80520000000000003</v>
      </c>
      <c r="BO1068" s="72"/>
      <c r="BP1068" s="72"/>
      <c r="BQ1068" s="72"/>
      <c r="BR1068" s="72">
        <v>0.22875000000000001</v>
      </c>
      <c r="BS1068" s="72"/>
      <c r="BT1068" s="72"/>
      <c r="BU1068" s="72"/>
      <c r="BV1068" s="72"/>
      <c r="BW1068" s="72"/>
      <c r="BX1068" s="72">
        <v>2.1319499999999998</v>
      </c>
      <c r="BY1068" s="72"/>
      <c r="BZ1068" s="72">
        <v>3.2299500000000001</v>
      </c>
      <c r="CA1068" s="72"/>
      <c r="CB1068" s="72">
        <v>2.2600500000000001</v>
      </c>
      <c r="CC1068" s="72"/>
      <c r="CD1068" s="72"/>
      <c r="CE1068" s="72"/>
      <c r="CF1068" s="72"/>
      <c r="CG1068" s="72"/>
      <c r="CH1068" s="72"/>
      <c r="CI1068" s="72"/>
      <c r="CJ1068" s="72"/>
      <c r="CK1068" s="72"/>
      <c r="CL1068" s="72"/>
      <c r="CM1068" s="72"/>
      <c r="CN1068" s="72"/>
      <c r="CO1068" s="72"/>
      <c r="CP1068" s="72"/>
      <c r="CQ1068" s="72"/>
      <c r="CR1068" s="72"/>
      <c r="CS1068" s="72"/>
      <c r="CT1068" s="72"/>
      <c r="CU1068" s="72"/>
      <c r="CV1068" s="72"/>
      <c r="CW1068" s="72"/>
      <c r="CX1068" s="72"/>
      <c r="CY1068" s="72"/>
      <c r="CZ1068" s="72"/>
      <c r="DA1068" s="72"/>
      <c r="DB1068" s="72"/>
      <c r="DC1068" s="72"/>
      <c r="DD1068" s="72"/>
      <c r="DE1068" s="72"/>
      <c r="DF1068" s="72"/>
      <c r="DG1068" s="72"/>
      <c r="DH1068" s="78">
        <v>91.5</v>
      </c>
      <c r="DJ1068" s="77">
        <f t="shared" si="555"/>
        <v>8.5</v>
      </c>
      <c r="DK1068" s="72">
        <v>0.62</v>
      </c>
      <c r="DO1068" s="358">
        <v>8.5</v>
      </c>
      <c r="DP1068" s="72"/>
      <c r="DQ1068" s="374"/>
      <c r="DR1068" s="72"/>
      <c r="DU1068" s="52"/>
      <c r="DX1068" s="75">
        <f t="shared" si="556"/>
        <v>74.94</v>
      </c>
      <c r="DY1068" s="51">
        <f t="shared" si="557"/>
        <v>0</v>
      </c>
      <c r="DZ1068" s="75">
        <f t="shared" si="558"/>
        <v>9.0000000000000011E-2</v>
      </c>
      <c r="EA1068" s="51">
        <f t="shared" si="559"/>
        <v>0</v>
      </c>
      <c r="EB1068" s="75">
        <f t="shared" si="560"/>
        <v>15.439999999999998</v>
      </c>
      <c r="EC1068" s="51">
        <f t="shared" si="561"/>
        <v>0</v>
      </c>
      <c r="ED1068" s="75">
        <f t="shared" si="562"/>
        <v>0.88</v>
      </c>
      <c r="EE1068" s="51">
        <f t="shared" si="563"/>
        <v>0</v>
      </c>
      <c r="EF1068" s="75">
        <f t="shared" si="564"/>
        <v>0</v>
      </c>
      <c r="EG1068" s="51" t="e">
        <f t="shared" si="565"/>
        <v>#DIV/0!</v>
      </c>
      <c r="EH1068" s="75">
        <f t="shared" si="566"/>
        <v>0.25</v>
      </c>
      <c r="EI1068" s="51">
        <f t="shared" si="567"/>
        <v>0</v>
      </c>
      <c r="EJ1068" s="75">
        <f t="shared" si="568"/>
        <v>2.3299999999999996</v>
      </c>
      <c r="EK1068" s="51">
        <f t="shared" si="569"/>
        <v>0</v>
      </c>
      <c r="EL1068" s="75">
        <f t="shared" si="570"/>
        <v>3.53</v>
      </c>
      <c r="EM1068" s="51">
        <f t="shared" si="571"/>
        <v>0</v>
      </c>
      <c r="EN1068" s="75">
        <f t="shared" si="572"/>
        <v>2.4699999999999998</v>
      </c>
      <c r="EO1068" s="51">
        <f t="shared" si="573"/>
        <v>0</v>
      </c>
      <c r="EP1068" s="75">
        <f t="shared" si="574"/>
        <v>0</v>
      </c>
      <c r="EQ1068" s="51" t="e">
        <f t="shared" si="575"/>
        <v>#DIV/0!</v>
      </c>
      <c r="ER1068" s="51">
        <f t="shared" si="576"/>
        <v>100</v>
      </c>
      <c r="ES1068" s="51">
        <f t="shared" si="577"/>
        <v>0</v>
      </c>
    </row>
    <row r="1069" spans="1:149" x14ac:dyDescent="0.45">
      <c r="A1069" s="78" t="s">
        <v>1459</v>
      </c>
      <c r="B1069" s="174" t="s">
        <v>3409</v>
      </c>
      <c r="C1069" s="51" t="s">
        <v>3630</v>
      </c>
      <c r="D1069" s="51" t="s">
        <v>3695</v>
      </c>
      <c r="E1069" s="78" t="s">
        <v>637</v>
      </c>
      <c r="F1069" s="78">
        <v>86</v>
      </c>
      <c r="G1069" s="72" t="s">
        <v>3373</v>
      </c>
      <c r="H1069" s="78" t="s">
        <v>1101</v>
      </c>
      <c r="I1069" s="78"/>
      <c r="J1069" s="300">
        <v>400</v>
      </c>
      <c r="K1069" s="78">
        <v>2</v>
      </c>
      <c r="L1069" s="300">
        <v>900</v>
      </c>
      <c r="M1069" s="72">
        <v>5</v>
      </c>
      <c r="O1069" s="78" t="s">
        <v>3250</v>
      </c>
      <c r="P1069" s="72" t="s">
        <v>3251</v>
      </c>
      <c r="R1069" s="114">
        <v>3</v>
      </c>
      <c r="AA1069" s="195"/>
      <c r="AB1069" s="195"/>
      <c r="AC1069" s="195"/>
      <c r="AD1069" s="72"/>
      <c r="AE1069" s="316">
        <v>1</v>
      </c>
      <c r="AF1069" s="195"/>
      <c r="AG1069" s="195">
        <v>0</v>
      </c>
      <c r="AH1069" s="72"/>
      <c r="AR1069" s="53">
        <v>0.91639999999999999</v>
      </c>
      <c r="AT1069" s="77"/>
      <c r="AU1069" s="276">
        <v>4000</v>
      </c>
      <c r="AV1069" s="276"/>
      <c r="AW1069" s="48">
        <v>3665.6</v>
      </c>
      <c r="AX1069" s="49"/>
      <c r="AY1069" s="276"/>
      <c r="AZ1069" s="95"/>
      <c r="BB1069" s="80" t="s">
        <v>722</v>
      </c>
      <c r="BC1069" s="270" t="s">
        <v>3337</v>
      </c>
      <c r="BD1069" s="72">
        <v>61.88</v>
      </c>
      <c r="BE1069" s="72"/>
      <c r="BF1069" s="72">
        <v>0.28210000000000002</v>
      </c>
      <c r="BG1069" s="72"/>
      <c r="BH1069" s="72">
        <v>15.8977</v>
      </c>
      <c r="BI1069" s="72"/>
      <c r="BJ1069" s="72"/>
      <c r="BK1069" s="72"/>
      <c r="BL1069" s="72"/>
      <c r="BM1069" s="72"/>
      <c r="BN1069" s="72">
        <v>1.3194999999999999</v>
      </c>
      <c r="BO1069" s="72"/>
      <c r="BP1069" s="72"/>
      <c r="BQ1069" s="72"/>
      <c r="BR1069" s="72">
        <v>1.1011</v>
      </c>
      <c r="BS1069" s="72"/>
      <c r="BT1069" s="72"/>
      <c r="BU1069" s="72"/>
      <c r="BV1069" s="72"/>
      <c r="BW1069" s="72"/>
      <c r="BX1069" s="72">
        <v>4.3042999999999996</v>
      </c>
      <c r="BY1069" s="72"/>
      <c r="BZ1069" s="72">
        <v>3.8856999999999999</v>
      </c>
      <c r="CA1069" s="72"/>
      <c r="CB1069" s="72">
        <v>1.5105999999999999</v>
      </c>
      <c r="CC1069" s="72"/>
      <c r="CD1069" s="72"/>
      <c r="CE1069" s="72"/>
      <c r="CF1069" s="72"/>
      <c r="CG1069" s="72"/>
      <c r="CH1069" s="72"/>
      <c r="CI1069" s="72"/>
      <c r="CJ1069" s="72"/>
      <c r="CK1069" s="72"/>
      <c r="CL1069" s="72"/>
      <c r="CM1069" s="72"/>
      <c r="CN1069" s="72"/>
      <c r="CO1069" s="72"/>
      <c r="CP1069" s="72"/>
      <c r="CQ1069" s="72"/>
      <c r="CR1069" s="72"/>
      <c r="CS1069" s="72"/>
      <c r="CT1069" s="72"/>
      <c r="CU1069" s="72"/>
      <c r="CV1069" s="72"/>
      <c r="CW1069" s="72"/>
      <c r="CX1069" s="72"/>
      <c r="CY1069" s="72"/>
      <c r="CZ1069" s="72"/>
      <c r="DA1069" s="72"/>
      <c r="DB1069" s="72"/>
      <c r="DC1069" s="72"/>
      <c r="DD1069" s="72"/>
      <c r="DE1069" s="72"/>
      <c r="DF1069" s="72"/>
      <c r="DG1069" s="72"/>
      <c r="DH1069" s="78">
        <v>91</v>
      </c>
      <c r="DJ1069" s="77">
        <f t="shared" si="555"/>
        <v>9</v>
      </c>
      <c r="DK1069" s="72">
        <v>0.91700000000000004</v>
      </c>
      <c r="DO1069" s="358">
        <v>9</v>
      </c>
      <c r="DP1069" s="72"/>
      <c r="DQ1069" s="374"/>
      <c r="DR1069" s="72"/>
      <c r="DU1069" s="52"/>
      <c r="DX1069" s="75">
        <f t="shared" si="556"/>
        <v>68</v>
      </c>
      <c r="DY1069" s="51">
        <f t="shared" si="557"/>
        <v>0</v>
      </c>
      <c r="DZ1069" s="75">
        <f t="shared" si="558"/>
        <v>0.31000000000000005</v>
      </c>
      <c r="EA1069" s="51">
        <f t="shared" si="559"/>
        <v>0</v>
      </c>
      <c r="EB1069" s="75">
        <f t="shared" si="560"/>
        <v>17.47</v>
      </c>
      <c r="EC1069" s="51">
        <f t="shared" si="561"/>
        <v>0</v>
      </c>
      <c r="ED1069" s="75">
        <f t="shared" si="562"/>
        <v>1.45</v>
      </c>
      <c r="EE1069" s="51">
        <f t="shared" si="563"/>
        <v>0</v>
      </c>
      <c r="EF1069" s="75">
        <f t="shared" si="564"/>
        <v>0</v>
      </c>
      <c r="EG1069" s="51" t="e">
        <f t="shared" si="565"/>
        <v>#DIV/0!</v>
      </c>
      <c r="EH1069" s="75">
        <f t="shared" si="566"/>
        <v>1.21</v>
      </c>
      <c r="EI1069" s="51">
        <f t="shared" si="567"/>
        <v>0</v>
      </c>
      <c r="EJ1069" s="75">
        <f t="shared" si="568"/>
        <v>4.7299999999999995</v>
      </c>
      <c r="EK1069" s="51">
        <f t="shared" si="569"/>
        <v>0</v>
      </c>
      <c r="EL1069" s="75">
        <f t="shared" si="570"/>
        <v>4.2700000000000005</v>
      </c>
      <c r="EM1069" s="51">
        <f t="shared" si="571"/>
        <v>0</v>
      </c>
      <c r="EN1069" s="75">
        <f t="shared" si="572"/>
        <v>1.66</v>
      </c>
      <c r="EO1069" s="51">
        <f t="shared" si="573"/>
        <v>0</v>
      </c>
      <c r="EP1069" s="75">
        <f t="shared" si="574"/>
        <v>0</v>
      </c>
      <c r="EQ1069" s="51" t="e">
        <f t="shared" si="575"/>
        <v>#DIV/0!</v>
      </c>
      <c r="ER1069" s="51">
        <f t="shared" si="576"/>
        <v>100</v>
      </c>
      <c r="ES1069" s="51">
        <f t="shared" si="577"/>
        <v>0</v>
      </c>
    </row>
    <row r="1070" spans="1:149" x14ac:dyDescent="0.45">
      <c r="A1070" s="78" t="s">
        <v>1459</v>
      </c>
      <c r="B1070" s="174" t="s">
        <v>3409</v>
      </c>
      <c r="C1070" s="51" t="s">
        <v>3630</v>
      </c>
      <c r="D1070" s="51" t="s">
        <v>3695</v>
      </c>
      <c r="E1070" s="78" t="s">
        <v>637</v>
      </c>
      <c r="F1070" s="78">
        <v>87</v>
      </c>
      <c r="G1070" s="72" t="s">
        <v>3373</v>
      </c>
      <c r="H1070" s="78" t="s">
        <v>1101</v>
      </c>
      <c r="I1070" s="78"/>
      <c r="J1070" s="300">
        <v>400</v>
      </c>
      <c r="K1070" s="78">
        <v>2</v>
      </c>
      <c r="L1070" s="300">
        <v>900</v>
      </c>
      <c r="M1070" s="72">
        <v>5</v>
      </c>
      <c r="O1070" s="78" t="s">
        <v>3250</v>
      </c>
      <c r="P1070" s="72" t="s">
        <v>3209</v>
      </c>
      <c r="R1070" s="114">
        <v>3</v>
      </c>
      <c r="AA1070" s="195"/>
      <c r="AB1070" s="195"/>
      <c r="AC1070" s="195"/>
      <c r="AD1070" s="72"/>
      <c r="AE1070" s="316">
        <v>1</v>
      </c>
      <c r="AF1070" s="195"/>
      <c r="AG1070" s="195">
        <v>0</v>
      </c>
      <c r="AH1070" s="72"/>
      <c r="AR1070" s="53">
        <v>0.91639999999999999</v>
      </c>
      <c r="AT1070" s="77"/>
      <c r="AU1070" s="276">
        <v>4000</v>
      </c>
      <c r="AV1070" s="276"/>
      <c r="AW1070" s="48">
        <v>3665.6</v>
      </c>
      <c r="AX1070" s="49"/>
      <c r="AY1070" s="276"/>
      <c r="AZ1070" s="95"/>
      <c r="BB1070" s="80" t="s">
        <v>722</v>
      </c>
      <c r="BC1070" s="270" t="s">
        <v>3337</v>
      </c>
      <c r="BD1070" s="72">
        <v>64.144099999999995</v>
      </c>
      <c r="BE1070" s="72"/>
      <c r="BF1070" s="72">
        <v>0.22925000000000001</v>
      </c>
      <c r="BG1070" s="72"/>
      <c r="BH1070" s="72">
        <v>15.552300000000001</v>
      </c>
      <c r="BI1070" s="72"/>
      <c r="BJ1070" s="72"/>
      <c r="BK1070" s="72"/>
      <c r="BL1070" s="72"/>
      <c r="BM1070" s="72"/>
      <c r="BN1070" s="72">
        <v>1.2379500000000001</v>
      </c>
      <c r="BO1070" s="72"/>
      <c r="BP1070" s="72"/>
      <c r="BQ1070" s="72"/>
      <c r="BR1070" s="72">
        <v>0.87114999999999998</v>
      </c>
      <c r="BS1070" s="72"/>
      <c r="BT1070" s="72"/>
      <c r="BU1070" s="72"/>
      <c r="BV1070" s="72"/>
      <c r="BW1070" s="72"/>
      <c r="BX1070" s="72">
        <v>3.72302</v>
      </c>
      <c r="BY1070" s="72"/>
      <c r="BZ1070" s="72">
        <v>4.1998600000000001</v>
      </c>
      <c r="CA1070" s="72"/>
      <c r="CB1070" s="72">
        <v>1.65977</v>
      </c>
      <c r="CC1070" s="72"/>
      <c r="CD1070" s="72"/>
      <c r="CE1070" s="72"/>
      <c r="CF1070" s="72"/>
      <c r="CG1070" s="72"/>
      <c r="CH1070" s="72"/>
      <c r="CI1070" s="72"/>
      <c r="CJ1070" s="72"/>
      <c r="CK1070" s="72"/>
      <c r="CL1070" s="72"/>
      <c r="CM1070" s="72"/>
      <c r="CN1070" s="72"/>
      <c r="CO1070" s="72"/>
      <c r="CP1070" s="72"/>
      <c r="CQ1070" s="72"/>
      <c r="CR1070" s="72"/>
      <c r="CS1070" s="72"/>
      <c r="CT1070" s="72"/>
      <c r="CU1070" s="72"/>
      <c r="CV1070" s="72"/>
      <c r="CW1070" s="72"/>
      <c r="CX1070" s="72"/>
      <c r="CY1070" s="72"/>
      <c r="CZ1070" s="72"/>
      <c r="DA1070" s="72"/>
      <c r="DB1070" s="72"/>
      <c r="DC1070" s="72"/>
      <c r="DD1070" s="72"/>
      <c r="DE1070" s="72"/>
      <c r="DF1070" s="72"/>
      <c r="DG1070" s="72"/>
      <c r="DH1070" s="78">
        <v>91.7</v>
      </c>
      <c r="DJ1070" s="77">
        <f t="shared" si="555"/>
        <v>8.2999999999999972</v>
      </c>
      <c r="DK1070" s="72">
        <v>0.86899999999999999</v>
      </c>
      <c r="DO1070" s="358">
        <v>8.3000000000000007</v>
      </c>
      <c r="DP1070" s="72"/>
      <c r="DQ1070" s="374"/>
      <c r="DR1070" s="72"/>
      <c r="DU1070" s="52"/>
      <c r="DX1070" s="75">
        <f t="shared" si="556"/>
        <v>69.949945474372939</v>
      </c>
      <c r="DY1070" s="51">
        <f t="shared" si="557"/>
        <v>0</v>
      </c>
      <c r="DZ1070" s="75">
        <f t="shared" si="558"/>
        <v>0.25</v>
      </c>
      <c r="EA1070" s="51">
        <f t="shared" si="559"/>
        <v>0</v>
      </c>
      <c r="EB1070" s="75">
        <f t="shared" si="560"/>
        <v>16.959978189749183</v>
      </c>
      <c r="EC1070" s="51">
        <f t="shared" si="561"/>
        <v>0</v>
      </c>
      <c r="ED1070" s="75">
        <f t="shared" si="562"/>
        <v>1.35</v>
      </c>
      <c r="EE1070" s="51">
        <f t="shared" si="563"/>
        <v>0</v>
      </c>
      <c r="EF1070" s="75">
        <f t="shared" si="564"/>
        <v>0</v>
      </c>
      <c r="EG1070" s="51" t="e">
        <f t="shared" si="565"/>
        <v>#DIV/0!</v>
      </c>
      <c r="EH1070" s="75">
        <f t="shared" si="566"/>
        <v>0.95</v>
      </c>
      <c r="EI1070" s="51">
        <f t="shared" si="567"/>
        <v>0</v>
      </c>
      <c r="EJ1070" s="75">
        <f t="shared" si="568"/>
        <v>4.0599999999999996</v>
      </c>
      <c r="EK1070" s="51">
        <f t="shared" si="569"/>
        <v>0</v>
      </c>
      <c r="EL1070" s="75">
        <f t="shared" si="570"/>
        <v>4.58</v>
      </c>
      <c r="EM1070" s="51">
        <f t="shared" si="571"/>
        <v>0</v>
      </c>
      <c r="EN1070" s="75">
        <f t="shared" si="572"/>
        <v>1.8099999999999998</v>
      </c>
      <c r="EO1070" s="51">
        <f t="shared" si="573"/>
        <v>0</v>
      </c>
      <c r="EP1070" s="75">
        <f t="shared" si="574"/>
        <v>0</v>
      </c>
      <c r="EQ1070" s="51" t="e">
        <f t="shared" si="575"/>
        <v>#DIV/0!</v>
      </c>
      <c r="ER1070" s="51">
        <f t="shared" si="576"/>
        <v>100</v>
      </c>
      <c r="ES1070" s="51">
        <f t="shared" si="577"/>
        <v>0</v>
      </c>
    </row>
    <row r="1071" spans="1:149" x14ac:dyDescent="0.45">
      <c r="A1071" s="78" t="s">
        <v>1459</v>
      </c>
      <c r="B1071" s="174" t="s">
        <v>3409</v>
      </c>
      <c r="C1071" s="51" t="s">
        <v>3630</v>
      </c>
      <c r="D1071" s="51" t="s">
        <v>3695</v>
      </c>
      <c r="E1071" s="78" t="s">
        <v>637</v>
      </c>
      <c r="F1071" s="78">
        <v>97</v>
      </c>
      <c r="G1071" s="72" t="s">
        <v>3373</v>
      </c>
      <c r="H1071" s="78" t="s">
        <v>1101</v>
      </c>
      <c r="I1071" s="78"/>
      <c r="J1071" s="300">
        <v>400</v>
      </c>
      <c r="K1071" s="78">
        <v>2</v>
      </c>
      <c r="L1071" s="300">
        <v>950</v>
      </c>
      <c r="M1071" s="72">
        <v>5</v>
      </c>
      <c r="O1071" s="78" t="s">
        <v>3250</v>
      </c>
      <c r="P1071" s="72" t="s">
        <v>3252</v>
      </c>
      <c r="R1071" s="114">
        <v>3</v>
      </c>
      <c r="AA1071" s="195"/>
      <c r="AB1071" s="195"/>
      <c r="AC1071" s="195"/>
      <c r="AD1071" s="72"/>
      <c r="AE1071" s="316">
        <v>1</v>
      </c>
      <c r="AF1071" s="195"/>
      <c r="AG1071" s="195">
        <v>0</v>
      </c>
      <c r="AH1071" s="72"/>
      <c r="AR1071" s="53">
        <v>0.95940000000000003</v>
      </c>
      <c r="AT1071" s="77"/>
      <c r="AU1071" s="276">
        <v>4000</v>
      </c>
      <c r="AV1071" s="276"/>
      <c r="AW1071" s="48">
        <v>3837.6</v>
      </c>
      <c r="AX1071" s="49"/>
      <c r="AY1071" s="276"/>
      <c r="AZ1071" s="95"/>
      <c r="BB1071" s="80" t="s">
        <v>722</v>
      </c>
      <c r="BC1071" s="270" t="s">
        <v>3337</v>
      </c>
      <c r="BD1071" s="72">
        <v>63.063699999999997</v>
      </c>
      <c r="BE1071" s="72"/>
      <c r="BF1071" s="72">
        <v>0.2802</v>
      </c>
      <c r="BG1071" s="72"/>
      <c r="BH1071" s="72">
        <v>16.120799999999999</v>
      </c>
      <c r="BI1071" s="72"/>
      <c r="BJ1071" s="72"/>
      <c r="BK1071" s="72"/>
      <c r="BL1071" s="72"/>
      <c r="BM1071" s="72"/>
      <c r="BN1071" s="72">
        <v>2.2696200000000002</v>
      </c>
      <c r="BO1071" s="72"/>
      <c r="BP1071" s="72"/>
      <c r="BQ1071" s="72"/>
      <c r="BR1071" s="72">
        <v>1.5224200000000001</v>
      </c>
      <c r="BS1071" s="72"/>
      <c r="BT1071" s="72"/>
      <c r="BU1071" s="72"/>
      <c r="BV1071" s="72"/>
      <c r="BW1071" s="72"/>
      <c r="BX1071" s="72">
        <v>4.14696</v>
      </c>
      <c r="BY1071" s="72"/>
      <c r="BZ1071" s="72">
        <v>4.3991400000000001</v>
      </c>
      <c r="CA1071" s="72"/>
      <c r="CB1071" s="72">
        <v>1.5224200000000001</v>
      </c>
      <c r="CC1071" s="72"/>
      <c r="CD1071" s="72"/>
      <c r="CE1071" s="72"/>
      <c r="CF1071" s="72"/>
      <c r="CG1071" s="72"/>
      <c r="CH1071" s="72"/>
      <c r="CI1071" s="72"/>
      <c r="CJ1071" s="72"/>
      <c r="CK1071" s="72"/>
      <c r="CL1071" s="72"/>
      <c r="CM1071" s="72"/>
      <c r="CN1071" s="72"/>
      <c r="CO1071" s="72"/>
      <c r="CP1071" s="72"/>
      <c r="CQ1071" s="72"/>
      <c r="CR1071" s="72"/>
      <c r="CS1071" s="72"/>
      <c r="CT1071" s="72"/>
      <c r="CU1071" s="72"/>
      <c r="CV1071" s="72"/>
      <c r="CW1071" s="72"/>
      <c r="CX1071" s="72"/>
      <c r="CY1071" s="72"/>
      <c r="CZ1071" s="72"/>
      <c r="DA1071" s="72"/>
      <c r="DB1071" s="72"/>
      <c r="DC1071" s="72"/>
      <c r="DD1071" s="72"/>
      <c r="DE1071" s="72"/>
      <c r="DF1071" s="72"/>
      <c r="DG1071" s="72"/>
      <c r="DH1071" s="78">
        <v>93.4</v>
      </c>
      <c r="DJ1071" s="77">
        <f t="shared" si="555"/>
        <v>6.5999999999999943</v>
      </c>
      <c r="DK1071" s="72">
        <v>0.94199999999999995</v>
      </c>
      <c r="DO1071" s="358">
        <v>6.6</v>
      </c>
      <c r="DP1071" s="72"/>
      <c r="DQ1071" s="374"/>
      <c r="DR1071" s="72"/>
      <c r="DU1071" s="52"/>
      <c r="DX1071" s="75">
        <f t="shared" si="556"/>
        <v>67.520021413276226</v>
      </c>
      <c r="DY1071" s="51">
        <f t="shared" si="557"/>
        <v>0</v>
      </c>
      <c r="DZ1071" s="75">
        <f t="shared" si="558"/>
        <v>0.3</v>
      </c>
      <c r="EA1071" s="51">
        <f t="shared" si="559"/>
        <v>0</v>
      </c>
      <c r="EB1071" s="75">
        <f t="shared" si="560"/>
        <v>17.259957173447535</v>
      </c>
      <c r="EC1071" s="51">
        <f t="shared" si="561"/>
        <v>0</v>
      </c>
      <c r="ED1071" s="75">
        <f t="shared" si="562"/>
        <v>2.4300000000000002</v>
      </c>
      <c r="EE1071" s="51">
        <f t="shared" si="563"/>
        <v>0</v>
      </c>
      <c r="EF1071" s="75">
        <f t="shared" si="564"/>
        <v>0</v>
      </c>
      <c r="EG1071" s="51" t="e">
        <f t="shared" si="565"/>
        <v>#DIV/0!</v>
      </c>
      <c r="EH1071" s="75">
        <f t="shared" si="566"/>
        <v>1.63</v>
      </c>
      <c r="EI1071" s="51">
        <f t="shared" si="567"/>
        <v>0</v>
      </c>
      <c r="EJ1071" s="75">
        <f t="shared" si="568"/>
        <v>4.4399999999999995</v>
      </c>
      <c r="EK1071" s="51">
        <f t="shared" si="569"/>
        <v>0</v>
      </c>
      <c r="EL1071" s="75">
        <f t="shared" si="570"/>
        <v>4.71</v>
      </c>
      <c r="EM1071" s="51">
        <f t="shared" si="571"/>
        <v>0</v>
      </c>
      <c r="EN1071" s="75">
        <f t="shared" si="572"/>
        <v>1.63</v>
      </c>
      <c r="EO1071" s="51">
        <f t="shared" si="573"/>
        <v>0</v>
      </c>
      <c r="EP1071" s="75">
        <f t="shared" si="574"/>
        <v>0</v>
      </c>
      <c r="EQ1071" s="51" t="e">
        <f t="shared" si="575"/>
        <v>#DIV/0!</v>
      </c>
      <c r="ER1071" s="51">
        <f t="shared" si="576"/>
        <v>100</v>
      </c>
      <c r="ES1071" s="51">
        <f t="shared" si="577"/>
        <v>0</v>
      </c>
    </row>
    <row r="1072" spans="1:149" x14ac:dyDescent="0.45">
      <c r="A1072" s="78" t="s">
        <v>1459</v>
      </c>
      <c r="B1072" s="174" t="s">
        <v>3409</v>
      </c>
      <c r="C1072" s="51" t="s">
        <v>3630</v>
      </c>
      <c r="D1072" s="51" t="s">
        <v>3695</v>
      </c>
      <c r="E1072" s="78" t="s">
        <v>637</v>
      </c>
      <c r="F1072" s="78">
        <v>100</v>
      </c>
      <c r="G1072" s="72" t="s">
        <v>3373</v>
      </c>
      <c r="H1072" s="78" t="s">
        <v>1101</v>
      </c>
      <c r="I1072" s="78"/>
      <c r="J1072" s="300">
        <v>1000</v>
      </c>
      <c r="K1072" s="78">
        <v>2</v>
      </c>
      <c r="L1072" s="300">
        <v>750</v>
      </c>
      <c r="M1072" s="72">
        <v>5</v>
      </c>
      <c r="O1072" s="78" t="s">
        <v>3250</v>
      </c>
      <c r="P1072" s="72" t="s">
        <v>3209</v>
      </c>
      <c r="R1072" s="114">
        <v>3</v>
      </c>
      <c r="AA1072" s="195"/>
      <c r="AB1072" s="195"/>
      <c r="AC1072" s="195"/>
      <c r="AD1072" s="72"/>
      <c r="AE1072" s="316">
        <v>1</v>
      </c>
      <c r="AF1072" s="195"/>
      <c r="AG1072" s="195">
        <v>0</v>
      </c>
      <c r="AH1072" s="72"/>
      <c r="AR1072" s="53">
        <v>1.506</v>
      </c>
      <c r="AT1072" s="77"/>
      <c r="AU1072" s="276">
        <v>10000</v>
      </c>
      <c r="AV1072" s="276"/>
      <c r="AW1072" s="48">
        <v>15060</v>
      </c>
      <c r="AX1072" s="49"/>
      <c r="AY1072" s="276"/>
      <c r="AZ1072" s="95"/>
      <c r="BB1072" s="80" t="s">
        <v>722</v>
      </c>
      <c r="BC1072" s="270" t="s">
        <v>3337</v>
      </c>
      <c r="BD1072" s="72">
        <v>65.818299999999994</v>
      </c>
      <c r="BE1072" s="72"/>
      <c r="BF1072" s="72">
        <v>0.14319999999999999</v>
      </c>
      <c r="BG1072" s="72"/>
      <c r="BH1072" s="72">
        <v>14.1052</v>
      </c>
      <c r="BI1072" s="72"/>
      <c r="BJ1072" s="72"/>
      <c r="BK1072" s="72"/>
      <c r="BL1072" s="72"/>
      <c r="BM1072" s="72"/>
      <c r="BN1072" s="72">
        <v>0.58174999999999999</v>
      </c>
      <c r="BO1072" s="72"/>
      <c r="BP1072" s="72"/>
      <c r="BQ1072" s="72"/>
      <c r="BR1072" s="72">
        <v>0.51014999999999999</v>
      </c>
      <c r="BS1072" s="72"/>
      <c r="BT1072" s="72"/>
      <c r="BU1072" s="72"/>
      <c r="BV1072" s="72"/>
      <c r="BW1072" s="72"/>
      <c r="BX1072" s="72">
        <v>3.0609000000000002</v>
      </c>
      <c r="BY1072" s="72"/>
      <c r="BZ1072" s="72">
        <v>3.5442</v>
      </c>
      <c r="CA1072" s="72"/>
      <c r="CB1072" s="72">
        <v>1.9511000000000001</v>
      </c>
      <c r="CC1072" s="72"/>
      <c r="CD1072" s="72"/>
      <c r="CE1072" s="72"/>
      <c r="CF1072" s="72"/>
      <c r="CG1072" s="72"/>
      <c r="CH1072" s="72"/>
      <c r="CI1072" s="72"/>
      <c r="CJ1072" s="72"/>
      <c r="CK1072" s="72"/>
      <c r="CL1072" s="72"/>
      <c r="CM1072" s="72"/>
      <c r="CN1072" s="72"/>
      <c r="CO1072" s="72"/>
      <c r="CP1072" s="72"/>
      <c r="CQ1072" s="72"/>
      <c r="CR1072" s="72"/>
      <c r="CS1072" s="72"/>
      <c r="CT1072" s="72"/>
      <c r="CU1072" s="72"/>
      <c r="CV1072" s="72"/>
      <c r="CW1072" s="72"/>
      <c r="CX1072" s="72"/>
      <c r="CY1072" s="72"/>
      <c r="CZ1072" s="72"/>
      <c r="DA1072" s="72"/>
      <c r="DB1072" s="72"/>
      <c r="DC1072" s="72"/>
      <c r="DD1072" s="72"/>
      <c r="DE1072" s="72"/>
      <c r="DF1072" s="72"/>
      <c r="DG1072" s="72"/>
      <c r="DH1072" s="78">
        <v>89.5</v>
      </c>
      <c r="DJ1072" s="77">
        <f t="shared" si="555"/>
        <v>10.5</v>
      </c>
      <c r="DK1072" s="72">
        <v>0.68400000000000005</v>
      </c>
      <c r="DO1072" s="358">
        <v>10.5</v>
      </c>
      <c r="DP1072" s="72"/>
      <c r="DQ1072" s="374"/>
      <c r="DR1072" s="72"/>
      <c r="DU1072" s="52"/>
      <c r="DX1072" s="75">
        <f t="shared" si="556"/>
        <v>73.539999999999992</v>
      </c>
      <c r="DY1072" s="51">
        <f t="shared" si="557"/>
        <v>0</v>
      </c>
      <c r="DZ1072" s="75">
        <f t="shared" si="558"/>
        <v>0.15999999999999998</v>
      </c>
      <c r="EA1072" s="51">
        <f t="shared" si="559"/>
        <v>0</v>
      </c>
      <c r="EB1072" s="75">
        <f t="shared" si="560"/>
        <v>15.76</v>
      </c>
      <c r="EC1072" s="51">
        <f t="shared" si="561"/>
        <v>0</v>
      </c>
      <c r="ED1072" s="75">
        <f t="shared" si="562"/>
        <v>0.65</v>
      </c>
      <c r="EE1072" s="51">
        <f t="shared" si="563"/>
        <v>0</v>
      </c>
      <c r="EF1072" s="75">
        <f t="shared" si="564"/>
        <v>0</v>
      </c>
      <c r="EG1072" s="51" t="e">
        <f t="shared" si="565"/>
        <v>#DIV/0!</v>
      </c>
      <c r="EH1072" s="75">
        <f t="shared" si="566"/>
        <v>0.57000000000000006</v>
      </c>
      <c r="EI1072" s="51">
        <f t="shared" si="567"/>
        <v>0</v>
      </c>
      <c r="EJ1072" s="75">
        <f t="shared" si="568"/>
        <v>3.42</v>
      </c>
      <c r="EK1072" s="51">
        <f t="shared" si="569"/>
        <v>0</v>
      </c>
      <c r="EL1072" s="75">
        <f t="shared" si="570"/>
        <v>3.9600000000000004</v>
      </c>
      <c r="EM1072" s="51">
        <f t="shared" si="571"/>
        <v>0</v>
      </c>
      <c r="EN1072" s="75">
        <f t="shared" si="572"/>
        <v>2.1800000000000002</v>
      </c>
      <c r="EO1072" s="51">
        <f t="shared" si="573"/>
        <v>0</v>
      </c>
      <c r="EP1072" s="75">
        <f t="shared" si="574"/>
        <v>0</v>
      </c>
      <c r="EQ1072" s="51" t="e">
        <f t="shared" si="575"/>
        <v>#DIV/0!</v>
      </c>
      <c r="ER1072" s="51">
        <f t="shared" si="576"/>
        <v>100</v>
      </c>
      <c r="ES1072" s="51">
        <f t="shared" si="577"/>
        <v>0</v>
      </c>
    </row>
    <row r="1073" spans="1:149" x14ac:dyDescent="0.45">
      <c r="A1073" s="78" t="s">
        <v>1459</v>
      </c>
      <c r="B1073" s="174" t="s">
        <v>3409</v>
      </c>
      <c r="C1073" s="51" t="s">
        <v>3630</v>
      </c>
      <c r="D1073" s="51" t="s">
        <v>3695</v>
      </c>
      <c r="E1073" s="78" t="s">
        <v>637</v>
      </c>
      <c r="F1073" s="78">
        <v>108</v>
      </c>
      <c r="G1073" s="72" t="s">
        <v>3373</v>
      </c>
      <c r="H1073" s="78" t="s">
        <v>1101</v>
      </c>
      <c r="I1073" s="78"/>
      <c r="J1073" s="300">
        <v>1000</v>
      </c>
      <c r="K1073" s="78">
        <v>2</v>
      </c>
      <c r="L1073" s="300">
        <v>892</v>
      </c>
      <c r="M1073" s="72">
        <v>5</v>
      </c>
      <c r="O1073" s="78" t="s">
        <v>3250</v>
      </c>
      <c r="P1073" s="72" t="s">
        <v>3252</v>
      </c>
      <c r="R1073" s="114">
        <v>3</v>
      </c>
      <c r="AA1073" s="195"/>
      <c r="AB1073" s="195"/>
      <c r="AC1073" s="195"/>
      <c r="AD1073" s="72"/>
      <c r="AE1073" s="316">
        <v>1</v>
      </c>
      <c r="AF1073" s="195"/>
      <c r="AG1073" s="195">
        <v>0</v>
      </c>
      <c r="AH1073" s="72"/>
      <c r="AR1073" s="53">
        <v>1.6819999999999999</v>
      </c>
      <c r="AT1073" s="77"/>
      <c r="AU1073" s="276">
        <v>10000</v>
      </c>
      <c r="AV1073" s="276"/>
      <c r="AW1073" s="48">
        <v>16820</v>
      </c>
      <c r="AX1073" s="49"/>
      <c r="AY1073" s="276"/>
      <c r="AZ1073" s="95"/>
      <c r="BB1073" s="80" t="s">
        <v>722</v>
      </c>
      <c r="BC1073" s="270" t="s">
        <v>3337</v>
      </c>
      <c r="BD1073" s="72">
        <v>66.059299999999993</v>
      </c>
      <c r="BE1073" s="72"/>
      <c r="BF1073" s="72">
        <v>0.24786</v>
      </c>
      <c r="BG1073" s="72"/>
      <c r="BH1073" s="72">
        <v>15.064399999999999</v>
      </c>
      <c r="BI1073" s="72"/>
      <c r="BJ1073" s="72"/>
      <c r="BK1073" s="72"/>
      <c r="BL1073" s="72"/>
      <c r="BM1073" s="72"/>
      <c r="BN1073" s="72">
        <v>1.02816</v>
      </c>
      <c r="BO1073" s="72"/>
      <c r="BP1073" s="72"/>
      <c r="BQ1073" s="72"/>
      <c r="BR1073" s="72">
        <v>0.53244000000000002</v>
      </c>
      <c r="BS1073" s="72"/>
      <c r="BT1073" s="72"/>
      <c r="BU1073" s="72"/>
      <c r="BV1073" s="72"/>
      <c r="BW1073" s="72"/>
      <c r="BX1073" s="72">
        <v>2.8733399999999998</v>
      </c>
      <c r="BY1073" s="72"/>
      <c r="BZ1073" s="72">
        <v>3.0202200000000001</v>
      </c>
      <c r="CA1073" s="72"/>
      <c r="CB1073" s="72">
        <v>1.9461599999999999</v>
      </c>
      <c r="CC1073" s="72"/>
      <c r="CD1073" s="72"/>
      <c r="CE1073" s="72"/>
      <c r="CF1073" s="72"/>
      <c r="CG1073" s="72"/>
      <c r="CH1073" s="72"/>
      <c r="CI1073" s="72"/>
      <c r="CJ1073" s="72"/>
      <c r="CK1073" s="72"/>
      <c r="CL1073" s="72"/>
      <c r="CM1073" s="72"/>
      <c r="CN1073" s="72"/>
      <c r="CO1073" s="72"/>
      <c r="CP1073" s="72"/>
      <c r="CQ1073" s="72"/>
      <c r="CR1073" s="72"/>
      <c r="CS1073" s="72"/>
      <c r="CT1073" s="72"/>
      <c r="CU1073" s="72"/>
      <c r="CV1073" s="72"/>
      <c r="CW1073" s="72"/>
      <c r="CX1073" s="72"/>
      <c r="CY1073" s="72"/>
      <c r="CZ1073" s="72"/>
      <c r="DA1073" s="72"/>
      <c r="DB1073" s="72"/>
      <c r="DC1073" s="72"/>
      <c r="DD1073" s="72"/>
      <c r="DE1073" s="72"/>
      <c r="DF1073" s="72"/>
      <c r="DG1073" s="72"/>
      <c r="DH1073" s="78">
        <v>91.8</v>
      </c>
      <c r="DJ1073" s="77">
        <f t="shared" si="555"/>
        <v>8.2000000000000028</v>
      </c>
      <c r="DK1073" s="72">
        <v>0.76400000000000001</v>
      </c>
      <c r="DO1073" s="358">
        <v>8.1999999999999993</v>
      </c>
      <c r="DP1073" s="72"/>
      <c r="DQ1073" s="374"/>
      <c r="DR1073" s="72"/>
      <c r="DU1073" s="52"/>
      <c r="DX1073" s="75">
        <f t="shared" si="556"/>
        <v>71.960021786492362</v>
      </c>
      <c r="DY1073" s="51">
        <f t="shared" si="557"/>
        <v>0</v>
      </c>
      <c r="DZ1073" s="75">
        <f t="shared" si="558"/>
        <v>0.27</v>
      </c>
      <c r="EA1073" s="51">
        <f t="shared" si="559"/>
        <v>0</v>
      </c>
      <c r="EB1073" s="75">
        <f t="shared" si="560"/>
        <v>16.410021786492372</v>
      </c>
      <c r="EC1073" s="51">
        <f t="shared" si="561"/>
        <v>0</v>
      </c>
      <c r="ED1073" s="75">
        <f t="shared" si="562"/>
        <v>1.1199999999999999</v>
      </c>
      <c r="EE1073" s="51">
        <f t="shared" si="563"/>
        <v>0</v>
      </c>
      <c r="EF1073" s="75">
        <f t="shared" si="564"/>
        <v>0</v>
      </c>
      <c r="EG1073" s="51" t="e">
        <f t="shared" si="565"/>
        <v>#DIV/0!</v>
      </c>
      <c r="EH1073" s="75">
        <f t="shared" si="566"/>
        <v>0.58000000000000007</v>
      </c>
      <c r="EI1073" s="51">
        <f t="shared" si="567"/>
        <v>0</v>
      </c>
      <c r="EJ1073" s="75">
        <f t="shared" si="568"/>
        <v>3.1300000000000003</v>
      </c>
      <c r="EK1073" s="51">
        <f t="shared" si="569"/>
        <v>0</v>
      </c>
      <c r="EL1073" s="75">
        <f t="shared" si="570"/>
        <v>3.2900000000000005</v>
      </c>
      <c r="EM1073" s="51">
        <f t="shared" si="571"/>
        <v>0</v>
      </c>
      <c r="EN1073" s="75">
        <f t="shared" si="572"/>
        <v>2.12</v>
      </c>
      <c r="EO1073" s="51">
        <f t="shared" si="573"/>
        <v>0</v>
      </c>
      <c r="EP1073" s="75">
        <f t="shared" si="574"/>
        <v>0</v>
      </c>
      <c r="EQ1073" s="51" t="e">
        <f t="shared" si="575"/>
        <v>#DIV/0!</v>
      </c>
      <c r="ER1073" s="51">
        <f t="shared" si="576"/>
        <v>100</v>
      </c>
      <c r="ES1073" s="51">
        <f t="shared" si="577"/>
        <v>0</v>
      </c>
    </row>
    <row r="1074" spans="1:149" x14ac:dyDescent="0.45">
      <c r="A1074" s="78" t="s">
        <v>1459</v>
      </c>
      <c r="B1074" s="174" t="s">
        <v>3409</v>
      </c>
      <c r="C1074" s="51" t="s">
        <v>3630</v>
      </c>
      <c r="D1074" s="51" t="s">
        <v>3695</v>
      </c>
      <c r="E1074" s="78" t="s">
        <v>637</v>
      </c>
      <c r="F1074" s="78">
        <v>109</v>
      </c>
      <c r="G1074" s="72" t="s">
        <v>3373</v>
      </c>
      <c r="H1074" s="78" t="s">
        <v>1101</v>
      </c>
      <c r="I1074" s="78"/>
      <c r="J1074" s="300">
        <v>1000</v>
      </c>
      <c r="K1074" s="78">
        <v>2</v>
      </c>
      <c r="L1074" s="300">
        <v>892</v>
      </c>
      <c r="M1074" s="72">
        <v>5</v>
      </c>
      <c r="O1074" s="78" t="s">
        <v>3250</v>
      </c>
      <c r="P1074" s="72" t="s">
        <v>3253</v>
      </c>
      <c r="R1074" s="114">
        <v>3</v>
      </c>
      <c r="AA1074" s="195"/>
      <c r="AB1074" s="195"/>
      <c r="AC1074" s="195"/>
      <c r="AD1074" s="72"/>
      <c r="AE1074" s="316">
        <v>1</v>
      </c>
      <c r="AF1074" s="195"/>
      <c r="AG1074" s="195">
        <v>0</v>
      </c>
      <c r="AH1074" s="72"/>
      <c r="AR1074" s="53">
        <v>1.6819999999999999</v>
      </c>
      <c r="AT1074" s="77"/>
      <c r="AU1074" s="276">
        <v>10000</v>
      </c>
      <c r="AV1074" s="276"/>
      <c r="AW1074" s="48">
        <v>16820</v>
      </c>
      <c r="AX1074" s="49"/>
      <c r="AY1074" s="276"/>
      <c r="AZ1074" s="95"/>
      <c r="BB1074" s="80" t="s">
        <v>722</v>
      </c>
      <c r="BC1074" s="270" t="s">
        <v>3337</v>
      </c>
      <c r="BD1074" s="72">
        <v>62.72</v>
      </c>
      <c r="BE1074" s="72"/>
      <c r="BF1074" s="72">
        <v>0.23296</v>
      </c>
      <c r="BG1074" s="72"/>
      <c r="BH1074" s="72">
        <v>15.8592</v>
      </c>
      <c r="BI1074" s="72"/>
      <c r="BJ1074" s="72"/>
      <c r="BK1074" s="72"/>
      <c r="BL1074" s="72"/>
      <c r="BM1074" s="72"/>
      <c r="BN1074" s="72">
        <v>1.0931200000000001</v>
      </c>
      <c r="BO1074" s="72"/>
      <c r="BP1074" s="72"/>
      <c r="BQ1074" s="72"/>
      <c r="BR1074" s="72">
        <v>0.67200000000000004</v>
      </c>
      <c r="BS1074" s="72"/>
      <c r="BT1074" s="72"/>
      <c r="BU1074" s="72"/>
      <c r="BV1074" s="72"/>
      <c r="BW1074" s="72"/>
      <c r="BX1074" s="72">
        <v>3.6915200000000001</v>
      </c>
      <c r="BY1074" s="72"/>
      <c r="BZ1074" s="72">
        <v>3.7363200000000001</v>
      </c>
      <c r="CA1074" s="72"/>
      <c r="CB1074" s="72">
        <v>1.4963200000000001</v>
      </c>
      <c r="CC1074" s="72"/>
      <c r="CD1074" s="72"/>
      <c r="CE1074" s="72"/>
      <c r="CF1074" s="72"/>
      <c r="CG1074" s="72"/>
      <c r="CH1074" s="72"/>
      <c r="CI1074" s="72"/>
      <c r="CJ1074" s="72"/>
      <c r="CK1074" s="72"/>
      <c r="CL1074" s="72"/>
      <c r="CM1074" s="72"/>
      <c r="CN1074" s="72"/>
      <c r="CO1074" s="72"/>
      <c r="CP1074" s="72"/>
      <c r="CQ1074" s="72"/>
      <c r="CR1074" s="72"/>
      <c r="CS1074" s="72"/>
      <c r="CT1074" s="72"/>
      <c r="CU1074" s="72"/>
      <c r="CV1074" s="72"/>
      <c r="CW1074" s="72"/>
      <c r="CX1074" s="72"/>
      <c r="CY1074" s="72"/>
      <c r="CZ1074" s="72"/>
      <c r="DA1074" s="72"/>
      <c r="DB1074" s="72"/>
      <c r="DC1074" s="72"/>
      <c r="DD1074" s="72"/>
      <c r="DE1074" s="72"/>
      <c r="DF1074" s="72"/>
      <c r="DG1074" s="72"/>
      <c r="DH1074" s="78">
        <v>89.6</v>
      </c>
      <c r="DJ1074" s="77">
        <f t="shared" si="555"/>
        <v>10.400000000000006</v>
      </c>
      <c r="DK1074" s="72">
        <v>0.88</v>
      </c>
      <c r="DO1074" s="358">
        <v>10.4</v>
      </c>
      <c r="DP1074" s="72"/>
      <c r="DQ1074" s="374"/>
      <c r="DR1074" s="72"/>
      <c r="DU1074" s="52"/>
      <c r="DX1074" s="75">
        <f t="shared" si="556"/>
        <v>70</v>
      </c>
      <c r="DY1074" s="51">
        <f t="shared" si="557"/>
        <v>0</v>
      </c>
      <c r="DZ1074" s="75">
        <f t="shared" si="558"/>
        <v>0.26</v>
      </c>
      <c r="EA1074" s="51">
        <f t="shared" si="559"/>
        <v>0</v>
      </c>
      <c r="EB1074" s="75">
        <f t="shared" si="560"/>
        <v>17.700000000000003</v>
      </c>
      <c r="EC1074" s="51">
        <f t="shared" si="561"/>
        <v>0</v>
      </c>
      <c r="ED1074" s="75">
        <f t="shared" si="562"/>
        <v>1.2200000000000002</v>
      </c>
      <c r="EE1074" s="51">
        <f t="shared" si="563"/>
        <v>0</v>
      </c>
      <c r="EF1074" s="75">
        <f t="shared" si="564"/>
        <v>0</v>
      </c>
      <c r="EG1074" s="51" t="e">
        <f t="shared" si="565"/>
        <v>#DIV/0!</v>
      </c>
      <c r="EH1074" s="75">
        <f t="shared" si="566"/>
        <v>0.75000000000000011</v>
      </c>
      <c r="EI1074" s="51">
        <f t="shared" si="567"/>
        <v>0</v>
      </c>
      <c r="EJ1074" s="75">
        <f t="shared" si="568"/>
        <v>4.120000000000001</v>
      </c>
      <c r="EK1074" s="51">
        <f t="shared" si="569"/>
        <v>0</v>
      </c>
      <c r="EL1074" s="75">
        <f t="shared" si="570"/>
        <v>4.17</v>
      </c>
      <c r="EM1074" s="51">
        <f t="shared" si="571"/>
        <v>0</v>
      </c>
      <c r="EN1074" s="75">
        <f t="shared" si="572"/>
        <v>1.6700000000000004</v>
      </c>
      <c r="EO1074" s="51">
        <f t="shared" si="573"/>
        <v>0</v>
      </c>
      <c r="EP1074" s="75">
        <f t="shared" si="574"/>
        <v>0</v>
      </c>
      <c r="EQ1074" s="51" t="e">
        <f t="shared" si="575"/>
        <v>#DIV/0!</v>
      </c>
      <c r="ER1074" s="51">
        <f t="shared" si="576"/>
        <v>100</v>
      </c>
      <c r="ES1074" s="51">
        <f t="shared" si="577"/>
        <v>0</v>
      </c>
    </row>
    <row r="1075" spans="1:149" x14ac:dyDescent="0.45">
      <c r="A1075" s="78" t="s">
        <v>1459</v>
      </c>
      <c r="B1075" s="174" t="s">
        <v>3409</v>
      </c>
      <c r="C1075" s="51" t="s">
        <v>3630</v>
      </c>
      <c r="D1075" s="51" t="s">
        <v>3695</v>
      </c>
      <c r="E1075" s="78" t="s">
        <v>637</v>
      </c>
      <c r="F1075" s="78">
        <v>95</v>
      </c>
      <c r="G1075" s="72" t="s">
        <v>3373</v>
      </c>
      <c r="H1075" s="78" t="s">
        <v>1101</v>
      </c>
      <c r="I1075" s="78"/>
      <c r="J1075" s="300">
        <v>1000</v>
      </c>
      <c r="K1075" s="78">
        <v>2</v>
      </c>
      <c r="L1075" s="300">
        <v>995</v>
      </c>
      <c r="M1075" s="72">
        <v>5</v>
      </c>
      <c r="O1075" s="78" t="s">
        <v>3250</v>
      </c>
      <c r="P1075" s="72" t="s">
        <v>3254</v>
      </c>
      <c r="R1075" s="114">
        <v>3</v>
      </c>
      <c r="AA1075" s="195"/>
      <c r="AB1075" s="195"/>
      <c r="AC1075" s="195"/>
      <c r="AD1075" s="72"/>
      <c r="AE1075" s="316">
        <v>1</v>
      </c>
      <c r="AF1075" s="195"/>
      <c r="AG1075" s="195">
        <v>0</v>
      </c>
      <c r="AH1075" s="72"/>
      <c r="AR1075" s="53">
        <v>1.762</v>
      </c>
      <c r="AT1075" s="77"/>
      <c r="AU1075" s="276">
        <v>10000</v>
      </c>
      <c r="AV1075" s="276"/>
      <c r="AW1075" s="48">
        <v>17620</v>
      </c>
      <c r="AX1075" s="49"/>
      <c r="AY1075" s="276"/>
      <c r="AZ1075" s="95"/>
      <c r="BB1075" s="80" t="s">
        <v>722</v>
      </c>
      <c r="BC1075" s="270" t="s">
        <v>3337</v>
      </c>
      <c r="BD1075" s="72">
        <v>64.225499999999997</v>
      </c>
      <c r="BE1075" s="72"/>
      <c r="BF1075" s="72">
        <v>0.30303999999999998</v>
      </c>
      <c r="BG1075" s="72"/>
      <c r="BH1075" s="72">
        <v>16.184200000000001</v>
      </c>
      <c r="BI1075" s="72"/>
      <c r="BJ1075" s="72"/>
      <c r="BK1075" s="72"/>
      <c r="BL1075" s="72"/>
      <c r="BM1075" s="72"/>
      <c r="BN1075" s="72">
        <v>1.7330099999999999</v>
      </c>
      <c r="BO1075" s="72"/>
      <c r="BP1075" s="72"/>
      <c r="BQ1075" s="72"/>
      <c r="BR1075" s="72">
        <v>1.4678500000000001</v>
      </c>
      <c r="BS1075" s="72"/>
      <c r="BT1075" s="72"/>
      <c r="BU1075" s="72"/>
      <c r="BV1075" s="72"/>
      <c r="BW1075" s="72"/>
      <c r="BX1075" s="72">
        <v>3.8826999999999998</v>
      </c>
      <c r="BY1075" s="72"/>
      <c r="BZ1075" s="72">
        <v>5.23691</v>
      </c>
      <c r="CA1075" s="72"/>
      <c r="CB1075" s="72">
        <v>1.5814900000000001</v>
      </c>
      <c r="CC1075" s="72"/>
      <c r="CD1075" s="72"/>
      <c r="CE1075" s="72"/>
      <c r="CF1075" s="72"/>
      <c r="CG1075" s="72"/>
      <c r="CH1075" s="72"/>
      <c r="CI1075" s="72"/>
      <c r="CJ1075" s="72"/>
      <c r="CK1075" s="72"/>
      <c r="CL1075" s="72"/>
      <c r="CM1075" s="72"/>
      <c r="CN1075" s="72"/>
      <c r="CO1075" s="72"/>
      <c r="CP1075" s="72"/>
      <c r="CQ1075" s="72"/>
      <c r="CR1075" s="72"/>
      <c r="CS1075" s="72"/>
      <c r="CT1075" s="72"/>
      <c r="CU1075" s="72"/>
      <c r="CV1075" s="72"/>
      <c r="CW1075" s="72"/>
      <c r="CX1075" s="72"/>
      <c r="CY1075" s="72"/>
      <c r="CZ1075" s="72"/>
      <c r="DA1075" s="72"/>
      <c r="DB1075" s="72"/>
      <c r="DC1075" s="72"/>
      <c r="DD1075" s="72"/>
      <c r="DE1075" s="72"/>
      <c r="DF1075" s="72"/>
      <c r="DG1075" s="72"/>
      <c r="DH1075" s="78">
        <v>94.7</v>
      </c>
      <c r="DJ1075" s="77">
        <f t="shared" si="555"/>
        <v>5.2999999999999972</v>
      </c>
      <c r="DK1075" s="72">
        <v>0.92300000000000004</v>
      </c>
      <c r="DO1075" s="358">
        <v>5.3</v>
      </c>
      <c r="DP1075" s="72"/>
      <c r="DQ1075" s="374"/>
      <c r="DR1075" s="72"/>
      <c r="DU1075" s="52"/>
      <c r="DX1075" s="75">
        <f t="shared" si="556"/>
        <v>67.819957761351631</v>
      </c>
      <c r="DY1075" s="51">
        <f t="shared" si="557"/>
        <v>0</v>
      </c>
      <c r="DZ1075" s="75">
        <f t="shared" si="558"/>
        <v>0.31999999999999995</v>
      </c>
      <c r="EA1075" s="51">
        <f t="shared" si="559"/>
        <v>0</v>
      </c>
      <c r="EB1075" s="75">
        <f t="shared" si="560"/>
        <v>17.089968321013728</v>
      </c>
      <c r="EC1075" s="51">
        <f t="shared" si="561"/>
        <v>0</v>
      </c>
      <c r="ED1075" s="75">
        <f t="shared" si="562"/>
        <v>1.83</v>
      </c>
      <c r="EE1075" s="51">
        <f t="shared" si="563"/>
        <v>0</v>
      </c>
      <c r="EF1075" s="75">
        <f t="shared" si="564"/>
        <v>0</v>
      </c>
      <c r="EG1075" s="51" t="e">
        <f t="shared" si="565"/>
        <v>#DIV/0!</v>
      </c>
      <c r="EH1075" s="75">
        <f t="shared" si="566"/>
        <v>1.55</v>
      </c>
      <c r="EI1075" s="51">
        <f t="shared" si="567"/>
        <v>0</v>
      </c>
      <c r="EJ1075" s="75">
        <f t="shared" si="568"/>
        <v>4.0999999999999996</v>
      </c>
      <c r="EK1075" s="51">
        <f t="shared" si="569"/>
        <v>0</v>
      </c>
      <c r="EL1075" s="75">
        <f t="shared" si="570"/>
        <v>5.5299999999999994</v>
      </c>
      <c r="EM1075" s="51">
        <f t="shared" si="571"/>
        <v>0</v>
      </c>
      <c r="EN1075" s="75">
        <f t="shared" si="572"/>
        <v>1.67</v>
      </c>
      <c r="EO1075" s="51">
        <f t="shared" si="573"/>
        <v>0</v>
      </c>
      <c r="EP1075" s="75">
        <f t="shared" si="574"/>
        <v>0</v>
      </c>
      <c r="EQ1075" s="51" t="e">
        <f t="shared" si="575"/>
        <v>#DIV/0!</v>
      </c>
      <c r="ER1075" s="51">
        <f t="shared" si="576"/>
        <v>100</v>
      </c>
      <c r="ES1075" s="51">
        <f t="shared" si="577"/>
        <v>0</v>
      </c>
    </row>
    <row r="1076" spans="1:149" s="43" customFormat="1" ht="14.65" thickBot="1" x14ac:dyDescent="0.5">
      <c r="A1076" s="89" t="s">
        <v>1459</v>
      </c>
      <c r="B1076" s="86" t="s">
        <v>3409</v>
      </c>
      <c r="C1076" s="43" t="s">
        <v>3630</v>
      </c>
      <c r="D1076" s="43" t="s">
        <v>3695</v>
      </c>
      <c r="E1076" s="89" t="s">
        <v>1121</v>
      </c>
      <c r="F1076" s="89">
        <v>99</v>
      </c>
      <c r="G1076" s="90" t="s">
        <v>3373</v>
      </c>
      <c r="H1076" s="89" t="s">
        <v>1101</v>
      </c>
      <c r="I1076" s="89"/>
      <c r="J1076" s="301">
        <v>2000</v>
      </c>
      <c r="K1076" s="89">
        <v>2</v>
      </c>
      <c r="L1076" s="301">
        <v>900</v>
      </c>
      <c r="M1076" s="90">
        <v>5</v>
      </c>
      <c r="O1076" s="89" t="s">
        <v>3166</v>
      </c>
      <c r="P1076" s="90" t="s">
        <v>3255</v>
      </c>
      <c r="Q1076" s="123"/>
      <c r="R1076" s="115">
        <v>1</v>
      </c>
      <c r="S1076" s="134"/>
      <c r="AA1076" s="196"/>
      <c r="AB1076" s="196"/>
      <c r="AC1076" s="196"/>
      <c r="AD1076" s="90"/>
      <c r="AE1076" s="317">
        <v>1</v>
      </c>
      <c r="AF1076" s="196"/>
      <c r="AG1076" s="196">
        <v>0</v>
      </c>
      <c r="AH1076" s="90"/>
      <c r="AQ1076" s="86"/>
      <c r="AR1076" s="58">
        <v>6.1219999999999999</v>
      </c>
      <c r="AS1076" s="58"/>
      <c r="AT1076" s="91"/>
      <c r="AU1076" s="277">
        <v>20000</v>
      </c>
      <c r="AV1076" s="277"/>
      <c r="AW1076" s="63">
        <v>122440</v>
      </c>
      <c r="AX1076" s="44"/>
      <c r="AY1076" s="277"/>
      <c r="AZ1076" s="259"/>
      <c r="BA1076" s="86"/>
      <c r="BB1076" s="85" t="s">
        <v>722</v>
      </c>
      <c r="BC1076" s="271" t="s">
        <v>3337</v>
      </c>
      <c r="BD1076" s="90">
        <v>64.501199999999997</v>
      </c>
      <c r="BE1076" s="90"/>
      <c r="BF1076" s="90">
        <v>0.34960000000000002</v>
      </c>
      <c r="BG1076" s="90"/>
      <c r="BH1076" s="90">
        <v>15.6584</v>
      </c>
      <c r="BI1076" s="90"/>
      <c r="BJ1076" s="90"/>
      <c r="BK1076" s="90"/>
      <c r="BL1076" s="90"/>
      <c r="BM1076" s="90"/>
      <c r="BN1076" s="90">
        <v>0.96599999999999997</v>
      </c>
      <c r="BO1076" s="90"/>
      <c r="BP1076" s="90"/>
      <c r="BQ1076" s="90"/>
      <c r="BR1076" s="90">
        <v>0.78200000000000003</v>
      </c>
      <c r="BS1076" s="90"/>
      <c r="BT1076" s="90"/>
      <c r="BU1076" s="90"/>
      <c r="BV1076" s="90"/>
      <c r="BW1076" s="90"/>
      <c r="BX1076" s="90">
        <v>3.1556000000000002</v>
      </c>
      <c r="BY1076" s="90"/>
      <c r="BZ1076" s="90">
        <v>4.5355999999999996</v>
      </c>
      <c r="CA1076" s="90"/>
      <c r="CB1076" s="90">
        <v>1.7847999999999999</v>
      </c>
      <c r="CC1076" s="90"/>
      <c r="CD1076" s="90"/>
      <c r="CE1076" s="90"/>
      <c r="CF1076" s="90"/>
      <c r="CG1076" s="90"/>
      <c r="CH1076" s="90"/>
      <c r="CI1076" s="90"/>
      <c r="CJ1076" s="90"/>
      <c r="CK1076" s="90"/>
      <c r="CL1076" s="90"/>
      <c r="CM1076" s="90"/>
      <c r="CN1076" s="90"/>
      <c r="CO1076" s="90"/>
      <c r="CP1076" s="90"/>
      <c r="CQ1076" s="90"/>
      <c r="CR1076" s="90"/>
      <c r="CS1076" s="90"/>
      <c r="CT1076" s="90"/>
      <c r="CU1076" s="90"/>
      <c r="CV1076" s="90"/>
      <c r="CW1076" s="90"/>
      <c r="CX1076" s="90"/>
      <c r="CY1076" s="90"/>
      <c r="CZ1076" s="90"/>
      <c r="DA1076" s="90"/>
      <c r="DB1076" s="90"/>
      <c r="DC1076" s="90"/>
      <c r="DD1076" s="90"/>
      <c r="DE1076" s="90"/>
      <c r="DF1076" s="90"/>
      <c r="DG1076" s="90"/>
      <c r="DH1076" s="89">
        <v>92</v>
      </c>
      <c r="DJ1076" s="91">
        <f t="shared" si="555"/>
        <v>8</v>
      </c>
      <c r="DK1076" s="90">
        <v>0.81899999999999995</v>
      </c>
      <c r="DO1076" s="359">
        <v>8</v>
      </c>
      <c r="DP1076" s="90"/>
      <c r="DQ1076" s="375"/>
      <c r="DR1076" s="90"/>
      <c r="DS1076" s="308"/>
      <c r="DU1076" s="59"/>
      <c r="DW1076" s="86"/>
      <c r="DX1076" s="298">
        <f t="shared" si="556"/>
        <v>70.11</v>
      </c>
      <c r="DY1076" s="43">
        <f t="shared" si="557"/>
        <v>0</v>
      </c>
      <c r="DZ1076" s="298">
        <f t="shared" si="558"/>
        <v>0.38000000000000006</v>
      </c>
      <c r="EA1076" s="43">
        <f t="shared" si="559"/>
        <v>0</v>
      </c>
      <c r="EB1076" s="298">
        <f t="shared" si="560"/>
        <v>17.02</v>
      </c>
      <c r="EC1076" s="43">
        <f t="shared" si="561"/>
        <v>0</v>
      </c>
      <c r="ED1076" s="298">
        <f t="shared" si="562"/>
        <v>1.0499999999999998</v>
      </c>
      <c r="EE1076" s="43">
        <f t="shared" si="563"/>
        <v>0</v>
      </c>
      <c r="EF1076" s="298">
        <f t="shared" si="564"/>
        <v>0</v>
      </c>
      <c r="EG1076" s="43" t="e">
        <f t="shared" si="565"/>
        <v>#DIV/0!</v>
      </c>
      <c r="EH1076" s="298">
        <f t="shared" si="566"/>
        <v>0.85000000000000009</v>
      </c>
      <c r="EI1076" s="43">
        <f t="shared" si="567"/>
        <v>0</v>
      </c>
      <c r="EJ1076" s="298">
        <f t="shared" si="568"/>
        <v>3.4300000000000006</v>
      </c>
      <c r="EK1076" s="43">
        <f t="shared" si="569"/>
        <v>0</v>
      </c>
      <c r="EL1076" s="298">
        <f t="shared" si="570"/>
        <v>4.93</v>
      </c>
      <c r="EM1076" s="43">
        <f t="shared" si="571"/>
        <v>0</v>
      </c>
      <c r="EN1076" s="298">
        <f t="shared" si="572"/>
        <v>1.94</v>
      </c>
      <c r="EO1076" s="43">
        <f t="shared" si="573"/>
        <v>0</v>
      </c>
      <c r="EP1076" s="298">
        <f t="shared" si="574"/>
        <v>0</v>
      </c>
      <c r="EQ1076" s="43" t="e">
        <f t="shared" si="575"/>
        <v>#DIV/0!</v>
      </c>
      <c r="ER1076" s="43">
        <f t="shared" si="576"/>
        <v>100</v>
      </c>
      <c r="ES1076" s="43">
        <f t="shared" si="577"/>
        <v>0</v>
      </c>
    </row>
    <row r="1077" spans="1:149" x14ac:dyDescent="0.45">
      <c r="A1077" s="78" t="s">
        <v>1460</v>
      </c>
      <c r="B1077" s="110" t="s">
        <v>3413</v>
      </c>
      <c r="C1077" s="51" t="s">
        <v>3704</v>
      </c>
      <c r="D1077" s="51" t="s">
        <v>3703</v>
      </c>
      <c r="E1077" s="78" t="s">
        <v>637</v>
      </c>
      <c r="F1077" s="78" t="s">
        <v>2034</v>
      </c>
      <c r="G1077" s="72" t="s">
        <v>3374</v>
      </c>
      <c r="H1077" s="78" t="s">
        <v>1101</v>
      </c>
      <c r="I1077" s="78">
        <v>196</v>
      </c>
      <c r="J1077" s="300">
        <v>500</v>
      </c>
      <c r="K1077" s="78">
        <v>40</v>
      </c>
      <c r="L1077" s="300">
        <v>900</v>
      </c>
      <c r="M1077" s="72">
        <v>2</v>
      </c>
      <c r="O1077" s="78" t="s">
        <v>3505</v>
      </c>
      <c r="P1077" s="72" t="s">
        <v>3256</v>
      </c>
      <c r="Q1077" s="114">
        <v>-2</v>
      </c>
      <c r="AA1077" s="195"/>
      <c r="AB1077" s="195"/>
      <c r="AC1077" s="195"/>
      <c r="AD1077" s="72"/>
      <c r="AE1077" s="316">
        <v>1</v>
      </c>
      <c r="AF1077" s="195"/>
      <c r="AG1077" s="195">
        <v>0</v>
      </c>
      <c r="AH1077" s="72"/>
      <c r="AR1077" s="53">
        <v>0.98750000000000004</v>
      </c>
      <c r="AT1077" s="77"/>
      <c r="AU1077" s="276">
        <v>5000</v>
      </c>
      <c r="AV1077" s="276"/>
      <c r="AW1077" s="48">
        <v>4937.5</v>
      </c>
      <c r="AX1077" s="49"/>
      <c r="AY1077" s="276"/>
      <c r="AZ1077" s="95"/>
      <c r="BB1077" s="98" t="s">
        <v>722</v>
      </c>
      <c r="BC1077" s="270" t="s">
        <v>3337</v>
      </c>
      <c r="BD1077" s="72">
        <v>61.8688</v>
      </c>
      <c r="BE1077" s="72"/>
      <c r="BF1077" s="72">
        <v>0.19899600000000001</v>
      </c>
      <c r="BG1077" s="72"/>
      <c r="BH1077" s="72">
        <v>17.416899999999998</v>
      </c>
      <c r="BI1077" s="72"/>
      <c r="BJ1077" s="72"/>
      <c r="BK1077" s="72"/>
      <c r="BL1077" s="72"/>
      <c r="BM1077" s="72"/>
      <c r="BN1077" s="72">
        <v>0.86231599999999997</v>
      </c>
      <c r="BO1077" s="72"/>
      <c r="BP1077" s="72">
        <v>1.8952E-2</v>
      </c>
      <c r="BQ1077" s="72"/>
      <c r="BR1077" s="72">
        <v>0.77703199999999994</v>
      </c>
      <c r="BS1077" s="72"/>
      <c r="BT1077" s="72"/>
      <c r="BU1077" s="72"/>
      <c r="BV1077" s="72"/>
      <c r="BW1077" s="72"/>
      <c r="BX1077" s="72">
        <v>0.42642000000000002</v>
      </c>
      <c r="BY1077" s="72"/>
      <c r="BZ1077" s="72">
        <v>1.91415</v>
      </c>
      <c r="CA1077" s="72"/>
      <c r="CB1077" s="72">
        <v>10.9543</v>
      </c>
      <c r="CC1077" s="72"/>
      <c r="CD1077" s="72">
        <v>0.32218400000000003</v>
      </c>
      <c r="CE1077" s="72"/>
      <c r="CF1077" s="72"/>
      <c r="CG1077" s="72"/>
      <c r="CH1077" s="72"/>
      <c r="CI1077" s="72"/>
      <c r="CJ1077" s="72"/>
      <c r="CK1077" s="72"/>
      <c r="CL1077" s="72"/>
      <c r="CM1077" s="72"/>
      <c r="CN1077" s="72"/>
      <c r="CO1077" s="72"/>
      <c r="CP1077" s="72"/>
      <c r="CQ1077" s="72"/>
      <c r="CR1077" s="72"/>
      <c r="CS1077" s="72"/>
      <c r="CT1077" s="72"/>
      <c r="CU1077" s="72"/>
      <c r="CV1077" s="72"/>
      <c r="CW1077" s="72"/>
      <c r="CX1077" s="72"/>
      <c r="CY1077" s="72"/>
      <c r="CZ1077" s="72"/>
      <c r="DA1077" s="72"/>
      <c r="DB1077" s="72"/>
      <c r="DC1077" s="72"/>
      <c r="DD1077" s="72"/>
      <c r="DE1077" s="72"/>
      <c r="DF1077" s="72"/>
      <c r="DG1077" s="72"/>
      <c r="DH1077" s="78">
        <v>94.76</v>
      </c>
      <c r="DJ1077" s="77">
        <f t="shared" si="555"/>
        <v>5.2399999999999949</v>
      </c>
      <c r="DK1077" s="72">
        <v>0.63</v>
      </c>
      <c r="DO1077" s="358">
        <v>5.24</v>
      </c>
      <c r="DP1077" s="72"/>
      <c r="DQ1077" s="374"/>
      <c r="DR1077" s="72"/>
      <c r="DU1077" s="52"/>
      <c r="DX1077" s="75">
        <f t="shared" si="556"/>
        <v>65.289995778809612</v>
      </c>
      <c r="DY1077" s="51">
        <f t="shared" si="557"/>
        <v>0</v>
      </c>
      <c r="DZ1077" s="75">
        <f t="shared" si="558"/>
        <v>0.21</v>
      </c>
      <c r="EA1077" s="51">
        <f t="shared" si="559"/>
        <v>0</v>
      </c>
      <c r="EB1077" s="75">
        <f t="shared" si="560"/>
        <v>18.380012663571126</v>
      </c>
      <c r="EC1077" s="51">
        <f t="shared" si="561"/>
        <v>0</v>
      </c>
      <c r="ED1077" s="75">
        <f t="shared" si="562"/>
        <v>0.90999999999999992</v>
      </c>
      <c r="EE1077" s="51">
        <f t="shared" si="563"/>
        <v>0</v>
      </c>
      <c r="EF1077" s="75">
        <f t="shared" si="564"/>
        <v>1.9999999999999997E-2</v>
      </c>
      <c r="EG1077" s="51">
        <f t="shared" si="565"/>
        <v>0</v>
      </c>
      <c r="EH1077" s="75">
        <f t="shared" si="566"/>
        <v>0.81999999999999984</v>
      </c>
      <c r="EI1077" s="51">
        <f t="shared" si="567"/>
        <v>0</v>
      </c>
      <c r="EJ1077" s="75">
        <f t="shared" si="568"/>
        <v>0.44999999999999996</v>
      </c>
      <c r="EK1077" s="51">
        <f t="shared" si="569"/>
        <v>0</v>
      </c>
      <c r="EL1077" s="75">
        <f t="shared" si="570"/>
        <v>2.0199978894048121</v>
      </c>
      <c r="EM1077" s="51">
        <f t="shared" si="571"/>
        <v>0</v>
      </c>
      <c r="EN1077" s="75">
        <f t="shared" si="572"/>
        <v>11.560046433094131</v>
      </c>
      <c r="EO1077" s="51">
        <f t="shared" si="573"/>
        <v>0</v>
      </c>
      <c r="EP1077" s="75">
        <f t="shared" si="574"/>
        <v>0.34</v>
      </c>
      <c r="EQ1077" s="51">
        <f t="shared" si="575"/>
        <v>0</v>
      </c>
      <c r="ER1077" s="51">
        <f t="shared" si="576"/>
        <v>100</v>
      </c>
      <c r="ES1077" s="51">
        <f t="shared" si="577"/>
        <v>0</v>
      </c>
    </row>
    <row r="1078" spans="1:149" x14ac:dyDescent="0.45">
      <c r="A1078" s="78" t="s">
        <v>1460</v>
      </c>
      <c r="B1078" s="110" t="s">
        <v>3413</v>
      </c>
      <c r="C1078" s="51" t="s">
        <v>3704</v>
      </c>
      <c r="D1078" s="51" t="s">
        <v>3703</v>
      </c>
      <c r="E1078" s="78" t="s">
        <v>1121</v>
      </c>
      <c r="F1078" s="78" t="s">
        <v>2035</v>
      </c>
      <c r="G1078" s="72" t="s">
        <v>3374</v>
      </c>
      <c r="H1078" s="78" t="s">
        <v>1101</v>
      </c>
      <c r="I1078" s="78">
        <v>193</v>
      </c>
      <c r="J1078" s="300">
        <v>1000</v>
      </c>
      <c r="K1078" s="78">
        <v>50</v>
      </c>
      <c r="L1078" s="300">
        <v>800</v>
      </c>
      <c r="M1078" s="72">
        <v>3</v>
      </c>
      <c r="O1078" s="78" t="s">
        <v>3505</v>
      </c>
      <c r="P1078" s="72" t="s">
        <v>3257</v>
      </c>
      <c r="Q1078" s="114">
        <v>-2</v>
      </c>
      <c r="AA1078" s="195"/>
      <c r="AB1078" s="195"/>
      <c r="AC1078" s="195"/>
      <c r="AD1078" s="72"/>
      <c r="AE1078" s="316">
        <v>1</v>
      </c>
      <c r="AF1078" s="195"/>
      <c r="AG1078" s="195">
        <v>0</v>
      </c>
      <c r="AH1078" s="72"/>
      <c r="AR1078" s="53">
        <v>1.579</v>
      </c>
      <c r="AT1078" s="77"/>
      <c r="AU1078" s="276">
        <v>10000</v>
      </c>
      <c r="AV1078" s="276"/>
      <c r="AW1078" s="48">
        <v>15790</v>
      </c>
      <c r="AX1078" s="49"/>
      <c r="AY1078" s="276"/>
      <c r="AZ1078" s="95"/>
      <c r="BB1078" s="80" t="s">
        <v>722</v>
      </c>
      <c r="BC1078" s="270" t="s">
        <v>3337</v>
      </c>
      <c r="BD1078" s="72">
        <v>64.154600000000002</v>
      </c>
      <c r="BE1078" s="72"/>
      <c r="BF1078" s="72">
        <v>0.20302100000000001</v>
      </c>
      <c r="BG1078" s="72"/>
      <c r="BH1078" s="72">
        <v>13.8672</v>
      </c>
      <c r="BI1078" s="72"/>
      <c r="BJ1078" s="72"/>
      <c r="BK1078" s="72"/>
      <c r="BL1078" s="72"/>
      <c r="BM1078" s="72"/>
      <c r="BN1078" s="72">
        <v>1.7036100000000001</v>
      </c>
      <c r="BO1078" s="72"/>
      <c r="BP1078" s="72"/>
      <c r="BQ1078" s="72"/>
      <c r="BR1078" s="72">
        <v>0.89152699999999996</v>
      </c>
      <c r="BS1078" s="72"/>
      <c r="BT1078" s="72"/>
      <c r="BU1078" s="72"/>
      <c r="BV1078" s="72"/>
      <c r="BW1078" s="72"/>
      <c r="BX1078" s="72">
        <v>2.0125600000000001</v>
      </c>
      <c r="BY1078" s="72"/>
      <c r="BZ1078" s="72">
        <v>2.1537899999999999</v>
      </c>
      <c r="CA1078" s="72"/>
      <c r="CB1078" s="72">
        <v>2.7452000000000001</v>
      </c>
      <c r="CC1078" s="72"/>
      <c r="CD1078" s="72">
        <v>0.467831</v>
      </c>
      <c r="CE1078" s="72"/>
      <c r="CF1078" s="72"/>
      <c r="CG1078" s="72"/>
      <c r="CH1078" s="72"/>
      <c r="CI1078" s="72"/>
      <c r="CJ1078" s="72">
        <v>7.0615999999999998E-2</v>
      </c>
      <c r="CK1078" s="72"/>
      <c r="CL1078" s="72"/>
      <c r="CM1078" s="72"/>
      <c r="CN1078" s="72"/>
      <c r="CO1078" s="72"/>
      <c r="CP1078" s="72"/>
      <c r="CQ1078" s="72"/>
      <c r="CR1078" s="72"/>
      <c r="CS1078" s="72"/>
      <c r="CT1078" s="72"/>
      <c r="CU1078" s="72"/>
      <c r="CV1078" s="72"/>
      <c r="CW1078" s="72"/>
      <c r="CX1078" s="72"/>
      <c r="CY1078" s="72"/>
      <c r="CZ1078" s="72"/>
      <c r="DA1078" s="72"/>
      <c r="DB1078" s="72"/>
      <c r="DC1078" s="72"/>
      <c r="DD1078" s="72"/>
      <c r="DE1078" s="72"/>
      <c r="DF1078" s="72"/>
      <c r="DG1078" s="72"/>
      <c r="DH1078" s="78">
        <v>88.27</v>
      </c>
      <c r="DJ1078" s="77">
        <f t="shared" si="555"/>
        <v>11.730000000000004</v>
      </c>
      <c r="DK1078" s="72">
        <v>0.1</v>
      </c>
      <c r="DO1078" s="358">
        <v>11.73</v>
      </c>
      <c r="DP1078" s="72"/>
      <c r="DQ1078" s="374"/>
      <c r="DR1078" s="72"/>
      <c r="DU1078" s="52"/>
      <c r="DX1078" s="75">
        <f t="shared" si="556"/>
        <v>72.679959216041695</v>
      </c>
      <c r="DY1078" s="51">
        <f t="shared" si="557"/>
        <v>0</v>
      </c>
      <c r="DZ1078" s="75">
        <f t="shared" si="558"/>
        <v>0.23000000000000004</v>
      </c>
      <c r="EA1078" s="51">
        <f t="shared" si="559"/>
        <v>0</v>
      </c>
      <c r="EB1078" s="75">
        <f t="shared" si="560"/>
        <v>15.709980740908577</v>
      </c>
      <c r="EC1078" s="51">
        <f t="shared" si="561"/>
        <v>0</v>
      </c>
      <c r="ED1078" s="75">
        <f t="shared" si="562"/>
        <v>1.9299988671122692</v>
      </c>
      <c r="EE1078" s="51">
        <f t="shared" si="563"/>
        <v>0</v>
      </c>
      <c r="EF1078" s="75">
        <f t="shared" si="564"/>
        <v>0</v>
      </c>
      <c r="EG1078" s="51" t="e">
        <f t="shared" si="565"/>
        <v>#DIV/0!</v>
      </c>
      <c r="EH1078" s="75">
        <f t="shared" si="566"/>
        <v>1.01</v>
      </c>
      <c r="EI1078" s="51">
        <f t="shared" si="567"/>
        <v>0</v>
      </c>
      <c r="EJ1078" s="75">
        <f t="shared" si="568"/>
        <v>2.2800045315509236</v>
      </c>
      <c r="EK1078" s="51">
        <f t="shared" si="569"/>
        <v>0</v>
      </c>
      <c r="EL1078" s="75">
        <f t="shared" si="570"/>
        <v>2.4400022657754614</v>
      </c>
      <c r="EM1078" s="51">
        <f t="shared" si="571"/>
        <v>0</v>
      </c>
      <c r="EN1078" s="75">
        <f t="shared" si="572"/>
        <v>3.110003398663193</v>
      </c>
      <c r="EO1078" s="51">
        <f t="shared" si="573"/>
        <v>0</v>
      </c>
      <c r="EP1078" s="75">
        <f t="shared" si="574"/>
        <v>0.53</v>
      </c>
      <c r="EQ1078" s="51">
        <f t="shared" si="575"/>
        <v>0</v>
      </c>
      <c r="ER1078" s="51">
        <f t="shared" si="576"/>
        <v>100</v>
      </c>
      <c r="ES1078" s="51">
        <f t="shared" si="577"/>
        <v>0</v>
      </c>
    </row>
    <row r="1079" spans="1:149" x14ac:dyDescent="0.45">
      <c r="A1079" s="78" t="s">
        <v>1460</v>
      </c>
      <c r="B1079" s="110" t="s">
        <v>3413</v>
      </c>
      <c r="C1079" s="51" t="s">
        <v>3704</v>
      </c>
      <c r="D1079" s="51" t="s">
        <v>3703</v>
      </c>
      <c r="E1079" s="78" t="s">
        <v>1121</v>
      </c>
      <c r="F1079" s="78" t="s">
        <v>2036</v>
      </c>
      <c r="G1079" s="72" t="s">
        <v>3374</v>
      </c>
      <c r="H1079" s="78" t="s">
        <v>1101</v>
      </c>
      <c r="I1079" s="78">
        <v>141</v>
      </c>
      <c r="J1079" s="300">
        <v>1000</v>
      </c>
      <c r="K1079" s="78">
        <v>50</v>
      </c>
      <c r="L1079" s="300">
        <v>900</v>
      </c>
      <c r="M1079" s="72">
        <v>3</v>
      </c>
      <c r="O1079" s="78" t="s">
        <v>3505</v>
      </c>
      <c r="P1079" s="72" t="s">
        <v>3258</v>
      </c>
      <c r="Q1079" s="114">
        <v>-2</v>
      </c>
      <c r="AA1079" s="195"/>
      <c r="AB1079" s="195"/>
      <c r="AC1079" s="195"/>
      <c r="AD1079" s="72"/>
      <c r="AE1079" s="316">
        <v>1</v>
      </c>
      <c r="AF1079" s="195"/>
      <c r="AG1079" s="195">
        <v>0</v>
      </c>
      <c r="AH1079" s="72"/>
      <c r="AR1079" s="53">
        <v>1.69</v>
      </c>
      <c r="AT1079" s="77"/>
      <c r="AU1079" s="276">
        <v>10000</v>
      </c>
      <c r="AV1079" s="276"/>
      <c r="AW1079" s="48">
        <v>16900</v>
      </c>
      <c r="AX1079" s="49"/>
      <c r="AY1079" s="276"/>
      <c r="AZ1079" s="95"/>
      <c r="BB1079" s="80" t="s">
        <v>722</v>
      </c>
      <c r="BC1079" s="270" t="s">
        <v>3337</v>
      </c>
      <c r="BD1079" s="72">
        <v>65.546599999999998</v>
      </c>
      <c r="BE1079" s="72"/>
      <c r="BF1079" s="72">
        <v>0.35080499999999998</v>
      </c>
      <c r="BG1079" s="72"/>
      <c r="BH1079" s="72">
        <v>13.483499999999999</v>
      </c>
      <c r="BI1079" s="72"/>
      <c r="BJ1079" s="72"/>
      <c r="BK1079" s="72"/>
      <c r="BL1079" s="72"/>
      <c r="BM1079" s="72"/>
      <c r="BN1079" s="72">
        <v>1.70905</v>
      </c>
      <c r="BO1079" s="72"/>
      <c r="BP1079" s="72"/>
      <c r="BQ1079" s="72"/>
      <c r="BR1079" s="72">
        <v>0.75558000000000003</v>
      </c>
      <c r="BS1079" s="72"/>
      <c r="BT1079" s="72"/>
      <c r="BU1079" s="72"/>
      <c r="BV1079" s="72"/>
      <c r="BW1079" s="72"/>
      <c r="BX1079" s="72">
        <v>1.57413</v>
      </c>
      <c r="BY1079" s="72"/>
      <c r="BZ1079" s="72">
        <v>1.71804</v>
      </c>
      <c r="CA1079" s="72"/>
      <c r="CB1079" s="72">
        <v>4.1736800000000001</v>
      </c>
      <c r="CC1079" s="72"/>
      <c r="CD1079" s="72">
        <v>0.62065499999999996</v>
      </c>
      <c r="CE1079" s="72"/>
      <c r="CF1079" s="72"/>
      <c r="CG1079" s="72"/>
      <c r="CH1079" s="72"/>
      <c r="CI1079" s="72"/>
      <c r="CJ1079" s="72">
        <v>1.7989999999999999E-2</v>
      </c>
      <c r="CK1079" s="72"/>
      <c r="CL1079" s="72"/>
      <c r="CM1079" s="72"/>
      <c r="CN1079" s="72"/>
      <c r="CO1079" s="72"/>
      <c r="CP1079" s="72"/>
      <c r="CQ1079" s="72"/>
      <c r="CR1079" s="72"/>
      <c r="CS1079" s="72"/>
      <c r="CT1079" s="72"/>
      <c r="CU1079" s="72"/>
      <c r="CV1079" s="72"/>
      <c r="CW1079" s="72"/>
      <c r="CX1079" s="72"/>
      <c r="CY1079" s="72"/>
      <c r="CZ1079" s="72"/>
      <c r="DA1079" s="72"/>
      <c r="DB1079" s="72"/>
      <c r="DC1079" s="72"/>
      <c r="DD1079" s="72"/>
      <c r="DE1079" s="72"/>
      <c r="DF1079" s="72"/>
      <c r="DG1079" s="72"/>
      <c r="DH1079" s="78">
        <v>89.95</v>
      </c>
      <c r="DJ1079" s="77">
        <f t="shared" si="555"/>
        <v>10.049999999999997</v>
      </c>
      <c r="DK1079" s="72">
        <v>0.32</v>
      </c>
      <c r="DO1079" s="358">
        <v>10.050000000000001</v>
      </c>
      <c r="DP1079" s="72"/>
      <c r="DQ1079" s="374"/>
      <c r="DR1079" s="72"/>
      <c r="DU1079" s="52"/>
      <c r="DX1079" s="75">
        <f t="shared" si="556"/>
        <v>72.870038910505826</v>
      </c>
      <c r="DY1079" s="51">
        <f t="shared" si="557"/>
        <v>0</v>
      </c>
      <c r="DZ1079" s="75">
        <f t="shared" si="558"/>
        <v>0.38999999999999996</v>
      </c>
      <c r="EA1079" s="51">
        <f t="shared" si="559"/>
        <v>0</v>
      </c>
      <c r="EB1079" s="75">
        <f t="shared" si="560"/>
        <v>14.989994441356307</v>
      </c>
      <c r="EC1079" s="51">
        <f t="shared" si="561"/>
        <v>0</v>
      </c>
      <c r="ED1079" s="75">
        <f t="shared" si="562"/>
        <v>1.9</v>
      </c>
      <c r="EE1079" s="51">
        <f t="shared" si="563"/>
        <v>0</v>
      </c>
      <c r="EF1079" s="75">
        <f t="shared" si="564"/>
        <v>0</v>
      </c>
      <c r="EG1079" s="51" t="e">
        <f t="shared" si="565"/>
        <v>#DIV/0!</v>
      </c>
      <c r="EH1079" s="75">
        <f t="shared" si="566"/>
        <v>0.84</v>
      </c>
      <c r="EI1079" s="51">
        <f t="shared" si="567"/>
        <v>0</v>
      </c>
      <c r="EJ1079" s="75">
        <f t="shared" si="568"/>
        <v>1.7500055586436909</v>
      </c>
      <c r="EK1079" s="51">
        <f t="shared" si="569"/>
        <v>0</v>
      </c>
      <c r="EL1079" s="75">
        <f t="shared" si="570"/>
        <v>1.909994441356309</v>
      </c>
      <c r="EM1079" s="51">
        <f t="shared" si="571"/>
        <v>0</v>
      </c>
      <c r="EN1079" s="75">
        <f t="shared" si="572"/>
        <v>4.6399999999999997</v>
      </c>
      <c r="EO1079" s="51">
        <f t="shared" si="573"/>
        <v>0</v>
      </c>
      <c r="EP1079" s="75">
        <f t="shared" si="574"/>
        <v>0.69</v>
      </c>
      <c r="EQ1079" s="51">
        <f t="shared" si="575"/>
        <v>0</v>
      </c>
      <c r="ER1079" s="51">
        <f t="shared" si="576"/>
        <v>100</v>
      </c>
      <c r="ES1079" s="51">
        <f t="shared" si="577"/>
        <v>0</v>
      </c>
    </row>
    <row r="1080" spans="1:149" x14ac:dyDescent="0.45">
      <c r="A1080" s="78" t="s">
        <v>1460</v>
      </c>
      <c r="B1080" s="180" t="s">
        <v>3413</v>
      </c>
      <c r="C1080" s="51" t="s">
        <v>3704</v>
      </c>
      <c r="D1080" s="51" t="s">
        <v>3703</v>
      </c>
      <c r="E1080" s="78" t="s">
        <v>1121</v>
      </c>
      <c r="F1080" s="78" t="s">
        <v>2037</v>
      </c>
      <c r="G1080" s="72" t="s">
        <v>3374</v>
      </c>
      <c r="H1080" s="78" t="s">
        <v>1101</v>
      </c>
      <c r="I1080" s="78">
        <v>239</v>
      </c>
      <c r="J1080" s="300">
        <v>1500</v>
      </c>
      <c r="K1080" s="78">
        <v>50</v>
      </c>
      <c r="L1080" s="300">
        <v>800</v>
      </c>
      <c r="M1080" s="72">
        <v>3</v>
      </c>
      <c r="O1080" s="78" t="s">
        <v>3505</v>
      </c>
      <c r="P1080" s="72" t="s">
        <v>3259</v>
      </c>
      <c r="Q1080" s="114">
        <v>-2</v>
      </c>
      <c r="AA1080" s="195"/>
      <c r="AB1080" s="195"/>
      <c r="AC1080" s="195"/>
      <c r="AD1080" s="72"/>
      <c r="AE1080" s="316">
        <v>1</v>
      </c>
      <c r="AF1080" s="195"/>
      <c r="AG1080" s="195">
        <v>0</v>
      </c>
      <c r="AH1080" s="72"/>
      <c r="AR1080" s="53">
        <v>3.14</v>
      </c>
      <c r="AT1080" s="77"/>
      <c r="AU1080" s="276">
        <v>15000</v>
      </c>
      <c r="AV1080" s="276"/>
      <c r="AW1080" s="48">
        <v>47100</v>
      </c>
      <c r="AX1080" s="49"/>
      <c r="AY1080" s="276"/>
      <c r="AZ1080" s="95"/>
      <c r="BB1080" s="80" t="s">
        <v>722</v>
      </c>
      <c r="BC1080" s="270" t="s">
        <v>3337</v>
      </c>
      <c r="BD1080" s="72">
        <v>59.4405</v>
      </c>
      <c r="BE1080" s="72"/>
      <c r="BF1080" s="72">
        <v>0.41213899999999998</v>
      </c>
      <c r="BG1080" s="72"/>
      <c r="BH1080" s="72">
        <v>13.920199999999999</v>
      </c>
      <c r="BI1080" s="72"/>
      <c r="BJ1080" s="72"/>
      <c r="BK1080" s="72"/>
      <c r="BL1080" s="72"/>
      <c r="BM1080" s="72"/>
      <c r="BN1080" s="72">
        <v>1.6653800000000001</v>
      </c>
      <c r="BO1080" s="72"/>
      <c r="BP1080" s="72"/>
      <c r="BQ1080" s="72"/>
      <c r="BR1080" s="72">
        <v>1.33735</v>
      </c>
      <c r="BS1080" s="72"/>
      <c r="BT1080" s="72"/>
      <c r="BU1080" s="72"/>
      <c r="BV1080" s="72"/>
      <c r="BW1080" s="72"/>
      <c r="BX1080" s="72">
        <v>0.84951100000000002</v>
      </c>
      <c r="BY1080" s="72"/>
      <c r="BZ1080" s="72">
        <v>2.4728300000000001</v>
      </c>
      <c r="CA1080" s="72"/>
      <c r="CB1080" s="72">
        <v>3.6756099999999998</v>
      </c>
      <c r="CC1080" s="72"/>
      <c r="CD1080" s="72">
        <v>0.33644000000000002</v>
      </c>
      <c r="CE1080" s="72"/>
      <c r="CF1080" s="72"/>
      <c r="CG1080" s="72"/>
      <c r="CH1080" s="72"/>
      <c r="CI1080" s="72"/>
      <c r="CJ1080" s="72"/>
      <c r="CK1080" s="72"/>
      <c r="CL1080" s="72"/>
      <c r="CM1080" s="72"/>
      <c r="CN1080" s="72"/>
      <c r="CO1080" s="72"/>
      <c r="CP1080" s="72"/>
      <c r="CQ1080" s="72"/>
      <c r="CR1080" s="72"/>
      <c r="CS1080" s="72"/>
      <c r="CT1080" s="72"/>
      <c r="CU1080" s="72"/>
      <c r="CV1080" s="72"/>
      <c r="CW1080" s="72"/>
      <c r="CX1080" s="72"/>
      <c r="CY1080" s="72"/>
      <c r="CZ1080" s="72"/>
      <c r="DA1080" s="72"/>
      <c r="DB1080" s="72"/>
      <c r="DC1080" s="72"/>
      <c r="DD1080" s="72"/>
      <c r="DE1080" s="72"/>
      <c r="DF1080" s="72"/>
      <c r="DG1080" s="72"/>
      <c r="DH1080" s="78">
        <v>84.11</v>
      </c>
      <c r="DJ1080" s="77">
        <f t="shared" si="555"/>
        <v>15.89</v>
      </c>
      <c r="DK1080" s="72">
        <v>0.21</v>
      </c>
      <c r="DO1080" s="358">
        <v>15.89</v>
      </c>
      <c r="DP1080" s="72"/>
      <c r="DQ1080" s="374"/>
      <c r="DR1080" s="72"/>
      <c r="DU1080" s="52"/>
      <c r="DX1080" s="75">
        <f t="shared" si="556"/>
        <v>70.669956009986919</v>
      </c>
      <c r="DY1080" s="51">
        <f t="shared" si="557"/>
        <v>0</v>
      </c>
      <c r="DZ1080" s="75">
        <f t="shared" si="558"/>
        <v>0.49</v>
      </c>
      <c r="EA1080" s="51">
        <f t="shared" si="559"/>
        <v>0</v>
      </c>
      <c r="EB1080" s="75">
        <f t="shared" si="560"/>
        <v>16.549994055403637</v>
      </c>
      <c r="EC1080" s="51">
        <f t="shared" si="561"/>
        <v>0</v>
      </c>
      <c r="ED1080" s="75">
        <f t="shared" si="562"/>
        <v>1.9800023778385449</v>
      </c>
      <c r="EE1080" s="51">
        <f t="shared" si="563"/>
        <v>0</v>
      </c>
      <c r="EF1080" s="75">
        <f t="shared" si="564"/>
        <v>0</v>
      </c>
      <c r="EG1080" s="51" t="e">
        <f t="shared" si="565"/>
        <v>#DIV/0!</v>
      </c>
      <c r="EH1080" s="75">
        <f t="shared" si="566"/>
        <v>1.5900011889192724</v>
      </c>
      <c r="EI1080" s="51">
        <f t="shared" si="567"/>
        <v>0</v>
      </c>
      <c r="EJ1080" s="75">
        <f t="shared" si="568"/>
        <v>1.01</v>
      </c>
      <c r="EK1080" s="51">
        <f t="shared" si="569"/>
        <v>0</v>
      </c>
      <c r="EL1080" s="75">
        <f t="shared" si="570"/>
        <v>2.9399952443229105</v>
      </c>
      <c r="EM1080" s="51">
        <f t="shared" si="571"/>
        <v>0</v>
      </c>
      <c r="EN1080" s="75">
        <f t="shared" si="572"/>
        <v>4.3700035667578172</v>
      </c>
      <c r="EO1080" s="51">
        <f t="shared" si="573"/>
        <v>0</v>
      </c>
      <c r="EP1080" s="75">
        <f t="shared" si="574"/>
        <v>0.4</v>
      </c>
      <c r="EQ1080" s="51">
        <f t="shared" si="575"/>
        <v>0</v>
      </c>
      <c r="ER1080" s="51">
        <f t="shared" si="576"/>
        <v>100</v>
      </c>
      <c r="ES1080" s="51">
        <f t="shared" si="577"/>
        <v>0</v>
      </c>
    </row>
    <row r="1081" spans="1:149" s="43" customFormat="1" ht="14.65" thickBot="1" x14ac:dyDescent="0.5">
      <c r="A1081" s="89" t="s">
        <v>1460</v>
      </c>
      <c r="B1081" s="111" t="s">
        <v>3413</v>
      </c>
      <c r="C1081" s="43" t="s">
        <v>3704</v>
      </c>
      <c r="D1081" s="43" t="s">
        <v>3703</v>
      </c>
      <c r="E1081" s="89" t="s">
        <v>1121</v>
      </c>
      <c r="F1081" s="89" t="s">
        <v>2038</v>
      </c>
      <c r="G1081" s="90" t="s">
        <v>3374</v>
      </c>
      <c r="H1081" s="89" t="s">
        <v>1101</v>
      </c>
      <c r="I1081" s="89">
        <v>125</v>
      </c>
      <c r="J1081" s="301">
        <v>1500</v>
      </c>
      <c r="K1081" s="89">
        <v>50</v>
      </c>
      <c r="L1081" s="301">
        <v>900</v>
      </c>
      <c r="M1081" s="90">
        <v>3</v>
      </c>
      <c r="O1081" s="89" t="s">
        <v>3505</v>
      </c>
      <c r="P1081" s="90" t="s">
        <v>3260</v>
      </c>
      <c r="Q1081" s="115">
        <v>-2</v>
      </c>
      <c r="R1081" s="123"/>
      <c r="S1081" s="134"/>
      <c r="AA1081" s="196"/>
      <c r="AB1081" s="196"/>
      <c r="AC1081" s="196"/>
      <c r="AD1081" s="90"/>
      <c r="AE1081" s="317">
        <v>1</v>
      </c>
      <c r="AF1081" s="196"/>
      <c r="AG1081" s="196">
        <v>0</v>
      </c>
      <c r="AH1081" s="90"/>
      <c r="AQ1081" s="86"/>
      <c r="AR1081" s="58">
        <v>3.1789999999999998</v>
      </c>
      <c r="AS1081" s="58"/>
      <c r="AT1081" s="91"/>
      <c r="AU1081" s="277">
        <v>15000</v>
      </c>
      <c r="AV1081" s="277"/>
      <c r="AW1081" s="63">
        <v>47685</v>
      </c>
      <c r="AX1081" s="44"/>
      <c r="AY1081" s="277"/>
      <c r="AZ1081" s="259"/>
      <c r="BA1081" s="86"/>
      <c r="BB1081" s="85" t="s">
        <v>722</v>
      </c>
      <c r="BC1081" s="271" t="s">
        <v>3337</v>
      </c>
      <c r="BD1081" s="90">
        <v>68.440600000000003</v>
      </c>
      <c r="BE1081" s="90"/>
      <c r="BF1081" s="90">
        <v>0.46564699999999998</v>
      </c>
      <c r="BG1081" s="90"/>
      <c r="BH1081" s="90">
        <v>15.0908</v>
      </c>
      <c r="BI1081" s="90"/>
      <c r="BJ1081" s="90"/>
      <c r="BK1081" s="90"/>
      <c r="BL1081" s="90"/>
      <c r="BM1081" s="90"/>
      <c r="BN1081" s="90">
        <v>1.2544</v>
      </c>
      <c r="BO1081" s="90"/>
      <c r="BP1081" s="90"/>
      <c r="BQ1081" s="90"/>
      <c r="BR1081" s="90">
        <v>0.49415599999999998</v>
      </c>
      <c r="BS1081" s="90"/>
      <c r="BT1081" s="90"/>
      <c r="BU1081" s="90"/>
      <c r="BV1081" s="90"/>
      <c r="BW1081" s="90"/>
      <c r="BX1081" s="90">
        <v>1.13086</v>
      </c>
      <c r="BY1081" s="90"/>
      <c r="BZ1081" s="90">
        <v>2.8889100000000001</v>
      </c>
      <c r="CA1081" s="90"/>
      <c r="CB1081" s="90">
        <v>5.1886400000000004</v>
      </c>
      <c r="CC1081" s="90"/>
      <c r="CD1081" s="90">
        <v>7.6023999999999994E-2</v>
      </c>
      <c r="CE1081" s="90"/>
      <c r="CF1081" s="90"/>
      <c r="CG1081" s="90"/>
      <c r="CH1081" s="90"/>
      <c r="CI1081" s="90"/>
      <c r="CJ1081" s="90"/>
      <c r="CK1081" s="90"/>
      <c r="CL1081" s="90"/>
      <c r="CM1081" s="90"/>
      <c r="CN1081" s="90"/>
      <c r="CO1081" s="90"/>
      <c r="CP1081" s="90"/>
      <c r="CQ1081" s="90"/>
      <c r="CR1081" s="90"/>
      <c r="CS1081" s="90"/>
      <c r="CT1081" s="90"/>
      <c r="CU1081" s="90"/>
      <c r="CV1081" s="90"/>
      <c r="CW1081" s="90"/>
      <c r="CX1081" s="90"/>
      <c r="CY1081" s="90"/>
      <c r="CZ1081" s="90"/>
      <c r="DA1081" s="90"/>
      <c r="DB1081" s="90"/>
      <c r="DC1081" s="90"/>
      <c r="DD1081" s="90"/>
      <c r="DE1081" s="90"/>
      <c r="DF1081" s="90"/>
      <c r="DG1081" s="90"/>
      <c r="DH1081" s="89">
        <v>95.03</v>
      </c>
      <c r="DJ1081" s="91">
        <f t="shared" si="555"/>
        <v>4.9699999999999989</v>
      </c>
      <c r="DK1081" s="90">
        <v>0.36</v>
      </c>
      <c r="DO1081" s="359">
        <v>4.97</v>
      </c>
      <c r="DP1081" s="90"/>
      <c r="DQ1081" s="375"/>
      <c r="DR1081" s="90"/>
      <c r="DS1081" s="308"/>
      <c r="DU1081" s="59"/>
      <c r="DW1081" s="86"/>
      <c r="DX1081" s="298">
        <f t="shared" si="556"/>
        <v>72.019993686204359</v>
      </c>
      <c r="DY1081" s="43">
        <f t="shared" si="557"/>
        <v>0</v>
      </c>
      <c r="DZ1081" s="298">
        <f t="shared" si="558"/>
        <v>0.49</v>
      </c>
      <c r="EA1081" s="43">
        <f t="shared" si="559"/>
        <v>0</v>
      </c>
      <c r="EB1081" s="298">
        <f t="shared" si="560"/>
        <v>15.880037882773859</v>
      </c>
      <c r="EC1081" s="43">
        <f t="shared" si="561"/>
        <v>0</v>
      </c>
      <c r="ED1081" s="298">
        <f t="shared" si="562"/>
        <v>1.3200042091970956</v>
      </c>
      <c r="EE1081" s="43">
        <f t="shared" si="563"/>
        <v>0</v>
      </c>
      <c r="EF1081" s="298">
        <f t="shared" si="564"/>
        <v>0</v>
      </c>
      <c r="EG1081" s="43" t="e">
        <f t="shared" si="565"/>
        <v>#DIV/0!</v>
      </c>
      <c r="EH1081" s="298">
        <f t="shared" si="566"/>
        <v>0.52</v>
      </c>
      <c r="EI1081" s="43">
        <f t="shared" si="567"/>
        <v>0</v>
      </c>
      <c r="EJ1081" s="298">
        <f t="shared" si="568"/>
        <v>1.1900031568978218</v>
      </c>
      <c r="EK1081" s="43">
        <f t="shared" si="569"/>
        <v>0</v>
      </c>
      <c r="EL1081" s="298">
        <f t="shared" si="570"/>
        <v>3.0399978954014522</v>
      </c>
      <c r="EM1081" s="43">
        <f t="shared" si="571"/>
        <v>0</v>
      </c>
      <c r="EN1081" s="298">
        <f t="shared" si="572"/>
        <v>5.4600021045985487</v>
      </c>
      <c r="EO1081" s="43">
        <f t="shared" si="573"/>
        <v>0</v>
      </c>
      <c r="EP1081" s="298">
        <f t="shared" si="574"/>
        <v>7.9999999999999988E-2</v>
      </c>
      <c r="EQ1081" s="43">
        <f t="shared" si="575"/>
        <v>0</v>
      </c>
      <c r="ER1081" s="43">
        <f t="shared" si="576"/>
        <v>100</v>
      </c>
      <c r="ES1081" s="43">
        <f t="shared" si="577"/>
        <v>0</v>
      </c>
    </row>
    <row r="1082" spans="1:149" x14ac:dyDescent="0.45">
      <c r="A1082" s="78" t="s">
        <v>1461</v>
      </c>
      <c r="B1082" s="181" t="s">
        <v>959</v>
      </c>
      <c r="C1082" s="51" t="s">
        <v>3591</v>
      </c>
      <c r="D1082" s="51" t="s">
        <v>3650</v>
      </c>
      <c r="E1082" s="78" t="s">
        <v>637</v>
      </c>
      <c r="F1082" s="78" t="s">
        <v>2039</v>
      </c>
      <c r="G1082" s="72" t="s">
        <v>3374</v>
      </c>
      <c r="H1082" s="78" t="s">
        <v>1100</v>
      </c>
      <c r="I1082" s="78">
        <v>4</v>
      </c>
      <c r="J1082" s="300">
        <v>50</v>
      </c>
      <c r="K1082" s="78"/>
      <c r="L1082" s="300">
        <v>1270</v>
      </c>
      <c r="M1082" s="72"/>
      <c r="O1082" s="78"/>
      <c r="P1082" s="72" t="s">
        <v>1374</v>
      </c>
      <c r="AA1082" s="195"/>
      <c r="AB1082" s="195"/>
      <c r="AC1082" s="195"/>
      <c r="AD1082" s="72"/>
      <c r="AE1082" s="316">
        <v>1</v>
      </c>
      <c r="AF1082" s="195"/>
      <c r="AG1082" s="195">
        <v>0</v>
      </c>
      <c r="AH1082" s="72"/>
      <c r="AR1082" s="53">
        <v>0.99819999999999998</v>
      </c>
      <c r="AT1082" s="77"/>
      <c r="AU1082" s="276">
        <v>500</v>
      </c>
      <c r="AV1082" s="276"/>
      <c r="AW1082" s="48">
        <v>499.09999999999997</v>
      </c>
      <c r="AX1082" s="49"/>
      <c r="AY1082" s="276"/>
      <c r="AZ1082" s="95"/>
      <c r="BB1082" s="80" t="s">
        <v>3412</v>
      </c>
      <c r="BC1082" s="270"/>
      <c r="BD1082" s="72">
        <v>68.155699999999996</v>
      </c>
      <c r="BE1082" s="72"/>
      <c r="BF1082" s="72"/>
      <c r="BG1082" s="72"/>
      <c r="BH1082" s="72">
        <v>19.276700000000002</v>
      </c>
      <c r="BI1082" s="72"/>
      <c r="BJ1082" s="72"/>
      <c r="BK1082" s="72"/>
      <c r="BL1082" s="72"/>
      <c r="BM1082" s="72"/>
      <c r="BN1082" s="72"/>
      <c r="BO1082" s="72"/>
      <c r="BP1082" s="72"/>
      <c r="BQ1082" s="72"/>
      <c r="BR1082" s="72"/>
      <c r="BS1082" s="72"/>
      <c r="BT1082" s="72"/>
      <c r="BU1082" s="72"/>
      <c r="BV1082" s="72"/>
      <c r="BW1082" s="72"/>
      <c r="BX1082" s="72"/>
      <c r="BY1082" s="72"/>
      <c r="BZ1082" s="72">
        <v>11.717499999999999</v>
      </c>
      <c r="CA1082" s="72"/>
      <c r="CB1082" s="72"/>
      <c r="CC1082" s="72"/>
      <c r="CD1082" s="72"/>
      <c r="CE1082" s="72"/>
      <c r="CF1082" s="72"/>
      <c r="CG1082" s="72"/>
      <c r="CH1082" s="72"/>
      <c r="CI1082" s="72"/>
      <c r="CJ1082" s="72"/>
      <c r="CK1082" s="72"/>
      <c r="CL1082" s="72"/>
      <c r="CM1082" s="72"/>
      <c r="CN1082" s="72"/>
      <c r="CO1082" s="72"/>
      <c r="CP1082" s="72"/>
      <c r="CQ1082" s="72"/>
      <c r="CR1082" s="72"/>
      <c r="CS1082" s="72"/>
      <c r="CT1082" s="72"/>
      <c r="CU1082" s="72"/>
      <c r="CV1082" s="72"/>
      <c r="CW1082" s="72"/>
      <c r="CX1082" s="72"/>
      <c r="CY1082" s="72"/>
      <c r="CZ1082" s="72"/>
      <c r="DA1082" s="72"/>
      <c r="DB1082" s="72"/>
      <c r="DC1082" s="72"/>
      <c r="DD1082" s="72"/>
      <c r="DE1082" s="72"/>
      <c r="DF1082" s="72"/>
      <c r="DG1082" s="72"/>
      <c r="DH1082" s="78">
        <f>SUM(BD1082,BF1082,BH1082,BJ1082,BL1082,BN1082,BP1082,BR1082,BT1082,BV1082,BX1082,BZ1082,CB1082,CD1082,CF1082,CH1082,CJ1082,CL1082,CN1082,CX1082,CZ1082,DB1082)</f>
        <v>99.149900000000002</v>
      </c>
      <c r="DJ1082" s="77">
        <f t="shared" si="555"/>
        <v>0.85009999999999764</v>
      </c>
      <c r="DK1082" s="72"/>
      <c r="DL1082" s="51" t="s">
        <v>3694</v>
      </c>
      <c r="DO1082" s="358">
        <v>0.85</v>
      </c>
      <c r="DP1082" s="72"/>
      <c r="DQ1082" s="374"/>
      <c r="DR1082" s="72"/>
      <c r="DU1082" s="52"/>
      <c r="DX1082" s="75">
        <f t="shared" si="556"/>
        <v>68.740059243630085</v>
      </c>
      <c r="DY1082" s="51">
        <f t="shared" si="557"/>
        <v>0</v>
      </c>
      <c r="DZ1082" s="75">
        <f t="shared" si="558"/>
        <v>0</v>
      </c>
      <c r="EA1082" s="51" t="e">
        <f t="shared" si="559"/>
        <v>#DIV/0!</v>
      </c>
      <c r="EB1082" s="75">
        <f t="shared" si="560"/>
        <v>19.44197624001638</v>
      </c>
      <c r="EC1082" s="51">
        <f t="shared" si="561"/>
        <v>0</v>
      </c>
      <c r="ED1082" s="75">
        <f t="shared" si="562"/>
        <v>0</v>
      </c>
      <c r="EE1082" s="51" t="e">
        <f t="shared" si="563"/>
        <v>#DIV/0!</v>
      </c>
      <c r="EF1082" s="75">
        <f t="shared" si="564"/>
        <v>0</v>
      </c>
      <c r="EG1082" s="51" t="e">
        <f t="shared" si="565"/>
        <v>#DIV/0!</v>
      </c>
      <c r="EH1082" s="75">
        <f t="shared" si="566"/>
        <v>0</v>
      </c>
      <c r="EI1082" s="51" t="e">
        <f t="shared" si="567"/>
        <v>#DIV/0!</v>
      </c>
      <c r="EJ1082" s="75">
        <f t="shared" si="568"/>
        <v>0</v>
      </c>
      <c r="EK1082" s="51" t="e">
        <f t="shared" si="569"/>
        <v>#DIV/0!</v>
      </c>
      <c r="EL1082" s="75">
        <f t="shared" si="570"/>
        <v>11.81796451635352</v>
      </c>
      <c r="EM1082" s="51">
        <f t="shared" si="571"/>
        <v>0</v>
      </c>
      <c r="EN1082" s="75">
        <f t="shared" si="572"/>
        <v>0</v>
      </c>
      <c r="EO1082" s="51" t="e">
        <f t="shared" si="573"/>
        <v>#DIV/0!</v>
      </c>
      <c r="EP1082" s="75">
        <f t="shared" si="574"/>
        <v>0</v>
      </c>
      <c r="EQ1082" s="51" t="e">
        <f t="shared" si="575"/>
        <v>#DIV/0!</v>
      </c>
      <c r="ER1082" s="51">
        <f t="shared" si="576"/>
        <v>100</v>
      </c>
      <c r="ES1082" s="51">
        <f t="shared" si="577"/>
        <v>0</v>
      </c>
    </row>
    <row r="1083" spans="1:149" x14ac:dyDescent="0.45">
      <c r="A1083" s="78" t="s">
        <v>1461</v>
      </c>
      <c r="B1083" s="181" t="s">
        <v>959</v>
      </c>
      <c r="C1083" s="51" t="s">
        <v>3591</v>
      </c>
      <c r="D1083" s="51" t="s">
        <v>3650</v>
      </c>
      <c r="E1083" s="78" t="s">
        <v>637</v>
      </c>
      <c r="F1083" s="78" t="s">
        <v>2040</v>
      </c>
      <c r="G1083" s="72" t="s">
        <v>3374</v>
      </c>
      <c r="H1083" s="78" t="s">
        <v>1100</v>
      </c>
      <c r="I1083" s="78">
        <v>4</v>
      </c>
      <c r="J1083" s="300">
        <v>50</v>
      </c>
      <c r="K1083" s="78"/>
      <c r="L1083" s="300">
        <v>1270</v>
      </c>
      <c r="M1083" s="72"/>
      <c r="O1083" s="78"/>
      <c r="P1083" s="72" t="s">
        <v>1374</v>
      </c>
      <c r="AA1083" s="195"/>
      <c r="AB1083" s="195"/>
      <c r="AC1083" s="195"/>
      <c r="AD1083" s="72"/>
      <c r="AE1083" s="316">
        <v>1</v>
      </c>
      <c r="AF1083" s="195"/>
      <c r="AG1083" s="195">
        <v>0</v>
      </c>
      <c r="AH1083" s="72"/>
      <c r="AR1083" s="53">
        <v>0.99819999999999998</v>
      </c>
      <c r="AT1083" s="77"/>
      <c r="AU1083" s="276">
        <v>500</v>
      </c>
      <c r="AV1083" s="276"/>
      <c r="AW1083" s="48">
        <v>499.09999999999997</v>
      </c>
      <c r="AX1083" s="49"/>
      <c r="AY1083" s="276"/>
      <c r="AZ1083" s="95"/>
      <c r="BB1083" s="80" t="s">
        <v>3412</v>
      </c>
      <c r="BC1083" s="270"/>
      <c r="BD1083" s="72">
        <v>66.815299999999993</v>
      </c>
      <c r="BE1083" s="72"/>
      <c r="BF1083" s="72"/>
      <c r="BG1083" s="72"/>
      <c r="BH1083" s="72">
        <v>18.897600000000001</v>
      </c>
      <c r="BI1083" s="72"/>
      <c r="BJ1083" s="72"/>
      <c r="BK1083" s="72"/>
      <c r="BL1083" s="72"/>
      <c r="BM1083" s="72"/>
      <c r="BN1083" s="72"/>
      <c r="BO1083" s="72"/>
      <c r="BP1083" s="72"/>
      <c r="BQ1083" s="72"/>
      <c r="BR1083" s="72"/>
      <c r="BS1083" s="72"/>
      <c r="BT1083" s="72"/>
      <c r="BU1083" s="72"/>
      <c r="BV1083" s="72"/>
      <c r="BW1083" s="72"/>
      <c r="BX1083" s="72"/>
      <c r="BY1083" s="72"/>
      <c r="BZ1083" s="72">
        <v>11.4871</v>
      </c>
      <c r="CA1083" s="72"/>
      <c r="CB1083" s="72"/>
      <c r="CC1083" s="72"/>
      <c r="CD1083" s="72"/>
      <c r="CE1083" s="72"/>
      <c r="CF1083" s="72"/>
      <c r="CG1083" s="72"/>
      <c r="CH1083" s="72"/>
      <c r="CI1083" s="72"/>
      <c r="CJ1083" s="72"/>
      <c r="CK1083" s="72"/>
      <c r="CL1083" s="72"/>
      <c r="CM1083" s="72"/>
      <c r="CN1083" s="72"/>
      <c r="CO1083" s="72"/>
      <c r="CP1083" s="72"/>
      <c r="CQ1083" s="72"/>
      <c r="CR1083" s="72"/>
      <c r="CS1083" s="72"/>
      <c r="CT1083" s="72"/>
      <c r="CU1083" s="72"/>
      <c r="CV1083" s="72"/>
      <c r="CW1083" s="72"/>
      <c r="CX1083" s="72"/>
      <c r="CY1083" s="72"/>
      <c r="CZ1083" s="72"/>
      <c r="DA1083" s="72"/>
      <c r="DB1083" s="72"/>
      <c r="DC1083" s="72"/>
      <c r="DD1083" s="72"/>
      <c r="DE1083" s="72"/>
      <c r="DF1083" s="72"/>
      <c r="DG1083" s="72"/>
      <c r="DH1083" s="78">
        <f t="shared" ref="DH1083:DH1146" si="579">SUM(BD1083,BF1083,BH1083,BJ1083,BL1083,BN1083,BP1083,BR1083,BT1083,BV1083,BX1083,BZ1083,CB1083,CD1083,CF1083,CH1083,CJ1083,CL1083,CN1083,CX1083,CZ1083,DB1083)</f>
        <v>97.199999999999989</v>
      </c>
      <c r="DJ1083" s="77">
        <f t="shared" si="555"/>
        <v>2.8000000000000114</v>
      </c>
      <c r="DK1083" s="72"/>
      <c r="DL1083" s="51" t="s">
        <v>3694</v>
      </c>
      <c r="DO1083" s="358">
        <v>2.8</v>
      </c>
      <c r="DP1083" s="72"/>
      <c r="DQ1083" s="374"/>
      <c r="DR1083" s="72"/>
      <c r="DU1083" s="52"/>
      <c r="DX1083" s="75">
        <f t="shared" si="556"/>
        <v>68.740020576131684</v>
      </c>
      <c r="DY1083" s="51">
        <f t="shared" si="557"/>
        <v>0</v>
      </c>
      <c r="DZ1083" s="75">
        <f t="shared" si="558"/>
        <v>0</v>
      </c>
      <c r="EA1083" s="51" t="e">
        <f t="shared" si="559"/>
        <v>#DIV/0!</v>
      </c>
      <c r="EB1083" s="75">
        <f t="shared" si="560"/>
        <v>19.441975308641979</v>
      </c>
      <c r="EC1083" s="51">
        <f t="shared" si="561"/>
        <v>0</v>
      </c>
      <c r="ED1083" s="75">
        <f t="shared" si="562"/>
        <v>0</v>
      </c>
      <c r="EE1083" s="51" t="e">
        <f t="shared" si="563"/>
        <v>#DIV/0!</v>
      </c>
      <c r="EF1083" s="75">
        <f t="shared" si="564"/>
        <v>0</v>
      </c>
      <c r="EG1083" s="51" t="e">
        <f t="shared" si="565"/>
        <v>#DIV/0!</v>
      </c>
      <c r="EH1083" s="75">
        <f t="shared" si="566"/>
        <v>0</v>
      </c>
      <c r="EI1083" s="51" t="e">
        <f t="shared" si="567"/>
        <v>#DIV/0!</v>
      </c>
      <c r="EJ1083" s="75">
        <f t="shared" si="568"/>
        <v>0</v>
      </c>
      <c r="EK1083" s="51" t="e">
        <f t="shared" si="569"/>
        <v>#DIV/0!</v>
      </c>
      <c r="EL1083" s="75">
        <f t="shared" si="570"/>
        <v>11.818004115226339</v>
      </c>
      <c r="EM1083" s="51">
        <f t="shared" si="571"/>
        <v>0</v>
      </c>
      <c r="EN1083" s="75">
        <f t="shared" si="572"/>
        <v>0</v>
      </c>
      <c r="EO1083" s="51" t="e">
        <f t="shared" si="573"/>
        <v>#DIV/0!</v>
      </c>
      <c r="EP1083" s="75">
        <f t="shared" si="574"/>
        <v>0</v>
      </c>
      <c r="EQ1083" s="51" t="e">
        <f t="shared" si="575"/>
        <v>#DIV/0!</v>
      </c>
      <c r="ER1083" s="51">
        <f t="shared" si="576"/>
        <v>100</v>
      </c>
      <c r="ES1083" s="51">
        <f t="shared" si="577"/>
        <v>0</v>
      </c>
    </row>
    <row r="1084" spans="1:149" x14ac:dyDescent="0.45">
      <c r="A1084" s="78" t="s">
        <v>1461</v>
      </c>
      <c r="B1084" s="181" t="s">
        <v>959</v>
      </c>
      <c r="C1084" s="51" t="s">
        <v>3591</v>
      </c>
      <c r="D1084" s="51" t="s">
        <v>3705</v>
      </c>
      <c r="E1084" s="78" t="s">
        <v>637</v>
      </c>
      <c r="F1084" s="78" t="s">
        <v>2041</v>
      </c>
      <c r="G1084" s="72" t="s">
        <v>3374</v>
      </c>
      <c r="H1084" s="78" t="s">
        <v>1100</v>
      </c>
      <c r="I1084" s="78">
        <v>7</v>
      </c>
      <c r="J1084" s="300">
        <v>100</v>
      </c>
      <c r="K1084" s="78"/>
      <c r="L1084" s="300">
        <v>1300</v>
      </c>
      <c r="M1084" s="72"/>
      <c r="O1084" s="78"/>
      <c r="P1084" s="72" t="s">
        <v>1374</v>
      </c>
      <c r="AA1084" s="195"/>
      <c r="AB1084" s="195"/>
      <c r="AC1084" s="195"/>
      <c r="AD1084" s="72"/>
      <c r="AE1084" s="316">
        <v>1</v>
      </c>
      <c r="AF1084" s="195"/>
      <c r="AG1084" s="195">
        <v>0</v>
      </c>
      <c r="AH1084" s="72"/>
      <c r="AR1084" s="53">
        <v>1.006</v>
      </c>
      <c r="AT1084" s="77"/>
      <c r="AU1084" s="276">
        <v>1000</v>
      </c>
      <c r="AV1084" s="276"/>
      <c r="AW1084" s="48">
        <v>1006</v>
      </c>
      <c r="AX1084" s="49"/>
      <c r="AY1084" s="276"/>
      <c r="AZ1084" s="95"/>
      <c r="BB1084" s="80" t="s">
        <v>3412</v>
      </c>
      <c r="BC1084" s="270"/>
      <c r="BD1084" s="72">
        <v>65.784199999999998</v>
      </c>
      <c r="BE1084" s="72"/>
      <c r="BF1084" s="72"/>
      <c r="BG1084" s="72"/>
      <c r="BH1084" s="72">
        <v>18.606000000000002</v>
      </c>
      <c r="BI1084" s="72"/>
      <c r="BJ1084" s="72"/>
      <c r="BK1084" s="72"/>
      <c r="BL1084" s="72"/>
      <c r="BM1084" s="72"/>
      <c r="BN1084" s="72"/>
      <c r="BO1084" s="72"/>
      <c r="BP1084" s="72"/>
      <c r="BQ1084" s="72"/>
      <c r="BR1084" s="72"/>
      <c r="BS1084" s="72"/>
      <c r="BT1084" s="72"/>
      <c r="BU1084" s="72"/>
      <c r="BV1084" s="72"/>
      <c r="BW1084" s="72"/>
      <c r="BX1084" s="72"/>
      <c r="BY1084" s="72"/>
      <c r="BZ1084" s="72">
        <v>11.309799999999999</v>
      </c>
      <c r="CA1084" s="72"/>
      <c r="CB1084" s="72"/>
      <c r="CC1084" s="72"/>
      <c r="CD1084" s="72"/>
      <c r="CE1084" s="72"/>
      <c r="CF1084" s="72"/>
      <c r="CG1084" s="72"/>
      <c r="CH1084" s="72"/>
      <c r="CI1084" s="72"/>
      <c r="CJ1084" s="72"/>
      <c r="CK1084" s="72"/>
      <c r="CL1084" s="72"/>
      <c r="CM1084" s="72"/>
      <c r="CN1084" s="72"/>
      <c r="CO1084" s="72"/>
      <c r="CP1084" s="72"/>
      <c r="CQ1084" s="72"/>
      <c r="CR1084" s="72"/>
      <c r="CS1084" s="72"/>
      <c r="CT1084" s="72"/>
      <c r="CU1084" s="72"/>
      <c r="CV1084" s="72"/>
      <c r="CW1084" s="72"/>
      <c r="CX1084" s="72"/>
      <c r="CY1084" s="72"/>
      <c r="CZ1084" s="72"/>
      <c r="DA1084" s="72"/>
      <c r="DB1084" s="72"/>
      <c r="DC1084" s="72"/>
      <c r="DD1084" s="72"/>
      <c r="DE1084" s="72"/>
      <c r="DF1084" s="72"/>
      <c r="DG1084" s="72"/>
      <c r="DH1084" s="78">
        <f t="shared" si="579"/>
        <v>95.699999999999989</v>
      </c>
      <c r="DJ1084" s="77">
        <f t="shared" si="555"/>
        <v>4.3000000000000114</v>
      </c>
      <c r="DK1084" s="72"/>
      <c r="DL1084" s="51" t="s">
        <v>3694</v>
      </c>
      <c r="DO1084" s="358">
        <v>4.3</v>
      </c>
      <c r="DP1084" s="72"/>
      <c r="DQ1084" s="374"/>
      <c r="DR1084" s="72"/>
      <c r="DU1084" s="52"/>
      <c r="DX1084" s="75">
        <f t="shared" si="556"/>
        <v>68.740020898641603</v>
      </c>
      <c r="DY1084" s="51">
        <f t="shared" si="557"/>
        <v>0</v>
      </c>
      <c r="DZ1084" s="75">
        <f t="shared" si="558"/>
        <v>0</v>
      </c>
      <c r="EA1084" s="51" t="e">
        <f t="shared" si="559"/>
        <v>#DIV/0!</v>
      </c>
      <c r="EB1084" s="75">
        <f t="shared" si="560"/>
        <v>19.442006269592479</v>
      </c>
      <c r="EC1084" s="51">
        <f t="shared" si="561"/>
        <v>0</v>
      </c>
      <c r="ED1084" s="75">
        <f t="shared" si="562"/>
        <v>0</v>
      </c>
      <c r="EE1084" s="51" t="e">
        <f t="shared" si="563"/>
        <v>#DIV/0!</v>
      </c>
      <c r="EF1084" s="75">
        <f t="shared" si="564"/>
        <v>0</v>
      </c>
      <c r="EG1084" s="51" t="e">
        <f t="shared" si="565"/>
        <v>#DIV/0!</v>
      </c>
      <c r="EH1084" s="75">
        <f t="shared" si="566"/>
        <v>0</v>
      </c>
      <c r="EI1084" s="51" t="e">
        <f t="shared" si="567"/>
        <v>#DIV/0!</v>
      </c>
      <c r="EJ1084" s="75">
        <f t="shared" si="568"/>
        <v>0</v>
      </c>
      <c r="EK1084" s="51" t="e">
        <f t="shared" si="569"/>
        <v>#DIV/0!</v>
      </c>
      <c r="EL1084" s="75">
        <f t="shared" si="570"/>
        <v>11.817972831765935</v>
      </c>
      <c r="EM1084" s="51">
        <f t="shared" si="571"/>
        <v>0</v>
      </c>
      <c r="EN1084" s="75">
        <f t="shared" si="572"/>
        <v>0</v>
      </c>
      <c r="EO1084" s="51" t="e">
        <f t="shared" si="573"/>
        <v>#DIV/0!</v>
      </c>
      <c r="EP1084" s="75">
        <f t="shared" si="574"/>
        <v>0</v>
      </c>
      <c r="EQ1084" s="51" t="e">
        <f t="shared" si="575"/>
        <v>#DIV/0!</v>
      </c>
      <c r="ER1084" s="51">
        <f t="shared" si="576"/>
        <v>100</v>
      </c>
      <c r="ES1084" s="51">
        <f t="shared" si="577"/>
        <v>0</v>
      </c>
    </row>
    <row r="1085" spans="1:149" x14ac:dyDescent="0.45">
      <c r="A1085" s="78" t="s">
        <v>1461</v>
      </c>
      <c r="B1085" s="181" t="s">
        <v>959</v>
      </c>
      <c r="C1085" s="51" t="s">
        <v>3591</v>
      </c>
      <c r="D1085" s="51" t="s">
        <v>3705</v>
      </c>
      <c r="E1085" s="78" t="s">
        <v>637</v>
      </c>
      <c r="F1085" s="78" t="s">
        <v>2042</v>
      </c>
      <c r="G1085" s="72" t="s">
        <v>3374</v>
      </c>
      <c r="H1085" s="78" t="s">
        <v>1100</v>
      </c>
      <c r="I1085" s="78">
        <v>6</v>
      </c>
      <c r="J1085" s="300">
        <v>200</v>
      </c>
      <c r="K1085" s="78"/>
      <c r="L1085" s="300">
        <v>1300</v>
      </c>
      <c r="M1085" s="72"/>
      <c r="O1085" s="78"/>
      <c r="P1085" s="72" t="s">
        <v>1374</v>
      </c>
      <c r="AA1085" s="195"/>
      <c r="AB1085" s="195"/>
      <c r="AC1085" s="195"/>
      <c r="AD1085" s="72"/>
      <c r="AE1085" s="316">
        <v>1</v>
      </c>
      <c r="AF1085" s="195"/>
      <c r="AG1085" s="195">
        <v>0</v>
      </c>
      <c r="AH1085" s="72"/>
      <c r="AR1085" s="53">
        <v>1.032</v>
      </c>
      <c r="AT1085" s="77"/>
      <c r="AU1085" s="276">
        <v>2000</v>
      </c>
      <c r="AV1085" s="276"/>
      <c r="AW1085" s="48">
        <v>2064</v>
      </c>
      <c r="AX1085" s="49"/>
      <c r="AY1085" s="276"/>
      <c r="AZ1085" s="95"/>
      <c r="BB1085" s="80" t="s">
        <v>3412</v>
      </c>
      <c r="BC1085" s="270"/>
      <c r="BD1085" s="72">
        <v>64.409400000000005</v>
      </c>
      <c r="BE1085" s="72"/>
      <c r="BF1085" s="72"/>
      <c r="BG1085" s="72"/>
      <c r="BH1085" s="72">
        <v>18.217199999999998</v>
      </c>
      <c r="BI1085" s="72"/>
      <c r="BJ1085" s="72"/>
      <c r="BK1085" s="72"/>
      <c r="BL1085" s="72"/>
      <c r="BM1085" s="72"/>
      <c r="BN1085" s="72"/>
      <c r="BO1085" s="72"/>
      <c r="BP1085" s="72"/>
      <c r="BQ1085" s="72"/>
      <c r="BR1085" s="72"/>
      <c r="BS1085" s="72"/>
      <c r="BT1085" s="72"/>
      <c r="BU1085" s="72"/>
      <c r="BV1085" s="72"/>
      <c r="BW1085" s="72"/>
      <c r="BX1085" s="72"/>
      <c r="BY1085" s="72"/>
      <c r="BZ1085" s="72">
        <v>11.073499999999999</v>
      </c>
      <c r="CA1085" s="72"/>
      <c r="CB1085" s="72"/>
      <c r="CC1085" s="72"/>
      <c r="CD1085" s="72"/>
      <c r="CE1085" s="72"/>
      <c r="CF1085" s="72"/>
      <c r="CG1085" s="72"/>
      <c r="CH1085" s="72"/>
      <c r="CI1085" s="72"/>
      <c r="CJ1085" s="72"/>
      <c r="CK1085" s="72"/>
      <c r="CL1085" s="72"/>
      <c r="CM1085" s="72"/>
      <c r="CN1085" s="72"/>
      <c r="CO1085" s="72"/>
      <c r="CP1085" s="72"/>
      <c r="CQ1085" s="72"/>
      <c r="CR1085" s="72"/>
      <c r="CS1085" s="72"/>
      <c r="CT1085" s="72"/>
      <c r="CU1085" s="72"/>
      <c r="CV1085" s="72"/>
      <c r="CW1085" s="72"/>
      <c r="CX1085" s="72"/>
      <c r="CY1085" s="72"/>
      <c r="CZ1085" s="72"/>
      <c r="DA1085" s="72"/>
      <c r="DB1085" s="72"/>
      <c r="DC1085" s="72"/>
      <c r="DD1085" s="72"/>
      <c r="DE1085" s="72"/>
      <c r="DF1085" s="72"/>
      <c r="DG1085" s="72"/>
      <c r="DH1085" s="78">
        <f t="shared" si="579"/>
        <v>93.700099999999992</v>
      </c>
      <c r="DJ1085" s="77">
        <f t="shared" si="555"/>
        <v>6.299900000000008</v>
      </c>
      <c r="DK1085" s="72"/>
      <c r="DL1085" s="51" t="s">
        <v>3694</v>
      </c>
      <c r="DO1085" s="358">
        <v>6.3</v>
      </c>
      <c r="DP1085" s="72"/>
      <c r="DQ1085" s="374"/>
      <c r="DR1085" s="72"/>
      <c r="DU1085" s="52"/>
      <c r="DX1085" s="75">
        <f t="shared" si="556"/>
        <v>68.739947982979757</v>
      </c>
      <c r="DY1085" s="51">
        <f t="shared" si="557"/>
        <v>0</v>
      </c>
      <c r="DZ1085" s="75">
        <f t="shared" si="558"/>
        <v>0</v>
      </c>
      <c r="EA1085" s="51" t="e">
        <f t="shared" si="559"/>
        <v>#DIV/0!</v>
      </c>
      <c r="EB1085" s="75">
        <f t="shared" si="560"/>
        <v>19.442028343619697</v>
      </c>
      <c r="EC1085" s="51">
        <f t="shared" si="561"/>
        <v>0</v>
      </c>
      <c r="ED1085" s="75">
        <f t="shared" si="562"/>
        <v>0</v>
      </c>
      <c r="EE1085" s="51" t="e">
        <f t="shared" si="563"/>
        <v>#DIV/0!</v>
      </c>
      <c r="EF1085" s="75">
        <f t="shared" si="564"/>
        <v>0</v>
      </c>
      <c r="EG1085" s="51" t="e">
        <f t="shared" si="565"/>
        <v>#DIV/0!</v>
      </c>
      <c r="EH1085" s="75">
        <f t="shared" si="566"/>
        <v>0</v>
      </c>
      <c r="EI1085" s="51" t="e">
        <f t="shared" si="567"/>
        <v>#DIV/0!</v>
      </c>
      <c r="EJ1085" s="75">
        <f t="shared" si="568"/>
        <v>0</v>
      </c>
      <c r="EK1085" s="51" t="e">
        <f t="shared" si="569"/>
        <v>#DIV/0!</v>
      </c>
      <c r="EL1085" s="75">
        <f t="shared" si="570"/>
        <v>11.818023673400562</v>
      </c>
      <c r="EM1085" s="51">
        <f t="shared" si="571"/>
        <v>0</v>
      </c>
      <c r="EN1085" s="75">
        <f t="shared" si="572"/>
        <v>0</v>
      </c>
      <c r="EO1085" s="51" t="e">
        <f t="shared" si="573"/>
        <v>#DIV/0!</v>
      </c>
      <c r="EP1085" s="75">
        <f t="shared" si="574"/>
        <v>0</v>
      </c>
      <c r="EQ1085" s="51" t="e">
        <f t="shared" si="575"/>
        <v>#DIV/0!</v>
      </c>
      <c r="ER1085" s="51">
        <f t="shared" si="576"/>
        <v>100</v>
      </c>
      <c r="ES1085" s="51">
        <f t="shared" si="577"/>
        <v>0</v>
      </c>
    </row>
    <row r="1086" spans="1:149" x14ac:dyDescent="0.45">
      <c r="A1086" s="78" t="s">
        <v>1461</v>
      </c>
      <c r="B1086" s="181" t="s">
        <v>959</v>
      </c>
      <c r="C1086" s="51" t="s">
        <v>3591</v>
      </c>
      <c r="D1086" s="51" t="s">
        <v>3650</v>
      </c>
      <c r="E1086" s="78" t="s">
        <v>1121</v>
      </c>
      <c r="F1086" s="78" t="s">
        <v>2043</v>
      </c>
      <c r="G1086" s="72" t="s">
        <v>3374</v>
      </c>
      <c r="H1086" s="78" t="s">
        <v>1100</v>
      </c>
      <c r="I1086" s="78">
        <v>3</v>
      </c>
      <c r="J1086" s="300">
        <v>1000</v>
      </c>
      <c r="K1086" s="78"/>
      <c r="L1086" s="300">
        <v>1100</v>
      </c>
      <c r="M1086" s="72"/>
      <c r="O1086" s="78"/>
      <c r="P1086" s="72" t="s">
        <v>1374</v>
      </c>
      <c r="AA1086" s="195"/>
      <c r="AB1086" s="195"/>
      <c r="AC1086" s="195"/>
      <c r="AD1086" s="72"/>
      <c r="AE1086" s="316">
        <v>1</v>
      </c>
      <c r="AF1086" s="195"/>
      <c r="AG1086" s="195">
        <v>0</v>
      </c>
      <c r="AH1086" s="72"/>
      <c r="AR1086" s="53">
        <v>1.8120000000000001</v>
      </c>
      <c r="AT1086" s="77"/>
      <c r="AU1086" s="276">
        <v>10000</v>
      </c>
      <c r="AV1086" s="276"/>
      <c r="AW1086" s="48">
        <v>18120</v>
      </c>
      <c r="AX1086" s="49"/>
      <c r="AY1086" s="276"/>
      <c r="AZ1086" s="95"/>
      <c r="BB1086" s="80" t="s">
        <v>3412</v>
      </c>
      <c r="BC1086" s="270"/>
      <c r="BD1086" s="72">
        <v>63.103299999999997</v>
      </c>
      <c r="BE1086" s="72"/>
      <c r="BF1086" s="72"/>
      <c r="BG1086" s="72"/>
      <c r="BH1086" s="72">
        <v>17.847799999999999</v>
      </c>
      <c r="BI1086" s="72"/>
      <c r="BJ1086" s="72"/>
      <c r="BK1086" s="72"/>
      <c r="BL1086" s="72"/>
      <c r="BM1086" s="72"/>
      <c r="BN1086" s="72"/>
      <c r="BO1086" s="72"/>
      <c r="BP1086" s="72"/>
      <c r="BQ1086" s="72"/>
      <c r="BR1086" s="72"/>
      <c r="BS1086" s="72"/>
      <c r="BT1086" s="72"/>
      <c r="BU1086" s="72"/>
      <c r="BV1086" s="72"/>
      <c r="BW1086" s="72"/>
      <c r="BX1086" s="72"/>
      <c r="BY1086" s="72"/>
      <c r="BZ1086" s="72">
        <v>10.8489</v>
      </c>
      <c r="CA1086" s="72"/>
      <c r="CB1086" s="72"/>
      <c r="CC1086" s="72"/>
      <c r="CD1086" s="72"/>
      <c r="CE1086" s="72"/>
      <c r="CF1086" s="72"/>
      <c r="CG1086" s="72"/>
      <c r="CH1086" s="72"/>
      <c r="CI1086" s="72"/>
      <c r="CJ1086" s="72"/>
      <c r="CK1086" s="72"/>
      <c r="CL1086" s="72"/>
      <c r="CM1086" s="72"/>
      <c r="CN1086" s="72"/>
      <c r="CO1086" s="72"/>
      <c r="CP1086" s="72"/>
      <c r="CQ1086" s="72"/>
      <c r="CR1086" s="72"/>
      <c r="CS1086" s="72"/>
      <c r="CT1086" s="72"/>
      <c r="CU1086" s="72"/>
      <c r="CV1086" s="72"/>
      <c r="CW1086" s="72"/>
      <c r="CX1086" s="72"/>
      <c r="CY1086" s="72"/>
      <c r="CZ1086" s="72"/>
      <c r="DA1086" s="72"/>
      <c r="DB1086" s="72"/>
      <c r="DC1086" s="72"/>
      <c r="DD1086" s="72"/>
      <c r="DE1086" s="72"/>
      <c r="DF1086" s="72"/>
      <c r="DG1086" s="72"/>
      <c r="DH1086" s="78">
        <f t="shared" si="579"/>
        <v>91.8</v>
      </c>
      <c r="DJ1086" s="77">
        <f t="shared" si="555"/>
        <v>8.2000000000000028</v>
      </c>
      <c r="DK1086" s="72"/>
      <c r="DL1086" s="51" t="s">
        <v>3694</v>
      </c>
      <c r="DO1086" s="358">
        <v>8.1999999999999993</v>
      </c>
      <c r="DP1086" s="72"/>
      <c r="DQ1086" s="374"/>
      <c r="DR1086" s="72"/>
      <c r="DU1086" s="52"/>
      <c r="DX1086" s="75">
        <f t="shared" si="556"/>
        <v>68.739978213507626</v>
      </c>
      <c r="DY1086" s="51">
        <f t="shared" si="557"/>
        <v>0</v>
      </c>
      <c r="DZ1086" s="75">
        <f t="shared" si="558"/>
        <v>0</v>
      </c>
      <c r="EA1086" s="51" t="e">
        <f t="shared" si="559"/>
        <v>#DIV/0!</v>
      </c>
      <c r="EB1086" s="75">
        <f t="shared" si="560"/>
        <v>19.442047930283223</v>
      </c>
      <c r="EC1086" s="51">
        <f t="shared" si="561"/>
        <v>0</v>
      </c>
      <c r="ED1086" s="75">
        <f t="shared" si="562"/>
        <v>0</v>
      </c>
      <c r="EE1086" s="51" t="e">
        <f t="shared" si="563"/>
        <v>#DIV/0!</v>
      </c>
      <c r="EF1086" s="75">
        <f t="shared" si="564"/>
        <v>0</v>
      </c>
      <c r="EG1086" s="51" t="e">
        <f t="shared" si="565"/>
        <v>#DIV/0!</v>
      </c>
      <c r="EH1086" s="75">
        <f t="shared" si="566"/>
        <v>0</v>
      </c>
      <c r="EI1086" s="51" t="e">
        <f t="shared" si="567"/>
        <v>#DIV/0!</v>
      </c>
      <c r="EJ1086" s="75">
        <f t="shared" si="568"/>
        <v>0</v>
      </c>
      <c r="EK1086" s="51" t="e">
        <f t="shared" si="569"/>
        <v>#DIV/0!</v>
      </c>
      <c r="EL1086" s="75">
        <f t="shared" si="570"/>
        <v>11.81797385620915</v>
      </c>
      <c r="EM1086" s="51">
        <f t="shared" si="571"/>
        <v>0</v>
      </c>
      <c r="EN1086" s="75">
        <f t="shared" si="572"/>
        <v>0</v>
      </c>
      <c r="EO1086" s="51" t="e">
        <f t="shared" si="573"/>
        <v>#DIV/0!</v>
      </c>
      <c r="EP1086" s="75">
        <f t="shared" si="574"/>
        <v>0</v>
      </c>
      <c r="EQ1086" s="51" t="e">
        <f t="shared" si="575"/>
        <v>#DIV/0!</v>
      </c>
      <c r="ER1086" s="51">
        <f t="shared" si="576"/>
        <v>100</v>
      </c>
      <c r="ES1086" s="51">
        <f t="shared" si="577"/>
        <v>0</v>
      </c>
    </row>
    <row r="1087" spans="1:149" x14ac:dyDescent="0.45">
      <c r="A1087" s="78" t="s">
        <v>1461</v>
      </c>
      <c r="B1087" s="181" t="s">
        <v>959</v>
      </c>
      <c r="C1087" s="51" t="s">
        <v>3591</v>
      </c>
      <c r="D1087" s="51" t="s">
        <v>3650</v>
      </c>
      <c r="E1087" s="78" t="s">
        <v>637</v>
      </c>
      <c r="F1087" s="78" t="s">
        <v>2044</v>
      </c>
      <c r="G1087" s="72" t="s">
        <v>3374</v>
      </c>
      <c r="H1087" s="78" t="s">
        <v>1100</v>
      </c>
      <c r="I1087" s="78">
        <v>3</v>
      </c>
      <c r="J1087" s="300">
        <v>500</v>
      </c>
      <c r="K1087" s="78"/>
      <c r="L1087" s="300">
        <v>900</v>
      </c>
      <c r="M1087" s="72"/>
      <c r="O1087" s="78"/>
      <c r="P1087" s="72" t="s">
        <v>1374</v>
      </c>
      <c r="AA1087" s="195"/>
      <c r="AB1087" s="195"/>
      <c r="AC1087" s="195"/>
      <c r="AD1087" s="72"/>
      <c r="AE1087" s="316">
        <v>1</v>
      </c>
      <c r="AF1087" s="195"/>
      <c r="AG1087" s="195">
        <v>0</v>
      </c>
      <c r="AH1087" s="72"/>
      <c r="AR1087" s="53">
        <v>0.98750000000000004</v>
      </c>
      <c r="AT1087" s="77"/>
      <c r="AU1087" s="276">
        <v>5000</v>
      </c>
      <c r="AV1087" s="276"/>
      <c r="AW1087" s="48">
        <v>4937.5</v>
      </c>
      <c r="AX1087" s="49"/>
      <c r="AY1087" s="276"/>
      <c r="AZ1087" s="95"/>
      <c r="BB1087" s="80" t="s">
        <v>3412</v>
      </c>
      <c r="BC1087" s="270"/>
      <c r="BD1087" s="72">
        <v>62.209699999999998</v>
      </c>
      <c r="BE1087" s="72"/>
      <c r="BF1087" s="72"/>
      <c r="BG1087" s="72"/>
      <c r="BH1087" s="72">
        <v>17.594999999999999</v>
      </c>
      <c r="BI1087" s="72"/>
      <c r="BJ1087" s="72"/>
      <c r="BK1087" s="72"/>
      <c r="BL1087" s="72"/>
      <c r="BM1087" s="72"/>
      <c r="BN1087" s="72"/>
      <c r="BO1087" s="72"/>
      <c r="BP1087" s="72"/>
      <c r="BQ1087" s="72"/>
      <c r="BR1087" s="72"/>
      <c r="BS1087" s="72"/>
      <c r="BT1087" s="72"/>
      <c r="BU1087" s="72"/>
      <c r="BV1087" s="72"/>
      <c r="BW1087" s="72"/>
      <c r="BX1087" s="72"/>
      <c r="BY1087" s="72"/>
      <c r="BZ1087" s="72">
        <v>10.6953</v>
      </c>
      <c r="CA1087" s="72"/>
      <c r="CB1087" s="72"/>
      <c r="CC1087" s="72"/>
      <c r="CD1087" s="72"/>
      <c r="CE1087" s="72"/>
      <c r="CF1087" s="72"/>
      <c r="CG1087" s="72"/>
      <c r="CH1087" s="72"/>
      <c r="CI1087" s="72"/>
      <c r="CJ1087" s="72"/>
      <c r="CK1087" s="72"/>
      <c r="CL1087" s="72"/>
      <c r="CM1087" s="72"/>
      <c r="CN1087" s="72"/>
      <c r="CO1087" s="72"/>
      <c r="CP1087" s="72"/>
      <c r="CQ1087" s="72"/>
      <c r="CR1087" s="72"/>
      <c r="CS1087" s="72"/>
      <c r="CT1087" s="72"/>
      <c r="CU1087" s="72"/>
      <c r="CV1087" s="72"/>
      <c r="CW1087" s="72"/>
      <c r="CX1087" s="72"/>
      <c r="CY1087" s="72"/>
      <c r="CZ1087" s="72"/>
      <c r="DA1087" s="72"/>
      <c r="DB1087" s="72"/>
      <c r="DC1087" s="72"/>
      <c r="DD1087" s="72"/>
      <c r="DE1087" s="72"/>
      <c r="DF1087" s="72"/>
      <c r="DG1087" s="72"/>
      <c r="DH1087" s="78">
        <f t="shared" si="579"/>
        <v>90.5</v>
      </c>
      <c r="DJ1087" s="77">
        <f t="shared" si="555"/>
        <v>9.5</v>
      </c>
      <c r="DK1087" s="72"/>
      <c r="DL1087" s="51" t="s">
        <v>3694</v>
      </c>
      <c r="DO1087" s="358">
        <v>9.5</v>
      </c>
      <c r="DP1087" s="72"/>
      <c r="DQ1087" s="374"/>
      <c r="DR1087" s="72"/>
      <c r="DU1087" s="52"/>
      <c r="DX1087" s="75">
        <f t="shared" si="556"/>
        <v>68.739999999999995</v>
      </c>
      <c r="DY1087" s="51">
        <f t="shared" si="557"/>
        <v>0</v>
      </c>
      <c r="DZ1087" s="75">
        <f t="shared" si="558"/>
        <v>0</v>
      </c>
      <c r="EA1087" s="51" t="e">
        <f t="shared" si="559"/>
        <v>#DIV/0!</v>
      </c>
      <c r="EB1087" s="75">
        <f t="shared" si="560"/>
        <v>19.441988950276244</v>
      </c>
      <c r="EC1087" s="51">
        <f t="shared" si="561"/>
        <v>0</v>
      </c>
      <c r="ED1087" s="75">
        <f t="shared" si="562"/>
        <v>0</v>
      </c>
      <c r="EE1087" s="51" t="e">
        <f t="shared" si="563"/>
        <v>#DIV/0!</v>
      </c>
      <c r="EF1087" s="75">
        <f t="shared" si="564"/>
        <v>0</v>
      </c>
      <c r="EG1087" s="51" t="e">
        <f t="shared" si="565"/>
        <v>#DIV/0!</v>
      </c>
      <c r="EH1087" s="75">
        <f t="shared" si="566"/>
        <v>0</v>
      </c>
      <c r="EI1087" s="51" t="e">
        <f t="shared" si="567"/>
        <v>#DIV/0!</v>
      </c>
      <c r="EJ1087" s="75">
        <f t="shared" si="568"/>
        <v>0</v>
      </c>
      <c r="EK1087" s="51" t="e">
        <f t="shared" si="569"/>
        <v>#DIV/0!</v>
      </c>
      <c r="EL1087" s="75">
        <f t="shared" si="570"/>
        <v>11.818011049723756</v>
      </c>
      <c r="EM1087" s="51">
        <f t="shared" si="571"/>
        <v>0</v>
      </c>
      <c r="EN1087" s="75">
        <f t="shared" si="572"/>
        <v>0</v>
      </c>
      <c r="EO1087" s="51" t="e">
        <f t="shared" si="573"/>
        <v>#DIV/0!</v>
      </c>
      <c r="EP1087" s="75">
        <f t="shared" si="574"/>
        <v>0</v>
      </c>
      <c r="EQ1087" s="51" t="e">
        <f t="shared" si="575"/>
        <v>#DIV/0!</v>
      </c>
      <c r="ER1087" s="51">
        <f t="shared" si="576"/>
        <v>100</v>
      </c>
      <c r="ES1087" s="51">
        <f t="shared" si="577"/>
        <v>0</v>
      </c>
    </row>
    <row r="1088" spans="1:149" x14ac:dyDescent="0.45">
      <c r="A1088" s="78" t="s">
        <v>1461</v>
      </c>
      <c r="B1088" s="181" t="s">
        <v>959</v>
      </c>
      <c r="C1088" s="51" t="s">
        <v>3591</v>
      </c>
      <c r="D1088" s="51" t="s">
        <v>3650</v>
      </c>
      <c r="E1088" s="78" t="s">
        <v>637</v>
      </c>
      <c r="F1088" s="78" t="s">
        <v>2045</v>
      </c>
      <c r="G1088" s="72" t="s">
        <v>3374</v>
      </c>
      <c r="H1088" s="78" t="s">
        <v>1100</v>
      </c>
      <c r="I1088" s="78">
        <v>3</v>
      </c>
      <c r="J1088" s="300">
        <v>500</v>
      </c>
      <c r="K1088" s="78"/>
      <c r="L1088" s="300">
        <v>900</v>
      </c>
      <c r="M1088" s="72"/>
      <c r="O1088" s="78"/>
      <c r="P1088" s="72" t="s">
        <v>1374</v>
      </c>
      <c r="AA1088" s="195"/>
      <c r="AB1088" s="195"/>
      <c r="AC1088" s="195"/>
      <c r="AD1088" s="72"/>
      <c r="AE1088" s="316">
        <v>1</v>
      </c>
      <c r="AF1088" s="195"/>
      <c r="AG1088" s="195">
        <v>0</v>
      </c>
      <c r="AH1088" s="72"/>
      <c r="AR1088" s="53">
        <v>0.98750000000000004</v>
      </c>
      <c r="AT1088" s="77"/>
      <c r="AU1088" s="276">
        <v>5000</v>
      </c>
      <c r="AV1088" s="276"/>
      <c r="AW1088" s="48">
        <v>4937.5</v>
      </c>
      <c r="AX1088" s="49"/>
      <c r="AY1088" s="276"/>
      <c r="AZ1088" s="95"/>
      <c r="BB1088" s="80" t="s">
        <v>3412</v>
      </c>
      <c r="BC1088" s="270"/>
      <c r="BD1088" s="72">
        <v>62.209699999999998</v>
      </c>
      <c r="BE1088" s="72"/>
      <c r="BF1088" s="72"/>
      <c r="BG1088" s="72"/>
      <c r="BH1088" s="72">
        <v>17.594999999999999</v>
      </c>
      <c r="BI1088" s="72"/>
      <c r="BJ1088" s="72"/>
      <c r="BK1088" s="72"/>
      <c r="BL1088" s="72"/>
      <c r="BM1088" s="72"/>
      <c r="BN1088" s="72"/>
      <c r="BO1088" s="72"/>
      <c r="BP1088" s="72"/>
      <c r="BQ1088" s="72"/>
      <c r="BR1088" s="72"/>
      <c r="BS1088" s="72"/>
      <c r="BT1088" s="72"/>
      <c r="BU1088" s="72"/>
      <c r="BV1088" s="72"/>
      <c r="BW1088" s="72"/>
      <c r="BX1088" s="72"/>
      <c r="BY1088" s="72"/>
      <c r="BZ1088" s="72">
        <v>10.6953</v>
      </c>
      <c r="CA1088" s="72"/>
      <c r="CB1088" s="72"/>
      <c r="CC1088" s="72"/>
      <c r="CD1088" s="72"/>
      <c r="CE1088" s="72"/>
      <c r="CF1088" s="72"/>
      <c r="CG1088" s="72"/>
      <c r="CH1088" s="72"/>
      <c r="CI1088" s="72"/>
      <c r="CJ1088" s="72"/>
      <c r="CK1088" s="72"/>
      <c r="CL1088" s="72"/>
      <c r="CM1088" s="72"/>
      <c r="CN1088" s="72"/>
      <c r="CO1088" s="72"/>
      <c r="CP1088" s="72"/>
      <c r="CQ1088" s="72"/>
      <c r="CR1088" s="72"/>
      <c r="CS1088" s="72"/>
      <c r="CT1088" s="72"/>
      <c r="CU1088" s="72"/>
      <c r="CV1088" s="72"/>
      <c r="CW1088" s="72"/>
      <c r="CX1088" s="72"/>
      <c r="CY1088" s="72"/>
      <c r="CZ1088" s="72"/>
      <c r="DA1088" s="72"/>
      <c r="DB1088" s="72"/>
      <c r="DC1088" s="72"/>
      <c r="DD1088" s="72"/>
      <c r="DE1088" s="72"/>
      <c r="DF1088" s="72"/>
      <c r="DG1088" s="72"/>
      <c r="DH1088" s="78">
        <f t="shared" si="579"/>
        <v>90.5</v>
      </c>
      <c r="DJ1088" s="77">
        <f t="shared" si="555"/>
        <v>9.5</v>
      </c>
      <c r="DK1088" s="72"/>
      <c r="DL1088" s="51" t="s">
        <v>3694</v>
      </c>
      <c r="DO1088" s="358">
        <v>9.5</v>
      </c>
      <c r="DP1088" s="72"/>
      <c r="DQ1088" s="374"/>
      <c r="DR1088" s="72"/>
      <c r="DU1088" s="52"/>
      <c r="DX1088" s="75">
        <f t="shared" si="556"/>
        <v>68.739999999999995</v>
      </c>
      <c r="DY1088" s="51">
        <f t="shared" si="557"/>
        <v>0</v>
      </c>
      <c r="DZ1088" s="75">
        <f t="shared" si="558"/>
        <v>0</v>
      </c>
      <c r="EA1088" s="51" t="e">
        <f t="shared" si="559"/>
        <v>#DIV/0!</v>
      </c>
      <c r="EB1088" s="75">
        <f t="shared" si="560"/>
        <v>19.441988950276244</v>
      </c>
      <c r="EC1088" s="51">
        <f t="shared" si="561"/>
        <v>0</v>
      </c>
      <c r="ED1088" s="75">
        <f t="shared" si="562"/>
        <v>0</v>
      </c>
      <c r="EE1088" s="51" t="e">
        <f t="shared" si="563"/>
        <v>#DIV/0!</v>
      </c>
      <c r="EF1088" s="75">
        <f t="shared" si="564"/>
        <v>0</v>
      </c>
      <c r="EG1088" s="51" t="e">
        <f t="shared" si="565"/>
        <v>#DIV/0!</v>
      </c>
      <c r="EH1088" s="75">
        <f t="shared" si="566"/>
        <v>0</v>
      </c>
      <c r="EI1088" s="51" t="e">
        <f t="shared" si="567"/>
        <v>#DIV/0!</v>
      </c>
      <c r="EJ1088" s="75">
        <f t="shared" si="568"/>
        <v>0</v>
      </c>
      <c r="EK1088" s="51" t="e">
        <f t="shared" si="569"/>
        <v>#DIV/0!</v>
      </c>
      <c r="EL1088" s="75">
        <f t="shared" si="570"/>
        <v>11.818011049723756</v>
      </c>
      <c r="EM1088" s="51">
        <f t="shared" si="571"/>
        <v>0</v>
      </c>
      <c r="EN1088" s="75">
        <f t="shared" si="572"/>
        <v>0</v>
      </c>
      <c r="EO1088" s="51" t="e">
        <f t="shared" si="573"/>
        <v>#DIV/0!</v>
      </c>
      <c r="EP1088" s="75">
        <f t="shared" si="574"/>
        <v>0</v>
      </c>
      <c r="EQ1088" s="51" t="e">
        <f t="shared" si="575"/>
        <v>#DIV/0!</v>
      </c>
      <c r="ER1088" s="51">
        <f t="shared" si="576"/>
        <v>100</v>
      </c>
      <c r="ES1088" s="51">
        <f t="shared" si="577"/>
        <v>0</v>
      </c>
    </row>
    <row r="1089" spans="1:149" s="43" customFormat="1" ht="14.65" thickBot="1" x14ac:dyDescent="0.5">
      <c r="A1089" s="89" t="s">
        <v>1461</v>
      </c>
      <c r="B1089" s="149" t="s">
        <v>959</v>
      </c>
      <c r="C1089" s="43" t="s">
        <v>3591</v>
      </c>
      <c r="D1089" s="43" t="s">
        <v>3650</v>
      </c>
      <c r="E1089" s="89" t="s">
        <v>1121</v>
      </c>
      <c r="F1089" s="89" t="s">
        <v>2046</v>
      </c>
      <c r="G1089" s="90" t="s">
        <v>3374</v>
      </c>
      <c r="H1089" s="89" t="s">
        <v>1100</v>
      </c>
      <c r="I1089" s="89">
        <v>3</v>
      </c>
      <c r="J1089" s="301">
        <v>1500</v>
      </c>
      <c r="K1089" s="89"/>
      <c r="L1089" s="301">
        <v>1100</v>
      </c>
      <c r="M1089" s="90"/>
      <c r="O1089" s="89"/>
      <c r="P1089" s="90" t="s">
        <v>1374</v>
      </c>
      <c r="Q1089" s="123"/>
      <c r="R1089" s="123"/>
      <c r="S1089" s="134"/>
      <c r="AA1089" s="196"/>
      <c r="AB1089" s="196"/>
      <c r="AC1089" s="196"/>
      <c r="AD1089" s="90"/>
      <c r="AE1089" s="317">
        <v>1</v>
      </c>
      <c r="AF1089" s="196"/>
      <c r="AG1089" s="196">
        <v>0</v>
      </c>
      <c r="AH1089" s="90"/>
      <c r="AQ1089" s="86"/>
      <c r="AR1089" s="58">
        <v>3.1219999999999999</v>
      </c>
      <c r="AS1089" s="58"/>
      <c r="AT1089" s="91"/>
      <c r="AU1089" s="277">
        <v>15000</v>
      </c>
      <c r="AV1089" s="277"/>
      <c r="AW1089" s="63">
        <v>46830</v>
      </c>
      <c r="AX1089" s="44"/>
      <c r="AY1089" s="277"/>
      <c r="AZ1089" s="259"/>
      <c r="BA1089" s="86"/>
      <c r="BB1089" s="85" t="s">
        <v>3412</v>
      </c>
      <c r="BC1089" s="271"/>
      <c r="BD1089" s="90">
        <v>60.353700000000003</v>
      </c>
      <c r="BE1089" s="90"/>
      <c r="BF1089" s="90"/>
      <c r="BG1089" s="90"/>
      <c r="BH1089" s="90">
        <v>17.0701</v>
      </c>
      <c r="BI1089" s="90"/>
      <c r="BJ1089" s="90"/>
      <c r="BK1089" s="90"/>
      <c r="BL1089" s="90"/>
      <c r="BM1089" s="90"/>
      <c r="BN1089" s="90"/>
      <c r="BO1089" s="90"/>
      <c r="BP1089" s="90"/>
      <c r="BQ1089" s="90"/>
      <c r="BR1089" s="90"/>
      <c r="BS1089" s="90"/>
      <c r="BT1089" s="90"/>
      <c r="BU1089" s="90"/>
      <c r="BV1089" s="90"/>
      <c r="BW1089" s="90"/>
      <c r="BX1089" s="90"/>
      <c r="BY1089" s="90"/>
      <c r="BZ1089" s="90">
        <v>10.376200000000001</v>
      </c>
      <c r="CA1089" s="90"/>
      <c r="CB1089" s="90"/>
      <c r="CC1089" s="90"/>
      <c r="CD1089" s="90"/>
      <c r="CE1089" s="90"/>
      <c r="CF1089" s="90"/>
      <c r="CG1089" s="90"/>
      <c r="CH1089" s="90"/>
      <c r="CI1089" s="90"/>
      <c r="CJ1089" s="90"/>
      <c r="CK1089" s="90"/>
      <c r="CL1089" s="90"/>
      <c r="CM1089" s="90"/>
      <c r="CN1089" s="90"/>
      <c r="CO1089" s="90"/>
      <c r="CP1089" s="90"/>
      <c r="CQ1089" s="90"/>
      <c r="CR1089" s="90"/>
      <c r="CS1089" s="90"/>
      <c r="CT1089" s="90"/>
      <c r="CU1089" s="90"/>
      <c r="CV1089" s="90"/>
      <c r="CW1089" s="90"/>
      <c r="CX1089" s="90"/>
      <c r="CY1089" s="90"/>
      <c r="CZ1089" s="90"/>
      <c r="DA1089" s="90"/>
      <c r="DB1089" s="90"/>
      <c r="DC1089" s="90"/>
      <c r="DD1089" s="90"/>
      <c r="DE1089" s="90"/>
      <c r="DF1089" s="90"/>
      <c r="DG1089" s="90"/>
      <c r="DH1089" s="89">
        <f t="shared" si="579"/>
        <v>87.8</v>
      </c>
      <c r="DJ1089" s="91">
        <f t="shared" si="555"/>
        <v>12.200000000000003</v>
      </c>
      <c r="DK1089" s="90"/>
      <c r="DL1089" s="43" t="s">
        <v>3694</v>
      </c>
      <c r="DO1089" s="359">
        <v>12.2</v>
      </c>
      <c r="DP1089" s="90"/>
      <c r="DQ1089" s="375"/>
      <c r="DR1089" s="90"/>
      <c r="DS1089" s="308"/>
      <c r="DU1089" s="59"/>
      <c r="DW1089" s="86"/>
      <c r="DX1089" s="298">
        <f t="shared" si="556"/>
        <v>68.739977220956732</v>
      </c>
      <c r="DY1089" s="43">
        <f t="shared" si="557"/>
        <v>0</v>
      </c>
      <c r="DZ1089" s="298">
        <f t="shared" si="558"/>
        <v>0</v>
      </c>
      <c r="EA1089" s="43" t="e">
        <f t="shared" si="559"/>
        <v>#DIV/0!</v>
      </c>
      <c r="EB1089" s="298">
        <f t="shared" si="560"/>
        <v>19.442027334851936</v>
      </c>
      <c r="EC1089" s="43">
        <f t="shared" si="561"/>
        <v>0</v>
      </c>
      <c r="ED1089" s="298">
        <f t="shared" si="562"/>
        <v>0</v>
      </c>
      <c r="EE1089" s="43" t="e">
        <f t="shared" si="563"/>
        <v>#DIV/0!</v>
      </c>
      <c r="EF1089" s="298">
        <f t="shared" si="564"/>
        <v>0</v>
      </c>
      <c r="EG1089" s="43" t="e">
        <f t="shared" si="565"/>
        <v>#DIV/0!</v>
      </c>
      <c r="EH1089" s="298">
        <f t="shared" si="566"/>
        <v>0</v>
      </c>
      <c r="EI1089" s="43" t="e">
        <f t="shared" si="567"/>
        <v>#DIV/0!</v>
      </c>
      <c r="EJ1089" s="298">
        <f t="shared" si="568"/>
        <v>0</v>
      </c>
      <c r="EK1089" s="43" t="e">
        <f t="shared" si="569"/>
        <v>#DIV/0!</v>
      </c>
      <c r="EL1089" s="298">
        <f t="shared" si="570"/>
        <v>11.817995444191345</v>
      </c>
      <c r="EM1089" s="43">
        <f t="shared" si="571"/>
        <v>0</v>
      </c>
      <c r="EN1089" s="298">
        <f t="shared" si="572"/>
        <v>0</v>
      </c>
      <c r="EO1089" s="43" t="e">
        <f t="shared" si="573"/>
        <v>#DIV/0!</v>
      </c>
      <c r="EP1089" s="298">
        <f t="shared" si="574"/>
        <v>0</v>
      </c>
      <c r="EQ1089" s="43" t="e">
        <f t="shared" si="575"/>
        <v>#DIV/0!</v>
      </c>
      <c r="ER1089" s="43">
        <f t="shared" si="576"/>
        <v>100</v>
      </c>
      <c r="ES1089" s="43">
        <f t="shared" si="577"/>
        <v>0</v>
      </c>
    </row>
    <row r="1090" spans="1:149" x14ac:dyDescent="0.45">
      <c r="A1090" s="78" t="s">
        <v>1462</v>
      </c>
      <c r="B1090" s="181" t="s">
        <v>953</v>
      </c>
      <c r="C1090" s="51" t="s">
        <v>3591</v>
      </c>
      <c r="D1090" s="51" t="s">
        <v>3650</v>
      </c>
      <c r="E1090" s="78" t="s">
        <v>1121</v>
      </c>
      <c r="F1090" s="78">
        <v>403</v>
      </c>
      <c r="G1090" s="72" t="s">
        <v>3374</v>
      </c>
      <c r="H1090" s="78" t="s">
        <v>1100</v>
      </c>
      <c r="I1090" s="78">
        <v>20</v>
      </c>
      <c r="J1090" s="300">
        <v>56</v>
      </c>
      <c r="K1090" s="78"/>
      <c r="L1090" s="300">
        <v>1000</v>
      </c>
      <c r="M1090" s="72">
        <v>10</v>
      </c>
      <c r="O1090" s="78"/>
      <c r="P1090" s="72" t="s">
        <v>1374</v>
      </c>
      <c r="AA1090" s="195"/>
      <c r="AB1090" s="195"/>
      <c r="AC1090" s="195"/>
      <c r="AD1090" s="72"/>
      <c r="AE1090" s="316">
        <v>1</v>
      </c>
      <c r="AF1090" s="195"/>
      <c r="AG1090" s="195">
        <v>0</v>
      </c>
      <c r="AH1090" s="72"/>
      <c r="AR1090" s="53">
        <v>0.9607</v>
      </c>
      <c r="AT1090" s="77"/>
      <c r="AU1090" s="276">
        <v>560</v>
      </c>
      <c r="AV1090" s="276"/>
      <c r="AW1090" s="48">
        <v>537.99199999999996</v>
      </c>
      <c r="AX1090" s="49"/>
      <c r="AY1090" s="276"/>
      <c r="AZ1090" s="95"/>
      <c r="BB1090" s="80" t="s">
        <v>722</v>
      </c>
      <c r="BC1090" s="270"/>
      <c r="BD1090" s="72">
        <v>66.382199999999997</v>
      </c>
      <c r="BE1090" s="72"/>
      <c r="BF1090" s="72"/>
      <c r="BG1090" s="72"/>
      <c r="BH1090" s="72">
        <v>18.775099999999998</v>
      </c>
      <c r="BI1090" s="72"/>
      <c r="BJ1090" s="72"/>
      <c r="BK1090" s="72"/>
      <c r="BL1090" s="72"/>
      <c r="BM1090" s="72"/>
      <c r="BN1090" s="72"/>
      <c r="BO1090" s="72"/>
      <c r="BP1090" s="72"/>
      <c r="BQ1090" s="72"/>
      <c r="BR1090" s="72"/>
      <c r="BS1090" s="72"/>
      <c r="BT1090" s="72"/>
      <c r="BU1090" s="72"/>
      <c r="BV1090" s="72"/>
      <c r="BW1090" s="72"/>
      <c r="BX1090" s="72"/>
      <c r="BY1090" s="72"/>
      <c r="BZ1090" s="72">
        <v>11.412599999999999</v>
      </c>
      <c r="CA1090" s="72"/>
      <c r="CB1090" s="72"/>
      <c r="CC1090" s="72"/>
      <c r="CD1090" s="72"/>
      <c r="CE1090" s="72"/>
      <c r="CF1090" s="72"/>
      <c r="CG1090" s="72"/>
      <c r="CH1090" s="72"/>
      <c r="CI1090" s="72"/>
      <c r="CJ1090" s="72"/>
      <c r="CK1090" s="72"/>
      <c r="CL1090" s="72"/>
      <c r="CM1090" s="72"/>
      <c r="CN1090" s="72"/>
      <c r="CO1090" s="72"/>
      <c r="CP1090" s="72"/>
      <c r="CQ1090" s="72"/>
      <c r="CR1090" s="72"/>
      <c r="CS1090" s="72"/>
      <c r="CT1090" s="72"/>
      <c r="CU1090" s="72"/>
      <c r="CV1090" s="72"/>
      <c r="CW1090" s="72"/>
      <c r="CX1090" s="72"/>
      <c r="CY1090" s="72"/>
      <c r="CZ1090" s="72"/>
      <c r="DA1090" s="72"/>
      <c r="DB1090" s="72"/>
      <c r="DC1090" s="72"/>
      <c r="DD1090" s="72"/>
      <c r="DE1090" s="72"/>
      <c r="DF1090" s="72"/>
      <c r="DG1090" s="72"/>
      <c r="DH1090" s="78">
        <f t="shared" si="579"/>
        <v>96.56989999999999</v>
      </c>
      <c r="DJ1090" s="77">
        <f t="shared" si="555"/>
        <v>3.4301000000000101</v>
      </c>
      <c r="DK1090" s="72"/>
      <c r="DL1090" s="51" t="s">
        <v>3694</v>
      </c>
      <c r="DO1090" s="358">
        <v>3.43</v>
      </c>
      <c r="DP1090" s="72"/>
      <c r="DQ1090" s="374"/>
      <c r="DR1090" s="72"/>
      <c r="DU1090" s="52"/>
      <c r="DX1090" s="75">
        <f t="shared" si="556"/>
        <v>68.740052542251789</v>
      </c>
      <c r="DY1090" s="51">
        <f t="shared" si="557"/>
        <v>0</v>
      </c>
      <c r="DZ1090" s="75">
        <f t="shared" si="558"/>
        <v>0</v>
      </c>
      <c r="EA1090" s="51" t="e">
        <f t="shared" si="559"/>
        <v>#DIV/0!</v>
      </c>
      <c r="EB1090" s="75">
        <f t="shared" si="560"/>
        <v>19.441979333104829</v>
      </c>
      <c r="EC1090" s="51">
        <f t="shared" si="561"/>
        <v>0</v>
      </c>
      <c r="ED1090" s="75">
        <f t="shared" si="562"/>
        <v>0</v>
      </c>
      <c r="EE1090" s="51" t="e">
        <f t="shared" si="563"/>
        <v>#DIV/0!</v>
      </c>
      <c r="EF1090" s="75">
        <f t="shared" si="564"/>
        <v>0</v>
      </c>
      <c r="EG1090" s="51" t="e">
        <f t="shared" si="565"/>
        <v>#DIV/0!</v>
      </c>
      <c r="EH1090" s="75">
        <f t="shared" si="566"/>
        <v>0</v>
      </c>
      <c r="EI1090" s="51" t="e">
        <f t="shared" si="567"/>
        <v>#DIV/0!</v>
      </c>
      <c r="EJ1090" s="75">
        <f t="shared" si="568"/>
        <v>0</v>
      </c>
      <c r="EK1090" s="51" t="e">
        <f t="shared" si="569"/>
        <v>#DIV/0!</v>
      </c>
      <c r="EL1090" s="75">
        <f t="shared" si="570"/>
        <v>11.817968124643393</v>
      </c>
      <c r="EM1090" s="51">
        <f t="shared" si="571"/>
        <v>0</v>
      </c>
      <c r="EN1090" s="75">
        <f t="shared" si="572"/>
        <v>0</v>
      </c>
      <c r="EO1090" s="51" t="e">
        <f t="shared" si="573"/>
        <v>#DIV/0!</v>
      </c>
      <c r="EP1090" s="75">
        <f t="shared" si="574"/>
        <v>0</v>
      </c>
      <c r="EQ1090" s="51" t="e">
        <f t="shared" si="575"/>
        <v>#DIV/0!</v>
      </c>
      <c r="ER1090" s="51">
        <f t="shared" si="576"/>
        <v>100</v>
      </c>
      <c r="ES1090" s="51">
        <f t="shared" si="577"/>
        <v>0</v>
      </c>
    </row>
    <row r="1091" spans="1:149" x14ac:dyDescent="0.45">
      <c r="A1091" s="78" t="s">
        <v>1462</v>
      </c>
      <c r="B1091" s="181" t="s">
        <v>953</v>
      </c>
      <c r="C1091" s="51" t="s">
        <v>3591</v>
      </c>
      <c r="D1091" s="51" t="s">
        <v>3650</v>
      </c>
      <c r="E1091" s="78" t="s">
        <v>1121</v>
      </c>
      <c r="F1091" s="78">
        <v>1028</v>
      </c>
      <c r="G1091" s="72" t="s">
        <v>3374</v>
      </c>
      <c r="H1091" s="78" t="s">
        <v>1100</v>
      </c>
      <c r="I1091" s="78">
        <v>20</v>
      </c>
      <c r="J1091" s="300">
        <v>56</v>
      </c>
      <c r="K1091" s="78"/>
      <c r="L1091" s="300">
        <v>1100</v>
      </c>
      <c r="M1091" s="72">
        <v>10</v>
      </c>
      <c r="O1091" s="78"/>
      <c r="P1091" s="72" t="s">
        <v>1374</v>
      </c>
      <c r="AA1091" s="195"/>
      <c r="AB1091" s="195"/>
      <c r="AC1091" s="195"/>
      <c r="AD1091" s="72"/>
      <c r="AE1091" s="316">
        <v>1</v>
      </c>
      <c r="AF1091" s="195"/>
      <c r="AG1091" s="195">
        <v>0</v>
      </c>
      <c r="AH1091" s="72"/>
      <c r="AR1091" s="53">
        <v>0.9788</v>
      </c>
      <c r="AT1091" s="77"/>
      <c r="AU1091" s="276">
        <v>560</v>
      </c>
      <c r="AV1091" s="276"/>
      <c r="AW1091" s="48">
        <v>548.12800000000004</v>
      </c>
      <c r="AX1091" s="49"/>
      <c r="AY1091" s="276"/>
      <c r="AZ1091" s="95"/>
      <c r="BB1091" s="80" t="s">
        <v>722</v>
      </c>
      <c r="BC1091" s="270"/>
      <c r="BD1091" s="72">
        <v>66.732799999999997</v>
      </c>
      <c r="BE1091" s="72"/>
      <c r="BF1091" s="72"/>
      <c r="BG1091" s="72"/>
      <c r="BH1091" s="72">
        <v>18.874300000000002</v>
      </c>
      <c r="BI1091" s="72"/>
      <c r="BJ1091" s="72"/>
      <c r="BK1091" s="72"/>
      <c r="BL1091" s="72"/>
      <c r="BM1091" s="72"/>
      <c r="BN1091" s="72"/>
      <c r="BO1091" s="72"/>
      <c r="BP1091" s="72"/>
      <c r="BQ1091" s="72"/>
      <c r="BR1091" s="72"/>
      <c r="BS1091" s="72"/>
      <c r="BT1091" s="72"/>
      <c r="BU1091" s="72"/>
      <c r="BV1091" s="72"/>
      <c r="BW1091" s="72"/>
      <c r="BX1091" s="72"/>
      <c r="BY1091" s="72"/>
      <c r="BZ1091" s="72">
        <v>11.472899999999999</v>
      </c>
      <c r="CA1091" s="72"/>
      <c r="CB1091" s="72"/>
      <c r="CC1091" s="72"/>
      <c r="CD1091" s="72"/>
      <c r="CE1091" s="72"/>
      <c r="CF1091" s="72"/>
      <c r="CG1091" s="72"/>
      <c r="CH1091" s="72"/>
      <c r="CI1091" s="72"/>
      <c r="CJ1091" s="72"/>
      <c r="CK1091" s="72"/>
      <c r="CL1091" s="72"/>
      <c r="CM1091" s="72"/>
      <c r="CN1091" s="72"/>
      <c r="CO1091" s="72"/>
      <c r="CP1091" s="72"/>
      <c r="CQ1091" s="72"/>
      <c r="CR1091" s="72"/>
      <c r="CS1091" s="72"/>
      <c r="CT1091" s="72"/>
      <c r="CU1091" s="72"/>
      <c r="CV1091" s="72"/>
      <c r="CW1091" s="72"/>
      <c r="CX1091" s="72"/>
      <c r="CY1091" s="72"/>
      <c r="CZ1091" s="72"/>
      <c r="DA1091" s="72"/>
      <c r="DB1091" s="72"/>
      <c r="DC1091" s="72"/>
      <c r="DD1091" s="72"/>
      <c r="DE1091" s="72"/>
      <c r="DF1091" s="72"/>
      <c r="DG1091" s="72"/>
      <c r="DH1091" s="78">
        <f t="shared" si="579"/>
        <v>97.08</v>
      </c>
      <c r="DJ1091" s="77">
        <f t="shared" ref="DJ1091:DJ1154" si="580">IF(AND(DH1091&lt;100, DH1091&gt;0), 100-DH1091, 0)</f>
        <v>2.9200000000000017</v>
      </c>
      <c r="DK1091" s="72"/>
      <c r="DL1091" s="51" t="s">
        <v>3694</v>
      </c>
      <c r="DO1091" s="358">
        <v>2.92</v>
      </c>
      <c r="DP1091" s="72"/>
      <c r="DQ1091" s="374"/>
      <c r="DR1091" s="72"/>
      <c r="DU1091" s="52"/>
      <c r="DX1091" s="75">
        <f t="shared" si="556"/>
        <v>68.740008240626281</v>
      </c>
      <c r="DY1091" s="51">
        <f t="shared" si="557"/>
        <v>0</v>
      </c>
      <c r="DZ1091" s="75">
        <f t="shared" si="558"/>
        <v>0</v>
      </c>
      <c r="EA1091" s="51" t="e">
        <f t="shared" si="559"/>
        <v>#DIV/0!</v>
      </c>
      <c r="EB1091" s="75">
        <f t="shared" si="560"/>
        <v>19.442006592501031</v>
      </c>
      <c r="EC1091" s="51">
        <f t="shared" si="561"/>
        <v>0</v>
      </c>
      <c r="ED1091" s="75">
        <f t="shared" si="562"/>
        <v>0</v>
      </c>
      <c r="EE1091" s="51" t="e">
        <f t="shared" si="563"/>
        <v>#DIV/0!</v>
      </c>
      <c r="EF1091" s="75">
        <f t="shared" si="564"/>
        <v>0</v>
      </c>
      <c r="EG1091" s="51" t="e">
        <f t="shared" si="565"/>
        <v>#DIV/0!</v>
      </c>
      <c r="EH1091" s="75">
        <f t="shared" si="566"/>
        <v>0</v>
      </c>
      <c r="EI1091" s="51" t="e">
        <f t="shared" si="567"/>
        <v>#DIV/0!</v>
      </c>
      <c r="EJ1091" s="75">
        <f t="shared" si="568"/>
        <v>0</v>
      </c>
      <c r="EK1091" s="51" t="e">
        <f t="shared" si="569"/>
        <v>#DIV/0!</v>
      </c>
      <c r="EL1091" s="75">
        <f t="shared" si="570"/>
        <v>11.817985166872681</v>
      </c>
      <c r="EM1091" s="51">
        <f t="shared" si="571"/>
        <v>0</v>
      </c>
      <c r="EN1091" s="75">
        <f t="shared" si="572"/>
        <v>0</v>
      </c>
      <c r="EO1091" s="51" t="e">
        <f t="shared" si="573"/>
        <v>#DIV/0!</v>
      </c>
      <c r="EP1091" s="75">
        <f t="shared" si="574"/>
        <v>0</v>
      </c>
      <c r="EQ1091" s="51" t="e">
        <f t="shared" si="575"/>
        <v>#DIV/0!</v>
      </c>
      <c r="ER1091" s="51">
        <f t="shared" si="576"/>
        <v>100</v>
      </c>
      <c r="ES1091" s="51">
        <f t="shared" si="577"/>
        <v>0</v>
      </c>
    </row>
    <row r="1092" spans="1:149" x14ac:dyDescent="0.45">
      <c r="A1092" s="78" t="s">
        <v>1462</v>
      </c>
      <c r="B1092" s="181" t="s">
        <v>953</v>
      </c>
      <c r="C1092" s="51" t="s">
        <v>3591</v>
      </c>
      <c r="D1092" s="51" t="s">
        <v>3650</v>
      </c>
      <c r="E1092" s="78" t="s">
        <v>1121</v>
      </c>
      <c r="F1092" s="78">
        <v>1031</v>
      </c>
      <c r="G1092" s="72" t="s">
        <v>3374</v>
      </c>
      <c r="H1092" s="78" t="s">
        <v>1100</v>
      </c>
      <c r="I1092" s="78">
        <v>46</v>
      </c>
      <c r="J1092" s="300">
        <v>76</v>
      </c>
      <c r="K1092" s="78"/>
      <c r="L1092" s="300">
        <v>1000</v>
      </c>
      <c r="M1092" s="72">
        <v>10</v>
      </c>
      <c r="O1092" s="78"/>
      <c r="P1092" s="72" t="s">
        <v>1374</v>
      </c>
      <c r="AA1092" s="195"/>
      <c r="AB1092" s="195"/>
      <c r="AC1092" s="195"/>
      <c r="AD1092" s="72"/>
      <c r="AE1092" s="316">
        <v>1</v>
      </c>
      <c r="AF1092" s="195"/>
      <c r="AG1092" s="195">
        <v>0</v>
      </c>
      <c r="AH1092" s="72"/>
      <c r="AR1092" s="53">
        <v>0.95</v>
      </c>
      <c r="AT1092" s="77"/>
      <c r="AU1092" s="276">
        <v>760</v>
      </c>
      <c r="AV1092" s="276"/>
      <c r="AW1092" s="48">
        <v>722</v>
      </c>
      <c r="AX1092" s="49"/>
      <c r="AY1092" s="276"/>
      <c r="AZ1092" s="95"/>
      <c r="BB1092" s="80" t="s">
        <v>722</v>
      </c>
      <c r="BC1092" s="270"/>
      <c r="BD1092" s="72">
        <v>65.832300000000004</v>
      </c>
      <c r="BE1092" s="72"/>
      <c r="BF1092" s="72"/>
      <c r="BG1092" s="72"/>
      <c r="BH1092" s="72">
        <v>18.619599999999998</v>
      </c>
      <c r="BI1092" s="72"/>
      <c r="BJ1092" s="72"/>
      <c r="BK1092" s="72"/>
      <c r="BL1092" s="72"/>
      <c r="BM1092" s="72"/>
      <c r="BN1092" s="72"/>
      <c r="BO1092" s="72"/>
      <c r="BP1092" s="72"/>
      <c r="BQ1092" s="72"/>
      <c r="BR1092" s="72"/>
      <c r="BS1092" s="72"/>
      <c r="BT1092" s="72"/>
      <c r="BU1092" s="72"/>
      <c r="BV1092" s="72"/>
      <c r="BW1092" s="72"/>
      <c r="BX1092" s="72"/>
      <c r="BY1092" s="72"/>
      <c r="BZ1092" s="72">
        <v>11.318099999999999</v>
      </c>
      <c r="CA1092" s="72"/>
      <c r="CB1092" s="72"/>
      <c r="CC1092" s="72"/>
      <c r="CD1092" s="72"/>
      <c r="CE1092" s="72"/>
      <c r="CF1092" s="72"/>
      <c r="CG1092" s="72"/>
      <c r="CH1092" s="72"/>
      <c r="CI1092" s="72"/>
      <c r="CJ1092" s="72"/>
      <c r="CK1092" s="72"/>
      <c r="CL1092" s="72"/>
      <c r="CM1092" s="72"/>
      <c r="CN1092" s="72"/>
      <c r="CO1092" s="72"/>
      <c r="CP1092" s="72"/>
      <c r="CQ1092" s="72"/>
      <c r="CR1092" s="72"/>
      <c r="CS1092" s="72"/>
      <c r="CT1092" s="72"/>
      <c r="CU1092" s="72"/>
      <c r="CV1092" s="72"/>
      <c r="CW1092" s="72"/>
      <c r="CX1092" s="72"/>
      <c r="CY1092" s="72"/>
      <c r="CZ1092" s="72"/>
      <c r="DA1092" s="72"/>
      <c r="DB1092" s="72"/>
      <c r="DC1092" s="72"/>
      <c r="DD1092" s="72"/>
      <c r="DE1092" s="72"/>
      <c r="DF1092" s="72"/>
      <c r="DG1092" s="72"/>
      <c r="DH1092" s="78">
        <f t="shared" si="579"/>
        <v>95.77</v>
      </c>
      <c r="DJ1092" s="77">
        <f t="shared" si="580"/>
        <v>4.230000000000004</v>
      </c>
      <c r="DK1092" s="72"/>
      <c r="DL1092" s="51" t="s">
        <v>3694</v>
      </c>
      <c r="DO1092" s="358">
        <v>4.2300000000000004</v>
      </c>
      <c r="DP1092" s="72"/>
      <c r="DQ1092" s="374"/>
      <c r="DR1092" s="72"/>
      <c r="DU1092" s="52"/>
      <c r="DX1092" s="75">
        <f t="shared" ref="DX1092:DX1155" si="581">BD1092/$DH1092*100</f>
        <v>68.740002088336652</v>
      </c>
      <c r="DY1092" s="51">
        <f t="shared" ref="DY1092:DY1155" si="582">DX1092*SQRT(((BE1092/BD1092)^2)+(($DI1092/$DH1092)^2))</f>
        <v>0</v>
      </c>
      <c r="DZ1092" s="75">
        <f t="shared" ref="DZ1092:DZ1155" si="583">BF1092/$DH1092*100</f>
        <v>0</v>
      </c>
      <c r="EA1092" s="51" t="e">
        <f t="shared" ref="EA1092:EA1155" si="584">DZ1092*SQRT(((BG1092/BF1092)^2)+(($DI1092/$DH1092)^2))</f>
        <v>#DIV/0!</v>
      </c>
      <c r="EB1092" s="75">
        <f t="shared" ref="EB1092:EB1155" si="585">BH1092/$DH1092*100</f>
        <v>19.441996449827712</v>
      </c>
      <c r="EC1092" s="51">
        <f t="shared" ref="EC1092:EC1155" si="586">EB1092*SQRT(((BI1092/BH1092)^2)+(($DI1092/$DH1092)^2))</f>
        <v>0</v>
      </c>
      <c r="ED1092" s="75">
        <f t="shared" ref="ED1092:ED1155" si="587">BN1092/$DH1092*100</f>
        <v>0</v>
      </c>
      <c r="EE1092" s="51" t="e">
        <f t="shared" ref="EE1092:EE1155" si="588">ED1092*SQRT(((BO1092/BN1092)^2)+(($DI1092/$DH1092)^2))</f>
        <v>#DIV/0!</v>
      </c>
      <c r="EF1092" s="75">
        <f t="shared" ref="EF1092:EF1155" si="589">BP1092/$DH1092*100</f>
        <v>0</v>
      </c>
      <c r="EG1092" s="51" t="e">
        <f t="shared" ref="EG1092:EG1155" si="590">EF1092*SQRT(((BQ1092/BP1092)^2)+(($DI1092/$DH1092)^2))</f>
        <v>#DIV/0!</v>
      </c>
      <c r="EH1092" s="75">
        <f t="shared" ref="EH1092:EH1155" si="591">BR1092/$DH1092*100</f>
        <v>0</v>
      </c>
      <c r="EI1092" s="51" t="e">
        <f t="shared" ref="EI1092:EI1155" si="592">EH1092*SQRT(((BS1092/BR1092)^2)+(($DI1092/$DH1092)^2))</f>
        <v>#DIV/0!</v>
      </c>
      <c r="EJ1092" s="75">
        <f t="shared" ref="EJ1092:EJ1155" si="593">BX1092/$DH1092*100</f>
        <v>0</v>
      </c>
      <c r="EK1092" s="51" t="e">
        <f t="shared" ref="EK1092:EK1155" si="594">EJ1092*SQRT(((BY1092/BX1092)^2)+(($DI1092/$DH1092)^2))</f>
        <v>#DIV/0!</v>
      </c>
      <c r="EL1092" s="75">
        <f t="shared" ref="EL1092:EL1155" si="595">BZ1092/$DH1092*100</f>
        <v>11.818001461835648</v>
      </c>
      <c r="EM1092" s="51">
        <f t="shared" ref="EM1092:EM1155" si="596">EL1092*SQRT(((CA1092/BZ1092)^2)+(($DI1092/$DH1092)^2))</f>
        <v>0</v>
      </c>
      <c r="EN1092" s="75">
        <f t="shared" ref="EN1092:EN1155" si="597">CB1092/$DH1092*100</f>
        <v>0</v>
      </c>
      <c r="EO1092" s="51" t="e">
        <f t="shared" ref="EO1092:EO1155" si="598">EN1092*SQRT(((CC1092/CB1092)^2)+(($DI1092/$DH1092)^2))</f>
        <v>#DIV/0!</v>
      </c>
      <c r="EP1092" s="75">
        <f t="shared" ref="EP1092:EP1155" si="599">CD1092/$DH1092*100</f>
        <v>0</v>
      </c>
      <c r="EQ1092" s="51" t="e">
        <f t="shared" ref="EQ1092:EQ1155" si="600">EP1092*SQRT(((CE1092/CD1092)^2)+(($DI1092/$DH1092)^2))</f>
        <v>#DIV/0!</v>
      </c>
      <c r="ER1092" s="51">
        <f t="shared" ref="ER1092:ER1155" si="601">DH1092/$DH1092*100</f>
        <v>100</v>
      </c>
      <c r="ES1092" s="51">
        <f t="shared" ref="ES1092:ES1155" si="602">ER1092*SQRT(((DI1092/DH1092)^2)+(($DI1092/$DH1092)^2))</f>
        <v>0</v>
      </c>
    </row>
    <row r="1093" spans="1:149" x14ac:dyDescent="0.45">
      <c r="A1093" s="78" t="s">
        <v>1462</v>
      </c>
      <c r="B1093" s="181" t="s">
        <v>953</v>
      </c>
      <c r="C1093" s="51" t="s">
        <v>3591</v>
      </c>
      <c r="D1093" s="51" t="s">
        <v>3650</v>
      </c>
      <c r="E1093" s="78" t="s">
        <v>1121</v>
      </c>
      <c r="F1093" s="78">
        <v>1024</v>
      </c>
      <c r="G1093" s="72" t="s">
        <v>3374</v>
      </c>
      <c r="H1093" s="78" t="s">
        <v>1100</v>
      </c>
      <c r="I1093" s="78">
        <v>21.5</v>
      </c>
      <c r="J1093" s="300">
        <v>76</v>
      </c>
      <c r="K1093" s="78"/>
      <c r="L1093" s="300">
        <v>1100</v>
      </c>
      <c r="M1093" s="72">
        <v>10</v>
      </c>
      <c r="O1093" s="78"/>
      <c r="P1093" s="72" t="s">
        <v>1374</v>
      </c>
      <c r="AA1093" s="195"/>
      <c r="AB1093" s="195"/>
      <c r="AC1093" s="195"/>
      <c r="AD1093" s="72"/>
      <c r="AE1093" s="316">
        <v>1</v>
      </c>
      <c r="AF1093" s="195"/>
      <c r="AG1093" s="195">
        <v>0</v>
      </c>
      <c r="AH1093" s="72"/>
      <c r="AR1093" s="53">
        <v>0.97370000000000001</v>
      </c>
      <c r="AT1093" s="77"/>
      <c r="AU1093" s="276">
        <v>760</v>
      </c>
      <c r="AV1093" s="276"/>
      <c r="AW1093" s="48">
        <v>740.01200000000006</v>
      </c>
      <c r="AX1093" s="49"/>
      <c r="AY1093" s="276"/>
      <c r="AZ1093" s="95"/>
      <c r="BB1093" s="80" t="s">
        <v>722</v>
      </c>
      <c r="BC1093" s="270"/>
      <c r="BD1093" s="72">
        <v>66.010999999999996</v>
      </c>
      <c r="BE1093" s="72"/>
      <c r="BF1093" s="72"/>
      <c r="BG1093" s="72"/>
      <c r="BH1093" s="72">
        <v>18.670200000000001</v>
      </c>
      <c r="BI1093" s="72"/>
      <c r="BJ1093" s="72"/>
      <c r="BK1093" s="72"/>
      <c r="BL1093" s="72"/>
      <c r="BM1093" s="72"/>
      <c r="BN1093" s="72"/>
      <c r="BO1093" s="72"/>
      <c r="BP1093" s="72"/>
      <c r="BQ1093" s="72"/>
      <c r="BR1093" s="72"/>
      <c r="BS1093" s="72"/>
      <c r="BT1093" s="72"/>
      <c r="BU1093" s="72"/>
      <c r="BV1093" s="72"/>
      <c r="BW1093" s="72"/>
      <c r="BX1093" s="72"/>
      <c r="BY1093" s="72"/>
      <c r="BZ1093" s="72">
        <v>11.348800000000001</v>
      </c>
      <c r="CA1093" s="72"/>
      <c r="CB1093" s="72"/>
      <c r="CC1093" s="72"/>
      <c r="CD1093" s="72"/>
      <c r="CE1093" s="72"/>
      <c r="CF1093" s="72"/>
      <c r="CG1093" s="72"/>
      <c r="CH1093" s="72"/>
      <c r="CI1093" s="72"/>
      <c r="CJ1093" s="72"/>
      <c r="CK1093" s="72"/>
      <c r="CL1093" s="72"/>
      <c r="CM1093" s="72"/>
      <c r="CN1093" s="72"/>
      <c r="CO1093" s="72"/>
      <c r="CP1093" s="72"/>
      <c r="CQ1093" s="72"/>
      <c r="CR1093" s="72"/>
      <c r="CS1093" s="72"/>
      <c r="CT1093" s="72"/>
      <c r="CU1093" s="72"/>
      <c r="CV1093" s="72"/>
      <c r="CW1093" s="72"/>
      <c r="CX1093" s="72"/>
      <c r="CY1093" s="72"/>
      <c r="CZ1093" s="72"/>
      <c r="DA1093" s="72"/>
      <c r="DB1093" s="72"/>
      <c r="DC1093" s="72"/>
      <c r="DD1093" s="72"/>
      <c r="DE1093" s="72"/>
      <c r="DF1093" s="72"/>
      <c r="DG1093" s="72"/>
      <c r="DH1093" s="78">
        <f t="shared" si="579"/>
        <v>96.029999999999987</v>
      </c>
      <c r="DJ1093" s="77">
        <f t="shared" si="580"/>
        <v>3.9700000000000131</v>
      </c>
      <c r="DK1093" s="72"/>
      <c r="DL1093" s="51" t="s">
        <v>3694</v>
      </c>
      <c r="DO1093" s="358">
        <v>3.97</v>
      </c>
      <c r="DP1093" s="72"/>
      <c r="DQ1093" s="374"/>
      <c r="DR1093" s="72"/>
      <c r="DU1093" s="52"/>
      <c r="DX1093" s="75">
        <f t="shared" si="581"/>
        <v>68.739977090492559</v>
      </c>
      <c r="DY1093" s="51">
        <f t="shared" si="582"/>
        <v>0</v>
      </c>
      <c r="DZ1093" s="75">
        <f t="shared" si="583"/>
        <v>0</v>
      </c>
      <c r="EA1093" s="51" t="e">
        <f t="shared" si="584"/>
        <v>#DIV/0!</v>
      </c>
      <c r="EB1093" s="75">
        <f t="shared" si="585"/>
        <v>19.442049359575137</v>
      </c>
      <c r="EC1093" s="51">
        <f t="shared" si="586"/>
        <v>0</v>
      </c>
      <c r="ED1093" s="75">
        <f t="shared" si="587"/>
        <v>0</v>
      </c>
      <c r="EE1093" s="51" t="e">
        <f t="shared" si="588"/>
        <v>#DIV/0!</v>
      </c>
      <c r="EF1093" s="75">
        <f t="shared" si="589"/>
        <v>0</v>
      </c>
      <c r="EG1093" s="51" t="e">
        <f t="shared" si="590"/>
        <v>#DIV/0!</v>
      </c>
      <c r="EH1093" s="75">
        <f t="shared" si="591"/>
        <v>0</v>
      </c>
      <c r="EI1093" s="51" t="e">
        <f t="shared" si="592"/>
        <v>#DIV/0!</v>
      </c>
      <c r="EJ1093" s="75">
        <f t="shared" si="593"/>
        <v>0</v>
      </c>
      <c r="EK1093" s="51" t="e">
        <f t="shared" si="594"/>
        <v>#DIV/0!</v>
      </c>
      <c r="EL1093" s="75">
        <f t="shared" si="595"/>
        <v>11.817973549932315</v>
      </c>
      <c r="EM1093" s="51">
        <f t="shared" si="596"/>
        <v>0</v>
      </c>
      <c r="EN1093" s="75">
        <f t="shared" si="597"/>
        <v>0</v>
      </c>
      <c r="EO1093" s="51" t="e">
        <f t="shared" si="598"/>
        <v>#DIV/0!</v>
      </c>
      <c r="EP1093" s="75">
        <f t="shared" si="599"/>
        <v>0</v>
      </c>
      <c r="EQ1093" s="51" t="e">
        <f t="shared" si="600"/>
        <v>#DIV/0!</v>
      </c>
      <c r="ER1093" s="51">
        <f t="shared" si="601"/>
        <v>100</v>
      </c>
      <c r="ES1093" s="51">
        <f t="shared" si="602"/>
        <v>0</v>
      </c>
    </row>
    <row r="1094" spans="1:149" x14ac:dyDescent="0.45">
      <c r="A1094" s="78" t="s">
        <v>1462</v>
      </c>
      <c r="B1094" s="181" t="s">
        <v>953</v>
      </c>
      <c r="C1094" s="51" t="s">
        <v>3591</v>
      </c>
      <c r="D1094" s="51" t="s">
        <v>3650</v>
      </c>
      <c r="E1094" s="78" t="s">
        <v>1121</v>
      </c>
      <c r="F1094" s="78">
        <v>216</v>
      </c>
      <c r="G1094" s="72" t="s">
        <v>3374</v>
      </c>
      <c r="H1094" s="78" t="s">
        <v>1100</v>
      </c>
      <c r="I1094" s="78">
        <v>4</v>
      </c>
      <c r="J1094" s="300">
        <v>100</v>
      </c>
      <c r="K1094" s="78"/>
      <c r="L1094" s="300">
        <v>998</v>
      </c>
      <c r="M1094" s="72">
        <v>5</v>
      </c>
      <c r="O1094" s="78"/>
      <c r="P1094" s="72" t="s">
        <v>1374</v>
      </c>
      <c r="AA1094" s="195"/>
      <c r="AB1094" s="195"/>
      <c r="AC1094" s="195"/>
      <c r="AD1094" s="72"/>
      <c r="AE1094" s="316">
        <v>1</v>
      </c>
      <c r="AF1094" s="195"/>
      <c r="AG1094" s="195">
        <v>0</v>
      </c>
      <c r="AH1094" s="72"/>
      <c r="AR1094" s="53">
        <v>0.93899999999999995</v>
      </c>
      <c r="AT1094" s="77"/>
      <c r="AU1094" s="276">
        <v>1000</v>
      </c>
      <c r="AV1094" s="276"/>
      <c r="AW1094" s="48">
        <v>939</v>
      </c>
      <c r="AX1094" s="49"/>
      <c r="AY1094" s="276"/>
      <c r="AZ1094" s="95"/>
      <c r="BB1094" s="80" t="s">
        <v>722</v>
      </c>
      <c r="BC1094" s="270"/>
      <c r="BD1094" s="72">
        <v>65.069299999999998</v>
      </c>
      <c r="BE1094" s="72"/>
      <c r="BF1094" s="72"/>
      <c r="BG1094" s="72"/>
      <c r="BH1094" s="72">
        <v>18.4038</v>
      </c>
      <c r="BI1094" s="72"/>
      <c r="BJ1094" s="72"/>
      <c r="BK1094" s="72"/>
      <c r="BL1094" s="72"/>
      <c r="BM1094" s="72"/>
      <c r="BN1094" s="72"/>
      <c r="BO1094" s="72"/>
      <c r="BP1094" s="72"/>
      <c r="BQ1094" s="72"/>
      <c r="BR1094" s="72"/>
      <c r="BS1094" s="72"/>
      <c r="BT1094" s="72"/>
      <c r="BU1094" s="72"/>
      <c r="BV1094" s="72"/>
      <c r="BW1094" s="72"/>
      <c r="BX1094" s="72"/>
      <c r="BY1094" s="72"/>
      <c r="BZ1094" s="72">
        <v>11.1869</v>
      </c>
      <c r="CA1094" s="72"/>
      <c r="CB1094" s="72"/>
      <c r="CC1094" s="72"/>
      <c r="CD1094" s="72"/>
      <c r="CE1094" s="72"/>
      <c r="CF1094" s="72"/>
      <c r="CG1094" s="72"/>
      <c r="CH1094" s="72"/>
      <c r="CI1094" s="72"/>
      <c r="CJ1094" s="72"/>
      <c r="CK1094" s="72"/>
      <c r="CL1094" s="72"/>
      <c r="CM1094" s="72"/>
      <c r="CN1094" s="72"/>
      <c r="CO1094" s="72"/>
      <c r="CP1094" s="72"/>
      <c r="CQ1094" s="72"/>
      <c r="CR1094" s="72"/>
      <c r="CS1094" s="72"/>
      <c r="CT1094" s="72"/>
      <c r="CU1094" s="72"/>
      <c r="CV1094" s="72"/>
      <c r="CW1094" s="72"/>
      <c r="CX1094" s="72"/>
      <c r="CY1094" s="72"/>
      <c r="CZ1094" s="72"/>
      <c r="DA1094" s="72"/>
      <c r="DB1094" s="72"/>
      <c r="DC1094" s="72"/>
      <c r="DD1094" s="72"/>
      <c r="DE1094" s="72"/>
      <c r="DF1094" s="72"/>
      <c r="DG1094" s="72"/>
      <c r="DH1094" s="78">
        <f t="shared" si="579"/>
        <v>94.66</v>
      </c>
      <c r="DJ1094" s="77">
        <f t="shared" si="580"/>
        <v>5.3400000000000034</v>
      </c>
      <c r="DK1094" s="72"/>
      <c r="DL1094" s="51" t="s">
        <v>3694</v>
      </c>
      <c r="DO1094" s="358">
        <v>5.34</v>
      </c>
      <c r="DP1094" s="72"/>
      <c r="DQ1094" s="374"/>
      <c r="DR1094" s="72"/>
      <c r="DU1094" s="52"/>
      <c r="DX1094" s="75">
        <f t="shared" si="581"/>
        <v>68.740016902598782</v>
      </c>
      <c r="DY1094" s="51">
        <f t="shared" si="582"/>
        <v>0</v>
      </c>
      <c r="DZ1094" s="75">
        <f t="shared" si="583"/>
        <v>0</v>
      </c>
      <c r="EA1094" s="51" t="e">
        <f t="shared" si="584"/>
        <v>#DIV/0!</v>
      </c>
      <c r="EB1094" s="75">
        <f t="shared" si="585"/>
        <v>19.442002957954788</v>
      </c>
      <c r="EC1094" s="51">
        <f t="shared" si="586"/>
        <v>0</v>
      </c>
      <c r="ED1094" s="75">
        <f t="shared" si="587"/>
        <v>0</v>
      </c>
      <c r="EE1094" s="51" t="e">
        <f t="shared" si="588"/>
        <v>#DIV/0!</v>
      </c>
      <c r="EF1094" s="75">
        <f t="shared" si="589"/>
        <v>0</v>
      </c>
      <c r="EG1094" s="51" t="e">
        <f t="shared" si="590"/>
        <v>#DIV/0!</v>
      </c>
      <c r="EH1094" s="75">
        <f t="shared" si="591"/>
        <v>0</v>
      </c>
      <c r="EI1094" s="51" t="e">
        <f t="shared" si="592"/>
        <v>#DIV/0!</v>
      </c>
      <c r="EJ1094" s="75">
        <f t="shared" si="593"/>
        <v>0</v>
      </c>
      <c r="EK1094" s="51" t="e">
        <f t="shared" si="594"/>
        <v>#DIV/0!</v>
      </c>
      <c r="EL1094" s="75">
        <f t="shared" si="595"/>
        <v>11.817980139446439</v>
      </c>
      <c r="EM1094" s="51">
        <f t="shared" si="596"/>
        <v>0</v>
      </c>
      <c r="EN1094" s="75">
        <f t="shared" si="597"/>
        <v>0</v>
      </c>
      <c r="EO1094" s="51" t="e">
        <f t="shared" si="598"/>
        <v>#DIV/0!</v>
      </c>
      <c r="EP1094" s="75">
        <f t="shared" si="599"/>
        <v>0</v>
      </c>
      <c r="EQ1094" s="51" t="e">
        <f t="shared" si="600"/>
        <v>#DIV/0!</v>
      </c>
      <c r="ER1094" s="51">
        <f t="shared" si="601"/>
        <v>100</v>
      </c>
      <c r="ES1094" s="51">
        <f t="shared" si="602"/>
        <v>0</v>
      </c>
    </row>
    <row r="1095" spans="1:149" x14ac:dyDescent="0.45">
      <c r="A1095" s="78" t="s">
        <v>1462</v>
      </c>
      <c r="B1095" s="181" t="s">
        <v>953</v>
      </c>
      <c r="C1095" s="51" t="s">
        <v>3591</v>
      </c>
      <c r="D1095" s="51" t="s">
        <v>3650</v>
      </c>
      <c r="E1095" s="78" t="s">
        <v>1121</v>
      </c>
      <c r="F1095" s="78">
        <v>187</v>
      </c>
      <c r="G1095" s="72" t="s">
        <v>3374</v>
      </c>
      <c r="H1095" s="78" t="s">
        <v>1100</v>
      </c>
      <c r="I1095" s="78">
        <v>17</v>
      </c>
      <c r="J1095" s="300">
        <v>100</v>
      </c>
      <c r="K1095" s="78"/>
      <c r="L1095" s="300">
        <v>1005</v>
      </c>
      <c r="M1095" s="72">
        <v>5</v>
      </c>
      <c r="O1095" s="78"/>
      <c r="P1095" s="72" t="s">
        <v>1374</v>
      </c>
      <c r="AA1095" s="195"/>
      <c r="AB1095" s="195"/>
      <c r="AC1095" s="195"/>
      <c r="AD1095" s="72"/>
      <c r="AE1095" s="316">
        <v>1</v>
      </c>
      <c r="AF1095" s="195"/>
      <c r="AG1095" s="195">
        <v>0</v>
      </c>
      <c r="AH1095" s="72"/>
      <c r="AR1095" s="53">
        <v>0.94140000000000001</v>
      </c>
      <c r="AT1095" s="77"/>
      <c r="AU1095" s="276">
        <v>1000</v>
      </c>
      <c r="AV1095" s="276"/>
      <c r="AW1095" s="48">
        <v>941.4</v>
      </c>
      <c r="AX1095" s="49"/>
      <c r="AY1095" s="276"/>
      <c r="AZ1095" s="95"/>
      <c r="BB1095" s="80" t="s">
        <v>722</v>
      </c>
      <c r="BC1095" s="270"/>
      <c r="BD1095" s="72">
        <v>64.904300000000006</v>
      </c>
      <c r="BE1095" s="72"/>
      <c r="BF1095" s="72"/>
      <c r="BG1095" s="72"/>
      <c r="BH1095" s="72">
        <v>18.357099999999999</v>
      </c>
      <c r="BI1095" s="72"/>
      <c r="BJ1095" s="72"/>
      <c r="BK1095" s="72"/>
      <c r="BL1095" s="72"/>
      <c r="BM1095" s="72"/>
      <c r="BN1095" s="72"/>
      <c r="BO1095" s="72"/>
      <c r="BP1095" s="72"/>
      <c r="BQ1095" s="72"/>
      <c r="BR1095" s="72"/>
      <c r="BS1095" s="72"/>
      <c r="BT1095" s="72"/>
      <c r="BU1095" s="72"/>
      <c r="BV1095" s="72"/>
      <c r="BW1095" s="72"/>
      <c r="BX1095" s="72"/>
      <c r="BY1095" s="72"/>
      <c r="BZ1095" s="72">
        <v>11.1586</v>
      </c>
      <c r="CA1095" s="72"/>
      <c r="CB1095" s="72"/>
      <c r="CC1095" s="72"/>
      <c r="CD1095" s="72"/>
      <c r="CE1095" s="72"/>
      <c r="CF1095" s="72"/>
      <c r="CG1095" s="72"/>
      <c r="CH1095" s="72"/>
      <c r="CI1095" s="72"/>
      <c r="CJ1095" s="72"/>
      <c r="CK1095" s="72"/>
      <c r="CL1095" s="72"/>
      <c r="CM1095" s="72"/>
      <c r="CN1095" s="72"/>
      <c r="CO1095" s="72"/>
      <c r="CP1095" s="72"/>
      <c r="CQ1095" s="72"/>
      <c r="CR1095" s="72"/>
      <c r="CS1095" s="72"/>
      <c r="CT1095" s="72"/>
      <c r="CU1095" s="72"/>
      <c r="CV1095" s="72"/>
      <c r="CW1095" s="72"/>
      <c r="CX1095" s="72"/>
      <c r="CY1095" s="72"/>
      <c r="CZ1095" s="72"/>
      <c r="DA1095" s="72"/>
      <c r="DB1095" s="72"/>
      <c r="DC1095" s="72"/>
      <c r="DD1095" s="72"/>
      <c r="DE1095" s="72"/>
      <c r="DF1095" s="72"/>
      <c r="DG1095" s="72"/>
      <c r="DH1095" s="78">
        <f t="shared" si="579"/>
        <v>94.420000000000016</v>
      </c>
      <c r="DJ1095" s="77">
        <f t="shared" si="580"/>
        <v>5.5799999999999841</v>
      </c>
      <c r="DK1095" s="72"/>
      <c r="DL1095" s="51" t="s">
        <v>3694</v>
      </c>
      <c r="DO1095" s="358">
        <v>5.58</v>
      </c>
      <c r="DP1095" s="72"/>
      <c r="DQ1095" s="374"/>
      <c r="DR1095" s="72"/>
      <c r="DU1095" s="52"/>
      <c r="DX1095" s="75">
        <f t="shared" si="581"/>
        <v>68.739991527218805</v>
      </c>
      <c r="DY1095" s="51">
        <f t="shared" si="582"/>
        <v>0</v>
      </c>
      <c r="DZ1095" s="75">
        <f t="shared" si="583"/>
        <v>0</v>
      </c>
      <c r="EA1095" s="51" t="e">
        <f t="shared" si="584"/>
        <v>#DIV/0!</v>
      </c>
      <c r="EB1095" s="75">
        <f t="shared" si="585"/>
        <v>19.441961448845579</v>
      </c>
      <c r="EC1095" s="51">
        <f t="shared" si="586"/>
        <v>0</v>
      </c>
      <c r="ED1095" s="75">
        <f t="shared" si="587"/>
        <v>0</v>
      </c>
      <c r="EE1095" s="51" t="e">
        <f t="shared" si="588"/>
        <v>#DIV/0!</v>
      </c>
      <c r="EF1095" s="75">
        <f t="shared" si="589"/>
        <v>0</v>
      </c>
      <c r="EG1095" s="51" t="e">
        <f t="shared" si="590"/>
        <v>#DIV/0!</v>
      </c>
      <c r="EH1095" s="75">
        <f t="shared" si="591"/>
        <v>0</v>
      </c>
      <c r="EI1095" s="51" t="e">
        <f t="shared" si="592"/>
        <v>#DIV/0!</v>
      </c>
      <c r="EJ1095" s="75">
        <f t="shared" si="593"/>
        <v>0</v>
      </c>
      <c r="EK1095" s="51" t="e">
        <f t="shared" si="594"/>
        <v>#DIV/0!</v>
      </c>
      <c r="EL1095" s="75">
        <f t="shared" si="595"/>
        <v>11.818047023935604</v>
      </c>
      <c r="EM1095" s="51">
        <f t="shared" si="596"/>
        <v>0</v>
      </c>
      <c r="EN1095" s="75">
        <f t="shared" si="597"/>
        <v>0</v>
      </c>
      <c r="EO1095" s="51" t="e">
        <f t="shared" si="598"/>
        <v>#DIV/0!</v>
      </c>
      <c r="EP1095" s="75">
        <f t="shared" si="599"/>
        <v>0</v>
      </c>
      <c r="EQ1095" s="51" t="e">
        <f t="shared" si="600"/>
        <v>#DIV/0!</v>
      </c>
      <c r="ER1095" s="51">
        <f t="shared" si="601"/>
        <v>100</v>
      </c>
      <c r="ES1095" s="51">
        <f t="shared" si="602"/>
        <v>0</v>
      </c>
    </row>
    <row r="1096" spans="1:149" x14ac:dyDescent="0.45">
      <c r="A1096" s="78" t="s">
        <v>1462</v>
      </c>
      <c r="B1096" s="181" t="s">
        <v>953</v>
      </c>
      <c r="C1096" s="51" t="s">
        <v>3591</v>
      </c>
      <c r="D1096" s="51" t="s">
        <v>3650</v>
      </c>
      <c r="E1096" s="78" t="s">
        <v>1121</v>
      </c>
      <c r="F1096" s="78">
        <v>175</v>
      </c>
      <c r="G1096" s="72" t="s">
        <v>3374</v>
      </c>
      <c r="H1096" s="78" t="s">
        <v>1100</v>
      </c>
      <c r="I1096" s="78">
        <v>4.5</v>
      </c>
      <c r="J1096" s="300">
        <v>100</v>
      </c>
      <c r="K1096" s="78"/>
      <c r="L1096" s="300">
        <v>1098</v>
      </c>
      <c r="M1096" s="72">
        <v>10</v>
      </c>
      <c r="O1096" s="78"/>
      <c r="P1096" s="72" t="s">
        <v>1374</v>
      </c>
      <c r="AA1096" s="195"/>
      <c r="AB1096" s="195"/>
      <c r="AC1096" s="195"/>
      <c r="AD1096" s="72"/>
      <c r="AE1096" s="316">
        <v>1</v>
      </c>
      <c r="AF1096" s="195"/>
      <c r="AG1096" s="195">
        <v>0</v>
      </c>
      <c r="AH1096" s="72"/>
      <c r="AR1096" s="53">
        <v>0.96889999999999998</v>
      </c>
      <c r="AT1096" s="77"/>
      <c r="AU1096" s="276">
        <v>1000</v>
      </c>
      <c r="AV1096" s="276"/>
      <c r="AW1096" s="48">
        <v>968.9</v>
      </c>
      <c r="AX1096" s="49"/>
      <c r="AY1096" s="276"/>
      <c r="AZ1096" s="95"/>
      <c r="BB1096" s="80" t="s">
        <v>722</v>
      </c>
      <c r="BC1096" s="270"/>
      <c r="BD1096" s="72">
        <v>65.619200000000006</v>
      </c>
      <c r="BE1096" s="72"/>
      <c r="BF1096" s="72"/>
      <c r="BG1096" s="72"/>
      <c r="BH1096" s="72">
        <v>18.5593</v>
      </c>
      <c r="BI1096" s="72"/>
      <c r="BJ1096" s="72"/>
      <c r="BK1096" s="72"/>
      <c r="BL1096" s="72"/>
      <c r="BM1096" s="72"/>
      <c r="BN1096" s="72"/>
      <c r="BO1096" s="72"/>
      <c r="BP1096" s="72"/>
      <c r="BQ1096" s="72"/>
      <c r="BR1096" s="72"/>
      <c r="BS1096" s="72"/>
      <c r="BT1096" s="72"/>
      <c r="BU1096" s="72"/>
      <c r="BV1096" s="72"/>
      <c r="BW1096" s="72"/>
      <c r="BX1096" s="72"/>
      <c r="BY1096" s="72"/>
      <c r="BZ1096" s="72">
        <v>11.281499999999999</v>
      </c>
      <c r="CA1096" s="72"/>
      <c r="CB1096" s="72"/>
      <c r="CC1096" s="72"/>
      <c r="CD1096" s="72"/>
      <c r="CE1096" s="72"/>
      <c r="CF1096" s="72"/>
      <c r="CG1096" s="72"/>
      <c r="CH1096" s="72"/>
      <c r="CI1096" s="72"/>
      <c r="CJ1096" s="72"/>
      <c r="CK1096" s="72"/>
      <c r="CL1096" s="72"/>
      <c r="CM1096" s="72"/>
      <c r="CN1096" s="72"/>
      <c r="CO1096" s="72"/>
      <c r="CP1096" s="72"/>
      <c r="CQ1096" s="72"/>
      <c r="CR1096" s="72"/>
      <c r="CS1096" s="72"/>
      <c r="CT1096" s="72"/>
      <c r="CU1096" s="72"/>
      <c r="CV1096" s="72"/>
      <c r="CW1096" s="72"/>
      <c r="CX1096" s="72"/>
      <c r="CY1096" s="72"/>
      <c r="CZ1096" s="72"/>
      <c r="DA1096" s="72"/>
      <c r="DB1096" s="72"/>
      <c r="DC1096" s="72"/>
      <c r="DD1096" s="72"/>
      <c r="DE1096" s="72"/>
      <c r="DF1096" s="72"/>
      <c r="DG1096" s="72"/>
      <c r="DH1096" s="78">
        <f t="shared" si="579"/>
        <v>95.460000000000008</v>
      </c>
      <c r="DJ1096" s="77">
        <f t="shared" si="580"/>
        <v>4.539999999999992</v>
      </c>
      <c r="DK1096" s="72"/>
      <c r="DL1096" s="51" t="s">
        <v>3694</v>
      </c>
      <c r="DO1096" s="358">
        <v>4.54</v>
      </c>
      <c r="DP1096" s="72"/>
      <c r="DQ1096" s="374"/>
      <c r="DR1096" s="72"/>
      <c r="DU1096" s="52"/>
      <c r="DX1096" s="75">
        <f t="shared" si="581"/>
        <v>68.739995809763258</v>
      </c>
      <c r="DY1096" s="51">
        <f t="shared" si="582"/>
        <v>0</v>
      </c>
      <c r="DZ1096" s="75">
        <f t="shared" si="583"/>
        <v>0</v>
      </c>
      <c r="EA1096" s="51" t="e">
        <f t="shared" si="584"/>
        <v>#DIV/0!</v>
      </c>
      <c r="EB1096" s="75">
        <f t="shared" si="585"/>
        <v>19.441965221034987</v>
      </c>
      <c r="EC1096" s="51">
        <f t="shared" si="586"/>
        <v>0</v>
      </c>
      <c r="ED1096" s="75">
        <f t="shared" si="587"/>
        <v>0</v>
      </c>
      <c r="EE1096" s="51" t="e">
        <f t="shared" si="588"/>
        <v>#DIV/0!</v>
      </c>
      <c r="EF1096" s="75">
        <f t="shared" si="589"/>
        <v>0</v>
      </c>
      <c r="EG1096" s="51" t="e">
        <f t="shared" si="590"/>
        <v>#DIV/0!</v>
      </c>
      <c r="EH1096" s="75">
        <f t="shared" si="591"/>
        <v>0</v>
      </c>
      <c r="EI1096" s="51" t="e">
        <f t="shared" si="592"/>
        <v>#DIV/0!</v>
      </c>
      <c r="EJ1096" s="75">
        <f t="shared" si="593"/>
        <v>0</v>
      </c>
      <c r="EK1096" s="51" t="e">
        <f t="shared" si="594"/>
        <v>#DIV/0!</v>
      </c>
      <c r="EL1096" s="75">
        <f t="shared" si="595"/>
        <v>11.818038969201758</v>
      </c>
      <c r="EM1096" s="51">
        <f t="shared" si="596"/>
        <v>0</v>
      </c>
      <c r="EN1096" s="75">
        <f t="shared" si="597"/>
        <v>0</v>
      </c>
      <c r="EO1096" s="51" t="e">
        <f t="shared" si="598"/>
        <v>#DIV/0!</v>
      </c>
      <c r="EP1096" s="75">
        <f t="shared" si="599"/>
        <v>0</v>
      </c>
      <c r="EQ1096" s="51" t="e">
        <f t="shared" si="600"/>
        <v>#DIV/0!</v>
      </c>
      <c r="ER1096" s="51">
        <f t="shared" si="601"/>
        <v>100</v>
      </c>
      <c r="ES1096" s="51">
        <f t="shared" si="602"/>
        <v>0</v>
      </c>
    </row>
    <row r="1097" spans="1:149" x14ac:dyDescent="0.45">
      <c r="A1097" s="78" t="s">
        <v>1462</v>
      </c>
      <c r="B1097" s="181" t="s">
        <v>953</v>
      </c>
      <c r="C1097" s="51" t="s">
        <v>3591</v>
      </c>
      <c r="D1097" s="51" t="s">
        <v>3650</v>
      </c>
      <c r="E1097" s="78" t="s">
        <v>1121</v>
      </c>
      <c r="F1097" s="78">
        <v>183</v>
      </c>
      <c r="G1097" s="72" t="s">
        <v>3374</v>
      </c>
      <c r="H1097" s="78" t="s">
        <v>1100</v>
      </c>
      <c r="I1097" s="78">
        <v>16</v>
      </c>
      <c r="J1097" s="300">
        <v>100</v>
      </c>
      <c r="K1097" s="78"/>
      <c r="L1097" s="300">
        <v>1114</v>
      </c>
      <c r="M1097" s="72">
        <v>5</v>
      </c>
      <c r="O1097" s="78"/>
      <c r="P1097" s="72" t="s">
        <v>1374</v>
      </c>
      <c r="AA1097" s="195"/>
      <c r="AB1097" s="195"/>
      <c r="AC1097" s="195"/>
      <c r="AD1097" s="72"/>
      <c r="AE1097" s="316">
        <v>1</v>
      </c>
      <c r="AF1097" s="195"/>
      <c r="AG1097" s="195">
        <v>0</v>
      </c>
      <c r="AH1097" s="72"/>
      <c r="AR1097" s="53">
        <v>0.9728</v>
      </c>
      <c r="AT1097" s="77"/>
      <c r="AU1097" s="276">
        <v>1000</v>
      </c>
      <c r="AV1097" s="276"/>
      <c r="AW1097" s="48">
        <v>972.8</v>
      </c>
      <c r="AX1097" s="49"/>
      <c r="AY1097" s="276"/>
      <c r="AZ1097" s="95"/>
      <c r="BB1097" s="80" t="s">
        <v>722</v>
      </c>
      <c r="BC1097" s="270"/>
      <c r="BD1097" s="72">
        <v>65.468000000000004</v>
      </c>
      <c r="BE1097" s="72"/>
      <c r="BF1097" s="72"/>
      <c r="BG1097" s="72"/>
      <c r="BH1097" s="72">
        <v>18.5166</v>
      </c>
      <c r="BI1097" s="72"/>
      <c r="BJ1097" s="72"/>
      <c r="BK1097" s="72"/>
      <c r="BL1097" s="72"/>
      <c r="BM1097" s="72"/>
      <c r="BN1097" s="72"/>
      <c r="BO1097" s="72"/>
      <c r="BP1097" s="72"/>
      <c r="BQ1097" s="72"/>
      <c r="BR1097" s="72"/>
      <c r="BS1097" s="72"/>
      <c r="BT1097" s="72"/>
      <c r="BU1097" s="72"/>
      <c r="BV1097" s="72"/>
      <c r="BW1097" s="72"/>
      <c r="BX1097" s="72"/>
      <c r="BY1097" s="72"/>
      <c r="BZ1097" s="72">
        <v>11.2555</v>
      </c>
      <c r="CA1097" s="72"/>
      <c r="CB1097" s="72"/>
      <c r="CC1097" s="72"/>
      <c r="CD1097" s="72"/>
      <c r="CE1097" s="72"/>
      <c r="CF1097" s="72"/>
      <c r="CG1097" s="72"/>
      <c r="CH1097" s="72"/>
      <c r="CI1097" s="72"/>
      <c r="CJ1097" s="72"/>
      <c r="CK1097" s="72"/>
      <c r="CL1097" s="72"/>
      <c r="CM1097" s="72"/>
      <c r="CN1097" s="72"/>
      <c r="CO1097" s="72"/>
      <c r="CP1097" s="72"/>
      <c r="CQ1097" s="72"/>
      <c r="CR1097" s="72"/>
      <c r="CS1097" s="72"/>
      <c r="CT1097" s="72"/>
      <c r="CU1097" s="72"/>
      <c r="CV1097" s="72"/>
      <c r="CW1097" s="72"/>
      <c r="CX1097" s="72"/>
      <c r="CY1097" s="72"/>
      <c r="CZ1097" s="72"/>
      <c r="DA1097" s="72"/>
      <c r="DB1097" s="72"/>
      <c r="DC1097" s="72"/>
      <c r="DD1097" s="72"/>
      <c r="DE1097" s="72"/>
      <c r="DF1097" s="72"/>
      <c r="DG1097" s="72"/>
      <c r="DH1097" s="78">
        <f t="shared" si="579"/>
        <v>95.240099999999998</v>
      </c>
      <c r="DJ1097" s="77">
        <f t="shared" si="580"/>
        <v>4.7599000000000018</v>
      </c>
      <c r="DK1097" s="72"/>
      <c r="DL1097" s="51" t="s">
        <v>3694</v>
      </c>
      <c r="DO1097" s="358">
        <v>4.76</v>
      </c>
      <c r="DP1097" s="72"/>
      <c r="DQ1097" s="374"/>
      <c r="DR1097" s="72"/>
      <c r="DU1097" s="52"/>
      <c r="DX1097" s="75">
        <f t="shared" si="581"/>
        <v>68.739953023988846</v>
      </c>
      <c r="DY1097" s="51">
        <f t="shared" si="582"/>
        <v>0</v>
      </c>
      <c r="DZ1097" s="75">
        <f t="shared" si="583"/>
        <v>0</v>
      </c>
      <c r="EA1097" s="51" t="e">
        <f t="shared" si="584"/>
        <v>#DIV/0!</v>
      </c>
      <c r="EB1097" s="75">
        <f t="shared" si="585"/>
        <v>19.44202074546331</v>
      </c>
      <c r="EC1097" s="51">
        <f t="shared" si="586"/>
        <v>0</v>
      </c>
      <c r="ED1097" s="75">
        <f t="shared" si="587"/>
        <v>0</v>
      </c>
      <c r="EE1097" s="51" t="e">
        <f t="shared" si="588"/>
        <v>#DIV/0!</v>
      </c>
      <c r="EF1097" s="75">
        <f t="shared" si="589"/>
        <v>0</v>
      </c>
      <c r="EG1097" s="51" t="e">
        <f t="shared" si="590"/>
        <v>#DIV/0!</v>
      </c>
      <c r="EH1097" s="75">
        <f t="shared" si="591"/>
        <v>0</v>
      </c>
      <c r="EI1097" s="51" t="e">
        <f t="shared" si="592"/>
        <v>#DIV/0!</v>
      </c>
      <c r="EJ1097" s="75">
        <f t="shared" si="593"/>
        <v>0</v>
      </c>
      <c r="EK1097" s="51" t="e">
        <f t="shared" si="594"/>
        <v>#DIV/0!</v>
      </c>
      <c r="EL1097" s="75">
        <f t="shared" si="595"/>
        <v>11.818026230547847</v>
      </c>
      <c r="EM1097" s="51">
        <f t="shared" si="596"/>
        <v>0</v>
      </c>
      <c r="EN1097" s="75">
        <f t="shared" si="597"/>
        <v>0</v>
      </c>
      <c r="EO1097" s="51" t="e">
        <f t="shared" si="598"/>
        <v>#DIV/0!</v>
      </c>
      <c r="EP1097" s="75">
        <f t="shared" si="599"/>
        <v>0</v>
      </c>
      <c r="EQ1097" s="51" t="e">
        <f t="shared" si="600"/>
        <v>#DIV/0!</v>
      </c>
      <c r="ER1097" s="51">
        <f t="shared" si="601"/>
        <v>100</v>
      </c>
      <c r="ES1097" s="51">
        <f t="shared" si="602"/>
        <v>0</v>
      </c>
    </row>
    <row r="1098" spans="1:149" x14ac:dyDescent="0.45">
      <c r="A1098" s="78" t="s">
        <v>1462</v>
      </c>
      <c r="B1098" s="181" t="s">
        <v>953</v>
      </c>
      <c r="C1098" s="51" t="s">
        <v>3591</v>
      </c>
      <c r="D1098" s="51" t="s">
        <v>3650</v>
      </c>
      <c r="E1098" s="78" t="s">
        <v>1121</v>
      </c>
      <c r="F1098" s="78">
        <v>191</v>
      </c>
      <c r="G1098" s="72" t="s">
        <v>3374</v>
      </c>
      <c r="H1098" s="78" t="s">
        <v>1100</v>
      </c>
      <c r="I1098" s="78">
        <v>5</v>
      </c>
      <c r="J1098" s="300">
        <v>100</v>
      </c>
      <c r="K1098" s="78"/>
      <c r="L1098" s="300">
        <v>1190</v>
      </c>
      <c r="M1098" s="72">
        <v>5</v>
      </c>
      <c r="O1098" s="78"/>
      <c r="P1098" s="72" t="s">
        <v>1374</v>
      </c>
      <c r="AA1098" s="195"/>
      <c r="AB1098" s="195"/>
      <c r="AC1098" s="195"/>
      <c r="AD1098" s="72"/>
      <c r="AE1098" s="316">
        <v>1</v>
      </c>
      <c r="AF1098" s="195"/>
      <c r="AG1098" s="195">
        <v>0</v>
      </c>
      <c r="AH1098" s="72"/>
      <c r="AR1098" s="53">
        <v>0.9889</v>
      </c>
      <c r="AT1098" s="77"/>
      <c r="AU1098" s="276">
        <v>1000</v>
      </c>
      <c r="AV1098" s="276"/>
      <c r="AW1098" s="48">
        <v>988.9</v>
      </c>
      <c r="AX1098" s="49"/>
      <c r="AY1098" s="276"/>
      <c r="AZ1098" s="95"/>
      <c r="BB1098" s="80" t="s">
        <v>722</v>
      </c>
      <c r="BC1098" s="270"/>
      <c r="BD1098" s="72">
        <v>65.729200000000006</v>
      </c>
      <c r="BE1098" s="72"/>
      <c r="BF1098" s="72"/>
      <c r="BG1098" s="72"/>
      <c r="BH1098" s="72">
        <v>18.590399999999999</v>
      </c>
      <c r="BI1098" s="72"/>
      <c r="BJ1098" s="72"/>
      <c r="BK1098" s="72"/>
      <c r="BL1098" s="72"/>
      <c r="BM1098" s="72"/>
      <c r="BN1098" s="72"/>
      <c r="BO1098" s="72"/>
      <c r="BP1098" s="72"/>
      <c r="BQ1098" s="72"/>
      <c r="BR1098" s="72"/>
      <c r="BS1098" s="72"/>
      <c r="BT1098" s="72"/>
      <c r="BU1098" s="72"/>
      <c r="BV1098" s="72"/>
      <c r="BW1098" s="72"/>
      <c r="BX1098" s="72"/>
      <c r="BY1098" s="72"/>
      <c r="BZ1098" s="72">
        <v>11.3004</v>
      </c>
      <c r="CA1098" s="72"/>
      <c r="CB1098" s="72"/>
      <c r="CC1098" s="72"/>
      <c r="CD1098" s="72"/>
      <c r="CE1098" s="72"/>
      <c r="CF1098" s="72"/>
      <c r="CG1098" s="72"/>
      <c r="CH1098" s="72"/>
      <c r="CI1098" s="72"/>
      <c r="CJ1098" s="72"/>
      <c r="CK1098" s="72"/>
      <c r="CL1098" s="72"/>
      <c r="CM1098" s="72"/>
      <c r="CN1098" s="72"/>
      <c r="CO1098" s="72"/>
      <c r="CP1098" s="72"/>
      <c r="CQ1098" s="72"/>
      <c r="CR1098" s="72"/>
      <c r="CS1098" s="72"/>
      <c r="CT1098" s="72"/>
      <c r="CU1098" s="72"/>
      <c r="CV1098" s="72"/>
      <c r="CW1098" s="72"/>
      <c r="CX1098" s="72"/>
      <c r="CY1098" s="72"/>
      <c r="CZ1098" s="72"/>
      <c r="DA1098" s="72"/>
      <c r="DB1098" s="72"/>
      <c r="DC1098" s="72"/>
      <c r="DD1098" s="72"/>
      <c r="DE1098" s="72"/>
      <c r="DF1098" s="72"/>
      <c r="DG1098" s="72"/>
      <c r="DH1098" s="78">
        <f t="shared" si="579"/>
        <v>95.62</v>
      </c>
      <c r="DJ1098" s="77">
        <f t="shared" si="580"/>
        <v>4.3799999999999955</v>
      </c>
      <c r="DK1098" s="72"/>
      <c r="DL1098" s="51" t="s">
        <v>3694</v>
      </c>
      <c r="DO1098" s="358">
        <v>4.38</v>
      </c>
      <c r="DP1098" s="72"/>
      <c r="DQ1098" s="374"/>
      <c r="DR1098" s="72"/>
      <c r="DU1098" s="52"/>
      <c r="DX1098" s="75">
        <f t="shared" si="581"/>
        <v>68.740012549675797</v>
      </c>
      <c r="DY1098" s="51">
        <f t="shared" si="582"/>
        <v>0</v>
      </c>
      <c r="DZ1098" s="75">
        <f t="shared" si="583"/>
        <v>0</v>
      </c>
      <c r="EA1098" s="51" t="e">
        <f t="shared" si="584"/>
        <v>#DIV/0!</v>
      </c>
      <c r="EB1098" s="75">
        <f t="shared" si="585"/>
        <v>19.441957749424805</v>
      </c>
      <c r="EC1098" s="51">
        <f t="shared" si="586"/>
        <v>0</v>
      </c>
      <c r="ED1098" s="75">
        <f t="shared" si="587"/>
        <v>0</v>
      </c>
      <c r="EE1098" s="51" t="e">
        <f t="shared" si="588"/>
        <v>#DIV/0!</v>
      </c>
      <c r="EF1098" s="75">
        <f t="shared" si="589"/>
        <v>0</v>
      </c>
      <c r="EG1098" s="51" t="e">
        <f t="shared" si="590"/>
        <v>#DIV/0!</v>
      </c>
      <c r="EH1098" s="75">
        <f t="shared" si="591"/>
        <v>0</v>
      </c>
      <c r="EI1098" s="51" t="e">
        <f t="shared" si="592"/>
        <v>#DIV/0!</v>
      </c>
      <c r="EJ1098" s="75">
        <f t="shared" si="593"/>
        <v>0</v>
      </c>
      <c r="EK1098" s="51" t="e">
        <f t="shared" si="594"/>
        <v>#DIV/0!</v>
      </c>
      <c r="EL1098" s="75">
        <f t="shared" si="595"/>
        <v>11.818029700899393</v>
      </c>
      <c r="EM1098" s="51">
        <f t="shared" si="596"/>
        <v>0</v>
      </c>
      <c r="EN1098" s="75">
        <f t="shared" si="597"/>
        <v>0</v>
      </c>
      <c r="EO1098" s="51" t="e">
        <f t="shared" si="598"/>
        <v>#DIV/0!</v>
      </c>
      <c r="EP1098" s="75">
        <f t="shared" si="599"/>
        <v>0</v>
      </c>
      <c r="EQ1098" s="51" t="e">
        <f t="shared" si="600"/>
        <v>#DIV/0!</v>
      </c>
      <c r="ER1098" s="51">
        <f t="shared" si="601"/>
        <v>100</v>
      </c>
      <c r="ES1098" s="51">
        <f t="shared" si="602"/>
        <v>0</v>
      </c>
    </row>
    <row r="1099" spans="1:149" x14ac:dyDescent="0.45">
      <c r="A1099" s="78" t="s">
        <v>1462</v>
      </c>
      <c r="B1099" s="181" t="s">
        <v>953</v>
      </c>
      <c r="C1099" s="51" t="s">
        <v>3591</v>
      </c>
      <c r="D1099" s="51" t="s">
        <v>3650</v>
      </c>
      <c r="E1099" s="78" t="s">
        <v>1121</v>
      </c>
      <c r="F1099" s="78">
        <v>423</v>
      </c>
      <c r="G1099" s="72" t="s">
        <v>3374</v>
      </c>
      <c r="H1099" s="78" t="s">
        <v>1100</v>
      </c>
      <c r="I1099" s="78">
        <v>23</v>
      </c>
      <c r="J1099" s="300">
        <v>200</v>
      </c>
      <c r="K1099" s="78"/>
      <c r="L1099" s="300">
        <v>850</v>
      </c>
      <c r="M1099" s="72">
        <v>10</v>
      </c>
      <c r="O1099" s="78"/>
      <c r="P1099" s="72" t="s">
        <v>1374</v>
      </c>
      <c r="AA1099" s="195"/>
      <c r="AB1099" s="195"/>
      <c r="AC1099" s="195"/>
      <c r="AD1099" s="72"/>
      <c r="AE1099" s="316">
        <v>1</v>
      </c>
      <c r="AF1099" s="195"/>
      <c r="AG1099" s="195">
        <v>0</v>
      </c>
      <c r="AH1099" s="72"/>
      <c r="AR1099" s="53">
        <v>0.81969999999999998</v>
      </c>
      <c r="AT1099" s="77"/>
      <c r="AU1099" s="276">
        <v>2000</v>
      </c>
      <c r="AV1099" s="276"/>
      <c r="AW1099" s="48">
        <v>1639.3999999999999</v>
      </c>
      <c r="AX1099" s="49"/>
      <c r="AY1099" s="276"/>
      <c r="AZ1099" s="95"/>
      <c r="BB1099" s="80" t="s">
        <v>722</v>
      </c>
      <c r="BC1099" s="270"/>
      <c r="BD1099" s="72">
        <v>63.7014</v>
      </c>
      <c r="BE1099" s="72"/>
      <c r="BF1099" s="72"/>
      <c r="BG1099" s="72"/>
      <c r="BH1099" s="72">
        <v>18.0169</v>
      </c>
      <c r="BI1099" s="72"/>
      <c r="BJ1099" s="72"/>
      <c r="BK1099" s="72"/>
      <c r="BL1099" s="72"/>
      <c r="BM1099" s="72"/>
      <c r="BN1099" s="72"/>
      <c r="BO1099" s="72"/>
      <c r="BP1099" s="72"/>
      <c r="BQ1099" s="72"/>
      <c r="BR1099" s="72"/>
      <c r="BS1099" s="72"/>
      <c r="BT1099" s="72"/>
      <c r="BU1099" s="72"/>
      <c r="BV1099" s="72"/>
      <c r="BW1099" s="72"/>
      <c r="BX1099" s="72"/>
      <c r="BY1099" s="72"/>
      <c r="BZ1099" s="72">
        <v>10.951700000000001</v>
      </c>
      <c r="CA1099" s="72"/>
      <c r="CB1099" s="72"/>
      <c r="CC1099" s="72"/>
      <c r="CD1099" s="72"/>
      <c r="CE1099" s="72"/>
      <c r="CF1099" s="72"/>
      <c r="CG1099" s="72"/>
      <c r="CH1099" s="72"/>
      <c r="CI1099" s="72"/>
      <c r="CJ1099" s="72"/>
      <c r="CK1099" s="72"/>
      <c r="CL1099" s="72"/>
      <c r="CM1099" s="72"/>
      <c r="CN1099" s="72"/>
      <c r="CO1099" s="72"/>
      <c r="CP1099" s="72"/>
      <c r="CQ1099" s="72"/>
      <c r="CR1099" s="72"/>
      <c r="CS1099" s="72"/>
      <c r="CT1099" s="72"/>
      <c r="CU1099" s="72"/>
      <c r="CV1099" s="72"/>
      <c r="CW1099" s="72"/>
      <c r="CX1099" s="72"/>
      <c r="CY1099" s="72"/>
      <c r="CZ1099" s="72"/>
      <c r="DA1099" s="72"/>
      <c r="DB1099" s="72"/>
      <c r="DC1099" s="72"/>
      <c r="DD1099" s="72"/>
      <c r="DE1099" s="72"/>
      <c r="DF1099" s="72"/>
      <c r="DG1099" s="72"/>
      <c r="DH1099" s="78">
        <f t="shared" si="579"/>
        <v>92.67</v>
      </c>
      <c r="DJ1099" s="77">
        <f t="shared" si="580"/>
        <v>7.3299999999999983</v>
      </c>
      <c r="DK1099" s="72"/>
      <c r="DL1099" s="51" t="s">
        <v>3694</v>
      </c>
      <c r="DO1099" s="358">
        <v>7.33</v>
      </c>
      <c r="DP1099" s="72"/>
      <c r="DQ1099" s="374"/>
      <c r="DR1099" s="72"/>
      <c r="DU1099" s="52"/>
      <c r="DX1099" s="75">
        <f t="shared" si="581"/>
        <v>68.740045322110717</v>
      </c>
      <c r="DY1099" s="51">
        <f t="shared" si="582"/>
        <v>0</v>
      </c>
      <c r="DZ1099" s="75">
        <f t="shared" si="583"/>
        <v>0</v>
      </c>
      <c r="EA1099" s="51" t="e">
        <f t="shared" si="584"/>
        <v>#DIV/0!</v>
      </c>
      <c r="EB1099" s="75">
        <f t="shared" si="585"/>
        <v>19.441998489262975</v>
      </c>
      <c r="EC1099" s="51">
        <f t="shared" si="586"/>
        <v>0</v>
      </c>
      <c r="ED1099" s="75">
        <f t="shared" si="587"/>
        <v>0</v>
      </c>
      <c r="EE1099" s="51" t="e">
        <f t="shared" si="588"/>
        <v>#DIV/0!</v>
      </c>
      <c r="EF1099" s="75">
        <f t="shared" si="589"/>
        <v>0</v>
      </c>
      <c r="EG1099" s="51" t="e">
        <f t="shared" si="590"/>
        <v>#DIV/0!</v>
      </c>
      <c r="EH1099" s="75">
        <f t="shared" si="591"/>
        <v>0</v>
      </c>
      <c r="EI1099" s="51" t="e">
        <f t="shared" si="592"/>
        <v>#DIV/0!</v>
      </c>
      <c r="EJ1099" s="75">
        <f t="shared" si="593"/>
        <v>0</v>
      </c>
      <c r="EK1099" s="51" t="e">
        <f t="shared" si="594"/>
        <v>#DIV/0!</v>
      </c>
      <c r="EL1099" s="75">
        <f t="shared" si="595"/>
        <v>11.81795618862631</v>
      </c>
      <c r="EM1099" s="51">
        <f t="shared" si="596"/>
        <v>0</v>
      </c>
      <c r="EN1099" s="75">
        <f t="shared" si="597"/>
        <v>0</v>
      </c>
      <c r="EO1099" s="51" t="e">
        <f t="shared" si="598"/>
        <v>#DIV/0!</v>
      </c>
      <c r="EP1099" s="75">
        <f t="shared" si="599"/>
        <v>0</v>
      </c>
      <c r="EQ1099" s="51" t="e">
        <f t="shared" si="600"/>
        <v>#DIV/0!</v>
      </c>
      <c r="ER1099" s="51">
        <f t="shared" si="601"/>
        <v>100</v>
      </c>
      <c r="ES1099" s="51">
        <f t="shared" si="602"/>
        <v>0</v>
      </c>
    </row>
    <row r="1100" spans="1:149" x14ac:dyDescent="0.45">
      <c r="A1100" s="78" t="s">
        <v>1462</v>
      </c>
      <c r="B1100" s="181" t="s">
        <v>953</v>
      </c>
      <c r="C1100" s="51" t="s">
        <v>3591</v>
      </c>
      <c r="D1100" s="51" t="s">
        <v>3650</v>
      </c>
      <c r="E1100" s="78" t="s">
        <v>1121</v>
      </c>
      <c r="F1100" s="78">
        <v>2016</v>
      </c>
      <c r="G1100" s="72" t="s">
        <v>3374</v>
      </c>
      <c r="H1100" s="78" t="s">
        <v>1100</v>
      </c>
      <c r="I1100" s="78">
        <v>44</v>
      </c>
      <c r="J1100" s="300">
        <v>200</v>
      </c>
      <c r="K1100" s="78"/>
      <c r="L1100" s="300">
        <v>850</v>
      </c>
      <c r="M1100" s="72">
        <v>10</v>
      </c>
      <c r="O1100" s="78"/>
      <c r="P1100" s="72" t="s">
        <v>1374</v>
      </c>
      <c r="AA1100" s="195"/>
      <c r="AB1100" s="195"/>
      <c r="AC1100" s="195"/>
      <c r="AD1100" s="72"/>
      <c r="AE1100" s="316">
        <v>1</v>
      </c>
      <c r="AF1100" s="195"/>
      <c r="AG1100" s="195">
        <v>0</v>
      </c>
      <c r="AH1100" s="72"/>
      <c r="AR1100" s="53">
        <v>0.81969999999999998</v>
      </c>
      <c r="AT1100" s="77"/>
      <c r="AU1100" s="276">
        <v>2000</v>
      </c>
      <c r="AV1100" s="276"/>
      <c r="AW1100" s="48">
        <v>1639.3999999999999</v>
      </c>
      <c r="AX1100" s="49"/>
      <c r="AY1100" s="276"/>
      <c r="AZ1100" s="95"/>
      <c r="BB1100" s="80" t="s">
        <v>722</v>
      </c>
      <c r="BC1100" s="270"/>
      <c r="BD1100" s="72">
        <v>63.763199999999998</v>
      </c>
      <c r="BE1100" s="72"/>
      <c r="BF1100" s="72"/>
      <c r="BG1100" s="72"/>
      <c r="BH1100" s="72">
        <v>18.034400000000002</v>
      </c>
      <c r="BI1100" s="72"/>
      <c r="BJ1100" s="72"/>
      <c r="BK1100" s="72"/>
      <c r="BL1100" s="72"/>
      <c r="BM1100" s="72"/>
      <c r="BN1100" s="72"/>
      <c r="BO1100" s="72"/>
      <c r="BP1100" s="72"/>
      <c r="BQ1100" s="72"/>
      <c r="BR1100" s="72"/>
      <c r="BS1100" s="72"/>
      <c r="BT1100" s="72"/>
      <c r="BU1100" s="72"/>
      <c r="BV1100" s="72"/>
      <c r="BW1100" s="72"/>
      <c r="BX1100" s="72"/>
      <c r="BY1100" s="72"/>
      <c r="BZ1100" s="72">
        <v>10.962400000000001</v>
      </c>
      <c r="CA1100" s="72"/>
      <c r="CB1100" s="72"/>
      <c r="CC1100" s="72"/>
      <c r="CD1100" s="72"/>
      <c r="CE1100" s="72"/>
      <c r="CF1100" s="72"/>
      <c r="CG1100" s="72"/>
      <c r="CH1100" s="72"/>
      <c r="CI1100" s="72"/>
      <c r="CJ1100" s="72"/>
      <c r="CK1100" s="72"/>
      <c r="CL1100" s="72"/>
      <c r="CM1100" s="72"/>
      <c r="CN1100" s="72"/>
      <c r="CO1100" s="72"/>
      <c r="CP1100" s="72"/>
      <c r="CQ1100" s="72"/>
      <c r="CR1100" s="72"/>
      <c r="CS1100" s="72"/>
      <c r="CT1100" s="72"/>
      <c r="CU1100" s="72"/>
      <c r="CV1100" s="72"/>
      <c r="CW1100" s="72"/>
      <c r="CX1100" s="72"/>
      <c r="CY1100" s="72"/>
      <c r="CZ1100" s="72"/>
      <c r="DA1100" s="72"/>
      <c r="DB1100" s="72"/>
      <c r="DC1100" s="72"/>
      <c r="DD1100" s="72"/>
      <c r="DE1100" s="72"/>
      <c r="DF1100" s="72"/>
      <c r="DG1100" s="72"/>
      <c r="DH1100" s="78">
        <f t="shared" si="579"/>
        <v>92.76</v>
      </c>
      <c r="DJ1100" s="77">
        <f t="shared" si="580"/>
        <v>7.2399999999999949</v>
      </c>
      <c r="DK1100" s="72"/>
      <c r="DL1100" s="51" t="s">
        <v>3694</v>
      </c>
      <c r="DO1100" s="358">
        <v>7.24</v>
      </c>
      <c r="DP1100" s="72"/>
      <c r="DQ1100" s="374"/>
      <c r="DR1100" s="72"/>
      <c r="DU1100" s="52"/>
      <c r="DX1100" s="75">
        <f t="shared" si="581"/>
        <v>68.739974126778776</v>
      </c>
      <c r="DY1100" s="51">
        <f t="shared" si="582"/>
        <v>0</v>
      </c>
      <c r="DZ1100" s="75">
        <f t="shared" si="583"/>
        <v>0</v>
      </c>
      <c r="EA1100" s="51" t="e">
        <f t="shared" si="584"/>
        <v>#DIV/0!</v>
      </c>
      <c r="EB1100" s="75">
        <f t="shared" si="585"/>
        <v>19.442000862440707</v>
      </c>
      <c r="EC1100" s="51">
        <f t="shared" si="586"/>
        <v>0</v>
      </c>
      <c r="ED1100" s="75">
        <f t="shared" si="587"/>
        <v>0</v>
      </c>
      <c r="EE1100" s="51" t="e">
        <f t="shared" si="588"/>
        <v>#DIV/0!</v>
      </c>
      <c r="EF1100" s="75">
        <f t="shared" si="589"/>
        <v>0</v>
      </c>
      <c r="EG1100" s="51" t="e">
        <f t="shared" si="590"/>
        <v>#DIV/0!</v>
      </c>
      <c r="EH1100" s="75">
        <f t="shared" si="591"/>
        <v>0</v>
      </c>
      <c r="EI1100" s="51" t="e">
        <f t="shared" si="592"/>
        <v>#DIV/0!</v>
      </c>
      <c r="EJ1100" s="75">
        <f t="shared" si="593"/>
        <v>0</v>
      </c>
      <c r="EK1100" s="51" t="e">
        <f t="shared" si="594"/>
        <v>#DIV/0!</v>
      </c>
      <c r="EL1100" s="75">
        <f t="shared" si="595"/>
        <v>11.818025010780509</v>
      </c>
      <c r="EM1100" s="51">
        <f t="shared" si="596"/>
        <v>0</v>
      </c>
      <c r="EN1100" s="75">
        <f t="shared" si="597"/>
        <v>0</v>
      </c>
      <c r="EO1100" s="51" t="e">
        <f t="shared" si="598"/>
        <v>#DIV/0!</v>
      </c>
      <c r="EP1100" s="75">
        <f t="shared" si="599"/>
        <v>0</v>
      </c>
      <c r="EQ1100" s="51" t="e">
        <f t="shared" si="600"/>
        <v>#DIV/0!</v>
      </c>
      <c r="ER1100" s="51">
        <f t="shared" si="601"/>
        <v>100</v>
      </c>
      <c r="ES1100" s="51">
        <f t="shared" si="602"/>
        <v>0</v>
      </c>
    </row>
    <row r="1101" spans="1:149" x14ac:dyDescent="0.45">
      <c r="A1101" s="78" t="s">
        <v>1462</v>
      </c>
      <c r="B1101" s="181" t="s">
        <v>953</v>
      </c>
      <c r="C1101" s="51" t="s">
        <v>3591</v>
      </c>
      <c r="D1101" s="51" t="s">
        <v>3650</v>
      </c>
      <c r="E1101" s="78" t="s">
        <v>1121</v>
      </c>
      <c r="F1101" s="78">
        <v>204</v>
      </c>
      <c r="G1101" s="72" t="s">
        <v>3374</v>
      </c>
      <c r="H1101" s="78" t="s">
        <v>1100</v>
      </c>
      <c r="I1101" s="78">
        <v>20</v>
      </c>
      <c r="J1101" s="300">
        <v>200</v>
      </c>
      <c r="K1101" s="78"/>
      <c r="L1101" s="300">
        <v>900</v>
      </c>
      <c r="M1101" s="72">
        <v>10</v>
      </c>
      <c r="O1101" s="78"/>
      <c r="P1101" s="72" t="s">
        <v>1374</v>
      </c>
      <c r="AA1101" s="195"/>
      <c r="AB1101" s="195"/>
      <c r="AC1101" s="195"/>
      <c r="AD1101" s="72"/>
      <c r="AE1101" s="316">
        <v>1</v>
      </c>
      <c r="AF1101" s="195"/>
      <c r="AG1101" s="195">
        <v>0</v>
      </c>
      <c r="AH1101" s="72"/>
      <c r="AR1101" s="53">
        <v>0.86</v>
      </c>
      <c r="AT1101" s="77"/>
      <c r="AU1101" s="276">
        <v>2000</v>
      </c>
      <c r="AV1101" s="276"/>
      <c r="AW1101" s="48">
        <v>1720</v>
      </c>
      <c r="AX1101" s="49"/>
      <c r="AY1101" s="276"/>
      <c r="AZ1101" s="95"/>
      <c r="BB1101" s="80" t="s">
        <v>722</v>
      </c>
      <c r="BC1101" s="270"/>
      <c r="BD1101" s="72">
        <v>63.900700000000001</v>
      </c>
      <c r="BE1101" s="72"/>
      <c r="BF1101" s="72"/>
      <c r="BG1101" s="72"/>
      <c r="BH1101" s="72">
        <v>18.0733</v>
      </c>
      <c r="BI1101" s="72"/>
      <c r="BJ1101" s="72"/>
      <c r="BK1101" s="72"/>
      <c r="BL1101" s="72"/>
      <c r="BM1101" s="72"/>
      <c r="BN1101" s="72"/>
      <c r="BO1101" s="72"/>
      <c r="BP1101" s="72"/>
      <c r="BQ1101" s="72"/>
      <c r="BR1101" s="72"/>
      <c r="BS1101" s="72"/>
      <c r="BT1101" s="72"/>
      <c r="BU1101" s="72"/>
      <c r="BV1101" s="72"/>
      <c r="BW1101" s="72"/>
      <c r="BX1101" s="72"/>
      <c r="BY1101" s="72"/>
      <c r="BZ1101" s="72">
        <v>10.986000000000001</v>
      </c>
      <c r="CA1101" s="72"/>
      <c r="CB1101" s="72"/>
      <c r="CC1101" s="72"/>
      <c r="CD1101" s="72"/>
      <c r="CE1101" s="72"/>
      <c r="CF1101" s="72"/>
      <c r="CG1101" s="72"/>
      <c r="CH1101" s="72"/>
      <c r="CI1101" s="72"/>
      <c r="CJ1101" s="72"/>
      <c r="CK1101" s="72"/>
      <c r="CL1101" s="72"/>
      <c r="CM1101" s="72"/>
      <c r="CN1101" s="72"/>
      <c r="CO1101" s="72"/>
      <c r="CP1101" s="72"/>
      <c r="CQ1101" s="72"/>
      <c r="CR1101" s="72"/>
      <c r="CS1101" s="72"/>
      <c r="CT1101" s="72"/>
      <c r="CU1101" s="72"/>
      <c r="CV1101" s="72"/>
      <c r="CW1101" s="72"/>
      <c r="CX1101" s="72"/>
      <c r="CY1101" s="72"/>
      <c r="CZ1101" s="72"/>
      <c r="DA1101" s="72"/>
      <c r="DB1101" s="72"/>
      <c r="DC1101" s="72"/>
      <c r="DD1101" s="72"/>
      <c r="DE1101" s="72"/>
      <c r="DF1101" s="72"/>
      <c r="DG1101" s="72"/>
      <c r="DH1101" s="78">
        <f t="shared" si="579"/>
        <v>92.960000000000008</v>
      </c>
      <c r="DJ1101" s="77">
        <f t="shared" si="580"/>
        <v>7.039999999999992</v>
      </c>
      <c r="DK1101" s="72"/>
      <c r="DL1101" s="51" t="s">
        <v>3694</v>
      </c>
      <c r="DO1101" s="358">
        <v>7.04</v>
      </c>
      <c r="DP1101" s="72"/>
      <c r="DQ1101" s="374"/>
      <c r="DR1101" s="72"/>
      <c r="DU1101" s="52"/>
      <c r="DX1101" s="75">
        <f t="shared" si="581"/>
        <v>68.739995697074008</v>
      </c>
      <c r="DY1101" s="51">
        <f t="shared" si="582"/>
        <v>0</v>
      </c>
      <c r="DZ1101" s="75">
        <f t="shared" si="583"/>
        <v>0</v>
      </c>
      <c r="EA1101" s="51" t="e">
        <f t="shared" si="584"/>
        <v>#DIV/0!</v>
      </c>
      <c r="EB1101" s="75">
        <f t="shared" si="585"/>
        <v>19.442018072289155</v>
      </c>
      <c r="EC1101" s="51">
        <f t="shared" si="586"/>
        <v>0</v>
      </c>
      <c r="ED1101" s="75">
        <f t="shared" si="587"/>
        <v>0</v>
      </c>
      <c r="EE1101" s="51" t="e">
        <f t="shared" si="588"/>
        <v>#DIV/0!</v>
      </c>
      <c r="EF1101" s="75">
        <f t="shared" si="589"/>
        <v>0</v>
      </c>
      <c r="EG1101" s="51" t="e">
        <f t="shared" si="590"/>
        <v>#DIV/0!</v>
      </c>
      <c r="EH1101" s="75">
        <f t="shared" si="591"/>
        <v>0</v>
      </c>
      <c r="EI1101" s="51" t="e">
        <f t="shared" si="592"/>
        <v>#DIV/0!</v>
      </c>
      <c r="EJ1101" s="75">
        <f t="shared" si="593"/>
        <v>0</v>
      </c>
      <c r="EK1101" s="51" t="e">
        <f t="shared" si="594"/>
        <v>#DIV/0!</v>
      </c>
      <c r="EL1101" s="75">
        <f t="shared" si="595"/>
        <v>11.817986230636834</v>
      </c>
      <c r="EM1101" s="51">
        <f t="shared" si="596"/>
        <v>0</v>
      </c>
      <c r="EN1101" s="75">
        <f t="shared" si="597"/>
        <v>0</v>
      </c>
      <c r="EO1101" s="51" t="e">
        <f t="shared" si="598"/>
        <v>#DIV/0!</v>
      </c>
      <c r="EP1101" s="75">
        <f t="shared" si="599"/>
        <v>0</v>
      </c>
      <c r="EQ1101" s="51" t="e">
        <f t="shared" si="600"/>
        <v>#DIV/0!</v>
      </c>
      <c r="ER1101" s="51">
        <f t="shared" si="601"/>
        <v>100</v>
      </c>
      <c r="ES1101" s="51">
        <f t="shared" si="602"/>
        <v>0</v>
      </c>
    </row>
    <row r="1102" spans="1:149" x14ac:dyDescent="0.45">
      <c r="A1102" s="78" t="s">
        <v>1462</v>
      </c>
      <c r="B1102" s="181" t="s">
        <v>953</v>
      </c>
      <c r="C1102" s="51" t="s">
        <v>3591</v>
      </c>
      <c r="D1102" s="51" t="s">
        <v>3650</v>
      </c>
      <c r="E1102" s="78" t="s">
        <v>1121</v>
      </c>
      <c r="F1102" s="78">
        <v>212</v>
      </c>
      <c r="G1102" s="72" t="s">
        <v>3374</v>
      </c>
      <c r="H1102" s="78" t="s">
        <v>1100</v>
      </c>
      <c r="I1102" s="78">
        <v>6</v>
      </c>
      <c r="J1102" s="300">
        <v>200</v>
      </c>
      <c r="K1102" s="78"/>
      <c r="L1102" s="300">
        <v>998</v>
      </c>
      <c r="M1102" s="72">
        <v>6</v>
      </c>
      <c r="O1102" s="78"/>
      <c r="P1102" s="72" t="s">
        <v>1374</v>
      </c>
      <c r="AA1102" s="195"/>
      <c r="AB1102" s="195"/>
      <c r="AC1102" s="195"/>
      <c r="AD1102" s="72"/>
      <c r="AE1102" s="316">
        <v>1</v>
      </c>
      <c r="AF1102" s="195"/>
      <c r="AG1102" s="195">
        <v>0</v>
      </c>
      <c r="AH1102" s="72"/>
      <c r="AR1102" s="53">
        <v>0.9234</v>
      </c>
      <c r="AT1102" s="77"/>
      <c r="AU1102" s="276">
        <v>2000</v>
      </c>
      <c r="AV1102" s="276"/>
      <c r="AW1102" s="48">
        <v>1846.8</v>
      </c>
      <c r="AX1102" s="49"/>
      <c r="AY1102" s="276"/>
      <c r="AZ1102" s="95"/>
      <c r="BB1102" s="80" t="s">
        <v>722</v>
      </c>
      <c r="BC1102" s="270"/>
      <c r="BD1102" s="72">
        <v>64.017600000000002</v>
      </c>
      <c r="BE1102" s="72"/>
      <c r="BF1102" s="72"/>
      <c r="BG1102" s="72"/>
      <c r="BH1102" s="72">
        <v>18.106300000000001</v>
      </c>
      <c r="BI1102" s="72"/>
      <c r="BJ1102" s="72"/>
      <c r="BK1102" s="72"/>
      <c r="BL1102" s="72"/>
      <c r="BM1102" s="72"/>
      <c r="BN1102" s="72"/>
      <c r="BO1102" s="72"/>
      <c r="BP1102" s="72"/>
      <c r="BQ1102" s="72"/>
      <c r="BR1102" s="72"/>
      <c r="BS1102" s="72"/>
      <c r="BT1102" s="72"/>
      <c r="BU1102" s="72"/>
      <c r="BV1102" s="72"/>
      <c r="BW1102" s="72"/>
      <c r="BX1102" s="72"/>
      <c r="BY1102" s="72"/>
      <c r="BZ1102" s="72">
        <v>11.0061</v>
      </c>
      <c r="CA1102" s="72"/>
      <c r="CB1102" s="72"/>
      <c r="CC1102" s="72"/>
      <c r="CD1102" s="72"/>
      <c r="CE1102" s="72"/>
      <c r="CF1102" s="72"/>
      <c r="CG1102" s="72"/>
      <c r="CH1102" s="72"/>
      <c r="CI1102" s="72"/>
      <c r="CJ1102" s="72"/>
      <c r="CK1102" s="72"/>
      <c r="CL1102" s="72"/>
      <c r="CM1102" s="72"/>
      <c r="CN1102" s="72"/>
      <c r="CO1102" s="72"/>
      <c r="CP1102" s="72"/>
      <c r="CQ1102" s="72"/>
      <c r="CR1102" s="72"/>
      <c r="CS1102" s="72"/>
      <c r="CT1102" s="72"/>
      <c r="CU1102" s="72"/>
      <c r="CV1102" s="72"/>
      <c r="CW1102" s="72"/>
      <c r="CX1102" s="72"/>
      <c r="CY1102" s="72"/>
      <c r="CZ1102" s="72"/>
      <c r="DA1102" s="72"/>
      <c r="DB1102" s="72"/>
      <c r="DC1102" s="72"/>
      <c r="DD1102" s="72"/>
      <c r="DE1102" s="72"/>
      <c r="DF1102" s="72"/>
      <c r="DG1102" s="72"/>
      <c r="DH1102" s="78">
        <f t="shared" si="579"/>
        <v>93.13000000000001</v>
      </c>
      <c r="DJ1102" s="77">
        <f t="shared" si="580"/>
        <v>6.8699999999999903</v>
      </c>
      <c r="DK1102" s="72"/>
      <c r="DL1102" s="51" t="s">
        <v>3694</v>
      </c>
      <c r="DO1102" s="358">
        <v>6.87</v>
      </c>
      <c r="DP1102" s="72"/>
      <c r="DQ1102" s="374"/>
      <c r="DR1102" s="72"/>
      <c r="DU1102" s="52"/>
      <c r="DX1102" s="75">
        <f t="shared" si="581"/>
        <v>68.740040803178346</v>
      </c>
      <c r="DY1102" s="51">
        <f t="shared" si="582"/>
        <v>0</v>
      </c>
      <c r="DZ1102" s="75">
        <f t="shared" si="583"/>
        <v>0</v>
      </c>
      <c r="EA1102" s="51" t="e">
        <f t="shared" si="584"/>
        <v>#DIV/0!</v>
      </c>
      <c r="EB1102" s="75">
        <f t="shared" si="585"/>
        <v>19.44196284763234</v>
      </c>
      <c r="EC1102" s="51">
        <f t="shared" si="586"/>
        <v>0</v>
      </c>
      <c r="ED1102" s="75">
        <f t="shared" si="587"/>
        <v>0</v>
      </c>
      <c r="EE1102" s="51" t="e">
        <f t="shared" si="588"/>
        <v>#DIV/0!</v>
      </c>
      <c r="EF1102" s="75">
        <f t="shared" si="589"/>
        <v>0</v>
      </c>
      <c r="EG1102" s="51" t="e">
        <f t="shared" si="590"/>
        <v>#DIV/0!</v>
      </c>
      <c r="EH1102" s="75">
        <f t="shared" si="591"/>
        <v>0</v>
      </c>
      <c r="EI1102" s="51" t="e">
        <f t="shared" si="592"/>
        <v>#DIV/0!</v>
      </c>
      <c r="EJ1102" s="75">
        <f t="shared" si="593"/>
        <v>0</v>
      </c>
      <c r="EK1102" s="51" t="e">
        <f t="shared" si="594"/>
        <v>#DIV/0!</v>
      </c>
      <c r="EL1102" s="75">
        <f t="shared" si="595"/>
        <v>11.817996349189304</v>
      </c>
      <c r="EM1102" s="51">
        <f t="shared" si="596"/>
        <v>0</v>
      </c>
      <c r="EN1102" s="75">
        <f t="shared" si="597"/>
        <v>0</v>
      </c>
      <c r="EO1102" s="51" t="e">
        <f t="shared" si="598"/>
        <v>#DIV/0!</v>
      </c>
      <c r="EP1102" s="75">
        <f t="shared" si="599"/>
        <v>0</v>
      </c>
      <c r="EQ1102" s="51" t="e">
        <f t="shared" si="600"/>
        <v>#DIV/0!</v>
      </c>
      <c r="ER1102" s="51">
        <f t="shared" si="601"/>
        <v>100</v>
      </c>
      <c r="ES1102" s="51">
        <f t="shared" si="602"/>
        <v>0</v>
      </c>
    </row>
    <row r="1103" spans="1:149" x14ac:dyDescent="0.45">
      <c r="A1103" s="78" t="s">
        <v>1462</v>
      </c>
      <c r="B1103" s="181" t="s">
        <v>953</v>
      </c>
      <c r="C1103" s="51" t="s">
        <v>3591</v>
      </c>
      <c r="D1103" s="51" t="s">
        <v>3650</v>
      </c>
      <c r="E1103" s="78" t="s">
        <v>1121</v>
      </c>
      <c r="F1103" s="78">
        <v>1066</v>
      </c>
      <c r="G1103" s="72" t="s">
        <v>3374</v>
      </c>
      <c r="H1103" s="78" t="s">
        <v>1100</v>
      </c>
      <c r="I1103" s="78">
        <v>99</v>
      </c>
      <c r="J1103" s="300">
        <v>200</v>
      </c>
      <c r="K1103" s="78"/>
      <c r="L1103" s="300">
        <v>1000</v>
      </c>
      <c r="M1103" s="72">
        <v>10</v>
      </c>
      <c r="O1103" s="78"/>
      <c r="P1103" s="72" t="s">
        <v>1374</v>
      </c>
      <c r="AA1103" s="195"/>
      <c r="AB1103" s="195"/>
      <c r="AC1103" s="195"/>
      <c r="AD1103" s="72"/>
      <c r="AE1103" s="316">
        <v>1</v>
      </c>
      <c r="AF1103" s="195"/>
      <c r="AG1103" s="195">
        <v>0</v>
      </c>
      <c r="AH1103" s="72"/>
      <c r="AR1103" s="53">
        <v>0.92449999999999999</v>
      </c>
      <c r="AT1103" s="77"/>
      <c r="AU1103" s="276">
        <v>2000</v>
      </c>
      <c r="AV1103" s="276"/>
      <c r="AW1103" s="48">
        <v>1849</v>
      </c>
      <c r="AX1103" s="49"/>
      <c r="AY1103" s="276"/>
      <c r="AZ1103" s="95"/>
      <c r="BB1103" s="80" t="s">
        <v>722</v>
      </c>
      <c r="BC1103" s="270"/>
      <c r="BD1103" s="72">
        <v>63.962600000000002</v>
      </c>
      <c r="BE1103" s="72"/>
      <c r="BF1103" s="72"/>
      <c r="BG1103" s="72"/>
      <c r="BH1103" s="72">
        <v>18.090800000000002</v>
      </c>
      <c r="BI1103" s="72"/>
      <c r="BJ1103" s="72"/>
      <c r="BK1103" s="72"/>
      <c r="BL1103" s="72"/>
      <c r="BM1103" s="72"/>
      <c r="BN1103" s="72"/>
      <c r="BO1103" s="72"/>
      <c r="BP1103" s="72"/>
      <c r="BQ1103" s="72"/>
      <c r="BR1103" s="72"/>
      <c r="BS1103" s="72"/>
      <c r="BT1103" s="72"/>
      <c r="BU1103" s="72"/>
      <c r="BV1103" s="72"/>
      <c r="BW1103" s="72"/>
      <c r="BX1103" s="72"/>
      <c r="BY1103" s="72"/>
      <c r="BZ1103" s="72">
        <v>10.996600000000001</v>
      </c>
      <c r="CA1103" s="72"/>
      <c r="CB1103" s="72"/>
      <c r="CC1103" s="72"/>
      <c r="CD1103" s="72"/>
      <c r="CE1103" s="72"/>
      <c r="CF1103" s="72"/>
      <c r="CG1103" s="72"/>
      <c r="CH1103" s="72"/>
      <c r="CI1103" s="72"/>
      <c r="CJ1103" s="72"/>
      <c r="CK1103" s="72"/>
      <c r="CL1103" s="72"/>
      <c r="CM1103" s="72"/>
      <c r="CN1103" s="72"/>
      <c r="CO1103" s="72"/>
      <c r="CP1103" s="72"/>
      <c r="CQ1103" s="72"/>
      <c r="CR1103" s="72"/>
      <c r="CS1103" s="72"/>
      <c r="CT1103" s="72"/>
      <c r="CU1103" s="72"/>
      <c r="CV1103" s="72"/>
      <c r="CW1103" s="72"/>
      <c r="CX1103" s="72"/>
      <c r="CY1103" s="72"/>
      <c r="CZ1103" s="72"/>
      <c r="DA1103" s="72"/>
      <c r="DB1103" s="72"/>
      <c r="DC1103" s="72"/>
      <c r="DD1103" s="72"/>
      <c r="DE1103" s="72"/>
      <c r="DF1103" s="72"/>
      <c r="DG1103" s="72"/>
      <c r="DH1103" s="78">
        <f t="shared" si="579"/>
        <v>93.050000000000011</v>
      </c>
      <c r="DJ1103" s="77">
        <f t="shared" si="580"/>
        <v>6.9499999999999886</v>
      </c>
      <c r="DK1103" s="72"/>
      <c r="DL1103" s="51" t="s">
        <v>3694</v>
      </c>
      <c r="DO1103" s="358">
        <v>6.95</v>
      </c>
      <c r="DP1103" s="72"/>
      <c r="DQ1103" s="374"/>
      <c r="DR1103" s="72"/>
      <c r="DU1103" s="52"/>
      <c r="DX1103" s="75">
        <f t="shared" si="581"/>
        <v>68.740032240730784</v>
      </c>
      <c r="DY1103" s="51">
        <f t="shared" si="582"/>
        <v>0</v>
      </c>
      <c r="DZ1103" s="75">
        <f t="shared" si="583"/>
        <v>0</v>
      </c>
      <c r="EA1103" s="51" t="e">
        <f t="shared" si="584"/>
        <v>#DIV/0!</v>
      </c>
      <c r="EB1103" s="75">
        <f t="shared" si="585"/>
        <v>19.442020419129499</v>
      </c>
      <c r="EC1103" s="51">
        <f t="shared" si="586"/>
        <v>0</v>
      </c>
      <c r="ED1103" s="75">
        <f t="shared" si="587"/>
        <v>0</v>
      </c>
      <c r="EE1103" s="51" t="e">
        <f t="shared" si="588"/>
        <v>#DIV/0!</v>
      </c>
      <c r="EF1103" s="75">
        <f t="shared" si="589"/>
        <v>0</v>
      </c>
      <c r="EG1103" s="51" t="e">
        <f t="shared" si="590"/>
        <v>#DIV/0!</v>
      </c>
      <c r="EH1103" s="75">
        <f t="shared" si="591"/>
        <v>0</v>
      </c>
      <c r="EI1103" s="51" t="e">
        <f t="shared" si="592"/>
        <v>#DIV/0!</v>
      </c>
      <c r="EJ1103" s="75">
        <f t="shared" si="593"/>
        <v>0</v>
      </c>
      <c r="EK1103" s="51" t="e">
        <f t="shared" si="594"/>
        <v>#DIV/0!</v>
      </c>
      <c r="EL1103" s="75">
        <f t="shared" si="595"/>
        <v>11.817947340139709</v>
      </c>
      <c r="EM1103" s="51">
        <f t="shared" si="596"/>
        <v>0</v>
      </c>
      <c r="EN1103" s="75">
        <f t="shared" si="597"/>
        <v>0</v>
      </c>
      <c r="EO1103" s="51" t="e">
        <f t="shared" si="598"/>
        <v>#DIV/0!</v>
      </c>
      <c r="EP1103" s="75">
        <f t="shared" si="599"/>
        <v>0</v>
      </c>
      <c r="EQ1103" s="51" t="e">
        <f t="shared" si="600"/>
        <v>#DIV/0!</v>
      </c>
      <c r="ER1103" s="51">
        <f t="shared" si="601"/>
        <v>100</v>
      </c>
      <c r="ES1103" s="51">
        <f t="shared" si="602"/>
        <v>0</v>
      </c>
    </row>
    <row r="1104" spans="1:149" x14ac:dyDescent="0.45">
      <c r="A1104" s="78" t="s">
        <v>1462</v>
      </c>
      <c r="B1104" s="181" t="s">
        <v>953</v>
      </c>
      <c r="C1104" s="51" t="s">
        <v>3591</v>
      </c>
      <c r="D1104" s="51" t="s">
        <v>3650</v>
      </c>
      <c r="E1104" s="78" t="s">
        <v>1121</v>
      </c>
      <c r="F1104" s="78">
        <v>1068</v>
      </c>
      <c r="G1104" s="72" t="s">
        <v>3374</v>
      </c>
      <c r="H1104" s="78" t="s">
        <v>1100</v>
      </c>
      <c r="I1104" s="78">
        <v>99</v>
      </c>
      <c r="J1104" s="300">
        <v>200</v>
      </c>
      <c r="K1104" s="78"/>
      <c r="L1104" s="300">
        <v>1000</v>
      </c>
      <c r="M1104" s="72">
        <v>10</v>
      </c>
      <c r="O1104" s="78"/>
      <c r="P1104" s="72" t="s">
        <v>1374</v>
      </c>
      <c r="AA1104" s="195"/>
      <c r="AB1104" s="195"/>
      <c r="AC1104" s="195"/>
      <c r="AD1104" s="72"/>
      <c r="AE1104" s="316">
        <v>1</v>
      </c>
      <c r="AF1104" s="195"/>
      <c r="AG1104" s="195">
        <v>0</v>
      </c>
      <c r="AH1104" s="72"/>
      <c r="AR1104" s="53">
        <v>0.92449999999999999</v>
      </c>
      <c r="AT1104" s="77"/>
      <c r="AU1104" s="276">
        <v>2000</v>
      </c>
      <c r="AV1104" s="276"/>
      <c r="AW1104" s="48">
        <v>1849</v>
      </c>
      <c r="AX1104" s="49"/>
      <c r="AY1104" s="276"/>
      <c r="AZ1104" s="95"/>
      <c r="BB1104" s="80" t="s">
        <v>722</v>
      </c>
      <c r="BC1104" s="270"/>
      <c r="BD1104" s="72">
        <v>64.017600000000002</v>
      </c>
      <c r="BE1104" s="72"/>
      <c r="BF1104" s="72"/>
      <c r="BG1104" s="72"/>
      <c r="BH1104" s="72">
        <v>18.106300000000001</v>
      </c>
      <c r="BI1104" s="72"/>
      <c r="BJ1104" s="72"/>
      <c r="BK1104" s="72"/>
      <c r="BL1104" s="72"/>
      <c r="BM1104" s="72"/>
      <c r="BN1104" s="72"/>
      <c r="BO1104" s="72"/>
      <c r="BP1104" s="72"/>
      <c r="BQ1104" s="72"/>
      <c r="BR1104" s="72"/>
      <c r="BS1104" s="72"/>
      <c r="BT1104" s="72"/>
      <c r="BU1104" s="72"/>
      <c r="BV1104" s="72"/>
      <c r="BW1104" s="72"/>
      <c r="BX1104" s="72"/>
      <c r="BY1104" s="72"/>
      <c r="BZ1104" s="72">
        <v>11.0061</v>
      </c>
      <c r="CA1104" s="72"/>
      <c r="CB1104" s="72"/>
      <c r="CC1104" s="72"/>
      <c r="CD1104" s="72"/>
      <c r="CE1104" s="72"/>
      <c r="CF1104" s="72"/>
      <c r="CG1104" s="72"/>
      <c r="CH1104" s="72"/>
      <c r="CI1104" s="72"/>
      <c r="CJ1104" s="72"/>
      <c r="CK1104" s="72"/>
      <c r="CL1104" s="72"/>
      <c r="CM1104" s="72"/>
      <c r="CN1104" s="72"/>
      <c r="CO1104" s="72"/>
      <c r="CP1104" s="72"/>
      <c r="CQ1104" s="72"/>
      <c r="CR1104" s="72"/>
      <c r="CS1104" s="72"/>
      <c r="CT1104" s="72"/>
      <c r="CU1104" s="72"/>
      <c r="CV1104" s="72"/>
      <c r="CW1104" s="72"/>
      <c r="CX1104" s="72"/>
      <c r="CY1104" s="72"/>
      <c r="CZ1104" s="72"/>
      <c r="DA1104" s="72"/>
      <c r="DB1104" s="72"/>
      <c r="DC1104" s="72"/>
      <c r="DD1104" s="72"/>
      <c r="DE1104" s="72"/>
      <c r="DF1104" s="72"/>
      <c r="DG1104" s="72"/>
      <c r="DH1104" s="78">
        <f t="shared" si="579"/>
        <v>93.13000000000001</v>
      </c>
      <c r="DJ1104" s="77">
        <f t="shared" si="580"/>
        <v>6.8699999999999903</v>
      </c>
      <c r="DK1104" s="72"/>
      <c r="DL1104" s="51" t="s">
        <v>3694</v>
      </c>
      <c r="DO1104" s="358">
        <v>6.87</v>
      </c>
      <c r="DP1104" s="72"/>
      <c r="DQ1104" s="374"/>
      <c r="DR1104" s="72"/>
      <c r="DU1104" s="52"/>
      <c r="DX1104" s="75">
        <f t="shared" si="581"/>
        <v>68.740040803178346</v>
      </c>
      <c r="DY1104" s="51">
        <f t="shared" si="582"/>
        <v>0</v>
      </c>
      <c r="DZ1104" s="75">
        <f t="shared" si="583"/>
        <v>0</v>
      </c>
      <c r="EA1104" s="51" t="e">
        <f t="shared" si="584"/>
        <v>#DIV/0!</v>
      </c>
      <c r="EB1104" s="75">
        <f t="shared" si="585"/>
        <v>19.44196284763234</v>
      </c>
      <c r="EC1104" s="51">
        <f t="shared" si="586"/>
        <v>0</v>
      </c>
      <c r="ED1104" s="75">
        <f t="shared" si="587"/>
        <v>0</v>
      </c>
      <c r="EE1104" s="51" t="e">
        <f t="shared" si="588"/>
        <v>#DIV/0!</v>
      </c>
      <c r="EF1104" s="75">
        <f t="shared" si="589"/>
        <v>0</v>
      </c>
      <c r="EG1104" s="51" t="e">
        <f t="shared" si="590"/>
        <v>#DIV/0!</v>
      </c>
      <c r="EH1104" s="75">
        <f t="shared" si="591"/>
        <v>0</v>
      </c>
      <c r="EI1104" s="51" t="e">
        <f t="shared" si="592"/>
        <v>#DIV/0!</v>
      </c>
      <c r="EJ1104" s="75">
        <f t="shared" si="593"/>
        <v>0</v>
      </c>
      <c r="EK1104" s="51" t="e">
        <f t="shared" si="594"/>
        <v>#DIV/0!</v>
      </c>
      <c r="EL1104" s="75">
        <f t="shared" si="595"/>
        <v>11.817996349189304</v>
      </c>
      <c r="EM1104" s="51">
        <f t="shared" si="596"/>
        <v>0</v>
      </c>
      <c r="EN1104" s="75">
        <f t="shared" si="597"/>
        <v>0</v>
      </c>
      <c r="EO1104" s="51" t="e">
        <f t="shared" si="598"/>
        <v>#DIV/0!</v>
      </c>
      <c r="EP1104" s="75">
        <f t="shared" si="599"/>
        <v>0</v>
      </c>
      <c r="EQ1104" s="51" t="e">
        <f t="shared" si="600"/>
        <v>#DIV/0!</v>
      </c>
      <c r="ER1104" s="51">
        <f t="shared" si="601"/>
        <v>100</v>
      </c>
      <c r="ES1104" s="51">
        <f t="shared" si="602"/>
        <v>0</v>
      </c>
    </row>
    <row r="1105" spans="1:149" x14ac:dyDescent="0.45">
      <c r="A1105" s="78" t="s">
        <v>1462</v>
      </c>
      <c r="B1105" s="181" t="s">
        <v>953</v>
      </c>
      <c r="C1105" s="51" t="s">
        <v>3591</v>
      </c>
      <c r="D1105" s="51" t="s">
        <v>3650</v>
      </c>
      <c r="E1105" s="78" t="s">
        <v>1121</v>
      </c>
      <c r="F1105" s="78">
        <v>84</v>
      </c>
      <c r="G1105" s="72" t="s">
        <v>3374</v>
      </c>
      <c r="H1105" s="78" t="s">
        <v>1100</v>
      </c>
      <c r="I1105" s="78">
        <v>18</v>
      </c>
      <c r="J1105" s="300">
        <v>200</v>
      </c>
      <c r="K1105" s="78"/>
      <c r="L1105" s="300">
        <v>1100</v>
      </c>
      <c r="M1105" s="72">
        <v>5</v>
      </c>
      <c r="O1105" s="78"/>
      <c r="P1105" s="72" t="s">
        <v>1374</v>
      </c>
      <c r="AA1105" s="195"/>
      <c r="AB1105" s="195"/>
      <c r="AC1105" s="195"/>
      <c r="AD1105" s="72"/>
      <c r="AE1105" s="316">
        <v>1</v>
      </c>
      <c r="AF1105" s="195"/>
      <c r="AG1105" s="195">
        <v>0</v>
      </c>
      <c r="AH1105" s="72"/>
      <c r="AR1105" s="53">
        <v>0.97199999999999998</v>
      </c>
      <c r="AT1105" s="77"/>
      <c r="AU1105" s="276">
        <v>2000</v>
      </c>
      <c r="AV1105" s="276"/>
      <c r="AW1105" s="48">
        <v>1944</v>
      </c>
      <c r="AX1105" s="49"/>
      <c r="AY1105" s="276"/>
      <c r="AZ1105" s="95"/>
      <c r="BB1105" s="80" t="s">
        <v>722</v>
      </c>
      <c r="BC1105" s="270"/>
      <c r="BD1105" s="72">
        <v>64.285600000000002</v>
      </c>
      <c r="BE1105" s="72"/>
      <c r="BF1105" s="72"/>
      <c r="BG1105" s="72"/>
      <c r="BH1105" s="72">
        <v>18.182200000000002</v>
      </c>
      <c r="BI1105" s="72"/>
      <c r="BJ1105" s="72"/>
      <c r="BK1105" s="72"/>
      <c r="BL1105" s="72"/>
      <c r="BM1105" s="72"/>
      <c r="BN1105" s="72"/>
      <c r="BO1105" s="72"/>
      <c r="BP1105" s="72"/>
      <c r="BQ1105" s="72"/>
      <c r="BR1105" s="72"/>
      <c r="BS1105" s="72"/>
      <c r="BT1105" s="72"/>
      <c r="BU1105" s="72"/>
      <c r="BV1105" s="72"/>
      <c r="BW1105" s="72"/>
      <c r="BX1105" s="72"/>
      <c r="BY1105" s="72"/>
      <c r="BZ1105" s="72">
        <v>11.052199999999999</v>
      </c>
      <c r="CA1105" s="72"/>
      <c r="CB1105" s="72"/>
      <c r="CC1105" s="72"/>
      <c r="CD1105" s="72"/>
      <c r="CE1105" s="72"/>
      <c r="CF1105" s="72"/>
      <c r="CG1105" s="72"/>
      <c r="CH1105" s="72"/>
      <c r="CI1105" s="72"/>
      <c r="CJ1105" s="72"/>
      <c r="CK1105" s="72"/>
      <c r="CL1105" s="72"/>
      <c r="CM1105" s="72"/>
      <c r="CN1105" s="72"/>
      <c r="CO1105" s="72"/>
      <c r="CP1105" s="72"/>
      <c r="CQ1105" s="72"/>
      <c r="CR1105" s="72"/>
      <c r="CS1105" s="72"/>
      <c r="CT1105" s="72"/>
      <c r="CU1105" s="72"/>
      <c r="CV1105" s="72"/>
      <c r="CW1105" s="72"/>
      <c r="CX1105" s="72"/>
      <c r="CY1105" s="72"/>
      <c r="CZ1105" s="72"/>
      <c r="DA1105" s="72"/>
      <c r="DB1105" s="72"/>
      <c r="DC1105" s="72"/>
      <c r="DD1105" s="72"/>
      <c r="DE1105" s="72"/>
      <c r="DF1105" s="72"/>
      <c r="DG1105" s="72"/>
      <c r="DH1105" s="78">
        <f t="shared" si="579"/>
        <v>93.52000000000001</v>
      </c>
      <c r="DJ1105" s="77">
        <f t="shared" si="580"/>
        <v>6.4799999999999898</v>
      </c>
      <c r="DK1105" s="72"/>
      <c r="DL1105" s="51" t="s">
        <v>3694</v>
      </c>
      <c r="DO1105" s="358">
        <v>6.48</v>
      </c>
      <c r="DP1105" s="72"/>
      <c r="DQ1105" s="374"/>
      <c r="DR1105" s="72"/>
      <c r="DU1105" s="52"/>
      <c r="DX1105" s="75">
        <f t="shared" si="581"/>
        <v>68.739948674080409</v>
      </c>
      <c r="DY1105" s="51">
        <f t="shared" si="582"/>
        <v>0</v>
      </c>
      <c r="DZ1105" s="75">
        <f t="shared" si="583"/>
        <v>0</v>
      </c>
      <c r="EA1105" s="51" t="e">
        <f t="shared" si="584"/>
        <v>#DIV/0!</v>
      </c>
      <c r="EB1105" s="75">
        <f t="shared" si="585"/>
        <v>19.442044482463643</v>
      </c>
      <c r="EC1105" s="51">
        <f t="shared" si="586"/>
        <v>0</v>
      </c>
      <c r="ED1105" s="75">
        <f t="shared" si="587"/>
        <v>0</v>
      </c>
      <c r="EE1105" s="51" t="e">
        <f t="shared" si="588"/>
        <v>#DIV/0!</v>
      </c>
      <c r="EF1105" s="75">
        <f t="shared" si="589"/>
        <v>0</v>
      </c>
      <c r="EG1105" s="51" t="e">
        <f t="shared" si="590"/>
        <v>#DIV/0!</v>
      </c>
      <c r="EH1105" s="75">
        <f t="shared" si="591"/>
        <v>0</v>
      </c>
      <c r="EI1105" s="51" t="e">
        <f t="shared" si="592"/>
        <v>#DIV/0!</v>
      </c>
      <c r="EJ1105" s="75">
        <f t="shared" si="593"/>
        <v>0</v>
      </c>
      <c r="EK1105" s="51" t="e">
        <f t="shared" si="594"/>
        <v>#DIV/0!</v>
      </c>
      <c r="EL1105" s="75">
        <f t="shared" si="595"/>
        <v>11.818006843455944</v>
      </c>
      <c r="EM1105" s="51">
        <f t="shared" si="596"/>
        <v>0</v>
      </c>
      <c r="EN1105" s="75">
        <f t="shared" si="597"/>
        <v>0</v>
      </c>
      <c r="EO1105" s="51" t="e">
        <f t="shared" si="598"/>
        <v>#DIV/0!</v>
      </c>
      <c r="EP1105" s="75">
        <f t="shared" si="599"/>
        <v>0</v>
      </c>
      <c r="EQ1105" s="51" t="e">
        <f t="shared" si="600"/>
        <v>#DIV/0!</v>
      </c>
      <c r="ER1105" s="51">
        <f t="shared" si="601"/>
        <v>100</v>
      </c>
      <c r="ES1105" s="51">
        <f t="shared" si="602"/>
        <v>0</v>
      </c>
    </row>
    <row r="1106" spans="1:149" x14ac:dyDescent="0.45">
      <c r="A1106" s="78" t="s">
        <v>1462</v>
      </c>
      <c r="B1106" s="181" t="s">
        <v>953</v>
      </c>
      <c r="C1106" s="51" t="s">
        <v>3591</v>
      </c>
      <c r="D1106" s="51" t="s">
        <v>3650</v>
      </c>
      <c r="E1106" s="78" t="s">
        <v>1121</v>
      </c>
      <c r="F1106" s="78">
        <v>85</v>
      </c>
      <c r="G1106" s="72" t="s">
        <v>3374</v>
      </c>
      <c r="H1106" s="78" t="s">
        <v>1100</v>
      </c>
      <c r="I1106" s="78">
        <v>18</v>
      </c>
      <c r="J1106" s="300">
        <v>200</v>
      </c>
      <c r="K1106" s="78"/>
      <c r="L1106" s="300">
        <v>1100</v>
      </c>
      <c r="M1106" s="72">
        <v>5</v>
      </c>
      <c r="O1106" s="78"/>
      <c r="P1106" s="72" t="s">
        <v>1374</v>
      </c>
      <c r="AA1106" s="195"/>
      <c r="AB1106" s="195"/>
      <c r="AC1106" s="195"/>
      <c r="AD1106" s="72"/>
      <c r="AE1106" s="316">
        <v>1</v>
      </c>
      <c r="AF1106" s="195"/>
      <c r="AG1106" s="195">
        <v>0</v>
      </c>
      <c r="AH1106" s="72"/>
      <c r="AR1106" s="53">
        <v>0.97199999999999998</v>
      </c>
      <c r="AT1106" s="77"/>
      <c r="AU1106" s="276">
        <v>2000</v>
      </c>
      <c r="AV1106" s="276"/>
      <c r="AW1106" s="48">
        <v>1944</v>
      </c>
      <c r="AX1106" s="49"/>
      <c r="AY1106" s="276"/>
      <c r="AZ1106" s="95"/>
      <c r="BB1106" s="80" t="s">
        <v>722</v>
      </c>
      <c r="BC1106" s="270"/>
      <c r="BD1106" s="72">
        <v>64.333799999999997</v>
      </c>
      <c r="BE1106" s="72"/>
      <c r="BF1106" s="72"/>
      <c r="BG1106" s="72"/>
      <c r="BH1106" s="72">
        <v>18.195799999999998</v>
      </c>
      <c r="BI1106" s="72"/>
      <c r="BJ1106" s="72"/>
      <c r="BK1106" s="72"/>
      <c r="BL1106" s="72"/>
      <c r="BM1106" s="72"/>
      <c r="BN1106" s="72"/>
      <c r="BO1106" s="72"/>
      <c r="BP1106" s="72"/>
      <c r="BQ1106" s="72"/>
      <c r="BR1106" s="72"/>
      <c r="BS1106" s="72"/>
      <c r="BT1106" s="72"/>
      <c r="BU1106" s="72"/>
      <c r="BV1106" s="72"/>
      <c r="BW1106" s="72"/>
      <c r="BX1106" s="72"/>
      <c r="BY1106" s="72"/>
      <c r="BZ1106" s="72">
        <v>11.060499999999999</v>
      </c>
      <c r="CA1106" s="72"/>
      <c r="CB1106" s="72"/>
      <c r="CC1106" s="72"/>
      <c r="CD1106" s="72"/>
      <c r="CE1106" s="72"/>
      <c r="CF1106" s="72"/>
      <c r="CG1106" s="72"/>
      <c r="CH1106" s="72"/>
      <c r="CI1106" s="72"/>
      <c r="CJ1106" s="72"/>
      <c r="CK1106" s="72"/>
      <c r="CL1106" s="72"/>
      <c r="CM1106" s="72"/>
      <c r="CN1106" s="72"/>
      <c r="CO1106" s="72"/>
      <c r="CP1106" s="72"/>
      <c r="CQ1106" s="72"/>
      <c r="CR1106" s="72"/>
      <c r="CS1106" s="72"/>
      <c r="CT1106" s="72"/>
      <c r="CU1106" s="72"/>
      <c r="CV1106" s="72"/>
      <c r="CW1106" s="72"/>
      <c r="CX1106" s="72"/>
      <c r="CY1106" s="72"/>
      <c r="CZ1106" s="72"/>
      <c r="DA1106" s="72"/>
      <c r="DB1106" s="72"/>
      <c r="DC1106" s="72"/>
      <c r="DD1106" s="72"/>
      <c r="DE1106" s="72"/>
      <c r="DF1106" s="72"/>
      <c r="DG1106" s="72"/>
      <c r="DH1106" s="78">
        <f t="shared" si="579"/>
        <v>93.590099999999993</v>
      </c>
      <c r="DJ1106" s="77">
        <f t="shared" si="580"/>
        <v>6.4099000000000075</v>
      </c>
      <c r="DK1106" s="72"/>
      <c r="DL1106" s="51" t="s">
        <v>3694</v>
      </c>
      <c r="DO1106" s="358">
        <v>6.41</v>
      </c>
      <c r="DP1106" s="72"/>
      <c r="DQ1106" s="374"/>
      <c r="DR1106" s="72"/>
      <c r="DU1106" s="52"/>
      <c r="DX1106" s="75">
        <f t="shared" si="581"/>
        <v>68.739962880689305</v>
      </c>
      <c r="DY1106" s="51">
        <f t="shared" si="582"/>
        <v>0</v>
      </c>
      <c r="DZ1106" s="75">
        <f t="shared" si="583"/>
        <v>0</v>
      </c>
      <c r="EA1106" s="51" t="e">
        <f t="shared" si="584"/>
        <v>#DIV/0!</v>
      </c>
      <c r="EB1106" s="75">
        <f t="shared" si="585"/>
        <v>19.442013631783702</v>
      </c>
      <c r="EC1106" s="51">
        <f t="shared" si="586"/>
        <v>0</v>
      </c>
      <c r="ED1106" s="75">
        <f t="shared" si="587"/>
        <v>0</v>
      </c>
      <c r="EE1106" s="51" t="e">
        <f t="shared" si="588"/>
        <v>#DIV/0!</v>
      </c>
      <c r="EF1106" s="75">
        <f t="shared" si="589"/>
        <v>0</v>
      </c>
      <c r="EG1106" s="51" t="e">
        <f t="shared" si="590"/>
        <v>#DIV/0!</v>
      </c>
      <c r="EH1106" s="75">
        <f t="shared" si="591"/>
        <v>0</v>
      </c>
      <c r="EI1106" s="51" t="e">
        <f t="shared" si="592"/>
        <v>#DIV/0!</v>
      </c>
      <c r="EJ1106" s="75">
        <f t="shared" si="593"/>
        <v>0</v>
      </c>
      <c r="EK1106" s="51" t="e">
        <f t="shared" si="594"/>
        <v>#DIV/0!</v>
      </c>
      <c r="EL1106" s="75">
        <f t="shared" si="595"/>
        <v>11.818023487526993</v>
      </c>
      <c r="EM1106" s="51">
        <f t="shared" si="596"/>
        <v>0</v>
      </c>
      <c r="EN1106" s="75">
        <f t="shared" si="597"/>
        <v>0</v>
      </c>
      <c r="EO1106" s="51" t="e">
        <f t="shared" si="598"/>
        <v>#DIV/0!</v>
      </c>
      <c r="EP1106" s="75">
        <f t="shared" si="599"/>
        <v>0</v>
      </c>
      <c r="EQ1106" s="51" t="e">
        <f t="shared" si="600"/>
        <v>#DIV/0!</v>
      </c>
      <c r="ER1106" s="51">
        <f t="shared" si="601"/>
        <v>100</v>
      </c>
      <c r="ES1106" s="51">
        <f t="shared" si="602"/>
        <v>0</v>
      </c>
    </row>
    <row r="1107" spans="1:149" x14ac:dyDescent="0.45">
      <c r="A1107" s="78" t="s">
        <v>1462</v>
      </c>
      <c r="B1107" s="181" t="s">
        <v>953</v>
      </c>
      <c r="C1107" s="51" t="s">
        <v>3591</v>
      </c>
      <c r="D1107" s="51" t="s">
        <v>3650</v>
      </c>
      <c r="E1107" s="78" t="s">
        <v>1121</v>
      </c>
      <c r="F1107" s="78">
        <v>100</v>
      </c>
      <c r="G1107" s="72" t="s">
        <v>3374</v>
      </c>
      <c r="H1107" s="78" t="s">
        <v>1100</v>
      </c>
      <c r="I1107" s="78">
        <v>20</v>
      </c>
      <c r="J1107" s="300">
        <v>200</v>
      </c>
      <c r="K1107" s="78"/>
      <c r="L1107" s="300">
        <v>1100</v>
      </c>
      <c r="M1107" s="72">
        <v>10</v>
      </c>
      <c r="O1107" s="78"/>
      <c r="P1107" s="72" t="s">
        <v>1374</v>
      </c>
      <c r="AA1107" s="195"/>
      <c r="AB1107" s="195"/>
      <c r="AC1107" s="195"/>
      <c r="AD1107" s="72"/>
      <c r="AE1107" s="316">
        <v>1</v>
      </c>
      <c r="AF1107" s="195"/>
      <c r="AG1107" s="195">
        <v>0</v>
      </c>
      <c r="AH1107" s="72"/>
      <c r="AR1107" s="53">
        <v>0.97199999999999998</v>
      </c>
      <c r="AT1107" s="77"/>
      <c r="AU1107" s="276">
        <v>2000</v>
      </c>
      <c r="AV1107" s="276"/>
      <c r="AW1107" s="48">
        <v>1944</v>
      </c>
      <c r="AX1107" s="49"/>
      <c r="AY1107" s="276"/>
      <c r="AZ1107" s="95"/>
      <c r="BB1107" s="80" t="s">
        <v>722</v>
      </c>
      <c r="BC1107" s="270"/>
      <c r="BD1107" s="72">
        <v>64.271900000000002</v>
      </c>
      <c r="BE1107" s="72"/>
      <c r="BF1107" s="72"/>
      <c r="BG1107" s="72"/>
      <c r="BH1107" s="72">
        <v>18.1783</v>
      </c>
      <c r="BI1107" s="72"/>
      <c r="BJ1107" s="72"/>
      <c r="BK1107" s="72"/>
      <c r="BL1107" s="72"/>
      <c r="BM1107" s="72"/>
      <c r="BN1107" s="72"/>
      <c r="BO1107" s="72"/>
      <c r="BP1107" s="72"/>
      <c r="BQ1107" s="72"/>
      <c r="BR1107" s="72"/>
      <c r="BS1107" s="72"/>
      <c r="BT1107" s="72"/>
      <c r="BU1107" s="72"/>
      <c r="BV1107" s="72"/>
      <c r="BW1107" s="72"/>
      <c r="BX1107" s="72"/>
      <c r="BY1107" s="72"/>
      <c r="BZ1107" s="72">
        <v>11.049799999999999</v>
      </c>
      <c r="CA1107" s="72"/>
      <c r="CB1107" s="72"/>
      <c r="CC1107" s="72"/>
      <c r="CD1107" s="72"/>
      <c r="CE1107" s="72"/>
      <c r="CF1107" s="72"/>
      <c r="CG1107" s="72"/>
      <c r="CH1107" s="72"/>
      <c r="CI1107" s="72"/>
      <c r="CJ1107" s="72"/>
      <c r="CK1107" s="72"/>
      <c r="CL1107" s="72"/>
      <c r="CM1107" s="72"/>
      <c r="CN1107" s="72"/>
      <c r="CO1107" s="72"/>
      <c r="CP1107" s="72"/>
      <c r="CQ1107" s="72"/>
      <c r="CR1107" s="72"/>
      <c r="CS1107" s="72"/>
      <c r="CT1107" s="72"/>
      <c r="CU1107" s="72"/>
      <c r="CV1107" s="72"/>
      <c r="CW1107" s="72"/>
      <c r="CX1107" s="72"/>
      <c r="CY1107" s="72"/>
      <c r="CZ1107" s="72"/>
      <c r="DA1107" s="72"/>
      <c r="DB1107" s="72"/>
      <c r="DC1107" s="72"/>
      <c r="DD1107" s="72"/>
      <c r="DE1107" s="72"/>
      <c r="DF1107" s="72"/>
      <c r="DG1107" s="72"/>
      <c r="DH1107" s="78">
        <f t="shared" si="579"/>
        <v>93.5</v>
      </c>
      <c r="DJ1107" s="77">
        <f t="shared" si="580"/>
        <v>6.5</v>
      </c>
      <c r="DK1107" s="72"/>
      <c r="DL1107" s="51" t="s">
        <v>3694</v>
      </c>
      <c r="DO1107" s="358">
        <v>6.5</v>
      </c>
      <c r="DP1107" s="72"/>
      <c r="DQ1107" s="374"/>
      <c r="DR1107" s="72"/>
      <c r="DU1107" s="52"/>
      <c r="DX1107" s="75">
        <f t="shared" si="581"/>
        <v>68.739999999999995</v>
      </c>
      <c r="DY1107" s="51">
        <f t="shared" si="582"/>
        <v>0</v>
      </c>
      <c r="DZ1107" s="75">
        <f t="shared" si="583"/>
        <v>0</v>
      </c>
      <c r="EA1107" s="51" t="e">
        <f t="shared" si="584"/>
        <v>#DIV/0!</v>
      </c>
      <c r="EB1107" s="75">
        <f t="shared" si="585"/>
        <v>19.442032085561497</v>
      </c>
      <c r="EC1107" s="51">
        <f t="shared" si="586"/>
        <v>0</v>
      </c>
      <c r="ED1107" s="75">
        <f t="shared" si="587"/>
        <v>0</v>
      </c>
      <c r="EE1107" s="51" t="e">
        <f t="shared" si="588"/>
        <v>#DIV/0!</v>
      </c>
      <c r="EF1107" s="75">
        <f t="shared" si="589"/>
        <v>0</v>
      </c>
      <c r="EG1107" s="51" t="e">
        <f t="shared" si="590"/>
        <v>#DIV/0!</v>
      </c>
      <c r="EH1107" s="75">
        <f t="shared" si="591"/>
        <v>0</v>
      </c>
      <c r="EI1107" s="51" t="e">
        <f t="shared" si="592"/>
        <v>#DIV/0!</v>
      </c>
      <c r="EJ1107" s="75">
        <f t="shared" si="593"/>
        <v>0</v>
      </c>
      <c r="EK1107" s="51" t="e">
        <f t="shared" si="594"/>
        <v>#DIV/0!</v>
      </c>
      <c r="EL1107" s="75">
        <f t="shared" si="595"/>
        <v>11.817967914438501</v>
      </c>
      <c r="EM1107" s="51">
        <f t="shared" si="596"/>
        <v>0</v>
      </c>
      <c r="EN1107" s="75">
        <f t="shared" si="597"/>
        <v>0</v>
      </c>
      <c r="EO1107" s="51" t="e">
        <f t="shared" si="598"/>
        <v>#DIV/0!</v>
      </c>
      <c r="EP1107" s="75">
        <f t="shared" si="599"/>
        <v>0</v>
      </c>
      <c r="EQ1107" s="51" t="e">
        <f t="shared" si="600"/>
        <v>#DIV/0!</v>
      </c>
      <c r="ER1107" s="51">
        <f t="shared" si="601"/>
        <v>100</v>
      </c>
      <c r="ES1107" s="51">
        <f t="shared" si="602"/>
        <v>0</v>
      </c>
    </row>
    <row r="1108" spans="1:149" x14ac:dyDescent="0.45">
      <c r="A1108" s="78" t="s">
        <v>1462</v>
      </c>
      <c r="B1108" s="181" t="s">
        <v>953</v>
      </c>
      <c r="C1108" s="51" t="s">
        <v>3591</v>
      </c>
      <c r="D1108" s="51" t="s">
        <v>3650</v>
      </c>
      <c r="E1108" s="78" t="s">
        <v>1121</v>
      </c>
      <c r="F1108" s="78">
        <v>140</v>
      </c>
      <c r="G1108" s="72" t="s">
        <v>3374</v>
      </c>
      <c r="H1108" s="78" t="s">
        <v>1100</v>
      </c>
      <c r="I1108" s="78">
        <v>14</v>
      </c>
      <c r="J1108" s="300">
        <v>200</v>
      </c>
      <c r="K1108" s="78"/>
      <c r="L1108" s="300">
        <v>1100</v>
      </c>
      <c r="M1108" s="72">
        <v>10</v>
      </c>
      <c r="O1108" s="78"/>
      <c r="P1108" s="72" t="s">
        <v>1374</v>
      </c>
      <c r="AA1108" s="195"/>
      <c r="AB1108" s="195"/>
      <c r="AC1108" s="195"/>
      <c r="AD1108" s="72"/>
      <c r="AE1108" s="316">
        <v>1</v>
      </c>
      <c r="AF1108" s="195"/>
      <c r="AG1108" s="195">
        <v>0</v>
      </c>
      <c r="AH1108" s="72"/>
      <c r="AR1108" s="53">
        <v>0.97199999999999998</v>
      </c>
      <c r="AT1108" s="77"/>
      <c r="AU1108" s="276">
        <v>2000</v>
      </c>
      <c r="AV1108" s="276"/>
      <c r="AW1108" s="48">
        <v>1944</v>
      </c>
      <c r="AX1108" s="49"/>
      <c r="AY1108" s="276"/>
      <c r="AZ1108" s="95"/>
      <c r="BB1108" s="80" t="s">
        <v>722</v>
      </c>
      <c r="BC1108" s="270"/>
      <c r="BD1108" s="72">
        <v>64.278800000000004</v>
      </c>
      <c r="BE1108" s="72"/>
      <c r="BF1108" s="72"/>
      <c r="BG1108" s="72"/>
      <c r="BH1108" s="72">
        <v>18.180199999999999</v>
      </c>
      <c r="BI1108" s="72"/>
      <c r="BJ1108" s="72"/>
      <c r="BK1108" s="72"/>
      <c r="BL1108" s="72"/>
      <c r="BM1108" s="72"/>
      <c r="BN1108" s="72"/>
      <c r="BO1108" s="72"/>
      <c r="BP1108" s="72"/>
      <c r="BQ1108" s="72"/>
      <c r="BR1108" s="72"/>
      <c r="BS1108" s="72"/>
      <c r="BT1108" s="72"/>
      <c r="BU1108" s="72"/>
      <c r="BV1108" s="72"/>
      <c r="BW1108" s="72"/>
      <c r="BX1108" s="72"/>
      <c r="BY1108" s="72"/>
      <c r="BZ1108" s="72">
        <v>11.051</v>
      </c>
      <c r="CA1108" s="72"/>
      <c r="CB1108" s="72"/>
      <c r="CC1108" s="72"/>
      <c r="CD1108" s="72"/>
      <c r="CE1108" s="72"/>
      <c r="CF1108" s="72"/>
      <c r="CG1108" s="72"/>
      <c r="CH1108" s="72"/>
      <c r="CI1108" s="72"/>
      <c r="CJ1108" s="72"/>
      <c r="CK1108" s="72"/>
      <c r="CL1108" s="72"/>
      <c r="CM1108" s="72"/>
      <c r="CN1108" s="72"/>
      <c r="CO1108" s="72"/>
      <c r="CP1108" s="72"/>
      <c r="CQ1108" s="72"/>
      <c r="CR1108" s="72"/>
      <c r="CS1108" s="72"/>
      <c r="CT1108" s="72"/>
      <c r="CU1108" s="72"/>
      <c r="CV1108" s="72"/>
      <c r="CW1108" s="72"/>
      <c r="CX1108" s="72"/>
      <c r="CY1108" s="72"/>
      <c r="CZ1108" s="72"/>
      <c r="DA1108" s="72"/>
      <c r="DB1108" s="72"/>
      <c r="DC1108" s="72"/>
      <c r="DD1108" s="72"/>
      <c r="DE1108" s="72"/>
      <c r="DF1108" s="72"/>
      <c r="DG1108" s="72"/>
      <c r="DH1108" s="78">
        <f t="shared" si="579"/>
        <v>93.51</v>
      </c>
      <c r="DJ1108" s="77">
        <f t="shared" si="580"/>
        <v>6.4899999999999949</v>
      </c>
      <c r="DK1108" s="72"/>
      <c r="DL1108" s="51" t="s">
        <v>3694</v>
      </c>
      <c r="DO1108" s="358">
        <v>6.49</v>
      </c>
      <c r="DP1108" s="72"/>
      <c r="DQ1108" s="374"/>
      <c r="DR1108" s="72"/>
      <c r="DU1108" s="52"/>
      <c r="DX1108" s="75">
        <f t="shared" si="581"/>
        <v>68.740027804512877</v>
      </c>
      <c r="DY1108" s="51">
        <f t="shared" si="582"/>
        <v>0</v>
      </c>
      <c r="DZ1108" s="75">
        <f t="shared" si="583"/>
        <v>0</v>
      </c>
      <c r="EA1108" s="51" t="e">
        <f t="shared" si="584"/>
        <v>#DIV/0!</v>
      </c>
      <c r="EB1108" s="75">
        <f t="shared" si="585"/>
        <v>19.441984814458344</v>
      </c>
      <c r="EC1108" s="51">
        <f t="shared" si="586"/>
        <v>0</v>
      </c>
      <c r="ED1108" s="75">
        <f t="shared" si="587"/>
        <v>0</v>
      </c>
      <c r="EE1108" s="51" t="e">
        <f t="shared" si="588"/>
        <v>#DIV/0!</v>
      </c>
      <c r="EF1108" s="75">
        <f t="shared" si="589"/>
        <v>0</v>
      </c>
      <c r="EG1108" s="51" t="e">
        <f t="shared" si="590"/>
        <v>#DIV/0!</v>
      </c>
      <c r="EH1108" s="75">
        <f t="shared" si="591"/>
        <v>0</v>
      </c>
      <c r="EI1108" s="51" t="e">
        <f t="shared" si="592"/>
        <v>#DIV/0!</v>
      </c>
      <c r="EJ1108" s="75">
        <f t="shared" si="593"/>
        <v>0</v>
      </c>
      <c r="EK1108" s="51" t="e">
        <f t="shared" si="594"/>
        <v>#DIV/0!</v>
      </c>
      <c r="EL1108" s="75">
        <f t="shared" si="595"/>
        <v>11.817987381028766</v>
      </c>
      <c r="EM1108" s="51">
        <f t="shared" si="596"/>
        <v>0</v>
      </c>
      <c r="EN1108" s="75">
        <f t="shared" si="597"/>
        <v>0</v>
      </c>
      <c r="EO1108" s="51" t="e">
        <f t="shared" si="598"/>
        <v>#DIV/0!</v>
      </c>
      <c r="EP1108" s="75">
        <f t="shared" si="599"/>
        <v>0</v>
      </c>
      <c r="EQ1108" s="51" t="e">
        <f t="shared" si="600"/>
        <v>#DIV/0!</v>
      </c>
      <c r="ER1108" s="51">
        <f t="shared" si="601"/>
        <v>100</v>
      </c>
      <c r="ES1108" s="51">
        <f t="shared" si="602"/>
        <v>0</v>
      </c>
    </row>
    <row r="1109" spans="1:149" x14ac:dyDescent="0.45">
      <c r="A1109" s="78" t="s">
        <v>1462</v>
      </c>
      <c r="B1109" s="181" t="s">
        <v>953</v>
      </c>
      <c r="C1109" s="51" t="s">
        <v>3591</v>
      </c>
      <c r="D1109" s="51" t="s">
        <v>3650</v>
      </c>
      <c r="E1109" s="78" t="s">
        <v>1121</v>
      </c>
      <c r="F1109" s="78">
        <v>139</v>
      </c>
      <c r="G1109" s="72" t="s">
        <v>3374</v>
      </c>
      <c r="H1109" s="78" t="s">
        <v>1100</v>
      </c>
      <c r="I1109" s="78">
        <v>14</v>
      </c>
      <c r="J1109" s="300">
        <v>200</v>
      </c>
      <c r="K1109" s="78"/>
      <c r="L1109" s="300">
        <v>1100</v>
      </c>
      <c r="M1109" s="72">
        <v>10</v>
      </c>
      <c r="O1109" s="78"/>
      <c r="P1109" s="72" t="s">
        <v>1374</v>
      </c>
      <c r="AA1109" s="195"/>
      <c r="AB1109" s="195"/>
      <c r="AC1109" s="195"/>
      <c r="AD1109" s="72"/>
      <c r="AE1109" s="316">
        <v>1</v>
      </c>
      <c r="AF1109" s="195"/>
      <c r="AG1109" s="195">
        <v>0</v>
      </c>
      <c r="AH1109" s="72"/>
      <c r="AR1109" s="53">
        <v>0.97199999999999998</v>
      </c>
      <c r="AT1109" s="77"/>
      <c r="AU1109" s="276">
        <v>2000</v>
      </c>
      <c r="AV1109" s="276"/>
      <c r="AW1109" s="48">
        <v>1944</v>
      </c>
      <c r="AX1109" s="49"/>
      <c r="AY1109" s="276"/>
      <c r="AZ1109" s="95"/>
      <c r="BB1109" s="80" t="s">
        <v>722</v>
      </c>
      <c r="BC1109" s="270"/>
      <c r="BD1109" s="72">
        <v>64.134399999999999</v>
      </c>
      <c r="BE1109" s="72"/>
      <c r="BF1109" s="72"/>
      <c r="BG1109" s="72"/>
      <c r="BH1109" s="72">
        <v>18.139399999999998</v>
      </c>
      <c r="BI1109" s="72"/>
      <c r="BJ1109" s="72"/>
      <c r="BK1109" s="72"/>
      <c r="BL1109" s="72"/>
      <c r="BM1109" s="72"/>
      <c r="BN1109" s="72"/>
      <c r="BO1109" s="72"/>
      <c r="BP1109" s="72"/>
      <c r="BQ1109" s="72"/>
      <c r="BR1109" s="72"/>
      <c r="BS1109" s="72"/>
      <c r="BT1109" s="72"/>
      <c r="BU1109" s="72"/>
      <c r="BV1109" s="72"/>
      <c r="BW1109" s="72"/>
      <c r="BX1109" s="72"/>
      <c r="BY1109" s="72"/>
      <c r="BZ1109" s="72">
        <v>11.026199999999999</v>
      </c>
      <c r="CA1109" s="72"/>
      <c r="CB1109" s="72"/>
      <c r="CC1109" s="72"/>
      <c r="CD1109" s="72"/>
      <c r="CE1109" s="72"/>
      <c r="CF1109" s="72"/>
      <c r="CG1109" s="72"/>
      <c r="CH1109" s="72"/>
      <c r="CI1109" s="72"/>
      <c r="CJ1109" s="72"/>
      <c r="CK1109" s="72"/>
      <c r="CL1109" s="72"/>
      <c r="CM1109" s="72"/>
      <c r="CN1109" s="72"/>
      <c r="CO1109" s="72"/>
      <c r="CP1109" s="72"/>
      <c r="CQ1109" s="72"/>
      <c r="CR1109" s="72"/>
      <c r="CS1109" s="72"/>
      <c r="CT1109" s="72"/>
      <c r="CU1109" s="72"/>
      <c r="CV1109" s="72"/>
      <c r="CW1109" s="72"/>
      <c r="CX1109" s="72"/>
      <c r="CY1109" s="72"/>
      <c r="CZ1109" s="72"/>
      <c r="DA1109" s="72"/>
      <c r="DB1109" s="72"/>
      <c r="DC1109" s="72"/>
      <c r="DD1109" s="72"/>
      <c r="DE1109" s="72"/>
      <c r="DF1109" s="72"/>
      <c r="DG1109" s="72"/>
      <c r="DH1109" s="78">
        <f t="shared" si="579"/>
        <v>93.3</v>
      </c>
      <c r="DJ1109" s="77">
        <f t="shared" si="580"/>
        <v>6.7000000000000028</v>
      </c>
      <c r="DK1109" s="72"/>
      <c r="DL1109" s="51" t="s">
        <v>3694</v>
      </c>
      <c r="DO1109" s="358">
        <v>6.7</v>
      </c>
      <c r="DP1109" s="72"/>
      <c r="DQ1109" s="374"/>
      <c r="DR1109" s="72"/>
      <c r="DU1109" s="52"/>
      <c r="DX1109" s="75">
        <f t="shared" si="581"/>
        <v>68.73997856377278</v>
      </c>
      <c r="DY1109" s="51">
        <f t="shared" si="582"/>
        <v>0</v>
      </c>
      <c r="DZ1109" s="75">
        <f t="shared" si="583"/>
        <v>0</v>
      </c>
      <c r="EA1109" s="51" t="e">
        <f t="shared" si="584"/>
        <v>#DIV/0!</v>
      </c>
      <c r="EB1109" s="75">
        <f t="shared" si="585"/>
        <v>19.442015005359057</v>
      </c>
      <c r="EC1109" s="51">
        <f t="shared" si="586"/>
        <v>0</v>
      </c>
      <c r="ED1109" s="75">
        <f t="shared" si="587"/>
        <v>0</v>
      </c>
      <c r="EE1109" s="51" t="e">
        <f t="shared" si="588"/>
        <v>#DIV/0!</v>
      </c>
      <c r="EF1109" s="75">
        <f t="shared" si="589"/>
        <v>0</v>
      </c>
      <c r="EG1109" s="51" t="e">
        <f t="shared" si="590"/>
        <v>#DIV/0!</v>
      </c>
      <c r="EH1109" s="75">
        <f t="shared" si="591"/>
        <v>0</v>
      </c>
      <c r="EI1109" s="51" t="e">
        <f t="shared" si="592"/>
        <v>#DIV/0!</v>
      </c>
      <c r="EJ1109" s="75">
        <f t="shared" si="593"/>
        <v>0</v>
      </c>
      <c r="EK1109" s="51" t="e">
        <f t="shared" si="594"/>
        <v>#DIV/0!</v>
      </c>
      <c r="EL1109" s="75">
        <f t="shared" si="595"/>
        <v>11.818006430868166</v>
      </c>
      <c r="EM1109" s="51">
        <f t="shared" si="596"/>
        <v>0</v>
      </c>
      <c r="EN1109" s="75">
        <f t="shared" si="597"/>
        <v>0</v>
      </c>
      <c r="EO1109" s="51" t="e">
        <f t="shared" si="598"/>
        <v>#DIV/0!</v>
      </c>
      <c r="EP1109" s="75">
        <f t="shared" si="599"/>
        <v>0</v>
      </c>
      <c r="EQ1109" s="51" t="e">
        <f t="shared" si="600"/>
        <v>#DIV/0!</v>
      </c>
      <c r="ER1109" s="51">
        <f t="shared" si="601"/>
        <v>100</v>
      </c>
      <c r="ES1109" s="51">
        <f t="shared" si="602"/>
        <v>0</v>
      </c>
    </row>
    <row r="1110" spans="1:149" x14ac:dyDescent="0.45">
      <c r="A1110" s="78" t="s">
        <v>1462</v>
      </c>
      <c r="B1110" s="181" t="s">
        <v>953</v>
      </c>
      <c r="C1110" s="51" t="s">
        <v>3591</v>
      </c>
      <c r="D1110" s="51" t="s">
        <v>3650</v>
      </c>
      <c r="E1110" s="78" t="s">
        <v>1121</v>
      </c>
      <c r="F1110" s="78">
        <v>195</v>
      </c>
      <c r="G1110" s="72" t="s">
        <v>3374</v>
      </c>
      <c r="H1110" s="78" t="s">
        <v>1100</v>
      </c>
      <c r="I1110" s="78">
        <v>4</v>
      </c>
      <c r="J1110" s="300">
        <v>200</v>
      </c>
      <c r="K1110" s="78"/>
      <c r="L1110" s="300">
        <v>1210</v>
      </c>
      <c r="M1110" s="72">
        <v>5</v>
      </c>
      <c r="O1110" s="78"/>
      <c r="P1110" s="72" t="s">
        <v>1374</v>
      </c>
      <c r="AA1110" s="195"/>
      <c r="AB1110" s="195"/>
      <c r="AC1110" s="195"/>
      <c r="AD1110" s="72"/>
      <c r="AE1110" s="316">
        <v>1</v>
      </c>
      <c r="AF1110" s="195"/>
      <c r="AG1110" s="195">
        <v>0</v>
      </c>
      <c r="AH1110" s="72"/>
      <c r="AR1110" s="53">
        <v>1.01</v>
      </c>
      <c r="AT1110" s="77"/>
      <c r="AU1110" s="276">
        <v>2000</v>
      </c>
      <c r="AV1110" s="276"/>
      <c r="AW1110" s="48">
        <v>2020</v>
      </c>
      <c r="AX1110" s="49"/>
      <c r="AY1110" s="276"/>
      <c r="AZ1110" s="95"/>
      <c r="BB1110" s="80" t="s">
        <v>722</v>
      </c>
      <c r="BC1110" s="270"/>
      <c r="BD1110" s="72">
        <v>64.333799999999997</v>
      </c>
      <c r="BE1110" s="72"/>
      <c r="BF1110" s="72"/>
      <c r="BG1110" s="72"/>
      <c r="BH1110" s="72">
        <v>18.195799999999998</v>
      </c>
      <c r="BI1110" s="72"/>
      <c r="BJ1110" s="72"/>
      <c r="BK1110" s="72"/>
      <c r="BL1110" s="72"/>
      <c r="BM1110" s="72"/>
      <c r="BN1110" s="72"/>
      <c r="BO1110" s="72"/>
      <c r="BP1110" s="72"/>
      <c r="BQ1110" s="72"/>
      <c r="BR1110" s="72"/>
      <c r="BS1110" s="72"/>
      <c r="BT1110" s="72"/>
      <c r="BU1110" s="72"/>
      <c r="BV1110" s="72"/>
      <c r="BW1110" s="72"/>
      <c r="BX1110" s="72"/>
      <c r="BY1110" s="72"/>
      <c r="BZ1110" s="72">
        <v>11.060499999999999</v>
      </c>
      <c r="CA1110" s="72"/>
      <c r="CB1110" s="72"/>
      <c r="CC1110" s="72"/>
      <c r="CD1110" s="72"/>
      <c r="CE1110" s="72"/>
      <c r="CF1110" s="72"/>
      <c r="CG1110" s="72"/>
      <c r="CH1110" s="72"/>
      <c r="CI1110" s="72"/>
      <c r="CJ1110" s="72"/>
      <c r="CK1110" s="72"/>
      <c r="CL1110" s="72"/>
      <c r="CM1110" s="72"/>
      <c r="CN1110" s="72"/>
      <c r="CO1110" s="72"/>
      <c r="CP1110" s="72"/>
      <c r="CQ1110" s="72"/>
      <c r="CR1110" s="72"/>
      <c r="CS1110" s="72"/>
      <c r="CT1110" s="72"/>
      <c r="CU1110" s="72"/>
      <c r="CV1110" s="72"/>
      <c r="CW1110" s="72"/>
      <c r="CX1110" s="72"/>
      <c r="CY1110" s="72"/>
      <c r="CZ1110" s="72"/>
      <c r="DA1110" s="72"/>
      <c r="DB1110" s="72"/>
      <c r="DC1110" s="72"/>
      <c r="DD1110" s="72"/>
      <c r="DE1110" s="72"/>
      <c r="DF1110" s="72"/>
      <c r="DG1110" s="72"/>
      <c r="DH1110" s="78">
        <f t="shared" si="579"/>
        <v>93.590099999999993</v>
      </c>
      <c r="DJ1110" s="77">
        <f t="shared" si="580"/>
        <v>6.4099000000000075</v>
      </c>
      <c r="DK1110" s="72"/>
      <c r="DL1110" s="51" t="s">
        <v>3694</v>
      </c>
      <c r="DO1110" s="358">
        <v>6.41</v>
      </c>
      <c r="DP1110" s="72"/>
      <c r="DQ1110" s="374"/>
      <c r="DR1110" s="72"/>
      <c r="DU1110" s="52"/>
      <c r="DX1110" s="75">
        <f t="shared" si="581"/>
        <v>68.739962880689305</v>
      </c>
      <c r="DY1110" s="51">
        <f t="shared" si="582"/>
        <v>0</v>
      </c>
      <c r="DZ1110" s="75">
        <f t="shared" si="583"/>
        <v>0</v>
      </c>
      <c r="EA1110" s="51" t="e">
        <f t="shared" si="584"/>
        <v>#DIV/0!</v>
      </c>
      <c r="EB1110" s="75">
        <f t="shared" si="585"/>
        <v>19.442013631783702</v>
      </c>
      <c r="EC1110" s="51">
        <f t="shared" si="586"/>
        <v>0</v>
      </c>
      <c r="ED1110" s="75">
        <f t="shared" si="587"/>
        <v>0</v>
      </c>
      <c r="EE1110" s="51" t="e">
        <f t="shared" si="588"/>
        <v>#DIV/0!</v>
      </c>
      <c r="EF1110" s="75">
        <f t="shared" si="589"/>
        <v>0</v>
      </c>
      <c r="EG1110" s="51" t="e">
        <f t="shared" si="590"/>
        <v>#DIV/0!</v>
      </c>
      <c r="EH1110" s="75">
        <f t="shared" si="591"/>
        <v>0</v>
      </c>
      <c r="EI1110" s="51" t="e">
        <f t="shared" si="592"/>
        <v>#DIV/0!</v>
      </c>
      <c r="EJ1110" s="75">
        <f t="shared" si="593"/>
        <v>0</v>
      </c>
      <c r="EK1110" s="51" t="e">
        <f t="shared" si="594"/>
        <v>#DIV/0!</v>
      </c>
      <c r="EL1110" s="75">
        <f t="shared" si="595"/>
        <v>11.818023487526993</v>
      </c>
      <c r="EM1110" s="51">
        <f t="shared" si="596"/>
        <v>0</v>
      </c>
      <c r="EN1110" s="75">
        <f t="shared" si="597"/>
        <v>0</v>
      </c>
      <c r="EO1110" s="51" t="e">
        <f t="shared" si="598"/>
        <v>#DIV/0!</v>
      </c>
      <c r="EP1110" s="75">
        <f t="shared" si="599"/>
        <v>0</v>
      </c>
      <c r="EQ1110" s="51" t="e">
        <f t="shared" si="600"/>
        <v>#DIV/0!</v>
      </c>
      <c r="ER1110" s="51">
        <f t="shared" si="601"/>
        <v>100</v>
      </c>
      <c r="ES1110" s="51">
        <f t="shared" si="602"/>
        <v>0</v>
      </c>
    </row>
    <row r="1111" spans="1:149" x14ac:dyDescent="0.45">
      <c r="A1111" s="78" t="s">
        <v>1462</v>
      </c>
      <c r="B1111" s="181" t="s">
        <v>953</v>
      </c>
      <c r="C1111" s="51" t="s">
        <v>3591</v>
      </c>
      <c r="D1111" s="51" t="s">
        <v>3650</v>
      </c>
      <c r="E1111" s="78" t="s">
        <v>1121</v>
      </c>
      <c r="F1111" s="78">
        <v>505</v>
      </c>
      <c r="G1111" s="72" t="s">
        <v>3374</v>
      </c>
      <c r="H1111" s="78" t="s">
        <v>1100</v>
      </c>
      <c r="I1111" s="78">
        <v>5</v>
      </c>
      <c r="J1111" s="300">
        <v>200</v>
      </c>
      <c r="K1111" s="78"/>
      <c r="L1111" s="300">
        <v>1300</v>
      </c>
      <c r="M1111" s="72">
        <v>10</v>
      </c>
      <c r="O1111" s="78"/>
      <c r="P1111" s="72" t="s">
        <v>1374</v>
      </c>
      <c r="AA1111" s="195"/>
      <c r="AB1111" s="195"/>
      <c r="AC1111" s="195"/>
      <c r="AD1111" s="72"/>
      <c r="AE1111" s="316">
        <v>1</v>
      </c>
      <c r="AF1111" s="195"/>
      <c r="AG1111" s="195">
        <v>0</v>
      </c>
      <c r="AH1111" s="72"/>
      <c r="AR1111" s="53">
        <v>1.032</v>
      </c>
      <c r="AT1111" s="77"/>
      <c r="AU1111" s="276">
        <v>2000</v>
      </c>
      <c r="AV1111" s="276"/>
      <c r="AW1111" s="48">
        <v>2064</v>
      </c>
      <c r="AX1111" s="49"/>
      <c r="AY1111" s="276"/>
      <c r="AZ1111" s="95"/>
      <c r="BB1111" s="80" t="s">
        <v>722</v>
      </c>
      <c r="BC1111" s="270"/>
      <c r="BD1111" s="72">
        <v>64.368099999999998</v>
      </c>
      <c r="BE1111" s="72"/>
      <c r="BF1111" s="72"/>
      <c r="BG1111" s="72"/>
      <c r="BH1111" s="72">
        <v>18.205500000000001</v>
      </c>
      <c r="BI1111" s="72"/>
      <c r="BJ1111" s="72"/>
      <c r="BK1111" s="72"/>
      <c r="BL1111" s="72"/>
      <c r="BM1111" s="72"/>
      <c r="BN1111" s="72"/>
      <c r="BO1111" s="72"/>
      <c r="BP1111" s="72"/>
      <c r="BQ1111" s="72"/>
      <c r="BR1111" s="72"/>
      <c r="BS1111" s="72"/>
      <c r="BT1111" s="72"/>
      <c r="BU1111" s="72"/>
      <c r="BV1111" s="72"/>
      <c r="BW1111" s="72"/>
      <c r="BX1111" s="72"/>
      <c r="BY1111" s="72"/>
      <c r="BZ1111" s="72">
        <v>11.0664</v>
      </c>
      <c r="CA1111" s="72"/>
      <c r="CB1111" s="72"/>
      <c r="CC1111" s="72"/>
      <c r="CD1111" s="72"/>
      <c r="CE1111" s="72"/>
      <c r="CF1111" s="72"/>
      <c r="CG1111" s="72"/>
      <c r="CH1111" s="72"/>
      <c r="CI1111" s="72"/>
      <c r="CJ1111" s="72"/>
      <c r="CK1111" s="72"/>
      <c r="CL1111" s="72"/>
      <c r="CM1111" s="72"/>
      <c r="CN1111" s="72"/>
      <c r="CO1111" s="72"/>
      <c r="CP1111" s="72"/>
      <c r="CQ1111" s="72"/>
      <c r="CR1111" s="72"/>
      <c r="CS1111" s="72"/>
      <c r="CT1111" s="72"/>
      <c r="CU1111" s="72"/>
      <c r="CV1111" s="72"/>
      <c r="CW1111" s="72"/>
      <c r="CX1111" s="72"/>
      <c r="CY1111" s="72"/>
      <c r="CZ1111" s="72"/>
      <c r="DA1111" s="72"/>
      <c r="DB1111" s="72"/>
      <c r="DC1111" s="72"/>
      <c r="DD1111" s="72"/>
      <c r="DE1111" s="72"/>
      <c r="DF1111" s="72"/>
      <c r="DG1111" s="72"/>
      <c r="DH1111" s="78">
        <f t="shared" si="579"/>
        <v>93.64</v>
      </c>
      <c r="DJ1111" s="77">
        <f t="shared" si="580"/>
        <v>6.3599999999999994</v>
      </c>
      <c r="DK1111" s="72"/>
      <c r="DL1111" s="51" t="s">
        <v>3694</v>
      </c>
      <c r="DO1111" s="358">
        <v>6.36</v>
      </c>
      <c r="DP1111" s="72"/>
      <c r="DQ1111" s="374"/>
      <c r="DR1111" s="72"/>
      <c r="DU1111" s="52"/>
      <c r="DX1111" s="75">
        <f t="shared" si="581"/>
        <v>68.739961554891067</v>
      </c>
      <c r="DY1111" s="51">
        <f t="shared" si="582"/>
        <v>0</v>
      </c>
      <c r="DZ1111" s="75">
        <f t="shared" si="583"/>
        <v>0</v>
      </c>
      <c r="EA1111" s="51" t="e">
        <f t="shared" si="584"/>
        <v>#DIV/0!</v>
      </c>
      <c r="EB1111" s="75">
        <f t="shared" si="585"/>
        <v>19.442011960700555</v>
      </c>
      <c r="EC1111" s="51">
        <f t="shared" si="586"/>
        <v>0</v>
      </c>
      <c r="ED1111" s="75">
        <f t="shared" si="587"/>
        <v>0</v>
      </c>
      <c r="EE1111" s="51" t="e">
        <f t="shared" si="588"/>
        <v>#DIV/0!</v>
      </c>
      <c r="EF1111" s="75">
        <f t="shared" si="589"/>
        <v>0</v>
      </c>
      <c r="EG1111" s="51" t="e">
        <f t="shared" si="590"/>
        <v>#DIV/0!</v>
      </c>
      <c r="EH1111" s="75">
        <f t="shared" si="591"/>
        <v>0</v>
      </c>
      <c r="EI1111" s="51" t="e">
        <f t="shared" si="592"/>
        <v>#DIV/0!</v>
      </c>
      <c r="EJ1111" s="75">
        <f t="shared" si="593"/>
        <v>0</v>
      </c>
      <c r="EK1111" s="51" t="e">
        <f t="shared" si="594"/>
        <v>#DIV/0!</v>
      </c>
      <c r="EL1111" s="75">
        <f t="shared" si="595"/>
        <v>11.818026484408373</v>
      </c>
      <c r="EM1111" s="51">
        <f t="shared" si="596"/>
        <v>0</v>
      </c>
      <c r="EN1111" s="75">
        <f t="shared" si="597"/>
        <v>0</v>
      </c>
      <c r="EO1111" s="51" t="e">
        <f t="shared" si="598"/>
        <v>#DIV/0!</v>
      </c>
      <c r="EP1111" s="75">
        <f t="shared" si="599"/>
        <v>0</v>
      </c>
      <c r="EQ1111" s="51" t="e">
        <f t="shared" si="600"/>
        <v>#DIV/0!</v>
      </c>
      <c r="ER1111" s="51">
        <f t="shared" si="601"/>
        <v>100</v>
      </c>
      <c r="ES1111" s="51">
        <f t="shared" si="602"/>
        <v>0</v>
      </c>
    </row>
    <row r="1112" spans="1:149" x14ac:dyDescent="0.45">
      <c r="A1112" s="78" t="s">
        <v>1462</v>
      </c>
      <c r="B1112" s="181" t="s">
        <v>953</v>
      </c>
      <c r="C1112" s="51" t="s">
        <v>3591</v>
      </c>
      <c r="D1112" s="51" t="s">
        <v>3650</v>
      </c>
      <c r="E1112" s="78" t="s">
        <v>1121</v>
      </c>
      <c r="F1112" s="78">
        <v>273</v>
      </c>
      <c r="G1112" s="72" t="s">
        <v>3374</v>
      </c>
      <c r="H1112" s="78" t="s">
        <v>1100</v>
      </c>
      <c r="I1112" s="78">
        <v>15.25</v>
      </c>
      <c r="J1112" s="300">
        <v>300</v>
      </c>
      <c r="K1112" s="78"/>
      <c r="L1112" s="300">
        <v>900</v>
      </c>
      <c r="M1112" s="72">
        <v>10</v>
      </c>
      <c r="O1112" s="78"/>
      <c r="P1112" s="72" t="s">
        <v>1374</v>
      </c>
      <c r="AA1112" s="195"/>
      <c r="AB1112" s="195"/>
      <c r="AC1112" s="195"/>
      <c r="AD1112" s="72"/>
      <c r="AE1112" s="316">
        <v>1</v>
      </c>
      <c r="AF1112" s="195"/>
      <c r="AG1112" s="195">
        <v>0</v>
      </c>
      <c r="AH1112" s="72"/>
      <c r="AR1112" s="53">
        <v>0.87129999999999996</v>
      </c>
      <c r="AT1112" s="77"/>
      <c r="AU1112" s="276">
        <v>3000</v>
      </c>
      <c r="AV1112" s="276"/>
      <c r="AW1112" s="48">
        <v>2613.9</v>
      </c>
      <c r="AX1112" s="49"/>
      <c r="AY1112" s="276"/>
      <c r="AZ1112" s="95"/>
      <c r="BB1112" s="80" t="s">
        <v>722</v>
      </c>
      <c r="BC1112" s="270"/>
      <c r="BD1112" s="72">
        <v>63.2271</v>
      </c>
      <c r="BE1112" s="72"/>
      <c r="BF1112" s="72"/>
      <c r="BG1112" s="72"/>
      <c r="BH1112" s="72">
        <v>17.8828</v>
      </c>
      <c r="BI1112" s="72"/>
      <c r="BJ1112" s="72"/>
      <c r="BK1112" s="72"/>
      <c r="BL1112" s="72"/>
      <c r="BM1112" s="72"/>
      <c r="BN1112" s="72"/>
      <c r="BO1112" s="72"/>
      <c r="BP1112" s="72"/>
      <c r="BQ1112" s="72"/>
      <c r="BR1112" s="72"/>
      <c r="BS1112" s="72"/>
      <c r="BT1112" s="72"/>
      <c r="BU1112" s="72"/>
      <c r="BV1112" s="72"/>
      <c r="BW1112" s="72"/>
      <c r="BX1112" s="72"/>
      <c r="BY1112" s="72"/>
      <c r="BZ1112" s="72">
        <v>10.870200000000001</v>
      </c>
      <c r="CA1112" s="72"/>
      <c r="CB1112" s="72"/>
      <c r="CC1112" s="72"/>
      <c r="CD1112" s="72"/>
      <c r="CE1112" s="72"/>
      <c r="CF1112" s="72"/>
      <c r="CG1112" s="72"/>
      <c r="CH1112" s="72"/>
      <c r="CI1112" s="72"/>
      <c r="CJ1112" s="72"/>
      <c r="CK1112" s="72"/>
      <c r="CL1112" s="72"/>
      <c r="CM1112" s="72"/>
      <c r="CN1112" s="72"/>
      <c r="CO1112" s="72"/>
      <c r="CP1112" s="72"/>
      <c r="CQ1112" s="72"/>
      <c r="CR1112" s="72"/>
      <c r="CS1112" s="72"/>
      <c r="CT1112" s="72"/>
      <c r="CU1112" s="72"/>
      <c r="CV1112" s="72"/>
      <c r="CW1112" s="72"/>
      <c r="CX1112" s="72"/>
      <c r="CY1112" s="72"/>
      <c r="CZ1112" s="72"/>
      <c r="DA1112" s="72"/>
      <c r="DB1112" s="72"/>
      <c r="DC1112" s="72"/>
      <c r="DD1112" s="72"/>
      <c r="DE1112" s="72"/>
      <c r="DF1112" s="72"/>
      <c r="DG1112" s="72"/>
      <c r="DH1112" s="78">
        <f t="shared" si="579"/>
        <v>91.980099999999993</v>
      </c>
      <c r="DJ1112" s="77">
        <f t="shared" si="580"/>
        <v>8.0199000000000069</v>
      </c>
      <c r="DK1112" s="72"/>
      <c r="DL1112" s="51" t="s">
        <v>3694</v>
      </c>
      <c r="DO1112" s="358">
        <v>8.02</v>
      </c>
      <c r="DP1112" s="72"/>
      <c r="DQ1112" s="374"/>
      <c r="DR1112" s="72"/>
      <c r="DU1112" s="52"/>
      <c r="DX1112" s="75">
        <f t="shared" si="581"/>
        <v>68.739977451644435</v>
      </c>
      <c r="DY1112" s="51">
        <f t="shared" si="582"/>
        <v>0</v>
      </c>
      <c r="DZ1112" s="75">
        <f t="shared" si="583"/>
        <v>0</v>
      </c>
      <c r="EA1112" s="51" t="e">
        <f t="shared" si="584"/>
        <v>#DIV/0!</v>
      </c>
      <c r="EB1112" s="75">
        <f t="shared" si="585"/>
        <v>19.442031482896844</v>
      </c>
      <c r="EC1112" s="51">
        <f t="shared" si="586"/>
        <v>0</v>
      </c>
      <c r="ED1112" s="75">
        <f t="shared" si="587"/>
        <v>0</v>
      </c>
      <c r="EE1112" s="51" t="e">
        <f t="shared" si="588"/>
        <v>#DIV/0!</v>
      </c>
      <c r="EF1112" s="75">
        <f t="shared" si="589"/>
        <v>0</v>
      </c>
      <c r="EG1112" s="51" t="e">
        <f t="shared" si="590"/>
        <v>#DIV/0!</v>
      </c>
      <c r="EH1112" s="75">
        <f t="shared" si="591"/>
        <v>0</v>
      </c>
      <c r="EI1112" s="51" t="e">
        <f t="shared" si="592"/>
        <v>#DIV/0!</v>
      </c>
      <c r="EJ1112" s="75">
        <f t="shared" si="593"/>
        <v>0</v>
      </c>
      <c r="EK1112" s="51" t="e">
        <f t="shared" si="594"/>
        <v>#DIV/0!</v>
      </c>
      <c r="EL1112" s="75">
        <f t="shared" si="595"/>
        <v>11.817991065458726</v>
      </c>
      <c r="EM1112" s="51">
        <f t="shared" si="596"/>
        <v>0</v>
      </c>
      <c r="EN1112" s="75">
        <f t="shared" si="597"/>
        <v>0</v>
      </c>
      <c r="EO1112" s="51" t="e">
        <f t="shared" si="598"/>
        <v>#DIV/0!</v>
      </c>
      <c r="EP1112" s="75">
        <f t="shared" si="599"/>
        <v>0</v>
      </c>
      <c r="EQ1112" s="51" t="e">
        <f t="shared" si="600"/>
        <v>#DIV/0!</v>
      </c>
      <c r="ER1112" s="51">
        <f t="shared" si="601"/>
        <v>100</v>
      </c>
      <c r="ES1112" s="51">
        <f t="shared" si="602"/>
        <v>0</v>
      </c>
    </row>
    <row r="1113" spans="1:149" x14ac:dyDescent="0.45">
      <c r="A1113" s="78" t="s">
        <v>1462</v>
      </c>
      <c r="B1113" s="181" t="s">
        <v>953</v>
      </c>
      <c r="C1113" s="51" t="s">
        <v>3591</v>
      </c>
      <c r="D1113" s="51" t="s">
        <v>3650</v>
      </c>
      <c r="E1113" s="78" t="s">
        <v>1121</v>
      </c>
      <c r="F1113" s="78">
        <v>371</v>
      </c>
      <c r="G1113" s="72" t="s">
        <v>3374</v>
      </c>
      <c r="H1113" s="78" t="s">
        <v>1100</v>
      </c>
      <c r="I1113" s="78">
        <v>50</v>
      </c>
      <c r="J1113" s="300">
        <v>300</v>
      </c>
      <c r="K1113" s="78"/>
      <c r="L1113" s="300">
        <v>1000</v>
      </c>
      <c r="M1113" s="72">
        <v>10</v>
      </c>
      <c r="O1113" s="78"/>
      <c r="P1113" s="72" t="s">
        <v>1374</v>
      </c>
      <c r="AA1113" s="195"/>
      <c r="AB1113" s="195"/>
      <c r="AC1113" s="195"/>
      <c r="AD1113" s="72"/>
      <c r="AE1113" s="316">
        <v>1</v>
      </c>
      <c r="AF1113" s="195"/>
      <c r="AG1113" s="195">
        <v>0</v>
      </c>
      <c r="AH1113" s="72"/>
      <c r="AR1113" s="53">
        <v>0.94669999999999999</v>
      </c>
      <c r="AT1113" s="77"/>
      <c r="AU1113" s="276">
        <v>3000</v>
      </c>
      <c r="AV1113" s="276"/>
      <c r="AW1113" s="48">
        <v>2840.1</v>
      </c>
      <c r="AX1113" s="49"/>
      <c r="AY1113" s="276"/>
      <c r="AZ1113" s="95"/>
      <c r="BB1113" s="80" t="s">
        <v>722</v>
      </c>
      <c r="BC1113" s="270"/>
      <c r="BD1113" s="72">
        <v>63.337000000000003</v>
      </c>
      <c r="BE1113" s="72"/>
      <c r="BF1113" s="72"/>
      <c r="BG1113" s="72"/>
      <c r="BH1113" s="72">
        <v>17.913900000000002</v>
      </c>
      <c r="BI1113" s="72"/>
      <c r="BJ1113" s="72"/>
      <c r="BK1113" s="72"/>
      <c r="BL1113" s="72"/>
      <c r="BM1113" s="72"/>
      <c r="BN1113" s="72"/>
      <c r="BO1113" s="72"/>
      <c r="BP1113" s="72"/>
      <c r="BQ1113" s="72"/>
      <c r="BR1113" s="72"/>
      <c r="BS1113" s="72"/>
      <c r="BT1113" s="72"/>
      <c r="BU1113" s="72"/>
      <c r="BV1113" s="72"/>
      <c r="BW1113" s="72"/>
      <c r="BX1113" s="72"/>
      <c r="BY1113" s="72"/>
      <c r="BZ1113" s="72">
        <v>10.889099999999999</v>
      </c>
      <c r="CA1113" s="72"/>
      <c r="CB1113" s="72"/>
      <c r="CC1113" s="72"/>
      <c r="CD1113" s="72"/>
      <c r="CE1113" s="72"/>
      <c r="CF1113" s="72"/>
      <c r="CG1113" s="72"/>
      <c r="CH1113" s="72"/>
      <c r="CI1113" s="72"/>
      <c r="CJ1113" s="72"/>
      <c r="CK1113" s="72"/>
      <c r="CL1113" s="72"/>
      <c r="CM1113" s="72"/>
      <c r="CN1113" s="72"/>
      <c r="CO1113" s="72"/>
      <c r="CP1113" s="72"/>
      <c r="CQ1113" s="72"/>
      <c r="CR1113" s="72"/>
      <c r="CS1113" s="72"/>
      <c r="CT1113" s="72"/>
      <c r="CU1113" s="72"/>
      <c r="CV1113" s="72"/>
      <c r="CW1113" s="72"/>
      <c r="CX1113" s="72"/>
      <c r="CY1113" s="72"/>
      <c r="CZ1113" s="72"/>
      <c r="DA1113" s="72"/>
      <c r="DB1113" s="72"/>
      <c r="DC1113" s="72"/>
      <c r="DD1113" s="72"/>
      <c r="DE1113" s="72"/>
      <c r="DF1113" s="72"/>
      <c r="DG1113" s="72"/>
      <c r="DH1113" s="78">
        <f t="shared" si="579"/>
        <v>92.14</v>
      </c>
      <c r="DJ1113" s="77">
        <f t="shared" si="580"/>
        <v>7.8599999999999994</v>
      </c>
      <c r="DK1113" s="72"/>
      <c r="DL1113" s="51" t="s">
        <v>3694</v>
      </c>
      <c r="DO1113" s="358">
        <v>7.86</v>
      </c>
      <c r="DP1113" s="72"/>
      <c r="DQ1113" s="374"/>
      <c r="DR1113" s="72"/>
      <c r="DU1113" s="52"/>
      <c r="DX1113" s="75">
        <f t="shared" si="581"/>
        <v>68.739960929021066</v>
      </c>
      <c r="DY1113" s="51">
        <f t="shared" si="582"/>
        <v>0</v>
      </c>
      <c r="DZ1113" s="75">
        <f t="shared" si="583"/>
        <v>0</v>
      </c>
      <c r="EA1113" s="51" t="e">
        <f t="shared" si="584"/>
        <v>#DIV/0!</v>
      </c>
      <c r="EB1113" s="75">
        <f t="shared" si="585"/>
        <v>19.442044714564794</v>
      </c>
      <c r="EC1113" s="51">
        <f t="shared" si="586"/>
        <v>0</v>
      </c>
      <c r="ED1113" s="75">
        <f t="shared" si="587"/>
        <v>0</v>
      </c>
      <c r="EE1113" s="51" t="e">
        <f t="shared" si="588"/>
        <v>#DIV/0!</v>
      </c>
      <c r="EF1113" s="75">
        <f t="shared" si="589"/>
        <v>0</v>
      </c>
      <c r="EG1113" s="51" t="e">
        <f t="shared" si="590"/>
        <v>#DIV/0!</v>
      </c>
      <c r="EH1113" s="75">
        <f t="shared" si="591"/>
        <v>0</v>
      </c>
      <c r="EI1113" s="51" t="e">
        <f t="shared" si="592"/>
        <v>#DIV/0!</v>
      </c>
      <c r="EJ1113" s="75">
        <f t="shared" si="593"/>
        <v>0</v>
      </c>
      <c r="EK1113" s="51" t="e">
        <f t="shared" si="594"/>
        <v>#DIV/0!</v>
      </c>
      <c r="EL1113" s="75">
        <f t="shared" si="595"/>
        <v>11.81799435641415</v>
      </c>
      <c r="EM1113" s="51">
        <f t="shared" si="596"/>
        <v>0</v>
      </c>
      <c r="EN1113" s="75">
        <f t="shared" si="597"/>
        <v>0</v>
      </c>
      <c r="EO1113" s="51" t="e">
        <f t="shared" si="598"/>
        <v>#DIV/0!</v>
      </c>
      <c r="EP1113" s="75">
        <f t="shared" si="599"/>
        <v>0</v>
      </c>
      <c r="EQ1113" s="51" t="e">
        <f t="shared" si="600"/>
        <v>#DIV/0!</v>
      </c>
      <c r="ER1113" s="51">
        <f t="shared" si="601"/>
        <v>100</v>
      </c>
      <c r="ES1113" s="51">
        <f t="shared" si="602"/>
        <v>0</v>
      </c>
    </row>
    <row r="1114" spans="1:149" x14ac:dyDescent="0.45">
      <c r="A1114" s="78" t="s">
        <v>1462</v>
      </c>
      <c r="B1114" s="181" t="s">
        <v>953</v>
      </c>
      <c r="C1114" s="51" t="s">
        <v>3591</v>
      </c>
      <c r="D1114" s="51" t="s">
        <v>3650</v>
      </c>
      <c r="E1114" s="78" t="s">
        <v>1121</v>
      </c>
      <c r="F1114" s="78">
        <v>357</v>
      </c>
      <c r="G1114" s="72" t="s">
        <v>3374</v>
      </c>
      <c r="H1114" s="78" t="s">
        <v>1100</v>
      </c>
      <c r="I1114" s="78">
        <v>48</v>
      </c>
      <c r="J1114" s="300">
        <v>400</v>
      </c>
      <c r="K1114" s="78"/>
      <c r="L1114" s="300">
        <v>800</v>
      </c>
      <c r="M1114" s="72">
        <v>10</v>
      </c>
      <c r="O1114" s="78"/>
      <c r="P1114" s="72" t="s">
        <v>1374</v>
      </c>
      <c r="AA1114" s="195"/>
      <c r="AB1114" s="195"/>
      <c r="AC1114" s="195"/>
      <c r="AD1114" s="72"/>
      <c r="AE1114" s="316">
        <v>1</v>
      </c>
      <c r="AF1114" s="195"/>
      <c r="AG1114" s="195">
        <v>0</v>
      </c>
      <c r="AH1114" s="72"/>
      <c r="AR1114" s="53">
        <v>0.81330000000000002</v>
      </c>
      <c r="AT1114" s="77"/>
      <c r="AU1114" s="276">
        <v>4000</v>
      </c>
      <c r="AV1114" s="276"/>
      <c r="AW1114" s="48">
        <v>3253.2000000000003</v>
      </c>
      <c r="AX1114" s="49"/>
      <c r="AY1114" s="276"/>
      <c r="AZ1114" s="95"/>
      <c r="BB1114" s="80" t="s">
        <v>722</v>
      </c>
      <c r="BC1114" s="270"/>
      <c r="BD1114" s="72">
        <v>62.917700000000004</v>
      </c>
      <c r="BE1114" s="72"/>
      <c r="BF1114" s="72"/>
      <c r="BG1114" s="72"/>
      <c r="BH1114" s="72">
        <v>17.795300000000001</v>
      </c>
      <c r="BI1114" s="72"/>
      <c r="BJ1114" s="72"/>
      <c r="BK1114" s="72"/>
      <c r="BL1114" s="72"/>
      <c r="BM1114" s="72"/>
      <c r="BN1114" s="72"/>
      <c r="BO1114" s="72"/>
      <c r="BP1114" s="72"/>
      <c r="BQ1114" s="72"/>
      <c r="BR1114" s="72"/>
      <c r="BS1114" s="72"/>
      <c r="BT1114" s="72"/>
      <c r="BU1114" s="72"/>
      <c r="BV1114" s="72"/>
      <c r="BW1114" s="72"/>
      <c r="BX1114" s="72"/>
      <c r="BY1114" s="72"/>
      <c r="BZ1114" s="72">
        <v>10.817</v>
      </c>
      <c r="CA1114" s="72"/>
      <c r="CB1114" s="72"/>
      <c r="CC1114" s="72"/>
      <c r="CD1114" s="72"/>
      <c r="CE1114" s="72"/>
      <c r="CF1114" s="72"/>
      <c r="CG1114" s="72"/>
      <c r="CH1114" s="72"/>
      <c r="CI1114" s="72"/>
      <c r="CJ1114" s="72"/>
      <c r="CK1114" s="72"/>
      <c r="CL1114" s="72"/>
      <c r="CM1114" s="72"/>
      <c r="CN1114" s="72"/>
      <c r="CO1114" s="72"/>
      <c r="CP1114" s="72"/>
      <c r="CQ1114" s="72"/>
      <c r="CR1114" s="72"/>
      <c r="CS1114" s="72"/>
      <c r="CT1114" s="72"/>
      <c r="CU1114" s="72"/>
      <c r="CV1114" s="72"/>
      <c r="CW1114" s="72"/>
      <c r="CX1114" s="72"/>
      <c r="CY1114" s="72"/>
      <c r="CZ1114" s="72"/>
      <c r="DA1114" s="72"/>
      <c r="DB1114" s="72"/>
      <c r="DC1114" s="72"/>
      <c r="DD1114" s="72"/>
      <c r="DE1114" s="72"/>
      <c r="DF1114" s="72"/>
      <c r="DG1114" s="72"/>
      <c r="DH1114" s="78">
        <f t="shared" si="579"/>
        <v>91.53</v>
      </c>
      <c r="DJ1114" s="77">
        <f t="shared" si="580"/>
        <v>8.4699999999999989</v>
      </c>
      <c r="DK1114" s="72"/>
      <c r="DL1114" s="51" t="s">
        <v>3694</v>
      </c>
      <c r="DO1114" s="358">
        <v>8.4700000000000006</v>
      </c>
      <c r="DP1114" s="72"/>
      <c r="DQ1114" s="374"/>
      <c r="DR1114" s="72"/>
      <c r="DU1114" s="52"/>
      <c r="DX1114" s="75">
        <f t="shared" si="581"/>
        <v>68.739975964164756</v>
      </c>
      <c r="DY1114" s="51">
        <f t="shared" si="582"/>
        <v>0</v>
      </c>
      <c r="DZ1114" s="75">
        <f t="shared" si="583"/>
        <v>0</v>
      </c>
      <c r="EA1114" s="51" t="e">
        <f t="shared" si="584"/>
        <v>#DIV/0!</v>
      </c>
      <c r="EB1114" s="75">
        <f t="shared" si="585"/>
        <v>19.442040860919917</v>
      </c>
      <c r="EC1114" s="51">
        <f t="shared" si="586"/>
        <v>0</v>
      </c>
      <c r="ED1114" s="75">
        <f t="shared" si="587"/>
        <v>0</v>
      </c>
      <c r="EE1114" s="51" t="e">
        <f t="shared" si="588"/>
        <v>#DIV/0!</v>
      </c>
      <c r="EF1114" s="75">
        <f t="shared" si="589"/>
        <v>0</v>
      </c>
      <c r="EG1114" s="51" t="e">
        <f t="shared" si="590"/>
        <v>#DIV/0!</v>
      </c>
      <c r="EH1114" s="75">
        <f t="shared" si="591"/>
        <v>0</v>
      </c>
      <c r="EI1114" s="51" t="e">
        <f t="shared" si="592"/>
        <v>#DIV/0!</v>
      </c>
      <c r="EJ1114" s="75">
        <f t="shared" si="593"/>
        <v>0</v>
      </c>
      <c r="EK1114" s="51" t="e">
        <f t="shared" si="594"/>
        <v>#DIV/0!</v>
      </c>
      <c r="EL1114" s="75">
        <f t="shared" si="595"/>
        <v>11.817983174915328</v>
      </c>
      <c r="EM1114" s="51">
        <f t="shared" si="596"/>
        <v>0</v>
      </c>
      <c r="EN1114" s="75">
        <f t="shared" si="597"/>
        <v>0</v>
      </c>
      <c r="EO1114" s="51" t="e">
        <f t="shared" si="598"/>
        <v>#DIV/0!</v>
      </c>
      <c r="EP1114" s="75">
        <f t="shared" si="599"/>
        <v>0</v>
      </c>
      <c r="EQ1114" s="51" t="e">
        <f t="shared" si="600"/>
        <v>#DIV/0!</v>
      </c>
      <c r="ER1114" s="51">
        <f t="shared" si="601"/>
        <v>100</v>
      </c>
      <c r="ES1114" s="51">
        <f t="shared" si="602"/>
        <v>0</v>
      </c>
    </row>
    <row r="1115" spans="1:149" x14ac:dyDescent="0.45">
      <c r="A1115" s="78" t="s">
        <v>1462</v>
      </c>
      <c r="B1115" s="181" t="s">
        <v>953</v>
      </c>
      <c r="C1115" s="51" t="s">
        <v>3591</v>
      </c>
      <c r="D1115" s="51" t="s">
        <v>3650</v>
      </c>
      <c r="E1115" s="78" t="s">
        <v>1121</v>
      </c>
      <c r="F1115" s="78">
        <v>311</v>
      </c>
      <c r="G1115" s="72" t="s">
        <v>3374</v>
      </c>
      <c r="H1115" s="78" t="s">
        <v>1100</v>
      </c>
      <c r="I1115" s="78">
        <v>16.5</v>
      </c>
      <c r="J1115" s="300">
        <v>400</v>
      </c>
      <c r="K1115" s="78"/>
      <c r="L1115" s="300">
        <v>900</v>
      </c>
      <c r="M1115" s="72">
        <v>10</v>
      </c>
      <c r="O1115" s="78"/>
      <c r="P1115" s="72" t="s">
        <v>1374</v>
      </c>
      <c r="AA1115" s="195"/>
      <c r="AB1115" s="195"/>
      <c r="AC1115" s="195"/>
      <c r="AD1115" s="72"/>
      <c r="AE1115" s="316">
        <v>1</v>
      </c>
      <c r="AF1115" s="195"/>
      <c r="AG1115" s="195">
        <v>0</v>
      </c>
      <c r="AH1115" s="72"/>
      <c r="AR1115" s="53">
        <v>0.91639999999999999</v>
      </c>
      <c r="AT1115" s="77"/>
      <c r="AU1115" s="276">
        <v>4000</v>
      </c>
      <c r="AV1115" s="276"/>
      <c r="AW1115" s="48">
        <v>3665.6</v>
      </c>
      <c r="AX1115" s="49"/>
      <c r="AY1115" s="276"/>
      <c r="AZ1115" s="95"/>
      <c r="BB1115" s="80" t="s">
        <v>722</v>
      </c>
      <c r="BC1115" s="270"/>
      <c r="BD1115" s="72">
        <v>62.862699999999997</v>
      </c>
      <c r="BE1115" s="72"/>
      <c r="BF1115" s="72"/>
      <c r="BG1115" s="72"/>
      <c r="BH1115" s="72">
        <v>17.779699999999998</v>
      </c>
      <c r="BI1115" s="72"/>
      <c r="BJ1115" s="72"/>
      <c r="BK1115" s="72"/>
      <c r="BL1115" s="72"/>
      <c r="BM1115" s="72"/>
      <c r="BN1115" s="72"/>
      <c r="BO1115" s="72"/>
      <c r="BP1115" s="72"/>
      <c r="BQ1115" s="72"/>
      <c r="BR1115" s="72"/>
      <c r="BS1115" s="72"/>
      <c r="BT1115" s="72"/>
      <c r="BU1115" s="72"/>
      <c r="BV1115" s="72"/>
      <c r="BW1115" s="72"/>
      <c r="BX1115" s="72"/>
      <c r="BY1115" s="72"/>
      <c r="BZ1115" s="72">
        <v>10.807600000000001</v>
      </c>
      <c r="CA1115" s="72"/>
      <c r="CB1115" s="72"/>
      <c r="CC1115" s="72"/>
      <c r="CD1115" s="72"/>
      <c r="CE1115" s="72"/>
      <c r="CF1115" s="72"/>
      <c r="CG1115" s="72"/>
      <c r="CH1115" s="72"/>
      <c r="CI1115" s="72"/>
      <c r="CJ1115" s="72"/>
      <c r="CK1115" s="72"/>
      <c r="CL1115" s="72"/>
      <c r="CM1115" s="72"/>
      <c r="CN1115" s="72"/>
      <c r="CO1115" s="72"/>
      <c r="CP1115" s="72"/>
      <c r="CQ1115" s="72"/>
      <c r="CR1115" s="72"/>
      <c r="CS1115" s="72"/>
      <c r="CT1115" s="72"/>
      <c r="CU1115" s="72"/>
      <c r="CV1115" s="72"/>
      <c r="CW1115" s="72"/>
      <c r="CX1115" s="72"/>
      <c r="CY1115" s="72"/>
      <c r="CZ1115" s="72"/>
      <c r="DA1115" s="72"/>
      <c r="DB1115" s="72"/>
      <c r="DC1115" s="72"/>
      <c r="DD1115" s="72"/>
      <c r="DE1115" s="72"/>
      <c r="DF1115" s="72"/>
      <c r="DG1115" s="72"/>
      <c r="DH1115" s="78">
        <f t="shared" si="579"/>
        <v>91.449999999999989</v>
      </c>
      <c r="DJ1115" s="77">
        <f t="shared" si="580"/>
        <v>8.5500000000000114</v>
      </c>
      <c r="DK1115" s="72"/>
      <c r="DL1115" s="51" t="s">
        <v>3694</v>
      </c>
      <c r="DO1115" s="358">
        <v>8.5500000000000007</v>
      </c>
      <c r="DP1115" s="72"/>
      <c r="DQ1115" s="374"/>
      <c r="DR1115" s="72"/>
      <c r="DU1115" s="52"/>
      <c r="DX1115" s="75">
        <f t="shared" si="581"/>
        <v>68.73996719518864</v>
      </c>
      <c r="DY1115" s="51">
        <f t="shared" si="582"/>
        <v>0</v>
      </c>
      <c r="DZ1115" s="75">
        <f t="shared" si="583"/>
        <v>0</v>
      </c>
      <c r="EA1115" s="51" t="e">
        <f t="shared" si="584"/>
        <v>#DIV/0!</v>
      </c>
      <c r="EB1115" s="75">
        <f t="shared" si="585"/>
        <v>19.441990158556589</v>
      </c>
      <c r="EC1115" s="51">
        <f t="shared" si="586"/>
        <v>0</v>
      </c>
      <c r="ED1115" s="75">
        <f t="shared" si="587"/>
        <v>0</v>
      </c>
      <c r="EE1115" s="51" t="e">
        <f t="shared" si="588"/>
        <v>#DIV/0!</v>
      </c>
      <c r="EF1115" s="75">
        <f t="shared" si="589"/>
        <v>0</v>
      </c>
      <c r="EG1115" s="51" t="e">
        <f t="shared" si="590"/>
        <v>#DIV/0!</v>
      </c>
      <c r="EH1115" s="75">
        <f t="shared" si="591"/>
        <v>0</v>
      </c>
      <c r="EI1115" s="51" t="e">
        <f t="shared" si="592"/>
        <v>#DIV/0!</v>
      </c>
      <c r="EJ1115" s="75">
        <f t="shared" si="593"/>
        <v>0</v>
      </c>
      <c r="EK1115" s="51" t="e">
        <f t="shared" si="594"/>
        <v>#DIV/0!</v>
      </c>
      <c r="EL1115" s="75">
        <f t="shared" si="595"/>
        <v>11.818042646254787</v>
      </c>
      <c r="EM1115" s="51">
        <f t="shared" si="596"/>
        <v>0</v>
      </c>
      <c r="EN1115" s="75">
        <f t="shared" si="597"/>
        <v>0</v>
      </c>
      <c r="EO1115" s="51" t="e">
        <f t="shared" si="598"/>
        <v>#DIV/0!</v>
      </c>
      <c r="EP1115" s="75">
        <f t="shared" si="599"/>
        <v>0</v>
      </c>
      <c r="EQ1115" s="51" t="e">
        <f t="shared" si="600"/>
        <v>#DIV/0!</v>
      </c>
      <c r="ER1115" s="51">
        <f t="shared" si="601"/>
        <v>100</v>
      </c>
      <c r="ES1115" s="51">
        <f t="shared" si="602"/>
        <v>0</v>
      </c>
    </row>
    <row r="1116" spans="1:149" x14ac:dyDescent="0.45">
      <c r="A1116" s="78" t="s">
        <v>1462</v>
      </c>
      <c r="B1116" s="181" t="s">
        <v>953</v>
      </c>
      <c r="C1116" s="51" t="s">
        <v>3591</v>
      </c>
      <c r="D1116" s="51" t="s">
        <v>3650</v>
      </c>
      <c r="E1116" s="78" t="s">
        <v>1121</v>
      </c>
      <c r="F1116" s="78">
        <v>239</v>
      </c>
      <c r="G1116" s="72" t="s">
        <v>3374</v>
      </c>
      <c r="H1116" s="78" t="s">
        <v>1100</v>
      </c>
      <c r="I1116" s="78">
        <v>19.5</v>
      </c>
      <c r="J1116" s="300">
        <v>400</v>
      </c>
      <c r="K1116" s="78"/>
      <c r="L1116" s="300">
        <v>1000</v>
      </c>
      <c r="M1116" s="72">
        <v>10</v>
      </c>
      <c r="O1116" s="78"/>
      <c r="P1116" s="72" t="s">
        <v>1374</v>
      </c>
      <c r="AA1116" s="195"/>
      <c r="AB1116" s="195"/>
      <c r="AC1116" s="195"/>
      <c r="AD1116" s="72"/>
      <c r="AE1116" s="316">
        <v>1</v>
      </c>
      <c r="AF1116" s="195"/>
      <c r="AG1116" s="195">
        <v>0</v>
      </c>
      <c r="AH1116" s="72"/>
      <c r="AR1116" s="53">
        <v>0.99729999999999996</v>
      </c>
      <c r="AT1116" s="77"/>
      <c r="AU1116" s="276">
        <v>4000</v>
      </c>
      <c r="AV1116" s="276"/>
      <c r="AW1116" s="48">
        <v>3989.2</v>
      </c>
      <c r="AX1116" s="49"/>
      <c r="AY1116" s="276"/>
      <c r="AZ1116" s="95"/>
      <c r="BB1116" s="80" t="s">
        <v>722</v>
      </c>
      <c r="BC1116" s="270"/>
      <c r="BD1116" s="72">
        <v>62.848999999999997</v>
      </c>
      <c r="BE1116" s="72"/>
      <c r="BF1116" s="72"/>
      <c r="BG1116" s="72"/>
      <c r="BH1116" s="72">
        <v>17.7758</v>
      </c>
      <c r="BI1116" s="72"/>
      <c r="BJ1116" s="72"/>
      <c r="BK1116" s="72"/>
      <c r="BL1116" s="72"/>
      <c r="BM1116" s="72"/>
      <c r="BN1116" s="72"/>
      <c r="BO1116" s="72"/>
      <c r="BP1116" s="72"/>
      <c r="BQ1116" s="72"/>
      <c r="BR1116" s="72"/>
      <c r="BS1116" s="72"/>
      <c r="BT1116" s="72"/>
      <c r="BU1116" s="72"/>
      <c r="BV1116" s="72"/>
      <c r="BW1116" s="72"/>
      <c r="BX1116" s="72"/>
      <c r="BY1116" s="72"/>
      <c r="BZ1116" s="72">
        <v>10.805199999999999</v>
      </c>
      <c r="CA1116" s="72"/>
      <c r="CB1116" s="72"/>
      <c r="CC1116" s="72"/>
      <c r="CD1116" s="72"/>
      <c r="CE1116" s="72"/>
      <c r="CF1116" s="72"/>
      <c r="CG1116" s="72"/>
      <c r="CH1116" s="72"/>
      <c r="CI1116" s="72"/>
      <c r="CJ1116" s="72"/>
      <c r="CK1116" s="72"/>
      <c r="CL1116" s="72"/>
      <c r="CM1116" s="72"/>
      <c r="CN1116" s="72"/>
      <c r="CO1116" s="72"/>
      <c r="CP1116" s="72"/>
      <c r="CQ1116" s="72"/>
      <c r="CR1116" s="72"/>
      <c r="CS1116" s="72"/>
      <c r="CT1116" s="72"/>
      <c r="CU1116" s="72"/>
      <c r="CV1116" s="72"/>
      <c r="CW1116" s="72"/>
      <c r="CX1116" s="72"/>
      <c r="CY1116" s="72"/>
      <c r="CZ1116" s="72"/>
      <c r="DA1116" s="72"/>
      <c r="DB1116" s="72"/>
      <c r="DC1116" s="72"/>
      <c r="DD1116" s="72"/>
      <c r="DE1116" s="72"/>
      <c r="DF1116" s="72"/>
      <c r="DG1116" s="72"/>
      <c r="DH1116" s="78">
        <f t="shared" si="579"/>
        <v>91.429999999999993</v>
      </c>
      <c r="DJ1116" s="77">
        <f t="shared" si="580"/>
        <v>8.5700000000000074</v>
      </c>
      <c r="DK1116" s="72"/>
      <c r="DL1116" s="51" t="s">
        <v>3694</v>
      </c>
      <c r="DO1116" s="358">
        <v>8.57</v>
      </c>
      <c r="DP1116" s="72"/>
      <c r="DQ1116" s="374"/>
      <c r="DR1116" s="72"/>
      <c r="DU1116" s="52"/>
      <c r="DX1116" s="75">
        <f t="shared" si="581"/>
        <v>68.740019687192387</v>
      </c>
      <c r="DY1116" s="51">
        <f t="shared" si="582"/>
        <v>0</v>
      </c>
      <c r="DZ1116" s="75">
        <f t="shared" si="583"/>
        <v>0</v>
      </c>
      <c r="EA1116" s="51" t="e">
        <f t="shared" si="584"/>
        <v>#DIV/0!</v>
      </c>
      <c r="EB1116" s="75">
        <f t="shared" si="585"/>
        <v>19.441977469102049</v>
      </c>
      <c r="EC1116" s="51">
        <f t="shared" si="586"/>
        <v>0</v>
      </c>
      <c r="ED1116" s="75">
        <f t="shared" si="587"/>
        <v>0</v>
      </c>
      <c r="EE1116" s="51" t="e">
        <f t="shared" si="588"/>
        <v>#DIV/0!</v>
      </c>
      <c r="EF1116" s="75">
        <f t="shared" si="589"/>
        <v>0</v>
      </c>
      <c r="EG1116" s="51" t="e">
        <f t="shared" si="590"/>
        <v>#DIV/0!</v>
      </c>
      <c r="EH1116" s="75">
        <f t="shared" si="591"/>
        <v>0</v>
      </c>
      <c r="EI1116" s="51" t="e">
        <f t="shared" si="592"/>
        <v>#DIV/0!</v>
      </c>
      <c r="EJ1116" s="75">
        <f t="shared" si="593"/>
        <v>0</v>
      </c>
      <c r="EK1116" s="51" t="e">
        <f t="shared" si="594"/>
        <v>#DIV/0!</v>
      </c>
      <c r="EL1116" s="75">
        <f t="shared" si="595"/>
        <v>11.818002843705568</v>
      </c>
      <c r="EM1116" s="51">
        <f t="shared" si="596"/>
        <v>0</v>
      </c>
      <c r="EN1116" s="75">
        <f t="shared" si="597"/>
        <v>0</v>
      </c>
      <c r="EO1116" s="51" t="e">
        <f t="shared" si="598"/>
        <v>#DIV/0!</v>
      </c>
      <c r="EP1116" s="75">
        <f t="shared" si="599"/>
        <v>0</v>
      </c>
      <c r="EQ1116" s="51" t="e">
        <f t="shared" si="600"/>
        <v>#DIV/0!</v>
      </c>
      <c r="ER1116" s="51">
        <f t="shared" si="601"/>
        <v>100</v>
      </c>
      <c r="ES1116" s="51">
        <f t="shared" si="602"/>
        <v>0</v>
      </c>
    </row>
    <row r="1117" spans="1:149" x14ac:dyDescent="0.45">
      <c r="A1117" s="78" t="s">
        <v>1462</v>
      </c>
      <c r="B1117" s="181" t="s">
        <v>953</v>
      </c>
      <c r="C1117" s="51" t="s">
        <v>3591</v>
      </c>
      <c r="D1117" s="51" t="s">
        <v>3650</v>
      </c>
      <c r="E1117" s="78" t="s">
        <v>1121</v>
      </c>
      <c r="F1117" s="78">
        <v>303</v>
      </c>
      <c r="G1117" s="72" t="s">
        <v>3374</v>
      </c>
      <c r="H1117" s="78" t="s">
        <v>1100</v>
      </c>
      <c r="I1117" s="78">
        <v>21</v>
      </c>
      <c r="J1117" s="300">
        <v>400</v>
      </c>
      <c r="K1117" s="78"/>
      <c r="L1117" s="300">
        <v>1000</v>
      </c>
      <c r="M1117" s="72">
        <v>10</v>
      </c>
      <c r="O1117" s="78"/>
      <c r="P1117" s="72" t="s">
        <v>1374</v>
      </c>
      <c r="AA1117" s="195"/>
      <c r="AB1117" s="195"/>
      <c r="AC1117" s="195"/>
      <c r="AD1117" s="72"/>
      <c r="AE1117" s="316">
        <v>1</v>
      </c>
      <c r="AF1117" s="195"/>
      <c r="AG1117" s="195">
        <v>0</v>
      </c>
      <c r="AH1117" s="72"/>
      <c r="AR1117" s="53">
        <v>0.99729999999999996</v>
      </c>
      <c r="AT1117" s="77"/>
      <c r="AU1117" s="276">
        <v>4000</v>
      </c>
      <c r="AV1117" s="276"/>
      <c r="AW1117" s="48">
        <v>3989.2</v>
      </c>
      <c r="AX1117" s="49"/>
      <c r="AY1117" s="276"/>
      <c r="AZ1117" s="95"/>
      <c r="BB1117" s="80" t="s">
        <v>722</v>
      </c>
      <c r="BC1117" s="270"/>
      <c r="BD1117" s="72">
        <v>62.745899999999999</v>
      </c>
      <c r="BE1117" s="72"/>
      <c r="BF1117" s="72"/>
      <c r="BG1117" s="72"/>
      <c r="BH1117" s="72">
        <v>17.746700000000001</v>
      </c>
      <c r="BI1117" s="72"/>
      <c r="BJ1117" s="72"/>
      <c r="BK1117" s="72"/>
      <c r="BL1117" s="72"/>
      <c r="BM1117" s="72"/>
      <c r="BN1117" s="72"/>
      <c r="BO1117" s="72"/>
      <c r="BP1117" s="72"/>
      <c r="BQ1117" s="72"/>
      <c r="BR1117" s="72"/>
      <c r="BS1117" s="72"/>
      <c r="BT1117" s="72"/>
      <c r="BU1117" s="72"/>
      <c r="BV1117" s="72"/>
      <c r="BW1117" s="72"/>
      <c r="BX1117" s="72"/>
      <c r="BY1117" s="72"/>
      <c r="BZ1117" s="72">
        <v>10.7875</v>
      </c>
      <c r="CA1117" s="72"/>
      <c r="CB1117" s="72"/>
      <c r="CC1117" s="72"/>
      <c r="CD1117" s="72"/>
      <c r="CE1117" s="72"/>
      <c r="CF1117" s="72"/>
      <c r="CG1117" s="72"/>
      <c r="CH1117" s="72"/>
      <c r="CI1117" s="72"/>
      <c r="CJ1117" s="72"/>
      <c r="CK1117" s="72"/>
      <c r="CL1117" s="72"/>
      <c r="CM1117" s="72"/>
      <c r="CN1117" s="72"/>
      <c r="CO1117" s="72"/>
      <c r="CP1117" s="72"/>
      <c r="CQ1117" s="72"/>
      <c r="CR1117" s="72"/>
      <c r="CS1117" s="72"/>
      <c r="CT1117" s="72"/>
      <c r="CU1117" s="72"/>
      <c r="CV1117" s="72"/>
      <c r="CW1117" s="72"/>
      <c r="CX1117" s="72"/>
      <c r="CY1117" s="72"/>
      <c r="CZ1117" s="72"/>
      <c r="DA1117" s="72"/>
      <c r="DB1117" s="72"/>
      <c r="DC1117" s="72"/>
      <c r="DD1117" s="72"/>
      <c r="DE1117" s="72"/>
      <c r="DF1117" s="72"/>
      <c r="DG1117" s="72"/>
      <c r="DH1117" s="78">
        <f t="shared" si="579"/>
        <v>91.28009999999999</v>
      </c>
      <c r="DJ1117" s="77">
        <f t="shared" si="580"/>
        <v>8.7199000000000098</v>
      </c>
      <c r="DK1117" s="72"/>
      <c r="DL1117" s="51" t="s">
        <v>3694</v>
      </c>
      <c r="DO1117" s="358">
        <v>8.7200000000000006</v>
      </c>
      <c r="DP1117" s="72"/>
      <c r="DQ1117" s="374"/>
      <c r="DR1117" s="72"/>
      <c r="DU1117" s="52"/>
      <c r="DX1117" s="75">
        <f t="shared" si="581"/>
        <v>68.739955368147065</v>
      </c>
      <c r="DY1117" s="51">
        <f t="shared" si="582"/>
        <v>0</v>
      </c>
      <c r="DZ1117" s="75">
        <f t="shared" si="583"/>
        <v>0</v>
      </c>
      <c r="EA1117" s="51" t="e">
        <f t="shared" si="584"/>
        <v>#DIV/0!</v>
      </c>
      <c r="EB1117" s="75">
        <f t="shared" si="585"/>
        <v>19.442025151155619</v>
      </c>
      <c r="EC1117" s="51">
        <f t="shared" si="586"/>
        <v>0</v>
      </c>
      <c r="ED1117" s="75">
        <f t="shared" si="587"/>
        <v>0</v>
      </c>
      <c r="EE1117" s="51" t="e">
        <f t="shared" si="588"/>
        <v>#DIV/0!</v>
      </c>
      <c r="EF1117" s="75">
        <f t="shared" si="589"/>
        <v>0</v>
      </c>
      <c r="EG1117" s="51" t="e">
        <f t="shared" si="590"/>
        <v>#DIV/0!</v>
      </c>
      <c r="EH1117" s="75">
        <f t="shared" si="591"/>
        <v>0</v>
      </c>
      <c r="EI1117" s="51" t="e">
        <f t="shared" si="592"/>
        <v>#DIV/0!</v>
      </c>
      <c r="EJ1117" s="75">
        <f t="shared" si="593"/>
        <v>0</v>
      </c>
      <c r="EK1117" s="51" t="e">
        <f t="shared" si="594"/>
        <v>#DIV/0!</v>
      </c>
      <c r="EL1117" s="75">
        <f t="shared" si="595"/>
        <v>11.818019480697327</v>
      </c>
      <c r="EM1117" s="51">
        <f t="shared" si="596"/>
        <v>0</v>
      </c>
      <c r="EN1117" s="75">
        <f t="shared" si="597"/>
        <v>0</v>
      </c>
      <c r="EO1117" s="51" t="e">
        <f t="shared" si="598"/>
        <v>#DIV/0!</v>
      </c>
      <c r="EP1117" s="75">
        <f t="shared" si="599"/>
        <v>0</v>
      </c>
      <c r="EQ1117" s="51" t="e">
        <f t="shared" si="600"/>
        <v>#DIV/0!</v>
      </c>
      <c r="ER1117" s="51">
        <f t="shared" si="601"/>
        <v>100</v>
      </c>
      <c r="ES1117" s="51">
        <f t="shared" si="602"/>
        <v>0</v>
      </c>
    </row>
    <row r="1118" spans="1:149" x14ac:dyDescent="0.45">
      <c r="A1118" s="78" t="s">
        <v>1462</v>
      </c>
      <c r="B1118" s="181" t="s">
        <v>953</v>
      </c>
      <c r="C1118" s="51" t="s">
        <v>3591</v>
      </c>
      <c r="D1118" s="51" t="s">
        <v>3650</v>
      </c>
      <c r="E1118" s="78" t="s">
        <v>1121</v>
      </c>
      <c r="F1118" s="78">
        <v>414</v>
      </c>
      <c r="G1118" s="72" t="s">
        <v>3374</v>
      </c>
      <c r="H1118" s="78" t="s">
        <v>1100</v>
      </c>
      <c r="I1118" s="78">
        <v>5</v>
      </c>
      <c r="J1118" s="300">
        <v>400</v>
      </c>
      <c r="K1118" s="78"/>
      <c r="L1118" s="300">
        <v>1050</v>
      </c>
      <c r="M1118" s="72">
        <v>10</v>
      </c>
      <c r="O1118" s="78"/>
      <c r="P1118" s="72" t="s">
        <v>1374</v>
      </c>
      <c r="AA1118" s="195"/>
      <c r="AB1118" s="195"/>
      <c r="AC1118" s="195"/>
      <c r="AD1118" s="72"/>
      <c r="AE1118" s="316">
        <v>1</v>
      </c>
      <c r="AF1118" s="195"/>
      <c r="AG1118" s="195">
        <v>0</v>
      </c>
      <c r="AH1118" s="72"/>
      <c r="AR1118" s="53">
        <v>1.03</v>
      </c>
      <c r="AT1118" s="77"/>
      <c r="AU1118" s="276">
        <v>4000</v>
      </c>
      <c r="AV1118" s="276"/>
      <c r="AW1118" s="48">
        <v>4120</v>
      </c>
      <c r="AX1118" s="49"/>
      <c r="AY1118" s="276"/>
      <c r="AZ1118" s="95"/>
      <c r="BB1118" s="80" t="s">
        <v>722</v>
      </c>
      <c r="BC1118" s="270"/>
      <c r="BD1118" s="72">
        <v>62.635899999999999</v>
      </c>
      <c r="BE1118" s="72"/>
      <c r="BF1118" s="72"/>
      <c r="BG1118" s="72"/>
      <c r="BH1118" s="72">
        <v>17.715499999999999</v>
      </c>
      <c r="BI1118" s="72"/>
      <c r="BJ1118" s="72"/>
      <c r="BK1118" s="72"/>
      <c r="BL1118" s="72"/>
      <c r="BM1118" s="72"/>
      <c r="BN1118" s="72"/>
      <c r="BO1118" s="72"/>
      <c r="BP1118" s="72"/>
      <c r="BQ1118" s="72"/>
      <c r="BR1118" s="72"/>
      <c r="BS1118" s="72"/>
      <c r="BT1118" s="72"/>
      <c r="BU1118" s="72"/>
      <c r="BV1118" s="72"/>
      <c r="BW1118" s="72"/>
      <c r="BX1118" s="72"/>
      <c r="BY1118" s="72"/>
      <c r="BZ1118" s="72">
        <v>10.768599999999999</v>
      </c>
      <c r="CA1118" s="72"/>
      <c r="CB1118" s="72"/>
      <c r="CC1118" s="72"/>
      <c r="CD1118" s="72"/>
      <c r="CE1118" s="72"/>
      <c r="CF1118" s="72"/>
      <c r="CG1118" s="72"/>
      <c r="CH1118" s="72"/>
      <c r="CI1118" s="72"/>
      <c r="CJ1118" s="72"/>
      <c r="CK1118" s="72"/>
      <c r="CL1118" s="72"/>
      <c r="CM1118" s="72"/>
      <c r="CN1118" s="72"/>
      <c r="CO1118" s="72"/>
      <c r="CP1118" s="72"/>
      <c r="CQ1118" s="72"/>
      <c r="CR1118" s="72"/>
      <c r="CS1118" s="72"/>
      <c r="CT1118" s="72"/>
      <c r="CU1118" s="72"/>
      <c r="CV1118" s="72"/>
      <c r="CW1118" s="72"/>
      <c r="CX1118" s="72"/>
      <c r="CY1118" s="72"/>
      <c r="CZ1118" s="72"/>
      <c r="DA1118" s="72"/>
      <c r="DB1118" s="72"/>
      <c r="DC1118" s="72"/>
      <c r="DD1118" s="72"/>
      <c r="DE1118" s="72"/>
      <c r="DF1118" s="72"/>
      <c r="DG1118" s="72"/>
      <c r="DH1118" s="78">
        <f t="shared" si="579"/>
        <v>91.12</v>
      </c>
      <c r="DJ1118" s="77">
        <f t="shared" si="580"/>
        <v>8.8799999999999955</v>
      </c>
      <c r="DK1118" s="72"/>
      <c r="DL1118" s="51" t="s">
        <v>3694</v>
      </c>
      <c r="DO1118" s="358">
        <v>8.8800000000000008</v>
      </c>
      <c r="DP1118" s="72"/>
      <c r="DQ1118" s="374"/>
      <c r="DR1118" s="72"/>
      <c r="DU1118" s="52"/>
      <c r="DX1118" s="75">
        <f t="shared" si="581"/>
        <v>68.740013169446883</v>
      </c>
      <c r="DY1118" s="51">
        <f t="shared" si="582"/>
        <v>0</v>
      </c>
      <c r="DZ1118" s="75">
        <f t="shared" si="583"/>
        <v>0</v>
      </c>
      <c r="EA1118" s="51" t="e">
        <f t="shared" si="584"/>
        <v>#DIV/0!</v>
      </c>
      <c r="EB1118" s="75">
        <f t="shared" si="585"/>
        <v>19.441944688323087</v>
      </c>
      <c r="EC1118" s="51">
        <f t="shared" si="586"/>
        <v>0</v>
      </c>
      <c r="ED1118" s="75">
        <f t="shared" si="587"/>
        <v>0</v>
      </c>
      <c r="EE1118" s="51" t="e">
        <f t="shared" si="588"/>
        <v>#DIV/0!</v>
      </c>
      <c r="EF1118" s="75">
        <f t="shared" si="589"/>
        <v>0</v>
      </c>
      <c r="EG1118" s="51" t="e">
        <f t="shared" si="590"/>
        <v>#DIV/0!</v>
      </c>
      <c r="EH1118" s="75">
        <f t="shared" si="591"/>
        <v>0</v>
      </c>
      <c r="EI1118" s="51" t="e">
        <f t="shared" si="592"/>
        <v>#DIV/0!</v>
      </c>
      <c r="EJ1118" s="75">
        <f t="shared" si="593"/>
        <v>0</v>
      </c>
      <c r="EK1118" s="51" t="e">
        <f t="shared" si="594"/>
        <v>#DIV/0!</v>
      </c>
      <c r="EL1118" s="75">
        <f t="shared" si="595"/>
        <v>11.818042142230025</v>
      </c>
      <c r="EM1118" s="51">
        <f t="shared" si="596"/>
        <v>0</v>
      </c>
      <c r="EN1118" s="75">
        <f t="shared" si="597"/>
        <v>0</v>
      </c>
      <c r="EO1118" s="51" t="e">
        <f t="shared" si="598"/>
        <v>#DIV/0!</v>
      </c>
      <c r="EP1118" s="75">
        <f t="shared" si="599"/>
        <v>0</v>
      </c>
      <c r="EQ1118" s="51" t="e">
        <f t="shared" si="600"/>
        <v>#DIV/0!</v>
      </c>
      <c r="ER1118" s="51">
        <f t="shared" si="601"/>
        <v>100</v>
      </c>
      <c r="ES1118" s="51">
        <f t="shared" si="602"/>
        <v>0</v>
      </c>
    </row>
    <row r="1119" spans="1:149" x14ac:dyDescent="0.45">
      <c r="A1119" s="78" t="s">
        <v>1462</v>
      </c>
      <c r="B1119" s="181" t="s">
        <v>953</v>
      </c>
      <c r="C1119" s="51" t="s">
        <v>3591</v>
      </c>
      <c r="D1119" s="51" t="s">
        <v>3650</v>
      </c>
      <c r="E1119" s="78" t="s">
        <v>1121</v>
      </c>
      <c r="F1119" s="78">
        <v>233</v>
      </c>
      <c r="G1119" s="72" t="s">
        <v>3374</v>
      </c>
      <c r="H1119" s="78" t="s">
        <v>1100</v>
      </c>
      <c r="I1119" s="78">
        <v>15.5</v>
      </c>
      <c r="J1119" s="300">
        <v>400</v>
      </c>
      <c r="K1119" s="78"/>
      <c r="L1119" s="300">
        <v>1100</v>
      </c>
      <c r="M1119" s="72">
        <v>10</v>
      </c>
      <c r="O1119" s="78"/>
      <c r="P1119" s="72" t="s">
        <v>1374</v>
      </c>
      <c r="AA1119" s="195"/>
      <c r="AB1119" s="195"/>
      <c r="AC1119" s="195"/>
      <c r="AD1119" s="72"/>
      <c r="AE1119" s="316">
        <v>1</v>
      </c>
      <c r="AF1119" s="195"/>
      <c r="AG1119" s="195">
        <v>0</v>
      </c>
      <c r="AH1119" s="72"/>
      <c r="AR1119" s="53">
        <v>1.0589999999999999</v>
      </c>
      <c r="AT1119" s="77"/>
      <c r="AU1119" s="276">
        <v>4000</v>
      </c>
      <c r="AV1119" s="276"/>
      <c r="AW1119" s="48">
        <v>4236</v>
      </c>
      <c r="AX1119" s="49"/>
      <c r="AY1119" s="276"/>
      <c r="AZ1119" s="95"/>
      <c r="BB1119" s="80" t="s">
        <v>722</v>
      </c>
      <c r="BC1119" s="270"/>
      <c r="BD1119" s="72">
        <v>62.848999999999997</v>
      </c>
      <c r="BE1119" s="72"/>
      <c r="BF1119" s="72"/>
      <c r="BG1119" s="72"/>
      <c r="BH1119" s="72">
        <v>17.7758</v>
      </c>
      <c r="BI1119" s="72"/>
      <c r="BJ1119" s="72"/>
      <c r="BK1119" s="72"/>
      <c r="BL1119" s="72"/>
      <c r="BM1119" s="72"/>
      <c r="BN1119" s="72"/>
      <c r="BO1119" s="72"/>
      <c r="BP1119" s="72"/>
      <c r="BQ1119" s="72"/>
      <c r="BR1119" s="72"/>
      <c r="BS1119" s="72"/>
      <c r="BT1119" s="72"/>
      <c r="BU1119" s="72"/>
      <c r="BV1119" s="72"/>
      <c r="BW1119" s="72"/>
      <c r="BX1119" s="72"/>
      <c r="BY1119" s="72"/>
      <c r="BZ1119" s="72">
        <v>10.805199999999999</v>
      </c>
      <c r="CA1119" s="72"/>
      <c r="CB1119" s="72"/>
      <c r="CC1119" s="72"/>
      <c r="CD1119" s="72"/>
      <c r="CE1119" s="72"/>
      <c r="CF1119" s="72"/>
      <c r="CG1119" s="72"/>
      <c r="CH1119" s="72"/>
      <c r="CI1119" s="72"/>
      <c r="CJ1119" s="72"/>
      <c r="CK1119" s="72"/>
      <c r="CL1119" s="72"/>
      <c r="CM1119" s="72"/>
      <c r="CN1119" s="72"/>
      <c r="CO1119" s="72"/>
      <c r="CP1119" s="72"/>
      <c r="CQ1119" s="72"/>
      <c r="CR1119" s="72"/>
      <c r="CS1119" s="72"/>
      <c r="CT1119" s="72"/>
      <c r="CU1119" s="72"/>
      <c r="CV1119" s="72"/>
      <c r="CW1119" s="72"/>
      <c r="CX1119" s="72"/>
      <c r="CY1119" s="72"/>
      <c r="CZ1119" s="72"/>
      <c r="DA1119" s="72"/>
      <c r="DB1119" s="72"/>
      <c r="DC1119" s="72"/>
      <c r="DD1119" s="72"/>
      <c r="DE1119" s="72"/>
      <c r="DF1119" s="72"/>
      <c r="DG1119" s="72"/>
      <c r="DH1119" s="78">
        <f t="shared" si="579"/>
        <v>91.429999999999993</v>
      </c>
      <c r="DJ1119" s="77">
        <f t="shared" si="580"/>
        <v>8.5700000000000074</v>
      </c>
      <c r="DK1119" s="72"/>
      <c r="DL1119" s="51" t="s">
        <v>3694</v>
      </c>
      <c r="DO1119" s="358">
        <v>8.57</v>
      </c>
      <c r="DP1119" s="72"/>
      <c r="DQ1119" s="374"/>
      <c r="DR1119" s="72"/>
      <c r="DU1119" s="52"/>
      <c r="DX1119" s="75">
        <f t="shared" si="581"/>
        <v>68.740019687192387</v>
      </c>
      <c r="DY1119" s="51">
        <f t="shared" si="582"/>
        <v>0</v>
      </c>
      <c r="DZ1119" s="75">
        <f t="shared" si="583"/>
        <v>0</v>
      </c>
      <c r="EA1119" s="51" t="e">
        <f t="shared" si="584"/>
        <v>#DIV/0!</v>
      </c>
      <c r="EB1119" s="75">
        <f t="shared" si="585"/>
        <v>19.441977469102049</v>
      </c>
      <c r="EC1119" s="51">
        <f t="shared" si="586"/>
        <v>0</v>
      </c>
      <c r="ED1119" s="75">
        <f t="shared" si="587"/>
        <v>0</v>
      </c>
      <c r="EE1119" s="51" t="e">
        <f t="shared" si="588"/>
        <v>#DIV/0!</v>
      </c>
      <c r="EF1119" s="75">
        <f t="shared" si="589"/>
        <v>0</v>
      </c>
      <c r="EG1119" s="51" t="e">
        <f t="shared" si="590"/>
        <v>#DIV/0!</v>
      </c>
      <c r="EH1119" s="75">
        <f t="shared" si="591"/>
        <v>0</v>
      </c>
      <c r="EI1119" s="51" t="e">
        <f t="shared" si="592"/>
        <v>#DIV/0!</v>
      </c>
      <c r="EJ1119" s="75">
        <f t="shared" si="593"/>
        <v>0</v>
      </c>
      <c r="EK1119" s="51" t="e">
        <f t="shared" si="594"/>
        <v>#DIV/0!</v>
      </c>
      <c r="EL1119" s="75">
        <f t="shared" si="595"/>
        <v>11.818002843705568</v>
      </c>
      <c r="EM1119" s="51">
        <f t="shared" si="596"/>
        <v>0</v>
      </c>
      <c r="EN1119" s="75">
        <f t="shared" si="597"/>
        <v>0</v>
      </c>
      <c r="EO1119" s="51" t="e">
        <f t="shared" si="598"/>
        <v>#DIV/0!</v>
      </c>
      <c r="EP1119" s="75">
        <f t="shared" si="599"/>
        <v>0</v>
      </c>
      <c r="EQ1119" s="51" t="e">
        <f t="shared" si="600"/>
        <v>#DIV/0!</v>
      </c>
      <c r="ER1119" s="51">
        <f t="shared" si="601"/>
        <v>100</v>
      </c>
      <c r="ES1119" s="51">
        <f t="shared" si="602"/>
        <v>0</v>
      </c>
    </row>
    <row r="1120" spans="1:149" x14ac:dyDescent="0.45">
      <c r="A1120" s="78" t="s">
        <v>1462</v>
      </c>
      <c r="B1120" s="181" t="s">
        <v>953</v>
      </c>
      <c r="C1120" s="51" t="s">
        <v>3591</v>
      </c>
      <c r="D1120" s="51" t="s">
        <v>3650</v>
      </c>
      <c r="E1120" s="78" t="s">
        <v>1121</v>
      </c>
      <c r="F1120" s="78">
        <v>439</v>
      </c>
      <c r="G1120" s="72" t="s">
        <v>3374</v>
      </c>
      <c r="H1120" s="78" t="s">
        <v>1100</v>
      </c>
      <c r="I1120" s="78">
        <v>5.5</v>
      </c>
      <c r="J1120" s="300">
        <v>400</v>
      </c>
      <c r="K1120" s="78"/>
      <c r="L1120" s="300">
        <v>1100</v>
      </c>
      <c r="M1120" s="72">
        <v>10</v>
      </c>
      <c r="O1120" s="78"/>
      <c r="P1120" s="72" t="s">
        <v>1374</v>
      </c>
      <c r="AA1120" s="195"/>
      <c r="AB1120" s="195"/>
      <c r="AC1120" s="195"/>
      <c r="AD1120" s="72"/>
      <c r="AE1120" s="316">
        <v>1</v>
      </c>
      <c r="AF1120" s="195"/>
      <c r="AG1120" s="195">
        <v>0</v>
      </c>
      <c r="AH1120" s="72"/>
      <c r="AR1120" s="53">
        <v>1.0589999999999999</v>
      </c>
      <c r="AT1120" s="77"/>
      <c r="AU1120" s="276">
        <v>4000</v>
      </c>
      <c r="AV1120" s="276"/>
      <c r="AW1120" s="48">
        <v>4236</v>
      </c>
      <c r="AX1120" s="49"/>
      <c r="AY1120" s="276"/>
      <c r="AZ1120" s="95"/>
      <c r="BB1120" s="80" t="s">
        <v>722</v>
      </c>
      <c r="BC1120" s="270"/>
      <c r="BD1120" s="72">
        <v>62.807699999999997</v>
      </c>
      <c r="BE1120" s="72"/>
      <c r="BF1120" s="72"/>
      <c r="BG1120" s="72"/>
      <c r="BH1120" s="72">
        <v>17.764199999999999</v>
      </c>
      <c r="BI1120" s="72"/>
      <c r="BJ1120" s="72"/>
      <c r="BK1120" s="72"/>
      <c r="BL1120" s="72"/>
      <c r="BM1120" s="72"/>
      <c r="BN1120" s="72"/>
      <c r="BO1120" s="72"/>
      <c r="BP1120" s="72"/>
      <c r="BQ1120" s="72"/>
      <c r="BR1120" s="72"/>
      <c r="BS1120" s="72"/>
      <c r="BT1120" s="72"/>
      <c r="BU1120" s="72"/>
      <c r="BV1120" s="72"/>
      <c r="BW1120" s="72"/>
      <c r="BX1120" s="72"/>
      <c r="BY1120" s="72"/>
      <c r="BZ1120" s="72">
        <v>10.7981</v>
      </c>
      <c r="CA1120" s="72"/>
      <c r="CB1120" s="72"/>
      <c r="CC1120" s="72"/>
      <c r="CD1120" s="72"/>
      <c r="CE1120" s="72"/>
      <c r="CF1120" s="72"/>
      <c r="CG1120" s="72"/>
      <c r="CH1120" s="72"/>
      <c r="CI1120" s="72"/>
      <c r="CJ1120" s="72"/>
      <c r="CK1120" s="72"/>
      <c r="CL1120" s="72"/>
      <c r="CM1120" s="72"/>
      <c r="CN1120" s="72"/>
      <c r="CO1120" s="72"/>
      <c r="CP1120" s="72"/>
      <c r="CQ1120" s="72"/>
      <c r="CR1120" s="72"/>
      <c r="CS1120" s="72"/>
      <c r="CT1120" s="72"/>
      <c r="CU1120" s="72"/>
      <c r="CV1120" s="72"/>
      <c r="CW1120" s="72"/>
      <c r="CX1120" s="72"/>
      <c r="CY1120" s="72"/>
      <c r="CZ1120" s="72"/>
      <c r="DA1120" s="72"/>
      <c r="DB1120" s="72"/>
      <c r="DC1120" s="72"/>
      <c r="DD1120" s="72"/>
      <c r="DE1120" s="72"/>
      <c r="DF1120" s="72"/>
      <c r="DG1120" s="72"/>
      <c r="DH1120" s="78">
        <f t="shared" si="579"/>
        <v>91.37</v>
      </c>
      <c r="DJ1120" s="77">
        <f t="shared" si="580"/>
        <v>8.6299999999999955</v>
      </c>
      <c r="DK1120" s="72"/>
      <c r="DL1120" s="51" t="s">
        <v>3694</v>
      </c>
      <c r="DO1120" s="358">
        <v>8.6300000000000008</v>
      </c>
      <c r="DP1120" s="72"/>
      <c r="DQ1120" s="374"/>
      <c r="DR1120" s="72"/>
      <c r="DU1120" s="52"/>
      <c r="DX1120" s="75">
        <f t="shared" si="581"/>
        <v>68.739958410856943</v>
      </c>
      <c r="DY1120" s="51">
        <f t="shared" si="582"/>
        <v>0</v>
      </c>
      <c r="DZ1120" s="75">
        <f t="shared" si="583"/>
        <v>0</v>
      </c>
      <c r="EA1120" s="51" t="e">
        <f t="shared" si="584"/>
        <v>#DIV/0!</v>
      </c>
      <c r="EB1120" s="75">
        <f t="shared" si="585"/>
        <v>19.442048812520518</v>
      </c>
      <c r="EC1120" s="51">
        <f t="shared" si="586"/>
        <v>0</v>
      </c>
      <c r="ED1120" s="75">
        <f t="shared" si="587"/>
        <v>0</v>
      </c>
      <c r="EE1120" s="51" t="e">
        <f t="shared" si="588"/>
        <v>#DIV/0!</v>
      </c>
      <c r="EF1120" s="75">
        <f t="shared" si="589"/>
        <v>0</v>
      </c>
      <c r="EG1120" s="51" t="e">
        <f t="shared" si="590"/>
        <v>#DIV/0!</v>
      </c>
      <c r="EH1120" s="75">
        <f t="shared" si="591"/>
        <v>0</v>
      </c>
      <c r="EI1120" s="51" t="e">
        <f t="shared" si="592"/>
        <v>#DIV/0!</v>
      </c>
      <c r="EJ1120" s="75">
        <f t="shared" si="593"/>
        <v>0</v>
      </c>
      <c r="EK1120" s="51" t="e">
        <f t="shared" si="594"/>
        <v>#DIV/0!</v>
      </c>
      <c r="EL1120" s="75">
        <f t="shared" si="595"/>
        <v>11.817992776622523</v>
      </c>
      <c r="EM1120" s="51">
        <f t="shared" si="596"/>
        <v>0</v>
      </c>
      <c r="EN1120" s="75">
        <f t="shared" si="597"/>
        <v>0</v>
      </c>
      <c r="EO1120" s="51" t="e">
        <f t="shared" si="598"/>
        <v>#DIV/0!</v>
      </c>
      <c r="EP1120" s="75">
        <f t="shared" si="599"/>
        <v>0</v>
      </c>
      <c r="EQ1120" s="51" t="e">
        <f t="shared" si="600"/>
        <v>#DIV/0!</v>
      </c>
      <c r="ER1120" s="51">
        <f t="shared" si="601"/>
        <v>100</v>
      </c>
      <c r="ES1120" s="51">
        <f t="shared" si="602"/>
        <v>0</v>
      </c>
    </row>
    <row r="1121" spans="1:149" x14ac:dyDescent="0.45">
      <c r="A1121" s="78" t="s">
        <v>1462</v>
      </c>
      <c r="B1121" s="181" t="s">
        <v>953</v>
      </c>
      <c r="C1121" s="51" t="s">
        <v>3591</v>
      </c>
      <c r="D1121" s="51" t="s">
        <v>3650</v>
      </c>
      <c r="E1121" s="78" t="s">
        <v>1121</v>
      </c>
      <c r="F1121" s="78">
        <v>568</v>
      </c>
      <c r="G1121" s="72" t="s">
        <v>3374</v>
      </c>
      <c r="H1121" s="78" t="s">
        <v>1100</v>
      </c>
      <c r="I1121" s="78">
        <v>5</v>
      </c>
      <c r="J1121" s="300">
        <v>400</v>
      </c>
      <c r="K1121" s="78"/>
      <c r="L1121" s="300">
        <v>1275</v>
      </c>
      <c r="M1121" s="72">
        <v>10</v>
      </c>
      <c r="O1121" s="78"/>
      <c r="P1121" s="72" t="s">
        <v>1374</v>
      </c>
      <c r="AA1121" s="195"/>
      <c r="AB1121" s="195"/>
      <c r="AC1121" s="195"/>
      <c r="AD1121" s="72"/>
      <c r="AE1121" s="316">
        <v>1</v>
      </c>
      <c r="AF1121" s="195"/>
      <c r="AG1121" s="195">
        <v>0</v>
      </c>
      <c r="AH1121" s="72"/>
      <c r="AR1121" s="53">
        <v>1.133</v>
      </c>
      <c r="AT1121" s="77"/>
      <c r="AU1121" s="276">
        <v>4000</v>
      </c>
      <c r="AV1121" s="276"/>
      <c r="AW1121" s="48">
        <v>4532</v>
      </c>
      <c r="AX1121" s="49"/>
      <c r="AY1121" s="276"/>
      <c r="AZ1121" s="95"/>
      <c r="BB1121" s="80" t="s">
        <v>722</v>
      </c>
      <c r="BC1121" s="270"/>
      <c r="BD1121" s="72">
        <v>62.732100000000003</v>
      </c>
      <c r="BE1121" s="72"/>
      <c r="BF1121" s="72"/>
      <c r="BG1121" s="72"/>
      <c r="BH1121" s="72">
        <v>17.742799999999999</v>
      </c>
      <c r="BI1121" s="72"/>
      <c r="BJ1121" s="72"/>
      <c r="BK1121" s="72"/>
      <c r="BL1121" s="72"/>
      <c r="BM1121" s="72"/>
      <c r="BN1121" s="72"/>
      <c r="BO1121" s="72"/>
      <c r="BP1121" s="72"/>
      <c r="BQ1121" s="72"/>
      <c r="BR1121" s="72"/>
      <c r="BS1121" s="72"/>
      <c r="BT1121" s="72"/>
      <c r="BU1121" s="72"/>
      <c r="BV1121" s="72"/>
      <c r="BW1121" s="72"/>
      <c r="BX1121" s="72"/>
      <c r="BY1121" s="72"/>
      <c r="BZ1121" s="72">
        <v>10.7851</v>
      </c>
      <c r="CA1121" s="72"/>
      <c r="CB1121" s="72"/>
      <c r="CC1121" s="72"/>
      <c r="CD1121" s="72"/>
      <c r="CE1121" s="72"/>
      <c r="CF1121" s="72"/>
      <c r="CG1121" s="72"/>
      <c r="CH1121" s="72"/>
      <c r="CI1121" s="72"/>
      <c r="CJ1121" s="72"/>
      <c r="CK1121" s="72"/>
      <c r="CL1121" s="72"/>
      <c r="CM1121" s="72"/>
      <c r="CN1121" s="72"/>
      <c r="CO1121" s="72"/>
      <c r="CP1121" s="72"/>
      <c r="CQ1121" s="72"/>
      <c r="CR1121" s="72"/>
      <c r="CS1121" s="72"/>
      <c r="CT1121" s="72"/>
      <c r="CU1121" s="72"/>
      <c r="CV1121" s="72"/>
      <c r="CW1121" s="72"/>
      <c r="CX1121" s="72"/>
      <c r="CY1121" s="72"/>
      <c r="CZ1121" s="72"/>
      <c r="DA1121" s="72"/>
      <c r="DB1121" s="72"/>
      <c r="DC1121" s="72"/>
      <c r="DD1121" s="72"/>
      <c r="DE1121" s="72"/>
      <c r="DF1121" s="72"/>
      <c r="DG1121" s="72"/>
      <c r="DH1121" s="78">
        <f t="shared" si="579"/>
        <v>91.26</v>
      </c>
      <c r="DJ1121" s="77">
        <f t="shared" si="580"/>
        <v>8.7399999999999949</v>
      </c>
      <c r="DK1121" s="72"/>
      <c r="DL1121" s="51" t="s">
        <v>3694</v>
      </c>
      <c r="DO1121" s="358">
        <v>8.74</v>
      </c>
      <c r="DP1121" s="72"/>
      <c r="DQ1121" s="374"/>
      <c r="DR1121" s="72"/>
      <c r="DU1121" s="52"/>
      <c r="DX1121" s="75">
        <f t="shared" si="581"/>
        <v>68.739973701512156</v>
      </c>
      <c r="DY1121" s="51">
        <f t="shared" si="582"/>
        <v>0</v>
      </c>
      <c r="DZ1121" s="75">
        <f t="shared" si="583"/>
        <v>0</v>
      </c>
      <c r="EA1121" s="51" t="e">
        <f t="shared" si="584"/>
        <v>#DIV/0!</v>
      </c>
      <c r="EB1121" s="75">
        <f t="shared" si="585"/>
        <v>19.442033749726058</v>
      </c>
      <c r="EC1121" s="51">
        <f t="shared" si="586"/>
        <v>0</v>
      </c>
      <c r="ED1121" s="75">
        <f t="shared" si="587"/>
        <v>0</v>
      </c>
      <c r="EE1121" s="51" t="e">
        <f t="shared" si="588"/>
        <v>#DIV/0!</v>
      </c>
      <c r="EF1121" s="75">
        <f t="shared" si="589"/>
        <v>0</v>
      </c>
      <c r="EG1121" s="51" t="e">
        <f t="shared" si="590"/>
        <v>#DIV/0!</v>
      </c>
      <c r="EH1121" s="75">
        <f t="shared" si="591"/>
        <v>0</v>
      </c>
      <c r="EI1121" s="51" t="e">
        <f t="shared" si="592"/>
        <v>#DIV/0!</v>
      </c>
      <c r="EJ1121" s="75">
        <f t="shared" si="593"/>
        <v>0</v>
      </c>
      <c r="EK1121" s="51" t="e">
        <f t="shared" si="594"/>
        <v>#DIV/0!</v>
      </c>
      <c r="EL1121" s="75">
        <f t="shared" si="595"/>
        <v>11.817992548761778</v>
      </c>
      <c r="EM1121" s="51">
        <f t="shared" si="596"/>
        <v>0</v>
      </c>
      <c r="EN1121" s="75">
        <f t="shared" si="597"/>
        <v>0</v>
      </c>
      <c r="EO1121" s="51" t="e">
        <f t="shared" si="598"/>
        <v>#DIV/0!</v>
      </c>
      <c r="EP1121" s="75">
        <f t="shared" si="599"/>
        <v>0</v>
      </c>
      <c r="EQ1121" s="51" t="e">
        <f t="shared" si="600"/>
        <v>#DIV/0!</v>
      </c>
      <c r="ER1121" s="51">
        <f t="shared" si="601"/>
        <v>100</v>
      </c>
      <c r="ES1121" s="51">
        <f t="shared" si="602"/>
        <v>0</v>
      </c>
    </row>
    <row r="1122" spans="1:149" x14ac:dyDescent="0.45">
      <c r="A1122" s="78" t="s">
        <v>1462</v>
      </c>
      <c r="B1122" s="181" t="s">
        <v>953</v>
      </c>
      <c r="C1122" s="51" t="s">
        <v>3591</v>
      </c>
      <c r="D1122" s="51" t="s">
        <v>3650</v>
      </c>
      <c r="E1122" s="78" t="s">
        <v>1121</v>
      </c>
      <c r="F1122" s="78">
        <v>747</v>
      </c>
      <c r="G1122" s="72" t="s">
        <v>3374</v>
      </c>
      <c r="H1122" s="78" t="s">
        <v>1100</v>
      </c>
      <c r="I1122" s="78">
        <v>24</v>
      </c>
      <c r="J1122" s="300">
        <v>400</v>
      </c>
      <c r="K1122" s="78"/>
      <c r="L1122" s="300">
        <v>1300</v>
      </c>
      <c r="M1122" s="72">
        <v>10</v>
      </c>
      <c r="O1122" s="78"/>
      <c r="P1122" s="72" t="s">
        <v>1374</v>
      </c>
      <c r="AA1122" s="195"/>
      <c r="AB1122" s="195"/>
      <c r="AC1122" s="195"/>
      <c r="AD1122" s="72"/>
      <c r="AE1122" s="316">
        <v>1</v>
      </c>
      <c r="AF1122" s="195"/>
      <c r="AG1122" s="195">
        <v>0</v>
      </c>
      <c r="AH1122" s="72"/>
      <c r="AR1122" s="53">
        <v>1.1399999999999999</v>
      </c>
      <c r="AT1122" s="77"/>
      <c r="AU1122" s="276">
        <v>4000</v>
      </c>
      <c r="AV1122" s="276"/>
      <c r="AW1122" s="48">
        <v>4560</v>
      </c>
      <c r="AX1122" s="49"/>
      <c r="AY1122" s="276"/>
      <c r="AZ1122" s="95"/>
      <c r="BB1122" s="80" t="s">
        <v>722</v>
      </c>
      <c r="BC1122" s="270"/>
      <c r="BD1122" s="72">
        <v>62.883400000000002</v>
      </c>
      <c r="BE1122" s="72"/>
      <c r="BF1122" s="72"/>
      <c r="BG1122" s="72"/>
      <c r="BH1122" s="72">
        <v>17.785499999999999</v>
      </c>
      <c r="BI1122" s="72"/>
      <c r="BJ1122" s="72"/>
      <c r="BK1122" s="72"/>
      <c r="BL1122" s="72"/>
      <c r="BM1122" s="72"/>
      <c r="BN1122" s="72"/>
      <c r="BO1122" s="72"/>
      <c r="BP1122" s="72"/>
      <c r="BQ1122" s="72"/>
      <c r="BR1122" s="72"/>
      <c r="BS1122" s="72"/>
      <c r="BT1122" s="72"/>
      <c r="BU1122" s="72"/>
      <c r="BV1122" s="72"/>
      <c r="BW1122" s="72"/>
      <c r="BX1122" s="72"/>
      <c r="BY1122" s="72"/>
      <c r="BZ1122" s="72">
        <v>10.8111</v>
      </c>
      <c r="CA1122" s="72"/>
      <c r="CB1122" s="72"/>
      <c r="CC1122" s="72"/>
      <c r="CD1122" s="72"/>
      <c r="CE1122" s="72"/>
      <c r="CF1122" s="72"/>
      <c r="CG1122" s="72"/>
      <c r="CH1122" s="72"/>
      <c r="CI1122" s="72"/>
      <c r="CJ1122" s="72"/>
      <c r="CK1122" s="72"/>
      <c r="CL1122" s="72"/>
      <c r="CM1122" s="72"/>
      <c r="CN1122" s="72"/>
      <c r="CO1122" s="72"/>
      <c r="CP1122" s="72"/>
      <c r="CQ1122" s="72"/>
      <c r="CR1122" s="72"/>
      <c r="CS1122" s="72"/>
      <c r="CT1122" s="72"/>
      <c r="CU1122" s="72"/>
      <c r="CV1122" s="72"/>
      <c r="CW1122" s="72"/>
      <c r="CX1122" s="72"/>
      <c r="CY1122" s="72"/>
      <c r="CZ1122" s="72"/>
      <c r="DA1122" s="72"/>
      <c r="DB1122" s="72"/>
      <c r="DC1122" s="72"/>
      <c r="DD1122" s="72"/>
      <c r="DE1122" s="72"/>
      <c r="DF1122" s="72"/>
      <c r="DG1122" s="72"/>
      <c r="DH1122" s="78">
        <f t="shared" si="579"/>
        <v>91.48</v>
      </c>
      <c r="DJ1122" s="77">
        <f t="shared" si="580"/>
        <v>8.519999999999996</v>
      </c>
      <c r="DK1122" s="72"/>
      <c r="DL1122" s="51" t="s">
        <v>3694</v>
      </c>
      <c r="DO1122" s="358">
        <v>8.52</v>
      </c>
      <c r="DP1122" s="72"/>
      <c r="DQ1122" s="374"/>
      <c r="DR1122" s="72"/>
      <c r="DU1122" s="52"/>
      <c r="DX1122" s="75">
        <f t="shared" si="581"/>
        <v>68.740052470485352</v>
      </c>
      <c r="DY1122" s="51">
        <f t="shared" si="582"/>
        <v>0</v>
      </c>
      <c r="DZ1122" s="75">
        <f t="shared" si="583"/>
        <v>0</v>
      </c>
      <c r="EA1122" s="51" t="e">
        <f t="shared" si="584"/>
        <v>#DIV/0!</v>
      </c>
      <c r="EB1122" s="75">
        <f t="shared" si="585"/>
        <v>19.441954525579362</v>
      </c>
      <c r="EC1122" s="51">
        <f t="shared" si="586"/>
        <v>0</v>
      </c>
      <c r="ED1122" s="75">
        <f t="shared" si="587"/>
        <v>0</v>
      </c>
      <c r="EE1122" s="51" t="e">
        <f t="shared" si="588"/>
        <v>#DIV/0!</v>
      </c>
      <c r="EF1122" s="75">
        <f t="shared" si="589"/>
        <v>0</v>
      </c>
      <c r="EG1122" s="51" t="e">
        <f t="shared" si="590"/>
        <v>#DIV/0!</v>
      </c>
      <c r="EH1122" s="75">
        <f t="shared" si="591"/>
        <v>0</v>
      </c>
      <c r="EI1122" s="51" t="e">
        <f t="shared" si="592"/>
        <v>#DIV/0!</v>
      </c>
      <c r="EJ1122" s="75">
        <f t="shared" si="593"/>
        <v>0</v>
      </c>
      <c r="EK1122" s="51" t="e">
        <f t="shared" si="594"/>
        <v>#DIV/0!</v>
      </c>
      <c r="EL1122" s="75">
        <f t="shared" si="595"/>
        <v>11.817993003935285</v>
      </c>
      <c r="EM1122" s="51">
        <f t="shared" si="596"/>
        <v>0</v>
      </c>
      <c r="EN1122" s="75">
        <f t="shared" si="597"/>
        <v>0</v>
      </c>
      <c r="EO1122" s="51" t="e">
        <f t="shared" si="598"/>
        <v>#DIV/0!</v>
      </c>
      <c r="EP1122" s="75">
        <f t="shared" si="599"/>
        <v>0</v>
      </c>
      <c r="EQ1122" s="51" t="e">
        <f t="shared" si="600"/>
        <v>#DIV/0!</v>
      </c>
      <c r="ER1122" s="51">
        <f t="shared" si="601"/>
        <v>100</v>
      </c>
      <c r="ES1122" s="51">
        <f t="shared" si="602"/>
        <v>0</v>
      </c>
    </row>
    <row r="1123" spans="1:149" x14ac:dyDescent="0.45">
      <c r="A1123" s="78" t="s">
        <v>1462</v>
      </c>
      <c r="B1123" s="181" t="s">
        <v>953</v>
      </c>
      <c r="C1123" s="51" t="s">
        <v>3591</v>
      </c>
      <c r="D1123" s="51" t="s">
        <v>3650</v>
      </c>
      <c r="E1123" s="78" t="s">
        <v>1121</v>
      </c>
      <c r="F1123" s="78">
        <v>886</v>
      </c>
      <c r="G1123" s="72" t="s">
        <v>3374</v>
      </c>
      <c r="H1123" s="78" t="s">
        <v>1100</v>
      </c>
      <c r="I1123" s="78">
        <v>5</v>
      </c>
      <c r="J1123" s="300">
        <v>400</v>
      </c>
      <c r="K1123" s="78"/>
      <c r="L1123" s="300">
        <v>1375</v>
      </c>
      <c r="M1123" s="72">
        <v>10</v>
      </c>
      <c r="O1123" s="78"/>
      <c r="P1123" s="72" t="s">
        <v>1374</v>
      </c>
      <c r="AA1123" s="195"/>
      <c r="AB1123" s="195"/>
      <c r="AC1123" s="195"/>
      <c r="AD1123" s="72"/>
      <c r="AE1123" s="316">
        <v>1</v>
      </c>
      <c r="AF1123" s="195"/>
      <c r="AG1123" s="195">
        <v>0</v>
      </c>
      <c r="AH1123" s="72"/>
      <c r="AR1123" s="53">
        <v>1.1599999999999999</v>
      </c>
      <c r="AT1123" s="77"/>
      <c r="AU1123" s="276">
        <v>4000</v>
      </c>
      <c r="AV1123" s="276"/>
      <c r="AW1123" s="48">
        <v>4640</v>
      </c>
      <c r="AX1123" s="49"/>
      <c r="AY1123" s="276"/>
      <c r="AZ1123" s="95"/>
      <c r="BB1123" s="80" t="s">
        <v>722</v>
      </c>
      <c r="BC1123" s="270"/>
      <c r="BD1123" s="72">
        <v>62.883400000000002</v>
      </c>
      <c r="BE1123" s="72"/>
      <c r="BF1123" s="72"/>
      <c r="BG1123" s="72"/>
      <c r="BH1123" s="72">
        <v>17.785499999999999</v>
      </c>
      <c r="BI1123" s="72"/>
      <c r="BJ1123" s="72"/>
      <c r="BK1123" s="72"/>
      <c r="BL1123" s="72"/>
      <c r="BM1123" s="72"/>
      <c r="BN1123" s="72"/>
      <c r="BO1123" s="72"/>
      <c r="BP1123" s="72"/>
      <c r="BQ1123" s="72"/>
      <c r="BR1123" s="72"/>
      <c r="BS1123" s="72"/>
      <c r="BT1123" s="72"/>
      <c r="BU1123" s="72"/>
      <c r="BV1123" s="72"/>
      <c r="BW1123" s="72"/>
      <c r="BX1123" s="72"/>
      <c r="BY1123" s="72"/>
      <c r="BZ1123" s="72">
        <v>10.8111</v>
      </c>
      <c r="CA1123" s="72"/>
      <c r="CB1123" s="72"/>
      <c r="CC1123" s="72"/>
      <c r="CD1123" s="72"/>
      <c r="CE1123" s="72"/>
      <c r="CF1123" s="72"/>
      <c r="CG1123" s="72"/>
      <c r="CH1123" s="72"/>
      <c r="CI1123" s="72"/>
      <c r="CJ1123" s="72"/>
      <c r="CK1123" s="72"/>
      <c r="CL1123" s="72"/>
      <c r="CM1123" s="72"/>
      <c r="CN1123" s="72"/>
      <c r="CO1123" s="72"/>
      <c r="CP1123" s="72"/>
      <c r="CQ1123" s="72"/>
      <c r="CR1123" s="72"/>
      <c r="CS1123" s="72"/>
      <c r="CT1123" s="72"/>
      <c r="CU1123" s="72"/>
      <c r="CV1123" s="72"/>
      <c r="CW1123" s="72"/>
      <c r="CX1123" s="72"/>
      <c r="CY1123" s="72"/>
      <c r="CZ1123" s="72"/>
      <c r="DA1123" s="72"/>
      <c r="DB1123" s="72"/>
      <c r="DC1123" s="72"/>
      <c r="DD1123" s="72"/>
      <c r="DE1123" s="72"/>
      <c r="DF1123" s="72"/>
      <c r="DG1123" s="72"/>
      <c r="DH1123" s="78">
        <f t="shared" si="579"/>
        <v>91.48</v>
      </c>
      <c r="DJ1123" s="77">
        <f t="shared" si="580"/>
        <v>8.519999999999996</v>
      </c>
      <c r="DK1123" s="72"/>
      <c r="DL1123" s="51" t="s">
        <v>3694</v>
      </c>
      <c r="DO1123" s="358">
        <v>8.52</v>
      </c>
      <c r="DP1123" s="72"/>
      <c r="DQ1123" s="374"/>
      <c r="DR1123" s="72"/>
      <c r="DU1123" s="52"/>
      <c r="DX1123" s="75">
        <f t="shared" si="581"/>
        <v>68.740052470485352</v>
      </c>
      <c r="DY1123" s="51">
        <f t="shared" si="582"/>
        <v>0</v>
      </c>
      <c r="DZ1123" s="75">
        <f t="shared" si="583"/>
        <v>0</v>
      </c>
      <c r="EA1123" s="51" t="e">
        <f t="shared" si="584"/>
        <v>#DIV/0!</v>
      </c>
      <c r="EB1123" s="75">
        <f t="shared" si="585"/>
        <v>19.441954525579362</v>
      </c>
      <c r="EC1123" s="51">
        <f t="shared" si="586"/>
        <v>0</v>
      </c>
      <c r="ED1123" s="75">
        <f t="shared" si="587"/>
        <v>0</v>
      </c>
      <c r="EE1123" s="51" t="e">
        <f t="shared" si="588"/>
        <v>#DIV/0!</v>
      </c>
      <c r="EF1123" s="75">
        <f t="shared" si="589"/>
        <v>0</v>
      </c>
      <c r="EG1123" s="51" t="e">
        <f t="shared" si="590"/>
        <v>#DIV/0!</v>
      </c>
      <c r="EH1123" s="75">
        <f t="shared" si="591"/>
        <v>0</v>
      </c>
      <c r="EI1123" s="51" t="e">
        <f t="shared" si="592"/>
        <v>#DIV/0!</v>
      </c>
      <c r="EJ1123" s="75">
        <f t="shared" si="593"/>
        <v>0</v>
      </c>
      <c r="EK1123" s="51" t="e">
        <f t="shared" si="594"/>
        <v>#DIV/0!</v>
      </c>
      <c r="EL1123" s="75">
        <f t="shared" si="595"/>
        <v>11.817993003935285</v>
      </c>
      <c r="EM1123" s="51">
        <f t="shared" si="596"/>
        <v>0</v>
      </c>
      <c r="EN1123" s="75">
        <f t="shared" si="597"/>
        <v>0</v>
      </c>
      <c r="EO1123" s="51" t="e">
        <f t="shared" si="598"/>
        <v>#DIV/0!</v>
      </c>
      <c r="EP1123" s="75">
        <f t="shared" si="599"/>
        <v>0</v>
      </c>
      <c r="EQ1123" s="51" t="e">
        <f t="shared" si="600"/>
        <v>#DIV/0!</v>
      </c>
      <c r="ER1123" s="51">
        <f t="shared" si="601"/>
        <v>100</v>
      </c>
      <c r="ES1123" s="51">
        <f t="shared" si="602"/>
        <v>0</v>
      </c>
    </row>
    <row r="1124" spans="1:149" x14ac:dyDescent="0.45">
      <c r="A1124" s="78" t="s">
        <v>1462</v>
      </c>
      <c r="B1124" s="181" t="s">
        <v>953</v>
      </c>
      <c r="C1124" s="51" t="s">
        <v>3591</v>
      </c>
      <c r="D1124" s="51" t="s">
        <v>3650</v>
      </c>
      <c r="E1124" s="78" t="s">
        <v>1121</v>
      </c>
      <c r="F1124" s="78">
        <v>717</v>
      </c>
      <c r="G1124" s="72" t="s">
        <v>3374</v>
      </c>
      <c r="H1124" s="78" t="s">
        <v>1100</v>
      </c>
      <c r="I1124" s="78">
        <v>24</v>
      </c>
      <c r="J1124" s="300">
        <v>500</v>
      </c>
      <c r="K1124" s="78"/>
      <c r="L1124" s="300">
        <v>925</v>
      </c>
      <c r="M1124" s="72">
        <v>5</v>
      </c>
      <c r="O1124" s="78"/>
      <c r="P1124" s="72" t="s">
        <v>1374</v>
      </c>
      <c r="AA1124" s="195"/>
      <c r="AB1124" s="195"/>
      <c r="AC1124" s="195"/>
      <c r="AD1124" s="72"/>
      <c r="AE1124" s="316">
        <v>1</v>
      </c>
      <c r="AF1124" s="195"/>
      <c r="AG1124" s="195">
        <v>0</v>
      </c>
      <c r="AH1124" s="72"/>
      <c r="AR1124" s="53">
        <v>1.01</v>
      </c>
      <c r="AT1124" s="77"/>
      <c r="AU1124" s="276">
        <v>5000</v>
      </c>
      <c r="AV1124" s="276"/>
      <c r="AW1124" s="48">
        <v>5050</v>
      </c>
      <c r="AX1124" s="49"/>
      <c r="AY1124" s="276"/>
      <c r="AZ1124" s="95"/>
      <c r="BB1124" s="80" t="s">
        <v>722</v>
      </c>
      <c r="BC1124" s="270"/>
      <c r="BD1124" s="72">
        <v>62.312800000000003</v>
      </c>
      <c r="BE1124" s="72"/>
      <c r="BF1124" s="72"/>
      <c r="BG1124" s="72"/>
      <c r="BH1124" s="72">
        <v>17.624199999999998</v>
      </c>
      <c r="BI1124" s="72"/>
      <c r="BJ1124" s="72"/>
      <c r="BK1124" s="72"/>
      <c r="BL1124" s="72"/>
      <c r="BM1124" s="72"/>
      <c r="BN1124" s="72"/>
      <c r="BO1124" s="72"/>
      <c r="BP1124" s="72"/>
      <c r="BQ1124" s="72"/>
      <c r="BR1124" s="72"/>
      <c r="BS1124" s="72"/>
      <c r="BT1124" s="72"/>
      <c r="BU1124" s="72"/>
      <c r="BV1124" s="72"/>
      <c r="BW1124" s="72"/>
      <c r="BX1124" s="72"/>
      <c r="BY1124" s="72"/>
      <c r="BZ1124" s="72">
        <v>10.712999999999999</v>
      </c>
      <c r="CA1124" s="72"/>
      <c r="CB1124" s="72"/>
      <c r="CC1124" s="72"/>
      <c r="CD1124" s="72"/>
      <c r="CE1124" s="72"/>
      <c r="CF1124" s="72"/>
      <c r="CG1124" s="72"/>
      <c r="CH1124" s="72"/>
      <c r="CI1124" s="72"/>
      <c r="CJ1124" s="72"/>
      <c r="CK1124" s="72"/>
      <c r="CL1124" s="72"/>
      <c r="CM1124" s="72"/>
      <c r="CN1124" s="72"/>
      <c r="CO1124" s="72"/>
      <c r="CP1124" s="72"/>
      <c r="CQ1124" s="72"/>
      <c r="CR1124" s="72"/>
      <c r="CS1124" s="72"/>
      <c r="CT1124" s="72"/>
      <c r="CU1124" s="72"/>
      <c r="CV1124" s="72"/>
      <c r="CW1124" s="72"/>
      <c r="CX1124" s="72"/>
      <c r="CY1124" s="72"/>
      <c r="CZ1124" s="72"/>
      <c r="DA1124" s="72"/>
      <c r="DB1124" s="72"/>
      <c r="DC1124" s="72"/>
      <c r="DD1124" s="72"/>
      <c r="DE1124" s="72"/>
      <c r="DF1124" s="72"/>
      <c r="DG1124" s="72"/>
      <c r="DH1124" s="78">
        <f t="shared" si="579"/>
        <v>90.649999999999991</v>
      </c>
      <c r="DJ1124" s="77">
        <f t="shared" si="580"/>
        <v>9.3500000000000085</v>
      </c>
      <c r="DK1124" s="72"/>
      <c r="DL1124" s="51" t="s">
        <v>3694</v>
      </c>
      <c r="DO1124" s="358">
        <v>9.35</v>
      </c>
      <c r="DP1124" s="72"/>
      <c r="DQ1124" s="374"/>
      <c r="DR1124" s="72"/>
      <c r="DU1124" s="52"/>
      <c r="DX1124" s="75">
        <f t="shared" si="581"/>
        <v>68.739988968560411</v>
      </c>
      <c r="DY1124" s="51">
        <f t="shared" si="582"/>
        <v>0</v>
      </c>
      <c r="DZ1124" s="75">
        <f t="shared" si="583"/>
        <v>0</v>
      </c>
      <c r="EA1124" s="51" t="e">
        <f t="shared" si="584"/>
        <v>#DIV/0!</v>
      </c>
      <c r="EB1124" s="75">
        <f t="shared" si="585"/>
        <v>19.442029784886927</v>
      </c>
      <c r="EC1124" s="51">
        <f t="shared" si="586"/>
        <v>0</v>
      </c>
      <c r="ED1124" s="75">
        <f t="shared" si="587"/>
        <v>0</v>
      </c>
      <c r="EE1124" s="51" t="e">
        <f t="shared" si="588"/>
        <v>#DIV/0!</v>
      </c>
      <c r="EF1124" s="75">
        <f t="shared" si="589"/>
        <v>0</v>
      </c>
      <c r="EG1124" s="51" t="e">
        <f t="shared" si="590"/>
        <v>#DIV/0!</v>
      </c>
      <c r="EH1124" s="75">
        <f t="shared" si="591"/>
        <v>0</v>
      </c>
      <c r="EI1124" s="51" t="e">
        <f t="shared" si="592"/>
        <v>#DIV/0!</v>
      </c>
      <c r="EJ1124" s="75">
        <f t="shared" si="593"/>
        <v>0</v>
      </c>
      <c r="EK1124" s="51" t="e">
        <f t="shared" si="594"/>
        <v>#DIV/0!</v>
      </c>
      <c r="EL1124" s="75">
        <f t="shared" si="595"/>
        <v>11.817981246552675</v>
      </c>
      <c r="EM1124" s="51">
        <f t="shared" si="596"/>
        <v>0</v>
      </c>
      <c r="EN1124" s="75">
        <f t="shared" si="597"/>
        <v>0</v>
      </c>
      <c r="EO1124" s="51" t="e">
        <f t="shared" si="598"/>
        <v>#DIV/0!</v>
      </c>
      <c r="EP1124" s="75">
        <f t="shared" si="599"/>
        <v>0</v>
      </c>
      <c r="EQ1124" s="51" t="e">
        <f t="shared" si="600"/>
        <v>#DIV/0!</v>
      </c>
      <c r="ER1124" s="51">
        <f t="shared" si="601"/>
        <v>100</v>
      </c>
      <c r="ES1124" s="51">
        <f t="shared" si="602"/>
        <v>0</v>
      </c>
    </row>
    <row r="1125" spans="1:149" x14ac:dyDescent="0.45">
      <c r="A1125" s="78" t="s">
        <v>1462</v>
      </c>
      <c r="B1125" s="181" t="s">
        <v>953</v>
      </c>
      <c r="C1125" s="51" t="s">
        <v>3591</v>
      </c>
      <c r="D1125" s="51" t="s">
        <v>3650</v>
      </c>
      <c r="E1125" s="78" t="s">
        <v>1121</v>
      </c>
      <c r="F1125" s="78">
        <v>721</v>
      </c>
      <c r="G1125" s="72" t="s">
        <v>3374</v>
      </c>
      <c r="H1125" s="78" t="s">
        <v>1100</v>
      </c>
      <c r="I1125" s="78">
        <v>48</v>
      </c>
      <c r="J1125" s="300">
        <v>500</v>
      </c>
      <c r="K1125" s="78"/>
      <c r="L1125" s="300">
        <v>950</v>
      </c>
      <c r="M1125" s="72">
        <v>10</v>
      </c>
      <c r="O1125" s="78"/>
      <c r="P1125" s="72" t="s">
        <v>1374</v>
      </c>
      <c r="AA1125" s="195"/>
      <c r="AB1125" s="195"/>
      <c r="AC1125" s="195"/>
      <c r="AD1125" s="72"/>
      <c r="AE1125" s="316">
        <v>1</v>
      </c>
      <c r="AF1125" s="195"/>
      <c r="AG1125" s="195">
        <v>0</v>
      </c>
      <c r="AH1125" s="72"/>
      <c r="AR1125" s="53">
        <v>1.032</v>
      </c>
      <c r="AT1125" s="77"/>
      <c r="AU1125" s="276">
        <v>5000</v>
      </c>
      <c r="AV1125" s="276"/>
      <c r="AW1125" s="48">
        <v>5160</v>
      </c>
      <c r="AX1125" s="49"/>
      <c r="AY1125" s="276"/>
      <c r="AZ1125" s="95"/>
      <c r="BB1125" s="80" t="s">
        <v>722</v>
      </c>
      <c r="BC1125" s="270"/>
      <c r="BD1125" s="72">
        <v>62.429699999999997</v>
      </c>
      <c r="BE1125" s="72"/>
      <c r="BF1125" s="72"/>
      <c r="BG1125" s="72"/>
      <c r="BH1125" s="72">
        <v>17.6572</v>
      </c>
      <c r="BI1125" s="72"/>
      <c r="BJ1125" s="72"/>
      <c r="BK1125" s="72"/>
      <c r="BL1125" s="72"/>
      <c r="BM1125" s="72"/>
      <c r="BN1125" s="72"/>
      <c r="BO1125" s="72"/>
      <c r="BP1125" s="72"/>
      <c r="BQ1125" s="72"/>
      <c r="BR1125" s="72"/>
      <c r="BS1125" s="72"/>
      <c r="BT1125" s="72"/>
      <c r="BU1125" s="72"/>
      <c r="BV1125" s="72"/>
      <c r="BW1125" s="72"/>
      <c r="BX1125" s="72"/>
      <c r="BY1125" s="72"/>
      <c r="BZ1125" s="72">
        <v>10.7331</v>
      </c>
      <c r="CA1125" s="72"/>
      <c r="CB1125" s="72"/>
      <c r="CC1125" s="72"/>
      <c r="CD1125" s="72"/>
      <c r="CE1125" s="72"/>
      <c r="CF1125" s="72"/>
      <c r="CG1125" s="72"/>
      <c r="CH1125" s="72"/>
      <c r="CI1125" s="72"/>
      <c r="CJ1125" s="72"/>
      <c r="CK1125" s="72"/>
      <c r="CL1125" s="72"/>
      <c r="CM1125" s="72"/>
      <c r="CN1125" s="72"/>
      <c r="CO1125" s="72"/>
      <c r="CP1125" s="72"/>
      <c r="CQ1125" s="72"/>
      <c r="CR1125" s="72"/>
      <c r="CS1125" s="72"/>
      <c r="CT1125" s="72"/>
      <c r="CU1125" s="72"/>
      <c r="CV1125" s="72"/>
      <c r="CW1125" s="72"/>
      <c r="CX1125" s="72"/>
      <c r="CY1125" s="72"/>
      <c r="CZ1125" s="72"/>
      <c r="DA1125" s="72"/>
      <c r="DB1125" s="72"/>
      <c r="DC1125" s="72"/>
      <c r="DD1125" s="72"/>
      <c r="DE1125" s="72"/>
      <c r="DF1125" s="72"/>
      <c r="DG1125" s="72"/>
      <c r="DH1125" s="78">
        <f t="shared" si="579"/>
        <v>90.82</v>
      </c>
      <c r="DJ1125" s="77">
        <f t="shared" si="580"/>
        <v>9.1800000000000068</v>
      </c>
      <c r="DK1125" s="72"/>
      <c r="DL1125" s="51" t="s">
        <v>3694</v>
      </c>
      <c r="DO1125" s="358">
        <v>9.18</v>
      </c>
      <c r="DP1125" s="72"/>
      <c r="DQ1125" s="374"/>
      <c r="DR1125" s="72"/>
      <c r="DU1125" s="52"/>
      <c r="DX1125" s="75">
        <f t="shared" si="581"/>
        <v>68.740035234529842</v>
      </c>
      <c r="DY1125" s="51">
        <f t="shared" si="582"/>
        <v>0</v>
      </c>
      <c r="DZ1125" s="75">
        <f t="shared" si="583"/>
        <v>0</v>
      </c>
      <c r="EA1125" s="51" t="e">
        <f t="shared" si="584"/>
        <v>#DIV/0!</v>
      </c>
      <c r="EB1125" s="75">
        <f t="shared" si="585"/>
        <v>19.441973133670999</v>
      </c>
      <c r="EC1125" s="51">
        <f t="shared" si="586"/>
        <v>0</v>
      </c>
      <c r="ED1125" s="75">
        <f t="shared" si="587"/>
        <v>0</v>
      </c>
      <c r="EE1125" s="51" t="e">
        <f t="shared" si="588"/>
        <v>#DIV/0!</v>
      </c>
      <c r="EF1125" s="75">
        <f t="shared" si="589"/>
        <v>0</v>
      </c>
      <c r="EG1125" s="51" t="e">
        <f t="shared" si="590"/>
        <v>#DIV/0!</v>
      </c>
      <c r="EH1125" s="75">
        <f t="shared" si="591"/>
        <v>0</v>
      </c>
      <c r="EI1125" s="51" t="e">
        <f t="shared" si="592"/>
        <v>#DIV/0!</v>
      </c>
      <c r="EJ1125" s="75">
        <f t="shared" si="593"/>
        <v>0</v>
      </c>
      <c r="EK1125" s="51" t="e">
        <f t="shared" si="594"/>
        <v>#DIV/0!</v>
      </c>
      <c r="EL1125" s="75">
        <f t="shared" si="595"/>
        <v>11.817991631799165</v>
      </c>
      <c r="EM1125" s="51">
        <f t="shared" si="596"/>
        <v>0</v>
      </c>
      <c r="EN1125" s="75">
        <f t="shared" si="597"/>
        <v>0</v>
      </c>
      <c r="EO1125" s="51" t="e">
        <f t="shared" si="598"/>
        <v>#DIV/0!</v>
      </c>
      <c r="EP1125" s="75">
        <f t="shared" si="599"/>
        <v>0</v>
      </c>
      <c r="EQ1125" s="51" t="e">
        <f t="shared" si="600"/>
        <v>#DIV/0!</v>
      </c>
      <c r="ER1125" s="51">
        <f t="shared" si="601"/>
        <v>100</v>
      </c>
      <c r="ES1125" s="51">
        <f t="shared" si="602"/>
        <v>0</v>
      </c>
    </row>
    <row r="1126" spans="1:149" x14ac:dyDescent="0.45">
      <c r="A1126" s="78" t="s">
        <v>1462</v>
      </c>
      <c r="B1126" s="181" t="s">
        <v>953</v>
      </c>
      <c r="C1126" s="51" t="s">
        <v>3591</v>
      </c>
      <c r="D1126" s="51" t="s">
        <v>3650</v>
      </c>
      <c r="E1126" s="78" t="s">
        <v>1121</v>
      </c>
      <c r="F1126" s="78">
        <v>480</v>
      </c>
      <c r="G1126" s="72" t="s">
        <v>3374</v>
      </c>
      <c r="H1126" s="78" t="s">
        <v>1100</v>
      </c>
      <c r="I1126" s="78">
        <v>7</v>
      </c>
      <c r="J1126" s="300">
        <v>500</v>
      </c>
      <c r="K1126" s="78"/>
      <c r="L1126" s="300">
        <v>1260</v>
      </c>
      <c r="M1126" s="72">
        <v>10</v>
      </c>
      <c r="O1126" s="78"/>
      <c r="P1126" s="72" t="s">
        <v>1374</v>
      </c>
      <c r="AA1126" s="195"/>
      <c r="AB1126" s="195"/>
      <c r="AC1126" s="195"/>
      <c r="AD1126" s="72"/>
      <c r="AE1126" s="316">
        <v>1</v>
      </c>
      <c r="AF1126" s="195"/>
      <c r="AG1126" s="195">
        <v>0</v>
      </c>
      <c r="AH1126" s="72"/>
      <c r="AR1126" s="53">
        <v>1.206</v>
      </c>
      <c r="AT1126" s="77"/>
      <c r="AU1126" s="276">
        <v>5000</v>
      </c>
      <c r="AV1126" s="276"/>
      <c r="AW1126" s="48">
        <v>6030</v>
      </c>
      <c r="AX1126" s="49"/>
      <c r="AY1126" s="276"/>
      <c r="AZ1126" s="95"/>
      <c r="BB1126" s="80" t="s">
        <v>722</v>
      </c>
      <c r="BC1126" s="270"/>
      <c r="BD1126" s="72">
        <v>62.959000000000003</v>
      </c>
      <c r="BE1126" s="72"/>
      <c r="BF1126" s="72"/>
      <c r="BG1126" s="72"/>
      <c r="BH1126" s="72">
        <v>17.806899999999999</v>
      </c>
      <c r="BI1126" s="72"/>
      <c r="BJ1126" s="72"/>
      <c r="BK1126" s="72"/>
      <c r="BL1126" s="72"/>
      <c r="BM1126" s="72"/>
      <c r="BN1126" s="72"/>
      <c r="BO1126" s="72"/>
      <c r="BP1126" s="72"/>
      <c r="BQ1126" s="72"/>
      <c r="BR1126" s="72"/>
      <c r="BS1126" s="72"/>
      <c r="BT1126" s="72"/>
      <c r="BU1126" s="72"/>
      <c r="BV1126" s="72"/>
      <c r="BW1126" s="72"/>
      <c r="BX1126" s="72"/>
      <c r="BY1126" s="72"/>
      <c r="BZ1126" s="72">
        <v>10.8241</v>
      </c>
      <c r="CA1126" s="72"/>
      <c r="CB1126" s="72"/>
      <c r="CC1126" s="72"/>
      <c r="CD1126" s="72"/>
      <c r="CE1126" s="72"/>
      <c r="CF1126" s="72"/>
      <c r="CG1126" s="72"/>
      <c r="CH1126" s="72"/>
      <c r="CI1126" s="72"/>
      <c r="CJ1126" s="72"/>
      <c r="CK1126" s="72"/>
      <c r="CL1126" s="72"/>
      <c r="CM1126" s="72"/>
      <c r="CN1126" s="72"/>
      <c r="CO1126" s="72"/>
      <c r="CP1126" s="72"/>
      <c r="CQ1126" s="72"/>
      <c r="CR1126" s="72"/>
      <c r="CS1126" s="72"/>
      <c r="CT1126" s="72"/>
      <c r="CU1126" s="72"/>
      <c r="CV1126" s="72"/>
      <c r="CW1126" s="72"/>
      <c r="CX1126" s="72"/>
      <c r="CY1126" s="72"/>
      <c r="CZ1126" s="72"/>
      <c r="DA1126" s="72"/>
      <c r="DB1126" s="72"/>
      <c r="DC1126" s="72"/>
      <c r="DD1126" s="72"/>
      <c r="DE1126" s="72"/>
      <c r="DF1126" s="72"/>
      <c r="DG1126" s="72"/>
      <c r="DH1126" s="78">
        <f t="shared" si="579"/>
        <v>91.59</v>
      </c>
      <c r="DJ1126" s="77">
        <f t="shared" si="580"/>
        <v>8.4099999999999966</v>
      </c>
      <c r="DK1126" s="72"/>
      <c r="DL1126" s="51" t="s">
        <v>3694</v>
      </c>
      <c r="DO1126" s="358">
        <v>8.41</v>
      </c>
      <c r="DP1126" s="72"/>
      <c r="DQ1126" s="374"/>
      <c r="DR1126" s="72"/>
      <c r="DU1126" s="52"/>
      <c r="DX1126" s="75">
        <f t="shared" si="581"/>
        <v>68.740037121956547</v>
      </c>
      <c r="DY1126" s="51">
        <f t="shared" si="582"/>
        <v>0</v>
      </c>
      <c r="DZ1126" s="75">
        <f t="shared" si="583"/>
        <v>0</v>
      </c>
      <c r="EA1126" s="51" t="e">
        <f t="shared" si="584"/>
        <v>#DIV/0!</v>
      </c>
      <c r="EB1126" s="75">
        <f t="shared" si="585"/>
        <v>19.441969647341413</v>
      </c>
      <c r="EC1126" s="51">
        <f t="shared" si="586"/>
        <v>0</v>
      </c>
      <c r="ED1126" s="75">
        <f t="shared" si="587"/>
        <v>0</v>
      </c>
      <c r="EE1126" s="51" t="e">
        <f t="shared" si="588"/>
        <v>#DIV/0!</v>
      </c>
      <c r="EF1126" s="75">
        <f t="shared" si="589"/>
        <v>0</v>
      </c>
      <c r="EG1126" s="51" t="e">
        <f t="shared" si="590"/>
        <v>#DIV/0!</v>
      </c>
      <c r="EH1126" s="75">
        <f t="shared" si="591"/>
        <v>0</v>
      </c>
      <c r="EI1126" s="51" t="e">
        <f t="shared" si="592"/>
        <v>#DIV/0!</v>
      </c>
      <c r="EJ1126" s="75">
        <f t="shared" si="593"/>
        <v>0</v>
      </c>
      <c r="EK1126" s="51" t="e">
        <f t="shared" si="594"/>
        <v>#DIV/0!</v>
      </c>
      <c r="EL1126" s="75">
        <f t="shared" si="595"/>
        <v>11.817993230702042</v>
      </c>
      <c r="EM1126" s="51">
        <f t="shared" si="596"/>
        <v>0</v>
      </c>
      <c r="EN1126" s="75">
        <f t="shared" si="597"/>
        <v>0</v>
      </c>
      <c r="EO1126" s="51" t="e">
        <f t="shared" si="598"/>
        <v>#DIV/0!</v>
      </c>
      <c r="EP1126" s="75">
        <f t="shared" si="599"/>
        <v>0</v>
      </c>
      <c r="EQ1126" s="51" t="e">
        <f t="shared" si="600"/>
        <v>#DIV/0!</v>
      </c>
      <c r="ER1126" s="51">
        <f t="shared" si="601"/>
        <v>100</v>
      </c>
      <c r="ES1126" s="51">
        <f t="shared" si="602"/>
        <v>0</v>
      </c>
    </row>
    <row r="1127" spans="1:149" x14ac:dyDescent="0.45">
      <c r="A1127" s="78" t="s">
        <v>1462</v>
      </c>
      <c r="B1127" s="181" t="s">
        <v>953</v>
      </c>
      <c r="C1127" s="51" t="s">
        <v>3591</v>
      </c>
      <c r="D1127" s="51" t="s">
        <v>3650</v>
      </c>
      <c r="E1127" s="78" t="s">
        <v>1121</v>
      </c>
      <c r="F1127" s="78">
        <v>361</v>
      </c>
      <c r="G1127" s="72" t="s">
        <v>3374</v>
      </c>
      <c r="H1127" s="78" t="s">
        <v>1100</v>
      </c>
      <c r="I1127" s="78">
        <v>95.5</v>
      </c>
      <c r="J1127" s="300">
        <v>600</v>
      </c>
      <c r="K1127" s="78"/>
      <c r="L1127" s="300">
        <v>750</v>
      </c>
      <c r="M1127" s="72">
        <v>10</v>
      </c>
      <c r="O1127" s="78"/>
      <c r="P1127" s="72" t="s">
        <v>1374</v>
      </c>
      <c r="AA1127" s="195"/>
      <c r="AB1127" s="195"/>
      <c r="AC1127" s="195"/>
      <c r="AD1127" s="72"/>
      <c r="AE1127" s="316">
        <v>1</v>
      </c>
      <c r="AF1127" s="195"/>
      <c r="AG1127" s="195">
        <v>0</v>
      </c>
      <c r="AH1127" s="72"/>
      <c r="AR1127" s="53">
        <v>0.90569999999999995</v>
      </c>
      <c r="AT1127" s="77"/>
      <c r="AU1127" s="276">
        <v>6000</v>
      </c>
      <c r="AV1127" s="276"/>
      <c r="AW1127" s="48">
        <v>5434.2</v>
      </c>
      <c r="AX1127" s="49"/>
      <c r="AY1127" s="276"/>
      <c r="AZ1127" s="95"/>
      <c r="BB1127" s="80" t="s">
        <v>722</v>
      </c>
      <c r="BC1127" s="270"/>
      <c r="BD1127" s="72">
        <v>61.969099999999997</v>
      </c>
      <c r="BE1127" s="72"/>
      <c r="BF1127" s="72"/>
      <c r="BG1127" s="72"/>
      <c r="BH1127" s="72">
        <v>17.527000000000001</v>
      </c>
      <c r="BI1127" s="72"/>
      <c r="BJ1127" s="72"/>
      <c r="BK1127" s="72"/>
      <c r="BL1127" s="72"/>
      <c r="BM1127" s="72"/>
      <c r="BN1127" s="72"/>
      <c r="BO1127" s="72"/>
      <c r="BP1127" s="72"/>
      <c r="BQ1127" s="72"/>
      <c r="BR1127" s="72"/>
      <c r="BS1127" s="72"/>
      <c r="BT1127" s="72"/>
      <c r="BU1127" s="72"/>
      <c r="BV1127" s="72"/>
      <c r="BW1127" s="72"/>
      <c r="BX1127" s="72"/>
      <c r="BY1127" s="72"/>
      <c r="BZ1127" s="72">
        <v>10.6539</v>
      </c>
      <c r="CA1127" s="72"/>
      <c r="CB1127" s="72"/>
      <c r="CC1127" s="72"/>
      <c r="CD1127" s="72"/>
      <c r="CE1127" s="72"/>
      <c r="CF1127" s="72"/>
      <c r="CG1127" s="72"/>
      <c r="CH1127" s="72"/>
      <c r="CI1127" s="72"/>
      <c r="CJ1127" s="72"/>
      <c r="CK1127" s="72"/>
      <c r="CL1127" s="72"/>
      <c r="CM1127" s="72"/>
      <c r="CN1127" s="72"/>
      <c r="CO1127" s="72"/>
      <c r="CP1127" s="72"/>
      <c r="CQ1127" s="72"/>
      <c r="CR1127" s="72"/>
      <c r="CS1127" s="72"/>
      <c r="CT1127" s="72"/>
      <c r="CU1127" s="72"/>
      <c r="CV1127" s="72"/>
      <c r="CW1127" s="72"/>
      <c r="CX1127" s="72"/>
      <c r="CY1127" s="72"/>
      <c r="CZ1127" s="72"/>
      <c r="DA1127" s="72"/>
      <c r="DB1127" s="72"/>
      <c r="DC1127" s="72"/>
      <c r="DD1127" s="72"/>
      <c r="DE1127" s="72"/>
      <c r="DF1127" s="72"/>
      <c r="DG1127" s="72"/>
      <c r="DH1127" s="78">
        <f t="shared" si="579"/>
        <v>90.15</v>
      </c>
      <c r="DJ1127" s="77">
        <f t="shared" si="580"/>
        <v>9.8499999999999943</v>
      </c>
      <c r="DK1127" s="72"/>
      <c r="DL1127" s="51" t="s">
        <v>3694</v>
      </c>
      <c r="DO1127" s="358">
        <v>9.85</v>
      </c>
      <c r="DP1127" s="72"/>
      <c r="DQ1127" s="374"/>
      <c r="DR1127" s="72"/>
      <c r="DU1127" s="52"/>
      <c r="DX1127" s="75">
        <f t="shared" si="581"/>
        <v>68.739988907376599</v>
      </c>
      <c r="DY1127" s="51">
        <f t="shared" si="582"/>
        <v>0</v>
      </c>
      <c r="DZ1127" s="75">
        <f t="shared" si="583"/>
        <v>0</v>
      </c>
      <c r="EA1127" s="51" t="e">
        <f t="shared" si="584"/>
        <v>#DIV/0!</v>
      </c>
      <c r="EB1127" s="75">
        <f t="shared" si="585"/>
        <v>19.442041042706602</v>
      </c>
      <c r="EC1127" s="51">
        <f t="shared" si="586"/>
        <v>0</v>
      </c>
      <c r="ED1127" s="75">
        <f t="shared" si="587"/>
        <v>0</v>
      </c>
      <c r="EE1127" s="51" t="e">
        <f t="shared" si="588"/>
        <v>#DIV/0!</v>
      </c>
      <c r="EF1127" s="75">
        <f t="shared" si="589"/>
        <v>0</v>
      </c>
      <c r="EG1127" s="51" t="e">
        <f t="shared" si="590"/>
        <v>#DIV/0!</v>
      </c>
      <c r="EH1127" s="75">
        <f t="shared" si="591"/>
        <v>0</v>
      </c>
      <c r="EI1127" s="51" t="e">
        <f t="shared" si="592"/>
        <v>#DIV/0!</v>
      </c>
      <c r="EJ1127" s="75">
        <f t="shared" si="593"/>
        <v>0</v>
      </c>
      <c r="EK1127" s="51" t="e">
        <f t="shared" si="594"/>
        <v>#DIV/0!</v>
      </c>
      <c r="EL1127" s="75">
        <f t="shared" si="595"/>
        <v>11.817970049916806</v>
      </c>
      <c r="EM1127" s="51">
        <f t="shared" si="596"/>
        <v>0</v>
      </c>
      <c r="EN1127" s="75">
        <f t="shared" si="597"/>
        <v>0</v>
      </c>
      <c r="EO1127" s="51" t="e">
        <f t="shared" si="598"/>
        <v>#DIV/0!</v>
      </c>
      <c r="EP1127" s="75">
        <f t="shared" si="599"/>
        <v>0</v>
      </c>
      <c r="EQ1127" s="51" t="e">
        <f t="shared" si="600"/>
        <v>#DIV/0!</v>
      </c>
      <c r="ER1127" s="51">
        <f t="shared" si="601"/>
        <v>100</v>
      </c>
      <c r="ES1127" s="51">
        <f t="shared" si="602"/>
        <v>0</v>
      </c>
    </row>
    <row r="1128" spans="1:149" x14ac:dyDescent="0.45">
      <c r="A1128" s="78" t="s">
        <v>1462</v>
      </c>
      <c r="B1128" s="181" t="s">
        <v>953</v>
      </c>
      <c r="C1128" s="51" t="s">
        <v>3591</v>
      </c>
      <c r="D1128" s="51" t="s">
        <v>3650</v>
      </c>
      <c r="E1128" s="78" t="s">
        <v>1121</v>
      </c>
      <c r="F1128" s="78">
        <v>388</v>
      </c>
      <c r="G1128" s="72" t="s">
        <v>3374</v>
      </c>
      <c r="H1128" s="78" t="s">
        <v>1100</v>
      </c>
      <c r="I1128" s="78">
        <v>66</v>
      </c>
      <c r="J1128" s="300">
        <v>600</v>
      </c>
      <c r="K1128" s="78"/>
      <c r="L1128" s="300">
        <v>900</v>
      </c>
      <c r="M1128" s="72">
        <v>10</v>
      </c>
      <c r="O1128" s="78"/>
      <c r="P1128" s="72" t="s">
        <v>1374</v>
      </c>
      <c r="AA1128" s="195"/>
      <c r="AB1128" s="195"/>
      <c r="AC1128" s="195"/>
      <c r="AD1128" s="72"/>
      <c r="AE1128" s="316">
        <v>1</v>
      </c>
      <c r="AF1128" s="195"/>
      <c r="AG1128" s="195">
        <v>0</v>
      </c>
      <c r="AH1128" s="72"/>
      <c r="AR1128" s="53">
        <v>1.081</v>
      </c>
      <c r="AT1128" s="77"/>
      <c r="AU1128" s="276">
        <v>6000</v>
      </c>
      <c r="AV1128" s="276"/>
      <c r="AW1128" s="48">
        <v>6486</v>
      </c>
      <c r="AX1128" s="49"/>
      <c r="AY1128" s="276"/>
      <c r="AZ1128" s="95"/>
      <c r="BB1128" s="80" t="s">
        <v>722</v>
      </c>
      <c r="BC1128" s="270"/>
      <c r="BD1128" s="72">
        <v>62.079099999999997</v>
      </c>
      <c r="BE1128" s="72"/>
      <c r="BF1128" s="72"/>
      <c r="BG1128" s="72"/>
      <c r="BH1128" s="72">
        <v>17.5581</v>
      </c>
      <c r="BI1128" s="72"/>
      <c r="BJ1128" s="72"/>
      <c r="BK1128" s="72"/>
      <c r="BL1128" s="72"/>
      <c r="BM1128" s="72"/>
      <c r="BN1128" s="72"/>
      <c r="BO1128" s="72"/>
      <c r="BP1128" s="72"/>
      <c r="BQ1128" s="72"/>
      <c r="BR1128" s="72"/>
      <c r="BS1128" s="72"/>
      <c r="BT1128" s="72"/>
      <c r="BU1128" s="72"/>
      <c r="BV1128" s="72"/>
      <c r="BW1128" s="72"/>
      <c r="BX1128" s="72"/>
      <c r="BY1128" s="72"/>
      <c r="BZ1128" s="72">
        <v>10.672800000000001</v>
      </c>
      <c r="CA1128" s="72"/>
      <c r="CB1128" s="72"/>
      <c r="CC1128" s="72"/>
      <c r="CD1128" s="72"/>
      <c r="CE1128" s="72"/>
      <c r="CF1128" s="72"/>
      <c r="CG1128" s="72"/>
      <c r="CH1128" s="72"/>
      <c r="CI1128" s="72"/>
      <c r="CJ1128" s="72"/>
      <c r="CK1128" s="72"/>
      <c r="CL1128" s="72"/>
      <c r="CM1128" s="72"/>
      <c r="CN1128" s="72"/>
      <c r="CO1128" s="72"/>
      <c r="CP1128" s="72"/>
      <c r="CQ1128" s="72"/>
      <c r="CR1128" s="72"/>
      <c r="CS1128" s="72"/>
      <c r="CT1128" s="72"/>
      <c r="CU1128" s="72"/>
      <c r="CV1128" s="72"/>
      <c r="CW1128" s="72"/>
      <c r="CX1128" s="72"/>
      <c r="CY1128" s="72"/>
      <c r="CZ1128" s="72"/>
      <c r="DA1128" s="72"/>
      <c r="DB1128" s="72"/>
      <c r="DC1128" s="72"/>
      <c r="DD1128" s="72"/>
      <c r="DE1128" s="72"/>
      <c r="DF1128" s="72"/>
      <c r="DG1128" s="72"/>
      <c r="DH1128" s="78">
        <f t="shared" si="579"/>
        <v>90.309999999999988</v>
      </c>
      <c r="DJ1128" s="77">
        <f t="shared" si="580"/>
        <v>9.6900000000000119</v>
      </c>
      <c r="DK1128" s="72"/>
      <c r="DL1128" s="51" t="s">
        <v>3694</v>
      </c>
      <c r="DO1128" s="358">
        <v>9.69</v>
      </c>
      <c r="DP1128" s="72"/>
      <c r="DQ1128" s="374"/>
      <c r="DR1128" s="72"/>
      <c r="DU1128" s="52"/>
      <c r="DX1128" s="75">
        <f t="shared" si="581"/>
        <v>68.740006643782536</v>
      </c>
      <c r="DY1128" s="51">
        <f t="shared" si="582"/>
        <v>0</v>
      </c>
      <c r="DZ1128" s="75">
        <f t="shared" si="583"/>
        <v>0</v>
      </c>
      <c r="EA1128" s="51" t="e">
        <f t="shared" si="584"/>
        <v>#DIV/0!</v>
      </c>
      <c r="EB1128" s="75">
        <f t="shared" si="585"/>
        <v>19.442032997453218</v>
      </c>
      <c r="EC1128" s="51">
        <f t="shared" si="586"/>
        <v>0</v>
      </c>
      <c r="ED1128" s="75">
        <f t="shared" si="587"/>
        <v>0</v>
      </c>
      <c r="EE1128" s="51" t="e">
        <f t="shared" si="588"/>
        <v>#DIV/0!</v>
      </c>
      <c r="EF1128" s="75">
        <f t="shared" si="589"/>
        <v>0</v>
      </c>
      <c r="EG1128" s="51" t="e">
        <f t="shared" si="590"/>
        <v>#DIV/0!</v>
      </c>
      <c r="EH1128" s="75">
        <f t="shared" si="591"/>
        <v>0</v>
      </c>
      <c r="EI1128" s="51" t="e">
        <f t="shared" si="592"/>
        <v>#DIV/0!</v>
      </c>
      <c r="EJ1128" s="75">
        <f t="shared" si="593"/>
        <v>0</v>
      </c>
      <c r="EK1128" s="51" t="e">
        <f t="shared" si="594"/>
        <v>#DIV/0!</v>
      </c>
      <c r="EL1128" s="75">
        <f t="shared" si="595"/>
        <v>11.817960358764259</v>
      </c>
      <c r="EM1128" s="51">
        <f t="shared" si="596"/>
        <v>0</v>
      </c>
      <c r="EN1128" s="75">
        <f t="shared" si="597"/>
        <v>0</v>
      </c>
      <c r="EO1128" s="51" t="e">
        <f t="shared" si="598"/>
        <v>#DIV/0!</v>
      </c>
      <c r="EP1128" s="75">
        <f t="shared" si="599"/>
        <v>0</v>
      </c>
      <c r="EQ1128" s="51" t="e">
        <f t="shared" si="600"/>
        <v>#DIV/0!</v>
      </c>
      <c r="ER1128" s="51">
        <f t="shared" si="601"/>
        <v>100</v>
      </c>
      <c r="ES1128" s="51">
        <f t="shared" si="602"/>
        <v>0</v>
      </c>
    </row>
    <row r="1129" spans="1:149" x14ac:dyDescent="0.45">
      <c r="A1129" s="78" t="s">
        <v>1462</v>
      </c>
      <c r="B1129" s="181" t="s">
        <v>953</v>
      </c>
      <c r="C1129" s="51" t="s">
        <v>3591</v>
      </c>
      <c r="D1129" s="51" t="s">
        <v>3650</v>
      </c>
      <c r="E1129" s="78" t="s">
        <v>1121</v>
      </c>
      <c r="F1129" s="78">
        <v>343</v>
      </c>
      <c r="G1129" s="72" t="s">
        <v>3374</v>
      </c>
      <c r="H1129" s="78" t="s">
        <v>1100</v>
      </c>
      <c r="I1129" s="78">
        <v>22</v>
      </c>
      <c r="J1129" s="300">
        <v>600</v>
      </c>
      <c r="K1129" s="78"/>
      <c r="L1129" s="300">
        <v>935</v>
      </c>
      <c r="M1129" s="72">
        <v>5</v>
      </c>
      <c r="O1129" s="78"/>
      <c r="P1129" s="72" t="s">
        <v>1374</v>
      </c>
      <c r="AA1129" s="195"/>
      <c r="AB1129" s="195"/>
      <c r="AC1129" s="195"/>
      <c r="AD1129" s="72"/>
      <c r="AE1129" s="316">
        <v>1</v>
      </c>
      <c r="AF1129" s="195"/>
      <c r="AG1129" s="195">
        <v>0</v>
      </c>
      <c r="AH1129" s="72"/>
      <c r="AR1129" s="53">
        <v>1.1140000000000001</v>
      </c>
      <c r="AT1129" s="77"/>
      <c r="AU1129" s="276">
        <v>6000</v>
      </c>
      <c r="AV1129" s="276"/>
      <c r="AW1129" s="48">
        <v>6684.0000000000009</v>
      </c>
      <c r="AX1129" s="49"/>
      <c r="AY1129" s="276"/>
      <c r="AZ1129" s="95"/>
      <c r="BB1129" s="80" t="s">
        <v>722</v>
      </c>
      <c r="BC1129" s="270"/>
      <c r="BD1129" s="72">
        <v>61.948500000000003</v>
      </c>
      <c r="BE1129" s="72"/>
      <c r="BF1129" s="72"/>
      <c r="BG1129" s="72"/>
      <c r="BH1129" s="72">
        <v>17.521100000000001</v>
      </c>
      <c r="BI1129" s="72"/>
      <c r="BJ1129" s="72"/>
      <c r="BK1129" s="72"/>
      <c r="BL1129" s="72"/>
      <c r="BM1129" s="72"/>
      <c r="BN1129" s="72"/>
      <c r="BO1129" s="72"/>
      <c r="BP1129" s="72"/>
      <c r="BQ1129" s="72"/>
      <c r="BR1129" s="72"/>
      <c r="BS1129" s="72"/>
      <c r="BT1129" s="72"/>
      <c r="BU1129" s="72"/>
      <c r="BV1129" s="72"/>
      <c r="BW1129" s="72"/>
      <c r="BX1129" s="72"/>
      <c r="BY1129" s="72"/>
      <c r="BZ1129" s="72">
        <v>10.650399999999999</v>
      </c>
      <c r="CA1129" s="72"/>
      <c r="CB1129" s="72"/>
      <c r="CC1129" s="72"/>
      <c r="CD1129" s="72"/>
      <c r="CE1129" s="72"/>
      <c r="CF1129" s="72"/>
      <c r="CG1129" s="72"/>
      <c r="CH1129" s="72"/>
      <c r="CI1129" s="72"/>
      <c r="CJ1129" s="72"/>
      <c r="CK1129" s="72"/>
      <c r="CL1129" s="72"/>
      <c r="CM1129" s="72"/>
      <c r="CN1129" s="72"/>
      <c r="CO1129" s="72"/>
      <c r="CP1129" s="72"/>
      <c r="CQ1129" s="72"/>
      <c r="CR1129" s="72"/>
      <c r="CS1129" s="72"/>
      <c r="CT1129" s="72"/>
      <c r="CU1129" s="72"/>
      <c r="CV1129" s="72"/>
      <c r="CW1129" s="72"/>
      <c r="CX1129" s="72"/>
      <c r="CY1129" s="72"/>
      <c r="CZ1129" s="72"/>
      <c r="DA1129" s="72"/>
      <c r="DB1129" s="72"/>
      <c r="DC1129" s="72"/>
      <c r="DD1129" s="72"/>
      <c r="DE1129" s="72"/>
      <c r="DF1129" s="72"/>
      <c r="DG1129" s="72"/>
      <c r="DH1129" s="78">
        <f t="shared" si="579"/>
        <v>90.12</v>
      </c>
      <c r="DJ1129" s="77">
        <f t="shared" si="580"/>
        <v>9.8799999999999955</v>
      </c>
      <c r="DK1129" s="72"/>
      <c r="DL1129" s="51" t="s">
        <v>3694</v>
      </c>
      <c r="DO1129" s="358">
        <v>9.8800000000000008</v>
      </c>
      <c r="DP1129" s="72"/>
      <c r="DQ1129" s="374"/>
      <c r="DR1129" s="72"/>
      <c r="DU1129" s="52"/>
      <c r="DX1129" s="75">
        <f t="shared" si="581"/>
        <v>68.740013315579233</v>
      </c>
      <c r="DY1129" s="51">
        <f t="shared" si="582"/>
        <v>0</v>
      </c>
      <c r="DZ1129" s="75">
        <f t="shared" si="583"/>
        <v>0</v>
      </c>
      <c r="EA1129" s="51" t="e">
        <f t="shared" si="584"/>
        <v>#DIV/0!</v>
      </c>
      <c r="EB1129" s="75">
        <f t="shared" si="585"/>
        <v>19.441966267199291</v>
      </c>
      <c r="EC1129" s="51">
        <f t="shared" si="586"/>
        <v>0</v>
      </c>
      <c r="ED1129" s="75">
        <f t="shared" si="587"/>
        <v>0</v>
      </c>
      <c r="EE1129" s="51" t="e">
        <f t="shared" si="588"/>
        <v>#DIV/0!</v>
      </c>
      <c r="EF1129" s="75">
        <f t="shared" si="589"/>
        <v>0</v>
      </c>
      <c r="EG1129" s="51" t="e">
        <f t="shared" si="590"/>
        <v>#DIV/0!</v>
      </c>
      <c r="EH1129" s="75">
        <f t="shared" si="591"/>
        <v>0</v>
      </c>
      <c r="EI1129" s="51" t="e">
        <f t="shared" si="592"/>
        <v>#DIV/0!</v>
      </c>
      <c r="EJ1129" s="75">
        <f t="shared" si="593"/>
        <v>0</v>
      </c>
      <c r="EK1129" s="51" t="e">
        <f t="shared" si="594"/>
        <v>#DIV/0!</v>
      </c>
      <c r="EL1129" s="75">
        <f t="shared" si="595"/>
        <v>11.818020417221481</v>
      </c>
      <c r="EM1129" s="51">
        <f t="shared" si="596"/>
        <v>0</v>
      </c>
      <c r="EN1129" s="75">
        <f t="shared" si="597"/>
        <v>0</v>
      </c>
      <c r="EO1129" s="51" t="e">
        <f t="shared" si="598"/>
        <v>#DIV/0!</v>
      </c>
      <c r="EP1129" s="75">
        <f t="shared" si="599"/>
        <v>0</v>
      </c>
      <c r="EQ1129" s="51" t="e">
        <f t="shared" si="600"/>
        <v>#DIV/0!</v>
      </c>
      <c r="ER1129" s="51">
        <f t="shared" si="601"/>
        <v>100</v>
      </c>
      <c r="ES1129" s="51">
        <f t="shared" si="602"/>
        <v>0</v>
      </c>
    </row>
    <row r="1130" spans="1:149" x14ac:dyDescent="0.45">
      <c r="A1130" s="78" t="s">
        <v>1462</v>
      </c>
      <c r="B1130" s="181" t="s">
        <v>953</v>
      </c>
      <c r="C1130" s="51" t="s">
        <v>3591</v>
      </c>
      <c r="D1130" s="51" t="s">
        <v>3650</v>
      </c>
      <c r="E1130" s="78" t="s">
        <v>1121</v>
      </c>
      <c r="F1130" s="78">
        <v>468</v>
      </c>
      <c r="G1130" s="72" t="s">
        <v>3374</v>
      </c>
      <c r="H1130" s="78" t="s">
        <v>1100</v>
      </c>
      <c r="I1130" s="78">
        <v>28</v>
      </c>
      <c r="J1130" s="300">
        <v>600</v>
      </c>
      <c r="K1130" s="78"/>
      <c r="L1130" s="300">
        <v>1000</v>
      </c>
      <c r="M1130" s="72">
        <v>10</v>
      </c>
      <c r="O1130" s="78"/>
      <c r="P1130" s="72" t="s">
        <v>1374</v>
      </c>
      <c r="AA1130" s="195"/>
      <c r="AB1130" s="195"/>
      <c r="AC1130" s="195"/>
      <c r="AD1130" s="72"/>
      <c r="AE1130" s="316">
        <v>1</v>
      </c>
      <c r="AF1130" s="195"/>
      <c r="AG1130" s="195">
        <v>0</v>
      </c>
      <c r="AH1130" s="72"/>
      <c r="AR1130" s="53">
        <v>1.167</v>
      </c>
      <c r="AT1130" s="77"/>
      <c r="AU1130" s="276">
        <v>6000</v>
      </c>
      <c r="AV1130" s="276"/>
      <c r="AW1130" s="48">
        <v>7002</v>
      </c>
      <c r="AX1130" s="49"/>
      <c r="AY1130" s="276"/>
      <c r="AZ1130" s="95"/>
      <c r="BB1130" s="80" t="s">
        <v>722</v>
      </c>
      <c r="BC1130" s="270"/>
      <c r="BD1130" s="72">
        <v>62.147799999999997</v>
      </c>
      <c r="BE1130" s="72"/>
      <c r="BF1130" s="72"/>
      <c r="BG1130" s="72"/>
      <c r="BH1130" s="72">
        <v>17.577500000000001</v>
      </c>
      <c r="BI1130" s="72"/>
      <c r="BJ1130" s="72"/>
      <c r="BK1130" s="72"/>
      <c r="BL1130" s="72"/>
      <c r="BM1130" s="72"/>
      <c r="BN1130" s="72"/>
      <c r="BO1130" s="72"/>
      <c r="BP1130" s="72"/>
      <c r="BQ1130" s="72"/>
      <c r="BR1130" s="72"/>
      <c r="BS1130" s="72"/>
      <c r="BT1130" s="72"/>
      <c r="BU1130" s="72"/>
      <c r="BV1130" s="72"/>
      <c r="BW1130" s="72"/>
      <c r="BX1130" s="72"/>
      <c r="BY1130" s="72"/>
      <c r="BZ1130" s="72">
        <v>10.684699999999999</v>
      </c>
      <c r="CA1130" s="72"/>
      <c r="CB1130" s="72"/>
      <c r="CC1130" s="72"/>
      <c r="CD1130" s="72"/>
      <c r="CE1130" s="72"/>
      <c r="CF1130" s="72"/>
      <c r="CG1130" s="72"/>
      <c r="CH1130" s="72"/>
      <c r="CI1130" s="72"/>
      <c r="CJ1130" s="72"/>
      <c r="CK1130" s="72"/>
      <c r="CL1130" s="72"/>
      <c r="CM1130" s="72"/>
      <c r="CN1130" s="72"/>
      <c r="CO1130" s="72"/>
      <c r="CP1130" s="72"/>
      <c r="CQ1130" s="72"/>
      <c r="CR1130" s="72"/>
      <c r="CS1130" s="72"/>
      <c r="CT1130" s="72"/>
      <c r="CU1130" s="72"/>
      <c r="CV1130" s="72"/>
      <c r="CW1130" s="72"/>
      <c r="CX1130" s="72"/>
      <c r="CY1130" s="72"/>
      <c r="CZ1130" s="72"/>
      <c r="DA1130" s="72"/>
      <c r="DB1130" s="72"/>
      <c r="DC1130" s="72"/>
      <c r="DD1130" s="72"/>
      <c r="DE1130" s="72"/>
      <c r="DF1130" s="72"/>
      <c r="DG1130" s="72"/>
      <c r="DH1130" s="78">
        <f t="shared" si="579"/>
        <v>90.41</v>
      </c>
      <c r="DJ1130" s="77">
        <f t="shared" si="580"/>
        <v>9.5900000000000034</v>
      </c>
      <c r="DK1130" s="72"/>
      <c r="DL1130" s="51" t="s">
        <v>3694</v>
      </c>
      <c r="DO1130" s="358">
        <v>9.59</v>
      </c>
      <c r="DP1130" s="72"/>
      <c r="DQ1130" s="374"/>
      <c r="DR1130" s="72"/>
      <c r="DU1130" s="52"/>
      <c r="DX1130" s="75">
        <f t="shared" si="581"/>
        <v>68.739962393540537</v>
      </c>
      <c r="DY1130" s="51">
        <f t="shared" si="582"/>
        <v>0</v>
      </c>
      <c r="DZ1130" s="75">
        <f t="shared" si="583"/>
        <v>0</v>
      </c>
      <c r="EA1130" s="51" t="e">
        <f t="shared" si="584"/>
        <v>#DIV/0!</v>
      </c>
      <c r="EB1130" s="75">
        <f t="shared" si="585"/>
        <v>19.441986505917487</v>
      </c>
      <c r="EC1130" s="51">
        <f t="shared" si="586"/>
        <v>0</v>
      </c>
      <c r="ED1130" s="75">
        <f t="shared" si="587"/>
        <v>0</v>
      </c>
      <c r="EE1130" s="51" t="e">
        <f t="shared" si="588"/>
        <v>#DIV/0!</v>
      </c>
      <c r="EF1130" s="75">
        <f t="shared" si="589"/>
        <v>0</v>
      </c>
      <c r="EG1130" s="51" t="e">
        <f t="shared" si="590"/>
        <v>#DIV/0!</v>
      </c>
      <c r="EH1130" s="75">
        <f t="shared" si="591"/>
        <v>0</v>
      </c>
      <c r="EI1130" s="51" t="e">
        <f t="shared" si="592"/>
        <v>#DIV/0!</v>
      </c>
      <c r="EJ1130" s="75">
        <f t="shared" si="593"/>
        <v>0</v>
      </c>
      <c r="EK1130" s="51" t="e">
        <f t="shared" si="594"/>
        <v>#DIV/0!</v>
      </c>
      <c r="EL1130" s="75">
        <f t="shared" si="595"/>
        <v>11.818051100541975</v>
      </c>
      <c r="EM1130" s="51">
        <f t="shared" si="596"/>
        <v>0</v>
      </c>
      <c r="EN1130" s="75">
        <f t="shared" si="597"/>
        <v>0</v>
      </c>
      <c r="EO1130" s="51" t="e">
        <f t="shared" si="598"/>
        <v>#DIV/0!</v>
      </c>
      <c r="EP1130" s="75">
        <f t="shared" si="599"/>
        <v>0</v>
      </c>
      <c r="EQ1130" s="51" t="e">
        <f t="shared" si="600"/>
        <v>#DIV/0!</v>
      </c>
      <c r="ER1130" s="51">
        <f t="shared" si="601"/>
        <v>100</v>
      </c>
      <c r="ES1130" s="51">
        <f t="shared" si="602"/>
        <v>0</v>
      </c>
    </row>
    <row r="1131" spans="1:149" x14ac:dyDescent="0.45">
      <c r="A1131" s="78" t="s">
        <v>1462</v>
      </c>
      <c r="B1131" s="181" t="s">
        <v>953</v>
      </c>
      <c r="C1131" s="51" t="s">
        <v>3591</v>
      </c>
      <c r="D1131" s="51" t="s">
        <v>3650</v>
      </c>
      <c r="E1131" s="78" t="s">
        <v>1121</v>
      </c>
      <c r="F1131" s="78">
        <v>408</v>
      </c>
      <c r="G1131" s="72" t="s">
        <v>3374</v>
      </c>
      <c r="H1131" s="78" t="s">
        <v>1100</v>
      </c>
      <c r="I1131" s="78">
        <v>6</v>
      </c>
      <c r="J1131" s="300">
        <v>600</v>
      </c>
      <c r="K1131" s="78"/>
      <c r="L1131" s="300">
        <v>1050</v>
      </c>
      <c r="M1131" s="72">
        <v>10</v>
      </c>
      <c r="O1131" s="78"/>
      <c r="P1131" s="72" t="s">
        <v>1374</v>
      </c>
      <c r="AA1131" s="195"/>
      <c r="AB1131" s="195"/>
      <c r="AC1131" s="195"/>
      <c r="AD1131" s="72"/>
      <c r="AE1131" s="316">
        <v>1</v>
      </c>
      <c r="AF1131" s="195"/>
      <c r="AG1131" s="195">
        <v>0</v>
      </c>
      <c r="AH1131" s="72"/>
      <c r="AR1131" s="53">
        <v>1.2010000000000001</v>
      </c>
      <c r="AT1131" s="77"/>
      <c r="AU1131" s="276">
        <v>6000</v>
      </c>
      <c r="AV1131" s="276"/>
      <c r="AW1131" s="48">
        <v>7206</v>
      </c>
      <c r="AX1131" s="49"/>
      <c r="AY1131" s="276"/>
      <c r="AZ1131" s="95"/>
      <c r="BB1131" s="80" t="s">
        <v>722</v>
      </c>
      <c r="BC1131" s="270"/>
      <c r="BD1131" s="72">
        <v>62.360900000000001</v>
      </c>
      <c r="BE1131" s="72"/>
      <c r="BF1131" s="72"/>
      <c r="BG1131" s="72"/>
      <c r="BH1131" s="72">
        <v>17.637799999999999</v>
      </c>
      <c r="BI1131" s="72"/>
      <c r="BJ1131" s="72"/>
      <c r="BK1131" s="72"/>
      <c r="BL1131" s="72"/>
      <c r="BM1131" s="72"/>
      <c r="BN1131" s="72"/>
      <c r="BO1131" s="72"/>
      <c r="BP1131" s="72"/>
      <c r="BQ1131" s="72"/>
      <c r="BR1131" s="72"/>
      <c r="BS1131" s="72"/>
      <c r="BT1131" s="72"/>
      <c r="BU1131" s="72"/>
      <c r="BV1131" s="72"/>
      <c r="BW1131" s="72"/>
      <c r="BX1131" s="72"/>
      <c r="BY1131" s="72"/>
      <c r="BZ1131" s="72">
        <v>10.721299999999999</v>
      </c>
      <c r="CA1131" s="72"/>
      <c r="CB1131" s="72"/>
      <c r="CC1131" s="72"/>
      <c r="CD1131" s="72"/>
      <c r="CE1131" s="72"/>
      <c r="CF1131" s="72"/>
      <c r="CG1131" s="72"/>
      <c r="CH1131" s="72"/>
      <c r="CI1131" s="72"/>
      <c r="CJ1131" s="72"/>
      <c r="CK1131" s="72"/>
      <c r="CL1131" s="72"/>
      <c r="CM1131" s="72"/>
      <c r="CN1131" s="72"/>
      <c r="CO1131" s="72"/>
      <c r="CP1131" s="72"/>
      <c r="CQ1131" s="72"/>
      <c r="CR1131" s="72"/>
      <c r="CS1131" s="72"/>
      <c r="CT1131" s="72"/>
      <c r="CU1131" s="72"/>
      <c r="CV1131" s="72"/>
      <c r="CW1131" s="72"/>
      <c r="CX1131" s="72"/>
      <c r="CY1131" s="72"/>
      <c r="CZ1131" s="72"/>
      <c r="DA1131" s="72"/>
      <c r="DB1131" s="72"/>
      <c r="DC1131" s="72"/>
      <c r="DD1131" s="72"/>
      <c r="DE1131" s="72"/>
      <c r="DF1131" s="72"/>
      <c r="DG1131" s="72"/>
      <c r="DH1131" s="78">
        <f t="shared" si="579"/>
        <v>90.72</v>
      </c>
      <c r="DJ1131" s="77">
        <f t="shared" si="580"/>
        <v>9.2800000000000011</v>
      </c>
      <c r="DK1131" s="72"/>
      <c r="DL1131" s="51" t="s">
        <v>3694</v>
      </c>
      <c r="DO1131" s="358">
        <v>9.2799999999999994</v>
      </c>
      <c r="DP1131" s="72"/>
      <c r="DQ1131" s="374"/>
      <c r="DR1131" s="72"/>
      <c r="DU1131" s="52"/>
      <c r="DX1131" s="75">
        <f t="shared" si="581"/>
        <v>68.739969135802468</v>
      </c>
      <c r="DY1131" s="51">
        <f t="shared" si="582"/>
        <v>0</v>
      </c>
      <c r="DZ1131" s="75">
        <f t="shared" si="583"/>
        <v>0</v>
      </c>
      <c r="EA1131" s="51" t="e">
        <f t="shared" si="584"/>
        <v>#DIV/0!</v>
      </c>
      <c r="EB1131" s="75">
        <f t="shared" si="585"/>
        <v>19.442019400352734</v>
      </c>
      <c r="EC1131" s="51">
        <f t="shared" si="586"/>
        <v>0</v>
      </c>
      <c r="ED1131" s="75">
        <f t="shared" si="587"/>
        <v>0</v>
      </c>
      <c r="EE1131" s="51" t="e">
        <f t="shared" si="588"/>
        <v>#DIV/0!</v>
      </c>
      <c r="EF1131" s="75">
        <f t="shared" si="589"/>
        <v>0</v>
      </c>
      <c r="EG1131" s="51" t="e">
        <f t="shared" si="590"/>
        <v>#DIV/0!</v>
      </c>
      <c r="EH1131" s="75">
        <f t="shared" si="591"/>
        <v>0</v>
      </c>
      <c r="EI1131" s="51" t="e">
        <f t="shared" si="592"/>
        <v>#DIV/0!</v>
      </c>
      <c r="EJ1131" s="75">
        <f t="shared" si="593"/>
        <v>0</v>
      </c>
      <c r="EK1131" s="51" t="e">
        <f t="shared" si="594"/>
        <v>#DIV/0!</v>
      </c>
      <c r="EL1131" s="75">
        <f t="shared" si="595"/>
        <v>11.818011463844796</v>
      </c>
      <c r="EM1131" s="51">
        <f t="shared" si="596"/>
        <v>0</v>
      </c>
      <c r="EN1131" s="75">
        <f t="shared" si="597"/>
        <v>0</v>
      </c>
      <c r="EO1131" s="51" t="e">
        <f t="shared" si="598"/>
        <v>#DIV/0!</v>
      </c>
      <c r="EP1131" s="75">
        <f t="shared" si="599"/>
        <v>0</v>
      </c>
      <c r="EQ1131" s="51" t="e">
        <f t="shared" si="600"/>
        <v>#DIV/0!</v>
      </c>
      <c r="ER1131" s="51">
        <f t="shared" si="601"/>
        <v>100</v>
      </c>
      <c r="ES1131" s="51">
        <f t="shared" si="602"/>
        <v>0</v>
      </c>
    </row>
    <row r="1132" spans="1:149" x14ac:dyDescent="0.45">
      <c r="A1132" s="78" t="s">
        <v>1462</v>
      </c>
      <c r="B1132" s="181" t="s">
        <v>953</v>
      </c>
      <c r="C1132" s="51" t="s">
        <v>3591</v>
      </c>
      <c r="D1132" s="51" t="s">
        <v>3650</v>
      </c>
      <c r="E1132" s="78" t="s">
        <v>1121</v>
      </c>
      <c r="F1132" s="78">
        <v>491</v>
      </c>
      <c r="G1132" s="72" t="s">
        <v>3374</v>
      </c>
      <c r="H1132" s="78" t="s">
        <v>1100</v>
      </c>
      <c r="I1132" s="78">
        <v>96</v>
      </c>
      <c r="J1132" s="300">
        <v>700</v>
      </c>
      <c r="K1132" s="78"/>
      <c r="L1132" s="300">
        <v>750</v>
      </c>
      <c r="M1132" s="72">
        <v>5</v>
      </c>
      <c r="O1132" s="78"/>
      <c r="P1132" s="72" t="s">
        <v>1374</v>
      </c>
      <c r="AA1132" s="195"/>
      <c r="AB1132" s="195"/>
      <c r="AC1132" s="195"/>
      <c r="AD1132" s="72"/>
      <c r="AE1132" s="316">
        <v>1</v>
      </c>
      <c r="AF1132" s="195"/>
      <c r="AG1132" s="195">
        <v>0</v>
      </c>
      <c r="AH1132" s="72"/>
      <c r="AR1132" s="53">
        <v>1.0169999999999999</v>
      </c>
      <c r="AT1132" s="77"/>
      <c r="AU1132" s="276">
        <v>7000</v>
      </c>
      <c r="AV1132" s="276"/>
      <c r="AW1132" s="48">
        <v>7118.9999999999991</v>
      </c>
      <c r="AX1132" s="49"/>
      <c r="AY1132" s="276"/>
      <c r="AZ1132" s="95"/>
      <c r="BB1132" s="80" t="s">
        <v>722</v>
      </c>
      <c r="BC1132" s="270"/>
      <c r="BD1132" s="72">
        <v>61.302300000000002</v>
      </c>
      <c r="BE1132" s="72"/>
      <c r="BF1132" s="72"/>
      <c r="BG1132" s="72"/>
      <c r="BH1132" s="72">
        <v>17.3384</v>
      </c>
      <c r="BI1132" s="72"/>
      <c r="BJ1132" s="72"/>
      <c r="BK1132" s="72"/>
      <c r="BL1132" s="72"/>
      <c r="BM1132" s="72"/>
      <c r="BN1132" s="72"/>
      <c r="BO1132" s="72"/>
      <c r="BP1132" s="72"/>
      <c r="BQ1132" s="72"/>
      <c r="BR1132" s="72"/>
      <c r="BS1132" s="72"/>
      <c r="BT1132" s="72"/>
      <c r="BU1132" s="72"/>
      <c r="BV1132" s="72"/>
      <c r="BW1132" s="72"/>
      <c r="BX1132" s="72"/>
      <c r="BY1132" s="72"/>
      <c r="BZ1132" s="72">
        <v>10.539300000000001</v>
      </c>
      <c r="CA1132" s="72"/>
      <c r="CB1132" s="72"/>
      <c r="CC1132" s="72"/>
      <c r="CD1132" s="72"/>
      <c r="CE1132" s="72"/>
      <c r="CF1132" s="72"/>
      <c r="CG1132" s="72"/>
      <c r="CH1132" s="72"/>
      <c r="CI1132" s="72"/>
      <c r="CJ1132" s="72"/>
      <c r="CK1132" s="72"/>
      <c r="CL1132" s="72"/>
      <c r="CM1132" s="72"/>
      <c r="CN1132" s="72"/>
      <c r="CO1132" s="72"/>
      <c r="CP1132" s="72"/>
      <c r="CQ1132" s="72"/>
      <c r="CR1132" s="72"/>
      <c r="CS1132" s="72"/>
      <c r="CT1132" s="72"/>
      <c r="CU1132" s="72"/>
      <c r="CV1132" s="72"/>
      <c r="CW1132" s="72"/>
      <c r="CX1132" s="72"/>
      <c r="CY1132" s="72"/>
      <c r="CZ1132" s="72"/>
      <c r="DA1132" s="72"/>
      <c r="DB1132" s="72"/>
      <c r="DC1132" s="72"/>
      <c r="DD1132" s="72"/>
      <c r="DE1132" s="72"/>
      <c r="DF1132" s="72"/>
      <c r="DG1132" s="72"/>
      <c r="DH1132" s="78">
        <f t="shared" si="579"/>
        <v>89.18</v>
      </c>
      <c r="DJ1132" s="77">
        <f t="shared" si="580"/>
        <v>10.819999999999993</v>
      </c>
      <c r="DK1132" s="72"/>
      <c r="DL1132" s="51" t="s">
        <v>3694</v>
      </c>
      <c r="DO1132" s="358">
        <v>10.82</v>
      </c>
      <c r="DP1132" s="72"/>
      <c r="DQ1132" s="374"/>
      <c r="DR1132" s="72"/>
      <c r="DU1132" s="52"/>
      <c r="DX1132" s="75">
        <f t="shared" si="581"/>
        <v>68.739964117515143</v>
      </c>
      <c r="DY1132" s="51">
        <f t="shared" si="582"/>
        <v>0</v>
      </c>
      <c r="DZ1132" s="75">
        <f t="shared" si="583"/>
        <v>0</v>
      </c>
      <c r="EA1132" s="51" t="e">
        <f t="shared" si="584"/>
        <v>#DIV/0!</v>
      </c>
      <c r="EB1132" s="75">
        <f t="shared" si="585"/>
        <v>19.442027360394707</v>
      </c>
      <c r="EC1132" s="51">
        <f t="shared" si="586"/>
        <v>0</v>
      </c>
      <c r="ED1132" s="75">
        <f t="shared" si="587"/>
        <v>0</v>
      </c>
      <c r="EE1132" s="51" t="e">
        <f t="shared" si="588"/>
        <v>#DIV/0!</v>
      </c>
      <c r="EF1132" s="75">
        <f t="shared" si="589"/>
        <v>0</v>
      </c>
      <c r="EG1132" s="51" t="e">
        <f t="shared" si="590"/>
        <v>#DIV/0!</v>
      </c>
      <c r="EH1132" s="75">
        <f t="shared" si="591"/>
        <v>0</v>
      </c>
      <c r="EI1132" s="51" t="e">
        <f t="shared" si="592"/>
        <v>#DIV/0!</v>
      </c>
      <c r="EJ1132" s="75">
        <f t="shared" si="593"/>
        <v>0</v>
      </c>
      <c r="EK1132" s="51" t="e">
        <f t="shared" si="594"/>
        <v>#DIV/0!</v>
      </c>
      <c r="EL1132" s="75">
        <f t="shared" si="595"/>
        <v>11.818008522090155</v>
      </c>
      <c r="EM1132" s="51">
        <f t="shared" si="596"/>
        <v>0</v>
      </c>
      <c r="EN1132" s="75">
        <f t="shared" si="597"/>
        <v>0</v>
      </c>
      <c r="EO1132" s="51" t="e">
        <f t="shared" si="598"/>
        <v>#DIV/0!</v>
      </c>
      <c r="EP1132" s="75">
        <f t="shared" si="599"/>
        <v>0</v>
      </c>
      <c r="EQ1132" s="51" t="e">
        <f t="shared" si="600"/>
        <v>#DIV/0!</v>
      </c>
      <c r="ER1132" s="51">
        <f t="shared" si="601"/>
        <v>100</v>
      </c>
      <c r="ES1132" s="51">
        <f t="shared" si="602"/>
        <v>0</v>
      </c>
    </row>
    <row r="1133" spans="1:149" x14ac:dyDescent="0.45">
      <c r="A1133" s="78" t="s">
        <v>1462</v>
      </c>
      <c r="B1133" s="181" t="s">
        <v>953</v>
      </c>
      <c r="C1133" s="51" t="s">
        <v>3591</v>
      </c>
      <c r="D1133" s="51" t="s">
        <v>3650</v>
      </c>
      <c r="E1133" s="78" t="s">
        <v>1121</v>
      </c>
      <c r="F1133" s="78">
        <v>294</v>
      </c>
      <c r="G1133" s="72" t="s">
        <v>3374</v>
      </c>
      <c r="H1133" s="78" t="s">
        <v>1100</v>
      </c>
      <c r="I1133" s="78">
        <v>22</v>
      </c>
      <c r="J1133" s="300">
        <v>700</v>
      </c>
      <c r="K1133" s="78"/>
      <c r="L1133" s="300">
        <v>950</v>
      </c>
      <c r="M1133" s="72">
        <v>10</v>
      </c>
      <c r="O1133" s="78"/>
      <c r="P1133" s="72" t="s">
        <v>1374</v>
      </c>
      <c r="AA1133" s="195"/>
      <c r="AB1133" s="195"/>
      <c r="AC1133" s="195"/>
      <c r="AD1133" s="72"/>
      <c r="AE1133" s="316">
        <v>1</v>
      </c>
      <c r="AF1133" s="195"/>
      <c r="AG1133" s="195">
        <v>0</v>
      </c>
      <c r="AH1133" s="72"/>
      <c r="AR1133" s="53">
        <v>1.2430000000000001</v>
      </c>
      <c r="AT1133" s="77"/>
      <c r="AU1133" s="276">
        <v>7000</v>
      </c>
      <c r="AV1133" s="276"/>
      <c r="AW1133" s="48">
        <v>8701</v>
      </c>
      <c r="AX1133" s="49"/>
      <c r="AY1133" s="276"/>
      <c r="AZ1133" s="95"/>
      <c r="BB1133" s="80" t="s">
        <v>722</v>
      </c>
      <c r="BC1133" s="270"/>
      <c r="BD1133" s="72">
        <v>61.536000000000001</v>
      </c>
      <c r="BE1133" s="72"/>
      <c r="BF1133" s="72"/>
      <c r="BG1133" s="72"/>
      <c r="BH1133" s="72">
        <v>17.404499999999999</v>
      </c>
      <c r="BI1133" s="72"/>
      <c r="BJ1133" s="72"/>
      <c r="BK1133" s="72"/>
      <c r="BL1133" s="72"/>
      <c r="BM1133" s="72"/>
      <c r="BN1133" s="72"/>
      <c r="BO1133" s="72"/>
      <c r="BP1133" s="72"/>
      <c r="BQ1133" s="72"/>
      <c r="BR1133" s="72"/>
      <c r="BS1133" s="72"/>
      <c r="BT1133" s="72"/>
      <c r="BU1133" s="72"/>
      <c r="BV1133" s="72"/>
      <c r="BW1133" s="72"/>
      <c r="BX1133" s="72"/>
      <c r="BY1133" s="72"/>
      <c r="BZ1133" s="72">
        <v>10.579499999999999</v>
      </c>
      <c r="CA1133" s="72"/>
      <c r="CB1133" s="72"/>
      <c r="CC1133" s="72"/>
      <c r="CD1133" s="72"/>
      <c r="CE1133" s="72"/>
      <c r="CF1133" s="72"/>
      <c r="CG1133" s="72"/>
      <c r="CH1133" s="72"/>
      <c r="CI1133" s="72"/>
      <c r="CJ1133" s="72"/>
      <c r="CK1133" s="72"/>
      <c r="CL1133" s="72"/>
      <c r="CM1133" s="72"/>
      <c r="CN1133" s="72"/>
      <c r="CO1133" s="72"/>
      <c r="CP1133" s="72"/>
      <c r="CQ1133" s="72"/>
      <c r="CR1133" s="72"/>
      <c r="CS1133" s="72"/>
      <c r="CT1133" s="72"/>
      <c r="CU1133" s="72"/>
      <c r="CV1133" s="72"/>
      <c r="CW1133" s="72"/>
      <c r="CX1133" s="72"/>
      <c r="CY1133" s="72"/>
      <c r="CZ1133" s="72"/>
      <c r="DA1133" s="72"/>
      <c r="DB1133" s="72"/>
      <c r="DC1133" s="72"/>
      <c r="DD1133" s="72"/>
      <c r="DE1133" s="72"/>
      <c r="DF1133" s="72"/>
      <c r="DG1133" s="72"/>
      <c r="DH1133" s="78">
        <f t="shared" si="579"/>
        <v>89.52</v>
      </c>
      <c r="DJ1133" s="77">
        <f t="shared" si="580"/>
        <v>10.480000000000004</v>
      </c>
      <c r="DK1133" s="72"/>
      <c r="DL1133" s="51" t="s">
        <v>3694</v>
      </c>
      <c r="DO1133" s="358">
        <v>10.48</v>
      </c>
      <c r="DP1133" s="72"/>
      <c r="DQ1133" s="374"/>
      <c r="DR1133" s="72"/>
      <c r="DU1133" s="52"/>
      <c r="DX1133" s="75">
        <f t="shared" si="581"/>
        <v>68.739946380697063</v>
      </c>
      <c r="DY1133" s="51">
        <f t="shared" si="582"/>
        <v>0</v>
      </c>
      <c r="DZ1133" s="75">
        <f t="shared" si="583"/>
        <v>0</v>
      </c>
      <c r="EA1133" s="51" t="e">
        <f t="shared" si="584"/>
        <v>#DIV/0!</v>
      </c>
      <c r="EB1133" s="75">
        <f t="shared" si="585"/>
        <v>19.442024128686327</v>
      </c>
      <c r="EC1133" s="51">
        <f t="shared" si="586"/>
        <v>0</v>
      </c>
      <c r="ED1133" s="75">
        <f t="shared" si="587"/>
        <v>0</v>
      </c>
      <c r="EE1133" s="51" t="e">
        <f t="shared" si="588"/>
        <v>#DIV/0!</v>
      </c>
      <c r="EF1133" s="75">
        <f t="shared" si="589"/>
        <v>0</v>
      </c>
      <c r="EG1133" s="51" t="e">
        <f t="shared" si="590"/>
        <v>#DIV/0!</v>
      </c>
      <c r="EH1133" s="75">
        <f t="shared" si="591"/>
        <v>0</v>
      </c>
      <c r="EI1133" s="51" t="e">
        <f t="shared" si="592"/>
        <v>#DIV/0!</v>
      </c>
      <c r="EJ1133" s="75">
        <f t="shared" si="593"/>
        <v>0</v>
      </c>
      <c r="EK1133" s="51" t="e">
        <f t="shared" si="594"/>
        <v>#DIV/0!</v>
      </c>
      <c r="EL1133" s="75">
        <f t="shared" si="595"/>
        <v>11.818029490616622</v>
      </c>
      <c r="EM1133" s="51">
        <f t="shared" si="596"/>
        <v>0</v>
      </c>
      <c r="EN1133" s="75">
        <f t="shared" si="597"/>
        <v>0</v>
      </c>
      <c r="EO1133" s="51" t="e">
        <f t="shared" si="598"/>
        <v>#DIV/0!</v>
      </c>
      <c r="EP1133" s="75">
        <f t="shared" si="599"/>
        <v>0</v>
      </c>
      <c r="EQ1133" s="51" t="e">
        <f t="shared" si="600"/>
        <v>#DIV/0!</v>
      </c>
      <c r="ER1133" s="51">
        <f t="shared" si="601"/>
        <v>100</v>
      </c>
      <c r="ES1133" s="51">
        <f t="shared" si="602"/>
        <v>0</v>
      </c>
    </row>
    <row r="1134" spans="1:149" x14ac:dyDescent="0.45">
      <c r="A1134" s="78" t="s">
        <v>1462</v>
      </c>
      <c r="B1134" s="181" t="s">
        <v>953</v>
      </c>
      <c r="C1134" s="51" t="s">
        <v>3591</v>
      </c>
      <c r="D1134" s="51" t="s">
        <v>3650</v>
      </c>
      <c r="E1134" s="78" t="s">
        <v>1121</v>
      </c>
      <c r="F1134" s="78">
        <v>282</v>
      </c>
      <c r="G1134" s="72" t="s">
        <v>3374</v>
      </c>
      <c r="H1134" s="78" t="s">
        <v>1100</v>
      </c>
      <c r="I1134" s="78">
        <v>3</v>
      </c>
      <c r="J1134" s="300">
        <v>700</v>
      </c>
      <c r="K1134" s="78"/>
      <c r="L1134" s="300">
        <v>1000</v>
      </c>
      <c r="M1134" s="72">
        <v>10</v>
      </c>
      <c r="O1134" s="78"/>
      <c r="P1134" s="72" t="s">
        <v>1374</v>
      </c>
      <c r="AA1134" s="195"/>
      <c r="AB1134" s="195"/>
      <c r="AC1134" s="195"/>
      <c r="AD1134" s="72"/>
      <c r="AE1134" s="316">
        <v>1</v>
      </c>
      <c r="AF1134" s="195"/>
      <c r="AG1134" s="195">
        <v>0</v>
      </c>
      <c r="AH1134" s="72"/>
      <c r="AR1134" s="53">
        <v>1.2829999999999999</v>
      </c>
      <c r="AT1134" s="77"/>
      <c r="AU1134" s="276">
        <v>7000</v>
      </c>
      <c r="AV1134" s="276"/>
      <c r="AW1134" s="48">
        <v>8981</v>
      </c>
      <c r="AX1134" s="49"/>
      <c r="AY1134" s="276"/>
      <c r="AZ1134" s="95"/>
      <c r="BB1134" s="80" t="s">
        <v>722</v>
      </c>
      <c r="BC1134" s="270"/>
      <c r="BD1134" s="72">
        <v>61.866</v>
      </c>
      <c r="BE1134" s="72"/>
      <c r="BF1134" s="72"/>
      <c r="BG1134" s="72"/>
      <c r="BH1134" s="72">
        <v>17.497800000000002</v>
      </c>
      <c r="BI1134" s="72"/>
      <c r="BJ1134" s="72"/>
      <c r="BK1134" s="72"/>
      <c r="BL1134" s="72"/>
      <c r="BM1134" s="72"/>
      <c r="BN1134" s="72"/>
      <c r="BO1134" s="72"/>
      <c r="BP1134" s="72"/>
      <c r="BQ1134" s="72"/>
      <c r="BR1134" s="72"/>
      <c r="BS1134" s="72"/>
      <c r="BT1134" s="72"/>
      <c r="BU1134" s="72"/>
      <c r="BV1134" s="72"/>
      <c r="BW1134" s="72"/>
      <c r="BX1134" s="72"/>
      <c r="BY1134" s="72"/>
      <c r="BZ1134" s="72">
        <v>10.636200000000001</v>
      </c>
      <c r="CA1134" s="72"/>
      <c r="CB1134" s="72"/>
      <c r="CC1134" s="72"/>
      <c r="CD1134" s="72"/>
      <c r="CE1134" s="72"/>
      <c r="CF1134" s="72"/>
      <c r="CG1134" s="72"/>
      <c r="CH1134" s="72"/>
      <c r="CI1134" s="72"/>
      <c r="CJ1134" s="72"/>
      <c r="CK1134" s="72"/>
      <c r="CL1134" s="72"/>
      <c r="CM1134" s="72"/>
      <c r="CN1134" s="72"/>
      <c r="CO1134" s="72"/>
      <c r="CP1134" s="72"/>
      <c r="CQ1134" s="72"/>
      <c r="CR1134" s="72"/>
      <c r="CS1134" s="72"/>
      <c r="CT1134" s="72"/>
      <c r="CU1134" s="72"/>
      <c r="CV1134" s="72"/>
      <c r="CW1134" s="72"/>
      <c r="CX1134" s="72"/>
      <c r="CY1134" s="72"/>
      <c r="CZ1134" s="72"/>
      <c r="DA1134" s="72"/>
      <c r="DB1134" s="72"/>
      <c r="DC1134" s="72"/>
      <c r="DD1134" s="72"/>
      <c r="DE1134" s="72"/>
      <c r="DF1134" s="72"/>
      <c r="DG1134" s="72"/>
      <c r="DH1134" s="78">
        <f t="shared" si="579"/>
        <v>90</v>
      </c>
      <c r="DJ1134" s="77">
        <f t="shared" si="580"/>
        <v>10</v>
      </c>
      <c r="DK1134" s="72"/>
      <c r="DL1134" s="51" t="s">
        <v>3694</v>
      </c>
      <c r="DO1134" s="358">
        <v>10</v>
      </c>
      <c r="DP1134" s="72"/>
      <c r="DQ1134" s="374"/>
      <c r="DR1134" s="72"/>
      <c r="DU1134" s="52"/>
      <c r="DX1134" s="75">
        <f t="shared" si="581"/>
        <v>68.739999999999995</v>
      </c>
      <c r="DY1134" s="51">
        <f t="shared" si="582"/>
        <v>0</v>
      </c>
      <c r="DZ1134" s="75">
        <f t="shared" si="583"/>
        <v>0</v>
      </c>
      <c r="EA1134" s="51" t="e">
        <f t="shared" si="584"/>
        <v>#DIV/0!</v>
      </c>
      <c r="EB1134" s="75">
        <f t="shared" si="585"/>
        <v>19.442</v>
      </c>
      <c r="EC1134" s="51">
        <f t="shared" si="586"/>
        <v>0</v>
      </c>
      <c r="ED1134" s="75">
        <f t="shared" si="587"/>
        <v>0</v>
      </c>
      <c r="EE1134" s="51" t="e">
        <f t="shared" si="588"/>
        <v>#DIV/0!</v>
      </c>
      <c r="EF1134" s="75">
        <f t="shared" si="589"/>
        <v>0</v>
      </c>
      <c r="EG1134" s="51" t="e">
        <f t="shared" si="590"/>
        <v>#DIV/0!</v>
      </c>
      <c r="EH1134" s="75">
        <f t="shared" si="591"/>
        <v>0</v>
      </c>
      <c r="EI1134" s="51" t="e">
        <f t="shared" si="592"/>
        <v>#DIV/0!</v>
      </c>
      <c r="EJ1134" s="75">
        <f t="shared" si="593"/>
        <v>0</v>
      </c>
      <c r="EK1134" s="51" t="e">
        <f t="shared" si="594"/>
        <v>#DIV/0!</v>
      </c>
      <c r="EL1134" s="75">
        <f t="shared" si="595"/>
        <v>11.818000000000001</v>
      </c>
      <c r="EM1134" s="51">
        <f t="shared" si="596"/>
        <v>0</v>
      </c>
      <c r="EN1134" s="75">
        <f t="shared" si="597"/>
        <v>0</v>
      </c>
      <c r="EO1134" s="51" t="e">
        <f t="shared" si="598"/>
        <v>#DIV/0!</v>
      </c>
      <c r="EP1134" s="75">
        <f t="shared" si="599"/>
        <v>0</v>
      </c>
      <c r="EQ1134" s="51" t="e">
        <f t="shared" si="600"/>
        <v>#DIV/0!</v>
      </c>
      <c r="ER1134" s="51">
        <f t="shared" si="601"/>
        <v>100</v>
      </c>
      <c r="ES1134" s="51">
        <f t="shared" si="602"/>
        <v>0</v>
      </c>
    </row>
    <row r="1135" spans="1:149" x14ac:dyDescent="0.45">
      <c r="A1135" s="78" t="s">
        <v>1462</v>
      </c>
      <c r="B1135" s="181" t="s">
        <v>953</v>
      </c>
      <c r="C1135" s="51" t="s">
        <v>3591</v>
      </c>
      <c r="D1135" s="51" t="s">
        <v>3650</v>
      </c>
      <c r="E1135" s="78" t="s">
        <v>1121</v>
      </c>
      <c r="F1135" s="78">
        <v>327</v>
      </c>
      <c r="G1135" s="72" t="s">
        <v>3374</v>
      </c>
      <c r="H1135" s="78" t="s">
        <v>1100</v>
      </c>
      <c r="I1135" s="78">
        <v>6</v>
      </c>
      <c r="J1135" s="300">
        <v>800</v>
      </c>
      <c r="K1135" s="78"/>
      <c r="L1135" s="300">
        <v>830</v>
      </c>
      <c r="M1135" s="72">
        <v>10</v>
      </c>
      <c r="O1135" s="78"/>
      <c r="P1135" s="72" t="s">
        <v>1374</v>
      </c>
      <c r="AA1135" s="195"/>
      <c r="AB1135" s="195"/>
      <c r="AC1135" s="195"/>
      <c r="AD1135" s="72"/>
      <c r="AE1135" s="316">
        <v>1</v>
      </c>
      <c r="AF1135" s="195"/>
      <c r="AG1135" s="195">
        <v>0</v>
      </c>
      <c r="AH1135" s="72"/>
      <c r="AR1135" s="53">
        <v>1.26</v>
      </c>
      <c r="AT1135" s="77"/>
      <c r="AU1135" s="276">
        <v>8000</v>
      </c>
      <c r="AV1135" s="276"/>
      <c r="AW1135" s="48">
        <v>10080</v>
      </c>
      <c r="AX1135" s="49"/>
      <c r="AY1135" s="276"/>
      <c r="AZ1135" s="95"/>
      <c r="BB1135" s="80" t="s">
        <v>722</v>
      </c>
      <c r="BC1135" s="270"/>
      <c r="BD1135" s="72">
        <v>61.453600000000002</v>
      </c>
      <c r="BE1135" s="72"/>
      <c r="BF1135" s="72"/>
      <c r="BG1135" s="72"/>
      <c r="BH1135" s="72">
        <v>17.3811</v>
      </c>
      <c r="BI1135" s="72"/>
      <c r="BJ1135" s="72"/>
      <c r="BK1135" s="72"/>
      <c r="BL1135" s="72"/>
      <c r="BM1135" s="72"/>
      <c r="BN1135" s="72"/>
      <c r="BO1135" s="72"/>
      <c r="BP1135" s="72"/>
      <c r="BQ1135" s="72"/>
      <c r="BR1135" s="72"/>
      <c r="BS1135" s="72"/>
      <c r="BT1135" s="72"/>
      <c r="BU1135" s="72"/>
      <c r="BV1135" s="72"/>
      <c r="BW1135" s="72"/>
      <c r="BX1135" s="72"/>
      <c r="BY1135" s="72"/>
      <c r="BZ1135" s="72">
        <v>10.565300000000001</v>
      </c>
      <c r="CA1135" s="72"/>
      <c r="CB1135" s="72"/>
      <c r="CC1135" s="72"/>
      <c r="CD1135" s="72"/>
      <c r="CE1135" s="72"/>
      <c r="CF1135" s="72"/>
      <c r="CG1135" s="72"/>
      <c r="CH1135" s="72"/>
      <c r="CI1135" s="72"/>
      <c r="CJ1135" s="72"/>
      <c r="CK1135" s="72"/>
      <c r="CL1135" s="72"/>
      <c r="CM1135" s="72"/>
      <c r="CN1135" s="72"/>
      <c r="CO1135" s="72"/>
      <c r="CP1135" s="72"/>
      <c r="CQ1135" s="72"/>
      <c r="CR1135" s="72"/>
      <c r="CS1135" s="72"/>
      <c r="CT1135" s="72"/>
      <c r="CU1135" s="72"/>
      <c r="CV1135" s="72"/>
      <c r="CW1135" s="72"/>
      <c r="CX1135" s="72"/>
      <c r="CY1135" s="72"/>
      <c r="CZ1135" s="72"/>
      <c r="DA1135" s="72"/>
      <c r="DB1135" s="72"/>
      <c r="DC1135" s="72"/>
      <c r="DD1135" s="72"/>
      <c r="DE1135" s="72"/>
      <c r="DF1135" s="72"/>
      <c r="DG1135" s="72"/>
      <c r="DH1135" s="78">
        <f t="shared" si="579"/>
        <v>89.4</v>
      </c>
      <c r="DJ1135" s="77">
        <f t="shared" si="580"/>
        <v>10.599999999999994</v>
      </c>
      <c r="DK1135" s="72"/>
      <c r="DL1135" s="51" t="s">
        <v>3694</v>
      </c>
      <c r="DO1135" s="358">
        <v>10.6</v>
      </c>
      <c r="DP1135" s="72"/>
      <c r="DQ1135" s="374"/>
      <c r="DR1135" s="72"/>
      <c r="DU1135" s="52"/>
      <c r="DX1135" s="75">
        <f t="shared" si="581"/>
        <v>68.740044742729296</v>
      </c>
      <c r="DY1135" s="51">
        <f t="shared" si="582"/>
        <v>0</v>
      </c>
      <c r="DZ1135" s="75">
        <f t="shared" si="583"/>
        <v>0</v>
      </c>
      <c r="EA1135" s="51" t="e">
        <f t="shared" si="584"/>
        <v>#DIV/0!</v>
      </c>
      <c r="EB1135" s="75">
        <f t="shared" si="585"/>
        <v>19.44194630872483</v>
      </c>
      <c r="EC1135" s="51">
        <f t="shared" si="586"/>
        <v>0</v>
      </c>
      <c r="ED1135" s="75">
        <f t="shared" si="587"/>
        <v>0</v>
      </c>
      <c r="EE1135" s="51" t="e">
        <f t="shared" si="588"/>
        <v>#DIV/0!</v>
      </c>
      <c r="EF1135" s="75">
        <f t="shared" si="589"/>
        <v>0</v>
      </c>
      <c r="EG1135" s="51" t="e">
        <f t="shared" si="590"/>
        <v>#DIV/0!</v>
      </c>
      <c r="EH1135" s="75">
        <f t="shared" si="591"/>
        <v>0</v>
      </c>
      <c r="EI1135" s="51" t="e">
        <f t="shared" si="592"/>
        <v>#DIV/0!</v>
      </c>
      <c r="EJ1135" s="75">
        <f t="shared" si="593"/>
        <v>0</v>
      </c>
      <c r="EK1135" s="51" t="e">
        <f t="shared" si="594"/>
        <v>#DIV/0!</v>
      </c>
      <c r="EL1135" s="75">
        <f t="shared" si="595"/>
        <v>11.818008948545861</v>
      </c>
      <c r="EM1135" s="51">
        <f t="shared" si="596"/>
        <v>0</v>
      </c>
      <c r="EN1135" s="75">
        <f t="shared" si="597"/>
        <v>0</v>
      </c>
      <c r="EO1135" s="51" t="e">
        <f t="shared" si="598"/>
        <v>#DIV/0!</v>
      </c>
      <c r="EP1135" s="75">
        <f t="shared" si="599"/>
        <v>0</v>
      </c>
      <c r="EQ1135" s="51" t="e">
        <f t="shared" si="600"/>
        <v>#DIV/0!</v>
      </c>
      <c r="ER1135" s="51">
        <f t="shared" si="601"/>
        <v>100</v>
      </c>
      <c r="ES1135" s="51">
        <f t="shared" si="602"/>
        <v>0</v>
      </c>
    </row>
    <row r="1136" spans="1:149" x14ac:dyDescent="0.45">
      <c r="A1136" s="78" t="s">
        <v>1462</v>
      </c>
      <c r="B1136" s="181" t="s">
        <v>953</v>
      </c>
      <c r="C1136" s="51" t="s">
        <v>3591</v>
      </c>
      <c r="D1136" s="51" t="s">
        <v>3650</v>
      </c>
      <c r="E1136" s="78" t="s">
        <v>1121</v>
      </c>
      <c r="F1136" s="78">
        <v>378</v>
      </c>
      <c r="G1136" s="72" t="s">
        <v>3374</v>
      </c>
      <c r="H1136" s="78" t="s">
        <v>1100</v>
      </c>
      <c r="I1136" s="78">
        <v>24</v>
      </c>
      <c r="J1136" s="300">
        <v>800</v>
      </c>
      <c r="K1136" s="78"/>
      <c r="L1136" s="300">
        <v>850</v>
      </c>
      <c r="M1136" s="72">
        <v>10</v>
      </c>
      <c r="O1136" s="78"/>
      <c r="P1136" s="72" t="s">
        <v>1374</v>
      </c>
      <c r="AA1136" s="195"/>
      <c r="AB1136" s="195"/>
      <c r="AC1136" s="195"/>
      <c r="AD1136" s="72"/>
      <c r="AE1136" s="316">
        <v>1</v>
      </c>
      <c r="AF1136" s="195"/>
      <c r="AG1136" s="195">
        <v>0</v>
      </c>
      <c r="AH1136" s="72"/>
      <c r="AR1136" s="53">
        <v>1.2829999999999999</v>
      </c>
      <c r="AT1136" s="77"/>
      <c r="AU1136" s="276">
        <v>8000</v>
      </c>
      <c r="AV1136" s="276"/>
      <c r="AW1136" s="48">
        <v>10264</v>
      </c>
      <c r="AX1136" s="49"/>
      <c r="AY1136" s="276"/>
      <c r="AZ1136" s="95"/>
      <c r="BB1136" s="80" t="s">
        <v>722</v>
      </c>
      <c r="BC1136" s="270"/>
      <c r="BD1136" s="72">
        <v>61.412300000000002</v>
      </c>
      <c r="BE1136" s="72"/>
      <c r="BF1136" s="72"/>
      <c r="BG1136" s="72"/>
      <c r="BH1136" s="72">
        <v>17.369499999999999</v>
      </c>
      <c r="BI1136" s="72"/>
      <c r="BJ1136" s="72"/>
      <c r="BK1136" s="72"/>
      <c r="BL1136" s="72"/>
      <c r="BM1136" s="72"/>
      <c r="BN1136" s="72"/>
      <c r="BO1136" s="72"/>
      <c r="BP1136" s="72"/>
      <c r="BQ1136" s="72"/>
      <c r="BR1136" s="72"/>
      <c r="BS1136" s="72"/>
      <c r="BT1136" s="72"/>
      <c r="BU1136" s="72"/>
      <c r="BV1136" s="72"/>
      <c r="BW1136" s="72"/>
      <c r="BX1136" s="72"/>
      <c r="BY1136" s="72"/>
      <c r="BZ1136" s="72">
        <v>10.558199999999999</v>
      </c>
      <c r="CA1136" s="72"/>
      <c r="CB1136" s="72"/>
      <c r="CC1136" s="72"/>
      <c r="CD1136" s="72"/>
      <c r="CE1136" s="72"/>
      <c r="CF1136" s="72"/>
      <c r="CG1136" s="72"/>
      <c r="CH1136" s="72"/>
      <c r="CI1136" s="72"/>
      <c r="CJ1136" s="72"/>
      <c r="CK1136" s="72"/>
      <c r="CL1136" s="72"/>
      <c r="CM1136" s="72"/>
      <c r="CN1136" s="72"/>
      <c r="CO1136" s="72"/>
      <c r="CP1136" s="72"/>
      <c r="CQ1136" s="72"/>
      <c r="CR1136" s="72"/>
      <c r="CS1136" s="72"/>
      <c r="CT1136" s="72"/>
      <c r="CU1136" s="72"/>
      <c r="CV1136" s="72"/>
      <c r="CW1136" s="72"/>
      <c r="CX1136" s="72"/>
      <c r="CY1136" s="72"/>
      <c r="CZ1136" s="72"/>
      <c r="DA1136" s="72"/>
      <c r="DB1136" s="72"/>
      <c r="DC1136" s="72"/>
      <c r="DD1136" s="72"/>
      <c r="DE1136" s="72"/>
      <c r="DF1136" s="72"/>
      <c r="DG1136" s="72"/>
      <c r="DH1136" s="78">
        <f t="shared" si="579"/>
        <v>89.34</v>
      </c>
      <c r="DJ1136" s="77">
        <f t="shared" si="580"/>
        <v>10.659999999999997</v>
      </c>
      <c r="DK1136" s="72"/>
      <c r="DL1136" s="51" t="s">
        <v>3694</v>
      </c>
      <c r="DO1136" s="358">
        <v>10.66</v>
      </c>
      <c r="DP1136" s="72"/>
      <c r="DQ1136" s="374"/>
      <c r="DR1136" s="72"/>
      <c r="DU1136" s="52"/>
      <c r="DX1136" s="75">
        <f t="shared" si="581"/>
        <v>68.739982090888745</v>
      </c>
      <c r="DY1136" s="51">
        <f t="shared" si="582"/>
        <v>0</v>
      </c>
      <c r="DZ1136" s="75">
        <f t="shared" si="583"/>
        <v>0</v>
      </c>
      <c r="EA1136" s="51" t="e">
        <f t="shared" si="584"/>
        <v>#DIV/0!</v>
      </c>
      <c r="EB1136" s="75">
        <f t="shared" si="585"/>
        <v>19.442019252294603</v>
      </c>
      <c r="EC1136" s="51">
        <f t="shared" si="586"/>
        <v>0</v>
      </c>
      <c r="ED1136" s="75">
        <f t="shared" si="587"/>
        <v>0</v>
      </c>
      <c r="EE1136" s="51" t="e">
        <f t="shared" si="588"/>
        <v>#DIV/0!</v>
      </c>
      <c r="EF1136" s="75">
        <f t="shared" si="589"/>
        <v>0</v>
      </c>
      <c r="EG1136" s="51" t="e">
        <f t="shared" si="590"/>
        <v>#DIV/0!</v>
      </c>
      <c r="EH1136" s="75">
        <f t="shared" si="591"/>
        <v>0</v>
      </c>
      <c r="EI1136" s="51" t="e">
        <f t="shared" si="592"/>
        <v>#DIV/0!</v>
      </c>
      <c r="EJ1136" s="75">
        <f t="shared" si="593"/>
        <v>0</v>
      </c>
      <c r="EK1136" s="51" t="e">
        <f t="shared" si="594"/>
        <v>#DIV/0!</v>
      </c>
      <c r="EL1136" s="75">
        <f t="shared" si="595"/>
        <v>11.817998656816654</v>
      </c>
      <c r="EM1136" s="51">
        <f t="shared" si="596"/>
        <v>0</v>
      </c>
      <c r="EN1136" s="75">
        <f t="shared" si="597"/>
        <v>0</v>
      </c>
      <c r="EO1136" s="51" t="e">
        <f t="shared" si="598"/>
        <v>#DIV/0!</v>
      </c>
      <c r="EP1136" s="75">
        <f t="shared" si="599"/>
        <v>0</v>
      </c>
      <c r="EQ1136" s="51" t="e">
        <f t="shared" si="600"/>
        <v>#DIV/0!</v>
      </c>
      <c r="ER1136" s="51">
        <f t="shared" si="601"/>
        <v>100</v>
      </c>
      <c r="ES1136" s="51">
        <f t="shared" si="602"/>
        <v>0</v>
      </c>
    </row>
    <row r="1137" spans="1:149" x14ac:dyDescent="0.45">
      <c r="A1137" s="78" t="s">
        <v>1462</v>
      </c>
      <c r="B1137" s="181" t="s">
        <v>953</v>
      </c>
      <c r="C1137" s="51" t="s">
        <v>3591</v>
      </c>
      <c r="D1137" s="51" t="s">
        <v>3650</v>
      </c>
      <c r="E1137" s="78" t="s">
        <v>1121</v>
      </c>
      <c r="F1137" s="78">
        <v>475</v>
      </c>
      <c r="G1137" s="72" t="s">
        <v>3374</v>
      </c>
      <c r="H1137" s="78" t="s">
        <v>1100</v>
      </c>
      <c r="I1137" s="78">
        <v>24</v>
      </c>
      <c r="J1137" s="300">
        <v>800</v>
      </c>
      <c r="K1137" s="78"/>
      <c r="L1137" s="300">
        <v>900</v>
      </c>
      <c r="M1137" s="72">
        <v>5</v>
      </c>
      <c r="O1137" s="78"/>
      <c r="P1137" s="72" t="s">
        <v>1374</v>
      </c>
      <c r="AA1137" s="195"/>
      <c r="AB1137" s="195"/>
      <c r="AC1137" s="195"/>
      <c r="AD1137" s="72"/>
      <c r="AE1137" s="316">
        <v>1</v>
      </c>
      <c r="AF1137" s="195"/>
      <c r="AG1137" s="195">
        <v>0</v>
      </c>
      <c r="AH1137" s="72"/>
      <c r="AR1137" s="53">
        <v>1.3360000000000001</v>
      </c>
      <c r="AT1137" s="77"/>
      <c r="AU1137" s="276">
        <v>8000</v>
      </c>
      <c r="AV1137" s="276"/>
      <c r="AW1137" s="48">
        <v>10688</v>
      </c>
      <c r="AX1137" s="49"/>
      <c r="AY1137" s="276"/>
      <c r="AZ1137" s="95"/>
      <c r="BB1137" s="80" t="s">
        <v>722</v>
      </c>
      <c r="BC1137" s="270"/>
      <c r="BD1137" s="72">
        <v>61.467300000000002</v>
      </c>
      <c r="BE1137" s="72"/>
      <c r="BF1137" s="72"/>
      <c r="BG1137" s="72"/>
      <c r="BH1137" s="72">
        <v>17.385000000000002</v>
      </c>
      <c r="BI1137" s="72"/>
      <c r="BJ1137" s="72"/>
      <c r="BK1137" s="72"/>
      <c r="BL1137" s="72"/>
      <c r="BM1137" s="72"/>
      <c r="BN1137" s="72"/>
      <c r="BO1137" s="72"/>
      <c r="BP1137" s="72"/>
      <c r="BQ1137" s="72"/>
      <c r="BR1137" s="72"/>
      <c r="BS1137" s="72"/>
      <c r="BT1137" s="72"/>
      <c r="BU1137" s="72"/>
      <c r="BV1137" s="72"/>
      <c r="BW1137" s="72"/>
      <c r="BX1137" s="72"/>
      <c r="BY1137" s="72"/>
      <c r="BZ1137" s="72">
        <v>10.5677</v>
      </c>
      <c r="CA1137" s="72"/>
      <c r="CB1137" s="72"/>
      <c r="CC1137" s="72"/>
      <c r="CD1137" s="72"/>
      <c r="CE1137" s="72"/>
      <c r="CF1137" s="72"/>
      <c r="CG1137" s="72"/>
      <c r="CH1137" s="72"/>
      <c r="CI1137" s="72"/>
      <c r="CJ1137" s="72"/>
      <c r="CK1137" s="72"/>
      <c r="CL1137" s="72"/>
      <c r="CM1137" s="72"/>
      <c r="CN1137" s="72"/>
      <c r="CO1137" s="72"/>
      <c r="CP1137" s="72"/>
      <c r="CQ1137" s="72"/>
      <c r="CR1137" s="72"/>
      <c r="CS1137" s="72"/>
      <c r="CT1137" s="72"/>
      <c r="CU1137" s="72"/>
      <c r="CV1137" s="72"/>
      <c r="CW1137" s="72"/>
      <c r="CX1137" s="72"/>
      <c r="CY1137" s="72"/>
      <c r="CZ1137" s="72"/>
      <c r="DA1137" s="72"/>
      <c r="DB1137" s="72"/>
      <c r="DC1137" s="72"/>
      <c r="DD1137" s="72"/>
      <c r="DE1137" s="72"/>
      <c r="DF1137" s="72"/>
      <c r="DG1137" s="72"/>
      <c r="DH1137" s="78">
        <f t="shared" si="579"/>
        <v>89.42</v>
      </c>
      <c r="DJ1137" s="77">
        <f t="shared" si="580"/>
        <v>10.579999999999998</v>
      </c>
      <c r="DK1137" s="72"/>
      <c r="DL1137" s="51" t="s">
        <v>3694</v>
      </c>
      <c r="DO1137" s="358">
        <v>10.58</v>
      </c>
      <c r="DP1137" s="72"/>
      <c r="DQ1137" s="374"/>
      <c r="DR1137" s="72"/>
      <c r="DU1137" s="52"/>
      <c r="DX1137" s="75">
        <f t="shared" si="581"/>
        <v>68.739991053455611</v>
      </c>
      <c r="DY1137" s="51">
        <f t="shared" si="582"/>
        <v>0</v>
      </c>
      <c r="DZ1137" s="75">
        <f t="shared" si="583"/>
        <v>0</v>
      </c>
      <c r="EA1137" s="51" t="e">
        <f t="shared" si="584"/>
        <v>#DIV/0!</v>
      </c>
      <c r="EB1137" s="75">
        <f t="shared" si="585"/>
        <v>19.441959293222993</v>
      </c>
      <c r="EC1137" s="51">
        <f t="shared" si="586"/>
        <v>0</v>
      </c>
      <c r="ED1137" s="75">
        <f t="shared" si="587"/>
        <v>0</v>
      </c>
      <c r="EE1137" s="51" t="e">
        <f t="shared" si="588"/>
        <v>#DIV/0!</v>
      </c>
      <c r="EF1137" s="75">
        <f t="shared" si="589"/>
        <v>0</v>
      </c>
      <c r="EG1137" s="51" t="e">
        <f t="shared" si="590"/>
        <v>#DIV/0!</v>
      </c>
      <c r="EH1137" s="75">
        <f t="shared" si="591"/>
        <v>0</v>
      </c>
      <c r="EI1137" s="51" t="e">
        <f t="shared" si="592"/>
        <v>#DIV/0!</v>
      </c>
      <c r="EJ1137" s="75">
        <f t="shared" si="593"/>
        <v>0</v>
      </c>
      <c r="EK1137" s="51" t="e">
        <f t="shared" si="594"/>
        <v>#DIV/0!</v>
      </c>
      <c r="EL1137" s="75">
        <f t="shared" si="595"/>
        <v>11.818049653321406</v>
      </c>
      <c r="EM1137" s="51">
        <f t="shared" si="596"/>
        <v>0</v>
      </c>
      <c r="EN1137" s="75">
        <f t="shared" si="597"/>
        <v>0</v>
      </c>
      <c r="EO1137" s="51" t="e">
        <f t="shared" si="598"/>
        <v>#DIV/0!</v>
      </c>
      <c r="EP1137" s="75">
        <f t="shared" si="599"/>
        <v>0</v>
      </c>
      <c r="EQ1137" s="51" t="e">
        <f t="shared" si="600"/>
        <v>#DIV/0!</v>
      </c>
      <c r="ER1137" s="51">
        <f t="shared" si="601"/>
        <v>100</v>
      </c>
      <c r="ES1137" s="51">
        <f t="shared" si="602"/>
        <v>0</v>
      </c>
    </row>
    <row r="1138" spans="1:149" x14ac:dyDescent="0.45">
      <c r="A1138" s="78" t="s">
        <v>1462</v>
      </c>
      <c r="B1138" s="181" t="s">
        <v>953</v>
      </c>
      <c r="C1138" s="51" t="s">
        <v>3591</v>
      </c>
      <c r="D1138" s="51" t="s">
        <v>3650</v>
      </c>
      <c r="E1138" s="78" t="s">
        <v>1121</v>
      </c>
      <c r="F1138" s="78">
        <v>392</v>
      </c>
      <c r="G1138" s="72" t="s">
        <v>3374</v>
      </c>
      <c r="H1138" s="78" t="s">
        <v>1100</v>
      </c>
      <c r="I1138" s="78">
        <v>24</v>
      </c>
      <c r="J1138" s="300">
        <v>800</v>
      </c>
      <c r="K1138" s="78"/>
      <c r="L1138" s="300">
        <v>900</v>
      </c>
      <c r="M1138" s="72">
        <v>10</v>
      </c>
      <c r="O1138" s="78"/>
      <c r="P1138" s="72" t="s">
        <v>1374</v>
      </c>
      <c r="AA1138" s="195"/>
      <c r="AB1138" s="195"/>
      <c r="AC1138" s="195"/>
      <c r="AD1138" s="72"/>
      <c r="AE1138" s="316">
        <v>1</v>
      </c>
      <c r="AF1138" s="195"/>
      <c r="AG1138" s="195">
        <v>0</v>
      </c>
      <c r="AH1138" s="72"/>
      <c r="AR1138" s="53">
        <v>1.3360000000000001</v>
      </c>
      <c r="AT1138" s="77"/>
      <c r="AU1138" s="276">
        <v>8000</v>
      </c>
      <c r="AV1138" s="276"/>
      <c r="AW1138" s="48">
        <v>10688</v>
      </c>
      <c r="AX1138" s="49"/>
      <c r="AY1138" s="276"/>
      <c r="AZ1138" s="95"/>
      <c r="BB1138" s="80" t="s">
        <v>722</v>
      </c>
      <c r="BC1138" s="270"/>
      <c r="BD1138" s="72">
        <v>61.707900000000002</v>
      </c>
      <c r="BE1138" s="72"/>
      <c r="BF1138" s="72"/>
      <c r="BG1138" s="72"/>
      <c r="BH1138" s="72">
        <v>17.453099999999999</v>
      </c>
      <c r="BI1138" s="72"/>
      <c r="BJ1138" s="72"/>
      <c r="BK1138" s="72"/>
      <c r="BL1138" s="72"/>
      <c r="BM1138" s="72"/>
      <c r="BN1138" s="72"/>
      <c r="BO1138" s="72"/>
      <c r="BP1138" s="72"/>
      <c r="BQ1138" s="72"/>
      <c r="BR1138" s="72"/>
      <c r="BS1138" s="72"/>
      <c r="BT1138" s="72"/>
      <c r="BU1138" s="72"/>
      <c r="BV1138" s="72"/>
      <c r="BW1138" s="72"/>
      <c r="BX1138" s="72"/>
      <c r="BY1138" s="72"/>
      <c r="BZ1138" s="72">
        <v>10.609</v>
      </c>
      <c r="CA1138" s="72"/>
      <c r="CB1138" s="72"/>
      <c r="CC1138" s="72"/>
      <c r="CD1138" s="72"/>
      <c r="CE1138" s="72"/>
      <c r="CF1138" s="72"/>
      <c r="CG1138" s="72"/>
      <c r="CH1138" s="72"/>
      <c r="CI1138" s="72"/>
      <c r="CJ1138" s="72"/>
      <c r="CK1138" s="72"/>
      <c r="CL1138" s="72"/>
      <c r="CM1138" s="72"/>
      <c r="CN1138" s="72"/>
      <c r="CO1138" s="72"/>
      <c r="CP1138" s="72"/>
      <c r="CQ1138" s="72"/>
      <c r="CR1138" s="72"/>
      <c r="CS1138" s="72"/>
      <c r="CT1138" s="72"/>
      <c r="CU1138" s="72"/>
      <c r="CV1138" s="72"/>
      <c r="CW1138" s="72"/>
      <c r="CX1138" s="72"/>
      <c r="CY1138" s="72"/>
      <c r="CZ1138" s="72"/>
      <c r="DA1138" s="72"/>
      <c r="DB1138" s="72"/>
      <c r="DC1138" s="72"/>
      <c r="DD1138" s="72"/>
      <c r="DE1138" s="72"/>
      <c r="DF1138" s="72"/>
      <c r="DG1138" s="72"/>
      <c r="DH1138" s="78">
        <f t="shared" si="579"/>
        <v>89.77</v>
      </c>
      <c r="DJ1138" s="77">
        <f t="shared" si="580"/>
        <v>10.230000000000004</v>
      </c>
      <c r="DK1138" s="72"/>
      <c r="DL1138" s="51" t="s">
        <v>3694</v>
      </c>
      <c r="DO1138" s="358">
        <v>10.23</v>
      </c>
      <c r="DP1138" s="72"/>
      <c r="DQ1138" s="374"/>
      <c r="DR1138" s="72"/>
      <c r="DU1138" s="52"/>
      <c r="DX1138" s="75">
        <f t="shared" si="581"/>
        <v>68.740002227915781</v>
      </c>
      <c r="DY1138" s="51">
        <f t="shared" si="582"/>
        <v>0</v>
      </c>
      <c r="DZ1138" s="75">
        <f t="shared" si="583"/>
        <v>0</v>
      </c>
      <c r="EA1138" s="51" t="e">
        <f t="shared" si="584"/>
        <v>#DIV/0!</v>
      </c>
      <c r="EB1138" s="75">
        <f t="shared" si="585"/>
        <v>19.442018491701013</v>
      </c>
      <c r="EC1138" s="51">
        <f t="shared" si="586"/>
        <v>0</v>
      </c>
      <c r="ED1138" s="75">
        <f t="shared" si="587"/>
        <v>0</v>
      </c>
      <c r="EE1138" s="51" t="e">
        <f t="shared" si="588"/>
        <v>#DIV/0!</v>
      </c>
      <c r="EF1138" s="75">
        <f t="shared" si="589"/>
        <v>0</v>
      </c>
      <c r="EG1138" s="51" t="e">
        <f t="shared" si="590"/>
        <v>#DIV/0!</v>
      </c>
      <c r="EH1138" s="75">
        <f t="shared" si="591"/>
        <v>0</v>
      </c>
      <c r="EI1138" s="51" t="e">
        <f t="shared" si="592"/>
        <v>#DIV/0!</v>
      </c>
      <c r="EJ1138" s="75">
        <f t="shared" si="593"/>
        <v>0</v>
      </c>
      <c r="EK1138" s="51" t="e">
        <f t="shared" si="594"/>
        <v>#DIV/0!</v>
      </c>
      <c r="EL1138" s="75">
        <f t="shared" si="595"/>
        <v>11.817979280383202</v>
      </c>
      <c r="EM1138" s="51">
        <f t="shared" si="596"/>
        <v>0</v>
      </c>
      <c r="EN1138" s="75">
        <f t="shared" si="597"/>
        <v>0</v>
      </c>
      <c r="EO1138" s="51" t="e">
        <f t="shared" si="598"/>
        <v>#DIV/0!</v>
      </c>
      <c r="EP1138" s="75">
        <f t="shared" si="599"/>
        <v>0</v>
      </c>
      <c r="EQ1138" s="51" t="e">
        <f t="shared" si="600"/>
        <v>#DIV/0!</v>
      </c>
      <c r="ER1138" s="51">
        <f t="shared" si="601"/>
        <v>100</v>
      </c>
      <c r="ES1138" s="51">
        <f t="shared" si="602"/>
        <v>0</v>
      </c>
    </row>
    <row r="1139" spans="1:149" s="43" customFormat="1" ht="14.65" thickBot="1" x14ac:dyDescent="0.5">
      <c r="A1139" s="89" t="s">
        <v>1462</v>
      </c>
      <c r="B1139" s="149" t="s">
        <v>953</v>
      </c>
      <c r="C1139" s="43" t="s">
        <v>3591</v>
      </c>
      <c r="D1139" s="43" t="s">
        <v>3650</v>
      </c>
      <c r="E1139" s="89" t="s">
        <v>1121</v>
      </c>
      <c r="F1139" s="89">
        <v>284</v>
      </c>
      <c r="G1139" s="90" t="s">
        <v>3374</v>
      </c>
      <c r="H1139" s="89" t="s">
        <v>1100</v>
      </c>
      <c r="I1139" s="89">
        <v>9</v>
      </c>
      <c r="J1139" s="301">
        <v>800</v>
      </c>
      <c r="K1139" s="89"/>
      <c r="L1139" s="301">
        <v>950</v>
      </c>
      <c r="M1139" s="90">
        <v>10</v>
      </c>
      <c r="O1139" s="89"/>
      <c r="P1139" s="90" t="s">
        <v>1374</v>
      </c>
      <c r="Q1139" s="123"/>
      <c r="R1139" s="123"/>
      <c r="S1139" s="134"/>
      <c r="AA1139" s="196"/>
      <c r="AB1139" s="196"/>
      <c r="AC1139" s="196"/>
      <c r="AD1139" s="90"/>
      <c r="AE1139" s="317">
        <v>1</v>
      </c>
      <c r="AF1139" s="196"/>
      <c r="AG1139" s="196">
        <v>0</v>
      </c>
      <c r="AH1139" s="90"/>
      <c r="AQ1139" s="86"/>
      <c r="AR1139" s="58">
        <v>1.381</v>
      </c>
      <c r="AS1139" s="58"/>
      <c r="AT1139" s="91"/>
      <c r="AU1139" s="277">
        <v>8000</v>
      </c>
      <c r="AV1139" s="277"/>
      <c r="AW1139" s="63">
        <v>11048</v>
      </c>
      <c r="AX1139" s="44"/>
      <c r="AY1139" s="277"/>
      <c r="AZ1139" s="259"/>
      <c r="BA1139" s="86"/>
      <c r="BB1139" s="85" t="s">
        <v>722</v>
      </c>
      <c r="BC1139" s="271"/>
      <c r="BD1139" s="90">
        <v>61.577300000000001</v>
      </c>
      <c r="BE1139" s="90"/>
      <c r="BF1139" s="90"/>
      <c r="BG1139" s="90"/>
      <c r="BH1139" s="90">
        <v>17.4161</v>
      </c>
      <c r="BI1139" s="90"/>
      <c r="BJ1139" s="90"/>
      <c r="BK1139" s="90"/>
      <c r="BL1139" s="90"/>
      <c r="BM1139" s="90"/>
      <c r="BN1139" s="90"/>
      <c r="BO1139" s="90"/>
      <c r="BP1139" s="90"/>
      <c r="BQ1139" s="90"/>
      <c r="BR1139" s="90"/>
      <c r="BS1139" s="90"/>
      <c r="BT1139" s="90"/>
      <c r="BU1139" s="90"/>
      <c r="BV1139" s="90"/>
      <c r="BW1139" s="90"/>
      <c r="BX1139" s="90"/>
      <c r="BY1139" s="90"/>
      <c r="BZ1139" s="90">
        <v>10.586600000000001</v>
      </c>
      <c r="CA1139" s="90"/>
      <c r="CB1139" s="90"/>
      <c r="CC1139" s="90"/>
      <c r="CD1139" s="90"/>
      <c r="CE1139" s="90"/>
      <c r="CF1139" s="90"/>
      <c r="CG1139" s="90"/>
      <c r="CH1139" s="90"/>
      <c r="CI1139" s="90"/>
      <c r="CJ1139" s="90"/>
      <c r="CK1139" s="90"/>
      <c r="CL1139" s="90"/>
      <c r="CM1139" s="90"/>
      <c r="CN1139" s="90"/>
      <c r="CO1139" s="90"/>
      <c r="CP1139" s="90"/>
      <c r="CQ1139" s="90"/>
      <c r="CR1139" s="90"/>
      <c r="CS1139" s="90"/>
      <c r="CT1139" s="90"/>
      <c r="CU1139" s="90"/>
      <c r="CV1139" s="90"/>
      <c r="CW1139" s="90"/>
      <c r="CX1139" s="90"/>
      <c r="CY1139" s="90"/>
      <c r="CZ1139" s="90"/>
      <c r="DA1139" s="90"/>
      <c r="DB1139" s="90"/>
      <c r="DC1139" s="90"/>
      <c r="DD1139" s="90"/>
      <c r="DE1139" s="90"/>
      <c r="DF1139" s="90"/>
      <c r="DG1139" s="90"/>
      <c r="DH1139" s="89">
        <f t="shared" si="579"/>
        <v>89.580000000000013</v>
      </c>
      <c r="DJ1139" s="91">
        <f t="shared" si="580"/>
        <v>10.419999999999987</v>
      </c>
      <c r="DK1139" s="90"/>
      <c r="DL1139" s="43" t="s">
        <v>3694</v>
      </c>
      <c r="DO1139" s="359">
        <v>10.42</v>
      </c>
      <c r="DP1139" s="90"/>
      <c r="DQ1139" s="375"/>
      <c r="DR1139" s="90"/>
      <c r="DS1139" s="308"/>
      <c r="DU1139" s="59"/>
      <c r="DW1139" s="86"/>
      <c r="DX1139" s="298">
        <f t="shared" si="581"/>
        <v>68.740008930564841</v>
      </c>
      <c r="DY1139" s="43">
        <f t="shared" si="582"/>
        <v>0</v>
      </c>
      <c r="DZ1139" s="298">
        <f t="shared" si="583"/>
        <v>0</v>
      </c>
      <c r="EA1139" s="43" t="e">
        <f t="shared" si="584"/>
        <v>#DIV/0!</v>
      </c>
      <c r="EB1139" s="298">
        <f t="shared" si="585"/>
        <v>19.441951328421521</v>
      </c>
      <c r="EC1139" s="43">
        <f t="shared" si="586"/>
        <v>0</v>
      </c>
      <c r="ED1139" s="298">
        <f t="shared" si="587"/>
        <v>0</v>
      </c>
      <c r="EE1139" s="43" t="e">
        <f t="shared" si="588"/>
        <v>#DIV/0!</v>
      </c>
      <c r="EF1139" s="298">
        <f t="shared" si="589"/>
        <v>0</v>
      </c>
      <c r="EG1139" s="43" t="e">
        <f t="shared" si="590"/>
        <v>#DIV/0!</v>
      </c>
      <c r="EH1139" s="298">
        <f t="shared" si="591"/>
        <v>0</v>
      </c>
      <c r="EI1139" s="43" t="e">
        <f t="shared" si="592"/>
        <v>#DIV/0!</v>
      </c>
      <c r="EJ1139" s="298">
        <f t="shared" si="593"/>
        <v>0</v>
      </c>
      <c r="EK1139" s="43" t="e">
        <f t="shared" si="594"/>
        <v>#DIV/0!</v>
      </c>
      <c r="EL1139" s="298">
        <f t="shared" si="595"/>
        <v>11.818039741013617</v>
      </c>
      <c r="EM1139" s="43">
        <f t="shared" si="596"/>
        <v>0</v>
      </c>
      <c r="EN1139" s="298">
        <f t="shared" si="597"/>
        <v>0</v>
      </c>
      <c r="EO1139" s="43" t="e">
        <f t="shared" si="598"/>
        <v>#DIV/0!</v>
      </c>
      <c r="EP1139" s="298">
        <f t="shared" si="599"/>
        <v>0</v>
      </c>
      <c r="EQ1139" s="43" t="e">
        <f t="shared" si="600"/>
        <v>#DIV/0!</v>
      </c>
      <c r="ER1139" s="43">
        <f t="shared" si="601"/>
        <v>100</v>
      </c>
      <c r="ES1139" s="43">
        <f t="shared" si="602"/>
        <v>0</v>
      </c>
    </row>
    <row r="1140" spans="1:149" s="157" customFormat="1" ht="14.65" thickBot="1" x14ac:dyDescent="0.5">
      <c r="A1140" s="155" t="s">
        <v>1463</v>
      </c>
      <c r="B1140" s="188" t="s">
        <v>3414</v>
      </c>
      <c r="C1140" s="157" t="s">
        <v>3593</v>
      </c>
      <c r="D1140" s="157" t="s">
        <v>2167</v>
      </c>
      <c r="E1140" s="155" t="s">
        <v>637</v>
      </c>
      <c r="F1140" s="155" t="s">
        <v>2047</v>
      </c>
      <c r="G1140" s="158" t="s">
        <v>3375</v>
      </c>
      <c r="H1140" s="155" t="s">
        <v>1100</v>
      </c>
      <c r="I1140" s="155"/>
      <c r="J1140" s="303">
        <v>200</v>
      </c>
      <c r="K1140" s="155"/>
      <c r="L1140" s="303">
        <v>1293</v>
      </c>
      <c r="M1140" s="158">
        <v>8</v>
      </c>
      <c r="O1140" s="155"/>
      <c r="P1140" s="158" t="s">
        <v>1374</v>
      </c>
      <c r="Q1140" s="159"/>
      <c r="R1140" s="159"/>
      <c r="S1140" s="160"/>
      <c r="AA1140" s="198"/>
      <c r="AB1140" s="198"/>
      <c r="AC1140" s="198"/>
      <c r="AD1140" s="158"/>
      <c r="AE1140" s="318">
        <v>1</v>
      </c>
      <c r="AF1140" s="198"/>
      <c r="AG1140" s="198">
        <v>0</v>
      </c>
      <c r="AH1140" s="158"/>
      <c r="AQ1140" s="188"/>
      <c r="AR1140" s="279">
        <v>1.0309999999999999</v>
      </c>
      <c r="AS1140" s="279"/>
      <c r="AT1140" s="156"/>
      <c r="AU1140" s="280">
        <v>2000</v>
      </c>
      <c r="AV1140" s="280"/>
      <c r="AW1140" s="309">
        <v>2062</v>
      </c>
      <c r="AX1140" s="281"/>
      <c r="AY1140" s="280"/>
      <c r="AZ1140" s="282"/>
      <c r="BA1140" s="188"/>
      <c r="BB1140" s="151" t="s">
        <v>722</v>
      </c>
      <c r="BC1140" s="273" t="s">
        <v>1126</v>
      </c>
      <c r="BD1140" s="158">
        <v>36.326999999999998</v>
      </c>
      <c r="BE1140" s="158"/>
      <c r="BF1140" s="158"/>
      <c r="BG1140" s="158"/>
      <c r="BH1140" s="158"/>
      <c r="BI1140" s="158"/>
      <c r="BJ1140" s="158"/>
      <c r="BK1140" s="158"/>
      <c r="BL1140" s="158"/>
      <c r="BM1140" s="158"/>
      <c r="BN1140" s="158"/>
      <c r="BO1140" s="158"/>
      <c r="BP1140" s="158"/>
      <c r="BQ1140" s="158"/>
      <c r="BR1140" s="158">
        <v>24.367999999999999</v>
      </c>
      <c r="BS1140" s="158"/>
      <c r="BT1140" s="158"/>
      <c r="BU1140" s="158"/>
      <c r="BV1140" s="158"/>
      <c r="BW1140" s="158"/>
      <c r="BX1140" s="158">
        <v>33.905000000000001</v>
      </c>
      <c r="BY1140" s="158"/>
      <c r="BZ1140" s="158"/>
      <c r="CA1140" s="158"/>
      <c r="CB1140" s="158"/>
      <c r="CC1140" s="158"/>
      <c r="CD1140" s="158"/>
      <c r="CE1140" s="158"/>
      <c r="CF1140" s="158"/>
      <c r="CG1140" s="158"/>
      <c r="CH1140" s="158"/>
      <c r="CI1140" s="158"/>
      <c r="CJ1140" s="158"/>
      <c r="CK1140" s="158"/>
      <c r="CL1140" s="158"/>
      <c r="CM1140" s="158"/>
      <c r="CN1140" s="158"/>
      <c r="CO1140" s="158"/>
      <c r="CP1140" s="158"/>
      <c r="CQ1140" s="158"/>
      <c r="CR1140" s="158"/>
      <c r="CS1140" s="158"/>
      <c r="CT1140" s="158"/>
      <c r="CU1140" s="158"/>
      <c r="CV1140" s="158"/>
      <c r="CW1140" s="158"/>
      <c r="CX1140" s="158"/>
      <c r="CY1140" s="158"/>
      <c r="CZ1140" s="158"/>
      <c r="DA1140" s="158"/>
      <c r="DB1140" s="158"/>
      <c r="DC1140" s="158"/>
      <c r="DD1140" s="158"/>
      <c r="DE1140" s="158"/>
      <c r="DF1140" s="158"/>
      <c r="DG1140" s="158"/>
      <c r="DH1140" s="155">
        <f t="shared" si="579"/>
        <v>94.6</v>
      </c>
      <c r="DJ1140" s="156">
        <f t="shared" si="580"/>
        <v>5.4000000000000057</v>
      </c>
      <c r="DK1140" s="158"/>
      <c r="DO1140" s="363">
        <v>5.4</v>
      </c>
      <c r="DP1140" s="158">
        <v>0.5</v>
      </c>
      <c r="DQ1140" s="376"/>
      <c r="DR1140" s="158"/>
      <c r="DS1140" s="370"/>
      <c r="DU1140" s="335"/>
      <c r="DW1140" s="188"/>
      <c r="DX1140" s="340">
        <f t="shared" si="581"/>
        <v>38.400634249471459</v>
      </c>
      <c r="DY1140" s="157">
        <f t="shared" si="582"/>
        <v>0</v>
      </c>
      <c r="DZ1140" s="340">
        <f t="shared" si="583"/>
        <v>0</v>
      </c>
      <c r="EA1140" s="157" t="e">
        <f t="shared" si="584"/>
        <v>#DIV/0!</v>
      </c>
      <c r="EB1140" s="340">
        <f t="shared" si="585"/>
        <v>0</v>
      </c>
      <c r="EC1140" s="157" t="e">
        <f t="shared" si="586"/>
        <v>#DIV/0!</v>
      </c>
      <c r="ED1140" s="340">
        <f t="shared" si="587"/>
        <v>0</v>
      </c>
      <c r="EE1140" s="157" t="e">
        <f t="shared" si="588"/>
        <v>#DIV/0!</v>
      </c>
      <c r="EF1140" s="340">
        <f t="shared" si="589"/>
        <v>0</v>
      </c>
      <c r="EG1140" s="157" t="e">
        <f t="shared" si="590"/>
        <v>#DIV/0!</v>
      </c>
      <c r="EH1140" s="340">
        <f t="shared" si="591"/>
        <v>25.758985200845665</v>
      </c>
      <c r="EI1140" s="157">
        <f t="shared" si="592"/>
        <v>0</v>
      </c>
      <c r="EJ1140" s="340">
        <f t="shared" si="593"/>
        <v>35.840380549682877</v>
      </c>
      <c r="EK1140" s="157">
        <f t="shared" si="594"/>
        <v>0</v>
      </c>
      <c r="EL1140" s="340">
        <f t="shared" si="595"/>
        <v>0</v>
      </c>
      <c r="EM1140" s="157" t="e">
        <f t="shared" si="596"/>
        <v>#DIV/0!</v>
      </c>
      <c r="EN1140" s="340">
        <f t="shared" si="597"/>
        <v>0</v>
      </c>
      <c r="EO1140" s="157" t="e">
        <f t="shared" si="598"/>
        <v>#DIV/0!</v>
      </c>
      <c r="EP1140" s="340">
        <f t="shared" si="599"/>
        <v>0</v>
      </c>
      <c r="EQ1140" s="157" t="e">
        <f t="shared" si="600"/>
        <v>#DIV/0!</v>
      </c>
      <c r="ER1140" s="157">
        <f t="shared" si="601"/>
        <v>100</v>
      </c>
      <c r="ES1140" s="157">
        <f t="shared" si="602"/>
        <v>0</v>
      </c>
    </row>
    <row r="1141" spans="1:149" x14ac:dyDescent="0.45">
      <c r="A1141" s="78" t="s">
        <v>1464</v>
      </c>
      <c r="B1141" s="174" t="s">
        <v>854</v>
      </c>
      <c r="C1141" s="51" t="s">
        <v>3648</v>
      </c>
      <c r="D1141" s="51" t="s">
        <v>3871</v>
      </c>
      <c r="E1141" s="78" t="s">
        <v>1121</v>
      </c>
      <c r="F1141" s="78">
        <v>997</v>
      </c>
      <c r="G1141" s="72" t="s">
        <v>3375</v>
      </c>
      <c r="H1141" s="78" t="s">
        <v>1100</v>
      </c>
      <c r="I1141" s="78">
        <v>0.16666700000000001</v>
      </c>
      <c r="J1141" s="300">
        <v>1000</v>
      </c>
      <c r="K1141" s="78">
        <v>100</v>
      </c>
      <c r="L1141" s="300">
        <v>1550</v>
      </c>
      <c r="M1141" s="72">
        <v>10</v>
      </c>
      <c r="O1141" s="78"/>
      <c r="P1141" s="72" t="s">
        <v>1374</v>
      </c>
      <c r="AA1141" s="195"/>
      <c r="AB1141" s="195"/>
      <c r="AC1141" s="195"/>
      <c r="AD1141" s="72"/>
      <c r="AE1141" s="316">
        <v>0</v>
      </c>
      <c r="AF1141" s="195"/>
      <c r="AG1141" s="195">
        <v>1</v>
      </c>
      <c r="AH1141" s="72"/>
      <c r="AQ1141" s="174" t="s">
        <v>824</v>
      </c>
      <c r="AR1141" s="53">
        <v>1.8420000000000001</v>
      </c>
      <c r="AS1141" s="53">
        <v>7.7279999999999998</v>
      </c>
      <c r="AT1141" s="77"/>
      <c r="AU1141" s="276"/>
      <c r="AV1141" s="276">
        <v>10000</v>
      </c>
      <c r="AW1141" s="48">
        <v>0</v>
      </c>
      <c r="AX1141" s="49"/>
      <c r="AY1141" s="276">
        <v>77280</v>
      </c>
      <c r="AZ1141" s="95">
        <v>788.1044560209009</v>
      </c>
      <c r="BB1141" s="80" t="s">
        <v>722</v>
      </c>
      <c r="BC1141" s="270"/>
      <c r="BD1141" s="72">
        <v>54.631900000000002</v>
      </c>
      <c r="BE1141" s="72"/>
      <c r="BF1141" s="72"/>
      <c r="BG1141" s="72"/>
      <c r="BH1141" s="72"/>
      <c r="BI1141" s="72"/>
      <c r="BJ1141" s="72"/>
      <c r="BK1141" s="72"/>
      <c r="BL1141" s="72"/>
      <c r="BM1141" s="72"/>
      <c r="BN1141" s="72"/>
      <c r="BO1141" s="72"/>
      <c r="BP1141" s="72"/>
      <c r="BQ1141" s="72"/>
      <c r="BR1141" s="72">
        <v>18.323499999999999</v>
      </c>
      <c r="BS1141" s="72"/>
      <c r="BT1141" s="72"/>
      <c r="BU1141" s="72"/>
      <c r="BV1141" s="72"/>
      <c r="BW1141" s="72"/>
      <c r="BX1141" s="72">
        <v>25.494599999999998</v>
      </c>
      <c r="BY1141" s="72"/>
      <c r="BZ1141" s="72"/>
      <c r="CA1141" s="72"/>
      <c r="CB1141" s="72"/>
      <c r="CC1141" s="72"/>
      <c r="CD1141" s="72"/>
      <c r="CE1141" s="72"/>
      <c r="CF1141" s="72"/>
      <c r="CG1141" s="72"/>
      <c r="CH1141" s="72"/>
      <c r="CI1141" s="72"/>
      <c r="CJ1141" s="72"/>
      <c r="CK1141" s="72"/>
      <c r="CL1141" s="72"/>
      <c r="CM1141" s="72"/>
      <c r="CN1141" s="72"/>
      <c r="CO1141" s="72"/>
      <c r="CP1141" s="72"/>
      <c r="CQ1141" s="72"/>
      <c r="CR1141" s="72"/>
      <c r="CS1141" s="72"/>
      <c r="CT1141" s="72"/>
      <c r="CU1141" s="72"/>
      <c r="CV1141" s="72"/>
      <c r="CW1141" s="72"/>
      <c r="CX1141" s="72"/>
      <c r="CY1141" s="72"/>
      <c r="CZ1141" s="72"/>
      <c r="DA1141" s="72"/>
      <c r="DB1141" s="72"/>
      <c r="DC1141" s="72"/>
      <c r="DD1141" s="72"/>
      <c r="DE1141" s="72"/>
      <c r="DF1141" s="72"/>
      <c r="DG1141" s="72"/>
      <c r="DH1141" s="78">
        <f t="shared" si="579"/>
        <v>98.449999999999989</v>
      </c>
      <c r="DJ1141" s="77">
        <f t="shared" si="580"/>
        <v>1.5500000000000114</v>
      </c>
      <c r="DK1141" s="72"/>
      <c r="DL1141" s="51" t="s">
        <v>3338</v>
      </c>
      <c r="DO1141" s="358"/>
      <c r="DP1141" s="72"/>
      <c r="DQ1141" s="374">
        <v>1.55</v>
      </c>
      <c r="DR1141" s="72">
        <v>0.02</v>
      </c>
      <c r="DU1141" s="52"/>
      <c r="DX1141" s="75">
        <f t="shared" si="581"/>
        <v>55.492026409344852</v>
      </c>
      <c r="DY1141" s="51">
        <f t="shared" si="582"/>
        <v>0</v>
      </c>
      <c r="DZ1141" s="75">
        <f t="shared" si="583"/>
        <v>0</v>
      </c>
      <c r="EA1141" s="51" t="e">
        <f t="shared" si="584"/>
        <v>#DIV/0!</v>
      </c>
      <c r="EB1141" s="75">
        <f t="shared" si="585"/>
        <v>0</v>
      </c>
      <c r="EC1141" s="51" t="e">
        <f t="shared" si="586"/>
        <v>#DIV/0!</v>
      </c>
      <c r="ED1141" s="75">
        <f t="shared" si="587"/>
        <v>0</v>
      </c>
      <c r="EE1141" s="51" t="e">
        <f t="shared" si="588"/>
        <v>#DIV/0!</v>
      </c>
      <c r="EF1141" s="75">
        <f t="shared" si="589"/>
        <v>0</v>
      </c>
      <c r="EG1141" s="51" t="e">
        <f t="shared" si="590"/>
        <v>#DIV/0!</v>
      </c>
      <c r="EH1141" s="75">
        <f t="shared" si="591"/>
        <v>18.611985779583545</v>
      </c>
      <c r="EI1141" s="51">
        <f t="shared" si="592"/>
        <v>0</v>
      </c>
      <c r="EJ1141" s="75">
        <f t="shared" si="593"/>
        <v>25.895987811071613</v>
      </c>
      <c r="EK1141" s="51">
        <f t="shared" si="594"/>
        <v>0</v>
      </c>
      <c r="EL1141" s="75">
        <f t="shared" si="595"/>
        <v>0</v>
      </c>
      <c r="EM1141" s="51" t="e">
        <f t="shared" si="596"/>
        <v>#DIV/0!</v>
      </c>
      <c r="EN1141" s="75">
        <f t="shared" si="597"/>
        <v>0</v>
      </c>
      <c r="EO1141" s="51" t="e">
        <f t="shared" si="598"/>
        <v>#DIV/0!</v>
      </c>
      <c r="EP1141" s="75">
        <f t="shared" si="599"/>
        <v>0</v>
      </c>
      <c r="EQ1141" s="51" t="e">
        <f t="shared" si="600"/>
        <v>#DIV/0!</v>
      </c>
      <c r="ER1141" s="51">
        <f t="shared" si="601"/>
        <v>100</v>
      </c>
      <c r="ES1141" s="51">
        <f t="shared" si="602"/>
        <v>0</v>
      </c>
    </row>
    <row r="1142" spans="1:149" x14ac:dyDescent="0.45">
      <c r="A1142" s="78" t="s">
        <v>1464</v>
      </c>
      <c r="B1142" s="174" t="s">
        <v>854</v>
      </c>
      <c r="C1142" s="51" t="s">
        <v>3648</v>
      </c>
      <c r="D1142" s="51" t="s">
        <v>3871</v>
      </c>
      <c r="E1142" s="78" t="s">
        <v>1121</v>
      </c>
      <c r="F1142" s="78">
        <v>1014</v>
      </c>
      <c r="G1142" s="72" t="s">
        <v>3375</v>
      </c>
      <c r="H1142" s="78" t="s">
        <v>1100</v>
      </c>
      <c r="I1142" s="78">
        <v>0.16666700000000001</v>
      </c>
      <c r="J1142" s="300">
        <v>1000</v>
      </c>
      <c r="K1142" s="78">
        <v>100</v>
      </c>
      <c r="L1142" s="300">
        <v>1600</v>
      </c>
      <c r="M1142" s="72">
        <v>10</v>
      </c>
      <c r="O1142" s="78"/>
      <c r="P1142" s="72" t="s">
        <v>1374</v>
      </c>
      <c r="AA1142" s="195"/>
      <c r="AB1142" s="195"/>
      <c r="AC1142" s="195"/>
      <c r="AD1142" s="72"/>
      <c r="AE1142" s="316">
        <v>0</v>
      </c>
      <c r="AF1142" s="195"/>
      <c r="AG1142" s="195">
        <v>1</v>
      </c>
      <c r="AH1142" s="72"/>
      <c r="AQ1142" s="174" t="s">
        <v>824</v>
      </c>
      <c r="AR1142" s="53">
        <v>1.8360000000000001</v>
      </c>
      <c r="AS1142" s="53">
        <v>7.3579999999999997</v>
      </c>
      <c r="AT1142" s="77"/>
      <c r="AU1142" s="276"/>
      <c r="AV1142" s="276">
        <v>10000</v>
      </c>
      <c r="AW1142" s="48">
        <v>0</v>
      </c>
      <c r="AX1142" s="49"/>
      <c r="AY1142" s="276">
        <v>73580</v>
      </c>
      <c r="AZ1142" s="95">
        <v>750.37171162031427</v>
      </c>
      <c r="BB1142" s="80" t="s">
        <v>722</v>
      </c>
      <c r="BC1142" s="270"/>
      <c r="BD1142" s="72">
        <v>54.382199999999997</v>
      </c>
      <c r="BE1142" s="72"/>
      <c r="BF1142" s="72"/>
      <c r="BG1142" s="72"/>
      <c r="BH1142" s="72"/>
      <c r="BI1142" s="72"/>
      <c r="BJ1142" s="72"/>
      <c r="BK1142" s="72"/>
      <c r="BL1142" s="72"/>
      <c r="BM1142" s="72"/>
      <c r="BN1142" s="72"/>
      <c r="BO1142" s="72"/>
      <c r="BP1142" s="72"/>
      <c r="BQ1142" s="72"/>
      <c r="BR1142" s="72">
        <v>18.239799999999999</v>
      </c>
      <c r="BS1142" s="72"/>
      <c r="BT1142" s="72"/>
      <c r="BU1142" s="72"/>
      <c r="BV1142" s="72"/>
      <c r="BW1142" s="72"/>
      <c r="BX1142" s="72">
        <v>25.3781</v>
      </c>
      <c r="BY1142" s="72"/>
      <c r="BZ1142" s="72"/>
      <c r="CA1142" s="72"/>
      <c r="CB1142" s="72"/>
      <c r="CC1142" s="72"/>
      <c r="CD1142" s="72"/>
      <c r="CE1142" s="72"/>
      <c r="CF1142" s="72"/>
      <c r="CG1142" s="72"/>
      <c r="CH1142" s="72"/>
      <c r="CI1142" s="72"/>
      <c r="CJ1142" s="72"/>
      <c r="CK1142" s="72"/>
      <c r="CL1142" s="72"/>
      <c r="CM1142" s="72"/>
      <c r="CN1142" s="72"/>
      <c r="CO1142" s="72"/>
      <c r="CP1142" s="72"/>
      <c r="CQ1142" s="72"/>
      <c r="CR1142" s="72"/>
      <c r="CS1142" s="72"/>
      <c r="CT1142" s="72"/>
      <c r="CU1142" s="72"/>
      <c r="CV1142" s="72"/>
      <c r="CW1142" s="72"/>
      <c r="CX1142" s="72"/>
      <c r="CY1142" s="72"/>
      <c r="CZ1142" s="72"/>
      <c r="DA1142" s="72"/>
      <c r="DB1142" s="72"/>
      <c r="DC1142" s="72"/>
      <c r="DD1142" s="72"/>
      <c r="DE1142" s="72"/>
      <c r="DF1142" s="72"/>
      <c r="DG1142" s="72"/>
      <c r="DH1142" s="78">
        <f t="shared" si="579"/>
        <v>98.000100000000003</v>
      </c>
      <c r="DJ1142" s="77">
        <f t="shared" si="580"/>
        <v>1.9998999999999967</v>
      </c>
      <c r="DK1142" s="72"/>
      <c r="DL1142" s="51" t="s">
        <v>3338</v>
      </c>
      <c r="DO1142" s="358"/>
      <c r="DP1142" s="72"/>
      <c r="DQ1142" s="374">
        <v>2</v>
      </c>
      <c r="DR1142" s="72">
        <v>0.06</v>
      </c>
      <c r="DU1142" s="52"/>
      <c r="DX1142" s="75">
        <f t="shared" si="581"/>
        <v>55.491984191852865</v>
      </c>
      <c r="DY1142" s="51">
        <f t="shared" si="582"/>
        <v>0</v>
      </c>
      <c r="DZ1142" s="75">
        <f t="shared" si="583"/>
        <v>0</v>
      </c>
      <c r="EA1142" s="51" t="e">
        <f t="shared" si="584"/>
        <v>#DIV/0!</v>
      </c>
      <c r="EB1142" s="75">
        <f t="shared" si="585"/>
        <v>0</v>
      </c>
      <c r="EC1142" s="51" t="e">
        <f t="shared" si="586"/>
        <v>#DIV/0!</v>
      </c>
      <c r="ED1142" s="75">
        <f t="shared" si="587"/>
        <v>0</v>
      </c>
      <c r="EE1142" s="51" t="e">
        <f t="shared" si="588"/>
        <v>#DIV/0!</v>
      </c>
      <c r="EF1142" s="75">
        <f t="shared" si="589"/>
        <v>0</v>
      </c>
      <c r="EG1142" s="51" t="e">
        <f t="shared" si="590"/>
        <v>#DIV/0!</v>
      </c>
      <c r="EH1142" s="75">
        <f t="shared" si="591"/>
        <v>18.612021824467526</v>
      </c>
      <c r="EI1142" s="51">
        <f t="shared" si="592"/>
        <v>0</v>
      </c>
      <c r="EJ1142" s="75">
        <f t="shared" si="593"/>
        <v>25.895993983679606</v>
      </c>
      <c r="EK1142" s="51">
        <f t="shared" si="594"/>
        <v>0</v>
      </c>
      <c r="EL1142" s="75">
        <f t="shared" si="595"/>
        <v>0</v>
      </c>
      <c r="EM1142" s="51" t="e">
        <f t="shared" si="596"/>
        <v>#DIV/0!</v>
      </c>
      <c r="EN1142" s="75">
        <f t="shared" si="597"/>
        <v>0</v>
      </c>
      <c r="EO1142" s="51" t="e">
        <f t="shared" si="598"/>
        <v>#DIV/0!</v>
      </c>
      <c r="EP1142" s="75">
        <f t="shared" si="599"/>
        <v>0</v>
      </c>
      <c r="EQ1142" s="51" t="e">
        <f t="shared" si="600"/>
        <v>#DIV/0!</v>
      </c>
      <c r="ER1142" s="51">
        <f t="shared" si="601"/>
        <v>100</v>
      </c>
      <c r="ES1142" s="51">
        <f t="shared" si="602"/>
        <v>0</v>
      </c>
    </row>
    <row r="1143" spans="1:149" x14ac:dyDescent="0.45">
      <c r="A1143" s="78" t="s">
        <v>1464</v>
      </c>
      <c r="B1143" s="174" t="s">
        <v>854</v>
      </c>
      <c r="C1143" s="51" t="s">
        <v>3648</v>
      </c>
      <c r="D1143" s="51" t="s">
        <v>3871</v>
      </c>
      <c r="E1143" s="78" t="s">
        <v>1121</v>
      </c>
      <c r="F1143" s="78">
        <v>995</v>
      </c>
      <c r="G1143" s="72" t="s">
        <v>3375</v>
      </c>
      <c r="H1143" s="78" t="s">
        <v>1100</v>
      </c>
      <c r="I1143" s="78">
        <v>0.16666700000000001</v>
      </c>
      <c r="J1143" s="300">
        <v>1000</v>
      </c>
      <c r="K1143" s="78">
        <v>100</v>
      </c>
      <c r="L1143" s="300">
        <v>1650</v>
      </c>
      <c r="M1143" s="72">
        <v>10</v>
      </c>
      <c r="O1143" s="78"/>
      <c r="P1143" s="72" t="s">
        <v>1374</v>
      </c>
      <c r="AA1143" s="195"/>
      <c r="AB1143" s="195"/>
      <c r="AC1143" s="195"/>
      <c r="AD1143" s="72"/>
      <c r="AE1143" s="316">
        <v>0</v>
      </c>
      <c r="AF1143" s="195"/>
      <c r="AG1143" s="195">
        <v>1</v>
      </c>
      <c r="AH1143" s="72"/>
      <c r="AQ1143" s="174" t="s">
        <v>824</v>
      </c>
      <c r="AR1143" s="53">
        <v>1.829</v>
      </c>
      <c r="AS1143" s="53">
        <v>7.0209999999999999</v>
      </c>
      <c r="AT1143" s="77"/>
      <c r="AU1143" s="276"/>
      <c r="AV1143" s="276">
        <v>10000</v>
      </c>
      <c r="AW1143" s="48">
        <v>0</v>
      </c>
      <c r="AX1143" s="49"/>
      <c r="AY1143" s="276">
        <v>70210</v>
      </c>
      <c r="AZ1143" s="95">
        <v>716.00432009869894</v>
      </c>
      <c r="BB1143" s="80" t="s">
        <v>722</v>
      </c>
      <c r="BC1143" s="270"/>
      <c r="BD1143" s="72">
        <v>54.4099</v>
      </c>
      <c r="BE1143" s="72"/>
      <c r="BF1143" s="72"/>
      <c r="BG1143" s="72"/>
      <c r="BH1143" s="72"/>
      <c r="BI1143" s="72"/>
      <c r="BJ1143" s="72"/>
      <c r="BK1143" s="72"/>
      <c r="BL1143" s="72"/>
      <c r="BM1143" s="72"/>
      <c r="BN1143" s="72"/>
      <c r="BO1143" s="72"/>
      <c r="BP1143" s="72"/>
      <c r="BQ1143" s="72"/>
      <c r="BR1143" s="72">
        <v>18.249099999999999</v>
      </c>
      <c r="BS1143" s="72"/>
      <c r="BT1143" s="72"/>
      <c r="BU1143" s="72"/>
      <c r="BV1143" s="72"/>
      <c r="BW1143" s="72"/>
      <c r="BX1143" s="72">
        <v>25.390999999999998</v>
      </c>
      <c r="BY1143" s="72"/>
      <c r="BZ1143" s="72"/>
      <c r="CA1143" s="72"/>
      <c r="CB1143" s="72"/>
      <c r="CC1143" s="72"/>
      <c r="CD1143" s="72"/>
      <c r="CE1143" s="72"/>
      <c r="CF1143" s="72"/>
      <c r="CG1143" s="72"/>
      <c r="CH1143" s="72"/>
      <c r="CI1143" s="72"/>
      <c r="CJ1143" s="72"/>
      <c r="CK1143" s="72"/>
      <c r="CL1143" s="72"/>
      <c r="CM1143" s="72"/>
      <c r="CN1143" s="72"/>
      <c r="CO1143" s="72"/>
      <c r="CP1143" s="72"/>
      <c r="CQ1143" s="72"/>
      <c r="CR1143" s="72"/>
      <c r="CS1143" s="72"/>
      <c r="CT1143" s="72"/>
      <c r="CU1143" s="72"/>
      <c r="CV1143" s="72"/>
      <c r="CW1143" s="72"/>
      <c r="CX1143" s="72"/>
      <c r="CY1143" s="72"/>
      <c r="CZ1143" s="72"/>
      <c r="DA1143" s="72"/>
      <c r="DB1143" s="72"/>
      <c r="DC1143" s="72"/>
      <c r="DD1143" s="72"/>
      <c r="DE1143" s="72"/>
      <c r="DF1143" s="72"/>
      <c r="DG1143" s="72"/>
      <c r="DH1143" s="78">
        <f t="shared" si="579"/>
        <v>98.049999999999983</v>
      </c>
      <c r="DJ1143" s="77">
        <f t="shared" si="580"/>
        <v>1.9500000000000171</v>
      </c>
      <c r="DK1143" s="72"/>
      <c r="DL1143" s="51" t="s">
        <v>3338</v>
      </c>
      <c r="DO1143" s="358"/>
      <c r="DP1143" s="72"/>
      <c r="DQ1143" s="374">
        <v>1.95</v>
      </c>
      <c r="DR1143" s="72">
        <v>0.05</v>
      </c>
      <c r="DU1143" s="52"/>
      <c r="DX1143" s="75">
        <f t="shared" si="581"/>
        <v>55.491993880673142</v>
      </c>
      <c r="DY1143" s="51">
        <f t="shared" si="582"/>
        <v>0</v>
      </c>
      <c r="DZ1143" s="75">
        <f t="shared" si="583"/>
        <v>0</v>
      </c>
      <c r="EA1143" s="51" t="e">
        <f t="shared" si="584"/>
        <v>#DIV/0!</v>
      </c>
      <c r="EB1143" s="75">
        <f t="shared" si="585"/>
        <v>0</v>
      </c>
      <c r="EC1143" s="51" t="e">
        <f t="shared" si="586"/>
        <v>#DIV/0!</v>
      </c>
      <c r="ED1143" s="75">
        <f t="shared" si="587"/>
        <v>0</v>
      </c>
      <c r="EE1143" s="51" t="e">
        <f t="shared" si="588"/>
        <v>#DIV/0!</v>
      </c>
      <c r="EF1143" s="75">
        <f t="shared" si="589"/>
        <v>0</v>
      </c>
      <c r="EG1143" s="51" t="e">
        <f t="shared" si="590"/>
        <v>#DIV/0!</v>
      </c>
      <c r="EH1143" s="75">
        <f t="shared" si="591"/>
        <v>18.612034676185623</v>
      </c>
      <c r="EI1143" s="51">
        <f t="shared" si="592"/>
        <v>0</v>
      </c>
      <c r="EJ1143" s="75">
        <f t="shared" si="593"/>
        <v>25.895971443141256</v>
      </c>
      <c r="EK1143" s="51">
        <f t="shared" si="594"/>
        <v>0</v>
      </c>
      <c r="EL1143" s="75">
        <f t="shared" si="595"/>
        <v>0</v>
      </c>
      <c r="EM1143" s="51" t="e">
        <f t="shared" si="596"/>
        <v>#DIV/0!</v>
      </c>
      <c r="EN1143" s="75">
        <f t="shared" si="597"/>
        <v>0</v>
      </c>
      <c r="EO1143" s="51" t="e">
        <f t="shared" si="598"/>
        <v>#DIV/0!</v>
      </c>
      <c r="EP1143" s="75">
        <f t="shared" si="599"/>
        <v>0</v>
      </c>
      <c r="EQ1143" s="51" t="e">
        <f t="shared" si="600"/>
        <v>#DIV/0!</v>
      </c>
      <c r="ER1143" s="51">
        <f t="shared" si="601"/>
        <v>100</v>
      </c>
      <c r="ES1143" s="51">
        <f t="shared" si="602"/>
        <v>0</v>
      </c>
    </row>
    <row r="1144" spans="1:149" x14ac:dyDescent="0.45">
      <c r="A1144" s="78" t="s">
        <v>1464</v>
      </c>
      <c r="B1144" s="174" t="s">
        <v>854</v>
      </c>
      <c r="C1144" s="51" t="s">
        <v>3648</v>
      </c>
      <c r="D1144" s="51" t="s">
        <v>3871</v>
      </c>
      <c r="E1144" s="78" t="s">
        <v>1121</v>
      </c>
      <c r="F1144" s="78">
        <v>1018</v>
      </c>
      <c r="G1144" s="72" t="s">
        <v>3375</v>
      </c>
      <c r="H1144" s="78" t="s">
        <v>1100</v>
      </c>
      <c r="I1144" s="78">
        <v>8.3333299999999999E-2</v>
      </c>
      <c r="J1144" s="300">
        <v>1000</v>
      </c>
      <c r="K1144" s="78">
        <v>100</v>
      </c>
      <c r="L1144" s="300">
        <v>1725</v>
      </c>
      <c r="M1144" s="72">
        <v>10</v>
      </c>
      <c r="O1144" s="78"/>
      <c r="P1144" s="72" t="s">
        <v>1374</v>
      </c>
      <c r="AA1144" s="195"/>
      <c r="AB1144" s="195"/>
      <c r="AC1144" s="195"/>
      <c r="AD1144" s="72"/>
      <c r="AE1144" s="316">
        <v>0</v>
      </c>
      <c r="AF1144" s="195"/>
      <c r="AG1144" s="195">
        <v>1</v>
      </c>
      <c r="AH1144" s="72"/>
      <c r="AQ1144" s="174" t="s">
        <v>824</v>
      </c>
      <c r="AR1144" s="53">
        <v>1.8169999999999999</v>
      </c>
      <c r="AS1144" s="53">
        <v>6.5709999999999997</v>
      </c>
      <c r="AT1144" s="77"/>
      <c r="AU1144" s="276"/>
      <c r="AV1144" s="276">
        <v>10000</v>
      </c>
      <c r="AW1144" s="48">
        <v>0</v>
      </c>
      <c r="AX1144" s="49"/>
      <c r="AY1144" s="276">
        <v>65710</v>
      </c>
      <c r="AZ1144" s="95">
        <v>670.11314447636391</v>
      </c>
      <c r="BB1144" s="80" t="s">
        <v>722</v>
      </c>
      <c r="BC1144" s="270"/>
      <c r="BD1144" s="72">
        <v>54.465400000000002</v>
      </c>
      <c r="BE1144" s="72"/>
      <c r="BF1144" s="72"/>
      <c r="BG1144" s="72"/>
      <c r="BH1144" s="72"/>
      <c r="BI1144" s="72"/>
      <c r="BJ1144" s="72"/>
      <c r="BK1144" s="72"/>
      <c r="BL1144" s="72"/>
      <c r="BM1144" s="72"/>
      <c r="BN1144" s="72"/>
      <c r="BO1144" s="72"/>
      <c r="BP1144" s="72"/>
      <c r="BQ1144" s="72"/>
      <c r="BR1144" s="72">
        <v>18.267700000000001</v>
      </c>
      <c r="BS1144" s="72"/>
      <c r="BT1144" s="72"/>
      <c r="BU1144" s="72"/>
      <c r="BV1144" s="72"/>
      <c r="BW1144" s="72"/>
      <c r="BX1144" s="72">
        <v>25.416899999999998</v>
      </c>
      <c r="BY1144" s="72"/>
      <c r="BZ1144" s="72"/>
      <c r="CA1144" s="72"/>
      <c r="CB1144" s="72"/>
      <c r="CC1144" s="72"/>
      <c r="CD1144" s="72"/>
      <c r="CE1144" s="72"/>
      <c r="CF1144" s="72"/>
      <c r="CG1144" s="72"/>
      <c r="CH1144" s="72"/>
      <c r="CI1144" s="72"/>
      <c r="CJ1144" s="72"/>
      <c r="CK1144" s="72"/>
      <c r="CL1144" s="72"/>
      <c r="CM1144" s="72"/>
      <c r="CN1144" s="72"/>
      <c r="CO1144" s="72"/>
      <c r="CP1144" s="72"/>
      <c r="CQ1144" s="72"/>
      <c r="CR1144" s="72"/>
      <c r="CS1144" s="72"/>
      <c r="CT1144" s="72"/>
      <c r="CU1144" s="72"/>
      <c r="CV1144" s="72"/>
      <c r="CW1144" s="72"/>
      <c r="CX1144" s="72"/>
      <c r="CY1144" s="72"/>
      <c r="CZ1144" s="72"/>
      <c r="DA1144" s="72"/>
      <c r="DB1144" s="72"/>
      <c r="DC1144" s="72"/>
      <c r="DD1144" s="72"/>
      <c r="DE1144" s="72"/>
      <c r="DF1144" s="72"/>
      <c r="DG1144" s="72"/>
      <c r="DH1144" s="78">
        <f t="shared" si="579"/>
        <v>98.15</v>
      </c>
      <c r="DJ1144" s="77">
        <f t="shared" si="580"/>
        <v>1.8499999999999943</v>
      </c>
      <c r="DK1144" s="72"/>
      <c r="DL1144" s="51" t="s">
        <v>3338</v>
      </c>
      <c r="DO1144" s="358"/>
      <c r="DP1144" s="72"/>
      <c r="DQ1144" s="374">
        <v>1.85</v>
      </c>
      <c r="DR1144" s="72">
        <v>7.0000000000000007E-2</v>
      </c>
      <c r="DU1144" s="52"/>
      <c r="DX1144" s="75">
        <f t="shared" si="581"/>
        <v>55.492002037697397</v>
      </c>
      <c r="DY1144" s="51">
        <f t="shared" si="582"/>
        <v>0</v>
      </c>
      <c r="DZ1144" s="75">
        <f t="shared" si="583"/>
        <v>0</v>
      </c>
      <c r="EA1144" s="51" t="e">
        <f t="shared" si="584"/>
        <v>#DIV/0!</v>
      </c>
      <c r="EB1144" s="75">
        <f t="shared" si="585"/>
        <v>0</v>
      </c>
      <c r="EC1144" s="51" t="e">
        <f t="shared" si="586"/>
        <v>#DIV/0!</v>
      </c>
      <c r="ED1144" s="75">
        <f t="shared" si="587"/>
        <v>0</v>
      </c>
      <c r="EE1144" s="51" t="e">
        <f t="shared" si="588"/>
        <v>#DIV/0!</v>
      </c>
      <c r="EF1144" s="75">
        <f t="shared" si="589"/>
        <v>0</v>
      </c>
      <c r="EG1144" s="51" t="e">
        <f t="shared" si="590"/>
        <v>#DIV/0!</v>
      </c>
      <c r="EH1144" s="75">
        <f t="shared" si="591"/>
        <v>18.612022414671422</v>
      </c>
      <c r="EI1144" s="51">
        <f t="shared" si="592"/>
        <v>0</v>
      </c>
      <c r="EJ1144" s="75">
        <f t="shared" si="593"/>
        <v>25.895975547631174</v>
      </c>
      <c r="EK1144" s="51">
        <f t="shared" si="594"/>
        <v>0</v>
      </c>
      <c r="EL1144" s="75">
        <f t="shared" si="595"/>
        <v>0</v>
      </c>
      <c r="EM1144" s="51" t="e">
        <f t="shared" si="596"/>
        <v>#DIV/0!</v>
      </c>
      <c r="EN1144" s="75">
        <f t="shared" si="597"/>
        <v>0</v>
      </c>
      <c r="EO1144" s="51" t="e">
        <f t="shared" si="598"/>
        <v>#DIV/0!</v>
      </c>
      <c r="EP1144" s="75">
        <f t="shared" si="599"/>
        <v>0</v>
      </c>
      <c r="EQ1144" s="51" t="e">
        <f t="shared" si="600"/>
        <v>#DIV/0!</v>
      </c>
      <c r="ER1144" s="51">
        <f t="shared" si="601"/>
        <v>100</v>
      </c>
      <c r="ES1144" s="51">
        <f t="shared" si="602"/>
        <v>0</v>
      </c>
    </row>
    <row r="1145" spans="1:149" x14ac:dyDescent="0.45">
      <c r="A1145" s="78" t="s">
        <v>1464</v>
      </c>
      <c r="B1145" s="174" t="s">
        <v>854</v>
      </c>
      <c r="C1145" s="51" t="s">
        <v>3648</v>
      </c>
      <c r="D1145" s="51" t="s">
        <v>3871</v>
      </c>
      <c r="E1145" s="78" t="s">
        <v>1121</v>
      </c>
      <c r="F1145" s="78">
        <v>1036</v>
      </c>
      <c r="G1145" s="72" t="s">
        <v>3375</v>
      </c>
      <c r="H1145" s="78" t="s">
        <v>1100</v>
      </c>
      <c r="I1145" s="78">
        <v>0.25</v>
      </c>
      <c r="J1145" s="300">
        <v>2000</v>
      </c>
      <c r="K1145" s="78">
        <v>100</v>
      </c>
      <c r="L1145" s="300">
        <v>1580</v>
      </c>
      <c r="M1145" s="72">
        <v>10</v>
      </c>
      <c r="O1145" s="78"/>
      <c r="P1145" s="72" t="s">
        <v>1374</v>
      </c>
      <c r="AA1145" s="195"/>
      <c r="AB1145" s="195"/>
      <c r="AC1145" s="195"/>
      <c r="AD1145" s="72"/>
      <c r="AE1145" s="316">
        <v>0</v>
      </c>
      <c r="AF1145" s="195"/>
      <c r="AG1145" s="195">
        <v>1</v>
      </c>
      <c r="AH1145" s="72"/>
      <c r="AQ1145" s="174" t="s">
        <v>824</v>
      </c>
      <c r="AR1145" s="53">
        <v>4.242</v>
      </c>
      <c r="AS1145" s="53">
        <v>5.0940000000000003</v>
      </c>
      <c r="AT1145" s="77"/>
      <c r="AU1145" s="276"/>
      <c r="AV1145" s="276">
        <v>20000</v>
      </c>
      <c r="AW1145" s="48">
        <v>0</v>
      </c>
      <c r="AX1145" s="49"/>
      <c r="AY1145" s="276">
        <v>101880</v>
      </c>
      <c r="AZ1145" s="95">
        <v>1023.8813282797963</v>
      </c>
      <c r="BB1145" s="80" t="s">
        <v>722</v>
      </c>
      <c r="BC1145" s="270"/>
      <c r="BD1145" s="72">
        <v>53.771700000000003</v>
      </c>
      <c r="BE1145" s="72"/>
      <c r="BF1145" s="72"/>
      <c r="BG1145" s="72"/>
      <c r="BH1145" s="72"/>
      <c r="BI1145" s="72"/>
      <c r="BJ1145" s="72"/>
      <c r="BK1145" s="72"/>
      <c r="BL1145" s="72"/>
      <c r="BM1145" s="72"/>
      <c r="BN1145" s="72"/>
      <c r="BO1145" s="72"/>
      <c r="BP1145" s="72"/>
      <c r="BQ1145" s="72"/>
      <c r="BR1145" s="72">
        <v>18.035</v>
      </c>
      <c r="BS1145" s="72"/>
      <c r="BT1145" s="72"/>
      <c r="BU1145" s="72"/>
      <c r="BV1145" s="72"/>
      <c r="BW1145" s="72"/>
      <c r="BX1145" s="72">
        <v>25.0932</v>
      </c>
      <c r="BY1145" s="72"/>
      <c r="BZ1145" s="72"/>
      <c r="CA1145" s="72"/>
      <c r="CB1145" s="72"/>
      <c r="CC1145" s="72"/>
      <c r="CD1145" s="72"/>
      <c r="CE1145" s="72"/>
      <c r="CF1145" s="72"/>
      <c r="CG1145" s="72"/>
      <c r="CH1145" s="72"/>
      <c r="CI1145" s="72"/>
      <c r="CJ1145" s="72"/>
      <c r="CK1145" s="72"/>
      <c r="CL1145" s="72"/>
      <c r="CM1145" s="72"/>
      <c r="CN1145" s="72"/>
      <c r="CO1145" s="72"/>
      <c r="CP1145" s="72"/>
      <c r="CQ1145" s="72"/>
      <c r="CR1145" s="72"/>
      <c r="CS1145" s="72"/>
      <c r="CT1145" s="72"/>
      <c r="CU1145" s="72"/>
      <c r="CV1145" s="72"/>
      <c r="CW1145" s="72"/>
      <c r="CX1145" s="72"/>
      <c r="CY1145" s="72"/>
      <c r="CZ1145" s="72"/>
      <c r="DA1145" s="72"/>
      <c r="DB1145" s="72"/>
      <c r="DC1145" s="72"/>
      <c r="DD1145" s="72"/>
      <c r="DE1145" s="72"/>
      <c r="DF1145" s="72"/>
      <c r="DG1145" s="72"/>
      <c r="DH1145" s="78">
        <f t="shared" si="579"/>
        <v>96.899900000000002</v>
      </c>
      <c r="DJ1145" s="77">
        <f t="shared" si="580"/>
        <v>3.1000999999999976</v>
      </c>
      <c r="DK1145" s="72"/>
      <c r="DL1145" s="51" t="s">
        <v>3338</v>
      </c>
      <c r="DO1145" s="358"/>
      <c r="DP1145" s="72"/>
      <c r="DQ1145" s="374">
        <v>3.1</v>
      </c>
      <c r="DR1145" s="72">
        <v>0.1</v>
      </c>
      <c r="DU1145" s="52"/>
      <c r="DX1145" s="75">
        <f t="shared" si="581"/>
        <v>55.49200773169013</v>
      </c>
      <c r="DY1145" s="51">
        <f t="shared" si="582"/>
        <v>0</v>
      </c>
      <c r="DZ1145" s="75">
        <f t="shared" si="583"/>
        <v>0</v>
      </c>
      <c r="EA1145" s="51" t="e">
        <f t="shared" si="584"/>
        <v>#DIV/0!</v>
      </c>
      <c r="EB1145" s="75">
        <f t="shared" si="585"/>
        <v>0</v>
      </c>
      <c r="EC1145" s="51" t="e">
        <f t="shared" si="586"/>
        <v>#DIV/0!</v>
      </c>
      <c r="ED1145" s="75">
        <f t="shared" si="587"/>
        <v>0</v>
      </c>
      <c r="EE1145" s="51" t="e">
        <f t="shared" si="588"/>
        <v>#DIV/0!</v>
      </c>
      <c r="EF1145" s="75">
        <f t="shared" si="589"/>
        <v>0</v>
      </c>
      <c r="EG1145" s="51" t="e">
        <f t="shared" si="590"/>
        <v>#DIV/0!</v>
      </c>
      <c r="EH1145" s="75">
        <f t="shared" si="591"/>
        <v>18.611990311651507</v>
      </c>
      <c r="EI1145" s="51">
        <f t="shared" si="592"/>
        <v>0</v>
      </c>
      <c r="EJ1145" s="75">
        <f t="shared" si="593"/>
        <v>25.896001956658367</v>
      </c>
      <c r="EK1145" s="51">
        <f t="shared" si="594"/>
        <v>0</v>
      </c>
      <c r="EL1145" s="75">
        <f t="shared" si="595"/>
        <v>0</v>
      </c>
      <c r="EM1145" s="51" t="e">
        <f t="shared" si="596"/>
        <v>#DIV/0!</v>
      </c>
      <c r="EN1145" s="75">
        <f t="shared" si="597"/>
        <v>0</v>
      </c>
      <c r="EO1145" s="51" t="e">
        <f t="shared" si="598"/>
        <v>#DIV/0!</v>
      </c>
      <c r="EP1145" s="75">
        <f t="shared" si="599"/>
        <v>0</v>
      </c>
      <c r="EQ1145" s="51" t="e">
        <f t="shared" si="600"/>
        <v>#DIV/0!</v>
      </c>
      <c r="ER1145" s="51">
        <f t="shared" si="601"/>
        <v>100</v>
      </c>
      <c r="ES1145" s="51">
        <f t="shared" si="602"/>
        <v>0</v>
      </c>
    </row>
    <row r="1146" spans="1:149" x14ac:dyDescent="0.45">
      <c r="A1146" s="78" t="s">
        <v>1464</v>
      </c>
      <c r="B1146" s="174" t="s">
        <v>854</v>
      </c>
      <c r="C1146" s="51" t="s">
        <v>3648</v>
      </c>
      <c r="D1146" s="51" t="s">
        <v>3871</v>
      </c>
      <c r="E1146" s="78" t="s">
        <v>1121</v>
      </c>
      <c r="F1146" s="78">
        <v>1000</v>
      </c>
      <c r="G1146" s="72" t="s">
        <v>3375</v>
      </c>
      <c r="H1146" s="78" t="s">
        <v>1100</v>
      </c>
      <c r="I1146" s="78">
        <v>8.3333299999999999E-2</v>
      </c>
      <c r="J1146" s="300">
        <v>2000</v>
      </c>
      <c r="K1146" s="78">
        <v>100</v>
      </c>
      <c r="L1146" s="300">
        <v>1650</v>
      </c>
      <c r="M1146" s="72">
        <v>10</v>
      </c>
      <c r="O1146" s="78"/>
      <c r="P1146" s="72" t="s">
        <v>1374</v>
      </c>
      <c r="AA1146" s="195"/>
      <c r="AB1146" s="195"/>
      <c r="AC1146" s="195"/>
      <c r="AD1146" s="72"/>
      <c r="AE1146" s="316">
        <v>0</v>
      </c>
      <c r="AF1146" s="195"/>
      <c r="AG1146" s="195">
        <v>1</v>
      </c>
      <c r="AH1146" s="72"/>
      <c r="AQ1146" s="174" t="s">
        <v>824</v>
      </c>
      <c r="AR1146" s="53">
        <v>4.1020000000000003</v>
      </c>
      <c r="AS1146" s="53">
        <v>44.8</v>
      </c>
      <c r="AT1146" s="77"/>
      <c r="AU1146" s="276"/>
      <c r="AV1146" s="276">
        <v>20000</v>
      </c>
      <c r="AW1146" s="48">
        <v>0</v>
      </c>
      <c r="AX1146" s="49"/>
      <c r="AY1146" s="276">
        <v>896000</v>
      </c>
      <c r="AZ1146" s="95">
        <v>9004.6885565243174</v>
      </c>
      <c r="BB1146" s="80" t="s">
        <v>722</v>
      </c>
      <c r="BC1146" s="270"/>
      <c r="BD1146" s="72">
        <v>53.616399999999999</v>
      </c>
      <c r="BE1146" s="72"/>
      <c r="BF1146" s="72"/>
      <c r="BG1146" s="72"/>
      <c r="BH1146" s="72"/>
      <c r="BI1146" s="72"/>
      <c r="BJ1146" s="72"/>
      <c r="BK1146" s="72"/>
      <c r="BL1146" s="72"/>
      <c r="BM1146" s="72"/>
      <c r="BN1146" s="72"/>
      <c r="BO1146" s="72"/>
      <c r="BP1146" s="72"/>
      <c r="BQ1146" s="72"/>
      <c r="BR1146" s="72">
        <v>17.982900000000001</v>
      </c>
      <c r="BS1146" s="72"/>
      <c r="BT1146" s="72"/>
      <c r="BU1146" s="72"/>
      <c r="BV1146" s="72"/>
      <c r="BW1146" s="72"/>
      <c r="BX1146" s="72">
        <v>25.020700000000001</v>
      </c>
      <c r="BY1146" s="72"/>
      <c r="BZ1146" s="72"/>
      <c r="CA1146" s="72"/>
      <c r="CB1146" s="72"/>
      <c r="CC1146" s="72"/>
      <c r="CD1146" s="72"/>
      <c r="CE1146" s="72"/>
      <c r="CF1146" s="72"/>
      <c r="CG1146" s="72"/>
      <c r="CH1146" s="72"/>
      <c r="CI1146" s="72"/>
      <c r="CJ1146" s="72"/>
      <c r="CK1146" s="72"/>
      <c r="CL1146" s="72"/>
      <c r="CM1146" s="72"/>
      <c r="CN1146" s="72"/>
      <c r="CO1146" s="72"/>
      <c r="CP1146" s="72"/>
      <c r="CQ1146" s="72"/>
      <c r="CR1146" s="72"/>
      <c r="CS1146" s="72"/>
      <c r="CT1146" s="72"/>
      <c r="CU1146" s="72"/>
      <c r="CV1146" s="72"/>
      <c r="CW1146" s="72"/>
      <c r="CX1146" s="72"/>
      <c r="CY1146" s="72"/>
      <c r="CZ1146" s="72"/>
      <c r="DA1146" s="72"/>
      <c r="DB1146" s="72"/>
      <c r="DC1146" s="72"/>
      <c r="DD1146" s="72"/>
      <c r="DE1146" s="72"/>
      <c r="DF1146" s="72"/>
      <c r="DG1146" s="72"/>
      <c r="DH1146" s="78">
        <f t="shared" si="579"/>
        <v>96.62</v>
      </c>
      <c r="DJ1146" s="77">
        <f t="shared" si="580"/>
        <v>3.3799999999999955</v>
      </c>
      <c r="DK1146" s="72"/>
      <c r="DL1146" s="51" t="s">
        <v>3338</v>
      </c>
      <c r="DO1146" s="358"/>
      <c r="DP1146" s="72"/>
      <c r="DQ1146" s="374">
        <v>3.38</v>
      </c>
      <c r="DR1146" s="72">
        <v>0.08</v>
      </c>
      <c r="DU1146" s="52"/>
      <c r="DX1146" s="75">
        <f t="shared" si="581"/>
        <v>55.492030635479196</v>
      </c>
      <c r="DY1146" s="51">
        <f t="shared" si="582"/>
        <v>0</v>
      </c>
      <c r="DZ1146" s="75">
        <f t="shared" si="583"/>
        <v>0</v>
      </c>
      <c r="EA1146" s="51" t="e">
        <f t="shared" si="584"/>
        <v>#DIV/0!</v>
      </c>
      <c r="EB1146" s="75">
        <f t="shared" si="585"/>
        <v>0</v>
      </c>
      <c r="EC1146" s="51" t="e">
        <f t="shared" si="586"/>
        <v>#DIV/0!</v>
      </c>
      <c r="ED1146" s="75">
        <f t="shared" si="587"/>
        <v>0</v>
      </c>
      <c r="EE1146" s="51" t="e">
        <f t="shared" si="588"/>
        <v>#DIV/0!</v>
      </c>
      <c r="EF1146" s="75">
        <f t="shared" si="589"/>
        <v>0</v>
      </c>
      <c r="EG1146" s="51" t="e">
        <f t="shared" si="590"/>
        <v>#DIV/0!</v>
      </c>
      <c r="EH1146" s="75">
        <f t="shared" si="591"/>
        <v>18.611985096253363</v>
      </c>
      <c r="EI1146" s="51">
        <f t="shared" si="592"/>
        <v>0</v>
      </c>
      <c r="EJ1146" s="75">
        <f t="shared" si="593"/>
        <v>25.895984268267441</v>
      </c>
      <c r="EK1146" s="51">
        <f t="shared" si="594"/>
        <v>0</v>
      </c>
      <c r="EL1146" s="75">
        <f t="shared" si="595"/>
        <v>0</v>
      </c>
      <c r="EM1146" s="51" t="e">
        <f t="shared" si="596"/>
        <v>#DIV/0!</v>
      </c>
      <c r="EN1146" s="75">
        <f t="shared" si="597"/>
        <v>0</v>
      </c>
      <c r="EO1146" s="51" t="e">
        <f t="shared" si="598"/>
        <v>#DIV/0!</v>
      </c>
      <c r="EP1146" s="75">
        <f t="shared" si="599"/>
        <v>0</v>
      </c>
      <c r="EQ1146" s="51" t="e">
        <f t="shared" si="600"/>
        <v>#DIV/0!</v>
      </c>
      <c r="ER1146" s="51">
        <f t="shared" si="601"/>
        <v>100</v>
      </c>
      <c r="ES1146" s="51">
        <f t="shared" si="602"/>
        <v>0</v>
      </c>
    </row>
    <row r="1147" spans="1:149" x14ac:dyDescent="0.45">
      <c r="A1147" s="78" t="s">
        <v>1464</v>
      </c>
      <c r="B1147" s="174" t="s">
        <v>854</v>
      </c>
      <c r="C1147" s="51" t="s">
        <v>3648</v>
      </c>
      <c r="D1147" s="51" t="s">
        <v>3871</v>
      </c>
      <c r="E1147" s="78" t="s">
        <v>1121</v>
      </c>
      <c r="F1147" s="78">
        <v>1023</v>
      </c>
      <c r="G1147" s="72" t="s">
        <v>3375</v>
      </c>
      <c r="H1147" s="78" t="s">
        <v>1100</v>
      </c>
      <c r="I1147" s="78">
        <v>8.3333299999999999E-2</v>
      </c>
      <c r="J1147" s="300">
        <v>2000</v>
      </c>
      <c r="K1147" s="78">
        <v>100</v>
      </c>
      <c r="L1147" s="300">
        <v>1685</v>
      </c>
      <c r="M1147" s="72">
        <v>10</v>
      </c>
      <c r="O1147" s="78"/>
      <c r="P1147" s="72" t="s">
        <v>1374</v>
      </c>
      <c r="AA1147" s="195"/>
      <c r="AB1147" s="195"/>
      <c r="AC1147" s="195"/>
      <c r="AD1147" s="72"/>
      <c r="AE1147" s="316">
        <v>0</v>
      </c>
      <c r="AF1147" s="195"/>
      <c r="AG1147" s="195">
        <v>1</v>
      </c>
      <c r="AH1147" s="72"/>
      <c r="AQ1147" s="174" t="s">
        <v>824</v>
      </c>
      <c r="AR1147" s="53">
        <v>4.0359999999999996</v>
      </c>
      <c r="AS1147" s="53">
        <v>42.15</v>
      </c>
      <c r="AT1147" s="77"/>
      <c r="AU1147" s="276"/>
      <c r="AV1147" s="276">
        <v>20000</v>
      </c>
      <c r="AW1147" s="48">
        <v>0</v>
      </c>
      <c r="AX1147" s="49"/>
      <c r="AY1147" s="276">
        <v>843000</v>
      </c>
      <c r="AZ1147" s="95">
        <v>8472.0451486049114</v>
      </c>
      <c r="BB1147" s="80" t="s">
        <v>722</v>
      </c>
      <c r="BC1147" s="270"/>
      <c r="BD1147" s="72">
        <v>52.828400000000002</v>
      </c>
      <c r="BE1147" s="72"/>
      <c r="BF1147" s="72"/>
      <c r="BG1147" s="72"/>
      <c r="BH1147" s="72"/>
      <c r="BI1147" s="72"/>
      <c r="BJ1147" s="72"/>
      <c r="BK1147" s="72"/>
      <c r="BL1147" s="72"/>
      <c r="BM1147" s="72"/>
      <c r="BN1147" s="72"/>
      <c r="BO1147" s="72"/>
      <c r="BP1147" s="72"/>
      <c r="BQ1147" s="72"/>
      <c r="BR1147" s="72">
        <v>17.718599999999999</v>
      </c>
      <c r="BS1147" s="72"/>
      <c r="BT1147" s="72"/>
      <c r="BU1147" s="72"/>
      <c r="BV1147" s="72"/>
      <c r="BW1147" s="72"/>
      <c r="BX1147" s="72">
        <v>24.652999999999999</v>
      </c>
      <c r="BY1147" s="72"/>
      <c r="BZ1147" s="72"/>
      <c r="CA1147" s="72"/>
      <c r="CB1147" s="72"/>
      <c r="CC1147" s="72"/>
      <c r="CD1147" s="72"/>
      <c r="CE1147" s="72"/>
      <c r="CF1147" s="72"/>
      <c r="CG1147" s="72"/>
      <c r="CH1147" s="72"/>
      <c r="CI1147" s="72"/>
      <c r="CJ1147" s="72"/>
      <c r="CK1147" s="72"/>
      <c r="CL1147" s="72"/>
      <c r="CM1147" s="72"/>
      <c r="CN1147" s="72"/>
      <c r="CO1147" s="72"/>
      <c r="CP1147" s="72"/>
      <c r="CQ1147" s="72"/>
      <c r="CR1147" s="72"/>
      <c r="CS1147" s="72"/>
      <c r="CT1147" s="72"/>
      <c r="CU1147" s="72"/>
      <c r="CV1147" s="72"/>
      <c r="CW1147" s="72"/>
      <c r="CX1147" s="72"/>
      <c r="CY1147" s="72"/>
      <c r="CZ1147" s="72"/>
      <c r="DA1147" s="72"/>
      <c r="DB1147" s="72"/>
      <c r="DC1147" s="72"/>
      <c r="DD1147" s="72"/>
      <c r="DE1147" s="72"/>
      <c r="DF1147" s="72"/>
      <c r="DG1147" s="72"/>
      <c r="DH1147" s="78">
        <f t="shared" ref="DH1147:DH1210" si="603">SUM(BD1147,BF1147,BH1147,BJ1147,BL1147,BN1147,BP1147,BR1147,BT1147,BV1147,BX1147,BZ1147,CB1147,CD1147,CF1147,CH1147,CJ1147,CL1147,CN1147,CX1147,CZ1147,DB1147)</f>
        <v>95.199999999999989</v>
      </c>
      <c r="DJ1147" s="77">
        <f t="shared" si="580"/>
        <v>4.8000000000000114</v>
      </c>
      <c r="DK1147" s="72"/>
      <c r="DL1147" s="51" t="s">
        <v>3338</v>
      </c>
      <c r="DO1147" s="358"/>
      <c r="DP1147" s="72"/>
      <c r="DQ1147" s="374">
        <v>4.8</v>
      </c>
      <c r="DR1147" s="72">
        <v>0.2</v>
      </c>
      <c r="DU1147" s="52"/>
      <c r="DX1147" s="75">
        <f t="shared" si="581"/>
        <v>55.492016806722702</v>
      </c>
      <c r="DY1147" s="51">
        <f t="shared" si="582"/>
        <v>0</v>
      </c>
      <c r="DZ1147" s="75">
        <f t="shared" si="583"/>
        <v>0</v>
      </c>
      <c r="EA1147" s="51" t="e">
        <f t="shared" si="584"/>
        <v>#DIV/0!</v>
      </c>
      <c r="EB1147" s="75">
        <f t="shared" si="585"/>
        <v>0</v>
      </c>
      <c r="EC1147" s="51" t="e">
        <f t="shared" si="586"/>
        <v>#DIV/0!</v>
      </c>
      <c r="ED1147" s="75">
        <f t="shared" si="587"/>
        <v>0</v>
      </c>
      <c r="EE1147" s="51" t="e">
        <f t="shared" si="588"/>
        <v>#DIV/0!</v>
      </c>
      <c r="EF1147" s="75">
        <f t="shared" si="589"/>
        <v>0</v>
      </c>
      <c r="EG1147" s="51" t="e">
        <f t="shared" si="590"/>
        <v>#DIV/0!</v>
      </c>
      <c r="EH1147" s="75">
        <f t="shared" si="591"/>
        <v>18.611974789915966</v>
      </c>
      <c r="EI1147" s="51">
        <f t="shared" si="592"/>
        <v>0</v>
      </c>
      <c r="EJ1147" s="75">
        <f t="shared" si="593"/>
        <v>25.89600840336135</v>
      </c>
      <c r="EK1147" s="51">
        <f t="shared" si="594"/>
        <v>0</v>
      </c>
      <c r="EL1147" s="75">
        <f t="shared" si="595"/>
        <v>0</v>
      </c>
      <c r="EM1147" s="51" t="e">
        <f t="shared" si="596"/>
        <v>#DIV/0!</v>
      </c>
      <c r="EN1147" s="75">
        <f t="shared" si="597"/>
        <v>0</v>
      </c>
      <c r="EO1147" s="51" t="e">
        <f t="shared" si="598"/>
        <v>#DIV/0!</v>
      </c>
      <c r="EP1147" s="75">
        <f t="shared" si="599"/>
        <v>0</v>
      </c>
      <c r="EQ1147" s="51" t="e">
        <f t="shared" si="600"/>
        <v>#DIV/0!</v>
      </c>
      <c r="ER1147" s="51">
        <f t="shared" si="601"/>
        <v>100</v>
      </c>
      <c r="ES1147" s="51">
        <f t="shared" si="602"/>
        <v>0</v>
      </c>
    </row>
    <row r="1148" spans="1:149" x14ac:dyDescent="0.45">
      <c r="A1148" s="78" t="s">
        <v>1464</v>
      </c>
      <c r="B1148" s="174" t="s">
        <v>854</v>
      </c>
      <c r="C1148" s="51" t="s">
        <v>3648</v>
      </c>
      <c r="D1148" s="51" t="s">
        <v>3871</v>
      </c>
      <c r="E1148" s="78" t="s">
        <v>1121</v>
      </c>
      <c r="F1148" s="78">
        <v>1002</v>
      </c>
      <c r="G1148" s="72" t="s">
        <v>3375</v>
      </c>
      <c r="H1148" s="78" t="s">
        <v>1100</v>
      </c>
      <c r="I1148" s="78">
        <v>8.3333299999999999E-2</v>
      </c>
      <c r="J1148" s="300">
        <v>2000</v>
      </c>
      <c r="K1148" s="78">
        <v>100</v>
      </c>
      <c r="L1148" s="300">
        <v>1725</v>
      </c>
      <c r="M1148" s="72">
        <v>10</v>
      </c>
      <c r="O1148" s="78"/>
      <c r="P1148" s="72" t="s">
        <v>1374</v>
      </c>
      <c r="AA1148" s="195"/>
      <c r="AB1148" s="195"/>
      <c r="AC1148" s="195"/>
      <c r="AD1148" s="72"/>
      <c r="AE1148" s="316">
        <v>0</v>
      </c>
      <c r="AF1148" s="195"/>
      <c r="AG1148" s="195">
        <v>1</v>
      </c>
      <c r="AH1148" s="72"/>
      <c r="AQ1148" s="174" t="s">
        <v>824</v>
      </c>
      <c r="AR1148" s="53">
        <v>3.9630000000000001</v>
      </c>
      <c r="AS1148" s="53">
        <v>39.409999999999997</v>
      </c>
      <c r="AT1148" s="77"/>
      <c r="AU1148" s="276"/>
      <c r="AV1148" s="276">
        <v>20000</v>
      </c>
      <c r="AW1148" s="48">
        <v>0</v>
      </c>
      <c r="AX1148" s="49"/>
      <c r="AY1148" s="276">
        <v>788199.99999999988</v>
      </c>
      <c r="AZ1148" s="95">
        <v>7921.3119645674851</v>
      </c>
      <c r="BB1148" s="80" t="s">
        <v>722</v>
      </c>
      <c r="BC1148" s="270"/>
      <c r="BD1148" s="72">
        <v>53.988199999999999</v>
      </c>
      <c r="BE1148" s="72"/>
      <c r="BF1148" s="72"/>
      <c r="BG1148" s="72"/>
      <c r="BH1148" s="72"/>
      <c r="BI1148" s="72"/>
      <c r="BJ1148" s="72"/>
      <c r="BK1148" s="72"/>
      <c r="BL1148" s="72"/>
      <c r="BM1148" s="72"/>
      <c r="BN1148" s="72"/>
      <c r="BO1148" s="72"/>
      <c r="BP1148" s="72"/>
      <c r="BQ1148" s="72"/>
      <c r="BR1148" s="72">
        <v>18.107600000000001</v>
      </c>
      <c r="BS1148" s="72"/>
      <c r="BT1148" s="72"/>
      <c r="BU1148" s="72"/>
      <c r="BV1148" s="72"/>
      <c r="BW1148" s="72"/>
      <c r="BX1148" s="72">
        <v>25.194199999999999</v>
      </c>
      <c r="BY1148" s="72"/>
      <c r="BZ1148" s="72"/>
      <c r="CA1148" s="72"/>
      <c r="CB1148" s="72"/>
      <c r="CC1148" s="72"/>
      <c r="CD1148" s="72"/>
      <c r="CE1148" s="72"/>
      <c r="CF1148" s="72"/>
      <c r="CG1148" s="72"/>
      <c r="CH1148" s="72"/>
      <c r="CI1148" s="72"/>
      <c r="CJ1148" s="72"/>
      <c r="CK1148" s="72"/>
      <c r="CL1148" s="72"/>
      <c r="CM1148" s="72"/>
      <c r="CN1148" s="72"/>
      <c r="CO1148" s="72"/>
      <c r="CP1148" s="72"/>
      <c r="CQ1148" s="72"/>
      <c r="CR1148" s="72"/>
      <c r="CS1148" s="72"/>
      <c r="CT1148" s="72"/>
      <c r="CU1148" s="72"/>
      <c r="CV1148" s="72"/>
      <c r="CW1148" s="72"/>
      <c r="CX1148" s="72"/>
      <c r="CY1148" s="72"/>
      <c r="CZ1148" s="72"/>
      <c r="DA1148" s="72"/>
      <c r="DB1148" s="72"/>
      <c r="DC1148" s="72"/>
      <c r="DD1148" s="72"/>
      <c r="DE1148" s="72"/>
      <c r="DF1148" s="72"/>
      <c r="DG1148" s="72"/>
      <c r="DH1148" s="78">
        <f t="shared" si="603"/>
        <v>97.289999999999992</v>
      </c>
      <c r="DJ1148" s="77">
        <f t="shared" si="580"/>
        <v>2.710000000000008</v>
      </c>
      <c r="DK1148" s="72"/>
      <c r="DL1148" s="51" t="s">
        <v>3338</v>
      </c>
      <c r="DO1148" s="358"/>
      <c r="DP1148" s="72"/>
      <c r="DQ1148" s="374">
        <v>2.71</v>
      </c>
      <c r="DR1148" s="72">
        <v>0.09</v>
      </c>
      <c r="DU1148" s="52"/>
      <c r="DX1148" s="75">
        <f t="shared" si="581"/>
        <v>55.492034124781583</v>
      </c>
      <c r="DY1148" s="51">
        <f t="shared" si="582"/>
        <v>0</v>
      </c>
      <c r="DZ1148" s="75">
        <f t="shared" si="583"/>
        <v>0</v>
      </c>
      <c r="EA1148" s="51" t="e">
        <f t="shared" si="584"/>
        <v>#DIV/0!</v>
      </c>
      <c r="EB1148" s="75">
        <f t="shared" si="585"/>
        <v>0</v>
      </c>
      <c r="EC1148" s="51" t="e">
        <f t="shared" si="586"/>
        <v>#DIV/0!</v>
      </c>
      <c r="ED1148" s="75">
        <f t="shared" si="587"/>
        <v>0</v>
      </c>
      <c r="EE1148" s="51" t="e">
        <f t="shared" si="588"/>
        <v>#DIV/0!</v>
      </c>
      <c r="EF1148" s="75">
        <f t="shared" si="589"/>
        <v>0</v>
      </c>
      <c r="EG1148" s="51" t="e">
        <f t="shared" si="590"/>
        <v>#DIV/0!</v>
      </c>
      <c r="EH1148" s="75">
        <f t="shared" si="591"/>
        <v>18.611984787747975</v>
      </c>
      <c r="EI1148" s="51">
        <f t="shared" si="592"/>
        <v>0</v>
      </c>
      <c r="EJ1148" s="75">
        <f t="shared" si="593"/>
        <v>25.895981087470449</v>
      </c>
      <c r="EK1148" s="51">
        <f t="shared" si="594"/>
        <v>0</v>
      </c>
      <c r="EL1148" s="75">
        <f t="shared" si="595"/>
        <v>0</v>
      </c>
      <c r="EM1148" s="51" t="e">
        <f t="shared" si="596"/>
        <v>#DIV/0!</v>
      </c>
      <c r="EN1148" s="75">
        <f t="shared" si="597"/>
        <v>0</v>
      </c>
      <c r="EO1148" s="51" t="e">
        <f t="shared" si="598"/>
        <v>#DIV/0!</v>
      </c>
      <c r="EP1148" s="75">
        <f t="shared" si="599"/>
        <v>0</v>
      </c>
      <c r="EQ1148" s="51" t="e">
        <f t="shared" si="600"/>
        <v>#DIV/0!</v>
      </c>
      <c r="ER1148" s="51">
        <f t="shared" si="601"/>
        <v>100</v>
      </c>
      <c r="ES1148" s="51">
        <f t="shared" si="602"/>
        <v>0</v>
      </c>
    </row>
    <row r="1149" spans="1:149" x14ac:dyDescent="0.45">
      <c r="A1149" s="78" t="s">
        <v>1464</v>
      </c>
      <c r="B1149" s="174" t="s">
        <v>854</v>
      </c>
      <c r="C1149" s="51" t="s">
        <v>3648</v>
      </c>
      <c r="D1149" s="51" t="s">
        <v>3871</v>
      </c>
      <c r="E1149" s="78" t="s">
        <v>1121</v>
      </c>
      <c r="F1149" s="78">
        <v>1004</v>
      </c>
      <c r="G1149" s="72" t="s">
        <v>3375</v>
      </c>
      <c r="H1149" s="78" t="s">
        <v>1100</v>
      </c>
      <c r="I1149" s="78">
        <v>8.3333299999999999E-2</v>
      </c>
      <c r="J1149" s="300">
        <v>2500</v>
      </c>
      <c r="K1149" s="78">
        <v>100</v>
      </c>
      <c r="L1149" s="300">
        <v>1725</v>
      </c>
      <c r="M1149" s="72">
        <v>10</v>
      </c>
      <c r="O1149" s="78"/>
      <c r="P1149" s="72" t="s">
        <v>1374</v>
      </c>
      <c r="AA1149" s="195"/>
      <c r="AB1149" s="195"/>
      <c r="AC1149" s="195"/>
      <c r="AD1149" s="72"/>
      <c r="AE1149" s="316">
        <v>0</v>
      </c>
      <c r="AF1149" s="195"/>
      <c r="AG1149" s="195">
        <v>1</v>
      </c>
      <c r="AH1149" s="72"/>
      <c r="AQ1149" s="174" t="s">
        <v>824</v>
      </c>
      <c r="AR1149" s="53">
        <v>5.9020000000000001</v>
      </c>
      <c r="AS1149" s="53">
        <v>92.08</v>
      </c>
      <c r="AT1149" s="77"/>
      <c r="AU1149" s="276"/>
      <c r="AV1149" s="276">
        <v>25000</v>
      </c>
      <c r="AW1149" s="48">
        <v>0</v>
      </c>
      <c r="AX1149" s="49"/>
      <c r="AY1149" s="276">
        <v>2302000</v>
      </c>
      <c r="AZ1149" s="95">
        <v>23093.546513257766</v>
      </c>
      <c r="BB1149" s="80" t="s">
        <v>722</v>
      </c>
      <c r="BC1149" s="270"/>
      <c r="BD1149" s="72">
        <v>53.494300000000003</v>
      </c>
      <c r="BE1149" s="72"/>
      <c r="BF1149" s="72"/>
      <c r="BG1149" s="72"/>
      <c r="BH1149" s="72"/>
      <c r="BI1149" s="72"/>
      <c r="BJ1149" s="72"/>
      <c r="BK1149" s="72"/>
      <c r="BL1149" s="72"/>
      <c r="BM1149" s="72"/>
      <c r="BN1149" s="72"/>
      <c r="BO1149" s="72"/>
      <c r="BP1149" s="72"/>
      <c r="BQ1149" s="72"/>
      <c r="BR1149" s="72">
        <v>17.942</v>
      </c>
      <c r="BS1149" s="72"/>
      <c r="BT1149" s="72"/>
      <c r="BU1149" s="72"/>
      <c r="BV1149" s="72"/>
      <c r="BW1149" s="72"/>
      <c r="BX1149" s="72">
        <v>24.963699999999999</v>
      </c>
      <c r="BY1149" s="72"/>
      <c r="BZ1149" s="72"/>
      <c r="CA1149" s="72"/>
      <c r="CB1149" s="72"/>
      <c r="CC1149" s="72"/>
      <c r="CD1149" s="72"/>
      <c r="CE1149" s="72"/>
      <c r="CF1149" s="72"/>
      <c r="CG1149" s="72"/>
      <c r="CH1149" s="72"/>
      <c r="CI1149" s="72"/>
      <c r="CJ1149" s="72"/>
      <c r="CK1149" s="72"/>
      <c r="CL1149" s="72"/>
      <c r="CM1149" s="72"/>
      <c r="CN1149" s="72"/>
      <c r="CO1149" s="72"/>
      <c r="CP1149" s="72"/>
      <c r="CQ1149" s="72"/>
      <c r="CR1149" s="72"/>
      <c r="CS1149" s="72"/>
      <c r="CT1149" s="72"/>
      <c r="CU1149" s="72"/>
      <c r="CV1149" s="72"/>
      <c r="CW1149" s="72"/>
      <c r="CX1149" s="72"/>
      <c r="CY1149" s="72"/>
      <c r="CZ1149" s="72"/>
      <c r="DA1149" s="72"/>
      <c r="DB1149" s="72"/>
      <c r="DC1149" s="72"/>
      <c r="DD1149" s="72"/>
      <c r="DE1149" s="72"/>
      <c r="DF1149" s="72"/>
      <c r="DG1149" s="72"/>
      <c r="DH1149" s="78">
        <f t="shared" si="603"/>
        <v>96.4</v>
      </c>
      <c r="DJ1149" s="77">
        <f t="shared" si="580"/>
        <v>3.5999999999999943</v>
      </c>
      <c r="DK1149" s="72"/>
      <c r="DL1149" s="51" t="s">
        <v>3338</v>
      </c>
      <c r="DO1149" s="358"/>
      <c r="DP1149" s="72"/>
      <c r="DQ1149" s="374">
        <v>3.6</v>
      </c>
      <c r="DR1149" s="72">
        <v>0.1</v>
      </c>
      <c r="DU1149" s="52"/>
      <c r="DX1149" s="75">
        <f t="shared" si="581"/>
        <v>55.492012448132776</v>
      </c>
      <c r="DY1149" s="51">
        <f t="shared" si="582"/>
        <v>0</v>
      </c>
      <c r="DZ1149" s="75">
        <f t="shared" si="583"/>
        <v>0</v>
      </c>
      <c r="EA1149" s="51" t="e">
        <f t="shared" si="584"/>
        <v>#DIV/0!</v>
      </c>
      <c r="EB1149" s="75">
        <f t="shared" si="585"/>
        <v>0</v>
      </c>
      <c r="EC1149" s="51" t="e">
        <f t="shared" si="586"/>
        <v>#DIV/0!</v>
      </c>
      <c r="ED1149" s="75">
        <f t="shared" si="587"/>
        <v>0</v>
      </c>
      <c r="EE1149" s="51" t="e">
        <f t="shared" si="588"/>
        <v>#DIV/0!</v>
      </c>
      <c r="EF1149" s="75">
        <f t="shared" si="589"/>
        <v>0</v>
      </c>
      <c r="EG1149" s="51" t="e">
        <f t="shared" si="590"/>
        <v>#DIV/0!</v>
      </c>
      <c r="EH1149" s="75">
        <f t="shared" si="591"/>
        <v>18.612033195020746</v>
      </c>
      <c r="EI1149" s="51">
        <f t="shared" si="592"/>
        <v>0</v>
      </c>
      <c r="EJ1149" s="75">
        <f t="shared" si="593"/>
        <v>25.895954356846474</v>
      </c>
      <c r="EK1149" s="51">
        <f t="shared" si="594"/>
        <v>0</v>
      </c>
      <c r="EL1149" s="75">
        <f t="shared" si="595"/>
        <v>0</v>
      </c>
      <c r="EM1149" s="51" t="e">
        <f t="shared" si="596"/>
        <v>#DIV/0!</v>
      </c>
      <c r="EN1149" s="75">
        <f t="shared" si="597"/>
        <v>0</v>
      </c>
      <c r="EO1149" s="51" t="e">
        <f t="shared" si="598"/>
        <v>#DIV/0!</v>
      </c>
      <c r="EP1149" s="75">
        <f t="shared" si="599"/>
        <v>0</v>
      </c>
      <c r="EQ1149" s="51" t="e">
        <f t="shared" si="600"/>
        <v>#DIV/0!</v>
      </c>
      <c r="ER1149" s="51">
        <f t="shared" si="601"/>
        <v>100</v>
      </c>
      <c r="ES1149" s="51">
        <f t="shared" si="602"/>
        <v>0</v>
      </c>
    </row>
    <row r="1150" spans="1:149" x14ac:dyDescent="0.45">
      <c r="A1150" s="78" t="s">
        <v>1464</v>
      </c>
      <c r="B1150" s="174" t="s">
        <v>854</v>
      </c>
      <c r="C1150" s="51" t="s">
        <v>3648</v>
      </c>
      <c r="D1150" s="51" t="s">
        <v>3871</v>
      </c>
      <c r="E1150" s="78" t="s">
        <v>1121</v>
      </c>
      <c r="F1150" s="78">
        <v>1039</v>
      </c>
      <c r="G1150" s="72" t="s">
        <v>3375</v>
      </c>
      <c r="H1150" s="78" t="s">
        <v>1100</v>
      </c>
      <c r="I1150" s="78">
        <v>1</v>
      </c>
      <c r="J1150" s="300">
        <v>2000</v>
      </c>
      <c r="K1150" s="78">
        <v>100</v>
      </c>
      <c r="L1150" s="300">
        <v>1685</v>
      </c>
      <c r="M1150" s="72">
        <v>10</v>
      </c>
      <c r="O1150" s="78"/>
      <c r="P1150" s="72" t="s">
        <v>1374</v>
      </c>
      <c r="AA1150" s="195"/>
      <c r="AB1150" s="195"/>
      <c r="AC1150" s="195"/>
      <c r="AD1150" s="72"/>
      <c r="AE1150" s="316">
        <v>0</v>
      </c>
      <c r="AF1150" s="195"/>
      <c r="AG1150" s="195">
        <v>1</v>
      </c>
      <c r="AH1150" s="72"/>
      <c r="AQ1150" s="174" t="s">
        <v>824</v>
      </c>
      <c r="AR1150" s="53">
        <v>4.0359999999999996</v>
      </c>
      <c r="AS1150" s="53">
        <v>42.15</v>
      </c>
      <c r="AT1150" s="77"/>
      <c r="AU1150" s="276"/>
      <c r="AV1150" s="276">
        <v>20000</v>
      </c>
      <c r="AW1150" s="48">
        <v>0</v>
      </c>
      <c r="AX1150" s="49"/>
      <c r="AY1150" s="276">
        <v>843000</v>
      </c>
      <c r="AZ1150" s="95">
        <v>8472.0451486049114</v>
      </c>
      <c r="BB1150" s="80" t="s">
        <v>722</v>
      </c>
      <c r="BC1150" s="270"/>
      <c r="BD1150" s="72">
        <v>52.717399999999998</v>
      </c>
      <c r="BE1150" s="72"/>
      <c r="BF1150" s="72"/>
      <c r="BG1150" s="72"/>
      <c r="BH1150" s="72"/>
      <c r="BI1150" s="72"/>
      <c r="BJ1150" s="72"/>
      <c r="BK1150" s="72"/>
      <c r="BL1150" s="72"/>
      <c r="BM1150" s="72"/>
      <c r="BN1150" s="72"/>
      <c r="BO1150" s="72"/>
      <c r="BP1150" s="72"/>
      <c r="BQ1150" s="72"/>
      <c r="BR1150" s="72">
        <v>17.6814</v>
      </c>
      <c r="BS1150" s="72"/>
      <c r="BT1150" s="72"/>
      <c r="BU1150" s="72"/>
      <c r="BV1150" s="72"/>
      <c r="BW1150" s="72"/>
      <c r="BX1150" s="72">
        <v>24.601199999999999</v>
      </c>
      <c r="BY1150" s="72"/>
      <c r="BZ1150" s="72"/>
      <c r="CA1150" s="72"/>
      <c r="CB1150" s="72"/>
      <c r="CC1150" s="72"/>
      <c r="CD1150" s="72"/>
      <c r="CE1150" s="72"/>
      <c r="CF1150" s="72"/>
      <c r="CG1150" s="72"/>
      <c r="CH1150" s="72"/>
      <c r="CI1150" s="72"/>
      <c r="CJ1150" s="72"/>
      <c r="CK1150" s="72"/>
      <c r="CL1150" s="72"/>
      <c r="CM1150" s="72"/>
      <c r="CN1150" s="72"/>
      <c r="CO1150" s="72"/>
      <c r="CP1150" s="72"/>
      <c r="CQ1150" s="72"/>
      <c r="CR1150" s="72"/>
      <c r="CS1150" s="72"/>
      <c r="CT1150" s="72"/>
      <c r="CU1150" s="72"/>
      <c r="CV1150" s="72"/>
      <c r="CW1150" s="72"/>
      <c r="CX1150" s="72"/>
      <c r="CY1150" s="72"/>
      <c r="CZ1150" s="72"/>
      <c r="DA1150" s="72"/>
      <c r="DB1150" s="72"/>
      <c r="DC1150" s="72"/>
      <c r="DD1150" s="72"/>
      <c r="DE1150" s="72"/>
      <c r="DF1150" s="72"/>
      <c r="DG1150" s="72"/>
      <c r="DH1150" s="78">
        <f t="shared" si="603"/>
        <v>95</v>
      </c>
      <c r="DJ1150" s="77">
        <f t="shared" si="580"/>
        <v>5</v>
      </c>
      <c r="DK1150" s="72"/>
      <c r="DL1150" s="51" t="s">
        <v>3338</v>
      </c>
      <c r="DO1150" s="358"/>
      <c r="DP1150" s="72"/>
      <c r="DQ1150" s="374">
        <v>5</v>
      </c>
      <c r="DR1150" s="72">
        <v>0.2</v>
      </c>
      <c r="DU1150" s="52"/>
      <c r="DX1150" s="75">
        <f t="shared" si="581"/>
        <v>55.491999999999997</v>
      </c>
      <c r="DY1150" s="51">
        <f t="shared" si="582"/>
        <v>0</v>
      </c>
      <c r="DZ1150" s="75">
        <f t="shared" si="583"/>
        <v>0</v>
      </c>
      <c r="EA1150" s="51" t="e">
        <f t="shared" si="584"/>
        <v>#DIV/0!</v>
      </c>
      <c r="EB1150" s="75">
        <f t="shared" si="585"/>
        <v>0</v>
      </c>
      <c r="EC1150" s="51" t="e">
        <f t="shared" si="586"/>
        <v>#DIV/0!</v>
      </c>
      <c r="ED1150" s="75">
        <f t="shared" si="587"/>
        <v>0</v>
      </c>
      <c r="EE1150" s="51" t="e">
        <f t="shared" si="588"/>
        <v>#DIV/0!</v>
      </c>
      <c r="EF1150" s="75">
        <f t="shared" si="589"/>
        <v>0</v>
      </c>
      <c r="EG1150" s="51" t="e">
        <f t="shared" si="590"/>
        <v>#DIV/0!</v>
      </c>
      <c r="EH1150" s="75">
        <f t="shared" si="591"/>
        <v>18.612000000000002</v>
      </c>
      <c r="EI1150" s="51">
        <f t="shared" si="592"/>
        <v>0</v>
      </c>
      <c r="EJ1150" s="75">
        <f t="shared" si="593"/>
        <v>25.895999999999997</v>
      </c>
      <c r="EK1150" s="51">
        <f t="shared" si="594"/>
        <v>0</v>
      </c>
      <c r="EL1150" s="75">
        <f t="shared" si="595"/>
        <v>0</v>
      </c>
      <c r="EM1150" s="51" t="e">
        <f t="shared" si="596"/>
        <v>#DIV/0!</v>
      </c>
      <c r="EN1150" s="75">
        <f t="shared" si="597"/>
        <v>0</v>
      </c>
      <c r="EO1150" s="51" t="e">
        <f t="shared" si="598"/>
        <v>#DIV/0!</v>
      </c>
      <c r="EP1150" s="75">
        <f t="shared" si="599"/>
        <v>0</v>
      </c>
      <c r="EQ1150" s="51" t="e">
        <f t="shared" si="600"/>
        <v>#DIV/0!</v>
      </c>
      <c r="ER1150" s="51">
        <f t="shared" si="601"/>
        <v>100</v>
      </c>
      <c r="ES1150" s="51">
        <f t="shared" si="602"/>
        <v>0</v>
      </c>
    </row>
    <row r="1151" spans="1:149" x14ac:dyDescent="0.45">
      <c r="A1151" s="78" t="s">
        <v>1464</v>
      </c>
      <c r="B1151" s="174" t="s">
        <v>854</v>
      </c>
      <c r="C1151" s="51" t="s">
        <v>3648</v>
      </c>
      <c r="D1151" s="51" t="s">
        <v>3872</v>
      </c>
      <c r="E1151" s="78" t="s">
        <v>1121</v>
      </c>
      <c r="F1151" s="78">
        <v>1056</v>
      </c>
      <c r="G1151" s="72" t="s">
        <v>3375</v>
      </c>
      <c r="H1151" s="78" t="s">
        <v>1100</v>
      </c>
      <c r="I1151" s="78">
        <v>1</v>
      </c>
      <c r="J1151" s="300">
        <v>1000</v>
      </c>
      <c r="K1151" s="78">
        <v>100</v>
      </c>
      <c r="L1151" s="300">
        <v>1275</v>
      </c>
      <c r="M1151" s="72">
        <v>10</v>
      </c>
      <c r="O1151" s="78"/>
      <c r="P1151" s="72" t="s">
        <v>1374</v>
      </c>
      <c r="AA1151" s="195"/>
      <c r="AB1151" s="195"/>
      <c r="AC1151" s="195"/>
      <c r="AD1151" s="72"/>
      <c r="AE1151" s="316">
        <v>0</v>
      </c>
      <c r="AF1151" s="195"/>
      <c r="AG1151" s="195">
        <v>1</v>
      </c>
      <c r="AH1151" s="72"/>
      <c r="AQ1151" s="174" t="s">
        <v>824</v>
      </c>
      <c r="AR1151" s="53">
        <v>1.85</v>
      </c>
      <c r="AS1151" s="53">
        <v>10.64</v>
      </c>
      <c r="AT1151" s="77"/>
      <c r="AU1151" s="276"/>
      <c r="AV1151" s="276">
        <v>10000</v>
      </c>
      <c r="AW1151" s="48">
        <v>0</v>
      </c>
      <c r="AX1151" s="49"/>
      <c r="AY1151" s="276">
        <v>106400</v>
      </c>
      <c r="AZ1151" s="95">
        <v>1085.0713524925447</v>
      </c>
      <c r="BB1151" s="80" t="s">
        <v>722</v>
      </c>
      <c r="BC1151" s="270"/>
      <c r="BD1151" s="72">
        <v>44.118000000000002</v>
      </c>
      <c r="BE1151" s="72"/>
      <c r="BF1151" s="72"/>
      <c r="BG1151" s="72"/>
      <c r="BH1151" s="72">
        <v>18.7164</v>
      </c>
      <c r="BI1151" s="72"/>
      <c r="BJ1151" s="72"/>
      <c r="BK1151" s="72"/>
      <c r="BL1151" s="72"/>
      <c r="BM1151" s="72"/>
      <c r="BN1151" s="72"/>
      <c r="BO1151" s="72"/>
      <c r="BP1151" s="72"/>
      <c r="BQ1151" s="72"/>
      <c r="BR1151" s="72"/>
      <c r="BS1151" s="72"/>
      <c r="BT1151" s="72"/>
      <c r="BU1151" s="72"/>
      <c r="BV1151" s="72"/>
      <c r="BW1151" s="72"/>
      <c r="BX1151" s="72">
        <v>20.588699999999999</v>
      </c>
      <c r="BY1151" s="72"/>
      <c r="BZ1151" s="72">
        <v>11.376899999999999</v>
      </c>
      <c r="CA1151" s="72"/>
      <c r="CB1151" s="72"/>
      <c r="CC1151" s="72"/>
      <c r="CD1151" s="72"/>
      <c r="CE1151" s="72"/>
      <c r="CF1151" s="72"/>
      <c r="CG1151" s="72"/>
      <c r="CH1151" s="72"/>
      <c r="CI1151" s="72"/>
      <c r="CJ1151" s="72"/>
      <c r="CK1151" s="72"/>
      <c r="CL1151" s="72"/>
      <c r="CM1151" s="72"/>
      <c r="CN1151" s="72"/>
      <c r="CO1151" s="72"/>
      <c r="CP1151" s="72"/>
      <c r="CQ1151" s="72"/>
      <c r="CR1151" s="72"/>
      <c r="CS1151" s="72"/>
      <c r="CT1151" s="72"/>
      <c r="CU1151" s="72"/>
      <c r="CV1151" s="72"/>
      <c r="CW1151" s="72"/>
      <c r="CX1151" s="72"/>
      <c r="CY1151" s="72"/>
      <c r="CZ1151" s="72"/>
      <c r="DA1151" s="72"/>
      <c r="DB1151" s="72"/>
      <c r="DC1151" s="72"/>
      <c r="DD1151" s="72"/>
      <c r="DE1151" s="72"/>
      <c r="DF1151" s="72"/>
      <c r="DG1151" s="72"/>
      <c r="DH1151" s="78">
        <f t="shared" si="603"/>
        <v>94.800000000000011</v>
      </c>
      <c r="DJ1151" s="77">
        <f t="shared" si="580"/>
        <v>5.1999999999999886</v>
      </c>
      <c r="DK1151" s="72"/>
      <c r="DL1151" s="51" t="s">
        <v>3338</v>
      </c>
      <c r="DO1151" s="358"/>
      <c r="DP1151" s="72"/>
      <c r="DQ1151" s="374">
        <v>5.2</v>
      </c>
      <c r="DR1151" s="72">
        <v>0.2</v>
      </c>
      <c r="DU1151" s="52"/>
      <c r="DX1151" s="75">
        <f t="shared" si="581"/>
        <v>46.537974683544306</v>
      </c>
      <c r="DY1151" s="51">
        <f t="shared" si="582"/>
        <v>0</v>
      </c>
      <c r="DZ1151" s="75">
        <f t="shared" si="583"/>
        <v>0</v>
      </c>
      <c r="EA1151" s="51" t="e">
        <f t="shared" si="584"/>
        <v>#DIV/0!</v>
      </c>
      <c r="EB1151" s="75">
        <f t="shared" si="585"/>
        <v>19.743037974683542</v>
      </c>
      <c r="EC1151" s="51">
        <f t="shared" si="586"/>
        <v>0</v>
      </c>
      <c r="ED1151" s="75">
        <f t="shared" si="587"/>
        <v>0</v>
      </c>
      <c r="EE1151" s="51" t="e">
        <f t="shared" si="588"/>
        <v>#DIV/0!</v>
      </c>
      <c r="EF1151" s="75">
        <f t="shared" si="589"/>
        <v>0</v>
      </c>
      <c r="EG1151" s="51" t="e">
        <f t="shared" si="590"/>
        <v>#DIV/0!</v>
      </c>
      <c r="EH1151" s="75">
        <f t="shared" si="591"/>
        <v>0</v>
      </c>
      <c r="EI1151" s="51" t="e">
        <f t="shared" si="592"/>
        <v>#DIV/0!</v>
      </c>
      <c r="EJ1151" s="75">
        <f t="shared" si="593"/>
        <v>21.71803797468354</v>
      </c>
      <c r="EK1151" s="51">
        <f t="shared" si="594"/>
        <v>0</v>
      </c>
      <c r="EL1151" s="75">
        <f t="shared" si="595"/>
        <v>12.000949367088605</v>
      </c>
      <c r="EM1151" s="51">
        <f t="shared" si="596"/>
        <v>0</v>
      </c>
      <c r="EN1151" s="75">
        <f t="shared" si="597"/>
        <v>0</v>
      </c>
      <c r="EO1151" s="51" t="e">
        <f t="shared" si="598"/>
        <v>#DIV/0!</v>
      </c>
      <c r="EP1151" s="75">
        <f t="shared" si="599"/>
        <v>0</v>
      </c>
      <c r="EQ1151" s="51" t="e">
        <f t="shared" si="600"/>
        <v>#DIV/0!</v>
      </c>
      <c r="ER1151" s="51">
        <f t="shared" si="601"/>
        <v>100</v>
      </c>
      <c r="ES1151" s="51">
        <f t="shared" si="602"/>
        <v>0</v>
      </c>
    </row>
    <row r="1152" spans="1:149" x14ac:dyDescent="0.45">
      <c r="A1152" s="78" t="s">
        <v>1464</v>
      </c>
      <c r="B1152" s="174" t="s">
        <v>854</v>
      </c>
      <c r="C1152" s="51" t="s">
        <v>3648</v>
      </c>
      <c r="D1152" s="51" t="s">
        <v>3872</v>
      </c>
      <c r="E1152" s="78" t="s">
        <v>1121</v>
      </c>
      <c r="F1152" s="78">
        <v>1073</v>
      </c>
      <c r="G1152" s="72" t="s">
        <v>3375</v>
      </c>
      <c r="H1152" s="78" t="s">
        <v>1100</v>
      </c>
      <c r="I1152" s="78">
        <v>0.25</v>
      </c>
      <c r="J1152" s="300">
        <v>1000</v>
      </c>
      <c r="K1152" s="78">
        <v>100</v>
      </c>
      <c r="L1152" s="300">
        <v>1460</v>
      </c>
      <c r="M1152" s="72">
        <v>10</v>
      </c>
      <c r="O1152" s="78"/>
      <c r="P1152" s="72" t="s">
        <v>1374</v>
      </c>
      <c r="AA1152" s="195"/>
      <c r="AB1152" s="195"/>
      <c r="AC1152" s="195"/>
      <c r="AD1152" s="72"/>
      <c r="AE1152" s="316">
        <v>0</v>
      </c>
      <c r="AF1152" s="195"/>
      <c r="AG1152" s="195">
        <v>1</v>
      </c>
      <c r="AH1152" s="72"/>
      <c r="AQ1152" s="174" t="s">
        <v>824</v>
      </c>
      <c r="AR1152" s="53">
        <v>1.851</v>
      </c>
      <c r="AS1152" s="53">
        <v>8.4960000000000004</v>
      </c>
      <c r="AT1152" s="77"/>
      <c r="AU1152" s="276"/>
      <c r="AV1152" s="276">
        <v>10000</v>
      </c>
      <c r="AW1152" s="48">
        <v>0</v>
      </c>
      <c r="AX1152" s="49"/>
      <c r="AY1152" s="276">
        <v>84960</v>
      </c>
      <c r="AZ1152" s="95">
        <v>866.42539574968612</v>
      </c>
      <c r="BB1152" s="80" t="s">
        <v>722</v>
      </c>
      <c r="BC1152" s="270"/>
      <c r="BD1152" s="72">
        <v>44.722999999999999</v>
      </c>
      <c r="BE1152" s="72"/>
      <c r="BF1152" s="72"/>
      <c r="BG1152" s="72"/>
      <c r="BH1152" s="72">
        <v>18.972999999999999</v>
      </c>
      <c r="BI1152" s="72"/>
      <c r="BJ1152" s="72"/>
      <c r="BK1152" s="72"/>
      <c r="BL1152" s="72"/>
      <c r="BM1152" s="72"/>
      <c r="BN1152" s="72"/>
      <c r="BO1152" s="72"/>
      <c r="BP1152" s="72"/>
      <c r="BQ1152" s="72"/>
      <c r="BR1152" s="72"/>
      <c r="BS1152" s="72"/>
      <c r="BT1152" s="72"/>
      <c r="BU1152" s="72"/>
      <c r="BV1152" s="72"/>
      <c r="BW1152" s="72"/>
      <c r="BX1152" s="72">
        <v>20.870999999999999</v>
      </c>
      <c r="BY1152" s="72"/>
      <c r="BZ1152" s="72">
        <v>11.532999999999999</v>
      </c>
      <c r="CA1152" s="72"/>
      <c r="CB1152" s="72"/>
      <c r="CC1152" s="72"/>
      <c r="CD1152" s="72"/>
      <c r="CE1152" s="72"/>
      <c r="CF1152" s="72"/>
      <c r="CG1152" s="72"/>
      <c r="CH1152" s="72"/>
      <c r="CI1152" s="72"/>
      <c r="CJ1152" s="72"/>
      <c r="CK1152" s="72"/>
      <c r="CL1152" s="72"/>
      <c r="CM1152" s="72"/>
      <c r="CN1152" s="72"/>
      <c r="CO1152" s="72"/>
      <c r="CP1152" s="72"/>
      <c r="CQ1152" s="72"/>
      <c r="CR1152" s="72"/>
      <c r="CS1152" s="72"/>
      <c r="CT1152" s="72"/>
      <c r="CU1152" s="72"/>
      <c r="CV1152" s="72"/>
      <c r="CW1152" s="72"/>
      <c r="CX1152" s="72"/>
      <c r="CY1152" s="72"/>
      <c r="CZ1152" s="72"/>
      <c r="DA1152" s="72"/>
      <c r="DB1152" s="72"/>
      <c r="DC1152" s="72"/>
      <c r="DD1152" s="72"/>
      <c r="DE1152" s="72"/>
      <c r="DF1152" s="72"/>
      <c r="DG1152" s="72"/>
      <c r="DH1152" s="78">
        <f t="shared" si="603"/>
        <v>96.1</v>
      </c>
      <c r="DJ1152" s="77">
        <f t="shared" si="580"/>
        <v>3.9000000000000057</v>
      </c>
      <c r="DK1152" s="72"/>
      <c r="DL1152" s="51" t="s">
        <v>3338</v>
      </c>
      <c r="DO1152" s="358"/>
      <c r="DP1152" s="72"/>
      <c r="DQ1152" s="374">
        <v>3.9</v>
      </c>
      <c r="DR1152" s="72">
        <v>0.2</v>
      </c>
      <c r="DU1152" s="52"/>
      <c r="DX1152" s="75">
        <f t="shared" si="581"/>
        <v>46.537981269510922</v>
      </c>
      <c r="DY1152" s="51">
        <f t="shared" si="582"/>
        <v>0</v>
      </c>
      <c r="DZ1152" s="75">
        <f t="shared" si="583"/>
        <v>0</v>
      </c>
      <c r="EA1152" s="51" t="e">
        <f t="shared" si="584"/>
        <v>#DIV/0!</v>
      </c>
      <c r="EB1152" s="75">
        <f t="shared" si="585"/>
        <v>19.742976066597294</v>
      </c>
      <c r="EC1152" s="51">
        <f t="shared" si="586"/>
        <v>0</v>
      </c>
      <c r="ED1152" s="75">
        <f t="shared" si="587"/>
        <v>0</v>
      </c>
      <c r="EE1152" s="51" t="e">
        <f t="shared" si="588"/>
        <v>#DIV/0!</v>
      </c>
      <c r="EF1152" s="75">
        <f t="shared" si="589"/>
        <v>0</v>
      </c>
      <c r="EG1152" s="51" t="e">
        <f t="shared" si="590"/>
        <v>#DIV/0!</v>
      </c>
      <c r="EH1152" s="75">
        <f t="shared" si="591"/>
        <v>0</v>
      </c>
      <c r="EI1152" s="51" t="e">
        <f t="shared" si="592"/>
        <v>#DIV/0!</v>
      </c>
      <c r="EJ1152" s="75">
        <f t="shared" si="593"/>
        <v>21.718002081165452</v>
      </c>
      <c r="EK1152" s="51">
        <f t="shared" si="594"/>
        <v>0</v>
      </c>
      <c r="EL1152" s="75">
        <f t="shared" si="595"/>
        <v>12.001040582726327</v>
      </c>
      <c r="EM1152" s="51">
        <f t="shared" si="596"/>
        <v>0</v>
      </c>
      <c r="EN1152" s="75">
        <f t="shared" si="597"/>
        <v>0</v>
      </c>
      <c r="EO1152" s="51" t="e">
        <f t="shared" si="598"/>
        <v>#DIV/0!</v>
      </c>
      <c r="EP1152" s="75">
        <f t="shared" si="599"/>
        <v>0</v>
      </c>
      <c r="EQ1152" s="51" t="e">
        <f t="shared" si="600"/>
        <v>#DIV/0!</v>
      </c>
      <c r="ER1152" s="51">
        <f t="shared" si="601"/>
        <v>100</v>
      </c>
      <c r="ES1152" s="51">
        <f t="shared" si="602"/>
        <v>0</v>
      </c>
    </row>
    <row r="1153" spans="1:149" x14ac:dyDescent="0.45">
      <c r="A1153" s="78" t="s">
        <v>1464</v>
      </c>
      <c r="B1153" s="174" t="s">
        <v>854</v>
      </c>
      <c r="C1153" s="51" t="s">
        <v>3648</v>
      </c>
      <c r="D1153" s="51" t="s">
        <v>3872</v>
      </c>
      <c r="E1153" s="78" t="s">
        <v>1121</v>
      </c>
      <c r="F1153" s="78">
        <v>1074</v>
      </c>
      <c r="G1153" s="72" t="s">
        <v>3375</v>
      </c>
      <c r="H1153" s="78" t="s">
        <v>1100</v>
      </c>
      <c r="I1153" s="78">
        <v>0.16666700000000001</v>
      </c>
      <c r="J1153" s="300">
        <v>1000</v>
      </c>
      <c r="K1153" s="78">
        <v>100</v>
      </c>
      <c r="L1153" s="300">
        <v>1550</v>
      </c>
      <c r="M1153" s="72">
        <v>10</v>
      </c>
      <c r="O1153" s="78"/>
      <c r="P1153" s="72" t="s">
        <v>1374</v>
      </c>
      <c r="AA1153" s="195"/>
      <c r="AB1153" s="195"/>
      <c r="AC1153" s="195"/>
      <c r="AD1153" s="72"/>
      <c r="AE1153" s="316">
        <v>0</v>
      </c>
      <c r="AF1153" s="195"/>
      <c r="AG1153" s="195">
        <v>1</v>
      </c>
      <c r="AH1153" s="72"/>
      <c r="AQ1153" s="174" t="s">
        <v>824</v>
      </c>
      <c r="AR1153" s="53">
        <v>1.8420000000000001</v>
      </c>
      <c r="AS1153" s="53">
        <v>7.7279999999999998</v>
      </c>
      <c r="AT1153" s="77"/>
      <c r="AU1153" s="276"/>
      <c r="AV1153" s="276">
        <v>10000</v>
      </c>
      <c r="AW1153" s="48">
        <v>0</v>
      </c>
      <c r="AX1153" s="49"/>
      <c r="AY1153" s="276">
        <v>77280</v>
      </c>
      <c r="AZ1153" s="95">
        <v>788.1044560209009</v>
      </c>
      <c r="BB1153" s="80" t="s">
        <v>722</v>
      </c>
      <c r="BC1153" s="270"/>
      <c r="BD1153" s="72">
        <v>44.769599999999997</v>
      </c>
      <c r="BE1153" s="72"/>
      <c r="BF1153" s="72"/>
      <c r="BG1153" s="72"/>
      <c r="BH1153" s="72">
        <v>18.992799999999999</v>
      </c>
      <c r="BI1153" s="72"/>
      <c r="BJ1153" s="72"/>
      <c r="BK1153" s="72"/>
      <c r="BL1153" s="72"/>
      <c r="BM1153" s="72"/>
      <c r="BN1153" s="72"/>
      <c r="BO1153" s="72"/>
      <c r="BP1153" s="72"/>
      <c r="BQ1153" s="72"/>
      <c r="BR1153" s="72"/>
      <c r="BS1153" s="72"/>
      <c r="BT1153" s="72"/>
      <c r="BU1153" s="72"/>
      <c r="BV1153" s="72"/>
      <c r="BW1153" s="72"/>
      <c r="BX1153" s="72">
        <v>20.892700000000001</v>
      </c>
      <c r="BY1153" s="72"/>
      <c r="BZ1153" s="72">
        <v>11.545</v>
      </c>
      <c r="CA1153" s="72"/>
      <c r="CB1153" s="72"/>
      <c r="CC1153" s="72"/>
      <c r="CD1153" s="72"/>
      <c r="CE1153" s="72"/>
      <c r="CF1153" s="72"/>
      <c r="CG1153" s="72"/>
      <c r="CH1153" s="72"/>
      <c r="CI1153" s="72"/>
      <c r="CJ1153" s="72"/>
      <c r="CK1153" s="72"/>
      <c r="CL1153" s="72"/>
      <c r="CM1153" s="72"/>
      <c r="CN1153" s="72"/>
      <c r="CO1153" s="72"/>
      <c r="CP1153" s="72"/>
      <c r="CQ1153" s="72"/>
      <c r="CR1153" s="72"/>
      <c r="CS1153" s="72"/>
      <c r="CT1153" s="72"/>
      <c r="CU1153" s="72"/>
      <c r="CV1153" s="72"/>
      <c r="CW1153" s="72"/>
      <c r="CX1153" s="72"/>
      <c r="CY1153" s="72"/>
      <c r="CZ1153" s="72"/>
      <c r="DA1153" s="72"/>
      <c r="DB1153" s="72"/>
      <c r="DC1153" s="72"/>
      <c r="DD1153" s="72"/>
      <c r="DE1153" s="72"/>
      <c r="DF1153" s="72"/>
      <c r="DG1153" s="72"/>
      <c r="DH1153" s="78">
        <f t="shared" si="603"/>
        <v>96.200100000000006</v>
      </c>
      <c r="DJ1153" s="77">
        <f t="shared" si="580"/>
        <v>3.7998999999999938</v>
      </c>
      <c r="DK1153" s="72"/>
      <c r="DL1153" s="51" t="s">
        <v>3338</v>
      </c>
      <c r="DO1153" s="358"/>
      <c r="DP1153" s="72"/>
      <c r="DQ1153" s="374">
        <v>3.8</v>
      </c>
      <c r="DR1153" s="72">
        <v>0.1</v>
      </c>
      <c r="DU1153" s="52"/>
      <c r="DX1153" s="75">
        <f t="shared" si="581"/>
        <v>46.537997361749099</v>
      </c>
      <c r="DY1153" s="51">
        <f t="shared" si="582"/>
        <v>0</v>
      </c>
      <c r="DZ1153" s="75">
        <f t="shared" si="583"/>
        <v>0</v>
      </c>
      <c r="EA1153" s="51" t="e">
        <f t="shared" si="584"/>
        <v>#DIV/0!</v>
      </c>
      <c r="EB1153" s="75">
        <f t="shared" si="585"/>
        <v>19.743014820150911</v>
      </c>
      <c r="EC1153" s="51">
        <f t="shared" si="586"/>
        <v>0</v>
      </c>
      <c r="ED1153" s="75">
        <f t="shared" si="587"/>
        <v>0</v>
      </c>
      <c r="EE1153" s="51" t="e">
        <f t="shared" si="588"/>
        <v>#DIV/0!</v>
      </c>
      <c r="EF1153" s="75">
        <f t="shared" si="589"/>
        <v>0</v>
      </c>
      <c r="EG1153" s="51" t="e">
        <f t="shared" si="590"/>
        <v>#DIV/0!</v>
      </c>
      <c r="EH1153" s="75">
        <f t="shared" si="591"/>
        <v>0</v>
      </c>
      <c r="EI1153" s="51" t="e">
        <f t="shared" si="592"/>
        <v>#DIV/0!</v>
      </c>
      <c r="EJ1153" s="75">
        <f t="shared" si="593"/>
        <v>21.717960792140548</v>
      </c>
      <c r="EK1153" s="51">
        <f t="shared" si="594"/>
        <v>0</v>
      </c>
      <c r="EL1153" s="75">
        <f t="shared" si="595"/>
        <v>12.001027025959432</v>
      </c>
      <c r="EM1153" s="51">
        <f t="shared" si="596"/>
        <v>0</v>
      </c>
      <c r="EN1153" s="75">
        <f t="shared" si="597"/>
        <v>0</v>
      </c>
      <c r="EO1153" s="51" t="e">
        <f t="shared" si="598"/>
        <v>#DIV/0!</v>
      </c>
      <c r="EP1153" s="75">
        <f t="shared" si="599"/>
        <v>0</v>
      </c>
      <c r="EQ1153" s="51" t="e">
        <f t="shared" si="600"/>
        <v>#DIV/0!</v>
      </c>
      <c r="ER1153" s="51">
        <f t="shared" si="601"/>
        <v>100</v>
      </c>
      <c r="ES1153" s="51">
        <f t="shared" si="602"/>
        <v>0</v>
      </c>
    </row>
    <row r="1154" spans="1:149" x14ac:dyDescent="0.45">
      <c r="A1154" s="78" t="s">
        <v>1464</v>
      </c>
      <c r="B1154" s="174" t="s">
        <v>854</v>
      </c>
      <c r="C1154" s="51" t="s">
        <v>3648</v>
      </c>
      <c r="D1154" s="51" t="s">
        <v>3872</v>
      </c>
      <c r="E1154" s="78" t="s">
        <v>1121</v>
      </c>
      <c r="F1154" s="78">
        <v>1062</v>
      </c>
      <c r="G1154" s="72" t="s">
        <v>3375</v>
      </c>
      <c r="H1154" s="78" t="s">
        <v>1100</v>
      </c>
      <c r="I1154" s="78">
        <v>0.5</v>
      </c>
      <c r="J1154" s="300">
        <v>2000</v>
      </c>
      <c r="K1154" s="78">
        <v>100</v>
      </c>
      <c r="L1154" s="300">
        <v>1325</v>
      </c>
      <c r="M1154" s="72">
        <v>10</v>
      </c>
      <c r="O1154" s="78"/>
      <c r="P1154" s="72" t="s">
        <v>1374</v>
      </c>
      <c r="AA1154" s="195"/>
      <c r="AB1154" s="195"/>
      <c r="AC1154" s="195"/>
      <c r="AD1154" s="72"/>
      <c r="AE1154" s="316">
        <v>0</v>
      </c>
      <c r="AF1154" s="195"/>
      <c r="AG1154" s="195">
        <v>1</v>
      </c>
      <c r="AH1154" s="72"/>
      <c r="AQ1154" s="174" t="s">
        <v>824</v>
      </c>
      <c r="AR1154" s="53">
        <v>4.8380000000000001</v>
      </c>
      <c r="AS1154" s="53">
        <v>88.67</v>
      </c>
      <c r="AT1154" s="77"/>
      <c r="AU1154" s="276"/>
      <c r="AV1154" s="276">
        <v>20000</v>
      </c>
      <c r="AW1154" s="48">
        <v>0</v>
      </c>
      <c r="AX1154" s="49"/>
      <c r="AY1154" s="276">
        <v>1773400</v>
      </c>
      <c r="AZ1154" s="95">
        <v>17822.449426495787</v>
      </c>
      <c r="BB1154" s="80" t="s">
        <v>722</v>
      </c>
      <c r="BC1154" s="270"/>
      <c r="BD1154" s="72">
        <v>44.257599999999996</v>
      </c>
      <c r="BE1154" s="72"/>
      <c r="BF1154" s="72"/>
      <c r="BG1154" s="72"/>
      <c r="BH1154" s="72">
        <v>18.775600000000001</v>
      </c>
      <c r="BI1154" s="72"/>
      <c r="BJ1154" s="72"/>
      <c r="BK1154" s="72"/>
      <c r="BL1154" s="72"/>
      <c r="BM1154" s="72"/>
      <c r="BN1154" s="72"/>
      <c r="BO1154" s="72"/>
      <c r="BP1154" s="72"/>
      <c r="BQ1154" s="72"/>
      <c r="BR1154" s="72"/>
      <c r="BS1154" s="72"/>
      <c r="BT1154" s="72"/>
      <c r="BU1154" s="72"/>
      <c r="BV1154" s="72"/>
      <c r="BW1154" s="72"/>
      <c r="BX1154" s="72">
        <v>20.6538</v>
      </c>
      <c r="BY1154" s="72"/>
      <c r="BZ1154" s="72">
        <v>11.413</v>
      </c>
      <c r="CA1154" s="72"/>
      <c r="CB1154" s="72"/>
      <c r="CC1154" s="72"/>
      <c r="CD1154" s="72"/>
      <c r="CE1154" s="72"/>
      <c r="CF1154" s="72"/>
      <c r="CG1154" s="72"/>
      <c r="CH1154" s="72"/>
      <c r="CI1154" s="72"/>
      <c r="CJ1154" s="72"/>
      <c r="CK1154" s="72"/>
      <c r="CL1154" s="72"/>
      <c r="CM1154" s="72"/>
      <c r="CN1154" s="72"/>
      <c r="CO1154" s="72"/>
      <c r="CP1154" s="72"/>
      <c r="CQ1154" s="72"/>
      <c r="CR1154" s="72"/>
      <c r="CS1154" s="72"/>
      <c r="CT1154" s="72"/>
      <c r="CU1154" s="72"/>
      <c r="CV1154" s="72"/>
      <c r="CW1154" s="72"/>
      <c r="CX1154" s="72"/>
      <c r="CY1154" s="72"/>
      <c r="CZ1154" s="72"/>
      <c r="DA1154" s="72"/>
      <c r="DB1154" s="72"/>
      <c r="DC1154" s="72"/>
      <c r="DD1154" s="72"/>
      <c r="DE1154" s="72"/>
      <c r="DF1154" s="72"/>
      <c r="DG1154" s="72"/>
      <c r="DH1154" s="78">
        <f t="shared" si="603"/>
        <v>95.1</v>
      </c>
      <c r="DJ1154" s="77">
        <f t="shared" si="580"/>
        <v>4.9000000000000057</v>
      </c>
      <c r="DK1154" s="72"/>
      <c r="DL1154" s="51" t="s">
        <v>3338</v>
      </c>
      <c r="DO1154" s="358"/>
      <c r="DP1154" s="72"/>
      <c r="DQ1154" s="374">
        <v>4.9000000000000004</v>
      </c>
      <c r="DR1154" s="72">
        <v>0.2</v>
      </c>
      <c r="DU1154" s="52"/>
      <c r="DX1154" s="75">
        <f t="shared" si="581"/>
        <v>46.537960042060988</v>
      </c>
      <c r="DY1154" s="51">
        <f t="shared" si="582"/>
        <v>0</v>
      </c>
      <c r="DZ1154" s="75">
        <f t="shared" si="583"/>
        <v>0</v>
      </c>
      <c r="EA1154" s="51" t="e">
        <f t="shared" si="584"/>
        <v>#DIV/0!</v>
      </c>
      <c r="EB1154" s="75">
        <f t="shared" si="585"/>
        <v>19.74300736067298</v>
      </c>
      <c r="EC1154" s="51">
        <f t="shared" si="586"/>
        <v>0</v>
      </c>
      <c r="ED1154" s="75">
        <f t="shared" si="587"/>
        <v>0</v>
      </c>
      <c r="EE1154" s="51" t="e">
        <f t="shared" si="588"/>
        <v>#DIV/0!</v>
      </c>
      <c r="EF1154" s="75">
        <f t="shared" si="589"/>
        <v>0</v>
      </c>
      <c r="EG1154" s="51" t="e">
        <f t="shared" si="590"/>
        <v>#DIV/0!</v>
      </c>
      <c r="EH1154" s="75">
        <f t="shared" si="591"/>
        <v>0</v>
      </c>
      <c r="EI1154" s="51" t="e">
        <f t="shared" si="592"/>
        <v>#DIV/0!</v>
      </c>
      <c r="EJ1154" s="75">
        <f t="shared" si="593"/>
        <v>21.717981072555208</v>
      </c>
      <c r="EK1154" s="51">
        <f t="shared" si="594"/>
        <v>0</v>
      </c>
      <c r="EL1154" s="75">
        <f t="shared" si="595"/>
        <v>12.001051524710832</v>
      </c>
      <c r="EM1154" s="51">
        <f t="shared" si="596"/>
        <v>0</v>
      </c>
      <c r="EN1154" s="75">
        <f t="shared" si="597"/>
        <v>0</v>
      </c>
      <c r="EO1154" s="51" t="e">
        <f t="shared" si="598"/>
        <v>#DIV/0!</v>
      </c>
      <c r="EP1154" s="75">
        <f t="shared" si="599"/>
        <v>0</v>
      </c>
      <c r="EQ1154" s="51" t="e">
        <f t="shared" si="600"/>
        <v>#DIV/0!</v>
      </c>
      <c r="ER1154" s="51">
        <f t="shared" si="601"/>
        <v>100</v>
      </c>
      <c r="ES1154" s="51">
        <f t="shared" si="602"/>
        <v>0</v>
      </c>
    </row>
    <row r="1155" spans="1:149" x14ac:dyDescent="0.45">
      <c r="A1155" s="78" t="s">
        <v>1464</v>
      </c>
      <c r="B1155" s="174" t="s">
        <v>854</v>
      </c>
      <c r="C1155" s="51" t="s">
        <v>3648</v>
      </c>
      <c r="D1155" s="51" t="s">
        <v>3872</v>
      </c>
      <c r="E1155" s="78" t="s">
        <v>1121</v>
      </c>
      <c r="F1155" s="78">
        <v>1068</v>
      </c>
      <c r="G1155" s="72" t="s">
        <v>3375</v>
      </c>
      <c r="H1155" s="78" t="s">
        <v>1100</v>
      </c>
      <c r="I1155" s="78">
        <v>0.25</v>
      </c>
      <c r="J1155" s="300">
        <v>2000</v>
      </c>
      <c r="K1155" s="78">
        <v>100</v>
      </c>
      <c r="L1155" s="300">
        <v>1460</v>
      </c>
      <c r="M1155" s="72">
        <v>10</v>
      </c>
      <c r="O1155" s="78"/>
      <c r="P1155" s="72" t="s">
        <v>1374</v>
      </c>
      <c r="AA1155" s="195"/>
      <c r="AB1155" s="195"/>
      <c r="AC1155" s="195"/>
      <c r="AD1155" s="72"/>
      <c r="AE1155" s="316">
        <v>0</v>
      </c>
      <c r="AF1155" s="195"/>
      <c r="AG1155" s="195">
        <v>1</v>
      </c>
      <c r="AH1155" s="72"/>
      <c r="AQ1155" s="174" t="s">
        <v>824</v>
      </c>
      <c r="AR1155" s="53">
        <v>4.5039999999999996</v>
      </c>
      <c r="AS1155" s="53">
        <v>64.89</v>
      </c>
      <c r="AT1155" s="77"/>
      <c r="AU1155" s="276"/>
      <c r="AV1155" s="276">
        <v>20000</v>
      </c>
      <c r="AW1155" s="48">
        <v>0</v>
      </c>
      <c r="AX1155" s="49"/>
      <c r="AY1155" s="276">
        <v>1297800</v>
      </c>
      <c r="AZ1155" s="95">
        <v>13042.728581090692</v>
      </c>
      <c r="BB1155" s="80" t="s">
        <v>722</v>
      </c>
      <c r="BC1155" s="270"/>
      <c r="BD1155" s="72">
        <v>44.490299999999998</v>
      </c>
      <c r="BE1155" s="72"/>
      <c r="BF1155" s="72"/>
      <c r="BG1155" s="72"/>
      <c r="BH1155" s="72">
        <v>18.874300000000002</v>
      </c>
      <c r="BI1155" s="72"/>
      <c r="BJ1155" s="72"/>
      <c r="BK1155" s="72"/>
      <c r="BL1155" s="72"/>
      <c r="BM1155" s="72"/>
      <c r="BN1155" s="72"/>
      <c r="BO1155" s="72"/>
      <c r="BP1155" s="72"/>
      <c r="BQ1155" s="72"/>
      <c r="BR1155" s="72"/>
      <c r="BS1155" s="72"/>
      <c r="BT1155" s="72"/>
      <c r="BU1155" s="72"/>
      <c r="BV1155" s="72"/>
      <c r="BW1155" s="72"/>
      <c r="BX1155" s="72">
        <v>20.7624</v>
      </c>
      <c r="BY1155" s="72"/>
      <c r="BZ1155" s="72">
        <v>11.473000000000001</v>
      </c>
      <c r="CA1155" s="72"/>
      <c r="CB1155" s="72"/>
      <c r="CC1155" s="72"/>
      <c r="CD1155" s="72"/>
      <c r="CE1155" s="72"/>
      <c r="CF1155" s="72"/>
      <c r="CG1155" s="72"/>
      <c r="CH1155" s="72"/>
      <c r="CI1155" s="72"/>
      <c r="CJ1155" s="72"/>
      <c r="CK1155" s="72"/>
      <c r="CL1155" s="72"/>
      <c r="CM1155" s="72"/>
      <c r="CN1155" s="72"/>
      <c r="CO1155" s="72"/>
      <c r="CP1155" s="72"/>
      <c r="CQ1155" s="72"/>
      <c r="CR1155" s="72"/>
      <c r="CS1155" s="72"/>
      <c r="CT1155" s="72"/>
      <c r="CU1155" s="72"/>
      <c r="CV1155" s="72"/>
      <c r="CW1155" s="72"/>
      <c r="CX1155" s="72"/>
      <c r="CY1155" s="72"/>
      <c r="CZ1155" s="72"/>
      <c r="DA1155" s="72"/>
      <c r="DB1155" s="72"/>
      <c r="DC1155" s="72"/>
      <c r="DD1155" s="72"/>
      <c r="DE1155" s="72"/>
      <c r="DF1155" s="72"/>
      <c r="DG1155" s="72"/>
      <c r="DH1155" s="78">
        <f t="shared" si="603"/>
        <v>95.6</v>
      </c>
      <c r="DJ1155" s="77">
        <f t="shared" ref="DJ1155:DJ1218" si="604">IF(AND(DH1155&lt;100, DH1155&gt;0), 100-DH1155, 0)</f>
        <v>4.4000000000000057</v>
      </c>
      <c r="DK1155" s="72"/>
      <c r="DL1155" s="51" t="s">
        <v>3338</v>
      </c>
      <c r="DO1155" s="358"/>
      <c r="DP1155" s="72"/>
      <c r="DQ1155" s="374">
        <v>4.4000000000000004</v>
      </c>
      <c r="DR1155" s="72">
        <v>0.2</v>
      </c>
      <c r="DU1155" s="52"/>
      <c r="DX1155" s="75">
        <f t="shared" si="581"/>
        <v>46.537970711297071</v>
      </c>
      <c r="DY1155" s="51">
        <f t="shared" si="582"/>
        <v>0</v>
      </c>
      <c r="DZ1155" s="75">
        <f t="shared" si="583"/>
        <v>0</v>
      </c>
      <c r="EA1155" s="51" t="e">
        <f t="shared" si="584"/>
        <v>#DIV/0!</v>
      </c>
      <c r="EB1155" s="75">
        <f t="shared" si="585"/>
        <v>19.742991631799168</v>
      </c>
      <c r="EC1155" s="51">
        <f t="shared" si="586"/>
        <v>0</v>
      </c>
      <c r="ED1155" s="75">
        <f t="shared" si="587"/>
        <v>0</v>
      </c>
      <c r="EE1155" s="51" t="e">
        <f t="shared" si="588"/>
        <v>#DIV/0!</v>
      </c>
      <c r="EF1155" s="75">
        <f t="shared" si="589"/>
        <v>0</v>
      </c>
      <c r="EG1155" s="51" t="e">
        <f t="shared" si="590"/>
        <v>#DIV/0!</v>
      </c>
      <c r="EH1155" s="75">
        <f t="shared" si="591"/>
        <v>0</v>
      </c>
      <c r="EI1155" s="51" t="e">
        <f t="shared" si="592"/>
        <v>#DIV/0!</v>
      </c>
      <c r="EJ1155" s="75">
        <f t="shared" si="593"/>
        <v>21.717991631799162</v>
      </c>
      <c r="EK1155" s="51">
        <f t="shared" si="594"/>
        <v>0</v>
      </c>
      <c r="EL1155" s="75">
        <f t="shared" si="595"/>
        <v>12.001046025104605</v>
      </c>
      <c r="EM1155" s="51">
        <f t="shared" si="596"/>
        <v>0</v>
      </c>
      <c r="EN1155" s="75">
        <f t="shared" si="597"/>
        <v>0</v>
      </c>
      <c r="EO1155" s="51" t="e">
        <f t="shared" si="598"/>
        <v>#DIV/0!</v>
      </c>
      <c r="EP1155" s="75">
        <f t="shared" si="599"/>
        <v>0</v>
      </c>
      <c r="EQ1155" s="51" t="e">
        <f t="shared" si="600"/>
        <v>#DIV/0!</v>
      </c>
      <c r="ER1155" s="51">
        <f t="shared" si="601"/>
        <v>100</v>
      </c>
      <c r="ES1155" s="51">
        <f t="shared" si="602"/>
        <v>0</v>
      </c>
    </row>
    <row r="1156" spans="1:149" s="43" customFormat="1" ht="14.65" thickBot="1" x14ac:dyDescent="0.5">
      <c r="A1156" s="89" t="s">
        <v>1464</v>
      </c>
      <c r="B1156" s="86" t="s">
        <v>854</v>
      </c>
      <c r="C1156" s="43" t="s">
        <v>3648</v>
      </c>
      <c r="D1156" s="43" t="s">
        <v>3872</v>
      </c>
      <c r="E1156" s="89" t="s">
        <v>1121</v>
      </c>
      <c r="F1156" s="89">
        <v>1072</v>
      </c>
      <c r="G1156" s="90" t="s">
        <v>3375</v>
      </c>
      <c r="H1156" s="89" t="s">
        <v>1100</v>
      </c>
      <c r="I1156" s="89">
        <v>0.16666700000000001</v>
      </c>
      <c r="J1156" s="301">
        <v>2000</v>
      </c>
      <c r="K1156" s="89">
        <v>100</v>
      </c>
      <c r="L1156" s="301">
        <v>1550</v>
      </c>
      <c r="M1156" s="90">
        <v>10</v>
      </c>
      <c r="O1156" s="89"/>
      <c r="P1156" s="90" t="s">
        <v>1374</v>
      </c>
      <c r="Q1156" s="123"/>
      <c r="R1156" s="123"/>
      <c r="S1156" s="134"/>
      <c r="AA1156" s="196"/>
      <c r="AB1156" s="196"/>
      <c r="AC1156" s="196"/>
      <c r="AD1156" s="90"/>
      <c r="AE1156" s="317">
        <v>0</v>
      </c>
      <c r="AF1156" s="196"/>
      <c r="AG1156" s="196">
        <v>1</v>
      </c>
      <c r="AH1156" s="90"/>
      <c r="AQ1156" s="86" t="s">
        <v>824</v>
      </c>
      <c r="AR1156" s="58">
        <v>4.3040000000000003</v>
      </c>
      <c r="AS1156" s="58">
        <v>53.97</v>
      </c>
      <c r="AT1156" s="91"/>
      <c r="AU1156" s="277"/>
      <c r="AV1156" s="277">
        <v>20000</v>
      </c>
      <c r="AW1156" s="63">
        <v>0</v>
      </c>
      <c r="AX1156" s="44"/>
      <c r="AY1156" s="277">
        <v>1079400</v>
      </c>
      <c r="AZ1156" s="259">
        <v>10847.835745437889</v>
      </c>
      <c r="BA1156" s="86"/>
      <c r="BB1156" s="85" t="s">
        <v>722</v>
      </c>
      <c r="BC1156" s="271"/>
      <c r="BD1156" s="90">
        <v>43.792299999999997</v>
      </c>
      <c r="BE1156" s="90"/>
      <c r="BF1156" s="90"/>
      <c r="BG1156" s="90"/>
      <c r="BH1156" s="90">
        <v>18.578199999999999</v>
      </c>
      <c r="BI1156" s="90"/>
      <c r="BJ1156" s="90"/>
      <c r="BK1156" s="90"/>
      <c r="BL1156" s="90"/>
      <c r="BM1156" s="90"/>
      <c r="BN1156" s="90"/>
      <c r="BO1156" s="90"/>
      <c r="BP1156" s="90"/>
      <c r="BQ1156" s="90"/>
      <c r="BR1156" s="90"/>
      <c r="BS1156" s="90"/>
      <c r="BT1156" s="90"/>
      <c r="BU1156" s="90"/>
      <c r="BV1156" s="90"/>
      <c r="BW1156" s="90"/>
      <c r="BX1156" s="90">
        <v>20.436599999999999</v>
      </c>
      <c r="BY1156" s="90"/>
      <c r="BZ1156" s="90">
        <v>11.292899999999999</v>
      </c>
      <c r="CA1156" s="90"/>
      <c r="CB1156" s="90"/>
      <c r="CC1156" s="90"/>
      <c r="CD1156" s="90"/>
      <c r="CE1156" s="90"/>
      <c r="CF1156" s="90"/>
      <c r="CG1156" s="90"/>
      <c r="CH1156" s="90"/>
      <c r="CI1156" s="90"/>
      <c r="CJ1156" s="90"/>
      <c r="CK1156" s="90"/>
      <c r="CL1156" s="90"/>
      <c r="CM1156" s="90"/>
      <c r="CN1156" s="90"/>
      <c r="CO1156" s="90"/>
      <c r="CP1156" s="90"/>
      <c r="CQ1156" s="90"/>
      <c r="CR1156" s="90"/>
      <c r="CS1156" s="90"/>
      <c r="CT1156" s="90"/>
      <c r="CU1156" s="90"/>
      <c r="CV1156" s="90"/>
      <c r="CW1156" s="90"/>
      <c r="CX1156" s="90"/>
      <c r="CY1156" s="90"/>
      <c r="CZ1156" s="90"/>
      <c r="DA1156" s="90"/>
      <c r="DB1156" s="90"/>
      <c r="DC1156" s="90"/>
      <c r="DD1156" s="90"/>
      <c r="DE1156" s="90"/>
      <c r="DF1156" s="90"/>
      <c r="DG1156" s="90"/>
      <c r="DH1156" s="89">
        <f t="shared" si="603"/>
        <v>94.1</v>
      </c>
      <c r="DJ1156" s="91">
        <f t="shared" si="604"/>
        <v>5.9000000000000057</v>
      </c>
      <c r="DK1156" s="90"/>
      <c r="DL1156" s="43" t="s">
        <v>3338</v>
      </c>
      <c r="DO1156" s="359"/>
      <c r="DP1156" s="90"/>
      <c r="DQ1156" s="375">
        <v>5.9</v>
      </c>
      <c r="DR1156" s="90">
        <v>0.3</v>
      </c>
      <c r="DS1156" s="308"/>
      <c r="DU1156" s="59"/>
      <c r="DW1156" s="86"/>
      <c r="DX1156" s="298">
        <f t="shared" ref="DX1156:DX1219" si="605">BD1156/$DH1156*100</f>
        <v>46.538044633368756</v>
      </c>
      <c r="DY1156" s="43">
        <f t="shared" ref="DY1156:DY1219" si="606">DX1156*SQRT(((BE1156/BD1156)^2)+(($DI1156/$DH1156)^2))</f>
        <v>0</v>
      </c>
      <c r="DZ1156" s="298">
        <f t="shared" ref="DZ1156:DZ1219" si="607">BF1156/$DH1156*100</f>
        <v>0</v>
      </c>
      <c r="EA1156" s="43" t="e">
        <f t="shared" ref="EA1156:EA1219" si="608">DZ1156*SQRT(((BG1156/BF1156)^2)+(($DI1156/$DH1156)^2))</f>
        <v>#DIV/0!</v>
      </c>
      <c r="EB1156" s="298">
        <f t="shared" ref="EB1156:EB1219" si="609">BH1156/$DH1156*100</f>
        <v>19.743039319872477</v>
      </c>
      <c r="EC1156" s="43">
        <f t="shared" ref="EC1156:EC1219" si="610">EB1156*SQRT(((BI1156/BH1156)^2)+(($DI1156/$DH1156)^2))</f>
        <v>0</v>
      </c>
      <c r="ED1156" s="298">
        <f t="shared" ref="ED1156:ED1219" si="611">BN1156/$DH1156*100</f>
        <v>0</v>
      </c>
      <c r="EE1156" s="43" t="e">
        <f t="shared" ref="EE1156:EE1219" si="612">ED1156*SQRT(((BO1156/BN1156)^2)+(($DI1156/$DH1156)^2))</f>
        <v>#DIV/0!</v>
      </c>
      <c r="EF1156" s="298">
        <f t="shared" ref="EF1156:EF1219" si="613">BP1156/$DH1156*100</f>
        <v>0</v>
      </c>
      <c r="EG1156" s="43" t="e">
        <f t="shared" ref="EG1156:EG1219" si="614">EF1156*SQRT(((BQ1156/BP1156)^2)+(($DI1156/$DH1156)^2))</f>
        <v>#DIV/0!</v>
      </c>
      <c r="EH1156" s="298">
        <f t="shared" ref="EH1156:EH1219" si="615">BR1156/$DH1156*100</f>
        <v>0</v>
      </c>
      <c r="EI1156" s="43" t="e">
        <f t="shared" ref="EI1156:EI1219" si="616">EH1156*SQRT(((BS1156/BR1156)^2)+(($DI1156/$DH1156)^2))</f>
        <v>#DIV/0!</v>
      </c>
      <c r="EJ1156" s="298">
        <f t="shared" ref="EJ1156:EJ1219" si="617">BX1156/$DH1156*100</f>
        <v>21.717959617428267</v>
      </c>
      <c r="EK1156" s="43">
        <f t="shared" ref="EK1156:EK1219" si="618">EJ1156*SQRT(((BY1156/BX1156)^2)+(($DI1156/$DH1156)^2))</f>
        <v>0</v>
      </c>
      <c r="EL1156" s="298">
        <f t="shared" ref="EL1156:EL1219" si="619">BZ1156/$DH1156*100</f>
        <v>12.000956429330499</v>
      </c>
      <c r="EM1156" s="43">
        <f t="shared" ref="EM1156:EM1219" si="620">EL1156*SQRT(((CA1156/BZ1156)^2)+(($DI1156/$DH1156)^2))</f>
        <v>0</v>
      </c>
      <c r="EN1156" s="298">
        <f t="shared" ref="EN1156:EN1219" si="621">CB1156/$DH1156*100</f>
        <v>0</v>
      </c>
      <c r="EO1156" s="43" t="e">
        <f t="shared" ref="EO1156:EO1219" si="622">EN1156*SQRT(((CC1156/CB1156)^2)+(($DI1156/$DH1156)^2))</f>
        <v>#DIV/0!</v>
      </c>
      <c r="EP1156" s="298">
        <f t="shared" ref="EP1156:EP1219" si="623">CD1156/$DH1156*100</f>
        <v>0</v>
      </c>
      <c r="EQ1156" s="43" t="e">
        <f t="shared" ref="EQ1156:EQ1219" si="624">EP1156*SQRT(((CE1156/CD1156)^2)+(($DI1156/$DH1156)^2))</f>
        <v>#DIV/0!</v>
      </c>
      <c r="ER1156" s="43">
        <f t="shared" ref="ER1156:ER1219" si="625">DH1156/$DH1156*100</f>
        <v>100</v>
      </c>
      <c r="ES1156" s="43">
        <f t="shared" ref="ES1156:ES1219" si="626">ER1156*SQRT(((DI1156/DH1156)^2)+(($DI1156/$DH1156)^2))</f>
        <v>0</v>
      </c>
    </row>
    <row r="1157" spans="1:149" x14ac:dyDescent="0.45">
      <c r="A1157" s="78" t="s">
        <v>1465</v>
      </c>
      <c r="B1157" s="110" t="s">
        <v>853</v>
      </c>
      <c r="C1157" s="51" t="s">
        <v>3591</v>
      </c>
      <c r="D1157" s="150" t="s">
        <v>3670</v>
      </c>
      <c r="E1157" s="78" t="s">
        <v>1121</v>
      </c>
      <c r="F1157" s="78" t="s">
        <v>2048</v>
      </c>
      <c r="G1157" s="72" t="s">
        <v>3375</v>
      </c>
      <c r="H1157" s="78" t="s">
        <v>1100</v>
      </c>
      <c r="I1157" s="78">
        <v>8.3333299999999999E-2</v>
      </c>
      <c r="J1157" s="300">
        <v>1000</v>
      </c>
      <c r="K1157" s="78">
        <v>100</v>
      </c>
      <c r="L1157" s="300">
        <v>1650</v>
      </c>
      <c r="M1157" s="72">
        <v>10</v>
      </c>
      <c r="O1157" s="78"/>
      <c r="P1157" s="72" t="s">
        <v>1374</v>
      </c>
      <c r="AA1157" s="195"/>
      <c r="AB1157" s="195"/>
      <c r="AC1157" s="195"/>
      <c r="AD1157" s="72"/>
      <c r="AE1157" s="316">
        <v>0</v>
      </c>
      <c r="AF1157" s="195"/>
      <c r="AG1157" s="195">
        <v>1</v>
      </c>
      <c r="AH1157" s="72"/>
      <c r="AQ1157" s="174" t="s">
        <v>824</v>
      </c>
      <c r="AR1157" s="53">
        <v>1.829</v>
      </c>
      <c r="AS1157" s="53">
        <v>7.0209999999999999</v>
      </c>
      <c r="AT1157" s="77"/>
      <c r="AU1157" s="276"/>
      <c r="AV1157" s="276">
        <v>10000</v>
      </c>
      <c r="AW1157" s="48">
        <v>0</v>
      </c>
      <c r="AX1157" s="49"/>
      <c r="AY1157" s="276">
        <v>70210</v>
      </c>
      <c r="AZ1157" s="95">
        <v>716.00432009869894</v>
      </c>
      <c r="BB1157" s="80" t="s">
        <v>3412</v>
      </c>
      <c r="BC1157" s="270"/>
      <c r="BD1157" s="72">
        <v>68.272599999999997</v>
      </c>
      <c r="BE1157" s="72"/>
      <c r="BF1157" s="72"/>
      <c r="BG1157" s="72"/>
      <c r="BH1157" s="72">
        <v>19.309799999999999</v>
      </c>
      <c r="BI1157" s="72"/>
      <c r="BJ1157" s="72"/>
      <c r="BK1157" s="72"/>
      <c r="BL1157" s="72"/>
      <c r="BM1157" s="72"/>
      <c r="BN1157" s="72"/>
      <c r="BO1157" s="72"/>
      <c r="BP1157" s="72"/>
      <c r="BQ1157" s="72"/>
      <c r="BR1157" s="72"/>
      <c r="BS1157" s="72"/>
      <c r="BT1157" s="72"/>
      <c r="BU1157" s="72"/>
      <c r="BV1157" s="72"/>
      <c r="BW1157" s="72"/>
      <c r="BX1157" s="72"/>
      <c r="BY1157" s="72"/>
      <c r="BZ1157" s="72">
        <v>11.7376</v>
      </c>
      <c r="CA1157" s="72"/>
      <c r="CB1157" s="72"/>
      <c r="CC1157" s="72"/>
      <c r="CD1157" s="72"/>
      <c r="CE1157" s="72"/>
      <c r="CF1157" s="72"/>
      <c r="CG1157" s="72"/>
      <c r="CH1157" s="72"/>
      <c r="CI1157" s="72"/>
      <c r="CJ1157" s="72"/>
      <c r="CK1157" s="72"/>
      <c r="CL1157" s="72"/>
      <c r="CM1157" s="72"/>
      <c r="CN1157" s="72"/>
      <c r="CO1157" s="72"/>
      <c r="CP1157" s="72"/>
      <c r="CQ1157" s="72"/>
      <c r="CR1157" s="72"/>
      <c r="CS1157" s="72"/>
      <c r="CT1157" s="72"/>
      <c r="CU1157" s="72"/>
      <c r="CV1157" s="72"/>
      <c r="CW1157" s="72"/>
      <c r="CX1157" s="72"/>
      <c r="CY1157" s="72"/>
      <c r="CZ1157" s="72"/>
      <c r="DA1157" s="72"/>
      <c r="DB1157" s="72"/>
      <c r="DC1157" s="72"/>
      <c r="DD1157" s="72"/>
      <c r="DE1157" s="72"/>
      <c r="DF1157" s="72"/>
      <c r="DG1157" s="72"/>
      <c r="DH1157" s="78">
        <f t="shared" si="603"/>
        <v>99.32</v>
      </c>
      <c r="DJ1157" s="77">
        <f t="shared" si="604"/>
        <v>0.68000000000000682</v>
      </c>
      <c r="DK1157" s="72"/>
      <c r="DL1157" s="51" t="s">
        <v>3338</v>
      </c>
      <c r="DO1157" s="358"/>
      <c r="DP1157" s="72"/>
      <c r="DQ1157" s="374">
        <v>0.68</v>
      </c>
      <c r="DR1157" s="72">
        <v>0.02</v>
      </c>
      <c r="DU1157" s="52"/>
      <c r="DX1157" s="75">
        <f t="shared" si="605"/>
        <v>68.740032219089812</v>
      </c>
      <c r="DY1157" s="51">
        <f t="shared" si="606"/>
        <v>0</v>
      </c>
      <c r="DZ1157" s="75">
        <f t="shared" si="607"/>
        <v>0</v>
      </c>
      <c r="EA1157" s="51" t="e">
        <f t="shared" si="608"/>
        <v>#DIV/0!</v>
      </c>
      <c r="EB1157" s="75">
        <f t="shared" si="609"/>
        <v>19.442005638340717</v>
      </c>
      <c r="EC1157" s="51">
        <f t="shared" si="610"/>
        <v>0</v>
      </c>
      <c r="ED1157" s="75">
        <f t="shared" si="611"/>
        <v>0</v>
      </c>
      <c r="EE1157" s="51" t="e">
        <f t="shared" si="612"/>
        <v>#DIV/0!</v>
      </c>
      <c r="EF1157" s="75">
        <f t="shared" si="613"/>
        <v>0</v>
      </c>
      <c r="EG1157" s="51" t="e">
        <f t="shared" si="614"/>
        <v>#DIV/0!</v>
      </c>
      <c r="EH1157" s="75">
        <f t="shared" si="615"/>
        <v>0</v>
      </c>
      <c r="EI1157" s="51" t="e">
        <f t="shared" si="616"/>
        <v>#DIV/0!</v>
      </c>
      <c r="EJ1157" s="75">
        <f t="shared" si="617"/>
        <v>0</v>
      </c>
      <c r="EK1157" s="51" t="e">
        <f t="shared" si="618"/>
        <v>#DIV/0!</v>
      </c>
      <c r="EL1157" s="75">
        <f t="shared" si="619"/>
        <v>11.817962142569474</v>
      </c>
      <c r="EM1157" s="51">
        <f t="shared" si="620"/>
        <v>0</v>
      </c>
      <c r="EN1157" s="75">
        <f t="shared" si="621"/>
        <v>0</v>
      </c>
      <c r="EO1157" s="51" t="e">
        <f t="shared" si="622"/>
        <v>#DIV/0!</v>
      </c>
      <c r="EP1157" s="75">
        <f t="shared" si="623"/>
        <v>0</v>
      </c>
      <c r="EQ1157" s="51" t="e">
        <f t="shared" si="624"/>
        <v>#DIV/0!</v>
      </c>
      <c r="ER1157" s="51">
        <f t="shared" si="625"/>
        <v>100</v>
      </c>
      <c r="ES1157" s="51">
        <f t="shared" si="626"/>
        <v>0</v>
      </c>
    </row>
    <row r="1158" spans="1:149" x14ac:dyDescent="0.45">
      <c r="A1158" s="78" t="s">
        <v>1465</v>
      </c>
      <c r="B1158" s="110" t="s">
        <v>853</v>
      </c>
      <c r="C1158" s="51" t="s">
        <v>3591</v>
      </c>
      <c r="D1158" s="150" t="s">
        <v>3670</v>
      </c>
      <c r="E1158" s="78" t="s">
        <v>1121</v>
      </c>
      <c r="F1158" s="78" t="s">
        <v>2049</v>
      </c>
      <c r="G1158" s="72" t="s">
        <v>3375</v>
      </c>
      <c r="H1158" s="78" t="s">
        <v>1100</v>
      </c>
      <c r="I1158" s="78">
        <v>8.3333299999999999E-2</v>
      </c>
      <c r="J1158" s="300">
        <v>2000</v>
      </c>
      <c r="K1158" s="78">
        <v>100</v>
      </c>
      <c r="L1158" s="300">
        <v>1650</v>
      </c>
      <c r="M1158" s="72">
        <v>10</v>
      </c>
      <c r="O1158" s="78"/>
      <c r="P1158" s="72" t="s">
        <v>1374</v>
      </c>
      <c r="AA1158" s="195"/>
      <c r="AB1158" s="195"/>
      <c r="AC1158" s="195"/>
      <c r="AD1158" s="72"/>
      <c r="AE1158" s="316">
        <v>0</v>
      </c>
      <c r="AF1158" s="195"/>
      <c r="AG1158" s="195">
        <v>1</v>
      </c>
      <c r="AH1158" s="72"/>
      <c r="AQ1158" s="174" t="s">
        <v>824</v>
      </c>
      <c r="AR1158" s="53">
        <v>4.1020000000000003</v>
      </c>
      <c r="AS1158" s="53">
        <v>44.8</v>
      </c>
      <c r="AT1158" s="77"/>
      <c r="AU1158" s="276"/>
      <c r="AV1158" s="276">
        <v>20000</v>
      </c>
      <c r="AW1158" s="48">
        <v>0</v>
      </c>
      <c r="AX1158" s="49"/>
      <c r="AY1158" s="276">
        <v>896000</v>
      </c>
      <c r="AZ1158" s="95">
        <v>9004.6885565243174</v>
      </c>
      <c r="BB1158" s="80" t="s">
        <v>3412</v>
      </c>
      <c r="BC1158" s="270"/>
      <c r="BD1158" s="72">
        <v>67.454599999999999</v>
      </c>
      <c r="BE1158" s="72"/>
      <c r="BF1158" s="72"/>
      <c r="BG1158" s="72"/>
      <c r="BH1158" s="72">
        <v>19.078399999999998</v>
      </c>
      <c r="BI1158" s="72"/>
      <c r="BJ1158" s="72"/>
      <c r="BK1158" s="72"/>
      <c r="BL1158" s="72"/>
      <c r="BM1158" s="72"/>
      <c r="BN1158" s="72"/>
      <c r="BO1158" s="72"/>
      <c r="BP1158" s="72"/>
      <c r="BQ1158" s="72"/>
      <c r="BR1158" s="72"/>
      <c r="BS1158" s="72"/>
      <c r="BT1158" s="72"/>
      <c r="BU1158" s="72"/>
      <c r="BV1158" s="72"/>
      <c r="BW1158" s="72"/>
      <c r="BX1158" s="72"/>
      <c r="BY1158" s="72"/>
      <c r="BZ1158" s="72">
        <v>11.597</v>
      </c>
      <c r="CA1158" s="72"/>
      <c r="CB1158" s="72"/>
      <c r="CC1158" s="72"/>
      <c r="CD1158" s="72"/>
      <c r="CE1158" s="72"/>
      <c r="CF1158" s="72"/>
      <c r="CG1158" s="72"/>
      <c r="CH1158" s="72"/>
      <c r="CI1158" s="72"/>
      <c r="CJ1158" s="72"/>
      <c r="CK1158" s="72"/>
      <c r="CL1158" s="72"/>
      <c r="CM1158" s="72"/>
      <c r="CN1158" s="72"/>
      <c r="CO1158" s="72"/>
      <c r="CP1158" s="72"/>
      <c r="CQ1158" s="72"/>
      <c r="CR1158" s="72"/>
      <c r="CS1158" s="72"/>
      <c r="CT1158" s="72"/>
      <c r="CU1158" s="72"/>
      <c r="CV1158" s="72"/>
      <c r="CW1158" s="72"/>
      <c r="CX1158" s="72"/>
      <c r="CY1158" s="72"/>
      <c r="CZ1158" s="72"/>
      <c r="DA1158" s="72"/>
      <c r="DB1158" s="72"/>
      <c r="DC1158" s="72"/>
      <c r="DD1158" s="72"/>
      <c r="DE1158" s="72"/>
      <c r="DF1158" s="72"/>
      <c r="DG1158" s="72"/>
      <c r="DH1158" s="78">
        <f t="shared" si="603"/>
        <v>98.13</v>
      </c>
      <c r="DJ1158" s="77">
        <f t="shared" si="604"/>
        <v>1.8700000000000045</v>
      </c>
      <c r="DK1158" s="72"/>
      <c r="DL1158" s="51" t="s">
        <v>3338</v>
      </c>
      <c r="DO1158" s="358"/>
      <c r="DP1158" s="72"/>
      <c r="DQ1158" s="374">
        <v>1.87</v>
      </c>
      <c r="DR1158" s="72">
        <v>0.04</v>
      </c>
      <c r="DU1158" s="52"/>
      <c r="DX1158" s="75">
        <f t="shared" si="605"/>
        <v>68.740038724141456</v>
      </c>
      <c r="DY1158" s="51">
        <f t="shared" si="606"/>
        <v>0</v>
      </c>
      <c r="DZ1158" s="75">
        <f t="shared" si="607"/>
        <v>0</v>
      </c>
      <c r="EA1158" s="51" t="e">
        <f t="shared" si="608"/>
        <v>#DIV/0!</v>
      </c>
      <c r="EB1158" s="75">
        <f t="shared" si="609"/>
        <v>19.441964740650157</v>
      </c>
      <c r="EC1158" s="51">
        <f t="shared" si="610"/>
        <v>0</v>
      </c>
      <c r="ED1158" s="75">
        <f t="shared" si="611"/>
        <v>0</v>
      </c>
      <c r="EE1158" s="51" t="e">
        <f t="shared" si="612"/>
        <v>#DIV/0!</v>
      </c>
      <c r="EF1158" s="75">
        <f t="shared" si="613"/>
        <v>0</v>
      </c>
      <c r="EG1158" s="51" t="e">
        <f t="shared" si="614"/>
        <v>#DIV/0!</v>
      </c>
      <c r="EH1158" s="75">
        <f t="shared" si="615"/>
        <v>0</v>
      </c>
      <c r="EI1158" s="51" t="e">
        <f t="shared" si="616"/>
        <v>#DIV/0!</v>
      </c>
      <c r="EJ1158" s="75">
        <f t="shared" si="617"/>
        <v>0</v>
      </c>
      <c r="EK1158" s="51" t="e">
        <f t="shared" si="618"/>
        <v>#DIV/0!</v>
      </c>
      <c r="EL1158" s="75">
        <f t="shared" si="619"/>
        <v>11.817996535208398</v>
      </c>
      <c r="EM1158" s="51">
        <f t="shared" si="620"/>
        <v>0</v>
      </c>
      <c r="EN1158" s="75">
        <f t="shared" si="621"/>
        <v>0</v>
      </c>
      <c r="EO1158" s="51" t="e">
        <f t="shared" si="622"/>
        <v>#DIV/0!</v>
      </c>
      <c r="EP1158" s="75">
        <f t="shared" si="623"/>
        <v>0</v>
      </c>
      <c r="EQ1158" s="51" t="e">
        <f t="shared" si="624"/>
        <v>#DIV/0!</v>
      </c>
      <c r="ER1158" s="51">
        <f t="shared" si="625"/>
        <v>100</v>
      </c>
      <c r="ES1158" s="51">
        <f t="shared" si="626"/>
        <v>0</v>
      </c>
    </row>
    <row r="1159" spans="1:149" x14ac:dyDescent="0.45">
      <c r="A1159" s="78" t="s">
        <v>1465</v>
      </c>
      <c r="B1159" s="110" t="s">
        <v>853</v>
      </c>
      <c r="C1159" s="51" t="s">
        <v>3591</v>
      </c>
      <c r="D1159" s="150" t="s">
        <v>3670</v>
      </c>
      <c r="E1159" s="78" t="s">
        <v>1121</v>
      </c>
      <c r="F1159" s="78" t="s">
        <v>2050</v>
      </c>
      <c r="G1159" s="72" t="s">
        <v>3375</v>
      </c>
      <c r="H1159" s="78" t="s">
        <v>1100</v>
      </c>
      <c r="I1159" s="78">
        <v>8.3333299999999999E-2</v>
      </c>
      <c r="J1159" s="300">
        <v>2000</v>
      </c>
      <c r="K1159" s="78">
        <v>100</v>
      </c>
      <c r="L1159" s="300">
        <v>1700</v>
      </c>
      <c r="M1159" s="72">
        <v>10</v>
      </c>
      <c r="O1159" s="78"/>
      <c r="P1159" s="72" t="s">
        <v>1374</v>
      </c>
      <c r="AA1159" s="195"/>
      <c r="AB1159" s="195"/>
      <c r="AC1159" s="195"/>
      <c r="AD1159" s="72"/>
      <c r="AE1159" s="316">
        <v>0</v>
      </c>
      <c r="AF1159" s="195"/>
      <c r="AG1159" s="195">
        <v>1</v>
      </c>
      <c r="AH1159" s="72"/>
      <c r="AQ1159" s="174" t="s">
        <v>824</v>
      </c>
      <c r="AR1159" s="53">
        <v>4.008</v>
      </c>
      <c r="AS1159" s="53">
        <v>41.09</v>
      </c>
      <c r="AT1159" s="77"/>
      <c r="AU1159" s="276"/>
      <c r="AV1159" s="276">
        <v>20000</v>
      </c>
      <c r="AW1159" s="48">
        <v>0</v>
      </c>
      <c r="AX1159" s="49"/>
      <c r="AY1159" s="276">
        <v>821800.00000000012</v>
      </c>
      <c r="AZ1159" s="95">
        <v>8258.9877854371498</v>
      </c>
      <c r="BB1159" s="80" t="s">
        <v>3412</v>
      </c>
      <c r="BC1159" s="270"/>
      <c r="BD1159" s="72">
        <v>67.330799999999996</v>
      </c>
      <c r="BE1159" s="72"/>
      <c r="BF1159" s="72"/>
      <c r="BG1159" s="72"/>
      <c r="BH1159" s="72">
        <v>19.043399999999998</v>
      </c>
      <c r="BI1159" s="72"/>
      <c r="BJ1159" s="72"/>
      <c r="BK1159" s="72"/>
      <c r="BL1159" s="72"/>
      <c r="BM1159" s="72"/>
      <c r="BN1159" s="72"/>
      <c r="BO1159" s="72"/>
      <c r="BP1159" s="72"/>
      <c r="BQ1159" s="72"/>
      <c r="BR1159" s="72"/>
      <c r="BS1159" s="72"/>
      <c r="BT1159" s="72"/>
      <c r="BU1159" s="72"/>
      <c r="BV1159" s="72"/>
      <c r="BW1159" s="72"/>
      <c r="BX1159" s="72"/>
      <c r="BY1159" s="72"/>
      <c r="BZ1159" s="72">
        <v>11.575699999999999</v>
      </c>
      <c r="CA1159" s="72"/>
      <c r="CB1159" s="72"/>
      <c r="CC1159" s="72"/>
      <c r="CD1159" s="72"/>
      <c r="CE1159" s="72"/>
      <c r="CF1159" s="72"/>
      <c r="CG1159" s="72"/>
      <c r="CH1159" s="72"/>
      <c r="CI1159" s="72"/>
      <c r="CJ1159" s="72"/>
      <c r="CK1159" s="72"/>
      <c r="CL1159" s="72"/>
      <c r="CM1159" s="72"/>
      <c r="CN1159" s="72"/>
      <c r="CO1159" s="72"/>
      <c r="CP1159" s="72"/>
      <c r="CQ1159" s="72"/>
      <c r="CR1159" s="72"/>
      <c r="CS1159" s="72"/>
      <c r="CT1159" s="72"/>
      <c r="CU1159" s="72"/>
      <c r="CV1159" s="72"/>
      <c r="CW1159" s="72"/>
      <c r="CX1159" s="72"/>
      <c r="CY1159" s="72"/>
      <c r="CZ1159" s="72"/>
      <c r="DA1159" s="72"/>
      <c r="DB1159" s="72"/>
      <c r="DC1159" s="72"/>
      <c r="DD1159" s="72"/>
      <c r="DE1159" s="72"/>
      <c r="DF1159" s="72"/>
      <c r="DG1159" s="72"/>
      <c r="DH1159" s="78">
        <f t="shared" si="603"/>
        <v>97.9499</v>
      </c>
      <c r="DJ1159" s="77">
        <f t="shared" si="604"/>
        <v>2.0501000000000005</v>
      </c>
      <c r="DK1159" s="72"/>
      <c r="DL1159" s="51" t="s">
        <v>3338</v>
      </c>
      <c r="DO1159" s="358"/>
      <c r="DP1159" s="72"/>
      <c r="DQ1159" s="374">
        <v>2.0499999999999998</v>
      </c>
      <c r="DR1159" s="72">
        <v>0.05</v>
      </c>
      <c r="DU1159" s="52"/>
      <c r="DX1159" s="75">
        <f t="shared" si="605"/>
        <v>68.740039550831597</v>
      </c>
      <c r="DY1159" s="51">
        <f t="shared" si="606"/>
        <v>0</v>
      </c>
      <c r="DZ1159" s="75">
        <f t="shared" si="607"/>
        <v>0</v>
      </c>
      <c r="EA1159" s="51" t="e">
        <f t="shared" si="608"/>
        <v>#DIV/0!</v>
      </c>
      <c r="EB1159" s="75">
        <f t="shared" si="609"/>
        <v>19.44198003264934</v>
      </c>
      <c r="EC1159" s="51">
        <f t="shared" si="610"/>
        <v>0</v>
      </c>
      <c r="ED1159" s="75">
        <f t="shared" si="611"/>
        <v>0</v>
      </c>
      <c r="EE1159" s="51" t="e">
        <f t="shared" si="612"/>
        <v>#DIV/0!</v>
      </c>
      <c r="EF1159" s="75">
        <f t="shared" si="613"/>
        <v>0</v>
      </c>
      <c r="EG1159" s="51" t="e">
        <f t="shared" si="614"/>
        <v>#DIV/0!</v>
      </c>
      <c r="EH1159" s="75">
        <f t="shared" si="615"/>
        <v>0</v>
      </c>
      <c r="EI1159" s="51" t="e">
        <f t="shared" si="616"/>
        <v>#DIV/0!</v>
      </c>
      <c r="EJ1159" s="75">
        <f t="shared" si="617"/>
        <v>0</v>
      </c>
      <c r="EK1159" s="51" t="e">
        <f t="shared" si="618"/>
        <v>#DIV/0!</v>
      </c>
      <c r="EL1159" s="75">
        <f t="shared" si="619"/>
        <v>11.817980416519056</v>
      </c>
      <c r="EM1159" s="51">
        <f t="shared" si="620"/>
        <v>0</v>
      </c>
      <c r="EN1159" s="75">
        <f t="shared" si="621"/>
        <v>0</v>
      </c>
      <c r="EO1159" s="51" t="e">
        <f t="shared" si="622"/>
        <v>#DIV/0!</v>
      </c>
      <c r="EP1159" s="75">
        <f t="shared" si="623"/>
        <v>0</v>
      </c>
      <c r="EQ1159" s="51" t="e">
        <f t="shared" si="624"/>
        <v>#DIV/0!</v>
      </c>
      <c r="ER1159" s="51">
        <f t="shared" si="625"/>
        <v>100</v>
      </c>
      <c r="ES1159" s="51">
        <f t="shared" si="626"/>
        <v>0</v>
      </c>
    </row>
    <row r="1160" spans="1:149" x14ac:dyDescent="0.45">
      <c r="A1160" s="78" t="s">
        <v>1465</v>
      </c>
      <c r="B1160" s="110" t="s">
        <v>853</v>
      </c>
      <c r="C1160" s="51" t="s">
        <v>3591</v>
      </c>
      <c r="D1160" s="150" t="s">
        <v>3670</v>
      </c>
      <c r="E1160" s="78" t="s">
        <v>1121</v>
      </c>
      <c r="F1160" s="78" t="s">
        <v>2051</v>
      </c>
      <c r="G1160" s="72" t="s">
        <v>3375</v>
      </c>
      <c r="H1160" s="78" t="s">
        <v>1100</v>
      </c>
      <c r="I1160" s="78">
        <v>8.3333299999999999E-2</v>
      </c>
      <c r="J1160" s="300">
        <v>2000</v>
      </c>
      <c r="K1160" s="78">
        <v>100</v>
      </c>
      <c r="L1160" s="300">
        <v>1750</v>
      </c>
      <c r="M1160" s="72">
        <v>10</v>
      </c>
      <c r="O1160" s="78"/>
      <c r="P1160" s="72" t="s">
        <v>1374</v>
      </c>
      <c r="AA1160" s="195"/>
      <c r="AB1160" s="195"/>
      <c r="AC1160" s="195"/>
      <c r="AD1160" s="72"/>
      <c r="AE1160" s="316">
        <v>0</v>
      </c>
      <c r="AF1160" s="195"/>
      <c r="AG1160" s="195">
        <v>1</v>
      </c>
      <c r="AH1160" s="72"/>
      <c r="AQ1160" s="174" t="s">
        <v>824</v>
      </c>
      <c r="AR1160" s="53">
        <v>3.919</v>
      </c>
      <c r="AS1160" s="53">
        <v>37.83</v>
      </c>
      <c r="AT1160" s="77"/>
      <c r="AU1160" s="276"/>
      <c r="AV1160" s="276">
        <v>20000</v>
      </c>
      <c r="AW1160" s="48">
        <v>0</v>
      </c>
      <c r="AX1160" s="49"/>
      <c r="AY1160" s="276">
        <v>756600</v>
      </c>
      <c r="AZ1160" s="95">
        <v>7603.7358949400659</v>
      </c>
      <c r="BB1160" s="80" t="s">
        <v>3412</v>
      </c>
      <c r="BC1160" s="270"/>
      <c r="BD1160" s="72">
        <v>67.213999999999999</v>
      </c>
      <c r="BE1160" s="72"/>
      <c r="BF1160" s="72"/>
      <c r="BG1160" s="72"/>
      <c r="BH1160" s="72">
        <v>19.010400000000001</v>
      </c>
      <c r="BI1160" s="72"/>
      <c r="BJ1160" s="72"/>
      <c r="BK1160" s="72"/>
      <c r="BL1160" s="72"/>
      <c r="BM1160" s="72"/>
      <c r="BN1160" s="72"/>
      <c r="BO1160" s="72"/>
      <c r="BP1160" s="72"/>
      <c r="BQ1160" s="72"/>
      <c r="BR1160" s="72"/>
      <c r="BS1160" s="72"/>
      <c r="BT1160" s="72"/>
      <c r="BU1160" s="72"/>
      <c r="BV1160" s="72"/>
      <c r="BW1160" s="72"/>
      <c r="BX1160" s="72"/>
      <c r="BY1160" s="72"/>
      <c r="BZ1160" s="72">
        <v>11.5556</v>
      </c>
      <c r="CA1160" s="72"/>
      <c r="CB1160" s="72"/>
      <c r="CC1160" s="72"/>
      <c r="CD1160" s="72"/>
      <c r="CE1160" s="72"/>
      <c r="CF1160" s="72"/>
      <c r="CG1160" s="72"/>
      <c r="CH1160" s="72"/>
      <c r="CI1160" s="72"/>
      <c r="CJ1160" s="72"/>
      <c r="CK1160" s="72"/>
      <c r="CL1160" s="72"/>
      <c r="CM1160" s="72"/>
      <c r="CN1160" s="72"/>
      <c r="CO1160" s="72"/>
      <c r="CP1160" s="72"/>
      <c r="CQ1160" s="72"/>
      <c r="CR1160" s="72"/>
      <c r="CS1160" s="72"/>
      <c r="CT1160" s="72"/>
      <c r="CU1160" s="72"/>
      <c r="CV1160" s="72"/>
      <c r="CW1160" s="72"/>
      <c r="CX1160" s="72"/>
      <c r="CY1160" s="72"/>
      <c r="CZ1160" s="72"/>
      <c r="DA1160" s="72"/>
      <c r="DB1160" s="72"/>
      <c r="DC1160" s="72"/>
      <c r="DD1160" s="72"/>
      <c r="DE1160" s="72"/>
      <c r="DF1160" s="72"/>
      <c r="DG1160" s="72"/>
      <c r="DH1160" s="78">
        <f t="shared" si="603"/>
        <v>97.78</v>
      </c>
      <c r="DJ1160" s="77">
        <f t="shared" si="604"/>
        <v>2.2199999999999989</v>
      </c>
      <c r="DK1160" s="72"/>
      <c r="DL1160" s="51" t="s">
        <v>3338</v>
      </c>
      <c r="DO1160" s="358"/>
      <c r="DP1160" s="72"/>
      <c r="DQ1160" s="374">
        <v>2.2200000000000002</v>
      </c>
      <c r="DR1160" s="72">
        <v>0.05</v>
      </c>
      <c r="DU1160" s="52"/>
      <c r="DX1160" s="75">
        <f t="shared" si="605"/>
        <v>68.740028635712818</v>
      </c>
      <c r="DY1160" s="51">
        <f t="shared" si="606"/>
        <v>0</v>
      </c>
      <c r="DZ1160" s="75">
        <f t="shared" si="607"/>
        <v>0</v>
      </c>
      <c r="EA1160" s="51" t="e">
        <f t="shared" si="608"/>
        <v>#DIV/0!</v>
      </c>
      <c r="EB1160" s="75">
        <f t="shared" si="609"/>
        <v>19.442012681529967</v>
      </c>
      <c r="EC1160" s="51">
        <f t="shared" si="610"/>
        <v>0</v>
      </c>
      <c r="ED1160" s="75">
        <f t="shared" si="611"/>
        <v>0</v>
      </c>
      <c r="EE1160" s="51" t="e">
        <f t="shared" si="612"/>
        <v>#DIV/0!</v>
      </c>
      <c r="EF1160" s="75">
        <f t="shared" si="613"/>
        <v>0</v>
      </c>
      <c r="EG1160" s="51" t="e">
        <f t="shared" si="614"/>
        <v>#DIV/0!</v>
      </c>
      <c r="EH1160" s="75">
        <f t="shared" si="615"/>
        <v>0</v>
      </c>
      <c r="EI1160" s="51" t="e">
        <f t="shared" si="616"/>
        <v>#DIV/0!</v>
      </c>
      <c r="EJ1160" s="75">
        <f t="shared" si="617"/>
        <v>0</v>
      </c>
      <c r="EK1160" s="51" t="e">
        <f t="shared" si="618"/>
        <v>#DIV/0!</v>
      </c>
      <c r="EL1160" s="75">
        <f t="shared" si="619"/>
        <v>11.81795868275721</v>
      </c>
      <c r="EM1160" s="51">
        <f t="shared" si="620"/>
        <v>0</v>
      </c>
      <c r="EN1160" s="75">
        <f t="shared" si="621"/>
        <v>0</v>
      </c>
      <c r="EO1160" s="51" t="e">
        <f t="shared" si="622"/>
        <v>#DIV/0!</v>
      </c>
      <c r="EP1160" s="75">
        <f t="shared" si="623"/>
        <v>0</v>
      </c>
      <c r="EQ1160" s="51" t="e">
        <f t="shared" si="624"/>
        <v>#DIV/0!</v>
      </c>
      <c r="ER1160" s="51">
        <f t="shared" si="625"/>
        <v>100</v>
      </c>
      <c r="ES1160" s="51">
        <f t="shared" si="626"/>
        <v>0</v>
      </c>
    </row>
    <row r="1161" spans="1:149" x14ac:dyDescent="0.45">
      <c r="A1161" s="78" t="s">
        <v>1465</v>
      </c>
      <c r="B1161" s="110" t="s">
        <v>853</v>
      </c>
      <c r="C1161" s="51" t="s">
        <v>3591</v>
      </c>
      <c r="D1161" s="150" t="s">
        <v>3670</v>
      </c>
      <c r="E1161" s="78" t="s">
        <v>1121</v>
      </c>
      <c r="F1161" s="78" t="s">
        <v>2052</v>
      </c>
      <c r="G1161" s="72" t="s">
        <v>3375</v>
      </c>
      <c r="H1161" s="78" t="s">
        <v>1100</v>
      </c>
      <c r="I1161" s="78">
        <v>0.25</v>
      </c>
      <c r="J1161" s="300">
        <v>3000</v>
      </c>
      <c r="K1161" s="78">
        <v>100</v>
      </c>
      <c r="L1161" s="300">
        <v>1450</v>
      </c>
      <c r="M1161" s="72">
        <v>10</v>
      </c>
      <c r="O1161" s="78"/>
      <c r="P1161" s="72" t="s">
        <v>1374</v>
      </c>
      <c r="AA1161" s="195"/>
      <c r="AB1161" s="195"/>
      <c r="AC1161" s="195"/>
      <c r="AD1161" s="72"/>
      <c r="AE1161" s="316">
        <v>0</v>
      </c>
      <c r="AF1161" s="195"/>
      <c r="AG1161" s="195">
        <v>1</v>
      </c>
      <c r="AH1161" s="72"/>
      <c r="AQ1161" s="174" t="s">
        <v>824</v>
      </c>
      <c r="AR1161" s="53">
        <v>11.3</v>
      </c>
      <c r="AS1161" s="53">
        <v>444.3</v>
      </c>
      <c r="AT1161" s="77"/>
      <c r="AU1161" s="276"/>
      <c r="AV1161" s="276">
        <v>30000</v>
      </c>
      <c r="AW1161" s="48">
        <v>0</v>
      </c>
      <c r="AX1161" s="49"/>
      <c r="AY1161" s="276">
        <v>13329000</v>
      </c>
      <c r="AZ1161" s="95">
        <v>133585.87161822166</v>
      </c>
      <c r="BB1161" s="80" t="s">
        <v>3412</v>
      </c>
      <c r="BC1161" s="270"/>
      <c r="BD1161" s="72">
        <v>67.323999999999998</v>
      </c>
      <c r="BE1161" s="72"/>
      <c r="BF1161" s="72"/>
      <c r="BG1161" s="72"/>
      <c r="BH1161" s="72">
        <v>19.041499999999999</v>
      </c>
      <c r="BI1161" s="72"/>
      <c r="BJ1161" s="72"/>
      <c r="BK1161" s="72"/>
      <c r="BL1161" s="72"/>
      <c r="BM1161" s="72"/>
      <c r="BN1161" s="72"/>
      <c r="BO1161" s="72"/>
      <c r="BP1161" s="72"/>
      <c r="BQ1161" s="72"/>
      <c r="BR1161" s="72"/>
      <c r="BS1161" s="72"/>
      <c r="BT1161" s="72"/>
      <c r="BU1161" s="72"/>
      <c r="BV1161" s="72"/>
      <c r="BW1161" s="72"/>
      <c r="BX1161" s="72"/>
      <c r="BY1161" s="72"/>
      <c r="BZ1161" s="72">
        <v>11.5745</v>
      </c>
      <c r="CA1161" s="72"/>
      <c r="CB1161" s="72"/>
      <c r="CC1161" s="72"/>
      <c r="CD1161" s="72"/>
      <c r="CE1161" s="72"/>
      <c r="CF1161" s="72"/>
      <c r="CG1161" s="72"/>
      <c r="CH1161" s="72"/>
      <c r="CI1161" s="72"/>
      <c r="CJ1161" s="72"/>
      <c r="CK1161" s="72"/>
      <c r="CL1161" s="72"/>
      <c r="CM1161" s="72"/>
      <c r="CN1161" s="72"/>
      <c r="CO1161" s="72"/>
      <c r="CP1161" s="72"/>
      <c r="CQ1161" s="72"/>
      <c r="CR1161" s="72"/>
      <c r="CS1161" s="72"/>
      <c r="CT1161" s="72"/>
      <c r="CU1161" s="72"/>
      <c r="CV1161" s="72"/>
      <c r="CW1161" s="72"/>
      <c r="CX1161" s="72"/>
      <c r="CY1161" s="72"/>
      <c r="CZ1161" s="72"/>
      <c r="DA1161" s="72"/>
      <c r="DB1161" s="72"/>
      <c r="DC1161" s="72"/>
      <c r="DD1161" s="72"/>
      <c r="DE1161" s="72"/>
      <c r="DF1161" s="72"/>
      <c r="DG1161" s="72"/>
      <c r="DH1161" s="78">
        <f t="shared" si="603"/>
        <v>97.94</v>
      </c>
      <c r="DJ1161" s="77">
        <f t="shared" si="604"/>
        <v>2.0600000000000023</v>
      </c>
      <c r="DK1161" s="72"/>
      <c r="DL1161" s="51" t="s">
        <v>3338</v>
      </c>
      <c r="DO1161" s="358"/>
      <c r="DP1161" s="72"/>
      <c r="DQ1161" s="374">
        <v>2.06</v>
      </c>
      <c r="DR1161" s="72">
        <v>0.04</v>
      </c>
      <c r="DU1161" s="52"/>
      <c r="DX1161" s="75">
        <f t="shared" si="605"/>
        <v>68.740044925464574</v>
      </c>
      <c r="DY1161" s="51">
        <f t="shared" si="606"/>
        <v>0</v>
      </c>
      <c r="DZ1161" s="75">
        <f t="shared" si="607"/>
        <v>0</v>
      </c>
      <c r="EA1161" s="51" t="e">
        <f t="shared" si="608"/>
        <v>#DIV/0!</v>
      </c>
      <c r="EB1161" s="75">
        <f t="shared" si="609"/>
        <v>19.442005309373087</v>
      </c>
      <c r="EC1161" s="51">
        <f t="shared" si="610"/>
        <v>0</v>
      </c>
      <c r="ED1161" s="75">
        <f t="shared" si="611"/>
        <v>0</v>
      </c>
      <c r="EE1161" s="51" t="e">
        <f t="shared" si="612"/>
        <v>#DIV/0!</v>
      </c>
      <c r="EF1161" s="75">
        <f t="shared" si="613"/>
        <v>0</v>
      </c>
      <c r="EG1161" s="51" t="e">
        <f t="shared" si="614"/>
        <v>#DIV/0!</v>
      </c>
      <c r="EH1161" s="75">
        <f t="shared" si="615"/>
        <v>0</v>
      </c>
      <c r="EI1161" s="51" t="e">
        <f t="shared" si="616"/>
        <v>#DIV/0!</v>
      </c>
      <c r="EJ1161" s="75">
        <f t="shared" si="617"/>
        <v>0</v>
      </c>
      <c r="EK1161" s="51" t="e">
        <f t="shared" si="618"/>
        <v>#DIV/0!</v>
      </c>
      <c r="EL1161" s="75">
        <f t="shared" si="619"/>
        <v>11.817949765162345</v>
      </c>
      <c r="EM1161" s="51">
        <f t="shared" si="620"/>
        <v>0</v>
      </c>
      <c r="EN1161" s="75">
        <f t="shared" si="621"/>
        <v>0</v>
      </c>
      <c r="EO1161" s="51" t="e">
        <f t="shared" si="622"/>
        <v>#DIV/0!</v>
      </c>
      <c r="EP1161" s="75">
        <f t="shared" si="623"/>
        <v>0</v>
      </c>
      <c r="EQ1161" s="51" t="e">
        <f t="shared" si="624"/>
        <v>#DIV/0!</v>
      </c>
      <c r="ER1161" s="51">
        <f t="shared" si="625"/>
        <v>100</v>
      </c>
      <c r="ES1161" s="51">
        <f t="shared" si="626"/>
        <v>0</v>
      </c>
    </row>
    <row r="1162" spans="1:149" x14ac:dyDescent="0.45">
      <c r="A1162" s="78" t="s">
        <v>1465</v>
      </c>
      <c r="B1162" s="110" t="s">
        <v>853</v>
      </c>
      <c r="C1162" s="51" t="s">
        <v>3591</v>
      </c>
      <c r="D1162" s="150" t="s">
        <v>3670</v>
      </c>
      <c r="E1162" s="78" t="s">
        <v>1121</v>
      </c>
      <c r="F1162" s="78" t="s">
        <v>2053</v>
      </c>
      <c r="G1162" s="72" t="s">
        <v>3375</v>
      </c>
      <c r="H1162" s="78" t="s">
        <v>1100</v>
      </c>
      <c r="I1162" s="78">
        <v>0.25</v>
      </c>
      <c r="J1162" s="300">
        <v>3000</v>
      </c>
      <c r="K1162" s="78">
        <v>100</v>
      </c>
      <c r="L1162" s="300">
        <v>1550</v>
      </c>
      <c r="M1162" s="72">
        <v>10</v>
      </c>
      <c r="O1162" s="78"/>
      <c r="P1162" s="72" t="s">
        <v>1374</v>
      </c>
      <c r="AA1162" s="195"/>
      <c r="AB1162" s="195"/>
      <c r="AC1162" s="195"/>
      <c r="AD1162" s="72"/>
      <c r="AE1162" s="316">
        <v>0</v>
      </c>
      <c r="AF1162" s="195"/>
      <c r="AG1162" s="195">
        <v>1</v>
      </c>
      <c r="AH1162" s="72"/>
      <c r="AQ1162" s="174" t="s">
        <v>824</v>
      </c>
      <c r="AR1162" s="53">
        <v>10.25</v>
      </c>
      <c r="AS1162" s="53">
        <v>330</v>
      </c>
      <c r="AT1162" s="77"/>
      <c r="AU1162" s="276"/>
      <c r="AV1162" s="276">
        <v>30000</v>
      </c>
      <c r="AW1162" s="48">
        <v>0</v>
      </c>
      <c r="AX1162" s="49"/>
      <c r="AY1162" s="276">
        <v>9900000</v>
      </c>
      <c r="AZ1162" s="95">
        <v>99219.756097261197</v>
      </c>
      <c r="BB1162" s="80" t="s">
        <v>3412</v>
      </c>
      <c r="BC1162" s="270"/>
      <c r="BD1162" s="72">
        <v>67.152100000000004</v>
      </c>
      <c r="BE1162" s="72"/>
      <c r="BF1162" s="72"/>
      <c r="BG1162" s="72"/>
      <c r="BH1162" s="72">
        <v>18.992899999999999</v>
      </c>
      <c r="BI1162" s="72"/>
      <c r="BJ1162" s="72"/>
      <c r="BK1162" s="72"/>
      <c r="BL1162" s="72"/>
      <c r="BM1162" s="72"/>
      <c r="BN1162" s="72"/>
      <c r="BO1162" s="72"/>
      <c r="BP1162" s="72"/>
      <c r="BQ1162" s="72"/>
      <c r="BR1162" s="72"/>
      <c r="BS1162" s="72"/>
      <c r="BT1162" s="72"/>
      <c r="BU1162" s="72"/>
      <c r="BV1162" s="72"/>
      <c r="BW1162" s="72"/>
      <c r="BX1162" s="72"/>
      <c r="BY1162" s="72"/>
      <c r="BZ1162" s="72">
        <v>11.545</v>
      </c>
      <c r="CA1162" s="72"/>
      <c r="CB1162" s="72"/>
      <c r="CC1162" s="72"/>
      <c r="CD1162" s="72"/>
      <c r="CE1162" s="72"/>
      <c r="CF1162" s="72"/>
      <c r="CG1162" s="72"/>
      <c r="CH1162" s="72"/>
      <c r="CI1162" s="72"/>
      <c r="CJ1162" s="72"/>
      <c r="CK1162" s="72"/>
      <c r="CL1162" s="72"/>
      <c r="CM1162" s="72"/>
      <c r="CN1162" s="72"/>
      <c r="CO1162" s="72"/>
      <c r="CP1162" s="72"/>
      <c r="CQ1162" s="72"/>
      <c r="CR1162" s="72"/>
      <c r="CS1162" s="72"/>
      <c r="CT1162" s="72"/>
      <c r="CU1162" s="72"/>
      <c r="CV1162" s="72"/>
      <c r="CW1162" s="72"/>
      <c r="CX1162" s="72"/>
      <c r="CY1162" s="72"/>
      <c r="CZ1162" s="72"/>
      <c r="DA1162" s="72"/>
      <c r="DB1162" s="72"/>
      <c r="DC1162" s="72"/>
      <c r="DD1162" s="72"/>
      <c r="DE1162" s="72"/>
      <c r="DF1162" s="72"/>
      <c r="DG1162" s="72"/>
      <c r="DH1162" s="78">
        <f t="shared" si="603"/>
        <v>97.690000000000012</v>
      </c>
      <c r="DJ1162" s="77">
        <f t="shared" si="604"/>
        <v>2.3099999999999881</v>
      </c>
      <c r="DK1162" s="72"/>
      <c r="DL1162" s="51" t="s">
        <v>3338</v>
      </c>
      <c r="DO1162" s="358"/>
      <c r="DP1162" s="72"/>
      <c r="DQ1162" s="374">
        <v>2.31</v>
      </c>
      <c r="DR1162" s="72">
        <v>0.04</v>
      </c>
      <c r="DU1162" s="52"/>
      <c r="DX1162" s="75">
        <f t="shared" si="605"/>
        <v>68.739993858122631</v>
      </c>
      <c r="DY1162" s="51">
        <f t="shared" si="606"/>
        <v>0</v>
      </c>
      <c r="DZ1162" s="75">
        <f t="shared" si="607"/>
        <v>0</v>
      </c>
      <c r="EA1162" s="51" t="e">
        <f t="shared" si="608"/>
        <v>#DIV/0!</v>
      </c>
      <c r="EB1162" s="75">
        <f t="shared" si="609"/>
        <v>19.44201044119152</v>
      </c>
      <c r="EC1162" s="51">
        <f t="shared" si="610"/>
        <v>0</v>
      </c>
      <c r="ED1162" s="75">
        <f t="shared" si="611"/>
        <v>0</v>
      </c>
      <c r="EE1162" s="51" t="e">
        <f t="shared" si="612"/>
        <v>#DIV/0!</v>
      </c>
      <c r="EF1162" s="75">
        <f t="shared" si="613"/>
        <v>0</v>
      </c>
      <c r="EG1162" s="51" t="e">
        <f t="shared" si="614"/>
        <v>#DIV/0!</v>
      </c>
      <c r="EH1162" s="75">
        <f t="shared" si="615"/>
        <v>0</v>
      </c>
      <c r="EI1162" s="51" t="e">
        <f t="shared" si="616"/>
        <v>#DIV/0!</v>
      </c>
      <c r="EJ1162" s="75">
        <f t="shared" si="617"/>
        <v>0</v>
      </c>
      <c r="EK1162" s="51" t="e">
        <f t="shared" si="618"/>
        <v>#DIV/0!</v>
      </c>
      <c r="EL1162" s="75">
        <f t="shared" si="619"/>
        <v>11.817995700685842</v>
      </c>
      <c r="EM1162" s="51">
        <f t="shared" si="620"/>
        <v>0</v>
      </c>
      <c r="EN1162" s="75">
        <f t="shared" si="621"/>
        <v>0</v>
      </c>
      <c r="EO1162" s="51" t="e">
        <f t="shared" si="622"/>
        <v>#DIV/0!</v>
      </c>
      <c r="EP1162" s="75">
        <f t="shared" si="623"/>
        <v>0</v>
      </c>
      <c r="EQ1162" s="51" t="e">
        <f t="shared" si="624"/>
        <v>#DIV/0!</v>
      </c>
      <c r="ER1162" s="51">
        <f t="shared" si="625"/>
        <v>100</v>
      </c>
      <c r="ES1162" s="51">
        <f t="shared" si="626"/>
        <v>0</v>
      </c>
    </row>
    <row r="1163" spans="1:149" x14ac:dyDescent="0.45">
      <c r="A1163" s="78" t="s">
        <v>1465</v>
      </c>
      <c r="B1163" s="110" t="s">
        <v>853</v>
      </c>
      <c r="C1163" s="51" t="s">
        <v>3591</v>
      </c>
      <c r="D1163" s="150" t="s">
        <v>3670</v>
      </c>
      <c r="E1163" s="78" t="s">
        <v>1121</v>
      </c>
      <c r="F1163" s="78" t="s">
        <v>2054</v>
      </c>
      <c r="G1163" s="72" t="s">
        <v>3375</v>
      </c>
      <c r="H1163" s="78" t="s">
        <v>1100</v>
      </c>
      <c r="I1163" s="78">
        <v>8.3333299999999999E-2</v>
      </c>
      <c r="J1163" s="300">
        <v>3000</v>
      </c>
      <c r="K1163" s="78">
        <v>100</v>
      </c>
      <c r="L1163" s="300">
        <v>1650</v>
      </c>
      <c r="M1163" s="72">
        <v>10</v>
      </c>
      <c r="O1163" s="78"/>
      <c r="P1163" s="72" t="s">
        <v>1374</v>
      </c>
      <c r="AA1163" s="195"/>
      <c r="AB1163" s="195"/>
      <c r="AC1163" s="195"/>
      <c r="AD1163" s="72"/>
      <c r="AE1163" s="316">
        <v>0</v>
      </c>
      <c r="AF1163" s="195"/>
      <c r="AG1163" s="195">
        <v>1</v>
      </c>
      <c r="AH1163" s="72"/>
      <c r="AQ1163" s="174" t="s">
        <v>824</v>
      </c>
      <c r="AR1163" s="53">
        <v>9.359</v>
      </c>
      <c r="AS1163" s="53">
        <v>252.3</v>
      </c>
      <c r="AT1163" s="77"/>
      <c r="AU1163" s="276"/>
      <c r="AV1163" s="276">
        <v>30000</v>
      </c>
      <c r="AW1163" s="48">
        <v>0</v>
      </c>
      <c r="AX1163" s="49"/>
      <c r="AY1163" s="276">
        <v>7569000</v>
      </c>
      <c r="AZ1163" s="95">
        <v>75858.013525269693</v>
      </c>
      <c r="BB1163" s="80" t="s">
        <v>3412</v>
      </c>
      <c r="BC1163" s="270"/>
      <c r="BD1163" s="72">
        <v>66.767200000000003</v>
      </c>
      <c r="BE1163" s="72"/>
      <c r="BF1163" s="72"/>
      <c r="BG1163" s="72"/>
      <c r="BH1163" s="72">
        <v>18.884</v>
      </c>
      <c r="BI1163" s="72"/>
      <c r="BJ1163" s="72"/>
      <c r="BK1163" s="72"/>
      <c r="BL1163" s="72"/>
      <c r="BM1163" s="72"/>
      <c r="BN1163" s="72"/>
      <c r="BO1163" s="72"/>
      <c r="BP1163" s="72"/>
      <c r="BQ1163" s="72"/>
      <c r="BR1163" s="72"/>
      <c r="BS1163" s="72"/>
      <c r="BT1163" s="72"/>
      <c r="BU1163" s="72"/>
      <c r="BV1163" s="72"/>
      <c r="BW1163" s="72"/>
      <c r="BX1163" s="72"/>
      <c r="BY1163" s="72"/>
      <c r="BZ1163" s="72">
        <v>11.4788</v>
      </c>
      <c r="CA1163" s="72"/>
      <c r="CB1163" s="72"/>
      <c r="CC1163" s="72"/>
      <c r="CD1163" s="72"/>
      <c r="CE1163" s="72"/>
      <c r="CF1163" s="72"/>
      <c r="CG1163" s="72"/>
      <c r="CH1163" s="72"/>
      <c r="CI1163" s="72"/>
      <c r="CJ1163" s="72"/>
      <c r="CK1163" s="72"/>
      <c r="CL1163" s="72"/>
      <c r="CM1163" s="72"/>
      <c r="CN1163" s="72"/>
      <c r="CO1163" s="72"/>
      <c r="CP1163" s="72"/>
      <c r="CQ1163" s="72"/>
      <c r="CR1163" s="72"/>
      <c r="CS1163" s="72"/>
      <c r="CT1163" s="72"/>
      <c r="CU1163" s="72"/>
      <c r="CV1163" s="72"/>
      <c r="CW1163" s="72"/>
      <c r="CX1163" s="72"/>
      <c r="CY1163" s="72"/>
      <c r="CZ1163" s="72"/>
      <c r="DA1163" s="72"/>
      <c r="DB1163" s="72"/>
      <c r="DC1163" s="72"/>
      <c r="DD1163" s="72"/>
      <c r="DE1163" s="72"/>
      <c r="DF1163" s="72"/>
      <c r="DG1163" s="72"/>
      <c r="DH1163" s="78">
        <f t="shared" si="603"/>
        <v>97.13</v>
      </c>
      <c r="DJ1163" s="77">
        <f t="shared" si="604"/>
        <v>2.8700000000000045</v>
      </c>
      <c r="DK1163" s="72"/>
      <c r="DL1163" s="51" t="s">
        <v>3338</v>
      </c>
      <c r="DO1163" s="358"/>
      <c r="DP1163" s="72"/>
      <c r="DQ1163" s="374">
        <v>2.87</v>
      </c>
      <c r="DR1163" s="72">
        <v>0.09</v>
      </c>
      <c r="DU1163" s="52"/>
      <c r="DX1163" s="75">
        <f t="shared" si="605"/>
        <v>68.740039122825081</v>
      </c>
      <c r="DY1163" s="51">
        <f t="shared" si="606"/>
        <v>0</v>
      </c>
      <c r="DZ1163" s="75">
        <f t="shared" si="607"/>
        <v>0</v>
      </c>
      <c r="EA1163" s="51" t="e">
        <f t="shared" si="608"/>
        <v>#DIV/0!</v>
      </c>
      <c r="EB1163" s="75">
        <f t="shared" si="609"/>
        <v>19.441984968598785</v>
      </c>
      <c r="EC1163" s="51">
        <f t="shared" si="610"/>
        <v>0</v>
      </c>
      <c r="ED1163" s="75">
        <f t="shared" si="611"/>
        <v>0</v>
      </c>
      <c r="EE1163" s="51" t="e">
        <f t="shared" si="612"/>
        <v>#DIV/0!</v>
      </c>
      <c r="EF1163" s="75">
        <f t="shared" si="613"/>
        <v>0</v>
      </c>
      <c r="EG1163" s="51" t="e">
        <f t="shared" si="614"/>
        <v>#DIV/0!</v>
      </c>
      <c r="EH1163" s="75">
        <f t="shared" si="615"/>
        <v>0</v>
      </c>
      <c r="EI1163" s="51" t="e">
        <f t="shared" si="616"/>
        <v>#DIV/0!</v>
      </c>
      <c r="EJ1163" s="75">
        <f t="shared" si="617"/>
        <v>0</v>
      </c>
      <c r="EK1163" s="51" t="e">
        <f t="shared" si="618"/>
        <v>#DIV/0!</v>
      </c>
      <c r="EL1163" s="75">
        <f t="shared" si="619"/>
        <v>11.817975908576136</v>
      </c>
      <c r="EM1163" s="51">
        <f t="shared" si="620"/>
        <v>0</v>
      </c>
      <c r="EN1163" s="75">
        <f t="shared" si="621"/>
        <v>0</v>
      </c>
      <c r="EO1163" s="51" t="e">
        <f t="shared" si="622"/>
        <v>#DIV/0!</v>
      </c>
      <c r="EP1163" s="75">
        <f t="shared" si="623"/>
        <v>0</v>
      </c>
      <c r="EQ1163" s="51" t="e">
        <f t="shared" si="624"/>
        <v>#DIV/0!</v>
      </c>
      <c r="ER1163" s="51">
        <f t="shared" si="625"/>
        <v>100</v>
      </c>
      <c r="ES1163" s="51">
        <f t="shared" si="626"/>
        <v>0</v>
      </c>
    </row>
    <row r="1164" spans="1:149" x14ac:dyDescent="0.45">
      <c r="A1164" s="78" t="s">
        <v>1465</v>
      </c>
      <c r="B1164" s="110" t="s">
        <v>853</v>
      </c>
      <c r="C1164" s="51" t="s">
        <v>3591</v>
      </c>
      <c r="D1164" s="150" t="s">
        <v>3670</v>
      </c>
      <c r="E1164" s="78" t="s">
        <v>1121</v>
      </c>
      <c r="F1164" s="78" t="s">
        <v>2055</v>
      </c>
      <c r="G1164" s="72" t="s">
        <v>3375</v>
      </c>
      <c r="H1164" s="78" t="s">
        <v>1100</v>
      </c>
      <c r="I1164" s="78">
        <v>8.3333299999999999E-2</v>
      </c>
      <c r="J1164" s="300">
        <v>3000</v>
      </c>
      <c r="K1164" s="78">
        <v>100</v>
      </c>
      <c r="L1164" s="300">
        <v>1700</v>
      </c>
      <c r="M1164" s="72">
        <v>10</v>
      </c>
      <c r="O1164" s="78"/>
      <c r="P1164" s="72" t="s">
        <v>1374</v>
      </c>
      <c r="AA1164" s="195"/>
      <c r="AB1164" s="195"/>
      <c r="AC1164" s="195"/>
      <c r="AD1164" s="72"/>
      <c r="AE1164" s="316">
        <v>0</v>
      </c>
      <c r="AF1164" s="195"/>
      <c r="AG1164" s="195">
        <v>1</v>
      </c>
      <c r="AH1164" s="72"/>
      <c r="AQ1164" s="174" t="s">
        <v>824</v>
      </c>
      <c r="AR1164" s="53">
        <v>8.9670000000000005</v>
      </c>
      <c r="AS1164" s="53">
        <v>222.7</v>
      </c>
      <c r="AT1164" s="77"/>
      <c r="AU1164" s="276"/>
      <c r="AV1164" s="276">
        <v>30000</v>
      </c>
      <c r="AW1164" s="48">
        <v>0</v>
      </c>
      <c r="AX1164" s="49"/>
      <c r="AY1164" s="276">
        <v>6681000</v>
      </c>
      <c r="AZ1164" s="95">
        <v>66958.302069272933</v>
      </c>
      <c r="BB1164" s="80" t="s">
        <v>3412</v>
      </c>
      <c r="BC1164" s="270"/>
      <c r="BD1164" s="72">
        <v>66.540300000000002</v>
      </c>
      <c r="BE1164" s="72"/>
      <c r="BF1164" s="72"/>
      <c r="BG1164" s="72"/>
      <c r="BH1164" s="72">
        <v>18.819900000000001</v>
      </c>
      <c r="BI1164" s="72"/>
      <c r="BJ1164" s="72"/>
      <c r="BK1164" s="72"/>
      <c r="BL1164" s="72"/>
      <c r="BM1164" s="72"/>
      <c r="BN1164" s="72"/>
      <c r="BO1164" s="72"/>
      <c r="BP1164" s="72"/>
      <c r="BQ1164" s="72"/>
      <c r="BR1164" s="72"/>
      <c r="BS1164" s="72"/>
      <c r="BT1164" s="72"/>
      <c r="BU1164" s="72"/>
      <c r="BV1164" s="72"/>
      <c r="BW1164" s="72"/>
      <c r="BX1164" s="72"/>
      <c r="BY1164" s="72"/>
      <c r="BZ1164" s="72">
        <v>11.4398</v>
      </c>
      <c r="CA1164" s="72"/>
      <c r="CB1164" s="72"/>
      <c r="CC1164" s="72"/>
      <c r="CD1164" s="72"/>
      <c r="CE1164" s="72"/>
      <c r="CF1164" s="72"/>
      <c r="CG1164" s="72"/>
      <c r="CH1164" s="72"/>
      <c r="CI1164" s="72"/>
      <c r="CJ1164" s="72"/>
      <c r="CK1164" s="72"/>
      <c r="CL1164" s="72"/>
      <c r="CM1164" s="72"/>
      <c r="CN1164" s="72"/>
      <c r="CO1164" s="72"/>
      <c r="CP1164" s="72"/>
      <c r="CQ1164" s="72"/>
      <c r="CR1164" s="72"/>
      <c r="CS1164" s="72"/>
      <c r="CT1164" s="72"/>
      <c r="CU1164" s="72"/>
      <c r="CV1164" s="72"/>
      <c r="CW1164" s="72"/>
      <c r="CX1164" s="72"/>
      <c r="CY1164" s="72"/>
      <c r="CZ1164" s="72"/>
      <c r="DA1164" s="72"/>
      <c r="DB1164" s="72"/>
      <c r="DC1164" s="72"/>
      <c r="DD1164" s="72"/>
      <c r="DE1164" s="72"/>
      <c r="DF1164" s="72"/>
      <c r="DG1164" s="72"/>
      <c r="DH1164" s="78">
        <f t="shared" si="603"/>
        <v>96.800000000000011</v>
      </c>
      <c r="DJ1164" s="77">
        <f t="shared" si="604"/>
        <v>3.1999999999999886</v>
      </c>
      <c r="DK1164" s="72"/>
      <c r="DL1164" s="51" t="s">
        <v>3338</v>
      </c>
      <c r="DO1164" s="358"/>
      <c r="DP1164" s="72"/>
      <c r="DQ1164" s="374">
        <v>3.2</v>
      </c>
      <c r="DR1164" s="72">
        <v>0.05</v>
      </c>
      <c r="DU1164" s="52"/>
      <c r="DX1164" s="75">
        <f t="shared" si="605"/>
        <v>68.739979338842971</v>
      </c>
      <c r="DY1164" s="51">
        <f t="shared" si="606"/>
        <v>0</v>
      </c>
      <c r="DZ1164" s="75">
        <f t="shared" si="607"/>
        <v>0</v>
      </c>
      <c r="EA1164" s="51" t="e">
        <f t="shared" si="608"/>
        <v>#DIV/0!</v>
      </c>
      <c r="EB1164" s="75">
        <f t="shared" si="609"/>
        <v>19.442045454545454</v>
      </c>
      <c r="EC1164" s="51">
        <f t="shared" si="610"/>
        <v>0</v>
      </c>
      <c r="ED1164" s="75">
        <f t="shared" si="611"/>
        <v>0</v>
      </c>
      <c r="EE1164" s="51" t="e">
        <f t="shared" si="612"/>
        <v>#DIV/0!</v>
      </c>
      <c r="EF1164" s="75">
        <f t="shared" si="613"/>
        <v>0</v>
      </c>
      <c r="EG1164" s="51" t="e">
        <f t="shared" si="614"/>
        <v>#DIV/0!</v>
      </c>
      <c r="EH1164" s="75">
        <f t="shared" si="615"/>
        <v>0</v>
      </c>
      <c r="EI1164" s="51" t="e">
        <f t="shared" si="616"/>
        <v>#DIV/0!</v>
      </c>
      <c r="EJ1164" s="75">
        <f t="shared" si="617"/>
        <v>0</v>
      </c>
      <c r="EK1164" s="51" t="e">
        <f t="shared" si="618"/>
        <v>#DIV/0!</v>
      </c>
      <c r="EL1164" s="75">
        <f t="shared" si="619"/>
        <v>11.817975206611568</v>
      </c>
      <c r="EM1164" s="51">
        <f t="shared" si="620"/>
        <v>0</v>
      </c>
      <c r="EN1164" s="75">
        <f t="shared" si="621"/>
        <v>0</v>
      </c>
      <c r="EO1164" s="51" t="e">
        <f t="shared" si="622"/>
        <v>#DIV/0!</v>
      </c>
      <c r="EP1164" s="75">
        <f t="shared" si="623"/>
        <v>0</v>
      </c>
      <c r="EQ1164" s="51" t="e">
        <f t="shared" si="624"/>
        <v>#DIV/0!</v>
      </c>
      <c r="ER1164" s="51">
        <f t="shared" si="625"/>
        <v>100</v>
      </c>
      <c r="ES1164" s="51">
        <f t="shared" si="626"/>
        <v>0</v>
      </c>
    </row>
    <row r="1165" spans="1:149" x14ac:dyDescent="0.45">
      <c r="A1165" s="78" t="s">
        <v>1465</v>
      </c>
      <c r="B1165" s="110" t="s">
        <v>853</v>
      </c>
      <c r="C1165" s="51" t="s">
        <v>3591</v>
      </c>
      <c r="D1165" s="150" t="s">
        <v>3670</v>
      </c>
      <c r="E1165" s="78" t="s">
        <v>1121</v>
      </c>
      <c r="F1165" s="78" t="s">
        <v>2056</v>
      </c>
      <c r="G1165" s="72" t="s">
        <v>3375</v>
      </c>
      <c r="H1165" s="78" t="s">
        <v>1100</v>
      </c>
      <c r="I1165" s="78">
        <v>8.3333299999999999E-2</v>
      </c>
      <c r="J1165" s="300">
        <v>3000</v>
      </c>
      <c r="K1165" s="78">
        <v>100</v>
      </c>
      <c r="L1165" s="300">
        <v>1750</v>
      </c>
      <c r="M1165" s="72">
        <v>10</v>
      </c>
      <c r="O1165" s="78"/>
      <c r="P1165" s="72" t="s">
        <v>1374</v>
      </c>
      <c r="AA1165" s="195"/>
      <c r="AB1165" s="195"/>
      <c r="AC1165" s="195"/>
      <c r="AD1165" s="72"/>
      <c r="AE1165" s="316">
        <v>0</v>
      </c>
      <c r="AF1165" s="195"/>
      <c r="AG1165" s="195">
        <v>1</v>
      </c>
      <c r="AH1165" s="72"/>
      <c r="AQ1165" s="174" t="s">
        <v>824</v>
      </c>
      <c r="AR1165" s="53">
        <v>8.6039999999999992</v>
      </c>
      <c r="AS1165" s="53">
        <v>197.8</v>
      </c>
      <c r="AT1165" s="77"/>
      <c r="AU1165" s="276"/>
      <c r="AV1165" s="276">
        <v>30000</v>
      </c>
      <c r="AW1165" s="48">
        <v>0</v>
      </c>
      <c r="AX1165" s="49"/>
      <c r="AY1165" s="276">
        <v>5934000</v>
      </c>
      <c r="AZ1165" s="95">
        <v>59471.720472843226</v>
      </c>
      <c r="BB1165" s="80" t="s">
        <v>3412</v>
      </c>
      <c r="BC1165" s="270"/>
      <c r="BD1165" s="72">
        <v>66.313500000000005</v>
      </c>
      <c r="BE1165" s="72"/>
      <c r="BF1165" s="72"/>
      <c r="BG1165" s="72"/>
      <c r="BH1165" s="72">
        <v>18.755700000000001</v>
      </c>
      <c r="BI1165" s="72"/>
      <c r="BJ1165" s="72"/>
      <c r="BK1165" s="72"/>
      <c r="BL1165" s="72"/>
      <c r="BM1165" s="72"/>
      <c r="BN1165" s="72"/>
      <c r="BO1165" s="72"/>
      <c r="BP1165" s="72"/>
      <c r="BQ1165" s="72"/>
      <c r="BR1165" s="72"/>
      <c r="BS1165" s="72"/>
      <c r="BT1165" s="72"/>
      <c r="BU1165" s="72"/>
      <c r="BV1165" s="72"/>
      <c r="BW1165" s="72"/>
      <c r="BX1165" s="72"/>
      <c r="BY1165" s="72"/>
      <c r="BZ1165" s="72">
        <v>11.4008</v>
      </c>
      <c r="CA1165" s="72"/>
      <c r="CB1165" s="72"/>
      <c r="CC1165" s="72"/>
      <c r="CD1165" s="72"/>
      <c r="CE1165" s="72"/>
      <c r="CF1165" s="72"/>
      <c r="CG1165" s="72"/>
      <c r="CH1165" s="72"/>
      <c r="CI1165" s="72"/>
      <c r="CJ1165" s="72"/>
      <c r="CK1165" s="72"/>
      <c r="CL1165" s="72"/>
      <c r="CM1165" s="72"/>
      <c r="CN1165" s="72"/>
      <c r="CO1165" s="72"/>
      <c r="CP1165" s="72"/>
      <c r="CQ1165" s="72"/>
      <c r="CR1165" s="72"/>
      <c r="CS1165" s="72"/>
      <c r="CT1165" s="72"/>
      <c r="CU1165" s="72"/>
      <c r="CV1165" s="72"/>
      <c r="CW1165" s="72"/>
      <c r="CX1165" s="72"/>
      <c r="CY1165" s="72"/>
      <c r="CZ1165" s="72"/>
      <c r="DA1165" s="72"/>
      <c r="DB1165" s="72"/>
      <c r="DC1165" s="72"/>
      <c r="DD1165" s="72"/>
      <c r="DE1165" s="72"/>
      <c r="DF1165" s="72"/>
      <c r="DG1165" s="72"/>
      <c r="DH1165" s="78">
        <f t="shared" si="603"/>
        <v>96.470000000000013</v>
      </c>
      <c r="DJ1165" s="77">
        <f t="shared" si="604"/>
        <v>3.5299999999999869</v>
      </c>
      <c r="DK1165" s="72"/>
      <c r="DL1165" s="51" t="s">
        <v>3338</v>
      </c>
      <c r="DO1165" s="358"/>
      <c r="DP1165" s="72"/>
      <c r="DQ1165" s="374">
        <v>3.53</v>
      </c>
      <c r="DR1165" s="72">
        <v>0.13</v>
      </c>
      <c r="DU1165" s="52"/>
      <c r="DX1165" s="75">
        <f t="shared" si="605"/>
        <v>68.740022805017105</v>
      </c>
      <c r="DY1165" s="51">
        <f t="shared" si="606"/>
        <v>0</v>
      </c>
      <c r="DZ1165" s="75">
        <f t="shared" si="607"/>
        <v>0</v>
      </c>
      <c r="EA1165" s="51" t="e">
        <f t="shared" si="608"/>
        <v>#DIV/0!</v>
      </c>
      <c r="EB1165" s="75">
        <f t="shared" si="609"/>
        <v>19.442002695138385</v>
      </c>
      <c r="EC1165" s="51">
        <f t="shared" si="610"/>
        <v>0</v>
      </c>
      <c r="ED1165" s="75">
        <f t="shared" si="611"/>
        <v>0</v>
      </c>
      <c r="EE1165" s="51" t="e">
        <f t="shared" si="612"/>
        <v>#DIV/0!</v>
      </c>
      <c r="EF1165" s="75">
        <f t="shared" si="613"/>
        <v>0</v>
      </c>
      <c r="EG1165" s="51" t="e">
        <f t="shared" si="614"/>
        <v>#DIV/0!</v>
      </c>
      <c r="EH1165" s="75">
        <f t="shared" si="615"/>
        <v>0</v>
      </c>
      <c r="EI1165" s="51" t="e">
        <f t="shared" si="616"/>
        <v>#DIV/0!</v>
      </c>
      <c r="EJ1165" s="75">
        <f t="shared" si="617"/>
        <v>0</v>
      </c>
      <c r="EK1165" s="51" t="e">
        <f t="shared" si="618"/>
        <v>#DIV/0!</v>
      </c>
      <c r="EL1165" s="75">
        <f t="shared" si="619"/>
        <v>11.81797449984451</v>
      </c>
      <c r="EM1165" s="51">
        <f t="shared" si="620"/>
        <v>0</v>
      </c>
      <c r="EN1165" s="75">
        <f t="shared" si="621"/>
        <v>0</v>
      </c>
      <c r="EO1165" s="51" t="e">
        <f t="shared" si="622"/>
        <v>#DIV/0!</v>
      </c>
      <c r="EP1165" s="75">
        <f t="shared" si="623"/>
        <v>0</v>
      </c>
      <c r="EQ1165" s="51" t="e">
        <f t="shared" si="624"/>
        <v>#DIV/0!</v>
      </c>
      <c r="ER1165" s="51">
        <f t="shared" si="625"/>
        <v>100</v>
      </c>
      <c r="ES1165" s="51">
        <f t="shared" si="626"/>
        <v>0</v>
      </c>
    </row>
    <row r="1166" spans="1:149" x14ac:dyDescent="0.45">
      <c r="A1166" s="78" t="s">
        <v>1465</v>
      </c>
      <c r="B1166" s="110" t="s">
        <v>853</v>
      </c>
      <c r="C1166" s="51" t="s">
        <v>3708</v>
      </c>
      <c r="D1166" s="51" t="s">
        <v>3707</v>
      </c>
      <c r="E1166" s="78" t="s">
        <v>1121</v>
      </c>
      <c r="F1166" s="78" t="s">
        <v>2057</v>
      </c>
      <c r="G1166" s="72" t="s">
        <v>3375</v>
      </c>
      <c r="H1166" s="78" t="s">
        <v>1100</v>
      </c>
      <c r="I1166" s="78">
        <v>8.3333299999999999E-2</v>
      </c>
      <c r="J1166" s="300">
        <v>1000</v>
      </c>
      <c r="K1166" s="78">
        <v>100</v>
      </c>
      <c r="L1166" s="300">
        <v>1750</v>
      </c>
      <c r="M1166" s="72">
        <v>10</v>
      </c>
      <c r="O1166" s="78"/>
      <c r="P1166" s="72" t="s">
        <v>1374</v>
      </c>
      <c r="AA1166" s="195"/>
      <c r="AB1166" s="195"/>
      <c r="AC1166" s="195"/>
      <c r="AD1166" s="72"/>
      <c r="AE1166" s="316">
        <v>0</v>
      </c>
      <c r="AF1166" s="195"/>
      <c r="AG1166" s="195">
        <v>1</v>
      </c>
      <c r="AH1166" s="72"/>
      <c r="AQ1166" s="174" t="s">
        <v>824</v>
      </c>
      <c r="AR1166" s="53">
        <v>1.8129999999999999</v>
      </c>
      <c r="AS1166" s="53">
        <v>6.4340000000000002</v>
      </c>
      <c r="AT1166" s="77"/>
      <c r="AU1166" s="276"/>
      <c r="AV1166" s="276">
        <v>10000</v>
      </c>
      <c r="AW1166" s="48">
        <v>0</v>
      </c>
      <c r="AX1166" s="49"/>
      <c r="AY1166" s="276">
        <v>64340</v>
      </c>
      <c r="AZ1166" s="95">
        <v>656.14183100911964</v>
      </c>
      <c r="BB1166" s="80" t="s">
        <v>3412</v>
      </c>
      <c r="BC1166" s="270"/>
      <c r="BD1166" s="72">
        <v>67.818899999999999</v>
      </c>
      <c r="BE1166" s="72"/>
      <c r="BF1166" s="72"/>
      <c r="BG1166" s="72"/>
      <c r="BH1166" s="72">
        <v>19.1815</v>
      </c>
      <c r="BI1166" s="72"/>
      <c r="BJ1166" s="72"/>
      <c r="BK1166" s="72"/>
      <c r="BL1166" s="72"/>
      <c r="BM1166" s="72"/>
      <c r="BN1166" s="72"/>
      <c r="BO1166" s="72"/>
      <c r="BP1166" s="72"/>
      <c r="BQ1166" s="72"/>
      <c r="BR1166" s="72"/>
      <c r="BS1166" s="72"/>
      <c r="BT1166" s="72"/>
      <c r="BU1166" s="72"/>
      <c r="BV1166" s="72"/>
      <c r="BW1166" s="72"/>
      <c r="BX1166" s="72"/>
      <c r="BY1166" s="72"/>
      <c r="BZ1166" s="72">
        <v>11.659599999999999</v>
      </c>
      <c r="CA1166" s="72"/>
      <c r="CB1166" s="72"/>
      <c r="CC1166" s="72"/>
      <c r="CD1166" s="72"/>
      <c r="CE1166" s="72"/>
      <c r="CF1166" s="72"/>
      <c r="CG1166" s="72"/>
      <c r="CH1166" s="72"/>
      <c r="CI1166" s="72"/>
      <c r="CJ1166" s="72"/>
      <c r="CK1166" s="72"/>
      <c r="CL1166" s="72"/>
      <c r="CM1166" s="72"/>
      <c r="CN1166" s="72"/>
      <c r="CO1166" s="72"/>
      <c r="CP1166" s="72"/>
      <c r="CQ1166" s="72"/>
      <c r="CR1166" s="72"/>
      <c r="CS1166" s="72"/>
      <c r="CT1166" s="72"/>
      <c r="CU1166" s="72"/>
      <c r="CV1166" s="72"/>
      <c r="CW1166" s="72"/>
      <c r="CX1166" s="72"/>
      <c r="CY1166" s="72"/>
      <c r="CZ1166" s="72"/>
      <c r="DA1166" s="72"/>
      <c r="DB1166" s="72"/>
      <c r="DC1166" s="72"/>
      <c r="DD1166" s="72"/>
      <c r="DE1166" s="72"/>
      <c r="DF1166" s="72"/>
      <c r="DG1166" s="72"/>
      <c r="DH1166" s="78">
        <f t="shared" si="603"/>
        <v>98.66</v>
      </c>
      <c r="DJ1166" s="77">
        <f t="shared" si="604"/>
        <v>1.3400000000000034</v>
      </c>
      <c r="DK1166" s="72"/>
      <c r="DL1166" s="51" t="s">
        <v>3338</v>
      </c>
      <c r="DO1166" s="358"/>
      <c r="DP1166" s="72"/>
      <c r="DQ1166" s="374">
        <v>1.34</v>
      </c>
      <c r="DR1166" s="72">
        <v>0.03</v>
      </c>
      <c r="DU1166" s="52"/>
      <c r="DX1166" s="75">
        <f t="shared" si="605"/>
        <v>68.74001621731199</v>
      </c>
      <c r="DY1166" s="51">
        <f t="shared" si="606"/>
        <v>0</v>
      </c>
      <c r="DZ1166" s="75">
        <f t="shared" si="607"/>
        <v>0</v>
      </c>
      <c r="EA1166" s="51" t="e">
        <f t="shared" si="608"/>
        <v>#DIV/0!</v>
      </c>
      <c r="EB1166" s="75">
        <f t="shared" si="609"/>
        <v>19.442023109669574</v>
      </c>
      <c r="EC1166" s="51">
        <f t="shared" si="610"/>
        <v>0</v>
      </c>
      <c r="ED1166" s="75">
        <f t="shared" si="611"/>
        <v>0</v>
      </c>
      <c r="EE1166" s="51" t="e">
        <f t="shared" si="612"/>
        <v>#DIV/0!</v>
      </c>
      <c r="EF1166" s="75">
        <f t="shared" si="613"/>
        <v>0</v>
      </c>
      <c r="EG1166" s="51" t="e">
        <f t="shared" si="614"/>
        <v>#DIV/0!</v>
      </c>
      <c r="EH1166" s="75">
        <f t="shared" si="615"/>
        <v>0</v>
      </c>
      <c r="EI1166" s="51" t="e">
        <f t="shared" si="616"/>
        <v>#DIV/0!</v>
      </c>
      <c r="EJ1166" s="75">
        <f t="shared" si="617"/>
        <v>0</v>
      </c>
      <c r="EK1166" s="51" t="e">
        <f t="shared" si="618"/>
        <v>#DIV/0!</v>
      </c>
      <c r="EL1166" s="75">
        <f t="shared" si="619"/>
        <v>11.817960673018447</v>
      </c>
      <c r="EM1166" s="51">
        <f t="shared" si="620"/>
        <v>0</v>
      </c>
      <c r="EN1166" s="75">
        <f t="shared" si="621"/>
        <v>0</v>
      </c>
      <c r="EO1166" s="51" t="e">
        <f t="shared" si="622"/>
        <v>#DIV/0!</v>
      </c>
      <c r="EP1166" s="75">
        <f t="shared" si="623"/>
        <v>0</v>
      </c>
      <c r="EQ1166" s="51" t="e">
        <f t="shared" si="624"/>
        <v>#DIV/0!</v>
      </c>
      <c r="ER1166" s="51">
        <f t="shared" si="625"/>
        <v>100</v>
      </c>
      <c r="ES1166" s="51">
        <f t="shared" si="626"/>
        <v>0</v>
      </c>
    </row>
    <row r="1167" spans="1:149" x14ac:dyDescent="0.45">
      <c r="A1167" s="78" t="s">
        <v>1465</v>
      </c>
      <c r="B1167" s="110" t="s">
        <v>853</v>
      </c>
      <c r="C1167" s="51" t="s">
        <v>3708</v>
      </c>
      <c r="D1167" s="51" t="s">
        <v>3707</v>
      </c>
      <c r="E1167" s="78" t="s">
        <v>1121</v>
      </c>
      <c r="F1167" s="78" t="s">
        <v>2058</v>
      </c>
      <c r="G1167" s="72" t="s">
        <v>3375</v>
      </c>
      <c r="H1167" s="78" t="s">
        <v>1100</v>
      </c>
      <c r="I1167" s="78">
        <v>8.3333299999999999E-2</v>
      </c>
      <c r="J1167" s="300">
        <v>1500</v>
      </c>
      <c r="K1167" s="78">
        <v>100</v>
      </c>
      <c r="L1167" s="300">
        <v>1750</v>
      </c>
      <c r="M1167" s="72">
        <v>10</v>
      </c>
      <c r="O1167" s="78"/>
      <c r="P1167" s="72" t="s">
        <v>1374</v>
      </c>
      <c r="AA1167" s="195"/>
      <c r="AB1167" s="195"/>
      <c r="AC1167" s="195"/>
      <c r="AD1167" s="72"/>
      <c r="AE1167" s="316">
        <v>0</v>
      </c>
      <c r="AF1167" s="195"/>
      <c r="AG1167" s="195">
        <v>1</v>
      </c>
      <c r="AH1167" s="72"/>
      <c r="AQ1167" s="174" t="s">
        <v>824</v>
      </c>
      <c r="AR1167" s="53">
        <v>2.65</v>
      </c>
      <c r="AS1167" s="53">
        <v>15.87</v>
      </c>
      <c r="AT1167" s="77"/>
      <c r="AU1167" s="276"/>
      <c r="AV1167" s="276">
        <v>15000</v>
      </c>
      <c r="AW1167" s="48">
        <v>0</v>
      </c>
      <c r="AX1167" s="49"/>
      <c r="AY1167" s="276">
        <v>238050</v>
      </c>
      <c r="AZ1167" s="95">
        <v>2401.5667823319009</v>
      </c>
      <c r="BB1167" s="80" t="s">
        <v>3412</v>
      </c>
      <c r="BC1167" s="270"/>
      <c r="BD1167" s="72">
        <v>42.338799999999999</v>
      </c>
      <c r="BE1167" s="72"/>
      <c r="BF1167" s="72"/>
      <c r="BG1167" s="72"/>
      <c r="BH1167" s="72">
        <v>35.923400000000001</v>
      </c>
      <c r="BI1167" s="72"/>
      <c r="BJ1167" s="72"/>
      <c r="BK1167" s="72"/>
      <c r="BL1167" s="72"/>
      <c r="BM1167" s="72"/>
      <c r="BN1167" s="72"/>
      <c r="BO1167" s="72"/>
      <c r="BP1167" s="72"/>
      <c r="BQ1167" s="72"/>
      <c r="BR1167" s="72"/>
      <c r="BS1167" s="72"/>
      <c r="BT1167" s="72"/>
      <c r="BU1167" s="72"/>
      <c r="BV1167" s="72"/>
      <c r="BW1167" s="72"/>
      <c r="BX1167" s="72">
        <v>19.757899999999999</v>
      </c>
      <c r="BY1167" s="72"/>
      <c r="BZ1167" s="72"/>
      <c r="CA1167" s="72"/>
      <c r="CB1167" s="72"/>
      <c r="CC1167" s="72"/>
      <c r="CD1167" s="72"/>
      <c r="CE1167" s="72"/>
      <c r="CF1167" s="72"/>
      <c r="CG1167" s="72"/>
      <c r="CH1167" s="72"/>
      <c r="CI1167" s="72"/>
      <c r="CJ1167" s="72"/>
      <c r="CK1167" s="72"/>
      <c r="CL1167" s="72"/>
      <c r="CM1167" s="72"/>
      <c r="CN1167" s="72"/>
      <c r="CO1167" s="72"/>
      <c r="CP1167" s="72"/>
      <c r="CQ1167" s="72"/>
      <c r="CR1167" s="72"/>
      <c r="CS1167" s="72"/>
      <c r="CT1167" s="72"/>
      <c r="CU1167" s="72"/>
      <c r="CV1167" s="72"/>
      <c r="CW1167" s="72"/>
      <c r="CX1167" s="72"/>
      <c r="CY1167" s="72"/>
      <c r="CZ1167" s="72"/>
      <c r="DA1167" s="72"/>
      <c r="DB1167" s="72"/>
      <c r="DC1167" s="72"/>
      <c r="DD1167" s="72"/>
      <c r="DE1167" s="72"/>
      <c r="DF1167" s="72"/>
      <c r="DG1167" s="72"/>
      <c r="DH1167" s="78">
        <f t="shared" si="603"/>
        <v>98.020100000000014</v>
      </c>
      <c r="DJ1167" s="77">
        <f t="shared" si="604"/>
        <v>1.9798999999999864</v>
      </c>
      <c r="DK1167" s="72"/>
      <c r="DL1167" s="51" t="s">
        <v>3338</v>
      </c>
      <c r="DO1167" s="358"/>
      <c r="DP1167" s="72"/>
      <c r="DQ1167" s="374">
        <v>1.98</v>
      </c>
      <c r="DR1167" s="72">
        <v>0.05</v>
      </c>
      <c r="DU1167" s="52"/>
      <c r="DX1167" s="75">
        <f t="shared" si="605"/>
        <v>43.193997965723355</v>
      </c>
      <c r="DY1167" s="51">
        <f t="shared" si="606"/>
        <v>0</v>
      </c>
      <c r="DZ1167" s="75">
        <f t="shared" si="607"/>
        <v>0</v>
      </c>
      <c r="EA1167" s="51" t="e">
        <f t="shared" si="608"/>
        <v>#DIV/0!</v>
      </c>
      <c r="EB1167" s="75">
        <f t="shared" si="609"/>
        <v>36.649013824715539</v>
      </c>
      <c r="EC1167" s="51">
        <f t="shared" si="610"/>
        <v>0</v>
      </c>
      <c r="ED1167" s="75">
        <f t="shared" si="611"/>
        <v>0</v>
      </c>
      <c r="EE1167" s="51" t="e">
        <f t="shared" si="612"/>
        <v>#DIV/0!</v>
      </c>
      <c r="EF1167" s="75">
        <f t="shared" si="613"/>
        <v>0</v>
      </c>
      <c r="EG1167" s="51" t="e">
        <f t="shared" si="614"/>
        <v>#DIV/0!</v>
      </c>
      <c r="EH1167" s="75">
        <f t="shared" si="615"/>
        <v>0</v>
      </c>
      <c r="EI1167" s="51" t="e">
        <f t="shared" si="616"/>
        <v>#DIV/0!</v>
      </c>
      <c r="EJ1167" s="75">
        <f t="shared" si="617"/>
        <v>20.156988209561096</v>
      </c>
      <c r="EK1167" s="51">
        <f t="shared" si="618"/>
        <v>0</v>
      </c>
      <c r="EL1167" s="75">
        <f t="shared" si="619"/>
        <v>0</v>
      </c>
      <c r="EM1167" s="51" t="e">
        <f t="shared" si="620"/>
        <v>#DIV/0!</v>
      </c>
      <c r="EN1167" s="75">
        <f t="shared" si="621"/>
        <v>0</v>
      </c>
      <c r="EO1167" s="51" t="e">
        <f t="shared" si="622"/>
        <v>#DIV/0!</v>
      </c>
      <c r="EP1167" s="75">
        <f t="shared" si="623"/>
        <v>0</v>
      </c>
      <c r="EQ1167" s="51" t="e">
        <f t="shared" si="624"/>
        <v>#DIV/0!</v>
      </c>
      <c r="ER1167" s="51">
        <f t="shared" si="625"/>
        <v>100</v>
      </c>
      <c r="ES1167" s="51">
        <f t="shared" si="626"/>
        <v>0</v>
      </c>
    </row>
    <row r="1168" spans="1:149" x14ac:dyDescent="0.45">
      <c r="A1168" s="78" t="s">
        <v>1465</v>
      </c>
      <c r="B1168" s="110" t="s">
        <v>853</v>
      </c>
      <c r="C1168" s="51" t="s">
        <v>3708</v>
      </c>
      <c r="D1168" s="51" t="s">
        <v>3707</v>
      </c>
      <c r="E1168" s="78" t="s">
        <v>1121</v>
      </c>
      <c r="F1168" s="78" t="s">
        <v>2059</v>
      </c>
      <c r="G1168" s="72" t="s">
        <v>3375</v>
      </c>
      <c r="H1168" s="78" t="s">
        <v>1100</v>
      </c>
      <c r="I1168" s="78">
        <v>8.3333299999999999E-2</v>
      </c>
      <c r="J1168" s="300">
        <v>2000</v>
      </c>
      <c r="K1168" s="78">
        <v>100</v>
      </c>
      <c r="L1168" s="300">
        <v>1750</v>
      </c>
      <c r="M1168" s="72">
        <v>10</v>
      </c>
      <c r="O1168" s="78"/>
      <c r="P1168" s="72" t="s">
        <v>1374</v>
      </c>
      <c r="AA1168" s="195"/>
      <c r="AB1168" s="195"/>
      <c r="AC1168" s="195"/>
      <c r="AD1168" s="72"/>
      <c r="AE1168" s="316">
        <v>0</v>
      </c>
      <c r="AF1168" s="195"/>
      <c r="AG1168" s="195">
        <v>1</v>
      </c>
      <c r="AH1168" s="72"/>
      <c r="AQ1168" s="174" t="s">
        <v>824</v>
      </c>
      <c r="AR1168" s="53">
        <v>3.919</v>
      </c>
      <c r="AS1168" s="53">
        <v>37.83</v>
      </c>
      <c r="AT1168" s="77"/>
      <c r="AU1168" s="276"/>
      <c r="AV1168" s="276">
        <v>20000</v>
      </c>
      <c r="AW1168" s="48">
        <v>0</v>
      </c>
      <c r="AX1168" s="49"/>
      <c r="AY1168" s="276">
        <v>756600</v>
      </c>
      <c r="AZ1168" s="95">
        <v>7603.7358949400659</v>
      </c>
      <c r="BB1168" s="80" t="s">
        <v>3412</v>
      </c>
      <c r="BC1168" s="270"/>
      <c r="BD1168" s="72">
        <v>42.0364</v>
      </c>
      <c r="BE1168" s="72"/>
      <c r="BF1168" s="72"/>
      <c r="BG1168" s="72"/>
      <c r="BH1168" s="72">
        <v>35.666800000000002</v>
      </c>
      <c r="BI1168" s="72"/>
      <c r="BJ1168" s="72"/>
      <c r="BK1168" s="72"/>
      <c r="BL1168" s="72"/>
      <c r="BM1168" s="72"/>
      <c r="BN1168" s="72"/>
      <c r="BO1168" s="72"/>
      <c r="BP1168" s="72"/>
      <c r="BQ1168" s="72"/>
      <c r="BR1168" s="72"/>
      <c r="BS1168" s="72"/>
      <c r="BT1168" s="72"/>
      <c r="BU1168" s="72"/>
      <c r="BV1168" s="72"/>
      <c r="BW1168" s="72"/>
      <c r="BX1168" s="72">
        <v>19.616800000000001</v>
      </c>
      <c r="BY1168" s="72"/>
      <c r="BZ1168" s="72"/>
      <c r="CA1168" s="72"/>
      <c r="CB1168" s="72"/>
      <c r="CC1168" s="72"/>
      <c r="CD1168" s="72"/>
      <c r="CE1168" s="72"/>
      <c r="CF1168" s="72"/>
      <c r="CG1168" s="72"/>
      <c r="CH1168" s="72"/>
      <c r="CI1168" s="72"/>
      <c r="CJ1168" s="72"/>
      <c r="CK1168" s="72"/>
      <c r="CL1168" s="72"/>
      <c r="CM1168" s="72"/>
      <c r="CN1168" s="72"/>
      <c r="CO1168" s="72"/>
      <c r="CP1168" s="72"/>
      <c r="CQ1168" s="72"/>
      <c r="CR1168" s="72"/>
      <c r="CS1168" s="72"/>
      <c r="CT1168" s="72"/>
      <c r="CU1168" s="72"/>
      <c r="CV1168" s="72"/>
      <c r="CW1168" s="72"/>
      <c r="CX1168" s="72"/>
      <c r="CY1168" s="72"/>
      <c r="CZ1168" s="72"/>
      <c r="DA1168" s="72"/>
      <c r="DB1168" s="72"/>
      <c r="DC1168" s="72"/>
      <c r="DD1168" s="72"/>
      <c r="DE1168" s="72"/>
      <c r="DF1168" s="72"/>
      <c r="DG1168" s="72"/>
      <c r="DH1168" s="78">
        <f t="shared" si="603"/>
        <v>97.320000000000007</v>
      </c>
      <c r="DJ1168" s="77">
        <f t="shared" si="604"/>
        <v>2.6799999999999926</v>
      </c>
      <c r="DK1168" s="72"/>
      <c r="DL1168" s="51" t="s">
        <v>3338</v>
      </c>
      <c r="DO1168" s="358"/>
      <c r="DP1168" s="72"/>
      <c r="DQ1168" s="374">
        <v>2.68</v>
      </c>
      <c r="DR1168" s="72">
        <v>0.08</v>
      </c>
      <c r="DU1168" s="52"/>
      <c r="DX1168" s="75">
        <f t="shared" si="605"/>
        <v>43.19399917796958</v>
      </c>
      <c r="DY1168" s="51">
        <f t="shared" si="606"/>
        <v>0</v>
      </c>
      <c r="DZ1168" s="75">
        <f t="shared" si="607"/>
        <v>0</v>
      </c>
      <c r="EA1168" s="51" t="e">
        <f t="shared" si="608"/>
        <v>#DIV/0!</v>
      </c>
      <c r="EB1168" s="75">
        <f t="shared" si="609"/>
        <v>36.648993012741471</v>
      </c>
      <c r="EC1168" s="51">
        <f t="shared" si="610"/>
        <v>0</v>
      </c>
      <c r="ED1168" s="75">
        <f t="shared" si="611"/>
        <v>0</v>
      </c>
      <c r="EE1168" s="51" t="e">
        <f t="shared" si="612"/>
        <v>#DIV/0!</v>
      </c>
      <c r="EF1168" s="75">
        <f t="shared" si="613"/>
        <v>0</v>
      </c>
      <c r="EG1168" s="51" t="e">
        <f t="shared" si="614"/>
        <v>#DIV/0!</v>
      </c>
      <c r="EH1168" s="75">
        <f t="shared" si="615"/>
        <v>0</v>
      </c>
      <c r="EI1168" s="51" t="e">
        <f t="shared" si="616"/>
        <v>#DIV/0!</v>
      </c>
      <c r="EJ1168" s="75">
        <f t="shared" si="617"/>
        <v>20.157007809288942</v>
      </c>
      <c r="EK1168" s="51">
        <f t="shared" si="618"/>
        <v>0</v>
      </c>
      <c r="EL1168" s="75">
        <f t="shared" si="619"/>
        <v>0</v>
      </c>
      <c r="EM1168" s="51" t="e">
        <f t="shared" si="620"/>
        <v>#DIV/0!</v>
      </c>
      <c r="EN1168" s="75">
        <f t="shared" si="621"/>
        <v>0</v>
      </c>
      <c r="EO1168" s="51" t="e">
        <f t="shared" si="622"/>
        <v>#DIV/0!</v>
      </c>
      <c r="EP1168" s="75">
        <f t="shared" si="623"/>
        <v>0</v>
      </c>
      <c r="EQ1168" s="51" t="e">
        <f t="shared" si="624"/>
        <v>#DIV/0!</v>
      </c>
      <c r="ER1168" s="51">
        <f t="shared" si="625"/>
        <v>100</v>
      </c>
      <c r="ES1168" s="51">
        <f t="shared" si="626"/>
        <v>0</v>
      </c>
    </row>
    <row r="1169" spans="1:149" x14ac:dyDescent="0.45">
      <c r="A1169" s="78" t="s">
        <v>1465</v>
      </c>
      <c r="B1169" s="110" t="s">
        <v>853</v>
      </c>
      <c r="C1169" s="51" t="s">
        <v>3708</v>
      </c>
      <c r="D1169" s="51" t="s">
        <v>3707</v>
      </c>
      <c r="E1169" s="78" t="s">
        <v>1121</v>
      </c>
      <c r="F1169" s="78" t="s">
        <v>2060</v>
      </c>
      <c r="G1169" s="72" t="s">
        <v>3375</v>
      </c>
      <c r="H1169" s="78" t="s">
        <v>1100</v>
      </c>
      <c r="I1169" s="78">
        <v>8.3333299999999999E-2</v>
      </c>
      <c r="J1169" s="300">
        <v>2500</v>
      </c>
      <c r="K1169" s="78">
        <v>100</v>
      </c>
      <c r="L1169" s="300">
        <v>1750</v>
      </c>
      <c r="M1169" s="72">
        <v>10</v>
      </c>
      <c r="O1169" s="78"/>
      <c r="P1169" s="72" t="s">
        <v>1374</v>
      </c>
      <c r="AA1169" s="195"/>
      <c r="AB1169" s="195"/>
      <c r="AC1169" s="195"/>
      <c r="AD1169" s="72"/>
      <c r="AE1169" s="316">
        <v>0</v>
      </c>
      <c r="AF1169" s="195"/>
      <c r="AG1169" s="195">
        <v>1</v>
      </c>
      <c r="AH1169" s="72"/>
      <c r="AQ1169" s="174" t="s">
        <v>824</v>
      </c>
      <c r="AR1169" s="53">
        <v>5.81</v>
      </c>
      <c r="AS1169" s="53">
        <v>87.59</v>
      </c>
      <c r="AT1169" s="77"/>
      <c r="AU1169" s="276"/>
      <c r="AV1169" s="276">
        <v>25000</v>
      </c>
      <c r="AW1169" s="48">
        <v>0</v>
      </c>
      <c r="AX1169" s="49"/>
      <c r="AY1169" s="276">
        <v>2189750</v>
      </c>
      <c r="AZ1169" s="95">
        <v>21967.460242139961</v>
      </c>
      <c r="BB1169" s="80" t="s">
        <v>3412</v>
      </c>
      <c r="BC1169" s="270"/>
      <c r="BD1169" s="72">
        <v>41.634700000000002</v>
      </c>
      <c r="BE1169" s="72"/>
      <c r="BF1169" s="72"/>
      <c r="BG1169" s="72"/>
      <c r="BH1169" s="72">
        <v>35.326000000000001</v>
      </c>
      <c r="BI1169" s="72"/>
      <c r="BJ1169" s="72"/>
      <c r="BK1169" s="72"/>
      <c r="BL1169" s="72"/>
      <c r="BM1169" s="72"/>
      <c r="BN1169" s="72"/>
      <c r="BO1169" s="72"/>
      <c r="BP1169" s="72"/>
      <c r="BQ1169" s="72"/>
      <c r="BR1169" s="72"/>
      <c r="BS1169" s="72"/>
      <c r="BT1169" s="72"/>
      <c r="BU1169" s="72"/>
      <c r="BV1169" s="72"/>
      <c r="BW1169" s="72"/>
      <c r="BX1169" s="72">
        <v>19.429300000000001</v>
      </c>
      <c r="BY1169" s="72"/>
      <c r="BZ1169" s="72"/>
      <c r="CA1169" s="72"/>
      <c r="CB1169" s="72"/>
      <c r="CC1169" s="72"/>
      <c r="CD1169" s="72"/>
      <c r="CE1169" s="72"/>
      <c r="CF1169" s="72"/>
      <c r="CG1169" s="72"/>
      <c r="CH1169" s="72"/>
      <c r="CI1169" s="72"/>
      <c r="CJ1169" s="72"/>
      <c r="CK1169" s="72"/>
      <c r="CL1169" s="72"/>
      <c r="CM1169" s="72"/>
      <c r="CN1169" s="72"/>
      <c r="CO1169" s="72"/>
      <c r="CP1169" s="72"/>
      <c r="CQ1169" s="72"/>
      <c r="CR1169" s="72"/>
      <c r="CS1169" s="72"/>
      <c r="CT1169" s="72"/>
      <c r="CU1169" s="72"/>
      <c r="CV1169" s="72"/>
      <c r="CW1169" s="72"/>
      <c r="CX1169" s="72"/>
      <c r="CY1169" s="72"/>
      <c r="CZ1169" s="72"/>
      <c r="DA1169" s="72"/>
      <c r="DB1169" s="72"/>
      <c r="DC1169" s="72"/>
      <c r="DD1169" s="72"/>
      <c r="DE1169" s="72"/>
      <c r="DF1169" s="72"/>
      <c r="DG1169" s="72"/>
      <c r="DH1169" s="78">
        <f t="shared" si="603"/>
        <v>96.39</v>
      </c>
      <c r="DJ1169" s="77">
        <f t="shared" si="604"/>
        <v>3.6099999999999994</v>
      </c>
      <c r="DK1169" s="72"/>
      <c r="DL1169" s="51" t="s">
        <v>3338</v>
      </c>
      <c r="DO1169" s="358"/>
      <c r="DP1169" s="72"/>
      <c r="DQ1169" s="374">
        <v>3.61</v>
      </c>
      <c r="DR1169" s="72">
        <v>0.09</v>
      </c>
      <c r="DU1169" s="52"/>
      <c r="DX1169" s="75">
        <f t="shared" si="605"/>
        <v>43.194003527336861</v>
      </c>
      <c r="DY1169" s="51">
        <f t="shared" si="606"/>
        <v>0</v>
      </c>
      <c r="DZ1169" s="75">
        <f t="shared" si="607"/>
        <v>0</v>
      </c>
      <c r="EA1169" s="51" t="e">
        <f t="shared" si="608"/>
        <v>#DIV/0!</v>
      </c>
      <c r="EB1169" s="75">
        <f t="shared" si="609"/>
        <v>36.649029982363317</v>
      </c>
      <c r="EC1169" s="51">
        <f t="shared" si="610"/>
        <v>0</v>
      </c>
      <c r="ED1169" s="75">
        <f t="shared" si="611"/>
        <v>0</v>
      </c>
      <c r="EE1169" s="51" t="e">
        <f t="shared" si="612"/>
        <v>#DIV/0!</v>
      </c>
      <c r="EF1169" s="75">
        <f t="shared" si="613"/>
        <v>0</v>
      </c>
      <c r="EG1169" s="51" t="e">
        <f t="shared" si="614"/>
        <v>#DIV/0!</v>
      </c>
      <c r="EH1169" s="75">
        <f t="shared" si="615"/>
        <v>0</v>
      </c>
      <c r="EI1169" s="51" t="e">
        <f t="shared" si="616"/>
        <v>#DIV/0!</v>
      </c>
      <c r="EJ1169" s="75">
        <f t="shared" si="617"/>
        <v>20.156966490299823</v>
      </c>
      <c r="EK1169" s="51">
        <f t="shared" si="618"/>
        <v>0</v>
      </c>
      <c r="EL1169" s="75">
        <f t="shared" si="619"/>
        <v>0</v>
      </c>
      <c r="EM1169" s="51" t="e">
        <f t="shared" si="620"/>
        <v>#DIV/0!</v>
      </c>
      <c r="EN1169" s="75">
        <f t="shared" si="621"/>
        <v>0</v>
      </c>
      <c r="EO1169" s="51" t="e">
        <f t="shared" si="622"/>
        <v>#DIV/0!</v>
      </c>
      <c r="EP1169" s="75">
        <f t="shared" si="623"/>
        <v>0</v>
      </c>
      <c r="EQ1169" s="51" t="e">
        <f t="shared" si="624"/>
        <v>#DIV/0!</v>
      </c>
      <c r="ER1169" s="51">
        <f t="shared" si="625"/>
        <v>100</v>
      </c>
      <c r="ES1169" s="51">
        <f t="shared" si="626"/>
        <v>0</v>
      </c>
    </row>
    <row r="1170" spans="1:149" s="43" customFormat="1" ht="14.65" thickBot="1" x14ac:dyDescent="0.5">
      <c r="A1170" s="89" t="s">
        <v>1465</v>
      </c>
      <c r="B1170" s="111" t="s">
        <v>853</v>
      </c>
      <c r="C1170" s="43" t="s">
        <v>3708</v>
      </c>
      <c r="D1170" s="43" t="s">
        <v>3707</v>
      </c>
      <c r="E1170" s="89" t="s">
        <v>1121</v>
      </c>
      <c r="F1170" s="89" t="s">
        <v>3706</v>
      </c>
      <c r="G1170" s="90" t="s">
        <v>3375</v>
      </c>
      <c r="H1170" s="89" t="s">
        <v>1100</v>
      </c>
      <c r="I1170" s="89">
        <v>8.3333299999999999E-2</v>
      </c>
      <c r="J1170" s="301">
        <v>2500</v>
      </c>
      <c r="K1170" s="89">
        <v>100</v>
      </c>
      <c r="L1170" s="301">
        <v>1790</v>
      </c>
      <c r="M1170" s="90">
        <v>10</v>
      </c>
      <c r="O1170" s="89"/>
      <c r="P1170" s="90" t="s">
        <v>1374</v>
      </c>
      <c r="Q1170" s="123"/>
      <c r="R1170" s="123"/>
      <c r="S1170" s="134"/>
      <c r="AA1170" s="196"/>
      <c r="AB1170" s="196"/>
      <c r="AC1170" s="196"/>
      <c r="AD1170" s="90"/>
      <c r="AE1170" s="317">
        <v>0</v>
      </c>
      <c r="AF1170" s="196"/>
      <c r="AG1170" s="196">
        <v>1</v>
      </c>
      <c r="AH1170" s="90"/>
      <c r="AQ1170" s="86" t="s">
        <v>824</v>
      </c>
      <c r="AR1170" s="58">
        <v>5.6669999999999998</v>
      </c>
      <c r="AS1170" s="58">
        <v>81.05</v>
      </c>
      <c r="AT1170" s="91"/>
      <c r="AU1170" s="277"/>
      <c r="AV1170" s="277">
        <v>25000</v>
      </c>
      <c r="AW1170" s="63">
        <v>0</v>
      </c>
      <c r="AX1170" s="44"/>
      <c r="AY1170" s="277">
        <v>2026250</v>
      </c>
      <c r="AZ1170" s="259">
        <v>20327.236586658797</v>
      </c>
      <c r="BA1170" s="86"/>
      <c r="BB1170" s="85" t="s">
        <v>3412</v>
      </c>
      <c r="BC1170" s="271"/>
      <c r="BD1170" s="90">
        <v>41.924100000000003</v>
      </c>
      <c r="BE1170" s="90"/>
      <c r="BF1170" s="90"/>
      <c r="BG1170" s="90"/>
      <c r="BH1170" s="90">
        <v>35.5715</v>
      </c>
      <c r="BI1170" s="90"/>
      <c r="BJ1170" s="90"/>
      <c r="BK1170" s="90"/>
      <c r="BL1170" s="90"/>
      <c r="BM1170" s="90"/>
      <c r="BN1170" s="90"/>
      <c r="BO1170" s="90"/>
      <c r="BP1170" s="90"/>
      <c r="BQ1170" s="90"/>
      <c r="BR1170" s="90"/>
      <c r="BS1170" s="90"/>
      <c r="BT1170" s="90"/>
      <c r="BU1170" s="90"/>
      <c r="BV1170" s="90"/>
      <c r="BW1170" s="90"/>
      <c r="BX1170" s="90">
        <v>19.564399999999999</v>
      </c>
      <c r="BY1170" s="90"/>
      <c r="BZ1170" s="90"/>
      <c r="CA1170" s="90"/>
      <c r="CB1170" s="90"/>
      <c r="CC1170" s="90"/>
      <c r="CD1170" s="90"/>
      <c r="CE1170" s="90"/>
      <c r="CF1170" s="90"/>
      <c r="CG1170" s="90"/>
      <c r="CH1170" s="90"/>
      <c r="CI1170" s="90"/>
      <c r="CJ1170" s="90"/>
      <c r="CK1170" s="90"/>
      <c r="CL1170" s="90"/>
      <c r="CM1170" s="90"/>
      <c r="CN1170" s="90"/>
      <c r="CO1170" s="90"/>
      <c r="CP1170" s="90"/>
      <c r="CQ1170" s="90"/>
      <c r="CR1170" s="90"/>
      <c r="CS1170" s="90"/>
      <c r="CT1170" s="90"/>
      <c r="CU1170" s="90"/>
      <c r="CV1170" s="90"/>
      <c r="CW1170" s="90"/>
      <c r="CX1170" s="90"/>
      <c r="CY1170" s="90"/>
      <c r="CZ1170" s="90"/>
      <c r="DA1170" s="90"/>
      <c r="DB1170" s="90"/>
      <c r="DC1170" s="90"/>
      <c r="DD1170" s="90"/>
      <c r="DE1170" s="90"/>
      <c r="DF1170" s="90"/>
      <c r="DG1170" s="90"/>
      <c r="DH1170" s="89">
        <f t="shared" si="603"/>
        <v>97.06</v>
      </c>
      <c r="DJ1170" s="91">
        <f t="shared" si="604"/>
        <v>2.9399999999999977</v>
      </c>
      <c r="DK1170" s="90"/>
      <c r="DL1170" s="43" t="s">
        <v>3338</v>
      </c>
      <c r="DO1170" s="359"/>
      <c r="DP1170" s="90"/>
      <c r="DQ1170" s="375">
        <v>2.94</v>
      </c>
      <c r="DR1170" s="90">
        <v>0.09</v>
      </c>
      <c r="DS1170" s="308"/>
      <c r="DU1170" s="59"/>
      <c r="DW1170" s="86"/>
      <c r="DX1170" s="298">
        <f t="shared" si="605"/>
        <v>43.194003709045951</v>
      </c>
      <c r="DY1170" s="43">
        <f t="shared" si="606"/>
        <v>0</v>
      </c>
      <c r="DZ1170" s="298">
        <f t="shared" si="607"/>
        <v>0</v>
      </c>
      <c r="EA1170" s="43" t="e">
        <f t="shared" si="608"/>
        <v>#DIV/0!</v>
      </c>
      <c r="EB1170" s="298">
        <f t="shared" si="609"/>
        <v>36.648980012363488</v>
      </c>
      <c r="EC1170" s="43">
        <f t="shared" si="610"/>
        <v>0</v>
      </c>
      <c r="ED1170" s="298">
        <f t="shared" si="611"/>
        <v>0</v>
      </c>
      <c r="EE1170" s="43" t="e">
        <f t="shared" si="612"/>
        <v>#DIV/0!</v>
      </c>
      <c r="EF1170" s="298">
        <f t="shared" si="613"/>
        <v>0</v>
      </c>
      <c r="EG1170" s="43" t="e">
        <f t="shared" si="614"/>
        <v>#DIV/0!</v>
      </c>
      <c r="EH1170" s="298">
        <f t="shared" si="615"/>
        <v>0</v>
      </c>
      <c r="EI1170" s="43" t="e">
        <f t="shared" si="616"/>
        <v>#DIV/0!</v>
      </c>
      <c r="EJ1170" s="298">
        <f t="shared" si="617"/>
        <v>20.157016278590561</v>
      </c>
      <c r="EK1170" s="43">
        <f t="shared" si="618"/>
        <v>0</v>
      </c>
      <c r="EL1170" s="298">
        <f t="shared" si="619"/>
        <v>0</v>
      </c>
      <c r="EM1170" s="43" t="e">
        <f t="shared" si="620"/>
        <v>#DIV/0!</v>
      </c>
      <c r="EN1170" s="298">
        <f t="shared" si="621"/>
        <v>0</v>
      </c>
      <c r="EO1170" s="43" t="e">
        <f t="shared" si="622"/>
        <v>#DIV/0!</v>
      </c>
      <c r="EP1170" s="298">
        <f t="shared" si="623"/>
        <v>0</v>
      </c>
      <c r="EQ1170" s="43" t="e">
        <f t="shared" si="624"/>
        <v>#DIV/0!</v>
      </c>
      <c r="ER1170" s="43">
        <f t="shared" si="625"/>
        <v>100</v>
      </c>
      <c r="ES1170" s="43">
        <f t="shared" si="626"/>
        <v>0</v>
      </c>
    </row>
    <row r="1171" spans="1:149" x14ac:dyDescent="0.45">
      <c r="A1171" s="78" t="s">
        <v>1466</v>
      </c>
      <c r="B1171" s="174" t="s">
        <v>3415</v>
      </c>
      <c r="C1171" s="51" t="s">
        <v>2167</v>
      </c>
      <c r="D1171" s="51" t="s">
        <v>3710</v>
      </c>
      <c r="E1171" s="78"/>
      <c r="F1171" s="78" t="s">
        <v>2061</v>
      </c>
      <c r="G1171" s="72" t="s">
        <v>3375</v>
      </c>
      <c r="H1171" s="78" t="s">
        <v>1100</v>
      </c>
      <c r="I1171" s="78"/>
      <c r="J1171" s="300">
        <v>2000</v>
      </c>
      <c r="K1171" s="78"/>
      <c r="L1171" s="300">
        <v>1450</v>
      </c>
      <c r="M1171" s="72"/>
      <c r="O1171" s="78"/>
      <c r="P1171" s="72" t="s">
        <v>1374</v>
      </c>
      <c r="AA1171" s="195"/>
      <c r="AB1171" s="195"/>
      <c r="AC1171" s="195"/>
      <c r="AD1171" s="72"/>
      <c r="AE1171" s="316">
        <v>1</v>
      </c>
      <c r="AF1171" s="195"/>
      <c r="AG1171" s="195">
        <v>0</v>
      </c>
      <c r="AH1171" s="72"/>
      <c r="AR1171" s="53">
        <v>4.5270000000000001</v>
      </c>
      <c r="AT1171" s="77"/>
      <c r="AU1171" s="276">
        <v>20000</v>
      </c>
      <c r="AV1171" s="276"/>
      <c r="AW1171" s="48">
        <v>90540</v>
      </c>
      <c r="AX1171" s="49"/>
      <c r="AY1171" s="276"/>
      <c r="AZ1171" s="95"/>
      <c r="BB1171" s="80" t="s">
        <v>3412</v>
      </c>
      <c r="BC1171" s="270"/>
      <c r="BD1171" s="72">
        <v>52.1511</v>
      </c>
      <c r="BE1171" s="72"/>
      <c r="BF1171" s="72"/>
      <c r="BG1171" s="72"/>
      <c r="BH1171" s="72"/>
      <c r="BI1171" s="72"/>
      <c r="BJ1171" s="72"/>
      <c r="BK1171" s="72"/>
      <c r="BL1171" s="72"/>
      <c r="BM1171" s="72"/>
      <c r="BN1171" s="72"/>
      <c r="BO1171" s="72"/>
      <c r="BP1171" s="72"/>
      <c r="BQ1171" s="72"/>
      <c r="BR1171" s="72">
        <v>17.491399999999999</v>
      </c>
      <c r="BS1171" s="72"/>
      <c r="BT1171" s="72"/>
      <c r="BU1171" s="72"/>
      <c r="BV1171" s="72"/>
      <c r="BW1171" s="72"/>
      <c r="BX1171" s="72">
        <v>24.337499999999999</v>
      </c>
      <c r="BY1171" s="72"/>
      <c r="BZ1171" s="72"/>
      <c r="CA1171" s="72"/>
      <c r="CB1171" s="72"/>
      <c r="CC1171" s="72"/>
      <c r="CD1171" s="72"/>
      <c r="CE1171" s="72"/>
      <c r="CF1171" s="72"/>
      <c r="CG1171" s="72"/>
      <c r="CH1171" s="72"/>
      <c r="CI1171" s="72"/>
      <c r="CJ1171" s="72"/>
      <c r="CK1171" s="72"/>
      <c r="CL1171" s="72"/>
      <c r="CM1171" s="72"/>
      <c r="CN1171" s="72"/>
      <c r="CO1171" s="72"/>
      <c r="CP1171" s="72"/>
      <c r="CQ1171" s="72"/>
      <c r="CR1171" s="72"/>
      <c r="CS1171" s="72"/>
      <c r="CT1171" s="72"/>
      <c r="CU1171" s="72"/>
      <c r="CV1171" s="72"/>
      <c r="CW1171" s="72"/>
      <c r="CX1171" s="72"/>
      <c r="CY1171" s="72"/>
      <c r="CZ1171" s="72"/>
      <c r="DA1171" s="72"/>
      <c r="DB1171" s="72"/>
      <c r="DC1171" s="72"/>
      <c r="DD1171" s="72"/>
      <c r="DE1171" s="72"/>
      <c r="DF1171" s="72"/>
      <c r="DG1171" s="72"/>
      <c r="DH1171" s="78">
        <f t="shared" si="603"/>
        <v>93.97999999999999</v>
      </c>
      <c r="DJ1171" s="77">
        <f t="shared" si="604"/>
        <v>6.0200000000000102</v>
      </c>
      <c r="DK1171" s="72"/>
      <c r="DO1171" s="358">
        <v>6.0200699999999996</v>
      </c>
      <c r="DP1171" s="72"/>
      <c r="DQ1171" s="374"/>
      <c r="DR1171" s="72"/>
      <c r="DU1171" s="52"/>
      <c r="DX1171" s="75">
        <f t="shared" si="605"/>
        <v>55.49170036177911</v>
      </c>
      <c r="DY1171" s="51">
        <f t="shared" si="606"/>
        <v>0</v>
      </c>
      <c r="DZ1171" s="75">
        <f t="shared" si="607"/>
        <v>0</v>
      </c>
      <c r="EA1171" s="51" t="e">
        <f t="shared" si="608"/>
        <v>#DIV/0!</v>
      </c>
      <c r="EB1171" s="75">
        <f t="shared" si="609"/>
        <v>0</v>
      </c>
      <c r="EC1171" s="51" t="e">
        <f t="shared" si="610"/>
        <v>#DIV/0!</v>
      </c>
      <c r="ED1171" s="75">
        <f t="shared" si="611"/>
        <v>0</v>
      </c>
      <c r="EE1171" s="51" t="e">
        <f t="shared" si="612"/>
        <v>#DIV/0!</v>
      </c>
      <c r="EF1171" s="75">
        <f t="shared" si="613"/>
        <v>0</v>
      </c>
      <c r="EG1171" s="51" t="e">
        <f t="shared" si="614"/>
        <v>#DIV/0!</v>
      </c>
      <c r="EH1171" s="75">
        <f t="shared" si="615"/>
        <v>18.61183230474569</v>
      </c>
      <c r="EI1171" s="51">
        <f t="shared" si="616"/>
        <v>0</v>
      </c>
      <c r="EJ1171" s="75">
        <f t="shared" si="617"/>
        <v>25.896467333475208</v>
      </c>
      <c r="EK1171" s="51">
        <f t="shared" si="618"/>
        <v>0</v>
      </c>
      <c r="EL1171" s="75">
        <f t="shared" si="619"/>
        <v>0</v>
      </c>
      <c r="EM1171" s="51" t="e">
        <f t="shared" si="620"/>
        <v>#DIV/0!</v>
      </c>
      <c r="EN1171" s="75">
        <f t="shared" si="621"/>
        <v>0</v>
      </c>
      <c r="EO1171" s="51" t="e">
        <f t="shared" si="622"/>
        <v>#DIV/0!</v>
      </c>
      <c r="EP1171" s="75">
        <f t="shared" si="623"/>
        <v>0</v>
      </c>
      <c r="EQ1171" s="51" t="e">
        <f t="shared" si="624"/>
        <v>#DIV/0!</v>
      </c>
      <c r="ER1171" s="51">
        <f t="shared" si="625"/>
        <v>100</v>
      </c>
      <c r="ES1171" s="51">
        <f t="shared" si="626"/>
        <v>0</v>
      </c>
    </row>
    <row r="1172" spans="1:149" x14ac:dyDescent="0.45">
      <c r="A1172" s="78" t="s">
        <v>1466</v>
      </c>
      <c r="B1172" s="174" t="s">
        <v>3415</v>
      </c>
      <c r="C1172" s="51" t="s">
        <v>2167</v>
      </c>
      <c r="D1172" s="51" t="s">
        <v>3710</v>
      </c>
      <c r="E1172" s="78"/>
      <c r="F1172" s="78" t="s">
        <v>2062</v>
      </c>
      <c r="G1172" s="72" t="s">
        <v>3375</v>
      </c>
      <c r="H1172" s="78" t="s">
        <v>1100</v>
      </c>
      <c r="I1172" s="78"/>
      <c r="J1172" s="300">
        <v>2000</v>
      </c>
      <c r="K1172" s="78"/>
      <c r="L1172" s="300">
        <v>1370</v>
      </c>
      <c r="M1172" s="72"/>
      <c r="O1172" s="78"/>
      <c r="P1172" s="72" t="s">
        <v>1374</v>
      </c>
      <c r="AA1172" s="195"/>
      <c r="AB1172" s="195"/>
      <c r="AC1172" s="195"/>
      <c r="AD1172" s="72"/>
      <c r="AE1172" s="316">
        <v>1</v>
      </c>
      <c r="AF1172" s="195"/>
      <c r="AG1172" s="195">
        <v>0</v>
      </c>
      <c r="AH1172" s="72"/>
      <c r="AR1172" s="53">
        <v>4.7220000000000004</v>
      </c>
      <c r="AT1172" s="77"/>
      <c r="AU1172" s="276">
        <v>20000</v>
      </c>
      <c r="AV1172" s="276"/>
      <c r="AW1172" s="48">
        <v>94440.000000000015</v>
      </c>
      <c r="AX1172" s="49"/>
      <c r="AY1172" s="276"/>
      <c r="AZ1172" s="95"/>
      <c r="BB1172" s="80" t="s">
        <v>3412</v>
      </c>
      <c r="BC1172" s="270"/>
      <c r="BD1172" s="72">
        <v>49.665900000000001</v>
      </c>
      <c r="BE1172" s="72"/>
      <c r="BF1172" s="72"/>
      <c r="BG1172" s="72"/>
      <c r="BH1172" s="72"/>
      <c r="BI1172" s="72"/>
      <c r="BJ1172" s="72"/>
      <c r="BK1172" s="72"/>
      <c r="BL1172" s="72"/>
      <c r="BM1172" s="72"/>
      <c r="BN1172" s="72"/>
      <c r="BO1172" s="72"/>
      <c r="BP1172" s="72"/>
      <c r="BQ1172" s="72"/>
      <c r="BR1172" s="72">
        <v>16.657900000000001</v>
      </c>
      <c r="BS1172" s="72"/>
      <c r="BT1172" s="72"/>
      <c r="BU1172" s="72"/>
      <c r="BV1172" s="72"/>
      <c r="BW1172" s="72"/>
      <c r="BX1172" s="72">
        <v>23.177700000000002</v>
      </c>
      <c r="BY1172" s="72"/>
      <c r="BZ1172" s="72"/>
      <c r="CA1172" s="72"/>
      <c r="CB1172" s="72"/>
      <c r="CC1172" s="72"/>
      <c r="CD1172" s="72"/>
      <c r="CE1172" s="72"/>
      <c r="CF1172" s="72"/>
      <c r="CG1172" s="72"/>
      <c r="CH1172" s="72"/>
      <c r="CI1172" s="72"/>
      <c r="CJ1172" s="72"/>
      <c r="CK1172" s="72"/>
      <c r="CL1172" s="72"/>
      <c r="CM1172" s="72"/>
      <c r="CN1172" s="72"/>
      <c r="CO1172" s="72"/>
      <c r="CP1172" s="72"/>
      <c r="CQ1172" s="72"/>
      <c r="CR1172" s="72"/>
      <c r="CS1172" s="72"/>
      <c r="CT1172" s="72"/>
      <c r="CU1172" s="72"/>
      <c r="CV1172" s="72"/>
      <c r="CW1172" s="72"/>
      <c r="CX1172" s="72"/>
      <c r="CY1172" s="72"/>
      <c r="CZ1172" s="72"/>
      <c r="DA1172" s="72"/>
      <c r="DB1172" s="72"/>
      <c r="DC1172" s="72"/>
      <c r="DD1172" s="72"/>
      <c r="DE1172" s="72"/>
      <c r="DF1172" s="72"/>
      <c r="DG1172" s="72"/>
      <c r="DH1172" s="78">
        <f t="shared" si="603"/>
        <v>89.501500000000007</v>
      </c>
      <c r="DJ1172" s="77">
        <f t="shared" si="604"/>
        <v>10.498499999999993</v>
      </c>
      <c r="DK1172" s="72"/>
      <c r="DO1172" s="358">
        <v>10.4985</v>
      </c>
      <c r="DP1172" s="72"/>
      <c r="DQ1172" s="374"/>
      <c r="DR1172" s="72"/>
      <c r="DU1172" s="52"/>
      <c r="DX1172" s="75">
        <f t="shared" si="605"/>
        <v>55.491695669904971</v>
      </c>
      <c r="DY1172" s="51">
        <f t="shared" si="606"/>
        <v>0</v>
      </c>
      <c r="DZ1172" s="75">
        <f t="shared" si="607"/>
        <v>0</v>
      </c>
      <c r="EA1172" s="51" t="e">
        <f t="shared" si="608"/>
        <v>#DIV/0!</v>
      </c>
      <c r="EB1172" s="75">
        <f t="shared" si="609"/>
        <v>0</v>
      </c>
      <c r="EC1172" s="51" t="e">
        <f t="shared" si="610"/>
        <v>#DIV/0!</v>
      </c>
      <c r="ED1172" s="75">
        <f t="shared" si="611"/>
        <v>0</v>
      </c>
      <c r="EE1172" s="51" t="e">
        <f t="shared" si="612"/>
        <v>#DIV/0!</v>
      </c>
      <c r="EF1172" s="75">
        <f t="shared" si="613"/>
        <v>0</v>
      </c>
      <c r="EG1172" s="51" t="e">
        <f t="shared" si="614"/>
        <v>#DIV/0!</v>
      </c>
      <c r="EH1172" s="75">
        <f t="shared" si="615"/>
        <v>18.611866840220557</v>
      </c>
      <c r="EI1172" s="51">
        <f t="shared" si="616"/>
        <v>0</v>
      </c>
      <c r="EJ1172" s="75">
        <f t="shared" si="617"/>
        <v>25.896437489874469</v>
      </c>
      <c r="EK1172" s="51">
        <f t="shared" si="618"/>
        <v>0</v>
      </c>
      <c r="EL1172" s="75">
        <f t="shared" si="619"/>
        <v>0</v>
      </c>
      <c r="EM1172" s="51" t="e">
        <f t="shared" si="620"/>
        <v>#DIV/0!</v>
      </c>
      <c r="EN1172" s="75">
        <f t="shared" si="621"/>
        <v>0</v>
      </c>
      <c r="EO1172" s="51" t="e">
        <f t="shared" si="622"/>
        <v>#DIV/0!</v>
      </c>
      <c r="EP1172" s="75">
        <f t="shared" si="623"/>
        <v>0</v>
      </c>
      <c r="EQ1172" s="51" t="e">
        <f t="shared" si="624"/>
        <v>#DIV/0!</v>
      </c>
      <c r="ER1172" s="51">
        <f t="shared" si="625"/>
        <v>100</v>
      </c>
      <c r="ES1172" s="51">
        <f t="shared" si="626"/>
        <v>0</v>
      </c>
    </row>
    <row r="1173" spans="1:149" x14ac:dyDescent="0.45">
      <c r="A1173" s="78" t="s">
        <v>1466</v>
      </c>
      <c r="B1173" s="174" t="s">
        <v>3415</v>
      </c>
      <c r="C1173" s="51" t="s">
        <v>2167</v>
      </c>
      <c r="D1173" s="51" t="s">
        <v>3710</v>
      </c>
      <c r="E1173" s="78"/>
      <c r="F1173" s="78" t="s">
        <v>2063</v>
      </c>
      <c r="G1173" s="72" t="s">
        <v>3375</v>
      </c>
      <c r="H1173" s="78" t="s">
        <v>1100</v>
      </c>
      <c r="I1173" s="78"/>
      <c r="J1173" s="300">
        <v>2000</v>
      </c>
      <c r="K1173" s="78"/>
      <c r="L1173" s="300">
        <v>1275</v>
      </c>
      <c r="M1173" s="72"/>
      <c r="O1173" s="78"/>
      <c r="P1173" s="72" t="s">
        <v>1374</v>
      </c>
      <c r="AA1173" s="195"/>
      <c r="AB1173" s="195"/>
      <c r="AC1173" s="195"/>
      <c r="AD1173" s="72"/>
      <c r="AE1173" s="316">
        <v>1</v>
      </c>
      <c r="AF1173" s="195"/>
      <c r="AG1173" s="195">
        <v>0</v>
      </c>
      <c r="AH1173" s="72"/>
      <c r="AR1173" s="53">
        <v>4.9729999999999999</v>
      </c>
      <c r="AT1173" s="77"/>
      <c r="AU1173" s="276">
        <v>20000</v>
      </c>
      <c r="AV1173" s="276"/>
      <c r="AW1173" s="48">
        <v>99460</v>
      </c>
      <c r="AX1173" s="49"/>
      <c r="AY1173" s="276"/>
      <c r="AZ1173" s="95"/>
      <c r="BB1173" s="80" t="s">
        <v>3412</v>
      </c>
      <c r="BC1173" s="270"/>
      <c r="BD1173" s="72">
        <v>46.320500000000003</v>
      </c>
      <c r="BE1173" s="72"/>
      <c r="BF1173" s="72"/>
      <c r="BG1173" s="72"/>
      <c r="BH1173" s="72"/>
      <c r="BI1173" s="72"/>
      <c r="BJ1173" s="72"/>
      <c r="BK1173" s="72"/>
      <c r="BL1173" s="72"/>
      <c r="BM1173" s="72"/>
      <c r="BN1173" s="72"/>
      <c r="BO1173" s="72"/>
      <c r="BP1173" s="72"/>
      <c r="BQ1173" s="72"/>
      <c r="BR1173" s="72">
        <v>15.5358</v>
      </c>
      <c r="BS1173" s="72"/>
      <c r="BT1173" s="72"/>
      <c r="BU1173" s="72"/>
      <c r="BV1173" s="72"/>
      <c r="BW1173" s="72"/>
      <c r="BX1173" s="72">
        <v>21.616499999999998</v>
      </c>
      <c r="BY1173" s="72"/>
      <c r="BZ1173" s="72"/>
      <c r="CA1173" s="72"/>
      <c r="CB1173" s="72"/>
      <c r="CC1173" s="72"/>
      <c r="CD1173" s="72"/>
      <c r="CE1173" s="72"/>
      <c r="CF1173" s="72"/>
      <c r="CG1173" s="72"/>
      <c r="CH1173" s="72"/>
      <c r="CI1173" s="72"/>
      <c r="CJ1173" s="72"/>
      <c r="CK1173" s="72"/>
      <c r="CL1173" s="72"/>
      <c r="CM1173" s="72"/>
      <c r="CN1173" s="72"/>
      <c r="CO1173" s="72"/>
      <c r="CP1173" s="72"/>
      <c r="CQ1173" s="72"/>
      <c r="CR1173" s="72"/>
      <c r="CS1173" s="72"/>
      <c r="CT1173" s="72"/>
      <c r="CU1173" s="72"/>
      <c r="CV1173" s="72"/>
      <c r="CW1173" s="72"/>
      <c r="CX1173" s="72"/>
      <c r="CY1173" s="72"/>
      <c r="CZ1173" s="72"/>
      <c r="DA1173" s="72"/>
      <c r="DB1173" s="72"/>
      <c r="DC1173" s="72"/>
      <c r="DD1173" s="72"/>
      <c r="DE1173" s="72"/>
      <c r="DF1173" s="72"/>
      <c r="DG1173" s="72"/>
      <c r="DH1173" s="78">
        <f t="shared" si="603"/>
        <v>83.472800000000007</v>
      </c>
      <c r="DJ1173" s="77">
        <f t="shared" si="604"/>
        <v>16.527199999999993</v>
      </c>
      <c r="DK1173" s="72"/>
      <c r="DO1173" s="358">
        <v>16.527200000000001</v>
      </c>
      <c r="DP1173" s="72"/>
      <c r="DQ1173" s="374"/>
      <c r="DR1173" s="72"/>
      <c r="DU1173" s="52"/>
      <c r="DX1173" s="75">
        <f t="shared" si="605"/>
        <v>55.491729042274848</v>
      </c>
      <c r="DY1173" s="51">
        <f t="shared" si="606"/>
        <v>0</v>
      </c>
      <c r="DZ1173" s="75">
        <f t="shared" si="607"/>
        <v>0</v>
      </c>
      <c r="EA1173" s="51" t="e">
        <f t="shared" si="608"/>
        <v>#DIV/0!</v>
      </c>
      <c r="EB1173" s="75">
        <f t="shared" si="609"/>
        <v>0</v>
      </c>
      <c r="EC1173" s="51" t="e">
        <f t="shared" si="610"/>
        <v>#DIV/0!</v>
      </c>
      <c r="ED1173" s="75">
        <f t="shared" si="611"/>
        <v>0</v>
      </c>
      <c r="EE1173" s="51" t="e">
        <f t="shared" si="612"/>
        <v>#DIV/0!</v>
      </c>
      <c r="EF1173" s="75">
        <f t="shared" si="613"/>
        <v>0</v>
      </c>
      <c r="EG1173" s="51" t="e">
        <f t="shared" si="614"/>
        <v>#DIV/0!</v>
      </c>
      <c r="EH1173" s="75">
        <f t="shared" si="615"/>
        <v>18.611811272654087</v>
      </c>
      <c r="EI1173" s="51">
        <f t="shared" si="616"/>
        <v>0</v>
      </c>
      <c r="EJ1173" s="75">
        <f t="shared" si="617"/>
        <v>25.896459685071061</v>
      </c>
      <c r="EK1173" s="51">
        <f t="shared" si="618"/>
        <v>0</v>
      </c>
      <c r="EL1173" s="75">
        <f t="shared" si="619"/>
        <v>0</v>
      </c>
      <c r="EM1173" s="51" t="e">
        <f t="shared" si="620"/>
        <v>#DIV/0!</v>
      </c>
      <c r="EN1173" s="75">
        <f t="shared" si="621"/>
        <v>0</v>
      </c>
      <c r="EO1173" s="51" t="e">
        <f t="shared" si="622"/>
        <v>#DIV/0!</v>
      </c>
      <c r="EP1173" s="75">
        <f t="shared" si="623"/>
        <v>0</v>
      </c>
      <c r="EQ1173" s="51" t="e">
        <f t="shared" si="624"/>
        <v>#DIV/0!</v>
      </c>
      <c r="ER1173" s="51">
        <f t="shared" si="625"/>
        <v>100</v>
      </c>
      <c r="ES1173" s="51">
        <f t="shared" si="626"/>
        <v>0</v>
      </c>
    </row>
    <row r="1174" spans="1:149" x14ac:dyDescent="0.45">
      <c r="A1174" s="78" t="s">
        <v>1466</v>
      </c>
      <c r="B1174" s="174" t="s">
        <v>3415</v>
      </c>
      <c r="C1174" s="51" t="s">
        <v>2167</v>
      </c>
      <c r="D1174" s="51" t="s">
        <v>3710</v>
      </c>
      <c r="E1174" s="78"/>
      <c r="F1174" s="78" t="s">
        <v>2064</v>
      </c>
      <c r="G1174" s="72" t="s">
        <v>3375</v>
      </c>
      <c r="H1174" s="78" t="s">
        <v>1100</v>
      </c>
      <c r="I1174" s="78"/>
      <c r="J1174" s="300">
        <v>3000</v>
      </c>
      <c r="K1174" s="78"/>
      <c r="L1174" s="300">
        <v>1600</v>
      </c>
      <c r="M1174" s="72"/>
      <c r="O1174" s="78"/>
      <c r="P1174" s="72" t="s">
        <v>1374</v>
      </c>
      <c r="AA1174" s="195"/>
      <c r="AB1174" s="195"/>
      <c r="AC1174" s="195"/>
      <c r="AD1174" s="72"/>
      <c r="AE1174" s="316">
        <v>1</v>
      </c>
      <c r="AF1174" s="195"/>
      <c r="AG1174" s="195">
        <v>0</v>
      </c>
      <c r="AH1174" s="72"/>
      <c r="AR1174" s="53">
        <v>9.7850000000000001</v>
      </c>
      <c r="AT1174" s="77"/>
      <c r="AU1174" s="276">
        <v>30000</v>
      </c>
      <c r="AV1174" s="276"/>
      <c r="AW1174" s="48">
        <v>293550</v>
      </c>
      <c r="AX1174" s="49"/>
      <c r="AY1174" s="276"/>
      <c r="AZ1174" s="95"/>
      <c r="BB1174" s="80" t="s">
        <v>3412</v>
      </c>
      <c r="BC1174" s="270"/>
      <c r="BD1174" s="72">
        <v>53.834600000000002</v>
      </c>
      <c r="BE1174" s="72"/>
      <c r="BF1174" s="72"/>
      <c r="BG1174" s="72"/>
      <c r="BH1174" s="72"/>
      <c r="BI1174" s="72"/>
      <c r="BJ1174" s="72"/>
      <c r="BK1174" s="72"/>
      <c r="BL1174" s="72"/>
      <c r="BM1174" s="72"/>
      <c r="BN1174" s="72"/>
      <c r="BO1174" s="72"/>
      <c r="BP1174" s="72"/>
      <c r="BQ1174" s="72"/>
      <c r="BR1174" s="72">
        <v>18.056100000000001</v>
      </c>
      <c r="BS1174" s="72"/>
      <c r="BT1174" s="72"/>
      <c r="BU1174" s="72"/>
      <c r="BV1174" s="72"/>
      <c r="BW1174" s="72"/>
      <c r="BX1174" s="72">
        <v>25.123100000000001</v>
      </c>
      <c r="BY1174" s="72"/>
      <c r="BZ1174" s="72"/>
      <c r="CA1174" s="72"/>
      <c r="CB1174" s="72"/>
      <c r="CC1174" s="72"/>
      <c r="CD1174" s="72"/>
      <c r="CE1174" s="72"/>
      <c r="CF1174" s="72"/>
      <c r="CG1174" s="72"/>
      <c r="CH1174" s="72"/>
      <c r="CI1174" s="72"/>
      <c r="CJ1174" s="72"/>
      <c r="CK1174" s="72"/>
      <c r="CL1174" s="72"/>
      <c r="CM1174" s="72"/>
      <c r="CN1174" s="72"/>
      <c r="CO1174" s="72"/>
      <c r="CP1174" s="72"/>
      <c r="CQ1174" s="72"/>
      <c r="CR1174" s="72"/>
      <c r="CS1174" s="72"/>
      <c r="CT1174" s="72"/>
      <c r="CU1174" s="72"/>
      <c r="CV1174" s="72"/>
      <c r="CW1174" s="72"/>
      <c r="CX1174" s="72"/>
      <c r="CY1174" s="72"/>
      <c r="CZ1174" s="72"/>
      <c r="DA1174" s="72"/>
      <c r="DB1174" s="72"/>
      <c r="DC1174" s="72"/>
      <c r="DD1174" s="72"/>
      <c r="DE1174" s="72"/>
      <c r="DF1174" s="72"/>
      <c r="DG1174" s="72"/>
      <c r="DH1174" s="78">
        <f t="shared" si="603"/>
        <v>97.013800000000003</v>
      </c>
      <c r="DJ1174" s="77">
        <f t="shared" si="604"/>
        <v>2.9861999999999966</v>
      </c>
      <c r="DK1174" s="72"/>
      <c r="DO1174" s="358">
        <v>2.9861499999999999</v>
      </c>
      <c r="DP1174" s="72"/>
      <c r="DQ1174" s="374"/>
      <c r="DR1174" s="72"/>
      <c r="DU1174" s="52"/>
      <c r="DX1174" s="75">
        <f t="shared" si="605"/>
        <v>55.491692934407268</v>
      </c>
      <c r="DY1174" s="51">
        <f t="shared" si="606"/>
        <v>0</v>
      </c>
      <c r="DZ1174" s="75">
        <f t="shared" si="607"/>
        <v>0</v>
      </c>
      <c r="EA1174" s="51" t="e">
        <f t="shared" si="608"/>
        <v>#DIV/0!</v>
      </c>
      <c r="EB1174" s="75">
        <f t="shared" si="609"/>
        <v>0</v>
      </c>
      <c r="EC1174" s="51" t="e">
        <f t="shared" si="610"/>
        <v>#DIV/0!</v>
      </c>
      <c r="ED1174" s="75">
        <f t="shared" si="611"/>
        <v>0</v>
      </c>
      <c r="EE1174" s="51" t="e">
        <f t="shared" si="612"/>
        <v>#DIV/0!</v>
      </c>
      <c r="EF1174" s="75">
        <f t="shared" si="613"/>
        <v>0</v>
      </c>
      <c r="EG1174" s="51" t="e">
        <f t="shared" si="614"/>
        <v>#DIV/0!</v>
      </c>
      <c r="EH1174" s="75">
        <f t="shared" si="615"/>
        <v>18.611888205595491</v>
      </c>
      <c r="EI1174" s="51">
        <f t="shared" si="616"/>
        <v>0</v>
      </c>
      <c r="EJ1174" s="75">
        <f t="shared" si="617"/>
        <v>25.89641885999724</v>
      </c>
      <c r="EK1174" s="51">
        <f t="shared" si="618"/>
        <v>0</v>
      </c>
      <c r="EL1174" s="75">
        <f t="shared" si="619"/>
        <v>0</v>
      </c>
      <c r="EM1174" s="51" t="e">
        <f t="shared" si="620"/>
        <v>#DIV/0!</v>
      </c>
      <c r="EN1174" s="75">
        <f t="shared" si="621"/>
        <v>0</v>
      </c>
      <c r="EO1174" s="51" t="e">
        <f t="shared" si="622"/>
        <v>#DIV/0!</v>
      </c>
      <c r="EP1174" s="75">
        <f t="shared" si="623"/>
        <v>0</v>
      </c>
      <c r="EQ1174" s="51" t="e">
        <f t="shared" si="624"/>
        <v>#DIV/0!</v>
      </c>
      <c r="ER1174" s="51">
        <f t="shared" si="625"/>
        <v>100</v>
      </c>
      <c r="ES1174" s="51">
        <f t="shared" si="626"/>
        <v>0</v>
      </c>
    </row>
    <row r="1175" spans="1:149" x14ac:dyDescent="0.45">
      <c r="A1175" s="78" t="s">
        <v>1466</v>
      </c>
      <c r="B1175" s="174" t="s">
        <v>3415</v>
      </c>
      <c r="C1175" s="51" t="s">
        <v>2167</v>
      </c>
      <c r="D1175" s="51" t="s">
        <v>3710</v>
      </c>
      <c r="E1175" s="78"/>
      <c r="F1175" s="78" t="s">
        <v>2065</v>
      </c>
      <c r="G1175" s="72" t="s">
        <v>3375</v>
      </c>
      <c r="H1175" s="78" t="s">
        <v>1100</v>
      </c>
      <c r="I1175" s="78"/>
      <c r="J1175" s="300">
        <v>3000</v>
      </c>
      <c r="K1175" s="78"/>
      <c r="L1175" s="300">
        <v>1500</v>
      </c>
      <c r="M1175" s="72"/>
      <c r="O1175" s="78"/>
      <c r="P1175" s="72" t="s">
        <v>1374</v>
      </c>
      <c r="AA1175" s="195"/>
      <c r="AB1175" s="195"/>
      <c r="AC1175" s="195"/>
      <c r="AD1175" s="72"/>
      <c r="AE1175" s="316">
        <v>1</v>
      </c>
      <c r="AF1175" s="195"/>
      <c r="AG1175" s="195">
        <v>0</v>
      </c>
      <c r="AH1175" s="72"/>
      <c r="AR1175" s="53">
        <v>10.75</v>
      </c>
      <c r="AT1175" s="77"/>
      <c r="AU1175" s="276">
        <v>30000</v>
      </c>
      <c r="AV1175" s="276"/>
      <c r="AW1175" s="48">
        <v>322500</v>
      </c>
      <c r="AX1175" s="49"/>
      <c r="AY1175" s="276"/>
      <c r="AZ1175" s="95"/>
      <c r="BB1175" s="80" t="s">
        <v>3412</v>
      </c>
      <c r="BC1175" s="270"/>
      <c r="BD1175" s="72">
        <v>51.586399999999998</v>
      </c>
      <c r="BE1175" s="72"/>
      <c r="BF1175" s="72"/>
      <c r="BG1175" s="72"/>
      <c r="BH1175" s="72"/>
      <c r="BI1175" s="72"/>
      <c r="BJ1175" s="72"/>
      <c r="BK1175" s="72"/>
      <c r="BL1175" s="72"/>
      <c r="BM1175" s="72"/>
      <c r="BN1175" s="72"/>
      <c r="BO1175" s="72"/>
      <c r="BP1175" s="72"/>
      <c r="BQ1175" s="72"/>
      <c r="BR1175" s="72">
        <v>17.302</v>
      </c>
      <c r="BS1175" s="72"/>
      <c r="BT1175" s="72"/>
      <c r="BU1175" s="72"/>
      <c r="BV1175" s="72"/>
      <c r="BW1175" s="72"/>
      <c r="BX1175" s="72">
        <v>24.074000000000002</v>
      </c>
      <c r="BY1175" s="72"/>
      <c r="BZ1175" s="72"/>
      <c r="CA1175" s="72"/>
      <c r="CB1175" s="72"/>
      <c r="CC1175" s="72"/>
      <c r="CD1175" s="72"/>
      <c r="CE1175" s="72"/>
      <c r="CF1175" s="72"/>
      <c r="CG1175" s="72"/>
      <c r="CH1175" s="72"/>
      <c r="CI1175" s="72"/>
      <c r="CJ1175" s="72"/>
      <c r="CK1175" s="72"/>
      <c r="CL1175" s="72"/>
      <c r="CM1175" s="72"/>
      <c r="CN1175" s="72"/>
      <c r="CO1175" s="72"/>
      <c r="CP1175" s="72"/>
      <c r="CQ1175" s="72"/>
      <c r="CR1175" s="72"/>
      <c r="CS1175" s="72"/>
      <c r="CT1175" s="72"/>
      <c r="CU1175" s="72"/>
      <c r="CV1175" s="72"/>
      <c r="CW1175" s="72"/>
      <c r="CX1175" s="72"/>
      <c r="CY1175" s="72"/>
      <c r="CZ1175" s="72"/>
      <c r="DA1175" s="72"/>
      <c r="DB1175" s="72"/>
      <c r="DC1175" s="72"/>
      <c r="DD1175" s="72"/>
      <c r="DE1175" s="72"/>
      <c r="DF1175" s="72"/>
      <c r="DG1175" s="72"/>
      <c r="DH1175" s="78">
        <f t="shared" si="603"/>
        <v>92.962399999999988</v>
      </c>
      <c r="DJ1175" s="77">
        <f t="shared" si="604"/>
        <v>7.0376000000000118</v>
      </c>
      <c r="DK1175" s="72"/>
      <c r="DO1175" s="358">
        <v>7.0376000000000003</v>
      </c>
      <c r="DP1175" s="72"/>
      <c r="DQ1175" s="374"/>
      <c r="DR1175" s="72"/>
      <c r="DS1175" s="246"/>
      <c r="DU1175" s="52"/>
      <c r="DX1175" s="75">
        <f t="shared" si="605"/>
        <v>55.491682658795391</v>
      </c>
      <c r="DY1175" s="51">
        <f t="shared" si="606"/>
        <v>0</v>
      </c>
      <c r="DZ1175" s="75">
        <f t="shared" si="607"/>
        <v>0</v>
      </c>
      <c r="EA1175" s="51" t="e">
        <f t="shared" si="608"/>
        <v>#DIV/0!</v>
      </c>
      <c r="EB1175" s="75">
        <f t="shared" si="609"/>
        <v>0</v>
      </c>
      <c r="EC1175" s="51" t="e">
        <f t="shared" si="610"/>
        <v>#DIV/0!</v>
      </c>
      <c r="ED1175" s="75">
        <f t="shared" si="611"/>
        <v>0</v>
      </c>
      <c r="EE1175" s="51" t="e">
        <f t="shared" si="612"/>
        <v>#DIV/0!</v>
      </c>
      <c r="EF1175" s="75">
        <f t="shared" si="613"/>
        <v>0</v>
      </c>
      <c r="EG1175" s="51" t="e">
        <f t="shared" si="614"/>
        <v>#DIV/0!</v>
      </c>
      <c r="EH1175" s="75">
        <f t="shared" si="615"/>
        <v>18.61182585647531</v>
      </c>
      <c r="EI1175" s="51">
        <f t="shared" si="616"/>
        <v>0</v>
      </c>
      <c r="EJ1175" s="75">
        <f t="shared" si="617"/>
        <v>25.896491484729317</v>
      </c>
      <c r="EK1175" s="51">
        <f t="shared" si="618"/>
        <v>0</v>
      </c>
      <c r="EL1175" s="75">
        <f t="shared" si="619"/>
        <v>0</v>
      </c>
      <c r="EM1175" s="51" t="e">
        <f t="shared" si="620"/>
        <v>#DIV/0!</v>
      </c>
      <c r="EN1175" s="75">
        <f t="shared" si="621"/>
        <v>0</v>
      </c>
      <c r="EO1175" s="51" t="e">
        <f t="shared" si="622"/>
        <v>#DIV/0!</v>
      </c>
      <c r="EP1175" s="75">
        <f t="shared" si="623"/>
        <v>0</v>
      </c>
      <c r="EQ1175" s="51" t="e">
        <f t="shared" si="624"/>
        <v>#DIV/0!</v>
      </c>
      <c r="ER1175" s="51">
        <f t="shared" si="625"/>
        <v>100</v>
      </c>
      <c r="ES1175" s="51">
        <f t="shared" si="626"/>
        <v>0</v>
      </c>
    </row>
    <row r="1176" spans="1:149" x14ac:dyDescent="0.45">
      <c r="A1176" s="78" t="s">
        <v>1466</v>
      </c>
      <c r="B1176" s="174" t="s">
        <v>3415</v>
      </c>
      <c r="C1176" s="51" t="s">
        <v>2167</v>
      </c>
      <c r="D1176" s="51" t="s">
        <v>3710</v>
      </c>
      <c r="E1176" s="78"/>
      <c r="F1176" s="78" t="s">
        <v>2066</v>
      </c>
      <c r="G1176" s="72" t="s">
        <v>3375</v>
      </c>
      <c r="H1176" s="78" t="s">
        <v>1100</v>
      </c>
      <c r="I1176" s="78"/>
      <c r="J1176" s="300">
        <v>3000</v>
      </c>
      <c r="K1176" s="78"/>
      <c r="L1176" s="300">
        <v>1450</v>
      </c>
      <c r="M1176" s="72"/>
      <c r="O1176" s="78"/>
      <c r="P1176" s="72" t="s">
        <v>1374</v>
      </c>
      <c r="AA1176" s="195"/>
      <c r="AB1176" s="195"/>
      <c r="AC1176" s="195"/>
      <c r="AD1176" s="72"/>
      <c r="AE1176" s="316">
        <v>1</v>
      </c>
      <c r="AF1176" s="195"/>
      <c r="AG1176" s="195">
        <v>0</v>
      </c>
      <c r="AH1176" s="72"/>
      <c r="AR1176" s="53">
        <v>10.75</v>
      </c>
      <c r="AT1176" s="77"/>
      <c r="AU1176" s="276">
        <v>30000</v>
      </c>
      <c r="AV1176" s="276"/>
      <c r="AW1176" s="48">
        <v>322500</v>
      </c>
      <c r="AX1176" s="49"/>
      <c r="AY1176" s="276"/>
      <c r="AZ1176" s="95"/>
      <c r="BB1176" s="80" t="s">
        <v>3412</v>
      </c>
      <c r="BC1176" s="270"/>
      <c r="BD1176" s="72">
        <v>50.454799999999999</v>
      </c>
      <c r="BE1176" s="72"/>
      <c r="BF1176" s="72"/>
      <c r="BG1176" s="72"/>
      <c r="BH1176" s="72"/>
      <c r="BI1176" s="72"/>
      <c r="BJ1176" s="72"/>
      <c r="BK1176" s="72"/>
      <c r="BL1176" s="72"/>
      <c r="BM1176" s="72"/>
      <c r="BN1176" s="72"/>
      <c r="BO1176" s="72"/>
      <c r="BP1176" s="72"/>
      <c r="BQ1176" s="72"/>
      <c r="BR1176" s="72">
        <v>16.922499999999999</v>
      </c>
      <c r="BS1176" s="72"/>
      <c r="BT1176" s="72"/>
      <c r="BU1176" s="72"/>
      <c r="BV1176" s="72"/>
      <c r="BW1176" s="72"/>
      <c r="BX1176" s="72">
        <v>23.5459</v>
      </c>
      <c r="BY1176" s="72"/>
      <c r="BZ1176" s="72"/>
      <c r="CA1176" s="72"/>
      <c r="CB1176" s="72"/>
      <c r="CC1176" s="72"/>
      <c r="CD1176" s="72"/>
      <c r="CE1176" s="72"/>
      <c r="CF1176" s="72"/>
      <c r="CG1176" s="72"/>
      <c r="CH1176" s="72"/>
      <c r="CI1176" s="72"/>
      <c r="CJ1176" s="72"/>
      <c r="CK1176" s="72"/>
      <c r="CL1176" s="72"/>
      <c r="CM1176" s="72"/>
      <c r="CN1176" s="72"/>
      <c r="CO1176" s="72"/>
      <c r="CP1176" s="72"/>
      <c r="CQ1176" s="72"/>
      <c r="CR1176" s="72"/>
      <c r="CS1176" s="72"/>
      <c r="CT1176" s="72"/>
      <c r="CU1176" s="72"/>
      <c r="CV1176" s="72"/>
      <c r="CW1176" s="72"/>
      <c r="CX1176" s="72"/>
      <c r="CY1176" s="72"/>
      <c r="CZ1176" s="72"/>
      <c r="DA1176" s="72"/>
      <c r="DB1176" s="72"/>
      <c r="DC1176" s="72"/>
      <c r="DD1176" s="72"/>
      <c r="DE1176" s="72"/>
      <c r="DF1176" s="72"/>
      <c r="DG1176" s="72"/>
      <c r="DH1176" s="78">
        <f t="shared" si="603"/>
        <v>90.923199999999994</v>
      </c>
      <c r="DJ1176" s="77">
        <f t="shared" si="604"/>
        <v>9.0768000000000058</v>
      </c>
      <c r="DK1176" s="72"/>
      <c r="DO1176" s="358">
        <v>9.0767900000000008</v>
      </c>
      <c r="DP1176" s="72"/>
      <c r="DQ1176" s="374"/>
      <c r="DR1176" s="72"/>
      <c r="DU1176" s="52"/>
      <c r="DX1176" s="75">
        <f t="shared" si="605"/>
        <v>55.491667693174016</v>
      </c>
      <c r="DY1176" s="51">
        <f t="shared" si="606"/>
        <v>0</v>
      </c>
      <c r="DZ1176" s="75">
        <f t="shared" si="607"/>
        <v>0</v>
      </c>
      <c r="EA1176" s="51" t="e">
        <f t="shared" si="608"/>
        <v>#DIV/0!</v>
      </c>
      <c r="EB1176" s="75">
        <f t="shared" si="609"/>
        <v>0</v>
      </c>
      <c r="EC1176" s="51" t="e">
        <f t="shared" si="610"/>
        <v>#DIV/0!</v>
      </c>
      <c r="ED1176" s="75">
        <f t="shared" si="611"/>
        <v>0</v>
      </c>
      <c r="EE1176" s="51" t="e">
        <f t="shared" si="612"/>
        <v>#DIV/0!</v>
      </c>
      <c r="EF1176" s="75">
        <f t="shared" si="613"/>
        <v>0</v>
      </c>
      <c r="EG1176" s="51" t="e">
        <f t="shared" si="614"/>
        <v>#DIV/0!</v>
      </c>
      <c r="EH1176" s="75">
        <f t="shared" si="615"/>
        <v>18.611861439104651</v>
      </c>
      <c r="EI1176" s="51">
        <f t="shared" si="616"/>
        <v>0</v>
      </c>
      <c r="EJ1176" s="75">
        <f t="shared" si="617"/>
        <v>25.896470867721334</v>
      </c>
      <c r="EK1176" s="51">
        <f t="shared" si="618"/>
        <v>0</v>
      </c>
      <c r="EL1176" s="75">
        <f t="shared" si="619"/>
        <v>0</v>
      </c>
      <c r="EM1176" s="51" t="e">
        <f t="shared" si="620"/>
        <v>#DIV/0!</v>
      </c>
      <c r="EN1176" s="75">
        <f t="shared" si="621"/>
        <v>0</v>
      </c>
      <c r="EO1176" s="51" t="e">
        <f t="shared" si="622"/>
        <v>#DIV/0!</v>
      </c>
      <c r="EP1176" s="75">
        <f t="shared" si="623"/>
        <v>0</v>
      </c>
      <c r="EQ1176" s="51" t="e">
        <f t="shared" si="624"/>
        <v>#DIV/0!</v>
      </c>
      <c r="ER1176" s="51">
        <f t="shared" si="625"/>
        <v>100</v>
      </c>
      <c r="ES1176" s="51">
        <f t="shared" si="626"/>
        <v>0</v>
      </c>
    </row>
    <row r="1177" spans="1:149" x14ac:dyDescent="0.45">
      <c r="A1177" s="78" t="s">
        <v>1466</v>
      </c>
      <c r="B1177" s="174" t="s">
        <v>3415</v>
      </c>
      <c r="C1177" s="51" t="s">
        <v>2167</v>
      </c>
      <c r="D1177" s="51" t="s">
        <v>3710</v>
      </c>
      <c r="E1177" s="78"/>
      <c r="F1177" s="78" t="s">
        <v>2067</v>
      </c>
      <c r="G1177" s="72" t="s">
        <v>3375</v>
      </c>
      <c r="H1177" s="78" t="s">
        <v>1100</v>
      </c>
      <c r="I1177" s="78"/>
      <c r="J1177" s="300">
        <v>3000</v>
      </c>
      <c r="K1177" s="78"/>
      <c r="L1177" s="300">
        <v>1350</v>
      </c>
      <c r="M1177" s="72"/>
      <c r="O1177" s="78"/>
      <c r="P1177" s="72" t="s">
        <v>1374</v>
      </c>
      <c r="AA1177" s="195"/>
      <c r="AB1177" s="195"/>
      <c r="AC1177" s="195"/>
      <c r="AD1177" s="72"/>
      <c r="AE1177" s="316">
        <v>1</v>
      </c>
      <c r="AF1177" s="195"/>
      <c r="AG1177" s="195">
        <v>0</v>
      </c>
      <c r="AH1177" s="72"/>
      <c r="AR1177" s="53">
        <v>12.57</v>
      </c>
      <c r="AT1177" s="77"/>
      <c r="AU1177" s="276">
        <v>30000</v>
      </c>
      <c r="AV1177" s="276"/>
      <c r="AW1177" s="48">
        <v>377100</v>
      </c>
      <c r="AX1177" s="49"/>
      <c r="AY1177" s="276"/>
      <c r="AZ1177" s="95"/>
      <c r="BB1177" s="80" t="s">
        <v>3412</v>
      </c>
      <c r="BC1177" s="270"/>
      <c r="BD1177" s="72">
        <v>45.468000000000004</v>
      </c>
      <c r="BE1177" s="72"/>
      <c r="BF1177" s="72"/>
      <c r="BG1177" s="72"/>
      <c r="BH1177" s="72"/>
      <c r="BI1177" s="72"/>
      <c r="BJ1177" s="72"/>
      <c r="BK1177" s="72"/>
      <c r="BL1177" s="72"/>
      <c r="BM1177" s="72"/>
      <c r="BN1177" s="72"/>
      <c r="BO1177" s="72"/>
      <c r="BP1177" s="72"/>
      <c r="BQ1177" s="72"/>
      <c r="BR1177" s="72">
        <v>15.2499</v>
      </c>
      <c r="BS1177" s="72"/>
      <c r="BT1177" s="72"/>
      <c r="BU1177" s="72"/>
      <c r="BV1177" s="72"/>
      <c r="BW1177" s="72"/>
      <c r="BX1177" s="72">
        <v>21.218699999999998</v>
      </c>
      <c r="BY1177" s="72"/>
      <c r="BZ1177" s="72"/>
      <c r="CA1177" s="72"/>
      <c r="CB1177" s="72"/>
      <c r="CC1177" s="72"/>
      <c r="CD1177" s="72"/>
      <c r="CE1177" s="72"/>
      <c r="CF1177" s="72"/>
      <c r="CG1177" s="72"/>
      <c r="CH1177" s="72"/>
      <c r="CI1177" s="72"/>
      <c r="CJ1177" s="72"/>
      <c r="CK1177" s="72"/>
      <c r="CL1177" s="72"/>
      <c r="CM1177" s="72"/>
      <c r="CN1177" s="72"/>
      <c r="CO1177" s="72"/>
      <c r="CP1177" s="72"/>
      <c r="CQ1177" s="72"/>
      <c r="CR1177" s="72"/>
      <c r="CS1177" s="72"/>
      <c r="CT1177" s="72"/>
      <c r="CU1177" s="72"/>
      <c r="CV1177" s="72"/>
      <c r="CW1177" s="72"/>
      <c r="CX1177" s="72"/>
      <c r="CY1177" s="72"/>
      <c r="CZ1177" s="72"/>
      <c r="DA1177" s="72"/>
      <c r="DB1177" s="72"/>
      <c r="DC1177" s="72"/>
      <c r="DD1177" s="72"/>
      <c r="DE1177" s="72"/>
      <c r="DF1177" s="72"/>
      <c r="DG1177" s="72"/>
      <c r="DH1177" s="78">
        <f t="shared" si="603"/>
        <v>81.936599999999999</v>
      </c>
      <c r="DJ1177" s="77">
        <f t="shared" si="604"/>
        <v>18.063400000000001</v>
      </c>
      <c r="DK1177" s="72"/>
      <c r="DO1177" s="358">
        <v>18.063400000000001</v>
      </c>
      <c r="DP1177" s="72"/>
      <c r="DQ1177" s="374"/>
      <c r="DR1177" s="72"/>
      <c r="DU1177" s="52"/>
      <c r="DX1177" s="75">
        <f t="shared" si="605"/>
        <v>55.491685034526704</v>
      </c>
      <c r="DY1177" s="51">
        <f t="shared" si="606"/>
        <v>0</v>
      </c>
      <c r="DZ1177" s="75">
        <f t="shared" si="607"/>
        <v>0</v>
      </c>
      <c r="EA1177" s="51" t="e">
        <f t="shared" si="608"/>
        <v>#DIV/0!</v>
      </c>
      <c r="EB1177" s="75">
        <f t="shared" si="609"/>
        <v>0</v>
      </c>
      <c r="EC1177" s="51" t="e">
        <f t="shared" si="610"/>
        <v>#DIV/0!</v>
      </c>
      <c r="ED1177" s="75">
        <f t="shared" si="611"/>
        <v>0</v>
      </c>
      <c r="EE1177" s="51" t="e">
        <f t="shared" si="612"/>
        <v>#DIV/0!</v>
      </c>
      <c r="EF1177" s="75">
        <f t="shared" si="613"/>
        <v>0</v>
      </c>
      <c r="EG1177" s="51" t="e">
        <f t="shared" si="614"/>
        <v>#DIV/0!</v>
      </c>
      <c r="EH1177" s="75">
        <f t="shared" si="615"/>
        <v>18.611829145949429</v>
      </c>
      <c r="EI1177" s="51">
        <f t="shared" si="616"/>
        <v>0</v>
      </c>
      <c r="EJ1177" s="75">
        <f t="shared" si="617"/>
        <v>25.896485819523875</v>
      </c>
      <c r="EK1177" s="51">
        <f t="shared" si="618"/>
        <v>0</v>
      </c>
      <c r="EL1177" s="75">
        <f t="shared" si="619"/>
        <v>0</v>
      </c>
      <c r="EM1177" s="51" t="e">
        <f t="shared" si="620"/>
        <v>#DIV/0!</v>
      </c>
      <c r="EN1177" s="75">
        <f t="shared" si="621"/>
        <v>0</v>
      </c>
      <c r="EO1177" s="51" t="e">
        <f t="shared" si="622"/>
        <v>#DIV/0!</v>
      </c>
      <c r="EP1177" s="75">
        <f t="shared" si="623"/>
        <v>0</v>
      </c>
      <c r="EQ1177" s="51" t="e">
        <f t="shared" si="624"/>
        <v>#DIV/0!</v>
      </c>
      <c r="ER1177" s="51">
        <f t="shared" si="625"/>
        <v>100</v>
      </c>
      <c r="ES1177" s="51">
        <f t="shared" si="626"/>
        <v>0</v>
      </c>
    </row>
    <row r="1178" spans="1:149" x14ac:dyDescent="0.45">
      <c r="A1178" s="78" t="s">
        <v>1466</v>
      </c>
      <c r="B1178" s="174" t="s">
        <v>3415</v>
      </c>
      <c r="C1178" s="51" t="s">
        <v>2167</v>
      </c>
      <c r="D1178" s="51" t="s">
        <v>3710</v>
      </c>
      <c r="E1178" s="78"/>
      <c r="F1178" s="78" t="s">
        <v>2068</v>
      </c>
      <c r="G1178" s="72" t="s">
        <v>3375</v>
      </c>
      <c r="H1178" s="78" t="s">
        <v>1100</v>
      </c>
      <c r="I1178" s="78"/>
      <c r="J1178" s="300">
        <v>3000</v>
      </c>
      <c r="K1178" s="78"/>
      <c r="L1178" s="300">
        <v>1275</v>
      </c>
      <c r="M1178" s="72"/>
      <c r="O1178" s="78"/>
      <c r="P1178" s="72" t="s">
        <v>1374</v>
      </c>
      <c r="AA1178" s="195"/>
      <c r="AB1178" s="195"/>
      <c r="AC1178" s="195"/>
      <c r="AD1178" s="72"/>
      <c r="AE1178" s="316">
        <v>1</v>
      </c>
      <c r="AF1178" s="195"/>
      <c r="AG1178" s="195">
        <v>0</v>
      </c>
      <c r="AH1178" s="72"/>
      <c r="AR1178" s="53">
        <v>13.69</v>
      </c>
      <c r="AT1178" s="77"/>
      <c r="AU1178" s="276">
        <v>30000</v>
      </c>
      <c r="AV1178" s="276"/>
      <c r="AW1178" s="48">
        <v>410700</v>
      </c>
      <c r="AX1178" s="49"/>
      <c r="AY1178" s="276"/>
      <c r="AZ1178" s="95"/>
      <c r="BB1178" s="80" t="s">
        <v>3412</v>
      </c>
      <c r="BC1178" s="270"/>
      <c r="BD1178" s="72">
        <v>41.0473</v>
      </c>
      <c r="BE1178" s="72"/>
      <c r="BF1178" s="72"/>
      <c r="BG1178" s="72"/>
      <c r="BH1178" s="72"/>
      <c r="BI1178" s="72"/>
      <c r="BJ1178" s="72"/>
      <c r="BK1178" s="72"/>
      <c r="BL1178" s="72"/>
      <c r="BM1178" s="72"/>
      <c r="BN1178" s="72"/>
      <c r="BO1178" s="72"/>
      <c r="BP1178" s="72"/>
      <c r="BQ1178" s="72"/>
      <c r="BR1178" s="72">
        <v>13.767200000000001</v>
      </c>
      <c r="BS1178" s="72"/>
      <c r="BT1178" s="72"/>
      <c r="BU1178" s="72"/>
      <c r="BV1178" s="72"/>
      <c r="BW1178" s="72"/>
      <c r="BX1178" s="72">
        <v>19.1556</v>
      </c>
      <c r="BY1178" s="72"/>
      <c r="BZ1178" s="72"/>
      <c r="CA1178" s="72"/>
      <c r="CB1178" s="72"/>
      <c r="CC1178" s="72"/>
      <c r="CD1178" s="72"/>
      <c r="CE1178" s="72"/>
      <c r="CF1178" s="72"/>
      <c r="CG1178" s="72"/>
      <c r="CH1178" s="72"/>
      <c r="CI1178" s="72"/>
      <c r="CJ1178" s="72"/>
      <c r="CK1178" s="72"/>
      <c r="CL1178" s="72"/>
      <c r="CM1178" s="72"/>
      <c r="CN1178" s="72"/>
      <c r="CO1178" s="72"/>
      <c r="CP1178" s="72"/>
      <c r="CQ1178" s="72"/>
      <c r="CR1178" s="72"/>
      <c r="CS1178" s="72"/>
      <c r="CT1178" s="72"/>
      <c r="CU1178" s="72"/>
      <c r="CV1178" s="72"/>
      <c r="CW1178" s="72"/>
      <c r="CX1178" s="72"/>
      <c r="CY1178" s="72"/>
      <c r="CZ1178" s="72"/>
      <c r="DA1178" s="72"/>
      <c r="DB1178" s="72"/>
      <c r="DC1178" s="72"/>
      <c r="DD1178" s="72"/>
      <c r="DE1178" s="72"/>
      <c r="DF1178" s="72"/>
      <c r="DG1178" s="72"/>
      <c r="DH1178" s="78">
        <f t="shared" si="603"/>
        <v>73.970100000000002</v>
      </c>
      <c r="DJ1178" s="77">
        <f t="shared" si="604"/>
        <v>26.029899999999998</v>
      </c>
      <c r="DK1178" s="72"/>
      <c r="DO1178" s="358">
        <v>26.029900000000001</v>
      </c>
      <c r="DP1178" s="72"/>
      <c r="DQ1178" s="374"/>
      <c r="DR1178" s="72"/>
      <c r="DU1178" s="52"/>
      <c r="DX1178" s="75">
        <f t="shared" si="605"/>
        <v>55.491745989257822</v>
      </c>
      <c r="DY1178" s="51">
        <f t="shared" si="606"/>
        <v>0</v>
      </c>
      <c r="DZ1178" s="75">
        <f t="shared" si="607"/>
        <v>0</v>
      </c>
      <c r="EA1178" s="51" t="e">
        <f t="shared" si="608"/>
        <v>#DIV/0!</v>
      </c>
      <c r="EB1178" s="75">
        <f t="shared" si="609"/>
        <v>0</v>
      </c>
      <c r="EC1178" s="51" t="e">
        <f t="shared" si="610"/>
        <v>#DIV/0!</v>
      </c>
      <c r="ED1178" s="75">
        <f t="shared" si="611"/>
        <v>0</v>
      </c>
      <c r="EE1178" s="51" t="e">
        <f t="shared" si="612"/>
        <v>#DIV/0!</v>
      </c>
      <c r="EF1178" s="75">
        <f t="shared" si="613"/>
        <v>0</v>
      </c>
      <c r="EG1178" s="51" t="e">
        <f t="shared" si="614"/>
        <v>#DIV/0!</v>
      </c>
      <c r="EH1178" s="75">
        <f t="shared" si="615"/>
        <v>18.611844515554257</v>
      </c>
      <c r="EI1178" s="51">
        <f t="shared" si="616"/>
        <v>0</v>
      </c>
      <c r="EJ1178" s="75">
        <f t="shared" si="617"/>
        <v>25.896409495187921</v>
      </c>
      <c r="EK1178" s="51">
        <f t="shared" si="618"/>
        <v>0</v>
      </c>
      <c r="EL1178" s="75">
        <f t="shared" si="619"/>
        <v>0</v>
      </c>
      <c r="EM1178" s="51" t="e">
        <f t="shared" si="620"/>
        <v>#DIV/0!</v>
      </c>
      <c r="EN1178" s="75">
        <f t="shared" si="621"/>
        <v>0</v>
      </c>
      <c r="EO1178" s="51" t="e">
        <f t="shared" si="622"/>
        <v>#DIV/0!</v>
      </c>
      <c r="EP1178" s="75">
        <f t="shared" si="623"/>
        <v>0</v>
      </c>
      <c r="EQ1178" s="51" t="e">
        <f t="shared" si="624"/>
        <v>#DIV/0!</v>
      </c>
      <c r="ER1178" s="51">
        <f t="shared" si="625"/>
        <v>100</v>
      </c>
      <c r="ES1178" s="51">
        <f t="shared" si="626"/>
        <v>0</v>
      </c>
    </row>
    <row r="1179" spans="1:149" s="43" customFormat="1" ht="14.65" thickBot="1" x14ac:dyDescent="0.5">
      <c r="A1179" s="89" t="s">
        <v>1466</v>
      </c>
      <c r="B1179" s="86" t="s">
        <v>3415</v>
      </c>
      <c r="C1179" s="43" t="s">
        <v>2167</v>
      </c>
      <c r="D1179" s="43" t="s">
        <v>3709</v>
      </c>
      <c r="E1179" s="89"/>
      <c r="F1179" s="89" t="s">
        <v>2069</v>
      </c>
      <c r="G1179" s="90" t="s">
        <v>3375</v>
      </c>
      <c r="H1179" s="89" t="s">
        <v>1100</v>
      </c>
      <c r="I1179" s="89"/>
      <c r="J1179" s="301">
        <v>2000</v>
      </c>
      <c r="K1179" s="89"/>
      <c r="L1179" s="301">
        <v>1580</v>
      </c>
      <c r="M1179" s="90"/>
      <c r="O1179" s="89"/>
      <c r="P1179" s="90" t="s">
        <v>1374</v>
      </c>
      <c r="Q1179" s="123"/>
      <c r="R1179" s="123"/>
      <c r="S1179" s="134"/>
      <c r="AA1179" s="196"/>
      <c r="AB1179" s="196"/>
      <c r="AC1179" s="196"/>
      <c r="AD1179" s="90"/>
      <c r="AE1179" s="317">
        <v>0</v>
      </c>
      <c r="AF1179" s="196"/>
      <c r="AG1179" s="196">
        <v>1</v>
      </c>
      <c r="AH1179" s="90"/>
      <c r="AQ1179" s="86" t="s">
        <v>824</v>
      </c>
      <c r="AR1179" s="58">
        <v>4.242</v>
      </c>
      <c r="AS1179" s="58">
        <v>50.94</v>
      </c>
      <c r="AT1179" s="91"/>
      <c r="AU1179" s="277"/>
      <c r="AV1179" s="277">
        <v>20000</v>
      </c>
      <c r="AW1179" s="63">
        <v>0</v>
      </c>
      <c r="AX1179" s="44"/>
      <c r="AY1179" s="277">
        <v>1018800</v>
      </c>
      <c r="AZ1179" s="259">
        <v>10238.813282797963</v>
      </c>
      <c r="BA1179" s="86"/>
      <c r="BB1179" s="85" t="s">
        <v>3412</v>
      </c>
      <c r="BC1179" s="271"/>
      <c r="BD1179" s="90">
        <v>54.55</v>
      </c>
      <c r="BE1179" s="90"/>
      <c r="BF1179" s="90"/>
      <c r="BG1179" s="90"/>
      <c r="BH1179" s="90"/>
      <c r="BI1179" s="90"/>
      <c r="BJ1179" s="90"/>
      <c r="BK1179" s="90"/>
      <c r="BL1179" s="90"/>
      <c r="BM1179" s="90"/>
      <c r="BN1179" s="90"/>
      <c r="BO1179" s="90"/>
      <c r="BP1179" s="90"/>
      <c r="BQ1179" s="90"/>
      <c r="BR1179" s="90">
        <v>18.3</v>
      </c>
      <c r="BS1179" s="90"/>
      <c r="BT1179" s="90"/>
      <c r="BU1179" s="90"/>
      <c r="BV1179" s="90"/>
      <c r="BW1179" s="90"/>
      <c r="BX1179" s="90">
        <v>25.46</v>
      </c>
      <c r="BY1179" s="90"/>
      <c r="BZ1179" s="90"/>
      <c r="CA1179" s="90"/>
      <c r="CB1179" s="90"/>
      <c r="CC1179" s="90"/>
      <c r="CD1179" s="90"/>
      <c r="CE1179" s="90"/>
      <c r="CF1179" s="90"/>
      <c r="CG1179" s="90"/>
      <c r="CH1179" s="90"/>
      <c r="CI1179" s="90"/>
      <c r="CJ1179" s="90"/>
      <c r="CK1179" s="90"/>
      <c r="CL1179" s="90"/>
      <c r="CM1179" s="90"/>
      <c r="CN1179" s="90"/>
      <c r="CO1179" s="90"/>
      <c r="CP1179" s="90"/>
      <c r="CQ1179" s="90"/>
      <c r="CR1179" s="90"/>
      <c r="CS1179" s="90"/>
      <c r="CT1179" s="90"/>
      <c r="CU1179" s="90"/>
      <c r="CV1179" s="90"/>
      <c r="CW1179" s="90"/>
      <c r="CX1179" s="90"/>
      <c r="CY1179" s="90"/>
      <c r="CZ1179" s="90"/>
      <c r="DA1179" s="90"/>
      <c r="DB1179" s="90"/>
      <c r="DC1179" s="90"/>
      <c r="DD1179" s="90"/>
      <c r="DE1179" s="90"/>
      <c r="DF1179" s="90"/>
      <c r="DG1179" s="90"/>
      <c r="DH1179" s="89">
        <f t="shared" si="603"/>
        <v>98.31</v>
      </c>
      <c r="DJ1179" s="91">
        <f t="shared" si="604"/>
        <v>1.6899999999999977</v>
      </c>
      <c r="DK1179" s="90"/>
      <c r="DO1179" s="359"/>
      <c r="DP1179" s="90"/>
      <c r="DQ1179" s="375">
        <v>1.7</v>
      </c>
      <c r="DR1179" s="90"/>
      <c r="DS1179" s="308"/>
      <c r="DU1179" s="59"/>
      <c r="DW1179" s="86"/>
      <c r="DX1179" s="298">
        <f t="shared" si="605"/>
        <v>55.4877428542366</v>
      </c>
      <c r="DY1179" s="43">
        <f t="shared" si="606"/>
        <v>0</v>
      </c>
      <c r="DZ1179" s="298">
        <f t="shared" si="607"/>
        <v>0</v>
      </c>
      <c r="EA1179" s="43" t="e">
        <f t="shared" si="608"/>
        <v>#DIV/0!</v>
      </c>
      <c r="EB1179" s="298">
        <f t="shared" si="609"/>
        <v>0</v>
      </c>
      <c r="EC1179" s="43" t="e">
        <f t="shared" si="610"/>
        <v>#DIV/0!</v>
      </c>
      <c r="ED1179" s="298">
        <f t="shared" si="611"/>
        <v>0</v>
      </c>
      <c r="EE1179" s="43" t="e">
        <f t="shared" si="612"/>
        <v>#DIV/0!</v>
      </c>
      <c r="EF1179" s="298">
        <f t="shared" si="613"/>
        <v>0</v>
      </c>
      <c r="EG1179" s="43" t="e">
        <f t="shared" si="614"/>
        <v>#DIV/0!</v>
      </c>
      <c r="EH1179" s="298">
        <f t="shared" si="615"/>
        <v>18.614586512053709</v>
      </c>
      <c r="EI1179" s="43">
        <f t="shared" si="616"/>
        <v>0</v>
      </c>
      <c r="EJ1179" s="298">
        <f t="shared" si="617"/>
        <v>25.897670633709698</v>
      </c>
      <c r="EK1179" s="43">
        <f t="shared" si="618"/>
        <v>0</v>
      </c>
      <c r="EL1179" s="298">
        <f t="shared" si="619"/>
        <v>0</v>
      </c>
      <c r="EM1179" s="43" t="e">
        <f t="shared" si="620"/>
        <v>#DIV/0!</v>
      </c>
      <c r="EN1179" s="298">
        <f t="shared" si="621"/>
        <v>0</v>
      </c>
      <c r="EO1179" s="43" t="e">
        <f t="shared" si="622"/>
        <v>#DIV/0!</v>
      </c>
      <c r="EP1179" s="298">
        <f t="shared" si="623"/>
        <v>0</v>
      </c>
      <c r="EQ1179" s="43" t="e">
        <f t="shared" si="624"/>
        <v>#DIV/0!</v>
      </c>
      <c r="ER1179" s="43">
        <f t="shared" si="625"/>
        <v>100</v>
      </c>
      <c r="ES1179" s="43">
        <f t="shared" si="626"/>
        <v>0</v>
      </c>
    </row>
    <row r="1180" spans="1:149" x14ac:dyDescent="0.45">
      <c r="A1180" s="78" t="s">
        <v>1467</v>
      </c>
      <c r="B1180" s="110" t="s">
        <v>3579</v>
      </c>
      <c r="C1180" s="51" t="s">
        <v>3648</v>
      </c>
      <c r="D1180" s="51" t="s">
        <v>3711</v>
      </c>
      <c r="E1180" s="78" t="s">
        <v>1121</v>
      </c>
      <c r="F1180" s="78" t="s">
        <v>2070</v>
      </c>
      <c r="G1180" s="72" t="s">
        <v>3375</v>
      </c>
      <c r="H1180" s="78" t="s">
        <v>1100</v>
      </c>
      <c r="I1180" s="78">
        <v>0.16666700000000001</v>
      </c>
      <c r="J1180" s="300">
        <v>2000</v>
      </c>
      <c r="K1180" s="78"/>
      <c r="L1180" s="300">
        <v>1600</v>
      </c>
      <c r="M1180" s="72"/>
      <c r="O1180" s="78"/>
      <c r="P1180" s="72" t="s">
        <v>3261</v>
      </c>
      <c r="AA1180" s="195"/>
      <c r="AB1180" s="195"/>
      <c r="AC1180" s="195"/>
      <c r="AD1180" s="72"/>
      <c r="AE1180" s="316">
        <v>0</v>
      </c>
      <c r="AF1180" s="195"/>
      <c r="AG1180" s="195">
        <v>1</v>
      </c>
      <c r="AH1180" s="72"/>
      <c r="AQ1180" s="174" t="s">
        <v>824</v>
      </c>
      <c r="AR1180" s="53">
        <v>4.2009999999999996</v>
      </c>
      <c r="AS1180" s="53">
        <v>49.06</v>
      </c>
      <c r="AT1180" s="77"/>
      <c r="AU1180" s="276"/>
      <c r="AV1180" s="276">
        <v>20000</v>
      </c>
      <c r="AW1180" s="48">
        <v>0</v>
      </c>
      <c r="AX1180" s="49"/>
      <c r="AY1180" s="276">
        <v>981200</v>
      </c>
      <c r="AZ1180" s="95">
        <v>9860.9379594438178</v>
      </c>
      <c r="BB1180" s="80" t="s">
        <v>3412</v>
      </c>
      <c r="BC1180" s="270"/>
      <c r="BD1180" s="72">
        <v>54.215899999999998</v>
      </c>
      <c r="BE1180" s="72"/>
      <c r="BF1180" s="72"/>
      <c r="BG1180" s="72"/>
      <c r="BH1180" s="72"/>
      <c r="BI1180" s="72"/>
      <c r="BJ1180" s="72"/>
      <c r="BK1180" s="72"/>
      <c r="BL1180" s="72"/>
      <c r="BM1180" s="72"/>
      <c r="BN1180" s="72"/>
      <c r="BO1180" s="72"/>
      <c r="BP1180" s="72"/>
      <c r="BQ1180" s="72"/>
      <c r="BR1180" s="72">
        <v>18.183900000000001</v>
      </c>
      <c r="BS1180" s="72"/>
      <c r="BT1180" s="72"/>
      <c r="BU1180" s="72"/>
      <c r="BV1180" s="72"/>
      <c r="BW1180" s="72"/>
      <c r="BX1180" s="72">
        <v>25.3002</v>
      </c>
      <c r="BY1180" s="72"/>
      <c r="BZ1180" s="72"/>
      <c r="CA1180" s="72"/>
      <c r="CB1180" s="72"/>
      <c r="CC1180" s="72"/>
      <c r="CD1180" s="72"/>
      <c r="CE1180" s="72"/>
      <c r="CF1180" s="72"/>
      <c r="CG1180" s="72"/>
      <c r="CH1180" s="72"/>
      <c r="CI1180" s="72"/>
      <c r="CJ1180" s="72"/>
      <c r="CK1180" s="72"/>
      <c r="CL1180" s="72"/>
      <c r="CM1180" s="72"/>
      <c r="CN1180" s="72"/>
      <c r="CO1180" s="72"/>
      <c r="CP1180" s="72"/>
      <c r="CQ1180" s="72"/>
      <c r="CR1180" s="72"/>
      <c r="CS1180" s="72"/>
      <c r="CT1180" s="72"/>
      <c r="CU1180" s="72"/>
      <c r="CV1180" s="72"/>
      <c r="CW1180" s="72"/>
      <c r="CX1180" s="72"/>
      <c r="CY1180" s="72"/>
      <c r="CZ1180" s="72"/>
      <c r="DA1180" s="72"/>
      <c r="DB1180" s="72"/>
      <c r="DC1180" s="72"/>
      <c r="DD1180" s="72"/>
      <c r="DE1180" s="72"/>
      <c r="DF1180" s="72"/>
      <c r="DG1180" s="72"/>
      <c r="DH1180" s="78">
        <f t="shared" si="603"/>
        <v>97.7</v>
      </c>
      <c r="DJ1180" s="77">
        <f t="shared" si="604"/>
        <v>2.2999999999999972</v>
      </c>
      <c r="DK1180" s="72"/>
      <c r="DL1180" s="51" t="s">
        <v>3339</v>
      </c>
      <c r="DO1180" s="358"/>
      <c r="DP1180" s="72"/>
      <c r="DQ1180" s="374">
        <v>2.2999999999999998</v>
      </c>
      <c r="DR1180" s="72"/>
      <c r="DU1180" s="52"/>
      <c r="DX1180" s="75">
        <f t="shared" si="605"/>
        <v>55.49222108495394</v>
      </c>
      <c r="DY1180" s="51">
        <f t="shared" si="606"/>
        <v>0</v>
      </c>
      <c r="DZ1180" s="75">
        <f t="shared" si="607"/>
        <v>0</v>
      </c>
      <c r="EA1180" s="51" t="e">
        <f t="shared" si="608"/>
        <v>#DIV/0!</v>
      </c>
      <c r="EB1180" s="75">
        <f t="shared" si="609"/>
        <v>0</v>
      </c>
      <c r="EC1180" s="51" t="e">
        <f t="shared" si="610"/>
        <v>#DIV/0!</v>
      </c>
      <c r="ED1180" s="75">
        <f t="shared" si="611"/>
        <v>0</v>
      </c>
      <c r="EE1180" s="51" t="e">
        <f t="shared" si="612"/>
        <v>#DIV/0!</v>
      </c>
      <c r="EF1180" s="75">
        <f t="shared" si="613"/>
        <v>0</v>
      </c>
      <c r="EG1180" s="51" t="e">
        <f t="shared" si="614"/>
        <v>#DIV/0!</v>
      </c>
      <c r="EH1180" s="75">
        <f t="shared" si="615"/>
        <v>18.611975435005117</v>
      </c>
      <c r="EI1180" s="51">
        <f t="shared" si="616"/>
        <v>0</v>
      </c>
      <c r="EJ1180" s="75">
        <f t="shared" si="617"/>
        <v>25.895803480040939</v>
      </c>
      <c r="EK1180" s="51">
        <f t="shared" si="618"/>
        <v>0</v>
      </c>
      <c r="EL1180" s="75">
        <f t="shared" si="619"/>
        <v>0</v>
      </c>
      <c r="EM1180" s="51" t="e">
        <f t="shared" si="620"/>
        <v>#DIV/0!</v>
      </c>
      <c r="EN1180" s="75">
        <f t="shared" si="621"/>
        <v>0</v>
      </c>
      <c r="EO1180" s="51" t="e">
        <f t="shared" si="622"/>
        <v>#DIV/0!</v>
      </c>
      <c r="EP1180" s="75">
        <f t="shared" si="623"/>
        <v>0</v>
      </c>
      <c r="EQ1180" s="51" t="e">
        <f t="shared" si="624"/>
        <v>#DIV/0!</v>
      </c>
      <c r="ER1180" s="51">
        <f t="shared" si="625"/>
        <v>100</v>
      </c>
      <c r="ES1180" s="51">
        <f t="shared" si="626"/>
        <v>0</v>
      </c>
    </row>
    <row r="1181" spans="1:149" x14ac:dyDescent="0.45">
      <c r="A1181" s="78" t="s">
        <v>1467</v>
      </c>
      <c r="B1181" s="110" t="s">
        <v>3579</v>
      </c>
      <c r="C1181" s="51" t="s">
        <v>3648</v>
      </c>
      <c r="D1181" s="51" t="s">
        <v>3711</v>
      </c>
      <c r="E1181" s="78" t="s">
        <v>1121</v>
      </c>
      <c r="F1181" s="78" t="s">
        <v>2071</v>
      </c>
      <c r="G1181" s="72" t="s">
        <v>3375</v>
      </c>
      <c r="H1181" s="78" t="s">
        <v>1100</v>
      </c>
      <c r="I1181" s="78">
        <v>8.3333299999999999E-2</v>
      </c>
      <c r="J1181" s="300">
        <v>2000</v>
      </c>
      <c r="K1181" s="78"/>
      <c r="L1181" s="300">
        <v>1700</v>
      </c>
      <c r="M1181" s="72"/>
      <c r="O1181" s="78"/>
      <c r="P1181" s="72" t="s">
        <v>3261</v>
      </c>
      <c r="AA1181" s="195"/>
      <c r="AB1181" s="195"/>
      <c r="AC1181" s="195"/>
      <c r="AD1181" s="72"/>
      <c r="AE1181" s="316">
        <v>0</v>
      </c>
      <c r="AF1181" s="195"/>
      <c r="AG1181" s="195">
        <v>1</v>
      </c>
      <c r="AH1181" s="72"/>
      <c r="AQ1181" s="174" t="s">
        <v>824</v>
      </c>
      <c r="AR1181" s="53">
        <v>4.008</v>
      </c>
      <c r="AS1181" s="53">
        <v>41.09</v>
      </c>
      <c r="AT1181" s="77"/>
      <c r="AU1181" s="276"/>
      <c r="AV1181" s="276">
        <v>20000</v>
      </c>
      <c r="AW1181" s="48">
        <v>0</v>
      </c>
      <c r="AX1181" s="49"/>
      <c r="AY1181" s="276">
        <v>821800.00000000012</v>
      </c>
      <c r="AZ1181" s="95">
        <v>8258.9877854371498</v>
      </c>
      <c r="BB1181" s="80" t="s">
        <v>3412</v>
      </c>
      <c r="BC1181" s="270"/>
      <c r="BD1181" s="72">
        <v>53.106000000000002</v>
      </c>
      <c r="BE1181" s="72"/>
      <c r="BF1181" s="72"/>
      <c r="BG1181" s="72"/>
      <c r="BH1181" s="72"/>
      <c r="BI1181" s="72"/>
      <c r="BJ1181" s="72"/>
      <c r="BK1181" s="72"/>
      <c r="BL1181" s="72"/>
      <c r="BM1181" s="72"/>
      <c r="BN1181" s="72"/>
      <c r="BO1181" s="72"/>
      <c r="BP1181" s="72"/>
      <c r="BQ1181" s="72"/>
      <c r="BR1181" s="72">
        <v>17.811699999999998</v>
      </c>
      <c r="BS1181" s="72"/>
      <c r="BT1181" s="72"/>
      <c r="BU1181" s="72"/>
      <c r="BV1181" s="72"/>
      <c r="BW1181" s="72"/>
      <c r="BX1181" s="72">
        <v>24.782299999999999</v>
      </c>
      <c r="BY1181" s="72"/>
      <c r="BZ1181" s="72"/>
      <c r="CA1181" s="72"/>
      <c r="CB1181" s="72"/>
      <c r="CC1181" s="72"/>
      <c r="CD1181" s="72"/>
      <c r="CE1181" s="72"/>
      <c r="CF1181" s="72"/>
      <c r="CG1181" s="72"/>
      <c r="CH1181" s="72"/>
      <c r="CI1181" s="72"/>
      <c r="CJ1181" s="72"/>
      <c r="CK1181" s="72"/>
      <c r="CL1181" s="72"/>
      <c r="CM1181" s="72"/>
      <c r="CN1181" s="72"/>
      <c r="CO1181" s="72"/>
      <c r="CP1181" s="72"/>
      <c r="CQ1181" s="72"/>
      <c r="CR1181" s="72"/>
      <c r="CS1181" s="72"/>
      <c r="CT1181" s="72"/>
      <c r="CU1181" s="72"/>
      <c r="CV1181" s="72"/>
      <c r="CW1181" s="72"/>
      <c r="CX1181" s="72"/>
      <c r="CY1181" s="72"/>
      <c r="CZ1181" s="72"/>
      <c r="DA1181" s="72"/>
      <c r="DB1181" s="72"/>
      <c r="DC1181" s="72"/>
      <c r="DD1181" s="72"/>
      <c r="DE1181" s="72"/>
      <c r="DF1181" s="72"/>
      <c r="DG1181" s="72"/>
      <c r="DH1181" s="78">
        <f t="shared" si="603"/>
        <v>95.699999999999989</v>
      </c>
      <c r="DJ1181" s="77">
        <f t="shared" si="604"/>
        <v>4.3000000000000114</v>
      </c>
      <c r="DK1181" s="72"/>
      <c r="DL1181" s="51" t="s">
        <v>3339</v>
      </c>
      <c r="DO1181" s="358"/>
      <c r="DP1181" s="72"/>
      <c r="DQ1181" s="374">
        <v>4.3</v>
      </c>
      <c r="DR1181" s="72"/>
      <c r="DU1181" s="52"/>
      <c r="DX1181" s="75">
        <f t="shared" si="605"/>
        <v>55.492163009404393</v>
      </c>
      <c r="DY1181" s="51">
        <f t="shared" si="606"/>
        <v>0</v>
      </c>
      <c r="DZ1181" s="75">
        <f t="shared" si="607"/>
        <v>0</v>
      </c>
      <c r="EA1181" s="51" t="e">
        <f t="shared" si="608"/>
        <v>#DIV/0!</v>
      </c>
      <c r="EB1181" s="75">
        <f t="shared" si="609"/>
        <v>0</v>
      </c>
      <c r="EC1181" s="51" t="e">
        <f t="shared" si="610"/>
        <v>#DIV/0!</v>
      </c>
      <c r="ED1181" s="75">
        <f t="shared" si="611"/>
        <v>0</v>
      </c>
      <c r="EE1181" s="51" t="e">
        <f t="shared" si="612"/>
        <v>#DIV/0!</v>
      </c>
      <c r="EF1181" s="75">
        <f t="shared" si="613"/>
        <v>0</v>
      </c>
      <c r="EG1181" s="51" t="e">
        <f t="shared" si="614"/>
        <v>#DIV/0!</v>
      </c>
      <c r="EH1181" s="75">
        <f t="shared" si="615"/>
        <v>18.612016718913271</v>
      </c>
      <c r="EI1181" s="51">
        <f t="shared" si="616"/>
        <v>0</v>
      </c>
      <c r="EJ1181" s="75">
        <f t="shared" si="617"/>
        <v>25.895820271682339</v>
      </c>
      <c r="EK1181" s="51">
        <f t="shared" si="618"/>
        <v>0</v>
      </c>
      <c r="EL1181" s="75">
        <f t="shared" si="619"/>
        <v>0</v>
      </c>
      <c r="EM1181" s="51" t="e">
        <f t="shared" si="620"/>
        <v>#DIV/0!</v>
      </c>
      <c r="EN1181" s="75">
        <f t="shared" si="621"/>
        <v>0</v>
      </c>
      <c r="EO1181" s="51" t="e">
        <f t="shared" si="622"/>
        <v>#DIV/0!</v>
      </c>
      <c r="EP1181" s="75">
        <f t="shared" si="623"/>
        <v>0</v>
      </c>
      <c r="EQ1181" s="51" t="e">
        <f t="shared" si="624"/>
        <v>#DIV/0!</v>
      </c>
      <c r="ER1181" s="51">
        <f t="shared" si="625"/>
        <v>100</v>
      </c>
      <c r="ES1181" s="51">
        <f t="shared" si="626"/>
        <v>0</v>
      </c>
    </row>
    <row r="1182" spans="1:149" x14ac:dyDescent="0.45">
      <c r="A1182" s="78" t="s">
        <v>1467</v>
      </c>
      <c r="B1182" s="110" t="s">
        <v>3579</v>
      </c>
      <c r="C1182" s="51" t="s">
        <v>3648</v>
      </c>
      <c r="D1182" s="51" t="s">
        <v>3711</v>
      </c>
      <c r="E1182" s="78" t="s">
        <v>1121</v>
      </c>
      <c r="F1182" s="78" t="s">
        <v>2072</v>
      </c>
      <c r="G1182" s="72" t="s">
        <v>3375</v>
      </c>
      <c r="H1182" s="78" t="s">
        <v>1100</v>
      </c>
      <c r="I1182" s="78">
        <v>8.3333299999999999E-2</v>
      </c>
      <c r="J1182" s="300">
        <v>3000</v>
      </c>
      <c r="K1182" s="78"/>
      <c r="L1182" s="300">
        <v>1700</v>
      </c>
      <c r="M1182" s="72"/>
      <c r="O1182" s="78"/>
      <c r="P1182" s="72" t="s">
        <v>3261</v>
      </c>
      <c r="AA1182" s="195"/>
      <c r="AB1182" s="195"/>
      <c r="AC1182" s="195"/>
      <c r="AD1182" s="72"/>
      <c r="AE1182" s="316">
        <v>0</v>
      </c>
      <c r="AF1182" s="195"/>
      <c r="AG1182" s="195">
        <v>1</v>
      </c>
      <c r="AH1182" s="72"/>
      <c r="AQ1182" s="174" t="s">
        <v>824</v>
      </c>
      <c r="AR1182" s="53">
        <v>8.9670000000000005</v>
      </c>
      <c r="AS1182" s="53">
        <v>222.7</v>
      </c>
      <c r="AT1182" s="77"/>
      <c r="AU1182" s="276"/>
      <c r="AV1182" s="276">
        <v>30000</v>
      </c>
      <c r="AW1182" s="48">
        <v>0</v>
      </c>
      <c r="AX1182" s="49"/>
      <c r="AY1182" s="276">
        <v>6681000</v>
      </c>
      <c r="AZ1182" s="95">
        <v>66958.302069272933</v>
      </c>
      <c r="BB1182" s="80" t="s">
        <v>3412</v>
      </c>
      <c r="BC1182" s="270"/>
      <c r="BD1182" s="72">
        <v>52.6066</v>
      </c>
      <c r="BE1182" s="72"/>
      <c r="BF1182" s="72"/>
      <c r="BG1182" s="72"/>
      <c r="BH1182" s="72"/>
      <c r="BI1182" s="72"/>
      <c r="BJ1182" s="72"/>
      <c r="BK1182" s="72"/>
      <c r="BL1182" s="72"/>
      <c r="BM1182" s="72"/>
      <c r="BN1182" s="72"/>
      <c r="BO1182" s="72"/>
      <c r="BP1182" s="72"/>
      <c r="BQ1182" s="72"/>
      <c r="BR1182" s="72">
        <v>17.644200000000001</v>
      </c>
      <c r="BS1182" s="72"/>
      <c r="BT1182" s="72"/>
      <c r="BU1182" s="72"/>
      <c r="BV1182" s="72"/>
      <c r="BW1182" s="72"/>
      <c r="BX1182" s="72">
        <v>24.549199999999999</v>
      </c>
      <c r="BY1182" s="72"/>
      <c r="BZ1182" s="72"/>
      <c r="CA1182" s="72"/>
      <c r="CB1182" s="72"/>
      <c r="CC1182" s="72"/>
      <c r="CD1182" s="72"/>
      <c r="CE1182" s="72"/>
      <c r="CF1182" s="72"/>
      <c r="CG1182" s="72"/>
      <c r="CH1182" s="72"/>
      <c r="CI1182" s="72"/>
      <c r="CJ1182" s="72"/>
      <c r="CK1182" s="72"/>
      <c r="CL1182" s="72"/>
      <c r="CM1182" s="72"/>
      <c r="CN1182" s="72"/>
      <c r="CO1182" s="72"/>
      <c r="CP1182" s="72"/>
      <c r="CQ1182" s="72"/>
      <c r="CR1182" s="72"/>
      <c r="CS1182" s="72"/>
      <c r="CT1182" s="72"/>
      <c r="CU1182" s="72"/>
      <c r="CV1182" s="72"/>
      <c r="CW1182" s="72"/>
      <c r="CX1182" s="72"/>
      <c r="CY1182" s="72"/>
      <c r="CZ1182" s="72"/>
      <c r="DA1182" s="72"/>
      <c r="DB1182" s="72"/>
      <c r="DC1182" s="72"/>
      <c r="DD1182" s="72"/>
      <c r="DE1182" s="72"/>
      <c r="DF1182" s="72"/>
      <c r="DG1182" s="72"/>
      <c r="DH1182" s="78">
        <f t="shared" si="603"/>
        <v>94.8</v>
      </c>
      <c r="DJ1182" s="77">
        <f t="shared" si="604"/>
        <v>5.2000000000000028</v>
      </c>
      <c r="DK1182" s="72"/>
      <c r="DL1182" s="51" t="s">
        <v>3339</v>
      </c>
      <c r="DO1182" s="358"/>
      <c r="DP1182" s="72"/>
      <c r="DQ1182" s="374">
        <v>5.2</v>
      </c>
      <c r="DR1182" s="72"/>
      <c r="DU1182" s="52"/>
      <c r="DX1182" s="75">
        <f t="shared" si="605"/>
        <v>55.492194092827006</v>
      </c>
      <c r="DY1182" s="51">
        <f t="shared" si="606"/>
        <v>0</v>
      </c>
      <c r="DZ1182" s="75">
        <f t="shared" si="607"/>
        <v>0</v>
      </c>
      <c r="EA1182" s="51" t="e">
        <f t="shared" si="608"/>
        <v>#DIV/0!</v>
      </c>
      <c r="EB1182" s="75">
        <f t="shared" si="609"/>
        <v>0</v>
      </c>
      <c r="EC1182" s="51" t="e">
        <f t="shared" si="610"/>
        <v>#DIV/0!</v>
      </c>
      <c r="ED1182" s="75">
        <f t="shared" si="611"/>
        <v>0</v>
      </c>
      <c r="EE1182" s="51" t="e">
        <f t="shared" si="612"/>
        <v>#DIV/0!</v>
      </c>
      <c r="EF1182" s="75">
        <f t="shared" si="613"/>
        <v>0</v>
      </c>
      <c r="EG1182" s="51" t="e">
        <f t="shared" si="614"/>
        <v>#DIV/0!</v>
      </c>
      <c r="EH1182" s="75">
        <f t="shared" si="615"/>
        <v>18.6120253164557</v>
      </c>
      <c r="EI1182" s="51">
        <f t="shared" si="616"/>
        <v>0</v>
      </c>
      <c r="EJ1182" s="75">
        <f t="shared" si="617"/>
        <v>25.895780590717298</v>
      </c>
      <c r="EK1182" s="51">
        <f t="shared" si="618"/>
        <v>0</v>
      </c>
      <c r="EL1182" s="75">
        <f t="shared" si="619"/>
        <v>0</v>
      </c>
      <c r="EM1182" s="51" t="e">
        <f t="shared" si="620"/>
        <v>#DIV/0!</v>
      </c>
      <c r="EN1182" s="75">
        <f t="shared" si="621"/>
        <v>0</v>
      </c>
      <c r="EO1182" s="51" t="e">
        <f t="shared" si="622"/>
        <v>#DIV/0!</v>
      </c>
      <c r="EP1182" s="75">
        <f t="shared" si="623"/>
        <v>0</v>
      </c>
      <c r="EQ1182" s="51" t="e">
        <f t="shared" si="624"/>
        <v>#DIV/0!</v>
      </c>
      <c r="ER1182" s="51">
        <f t="shared" si="625"/>
        <v>100</v>
      </c>
      <c r="ES1182" s="51">
        <f t="shared" si="626"/>
        <v>0</v>
      </c>
    </row>
    <row r="1183" spans="1:149" x14ac:dyDescent="0.45">
      <c r="A1183" s="78" t="s">
        <v>1467</v>
      </c>
      <c r="B1183" s="110" t="s">
        <v>3579</v>
      </c>
      <c r="C1183" s="51" t="s">
        <v>3648</v>
      </c>
      <c r="D1183" s="51" t="s">
        <v>3711</v>
      </c>
      <c r="E1183" s="78" t="s">
        <v>1121</v>
      </c>
      <c r="F1183" s="78" t="s">
        <v>2073</v>
      </c>
      <c r="G1183" s="72" t="s">
        <v>3375</v>
      </c>
      <c r="H1183" s="78" t="s">
        <v>1100</v>
      </c>
      <c r="I1183" s="78">
        <v>0.16666700000000001</v>
      </c>
      <c r="J1183" s="300">
        <v>2000</v>
      </c>
      <c r="K1183" s="78"/>
      <c r="L1183" s="300">
        <v>1600</v>
      </c>
      <c r="M1183" s="72"/>
      <c r="O1183" s="78"/>
      <c r="P1183" s="72" t="s">
        <v>3261</v>
      </c>
      <c r="AA1183" s="195"/>
      <c r="AB1183" s="195"/>
      <c r="AC1183" s="195"/>
      <c r="AD1183" s="72"/>
      <c r="AE1183" s="316">
        <v>0</v>
      </c>
      <c r="AF1183" s="195"/>
      <c r="AG1183" s="195">
        <v>1</v>
      </c>
      <c r="AH1183" s="72"/>
      <c r="AQ1183" s="174" t="s">
        <v>824</v>
      </c>
      <c r="AR1183" s="53">
        <v>4.2009999999999996</v>
      </c>
      <c r="AS1183" s="53">
        <v>49.06</v>
      </c>
      <c r="AT1183" s="77"/>
      <c r="AU1183" s="276"/>
      <c r="AV1183" s="276">
        <v>20000</v>
      </c>
      <c r="AW1183" s="48">
        <v>0</v>
      </c>
      <c r="AX1183" s="49"/>
      <c r="AY1183" s="276">
        <v>981200</v>
      </c>
      <c r="AZ1183" s="95">
        <v>9860.9379594438178</v>
      </c>
      <c r="BB1183" s="80" t="s">
        <v>3412</v>
      </c>
      <c r="BC1183" s="270"/>
      <c r="BD1183" s="72">
        <v>53.993899999999996</v>
      </c>
      <c r="BE1183" s="72"/>
      <c r="BF1183" s="72"/>
      <c r="BG1183" s="72"/>
      <c r="BH1183" s="72"/>
      <c r="BI1183" s="72"/>
      <c r="BJ1183" s="72"/>
      <c r="BK1183" s="72"/>
      <c r="BL1183" s="72"/>
      <c r="BM1183" s="72"/>
      <c r="BN1183" s="72"/>
      <c r="BO1183" s="72"/>
      <c r="BP1183" s="72"/>
      <c r="BQ1183" s="72"/>
      <c r="BR1183" s="72">
        <v>18.109500000000001</v>
      </c>
      <c r="BS1183" s="72"/>
      <c r="BT1183" s="72"/>
      <c r="BU1183" s="72"/>
      <c r="BV1183" s="72"/>
      <c r="BW1183" s="72"/>
      <c r="BX1183" s="72">
        <v>25.1966</v>
      </c>
      <c r="BY1183" s="72"/>
      <c r="BZ1183" s="72"/>
      <c r="CA1183" s="72"/>
      <c r="CB1183" s="72"/>
      <c r="CC1183" s="72"/>
      <c r="CD1183" s="72"/>
      <c r="CE1183" s="72"/>
      <c r="CF1183" s="72"/>
      <c r="CG1183" s="72"/>
      <c r="CH1183" s="72"/>
      <c r="CI1183" s="72"/>
      <c r="CJ1183" s="72"/>
      <c r="CK1183" s="72"/>
      <c r="CL1183" s="72"/>
      <c r="CM1183" s="72"/>
      <c r="CN1183" s="72"/>
      <c r="CO1183" s="72"/>
      <c r="CP1183" s="72"/>
      <c r="CQ1183" s="72"/>
      <c r="CR1183" s="72"/>
      <c r="CS1183" s="72"/>
      <c r="CT1183" s="72"/>
      <c r="CU1183" s="72"/>
      <c r="CV1183" s="72"/>
      <c r="CW1183" s="72"/>
      <c r="CX1183" s="72"/>
      <c r="CY1183" s="72"/>
      <c r="CZ1183" s="72"/>
      <c r="DA1183" s="72"/>
      <c r="DB1183" s="72"/>
      <c r="DC1183" s="72"/>
      <c r="DD1183" s="72"/>
      <c r="DE1183" s="72"/>
      <c r="DF1183" s="72"/>
      <c r="DG1183" s="72"/>
      <c r="DH1183" s="78">
        <f t="shared" si="603"/>
        <v>97.3</v>
      </c>
      <c r="DJ1183" s="77">
        <f t="shared" si="604"/>
        <v>2.7000000000000028</v>
      </c>
      <c r="DK1183" s="72"/>
      <c r="DL1183" s="51" t="s">
        <v>3339</v>
      </c>
      <c r="DO1183" s="358"/>
      <c r="DP1183" s="72"/>
      <c r="DQ1183" s="374">
        <v>2.7</v>
      </c>
      <c r="DR1183" s="72"/>
      <c r="DU1183" s="52"/>
      <c r="DX1183" s="75">
        <f t="shared" si="605"/>
        <v>55.492189105858166</v>
      </c>
      <c r="DY1183" s="51">
        <f t="shared" si="606"/>
        <v>0</v>
      </c>
      <c r="DZ1183" s="75">
        <f t="shared" si="607"/>
        <v>0</v>
      </c>
      <c r="EA1183" s="51" t="e">
        <f t="shared" si="608"/>
        <v>#DIV/0!</v>
      </c>
      <c r="EB1183" s="75">
        <f t="shared" si="609"/>
        <v>0</v>
      </c>
      <c r="EC1183" s="51" t="e">
        <f t="shared" si="610"/>
        <v>#DIV/0!</v>
      </c>
      <c r="ED1183" s="75">
        <f t="shared" si="611"/>
        <v>0</v>
      </c>
      <c r="EE1183" s="51" t="e">
        <f t="shared" si="612"/>
        <v>#DIV/0!</v>
      </c>
      <c r="EF1183" s="75">
        <f t="shared" si="613"/>
        <v>0</v>
      </c>
      <c r="EG1183" s="51" t="e">
        <f t="shared" si="614"/>
        <v>#DIV/0!</v>
      </c>
      <c r="EH1183" s="75">
        <f t="shared" si="615"/>
        <v>18.612024665981501</v>
      </c>
      <c r="EI1183" s="51">
        <f t="shared" si="616"/>
        <v>0</v>
      </c>
      <c r="EJ1183" s="75">
        <f t="shared" si="617"/>
        <v>25.895786228160329</v>
      </c>
      <c r="EK1183" s="51">
        <f t="shared" si="618"/>
        <v>0</v>
      </c>
      <c r="EL1183" s="75">
        <f t="shared" si="619"/>
        <v>0</v>
      </c>
      <c r="EM1183" s="51" t="e">
        <f t="shared" si="620"/>
        <v>#DIV/0!</v>
      </c>
      <c r="EN1183" s="75">
        <f t="shared" si="621"/>
        <v>0</v>
      </c>
      <c r="EO1183" s="51" t="e">
        <f t="shared" si="622"/>
        <v>#DIV/0!</v>
      </c>
      <c r="EP1183" s="75">
        <f t="shared" si="623"/>
        <v>0</v>
      </c>
      <c r="EQ1183" s="51" t="e">
        <f t="shared" si="624"/>
        <v>#DIV/0!</v>
      </c>
      <c r="ER1183" s="51">
        <f t="shared" si="625"/>
        <v>100</v>
      </c>
      <c r="ES1183" s="51">
        <f t="shared" si="626"/>
        <v>0</v>
      </c>
    </row>
    <row r="1184" spans="1:149" x14ac:dyDescent="0.45">
      <c r="A1184" s="78" t="s">
        <v>1467</v>
      </c>
      <c r="B1184" s="110" t="s">
        <v>3579</v>
      </c>
      <c r="C1184" s="51" t="s">
        <v>3648</v>
      </c>
      <c r="D1184" s="51" t="s">
        <v>3711</v>
      </c>
      <c r="E1184" s="78" t="s">
        <v>1121</v>
      </c>
      <c r="F1184" s="78" t="s">
        <v>2074</v>
      </c>
      <c r="G1184" s="72" t="s">
        <v>3375</v>
      </c>
      <c r="H1184" s="78" t="s">
        <v>1100</v>
      </c>
      <c r="I1184" s="78">
        <v>0.16666700000000001</v>
      </c>
      <c r="J1184" s="300">
        <v>2000</v>
      </c>
      <c r="K1184" s="78"/>
      <c r="L1184" s="300">
        <v>1600</v>
      </c>
      <c r="M1184" s="72"/>
      <c r="O1184" s="78"/>
      <c r="P1184" s="72" t="s">
        <v>3261</v>
      </c>
      <c r="AA1184" s="195"/>
      <c r="AB1184" s="195"/>
      <c r="AC1184" s="195"/>
      <c r="AD1184" s="72"/>
      <c r="AE1184" s="316">
        <v>0</v>
      </c>
      <c r="AF1184" s="195"/>
      <c r="AG1184" s="195">
        <v>1</v>
      </c>
      <c r="AH1184" s="72"/>
      <c r="AQ1184" s="174" t="s">
        <v>824</v>
      </c>
      <c r="AR1184" s="53">
        <v>4.2009999999999996</v>
      </c>
      <c r="AS1184" s="53">
        <v>49.06</v>
      </c>
      <c r="AT1184" s="77"/>
      <c r="AU1184" s="276"/>
      <c r="AV1184" s="276">
        <v>20000</v>
      </c>
      <c r="AW1184" s="48">
        <v>0</v>
      </c>
      <c r="AX1184" s="49"/>
      <c r="AY1184" s="276">
        <v>981200</v>
      </c>
      <c r="AZ1184" s="95">
        <v>9860.9379594438178</v>
      </c>
      <c r="BB1184" s="80" t="s">
        <v>3412</v>
      </c>
      <c r="BC1184" s="270"/>
      <c r="BD1184" s="72">
        <v>44.673999999999999</v>
      </c>
      <c r="BE1184" s="72"/>
      <c r="BF1184" s="72"/>
      <c r="BG1184" s="72"/>
      <c r="BH1184" s="72"/>
      <c r="BI1184" s="72"/>
      <c r="BJ1184" s="72"/>
      <c r="BK1184" s="72"/>
      <c r="BL1184" s="72"/>
      <c r="BM1184" s="72"/>
      <c r="BN1184" s="72"/>
      <c r="BO1184" s="72"/>
      <c r="BP1184" s="72"/>
      <c r="BQ1184" s="72"/>
      <c r="BR1184" s="72">
        <v>20.5014</v>
      </c>
      <c r="BS1184" s="72"/>
      <c r="BT1184" s="72"/>
      <c r="BU1184" s="72"/>
      <c r="BV1184" s="72"/>
      <c r="BW1184" s="72"/>
      <c r="BX1184" s="72">
        <v>28.5246</v>
      </c>
      <c r="BY1184" s="72"/>
      <c r="BZ1184" s="72"/>
      <c r="CA1184" s="72"/>
      <c r="CB1184" s="72"/>
      <c r="CC1184" s="72"/>
      <c r="CD1184" s="72"/>
      <c r="CE1184" s="72"/>
      <c r="CF1184" s="72"/>
      <c r="CG1184" s="72"/>
      <c r="CH1184" s="72"/>
      <c r="CI1184" s="72"/>
      <c r="CJ1184" s="72"/>
      <c r="CK1184" s="72"/>
      <c r="CL1184" s="72"/>
      <c r="CM1184" s="72"/>
      <c r="CN1184" s="72"/>
      <c r="CO1184" s="72"/>
      <c r="CP1184" s="72"/>
      <c r="CQ1184" s="72"/>
      <c r="CR1184" s="72"/>
      <c r="CS1184" s="72"/>
      <c r="CT1184" s="72"/>
      <c r="CU1184" s="72"/>
      <c r="CV1184" s="72"/>
      <c r="CW1184" s="72"/>
      <c r="CX1184" s="72"/>
      <c r="CY1184" s="72"/>
      <c r="CZ1184" s="72"/>
      <c r="DA1184" s="72"/>
      <c r="DB1184" s="72"/>
      <c r="DC1184" s="72"/>
      <c r="DD1184" s="72"/>
      <c r="DE1184" s="72"/>
      <c r="DF1184" s="72"/>
      <c r="DG1184" s="72"/>
      <c r="DH1184" s="78">
        <f t="shared" si="603"/>
        <v>93.699999999999989</v>
      </c>
      <c r="DJ1184" s="77">
        <f t="shared" si="604"/>
        <v>6.3000000000000114</v>
      </c>
      <c r="DK1184" s="72"/>
      <c r="DL1184" s="51" t="s">
        <v>3339</v>
      </c>
      <c r="DO1184" s="358"/>
      <c r="DP1184" s="72"/>
      <c r="DQ1184" s="374">
        <v>6.3</v>
      </c>
      <c r="DR1184" s="72"/>
      <c r="DU1184" s="52"/>
      <c r="DX1184" s="75">
        <f t="shared" si="605"/>
        <v>47.677694770544292</v>
      </c>
      <c r="DY1184" s="51">
        <f t="shared" si="606"/>
        <v>0</v>
      </c>
      <c r="DZ1184" s="75">
        <f t="shared" si="607"/>
        <v>0</v>
      </c>
      <c r="EA1184" s="51" t="e">
        <f t="shared" si="608"/>
        <v>#DIV/0!</v>
      </c>
      <c r="EB1184" s="75">
        <f t="shared" si="609"/>
        <v>0</v>
      </c>
      <c r="EC1184" s="51" t="e">
        <f t="shared" si="610"/>
        <v>#DIV/0!</v>
      </c>
      <c r="ED1184" s="75">
        <f t="shared" si="611"/>
        <v>0</v>
      </c>
      <c r="EE1184" s="51" t="e">
        <f t="shared" si="612"/>
        <v>#DIV/0!</v>
      </c>
      <c r="EF1184" s="75">
        <f t="shared" si="613"/>
        <v>0</v>
      </c>
      <c r="EG1184" s="51" t="e">
        <f t="shared" si="614"/>
        <v>#DIV/0!</v>
      </c>
      <c r="EH1184" s="75">
        <f t="shared" si="615"/>
        <v>21.879829242262545</v>
      </c>
      <c r="EI1184" s="51">
        <f t="shared" si="616"/>
        <v>0</v>
      </c>
      <c r="EJ1184" s="75">
        <f t="shared" si="617"/>
        <v>30.442475987193173</v>
      </c>
      <c r="EK1184" s="51">
        <f t="shared" si="618"/>
        <v>0</v>
      </c>
      <c r="EL1184" s="75">
        <f t="shared" si="619"/>
        <v>0</v>
      </c>
      <c r="EM1184" s="51" t="e">
        <f t="shared" si="620"/>
        <v>#DIV/0!</v>
      </c>
      <c r="EN1184" s="75">
        <f t="shared" si="621"/>
        <v>0</v>
      </c>
      <c r="EO1184" s="51" t="e">
        <f t="shared" si="622"/>
        <v>#DIV/0!</v>
      </c>
      <c r="EP1184" s="75">
        <f t="shared" si="623"/>
        <v>0</v>
      </c>
      <c r="EQ1184" s="51" t="e">
        <f t="shared" si="624"/>
        <v>#DIV/0!</v>
      </c>
      <c r="ER1184" s="51">
        <f t="shared" si="625"/>
        <v>100</v>
      </c>
      <c r="ES1184" s="51">
        <f t="shared" si="626"/>
        <v>0</v>
      </c>
    </row>
    <row r="1185" spans="1:149" x14ac:dyDescent="0.45">
      <c r="A1185" s="78" t="s">
        <v>1467</v>
      </c>
      <c r="B1185" s="110" t="s">
        <v>3579</v>
      </c>
      <c r="C1185" s="51" t="s">
        <v>3648</v>
      </c>
      <c r="D1185" s="51" t="s">
        <v>3711</v>
      </c>
      <c r="E1185" s="78" t="s">
        <v>1121</v>
      </c>
      <c r="F1185" s="78" t="s">
        <v>2075</v>
      </c>
      <c r="G1185" s="72" t="s">
        <v>3375</v>
      </c>
      <c r="H1185" s="78" t="s">
        <v>1100</v>
      </c>
      <c r="I1185" s="78">
        <v>8.3333299999999999E-2</v>
      </c>
      <c r="J1185" s="300">
        <v>2000</v>
      </c>
      <c r="K1185" s="78"/>
      <c r="L1185" s="300">
        <v>1700</v>
      </c>
      <c r="M1185" s="72"/>
      <c r="O1185" s="78"/>
      <c r="P1185" s="72" t="s">
        <v>3261</v>
      </c>
      <c r="AA1185" s="195"/>
      <c r="AB1185" s="195"/>
      <c r="AC1185" s="195"/>
      <c r="AD1185" s="72"/>
      <c r="AE1185" s="316">
        <v>0</v>
      </c>
      <c r="AF1185" s="195"/>
      <c r="AG1185" s="195">
        <v>1</v>
      </c>
      <c r="AH1185" s="72"/>
      <c r="AQ1185" s="174" t="s">
        <v>824</v>
      </c>
      <c r="AR1185" s="53">
        <v>4.008</v>
      </c>
      <c r="AS1185" s="53">
        <v>41.09</v>
      </c>
      <c r="AT1185" s="77"/>
      <c r="AU1185" s="276"/>
      <c r="AV1185" s="276">
        <v>20000</v>
      </c>
      <c r="AW1185" s="48">
        <v>0</v>
      </c>
      <c r="AX1185" s="49"/>
      <c r="AY1185" s="276">
        <v>821800.00000000012</v>
      </c>
      <c r="AZ1185" s="95">
        <v>8258.9877854371498</v>
      </c>
      <c r="BB1185" s="80" t="s">
        <v>3412</v>
      </c>
      <c r="BC1185" s="270"/>
      <c r="BD1185" s="72">
        <v>43.148400000000002</v>
      </c>
      <c r="BE1185" s="72"/>
      <c r="BF1185" s="72"/>
      <c r="BG1185" s="72"/>
      <c r="BH1185" s="72"/>
      <c r="BI1185" s="72"/>
      <c r="BJ1185" s="72"/>
      <c r="BK1185" s="72"/>
      <c r="BL1185" s="72"/>
      <c r="BM1185" s="72"/>
      <c r="BN1185" s="72"/>
      <c r="BO1185" s="72"/>
      <c r="BP1185" s="72"/>
      <c r="BQ1185" s="72"/>
      <c r="BR1185" s="72">
        <v>19.801200000000001</v>
      </c>
      <c r="BS1185" s="72"/>
      <c r="BT1185" s="72"/>
      <c r="BU1185" s="72"/>
      <c r="BV1185" s="72"/>
      <c r="BW1185" s="72"/>
      <c r="BX1185" s="72">
        <v>27.5504</v>
      </c>
      <c r="BY1185" s="72"/>
      <c r="BZ1185" s="72"/>
      <c r="CA1185" s="72"/>
      <c r="CB1185" s="72"/>
      <c r="CC1185" s="72"/>
      <c r="CD1185" s="72"/>
      <c r="CE1185" s="72"/>
      <c r="CF1185" s="72"/>
      <c r="CG1185" s="72"/>
      <c r="CH1185" s="72"/>
      <c r="CI1185" s="72"/>
      <c r="CJ1185" s="72"/>
      <c r="CK1185" s="72"/>
      <c r="CL1185" s="72"/>
      <c r="CM1185" s="72"/>
      <c r="CN1185" s="72"/>
      <c r="CO1185" s="72"/>
      <c r="CP1185" s="72"/>
      <c r="CQ1185" s="72"/>
      <c r="CR1185" s="72"/>
      <c r="CS1185" s="72"/>
      <c r="CT1185" s="72"/>
      <c r="CU1185" s="72"/>
      <c r="CV1185" s="72"/>
      <c r="CW1185" s="72"/>
      <c r="CX1185" s="72"/>
      <c r="CY1185" s="72"/>
      <c r="CZ1185" s="72"/>
      <c r="DA1185" s="72"/>
      <c r="DB1185" s="72"/>
      <c r="DC1185" s="72"/>
      <c r="DD1185" s="72"/>
      <c r="DE1185" s="72"/>
      <c r="DF1185" s="72"/>
      <c r="DG1185" s="72"/>
      <c r="DH1185" s="78">
        <f t="shared" si="603"/>
        <v>90.5</v>
      </c>
      <c r="DJ1185" s="77">
        <f t="shared" si="604"/>
        <v>9.5</v>
      </c>
      <c r="DK1185" s="72"/>
      <c r="DL1185" s="51" t="s">
        <v>3339</v>
      </c>
      <c r="DO1185" s="358"/>
      <c r="DP1185" s="72"/>
      <c r="DQ1185" s="374">
        <v>9.5</v>
      </c>
      <c r="DR1185" s="72"/>
      <c r="DU1185" s="52"/>
      <c r="DX1185" s="75">
        <f t="shared" si="605"/>
        <v>47.677790055248622</v>
      </c>
      <c r="DY1185" s="51">
        <f t="shared" si="606"/>
        <v>0</v>
      </c>
      <c r="DZ1185" s="75">
        <f t="shared" si="607"/>
        <v>0</v>
      </c>
      <c r="EA1185" s="51" t="e">
        <f t="shared" si="608"/>
        <v>#DIV/0!</v>
      </c>
      <c r="EB1185" s="75">
        <f t="shared" si="609"/>
        <v>0</v>
      </c>
      <c r="EC1185" s="51" t="e">
        <f t="shared" si="610"/>
        <v>#DIV/0!</v>
      </c>
      <c r="ED1185" s="75">
        <f t="shared" si="611"/>
        <v>0</v>
      </c>
      <c r="EE1185" s="51" t="e">
        <f t="shared" si="612"/>
        <v>#DIV/0!</v>
      </c>
      <c r="EF1185" s="75">
        <f t="shared" si="613"/>
        <v>0</v>
      </c>
      <c r="EG1185" s="51" t="e">
        <f t="shared" si="614"/>
        <v>#DIV/0!</v>
      </c>
      <c r="EH1185" s="75">
        <f t="shared" si="615"/>
        <v>21.879779005524863</v>
      </c>
      <c r="EI1185" s="51">
        <f t="shared" si="616"/>
        <v>0</v>
      </c>
      <c r="EJ1185" s="75">
        <f t="shared" si="617"/>
        <v>30.442430939226519</v>
      </c>
      <c r="EK1185" s="51">
        <f t="shared" si="618"/>
        <v>0</v>
      </c>
      <c r="EL1185" s="75">
        <f t="shared" si="619"/>
        <v>0</v>
      </c>
      <c r="EM1185" s="51" t="e">
        <f t="shared" si="620"/>
        <v>#DIV/0!</v>
      </c>
      <c r="EN1185" s="75">
        <f t="shared" si="621"/>
        <v>0</v>
      </c>
      <c r="EO1185" s="51" t="e">
        <f t="shared" si="622"/>
        <v>#DIV/0!</v>
      </c>
      <c r="EP1185" s="75">
        <f t="shared" si="623"/>
        <v>0</v>
      </c>
      <c r="EQ1185" s="51" t="e">
        <f t="shared" si="624"/>
        <v>#DIV/0!</v>
      </c>
      <c r="ER1185" s="51">
        <f t="shared" si="625"/>
        <v>100</v>
      </c>
      <c r="ES1185" s="51">
        <f t="shared" si="626"/>
        <v>0</v>
      </c>
    </row>
    <row r="1186" spans="1:149" x14ac:dyDescent="0.45">
      <c r="A1186" s="78" t="s">
        <v>1467</v>
      </c>
      <c r="B1186" s="110" t="s">
        <v>3579</v>
      </c>
      <c r="C1186" s="51" t="s">
        <v>3648</v>
      </c>
      <c r="D1186" s="51" t="s">
        <v>3711</v>
      </c>
      <c r="E1186" s="78" t="s">
        <v>1121</v>
      </c>
      <c r="F1186" s="78" t="s">
        <v>2076</v>
      </c>
      <c r="G1186" s="72" t="s">
        <v>3375</v>
      </c>
      <c r="H1186" s="78" t="s">
        <v>1100</v>
      </c>
      <c r="I1186" s="78">
        <v>0.33333299999999999</v>
      </c>
      <c r="J1186" s="300">
        <v>2000</v>
      </c>
      <c r="K1186" s="78"/>
      <c r="L1186" s="300">
        <v>1500</v>
      </c>
      <c r="M1186" s="72"/>
      <c r="O1186" s="78"/>
      <c r="P1186" s="72" t="s">
        <v>3261</v>
      </c>
      <c r="AA1186" s="195"/>
      <c r="AB1186" s="195"/>
      <c r="AC1186" s="195"/>
      <c r="AD1186" s="72"/>
      <c r="AE1186" s="316">
        <v>0</v>
      </c>
      <c r="AF1186" s="195"/>
      <c r="AG1186" s="195">
        <v>1</v>
      </c>
      <c r="AH1186" s="72"/>
      <c r="AQ1186" s="174" t="s">
        <v>824</v>
      </c>
      <c r="AR1186" s="53">
        <v>4.4130000000000003</v>
      </c>
      <c r="AS1186" s="53">
        <v>59.66</v>
      </c>
      <c r="AT1186" s="77"/>
      <c r="AU1186" s="276"/>
      <c r="AV1186" s="276">
        <v>20000</v>
      </c>
      <c r="AW1186" s="48">
        <v>0</v>
      </c>
      <c r="AX1186" s="49"/>
      <c r="AY1186" s="276">
        <v>1193200</v>
      </c>
      <c r="AZ1186" s="95">
        <v>11991.511591121447</v>
      </c>
      <c r="BB1186" s="80" t="s">
        <v>3412</v>
      </c>
      <c r="BC1186" s="270"/>
      <c r="BD1186" s="72">
        <v>46.707299999999996</v>
      </c>
      <c r="BE1186" s="72"/>
      <c r="BF1186" s="72"/>
      <c r="BG1186" s="72"/>
      <c r="BH1186" s="72"/>
      <c r="BI1186" s="72"/>
      <c r="BJ1186" s="72"/>
      <c r="BK1186" s="72"/>
      <c r="BL1186" s="72"/>
      <c r="BM1186" s="72"/>
      <c r="BN1186" s="72"/>
      <c r="BO1186" s="72"/>
      <c r="BP1186" s="72"/>
      <c r="BQ1186" s="72"/>
      <c r="BR1186" s="72">
        <v>18.605699999999999</v>
      </c>
      <c r="BS1186" s="72"/>
      <c r="BT1186" s="72"/>
      <c r="BU1186" s="72"/>
      <c r="BV1186" s="72"/>
      <c r="BW1186" s="72"/>
      <c r="BX1186" s="72">
        <v>25.887</v>
      </c>
      <c r="BY1186" s="72"/>
      <c r="BZ1186" s="72"/>
      <c r="CA1186" s="72"/>
      <c r="CB1186" s="72"/>
      <c r="CC1186" s="72"/>
      <c r="CD1186" s="72"/>
      <c r="CE1186" s="72"/>
      <c r="CF1186" s="72"/>
      <c r="CG1186" s="72"/>
      <c r="CH1186" s="72"/>
      <c r="CI1186" s="72"/>
      <c r="CJ1186" s="72"/>
      <c r="CK1186" s="72"/>
      <c r="CL1186" s="72"/>
      <c r="CM1186" s="72"/>
      <c r="CN1186" s="72"/>
      <c r="CO1186" s="72"/>
      <c r="CP1186" s="72"/>
      <c r="CQ1186" s="72"/>
      <c r="CR1186" s="72"/>
      <c r="CS1186" s="72"/>
      <c r="CT1186" s="72"/>
      <c r="CU1186" s="72"/>
      <c r="CV1186" s="72"/>
      <c r="CW1186" s="72"/>
      <c r="CX1186" s="72"/>
      <c r="CY1186" s="72"/>
      <c r="CZ1186" s="72"/>
      <c r="DA1186" s="72"/>
      <c r="DB1186" s="72"/>
      <c r="DC1186" s="72"/>
      <c r="DD1186" s="72"/>
      <c r="DE1186" s="72"/>
      <c r="DF1186" s="72"/>
      <c r="DG1186" s="72"/>
      <c r="DH1186" s="78">
        <f t="shared" si="603"/>
        <v>91.199999999999989</v>
      </c>
      <c r="DJ1186" s="77">
        <f t="shared" si="604"/>
        <v>8.8000000000000114</v>
      </c>
      <c r="DK1186" s="72"/>
      <c r="DL1186" s="51" t="s">
        <v>3339</v>
      </c>
      <c r="DO1186" s="358"/>
      <c r="DP1186" s="72"/>
      <c r="DQ1186" s="374">
        <v>8.8000000000000007</v>
      </c>
      <c r="DR1186" s="72"/>
      <c r="DU1186" s="52"/>
      <c r="DX1186" s="75">
        <f t="shared" si="605"/>
        <v>51.214144736842101</v>
      </c>
      <c r="DY1186" s="51">
        <f t="shared" si="606"/>
        <v>0</v>
      </c>
      <c r="DZ1186" s="75">
        <f t="shared" si="607"/>
        <v>0</v>
      </c>
      <c r="EA1186" s="51" t="e">
        <f t="shared" si="608"/>
        <v>#DIV/0!</v>
      </c>
      <c r="EB1186" s="75">
        <f t="shared" si="609"/>
        <v>0</v>
      </c>
      <c r="EC1186" s="51" t="e">
        <f t="shared" si="610"/>
        <v>#DIV/0!</v>
      </c>
      <c r="ED1186" s="75">
        <f t="shared" si="611"/>
        <v>0</v>
      </c>
      <c r="EE1186" s="51" t="e">
        <f t="shared" si="612"/>
        <v>#DIV/0!</v>
      </c>
      <c r="EF1186" s="75">
        <f t="shared" si="613"/>
        <v>0</v>
      </c>
      <c r="EG1186" s="51" t="e">
        <f t="shared" si="614"/>
        <v>#DIV/0!</v>
      </c>
      <c r="EH1186" s="75">
        <f t="shared" si="615"/>
        <v>20.400986842105265</v>
      </c>
      <c r="EI1186" s="51">
        <f t="shared" si="616"/>
        <v>0</v>
      </c>
      <c r="EJ1186" s="75">
        <f t="shared" si="617"/>
        <v>28.384868421052634</v>
      </c>
      <c r="EK1186" s="51">
        <f t="shared" si="618"/>
        <v>0</v>
      </c>
      <c r="EL1186" s="75">
        <f t="shared" si="619"/>
        <v>0</v>
      </c>
      <c r="EM1186" s="51" t="e">
        <f t="shared" si="620"/>
        <v>#DIV/0!</v>
      </c>
      <c r="EN1186" s="75">
        <f t="shared" si="621"/>
        <v>0</v>
      </c>
      <c r="EO1186" s="51" t="e">
        <f t="shared" si="622"/>
        <v>#DIV/0!</v>
      </c>
      <c r="EP1186" s="75">
        <f t="shared" si="623"/>
        <v>0</v>
      </c>
      <c r="EQ1186" s="51" t="e">
        <f t="shared" si="624"/>
        <v>#DIV/0!</v>
      </c>
      <c r="ER1186" s="51">
        <f t="shared" si="625"/>
        <v>100</v>
      </c>
      <c r="ES1186" s="51">
        <f t="shared" si="626"/>
        <v>0</v>
      </c>
    </row>
    <row r="1187" spans="1:149" x14ac:dyDescent="0.45">
      <c r="A1187" s="78" t="s">
        <v>1467</v>
      </c>
      <c r="B1187" s="110" t="s">
        <v>3579</v>
      </c>
      <c r="C1187" s="51" t="s">
        <v>3648</v>
      </c>
      <c r="D1187" s="51" t="s">
        <v>3711</v>
      </c>
      <c r="E1187" s="78" t="s">
        <v>1121</v>
      </c>
      <c r="F1187" s="78" t="s">
        <v>2077</v>
      </c>
      <c r="G1187" s="72" t="s">
        <v>3375</v>
      </c>
      <c r="H1187" s="78" t="s">
        <v>1100</v>
      </c>
      <c r="I1187" s="78">
        <v>0.16666700000000001</v>
      </c>
      <c r="J1187" s="300">
        <v>2000</v>
      </c>
      <c r="K1187" s="78"/>
      <c r="L1187" s="300">
        <v>1600</v>
      </c>
      <c r="M1187" s="72"/>
      <c r="O1187" s="78"/>
      <c r="P1187" s="72" t="s">
        <v>3261</v>
      </c>
      <c r="AA1187" s="195"/>
      <c r="AB1187" s="195"/>
      <c r="AC1187" s="195"/>
      <c r="AD1187" s="72"/>
      <c r="AE1187" s="316">
        <v>0</v>
      </c>
      <c r="AF1187" s="195"/>
      <c r="AG1187" s="195">
        <v>1</v>
      </c>
      <c r="AH1187" s="72"/>
      <c r="AQ1187" s="174" t="s">
        <v>824</v>
      </c>
      <c r="AR1187" s="53">
        <v>4.2009999999999996</v>
      </c>
      <c r="AS1187" s="53">
        <v>49.06</v>
      </c>
      <c r="AT1187" s="77"/>
      <c r="AU1187" s="276"/>
      <c r="AV1187" s="276">
        <v>20000</v>
      </c>
      <c r="AW1187" s="48">
        <v>0</v>
      </c>
      <c r="AX1187" s="49"/>
      <c r="AY1187" s="276">
        <v>981200</v>
      </c>
      <c r="AZ1187" s="95">
        <v>9860.9379594438178</v>
      </c>
      <c r="BB1187" s="80" t="s">
        <v>3412</v>
      </c>
      <c r="BC1187" s="270"/>
      <c r="BD1187" s="72">
        <v>46.092700000000001</v>
      </c>
      <c r="BE1187" s="72"/>
      <c r="BF1187" s="72"/>
      <c r="BG1187" s="72"/>
      <c r="BH1187" s="72"/>
      <c r="BI1187" s="72"/>
      <c r="BJ1187" s="72"/>
      <c r="BK1187" s="72"/>
      <c r="BL1187" s="72"/>
      <c r="BM1187" s="72"/>
      <c r="BN1187" s="72"/>
      <c r="BO1187" s="72"/>
      <c r="BP1187" s="72"/>
      <c r="BQ1187" s="72"/>
      <c r="BR1187" s="72">
        <v>18.360900000000001</v>
      </c>
      <c r="BS1187" s="72"/>
      <c r="BT1187" s="72"/>
      <c r="BU1187" s="72"/>
      <c r="BV1187" s="72"/>
      <c r="BW1187" s="72"/>
      <c r="BX1187" s="72">
        <v>25.546399999999998</v>
      </c>
      <c r="BY1187" s="72"/>
      <c r="BZ1187" s="72"/>
      <c r="CA1187" s="72"/>
      <c r="CB1187" s="72"/>
      <c r="CC1187" s="72"/>
      <c r="CD1187" s="72"/>
      <c r="CE1187" s="72"/>
      <c r="CF1187" s="72"/>
      <c r="CG1187" s="72"/>
      <c r="CH1187" s="72"/>
      <c r="CI1187" s="72"/>
      <c r="CJ1187" s="72"/>
      <c r="CK1187" s="72"/>
      <c r="CL1187" s="72"/>
      <c r="CM1187" s="72"/>
      <c r="CN1187" s="72"/>
      <c r="CO1187" s="72"/>
      <c r="CP1187" s="72"/>
      <c r="CQ1187" s="72"/>
      <c r="CR1187" s="72"/>
      <c r="CS1187" s="72"/>
      <c r="CT1187" s="72"/>
      <c r="CU1187" s="72"/>
      <c r="CV1187" s="72"/>
      <c r="CW1187" s="72"/>
      <c r="CX1187" s="72"/>
      <c r="CY1187" s="72"/>
      <c r="CZ1187" s="72"/>
      <c r="DA1187" s="72"/>
      <c r="DB1187" s="72"/>
      <c r="DC1187" s="72"/>
      <c r="DD1187" s="72"/>
      <c r="DE1187" s="72"/>
      <c r="DF1187" s="72"/>
      <c r="DG1187" s="72"/>
      <c r="DH1187" s="78">
        <f t="shared" si="603"/>
        <v>90</v>
      </c>
      <c r="DJ1187" s="77">
        <f t="shared" si="604"/>
        <v>10</v>
      </c>
      <c r="DK1187" s="72"/>
      <c r="DL1187" s="51" t="s">
        <v>3339</v>
      </c>
      <c r="DO1187" s="358"/>
      <c r="DP1187" s="72"/>
      <c r="DQ1187" s="374">
        <v>10</v>
      </c>
      <c r="DR1187" s="72"/>
      <c r="DU1187" s="52"/>
      <c r="DX1187" s="75">
        <f t="shared" si="605"/>
        <v>51.214111111111116</v>
      </c>
      <c r="DY1187" s="51">
        <f t="shared" si="606"/>
        <v>0</v>
      </c>
      <c r="DZ1187" s="75">
        <f t="shared" si="607"/>
        <v>0</v>
      </c>
      <c r="EA1187" s="51" t="e">
        <f t="shared" si="608"/>
        <v>#DIV/0!</v>
      </c>
      <c r="EB1187" s="75">
        <f t="shared" si="609"/>
        <v>0</v>
      </c>
      <c r="EC1187" s="51" t="e">
        <f t="shared" si="610"/>
        <v>#DIV/0!</v>
      </c>
      <c r="ED1187" s="75">
        <f t="shared" si="611"/>
        <v>0</v>
      </c>
      <c r="EE1187" s="51" t="e">
        <f t="shared" si="612"/>
        <v>#DIV/0!</v>
      </c>
      <c r="EF1187" s="75">
        <f t="shared" si="613"/>
        <v>0</v>
      </c>
      <c r="EG1187" s="51" t="e">
        <f t="shared" si="614"/>
        <v>#DIV/0!</v>
      </c>
      <c r="EH1187" s="75">
        <f t="shared" si="615"/>
        <v>20.401</v>
      </c>
      <c r="EI1187" s="51">
        <f t="shared" si="616"/>
        <v>0</v>
      </c>
      <c r="EJ1187" s="75">
        <f t="shared" si="617"/>
        <v>28.384888888888888</v>
      </c>
      <c r="EK1187" s="51">
        <f t="shared" si="618"/>
        <v>0</v>
      </c>
      <c r="EL1187" s="75">
        <f t="shared" si="619"/>
        <v>0</v>
      </c>
      <c r="EM1187" s="51" t="e">
        <f t="shared" si="620"/>
        <v>#DIV/0!</v>
      </c>
      <c r="EN1187" s="75">
        <f t="shared" si="621"/>
        <v>0</v>
      </c>
      <c r="EO1187" s="51" t="e">
        <f t="shared" si="622"/>
        <v>#DIV/0!</v>
      </c>
      <c r="EP1187" s="75">
        <f t="shared" si="623"/>
        <v>0</v>
      </c>
      <c r="EQ1187" s="51" t="e">
        <f t="shared" si="624"/>
        <v>#DIV/0!</v>
      </c>
      <c r="ER1187" s="51">
        <f t="shared" si="625"/>
        <v>100</v>
      </c>
      <c r="ES1187" s="51">
        <f t="shared" si="626"/>
        <v>0</v>
      </c>
    </row>
    <row r="1188" spans="1:149" x14ac:dyDescent="0.45">
      <c r="A1188" s="78" t="s">
        <v>1467</v>
      </c>
      <c r="B1188" s="110" t="s">
        <v>3579</v>
      </c>
      <c r="C1188" s="51" t="s">
        <v>3648</v>
      </c>
      <c r="D1188" s="51" t="s">
        <v>3711</v>
      </c>
      <c r="E1188" s="78" t="s">
        <v>1121</v>
      </c>
      <c r="F1188" s="78" t="s">
        <v>2078</v>
      </c>
      <c r="G1188" s="72" t="s">
        <v>3375</v>
      </c>
      <c r="H1188" s="78" t="s">
        <v>1100</v>
      </c>
      <c r="I1188" s="78">
        <v>8.3333299999999999E-2</v>
      </c>
      <c r="J1188" s="300">
        <v>2000</v>
      </c>
      <c r="K1188" s="78"/>
      <c r="L1188" s="300">
        <v>1700</v>
      </c>
      <c r="M1188" s="72"/>
      <c r="O1188" s="78"/>
      <c r="P1188" s="72" t="s">
        <v>3261</v>
      </c>
      <c r="AA1188" s="195"/>
      <c r="AB1188" s="195"/>
      <c r="AC1188" s="195"/>
      <c r="AD1188" s="72"/>
      <c r="AE1188" s="316">
        <v>0</v>
      </c>
      <c r="AF1188" s="195"/>
      <c r="AG1188" s="195">
        <v>1</v>
      </c>
      <c r="AH1188" s="72"/>
      <c r="AQ1188" s="174" t="s">
        <v>824</v>
      </c>
      <c r="AR1188" s="53">
        <v>4.008</v>
      </c>
      <c r="AS1188" s="53">
        <v>41.09</v>
      </c>
      <c r="AT1188" s="77"/>
      <c r="AU1188" s="276"/>
      <c r="AV1188" s="276">
        <v>20000</v>
      </c>
      <c r="AW1188" s="48">
        <v>0</v>
      </c>
      <c r="AX1188" s="49"/>
      <c r="AY1188" s="276">
        <v>821800.00000000012</v>
      </c>
      <c r="AZ1188" s="95">
        <v>8258.9877854371498</v>
      </c>
      <c r="BB1188" s="80" t="s">
        <v>3412</v>
      </c>
      <c r="BC1188" s="270"/>
      <c r="BD1188" s="72">
        <v>45.1708</v>
      </c>
      <c r="BE1188" s="72"/>
      <c r="BF1188" s="72"/>
      <c r="BG1188" s="72"/>
      <c r="BH1188" s="72"/>
      <c r="BI1188" s="72"/>
      <c r="BJ1188" s="72"/>
      <c r="BK1188" s="72"/>
      <c r="BL1188" s="72"/>
      <c r="BM1188" s="72"/>
      <c r="BN1188" s="72"/>
      <c r="BO1188" s="72"/>
      <c r="BP1188" s="72"/>
      <c r="BQ1188" s="72"/>
      <c r="BR1188" s="72">
        <v>17.9937</v>
      </c>
      <c r="BS1188" s="72"/>
      <c r="BT1188" s="72"/>
      <c r="BU1188" s="72"/>
      <c r="BV1188" s="72"/>
      <c r="BW1188" s="72"/>
      <c r="BX1188" s="72">
        <v>25.035499999999999</v>
      </c>
      <c r="BY1188" s="72"/>
      <c r="BZ1188" s="72"/>
      <c r="CA1188" s="72"/>
      <c r="CB1188" s="72"/>
      <c r="CC1188" s="72"/>
      <c r="CD1188" s="72"/>
      <c r="CE1188" s="72"/>
      <c r="CF1188" s="72"/>
      <c r="CG1188" s="72"/>
      <c r="CH1188" s="72"/>
      <c r="CI1188" s="72"/>
      <c r="CJ1188" s="72"/>
      <c r="CK1188" s="72"/>
      <c r="CL1188" s="72"/>
      <c r="CM1188" s="72"/>
      <c r="CN1188" s="72"/>
      <c r="CO1188" s="72"/>
      <c r="CP1188" s="72"/>
      <c r="CQ1188" s="72"/>
      <c r="CR1188" s="72"/>
      <c r="CS1188" s="72"/>
      <c r="CT1188" s="72"/>
      <c r="CU1188" s="72"/>
      <c r="CV1188" s="72"/>
      <c r="CW1188" s="72"/>
      <c r="CX1188" s="72"/>
      <c r="CY1188" s="72"/>
      <c r="CZ1188" s="72"/>
      <c r="DA1188" s="72"/>
      <c r="DB1188" s="72"/>
      <c r="DC1188" s="72"/>
      <c r="DD1188" s="72"/>
      <c r="DE1188" s="72"/>
      <c r="DF1188" s="72"/>
      <c r="DG1188" s="72"/>
      <c r="DH1188" s="78">
        <f t="shared" si="603"/>
        <v>88.2</v>
      </c>
      <c r="DJ1188" s="77">
        <f t="shared" si="604"/>
        <v>11.799999999999997</v>
      </c>
      <c r="DK1188" s="72"/>
      <c r="DL1188" s="51" t="s">
        <v>3339</v>
      </c>
      <c r="DO1188" s="358"/>
      <c r="DP1188" s="72"/>
      <c r="DQ1188" s="374">
        <v>11.8</v>
      </c>
      <c r="DR1188" s="72"/>
      <c r="DU1188" s="52"/>
      <c r="DX1188" s="75">
        <f t="shared" si="605"/>
        <v>51.214058956916098</v>
      </c>
      <c r="DY1188" s="51">
        <f t="shared" si="606"/>
        <v>0</v>
      </c>
      <c r="DZ1188" s="75">
        <f t="shared" si="607"/>
        <v>0</v>
      </c>
      <c r="EA1188" s="51" t="e">
        <f t="shared" si="608"/>
        <v>#DIV/0!</v>
      </c>
      <c r="EB1188" s="75">
        <f t="shared" si="609"/>
        <v>0</v>
      </c>
      <c r="EC1188" s="51" t="e">
        <f t="shared" si="610"/>
        <v>#DIV/0!</v>
      </c>
      <c r="ED1188" s="75">
        <f t="shared" si="611"/>
        <v>0</v>
      </c>
      <c r="EE1188" s="51" t="e">
        <f t="shared" si="612"/>
        <v>#DIV/0!</v>
      </c>
      <c r="EF1188" s="75">
        <f t="shared" si="613"/>
        <v>0</v>
      </c>
      <c r="EG1188" s="51" t="e">
        <f t="shared" si="614"/>
        <v>#DIV/0!</v>
      </c>
      <c r="EH1188" s="75">
        <f t="shared" si="615"/>
        <v>20.401020408163266</v>
      </c>
      <c r="EI1188" s="51">
        <f t="shared" si="616"/>
        <v>0</v>
      </c>
      <c r="EJ1188" s="75">
        <f t="shared" si="617"/>
        <v>28.384920634920636</v>
      </c>
      <c r="EK1188" s="51">
        <f t="shared" si="618"/>
        <v>0</v>
      </c>
      <c r="EL1188" s="75">
        <f t="shared" si="619"/>
        <v>0</v>
      </c>
      <c r="EM1188" s="51" t="e">
        <f t="shared" si="620"/>
        <v>#DIV/0!</v>
      </c>
      <c r="EN1188" s="75">
        <f t="shared" si="621"/>
        <v>0</v>
      </c>
      <c r="EO1188" s="51" t="e">
        <f t="shared" si="622"/>
        <v>#DIV/0!</v>
      </c>
      <c r="EP1188" s="75">
        <f t="shared" si="623"/>
        <v>0</v>
      </c>
      <c r="EQ1188" s="51" t="e">
        <f t="shared" si="624"/>
        <v>#DIV/0!</v>
      </c>
      <c r="ER1188" s="51">
        <f t="shared" si="625"/>
        <v>100</v>
      </c>
      <c r="ES1188" s="51">
        <f t="shared" si="626"/>
        <v>0</v>
      </c>
    </row>
    <row r="1189" spans="1:149" x14ac:dyDescent="0.45">
      <c r="A1189" s="78" t="s">
        <v>1467</v>
      </c>
      <c r="B1189" s="110" t="s">
        <v>3579</v>
      </c>
      <c r="C1189" s="51" t="s">
        <v>3648</v>
      </c>
      <c r="D1189" s="51" t="s">
        <v>3711</v>
      </c>
      <c r="E1189" s="78" t="s">
        <v>1121</v>
      </c>
      <c r="F1189" s="78" t="s">
        <v>2079</v>
      </c>
      <c r="G1189" s="72" t="s">
        <v>3375</v>
      </c>
      <c r="H1189" s="78" t="s">
        <v>1100</v>
      </c>
      <c r="I1189" s="78">
        <v>0.33333299999999999</v>
      </c>
      <c r="J1189" s="300">
        <v>2000</v>
      </c>
      <c r="K1189" s="78"/>
      <c r="L1189" s="300">
        <v>1500</v>
      </c>
      <c r="M1189" s="72"/>
      <c r="O1189" s="78"/>
      <c r="P1189" s="72" t="s">
        <v>3261</v>
      </c>
      <c r="AA1189" s="195"/>
      <c r="AB1189" s="195"/>
      <c r="AC1189" s="195"/>
      <c r="AD1189" s="72"/>
      <c r="AE1189" s="316">
        <v>0</v>
      </c>
      <c r="AF1189" s="195"/>
      <c r="AG1189" s="195">
        <v>1</v>
      </c>
      <c r="AH1189" s="72"/>
      <c r="AQ1189" s="174" t="s">
        <v>824</v>
      </c>
      <c r="AR1189" s="53">
        <v>4.4130000000000003</v>
      </c>
      <c r="AS1189" s="53">
        <v>59.66</v>
      </c>
      <c r="AT1189" s="77"/>
      <c r="AU1189" s="276"/>
      <c r="AV1189" s="276">
        <v>20000</v>
      </c>
      <c r="AW1189" s="48">
        <v>0</v>
      </c>
      <c r="AX1189" s="49"/>
      <c r="AY1189" s="276">
        <v>1193200</v>
      </c>
      <c r="AZ1189" s="95">
        <v>11991.511591121447</v>
      </c>
      <c r="BB1189" s="80" t="s">
        <v>3412</v>
      </c>
      <c r="BC1189" s="270"/>
      <c r="BD1189" s="72">
        <v>32.986199999999997</v>
      </c>
      <c r="BE1189" s="72"/>
      <c r="BF1189" s="72"/>
      <c r="BG1189" s="72"/>
      <c r="BH1189" s="72"/>
      <c r="BI1189" s="72"/>
      <c r="BJ1189" s="72"/>
      <c r="BK1189" s="72"/>
      <c r="BL1189" s="72"/>
      <c r="BM1189" s="72"/>
      <c r="BN1189" s="72"/>
      <c r="BO1189" s="72"/>
      <c r="BP1189" s="72"/>
      <c r="BQ1189" s="72"/>
      <c r="BR1189" s="72">
        <v>14.205</v>
      </c>
      <c r="BS1189" s="72"/>
      <c r="BT1189" s="72"/>
      <c r="BU1189" s="72"/>
      <c r="BV1189" s="72"/>
      <c r="BW1189" s="72"/>
      <c r="BX1189" s="72">
        <v>41.808700000000002</v>
      </c>
      <c r="BY1189" s="72"/>
      <c r="BZ1189" s="72"/>
      <c r="CA1189" s="72"/>
      <c r="CB1189" s="72"/>
      <c r="CC1189" s="72"/>
      <c r="CD1189" s="72"/>
      <c r="CE1189" s="72"/>
      <c r="CF1189" s="72"/>
      <c r="CG1189" s="72"/>
      <c r="CH1189" s="72"/>
      <c r="CI1189" s="72"/>
      <c r="CJ1189" s="72"/>
      <c r="CK1189" s="72"/>
      <c r="CL1189" s="72"/>
      <c r="CM1189" s="72"/>
      <c r="CN1189" s="72"/>
      <c r="CO1189" s="72"/>
      <c r="CP1189" s="72"/>
      <c r="CQ1189" s="72"/>
      <c r="CR1189" s="72"/>
      <c r="CS1189" s="72"/>
      <c r="CT1189" s="72"/>
      <c r="CU1189" s="72"/>
      <c r="CV1189" s="72"/>
      <c r="CW1189" s="72"/>
      <c r="CX1189" s="72"/>
      <c r="CY1189" s="72"/>
      <c r="CZ1189" s="72"/>
      <c r="DA1189" s="72"/>
      <c r="DB1189" s="72"/>
      <c r="DC1189" s="72"/>
      <c r="DD1189" s="72"/>
      <c r="DE1189" s="72"/>
      <c r="DF1189" s="72"/>
      <c r="DG1189" s="72"/>
      <c r="DH1189" s="78">
        <f t="shared" si="603"/>
        <v>88.999899999999997</v>
      </c>
      <c r="DJ1189" s="77">
        <f t="shared" si="604"/>
        <v>11.000100000000003</v>
      </c>
      <c r="DK1189" s="72"/>
      <c r="DL1189" s="51" t="s">
        <v>3339</v>
      </c>
      <c r="DO1189" s="358"/>
      <c r="DP1189" s="72"/>
      <c r="DQ1189" s="374">
        <v>11</v>
      </c>
      <c r="DR1189" s="72"/>
      <c r="DU1189" s="52"/>
      <c r="DX1189" s="75">
        <f t="shared" si="605"/>
        <v>37.063187711446865</v>
      </c>
      <c r="DY1189" s="51">
        <f t="shared" si="606"/>
        <v>0</v>
      </c>
      <c r="DZ1189" s="75">
        <f t="shared" si="607"/>
        <v>0</v>
      </c>
      <c r="EA1189" s="51" t="e">
        <f t="shared" si="608"/>
        <v>#DIV/0!</v>
      </c>
      <c r="EB1189" s="75">
        <f t="shared" si="609"/>
        <v>0</v>
      </c>
      <c r="EC1189" s="51" t="e">
        <f t="shared" si="610"/>
        <v>#DIV/0!</v>
      </c>
      <c r="ED1189" s="75">
        <f t="shared" si="611"/>
        <v>0</v>
      </c>
      <c r="EE1189" s="51" t="e">
        <f t="shared" si="612"/>
        <v>#DIV/0!</v>
      </c>
      <c r="EF1189" s="75">
        <f t="shared" si="613"/>
        <v>0</v>
      </c>
      <c r="EG1189" s="51" t="e">
        <f t="shared" si="614"/>
        <v>#DIV/0!</v>
      </c>
      <c r="EH1189" s="75">
        <f t="shared" si="615"/>
        <v>15.960692090665271</v>
      </c>
      <c r="EI1189" s="51">
        <f t="shared" si="616"/>
        <v>0</v>
      </c>
      <c r="EJ1189" s="75">
        <f t="shared" si="617"/>
        <v>46.976120197887866</v>
      </c>
      <c r="EK1189" s="51">
        <f t="shared" si="618"/>
        <v>0</v>
      </c>
      <c r="EL1189" s="75">
        <f t="shared" si="619"/>
        <v>0</v>
      </c>
      <c r="EM1189" s="51" t="e">
        <f t="shared" si="620"/>
        <v>#DIV/0!</v>
      </c>
      <c r="EN1189" s="75">
        <f t="shared" si="621"/>
        <v>0</v>
      </c>
      <c r="EO1189" s="51" t="e">
        <f t="shared" si="622"/>
        <v>#DIV/0!</v>
      </c>
      <c r="EP1189" s="75">
        <f t="shared" si="623"/>
        <v>0</v>
      </c>
      <c r="EQ1189" s="51" t="e">
        <f t="shared" si="624"/>
        <v>#DIV/0!</v>
      </c>
      <c r="ER1189" s="51">
        <f t="shared" si="625"/>
        <v>100</v>
      </c>
      <c r="ES1189" s="51">
        <f t="shared" si="626"/>
        <v>0</v>
      </c>
    </row>
    <row r="1190" spans="1:149" x14ac:dyDescent="0.45">
      <c r="A1190" s="78" t="s">
        <v>1467</v>
      </c>
      <c r="B1190" s="110" t="s">
        <v>3579</v>
      </c>
      <c r="C1190" s="51" t="s">
        <v>3648</v>
      </c>
      <c r="D1190" s="51" t="s">
        <v>3711</v>
      </c>
      <c r="E1190" s="78" t="s">
        <v>1121</v>
      </c>
      <c r="F1190" s="78" t="s">
        <v>2080</v>
      </c>
      <c r="G1190" s="72" t="s">
        <v>3375</v>
      </c>
      <c r="H1190" s="78" t="s">
        <v>1100</v>
      </c>
      <c r="I1190" s="78">
        <v>0.16666700000000001</v>
      </c>
      <c r="J1190" s="300">
        <v>2000</v>
      </c>
      <c r="K1190" s="78"/>
      <c r="L1190" s="300">
        <v>1600</v>
      </c>
      <c r="M1190" s="72"/>
      <c r="O1190" s="78"/>
      <c r="P1190" s="72" t="s">
        <v>3261</v>
      </c>
      <c r="AA1190" s="195"/>
      <c r="AB1190" s="195"/>
      <c r="AC1190" s="195"/>
      <c r="AD1190" s="72"/>
      <c r="AE1190" s="316">
        <v>0</v>
      </c>
      <c r="AF1190" s="195"/>
      <c r="AG1190" s="195">
        <v>1</v>
      </c>
      <c r="AH1190" s="72"/>
      <c r="AQ1190" s="174" t="s">
        <v>824</v>
      </c>
      <c r="AR1190" s="53">
        <v>4.2009999999999996</v>
      </c>
      <c r="AS1190" s="53">
        <v>49.06</v>
      </c>
      <c r="AT1190" s="77"/>
      <c r="AU1190" s="276"/>
      <c r="AV1190" s="276">
        <v>20000</v>
      </c>
      <c r="AW1190" s="48">
        <v>0</v>
      </c>
      <c r="AX1190" s="49"/>
      <c r="AY1190" s="276">
        <v>981200</v>
      </c>
      <c r="AZ1190" s="95">
        <v>9860.9379594438178</v>
      </c>
      <c r="BB1190" s="80" t="s">
        <v>3412</v>
      </c>
      <c r="BC1190" s="270"/>
      <c r="BD1190" s="72">
        <v>32.726799999999997</v>
      </c>
      <c r="BE1190" s="72"/>
      <c r="BF1190" s="72"/>
      <c r="BG1190" s="72"/>
      <c r="BH1190" s="72"/>
      <c r="BI1190" s="72"/>
      <c r="BJ1190" s="72"/>
      <c r="BK1190" s="72"/>
      <c r="BL1190" s="72"/>
      <c r="BM1190" s="72"/>
      <c r="BN1190" s="72"/>
      <c r="BO1190" s="72"/>
      <c r="BP1190" s="72"/>
      <c r="BQ1190" s="72"/>
      <c r="BR1190" s="72">
        <v>14.093299999999999</v>
      </c>
      <c r="BS1190" s="72"/>
      <c r="BT1190" s="72"/>
      <c r="BU1190" s="72"/>
      <c r="BV1190" s="72"/>
      <c r="BW1190" s="72"/>
      <c r="BX1190" s="72">
        <v>41.479900000000001</v>
      </c>
      <c r="BY1190" s="72"/>
      <c r="BZ1190" s="72"/>
      <c r="CA1190" s="72"/>
      <c r="CB1190" s="72"/>
      <c r="CC1190" s="72"/>
      <c r="CD1190" s="72"/>
      <c r="CE1190" s="72"/>
      <c r="CF1190" s="72"/>
      <c r="CG1190" s="72"/>
      <c r="CH1190" s="72"/>
      <c r="CI1190" s="72"/>
      <c r="CJ1190" s="72"/>
      <c r="CK1190" s="72"/>
      <c r="CL1190" s="72"/>
      <c r="CM1190" s="72"/>
      <c r="CN1190" s="72"/>
      <c r="CO1190" s="72"/>
      <c r="CP1190" s="72"/>
      <c r="CQ1190" s="72"/>
      <c r="CR1190" s="72"/>
      <c r="CS1190" s="72"/>
      <c r="CT1190" s="72"/>
      <c r="CU1190" s="72"/>
      <c r="CV1190" s="72"/>
      <c r="CW1190" s="72"/>
      <c r="CX1190" s="72"/>
      <c r="CY1190" s="72"/>
      <c r="CZ1190" s="72"/>
      <c r="DA1190" s="72"/>
      <c r="DB1190" s="72"/>
      <c r="DC1190" s="72"/>
      <c r="DD1190" s="72"/>
      <c r="DE1190" s="72"/>
      <c r="DF1190" s="72"/>
      <c r="DG1190" s="72"/>
      <c r="DH1190" s="78">
        <f t="shared" si="603"/>
        <v>88.3</v>
      </c>
      <c r="DJ1190" s="77">
        <f t="shared" si="604"/>
        <v>11.700000000000003</v>
      </c>
      <c r="DK1190" s="72"/>
      <c r="DL1190" s="51" t="s">
        <v>3339</v>
      </c>
      <c r="DO1190" s="358"/>
      <c r="DP1190" s="72"/>
      <c r="DQ1190" s="374">
        <v>11.7</v>
      </c>
      <c r="DR1190" s="72"/>
      <c r="DU1190" s="52"/>
      <c r="DX1190" s="75">
        <f t="shared" si="605"/>
        <v>37.063193657984144</v>
      </c>
      <c r="DY1190" s="51">
        <f t="shared" si="606"/>
        <v>0</v>
      </c>
      <c r="DZ1190" s="75">
        <f t="shared" si="607"/>
        <v>0</v>
      </c>
      <c r="EA1190" s="51" t="e">
        <f t="shared" si="608"/>
        <v>#DIV/0!</v>
      </c>
      <c r="EB1190" s="75">
        <f t="shared" si="609"/>
        <v>0</v>
      </c>
      <c r="EC1190" s="51" t="e">
        <f t="shared" si="610"/>
        <v>#DIV/0!</v>
      </c>
      <c r="ED1190" s="75">
        <f t="shared" si="611"/>
        <v>0</v>
      </c>
      <c r="EE1190" s="51" t="e">
        <f t="shared" si="612"/>
        <v>#DIV/0!</v>
      </c>
      <c r="EF1190" s="75">
        <f t="shared" si="613"/>
        <v>0</v>
      </c>
      <c r="EG1190" s="51" t="e">
        <f t="shared" si="614"/>
        <v>#DIV/0!</v>
      </c>
      <c r="EH1190" s="75">
        <f t="shared" si="615"/>
        <v>15.960702151755379</v>
      </c>
      <c r="EI1190" s="51">
        <f t="shared" si="616"/>
        <v>0</v>
      </c>
      <c r="EJ1190" s="75">
        <f t="shared" si="617"/>
        <v>46.976104190260479</v>
      </c>
      <c r="EK1190" s="51">
        <f t="shared" si="618"/>
        <v>0</v>
      </c>
      <c r="EL1190" s="75">
        <f t="shared" si="619"/>
        <v>0</v>
      </c>
      <c r="EM1190" s="51" t="e">
        <f t="shared" si="620"/>
        <v>#DIV/0!</v>
      </c>
      <c r="EN1190" s="75">
        <f t="shared" si="621"/>
        <v>0</v>
      </c>
      <c r="EO1190" s="51" t="e">
        <f t="shared" si="622"/>
        <v>#DIV/0!</v>
      </c>
      <c r="EP1190" s="75">
        <f t="shared" si="623"/>
        <v>0</v>
      </c>
      <c r="EQ1190" s="51" t="e">
        <f t="shared" si="624"/>
        <v>#DIV/0!</v>
      </c>
      <c r="ER1190" s="51">
        <f t="shared" si="625"/>
        <v>100</v>
      </c>
      <c r="ES1190" s="51">
        <f t="shared" si="626"/>
        <v>0</v>
      </c>
    </row>
    <row r="1191" spans="1:149" x14ac:dyDescent="0.45">
      <c r="A1191" s="78" t="s">
        <v>1467</v>
      </c>
      <c r="B1191" s="110" t="s">
        <v>3579</v>
      </c>
      <c r="C1191" s="51" t="s">
        <v>3648</v>
      </c>
      <c r="D1191" s="51" t="s">
        <v>3711</v>
      </c>
      <c r="E1191" s="78" t="s">
        <v>1121</v>
      </c>
      <c r="F1191" s="78" t="s">
        <v>2081</v>
      </c>
      <c r="G1191" s="72" t="s">
        <v>3375</v>
      </c>
      <c r="H1191" s="78" t="s">
        <v>1100</v>
      </c>
      <c r="I1191" s="78">
        <v>8.3333299999999999E-2</v>
      </c>
      <c r="J1191" s="300">
        <v>2000</v>
      </c>
      <c r="K1191" s="78"/>
      <c r="L1191" s="300">
        <v>1700</v>
      </c>
      <c r="M1191" s="72"/>
      <c r="O1191" s="78"/>
      <c r="P1191" s="72" t="s">
        <v>3261</v>
      </c>
      <c r="AA1191" s="195"/>
      <c r="AB1191" s="195"/>
      <c r="AC1191" s="195"/>
      <c r="AD1191" s="72"/>
      <c r="AE1191" s="316">
        <v>0</v>
      </c>
      <c r="AF1191" s="195"/>
      <c r="AG1191" s="195">
        <v>1</v>
      </c>
      <c r="AH1191" s="72"/>
      <c r="AQ1191" s="174" t="s">
        <v>824</v>
      </c>
      <c r="AR1191" s="53">
        <v>4.008</v>
      </c>
      <c r="AS1191" s="53">
        <v>41.09</v>
      </c>
      <c r="AT1191" s="77"/>
      <c r="AU1191" s="276"/>
      <c r="AV1191" s="276">
        <v>20000</v>
      </c>
      <c r="AW1191" s="48">
        <v>0</v>
      </c>
      <c r="AX1191" s="49"/>
      <c r="AY1191" s="276">
        <v>821800.00000000012</v>
      </c>
      <c r="AZ1191" s="95">
        <v>8258.9877854371498</v>
      </c>
      <c r="BB1191" s="80" t="s">
        <v>3412</v>
      </c>
      <c r="BC1191" s="270"/>
      <c r="BD1191" s="72">
        <v>34.542900000000003</v>
      </c>
      <c r="BE1191" s="72"/>
      <c r="BF1191" s="72"/>
      <c r="BG1191" s="72"/>
      <c r="BH1191" s="72"/>
      <c r="BI1191" s="72"/>
      <c r="BJ1191" s="72"/>
      <c r="BK1191" s="72"/>
      <c r="BL1191" s="72"/>
      <c r="BM1191" s="72"/>
      <c r="BN1191" s="72"/>
      <c r="BO1191" s="72"/>
      <c r="BP1191" s="72"/>
      <c r="BQ1191" s="72"/>
      <c r="BR1191" s="72">
        <v>14.875400000000001</v>
      </c>
      <c r="BS1191" s="72"/>
      <c r="BT1191" s="72"/>
      <c r="BU1191" s="72"/>
      <c r="BV1191" s="72"/>
      <c r="BW1191" s="72"/>
      <c r="BX1191" s="72">
        <v>43.781700000000001</v>
      </c>
      <c r="BY1191" s="72"/>
      <c r="BZ1191" s="72"/>
      <c r="CA1191" s="72"/>
      <c r="CB1191" s="72"/>
      <c r="CC1191" s="72"/>
      <c r="CD1191" s="72"/>
      <c r="CE1191" s="72"/>
      <c r="CF1191" s="72"/>
      <c r="CG1191" s="72"/>
      <c r="CH1191" s="72"/>
      <c r="CI1191" s="72"/>
      <c r="CJ1191" s="72"/>
      <c r="CK1191" s="72"/>
      <c r="CL1191" s="72"/>
      <c r="CM1191" s="72"/>
      <c r="CN1191" s="72"/>
      <c r="CO1191" s="72"/>
      <c r="CP1191" s="72"/>
      <c r="CQ1191" s="72"/>
      <c r="CR1191" s="72"/>
      <c r="CS1191" s="72"/>
      <c r="CT1191" s="72"/>
      <c r="CU1191" s="72"/>
      <c r="CV1191" s="72"/>
      <c r="CW1191" s="72"/>
      <c r="CX1191" s="72"/>
      <c r="CY1191" s="72"/>
      <c r="CZ1191" s="72"/>
      <c r="DA1191" s="72"/>
      <c r="DB1191" s="72"/>
      <c r="DC1191" s="72"/>
      <c r="DD1191" s="72"/>
      <c r="DE1191" s="72"/>
      <c r="DF1191" s="72"/>
      <c r="DG1191" s="72"/>
      <c r="DH1191" s="78">
        <f t="shared" si="603"/>
        <v>93.2</v>
      </c>
      <c r="DJ1191" s="77">
        <f t="shared" si="604"/>
        <v>6.7999999999999972</v>
      </c>
      <c r="DK1191" s="72"/>
      <c r="DL1191" s="51" t="s">
        <v>3339</v>
      </c>
      <c r="DO1191" s="358"/>
      <c r="DP1191" s="72"/>
      <c r="DQ1191" s="374">
        <v>6.8</v>
      </c>
      <c r="DR1191" s="72"/>
      <c r="DU1191" s="52"/>
      <c r="DX1191" s="75">
        <f t="shared" si="605"/>
        <v>37.063197424892707</v>
      </c>
      <c r="DY1191" s="51">
        <f t="shared" si="606"/>
        <v>0</v>
      </c>
      <c r="DZ1191" s="75">
        <f t="shared" si="607"/>
        <v>0</v>
      </c>
      <c r="EA1191" s="51" t="e">
        <f t="shared" si="608"/>
        <v>#DIV/0!</v>
      </c>
      <c r="EB1191" s="75">
        <f t="shared" si="609"/>
        <v>0</v>
      </c>
      <c r="EC1191" s="51" t="e">
        <f t="shared" si="610"/>
        <v>#DIV/0!</v>
      </c>
      <c r="ED1191" s="75">
        <f t="shared" si="611"/>
        <v>0</v>
      </c>
      <c r="EE1191" s="51" t="e">
        <f t="shared" si="612"/>
        <v>#DIV/0!</v>
      </c>
      <c r="EF1191" s="75">
        <f t="shared" si="613"/>
        <v>0</v>
      </c>
      <c r="EG1191" s="51" t="e">
        <f t="shared" si="614"/>
        <v>#DIV/0!</v>
      </c>
      <c r="EH1191" s="75">
        <f t="shared" si="615"/>
        <v>15.960729613733907</v>
      </c>
      <c r="EI1191" s="51">
        <f t="shared" si="616"/>
        <v>0</v>
      </c>
      <c r="EJ1191" s="75">
        <f t="shared" si="617"/>
        <v>46.97607296137339</v>
      </c>
      <c r="EK1191" s="51">
        <f t="shared" si="618"/>
        <v>0</v>
      </c>
      <c r="EL1191" s="75">
        <f t="shared" si="619"/>
        <v>0</v>
      </c>
      <c r="EM1191" s="51" t="e">
        <f t="shared" si="620"/>
        <v>#DIV/0!</v>
      </c>
      <c r="EN1191" s="75">
        <f t="shared" si="621"/>
        <v>0</v>
      </c>
      <c r="EO1191" s="51" t="e">
        <f t="shared" si="622"/>
        <v>#DIV/0!</v>
      </c>
      <c r="EP1191" s="75">
        <f t="shared" si="623"/>
        <v>0</v>
      </c>
      <c r="EQ1191" s="51" t="e">
        <f t="shared" si="624"/>
        <v>#DIV/0!</v>
      </c>
      <c r="ER1191" s="51">
        <f t="shared" si="625"/>
        <v>100</v>
      </c>
      <c r="ES1191" s="51">
        <f t="shared" si="626"/>
        <v>0</v>
      </c>
    </row>
    <row r="1192" spans="1:149" x14ac:dyDescent="0.45">
      <c r="A1192" s="78" t="s">
        <v>1467</v>
      </c>
      <c r="B1192" s="110" t="s">
        <v>3579</v>
      </c>
      <c r="C1192" s="51" t="s">
        <v>3648</v>
      </c>
      <c r="D1192" s="51" t="s">
        <v>3711</v>
      </c>
      <c r="E1192" s="78" t="s">
        <v>1121</v>
      </c>
      <c r="F1192" s="78" t="s">
        <v>2082</v>
      </c>
      <c r="G1192" s="72" t="s">
        <v>3375</v>
      </c>
      <c r="H1192" s="78" t="s">
        <v>1100</v>
      </c>
      <c r="I1192" s="78">
        <v>0.16666700000000001</v>
      </c>
      <c r="J1192" s="300">
        <v>3000</v>
      </c>
      <c r="K1192" s="78"/>
      <c r="L1192" s="300">
        <v>1600</v>
      </c>
      <c r="M1192" s="72"/>
      <c r="O1192" s="78"/>
      <c r="P1192" s="72" t="s">
        <v>3261</v>
      </c>
      <c r="AA1192" s="195"/>
      <c r="AB1192" s="195"/>
      <c r="AC1192" s="195"/>
      <c r="AD1192" s="72"/>
      <c r="AE1192" s="316">
        <v>0</v>
      </c>
      <c r="AF1192" s="195"/>
      <c r="AG1192" s="195">
        <v>1</v>
      </c>
      <c r="AH1192" s="72"/>
      <c r="AQ1192" s="174" t="s">
        <v>824</v>
      </c>
      <c r="AR1192" s="53">
        <v>9.7850000000000001</v>
      </c>
      <c r="AS1192" s="53">
        <v>287.60000000000002</v>
      </c>
      <c r="AT1192" s="77"/>
      <c r="AU1192" s="276"/>
      <c r="AV1192" s="276">
        <v>30000</v>
      </c>
      <c r="AW1192" s="48">
        <v>0</v>
      </c>
      <c r="AX1192" s="49"/>
      <c r="AY1192" s="276">
        <v>8628000</v>
      </c>
      <c r="AZ1192" s="95">
        <v>86471.520768400966</v>
      </c>
      <c r="BB1192" s="80" t="s">
        <v>3412</v>
      </c>
      <c r="BC1192" s="270"/>
      <c r="BD1192" s="72">
        <v>32.133800000000001</v>
      </c>
      <c r="BE1192" s="72"/>
      <c r="BF1192" s="72"/>
      <c r="BG1192" s="72"/>
      <c r="BH1192" s="72"/>
      <c r="BI1192" s="72"/>
      <c r="BJ1192" s="72"/>
      <c r="BK1192" s="72"/>
      <c r="BL1192" s="72"/>
      <c r="BM1192" s="72"/>
      <c r="BN1192" s="72"/>
      <c r="BO1192" s="72"/>
      <c r="BP1192" s="72"/>
      <c r="BQ1192" s="72"/>
      <c r="BR1192" s="72">
        <v>13.837899999999999</v>
      </c>
      <c r="BS1192" s="72"/>
      <c r="BT1192" s="72"/>
      <c r="BU1192" s="72"/>
      <c r="BV1192" s="72"/>
      <c r="BW1192" s="72"/>
      <c r="BX1192" s="72">
        <v>40.728299999999997</v>
      </c>
      <c r="BY1192" s="72"/>
      <c r="BZ1192" s="72"/>
      <c r="CA1192" s="72"/>
      <c r="CB1192" s="72"/>
      <c r="CC1192" s="72"/>
      <c r="CD1192" s="72"/>
      <c r="CE1192" s="72"/>
      <c r="CF1192" s="72"/>
      <c r="CG1192" s="72"/>
      <c r="CH1192" s="72"/>
      <c r="CI1192" s="72"/>
      <c r="CJ1192" s="72"/>
      <c r="CK1192" s="72"/>
      <c r="CL1192" s="72"/>
      <c r="CM1192" s="72"/>
      <c r="CN1192" s="72"/>
      <c r="CO1192" s="72"/>
      <c r="CP1192" s="72"/>
      <c r="CQ1192" s="72"/>
      <c r="CR1192" s="72"/>
      <c r="CS1192" s="72"/>
      <c r="CT1192" s="72"/>
      <c r="CU1192" s="72"/>
      <c r="CV1192" s="72"/>
      <c r="CW1192" s="72"/>
      <c r="CX1192" s="72"/>
      <c r="CY1192" s="72"/>
      <c r="CZ1192" s="72"/>
      <c r="DA1192" s="72"/>
      <c r="DB1192" s="72"/>
      <c r="DC1192" s="72"/>
      <c r="DD1192" s="72"/>
      <c r="DE1192" s="72"/>
      <c r="DF1192" s="72"/>
      <c r="DG1192" s="72"/>
      <c r="DH1192" s="78">
        <f t="shared" si="603"/>
        <v>86.699999999999989</v>
      </c>
      <c r="DJ1192" s="77">
        <f t="shared" si="604"/>
        <v>13.300000000000011</v>
      </c>
      <c r="DK1192" s="72"/>
      <c r="DL1192" s="51" t="s">
        <v>3339</v>
      </c>
      <c r="DO1192" s="358"/>
      <c r="DP1192" s="72"/>
      <c r="DQ1192" s="374">
        <v>13.3</v>
      </c>
      <c r="DR1192" s="72"/>
      <c r="DU1192" s="52"/>
      <c r="DX1192" s="75">
        <f t="shared" si="605"/>
        <v>37.063206459054214</v>
      </c>
      <c r="DY1192" s="51">
        <f t="shared" si="606"/>
        <v>0</v>
      </c>
      <c r="DZ1192" s="75">
        <f t="shared" si="607"/>
        <v>0</v>
      </c>
      <c r="EA1192" s="51" t="e">
        <f t="shared" si="608"/>
        <v>#DIV/0!</v>
      </c>
      <c r="EB1192" s="75">
        <f t="shared" si="609"/>
        <v>0</v>
      </c>
      <c r="EC1192" s="51" t="e">
        <f t="shared" si="610"/>
        <v>#DIV/0!</v>
      </c>
      <c r="ED1192" s="75">
        <f t="shared" si="611"/>
        <v>0</v>
      </c>
      <c r="EE1192" s="51" t="e">
        <f t="shared" si="612"/>
        <v>#DIV/0!</v>
      </c>
      <c r="EF1192" s="75">
        <f t="shared" si="613"/>
        <v>0</v>
      </c>
      <c r="EG1192" s="51" t="e">
        <f t="shared" si="614"/>
        <v>#DIV/0!</v>
      </c>
      <c r="EH1192" s="75">
        <f t="shared" si="615"/>
        <v>15.960668973471742</v>
      </c>
      <c r="EI1192" s="51">
        <f t="shared" si="616"/>
        <v>0</v>
      </c>
      <c r="EJ1192" s="75">
        <f t="shared" si="617"/>
        <v>46.976124567474052</v>
      </c>
      <c r="EK1192" s="51">
        <f t="shared" si="618"/>
        <v>0</v>
      </c>
      <c r="EL1192" s="75">
        <f t="shared" si="619"/>
        <v>0</v>
      </c>
      <c r="EM1192" s="51" t="e">
        <f t="shared" si="620"/>
        <v>#DIV/0!</v>
      </c>
      <c r="EN1192" s="75">
        <f t="shared" si="621"/>
        <v>0</v>
      </c>
      <c r="EO1192" s="51" t="e">
        <f t="shared" si="622"/>
        <v>#DIV/0!</v>
      </c>
      <c r="EP1192" s="75">
        <f t="shared" si="623"/>
        <v>0</v>
      </c>
      <c r="EQ1192" s="51" t="e">
        <f t="shared" si="624"/>
        <v>#DIV/0!</v>
      </c>
      <c r="ER1192" s="51">
        <f t="shared" si="625"/>
        <v>100</v>
      </c>
      <c r="ES1192" s="51">
        <f t="shared" si="626"/>
        <v>0</v>
      </c>
    </row>
    <row r="1193" spans="1:149" x14ac:dyDescent="0.45">
      <c r="A1193" s="78" t="s">
        <v>1467</v>
      </c>
      <c r="B1193" s="110" t="s">
        <v>3579</v>
      </c>
      <c r="C1193" s="51" t="s">
        <v>3648</v>
      </c>
      <c r="D1193" s="51" t="s">
        <v>3711</v>
      </c>
      <c r="E1193" s="78" t="s">
        <v>1121</v>
      </c>
      <c r="F1193" s="78" t="s">
        <v>2083</v>
      </c>
      <c r="G1193" s="72" t="s">
        <v>3375</v>
      </c>
      <c r="H1193" s="78" t="s">
        <v>1100</v>
      </c>
      <c r="I1193" s="78">
        <v>8.3333299999999999E-2</v>
      </c>
      <c r="J1193" s="300">
        <v>3000</v>
      </c>
      <c r="K1193" s="78"/>
      <c r="L1193" s="300">
        <v>1700</v>
      </c>
      <c r="M1193" s="72"/>
      <c r="O1193" s="78"/>
      <c r="P1193" s="72" t="s">
        <v>3261</v>
      </c>
      <c r="AA1193" s="195"/>
      <c r="AB1193" s="195"/>
      <c r="AC1193" s="195"/>
      <c r="AD1193" s="72"/>
      <c r="AE1193" s="316">
        <v>0</v>
      </c>
      <c r="AF1193" s="195"/>
      <c r="AG1193" s="195">
        <v>1</v>
      </c>
      <c r="AH1193" s="72"/>
      <c r="AQ1193" s="174" t="s">
        <v>824</v>
      </c>
      <c r="AR1193" s="53">
        <v>8.9670000000000005</v>
      </c>
      <c r="AS1193" s="53">
        <v>222.7</v>
      </c>
      <c r="AT1193" s="77"/>
      <c r="AU1193" s="276"/>
      <c r="AV1193" s="276">
        <v>30000</v>
      </c>
      <c r="AW1193" s="48">
        <v>0</v>
      </c>
      <c r="AX1193" s="49"/>
      <c r="AY1193" s="276">
        <v>6681000</v>
      </c>
      <c r="AZ1193" s="95">
        <v>66958.302069272933</v>
      </c>
      <c r="BB1193" s="80" t="s">
        <v>3412</v>
      </c>
      <c r="BC1193" s="270"/>
      <c r="BD1193" s="72">
        <v>33.245699999999999</v>
      </c>
      <c r="BE1193" s="72"/>
      <c r="BF1193" s="72"/>
      <c r="BG1193" s="72"/>
      <c r="BH1193" s="72"/>
      <c r="BI1193" s="72"/>
      <c r="BJ1193" s="72"/>
      <c r="BK1193" s="72"/>
      <c r="BL1193" s="72"/>
      <c r="BM1193" s="72"/>
      <c r="BN1193" s="72"/>
      <c r="BO1193" s="72"/>
      <c r="BP1193" s="72"/>
      <c r="BQ1193" s="72"/>
      <c r="BR1193" s="72">
        <v>14.316800000000001</v>
      </c>
      <c r="BS1193" s="72"/>
      <c r="BT1193" s="72"/>
      <c r="BU1193" s="72"/>
      <c r="BV1193" s="72"/>
      <c r="BW1193" s="72"/>
      <c r="BX1193" s="72">
        <v>42.137599999999999</v>
      </c>
      <c r="BY1193" s="72"/>
      <c r="BZ1193" s="72"/>
      <c r="CA1193" s="72"/>
      <c r="CB1193" s="72"/>
      <c r="CC1193" s="72"/>
      <c r="CD1193" s="72"/>
      <c r="CE1193" s="72"/>
      <c r="CF1193" s="72"/>
      <c r="CG1193" s="72"/>
      <c r="CH1193" s="72"/>
      <c r="CI1193" s="72"/>
      <c r="CJ1193" s="72"/>
      <c r="CK1193" s="72"/>
      <c r="CL1193" s="72"/>
      <c r="CM1193" s="72"/>
      <c r="CN1193" s="72"/>
      <c r="CO1193" s="72"/>
      <c r="CP1193" s="72"/>
      <c r="CQ1193" s="72"/>
      <c r="CR1193" s="72"/>
      <c r="CS1193" s="72"/>
      <c r="CT1193" s="72"/>
      <c r="CU1193" s="72"/>
      <c r="CV1193" s="72"/>
      <c r="CW1193" s="72"/>
      <c r="CX1193" s="72"/>
      <c r="CY1193" s="72"/>
      <c r="CZ1193" s="72"/>
      <c r="DA1193" s="72"/>
      <c r="DB1193" s="72"/>
      <c r="DC1193" s="72"/>
      <c r="DD1193" s="72"/>
      <c r="DE1193" s="72"/>
      <c r="DF1193" s="72"/>
      <c r="DG1193" s="72"/>
      <c r="DH1193" s="78">
        <f t="shared" si="603"/>
        <v>89.700099999999992</v>
      </c>
      <c r="DJ1193" s="77">
        <f t="shared" si="604"/>
        <v>10.299900000000008</v>
      </c>
      <c r="DK1193" s="72"/>
      <c r="DL1193" s="51" t="s">
        <v>3339</v>
      </c>
      <c r="DO1193" s="358"/>
      <c r="DP1193" s="72"/>
      <c r="DQ1193" s="374">
        <v>10.3</v>
      </c>
      <c r="DR1193" s="72"/>
      <c r="DU1193" s="52"/>
      <c r="DX1193" s="75">
        <f t="shared" si="605"/>
        <v>37.063169383311731</v>
      </c>
      <c r="DY1193" s="51">
        <f t="shared" si="606"/>
        <v>0</v>
      </c>
      <c r="DZ1193" s="75">
        <f t="shared" si="607"/>
        <v>0</v>
      </c>
      <c r="EA1193" s="51" t="e">
        <f t="shared" si="608"/>
        <v>#DIV/0!</v>
      </c>
      <c r="EB1193" s="75">
        <f t="shared" si="609"/>
        <v>0</v>
      </c>
      <c r="EC1193" s="51" t="e">
        <f t="shared" si="610"/>
        <v>#DIV/0!</v>
      </c>
      <c r="ED1193" s="75">
        <f t="shared" si="611"/>
        <v>0</v>
      </c>
      <c r="EE1193" s="51" t="e">
        <f t="shared" si="612"/>
        <v>#DIV/0!</v>
      </c>
      <c r="EF1193" s="75">
        <f t="shared" si="613"/>
        <v>0</v>
      </c>
      <c r="EG1193" s="51" t="e">
        <f t="shared" si="614"/>
        <v>#DIV/0!</v>
      </c>
      <c r="EH1193" s="75">
        <f t="shared" si="615"/>
        <v>15.960740289029779</v>
      </c>
      <c r="EI1193" s="51">
        <f t="shared" si="616"/>
        <v>0</v>
      </c>
      <c r="EJ1193" s="75">
        <f t="shared" si="617"/>
        <v>46.976090327658497</v>
      </c>
      <c r="EK1193" s="51">
        <f t="shared" si="618"/>
        <v>0</v>
      </c>
      <c r="EL1193" s="75">
        <f t="shared" si="619"/>
        <v>0</v>
      </c>
      <c r="EM1193" s="51" t="e">
        <f t="shared" si="620"/>
        <v>#DIV/0!</v>
      </c>
      <c r="EN1193" s="75">
        <f t="shared" si="621"/>
        <v>0</v>
      </c>
      <c r="EO1193" s="51" t="e">
        <f t="shared" si="622"/>
        <v>#DIV/0!</v>
      </c>
      <c r="EP1193" s="75">
        <f t="shared" si="623"/>
        <v>0</v>
      </c>
      <c r="EQ1193" s="51" t="e">
        <f t="shared" si="624"/>
        <v>#DIV/0!</v>
      </c>
      <c r="ER1193" s="51">
        <f t="shared" si="625"/>
        <v>100</v>
      </c>
      <c r="ES1193" s="51">
        <f t="shared" si="626"/>
        <v>0</v>
      </c>
    </row>
    <row r="1194" spans="1:149" x14ac:dyDescent="0.45">
      <c r="A1194" s="78" t="s">
        <v>1467</v>
      </c>
      <c r="B1194" s="110" t="s">
        <v>3579</v>
      </c>
      <c r="C1194" s="51" t="s">
        <v>3648</v>
      </c>
      <c r="D1194" s="51" t="s">
        <v>3711</v>
      </c>
      <c r="E1194" s="78" t="s">
        <v>1121</v>
      </c>
      <c r="F1194" s="78" t="s">
        <v>2084</v>
      </c>
      <c r="G1194" s="72" t="s">
        <v>3375</v>
      </c>
      <c r="H1194" s="78" t="s">
        <v>1100</v>
      </c>
      <c r="I1194" s="78">
        <v>8.3333299999999999E-2</v>
      </c>
      <c r="J1194" s="300">
        <v>2000</v>
      </c>
      <c r="K1194" s="78"/>
      <c r="L1194" s="300">
        <v>1700</v>
      </c>
      <c r="M1194" s="72"/>
      <c r="O1194" s="78"/>
      <c r="P1194" s="72" t="s">
        <v>3261</v>
      </c>
      <c r="AA1194" s="195"/>
      <c r="AB1194" s="195"/>
      <c r="AC1194" s="195"/>
      <c r="AD1194" s="72"/>
      <c r="AE1194" s="316">
        <v>0</v>
      </c>
      <c r="AF1194" s="195"/>
      <c r="AG1194" s="195">
        <v>1</v>
      </c>
      <c r="AH1194" s="72"/>
      <c r="AQ1194" s="174" t="s">
        <v>824</v>
      </c>
      <c r="AR1194" s="53">
        <v>4.008</v>
      </c>
      <c r="AS1194" s="53">
        <v>41.09</v>
      </c>
      <c r="AT1194" s="77"/>
      <c r="AU1194" s="276"/>
      <c r="AV1194" s="276">
        <v>20000</v>
      </c>
      <c r="AW1194" s="48">
        <v>0</v>
      </c>
      <c r="AX1194" s="49"/>
      <c r="AY1194" s="276">
        <v>821800.00000000012</v>
      </c>
      <c r="AZ1194" s="95">
        <v>8258.9877854371498</v>
      </c>
      <c r="BB1194" s="80" t="s">
        <v>3412</v>
      </c>
      <c r="BC1194" s="270"/>
      <c r="BD1194" s="72">
        <v>49.293599999999998</v>
      </c>
      <c r="BE1194" s="72"/>
      <c r="BF1194" s="72"/>
      <c r="BG1194" s="72"/>
      <c r="BH1194" s="72"/>
      <c r="BI1194" s="72"/>
      <c r="BJ1194" s="72"/>
      <c r="BK1194" s="72"/>
      <c r="BL1194" s="72"/>
      <c r="BM1194" s="72"/>
      <c r="BN1194" s="72"/>
      <c r="BO1194" s="72"/>
      <c r="BP1194" s="72"/>
      <c r="BQ1194" s="72"/>
      <c r="BR1194" s="72"/>
      <c r="BS1194" s="72"/>
      <c r="BT1194" s="72"/>
      <c r="BU1194" s="72"/>
      <c r="BV1194" s="72"/>
      <c r="BW1194" s="72"/>
      <c r="BX1194" s="72">
        <v>46.006399999999999</v>
      </c>
      <c r="BY1194" s="72"/>
      <c r="BZ1194" s="72"/>
      <c r="CA1194" s="72"/>
      <c r="CB1194" s="72"/>
      <c r="CC1194" s="72"/>
      <c r="CD1194" s="72"/>
      <c r="CE1194" s="72"/>
      <c r="CF1194" s="72"/>
      <c r="CG1194" s="72"/>
      <c r="CH1194" s="72"/>
      <c r="CI1194" s="72"/>
      <c r="CJ1194" s="72"/>
      <c r="CK1194" s="72"/>
      <c r="CL1194" s="72"/>
      <c r="CM1194" s="72"/>
      <c r="CN1194" s="72"/>
      <c r="CO1194" s="72"/>
      <c r="CP1194" s="72"/>
      <c r="CQ1194" s="72"/>
      <c r="CR1194" s="72"/>
      <c r="CS1194" s="72"/>
      <c r="CT1194" s="72"/>
      <c r="CU1194" s="72"/>
      <c r="CV1194" s="72"/>
      <c r="CW1194" s="72"/>
      <c r="CX1194" s="72"/>
      <c r="CY1194" s="72"/>
      <c r="CZ1194" s="72"/>
      <c r="DA1194" s="72"/>
      <c r="DB1194" s="72"/>
      <c r="DC1194" s="72"/>
      <c r="DD1194" s="72"/>
      <c r="DE1194" s="72"/>
      <c r="DF1194" s="72"/>
      <c r="DG1194" s="72"/>
      <c r="DH1194" s="78">
        <f t="shared" si="603"/>
        <v>95.3</v>
      </c>
      <c r="DJ1194" s="77">
        <f t="shared" si="604"/>
        <v>4.7000000000000028</v>
      </c>
      <c r="DK1194" s="72"/>
      <c r="DL1194" s="51" t="s">
        <v>3339</v>
      </c>
      <c r="DO1194" s="358"/>
      <c r="DP1194" s="72"/>
      <c r="DQ1194" s="374">
        <v>4.7</v>
      </c>
      <c r="DR1194" s="72"/>
      <c r="DU1194" s="52"/>
      <c r="DX1194" s="75">
        <f t="shared" si="605"/>
        <v>51.724658971668411</v>
      </c>
      <c r="DY1194" s="51">
        <f t="shared" si="606"/>
        <v>0</v>
      </c>
      <c r="DZ1194" s="75">
        <f t="shared" si="607"/>
        <v>0</v>
      </c>
      <c r="EA1194" s="51" t="e">
        <f t="shared" si="608"/>
        <v>#DIV/0!</v>
      </c>
      <c r="EB1194" s="75">
        <f t="shared" si="609"/>
        <v>0</v>
      </c>
      <c r="EC1194" s="51" t="e">
        <f t="shared" si="610"/>
        <v>#DIV/0!</v>
      </c>
      <c r="ED1194" s="75">
        <f t="shared" si="611"/>
        <v>0</v>
      </c>
      <c r="EE1194" s="51" t="e">
        <f t="shared" si="612"/>
        <v>#DIV/0!</v>
      </c>
      <c r="EF1194" s="75">
        <f t="shared" si="613"/>
        <v>0</v>
      </c>
      <c r="EG1194" s="51" t="e">
        <f t="shared" si="614"/>
        <v>#DIV/0!</v>
      </c>
      <c r="EH1194" s="75">
        <f t="shared" si="615"/>
        <v>0</v>
      </c>
      <c r="EI1194" s="51" t="e">
        <f t="shared" si="616"/>
        <v>#DIV/0!</v>
      </c>
      <c r="EJ1194" s="75">
        <f t="shared" si="617"/>
        <v>48.275341028331589</v>
      </c>
      <c r="EK1194" s="51">
        <f t="shared" si="618"/>
        <v>0</v>
      </c>
      <c r="EL1194" s="75">
        <f t="shared" si="619"/>
        <v>0</v>
      </c>
      <c r="EM1194" s="51" t="e">
        <f t="shared" si="620"/>
        <v>#DIV/0!</v>
      </c>
      <c r="EN1194" s="75">
        <f t="shared" si="621"/>
        <v>0</v>
      </c>
      <c r="EO1194" s="51" t="e">
        <f t="shared" si="622"/>
        <v>#DIV/0!</v>
      </c>
      <c r="EP1194" s="75">
        <f t="shared" si="623"/>
        <v>0</v>
      </c>
      <c r="EQ1194" s="51" t="e">
        <f t="shared" si="624"/>
        <v>#DIV/0!</v>
      </c>
      <c r="ER1194" s="51">
        <f t="shared" si="625"/>
        <v>100</v>
      </c>
      <c r="ES1194" s="51">
        <f t="shared" si="626"/>
        <v>0</v>
      </c>
    </row>
    <row r="1195" spans="1:149" x14ac:dyDescent="0.45">
      <c r="A1195" s="78" t="s">
        <v>1467</v>
      </c>
      <c r="B1195" s="110" t="s">
        <v>3579</v>
      </c>
      <c r="C1195" s="51" t="s">
        <v>3648</v>
      </c>
      <c r="D1195" s="51" t="s">
        <v>3711</v>
      </c>
      <c r="E1195" s="78" t="s">
        <v>1121</v>
      </c>
      <c r="F1195" s="78" t="s">
        <v>2085</v>
      </c>
      <c r="G1195" s="72" t="s">
        <v>3375</v>
      </c>
      <c r="H1195" s="78" t="s">
        <v>1100</v>
      </c>
      <c r="I1195" s="78">
        <v>8.3333299999999999E-2</v>
      </c>
      <c r="J1195" s="300">
        <v>3000</v>
      </c>
      <c r="K1195" s="78"/>
      <c r="L1195" s="300">
        <v>1700</v>
      </c>
      <c r="M1195" s="72"/>
      <c r="O1195" s="78"/>
      <c r="P1195" s="72" t="s">
        <v>3261</v>
      </c>
      <c r="AA1195" s="195"/>
      <c r="AB1195" s="195"/>
      <c r="AC1195" s="195"/>
      <c r="AD1195" s="72"/>
      <c r="AE1195" s="316">
        <v>0</v>
      </c>
      <c r="AF1195" s="195"/>
      <c r="AG1195" s="195">
        <v>1</v>
      </c>
      <c r="AH1195" s="72"/>
      <c r="AQ1195" s="174" t="s">
        <v>824</v>
      </c>
      <c r="AR1195" s="53">
        <v>8.9670000000000005</v>
      </c>
      <c r="AS1195" s="53">
        <v>222.7</v>
      </c>
      <c r="AT1195" s="77"/>
      <c r="AU1195" s="276"/>
      <c r="AV1195" s="276">
        <v>30000</v>
      </c>
      <c r="AW1195" s="48">
        <v>0</v>
      </c>
      <c r="AX1195" s="49"/>
      <c r="AY1195" s="276">
        <v>6681000</v>
      </c>
      <c r="AZ1195" s="95">
        <v>66958.302069272933</v>
      </c>
      <c r="BB1195" s="80" t="s">
        <v>3412</v>
      </c>
      <c r="BC1195" s="270"/>
      <c r="BD1195" s="72">
        <v>47.690199999999997</v>
      </c>
      <c r="BE1195" s="72"/>
      <c r="BF1195" s="72"/>
      <c r="BG1195" s="72"/>
      <c r="BH1195" s="72"/>
      <c r="BI1195" s="72"/>
      <c r="BJ1195" s="72"/>
      <c r="BK1195" s="72"/>
      <c r="BL1195" s="72"/>
      <c r="BM1195" s="72"/>
      <c r="BN1195" s="72"/>
      <c r="BO1195" s="72"/>
      <c r="BP1195" s="72"/>
      <c r="BQ1195" s="72"/>
      <c r="BR1195" s="72"/>
      <c r="BS1195" s="72"/>
      <c r="BT1195" s="72"/>
      <c r="BU1195" s="72"/>
      <c r="BV1195" s="72"/>
      <c r="BW1195" s="72"/>
      <c r="BX1195" s="72">
        <v>44.509799999999998</v>
      </c>
      <c r="BY1195" s="72"/>
      <c r="BZ1195" s="72"/>
      <c r="CA1195" s="72"/>
      <c r="CB1195" s="72"/>
      <c r="CC1195" s="72"/>
      <c r="CD1195" s="72"/>
      <c r="CE1195" s="72"/>
      <c r="CF1195" s="72"/>
      <c r="CG1195" s="72"/>
      <c r="CH1195" s="72"/>
      <c r="CI1195" s="72"/>
      <c r="CJ1195" s="72"/>
      <c r="CK1195" s="72"/>
      <c r="CL1195" s="72"/>
      <c r="CM1195" s="72"/>
      <c r="CN1195" s="72"/>
      <c r="CO1195" s="72"/>
      <c r="CP1195" s="72"/>
      <c r="CQ1195" s="72"/>
      <c r="CR1195" s="72"/>
      <c r="CS1195" s="72"/>
      <c r="CT1195" s="72"/>
      <c r="CU1195" s="72"/>
      <c r="CV1195" s="72"/>
      <c r="CW1195" s="72"/>
      <c r="CX1195" s="72"/>
      <c r="CY1195" s="72"/>
      <c r="CZ1195" s="72"/>
      <c r="DA1195" s="72"/>
      <c r="DB1195" s="72"/>
      <c r="DC1195" s="72"/>
      <c r="DD1195" s="72"/>
      <c r="DE1195" s="72"/>
      <c r="DF1195" s="72"/>
      <c r="DG1195" s="72"/>
      <c r="DH1195" s="78">
        <f t="shared" si="603"/>
        <v>92.199999999999989</v>
      </c>
      <c r="DJ1195" s="77">
        <f t="shared" si="604"/>
        <v>7.8000000000000114</v>
      </c>
      <c r="DK1195" s="72"/>
      <c r="DL1195" s="51" t="s">
        <v>3339</v>
      </c>
      <c r="DO1195" s="358"/>
      <c r="DP1195" s="72"/>
      <c r="DQ1195" s="374">
        <v>7.8</v>
      </c>
      <c r="DR1195" s="72"/>
      <c r="DU1195" s="52"/>
      <c r="DX1195" s="75">
        <f t="shared" si="605"/>
        <v>51.724728850325384</v>
      </c>
      <c r="DY1195" s="51">
        <f t="shared" si="606"/>
        <v>0</v>
      </c>
      <c r="DZ1195" s="75">
        <f t="shared" si="607"/>
        <v>0</v>
      </c>
      <c r="EA1195" s="51" t="e">
        <f t="shared" si="608"/>
        <v>#DIV/0!</v>
      </c>
      <c r="EB1195" s="75">
        <f t="shared" si="609"/>
        <v>0</v>
      </c>
      <c r="EC1195" s="51" t="e">
        <f t="shared" si="610"/>
        <v>#DIV/0!</v>
      </c>
      <c r="ED1195" s="75">
        <f t="shared" si="611"/>
        <v>0</v>
      </c>
      <c r="EE1195" s="51" t="e">
        <f t="shared" si="612"/>
        <v>#DIV/0!</v>
      </c>
      <c r="EF1195" s="75">
        <f t="shared" si="613"/>
        <v>0</v>
      </c>
      <c r="EG1195" s="51" t="e">
        <f t="shared" si="614"/>
        <v>#DIV/0!</v>
      </c>
      <c r="EH1195" s="75">
        <f t="shared" si="615"/>
        <v>0</v>
      </c>
      <c r="EI1195" s="51" t="e">
        <f t="shared" si="616"/>
        <v>#DIV/0!</v>
      </c>
      <c r="EJ1195" s="75">
        <f t="shared" si="617"/>
        <v>48.275271149674623</v>
      </c>
      <c r="EK1195" s="51">
        <f t="shared" si="618"/>
        <v>0</v>
      </c>
      <c r="EL1195" s="75">
        <f t="shared" si="619"/>
        <v>0</v>
      </c>
      <c r="EM1195" s="51" t="e">
        <f t="shared" si="620"/>
        <v>#DIV/0!</v>
      </c>
      <c r="EN1195" s="75">
        <f t="shared" si="621"/>
        <v>0</v>
      </c>
      <c r="EO1195" s="51" t="e">
        <f t="shared" si="622"/>
        <v>#DIV/0!</v>
      </c>
      <c r="EP1195" s="75">
        <f t="shared" si="623"/>
        <v>0</v>
      </c>
      <c r="EQ1195" s="51" t="e">
        <f t="shared" si="624"/>
        <v>#DIV/0!</v>
      </c>
      <c r="ER1195" s="51">
        <f t="shared" si="625"/>
        <v>100</v>
      </c>
      <c r="ES1195" s="51">
        <f t="shared" si="626"/>
        <v>0</v>
      </c>
    </row>
    <row r="1196" spans="1:149" x14ac:dyDescent="0.45">
      <c r="A1196" s="78" t="s">
        <v>1467</v>
      </c>
      <c r="B1196" s="110" t="s">
        <v>3579</v>
      </c>
      <c r="C1196" s="51" t="s">
        <v>3648</v>
      </c>
      <c r="D1196" s="51" t="s">
        <v>3711</v>
      </c>
      <c r="E1196" s="78" t="s">
        <v>1121</v>
      </c>
      <c r="F1196" s="78" t="s">
        <v>2086</v>
      </c>
      <c r="G1196" s="72" t="s">
        <v>3375</v>
      </c>
      <c r="H1196" s="78" t="s">
        <v>1100</v>
      </c>
      <c r="I1196" s="78">
        <v>0.16666700000000001</v>
      </c>
      <c r="J1196" s="300">
        <v>2000</v>
      </c>
      <c r="K1196" s="78"/>
      <c r="L1196" s="300">
        <v>1600</v>
      </c>
      <c r="M1196" s="72"/>
      <c r="O1196" s="78"/>
      <c r="P1196" s="72" t="s">
        <v>3261</v>
      </c>
      <c r="AA1196" s="195"/>
      <c r="AB1196" s="195"/>
      <c r="AC1196" s="195"/>
      <c r="AD1196" s="72"/>
      <c r="AE1196" s="316">
        <v>0</v>
      </c>
      <c r="AF1196" s="195"/>
      <c r="AG1196" s="195">
        <v>1</v>
      </c>
      <c r="AH1196" s="72"/>
      <c r="AQ1196" s="174" t="s">
        <v>824</v>
      </c>
      <c r="AR1196" s="53">
        <v>4.2009999999999996</v>
      </c>
      <c r="AS1196" s="53">
        <v>49.06</v>
      </c>
      <c r="AT1196" s="77"/>
      <c r="AU1196" s="276"/>
      <c r="AV1196" s="276">
        <v>20000</v>
      </c>
      <c r="AW1196" s="48">
        <v>0</v>
      </c>
      <c r="AX1196" s="49"/>
      <c r="AY1196" s="276">
        <v>981200</v>
      </c>
      <c r="AZ1196" s="95">
        <v>9860.9379594438178</v>
      </c>
      <c r="BB1196" s="80" t="s">
        <v>3412</v>
      </c>
      <c r="BC1196" s="270"/>
      <c r="BD1196" s="72">
        <v>51.858600000000003</v>
      </c>
      <c r="BE1196" s="72"/>
      <c r="BF1196" s="72"/>
      <c r="BG1196" s="72"/>
      <c r="BH1196" s="72"/>
      <c r="BI1196" s="72"/>
      <c r="BJ1196" s="72"/>
      <c r="BK1196" s="72"/>
      <c r="BL1196" s="72"/>
      <c r="BM1196" s="72"/>
      <c r="BN1196" s="72"/>
      <c r="BO1196" s="72"/>
      <c r="BP1196" s="72"/>
      <c r="BQ1196" s="72"/>
      <c r="BR1196" s="72">
        <v>11.138199999999999</v>
      </c>
      <c r="BS1196" s="72"/>
      <c r="BT1196" s="72"/>
      <c r="BU1196" s="72"/>
      <c r="BV1196" s="72"/>
      <c r="BW1196" s="72"/>
      <c r="BX1196" s="72">
        <v>32.903199999999998</v>
      </c>
      <c r="BY1196" s="72"/>
      <c r="BZ1196" s="72"/>
      <c r="CA1196" s="72"/>
      <c r="CB1196" s="72"/>
      <c r="CC1196" s="72"/>
      <c r="CD1196" s="72"/>
      <c r="CE1196" s="72"/>
      <c r="CF1196" s="72"/>
      <c r="CG1196" s="72"/>
      <c r="CH1196" s="72"/>
      <c r="CI1196" s="72"/>
      <c r="CJ1196" s="72"/>
      <c r="CK1196" s="72"/>
      <c r="CL1196" s="72"/>
      <c r="CM1196" s="72"/>
      <c r="CN1196" s="72"/>
      <c r="CO1196" s="72"/>
      <c r="CP1196" s="72"/>
      <c r="CQ1196" s="72"/>
      <c r="CR1196" s="72"/>
      <c r="CS1196" s="72"/>
      <c r="CT1196" s="72"/>
      <c r="CU1196" s="72"/>
      <c r="CV1196" s="72"/>
      <c r="CW1196" s="72"/>
      <c r="CX1196" s="72"/>
      <c r="CY1196" s="72"/>
      <c r="CZ1196" s="72"/>
      <c r="DA1196" s="72"/>
      <c r="DB1196" s="72"/>
      <c r="DC1196" s="72"/>
      <c r="DD1196" s="72"/>
      <c r="DE1196" s="72"/>
      <c r="DF1196" s="72"/>
      <c r="DG1196" s="72"/>
      <c r="DH1196" s="78">
        <f t="shared" si="603"/>
        <v>95.9</v>
      </c>
      <c r="DJ1196" s="77">
        <f t="shared" si="604"/>
        <v>4.0999999999999943</v>
      </c>
      <c r="DK1196" s="72"/>
      <c r="DL1196" s="51" t="s">
        <v>3339</v>
      </c>
      <c r="DO1196" s="358"/>
      <c r="DP1196" s="72"/>
      <c r="DQ1196" s="374">
        <v>4.0999999999999996</v>
      </c>
      <c r="DR1196" s="72"/>
      <c r="DU1196" s="52"/>
      <c r="DX1196" s="75">
        <f t="shared" si="605"/>
        <v>54.075703858185605</v>
      </c>
      <c r="DY1196" s="51">
        <f t="shared" si="606"/>
        <v>0</v>
      </c>
      <c r="DZ1196" s="75">
        <f t="shared" si="607"/>
        <v>0</v>
      </c>
      <c r="EA1196" s="51" t="e">
        <f t="shared" si="608"/>
        <v>#DIV/0!</v>
      </c>
      <c r="EB1196" s="75">
        <f t="shared" si="609"/>
        <v>0</v>
      </c>
      <c r="EC1196" s="51" t="e">
        <f t="shared" si="610"/>
        <v>#DIV/0!</v>
      </c>
      <c r="ED1196" s="75">
        <f t="shared" si="611"/>
        <v>0</v>
      </c>
      <c r="EE1196" s="51" t="e">
        <f t="shared" si="612"/>
        <v>#DIV/0!</v>
      </c>
      <c r="EF1196" s="75">
        <f t="shared" si="613"/>
        <v>0</v>
      </c>
      <c r="EG1196" s="51" t="e">
        <f t="shared" si="614"/>
        <v>#DIV/0!</v>
      </c>
      <c r="EH1196" s="75">
        <f t="shared" si="615"/>
        <v>11.614389989572469</v>
      </c>
      <c r="EI1196" s="51">
        <f t="shared" si="616"/>
        <v>0</v>
      </c>
      <c r="EJ1196" s="75">
        <f t="shared" si="617"/>
        <v>34.309906152241915</v>
      </c>
      <c r="EK1196" s="51">
        <f t="shared" si="618"/>
        <v>0</v>
      </c>
      <c r="EL1196" s="75">
        <f t="shared" si="619"/>
        <v>0</v>
      </c>
      <c r="EM1196" s="51" t="e">
        <f t="shared" si="620"/>
        <v>#DIV/0!</v>
      </c>
      <c r="EN1196" s="75">
        <f t="shared" si="621"/>
        <v>0</v>
      </c>
      <c r="EO1196" s="51" t="e">
        <f t="shared" si="622"/>
        <v>#DIV/0!</v>
      </c>
      <c r="EP1196" s="75">
        <f t="shared" si="623"/>
        <v>0</v>
      </c>
      <c r="EQ1196" s="51" t="e">
        <f t="shared" si="624"/>
        <v>#DIV/0!</v>
      </c>
      <c r="ER1196" s="51">
        <f t="shared" si="625"/>
        <v>100</v>
      </c>
      <c r="ES1196" s="51">
        <f t="shared" si="626"/>
        <v>0</v>
      </c>
    </row>
    <row r="1197" spans="1:149" x14ac:dyDescent="0.45">
      <c r="A1197" s="78" t="s">
        <v>1467</v>
      </c>
      <c r="B1197" s="110" t="s">
        <v>3579</v>
      </c>
      <c r="C1197" s="51" t="s">
        <v>3648</v>
      </c>
      <c r="D1197" s="51" t="s">
        <v>3711</v>
      </c>
      <c r="E1197" s="78" t="s">
        <v>1121</v>
      </c>
      <c r="F1197" s="78" t="s">
        <v>2087</v>
      </c>
      <c r="G1197" s="72" t="s">
        <v>3375</v>
      </c>
      <c r="H1197" s="78" t="s">
        <v>1100</v>
      </c>
      <c r="I1197" s="78">
        <v>8.3333299999999999E-2</v>
      </c>
      <c r="J1197" s="300">
        <v>3000</v>
      </c>
      <c r="K1197" s="78"/>
      <c r="L1197" s="300">
        <v>1700</v>
      </c>
      <c r="M1197" s="72"/>
      <c r="O1197" s="78"/>
      <c r="P1197" s="72" t="s">
        <v>3261</v>
      </c>
      <c r="AA1197" s="195"/>
      <c r="AB1197" s="195"/>
      <c r="AC1197" s="195"/>
      <c r="AD1197" s="72"/>
      <c r="AE1197" s="316">
        <v>0</v>
      </c>
      <c r="AF1197" s="195"/>
      <c r="AG1197" s="195">
        <v>1</v>
      </c>
      <c r="AH1197" s="72"/>
      <c r="AQ1197" s="174" t="s">
        <v>824</v>
      </c>
      <c r="AR1197" s="53">
        <v>8.9670000000000005</v>
      </c>
      <c r="AS1197" s="53">
        <v>222.7</v>
      </c>
      <c r="AT1197" s="77"/>
      <c r="AU1197" s="276"/>
      <c r="AV1197" s="276">
        <v>30000</v>
      </c>
      <c r="AW1197" s="48">
        <v>0</v>
      </c>
      <c r="AX1197" s="49"/>
      <c r="AY1197" s="276">
        <v>6681000</v>
      </c>
      <c r="AZ1197" s="95">
        <v>66958.302069272933</v>
      </c>
      <c r="BB1197" s="80" t="s">
        <v>3412</v>
      </c>
      <c r="BC1197" s="270"/>
      <c r="BD1197" s="72">
        <v>51.588200000000001</v>
      </c>
      <c r="BE1197" s="72"/>
      <c r="BF1197" s="72"/>
      <c r="BG1197" s="72"/>
      <c r="BH1197" s="72"/>
      <c r="BI1197" s="72"/>
      <c r="BJ1197" s="72"/>
      <c r="BK1197" s="72"/>
      <c r="BL1197" s="72"/>
      <c r="BM1197" s="72"/>
      <c r="BN1197" s="72"/>
      <c r="BO1197" s="72"/>
      <c r="BP1197" s="72"/>
      <c r="BQ1197" s="72"/>
      <c r="BR1197" s="72">
        <v>11.0801</v>
      </c>
      <c r="BS1197" s="72"/>
      <c r="BT1197" s="72"/>
      <c r="BU1197" s="72"/>
      <c r="BV1197" s="72"/>
      <c r="BW1197" s="72"/>
      <c r="BX1197" s="72">
        <v>32.731699999999996</v>
      </c>
      <c r="BY1197" s="72"/>
      <c r="BZ1197" s="72"/>
      <c r="CA1197" s="72"/>
      <c r="CB1197" s="72"/>
      <c r="CC1197" s="72"/>
      <c r="CD1197" s="72"/>
      <c r="CE1197" s="72"/>
      <c r="CF1197" s="72"/>
      <c r="CG1197" s="72"/>
      <c r="CH1197" s="72"/>
      <c r="CI1197" s="72"/>
      <c r="CJ1197" s="72"/>
      <c r="CK1197" s="72"/>
      <c r="CL1197" s="72"/>
      <c r="CM1197" s="72"/>
      <c r="CN1197" s="72"/>
      <c r="CO1197" s="72"/>
      <c r="CP1197" s="72"/>
      <c r="CQ1197" s="72"/>
      <c r="CR1197" s="72"/>
      <c r="CS1197" s="72"/>
      <c r="CT1197" s="72"/>
      <c r="CU1197" s="72"/>
      <c r="CV1197" s="72"/>
      <c r="CW1197" s="72"/>
      <c r="CX1197" s="72"/>
      <c r="CY1197" s="72"/>
      <c r="CZ1197" s="72"/>
      <c r="DA1197" s="72"/>
      <c r="DB1197" s="72"/>
      <c r="DC1197" s="72"/>
      <c r="DD1197" s="72"/>
      <c r="DE1197" s="72"/>
      <c r="DF1197" s="72"/>
      <c r="DG1197" s="72"/>
      <c r="DH1197" s="78">
        <f t="shared" si="603"/>
        <v>95.4</v>
      </c>
      <c r="DJ1197" s="77">
        <f t="shared" si="604"/>
        <v>4.5999999999999943</v>
      </c>
      <c r="DK1197" s="72"/>
      <c r="DL1197" s="51" t="s">
        <v>3339</v>
      </c>
      <c r="DO1197" s="358"/>
      <c r="DP1197" s="72"/>
      <c r="DQ1197" s="374">
        <v>4.5999999999999996</v>
      </c>
      <c r="DR1197" s="72"/>
      <c r="DU1197" s="52"/>
      <c r="DX1197" s="75">
        <f t="shared" si="605"/>
        <v>54.075681341719076</v>
      </c>
      <c r="DY1197" s="51">
        <f t="shared" si="606"/>
        <v>0</v>
      </c>
      <c r="DZ1197" s="75">
        <f t="shared" si="607"/>
        <v>0</v>
      </c>
      <c r="EA1197" s="51" t="e">
        <f t="shared" si="608"/>
        <v>#DIV/0!</v>
      </c>
      <c r="EB1197" s="75">
        <f t="shared" si="609"/>
        <v>0</v>
      </c>
      <c r="EC1197" s="51" t="e">
        <f t="shared" si="610"/>
        <v>#DIV/0!</v>
      </c>
      <c r="ED1197" s="75">
        <f t="shared" si="611"/>
        <v>0</v>
      </c>
      <c r="EE1197" s="51" t="e">
        <f t="shared" si="612"/>
        <v>#DIV/0!</v>
      </c>
      <c r="EF1197" s="75">
        <f t="shared" si="613"/>
        <v>0</v>
      </c>
      <c r="EG1197" s="51" t="e">
        <f t="shared" si="614"/>
        <v>#DIV/0!</v>
      </c>
      <c r="EH1197" s="75">
        <f t="shared" si="615"/>
        <v>11.614360587002096</v>
      </c>
      <c r="EI1197" s="51">
        <f t="shared" si="616"/>
        <v>0</v>
      </c>
      <c r="EJ1197" s="75">
        <f t="shared" si="617"/>
        <v>34.309958071278821</v>
      </c>
      <c r="EK1197" s="51">
        <f t="shared" si="618"/>
        <v>0</v>
      </c>
      <c r="EL1197" s="75">
        <f t="shared" si="619"/>
        <v>0</v>
      </c>
      <c r="EM1197" s="51" t="e">
        <f t="shared" si="620"/>
        <v>#DIV/0!</v>
      </c>
      <c r="EN1197" s="75">
        <f t="shared" si="621"/>
        <v>0</v>
      </c>
      <c r="EO1197" s="51" t="e">
        <f t="shared" si="622"/>
        <v>#DIV/0!</v>
      </c>
      <c r="EP1197" s="75">
        <f t="shared" si="623"/>
        <v>0</v>
      </c>
      <c r="EQ1197" s="51" t="e">
        <f t="shared" si="624"/>
        <v>#DIV/0!</v>
      </c>
      <c r="ER1197" s="51">
        <f t="shared" si="625"/>
        <v>100</v>
      </c>
      <c r="ES1197" s="51">
        <f t="shared" si="626"/>
        <v>0</v>
      </c>
    </row>
    <row r="1198" spans="1:149" x14ac:dyDescent="0.45">
      <c r="A1198" s="78" t="s">
        <v>1467</v>
      </c>
      <c r="B1198" s="110" t="s">
        <v>3579</v>
      </c>
      <c r="C1198" s="51" t="s">
        <v>3648</v>
      </c>
      <c r="D1198" s="51" t="s">
        <v>3711</v>
      </c>
      <c r="E1198" s="78" t="s">
        <v>1121</v>
      </c>
      <c r="F1198" s="78" t="s">
        <v>2088</v>
      </c>
      <c r="G1198" s="72" t="s">
        <v>3375</v>
      </c>
      <c r="H1198" s="78" t="s">
        <v>1100</v>
      </c>
      <c r="I1198" s="78">
        <v>8.3333299999999999E-2</v>
      </c>
      <c r="J1198" s="300">
        <v>2000</v>
      </c>
      <c r="K1198" s="78"/>
      <c r="L1198" s="300">
        <v>1700</v>
      </c>
      <c r="M1198" s="72"/>
      <c r="O1198" s="78"/>
      <c r="P1198" s="72" t="s">
        <v>3261</v>
      </c>
      <c r="AA1198" s="195"/>
      <c r="AB1198" s="195"/>
      <c r="AC1198" s="195"/>
      <c r="AD1198" s="72"/>
      <c r="AE1198" s="316">
        <v>0</v>
      </c>
      <c r="AF1198" s="195"/>
      <c r="AG1198" s="195">
        <v>1</v>
      </c>
      <c r="AH1198" s="72"/>
      <c r="AQ1198" s="174" t="s">
        <v>824</v>
      </c>
      <c r="AR1198" s="53">
        <v>4.008</v>
      </c>
      <c r="AS1198" s="53">
        <v>41.09</v>
      </c>
      <c r="AT1198" s="77"/>
      <c r="AU1198" s="276"/>
      <c r="AV1198" s="276">
        <v>20000</v>
      </c>
      <c r="AW1198" s="48">
        <v>0</v>
      </c>
      <c r="AX1198" s="49"/>
      <c r="AY1198" s="276">
        <v>821800.00000000012</v>
      </c>
      <c r="AZ1198" s="95">
        <v>8258.9877854371498</v>
      </c>
      <c r="BB1198" s="80" t="s">
        <v>3412</v>
      </c>
      <c r="BC1198" s="270"/>
      <c r="BD1198" s="72">
        <v>56.255200000000002</v>
      </c>
      <c r="BE1198" s="72"/>
      <c r="BF1198" s="72"/>
      <c r="BG1198" s="72"/>
      <c r="BH1198" s="72"/>
      <c r="BI1198" s="72"/>
      <c r="BJ1198" s="72"/>
      <c r="BK1198" s="72"/>
      <c r="BL1198" s="72"/>
      <c r="BM1198" s="72"/>
      <c r="BN1198" s="72"/>
      <c r="BO1198" s="72"/>
      <c r="BP1198" s="72"/>
      <c r="BQ1198" s="72"/>
      <c r="BR1198" s="72">
        <v>27.492000000000001</v>
      </c>
      <c r="BS1198" s="72"/>
      <c r="BT1198" s="72"/>
      <c r="BU1198" s="72"/>
      <c r="BV1198" s="72"/>
      <c r="BW1198" s="72"/>
      <c r="BX1198" s="72">
        <v>14.252700000000001</v>
      </c>
      <c r="BY1198" s="72"/>
      <c r="BZ1198" s="72"/>
      <c r="CA1198" s="72"/>
      <c r="CB1198" s="72"/>
      <c r="CC1198" s="72"/>
      <c r="CD1198" s="72"/>
      <c r="CE1198" s="72"/>
      <c r="CF1198" s="72"/>
      <c r="CG1198" s="72"/>
      <c r="CH1198" s="72"/>
      <c r="CI1198" s="72"/>
      <c r="CJ1198" s="72"/>
      <c r="CK1198" s="72"/>
      <c r="CL1198" s="72"/>
      <c r="CM1198" s="72"/>
      <c r="CN1198" s="72"/>
      <c r="CO1198" s="72"/>
      <c r="CP1198" s="72"/>
      <c r="CQ1198" s="72"/>
      <c r="CR1198" s="72"/>
      <c r="CS1198" s="72"/>
      <c r="CT1198" s="72"/>
      <c r="CU1198" s="72"/>
      <c r="CV1198" s="72"/>
      <c r="CW1198" s="72"/>
      <c r="CX1198" s="72"/>
      <c r="CY1198" s="72"/>
      <c r="CZ1198" s="72"/>
      <c r="DA1198" s="72"/>
      <c r="DB1198" s="72"/>
      <c r="DC1198" s="72"/>
      <c r="DD1198" s="72"/>
      <c r="DE1198" s="72"/>
      <c r="DF1198" s="72"/>
      <c r="DG1198" s="72"/>
      <c r="DH1198" s="78">
        <f t="shared" si="603"/>
        <v>97.999900000000011</v>
      </c>
      <c r="DJ1198" s="77">
        <f t="shared" si="604"/>
        <v>2.0000999999999891</v>
      </c>
      <c r="DK1198" s="72"/>
      <c r="DL1198" s="51" t="s">
        <v>3339</v>
      </c>
      <c r="DO1198" s="358"/>
      <c r="DP1198" s="72"/>
      <c r="DQ1198" s="374">
        <v>2</v>
      </c>
      <c r="DR1198" s="72"/>
      <c r="DU1198" s="52"/>
      <c r="DX1198" s="75">
        <f t="shared" si="605"/>
        <v>57.403323880942736</v>
      </c>
      <c r="DY1198" s="51">
        <f t="shared" si="606"/>
        <v>0</v>
      </c>
      <c r="DZ1198" s="75">
        <f t="shared" si="607"/>
        <v>0</v>
      </c>
      <c r="EA1198" s="51" t="e">
        <f t="shared" si="608"/>
        <v>#DIV/0!</v>
      </c>
      <c r="EB1198" s="75">
        <f t="shared" si="609"/>
        <v>0</v>
      </c>
      <c r="EC1198" s="51" t="e">
        <f t="shared" si="610"/>
        <v>#DIV/0!</v>
      </c>
      <c r="ED1198" s="75">
        <f t="shared" si="611"/>
        <v>0</v>
      </c>
      <c r="EE1198" s="51" t="e">
        <f t="shared" si="612"/>
        <v>#DIV/0!</v>
      </c>
      <c r="EF1198" s="75">
        <f t="shared" si="613"/>
        <v>0</v>
      </c>
      <c r="EG1198" s="51" t="e">
        <f t="shared" si="614"/>
        <v>#DIV/0!</v>
      </c>
      <c r="EH1198" s="75">
        <f t="shared" si="615"/>
        <v>28.053089850091684</v>
      </c>
      <c r="EI1198" s="51">
        <f t="shared" si="616"/>
        <v>0</v>
      </c>
      <c r="EJ1198" s="75">
        <f t="shared" si="617"/>
        <v>14.54358626896558</v>
      </c>
      <c r="EK1198" s="51">
        <f t="shared" si="618"/>
        <v>0</v>
      </c>
      <c r="EL1198" s="75">
        <f t="shared" si="619"/>
        <v>0</v>
      </c>
      <c r="EM1198" s="51" t="e">
        <f t="shared" si="620"/>
        <v>#DIV/0!</v>
      </c>
      <c r="EN1198" s="75">
        <f t="shared" si="621"/>
        <v>0</v>
      </c>
      <c r="EO1198" s="51" t="e">
        <f t="shared" si="622"/>
        <v>#DIV/0!</v>
      </c>
      <c r="EP1198" s="75">
        <f t="shared" si="623"/>
        <v>0</v>
      </c>
      <c r="EQ1198" s="51" t="e">
        <f t="shared" si="624"/>
        <v>#DIV/0!</v>
      </c>
      <c r="ER1198" s="51">
        <f t="shared" si="625"/>
        <v>100</v>
      </c>
      <c r="ES1198" s="51">
        <f t="shared" si="626"/>
        <v>0</v>
      </c>
    </row>
    <row r="1199" spans="1:149" x14ac:dyDescent="0.45">
      <c r="A1199" s="78" t="s">
        <v>1467</v>
      </c>
      <c r="B1199" s="110" t="s">
        <v>3579</v>
      </c>
      <c r="C1199" s="51" t="s">
        <v>3648</v>
      </c>
      <c r="D1199" s="51" t="s">
        <v>3711</v>
      </c>
      <c r="E1199" s="78" t="s">
        <v>1121</v>
      </c>
      <c r="F1199" s="78" t="s">
        <v>2079</v>
      </c>
      <c r="G1199" s="72" t="s">
        <v>3375</v>
      </c>
      <c r="H1199" s="78" t="s">
        <v>1100</v>
      </c>
      <c r="I1199" s="78">
        <v>0.16666700000000001</v>
      </c>
      <c r="J1199" s="300">
        <v>2000</v>
      </c>
      <c r="K1199" s="78"/>
      <c r="L1199" s="300">
        <v>1600</v>
      </c>
      <c r="M1199" s="72"/>
      <c r="O1199" s="78"/>
      <c r="P1199" s="72" t="s">
        <v>3261</v>
      </c>
      <c r="AA1199" s="195"/>
      <c r="AB1199" s="195"/>
      <c r="AC1199" s="195"/>
      <c r="AD1199" s="72"/>
      <c r="AE1199" s="316">
        <v>0</v>
      </c>
      <c r="AF1199" s="195"/>
      <c r="AG1199" s="195">
        <v>1</v>
      </c>
      <c r="AH1199" s="72"/>
      <c r="AQ1199" s="174" t="s">
        <v>824</v>
      </c>
      <c r="AR1199" s="53">
        <v>4.2009999999999996</v>
      </c>
      <c r="AS1199" s="53">
        <v>49.06</v>
      </c>
      <c r="AT1199" s="77"/>
      <c r="AU1199" s="276"/>
      <c r="AV1199" s="276">
        <v>20000</v>
      </c>
      <c r="AW1199" s="48">
        <v>0</v>
      </c>
      <c r="AX1199" s="49"/>
      <c r="AY1199" s="276">
        <v>981200</v>
      </c>
      <c r="AZ1199" s="95">
        <v>9860.9379594438178</v>
      </c>
      <c r="BB1199" s="80" t="s">
        <v>3412</v>
      </c>
      <c r="BC1199" s="270"/>
      <c r="BD1199" s="72">
        <v>32.615600000000001</v>
      </c>
      <c r="BE1199" s="72"/>
      <c r="BF1199" s="72"/>
      <c r="BG1199" s="72"/>
      <c r="BH1199" s="72"/>
      <c r="BI1199" s="72"/>
      <c r="BJ1199" s="72"/>
      <c r="BK1199" s="72"/>
      <c r="BL1199" s="72"/>
      <c r="BM1199" s="72"/>
      <c r="BN1199" s="72"/>
      <c r="BO1199" s="72"/>
      <c r="BP1199" s="72"/>
      <c r="BQ1199" s="72"/>
      <c r="BR1199" s="72">
        <v>14.045400000000001</v>
      </c>
      <c r="BS1199" s="72"/>
      <c r="BT1199" s="72"/>
      <c r="BU1199" s="72"/>
      <c r="BV1199" s="72"/>
      <c r="BW1199" s="72"/>
      <c r="BX1199" s="72">
        <v>41.338999999999999</v>
      </c>
      <c r="BY1199" s="72"/>
      <c r="BZ1199" s="72"/>
      <c r="CA1199" s="72"/>
      <c r="CB1199" s="72"/>
      <c r="CC1199" s="72"/>
      <c r="CD1199" s="72"/>
      <c r="CE1199" s="72"/>
      <c r="CF1199" s="72"/>
      <c r="CG1199" s="72"/>
      <c r="CH1199" s="72"/>
      <c r="CI1199" s="72"/>
      <c r="CJ1199" s="72"/>
      <c r="CK1199" s="72"/>
      <c r="CL1199" s="72"/>
      <c r="CM1199" s="72"/>
      <c r="CN1199" s="72"/>
      <c r="CO1199" s="72"/>
      <c r="CP1199" s="72"/>
      <c r="CQ1199" s="72"/>
      <c r="CR1199" s="72"/>
      <c r="CS1199" s="72"/>
      <c r="CT1199" s="72"/>
      <c r="CU1199" s="72"/>
      <c r="CV1199" s="72"/>
      <c r="CW1199" s="72"/>
      <c r="CX1199" s="72"/>
      <c r="CY1199" s="72"/>
      <c r="CZ1199" s="72"/>
      <c r="DA1199" s="72"/>
      <c r="DB1199" s="72"/>
      <c r="DC1199" s="72"/>
      <c r="DD1199" s="72"/>
      <c r="DE1199" s="72"/>
      <c r="DF1199" s="72"/>
      <c r="DG1199" s="72"/>
      <c r="DH1199" s="78">
        <f t="shared" si="603"/>
        <v>88</v>
      </c>
      <c r="DJ1199" s="77">
        <f t="shared" si="604"/>
        <v>12</v>
      </c>
      <c r="DK1199" s="72"/>
      <c r="DL1199" s="51" t="s">
        <v>3339</v>
      </c>
      <c r="DO1199" s="358"/>
      <c r="DP1199" s="72"/>
      <c r="DQ1199" s="374">
        <v>12</v>
      </c>
      <c r="DR1199" s="72"/>
      <c r="DU1199" s="52"/>
      <c r="DX1199" s="75">
        <f t="shared" si="605"/>
        <v>37.063181818181818</v>
      </c>
      <c r="DY1199" s="51">
        <f t="shared" si="606"/>
        <v>0</v>
      </c>
      <c r="DZ1199" s="75">
        <f t="shared" si="607"/>
        <v>0</v>
      </c>
      <c r="EA1199" s="51" t="e">
        <f t="shared" si="608"/>
        <v>#DIV/0!</v>
      </c>
      <c r="EB1199" s="75">
        <f t="shared" si="609"/>
        <v>0</v>
      </c>
      <c r="EC1199" s="51" t="e">
        <f t="shared" si="610"/>
        <v>#DIV/0!</v>
      </c>
      <c r="ED1199" s="75">
        <f t="shared" si="611"/>
        <v>0</v>
      </c>
      <c r="EE1199" s="51" t="e">
        <f t="shared" si="612"/>
        <v>#DIV/0!</v>
      </c>
      <c r="EF1199" s="75">
        <f t="shared" si="613"/>
        <v>0</v>
      </c>
      <c r="EG1199" s="51" t="e">
        <f t="shared" si="614"/>
        <v>#DIV/0!</v>
      </c>
      <c r="EH1199" s="75">
        <f t="shared" si="615"/>
        <v>15.960681818181818</v>
      </c>
      <c r="EI1199" s="51">
        <f t="shared" si="616"/>
        <v>0</v>
      </c>
      <c r="EJ1199" s="75">
        <f t="shared" si="617"/>
        <v>46.976136363636364</v>
      </c>
      <c r="EK1199" s="51">
        <f t="shared" si="618"/>
        <v>0</v>
      </c>
      <c r="EL1199" s="75">
        <f t="shared" si="619"/>
        <v>0</v>
      </c>
      <c r="EM1199" s="51" t="e">
        <f t="shared" si="620"/>
        <v>#DIV/0!</v>
      </c>
      <c r="EN1199" s="75">
        <f t="shared" si="621"/>
        <v>0</v>
      </c>
      <c r="EO1199" s="51" t="e">
        <f t="shared" si="622"/>
        <v>#DIV/0!</v>
      </c>
      <c r="EP1199" s="75">
        <f t="shared" si="623"/>
        <v>0</v>
      </c>
      <c r="EQ1199" s="51" t="e">
        <f t="shared" si="624"/>
        <v>#DIV/0!</v>
      </c>
      <c r="ER1199" s="51">
        <f t="shared" si="625"/>
        <v>100</v>
      </c>
      <c r="ES1199" s="51">
        <f t="shared" si="626"/>
        <v>0</v>
      </c>
    </row>
    <row r="1200" spans="1:149" x14ac:dyDescent="0.45">
      <c r="A1200" s="78" t="s">
        <v>1467</v>
      </c>
      <c r="B1200" s="110" t="s">
        <v>3579</v>
      </c>
      <c r="C1200" s="51" t="s">
        <v>3648</v>
      </c>
      <c r="D1200" s="51" t="s">
        <v>3711</v>
      </c>
      <c r="E1200" s="78" t="s">
        <v>1121</v>
      </c>
      <c r="F1200" s="78" t="s">
        <v>2080</v>
      </c>
      <c r="G1200" s="72" t="s">
        <v>3375</v>
      </c>
      <c r="H1200" s="78" t="s">
        <v>1100</v>
      </c>
      <c r="I1200" s="78">
        <v>0.33333299999999999</v>
      </c>
      <c r="J1200" s="300">
        <v>2000</v>
      </c>
      <c r="K1200" s="78"/>
      <c r="L1200" s="300">
        <v>1500</v>
      </c>
      <c r="M1200" s="72"/>
      <c r="O1200" s="78"/>
      <c r="P1200" s="72" t="s">
        <v>3261</v>
      </c>
      <c r="AA1200" s="195"/>
      <c r="AB1200" s="195"/>
      <c r="AC1200" s="195"/>
      <c r="AD1200" s="72"/>
      <c r="AE1200" s="316">
        <v>0</v>
      </c>
      <c r="AF1200" s="195"/>
      <c r="AG1200" s="195">
        <v>1</v>
      </c>
      <c r="AH1200" s="72"/>
      <c r="AQ1200" s="174" t="s">
        <v>824</v>
      </c>
      <c r="AR1200" s="53">
        <v>4.4130000000000003</v>
      </c>
      <c r="AS1200" s="53">
        <v>59.66</v>
      </c>
      <c r="AT1200" s="77"/>
      <c r="AU1200" s="276"/>
      <c r="AV1200" s="276">
        <v>20000</v>
      </c>
      <c r="AW1200" s="48">
        <v>0</v>
      </c>
      <c r="AX1200" s="49"/>
      <c r="AY1200" s="276">
        <v>1193200</v>
      </c>
      <c r="AZ1200" s="95">
        <v>11991.511591121447</v>
      </c>
      <c r="BB1200" s="80" t="s">
        <v>3412</v>
      </c>
      <c r="BC1200" s="270"/>
      <c r="BD1200" s="72">
        <v>32.800899999999999</v>
      </c>
      <c r="BE1200" s="72"/>
      <c r="BF1200" s="72"/>
      <c r="BG1200" s="72"/>
      <c r="BH1200" s="72"/>
      <c r="BI1200" s="72"/>
      <c r="BJ1200" s="72"/>
      <c r="BK1200" s="72"/>
      <c r="BL1200" s="72"/>
      <c r="BM1200" s="72"/>
      <c r="BN1200" s="72"/>
      <c r="BO1200" s="72"/>
      <c r="BP1200" s="72"/>
      <c r="BQ1200" s="72"/>
      <c r="BR1200" s="72">
        <v>14.1252</v>
      </c>
      <c r="BS1200" s="72"/>
      <c r="BT1200" s="72"/>
      <c r="BU1200" s="72"/>
      <c r="BV1200" s="72"/>
      <c r="BW1200" s="72"/>
      <c r="BX1200" s="72">
        <v>41.573900000000002</v>
      </c>
      <c r="BY1200" s="72"/>
      <c r="BZ1200" s="72"/>
      <c r="CA1200" s="72"/>
      <c r="CB1200" s="72"/>
      <c r="CC1200" s="72"/>
      <c r="CD1200" s="72"/>
      <c r="CE1200" s="72"/>
      <c r="CF1200" s="72"/>
      <c r="CG1200" s="72"/>
      <c r="CH1200" s="72"/>
      <c r="CI1200" s="72"/>
      <c r="CJ1200" s="72"/>
      <c r="CK1200" s="72"/>
      <c r="CL1200" s="72"/>
      <c r="CM1200" s="72"/>
      <c r="CN1200" s="72"/>
      <c r="CO1200" s="72"/>
      <c r="CP1200" s="72"/>
      <c r="CQ1200" s="72"/>
      <c r="CR1200" s="72"/>
      <c r="CS1200" s="72"/>
      <c r="CT1200" s="72"/>
      <c r="CU1200" s="72"/>
      <c r="CV1200" s="72"/>
      <c r="CW1200" s="72"/>
      <c r="CX1200" s="72"/>
      <c r="CY1200" s="72"/>
      <c r="CZ1200" s="72"/>
      <c r="DA1200" s="72"/>
      <c r="DB1200" s="72"/>
      <c r="DC1200" s="72"/>
      <c r="DD1200" s="72"/>
      <c r="DE1200" s="72"/>
      <c r="DF1200" s="72"/>
      <c r="DG1200" s="72"/>
      <c r="DH1200" s="78">
        <f t="shared" si="603"/>
        <v>88.5</v>
      </c>
      <c r="DJ1200" s="77">
        <f t="shared" si="604"/>
        <v>11.5</v>
      </c>
      <c r="DK1200" s="72"/>
      <c r="DL1200" s="51" t="s">
        <v>3339</v>
      </c>
      <c r="DO1200" s="358"/>
      <c r="DP1200" s="72"/>
      <c r="DQ1200" s="374">
        <v>11.5</v>
      </c>
      <c r="DR1200" s="72"/>
      <c r="DU1200" s="52"/>
      <c r="DX1200" s="75">
        <f t="shared" si="605"/>
        <v>37.063163841807906</v>
      </c>
      <c r="DY1200" s="51">
        <f t="shared" si="606"/>
        <v>0</v>
      </c>
      <c r="DZ1200" s="75">
        <f t="shared" si="607"/>
        <v>0</v>
      </c>
      <c r="EA1200" s="51" t="e">
        <f t="shared" si="608"/>
        <v>#DIV/0!</v>
      </c>
      <c r="EB1200" s="75">
        <f t="shared" si="609"/>
        <v>0</v>
      </c>
      <c r="EC1200" s="51" t="e">
        <f t="shared" si="610"/>
        <v>#DIV/0!</v>
      </c>
      <c r="ED1200" s="75">
        <f t="shared" si="611"/>
        <v>0</v>
      </c>
      <c r="EE1200" s="51" t="e">
        <f t="shared" si="612"/>
        <v>#DIV/0!</v>
      </c>
      <c r="EF1200" s="75">
        <f t="shared" si="613"/>
        <v>0</v>
      </c>
      <c r="EG1200" s="51" t="e">
        <f t="shared" si="614"/>
        <v>#DIV/0!</v>
      </c>
      <c r="EH1200" s="75">
        <f t="shared" si="615"/>
        <v>15.960677966101693</v>
      </c>
      <c r="EI1200" s="51">
        <f t="shared" si="616"/>
        <v>0</v>
      </c>
      <c r="EJ1200" s="75">
        <f t="shared" si="617"/>
        <v>46.976158192090402</v>
      </c>
      <c r="EK1200" s="51">
        <f t="shared" si="618"/>
        <v>0</v>
      </c>
      <c r="EL1200" s="75">
        <f t="shared" si="619"/>
        <v>0</v>
      </c>
      <c r="EM1200" s="51" t="e">
        <f t="shared" si="620"/>
        <v>#DIV/0!</v>
      </c>
      <c r="EN1200" s="75">
        <f t="shared" si="621"/>
        <v>0</v>
      </c>
      <c r="EO1200" s="51" t="e">
        <f t="shared" si="622"/>
        <v>#DIV/0!</v>
      </c>
      <c r="EP1200" s="75">
        <f t="shared" si="623"/>
        <v>0</v>
      </c>
      <c r="EQ1200" s="51" t="e">
        <f t="shared" si="624"/>
        <v>#DIV/0!</v>
      </c>
      <c r="ER1200" s="51">
        <f t="shared" si="625"/>
        <v>100</v>
      </c>
      <c r="ES1200" s="51">
        <f t="shared" si="626"/>
        <v>0</v>
      </c>
    </row>
    <row r="1201" spans="1:149" x14ac:dyDescent="0.45">
      <c r="A1201" s="78" t="s">
        <v>1467</v>
      </c>
      <c r="B1201" s="110" t="s">
        <v>3579</v>
      </c>
      <c r="C1201" s="51" t="s">
        <v>3648</v>
      </c>
      <c r="D1201" s="51" t="s">
        <v>3711</v>
      </c>
      <c r="E1201" s="78" t="s">
        <v>1121</v>
      </c>
      <c r="F1201" s="78" t="s">
        <v>2081</v>
      </c>
      <c r="G1201" s="72" t="s">
        <v>3375</v>
      </c>
      <c r="H1201" s="78" t="s">
        <v>1100</v>
      </c>
      <c r="I1201" s="78">
        <v>8.3333299999999999E-2</v>
      </c>
      <c r="J1201" s="300">
        <v>3000</v>
      </c>
      <c r="K1201" s="78"/>
      <c r="L1201" s="300">
        <v>1700</v>
      </c>
      <c r="M1201" s="72"/>
      <c r="O1201" s="78"/>
      <c r="P1201" s="72" t="s">
        <v>3261</v>
      </c>
      <c r="AA1201" s="195"/>
      <c r="AB1201" s="195"/>
      <c r="AC1201" s="195"/>
      <c r="AD1201" s="72"/>
      <c r="AE1201" s="316">
        <v>0</v>
      </c>
      <c r="AF1201" s="195"/>
      <c r="AG1201" s="195">
        <v>1</v>
      </c>
      <c r="AH1201" s="72"/>
      <c r="AQ1201" s="174" t="s">
        <v>824</v>
      </c>
      <c r="AR1201" s="53">
        <v>8.9670000000000005</v>
      </c>
      <c r="AS1201" s="53">
        <v>222.7</v>
      </c>
      <c r="AT1201" s="77"/>
      <c r="AU1201" s="276"/>
      <c r="AV1201" s="276">
        <v>30000</v>
      </c>
      <c r="AW1201" s="48">
        <v>0</v>
      </c>
      <c r="AX1201" s="49"/>
      <c r="AY1201" s="276">
        <v>6681000</v>
      </c>
      <c r="AZ1201" s="95">
        <v>66958.302069272933</v>
      </c>
      <c r="BB1201" s="80" t="s">
        <v>3412</v>
      </c>
      <c r="BC1201" s="270"/>
      <c r="BD1201" s="72">
        <v>33.171500000000002</v>
      </c>
      <c r="BE1201" s="72"/>
      <c r="BF1201" s="72"/>
      <c r="BG1201" s="72"/>
      <c r="BH1201" s="72"/>
      <c r="BI1201" s="72"/>
      <c r="BJ1201" s="72"/>
      <c r="BK1201" s="72"/>
      <c r="BL1201" s="72"/>
      <c r="BM1201" s="72"/>
      <c r="BN1201" s="72"/>
      <c r="BO1201" s="72"/>
      <c r="BP1201" s="72"/>
      <c r="BQ1201" s="72"/>
      <c r="BR1201" s="72">
        <v>14.284800000000001</v>
      </c>
      <c r="BS1201" s="72"/>
      <c r="BT1201" s="72"/>
      <c r="BU1201" s="72"/>
      <c r="BV1201" s="72"/>
      <c r="BW1201" s="72"/>
      <c r="BX1201" s="72">
        <v>42.043599999999998</v>
      </c>
      <c r="BY1201" s="72"/>
      <c r="BZ1201" s="72"/>
      <c r="CA1201" s="72"/>
      <c r="CB1201" s="72"/>
      <c r="CC1201" s="72"/>
      <c r="CD1201" s="72"/>
      <c r="CE1201" s="72"/>
      <c r="CF1201" s="72"/>
      <c r="CG1201" s="72"/>
      <c r="CH1201" s="72"/>
      <c r="CI1201" s="72"/>
      <c r="CJ1201" s="72"/>
      <c r="CK1201" s="72"/>
      <c r="CL1201" s="72"/>
      <c r="CM1201" s="72"/>
      <c r="CN1201" s="72"/>
      <c r="CO1201" s="72"/>
      <c r="CP1201" s="72"/>
      <c r="CQ1201" s="72"/>
      <c r="CR1201" s="72"/>
      <c r="CS1201" s="72"/>
      <c r="CT1201" s="72"/>
      <c r="CU1201" s="72"/>
      <c r="CV1201" s="72"/>
      <c r="CW1201" s="72"/>
      <c r="CX1201" s="72"/>
      <c r="CY1201" s="72"/>
      <c r="CZ1201" s="72"/>
      <c r="DA1201" s="72"/>
      <c r="DB1201" s="72"/>
      <c r="DC1201" s="72"/>
      <c r="DD1201" s="72"/>
      <c r="DE1201" s="72"/>
      <c r="DF1201" s="72"/>
      <c r="DG1201" s="72"/>
      <c r="DH1201" s="78">
        <f t="shared" si="603"/>
        <v>89.499899999999997</v>
      </c>
      <c r="DJ1201" s="77">
        <f t="shared" si="604"/>
        <v>10.500100000000003</v>
      </c>
      <c r="DK1201" s="72"/>
      <c r="DL1201" s="51" t="s">
        <v>3339</v>
      </c>
      <c r="DO1201" s="358"/>
      <c r="DP1201" s="72"/>
      <c r="DQ1201" s="374">
        <v>10.5</v>
      </c>
      <c r="DR1201" s="72"/>
      <c r="DU1201" s="52"/>
      <c r="DX1201" s="75">
        <f t="shared" si="605"/>
        <v>37.063169902983134</v>
      </c>
      <c r="DY1201" s="51">
        <f t="shared" si="606"/>
        <v>0</v>
      </c>
      <c r="DZ1201" s="75">
        <f t="shared" si="607"/>
        <v>0</v>
      </c>
      <c r="EA1201" s="51" t="e">
        <f t="shared" si="608"/>
        <v>#DIV/0!</v>
      </c>
      <c r="EB1201" s="75">
        <f t="shared" si="609"/>
        <v>0</v>
      </c>
      <c r="EC1201" s="51" t="e">
        <f t="shared" si="610"/>
        <v>#DIV/0!</v>
      </c>
      <c r="ED1201" s="75">
        <f t="shared" si="611"/>
        <v>0</v>
      </c>
      <c r="EE1201" s="51" t="e">
        <f t="shared" si="612"/>
        <v>#DIV/0!</v>
      </c>
      <c r="EF1201" s="75">
        <f t="shared" si="613"/>
        <v>0</v>
      </c>
      <c r="EG1201" s="51" t="e">
        <f t="shared" si="614"/>
        <v>#DIV/0!</v>
      </c>
      <c r="EH1201" s="75">
        <f t="shared" si="615"/>
        <v>15.960688224232655</v>
      </c>
      <c r="EI1201" s="51">
        <f t="shared" si="616"/>
        <v>0</v>
      </c>
      <c r="EJ1201" s="75">
        <f t="shared" si="617"/>
        <v>46.976141872784218</v>
      </c>
      <c r="EK1201" s="51">
        <f t="shared" si="618"/>
        <v>0</v>
      </c>
      <c r="EL1201" s="75">
        <f t="shared" si="619"/>
        <v>0</v>
      </c>
      <c r="EM1201" s="51" t="e">
        <f t="shared" si="620"/>
        <v>#DIV/0!</v>
      </c>
      <c r="EN1201" s="75">
        <f t="shared" si="621"/>
        <v>0</v>
      </c>
      <c r="EO1201" s="51" t="e">
        <f t="shared" si="622"/>
        <v>#DIV/0!</v>
      </c>
      <c r="EP1201" s="75">
        <f t="shared" si="623"/>
        <v>0</v>
      </c>
      <c r="EQ1201" s="51" t="e">
        <f t="shared" si="624"/>
        <v>#DIV/0!</v>
      </c>
      <c r="ER1201" s="51">
        <f t="shared" si="625"/>
        <v>100</v>
      </c>
      <c r="ES1201" s="51">
        <f t="shared" si="626"/>
        <v>0</v>
      </c>
    </row>
    <row r="1202" spans="1:149" x14ac:dyDescent="0.45">
      <c r="A1202" s="78" t="s">
        <v>1467</v>
      </c>
      <c r="B1202" s="110" t="s">
        <v>3579</v>
      </c>
      <c r="C1202" s="51" t="s">
        <v>3648</v>
      </c>
      <c r="D1202" s="51" t="s">
        <v>3711</v>
      </c>
      <c r="E1202" s="78" t="s">
        <v>1121</v>
      </c>
      <c r="F1202" s="78" t="s">
        <v>2082</v>
      </c>
      <c r="G1202" s="72" t="s">
        <v>3375</v>
      </c>
      <c r="H1202" s="78" t="s">
        <v>1100</v>
      </c>
      <c r="I1202" s="78">
        <v>8.3333299999999999E-2</v>
      </c>
      <c r="J1202" s="300">
        <v>2000</v>
      </c>
      <c r="K1202" s="78"/>
      <c r="L1202" s="300">
        <v>1700</v>
      </c>
      <c r="M1202" s="72"/>
      <c r="O1202" s="78"/>
      <c r="P1202" s="72" t="s">
        <v>3261</v>
      </c>
      <c r="AA1202" s="195"/>
      <c r="AB1202" s="195"/>
      <c r="AC1202" s="195"/>
      <c r="AD1202" s="72"/>
      <c r="AE1202" s="316">
        <v>0</v>
      </c>
      <c r="AF1202" s="195"/>
      <c r="AG1202" s="195">
        <v>1</v>
      </c>
      <c r="AH1202" s="72"/>
      <c r="AQ1202" s="174" t="s">
        <v>824</v>
      </c>
      <c r="AR1202" s="53">
        <v>4.008</v>
      </c>
      <c r="AS1202" s="53">
        <v>41.09</v>
      </c>
      <c r="AT1202" s="77"/>
      <c r="AU1202" s="276"/>
      <c r="AV1202" s="276">
        <v>20000</v>
      </c>
      <c r="AW1202" s="48">
        <v>0</v>
      </c>
      <c r="AX1202" s="49"/>
      <c r="AY1202" s="276">
        <v>821800.00000000012</v>
      </c>
      <c r="AZ1202" s="95">
        <v>8258.9877854371498</v>
      </c>
      <c r="BB1202" s="80" t="s">
        <v>3412</v>
      </c>
      <c r="BC1202" s="270"/>
      <c r="BD1202" s="72">
        <v>34.468800000000002</v>
      </c>
      <c r="BE1202" s="72"/>
      <c r="BF1202" s="72"/>
      <c r="BG1202" s="72"/>
      <c r="BH1202" s="72"/>
      <c r="BI1202" s="72"/>
      <c r="BJ1202" s="72"/>
      <c r="BK1202" s="72"/>
      <c r="BL1202" s="72"/>
      <c r="BM1202" s="72"/>
      <c r="BN1202" s="72"/>
      <c r="BO1202" s="72"/>
      <c r="BP1202" s="72"/>
      <c r="BQ1202" s="72"/>
      <c r="BR1202" s="72">
        <v>14.843500000000001</v>
      </c>
      <c r="BS1202" s="72"/>
      <c r="BT1202" s="72"/>
      <c r="BU1202" s="72"/>
      <c r="BV1202" s="72"/>
      <c r="BW1202" s="72"/>
      <c r="BX1202" s="72">
        <v>43.687800000000003</v>
      </c>
      <c r="BY1202" s="72"/>
      <c r="BZ1202" s="72"/>
      <c r="CA1202" s="72"/>
      <c r="CB1202" s="72"/>
      <c r="CC1202" s="72"/>
      <c r="CD1202" s="72"/>
      <c r="CE1202" s="72"/>
      <c r="CF1202" s="72"/>
      <c r="CG1202" s="72"/>
      <c r="CH1202" s="72"/>
      <c r="CI1202" s="72"/>
      <c r="CJ1202" s="72"/>
      <c r="CK1202" s="72"/>
      <c r="CL1202" s="72"/>
      <c r="CM1202" s="72"/>
      <c r="CN1202" s="72"/>
      <c r="CO1202" s="72"/>
      <c r="CP1202" s="72"/>
      <c r="CQ1202" s="72"/>
      <c r="CR1202" s="72"/>
      <c r="CS1202" s="72"/>
      <c r="CT1202" s="72"/>
      <c r="CU1202" s="72"/>
      <c r="CV1202" s="72"/>
      <c r="CW1202" s="72"/>
      <c r="CX1202" s="72"/>
      <c r="CY1202" s="72"/>
      <c r="CZ1202" s="72"/>
      <c r="DA1202" s="72"/>
      <c r="DB1202" s="72"/>
      <c r="DC1202" s="72"/>
      <c r="DD1202" s="72"/>
      <c r="DE1202" s="72"/>
      <c r="DF1202" s="72"/>
      <c r="DG1202" s="72"/>
      <c r="DH1202" s="78">
        <f t="shared" si="603"/>
        <v>93.000100000000003</v>
      </c>
      <c r="DJ1202" s="77">
        <f t="shared" si="604"/>
        <v>6.9998999999999967</v>
      </c>
      <c r="DK1202" s="72"/>
      <c r="DL1202" s="51" t="s">
        <v>3339</v>
      </c>
      <c r="DO1202" s="358"/>
      <c r="DP1202" s="72"/>
      <c r="DQ1202" s="374">
        <v>7</v>
      </c>
      <c r="DR1202" s="72"/>
      <c r="DU1202" s="52"/>
      <c r="DX1202" s="75">
        <f t="shared" si="605"/>
        <v>37.06318595356349</v>
      </c>
      <c r="DY1202" s="51">
        <f t="shared" si="606"/>
        <v>0</v>
      </c>
      <c r="DZ1202" s="75">
        <f t="shared" si="607"/>
        <v>0</v>
      </c>
      <c r="EA1202" s="51" t="e">
        <f t="shared" si="608"/>
        <v>#DIV/0!</v>
      </c>
      <c r="EB1202" s="75">
        <f t="shared" si="609"/>
        <v>0</v>
      </c>
      <c r="EC1202" s="51" t="e">
        <f t="shared" si="610"/>
        <v>#DIV/0!</v>
      </c>
      <c r="ED1202" s="75">
        <f t="shared" si="611"/>
        <v>0</v>
      </c>
      <c r="EE1202" s="51" t="e">
        <f t="shared" si="612"/>
        <v>#DIV/0!</v>
      </c>
      <c r="EF1202" s="75">
        <f t="shared" si="613"/>
        <v>0</v>
      </c>
      <c r="EG1202" s="51" t="e">
        <f t="shared" si="614"/>
        <v>#DIV/0!</v>
      </c>
      <c r="EH1202" s="75">
        <f t="shared" si="615"/>
        <v>15.960735526090833</v>
      </c>
      <c r="EI1202" s="51">
        <f t="shared" si="616"/>
        <v>0</v>
      </c>
      <c r="EJ1202" s="75">
        <f t="shared" si="617"/>
        <v>46.976078520345673</v>
      </c>
      <c r="EK1202" s="51">
        <f t="shared" si="618"/>
        <v>0</v>
      </c>
      <c r="EL1202" s="75">
        <f t="shared" si="619"/>
        <v>0</v>
      </c>
      <c r="EM1202" s="51" t="e">
        <f t="shared" si="620"/>
        <v>#DIV/0!</v>
      </c>
      <c r="EN1202" s="75">
        <f t="shared" si="621"/>
        <v>0</v>
      </c>
      <c r="EO1202" s="51" t="e">
        <f t="shared" si="622"/>
        <v>#DIV/0!</v>
      </c>
      <c r="EP1202" s="75">
        <f t="shared" si="623"/>
        <v>0</v>
      </c>
      <c r="EQ1202" s="51" t="e">
        <f t="shared" si="624"/>
        <v>#DIV/0!</v>
      </c>
      <c r="ER1202" s="51">
        <f t="shared" si="625"/>
        <v>100</v>
      </c>
      <c r="ES1202" s="51">
        <f t="shared" si="626"/>
        <v>0</v>
      </c>
    </row>
    <row r="1203" spans="1:149" x14ac:dyDescent="0.45">
      <c r="A1203" s="78" t="s">
        <v>1467</v>
      </c>
      <c r="B1203" s="110" t="s">
        <v>3579</v>
      </c>
      <c r="C1203" s="51" t="s">
        <v>3648</v>
      </c>
      <c r="D1203" s="51" t="s">
        <v>3711</v>
      </c>
      <c r="E1203" s="78" t="s">
        <v>1121</v>
      </c>
      <c r="F1203" s="78" t="s">
        <v>2076</v>
      </c>
      <c r="G1203" s="72" t="s">
        <v>3375</v>
      </c>
      <c r="H1203" s="78" t="s">
        <v>1100</v>
      </c>
      <c r="I1203" s="78">
        <v>8.3333299999999999E-2</v>
      </c>
      <c r="J1203" s="300">
        <v>2000</v>
      </c>
      <c r="K1203" s="78"/>
      <c r="L1203" s="300">
        <v>1700</v>
      </c>
      <c r="M1203" s="72"/>
      <c r="O1203" s="78"/>
      <c r="P1203" s="72" t="s">
        <v>3261</v>
      </c>
      <c r="AA1203" s="195"/>
      <c r="AB1203" s="195"/>
      <c r="AC1203" s="195"/>
      <c r="AD1203" s="72"/>
      <c r="AE1203" s="316">
        <v>0</v>
      </c>
      <c r="AF1203" s="195"/>
      <c r="AG1203" s="195">
        <v>1</v>
      </c>
      <c r="AH1203" s="72"/>
      <c r="AQ1203" s="174" t="s">
        <v>824</v>
      </c>
      <c r="AR1203" s="53">
        <v>4.008</v>
      </c>
      <c r="AS1203" s="53">
        <v>41.09</v>
      </c>
      <c r="AT1203" s="77"/>
      <c r="AU1203" s="276"/>
      <c r="AV1203" s="276">
        <v>20000</v>
      </c>
      <c r="AW1203" s="48">
        <v>0</v>
      </c>
      <c r="AX1203" s="49"/>
      <c r="AY1203" s="276">
        <v>821800.00000000012</v>
      </c>
      <c r="AZ1203" s="95">
        <v>8258.9877854371498</v>
      </c>
      <c r="BB1203" s="80" t="s">
        <v>3412</v>
      </c>
      <c r="BC1203" s="270"/>
      <c r="BD1203" s="72">
        <v>45.068399999999997</v>
      </c>
      <c r="BE1203" s="72"/>
      <c r="BF1203" s="72"/>
      <c r="BG1203" s="72"/>
      <c r="BH1203" s="72"/>
      <c r="BI1203" s="72"/>
      <c r="BJ1203" s="72"/>
      <c r="BK1203" s="72"/>
      <c r="BL1203" s="72"/>
      <c r="BM1203" s="72"/>
      <c r="BN1203" s="72"/>
      <c r="BO1203" s="72"/>
      <c r="BP1203" s="72"/>
      <c r="BQ1203" s="72"/>
      <c r="BR1203" s="72">
        <v>17.9529</v>
      </c>
      <c r="BS1203" s="72"/>
      <c r="BT1203" s="72"/>
      <c r="BU1203" s="72"/>
      <c r="BV1203" s="72"/>
      <c r="BW1203" s="72"/>
      <c r="BX1203" s="72">
        <v>24.9787</v>
      </c>
      <c r="BY1203" s="72"/>
      <c r="BZ1203" s="72"/>
      <c r="CA1203" s="72"/>
      <c r="CB1203" s="72"/>
      <c r="CC1203" s="72"/>
      <c r="CD1203" s="72"/>
      <c r="CE1203" s="72"/>
      <c r="CF1203" s="72"/>
      <c r="CG1203" s="72"/>
      <c r="CH1203" s="72"/>
      <c r="CI1203" s="72"/>
      <c r="CJ1203" s="72"/>
      <c r="CK1203" s="72"/>
      <c r="CL1203" s="72"/>
      <c r="CM1203" s="72"/>
      <c r="CN1203" s="72"/>
      <c r="CO1203" s="72"/>
      <c r="CP1203" s="72"/>
      <c r="CQ1203" s="72"/>
      <c r="CR1203" s="72"/>
      <c r="CS1203" s="72"/>
      <c r="CT1203" s="72"/>
      <c r="CU1203" s="72"/>
      <c r="CV1203" s="72"/>
      <c r="CW1203" s="72"/>
      <c r="CX1203" s="72"/>
      <c r="CY1203" s="72"/>
      <c r="CZ1203" s="72"/>
      <c r="DA1203" s="72"/>
      <c r="DB1203" s="72"/>
      <c r="DC1203" s="72"/>
      <c r="DD1203" s="72"/>
      <c r="DE1203" s="72"/>
      <c r="DF1203" s="72"/>
      <c r="DG1203" s="72"/>
      <c r="DH1203" s="78">
        <f t="shared" si="603"/>
        <v>88</v>
      </c>
      <c r="DJ1203" s="77">
        <f t="shared" si="604"/>
        <v>12</v>
      </c>
      <c r="DK1203" s="72"/>
      <c r="DL1203" s="51" t="s">
        <v>3339</v>
      </c>
      <c r="DO1203" s="358"/>
      <c r="DP1203" s="72"/>
      <c r="DQ1203" s="374">
        <v>12</v>
      </c>
      <c r="DR1203" s="72"/>
      <c r="DU1203" s="52"/>
      <c r="DX1203" s="75">
        <f t="shared" si="605"/>
        <v>51.214090909090906</v>
      </c>
      <c r="DY1203" s="51">
        <f t="shared" si="606"/>
        <v>0</v>
      </c>
      <c r="DZ1203" s="75">
        <f t="shared" si="607"/>
        <v>0</v>
      </c>
      <c r="EA1203" s="51" t="e">
        <f t="shared" si="608"/>
        <v>#DIV/0!</v>
      </c>
      <c r="EB1203" s="75">
        <f t="shared" si="609"/>
        <v>0</v>
      </c>
      <c r="EC1203" s="51" t="e">
        <f t="shared" si="610"/>
        <v>#DIV/0!</v>
      </c>
      <c r="ED1203" s="75">
        <f t="shared" si="611"/>
        <v>0</v>
      </c>
      <c r="EE1203" s="51" t="e">
        <f t="shared" si="612"/>
        <v>#DIV/0!</v>
      </c>
      <c r="EF1203" s="75">
        <f t="shared" si="613"/>
        <v>0</v>
      </c>
      <c r="EG1203" s="51" t="e">
        <f t="shared" si="614"/>
        <v>#DIV/0!</v>
      </c>
      <c r="EH1203" s="75">
        <f t="shared" si="615"/>
        <v>20.401022727272728</v>
      </c>
      <c r="EI1203" s="51">
        <f t="shared" si="616"/>
        <v>0</v>
      </c>
      <c r="EJ1203" s="75">
        <f t="shared" si="617"/>
        <v>28.384886363636362</v>
      </c>
      <c r="EK1203" s="51">
        <f t="shared" si="618"/>
        <v>0</v>
      </c>
      <c r="EL1203" s="75">
        <f t="shared" si="619"/>
        <v>0</v>
      </c>
      <c r="EM1203" s="51" t="e">
        <f t="shared" si="620"/>
        <v>#DIV/0!</v>
      </c>
      <c r="EN1203" s="75">
        <f t="shared" si="621"/>
        <v>0</v>
      </c>
      <c r="EO1203" s="51" t="e">
        <f t="shared" si="622"/>
        <v>#DIV/0!</v>
      </c>
      <c r="EP1203" s="75">
        <f t="shared" si="623"/>
        <v>0</v>
      </c>
      <c r="EQ1203" s="51" t="e">
        <f t="shared" si="624"/>
        <v>#DIV/0!</v>
      </c>
      <c r="ER1203" s="51">
        <f t="shared" si="625"/>
        <v>100</v>
      </c>
      <c r="ES1203" s="51">
        <f t="shared" si="626"/>
        <v>0</v>
      </c>
    </row>
    <row r="1204" spans="1:149" x14ac:dyDescent="0.45">
      <c r="A1204" s="78" t="s">
        <v>1467</v>
      </c>
      <c r="B1204" s="110" t="s">
        <v>3579</v>
      </c>
      <c r="C1204" s="51" t="s">
        <v>3648</v>
      </c>
      <c r="D1204" s="51" t="s">
        <v>3711</v>
      </c>
      <c r="E1204" s="78" t="s">
        <v>1121</v>
      </c>
      <c r="F1204" s="78" t="s">
        <v>2077</v>
      </c>
      <c r="G1204" s="72" t="s">
        <v>3375</v>
      </c>
      <c r="H1204" s="78" t="s">
        <v>1100</v>
      </c>
      <c r="I1204" s="78">
        <v>0.16666700000000001</v>
      </c>
      <c r="J1204" s="300">
        <v>2000</v>
      </c>
      <c r="K1204" s="78"/>
      <c r="L1204" s="300">
        <v>1600</v>
      </c>
      <c r="M1204" s="72"/>
      <c r="O1204" s="78"/>
      <c r="P1204" s="72" t="s">
        <v>3261</v>
      </c>
      <c r="AA1204" s="195"/>
      <c r="AB1204" s="195"/>
      <c r="AC1204" s="195"/>
      <c r="AD1204" s="72"/>
      <c r="AE1204" s="316">
        <v>0</v>
      </c>
      <c r="AF1204" s="195"/>
      <c r="AG1204" s="195">
        <v>1</v>
      </c>
      <c r="AH1204" s="72"/>
      <c r="AQ1204" s="174" t="s">
        <v>824</v>
      </c>
      <c r="AR1204" s="53">
        <v>4.2009999999999996</v>
      </c>
      <c r="AS1204" s="53">
        <v>49.06</v>
      </c>
      <c r="AT1204" s="77"/>
      <c r="AU1204" s="276"/>
      <c r="AV1204" s="276">
        <v>20000</v>
      </c>
      <c r="AW1204" s="48">
        <v>0</v>
      </c>
      <c r="AX1204" s="49"/>
      <c r="AY1204" s="276">
        <v>981200</v>
      </c>
      <c r="AZ1204" s="95">
        <v>9860.9379594438178</v>
      </c>
      <c r="BB1204" s="80" t="s">
        <v>3412</v>
      </c>
      <c r="BC1204" s="270"/>
      <c r="BD1204" s="72">
        <v>46.092700000000001</v>
      </c>
      <c r="BE1204" s="72"/>
      <c r="BF1204" s="72"/>
      <c r="BG1204" s="72"/>
      <c r="BH1204" s="72"/>
      <c r="BI1204" s="72"/>
      <c r="BJ1204" s="72"/>
      <c r="BK1204" s="72"/>
      <c r="BL1204" s="72"/>
      <c r="BM1204" s="72"/>
      <c r="BN1204" s="72"/>
      <c r="BO1204" s="72"/>
      <c r="BP1204" s="72"/>
      <c r="BQ1204" s="72"/>
      <c r="BR1204" s="72">
        <v>18.360900000000001</v>
      </c>
      <c r="BS1204" s="72"/>
      <c r="BT1204" s="72"/>
      <c r="BU1204" s="72"/>
      <c r="BV1204" s="72"/>
      <c r="BW1204" s="72"/>
      <c r="BX1204" s="72">
        <v>25.546399999999998</v>
      </c>
      <c r="BY1204" s="72"/>
      <c r="BZ1204" s="72"/>
      <c r="CA1204" s="72"/>
      <c r="CB1204" s="72"/>
      <c r="CC1204" s="72"/>
      <c r="CD1204" s="72"/>
      <c r="CE1204" s="72"/>
      <c r="CF1204" s="72"/>
      <c r="CG1204" s="72"/>
      <c r="CH1204" s="72"/>
      <c r="CI1204" s="72"/>
      <c r="CJ1204" s="72"/>
      <c r="CK1204" s="72"/>
      <c r="CL1204" s="72"/>
      <c r="CM1204" s="72"/>
      <c r="CN1204" s="72"/>
      <c r="CO1204" s="72"/>
      <c r="CP1204" s="72"/>
      <c r="CQ1204" s="72"/>
      <c r="CR1204" s="72"/>
      <c r="CS1204" s="72"/>
      <c r="CT1204" s="72"/>
      <c r="CU1204" s="72"/>
      <c r="CV1204" s="72"/>
      <c r="CW1204" s="72"/>
      <c r="CX1204" s="72"/>
      <c r="CY1204" s="72"/>
      <c r="CZ1204" s="72"/>
      <c r="DA1204" s="72"/>
      <c r="DB1204" s="72"/>
      <c r="DC1204" s="72"/>
      <c r="DD1204" s="72"/>
      <c r="DE1204" s="72"/>
      <c r="DF1204" s="72"/>
      <c r="DG1204" s="72"/>
      <c r="DH1204" s="78">
        <f t="shared" si="603"/>
        <v>90</v>
      </c>
      <c r="DJ1204" s="77">
        <f t="shared" si="604"/>
        <v>10</v>
      </c>
      <c r="DK1204" s="72"/>
      <c r="DL1204" s="51" t="s">
        <v>3339</v>
      </c>
      <c r="DO1204" s="358"/>
      <c r="DP1204" s="72"/>
      <c r="DQ1204" s="374">
        <v>10</v>
      </c>
      <c r="DR1204" s="72"/>
      <c r="DU1204" s="52"/>
      <c r="DX1204" s="75">
        <f t="shared" si="605"/>
        <v>51.214111111111116</v>
      </c>
      <c r="DY1204" s="51">
        <f t="shared" si="606"/>
        <v>0</v>
      </c>
      <c r="DZ1204" s="75">
        <f t="shared" si="607"/>
        <v>0</v>
      </c>
      <c r="EA1204" s="51" t="e">
        <f t="shared" si="608"/>
        <v>#DIV/0!</v>
      </c>
      <c r="EB1204" s="75">
        <f t="shared" si="609"/>
        <v>0</v>
      </c>
      <c r="EC1204" s="51" t="e">
        <f t="shared" si="610"/>
        <v>#DIV/0!</v>
      </c>
      <c r="ED1204" s="75">
        <f t="shared" si="611"/>
        <v>0</v>
      </c>
      <c r="EE1204" s="51" t="e">
        <f t="shared" si="612"/>
        <v>#DIV/0!</v>
      </c>
      <c r="EF1204" s="75">
        <f t="shared" si="613"/>
        <v>0</v>
      </c>
      <c r="EG1204" s="51" t="e">
        <f t="shared" si="614"/>
        <v>#DIV/0!</v>
      </c>
      <c r="EH1204" s="75">
        <f t="shared" si="615"/>
        <v>20.401</v>
      </c>
      <c r="EI1204" s="51">
        <f t="shared" si="616"/>
        <v>0</v>
      </c>
      <c r="EJ1204" s="75">
        <f t="shared" si="617"/>
        <v>28.384888888888888</v>
      </c>
      <c r="EK1204" s="51">
        <f t="shared" si="618"/>
        <v>0</v>
      </c>
      <c r="EL1204" s="75">
        <f t="shared" si="619"/>
        <v>0</v>
      </c>
      <c r="EM1204" s="51" t="e">
        <f t="shared" si="620"/>
        <v>#DIV/0!</v>
      </c>
      <c r="EN1204" s="75">
        <f t="shared" si="621"/>
        <v>0</v>
      </c>
      <c r="EO1204" s="51" t="e">
        <f t="shared" si="622"/>
        <v>#DIV/0!</v>
      </c>
      <c r="EP1204" s="75">
        <f t="shared" si="623"/>
        <v>0</v>
      </c>
      <c r="EQ1204" s="51" t="e">
        <f t="shared" si="624"/>
        <v>#DIV/0!</v>
      </c>
      <c r="ER1204" s="51">
        <f t="shared" si="625"/>
        <v>100</v>
      </c>
      <c r="ES1204" s="51">
        <f t="shared" si="626"/>
        <v>0</v>
      </c>
    </row>
    <row r="1205" spans="1:149" x14ac:dyDescent="0.45">
      <c r="A1205" s="78" t="s">
        <v>1467</v>
      </c>
      <c r="B1205" s="110" t="s">
        <v>3579</v>
      </c>
      <c r="C1205" s="51" t="s">
        <v>3648</v>
      </c>
      <c r="D1205" s="51" t="s">
        <v>3711</v>
      </c>
      <c r="E1205" s="78" t="s">
        <v>1121</v>
      </c>
      <c r="F1205" s="78" t="s">
        <v>2078</v>
      </c>
      <c r="G1205" s="72" t="s">
        <v>3375</v>
      </c>
      <c r="H1205" s="78" t="s">
        <v>1100</v>
      </c>
      <c r="I1205" s="78">
        <v>0.33333299999999999</v>
      </c>
      <c r="J1205" s="300">
        <v>2000</v>
      </c>
      <c r="K1205" s="78"/>
      <c r="L1205" s="300">
        <v>1500</v>
      </c>
      <c r="M1205" s="72"/>
      <c r="O1205" s="78"/>
      <c r="P1205" s="72" t="s">
        <v>3261</v>
      </c>
      <c r="AA1205" s="195"/>
      <c r="AB1205" s="195"/>
      <c r="AC1205" s="195"/>
      <c r="AD1205" s="72"/>
      <c r="AE1205" s="316">
        <v>0</v>
      </c>
      <c r="AF1205" s="195"/>
      <c r="AG1205" s="195">
        <v>1</v>
      </c>
      <c r="AH1205" s="72"/>
      <c r="AQ1205" s="174" t="s">
        <v>824</v>
      </c>
      <c r="AR1205" s="53">
        <v>4.4130000000000003</v>
      </c>
      <c r="AS1205" s="53">
        <v>59.66</v>
      </c>
      <c r="AT1205" s="77"/>
      <c r="AU1205" s="276"/>
      <c r="AV1205" s="276">
        <v>20000</v>
      </c>
      <c r="AW1205" s="48">
        <v>0</v>
      </c>
      <c r="AX1205" s="49"/>
      <c r="AY1205" s="276">
        <v>1193200</v>
      </c>
      <c r="AZ1205" s="95">
        <v>11991.511591121447</v>
      </c>
      <c r="BB1205" s="80" t="s">
        <v>3412</v>
      </c>
      <c r="BC1205" s="270"/>
      <c r="BD1205" s="72">
        <v>46.860900000000001</v>
      </c>
      <c r="BE1205" s="72"/>
      <c r="BF1205" s="72"/>
      <c r="BG1205" s="72"/>
      <c r="BH1205" s="72"/>
      <c r="BI1205" s="72"/>
      <c r="BJ1205" s="72"/>
      <c r="BK1205" s="72"/>
      <c r="BL1205" s="72"/>
      <c r="BM1205" s="72"/>
      <c r="BN1205" s="72"/>
      <c r="BO1205" s="72"/>
      <c r="BP1205" s="72"/>
      <c r="BQ1205" s="72"/>
      <c r="BR1205" s="72">
        <v>18.666899999999998</v>
      </c>
      <c r="BS1205" s="72"/>
      <c r="BT1205" s="72"/>
      <c r="BU1205" s="72"/>
      <c r="BV1205" s="72"/>
      <c r="BW1205" s="72"/>
      <c r="BX1205" s="72">
        <v>25.972200000000001</v>
      </c>
      <c r="BY1205" s="72"/>
      <c r="BZ1205" s="72"/>
      <c r="CA1205" s="72"/>
      <c r="CB1205" s="72"/>
      <c r="CC1205" s="72"/>
      <c r="CD1205" s="72"/>
      <c r="CE1205" s="72"/>
      <c r="CF1205" s="72"/>
      <c r="CG1205" s="72"/>
      <c r="CH1205" s="72"/>
      <c r="CI1205" s="72"/>
      <c r="CJ1205" s="72"/>
      <c r="CK1205" s="72"/>
      <c r="CL1205" s="72"/>
      <c r="CM1205" s="72"/>
      <c r="CN1205" s="72"/>
      <c r="CO1205" s="72"/>
      <c r="CP1205" s="72"/>
      <c r="CQ1205" s="72"/>
      <c r="CR1205" s="72"/>
      <c r="CS1205" s="72"/>
      <c r="CT1205" s="72"/>
      <c r="CU1205" s="72"/>
      <c r="CV1205" s="72"/>
      <c r="CW1205" s="72"/>
      <c r="CX1205" s="72"/>
      <c r="CY1205" s="72"/>
      <c r="CZ1205" s="72"/>
      <c r="DA1205" s="72"/>
      <c r="DB1205" s="72"/>
      <c r="DC1205" s="72"/>
      <c r="DD1205" s="72"/>
      <c r="DE1205" s="72"/>
      <c r="DF1205" s="72"/>
      <c r="DG1205" s="72"/>
      <c r="DH1205" s="78">
        <f t="shared" si="603"/>
        <v>91.5</v>
      </c>
      <c r="DJ1205" s="77">
        <f t="shared" si="604"/>
        <v>8.5</v>
      </c>
      <c r="DK1205" s="72"/>
      <c r="DL1205" s="51" t="s">
        <v>3339</v>
      </c>
      <c r="DO1205" s="358"/>
      <c r="DP1205" s="72"/>
      <c r="DQ1205" s="374">
        <v>8.5</v>
      </c>
      <c r="DR1205" s="72"/>
      <c r="DU1205" s="52"/>
      <c r="DX1205" s="75">
        <f t="shared" si="605"/>
        <v>51.214098360655733</v>
      </c>
      <c r="DY1205" s="51">
        <f t="shared" si="606"/>
        <v>0</v>
      </c>
      <c r="DZ1205" s="75">
        <f t="shared" si="607"/>
        <v>0</v>
      </c>
      <c r="EA1205" s="51" t="e">
        <f t="shared" si="608"/>
        <v>#DIV/0!</v>
      </c>
      <c r="EB1205" s="75">
        <f t="shared" si="609"/>
        <v>0</v>
      </c>
      <c r="EC1205" s="51" t="e">
        <f t="shared" si="610"/>
        <v>#DIV/0!</v>
      </c>
      <c r="ED1205" s="75">
        <f t="shared" si="611"/>
        <v>0</v>
      </c>
      <c r="EE1205" s="51" t="e">
        <f t="shared" si="612"/>
        <v>#DIV/0!</v>
      </c>
      <c r="EF1205" s="75">
        <f t="shared" si="613"/>
        <v>0</v>
      </c>
      <c r="EG1205" s="51" t="e">
        <f t="shared" si="614"/>
        <v>#DIV/0!</v>
      </c>
      <c r="EH1205" s="75">
        <f t="shared" si="615"/>
        <v>20.400983606557375</v>
      </c>
      <c r="EI1205" s="51">
        <f t="shared" si="616"/>
        <v>0</v>
      </c>
      <c r="EJ1205" s="75">
        <f t="shared" si="617"/>
        <v>28.384918032786889</v>
      </c>
      <c r="EK1205" s="51">
        <f t="shared" si="618"/>
        <v>0</v>
      </c>
      <c r="EL1205" s="75">
        <f t="shared" si="619"/>
        <v>0</v>
      </c>
      <c r="EM1205" s="51" t="e">
        <f t="shared" si="620"/>
        <v>#DIV/0!</v>
      </c>
      <c r="EN1205" s="75">
        <f t="shared" si="621"/>
        <v>0</v>
      </c>
      <c r="EO1205" s="51" t="e">
        <f t="shared" si="622"/>
        <v>#DIV/0!</v>
      </c>
      <c r="EP1205" s="75">
        <f t="shared" si="623"/>
        <v>0</v>
      </c>
      <c r="EQ1205" s="51" t="e">
        <f t="shared" si="624"/>
        <v>#DIV/0!</v>
      </c>
      <c r="ER1205" s="51">
        <f t="shared" si="625"/>
        <v>100</v>
      </c>
      <c r="ES1205" s="51">
        <f t="shared" si="626"/>
        <v>0</v>
      </c>
    </row>
    <row r="1206" spans="1:149" x14ac:dyDescent="0.45">
      <c r="A1206" s="78" t="s">
        <v>1467</v>
      </c>
      <c r="B1206" s="110" t="s">
        <v>3579</v>
      </c>
      <c r="C1206" s="51" t="s">
        <v>3648</v>
      </c>
      <c r="D1206" s="51" t="s">
        <v>3711</v>
      </c>
      <c r="E1206" s="78" t="s">
        <v>1121</v>
      </c>
      <c r="F1206" s="78" t="s">
        <v>2089</v>
      </c>
      <c r="G1206" s="72" t="s">
        <v>3375</v>
      </c>
      <c r="H1206" s="78" t="s">
        <v>1100</v>
      </c>
      <c r="I1206" s="78">
        <v>8.3333299999999999E-2</v>
      </c>
      <c r="J1206" s="300">
        <v>2000</v>
      </c>
      <c r="K1206" s="78"/>
      <c r="L1206" s="300">
        <v>1700</v>
      </c>
      <c r="M1206" s="72"/>
      <c r="O1206" s="78"/>
      <c r="P1206" s="72" t="s">
        <v>3261</v>
      </c>
      <c r="AA1206" s="195"/>
      <c r="AB1206" s="195"/>
      <c r="AC1206" s="195"/>
      <c r="AD1206" s="72"/>
      <c r="AE1206" s="316">
        <v>0</v>
      </c>
      <c r="AF1206" s="195"/>
      <c r="AG1206" s="195">
        <v>1</v>
      </c>
      <c r="AH1206" s="72"/>
      <c r="AQ1206" s="174" t="s">
        <v>824</v>
      </c>
      <c r="AR1206" s="53">
        <v>4.008</v>
      </c>
      <c r="AS1206" s="53">
        <v>41.09</v>
      </c>
      <c r="AT1206" s="77"/>
      <c r="AU1206" s="276"/>
      <c r="AV1206" s="276">
        <v>20000</v>
      </c>
      <c r="AW1206" s="48">
        <v>0</v>
      </c>
      <c r="AX1206" s="49"/>
      <c r="AY1206" s="276">
        <v>821800.00000000012</v>
      </c>
      <c r="AZ1206" s="95">
        <v>8258.9877854371498</v>
      </c>
      <c r="BB1206" s="80" t="s">
        <v>3412</v>
      </c>
      <c r="BC1206" s="270"/>
      <c r="BD1206" s="72">
        <v>35.733199999999997</v>
      </c>
      <c r="BE1206" s="72"/>
      <c r="BF1206" s="72"/>
      <c r="BG1206" s="72"/>
      <c r="BH1206" s="72"/>
      <c r="BI1206" s="72"/>
      <c r="BJ1206" s="72"/>
      <c r="BK1206" s="72"/>
      <c r="BL1206" s="72"/>
      <c r="BM1206" s="72"/>
      <c r="BN1206" s="72"/>
      <c r="BO1206" s="72"/>
      <c r="BP1206" s="72"/>
      <c r="BQ1206" s="72"/>
      <c r="BR1206" s="72">
        <v>34.327100000000002</v>
      </c>
      <c r="BS1206" s="72"/>
      <c r="BT1206" s="72"/>
      <c r="BU1206" s="72"/>
      <c r="BV1206" s="72"/>
      <c r="BW1206" s="72"/>
      <c r="BX1206" s="72">
        <v>18.939699999999998</v>
      </c>
      <c r="BY1206" s="72"/>
      <c r="BZ1206" s="72"/>
      <c r="CA1206" s="72"/>
      <c r="CB1206" s="72"/>
      <c r="CC1206" s="72"/>
      <c r="CD1206" s="72"/>
      <c r="CE1206" s="72"/>
      <c r="CF1206" s="72"/>
      <c r="CG1206" s="72"/>
      <c r="CH1206" s="72"/>
      <c r="CI1206" s="72"/>
      <c r="CJ1206" s="72"/>
      <c r="CK1206" s="72"/>
      <c r="CL1206" s="72"/>
      <c r="CM1206" s="72"/>
      <c r="CN1206" s="72"/>
      <c r="CO1206" s="72"/>
      <c r="CP1206" s="72"/>
      <c r="CQ1206" s="72"/>
      <c r="CR1206" s="72"/>
      <c r="CS1206" s="72"/>
      <c r="CT1206" s="72"/>
      <c r="CU1206" s="72"/>
      <c r="CV1206" s="72"/>
      <c r="CW1206" s="72"/>
      <c r="CX1206" s="72"/>
      <c r="CY1206" s="72"/>
      <c r="CZ1206" s="72"/>
      <c r="DA1206" s="72"/>
      <c r="DB1206" s="72"/>
      <c r="DC1206" s="72"/>
      <c r="DD1206" s="72"/>
      <c r="DE1206" s="72"/>
      <c r="DF1206" s="72"/>
      <c r="DG1206" s="72"/>
      <c r="DH1206" s="78">
        <f t="shared" si="603"/>
        <v>89</v>
      </c>
      <c r="DJ1206" s="77">
        <f t="shared" si="604"/>
        <v>11</v>
      </c>
      <c r="DK1206" s="72"/>
      <c r="DL1206" s="51" t="s">
        <v>3339</v>
      </c>
      <c r="DO1206" s="358"/>
      <c r="DP1206" s="72"/>
      <c r="DQ1206" s="374">
        <v>11</v>
      </c>
      <c r="DR1206" s="72"/>
      <c r="DU1206" s="52"/>
      <c r="DX1206" s="75">
        <f t="shared" si="605"/>
        <v>40.149662921348309</v>
      </c>
      <c r="DY1206" s="51">
        <f t="shared" si="606"/>
        <v>0</v>
      </c>
      <c r="DZ1206" s="75">
        <f t="shared" si="607"/>
        <v>0</v>
      </c>
      <c r="EA1206" s="51" t="e">
        <f t="shared" si="608"/>
        <v>#DIV/0!</v>
      </c>
      <c r="EB1206" s="75">
        <f t="shared" si="609"/>
        <v>0</v>
      </c>
      <c r="EC1206" s="51" t="e">
        <f t="shared" si="610"/>
        <v>#DIV/0!</v>
      </c>
      <c r="ED1206" s="75">
        <f t="shared" si="611"/>
        <v>0</v>
      </c>
      <c r="EE1206" s="51" t="e">
        <f t="shared" si="612"/>
        <v>#DIV/0!</v>
      </c>
      <c r="EF1206" s="75">
        <f t="shared" si="613"/>
        <v>0</v>
      </c>
      <c r="EG1206" s="51" t="e">
        <f t="shared" si="614"/>
        <v>#DIV/0!</v>
      </c>
      <c r="EH1206" s="75">
        <f t="shared" si="615"/>
        <v>38.569775280898874</v>
      </c>
      <c r="EI1206" s="51">
        <f t="shared" si="616"/>
        <v>0</v>
      </c>
      <c r="EJ1206" s="75">
        <f t="shared" si="617"/>
        <v>21.280561797752807</v>
      </c>
      <c r="EK1206" s="51">
        <f t="shared" si="618"/>
        <v>0</v>
      </c>
      <c r="EL1206" s="75">
        <f t="shared" si="619"/>
        <v>0</v>
      </c>
      <c r="EM1206" s="51" t="e">
        <f t="shared" si="620"/>
        <v>#DIV/0!</v>
      </c>
      <c r="EN1206" s="75">
        <f t="shared" si="621"/>
        <v>0</v>
      </c>
      <c r="EO1206" s="51" t="e">
        <f t="shared" si="622"/>
        <v>#DIV/0!</v>
      </c>
      <c r="EP1206" s="75">
        <f t="shared" si="623"/>
        <v>0</v>
      </c>
      <c r="EQ1206" s="51" t="e">
        <f t="shared" si="624"/>
        <v>#DIV/0!</v>
      </c>
      <c r="ER1206" s="51">
        <f t="shared" si="625"/>
        <v>100</v>
      </c>
      <c r="ES1206" s="51">
        <f t="shared" si="626"/>
        <v>0</v>
      </c>
    </row>
    <row r="1207" spans="1:149" x14ac:dyDescent="0.45">
      <c r="A1207" s="78" t="s">
        <v>1467</v>
      </c>
      <c r="B1207" s="110" t="s">
        <v>3579</v>
      </c>
      <c r="C1207" s="51" t="s">
        <v>3648</v>
      </c>
      <c r="D1207" s="51" t="s">
        <v>3711</v>
      </c>
      <c r="E1207" s="78" t="s">
        <v>1121</v>
      </c>
      <c r="F1207" s="78" t="s">
        <v>2090</v>
      </c>
      <c r="G1207" s="72" t="s">
        <v>3375</v>
      </c>
      <c r="H1207" s="78" t="s">
        <v>1100</v>
      </c>
      <c r="I1207" s="78">
        <v>8.3333299999999999E-2</v>
      </c>
      <c r="J1207" s="300">
        <v>3000</v>
      </c>
      <c r="K1207" s="78"/>
      <c r="L1207" s="300">
        <v>1700</v>
      </c>
      <c r="M1207" s="72"/>
      <c r="O1207" s="78"/>
      <c r="P1207" s="72" t="s">
        <v>3261</v>
      </c>
      <c r="AA1207" s="195"/>
      <c r="AB1207" s="195"/>
      <c r="AC1207" s="195"/>
      <c r="AD1207" s="72"/>
      <c r="AE1207" s="316">
        <v>0</v>
      </c>
      <c r="AF1207" s="195"/>
      <c r="AG1207" s="195">
        <v>1</v>
      </c>
      <c r="AH1207" s="72"/>
      <c r="AQ1207" s="174" t="s">
        <v>824</v>
      </c>
      <c r="AR1207" s="53">
        <v>8.9670000000000005</v>
      </c>
      <c r="AS1207" s="53">
        <v>222.7</v>
      </c>
      <c r="AT1207" s="77"/>
      <c r="AU1207" s="276"/>
      <c r="AV1207" s="276">
        <v>30000</v>
      </c>
      <c r="AW1207" s="48">
        <v>0</v>
      </c>
      <c r="AX1207" s="49"/>
      <c r="AY1207" s="276">
        <v>6681000</v>
      </c>
      <c r="AZ1207" s="95">
        <v>66958.302069272933</v>
      </c>
      <c r="BB1207" s="80" t="s">
        <v>3412</v>
      </c>
      <c r="BC1207" s="270"/>
      <c r="BD1207" s="72">
        <v>37.138500000000001</v>
      </c>
      <c r="BE1207" s="72"/>
      <c r="BF1207" s="72"/>
      <c r="BG1207" s="72"/>
      <c r="BH1207" s="72"/>
      <c r="BI1207" s="72"/>
      <c r="BJ1207" s="72"/>
      <c r="BK1207" s="72"/>
      <c r="BL1207" s="72"/>
      <c r="BM1207" s="72"/>
      <c r="BN1207" s="72"/>
      <c r="BO1207" s="72"/>
      <c r="BP1207" s="72"/>
      <c r="BQ1207" s="72"/>
      <c r="BR1207" s="72">
        <v>35.677</v>
      </c>
      <c r="BS1207" s="72"/>
      <c r="BT1207" s="72"/>
      <c r="BU1207" s="72"/>
      <c r="BV1207" s="72"/>
      <c r="BW1207" s="72"/>
      <c r="BX1207" s="72">
        <v>19.6845</v>
      </c>
      <c r="BY1207" s="72"/>
      <c r="BZ1207" s="72"/>
      <c r="CA1207" s="72"/>
      <c r="CB1207" s="72"/>
      <c r="CC1207" s="72"/>
      <c r="CD1207" s="72"/>
      <c r="CE1207" s="72"/>
      <c r="CF1207" s="72"/>
      <c r="CG1207" s="72"/>
      <c r="CH1207" s="72"/>
      <c r="CI1207" s="72"/>
      <c r="CJ1207" s="72"/>
      <c r="CK1207" s="72"/>
      <c r="CL1207" s="72"/>
      <c r="CM1207" s="72"/>
      <c r="CN1207" s="72"/>
      <c r="CO1207" s="72"/>
      <c r="CP1207" s="72"/>
      <c r="CQ1207" s="72"/>
      <c r="CR1207" s="72"/>
      <c r="CS1207" s="72"/>
      <c r="CT1207" s="72"/>
      <c r="CU1207" s="72"/>
      <c r="CV1207" s="72"/>
      <c r="CW1207" s="72"/>
      <c r="CX1207" s="72"/>
      <c r="CY1207" s="72"/>
      <c r="CZ1207" s="72"/>
      <c r="DA1207" s="72"/>
      <c r="DB1207" s="72"/>
      <c r="DC1207" s="72"/>
      <c r="DD1207" s="72"/>
      <c r="DE1207" s="72"/>
      <c r="DF1207" s="72"/>
      <c r="DG1207" s="72"/>
      <c r="DH1207" s="78">
        <f t="shared" si="603"/>
        <v>92.5</v>
      </c>
      <c r="DJ1207" s="77">
        <f t="shared" si="604"/>
        <v>7.5</v>
      </c>
      <c r="DK1207" s="72"/>
      <c r="DL1207" s="51" t="s">
        <v>3339</v>
      </c>
      <c r="DO1207" s="358"/>
      <c r="DP1207" s="72"/>
      <c r="DQ1207" s="374">
        <v>7.5</v>
      </c>
      <c r="DR1207" s="72"/>
      <c r="DU1207" s="52"/>
      <c r="DX1207" s="75">
        <f t="shared" si="605"/>
        <v>40.149729729729735</v>
      </c>
      <c r="DY1207" s="51">
        <f t="shared" si="606"/>
        <v>0</v>
      </c>
      <c r="DZ1207" s="75">
        <f t="shared" si="607"/>
        <v>0</v>
      </c>
      <c r="EA1207" s="51" t="e">
        <f t="shared" si="608"/>
        <v>#DIV/0!</v>
      </c>
      <c r="EB1207" s="75">
        <f t="shared" si="609"/>
        <v>0</v>
      </c>
      <c r="EC1207" s="51" t="e">
        <f t="shared" si="610"/>
        <v>#DIV/0!</v>
      </c>
      <c r="ED1207" s="75">
        <f t="shared" si="611"/>
        <v>0</v>
      </c>
      <c r="EE1207" s="51" t="e">
        <f t="shared" si="612"/>
        <v>#DIV/0!</v>
      </c>
      <c r="EF1207" s="75">
        <f t="shared" si="613"/>
        <v>0</v>
      </c>
      <c r="EG1207" s="51" t="e">
        <f t="shared" si="614"/>
        <v>#DIV/0!</v>
      </c>
      <c r="EH1207" s="75">
        <f t="shared" si="615"/>
        <v>38.56972972972973</v>
      </c>
      <c r="EI1207" s="51">
        <f t="shared" si="616"/>
        <v>0</v>
      </c>
      <c r="EJ1207" s="75">
        <f t="shared" si="617"/>
        <v>21.280540540540542</v>
      </c>
      <c r="EK1207" s="51">
        <f t="shared" si="618"/>
        <v>0</v>
      </c>
      <c r="EL1207" s="75">
        <f t="shared" si="619"/>
        <v>0</v>
      </c>
      <c r="EM1207" s="51" t="e">
        <f t="shared" si="620"/>
        <v>#DIV/0!</v>
      </c>
      <c r="EN1207" s="75">
        <f t="shared" si="621"/>
        <v>0</v>
      </c>
      <c r="EO1207" s="51" t="e">
        <f t="shared" si="622"/>
        <v>#DIV/0!</v>
      </c>
      <c r="EP1207" s="75">
        <f t="shared" si="623"/>
        <v>0</v>
      </c>
      <c r="EQ1207" s="51" t="e">
        <f t="shared" si="624"/>
        <v>#DIV/0!</v>
      </c>
      <c r="ER1207" s="51">
        <f t="shared" si="625"/>
        <v>100</v>
      </c>
      <c r="ES1207" s="51">
        <f t="shared" si="626"/>
        <v>0</v>
      </c>
    </row>
    <row r="1208" spans="1:149" x14ac:dyDescent="0.45">
      <c r="A1208" s="78" t="s">
        <v>1467</v>
      </c>
      <c r="B1208" s="110" t="s">
        <v>3579</v>
      </c>
      <c r="C1208" s="51" t="s">
        <v>3648</v>
      </c>
      <c r="D1208" s="51" t="s">
        <v>3711</v>
      </c>
      <c r="E1208" s="78" t="s">
        <v>1121</v>
      </c>
      <c r="F1208" s="78" t="s">
        <v>2091</v>
      </c>
      <c r="G1208" s="72" t="s">
        <v>3375</v>
      </c>
      <c r="H1208" s="78" t="s">
        <v>1100</v>
      </c>
      <c r="I1208" s="78">
        <v>8.3333299999999999E-2</v>
      </c>
      <c r="J1208" s="300">
        <v>2000</v>
      </c>
      <c r="K1208" s="78"/>
      <c r="L1208" s="300">
        <v>1700</v>
      </c>
      <c r="M1208" s="72"/>
      <c r="O1208" s="78"/>
      <c r="P1208" s="72" t="s">
        <v>3261</v>
      </c>
      <c r="AA1208" s="195"/>
      <c r="AB1208" s="195"/>
      <c r="AC1208" s="195"/>
      <c r="AD1208" s="72"/>
      <c r="AE1208" s="316">
        <v>0</v>
      </c>
      <c r="AF1208" s="195"/>
      <c r="AG1208" s="195">
        <v>1</v>
      </c>
      <c r="AH1208" s="72"/>
      <c r="AQ1208" s="174" t="s">
        <v>824</v>
      </c>
      <c r="AR1208" s="53">
        <v>4.008</v>
      </c>
      <c r="AS1208" s="53">
        <v>41.09</v>
      </c>
      <c r="AT1208" s="77"/>
      <c r="AU1208" s="276"/>
      <c r="AV1208" s="276">
        <v>20000</v>
      </c>
      <c r="AW1208" s="48">
        <v>0</v>
      </c>
      <c r="AX1208" s="49"/>
      <c r="AY1208" s="276">
        <v>821800.00000000012</v>
      </c>
      <c r="AZ1208" s="95">
        <v>8258.9877854371498</v>
      </c>
      <c r="BB1208" s="80" t="s">
        <v>3412</v>
      </c>
      <c r="BC1208" s="270"/>
      <c r="BD1208" s="72">
        <v>52.717599999999997</v>
      </c>
      <c r="BE1208" s="72"/>
      <c r="BF1208" s="72"/>
      <c r="BG1208" s="72"/>
      <c r="BH1208" s="72"/>
      <c r="BI1208" s="72"/>
      <c r="BJ1208" s="72"/>
      <c r="BK1208" s="72"/>
      <c r="BL1208" s="72"/>
      <c r="BM1208" s="72"/>
      <c r="BN1208" s="72"/>
      <c r="BO1208" s="72"/>
      <c r="BP1208" s="72"/>
      <c r="BQ1208" s="72"/>
      <c r="BR1208" s="72">
        <v>17.6814</v>
      </c>
      <c r="BS1208" s="72"/>
      <c r="BT1208" s="72"/>
      <c r="BU1208" s="72"/>
      <c r="BV1208" s="72"/>
      <c r="BW1208" s="72"/>
      <c r="BX1208" s="72">
        <v>24.600999999999999</v>
      </c>
      <c r="BY1208" s="72"/>
      <c r="BZ1208" s="72"/>
      <c r="CA1208" s="72"/>
      <c r="CB1208" s="72"/>
      <c r="CC1208" s="72"/>
      <c r="CD1208" s="72"/>
      <c r="CE1208" s="72"/>
      <c r="CF1208" s="72"/>
      <c r="CG1208" s="72"/>
      <c r="CH1208" s="72"/>
      <c r="CI1208" s="72"/>
      <c r="CJ1208" s="72"/>
      <c r="CK1208" s="72"/>
      <c r="CL1208" s="72"/>
      <c r="CM1208" s="72"/>
      <c r="CN1208" s="72"/>
      <c r="CO1208" s="72"/>
      <c r="CP1208" s="72"/>
      <c r="CQ1208" s="72"/>
      <c r="CR1208" s="72"/>
      <c r="CS1208" s="72"/>
      <c r="CT1208" s="72"/>
      <c r="CU1208" s="72"/>
      <c r="CV1208" s="72"/>
      <c r="CW1208" s="72"/>
      <c r="CX1208" s="72"/>
      <c r="CY1208" s="72"/>
      <c r="CZ1208" s="72"/>
      <c r="DA1208" s="72"/>
      <c r="DB1208" s="72"/>
      <c r="DC1208" s="72"/>
      <c r="DD1208" s="72"/>
      <c r="DE1208" s="72"/>
      <c r="DF1208" s="72"/>
      <c r="DG1208" s="72"/>
      <c r="DH1208" s="78">
        <f t="shared" si="603"/>
        <v>95</v>
      </c>
      <c r="DJ1208" s="77">
        <f t="shared" si="604"/>
        <v>5</v>
      </c>
      <c r="DK1208" s="72"/>
      <c r="DL1208" s="51" t="s">
        <v>3339</v>
      </c>
      <c r="DO1208" s="358"/>
      <c r="DP1208" s="72"/>
      <c r="DQ1208" s="374">
        <v>5</v>
      </c>
      <c r="DR1208" s="72"/>
      <c r="DU1208" s="52"/>
      <c r="DX1208" s="75">
        <f t="shared" si="605"/>
        <v>55.492210526315787</v>
      </c>
      <c r="DY1208" s="51">
        <f t="shared" si="606"/>
        <v>0</v>
      </c>
      <c r="DZ1208" s="75">
        <f t="shared" si="607"/>
        <v>0</v>
      </c>
      <c r="EA1208" s="51" t="e">
        <f t="shared" si="608"/>
        <v>#DIV/0!</v>
      </c>
      <c r="EB1208" s="75">
        <f t="shared" si="609"/>
        <v>0</v>
      </c>
      <c r="EC1208" s="51" t="e">
        <f t="shared" si="610"/>
        <v>#DIV/0!</v>
      </c>
      <c r="ED1208" s="75">
        <f t="shared" si="611"/>
        <v>0</v>
      </c>
      <c r="EE1208" s="51" t="e">
        <f t="shared" si="612"/>
        <v>#DIV/0!</v>
      </c>
      <c r="EF1208" s="75">
        <f t="shared" si="613"/>
        <v>0</v>
      </c>
      <c r="EG1208" s="51" t="e">
        <f t="shared" si="614"/>
        <v>#DIV/0!</v>
      </c>
      <c r="EH1208" s="75">
        <f t="shared" si="615"/>
        <v>18.612000000000002</v>
      </c>
      <c r="EI1208" s="51">
        <f t="shared" si="616"/>
        <v>0</v>
      </c>
      <c r="EJ1208" s="75">
        <f t="shared" si="617"/>
        <v>25.895789473684211</v>
      </c>
      <c r="EK1208" s="51">
        <f t="shared" si="618"/>
        <v>0</v>
      </c>
      <c r="EL1208" s="75">
        <f t="shared" si="619"/>
        <v>0</v>
      </c>
      <c r="EM1208" s="51" t="e">
        <f t="shared" si="620"/>
        <v>#DIV/0!</v>
      </c>
      <c r="EN1208" s="75">
        <f t="shared" si="621"/>
        <v>0</v>
      </c>
      <c r="EO1208" s="51" t="e">
        <f t="shared" si="622"/>
        <v>#DIV/0!</v>
      </c>
      <c r="EP1208" s="75">
        <f t="shared" si="623"/>
        <v>0</v>
      </c>
      <c r="EQ1208" s="51" t="e">
        <f t="shared" si="624"/>
        <v>#DIV/0!</v>
      </c>
      <c r="ER1208" s="51">
        <f t="shared" si="625"/>
        <v>100</v>
      </c>
      <c r="ES1208" s="51">
        <f t="shared" si="626"/>
        <v>0</v>
      </c>
    </row>
    <row r="1209" spans="1:149" x14ac:dyDescent="0.45">
      <c r="A1209" s="78" t="s">
        <v>1467</v>
      </c>
      <c r="B1209" s="110" t="s">
        <v>3579</v>
      </c>
      <c r="C1209" s="51" t="s">
        <v>3648</v>
      </c>
      <c r="D1209" s="51" t="s">
        <v>3711</v>
      </c>
      <c r="E1209" s="78" t="s">
        <v>1121</v>
      </c>
      <c r="F1209" s="78" t="s">
        <v>2092</v>
      </c>
      <c r="G1209" s="72" t="s">
        <v>3375</v>
      </c>
      <c r="H1209" s="78" t="s">
        <v>1100</v>
      </c>
      <c r="I1209" s="78">
        <v>8.3333299999999999E-2</v>
      </c>
      <c r="J1209" s="300">
        <v>2000</v>
      </c>
      <c r="K1209" s="78"/>
      <c r="L1209" s="300">
        <v>1700</v>
      </c>
      <c r="M1209" s="72"/>
      <c r="O1209" s="78"/>
      <c r="P1209" s="72" t="s">
        <v>3261</v>
      </c>
      <c r="AA1209" s="195"/>
      <c r="AB1209" s="195"/>
      <c r="AC1209" s="195"/>
      <c r="AD1209" s="72"/>
      <c r="AE1209" s="316">
        <v>0</v>
      </c>
      <c r="AF1209" s="195"/>
      <c r="AG1209" s="195">
        <v>1</v>
      </c>
      <c r="AH1209" s="72"/>
      <c r="AQ1209" s="174" t="s">
        <v>824</v>
      </c>
      <c r="AR1209" s="53">
        <v>4.008</v>
      </c>
      <c r="AS1209" s="53">
        <v>41.09</v>
      </c>
      <c r="AT1209" s="77"/>
      <c r="AU1209" s="276"/>
      <c r="AV1209" s="276">
        <v>20000</v>
      </c>
      <c r="AW1209" s="48">
        <v>0</v>
      </c>
      <c r="AX1209" s="49"/>
      <c r="AY1209" s="276">
        <v>821800.00000000012</v>
      </c>
      <c r="AZ1209" s="95">
        <v>8258.9877854371498</v>
      </c>
      <c r="BB1209" s="80" t="s">
        <v>3412</v>
      </c>
      <c r="BC1209" s="270"/>
      <c r="BD1209" s="72">
        <v>44.817100000000003</v>
      </c>
      <c r="BE1209" s="72"/>
      <c r="BF1209" s="72"/>
      <c r="BG1209" s="72"/>
      <c r="BH1209" s="72"/>
      <c r="BI1209" s="72"/>
      <c r="BJ1209" s="72"/>
      <c r="BK1209" s="72"/>
      <c r="BL1209" s="72"/>
      <c r="BM1209" s="72"/>
      <c r="BN1209" s="72"/>
      <c r="BO1209" s="72"/>
      <c r="BP1209" s="72"/>
      <c r="BQ1209" s="72"/>
      <c r="BR1209" s="72">
        <v>20.567</v>
      </c>
      <c r="BS1209" s="72"/>
      <c r="BT1209" s="72"/>
      <c r="BU1209" s="72"/>
      <c r="BV1209" s="72"/>
      <c r="BW1209" s="72"/>
      <c r="BX1209" s="72">
        <v>28.6159</v>
      </c>
      <c r="BY1209" s="72"/>
      <c r="BZ1209" s="72"/>
      <c r="CA1209" s="72"/>
      <c r="CB1209" s="72"/>
      <c r="CC1209" s="72"/>
      <c r="CD1209" s="72"/>
      <c r="CE1209" s="72"/>
      <c r="CF1209" s="72"/>
      <c r="CG1209" s="72"/>
      <c r="CH1209" s="72"/>
      <c r="CI1209" s="72"/>
      <c r="CJ1209" s="72"/>
      <c r="CK1209" s="72"/>
      <c r="CL1209" s="72"/>
      <c r="CM1209" s="72"/>
      <c r="CN1209" s="72"/>
      <c r="CO1209" s="72"/>
      <c r="CP1209" s="72"/>
      <c r="CQ1209" s="72"/>
      <c r="CR1209" s="72"/>
      <c r="CS1209" s="72"/>
      <c r="CT1209" s="72"/>
      <c r="CU1209" s="72"/>
      <c r="CV1209" s="72"/>
      <c r="CW1209" s="72"/>
      <c r="CX1209" s="72"/>
      <c r="CY1209" s="72"/>
      <c r="CZ1209" s="72"/>
      <c r="DA1209" s="72"/>
      <c r="DB1209" s="72"/>
      <c r="DC1209" s="72"/>
      <c r="DD1209" s="72"/>
      <c r="DE1209" s="72"/>
      <c r="DF1209" s="72"/>
      <c r="DG1209" s="72"/>
      <c r="DH1209" s="78">
        <f t="shared" si="603"/>
        <v>94</v>
      </c>
      <c r="DJ1209" s="77">
        <f t="shared" si="604"/>
        <v>6</v>
      </c>
      <c r="DK1209" s="72"/>
      <c r="DL1209" s="51" t="s">
        <v>3339</v>
      </c>
      <c r="DO1209" s="358"/>
      <c r="DP1209" s="72"/>
      <c r="DQ1209" s="374">
        <v>6</v>
      </c>
      <c r="DR1209" s="72"/>
      <c r="DU1209" s="52"/>
      <c r="DX1209" s="75">
        <f t="shared" si="605"/>
        <v>47.677765957446809</v>
      </c>
      <c r="DY1209" s="51">
        <f t="shared" si="606"/>
        <v>0</v>
      </c>
      <c r="DZ1209" s="75">
        <f t="shared" si="607"/>
        <v>0</v>
      </c>
      <c r="EA1209" s="51" t="e">
        <f t="shared" si="608"/>
        <v>#DIV/0!</v>
      </c>
      <c r="EB1209" s="75">
        <f t="shared" si="609"/>
        <v>0</v>
      </c>
      <c r="EC1209" s="51" t="e">
        <f t="shared" si="610"/>
        <v>#DIV/0!</v>
      </c>
      <c r="ED1209" s="75">
        <f t="shared" si="611"/>
        <v>0</v>
      </c>
      <c r="EE1209" s="51" t="e">
        <f t="shared" si="612"/>
        <v>#DIV/0!</v>
      </c>
      <c r="EF1209" s="75">
        <f t="shared" si="613"/>
        <v>0</v>
      </c>
      <c r="EG1209" s="51" t="e">
        <f t="shared" si="614"/>
        <v>#DIV/0!</v>
      </c>
      <c r="EH1209" s="75">
        <f t="shared" si="615"/>
        <v>21.879787234042553</v>
      </c>
      <c r="EI1209" s="51">
        <f t="shared" si="616"/>
        <v>0</v>
      </c>
      <c r="EJ1209" s="75">
        <f t="shared" si="617"/>
        <v>30.442446808510638</v>
      </c>
      <c r="EK1209" s="51">
        <f t="shared" si="618"/>
        <v>0</v>
      </c>
      <c r="EL1209" s="75">
        <f t="shared" si="619"/>
        <v>0</v>
      </c>
      <c r="EM1209" s="51" t="e">
        <f t="shared" si="620"/>
        <v>#DIV/0!</v>
      </c>
      <c r="EN1209" s="75">
        <f t="shared" si="621"/>
        <v>0</v>
      </c>
      <c r="EO1209" s="51" t="e">
        <f t="shared" si="622"/>
        <v>#DIV/0!</v>
      </c>
      <c r="EP1209" s="75">
        <f t="shared" si="623"/>
        <v>0</v>
      </c>
      <c r="EQ1209" s="51" t="e">
        <f t="shared" si="624"/>
        <v>#DIV/0!</v>
      </c>
      <c r="ER1209" s="51">
        <f t="shared" si="625"/>
        <v>100</v>
      </c>
      <c r="ES1209" s="51">
        <f t="shared" si="626"/>
        <v>0</v>
      </c>
    </row>
    <row r="1210" spans="1:149" x14ac:dyDescent="0.45">
      <c r="A1210" s="78" t="s">
        <v>1467</v>
      </c>
      <c r="B1210" s="110" t="s">
        <v>3579</v>
      </c>
      <c r="C1210" s="51" t="s">
        <v>3648</v>
      </c>
      <c r="D1210" s="51" t="s">
        <v>3711</v>
      </c>
      <c r="E1210" s="78" t="s">
        <v>1121</v>
      </c>
      <c r="F1210" s="78" t="s">
        <v>2093</v>
      </c>
      <c r="G1210" s="72" t="s">
        <v>3375</v>
      </c>
      <c r="H1210" s="78" t="s">
        <v>1100</v>
      </c>
      <c r="I1210" s="78">
        <v>8.3333299999999999E-2</v>
      </c>
      <c r="J1210" s="300">
        <v>2000</v>
      </c>
      <c r="K1210" s="78"/>
      <c r="L1210" s="300">
        <v>1700</v>
      </c>
      <c r="M1210" s="72"/>
      <c r="O1210" s="78"/>
      <c r="P1210" s="72" t="s">
        <v>3261</v>
      </c>
      <c r="AA1210" s="195"/>
      <c r="AB1210" s="195"/>
      <c r="AC1210" s="195"/>
      <c r="AD1210" s="72"/>
      <c r="AE1210" s="316">
        <v>0</v>
      </c>
      <c r="AF1210" s="195"/>
      <c r="AG1210" s="195">
        <v>1</v>
      </c>
      <c r="AH1210" s="72"/>
      <c r="AQ1210" s="174" t="s">
        <v>824</v>
      </c>
      <c r="AR1210" s="53">
        <v>4.008</v>
      </c>
      <c r="AS1210" s="53">
        <v>41.09</v>
      </c>
      <c r="AT1210" s="77"/>
      <c r="AU1210" s="276"/>
      <c r="AV1210" s="276">
        <v>20000</v>
      </c>
      <c r="AW1210" s="48">
        <v>0</v>
      </c>
      <c r="AX1210" s="49"/>
      <c r="AY1210" s="276">
        <v>821800.00000000012</v>
      </c>
      <c r="AZ1210" s="95">
        <v>8258.9877854371498</v>
      </c>
      <c r="BB1210" s="80" t="s">
        <v>3412</v>
      </c>
      <c r="BC1210" s="270"/>
      <c r="BD1210" s="72">
        <v>46.092700000000001</v>
      </c>
      <c r="BE1210" s="72"/>
      <c r="BF1210" s="72"/>
      <c r="BG1210" s="72"/>
      <c r="BH1210" s="72"/>
      <c r="BI1210" s="72"/>
      <c r="BJ1210" s="72"/>
      <c r="BK1210" s="72"/>
      <c r="BL1210" s="72"/>
      <c r="BM1210" s="72"/>
      <c r="BN1210" s="72"/>
      <c r="BO1210" s="72"/>
      <c r="BP1210" s="72"/>
      <c r="BQ1210" s="72"/>
      <c r="BR1210" s="72">
        <v>18.360900000000001</v>
      </c>
      <c r="BS1210" s="72"/>
      <c r="BT1210" s="72"/>
      <c r="BU1210" s="72"/>
      <c r="BV1210" s="72"/>
      <c r="BW1210" s="72"/>
      <c r="BX1210" s="72">
        <v>25.546399999999998</v>
      </c>
      <c r="BY1210" s="72"/>
      <c r="BZ1210" s="72"/>
      <c r="CA1210" s="72"/>
      <c r="CB1210" s="72"/>
      <c r="CC1210" s="72"/>
      <c r="CD1210" s="72"/>
      <c r="CE1210" s="72"/>
      <c r="CF1210" s="72"/>
      <c r="CG1210" s="72"/>
      <c r="CH1210" s="72"/>
      <c r="CI1210" s="72"/>
      <c r="CJ1210" s="72"/>
      <c r="CK1210" s="72"/>
      <c r="CL1210" s="72"/>
      <c r="CM1210" s="72"/>
      <c r="CN1210" s="72"/>
      <c r="CO1210" s="72"/>
      <c r="CP1210" s="72"/>
      <c r="CQ1210" s="72"/>
      <c r="CR1210" s="72"/>
      <c r="CS1210" s="72"/>
      <c r="CT1210" s="72"/>
      <c r="CU1210" s="72"/>
      <c r="CV1210" s="72"/>
      <c r="CW1210" s="72"/>
      <c r="CX1210" s="72"/>
      <c r="CY1210" s="72"/>
      <c r="CZ1210" s="72"/>
      <c r="DA1210" s="72"/>
      <c r="DB1210" s="72"/>
      <c r="DC1210" s="72"/>
      <c r="DD1210" s="72"/>
      <c r="DE1210" s="72"/>
      <c r="DF1210" s="72"/>
      <c r="DG1210" s="72"/>
      <c r="DH1210" s="78">
        <f t="shared" si="603"/>
        <v>90</v>
      </c>
      <c r="DJ1210" s="77">
        <f t="shared" si="604"/>
        <v>10</v>
      </c>
      <c r="DK1210" s="72"/>
      <c r="DL1210" s="51" t="s">
        <v>3339</v>
      </c>
      <c r="DO1210" s="358"/>
      <c r="DP1210" s="72"/>
      <c r="DQ1210" s="374">
        <v>10</v>
      </c>
      <c r="DR1210" s="72"/>
      <c r="DU1210" s="52"/>
      <c r="DX1210" s="75">
        <f t="shared" si="605"/>
        <v>51.214111111111116</v>
      </c>
      <c r="DY1210" s="51">
        <f t="shared" si="606"/>
        <v>0</v>
      </c>
      <c r="DZ1210" s="75">
        <f t="shared" si="607"/>
        <v>0</v>
      </c>
      <c r="EA1210" s="51" t="e">
        <f t="shared" si="608"/>
        <v>#DIV/0!</v>
      </c>
      <c r="EB1210" s="75">
        <f t="shared" si="609"/>
        <v>0</v>
      </c>
      <c r="EC1210" s="51" t="e">
        <f t="shared" si="610"/>
        <v>#DIV/0!</v>
      </c>
      <c r="ED1210" s="75">
        <f t="shared" si="611"/>
        <v>0</v>
      </c>
      <c r="EE1210" s="51" t="e">
        <f t="shared" si="612"/>
        <v>#DIV/0!</v>
      </c>
      <c r="EF1210" s="75">
        <f t="shared" si="613"/>
        <v>0</v>
      </c>
      <c r="EG1210" s="51" t="e">
        <f t="shared" si="614"/>
        <v>#DIV/0!</v>
      </c>
      <c r="EH1210" s="75">
        <f t="shared" si="615"/>
        <v>20.401</v>
      </c>
      <c r="EI1210" s="51">
        <f t="shared" si="616"/>
        <v>0</v>
      </c>
      <c r="EJ1210" s="75">
        <f t="shared" si="617"/>
        <v>28.384888888888888</v>
      </c>
      <c r="EK1210" s="51">
        <f t="shared" si="618"/>
        <v>0</v>
      </c>
      <c r="EL1210" s="75">
        <f t="shared" si="619"/>
        <v>0</v>
      </c>
      <c r="EM1210" s="51" t="e">
        <f t="shared" si="620"/>
        <v>#DIV/0!</v>
      </c>
      <c r="EN1210" s="75">
        <f t="shared" si="621"/>
        <v>0</v>
      </c>
      <c r="EO1210" s="51" t="e">
        <f t="shared" si="622"/>
        <v>#DIV/0!</v>
      </c>
      <c r="EP1210" s="75">
        <f t="shared" si="623"/>
        <v>0</v>
      </c>
      <c r="EQ1210" s="51" t="e">
        <f t="shared" si="624"/>
        <v>#DIV/0!</v>
      </c>
      <c r="ER1210" s="51">
        <f t="shared" si="625"/>
        <v>100</v>
      </c>
      <c r="ES1210" s="51">
        <f t="shared" si="626"/>
        <v>0</v>
      </c>
    </row>
    <row r="1211" spans="1:149" x14ac:dyDescent="0.45">
      <c r="A1211" s="78" t="s">
        <v>1467</v>
      </c>
      <c r="B1211" s="110" t="s">
        <v>3579</v>
      </c>
      <c r="C1211" s="51" t="s">
        <v>3648</v>
      </c>
      <c r="D1211" s="51" t="s">
        <v>3711</v>
      </c>
      <c r="E1211" s="78" t="s">
        <v>1121</v>
      </c>
      <c r="F1211" s="78" t="s">
        <v>2094</v>
      </c>
      <c r="G1211" s="72" t="s">
        <v>3375</v>
      </c>
      <c r="H1211" s="78" t="s">
        <v>1100</v>
      </c>
      <c r="I1211" s="78">
        <v>8.3333299999999999E-2</v>
      </c>
      <c r="J1211" s="300">
        <v>2000</v>
      </c>
      <c r="K1211" s="78"/>
      <c r="L1211" s="300">
        <v>1700</v>
      </c>
      <c r="M1211" s="72"/>
      <c r="O1211" s="78"/>
      <c r="P1211" s="72" t="s">
        <v>3261</v>
      </c>
      <c r="AA1211" s="195"/>
      <c r="AB1211" s="195"/>
      <c r="AC1211" s="195"/>
      <c r="AD1211" s="72"/>
      <c r="AE1211" s="316">
        <v>0</v>
      </c>
      <c r="AF1211" s="195"/>
      <c r="AG1211" s="195">
        <v>1</v>
      </c>
      <c r="AH1211" s="72"/>
      <c r="AQ1211" s="174" t="s">
        <v>824</v>
      </c>
      <c r="AR1211" s="53">
        <v>4.008</v>
      </c>
      <c r="AS1211" s="53">
        <v>41.09</v>
      </c>
      <c r="AT1211" s="77"/>
      <c r="AU1211" s="276"/>
      <c r="AV1211" s="276">
        <v>20000</v>
      </c>
      <c r="AW1211" s="48">
        <v>0</v>
      </c>
      <c r="AX1211" s="49"/>
      <c r="AY1211" s="276">
        <v>821800.00000000012</v>
      </c>
      <c r="AZ1211" s="95">
        <v>8258.9877854371498</v>
      </c>
      <c r="BB1211" s="80" t="s">
        <v>3412</v>
      </c>
      <c r="BC1211" s="270"/>
      <c r="BD1211" s="72">
        <v>20.557400000000001</v>
      </c>
      <c r="BE1211" s="72"/>
      <c r="BF1211" s="72"/>
      <c r="BG1211" s="72"/>
      <c r="BH1211" s="72"/>
      <c r="BI1211" s="72"/>
      <c r="BJ1211" s="72"/>
      <c r="BK1211" s="72"/>
      <c r="BL1211" s="72"/>
      <c r="BM1211" s="72"/>
      <c r="BN1211" s="72"/>
      <c r="BO1211" s="72"/>
      <c r="BP1211" s="72"/>
      <c r="BQ1211" s="72"/>
      <c r="BR1211" s="72">
        <v>23.184699999999999</v>
      </c>
      <c r="BS1211" s="72"/>
      <c r="BT1211" s="72"/>
      <c r="BU1211" s="72"/>
      <c r="BV1211" s="72"/>
      <c r="BW1211" s="72"/>
      <c r="BX1211" s="72">
        <v>32.257899999999999</v>
      </c>
      <c r="BY1211" s="72"/>
      <c r="BZ1211" s="72"/>
      <c r="CA1211" s="72"/>
      <c r="CB1211" s="72"/>
      <c r="CC1211" s="72"/>
      <c r="CD1211" s="72"/>
      <c r="CE1211" s="72"/>
      <c r="CF1211" s="72"/>
      <c r="CG1211" s="72"/>
      <c r="CH1211" s="72"/>
      <c r="CI1211" s="72"/>
      <c r="CJ1211" s="72"/>
      <c r="CK1211" s="72"/>
      <c r="CL1211" s="72"/>
      <c r="CM1211" s="72"/>
      <c r="CN1211" s="72"/>
      <c r="CO1211" s="72"/>
      <c r="CP1211" s="72"/>
      <c r="CQ1211" s="72"/>
      <c r="CR1211" s="72"/>
      <c r="CS1211" s="72"/>
      <c r="CT1211" s="72"/>
      <c r="CU1211" s="72"/>
      <c r="CV1211" s="72"/>
      <c r="CW1211" s="72"/>
      <c r="CX1211" s="72"/>
      <c r="CY1211" s="72"/>
      <c r="CZ1211" s="72"/>
      <c r="DA1211" s="72"/>
      <c r="DB1211" s="72"/>
      <c r="DC1211" s="72"/>
      <c r="DD1211" s="72"/>
      <c r="DE1211" s="72"/>
      <c r="DF1211" s="72"/>
      <c r="DG1211" s="72"/>
      <c r="DH1211" s="78">
        <f t="shared" ref="DH1211:DH1274" si="627">SUM(BD1211,BF1211,BH1211,BJ1211,BL1211,BN1211,BP1211,BR1211,BT1211,BV1211,BX1211,BZ1211,CB1211,CD1211,CF1211,CH1211,CJ1211,CL1211,CN1211,CX1211,CZ1211,DB1211)</f>
        <v>76</v>
      </c>
      <c r="DJ1211" s="77">
        <f t="shared" si="604"/>
        <v>24</v>
      </c>
      <c r="DK1211" s="72"/>
      <c r="DL1211" s="51" t="s">
        <v>3339</v>
      </c>
      <c r="DO1211" s="358"/>
      <c r="DP1211" s="72"/>
      <c r="DQ1211" s="374">
        <v>24</v>
      </c>
      <c r="DR1211" s="72"/>
      <c r="DU1211" s="52"/>
      <c r="DX1211" s="75">
        <f t="shared" si="605"/>
        <v>27.049210526315793</v>
      </c>
      <c r="DY1211" s="51">
        <f t="shared" si="606"/>
        <v>0</v>
      </c>
      <c r="DZ1211" s="75">
        <f t="shared" si="607"/>
        <v>0</v>
      </c>
      <c r="EA1211" s="51" t="e">
        <f t="shared" si="608"/>
        <v>#DIV/0!</v>
      </c>
      <c r="EB1211" s="75">
        <f t="shared" si="609"/>
        <v>0</v>
      </c>
      <c r="EC1211" s="51" t="e">
        <f t="shared" si="610"/>
        <v>#DIV/0!</v>
      </c>
      <c r="ED1211" s="75">
        <f t="shared" si="611"/>
        <v>0</v>
      </c>
      <c r="EE1211" s="51" t="e">
        <f t="shared" si="612"/>
        <v>#DIV/0!</v>
      </c>
      <c r="EF1211" s="75">
        <f t="shared" si="613"/>
        <v>0</v>
      </c>
      <c r="EG1211" s="51" t="e">
        <f t="shared" si="614"/>
        <v>#DIV/0!</v>
      </c>
      <c r="EH1211" s="75">
        <f t="shared" si="615"/>
        <v>30.506184210526317</v>
      </c>
      <c r="EI1211" s="51">
        <f t="shared" si="616"/>
        <v>0</v>
      </c>
      <c r="EJ1211" s="75">
        <f t="shared" si="617"/>
        <v>42.444605263157889</v>
      </c>
      <c r="EK1211" s="51">
        <f t="shared" si="618"/>
        <v>0</v>
      </c>
      <c r="EL1211" s="75">
        <f t="shared" si="619"/>
        <v>0</v>
      </c>
      <c r="EM1211" s="51" t="e">
        <f t="shared" si="620"/>
        <v>#DIV/0!</v>
      </c>
      <c r="EN1211" s="75">
        <f t="shared" si="621"/>
        <v>0</v>
      </c>
      <c r="EO1211" s="51" t="e">
        <f t="shared" si="622"/>
        <v>#DIV/0!</v>
      </c>
      <c r="EP1211" s="75">
        <f t="shared" si="623"/>
        <v>0</v>
      </c>
      <c r="EQ1211" s="51" t="e">
        <f t="shared" si="624"/>
        <v>#DIV/0!</v>
      </c>
      <c r="ER1211" s="51">
        <f t="shared" si="625"/>
        <v>100</v>
      </c>
      <c r="ES1211" s="51">
        <f t="shared" si="626"/>
        <v>0</v>
      </c>
    </row>
    <row r="1212" spans="1:149" s="43" customFormat="1" ht="14.65" thickBot="1" x14ac:dyDescent="0.5">
      <c r="A1212" s="89" t="s">
        <v>1467</v>
      </c>
      <c r="B1212" s="111" t="s">
        <v>3579</v>
      </c>
      <c r="C1212" s="43" t="s">
        <v>3648</v>
      </c>
      <c r="D1212" s="43" t="s">
        <v>3711</v>
      </c>
      <c r="E1212" s="89" t="s">
        <v>1121</v>
      </c>
      <c r="F1212" s="89" t="s">
        <v>2095</v>
      </c>
      <c r="G1212" s="90" t="s">
        <v>3375</v>
      </c>
      <c r="H1212" s="89" t="s">
        <v>1100</v>
      </c>
      <c r="I1212" s="89">
        <v>8.3333299999999999E-2</v>
      </c>
      <c r="J1212" s="301">
        <v>2000</v>
      </c>
      <c r="K1212" s="89"/>
      <c r="L1212" s="301">
        <v>1700</v>
      </c>
      <c r="M1212" s="90"/>
      <c r="O1212" s="89"/>
      <c r="P1212" s="90" t="s">
        <v>3261</v>
      </c>
      <c r="Q1212" s="123"/>
      <c r="R1212" s="123"/>
      <c r="S1212" s="134"/>
      <c r="AA1212" s="196"/>
      <c r="AB1212" s="196"/>
      <c r="AC1212" s="196"/>
      <c r="AD1212" s="90"/>
      <c r="AE1212" s="317">
        <v>0</v>
      </c>
      <c r="AF1212" s="196"/>
      <c r="AG1212" s="196">
        <v>1</v>
      </c>
      <c r="AH1212" s="90"/>
      <c r="AQ1212" s="86" t="s">
        <v>824</v>
      </c>
      <c r="AR1212" s="58">
        <v>4.008</v>
      </c>
      <c r="AS1212" s="58">
        <v>41.09</v>
      </c>
      <c r="AT1212" s="91"/>
      <c r="AU1212" s="277"/>
      <c r="AV1212" s="277">
        <v>20000</v>
      </c>
      <c r="AW1212" s="63">
        <v>0</v>
      </c>
      <c r="AX1212" s="44"/>
      <c r="AY1212" s="277">
        <v>821800.00000000012</v>
      </c>
      <c r="AZ1212" s="259">
        <v>8258.9877854371498</v>
      </c>
      <c r="BA1212" s="86"/>
      <c r="BB1212" s="85" t="s">
        <v>3412</v>
      </c>
      <c r="BC1212" s="271"/>
      <c r="BD1212" s="90">
        <v>10.611700000000001</v>
      </c>
      <c r="BE1212" s="90"/>
      <c r="BF1212" s="90"/>
      <c r="BG1212" s="90"/>
      <c r="BH1212" s="90"/>
      <c r="BI1212" s="90"/>
      <c r="BJ1212" s="90"/>
      <c r="BK1212" s="90"/>
      <c r="BL1212" s="90"/>
      <c r="BM1212" s="90"/>
      <c r="BN1212" s="90"/>
      <c r="BO1212" s="90"/>
      <c r="BP1212" s="90"/>
      <c r="BQ1212" s="90"/>
      <c r="BR1212" s="90">
        <v>21.4893</v>
      </c>
      <c r="BS1212" s="90"/>
      <c r="BT1212" s="90"/>
      <c r="BU1212" s="90"/>
      <c r="BV1212" s="90"/>
      <c r="BW1212" s="90"/>
      <c r="BX1212" s="90">
        <v>29.899000000000001</v>
      </c>
      <c r="BY1212" s="90"/>
      <c r="BZ1212" s="90"/>
      <c r="CA1212" s="90"/>
      <c r="CB1212" s="90"/>
      <c r="CC1212" s="90"/>
      <c r="CD1212" s="90"/>
      <c r="CE1212" s="90"/>
      <c r="CF1212" s="90"/>
      <c r="CG1212" s="90"/>
      <c r="CH1212" s="90"/>
      <c r="CI1212" s="90"/>
      <c r="CJ1212" s="90"/>
      <c r="CK1212" s="90"/>
      <c r="CL1212" s="90"/>
      <c r="CM1212" s="90"/>
      <c r="CN1212" s="90"/>
      <c r="CO1212" s="90"/>
      <c r="CP1212" s="90"/>
      <c r="CQ1212" s="90"/>
      <c r="CR1212" s="90"/>
      <c r="CS1212" s="90"/>
      <c r="CT1212" s="90"/>
      <c r="CU1212" s="90"/>
      <c r="CV1212" s="90"/>
      <c r="CW1212" s="90"/>
      <c r="CX1212" s="90"/>
      <c r="CY1212" s="90"/>
      <c r="CZ1212" s="90"/>
      <c r="DA1212" s="90"/>
      <c r="DB1212" s="90"/>
      <c r="DC1212" s="90"/>
      <c r="DD1212" s="90"/>
      <c r="DE1212" s="90"/>
      <c r="DF1212" s="90"/>
      <c r="DG1212" s="90"/>
      <c r="DH1212" s="89">
        <f t="shared" si="627"/>
        <v>62</v>
      </c>
      <c r="DJ1212" s="91">
        <f t="shared" si="604"/>
        <v>38</v>
      </c>
      <c r="DK1212" s="90"/>
      <c r="DL1212" s="43" t="s">
        <v>3339</v>
      </c>
      <c r="DO1212" s="359"/>
      <c r="DP1212" s="90"/>
      <c r="DQ1212" s="375">
        <v>38</v>
      </c>
      <c r="DR1212" s="90"/>
      <c r="DS1212" s="308"/>
      <c r="DU1212" s="59"/>
      <c r="DW1212" s="86"/>
      <c r="DX1212" s="298">
        <f t="shared" si="605"/>
        <v>17.115645161290324</v>
      </c>
      <c r="DY1212" s="43">
        <f t="shared" si="606"/>
        <v>0</v>
      </c>
      <c r="DZ1212" s="298">
        <f t="shared" si="607"/>
        <v>0</v>
      </c>
      <c r="EA1212" s="43" t="e">
        <f t="shared" si="608"/>
        <v>#DIV/0!</v>
      </c>
      <c r="EB1212" s="298">
        <f t="shared" si="609"/>
        <v>0</v>
      </c>
      <c r="EC1212" s="43" t="e">
        <f t="shared" si="610"/>
        <v>#DIV/0!</v>
      </c>
      <c r="ED1212" s="298">
        <f t="shared" si="611"/>
        <v>0</v>
      </c>
      <c r="EE1212" s="43" t="e">
        <f t="shared" si="612"/>
        <v>#DIV/0!</v>
      </c>
      <c r="EF1212" s="298">
        <f t="shared" si="613"/>
        <v>0</v>
      </c>
      <c r="EG1212" s="43" t="e">
        <f t="shared" si="614"/>
        <v>#DIV/0!</v>
      </c>
      <c r="EH1212" s="298">
        <f t="shared" si="615"/>
        <v>34.660161290322584</v>
      </c>
      <c r="EI1212" s="43">
        <f t="shared" si="616"/>
        <v>0</v>
      </c>
      <c r="EJ1212" s="298">
        <f t="shared" si="617"/>
        <v>48.224193548387099</v>
      </c>
      <c r="EK1212" s="43">
        <f t="shared" si="618"/>
        <v>0</v>
      </c>
      <c r="EL1212" s="298">
        <f t="shared" si="619"/>
        <v>0</v>
      </c>
      <c r="EM1212" s="43" t="e">
        <f t="shared" si="620"/>
        <v>#DIV/0!</v>
      </c>
      <c r="EN1212" s="298">
        <f t="shared" si="621"/>
        <v>0</v>
      </c>
      <c r="EO1212" s="43" t="e">
        <f t="shared" si="622"/>
        <v>#DIV/0!</v>
      </c>
      <c r="EP1212" s="298">
        <f t="shared" si="623"/>
        <v>0</v>
      </c>
      <c r="EQ1212" s="43" t="e">
        <f t="shared" si="624"/>
        <v>#DIV/0!</v>
      </c>
      <c r="ER1212" s="43">
        <f t="shared" si="625"/>
        <v>100</v>
      </c>
      <c r="ES1212" s="43">
        <f t="shared" si="626"/>
        <v>0</v>
      </c>
    </row>
    <row r="1213" spans="1:149" x14ac:dyDescent="0.45">
      <c r="A1213" s="78" t="s">
        <v>1468</v>
      </c>
      <c r="B1213" s="174" t="s">
        <v>858</v>
      </c>
      <c r="C1213" s="51" t="s">
        <v>3650</v>
      </c>
      <c r="D1213" s="51" t="s">
        <v>3670</v>
      </c>
      <c r="E1213" s="78" t="s">
        <v>1121</v>
      </c>
      <c r="F1213" s="78" t="s">
        <v>1776</v>
      </c>
      <c r="G1213" s="72" t="s">
        <v>3375</v>
      </c>
      <c r="H1213" s="78" t="s">
        <v>1100</v>
      </c>
      <c r="I1213" s="78">
        <v>0.25</v>
      </c>
      <c r="J1213" s="300">
        <v>1000</v>
      </c>
      <c r="K1213" s="78">
        <v>100</v>
      </c>
      <c r="L1213" s="300">
        <v>1450</v>
      </c>
      <c r="M1213" s="72">
        <v>10</v>
      </c>
      <c r="O1213" s="78" t="s">
        <v>3262</v>
      </c>
      <c r="P1213" s="72" t="s">
        <v>1374</v>
      </c>
      <c r="AA1213" s="195"/>
      <c r="AB1213" s="195"/>
      <c r="AC1213" s="195"/>
      <c r="AD1213" s="72"/>
      <c r="AE1213" s="316">
        <v>0</v>
      </c>
      <c r="AF1213" s="195"/>
      <c r="AG1213" s="195">
        <v>1</v>
      </c>
      <c r="AH1213" s="72"/>
      <c r="AQ1213" s="174" t="s">
        <v>824</v>
      </c>
      <c r="AR1213" s="53">
        <v>1.851</v>
      </c>
      <c r="AS1213" s="53">
        <v>8.59</v>
      </c>
      <c r="AT1213" s="77"/>
      <c r="AU1213" s="276"/>
      <c r="AV1213" s="276">
        <v>10000</v>
      </c>
      <c r="AW1213" s="48">
        <v>0</v>
      </c>
      <c r="AX1213" s="49"/>
      <c r="AY1213" s="276">
        <v>85900</v>
      </c>
      <c r="AZ1213" s="95">
        <v>876.01155243524056</v>
      </c>
      <c r="BB1213" s="80" t="s">
        <v>3412</v>
      </c>
      <c r="BC1213" s="270"/>
      <c r="BD1213" s="72">
        <v>67.963300000000004</v>
      </c>
      <c r="BE1213" s="72"/>
      <c r="BF1213" s="72"/>
      <c r="BG1213" s="72"/>
      <c r="BH1213" s="72">
        <v>19.225200000000001</v>
      </c>
      <c r="BI1213" s="72"/>
      <c r="BJ1213" s="72"/>
      <c r="BK1213" s="72"/>
      <c r="BL1213" s="72"/>
      <c r="BM1213" s="72"/>
      <c r="BN1213" s="72"/>
      <c r="BO1213" s="72"/>
      <c r="BP1213" s="72"/>
      <c r="BQ1213" s="72"/>
      <c r="BR1213" s="72"/>
      <c r="BS1213" s="72"/>
      <c r="BT1213" s="72"/>
      <c r="BU1213" s="72"/>
      <c r="BV1213" s="72"/>
      <c r="BW1213" s="72"/>
      <c r="BX1213" s="72"/>
      <c r="BY1213" s="72"/>
      <c r="BZ1213" s="72">
        <v>11.691599999999999</v>
      </c>
      <c r="CA1213" s="72"/>
      <c r="CB1213" s="72"/>
      <c r="CC1213" s="72"/>
      <c r="CD1213" s="72"/>
      <c r="CE1213" s="72"/>
      <c r="CF1213" s="72"/>
      <c r="CG1213" s="72"/>
      <c r="CH1213" s="72"/>
      <c r="CI1213" s="72"/>
      <c r="CJ1213" s="72"/>
      <c r="CK1213" s="72"/>
      <c r="CL1213" s="72"/>
      <c r="CM1213" s="72"/>
      <c r="CN1213" s="72"/>
      <c r="CO1213" s="72"/>
      <c r="CP1213" s="72"/>
      <c r="CQ1213" s="72"/>
      <c r="CR1213" s="72"/>
      <c r="CS1213" s="72"/>
      <c r="CT1213" s="72"/>
      <c r="CU1213" s="72"/>
      <c r="CV1213" s="72"/>
      <c r="CW1213" s="72"/>
      <c r="CX1213" s="72"/>
      <c r="CY1213" s="72"/>
      <c r="CZ1213" s="72"/>
      <c r="DA1213" s="72"/>
      <c r="DB1213" s="72"/>
      <c r="DC1213" s="72"/>
      <c r="DD1213" s="72"/>
      <c r="DE1213" s="72"/>
      <c r="DF1213" s="72"/>
      <c r="DG1213" s="72"/>
      <c r="DH1213" s="78">
        <f t="shared" si="627"/>
        <v>98.880099999999999</v>
      </c>
      <c r="DJ1213" s="77">
        <f t="shared" si="604"/>
        <v>1.1199000000000012</v>
      </c>
      <c r="DK1213" s="72"/>
      <c r="DL1213" s="51" t="s">
        <v>3339</v>
      </c>
      <c r="DO1213" s="358"/>
      <c r="DP1213" s="72"/>
      <c r="DQ1213" s="374">
        <v>1.1200000000000001</v>
      </c>
      <c r="DR1213" s="72">
        <v>0.09</v>
      </c>
      <c r="DU1213" s="52"/>
      <c r="DX1213" s="75">
        <f t="shared" si="605"/>
        <v>68.733041329853023</v>
      </c>
      <c r="DY1213" s="51">
        <f t="shared" si="606"/>
        <v>0</v>
      </c>
      <c r="DZ1213" s="75">
        <f t="shared" si="607"/>
        <v>0</v>
      </c>
      <c r="EA1213" s="51" t="e">
        <f t="shared" si="608"/>
        <v>#DIV/0!</v>
      </c>
      <c r="EB1213" s="75">
        <f t="shared" si="609"/>
        <v>19.442941501879552</v>
      </c>
      <c r="EC1213" s="51">
        <f t="shared" si="610"/>
        <v>0</v>
      </c>
      <c r="ED1213" s="75">
        <f t="shared" si="611"/>
        <v>0</v>
      </c>
      <c r="EE1213" s="51" t="e">
        <f t="shared" si="612"/>
        <v>#DIV/0!</v>
      </c>
      <c r="EF1213" s="75">
        <f t="shared" si="613"/>
        <v>0</v>
      </c>
      <c r="EG1213" s="51" t="e">
        <f t="shared" si="614"/>
        <v>#DIV/0!</v>
      </c>
      <c r="EH1213" s="75">
        <f t="shared" si="615"/>
        <v>0</v>
      </c>
      <c r="EI1213" s="51" t="e">
        <f t="shared" si="616"/>
        <v>#DIV/0!</v>
      </c>
      <c r="EJ1213" s="75">
        <f t="shared" si="617"/>
        <v>0</v>
      </c>
      <c r="EK1213" s="51" t="e">
        <f t="shared" si="618"/>
        <v>#DIV/0!</v>
      </c>
      <c r="EL1213" s="75">
        <f t="shared" si="619"/>
        <v>11.824017168267426</v>
      </c>
      <c r="EM1213" s="51">
        <f t="shared" si="620"/>
        <v>0</v>
      </c>
      <c r="EN1213" s="75">
        <f t="shared" si="621"/>
        <v>0</v>
      </c>
      <c r="EO1213" s="51" t="e">
        <f t="shared" si="622"/>
        <v>#DIV/0!</v>
      </c>
      <c r="EP1213" s="75">
        <f t="shared" si="623"/>
        <v>0</v>
      </c>
      <c r="EQ1213" s="51" t="e">
        <f t="shared" si="624"/>
        <v>#DIV/0!</v>
      </c>
      <c r="ER1213" s="51">
        <f t="shared" si="625"/>
        <v>100</v>
      </c>
      <c r="ES1213" s="51">
        <f t="shared" si="626"/>
        <v>0</v>
      </c>
    </row>
    <row r="1214" spans="1:149" x14ac:dyDescent="0.45">
      <c r="A1214" s="78" t="s">
        <v>1468</v>
      </c>
      <c r="B1214" s="174" t="s">
        <v>858</v>
      </c>
      <c r="C1214" s="51" t="s">
        <v>3650</v>
      </c>
      <c r="D1214" s="51" t="s">
        <v>3670</v>
      </c>
      <c r="E1214" s="78" t="s">
        <v>1121</v>
      </c>
      <c r="F1214" s="78" t="s">
        <v>1777</v>
      </c>
      <c r="G1214" s="72" t="s">
        <v>3375</v>
      </c>
      <c r="H1214" s="78" t="s">
        <v>1100</v>
      </c>
      <c r="I1214" s="78">
        <v>0.16666700000000001</v>
      </c>
      <c r="J1214" s="300">
        <v>1000</v>
      </c>
      <c r="K1214" s="78">
        <v>100</v>
      </c>
      <c r="L1214" s="300">
        <v>1525</v>
      </c>
      <c r="M1214" s="72">
        <v>10</v>
      </c>
      <c r="O1214" s="78" t="s">
        <v>3262</v>
      </c>
      <c r="P1214" s="72" t="s">
        <v>1374</v>
      </c>
      <c r="AA1214" s="195"/>
      <c r="AB1214" s="195"/>
      <c r="AC1214" s="195"/>
      <c r="AD1214" s="72"/>
      <c r="AE1214" s="316">
        <v>0</v>
      </c>
      <c r="AF1214" s="195"/>
      <c r="AG1214" s="195">
        <v>1</v>
      </c>
      <c r="AH1214" s="72"/>
      <c r="AQ1214" s="174" t="s">
        <v>824</v>
      </c>
      <c r="AR1214" s="53">
        <v>1.845</v>
      </c>
      <c r="AS1214" s="53">
        <v>7.9269999999999996</v>
      </c>
      <c r="AT1214" s="77"/>
      <c r="AU1214" s="276"/>
      <c r="AV1214" s="276">
        <v>10000</v>
      </c>
      <c r="AW1214" s="48">
        <v>0</v>
      </c>
      <c r="AX1214" s="49"/>
      <c r="AY1214" s="276">
        <v>79270</v>
      </c>
      <c r="AZ1214" s="95">
        <v>808.39855368500014</v>
      </c>
      <c r="BB1214" s="80" t="s">
        <v>3412</v>
      </c>
      <c r="BC1214" s="270"/>
      <c r="BD1214" s="72">
        <v>67.915099999999995</v>
      </c>
      <c r="BE1214" s="72"/>
      <c r="BF1214" s="72"/>
      <c r="BG1214" s="72"/>
      <c r="BH1214" s="72">
        <v>19.211600000000001</v>
      </c>
      <c r="BI1214" s="72"/>
      <c r="BJ1214" s="72"/>
      <c r="BK1214" s="72"/>
      <c r="BL1214" s="72"/>
      <c r="BM1214" s="72"/>
      <c r="BN1214" s="72"/>
      <c r="BO1214" s="72"/>
      <c r="BP1214" s="72"/>
      <c r="BQ1214" s="72"/>
      <c r="BR1214" s="72"/>
      <c r="BS1214" s="72"/>
      <c r="BT1214" s="72"/>
      <c r="BU1214" s="72"/>
      <c r="BV1214" s="72"/>
      <c r="BW1214" s="72"/>
      <c r="BX1214" s="72"/>
      <c r="BY1214" s="72"/>
      <c r="BZ1214" s="72">
        <v>11.683299999999999</v>
      </c>
      <c r="CA1214" s="72"/>
      <c r="CB1214" s="72"/>
      <c r="CC1214" s="72"/>
      <c r="CD1214" s="72"/>
      <c r="CE1214" s="72"/>
      <c r="CF1214" s="72"/>
      <c r="CG1214" s="72"/>
      <c r="CH1214" s="72"/>
      <c r="CI1214" s="72"/>
      <c r="CJ1214" s="72"/>
      <c r="CK1214" s="72"/>
      <c r="CL1214" s="72"/>
      <c r="CM1214" s="72"/>
      <c r="CN1214" s="72"/>
      <c r="CO1214" s="72"/>
      <c r="CP1214" s="72"/>
      <c r="CQ1214" s="72"/>
      <c r="CR1214" s="72"/>
      <c r="CS1214" s="72"/>
      <c r="CT1214" s="72"/>
      <c r="CU1214" s="72"/>
      <c r="CV1214" s="72"/>
      <c r="CW1214" s="72"/>
      <c r="CX1214" s="72"/>
      <c r="CY1214" s="72"/>
      <c r="CZ1214" s="72"/>
      <c r="DA1214" s="72"/>
      <c r="DB1214" s="72"/>
      <c r="DC1214" s="72"/>
      <c r="DD1214" s="72"/>
      <c r="DE1214" s="72"/>
      <c r="DF1214" s="72"/>
      <c r="DG1214" s="72"/>
      <c r="DH1214" s="78">
        <f t="shared" si="627"/>
        <v>98.81</v>
      </c>
      <c r="DJ1214" s="77">
        <f t="shared" si="604"/>
        <v>1.1899999999999977</v>
      </c>
      <c r="DK1214" s="72"/>
      <c r="DL1214" s="51" t="s">
        <v>3339</v>
      </c>
      <c r="DO1214" s="358"/>
      <c r="DP1214" s="72"/>
      <c r="DQ1214" s="374">
        <v>1.19</v>
      </c>
      <c r="DR1214" s="72">
        <v>0.09</v>
      </c>
      <c r="DU1214" s="52"/>
      <c r="DX1214" s="75">
        <f t="shared" si="605"/>
        <v>68.733022973383257</v>
      </c>
      <c r="DY1214" s="51">
        <f t="shared" si="606"/>
        <v>0</v>
      </c>
      <c r="DZ1214" s="75">
        <f t="shared" si="607"/>
        <v>0</v>
      </c>
      <c r="EA1214" s="51" t="e">
        <f t="shared" si="608"/>
        <v>#DIV/0!</v>
      </c>
      <c r="EB1214" s="75">
        <f t="shared" si="609"/>
        <v>19.442971359174173</v>
      </c>
      <c r="EC1214" s="51">
        <f t="shared" si="610"/>
        <v>0</v>
      </c>
      <c r="ED1214" s="75">
        <f t="shared" si="611"/>
        <v>0</v>
      </c>
      <c r="EE1214" s="51" t="e">
        <f t="shared" si="612"/>
        <v>#DIV/0!</v>
      </c>
      <c r="EF1214" s="75">
        <f t="shared" si="613"/>
        <v>0</v>
      </c>
      <c r="EG1214" s="51" t="e">
        <f t="shared" si="614"/>
        <v>#DIV/0!</v>
      </c>
      <c r="EH1214" s="75">
        <f t="shared" si="615"/>
        <v>0</v>
      </c>
      <c r="EI1214" s="51" t="e">
        <f t="shared" si="616"/>
        <v>#DIV/0!</v>
      </c>
      <c r="EJ1214" s="75">
        <f t="shared" si="617"/>
        <v>0</v>
      </c>
      <c r="EK1214" s="51" t="e">
        <f t="shared" si="618"/>
        <v>#DIV/0!</v>
      </c>
      <c r="EL1214" s="75">
        <f t="shared" si="619"/>
        <v>11.824005667442565</v>
      </c>
      <c r="EM1214" s="51">
        <f t="shared" si="620"/>
        <v>0</v>
      </c>
      <c r="EN1214" s="75">
        <f t="shared" si="621"/>
        <v>0</v>
      </c>
      <c r="EO1214" s="51" t="e">
        <f t="shared" si="622"/>
        <v>#DIV/0!</v>
      </c>
      <c r="EP1214" s="75">
        <f t="shared" si="623"/>
        <v>0</v>
      </c>
      <c r="EQ1214" s="51" t="e">
        <f t="shared" si="624"/>
        <v>#DIV/0!</v>
      </c>
      <c r="ER1214" s="51">
        <f t="shared" si="625"/>
        <v>100</v>
      </c>
      <c r="ES1214" s="51">
        <f t="shared" si="626"/>
        <v>0</v>
      </c>
    </row>
    <row r="1215" spans="1:149" x14ac:dyDescent="0.45">
      <c r="A1215" s="78" t="s">
        <v>1468</v>
      </c>
      <c r="B1215" s="174" t="s">
        <v>858</v>
      </c>
      <c r="C1215" s="51" t="s">
        <v>3650</v>
      </c>
      <c r="D1215" s="51" t="s">
        <v>3670</v>
      </c>
      <c r="E1215" s="78" t="s">
        <v>1121</v>
      </c>
      <c r="F1215" s="78" t="s">
        <v>1778</v>
      </c>
      <c r="G1215" s="72" t="s">
        <v>3375</v>
      </c>
      <c r="H1215" s="78" t="s">
        <v>1100</v>
      </c>
      <c r="I1215" s="78">
        <v>8.3333299999999999E-2</v>
      </c>
      <c r="J1215" s="300">
        <v>1000</v>
      </c>
      <c r="K1215" s="78">
        <v>100</v>
      </c>
      <c r="L1215" s="300">
        <v>1625</v>
      </c>
      <c r="M1215" s="72">
        <v>10</v>
      </c>
      <c r="O1215" s="78" t="s">
        <v>3262</v>
      </c>
      <c r="P1215" s="72" t="s">
        <v>1374</v>
      </c>
      <c r="AA1215" s="195"/>
      <c r="AB1215" s="195"/>
      <c r="AC1215" s="195"/>
      <c r="AD1215" s="72"/>
      <c r="AE1215" s="316">
        <v>0</v>
      </c>
      <c r="AF1215" s="195"/>
      <c r="AG1215" s="195">
        <v>1</v>
      </c>
      <c r="AH1215" s="72"/>
      <c r="AQ1215" s="174" t="s">
        <v>824</v>
      </c>
      <c r="AR1215" s="53">
        <v>1.833</v>
      </c>
      <c r="AS1215" s="53">
        <v>7.1859999999999999</v>
      </c>
      <c r="AT1215" s="77"/>
      <c r="AU1215" s="276"/>
      <c r="AV1215" s="276">
        <v>10000</v>
      </c>
      <c r="AW1215" s="48">
        <v>0</v>
      </c>
      <c r="AX1215" s="49"/>
      <c r="AY1215" s="276">
        <v>71860</v>
      </c>
      <c r="AZ1215" s="95">
        <v>732.83108449355518</v>
      </c>
      <c r="BB1215" s="80" t="s">
        <v>3412</v>
      </c>
      <c r="BC1215" s="270"/>
      <c r="BD1215" s="72">
        <v>67.908299999999997</v>
      </c>
      <c r="BE1215" s="72"/>
      <c r="BF1215" s="72"/>
      <c r="BG1215" s="72"/>
      <c r="BH1215" s="72">
        <v>19.209599999999998</v>
      </c>
      <c r="BI1215" s="72"/>
      <c r="BJ1215" s="72"/>
      <c r="BK1215" s="72"/>
      <c r="BL1215" s="72"/>
      <c r="BM1215" s="72"/>
      <c r="BN1215" s="72"/>
      <c r="BO1215" s="72"/>
      <c r="BP1215" s="72"/>
      <c r="BQ1215" s="72"/>
      <c r="BR1215" s="72"/>
      <c r="BS1215" s="72"/>
      <c r="BT1215" s="72"/>
      <c r="BU1215" s="72"/>
      <c r="BV1215" s="72"/>
      <c r="BW1215" s="72"/>
      <c r="BX1215" s="72"/>
      <c r="BY1215" s="72"/>
      <c r="BZ1215" s="72">
        <v>11.6821</v>
      </c>
      <c r="CA1215" s="72"/>
      <c r="CB1215" s="72"/>
      <c r="CC1215" s="72"/>
      <c r="CD1215" s="72"/>
      <c r="CE1215" s="72"/>
      <c r="CF1215" s="72"/>
      <c r="CG1215" s="72"/>
      <c r="CH1215" s="72"/>
      <c r="CI1215" s="72"/>
      <c r="CJ1215" s="72"/>
      <c r="CK1215" s="72"/>
      <c r="CL1215" s="72"/>
      <c r="CM1215" s="72"/>
      <c r="CN1215" s="72"/>
      <c r="CO1215" s="72"/>
      <c r="CP1215" s="72"/>
      <c r="CQ1215" s="72"/>
      <c r="CR1215" s="72"/>
      <c r="CS1215" s="72"/>
      <c r="CT1215" s="72"/>
      <c r="CU1215" s="72"/>
      <c r="CV1215" s="72"/>
      <c r="CW1215" s="72"/>
      <c r="CX1215" s="72"/>
      <c r="CY1215" s="72"/>
      <c r="CZ1215" s="72"/>
      <c r="DA1215" s="72"/>
      <c r="DB1215" s="72"/>
      <c r="DC1215" s="72"/>
      <c r="DD1215" s="72"/>
      <c r="DE1215" s="72"/>
      <c r="DF1215" s="72"/>
      <c r="DG1215" s="72"/>
      <c r="DH1215" s="78">
        <f t="shared" si="627"/>
        <v>98.8</v>
      </c>
      <c r="DJ1215" s="77">
        <f t="shared" si="604"/>
        <v>1.2000000000000028</v>
      </c>
      <c r="DK1215" s="72"/>
      <c r="DL1215" s="51" t="s">
        <v>3339</v>
      </c>
      <c r="DO1215" s="358"/>
      <c r="DP1215" s="72"/>
      <c r="DQ1215" s="374">
        <v>1.2</v>
      </c>
      <c r="DR1215" s="72">
        <v>0.1</v>
      </c>
      <c r="DU1215" s="52"/>
      <c r="DX1215" s="75">
        <f t="shared" si="605"/>
        <v>68.733097165991893</v>
      </c>
      <c r="DY1215" s="51">
        <f t="shared" si="606"/>
        <v>0</v>
      </c>
      <c r="DZ1215" s="75">
        <f t="shared" si="607"/>
        <v>0</v>
      </c>
      <c r="EA1215" s="51" t="e">
        <f t="shared" si="608"/>
        <v>#DIV/0!</v>
      </c>
      <c r="EB1215" s="75">
        <f t="shared" si="609"/>
        <v>19.442914979757084</v>
      </c>
      <c r="EC1215" s="51">
        <f t="shared" si="610"/>
        <v>0</v>
      </c>
      <c r="ED1215" s="75">
        <f t="shared" si="611"/>
        <v>0</v>
      </c>
      <c r="EE1215" s="51" t="e">
        <f t="shared" si="612"/>
        <v>#DIV/0!</v>
      </c>
      <c r="EF1215" s="75">
        <f t="shared" si="613"/>
        <v>0</v>
      </c>
      <c r="EG1215" s="51" t="e">
        <f t="shared" si="614"/>
        <v>#DIV/0!</v>
      </c>
      <c r="EH1215" s="75">
        <f t="shared" si="615"/>
        <v>0</v>
      </c>
      <c r="EI1215" s="51" t="e">
        <f t="shared" si="616"/>
        <v>#DIV/0!</v>
      </c>
      <c r="EJ1215" s="75">
        <f t="shared" si="617"/>
        <v>0</v>
      </c>
      <c r="EK1215" s="51" t="e">
        <f t="shared" si="618"/>
        <v>#DIV/0!</v>
      </c>
      <c r="EL1215" s="75">
        <f t="shared" si="619"/>
        <v>11.823987854251012</v>
      </c>
      <c r="EM1215" s="51">
        <f t="shared" si="620"/>
        <v>0</v>
      </c>
      <c r="EN1215" s="75">
        <f t="shared" si="621"/>
        <v>0</v>
      </c>
      <c r="EO1215" s="51" t="e">
        <f t="shared" si="622"/>
        <v>#DIV/0!</v>
      </c>
      <c r="EP1215" s="75">
        <f t="shared" si="623"/>
        <v>0</v>
      </c>
      <c r="EQ1215" s="51" t="e">
        <f t="shared" si="624"/>
        <v>#DIV/0!</v>
      </c>
      <c r="ER1215" s="51">
        <f t="shared" si="625"/>
        <v>100</v>
      </c>
      <c r="ES1215" s="51">
        <f t="shared" si="626"/>
        <v>0</v>
      </c>
    </row>
    <row r="1216" spans="1:149" x14ac:dyDescent="0.45">
      <c r="A1216" s="78" t="s">
        <v>1468</v>
      </c>
      <c r="B1216" s="174" t="s">
        <v>858</v>
      </c>
      <c r="C1216" s="51" t="s">
        <v>3650</v>
      </c>
      <c r="D1216" s="51" t="s">
        <v>3670</v>
      </c>
      <c r="E1216" s="78" t="s">
        <v>1121</v>
      </c>
      <c r="F1216" s="78" t="s">
        <v>1779</v>
      </c>
      <c r="G1216" s="72" t="s">
        <v>3375</v>
      </c>
      <c r="H1216" s="78" t="s">
        <v>1100</v>
      </c>
      <c r="I1216" s="78">
        <v>0.25</v>
      </c>
      <c r="J1216" s="300">
        <v>2000</v>
      </c>
      <c r="K1216" s="78">
        <v>100</v>
      </c>
      <c r="L1216" s="300">
        <v>1450</v>
      </c>
      <c r="M1216" s="72">
        <v>10</v>
      </c>
      <c r="O1216" s="78" t="s">
        <v>3262</v>
      </c>
      <c r="P1216" s="72" t="s">
        <v>1374</v>
      </c>
      <c r="AA1216" s="195"/>
      <c r="AB1216" s="195"/>
      <c r="AC1216" s="195"/>
      <c r="AD1216" s="72"/>
      <c r="AE1216" s="316">
        <v>0</v>
      </c>
      <c r="AF1216" s="195"/>
      <c r="AG1216" s="195">
        <v>1</v>
      </c>
      <c r="AH1216" s="72"/>
      <c r="AQ1216" s="174" t="s">
        <v>824</v>
      </c>
      <c r="AR1216" s="53">
        <v>4.5270000000000001</v>
      </c>
      <c r="AS1216" s="53">
        <v>66.31</v>
      </c>
      <c r="AT1216" s="77"/>
      <c r="AU1216" s="276"/>
      <c r="AV1216" s="276">
        <v>20000</v>
      </c>
      <c r="AW1216" s="48">
        <v>0</v>
      </c>
      <c r="AX1216" s="49"/>
      <c r="AY1216" s="276">
        <v>1326200</v>
      </c>
      <c r="AZ1216" s="95">
        <v>13328.145048730525</v>
      </c>
      <c r="BB1216" s="80" t="s">
        <v>3412</v>
      </c>
      <c r="BC1216" s="270"/>
      <c r="BD1216" s="72">
        <v>67.770799999999994</v>
      </c>
      <c r="BE1216" s="72"/>
      <c r="BF1216" s="72"/>
      <c r="BG1216" s="72"/>
      <c r="BH1216" s="72">
        <v>19.1707</v>
      </c>
      <c r="BI1216" s="72"/>
      <c r="BJ1216" s="72"/>
      <c r="BK1216" s="72"/>
      <c r="BL1216" s="72"/>
      <c r="BM1216" s="72"/>
      <c r="BN1216" s="72"/>
      <c r="BO1216" s="72"/>
      <c r="BP1216" s="72"/>
      <c r="BQ1216" s="72"/>
      <c r="BR1216" s="72"/>
      <c r="BS1216" s="72"/>
      <c r="BT1216" s="72"/>
      <c r="BU1216" s="72"/>
      <c r="BV1216" s="72"/>
      <c r="BW1216" s="72"/>
      <c r="BX1216" s="72"/>
      <c r="BY1216" s="72"/>
      <c r="BZ1216" s="72">
        <v>11.6585</v>
      </c>
      <c r="CA1216" s="72"/>
      <c r="CB1216" s="72"/>
      <c r="CC1216" s="72"/>
      <c r="CD1216" s="72"/>
      <c r="CE1216" s="72"/>
      <c r="CF1216" s="72"/>
      <c r="CG1216" s="72"/>
      <c r="CH1216" s="72"/>
      <c r="CI1216" s="72"/>
      <c r="CJ1216" s="72"/>
      <c r="CK1216" s="72"/>
      <c r="CL1216" s="72"/>
      <c r="CM1216" s="72"/>
      <c r="CN1216" s="72"/>
      <c r="CO1216" s="72"/>
      <c r="CP1216" s="72"/>
      <c r="CQ1216" s="72"/>
      <c r="CR1216" s="72"/>
      <c r="CS1216" s="72"/>
      <c r="CT1216" s="72"/>
      <c r="CU1216" s="72"/>
      <c r="CV1216" s="72"/>
      <c r="CW1216" s="72"/>
      <c r="CX1216" s="72"/>
      <c r="CY1216" s="72"/>
      <c r="CZ1216" s="72"/>
      <c r="DA1216" s="72"/>
      <c r="DB1216" s="72"/>
      <c r="DC1216" s="72"/>
      <c r="DD1216" s="72"/>
      <c r="DE1216" s="72"/>
      <c r="DF1216" s="72"/>
      <c r="DG1216" s="72"/>
      <c r="DH1216" s="78">
        <f t="shared" si="627"/>
        <v>98.6</v>
      </c>
      <c r="DJ1216" s="77">
        <f t="shared" si="604"/>
        <v>1.4000000000000057</v>
      </c>
      <c r="DK1216" s="72"/>
      <c r="DL1216" s="51" t="s">
        <v>3339</v>
      </c>
      <c r="DO1216" s="358"/>
      <c r="DP1216" s="72"/>
      <c r="DQ1216" s="374">
        <v>1.4</v>
      </c>
      <c r="DR1216" s="72">
        <v>0.1</v>
      </c>
      <c r="DU1216" s="52"/>
      <c r="DX1216" s="75">
        <f t="shared" si="605"/>
        <v>68.733062880324553</v>
      </c>
      <c r="DY1216" s="51">
        <f t="shared" si="606"/>
        <v>0</v>
      </c>
      <c r="DZ1216" s="75">
        <f t="shared" si="607"/>
        <v>0</v>
      </c>
      <c r="EA1216" s="51" t="e">
        <f t="shared" si="608"/>
        <v>#DIV/0!</v>
      </c>
      <c r="EB1216" s="75">
        <f t="shared" si="609"/>
        <v>19.44290060851927</v>
      </c>
      <c r="EC1216" s="51">
        <f t="shared" si="610"/>
        <v>0</v>
      </c>
      <c r="ED1216" s="75">
        <f t="shared" si="611"/>
        <v>0</v>
      </c>
      <c r="EE1216" s="51" t="e">
        <f t="shared" si="612"/>
        <v>#DIV/0!</v>
      </c>
      <c r="EF1216" s="75">
        <f t="shared" si="613"/>
        <v>0</v>
      </c>
      <c r="EG1216" s="51" t="e">
        <f t="shared" si="614"/>
        <v>#DIV/0!</v>
      </c>
      <c r="EH1216" s="75">
        <f t="shared" si="615"/>
        <v>0</v>
      </c>
      <c r="EI1216" s="51" t="e">
        <f t="shared" si="616"/>
        <v>#DIV/0!</v>
      </c>
      <c r="EJ1216" s="75">
        <f t="shared" si="617"/>
        <v>0</v>
      </c>
      <c r="EK1216" s="51" t="e">
        <f t="shared" si="618"/>
        <v>#DIV/0!</v>
      </c>
      <c r="EL1216" s="75">
        <f t="shared" si="619"/>
        <v>11.824036511156187</v>
      </c>
      <c r="EM1216" s="51">
        <f t="shared" si="620"/>
        <v>0</v>
      </c>
      <c r="EN1216" s="75">
        <f t="shared" si="621"/>
        <v>0</v>
      </c>
      <c r="EO1216" s="51" t="e">
        <f t="shared" si="622"/>
        <v>#DIV/0!</v>
      </c>
      <c r="EP1216" s="75">
        <f t="shared" si="623"/>
        <v>0</v>
      </c>
      <c r="EQ1216" s="51" t="e">
        <f t="shared" si="624"/>
        <v>#DIV/0!</v>
      </c>
      <c r="ER1216" s="51">
        <f t="shared" si="625"/>
        <v>100</v>
      </c>
      <c r="ES1216" s="51">
        <f t="shared" si="626"/>
        <v>0</v>
      </c>
    </row>
    <row r="1217" spans="1:149" x14ac:dyDescent="0.45">
      <c r="A1217" s="78" t="s">
        <v>1468</v>
      </c>
      <c r="B1217" s="174" t="s">
        <v>858</v>
      </c>
      <c r="C1217" s="51" t="s">
        <v>3650</v>
      </c>
      <c r="D1217" s="51" t="s">
        <v>3670</v>
      </c>
      <c r="E1217" s="78" t="s">
        <v>1121</v>
      </c>
      <c r="F1217" s="78" t="s">
        <v>1780</v>
      </c>
      <c r="G1217" s="72" t="s">
        <v>3375</v>
      </c>
      <c r="H1217" s="78" t="s">
        <v>1100</v>
      </c>
      <c r="I1217" s="78">
        <v>0.16666700000000001</v>
      </c>
      <c r="J1217" s="300">
        <v>2000</v>
      </c>
      <c r="K1217" s="78">
        <v>100</v>
      </c>
      <c r="L1217" s="300">
        <v>1525</v>
      </c>
      <c r="M1217" s="72">
        <v>10</v>
      </c>
      <c r="O1217" s="78" t="s">
        <v>3262</v>
      </c>
      <c r="P1217" s="72" t="s">
        <v>1374</v>
      </c>
      <c r="AA1217" s="195"/>
      <c r="AB1217" s="195"/>
      <c r="AC1217" s="195"/>
      <c r="AD1217" s="72"/>
      <c r="AE1217" s="316">
        <v>0</v>
      </c>
      <c r="AF1217" s="195"/>
      <c r="AG1217" s="195">
        <v>1</v>
      </c>
      <c r="AH1217" s="72"/>
      <c r="AQ1217" s="174" t="s">
        <v>824</v>
      </c>
      <c r="AR1217" s="53">
        <v>4.3579999999999997</v>
      </c>
      <c r="AS1217" s="53">
        <v>56.71</v>
      </c>
      <c r="AT1217" s="77"/>
      <c r="AU1217" s="276"/>
      <c r="AV1217" s="276">
        <v>20000</v>
      </c>
      <c r="AW1217" s="48">
        <v>0</v>
      </c>
      <c r="AX1217" s="49"/>
      <c r="AY1217" s="276">
        <v>1134200</v>
      </c>
      <c r="AZ1217" s="95">
        <v>11398.568929475314</v>
      </c>
      <c r="BB1217" s="80" t="s">
        <v>3412</v>
      </c>
      <c r="BC1217" s="270"/>
      <c r="BD1217" s="72">
        <v>67.633300000000006</v>
      </c>
      <c r="BE1217" s="72"/>
      <c r="BF1217" s="72"/>
      <c r="BG1217" s="72"/>
      <c r="BH1217" s="72">
        <v>19.131900000000002</v>
      </c>
      <c r="BI1217" s="72"/>
      <c r="BJ1217" s="72"/>
      <c r="BK1217" s="72"/>
      <c r="BL1217" s="72"/>
      <c r="BM1217" s="72"/>
      <c r="BN1217" s="72"/>
      <c r="BO1217" s="72"/>
      <c r="BP1217" s="72"/>
      <c r="BQ1217" s="72"/>
      <c r="BR1217" s="72"/>
      <c r="BS1217" s="72"/>
      <c r="BT1217" s="72"/>
      <c r="BU1217" s="72"/>
      <c r="BV1217" s="72"/>
      <c r="BW1217" s="72"/>
      <c r="BX1217" s="72"/>
      <c r="BY1217" s="72"/>
      <c r="BZ1217" s="72">
        <v>11.6348</v>
      </c>
      <c r="CA1217" s="72"/>
      <c r="CB1217" s="72"/>
      <c r="CC1217" s="72"/>
      <c r="CD1217" s="72"/>
      <c r="CE1217" s="72"/>
      <c r="CF1217" s="72"/>
      <c r="CG1217" s="72"/>
      <c r="CH1217" s="72"/>
      <c r="CI1217" s="72"/>
      <c r="CJ1217" s="72"/>
      <c r="CK1217" s="72"/>
      <c r="CL1217" s="72"/>
      <c r="CM1217" s="72"/>
      <c r="CN1217" s="72"/>
      <c r="CO1217" s="72"/>
      <c r="CP1217" s="72"/>
      <c r="CQ1217" s="72"/>
      <c r="CR1217" s="72"/>
      <c r="CS1217" s="72"/>
      <c r="CT1217" s="72"/>
      <c r="CU1217" s="72"/>
      <c r="CV1217" s="72"/>
      <c r="CW1217" s="72"/>
      <c r="CX1217" s="72"/>
      <c r="CY1217" s="72"/>
      <c r="CZ1217" s="72"/>
      <c r="DA1217" s="72"/>
      <c r="DB1217" s="72"/>
      <c r="DC1217" s="72"/>
      <c r="DD1217" s="72"/>
      <c r="DE1217" s="72"/>
      <c r="DF1217" s="72"/>
      <c r="DG1217" s="72"/>
      <c r="DH1217" s="78">
        <f t="shared" si="627"/>
        <v>98.4</v>
      </c>
      <c r="DJ1217" s="77">
        <f t="shared" si="604"/>
        <v>1.5999999999999943</v>
      </c>
      <c r="DK1217" s="72"/>
      <c r="DL1217" s="51" t="s">
        <v>3339</v>
      </c>
      <c r="DO1217" s="358"/>
      <c r="DP1217" s="72"/>
      <c r="DQ1217" s="374">
        <v>1.6</v>
      </c>
      <c r="DR1217" s="72">
        <v>0.1</v>
      </c>
      <c r="DU1217" s="52"/>
      <c r="DX1217" s="75">
        <f t="shared" si="605"/>
        <v>68.733028455284554</v>
      </c>
      <c r="DY1217" s="51">
        <f t="shared" si="606"/>
        <v>0</v>
      </c>
      <c r="DZ1217" s="75">
        <f t="shared" si="607"/>
        <v>0</v>
      </c>
      <c r="EA1217" s="51" t="e">
        <f t="shared" si="608"/>
        <v>#DIV/0!</v>
      </c>
      <c r="EB1217" s="75">
        <f t="shared" si="609"/>
        <v>19.442987804878047</v>
      </c>
      <c r="EC1217" s="51">
        <f t="shared" si="610"/>
        <v>0</v>
      </c>
      <c r="ED1217" s="75">
        <f t="shared" si="611"/>
        <v>0</v>
      </c>
      <c r="EE1217" s="51" t="e">
        <f t="shared" si="612"/>
        <v>#DIV/0!</v>
      </c>
      <c r="EF1217" s="75">
        <f t="shared" si="613"/>
        <v>0</v>
      </c>
      <c r="EG1217" s="51" t="e">
        <f t="shared" si="614"/>
        <v>#DIV/0!</v>
      </c>
      <c r="EH1217" s="75">
        <f t="shared" si="615"/>
        <v>0</v>
      </c>
      <c r="EI1217" s="51" t="e">
        <f t="shared" si="616"/>
        <v>#DIV/0!</v>
      </c>
      <c r="EJ1217" s="75">
        <f t="shared" si="617"/>
        <v>0</v>
      </c>
      <c r="EK1217" s="51" t="e">
        <f t="shared" si="618"/>
        <v>#DIV/0!</v>
      </c>
      <c r="EL1217" s="75">
        <f t="shared" si="619"/>
        <v>11.823983739837397</v>
      </c>
      <c r="EM1217" s="51">
        <f t="shared" si="620"/>
        <v>0</v>
      </c>
      <c r="EN1217" s="75">
        <f t="shared" si="621"/>
        <v>0</v>
      </c>
      <c r="EO1217" s="51" t="e">
        <f t="shared" si="622"/>
        <v>#DIV/0!</v>
      </c>
      <c r="EP1217" s="75">
        <f t="shared" si="623"/>
        <v>0</v>
      </c>
      <c r="EQ1217" s="51" t="e">
        <f t="shared" si="624"/>
        <v>#DIV/0!</v>
      </c>
      <c r="ER1217" s="51">
        <f t="shared" si="625"/>
        <v>100</v>
      </c>
      <c r="ES1217" s="51">
        <f t="shared" si="626"/>
        <v>0</v>
      </c>
    </row>
    <row r="1218" spans="1:149" x14ac:dyDescent="0.45">
      <c r="A1218" s="78" t="s">
        <v>1468</v>
      </c>
      <c r="B1218" s="174" t="s">
        <v>858</v>
      </c>
      <c r="C1218" s="51" t="s">
        <v>3650</v>
      </c>
      <c r="D1218" s="51" t="s">
        <v>3670</v>
      </c>
      <c r="E1218" s="78" t="s">
        <v>1121</v>
      </c>
      <c r="F1218" s="78" t="s">
        <v>2096</v>
      </c>
      <c r="G1218" s="72" t="s">
        <v>3375</v>
      </c>
      <c r="H1218" s="78" t="s">
        <v>1100</v>
      </c>
      <c r="I1218" s="78">
        <v>8.3333299999999999E-2</v>
      </c>
      <c r="J1218" s="300">
        <v>2000</v>
      </c>
      <c r="K1218" s="78">
        <v>100</v>
      </c>
      <c r="L1218" s="300">
        <v>1625</v>
      </c>
      <c r="M1218" s="72">
        <v>10</v>
      </c>
      <c r="O1218" s="78" t="s">
        <v>3262</v>
      </c>
      <c r="P1218" s="72" t="s">
        <v>1374</v>
      </c>
      <c r="AA1218" s="195"/>
      <c r="AB1218" s="195"/>
      <c r="AC1218" s="195"/>
      <c r="AD1218" s="72"/>
      <c r="AE1218" s="316">
        <v>0</v>
      </c>
      <c r="AF1218" s="195"/>
      <c r="AG1218" s="195">
        <v>1</v>
      </c>
      <c r="AH1218" s="72"/>
      <c r="AQ1218" s="174" t="s">
        <v>824</v>
      </c>
      <c r="AR1218" s="53">
        <v>4.1509999999999998</v>
      </c>
      <c r="AS1218" s="53">
        <v>46.86</v>
      </c>
      <c r="AT1218" s="77"/>
      <c r="AU1218" s="276"/>
      <c r="AV1218" s="276">
        <v>20000</v>
      </c>
      <c r="AW1218" s="48">
        <v>0</v>
      </c>
      <c r="AX1218" s="49"/>
      <c r="AY1218" s="276">
        <v>937200</v>
      </c>
      <c r="AZ1218" s="95">
        <v>9418.7434321144992</v>
      </c>
      <c r="BB1218" s="80" t="s">
        <v>3412</v>
      </c>
      <c r="BC1218" s="270"/>
      <c r="BD1218" s="72">
        <v>67.633300000000006</v>
      </c>
      <c r="BE1218" s="72"/>
      <c r="BF1218" s="72"/>
      <c r="BG1218" s="72"/>
      <c r="BH1218" s="72">
        <v>19.131900000000002</v>
      </c>
      <c r="BI1218" s="72"/>
      <c r="BJ1218" s="72"/>
      <c r="BK1218" s="72"/>
      <c r="BL1218" s="72"/>
      <c r="BM1218" s="72"/>
      <c r="BN1218" s="72"/>
      <c r="BO1218" s="72"/>
      <c r="BP1218" s="72"/>
      <c r="BQ1218" s="72"/>
      <c r="BR1218" s="72"/>
      <c r="BS1218" s="72"/>
      <c r="BT1218" s="72"/>
      <c r="BU1218" s="72"/>
      <c r="BV1218" s="72"/>
      <c r="BW1218" s="72"/>
      <c r="BX1218" s="72"/>
      <c r="BY1218" s="72"/>
      <c r="BZ1218" s="72">
        <v>11.6348</v>
      </c>
      <c r="CA1218" s="72"/>
      <c r="CB1218" s="72"/>
      <c r="CC1218" s="72"/>
      <c r="CD1218" s="72"/>
      <c r="CE1218" s="72"/>
      <c r="CF1218" s="72"/>
      <c r="CG1218" s="72"/>
      <c r="CH1218" s="72"/>
      <c r="CI1218" s="72"/>
      <c r="CJ1218" s="72"/>
      <c r="CK1218" s="72"/>
      <c r="CL1218" s="72"/>
      <c r="CM1218" s="72"/>
      <c r="CN1218" s="72"/>
      <c r="CO1218" s="72"/>
      <c r="CP1218" s="72"/>
      <c r="CQ1218" s="72"/>
      <c r="CR1218" s="72"/>
      <c r="CS1218" s="72"/>
      <c r="CT1218" s="72"/>
      <c r="CU1218" s="72"/>
      <c r="CV1218" s="72"/>
      <c r="CW1218" s="72"/>
      <c r="CX1218" s="72"/>
      <c r="CY1218" s="72"/>
      <c r="CZ1218" s="72"/>
      <c r="DA1218" s="72"/>
      <c r="DB1218" s="72"/>
      <c r="DC1218" s="72"/>
      <c r="DD1218" s="72"/>
      <c r="DE1218" s="72"/>
      <c r="DF1218" s="72"/>
      <c r="DG1218" s="72"/>
      <c r="DH1218" s="78">
        <f t="shared" si="627"/>
        <v>98.4</v>
      </c>
      <c r="DJ1218" s="77">
        <f t="shared" si="604"/>
        <v>1.5999999999999943</v>
      </c>
      <c r="DK1218" s="72"/>
      <c r="DL1218" s="51" t="s">
        <v>3339</v>
      </c>
      <c r="DO1218" s="358"/>
      <c r="DP1218" s="72"/>
      <c r="DQ1218" s="374">
        <v>1.6</v>
      </c>
      <c r="DR1218" s="72">
        <v>0.1</v>
      </c>
      <c r="DU1218" s="52"/>
      <c r="DX1218" s="75">
        <f t="shared" si="605"/>
        <v>68.733028455284554</v>
      </c>
      <c r="DY1218" s="51">
        <f t="shared" si="606"/>
        <v>0</v>
      </c>
      <c r="DZ1218" s="75">
        <f t="shared" si="607"/>
        <v>0</v>
      </c>
      <c r="EA1218" s="51" t="e">
        <f t="shared" si="608"/>
        <v>#DIV/0!</v>
      </c>
      <c r="EB1218" s="75">
        <f t="shared" si="609"/>
        <v>19.442987804878047</v>
      </c>
      <c r="EC1218" s="51">
        <f t="shared" si="610"/>
        <v>0</v>
      </c>
      <c r="ED1218" s="75">
        <f t="shared" si="611"/>
        <v>0</v>
      </c>
      <c r="EE1218" s="51" t="e">
        <f t="shared" si="612"/>
        <v>#DIV/0!</v>
      </c>
      <c r="EF1218" s="75">
        <f t="shared" si="613"/>
        <v>0</v>
      </c>
      <c r="EG1218" s="51" t="e">
        <f t="shared" si="614"/>
        <v>#DIV/0!</v>
      </c>
      <c r="EH1218" s="75">
        <f t="shared" si="615"/>
        <v>0</v>
      </c>
      <c r="EI1218" s="51" t="e">
        <f t="shared" si="616"/>
        <v>#DIV/0!</v>
      </c>
      <c r="EJ1218" s="75">
        <f t="shared" si="617"/>
        <v>0</v>
      </c>
      <c r="EK1218" s="51" t="e">
        <f t="shared" si="618"/>
        <v>#DIV/0!</v>
      </c>
      <c r="EL1218" s="75">
        <f t="shared" si="619"/>
        <v>11.823983739837397</v>
      </c>
      <c r="EM1218" s="51">
        <f t="shared" si="620"/>
        <v>0</v>
      </c>
      <c r="EN1218" s="75">
        <f t="shared" si="621"/>
        <v>0</v>
      </c>
      <c r="EO1218" s="51" t="e">
        <f t="shared" si="622"/>
        <v>#DIV/0!</v>
      </c>
      <c r="EP1218" s="75">
        <f t="shared" si="623"/>
        <v>0</v>
      </c>
      <c r="EQ1218" s="51" t="e">
        <f t="shared" si="624"/>
        <v>#DIV/0!</v>
      </c>
      <c r="ER1218" s="51">
        <f t="shared" si="625"/>
        <v>100</v>
      </c>
      <c r="ES1218" s="51">
        <f t="shared" si="626"/>
        <v>0</v>
      </c>
    </row>
    <row r="1219" spans="1:149" x14ac:dyDescent="0.45">
      <c r="A1219" s="78" t="s">
        <v>1468</v>
      </c>
      <c r="B1219" s="174" t="s">
        <v>858</v>
      </c>
      <c r="C1219" s="51" t="s">
        <v>3650</v>
      </c>
      <c r="D1219" s="51" t="s">
        <v>3670</v>
      </c>
      <c r="E1219" s="78" t="s">
        <v>1121</v>
      </c>
      <c r="F1219" s="78" t="s">
        <v>2097</v>
      </c>
      <c r="G1219" s="72" t="s">
        <v>3375</v>
      </c>
      <c r="H1219" s="78" t="s">
        <v>1100</v>
      </c>
      <c r="I1219" s="78">
        <v>0.25</v>
      </c>
      <c r="J1219" s="300">
        <v>3000</v>
      </c>
      <c r="K1219" s="78">
        <v>100</v>
      </c>
      <c r="L1219" s="300">
        <v>1450</v>
      </c>
      <c r="M1219" s="72">
        <v>10</v>
      </c>
      <c r="O1219" s="78" t="s">
        <v>3262</v>
      </c>
      <c r="P1219" s="72" t="s">
        <v>1374</v>
      </c>
      <c r="AA1219" s="195"/>
      <c r="AB1219" s="195"/>
      <c r="AC1219" s="195"/>
      <c r="AD1219" s="72"/>
      <c r="AE1219" s="316">
        <v>0</v>
      </c>
      <c r="AF1219" s="195"/>
      <c r="AG1219" s="195">
        <v>1</v>
      </c>
      <c r="AH1219" s="72"/>
      <c r="AQ1219" s="174" t="s">
        <v>824</v>
      </c>
      <c r="AR1219" s="53">
        <v>11.3</v>
      </c>
      <c r="AS1219" s="53">
        <v>444.3</v>
      </c>
      <c r="AT1219" s="77"/>
      <c r="AU1219" s="276"/>
      <c r="AV1219" s="276">
        <v>30000</v>
      </c>
      <c r="AW1219" s="48">
        <v>0</v>
      </c>
      <c r="AX1219" s="49"/>
      <c r="AY1219" s="276">
        <v>13329000</v>
      </c>
      <c r="AZ1219" s="95">
        <v>133585.87161822166</v>
      </c>
      <c r="BB1219" s="80" t="s">
        <v>3412</v>
      </c>
      <c r="BC1219" s="270"/>
      <c r="BD1219" s="72">
        <v>67.633300000000006</v>
      </c>
      <c r="BE1219" s="72"/>
      <c r="BF1219" s="72"/>
      <c r="BG1219" s="72"/>
      <c r="BH1219" s="72">
        <v>19.131900000000002</v>
      </c>
      <c r="BI1219" s="72"/>
      <c r="BJ1219" s="72"/>
      <c r="BK1219" s="72"/>
      <c r="BL1219" s="72"/>
      <c r="BM1219" s="72"/>
      <c r="BN1219" s="72"/>
      <c r="BO1219" s="72"/>
      <c r="BP1219" s="72"/>
      <c r="BQ1219" s="72"/>
      <c r="BR1219" s="72"/>
      <c r="BS1219" s="72"/>
      <c r="BT1219" s="72"/>
      <c r="BU1219" s="72"/>
      <c r="BV1219" s="72"/>
      <c r="BW1219" s="72"/>
      <c r="BX1219" s="72"/>
      <c r="BY1219" s="72"/>
      <c r="BZ1219" s="72">
        <v>11.6348</v>
      </c>
      <c r="CA1219" s="72"/>
      <c r="CB1219" s="72"/>
      <c r="CC1219" s="72"/>
      <c r="CD1219" s="72"/>
      <c r="CE1219" s="72"/>
      <c r="CF1219" s="72"/>
      <c r="CG1219" s="72"/>
      <c r="CH1219" s="72"/>
      <c r="CI1219" s="72"/>
      <c r="CJ1219" s="72"/>
      <c r="CK1219" s="72"/>
      <c r="CL1219" s="72"/>
      <c r="CM1219" s="72"/>
      <c r="CN1219" s="72"/>
      <c r="CO1219" s="72"/>
      <c r="CP1219" s="72"/>
      <c r="CQ1219" s="72"/>
      <c r="CR1219" s="72"/>
      <c r="CS1219" s="72"/>
      <c r="CT1219" s="72"/>
      <c r="CU1219" s="72"/>
      <c r="CV1219" s="72"/>
      <c r="CW1219" s="72"/>
      <c r="CX1219" s="72"/>
      <c r="CY1219" s="72"/>
      <c r="CZ1219" s="72"/>
      <c r="DA1219" s="72"/>
      <c r="DB1219" s="72"/>
      <c r="DC1219" s="72"/>
      <c r="DD1219" s="72"/>
      <c r="DE1219" s="72"/>
      <c r="DF1219" s="72"/>
      <c r="DG1219" s="72"/>
      <c r="DH1219" s="78">
        <f t="shared" si="627"/>
        <v>98.4</v>
      </c>
      <c r="DJ1219" s="77">
        <f t="shared" ref="DJ1219:DJ1282" si="628">IF(AND(DH1219&lt;100, DH1219&gt;0), 100-DH1219, 0)</f>
        <v>1.5999999999999943</v>
      </c>
      <c r="DK1219" s="72"/>
      <c r="DL1219" s="51" t="s">
        <v>3339</v>
      </c>
      <c r="DO1219" s="358"/>
      <c r="DP1219" s="72"/>
      <c r="DQ1219" s="374">
        <v>1.6</v>
      </c>
      <c r="DR1219" s="72">
        <v>0.1</v>
      </c>
      <c r="DU1219" s="52"/>
      <c r="DX1219" s="75">
        <f t="shared" si="605"/>
        <v>68.733028455284554</v>
      </c>
      <c r="DY1219" s="51">
        <f t="shared" si="606"/>
        <v>0</v>
      </c>
      <c r="DZ1219" s="75">
        <f t="shared" si="607"/>
        <v>0</v>
      </c>
      <c r="EA1219" s="51" t="e">
        <f t="shared" si="608"/>
        <v>#DIV/0!</v>
      </c>
      <c r="EB1219" s="75">
        <f t="shared" si="609"/>
        <v>19.442987804878047</v>
      </c>
      <c r="EC1219" s="51">
        <f t="shared" si="610"/>
        <v>0</v>
      </c>
      <c r="ED1219" s="75">
        <f t="shared" si="611"/>
        <v>0</v>
      </c>
      <c r="EE1219" s="51" t="e">
        <f t="shared" si="612"/>
        <v>#DIV/0!</v>
      </c>
      <c r="EF1219" s="75">
        <f t="shared" si="613"/>
        <v>0</v>
      </c>
      <c r="EG1219" s="51" t="e">
        <f t="shared" si="614"/>
        <v>#DIV/0!</v>
      </c>
      <c r="EH1219" s="75">
        <f t="shared" si="615"/>
        <v>0</v>
      </c>
      <c r="EI1219" s="51" t="e">
        <f t="shared" si="616"/>
        <v>#DIV/0!</v>
      </c>
      <c r="EJ1219" s="75">
        <f t="shared" si="617"/>
        <v>0</v>
      </c>
      <c r="EK1219" s="51" t="e">
        <f t="shared" si="618"/>
        <v>#DIV/0!</v>
      </c>
      <c r="EL1219" s="75">
        <f t="shared" si="619"/>
        <v>11.823983739837397</v>
      </c>
      <c r="EM1219" s="51">
        <f t="shared" si="620"/>
        <v>0</v>
      </c>
      <c r="EN1219" s="75">
        <f t="shared" si="621"/>
        <v>0</v>
      </c>
      <c r="EO1219" s="51" t="e">
        <f t="shared" si="622"/>
        <v>#DIV/0!</v>
      </c>
      <c r="EP1219" s="75">
        <f t="shared" si="623"/>
        <v>0</v>
      </c>
      <c r="EQ1219" s="51" t="e">
        <f t="shared" si="624"/>
        <v>#DIV/0!</v>
      </c>
      <c r="ER1219" s="51">
        <f t="shared" si="625"/>
        <v>100</v>
      </c>
      <c r="ES1219" s="51">
        <f t="shared" si="626"/>
        <v>0</v>
      </c>
    </row>
    <row r="1220" spans="1:149" x14ac:dyDescent="0.45">
      <c r="A1220" s="78" t="s">
        <v>1468</v>
      </c>
      <c r="B1220" s="174" t="s">
        <v>858</v>
      </c>
      <c r="C1220" s="51" t="s">
        <v>3650</v>
      </c>
      <c r="D1220" s="51" t="s">
        <v>3670</v>
      </c>
      <c r="E1220" s="78" t="s">
        <v>1121</v>
      </c>
      <c r="F1220" s="78" t="s">
        <v>2098</v>
      </c>
      <c r="G1220" s="72" t="s">
        <v>3375</v>
      </c>
      <c r="H1220" s="78" t="s">
        <v>1100</v>
      </c>
      <c r="I1220" s="78">
        <v>0.16666700000000001</v>
      </c>
      <c r="J1220" s="300">
        <v>3000</v>
      </c>
      <c r="K1220" s="78">
        <v>100</v>
      </c>
      <c r="L1220" s="300">
        <v>1525</v>
      </c>
      <c r="M1220" s="72">
        <v>10</v>
      </c>
      <c r="O1220" s="78" t="s">
        <v>3262</v>
      </c>
      <c r="P1220" s="72" t="s">
        <v>1374</v>
      </c>
      <c r="AA1220" s="195"/>
      <c r="AB1220" s="195"/>
      <c r="AC1220" s="195"/>
      <c r="AD1220" s="72"/>
      <c r="AE1220" s="316">
        <v>0</v>
      </c>
      <c r="AF1220" s="195"/>
      <c r="AG1220" s="195">
        <v>1</v>
      </c>
      <c r="AH1220" s="72"/>
      <c r="AQ1220" s="174" t="s">
        <v>824</v>
      </c>
      <c r="AR1220" s="53">
        <v>10.49</v>
      </c>
      <c r="AS1220" s="53">
        <v>354.4</v>
      </c>
      <c r="AT1220" s="77"/>
      <c r="AU1220" s="276"/>
      <c r="AV1220" s="276">
        <v>30000</v>
      </c>
      <c r="AW1220" s="48">
        <v>0</v>
      </c>
      <c r="AX1220" s="49"/>
      <c r="AY1220" s="276">
        <v>10632000</v>
      </c>
      <c r="AZ1220" s="95">
        <v>106556.00472990717</v>
      </c>
      <c r="BB1220" s="80" t="s">
        <v>3412</v>
      </c>
      <c r="BC1220" s="270"/>
      <c r="BD1220" s="72">
        <v>67.495900000000006</v>
      </c>
      <c r="BE1220" s="72"/>
      <c r="BF1220" s="72"/>
      <c r="BG1220" s="72"/>
      <c r="BH1220" s="72">
        <v>19.093</v>
      </c>
      <c r="BI1220" s="72"/>
      <c r="BJ1220" s="72"/>
      <c r="BK1220" s="72"/>
      <c r="BL1220" s="72"/>
      <c r="BM1220" s="72"/>
      <c r="BN1220" s="72"/>
      <c r="BO1220" s="72"/>
      <c r="BP1220" s="72"/>
      <c r="BQ1220" s="72"/>
      <c r="BR1220" s="72"/>
      <c r="BS1220" s="72"/>
      <c r="BT1220" s="72"/>
      <c r="BU1220" s="72"/>
      <c r="BV1220" s="72"/>
      <c r="BW1220" s="72"/>
      <c r="BX1220" s="72"/>
      <c r="BY1220" s="72"/>
      <c r="BZ1220" s="72">
        <v>11.6112</v>
      </c>
      <c r="CA1220" s="72"/>
      <c r="CB1220" s="72"/>
      <c r="CC1220" s="72"/>
      <c r="CD1220" s="72"/>
      <c r="CE1220" s="72"/>
      <c r="CF1220" s="72"/>
      <c r="CG1220" s="72"/>
      <c r="CH1220" s="72"/>
      <c r="CI1220" s="72"/>
      <c r="CJ1220" s="72"/>
      <c r="CK1220" s="72"/>
      <c r="CL1220" s="72"/>
      <c r="CM1220" s="72"/>
      <c r="CN1220" s="72"/>
      <c r="CO1220" s="72"/>
      <c r="CP1220" s="72"/>
      <c r="CQ1220" s="72"/>
      <c r="CR1220" s="72"/>
      <c r="CS1220" s="72"/>
      <c r="CT1220" s="72"/>
      <c r="CU1220" s="72"/>
      <c r="CV1220" s="72"/>
      <c r="CW1220" s="72"/>
      <c r="CX1220" s="72"/>
      <c r="CY1220" s="72"/>
      <c r="CZ1220" s="72"/>
      <c r="DA1220" s="72"/>
      <c r="DB1220" s="72"/>
      <c r="DC1220" s="72"/>
      <c r="DD1220" s="72"/>
      <c r="DE1220" s="72"/>
      <c r="DF1220" s="72"/>
      <c r="DG1220" s="72"/>
      <c r="DH1220" s="78">
        <f t="shared" si="627"/>
        <v>98.200100000000006</v>
      </c>
      <c r="DJ1220" s="77">
        <f t="shared" si="628"/>
        <v>1.7998999999999938</v>
      </c>
      <c r="DK1220" s="72"/>
      <c r="DL1220" s="51" t="s">
        <v>3339</v>
      </c>
      <c r="DO1220" s="358"/>
      <c r="DP1220" s="72"/>
      <c r="DQ1220" s="374">
        <v>1.8</v>
      </c>
      <c r="DR1220" s="72">
        <v>0.1</v>
      </c>
      <c r="DU1220" s="52"/>
      <c r="DX1220" s="75">
        <f t="shared" ref="DX1220:DX1283" si="629">BD1220/$DH1220*100</f>
        <v>68.733025730116367</v>
      </c>
      <c r="DY1220" s="51">
        <f t="shared" ref="DY1220:DY1283" si="630">DX1220*SQRT(((BE1220/BD1220)^2)+(($DI1220/$DH1220)^2))</f>
        <v>0</v>
      </c>
      <c r="DZ1220" s="75">
        <f t="shared" ref="DZ1220:DZ1283" si="631">BF1220/$DH1220*100</f>
        <v>0</v>
      </c>
      <c r="EA1220" s="51" t="e">
        <f t="shared" ref="EA1220:EA1283" si="632">DZ1220*SQRT(((BG1220/BF1220)^2)+(($DI1220/$DH1220)^2))</f>
        <v>#DIV/0!</v>
      </c>
      <c r="EB1220" s="75">
        <f t="shared" ref="EB1220:EB1283" si="633">BH1220/$DH1220*100</f>
        <v>19.442953724079707</v>
      </c>
      <c r="EC1220" s="51">
        <f t="shared" ref="EC1220:EC1283" si="634">EB1220*SQRT(((BI1220/BH1220)^2)+(($DI1220/$DH1220)^2))</f>
        <v>0</v>
      </c>
      <c r="ED1220" s="75">
        <f t="shared" ref="ED1220:ED1283" si="635">BN1220/$DH1220*100</f>
        <v>0</v>
      </c>
      <c r="EE1220" s="51" t="e">
        <f t="shared" ref="EE1220:EE1283" si="636">ED1220*SQRT(((BO1220/BN1220)^2)+(($DI1220/$DH1220)^2))</f>
        <v>#DIV/0!</v>
      </c>
      <c r="EF1220" s="75">
        <f t="shared" ref="EF1220:EF1283" si="637">BP1220/$DH1220*100</f>
        <v>0</v>
      </c>
      <c r="EG1220" s="51" t="e">
        <f t="shared" ref="EG1220:EG1283" si="638">EF1220*SQRT(((BQ1220/BP1220)^2)+(($DI1220/$DH1220)^2))</f>
        <v>#DIV/0!</v>
      </c>
      <c r="EH1220" s="75">
        <f t="shared" ref="EH1220:EH1283" si="639">BR1220/$DH1220*100</f>
        <v>0</v>
      </c>
      <c r="EI1220" s="51" t="e">
        <f t="shared" ref="EI1220:EI1283" si="640">EH1220*SQRT(((BS1220/BR1220)^2)+(($DI1220/$DH1220)^2))</f>
        <v>#DIV/0!</v>
      </c>
      <c r="EJ1220" s="75">
        <f t="shared" ref="EJ1220:EJ1283" si="641">BX1220/$DH1220*100</f>
        <v>0</v>
      </c>
      <c r="EK1220" s="51" t="e">
        <f t="shared" ref="EK1220:EK1283" si="642">EJ1220*SQRT(((BY1220/BX1220)^2)+(($DI1220/$DH1220)^2))</f>
        <v>#DIV/0!</v>
      </c>
      <c r="EL1220" s="75">
        <f t="shared" ref="EL1220:EL1283" si="643">BZ1220/$DH1220*100</f>
        <v>11.824020545803924</v>
      </c>
      <c r="EM1220" s="51">
        <f t="shared" ref="EM1220:EM1283" si="644">EL1220*SQRT(((CA1220/BZ1220)^2)+(($DI1220/$DH1220)^2))</f>
        <v>0</v>
      </c>
      <c r="EN1220" s="75">
        <f t="shared" ref="EN1220:EN1283" si="645">CB1220/$DH1220*100</f>
        <v>0</v>
      </c>
      <c r="EO1220" s="51" t="e">
        <f t="shared" ref="EO1220:EO1283" si="646">EN1220*SQRT(((CC1220/CB1220)^2)+(($DI1220/$DH1220)^2))</f>
        <v>#DIV/0!</v>
      </c>
      <c r="EP1220" s="75">
        <f t="shared" ref="EP1220:EP1283" si="647">CD1220/$DH1220*100</f>
        <v>0</v>
      </c>
      <c r="EQ1220" s="51" t="e">
        <f t="shared" ref="EQ1220:EQ1283" si="648">EP1220*SQRT(((CE1220/CD1220)^2)+(($DI1220/$DH1220)^2))</f>
        <v>#DIV/0!</v>
      </c>
      <c r="ER1220" s="51">
        <f t="shared" ref="ER1220:ER1283" si="649">DH1220/$DH1220*100</f>
        <v>100</v>
      </c>
      <c r="ES1220" s="51">
        <f t="shared" ref="ES1220:ES1283" si="650">ER1220*SQRT(((DI1220/DH1220)^2)+(($DI1220/$DH1220)^2))</f>
        <v>0</v>
      </c>
    </row>
    <row r="1221" spans="1:149" x14ac:dyDescent="0.45">
      <c r="A1221" s="78" t="s">
        <v>1468</v>
      </c>
      <c r="B1221" s="174" t="s">
        <v>858</v>
      </c>
      <c r="C1221" s="51" t="s">
        <v>3650</v>
      </c>
      <c r="D1221" s="51" t="s">
        <v>3670</v>
      </c>
      <c r="E1221" s="78" t="s">
        <v>1121</v>
      </c>
      <c r="F1221" s="78" t="s">
        <v>2099</v>
      </c>
      <c r="G1221" s="72" t="s">
        <v>3375</v>
      </c>
      <c r="H1221" s="78" t="s">
        <v>1100</v>
      </c>
      <c r="I1221" s="78">
        <v>8.3333299999999999E-2</v>
      </c>
      <c r="J1221" s="300">
        <v>3000</v>
      </c>
      <c r="K1221" s="78">
        <v>100</v>
      </c>
      <c r="L1221" s="300">
        <v>1625</v>
      </c>
      <c r="M1221" s="72">
        <v>10</v>
      </c>
      <c r="O1221" s="78" t="s">
        <v>3262</v>
      </c>
      <c r="P1221" s="72" t="s">
        <v>1374</v>
      </c>
      <c r="AA1221" s="195"/>
      <c r="AB1221" s="195"/>
      <c r="AC1221" s="195"/>
      <c r="AD1221" s="72"/>
      <c r="AE1221" s="316">
        <v>0</v>
      </c>
      <c r="AF1221" s="195"/>
      <c r="AG1221" s="195">
        <v>1</v>
      </c>
      <c r="AH1221" s="72"/>
      <c r="AQ1221" s="174" t="s">
        <v>824</v>
      </c>
      <c r="AR1221" s="53">
        <v>9.5670000000000002</v>
      </c>
      <c r="AS1221" s="53">
        <v>269.2</v>
      </c>
      <c r="AT1221" s="77"/>
      <c r="AU1221" s="276"/>
      <c r="AV1221" s="276">
        <v>30000</v>
      </c>
      <c r="AW1221" s="48">
        <v>0</v>
      </c>
      <c r="AX1221" s="49"/>
      <c r="AY1221" s="276">
        <v>8076000</v>
      </c>
      <c r="AZ1221" s="95">
        <v>80939.267701159741</v>
      </c>
      <c r="BB1221" s="80" t="s">
        <v>3412</v>
      </c>
      <c r="BC1221" s="270"/>
      <c r="BD1221" s="72">
        <v>67.2209</v>
      </c>
      <c r="BE1221" s="72"/>
      <c r="BF1221" s="72"/>
      <c r="BG1221" s="72"/>
      <c r="BH1221" s="72">
        <v>19.0152</v>
      </c>
      <c r="BI1221" s="72"/>
      <c r="BJ1221" s="72"/>
      <c r="BK1221" s="72"/>
      <c r="BL1221" s="72"/>
      <c r="BM1221" s="72"/>
      <c r="BN1221" s="72"/>
      <c r="BO1221" s="72"/>
      <c r="BP1221" s="72"/>
      <c r="BQ1221" s="72"/>
      <c r="BR1221" s="72"/>
      <c r="BS1221" s="72"/>
      <c r="BT1221" s="72"/>
      <c r="BU1221" s="72"/>
      <c r="BV1221" s="72"/>
      <c r="BW1221" s="72"/>
      <c r="BX1221" s="72"/>
      <c r="BY1221" s="72"/>
      <c r="BZ1221" s="72">
        <v>11.5639</v>
      </c>
      <c r="CA1221" s="72"/>
      <c r="CB1221" s="72"/>
      <c r="CC1221" s="72"/>
      <c r="CD1221" s="72"/>
      <c r="CE1221" s="72"/>
      <c r="CF1221" s="72"/>
      <c r="CG1221" s="72"/>
      <c r="CH1221" s="72"/>
      <c r="CI1221" s="72"/>
      <c r="CJ1221" s="72"/>
      <c r="CK1221" s="72"/>
      <c r="CL1221" s="72"/>
      <c r="CM1221" s="72"/>
      <c r="CN1221" s="72"/>
      <c r="CO1221" s="72"/>
      <c r="CP1221" s="72"/>
      <c r="CQ1221" s="72"/>
      <c r="CR1221" s="72"/>
      <c r="CS1221" s="72"/>
      <c r="CT1221" s="72"/>
      <c r="CU1221" s="72"/>
      <c r="CV1221" s="72"/>
      <c r="CW1221" s="72"/>
      <c r="CX1221" s="72"/>
      <c r="CY1221" s="72"/>
      <c r="CZ1221" s="72"/>
      <c r="DA1221" s="72"/>
      <c r="DB1221" s="72"/>
      <c r="DC1221" s="72"/>
      <c r="DD1221" s="72"/>
      <c r="DE1221" s="72"/>
      <c r="DF1221" s="72"/>
      <c r="DG1221" s="72"/>
      <c r="DH1221" s="78">
        <f t="shared" si="627"/>
        <v>97.8</v>
      </c>
      <c r="DJ1221" s="77">
        <f t="shared" si="628"/>
        <v>2.2000000000000028</v>
      </c>
      <c r="DK1221" s="72"/>
      <c r="DL1221" s="51" t="s">
        <v>3339</v>
      </c>
      <c r="DO1221" s="358"/>
      <c r="DP1221" s="72"/>
      <c r="DQ1221" s="374">
        <v>2.2000000000000002</v>
      </c>
      <c r="DR1221" s="72">
        <v>0.1</v>
      </c>
      <c r="DU1221" s="52"/>
      <c r="DX1221" s="75">
        <f t="shared" si="629"/>
        <v>68.733026584867076</v>
      </c>
      <c r="DY1221" s="51">
        <f t="shared" si="630"/>
        <v>0</v>
      </c>
      <c r="DZ1221" s="75">
        <f t="shared" si="631"/>
        <v>0</v>
      </c>
      <c r="EA1221" s="51" t="e">
        <f t="shared" si="632"/>
        <v>#DIV/0!</v>
      </c>
      <c r="EB1221" s="75">
        <f t="shared" si="633"/>
        <v>19.442944785276076</v>
      </c>
      <c r="EC1221" s="51">
        <f t="shared" si="634"/>
        <v>0</v>
      </c>
      <c r="ED1221" s="75">
        <f t="shared" si="635"/>
        <v>0</v>
      </c>
      <c r="EE1221" s="51" t="e">
        <f t="shared" si="636"/>
        <v>#DIV/0!</v>
      </c>
      <c r="EF1221" s="75">
        <f t="shared" si="637"/>
        <v>0</v>
      </c>
      <c r="EG1221" s="51" t="e">
        <f t="shared" si="638"/>
        <v>#DIV/0!</v>
      </c>
      <c r="EH1221" s="75">
        <f t="shared" si="639"/>
        <v>0</v>
      </c>
      <c r="EI1221" s="51" t="e">
        <f t="shared" si="640"/>
        <v>#DIV/0!</v>
      </c>
      <c r="EJ1221" s="75">
        <f t="shared" si="641"/>
        <v>0</v>
      </c>
      <c r="EK1221" s="51" t="e">
        <f t="shared" si="642"/>
        <v>#DIV/0!</v>
      </c>
      <c r="EL1221" s="75">
        <f t="shared" si="643"/>
        <v>11.824028629856851</v>
      </c>
      <c r="EM1221" s="51">
        <f t="shared" si="644"/>
        <v>0</v>
      </c>
      <c r="EN1221" s="75">
        <f t="shared" si="645"/>
        <v>0</v>
      </c>
      <c r="EO1221" s="51" t="e">
        <f t="shared" si="646"/>
        <v>#DIV/0!</v>
      </c>
      <c r="EP1221" s="75">
        <f t="shared" si="647"/>
        <v>0</v>
      </c>
      <c r="EQ1221" s="51" t="e">
        <f t="shared" si="648"/>
        <v>#DIV/0!</v>
      </c>
      <c r="ER1221" s="51">
        <f t="shared" si="649"/>
        <v>100</v>
      </c>
      <c r="ES1221" s="51">
        <f t="shared" si="650"/>
        <v>0</v>
      </c>
    </row>
    <row r="1222" spans="1:149" x14ac:dyDescent="0.45">
      <c r="A1222" s="78" t="s">
        <v>1468</v>
      </c>
      <c r="B1222" s="174" t="s">
        <v>858</v>
      </c>
      <c r="C1222" s="51" t="s">
        <v>3714</v>
      </c>
      <c r="D1222" s="51" t="s">
        <v>3712</v>
      </c>
      <c r="E1222" s="78" t="s">
        <v>1121</v>
      </c>
      <c r="F1222" s="78" t="s">
        <v>2100</v>
      </c>
      <c r="G1222" s="72" t="s">
        <v>3375</v>
      </c>
      <c r="H1222" s="78" t="s">
        <v>1100</v>
      </c>
      <c r="I1222" s="78">
        <v>0.25</v>
      </c>
      <c r="J1222" s="300">
        <v>750</v>
      </c>
      <c r="K1222" s="78">
        <v>100</v>
      </c>
      <c r="L1222" s="300">
        <v>1450</v>
      </c>
      <c r="M1222" s="72">
        <v>10</v>
      </c>
      <c r="O1222" s="78" t="s">
        <v>3262</v>
      </c>
      <c r="P1222" s="72" t="s">
        <v>1374</v>
      </c>
      <c r="AA1222" s="195"/>
      <c r="AB1222" s="195"/>
      <c r="AC1222" s="195"/>
      <c r="AD1222" s="72"/>
      <c r="AE1222" s="316">
        <v>0</v>
      </c>
      <c r="AF1222" s="195"/>
      <c r="AG1222" s="195">
        <v>1</v>
      </c>
      <c r="AH1222" s="72"/>
      <c r="AQ1222" s="174" t="s">
        <v>824</v>
      </c>
      <c r="AR1222" s="53">
        <v>1.508</v>
      </c>
      <c r="AS1222" s="53">
        <v>5.016</v>
      </c>
      <c r="AT1222" s="77"/>
      <c r="AU1222" s="276"/>
      <c r="AV1222" s="276">
        <v>7500</v>
      </c>
      <c r="AW1222" s="48">
        <v>0</v>
      </c>
      <c r="AX1222" s="49"/>
      <c r="AY1222" s="276">
        <v>37620</v>
      </c>
      <c r="AZ1222" s="95">
        <v>389.34630138220137</v>
      </c>
      <c r="BB1222" s="80" t="s">
        <v>3412</v>
      </c>
      <c r="BC1222" s="270"/>
      <c r="BD1222" s="72">
        <v>58.757599999999996</v>
      </c>
      <c r="BE1222" s="72"/>
      <c r="BF1222" s="72"/>
      <c r="BG1222" s="72"/>
      <c r="BH1222" s="72">
        <v>24.923500000000001</v>
      </c>
      <c r="BI1222" s="72"/>
      <c r="BJ1222" s="72"/>
      <c r="BK1222" s="72"/>
      <c r="BL1222" s="72"/>
      <c r="BM1222" s="72"/>
      <c r="BN1222" s="72"/>
      <c r="BO1222" s="72"/>
      <c r="BP1222" s="72"/>
      <c r="BQ1222" s="72"/>
      <c r="BR1222" s="72"/>
      <c r="BS1222" s="72"/>
      <c r="BT1222" s="72"/>
      <c r="BU1222" s="72"/>
      <c r="BV1222" s="72"/>
      <c r="BW1222" s="72"/>
      <c r="BX1222" s="72"/>
      <c r="BY1222" s="72"/>
      <c r="BZ1222" s="72">
        <v>15.168900000000001</v>
      </c>
      <c r="CA1222" s="72"/>
      <c r="CB1222" s="72"/>
      <c r="CC1222" s="72"/>
      <c r="CD1222" s="72"/>
      <c r="CE1222" s="72"/>
      <c r="CF1222" s="72"/>
      <c r="CG1222" s="72"/>
      <c r="CH1222" s="72"/>
      <c r="CI1222" s="72"/>
      <c r="CJ1222" s="72"/>
      <c r="CK1222" s="72"/>
      <c r="CL1222" s="72"/>
      <c r="CM1222" s="72"/>
      <c r="CN1222" s="72"/>
      <c r="CO1222" s="72"/>
      <c r="CP1222" s="72"/>
      <c r="CQ1222" s="72"/>
      <c r="CR1222" s="72"/>
      <c r="CS1222" s="72"/>
      <c r="CT1222" s="72"/>
      <c r="CU1222" s="72"/>
      <c r="CV1222" s="72"/>
      <c r="CW1222" s="72"/>
      <c r="CX1222" s="72"/>
      <c r="CY1222" s="72"/>
      <c r="CZ1222" s="72"/>
      <c r="DA1222" s="72"/>
      <c r="DB1222" s="72"/>
      <c r="DC1222" s="72"/>
      <c r="DD1222" s="72"/>
      <c r="DE1222" s="72"/>
      <c r="DF1222" s="72"/>
      <c r="DG1222" s="72"/>
      <c r="DH1222" s="78">
        <f t="shared" si="627"/>
        <v>98.85</v>
      </c>
      <c r="DJ1222" s="77">
        <f t="shared" si="628"/>
        <v>1.1500000000000057</v>
      </c>
      <c r="DK1222" s="72"/>
      <c r="DL1222" s="51" t="s">
        <v>3339</v>
      </c>
      <c r="DO1222" s="358"/>
      <c r="DP1222" s="72"/>
      <c r="DQ1222" s="374">
        <v>1.1499999999999999</v>
      </c>
      <c r="DR1222" s="72">
        <v>0.04</v>
      </c>
      <c r="DU1222" s="52"/>
      <c r="DX1222" s="75">
        <f t="shared" si="629"/>
        <v>59.441173495194747</v>
      </c>
      <c r="DY1222" s="51">
        <f t="shared" si="630"/>
        <v>0</v>
      </c>
      <c r="DZ1222" s="75">
        <f t="shared" si="631"/>
        <v>0</v>
      </c>
      <c r="EA1222" s="51" t="e">
        <f t="shared" si="632"/>
        <v>#DIV/0!</v>
      </c>
      <c r="EB1222" s="75">
        <f t="shared" si="633"/>
        <v>25.213454729387962</v>
      </c>
      <c r="EC1222" s="51">
        <f t="shared" si="634"/>
        <v>0</v>
      </c>
      <c r="ED1222" s="75">
        <f t="shared" si="635"/>
        <v>0</v>
      </c>
      <c r="EE1222" s="51" t="e">
        <f t="shared" si="636"/>
        <v>#DIV/0!</v>
      </c>
      <c r="EF1222" s="75">
        <f t="shared" si="637"/>
        <v>0</v>
      </c>
      <c r="EG1222" s="51" t="e">
        <f t="shared" si="638"/>
        <v>#DIV/0!</v>
      </c>
      <c r="EH1222" s="75">
        <f t="shared" si="639"/>
        <v>0</v>
      </c>
      <c r="EI1222" s="51" t="e">
        <f t="shared" si="640"/>
        <v>#DIV/0!</v>
      </c>
      <c r="EJ1222" s="75">
        <f t="shared" si="641"/>
        <v>0</v>
      </c>
      <c r="EK1222" s="51" t="e">
        <f t="shared" si="642"/>
        <v>#DIV/0!</v>
      </c>
      <c r="EL1222" s="75">
        <f t="shared" si="643"/>
        <v>15.345371775417302</v>
      </c>
      <c r="EM1222" s="51">
        <f t="shared" si="644"/>
        <v>0</v>
      </c>
      <c r="EN1222" s="75">
        <f t="shared" si="645"/>
        <v>0</v>
      </c>
      <c r="EO1222" s="51" t="e">
        <f t="shared" si="646"/>
        <v>#DIV/0!</v>
      </c>
      <c r="EP1222" s="75">
        <f t="shared" si="647"/>
        <v>0</v>
      </c>
      <c r="EQ1222" s="51" t="e">
        <f t="shared" si="648"/>
        <v>#DIV/0!</v>
      </c>
      <c r="ER1222" s="51">
        <f t="shared" si="649"/>
        <v>100</v>
      </c>
      <c r="ES1222" s="51">
        <f t="shared" si="650"/>
        <v>0</v>
      </c>
    </row>
    <row r="1223" spans="1:149" x14ac:dyDescent="0.45">
      <c r="A1223" s="78" t="s">
        <v>1468</v>
      </c>
      <c r="B1223" s="174" t="s">
        <v>858</v>
      </c>
      <c r="C1223" s="51" t="s">
        <v>3714</v>
      </c>
      <c r="D1223" s="51" t="s">
        <v>3712</v>
      </c>
      <c r="E1223" s="78" t="s">
        <v>1121</v>
      </c>
      <c r="F1223" s="78" t="s">
        <v>2101</v>
      </c>
      <c r="G1223" s="72" t="s">
        <v>3375</v>
      </c>
      <c r="H1223" s="78" t="s">
        <v>1100</v>
      </c>
      <c r="I1223" s="78">
        <v>0.16666700000000001</v>
      </c>
      <c r="J1223" s="300">
        <v>750</v>
      </c>
      <c r="K1223" s="78">
        <v>100</v>
      </c>
      <c r="L1223" s="300">
        <v>1525</v>
      </c>
      <c r="M1223" s="72">
        <v>10</v>
      </c>
      <c r="O1223" s="78" t="s">
        <v>3262</v>
      </c>
      <c r="P1223" s="72" t="s">
        <v>1374</v>
      </c>
      <c r="AA1223" s="195"/>
      <c r="AB1223" s="195"/>
      <c r="AC1223" s="195"/>
      <c r="AD1223" s="72"/>
      <c r="AE1223" s="316">
        <v>0</v>
      </c>
      <c r="AF1223" s="195"/>
      <c r="AG1223" s="195">
        <v>1</v>
      </c>
      <c r="AH1223" s="72"/>
      <c r="AQ1223" s="174" t="s">
        <v>824</v>
      </c>
      <c r="AR1223" s="53">
        <v>1.514</v>
      </c>
      <c r="AS1223" s="53">
        <v>4.7249999999999996</v>
      </c>
      <c r="AT1223" s="77"/>
      <c r="AU1223" s="276"/>
      <c r="AV1223" s="276">
        <v>7500</v>
      </c>
      <c r="AW1223" s="48">
        <v>0</v>
      </c>
      <c r="AX1223" s="49"/>
      <c r="AY1223" s="276">
        <v>35437.5</v>
      </c>
      <c r="AZ1223" s="95">
        <v>366.75862719914306</v>
      </c>
      <c r="BB1223" s="80" t="s">
        <v>3412</v>
      </c>
      <c r="BC1223" s="270"/>
      <c r="BD1223" s="72">
        <v>58.6447</v>
      </c>
      <c r="BE1223" s="72"/>
      <c r="BF1223" s="72"/>
      <c r="BG1223" s="72"/>
      <c r="BH1223" s="72">
        <v>24.875599999999999</v>
      </c>
      <c r="BI1223" s="72"/>
      <c r="BJ1223" s="72"/>
      <c r="BK1223" s="72"/>
      <c r="BL1223" s="72"/>
      <c r="BM1223" s="72"/>
      <c r="BN1223" s="72"/>
      <c r="BO1223" s="72"/>
      <c r="BP1223" s="72"/>
      <c r="BQ1223" s="72"/>
      <c r="BR1223" s="72"/>
      <c r="BS1223" s="72"/>
      <c r="BT1223" s="72"/>
      <c r="BU1223" s="72"/>
      <c r="BV1223" s="72"/>
      <c r="BW1223" s="72"/>
      <c r="BX1223" s="72"/>
      <c r="BY1223" s="72"/>
      <c r="BZ1223" s="72">
        <v>15.139799999999999</v>
      </c>
      <c r="CA1223" s="72"/>
      <c r="CB1223" s="72"/>
      <c r="CC1223" s="72"/>
      <c r="CD1223" s="72"/>
      <c r="CE1223" s="72"/>
      <c r="CF1223" s="72"/>
      <c r="CG1223" s="72"/>
      <c r="CH1223" s="72"/>
      <c r="CI1223" s="72"/>
      <c r="CJ1223" s="72"/>
      <c r="CK1223" s="72"/>
      <c r="CL1223" s="72"/>
      <c r="CM1223" s="72"/>
      <c r="CN1223" s="72"/>
      <c r="CO1223" s="72"/>
      <c r="CP1223" s="72"/>
      <c r="CQ1223" s="72"/>
      <c r="CR1223" s="72"/>
      <c r="CS1223" s="72"/>
      <c r="CT1223" s="72"/>
      <c r="CU1223" s="72"/>
      <c r="CV1223" s="72"/>
      <c r="CW1223" s="72"/>
      <c r="CX1223" s="72"/>
      <c r="CY1223" s="72"/>
      <c r="CZ1223" s="72"/>
      <c r="DA1223" s="72"/>
      <c r="DB1223" s="72"/>
      <c r="DC1223" s="72"/>
      <c r="DD1223" s="72"/>
      <c r="DE1223" s="72"/>
      <c r="DF1223" s="72"/>
      <c r="DG1223" s="72"/>
      <c r="DH1223" s="78">
        <f t="shared" si="627"/>
        <v>98.660099999999986</v>
      </c>
      <c r="DJ1223" s="77">
        <f t="shared" si="628"/>
        <v>1.3399000000000143</v>
      </c>
      <c r="DK1223" s="72"/>
      <c r="DL1223" s="51" t="s">
        <v>3339</v>
      </c>
      <c r="DO1223" s="358"/>
      <c r="DP1223" s="72"/>
      <c r="DQ1223" s="374">
        <v>1.34</v>
      </c>
      <c r="DR1223" s="72">
        <v>0.06</v>
      </c>
      <c r="DU1223" s="52"/>
      <c r="DX1223" s="75">
        <f t="shared" si="629"/>
        <v>59.441151995588903</v>
      </c>
      <c r="DY1223" s="51">
        <f t="shared" si="630"/>
        <v>0</v>
      </c>
      <c r="DZ1223" s="75">
        <f t="shared" si="631"/>
        <v>0</v>
      </c>
      <c r="EA1223" s="51" t="e">
        <f t="shared" si="632"/>
        <v>#DIV/0!</v>
      </c>
      <c r="EB1223" s="75">
        <f t="shared" si="633"/>
        <v>25.213434813060196</v>
      </c>
      <c r="EC1223" s="51">
        <f t="shared" si="634"/>
        <v>0</v>
      </c>
      <c r="ED1223" s="75">
        <f t="shared" si="635"/>
        <v>0</v>
      </c>
      <c r="EE1223" s="51" t="e">
        <f t="shared" si="636"/>
        <v>#DIV/0!</v>
      </c>
      <c r="EF1223" s="75">
        <f t="shared" si="637"/>
        <v>0</v>
      </c>
      <c r="EG1223" s="51" t="e">
        <f t="shared" si="638"/>
        <v>#DIV/0!</v>
      </c>
      <c r="EH1223" s="75">
        <f t="shared" si="639"/>
        <v>0</v>
      </c>
      <c r="EI1223" s="51" t="e">
        <f t="shared" si="640"/>
        <v>#DIV/0!</v>
      </c>
      <c r="EJ1223" s="75">
        <f t="shared" si="641"/>
        <v>0</v>
      </c>
      <c r="EK1223" s="51" t="e">
        <f t="shared" si="642"/>
        <v>#DIV/0!</v>
      </c>
      <c r="EL1223" s="75">
        <f t="shared" si="643"/>
        <v>15.345413191350913</v>
      </c>
      <c r="EM1223" s="51">
        <f t="shared" si="644"/>
        <v>0</v>
      </c>
      <c r="EN1223" s="75">
        <f t="shared" si="645"/>
        <v>0</v>
      </c>
      <c r="EO1223" s="51" t="e">
        <f t="shared" si="646"/>
        <v>#DIV/0!</v>
      </c>
      <c r="EP1223" s="75">
        <f t="shared" si="647"/>
        <v>0</v>
      </c>
      <c r="EQ1223" s="51" t="e">
        <f t="shared" si="648"/>
        <v>#DIV/0!</v>
      </c>
      <c r="ER1223" s="51">
        <f t="shared" si="649"/>
        <v>100</v>
      </c>
      <c r="ES1223" s="51">
        <f t="shared" si="650"/>
        <v>0</v>
      </c>
    </row>
    <row r="1224" spans="1:149" x14ac:dyDescent="0.45">
      <c r="A1224" s="78" t="s">
        <v>1468</v>
      </c>
      <c r="B1224" s="174" t="s">
        <v>858</v>
      </c>
      <c r="C1224" s="51" t="s">
        <v>3714</v>
      </c>
      <c r="D1224" s="51" t="s">
        <v>3712</v>
      </c>
      <c r="E1224" s="78" t="s">
        <v>1121</v>
      </c>
      <c r="F1224" s="78" t="s">
        <v>2102</v>
      </c>
      <c r="G1224" s="72" t="s">
        <v>3375</v>
      </c>
      <c r="H1224" s="78" t="s">
        <v>1100</v>
      </c>
      <c r="I1224" s="78">
        <v>0.25</v>
      </c>
      <c r="J1224" s="300">
        <v>1000</v>
      </c>
      <c r="K1224" s="78">
        <v>100</v>
      </c>
      <c r="L1224" s="300">
        <v>1450</v>
      </c>
      <c r="M1224" s="72">
        <v>10</v>
      </c>
      <c r="O1224" s="78" t="s">
        <v>3262</v>
      </c>
      <c r="P1224" s="72" t="s">
        <v>1374</v>
      </c>
      <c r="AA1224" s="195"/>
      <c r="AB1224" s="195"/>
      <c r="AC1224" s="195"/>
      <c r="AD1224" s="72"/>
      <c r="AE1224" s="316">
        <v>0</v>
      </c>
      <c r="AF1224" s="195"/>
      <c r="AG1224" s="195">
        <v>1</v>
      </c>
      <c r="AH1224" s="72"/>
      <c r="AQ1224" s="174" t="s">
        <v>824</v>
      </c>
      <c r="AR1224" s="53">
        <v>1.851</v>
      </c>
      <c r="AS1224" s="53">
        <v>8.59</v>
      </c>
      <c r="AT1224" s="77"/>
      <c r="AU1224" s="276"/>
      <c r="AV1224" s="276">
        <v>10000</v>
      </c>
      <c r="AW1224" s="48">
        <v>0</v>
      </c>
      <c r="AX1224" s="49"/>
      <c r="AY1224" s="276">
        <v>85900</v>
      </c>
      <c r="AZ1224" s="95">
        <v>876.01155243524056</v>
      </c>
      <c r="BB1224" s="80" t="s">
        <v>3412</v>
      </c>
      <c r="BC1224" s="270"/>
      <c r="BD1224" s="72">
        <v>58.704099999999997</v>
      </c>
      <c r="BE1224" s="72"/>
      <c r="BF1224" s="72"/>
      <c r="BG1224" s="72"/>
      <c r="BH1224" s="72">
        <v>24.9008</v>
      </c>
      <c r="BI1224" s="72"/>
      <c r="BJ1224" s="72"/>
      <c r="BK1224" s="72"/>
      <c r="BL1224" s="72"/>
      <c r="BM1224" s="72"/>
      <c r="BN1224" s="72"/>
      <c r="BO1224" s="72"/>
      <c r="BP1224" s="72"/>
      <c r="BQ1224" s="72"/>
      <c r="BR1224" s="72"/>
      <c r="BS1224" s="72"/>
      <c r="BT1224" s="72"/>
      <c r="BU1224" s="72"/>
      <c r="BV1224" s="72"/>
      <c r="BW1224" s="72"/>
      <c r="BX1224" s="72"/>
      <c r="BY1224" s="72"/>
      <c r="BZ1224" s="72">
        <v>15.155099999999999</v>
      </c>
      <c r="CA1224" s="72"/>
      <c r="CB1224" s="72"/>
      <c r="CC1224" s="72"/>
      <c r="CD1224" s="72"/>
      <c r="CE1224" s="72"/>
      <c r="CF1224" s="72"/>
      <c r="CG1224" s="72"/>
      <c r="CH1224" s="72"/>
      <c r="CI1224" s="72"/>
      <c r="CJ1224" s="72"/>
      <c r="CK1224" s="72"/>
      <c r="CL1224" s="72"/>
      <c r="CM1224" s="72"/>
      <c r="CN1224" s="72"/>
      <c r="CO1224" s="72"/>
      <c r="CP1224" s="72"/>
      <c r="CQ1224" s="72"/>
      <c r="CR1224" s="72"/>
      <c r="CS1224" s="72"/>
      <c r="CT1224" s="72"/>
      <c r="CU1224" s="72"/>
      <c r="CV1224" s="72"/>
      <c r="CW1224" s="72"/>
      <c r="CX1224" s="72"/>
      <c r="CY1224" s="72"/>
      <c r="CZ1224" s="72"/>
      <c r="DA1224" s="72"/>
      <c r="DB1224" s="72"/>
      <c r="DC1224" s="72"/>
      <c r="DD1224" s="72"/>
      <c r="DE1224" s="72"/>
      <c r="DF1224" s="72"/>
      <c r="DG1224" s="72"/>
      <c r="DH1224" s="78">
        <f t="shared" si="627"/>
        <v>98.76</v>
      </c>
      <c r="DJ1224" s="77">
        <f t="shared" si="628"/>
        <v>1.2399999999999949</v>
      </c>
      <c r="DK1224" s="72"/>
      <c r="DL1224" s="51" t="s">
        <v>3339</v>
      </c>
      <c r="DO1224" s="358"/>
      <c r="DP1224" s="72"/>
      <c r="DQ1224" s="374">
        <v>1.24</v>
      </c>
      <c r="DR1224" s="72">
        <v>0.02</v>
      </c>
      <c r="DU1224" s="52"/>
      <c r="DX1224" s="75">
        <f t="shared" si="629"/>
        <v>59.441170514378285</v>
      </c>
      <c r="DY1224" s="51">
        <f t="shared" si="630"/>
        <v>0</v>
      </c>
      <c r="DZ1224" s="75">
        <f t="shared" si="631"/>
        <v>0</v>
      </c>
      <c r="EA1224" s="51" t="e">
        <f t="shared" si="632"/>
        <v>#DIV/0!</v>
      </c>
      <c r="EB1224" s="75">
        <f t="shared" si="633"/>
        <v>25.213446739570678</v>
      </c>
      <c r="EC1224" s="51">
        <f t="shared" si="634"/>
        <v>0</v>
      </c>
      <c r="ED1224" s="75">
        <f t="shared" si="635"/>
        <v>0</v>
      </c>
      <c r="EE1224" s="51" t="e">
        <f t="shared" si="636"/>
        <v>#DIV/0!</v>
      </c>
      <c r="EF1224" s="75">
        <f t="shared" si="637"/>
        <v>0</v>
      </c>
      <c r="EG1224" s="51" t="e">
        <f t="shared" si="638"/>
        <v>#DIV/0!</v>
      </c>
      <c r="EH1224" s="75">
        <f t="shared" si="639"/>
        <v>0</v>
      </c>
      <c r="EI1224" s="51" t="e">
        <f t="shared" si="640"/>
        <v>#DIV/0!</v>
      </c>
      <c r="EJ1224" s="75">
        <f t="shared" si="641"/>
        <v>0</v>
      </c>
      <c r="EK1224" s="51" t="e">
        <f t="shared" si="642"/>
        <v>#DIV/0!</v>
      </c>
      <c r="EL1224" s="75">
        <f t="shared" si="643"/>
        <v>15.345382746051031</v>
      </c>
      <c r="EM1224" s="51">
        <f t="shared" si="644"/>
        <v>0</v>
      </c>
      <c r="EN1224" s="75">
        <f t="shared" si="645"/>
        <v>0</v>
      </c>
      <c r="EO1224" s="51" t="e">
        <f t="shared" si="646"/>
        <v>#DIV/0!</v>
      </c>
      <c r="EP1224" s="75">
        <f t="shared" si="647"/>
        <v>0</v>
      </c>
      <c r="EQ1224" s="51" t="e">
        <f t="shared" si="648"/>
        <v>#DIV/0!</v>
      </c>
      <c r="ER1224" s="51">
        <f t="shared" si="649"/>
        <v>100</v>
      </c>
      <c r="ES1224" s="51">
        <f t="shared" si="650"/>
        <v>0</v>
      </c>
    </row>
    <row r="1225" spans="1:149" x14ac:dyDescent="0.45">
      <c r="A1225" s="78" t="s">
        <v>1468</v>
      </c>
      <c r="B1225" s="174" t="s">
        <v>858</v>
      </c>
      <c r="C1225" s="51" t="s">
        <v>3714</v>
      </c>
      <c r="D1225" s="51" t="s">
        <v>3712</v>
      </c>
      <c r="E1225" s="78" t="s">
        <v>1121</v>
      </c>
      <c r="F1225" s="78" t="s">
        <v>2103</v>
      </c>
      <c r="G1225" s="72" t="s">
        <v>3375</v>
      </c>
      <c r="H1225" s="78" t="s">
        <v>1100</v>
      </c>
      <c r="I1225" s="78">
        <v>0.16666700000000001</v>
      </c>
      <c r="J1225" s="300">
        <v>1000</v>
      </c>
      <c r="K1225" s="78">
        <v>100</v>
      </c>
      <c r="L1225" s="300">
        <v>1525</v>
      </c>
      <c r="M1225" s="72">
        <v>10</v>
      </c>
      <c r="O1225" s="78" t="s">
        <v>3262</v>
      </c>
      <c r="P1225" s="72" t="s">
        <v>1374</v>
      </c>
      <c r="AA1225" s="195"/>
      <c r="AB1225" s="195"/>
      <c r="AC1225" s="195"/>
      <c r="AD1225" s="72"/>
      <c r="AE1225" s="316">
        <v>0</v>
      </c>
      <c r="AF1225" s="195"/>
      <c r="AG1225" s="195">
        <v>1</v>
      </c>
      <c r="AH1225" s="72"/>
      <c r="AQ1225" s="174" t="s">
        <v>824</v>
      </c>
      <c r="AR1225" s="53">
        <v>1.845</v>
      </c>
      <c r="AS1225" s="53">
        <v>7.9269999999999996</v>
      </c>
      <c r="AT1225" s="77"/>
      <c r="AU1225" s="276"/>
      <c r="AV1225" s="276">
        <v>10000</v>
      </c>
      <c r="AW1225" s="48">
        <v>0</v>
      </c>
      <c r="AX1225" s="49"/>
      <c r="AY1225" s="276">
        <v>79270</v>
      </c>
      <c r="AZ1225" s="95">
        <v>808.39855368500014</v>
      </c>
      <c r="BB1225" s="80" t="s">
        <v>3412</v>
      </c>
      <c r="BC1225" s="270"/>
      <c r="BD1225" s="72">
        <v>58.603099999999998</v>
      </c>
      <c r="BE1225" s="72"/>
      <c r="BF1225" s="72"/>
      <c r="BG1225" s="72"/>
      <c r="BH1225" s="72">
        <v>24.857900000000001</v>
      </c>
      <c r="BI1225" s="72"/>
      <c r="BJ1225" s="72"/>
      <c r="BK1225" s="72"/>
      <c r="BL1225" s="72"/>
      <c r="BM1225" s="72"/>
      <c r="BN1225" s="72"/>
      <c r="BO1225" s="72"/>
      <c r="BP1225" s="72"/>
      <c r="BQ1225" s="72"/>
      <c r="BR1225" s="72"/>
      <c r="BS1225" s="72"/>
      <c r="BT1225" s="72"/>
      <c r="BU1225" s="72"/>
      <c r="BV1225" s="72"/>
      <c r="BW1225" s="72"/>
      <c r="BX1225" s="72"/>
      <c r="BY1225" s="72"/>
      <c r="BZ1225" s="72">
        <v>15.129</v>
      </c>
      <c r="CA1225" s="72"/>
      <c r="CB1225" s="72"/>
      <c r="CC1225" s="72"/>
      <c r="CD1225" s="72"/>
      <c r="CE1225" s="72"/>
      <c r="CF1225" s="72"/>
      <c r="CG1225" s="72"/>
      <c r="CH1225" s="72"/>
      <c r="CI1225" s="72"/>
      <c r="CJ1225" s="72"/>
      <c r="CK1225" s="72"/>
      <c r="CL1225" s="72"/>
      <c r="CM1225" s="72"/>
      <c r="CN1225" s="72"/>
      <c r="CO1225" s="72"/>
      <c r="CP1225" s="72"/>
      <c r="CQ1225" s="72"/>
      <c r="CR1225" s="72"/>
      <c r="CS1225" s="72"/>
      <c r="CT1225" s="72"/>
      <c r="CU1225" s="72"/>
      <c r="CV1225" s="72"/>
      <c r="CW1225" s="72"/>
      <c r="CX1225" s="72"/>
      <c r="CY1225" s="72"/>
      <c r="CZ1225" s="72"/>
      <c r="DA1225" s="72"/>
      <c r="DB1225" s="72"/>
      <c r="DC1225" s="72"/>
      <c r="DD1225" s="72"/>
      <c r="DE1225" s="72"/>
      <c r="DF1225" s="72"/>
      <c r="DG1225" s="72"/>
      <c r="DH1225" s="78">
        <f t="shared" si="627"/>
        <v>98.59</v>
      </c>
      <c r="DJ1225" s="77">
        <f t="shared" si="628"/>
        <v>1.4099999999999966</v>
      </c>
      <c r="DK1225" s="72"/>
      <c r="DL1225" s="51" t="s">
        <v>3339</v>
      </c>
      <c r="DO1225" s="358"/>
      <c r="DP1225" s="72"/>
      <c r="DQ1225" s="374">
        <v>1.41</v>
      </c>
      <c r="DR1225" s="72">
        <v>0.04</v>
      </c>
      <c r="DU1225" s="52"/>
      <c r="DX1225" s="75">
        <f t="shared" si="629"/>
        <v>59.441221219190588</v>
      </c>
      <c r="DY1225" s="51">
        <f t="shared" si="630"/>
        <v>0</v>
      </c>
      <c r="DZ1225" s="75">
        <f t="shared" si="631"/>
        <v>0</v>
      </c>
      <c r="EA1225" s="51" t="e">
        <f t="shared" si="632"/>
        <v>#DIV/0!</v>
      </c>
      <c r="EB1225" s="75">
        <f t="shared" si="633"/>
        <v>25.21340906785678</v>
      </c>
      <c r="EC1225" s="51">
        <f t="shared" si="634"/>
        <v>0</v>
      </c>
      <c r="ED1225" s="75">
        <f t="shared" si="635"/>
        <v>0</v>
      </c>
      <c r="EE1225" s="51" t="e">
        <f t="shared" si="636"/>
        <v>#DIV/0!</v>
      </c>
      <c r="EF1225" s="75">
        <f t="shared" si="637"/>
        <v>0</v>
      </c>
      <c r="EG1225" s="51" t="e">
        <f t="shared" si="638"/>
        <v>#DIV/0!</v>
      </c>
      <c r="EH1225" s="75">
        <f t="shared" si="639"/>
        <v>0</v>
      </c>
      <c r="EI1225" s="51" t="e">
        <f t="shared" si="640"/>
        <v>#DIV/0!</v>
      </c>
      <c r="EJ1225" s="75">
        <f t="shared" si="641"/>
        <v>0</v>
      </c>
      <c r="EK1225" s="51" t="e">
        <f t="shared" si="642"/>
        <v>#DIV/0!</v>
      </c>
      <c r="EL1225" s="75">
        <f t="shared" si="643"/>
        <v>15.34536971295263</v>
      </c>
      <c r="EM1225" s="51">
        <f t="shared" si="644"/>
        <v>0</v>
      </c>
      <c r="EN1225" s="75">
        <f t="shared" si="645"/>
        <v>0</v>
      </c>
      <c r="EO1225" s="51" t="e">
        <f t="shared" si="646"/>
        <v>#DIV/0!</v>
      </c>
      <c r="EP1225" s="75">
        <f t="shared" si="647"/>
        <v>0</v>
      </c>
      <c r="EQ1225" s="51" t="e">
        <f t="shared" si="648"/>
        <v>#DIV/0!</v>
      </c>
      <c r="ER1225" s="51">
        <f t="shared" si="649"/>
        <v>100</v>
      </c>
      <c r="ES1225" s="51">
        <f t="shared" si="650"/>
        <v>0</v>
      </c>
    </row>
    <row r="1226" spans="1:149" x14ac:dyDescent="0.45">
      <c r="A1226" s="78" t="s">
        <v>1468</v>
      </c>
      <c r="B1226" s="174" t="s">
        <v>858</v>
      </c>
      <c r="C1226" s="51" t="s">
        <v>3714</v>
      </c>
      <c r="D1226" s="51" t="s">
        <v>3712</v>
      </c>
      <c r="E1226" s="78" t="s">
        <v>1121</v>
      </c>
      <c r="F1226" s="78" t="s">
        <v>2104</v>
      </c>
      <c r="G1226" s="72" t="s">
        <v>3375</v>
      </c>
      <c r="H1226" s="78" t="s">
        <v>1100</v>
      </c>
      <c r="I1226" s="78">
        <v>8.3333299999999999E-2</v>
      </c>
      <c r="J1226" s="300">
        <v>1000</v>
      </c>
      <c r="K1226" s="78">
        <v>100</v>
      </c>
      <c r="L1226" s="300">
        <v>1625</v>
      </c>
      <c r="M1226" s="72">
        <v>10</v>
      </c>
      <c r="O1226" s="78" t="s">
        <v>3262</v>
      </c>
      <c r="P1226" s="72" t="s">
        <v>1374</v>
      </c>
      <c r="AA1226" s="195"/>
      <c r="AB1226" s="195"/>
      <c r="AC1226" s="195"/>
      <c r="AD1226" s="72"/>
      <c r="AE1226" s="316">
        <v>0</v>
      </c>
      <c r="AF1226" s="195"/>
      <c r="AG1226" s="195">
        <v>1</v>
      </c>
      <c r="AH1226" s="72"/>
      <c r="AQ1226" s="174" t="s">
        <v>824</v>
      </c>
      <c r="AR1226" s="53">
        <v>1.833</v>
      </c>
      <c r="AS1226" s="53">
        <v>7.1859999999999999</v>
      </c>
      <c r="AT1226" s="77"/>
      <c r="AU1226" s="276"/>
      <c r="AV1226" s="276">
        <v>10000</v>
      </c>
      <c r="AW1226" s="48">
        <v>0</v>
      </c>
      <c r="AX1226" s="49"/>
      <c r="AY1226" s="276">
        <v>71860</v>
      </c>
      <c r="AZ1226" s="95">
        <v>732.83108449355518</v>
      </c>
      <c r="BB1226" s="80" t="s">
        <v>3412</v>
      </c>
      <c r="BC1226" s="270"/>
      <c r="BD1226" s="72">
        <v>58.442599999999999</v>
      </c>
      <c r="BE1226" s="72"/>
      <c r="BF1226" s="72"/>
      <c r="BG1226" s="72"/>
      <c r="BH1226" s="72">
        <v>24.789899999999999</v>
      </c>
      <c r="BI1226" s="72"/>
      <c r="BJ1226" s="72"/>
      <c r="BK1226" s="72"/>
      <c r="BL1226" s="72"/>
      <c r="BM1226" s="72"/>
      <c r="BN1226" s="72"/>
      <c r="BO1226" s="72"/>
      <c r="BP1226" s="72"/>
      <c r="BQ1226" s="72"/>
      <c r="BR1226" s="72"/>
      <c r="BS1226" s="72"/>
      <c r="BT1226" s="72"/>
      <c r="BU1226" s="72"/>
      <c r="BV1226" s="72"/>
      <c r="BW1226" s="72"/>
      <c r="BX1226" s="72"/>
      <c r="BY1226" s="72"/>
      <c r="BZ1226" s="72">
        <v>15.0876</v>
      </c>
      <c r="CA1226" s="72"/>
      <c r="CB1226" s="72"/>
      <c r="CC1226" s="72"/>
      <c r="CD1226" s="72"/>
      <c r="CE1226" s="72"/>
      <c r="CF1226" s="72"/>
      <c r="CG1226" s="72"/>
      <c r="CH1226" s="72"/>
      <c r="CI1226" s="72"/>
      <c r="CJ1226" s="72"/>
      <c r="CK1226" s="72"/>
      <c r="CL1226" s="72"/>
      <c r="CM1226" s="72"/>
      <c r="CN1226" s="72"/>
      <c r="CO1226" s="72"/>
      <c r="CP1226" s="72"/>
      <c r="CQ1226" s="72"/>
      <c r="CR1226" s="72"/>
      <c r="CS1226" s="72"/>
      <c r="CT1226" s="72"/>
      <c r="CU1226" s="72"/>
      <c r="CV1226" s="72"/>
      <c r="CW1226" s="72"/>
      <c r="CX1226" s="72"/>
      <c r="CY1226" s="72"/>
      <c r="CZ1226" s="72"/>
      <c r="DA1226" s="72"/>
      <c r="DB1226" s="72"/>
      <c r="DC1226" s="72"/>
      <c r="DD1226" s="72"/>
      <c r="DE1226" s="72"/>
      <c r="DF1226" s="72"/>
      <c r="DG1226" s="72"/>
      <c r="DH1226" s="78">
        <f t="shared" si="627"/>
        <v>98.320099999999996</v>
      </c>
      <c r="DJ1226" s="77">
        <f t="shared" si="628"/>
        <v>1.6799000000000035</v>
      </c>
      <c r="DK1226" s="72"/>
      <c r="DL1226" s="51" t="s">
        <v>3339</v>
      </c>
      <c r="DO1226" s="358"/>
      <c r="DP1226" s="72"/>
      <c r="DQ1226" s="374">
        <v>1.68</v>
      </c>
      <c r="DR1226" s="72">
        <v>0.04</v>
      </c>
      <c r="DU1226" s="52"/>
      <c r="DX1226" s="75">
        <f t="shared" si="629"/>
        <v>59.441151910952087</v>
      </c>
      <c r="DY1226" s="51">
        <f t="shared" si="630"/>
        <v>0</v>
      </c>
      <c r="DZ1226" s="75">
        <f t="shared" si="631"/>
        <v>0</v>
      </c>
      <c r="EA1226" s="51" t="e">
        <f t="shared" si="632"/>
        <v>#DIV/0!</v>
      </c>
      <c r="EB1226" s="75">
        <f t="shared" si="633"/>
        <v>25.213460930165855</v>
      </c>
      <c r="EC1226" s="51">
        <f t="shared" si="634"/>
        <v>0</v>
      </c>
      <c r="ED1226" s="75">
        <f t="shared" si="635"/>
        <v>0</v>
      </c>
      <c r="EE1226" s="51" t="e">
        <f t="shared" si="636"/>
        <v>#DIV/0!</v>
      </c>
      <c r="EF1226" s="75">
        <f t="shared" si="637"/>
        <v>0</v>
      </c>
      <c r="EG1226" s="51" t="e">
        <f t="shared" si="638"/>
        <v>#DIV/0!</v>
      </c>
      <c r="EH1226" s="75">
        <f t="shared" si="639"/>
        <v>0</v>
      </c>
      <c r="EI1226" s="51" t="e">
        <f t="shared" si="640"/>
        <v>#DIV/0!</v>
      </c>
      <c r="EJ1226" s="75">
        <f t="shared" si="641"/>
        <v>0</v>
      </c>
      <c r="EK1226" s="51" t="e">
        <f t="shared" si="642"/>
        <v>#DIV/0!</v>
      </c>
      <c r="EL1226" s="75">
        <f t="shared" si="643"/>
        <v>15.34538715888206</v>
      </c>
      <c r="EM1226" s="51">
        <f t="shared" si="644"/>
        <v>0</v>
      </c>
      <c r="EN1226" s="75">
        <f t="shared" si="645"/>
        <v>0</v>
      </c>
      <c r="EO1226" s="51" t="e">
        <f t="shared" si="646"/>
        <v>#DIV/0!</v>
      </c>
      <c r="EP1226" s="75">
        <f t="shared" si="647"/>
        <v>0</v>
      </c>
      <c r="EQ1226" s="51" t="e">
        <f t="shared" si="648"/>
        <v>#DIV/0!</v>
      </c>
      <c r="ER1226" s="51">
        <f t="shared" si="649"/>
        <v>100</v>
      </c>
      <c r="ES1226" s="51">
        <f t="shared" si="650"/>
        <v>0</v>
      </c>
    </row>
    <row r="1227" spans="1:149" x14ac:dyDescent="0.45">
      <c r="A1227" s="78" t="s">
        <v>1468</v>
      </c>
      <c r="B1227" s="174" t="s">
        <v>858</v>
      </c>
      <c r="C1227" s="51" t="s">
        <v>3714</v>
      </c>
      <c r="D1227" s="51" t="s">
        <v>3712</v>
      </c>
      <c r="E1227" s="78" t="s">
        <v>1121</v>
      </c>
      <c r="F1227" s="78" t="s">
        <v>2105</v>
      </c>
      <c r="G1227" s="72" t="s">
        <v>3375</v>
      </c>
      <c r="H1227" s="78" t="s">
        <v>1100</v>
      </c>
      <c r="I1227" s="78">
        <v>0.25</v>
      </c>
      <c r="J1227" s="300">
        <v>1500</v>
      </c>
      <c r="K1227" s="78">
        <v>100</v>
      </c>
      <c r="L1227" s="300">
        <v>1450</v>
      </c>
      <c r="M1227" s="72">
        <v>10</v>
      </c>
      <c r="O1227" s="78" t="s">
        <v>3262</v>
      </c>
      <c r="P1227" s="72" t="s">
        <v>1374</v>
      </c>
      <c r="AA1227" s="195"/>
      <c r="AB1227" s="195"/>
      <c r="AC1227" s="195"/>
      <c r="AD1227" s="72"/>
      <c r="AE1227" s="316">
        <v>0</v>
      </c>
      <c r="AF1227" s="195"/>
      <c r="AG1227" s="195">
        <v>1</v>
      </c>
      <c r="AH1227" s="72"/>
      <c r="AQ1227" s="174" t="s">
        <v>824</v>
      </c>
      <c r="AR1227" s="53">
        <v>2.8730000000000002</v>
      </c>
      <c r="AS1227" s="53">
        <v>24.36</v>
      </c>
      <c r="AT1227" s="77"/>
      <c r="AU1227" s="276"/>
      <c r="AV1227" s="276">
        <v>15000</v>
      </c>
      <c r="AW1227" s="48">
        <v>0</v>
      </c>
      <c r="AX1227" s="49"/>
      <c r="AY1227" s="276">
        <v>365400</v>
      </c>
      <c r="AZ1227" s="95">
        <v>3686.3369135226912</v>
      </c>
      <c r="BB1227" s="80" t="s">
        <v>3412</v>
      </c>
      <c r="BC1227" s="270"/>
      <c r="BD1227" s="72">
        <v>58.549599999999998</v>
      </c>
      <c r="BE1227" s="72"/>
      <c r="BF1227" s="72"/>
      <c r="BG1227" s="72"/>
      <c r="BH1227" s="72">
        <v>24.8352</v>
      </c>
      <c r="BI1227" s="72"/>
      <c r="BJ1227" s="72"/>
      <c r="BK1227" s="72"/>
      <c r="BL1227" s="72"/>
      <c r="BM1227" s="72"/>
      <c r="BN1227" s="72"/>
      <c r="BO1227" s="72"/>
      <c r="BP1227" s="72"/>
      <c r="BQ1227" s="72"/>
      <c r="BR1227" s="72"/>
      <c r="BS1227" s="72"/>
      <c r="BT1227" s="72"/>
      <c r="BU1227" s="72"/>
      <c r="BV1227" s="72"/>
      <c r="BW1227" s="72"/>
      <c r="BX1227" s="72"/>
      <c r="BY1227" s="72"/>
      <c r="BZ1227" s="72">
        <v>15.1152</v>
      </c>
      <c r="CA1227" s="72"/>
      <c r="CB1227" s="72"/>
      <c r="CC1227" s="72"/>
      <c r="CD1227" s="72"/>
      <c r="CE1227" s="72"/>
      <c r="CF1227" s="72"/>
      <c r="CG1227" s="72"/>
      <c r="CH1227" s="72"/>
      <c r="CI1227" s="72"/>
      <c r="CJ1227" s="72"/>
      <c r="CK1227" s="72"/>
      <c r="CL1227" s="72"/>
      <c r="CM1227" s="72"/>
      <c r="CN1227" s="72"/>
      <c r="CO1227" s="72"/>
      <c r="CP1227" s="72"/>
      <c r="CQ1227" s="72"/>
      <c r="CR1227" s="72"/>
      <c r="CS1227" s="72"/>
      <c r="CT1227" s="72"/>
      <c r="CU1227" s="72"/>
      <c r="CV1227" s="72"/>
      <c r="CW1227" s="72"/>
      <c r="CX1227" s="72"/>
      <c r="CY1227" s="72"/>
      <c r="CZ1227" s="72"/>
      <c r="DA1227" s="72"/>
      <c r="DB1227" s="72"/>
      <c r="DC1227" s="72"/>
      <c r="DD1227" s="72"/>
      <c r="DE1227" s="72"/>
      <c r="DF1227" s="72"/>
      <c r="DG1227" s="72"/>
      <c r="DH1227" s="78">
        <f t="shared" si="627"/>
        <v>98.5</v>
      </c>
      <c r="DJ1227" s="77">
        <f t="shared" si="628"/>
        <v>1.5</v>
      </c>
      <c r="DK1227" s="72"/>
      <c r="DL1227" s="51" t="s">
        <v>3339</v>
      </c>
      <c r="DO1227" s="358"/>
      <c r="DP1227" s="72"/>
      <c r="DQ1227" s="374">
        <v>1.5</v>
      </c>
      <c r="DR1227" s="72">
        <v>0.04</v>
      </c>
      <c r="DU1227" s="52"/>
      <c r="DX1227" s="75">
        <f t="shared" si="629"/>
        <v>59.441218274111677</v>
      </c>
      <c r="DY1227" s="51">
        <f t="shared" si="630"/>
        <v>0</v>
      </c>
      <c r="DZ1227" s="75">
        <f t="shared" si="631"/>
        <v>0</v>
      </c>
      <c r="EA1227" s="51" t="e">
        <f t="shared" si="632"/>
        <v>#DIV/0!</v>
      </c>
      <c r="EB1227" s="75">
        <f t="shared" si="633"/>
        <v>25.213401015228428</v>
      </c>
      <c r="EC1227" s="51">
        <f t="shared" si="634"/>
        <v>0</v>
      </c>
      <c r="ED1227" s="75">
        <f t="shared" si="635"/>
        <v>0</v>
      </c>
      <c r="EE1227" s="51" t="e">
        <f t="shared" si="636"/>
        <v>#DIV/0!</v>
      </c>
      <c r="EF1227" s="75">
        <f t="shared" si="637"/>
        <v>0</v>
      </c>
      <c r="EG1227" s="51" t="e">
        <f t="shared" si="638"/>
        <v>#DIV/0!</v>
      </c>
      <c r="EH1227" s="75">
        <f t="shared" si="639"/>
        <v>0</v>
      </c>
      <c r="EI1227" s="51" t="e">
        <f t="shared" si="640"/>
        <v>#DIV/0!</v>
      </c>
      <c r="EJ1227" s="75">
        <f t="shared" si="641"/>
        <v>0</v>
      </c>
      <c r="EK1227" s="51" t="e">
        <f t="shared" si="642"/>
        <v>#DIV/0!</v>
      </c>
      <c r="EL1227" s="75">
        <f t="shared" si="643"/>
        <v>15.345380710659898</v>
      </c>
      <c r="EM1227" s="51">
        <f t="shared" si="644"/>
        <v>0</v>
      </c>
      <c r="EN1227" s="75">
        <f t="shared" si="645"/>
        <v>0</v>
      </c>
      <c r="EO1227" s="51" t="e">
        <f t="shared" si="646"/>
        <v>#DIV/0!</v>
      </c>
      <c r="EP1227" s="75">
        <f t="shared" si="647"/>
        <v>0</v>
      </c>
      <c r="EQ1227" s="51" t="e">
        <f t="shared" si="648"/>
        <v>#DIV/0!</v>
      </c>
      <c r="ER1227" s="51">
        <f t="shared" si="649"/>
        <v>100</v>
      </c>
      <c r="ES1227" s="51">
        <f t="shared" si="650"/>
        <v>0</v>
      </c>
    </row>
    <row r="1228" spans="1:149" x14ac:dyDescent="0.45">
      <c r="A1228" s="78" t="s">
        <v>1468</v>
      </c>
      <c r="B1228" s="174" t="s">
        <v>858</v>
      </c>
      <c r="C1228" s="51" t="s">
        <v>3714</v>
      </c>
      <c r="D1228" s="51" t="s">
        <v>3712</v>
      </c>
      <c r="E1228" s="78" t="s">
        <v>1121</v>
      </c>
      <c r="F1228" s="78" t="s">
        <v>2106</v>
      </c>
      <c r="G1228" s="72" t="s">
        <v>3375</v>
      </c>
      <c r="H1228" s="78" t="s">
        <v>1100</v>
      </c>
      <c r="I1228" s="78">
        <v>0.16666700000000001</v>
      </c>
      <c r="J1228" s="300">
        <v>1500</v>
      </c>
      <c r="K1228" s="78">
        <v>100</v>
      </c>
      <c r="L1228" s="300">
        <v>1525</v>
      </c>
      <c r="M1228" s="72">
        <v>10</v>
      </c>
      <c r="O1228" s="78" t="s">
        <v>3262</v>
      </c>
      <c r="P1228" s="72" t="s">
        <v>1374</v>
      </c>
      <c r="AA1228" s="195"/>
      <c r="AB1228" s="195"/>
      <c r="AC1228" s="195"/>
      <c r="AD1228" s="72"/>
      <c r="AE1228" s="316">
        <v>0</v>
      </c>
      <c r="AF1228" s="195"/>
      <c r="AG1228" s="195">
        <v>1</v>
      </c>
      <c r="AH1228" s="72"/>
      <c r="AQ1228" s="174" t="s">
        <v>824</v>
      </c>
      <c r="AR1228" s="53">
        <v>2.8159999999999998</v>
      </c>
      <c r="AS1228" s="53">
        <v>21.62</v>
      </c>
      <c r="AT1228" s="77"/>
      <c r="AU1228" s="276"/>
      <c r="AV1228" s="276">
        <v>15000</v>
      </c>
      <c r="AW1228" s="48">
        <v>0</v>
      </c>
      <c r="AX1228" s="49"/>
      <c r="AY1228" s="276">
        <v>324300</v>
      </c>
      <c r="AZ1228" s="95">
        <v>3271.6996744811404</v>
      </c>
      <c r="BB1228" s="80" t="s">
        <v>3412</v>
      </c>
      <c r="BC1228" s="270"/>
      <c r="BD1228" s="72">
        <v>58.525799999999997</v>
      </c>
      <c r="BE1228" s="72"/>
      <c r="BF1228" s="72"/>
      <c r="BG1228" s="72"/>
      <c r="BH1228" s="72">
        <v>24.825199999999999</v>
      </c>
      <c r="BI1228" s="72"/>
      <c r="BJ1228" s="72"/>
      <c r="BK1228" s="72"/>
      <c r="BL1228" s="72"/>
      <c r="BM1228" s="72"/>
      <c r="BN1228" s="72"/>
      <c r="BO1228" s="72"/>
      <c r="BP1228" s="72"/>
      <c r="BQ1228" s="72"/>
      <c r="BR1228" s="72"/>
      <c r="BS1228" s="72"/>
      <c r="BT1228" s="72"/>
      <c r="BU1228" s="72"/>
      <c r="BV1228" s="72"/>
      <c r="BW1228" s="72"/>
      <c r="BX1228" s="72"/>
      <c r="BY1228" s="72"/>
      <c r="BZ1228" s="72">
        <v>15.1091</v>
      </c>
      <c r="CA1228" s="72"/>
      <c r="CB1228" s="72"/>
      <c r="CC1228" s="72"/>
      <c r="CD1228" s="72"/>
      <c r="CE1228" s="72"/>
      <c r="CF1228" s="72"/>
      <c r="CG1228" s="72"/>
      <c r="CH1228" s="72"/>
      <c r="CI1228" s="72"/>
      <c r="CJ1228" s="72"/>
      <c r="CK1228" s="72"/>
      <c r="CL1228" s="72"/>
      <c r="CM1228" s="72"/>
      <c r="CN1228" s="72"/>
      <c r="CO1228" s="72"/>
      <c r="CP1228" s="72"/>
      <c r="CQ1228" s="72"/>
      <c r="CR1228" s="72"/>
      <c r="CS1228" s="72"/>
      <c r="CT1228" s="72"/>
      <c r="CU1228" s="72"/>
      <c r="CV1228" s="72"/>
      <c r="CW1228" s="72"/>
      <c r="CX1228" s="72"/>
      <c r="CY1228" s="72"/>
      <c r="CZ1228" s="72"/>
      <c r="DA1228" s="72"/>
      <c r="DB1228" s="72"/>
      <c r="DC1228" s="72"/>
      <c r="DD1228" s="72"/>
      <c r="DE1228" s="72"/>
      <c r="DF1228" s="72"/>
      <c r="DG1228" s="72"/>
      <c r="DH1228" s="78">
        <f t="shared" si="627"/>
        <v>98.460099999999997</v>
      </c>
      <c r="DJ1228" s="77">
        <f t="shared" si="628"/>
        <v>1.5399000000000029</v>
      </c>
      <c r="DK1228" s="72"/>
      <c r="DL1228" s="51" t="s">
        <v>3339</v>
      </c>
      <c r="DO1228" s="358"/>
      <c r="DP1228" s="72"/>
      <c r="DQ1228" s="374">
        <v>1.54</v>
      </c>
      <c r="DR1228" s="72">
        <v>0.04</v>
      </c>
      <c r="DU1228" s="52"/>
      <c r="DX1228" s="75">
        <f t="shared" si="629"/>
        <v>59.441134022817366</v>
      </c>
      <c r="DY1228" s="51">
        <f t="shared" si="630"/>
        <v>0</v>
      </c>
      <c r="DZ1228" s="75">
        <f t="shared" si="631"/>
        <v>0</v>
      </c>
      <c r="EA1228" s="51" t="e">
        <f t="shared" si="632"/>
        <v>#DIV/0!</v>
      </c>
      <c r="EB1228" s="75">
        <f t="shared" si="633"/>
        <v>25.213462102922907</v>
      </c>
      <c r="EC1228" s="51">
        <f t="shared" si="634"/>
        <v>0</v>
      </c>
      <c r="ED1228" s="75">
        <f t="shared" si="635"/>
        <v>0</v>
      </c>
      <c r="EE1228" s="51" t="e">
        <f t="shared" si="636"/>
        <v>#DIV/0!</v>
      </c>
      <c r="EF1228" s="75">
        <f t="shared" si="637"/>
        <v>0</v>
      </c>
      <c r="EG1228" s="51" t="e">
        <f t="shared" si="638"/>
        <v>#DIV/0!</v>
      </c>
      <c r="EH1228" s="75">
        <f t="shared" si="639"/>
        <v>0</v>
      </c>
      <c r="EI1228" s="51" t="e">
        <f t="shared" si="640"/>
        <v>#DIV/0!</v>
      </c>
      <c r="EJ1228" s="75">
        <f t="shared" si="641"/>
        <v>0</v>
      </c>
      <c r="EK1228" s="51" t="e">
        <f t="shared" si="642"/>
        <v>#DIV/0!</v>
      </c>
      <c r="EL1228" s="75">
        <f t="shared" si="643"/>
        <v>15.345403874259725</v>
      </c>
      <c r="EM1228" s="51">
        <f t="shared" si="644"/>
        <v>0</v>
      </c>
      <c r="EN1228" s="75">
        <f t="shared" si="645"/>
        <v>0</v>
      </c>
      <c r="EO1228" s="51" t="e">
        <f t="shared" si="646"/>
        <v>#DIV/0!</v>
      </c>
      <c r="EP1228" s="75">
        <f t="shared" si="647"/>
        <v>0</v>
      </c>
      <c r="EQ1228" s="51" t="e">
        <f t="shared" si="648"/>
        <v>#DIV/0!</v>
      </c>
      <c r="ER1228" s="51">
        <f t="shared" si="649"/>
        <v>100</v>
      </c>
      <c r="ES1228" s="51">
        <f t="shared" si="650"/>
        <v>0</v>
      </c>
    </row>
    <row r="1229" spans="1:149" x14ac:dyDescent="0.45">
      <c r="A1229" s="78" t="s">
        <v>1468</v>
      </c>
      <c r="B1229" s="174" t="s">
        <v>858</v>
      </c>
      <c r="C1229" s="51" t="s">
        <v>3714</v>
      </c>
      <c r="D1229" s="51" t="s">
        <v>3712</v>
      </c>
      <c r="E1229" s="78" t="s">
        <v>1121</v>
      </c>
      <c r="F1229" s="78" t="s">
        <v>2107</v>
      </c>
      <c r="G1229" s="72" t="s">
        <v>3375</v>
      </c>
      <c r="H1229" s="78" t="s">
        <v>1100</v>
      </c>
      <c r="I1229" s="78">
        <v>8.3333299999999999E-2</v>
      </c>
      <c r="J1229" s="300">
        <v>1500</v>
      </c>
      <c r="K1229" s="78">
        <v>100</v>
      </c>
      <c r="L1229" s="300">
        <v>1625</v>
      </c>
      <c r="M1229" s="72">
        <v>10</v>
      </c>
      <c r="O1229" s="78" t="s">
        <v>3262</v>
      </c>
      <c r="P1229" s="72" t="s">
        <v>1374</v>
      </c>
      <c r="AA1229" s="195"/>
      <c r="AB1229" s="195"/>
      <c r="AC1229" s="195"/>
      <c r="AD1229" s="72"/>
      <c r="AE1229" s="316">
        <v>0</v>
      </c>
      <c r="AF1229" s="195"/>
      <c r="AG1229" s="195">
        <v>1</v>
      </c>
      <c r="AH1229" s="72"/>
      <c r="AQ1229" s="174" t="s">
        <v>824</v>
      </c>
      <c r="AR1229" s="53">
        <v>2.74</v>
      </c>
      <c r="AS1229" s="53">
        <v>18.690000000000001</v>
      </c>
      <c r="AT1229" s="77"/>
      <c r="AU1229" s="276"/>
      <c r="AV1229" s="276">
        <v>15000</v>
      </c>
      <c r="AW1229" s="48">
        <v>0</v>
      </c>
      <c r="AX1229" s="49"/>
      <c r="AY1229" s="276">
        <v>280350</v>
      </c>
      <c r="AZ1229" s="95">
        <v>2828.310218133789</v>
      </c>
      <c r="BB1229" s="80" t="s">
        <v>3412</v>
      </c>
      <c r="BC1229" s="270"/>
      <c r="BD1229" s="72">
        <v>58.323700000000002</v>
      </c>
      <c r="BE1229" s="72"/>
      <c r="BF1229" s="72"/>
      <c r="BG1229" s="72"/>
      <c r="BH1229" s="72">
        <v>24.7394</v>
      </c>
      <c r="BI1229" s="72"/>
      <c r="BJ1229" s="72"/>
      <c r="BK1229" s="72"/>
      <c r="BL1229" s="72"/>
      <c r="BM1229" s="72"/>
      <c r="BN1229" s="72"/>
      <c r="BO1229" s="72"/>
      <c r="BP1229" s="72"/>
      <c r="BQ1229" s="72"/>
      <c r="BR1229" s="72"/>
      <c r="BS1229" s="72"/>
      <c r="BT1229" s="72"/>
      <c r="BU1229" s="72"/>
      <c r="BV1229" s="72"/>
      <c r="BW1229" s="72"/>
      <c r="BX1229" s="72"/>
      <c r="BY1229" s="72"/>
      <c r="BZ1229" s="72">
        <v>15.056900000000001</v>
      </c>
      <c r="CA1229" s="72"/>
      <c r="CB1229" s="72"/>
      <c r="CC1229" s="72"/>
      <c r="CD1229" s="72"/>
      <c r="CE1229" s="72"/>
      <c r="CF1229" s="72"/>
      <c r="CG1229" s="72"/>
      <c r="CH1229" s="72"/>
      <c r="CI1229" s="72"/>
      <c r="CJ1229" s="72"/>
      <c r="CK1229" s="72"/>
      <c r="CL1229" s="72"/>
      <c r="CM1229" s="72"/>
      <c r="CN1229" s="72"/>
      <c r="CO1229" s="72"/>
      <c r="CP1229" s="72"/>
      <c r="CQ1229" s="72"/>
      <c r="CR1229" s="72"/>
      <c r="CS1229" s="72"/>
      <c r="CT1229" s="72"/>
      <c r="CU1229" s="72"/>
      <c r="CV1229" s="72"/>
      <c r="CW1229" s="72"/>
      <c r="CX1229" s="72"/>
      <c r="CY1229" s="72"/>
      <c r="CZ1229" s="72"/>
      <c r="DA1229" s="72"/>
      <c r="DB1229" s="72"/>
      <c r="DC1229" s="72"/>
      <c r="DD1229" s="72"/>
      <c r="DE1229" s="72"/>
      <c r="DF1229" s="72"/>
      <c r="DG1229" s="72"/>
      <c r="DH1229" s="78">
        <f t="shared" si="627"/>
        <v>98.12</v>
      </c>
      <c r="DJ1229" s="77">
        <f t="shared" si="628"/>
        <v>1.8799999999999955</v>
      </c>
      <c r="DK1229" s="72"/>
      <c r="DL1229" s="51" t="s">
        <v>3339</v>
      </c>
      <c r="DO1229" s="358"/>
      <c r="DP1229" s="72"/>
      <c r="DQ1229" s="374">
        <v>1.88</v>
      </c>
      <c r="DR1229" s="72">
        <v>0.06</v>
      </c>
      <c r="DU1229" s="52"/>
      <c r="DX1229" s="75">
        <f t="shared" si="629"/>
        <v>59.441194455768439</v>
      </c>
      <c r="DY1229" s="51">
        <f t="shared" si="630"/>
        <v>0</v>
      </c>
      <c r="DZ1229" s="75">
        <f t="shared" si="631"/>
        <v>0</v>
      </c>
      <c r="EA1229" s="51" t="e">
        <f t="shared" si="632"/>
        <v>#DIV/0!</v>
      </c>
      <c r="EB1229" s="75">
        <f t="shared" si="633"/>
        <v>25.213412148389725</v>
      </c>
      <c r="EC1229" s="51">
        <f t="shared" si="634"/>
        <v>0</v>
      </c>
      <c r="ED1229" s="75">
        <f t="shared" si="635"/>
        <v>0</v>
      </c>
      <c r="EE1229" s="51" t="e">
        <f t="shared" si="636"/>
        <v>#DIV/0!</v>
      </c>
      <c r="EF1229" s="75">
        <f t="shared" si="637"/>
        <v>0</v>
      </c>
      <c r="EG1229" s="51" t="e">
        <f t="shared" si="638"/>
        <v>#DIV/0!</v>
      </c>
      <c r="EH1229" s="75">
        <f t="shared" si="639"/>
        <v>0</v>
      </c>
      <c r="EI1229" s="51" t="e">
        <f t="shared" si="640"/>
        <v>#DIV/0!</v>
      </c>
      <c r="EJ1229" s="75">
        <f t="shared" si="641"/>
        <v>0</v>
      </c>
      <c r="EK1229" s="51" t="e">
        <f t="shared" si="642"/>
        <v>#DIV/0!</v>
      </c>
      <c r="EL1229" s="75">
        <f t="shared" si="643"/>
        <v>15.345393395841828</v>
      </c>
      <c r="EM1229" s="51">
        <f t="shared" si="644"/>
        <v>0</v>
      </c>
      <c r="EN1229" s="75">
        <f t="shared" si="645"/>
        <v>0</v>
      </c>
      <c r="EO1229" s="51" t="e">
        <f t="shared" si="646"/>
        <v>#DIV/0!</v>
      </c>
      <c r="EP1229" s="75">
        <f t="shared" si="647"/>
        <v>0</v>
      </c>
      <c r="EQ1229" s="51" t="e">
        <f t="shared" si="648"/>
        <v>#DIV/0!</v>
      </c>
      <c r="ER1229" s="51">
        <f t="shared" si="649"/>
        <v>100</v>
      </c>
      <c r="ES1229" s="51">
        <f t="shared" si="650"/>
        <v>0</v>
      </c>
    </row>
    <row r="1230" spans="1:149" x14ac:dyDescent="0.45">
      <c r="A1230" s="78" t="s">
        <v>1468</v>
      </c>
      <c r="B1230" s="174" t="s">
        <v>858</v>
      </c>
      <c r="C1230" s="51" t="s">
        <v>3714</v>
      </c>
      <c r="D1230" s="51" t="s">
        <v>3712</v>
      </c>
      <c r="E1230" s="78" t="s">
        <v>1121</v>
      </c>
      <c r="F1230" s="78" t="s">
        <v>2108</v>
      </c>
      <c r="G1230" s="72" t="s">
        <v>3375</v>
      </c>
      <c r="H1230" s="78" t="s">
        <v>1100</v>
      </c>
      <c r="I1230" s="78">
        <v>0.25</v>
      </c>
      <c r="J1230" s="300">
        <v>2000</v>
      </c>
      <c r="K1230" s="78">
        <v>100</v>
      </c>
      <c r="L1230" s="300">
        <v>1450</v>
      </c>
      <c r="M1230" s="72">
        <v>10</v>
      </c>
      <c r="O1230" s="78" t="s">
        <v>3262</v>
      </c>
      <c r="P1230" s="72" t="s">
        <v>1374</v>
      </c>
      <c r="AA1230" s="195"/>
      <c r="AB1230" s="195"/>
      <c r="AC1230" s="195"/>
      <c r="AD1230" s="72"/>
      <c r="AE1230" s="316">
        <v>0</v>
      </c>
      <c r="AF1230" s="195"/>
      <c r="AG1230" s="195">
        <v>1</v>
      </c>
      <c r="AH1230" s="72"/>
      <c r="AQ1230" s="174" t="s">
        <v>824</v>
      </c>
      <c r="AR1230" s="53">
        <v>4.5270000000000001</v>
      </c>
      <c r="AS1230" s="53">
        <v>66.31</v>
      </c>
      <c r="AT1230" s="77"/>
      <c r="AU1230" s="276"/>
      <c r="AV1230" s="276">
        <v>20000</v>
      </c>
      <c r="AW1230" s="48">
        <v>0</v>
      </c>
      <c r="AX1230" s="49"/>
      <c r="AY1230" s="276">
        <v>1326200</v>
      </c>
      <c r="AZ1230" s="95">
        <v>13328.145048730525</v>
      </c>
      <c r="BB1230" s="80" t="s">
        <v>3412</v>
      </c>
      <c r="BC1230" s="270"/>
      <c r="BD1230" s="72">
        <v>58.448500000000003</v>
      </c>
      <c r="BE1230" s="72"/>
      <c r="BF1230" s="72"/>
      <c r="BG1230" s="72"/>
      <c r="BH1230" s="72">
        <v>24.792400000000001</v>
      </c>
      <c r="BI1230" s="72"/>
      <c r="BJ1230" s="72"/>
      <c r="BK1230" s="72"/>
      <c r="BL1230" s="72"/>
      <c r="BM1230" s="72"/>
      <c r="BN1230" s="72"/>
      <c r="BO1230" s="72"/>
      <c r="BP1230" s="72"/>
      <c r="BQ1230" s="72"/>
      <c r="BR1230" s="72"/>
      <c r="BS1230" s="72"/>
      <c r="BT1230" s="72"/>
      <c r="BU1230" s="72"/>
      <c r="BV1230" s="72"/>
      <c r="BW1230" s="72"/>
      <c r="BX1230" s="72"/>
      <c r="BY1230" s="72"/>
      <c r="BZ1230" s="72">
        <v>15.0891</v>
      </c>
      <c r="CA1230" s="72"/>
      <c r="CB1230" s="72"/>
      <c r="CC1230" s="72"/>
      <c r="CD1230" s="72"/>
      <c r="CE1230" s="72"/>
      <c r="CF1230" s="72"/>
      <c r="CG1230" s="72"/>
      <c r="CH1230" s="72"/>
      <c r="CI1230" s="72"/>
      <c r="CJ1230" s="72"/>
      <c r="CK1230" s="72"/>
      <c r="CL1230" s="72"/>
      <c r="CM1230" s="72"/>
      <c r="CN1230" s="72"/>
      <c r="CO1230" s="72"/>
      <c r="CP1230" s="72"/>
      <c r="CQ1230" s="72"/>
      <c r="CR1230" s="72"/>
      <c r="CS1230" s="72"/>
      <c r="CT1230" s="72"/>
      <c r="CU1230" s="72"/>
      <c r="CV1230" s="72"/>
      <c r="CW1230" s="72"/>
      <c r="CX1230" s="72"/>
      <c r="CY1230" s="72"/>
      <c r="CZ1230" s="72"/>
      <c r="DA1230" s="72"/>
      <c r="DB1230" s="72"/>
      <c r="DC1230" s="72"/>
      <c r="DD1230" s="72"/>
      <c r="DE1230" s="72"/>
      <c r="DF1230" s="72"/>
      <c r="DG1230" s="72"/>
      <c r="DH1230" s="78">
        <f t="shared" si="627"/>
        <v>98.330000000000013</v>
      </c>
      <c r="DJ1230" s="77">
        <f t="shared" si="628"/>
        <v>1.6699999999999875</v>
      </c>
      <c r="DK1230" s="72"/>
      <c r="DL1230" s="51" t="s">
        <v>3339</v>
      </c>
      <c r="DO1230" s="358"/>
      <c r="DP1230" s="72"/>
      <c r="DQ1230" s="374">
        <v>1.67</v>
      </c>
      <c r="DR1230" s="72">
        <v>0.04</v>
      </c>
      <c r="DU1230" s="52"/>
      <c r="DX1230" s="75">
        <f t="shared" si="629"/>
        <v>59.441167497203296</v>
      </c>
      <c r="DY1230" s="51">
        <f t="shared" si="630"/>
        <v>0</v>
      </c>
      <c r="DZ1230" s="75">
        <f t="shared" si="631"/>
        <v>0</v>
      </c>
      <c r="EA1230" s="51" t="e">
        <f t="shared" si="632"/>
        <v>#DIV/0!</v>
      </c>
      <c r="EB1230" s="75">
        <f t="shared" si="633"/>
        <v>25.213464863215702</v>
      </c>
      <c r="EC1230" s="51">
        <f t="shared" si="634"/>
        <v>0</v>
      </c>
      <c r="ED1230" s="75">
        <f t="shared" si="635"/>
        <v>0</v>
      </c>
      <c r="EE1230" s="51" t="e">
        <f t="shared" si="636"/>
        <v>#DIV/0!</v>
      </c>
      <c r="EF1230" s="75">
        <f t="shared" si="637"/>
        <v>0</v>
      </c>
      <c r="EG1230" s="51" t="e">
        <f t="shared" si="638"/>
        <v>#DIV/0!</v>
      </c>
      <c r="EH1230" s="75">
        <f t="shared" si="639"/>
        <v>0</v>
      </c>
      <c r="EI1230" s="51" t="e">
        <f t="shared" si="640"/>
        <v>#DIV/0!</v>
      </c>
      <c r="EJ1230" s="75">
        <f t="shared" si="641"/>
        <v>0</v>
      </c>
      <c r="EK1230" s="51" t="e">
        <f t="shared" si="642"/>
        <v>#DIV/0!</v>
      </c>
      <c r="EL1230" s="75">
        <f t="shared" si="643"/>
        <v>15.345367639581001</v>
      </c>
      <c r="EM1230" s="51">
        <f t="shared" si="644"/>
        <v>0</v>
      </c>
      <c r="EN1230" s="75">
        <f t="shared" si="645"/>
        <v>0</v>
      </c>
      <c r="EO1230" s="51" t="e">
        <f t="shared" si="646"/>
        <v>#DIV/0!</v>
      </c>
      <c r="EP1230" s="75">
        <f t="shared" si="647"/>
        <v>0</v>
      </c>
      <c r="EQ1230" s="51" t="e">
        <f t="shared" si="648"/>
        <v>#DIV/0!</v>
      </c>
      <c r="ER1230" s="51">
        <f t="shared" si="649"/>
        <v>100</v>
      </c>
      <c r="ES1230" s="51">
        <f t="shared" si="650"/>
        <v>0</v>
      </c>
    </row>
    <row r="1231" spans="1:149" x14ac:dyDescent="0.45">
      <c r="A1231" s="78" t="s">
        <v>1468</v>
      </c>
      <c r="B1231" s="174" t="s">
        <v>858</v>
      </c>
      <c r="C1231" s="51" t="s">
        <v>3714</v>
      </c>
      <c r="D1231" s="51" t="s">
        <v>3712</v>
      </c>
      <c r="E1231" s="78" t="s">
        <v>1121</v>
      </c>
      <c r="F1231" s="78" t="s">
        <v>2109</v>
      </c>
      <c r="G1231" s="72" t="s">
        <v>3375</v>
      </c>
      <c r="H1231" s="78" t="s">
        <v>1100</v>
      </c>
      <c r="I1231" s="78">
        <v>0.16666700000000001</v>
      </c>
      <c r="J1231" s="300">
        <v>2000</v>
      </c>
      <c r="K1231" s="78">
        <v>100</v>
      </c>
      <c r="L1231" s="300">
        <v>1525</v>
      </c>
      <c r="M1231" s="72">
        <v>10</v>
      </c>
      <c r="O1231" s="78" t="s">
        <v>3262</v>
      </c>
      <c r="P1231" s="72" t="s">
        <v>1374</v>
      </c>
      <c r="AA1231" s="195"/>
      <c r="AB1231" s="195"/>
      <c r="AC1231" s="195"/>
      <c r="AD1231" s="72"/>
      <c r="AE1231" s="316">
        <v>0</v>
      </c>
      <c r="AF1231" s="195"/>
      <c r="AG1231" s="195">
        <v>1</v>
      </c>
      <c r="AH1231" s="72"/>
      <c r="AQ1231" s="174" t="s">
        <v>824</v>
      </c>
      <c r="AR1231" s="53">
        <v>4.3579999999999997</v>
      </c>
      <c r="AS1231" s="53">
        <v>56.71</v>
      </c>
      <c r="AT1231" s="77"/>
      <c r="AU1231" s="276"/>
      <c r="AV1231" s="276">
        <v>20000</v>
      </c>
      <c r="AW1231" s="48">
        <v>0</v>
      </c>
      <c r="AX1231" s="49"/>
      <c r="AY1231" s="276">
        <v>1134200</v>
      </c>
      <c r="AZ1231" s="95">
        <v>11398.568929475314</v>
      </c>
      <c r="BB1231" s="80" t="s">
        <v>3412</v>
      </c>
      <c r="BC1231" s="270"/>
      <c r="BD1231" s="72">
        <v>58.365299999999998</v>
      </c>
      <c r="BE1231" s="72"/>
      <c r="BF1231" s="72"/>
      <c r="BG1231" s="72"/>
      <c r="BH1231" s="72">
        <v>24.757100000000001</v>
      </c>
      <c r="BI1231" s="72"/>
      <c r="BJ1231" s="72"/>
      <c r="BK1231" s="72"/>
      <c r="BL1231" s="72"/>
      <c r="BM1231" s="72"/>
      <c r="BN1231" s="72"/>
      <c r="BO1231" s="72"/>
      <c r="BP1231" s="72"/>
      <c r="BQ1231" s="72"/>
      <c r="BR1231" s="72"/>
      <c r="BS1231" s="72"/>
      <c r="BT1231" s="72"/>
      <c r="BU1231" s="72"/>
      <c r="BV1231" s="72"/>
      <c r="BW1231" s="72"/>
      <c r="BX1231" s="72"/>
      <c r="BY1231" s="72"/>
      <c r="BZ1231" s="72">
        <v>15.067600000000001</v>
      </c>
      <c r="CA1231" s="72"/>
      <c r="CB1231" s="72"/>
      <c r="CC1231" s="72"/>
      <c r="CD1231" s="72"/>
      <c r="CE1231" s="72"/>
      <c r="CF1231" s="72"/>
      <c r="CG1231" s="72"/>
      <c r="CH1231" s="72"/>
      <c r="CI1231" s="72"/>
      <c r="CJ1231" s="72"/>
      <c r="CK1231" s="72"/>
      <c r="CL1231" s="72"/>
      <c r="CM1231" s="72"/>
      <c r="CN1231" s="72"/>
      <c r="CO1231" s="72"/>
      <c r="CP1231" s="72"/>
      <c r="CQ1231" s="72"/>
      <c r="CR1231" s="72"/>
      <c r="CS1231" s="72"/>
      <c r="CT1231" s="72"/>
      <c r="CU1231" s="72"/>
      <c r="CV1231" s="72"/>
      <c r="CW1231" s="72"/>
      <c r="CX1231" s="72"/>
      <c r="CY1231" s="72"/>
      <c r="CZ1231" s="72"/>
      <c r="DA1231" s="72"/>
      <c r="DB1231" s="72"/>
      <c r="DC1231" s="72"/>
      <c r="DD1231" s="72"/>
      <c r="DE1231" s="72"/>
      <c r="DF1231" s="72"/>
      <c r="DG1231" s="72"/>
      <c r="DH1231" s="78">
        <f t="shared" si="627"/>
        <v>98.19</v>
      </c>
      <c r="DJ1231" s="77">
        <f t="shared" si="628"/>
        <v>1.8100000000000023</v>
      </c>
      <c r="DK1231" s="72"/>
      <c r="DL1231" s="51" t="s">
        <v>3339</v>
      </c>
      <c r="DO1231" s="358"/>
      <c r="DP1231" s="72"/>
      <c r="DQ1231" s="374">
        <v>1.81</v>
      </c>
      <c r="DR1231" s="72">
        <v>0.02</v>
      </c>
      <c r="DU1231" s="52"/>
      <c r="DX1231" s="75">
        <f t="shared" si="629"/>
        <v>59.441185456767485</v>
      </c>
      <c r="DY1231" s="51">
        <f t="shared" si="630"/>
        <v>0</v>
      </c>
      <c r="DZ1231" s="75">
        <f t="shared" si="631"/>
        <v>0</v>
      </c>
      <c r="EA1231" s="51" t="e">
        <f t="shared" si="632"/>
        <v>#DIV/0!</v>
      </c>
      <c r="EB1231" s="75">
        <f t="shared" si="633"/>
        <v>25.213463692840417</v>
      </c>
      <c r="EC1231" s="51">
        <f t="shared" si="634"/>
        <v>0</v>
      </c>
      <c r="ED1231" s="75">
        <f t="shared" si="635"/>
        <v>0</v>
      </c>
      <c r="EE1231" s="51" t="e">
        <f t="shared" si="636"/>
        <v>#DIV/0!</v>
      </c>
      <c r="EF1231" s="75">
        <f t="shared" si="637"/>
        <v>0</v>
      </c>
      <c r="EG1231" s="51" t="e">
        <f t="shared" si="638"/>
        <v>#DIV/0!</v>
      </c>
      <c r="EH1231" s="75">
        <f t="shared" si="639"/>
        <v>0</v>
      </c>
      <c r="EI1231" s="51" t="e">
        <f t="shared" si="640"/>
        <v>#DIV/0!</v>
      </c>
      <c r="EJ1231" s="75">
        <f t="shared" si="641"/>
        <v>0</v>
      </c>
      <c r="EK1231" s="51" t="e">
        <f t="shared" si="642"/>
        <v>#DIV/0!</v>
      </c>
      <c r="EL1231" s="75">
        <f t="shared" si="643"/>
        <v>15.345350850392098</v>
      </c>
      <c r="EM1231" s="51">
        <f t="shared" si="644"/>
        <v>0</v>
      </c>
      <c r="EN1231" s="75">
        <f t="shared" si="645"/>
        <v>0</v>
      </c>
      <c r="EO1231" s="51" t="e">
        <f t="shared" si="646"/>
        <v>#DIV/0!</v>
      </c>
      <c r="EP1231" s="75">
        <f t="shared" si="647"/>
        <v>0</v>
      </c>
      <c r="EQ1231" s="51" t="e">
        <f t="shared" si="648"/>
        <v>#DIV/0!</v>
      </c>
      <c r="ER1231" s="51">
        <f t="shared" si="649"/>
        <v>100</v>
      </c>
      <c r="ES1231" s="51">
        <f t="shared" si="650"/>
        <v>0</v>
      </c>
    </row>
    <row r="1232" spans="1:149" x14ac:dyDescent="0.45">
      <c r="A1232" s="78" t="s">
        <v>1468</v>
      </c>
      <c r="B1232" s="174" t="s">
        <v>858</v>
      </c>
      <c r="C1232" s="51" t="s">
        <v>3714</v>
      </c>
      <c r="D1232" s="51" t="s">
        <v>3712</v>
      </c>
      <c r="E1232" s="78" t="s">
        <v>1121</v>
      </c>
      <c r="F1232" s="78" t="s">
        <v>2110</v>
      </c>
      <c r="G1232" s="72" t="s">
        <v>3375</v>
      </c>
      <c r="H1232" s="78" t="s">
        <v>1100</v>
      </c>
      <c r="I1232" s="78">
        <v>8.3333299999999999E-2</v>
      </c>
      <c r="J1232" s="300">
        <v>2000</v>
      </c>
      <c r="K1232" s="78">
        <v>100</v>
      </c>
      <c r="L1232" s="300">
        <v>1625</v>
      </c>
      <c r="M1232" s="72">
        <v>10</v>
      </c>
      <c r="O1232" s="78" t="s">
        <v>3262</v>
      </c>
      <c r="P1232" s="72" t="s">
        <v>1374</v>
      </c>
      <c r="AA1232" s="195"/>
      <c r="AB1232" s="195"/>
      <c r="AC1232" s="195"/>
      <c r="AD1232" s="72"/>
      <c r="AE1232" s="316">
        <v>0</v>
      </c>
      <c r="AF1232" s="195"/>
      <c r="AG1232" s="195">
        <v>1</v>
      </c>
      <c r="AH1232" s="72"/>
      <c r="AQ1232" s="174" t="s">
        <v>824</v>
      </c>
      <c r="AR1232" s="53">
        <v>4.1509999999999998</v>
      </c>
      <c r="AS1232" s="53">
        <v>46.86</v>
      </c>
      <c r="AT1232" s="77"/>
      <c r="AU1232" s="276"/>
      <c r="AV1232" s="276">
        <v>20000</v>
      </c>
      <c r="AW1232" s="48">
        <v>0</v>
      </c>
      <c r="AX1232" s="49"/>
      <c r="AY1232" s="276">
        <v>937200</v>
      </c>
      <c r="AZ1232" s="95">
        <v>9418.7434321144992</v>
      </c>
      <c r="BB1232" s="80" t="s">
        <v>3412</v>
      </c>
      <c r="BC1232" s="270"/>
      <c r="BD1232" s="72">
        <v>57.972999999999999</v>
      </c>
      <c r="BE1232" s="72"/>
      <c r="BF1232" s="72"/>
      <c r="BG1232" s="72"/>
      <c r="BH1232" s="72">
        <v>24.590699999999998</v>
      </c>
      <c r="BI1232" s="72"/>
      <c r="BJ1232" s="72"/>
      <c r="BK1232" s="72"/>
      <c r="BL1232" s="72"/>
      <c r="BM1232" s="72"/>
      <c r="BN1232" s="72"/>
      <c r="BO1232" s="72"/>
      <c r="BP1232" s="72"/>
      <c r="BQ1232" s="72"/>
      <c r="BR1232" s="72"/>
      <c r="BS1232" s="72"/>
      <c r="BT1232" s="72"/>
      <c r="BU1232" s="72"/>
      <c r="BV1232" s="72"/>
      <c r="BW1232" s="72"/>
      <c r="BX1232" s="72"/>
      <c r="BY1232" s="72"/>
      <c r="BZ1232" s="72">
        <v>14.9664</v>
      </c>
      <c r="CA1232" s="72"/>
      <c r="CB1232" s="72"/>
      <c r="CC1232" s="72"/>
      <c r="CD1232" s="72"/>
      <c r="CE1232" s="72"/>
      <c r="CF1232" s="72"/>
      <c r="CG1232" s="72"/>
      <c r="CH1232" s="72"/>
      <c r="CI1232" s="72"/>
      <c r="CJ1232" s="72"/>
      <c r="CK1232" s="72"/>
      <c r="CL1232" s="72"/>
      <c r="CM1232" s="72"/>
      <c r="CN1232" s="72"/>
      <c r="CO1232" s="72"/>
      <c r="CP1232" s="72"/>
      <c r="CQ1232" s="72"/>
      <c r="CR1232" s="72"/>
      <c r="CS1232" s="72"/>
      <c r="CT1232" s="72"/>
      <c r="CU1232" s="72"/>
      <c r="CV1232" s="72"/>
      <c r="CW1232" s="72"/>
      <c r="CX1232" s="72"/>
      <c r="CY1232" s="72"/>
      <c r="CZ1232" s="72"/>
      <c r="DA1232" s="72"/>
      <c r="DB1232" s="72"/>
      <c r="DC1232" s="72"/>
      <c r="DD1232" s="72"/>
      <c r="DE1232" s="72"/>
      <c r="DF1232" s="72"/>
      <c r="DG1232" s="72"/>
      <c r="DH1232" s="78">
        <f t="shared" si="627"/>
        <v>97.530100000000004</v>
      </c>
      <c r="DJ1232" s="77">
        <f t="shared" si="628"/>
        <v>2.4698999999999955</v>
      </c>
      <c r="DK1232" s="72"/>
      <c r="DL1232" s="51" t="s">
        <v>3339</v>
      </c>
      <c r="DO1232" s="358"/>
      <c r="DP1232" s="72"/>
      <c r="DQ1232" s="374">
        <v>2.4700000000000002</v>
      </c>
      <c r="DR1232" s="72">
        <v>0.02</v>
      </c>
      <c r="DU1232" s="52"/>
      <c r="DX1232" s="75">
        <f t="shared" si="629"/>
        <v>59.441136633716155</v>
      </c>
      <c r="DY1232" s="51">
        <f t="shared" si="630"/>
        <v>0</v>
      </c>
      <c r="DZ1232" s="75">
        <f t="shared" si="631"/>
        <v>0</v>
      </c>
      <c r="EA1232" s="51" t="e">
        <f t="shared" si="632"/>
        <v>#DIV/0!</v>
      </c>
      <c r="EB1232" s="75">
        <f t="shared" si="633"/>
        <v>25.213446925615777</v>
      </c>
      <c r="EC1232" s="51">
        <f t="shared" si="634"/>
        <v>0</v>
      </c>
      <c r="ED1232" s="75">
        <f t="shared" si="635"/>
        <v>0</v>
      </c>
      <c r="EE1232" s="51" t="e">
        <f t="shared" si="636"/>
        <v>#DIV/0!</v>
      </c>
      <c r="EF1232" s="75">
        <f t="shared" si="637"/>
        <v>0</v>
      </c>
      <c r="EG1232" s="51" t="e">
        <f t="shared" si="638"/>
        <v>#DIV/0!</v>
      </c>
      <c r="EH1232" s="75">
        <f t="shared" si="639"/>
        <v>0</v>
      </c>
      <c r="EI1232" s="51" t="e">
        <f t="shared" si="640"/>
        <v>#DIV/0!</v>
      </c>
      <c r="EJ1232" s="75">
        <f t="shared" si="641"/>
        <v>0</v>
      </c>
      <c r="EK1232" s="51" t="e">
        <f t="shared" si="642"/>
        <v>#DIV/0!</v>
      </c>
      <c r="EL1232" s="75">
        <f t="shared" si="643"/>
        <v>15.34541644066806</v>
      </c>
      <c r="EM1232" s="51">
        <f t="shared" si="644"/>
        <v>0</v>
      </c>
      <c r="EN1232" s="75">
        <f t="shared" si="645"/>
        <v>0</v>
      </c>
      <c r="EO1232" s="51" t="e">
        <f t="shared" si="646"/>
        <v>#DIV/0!</v>
      </c>
      <c r="EP1232" s="75">
        <f t="shared" si="647"/>
        <v>0</v>
      </c>
      <c r="EQ1232" s="51" t="e">
        <f t="shared" si="648"/>
        <v>#DIV/0!</v>
      </c>
      <c r="ER1232" s="51">
        <f t="shared" si="649"/>
        <v>100</v>
      </c>
      <c r="ES1232" s="51">
        <f t="shared" si="650"/>
        <v>0</v>
      </c>
    </row>
    <row r="1233" spans="1:149" x14ac:dyDescent="0.45">
      <c r="A1233" s="78" t="s">
        <v>1468</v>
      </c>
      <c r="B1233" s="174" t="s">
        <v>858</v>
      </c>
      <c r="C1233" s="51" t="s">
        <v>3714</v>
      </c>
      <c r="D1233" s="51" t="s">
        <v>3712</v>
      </c>
      <c r="E1233" s="78" t="s">
        <v>1121</v>
      </c>
      <c r="F1233" s="78" t="s">
        <v>2111</v>
      </c>
      <c r="G1233" s="72" t="s">
        <v>3375</v>
      </c>
      <c r="H1233" s="78" t="s">
        <v>1100</v>
      </c>
      <c r="I1233" s="78">
        <v>0.25</v>
      </c>
      <c r="J1233" s="300">
        <v>2500</v>
      </c>
      <c r="K1233" s="78">
        <v>100</v>
      </c>
      <c r="L1233" s="300">
        <v>1450</v>
      </c>
      <c r="M1233" s="72">
        <v>10</v>
      </c>
      <c r="O1233" s="78" t="s">
        <v>3262</v>
      </c>
      <c r="P1233" s="72" t="s">
        <v>1374</v>
      </c>
      <c r="AA1233" s="195"/>
      <c r="AB1233" s="195"/>
      <c r="AC1233" s="195"/>
      <c r="AD1233" s="72"/>
      <c r="AE1233" s="316">
        <v>0</v>
      </c>
      <c r="AF1233" s="195"/>
      <c r="AG1233" s="195">
        <v>1</v>
      </c>
      <c r="AH1233" s="72"/>
      <c r="AQ1233" s="174" t="s">
        <v>824</v>
      </c>
      <c r="AR1233" s="53">
        <v>7.1580000000000004</v>
      </c>
      <c r="AS1233" s="53">
        <v>174.2</v>
      </c>
      <c r="AT1233" s="77"/>
      <c r="AU1233" s="276"/>
      <c r="AV1233" s="276">
        <v>25000</v>
      </c>
      <c r="AW1233" s="48">
        <v>0</v>
      </c>
      <c r="AX1233" s="49"/>
      <c r="AY1233" s="276">
        <v>4355000</v>
      </c>
      <c r="AZ1233" s="95">
        <v>43689.137734681834</v>
      </c>
      <c r="BB1233" s="80" t="s">
        <v>3412</v>
      </c>
      <c r="BC1233" s="270"/>
      <c r="BD1233" s="72">
        <v>58.377200000000002</v>
      </c>
      <c r="BE1233" s="72"/>
      <c r="BF1233" s="72"/>
      <c r="BG1233" s="72"/>
      <c r="BH1233" s="72">
        <v>24.7621</v>
      </c>
      <c r="BI1233" s="72"/>
      <c r="BJ1233" s="72"/>
      <c r="BK1233" s="72"/>
      <c r="BL1233" s="72"/>
      <c r="BM1233" s="72"/>
      <c r="BN1233" s="72"/>
      <c r="BO1233" s="72"/>
      <c r="BP1233" s="72"/>
      <c r="BQ1233" s="72"/>
      <c r="BR1233" s="72"/>
      <c r="BS1233" s="72"/>
      <c r="BT1233" s="72"/>
      <c r="BU1233" s="72"/>
      <c r="BV1233" s="72"/>
      <c r="BW1233" s="72"/>
      <c r="BX1233" s="72"/>
      <c r="BY1233" s="72"/>
      <c r="BZ1233" s="72">
        <v>15.0707</v>
      </c>
      <c r="CA1233" s="72"/>
      <c r="CB1233" s="72"/>
      <c r="CC1233" s="72"/>
      <c r="CD1233" s="72"/>
      <c r="CE1233" s="72"/>
      <c r="CF1233" s="72"/>
      <c r="CG1233" s="72"/>
      <c r="CH1233" s="72"/>
      <c r="CI1233" s="72"/>
      <c r="CJ1233" s="72"/>
      <c r="CK1233" s="72"/>
      <c r="CL1233" s="72"/>
      <c r="CM1233" s="72"/>
      <c r="CN1233" s="72"/>
      <c r="CO1233" s="72"/>
      <c r="CP1233" s="72"/>
      <c r="CQ1233" s="72"/>
      <c r="CR1233" s="72"/>
      <c r="CS1233" s="72"/>
      <c r="CT1233" s="72"/>
      <c r="CU1233" s="72"/>
      <c r="CV1233" s="72"/>
      <c r="CW1233" s="72"/>
      <c r="CX1233" s="72"/>
      <c r="CY1233" s="72"/>
      <c r="CZ1233" s="72"/>
      <c r="DA1233" s="72"/>
      <c r="DB1233" s="72"/>
      <c r="DC1233" s="72"/>
      <c r="DD1233" s="72"/>
      <c r="DE1233" s="72"/>
      <c r="DF1233" s="72"/>
      <c r="DG1233" s="72"/>
      <c r="DH1233" s="78">
        <f t="shared" si="627"/>
        <v>98.210000000000008</v>
      </c>
      <c r="DJ1233" s="77">
        <f t="shared" si="628"/>
        <v>1.789999999999992</v>
      </c>
      <c r="DK1233" s="72"/>
      <c r="DL1233" s="51" t="s">
        <v>3339</v>
      </c>
      <c r="DO1233" s="358"/>
      <c r="DP1233" s="72"/>
      <c r="DQ1233" s="374">
        <v>1.79</v>
      </c>
      <c r="DR1233" s="72">
        <v>0.03</v>
      </c>
      <c r="DU1233" s="52"/>
      <c r="DX1233" s="75">
        <f t="shared" si="629"/>
        <v>59.441197434069849</v>
      </c>
      <c r="DY1233" s="51">
        <f t="shared" si="630"/>
        <v>0</v>
      </c>
      <c r="DZ1233" s="75">
        <f t="shared" si="631"/>
        <v>0</v>
      </c>
      <c r="EA1233" s="51" t="e">
        <f t="shared" si="632"/>
        <v>#DIV/0!</v>
      </c>
      <c r="EB1233" s="75">
        <f t="shared" si="633"/>
        <v>25.213420221973319</v>
      </c>
      <c r="EC1233" s="51">
        <f t="shared" si="634"/>
        <v>0</v>
      </c>
      <c r="ED1233" s="75">
        <f t="shared" si="635"/>
        <v>0</v>
      </c>
      <c r="EE1233" s="51" t="e">
        <f t="shared" si="636"/>
        <v>#DIV/0!</v>
      </c>
      <c r="EF1233" s="75">
        <f t="shared" si="637"/>
        <v>0</v>
      </c>
      <c r="EG1233" s="51" t="e">
        <f t="shared" si="638"/>
        <v>#DIV/0!</v>
      </c>
      <c r="EH1233" s="75">
        <f t="shared" si="639"/>
        <v>0</v>
      </c>
      <c r="EI1233" s="51" t="e">
        <f t="shared" si="640"/>
        <v>#DIV/0!</v>
      </c>
      <c r="EJ1233" s="75">
        <f t="shared" si="641"/>
        <v>0</v>
      </c>
      <c r="EK1233" s="51" t="e">
        <f t="shared" si="642"/>
        <v>#DIV/0!</v>
      </c>
      <c r="EL1233" s="75">
        <f t="shared" si="643"/>
        <v>15.345382343956826</v>
      </c>
      <c r="EM1233" s="51">
        <f t="shared" si="644"/>
        <v>0</v>
      </c>
      <c r="EN1233" s="75">
        <f t="shared" si="645"/>
        <v>0</v>
      </c>
      <c r="EO1233" s="51" t="e">
        <f t="shared" si="646"/>
        <v>#DIV/0!</v>
      </c>
      <c r="EP1233" s="75">
        <f t="shared" si="647"/>
        <v>0</v>
      </c>
      <c r="EQ1233" s="51" t="e">
        <f t="shared" si="648"/>
        <v>#DIV/0!</v>
      </c>
      <c r="ER1233" s="51">
        <f t="shared" si="649"/>
        <v>100</v>
      </c>
      <c r="ES1233" s="51">
        <f t="shared" si="650"/>
        <v>0</v>
      </c>
    </row>
    <row r="1234" spans="1:149" x14ac:dyDescent="0.45">
      <c r="A1234" s="78" t="s">
        <v>1468</v>
      </c>
      <c r="B1234" s="174" t="s">
        <v>858</v>
      </c>
      <c r="C1234" s="51" t="s">
        <v>3714</v>
      </c>
      <c r="D1234" s="51" t="s">
        <v>3712</v>
      </c>
      <c r="E1234" s="78" t="s">
        <v>1121</v>
      </c>
      <c r="F1234" s="78" t="s">
        <v>2112</v>
      </c>
      <c r="G1234" s="72" t="s">
        <v>3375</v>
      </c>
      <c r="H1234" s="78" t="s">
        <v>1100</v>
      </c>
      <c r="I1234" s="78">
        <v>0.16666700000000001</v>
      </c>
      <c r="J1234" s="300">
        <v>2500</v>
      </c>
      <c r="K1234" s="78">
        <v>100</v>
      </c>
      <c r="L1234" s="300">
        <v>1525</v>
      </c>
      <c r="M1234" s="72">
        <v>10</v>
      </c>
      <c r="O1234" s="78" t="s">
        <v>3262</v>
      </c>
      <c r="P1234" s="72" t="s">
        <v>1374</v>
      </c>
      <c r="AA1234" s="195"/>
      <c r="AB1234" s="195"/>
      <c r="AC1234" s="195"/>
      <c r="AD1234" s="72"/>
      <c r="AE1234" s="316">
        <v>0</v>
      </c>
      <c r="AF1234" s="195"/>
      <c r="AG1234" s="195">
        <v>1</v>
      </c>
      <c r="AH1234" s="72"/>
      <c r="AQ1234" s="174" t="s">
        <v>824</v>
      </c>
      <c r="AR1234" s="53">
        <v>6.7670000000000003</v>
      </c>
      <c r="AS1234" s="53">
        <v>143.80000000000001</v>
      </c>
      <c r="AT1234" s="77"/>
      <c r="AU1234" s="276"/>
      <c r="AV1234" s="276">
        <v>25000</v>
      </c>
      <c r="AW1234" s="48">
        <v>0</v>
      </c>
      <c r="AX1234" s="49"/>
      <c r="AY1234" s="276">
        <v>3595000.0000000005</v>
      </c>
      <c r="AZ1234" s="95">
        <v>36064.856522659291</v>
      </c>
      <c r="BB1234" s="80" t="s">
        <v>3412</v>
      </c>
      <c r="BC1234" s="270"/>
      <c r="BD1234" s="72">
        <v>58.2761</v>
      </c>
      <c r="BE1234" s="72"/>
      <c r="BF1234" s="72"/>
      <c r="BG1234" s="72"/>
      <c r="BH1234" s="72">
        <v>24.7193</v>
      </c>
      <c r="BI1234" s="72"/>
      <c r="BJ1234" s="72"/>
      <c r="BK1234" s="72"/>
      <c r="BL1234" s="72"/>
      <c r="BM1234" s="72"/>
      <c r="BN1234" s="72"/>
      <c r="BO1234" s="72"/>
      <c r="BP1234" s="72"/>
      <c r="BQ1234" s="72"/>
      <c r="BR1234" s="72"/>
      <c r="BS1234" s="72"/>
      <c r="BT1234" s="72"/>
      <c r="BU1234" s="72"/>
      <c r="BV1234" s="72"/>
      <c r="BW1234" s="72"/>
      <c r="BX1234" s="72"/>
      <c r="BY1234" s="72"/>
      <c r="BZ1234" s="72">
        <v>15.044600000000001</v>
      </c>
      <c r="CA1234" s="72"/>
      <c r="CB1234" s="72"/>
      <c r="CC1234" s="72"/>
      <c r="CD1234" s="72"/>
      <c r="CE1234" s="72"/>
      <c r="CF1234" s="72"/>
      <c r="CG1234" s="72"/>
      <c r="CH1234" s="72"/>
      <c r="CI1234" s="72"/>
      <c r="CJ1234" s="72"/>
      <c r="CK1234" s="72"/>
      <c r="CL1234" s="72"/>
      <c r="CM1234" s="72"/>
      <c r="CN1234" s="72"/>
      <c r="CO1234" s="72"/>
      <c r="CP1234" s="72"/>
      <c r="CQ1234" s="72"/>
      <c r="CR1234" s="72"/>
      <c r="CS1234" s="72"/>
      <c r="CT1234" s="72"/>
      <c r="CU1234" s="72"/>
      <c r="CV1234" s="72"/>
      <c r="CW1234" s="72"/>
      <c r="CX1234" s="72"/>
      <c r="CY1234" s="72"/>
      <c r="CZ1234" s="72"/>
      <c r="DA1234" s="72"/>
      <c r="DB1234" s="72"/>
      <c r="DC1234" s="72"/>
      <c r="DD1234" s="72"/>
      <c r="DE1234" s="72"/>
      <c r="DF1234" s="72"/>
      <c r="DG1234" s="72"/>
      <c r="DH1234" s="78">
        <f t="shared" si="627"/>
        <v>98.04</v>
      </c>
      <c r="DJ1234" s="77">
        <f t="shared" si="628"/>
        <v>1.9599999999999937</v>
      </c>
      <c r="DK1234" s="72"/>
      <c r="DL1234" s="51" t="s">
        <v>3339</v>
      </c>
      <c r="DO1234" s="358"/>
      <c r="DP1234" s="72"/>
      <c r="DQ1234" s="374">
        <v>1.96</v>
      </c>
      <c r="DR1234" s="72">
        <v>0.06</v>
      </c>
      <c r="DU1234" s="52"/>
      <c r="DX1234" s="75">
        <f t="shared" si="629"/>
        <v>59.44114647082823</v>
      </c>
      <c r="DY1234" s="51">
        <f t="shared" si="630"/>
        <v>0</v>
      </c>
      <c r="DZ1234" s="75">
        <f t="shared" si="631"/>
        <v>0</v>
      </c>
      <c r="EA1234" s="51" t="e">
        <f t="shared" si="632"/>
        <v>#DIV/0!</v>
      </c>
      <c r="EB1234" s="75">
        <f t="shared" si="633"/>
        <v>25.21348429212566</v>
      </c>
      <c r="EC1234" s="51">
        <f t="shared" si="634"/>
        <v>0</v>
      </c>
      <c r="ED1234" s="75">
        <f t="shared" si="635"/>
        <v>0</v>
      </c>
      <c r="EE1234" s="51" t="e">
        <f t="shared" si="636"/>
        <v>#DIV/0!</v>
      </c>
      <c r="EF1234" s="75">
        <f t="shared" si="637"/>
        <v>0</v>
      </c>
      <c r="EG1234" s="51" t="e">
        <f t="shared" si="638"/>
        <v>#DIV/0!</v>
      </c>
      <c r="EH1234" s="75">
        <f t="shared" si="639"/>
        <v>0</v>
      </c>
      <c r="EI1234" s="51" t="e">
        <f t="shared" si="640"/>
        <v>#DIV/0!</v>
      </c>
      <c r="EJ1234" s="75">
        <f t="shared" si="641"/>
        <v>0</v>
      </c>
      <c r="EK1234" s="51" t="e">
        <f t="shared" si="642"/>
        <v>#DIV/0!</v>
      </c>
      <c r="EL1234" s="75">
        <f t="shared" si="643"/>
        <v>15.345369237046103</v>
      </c>
      <c r="EM1234" s="51">
        <f t="shared" si="644"/>
        <v>0</v>
      </c>
      <c r="EN1234" s="75">
        <f t="shared" si="645"/>
        <v>0</v>
      </c>
      <c r="EO1234" s="51" t="e">
        <f t="shared" si="646"/>
        <v>#DIV/0!</v>
      </c>
      <c r="EP1234" s="75">
        <f t="shared" si="647"/>
        <v>0</v>
      </c>
      <c r="EQ1234" s="51" t="e">
        <f t="shared" si="648"/>
        <v>#DIV/0!</v>
      </c>
      <c r="ER1234" s="51">
        <f t="shared" si="649"/>
        <v>100</v>
      </c>
      <c r="ES1234" s="51">
        <f t="shared" si="650"/>
        <v>0</v>
      </c>
    </row>
    <row r="1235" spans="1:149" x14ac:dyDescent="0.45">
      <c r="A1235" s="78" t="s">
        <v>1468</v>
      </c>
      <c r="B1235" s="174" t="s">
        <v>858</v>
      </c>
      <c r="C1235" s="51" t="s">
        <v>3714</v>
      </c>
      <c r="D1235" s="51" t="s">
        <v>3712</v>
      </c>
      <c r="E1235" s="78" t="s">
        <v>1121</v>
      </c>
      <c r="F1235" s="78" t="s">
        <v>2113</v>
      </c>
      <c r="G1235" s="72" t="s">
        <v>3375</v>
      </c>
      <c r="H1235" s="78" t="s">
        <v>1100</v>
      </c>
      <c r="I1235" s="78">
        <v>8.3333299999999999E-2</v>
      </c>
      <c r="J1235" s="300">
        <v>2500</v>
      </c>
      <c r="K1235" s="78">
        <v>100</v>
      </c>
      <c r="L1235" s="300">
        <v>1625</v>
      </c>
      <c r="M1235" s="72">
        <v>10</v>
      </c>
      <c r="O1235" s="78" t="s">
        <v>3262</v>
      </c>
      <c r="P1235" s="72" t="s">
        <v>1374</v>
      </c>
      <c r="AA1235" s="195"/>
      <c r="AB1235" s="195"/>
      <c r="AC1235" s="195"/>
      <c r="AD1235" s="72"/>
      <c r="AE1235" s="316">
        <v>0</v>
      </c>
      <c r="AF1235" s="195"/>
      <c r="AG1235" s="195">
        <v>1</v>
      </c>
      <c r="AH1235" s="72"/>
      <c r="AQ1235" s="174" t="s">
        <v>824</v>
      </c>
      <c r="AR1235" s="53">
        <v>6.3049999999999997</v>
      </c>
      <c r="AS1235" s="53">
        <v>113.8</v>
      </c>
      <c r="AT1235" s="77"/>
      <c r="AU1235" s="276"/>
      <c r="AV1235" s="276">
        <v>25000</v>
      </c>
      <c r="AW1235" s="48">
        <v>0</v>
      </c>
      <c r="AX1235" s="49"/>
      <c r="AY1235" s="276">
        <v>2845000</v>
      </c>
      <c r="AZ1235" s="95">
        <v>28540.894800268612</v>
      </c>
      <c r="BB1235" s="80" t="s">
        <v>3412</v>
      </c>
      <c r="BC1235" s="270"/>
      <c r="BD1235" s="72">
        <v>57.693600000000004</v>
      </c>
      <c r="BE1235" s="72"/>
      <c r="BF1235" s="72"/>
      <c r="BG1235" s="72"/>
      <c r="BH1235" s="72">
        <v>24.472200000000001</v>
      </c>
      <c r="BI1235" s="72"/>
      <c r="BJ1235" s="72"/>
      <c r="BK1235" s="72"/>
      <c r="BL1235" s="72"/>
      <c r="BM1235" s="72"/>
      <c r="BN1235" s="72"/>
      <c r="BO1235" s="72"/>
      <c r="BP1235" s="72"/>
      <c r="BQ1235" s="72"/>
      <c r="BR1235" s="72"/>
      <c r="BS1235" s="72"/>
      <c r="BT1235" s="72"/>
      <c r="BU1235" s="72"/>
      <c r="BV1235" s="72"/>
      <c r="BW1235" s="72"/>
      <c r="BX1235" s="72"/>
      <c r="BY1235" s="72"/>
      <c r="BZ1235" s="72">
        <v>14.8942</v>
      </c>
      <c r="CA1235" s="72"/>
      <c r="CB1235" s="72"/>
      <c r="CC1235" s="72"/>
      <c r="CD1235" s="72"/>
      <c r="CE1235" s="72"/>
      <c r="CF1235" s="72"/>
      <c r="CG1235" s="72"/>
      <c r="CH1235" s="72"/>
      <c r="CI1235" s="72"/>
      <c r="CJ1235" s="72"/>
      <c r="CK1235" s="72"/>
      <c r="CL1235" s="72"/>
      <c r="CM1235" s="72"/>
      <c r="CN1235" s="72"/>
      <c r="CO1235" s="72"/>
      <c r="CP1235" s="72"/>
      <c r="CQ1235" s="72"/>
      <c r="CR1235" s="72"/>
      <c r="CS1235" s="72"/>
      <c r="CT1235" s="72"/>
      <c r="CU1235" s="72"/>
      <c r="CV1235" s="72"/>
      <c r="CW1235" s="72"/>
      <c r="CX1235" s="72"/>
      <c r="CY1235" s="72"/>
      <c r="CZ1235" s="72"/>
      <c r="DA1235" s="72"/>
      <c r="DB1235" s="72"/>
      <c r="DC1235" s="72"/>
      <c r="DD1235" s="72"/>
      <c r="DE1235" s="72"/>
      <c r="DF1235" s="72"/>
      <c r="DG1235" s="72"/>
      <c r="DH1235" s="78">
        <f t="shared" si="627"/>
        <v>97.06</v>
      </c>
      <c r="DJ1235" s="77">
        <f t="shared" si="628"/>
        <v>2.9399999999999977</v>
      </c>
      <c r="DK1235" s="72"/>
      <c r="DL1235" s="51" t="s">
        <v>3339</v>
      </c>
      <c r="DO1235" s="358"/>
      <c r="DP1235" s="72"/>
      <c r="DQ1235" s="374">
        <v>2.94</v>
      </c>
      <c r="DR1235" s="72">
        <v>0.08</v>
      </c>
      <c r="DU1235" s="52"/>
      <c r="DX1235" s="75">
        <f t="shared" si="629"/>
        <v>59.441170410055634</v>
      </c>
      <c r="DY1235" s="51">
        <f t="shared" si="630"/>
        <v>0</v>
      </c>
      <c r="DZ1235" s="75">
        <f t="shared" si="631"/>
        <v>0</v>
      </c>
      <c r="EA1235" s="51" t="e">
        <f t="shared" si="632"/>
        <v>#DIV/0!</v>
      </c>
      <c r="EB1235" s="75">
        <f t="shared" si="633"/>
        <v>25.213476200288483</v>
      </c>
      <c r="EC1235" s="51">
        <f t="shared" si="634"/>
        <v>0</v>
      </c>
      <c r="ED1235" s="75">
        <f t="shared" si="635"/>
        <v>0</v>
      </c>
      <c r="EE1235" s="51" t="e">
        <f t="shared" si="636"/>
        <v>#DIV/0!</v>
      </c>
      <c r="EF1235" s="75">
        <f t="shared" si="637"/>
        <v>0</v>
      </c>
      <c r="EG1235" s="51" t="e">
        <f t="shared" si="638"/>
        <v>#DIV/0!</v>
      </c>
      <c r="EH1235" s="75">
        <f t="shared" si="639"/>
        <v>0</v>
      </c>
      <c r="EI1235" s="51" t="e">
        <f t="shared" si="640"/>
        <v>#DIV/0!</v>
      </c>
      <c r="EJ1235" s="75">
        <f t="shared" si="641"/>
        <v>0</v>
      </c>
      <c r="EK1235" s="51" t="e">
        <f t="shared" si="642"/>
        <v>#DIV/0!</v>
      </c>
      <c r="EL1235" s="75">
        <f t="shared" si="643"/>
        <v>15.345353389655884</v>
      </c>
      <c r="EM1235" s="51">
        <f t="shared" si="644"/>
        <v>0</v>
      </c>
      <c r="EN1235" s="75">
        <f t="shared" si="645"/>
        <v>0</v>
      </c>
      <c r="EO1235" s="51" t="e">
        <f t="shared" si="646"/>
        <v>#DIV/0!</v>
      </c>
      <c r="EP1235" s="75">
        <f t="shared" si="647"/>
        <v>0</v>
      </c>
      <c r="EQ1235" s="51" t="e">
        <f t="shared" si="648"/>
        <v>#DIV/0!</v>
      </c>
      <c r="ER1235" s="51">
        <f t="shared" si="649"/>
        <v>100</v>
      </c>
      <c r="ES1235" s="51">
        <f t="shared" si="650"/>
        <v>0</v>
      </c>
    </row>
    <row r="1236" spans="1:149" x14ac:dyDescent="0.45">
      <c r="A1236" s="78" t="s">
        <v>1468</v>
      </c>
      <c r="B1236" s="174" t="s">
        <v>858</v>
      </c>
      <c r="C1236" s="51" t="s">
        <v>3714</v>
      </c>
      <c r="D1236" s="51" t="s">
        <v>3712</v>
      </c>
      <c r="E1236" s="78" t="s">
        <v>1121</v>
      </c>
      <c r="F1236" s="78" t="s">
        <v>2114</v>
      </c>
      <c r="G1236" s="72" t="s">
        <v>3375</v>
      </c>
      <c r="H1236" s="78" t="s">
        <v>1100</v>
      </c>
      <c r="I1236" s="78">
        <v>0.25</v>
      </c>
      <c r="J1236" s="300">
        <v>3000</v>
      </c>
      <c r="K1236" s="78">
        <v>100</v>
      </c>
      <c r="L1236" s="300">
        <v>1450</v>
      </c>
      <c r="M1236" s="72">
        <v>10</v>
      </c>
      <c r="O1236" s="78" t="s">
        <v>3262</v>
      </c>
      <c r="P1236" s="72" t="s">
        <v>1374</v>
      </c>
      <c r="AA1236" s="195"/>
      <c r="AB1236" s="195"/>
      <c r="AC1236" s="195"/>
      <c r="AD1236" s="72"/>
      <c r="AE1236" s="316">
        <v>0</v>
      </c>
      <c r="AF1236" s="195"/>
      <c r="AG1236" s="195">
        <v>1</v>
      </c>
      <c r="AH1236" s="72"/>
      <c r="AQ1236" s="174" t="s">
        <v>824</v>
      </c>
      <c r="AR1236" s="53">
        <v>11.3</v>
      </c>
      <c r="AS1236" s="53">
        <v>444.3</v>
      </c>
      <c r="AT1236" s="77"/>
      <c r="AU1236" s="276"/>
      <c r="AV1236" s="276">
        <v>30000</v>
      </c>
      <c r="AW1236" s="48">
        <v>0</v>
      </c>
      <c r="AX1236" s="49"/>
      <c r="AY1236" s="276">
        <v>13329000</v>
      </c>
      <c r="AZ1236" s="95">
        <v>133585.87161822166</v>
      </c>
      <c r="BB1236" s="80" t="s">
        <v>3412</v>
      </c>
      <c r="BC1236" s="270"/>
      <c r="BD1236" s="72">
        <v>58.258299999999998</v>
      </c>
      <c r="BE1236" s="72"/>
      <c r="BF1236" s="72"/>
      <c r="BG1236" s="72"/>
      <c r="BH1236" s="72">
        <v>24.7117</v>
      </c>
      <c r="BI1236" s="72"/>
      <c r="BJ1236" s="72"/>
      <c r="BK1236" s="72"/>
      <c r="BL1236" s="72"/>
      <c r="BM1236" s="72"/>
      <c r="BN1236" s="72"/>
      <c r="BO1236" s="72"/>
      <c r="BP1236" s="72"/>
      <c r="BQ1236" s="72"/>
      <c r="BR1236" s="72"/>
      <c r="BS1236" s="72"/>
      <c r="BT1236" s="72"/>
      <c r="BU1236" s="72"/>
      <c r="BV1236" s="72"/>
      <c r="BW1236" s="72"/>
      <c r="BX1236" s="72"/>
      <c r="BY1236" s="72"/>
      <c r="BZ1236" s="72">
        <v>15.04</v>
      </c>
      <c r="CA1236" s="72"/>
      <c r="CB1236" s="72"/>
      <c r="CC1236" s="72"/>
      <c r="CD1236" s="72"/>
      <c r="CE1236" s="72"/>
      <c r="CF1236" s="72"/>
      <c r="CG1236" s="72"/>
      <c r="CH1236" s="72"/>
      <c r="CI1236" s="72"/>
      <c r="CJ1236" s="72"/>
      <c r="CK1236" s="72"/>
      <c r="CL1236" s="72"/>
      <c r="CM1236" s="72"/>
      <c r="CN1236" s="72"/>
      <c r="CO1236" s="72"/>
      <c r="CP1236" s="72"/>
      <c r="CQ1236" s="72"/>
      <c r="CR1236" s="72"/>
      <c r="CS1236" s="72"/>
      <c r="CT1236" s="72"/>
      <c r="CU1236" s="72"/>
      <c r="CV1236" s="72"/>
      <c r="CW1236" s="72"/>
      <c r="CX1236" s="72"/>
      <c r="CY1236" s="72"/>
      <c r="CZ1236" s="72"/>
      <c r="DA1236" s="72"/>
      <c r="DB1236" s="72"/>
      <c r="DC1236" s="72"/>
      <c r="DD1236" s="72"/>
      <c r="DE1236" s="72"/>
      <c r="DF1236" s="72"/>
      <c r="DG1236" s="72"/>
      <c r="DH1236" s="78">
        <f t="shared" si="627"/>
        <v>98.009999999999991</v>
      </c>
      <c r="DJ1236" s="77">
        <f t="shared" si="628"/>
        <v>1.9900000000000091</v>
      </c>
      <c r="DK1236" s="72"/>
      <c r="DL1236" s="51" t="s">
        <v>3339</v>
      </c>
      <c r="DO1236" s="358"/>
      <c r="DP1236" s="72"/>
      <c r="DQ1236" s="374">
        <v>1.99</v>
      </c>
      <c r="DR1236" s="72">
        <v>0.04</v>
      </c>
      <c r="DU1236" s="52"/>
      <c r="DX1236" s="75">
        <f t="shared" si="629"/>
        <v>59.441179471482506</v>
      </c>
      <c r="DY1236" s="51">
        <f t="shared" si="630"/>
        <v>0</v>
      </c>
      <c r="DZ1236" s="75">
        <f t="shared" si="631"/>
        <v>0</v>
      </c>
      <c r="EA1236" s="51" t="e">
        <f t="shared" si="632"/>
        <v>#DIV/0!</v>
      </c>
      <c r="EB1236" s="75">
        <f t="shared" si="633"/>
        <v>25.213447607387003</v>
      </c>
      <c r="EC1236" s="51">
        <f t="shared" si="634"/>
        <v>0</v>
      </c>
      <c r="ED1236" s="75">
        <f t="shared" si="635"/>
        <v>0</v>
      </c>
      <c r="EE1236" s="51" t="e">
        <f t="shared" si="636"/>
        <v>#DIV/0!</v>
      </c>
      <c r="EF1236" s="75">
        <f t="shared" si="637"/>
        <v>0</v>
      </c>
      <c r="EG1236" s="51" t="e">
        <f t="shared" si="638"/>
        <v>#DIV/0!</v>
      </c>
      <c r="EH1236" s="75">
        <f t="shared" si="639"/>
        <v>0</v>
      </c>
      <c r="EI1236" s="51" t="e">
        <f t="shared" si="640"/>
        <v>#DIV/0!</v>
      </c>
      <c r="EJ1236" s="75">
        <f t="shared" si="641"/>
        <v>0</v>
      </c>
      <c r="EK1236" s="51" t="e">
        <f t="shared" si="642"/>
        <v>#DIV/0!</v>
      </c>
      <c r="EL1236" s="75">
        <f t="shared" si="643"/>
        <v>15.345372921130499</v>
      </c>
      <c r="EM1236" s="51">
        <f t="shared" si="644"/>
        <v>0</v>
      </c>
      <c r="EN1236" s="75">
        <f t="shared" si="645"/>
        <v>0</v>
      </c>
      <c r="EO1236" s="51" t="e">
        <f t="shared" si="646"/>
        <v>#DIV/0!</v>
      </c>
      <c r="EP1236" s="75">
        <f t="shared" si="647"/>
        <v>0</v>
      </c>
      <c r="EQ1236" s="51" t="e">
        <f t="shared" si="648"/>
        <v>#DIV/0!</v>
      </c>
      <c r="ER1236" s="51">
        <f t="shared" si="649"/>
        <v>100</v>
      </c>
      <c r="ES1236" s="51">
        <f t="shared" si="650"/>
        <v>0</v>
      </c>
    </row>
    <row r="1237" spans="1:149" x14ac:dyDescent="0.45">
      <c r="A1237" s="78" t="s">
        <v>1468</v>
      </c>
      <c r="B1237" s="174" t="s">
        <v>858</v>
      </c>
      <c r="C1237" s="51" t="s">
        <v>3714</v>
      </c>
      <c r="D1237" s="51" t="s">
        <v>3712</v>
      </c>
      <c r="E1237" s="78" t="s">
        <v>1121</v>
      </c>
      <c r="F1237" s="78" t="s">
        <v>2115</v>
      </c>
      <c r="G1237" s="72" t="s">
        <v>3375</v>
      </c>
      <c r="H1237" s="78" t="s">
        <v>1100</v>
      </c>
      <c r="I1237" s="78">
        <v>0.16666700000000001</v>
      </c>
      <c r="J1237" s="300">
        <v>3000</v>
      </c>
      <c r="K1237" s="78">
        <v>100</v>
      </c>
      <c r="L1237" s="300">
        <v>1525</v>
      </c>
      <c r="M1237" s="72">
        <v>10</v>
      </c>
      <c r="O1237" s="78" t="s">
        <v>3262</v>
      </c>
      <c r="P1237" s="72" t="s">
        <v>1374</v>
      </c>
      <c r="AA1237" s="195"/>
      <c r="AB1237" s="195"/>
      <c r="AC1237" s="195"/>
      <c r="AD1237" s="72"/>
      <c r="AE1237" s="316">
        <v>0</v>
      </c>
      <c r="AF1237" s="195"/>
      <c r="AG1237" s="195">
        <v>1</v>
      </c>
      <c r="AH1237" s="72"/>
      <c r="AQ1237" s="174" t="s">
        <v>824</v>
      </c>
      <c r="AR1237" s="53">
        <v>10.49</v>
      </c>
      <c r="AS1237" s="53">
        <v>354.4</v>
      </c>
      <c r="AT1237" s="77"/>
      <c r="AU1237" s="276"/>
      <c r="AV1237" s="276">
        <v>30000</v>
      </c>
      <c r="AW1237" s="48">
        <v>0</v>
      </c>
      <c r="AX1237" s="49"/>
      <c r="AY1237" s="276">
        <v>10632000</v>
      </c>
      <c r="AZ1237" s="95">
        <v>106556.00472990717</v>
      </c>
      <c r="BB1237" s="80" t="s">
        <v>3412</v>
      </c>
      <c r="BC1237" s="270"/>
      <c r="BD1237" s="72">
        <v>58.133499999999998</v>
      </c>
      <c r="BE1237" s="72"/>
      <c r="BF1237" s="72"/>
      <c r="BG1237" s="72"/>
      <c r="BH1237" s="72">
        <v>24.6587</v>
      </c>
      <c r="BI1237" s="72"/>
      <c r="BJ1237" s="72"/>
      <c r="BK1237" s="72"/>
      <c r="BL1237" s="72"/>
      <c r="BM1237" s="72"/>
      <c r="BN1237" s="72"/>
      <c r="BO1237" s="72"/>
      <c r="BP1237" s="72"/>
      <c r="BQ1237" s="72"/>
      <c r="BR1237" s="72"/>
      <c r="BS1237" s="72"/>
      <c r="BT1237" s="72"/>
      <c r="BU1237" s="72"/>
      <c r="BV1237" s="72"/>
      <c r="BW1237" s="72"/>
      <c r="BX1237" s="72"/>
      <c r="BY1237" s="72"/>
      <c r="BZ1237" s="72">
        <v>15.0078</v>
      </c>
      <c r="CA1237" s="72"/>
      <c r="CB1237" s="72"/>
      <c r="CC1237" s="72"/>
      <c r="CD1237" s="72"/>
      <c r="CE1237" s="72"/>
      <c r="CF1237" s="72"/>
      <c r="CG1237" s="72"/>
      <c r="CH1237" s="72"/>
      <c r="CI1237" s="72"/>
      <c r="CJ1237" s="72"/>
      <c r="CK1237" s="72"/>
      <c r="CL1237" s="72"/>
      <c r="CM1237" s="72"/>
      <c r="CN1237" s="72"/>
      <c r="CO1237" s="72"/>
      <c r="CP1237" s="72"/>
      <c r="CQ1237" s="72"/>
      <c r="CR1237" s="72"/>
      <c r="CS1237" s="72"/>
      <c r="CT1237" s="72"/>
      <c r="CU1237" s="72"/>
      <c r="CV1237" s="72"/>
      <c r="CW1237" s="72"/>
      <c r="CX1237" s="72"/>
      <c r="CY1237" s="72"/>
      <c r="CZ1237" s="72"/>
      <c r="DA1237" s="72"/>
      <c r="DB1237" s="72"/>
      <c r="DC1237" s="72"/>
      <c r="DD1237" s="72"/>
      <c r="DE1237" s="72"/>
      <c r="DF1237" s="72"/>
      <c r="DG1237" s="72"/>
      <c r="DH1237" s="78">
        <f t="shared" si="627"/>
        <v>97.8</v>
      </c>
      <c r="DJ1237" s="77">
        <f t="shared" si="628"/>
        <v>2.2000000000000028</v>
      </c>
      <c r="DK1237" s="72"/>
      <c r="DL1237" s="51" t="s">
        <v>3339</v>
      </c>
      <c r="DO1237" s="358"/>
      <c r="DP1237" s="72"/>
      <c r="DQ1237" s="374">
        <v>2.2000000000000002</v>
      </c>
      <c r="DR1237" s="72">
        <v>0.04</v>
      </c>
      <c r="DU1237" s="52"/>
      <c r="DX1237" s="75">
        <f t="shared" si="629"/>
        <v>59.441206543967283</v>
      </c>
      <c r="DY1237" s="51">
        <f t="shared" si="630"/>
        <v>0</v>
      </c>
      <c r="DZ1237" s="75">
        <f t="shared" si="631"/>
        <v>0</v>
      </c>
      <c r="EA1237" s="51" t="e">
        <f t="shared" si="632"/>
        <v>#DIV/0!</v>
      </c>
      <c r="EB1237" s="75">
        <f t="shared" si="633"/>
        <v>25.213394683026586</v>
      </c>
      <c r="EC1237" s="51">
        <f t="shared" si="634"/>
        <v>0</v>
      </c>
      <c r="ED1237" s="75">
        <f t="shared" si="635"/>
        <v>0</v>
      </c>
      <c r="EE1237" s="51" t="e">
        <f t="shared" si="636"/>
        <v>#DIV/0!</v>
      </c>
      <c r="EF1237" s="75">
        <f t="shared" si="637"/>
        <v>0</v>
      </c>
      <c r="EG1237" s="51" t="e">
        <f t="shared" si="638"/>
        <v>#DIV/0!</v>
      </c>
      <c r="EH1237" s="75">
        <f t="shared" si="639"/>
        <v>0</v>
      </c>
      <c r="EI1237" s="51" t="e">
        <f t="shared" si="640"/>
        <v>#DIV/0!</v>
      </c>
      <c r="EJ1237" s="75">
        <f t="shared" si="641"/>
        <v>0</v>
      </c>
      <c r="EK1237" s="51" t="e">
        <f t="shared" si="642"/>
        <v>#DIV/0!</v>
      </c>
      <c r="EL1237" s="75">
        <f t="shared" si="643"/>
        <v>15.345398773006135</v>
      </c>
      <c r="EM1237" s="51">
        <f t="shared" si="644"/>
        <v>0</v>
      </c>
      <c r="EN1237" s="75">
        <f t="shared" si="645"/>
        <v>0</v>
      </c>
      <c r="EO1237" s="51" t="e">
        <f t="shared" si="646"/>
        <v>#DIV/0!</v>
      </c>
      <c r="EP1237" s="75">
        <f t="shared" si="647"/>
        <v>0</v>
      </c>
      <c r="EQ1237" s="51" t="e">
        <f t="shared" si="648"/>
        <v>#DIV/0!</v>
      </c>
      <c r="ER1237" s="51">
        <f t="shared" si="649"/>
        <v>100</v>
      </c>
      <c r="ES1237" s="51">
        <f t="shared" si="650"/>
        <v>0</v>
      </c>
    </row>
    <row r="1238" spans="1:149" x14ac:dyDescent="0.45">
      <c r="A1238" s="78" t="s">
        <v>1468</v>
      </c>
      <c r="B1238" s="174" t="s">
        <v>858</v>
      </c>
      <c r="C1238" s="51" t="s">
        <v>3714</v>
      </c>
      <c r="D1238" s="51" t="s">
        <v>3712</v>
      </c>
      <c r="E1238" s="78" t="s">
        <v>1121</v>
      </c>
      <c r="F1238" s="78" t="s">
        <v>2116</v>
      </c>
      <c r="G1238" s="72" t="s">
        <v>3375</v>
      </c>
      <c r="H1238" s="78" t="s">
        <v>1100</v>
      </c>
      <c r="I1238" s="78">
        <v>8.3333299999999999E-2</v>
      </c>
      <c r="J1238" s="300">
        <v>3000</v>
      </c>
      <c r="K1238" s="78">
        <v>100</v>
      </c>
      <c r="L1238" s="300">
        <v>1625</v>
      </c>
      <c r="M1238" s="72">
        <v>10</v>
      </c>
      <c r="O1238" s="78" t="s">
        <v>3262</v>
      </c>
      <c r="P1238" s="72" t="s">
        <v>1374</v>
      </c>
      <c r="AA1238" s="195"/>
      <c r="AB1238" s="195"/>
      <c r="AC1238" s="195"/>
      <c r="AD1238" s="72"/>
      <c r="AE1238" s="316">
        <v>0</v>
      </c>
      <c r="AF1238" s="195"/>
      <c r="AG1238" s="195">
        <v>1</v>
      </c>
      <c r="AH1238" s="72"/>
      <c r="AQ1238" s="174" t="s">
        <v>824</v>
      </c>
      <c r="AR1238" s="53">
        <v>9.5670000000000002</v>
      </c>
      <c r="AS1238" s="53">
        <v>269.2</v>
      </c>
      <c r="AT1238" s="77"/>
      <c r="AU1238" s="276"/>
      <c r="AV1238" s="276">
        <v>30000</v>
      </c>
      <c r="AW1238" s="48">
        <v>0</v>
      </c>
      <c r="AX1238" s="49"/>
      <c r="AY1238" s="276">
        <v>8076000</v>
      </c>
      <c r="AZ1238" s="95">
        <v>80939.267701159741</v>
      </c>
      <c r="BB1238" s="80" t="s">
        <v>3412</v>
      </c>
      <c r="BC1238" s="270"/>
      <c r="BD1238" s="72">
        <v>57.467700000000001</v>
      </c>
      <c r="BE1238" s="72"/>
      <c r="BF1238" s="72"/>
      <c r="BG1238" s="72"/>
      <c r="BH1238" s="72">
        <v>24.3764</v>
      </c>
      <c r="BI1238" s="72"/>
      <c r="BJ1238" s="72"/>
      <c r="BK1238" s="72"/>
      <c r="BL1238" s="72"/>
      <c r="BM1238" s="72"/>
      <c r="BN1238" s="72"/>
      <c r="BO1238" s="72"/>
      <c r="BP1238" s="72"/>
      <c r="BQ1238" s="72"/>
      <c r="BR1238" s="72"/>
      <c r="BS1238" s="72"/>
      <c r="BT1238" s="72"/>
      <c r="BU1238" s="72"/>
      <c r="BV1238" s="72"/>
      <c r="BW1238" s="72"/>
      <c r="BX1238" s="72"/>
      <c r="BY1238" s="72"/>
      <c r="BZ1238" s="72">
        <v>14.835900000000001</v>
      </c>
      <c r="CA1238" s="72"/>
      <c r="CB1238" s="72"/>
      <c r="CC1238" s="72"/>
      <c r="CD1238" s="72"/>
      <c r="CE1238" s="72"/>
      <c r="CF1238" s="72"/>
      <c r="CG1238" s="72"/>
      <c r="CH1238" s="72"/>
      <c r="CI1238" s="72"/>
      <c r="CJ1238" s="72"/>
      <c r="CK1238" s="72"/>
      <c r="CL1238" s="72"/>
      <c r="CM1238" s="72"/>
      <c r="CN1238" s="72"/>
      <c r="CO1238" s="72"/>
      <c r="CP1238" s="72"/>
      <c r="CQ1238" s="72"/>
      <c r="CR1238" s="72"/>
      <c r="CS1238" s="72"/>
      <c r="CT1238" s="72"/>
      <c r="CU1238" s="72"/>
      <c r="CV1238" s="72"/>
      <c r="CW1238" s="72"/>
      <c r="CX1238" s="72"/>
      <c r="CY1238" s="72"/>
      <c r="CZ1238" s="72"/>
      <c r="DA1238" s="72"/>
      <c r="DB1238" s="72"/>
      <c r="DC1238" s="72"/>
      <c r="DD1238" s="72"/>
      <c r="DE1238" s="72"/>
      <c r="DF1238" s="72"/>
      <c r="DG1238" s="72"/>
      <c r="DH1238" s="78">
        <f t="shared" si="627"/>
        <v>96.679999999999993</v>
      </c>
      <c r="DJ1238" s="77">
        <f t="shared" si="628"/>
        <v>3.3200000000000074</v>
      </c>
      <c r="DK1238" s="72"/>
      <c r="DL1238" s="51" t="s">
        <v>3339</v>
      </c>
      <c r="DO1238" s="358"/>
      <c r="DP1238" s="72"/>
      <c r="DQ1238" s="374">
        <v>3.32</v>
      </c>
      <c r="DR1238" s="72">
        <v>0.08</v>
      </c>
      <c r="DU1238" s="52"/>
      <c r="DX1238" s="75">
        <f t="shared" si="629"/>
        <v>59.441146048820862</v>
      </c>
      <c r="DY1238" s="51">
        <f t="shared" si="630"/>
        <v>0</v>
      </c>
      <c r="DZ1238" s="75">
        <f t="shared" si="631"/>
        <v>0</v>
      </c>
      <c r="EA1238" s="51" t="e">
        <f t="shared" si="632"/>
        <v>#DIV/0!</v>
      </c>
      <c r="EB1238" s="75">
        <f t="shared" si="633"/>
        <v>25.213487794786925</v>
      </c>
      <c r="EC1238" s="51">
        <f t="shared" si="634"/>
        <v>0</v>
      </c>
      <c r="ED1238" s="75">
        <f t="shared" si="635"/>
        <v>0</v>
      </c>
      <c r="EE1238" s="51" t="e">
        <f t="shared" si="636"/>
        <v>#DIV/0!</v>
      </c>
      <c r="EF1238" s="75">
        <f t="shared" si="637"/>
        <v>0</v>
      </c>
      <c r="EG1238" s="51" t="e">
        <f t="shared" si="638"/>
        <v>#DIV/0!</v>
      </c>
      <c r="EH1238" s="75">
        <f t="shared" si="639"/>
        <v>0</v>
      </c>
      <c r="EI1238" s="51" t="e">
        <f t="shared" si="640"/>
        <v>#DIV/0!</v>
      </c>
      <c r="EJ1238" s="75">
        <f t="shared" si="641"/>
        <v>0</v>
      </c>
      <c r="EK1238" s="51" t="e">
        <f t="shared" si="642"/>
        <v>#DIV/0!</v>
      </c>
      <c r="EL1238" s="75">
        <f t="shared" si="643"/>
        <v>15.345366156392224</v>
      </c>
      <c r="EM1238" s="51">
        <f t="shared" si="644"/>
        <v>0</v>
      </c>
      <c r="EN1238" s="75">
        <f t="shared" si="645"/>
        <v>0</v>
      </c>
      <c r="EO1238" s="51" t="e">
        <f t="shared" si="646"/>
        <v>#DIV/0!</v>
      </c>
      <c r="EP1238" s="75">
        <f t="shared" si="647"/>
        <v>0</v>
      </c>
      <c r="EQ1238" s="51" t="e">
        <f t="shared" si="648"/>
        <v>#DIV/0!</v>
      </c>
      <c r="ER1238" s="51">
        <f t="shared" si="649"/>
        <v>100</v>
      </c>
      <c r="ES1238" s="51">
        <f t="shared" si="650"/>
        <v>0</v>
      </c>
    </row>
    <row r="1239" spans="1:149" x14ac:dyDescent="0.45">
      <c r="A1239" s="78" t="s">
        <v>1468</v>
      </c>
      <c r="B1239" s="174" t="s">
        <v>858</v>
      </c>
      <c r="C1239" s="51" t="s">
        <v>3715</v>
      </c>
      <c r="D1239" s="51" t="s">
        <v>3713</v>
      </c>
      <c r="E1239" s="78" t="s">
        <v>1121</v>
      </c>
      <c r="F1239" s="78" t="s">
        <v>2117</v>
      </c>
      <c r="G1239" s="72" t="s">
        <v>3375</v>
      </c>
      <c r="H1239" s="78" t="s">
        <v>1100</v>
      </c>
      <c r="I1239" s="78">
        <v>0.25</v>
      </c>
      <c r="J1239" s="300">
        <v>1000</v>
      </c>
      <c r="K1239" s="78">
        <v>100</v>
      </c>
      <c r="L1239" s="300">
        <v>1450</v>
      </c>
      <c r="M1239" s="72">
        <v>10</v>
      </c>
      <c r="O1239" s="78" t="s">
        <v>3262</v>
      </c>
      <c r="P1239" s="72" t="s">
        <v>1374</v>
      </c>
      <c r="AA1239" s="195"/>
      <c r="AB1239" s="195"/>
      <c r="AC1239" s="195"/>
      <c r="AD1239" s="72"/>
      <c r="AE1239" s="316">
        <v>0</v>
      </c>
      <c r="AF1239" s="195"/>
      <c r="AG1239" s="195">
        <v>1</v>
      </c>
      <c r="AH1239" s="72"/>
      <c r="AQ1239" s="174" t="s">
        <v>824</v>
      </c>
      <c r="AR1239" s="53">
        <v>1.851</v>
      </c>
      <c r="AS1239" s="53">
        <v>8.59</v>
      </c>
      <c r="AT1239" s="77"/>
      <c r="AU1239" s="276"/>
      <c r="AV1239" s="276">
        <v>10000</v>
      </c>
      <c r="AW1239" s="48">
        <v>0</v>
      </c>
      <c r="AX1239" s="49"/>
      <c r="AY1239" s="276">
        <v>85900</v>
      </c>
      <c r="AZ1239" s="95">
        <v>876.01155243524056</v>
      </c>
      <c r="BB1239" s="80" t="s">
        <v>3412</v>
      </c>
      <c r="BC1239" s="270"/>
      <c r="BD1239" s="72">
        <v>42.4741</v>
      </c>
      <c r="BE1239" s="72"/>
      <c r="BF1239" s="72"/>
      <c r="BG1239" s="72"/>
      <c r="BH1239" s="72">
        <v>34.9345</v>
      </c>
      <c r="BI1239" s="72"/>
      <c r="BJ1239" s="72"/>
      <c r="BK1239" s="72"/>
      <c r="BL1239" s="72"/>
      <c r="BM1239" s="72"/>
      <c r="BN1239" s="72"/>
      <c r="BO1239" s="72"/>
      <c r="BP1239" s="72"/>
      <c r="BQ1239" s="72"/>
      <c r="BR1239" s="72"/>
      <c r="BS1239" s="72"/>
      <c r="BT1239" s="72"/>
      <c r="BU1239" s="72"/>
      <c r="BV1239" s="72"/>
      <c r="BW1239" s="72"/>
      <c r="BX1239" s="72"/>
      <c r="BY1239" s="72"/>
      <c r="BZ1239" s="72">
        <v>21.231400000000001</v>
      </c>
      <c r="CA1239" s="72"/>
      <c r="CB1239" s="72"/>
      <c r="CC1239" s="72"/>
      <c r="CD1239" s="72"/>
      <c r="CE1239" s="72"/>
      <c r="CF1239" s="72"/>
      <c r="CG1239" s="72"/>
      <c r="CH1239" s="72"/>
      <c r="CI1239" s="72"/>
      <c r="CJ1239" s="72"/>
      <c r="CK1239" s="72"/>
      <c r="CL1239" s="72"/>
      <c r="CM1239" s="72"/>
      <c r="CN1239" s="72"/>
      <c r="CO1239" s="72"/>
      <c r="CP1239" s="72"/>
      <c r="CQ1239" s="72"/>
      <c r="CR1239" s="72"/>
      <c r="CS1239" s="72"/>
      <c r="CT1239" s="72"/>
      <c r="CU1239" s="72"/>
      <c r="CV1239" s="72"/>
      <c r="CW1239" s="72"/>
      <c r="CX1239" s="72"/>
      <c r="CY1239" s="72"/>
      <c r="CZ1239" s="72"/>
      <c r="DA1239" s="72"/>
      <c r="DB1239" s="72"/>
      <c r="DC1239" s="72"/>
      <c r="DD1239" s="72"/>
      <c r="DE1239" s="72"/>
      <c r="DF1239" s="72"/>
      <c r="DG1239" s="72"/>
      <c r="DH1239" s="78">
        <f t="shared" si="627"/>
        <v>98.640000000000015</v>
      </c>
      <c r="DJ1239" s="77">
        <f t="shared" si="628"/>
        <v>1.3599999999999852</v>
      </c>
      <c r="DK1239" s="72"/>
      <c r="DL1239" s="51" t="s">
        <v>3339</v>
      </c>
      <c r="DO1239" s="358"/>
      <c r="DP1239" s="72"/>
      <c r="DQ1239" s="374">
        <v>1.36</v>
      </c>
      <c r="DR1239" s="72">
        <v>0.04</v>
      </c>
      <c r="DU1239" s="52"/>
      <c r="DX1239" s="75">
        <f t="shared" si="629"/>
        <v>43.059712084347112</v>
      </c>
      <c r="DY1239" s="51">
        <f t="shared" si="630"/>
        <v>0</v>
      </c>
      <c r="DZ1239" s="75">
        <f t="shared" si="631"/>
        <v>0</v>
      </c>
      <c r="EA1239" s="51" t="e">
        <f t="shared" si="632"/>
        <v>#DIV/0!</v>
      </c>
      <c r="EB1239" s="75">
        <f t="shared" si="633"/>
        <v>35.416159772911591</v>
      </c>
      <c r="EC1239" s="51">
        <f t="shared" si="634"/>
        <v>0</v>
      </c>
      <c r="ED1239" s="75">
        <f t="shared" si="635"/>
        <v>0</v>
      </c>
      <c r="EE1239" s="51" t="e">
        <f t="shared" si="636"/>
        <v>#DIV/0!</v>
      </c>
      <c r="EF1239" s="75">
        <f t="shared" si="637"/>
        <v>0</v>
      </c>
      <c r="EG1239" s="51" t="e">
        <f t="shared" si="638"/>
        <v>#DIV/0!</v>
      </c>
      <c r="EH1239" s="75">
        <f t="shared" si="639"/>
        <v>0</v>
      </c>
      <c r="EI1239" s="51" t="e">
        <f t="shared" si="640"/>
        <v>#DIV/0!</v>
      </c>
      <c r="EJ1239" s="75">
        <f t="shared" si="641"/>
        <v>0</v>
      </c>
      <c r="EK1239" s="51" t="e">
        <f t="shared" si="642"/>
        <v>#DIV/0!</v>
      </c>
      <c r="EL1239" s="75">
        <f t="shared" si="643"/>
        <v>21.524128142741279</v>
      </c>
      <c r="EM1239" s="51">
        <f t="shared" si="644"/>
        <v>0</v>
      </c>
      <c r="EN1239" s="75">
        <f t="shared" si="645"/>
        <v>0</v>
      </c>
      <c r="EO1239" s="51" t="e">
        <f t="shared" si="646"/>
        <v>#DIV/0!</v>
      </c>
      <c r="EP1239" s="75">
        <f t="shared" si="647"/>
        <v>0</v>
      </c>
      <c r="EQ1239" s="51" t="e">
        <f t="shared" si="648"/>
        <v>#DIV/0!</v>
      </c>
      <c r="ER1239" s="51">
        <f t="shared" si="649"/>
        <v>100</v>
      </c>
      <c r="ES1239" s="51">
        <f t="shared" si="650"/>
        <v>0</v>
      </c>
    </row>
    <row r="1240" spans="1:149" x14ac:dyDescent="0.45">
      <c r="A1240" s="78" t="s">
        <v>1468</v>
      </c>
      <c r="B1240" s="174" t="s">
        <v>858</v>
      </c>
      <c r="C1240" s="51" t="s">
        <v>3715</v>
      </c>
      <c r="D1240" s="51" t="s">
        <v>3713</v>
      </c>
      <c r="E1240" s="78" t="s">
        <v>1121</v>
      </c>
      <c r="F1240" s="78" t="s">
        <v>2118</v>
      </c>
      <c r="G1240" s="72" t="s">
        <v>3375</v>
      </c>
      <c r="H1240" s="78" t="s">
        <v>1100</v>
      </c>
      <c r="I1240" s="78">
        <v>0.16666700000000001</v>
      </c>
      <c r="J1240" s="300">
        <v>1000</v>
      </c>
      <c r="K1240" s="78">
        <v>100</v>
      </c>
      <c r="L1240" s="300">
        <v>1525</v>
      </c>
      <c r="M1240" s="72">
        <v>10</v>
      </c>
      <c r="O1240" s="78" t="s">
        <v>3262</v>
      </c>
      <c r="P1240" s="72" t="s">
        <v>1374</v>
      </c>
      <c r="AA1240" s="195"/>
      <c r="AB1240" s="195"/>
      <c r="AC1240" s="195"/>
      <c r="AD1240" s="72"/>
      <c r="AE1240" s="316">
        <v>0</v>
      </c>
      <c r="AF1240" s="195"/>
      <c r="AG1240" s="195">
        <v>1</v>
      </c>
      <c r="AH1240" s="72"/>
      <c r="AQ1240" s="174" t="s">
        <v>824</v>
      </c>
      <c r="AR1240" s="53">
        <v>1.845</v>
      </c>
      <c r="AS1240" s="53">
        <v>7.9269999999999996</v>
      </c>
      <c r="AT1240" s="77"/>
      <c r="AU1240" s="276"/>
      <c r="AV1240" s="276">
        <v>10000</v>
      </c>
      <c r="AW1240" s="48">
        <v>0</v>
      </c>
      <c r="AX1240" s="49"/>
      <c r="AY1240" s="276">
        <v>79270</v>
      </c>
      <c r="AZ1240" s="95">
        <v>808.39855368500014</v>
      </c>
      <c r="BB1240" s="80" t="s">
        <v>3412</v>
      </c>
      <c r="BC1240" s="270"/>
      <c r="BD1240" s="72">
        <v>42.426699999999997</v>
      </c>
      <c r="BE1240" s="72"/>
      <c r="BF1240" s="72"/>
      <c r="BG1240" s="72"/>
      <c r="BH1240" s="72">
        <v>34.895600000000002</v>
      </c>
      <c r="BI1240" s="72"/>
      <c r="BJ1240" s="72"/>
      <c r="BK1240" s="72"/>
      <c r="BL1240" s="72"/>
      <c r="BM1240" s="72"/>
      <c r="BN1240" s="72"/>
      <c r="BO1240" s="72"/>
      <c r="BP1240" s="72"/>
      <c r="BQ1240" s="72"/>
      <c r="BR1240" s="72"/>
      <c r="BS1240" s="72"/>
      <c r="BT1240" s="72"/>
      <c r="BU1240" s="72"/>
      <c r="BV1240" s="72"/>
      <c r="BW1240" s="72"/>
      <c r="BX1240" s="72"/>
      <c r="BY1240" s="72"/>
      <c r="BZ1240" s="72">
        <v>21.207699999999999</v>
      </c>
      <c r="CA1240" s="72"/>
      <c r="CB1240" s="72"/>
      <c r="CC1240" s="72"/>
      <c r="CD1240" s="72"/>
      <c r="CE1240" s="72"/>
      <c r="CF1240" s="72"/>
      <c r="CG1240" s="72"/>
      <c r="CH1240" s="72"/>
      <c r="CI1240" s="72"/>
      <c r="CJ1240" s="72"/>
      <c r="CK1240" s="72"/>
      <c r="CL1240" s="72"/>
      <c r="CM1240" s="72"/>
      <c r="CN1240" s="72"/>
      <c r="CO1240" s="72"/>
      <c r="CP1240" s="72"/>
      <c r="CQ1240" s="72"/>
      <c r="CR1240" s="72"/>
      <c r="CS1240" s="72"/>
      <c r="CT1240" s="72"/>
      <c r="CU1240" s="72"/>
      <c r="CV1240" s="72"/>
      <c r="CW1240" s="72"/>
      <c r="CX1240" s="72"/>
      <c r="CY1240" s="72"/>
      <c r="CZ1240" s="72"/>
      <c r="DA1240" s="72"/>
      <c r="DB1240" s="72"/>
      <c r="DC1240" s="72"/>
      <c r="DD1240" s="72"/>
      <c r="DE1240" s="72"/>
      <c r="DF1240" s="72"/>
      <c r="DG1240" s="72"/>
      <c r="DH1240" s="78">
        <f t="shared" si="627"/>
        <v>98.53</v>
      </c>
      <c r="DJ1240" s="77">
        <f t="shared" si="628"/>
        <v>1.4699999999999989</v>
      </c>
      <c r="DK1240" s="72"/>
      <c r="DL1240" s="51" t="s">
        <v>3339</v>
      </c>
      <c r="DO1240" s="358"/>
      <c r="DP1240" s="72"/>
      <c r="DQ1240" s="374">
        <v>1.47</v>
      </c>
      <c r="DR1240" s="72">
        <v>0.04</v>
      </c>
      <c r="DU1240" s="52"/>
      <c r="DX1240" s="75">
        <f t="shared" si="629"/>
        <v>43.059677255658166</v>
      </c>
      <c r="DY1240" s="51">
        <f t="shared" si="630"/>
        <v>0</v>
      </c>
      <c r="DZ1240" s="75">
        <f t="shared" si="631"/>
        <v>0</v>
      </c>
      <c r="EA1240" s="51" t="e">
        <f t="shared" si="632"/>
        <v>#DIV/0!</v>
      </c>
      <c r="EB1240" s="75">
        <f t="shared" si="633"/>
        <v>35.416218410636361</v>
      </c>
      <c r="EC1240" s="51">
        <f t="shared" si="634"/>
        <v>0</v>
      </c>
      <c r="ED1240" s="75">
        <f t="shared" si="635"/>
        <v>0</v>
      </c>
      <c r="EE1240" s="51" t="e">
        <f t="shared" si="636"/>
        <v>#DIV/0!</v>
      </c>
      <c r="EF1240" s="75">
        <f t="shared" si="637"/>
        <v>0</v>
      </c>
      <c r="EG1240" s="51" t="e">
        <f t="shared" si="638"/>
        <v>#DIV/0!</v>
      </c>
      <c r="EH1240" s="75">
        <f t="shared" si="639"/>
        <v>0</v>
      </c>
      <c r="EI1240" s="51" t="e">
        <f t="shared" si="640"/>
        <v>#DIV/0!</v>
      </c>
      <c r="EJ1240" s="75">
        <f t="shared" si="641"/>
        <v>0</v>
      </c>
      <c r="EK1240" s="51" t="e">
        <f t="shared" si="642"/>
        <v>#DIV/0!</v>
      </c>
      <c r="EL1240" s="75">
        <f t="shared" si="643"/>
        <v>21.52410433370547</v>
      </c>
      <c r="EM1240" s="51">
        <f t="shared" si="644"/>
        <v>0</v>
      </c>
      <c r="EN1240" s="75">
        <f t="shared" si="645"/>
        <v>0</v>
      </c>
      <c r="EO1240" s="51" t="e">
        <f t="shared" si="646"/>
        <v>#DIV/0!</v>
      </c>
      <c r="EP1240" s="75">
        <f t="shared" si="647"/>
        <v>0</v>
      </c>
      <c r="EQ1240" s="51" t="e">
        <f t="shared" si="648"/>
        <v>#DIV/0!</v>
      </c>
      <c r="ER1240" s="51">
        <f t="shared" si="649"/>
        <v>100</v>
      </c>
      <c r="ES1240" s="51">
        <f t="shared" si="650"/>
        <v>0</v>
      </c>
    </row>
    <row r="1241" spans="1:149" x14ac:dyDescent="0.45">
      <c r="A1241" s="78" t="s">
        <v>1468</v>
      </c>
      <c r="B1241" s="174" t="s">
        <v>858</v>
      </c>
      <c r="C1241" s="51" t="s">
        <v>3715</v>
      </c>
      <c r="D1241" s="51" t="s">
        <v>3713</v>
      </c>
      <c r="E1241" s="78" t="s">
        <v>1121</v>
      </c>
      <c r="F1241" s="78" t="s">
        <v>2119</v>
      </c>
      <c r="G1241" s="72" t="s">
        <v>3375</v>
      </c>
      <c r="H1241" s="78" t="s">
        <v>1100</v>
      </c>
      <c r="I1241" s="78">
        <v>8.3333299999999999E-2</v>
      </c>
      <c r="J1241" s="300">
        <v>1000</v>
      </c>
      <c r="K1241" s="78">
        <v>100</v>
      </c>
      <c r="L1241" s="300">
        <v>1625</v>
      </c>
      <c r="M1241" s="72">
        <v>10</v>
      </c>
      <c r="O1241" s="78" t="s">
        <v>3262</v>
      </c>
      <c r="P1241" s="72" t="s">
        <v>1374</v>
      </c>
      <c r="AA1241" s="195"/>
      <c r="AB1241" s="195"/>
      <c r="AC1241" s="195"/>
      <c r="AD1241" s="72"/>
      <c r="AE1241" s="316">
        <v>0</v>
      </c>
      <c r="AF1241" s="195"/>
      <c r="AG1241" s="195">
        <v>1</v>
      </c>
      <c r="AH1241" s="72"/>
      <c r="AQ1241" s="174" t="s">
        <v>824</v>
      </c>
      <c r="AR1241" s="53">
        <v>1.833</v>
      </c>
      <c r="AS1241" s="53">
        <v>7.1859999999999999</v>
      </c>
      <c r="AT1241" s="77"/>
      <c r="AU1241" s="276"/>
      <c r="AV1241" s="276">
        <v>10000</v>
      </c>
      <c r="AW1241" s="48">
        <v>0</v>
      </c>
      <c r="AX1241" s="49"/>
      <c r="AY1241" s="276">
        <v>71860</v>
      </c>
      <c r="AZ1241" s="95">
        <v>732.83108449355518</v>
      </c>
      <c r="BB1241" s="80" t="s">
        <v>3412</v>
      </c>
      <c r="BC1241" s="270"/>
      <c r="BD1241" s="72">
        <v>42.4009</v>
      </c>
      <c r="BE1241" s="72"/>
      <c r="BF1241" s="72"/>
      <c r="BG1241" s="72"/>
      <c r="BH1241" s="72">
        <v>34.874299999999998</v>
      </c>
      <c r="BI1241" s="72"/>
      <c r="BJ1241" s="72"/>
      <c r="BK1241" s="72"/>
      <c r="BL1241" s="72"/>
      <c r="BM1241" s="72"/>
      <c r="BN1241" s="72"/>
      <c r="BO1241" s="72"/>
      <c r="BP1241" s="72"/>
      <c r="BQ1241" s="72"/>
      <c r="BR1241" s="72"/>
      <c r="BS1241" s="72"/>
      <c r="BT1241" s="72"/>
      <c r="BU1241" s="72"/>
      <c r="BV1241" s="72"/>
      <c r="BW1241" s="72"/>
      <c r="BX1241" s="72"/>
      <c r="BY1241" s="72"/>
      <c r="BZ1241" s="72">
        <v>21.194800000000001</v>
      </c>
      <c r="CA1241" s="72"/>
      <c r="CB1241" s="72"/>
      <c r="CC1241" s="72"/>
      <c r="CD1241" s="72"/>
      <c r="CE1241" s="72"/>
      <c r="CF1241" s="72"/>
      <c r="CG1241" s="72"/>
      <c r="CH1241" s="72"/>
      <c r="CI1241" s="72"/>
      <c r="CJ1241" s="72"/>
      <c r="CK1241" s="72"/>
      <c r="CL1241" s="72"/>
      <c r="CM1241" s="72"/>
      <c r="CN1241" s="72"/>
      <c r="CO1241" s="72"/>
      <c r="CP1241" s="72"/>
      <c r="CQ1241" s="72"/>
      <c r="CR1241" s="72"/>
      <c r="CS1241" s="72"/>
      <c r="CT1241" s="72"/>
      <c r="CU1241" s="72"/>
      <c r="CV1241" s="72"/>
      <c r="CW1241" s="72"/>
      <c r="CX1241" s="72"/>
      <c r="CY1241" s="72"/>
      <c r="CZ1241" s="72"/>
      <c r="DA1241" s="72"/>
      <c r="DB1241" s="72"/>
      <c r="DC1241" s="72"/>
      <c r="DD1241" s="72"/>
      <c r="DE1241" s="72"/>
      <c r="DF1241" s="72"/>
      <c r="DG1241" s="72"/>
      <c r="DH1241" s="78">
        <f t="shared" si="627"/>
        <v>98.47</v>
      </c>
      <c r="DJ1241" s="77">
        <f t="shared" si="628"/>
        <v>1.5300000000000011</v>
      </c>
      <c r="DK1241" s="72"/>
      <c r="DL1241" s="51" t="s">
        <v>3339</v>
      </c>
      <c r="DO1241" s="358"/>
      <c r="DP1241" s="72"/>
      <c r="DQ1241" s="374">
        <v>1.53</v>
      </c>
      <c r="DR1241" s="72">
        <v>0.04</v>
      </c>
      <c r="DU1241" s="52"/>
      <c r="DX1241" s="75">
        <f t="shared" si="629"/>
        <v>43.059713618360924</v>
      </c>
      <c r="DY1241" s="51">
        <f t="shared" si="630"/>
        <v>0</v>
      </c>
      <c r="DZ1241" s="75">
        <f t="shared" si="631"/>
        <v>0</v>
      </c>
      <c r="EA1241" s="51" t="e">
        <f t="shared" si="632"/>
        <v>#DIV/0!</v>
      </c>
      <c r="EB1241" s="75">
        <f t="shared" si="633"/>
        <v>35.416167360617443</v>
      </c>
      <c r="EC1241" s="51">
        <f t="shared" si="634"/>
        <v>0</v>
      </c>
      <c r="ED1241" s="75">
        <f t="shared" si="635"/>
        <v>0</v>
      </c>
      <c r="EE1241" s="51" t="e">
        <f t="shared" si="636"/>
        <v>#DIV/0!</v>
      </c>
      <c r="EF1241" s="75">
        <f t="shared" si="637"/>
        <v>0</v>
      </c>
      <c r="EG1241" s="51" t="e">
        <f t="shared" si="638"/>
        <v>#DIV/0!</v>
      </c>
      <c r="EH1241" s="75">
        <f t="shared" si="639"/>
        <v>0</v>
      </c>
      <c r="EI1241" s="51" t="e">
        <f t="shared" si="640"/>
        <v>#DIV/0!</v>
      </c>
      <c r="EJ1241" s="75">
        <f t="shared" si="641"/>
        <v>0</v>
      </c>
      <c r="EK1241" s="51" t="e">
        <f t="shared" si="642"/>
        <v>#DIV/0!</v>
      </c>
      <c r="EL1241" s="75">
        <f t="shared" si="643"/>
        <v>21.524119021021633</v>
      </c>
      <c r="EM1241" s="51">
        <f t="shared" si="644"/>
        <v>0</v>
      </c>
      <c r="EN1241" s="75">
        <f t="shared" si="645"/>
        <v>0</v>
      </c>
      <c r="EO1241" s="51" t="e">
        <f t="shared" si="646"/>
        <v>#DIV/0!</v>
      </c>
      <c r="EP1241" s="75">
        <f t="shared" si="647"/>
        <v>0</v>
      </c>
      <c r="EQ1241" s="51" t="e">
        <f t="shared" si="648"/>
        <v>#DIV/0!</v>
      </c>
      <c r="ER1241" s="51">
        <f t="shared" si="649"/>
        <v>100</v>
      </c>
      <c r="ES1241" s="51">
        <f t="shared" si="650"/>
        <v>0</v>
      </c>
    </row>
    <row r="1242" spans="1:149" x14ac:dyDescent="0.45">
      <c r="A1242" s="78" t="s">
        <v>1468</v>
      </c>
      <c r="B1242" s="174" t="s">
        <v>858</v>
      </c>
      <c r="C1242" s="51" t="s">
        <v>3715</v>
      </c>
      <c r="D1242" s="51" t="s">
        <v>3713</v>
      </c>
      <c r="E1242" s="78" t="s">
        <v>1121</v>
      </c>
      <c r="F1242" s="78" t="s">
        <v>2120</v>
      </c>
      <c r="G1242" s="72" t="s">
        <v>3375</v>
      </c>
      <c r="H1242" s="78" t="s">
        <v>1100</v>
      </c>
      <c r="I1242" s="78">
        <v>0.25</v>
      </c>
      <c r="J1242" s="300">
        <v>1500</v>
      </c>
      <c r="K1242" s="78">
        <v>100</v>
      </c>
      <c r="L1242" s="300">
        <v>1450</v>
      </c>
      <c r="M1242" s="72">
        <v>10</v>
      </c>
      <c r="O1242" s="78" t="s">
        <v>3262</v>
      </c>
      <c r="P1242" s="72" t="s">
        <v>1374</v>
      </c>
      <c r="AA1242" s="195"/>
      <c r="AB1242" s="195"/>
      <c r="AC1242" s="195"/>
      <c r="AD1242" s="72"/>
      <c r="AE1242" s="316">
        <v>0</v>
      </c>
      <c r="AF1242" s="195"/>
      <c r="AG1242" s="195">
        <v>1</v>
      </c>
      <c r="AH1242" s="72"/>
      <c r="AQ1242" s="174" t="s">
        <v>824</v>
      </c>
      <c r="AR1242" s="53">
        <v>2.8730000000000002</v>
      </c>
      <c r="AS1242" s="53">
        <v>24.36</v>
      </c>
      <c r="AT1242" s="77"/>
      <c r="AU1242" s="276"/>
      <c r="AV1242" s="276">
        <v>15000</v>
      </c>
      <c r="AW1242" s="48">
        <v>0</v>
      </c>
      <c r="AX1242" s="49"/>
      <c r="AY1242" s="276">
        <v>365400</v>
      </c>
      <c r="AZ1242" s="95">
        <v>3686.3369135226912</v>
      </c>
      <c r="BB1242" s="80" t="s">
        <v>3412</v>
      </c>
      <c r="BC1242" s="270"/>
      <c r="BD1242" s="72">
        <v>42.439700000000002</v>
      </c>
      <c r="BE1242" s="72"/>
      <c r="BF1242" s="72"/>
      <c r="BG1242" s="72"/>
      <c r="BH1242" s="72">
        <v>34.906199999999998</v>
      </c>
      <c r="BI1242" s="72"/>
      <c r="BJ1242" s="72"/>
      <c r="BK1242" s="72"/>
      <c r="BL1242" s="72"/>
      <c r="BM1242" s="72"/>
      <c r="BN1242" s="72"/>
      <c r="BO1242" s="72"/>
      <c r="BP1242" s="72"/>
      <c r="BQ1242" s="72"/>
      <c r="BR1242" s="72"/>
      <c r="BS1242" s="72"/>
      <c r="BT1242" s="72"/>
      <c r="BU1242" s="72"/>
      <c r="BV1242" s="72"/>
      <c r="BW1242" s="72"/>
      <c r="BX1242" s="72"/>
      <c r="BY1242" s="72"/>
      <c r="BZ1242" s="72">
        <v>21.214099999999998</v>
      </c>
      <c r="CA1242" s="72"/>
      <c r="CB1242" s="72"/>
      <c r="CC1242" s="72"/>
      <c r="CD1242" s="72"/>
      <c r="CE1242" s="72"/>
      <c r="CF1242" s="72"/>
      <c r="CG1242" s="72"/>
      <c r="CH1242" s="72"/>
      <c r="CI1242" s="72"/>
      <c r="CJ1242" s="72"/>
      <c r="CK1242" s="72"/>
      <c r="CL1242" s="72"/>
      <c r="CM1242" s="72"/>
      <c r="CN1242" s="72"/>
      <c r="CO1242" s="72"/>
      <c r="CP1242" s="72"/>
      <c r="CQ1242" s="72"/>
      <c r="CR1242" s="72"/>
      <c r="CS1242" s="72"/>
      <c r="CT1242" s="72"/>
      <c r="CU1242" s="72"/>
      <c r="CV1242" s="72"/>
      <c r="CW1242" s="72"/>
      <c r="CX1242" s="72"/>
      <c r="CY1242" s="72"/>
      <c r="CZ1242" s="72"/>
      <c r="DA1242" s="72"/>
      <c r="DB1242" s="72"/>
      <c r="DC1242" s="72"/>
      <c r="DD1242" s="72"/>
      <c r="DE1242" s="72"/>
      <c r="DF1242" s="72"/>
      <c r="DG1242" s="72"/>
      <c r="DH1242" s="78">
        <f t="shared" si="627"/>
        <v>98.56</v>
      </c>
      <c r="DJ1242" s="77">
        <f t="shared" si="628"/>
        <v>1.4399999999999977</v>
      </c>
      <c r="DK1242" s="72"/>
      <c r="DL1242" s="51" t="s">
        <v>3339</v>
      </c>
      <c r="DO1242" s="358"/>
      <c r="DP1242" s="72"/>
      <c r="DQ1242" s="374">
        <v>1.44</v>
      </c>
      <c r="DR1242" s="72">
        <v>0.04</v>
      </c>
      <c r="DU1242" s="52"/>
      <c r="DX1242" s="75">
        <f t="shared" si="629"/>
        <v>43.059760551948052</v>
      </c>
      <c r="DY1242" s="51">
        <f t="shared" si="630"/>
        <v>0</v>
      </c>
      <c r="DZ1242" s="75">
        <f t="shared" si="631"/>
        <v>0</v>
      </c>
      <c r="EA1242" s="51" t="e">
        <f t="shared" si="632"/>
        <v>#DIV/0!</v>
      </c>
      <c r="EB1242" s="75">
        <f t="shared" si="633"/>
        <v>35.41619318181818</v>
      </c>
      <c r="EC1242" s="51">
        <f t="shared" si="634"/>
        <v>0</v>
      </c>
      <c r="ED1242" s="75">
        <f t="shared" si="635"/>
        <v>0</v>
      </c>
      <c r="EE1242" s="51" t="e">
        <f t="shared" si="636"/>
        <v>#DIV/0!</v>
      </c>
      <c r="EF1242" s="75">
        <f t="shared" si="637"/>
        <v>0</v>
      </c>
      <c r="EG1242" s="51" t="e">
        <f t="shared" si="638"/>
        <v>#DIV/0!</v>
      </c>
      <c r="EH1242" s="75">
        <f t="shared" si="639"/>
        <v>0</v>
      </c>
      <c r="EI1242" s="51" t="e">
        <f t="shared" si="640"/>
        <v>#DIV/0!</v>
      </c>
      <c r="EJ1242" s="75">
        <f t="shared" si="641"/>
        <v>0</v>
      </c>
      <c r="EK1242" s="51" t="e">
        <f t="shared" si="642"/>
        <v>#DIV/0!</v>
      </c>
      <c r="EL1242" s="75">
        <f t="shared" si="643"/>
        <v>21.524046266233764</v>
      </c>
      <c r="EM1242" s="51">
        <f t="shared" si="644"/>
        <v>0</v>
      </c>
      <c r="EN1242" s="75">
        <f t="shared" si="645"/>
        <v>0</v>
      </c>
      <c r="EO1242" s="51" t="e">
        <f t="shared" si="646"/>
        <v>#DIV/0!</v>
      </c>
      <c r="EP1242" s="75">
        <f t="shared" si="647"/>
        <v>0</v>
      </c>
      <c r="EQ1242" s="51" t="e">
        <f t="shared" si="648"/>
        <v>#DIV/0!</v>
      </c>
      <c r="ER1242" s="51">
        <f t="shared" si="649"/>
        <v>100</v>
      </c>
      <c r="ES1242" s="51">
        <f t="shared" si="650"/>
        <v>0</v>
      </c>
    </row>
    <row r="1243" spans="1:149" x14ac:dyDescent="0.45">
      <c r="A1243" s="78" t="s">
        <v>1468</v>
      </c>
      <c r="B1243" s="174" t="s">
        <v>858</v>
      </c>
      <c r="C1243" s="51" t="s">
        <v>3715</v>
      </c>
      <c r="D1243" s="51" t="s">
        <v>3713</v>
      </c>
      <c r="E1243" s="78" t="s">
        <v>1121</v>
      </c>
      <c r="F1243" s="78" t="s">
        <v>2121</v>
      </c>
      <c r="G1243" s="72" t="s">
        <v>3375</v>
      </c>
      <c r="H1243" s="78" t="s">
        <v>1100</v>
      </c>
      <c r="I1243" s="78">
        <v>0.16666700000000001</v>
      </c>
      <c r="J1243" s="300">
        <v>1500</v>
      </c>
      <c r="K1243" s="78">
        <v>100</v>
      </c>
      <c r="L1243" s="300">
        <v>1525</v>
      </c>
      <c r="M1243" s="72">
        <v>10</v>
      </c>
      <c r="O1243" s="78" t="s">
        <v>3262</v>
      </c>
      <c r="P1243" s="72" t="s">
        <v>1374</v>
      </c>
      <c r="AA1243" s="195"/>
      <c r="AB1243" s="195"/>
      <c r="AC1243" s="195"/>
      <c r="AD1243" s="72"/>
      <c r="AE1243" s="316">
        <v>0</v>
      </c>
      <c r="AF1243" s="195"/>
      <c r="AG1243" s="195">
        <v>1</v>
      </c>
      <c r="AH1243" s="72"/>
      <c r="AQ1243" s="174" t="s">
        <v>824</v>
      </c>
      <c r="AR1243" s="53">
        <v>2.8159999999999998</v>
      </c>
      <c r="AS1243" s="53">
        <v>21.62</v>
      </c>
      <c r="AT1243" s="77"/>
      <c r="AU1243" s="276"/>
      <c r="AV1243" s="276">
        <v>15000</v>
      </c>
      <c r="AW1243" s="48">
        <v>0</v>
      </c>
      <c r="AX1243" s="49"/>
      <c r="AY1243" s="276">
        <v>324300</v>
      </c>
      <c r="AZ1243" s="95">
        <v>3271.6996744811404</v>
      </c>
      <c r="BB1243" s="80" t="s">
        <v>3412</v>
      </c>
      <c r="BC1243" s="270"/>
      <c r="BD1243" s="72">
        <v>42.198500000000003</v>
      </c>
      <c r="BE1243" s="72"/>
      <c r="BF1243" s="72"/>
      <c r="BG1243" s="72"/>
      <c r="BH1243" s="72">
        <v>34.707900000000002</v>
      </c>
      <c r="BI1243" s="72"/>
      <c r="BJ1243" s="72"/>
      <c r="BK1243" s="72"/>
      <c r="BL1243" s="72"/>
      <c r="BM1243" s="72"/>
      <c r="BN1243" s="72"/>
      <c r="BO1243" s="72"/>
      <c r="BP1243" s="72"/>
      <c r="BQ1243" s="72"/>
      <c r="BR1243" s="72"/>
      <c r="BS1243" s="72"/>
      <c r="BT1243" s="72"/>
      <c r="BU1243" s="72"/>
      <c r="BV1243" s="72"/>
      <c r="BW1243" s="72"/>
      <c r="BX1243" s="72"/>
      <c r="BY1243" s="72"/>
      <c r="BZ1243" s="72">
        <v>21.093599999999999</v>
      </c>
      <c r="CA1243" s="72"/>
      <c r="CB1243" s="72"/>
      <c r="CC1243" s="72"/>
      <c r="CD1243" s="72"/>
      <c r="CE1243" s="72"/>
      <c r="CF1243" s="72"/>
      <c r="CG1243" s="72"/>
      <c r="CH1243" s="72"/>
      <c r="CI1243" s="72"/>
      <c r="CJ1243" s="72"/>
      <c r="CK1243" s="72"/>
      <c r="CL1243" s="72"/>
      <c r="CM1243" s="72"/>
      <c r="CN1243" s="72"/>
      <c r="CO1243" s="72"/>
      <c r="CP1243" s="72"/>
      <c r="CQ1243" s="72"/>
      <c r="CR1243" s="72"/>
      <c r="CS1243" s="72"/>
      <c r="CT1243" s="72"/>
      <c r="CU1243" s="72"/>
      <c r="CV1243" s="72"/>
      <c r="CW1243" s="72"/>
      <c r="CX1243" s="72"/>
      <c r="CY1243" s="72"/>
      <c r="CZ1243" s="72"/>
      <c r="DA1243" s="72"/>
      <c r="DB1243" s="72"/>
      <c r="DC1243" s="72"/>
      <c r="DD1243" s="72"/>
      <c r="DE1243" s="72"/>
      <c r="DF1243" s="72"/>
      <c r="DG1243" s="72"/>
      <c r="DH1243" s="78">
        <f t="shared" si="627"/>
        <v>98</v>
      </c>
      <c r="DJ1243" s="77">
        <f t="shared" si="628"/>
        <v>2</v>
      </c>
      <c r="DK1243" s="72"/>
      <c r="DL1243" s="51" t="s">
        <v>3339</v>
      </c>
      <c r="DO1243" s="358"/>
      <c r="DP1243" s="72"/>
      <c r="DQ1243" s="374">
        <v>2</v>
      </c>
      <c r="DR1243" s="72">
        <v>0.05</v>
      </c>
      <c r="DU1243" s="52"/>
      <c r="DX1243" s="75">
        <f t="shared" si="629"/>
        <v>43.059693877551027</v>
      </c>
      <c r="DY1243" s="51">
        <f t="shared" si="630"/>
        <v>0</v>
      </c>
      <c r="DZ1243" s="75">
        <f t="shared" si="631"/>
        <v>0</v>
      </c>
      <c r="EA1243" s="51" t="e">
        <f t="shared" si="632"/>
        <v>#DIV/0!</v>
      </c>
      <c r="EB1243" s="75">
        <f t="shared" si="633"/>
        <v>35.416224489795923</v>
      </c>
      <c r="EC1243" s="51">
        <f t="shared" si="634"/>
        <v>0</v>
      </c>
      <c r="ED1243" s="75">
        <f t="shared" si="635"/>
        <v>0</v>
      </c>
      <c r="EE1243" s="51" t="e">
        <f t="shared" si="636"/>
        <v>#DIV/0!</v>
      </c>
      <c r="EF1243" s="75">
        <f t="shared" si="637"/>
        <v>0</v>
      </c>
      <c r="EG1243" s="51" t="e">
        <f t="shared" si="638"/>
        <v>#DIV/0!</v>
      </c>
      <c r="EH1243" s="75">
        <f t="shared" si="639"/>
        <v>0</v>
      </c>
      <c r="EI1243" s="51" t="e">
        <f t="shared" si="640"/>
        <v>#DIV/0!</v>
      </c>
      <c r="EJ1243" s="75">
        <f t="shared" si="641"/>
        <v>0</v>
      </c>
      <c r="EK1243" s="51" t="e">
        <f t="shared" si="642"/>
        <v>#DIV/0!</v>
      </c>
      <c r="EL1243" s="75">
        <f t="shared" si="643"/>
        <v>21.524081632653061</v>
      </c>
      <c r="EM1243" s="51">
        <f t="shared" si="644"/>
        <v>0</v>
      </c>
      <c r="EN1243" s="75">
        <f t="shared" si="645"/>
        <v>0</v>
      </c>
      <c r="EO1243" s="51" t="e">
        <f t="shared" si="646"/>
        <v>#DIV/0!</v>
      </c>
      <c r="EP1243" s="75">
        <f t="shared" si="647"/>
        <v>0</v>
      </c>
      <c r="EQ1243" s="51" t="e">
        <f t="shared" si="648"/>
        <v>#DIV/0!</v>
      </c>
      <c r="ER1243" s="51">
        <f t="shared" si="649"/>
        <v>100</v>
      </c>
      <c r="ES1243" s="51">
        <f t="shared" si="650"/>
        <v>0</v>
      </c>
    </row>
    <row r="1244" spans="1:149" x14ac:dyDescent="0.45">
      <c r="A1244" s="78" t="s">
        <v>1468</v>
      </c>
      <c r="B1244" s="174" t="s">
        <v>858</v>
      </c>
      <c r="C1244" s="51" t="s">
        <v>3715</v>
      </c>
      <c r="D1244" s="51" t="s">
        <v>3713</v>
      </c>
      <c r="E1244" s="78" t="s">
        <v>1121</v>
      </c>
      <c r="F1244" s="78" t="s">
        <v>2122</v>
      </c>
      <c r="G1244" s="72" t="s">
        <v>3375</v>
      </c>
      <c r="H1244" s="78" t="s">
        <v>1100</v>
      </c>
      <c r="I1244" s="78">
        <v>8.3333299999999999E-2</v>
      </c>
      <c r="J1244" s="300">
        <v>1500</v>
      </c>
      <c r="K1244" s="78">
        <v>100</v>
      </c>
      <c r="L1244" s="300">
        <v>1625</v>
      </c>
      <c r="M1244" s="72">
        <v>10</v>
      </c>
      <c r="O1244" s="78" t="s">
        <v>3262</v>
      </c>
      <c r="P1244" s="72" t="s">
        <v>1374</v>
      </c>
      <c r="AA1244" s="195"/>
      <c r="AB1244" s="195"/>
      <c r="AC1244" s="195"/>
      <c r="AD1244" s="72"/>
      <c r="AE1244" s="316">
        <v>0</v>
      </c>
      <c r="AF1244" s="195"/>
      <c r="AG1244" s="195">
        <v>1</v>
      </c>
      <c r="AH1244" s="72"/>
      <c r="AQ1244" s="174" t="s">
        <v>824</v>
      </c>
      <c r="AR1244" s="53">
        <v>2.74</v>
      </c>
      <c r="AS1244" s="53">
        <v>18.690000000000001</v>
      </c>
      <c r="AT1244" s="77"/>
      <c r="AU1244" s="276"/>
      <c r="AV1244" s="276">
        <v>15000</v>
      </c>
      <c r="AW1244" s="48">
        <v>0</v>
      </c>
      <c r="AX1244" s="49"/>
      <c r="AY1244" s="276">
        <v>280350</v>
      </c>
      <c r="AZ1244" s="95">
        <v>2828.310218133789</v>
      </c>
      <c r="BB1244" s="80" t="s">
        <v>3412</v>
      </c>
      <c r="BC1244" s="270"/>
      <c r="BD1244" s="72">
        <v>42.039200000000001</v>
      </c>
      <c r="BE1244" s="72"/>
      <c r="BF1244" s="72"/>
      <c r="BG1244" s="72"/>
      <c r="BH1244" s="72">
        <v>34.576799999999999</v>
      </c>
      <c r="BI1244" s="72"/>
      <c r="BJ1244" s="72"/>
      <c r="BK1244" s="72"/>
      <c r="BL1244" s="72"/>
      <c r="BM1244" s="72"/>
      <c r="BN1244" s="72"/>
      <c r="BO1244" s="72"/>
      <c r="BP1244" s="72"/>
      <c r="BQ1244" s="72"/>
      <c r="BR1244" s="72"/>
      <c r="BS1244" s="72"/>
      <c r="BT1244" s="72"/>
      <c r="BU1244" s="72"/>
      <c r="BV1244" s="72"/>
      <c r="BW1244" s="72"/>
      <c r="BX1244" s="72"/>
      <c r="BY1244" s="72"/>
      <c r="BZ1244" s="72">
        <v>21.013999999999999</v>
      </c>
      <c r="CA1244" s="72"/>
      <c r="CB1244" s="72"/>
      <c r="CC1244" s="72"/>
      <c r="CD1244" s="72"/>
      <c r="CE1244" s="72"/>
      <c r="CF1244" s="72"/>
      <c r="CG1244" s="72"/>
      <c r="CH1244" s="72"/>
      <c r="CI1244" s="72"/>
      <c r="CJ1244" s="72"/>
      <c r="CK1244" s="72"/>
      <c r="CL1244" s="72"/>
      <c r="CM1244" s="72"/>
      <c r="CN1244" s="72"/>
      <c r="CO1244" s="72"/>
      <c r="CP1244" s="72"/>
      <c r="CQ1244" s="72"/>
      <c r="CR1244" s="72"/>
      <c r="CS1244" s="72"/>
      <c r="CT1244" s="72"/>
      <c r="CU1244" s="72"/>
      <c r="CV1244" s="72"/>
      <c r="CW1244" s="72"/>
      <c r="CX1244" s="72"/>
      <c r="CY1244" s="72"/>
      <c r="CZ1244" s="72"/>
      <c r="DA1244" s="72"/>
      <c r="DB1244" s="72"/>
      <c r="DC1244" s="72"/>
      <c r="DD1244" s="72"/>
      <c r="DE1244" s="72"/>
      <c r="DF1244" s="72"/>
      <c r="DG1244" s="72"/>
      <c r="DH1244" s="78">
        <f t="shared" si="627"/>
        <v>97.63</v>
      </c>
      <c r="DJ1244" s="77">
        <f t="shared" si="628"/>
        <v>2.3700000000000045</v>
      </c>
      <c r="DK1244" s="72"/>
      <c r="DL1244" s="51" t="s">
        <v>3339</v>
      </c>
      <c r="DO1244" s="358"/>
      <c r="DP1244" s="72"/>
      <c r="DQ1244" s="374">
        <v>2.37</v>
      </c>
      <c r="DR1244" s="72">
        <v>0.05</v>
      </c>
      <c r="DU1244" s="52"/>
      <c r="DX1244" s="75">
        <f t="shared" si="629"/>
        <v>43.059715251459593</v>
      </c>
      <c r="DY1244" s="51">
        <f t="shared" si="630"/>
        <v>0</v>
      </c>
      <c r="DZ1244" s="75">
        <f t="shared" si="631"/>
        <v>0</v>
      </c>
      <c r="EA1244" s="51" t="e">
        <f t="shared" si="632"/>
        <v>#DIV/0!</v>
      </c>
      <c r="EB1244" s="75">
        <f t="shared" si="633"/>
        <v>35.416163064631775</v>
      </c>
      <c r="EC1244" s="51">
        <f t="shared" si="634"/>
        <v>0</v>
      </c>
      <c r="ED1244" s="75">
        <f t="shared" si="635"/>
        <v>0</v>
      </c>
      <c r="EE1244" s="51" t="e">
        <f t="shared" si="636"/>
        <v>#DIV/0!</v>
      </c>
      <c r="EF1244" s="75">
        <f t="shared" si="637"/>
        <v>0</v>
      </c>
      <c r="EG1244" s="51" t="e">
        <f t="shared" si="638"/>
        <v>#DIV/0!</v>
      </c>
      <c r="EH1244" s="75">
        <f t="shared" si="639"/>
        <v>0</v>
      </c>
      <c r="EI1244" s="51" t="e">
        <f t="shared" si="640"/>
        <v>#DIV/0!</v>
      </c>
      <c r="EJ1244" s="75">
        <f t="shared" si="641"/>
        <v>0</v>
      </c>
      <c r="EK1244" s="51" t="e">
        <f t="shared" si="642"/>
        <v>#DIV/0!</v>
      </c>
      <c r="EL1244" s="75">
        <f t="shared" si="643"/>
        <v>21.524121683908636</v>
      </c>
      <c r="EM1244" s="51">
        <f t="shared" si="644"/>
        <v>0</v>
      </c>
      <c r="EN1244" s="75">
        <f t="shared" si="645"/>
        <v>0</v>
      </c>
      <c r="EO1244" s="51" t="e">
        <f t="shared" si="646"/>
        <v>#DIV/0!</v>
      </c>
      <c r="EP1244" s="75">
        <f t="shared" si="647"/>
        <v>0</v>
      </c>
      <c r="EQ1244" s="51" t="e">
        <f t="shared" si="648"/>
        <v>#DIV/0!</v>
      </c>
      <c r="ER1244" s="51">
        <f t="shared" si="649"/>
        <v>100</v>
      </c>
      <c r="ES1244" s="51">
        <f t="shared" si="650"/>
        <v>0</v>
      </c>
    </row>
    <row r="1245" spans="1:149" x14ac:dyDescent="0.45">
      <c r="A1245" s="78" t="s">
        <v>1468</v>
      </c>
      <c r="B1245" s="174" t="s">
        <v>858</v>
      </c>
      <c r="C1245" s="51" t="s">
        <v>3715</v>
      </c>
      <c r="D1245" s="51" t="s">
        <v>3713</v>
      </c>
      <c r="E1245" s="78" t="s">
        <v>1121</v>
      </c>
      <c r="F1245" s="78" t="s">
        <v>2123</v>
      </c>
      <c r="G1245" s="72" t="s">
        <v>3375</v>
      </c>
      <c r="H1245" s="78" t="s">
        <v>1100</v>
      </c>
      <c r="I1245" s="78">
        <v>0.25</v>
      </c>
      <c r="J1245" s="300">
        <v>2000</v>
      </c>
      <c r="K1245" s="78">
        <v>100</v>
      </c>
      <c r="L1245" s="300">
        <v>1450</v>
      </c>
      <c r="M1245" s="72">
        <v>10</v>
      </c>
      <c r="O1245" s="78" t="s">
        <v>3262</v>
      </c>
      <c r="P1245" s="72" t="s">
        <v>1374</v>
      </c>
      <c r="AA1245" s="195"/>
      <c r="AB1245" s="195"/>
      <c r="AC1245" s="195"/>
      <c r="AD1245" s="72"/>
      <c r="AE1245" s="316">
        <v>0</v>
      </c>
      <c r="AF1245" s="195"/>
      <c r="AG1245" s="195">
        <v>1</v>
      </c>
      <c r="AH1245" s="72"/>
      <c r="AQ1245" s="174" t="s">
        <v>824</v>
      </c>
      <c r="AR1245" s="53">
        <v>4.5270000000000001</v>
      </c>
      <c r="AS1245" s="53">
        <v>66.31</v>
      </c>
      <c r="AT1245" s="77"/>
      <c r="AU1245" s="276"/>
      <c r="AV1245" s="276">
        <v>20000</v>
      </c>
      <c r="AW1245" s="48">
        <v>0</v>
      </c>
      <c r="AX1245" s="49"/>
      <c r="AY1245" s="276">
        <v>1326200</v>
      </c>
      <c r="AZ1245" s="95">
        <v>13328.145048730525</v>
      </c>
      <c r="BB1245" s="80" t="s">
        <v>3412</v>
      </c>
      <c r="BC1245" s="270"/>
      <c r="BD1245" s="72">
        <v>42.383699999999997</v>
      </c>
      <c r="BE1245" s="72"/>
      <c r="BF1245" s="72"/>
      <c r="BG1245" s="72"/>
      <c r="BH1245" s="72">
        <v>34.860199999999999</v>
      </c>
      <c r="BI1245" s="72"/>
      <c r="BJ1245" s="72"/>
      <c r="BK1245" s="72"/>
      <c r="BL1245" s="72"/>
      <c r="BM1245" s="72"/>
      <c r="BN1245" s="72"/>
      <c r="BO1245" s="72"/>
      <c r="BP1245" s="72"/>
      <c r="BQ1245" s="72"/>
      <c r="BR1245" s="72"/>
      <c r="BS1245" s="72"/>
      <c r="BT1245" s="72"/>
      <c r="BU1245" s="72"/>
      <c r="BV1245" s="72"/>
      <c r="BW1245" s="72"/>
      <c r="BX1245" s="72"/>
      <c r="BY1245" s="72"/>
      <c r="BZ1245" s="72">
        <v>21.186199999999999</v>
      </c>
      <c r="CA1245" s="72"/>
      <c r="CB1245" s="72"/>
      <c r="CC1245" s="72"/>
      <c r="CD1245" s="72"/>
      <c r="CE1245" s="72"/>
      <c r="CF1245" s="72"/>
      <c r="CG1245" s="72"/>
      <c r="CH1245" s="72"/>
      <c r="CI1245" s="72"/>
      <c r="CJ1245" s="72"/>
      <c r="CK1245" s="72"/>
      <c r="CL1245" s="72"/>
      <c r="CM1245" s="72"/>
      <c r="CN1245" s="72"/>
      <c r="CO1245" s="72"/>
      <c r="CP1245" s="72"/>
      <c r="CQ1245" s="72"/>
      <c r="CR1245" s="72"/>
      <c r="CS1245" s="72"/>
      <c r="CT1245" s="72"/>
      <c r="CU1245" s="72"/>
      <c r="CV1245" s="72"/>
      <c r="CW1245" s="72"/>
      <c r="CX1245" s="72"/>
      <c r="CY1245" s="72"/>
      <c r="CZ1245" s="72"/>
      <c r="DA1245" s="72"/>
      <c r="DB1245" s="72"/>
      <c r="DC1245" s="72"/>
      <c r="DD1245" s="72"/>
      <c r="DE1245" s="72"/>
      <c r="DF1245" s="72"/>
      <c r="DG1245" s="72"/>
      <c r="DH1245" s="78">
        <f t="shared" si="627"/>
        <v>98.430099999999996</v>
      </c>
      <c r="DJ1245" s="77">
        <f t="shared" si="628"/>
        <v>1.5699000000000041</v>
      </c>
      <c r="DK1245" s="72"/>
      <c r="DL1245" s="51" t="s">
        <v>3339</v>
      </c>
      <c r="DO1245" s="358"/>
      <c r="DP1245" s="72"/>
      <c r="DQ1245" s="374">
        <v>1.57</v>
      </c>
      <c r="DR1245" s="72">
        <v>0.04</v>
      </c>
      <c r="DU1245" s="52"/>
      <c r="DX1245" s="75">
        <f t="shared" si="629"/>
        <v>43.059694138276804</v>
      </c>
      <c r="DY1245" s="51">
        <f t="shared" si="630"/>
        <v>0</v>
      </c>
      <c r="DZ1245" s="75">
        <f t="shared" si="631"/>
        <v>0</v>
      </c>
      <c r="EA1245" s="51" t="e">
        <f t="shared" si="632"/>
        <v>#DIV/0!</v>
      </c>
      <c r="EB1245" s="75">
        <f t="shared" si="633"/>
        <v>35.416198906635266</v>
      </c>
      <c r="EC1245" s="51">
        <f t="shared" si="634"/>
        <v>0</v>
      </c>
      <c r="ED1245" s="75">
        <f t="shared" si="635"/>
        <v>0</v>
      </c>
      <c r="EE1245" s="51" t="e">
        <f t="shared" si="636"/>
        <v>#DIV/0!</v>
      </c>
      <c r="EF1245" s="75">
        <f t="shared" si="637"/>
        <v>0</v>
      </c>
      <c r="EG1245" s="51" t="e">
        <f t="shared" si="638"/>
        <v>#DIV/0!</v>
      </c>
      <c r="EH1245" s="75">
        <f t="shared" si="639"/>
        <v>0</v>
      </c>
      <c r="EI1245" s="51" t="e">
        <f t="shared" si="640"/>
        <v>#DIV/0!</v>
      </c>
      <c r="EJ1245" s="75">
        <f t="shared" si="641"/>
        <v>0</v>
      </c>
      <c r="EK1245" s="51" t="e">
        <f t="shared" si="642"/>
        <v>#DIV/0!</v>
      </c>
      <c r="EL1245" s="75">
        <f t="shared" si="643"/>
        <v>21.524106955087927</v>
      </c>
      <c r="EM1245" s="51">
        <f t="shared" si="644"/>
        <v>0</v>
      </c>
      <c r="EN1245" s="75">
        <f t="shared" si="645"/>
        <v>0</v>
      </c>
      <c r="EO1245" s="51" t="e">
        <f t="shared" si="646"/>
        <v>#DIV/0!</v>
      </c>
      <c r="EP1245" s="75">
        <f t="shared" si="647"/>
        <v>0</v>
      </c>
      <c r="EQ1245" s="51" t="e">
        <f t="shared" si="648"/>
        <v>#DIV/0!</v>
      </c>
      <c r="ER1245" s="51">
        <f t="shared" si="649"/>
        <v>100</v>
      </c>
      <c r="ES1245" s="51">
        <f t="shared" si="650"/>
        <v>0</v>
      </c>
    </row>
    <row r="1246" spans="1:149" x14ac:dyDescent="0.45">
      <c r="A1246" s="78" t="s">
        <v>1468</v>
      </c>
      <c r="B1246" s="174" t="s">
        <v>858</v>
      </c>
      <c r="C1246" s="51" t="s">
        <v>3715</v>
      </c>
      <c r="D1246" s="51" t="s">
        <v>3713</v>
      </c>
      <c r="E1246" s="78" t="s">
        <v>1121</v>
      </c>
      <c r="F1246" s="78" t="s">
        <v>2124</v>
      </c>
      <c r="G1246" s="72" t="s">
        <v>3375</v>
      </c>
      <c r="H1246" s="78" t="s">
        <v>1100</v>
      </c>
      <c r="I1246" s="78">
        <v>0.16666700000000001</v>
      </c>
      <c r="J1246" s="300">
        <v>2000</v>
      </c>
      <c r="K1246" s="78">
        <v>100</v>
      </c>
      <c r="L1246" s="300">
        <v>1525</v>
      </c>
      <c r="M1246" s="72">
        <v>10</v>
      </c>
      <c r="O1246" s="78" t="s">
        <v>3262</v>
      </c>
      <c r="P1246" s="72" t="s">
        <v>1374</v>
      </c>
      <c r="AA1246" s="195"/>
      <c r="AB1246" s="195"/>
      <c r="AC1246" s="195"/>
      <c r="AD1246" s="72"/>
      <c r="AE1246" s="316">
        <v>0</v>
      </c>
      <c r="AF1246" s="195"/>
      <c r="AG1246" s="195">
        <v>1</v>
      </c>
      <c r="AH1246" s="72"/>
      <c r="AQ1246" s="174" t="s">
        <v>824</v>
      </c>
      <c r="AR1246" s="53">
        <v>4.3579999999999997</v>
      </c>
      <c r="AS1246" s="53">
        <v>56.71</v>
      </c>
      <c r="AT1246" s="77"/>
      <c r="AU1246" s="276"/>
      <c r="AV1246" s="276">
        <v>20000</v>
      </c>
      <c r="AW1246" s="48">
        <v>0</v>
      </c>
      <c r="AX1246" s="49"/>
      <c r="AY1246" s="276">
        <v>1134200</v>
      </c>
      <c r="AZ1246" s="95">
        <v>11398.568929475314</v>
      </c>
      <c r="BB1246" s="80" t="s">
        <v>3412</v>
      </c>
      <c r="BC1246" s="270"/>
      <c r="BD1246" s="72">
        <v>42.078000000000003</v>
      </c>
      <c r="BE1246" s="72"/>
      <c r="BF1246" s="72"/>
      <c r="BG1246" s="72"/>
      <c r="BH1246" s="72">
        <v>34.608699999999999</v>
      </c>
      <c r="BI1246" s="72"/>
      <c r="BJ1246" s="72"/>
      <c r="BK1246" s="72"/>
      <c r="BL1246" s="72"/>
      <c r="BM1246" s="72"/>
      <c r="BN1246" s="72"/>
      <c r="BO1246" s="72"/>
      <c r="BP1246" s="72"/>
      <c r="BQ1246" s="72"/>
      <c r="BR1246" s="72"/>
      <c r="BS1246" s="72"/>
      <c r="BT1246" s="72"/>
      <c r="BU1246" s="72"/>
      <c r="BV1246" s="72"/>
      <c r="BW1246" s="72"/>
      <c r="BX1246" s="72"/>
      <c r="BY1246" s="72"/>
      <c r="BZ1246" s="72">
        <v>21.033300000000001</v>
      </c>
      <c r="CA1246" s="72"/>
      <c r="CB1246" s="72"/>
      <c r="CC1246" s="72"/>
      <c r="CD1246" s="72"/>
      <c r="CE1246" s="72"/>
      <c r="CF1246" s="72"/>
      <c r="CG1246" s="72"/>
      <c r="CH1246" s="72"/>
      <c r="CI1246" s="72"/>
      <c r="CJ1246" s="72"/>
      <c r="CK1246" s="72"/>
      <c r="CL1246" s="72"/>
      <c r="CM1246" s="72"/>
      <c r="CN1246" s="72"/>
      <c r="CO1246" s="72"/>
      <c r="CP1246" s="72"/>
      <c r="CQ1246" s="72"/>
      <c r="CR1246" s="72"/>
      <c r="CS1246" s="72"/>
      <c r="CT1246" s="72"/>
      <c r="CU1246" s="72"/>
      <c r="CV1246" s="72"/>
      <c r="CW1246" s="72"/>
      <c r="CX1246" s="72"/>
      <c r="CY1246" s="72"/>
      <c r="CZ1246" s="72"/>
      <c r="DA1246" s="72"/>
      <c r="DB1246" s="72"/>
      <c r="DC1246" s="72"/>
      <c r="DD1246" s="72"/>
      <c r="DE1246" s="72"/>
      <c r="DF1246" s="72"/>
      <c r="DG1246" s="72"/>
      <c r="DH1246" s="78">
        <f t="shared" si="627"/>
        <v>97.72</v>
      </c>
      <c r="DJ1246" s="77">
        <f t="shared" si="628"/>
        <v>2.2800000000000011</v>
      </c>
      <c r="DK1246" s="72"/>
      <c r="DL1246" s="51" t="s">
        <v>3339</v>
      </c>
      <c r="DO1246" s="358"/>
      <c r="DP1246" s="72"/>
      <c r="DQ1246" s="374">
        <v>2.2799999999999998</v>
      </c>
      <c r="DR1246" s="72">
        <v>0.05</v>
      </c>
      <c r="DU1246" s="52"/>
      <c r="DX1246" s="75">
        <f t="shared" si="629"/>
        <v>43.059762586983219</v>
      </c>
      <c r="DY1246" s="51">
        <f t="shared" si="630"/>
        <v>0</v>
      </c>
      <c r="DZ1246" s="75">
        <f t="shared" si="631"/>
        <v>0</v>
      </c>
      <c r="EA1246" s="51" t="e">
        <f t="shared" si="632"/>
        <v>#DIV/0!</v>
      </c>
      <c r="EB1246" s="75">
        <f t="shared" si="633"/>
        <v>35.416189111747848</v>
      </c>
      <c r="EC1246" s="51">
        <f t="shared" si="634"/>
        <v>0</v>
      </c>
      <c r="ED1246" s="75">
        <f t="shared" si="635"/>
        <v>0</v>
      </c>
      <c r="EE1246" s="51" t="e">
        <f t="shared" si="636"/>
        <v>#DIV/0!</v>
      </c>
      <c r="EF1246" s="75">
        <f t="shared" si="637"/>
        <v>0</v>
      </c>
      <c r="EG1246" s="51" t="e">
        <f t="shared" si="638"/>
        <v>#DIV/0!</v>
      </c>
      <c r="EH1246" s="75">
        <f t="shared" si="639"/>
        <v>0</v>
      </c>
      <c r="EI1246" s="51" t="e">
        <f t="shared" si="640"/>
        <v>#DIV/0!</v>
      </c>
      <c r="EJ1246" s="75">
        <f t="shared" si="641"/>
        <v>0</v>
      </c>
      <c r="EK1246" s="51" t="e">
        <f t="shared" si="642"/>
        <v>#DIV/0!</v>
      </c>
      <c r="EL1246" s="75">
        <f t="shared" si="643"/>
        <v>21.524048301268934</v>
      </c>
      <c r="EM1246" s="51">
        <f t="shared" si="644"/>
        <v>0</v>
      </c>
      <c r="EN1246" s="75">
        <f t="shared" si="645"/>
        <v>0</v>
      </c>
      <c r="EO1246" s="51" t="e">
        <f t="shared" si="646"/>
        <v>#DIV/0!</v>
      </c>
      <c r="EP1246" s="75">
        <f t="shared" si="647"/>
        <v>0</v>
      </c>
      <c r="EQ1246" s="51" t="e">
        <f t="shared" si="648"/>
        <v>#DIV/0!</v>
      </c>
      <c r="ER1246" s="51">
        <f t="shared" si="649"/>
        <v>100</v>
      </c>
      <c r="ES1246" s="51">
        <f t="shared" si="650"/>
        <v>0</v>
      </c>
    </row>
    <row r="1247" spans="1:149" x14ac:dyDescent="0.45">
      <c r="A1247" s="78" t="s">
        <v>1468</v>
      </c>
      <c r="B1247" s="174" t="s">
        <v>858</v>
      </c>
      <c r="C1247" s="51" t="s">
        <v>3715</v>
      </c>
      <c r="D1247" s="51" t="s">
        <v>3713</v>
      </c>
      <c r="E1247" s="78" t="s">
        <v>1121</v>
      </c>
      <c r="F1247" s="78" t="s">
        <v>2125</v>
      </c>
      <c r="G1247" s="72" t="s">
        <v>3375</v>
      </c>
      <c r="H1247" s="78" t="s">
        <v>1100</v>
      </c>
      <c r="I1247" s="78">
        <v>8.3333299999999999E-2</v>
      </c>
      <c r="J1247" s="300">
        <v>2000</v>
      </c>
      <c r="K1247" s="78">
        <v>100</v>
      </c>
      <c r="L1247" s="300">
        <v>1625</v>
      </c>
      <c r="M1247" s="72">
        <v>10</v>
      </c>
      <c r="O1247" s="78" t="s">
        <v>3262</v>
      </c>
      <c r="P1247" s="72" t="s">
        <v>1374</v>
      </c>
      <c r="AA1247" s="195"/>
      <c r="AB1247" s="195"/>
      <c r="AC1247" s="195"/>
      <c r="AD1247" s="72"/>
      <c r="AE1247" s="316">
        <v>0</v>
      </c>
      <c r="AF1247" s="195"/>
      <c r="AG1247" s="195">
        <v>1</v>
      </c>
      <c r="AH1247" s="72"/>
      <c r="AQ1247" s="174" t="s">
        <v>824</v>
      </c>
      <c r="AR1247" s="53">
        <v>4.1509999999999998</v>
      </c>
      <c r="AS1247" s="53">
        <v>46.86</v>
      </c>
      <c r="AT1247" s="77"/>
      <c r="AU1247" s="276"/>
      <c r="AV1247" s="276">
        <v>20000</v>
      </c>
      <c r="AW1247" s="48">
        <v>0</v>
      </c>
      <c r="AX1247" s="49"/>
      <c r="AY1247" s="276">
        <v>937200</v>
      </c>
      <c r="AZ1247" s="95">
        <v>9418.7434321144992</v>
      </c>
      <c r="BB1247" s="80" t="s">
        <v>3412</v>
      </c>
      <c r="BC1247" s="270"/>
      <c r="BD1247" s="72">
        <v>41.759300000000003</v>
      </c>
      <c r="BE1247" s="72"/>
      <c r="BF1247" s="72"/>
      <c r="BG1247" s="72"/>
      <c r="BH1247" s="72">
        <v>34.346600000000002</v>
      </c>
      <c r="BI1247" s="72"/>
      <c r="BJ1247" s="72"/>
      <c r="BK1247" s="72"/>
      <c r="BL1247" s="72"/>
      <c r="BM1247" s="72"/>
      <c r="BN1247" s="72"/>
      <c r="BO1247" s="72"/>
      <c r="BP1247" s="72"/>
      <c r="BQ1247" s="72"/>
      <c r="BR1247" s="72"/>
      <c r="BS1247" s="72"/>
      <c r="BT1247" s="72"/>
      <c r="BU1247" s="72"/>
      <c r="BV1247" s="72"/>
      <c r="BW1247" s="72"/>
      <c r="BX1247" s="72"/>
      <c r="BY1247" s="72"/>
      <c r="BZ1247" s="72">
        <v>20.874099999999999</v>
      </c>
      <c r="CA1247" s="72"/>
      <c r="CB1247" s="72"/>
      <c r="CC1247" s="72"/>
      <c r="CD1247" s="72"/>
      <c r="CE1247" s="72"/>
      <c r="CF1247" s="72"/>
      <c r="CG1247" s="72"/>
      <c r="CH1247" s="72"/>
      <c r="CI1247" s="72"/>
      <c r="CJ1247" s="72"/>
      <c r="CK1247" s="72"/>
      <c r="CL1247" s="72"/>
      <c r="CM1247" s="72"/>
      <c r="CN1247" s="72"/>
      <c r="CO1247" s="72"/>
      <c r="CP1247" s="72"/>
      <c r="CQ1247" s="72"/>
      <c r="CR1247" s="72"/>
      <c r="CS1247" s="72"/>
      <c r="CT1247" s="72"/>
      <c r="CU1247" s="72"/>
      <c r="CV1247" s="72"/>
      <c r="CW1247" s="72"/>
      <c r="CX1247" s="72"/>
      <c r="CY1247" s="72"/>
      <c r="CZ1247" s="72"/>
      <c r="DA1247" s="72"/>
      <c r="DB1247" s="72"/>
      <c r="DC1247" s="72"/>
      <c r="DD1247" s="72"/>
      <c r="DE1247" s="72"/>
      <c r="DF1247" s="72"/>
      <c r="DG1247" s="72"/>
      <c r="DH1247" s="78">
        <f t="shared" si="627"/>
        <v>96.98</v>
      </c>
      <c r="DJ1247" s="77">
        <f t="shared" si="628"/>
        <v>3.019999999999996</v>
      </c>
      <c r="DK1247" s="72"/>
      <c r="DL1247" s="51" t="s">
        <v>3339</v>
      </c>
      <c r="DO1247" s="358"/>
      <c r="DP1247" s="72"/>
      <c r="DQ1247" s="374">
        <v>3.02</v>
      </c>
      <c r="DR1247" s="72">
        <v>0.05</v>
      </c>
      <c r="DU1247" s="52"/>
      <c r="DX1247" s="75">
        <f t="shared" si="629"/>
        <v>43.0597030315529</v>
      </c>
      <c r="DY1247" s="51">
        <f t="shared" si="630"/>
        <v>0</v>
      </c>
      <c r="DZ1247" s="75">
        <f t="shared" si="631"/>
        <v>0</v>
      </c>
      <c r="EA1247" s="51" t="e">
        <f t="shared" si="632"/>
        <v>#DIV/0!</v>
      </c>
      <c r="EB1247" s="75">
        <f t="shared" si="633"/>
        <v>35.416168282120026</v>
      </c>
      <c r="EC1247" s="51">
        <f t="shared" si="634"/>
        <v>0</v>
      </c>
      <c r="ED1247" s="75">
        <f t="shared" si="635"/>
        <v>0</v>
      </c>
      <c r="EE1247" s="51" t="e">
        <f t="shared" si="636"/>
        <v>#DIV/0!</v>
      </c>
      <c r="EF1247" s="75">
        <f t="shared" si="637"/>
        <v>0</v>
      </c>
      <c r="EG1247" s="51" t="e">
        <f t="shared" si="638"/>
        <v>#DIV/0!</v>
      </c>
      <c r="EH1247" s="75">
        <f t="shared" si="639"/>
        <v>0</v>
      </c>
      <c r="EI1247" s="51" t="e">
        <f t="shared" si="640"/>
        <v>#DIV/0!</v>
      </c>
      <c r="EJ1247" s="75">
        <f t="shared" si="641"/>
        <v>0</v>
      </c>
      <c r="EK1247" s="51" t="e">
        <f t="shared" si="642"/>
        <v>#DIV/0!</v>
      </c>
      <c r="EL1247" s="75">
        <f t="shared" si="643"/>
        <v>21.524128686327078</v>
      </c>
      <c r="EM1247" s="51">
        <f t="shared" si="644"/>
        <v>0</v>
      </c>
      <c r="EN1247" s="75">
        <f t="shared" si="645"/>
        <v>0</v>
      </c>
      <c r="EO1247" s="51" t="e">
        <f t="shared" si="646"/>
        <v>#DIV/0!</v>
      </c>
      <c r="EP1247" s="75">
        <f t="shared" si="647"/>
        <v>0</v>
      </c>
      <c r="EQ1247" s="51" t="e">
        <f t="shared" si="648"/>
        <v>#DIV/0!</v>
      </c>
      <c r="ER1247" s="51">
        <f t="shared" si="649"/>
        <v>100</v>
      </c>
      <c r="ES1247" s="51">
        <f t="shared" si="650"/>
        <v>0</v>
      </c>
    </row>
    <row r="1248" spans="1:149" x14ac:dyDescent="0.45">
      <c r="A1248" s="78" t="s">
        <v>1468</v>
      </c>
      <c r="B1248" s="174" t="s">
        <v>858</v>
      </c>
      <c r="C1248" s="51" t="s">
        <v>3715</v>
      </c>
      <c r="D1248" s="51" t="s">
        <v>3713</v>
      </c>
      <c r="E1248" s="78" t="s">
        <v>1121</v>
      </c>
      <c r="F1248" s="78" t="s">
        <v>2126</v>
      </c>
      <c r="G1248" s="72" t="s">
        <v>3375</v>
      </c>
      <c r="H1248" s="78" t="s">
        <v>1100</v>
      </c>
      <c r="I1248" s="78">
        <v>0.25</v>
      </c>
      <c r="J1248" s="300">
        <v>2500</v>
      </c>
      <c r="K1248" s="78">
        <v>100</v>
      </c>
      <c r="L1248" s="300">
        <v>1450</v>
      </c>
      <c r="M1248" s="72">
        <v>10</v>
      </c>
      <c r="O1248" s="78" t="s">
        <v>3262</v>
      </c>
      <c r="P1248" s="72" t="s">
        <v>1374</v>
      </c>
      <c r="AA1248" s="195"/>
      <c r="AB1248" s="195"/>
      <c r="AC1248" s="195"/>
      <c r="AD1248" s="72"/>
      <c r="AE1248" s="316">
        <v>0</v>
      </c>
      <c r="AF1248" s="195"/>
      <c r="AG1248" s="195">
        <v>1</v>
      </c>
      <c r="AH1248" s="72"/>
      <c r="AQ1248" s="174" t="s">
        <v>824</v>
      </c>
      <c r="AR1248" s="53">
        <v>7.1580000000000004</v>
      </c>
      <c r="AS1248" s="53">
        <v>174.2</v>
      </c>
      <c r="AT1248" s="77"/>
      <c r="AU1248" s="276"/>
      <c r="AV1248" s="276">
        <v>25000</v>
      </c>
      <c r="AW1248" s="48">
        <v>0</v>
      </c>
      <c r="AX1248" s="49"/>
      <c r="AY1248" s="276">
        <v>4355000</v>
      </c>
      <c r="AZ1248" s="95">
        <v>43689.137734681834</v>
      </c>
      <c r="BB1248" s="80" t="s">
        <v>3412</v>
      </c>
      <c r="BC1248" s="270"/>
      <c r="BD1248" s="72">
        <v>42.310499999999998</v>
      </c>
      <c r="BE1248" s="72"/>
      <c r="BF1248" s="72"/>
      <c r="BG1248" s="72"/>
      <c r="BH1248" s="72">
        <v>34.799900000000001</v>
      </c>
      <c r="BI1248" s="72"/>
      <c r="BJ1248" s="72"/>
      <c r="BK1248" s="72"/>
      <c r="BL1248" s="72"/>
      <c r="BM1248" s="72"/>
      <c r="BN1248" s="72"/>
      <c r="BO1248" s="72"/>
      <c r="BP1248" s="72"/>
      <c r="BQ1248" s="72"/>
      <c r="BR1248" s="72"/>
      <c r="BS1248" s="72"/>
      <c r="BT1248" s="72"/>
      <c r="BU1248" s="72"/>
      <c r="BV1248" s="72"/>
      <c r="BW1248" s="72"/>
      <c r="BX1248" s="72"/>
      <c r="BY1248" s="72"/>
      <c r="BZ1248" s="72">
        <v>21.1496</v>
      </c>
      <c r="CA1248" s="72"/>
      <c r="CB1248" s="72"/>
      <c r="CC1248" s="72"/>
      <c r="CD1248" s="72"/>
      <c r="CE1248" s="72"/>
      <c r="CF1248" s="72"/>
      <c r="CG1248" s="72"/>
      <c r="CH1248" s="72"/>
      <c r="CI1248" s="72"/>
      <c r="CJ1248" s="72"/>
      <c r="CK1248" s="72"/>
      <c r="CL1248" s="72"/>
      <c r="CM1248" s="72"/>
      <c r="CN1248" s="72"/>
      <c r="CO1248" s="72"/>
      <c r="CP1248" s="72"/>
      <c r="CQ1248" s="72"/>
      <c r="CR1248" s="72"/>
      <c r="CS1248" s="72"/>
      <c r="CT1248" s="72"/>
      <c r="CU1248" s="72"/>
      <c r="CV1248" s="72"/>
      <c r="CW1248" s="72"/>
      <c r="CX1248" s="72"/>
      <c r="CY1248" s="72"/>
      <c r="CZ1248" s="72"/>
      <c r="DA1248" s="72"/>
      <c r="DB1248" s="72"/>
      <c r="DC1248" s="72"/>
      <c r="DD1248" s="72"/>
      <c r="DE1248" s="72"/>
      <c r="DF1248" s="72"/>
      <c r="DG1248" s="72"/>
      <c r="DH1248" s="78">
        <f t="shared" si="627"/>
        <v>98.259999999999991</v>
      </c>
      <c r="DJ1248" s="77">
        <f t="shared" si="628"/>
        <v>1.7400000000000091</v>
      </c>
      <c r="DK1248" s="72"/>
      <c r="DL1248" s="51" t="s">
        <v>3339</v>
      </c>
      <c r="DO1248" s="358"/>
      <c r="DP1248" s="72"/>
      <c r="DQ1248" s="374">
        <v>1.74</v>
      </c>
      <c r="DR1248" s="72">
        <v>0.03</v>
      </c>
      <c r="DU1248" s="52"/>
      <c r="DX1248" s="75">
        <f t="shared" si="629"/>
        <v>43.059739466720949</v>
      </c>
      <c r="DY1248" s="51">
        <f t="shared" si="630"/>
        <v>0</v>
      </c>
      <c r="DZ1248" s="75">
        <f t="shared" si="631"/>
        <v>0</v>
      </c>
      <c r="EA1248" s="51" t="e">
        <f t="shared" si="632"/>
        <v>#DIV/0!</v>
      </c>
      <c r="EB1248" s="75">
        <f t="shared" si="633"/>
        <v>35.416140850803998</v>
      </c>
      <c r="EC1248" s="51">
        <f t="shared" si="634"/>
        <v>0</v>
      </c>
      <c r="ED1248" s="75">
        <f t="shared" si="635"/>
        <v>0</v>
      </c>
      <c r="EE1248" s="51" t="e">
        <f t="shared" si="636"/>
        <v>#DIV/0!</v>
      </c>
      <c r="EF1248" s="75">
        <f t="shared" si="637"/>
        <v>0</v>
      </c>
      <c r="EG1248" s="51" t="e">
        <f t="shared" si="638"/>
        <v>#DIV/0!</v>
      </c>
      <c r="EH1248" s="75">
        <f t="shared" si="639"/>
        <v>0</v>
      </c>
      <c r="EI1248" s="51" t="e">
        <f t="shared" si="640"/>
        <v>#DIV/0!</v>
      </c>
      <c r="EJ1248" s="75">
        <f t="shared" si="641"/>
        <v>0</v>
      </c>
      <c r="EK1248" s="51" t="e">
        <f t="shared" si="642"/>
        <v>#DIV/0!</v>
      </c>
      <c r="EL1248" s="75">
        <f t="shared" si="643"/>
        <v>21.524119682475067</v>
      </c>
      <c r="EM1248" s="51">
        <f t="shared" si="644"/>
        <v>0</v>
      </c>
      <c r="EN1248" s="75">
        <f t="shared" si="645"/>
        <v>0</v>
      </c>
      <c r="EO1248" s="51" t="e">
        <f t="shared" si="646"/>
        <v>#DIV/0!</v>
      </c>
      <c r="EP1248" s="75">
        <f t="shared" si="647"/>
        <v>0</v>
      </c>
      <c r="EQ1248" s="51" t="e">
        <f t="shared" si="648"/>
        <v>#DIV/0!</v>
      </c>
      <c r="ER1248" s="51">
        <f t="shared" si="649"/>
        <v>100</v>
      </c>
      <c r="ES1248" s="51">
        <f t="shared" si="650"/>
        <v>0</v>
      </c>
    </row>
    <row r="1249" spans="1:149" x14ac:dyDescent="0.45">
      <c r="A1249" s="78" t="s">
        <v>1468</v>
      </c>
      <c r="B1249" s="174" t="s">
        <v>858</v>
      </c>
      <c r="C1249" s="51" t="s">
        <v>3715</v>
      </c>
      <c r="D1249" s="51" t="s">
        <v>3713</v>
      </c>
      <c r="E1249" s="78" t="s">
        <v>1121</v>
      </c>
      <c r="F1249" s="78" t="s">
        <v>2127</v>
      </c>
      <c r="G1249" s="72" t="s">
        <v>3375</v>
      </c>
      <c r="H1249" s="78" t="s">
        <v>1100</v>
      </c>
      <c r="I1249" s="78">
        <v>0.16666700000000001</v>
      </c>
      <c r="J1249" s="300">
        <v>2500</v>
      </c>
      <c r="K1249" s="78">
        <v>100</v>
      </c>
      <c r="L1249" s="300">
        <v>1525</v>
      </c>
      <c r="M1249" s="72">
        <v>10</v>
      </c>
      <c r="O1249" s="78" t="s">
        <v>3262</v>
      </c>
      <c r="P1249" s="72" t="s">
        <v>1374</v>
      </c>
      <c r="AA1249" s="195"/>
      <c r="AB1249" s="195"/>
      <c r="AC1249" s="195"/>
      <c r="AD1249" s="72"/>
      <c r="AE1249" s="316">
        <v>0</v>
      </c>
      <c r="AF1249" s="195"/>
      <c r="AG1249" s="195">
        <v>1</v>
      </c>
      <c r="AH1249" s="72"/>
      <c r="AQ1249" s="174" t="s">
        <v>824</v>
      </c>
      <c r="AR1249" s="53">
        <v>6.7670000000000003</v>
      </c>
      <c r="AS1249" s="53">
        <v>143.80000000000001</v>
      </c>
      <c r="AT1249" s="77"/>
      <c r="AU1249" s="276"/>
      <c r="AV1249" s="276">
        <v>25000</v>
      </c>
      <c r="AW1249" s="48">
        <v>0</v>
      </c>
      <c r="AX1249" s="49"/>
      <c r="AY1249" s="276">
        <v>3595000.0000000005</v>
      </c>
      <c r="AZ1249" s="95">
        <v>36064.856522659291</v>
      </c>
      <c r="BB1249" s="80" t="s">
        <v>3412</v>
      </c>
      <c r="BC1249" s="270"/>
      <c r="BD1249" s="72">
        <v>41.996099999999998</v>
      </c>
      <c r="BE1249" s="72"/>
      <c r="BF1249" s="72"/>
      <c r="BG1249" s="72"/>
      <c r="BH1249" s="72">
        <v>34.541400000000003</v>
      </c>
      <c r="BI1249" s="72"/>
      <c r="BJ1249" s="72"/>
      <c r="BK1249" s="72"/>
      <c r="BL1249" s="72"/>
      <c r="BM1249" s="72"/>
      <c r="BN1249" s="72"/>
      <c r="BO1249" s="72"/>
      <c r="BP1249" s="72"/>
      <c r="BQ1249" s="72"/>
      <c r="BR1249" s="72"/>
      <c r="BS1249" s="72"/>
      <c r="BT1249" s="72"/>
      <c r="BU1249" s="72"/>
      <c r="BV1249" s="72"/>
      <c r="BW1249" s="72"/>
      <c r="BX1249" s="72"/>
      <c r="BY1249" s="72"/>
      <c r="BZ1249" s="72">
        <v>20.9925</v>
      </c>
      <c r="CA1249" s="72"/>
      <c r="CB1249" s="72"/>
      <c r="CC1249" s="72"/>
      <c r="CD1249" s="72"/>
      <c r="CE1249" s="72"/>
      <c r="CF1249" s="72"/>
      <c r="CG1249" s="72"/>
      <c r="CH1249" s="72"/>
      <c r="CI1249" s="72"/>
      <c r="CJ1249" s="72"/>
      <c r="CK1249" s="72"/>
      <c r="CL1249" s="72"/>
      <c r="CM1249" s="72"/>
      <c r="CN1249" s="72"/>
      <c r="CO1249" s="72"/>
      <c r="CP1249" s="72"/>
      <c r="CQ1249" s="72"/>
      <c r="CR1249" s="72"/>
      <c r="CS1249" s="72"/>
      <c r="CT1249" s="72"/>
      <c r="CU1249" s="72"/>
      <c r="CV1249" s="72"/>
      <c r="CW1249" s="72"/>
      <c r="CX1249" s="72"/>
      <c r="CY1249" s="72"/>
      <c r="CZ1249" s="72"/>
      <c r="DA1249" s="72"/>
      <c r="DB1249" s="72"/>
      <c r="DC1249" s="72"/>
      <c r="DD1249" s="72"/>
      <c r="DE1249" s="72"/>
      <c r="DF1249" s="72"/>
      <c r="DG1249" s="72"/>
      <c r="DH1249" s="78">
        <f t="shared" si="627"/>
        <v>97.53</v>
      </c>
      <c r="DJ1249" s="77">
        <f t="shared" si="628"/>
        <v>2.4699999999999989</v>
      </c>
      <c r="DK1249" s="72"/>
      <c r="DL1249" s="51" t="s">
        <v>3339</v>
      </c>
      <c r="DO1249" s="358"/>
      <c r="DP1249" s="72"/>
      <c r="DQ1249" s="374">
        <v>2.4700000000000002</v>
      </c>
      <c r="DR1249" s="72">
        <v>0.06</v>
      </c>
      <c r="DU1249" s="52"/>
      <c r="DX1249" s="75">
        <f t="shared" si="629"/>
        <v>43.059673946478007</v>
      </c>
      <c r="DY1249" s="51">
        <f t="shared" si="630"/>
        <v>0</v>
      </c>
      <c r="DZ1249" s="75">
        <f t="shared" si="631"/>
        <v>0</v>
      </c>
      <c r="EA1249" s="51" t="e">
        <f t="shared" si="632"/>
        <v>#DIV/0!</v>
      </c>
      <c r="EB1249" s="75">
        <f t="shared" si="633"/>
        <v>35.416179637034759</v>
      </c>
      <c r="EC1249" s="51">
        <f t="shared" si="634"/>
        <v>0</v>
      </c>
      <c r="ED1249" s="75">
        <f t="shared" si="635"/>
        <v>0</v>
      </c>
      <c r="EE1249" s="51" t="e">
        <f t="shared" si="636"/>
        <v>#DIV/0!</v>
      </c>
      <c r="EF1249" s="75">
        <f t="shared" si="637"/>
        <v>0</v>
      </c>
      <c r="EG1249" s="51" t="e">
        <f t="shared" si="638"/>
        <v>#DIV/0!</v>
      </c>
      <c r="EH1249" s="75">
        <f t="shared" si="639"/>
        <v>0</v>
      </c>
      <c r="EI1249" s="51" t="e">
        <f t="shared" si="640"/>
        <v>#DIV/0!</v>
      </c>
      <c r="EJ1249" s="75">
        <f t="shared" si="641"/>
        <v>0</v>
      </c>
      <c r="EK1249" s="51" t="e">
        <f t="shared" si="642"/>
        <v>#DIV/0!</v>
      </c>
      <c r="EL1249" s="75">
        <f t="shared" si="643"/>
        <v>21.524146416487234</v>
      </c>
      <c r="EM1249" s="51">
        <f t="shared" si="644"/>
        <v>0</v>
      </c>
      <c r="EN1249" s="75">
        <f t="shared" si="645"/>
        <v>0</v>
      </c>
      <c r="EO1249" s="51" t="e">
        <f t="shared" si="646"/>
        <v>#DIV/0!</v>
      </c>
      <c r="EP1249" s="75">
        <f t="shared" si="647"/>
        <v>0</v>
      </c>
      <c r="EQ1249" s="51" t="e">
        <f t="shared" si="648"/>
        <v>#DIV/0!</v>
      </c>
      <c r="ER1249" s="51">
        <f t="shared" si="649"/>
        <v>100</v>
      </c>
      <c r="ES1249" s="51">
        <f t="shared" si="650"/>
        <v>0</v>
      </c>
    </row>
    <row r="1250" spans="1:149" x14ac:dyDescent="0.45">
      <c r="A1250" s="78" t="s">
        <v>1468</v>
      </c>
      <c r="B1250" s="174" t="s">
        <v>858</v>
      </c>
      <c r="C1250" s="51" t="s">
        <v>3715</v>
      </c>
      <c r="D1250" s="51" t="s">
        <v>3713</v>
      </c>
      <c r="E1250" s="78" t="s">
        <v>1121</v>
      </c>
      <c r="F1250" s="78" t="s">
        <v>2128</v>
      </c>
      <c r="G1250" s="72" t="s">
        <v>3375</v>
      </c>
      <c r="H1250" s="78" t="s">
        <v>1100</v>
      </c>
      <c r="I1250" s="78">
        <v>8.3333299999999999E-2</v>
      </c>
      <c r="J1250" s="300">
        <v>2500</v>
      </c>
      <c r="K1250" s="78">
        <v>100</v>
      </c>
      <c r="L1250" s="300">
        <v>1625</v>
      </c>
      <c r="M1250" s="72">
        <v>10</v>
      </c>
      <c r="O1250" s="78" t="s">
        <v>3262</v>
      </c>
      <c r="P1250" s="72" t="s">
        <v>1374</v>
      </c>
      <c r="AA1250" s="195"/>
      <c r="AB1250" s="195"/>
      <c r="AC1250" s="195"/>
      <c r="AD1250" s="72"/>
      <c r="AE1250" s="316">
        <v>0</v>
      </c>
      <c r="AF1250" s="195"/>
      <c r="AG1250" s="195">
        <v>1</v>
      </c>
      <c r="AH1250" s="72"/>
      <c r="AQ1250" s="174" t="s">
        <v>824</v>
      </c>
      <c r="AR1250" s="53">
        <v>6.3049999999999997</v>
      </c>
      <c r="AS1250" s="53">
        <v>113.8</v>
      </c>
      <c r="AT1250" s="77"/>
      <c r="AU1250" s="276"/>
      <c r="AV1250" s="276">
        <v>25000</v>
      </c>
      <c r="AW1250" s="48">
        <v>0</v>
      </c>
      <c r="AX1250" s="49"/>
      <c r="AY1250" s="276">
        <v>2845000</v>
      </c>
      <c r="AZ1250" s="95">
        <v>28540.894800268612</v>
      </c>
      <c r="BB1250" s="80" t="s">
        <v>3412</v>
      </c>
      <c r="BC1250" s="270"/>
      <c r="BD1250" s="72">
        <v>41.4148</v>
      </c>
      <c r="BE1250" s="72"/>
      <c r="BF1250" s="72"/>
      <c r="BG1250" s="72"/>
      <c r="BH1250" s="72">
        <v>34.063299999999998</v>
      </c>
      <c r="BI1250" s="72"/>
      <c r="BJ1250" s="72"/>
      <c r="BK1250" s="72"/>
      <c r="BL1250" s="72"/>
      <c r="BM1250" s="72"/>
      <c r="BN1250" s="72"/>
      <c r="BO1250" s="72"/>
      <c r="BP1250" s="72"/>
      <c r="BQ1250" s="72"/>
      <c r="BR1250" s="72"/>
      <c r="BS1250" s="72"/>
      <c r="BT1250" s="72"/>
      <c r="BU1250" s="72"/>
      <c r="BV1250" s="72"/>
      <c r="BW1250" s="72"/>
      <c r="BX1250" s="72"/>
      <c r="BY1250" s="72"/>
      <c r="BZ1250" s="72">
        <v>20.701899999999998</v>
      </c>
      <c r="CA1250" s="72"/>
      <c r="CB1250" s="72"/>
      <c r="CC1250" s="72"/>
      <c r="CD1250" s="72"/>
      <c r="CE1250" s="72"/>
      <c r="CF1250" s="72"/>
      <c r="CG1250" s="72"/>
      <c r="CH1250" s="72"/>
      <c r="CI1250" s="72"/>
      <c r="CJ1250" s="72"/>
      <c r="CK1250" s="72"/>
      <c r="CL1250" s="72"/>
      <c r="CM1250" s="72"/>
      <c r="CN1250" s="72"/>
      <c r="CO1250" s="72"/>
      <c r="CP1250" s="72"/>
      <c r="CQ1250" s="72"/>
      <c r="CR1250" s="72"/>
      <c r="CS1250" s="72"/>
      <c r="CT1250" s="72"/>
      <c r="CU1250" s="72"/>
      <c r="CV1250" s="72"/>
      <c r="CW1250" s="72"/>
      <c r="CX1250" s="72"/>
      <c r="CY1250" s="72"/>
      <c r="CZ1250" s="72"/>
      <c r="DA1250" s="72"/>
      <c r="DB1250" s="72"/>
      <c r="DC1250" s="72"/>
      <c r="DD1250" s="72"/>
      <c r="DE1250" s="72"/>
      <c r="DF1250" s="72"/>
      <c r="DG1250" s="72"/>
      <c r="DH1250" s="78">
        <f t="shared" si="627"/>
        <v>96.179999999999993</v>
      </c>
      <c r="DJ1250" s="77">
        <f t="shared" si="628"/>
        <v>3.8200000000000074</v>
      </c>
      <c r="DK1250" s="72"/>
      <c r="DL1250" s="51" t="s">
        <v>3339</v>
      </c>
      <c r="DO1250" s="358"/>
      <c r="DP1250" s="72"/>
      <c r="DQ1250" s="374">
        <v>3.82</v>
      </c>
      <c r="DR1250" s="72">
        <v>0.06</v>
      </c>
      <c r="DU1250" s="52"/>
      <c r="DX1250" s="75">
        <f t="shared" si="629"/>
        <v>43.059679767103347</v>
      </c>
      <c r="DY1250" s="51">
        <f t="shared" si="630"/>
        <v>0</v>
      </c>
      <c r="DZ1250" s="75">
        <f t="shared" si="631"/>
        <v>0</v>
      </c>
      <c r="EA1250" s="51" t="e">
        <f t="shared" si="632"/>
        <v>#DIV/0!</v>
      </c>
      <c r="EB1250" s="75">
        <f t="shared" si="633"/>
        <v>35.416198793928046</v>
      </c>
      <c r="EC1250" s="51">
        <f t="shared" si="634"/>
        <v>0</v>
      </c>
      <c r="ED1250" s="75">
        <f t="shared" si="635"/>
        <v>0</v>
      </c>
      <c r="EE1250" s="51" t="e">
        <f t="shared" si="636"/>
        <v>#DIV/0!</v>
      </c>
      <c r="EF1250" s="75">
        <f t="shared" si="637"/>
        <v>0</v>
      </c>
      <c r="EG1250" s="51" t="e">
        <f t="shared" si="638"/>
        <v>#DIV/0!</v>
      </c>
      <c r="EH1250" s="75">
        <f t="shared" si="639"/>
        <v>0</v>
      </c>
      <c r="EI1250" s="51" t="e">
        <f t="shared" si="640"/>
        <v>#DIV/0!</v>
      </c>
      <c r="EJ1250" s="75">
        <f t="shared" si="641"/>
        <v>0</v>
      </c>
      <c r="EK1250" s="51" t="e">
        <f t="shared" si="642"/>
        <v>#DIV/0!</v>
      </c>
      <c r="EL1250" s="75">
        <f t="shared" si="643"/>
        <v>21.524121438968599</v>
      </c>
      <c r="EM1250" s="51">
        <f t="shared" si="644"/>
        <v>0</v>
      </c>
      <c r="EN1250" s="75">
        <f t="shared" si="645"/>
        <v>0</v>
      </c>
      <c r="EO1250" s="51" t="e">
        <f t="shared" si="646"/>
        <v>#DIV/0!</v>
      </c>
      <c r="EP1250" s="75">
        <f t="shared" si="647"/>
        <v>0</v>
      </c>
      <c r="EQ1250" s="51" t="e">
        <f t="shared" si="648"/>
        <v>#DIV/0!</v>
      </c>
      <c r="ER1250" s="51">
        <f t="shared" si="649"/>
        <v>100</v>
      </c>
      <c r="ES1250" s="51">
        <f t="shared" si="650"/>
        <v>0</v>
      </c>
    </row>
    <row r="1251" spans="1:149" x14ac:dyDescent="0.45">
      <c r="A1251" s="78" t="s">
        <v>1468</v>
      </c>
      <c r="B1251" s="174" t="s">
        <v>858</v>
      </c>
      <c r="C1251" s="51" t="s">
        <v>3715</v>
      </c>
      <c r="D1251" s="51" t="s">
        <v>3713</v>
      </c>
      <c r="E1251" s="78" t="s">
        <v>1121</v>
      </c>
      <c r="F1251" s="78" t="s">
        <v>2129</v>
      </c>
      <c r="G1251" s="72" t="s">
        <v>3375</v>
      </c>
      <c r="H1251" s="78" t="s">
        <v>1100</v>
      </c>
      <c r="I1251" s="78">
        <v>0.25</v>
      </c>
      <c r="J1251" s="300">
        <v>3000</v>
      </c>
      <c r="K1251" s="78">
        <v>100</v>
      </c>
      <c r="L1251" s="300">
        <v>1450</v>
      </c>
      <c r="M1251" s="72">
        <v>10</v>
      </c>
      <c r="O1251" s="78" t="s">
        <v>3262</v>
      </c>
      <c r="P1251" s="72" t="s">
        <v>1374</v>
      </c>
      <c r="AA1251" s="195"/>
      <c r="AB1251" s="195"/>
      <c r="AC1251" s="195"/>
      <c r="AD1251" s="72"/>
      <c r="AE1251" s="316">
        <v>0</v>
      </c>
      <c r="AF1251" s="195"/>
      <c r="AG1251" s="195">
        <v>1</v>
      </c>
      <c r="AH1251" s="72"/>
      <c r="AQ1251" s="174" t="s">
        <v>824</v>
      </c>
      <c r="AR1251" s="53">
        <v>11.3</v>
      </c>
      <c r="AS1251" s="53">
        <v>444.3</v>
      </c>
      <c r="AT1251" s="77"/>
      <c r="AU1251" s="276"/>
      <c r="AV1251" s="276">
        <v>30000</v>
      </c>
      <c r="AW1251" s="48">
        <v>0</v>
      </c>
      <c r="AX1251" s="49"/>
      <c r="AY1251" s="276">
        <v>13329000</v>
      </c>
      <c r="AZ1251" s="95">
        <v>133585.87161822166</v>
      </c>
      <c r="BB1251" s="80" t="s">
        <v>3412</v>
      </c>
      <c r="BC1251" s="270"/>
      <c r="BD1251" s="72">
        <v>42.211399999999998</v>
      </c>
      <c r="BE1251" s="72"/>
      <c r="BF1251" s="72"/>
      <c r="BG1251" s="72"/>
      <c r="BH1251" s="72">
        <v>34.718499999999999</v>
      </c>
      <c r="BI1251" s="72"/>
      <c r="BJ1251" s="72"/>
      <c r="BK1251" s="72"/>
      <c r="BL1251" s="72"/>
      <c r="BM1251" s="72"/>
      <c r="BN1251" s="72"/>
      <c r="BO1251" s="72"/>
      <c r="BP1251" s="72"/>
      <c r="BQ1251" s="72"/>
      <c r="BR1251" s="72"/>
      <c r="BS1251" s="72"/>
      <c r="BT1251" s="72"/>
      <c r="BU1251" s="72"/>
      <c r="BV1251" s="72"/>
      <c r="BW1251" s="72"/>
      <c r="BX1251" s="72"/>
      <c r="BY1251" s="72"/>
      <c r="BZ1251" s="72">
        <v>21.100100000000001</v>
      </c>
      <c r="CA1251" s="72"/>
      <c r="CB1251" s="72"/>
      <c r="CC1251" s="72"/>
      <c r="CD1251" s="72"/>
      <c r="CE1251" s="72"/>
      <c r="CF1251" s="72"/>
      <c r="CG1251" s="72"/>
      <c r="CH1251" s="72"/>
      <c r="CI1251" s="72"/>
      <c r="CJ1251" s="72"/>
      <c r="CK1251" s="72"/>
      <c r="CL1251" s="72"/>
      <c r="CM1251" s="72"/>
      <c r="CN1251" s="72"/>
      <c r="CO1251" s="72"/>
      <c r="CP1251" s="72"/>
      <c r="CQ1251" s="72"/>
      <c r="CR1251" s="72"/>
      <c r="CS1251" s="72"/>
      <c r="CT1251" s="72"/>
      <c r="CU1251" s="72"/>
      <c r="CV1251" s="72"/>
      <c r="CW1251" s="72"/>
      <c r="CX1251" s="72"/>
      <c r="CY1251" s="72"/>
      <c r="CZ1251" s="72"/>
      <c r="DA1251" s="72"/>
      <c r="DB1251" s="72"/>
      <c r="DC1251" s="72"/>
      <c r="DD1251" s="72"/>
      <c r="DE1251" s="72"/>
      <c r="DF1251" s="72"/>
      <c r="DG1251" s="72"/>
      <c r="DH1251" s="78">
        <f t="shared" si="627"/>
        <v>98.03</v>
      </c>
      <c r="DJ1251" s="77">
        <f t="shared" si="628"/>
        <v>1.9699999999999989</v>
      </c>
      <c r="DK1251" s="72"/>
      <c r="DL1251" s="51" t="s">
        <v>3339</v>
      </c>
      <c r="DO1251" s="358"/>
      <c r="DP1251" s="72"/>
      <c r="DQ1251" s="374">
        <v>1.97</v>
      </c>
      <c r="DR1251" s="72">
        <v>0.04</v>
      </c>
      <c r="DU1251" s="52"/>
      <c r="DX1251" s="75">
        <f t="shared" si="629"/>
        <v>43.059675609507295</v>
      </c>
      <c r="DY1251" s="51">
        <f t="shared" si="630"/>
        <v>0</v>
      </c>
      <c r="DZ1251" s="75">
        <f t="shared" si="631"/>
        <v>0</v>
      </c>
      <c r="EA1251" s="51" t="e">
        <f t="shared" si="632"/>
        <v>#DIV/0!</v>
      </c>
      <c r="EB1251" s="75">
        <f t="shared" si="633"/>
        <v>35.416199122717536</v>
      </c>
      <c r="EC1251" s="51">
        <f t="shared" si="634"/>
        <v>0</v>
      </c>
      <c r="ED1251" s="75">
        <f t="shared" si="635"/>
        <v>0</v>
      </c>
      <c r="EE1251" s="51" t="e">
        <f t="shared" si="636"/>
        <v>#DIV/0!</v>
      </c>
      <c r="EF1251" s="75">
        <f t="shared" si="637"/>
        <v>0</v>
      </c>
      <c r="EG1251" s="51" t="e">
        <f t="shared" si="638"/>
        <v>#DIV/0!</v>
      </c>
      <c r="EH1251" s="75">
        <f t="shared" si="639"/>
        <v>0</v>
      </c>
      <c r="EI1251" s="51" t="e">
        <f t="shared" si="640"/>
        <v>#DIV/0!</v>
      </c>
      <c r="EJ1251" s="75">
        <f t="shared" si="641"/>
        <v>0</v>
      </c>
      <c r="EK1251" s="51" t="e">
        <f t="shared" si="642"/>
        <v>#DIV/0!</v>
      </c>
      <c r="EL1251" s="75">
        <f t="shared" si="643"/>
        <v>21.524125267775172</v>
      </c>
      <c r="EM1251" s="51">
        <f t="shared" si="644"/>
        <v>0</v>
      </c>
      <c r="EN1251" s="75">
        <f t="shared" si="645"/>
        <v>0</v>
      </c>
      <c r="EO1251" s="51" t="e">
        <f t="shared" si="646"/>
        <v>#DIV/0!</v>
      </c>
      <c r="EP1251" s="75">
        <f t="shared" si="647"/>
        <v>0</v>
      </c>
      <c r="EQ1251" s="51" t="e">
        <f t="shared" si="648"/>
        <v>#DIV/0!</v>
      </c>
      <c r="ER1251" s="51">
        <f t="shared" si="649"/>
        <v>100</v>
      </c>
      <c r="ES1251" s="51">
        <f t="shared" si="650"/>
        <v>0</v>
      </c>
    </row>
    <row r="1252" spans="1:149" x14ac:dyDescent="0.45">
      <c r="A1252" s="78" t="s">
        <v>1468</v>
      </c>
      <c r="B1252" s="174" t="s">
        <v>858</v>
      </c>
      <c r="C1252" s="51" t="s">
        <v>3715</v>
      </c>
      <c r="D1252" s="51" t="s">
        <v>3713</v>
      </c>
      <c r="E1252" s="78" t="s">
        <v>1121</v>
      </c>
      <c r="F1252" s="78" t="s">
        <v>2130</v>
      </c>
      <c r="G1252" s="72" t="s">
        <v>3375</v>
      </c>
      <c r="H1252" s="78" t="s">
        <v>1100</v>
      </c>
      <c r="I1252" s="78">
        <v>0.16666700000000001</v>
      </c>
      <c r="J1252" s="300">
        <v>3000</v>
      </c>
      <c r="K1252" s="78">
        <v>100</v>
      </c>
      <c r="L1252" s="300">
        <v>1525</v>
      </c>
      <c r="M1252" s="72">
        <v>10</v>
      </c>
      <c r="O1252" s="78" t="s">
        <v>3262</v>
      </c>
      <c r="P1252" s="72" t="s">
        <v>1374</v>
      </c>
      <c r="AA1252" s="195"/>
      <c r="AB1252" s="195"/>
      <c r="AC1252" s="195"/>
      <c r="AD1252" s="72"/>
      <c r="AE1252" s="316">
        <v>0</v>
      </c>
      <c r="AF1252" s="195"/>
      <c r="AG1252" s="195">
        <v>1</v>
      </c>
      <c r="AH1252" s="72"/>
      <c r="AQ1252" s="174" t="s">
        <v>824</v>
      </c>
      <c r="AR1252" s="53">
        <v>10.49</v>
      </c>
      <c r="AS1252" s="53">
        <v>354.4</v>
      </c>
      <c r="AT1252" s="77"/>
      <c r="AU1252" s="276"/>
      <c r="AV1252" s="276">
        <v>30000</v>
      </c>
      <c r="AW1252" s="48">
        <v>0</v>
      </c>
      <c r="AX1252" s="49"/>
      <c r="AY1252" s="276">
        <v>10632000</v>
      </c>
      <c r="AZ1252" s="95">
        <v>106556.00472990717</v>
      </c>
      <c r="BB1252" s="80" t="s">
        <v>3412</v>
      </c>
      <c r="BC1252" s="270"/>
      <c r="BD1252" s="72">
        <v>41.866999999999997</v>
      </c>
      <c r="BE1252" s="72"/>
      <c r="BF1252" s="72"/>
      <c r="BG1252" s="72"/>
      <c r="BH1252" s="72">
        <v>34.435200000000002</v>
      </c>
      <c r="BI1252" s="72"/>
      <c r="BJ1252" s="72"/>
      <c r="BK1252" s="72"/>
      <c r="BL1252" s="72"/>
      <c r="BM1252" s="72"/>
      <c r="BN1252" s="72"/>
      <c r="BO1252" s="72"/>
      <c r="BP1252" s="72"/>
      <c r="BQ1252" s="72"/>
      <c r="BR1252" s="72"/>
      <c r="BS1252" s="72"/>
      <c r="BT1252" s="72"/>
      <c r="BU1252" s="72"/>
      <c r="BV1252" s="72"/>
      <c r="BW1252" s="72"/>
      <c r="BX1252" s="72"/>
      <c r="BY1252" s="72"/>
      <c r="BZ1252" s="72">
        <v>20.927900000000001</v>
      </c>
      <c r="CA1252" s="72"/>
      <c r="CB1252" s="72"/>
      <c r="CC1252" s="72"/>
      <c r="CD1252" s="72"/>
      <c r="CE1252" s="72"/>
      <c r="CF1252" s="72"/>
      <c r="CG1252" s="72"/>
      <c r="CH1252" s="72"/>
      <c r="CI1252" s="72"/>
      <c r="CJ1252" s="72"/>
      <c r="CK1252" s="72"/>
      <c r="CL1252" s="72"/>
      <c r="CM1252" s="72"/>
      <c r="CN1252" s="72"/>
      <c r="CO1252" s="72"/>
      <c r="CP1252" s="72"/>
      <c r="CQ1252" s="72"/>
      <c r="CR1252" s="72"/>
      <c r="CS1252" s="72"/>
      <c r="CT1252" s="72"/>
      <c r="CU1252" s="72"/>
      <c r="CV1252" s="72"/>
      <c r="CW1252" s="72"/>
      <c r="CX1252" s="72"/>
      <c r="CY1252" s="72"/>
      <c r="CZ1252" s="72"/>
      <c r="DA1252" s="72"/>
      <c r="DB1252" s="72"/>
      <c r="DC1252" s="72"/>
      <c r="DD1252" s="72"/>
      <c r="DE1252" s="72"/>
      <c r="DF1252" s="72"/>
      <c r="DG1252" s="72"/>
      <c r="DH1252" s="78">
        <f t="shared" si="627"/>
        <v>97.230099999999993</v>
      </c>
      <c r="DJ1252" s="77">
        <f t="shared" si="628"/>
        <v>2.7699000000000069</v>
      </c>
      <c r="DK1252" s="72"/>
      <c r="DL1252" s="51" t="s">
        <v>3339</v>
      </c>
      <c r="DO1252" s="358"/>
      <c r="DP1252" s="72"/>
      <c r="DQ1252" s="374">
        <v>2.77</v>
      </c>
      <c r="DR1252" s="72">
        <v>0.04</v>
      </c>
      <c r="DU1252" s="52"/>
      <c r="DX1252" s="75">
        <f t="shared" si="629"/>
        <v>43.059710933136962</v>
      </c>
      <c r="DY1252" s="51">
        <f t="shared" si="630"/>
        <v>0</v>
      </c>
      <c r="DZ1252" s="75">
        <f t="shared" si="631"/>
        <v>0</v>
      </c>
      <c r="EA1252" s="51" t="e">
        <f t="shared" si="632"/>
        <v>#DIV/0!</v>
      </c>
      <c r="EB1252" s="75">
        <f t="shared" si="633"/>
        <v>35.416193133607813</v>
      </c>
      <c r="EC1252" s="51">
        <f t="shared" si="634"/>
        <v>0</v>
      </c>
      <c r="ED1252" s="75">
        <f t="shared" si="635"/>
        <v>0</v>
      </c>
      <c r="EE1252" s="51" t="e">
        <f t="shared" si="636"/>
        <v>#DIV/0!</v>
      </c>
      <c r="EF1252" s="75">
        <f t="shared" si="637"/>
        <v>0</v>
      </c>
      <c r="EG1252" s="51" t="e">
        <f t="shared" si="638"/>
        <v>#DIV/0!</v>
      </c>
      <c r="EH1252" s="75">
        <f t="shared" si="639"/>
        <v>0</v>
      </c>
      <c r="EI1252" s="51" t="e">
        <f t="shared" si="640"/>
        <v>#DIV/0!</v>
      </c>
      <c r="EJ1252" s="75">
        <f t="shared" si="641"/>
        <v>0</v>
      </c>
      <c r="EK1252" s="51" t="e">
        <f t="shared" si="642"/>
        <v>#DIV/0!</v>
      </c>
      <c r="EL1252" s="75">
        <f t="shared" si="643"/>
        <v>21.524095933255239</v>
      </c>
      <c r="EM1252" s="51">
        <f t="shared" si="644"/>
        <v>0</v>
      </c>
      <c r="EN1252" s="75">
        <f t="shared" si="645"/>
        <v>0</v>
      </c>
      <c r="EO1252" s="51" t="e">
        <f t="shared" si="646"/>
        <v>#DIV/0!</v>
      </c>
      <c r="EP1252" s="75">
        <f t="shared" si="647"/>
        <v>0</v>
      </c>
      <c r="EQ1252" s="51" t="e">
        <f t="shared" si="648"/>
        <v>#DIV/0!</v>
      </c>
      <c r="ER1252" s="51">
        <f t="shared" si="649"/>
        <v>100</v>
      </c>
      <c r="ES1252" s="51">
        <f t="shared" si="650"/>
        <v>0</v>
      </c>
    </row>
    <row r="1253" spans="1:149" x14ac:dyDescent="0.45">
      <c r="A1253" s="78" t="s">
        <v>1468</v>
      </c>
      <c r="B1253" s="174" t="s">
        <v>858</v>
      </c>
      <c r="C1253" s="51" t="s">
        <v>3715</v>
      </c>
      <c r="D1253" s="51" t="s">
        <v>3713</v>
      </c>
      <c r="E1253" s="78" t="s">
        <v>1121</v>
      </c>
      <c r="F1253" s="78" t="s">
        <v>2131</v>
      </c>
      <c r="G1253" s="72" t="s">
        <v>3375</v>
      </c>
      <c r="H1253" s="78" t="s">
        <v>1100</v>
      </c>
      <c r="I1253" s="78">
        <v>8.3333299999999999E-2</v>
      </c>
      <c r="J1253" s="300">
        <v>3000</v>
      </c>
      <c r="K1253" s="78">
        <v>100</v>
      </c>
      <c r="L1253" s="300">
        <v>1625</v>
      </c>
      <c r="M1253" s="72">
        <v>10</v>
      </c>
      <c r="O1253" s="78" t="s">
        <v>3262</v>
      </c>
      <c r="P1253" s="72" t="s">
        <v>1374</v>
      </c>
      <c r="AA1253" s="195"/>
      <c r="AB1253" s="195"/>
      <c r="AC1253" s="195"/>
      <c r="AD1253" s="72"/>
      <c r="AE1253" s="316">
        <v>0</v>
      </c>
      <c r="AF1253" s="195"/>
      <c r="AG1253" s="195">
        <v>1</v>
      </c>
      <c r="AH1253" s="72"/>
      <c r="AQ1253" s="174" t="s">
        <v>824</v>
      </c>
      <c r="AR1253" s="53">
        <v>9.5670000000000002</v>
      </c>
      <c r="AS1253" s="53">
        <v>269.2</v>
      </c>
      <c r="AT1253" s="77"/>
      <c r="AU1253" s="276"/>
      <c r="AV1253" s="276">
        <v>30000</v>
      </c>
      <c r="AW1253" s="48">
        <v>0</v>
      </c>
      <c r="AX1253" s="49"/>
      <c r="AY1253" s="276">
        <v>8076000</v>
      </c>
      <c r="AZ1253" s="95">
        <v>80939.267701159741</v>
      </c>
      <c r="BB1253" s="80" t="s">
        <v>3412</v>
      </c>
      <c r="BC1253" s="270"/>
      <c r="BD1253" s="72">
        <v>40.984200000000001</v>
      </c>
      <c r="BE1253" s="72"/>
      <c r="BF1253" s="72"/>
      <c r="BG1253" s="72"/>
      <c r="BH1253" s="72">
        <v>33.709099999999999</v>
      </c>
      <c r="BI1253" s="72"/>
      <c r="BJ1253" s="72"/>
      <c r="BK1253" s="72"/>
      <c r="BL1253" s="72"/>
      <c r="BM1253" s="72"/>
      <c r="BN1253" s="72"/>
      <c r="BO1253" s="72"/>
      <c r="BP1253" s="72"/>
      <c r="BQ1253" s="72"/>
      <c r="BR1253" s="72"/>
      <c r="BS1253" s="72"/>
      <c r="BT1253" s="72"/>
      <c r="BU1253" s="72"/>
      <c r="BV1253" s="72"/>
      <c r="BW1253" s="72"/>
      <c r="BX1253" s="72"/>
      <c r="BY1253" s="72"/>
      <c r="BZ1253" s="72">
        <v>20.486599999999999</v>
      </c>
      <c r="CA1253" s="72"/>
      <c r="CB1253" s="72"/>
      <c r="CC1253" s="72"/>
      <c r="CD1253" s="72"/>
      <c r="CE1253" s="72"/>
      <c r="CF1253" s="72"/>
      <c r="CG1253" s="72"/>
      <c r="CH1253" s="72"/>
      <c r="CI1253" s="72"/>
      <c r="CJ1253" s="72"/>
      <c r="CK1253" s="72"/>
      <c r="CL1253" s="72"/>
      <c r="CM1253" s="72"/>
      <c r="CN1253" s="72"/>
      <c r="CO1253" s="72"/>
      <c r="CP1253" s="72"/>
      <c r="CQ1253" s="72"/>
      <c r="CR1253" s="72"/>
      <c r="CS1253" s="72"/>
      <c r="CT1253" s="72"/>
      <c r="CU1253" s="72"/>
      <c r="CV1253" s="72"/>
      <c r="CW1253" s="72"/>
      <c r="CX1253" s="72"/>
      <c r="CY1253" s="72"/>
      <c r="CZ1253" s="72"/>
      <c r="DA1253" s="72"/>
      <c r="DB1253" s="72"/>
      <c r="DC1253" s="72"/>
      <c r="DD1253" s="72"/>
      <c r="DE1253" s="72"/>
      <c r="DF1253" s="72"/>
      <c r="DG1253" s="72"/>
      <c r="DH1253" s="78">
        <f t="shared" si="627"/>
        <v>95.179899999999989</v>
      </c>
      <c r="DJ1253" s="77">
        <f t="shared" si="628"/>
        <v>4.8201000000000107</v>
      </c>
      <c r="DK1253" s="72"/>
      <c r="DL1253" s="51" t="s">
        <v>3339</v>
      </c>
      <c r="DO1253" s="358"/>
      <c r="DP1253" s="72"/>
      <c r="DQ1253" s="374">
        <v>4.82</v>
      </c>
      <c r="DR1253" s="72">
        <v>0.08</v>
      </c>
      <c r="DU1253" s="52"/>
      <c r="DX1253" s="75">
        <f t="shared" si="629"/>
        <v>43.059721642909906</v>
      </c>
      <c r="DY1253" s="51">
        <f t="shared" si="630"/>
        <v>0</v>
      </c>
      <c r="DZ1253" s="75">
        <f t="shared" si="631"/>
        <v>0</v>
      </c>
      <c r="EA1253" s="51" t="e">
        <f t="shared" si="632"/>
        <v>#DIV/0!</v>
      </c>
      <c r="EB1253" s="75">
        <f t="shared" si="633"/>
        <v>35.416196066606503</v>
      </c>
      <c r="EC1253" s="51">
        <f t="shared" si="634"/>
        <v>0</v>
      </c>
      <c r="ED1253" s="75">
        <f t="shared" si="635"/>
        <v>0</v>
      </c>
      <c r="EE1253" s="51" t="e">
        <f t="shared" si="636"/>
        <v>#DIV/0!</v>
      </c>
      <c r="EF1253" s="75">
        <f t="shared" si="637"/>
        <v>0</v>
      </c>
      <c r="EG1253" s="51" t="e">
        <f t="shared" si="638"/>
        <v>#DIV/0!</v>
      </c>
      <c r="EH1253" s="75">
        <f t="shared" si="639"/>
        <v>0</v>
      </c>
      <c r="EI1253" s="51" t="e">
        <f t="shared" si="640"/>
        <v>#DIV/0!</v>
      </c>
      <c r="EJ1253" s="75">
        <f t="shared" si="641"/>
        <v>0</v>
      </c>
      <c r="EK1253" s="51" t="e">
        <f t="shared" si="642"/>
        <v>#DIV/0!</v>
      </c>
      <c r="EL1253" s="75">
        <f t="shared" si="643"/>
        <v>21.524082290483602</v>
      </c>
      <c r="EM1253" s="51">
        <f t="shared" si="644"/>
        <v>0</v>
      </c>
      <c r="EN1253" s="75">
        <f t="shared" si="645"/>
        <v>0</v>
      </c>
      <c r="EO1253" s="51" t="e">
        <f t="shared" si="646"/>
        <v>#DIV/0!</v>
      </c>
      <c r="EP1253" s="75">
        <f t="shared" si="647"/>
        <v>0</v>
      </c>
      <c r="EQ1253" s="51" t="e">
        <f t="shared" si="648"/>
        <v>#DIV/0!</v>
      </c>
      <c r="ER1253" s="51">
        <f t="shared" si="649"/>
        <v>100</v>
      </c>
      <c r="ES1253" s="51">
        <f t="shared" si="650"/>
        <v>0</v>
      </c>
    </row>
    <row r="1254" spans="1:149" x14ac:dyDescent="0.45">
      <c r="A1254" s="78" t="s">
        <v>1468</v>
      </c>
      <c r="B1254" s="174" t="s">
        <v>858</v>
      </c>
      <c r="C1254" s="51" t="s">
        <v>3650</v>
      </c>
      <c r="D1254" s="51" t="s">
        <v>3670</v>
      </c>
      <c r="E1254" s="78" t="s">
        <v>1121</v>
      </c>
      <c r="F1254" s="78" t="s">
        <v>2132</v>
      </c>
      <c r="G1254" s="72" t="s">
        <v>3375</v>
      </c>
      <c r="H1254" s="78" t="s">
        <v>1100</v>
      </c>
      <c r="I1254" s="78">
        <v>0.25</v>
      </c>
      <c r="J1254" s="300">
        <v>2000</v>
      </c>
      <c r="K1254" s="78">
        <v>100</v>
      </c>
      <c r="L1254" s="300">
        <v>1450</v>
      </c>
      <c r="M1254" s="72">
        <v>10</v>
      </c>
      <c r="O1254" s="78" t="s">
        <v>3262</v>
      </c>
      <c r="P1254" s="72" t="s">
        <v>1374</v>
      </c>
      <c r="AA1254" s="195"/>
      <c r="AB1254" s="195"/>
      <c r="AC1254" s="195"/>
      <c r="AD1254" s="72"/>
      <c r="AE1254" s="316">
        <v>0</v>
      </c>
      <c r="AF1254" s="195"/>
      <c r="AG1254" s="195">
        <v>1</v>
      </c>
      <c r="AH1254" s="72"/>
      <c r="AQ1254" s="174" t="s">
        <v>824</v>
      </c>
      <c r="AR1254" s="53">
        <v>4.5270000000000001</v>
      </c>
      <c r="AS1254" s="53">
        <v>66.31</v>
      </c>
      <c r="AT1254" s="77"/>
      <c r="AU1254" s="276"/>
      <c r="AV1254" s="276">
        <v>20000</v>
      </c>
      <c r="AW1254" s="48">
        <v>0</v>
      </c>
      <c r="AX1254" s="49"/>
      <c r="AY1254" s="276">
        <v>1326200</v>
      </c>
      <c r="AZ1254" s="95">
        <v>13328.145048730525</v>
      </c>
      <c r="BB1254" s="80" t="s">
        <v>3412</v>
      </c>
      <c r="BC1254" s="270"/>
      <c r="BD1254" s="72">
        <v>67.750200000000007</v>
      </c>
      <c r="BE1254" s="72"/>
      <c r="BF1254" s="72"/>
      <c r="BG1254" s="72"/>
      <c r="BH1254" s="72">
        <v>19.164899999999999</v>
      </c>
      <c r="BI1254" s="72"/>
      <c r="BJ1254" s="72"/>
      <c r="BK1254" s="72"/>
      <c r="BL1254" s="72"/>
      <c r="BM1254" s="72"/>
      <c r="BN1254" s="72"/>
      <c r="BO1254" s="72"/>
      <c r="BP1254" s="72"/>
      <c r="BQ1254" s="72"/>
      <c r="BR1254" s="72"/>
      <c r="BS1254" s="72"/>
      <c r="BT1254" s="72"/>
      <c r="BU1254" s="72"/>
      <c r="BV1254" s="72"/>
      <c r="BW1254" s="72"/>
      <c r="BX1254" s="72"/>
      <c r="BY1254" s="72"/>
      <c r="BZ1254" s="72">
        <v>11.6549</v>
      </c>
      <c r="CA1254" s="72"/>
      <c r="CB1254" s="72"/>
      <c r="CC1254" s="72"/>
      <c r="CD1254" s="72"/>
      <c r="CE1254" s="72"/>
      <c r="CF1254" s="72"/>
      <c r="CG1254" s="72"/>
      <c r="CH1254" s="72"/>
      <c r="CI1254" s="72"/>
      <c r="CJ1254" s="72"/>
      <c r="CK1254" s="72"/>
      <c r="CL1254" s="72"/>
      <c r="CM1254" s="72"/>
      <c r="CN1254" s="72"/>
      <c r="CO1254" s="72"/>
      <c r="CP1254" s="72"/>
      <c r="CQ1254" s="72"/>
      <c r="CR1254" s="72"/>
      <c r="CS1254" s="72"/>
      <c r="CT1254" s="72"/>
      <c r="CU1254" s="72"/>
      <c r="CV1254" s="72"/>
      <c r="CW1254" s="72"/>
      <c r="CX1254" s="72"/>
      <c r="CY1254" s="72"/>
      <c r="CZ1254" s="72"/>
      <c r="DA1254" s="72"/>
      <c r="DB1254" s="72"/>
      <c r="DC1254" s="72"/>
      <c r="DD1254" s="72"/>
      <c r="DE1254" s="72"/>
      <c r="DF1254" s="72"/>
      <c r="DG1254" s="72"/>
      <c r="DH1254" s="78">
        <f t="shared" si="627"/>
        <v>98.570000000000007</v>
      </c>
      <c r="DJ1254" s="77">
        <f t="shared" si="628"/>
        <v>1.4299999999999926</v>
      </c>
      <c r="DK1254" s="72"/>
      <c r="DL1254" s="51" t="s">
        <v>3339</v>
      </c>
      <c r="DO1254" s="358"/>
      <c r="DP1254" s="72"/>
      <c r="DQ1254" s="374">
        <v>1.43</v>
      </c>
      <c r="DR1254" s="72"/>
      <c r="DU1254" s="52"/>
      <c r="DX1254" s="75">
        <f t="shared" si="629"/>
        <v>68.733083088160697</v>
      </c>
      <c r="DY1254" s="51">
        <f t="shared" si="630"/>
        <v>0</v>
      </c>
      <c r="DZ1254" s="75">
        <f t="shared" si="631"/>
        <v>0</v>
      </c>
      <c r="EA1254" s="51" t="e">
        <f t="shared" si="632"/>
        <v>#DIV/0!</v>
      </c>
      <c r="EB1254" s="75">
        <f t="shared" si="633"/>
        <v>19.44293395556457</v>
      </c>
      <c r="EC1254" s="51">
        <f t="shared" si="634"/>
        <v>0</v>
      </c>
      <c r="ED1254" s="75">
        <f t="shared" si="635"/>
        <v>0</v>
      </c>
      <c r="EE1254" s="51" t="e">
        <f t="shared" si="636"/>
        <v>#DIV/0!</v>
      </c>
      <c r="EF1254" s="75">
        <f t="shared" si="637"/>
        <v>0</v>
      </c>
      <c r="EG1254" s="51" t="e">
        <f t="shared" si="638"/>
        <v>#DIV/0!</v>
      </c>
      <c r="EH1254" s="75">
        <f t="shared" si="639"/>
        <v>0</v>
      </c>
      <c r="EI1254" s="51" t="e">
        <f t="shared" si="640"/>
        <v>#DIV/0!</v>
      </c>
      <c r="EJ1254" s="75">
        <f t="shared" si="641"/>
        <v>0</v>
      </c>
      <c r="EK1254" s="51" t="e">
        <f t="shared" si="642"/>
        <v>#DIV/0!</v>
      </c>
      <c r="EL1254" s="75">
        <f t="shared" si="643"/>
        <v>11.823982956274728</v>
      </c>
      <c r="EM1254" s="51">
        <f t="shared" si="644"/>
        <v>0</v>
      </c>
      <c r="EN1254" s="75">
        <f t="shared" si="645"/>
        <v>0</v>
      </c>
      <c r="EO1254" s="51" t="e">
        <f t="shared" si="646"/>
        <v>#DIV/0!</v>
      </c>
      <c r="EP1254" s="75">
        <f t="shared" si="647"/>
        <v>0</v>
      </c>
      <c r="EQ1254" s="51" t="e">
        <f t="shared" si="648"/>
        <v>#DIV/0!</v>
      </c>
      <c r="ER1254" s="51">
        <f t="shared" si="649"/>
        <v>100</v>
      </c>
      <c r="ES1254" s="51">
        <f t="shared" si="650"/>
        <v>0</v>
      </c>
    </row>
    <row r="1255" spans="1:149" s="77" customFormat="1" x14ac:dyDescent="0.45">
      <c r="A1255" s="78" t="s">
        <v>1468</v>
      </c>
      <c r="B1255" s="178" t="s">
        <v>858</v>
      </c>
      <c r="C1255" s="77" t="s">
        <v>3650</v>
      </c>
      <c r="D1255" s="77" t="s">
        <v>3670</v>
      </c>
      <c r="E1255" s="78" t="s">
        <v>1121</v>
      </c>
      <c r="F1255" s="78" t="s">
        <v>2133</v>
      </c>
      <c r="G1255" s="72" t="s">
        <v>3375</v>
      </c>
      <c r="H1255" s="78" t="s">
        <v>1100</v>
      </c>
      <c r="I1255" s="78">
        <v>0.25</v>
      </c>
      <c r="J1255" s="300">
        <v>2000</v>
      </c>
      <c r="K1255" s="78">
        <v>100</v>
      </c>
      <c r="L1255" s="300">
        <v>1450</v>
      </c>
      <c r="M1255" s="72">
        <v>10</v>
      </c>
      <c r="O1255" s="78" t="s">
        <v>3262</v>
      </c>
      <c r="P1255" s="72" t="s">
        <v>1374</v>
      </c>
      <c r="Q1255" s="125"/>
      <c r="R1255" s="125"/>
      <c r="S1255" s="116"/>
      <c r="AA1255" s="195"/>
      <c r="AB1255" s="195"/>
      <c r="AC1255" s="195"/>
      <c r="AD1255" s="72"/>
      <c r="AE1255" s="316">
        <v>0.16</v>
      </c>
      <c r="AF1255" s="195"/>
      <c r="AG1255" s="195">
        <v>0.84</v>
      </c>
      <c r="AH1255" s="72"/>
      <c r="AQ1255" s="174" t="s">
        <v>824</v>
      </c>
      <c r="AR1255" s="66">
        <v>5.0579999999999998</v>
      </c>
      <c r="AS1255" s="66">
        <v>66.650000000000006</v>
      </c>
      <c r="AU1255" s="276">
        <v>3200</v>
      </c>
      <c r="AV1255" s="276">
        <v>16800</v>
      </c>
      <c r="AW1255" s="276">
        <v>16185.599999999999</v>
      </c>
      <c r="AX1255" s="95">
        <v>20.318657351025287</v>
      </c>
      <c r="AY1255" s="276">
        <v>1119720</v>
      </c>
      <c r="AZ1255" s="95">
        <v>11253.046730481483</v>
      </c>
      <c r="BA1255" s="178"/>
      <c r="BB1255" s="98" t="s">
        <v>3412</v>
      </c>
      <c r="BC1255" s="270"/>
      <c r="BD1255" s="72">
        <v>65.090199999999996</v>
      </c>
      <c r="BE1255" s="72"/>
      <c r="BF1255" s="72"/>
      <c r="BG1255" s="72"/>
      <c r="BH1255" s="72">
        <v>18.412500000000001</v>
      </c>
      <c r="BI1255" s="72"/>
      <c r="BJ1255" s="72"/>
      <c r="BK1255" s="72"/>
      <c r="BL1255" s="72"/>
      <c r="BM1255" s="72"/>
      <c r="BN1255" s="72"/>
      <c r="BO1255" s="72"/>
      <c r="BP1255" s="72"/>
      <c r="BQ1255" s="72"/>
      <c r="BR1255" s="72"/>
      <c r="BS1255" s="72"/>
      <c r="BT1255" s="72"/>
      <c r="BU1255" s="72"/>
      <c r="BV1255" s="72"/>
      <c r="BW1255" s="72"/>
      <c r="BX1255" s="72"/>
      <c r="BY1255" s="72"/>
      <c r="BZ1255" s="72">
        <v>11.1973</v>
      </c>
      <c r="CA1255" s="72"/>
      <c r="CB1255" s="72"/>
      <c r="CC1255" s="72"/>
      <c r="CD1255" s="72"/>
      <c r="CE1255" s="72"/>
      <c r="CF1255" s="72"/>
      <c r="CG1255" s="72"/>
      <c r="CH1255" s="72"/>
      <c r="CI1255" s="72"/>
      <c r="CJ1255" s="72"/>
      <c r="CK1255" s="72"/>
      <c r="CL1255" s="72"/>
      <c r="CM1255" s="72"/>
      <c r="CN1255" s="72"/>
      <c r="CO1255" s="72"/>
      <c r="CP1255" s="72"/>
      <c r="CQ1255" s="72"/>
      <c r="CR1255" s="72"/>
      <c r="CS1255" s="72"/>
      <c r="CT1255" s="72"/>
      <c r="CU1255" s="72"/>
      <c r="CV1255" s="72"/>
      <c r="CW1255" s="72"/>
      <c r="CX1255" s="72"/>
      <c r="CY1255" s="72"/>
      <c r="CZ1255" s="72"/>
      <c r="DA1255" s="72"/>
      <c r="DB1255" s="72"/>
      <c r="DC1255" s="72"/>
      <c r="DD1255" s="72"/>
      <c r="DE1255" s="72"/>
      <c r="DF1255" s="72"/>
      <c r="DG1255" s="72"/>
      <c r="DH1255" s="78">
        <f t="shared" si="627"/>
        <v>94.7</v>
      </c>
      <c r="DJ1255" s="77">
        <f t="shared" si="628"/>
        <v>5.2999999999999972</v>
      </c>
      <c r="DK1255" s="72"/>
      <c r="DL1255" s="77" t="s">
        <v>3339</v>
      </c>
      <c r="DO1255" s="358">
        <v>3.1</v>
      </c>
      <c r="DP1255" s="72">
        <v>0.2</v>
      </c>
      <c r="DQ1255" s="374">
        <v>2.2000000000000002</v>
      </c>
      <c r="DR1255" s="72"/>
      <c r="DS1255" s="246"/>
      <c r="DU1255" s="96"/>
      <c r="DW1255" s="178"/>
      <c r="DX1255" s="304">
        <f t="shared" si="629"/>
        <v>68.733051742344244</v>
      </c>
      <c r="DY1255" s="77">
        <f t="shared" si="630"/>
        <v>0</v>
      </c>
      <c r="DZ1255" s="304">
        <f t="shared" si="631"/>
        <v>0</v>
      </c>
      <c r="EA1255" s="77" t="e">
        <f t="shared" si="632"/>
        <v>#DIV/0!</v>
      </c>
      <c r="EB1255" s="304">
        <f t="shared" si="633"/>
        <v>19.442977824709608</v>
      </c>
      <c r="EC1255" s="77">
        <f t="shared" si="634"/>
        <v>0</v>
      </c>
      <c r="ED1255" s="304">
        <f t="shared" si="635"/>
        <v>0</v>
      </c>
      <c r="EE1255" s="77" t="e">
        <f t="shared" si="636"/>
        <v>#DIV/0!</v>
      </c>
      <c r="EF1255" s="304">
        <f t="shared" si="637"/>
        <v>0</v>
      </c>
      <c r="EG1255" s="77" t="e">
        <f t="shared" si="638"/>
        <v>#DIV/0!</v>
      </c>
      <c r="EH1255" s="304">
        <f t="shared" si="639"/>
        <v>0</v>
      </c>
      <c r="EI1255" s="77" t="e">
        <f t="shared" si="640"/>
        <v>#DIV/0!</v>
      </c>
      <c r="EJ1255" s="304">
        <f t="shared" si="641"/>
        <v>0</v>
      </c>
      <c r="EK1255" s="77" t="e">
        <f t="shared" si="642"/>
        <v>#DIV/0!</v>
      </c>
      <c r="EL1255" s="304">
        <f t="shared" si="643"/>
        <v>11.823970432946146</v>
      </c>
      <c r="EM1255" s="77">
        <f t="shared" si="644"/>
        <v>0</v>
      </c>
      <c r="EN1255" s="304">
        <f t="shared" si="645"/>
        <v>0</v>
      </c>
      <c r="EO1255" s="77" t="e">
        <f t="shared" si="646"/>
        <v>#DIV/0!</v>
      </c>
      <c r="EP1255" s="304">
        <f t="shared" si="647"/>
        <v>0</v>
      </c>
      <c r="EQ1255" s="77" t="e">
        <f t="shared" si="648"/>
        <v>#DIV/0!</v>
      </c>
      <c r="ER1255" s="77">
        <f t="shared" si="649"/>
        <v>100</v>
      </c>
      <c r="ES1255" s="77">
        <f t="shared" si="650"/>
        <v>0</v>
      </c>
    </row>
    <row r="1256" spans="1:149" s="77" customFormat="1" x14ac:dyDescent="0.45">
      <c r="A1256" s="78" t="s">
        <v>1468</v>
      </c>
      <c r="B1256" s="178" t="s">
        <v>858</v>
      </c>
      <c r="C1256" s="77" t="s">
        <v>3650</v>
      </c>
      <c r="D1256" s="77" t="s">
        <v>3670</v>
      </c>
      <c r="E1256" s="78" t="s">
        <v>1121</v>
      </c>
      <c r="F1256" s="78" t="s">
        <v>2134</v>
      </c>
      <c r="G1256" s="72" t="s">
        <v>3375</v>
      </c>
      <c r="H1256" s="78" t="s">
        <v>1100</v>
      </c>
      <c r="I1256" s="78">
        <v>0.25</v>
      </c>
      <c r="J1256" s="300">
        <v>2000</v>
      </c>
      <c r="K1256" s="78">
        <v>100</v>
      </c>
      <c r="L1256" s="300">
        <v>1450</v>
      </c>
      <c r="M1256" s="72">
        <v>10</v>
      </c>
      <c r="O1256" s="78" t="s">
        <v>3262</v>
      </c>
      <c r="P1256" s="72" t="s">
        <v>1374</v>
      </c>
      <c r="Q1256" s="125"/>
      <c r="R1256" s="125"/>
      <c r="S1256" s="116"/>
      <c r="AA1256" s="195"/>
      <c r="AB1256" s="195"/>
      <c r="AC1256" s="195"/>
      <c r="AD1256" s="72"/>
      <c r="AE1256" s="316">
        <v>0.34</v>
      </c>
      <c r="AF1256" s="195"/>
      <c r="AG1256" s="195">
        <v>0.66</v>
      </c>
      <c r="AH1256" s="72"/>
      <c r="AQ1256" s="174" t="s">
        <v>824</v>
      </c>
      <c r="AR1256" s="66">
        <v>4.8090000000000002</v>
      </c>
      <c r="AS1256" s="66">
        <v>67.77</v>
      </c>
      <c r="AU1256" s="276">
        <v>6800.0000000000009</v>
      </c>
      <c r="AV1256" s="276">
        <v>13199.999999999998</v>
      </c>
      <c r="AW1256" s="276">
        <v>32701.200000000004</v>
      </c>
      <c r="AX1256" s="95">
        <v>40.09786826708504</v>
      </c>
      <c r="AY1256" s="276">
        <v>894563.99999999977</v>
      </c>
      <c r="AZ1256" s="95">
        <v>8990.2569351323855</v>
      </c>
      <c r="BA1256" s="178"/>
      <c r="BB1256" s="98" t="s">
        <v>3412</v>
      </c>
      <c r="BC1256" s="270"/>
      <c r="BD1256" s="72">
        <v>63.323799999999999</v>
      </c>
      <c r="BE1256" s="72"/>
      <c r="BF1256" s="72"/>
      <c r="BG1256" s="72"/>
      <c r="BH1256" s="72">
        <v>17.912800000000001</v>
      </c>
      <c r="BI1256" s="72"/>
      <c r="BJ1256" s="72"/>
      <c r="BK1256" s="72"/>
      <c r="BL1256" s="72"/>
      <c r="BM1256" s="72"/>
      <c r="BN1256" s="72"/>
      <c r="BO1256" s="72"/>
      <c r="BP1256" s="72"/>
      <c r="BQ1256" s="72"/>
      <c r="BR1256" s="72"/>
      <c r="BS1256" s="72"/>
      <c r="BT1256" s="72"/>
      <c r="BU1256" s="72"/>
      <c r="BV1256" s="72"/>
      <c r="BW1256" s="72"/>
      <c r="BX1256" s="72"/>
      <c r="BY1256" s="72"/>
      <c r="BZ1256" s="72">
        <v>10.8934</v>
      </c>
      <c r="CA1256" s="72"/>
      <c r="CB1256" s="72"/>
      <c r="CC1256" s="72"/>
      <c r="CD1256" s="72"/>
      <c r="CE1256" s="72"/>
      <c r="CF1256" s="72"/>
      <c r="CG1256" s="72"/>
      <c r="CH1256" s="72"/>
      <c r="CI1256" s="72"/>
      <c r="CJ1256" s="72"/>
      <c r="CK1256" s="72"/>
      <c r="CL1256" s="72"/>
      <c r="CM1256" s="72"/>
      <c r="CN1256" s="72"/>
      <c r="CO1256" s="72"/>
      <c r="CP1256" s="72"/>
      <c r="CQ1256" s="72"/>
      <c r="CR1256" s="72"/>
      <c r="CS1256" s="72"/>
      <c r="CT1256" s="72"/>
      <c r="CU1256" s="72"/>
      <c r="CV1256" s="72"/>
      <c r="CW1256" s="72"/>
      <c r="CX1256" s="72"/>
      <c r="CY1256" s="72"/>
      <c r="CZ1256" s="72"/>
      <c r="DA1256" s="72"/>
      <c r="DB1256" s="72"/>
      <c r="DC1256" s="72"/>
      <c r="DD1256" s="72"/>
      <c r="DE1256" s="72"/>
      <c r="DF1256" s="72"/>
      <c r="DG1256" s="72"/>
      <c r="DH1256" s="78">
        <f t="shared" si="627"/>
        <v>92.13</v>
      </c>
      <c r="DJ1256" s="77">
        <f t="shared" si="628"/>
        <v>7.8700000000000045</v>
      </c>
      <c r="DK1256" s="72"/>
      <c r="DL1256" s="77" t="s">
        <v>3339</v>
      </c>
      <c r="DO1256" s="358">
        <v>6.2</v>
      </c>
      <c r="DP1256" s="72">
        <v>0.3</v>
      </c>
      <c r="DQ1256" s="374">
        <v>1.67</v>
      </c>
      <c r="DR1256" s="72"/>
      <c r="DS1256" s="246"/>
      <c r="DU1256" s="96"/>
      <c r="DW1256" s="178"/>
      <c r="DX1256" s="304">
        <f t="shared" si="629"/>
        <v>68.733094540323464</v>
      </c>
      <c r="DY1256" s="77">
        <f t="shared" si="630"/>
        <v>0</v>
      </c>
      <c r="DZ1256" s="304">
        <f t="shared" si="631"/>
        <v>0</v>
      </c>
      <c r="EA1256" s="77" t="e">
        <f t="shared" si="632"/>
        <v>#DIV/0!</v>
      </c>
      <c r="EB1256" s="304">
        <f t="shared" si="633"/>
        <v>19.442961033322483</v>
      </c>
      <c r="EC1256" s="77">
        <f t="shared" si="634"/>
        <v>0</v>
      </c>
      <c r="ED1256" s="304">
        <f t="shared" si="635"/>
        <v>0</v>
      </c>
      <c r="EE1256" s="77" t="e">
        <f t="shared" si="636"/>
        <v>#DIV/0!</v>
      </c>
      <c r="EF1256" s="304">
        <f t="shared" si="637"/>
        <v>0</v>
      </c>
      <c r="EG1256" s="77" t="e">
        <f t="shared" si="638"/>
        <v>#DIV/0!</v>
      </c>
      <c r="EH1256" s="304">
        <f t="shared" si="639"/>
        <v>0</v>
      </c>
      <c r="EI1256" s="77" t="e">
        <f t="shared" si="640"/>
        <v>#DIV/0!</v>
      </c>
      <c r="EJ1256" s="304">
        <f t="shared" si="641"/>
        <v>0</v>
      </c>
      <c r="EK1256" s="77" t="e">
        <f t="shared" si="642"/>
        <v>#DIV/0!</v>
      </c>
      <c r="EL1256" s="304">
        <f t="shared" si="643"/>
        <v>11.823944426354064</v>
      </c>
      <c r="EM1256" s="77">
        <f t="shared" si="644"/>
        <v>0</v>
      </c>
      <c r="EN1256" s="304">
        <f t="shared" si="645"/>
        <v>0</v>
      </c>
      <c r="EO1256" s="77" t="e">
        <f t="shared" si="646"/>
        <v>#DIV/0!</v>
      </c>
      <c r="EP1256" s="304">
        <f t="shared" si="647"/>
        <v>0</v>
      </c>
      <c r="EQ1256" s="77" t="e">
        <f t="shared" si="648"/>
        <v>#DIV/0!</v>
      </c>
      <c r="ER1256" s="77">
        <f t="shared" si="649"/>
        <v>100</v>
      </c>
      <c r="ES1256" s="77">
        <f t="shared" si="650"/>
        <v>0</v>
      </c>
    </row>
    <row r="1257" spans="1:149" s="77" customFormat="1" x14ac:dyDescent="0.45">
      <c r="A1257" s="78" t="s">
        <v>1468</v>
      </c>
      <c r="B1257" s="178" t="s">
        <v>858</v>
      </c>
      <c r="C1257" s="77" t="s">
        <v>3650</v>
      </c>
      <c r="D1257" s="77" t="s">
        <v>3670</v>
      </c>
      <c r="E1257" s="78" t="s">
        <v>1121</v>
      </c>
      <c r="F1257" s="78" t="s">
        <v>2135</v>
      </c>
      <c r="G1257" s="72" t="s">
        <v>3375</v>
      </c>
      <c r="H1257" s="78" t="s">
        <v>1100</v>
      </c>
      <c r="I1257" s="78">
        <v>0.25</v>
      </c>
      <c r="J1257" s="300">
        <v>2000</v>
      </c>
      <c r="K1257" s="78">
        <v>100</v>
      </c>
      <c r="L1257" s="300">
        <v>1450</v>
      </c>
      <c r="M1257" s="72">
        <v>10</v>
      </c>
      <c r="O1257" s="78" t="s">
        <v>3262</v>
      </c>
      <c r="P1257" s="72" t="s">
        <v>1374</v>
      </c>
      <c r="Q1257" s="125"/>
      <c r="R1257" s="125"/>
      <c r="S1257" s="116"/>
      <c r="AA1257" s="195"/>
      <c r="AB1257" s="195"/>
      <c r="AC1257" s="195"/>
      <c r="AD1257" s="72"/>
      <c r="AE1257" s="316">
        <v>0.52</v>
      </c>
      <c r="AF1257" s="195"/>
      <c r="AG1257" s="195">
        <v>0.48</v>
      </c>
      <c r="AH1257" s="72"/>
      <c r="AQ1257" s="174" t="s">
        <v>824</v>
      </c>
      <c r="AR1257" s="66">
        <v>4.6449999999999996</v>
      </c>
      <c r="AS1257" s="66">
        <v>69.55</v>
      </c>
      <c r="AU1257" s="276">
        <v>10400</v>
      </c>
      <c r="AV1257" s="276">
        <v>9600</v>
      </c>
      <c r="AW1257" s="276">
        <v>48307.999999999993</v>
      </c>
      <c r="AX1257" s="95">
        <v>58.091117248000749</v>
      </c>
      <c r="AY1257" s="276">
        <v>667680</v>
      </c>
      <c r="AZ1257" s="95">
        <v>6710.1009547099966</v>
      </c>
      <c r="BA1257" s="178"/>
      <c r="BB1257" s="98" t="s">
        <v>3412</v>
      </c>
      <c r="BC1257" s="270"/>
      <c r="BD1257" s="72">
        <v>58.759900000000002</v>
      </c>
      <c r="BE1257" s="72"/>
      <c r="BF1257" s="72"/>
      <c r="BG1257" s="72"/>
      <c r="BH1257" s="72">
        <v>16.6218</v>
      </c>
      <c r="BI1257" s="72"/>
      <c r="BJ1257" s="72"/>
      <c r="BK1257" s="72"/>
      <c r="BL1257" s="72"/>
      <c r="BM1257" s="72"/>
      <c r="BN1257" s="72"/>
      <c r="BO1257" s="72"/>
      <c r="BP1257" s="72"/>
      <c r="BQ1257" s="72"/>
      <c r="BR1257" s="72"/>
      <c r="BS1257" s="72"/>
      <c r="BT1257" s="72"/>
      <c r="BU1257" s="72"/>
      <c r="BV1257" s="72"/>
      <c r="BW1257" s="72"/>
      <c r="BX1257" s="72"/>
      <c r="BY1257" s="72"/>
      <c r="BZ1257" s="72">
        <v>10.1083</v>
      </c>
      <c r="CA1257" s="72"/>
      <c r="CB1257" s="72"/>
      <c r="CC1257" s="72"/>
      <c r="CD1257" s="72"/>
      <c r="CE1257" s="72"/>
      <c r="CF1257" s="72"/>
      <c r="CG1257" s="72"/>
      <c r="CH1257" s="72"/>
      <c r="CI1257" s="72"/>
      <c r="CJ1257" s="72"/>
      <c r="CK1257" s="72"/>
      <c r="CL1257" s="72"/>
      <c r="CM1257" s="72"/>
      <c r="CN1257" s="72"/>
      <c r="CO1257" s="72"/>
      <c r="CP1257" s="72"/>
      <c r="CQ1257" s="72"/>
      <c r="CR1257" s="72"/>
      <c r="CS1257" s="72"/>
      <c r="CT1257" s="72"/>
      <c r="CU1257" s="72"/>
      <c r="CV1257" s="72"/>
      <c r="CW1257" s="72"/>
      <c r="CX1257" s="72"/>
      <c r="CY1257" s="72"/>
      <c r="CZ1257" s="72"/>
      <c r="DA1257" s="72"/>
      <c r="DB1257" s="72"/>
      <c r="DC1257" s="72"/>
      <c r="DD1257" s="72"/>
      <c r="DE1257" s="72"/>
      <c r="DF1257" s="72"/>
      <c r="DG1257" s="72"/>
      <c r="DH1257" s="78">
        <f t="shared" si="627"/>
        <v>85.49</v>
      </c>
      <c r="DJ1257" s="77">
        <f t="shared" si="628"/>
        <v>14.510000000000005</v>
      </c>
      <c r="DK1257" s="72"/>
      <c r="DL1257" s="77" t="s">
        <v>3339</v>
      </c>
      <c r="DO1257" s="358">
        <v>13.1</v>
      </c>
      <c r="DP1257" s="72">
        <v>1.5</v>
      </c>
      <c r="DQ1257" s="374">
        <v>1.41</v>
      </c>
      <c r="DR1257" s="72"/>
      <c r="DS1257" s="246"/>
      <c r="DU1257" s="96"/>
      <c r="DW1257" s="178"/>
      <c r="DX1257" s="304">
        <f t="shared" si="629"/>
        <v>68.733068195110548</v>
      </c>
      <c r="DY1257" s="77">
        <f t="shared" si="630"/>
        <v>0</v>
      </c>
      <c r="DZ1257" s="304">
        <f t="shared" si="631"/>
        <v>0</v>
      </c>
      <c r="EA1257" s="77" t="e">
        <f t="shared" si="632"/>
        <v>#DIV/0!</v>
      </c>
      <c r="EB1257" s="304">
        <f t="shared" si="633"/>
        <v>19.442975786641714</v>
      </c>
      <c r="EC1257" s="77">
        <f t="shared" si="634"/>
        <v>0</v>
      </c>
      <c r="ED1257" s="304">
        <f t="shared" si="635"/>
        <v>0</v>
      </c>
      <c r="EE1257" s="77" t="e">
        <f t="shared" si="636"/>
        <v>#DIV/0!</v>
      </c>
      <c r="EF1257" s="304">
        <f t="shared" si="637"/>
        <v>0</v>
      </c>
      <c r="EG1257" s="77" t="e">
        <f t="shared" si="638"/>
        <v>#DIV/0!</v>
      </c>
      <c r="EH1257" s="304">
        <f t="shared" si="639"/>
        <v>0</v>
      </c>
      <c r="EI1257" s="77" t="e">
        <f t="shared" si="640"/>
        <v>#DIV/0!</v>
      </c>
      <c r="EJ1257" s="304">
        <f t="shared" si="641"/>
        <v>0</v>
      </c>
      <c r="EK1257" s="77" t="e">
        <f t="shared" si="642"/>
        <v>#DIV/0!</v>
      </c>
      <c r="EL1257" s="304">
        <f t="shared" si="643"/>
        <v>11.823956018247749</v>
      </c>
      <c r="EM1257" s="77">
        <f t="shared" si="644"/>
        <v>0</v>
      </c>
      <c r="EN1257" s="304">
        <f t="shared" si="645"/>
        <v>0</v>
      </c>
      <c r="EO1257" s="77" t="e">
        <f t="shared" si="646"/>
        <v>#DIV/0!</v>
      </c>
      <c r="EP1257" s="304">
        <f t="shared" si="647"/>
        <v>0</v>
      </c>
      <c r="EQ1257" s="77" t="e">
        <f t="shared" si="648"/>
        <v>#DIV/0!</v>
      </c>
      <c r="ER1257" s="77">
        <f t="shared" si="649"/>
        <v>100</v>
      </c>
      <c r="ES1257" s="77">
        <f t="shared" si="650"/>
        <v>0</v>
      </c>
    </row>
    <row r="1258" spans="1:149" s="91" customFormat="1" ht="14.65" thickBot="1" x14ac:dyDescent="0.5">
      <c r="A1258" s="89" t="s">
        <v>1468</v>
      </c>
      <c r="B1258" s="206" t="s">
        <v>858</v>
      </c>
      <c r="C1258" s="91" t="s">
        <v>3650</v>
      </c>
      <c r="D1258" s="91" t="s">
        <v>3670</v>
      </c>
      <c r="E1258" s="89" t="s">
        <v>1121</v>
      </c>
      <c r="F1258" s="89" t="s">
        <v>2136</v>
      </c>
      <c r="G1258" s="90" t="s">
        <v>3375</v>
      </c>
      <c r="H1258" s="89" t="s">
        <v>1100</v>
      </c>
      <c r="I1258" s="89">
        <v>0.25</v>
      </c>
      <c r="J1258" s="301">
        <v>2000</v>
      </c>
      <c r="K1258" s="89">
        <v>100</v>
      </c>
      <c r="L1258" s="301">
        <v>1450</v>
      </c>
      <c r="M1258" s="90">
        <v>10</v>
      </c>
      <c r="O1258" s="89" t="s">
        <v>3262</v>
      </c>
      <c r="P1258" s="90" t="s">
        <v>1374</v>
      </c>
      <c r="Q1258" s="203"/>
      <c r="R1258" s="203"/>
      <c r="S1258" s="205"/>
      <c r="AA1258" s="196"/>
      <c r="AB1258" s="196"/>
      <c r="AC1258" s="196"/>
      <c r="AD1258" s="90"/>
      <c r="AE1258" s="317">
        <v>0.74</v>
      </c>
      <c r="AF1258" s="196"/>
      <c r="AG1258" s="196">
        <v>0.26</v>
      </c>
      <c r="AH1258" s="90"/>
      <c r="AQ1258" s="86" t="s">
        <v>824</v>
      </c>
      <c r="AR1258" s="69">
        <v>4.5460000000000003</v>
      </c>
      <c r="AS1258" s="69">
        <v>72.06</v>
      </c>
      <c r="AU1258" s="277">
        <v>14800</v>
      </c>
      <c r="AV1258" s="277">
        <v>5200</v>
      </c>
      <c r="AW1258" s="277">
        <v>67280.800000000003</v>
      </c>
      <c r="AX1258" s="259">
        <v>79.550501374120003</v>
      </c>
      <c r="AY1258" s="277">
        <v>374712</v>
      </c>
      <c r="AZ1258" s="259">
        <v>3765.8089937414511</v>
      </c>
      <c r="BA1258" s="206"/>
      <c r="BB1258" s="141" t="s">
        <v>3412</v>
      </c>
      <c r="BC1258" s="271"/>
      <c r="BD1258" s="90">
        <v>51.584200000000003</v>
      </c>
      <c r="BE1258" s="90"/>
      <c r="BF1258" s="90"/>
      <c r="BG1258" s="90"/>
      <c r="BH1258" s="90">
        <v>14.591900000000001</v>
      </c>
      <c r="BI1258" s="90"/>
      <c r="BJ1258" s="90"/>
      <c r="BK1258" s="90"/>
      <c r="BL1258" s="90"/>
      <c r="BM1258" s="90"/>
      <c r="BN1258" s="90"/>
      <c r="BO1258" s="90"/>
      <c r="BP1258" s="90"/>
      <c r="BQ1258" s="90"/>
      <c r="BR1258" s="90"/>
      <c r="BS1258" s="90"/>
      <c r="BT1258" s="90"/>
      <c r="BU1258" s="90"/>
      <c r="BV1258" s="90"/>
      <c r="BW1258" s="90"/>
      <c r="BX1258" s="90"/>
      <c r="BY1258" s="90"/>
      <c r="BZ1258" s="90">
        <v>8.8739100000000004</v>
      </c>
      <c r="CA1258" s="90"/>
      <c r="CB1258" s="90"/>
      <c r="CC1258" s="90"/>
      <c r="CD1258" s="90"/>
      <c r="CE1258" s="90"/>
      <c r="CF1258" s="90"/>
      <c r="CG1258" s="90"/>
      <c r="CH1258" s="90"/>
      <c r="CI1258" s="90"/>
      <c r="CJ1258" s="90"/>
      <c r="CK1258" s="90"/>
      <c r="CL1258" s="90"/>
      <c r="CM1258" s="90"/>
      <c r="CN1258" s="90"/>
      <c r="CO1258" s="90"/>
      <c r="CP1258" s="90"/>
      <c r="CQ1258" s="90"/>
      <c r="CR1258" s="90"/>
      <c r="CS1258" s="90"/>
      <c r="CT1258" s="90"/>
      <c r="CU1258" s="90"/>
      <c r="CV1258" s="90"/>
      <c r="CW1258" s="90"/>
      <c r="CX1258" s="90"/>
      <c r="CY1258" s="90"/>
      <c r="CZ1258" s="90"/>
      <c r="DA1258" s="90"/>
      <c r="DB1258" s="90"/>
      <c r="DC1258" s="90"/>
      <c r="DD1258" s="90"/>
      <c r="DE1258" s="90"/>
      <c r="DF1258" s="90"/>
      <c r="DG1258" s="90"/>
      <c r="DH1258" s="89">
        <f t="shared" si="627"/>
        <v>75.05001</v>
      </c>
      <c r="DJ1258" s="91">
        <f t="shared" si="628"/>
        <v>24.94999</v>
      </c>
      <c r="DK1258" s="90"/>
      <c r="DL1258" s="91" t="s">
        <v>3339</v>
      </c>
      <c r="DO1258" s="359">
        <v>23.8</v>
      </c>
      <c r="DP1258" s="90">
        <v>1.7</v>
      </c>
      <c r="DQ1258" s="375">
        <v>1.1499999999999999</v>
      </c>
      <c r="DR1258" s="90"/>
      <c r="DS1258" s="251"/>
      <c r="DU1258" s="97"/>
      <c r="DW1258" s="206"/>
      <c r="DX1258" s="305">
        <f t="shared" si="629"/>
        <v>68.733102100852477</v>
      </c>
      <c r="DY1258" s="91">
        <f t="shared" si="630"/>
        <v>0</v>
      </c>
      <c r="DZ1258" s="305">
        <f t="shared" si="631"/>
        <v>0</v>
      </c>
      <c r="EA1258" s="91" t="e">
        <f t="shared" si="632"/>
        <v>#DIV/0!</v>
      </c>
      <c r="EB1258" s="305">
        <f t="shared" si="633"/>
        <v>19.442902139520037</v>
      </c>
      <c r="EC1258" s="91">
        <f t="shared" si="634"/>
        <v>0</v>
      </c>
      <c r="ED1258" s="305">
        <f t="shared" si="635"/>
        <v>0</v>
      </c>
      <c r="EE1258" s="91" t="e">
        <f t="shared" si="636"/>
        <v>#DIV/0!</v>
      </c>
      <c r="EF1258" s="305">
        <f t="shared" si="637"/>
        <v>0</v>
      </c>
      <c r="EG1258" s="91" t="e">
        <f t="shared" si="638"/>
        <v>#DIV/0!</v>
      </c>
      <c r="EH1258" s="305">
        <f t="shared" si="639"/>
        <v>0</v>
      </c>
      <c r="EI1258" s="91" t="e">
        <f t="shared" si="640"/>
        <v>#DIV/0!</v>
      </c>
      <c r="EJ1258" s="305">
        <f t="shared" si="641"/>
        <v>0</v>
      </c>
      <c r="EK1258" s="91" t="e">
        <f t="shared" si="642"/>
        <v>#DIV/0!</v>
      </c>
      <c r="EL1258" s="305">
        <f t="shared" si="643"/>
        <v>11.823995759627481</v>
      </c>
      <c r="EM1258" s="91">
        <f t="shared" si="644"/>
        <v>0</v>
      </c>
      <c r="EN1258" s="305">
        <f t="shared" si="645"/>
        <v>0</v>
      </c>
      <c r="EO1258" s="91" t="e">
        <f t="shared" si="646"/>
        <v>#DIV/0!</v>
      </c>
      <c r="EP1258" s="305">
        <f t="shared" si="647"/>
        <v>0</v>
      </c>
      <c r="EQ1258" s="91" t="e">
        <f t="shared" si="648"/>
        <v>#DIV/0!</v>
      </c>
      <c r="ER1258" s="91">
        <f t="shared" si="649"/>
        <v>100</v>
      </c>
      <c r="ES1258" s="91">
        <f t="shared" si="650"/>
        <v>0</v>
      </c>
    </row>
    <row r="1259" spans="1:149" x14ac:dyDescent="0.45">
      <c r="A1259" s="78" t="s">
        <v>1469</v>
      </c>
      <c r="B1259" s="174" t="s">
        <v>856</v>
      </c>
      <c r="C1259" s="51" t="s">
        <v>3648</v>
      </c>
      <c r="D1259" s="51" t="s">
        <v>2167</v>
      </c>
      <c r="E1259" s="78" t="s">
        <v>1121</v>
      </c>
      <c r="F1259" s="78" t="s">
        <v>1776</v>
      </c>
      <c r="G1259" s="72" t="s">
        <v>3375</v>
      </c>
      <c r="H1259" s="78" t="s">
        <v>1100</v>
      </c>
      <c r="I1259" s="78">
        <v>8.3333299999999999E-2</v>
      </c>
      <c r="J1259" s="300">
        <v>500</v>
      </c>
      <c r="K1259" s="78">
        <v>100</v>
      </c>
      <c r="L1259" s="300">
        <v>1625</v>
      </c>
      <c r="M1259" s="72">
        <v>10</v>
      </c>
      <c r="O1259" s="88"/>
      <c r="P1259" s="72" t="s">
        <v>1374</v>
      </c>
      <c r="AA1259" s="195"/>
      <c r="AB1259" s="195"/>
      <c r="AC1259" s="195"/>
      <c r="AD1259" s="72"/>
      <c r="AE1259" s="316">
        <v>0</v>
      </c>
      <c r="AF1259" s="195"/>
      <c r="AG1259" s="195">
        <v>1</v>
      </c>
      <c r="AH1259" s="72"/>
      <c r="AQ1259" s="174" t="s">
        <v>824</v>
      </c>
      <c r="AR1259" s="53">
        <v>1.2749999999999999</v>
      </c>
      <c r="AS1259" s="53">
        <v>2.661</v>
      </c>
      <c r="AT1259" s="77"/>
      <c r="AU1259" s="276"/>
      <c r="AV1259" s="276">
        <v>5000</v>
      </c>
      <c r="AW1259" s="276">
        <v>0</v>
      </c>
      <c r="AX1259" s="95"/>
      <c r="AY1259" s="276">
        <v>13305</v>
      </c>
      <c r="AZ1259" s="95">
        <v>143.29923551784916</v>
      </c>
      <c r="BB1259" s="80" t="s">
        <v>3412</v>
      </c>
      <c r="BC1259" s="270" t="s">
        <v>1126</v>
      </c>
      <c r="BD1259" s="72">
        <v>54.824100000000001</v>
      </c>
      <c r="BE1259" s="72"/>
      <c r="BF1259" s="72"/>
      <c r="BG1259" s="72"/>
      <c r="BH1259" s="72"/>
      <c r="BI1259" s="72"/>
      <c r="BJ1259" s="72"/>
      <c r="BK1259" s="72"/>
      <c r="BL1259" s="72"/>
      <c r="BM1259" s="72"/>
      <c r="BN1259" s="72"/>
      <c r="BO1259" s="72"/>
      <c r="BP1259" s="72"/>
      <c r="BQ1259" s="72"/>
      <c r="BR1259" s="72">
        <v>18.386700000000001</v>
      </c>
      <c r="BS1259" s="72"/>
      <c r="BT1259" s="72"/>
      <c r="BU1259" s="72"/>
      <c r="BV1259" s="72"/>
      <c r="BW1259" s="72"/>
      <c r="BX1259" s="72">
        <v>25.589200000000002</v>
      </c>
      <c r="BY1259" s="72"/>
      <c r="BZ1259" s="72"/>
      <c r="CA1259" s="72"/>
      <c r="CB1259" s="72"/>
      <c r="CC1259" s="72"/>
      <c r="CD1259" s="72"/>
      <c r="CE1259" s="72"/>
      <c r="CF1259" s="72"/>
      <c r="CG1259" s="72"/>
      <c r="CH1259" s="72"/>
      <c r="CI1259" s="72"/>
      <c r="CJ1259" s="72"/>
      <c r="CK1259" s="72"/>
      <c r="CL1259" s="72"/>
      <c r="CM1259" s="72"/>
      <c r="CN1259" s="72"/>
      <c r="CO1259" s="72"/>
      <c r="CP1259" s="72"/>
      <c r="CQ1259" s="72"/>
      <c r="CR1259" s="72"/>
      <c r="CS1259" s="72"/>
      <c r="CT1259" s="72"/>
      <c r="CU1259" s="72"/>
      <c r="CV1259" s="72"/>
      <c r="CW1259" s="72"/>
      <c r="CX1259" s="72"/>
      <c r="CY1259" s="72"/>
      <c r="CZ1259" s="72"/>
      <c r="DA1259" s="72"/>
      <c r="DB1259" s="72"/>
      <c r="DC1259" s="72"/>
      <c r="DD1259" s="72"/>
      <c r="DE1259" s="72"/>
      <c r="DF1259" s="72"/>
      <c r="DG1259" s="72"/>
      <c r="DH1259" s="78">
        <f t="shared" si="627"/>
        <v>98.800000000000011</v>
      </c>
      <c r="DJ1259" s="77">
        <f t="shared" si="628"/>
        <v>1.1999999999999886</v>
      </c>
      <c r="DK1259" s="72"/>
      <c r="DL1259" s="51" t="s">
        <v>3448</v>
      </c>
      <c r="DO1259" s="358"/>
      <c r="DP1259" s="72"/>
      <c r="DQ1259" s="374">
        <v>1.2</v>
      </c>
      <c r="DR1259" s="72">
        <v>0.2</v>
      </c>
      <c r="DU1259" s="52"/>
      <c r="DX1259" s="75">
        <f t="shared" si="629"/>
        <v>55.489979757085017</v>
      </c>
      <c r="DY1259" s="51">
        <f t="shared" si="630"/>
        <v>0</v>
      </c>
      <c r="DZ1259" s="75">
        <f t="shared" si="631"/>
        <v>0</v>
      </c>
      <c r="EA1259" s="51" t="e">
        <f t="shared" si="632"/>
        <v>#DIV/0!</v>
      </c>
      <c r="EB1259" s="75">
        <f t="shared" si="633"/>
        <v>0</v>
      </c>
      <c r="EC1259" s="51" t="e">
        <f t="shared" si="634"/>
        <v>#DIV/0!</v>
      </c>
      <c r="ED1259" s="75">
        <f t="shared" si="635"/>
        <v>0</v>
      </c>
      <c r="EE1259" s="51" t="e">
        <f t="shared" si="636"/>
        <v>#DIV/0!</v>
      </c>
      <c r="EF1259" s="75">
        <f t="shared" si="637"/>
        <v>0</v>
      </c>
      <c r="EG1259" s="51" t="e">
        <f t="shared" si="638"/>
        <v>#DIV/0!</v>
      </c>
      <c r="EH1259" s="75">
        <f t="shared" si="639"/>
        <v>18.610020242914977</v>
      </c>
      <c r="EI1259" s="51">
        <f t="shared" si="640"/>
        <v>0</v>
      </c>
      <c r="EJ1259" s="75">
        <f t="shared" si="641"/>
        <v>25.900000000000002</v>
      </c>
      <c r="EK1259" s="51">
        <f t="shared" si="642"/>
        <v>0</v>
      </c>
      <c r="EL1259" s="75">
        <f t="shared" si="643"/>
        <v>0</v>
      </c>
      <c r="EM1259" s="51" t="e">
        <f t="shared" si="644"/>
        <v>#DIV/0!</v>
      </c>
      <c r="EN1259" s="75">
        <f t="shared" si="645"/>
        <v>0</v>
      </c>
      <c r="EO1259" s="51" t="e">
        <f t="shared" si="646"/>
        <v>#DIV/0!</v>
      </c>
      <c r="EP1259" s="75">
        <f t="shared" si="647"/>
        <v>0</v>
      </c>
      <c r="EQ1259" s="51" t="e">
        <f t="shared" si="648"/>
        <v>#DIV/0!</v>
      </c>
      <c r="ER1259" s="51">
        <f t="shared" si="649"/>
        <v>100</v>
      </c>
      <c r="ES1259" s="51">
        <f t="shared" si="650"/>
        <v>0</v>
      </c>
    </row>
    <row r="1260" spans="1:149" x14ac:dyDescent="0.45">
      <c r="A1260" s="78" t="s">
        <v>1469</v>
      </c>
      <c r="B1260" s="174" t="s">
        <v>856</v>
      </c>
      <c r="C1260" s="51" t="s">
        <v>3648</v>
      </c>
      <c r="D1260" s="51" t="s">
        <v>2167</v>
      </c>
      <c r="E1260" s="78" t="s">
        <v>1121</v>
      </c>
      <c r="F1260" s="78" t="s">
        <v>1777</v>
      </c>
      <c r="G1260" s="72" t="s">
        <v>3375</v>
      </c>
      <c r="H1260" s="78" t="s">
        <v>1100</v>
      </c>
      <c r="I1260" s="78">
        <v>8.3333299999999999E-2</v>
      </c>
      <c r="J1260" s="300">
        <v>500</v>
      </c>
      <c r="K1260" s="78">
        <v>100</v>
      </c>
      <c r="L1260" s="300">
        <v>1625</v>
      </c>
      <c r="M1260" s="72">
        <v>10</v>
      </c>
      <c r="O1260" s="78"/>
      <c r="P1260" s="72" t="s">
        <v>1374</v>
      </c>
      <c r="AA1260" s="195"/>
      <c r="AB1260" s="195"/>
      <c r="AC1260" s="195"/>
      <c r="AD1260" s="72"/>
      <c r="AE1260" s="316">
        <v>0</v>
      </c>
      <c r="AF1260" s="195"/>
      <c r="AG1260" s="195">
        <v>1</v>
      </c>
      <c r="AH1260" s="72"/>
      <c r="AQ1260" s="174" t="s">
        <v>824</v>
      </c>
      <c r="AR1260" s="53">
        <v>1.2749999999999999</v>
      </c>
      <c r="AS1260" s="53">
        <v>2.661</v>
      </c>
      <c r="AT1260" s="77"/>
      <c r="AU1260" s="276"/>
      <c r="AV1260" s="276">
        <v>5000</v>
      </c>
      <c r="AW1260" s="276">
        <v>0</v>
      </c>
      <c r="AX1260" s="95"/>
      <c r="AY1260" s="276">
        <v>13305</v>
      </c>
      <c r="AZ1260" s="95">
        <v>143.29923551784916</v>
      </c>
      <c r="BB1260" s="80" t="s">
        <v>3412</v>
      </c>
      <c r="BC1260" s="270" t="s">
        <v>1126</v>
      </c>
      <c r="BD1260" s="72">
        <v>53.880800000000001</v>
      </c>
      <c r="BE1260" s="72"/>
      <c r="BF1260" s="72"/>
      <c r="BG1260" s="72"/>
      <c r="BH1260" s="72"/>
      <c r="BI1260" s="72"/>
      <c r="BJ1260" s="72"/>
      <c r="BK1260" s="72"/>
      <c r="BL1260" s="72"/>
      <c r="BM1260" s="72"/>
      <c r="BN1260" s="72"/>
      <c r="BO1260" s="72"/>
      <c r="BP1260" s="72"/>
      <c r="BQ1260" s="72"/>
      <c r="BR1260" s="72">
        <v>18.0703</v>
      </c>
      <c r="BS1260" s="72"/>
      <c r="BT1260" s="72"/>
      <c r="BU1260" s="72"/>
      <c r="BV1260" s="72"/>
      <c r="BW1260" s="72"/>
      <c r="BX1260" s="72">
        <v>25.148900000000001</v>
      </c>
      <c r="BY1260" s="72"/>
      <c r="BZ1260" s="72"/>
      <c r="CA1260" s="72"/>
      <c r="CB1260" s="72"/>
      <c r="CC1260" s="72"/>
      <c r="CD1260" s="72"/>
      <c r="CE1260" s="72"/>
      <c r="CF1260" s="72"/>
      <c r="CG1260" s="72"/>
      <c r="CH1260" s="72"/>
      <c r="CI1260" s="72"/>
      <c r="CJ1260" s="72"/>
      <c r="CK1260" s="72"/>
      <c r="CL1260" s="72"/>
      <c r="CM1260" s="72"/>
      <c r="CN1260" s="72"/>
      <c r="CO1260" s="72"/>
      <c r="CP1260" s="72"/>
      <c r="CQ1260" s="72"/>
      <c r="CR1260" s="72"/>
      <c r="CS1260" s="72"/>
      <c r="CT1260" s="72"/>
      <c r="CU1260" s="72"/>
      <c r="CV1260" s="72"/>
      <c r="CW1260" s="72"/>
      <c r="CX1260" s="72"/>
      <c r="CY1260" s="72"/>
      <c r="CZ1260" s="72"/>
      <c r="DA1260" s="72"/>
      <c r="DB1260" s="72"/>
      <c r="DC1260" s="72"/>
      <c r="DD1260" s="72"/>
      <c r="DE1260" s="72"/>
      <c r="DF1260" s="72"/>
      <c r="DG1260" s="72"/>
      <c r="DH1260" s="78">
        <f t="shared" si="627"/>
        <v>97.1</v>
      </c>
      <c r="DJ1260" s="77">
        <f t="shared" si="628"/>
        <v>2.9000000000000057</v>
      </c>
      <c r="DK1260" s="72"/>
      <c r="DL1260" s="51" t="s">
        <v>3448</v>
      </c>
      <c r="DO1260" s="358"/>
      <c r="DP1260" s="72"/>
      <c r="DQ1260" s="374">
        <v>2.9</v>
      </c>
      <c r="DR1260" s="72">
        <v>1.1000000000000001</v>
      </c>
      <c r="DU1260" s="52"/>
      <c r="DX1260" s="75">
        <f t="shared" si="629"/>
        <v>55.490010298661176</v>
      </c>
      <c r="DY1260" s="51">
        <f t="shared" si="630"/>
        <v>0</v>
      </c>
      <c r="DZ1260" s="75">
        <f t="shared" si="631"/>
        <v>0</v>
      </c>
      <c r="EA1260" s="51" t="e">
        <f t="shared" si="632"/>
        <v>#DIV/0!</v>
      </c>
      <c r="EB1260" s="75">
        <f t="shared" si="633"/>
        <v>0</v>
      </c>
      <c r="EC1260" s="51" t="e">
        <f t="shared" si="634"/>
        <v>#DIV/0!</v>
      </c>
      <c r="ED1260" s="75">
        <f t="shared" si="635"/>
        <v>0</v>
      </c>
      <c r="EE1260" s="51" t="e">
        <f t="shared" si="636"/>
        <v>#DIV/0!</v>
      </c>
      <c r="EF1260" s="75">
        <f t="shared" si="637"/>
        <v>0</v>
      </c>
      <c r="EG1260" s="51" t="e">
        <f t="shared" si="638"/>
        <v>#DIV/0!</v>
      </c>
      <c r="EH1260" s="75">
        <f t="shared" si="639"/>
        <v>18.609989701338829</v>
      </c>
      <c r="EI1260" s="51">
        <f t="shared" si="640"/>
        <v>0</v>
      </c>
      <c r="EJ1260" s="75">
        <f t="shared" si="641"/>
        <v>25.900000000000002</v>
      </c>
      <c r="EK1260" s="51">
        <f t="shared" si="642"/>
        <v>0</v>
      </c>
      <c r="EL1260" s="75">
        <f t="shared" si="643"/>
        <v>0</v>
      </c>
      <c r="EM1260" s="51" t="e">
        <f t="shared" si="644"/>
        <v>#DIV/0!</v>
      </c>
      <c r="EN1260" s="75">
        <f t="shared" si="645"/>
        <v>0</v>
      </c>
      <c r="EO1260" s="51" t="e">
        <f t="shared" si="646"/>
        <v>#DIV/0!</v>
      </c>
      <c r="EP1260" s="75">
        <f t="shared" si="647"/>
        <v>0</v>
      </c>
      <c r="EQ1260" s="51" t="e">
        <f t="shared" si="648"/>
        <v>#DIV/0!</v>
      </c>
      <c r="ER1260" s="51">
        <f t="shared" si="649"/>
        <v>100</v>
      </c>
      <c r="ES1260" s="51">
        <f t="shared" si="650"/>
        <v>0</v>
      </c>
    </row>
    <row r="1261" spans="1:149" x14ac:dyDescent="0.45">
      <c r="A1261" s="78" t="s">
        <v>1469</v>
      </c>
      <c r="B1261" s="174" t="s">
        <v>856</v>
      </c>
      <c r="C1261" s="51" t="s">
        <v>3648</v>
      </c>
      <c r="D1261" s="51" t="s">
        <v>2167</v>
      </c>
      <c r="E1261" s="78" t="s">
        <v>1121</v>
      </c>
      <c r="F1261" s="78" t="s">
        <v>1778</v>
      </c>
      <c r="G1261" s="72" t="s">
        <v>3375</v>
      </c>
      <c r="H1261" s="78" t="s">
        <v>1100</v>
      </c>
      <c r="I1261" s="78">
        <v>0.25</v>
      </c>
      <c r="J1261" s="300">
        <v>1000</v>
      </c>
      <c r="K1261" s="78">
        <v>100</v>
      </c>
      <c r="L1261" s="300">
        <v>1490</v>
      </c>
      <c r="M1261" s="72">
        <v>10</v>
      </c>
      <c r="O1261" s="78"/>
      <c r="P1261" s="72" t="s">
        <v>1374</v>
      </c>
      <c r="AA1261" s="195"/>
      <c r="AB1261" s="195"/>
      <c r="AC1261" s="195"/>
      <c r="AD1261" s="72"/>
      <c r="AE1261" s="316">
        <v>0</v>
      </c>
      <c r="AF1261" s="195"/>
      <c r="AG1261" s="195">
        <v>1</v>
      </c>
      <c r="AH1261" s="72"/>
      <c r="AQ1261" s="174" t="s">
        <v>824</v>
      </c>
      <c r="AR1261" s="53">
        <v>1.8480000000000001</v>
      </c>
      <c r="AS1261" s="53">
        <v>8.2240000000000002</v>
      </c>
      <c r="AT1261" s="77"/>
      <c r="AU1261" s="276"/>
      <c r="AV1261" s="276">
        <v>10000</v>
      </c>
      <c r="AW1261" s="276">
        <v>0</v>
      </c>
      <c r="AX1261" s="95"/>
      <c r="AY1261" s="276">
        <v>82240</v>
      </c>
      <c r="AZ1261" s="95">
        <v>838.68672959574133</v>
      </c>
      <c r="BB1261" s="80" t="s">
        <v>3412</v>
      </c>
      <c r="BC1261" s="270" t="s">
        <v>1126</v>
      </c>
      <c r="BD1261" s="72">
        <v>54.7575</v>
      </c>
      <c r="BE1261" s="72"/>
      <c r="BF1261" s="72"/>
      <c r="BG1261" s="72"/>
      <c r="BH1261" s="72"/>
      <c r="BI1261" s="72"/>
      <c r="BJ1261" s="72"/>
      <c r="BK1261" s="72"/>
      <c r="BL1261" s="72"/>
      <c r="BM1261" s="72"/>
      <c r="BN1261" s="72"/>
      <c r="BO1261" s="72"/>
      <c r="BP1261" s="72"/>
      <c r="BQ1261" s="72"/>
      <c r="BR1261" s="72">
        <v>18.3643</v>
      </c>
      <c r="BS1261" s="72"/>
      <c r="BT1261" s="72"/>
      <c r="BU1261" s="72"/>
      <c r="BV1261" s="72"/>
      <c r="BW1261" s="72"/>
      <c r="BX1261" s="72">
        <v>25.5581</v>
      </c>
      <c r="BY1261" s="72"/>
      <c r="BZ1261" s="72"/>
      <c r="CA1261" s="72"/>
      <c r="CB1261" s="72"/>
      <c r="CC1261" s="72"/>
      <c r="CD1261" s="72"/>
      <c r="CE1261" s="72"/>
      <c r="CF1261" s="72"/>
      <c r="CG1261" s="72"/>
      <c r="CH1261" s="72"/>
      <c r="CI1261" s="72"/>
      <c r="CJ1261" s="72"/>
      <c r="CK1261" s="72"/>
      <c r="CL1261" s="72"/>
      <c r="CM1261" s="72"/>
      <c r="CN1261" s="72"/>
      <c r="CO1261" s="72"/>
      <c r="CP1261" s="72"/>
      <c r="CQ1261" s="72"/>
      <c r="CR1261" s="72"/>
      <c r="CS1261" s="72"/>
      <c r="CT1261" s="72"/>
      <c r="CU1261" s="72"/>
      <c r="CV1261" s="72"/>
      <c r="CW1261" s="72"/>
      <c r="CX1261" s="72"/>
      <c r="CY1261" s="72"/>
      <c r="CZ1261" s="72"/>
      <c r="DA1261" s="72"/>
      <c r="DB1261" s="72"/>
      <c r="DC1261" s="72"/>
      <c r="DD1261" s="72"/>
      <c r="DE1261" s="72"/>
      <c r="DF1261" s="72"/>
      <c r="DG1261" s="72"/>
      <c r="DH1261" s="78">
        <f t="shared" si="627"/>
        <v>98.679900000000004</v>
      </c>
      <c r="DJ1261" s="77">
        <f t="shared" si="628"/>
        <v>1.3200999999999965</v>
      </c>
      <c r="DK1261" s="72"/>
      <c r="DL1261" s="51" t="s">
        <v>3448</v>
      </c>
      <c r="DO1261" s="358"/>
      <c r="DP1261" s="72"/>
      <c r="DQ1261" s="374">
        <v>1.32</v>
      </c>
      <c r="DR1261" s="72">
        <v>0.04</v>
      </c>
      <c r="DU1261" s="52"/>
      <c r="DX1261" s="75">
        <f t="shared" si="629"/>
        <v>55.490023804239762</v>
      </c>
      <c r="DY1261" s="51">
        <f t="shared" si="630"/>
        <v>0</v>
      </c>
      <c r="DZ1261" s="75">
        <f t="shared" si="631"/>
        <v>0</v>
      </c>
      <c r="EA1261" s="51" t="e">
        <f t="shared" si="632"/>
        <v>#DIV/0!</v>
      </c>
      <c r="EB1261" s="75">
        <f t="shared" si="633"/>
        <v>0</v>
      </c>
      <c r="EC1261" s="51" t="e">
        <f t="shared" si="634"/>
        <v>#DIV/0!</v>
      </c>
      <c r="ED1261" s="75">
        <f t="shared" si="635"/>
        <v>0</v>
      </c>
      <c r="EE1261" s="51" t="e">
        <f t="shared" si="636"/>
        <v>#DIV/0!</v>
      </c>
      <c r="EF1261" s="75">
        <f t="shared" si="637"/>
        <v>0</v>
      </c>
      <c r="EG1261" s="51" t="e">
        <f t="shared" si="638"/>
        <v>#DIV/0!</v>
      </c>
      <c r="EH1261" s="75">
        <f t="shared" si="639"/>
        <v>18.609970216832401</v>
      </c>
      <c r="EI1261" s="51">
        <f t="shared" si="640"/>
        <v>0</v>
      </c>
      <c r="EJ1261" s="75">
        <f t="shared" si="641"/>
        <v>25.900005978927826</v>
      </c>
      <c r="EK1261" s="51">
        <f t="shared" si="642"/>
        <v>0</v>
      </c>
      <c r="EL1261" s="75">
        <f t="shared" si="643"/>
        <v>0</v>
      </c>
      <c r="EM1261" s="51" t="e">
        <f t="shared" si="644"/>
        <v>#DIV/0!</v>
      </c>
      <c r="EN1261" s="75">
        <f t="shared" si="645"/>
        <v>0</v>
      </c>
      <c r="EO1261" s="51" t="e">
        <f t="shared" si="646"/>
        <v>#DIV/0!</v>
      </c>
      <c r="EP1261" s="75">
        <f t="shared" si="647"/>
        <v>0</v>
      </c>
      <c r="EQ1261" s="51" t="e">
        <f t="shared" si="648"/>
        <v>#DIV/0!</v>
      </c>
      <c r="ER1261" s="51">
        <f t="shared" si="649"/>
        <v>100</v>
      </c>
      <c r="ES1261" s="51">
        <f t="shared" si="650"/>
        <v>0</v>
      </c>
    </row>
    <row r="1262" spans="1:149" x14ac:dyDescent="0.45">
      <c r="A1262" s="78" t="s">
        <v>1469</v>
      </c>
      <c r="B1262" s="174" t="s">
        <v>856</v>
      </c>
      <c r="C1262" s="51" t="s">
        <v>3648</v>
      </c>
      <c r="D1262" s="51" t="s">
        <v>2167</v>
      </c>
      <c r="E1262" s="78" t="s">
        <v>1121</v>
      </c>
      <c r="F1262" s="78" t="s">
        <v>1779</v>
      </c>
      <c r="G1262" s="72" t="s">
        <v>3375</v>
      </c>
      <c r="H1262" s="78" t="s">
        <v>1100</v>
      </c>
      <c r="I1262" s="78">
        <v>0.16666700000000001</v>
      </c>
      <c r="J1262" s="300">
        <v>1000</v>
      </c>
      <c r="K1262" s="78">
        <v>100</v>
      </c>
      <c r="L1262" s="300">
        <v>1580</v>
      </c>
      <c r="M1262" s="72">
        <v>10</v>
      </c>
      <c r="O1262" s="78"/>
      <c r="P1262" s="72" t="s">
        <v>1374</v>
      </c>
      <c r="AA1262" s="195"/>
      <c r="AB1262" s="195"/>
      <c r="AC1262" s="195"/>
      <c r="AD1262" s="72"/>
      <c r="AE1262" s="316">
        <v>0</v>
      </c>
      <c r="AF1262" s="195"/>
      <c r="AG1262" s="195">
        <v>1</v>
      </c>
      <c r="AH1262" s="72"/>
      <c r="AQ1262" s="174" t="s">
        <v>824</v>
      </c>
      <c r="AR1262" s="53">
        <v>1.839</v>
      </c>
      <c r="AS1262" s="53">
        <v>7.5019999999999998</v>
      </c>
      <c r="AT1262" s="77"/>
      <c r="AU1262" s="276"/>
      <c r="AV1262" s="276">
        <v>10000</v>
      </c>
      <c r="AW1262" s="276">
        <v>0</v>
      </c>
      <c r="AX1262" s="95"/>
      <c r="AY1262" s="276">
        <v>75020</v>
      </c>
      <c r="AZ1262" s="95">
        <v>765.05688781946151</v>
      </c>
      <c r="BB1262" s="80" t="s">
        <v>3412</v>
      </c>
      <c r="BC1262" s="270" t="s">
        <v>1126</v>
      </c>
      <c r="BD1262" s="72">
        <v>54.5578</v>
      </c>
      <c r="BE1262" s="72"/>
      <c r="BF1262" s="72"/>
      <c r="BG1262" s="72"/>
      <c r="BH1262" s="72"/>
      <c r="BI1262" s="72"/>
      <c r="BJ1262" s="72"/>
      <c r="BK1262" s="72"/>
      <c r="BL1262" s="72"/>
      <c r="BM1262" s="72"/>
      <c r="BN1262" s="72"/>
      <c r="BO1262" s="72"/>
      <c r="BP1262" s="72"/>
      <c r="BQ1262" s="72"/>
      <c r="BR1262" s="72">
        <v>18.2974</v>
      </c>
      <c r="BS1262" s="72"/>
      <c r="BT1262" s="72"/>
      <c r="BU1262" s="72"/>
      <c r="BV1262" s="72"/>
      <c r="BW1262" s="72"/>
      <c r="BX1262" s="72">
        <v>25.4649</v>
      </c>
      <c r="BY1262" s="72"/>
      <c r="BZ1262" s="72"/>
      <c r="CA1262" s="72"/>
      <c r="CB1262" s="72"/>
      <c r="CC1262" s="72"/>
      <c r="CD1262" s="72"/>
      <c r="CE1262" s="72"/>
      <c r="CF1262" s="72"/>
      <c r="CG1262" s="72"/>
      <c r="CH1262" s="72"/>
      <c r="CI1262" s="72"/>
      <c r="CJ1262" s="72"/>
      <c r="CK1262" s="72"/>
      <c r="CL1262" s="72"/>
      <c r="CM1262" s="72"/>
      <c r="CN1262" s="72"/>
      <c r="CO1262" s="72"/>
      <c r="CP1262" s="72"/>
      <c r="CQ1262" s="72"/>
      <c r="CR1262" s="72"/>
      <c r="CS1262" s="72"/>
      <c r="CT1262" s="72"/>
      <c r="CU1262" s="72"/>
      <c r="CV1262" s="72"/>
      <c r="CW1262" s="72"/>
      <c r="CX1262" s="72"/>
      <c r="CY1262" s="72"/>
      <c r="CZ1262" s="72"/>
      <c r="DA1262" s="72"/>
      <c r="DB1262" s="72"/>
      <c r="DC1262" s="72"/>
      <c r="DD1262" s="72"/>
      <c r="DE1262" s="72"/>
      <c r="DF1262" s="72"/>
      <c r="DG1262" s="72"/>
      <c r="DH1262" s="78">
        <f t="shared" si="627"/>
        <v>98.320099999999996</v>
      </c>
      <c r="DJ1262" s="77">
        <f t="shared" si="628"/>
        <v>1.6799000000000035</v>
      </c>
      <c r="DK1262" s="72"/>
      <c r="DL1262" s="51" t="s">
        <v>3448</v>
      </c>
      <c r="DO1262" s="358"/>
      <c r="DP1262" s="72"/>
      <c r="DQ1262" s="374">
        <v>1.68</v>
      </c>
      <c r="DR1262" s="72">
        <v>0.05</v>
      </c>
      <c r="DU1262" s="52"/>
      <c r="DX1262" s="75">
        <f t="shared" si="629"/>
        <v>55.489976108649195</v>
      </c>
      <c r="DY1262" s="51">
        <f t="shared" si="630"/>
        <v>0</v>
      </c>
      <c r="DZ1262" s="75">
        <f t="shared" si="631"/>
        <v>0</v>
      </c>
      <c r="EA1262" s="51" t="e">
        <f t="shared" si="632"/>
        <v>#DIV/0!</v>
      </c>
      <c r="EB1262" s="75">
        <f t="shared" si="633"/>
        <v>0</v>
      </c>
      <c r="EC1262" s="51" t="e">
        <f t="shared" si="634"/>
        <v>#DIV/0!</v>
      </c>
      <c r="ED1262" s="75">
        <f t="shared" si="635"/>
        <v>0</v>
      </c>
      <c r="EE1262" s="51" t="e">
        <f t="shared" si="636"/>
        <v>#DIV/0!</v>
      </c>
      <c r="EF1262" s="75">
        <f t="shared" si="637"/>
        <v>0</v>
      </c>
      <c r="EG1262" s="51" t="e">
        <f t="shared" si="638"/>
        <v>#DIV/0!</v>
      </c>
      <c r="EH1262" s="75">
        <f t="shared" si="639"/>
        <v>18.610029892158369</v>
      </c>
      <c r="EI1262" s="51">
        <f t="shared" si="640"/>
        <v>0</v>
      </c>
      <c r="EJ1262" s="75">
        <f t="shared" si="641"/>
        <v>25.899993999192432</v>
      </c>
      <c r="EK1262" s="51">
        <f t="shared" si="642"/>
        <v>0</v>
      </c>
      <c r="EL1262" s="75">
        <f t="shared" si="643"/>
        <v>0</v>
      </c>
      <c r="EM1262" s="51" t="e">
        <f t="shared" si="644"/>
        <v>#DIV/0!</v>
      </c>
      <c r="EN1262" s="75">
        <f t="shared" si="645"/>
        <v>0</v>
      </c>
      <c r="EO1262" s="51" t="e">
        <f t="shared" si="646"/>
        <v>#DIV/0!</v>
      </c>
      <c r="EP1262" s="75">
        <f t="shared" si="647"/>
        <v>0</v>
      </c>
      <c r="EQ1262" s="51" t="e">
        <f t="shared" si="648"/>
        <v>#DIV/0!</v>
      </c>
      <c r="ER1262" s="51">
        <f t="shared" si="649"/>
        <v>100</v>
      </c>
      <c r="ES1262" s="51">
        <f t="shared" si="650"/>
        <v>0</v>
      </c>
    </row>
    <row r="1263" spans="1:149" x14ac:dyDescent="0.45">
      <c r="A1263" s="78" t="s">
        <v>1469</v>
      </c>
      <c r="B1263" s="174" t="s">
        <v>856</v>
      </c>
      <c r="C1263" s="51" t="s">
        <v>3648</v>
      </c>
      <c r="D1263" s="51" t="s">
        <v>2167</v>
      </c>
      <c r="E1263" s="78" t="s">
        <v>1121</v>
      </c>
      <c r="F1263" s="78" t="s">
        <v>1780</v>
      </c>
      <c r="G1263" s="72" t="s">
        <v>3375</v>
      </c>
      <c r="H1263" s="78" t="s">
        <v>1100</v>
      </c>
      <c r="I1263" s="78">
        <v>8.3333299999999999E-2</v>
      </c>
      <c r="J1263" s="300">
        <v>1000</v>
      </c>
      <c r="K1263" s="78">
        <v>100</v>
      </c>
      <c r="L1263" s="300">
        <v>1625</v>
      </c>
      <c r="M1263" s="72">
        <v>10</v>
      </c>
      <c r="O1263" s="78"/>
      <c r="P1263" s="72" t="s">
        <v>1374</v>
      </c>
      <c r="AA1263" s="195"/>
      <c r="AB1263" s="195"/>
      <c r="AC1263" s="195"/>
      <c r="AD1263" s="72"/>
      <c r="AE1263" s="316">
        <v>0</v>
      </c>
      <c r="AF1263" s="195"/>
      <c r="AG1263" s="195">
        <v>1</v>
      </c>
      <c r="AH1263" s="72"/>
      <c r="AQ1263" s="174" t="s">
        <v>824</v>
      </c>
      <c r="AR1263" s="53">
        <v>1.833</v>
      </c>
      <c r="AS1263" s="53">
        <v>7.1859999999999999</v>
      </c>
      <c r="AT1263" s="77"/>
      <c r="AU1263" s="276"/>
      <c r="AV1263" s="276">
        <v>10000</v>
      </c>
      <c r="AW1263" s="276">
        <v>0</v>
      </c>
      <c r="AX1263" s="95"/>
      <c r="AY1263" s="276">
        <v>71860</v>
      </c>
      <c r="AZ1263" s="95">
        <v>732.83108449355518</v>
      </c>
      <c r="BB1263" s="80" t="s">
        <v>3412</v>
      </c>
      <c r="BC1263" s="270" t="s">
        <v>1126</v>
      </c>
      <c r="BD1263" s="72">
        <v>54.435699999999997</v>
      </c>
      <c r="BE1263" s="72"/>
      <c r="BF1263" s="72"/>
      <c r="BG1263" s="72"/>
      <c r="BH1263" s="72"/>
      <c r="BI1263" s="72"/>
      <c r="BJ1263" s="72"/>
      <c r="BK1263" s="72"/>
      <c r="BL1263" s="72"/>
      <c r="BM1263" s="72"/>
      <c r="BN1263" s="72"/>
      <c r="BO1263" s="72"/>
      <c r="BP1263" s="72"/>
      <c r="BQ1263" s="72"/>
      <c r="BR1263" s="72">
        <v>18.256399999999999</v>
      </c>
      <c r="BS1263" s="72"/>
      <c r="BT1263" s="72"/>
      <c r="BU1263" s="72"/>
      <c r="BV1263" s="72"/>
      <c r="BW1263" s="72"/>
      <c r="BX1263" s="72">
        <v>25.407900000000001</v>
      </c>
      <c r="BY1263" s="72"/>
      <c r="BZ1263" s="72"/>
      <c r="CA1263" s="72"/>
      <c r="CB1263" s="72"/>
      <c r="CC1263" s="72"/>
      <c r="CD1263" s="72"/>
      <c r="CE1263" s="72"/>
      <c r="CF1263" s="72"/>
      <c r="CG1263" s="72"/>
      <c r="CH1263" s="72"/>
      <c r="CI1263" s="72"/>
      <c r="CJ1263" s="72"/>
      <c r="CK1263" s="72"/>
      <c r="CL1263" s="72"/>
      <c r="CM1263" s="72"/>
      <c r="CN1263" s="72"/>
      <c r="CO1263" s="72"/>
      <c r="CP1263" s="72"/>
      <c r="CQ1263" s="72"/>
      <c r="CR1263" s="72"/>
      <c r="CS1263" s="72"/>
      <c r="CT1263" s="72"/>
      <c r="CU1263" s="72"/>
      <c r="CV1263" s="72"/>
      <c r="CW1263" s="72"/>
      <c r="CX1263" s="72"/>
      <c r="CY1263" s="72"/>
      <c r="CZ1263" s="72"/>
      <c r="DA1263" s="72"/>
      <c r="DB1263" s="72"/>
      <c r="DC1263" s="72"/>
      <c r="DD1263" s="72"/>
      <c r="DE1263" s="72"/>
      <c r="DF1263" s="72"/>
      <c r="DG1263" s="72"/>
      <c r="DH1263" s="78">
        <f t="shared" si="627"/>
        <v>98.1</v>
      </c>
      <c r="DJ1263" s="77">
        <f t="shared" si="628"/>
        <v>1.9000000000000057</v>
      </c>
      <c r="DK1263" s="72"/>
      <c r="DL1263" s="51" t="s">
        <v>3448</v>
      </c>
      <c r="DO1263" s="358"/>
      <c r="DP1263" s="72"/>
      <c r="DQ1263" s="374">
        <v>1.9</v>
      </c>
      <c r="DR1263" s="72">
        <v>0.2</v>
      </c>
      <c r="DU1263" s="52"/>
      <c r="DX1263" s="75">
        <f t="shared" si="629"/>
        <v>55.490010193679915</v>
      </c>
      <c r="DY1263" s="51">
        <f t="shared" si="630"/>
        <v>0</v>
      </c>
      <c r="DZ1263" s="75">
        <f t="shared" si="631"/>
        <v>0</v>
      </c>
      <c r="EA1263" s="51" t="e">
        <f t="shared" si="632"/>
        <v>#DIV/0!</v>
      </c>
      <c r="EB1263" s="75">
        <f t="shared" si="633"/>
        <v>0</v>
      </c>
      <c r="EC1263" s="51" t="e">
        <f t="shared" si="634"/>
        <v>#DIV/0!</v>
      </c>
      <c r="ED1263" s="75">
        <f t="shared" si="635"/>
        <v>0</v>
      </c>
      <c r="EE1263" s="51" t="e">
        <f t="shared" si="636"/>
        <v>#DIV/0!</v>
      </c>
      <c r="EF1263" s="75">
        <f t="shared" si="637"/>
        <v>0</v>
      </c>
      <c r="EG1263" s="51" t="e">
        <f t="shared" si="638"/>
        <v>#DIV/0!</v>
      </c>
      <c r="EH1263" s="75">
        <f t="shared" si="639"/>
        <v>18.609989806320083</v>
      </c>
      <c r="EI1263" s="51">
        <f t="shared" si="640"/>
        <v>0</v>
      </c>
      <c r="EJ1263" s="75">
        <f t="shared" si="641"/>
        <v>25.900000000000002</v>
      </c>
      <c r="EK1263" s="51">
        <f t="shared" si="642"/>
        <v>0</v>
      </c>
      <c r="EL1263" s="75">
        <f t="shared" si="643"/>
        <v>0</v>
      </c>
      <c r="EM1263" s="51" t="e">
        <f t="shared" si="644"/>
        <v>#DIV/0!</v>
      </c>
      <c r="EN1263" s="75">
        <f t="shared" si="645"/>
        <v>0</v>
      </c>
      <c r="EO1263" s="51" t="e">
        <f t="shared" si="646"/>
        <v>#DIV/0!</v>
      </c>
      <c r="EP1263" s="75">
        <f t="shared" si="647"/>
        <v>0</v>
      </c>
      <c r="EQ1263" s="51" t="e">
        <f t="shared" si="648"/>
        <v>#DIV/0!</v>
      </c>
      <c r="ER1263" s="51">
        <f t="shared" si="649"/>
        <v>100</v>
      </c>
      <c r="ES1263" s="51">
        <f t="shared" si="650"/>
        <v>0</v>
      </c>
    </row>
    <row r="1264" spans="1:149" x14ac:dyDescent="0.45">
      <c r="A1264" s="78" t="s">
        <v>1469</v>
      </c>
      <c r="B1264" s="174" t="s">
        <v>856</v>
      </c>
      <c r="C1264" s="51" t="s">
        <v>3648</v>
      </c>
      <c r="D1264" s="51" t="s">
        <v>2167</v>
      </c>
      <c r="E1264" s="78" t="s">
        <v>1121</v>
      </c>
      <c r="F1264" s="78" t="s">
        <v>2096</v>
      </c>
      <c r="G1264" s="72" t="s">
        <v>3375</v>
      </c>
      <c r="H1264" s="78" t="s">
        <v>1100</v>
      </c>
      <c r="I1264" s="78">
        <v>8.3333299999999999E-2</v>
      </c>
      <c r="J1264" s="300">
        <v>1000</v>
      </c>
      <c r="K1264" s="78">
        <v>100</v>
      </c>
      <c r="L1264" s="300">
        <v>1625</v>
      </c>
      <c r="M1264" s="72">
        <v>10</v>
      </c>
      <c r="O1264" s="78"/>
      <c r="P1264" s="72" t="s">
        <v>1374</v>
      </c>
      <c r="AA1264" s="195"/>
      <c r="AB1264" s="195"/>
      <c r="AC1264" s="195"/>
      <c r="AD1264" s="72"/>
      <c r="AE1264" s="316">
        <v>0</v>
      </c>
      <c r="AF1264" s="195"/>
      <c r="AG1264" s="195">
        <v>1</v>
      </c>
      <c r="AH1264" s="72"/>
      <c r="AQ1264" s="174" t="s">
        <v>824</v>
      </c>
      <c r="AR1264" s="53">
        <v>1.833</v>
      </c>
      <c r="AS1264" s="53">
        <v>7.1859999999999999</v>
      </c>
      <c r="AT1264" s="77"/>
      <c r="AU1264" s="276"/>
      <c r="AV1264" s="276">
        <v>10000</v>
      </c>
      <c r="AW1264" s="276">
        <v>0</v>
      </c>
      <c r="AX1264" s="95"/>
      <c r="AY1264" s="276">
        <v>71860</v>
      </c>
      <c r="AZ1264" s="95">
        <v>732.83108449355518</v>
      </c>
      <c r="BB1264" s="80" t="s">
        <v>3412</v>
      </c>
      <c r="BC1264" s="270" t="s">
        <v>1126</v>
      </c>
      <c r="BD1264" s="72">
        <v>53.825299999999999</v>
      </c>
      <c r="BE1264" s="72"/>
      <c r="BF1264" s="72"/>
      <c r="BG1264" s="72"/>
      <c r="BH1264" s="72"/>
      <c r="BI1264" s="72"/>
      <c r="BJ1264" s="72"/>
      <c r="BK1264" s="72"/>
      <c r="BL1264" s="72"/>
      <c r="BM1264" s="72"/>
      <c r="BN1264" s="72"/>
      <c r="BO1264" s="72"/>
      <c r="BP1264" s="72"/>
      <c r="BQ1264" s="72"/>
      <c r="BR1264" s="72">
        <v>18.0517</v>
      </c>
      <c r="BS1264" s="72"/>
      <c r="BT1264" s="72"/>
      <c r="BU1264" s="72"/>
      <c r="BV1264" s="72"/>
      <c r="BW1264" s="72"/>
      <c r="BX1264" s="72">
        <v>25.123000000000001</v>
      </c>
      <c r="BY1264" s="72"/>
      <c r="BZ1264" s="72"/>
      <c r="CA1264" s="72"/>
      <c r="CB1264" s="72"/>
      <c r="CC1264" s="72"/>
      <c r="CD1264" s="72"/>
      <c r="CE1264" s="72"/>
      <c r="CF1264" s="72"/>
      <c r="CG1264" s="72"/>
      <c r="CH1264" s="72"/>
      <c r="CI1264" s="72"/>
      <c r="CJ1264" s="72"/>
      <c r="CK1264" s="72"/>
      <c r="CL1264" s="72"/>
      <c r="CM1264" s="72"/>
      <c r="CN1264" s="72"/>
      <c r="CO1264" s="72"/>
      <c r="CP1264" s="72"/>
      <c r="CQ1264" s="72"/>
      <c r="CR1264" s="72"/>
      <c r="CS1264" s="72"/>
      <c r="CT1264" s="72"/>
      <c r="CU1264" s="72"/>
      <c r="CV1264" s="72"/>
      <c r="CW1264" s="72"/>
      <c r="CX1264" s="72"/>
      <c r="CY1264" s="72"/>
      <c r="CZ1264" s="72"/>
      <c r="DA1264" s="72"/>
      <c r="DB1264" s="72"/>
      <c r="DC1264" s="72"/>
      <c r="DD1264" s="72"/>
      <c r="DE1264" s="72"/>
      <c r="DF1264" s="72"/>
      <c r="DG1264" s="72"/>
      <c r="DH1264" s="78">
        <f t="shared" si="627"/>
        <v>97</v>
      </c>
      <c r="DJ1264" s="77">
        <f t="shared" si="628"/>
        <v>3</v>
      </c>
      <c r="DK1264" s="72"/>
      <c r="DL1264" s="51" t="s">
        <v>3448</v>
      </c>
      <c r="DO1264" s="358"/>
      <c r="DP1264" s="72"/>
      <c r="DQ1264" s="374">
        <v>3</v>
      </c>
      <c r="DR1264" s="72">
        <v>0.7</v>
      </c>
      <c r="DU1264" s="52"/>
      <c r="DX1264" s="75">
        <f t="shared" si="629"/>
        <v>55.489999999999995</v>
      </c>
      <c r="DY1264" s="51">
        <f t="shared" si="630"/>
        <v>0</v>
      </c>
      <c r="DZ1264" s="75">
        <f t="shared" si="631"/>
        <v>0</v>
      </c>
      <c r="EA1264" s="51" t="e">
        <f t="shared" si="632"/>
        <v>#DIV/0!</v>
      </c>
      <c r="EB1264" s="75">
        <f t="shared" si="633"/>
        <v>0</v>
      </c>
      <c r="EC1264" s="51" t="e">
        <f t="shared" si="634"/>
        <v>#DIV/0!</v>
      </c>
      <c r="ED1264" s="75">
        <f t="shared" si="635"/>
        <v>0</v>
      </c>
      <c r="EE1264" s="51" t="e">
        <f t="shared" si="636"/>
        <v>#DIV/0!</v>
      </c>
      <c r="EF1264" s="75">
        <f t="shared" si="637"/>
        <v>0</v>
      </c>
      <c r="EG1264" s="51" t="e">
        <f t="shared" si="638"/>
        <v>#DIV/0!</v>
      </c>
      <c r="EH1264" s="75">
        <f t="shared" si="639"/>
        <v>18.610000000000003</v>
      </c>
      <c r="EI1264" s="51">
        <f t="shared" si="640"/>
        <v>0</v>
      </c>
      <c r="EJ1264" s="75">
        <f t="shared" si="641"/>
        <v>25.900000000000002</v>
      </c>
      <c r="EK1264" s="51">
        <f t="shared" si="642"/>
        <v>0</v>
      </c>
      <c r="EL1264" s="75">
        <f t="shared" si="643"/>
        <v>0</v>
      </c>
      <c r="EM1264" s="51" t="e">
        <f t="shared" si="644"/>
        <v>#DIV/0!</v>
      </c>
      <c r="EN1264" s="75">
        <f t="shared" si="645"/>
        <v>0</v>
      </c>
      <c r="EO1264" s="51" t="e">
        <f t="shared" si="646"/>
        <v>#DIV/0!</v>
      </c>
      <c r="EP1264" s="75">
        <f t="shared" si="647"/>
        <v>0</v>
      </c>
      <c r="EQ1264" s="51" t="e">
        <f t="shared" si="648"/>
        <v>#DIV/0!</v>
      </c>
      <c r="ER1264" s="51">
        <f t="shared" si="649"/>
        <v>100</v>
      </c>
      <c r="ES1264" s="51">
        <f t="shared" si="650"/>
        <v>0</v>
      </c>
    </row>
    <row r="1265" spans="1:149" x14ac:dyDescent="0.45">
      <c r="A1265" s="78" t="s">
        <v>1469</v>
      </c>
      <c r="B1265" s="174" t="s">
        <v>856</v>
      </c>
      <c r="C1265" s="51" t="s">
        <v>3648</v>
      </c>
      <c r="D1265" s="51" t="s">
        <v>2167</v>
      </c>
      <c r="E1265" s="78" t="s">
        <v>1121</v>
      </c>
      <c r="F1265" s="78" t="s">
        <v>2097</v>
      </c>
      <c r="G1265" s="72" t="s">
        <v>3375</v>
      </c>
      <c r="H1265" s="78" t="s">
        <v>1100</v>
      </c>
      <c r="I1265" s="78">
        <v>0.11666700000000001</v>
      </c>
      <c r="J1265" s="300">
        <v>1200</v>
      </c>
      <c r="K1265" s="78">
        <v>100</v>
      </c>
      <c r="L1265" s="300">
        <v>1550</v>
      </c>
      <c r="M1265" s="72">
        <v>10</v>
      </c>
      <c r="O1265" s="78"/>
      <c r="P1265" s="72" t="s">
        <v>1374</v>
      </c>
      <c r="AA1265" s="195"/>
      <c r="AB1265" s="195"/>
      <c r="AC1265" s="195"/>
      <c r="AD1265" s="72"/>
      <c r="AE1265" s="316">
        <v>0</v>
      </c>
      <c r="AF1265" s="195"/>
      <c r="AG1265" s="195">
        <v>1</v>
      </c>
      <c r="AH1265" s="72"/>
      <c r="AQ1265" s="174" t="s">
        <v>824</v>
      </c>
      <c r="AR1265" s="53">
        <v>2.1709999999999998</v>
      </c>
      <c r="AS1265" s="53">
        <v>11.54</v>
      </c>
      <c r="AT1265" s="77"/>
      <c r="AU1265" s="276"/>
      <c r="AV1265" s="276">
        <v>12000</v>
      </c>
      <c r="AW1265" s="276">
        <v>0</v>
      </c>
      <c r="AX1265" s="95"/>
      <c r="AY1265" s="276">
        <v>138480</v>
      </c>
      <c r="AZ1265" s="95">
        <v>1403.901591992829</v>
      </c>
      <c r="BB1265" s="80" t="s">
        <v>3412</v>
      </c>
      <c r="BC1265" s="270" t="s">
        <v>1126</v>
      </c>
      <c r="BD1265" s="72">
        <v>54.491199999999999</v>
      </c>
      <c r="BE1265" s="72"/>
      <c r="BF1265" s="72"/>
      <c r="BG1265" s="72"/>
      <c r="BH1265" s="72"/>
      <c r="BI1265" s="72"/>
      <c r="BJ1265" s="72"/>
      <c r="BK1265" s="72"/>
      <c r="BL1265" s="72"/>
      <c r="BM1265" s="72"/>
      <c r="BN1265" s="72"/>
      <c r="BO1265" s="72"/>
      <c r="BP1265" s="72"/>
      <c r="BQ1265" s="72"/>
      <c r="BR1265" s="72">
        <v>18.274999999999999</v>
      </c>
      <c r="BS1265" s="72"/>
      <c r="BT1265" s="72"/>
      <c r="BU1265" s="72"/>
      <c r="BV1265" s="72"/>
      <c r="BW1265" s="72"/>
      <c r="BX1265" s="72">
        <v>25.433800000000002</v>
      </c>
      <c r="BY1265" s="72"/>
      <c r="BZ1265" s="72"/>
      <c r="CA1265" s="72"/>
      <c r="CB1265" s="72"/>
      <c r="CC1265" s="72"/>
      <c r="CD1265" s="72"/>
      <c r="CE1265" s="72"/>
      <c r="CF1265" s="72"/>
      <c r="CG1265" s="72"/>
      <c r="CH1265" s="72"/>
      <c r="CI1265" s="72"/>
      <c r="CJ1265" s="72"/>
      <c r="CK1265" s="72"/>
      <c r="CL1265" s="72"/>
      <c r="CM1265" s="72"/>
      <c r="CN1265" s="72"/>
      <c r="CO1265" s="72"/>
      <c r="CP1265" s="72"/>
      <c r="CQ1265" s="72"/>
      <c r="CR1265" s="72"/>
      <c r="CS1265" s="72"/>
      <c r="CT1265" s="72"/>
      <c r="CU1265" s="72"/>
      <c r="CV1265" s="72"/>
      <c r="CW1265" s="72"/>
      <c r="CX1265" s="72"/>
      <c r="CY1265" s="72"/>
      <c r="CZ1265" s="72"/>
      <c r="DA1265" s="72"/>
      <c r="DB1265" s="72"/>
      <c r="DC1265" s="72"/>
      <c r="DD1265" s="72"/>
      <c r="DE1265" s="72"/>
      <c r="DF1265" s="72"/>
      <c r="DG1265" s="72"/>
      <c r="DH1265" s="78">
        <f t="shared" si="627"/>
        <v>98.2</v>
      </c>
      <c r="DJ1265" s="77">
        <f t="shared" si="628"/>
        <v>1.7999999999999972</v>
      </c>
      <c r="DK1265" s="72"/>
      <c r="DL1265" s="51" t="s">
        <v>3448</v>
      </c>
      <c r="DO1265" s="358"/>
      <c r="DP1265" s="72"/>
      <c r="DQ1265" s="374">
        <v>1.8</v>
      </c>
      <c r="DR1265" s="72">
        <v>0.1</v>
      </c>
      <c r="DU1265" s="52"/>
      <c r="DX1265" s="75">
        <f t="shared" si="629"/>
        <v>55.490020366598777</v>
      </c>
      <c r="DY1265" s="51">
        <f t="shared" si="630"/>
        <v>0</v>
      </c>
      <c r="DZ1265" s="75">
        <f t="shared" si="631"/>
        <v>0</v>
      </c>
      <c r="EA1265" s="51" t="e">
        <f t="shared" si="632"/>
        <v>#DIV/0!</v>
      </c>
      <c r="EB1265" s="75">
        <f t="shared" si="633"/>
        <v>0</v>
      </c>
      <c r="EC1265" s="51" t="e">
        <f t="shared" si="634"/>
        <v>#DIV/0!</v>
      </c>
      <c r="ED1265" s="75">
        <f t="shared" si="635"/>
        <v>0</v>
      </c>
      <c r="EE1265" s="51" t="e">
        <f t="shared" si="636"/>
        <v>#DIV/0!</v>
      </c>
      <c r="EF1265" s="75">
        <f t="shared" si="637"/>
        <v>0</v>
      </c>
      <c r="EG1265" s="51" t="e">
        <f t="shared" si="638"/>
        <v>#DIV/0!</v>
      </c>
      <c r="EH1265" s="75">
        <f t="shared" si="639"/>
        <v>18.60997963340122</v>
      </c>
      <c r="EI1265" s="51">
        <f t="shared" si="640"/>
        <v>0</v>
      </c>
      <c r="EJ1265" s="75">
        <f t="shared" si="641"/>
        <v>25.900000000000002</v>
      </c>
      <c r="EK1265" s="51">
        <f t="shared" si="642"/>
        <v>0</v>
      </c>
      <c r="EL1265" s="75">
        <f t="shared" si="643"/>
        <v>0</v>
      </c>
      <c r="EM1265" s="51" t="e">
        <f t="shared" si="644"/>
        <v>#DIV/0!</v>
      </c>
      <c r="EN1265" s="75">
        <f t="shared" si="645"/>
        <v>0</v>
      </c>
      <c r="EO1265" s="51" t="e">
        <f t="shared" si="646"/>
        <v>#DIV/0!</v>
      </c>
      <c r="EP1265" s="75">
        <f t="shared" si="647"/>
        <v>0</v>
      </c>
      <c r="EQ1265" s="51" t="e">
        <f t="shared" si="648"/>
        <v>#DIV/0!</v>
      </c>
      <c r="ER1265" s="51">
        <f t="shared" si="649"/>
        <v>100</v>
      </c>
      <c r="ES1265" s="51">
        <f t="shared" si="650"/>
        <v>0</v>
      </c>
    </row>
    <row r="1266" spans="1:149" x14ac:dyDescent="0.45">
      <c r="A1266" s="78" t="s">
        <v>1469</v>
      </c>
      <c r="B1266" s="174" t="s">
        <v>856</v>
      </c>
      <c r="C1266" s="51" t="s">
        <v>3648</v>
      </c>
      <c r="D1266" s="51" t="s">
        <v>2167</v>
      </c>
      <c r="E1266" s="78" t="s">
        <v>1121</v>
      </c>
      <c r="F1266" s="78" t="s">
        <v>2098</v>
      </c>
      <c r="G1266" s="72" t="s">
        <v>3375</v>
      </c>
      <c r="H1266" s="78" t="s">
        <v>1100</v>
      </c>
      <c r="I1266" s="78">
        <v>0.11666700000000001</v>
      </c>
      <c r="J1266" s="300">
        <v>1900</v>
      </c>
      <c r="K1266" s="78">
        <v>100</v>
      </c>
      <c r="L1266" s="300">
        <v>1580</v>
      </c>
      <c r="M1266" s="72">
        <v>10</v>
      </c>
      <c r="O1266" s="78"/>
      <c r="P1266" s="72" t="s">
        <v>1374</v>
      </c>
      <c r="AA1266" s="195"/>
      <c r="AB1266" s="195"/>
      <c r="AC1266" s="195"/>
      <c r="AD1266" s="72"/>
      <c r="AE1266" s="316">
        <v>0</v>
      </c>
      <c r="AF1266" s="195"/>
      <c r="AG1266" s="195">
        <v>1</v>
      </c>
      <c r="AH1266" s="72"/>
      <c r="AQ1266" s="174" t="s">
        <v>824</v>
      </c>
      <c r="AR1266" s="53">
        <v>3.895</v>
      </c>
      <c r="AS1266" s="53">
        <v>42.33</v>
      </c>
      <c r="AT1266" s="77"/>
      <c r="AU1266" s="276"/>
      <c r="AV1266" s="276">
        <v>19000</v>
      </c>
      <c r="AW1266" s="276">
        <v>0</v>
      </c>
      <c r="AX1266" s="95"/>
      <c r="AY1266" s="276">
        <v>804270</v>
      </c>
      <c r="AZ1266" s="95">
        <v>8087.1351447839679</v>
      </c>
      <c r="BB1266" s="80" t="s">
        <v>3412</v>
      </c>
      <c r="BC1266" s="270" t="s">
        <v>1126</v>
      </c>
      <c r="BD1266" s="72">
        <v>53.381399999999999</v>
      </c>
      <c r="BE1266" s="72"/>
      <c r="BF1266" s="72"/>
      <c r="BG1266" s="72"/>
      <c r="BH1266" s="72"/>
      <c r="BI1266" s="72"/>
      <c r="BJ1266" s="72"/>
      <c r="BK1266" s="72"/>
      <c r="BL1266" s="72"/>
      <c r="BM1266" s="72"/>
      <c r="BN1266" s="72"/>
      <c r="BO1266" s="72"/>
      <c r="BP1266" s="72"/>
      <c r="BQ1266" s="72"/>
      <c r="BR1266" s="72">
        <v>17.902799999999999</v>
      </c>
      <c r="BS1266" s="72"/>
      <c r="BT1266" s="72"/>
      <c r="BU1266" s="72"/>
      <c r="BV1266" s="72"/>
      <c r="BW1266" s="72"/>
      <c r="BX1266" s="72">
        <v>24.915800000000001</v>
      </c>
      <c r="BY1266" s="72"/>
      <c r="BZ1266" s="72"/>
      <c r="CA1266" s="72"/>
      <c r="CB1266" s="72"/>
      <c r="CC1266" s="72"/>
      <c r="CD1266" s="72"/>
      <c r="CE1266" s="72"/>
      <c r="CF1266" s="72"/>
      <c r="CG1266" s="72"/>
      <c r="CH1266" s="72"/>
      <c r="CI1266" s="72"/>
      <c r="CJ1266" s="72"/>
      <c r="CK1266" s="72"/>
      <c r="CL1266" s="72"/>
      <c r="CM1266" s="72"/>
      <c r="CN1266" s="72"/>
      <c r="CO1266" s="72"/>
      <c r="CP1266" s="72"/>
      <c r="CQ1266" s="72"/>
      <c r="CR1266" s="72"/>
      <c r="CS1266" s="72"/>
      <c r="CT1266" s="72"/>
      <c r="CU1266" s="72"/>
      <c r="CV1266" s="72"/>
      <c r="CW1266" s="72"/>
      <c r="CX1266" s="72"/>
      <c r="CY1266" s="72"/>
      <c r="CZ1266" s="72"/>
      <c r="DA1266" s="72"/>
      <c r="DB1266" s="72"/>
      <c r="DC1266" s="72"/>
      <c r="DD1266" s="72"/>
      <c r="DE1266" s="72"/>
      <c r="DF1266" s="72"/>
      <c r="DG1266" s="72"/>
      <c r="DH1266" s="78">
        <f t="shared" si="627"/>
        <v>96.2</v>
      </c>
      <c r="DJ1266" s="77">
        <f t="shared" si="628"/>
        <v>3.7999999999999972</v>
      </c>
      <c r="DK1266" s="72"/>
      <c r="DL1266" s="51" t="s">
        <v>3448</v>
      </c>
      <c r="DO1266" s="358"/>
      <c r="DP1266" s="72"/>
      <c r="DQ1266" s="374">
        <v>3.8</v>
      </c>
      <c r="DR1266" s="72">
        <v>0.1</v>
      </c>
      <c r="DU1266" s="52"/>
      <c r="DX1266" s="75">
        <f t="shared" si="629"/>
        <v>55.490020790020786</v>
      </c>
      <c r="DY1266" s="51">
        <f t="shared" si="630"/>
        <v>0</v>
      </c>
      <c r="DZ1266" s="75">
        <f t="shared" si="631"/>
        <v>0</v>
      </c>
      <c r="EA1266" s="51" t="e">
        <f t="shared" si="632"/>
        <v>#DIV/0!</v>
      </c>
      <c r="EB1266" s="75">
        <f t="shared" si="633"/>
        <v>0</v>
      </c>
      <c r="EC1266" s="51" t="e">
        <f t="shared" si="634"/>
        <v>#DIV/0!</v>
      </c>
      <c r="ED1266" s="75">
        <f t="shared" si="635"/>
        <v>0</v>
      </c>
      <c r="EE1266" s="51" t="e">
        <f t="shared" si="636"/>
        <v>#DIV/0!</v>
      </c>
      <c r="EF1266" s="75">
        <f t="shared" si="637"/>
        <v>0</v>
      </c>
      <c r="EG1266" s="51" t="e">
        <f t="shared" si="638"/>
        <v>#DIV/0!</v>
      </c>
      <c r="EH1266" s="75">
        <f t="shared" si="639"/>
        <v>18.609979209979208</v>
      </c>
      <c r="EI1266" s="51">
        <f t="shared" si="640"/>
        <v>0</v>
      </c>
      <c r="EJ1266" s="75">
        <f t="shared" si="641"/>
        <v>25.900000000000002</v>
      </c>
      <c r="EK1266" s="51">
        <f t="shared" si="642"/>
        <v>0</v>
      </c>
      <c r="EL1266" s="75">
        <f t="shared" si="643"/>
        <v>0</v>
      </c>
      <c r="EM1266" s="51" t="e">
        <f t="shared" si="644"/>
        <v>#DIV/0!</v>
      </c>
      <c r="EN1266" s="75">
        <f t="shared" si="645"/>
        <v>0</v>
      </c>
      <c r="EO1266" s="51" t="e">
        <f t="shared" si="646"/>
        <v>#DIV/0!</v>
      </c>
      <c r="EP1266" s="75">
        <f t="shared" si="647"/>
        <v>0</v>
      </c>
      <c r="EQ1266" s="51" t="e">
        <f t="shared" si="648"/>
        <v>#DIV/0!</v>
      </c>
      <c r="ER1266" s="51">
        <f t="shared" si="649"/>
        <v>100</v>
      </c>
      <c r="ES1266" s="51">
        <f t="shared" si="650"/>
        <v>0</v>
      </c>
    </row>
    <row r="1267" spans="1:149" x14ac:dyDescent="0.45">
      <c r="A1267" s="78" t="s">
        <v>1469</v>
      </c>
      <c r="B1267" s="174" t="s">
        <v>856</v>
      </c>
      <c r="C1267" s="51" t="s">
        <v>3648</v>
      </c>
      <c r="D1267" s="51" t="s">
        <v>2167</v>
      </c>
      <c r="E1267" s="78" t="s">
        <v>1121</v>
      </c>
      <c r="F1267" s="78" t="s">
        <v>2099</v>
      </c>
      <c r="G1267" s="72" t="s">
        <v>3375</v>
      </c>
      <c r="H1267" s="78" t="s">
        <v>1100</v>
      </c>
      <c r="I1267" s="78">
        <v>8.3333299999999999E-2</v>
      </c>
      <c r="J1267" s="300">
        <v>2000</v>
      </c>
      <c r="K1267" s="78">
        <v>100</v>
      </c>
      <c r="L1267" s="300">
        <v>1580</v>
      </c>
      <c r="M1267" s="72">
        <v>10</v>
      </c>
      <c r="O1267" s="78"/>
      <c r="P1267" s="72" t="s">
        <v>1374</v>
      </c>
      <c r="AA1267" s="195"/>
      <c r="AB1267" s="195"/>
      <c r="AC1267" s="195"/>
      <c r="AD1267" s="72"/>
      <c r="AE1267" s="316">
        <v>0</v>
      </c>
      <c r="AF1267" s="195"/>
      <c r="AG1267" s="195">
        <v>1</v>
      </c>
      <c r="AH1267" s="72"/>
      <c r="AQ1267" s="174" t="s">
        <v>824</v>
      </c>
      <c r="AR1267" s="53">
        <v>4.242</v>
      </c>
      <c r="AS1267" s="53">
        <v>50.94</v>
      </c>
      <c r="AT1267" s="77"/>
      <c r="AU1267" s="276"/>
      <c r="AV1267" s="276">
        <v>20000</v>
      </c>
      <c r="AW1267" s="276">
        <v>0</v>
      </c>
      <c r="AX1267" s="95"/>
      <c r="AY1267" s="276">
        <v>1018800</v>
      </c>
      <c r="AZ1267" s="95">
        <v>10238.813282797963</v>
      </c>
      <c r="BB1267" s="80" t="s">
        <v>3412</v>
      </c>
      <c r="BC1267" s="270" t="s">
        <v>1126</v>
      </c>
      <c r="BD1267" s="72">
        <v>54.158200000000001</v>
      </c>
      <c r="BE1267" s="72"/>
      <c r="BF1267" s="72"/>
      <c r="BG1267" s="72"/>
      <c r="BH1267" s="72"/>
      <c r="BI1267" s="72"/>
      <c r="BJ1267" s="72"/>
      <c r="BK1267" s="72"/>
      <c r="BL1267" s="72"/>
      <c r="BM1267" s="72"/>
      <c r="BN1267" s="72"/>
      <c r="BO1267" s="72"/>
      <c r="BP1267" s="72"/>
      <c r="BQ1267" s="72"/>
      <c r="BR1267" s="72">
        <v>18.163399999999999</v>
      </c>
      <c r="BS1267" s="72"/>
      <c r="BT1267" s="72"/>
      <c r="BU1267" s="72"/>
      <c r="BV1267" s="72"/>
      <c r="BW1267" s="72"/>
      <c r="BX1267" s="72">
        <v>25.278400000000001</v>
      </c>
      <c r="BY1267" s="72"/>
      <c r="BZ1267" s="72"/>
      <c r="CA1267" s="72"/>
      <c r="CB1267" s="72"/>
      <c r="CC1267" s="72"/>
      <c r="CD1267" s="72"/>
      <c r="CE1267" s="72"/>
      <c r="CF1267" s="72"/>
      <c r="CG1267" s="72"/>
      <c r="CH1267" s="72"/>
      <c r="CI1267" s="72"/>
      <c r="CJ1267" s="72"/>
      <c r="CK1267" s="72"/>
      <c r="CL1267" s="72"/>
      <c r="CM1267" s="72"/>
      <c r="CN1267" s="72"/>
      <c r="CO1267" s="72"/>
      <c r="CP1267" s="72"/>
      <c r="CQ1267" s="72"/>
      <c r="CR1267" s="72"/>
      <c r="CS1267" s="72"/>
      <c r="CT1267" s="72"/>
      <c r="CU1267" s="72"/>
      <c r="CV1267" s="72"/>
      <c r="CW1267" s="72"/>
      <c r="CX1267" s="72"/>
      <c r="CY1267" s="72"/>
      <c r="CZ1267" s="72"/>
      <c r="DA1267" s="72"/>
      <c r="DB1267" s="72"/>
      <c r="DC1267" s="72"/>
      <c r="DD1267" s="72"/>
      <c r="DE1267" s="72"/>
      <c r="DF1267" s="72"/>
      <c r="DG1267" s="72"/>
      <c r="DH1267" s="78">
        <f t="shared" si="627"/>
        <v>97.600000000000009</v>
      </c>
      <c r="DJ1267" s="77">
        <f t="shared" si="628"/>
        <v>2.3999999999999915</v>
      </c>
      <c r="DK1267" s="72"/>
      <c r="DL1267" s="51" t="s">
        <v>3448</v>
      </c>
      <c r="DO1267" s="358"/>
      <c r="DP1267" s="72"/>
      <c r="DQ1267" s="374">
        <v>2.4</v>
      </c>
      <c r="DR1267" s="72">
        <v>0.1</v>
      </c>
      <c r="DU1267" s="52"/>
      <c r="DX1267" s="75">
        <f t="shared" si="629"/>
        <v>55.489959016393442</v>
      </c>
      <c r="DY1267" s="51">
        <f t="shared" si="630"/>
        <v>0</v>
      </c>
      <c r="DZ1267" s="75">
        <f t="shared" si="631"/>
        <v>0</v>
      </c>
      <c r="EA1267" s="51" t="e">
        <f t="shared" si="632"/>
        <v>#DIV/0!</v>
      </c>
      <c r="EB1267" s="75">
        <f t="shared" si="633"/>
        <v>0</v>
      </c>
      <c r="EC1267" s="51" t="e">
        <f t="shared" si="634"/>
        <v>#DIV/0!</v>
      </c>
      <c r="ED1267" s="75">
        <f t="shared" si="635"/>
        <v>0</v>
      </c>
      <c r="EE1267" s="51" t="e">
        <f t="shared" si="636"/>
        <v>#DIV/0!</v>
      </c>
      <c r="EF1267" s="75">
        <f t="shared" si="637"/>
        <v>0</v>
      </c>
      <c r="EG1267" s="51" t="e">
        <f t="shared" si="638"/>
        <v>#DIV/0!</v>
      </c>
      <c r="EH1267" s="75">
        <f t="shared" si="639"/>
        <v>18.610040983606556</v>
      </c>
      <c r="EI1267" s="51">
        <f t="shared" si="640"/>
        <v>0</v>
      </c>
      <c r="EJ1267" s="75">
        <f t="shared" si="641"/>
        <v>25.900000000000002</v>
      </c>
      <c r="EK1267" s="51">
        <f t="shared" si="642"/>
        <v>0</v>
      </c>
      <c r="EL1267" s="75">
        <f t="shared" si="643"/>
        <v>0</v>
      </c>
      <c r="EM1267" s="51" t="e">
        <f t="shared" si="644"/>
        <v>#DIV/0!</v>
      </c>
      <c r="EN1267" s="75">
        <f t="shared" si="645"/>
        <v>0</v>
      </c>
      <c r="EO1267" s="51" t="e">
        <f t="shared" si="646"/>
        <v>#DIV/0!</v>
      </c>
      <c r="EP1267" s="75">
        <f t="shared" si="647"/>
        <v>0</v>
      </c>
      <c r="EQ1267" s="51" t="e">
        <f t="shared" si="648"/>
        <v>#DIV/0!</v>
      </c>
      <c r="ER1267" s="51">
        <f t="shared" si="649"/>
        <v>100</v>
      </c>
      <c r="ES1267" s="51">
        <f t="shared" si="650"/>
        <v>0</v>
      </c>
    </row>
    <row r="1268" spans="1:149" x14ac:dyDescent="0.45">
      <c r="A1268" s="78" t="s">
        <v>1469</v>
      </c>
      <c r="B1268" s="174" t="s">
        <v>856</v>
      </c>
      <c r="C1268" s="51" t="s">
        <v>3648</v>
      </c>
      <c r="D1268" s="51" t="s">
        <v>2167</v>
      </c>
      <c r="E1268" s="78" t="s">
        <v>1121</v>
      </c>
      <c r="F1268" s="78" t="s">
        <v>2100</v>
      </c>
      <c r="G1268" s="72" t="s">
        <v>3375</v>
      </c>
      <c r="H1268" s="78" t="s">
        <v>1100</v>
      </c>
      <c r="I1268" s="78">
        <v>8.3333299999999999E-2</v>
      </c>
      <c r="J1268" s="300">
        <v>2000</v>
      </c>
      <c r="K1268" s="78">
        <v>100</v>
      </c>
      <c r="L1268" s="300">
        <v>1580</v>
      </c>
      <c r="M1268" s="72">
        <v>10</v>
      </c>
      <c r="O1268" s="78"/>
      <c r="P1268" s="72" t="s">
        <v>1374</v>
      </c>
      <c r="AA1268" s="195"/>
      <c r="AB1268" s="195"/>
      <c r="AC1268" s="195"/>
      <c r="AD1268" s="72"/>
      <c r="AE1268" s="316">
        <v>0</v>
      </c>
      <c r="AF1268" s="195"/>
      <c r="AG1268" s="195">
        <v>1</v>
      </c>
      <c r="AH1268" s="72"/>
      <c r="AQ1268" s="174" t="s">
        <v>824</v>
      </c>
      <c r="AR1268" s="53">
        <v>4.242</v>
      </c>
      <c r="AS1268" s="53">
        <v>50.94</v>
      </c>
      <c r="AT1268" s="77"/>
      <c r="AU1268" s="276"/>
      <c r="AV1268" s="276">
        <v>20000</v>
      </c>
      <c r="AW1268" s="276">
        <v>0</v>
      </c>
      <c r="AX1268" s="95"/>
      <c r="AY1268" s="276">
        <v>1018800</v>
      </c>
      <c r="AZ1268" s="95">
        <v>10238.813282797963</v>
      </c>
      <c r="BB1268" s="80" t="s">
        <v>3412</v>
      </c>
      <c r="BC1268" s="270" t="s">
        <v>1126</v>
      </c>
      <c r="BD1268" s="72">
        <v>52.271599999999999</v>
      </c>
      <c r="BE1268" s="72"/>
      <c r="BF1268" s="72"/>
      <c r="BG1268" s="72"/>
      <c r="BH1268" s="72"/>
      <c r="BI1268" s="72"/>
      <c r="BJ1268" s="72"/>
      <c r="BK1268" s="72"/>
      <c r="BL1268" s="72"/>
      <c r="BM1268" s="72"/>
      <c r="BN1268" s="72"/>
      <c r="BO1268" s="72"/>
      <c r="BP1268" s="72"/>
      <c r="BQ1268" s="72"/>
      <c r="BR1268" s="72">
        <v>17.5306</v>
      </c>
      <c r="BS1268" s="72"/>
      <c r="BT1268" s="72"/>
      <c r="BU1268" s="72"/>
      <c r="BV1268" s="72"/>
      <c r="BW1268" s="72"/>
      <c r="BX1268" s="72">
        <v>24.3978</v>
      </c>
      <c r="BY1268" s="72"/>
      <c r="BZ1268" s="72"/>
      <c r="CA1268" s="72"/>
      <c r="CB1268" s="72"/>
      <c r="CC1268" s="72"/>
      <c r="CD1268" s="72"/>
      <c r="CE1268" s="72"/>
      <c r="CF1268" s="72"/>
      <c r="CG1268" s="72"/>
      <c r="CH1268" s="72"/>
      <c r="CI1268" s="72"/>
      <c r="CJ1268" s="72"/>
      <c r="CK1268" s="72"/>
      <c r="CL1268" s="72"/>
      <c r="CM1268" s="72"/>
      <c r="CN1268" s="72"/>
      <c r="CO1268" s="72"/>
      <c r="CP1268" s="72"/>
      <c r="CQ1268" s="72"/>
      <c r="CR1268" s="72"/>
      <c r="CS1268" s="72"/>
      <c r="CT1268" s="72"/>
      <c r="CU1268" s="72"/>
      <c r="CV1268" s="72"/>
      <c r="CW1268" s="72"/>
      <c r="CX1268" s="72"/>
      <c r="CY1268" s="72"/>
      <c r="CZ1268" s="72"/>
      <c r="DA1268" s="72"/>
      <c r="DB1268" s="72"/>
      <c r="DC1268" s="72"/>
      <c r="DD1268" s="72"/>
      <c r="DE1268" s="72"/>
      <c r="DF1268" s="72"/>
      <c r="DG1268" s="72"/>
      <c r="DH1268" s="78">
        <f t="shared" si="627"/>
        <v>94.2</v>
      </c>
      <c r="DJ1268" s="77">
        <f t="shared" si="628"/>
        <v>5.7999999999999972</v>
      </c>
      <c r="DK1268" s="72"/>
      <c r="DL1268" s="51" t="s">
        <v>3448</v>
      </c>
      <c r="DO1268" s="358"/>
      <c r="DP1268" s="72"/>
      <c r="DQ1268" s="374">
        <v>5.8</v>
      </c>
      <c r="DR1268" s="72">
        <v>1</v>
      </c>
      <c r="DU1268" s="52"/>
      <c r="DX1268" s="75">
        <f t="shared" si="629"/>
        <v>55.490021231422503</v>
      </c>
      <c r="DY1268" s="51">
        <f t="shared" si="630"/>
        <v>0</v>
      </c>
      <c r="DZ1268" s="75">
        <f t="shared" si="631"/>
        <v>0</v>
      </c>
      <c r="EA1268" s="51" t="e">
        <f t="shared" si="632"/>
        <v>#DIV/0!</v>
      </c>
      <c r="EB1268" s="75">
        <f t="shared" si="633"/>
        <v>0</v>
      </c>
      <c r="EC1268" s="51" t="e">
        <f t="shared" si="634"/>
        <v>#DIV/0!</v>
      </c>
      <c r="ED1268" s="75">
        <f t="shared" si="635"/>
        <v>0</v>
      </c>
      <c r="EE1268" s="51" t="e">
        <f t="shared" si="636"/>
        <v>#DIV/0!</v>
      </c>
      <c r="EF1268" s="75">
        <f t="shared" si="637"/>
        <v>0</v>
      </c>
      <c r="EG1268" s="51" t="e">
        <f t="shared" si="638"/>
        <v>#DIV/0!</v>
      </c>
      <c r="EH1268" s="75">
        <f t="shared" si="639"/>
        <v>18.609978768577491</v>
      </c>
      <c r="EI1268" s="51">
        <f t="shared" si="640"/>
        <v>0</v>
      </c>
      <c r="EJ1268" s="75">
        <f t="shared" si="641"/>
        <v>25.900000000000002</v>
      </c>
      <c r="EK1268" s="51">
        <f t="shared" si="642"/>
        <v>0</v>
      </c>
      <c r="EL1268" s="75">
        <f t="shared" si="643"/>
        <v>0</v>
      </c>
      <c r="EM1268" s="51" t="e">
        <f t="shared" si="644"/>
        <v>#DIV/0!</v>
      </c>
      <c r="EN1268" s="75">
        <f t="shared" si="645"/>
        <v>0</v>
      </c>
      <c r="EO1268" s="51" t="e">
        <f t="shared" si="646"/>
        <v>#DIV/0!</v>
      </c>
      <c r="EP1268" s="75">
        <f t="shared" si="647"/>
        <v>0</v>
      </c>
      <c r="EQ1268" s="51" t="e">
        <f t="shared" si="648"/>
        <v>#DIV/0!</v>
      </c>
      <c r="ER1268" s="51">
        <f t="shared" si="649"/>
        <v>100</v>
      </c>
      <c r="ES1268" s="51">
        <f t="shared" si="650"/>
        <v>0</v>
      </c>
    </row>
    <row r="1269" spans="1:149" x14ac:dyDescent="0.45">
      <c r="A1269" s="78" t="s">
        <v>1469</v>
      </c>
      <c r="B1269" s="174" t="s">
        <v>856</v>
      </c>
      <c r="C1269" s="51" t="s">
        <v>3648</v>
      </c>
      <c r="D1269" s="51" t="s">
        <v>2167</v>
      </c>
      <c r="E1269" s="78" t="s">
        <v>1121</v>
      </c>
      <c r="F1269" s="78" t="s">
        <v>2101</v>
      </c>
      <c r="G1269" s="72" t="s">
        <v>3375</v>
      </c>
      <c r="H1269" s="78" t="s">
        <v>1100</v>
      </c>
      <c r="I1269" s="78">
        <v>8.3333299999999999E-2</v>
      </c>
      <c r="J1269" s="300">
        <v>2000</v>
      </c>
      <c r="K1269" s="78">
        <v>100</v>
      </c>
      <c r="L1269" s="300">
        <v>1625</v>
      </c>
      <c r="M1269" s="72">
        <v>10</v>
      </c>
      <c r="O1269" s="78"/>
      <c r="P1269" s="72" t="s">
        <v>1374</v>
      </c>
      <c r="AA1269" s="195"/>
      <c r="AB1269" s="195"/>
      <c r="AC1269" s="195"/>
      <c r="AD1269" s="72"/>
      <c r="AE1269" s="316">
        <v>0</v>
      </c>
      <c r="AF1269" s="195"/>
      <c r="AG1269" s="195">
        <v>1</v>
      </c>
      <c r="AH1269" s="72"/>
      <c r="AQ1269" s="174" t="s">
        <v>824</v>
      </c>
      <c r="AR1269" s="53">
        <v>4.1509999999999998</v>
      </c>
      <c r="AS1269" s="53">
        <v>46.86</v>
      </c>
      <c r="AT1269" s="77"/>
      <c r="AU1269" s="276"/>
      <c r="AV1269" s="276">
        <v>20000</v>
      </c>
      <c r="AW1269" s="276">
        <v>0</v>
      </c>
      <c r="AX1269" s="95"/>
      <c r="AY1269" s="276">
        <v>937200</v>
      </c>
      <c r="AZ1269" s="95">
        <v>9418.7434321144992</v>
      </c>
      <c r="BB1269" s="80" t="s">
        <v>3412</v>
      </c>
      <c r="BC1269" s="270" t="s">
        <v>1126</v>
      </c>
      <c r="BD1269" s="72">
        <v>53.658799999999999</v>
      </c>
      <c r="BE1269" s="72"/>
      <c r="BF1269" s="72"/>
      <c r="BG1269" s="72"/>
      <c r="BH1269" s="72"/>
      <c r="BI1269" s="72"/>
      <c r="BJ1269" s="72"/>
      <c r="BK1269" s="72"/>
      <c r="BL1269" s="72"/>
      <c r="BM1269" s="72"/>
      <c r="BN1269" s="72"/>
      <c r="BO1269" s="72"/>
      <c r="BP1269" s="72"/>
      <c r="BQ1269" s="72"/>
      <c r="BR1269" s="72">
        <v>17.995899999999999</v>
      </c>
      <c r="BS1269" s="72"/>
      <c r="BT1269" s="72"/>
      <c r="BU1269" s="72"/>
      <c r="BV1269" s="72"/>
      <c r="BW1269" s="72"/>
      <c r="BX1269" s="72">
        <v>25.045300000000001</v>
      </c>
      <c r="BY1269" s="72"/>
      <c r="BZ1269" s="72"/>
      <c r="CA1269" s="72"/>
      <c r="CB1269" s="72"/>
      <c r="CC1269" s="72"/>
      <c r="CD1269" s="72"/>
      <c r="CE1269" s="72"/>
      <c r="CF1269" s="72"/>
      <c r="CG1269" s="72"/>
      <c r="CH1269" s="72"/>
      <c r="CI1269" s="72"/>
      <c r="CJ1269" s="72"/>
      <c r="CK1269" s="72"/>
      <c r="CL1269" s="72"/>
      <c r="CM1269" s="72"/>
      <c r="CN1269" s="72"/>
      <c r="CO1269" s="72"/>
      <c r="CP1269" s="72"/>
      <c r="CQ1269" s="72"/>
      <c r="CR1269" s="72"/>
      <c r="CS1269" s="72"/>
      <c r="CT1269" s="72"/>
      <c r="CU1269" s="72"/>
      <c r="CV1269" s="72"/>
      <c r="CW1269" s="72"/>
      <c r="CX1269" s="72"/>
      <c r="CY1269" s="72"/>
      <c r="CZ1269" s="72"/>
      <c r="DA1269" s="72"/>
      <c r="DB1269" s="72"/>
      <c r="DC1269" s="72"/>
      <c r="DD1269" s="72"/>
      <c r="DE1269" s="72"/>
      <c r="DF1269" s="72"/>
      <c r="DG1269" s="72"/>
      <c r="DH1269" s="78">
        <f t="shared" si="627"/>
        <v>96.699999999999989</v>
      </c>
      <c r="DJ1269" s="77">
        <f t="shared" si="628"/>
        <v>3.3000000000000114</v>
      </c>
      <c r="DK1269" s="72"/>
      <c r="DL1269" s="51" t="s">
        <v>3448</v>
      </c>
      <c r="DO1269" s="358"/>
      <c r="DP1269" s="72"/>
      <c r="DQ1269" s="374">
        <v>3.3</v>
      </c>
      <c r="DR1269" s="72">
        <v>0.3</v>
      </c>
      <c r="DU1269" s="52"/>
      <c r="DX1269" s="75">
        <f t="shared" si="629"/>
        <v>55.48996897621511</v>
      </c>
      <c r="DY1269" s="51">
        <f t="shared" si="630"/>
        <v>0</v>
      </c>
      <c r="DZ1269" s="75">
        <f t="shared" si="631"/>
        <v>0</v>
      </c>
      <c r="EA1269" s="51" t="e">
        <f t="shared" si="632"/>
        <v>#DIV/0!</v>
      </c>
      <c r="EB1269" s="75">
        <f t="shared" si="633"/>
        <v>0</v>
      </c>
      <c r="EC1269" s="51" t="e">
        <f t="shared" si="634"/>
        <v>#DIV/0!</v>
      </c>
      <c r="ED1269" s="75">
        <f t="shared" si="635"/>
        <v>0</v>
      </c>
      <c r="EE1269" s="51" t="e">
        <f t="shared" si="636"/>
        <v>#DIV/0!</v>
      </c>
      <c r="EF1269" s="75">
        <f t="shared" si="637"/>
        <v>0</v>
      </c>
      <c r="EG1269" s="51" t="e">
        <f t="shared" si="638"/>
        <v>#DIV/0!</v>
      </c>
      <c r="EH1269" s="75">
        <f t="shared" si="639"/>
        <v>18.610031023784902</v>
      </c>
      <c r="EI1269" s="51">
        <f t="shared" si="640"/>
        <v>0</v>
      </c>
      <c r="EJ1269" s="75">
        <f t="shared" si="641"/>
        <v>25.900000000000006</v>
      </c>
      <c r="EK1269" s="51">
        <f t="shared" si="642"/>
        <v>0</v>
      </c>
      <c r="EL1269" s="75">
        <f t="shared" si="643"/>
        <v>0</v>
      </c>
      <c r="EM1269" s="51" t="e">
        <f t="shared" si="644"/>
        <v>#DIV/0!</v>
      </c>
      <c r="EN1269" s="75">
        <f t="shared" si="645"/>
        <v>0</v>
      </c>
      <c r="EO1269" s="51" t="e">
        <f t="shared" si="646"/>
        <v>#DIV/0!</v>
      </c>
      <c r="EP1269" s="75">
        <f t="shared" si="647"/>
        <v>0</v>
      </c>
      <c r="EQ1269" s="51" t="e">
        <f t="shared" si="648"/>
        <v>#DIV/0!</v>
      </c>
      <c r="ER1269" s="51">
        <f t="shared" si="649"/>
        <v>100</v>
      </c>
      <c r="ES1269" s="51">
        <f t="shared" si="650"/>
        <v>0</v>
      </c>
    </row>
    <row r="1270" spans="1:149" x14ac:dyDescent="0.45">
      <c r="A1270" s="78" t="s">
        <v>1469</v>
      </c>
      <c r="B1270" s="174" t="s">
        <v>856</v>
      </c>
      <c r="C1270" s="51" t="s">
        <v>3648</v>
      </c>
      <c r="D1270" s="51" t="s">
        <v>2167</v>
      </c>
      <c r="E1270" s="78" t="s">
        <v>1121</v>
      </c>
      <c r="F1270" s="78" t="s">
        <v>2102</v>
      </c>
      <c r="G1270" s="72" t="s">
        <v>3375</v>
      </c>
      <c r="H1270" s="78" t="s">
        <v>1100</v>
      </c>
      <c r="I1270" s="78">
        <v>8.3333299999999999E-2</v>
      </c>
      <c r="J1270" s="300">
        <v>2000</v>
      </c>
      <c r="K1270" s="78">
        <v>100</v>
      </c>
      <c r="L1270" s="300">
        <v>1625</v>
      </c>
      <c r="M1270" s="72">
        <v>10</v>
      </c>
      <c r="O1270" s="78"/>
      <c r="P1270" s="72" t="s">
        <v>1374</v>
      </c>
      <c r="AA1270" s="195"/>
      <c r="AB1270" s="195"/>
      <c r="AC1270" s="195"/>
      <c r="AD1270" s="72"/>
      <c r="AE1270" s="316">
        <v>0</v>
      </c>
      <c r="AF1270" s="195"/>
      <c r="AG1270" s="195">
        <v>1</v>
      </c>
      <c r="AH1270" s="72"/>
      <c r="AQ1270" s="174" t="s">
        <v>824</v>
      </c>
      <c r="AR1270" s="53">
        <v>4.1509999999999998</v>
      </c>
      <c r="AS1270" s="53">
        <v>46.86</v>
      </c>
      <c r="AT1270" s="77"/>
      <c r="AU1270" s="276"/>
      <c r="AV1270" s="276">
        <v>20000</v>
      </c>
      <c r="AW1270" s="276">
        <v>0</v>
      </c>
      <c r="AX1270" s="95"/>
      <c r="AY1270" s="276">
        <v>937200</v>
      </c>
      <c r="AZ1270" s="95">
        <v>9418.7434321144992</v>
      </c>
      <c r="BB1270" s="80" t="s">
        <v>3412</v>
      </c>
      <c r="BC1270" s="270" t="s">
        <v>1126</v>
      </c>
      <c r="BD1270" s="72">
        <v>52.160600000000002</v>
      </c>
      <c r="BE1270" s="72"/>
      <c r="BF1270" s="72"/>
      <c r="BG1270" s="72"/>
      <c r="BH1270" s="72"/>
      <c r="BI1270" s="72"/>
      <c r="BJ1270" s="72"/>
      <c r="BK1270" s="72"/>
      <c r="BL1270" s="72"/>
      <c r="BM1270" s="72"/>
      <c r="BN1270" s="72"/>
      <c r="BO1270" s="72"/>
      <c r="BP1270" s="72"/>
      <c r="BQ1270" s="72"/>
      <c r="BR1270" s="72">
        <v>17.493400000000001</v>
      </c>
      <c r="BS1270" s="72"/>
      <c r="BT1270" s="72"/>
      <c r="BU1270" s="72"/>
      <c r="BV1270" s="72"/>
      <c r="BW1270" s="72"/>
      <c r="BX1270" s="72">
        <v>24.346</v>
      </c>
      <c r="BY1270" s="72"/>
      <c r="BZ1270" s="72"/>
      <c r="CA1270" s="72"/>
      <c r="CB1270" s="72"/>
      <c r="CC1270" s="72"/>
      <c r="CD1270" s="72"/>
      <c r="CE1270" s="72"/>
      <c r="CF1270" s="72"/>
      <c r="CG1270" s="72"/>
      <c r="CH1270" s="72"/>
      <c r="CI1270" s="72"/>
      <c r="CJ1270" s="72"/>
      <c r="CK1270" s="72"/>
      <c r="CL1270" s="72"/>
      <c r="CM1270" s="72"/>
      <c r="CN1270" s="72"/>
      <c r="CO1270" s="72"/>
      <c r="CP1270" s="72"/>
      <c r="CQ1270" s="72"/>
      <c r="CR1270" s="72"/>
      <c r="CS1270" s="72"/>
      <c r="CT1270" s="72"/>
      <c r="CU1270" s="72"/>
      <c r="CV1270" s="72"/>
      <c r="CW1270" s="72"/>
      <c r="CX1270" s="72"/>
      <c r="CY1270" s="72"/>
      <c r="CZ1270" s="72"/>
      <c r="DA1270" s="72"/>
      <c r="DB1270" s="72"/>
      <c r="DC1270" s="72"/>
      <c r="DD1270" s="72"/>
      <c r="DE1270" s="72"/>
      <c r="DF1270" s="72"/>
      <c r="DG1270" s="72"/>
      <c r="DH1270" s="78">
        <f t="shared" si="627"/>
        <v>94</v>
      </c>
      <c r="DJ1270" s="77">
        <f t="shared" si="628"/>
        <v>6</v>
      </c>
      <c r="DK1270" s="72"/>
      <c r="DL1270" s="51" t="s">
        <v>3448</v>
      </c>
      <c r="DO1270" s="358"/>
      <c r="DP1270" s="72"/>
      <c r="DQ1270" s="374">
        <v>6</v>
      </c>
      <c r="DR1270" s="72">
        <v>0.8</v>
      </c>
      <c r="DU1270" s="52"/>
      <c r="DX1270" s="75">
        <f t="shared" si="629"/>
        <v>55.490000000000009</v>
      </c>
      <c r="DY1270" s="51">
        <f t="shared" si="630"/>
        <v>0</v>
      </c>
      <c r="DZ1270" s="75">
        <f t="shared" si="631"/>
        <v>0</v>
      </c>
      <c r="EA1270" s="51" t="e">
        <f t="shared" si="632"/>
        <v>#DIV/0!</v>
      </c>
      <c r="EB1270" s="75">
        <f t="shared" si="633"/>
        <v>0</v>
      </c>
      <c r="EC1270" s="51" t="e">
        <f t="shared" si="634"/>
        <v>#DIV/0!</v>
      </c>
      <c r="ED1270" s="75">
        <f t="shared" si="635"/>
        <v>0</v>
      </c>
      <c r="EE1270" s="51" t="e">
        <f t="shared" si="636"/>
        <v>#DIV/0!</v>
      </c>
      <c r="EF1270" s="75">
        <f t="shared" si="637"/>
        <v>0</v>
      </c>
      <c r="EG1270" s="51" t="e">
        <f t="shared" si="638"/>
        <v>#DIV/0!</v>
      </c>
      <c r="EH1270" s="75">
        <f t="shared" si="639"/>
        <v>18.610000000000003</v>
      </c>
      <c r="EI1270" s="51">
        <f t="shared" si="640"/>
        <v>0</v>
      </c>
      <c r="EJ1270" s="75">
        <f t="shared" si="641"/>
        <v>25.900000000000002</v>
      </c>
      <c r="EK1270" s="51">
        <f t="shared" si="642"/>
        <v>0</v>
      </c>
      <c r="EL1270" s="75">
        <f t="shared" si="643"/>
        <v>0</v>
      </c>
      <c r="EM1270" s="51" t="e">
        <f t="shared" si="644"/>
        <v>#DIV/0!</v>
      </c>
      <c r="EN1270" s="75">
        <f t="shared" si="645"/>
        <v>0</v>
      </c>
      <c r="EO1270" s="51" t="e">
        <f t="shared" si="646"/>
        <v>#DIV/0!</v>
      </c>
      <c r="EP1270" s="75">
        <f t="shared" si="647"/>
        <v>0</v>
      </c>
      <c r="EQ1270" s="51" t="e">
        <f t="shared" si="648"/>
        <v>#DIV/0!</v>
      </c>
      <c r="ER1270" s="51">
        <f t="shared" si="649"/>
        <v>100</v>
      </c>
      <c r="ES1270" s="51">
        <f t="shared" si="650"/>
        <v>0</v>
      </c>
    </row>
    <row r="1271" spans="1:149" x14ac:dyDescent="0.45">
      <c r="A1271" s="78" t="s">
        <v>1469</v>
      </c>
      <c r="B1271" s="174" t="s">
        <v>856</v>
      </c>
      <c r="C1271" s="51" t="s">
        <v>3648</v>
      </c>
      <c r="D1271" s="51" t="s">
        <v>2167</v>
      </c>
      <c r="E1271" s="78" t="s">
        <v>1121</v>
      </c>
      <c r="F1271" s="78" t="s">
        <v>2103</v>
      </c>
      <c r="G1271" s="72" t="s">
        <v>3375</v>
      </c>
      <c r="H1271" s="78" t="s">
        <v>1100</v>
      </c>
      <c r="I1271" s="78">
        <v>6.6666699999999995E-2</v>
      </c>
      <c r="J1271" s="300">
        <v>2000</v>
      </c>
      <c r="K1271" s="78">
        <v>100</v>
      </c>
      <c r="L1271" s="300">
        <v>1700</v>
      </c>
      <c r="M1271" s="72">
        <v>10</v>
      </c>
      <c r="O1271" s="78"/>
      <c r="P1271" s="72" t="s">
        <v>1374</v>
      </c>
      <c r="AA1271" s="195"/>
      <c r="AB1271" s="195"/>
      <c r="AC1271" s="195"/>
      <c r="AD1271" s="72"/>
      <c r="AE1271" s="316">
        <v>0</v>
      </c>
      <c r="AF1271" s="195"/>
      <c r="AG1271" s="195">
        <v>1</v>
      </c>
      <c r="AH1271" s="72"/>
      <c r="AQ1271" s="174" t="s">
        <v>824</v>
      </c>
      <c r="AR1271" s="53">
        <v>4.008</v>
      </c>
      <c r="AS1271" s="53">
        <v>41.09</v>
      </c>
      <c r="AT1271" s="77"/>
      <c r="AU1271" s="276"/>
      <c r="AV1271" s="276">
        <v>20000</v>
      </c>
      <c r="AW1271" s="276">
        <v>0</v>
      </c>
      <c r="AX1271" s="95"/>
      <c r="AY1271" s="276">
        <v>821800.00000000012</v>
      </c>
      <c r="AZ1271" s="95">
        <v>8258.9877854371498</v>
      </c>
      <c r="BB1271" s="80" t="s">
        <v>3412</v>
      </c>
      <c r="BC1271" s="270" t="s">
        <v>1126</v>
      </c>
      <c r="BD1271" s="72">
        <v>52.993000000000002</v>
      </c>
      <c r="BE1271" s="72"/>
      <c r="BF1271" s="72"/>
      <c r="BG1271" s="72"/>
      <c r="BH1271" s="72"/>
      <c r="BI1271" s="72"/>
      <c r="BJ1271" s="72"/>
      <c r="BK1271" s="72"/>
      <c r="BL1271" s="72"/>
      <c r="BM1271" s="72"/>
      <c r="BN1271" s="72"/>
      <c r="BO1271" s="72"/>
      <c r="BP1271" s="72"/>
      <c r="BQ1271" s="72"/>
      <c r="BR1271" s="72">
        <v>17.772600000000001</v>
      </c>
      <c r="BS1271" s="72"/>
      <c r="BT1271" s="72"/>
      <c r="BU1271" s="72"/>
      <c r="BV1271" s="72"/>
      <c r="BW1271" s="72"/>
      <c r="BX1271" s="72">
        <v>24.734500000000001</v>
      </c>
      <c r="BY1271" s="72"/>
      <c r="BZ1271" s="72"/>
      <c r="CA1271" s="72"/>
      <c r="CB1271" s="72"/>
      <c r="CC1271" s="72"/>
      <c r="CD1271" s="72"/>
      <c r="CE1271" s="72"/>
      <c r="CF1271" s="72"/>
      <c r="CG1271" s="72"/>
      <c r="CH1271" s="72"/>
      <c r="CI1271" s="72"/>
      <c r="CJ1271" s="72"/>
      <c r="CK1271" s="72"/>
      <c r="CL1271" s="72"/>
      <c r="CM1271" s="72"/>
      <c r="CN1271" s="72"/>
      <c r="CO1271" s="72"/>
      <c r="CP1271" s="72"/>
      <c r="CQ1271" s="72"/>
      <c r="CR1271" s="72"/>
      <c r="CS1271" s="72"/>
      <c r="CT1271" s="72"/>
      <c r="CU1271" s="72"/>
      <c r="CV1271" s="72"/>
      <c r="CW1271" s="72"/>
      <c r="CX1271" s="72"/>
      <c r="CY1271" s="72"/>
      <c r="CZ1271" s="72"/>
      <c r="DA1271" s="72"/>
      <c r="DB1271" s="72"/>
      <c r="DC1271" s="72"/>
      <c r="DD1271" s="72"/>
      <c r="DE1271" s="72"/>
      <c r="DF1271" s="72"/>
      <c r="DG1271" s="72"/>
      <c r="DH1271" s="78">
        <f t="shared" si="627"/>
        <v>95.500100000000003</v>
      </c>
      <c r="DJ1271" s="77">
        <f t="shared" si="628"/>
        <v>4.4998999999999967</v>
      </c>
      <c r="DK1271" s="72"/>
      <c r="DL1271" s="51" t="s">
        <v>3448</v>
      </c>
      <c r="DO1271" s="358"/>
      <c r="DP1271" s="72"/>
      <c r="DQ1271" s="374">
        <v>4.5</v>
      </c>
      <c r="DR1271" s="72">
        <v>0.4</v>
      </c>
      <c r="DU1271" s="52"/>
      <c r="DX1271" s="75">
        <f t="shared" si="629"/>
        <v>55.489994251314926</v>
      </c>
      <c r="DY1271" s="51">
        <f t="shared" si="630"/>
        <v>0</v>
      </c>
      <c r="DZ1271" s="75">
        <f t="shared" si="631"/>
        <v>0</v>
      </c>
      <c r="EA1271" s="51" t="e">
        <f t="shared" si="632"/>
        <v>#DIV/0!</v>
      </c>
      <c r="EB1271" s="75">
        <f t="shared" si="633"/>
        <v>0</v>
      </c>
      <c r="EC1271" s="51" t="e">
        <f t="shared" si="634"/>
        <v>#DIV/0!</v>
      </c>
      <c r="ED1271" s="75">
        <f t="shared" si="635"/>
        <v>0</v>
      </c>
      <c r="EE1271" s="51" t="e">
        <f t="shared" si="636"/>
        <v>#DIV/0!</v>
      </c>
      <c r="EF1271" s="75">
        <f t="shared" si="637"/>
        <v>0</v>
      </c>
      <c r="EG1271" s="51" t="e">
        <f t="shared" si="638"/>
        <v>#DIV/0!</v>
      </c>
      <c r="EH1271" s="75">
        <f t="shared" si="639"/>
        <v>18.610032869075528</v>
      </c>
      <c r="EI1271" s="51">
        <f t="shared" si="640"/>
        <v>0</v>
      </c>
      <c r="EJ1271" s="75">
        <f t="shared" si="641"/>
        <v>25.89997287960955</v>
      </c>
      <c r="EK1271" s="51">
        <f t="shared" si="642"/>
        <v>0</v>
      </c>
      <c r="EL1271" s="75">
        <f t="shared" si="643"/>
        <v>0</v>
      </c>
      <c r="EM1271" s="51" t="e">
        <f t="shared" si="644"/>
        <v>#DIV/0!</v>
      </c>
      <c r="EN1271" s="75">
        <f t="shared" si="645"/>
        <v>0</v>
      </c>
      <c r="EO1271" s="51" t="e">
        <f t="shared" si="646"/>
        <v>#DIV/0!</v>
      </c>
      <c r="EP1271" s="75">
        <f t="shared" si="647"/>
        <v>0</v>
      </c>
      <c r="EQ1271" s="51" t="e">
        <f t="shared" si="648"/>
        <v>#DIV/0!</v>
      </c>
      <c r="ER1271" s="51">
        <f t="shared" si="649"/>
        <v>100</v>
      </c>
      <c r="ES1271" s="51">
        <f t="shared" si="650"/>
        <v>0</v>
      </c>
    </row>
    <row r="1272" spans="1:149" x14ac:dyDescent="0.45">
      <c r="A1272" s="78" t="s">
        <v>1469</v>
      </c>
      <c r="B1272" s="174" t="s">
        <v>856</v>
      </c>
      <c r="C1272" s="51" t="s">
        <v>3648</v>
      </c>
      <c r="D1272" s="51" t="s">
        <v>2167</v>
      </c>
      <c r="E1272" s="78" t="s">
        <v>1121</v>
      </c>
      <c r="F1272" s="78" t="s">
        <v>2104</v>
      </c>
      <c r="G1272" s="72" t="s">
        <v>3375</v>
      </c>
      <c r="H1272" s="78" t="s">
        <v>1100</v>
      </c>
      <c r="I1272" s="78">
        <v>6.6666699999999995E-2</v>
      </c>
      <c r="J1272" s="300">
        <v>2800</v>
      </c>
      <c r="K1272" s="78">
        <v>100</v>
      </c>
      <c r="L1272" s="300">
        <v>1650</v>
      </c>
      <c r="M1272" s="72">
        <v>10</v>
      </c>
      <c r="O1272" s="78"/>
      <c r="P1272" s="72" t="s">
        <v>1374</v>
      </c>
      <c r="AA1272" s="195"/>
      <c r="AB1272" s="195"/>
      <c r="AC1272" s="195"/>
      <c r="AD1272" s="72"/>
      <c r="AE1272" s="316">
        <v>0</v>
      </c>
      <c r="AF1272" s="195"/>
      <c r="AG1272" s="195">
        <v>1</v>
      </c>
      <c r="AH1272" s="72"/>
      <c r="AQ1272" s="174" t="s">
        <v>824</v>
      </c>
      <c r="AR1272" s="53">
        <v>7.94</v>
      </c>
      <c r="AS1272" s="53">
        <v>180.1</v>
      </c>
      <c r="AT1272" s="77"/>
      <c r="AU1272" s="276"/>
      <c r="AV1272" s="276">
        <v>28000</v>
      </c>
      <c r="AW1272" s="276">
        <v>0</v>
      </c>
      <c r="AX1272" s="95"/>
      <c r="AY1272" s="276">
        <v>5042800</v>
      </c>
      <c r="AZ1272" s="95">
        <v>50556.479189120757</v>
      </c>
      <c r="BB1272" s="80" t="s">
        <v>3412</v>
      </c>
      <c r="BC1272" s="270" t="s">
        <v>1126</v>
      </c>
      <c r="BD1272" s="72">
        <v>52.271599999999999</v>
      </c>
      <c r="BE1272" s="72"/>
      <c r="BF1272" s="72"/>
      <c r="BG1272" s="72"/>
      <c r="BH1272" s="72"/>
      <c r="BI1272" s="72"/>
      <c r="BJ1272" s="72"/>
      <c r="BK1272" s="72"/>
      <c r="BL1272" s="72"/>
      <c r="BM1272" s="72"/>
      <c r="BN1272" s="72"/>
      <c r="BO1272" s="72"/>
      <c r="BP1272" s="72"/>
      <c r="BQ1272" s="72"/>
      <c r="BR1272" s="72">
        <v>17.5306</v>
      </c>
      <c r="BS1272" s="72"/>
      <c r="BT1272" s="72"/>
      <c r="BU1272" s="72"/>
      <c r="BV1272" s="72"/>
      <c r="BW1272" s="72"/>
      <c r="BX1272" s="72">
        <v>24.3978</v>
      </c>
      <c r="BY1272" s="72"/>
      <c r="BZ1272" s="72"/>
      <c r="CA1272" s="72"/>
      <c r="CB1272" s="72"/>
      <c r="CC1272" s="72"/>
      <c r="CD1272" s="72"/>
      <c r="CE1272" s="72"/>
      <c r="CF1272" s="72"/>
      <c r="CG1272" s="72"/>
      <c r="CH1272" s="72"/>
      <c r="CI1272" s="72"/>
      <c r="CJ1272" s="72"/>
      <c r="CK1272" s="72"/>
      <c r="CL1272" s="72"/>
      <c r="CM1272" s="72"/>
      <c r="CN1272" s="72"/>
      <c r="CO1272" s="72"/>
      <c r="CP1272" s="72"/>
      <c r="CQ1272" s="72"/>
      <c r="CR1272" s="72"/>
      <c r="CS1272" s="72"/>
      <c r="CT1272" s="72"/>
      <c r="CU1272" s="72"/>
      <c r="CV1272" s="72"/>
      <c r="CW1272" s="72"/>
      <c r="CX1272" s="72"/>
      <c r="CY1272" s="72"/>
      <c r="CZ1272" s="72"/>
      <c r="DA1272" s="72"/>
      <c r="DB1272" s="72"/>
      <c r="DC1272" s="72"/>
      <c r="DD1272" s="72"/>
      <c r="DE1272" s="72"/>
      <c r="DF1272" s="72"/>
      <c r="DG1272" s="72"/>
      <c r="DH1272" s="78">
        <f t="shared" si="627"/>
        <v>94.2</v>
      </c>
      <c r="DJ1272" s="77">
        <f t="shared" si="628"/>
        <v>5.7999999999999972</v>
      </c>
      <c r="DK1272" s="72"/>
      <c r="DL1272" s="51" t="s">
        <v>3448</v>
      </c>
      <c r="DO1272" s="358"/>
      <c r="DP1272" s="72"/>
      <c r="DQ1272" s="374">
        <v>5.8</v>
      </c>
      <c r="DR1272" s="72">
        <v>0.1</v>
      </c>
      <c r="DU1272" s="52"/>
      <c r="DX1272" s="75">
        <f t="shared" si="629"/>
        <v>55.490021231422503</v>
      </c>
      <c r="DY1272" s="51">
        <f t="shared" si="630"/>
        <v>0</v>
      </c>
      <c r="DZ1272" s="75">
        <f t="shared" si="631"/>
        <v>0</v>
      </c>
      <c r="EA1272" s="51" t="e">
        <f t="shared" si="632"/>
        <v>#DIV/0!</v>
      </c>
      <c r="EB1272" s="75">
        <f t="shared" si="633"/>
        <v>0</v>
      </c>
      <c r="EC1272" s="51" t="e">
        <f t="shared" si="634"/>
        <v>#DIV/0!</v>
      </c>
      <c r="ED1272" s="75">
        <f t="shared" si="635"/>
        <v>0</v>
      </c>
      <c r="EE1272" s="51" t="e">
        <f t="shared" si="636"/>
        <v>#DIV/0!</v>
      </c>
      <c r="EF1272" s="75">
        <f t="shared" si="637"/>
        <v>0</v>
      </c>
      <c r="EG1272" s="51" t="e">
        <f t="shared" si="638"/>
        <v>#DIV/0!</v>
      </c>
      <c r="EH1272" s="75">
        <f t="shared" si="639"/>
        <v>18.609978768577491</v>
      </c>
      <c r="EI1272" s="51">
        <f t="shared" si="640"/>
        <v>0</v>
      </c>
      <c r="EJ1272" s="75">
        <f t="shared" si="641"/>
        <v>25.900000000000002</v>
      </c>
      <c r="EK1272" s="51">
        <f t="shared" si="642"/>
        <v>0</v>
      </c>
      <c r="EL1272" s="75">
        <f t="shared" si="643"/>
        <v>0</v>
      </c>
      <c r="EM1272" s="51" t="e">
        <f t="shared" si="644"/>
        <v>#DIV/0!</v>
      </c>
      <c r="EN1272" s="75">
        <f t="shared" si="645"/>
        <v>0</v>
      </c>
      <c r="EO1272" s="51" t="e">
        <f t="shared" si="646"/>
        <v>#DIV/0!</v>
      </c>
      <c r="EP1272" s="75">
        <f t="shared" si="647"/>
        <v>0</v>
      </c>
      <c r="EQ1272" s="51" t="e">
        <f t="shared" si="648"/>
        <v>#DIV/0!</v>
      </c>
      <c r="ER1272" s="51">
        <f t="shared" si="649"/>
        <v>100</v>
      </c>
      <c r="ES1272" s="51">
        <f t="shared" si="650"/>
        <v>0</v>
      </c>
    </row>
    <row r="1273" spans="1:149" x14ac:dyDescent="0.45">
      <c r="A1273" s="78" t="s">
        <v>1469</v>
      </c>
      <c r="B1273" s="174" t="s">
        <v>856</v>
      </c>
      <c r="C1273" s="51" t="s">
        <v>3648</v>
      </c>
      <c r="D1273" s="51" t="s">
        <v>2167</v>
      </c>
      <c r="E1273" s="78" t="s">
        <v>1121</v>
      </c>
      <c r="F1273" s="78" t="s">
        <v>2105</v>
      </c>
      <c r="G1273" s="72" t="s">
        <v>3375</v>
      </c>
      <c r="H1273" s="78" t="s">
        <v>1100</v>
      </c>
      <c r="I1273" s="78">
        <v>8.3333299999999999E-2</v>
      </c>
      <c r="J1273" s="300">
        <v>3000</v>
      </c>
      <c r="K1273" s="78">
        <v>100</v>
      </c>
      <c r="L1273" s="300">
        <v>1625</v>
      </c>
      <c r="M1273" s="72">
        <v>10</v>
      </c>
      <c r="O1273" s="78"/>
      <c r="P1273" s="72" t="s">
        <v>1374</v>
      </c>
      <c r="AA1273" s="195"/>
      <c r="AB1273" s="195"/>
      <c r="AC1273" s="195"/>
      <c r="AD1273" s="72"/>
      <c r="AE1273" s="316">
        <v>0</v>
      </c>
      <c r="AF1273" s="195"/>
      <c r="AG1273" s="195">
        <v>1</v>
      </c>
      <c r="AH1273" s="72"/>
      <c r="AQ1273" s="174" t="s">
        <v>824</v>
      </c>
      <c r="AR1273" s="53">
        <v>9.5670000000000002</v>
      </c>
      <c r="AS1273" s="53">
        <v>269.2</v>
      </c>
      <c r="AT1273" s="77"/>
      <c r="AU1273" s="276"/>
      <c r="AV1273" s="276">
        <v>30000</v>
      </c>
      <c r="AW1273" s="276">
        <v>0</v>
      </c>
      <c r="AX1273" s="95"/>
      <c r="AY1273" s="276">
        <v>8076000</v>
      </c>
      <c r="AZ1273" s="95">
        <v>80939.267701159741</v>
      </c>
      <c r="BB1273" s="80" t="s">
        <v>3412</v>
      </c>
      <c r="BC1273" s="270" t="s">
        <v>1126</v>
      </c>
      <c r="BD1273" s="72">
        <v>52.826500000000003</v>
      </c>
      <c r="BE1273" s="72"/>
      <c r="BF1273" s="72"/>
      <c r="BG1273" s="72"/>
      <c r="BH1273" s="72"/>
      <c r="BI1273" s="72"/>
      <c r="BJ1273" s="72"/>
      <c r="BK1273" s="72"/>
      <c r="BL1273" s="72"/>
      <c r="BM1273" s="72"/>
      <c r="BN1273" s="72"/>
      <c r="BO1273" s="72"/>
      <c r="BP1273" s="72"/>
      <c r="BQ1273" s="72"/>
      <c r="BR1273" s="72">
        <v>17.716699999999999</v>
      </c>
      <c r="BS1273" s="72"/>
      <c r="BT1273" s="72"/>
      <c r="BU1273" s="72"/>
      <c r="BV1273" s="72"/>
      <c r="BW1273" s="72"/>
      <c r="BX1273" s="72">
        <v>24.6568</v>
      </c>
      <c r="BY1273" s="72"/>
      <c r="BZ1273" s="72"/>
      <c r="CA1273" s="72"/>
      <c r="CB1273" s="72"/>
      <c r="CC1273" s="72"/>
      <c r="CD1273" s="72"/>
      <c r="CE1273" s="72"/>
      <c r="CF1273" s="72"/>
      <c r="CG1273" s="72"/>
      <c r="CH1273" s="72"/>
      <c r="CI1273" s="72"/>
      <c r="CJ1273" s="72"/>
      <c r="CK1273" s="72"/>
      <c r="CL1273" s="72"/>
      <c r="CM1273" s="72"/>
      <c r="CN1273" s="72"/>
      <c r="CO1273" s="72"/>
      <c r="CP1273" s="72"/>
      <c r="CQ1273" s="72"/>
      <c r="CR1273" s="72"/>
      <c r="CS1273" s="72"/>
      <c r="CT1273" s="72"/>
      <c r="CU1273" s="72"/>
      <c r="CV1273" s="72"/>
      <c r="CW1273" s="72"/>
      <c r="CX1273" s="72"/>
      <c r="CY1273" s="72"/>
      <c r="CZ1273" s="72"/>
      <c r="DA1273" s="72"/>
      <c r="DB1273" s="72"/>
      <c r="DC1273" s="72"/>
      <c r="DD1273" s="72"/>
      <c r="DE1273" s="72"/>
      <c r="DF1273" s="72"/>
      <c r="DG1273" s="72"/>
      <c r="DH1273" s="78">
        <f t="shared" si="627"/>
        <v>95.2</v>
      </c>
      <c r="DJ1273" s="77">
        <f t="shared" si="628"/>
        <v>4.7999999999999972</v>
      </c>
      <c r="DK1273" s="72"/>
      <c r="DL1273" s="51" t="s">
        <v>3448</v>
      </c>
      <c r="DO1273" s="358"/>
      <c r="DP1273" s="72"/>
      <c r="DQ1273" s="374">
        <v>4.8</v>
      </c>
      <c r="DR1273" s="72">
        <v>0.4</v>
      </c>
      <c r="DU1273" s="52"/>
      <c r="DX1273" s="75">
        <f t="shared" si="629"/>
        <v>55.490021008403367</v>
      </c>
      <c r="DY1273" s="51">
        <f t="shared" si="630"/>
        <v>0</v>
      </c>
      <c r="DZ1273" s="75">
        <f t="shared" si="631"/>
        <v>0</v>
      </c>
      <c r="EA1273" s="51" t="e">
        <f t="shared" si="632"/>
        <v>#DIV/0!</v>
      </c>
      <c r="EB1273" s="75">
        <f t="shared" si="633"/>
        <v>0</v>
      </c>
      <c r="EC1273" s="51" t="e">
        <f t="shared" si="634"/>
        <v>#DIV/0!</v>
      </c>
      <c r="ED1273" s="75">
        <f t="shared" si="635"/>
        <v>0</v>
      </c>
      <c r="EE1273" s="51" t="e">
        <f t="shared" si="636"/>
        <v>#DIV/0!</v>
      </c>
      <c r="EF1273" s="75">
        <f t="shared" si="637"/>
        <v>0</v>
      </c>
      <c r="EG1273" s="51" t="e">
        <f t="shared" si="638"/>
        <v>#DIV/0!</v>
      </c>
      <c r="EH1273" s="75">
        <f t="shared" si="639"/>
        <v>18.609978991596638</v>
      </c>
      <c r="EI1273" s="51">
        <f t="shared" si="640"/>
        <v>0</v>
      </c>
      <c r="EJ1273" s="75">
        <f t="shared" si="641"/>
        <v>25.900000000000002</v>
      </c>
      <c r="EK1273" s="51">
        <f t="shared" si="642"/>
        <v>0</v>
      </c>
      <c r="EL1273" s="75">
        <f t="shared" si="643"/>
        <v>0</v>
      </c>
      <c r="EM1273" s="51" t="e">
        <f t="shared" si="644"/>
        <v>#DIV/0!</v>
      </c>
      <c r="EN1273" s="75">
        <f t="shared" si="645"/>
        <v>0</v>
      </c>
      <c r="EO1273" s="51" t="e">
        <f t="shared" si="646"/>
        <v>#DIV/0!</v>
      </c>
      <c r="EP1273" s="75">
        <f t="shared" si="647"/>
        <v>0</v>
      </c>
      <c r="EQ1273" s="51" t="e">
        <f t="shared" si="648"/>
        <v>#DIV/0!</v>
      </c>
      <c r="ER1273" s="51">
        <f t="shared" si="649"/>
        <v>100</v>
      </c>
      <c r="ES1273" s="51">
        <f t="shared" si="650"/>
        <v>0</v>
      </c>
    </row>
    <row r="1274" spans="1:149" x14ac:dyDescent="0.45">
      <c r="A1274" s="78" t="s">
        <v>1469</v>
      </c>
      <c r="B1274" s="174" t="s">
        <v>856</v>
      </c>
      <c r="C1274" s="51" t="s">
        <v>3648</v>
      </c>
      <c r="D1274" s="51" t="s">
        <v>2167</v>
      </c>
      <c r="E1274" s="78" t="s">
        <v>1121</v>
      </c>
      <c r="F1274" s="78" t="s">
        <v>2106</v>
      </c>
      <c r="G1274" s="72" t="s">
        <v>3375</v>
      </c>
      <c r="H1274" s="78" t="s">
        <v>1100</v>
      </c>
      <c r="I1274" s="78">
        <v>3.3333300000000003E-2</v>
      </c>
      <c r="J1274" s="300">
        <v>3000</v>
      </c>
      <c r="K1274" s="78">
        <v>100</v>
      </c>
      <c r="L1274" s="300">
        <v>1640</v>
      </c>
      <c r="M1274" s="72">
        <v>10</v>
      </c>
      <c r="O1274" s="78"/>
      <c r="P1274" s="72" t="s">
        <v>1374</v>
      </c>
      <c r="AA1274" s="195"/>
      <c r="AB1274" s="195"/>
      <c r="AC1274" s="195"/>
      <c r="AD1274" s="72"/>
      <c r="AE1274" s="316">
        <v>0</v>
      </c>
      <c r="AF1274" s="195"/>
      <c r="AG1274" s="195">
        <v>1</v>
      </c>
      <c r="AH1274" s="72"/>
      <c r="AQ1274" s="174" t="s">
        <v>824</v>
      </c>
      <c r="AR1274" s="53">
        <v>9.4410000000000007</v>
      </c>
      <c r="AS1274" s="53">
        <v>258.89999999999998</v>
      </c>
      <c r="AT1274" s="77"/>
      <c r="AU1274" s="276"/>
      <c r="AV1274" s="276">
        <v>30000</v>
      </c>
      <c r="AW1274" s="276">
        <v>0</v>
      </c>
      <c r="AX1274" s="95"/>
      <c r="AY1274" s="276">
        <v>7766999.9999999991</v>
      </c>
      <c r="AZ1274" s="95">
        <v>77842.408647214907</v>
      </c>
      <c r="BB1274" s="80" t="s">
        <v>3412</v>
      </c>
      <c r="BC1274" s="270" t="s">
        <v>1126</v>
      </c>
      <c r="BD1274" s="72">
        <v>51.605699999999999</v>
      </c>
      <c r="BE1274" s="72"/>
      <c r="BF1274" s="72"/>
      <c r="BG1274" s="72"/>
      <c r="BH1274" s="72"/>
      <c r="BI1274" s="72"/>
      <c r="BJ1274" s="72"/>
      <c r="BK1274" s="72"/>
      <c r="BL1274" s="72"/>
      <c r="BM1274" s="72"/>
      <c r="BN1274" s="72"/>
      <c r="BO1274" s="72"/>
      <c r="BP1274" s="72"/>
      <c r="BQ1274" s="72"/>
      <c r="BR1274" s="72">
        <v>17.307300000000001</v>
      </c>
      <c r="BS1274" s="72"/>
      <c r="BT1274" s="72"/>
      <c r="BU1274" s="72"/>
      <c r="BV1274" s="72"/>
      <c r="BW1274" s="72"/>
      <c r="BX1274" s="72">
        <v>24.087</v>
      </c>
      <c r="BY1274" s="72"/>
      <c r="BZ1274" s="72"/>
      <c r="CA1274" s="72"/>
      <c r="CB1274" s="72"/>
      <c r="CC1274" s="72"/>
      <c r="CD1274" s="72"/>
      <c r="CE1274" s="72"/>
      <c r="CF1274" s="72"/>
      <c r="CG1274" s="72"/>
      <c r="CH1274" s="72"/>
      <c r="CI1274" s="72"/>
      <c r="CJ1274" s="72"/>
      <c r="CK1274" s="72"/>
      <c r="CL1274" s="72"/>
      <c r="CM1274" s="72"/>
      <c r="CN1274" s="72"/>
      <c r="CO1274" s="72"/>
      <c r="CP1274" s="72"/>
      <c r="CQ1274" s="72"/>
      <c r="CR1274" s="72"/>
      <c r="CS1274" s="72"/>
      <c r="CT1274" s="72"/>
      <c r="CU1274" s="72"/>
      <c r="CV1274" s="72"/>
      <c r="CW1274" s="72"/>
      <c r="CX1274" s="72"/>
      <c r="CY1274" s="72"/>
      <c r="CZ1274" s="72"/>
      <c r="DA1274" s="72"/>
      <c r="DB1274" s="72"/>
      <c r="DC1274" s="72"/>
      <c r="DD1274" s="72"/>
      <c r="DE1274" s="72"/>
      <c r="DF1274" s="72"/>
      <c r="DG1274" s="72"/>
      <c r="DH1274" s="78">
        <f t="shared" si="627"/>
        <v>93</v>
      </c>
      <c r="DJ1274" s="77">
        <f t="shared" si="628"/>
        <v>7</v>
      </c>
      <c r="DK1274" s="72"/>
      <c r="DL1274" s="51" t="s">
        <v>3448</v>
      </c>
      <c r="DO1274" s="358"/>
      <c r="DP1274" s="72"/>
      <c r="DQ1274" s="374">
        <v>7</v>
      </c>
      <c r="DR1274" s="72">
        <v>1</v>
      </c>
      <c r="DU1274" s="52"/>
      <c r="DX1274" s="75">
        <f t="shared" si="629"/>
        <v>55.489999999999995</v>
      </c>
      <c r="DY1274" s="51">
        <f t="shared" si="630"/>
        <v>0</v>
      </c>
      <c r="DZ1274" s="75">
        <f t="shared" si="631"/>
        <v>0</v>
      </c>
      <c r="EA1274" s="51" t="e">
        <f t="shared" si="632"/>
        <v>#DIV/0!</v>
      </c>
      <c r="EB1274" s="75">
        <f t="shared" si="633"/>
        <v>0</v>
      </c>
      <c r="EC1274" s="51" t="e">
        <f t="shared" si="634"/>
        <v>#DIV/0!</v>
      </c>
      <c r="ED1274" s="75">
        <f t="shared" si="635"/>
        <v>0</v>
      </c>
      <c r="EE1274" s="51" t="e">
        <f t="shared" si="636"/>
        <v>#DIV/0!</v>
      </c>
      <c r="EF1274" s="75">
        <f t="shared" si="637"/>
        <v>0</v>
      </c>
      <c r="EG1274" s="51" t="e">
        <f t="shared" si="638"/>
        <v>#DIV/0!</v>
      </c>
      <c r="EH1274" s="75">
        <f t="shared" si="639"/>
        <v>18.610000000000003</v>
      </c>
      <c r="EI1274" s="51">
        <f t="shared" si="640"/>
        <v>0</v>
      </c>
      <c r="EJ1274" s="75">
        <f t="shared" si="641"/>
        <v>25.900000000000002</v>
      </c>
      <c r="EK1274" s="51">
        <f t="shared" si="642"/>
        <v>0</v>
      </c>
      <c r="EL1274" s="75">
        <f t="shared" si="643"/>
        <v>0</v>
      </c>
      <c r="EM1274" s="51" t="e">
        <f t="shared" si="644"/>
        <v>#DIV/0!</v>
      </c>
      <c r="EN1274" s="75">
        <f t="shared" si="645"/>
        <v>0</v>
      </c>
      <c r="EO1274" s="51" t="e">
        <f t="shared" si="646"/>
        <v>#DIV/0!</v>
      </c>
      <c r="EP1274" s="75">
        <f t="shared" si="647"/>
        <v>0</v>
      </c>
      <c r="EQ1274" s="51" t="e">
        <f t="shared" si="648"/>
        <v>#DIV/0!</v>
      </c>
      <c r="ER1274" s="51">
        <f t="shared" si="649"/>
        <v>100</v>
      </c>
      <c r="ES1274" s="51">
        <f t="shared" si="650"/>
        <v>0</v>
      </c>
    </row>
    <row r="1275" spans="1:149" x14ac:dyDescent="0.45">
      <c r="A1275" s="78" t="s">
        <v>1469</v>
      </c>
      <c r="B1275" s="174" t="s">
        <v>856</v>
      </c>
      <c r="C1275" s="51" t="s">
        <v>3648</v>
      </c>
      <c r="D1275" s="51" t="s">
        <v>3650</v>
      </c>
      <c r="E1275" s="78" t="s">
        <v>1121</v>
      </c>
      <c r="F1275" s="78" t="s">
        <v>2107</v>
      </c>
      <c r="G1275" s="72" t="s">
        <v>3375</v>
      </c>
      <c r="H1275" s="78" t="s">
        <v>1100</v>
      </c>
      <c r="I1275" s="78">
        <v>6.6666699999999995E-2</v>
      </c>
      <c r="J1275" s="300">
        <v>3000</v>
      </c>
      <c r="K1275" s="78">
        <v>100</v>
      </c>
      <c r="L1275" s="300">
        <v>1700</v>
      </c>
      <c r="M1275" s="72">
        <v>10</v>
      </c>
      <c r="O1275" s="78"/>
      <c r="P1275" s="72" t="s">
        <v>1374</v>
      </c>
      <c r="AA1275" s="195"/>
      <c r="AB1275" s="195"/>
      <c r="AC1275" s="195"/>
      <c r="AD1275" s="72"/>
      <c r="AE1275" s="316">
        <v>0</v>
      </c>
      <c r="AF1275" s="195"/>
      <c r="AG1275" s="195">
        <v>1</v>
      </c>
      <c r="AH1275" s="72"/>
      <c r="AQ1275" s="174" t="s">
        <v>824</v>
      </c>
      <c r="AR1275" s="53">
        <v>8.9670000000000005</v>
      </c>
      <c r="AS1275" s="53">
        <v>222.7</v>
      </c>
      <c r="AT1275" s="77"/>
      <c r="AU1275" s="276"/>
      <c r="AV1275" s="276">
        <v>30000</v>
      </c>
      <c r="AW1275" s="276">
        <v>0</v>
      </c>
      <c r="AX1275" s="95"/>
      <c r="AY1275" s="276">
        <v>6681000</v>
      </c>
      <c r="AZ1275" s="95">
        <v>66958.302069272933</v>
      </c>
      <c r="BB1275" s="80" t="s">
        <v>3412</v>
      </c>
      <c r="BC1275" s="270" t="s">
        <v>1126</v>
      </c>
      <c r="BD1275" s="72">
        <v>50.495899999999999</v>
      </c>
      <c r="BE1275" s="72"/>
      <c r="BF1275" s="72"/>
      <c r="BG1275" s="72"/>
      <c r="BH1275" s="72"/>
      <c r="BI1275" s="72"/>
      <c r="BJ1275" s="72"/>
      <c r="BK1275" s="72"/>
      <c r="BL1275" s="72"/>
      <c r="BM1275" s="72"/>
      <c r="BN1275" s="72"/>
      <c r="BO1275" s="72"/>
      <c r="BP1275" s="72"/>
      <c r="BQ1275" s="72"/>
      <c r="BR1275" s="72">
        <v>16.935099999999998</v>
      </c>
      <c r="BS1275" s="72"/>
      <c r="BT1275" s="72"/>
      <c r="BU1275" s="72"/>
      <c r="BV1275" s="72"/>
      <c r="BW1275" s="72"/>
      <c r="BX1275" s="72">
        <v>23.568999999999999</v>
      </c>
      <c r="BY1275" s="72"/>
      <c r="BZ1275" s="72"/>
      <c r="CA1275" s="72"/>
      <c r="CB1275" s="72"/>
      <c r="CC1275" s="72"/>
      <c r="CD1275" s="72"/>
      <c r="CE1275" s="72"/>
      <c r="CF1275" s="72"/>
      <c r="CG1275" s="72"/>
      <c r="CH1275" s="72"/>
      <c r="CI1275" s="72"/>
      <c r="CJ1275" s="72"/>
      <c r="CK1275" s="72"/>
      <c r="CL1275" s="72"/>
      <c r="CM1275" s="72"/>
      <c r="CN1275" s="72"/>
      <c r="CO1275" s="72"/>
      <c r="CP1275" s="72"/>
      <c r="CQ1275" s="72"/>
      <c r="CR1275" s="72"/>
      <c r="CS1275" s="72"/>
      <c r="CT1275" s="72"/>
      <c r="CU1275" s="72"/>
      <c r="CV1275" s="72"/>
      <c r="CW1275" s="72"/>
      <c r="CX1275" s="72"/>
      <c r="CY1275" s="72"/>
      <c r="CZ1275" s="72"/>
      <c r="DA1275" s="72"/>
      <c r="DB1275" s="72"/>
      <c r="DC1275" s="72"/>
      <c r="DD1275" s="72"/>
      <c r="DE1275" s="72"/>
      <c r="DF1275" s="72"/>
      <c r="DG1275" s="72"/>
      <c r="DH1275" s="78">
        <f t="shared" ref="DH1275:DH1338" si="651">SUM(BD1275,BF1275,BH1275,BJ1275,BL1275,BN1275,BP1275,BR1275,BT1275,BV1275,BX1275,BZ1275,CB1275,CD1275,CF1275,CH1275,CJ1275,CL1275,CN1275,CX1275,CZ1275,DB1275)</f>
        <v>91</v>
      </c>
      <c r="DJ1275" s="77">
        <f t="shared" si="628"/>
        <v>9</v>
      </c>
      <c r="DK1275" s="72"/>
      <c r="DL1275" s="51" t="s">
        <v>3448</v>
      </c>
      <c r="DO1275" s="358"/>
      <c r="DP1275" s="72"/>
      <c r="DQ1275" s="374">
        <v>9</v>
      </c>
      <c r="DR1275" s="72">
        <v>1</v>
      </c>
      <c r="DU1275" s="52"/>
      <c r="DX1275" s="75">
        <f t="shared" si="629"/>
        <v>55.489999999999995</v>
      </c>
      <c r="DY1275" s="51">
        <f t="shared" si="630"/>
        <v>0</v>
      </c>
      <c r="DZ1275" s="75">
        <f t="shared" si="631"/>
        <v>0</v>
      </c>
      <c r="EA1275" s="51" t="e">
        <f t="shared" si="632"/>
        <v>#DIV/0!</v>
      </c>
      <c r="EB1275" s="75">
        <f t="shared" si="633"/>
        <v>0</v>
      </c>
      <c r="EC1275" s="51" t="e">
        <f t="shared" si="634"/>
        <v>#DIV/0!</v>
      </c>
      <c r="ED1275" s="75">
        <f t="shared" si="635"/>
        <v>0</v>
      </c>
      <c r="EE1275" s="51" t="e">
        <f t="shared" si="636"/>
        <v>#DIV/0!</v>
      </c>
      <c r="EF1275" s="75">
        <f t="shared" si="637"/>
        <v>0</v>
      </c>
      <c r="EG1275" s="51" t="e">
        <f t="shared" si="638"/>
        <v>#DIV/0!</v>
      </c>
      <c r="EH1275" s="75">
        <f t="shared" si="639"/>
        <v>18.61</v>
      </c>
      <c r="EI1275" s="51">
        <f t="shared" si="640"/>
        <v>0</v>
      </c>
      <c r="EJ1275" s="75">
        <f t="shared" si="641"/>
        <v>25.900000000000002</v>
      </c>
      <c r="EK1275" s="51">
        <f t="shared" si="642"/>
        <v>0</v>
      </c>
      <c r="EL1275" s="75">
        <f t="shared" si="643"/>
        <v>0</v>
      </c>
      <c r="EM1275" s="51" t="e">
        <f t="shared" si="644"/>
        <v>#DIV/0!</v>
      </c>
      <c r="EN1275" s="75">
        <f t="shared" si="645"/>
        <v>0</v>
      </c>
      <c r="EO1275" s="51" t="e">
        <f t="shared" si="646"/>
        <v>#DIV/0!</v>
      </c>
      <c r="EP1275" s="75">
        <f t="shared" si="647"/>
        <v>0</v>
      </c>
      <c r="EQ1275" s="51" t="e">
        <f t="shared" si="648"/>
        <v>#DIV/0!</v>
      </c>
      <c r="ER1275" s="51">
        <f t="shared" si="649"/>
        <v>100</v>
      </c>
      <c r="ES1275" s="51">
        <f t="shared" si="650"/>
        <v>0</v>
      </c>
    </row>
    <row r="1276" spans="1:149" x14ac:dyDescent="0.45">
      <c r="A1276" s="78" t="s">
        <v>1469</v>
      </c>
      <c r="B1276" s="174" t="s">
        <v>856</v>
      </c>
      <c r="C1276" s="51" t="s">
        <v>3648</v>
      </c>
      <c r="D1276" s="51" t="s">
        <v>3650</v>
      </c>
      <c r="E1276" s="78" t="s">
        <v>1121</v>
      </c>
      <c r="F1276" s="78" t="s">
        <v>2108</v>
      </c>
      <c r="G1276" s="72" t="s">
        <v>3375</v>
      </c>
      <c r="H1276" s="78" t="s">
        <v>1100</v>
      </c>
      <c r="I1276" s="78">
        <v>8.3333299999999999E-2</v>
      </c>
      <c r="J1276" s="300">
        <v>500</v>
      </c>
      <c r="K1276" s="78">
        <v>100</v>
      </c>
      <c r="L1276" s="300">
        <v>1625</v>
      </c>
      <c r="M1276" s="72">
        <v>10</v>
      </c>
      <c r="O1276" s="78"/>
      <c r="P1276" s="72" t="s">
        <v>1374</v>
      </c>
      <c r="AA1276" s="195"/>
      <c r="AB1276" s="195"/>
      <c r="AC1276" s="195"/>
      <c r="AD1276" s="72"/>
      <c r="AE1276" s="316">
        <v>0</v>
      </c>
      <c r="AF1276" s="195"/>
      <c r="AG1276" s="195">
        <v>1</v>
      </c>
      <c r="AH1276" s="72"/>
      <c r="AQ1276" s="174" t="s">
        <v>824</v>
      </c>
      <c r="AR1276" s="53">
        <v>1.2749999999999999</v>
      </c>
      <c r="AS1276" s="53">
        <v>2.661</v>
      </c>
      <c r="AT1276" s="77"/>
      <c r="AU1276" s="276"/>
      <c r="AV1276" s="276">
        <v>5000</v>
      </c>
      <c r="AW1276" s="276">
        <v>0</v>
      </c>
      <c r="AX1276" s="95"/>
      <c r="AY1276" s="276">
        <v>13305</v>
      </c>
      <c r="AZ1276" s="95">
        <v>143.29923551784916</v>
      </c>
      <c r="BB1276" s="80" t="s">
        <v>3412</v>
      </c>
      <c r="BC1276" s="270" t="s">
        <v>1126</v>
      </c>
      <c r="BD1276" s="72">
        <v>68.258799999999994</v>
      </c>
      <c r="BE1276" s="72"/>
      <c r="BF1276" s="72"/>
      <c r="BG1276" s="72"/>
      <c r="BH1276" s="72">
        <v>19.303899999999999</v>
      </c>
      <c r="BI1276" s="72"/>
      <c r="BJ1276" s="72"/>
      <c r="BK1276" s="72"/>
      <c r="BL1276" s="72"/>
      <c r="BM1276" s="72"/>
      <c r="BN1276" s="72"/>
      <c r="BO1276" s="72"/>
      <c r="BP1276" s="72"/>
      <c r="BQ1276" s="72"/>
      <c r="BR1276" s="72"/>
      <c r="BS1276" s="72"/>
      <c r="BT1276" s="72"/>
      <c r="BU1276" s="72"/>
      <c r="BV1276" s="72"/>
      <c r="BW1276" s="72"/>
      <c r="BX1276" s="72"/>
      <c r="BY1276" s="72"/>
      <c r="BZ1276" s="72">
        <v>11.737299999999999</v>
      </c>
      <c r="CA1276" s="72"/>
      <c r="CB1276" s="72"/>
      <c r="CC1276" s="72"/>
      <c r="CD1276" s="72"/>
      <c r="CE1276" s="72"/>
      <c r="CF1276" s="72"/>
      <c r="CG1276" s="72"/>
      <c r="CH1276" s="72"/>
      <c r="CI1276" s="72"/>
      <c r="CJ1276" s="72"/>
      <c r="CK1276" s="72"/>
      <c r="CL1276" s="72"/>
      <c r="CM1276" s="72"/>
      <c r="CN1276" s="72"/>
      <c r="CO1276" s="72"/>
      <c r="CP1276" s="72"/>
      <c r="CQ1276" s="72"/>
      <c r="CR1276" s="72"/>
      <c r="CS1276" s="72"/>
      <c r="CT1276" s="72"/>
      <c r="CU1276" s="72"/>
      <c r="CV1276" s="72"/>
      <c r="CW1276" s="72"/>
      <c r="CX1276" s="72"/>
      <c r="CY1276" s="72"/>
      <c r="CZ1276" s="72"/>
      <c r="DA1276" s="72"/>
      <c r="DB1276" s="72"/>
      <c r="DC1276" s="72"/>
      <c r="DD1276" s="72"/>
      <c r="DE1276" s="72"/>
      <c r="DF1276" s="72"/>
      <c r="DG1276" s="72"/>
      <c r="DH1276" s="78">
        <f t="shared" si="651"/>
        <v>99.3</v>
      </c>
      <c r="DJ1276" s="77">
        <f t="shared" si="628"/>
        <v>0.70000000000000284</v>
      </c>
      <c r="DK1276" s="72"/>
      <c r="DL1276" s="51" t="s">
        <v>3448</v>
      </c>
      <c r="DO1276" s="358"/>
      <c r="DP1276" s="72"/>
      <c r="DQ1276" s="374">
        <v>0.7</v>
      </c>
      <c r="DR1276" s="72">
        <v>0.1</v>
      </c>
      <c r="DU1276" s="52"/>
      <c r="DX1276" s="75">
        <f t="shared" si="629"/>
        <v>68.73997985901309</v>
      </c>
      <c r="DY1276" s="51">
        <f t="shared" si="630"/>
        <v>0</v>
      </c>
      <c r="DZ1276" s="75">
        <f t="shared" si="631"/>
        <v>0</v>
      </c>
      <c r="EA1276" s="51" t="e">
        <f t="shared" si="632"/>
        <v>#DIV/0!</v>
      </c>
      <c r="EB1276" s="75">
        <f t="shared" si="633"/>
        <v>19.439979859013089</v>
      </c>
      <c r="EC1276" s="51">
        <f t="shared" si="634"/>
        <v>0</v>
      </c>
      <c r="ED1276" s="75">
        <f t="shared" si="635"/>
        <v>0</v>
      </c>
      <c r="EE1276" s="51" t="e">
        <f t="shared" si="636"/>
        <v>#DIV/0!</v>
      </c>
      <c r="EF1276" s="75">
        <f t="shared" si="637"/>
        <v>0</v>
      </c>
      <c r="EG1276" s="51" t="e">
        <f t="shared" si="638"/>
        <v>#DIV/0!</v>
      </c>
      <c r="EH1276" s="75">
        <f t="shared" si="639"/>
        <v>0</v>
      </c>
      <c r="EI1276" s="51" t="e">
        <f t="shared" si="640"/>
        <v>#DIV/0!</v>
      </c>
      <c r="EJ1276" s="75">
        <f t="shared" si="641"/>
        <v>0</v>
      </c>
      <c r="EK1276" s="51" t="e">
        <f t="shared" si="642"/>
        <v>#DIV/0!</v>
      </c>
      <c r="EL1276" s="75">
        <f t="shared" si="643"/>
        <v>11.820040281973816</v>
      </c>
      <c r="EM1276" s="51">
        <f t="shared" si="644"/>
        <v>0</v>
      </c>
      <c r="EN1276" s="75">
        <f t="shared" si="645"/>
        <v>0</v>
      </c>
      <c r="EO1276" s="51" t="e">
        <f t="shared" si="646"/>
        <v>#DIV/0!</v>
      </c>
      <c r="EP1276" s="75">
        <f t="shared" si="647"/>
        <v>0</v>
      </c>
      <c r="EQ1276" s="51" t="e">
        <f t="shared" si="648"/>
        <v>#DIV/0!</v>
      </c>
      <c r="ER1276" s="51">
        <f t="shared" si="649"/>
        <v>100</v>
      </c>
      <c r="ES1276" s="51">
        <f t="shared" si="650"/>
        <v>0</v>
      </c>
    </row>
    <row r="1277" spans="1:149" x14ac:dyDescent="0.45">
      <c r="A1277" s="78" t="s">
        <v>1469</v>
      </c>
      <c r="B1277" s="174" t="s">
        <v>856</v>
      </c>
      <c r="C1277" s="51" t="s">
        <v>3648</v>
      </c>
      <c r="D1277" s="51" t="s">
        <v>3650</v>
      </c>
      <c r="E1277" s="78" t="s">
        <v>1121</v>
      </c>
      <c r="F1277" s="78" t="s">
        <v>2109</v>
      </c>
      <c r="G1277" s="72" t="s">
        <v>3375</v>
      </c>
      <c r="H1277" s="78" t="s">
        <v>1100</v>
      </c>
      <c r="I1277" s="78">
        <v>0.25</v>
      </c>
      <c r="J1277" s="300">
        <v>1000</v>
      </c>
      <c r="K1277" s="78">
        <v>100</v>
      </c>
      <c r="L1277" s="300">
        <v>1450</v>
      </c>
      <c r="M1277" s="72">
        <v>10</v>
      </c>
      <c r="O1277" s="78"/>
      <c r="P1277" s="72" t="s">
        <v>1374</v>
      </c>
      <c r="AA1277" s="195"/>
      <c r="AB1277" s="195"/>
      <c r="AC1277" s="195"/>
      <c r="AD1277" s="72"/>
      <c r="AE1277" s="316">
        <v>0</v>
      </c>
      <c r="AF1277" s="195"/>
      <c r="AG1277" s="195">
        <v>1</v>
      </c>
      <c r="AH1277" s="72"/>
      <c r="AQ1277" s="174" t="s">
        <v>824</v>
      </c>
      <c r="AR1277" s="53">
        <v>1.851</v>
      </c>
      <c r="AS1277" s="53">
        <v>8.59</v>
      </c>
      <c r="AT1277" s="77"/>
      <c r="AU1277" s="276"/>
      <c r="AV1277" s="276">
        <v>10000</v>
      </c>
      <c r="AW1277" s="276">
        <v>0</v>
      </c>
      <c r="AX1277" s="95"/>
      <c r="AY1277" s="276">
        <v>85900</v>
      </c>
      <c r="AZ1277" s="95">
        <v>876.01155243524056</v>
      </c>
      <c r="BB1277" s="80" t="s">
        <v>3412</v>
      </c>
      <c r="BC1277" s="270" t="s">
        <v>1126</v>
      </c>
      <c r="BD1277" s="72">
        <v>67.970100000000002</v>
      </c>
      <c r="BE1277" s="72"/>
      <c r="BF1277" s="72"/>
      <c r="BG1277" s="72"/>
      <c r="BH1277" s="72">
        <v>19.222300000000001</v>
      </c>
      <c r="BI1277" s="72"/>
      <c r="BJ1277" s="72"/>
      <c r="BK1277" s="72"/>
      <c r="BL1277" s="72"/>
      <c r="BM1277" s="72"/>
      <c r="BN1277" s="72"/>
      <c r="BO1277" s="72"/>
      <c r="BP1277" s="72"/>
      <c r="BQ1277" s="72"/>
      <c r="BR1277" s="72"/>
      <c r="BS1277" s="72"/>
      <c r="BT1277" s="72"/>
      <c r="BU1277" s="72"/>
      <c r="BV1277" s="72"/>
      <c r="BW1277" s="72"/>
      <c r="BX1277" s="72"/>
      <c r="BY1277" s="72"/>
      <c r="BZ1277" s="72">
        <v>11.6876</v>
      </c>
      <c r="CA1277" s="72"/>
      <c r="CB1277" s="72"/>
      <c r="CC1277" s="72"/>
      <c r="CD1277" s="72"/>
      <c r="CE1277" s="72"/>
      <c r="CF1277" s="72"/>
      <c r="CG1277" s="72"/>
      <c r="CH1277" s="72"/>
      <c r="CI1277" s="72"/>
      <c r="CJ1277" s="72"/>
      <c r="CK1277" s="72"/>
      <c r="CL1277" s="72"/>
      <c r="CM1277" s="72"/>
      <c r="CN1277" s="72"/>
      <c r="CO1277" s="72"/>
      <c r="CP1277" s="72"/>
      <c r="CQ1277" s="72"/>
      <c r="CR1277" s="72"/>
      <c r="CS1277" s="72"/>
      <c r="CT1277" s="72"/>
      <c r="CU1277" s="72"/>
      <c r="CV1277" s="72"/>
      <c r="CW1277" s="72"/>
      <c r="CX1277" s="72"/>
      <c r="CY1277" s="72"/>
      <c r="CZ1277" s="72"/>
      <c r="DA1277" s="72"/>
      <c r="DB1277" s="72"/>
      <c r="DC1277" s="72"/>
      <c r="DD1277" s="72"/>
      <c r="DE1277" s="72"/>
      <c r="DF1277" s="72"/>
      <c r="DG1277" s="72"/>
      <c r="DH1277" s="78">
        <f t="shared" si="651"/>
        <v>98.88000000000001</v>
      </c>
      <c r="DJ1277" s="77">
        <f t="shared" si="628"/>
        <v>1.1199999999999903</v>
      </c>
      <c r="DK1277" s="72"/>
      <c r="DL1277" s="51" t="s">
        <v>3448</v>
      </c>
      <c r="DO1277" s="358"/>
      <c r="DP1277" s="72"/>
      <c r="DQ1277" s="374">
        <v>1.1200000000000001</v>
      </c>
      <c r="DR1277" s="72">
        <v>0.09</v>
      </c>
      <c r="DU1277" s="52"/>
      <c r="DX1277" s="75">
        <f t="shared" si="629"/>
        <v>68.739987864077662</v>
      </c>
      <c r="DY1277" s="51">
        <f t="shared" si="630"/>
        <v>0</v>
      </c>
      <c r="DZ1277" s="75">
        <f t="shared" si="631"/>
        <v>0</v>
      </c>
      <c r="EA1277" s="51" t="e">
        <f t="shared" si="632"/>
        <v>#DIV/0!</v>
      </c>
      <c r="EB1277" s="75">
        <f t="shared" si="633"/>
        <v>19.440028317152102</v>
      </c>
      <c r="EC1277" s="51">
        <f t="shared" si="634"/>
        <v>0</v>
      </c>
      <c r="ED1277" s="75">
        <f t="shared" si="635"/>
        <v>0</v>
      </c>
      <c r="EE1277" s="51" t="e">
        <f t="shared" si="636"/>
        <v>#DIV/0!</v>
      </c>
      <c r="EF1277" s="75">
        <f t="shared" si="637"/>
        <v>0</v>
      </c>
      <c r="EG1277" s="51" t="e">
        <f t="shared" si="638"/>
        <v>#DIV/0!</v>
      </c>
      <c r="EH1277" s="75">
        <f t="shared" si="639"/>
        <v>0</v>
      </c>
      <c r="EI1277" s="51" t="e">
        <f t="shared" si="640"/>
        <v>#DIV/0!</v>
      </c>
      <c r="EJ1277" s="75">
        <f t="shared" si="641"/>
        <v>0</v>
      </c>
      <c r="EK1277" s="51" t="e">
        <f t="shared" si="642"/>
        <v>#DIV/0!</v>
      </c>
      <c r="EL1277" s="75">
        <f t="shared" si="643"/>
        <v>11.819983818770226</v>
      </c>
      <c r="EM1277" s="51">
        <f t="shared" si="644"/>
        <v>0</v>
      </c>
      <c r="EN1277" s="75">
        <f t="shared" si="645"/>
        <v>0</v>
      </c>
      <c r="EO1277" s="51" t="e">
        <f t="shared" si="646"/>
        <v>#DIV/0!</v>
      </c>
      <c r="EP1277" s="75">
        <f t="shared" si="647"/>
        <v>0</v>
      </c>
      <c r="EQ1277" s="51" t="e">
        <f t="shared" si="648"/>
        <v>#DIV/0!</v>
      </c>
      <c r="ER1277" s="51">
        <f t="shared" si="649"/>
        <v>100</v>
      </c>
      <c r="ES1277" s="51">
        <f t="shared" si="650"/>
        <v>0</v>
      </c>
    </row>
    <row r="1278" spans="1:149" x14ac:dyDescent="0.45">
      <c r="A1278" s="78" t="s">
        <v>1469</v>
      </c>
      <c r="B1278" s="174" t="s">
        <v>856</v>
      </c>
      <c r="C1278" s="51" t="s">
        <v>3648</v>
      </c>
      <c r="D1278" s="51" t="s">
        <v>3650</v>
      </c>
      <c r="E1278" s="78" t="s">
        <v>1121</v>
      </c>
      <c r="F1278" s="78" t="s">
        <v>2110</v>
      </c>
      <c r="G1278" s="72" t="s">
        <v>3375</v>
      </c>
      <c r="H1278" s="78" t="s">
        <v>1100</v>
      </c>
      <c r="I1278" s="78">
        <v>0.16666700000000001</v>
      </c>
      <c r="J1278" s="300">
        <v>1000</v>
      </c>
      <c r="K1278" s="78">
        <v>100</v>
      </c>
      <c r="L1278" s="300">
        <v>1525</v>
      </c>
      <c r="M1278" s="72">
        <v>10</v>
      </c>
      <c r="O1278" s="78"/>
      <c r="P1278" s="72" t="s">
        <v>1374</v>
      </c>
      <c r="AA1278" s="195"/>
      <c r="AB1278" s="195"/>
      <c r="AC1278" s="195"/>
      <c r="AD1278" s="72"/>
      <c r="AE1278" s="316">
        <v>0</v>
      </c>
      <c r="AF1278" s="195"/>
      <c r="AG1278" s="195">
        <v>1</v>
      </c>
      <c r="AH1278" s="72"/>
      <c r="AQ1278" s="174" t="s">
        <v>824</v>
      </c>
      <c r="AR1278" s="53">
        <v>1.845</v>
      </c>
      <c r="AS1278" s="53">
        <v>7.9269999999999996</v>
      </c>
      <c r="AT1278" s="77"/>
      <c r="AU1278" s="276"/>
      <c r="AV1278" s="276">
        <v>10000</v>
      </c>
      <c r="AW1278" s="276">
        <v>0</v>
      </c>
      <c r="AX1278" s="95"/>
      <c r="AY1278" s="276">
        <v>79270</v>
      </c>
      <c r="AZ1278" s="95">
        <v>808.39855368500014</v>
      </c>
      <c r="BB1278" s="80" t="s">
        <v>3412</v>
      </c>
      <c r="BC1278" s="270" t="s">
        <v>1126</v>
      </c>
      <c r="BD1278" s="72">
        <v>67.921999999999997</v>
      </c>
      <c r="BE1278" s="72"/>
      <c r="BF1278" s="72"/>
      <c r="BG1278" s="72"/>
      <c r="BH1278" s="72">
        <v>19.2087</v>
      </c>
      <c r="BI1278" s="72"/>
      <c r="BJ1278" s="72"/>
      <c r="BK1278" s="72"/>
      <c r="BL1278" s="72"/>
      <c r="BM1278" s="72"/>
      <c r="BN1278" s="72"/>
      <c r="BO1278" s="72"/>
      <c r="BP1278" s="72"/>
      <c r="BQ1278" s="72"/>
      <c r="BR1278" s="72"/>
      <c r="BS1278" s="72"/>
      <c r="BT1278" s="72"/>
      <c r="BU1278" s="72"/>
      <c r="BV1278" s="72"/>
      <c r="BW1278" s="72"/>
      <c r="BX1278" s="72"/>
      <c r="BY1278" s="72"/>
      <c r="BZ1278" s="72">
        <v>11.6793</v>
      </c>
      <c r="CA1278" s="72"/>
      <c r="CB1278" s="72"/>
      <c r="CC1278" s="72"/>
      <c r="CD1278" s="72"/>
      <c r="CE1278" s="72"/>
      <c r="CF1278" s="72"/>
      <c r="CG1278" s="72"/>
      <c r="CH1278" s="72"/>
      <c r="CI1278" s="72"/>
      <c r="CJ1278" s="72"/>
      <c r="CK1278" s="72"/>
      <c r="CL1278" s="72"/>
      <c r="CM1278" s="72"/>
      <c r="CN1278" s="72"/>
      <c r="CO1278" s="72"/>
      <c r="CP1278" s="72"/>
      <c r="CQ1278" s="72"/>
      <c r="CR1278" s="72"/>
      <c r="CS1278" s="72"/>
      <c r="CT1278" s="72"/>
      <c r="CU1278" s="72"/>
      <c r="CV1278" s="72"/>
      <c r="CW1278" s="72"/>
      <c r="CX1278" s="72"/>
      <c r="CY1278" s="72"/>
      <c r="CZ1278" s="72"/>
      <c r="DA1278" s="72"/>
      <c r="DB1278" s="72"/>
      <c r="DC1278" s="72"/>
      <c r="DD1278" s="72"/>
      <c r="DE1278" s="72"/>
      <c r="DF1278" s="72"/>
      <c r="DG1278" s="72"/>
      <c r="DH1278" s="78">
        <f t="shared" si="651"/>
        <v>98.809999999999988</v>
      </c>
      <c r="DJ1278" s="77">
        <f t="shared" si="628"/>
        <v>1.1900000000000119</v>
      </c>
      <c r="DK1278" s="72"/>
      <c r="DL1278" s="51" t="s">
        <v>3448</v>
      </c>
      <c r="DO1278" s="358"/>
      <c r="DP1278" s="72"/>
      <c r="DQ1278" s="374">
        <v>1.19</v>
      </c>
      <c r="DR1278" s="72">
        <v>0.09</v>
      </c>
      <c r="DU1278" s="52"/>
      <c r="DX1278" s="75">
        <f t="shared" si="629"/>
        <v>68.740006072259902</v>
      </c>
      <c r="DY1278" s="51">
        <f t="shared" si="630"/>
        <v>0</v>
      </c>
      <c r="DZ1278" s="75">
        <f t="shared" si="631"/>
        <v>0</v>
      </c>
      <c r="EA1278" s="51" t="e">
        <f t="shared" si="632"/>
        <v>#DIV/0!</v>
      </c>
      <c r="EB1278" s="75">
        <f t="shared" si="633"/>
        <v>19.44003643355936</v>
      </c>
      <c r="EC1278" s="51">
        <f t="shared" si="634"/>
        <v>0</v>
      </c>
      <c r="ED1278" s="75">
        <f t="shared" si="635"/>
        <v>0</v>
      </c>
      <c r="EE1278" s="51" t="e">
        <f t="shared" si="636"/>
        <v>#DIV/0!</v>
      </c>
      <c r="EF1278" s="75">
        <f t="shared" si="637"/>
        <v>0</v>
      </c>
      <c r="EG1278" s="51" t="e">
        <f t="shared" si="638"/>
        <v>#DIV/0!</v>
      </c>
      <c r="EH1278" s="75">
        <f t="shared" si="639"/>
        <v>0</v>
      </c>
      <c r="EI1278" s="51" t="e">
        <f t="shared" si="640"/>
        <v>#DIV/0!</v>
      </c>
      <c r="EJ1278" s="75">
        <f t="shared" si="641"/>
        <v>0</v>
      </c>
      <c r="EK1278" s="51" t="e">
        <f t="shared" si="642"/>
        <v>#DIV/0!</v>
      </c>
      <c r="EL1278" s="75">
        <f t="shared" si="643"/>
        <v>11.819957494180752</v>
      </c>
      <c r="EM1278" s="51">
        <f t="shared" si="644"/>
        <v>0</v>
      </c>
      <c r="EN1278" s="75">
        <f t="shared" si="645"/>
        <v>0</v>
      </c>
      <c r="EO1278" s="51" t="e">
        <f t="shared" si="646"/>
        <v>#DIV/0!</v>
      </c>
      <c r="EP1278" s="75">
        <f t="shared" si="647"/>
        <v>0</v>
      </c>
      <c r="EQ1278" s="51" t="e">
        <f t="shared" si="648"/>
        <v>#DIV/0!</v>
      </c>
      <c r="ER1278" s="51">
        <f t="shared" si="649"/>
        <v>100</v>
      </c>
      <c r="ES1278" s="51">
        <f t="shared" si="650"/>
        <v>0</v>
      </c>
    </row>
    <row r="1279" spans="1:149" x14ac:dyDescent="0.45">
      <c r="A1279" s="78" t="s">
        <v>1469</v>
      </c>
      <c r="B1279" s="174" t="s">
        <v>856</v>
      </c>
      <c r="C1279" s="51" t="s">
        <v>3648</v>
      </c>
      <c r="D1279" s="51" t="s">
        <v>3650</v>
      </c>
      <c r="E1279" s="78" t="s">
        <v>1121</v>
      </c>
      <c r="F1279" s="78" t="s">
        <v>2111</v>
      </c>
      <c r="G1279" s="72" t="s">
        <v>3375</v>
      </c>
      <c r="H1279" s="78" t="s">
        <v>1100</v>
      </c>
      <c r="I1279" s="78">
        <v>8.3333299999999999E-2</v>
      </c>
      <c r="J1279" s="300">
        <v>1000</v>
      </c>
      <c r="K1279" s="78">
        <v>100</v>
      </c>
      <c r="L1279" s="300">
        <v>1625</v>
      </c>
      <c r="M1279" s="72">
        <v>10</v>
      </c>
      <c r="O1279" s="78"/>
      <c r="P1279" s="72" t="s">
        <v>1374</v>
      </c>
      <c r="AA1279" s="195"/>
      <c r="AB1279" s="195"/>
      <c r="AC1279" s="195"/>
      <c r="AD1279" s="72"/>
      <c r="AE1279" s="316">
        <v>0</v>
      </c>
      <c r="AF1279" s="195"/>
      <c r="AG1279" s="195">
        <v>1</v>
      </c>
      <c r="AH1279" s="72"/>
      <c r="AQ1279" s="174" t="s">
        <v>824</v>
      </c>
      <c r="AR1279" s="53">
        <v>1.833</v>
      </c>
      <c r="AS1279" s="53">
        <v>7.1859999999999999</v>
      </c>
      <c r="AT1279" s="77"/>
      <c r="AU1279" s="276"/>
      <c r="AV1279" s="276">
        <v>10000</v>
      </c>
      <c r="AW1279" s="276">
        <v>0</v>
      </c>
      <c r="AX1279" s="95"/>
      <c r="AY1279" s="276">
        <v>71860</v>
      </c>
      <c r="AZ1279" s="95">
        <v>732.83108449355518</v>
      </c>
      <c r="BB1279" s="80" t="s">
        <v>3412</v>
      </c>
      <c r="BC1279" s="270" t="s">
        <v>1126</v>
      </c>
      <c r="BD1279" s="72">
        <v>67.915099999999995</v>
      </c>
      <c r="BE1279" s="72"/>
      <c r="BF1279" s="72"/>
      <c r="BG1279" s="72"/>
      <c r="BH1279" s="72">
        <v>19.206700000000001</v>
      </c>
      <c r="BI1279" s="72"/>
      <c r="BJ1279" s="72"/>
      <c r="BK1279" s="72"/>
      <c r="BL1279" s="72"/>
      <c r="BM1279" s="72"/>
      <c r="BN1279" s="72"/>
      <c r="BO1279" s="72"/>
      <c r="BP1279" s="72"/>
      <c r="BQ1279" s="72"/>
      <c r="BR1279" s="72"/>
      <c r="BS1279" s="72"/>
      <c r="BT1279" s="72"/>
      <c r="BU1279" s="72"/>
      <c r="BV1279" s="72"/>
      <c r="BW1279" s="72"/>
      <c r="BX1279" s="72"/>
      <c r="BY1279" s="72"/>
      <c r="BZ1279" s="72">
        <v>11.6782</v>
      </c>
      <c r="CA1279" s="72"/>
      <c r="CB1279" s="72"/>
      <c r="CC1279" s="72"/>
      <c r="CD1279" s="72"/>
      <c r="CE1279" s="72"/>
      <c r="CF1279" s="72"/>
      <c r="CG1279" s="72"/>
      <c r="CH1279" s="72"/>
      <c r="CI1279" s="72"/>
      <c r="CJ1279" s="72"/>
      <c r="CK1279" s="72"/>
      <c r="CL1279" s="72"/>
      <c r="CM1279" s="72"/>
      <c r="CN1279" s="72"/>
      <c r="CO1279" s="72"/>
      <c r="CP1279" s="72"/>
      <c r="CQ1279" s="72"/>
      <c r="CR1279" s="72"/>
      <c r="CS1279" s="72"/>
      <c r="CT1279" s="72"/>
      <c r="CU1279" s="72"/>
      <c r="CV1279" s="72"/>
      <c r="CW1279" s="72"/>
      <c r="CX1279" s="72"/>
      <c r="CY1279" s="72"/>
      <c r="CZ1279" s="72"/>
      <c r="DA1279" s="72"/>
      <c r="DB1279" s="72"/>
      <c r="DC1279" s="72"/>
      <c r="DD1279" s="72"/>
      <c r="DE1279" s="72"/>
      <c r="DF1279" s="72"/>
      <c r="DG1279" s="72"/>
      <c r="DH1279" s="78">
        <f t="shared" si="651"/>
        <v>98.8</v>
      </c>
      <c r="DJ1279" s="77">
        <f t="shared" si="628"/>
        <v>1.2000000000000028</v>
      </c>
      <c r="DK1279" s="72"/>
      <c r="DL1279" s="51" t="s">
        <v>3448</v>
      </c>
      <c r="DO1279" s="358"/>
      <c r="DP1279" s="72"/>
      <c r="DQ1279" s="374">
        <v>1.2</v>
      </c>
      <c r="DR1279" s="72">
        <v>0.1</v>
      </c>
      <c r="DU1279" s="52"/>
      <c r="DX1279" s="75">
        <f t="shared" si="629"/>
        <v>68.73997975708501</v>
      </c>
      <c r="DY1279" s="51">
        <f t="shared" si="630"/>
        <v>0</v>
      </c>
      <c r="DZ1279" s="75">
        <f t="shared" si="631"/>
        <v>0</v>
      </c>
      <c r="EA1279" s="51" t="e">
        <f t="shared" si="632"/>
        <v>#DIV/0!</v>
      </c>
      <c r="EB1279" s="75">
        <f t="shared" si="633"/>
        <v>19.43997975708502</v>
      </c>
      <c r="EC1279" s="51">
        <f t="shared" si="634"/>
        <v>0</v>
      </c>
      <c r="ED1279" s="75">
        <f t="shared" si="635"/>
        <v>0</v>
      </c>
      <c r="EE1279" s="51" t="e">
        <f t="shared" si="636"/>
        <v>#DIV/0!</v>
      </c>
      <c r="EF1279" s="75">
        <f t="shared" si="637"/>
        <v>0</v>
      </c>
      <c r="EG1279" s="51" t="e">
        <f t="shared" si="638"/>
        <v>#DIV/0!</v>
      </c>
      <c r="EH1279" s="75">
        <f t="shared" si="639"/>
        <v>0</v>
      </c>
      <c r="EI1279" s="51" t="e">
        <f t="shared" si="640"/>
        <v>#DIV/0!</v>
      </c>
      <c r="EJ1279" s="75">
        <f t="shared" si="641"/>
        <v>0</v>
      </c>
      <c r="EK1279" s="51" t="e">
        <f t="shared" si="642"/>
        <v>#DIV/0!</v>
      </c>
      <c r="EL1279" s="75">
        <f t="shared" si="643"/>
        <v>11.82004048582996</v>
      </c>
      <c r="EM1279" s="51">
        <f t="shared" si="644"/>
        <v>0</v>
      </c>
      <c r="EN1279" s="75">
        <f t="shared" si="645"/>
        <v>0</v>
      </c>
      <c r="EO1279" s="51" t="e">
        <f t="shared" si="646"/>
        <v>#DIV/0!</v>
      </c>
      <c r="EP1279" s="75">
        <f t="shared" si="647"/>
        <v>0</v>
      </c>
      <c r="EQ1279" s="51" t="e">
        <f t="shared" si="648"/>
        <v>#DIV/0!</v>
      </c>
      <c r="ER1279" s="51">
        <f t="shared" si="649"/>
        <v>100</v>
      </c>
      <c r="ES1279" s="51">
        <f t="shared" si="650"/>
        <v>0</v>
      </c>
    </row>
    <row r="1280" spans="1:149" x14ac:dyDescent="0.45">
      <c r="A1280" s="78" t="s">
        <v>1469</v>
      </c>
      <c r="B1280" s="174" t="s">
        <v>856</v>
      </c>
      <c r="C1280" s="51" t="s">
        <v>3648</v>
      </c>
      <c r="D1280" s="51" t="s">
        <v>3650</v>
      </c>
      <c r="E1280" s="78" t="s">
        <v>1121</v>
      </c>
      <c r="F1280" s="78" t="s">
        <v>2112</v>
      </c>
      <c r="G1280" s="72" t="s">
        <v>3375</v>
      </c>
      <c r="H1280" s="78" t="s">
        <v>1100</v>
      </c>
      <c r="I1280" s="78">
        <v>0.58333299999999999</v>
      </c>
      <c r="J1280" s="300">
        <v>1500</v>
      </c>
      <c r="K1280" s="78">
        <v>100</v>
      </c>
      <c r="L1280" s="300">
        <v>1350</v>
      </c>
      <c r="M1280" s="72">
        <v>10</v>
      </c>
      <c r="O1280" s="78"/>
      <c r="P1280" s="72" t="s">
        <v>1374</v>
      </c>
      <c r="AA1280" s="195"/>
      <c r="AB1280" s="195"/>
      <c r="AC1280" s="195"/>
      <c r="AD1280" s="72"/>
      <c r="AE1280" s="316">
        <v>0</v>
      </c>
      <c r="AF1280" s="195"/>
      <c r="AG1280" s="195">
        <v>1</v>
      </c>
      <c r="AH1280" s="72"/>
      <c r="AQ1280" s="174" t="s">
        <v>824</v>
      </c>
      <c r="AR1280" s="53">
        <v>2.95</v>
      </c>
      <c r="AS1280" s="53">
        <v>29.02</v>
      </c>
      <c r="AT1280" s="77"/>
      <c r="AU1280" s="276"/>
      <c r="AV1280" s="276">
        <v>15000</v>
      </c>
      <c r="AW1280" s="276">
        <v>0</v>
      </c>
      <c r="AX1280" s="95"/>
      <c r="AY1280" s="276">
        <v>435300</v>
      </c>
      <c r="AZ1280" s="95">
        <v>4391.5228748123354</v>
      </c>
      <c r="BB1280" s="80" t="s">
        <v>3412</v>
      </c>
      <c r="BC1280" s="270" t="s">
        <v>1126</v>
      </c>
      <c r="BD1280" s="72">
        <v>67.571399999999997</v>
      </c>
      <c r="BE1280" s="72"/>
      <c r="BF1280" s="72"/>
      <c r="BG1280" s="72"/>
      <c r="BH1280" s="72">
        <v>19.109500000000001</v>
      </c>
      <c r="BI1280" s="72"/>
      <c r="BJ1280" s="72"/>
      <c r="BK1280" s="72"/>
      <c r="BL1280" s="72"/>
      <c r="BM1280" s="72"/>
      <c r="BN1280" s="72"/>
      <c r="BO1280" s="72"/>
      <c r="BP1280" s="72"/>
      <c r="BQ1280" s="72"/>
      <c r="BR1280" s="72"/>
      <c r="BS1280" s="72"/>
      <c r="BT1280" s="72"/>
      <c r="BU1280" s="72"/>
      <c r="BV1280" s="72"/>
      <c r="BW1280" s="72"/>
      <c r="BX1280" s="72"/>
      <c r="BY1280" s="72"/>
      <c r="BZ1280" s="72">
        <v>11.6191</v>
      </c>
      <c r="CA1280" s="72"/>
      <c r="CB1280" s="72"/>
      <c r="CC1280" s="72"/>
      <c r="CD1280" s="72"/>
      <c r="CE1280" s="72"/>
      <c r="CF1280" s="72"/>
      <c r="CG1280" s="72"/>
      <c r="CH1280" s="72"/>
      <c r="CI1280" s="72"/>
      <c r="CJ1280" s="72"/>
      <c r="CK1280" s="72"/>
      <c r="CL1280" s="72"/>
      <c r="CM1280" s="72"/>
      <c r="CN1280" s="72"/>
      <c r="CO1280" s="72"/>
      <c r="CP1280" s="72"/>
      <c r="CQ1280" s="72"/>
      <c r="CR1280" s="72"/>
      <c r="CS1280" s="72"/>
      <c r="CT1280" s="72"/>
      <c r="CU1280" s="72"/>
      <c r="CV1280" s="72"/>
      <c r="CW1280" s="72"/>
      <c r="CX1280" s="72"/>
      <c r="CY1280" s="72"/>
      <c r="CZ1280" s="72"/>
      <c r="DA1280" s="72"/>
      <c r="DB1280" s="72"/>
      <c r="DC1280" s="72"/>
      <c r="DD1280" s="72"/>
      <c r="DE1280" s="72"/>
      <c r="DF1280" s="72"/>
      <c r="DG1280" s="72"/>
      <c r="DH1280" s="78">
        <f t="shared" si="651"/>
        <v>98.3</v>
      </c>
      <c r="DJ1280" s="77">
        <f t="shared" si="628"/>
        <v>1.7000000000000028</v>
      </c>
      <c r="DK1280" s="72"/>
      <c r="DL1280" s="51" t="s">
        <v>3448</v>
      </c>
      <c r="DO1280" s="358"/>
      <c r="DP1280" s="72"/>
      <c r="DQ1280" s="374">
        <v>1.7</v>
      </c>
      <c r="DR1280" s="72">
        <v>0.2</v>
      </c>
      <c r="DU1280" s="52"/>
      <c r="DX1280" s="75">
        <f t="shared" si="629"/>
        <v>68.739979654120049</v>
      </c>
      <c r="DY1280" s="51">
        <f t="shared" si="630"/>
        <v>0</v>
      </c>
      <c r="DZ1280" s="75">
        <f t="shared" si="631"/>
        <v>0</v>
      </c>
      <c r="EA1280" s="51" t="e">
        <f t="shared" si="632"/>
        <v>#DIV/0!</v>
      </c>
      <c r="EB1280" s="75">
        <f t="shared" si="633"/>
        <v>19.439979654120044</v>
      </c>
      <c r="EC1280" s="51">
        <f t="shared" si="634"/>
        <v>0</v>
      </c>
      <c r="ED1280" s="75">
        <f t="shared" si="635"/>
        <v>0</v>
      </c>
      <c r="EE1280" s="51" t="e">
        <f t="shared" si="636"/>
        <v>#DIV/0!</v>
      </c>
      <c r="EF1280" s="75">
        <f t="shared" si="637"/>
        <v>0</v>
      </c>
      <c r="EG1280" s="51" t="e">
        <f t="shared" si="638"/>
        <v>#DIV/0!</v>
      </c>
      <c r="EH1280" s="75">
        <f t="shared" si="639"/>
        <v>0</v>
      </c>
      <c r="EI1280" s="51" t="e">
        <f t="shared" si="640"/>
        <v>#DIV/0!</v>
      </c>
      <c r="EJ1280" s="75">
        <f t="shared" si="641"/>
        <v>0</v>
      </c>
      <c r="EK1280" s="51" t="e">
        <f t="shared" si="642"/>
        <v>#DIV/0!</v>
      </c>
      <c r="EL1280" s="75">
        <f t="shared" si="643"/>
        <v>11.820040691759919</v>
      </c>
      <c r="EM1280" s="51">
        <f t="shared" si="644"/>
        <v>0</v>
      </c>
      <c r="EN1280" s="75">
        <f t="shared" si="645"/>
        <v>0</v>
      </c>
      <c r="EO1280" s="51" t="e">
        <f t="shared" si="646"/>
        <v>#DIV/0!</v>
      </c>
      <c r="EP1280" s="75">
        <f t="shared" si="647"/>
        <v>0</v>
      </c>
      <c r="EQ1280" s="51" t="e">
        <f t="shared" si="648"/>
        <v>#DIV/0!</v>
      </c>
      <c r="ER1280" s="51">
        <f t="shared" si="649"/>
        <v>100</v>
      </c>
      <c r="ES1280" s="51">
        <f t="shared" si="650"/>
        <v>0</v>
      </c>
    </row>
    <row r="1281" spans="1:149" x14ac:dyDescent="0.45">
      <c r="A1281" s="78" t="s">
        <v>1469</v>
      </c>
      <c r="B1281" s="174" t="s">
        <v>856</v>
      </c>
      <c r="C1281" s="51" t="s">
        <v>3648</v>
      </c>
      <c r="D1281" s="51" t="s">
        <v>3716</v>
      </c>
      <c r="E1281" s="78" t="s">
        <v>1121</v>
      </c>
      <c r="F1281" s="78" t="s">
        <v>2113</v>
      </c>
      <c r="G1281" s="72" t="s">
        <v>3375</v>
      </c>
      <c r="H1281" s="78" t="s">
        <v>1100</v>
      </c>
      <c r="I1281" s="78">
        <v>8.3333299999999999E-2</v>
      </c>
      <c r="J1281" s="300">
        <v>2000</v>
      </c>
      <c r="K1281" s="78">
        <v>100</v>
      </c>
      <c r="L1281" s="300">
        <v>1625</v>
      </c>
      <c r="M1281" s="72">
        <v>10</v>
      </c>
      <c r="O1281" s="78"/>
      <c r="P1281" s="72" t="s">
        <v>1374</v>
      </c>
      <c r="AA1281" s="195"/>
      <c r="AB1281" s="195"/>
      <c r="AC1281" s="195"/>
      <c r="AD1281" s="72"/>
      <c r="AE1281" s="316">
        <v>0</v>
      </c>
      <c r="AF1281" s="195"/>
      <c r="AG1281" s="195">
        <v>1</v>
      </c>
      <c r="AH1281" s="72"/>
      <c r="AQ1281" s="174" t="s">
        <v>824</v>
      </c>
      <c r="AR1281" s="53">
        <v>4.1509999999999998</v>
      </c>
      <c r="AS1281" s="53">
        <v>46.86</v>
      </c>
      <c r="AT1281" s="77"/>
      <c r="AU1281" s="276"/>
      <c r="AV1281" s="276">
        <v>20000</v>
      </c>
      <c r="AW1281" s="276">
        <v>0</v>
      </c>
      <c r="AX1281" s="95"/>
      <c r="AY1281" s="276">
        <v>937200</v>
      </c>
      <c r="AZ1281" s="95">
        <v>9418.7434321144992</v>
      </c>
      <c r="BB1281" s="80" t="s">
        <v>3412</v>
      </c>
      <c r="BC1281" s="270" t="s">
        <v>1126</v>
      </c>
      <c r="BD1281" s="72">
        <v>63.821300000000001</v>
      </c>
      <c r="BE1281" s="72"/>
      <c r="BF1281" s="72"/>
      <c r="BG1281" s="72"/>
      <c r="BH1281" s="72">
        <v>18.039000000000001</v>
      </c>
      <c r="BI1281" s="72"/>
      <c r="BJ1281" s="72"/>
      <c r="BK1281" s="72"/>
      <c r="BL1281" s="72"/>
      <c r="BM1281" s="72"/>
      <c r="BN1281" s="72"/>
      <c r="BO1281" s="72"/>
      <c r="BP1281" s="72"/>
      <c r="BQ1281" s="72"/>
      <c r="BR1281" s="72"/>
      <c r="BS1281" s="72"/>
      <c r="BT1281" s="72"/>
      <c r="BU1281" s="72"/>
      <c r="BV1281" s="72"/>
      <c r="BW1281" s="72"/>
      <c r="BX1281" s="72"/>
      <c r="BY1281" s="72"/>
      <c r="BZ1281" s="72"/>
      <c r="CA1281" s="72"/>
      <c r="CB1281" s="72">
        <v>16.659700000000001</v>
      </c>
      <c r="CC1281" s="72"/>
      <c r="CD1281" s="72"/>
      <c r="CE1281" s="72"/>
      <c r="CF1281" s="72"/>
      <c r="CG1281" s="72"/>
      <c r="CH1281" s="72"/>
      <c r="CI1281" s="72"/>
      <c r="CJ1281" s="72"/>
      <c r="CK1281" s="72"/>
      <c r="CL1281" s="72"/>
      <c r="CM1281" s="72"/>
      <c r="CN1281" s="72"/>
      <c r="CO1281" s="72"/>
      <c r="CP1281" s="72"/>
      <c r="CQ1281" s="72"/>
      <c r="CR1281" s="72"/>
      <c r="CS1281" s="72"/>
      <c r="CT1281" s="72"/>
      <c r="CU1281" s="72"/>
      <c r="CV1281" s="72"/>
      <c r="CW1281" s="72"/>
      <c r="CX1281" s="72"/>
      <c r="CY1281" s="72"/>
      <c r="CZ1281" s="72"/>
      <c r="DA1281" s="72"/>
      <c r="DB1281" s="72"/>
      <c r="DC1281" s="72"/>
      <c r="DD1281" s="72"/>
      <c r="DE1281" s="72"/>
      <c r="DF1281" s="72"/>
      <c r="DG1281" s="72"/>
      <c r="DH1281" s="78">
        <f t="shared" si="651"/>
        <v>98.52</v>
      </c>
      <c r="DJ1281" s="77">
        <f t="shared" si="628"/>
        <v>1.480000000000004</v>
      </c>
      <c r="DK1281" s="72"/>
      <c r="DL1281" s="51" t="s">
        <v>3448</v>
      </c>
      <c r="DO1281" s="358"/>
      <c r="DP1281" s="72"/>
      <c r="DQ1281" s="374">
        <v>1.48</v>
      </c>
      <c r="DR1281" s="72">
        <v>7.0000000000000007E-2</v>
      </c>
      <c r="DU1281" s="52"/>
      <c r="DX1281" s="75">
        <f t="shared" si="629"/>
        <v>64.780044660982554</v>
      </c>
      <c r="DY1281" s="51">
        <f t="shared" si="630"/>
        <v>0</v>
      </c>
      <c r="DZ1281" s="75">
        <f t="shared" si="631"/>
        <v>0</v>
      </c>
      <c r="EA1281" s="51" t="e">
        <f t="shared" si="632"/>
        <v>#DIV/0!</v>
      </c>
      <c r="EB1281" s="75">
        <f t="shared" si="633"/>
        <v>18.309987819732036</v>
      </c>
      <c r="EC1281" s="51">
        <f t="shared" si="634"/>
        <v>0</v>
      </c>
      <c r="ED1281" s="75">
        <f t="shared" si="635"/>
        <v>0</v>
      </c>
      <c r="EE1281" s="51" t="e">
        <f t="shared" si="636"/>
        <v>#DIV/0!</v>
      </c>
      <c r="EF1281" s="75">
        <f t="shared" si="637"/>
        <v>0</v>
      </c>
      <c r="EG1281" s="51" t="e">
        <f t="shared" si="638"/>
        <v>#DIV/0!</v>
      </c>
      <c r="EH1281" s="75">
        <f t="shared" si="639"/>
        <v>0</v>
      </c>
      <c r="EI1281" s="51" t="e">
        <f t="shared" si="640"/>
        <v>#DIV/0!</v>
      </c>
      <c r="EJ1281" s="75">
        <f t="shared" si="641"/>
        <v>0</v>
      </c>
      <c r="EK1281" s="51" t="e">
        <f t="shared" si="642"/>
        <v>#DIV/0!</v>
      </c>
      <c r="EL1281" s="75">
        <f t="shared" si="643"/>
        <v>0</v>
      </c>
      <c r="EM1281" s="51" t="e">
        <f t="shared" si="644"/>
        <v>#DIV/0!</v>
      </c>
      <c r="EN1281" s="75">
        <f t="shared" si="645"/>
        <v>16.909967519285427</v>
      </c>
      <c r="EO1281" s="51">
        <f t="shared" si="646"/>
        <v>0</v>
      </c>
      <c r="EP1281" s="75">
        <f t="shared" si="647"/>
        <v>0</v>
      </c>
      <c r="EQ1281" s="51" t="e">
        <f t="shared" si="648"/>
        <v>#DIV/0!</v>
      </c>
      <c r="ER1281" s="51">
        <f t="shared" si="649"/>
        <v>100</v>
      </c>
      <c r="ES1281" s="51">
        <f t="shared" si="650"/>
        <v>0</v>
      </c>
    </row>
    <row r="1282" spans="1:149" x14ac:dyDescent="0.45">
      <c r="A1282" s="78" t="s">
        <v>1469</v>
      </c>
      <c r="B1282" s="174" t="s">
        <v>856</v>
      </c>
      <c r="C1282" s="51" t="s">
        <v>3648</v>
      </c>
      <c r="D1282" s="51" t="s">
        <v>3717</v>
      </c>
      <c r="E1282" s="78" t="s">
        <v>1121</v>
      </c>
      <c r="F1282" s="78" t="s">
        <v>2114</v>
      </c>
      <c r="G1282" s="72" t="s">
        <v>3375</v>
      </c>
      <c r="H1282" s="78" t="s">
        <v>1100</v>
      </c>
      <c r="I1282" s="78">
        <v>8.3333299999999999E-2</v>
      </c>
      <c r="J1282" s="300">
        <v>2000</v>
      </c>
      <c r="K1282" s="78">
        <v>100</v>
      </c>
      <c r="L1282" s="300">
        <v>1625</v>
      </c>
      <c r="M1282" s="72">
        <v>10</v>
      </c>
      <c r="O1282" s="78"/>
      <c r="P1282" s="72" t="s">
        <v>1374</v>
      </c>
      <c r="AA1282" s="195"/>
      <c r="AB1282" s="195"/>
      <c r="AC1282" s="195"/>
      <c r="AD1282" s="72"/>
      <c r="AE1282" s="316">
        <v>0</v>
      </c>
      <c r="AF1282" s="195"/>
      <c r="AG1282" s="195">
        <v>1</v>
      </c>
      <c r="AH1282" s="72"/>
      <c r="AQ1282" s="174" t="s">
        <v>824</v>
      </c>
      <c r="AR1282" s="53">
        <v>4.1509999999999998</v>
      </c>
      <c r="AS1282" s="53">
        <v>46.86</v>
      </c>
      <c r="AT1282" s="77"/>
      <c r="AU1282" s="276"/>
      <c r="AV1282" s="276">
        <v>20000</v>
      </c>
      <c r="AW1282" s="276">
        <v>0</v>
      </c>
      <c r="AX1282" s="95"/>
      <c r="AY1282" s="276">
        <v>937200</v>
      </c>
      <c r="AZ1282" s="95">
        <v>9418.7434321144992</v>
      </c>
      <c r="BB1282" s="80" t="s">
        <v>3412</v>
      </c>
      <c r="BC1282" s="270" t="s">
        <v>1126</v>
      </c>
      <c r="BD1282" s="72">
        <v>68.523600000000002</v>
      </c>
      <c r="BE1282" s="72"/>
      <c r="BF1282" s="72"/>
      <c r="BG1282" s="72"/>
      <c r="BH1282" s="72">
        <v>19.357199999999999</v>
      </c>
      <c r="BI1282" s="72"/>
      <c r="BJ1282" s="72"/>
      <c r="BK1282" s="72"/>
      <c r="BL1282" s="72"/>
      <c r="BM1282" s="72"/>
      <c r="BN1282" s="72"/>
      <c r="BO1282" s="72"/>
      <c r="BP1282" s="72"/>
      <c r="BQ1282" s="72"/>
      <c r="BR1282" s="72"/>
      <c r="BS1282" s="72"/>
      <c r="BT1282" s="72"/>
      <c r="BU1282" s="72"/>
      <c r="BV1282" s="72"/>
      <c r="BW1282" s="72"/>
      <c r="BX1282" s="72">
        <v>10.629200000000001</v>
      </c>
      <c r="BY1282" s="72"/>
      <c r="BZ1282" s="72"/>
      <c r="CA1282" s="72"/>
      <c r="CB1282" s="72"/>
      <c r="CC1282" s="72"/>
      <c r="CD1282" s="72"/>
      <c r="CE1282" s="72"/>
      <c r="CF1282" s="72"/>
      <c r="CG1282" s="72"/>
      <c r="CH1282" s="72"/>
      <c r="CI1282" s="72"/>
      <c r="CJ1282" s="72"/>
      <c r="CK1282" s="72"/>
      <c r="CL1282" s="72"/>
      <c r="CM1282" s="72"/>
      <c r="CN1282" s="72"/>
      <c r="CO1282" s="72"/>
      <c r="CP1282" s="72"/>
      <c r="CQ1282" s="72"/>
      <c r="CR1282" s="72"/>
      <c r="CS1282" s="72"/>
      <c r="CT1282" s="72"/>
      <c r="CU1282" s="72"/>
      <c r="CV1282" s="72"/>
      <c r="CW1282" s="72"/>
      <c r="CX1282" s="72"/>
      <c r="CY1282" s="72"/>
      <c r="CZ1282" s="72"/>
      <c r="DA1282" s="72"/>
      <c r="DB1282" s="72"/>
      <c r="DC1282" s="72"/>
      <c r="DD1282" s="72"/>
      <c r="DE1282" s="72"/>
      <c r="DF1282" s="72"/>
      <c r="DG1282" s="72"/>
      <c r="DH1282" s="78">
        <f t="shared" si="651"/>
        <v>98.509999999999991</v>
      </c>
      <c r="DJ1282" s="77">
        <f t="shared" si="628"/>
        <v>1.4900000000000091</v>
      </c>
      <c r="DK1282" s="72"/>
      <c r="DL1282" s="51" t="s">
        <v>3448</v>
      </c>
      <c r="DO1282" s="358"/>
      <c r="DP1282" s="72"/>
      <c r="DQ1282" s="374">
        <v>1.49</v>
      </c>
      <c r="DR1282" s="72">
        <v>7.0000000000000007E-2</v>
      </c>
      <c r="DU1282" s="52"/>
      <c r="DX1282" s="75">
        <f t="shared" si="629"/>
        <v>69.560044665516202</v>
      </c>
      <c r="DY1282" s="51">
        <f t="shared" si="630"/>
        <v>0</v>
      </c>
      <c r="DZ1282" s="75">
        <f t="shared" si="631"/>
        <v>0</v>
      </c>
      <c r="EA1282" s="51" t="e">
        <f t="shared" si="632"/>
        <v>#DIV/0!</v>
      </c>
      <c r="EB1282" s="75">
        <f t="shared" si="633"/>
        <v>19.649984773119481</v>
      </c>
      <c r="EC1282" s="51">
        <f t="shared" si="634"/>
        <v>0</v>
      </c>
      <c r="ED1282" s="75">
        <f t="shared" si="635"/>
        <v>0</v>
      </c>
      <c r="EE1282" s="51" t="e">
        <f t="shared" si="636"/>
        <v>#DIV/0!</v>
      </c>
      <c r="EF1282" s="75">
        <f t="shared" si="637"/>
        <v>0</v>
      </c>
      <c r="EG1282" s="51" t="e">
        <f t="shared" si="638"/>
        <v>#DIV/0!</v>
      </c>
      <c r="EH1282" s="75">
        <f t="shared" si="639"/>
        <v>0</v>
      </c>
      <c r="EI1282" s="51" t="e">
        <f t="shared" si="640"/>
        <v>#DIV/0!</v>
      </c>
      <c r="EJ1282" s="75">
        <f t="shared" si="641"/>
        <v>10.78997056136433</v>
      </c>
      <c r="EK1282" s="51">
        <f t="shared" si="642"/>
        <v>0</v>
      </c>
      <c r="EL1282" s="75">
        <f t="shared" si="643"/>
        <v>0</v>
      </c>
      <c r="EM1282" s="51" t="e">
        <f t="shared" si="644"/>
        <v>#DIV/0!</v>
      </c>
      <c r="EN1282" s="75">
        <f t="shared" si="645"/>
        <v>0</v>
      </c>
      <c r="EO1282" s="51" t="e">
        <f t="shared" si="646"/>
        <v>#DIV/0!</v>
      </c>
      <c r="EP1282" s="75">
        <f t="shared" si="647"/>
        <v>0</v>
      </c>
      <c r="EQ1282" s="51" t="e">
        <f t="shared" si="648"/>
        <v>#DIV/0!</v>
      </c>
      <c r="ER1282" s="51">
        <f t="shared" si="649"/>
        <v>100</v>
      </c>
      <c r="ES1282" s="51">
        <f t="shared" si="650"/>
        <v>0</v>
      </c>
    </row>
    <row r="1283" spans="1:149" x14ac:dyDescent="0.45">
      <c r="A1283" s="78" t="s">
        <v>1469</v>
      </c>
      <c r="B1283" s="174" t="s">
        <v>856</v>
      </c>
      <c r="C1283" s="51" t="s">
        <v>3648</v>
      </c>
      <c r="D1283" s="51" t="s">
        <v>3718</v>
      </c>
      <c r="E1283" s="78" t="s">
        <v>1121</v>
      </c>
      <c r="F1283" s="78" t="s">
        <v>2115</v>
      </c>
      <c r="G1283" s="72" t="s">
        <v>3375</v>
      </c>
      <c r="H1283" s="78" t="s">
        <v>1100</v>
      </c>
      <c r="I1283" s="78">
        <v>8.3333299999999999E-2</v>
      </c>
      <c r="J1283" s="300">
        <v>2000</v>
      </c>
      <c r="K1283" s="78">
        <v>100</v>
      </c>
      <c r="L1283" s="300">
        <v>1625</v>
      </c>
      <c r="M1283" s="72">
        <v>10</v>
      </c>
      <c r="O1283" s="78"/>
      <c r="P1283" s="72" t="s">
        <v>1374</v>
      </c>
      <c r="AA1283" s="195"/>
      <c r="AB1283" s="195"/>
      <c r="AC1283" s="195"/>
      <c r="AD1283" s="72"/>
      <c r="AE1283" s="316">
        <v>0</v>
      </c>
      <c r="AF1283" s="195"/>
      <c r="AG1283" s="195">
        <v>1</v>
      </c>
      <c r="AH1283" s="72"/>
      <c r="AQ1283" s="174" t="s">
        <v>824</v>
      </c>
      <c r="AR1283" s="53">
        <v>4.1509999999999998</v>
      </c>
      <c r="AS1283" s="53">
        <v>46.86</v>
      </c>
      <c r="AT1283" s="77"/>
      <c r="AU1283" s="276"/>
      <c r="AV1283" s="276">
        <v>20000</v>
      </c>
      <c r="AW1283" s="276">
        <v>0</v>
      </c>
      <c r="AX1283" s="95"/>
      <c r="AY1283" s="276">
        <v>937200</v>
      </c>
      <c r="AZ1283" s="95">
        <v>9418.7434321144992</v>
      </c>
      <c r="BB1283" s="80" t="s">
        <v>3412</v>
      </c>
      <c r="BC1283" s="270" t="s">
        <v>1126</v>
      </c>
      <c r="BD1283" s="72">
        <v>69.492900000000006</v>
      </c>
      <c r="BE1283" s="72"/>
      <c r="BF1283" s="72"/>
      <c r="BG1283" s="72"/>
      <c r="BH1283" s="72">
        <v>19.609100000000002</v>
      </c>
      <c r="BI1283" s="72"/>
      <c r="BJ1283" s="72"/>
      <c r="BK1283" s="72"/>
      <c r="BL1283" s="72"/>
      <c r="BM1283" s="72"/>
      <c r="BN1283" s="72"/>
      <c r="BO1283" s="72"/>
      <c r="BP1283" s="72"/>
      <c r="BQ1283" s="72"/>
      <c r="BR1283" s="72">
        <v>3.8864000000000001</v>
      </c>
      <c r="BS1283" s="72"/>
      <c r="BT1283" s="72"/>
      <c r="BU1283" s="72"/>
      <c r="BV1283" s="72"/>
      <c r="BW1283" s="72"/>
      <c r="BX1283" s="72">
        <v>5.4016099999999998</v>
      </c>
      <c r="BY1283" s="72"/>
      <c r="BZ1283" s="72"/>
      <c r="CA1283" s="72"/>
      <c r="CB1283" s="72"/>
      <c r="CC1283" s="72"/>
      <c r="CD1283" s="72"/>
      <c r="CE1283" s="72"/>
      <c r="CF1283" s="72"/>
      <c r="CG1283" s="72"/>
      <c r="CH1283" s="72"/>
      <c r="CI1283" s="72"/>
      <c r="CJ1283" s="72"/>
      <c r="CK1283" s="72"/>
      <c r="CL1283" s="72"/>
      <c r="CM1283" s="72"/>
      <c r="CN1283" s="72"/>
      <c r="CO1283" s="72"/>
      <c r="CP1283" s="72"/>
      <c r="CQ1283" s="72"/>
      <c r="CR1283" s="72"/>
      <c r="CS1283" s="72"/>
      <c r="CT1283" s="72"/>
      <c r="CU1283" s="72"/>
      <c r="CV1283" s="72"/>
      <c r="CW1283" s="72"/>
      <c r="CX1283" s="72"/>
      <c r="CY1283" s="72"/>
      <c r="CZ1283" s="72"/>
      <c r="DA1283" s="72"/>
      <c r="DB1283" s="72"/>
      <c r="DC1283" s="72"/>
      <c r="DD1283" s="72"/>
      <c r="DE1283" s="72"/>
      <c r="DF1283" s="72"/>
      <c r="DG1283" s="72"/>
      <c r="DH1283" s="78">
        <f t="shared" si="651"/>
        <v>98.390010000000004</v>
      </c>
      <c r="DJ1283" s="77">
        <f t="shared" ref="DJ1283:DJ1346" si="652">IF(AND(DH1283&lt;100, DH1283&gt;0), 100-DH1283, 0)</f>
        <v>1.6099899999999963</v>
      </c>
      <c r="DK1283" s="72"/>
      <c r="DL1283" s="51" t="s">
        <v>3448</v>
      </c>
      <c r="DO1283" s="358"/>
      <c r="DP1283" s="72"/>
      <c r="DQ1283" s="374">
        <v>1.61</v>
      </c>
      <c r="DR1283" s="72">
        <v>0.06</v>
      </c>
      <c r="DU1283" s="52"/>
      <c r="DX1283" s="75">
        <f t="shared" si="629"/>
        <v>70.630036525049661</v>
      </c>
      <c r="DY1283" s="51">
        <f t="shared" si="630"/>
        <v>0</v>
      </c>
      <c r="DZ1283" s="75">
        <f t="shared" si="631"/>
        <v>0</v>
      </c>
      <c r="EA1283" s="51" t="e">
        <f t="shared" si="632"/>
        <v>#DIV/0!</v>
      </c>
      <c r="EB1283" s="75">
        <f t="shared" si="633"/>
        <v>19.929970532577446</v>
      </c>
      <c r="EC1283" s="51">
        <f t="shared" si="634"/>
        <v>0</v>
      </c>
      <c r="ED1283" s="75">
        <f t="shared" si="635"/>
        <v>0</v>
      </c>
      <c r="EE1283" s="51" t="e">
        <f t="shared" si="636"/>
        <v>#DIV/0!</v>
      </c>
      <c r="EF1283" s="75">
        <f t="shared" si="637"/>
        <v>0</v>
      </c>
      <c r="EG1283" s="51" t="e">
        <f t="shared" si="638"/>
        <v>#DIV/0!</v>
      </c>
      <c r="EH1283" s="75">
        <f t="shared" si="639"/>
        <v>3.9499945167197361</v>
      </c>
      <c r="EI1283" s="51">
        <f t="shared" si="640"/>
        <v>0</v>
      </c>
      <c r="EJ1283" s="75">
        <f t="shared" si="641"/>
        <v>5.4899984256531731</v>
      </c>
      <c r="EK1283" s="51">
        <f t="shared" si="642"/>
        <v>0</v>
      </c>
      <c r="EL1283" s="75">
        <f t="shared" si="643"/>
        <v>0</v>
      </c>
      <c r="EM1283" s="51" t="e">
        <f t="shared" si="644"/>
        <v>#DIV/0!</v>
      </c>
      <c r="EN1283" s="75">
        <f t="shared" si="645"/>
        <v>0</v>
      </c>
      <c r="EO1283" s="51" t="e">
        <f t="shared" si="646"/>
        <v>#DIV/0!</v>
      </c>
      <c r="EP1283" s="75">
        <f t="shared" si="647"/>
        <v>0</v>
      </c>
      <c r="EQ1283" s="51" t="e">
        <f t="shared" si="648"/>
        <v>#DIV/0!</v>
      </c>
      <c r="ER1283" s="51">
        <f t="shared" si="649"/>
        <v>100</v>
      </c>
      <c r="ES1283" s="51">
        <f t="shared" si="650"/>
        <v>0</v>
      </c>
    </row>
    <row r="1284" spans="1:149" x14ac:dyDescent="0.45">
      <c r="A1284" s="78" t="s">
        <v>1469</v>
      </c>
      <c r="B1284" s="174" t="s">
        <v>856</v>
      </c>
      <c r="C1284" s="51" t="s">
        <v>3648</v>
      </c>
      <c r="D1284" s="51" t="s">
        <v>3650</v>
      </c>
      <c r="E1284" s="78" t="s">
        <v>1121</v>
      </c>
      <c r="F1284" s="78" t="s">
        <v>2116</v>
      </c>
      <c r="G1284" s="72" t="s">
        <v>3375</v>
      </c>
      <c r="H1284" s="78" t="s">
        <v>1100</v>
      </c>
      <c r="I1284" s="78">
        <v>1.66667E-2</v>
      </c>
      <c r="J1284" s="300">
        <v>2000</v>
      </c>
      <c r="K1284" s="78">
        <v>100</v>
      </c>
      <c r="L1284" s="300">
        <v>1450</v>
      </c>
      <c r="M1284" s="72">
        <v>10</v>
      </c>
      <c r="O1284" s="78"/>
      <c r="P1284" s="72" t="s">
        <v>1374</v>
      </c>
      <c r="AA1284" s="195"/>
      <c r="AB1284" s="195"/>
      <c r="AC1284" s="195"/>
      <c r="AD1284" s="72"/>
      <c r="AE1284" s="316">
        <v>0</v>
      </c>
      <c r="AF1284" s="195"/>
      <c r="AG1284" s="195">
        <v>1</v>
      </c>
      <c r="AH1284" s="72"/>
      <c r="AQ1284" s="174" t="s">
        <v>824</v>
      </c>
      <c r="AR1284" s="53">
        <v>4.5270000000000001</v>
      </c>
      <c r="AS1284" s="53">
        <v>66.31</v>
      </c>
      <c r="AT1284" s="77"/>
      <c r="AU1284" s="276"/>
      <c r="AV1284" s="276">
        <v>20000</v>
      </c>
      <c r="AW1284" s="276">
        <v>0</v>
      </c>
      <c r="AX1284" s="95"/>
      <c r="AY1284" s="276">
        <v>1326200</v>
      </c>
      <c r="AZ1284" s="95">
        <v>13328.145048730525</v>
      </c>
      <c r="BB1284" s="80" t="s">
        <v>3412</v>
      </c>
      <c r="BC1284" s="270" t="s">
        <v>1126</v>
      </c>
      <c r="BD1284" s="72">
        <v>67.983900000000006</v>
      </c>
      <c r="BE1284" s="72"/>
      <c r="BF1284" s="72"/>
      <c r="BG1284" s="72"/>
      <c r="BH1284" s="72">
        <v>19.226199999999999</v>
      </c>
      <c r="BI1284" s="72"/>
      <c r="BJ1284" s="72"/>
      <c r="BK1284" s="72"/>
      <c r="BL1284" s="72"/>
      <c r="BM1284" s="72"/>
      <c r="BN1284" s="72"/>
      <c r="BO1284" s="72"/>
      <c r="BP1284" s="72"/>
      <c r="BQ1284" s="72"/>
      <c r="BR1284" s="72"/>
      <c r="BS1284" s="72"/>
      <c r="BT1284" s="72"/>
      <c r="BU1284" s="72"/>
      <c r="BV1284" s="72"/>
      <c r="BW1284" s="72"/>
      <c r="BX1284" s="72"/>
      <c r="BY1284" s="72"/>
      <c r="BZ1284" s="72">
        <v>11.69</v>
      </c>
      <c r="CA1284" s="72"/>
      <c r="CB1284" s="72"/>
      <c r="CC1284" s="72"/>
      <c r="CD1284" s="72"/>
      <c r="CE1284" s="72"/>
      <c r="CF1284" s="72"/>
      <c r="CG1284" s="72"/>
      <c r="CH1284" s="72"/>
      <c r="CI1284" s="72"/>
      <c r="CJ1284" s="72"/>
      <c r="CK1284" s="72"/>
      <c r="CL1284" s="72"/>
      <c r="CM1284" s="72"/>
      <c r="CN1284" s="72"/>
      <c r="CO1284" s="72"/>
      <c r="CP1284" s="72"/>
      <c r="CQ1284" s="72"/>
      <c r="CR1284" s="72"/>
      <c r="CS1284" s="72"/>
      <c r="CT1284" s="72"/>
      <c r="CU1284" s="72"/>
      <c r="CV1284" s="72"/>
      <c r="CW1284" s="72"/>
      <c r="CX1284" s="72"/>
      <c r="CY1284" s="72"/>
      <c r="CZ1284" s="72"/>
      <c r="DA1284" s="72"/>
      <c r="DB1284" s="72"/>
      <c r="DC1284" s="72"/>
      <c r="DD1284" s="72"/>
      <c r="DE1284" s="72"/>
      <c r="DF1284" s="72"/>
      <c r="DG1284" s="72"/>
      <c r="DH1284" s="78">
        <f t="shared" si="651"/>
        <v>98.900100000000009</v>
      </c>
      <c r="DJ1284" s="77">
        <f t="shared" si="652"/>
        <v>1.099899999999991</v>
      </c>
      <c r="DK1284" s="72"/>
      <c r="DL1284" s="51" t="s">
        <v>3448</v>
      </c>
      <c r="DO1284" s="358"/>
      <c r="DP1284" s="72"/>
      <c r="DQ1284" s="374">
        <v>1.1000000000000001</v>
      </c>
      <c r="DR1284" s="72">
        <v>0.1</v>
      </c>
      <c r="DU1284" s="52"/>
      <c r="DX1284" s="75">
        <f t="shared" ref="DX1284:DX1347" si="653">BD1284/$DH1284*100</f>
        <v>68.739970940373169</v>
      </c>
      <c r="DY1284" s="51">
        <f t="shared" ref="DY1284:DY1347" si="654">DX1284*SQRT(((BE1284/BD1284)^2)+(($DI1284/$DH1284)^2))</f>
        <v>0</v>
      </c>
      <c r="DZ1284" s="75">
        <f t="shared" ref="DZ1284:DZ1347" si="655">BF1284/$DH1284*100</f>
        <v>0</v>
      </c>
      <c r="EA1284" s="51" t="e">
        <f t="shared" ref="EA1284:EA1347" si="656">DZ1284*SQRT(((BG1284/BF1284)^2)+(($DI1284/$DH1284)^2))</f>
        <v>#DIV/0!</v>
      </c>
      <c r="EB1284" s="75">
        <f t="shared" ref="EB1284:EB1347" si="657">BH1284/$DH1284*100</f>
        <v>19.440020788654408</v>
      </c>
      <c r="EC1284" s="51">
        <f t="shared" ref="EC1284:EC1347" si="658">EB1284*SQRT(((BI1284/BH1284)^2)+(($DI1284/$DH1284)^2))</f>
        <v>0</v>
      </c>
      <c r="ED1284" s="75">
        <f t="shared" ref="ED1284:ED1347" si="659">BN1284/$DH1284*100</f>
        <v>0</v>
      </c>
      <c r="EE1284" s="51" t="e">
        <f t="shared" ref="EE1284:EE1347" si="660">ED1284*SQRT(((BO1284/BN1284)^2)+(($DI1284/$DH1284)^2))</f>
        <v>#DIV/0!</v>
      </c>
      <c r="EF1284" s="75">
        <f t="shared" ref="EF1284:EF1347" si="661">BP1284/$DH1284*100</f>
        <v>0</v>
      </c>
      <c r="EG1284" s="51" t="e">
        <f t="shared" ref="EG1284:EG1347" si="662">EF1284*SQRT(((BQ1284/BP1284)^2)+(($DI1284/$DH1284)^2))</f>
        <v>#DIV/0!</v>
      </c>
      <c r="EH1284" s="75">
        <f t="shared" ref="EH1284:EH1347" si="663">BR1284/$DH1284*100</f>
        <v>0</v>
      </c>
      <c r="EI1284" s="51" t="e">
        <f t="shared" ref="EI1284:EI1347" si="664">EH1284*SQRT(((BS1284/BR1284)^2)+(($DI1284/$DH1284)^2))</f>
        <v>#DIV/0!</v>
      </c>
      <c r="EJ1284" s="75">
        <f t="shared" ref="EJ1284:EJ1347" si="665">BX1284/$DH1284*100</f>
        <v>0</v>
      </c>
      <c r="EK1284" s="51" t="e">
        <f t="shared" ref="EK1284:EK1347" si="666">EJ1284*SQRT(((BY1284/BX1284)^2)+(($DI1284/$DH1284)^2))</f>
        <v>#DIV/0!</v>
      </c>
      <c r="EL1284" s="75">
        <f t="shared" ref="EL1284:EL1347" si="667">BZ1284/$DH1284*100</f>
        <v>11.820008270972423</v>
      </c>
      <c r="EM1284" s="51">
        <f t="shared" ref="EM1284:EM1347" si="668">EL1284*SQRT(((CA1284/BZ1284)^2)+(($DI1284/$DH1284)^2))</f>
        <v>0</v>
      </c>
      <c r="EN1284" s="75">
        <f t="shared" ref="EN1284:EN1347" si="669">CB1284/$DH1284*100</f>
        <v>0</v>
      </c>
      <c r="EO1284" s="51" t="e">
        <f t="shared" ref="EO1284:EO1347" si="670">EN1284*SQRT(((CC1284/CB1284)^2)+(($DI1284/$DH1284)^2))</f>
        <v>#DIV/0!</v>
      </c>
      <c r="EP1284" s="75">
        <f t="shared" ref="EP1284:EP1347" si="671">CD1284/$DH1284*100</f>
        <v>0</v>
      </c>
      <c r="EQ1284" s="51" t="e">
        <f t="shared" ref="EQ1284:EQ1347" si="672">EP1284*SQRT(((CE1284/CD1284)^2)+(($DI1284/$DH1284)^2))</f>
        <v>#DIV/0!</v>
      </c>
      <c r="ER1284" s="51">
        <f t="shared" ref="ER1284:ER1347" si="673">DH1284/$DH1284*100</f>
        <v>100</v>
      </c>
      <c r="ES1284" s="51">
        <f t="shared" ref="ES1284:ES1347" si="674">ER1284*SQRT(((DI1284/DH1284)^2)+(($DI1284/$DH1284)^2))</f>
        <v>0</v>
      </c>
    </row>
    <row r="1285" spans="1:149" x14ac:dyDescent="0.45">
      <c r="A1285" s="78" t="s">
        <v>1469</v>
      </c>
      <c r="B1285" s="174" t="s">
        <v>856</v>
      </c>
      <c r="C1285" s="51" t="s">
        <v>3648</v>
      </c>
      <c r="D1285" s="51" t="s">
        <v>3650</v>
      </c>
      <c r="E1285" s="78" t="s">
        <v>1121</v>
      </c>
      <c r="F1285" s="78" t="s">
        <v>2117</v>
      </c>
      <c r="G1285" s="72" t="s">
        <v>3375</v>
      </c>
      <c r="H1285" s="78" t="s">
        <v>1100</v>
      </c>
      <c r="I1285" s="78">
        <v>8.3333299999999999E-2</v>
      </c>
      <c r="J1285" s="300">
        <v>2000</v>
      </c>
      <c r="K1285" s="78">
        <v>100</v>
      </c>
      <c r="L1285" s="300">
        <v>1450</v>
      </c>
      <c r="M1285" s="72">
        <v>10</v>
      </c>
      <c r="O1285" s="78"/>
      <c r="P1285" s="72" t="s">
        <v>1374</v>
      </c>
      <c r="AA1285" s="195"/>
      <c r="AB1285" s="195"/>
      <c r="AC1285" s="195"/>
      <c r="AD1285" s="72"/>
      <c r="AE1285" s="316">
        <v>0</v>
      </c>
      <c r="AF1285" s="195"/>
      <c r="AG1285" s="195">
        <v>1</v>
      </c>
      <c r="AH1285" s="72"/>
      <c r="AQ1285" s="174" t="s">
        <v>824</v>
      </c>
      <c r="AR1285" s="53">
        <v>4.5270000000000001</v>
      </c>
      <c r="AS1285" s="53">
        <v>66.31</v>
      </c>
      <c r="AT1285" s="77"/>
      <c r="AU1285" s="276"/>
      <c r="AV1285" s="276">
        <v>20000</v>
      </c>
      <c r="AW1285" s="276">
        <v>0</v>
      </c>
      <c r="AX1285" s="95"/>
      <c r="AY1285" s="276">
        <v>1326200</v>
      </c>
      <c r="AZ1285" s="95">
        <v>13328.145048730525</v>
      </c>
      <c r="BB1285" s="80" t="s">
        <v>3412</v>
      </c>
      <c r="BC1285" s="270" t="s">
        <v>1126</v>
      </c>
      <c r="BD1285" s="72">
        <v>67.846400000000003</v>
      </c>
      <c r="BE1285" s="72"/>
      <c r="BF1285" s="72"/>
      <c r="BG1285" s="72"/>
      <c r="BH1285" s="72">
        <v>19.1873</v>
      </c>
      <c r="BI1285" s="72"/>
      <c r="BJ1285" s="72"/>
      <c r="BK1285" s="72"/>
      <c r="BL1285" s="72"/>
      <c r="BM1285" s="72"/>
      <c r="BN1285" s="72"/>
      <c r="BO1285" s="72"/>
      <c r="BP1285" s="72"/>
      <c r="BQ1285" s="72"/>
      <c r="BR1285" s="72"/>
      <c r="BS1285" s="72"/>
      <c r="BT1285" s="72"/>
      <c r="BU1285" s="72"/>
      <c r="BV1285" s="72"/>
      <c r="BW1285" s="72"/>
      <c r="BX1285" s="72"/>
      <c r="BY1285" s="72"/>
      <c r="BZ1285" s="72">
        <v>11.6663</v>
      </c>
      <c r="CA1285" s="72"/>
      <c r="CB1285" s="72"/>
      <c r="CC1285" s="72"/>
      <c r="CD1285" s="72"/>
      <c r="CE1285" s="72"/>
      <c r="CF1285" s="72"/>
      <c r="CG1285" s="72"/>
      <c r="CH1285" s="72"/>
      <c r="CI1285" s="72"/>
      <c r="CJ1285" s="72"/>
      <c r="CK1285" s="72"/>
      <c r="CL1285" s="72"/>
      <c r="CM1285" s="72"/>
      <c r="CN1285" s="72"/>
      <c r="CO1285" s="72"/>
      <c r="CP1285" s="72"/>
      <c r="CQ1285" s="72"/>
      <c r="CR1285" s="72"/>
      <c r="CS1285" s="72"/>
      <c r="CT1285" s="72"/>
      <c r="CU1285" s="72"/>
      <c r="CV1285" s="72"/>
      <c r="CW1285" s="72"/>
      <c r="CX1285" s="72"/>
      <c r="CY1285" s="72"/>
      <c r="CZ1285" s="72"/>
      <c r="DA1285" s="72"/>
      <c r="DB1285" s="72"/>
      <c r="DC1285" s="72"/>
      <c r="DD1285" s="72"/>
      <c r="DE1285" s="72"/>
      <c r="DF1285" s="72"/>
      <c r="DG1285" s="72"/>
      <c r="DH1285" s="78">
        <f t="shared" si="651"/>
        <v>98.700000000000017</v>
      </c>
      <c r="DJ1285" s="77">
        <f t="shared" si="652"/>
        <v>1.2999999999999829</v>
      </c>
      <c r="DK1285" s="72"/>
      <c r="DL1285" s="51" t="s">
        <v>3448</v>
      </c>
      <c r="DO1285" s="358"/>
      <c r="DP1285" s="72"/>
      <c r="DQ1285" s="374">
        <v>1.3</v>
      </c>
      <c r="DR1285" s="72">
        <v>0.1</v>
      </c>
      <c r="DU1285" s="52"/>
      <c r="DX1285" s="75">
        <f t="shared" si="653"/>
        <v>68.740020263424512</v>
      </c>
      <c r="DY1285" s="51">
        <f t="shared" si="654"/>
        <v>0</v>
      </c>
      <c r="DZ1285" s="75">
        <f t="shared" si="655"/>
        <v>0</v>
      </c>
      <c r="EA1285" s="51" t="e">
        <f t="shared" si="656"/>
        <v>#DIV/0!</v>
      </c>
      <c r="EB1285" s="75">
        <f t="shared" si="657"/>
        <v>19.440020263424515</v>
      </c>
      <c r="EC1285" s="51">
        <f t="shared" si="658"/>
        <v>0</v>
      </c>
      <c r="ED1285" s="75">
        <f t="shared" si="659"/>
        <v>0</v>
      </c>
      <c r="EE1285" s="51" t="e">
        <f t="shared" si="660"/>
        <v>#DIV/0!</v>
      </c>
      <c r="EF1285" s="75">
        <f t="shared" si="661"/>
        <v>0</v>
      </c>
      <c r="EG1285" s="51" t="e">
        <f t="shared" si="662"/>
        <v>#DIV/0!</v>
      </c>
      <c r="EH1285" s="75">
        <f t="shared" si="663"/>
        <v>0</v>
      </c>
      <c r="EI1285" s="51" t="e">
        <f t="shared" si="664"/>
        <v>#DIV/0!</v>
      </c>
      <c r="EJ1285" s="75">
        <f t="shared" si="665"/>
        <v>0</v>
      </c>
      <c r="EK1285" s="51" t="e">
        <f t="shared" si="666"/>
        <v>#DIV/0!</v>
      </c>
      <c r="EL1285" s="75">
        <f t="shared" si="667"/>
        <v>11.819959473150961</v>
      </c>
      <c r="EM1285" s="51">
        <f t="shared" si="668"/>
        <v>0</v>
      </c>
      <c r="EN1285" s="75">
        <f t="shared" si="669"/>
        <v>0</v>
      </c>
      <c r="EO1285" s="51" t="e">
        <f t="shared" si="670"/>
        <v>#DIV/0!</v>
      </c>
      <c r="EP1285" s="75">
        <f t="shared" si="671"/>
        <v>0</v>
      </c>
      <c r="EQ1285" s="51" t="e">
        <f t="shared" si="672"/>
        <v>#DIV/0!</v>
      </c>
      <c r="ER1285" s="51">
        <f t="shared" si="673"/>
        <v>100</v>
      </c>
      <c r="ES1285" s="51">
        <f t="shared" si="674"/>
        <v>0</v>
      </c>
    </row>
    <row r="1286" spans="1:149" x14ac:dyDescent="0.45">
      <c r="A1286" s="78" t="s">
        <v>1469</v>
      </c>
      <c r="B1286" s="174" t="s">
        <v>856</v>
      </c>
      <c r="C1286" s="51" t="s">
        <v>3648</v>
      </c>
      <c r="D1286" s="51" t="s">
        <v>3650</v>
      </c>
      <c r="E1286" s="78" t="s">
        <v>1121</v>
      </c>
      <c r="F1286" s="78" t="s">
        <v>2118</v>
      </c>
      <c r="G1286" s="72" t="s">
        <v>3375</v>
      </c>
      <c r="H1286" s="78" t="s">
        <v>1100</v>
      </c>
      <c r="I1286" s="78">
        <v>0.16666700000000001</v>
      </c>
      <c r="J1286" s="300">
        <v>2000</v>
      </c>
      <c r="K1286" s="78">
        <v>100</v>
      </c>
      <c r="L1286" s="300">
        <v>1450</v>
      </c>
      <c r="M1286" s="72">
        <v>10</v>
      </c>
      <c r="O1286" s="78"/>
      <c r="P1286" s="72" t="s">
        <v>1374</v>
      </c>
      <c r="AA1286" s="195"/>
      <c r="AB1286" s="195"/>
      <c r="AC1286" s="195"/>
      <c r="AD1286" s="72"/>
      <c r="AE1286" s="316">
        <v>0</v>
      </c>
      <c r="AF1286" s="195"/>
      <c r="AG1286" s="195">
        <v>1</v>
      </c>
      <c r="AH1286" s="72"/>
      <c r="AQ1286" s="174" t="s">
        <v>824</v>
      </c>
      <c r="AR1286" s="53">
        <v>4.5270000000000001</v>
      </c>
      <c r="AS1286" s="53">
        <v>66.31</v>
      </c>
      <c r="AT1286" s="77"/>
      <c r="AU1286" s="276"/>
      <c r="AV1286" s="276">
        <v>20000</v>
      </c>
      <c r="AW1286" s="276">
        <v>0</v>
      </c>
      <c r="AX1286" s="95"/>
      <c r="AY1286" s="276">
        <v>1326200</v>
      </c>
      <c r="AZ1286" s="95">
        <v>13328.145048730525</v>
      </c>
      <c r="BB1286" s="80" t="s">
        <v>3412</v>
      </c>
      <c r="BC1286" s="270" t="s">
        <v>1126</v>
      </c>
      <c r="BD1286" s="72">
        <v>67.777600000000007</v>
      </c>
      <c r="BE1286" s="72"/>
      <c r="BF1286" s="72"/>
      <c r="BG1286" s="72"/>
      <c r="BH1286" s="72">
        <v>19.1678</v>
      </c>
      <c r="BI1286" s="72"/>
      <c r="BJ1286" s="72"/>
      <c r="BK1286" s="72"/>
      <c r="BL1286" s="72"/>
      <c r="BM1286" s="72"/>
      <c r="BN1286" s="72"/>
      <c r="BO1286" s="72"/>
      <c r="BP1286" s="72"/>
      <c r="BQ1286" s="72"/>
      <c r="BR1286" s="72"/>
      <c r="BS1286" s="72"/>
      <c r="BT1286" s="72"/>
      <c r="BU1286" s="72"/>
      <c r="BV1286" s="72"/>
      <c r="BW1286" s="72"/>
      <c r="BX1286" s="72"/>
      <c r="BY1286" s="72"/>
      <c r="BZ1286" s="72">
        <v>11.654500000000001</v>
      </c>
      <c r="CA1286" s="72"/>
      <c r="CB1286" s="72"/>
      <c r="CC1286" s="72"/>
      <c r="CD1286" s="72"/>
      <c r="CE1286" s="72"/>
      <c r="CF1286" s="72"/>
      <c r="CG1286" s="72"/>
      <c r="CH1286" s="72"/>
      <c r="CI1286" s="72"/>
      <c r="CJ1286" s="72"/>
      <c r="CK1286" s="72"/>
      <c r="CL1286" s="72"/>
      <c r="CM1286" s="72"/>
      <c r="CN1286" s="72"/>
      <c r="CO1286" s="72"/>
      <c r="CP1286" s="72"/>
      <c r="CQ1286" s="72"/>
      <c r="CR1286" s="72"/>
      <c r="CS1286" s="72"/>
      <c r="CT1286" s="72"/>
      <c r="CU1286" s="72"/>
      <c r="CV1286" s="72"/>
      <c r="CW1286" s="72"/>
      <c r="CX1286" s="72"/>
      <c r="CY1286" s="72"/>
      <c r="CZ1286" s="72"/>
      <c r="DA1286" s="72"/>
      <c r="DB1286" s="72"/>
      <c r="DC1286" s="72"/>
      <c r="DD1286" s="72"/>
      <c r="DE1286" s="72"/>
      <c r="DF1286" s="72"/>
      <c r="DG1286" s="72"/>
      <c r="DH1286" s="78">
        <f t="shared" si="651"/>
        <v>98.599900000000005</v>
      </c>
      <c r="DJ1286" s="77">
        <f t="shared" si="652"/>
        <v>1.4000999999999948</v>
      </c>
      <c r="DK1286" s="72"/>
      <c r="DL1286" s="51" t="s">
        <v>3448</v>
      </c>
      <c r="DO1286" s="358"/>
      <c r="DP1286" s="72"/>
      <c r="DQ1286" s="374">
        <v>1.4</v>
      </c>
      <c r="DR1286" s="72">
        <v>0.1</v>
      </c>
      <c r="DU1286" s="52"/>
      <c r="DX1286" s="75">
        <f t="shared" si="653"/>
        <v>68.740029148102593</v>
      </c>
      <c r="DY1286" s="51">
        <f t="shared" si="654"/>
        <v>0</v>
      </c>
      <c r="DZ1286" s="75">
        <f t="shared" si="655"/>
        <v>0</v>
      </c>
      <c r="EA1286" s="51" t="e">
        <f t="shared" si="656"/>
        <v>#DIV/0!</v>
      </c>
      <c r="EB1286" s="75">
        <f t="shared" si="657"/>
        <v>19.439979148051872</v>
      </c>
      <c r="EC1286" s="51">
        <f t="shared" si="658"/>
        <v>0</v>
      </c>
      <c r="ED1286" s="75">
        <f t="shared" si="659"/>
        <v>0</v>
      </c>
      <c r="EE1286" s="51" t="e">
        <f t="shared" si="660"/>
        <v>#DIV/0!</v>
      </c>
      <c r="EF1286" s="75">
        <f t="shared" si="661"/>
        <v>0</v>
      </c>
      <c r="EG1286" s="51" t="e">
        <f t="shared" si="662"/>
        <v>#DIV/0!</v>
      </c>
      <c r="EH1286" s="75">
        <f t="shared" si="663"/>
        <v>0</v>
      </c>
      <c r="EI1286" s="51" t="e">
        <f t="shared" si="664"/>
        <v>#DIV/0!</v>
      </c>
      <c r="EJ1286" s="75">
        <f t="shared" si="665"/>
        <v>0</v>
      </c>
      <c r="EK1286" s="51" t="e">
        <f t="shared" si="666"/>
        <v>#DIV/0!</v>
      </c>
      <c r="EL1286" s="75">
        <f t="shared" si="667"/>
        <v>11.81999170384554</v>
      </c>
      <c r="EM1286" s="51">
        <f t="shared" si="668"/>
        <v>0</v>
      </c>
      <c r="EN1286" s="75">
        <f t="shared" si="669"/>
        <v>0</v>
      </c>
      <c r="EO1286" s="51" t="e">
        <f t="shared" si="670"/>
        <v>#DIV/0!</v>
      </c>
      <c r="EP1286" s="75">
        <f t="shared" si="671"/>
        <v>0</v>
      </c>
      <c r="EQ1286" s="51" t="e">
        <f t="shared" si="672"/>
        <v>#DIV/0!</v>
      </c>
      <c r="ER1286" s="51">
        <f t="shared" si="673"/>
        <v>100</v>
      </c>
      <c r="ES1286" s="51">
        <f t="shared" si="674"/>
        <v>0</v>
      </c>
    </row>
    <row r="1287" spans="1:149" x14ac:dyDescent="0.45">
      <c r="A1287" s="78" t="s">
        <v>1469</v>
      </c>
      <c r="B1287" s="174" t="s">
        <v>856</v>
      </c>
      <c r="C1287" s="51" t="s">
        <v>3648</v>
      </c>
      <c r="D1287" s="51" t="s">
        <v>3650</v>
      </c>
      <c r="E1287" s="78" t="s">
        <v>1121</v>
      </c>
      <c r="F1287" s="78" t="s">
        <v>2119</v>
      </c>
      <c r="G1287" s="72" t="s">
        <v>3375</v>
      </c>
      <c r="H1287" s="78" t="s">
        <v>1100</v>
      </c>
      <c r="I1287" s="78">
        <v>0.25</v>
      </c>
      <c r="J1287" s="300">
        <v>2000</v>
      </c>
      <c r="K1287" s="78">
        <v>100</v>
      </c>
      <c r="L1287" s="300">
        <v>1450</v>
      </c>
      <c r="M1287" s="72">
        <v>10</v>
      </c>
      <c r="O1287" s="78"/>
      <c r="P1287" s="72" t="s">
        <v>1374</v>
      </c>
      <c r="AA1287" s="195"/>
      <c r="AB1287" s="195"/>
      <c r="AC1287" s="195"/>
      <c r="AD1287" s="72"/>
      <c r="AE1287" s="316">
        <v>0</v>
      </c>
      <c r="AF1287" s="195"/>
      <c r="AG1287" s="195">
        <v>1</v>
      </c>
      <c r="AH1287" s="72"/>
      <c r="AQ1287" s="174" t="s">
        <v>824</v>
      </c>
      <c r="AR1287" s="53">
        <v>4.5270000000000001</v>
      </c>
      <c r="AS1287" s="53">
        <v>66.31</v>
      </c>
      <c r="AT1287" s="77"/>
      <c r="AU1287" s="276"/>
      <c r="AV1287" s="276">
        <v>20000</v>
      </c>
      <c r="AW1287" s="276">
        <v>0</v>
      </c>
      <c r="AX1287" s="95"/>
      <c r="AY1287" s="276">
        <v>1326200</v>
      </c>
      <c r="AZ1287" s="95">
        <v>13328.145048730525</v>
      </c>
      <c r="BB1287" s="80" t="s">
        <v>3412</v>
      </c>
      <c r="BC1287" s="270" t="s">
        <v>1126</v>
      </c>
      <c r="BD1287" s="72">
        <v>67.7089</v>
      </c>
      <c r="BE1287" s="72"/>
      <c r="BF1287" s="72"/>
      <c r="BG1287" s="72"/>
      <c r="BH1287" s="72">
        <v>19.148399999999999</v>
      </c>
      <c r="BI1287" s="72"/>
      <c r="BJ1287" s="72"/>
      <c r="BK1287" s="72"/>
      <c r="BL1287" s="72"/>
      <c r="BM1287" s="72"/>
      <c r="BN1287" s="72"/>
      <c r="BO1287" s="72"/>
      <c r="BP1287" s="72"/>
      <c r="BQ1287" s="72"/>
      <c r="BR1287" s="72"/>
      <c r="BS1287" s="72"/>
      <c r="BT1287" s="72"/>
      <c r="BU1287" s="72"/>
      <c r="BV1287" s="72"/>
      <c r="BW1287" s="72"/>
      <c r="BX1287" s="72"/>
      <c r="BY1287" s="72"/>
      <c r="BZ1287" s="72">
        <v>11.6427</v>
      </c>
      <c r="CA1287" s="72"/>
      <c r="CB1287" s="72"/>
      <c r="CC1287" s="72"/>
      <c r="CD1287" s="72"/>
      <c r="CE1287" s="72"/>
      <c r="CF1287" s="72"/>
      <c r="CG1287" s="72"/>
      <c r="CH1287" s="72"/>
      <c r="CI1287" s="72"/>
      <c r="CJ1287" s="72"/>
      <c r="CK1287" s="72"/>
      <c r="CL1287" s="72"/>
      <c r="CM1287" s="72"/>
      <c r="CN1287" s="72"/>
      <c r="CO1287" s="72"/>
      <c r="CP1287" s="72"/>
      <c r="CQ1287" s="72"/>
      <c r="CR1287" s="72"/>
      <c r="CS1287" s="72"/>
      <c r="CT1287" s="72"/>
      <c r="CU1287" s="72"/>
      <c r="CV1287" s="72"/>
      <c r="CW1287" s="72"/>
      <c r="CX1287" s="72"/>
      <c r="CY1287" s="72"/>
      <c r="CZ1287" s="72"/>
      <c r="DA1287" s="72"/>
      <c r="DB1287" s="72"/>
      <c r="DC1287" s="72"/>
      <c r="DD1287" s="72"/>
      <c r="DE1287" s="72"/>
      <c r="DF1287" s="72"/>
      <c r="DG1287" s="72"/>
      <c r="DH1287" s="78">
        <f t="shared" si="651"/>
        <v>98.5</v>
      </c>
      <c r="DJ1287" s="77">
        <f t="shared" si="652"/>
        <v>1.5</v>
      </c>
      <c r="DK1287" s="72"/>
      <c r="DL1287" s="51" t="s">
        <v>3448</v>
      </c>
      <c r="DO1287" s="358"/>
      <c r="DP1287" s="72"/>
      <c r="DQ1287" s="374">
        <v>1.5</v>
      </c>
      <c r="DR1287" s="72">
        <v>0.1</v>
      </c>
      <c r="DU1287" s="52"/>
      <c r="DX1287" s="75">
        <f t="shared" si="653"/>
        <v>68.739999999999995</v>
      </c>
      <c r="DY1287" s="51">
        <f t="shared" si="654"/>
        <v>0</v>
      </c>
      <c r="DZ1287" s="75">
        <f t="shared" si="655"/>
        <v>0</v>
      </c>
      <c r="EA1287" s="51" t="e">
        <f t="shared" si="656"/>
        <v>#DIV/0!</v>
      </c>
      <c r="EB1287" s="75">
        <f t="shared" si="657"/>
        <v>19.439999999999998</v>
      </c>
      <c r="EC1287" s="51">
        <f t="shared" si="658"/>
        <v>0</v>
      </c>
      <c r="ED1287" s="75">
        <f t="shared" si="659"/>
        <v>0</v>
      </c>
      <c r="EE1287" s="51" t="e">
        <f t="shared" si="660"/>
        <v>#DIV/0!</v>
      </c>
      <c r="EF1287" s="75">
        <f t="shared" si="661"/>
        <v>0</v>
      </c>
      <c r="EG1287" s="51" t="e">
        <f t="shared" si="662"/>
        <v>#DIV/0!</v>
      </c>
      <c r="EH1287" s="75">
        <f t="shared" si="663"/>
        <v>0</v>
      </c>
      <c r="EI1287" s="51" t="e">
        <f t="shared" si="664"/>
        <v>#DIV/0!</v>
      </c>
      <c r="EJ1287" s="75">
        <f t="shared" si="665"/>
        <v>0</v>
      </c>
      <c r="EK1287" s="51" t="e">
        <f t="shared" si="666"/>
        <v>#DIV/0!</v>
      </c>
      <c r="EL1287" s="75">
        <f t="shared" si="667"/>
        <v>11.82</v>
      </c>
      <c r="EM1287" s="51">
        <f t="shared" si="668"/>
        <v>0</v>
      </c>
      <c r="EN1287" s="75">
        <f t="shared" si="669"/>
        <v>0</v>
      </c>
      <c r="EO1287" s="51" t="e">
        <f t="shared" si="670"/>
        <v>#DIV/0!</v>
      </c>
      <c r="EP1287" s="75">
        <f t="shared" si="671"/>
        <v>0</v>
      </c>
      <c r="EQ1287" s="51" t="e">
        <f t="shared" si="672"/>
        <v>#DIV/0!</v>
      </c>
      <c r="ER1287" s="51">
        <f t="shared" si="673"/>
        <v>100</v>
      </c>
      <c r="ES1287" s="51">
        <f t="shared" si="674"/>
        <v>0</v>
      </c>
    </row>
    <row r="1288" spans="1:149" x14ac:dyDescent="0.45">
      <c r="A1288" s="78" t="s">
        <v>1469</v>
      </c>
      <c r="B1288" s="174" t="s">
        <v>856</v>
      </c>
      <c r="C1288" s="51" t="s">
        <v>3648</v>
      </c>
      <c r="D1288" s="51" t="s">
        <v>3650</v>
      </c>
      <c r="E1288" s="78" t="s">
        <v>1121</v>
      </c>
      <c r="F1288" s="78" t="s">
        <v>2120</v>
      </c>
      <c r="G1288" s="72" t="s">
        <v>3375</v>
      </c>
      <c r="H1288" s="78" t="s">
        <v>1100</v>
      </c>
      <c r="I1288" s="78">
        <v>1</v>
      </c>
      <c r="J1288" s="300">
        <v>2000</v>
      </c>
      <c r="K1288" s="78">
        <v>100</v>
      </c>
      <c r="L1288" s="300">
        <v>1450</v>
      </c>
      <c r="M1288" s="72">
        <v>10</v>
      </c>
      <c r="O1288" s="78"/>
      <c r="P1288" s="72" t="s">
        <v>1374</v>
      </c>
      <c r="AA1288" s="195"/>
      <c r="AB1288" s="195"/>
      <c r="AC1288" s="195"/>
      <c r="AD1288" s="72"/>
      <c r="AE1288" s="316">
        <v>0</v>
      </c>
      <c r="AF1288" s="195"/>
      <c r="AG1288" s="195">
        <v>1</v>
      </c>
      <c r="AH1288" s="72"/>
      <c r="AQ1288" s="174" t="s">
        <v>824</v>
      </c>
      <c r="AR1288" s="53">
        <v>4.5270000000000001</v>
      </c>
      <c r="AS1288" s="53">
        <v>66.31</v>
      </c>
      <c r="AT1288" s="77"/>
      <c r="AU1288" s="276"/>
      <c r="AV1288" s="276">
        <v>20000</v>
      </c>
      <c r="AW1288" s="276">
        <v>0</v>
      </c>
      <c r="AX1288" s="95"/>
      <c r="AY1288" s="276">
        <v>1326200</v>
      </c>
      <c r="AZ1288" s="95">
        <v>13328.145048730525</v>
      </c>
      <c r="BB1288" s="80" t="s">
        <v>3412</v>
      </c>
      <c r="BC1288" s="270" t="s">
        <v>1126</v>
      </c>
      <c r="BD1288" s="72">
        <v>67.757000000000005</v>
      </c>
      <c r="BE1288" s="72"/>
      <c r="BF1288" s="72"/>
      <c r="BG1288" s="72"/>
      <c r="BH1288" s="72">
        <v>19.161999999999999</v>
      </c>
      <c r="BI1288" s="72"/>
      <c r="BJ1288" s="72"/>
      <c r="BK1288" s="72"/>
      <c r="BL1288" s="72"/>
      <c r="BM1288" s="72"/>
      <c r="BN1288" s="72"/>
      <c r="BO1288" s="72"/>
      <c r="BP1288" s="72"/>
      <c r="BQ1288" s="72"/>
      <c r="BR1288" s="72"/>
      <c r="BS1288" s="72"/>
      <c r="BT1288" s="72"/>
      <c r="BU1288" s="72"/>
      <c r="BV1288" s="72"/>
      <c r="BW1288" s="72"/>
      <c r="BX1288" s="72"/>
      <c r="BY1288" s="72"/>
      <c r="BZ1288" s="72">
        <v>11.651</v>
      </c>
      <c r="CA1288" s="72"/>
      <c r="CB1288" s="72"/>
      <c r="CC1288" s="72"/>
      <c r="CD1288" s="72"/>
      <c r="CE1288" s="72"/>
      <c r="CF1288" s="72"/>
      <c r="CG1288" s="72"/>
      <c r="CH1288" s="72"/>
      <c r="CI1288" s="72"/>
      <c r="CJ1288" s="72"/>
      <c r="CK1288" s="72"/>
      <c r="CL1288" s="72"/>
      <c r="CM1288" s="72"/>
      <c r="CN1288" s="72"/>
      <c r="CO1288" s="72"/>
      <c r="CP1288" s="72"/>
      <c r="CQ1288" s="72"/>
      <c r="CR1288" s="72"/>
      <c r="CS1288" s="72"/>
      <c r="CT1288" s="72"/>
      <c r="CU1288" s="72"/>
      <c r="CV1288" s="72"/>
      <c r="CW1288" s="72"/>
      <c r="CX1288" s="72"/>
      <c r="CY1288" s="72"/>
      <c r="CZ1288" s="72"/>
      <c r="DA1288" s="72"/>
      <c r="DB1288" s="72"/>
      <c r="DC1288" s="72"/>
      <c r="DD1288" s="72"/>
      <c r="DE1288" s="72"/>
      <c r="DF1288" s="72"/>
      <c r="DG1288" s="72"/>
      <c r="DH1288" s="78">
        <f t="shared" si="651"/>
        <v>98.570000000000007</v>
      </c>
      <c r="DJ1288" s="77">
        <f t="shared" si="652"/>
        <v>1.4299999999999926</v>
      </c>
      <c r="DK1288" s="72"/>
      <c r="DL1288" s="51" t="s">
        <v>3448</v>
      </c>
      <c r="DO1288" s="358"/>
      <c r="DP1288" s="72"/>
      <c r="DQ1288" s="374">
        <v>1.43</v>
      </c>
      <c r="DR1288" s="72">
        <v>0.09</v>
      </c>
      <c r="DU1288" s="52"/>
      <c r="DX1288" s="75">
        <f t="shared" si="653"/>
        <v>68.739981738865779</v>
      </c>
      <c r="DY1288" s="51">
        <f t="shared" si="654"/>
        <v>0</v>
      </c>
      <c r="DZ1288" s="75">
        <f t="shared" si="655"/>
        <v>0</v>
      </c>
      <c r="EA1288" s="51" t="e">
        <f t="shared" si="656"/>
        <v>#DIV/0!</v>
      </c>
      <c r="EB1288" s="75">
        <f t="shared" si="657"/>
        <v>19.439991883940344</v>
      </c>
      <c r="EC1288" s="51">
        <f t="shared" si="658"/>
        <v>0</v>
      </c>
      <c r="ED1288" s="75">
        <f t="shared" si="659"/>
        <v>0</v>
      </c>
      <c r="EE1288" s="51" t="e">
        <f t="shared" si="660"/>
        <v>#DIV/0!</v>
      </c>
      <c r="EF1288" s="75">
        <f t="shared" si="661"/>
        <v>0</v>
      </c>
      <c r="EG1288" s="51" t="e">
        <f t="shared" si="662"/>
        <v>#DIV/0!</v>
      </c>
      <c r="EH1288" s="75">
        <f t="shared" si="663"/>
        <v>0</v>
      </c>
      <c r="EI1288" s="51" t="e">
        <f t="shared" si="664"/>
        <v>#DIV/0!</v>
      </c>
      <c r="EJ1288" s="75">
        <f t="shared" si="665"/>
        <v>0</v>
      </c>
      <c r="EK1288" s="51" t="e">
        <f t="shared" si="666"/>
        <v>#DIV/0!</v>
      </c>
      <c r="EL1288" s="75">
        <f t="shared" si="667"/>
        <v>11.820026377193871</v>
      </c>
      <c r="EM1288" s="51">
        <f t="shared" si="668"/>
        <v>0</v>
      </c>
      <c r="EN1288" s="75">
        <f t="shared" si="669"/>
        <v>0</v>
      </c>
      <c r="EO1288" s="51" t="e">
        <f t="shared" si="670"/>
        <v>#DIV/0!</v>
      </c>
      <c r="EP1288" s="75">
        <f t="shared" si="671"/>
        <v>0</v>
      </c>
      <c r="EQ1288" s="51" t="e">
        <f t="shared" si="672"/>
        <v>#DIV/0!</v>
      </c>
      <c r="ER1288" s="51">
        <f t="shared" si="673"/>
        <v>100</v>
      </c>
      <c r="ES1288" s="51">
        <f t="shared" si="674"/>
        <v>0</v>
      </c>
    </row>
    <row r="1289" spans="1:149" x14ac:dyDescent="0.45">
      <c r="A1289" s="78" t="s">
        <v>1469</v>
      </c>
      <c r="B1289" s="174" t="s">
        <v>856</v>
      </c>
      <c r="C1289" s="51" t="s">
        <v>3648</v>
      </c>
      <c r="D1289" s="51" t="s">
        <v>3650</v>
      </c>
      <c r="E1289" s="78" t="s">
        <v>1121</v>
      </c>
      <c r="F1289" s="78" t="s">
        <v>2125</v>
      </c>
      <c r="G1289" s="72" t="s">
        <v>3375</v>
      </c>
      <c r="H1289" s="78" t="s">
        <v>1100</v>
      </c>
      <c r="I1289" s="78">
        <v>0.16666700000000001</v>
      </c>
      <c r="J1289" s="300">
        <v>2000</v>
      </c>
      <c r="K1289" s="78">
        <v>100</v>
      </c>
      <c r="L1289" s="300">
        <v>1525</v>
      </c>
      <c r="M1289" s="72">
        <v>10</v>
      </c>
      <c r="O1289" s="78"/>
      <c r="P1289" s="72" t="s">
        <v>1374</v>
      </c>
      <c r="AA1289" s="195"/>
      <c r="AB1289" s="195"/>
      <c r="AC1289" s="195"/>
      <c r="AD1289" s="72"/>
      <c r="AE1289" s="316">
        <v>0</v>
      </c>
      <c r="AF1289" s="195"/>
      <c r="AG1289" s="195">
        <v>1</v>
      </c>
      <c r="AH1289" s="72"/>
      <c r="AQ1289" s="174" t="s">
        <v>824</v>
      </c>
      <c r="AR1289" s="53">
        <v>4.3579999999999997</v>
      </c>
      <c r="AS1289" s="53">
        <v>56.71</v>
      </c>
      <c r="AT1289" s="77"/>
      <c r="AU1289" s="276"/>
      <c r="AV1289" s="276">
        <v>20000</v>
      </c>
      <c r="AW1289" s="276">
        <v>0</v>
      </c>
      <c r="AX1289" s="95"/>
      <c r="AY1289" s="276">
        <v>1134200</v>
      </c>
      <c r="AZ1289" s="95">
        <v>11398.568929475314</v>
      </c>
      <c r="BB1289" s="80" t="s">
        <v>3412</v>
      </c>
      <c r="BC1289" s="270" t="s">
        <v>1126</v>
      </c>
      <c r="BD1289" s="72">
        <v>67.640199999999993</v>
      </c>
      <c r="BE1289" s="72"/>
      <c r="BF1289" s="72"/>
      <c r="BG1289" s="72"/>
      <c r="BH1289" s="72">
        <v>19.129000000000001</v>
      </c>
      <c r="BI1289" s="72"/>
      <c r="BJ1289" s="72"/>
      <c r="BK1289" s="72"/>
      <c r="BL1289" s="72"/>
      <c r="BM1289" s="72"/>
      <c r="BN1289" s="72"/>
      <c r="BO1289" s="72"/>
      <c r="BP1289" s="72"/>
      <c r="BQ1289" s="72"/>
      <c r="BR1289" s="72"/>
      <c r="BS1289" s="72"/>
      <c r="BT1289" s="72"/>
      <c r="BU1289" s="72"/>
      <c r="BV1289" s="72"/>
      <c r="BW1289" s="72"/>
      <c r="BX1289" s="72"/>
      <c r="BY1289" s="72"/>
      <c r="BZ1289" s="72">
        <v>11.6309</v>
      </c>
      <c r="CA1289" s="72"/>
      <c r="CB1289" s="72"/>
      <c r="CC1289" s="72"/>
      <c r="CD1289" s="72"/>
      <c r="CE1289" s="72"/>
      <c r="CF1289" s="72"/>
      <c r="CG1289" s="72"/>
      <c r="CH1289" s="72"/>
      <c r="CI1289" s="72"/>
      <c r="CJ1289" s="72"/>
      <c r="CK1289" s="72"/>
      <c r="CL1289" s="72"/>
      <c r="CM1289" s="72"/>
      <c r="CN1289" s="72"/>
      <c r="CO1289" s="72"/>
      <c r="CP1289" s="72"/>
      <c r="CQ1289" s="72"/>
      <c r="CR1289" s="72"/>
      <c r="CS1289" s="72"/>
      <c r="CT1289" s="72"/>
      <c r="CU1289" s="72"/>
      <c r="CV1289" s="72"/>
      <c r="CW1289" s="72"/>
      <c r="CX1289" s="72"/>
      <c r="CY1289" s="72"/>
      <c r="CZ1289" s="72"/>
      <c r="DA1289" s="72"/>
      <c r="DB1289" s="72"/>
      <c r="DC1289" s="72"/>
      <c r="DD1289" s="72"/>
      <c r="DE1289" s="72"/>
      <c r="DF1289" s="72"/>
      <c r="DG1289" s="72"/>
      <c r="DH1289" s="78">
        <f t="shared" si="651"/>
        <v>98.400099999999995</v>
      </c>
      <c r="DJ1289" s="77">
        <f t="shared" si="652"/>
        <v>1.5999000000000052</v>
      </c>
      <c r="DK1289" s="72"/>
      <c r="DL1289" s="51" t="s">
        <v>3448</v>
      </c>
      <c r="DO1289" s="358"/>
      <c r="DP1289" s="72"/>
      <c r="DQ1289" s="374">
        <v>1.6</v>
      </c>
      <c r="DR1289" s="72">
        <v>0.1</v>
      </c>
      <c r="DU1289" s="52"/>
      <c r="DX1289" s="75">
        <f t="shared" si="653"/>
        <v>68.739970792712597</v>
      </c>
      <c r="DY1289" s="51">
        <f t="shared" si="654"/>
        <v>0</v>
      </c>
      <c r="DZ1289" s="75">
        <f t="shared" si="655"/>
        <v>0</v>
      </c>
      <c r="EA1289" s="51" t="e">
        <f t="shared" si="656"/>
        <v>#DIV/0!</v>
      </c>
      <c r="EB1289" s="75">
        <f t="shared" si="657"/>
        <v>19.440020894287709</v>
      </c>
      <c r="EC1289" s="51">
        <f t="shared" si="658"/>
        <v>0</v>
      </c>
      <c r="ED1289" s="75">
        <f t="shared" si="659"/>
        <v>0</v>
      </c>
      <c r="EE1289" s="51" t="e">
        <f t="shared" si="660"/>
        <v>#DIV/0!</v>
      </c>
      <c r="EF1289" s="75">
        <f t="shared" si="661"/>
        <v>0</v>
      </c>
      <c r="EG1289" s="51" t="e">
        <f t="shared" si="662"/>
        <v>#DIV/0!</v>
      </c>
      <c r="EH1289" s="75">
        <f t="shared" si="663"/>
        <v>0</v>
      </c>
      <c r="EI1289" s="51" t="e">
        <f t="shared" si="664"/>
        <v>#DIV/0!</v>
      </c>
      <c r="EJ1289" s="75">
        <f t="shared" si="665"/>
        <v>0</v>
      </c>
      <c r="EK1289" s="51" t="e">
        <f t="shared" si="666"/>
        <v>#DIV/0!</v>
      </c>
      <c r="EL1289" s="75">
        <f t="shared" si="667"/>
        <v>11.820008312999683</v>
      </c>
      <c r="EM1289" s="51">
        <f t="shared" si="668"/>
        <v>0</v>
      </c>
      <c r="EN1289" s="75">
        <f t="shared" si="669"/>
        <v>0</v>
      </c>
      <c r="EO1289" s="51" t="e">
        <f t="shared" si="670"/>
        <v>#DIV/0!</v>
      </c>
      <c r="EP1289" s="75">
        <f t="shared" si="671"/>
        <v>0</v>
      </c>
      <c r="EQ1289" s="51" t="e">
        <f t="shared" si="672"/>
        <v>#DIV/0!</v>
      </c>
      <c r="ER1289" s="51">
        <f t="shared" si="673"/>
        <v>100</v>
      </c>
      <c r="ES1289" s="51">
        <f t="shared" si="674"/>
        <v>0</v>
      </c>
    </row>
    <row r="1290" spans="1:149" x14ac:dyDescent="0.45">
      <c r="A1290" s="78" t="s">
        <v>1469</v>
      </c>
      <c r="B1290" s="174" t="s">
        <v>856</v>
      </c>
      <c r="C1290" s="51" t="s">
        <v>3648</v>
      </c>
      <c r="D1290" s="51" t="s">
        <v>3650</v>
      </c>
      <c r="E1290" s="78" t="s">
        <v>1121</v>
      </c>
      <c r="F1290" s="78" t="s">
        <v>2126</v>
      </c>
      <c r="G1290" s="72" t="s">
        <v>3375</v>
      </c>
      <c r="H1290" s="78" t="s">
        <v>1100</v>
      </c>
      <c r="I1290" s="78">
        <v>0.91666700000000001</v>
      </c>
      <c r="J1290" s="300">
        <v>2000</v>
      </c>
      <c r="K1290" s="78">
        <v>100</v>
      </c>
      <c r="L1290" s="300">
        <v>1625</v>
      </c>
      <c r="M1290" s="72">
        <v>10</v>
      </c>
      <c r="O1290" s="78"/>
      <c r="P1290" s="72" t="s">
        <v>1374</v>
      </c>
      <c r="AA1290" s="195"/>
      <c r="AB1290" s="195"/>
      <c r="AC1290" s="195"/>
      <c r="AD1290" s="72"/>
      <c r="AE1290" s="316">
        <v>0</v>
      </c>
      <c r="AF1290" s="195"/>
      <c r="AG1290" s="195">
        <v>1</v>
      </c>
      <c r="AH1290" s="72"/>
      <c r="AQ1290" s="174" t="s">
        <v>824</v>
      </c>
      <c r="AR1290" s="53">
        <v>4.1509999999999998</v>
      </c>
      <c r="AS1290" s="53">
        <v>46.86</v>
      </c>
      <c r="AT1290" s="77"/>
      <c r="AU1290" s="276"/>
      <c r="AV1290" s="276">
        <v>20000</v>
      </c>
      <c r="AW1290" s="276">
        <v>0</v>
      </c>
      <c r="AX1290" s="95"/>
      <c r="AY1290" s="276">
        <v>937200</v>
      </c>
      <c r="AZ1290" s="95">
        <v>9418.7434321144992</v>
      </c>
      <c r="BB1290" s="80" t="s">
        <v>3412</v>
      </c>
      <c r="BC1290" s="270" t="s">
        <v>1126</v>
      </c>
      <c r="BD1290" s="72">
        <v>67.640199999999993</v>
      </c>
      <c r="BE1290" s="72"/>
      <c r="BF1290" s="72"/>
      <c r="BG1290" s="72"/>
      <c r="BH1290" s="72">
        <v>19.129000000000001</v>
      </c>
      <c r="BI1290" s="72"/>
      <c r="BJ1290" s="72"/>
      <c r="BK1290" s="72"/>
      <c r="BL1290" s="72"/>
      <c r="BM1290" s="72"/>
      <c r="BN1290" s="72"/>
      <c r="BO1290" s="72"/>
      <c r="BP1290" s="72"/>
      <c r="BQ1290" s="72"/>
      <c r="BR1290" s="72"/>
      <c r="BS1290" s="72"/>
      <c r="BT1290" s="72"/>
      <c r="BU1290" s="72"/>
      <c r="BV1290" s="72"/>
      <c r="BW1290" s="72"/>
      <c r="BX1290" s="72"/>
      <c r="BY1290" s="72"/>
      <c r="BZ1290" s="72">
        <v>11.6309</v>
      </c>
      <c r="CA1290" s="72"/>
      <c r="CB1290" s="72"/>
      <c r="CC1290" s="72"/>
      <c r="CD1290" s="72"/>
      <c r="CE1290" s="72"/>
      <c r="CF1290" s="72"/>
      <c r="CG1290" s="72"/>
      <c r="CH1290" s="72"/>
      <c r="CI1290" s="72"/>
      <c r="CJ1290" s="72"/>
      <c r="CK1290" s="72"/>
      <c r="CL1290" s="72"/>
      <c r="CM1290" s="72"/>
      <c r="CN1290" s="72"/>
      <c r="CO1290" s="72"/>
      <c r="CP1290" s="72"/>
      <c r="CQ1290" s="72"/>
      <c r="CR1290" s="72"/>
      <c r="CS1290" s="72"/>
      <c r="CT1290" s="72"/>
      <c r="CU1290" s="72"/>
      <c r="CV1290" s="72"/>
      <c r="CW1290" s="72"/>
      <c r="CX1290" s="72"/>
      <c r="CY1290" s="72"/>
      <c r="CZ1290" s="72"/>
      <c r="DA1290" s="72"/>
      <c r="DB1290" s="72"/>
      <c r="DC1290" s="72"/>
      <c r="DD1290" s="72"/>
      <c r="DE1290" s="72"/>
      <c r="DF1290" s="72"/>
      <c r="DG1290" s="72"/>
      <c r="DH1290" s="78">
        <f t="shared" si="651"/>
        <v>98.400099999999995</v>
      </c>
      <c r="DJ1290" s="77">
        <f t="shared" si="652"/>
        <v>1.5999000000000052</v>
      </c>
      <c r="DK1290" s="72"/>
      <c r="DL1290" s="51" t="s">
        <v>3448</v>
      </c>
      <c r="DO1290" s="358"/>
      <c r="DP1290" s="72"/>
      <c r="DQ1290" s="374">
        <v>1.6</v>
      </c>
      <c r="DR1290" s="72">
        <v>0.1</v>
      </c>
      <c r="DU1290" s="52"/>
      <c r="DX1290" s="75">
        <f t="shared" si="653"/>
        <v>68.739970792712597</v>
      </c>
      <c r="DY1290" s="51">
        <f t="shared" si="654"/>
        <v>0</v>
      </c>
      <c r="DZ1290" s="75">
        <f t="shared" si="655"/>
        <v>0</v>
      </c>
      <c r="EA1290" s="51" t="e">
        <f t="shared" si="656"/>
        <v>#DIV/0!</v>
      </c>
      <c r="EB1290" s="75">
        <f t="shared" si="657"/>
        <v>19.440020894287709</v>
      </c>
      <c r="EC1290" s="51">
        <f t="shared" si="658"/>
        <v>0</v>
      </c>
      <c r="ED1290" s="75">
        <f t="shared" si="659"/>
        <v>0</v>
      </c>
      <c r="EE1290" s="51" t="e">
        <f t="shared" si="660"/>
        <v>#DIV/0!</v>
      </c>
      <c r="EF1290" s="75">
        <f t="shared" si="661"/>
        <v>0</v>
      </c>
      <c r="EG1290" s="51" t="e">
        <f t="shared" si="662"/>
        <v>#DIV/0!</v>
      </c>
      <c r="EH1290" s="75">
        <f t="shared" si="663"/>
        <v>0</v>
      </c>
      <c r="EI1290" s="51" t="e">
        <f t="shared" si="664"/>
        <v>#DIV/0!</v>
      </c>
      <c r="EJ1290" s="75">
        <f t="shared" si="665"/>
        <v>0</v>
      </c>
      <c r="EK1290" s="51" t="e">
        <f t="shared" si="666"/>
        <v>#DIV/0!</v>
      </c>
      <c r="EL1290" s="75">
        <f t="shared" si="667"/>
        <v>11.820008312999683</v>
      </c>
      <c r="EM1290" s="51">
        <f t="shared" si="668"/>
        <v>0</v>
      </c>
      <c r="EN1290" s="75">
        <f t="shared" si="669"/>
        <v>0</v>
      </c>
      <c r="EO1290" s="51" t="e">
        <f t="shared" si="670"/>
        <v>#DIV/0!</v>
      </c>
      <c r="EP1290" s="75">
        <f t="shared" si="671"/>
        <v>0</v>
      </c>
      <c r="EQ1290" s="51" t="e">
        <f t="shared" si="672"/>
        <v>#DIV/0!</v>
      </c>
      <c r="ER1290" s="51">
        <f t="shared" si="673"/>
        <v>100</v>
      </c>
      <c r="ES1290" s="51">
        <f t="shared" si="674"/>
        <v>0</v>
      </c>
    </row>
    <row r="1291" spans="1:149" x14ac:dyDescent="0.45">
      <c r="A1291" s="78" t="s">
        <v>1469</v>
      </c>
      <c r="B1291" s="174" t="s">
        <v>856</v>
      </c>
      <c r="C1291" s="51" t="s">
        <v>3648</v>
      </c>
      <c r="D1291" s="51" t="s">
        <v>3650</v>
      </c>
      <c r="E1291" s="78" t="s">
        <v>1121</v>
      </c>
      <c r="F1291" s="78" t="s">
        <v>2128</v>
      </c>
      <c r="G1291" s="72" t="s">
        <v>3375</v>
      </c>
      <c r="H1291" s="78" t="s">
        <v>1100</v>
      </c>
      <c r="I1291" s="78">
        <v>6.6666699999999995E-2</v>
      </c>
      <c r="J1291" s="300">
        <v>2000</v>
      </c>
      <c r="K1291" s="78">
        <v>100</v>
      </c>
      <c r="L1291" s="300">
        <v>1700</v>
      </c>
      <c r="M1291" s="72">
        <v>10</v>
      </c>
      <c r="O1291" s="78"/>
      <c r="P1291" s="72" t="s">
        <v>1374</v>
      </c>
      <c r="AA1291" s="195"/>
      <c r="AB1291" s="195"/>
      <c r="AC1291" s="195"/>
      <c r="AD1291" s="72"/>
      <c r="AE1291" s="316">
        <v>0</v>
      </c>
      <c r="AF1291" s="195"/>
      <c r="AG1291" s="195">
        <v>1</v>
      </c>
      <c r="AH1291" s="72"/>
      <c r="AQ1291" s="174" t="s">
        <v>824</v>
      </c>
      <c r="AR1291" s="53">
        <v>4.008</v>
      </c>
      <c r="AS1291" s="53">
        <v>41.09</v>
      </c>
      <c r="AT1291" s="77"/>
      <c r="AU1291" s="276"/>
      <c r="AV1291" s="276">
        <v>20000</v>
      </c>
      <c r="AW1291" s="276">
        <v>0</v>
      </c>
      <c r="AX1291" s="95"/>
      <c r="AY1291" s="276">
        <v>821800.00000000012</v>
      </c>
      <c r="AZ1291" s="95">
        <v>8258.9877854371498</v>
      </c>
      <c r="BB1291" s="80" t="s">
        <v>3412</v>
      </c>
      <c r="BC1291" s="270" t="s">
        <v>1126</v>
      </c>
      <c r="BD1291" s="72">
        <v>67.365200000000002</v>
      </c>
      <c r="BE1291" s="72"/>
      <c r="BF1291" s="72"/>
      <c r="BG1291" s="72"/>
      <c r="BH1291" s="72">
        <v>19.051200000000001</v>
      </c>
      <c r="BI1291" s="72"/>
      <c r="BJ1291" s="72"/>
      <c r="BK1291" s="72"/>
      <c r="BL1291" s="72"/>
      <c r="BM1291" s="72"/>
      <c r="BN1291" s="72"/>
      <c r="BO1291" s="72"/>
      <c r="BP1291" s="72"/>
      <c r="BQ1291" s="72"/>
      <c r="BR1291" s="72"/>
      <c r="BS1291" s="72"/>
      <c r="BT1291" s="72"/>
      <c r="BU1291" s="72"/>
      <c r="BV1291" s="72"/>
      <c r="BW1291" s="72"/>
      <c r="BX1291" s="72"/>
      <c r="BY1291" s="72"/>
      <c r="BZ1291" s="72">
        <v>11.583600000000001</v>
      </c>
      <c r="CA1291" s="72"/>
      <c r="CB1291" s="72"/>
      <c r="CC1291" s="72"/>
      <c r="CD1291" s="72"/>
      <c r="CE1291" s="72"/>
      <c r="CF1291" s="72"/>
      <c r="CG1291" s="72"/>
      <c r="CH1291" s="72"/>
      <c r="CI1291" s="72"/>
      <c r="CJ1291" s="72"/>
      <c r="CK1291" s="72"/>
      <c r="CL1291" s="72"/>
      <c r="CM1291" s="72"/>
      <c r="CN1291" s="72"/>
      <c r="CO1291" s="72"/>
      <c r="CP1291" s="72"/>
      <c r="CQ1291" s="72"/>
      <c r="CR1291" s="72"/>
      <c r="CS1291" s="72"/>
      <c r="CT1291" s="72"/>
      <c r="CU1291" s="72"/>
      <c r="CV1291" s="72"/>
      <c r="CW1291" s="72"/>
      <c r="CX1291" s="72"/>
      <c r="CY1291" s="72"/>
      <c r="CZ1291" s="72"/>
      <c r="DA1291" s="72"/>
      <c r="DB1291" s="72"/>
      <c r="DC1291" s="72"/>
      <c r="DD1291" s="72"/>
      <c r="DE1291" s="72"/>
      <c r="DF1291" s="72"/>
      <c r="DG1291" s="72"/>
      <c r="DH1291" s="78">
        <f t="shared" si="651"/>
        <v>98.000000000000014</v>
      </c>
      <c r="DJ1291" s="77">
        <f t="shared" si="652"/>
        <v>1.9999999999999858</v>
      </c>
      <c r="DK1291" s="72"/>
      <c r="DL1291" s="51" t="s">
        <v>3448</v>
      </c>
      <c r="DO1291" s="358"/>
      <c r="DP1291" s="72"/>
      <c r="DQ1291" s="374">
        <v>2</v>
      </c>
      <c r="DR1291" s="72">
        <v>0.2</v>
      </c>
      <c r="DU1291" s="52"/>
      <c r="DX1291" s="75">
        <f t="shared" si="653"/>
        <v>68.739999999999995</v>
      </c>
      <c r="DY1291" s="51">
        <f t="shared" si="654"/>
        <v>0</v>
      </c>
      <c r="DZ1291" s="75">
        <f t="shared" si="655"/>
        <v>0</v>
      </c>
      <c r="EA1291" s="51" t="e">
        <f t="shared" si="656"/>
        <v>#DIV/0!</v>
      </c>
      <c r="EB1291" s="75">
        <f t="shared" si="657"/>
        <v>19.439999999999998</v>
      </c>
      <c r="EC1291" s="51">
        <f t="shared" si="658"/>
        <v>0</v>
      </c>
      <c r="ED1291" s="75">
        <f t="shared" si="659"/>
        <v>0</v>
      </c>
      <c r="EE1291" s="51" t="e">
        <f t="shared" si="660"/>
        <v>#DIV/0!</v>
      </c>
      <c r="EF1291" s="75">
        <f t="shared" si="661"/>
        <v>0</v>
      </c>
      <c r="EG1291" s="51" t="e">
        <f t="shared" si="662"/>
        <v>#DIV/0!</v>
      </c>
      <c r="EH1291" s="75">
        <f t="shared" si="663"/>
        <v>0</v>
      </c>
      <c r="EI1291" s="51" t="e">
        <f t="shared" si="664"/>
        <v>#DIV/0!</v>
      </c>
      <c r="EJ1291" s="75">
        <f t="shared" si="665"/>
        <v>0</v>
      </c>
      <c r="EK1291" s="51" t="e">
        <f t="shared" si="666"/>
        <v>#DIV/0!</v>
      </c>
      <c r="EL1291" s="75">
        <f t="shared" si="667"/>
        <v>11.819999999999999</v>
      </c>
      <c r="EM1291" s="51">
        <f t="shared" si="668"/>
        <v>0</v>
      </c>
      <c r="EN1291" s="75">
        <f t="shared" si="669"/>
        <v>0</v>
      </c>
      <c r="EO1291" s="51" t="e">
        <f t="shared" si="670"/>
        <v>#DIV/0!</v>
      </c>
      <c r="EP1291" s="75">
        <f t="shared" si="671"/>
        <v>0</v>
      </c>
      <c r="EQ1291" s="51" t="e">
        <f t="shared" si="672"/>
        <v>#DIV/0!</v>
      </c>
      <c r="ER1291" s="51">
        <f t="shared" si="673"/>
        <v>100</v>
      </c>
      <c r="ES1291" s="51">
        <f t="shared" si="674"/>
        <v>0</v>
      </c>
    </row>
    <row r="1292" spans="1:149" x14ac:dyDescent="0.45">
      <c r="A1292" s="78" t="s">
        <v>1469</v>
      </c>
      <c r="B1292" s="174" t="s">
        <v>856</v>
      </c>
      <c r="C1292" s="51" t="s">
        <v>3648</v>
      </c>
      <c r="D1292" s="51" t="s">
        <v>3650</v>
      </c>
      <c r="E1292" s="78" t="s">
        <v>1121</v>
      </c>
      <c r="F1292" s="78" t="s">
        <v>2129</v>
      </c>
      <c r="G1292" s="72" t="s">
        <v>3375</v>
      </c>
      <c r="H1292" s="78" t="s">
        <v>1100</v>
      </c>
      <c r="I1292" s="78">
        <v>0.5</v>
      </c>
      <c r="J1292" s="300">
        <v>2500</v>
      </c>
      <c r="K1292" s="78">
        <v>100</v>
      </c>
      <c r="L1292" s="300">
        <v>1380</v>
      </c>
      <c r="M1292" s="72">
        <v>10</v>
      </c>
      <c r="O1292" s="78"/>
      <c r="P1292" s="72" t="s">
        <v>1374</v>
      </c>
      <c r="AA1292" s="195"/>
      <c r="AB1292" s="195"/>
      <c r="AC1292" s="195"/>
      <c r="AD1292" s="72"/>
      <c r="AE1292" s="316">
        <v>0</v>
      </c>
      <c r="AF1292" s="195"/>
      <c r="AG1292" s="195">
        <v>1</v>
      </c>
      <c r="AH1292" s="72"/>
      <c r="AQ1292" s="174" t="s">
        <v>824</v>
      </c>
      <c r="AR1292" s="53">
        <v>7.5629999999999997</v>
      </c>
      <c r="AS1292" s="53">
        <v>211.4</v>
      </c>
      <c r="AT1292" s="77"/>
      <c r="AU1292" s="276"/>
      <c r="AV1292" s="276">
        <v>25000</v>
      </c>
      <c r="AW1292" s="276">
        <v>0</v>
      </c>
      <c r="AX1292" s="95"/>
      <c r="AY1292" s="276">
        <v>5285000</v>
      </c>
      <c r="AZ1292" s="95">
        <v>53018.850270446252</v>
      </c>
      <c r="BB1292" s="80" t="s">
        <v>3412</v>
      </c>
      <c r="BC1292" s="270" t="s">
        <v>1126</v>
      </c>
      <c r="BD1292" s="72">
        <v>67.365200000000002</v>
      </c>
      <c r="BE1292" s="72"/>
      <c r="BF1292" s="72"/>
      <c r="BG1292" s="72"/>
      <c r="BH1292" s="72">
        <v>19.051200000000001</v>
      </c>
      <c r="BI1292" s="72"/>
      <c r="BJ1292" s="72"/>
      <c r="BK1292" s="72"/>
      <c r="BL1292" s="72"/>
      <c r="BM1292" s="72"/>
      <c r="BN1292" s="72"/>
      <c r="BO1292" s="72"/>
      <c r="BP1292" s="72"/>
      <c r="BQ1292" s="72"/>
      <c r="BR1292" s="72"/>
      <c r="BS1292" s="72"/>
      <c r="BT1292" s="72"/>
      <c r="BU1292" s="72"/>
      <c r="BV1292" s="72"/>
      <c r="BW1292" s="72"/>
      <c r="BX1292" s="72"/>
      <c r="BY1292" s="72"/>
      <c r="BZ1292" s="72">
        <v>11.583600000000001</v>
      </c>
      <c r="CA1292" s="72"/>
      <c r="CB1292" s="72"/>
      <c r="CC1292" s="72"/>
      <c r="CD1292" s="72"/>
      <c r="CE1292" s="72"/>
      <c r="CF1292" s="72"/>
      <c r="CG1292" s="72"/>
      <c r="CH1292" s="72"/>
      <c r="CI1292" s="72"/>
      <c r="CJ1292" s="72"/>
      <c r="CK1292" s="72"/>
      <c r="CL1292" s="72"/>
      <c r="CM1292" s="72"/>
      <c r="CN1292" s="72"/>
      <c r="CO1292" s="72"/>
      <c r="CP1292" s="72"/>
      <c r="CQ1292" s="72"/>
      <c r="CR1292" s="72"/>
      <c r="CS1292" s="72"/>
      <c r="CT1292" s="72"/>
      <c r="CU1292" s="72"/>
      <c r="CV1292" s="72"/>
      <c r="CW1292" s="72"/>
      <c r="CX1292" s="72"/>
      <c r="CY1292" s="72"/>
      <c r="CZ1292" s="72"/>
      <c r="DA1292" s="72"/>
      <c r="DB1292" s="72"/>
      <c r="DC1292" s="72"/>
      <c r="DD1292" s="72"/>
      <c r="DE1292" s="72"/>
      <c r="DF1292" s="72"/>
      <c r="DG1292" s="72"/>
      <c r="DH1292" s="78">
        <f t="shared" si="651"/>
        <v>98.000000000000014</v>
      </c>
      <c r="DJ1292" s="77">
        <f t="shared" si="652"/>
        <v>1.9999999999999858</v>
      </c>
      <c r="DK1292" s="72"/>
      <c r="DL1292" s="51" t="s">
        <v>3448</v>
      </c>
      <c r="DO1292" s="358"/>
      <c r="DP1292" s="72"/>
      <c r="DQ1292" s="374">
        <v>2</v>
      </c>
      <c r="DR1292" s="72">
        <v>0.1</v>
      </c>
      <c r="DU1292" s="52"/>
      <c r="DX1292" s="75">
        <f t="shared" si="653"/>
        <v>68.739999999999995</v>
      </c>
      <c r="DY1292" s="51">
        <f t="shared" si="654"/>
        <v>0</v>
      </c>
      <c r="DZ1292" s="75">
        <f t="shared" si="655"/>
        <v>0</v>
      </c>
      <c r="EA1292" s="51" t="e">
        <f t="shared" si="656"/>
        <v>#DIV/0!</v>
      </c>
      <c r="EB1292" s="75">
        <f t="shared" si="657"/>
        <v>19.439999999999998</v>
      </c>
      <c r="EC1292" s="51">
        <f t="shared" si="658"/>
        <v>0</v>
      </c>
      <c r="ED1292" s="75">
        <f t="shared" si="659"/>
        <v>0</v>
      </c>
      <c r="EE1292" s="51" t="e">
        <f t="shared" si="660"/>
        <v>#DIV/0!</v>
      </c>
      <c r="EF1292" s="75">
        <f t="shared" si="661"/>
        <v>0</v>
      </c>
      <c r="EG1292" s="51" t="e">
        <f t="shared" si="662"/>
        <v>#DIV/0!</v>
      </c>
      <c r="EH1292" s="75">
        <f t="shared" si="663"/>
        <v>0</v>
      </c>
      <c r="EI1292" s="51" t="e">
        <f t="shared" si="664"/>
        <v>#DIV/0!</v>
      </c>
      <c r="EJ1292" s="75">
        <f t="shared" si="665"/>
        <v>0</v>
      </c>
      <c r="EK1292" s="51" t="e">
        <f t="shared" si="666"/>
        <v>#DIV/0!</v>
      </c>
      <c r="EL1292" s="75">
        <f t="shared" si="667"/>
        <v>11.819999999999999</v>
      </c>
      <c r="EM1292" s="51">
        <f t="shared" si="668"/>
        <v>0</v>
      </c>
      <c r="EN1292" s="75">
        <f t="shared" si="669"/>
        <v>0</v>
      </c>
      <c r="EO1292" s="51" t="e">
        <f t="shared" si="670"/>
        <v>#DIV/0!</v>
      </c>
      <c r="EP1292" s="75">
        <f t="shared" si="671"/>
        <v>0</v>
      </c>
      <c r="EQ1292" s="51" t="e">
        <f t="shared" si="672"/>
        <v>#DIV/0!</v>
      </c>
      <c r="ER1292" s="51">
        <f t="shared" si="673"/>
        <v>100</v>
      </c>
      <c r="ES1292" s="51">
        <f t="shared" si="674"/>
        <v>0</v>
      </c>
    </row>
    <row r="1293" spans="1:149" x14ac:dyDescent="0.45">
      <c r="A1293" s="78" t="s">
        <v>1469</v>
      </c>
      <c r="B1293" s="174" t="s">
        <v>856</v>
      </c>
      <c r="C1293" s="51" t="s">
        <v>3648</v>
      </c>
      <c r="D1293" s="51" t="s">
        <v>3650</v>
      </c>
      <c r="E1293" s="78" t="s">
        <v>1121</v>
      </c>
      <c r="F1293" s="78" t="s">
        <v>2130</v>
      </c>
      <c r="G1293" s="72" t="s">
        <v>3375</v>
      </c>
      <c r="H1293" s="78" t="s">
        <v>1100</v>
      </c>
      <c r="I1293" s="78">
        <v>0.25</v>
      </c>
      <c r="J1293" s="300">
        <v>3000</v>
      </c>
      <c r="K1293" s="78">
        <v>100</v>
      </c>
      <c r="L1293" s="300">
        <v>1450</v>
      </c>
      <c r="M1293" s="72">
        <v>10</v>
      </c>
      <c r="O1293" s="78"/>
      <c r="P1293" s="72" t="s">
        <v>1374</v>
      </c>
      <c r="AA1293" s="195"/>
      <c r="AB1293" s="195"/>
      <c r="AC1293" s="195"/>
      <c r="AD1293" s="72"/>
      <c r="AE1293" s="316">
        <v>0</v>
      </c>
      <c r="AF1293" s="195"/>
      <c r="AG1293" s="195">
        <v>1</v>
      </c>
      <c r="AH1293" s="72"/>
      <c r="AQ1293" s="174" t="s">
        <v>824</v>
      </c>
      <c r="AR1293" s="53">
        <v>11.3</v>
      </c>
      <c r="AS1293" s="53">
        <v>444.3</v>
      </c>
      <c r="AT1293" s="77"/>
      <c r="AU1293" s="276"/>
      <c r="AV1293" s="276">
        <v>30000</v>
      </c>
      <c r="AW1293" s="276">
        <v>0</v>
      </c>
      <c r="AX1293" s="95"/>
      <c r="AY1293" s="276">
        <v>13329000</v>
      </c>
      <c r="AZ1293" s="95">
        <v>133585.87161822166</v>
      </c>
      <c r="BB1293" s="80" t="s">
        <v>3412</v>
      </c>
      <c r="BC1293" s="270" t="s">
        <v>1126</v>
      </c>
      <c r="BD1293" s="72">
        <v>67.640199999999993</v>
      </c>
      <c r="BE1293" s="72"/>
      <c r="BF1293" s="72"/>
      <c r="BG1293" s="72"/>
      <c r="BH1293" s="72">
        <v>19.129000000000001</v>
      </c>
      <c r="BI1293" s="72"/>
      <c r="BJ1293" s="72"/>
      <c r="BK1293" s="72"/>
      <c r="BL1293" s="72"/>
      <c r="BM1293" s="72"/>
      <c r="BN1293" s="72"/>
      <c r="BO1293" s="72"/>
      <c r="BP1293" s="72"/>
      <c r="BQ1293" s="72"/>
      <c r="BR1293" s="72"/>
      <c r="BS1293" s="72"/>
      <c r="BT1293" s="72"/>
      <c r="BU1293" s="72"/>
      <c r="BV1293" s="72"/>
      <c r="BW1293" s="72"/>
      <c r="BX1293" s="72"/>
      <c r="BY1293" s="72"/>
      <c r="BZ1293" s="72">
        <v>11.6309</v>
      </c>
      <c r="CA1293" s="72"/>
      <c r="CB1293" s="72"/>
      <c r="CC1293" s="72"/>
      <c r="CD1293" s="72"/>
      <c r="CE1293" s="72"/>
      <c r="CF1293" s="72"/>
      <c r="CG1293" s="72"/>
      <c r="CH1293" s="72"/>
      <c r="CI1293" s="72"/>
      <c r="CJ1293" s="72"/>
      <c r="CK1293" s="72"/>
      <c r="CL1293" s="72"/>
      <c r="CM1293" s="72"/>
      <c r="CN1293" s="72"/>
      <c r="CO1293" s="72"/>
      <c r="CP1293" s="72"/>
      <c r="CQ1293" s="72"/>
      <c r="CR1293" s="72"/>
      <c r="CS1293" s="72"/>
      <c r="CT1293" s="72"/>
      <c r="CU1293" s="72"/>
      <c r="CV1293" s="72"/>
      <c r="CW1293" s="72"/>
      <c r="CX1293" s="72"/>
      <c r="CY1293" s="72"/>
      <c r="CZ1293" s="72"/>
      <c r="DA1293" s="72"/>
      <c r="DB1293" s="72"/>
      <c r="DC1293" s="72"/>
      <c r="DD1293" s="72"/>
      <c r="DE1293" s="72"/>
      <c r="DF1293" s="72"/>
      <c r="DG1293" s="72"/>
      <c r="DH1293" s="78">
        <f t="shared" si="651"/>
        <v>98.400099999999995</v>
      </c>
      <c r="DJ1293" s="77">
        <f t="shared" si="652"/>
        <v>1.5999000000000052</v>
      </c>
      <c r="DK1293" s="72"/>
      <c r="DL1293" s="51" t="s">
        <v>3448</v>
      </c>
      <c r="DO1293" s="358"/>
      <c r="DP1293" s="72"/>
      <c r="DQ1293" s="374">
        <v>1.6</v>
      </c>
      <c r="DR1293" s="72">
        <v>0.1</v>
      </c>
      <c r="DU1293" s="52"/>
      <c r="DX1293" s="75">
        <f t="shared" si="653"/>
        <v>68.739970792712597</v>
      </c>
      <c r="DY1293" s="51">
        <f t="shared" si="654"/>
        <v>0</v>
      </c>
      <c r="DZ1293" s="75">
        <f t="shared" si="655"/>
        <v>0</v>
      </c>
      <c r="EA1293" s="51" t="e">
        <f t="shared" si="656"/>
        <v>#DIV/0!</v>
      </c>
      <c r="EB1293" s="75">
        <f t="shared" si="657"/>
        <v>19.440020894287709</v>
      </c>
      <c r="EC1293" s="51">
        <f t="shared" si="658"/>
        <v>0</v>
      </c>
      <c r="ED1293" s="75">
        <f t="shared" si="659"/>
        <v>0</v>
      </c>
      <c r="EE1293" s="51" t="e">
        <f t="shared" si="660"/>
        <v>#DIV/0!</v>
      </c>
      <c r="EF1293" s="75">
        <f t="shared" si="661"/>
        <v>0</v>
      </c>
      <c r="EG1293" s="51" t="e">
        <f t="shared" si="662"/>
        <v>#DIV/0!</v>
      </c>
      <c r="EH1293" s="75">
        <f t="shared" si="663"/>
        <v>0</v>
      </c>
      <c r="EI1293" s="51" t="e">
        <f t="shared" si="664"/>
        <v>#DIV/0!</v>
      </c>
      <c r="EJ1293" s="75">
        <f t="shared" si="665"/>
        <v>0</v>
      </c>
      <c r="EK1293" s="51" t="e">
        <f t="shared" si="666"/>
        <v>#DIV/0!</v>
      </c>
      <c r="EL1293" s="75">
        <f t="shared" si="667"/>
        <v>11.820008312999683</v>
      </c>
      <c r="EM1293" s="51">
        <f t="shared" si="668"/>
        <v>0</v>
      </c>
      <c r="EN1293" s="75">
        <f t="shared" si="669"/>
        <v>0</v>
      </c>
      <c r="EO1293" s="51" t="e">
        <f t="shared" si="670"/>
        <v>#DIV/0!</v>
      </c>
      <c r="EP1293" s="75">
        <f t="shared" si="671"/>
        <v>0</v>
      </c>
      <c r="EQ1293" s="51" t="e">
        <f t="shared" si="672"/>
        <v>#DIV/0!</v>
      </c>
      <c r="ER1293" s="51">
        <f t="shared" si="673"/>
        <v>100</v>
      </c>
      <c r="ES1293" s="51">
        <f t="shared" si="674"/>
        <v>0</v>
      </c>
    </row>
    <row r="1294" spans="1:149" x14ac:dyDescent="0.45">
      <c r="A1294" s="78" t="s">
        <v>1469</v>
      </c>
      <c r="B1294" s="174" t="s">
        <v>856</v>
      </c>
      <c r="C1294" s="51" t="s">
        <v>3648</v>
      </c>
      <c r="D1294" s="51" t="s">
        <v>3650</v>
      </c>
      <c r="E1294" s="78" t="s">
        <v>1121</v>
      </c>
      <c r="F1294" s="78" t="s">
        <v>2131</v>
      </c>
      <c r="G1294" s="72" t="s">
        <v>3375</v>
      </c>
      <c r="H1294" s="78" t="s">
        <v>1100</v>
      </c>
      <c r="I1294" s="78">
        <v>0.16666700000000001</v>
      </c>
      <c r="J1294" s="300">
        <v>3000</v>
      </c>
      <c r="K1294" s="78">
        <v>100</v>
      </c>
      <c r="L1294" s="300">
        <v>1525</v>
      </c>
      <c r="M1294" s="72">
        <v>10</v>
      </c>
      <c r="O1294" s="78"/>
      <c r="P1294" s="72" t="s">
        <v>1374</v>
      </c>
      <c r="AA1294" s="195"/>
      <c r="AB1294" s="195"/>
      <c r="AC1294" s="195"/>
      <c r="AD1294" s="72"/>
      <c r="AE1294" s="316">
        <v>0</v>
      </c>
      <c r="AF1294" s="195"/>
      <c r="AG1294" s="195">
        <v>1</v>
      </c>
      <c r="AH1294" s="72"/>
      <c r="AQ1294" s="174" t="s">
        <v>824</v>
      </c>
      <c r="AR1294" s="53">
        <v>10.49</v>
      </c>
      <c r="AS1294" s="53">
        <v>354.4</v>
      </c>
      <c r="AT1294" s="77"/>
      <c r="AU1294" s="276"/>
      <c r="AV1294" s="276">
        <v>30000</v>
      </c>
      <c r="AW1294" s="276">
        <v>0</v>
      </c>
      <c r="AX1294" s="95"/>
      <c r="AY1294" s="276">
        <v>10632000</v>
      </c>
      <c r="AZ1294" s="95">
        <v>106556.00472990717</v>
      </c>
      <c r="BB1294" s="80" t="s">
        <v>3412</v>
      </c>
      <c r="BC1294" s="270" t="s">
        <v>1126</v>
      </c>
      <c r="BD1294" s="72">
        <v>67.502700000000004</v>
      </c>
      <c r="BE1294" s="72"/>
      <c r="BF1294" s="72"/>
      <c r="BG1294" s="72"/>
      <c r="BH1294" s="72">
        <v>19.0901</v>
      </c>
      <c r="BI1294" s="72"/>
      <c r="BJ1294" s="72"/>
      <c r="BK1294" s="72"/>
      <c r="BL1294" s="72"/>
      <c r="BM1294" s="72"/>
      <c r="BN1294" s="72"/>
      <c r="BO1294" s="72"/>
      <c r="BP1294" s="72"/>
      <c r="BQ1294" s="72"/>
      <c r="BR1294" s="72"/>
      <c r="BS1294" s="72"/>
      <c r="BT1294" s="72"/>
      <c r="BU1294" s="72"/>
      <c r="BV1294" s="72"/>
      <c r="BW1294" s="72"/>
      <c r="BX1294" s="72"/>
      <c r="BY1294" s="72"/>
      <c r="BZ1294" s="72">
        <v>11.607200000000001</v>
      </c>
      <c r="CA1294" s="72"/>
      <c r="CB1294" s="72"/>
      <c r="CC1294" s="72"/>
      <c r="CD1294" s="72"/>
      <c r="CE1294" s="72"/>
      <c r="CF1294" s="72"/>
      <c r="CG1294" s="72"/>
      <c r="CH1294" s="72"/>
      <c r="CI1294" s="72"/>
      <c r="CJ1294" s="72"/>
      <c r="CK1294" s="72"/>
      <c r="CL1294" s="72"/>
      <c r="CM1294" s="72"/>
      <c r="CN1294" s="72"/>
      <c r="CO1294" s="72"/>
      <c r="CP1294" s="72"/>
      <c r="CQ1294" s="72"/>
      <c r="CR1294" s="72"/>
      <c r="CS1294" s="72"/>
      <c r="CT1294" s="72"/>
      <c r="CU1294" s="72"/>
      <c r="CV1294" s="72"/>
      <c r="CW1294" s="72"/>
      <c r="CX1294" s="72"/>
      <c r="CY1294" s="72"/>
      <c r="CZ1294" s="72"/>
      <c r="DA1294" s="72"/>
      <c r="DB1294" s="72"/>
      <c r="DC1294" s="72"/>
      <c r="DD1294" s="72"/>
      <c r="DE1294" s="72"/>
      <c r="DF1294" s="72"/>
      <c r="DG1294" s="72"/>
      <c r="DH1294" s="78">
        <f t="shared" si="651"/>
        <v>98.200000000000017</v>
      </c>
      <c r="DJ1294" s="77">
        <f t="shared" si="652"/>
        <v>1.7999999999999829</v>
      </c>
      <c r="DK1294" s="72"/>
      <c r="DL1294" s="51" t="s">
        <v>3448</v>
      </c>
      <c r="DO1294" s="358"/>
      <c r="DP1294" s="72"/>
      <c r="DQ1294" s="374">
        <v>1.8</v>
      </c>
      <c r="DR1294" s="72">
        <v>0.1</v>
      </c>
      <c r="DU1294" s="52"/>
      <c r="DX1294" s="75">
        <f t="shared" si="653"/>
        <v>68.74002036659877</v>
      </c>
      <c r="DY1294" s="51">
        <f t="shared" si="654"/>
        <v>0</v>
      </c>
      <c r="DZ1294" s="75">
        <f t="shared" si="655"/>
        <v>0</v>
      </c>
      <c r="EA1294" s="51" t="e">
        <f t="shared" si="656"/>
        <v>#DIV/0!</v>
      </c>
      <c r="EB1294" s="75">
        <f t="shared" si="657"/>
        <v>19.440020366598773</v>
      </c>
      <c r="EC1294" s="51">
        <f t="shared" si="658"/>
        <v>0</v>
      </c>
      <c r="ED1294" s="75">
        <f t="shared" si="659"/>
        <v>0</v>
      </c>
      <c r="EE1294" s="51" t="e">
        <f t="shared" si="660"/>
        <v>#DIV/0!</v>
      </c>
      <c r="EF1294" s="75">
        <f t="shared" si="661"/>
        <v>0</v>
      </c>
      <c r="EG1294" s="51" t="e">
        <f t="shared" si="662"/>
        <v>#DIV/0!</v>
      </c>
      <c r="EH1294" s="75">
        <f t="shared" si="663"/>
        <v>0</v>
      </c>
      <c r="EI1294" s="51" t="e">
        <f t="shared" si="664"/>
        <v>#DIV/0!</v>
      </c>
      <c r="EJ1294" s="75">
        <f t="shared" si="665"/>
        <v>0</v>
      </c>
      <c r="EK1294" s="51" t="e">
        <f t="shared" si="666"/>
        <v>#DIV/0!</v>
      </c>
      <c r="EL1294" s="75">
        <f t="shared" si="667"/>
        <v>11.819959266802442</v>
      </c>
      <c r="EM1294" s="51">
        <f t="shared" si="668"/>
        <v>0</v>
      </c>
      <c r="EN1294" s="75">
        <f t="shared" si="669"/>
        <v>0</v>
      </c>
      <c r="EO1294" s="51" t="e">
        <f t="shared" si="670"/>
        <v>#DIV/0!</v>
      </c>
      <c r="EP1294" s="75">
        <f t="shared" si="671"/>
        <v>0</v>
      </c>
      <c r="EQ1294" s="51" t="e">
        <f t="shared" si="672"/>
        <v>#DIV/0!</v>
      </c>
      <c r="ER1294" s="51">
        <f t="shared" si="673"/>
        <v>100</v>
      </c>
      <c r="ES1294" s="51">
        <f t="shared" si="674"/>
        <v>0</v>
      </c>
    </row>
    <row r="1295" spans="1:149" x14ac:dyDescent="0.45">
      <c r="A1295" s="78" t="s">
        <v>1469</v>
      </c>
      <c r="B1295" s="174" t="s">
        <v>856</v>
      </c>
      <c r="C1295" s="51" t="s">
        <v>3648</v>
      </c>
      <c r="D1295" s="51" t="s">
        <v>3650</v>
      </c>
      <c r="E1295" s="78" t="s">
        <v>1121</v>
      </c>
      <c r="F1295" s="78" t="s">
        <v>2137</v>
      </c>
      <c r="G1295" s="72" t="s">
        <v>3375</v>
      </c>
      <c r="H1295" s="78" t="s">
        <v>1100</v>
      </c>
      <c r="I1295" s="78">
        <v>8.3333299999999999E-2</v>
      </c>
      <c r="J1295" s="300">
        <v>3000</v>
      </c>
      <c r="K1295" s="78">
        <v>100</v>
      </c>
      <c r="L1295" s="300">
        <v>1625</v>
      </c>
      <c r="M1295" s="72">
        <v>10</v>
      </c>
      <c r="O1295" s="78"/>
      <c r="P1295" s="72" t="s">
        <v>1374</v>
      </c>
      <c r="AA1295" s="195"/>
      <c r="AB1295" s="195"/>
      <c r="AC1295" s="195"/>
      <c r="AD1295" s="72"/>
      <c r="AE1295" s="316">
        <v>0</v>
      </c>
      <c r="AF1295" s="195"/>
      <c r="AG1295" s="195">
        <v>1</v>
      </c>
      <c r="AH1295" s="72"/>
      <c r="AQ1295" s="174" t="s">
        <v>824</v>
      </c>
      <c r="AR1295" s="53">
        <v>9.5670000000000002</v>
      </c>
      <c r="AS1295" s="53">
        <v>269.2</v>
      </c>
      <c r="AT1295" s="77"/>
      <c r="AU1295" s="276"/>
      <c r="AV1295" s="276">
        <v>30000</v>
      </c>
      <c r="AW1295" s="276">
        <v>0</v>
      </c>
      <c r="AX1295" s="95"/>
      <c r="AY1295" s="276">
        <v>8076000</v>
      </c>
      <c r="AZ1295" s="95">
        <v>80939.267701159741</v>
      </c>
      <c r="BB1295" s="80" t="s">
        <v>3412</v>
      </c>
      <c r="BC1295" s="270" t="s">
        <v>1126</v>
      </c>
      <c r="BD1295" s="72">
        <v>67.227699999999999</v>
      </c>
      <c r="BE1295" s="72"/>
      <c r="BF1295" s="72"/>
      <c r="BG1295" s="72"/>
      <c r="BH1295" s="72">
        <v>19.0123</v>
      </c>
      <c r="BI1295" s="72"/>
      <c r="BJ1295" s="72"/>
      <c r="BK1295" s="72"/>
      <c r="BL1295" s="72"/>
      <c r="BM1295" s="72"/>
      <c r="BN1295" s="72"/>
      <c r="BO1295" s="72"/>
      <c r="BP1295" s="72"/>
      <c r="BQ1295" s="72"/>
      <c r="BR1295" s="72"/>
      <c r="BS1295" s="72"/>
      <c r="BT1295" s="72"/>
      <c r="BU1295" s="72"/>
      <c r="BV1295" s="72"/>
      <c r="BW1295" s="72"/>
      <c r="BX1295" s="72"/>
      <c r="BY1295" s="72"/>
      <c r="BZ1295" s="72">
        <v>11.56</v>
      </c>
      <c r="CA1295" s="72"/>
      <c r="CB1295" s="72"/>
      <c r="CC1295" s="72"/>
      <c r="CD1295" s="72"/>
      <c r="CE1295" s="72"/>
      <c r="CF1295" s="72"/>
      <c r="CG1295" s="72"/>
      <c r="CH1295" s="72"/>
      <c r="CI1295" s="72"/>
      <c r="CJ1295" s="72"/>
      <c r="CK1295" s="72"/>
      <c r="CL1295" s="72"/>
      <c r="CM1295" s="72"/>
      <c r="CN1295" s="72"/>
      <c r="CO1295" s="72"/>
      <c r="CP1295" s="72"/>
      <c r="CQ1295" s="72"/>
      <c r="CR1295" s="72"/>
      <c r="CS1295" s="72"/>
      <c r="CT1295" s="72"/>
      <c r="CU1295" s="72"/>
      <c r="CV1295" s="72"/>
      <c r="CW1295" s="72"/>
      <c r="CX1295" s="72"/>
      <c r="CY1295" s="72"/>
      <c r="CZ1295" s="72"/>
      <c r="DA1295" s="72"/>
      <c r="DB1295" s="72"/>
      <c r="DC1295" s="72"/>
      <c r="DD1295" s="72"/>
      <c r="DE1295" s="72"/>
      <c r="DF1295" s="72"/>
      <c r="DG1295" s="72"/>
      <c r="DH1295" s="78">
        <f t="shared" si="651"/>
        <v>97.8</v>
      </c>
      <c r="DJ1295" s="77">
        <f t="shared" si="652"/>
        <v>2.2000000000000028</v>
      </c>
      <c r="DK1295" s="72"/>
      <c r="DL1295" s="51" t="s">
        <v>3448</v>
      </c>
      <c r="DO1295" s="358"/>
      <c r="DP1295" s="72"/>
      <c r="DQ1295" s="374">
        <v>2.2000000000000002</v>
      </c>
      <c r="DR1295" s="72">
        <v>0.1</v>
      </c>
      <c r="DU1295" s="52"/>
      <c r="DX1295" s="75">
        <f t="shared" si="653"/>
        <v>68.739979550102248</v>
      </c>
      <c r="DY1295" s="51">
        <f t="shared" si="654"/>
        <v>0</v>
      </c>
      <c r="DZ1295" s="75">
        <f t="shared" si="655"/>
        <v>0</v>
      </c>
      <c r="EA1295" s="51" t="e">
        <f t="shared" si="656"/>
        <v>#DIV/0!</v>
      </c>
      <c r="EB1295" s="75">
        <f t="shared" si="657"/>
        <v>19.439979550102247</v>
      </c>
      <c r="EC1295" s="51">
        <f t="shared" si="658"/>
        <v>0</v>
      </c>
      <c r="ED1295" s="75">
        <f t="shared" si="659"/>
        <v>0</v>
      </c>
      <c r="EE1295" s="51" t="e">
        <f t="shared" si="660"/>
        <v>#DIV/0!</v>
      </c>
      <c r="EF1295" s="75">
        <f t="shared" si="661"/>
        <v>0</v>
      </c>
      <c r="EG1295" s="51" t="e">
        <f t="shared" si="662"/>
        <v>#DIV/0!</v>
      </c>
      <c r="EH1295" s="75">
        <f t="shared" si="663"/>
        <v>0</v>
      </c>
      <c r="EI1295" s="51" t="e">
        <f t="shared" si="664"/>
        <v>#DIV/0!</v>
      </c>
      <c r="EJ1295" s="75">
        <f t="shared" si="665"/>
        <v>0</v>
      </c>
      <c r="EK1295" s="51" t="e">
        <f t="shared" si="666"/>
        <v>#DIV/0!</v>
      </c>
      <c r="EL1295" s="75">
        <f t="shared" si="667"/>
        <v>11.820040899795501</v>
      </c>
      <c r="EM1295" s="51">
        <f t="shared" si="668"/>
        <v>0</v>
      </c>
      <c r="EN1295" s="75">
        <f t="shared" si="669"/>
        <v>0</v>
      </c>
      <c r="EO1295" s="51" t="e">
        <f t="shared" si="670"/>
        <v>#DIV/0!</v>
      </c>
      <c r="EP1295" s="75">
        <f t="shared" si="671"/>
        <v>0</v>
      </c>
      <c r="EQ1295" s="51" t="e">
        <f t="shared" si="672"/>
        <v>#DIV/0!</v>
      </c>
      <c r="ER1295" s="51">
        <f t="shared" si="673"/>
        <v>100</v>
      </c>
      <c r="ES1295" s="51">
        <f t="shared" si="674"/>
        <v>0</v>
      </c>
    </row>
    <row r="1296" spans="1:149" x14ac:dyDescent="0.45">
      <c r="A1296" s="78" t="s">
        <v>1469</v>
      </c>
      <c r="B1296" s="174" t="s">
        <v>856</v>
      </c>
      <c r="C1296" s="51" t="s">
        <v>3648</v>
      </c>
      <c r="D1296" s="51" t="s">
        <v>3650</v>
      </c>
      <c r="E1296" s="78" t="s">
        <v>1121</v>
      </c>
      <c r="F1296" s="78" t="s">
        <v>2138</v>
      </c>
      <c r="G1296" s="72" t="s">
        <v>3375</v>
      </c>
      <c r="H1296" s="78" t="s">
        <v>1100</v>
      </c>
      <c r="I1296" s="78">
        <v>6.6666699999999995E-2</v>
      </c>
      <c r="J1296" s="300">
        <v>3000</v>
      </c>
      <c r="K1296" s="78">
        <v>100</v>
      </c>
      <c r="L1296" s="300">
        <v>1700</v>
      </c>
      <c r="M1296" s="72">
        <v>10</v>
      </c>
      <c r="O1296" s="78"/>
      <c r="P1296" s="72" t="s">
        <v>1374</v>
      </c>
      <c r="AA1296" s="195"/>
      <c r="AB1296" s="195"/>
      <c r="AC1296" s="195"/>
      <c r="AD1296" s="72"/>
      <c r="AE1296" s="316">
        <v>0</v>
      </c>
      <c r="AF1296" s="195"/>
      <c r="AG1296" s="195">
        <v>1</v>
      </c>
      <c r="AH1296" s="72"/>
      <c r="AQ1296" s="174" t="s">
        <v>824</v>
      </c>
      <c r="AR1296" s="53">
        <v>8.9670000000000005</v>
      </c>
      <c r="AS1296" s="53">
        <v>222.7</v>
      </c>
      <c r="AT1296" s="77"/>
      <c r="AU1296" s="276"/>
      <c r="AV1296" s="276">
        <v>30000</v>
      </c>
      <c r="AW1296" s="276">
        <v>0</v>
      </c>
      <c r="AX1296" s="95"/>
      <c r="AY1296" s="276">
        <v>6681000</v>
      </c>
      <c r="AZ1296" s="95">
        <v>66958.302069272933</v>
      </c>
      <c r="BB1296" s="80" t="s">
        <v>3412</v>
      </c>
      <c r="BC1296" s="270" t="s">
        <v>1126</v>
      </c>
      <c r="BD1296" s="72">
        <v>66.884</v>
      </c>
      <c r="BE1296" s="72"/>
      <c r="BF1296" s="72"/>
      <c r="BG1296" s="72"/>
      <c r="BH1296" s="72">
        <v>18.915099999999999</v>
      </c>
      <c r="BI1296" s="72"/>
      <c r="BJ1296" s="72"/>
      <c r="BK1296" s="72"/>
      <c r="BL1296" s="72"/>
      <c r="BM1296" s="72"/>
      <c r="BN1296" s="72"/>
      <c r="BO1296" s="72"/>
      <c r="BP1296" s="72"/>
      <c r="BQ1296" s="72"/>
      <c r="BR1296" s="72"/>
      <c r="BS1296" s="72"/>
      <c r="BT1296" s="72"/>
      <c r="BU1296" s="72"/>
      <c r="BV1296" s="72"/>
      <c r="BW1296" s="72"/>
      <c r="BX1296" s="72"/>
      <c r="BY1296" s="72"/>
      <c r="BZ1296" s="72">
        <v>11.5009</v>
      </c>
      <c r="CA1296" s="72"/>
      <c r="CB1296" s="72"/>
      <c r="CC1296" s="72"/>
      <c r="CD1296" s="72"/>
      <c r="CE1296" s="72"/>
      <c r="CF1296" s="72"/>
      <c r="CG1296" s="72"/>
      <c r="CH1296" s="72"/>
      <c r="CI1296" s="72"/>
      <c r="CJ1296" s="72"/>
      <c r="CK1296" s="72"/>
      <c r="CL1296" s="72"/>
      <c r="CM1296" s="72"/>
      <c r="CN1296" s="72"/>
      <c r="CO1296" s="72"/>
      <c r="CP1296" s="72"/>
      <c r="CQ1296" s="72"/>
      <c r="CR1296" s="72"/>
      <c r="CS1296" s="72"/>
      <c r="CT1296" s="72"/>
      <c r="CU1296" s="72"/>
      <c r="CV1296" s="72"/>
      <c r="CW1296" s="72"/>
      <c r="CX1296" s="72"/>
      <c r="CY1296" s="72"/>
      <c r="CZ1296" s="72"/>
      <c r="DA1296" s="72"/>
      <c r="DB1296" s="72"/>
      <c r="DC1296" s="72"/>
      <c r="DD1296" s="72"/>
      <c r="DE1296" s="72"/>
      <c r="DF1296" s="72"/>
      <c r="DG1296" s="72"/>
      <c r="DH1296" s="78">
        <f t="shared" si="651"/>
        <v>97.3</v>
      </c>
      <c r="DJ1296" s="77">
        <f t="shared" si="652"/>
        <v>2.7000000000000028</v>
      </c>
      <c r="DK1296" s="72"/>
      <c r="DL1296" s="51" t="s">
        <v>3448</v>
      </c>
      <c r="DO1296" s="358"/>
      <c r="DP1296" s="72"/>
      <c r="DQ1296" s="374">
        <v>2.7</v>
      </c>
      <c r="DR1296" s="72">
        <v>0.2</v>
      </c>
      <c r="DU1296" s="52"/>
      <c r="DX1296" s="75">
        <f t="shared" si="653"/>
        <v>68.739979445015422</v>
      </c>
      <c r="DY1296" s="51">
        <f t="shared" si="654"/>
        <v>0</v>
      </c>
      <c r="DZ1296" s="75">
        <f t="shared" si="655"/>
        <v>0</v>
      </c>
      <c r="EA1296" s="51" t="e">
        <f t="shared" si="656"/>
        <v>#DIV/0!</v>
      </c>
      <c r="EB1296" s="75">
        <f t="shared" si="657"/>
        <v>19.439979445015414</v>
      </c>
      <c r="EC1296" s="51">
        <f t="shared" si="658"/>
        <v>0</v>
      </c>
      <c r="ED1296" s="75">
        <f t="shared" si="659"/>
        <v>0</v>
      </c>
      <c r="EE1296" s="51" t="e">
        <f t="shared" si="660"/>
        <v>#DIV/0!</v>
      </c>
      <c r="EF1296" s="75">
        <f t="shared" si="661"/>
        <v>0</v>
      </c>
      <c r="EG1296" s="51" t="e">
        <f t="shared" si="662"/>
        <v>#DIV/0!</v>
      </c>
      <c r="EH1296" s="75">
        <f t="shared" si="663"/>
        <v>0</v>
      </c>
      <c r="EI1296" s="51" t="e">
        <f t="shared" si="664"/>
        <v>#DIV/0!</v>
      </c>
      <c r="EJ1296" s="75">
        <f t="shared" si="665"/>
        <v>0</v>
      </c>
      <c r="EK1296" s="51" t="e">
        <f t="shared" si="666"/>
        <v>#DIV/0!</v>
      </c>
      <c r="EL1296" s="75">
        <f t="shared" si="667"/>
        <v>11.820041109969168</v>
      </c>
      <c r="EM1296" s="51">
        <f t="shared" si="668"/>
        <v>0</v>
      </c>
      <c r="EN1296" s="75">
        <f t="shared" si="669"/>
        <v>0</v>
      </c>
      <c r="EO1296" s="51" t="e">
        <f t="shared" si="670"/>
        <v>#DIV/0!</v>
      </c>
      <c r="EP1296" s="75">
        <f t="shared" si="671"/>
        <v>0</v>
      </c>
      <c r="EQ1296" s="51" t="e">
        <f t="shared" si="672"/>
        <v>#DIV/0!</v>
      </c>
      <c r="ER1296" s="51">
        <f t="shared" si="673"/>
        <v>100</v>
      </c>
      <c r="ES1296" s="51">
        <f t="shared" si="674"/>
        <v>0</v>
      </c>
    </row>
    <row r="1297" spans="1:149" x14ac:dyDescent="0.45">
      <c r="A1297" s="78" t="s">
        <v>1469</v>
      </c>
      <c r="B1297" s="174" t="s">
        <v>856</v>
      </c>
      <c r="C1297" s="51" t="s">
        <v>3648</v>
      </c>
      <c r="D1297" s="51" t="s">
        <v>3719</v>
      </c>
      <c r="E1297" s="78" t="s">
        <v>1121</v>
      </c>
      <c r="F1297" s="78" t="s">
        <v>2139</v>
      </c>
      <c r="G1297" s="72" t="s">
        <v>3375</v>
      </c>
      <c r="H1297" s="78" t="s">
        <v>1100</v>
      </c>
      <c r="I1297" s="78">
        <v>8.3333299999999999E-2</v>
      </c>
      <c r="J1297" s="300">
        <v>1500</v>
      </c>
      <c r="K1297" s="78">
        <v>100</v>
      </c>
      <c r="L1297" s="300">
        <v>1575</v>
      </c>
      <c r="M1297" s="72">
        <v>10</v>
      </c>
      <c r="O1297" s="78"/>
      <c r="P1297" s="72" t="s">
        <v>1374</v>
      </c>
      <c r="AA1297" s="195"/>
      <c r="AB1297" s="195"/>
      <c r="AC1297" s="195"/>
      <c r="AD1297" s="72"/>
      <c r="AE1297" s="316">
        <v>0</v>
      </c>
      <c r="AF1297" s="195"/>
      <c r="AG1297" s="195">
        <v>1</v>
      </c>
      <c r="AH1297" s="72"/>
      <c r="AQ1297" s="174" t="s">
        <v>824</v>
      </c>
      <c r="AR1297" s="53">
        <v>2.778</v>
      </c>
      <c r="AS1297" s="53">
        <v>20.07</v>
      </c>
      <c r="AT1297" s="77"/>
      <c r="AU1297" s="276"/>
      <c r="AV1297" s="276">
        <v>15000</v>
      </c>
      <c r="AW1297" s="276">
        <v>0</v>
      </c>
      <c r="AX1297" s="95"/>
      <c r="AY1297" s="276">
        <v>301050</v>
      </c>
      <c r="AZ1297" s="95">
        <v>3037.1421122496063</v>
      </c>
      <c r="BB1297" s="80" t="s">
        <v>3412</v>
      </c>
      <c r="BC1297" s="270" t="s">
        <v>1126</v>
      </c>
      <c r="BD1297" s="72">
        <v>52.758299999999998</v>
      </c>
      <c r="BE1297" s="72"/>
      <c r="BF1297" s="72"/>
      <c r="BG1297" s="72"/>
      <c r="BH1297" s="72"/>
      <c r="BI1297" s="72"/>
      <c r="BJ1297" s="72"/>
      <c r="BK1297" s="72"/>
      <c r="BL1297" s="72"/>
      <c r="BM1297" s="72"/>
      <c r="BN1297" s="72"/>
      <c r="BO1297" s="72"/>
      <c r="BP1297" s="72"/>
      <c r="BQ1297" s="72"/>
      <c r="BR1297" s="72">
        <v>29.167899999999999</v>
      </c>
      <c r="BS1297" s="72"/>
      <c r="BT1297" s="72"/>
      <c r="BU1297" s="72"/>
      <c r="BV1297" s="72"/>
      <c r="BW1297" s="72"/>
      <c r="BX1297" s="72">
        <v>15.0738</v>
      </c>
      <c r="BY1297" s="72"/>
      <c r="BZ1297" s="72"/>
      <c r="CA1297" s="72"/>
      <c r="CB1297" s="72"/>
      <c r="CC1297" s="72"/>
      <c r="CD1297" s="72"/>
      <c r="CE1297" s="72"/>
      <c r="CF1297" s="72"/>
      <c r="CG1297" s="72"/>
      <c r="CH1297" s="72"/>
      <c r="CI1297" s="72"/>
      <c r="CJ1297" s="72"/>
      <c r="CK1297" s="72"/>
      <c r="CL1297" s="72"/>
      <c r="CM1297" s="72"/>
      <c r="CN1297" s="72"/>
      <c r="CO1297" s="72"/>
      <c r="CP1297" s="72"/>
      <c r="CQ1297" s="72"/>
      <c r="CR1297" s="72"/>
      <c r="CS1297" s="72"/>
      <c r="CT1297" s="72"/>
      <c r="CU1297" s="72"/>
      <c r="CV1297" s="72"/>
      <c r="CW1297" s="72"/>
      <c r="CX1297" s="72"/>
      <c r="CY1297" s="72"/>
      <c r="CZ1297" s="72"/>
      <c r="DA1297" s="72"/>
      <c r="DB1297" s="72"/>
      <c r="DC1297" s="72"/>
      <c r="DD1297" s="72"/>
      <c r="DE1297" s="72"/>
      <c r="DF1297" s="72"/>
      <c r="DG1297" s="72"/>
      <c r="DH1297" s="78">
        <f t="shared" si="651"/>
        <v>97</v>
      </c>
      <c r="DJ1297" s="77">
        <f t="shared" si="652"/>
        <v>3</v>
      </c>
      <c r="DK1297" s="72"/>
      <c r="DL1297" s="51" t="s">
        <v>3448</v>
      </c>
      <c r="DO1297" s="358"/>
      <c r="DP1297" s="72"/>
      <c r="DQ1297" s="374">
        <v>3</v>
      </c>
      <c r="DR1297" s="72">
        <v>0.1</v>
      </c>
      <c r="DU1297" s="52"/>
      <c r="DX1297" s="75">
        <f t="shared" si="653"/>
        <v>54.389999999999993</v>
      </c>
      <c r="DY1297" s="51">
        <f t="shared" si="654"/>
        <v>0</v>
      </c>
      <c r="DZ1297" s="75">
        <f t="shared" si="655"/>
        <v>0</v>
      </c>
      <c r="EA1297" s="51" t="e">
        <f t="shared" si="656"/>
        <v>#DIV/0!</v>
      </c>
      <c r="EB1297" s="75">
        <f t="shared" si="657"/>
        <v>0</v>
      </c>
      <c r="EC1297" s="51" t="e">
        <f t="shared" si="658"/>
        <v>#DIV/0!</v>
      </c>
      <c r="ED1297" s="75">
        <f t="shared" si="659"/>
        <v>0</v>
      </c>
      <c r="EE1297" s="51" t="e">
        <f t="shared" si="660"/>
        <v>#DIV/0!</v>
      </c>
      <c r="EF1297" s="75">
        <f t="shared" si="661"/>
        <v>0</v>
      </c>
      <c r="EG1297" s="51" t="e">
        <f t="shared" si="662"/>
        <v>#DIV/0!</v>
      </c>
      <c r="EH1297" s="75">
        <f t="shared" si="663"/>
        <v>30.069999999999997</v>
      </c>
      <c r="EI1297" s="51">
        <f t="shared" si="664"/>
        <v>0</v>
      </c>
      <c r="EJ1297" s="75">
        <f t="shared" si="665"/>
        <v>15.540000000000001</v>
      </c>
      <c r="EK1297" s="51">
        <f t="shared" si="666"/>
        <v>0</v>
      </c>
      <c r="EL1297" s="75">
        <f t="shared" si="667"/>
        <v>0</v>
      </c>
      <c r="EM1297" s="51" t="e">
        <f t="shared" si="668"/>
        <v>#DIV/0!</v>
      </c>
      <c r="EN1297" s="75">
        <f t="shared" si="669"/>
        <v>0</v>
      </c>
      <c r="EO1297" s="51" t="e">
        <f t="shared" si="670"/>
        <v>#DIV/0!</v>
      </c>
      <c r="EP1297" s="75">
        <f t="shared" si="671"/>
        <v>0</v>
      </c>
      <c r="EQ1297" s="51" t="e">
        <f t="shared" si="672"/>
        <v>#DIV/0!</v>
      </c>
      <c r="ER1297" s="51">
        <f t="shared" si="673"/>
        <v>100</v>
      </c>
      <c r="ES1297" s="51">
        <f t="shared" si="674"/>
        <v>0</v>
      </c>
    </row>
    <row r="1298" spans="1:149" x14ac:dyDescent="0.45">
      <c r="A1298" s="78" t="s">
        <v>1469</v>
      </c>
      <c r="B1298" s="174" t="s">
        <v>856</v>
      </c>
      <c r="C1298" s="51" t="s">
        <v>3648</v>
      </c>
      <c r="D1298" s="51" t="s">
        <v>3720</v>
      </c>
      <c r="E1298" s="78" t="s">
        <v>1121</v>
      </c>
      <c r="F1298" s="78" t="s">
        <v>2140</v>
      </c>
      <c r="G1298" s="72" t="s">
        <v>3375</v>
      </c>
      <c r="H1298" s="78" t="s">
        <v>1100</v>
      </c>
      <c r="I1298" s="78">
        <v>0.33333299999999999</v>
      </c>
      <c r="J1298" s="300">
        <v>1500</v>
      </c>
      <c r="K1298" s="78">
        <v>100</v>
      </c>
      <c r="L1298" s="300">
        <v>1500</v>
      </c>
      <c r="M1298" s="72">
        <v>10</v>
      </c>
      <c r="O1298" s="78"/>
      <c r="P1298" s="72" t="s">
        <v>1374</v>
      </c>
      <c r="AA1298" s="195"/>
      <c r="AB1298" s="195"/>
      <c r="AC1298" s="195"/>
      <c r="AD1298" s="72"/>
      <c r="AE1298" s="316">
        <v>0</v>
      </c>
      <c r="AF1298" s="195"/>
      <c r="AG1298" s="195">
        <v>1</v>
      </c>
      <c r="AH1298" s="72"/>
      <c r="AQ1298" s="174" t="s">
        <v>824</v>
      </c>
      <c r="AR1298" s="53">
        <v>2.835</v>
      </c>
      <c r="AS1298" s="53">
        <v>22.48</v>
      </c>
      <c r="AT1298" s="77"/>
      <c r="AU1298" s="276"/>
      <c r="AV1298" s="276">
        <v>15000</v>
      </c>
      <c r="AW1298" s="276">
        <v>0</v>
      </c>
      <c r="AX1298" s="95"/>
      <c r="AY1298" s="276">
        <v>337200</v>
      </c>
      <c r="AZ1298" s="95">
        <v>3401.8412896547661</v>
      </c>
      <c r="BB1298" s="80" t="s">
        <v>3412</v>
      </c>
      <c r="BC1298" s="270" t="s">
        <v>1126</v>
      </c>
      <c r="BD1298" s="72">
        <v>46.4923</v>
      </c>
      <c r="BE1298" s="72"/>
      <c r="BF1298" s="72"/>
      <c r="BG1298" s="72"/>
      <c r="BH1298" s="72">
        <v>15.766</v>
      </c>
      <c r="BI1298" s="72"/>
      <c r="BJ1298" s="72"/>
      <c r="BK1298" s="72"/>
      <c r="BL1298" s="72"/>
      <c r="BM1298" s="72"/>
      <c r="BN1298" s="72"/>
      <c r="BO1298" s="72"/>
      <c r="BP1298" s="72"/>
      <c r="BQ1298" s="72"/>
      <c r="BR1298" s="72">
        <v>24.9436</v>
      </c>
      <c r="BS1298" s="72"/>
      <c r="BT1298" s="72"/>
      <c r="BU1298" s="72"/>
      <c r="BV1298" s="72"/>
      <c r="BW1298" s="72"/>
      <c r="BX1298" s="72">
        <v>8.6981300000000008</v>
      </c>
      <c r="BY1298" s="72"/>
      <c r="BZ1298" s="72"/>
      <c r="CA1298" s="72"/>
      <c r="CB1298" s="72"/>
      <c r="CC1298" s="72"/>
      <c r="CD1298" s="72"/>
      <c r="CE1298" s="72"/>
      <c r="CF1298" s="72"/>
      <c r="CG1298" s="72"/>
      <c r="CH1298" s="72"/>
      <c r="CI1298" s="72"/>
      <c r="CJ1298" s="72"/>
      <c r="CK1298" s="72"/>
      <c r="CL1298" s="72"/>
      <c r="CM1298" s="72"/>
      <c r="CN1298" s="72"/>
      <c r="CO1298" s="72"/>
      <c r="CP1298" s="72"/>
      <c r="CQ1298" s="72"/>
      <c r="CR1298" s="72"/>
      <c r="CS1298" s="72"/>
      <c r="CT1298" s="72"/>
      <c r="CU1298" s="72"/>
      <c r="CV1298" s="72"/>
      <c r="CW1298" s="72"/>
      <c r="CX1298" s="72"/>
      <c r="CY1298" s="72"/>
      <c r="CZ1298" s="72"/>
      <c r="DA1298" s="72"/>
      <c r="DB1298" s="72"/>
      <c r="DC1298" s="72"/>
      <c r="DD1298" s="72"/>
      <c r="DE1298" s="72"/>
      <c r="DF1298" s="72"/>
      <c r="DG1298" s="72"/>
      <c r="DH1298" s="78">
        <f t="shared" si="651"/>
        <v>95.900030000000001</v>
      </c>
      <c r="DJ1298" s="96">
        <f t="shared" si="652"/>
        <v>4.099969999999999</v>
      </c>
      <c r="DK1298" s="72"/>
      <c r="DL1298" s="51" t="s">
        <v>3448</v>
      </c>
      <c r="DO1298" s="358"/>
      <c r="DP1298" s="72"/>
      <c r="DQ1298" s="374">
        <v>4.0999999999999996</v>
      </c>
      <c r="DR1298" s="72">
        <v>0.9</v>
      </c>
      <c r="DU1298" s="52"/>
      <c r="DX1298" s="75">
        <f t="shared" si="653"/>
        <v>48.47996397915621</v>
      </c>
      <c r="DY1298" s="51">
        <f t="shared" si="654"/>
        <v>0</v>
      </c>
      <c r="DZ1298" s="75">
        <f t="shared" si="655"/>
        <v>0</v>
      </c>
      <c r="EA1298" s="51" t="e">
        <f t="shared" si="656"/>
        <v>#DIV/0!</v>
      </c>
      <c r="EB1298" s="75">
        <f t="shared" si="657"/>
        <v>16.440036567246121</v>
      </c>
      <c r="EC1298" s="51">
        <f t="shared" si="658"/>
        <v>0</v>
      </c>
      <c r="ED1298" s="75">
        <f t="shared" si="659"/>
        <v>0</v>
      </c>
      <c r="EE1298" s="51" t="e">
        <f t="shared" si="660"/>
        <v>#DIV/0!</v>
      </c>
      <c r="EF1298" s="75">
        <f t="shared" si="661"/>
        <v>0</v>
      </c>
      <c r="EG1298" s="51" t="e">
        <f t="shared" si="662"/>
        <v>#DIV/0!</v>
      </c>
      <c r="EH1298" s="75">
        <f t="shared" si="663"/>
        <v>26.010002290927332</v>
      </c>
      <c r="EI1298" s="51">
        <f t="shared" si="664"/>
        <v>0</v>
      </c>
      <c r="EJ1298" s="75">
        <f t="shared" si="665"/>
        <v>9.0699971626703366</v>
      </c>
      <c r="EK1298" s="51">
        <f t="shared" si="666"/>
        <v>0</v>
      </c>
      <c r="EL1298" s="75">
        <f t="shared" si="667"/>
        <v>0</v>
      </c>
      <c r="EM1298" s="51" t="e">
        <f t="shared" si="668"/>
        <v>#DIV/0!</v>
      </c>
      <c r="EN1298" s="75">
        <f t="shared" si="669"/>
        <v>0</v>
      </c>
      <c r="EO1298" s="51" t="e">
        <f t="shared" si="670"/>
        <v>#DIV/0!</v>
      </c>
      <c r="EP1298" s="75">
        <f t="shared" si="671"/>
        <v>0</v>
      </c>
      <c r="EQ1298" s="51" t="e">
        <f t="shared" si="672"/>
        <v>#DIV/0!</v>
      </c>
      <c r="ER1298" s="51">
        <f t="shared" si="673"/>
        <v>100</v>
      </c>
      <c r="ES1298" s="51">
        <f t="shared" si="674"/>
        <v>0</v>
      </c>
    </row>
    <row r="1299" spans="1:149" x14ac:dyDescent="0.45">
      <c r="A1299" s="78" t="s">
        <v>1469</v>
      </c>
      <c r="B1299" s="174" t="s">
        <v>856</v>
      </c>
      <c r="C1299" s="51" t="s">
        <v>3648</v>
      </c>
      <c r="D1299" s="51" t="s">
        <v>3720</v>
      </c>
      <c r="E1299" s="78" t="s">
        <v>1121</v>
      </c>
      <c r="F1299" s="78" t="s">
        <v>2141</v>
      </c>
      <c r="G1299" s="72" t="s">
        <v>3375</v>
      </c>
      <c r="H1299" s="78" t="s">
        <v>1100</v>
      </c>
      <c r="I1299" s="78">
        <v>0.33333299999999999</v>
      </c>
      <c r="J1299" s="300">
        <v>1800</v>
      </c>
      <c r="K1299" s="78">
        <v>100</v>
      </c>
      <c r="L1299" s="300">
        <v>1510</v>
      </c>
      <c r="M1299" s="72">
        <v>10</v>
      </c>
      <c r="O1299" s="78"/>
      <c r="P1299" s="72" t="s">
        <v>1374</v>
      </c>
      <c r="AA1299" s="195"/>
      <c r="AB1299" s="195"/>
      <c r="AC1299" s="195"/>
      <c r="AD1299" s="72"/>
      <c r="AE1299" s="316">
        <v>0</v>
      </c>
      <c r="AF1299" s="195"/>
      <c r="AG1299" s="195">
        <v>1</v>
      </c>
      <c r="AH1299" s="72"/>
      <c r="AQ1299" s="174" t="s">
        <v>824</v>
      </c>
      <c r="AR1299" s="53">
        <v>3.6789999999999998</v>
      </c>
      <c r="AS1299" s="53">
        <v>39.81</v>
      </c>
      <c r="AT1299" s="77"/>
      <c r="AU1299" s="276"/>
      <c r="AV1299" s="276">
        <v>18000</v>
      </c>
      <c r="AW1299" s="276">
        <v>0</v>
      </c>
      <c r="AX1299" s="95"/>
      <c r="AY1299" s="276">
        <v>716580</v>
      </c>
      <c r="AZ1299" s="95">
        <v>7209.8976469850104</v>
      </c>
      <c r="BB1299" s="80" t="s">
        <v>3412</v>
      </c>
      <c r="BC1299" s="270" t="s">
        <v>1126</v>
      </c>
      <c r="BD1299" s="72">
        <v>46.589300000000001</v>
      </c>
      <c r="BE1299" s="72"/>
      <c r="BF1299" s="72"/>
      <c r="BG1299" s="72"/>
      <c r="BH1299" s="72">
        <v>15.7988</v>
      </c>
      <c r="BI1299" s="72"/>
      <c r="BJ1299" s="72"/>
      <c r="BK1299" s="72"/>
      <c r="BL1299" s="72"/>
      <c r="BM1299" s="72"/>
      <c r="BN1299" s="72"/>
      <c r="BO1299" s="72"/>
      <c r="BP1299" s="72"/>
      <c r="BQ1299" s="72"/>
      <c r="BR1299" s="72">
        <v>24.9956</v>
      </c>
      <c r="BS1299" s="72"/>
      <c r="BT1299" s="72"/>
      <c r="BU1299" s="72"/>
      <c r="BV1299" s="72"/>
      <c r="BW1299" s="72"/>
      <c r="BX1299" s="72">
        <v>8.7162699999999997</v>
      </c>
      <c r="BY1299" s="72"/>
      <c r="BZ1299" s="72"/>
      <c r="CA1299" s="72"/>
      <c r="CB1299" s="72"/>
      <c r="CC1299" s="72"/>
      <c r="CD1299" s="72"/>
      <c r="CE1299" s="72"/>
      <c r="CF1299" s="72"/>
      <c r="CG1299" s="72"/>
      <c r="CH1299" s="72"/>
      <c r="CI1299" s="72"/>
      <c r="CJ1299" s="72"/>
      <c r="CK1299" s="72"/>
      <c r="CL1299" s="72"/>
      <c r="CM1299" s="72"/>
      <c r="CN1299" s="72"/>
      <c r="CO1299" s="72"/>
      <c r="CP1299" s="72"/>
      <c r="CQ1299" s="72"/>
      <c r="CR1299" s="72"/>
      <c r="CS1299" s="72"/>
      <c r="CT1299" s="72"/>
      <c r="CU1299" s="72"/>
      <c r="CV1299" s="72"/>
      <c r="CW1299" s="72"/>
      <c r="CX1299" s="72"/>
      <c r="CY1299" s="72"/>
      <c r="CZ1299" s="72"/>
      <c r="DA1299" s="72"/>
      <c r="DB1299" s="72"/>
      <c r="DC1299" s="72"/>
      <c r="DD1299" s="72"/>
      <c r="DE1299" s="72"/>
      <c r="DF1299" s="72"/>
      <c r="DG1299" s="72"/>
      <c r="DH1299" s="78">
        <f t="shared" si="651"/>
        <v>96.099969999999999</v>
      </c>
      <c r="DJ1299" s="96">
        <f t="shared" si="652"/>
        <v>3.900030000000001</v>
      </c>
      <c r="DK1299" s="72"/>
      <c r="DL1299" s="51" t="s">
        <v>3448</v>
      </c>
      <c r="DO1299" s="358"/>
      <c r="DP1299" s="72"/>
      <c r="DQ1299" s="374">
        <v>3.9</v>
      </c>
      <c r="DR1299" s="72">
        <v>0.9</v>
      </c>
      <c r="DU1299" s="52"/>
      <c r="DX1299" s="75">
        <f t="shared" si="653"/>
        <v>48.480035945900923</v>
      </c>
      <c r="DY1299" s="51">
        <f t="shared" si="654"/>
        <v>0</v>
      </c>
      <c r="DZ1299" s="75">
        <f t="shared" si="655"/>
        <v>0</v>
      </c>
      <c r="EA1299" s="51" t="e">
        <f t="shared" si="656"/>
        <v>#DIV/0!</v>
      </c>
      <c r="EB1299" s="75">
        <f t="shared" si="657"/>
        <v>16.439963508833561</v>
      </c>
      <c r="EC1299" s="51">
        <f t="shared" si="658"/>
        <v>0</v>
      </c>
      <c r="ED1299" s="75">
        <f t="shared" si="659"/>
        <v>0</v>
      </c>
      <c r="EE1299" s="51" t="e">
        <f t="shared" si="660"/>
        <v>#DIV/0!</v>
      </c>
      <c r="EF1299" s="75">
        <f t="shared" si="661"/>
        <v>0</v>
      </c>
      <c r="EG1299" s="51" t="e">
        <f t="shared" si="662"/>
        <v>#DIV/0!</v>
      </c>
      <c r="EH1299" s="75">
        <f t="shared" si="663"/>
        <v>26.009997713839034</v>
      </c>
      <c r="EI1299" s="51">
        <f t="shared" si="664"/>
        <v>0</v>
      </c>
      <c r="EJ1299" s="75">
        <f t="shared" si="665"/>
        <v>9.070002831426482</v>
      </c>
      <c r="EK1299" s="51">
        <f t="shared" si="666"/>
        <v>0</v>
      </c>
      <c r="EL1299" s="75">
        <f t="shared" si="667"/>
        <v>0</v>
      </c>
      <c r="EM1299" s="51" t="e">
        <f t="shared" si="668"/>
        <v>#DIV/0!</v>
      </c>
      <c r="EN1299" s="75">
        <f t="shared" si="669"/>
        <v>0</v>
      </c>
      <c r="EO1299" s="51" t="e">
        <f t="shared" si="670"/>
        <v>#DIV/0!</v>
      </c>
      <c r="EP1299" s="75">
        <f t="shared" si="671"/>
        <v>0</v>
      </c>
      <c r="EQ1299" s="51" t="e">
        <f t="shared" si="672"/>
        <v>#DIV/0!</v>
      </c>
      <c r="ER1299" s="51">
        <f t="shared" si="673"/>
        <v>100</v>
      </c>
      <c r="ES1299" s="51">
        <f t="shared" si="674"/>
        <v>0</v>
      </c>
    </row>
    <row r="1300" spans="1:149" x14ac:dyDescent="0.45">
      <c r="A1300" s="78" t="s">
        <v>1469</v>
      </c>
      <c r="B1300" s="174" t="s">
        <v>856</v>
      </c>
      <c r="C1300" s="51" t="s">
        <v>3648</v>
      </c>
      <c r="D1300" s="51" t="s">
        <v>3720</v>
      </c>
      <c r="E1300" s="78" t="s">
        <v>1121</v>
      </c>
      <c r="F1300" s="78" t="s">
        <v>2142</v>
      </c>
      <c r="G1300" s="72" t="s">
        <v>3375</v>
      </c>
      <c r="H1300" s="78" t="s">
        <v>1100</v>
      </c>
      <c r="I1300" s="78">
        <v>0.25</v>
      </c>
      <c r="J1300" s="300">
        <v>2000</v>
      </c>
      <c r="K1300" s="78">
        <v>100</v>
      </c>
      <c r="L1300" s="300">
        <v>1530</v>
      </c>
      <c r="M1300" s="72">
        <v>10</v>
      </c>
      <c r="O1300" s="78"/>
      <c r="P1300" s="72" t="s">
        <v>1374</v>
      </c>
      <c r="AA1300" s="195"/>
      <c r="AB1300" s="195"/>
      <c r="AC1300" s="195"/>
      <c r="AD1300" s="72"/>
      <c r="AE1300" s="316">
        <v>0</v>
      </c>
      <c r="AF1300" s="195"/>
      <c r="AG1300" s="195">
        <v>1</v>
      </c>
      <c r="AH1300" s="72"/>
      <c r="AQ1300" s="174" t="s">
        <v>824</v>
      </c>
      <c r="AR1300" s="53">
        <v>4.3470000000000004</v>
      </c>
      <c r="AS1300" s="53">
        <v>56.14</v>
      </c>
      <c r="AT1300" s="77"/>
      <c r="AU1300" s="276"/>
      <c r="AV1300" s="276">
        <v>20000</v>
      </c>
      <c r="AW1300" s="276">
        <v>0</v>
      </c>
      <c r="AX1300" s="95"/>
      <c r="AY1300" s="276">
        <v>1122800</v>
      </c>
      <c r="AZ1300" s="95">
        <v>11284.000347394536</v>
      </c>
      <c r="BB1300" s="80" t="s">
        <v>3412</v>
      </c>
      <c r="BC1300" s="270" t="s">
        <v>1126</v>
      </c>
      <c r="BD1300" s="72">
        <v>46.104500000000002</v>
      </c>
      <c r="BE1300" s="72"/>
      <c r="BF1300" s="72"/>
      <c r="BG1300" s="72"/>
      <c r="BH1300" s="72">
        <v>15.634399999999999</v>
      </c>
      <c r="BI1300" s="72"/>
      <c r="BJ1300" s="72"/>
      <c r="BK1300" s="72"/>
      <c r="BL1300" s="72"/>
      <c r="BM1300" s="72"/>
      <c r="BN1300" s="72"/>
      <c r="BO1300" s="72"/>
      <c r="BP1300" s="72"/>
      <c r="BQ1300" s="72"/>
      <c r="BR1300" s="72">
        <v>24.735499999999998</v>
      </c>
      <c r="BS1300" s="72"/>
      <c r="BT1300" s="72"/>
      <c r="BU1300" s="72"/>
      <c r="BV1300" s="72"/>
      <c r="BW1300" s="72"/>
      <c r="BX1300" s="72">
        <v>8.6255699999999997</v>
      </c>
      <c r="BY1300" s="72"/>
      <c r="BZ1300" s="72"/>
      <c r="CA1300" s="72"/>
      <c r="CB1300" s="72"/>
      <c r="CC1300" s="72"/>
      <c r="CD1300" s="72"/>
      <c r="CE1300" s="72"/>
      <c r="CF1300" s="72"/>
      <c r="CG1300" s="72"/>
      <c r="CH1300" s="72"/>
      <c r="CI1300" s="72"/>
      <c r="CJ1300" s="72"/>
      <c r="CK1300" s="72"/>
      <c r="CL1300" s="72"/>
      <c r="CM1300" s="72"/>
      <c r="CN1300" s="72"/>
      <c r="CO1300" s="72"/>
      <c r="CP1300" s="72"/>
      <c r="CQ1300" s="72"/>
      <c r="CR1300" s="72"/>
      <c r="CS1300" s="72"/>
      <c r="CT1300" s="72"/>
      <c r="CU1300" s="72"/>
      <c r="CV1300" s="72"/>
      <c r="CW1300" s="72"/>
      <c r="CX1300" s="72"/>
      <c r="CY1300" s="72"/>
      <c r="CZ1300" s="72"/>
      <c r="DA1300" s="72"/>
      <c r="DB1300" s="72"/>
      <c r="DC1300" s="72"/>
      <c r="DD1300" s="72"/>
      <c r="DE1300" s="72"/>
      <c r="DF1300" s="72"/>
      <c r="DG1300" s="72"/>
      <c r="DH1300" s="78">
        <f t="shared" si="651"/>
        <v>95.099969999999999</v>
      </c>
      <c r="DJ1300" s="96">
        <f t="shared" si="652"/>
        <v>4.900030000000001</v>
      </c>
      <c r="DK1300" s="72"/>
      <c r="DL1300" s="51" t="s">
        <v>3448</v>
      </c>
      <c r="DO1300" s="358"/>
      <c r="DP1300" s="72"/>
      <c r="DQ1300" s="374">
        <v>4.9000000000000004</v>
      </c>
      <c r="DR1300" s="72">
        <v>0.9</v>
      </c>
      <c r="DU1300" s="52"/>
      <c r="DX1300" s="75">
        <f t="shared" si="653"/>
        <v>48.480036323881073</v>
      </c>
      <c r="DY1300" s="51">
        <f t="shared" si="654"/>
        <v>0</v>
      </c>
      <c r="DZ1300" s="75">
        <f t="shared" si="655"/>
        <v>0</v>
      </c>
      <c r="EA1300" s="51" t="e">
        <f t="shared" si="656"/>
        <v>#DIV/0!</v>
      </c>
      <c r="EB1300" s="75">
        <f t="shared" si="657"/>
        <v>16.439963125119807</v>
      </c>
      <c r="EC1300" s="51">
        <f t="shared" si="658"/>
        <v>0</v>
      </c>
      <c r="ED1300" s="75">
        <f t="shared" si="659"/>
        <v>0</v>
      </c>
      <c r="EE1300" s="51" t="e">
        <f t="shared" si="660"/>
        <v>#DIV/0!</v>
      </c>
      <c r="EF1300" s="75">
        <f t="shared" si="661"/>
        <v>0</v>
      </c>
      <c r="EG1300" s="51" t="e">
        <f t="shared" si="662"/>
        <v>#DIV/0!</v>
      </c>
      <c r="EH1300" s="75">
        <f t="shared" si="663"/>
        <v>26.00999768979948</v>
      </c>
      <c r="EI1300" s="51">
        <f t="shared" si="664"/>
        <v>0</v>
      </c>
      <c r="EJ1300" s="75">
        <f t="shared" si="665"/>
        <v>9.0700028611996402</v>
      </c>
      <c r="EK1300" s="51">
        <f t="shared" si="666"/>
        <v>0</v>
      </c>
      <c r="EL1300" s="75">
        <f t="shared" si="667"/>
        <v>0</v>
      </c>
      <c r="EM1300" s="51" t="e">
        <f t="shared" si="668"/>
        <v>#DIV/0!</v>
      </c>
      <c r="EN1300" s="75">
        <f t="shared" si="669"/>
        <v>0</v>
      </c>
      <c r="EO1300" s="51" t="e">
        <f t="shared" si="670"/>
        <v>#DIV/0!</v>
      </c>
      <c r="EP1300" s="75">
        <f t="shared" si="671"/>
        <v>0</v>
      </c>
      <c r="EQ1300" s="51" t="e">
        <f t="shared" si="672"/>
        <v>#DIV/0!</v>
      </c>
      <c r="ER1300" s="51">
        <f t="shared" si="673"/>
        <v>100</v>
      </c>
      <c r="ES1300" s="51">
        <f t="shared" si="674"/>
        <v>0</v>
      </c>
    </row>
    <row r="1301" spans="1:149" x14ac:dyDescent="0.45">
      <c r="A1301" s="78" t="s">
        <v>1469</v>
      </c>
      <c r="B1301" s="174" t="s">
        <v>856</v>
      </c>
      <c r="C1301" s="51" t="s">
        <v>3648</v>
      </c>
      <c r="D1301" s="51" t="s">
        <v>3720</v>
      </c>
      <c r="E1301" s="78" t="s">
        <v>1121</v>
      </c>
      <c r="F1301" s="78" t="s">
        <v>2143</v>
      </c>
      <c r="G1301" s="72" t="s">
        <v>3375</v>
      </c>
      <c r="H1301" s="78" t="s">
        <v>1100</v>
      </c>
      <c r="I1301" s="78">
        <v>0.25</v>
      </c>
      <c r="J1301" s="300">
        <v>2200</v>
      </c>
      <c r="K1301" s="78">
        <v>100</v>
      </c>
      <c r="L1301" s="300">
        <v>1550</v>
      </c>
      <c r="M1301" s="72">
        <v>10</v>
      </c>
      <c r="O1301" s="78"/>
      <c r="P1301" s="72" t="s">
        <v>1374</v>
      </c>
      <c r="AA1301" s="195"/>
      <c r="AB1301" s="195"/>
      <c r="AC1301" s="195"/>
      <c r="AD1301" s="72"/>
      <c r="AE1301" s="316">
        <v>0</v>
      </c>
      <c r="AF1301" s="195"/>
      <c r="AG1301" s="195">
        <v>1</v>
      </c>
      <c r="AH1301" s="72"/>
      <c r="AQ1301" s="174" t="s">
        <v>824</v>
      </c>
      <c r="AR1301" s="53">
        <v>5.1210000000000004</v>
      </c>
      <c r="AS1301" s="53">
        <v>78.25</v>
      </c>
      <c r="AT1301" s="77"/>
      <c r="AU1301" s="276"/>
      <c r="AV1301" s="276">
        <v>22000</v>
      </c>
      <c r="AW1301" s="276">
        <v>0</v>
      </c>
      <c r="AX1301" s="95"/>
      <c r="AY1301" s="276">
        <v>1721500</v>
      </c>
      <c r="AZ1301" s="95">
        <v>17285.989991898063</v>
      </c>
      <c r="BB1301" s="80" t="s">
        <v>3412</v>
      </c>
      <c r="BC1301" s="270" t="s">
        <v>1126</v>
      </c>
      <c r="BD1301" s="72">
        <v>46.152999999999999</v>
      </c>
      <c r="BE1301" s="72"/>
      <c r="BF1301" s="72"/>
      <c r="BG1301" s="72"/>
      <c r="BH1301" s="72">
        <v>15.6509</v>
      </c>
      <c r="BI1301" s="72"/>
      <c r="BJ1301" s="72"/>
      <c r="BK1301" s="72"/>
      <c r="BL1301" s="72"/>
      <c r="BM1301" s="72"/>
      <c r="BN1301" s="72"/>
      <c r="BO1301" s="72"/>
      <c r="BP1301" s="72"/>
      <c r="BQ1301" s="72"/>
      <c r="BR1301" s="72">
        <v>24.761500000000002</v>
      </c>
      <c r="BS1301" s="72"/>
      <c r="BT1301" s="72"/>
      <c r="BU1301" s="72"/>
      <c r="BV1301" s="72"/>
      <c r="BW1301" s="72"/>
      <c r="BX1301" s="72">
        <v>8.6346399999999992</v>
      </c>
      <c r="BY1301" s="72"/>
      <c r="BZ1301" s="72"/>
      <c r="CA1301" s="72"/>
      <c r="CB1301" s="72"/>
      <c r="CC1301" s="72"/>
      <c r="CD1301" s="72"/>
      <c r="CE1301" s="72"/>
      <c r="CF1301" s="72"/>
      <c r="CG1301" s="72"/>
      <c r="CH1301" s="72"/>
      <c r="CI1301" s="72"/>
      <c r="CJ1301" s="72"/>
      <c r="CK1301" s="72"/>
      <c r="CL1301" s="72"/>
      <c r="CM1301" s="72"/>
      <c r="CN1301" s="72"/>
      <c r="CO1301" s="72"/>
      <c r="CP1301" s="72"/>
      <c r="CQ1301" s="72"/>
      <c r="CR1301" s="72"/>
      <c r="CS1301" s="72"/>
      <c r="CT1301" s="72"/>
      <c r="CU1301" s="72"/>
      <c r="CV1301" s="72"/>
      <c r="CW1301" s="72"/>
      <c r="CX1301" s="72"/>
      <c r="CY1301" s="72"/>
      <c r="CZ1301" s="72"/>
      <c r="DA1301" s="72"/>
      <c r="DB1301" s="72"/>
      <c r="DC1301" s="72"/>
      <c r="DD1301" s="72"/>
      <c r="DE1301" s="72"/>
      <c r="DF1301" s="72"/>
      <c r="DG1301" s="72"/>
      <c r="DH1301" s="78">
        <f t="shared" si="651"/>
        <v>95.200040000000001</v>
      </c>
      <c r="DJ1301" s="96">
        <f t="shared" si="652"/>
        <v>4.7999599999999987</v>
      </c>
      <c r="DK1301" s="72"/>
      <c r="DL1301" s="51" t="s">
        <v>3448</v>
      </c>
      <c r="DO1301" s="358"/>
      <c r="DP1301" s="72"/>
      <c r="DQ1301" s="374">
        <v>4.8</v>
      </c>
      <c r="DR1301" s="72">
        <v>0.9</v>
      </c>
      <c r="DU1301" s="52"/>
      <c r="DX1301" s="75">
        <f t="shared" si="653"/>
        <v>48.480021647049725</v>
      </c>
      <c r="DY1301" s="51">
        <f t="shared" si="654"/>
        <v>0</v>
      </c>
      <c r="DZ1301" s="75">
        <f t="shared" si="655"/>
        <v>0</v>
      </c>
      <c r="EA1301" s="51" t="e">
        <f t="shared" si="656"/>
        <v>#DIV/0!</v>
      </c>
      <c r="EB1301" s="75">
        <f t="shared" si="657"/>
        <v>16.440014100834411</v>
      </c>
      <c r="EC1301" s="51">
        <f t="shared" si="658"/>
        <v>0</v>
      </c>
      <c r="ED1301" s="75">
        <f t="shared" si="659"/>
        <v>0</v>
      </c>
      <c r="EE1301" s="51" t="e">
        <f t="shared" si="660"/>
        <v>#DIV/0!</v>
      </c>
      <c r="EF1301" s="75">
        <f t="shared" si="661"/>
        <v>0</v>
      </c>
      <c r="EG1301" s="51" t="e">
        <f t="shared" si="662"/>
        <v>#DIV/0!</v>
      </c>
      <c r="EH1301" s="75">
        <f t="shared" si="663"/>
        <v>26.009968063038631</v>
      </c>
      <c r="EI1301" s="51">
        <f t="shared" si="664"/>
        <v>0</v>
      </c>
      <c r="EJ1301" s="75">
        <f t="shared" si="665"/>
        <v>9.06999618907723</v>
      </c>
      <c r="EK1301" s="51">
        <f t="shared" si="666"/>
        <v>0</v>
      </c>
      <c r="EL1301" s="75">
        <f t="shared" si="667"/>
        <v>0</v>
      </c>
      <c r="EM1301" s="51" t="e">
        <f t="shared" si="668"/>
        <v>#DIV/0!</v>
      </c>
      <c r="EN1301" s="75">
        <f t="shared" si="669"/>
        <v>0</v>
      </c>
      <c r="EO1301" s="51" t="e">
        <f t="shared" si="670"/>
        <v>#DIV/0!</v>
      </c>
      <c r="EP1301" s="75">
        <f t="shared" si="671"/>
        <v>0</v>
      </c>
      <c r="EQ1301" s="51" t="e">
        <f t="shared" si="672"/>
        <v>#DIV/0!</v>
      </c>
      <c r="ER1301" s="51">
        <f t="shared" si="673"/>
        <v>100</v>
      </c>
      <c r="ES1301" s="51">
        <f t="shared" si="674"/>
        <v>0</v>
      </c>
    </row>
    <row r="1302" spans="1:149" x14ac:dyDescent="0.45">
      <c r="A1302" s="78" t="s">
        <v>1469</v>
      </c>
      <c r="B1302" s="174" t="s">
        <v>856</v>
      </c>
      <c r="C1302" s="51" t="s">
        <v>3648</v>
      </c>
      <c r="D1302" s="51" t="s">
        <v>3721</v>
      </c>
      <c r="E1302" s="78" t="s">
        <v>1121</v>
      </c>
      <c r="F1302" s="78" t="s">
        <v>2144</v>
      </c>
      <c r="G1302" s="72" t="s">
        <v>3375</v>
      </c>
      <c r="H1302" s="78" t="s">
        <v>1100</v>
      </c>
      <c r="I1302" s="78">
        <v>8.3333299999999999E-2</v>
      </c>
      <c r="J1302" s="300">
        <v>1000</v>
      </c>
      <c r="K1302" s="78">
        <v>100</v>
      </c>
      <c r="L1302" s="300">
        <v>1625</v>
      </c>
      <c r="M1302" s="72">
        <v>10</v>
      </c>
      <c r="O1302" s="78"/>
      <c r="P1302" s="72" t="s">
        <v>1374</v>
      </c>
      <c r="AA1302" s="195"/>
      <c r="AB1302" s="195"/>
      <c r="AC1302" s="195"/>
      <c r="AD1302" s="72"/>
      <c r="AE1302" s="316">
        <v>0</v>
      </c>
      <c r="AF1302" s="195"/>
      <c r="AG1302" s="195">
        <v>1</v>
      </c>
      <c r="AH1302" s="72"/>
      <c r="AQ1302" s="174" t="s">
        <v>824</v>
      </c>
      <c r="AR1302" s="53">
        <v>1.833</v>
      </c>
      <c r="AS1302" s="53">
        <v>7.1859999999999999</v>
      </c>
      <c r="AT1302" s="77"/>
      <c r="AU1302" s="276"/>
      <c r="AV1302" s="276">
        <v>10000</v>
      </c>
      <c r="AW1302" s="276">
        <v>0</v>
      </c>
      <c r="AX1302" s="95"/>
      <c r="AY1302" s="276">
        <v>71860</v>
      </c>
      <c r="AZ1302" s="95">
        <v>732.83108449355518</v>
      </c>
      <c r="BB1302" s="80" t="s">
        <v>3412</v>
      </c>
      <c r="BC1302" s="270" t="s">
        <v>1126</v>
      </c>
      <c r="BD1302" s="72">
        <v>36.457700000000003</v>
      </c>
      <c r="BE1302" s="72"/>
      <c r="BF1302" s="72">
        <v>2.4414500000000001</v>
      </c>
      <c r="BG1302" s="72"/>
      <c r="BH1302" s="72">
        <v>11.9467</v>
      </c>
      <c r="BI1302" s="72"/>
      <c r="BJ1302" s="72"/>
      <c r="BK1302" s="72"/>
      <c r="BL1302" s="72"/>
      <c r="BM1302" s="72"/>
      <c r="BN1302" s="72"/>
      <c r="BO1302" s="72"/>
      <c r="BP1302" s="72"/>
      <c r="BQ1302" s="72"/>
      <c r="BR1302" s="72">
        <v>24.8584</v>
      </c>
      <c r="BS1302" s="72"/>
      <c r="BT1302" s="72"/>
      <c r="BU1302" s="72"/>
      <c r="BV1302" s="72"/>
      <c r="BW1302" s="72"/>
      <c r="BX1302" s="72">
        <v>13.8188</v>
      </c>
      <c r="BY1302" s="72"/>
      <c r="BZ1302" s="72">
        <v>4.7381500000000001</v>
      </c>
      <c r="CA1302" s="72"/>
      <c r="CB1302" s="72">
        <v>0.87814999999999999</v>
      </c>
      <c r="CC1302" s="72"/>
      <c r="CD1302" s="72">
        <v>1.3606499999999999</v>
      </c>
      <c r="CE1302" s="72"/>
      <c r="CF1302" s="72"/>
      <c r="CG1302" s="72"/>
      <c r="CH1302" s="72"/>
      <c r="CI1302" s="72"/>
      <c r="CJ1302" s="72"/>
      <c r="CK1302" s="72"/>
      <c r="CL1302" s="72"/>
      <c r="CM1302" s="72"/>
      <c r="CN1302" s="72"/>
      <c r="CO1302" s="72"/>
      <c r="CP1302" s="72"/>
      <c r="CQ1302" s="72"/>
      <c r="CR1302" s="72"/>
      <c r="CS1302" s="72"/>
      <c r="CT1302" s="72"/>
      <c r="CU1302" s="72"/>
      <c r="CV1302" s="72"/>
      <c r="CW1302" s="72"/>
      <c r="CX1302" s="72"/>
      <c r="CY1302" s="72"/>
      <c r="CZ1302" s="72"/>
      <c r="DA1302" s="72"/>
      <c r="DB1302" s="72"/>
      <c r="DC1302" s="72"/>
      <c r="DD1302" s="72"/>
      <c r="DE1302" s="72"/>
      <c r="DF1302" s="72"/>
      <c r="DG1302" s="72"/>
      <c r="DH1302" s="78">
        <f t="shared" si="651"/>
        <v>96.500000000000014</v>
      </c>
      <c r="DJ1302" s="96">
        <f t="shared" si="652"/>
        <v>3.4999999999999858</v>
      </c>
      <c r="DK1302" s="72"/>
      <c r="DL1302" s="51" t="s">
        <v>3448</v>
      </c>
      <c r="DO1302" s="358"/>
      <c r="DP1302" s="72"/>
      <c r="DQ1302" s="374">
        <v>3.5</v>
      </c>
      <c r="DR1302" s="72">
        <v>0.2</v>
      </c>
      <c r="DU1302" s="52"/>
      <c r="DX1302" s="75">
        <f t="shared" si="653"/>
        <v>37.779999999999994</v>
      </c>
      <c r="DY1302" s="51">
        <f t="shared" si="654"/>
        <v>0</v>
      </c>
      <c r="DZ1302" s="75">
        <f t="shared" si="655"/>
        <v>2.5299999999999998</v>
      </c>
      <c r="EA1302" s="51">
        <f t="shared" si="656"/>
        <v>0</v>
      </c>
      <c r="EB1302" s="75">
        <f t="shared" si="657"/>
        <v>12.379999999999997</v>
      </c>
      <c r="EC1302" s="51">
        <f t="shared" si="658"/>
        <v>0</v>
      </c>
      <c r="ED1302" s="75">
        <f t="shared" si="659"/>
        <v>0</v>
      </c>
      <c r="EE1302" s="51" t="e">
        <f t="shared" si="660"/>
        <v>#DIV/0!</v>
      </c>
      <c r="EF1302" s="75">
        <f t="shared" si="661"/>
        <v>0</v>
      </c>
      <c r="EG1302" s="51" t="e">
        <f t="shared" si="662"/>
        <v>#DIV/0!</v>
      </c>
      <c r="EH1302" s="75">
        <f t="shared" si="663"/>
        <v>25.759999999999994</v>
      </c>
      <c r="EI1302" s="51">
        <f t="shared" si="664"/>
        <v>0</v>
      </c>
      <c r="EJ1302" s="75">
        <f t="shared" si="665"/>
        <v>14.319999999999997</v>
      </c>
      <c r="EK1302" s="51">
        <f t="shared" si="666"/>
        <v>0</v>
      </c>
      <c r="EL1302" s="75">
        <f t="shared" si="667"/>
        <v>4.9099999999999993</v>
      </c>
      <c r="EM1302" s="51">
        <f t="shared" si="668"/>
        <v>0</v>
      </c>
      <c r="EN1302" s="75">
        <f t="shared" si="669"/>
        <v>0.90999999999999992</v>
      </c>
      <c r="EO1302" s="51">
        <f t="shared" si="670"/>
        <v>0</v>
      </c>
      <c r="EP1302" s="75">
        <f t="shared" si="671"/>
        <v>1.4099999999999997</v>
      </c>
      <c r="EQ1302" s="51">
        <f t="shared" si="672"/>
        <v>0</v>
      </c>
      <c r="ER1302" s="51">
        <f t="shared" si="673"/>
        <v>100</v>
      </c>
      <c r="ES1302" s="51">
        <f t="shared" si="674"/>
        <v>0</v>
      </c>
    </row>
    <row r="1303" spans="1:149" x14ac:dyDescent="0.45">
      <c r="A1303" s="78" t="s">
        <v>1469</v>
      </c>
      <c r="B1303" s="174" t="s">
        <v>856</v>
      </c>
      <c r="C1303" s="51" t="s">
        <v>3648</v>
      </c>
      <c r="D1303" s="51" t="s">
        <v>3721</v>
      </c>
      <c r="E1303" s="78" t="s">
        <v>1121</v>
      </c>
      <c r="F1303" s="78" t="s">
        <v>2145</v>
      </c>
      <c r="G1303" s="72" t="s">
        <v>3375</v>
      </c>
      <c r="H1303" s="78" t="s">
        <v>1100</v>
      </c>
      <c r="I1303" s="78">
        <v>8.3333299999999999E-2</v>
      </c>
      <c r="J1303" s="300">
        <v>2000</v>
      </c>
      <c r="K1303" s="78">
        <v>100</v>
      </c>
      <c r="L1303" s="300">
        <v>1625</v>
      </c>
      <c r="M1303" s="72">
        <v>10</v>
      </c>
      <c r="O1303" s="78"/>
      <c r="P1303" s="72" t="s">
        <v>1374</v>
      </c>
      <c r="AA1303" s="195"/>
      <c r="AB1303" s="195"/>
      <c r="AC1303" s="195"/>
      <c r="AD1303" s="72"/>
      <c r="AE1303" s="316">
        <v>0</v>
      </c>
      <c r="AF1303" s="195"/>
      <c r="AG1303" s="195">
        <v>1</v>
      </c>
      <c r="AH1303" s="72"/>
      <c r="AQ1303" s="174" t="s">
        <v>824</v>
      </c>
      <c r="AR1303" s="53">
        <v>4.1509999999999998</v>
      </c>
      <c r="AS1303" s="53">
        <v>46.86</v>
      </c>
      <c r="AT1303" s="77"/>
      <c r="AU1303" s="276"/>
      <c r="AV1303" s="276">
        <v>20000</v>
      </c>
      <c r="AW1303" s="276">
        <v>0</v>
      </c>
      <c r="AX1303" s="95"/>
      <c r="AY1303" s="276">
        <v>937200</v>
      </c>
      <c r="AZ1303" s="95">
        <v>9418.7434321144992</v>
      </c>
      <c r="BB1303" s="80" t="s">
        <v>3412</v>
      </c>
      <c r="BC1303" s="270" t="s">
        <v>1126</v>
      </c>
      <c r="BD1303" s="72">
        <v>35.853200000000001</v>
      </c>
      <c r="BE1303" s="72"/>
      <c r="BF1303" s="72">
        <v>2.40097</v>
      </c>
      <c r="BG1303" s="72"/>
      <c r="BH1303" s="72">
        <v>11.7486</v>
      </c>
      <c r="BI1303" s="72"/>
      <c r="BJ1303" s="72"/>
      <c r="BK1303" s="72"/>
      <c r="BL1303" s="72"/>
      <c r="BM1303" s="72"/>
      <c r="BN1303" s="72"/>
      <c r="BO1303" s="72"/>
      <c r="BP1303" s="72"/>
      <c r="BQ1303" s="72"/>
      <c r="BR1303" s="72">
        <v>24.446200000000001</v>
      </c>
      <c r="BS1303" s="72"/>
      <c r="BT1303" s="72"/>
      <c r="BU1303" s="72"/>
      <c r="BV1303" s="72"/>
      <c r="BW1303" s="72"/>
      <c r="BX1303" s="72">
        <v>13.589700000000001</v>
      </c>
      <c r="BY1303" s="72"/>
      <c r="BZ1303" s="72">
        <v>4.6595899999999997</v>
      </c>
      <c r="CA1303" s="72"/>
      <c r="CB1303" s="72">
        <v>0.86358999999999997</v>
      </c>
      <c r="CC1303" s="72"/>
      <c r="CD1303" s="72">
        <v>1.33809</v>
      </c>
      <c r="CE1303" s="72"/>
      <c r="CF1303" s="72"/>
      <c r="CG1303" s="72"/>
      <c r="CH1303" s="72"/>
      <c r="CI1303" s="72"/>
      <c r="CJ1303" s="72"/>
      <c r="CK1303" s="72"/>
      <c r="CL1303" s="72"/>
      <c r="CM1303" s="72"/>
      <c r="CN1303" s="72"/>
      <c r="CO1303" s="72"/>
      <c r="CP1303" s="72"/>
      <c r="CQ1303" s="72"/>
      <c r="CR1303" s="72"/>
      <c r="CS1303" s="72"/>
      <c r="CT1303" s="72"/>
      <c r="CU1303" s="72"/>
      <c r="CV1303" s="72"/>
      <c r="CW1303" s="72"/>
      <c r="CX1303" s="72"/>
      <c r="CY1303" s="72"/>
      <c r="CZ1303" s="72"/>
      <c r="DA1303" s="72"/>
      <c r="DB1303" s="72"/>
      <c r="DC1303" s="72"/>
      <c r="DD1303" s="72"/>
      <c r="DE1303" s="72"/>
      <c r="DF1303" s="72"/>
      <c r="DG1303" s="72"/>
      <c r="DH1303" s="78">
        <f t="shared" si="651"/>
        <v>94.899939999999987</v>
      </c>
      <c r="DJ1303" s="96">
        <f t="shared" si="652"/>
        <v>5.1000600000000134</v>
      </c>
      <c r="DK1303" s="72"/>
      <c r="DL1303" s="51" t="s">
        <v>3448</v>
      </c>
      <c r="DO1303" s="358"/>
      <c r="DP1303" s="72"/>
      <c r="DQ1303" s="374">
        <v>5.0999999999999996</v>
      </c>
      <c r="DR1303" s="72">
        <v>0.3</v>
      </c>
      <c r="DU1303" s="52"/>
      <c r="DX1303" s="75">
        <f t="shared" si="653"/>
        <v>37.780002811382182</v>
      </c>
      <c r="DY1303" s="51">
        <f t="shared" si="654"/>
        <v>0</v>
      </c>
      <c r="DZ1303" s="75">
        <f t="shared" si="655"/>
        <v>2.5300015995795153</v>
      </c>
      <c r="EA1303" s="51">
        <f t="shared" si="656"/>
        <v>0</v>
      </c>
      <c r="EB1303" s="75">
        <f t="shared" si="657"/>
        <v>12.379986752362543</v>
      </c>
      <c r="EC1303" s="51">
        <f t="shared" si="658"/>
        <v>0</v>
      </c>
      <c r="ED1303" s="75">
        <f t="shared" si="659"/>
        <v>0</v>
      </c>
      <c r="EE1303" s="51" t="e">
        <f t="shared" si="660"/>
        <v>#DIV/0!</v>
      </c>
      <c r="EF1303" s="75">
        <f t="shared" si="661"/>
        <v>0</v>
      </c>
      <c r="EG1303" s="51" t="e">
        <f t="shared" si="662"/>
        <v>#DIV/0!</v>
      </c>
      <c r="EH1303" s="75">
        <f t="shared" si="663"/>
        <v>25.759974136969955</v>
      </c>
      <c r="EI1303" s="51">
        <f t="shared" si="664"/>
        <v>0</v>
      </c>
      <c r="EJ1303" s="75">
        <f t="shared" si="665"/>
        <v>14.320030128575425</v>
      </c>
      <c r="EK1303" s="51">
        <f t="shared" si="666"/>
        <v>0</v>
      </c>
      <c r="EL1303" s="75">
        <f t="shared" si="667"/>
        <v>4.9100031043223007</v>
      </c>
      <c r="EM1303" s="51">
        <f t="shared" si="668"/>
        <v>0</v>
      </c>
      <c r="EN1303" s="75">
        <f t="shared" si="669"/>
        <v>0.91000057534282963</v>
      </c>
      <c r="EO1303" s="51">
        <f t="shared" si="670"/>
        <v>0</v>
      </c>
      <c r="EP1303" s="75">
        <f t="shared" si="671"/>
        <v>1.4100008914652635</v>
      </c>
      <c r="EQ1303" s="51">
        <f t="shared" si="672"/>
        <v>0</v>
      </c>
      <c r="ER1303" s="51">
        <f t="shared" si="673"/>
        <v>100</v>
      </c>
      <c r="ES1303" s="51">
        <f t="shared" si="674"/>
        <v>0</v>
      </c>
    </row>
    <row r="1304" spans="1:149" x14ac:dyDescent="0.45">
      <c r="A1304" s="78" t="s">
        <v>1469</v>
      </c>
      <c r="B1304" s="174" t="s">
        <v>856</v>
      </c>
      <c r="C1304" s="51" t="s">
        <v>3648</v>
      </c>
      <c r="D1304" s="51" t="s">
        <v>3721</v>
      </c>
      <c r="E1304" s="78" t="s">
        <v>1121</v>
      </c>
      <c r="F1304" s="78" t="s">
        <v>2146</v>
      </c>
      <c r="G1304" s="72" t="s">
        <v>3375</v>
      </c>
      <c r="H1304" s="78" t="s">
        <v>1100</v>
      </c>
      <c r="I1304" s="78">
        <v>6.6666699999999995E-2</v>
      </c>
      <c r="J1304" s="300">
        <v>2000</v>
      </c>
      <c r="K1304" s="78">
        <v>100</v>
      </c>
      <c r="L1304" s="300">
        <v>1700</v>
      </c>
      <c r="M1304" s="72">
        <v>10</v>
      </c>
      <c r="O1304" s="78"/>
      <c r="P1304" s="72" t="s">
        <v>1374</v>
      </c>
      <c r="AA1304" s="195"/>
      <c r="AB1304" s="195"/>
      <c r="AC1304" s="195"/>
      <c r="AD1304" s="72"/>
      <c r="AE1304" s="316">
        <v>0</v>
      </c>
      <c r="AF1304" s="195"/>
      <c r="AG1304" s="195">
        <v>1</v>
      </c>
      <c r="AH1304" s="72"/>
      <c r="AQ1304" s="174" t="s">
        <v>824</v>
      </c>
      <c r="AR1304" s="53">
        <v>4.008</v>
      </c>
      <c r="AS1304" s="53">
        <v>41.09</v>
      </c>
      <c r="AT1304" s="77"/>
      <c r="AU1304" s="276"/>
      <c r="AV1304" s="276">
        <v>20000</v>
      </c>
      <c r="AW1304" s="276">
        <v>0</v>
      </c>
      <c r="AX1304" s="95"/>
      <c r="AY1304" s="276">
        <v>821800.00000000012</v>
      </c>
      <c r="AZ1304" s="95">
        <v>8258.9877854371498</v>
      </c>
      <c r="BB1304" s="80" t="s">
        <v>3412</v>
      </c>
      <c r="BC1304" s="270" t="s">
        <v>1126</v>
      </c>
      <c r="BD1304" s="72">
        <v>35.248699999999999</v>
      </c>
      <c r="BE1304" s="72"/>
      <c r="BF1304" s="72">
        <v>2.36049</v>
      </c>
      <c r="BG1304" s="72"/>
      <c r="BH1304" s="72">
        <v>11.5505</v>
      </c>
      <c r="BI1304" s="72"/>
      <c r="BJ1304" s="72"/>
      <c r="BK1304" s="72"/>
      <c r="BL1304" s="72"/>
      <c r="BM1304" s="72"/>
      <c r="BN1304" s="72"/>
      <c r="BO1304" s="72"/>
      <c r="BP1304" s="72"/>
      <c r="BQ1304" s="72"/>
      <c r="BR1304" s="72">
        <v>24.034099999999999</v>
      </c>
      <c r="BS1304" s="72"/>
      <c r="BT1304" s="72"/>
      <c r="BU1304" s="72"/>
      <c r="BV1304" s="72"/>
      <c r="BW1304" s="72"/>
      <c r="BX1304" s="72">
        <v>13.3606</v>
      </c>
      <c r="BY1304" s="72"/>
      <c r="BZ1304" s="72">
        <v>4.5810300000000002</v>
      </c>
      <c r="CA1304" s="72"/>
      <c r="CB1304" s="72">
        <v>0.84902999999999995</v>
      </c>
      <c r="CC1304" s="72"/>
      <c r="CD1304" s="72">
        <v>1.3155300000000001</v>
      </c>
      <c r="CE1304" s="72"/>
      <c r="CF1304" s="72"/>
      <c r="CG1304" s="72"/>
      <c r="CH1304" s="72"/>
      <c r="CI1304" s="72"/>
      <c r="CJ1304" s="72"/>
      <c r="CK1304" s="72"/>
      <c r="CL1304" s="72"/>
      <c r="CM1304" s="72"/>
      <c r="CN1304" s="72"/>
      <c r="CO1304" s="72"/>
      <c r="CP1304" s="72"/>
      <c r="CQ1304" s="72"/>
      <c r="CR1304" s="72"/>
      <c r="CS1304" s="72"/>
      <c r="CT1304" s="72"/>
      <c r="CU1304" s="72"/>
      <c r="CV1304" s="72"/>
      <c r="CW1304" s="72"/>
      <c r="CX1304" s="72"/>
      <c r="CY1304" s="72"/>
      <c r="CZ1304" s="72"/>
      <c r="DA1304" s="72"/>
      <c r="DB1304" s="72"/>
      <c r="DC1304" s="72"/>
      <c r="DD1304" s="72"/>
      <c r="DE1304" s="72"/>
      <c r="DF1304" s="72"/>
      <c r="DG1304" s="72"/>
      <c r="DH1304" s="78">
        <f t="shared" si="651"/>
        <v>93.299979999999991</v>
      </c>
      <c r="DJ1304" s="96">
        <f t="shared" si="652"/>
        <v>6.7000200000000092</v>
      </c>
      <c r="DK1304" s="72"/>
      <c r="DL1304" s="51" t="s">
        <v>3448</v>
      </c>
      <c r="DO1304" s="358"/>
      <c r="DP1304" s="72"/>
      <c r="DQ1304" s="374">
        <v>6.7</v>
      </c>
      <c r="DR1304" s="72">
        <v>0.3</v>
      </c>
      <c r="DU1304" s="52"/>
      <c r="DX1304" s="75">
        <f t="shared" si="653"/>
        <v>37.779965226144746</v>
      </c>
      <c r="DY1304" s="51">
        <f t="shared" si="654"/>
        <v>0</v>
      </c>
      <c r="DZ1304" s="75">
        <f t="shared" si="655"/>
        <v>2.5300005423366652</v>
      </c>
      <c r="EA1304" s="51">
        <f t="shared" si="656"/>
        <v>0</v>
      </c>
      <c r="EB1304" s="75">
        <f t="shared" si="657"/>
        <v>12.379959781341862</v>
      </c>
      <c r="EC1304" s="51">
        <f t="shared" si="658"/>
        <v>0</v>
      </c>
      <c r="ED1304" s="75">
        <f t="shared" si="659"/>
        <v>0</v>
      </c>
      <c r="EE1304" s="51" t="e">
        <f t="shared" si="660"/>
        <v>#DIV/0!</v>
      </c>
      <c r="EF1304" s="75">
        <f t="shared" si="661"/>
        <v>0</v>
      </c>
      <c r="EG1304" s="51" t="e">
        <f t="shared" si="662"/>
        <v>#DIV/0!</v>
      </c>
      <c r="EH1304" s="75">
        <f t="shared" si="663"/>
        <v>25.760026958205135</v>
      </c>
      <c r="EI1304" s="51">
        <f t="shared" si="664"/>
        <v>0</v>
      </c>
      <c r="EJ1304" s="75">
        <f t="shared" si="665"/>
        <v>14.320045942132037</v>
      </c>
      <c r="EK1304" s="51">
        <f t="shared" si="666"/>
        <v>0</v>
      </c>
      <c r="EL1304" s="75">
        <f t="shared" si="667"/>
        <v>4.9100010525189832</v>
      </c>
      <c r="EM1304" s="51">
        <f t="shared" si="668"/>
        <v>0</v>
      </c>
      <c r="EN1304" s="75">
        <f t="shared" si="669"/>
        <v>0.91000019506970953</v>
      </c>
      <c r="EO1304" s="51">
        <f t="shared" si="670"/>
        <v>0</v>
      </c>
      <c r="EP1304" s="75">
        <f t="shared" si="671"/>
        <v>1.4100003022508689</v>
      </c>
      <c r="EQ1304" s="51">
        <f t="shared" si="672"/>
        <v>0</v>
      </c>
      <c r="ER1304" s="51">
        <f t="shared" si="673"/>
        <v>100</v>
      </c>
      <c r="ES1304" s="51">
        <f t="shared" si="674"/>
        <v>0</v>
      </c>
    </row>
    <row r="1305" spans="1:149" x14ac:dyDescent="0.45">
      <c r="A1305" s="78" t="s">
        <v>1469</v>
      </c>
      <c r="B1305" s="174" t="s">
        <v>856</v>
      </c>
      <c r="C1305" s="51" t="s">
        <v>3648</v>
      </c>
      <c r="D1305" s="51" t="s">
        <v>3721</v>
      </c>
      <c r="E1305" s="78" t="s">
        <v>1121</v>
      </c>
      <c r="F1305" s="78" t="s">
        <v>2147</v>
      </c>
      <c r="G1305" s="72" t="s">
        <v>3375</v>
      </c>
      <c r="H1305" s="78" t="s">
        <v>1100</v>
      </c>
      <c r="I1305" s="78">
        <v>8.3333299999999999E-2</v>
      </c>
      <c r="J1305" s="300">
        <v>3000</v>
      </c>
      <c r="K1305" s="78">
        <v>100</v>
      </c>
      <c r="L1305" s="300">
        <v>1625</v>
      </c>
      <c r="M1305" s="72">
        <v>10</v>
      </c>
      <c r="O1305" s="78"/>
      <c r="P1305" s="72" t="s">
        <v>1374</v>
      </c>
      <c r="AA1305" s="195"/>
      <c r="AB1305" s="195"/>
      <c r="AC1305" s="195"/>
      <c r="AD1305" s="72"/>
      <c r="AE1305" s="316">
        <v>0</v>
      </c>
      <c r="AF1305" s="195"/>
      <c r="AG1305" s="195">
        <v>1</v>
      </c>
      <c r="AH1305" s="72"/>
      <c r="AQ1305" s="174" t="s">
        <v>824</v>
      </c>
      <c r="AR1305" s="53">
        <v>9.5670000000000002</v>
      </c>
      <c r="AS1305" s="53">
        <v>269.2</v>
      </c>
      <c r="AT1305" s="77"/>
      <c r="AU1305" s="276"/>
      <c r="AV1305" s="276">
        <v>30000</v>
      </c>
      <c r="AW1305" s="276">
        <v>0</v>
      </c>
      <c r="AX1305" s="95"/>
      <c r="AY1305" s="276">
        <v>8076000</v>
      </c>
      <c r="AZ1305" s="95">
        <v>80939.267701159741</v>
      </c>
      <c r="BB1305" s="80" t="s">
        <v>3412</v>
      </c>
      <c r="BC1305" s="270" t="s">
        <v>1126</v>
      </c>
      <c r="BD1305" s="72">
        <v>35.135399999999997</v>
      </c>
      <c r="BE1305" s="72"/>
      <c r="BF1305" s="72">
        <v>2.3529</v>
      </c>
      <c r="BG1305" s="72"/>
      <c r="BH1305" s="72">
        <v>11.513400000000001</v>
      </c>
      <c r="BI1305" s="72"/>
      <c r="BJ1305" s="72"/>
      <c r="BK1305" s="72"/>
      <c r="BL1305" s="72"/>
      <c r="BM1305" s="72"/>
      <c r="BN1305" s="72"/>
      <c r="BO1305" s="72"/>
      <c r="BP1305" s="72"/>
      <c r="BQ1305" s="72"/>
      <c r="BR1305" s="72">
        <v>23.956800000000001</v>
      </c>
      <c r="BS1305" s="72"/>
      <c r="BT1305" s="72"/>
      <c r="BU1305" s="72"/>
      <c r="BV1305" s="72"/>
      <c r="BW1305" s="72"/>
      <c r="BX1305" s="72">
        <v>13.317600000000001</v>
      </c>
      <c r="BY1305" s="72"/>
      <c r="BZ1305" s="72">
        <v>4.5663</v>
      </c>
      <c r="CA1305" s="72"/>
      <c r="CB1305" s="72">
        <v>0.84630000000000005</v>
      </c>
      <c r="CC1305" s="72"/>
      <c r="CD1305" s="72">
        <v>1.3112999999999999</v>
      </c>
      <c r="CE1305" s="72"/>
      <c r="CF1305" s="72"/>
      <c r="CG1305" s="72"/>
      <c r="CH1305" s="72"/>
      <c r="CI1305" s="72"/>
      <c r="CJ1305" s="72"/>
      <c r="CK1305" s="72"/>
      <c r="CL1305" s="72"/>
      <c r="CM1305" s="72"/>
      <c r="CN1305" s="72"/>
      <c r="CO1305" s="72"/>
      <c r="CP1305" s="72"/>
      <c r="CQ1305" s="72"/>
      <c r="CR1305" s="72"/>
      <c r="CS1305" s="72"/>
      <c r="CT1305" s="72"/>
      <c r="CU1305" s="72"/>
      <c r="CV1305" s="72"/>
      <c r="CW1305" s="72"/>
      <c r="CX1305" s="72"/>
      <c r="CY1305" s="72"/>
      <c r="CZ1305" s="72"/>
      <c r="DA1305" s="72"/>
      <c r="DB1305" s="72"/>
      <c r="DC1305" s="72"/>
      <c r="DD1305" s="72"/>
      <c r="DE1305" s="72"/>
      <c r="DF1305" s="72"/>
      <c r="DG1305" s="72"/>
      <c r="DH1305" s="78">
        <f t="shared" si="651"/>
        <v>93</v>
      </c>
      <c r="DJ1305" s="96">
        <f t="shared" si="652"/>
        <v>7</v>
      </c>
      <c r="DK1305" s="72"/>
      <c r="DL1305" s="51" t="s">
        <v>3448</v>
      </c>
      <c r="DO1305" s="358"/>
      <c r="DP1305" s="72"/>
      <c r="DQ1305" s="374">
        <v>7</v>
      </c>
      <c r="DR1305" s="72">
        <v>0.4</v>
      </c>
      <c r="DU1305" s="52"/>
      <c r="DX1305" s="75">
        <f t="shared" si="653"/>
        <v>37.779999999999994</v>
      </c>
      <c r="DY1305" s="51">
        <f t="shared" si="654"/>
        <v>0</v>
      </c>
      <c r="DZ1305" s="75">
        <f t="shared" si="655"/>
        <v>2.5299999999999998</v>
      </c>
      <c r="EA1305" s="51">
        <f t="shared" si="656"/>
        <v>0</v>
      </c>
      <c r="EB1305" s="75">
        <f t="shared" si="657"/>
        <v>12.38</v>
      </c>
      <c r="EC1305" s="51">
        <f t="shared" si="658"/>
        <v>0</v>
      </c>
      <c r="ED1305" s="75">
        <f t="shared" si="659"/>
        <v>0</v>
      </c>
      <c r="EE1305" s="51" t="e">
        <f t="shared" si="660"/>
        <v>#DIV/0!</v>
      </c>
      <c r="EF1305" s="75">
        <f t="shared" si="661"/>
        <v>0</v>
      </c>
      <c r="EG1305" s="51" t="e">
        <f t="shared" si="662"/>
        <v>#DIV/0!</v>
      </c>
      <c r="EH1305" s="75">
        <f t="shared" si="663"/>
        <v>25.759999999999998</v>
      </c>
      <c r="EI1305" s="51">
        <f t="shared" si="664"/>
        <v>0</v>
      </c>
      <c r="EJ1305" s="75">
        <f t="shared" si="665"/>
        <v>14.32</v>
      </c>
      <c r="EK1305" s="51">
        <f t="shared" si="666"/>
        <v>0</v>
      </c>
      <c r="EL1305" s="75">
        <f t="shared" si="667"/>
        <v>4.91</v>
      </c>
      <c r="EM1305" s="51">
        <f t="shared" si="668"/>
        <v>0</v>
      </c>
      <c r="EN1305" s="75">
        <f t="shared" si="669"/>
        <v>0.91</v>
      </c>
      <c r="EO1305" s="51">
        <f t="shared" si="670"/>
        <v>0</v>
      </c>
      <c r="EP1305" s="75">
        <f t="shared" si="671"/>
        <v>1.41</v>
      </c>
      <c r="EQ1305" s="51">
        <f t="shared" si="672"/>
        <v>0</v>
      </c>
      <c r="ER1305" s="51">
        <f t="shared" si="673"/>
        <v>100</v>
      </c>
      <c r="ES1305" s="51">
        <f t="shared" si="674"/>
        <v>0</v>
      </c>
    </row>
    <row r="1306" spans="1:149" s="43" customFormat="1" ht="14.65" thickBot="1" x14ac:dyDescent="0.5">
      <c r="A1306" s="89" t="s">
        <v>1469</v>
      </c>
      <c r="B1306" s="86" t="s">
        <v>856</v>
      </c>
      <c r="C1306" s="43" t="s">
        <v>3648</v>
      </c>
      <c r="D1306" s="43" t="s">
        <v>3721</v>
      </c>
      <c r="E1306" s="89" t="s">
        <v>1121</v>
      </c>
      <c r="F1306" s="89" t="s">
        <v>2148</v>
      </c>
      <c r="G1306" s="90" t="s">
        <v>3375</v>
      </c>
      <c r="H1306" s="89" t="s">
        <v>1100</v>
      </c>
      <c r="I1306" s="89">
        <v>8.3333299999999999E-2</v>
      </c>
      <c r="J1306" s="301">
        <v>4000</v>
      </c>
      <c r="K1306" s="89">
        <v>100</v>
      </c>
      <c r="L1306" s="301">
        <v>1625</v>
      </c>
      <c r="M1306" s="90">
        <v>10</v>
      </c>
      <c r="O1306" s="89"/>
      <c r="P1306" s="90" t="s">
        <v>1374</v>
      </c>
      <c r="Q1306" s="123"/>
      <c r="R1306" s="123"/>
      <c r="S1306" s="134"/>
      <c r="AA1306" s="196"/>
      <c r="AB1306" s="196"/>
      <c r="AC1306" s="196"/>
      <c r="AD1306" s="90"/>
      <c r="AE1306" s="317">
        <v>0</v>
      </c>
      <c r="AF1306" s="196"/>
      <c r="AG1306" s="196">
        <v>1</v>
      </c>
      <c r="AH1306" s="90"/>
      <c r="AQ1306" s="86" t="s">
        <v>824</v>
      </c>
      <c r="AR1306" s="58">
        <v>21.82</v>
      </c>
      <c r="AS1306" s="58">
        <v>1407</v>
      </c>
      <c r="AT1306" s="91"/>
      <c r="AU1306" s="277"/>
      <c r="AV1306" s="277">
        <v>40000</v>
      </c>
      <c r="AW1306" s="277">
        <v>0</v>
      </c>
      <c r="AX1306" s="259"/>
      <c r="AY1306" s="277">
        <v>56280000</v>
      </c>
      <c r="AZ1306" s="259">
        <v>563503.06086125213</v>
      </c>
      <c r="BA1306" s="86"/>
      <c r="BB1306" s="85" t="s">
        <v>3412</v>
      </c>
      <c r="BC1306" s="271" t="s">
        <v>1126</v>
      </c>
      <c r="BD1306" s="90">
        <v>34.870899999999999</v>
      </c>
      <c r="BE1306" s="90"/>
      <c r="BF1306" s="90">
        <v>2.3351899999999999</v>
      </c>
      <c r="BG1306" s="90"/>
      <c r="BH1306" s="90">
        <v>11.4267</v>
      </c>
      <c r="BI1306" s="90"/>
      <c r="BJ1306" s="90"/>
      <c r="BK1306" s="90"/>
      <c r="BL1306" s="90"/>
      <c r="BM1306" s="90"/>
      <c r="BN1306" s="90"/>
      <c r="BO1306" s="90"/>
      <c r="BP1306" s="90"/>
      <c r="BQ1306" s="90"/>
      <c r="BR1306" s="90">
        <v>23.776499999999999</v>
      </c>
      <c r="BS1306" s="90"/>
      <c r="BT1306" s="90"/>
      <c r="BU1306" s="90"/>
      <c r="BV1306" s="90"/>
      <c r="BW1306" s="90"/>
      <c r="BX1306" s="90">
        <v>13.2174</v>
      </c>
      <c r="BY1306" s="90"/>
      <c r="BZ1306" s="90">
        <v>4.53193</v>
      </c>
      <c r="CA1306" s="90"/>
      <c r="CB1306" s="90">
        <v>0.83992999999999995</v>
      </c>
      <c r="CC1306" s="90"/>
      <c r="CD1306" s="90">
        <v>1.3014300000000001</v>
      </c>
      <c r="CE1306" s="90"/>
      <c r="CF1306" s="90"/>
      <c r="CG1306" s="90"/>
      <c r="CH1306" s="90"/>
      <c r="CI1306" s="90"/>
      <c r="CJ1306" s="90"/>
      <c r="CK1306" s="90"/>
      <c r="CL1306" s="90"/>
      <c r="CM1306" s="90"/>
      <c r="CN1306" s="90"/>
      <c r="CO1306" s="90"/>
      <c r="CP1306" s="90"/>
      <c r="CQ1306" s="90"/>
      <c r="CR1306" s="90"/>
      <c r="CS1306" s="90"/>
      <c r="CT1306" s="90"/>
      <c r="CU1306" s="90"/>
      <c r="CV1306" s="90"/>
      <c r="CW1306" s="90"/>
      <c r="CX1306" s="90"/>
      <c r="CY1306" s="90"/>
      <c r="CZ1306" s="90"/>
      <c r="DA1306" s="90"/>
      <c r="DB1306" s="90"/>
      <c r="DC1306" s="90"/>
      <c r="DD1306" s="90"/>
      <c r="DE1306" s="90"/>
      <c r="DF1306" s="90"/>
      <c r="DG1306" s="90"/>
      <c r="DH1306" s="89">
        <f t="shared" si="651"/>
        <v>92.299979999999991</v>
      </c>
      <c r="DJ1306" s="97">
        <f t="shared" si="652"/>
        <v>7.7000200000000092</v>
      </c>
      <c r="DK1306" s="90"/>
      <c r="DL1306" s="43" t="s">
        <v>3448</v>
      </c>
      <c r="DO1306" s="359"/>
      <c r="DP1306" s="90"/>
      <c r="DQ1306" s="375">
        <v>7.7</v>
      </c>
      <c r="DR1306" s="90">
        <v>0.4</v>
      </c>
      <c r="DS1306" s="308"/>
      <c r="DU1306" s="59"/>
      <c r="DW1306" s="86"/>
      <c r="DX1306" s="298">
        <f t="shared" si="653"/>
        <v>37.779964849396499</v>
      </c>
      <c r="DY1306" s="43">
        <f t="shared" si="654"/>
        <v>0</v>
      </c>
      <c r="DZ1306" s="298">
        <f t="shared" si="655"/>
        <v>2.5300005482124699</v>
      </c>
      <c r="EA1306" s="43">
        <f t="shared" si="656"/>
        <v>0</v>
      </c>
      <c r="EB1306" s="298">
        <f t="shared" si="657"/>
        <v>12.379959345603327</v>
      </c>
      <c r="EC1306" s="43">
        <f t="shared" si="658"/>
        <v>0</v>
      </c>
      <c r="ED1306" s="298">
        <f t="shared" si="659"/>
        <v>0</v>
      </c>
      <c r="EE1306" s="43" t="e">
        <f t="shared" si="660"/>
        <v>#DIV/0!</v>
      </c>
      <c r="EF1306" s="298">
        <f t="shared" si="661"/>
        <v>0</v>
      </c>
      <c r="EG1306" s="43" t="e">
        <f t="shared" si="662"/>
        <v>#DIV/0!</v>
      </c>
      <c r="EH1306" s="298">
        <f t="shared" si="663"/>
        <v>25.760027250276764</v>
      </c>
      <c r="EI1306" s="43">
        <f t="shared" si="664"/>
        <v>0</v>
      </c>
      <c r="EJ1306" s="298">
        <f t="shared" si="665"/>
        <v>14.320046439880052</v>
      </c>
      <c r="EK1306" s="43">
        <f t="shared" si="666"/>
        <v>0</v>
      </c>
      <c r="EL1306" s="298">
        <f t="shared" si="667"/>
        <v>4.9100010639222242</v>
      </c>
      <c r="EM1306" s="43">
        <f t="shared" si="668"/>
        <v>0</v>
      </c>
      <c r="EN1306" s="298">
        <f t="shared" si="669"/>
        <v>0.9100001971831414</v>
      </c>
      <c r="EO1306" s="43">
        <f t="shared" si="670"/>
        <v>0</v>
      </c>
      <c r="EP1306" s="298">
        <f t="shared" si="671"/>
        <v>1.4100003055255268</v>
      </c>
      <c r="EQ1306" s="43">
        <f t="shared" si="672"/>
        <v>0</v>
      </c>
      <c r="ER1306" s="43">
        <f t="shared" si="673"/>
        <v>100</v>
      </c>
      <c r="ES1306" s="43">
        <f t="shared" si="674"/>
        <v>0</v>
      </c>
    </row>
    <row r="1307" spans="1:149" x14ac:dyDescent="0.45">
      <c r="A1307" s="78" t="s">
        <v>1470</v>
      </c>
      <c r="B1307" s="110" t="s">
        <v>857</v>
      </c>
      <c r="C1307" s="51" t="s">
        <v>3725</v>
      </c>
      <c r="D1307" s="51" t="s">
        <v>3722</v>
      </c>
      <c r="E1307" s="78" t="s">
        <v>1121</v>
      </c>
      <c r="F1307" s="78" t="s">
        <v>2149</v>
      </c>
      <c r="G1307" s="72" t="s">
        <v>3375</v>
      </c>
      <c r="H1307" s="78" t="s">
        <v>1100</v>
      </c>
      <c r="I1307" s="78">
        <v>8.3333299999999999E-2</v>
      </c>
      <c r="J1307" s="300">
        <v>1500</v>
      </c>
      <c r="K1307" s="78">
        <v>100</v>
      </c>
      <c r="L1307" s="300">
        <v>1650</v>
      </c>
      <c r="M1307" s="72">
        <v>10</v>
      </c>
      <c r="O1307" s="88" t="s">
        <v>3262</v>
      </c>
      <c r="P1307" s="72" t="s">
        <v>1374</v>
      </c>
      <c r="AA1307" s="195"/>
      <c r="AB1307" s="195"/>
      <c r="AC1307" s="195"/>
      <c r="AD1307" s="72"/>
      <c r="AE1307" s="316">
        <v>0</v>
      </c>
      <c r="AF1307" s="195"/>
      <c r="AG1307" s="195">
        <v>1</v>
      </c>
      <c r="AH1307" s="72"/>
      <c r="AQ1307" s="174" t="s">
        <v>824</v>
      </c>
      <c r="AR1307" s="53">
        <v>2.722</v>
      </c>
      <c r="AS1307" s="53">
        <v>18.059999999999999</v>
      </c>
      <c r="AT1307" s="77"/>
      <c r="AU1307" s="276"/>
      <c r="AV1307" s="276">
        <v>15000</v>
      </c>
      <c r="AW1307" s="276">
        <v>0</v>
      </c>
      <c r="AX1307" s="95"/>
      <c r="AY1307" s="276">
        <v>270900</v>
      </c>
      <c r="AZ1307" s="95">
        <v>2732.9739186461334</v>
      </c>
      <c r="BB1307" s="80" t="s">
        <v>722</v>
      </c>
      <c r="BC1307" s="270" t="s">
        <v>1126</v>
      </c>
      <c r="BD1307" s="72">
        <v>38.907200000000003</v>
      </c>
      <c r="BE1307" s="72"/>
      <c r="BF1307" s="72">
        <v>2.8163399999999998</v>
      </c>
      <c r="BG1307" s="72"/>
      <c r="BH1307" s="72">
        <v>4.4852800000000004</v>
      </c>
      <c r="BI1307" s="72"/>
      <c r="BJ1307" s="72">
        <v>4.3809699999999996</v>
      </c>
      <c r="BK1307" s="72"/>
      <c r="BL1307" s="72"/>
      <c r="BM1307" s="72"/>
      <c r="BN1307" s="72">
        <v>9.3878000000000004</v>
      </c>
      <c r="BO1307" s="72"/>
      <c r="BP1307" s="72"/>
      <c r="BQ1307" s="72"/>
      <c r="BR1307" s="72">
        <v>16.585100000000001</v>
      </c>
      <c r="BS1307" s="72"/>
      <c r="BT1307" s="72"/>
      <c r="BU1307" s="72"/>
      <c r="BV1307" s="72"/>
      <c r="BW1307" s="72"/>
      <c r="BX1307" s="72">
        <v>13.3515</v>
      </c>
      <c r="BY1307" s="72"/>
      <c r="BZ1307" s="72">
        <v>3.8594300000000001</v>
      </c>
      <c r="CA1307" s="72"/>
      <c r="CB1307" s="72">
        <v>1.4603200000000001</v>
      </c>
      <c r="CC1307" s="72"/>
      <c r="CD1307" s="72">
        <v>1.35602</v>
      </c>
      <c r="CE1307" s="72"/>
      <c r="CF1307" s="72"/>
      <c r="CG1307" s="72"/>
      <c r="CH1307" s="72"/>
      <c r="CI1307" s="72"/>
      <c r="CJ1307" s="72"/>
      <c r="CK1307" s="72"/>
      <c r="CL1307" s="72"/>
      <c r="CM1307" s="72"/>
      <c r="CN1307" s="72"/>
      <c r="CO1307" s="72"/>
      <c r="CP1307" s="72"/>
      <c r="CQ1307" s="72"/>
      <c r="CR1307" s="72"/>
      <c r="CS1307" s="72"/>
      <c r="CT1307" s="72"/>
      <c r="CU1307" s="72"/>
      <c r="CV1307" s="72"/>
      <c r="CW1307" s="72"/>
      <c r="CX1307" s="72"/>
      <c r="CY1307" s="72"/>
      <c r="CZ1307" s="72"/>
      <c r="DA1307" s="72"/>
      <c r="DB1307" s="72"/>
      <c r="DC1307" s="72"/>
      <c r="DD1307" s="72"/>
      <c r="DE1307" s="72"/>
      <c r="DF1307" s="72"/>
      <c r="DG1307" s="72"/>
      <c r="DH1307" s="78">
        <f t="shared" si="651"/>
        <v>96.589960000000005</v>
      </c>
      <c r="DJ1307" s="96">
        <f t="shared" si="652"/>
        <v>3.4100399999999951</v>
      </c>
      <c r="DK1307" s="72"/>
      <c r="DL1307" s="51" t="s">
        <v>3338</v>
      </c>
      <c r="DO1307" s="358"/>
      <c r="DP1307" s="72"/>
      <c r="DQ1307" s="374">
        <v>3.41</v>
      </c>
      <c r="DR1307" s="72">
        <v>0.08</v>
      </c>
      <c r="DU1307" s="52"/>
      <c r="DX1307" s="75">
        <f t="shared" si="653"/>
        <v>40.280791088431968</v>
      </c>
      <c r="DY1307" s="51">
        <f t="shared" si="654"/>
        <v>0</v>
      </c>
      <c r="DZ1307" s="75">
        <f t="shared" si="655"/>
        <v>2.9157688852961527</v>
      </c>
      <c r="EA1307" s="51">
        <f t="shared" si="656"/>
        <v>0</v>
      </c>
      <c r="EB1307" s="75">
        <f t="shared" si="657"/>
        <v>4.643629627758413</v>
      </c>
      <c r="EC1307" s="51">
        <f t="shared" si="658"/>
        <v>0</v>
      </c>
      <c r="ED1307" s="75">
        <f t="shared" si="659"/>
        <v>9.7192296176538431</v>
      </c>
      <c r="EE1307" s="51">
        <f t="shared" si="660"/>
        <v>0</v>
      </c>
      <c r="EF1307" s="75">
        <f t="shared" si="661"/>
        <v>0</v>
      </c>
      <c r="EG1307" s="51" t="e">
        <f t="shared" si="662"/>
        <v>#DIV/0!</v>
      </c>
      <c r="EH1307" s="75">
        <f t="shared" si="663"/>
        <v>17.17062518713125</v>
      </c>
      <c r="EI1307" s="51">
        <f t="shared" si="664"/>
        <v>0</v>
      </c>
      <c r="EJ1307" s="75">
        <f t="shared" si="665"/>
        <v>13.822865233612273</v>
      </c>
      <c r="EK1307" s="51">
        <f t="shared" si="666"/>
        <v>0</v>
      </c>
      <c r="EL1307" s="75">
        <f t="shared" si="667"/>
        <v>3.9956844375957914</v>
      </c>
      <c r="EM1307" s="51">
        <f t="shared" si="668"/>
        <v>0</v>
      </c>
      <c r="EN1307" s="75">
        <f t="shared" si="669"/>
        <v>1.5118755613937516</v>
      </c>
      <c r="EO1307" s="51">
        <f t="shared" si="670"/>
        <v>0</v>
      </c>
      <c r="EP1307" s="75">
        <f t="shared" si="671"/>
        <v>1.4038933239024014</v>
      </c>
      <c r="EQ1307" s="51">
        <f t="shared" si="672"/>
        <v>0</v>
      </c>
      <c r="ER1307" s="51">
        <f t="shared" si="673"/>
        <v>100</v>
      </c>
      <c r="ES1307" s="51">
        <f t="shared" si="674"/>
        <v>0</v>
      </c>
    </row>
    <row r="1308" spans="1:149" x14ac:dyDescent="0.45">
      <c r="A1308" s="78" t="s">
        <v>1470</v>
      </c>
      <c r="B1308" s="110" t="s">
        <v>857</v>
      </c>
      <c r="C1308" s="51" t="s">
        <v>3725</v>
      </c>
      <c r="D1308" s="51" t="s">
        <v>3722</v>
      </c>
      <c r="E1308" s="78" t="s">
        <v>1121</v>
      </c>
      <c r="F1308" s="78" t="s">
        <v>2150</v>
      </c>
      <c r="G1308" s="72" t="s">
        <v>3375</v>
      </c>
      <c r="H1308" s="78" t="s">
        <v>1100</v>
      </c>
      <c r="I1308" s="78">
        <v>8.3333299999999999E-2</v>
      </c>
      <c r="J1308" s="300">
        <v>2000</v>
      </c>
      <c r="K1308" s="78">
        <v>100</v>
      </c>
      <c r="L1308" s="300">
        <v>1650</v>
      </c>
      <c r="M1308" s="72">
        <v>10</v>
      </c>
      <c r="O1308" s="88" t="s">
        <v>3262</v>
      </c>
      <c r="P1308" s="72" t="s">
        <v>1374</v>
      </c>
      <c r="AA1308" s="195"/>
      <c r="AB1308" s="195"/>
      <c r="AC1308" s="195"/>
      <c r="AD1308" s="72"/>
      <c r="AE1308" s="316">
        <v>0</v>
      </c>
      <c r="AF1308" s="195"/>
      <c r="AG1308" s="195">
        <v>1</v>
      </c>
      <c r="AH1308" s="72"/>
      <c r="AQ1308" s="174" t="s">
        <v>824</v>
      </c>
      <c r="AR1308" s="53">
        <v>4.1020000000000003</v>
      </c>
      <c r="AS1308" s="53">
        <v>44.8</v>
      </c>
      <c r="AT1308" s="77"/>
      <c r="AU1308" s="276"/>
      <c r="AV1308" s="276">
        <v>20000</v>
      </c>
      <c r="AW1308" s="276">
        <v>0</v>
      </c>
      <c r="AX1308" s="95"/>
      <c r="AY1308" s="276">
        <v>896000</v>
      </c>
      <c r="AZ1308" s="95">
        <v>9004.6885565243174</v>
      </c>
      <c r="BB1308" s="80" t="s">
        <v>722</v>
      </c>
      <c r="BC1308" s="270" t="s">
        <v>1126</v>
      </c>
      <c r="BD1308" s="72">
        <v>38.456099999999999</v>
      </c>
      <c r="BE1308" s="72"/>
      <c r="BF1308" s="72">
        <v>2.7836799999999999</v>
      </c>
      <c r="BG1308" s="72"/>
      <c r="BH1308" s="72">
        <v>4.4332700000000003</v>
      </c>
      <c r="BI1308" s="72"/>
      <c r="BJ1308" s="72">
        <v>4.3301699999999999</v>
      </c>
      <c r="BK1308" s="72"/>
      <c r="BL1308" s="72"/>
      <c r="BM1308" s="72"/>
      <c r="BN1308" s="72">
        <v>9.2789400000000004</v>
      </c>
      <c r="BO1308" s="72"/>
      <c r="BP1308" s="72"/>
      <c r="BQ1308" s="72"/>
      <c r="BR1308" s="72">
        <v>16.392800000000001</v>
      </c>
      <c r="BS1308" s="72"/>
      <c r="BT1308" s="72"/>
      <c r="BU1308" s="72"/>
      <c r="BV1308" s="72"/>
      <c r="BW1308" s="72"/>
      <c r="BX1308" s="72">
        <v>13.1967</v>
      </c>
      <c r="BY1308" s="72"/>
      <c r="BZ1308" s="72">
        <v>3.8146800000000001</v>
      </c>
      <c r="CA1308" s="72"/>
      <c r="CB1308" s="72">
        <v>1.44339</v>
      </c>
      <c r="CC1308" s="72"/>
      <c r="CD1308" s="72">
        <v>1.34029</v>
      </c>
      <c r="CE1308" s="72"/>
      <c r="CF1308" s="72"/>
      <c r="CG1308" s="72"/>
      <c r="CH1308" s="72"/>
      <c r="CI1308" s="72"/>
      <c r="CJ1308" s="72"/>
      <c r="CK1308" s="72"/>
      <c r="CL1308" s="72"/>
      <c r="CM1308" s="72"/>
      <c r="CN1308" s="72"/>
      <c r="CO1308" s="72"/>
      <c r="CP1308" s="72"/>
      <c r="CQ1308" s="72"/>
      <c r="CR1308" s="72"/>
      <c r="CS1308" s="72"/>
      <c r="CT1308" s="72"/>
      <c r="CU1308" s="72"/>
      <c r="CV1308" s="72"/>
      <c r="CW1308" s="72"/>
      <c r="CX1308" s="72"/>
      <c r="CY1308" s="72"/>
      <c r="CZ1308" s="72"/>
      <c r="DA1308" s="72"/>
      <c r="DB1308" s="72"/>
      <c r="DC1308" s="72"/>
      <c r="DD1308" s="72"/>
      <c r="DE1308" s="72"/>
      <c r="DF1308" s="72"/>
      <c r="DG1308" s="72"/>
      <c r="DH1308" s="78">
        <f t="shared" si="651"/>
        <v>95.470019999999977</v>
      </c>
      <c r="DJ1308" s="96">
        <f t="shared" si="652"/>
        <v>4.5299800000000232</v>
      </c>
      <c r="DK1308" s="72"/>
      <c r="DL1308" s="51" t="s">
        <v>3338</v>
      </c>
      <c r="DO1308" s="358"/>
      <c r="DP1308" s="72"/>
      <c r="DQ1308" s="374">
        <v>4.53</v>
      </c>
      <c r="DR1308" s="72">
        <v>0.11</v>
      </c>
      <c r="DU1308" s="52"/>
      <c r="DX1308" s="75">
        <f t="shared" si="653"/>
        <v>40.280812761953975</v>
      </c>
      <c r="DY1308" s="51">
        <f t="shared" si="654"/>
        <v>0</v>
      </c>
      <c r="DZ1308" s="75">
        <f t="shared" si="655"/>
        <v>2.9157635035584999</v>
      </c>
      <c r="EA1308" s="51">
        <f t="shared" si="656"/>
        <v>0</v>
      </c>
      <c r="EB1308" s="75">
        <f t="shared" si="657"/>
        <v>4.6436252972399092</v>
      </c>
      <c r="EC1308" s="51">
        <f t="shared" si="658"/>
        <v>0</v>
      </c>
      <c r="ED1308" s="75">
        <f t="shared" si="659"/>
        <v>9.719218661523275</v>
      </c>
      <c r="EE1308" s="51">
        <f t="shared" si="660"/>
        <v>0</v>
      </c>
      <c r="EF1308" s="75">
        <f t="shared" si="661"/>
        <v>0</v>
      </c>
      <c r="EG1308" s="51" t="e">
        <f t="shared" si="662"/>
        <v>#DIV/0!</v>
      </c>
      <c r="EH1308" s="75">
        <f t="shared" si="663"/>
        <v>17.170625920053233</v>
      </c>
      <c r="EI1308" s="51">
        <f t="shared" si="664"/>
        <v>0</v>
      </c>
      <c r="EJ1308" s="75">
        <f t="shared" si="665"/>
        <v>13.822873400466454</v>
      </c>
      <c r="EK1308" s="51">
        <f t="shared" si="666"/>
        <v>0</v>
      </c>
      <c r="EL1308" s="75">
        <f t="shared" si="667"/>
        <v>3.9956836711671384</v>
      </c>
      <c r="EM1308" s="51">
        <f t="shared" si="668"/>
        <v>0</v>
      </c>
      <c r="EN1308" s="75">
        <f t="shared" si="669"/>
        <v>1.511877760159682</v>
      </c>
      <c r="EO1308" s="51">
        <f t="shared" si="670"/>
        <v>0</v>
      </c>
      <c r="EP1308" s="75">
        <f t="shared" si="671"/>
        <v>1.4038857433988181</v>
      </c>
      <c r="EQ1308" s="51">
        <f t="shared" si="672"/>
        <v>0</v>
      </c>
      <c r="ER1308" s="51">
        <f t="shared" si="673"/>
        <v>100</v>
      </c>
      <c r="ES1308" s="51">
        <f t="shared" si="674"/>
        <v>0</v>
      </c>
    </row>
    <row r="1309" spans="1:149" x14ac:dyDescent="0.45">
      <c r="A1309" s="78" t="s">
        <v>1470</v>
      </c>
      <c r="B1309" s="110" t="s">
        <v>857</v>
      </c>
      <c r="C1309" s="51" t="s">
        <v>3725</v>
      </c>
      <c r="D1309" s="51" t="s">
        <v>3722</v>
      </c>
      <c r="E1309" s="78" t="s">
        <v>1121</v>
      </c>
      <c r="F1309" s="78" t="s">
        <v>2151</v>
      </c>
      <c r="G1309" s="72" t="s">
        <v>3375</v>
      </c>
      <c r="H1309" s="78" t="s">
        <v>1100</v>
      </c>
      <c r="I1309" s="78">
        <v>0.29166700000000001</v>
      </c>
      <c r="J1309" s="300">
        <v>3000</v>
      </c>
      <c r="K1309" s="78">
        <v>100</v>
      </c>
      <c r="L1309" s="300">
        <v>1400</v>
      </c>
      <c r="M1309" s="72">
        <v>10</v>
      </c>
      <c r="O1309" s="88" t="s">
        <v>3262</v>
      </c>
      <c r="P1309" s="72" t="s">
        <v>1374</v>
      </c>
      <c r="AA1309" s="195"/>
      <c r="AB1309" s="195"/>
      <c r="AC1309" s="195"/>
      <c r="AD1309" s="72"/>
      <c r="AE1309" s="316">
        <v>0</v>
      </c>
      <c r="AF1309" s="195"/>
      <c r="AG1309" s="195">
        <v>1</v>
      </c>
      <c r="AH1309" s="72"/>
      <c r="AQ1309" s="174" t="s">
        <v>824</v>
      </c>
      <c r="AR1309" s="53">
        <v>11.9</v>
      </c>
      <c r="AS1309" s="53">
        <v>522</v>
      </c>
      <c r="AT1309" s="77"/>
      <c r="AU1309" s="276"/>
      <c r="AV1309" s="276">
        <v>30000</v>
      </c>
      <c r="AW1309" s="276">
        <v>0</v>
      </c>
      <c r="AX1309" s="95"/>
      <c r="AY1309" s="276">
        <v>15660000</v>
      </c>
      <c r="AZ1309" s="95">
        <v>156947.61419021315</v>
      </c>
      <c r="BB1309" s="80" t="s">
        <v>722</v>
      </c>
      <c r="BC1309" s="270" t="s">
        <v>1126</v>
      </c>
      <c r="BD1309" s="72">
        <v>33.1511</v>
      </c>
      <c r="BE1309" s="72"/>
      <c r="BF1309" s="72">
        <v>2.39968</v>
      </c>
      <c r="BG1309" s="72"/>
      <c r="BH1309" s="72">
        <v>3.8217099999999999</v>
      </c>
      <c r="BI1309" s="72"/>
      <c r="BJ1309" s="72">
        <v>3.7328299999999999</v>
      </c>
      <c r="BK1309" s="72"/>
      <c r="BL1309" s="72"/>
      <c r="BM1309" s="72"/>
      <c r="BN1309" s="72">
        <v>7.99892</v>
      </c>
      <c r="BO1309" s="72"/>
      <c r="BP1309" s="72"/>
      <c r="BQ1309" s="72"/>
      <c r="BR1309" s="72">
        <v>14.131399999999999</v>
      </c>
      <c r="BS1309" s="72"/>
      <c r="BT1309" s="72"/>
      <c r="BU1309" s="72"/>
      <c r="BV1309" s="72"/>
      <c r="BW1309" s="72"/>
      <c r="BX1309" s="72">
        <v>11.376200000000001</v>
      </c>
      <c r="BY1309" s="72"/>
      <c r="BZ1309" s="72">
        <v>3.28844</v>
      </c>
      <c r="CA1309" s="72"/>
      <c r="CB1309" s="72">
        <v>1.2442800000000001</v>
      </c>
      <c r="CC1309" s="72"/>
      <c r="CD1309" s="72">
        <v>1.1554</v>
      </c>
      <c r="CE1309" s="72"/>
      <c r="CF1309" s="72"/>
      <c r="CG1309" s="72"/>
      <c r="CH1309" s="72"/>
      <c r="CI1309" s="72"/>
      <c r="CJ1309" s="72"/>
      <c r="CK1309" s="72"/>
      <c r="CL1309" s="72"/>
      <c r="CM1309" s="72"/>
      <c r="CN1309" s="72"/>
      <c r="CO1309" s="72"/>
      <c r="CP1309" s="72"/>
      <c r="CQ1309" s="72"/>
      <c r="CR1309" s="72"/>
      <c r="CS1309" s="72"/>
      <c r="CT1309" s="72"/>
      <c r="CU1309" s="72"/>
      <c r="CV1309" s="72"/>
      <c r="CW1309" s="72"/>
      <c r="CX1309" s="72"/>
      <c r="CY1309" s="72"/>
      <c r="CZ1309" s="72"/>
      <c r="DA1309" s="72"/>
      <c r="DB1309" s="72"/>
      <c r="DC1309" s="72"/>
      <c r="DD1309" s="72"/>
      <c r="DE1309" s="72"/>
      <c r="DF1309" s="72"/>
      <c r="DG1309" s="72"/>
      <c r="DH1309" s="78">
        <f t="shared" si="651"/>
        <v>82.299959999999999</v>
      </c>
      <c r="DJ1309" s="96">
        <f t="shared" si="652"/>
        <v>17.700040000000001</v>
      </c>
      <c r="DK1309" s="72"/>
      <c r="DL1309" s="51" t="s">
        <v>3338</v>
      </c>
      <c r="DO1309" s="358"/>
      <c r="DP1309" s="72"/>
      <c r="DQ1309" s="374">
        <v>17.7</v>
      </c>
      <c r="DR1309" s="72"/>
      <c r="DU1309" s="52"/>
      <c r="DX1309" s="75">
        <f t="shared" si="653"/>
        <v>40.280821521662951</v>
      </c>
      <c r="DY1309" s="51">
        <f t="shared" si="654"/>
        <v>0</v>
      </c>
      <c r="DZ1309" s="75">
        <f t="shared" si="655"/>
        <v>2.9157729845798221</v>
      </c>
      <c r="EA1309" s="51">
        <f t="shared" si="656"/>
        <v>0</v>
      </c>
      <c r="EB1309" s="75">
        <f t="shared" si="657"/>
        <v>4.6436353067486298</v>
      </c>
      <c r="EC1309" s="51">
        <f t="shared" si="658"/>
        <v>0</v>
      </c>
      <c r="ED1309" s="75">
        <f t="shared" si="659"/>
        <v>9.7192270810338179</v>
      </c>
      <c r="EE1309" s="51">
        <f t="shared" si="660"/>
        <v>0</v>
      </c>
      <c r="EF1309" s="75">
        <f t="shared" si="661"/>
        <v>0</v>
      </c>
      <c r="EG1309" s="51" t="e">
        <f t="shared" si="662"/>
        <v>#DIV/0!</v>
      </c>
      <c r="EH1309" s="75">
        <f t="shared" si="663"/>
        <v>17.170603728118458</v>
      </c>
      <c r="EI1309" s="51">
        <f t="shared" si="664"/>
        <v>0</v>
      </c>
      <c r="EJ1309" s="75">
        <f t="shared" si="665"/>
        <v>13.822849974653694</v>
      </c>
      <c r="EK1309" s="51">
        <f t="shared" si="666"/>
        <v>0</v>
      </c>
      <c r="EL1309" s="75">
        <f t="shared" si="667"/>
        <v>3.9956763040954093</v>
      </c>
      <c r="EM1309" s="51">
        <f t="shared" si="668"/>
        <v>0</v>
      </c>
      <c r="EN1309" s="75">
        <f t="shared" si="669"/>
        <v>1.5118840884005291</v>
      </c>
      <c r="EO1309" s="51">
        <f t="shared" si="670"/>
        <v>0</v>
      </c>
      <c r="EP1309" s="75">
        <f t="shared" si="671"/>
        <v>1.4038888961792935</v>
      </c>
      <c r="EQ1309" s="51">
        <f t="shared" si="672"/>
        <v>0</v>
      </c>
      <c r="ER1309" s="51">
        <f t="shared" si="673"/>
        <v>100</v>
      </c>
      <c r="ES1309" s="51">
        <f t="shared" si="674"/>
        <v>0</v>
      </c>
    </row>
    <row r="1310" spans="1:149" x14ac:dyDescent="0.45">
      <c r="A1310" s="78" t="s">
        <v>1470</v>
      </c>
      <c r="B1310" s="110" t="s">
        <v>857</v>
      </c>
      <c r="C1310" s="51" t="s">
        <v>3725</v>
      </c>
      <c r="D1310" s="51" t="s">
        <v>3722</v>
      </c>
      <c r="E1310" s="78" t="s">
        <v>1121</v>
      </c>
      <c r="F1310" s="78" t="s">
        <v>2152</v>
      </c>
      <c r="G1310" s="72" t="s">
        <v>3375</v>
      </c>
      <c r="H1310" s="78" t="s">
        <v>1100</v>
      </c>
      <c r="I1310" s="78">
        <v>0.25</v>
      </c>
      <c r="J1310" s="300">
        <v>3000</v>
      </c>
      <c r="K1310" s="78">
        <v>100</v>
      </c>
      <c r="L1310" s="300">
        <v>1450</v>
      </c>
      <c r="M1310" s="72">
        <v>10</v>
      </c>
      <c r="O1310" s="88" t="s">
        <v>3262</v>
      </c>
      <c r="P1310" s="72" t="s">
        <v>1374</v>
      </c>
      <c r="AA1310" s="195"/>
      <c r="AB1310" s="195"/>
      <c r="AC1310" s="195"/>
      <c r="AD1310" s="72"/>
      <c r="AE1310" s="316">
        <v>0</v>
      </c>
      <c r="AF1310" s="195"/>
      <c r="AG1310" s="195">
        <v>1</v>
      </c>
      <c r="AH1310" s="72"/>
      <c r="AQ1310" s="174" t="s">
        <v>824</v>
      </c>
      <c r="AR1310" s="53">
        <v>11.3</v>
      </c>
      <c r="AS1310" s="53">
        <v>444.3</v>
      </c>
      <c r="AT1310" s="77"/>
      <c r="AU1310" s="276"/>
      <c r="AV1310" s="276">
        <v>30000</v>
      </c>
      <c r="AW1310" s="276">
        <v>0</v>
      </c>
      <c r="AX1310" s="95"/>
      <c r="AY1310" s="276">
        <v>13329000</v>
      </c>
      <c r="AZ1310" s="95">
        <v>133585.87161822166</v>
      </c>
      <c r="BB1310" s="80" t="s">
        <v>722</v>
      </c>
      <c r="BC1310" s="270" t="s">
        <v>1126</v>
      </c>
      <c r="BD1310" s="72">
        <v>38.725900000000003</v>
      </c>
      <c r="BE1310" s="72"/>
      <c r="BF1310" s="72">
        <v>2.80322</v>
      </c>
      <c r="BG1310" s="72"/>
      <c r="BH1310" s="72">
        <v>4.4643800000000002</v>
      </c>
      <c r="BI1310" s="72"/>
      <c r="BJ1310" s="72">
        <v>4.3605600000000004</v>
      </c>
      <c r="BK1310" s="72"/>
      <c r="BL1310" s="72"/>
      <c r="BM1310" s="72"/>
      <c r="BN1310" s="72">
        <v>9.3440600000000007</v>
      </c>
      <c r="BO1310" s="72"/>
      <c r="BP1310" s="72"/>
      <c r="BQ1310" s="72"/>
      <c r="BR1310" s="72">
        <v>16.5078</v>
      </c>
      <c r="BS1310" s="72"/>
      <c r="BT1310" s="72"/>
      <c r="BU1310" s="72"/>
      <c r="BV1310" s="72"/>
      <c r="BW1310" s="72"/>
      <c r="BX1310" s="72">
        <v>13.289300000000001</v>
      </c>
      <c r="BY1310" s="72"/>
      <c r="BZ1310" s="72">
        <v>3.84145</v>
      </c>
      <c r="CA1310" s="72"/>
      <c r="CB1310" s="72">
        <v>1.4535199999999999</v>
      </c>
      <c r="CC1310" s="72"/>
      <c r="CD1310" s="72">
        <v>1.3496999999999999</v>
      </c>
      <c r="CE1310" s="72"/>
      <c r="CF1310" s="72"/>
      <c r="CG1310" s="72"/>
      <c r="CH1310" s="72"/>
      <c r="CI1310" s="72"/>
      <c r="CJ1310" s="72"/>
      <c r="CK1310" s="72"/>
      <c r="CL1310" s="72"/>
      <c r="CM1310" s="72"/>
      <c r="CN1310" s="72"/>
      <c r="CO1310" s="72"/>
      <c r="CP1310" s="72"/>
      <c r="CQ1310" s="72"/>
      <c r="CR1310" s="72"/>
      <c r="CS1310" s="72"/>
      <c r="CT1310" s="72"/>
      <c r="CU1310" s="72"/>
      <c r="CV1310" s="72"/>
      <c r="CW1310" s="72"/>
      <c r="CX1310" s="72"/>
      <c r="CY1310" s="72"/>
      <c r="CZ1310" s="72"/>
      <c r="DA1310" s="72"/>
      <c r="DB1310" s="72"/>
      <c r="DC1310" s="72"/>
      <c r="DD1310" s="72"/>
      <c r="DE1310" s="72"/>
      <c r="DF1310" s="72"/>
      <c r="DG1310" s="72"/>
      <c r="DH1310" s="78">
        <f t="shared" si="651"/>
        <v>96.139889999999994</v>
      </c>
      <c r="DJ1310" s="96">
        <f t="shared" si="652"/>
        <v>3.8601100000000059</v>
      </c>
      <c r="DK1310" s="72"/>
      <c r="DL1310" s="51" t="s">
        <v>3338</v>
      </c>
      <c r="DO1310" s="358"/>
      <c r="DP1310" s="72"/>
      <c r="DQ1310" s="374">
        <v>3.86</v>
      </c>
      <c r="DR1310" s="72">
        <v>0.11</v>
      </c>
      <c r="DU1310" s="52"/>
      <c r="DX1310" s="75">
        <f t="shared" si="653"/>
        <v>40.280782513897201</v>
      </c>
      <c r="DY1310" s="51">
        <f t="shared" si="654"/>
        <v>0</v>
      </c>
      <c r="DZ1310" s="75">
        <f t="shared" si="655"/>
        <v>2.9157720068121571</v>
      </c>
      <c r="EA1310" s="51">
        <f t="shared" si="656"/>
        <v>0</v>
      </c>
      <c r="EB1310" s="75">
        <f t="shared" si="657"/>
        <v>4.6436291949158672</v>
      </c>
      <c r="EC1310" s="51">
        <f t="shared" si="658"/>
        <v>0</v>
      </c>
      <c r="ED1310" s="75">
        <f t="shared" si="659"/>
        <v>9.7192330883673801</v>
      </c>
      <c r="EE1310" s="51">
        <f t="shared" si="660"/>
        <v>0</v>
      </c>
      <c r="EF1310" s="75">
        <f t="shared" si="661"/>
        <v>0</v>
      </c>
      <c r="EG1310" s="51" t="e">
        <f t="shared" si="662"/>
        <v>#DIV/0!</v>
      </c>
      <c r="EH1310" s="75">
        <f t="shared" si="663"/>
        <v>17.17060421017748</v>
      </c>
      <c r="EI1310" s="51">
        <f t="shared" si="664"/>
        <v>0</v>
      </c>
      <c r="EJ1310" s="75">
        <f t="shared" si="665"/>
        <v>13.822878307849114</v>
      </c>
      <c r="EK1310" s="51">
        <f t="shared" si="666"/>
        <v>0</v>
      </c>
      <c r="EL1310" s="75">
        <f t="shared" si="667"/>
        <v>3.9956879501318343</v>
      </c>
      <c r="EM1310" s="51">
        <f t="shared" si="668"/>
        <v>0</v>
      </c>
      <c r="EN1310" s="75">
        <f t="shared" si="669"/>
        <v>1.5118802403456046</v>
      </c>
      <c r="EO1310" s="51">
        <f t="shared" si="670"/>
        <v>0</v>
      </c>
      <c r="EP1310" s="75">
        <f t="shared" si="671"/>
        <v>1.403891766466552</v>
      </c>
      <c r="EQ1310" s="51">
        <f t="shared" si="672"/>
        <v>0</v>
      </c>
      <c r="ER1310" s="51">
        <f t="shared" si="673"/>
        <v>100</v>
      </c>
      <c r="ES1310" s="51">
        <f t="shared" si="674"/>
        <v>0</v>
      </c>
    </row>
    <row r="1311" spans="1:149" x14ac:dyDescent="0.45">
      <c r="A1311" s="78" t="s">
        <v>1470</v>
      </c>
      <c r="B1311" s="110" t="s">
        <v>857</v>
      </c>
      <c r="C1311" s="51" t="s">
        <v>3725</v>
      </c>
      <c r="D1311" s="51" t="s">
        <v>3722</v>
      </c>
      <c r="E1311" s="78" t="s">
        <v>1121</v>
      </c>
      <c r="F1311" s="78" t="s">
        <v>2153</v>
      </c>
      <c r="G1311" s="72" t="s">
        <v>3375</v>
      </c>
      <c r="H1311" s="78" t="s">
        <v>1100</v>
      </c>
      <c r="I1311" s="78">
        <v>0.1875</v>
      </c>
      <c r="J1311" s="300">
        <v>3000</v>
      </c>
      <c r="K1311" s="78">
        <v>100</v>
      </c>
      <c r="L1311" s="300">
        <v>1525</v>
      </c>
      <c r="M1311" s="72">
        <v>10</v>
      </c>
      <c r="O1311" s="88" t="s">
        <v>3262</v>
      </c>
      <c r="P1311" s="72" t="s">
        <v>1374</v>
      </c>
      <c r="AA1311" s="195"/>
      <c r="AB1311" s="195"/>
      <c r="AC1311" s="195"/>
      <c r="AD1311" s="72"/>
      <c r="AE1311" s="316">
        <v>0</v>
      </c>
      <c r="AF1311" s="195"/>
      <c r="AG1311" s="195">
        <v>1</v>
      </c>
      <c r="AH1311" s="72"/>
      <c r="AQ1311" s="174" t="s">
        <v>824</v>
      </c>
      <c r="AR1311" s="53">
        <v>10.49</v>
      </c>
      <c r="AS1311" s="53">
        <v>354.4</v>
      </c>
      <c r="AT1311" s="77"/>
      <c r="AU1311" s="276"/>
      <c r="AV1311" s="276">
        <v>30000</v>
      </c>
      <c r="AW1311" s="276">
        <v>0</v>
      </c>
      <c r="AX1311" s="95"/>
      <c r="AY1311" s="276">
        <v>10632000</v>
      </c>
      <c r="AZ1311" s="95">
        <v>106556.00472990717</v>
      </c>
      <c r="BB1311" s="80" t="s">
        <v>722</v>
      </c>
      <c r="BC1311" s="270" t="s">
        <v>1126</v>
      </c>
      <c r="BD1311" s="72">
        <v>38.331200000000003</v>
      </c>
      <c r="BE1311" s="72"/>
      <c r="BF1311" s="72">
        <v>2.7746400000000002</v>
      </c>
      <c r="BG1311" s="72"/>
      <c r="BH1311" s="72">
        <v>4.4188799999999997</v>
      </c>
      <c r="BI1311" s="72"/>
      <c r="BJ1311" s="72">
        <v>4.3161100000000001</v>
      </c>
      <c r="BK1311" s="72"/>
      <c r="BL1311" s="72"/>
      <c r="BM1311" s="72"/>
      <c r="BN1311" s="72">
        <v>9.2488100000000006</v>
      </c>
      <c r="BO1311" s="72"/>
      <c r="BP1311" s="72"/>
      <c r="BQ1311" s="72"/>
      <c r="BR1311" s="72">
        <v>16.339600000000001</v>
      </c>
      <c r="BS1311" s="72"/>
      <c r="BT1311" s="72"/>
      <c r="BU1311" s="72"/>
      <c r="BV1311" s="72"/>
      <c r="BW1311" s="72"/>
      <c r="BX1311" s="72">
        <v>13.1539</v>
      </c>
      <c r="BY1311" s="72"/>
      <c r="BZ1311" s="72">
        <v>3.8022900000000002</v>
      </c>
      <c r="CA1311" s="72"/>
      <c r="CB1311" s="72">
        <v>1.4387000000000001</v>
      </c>
      <c r="CC1311" s="72"/>
      <c r="CD1311" s="72">
        <v>1.3359399999999999</v>
      </c>
      <c r="CE1311" s="72"/>
      <c r="CF1311" s="72"/>
      <c r="CG1311" s="72"/>
      <c r="CH1311" s="72"/>
      <c r="CI1311" s="72"/>
      <c r="CJ1311" s="72"/>
      <c r="CK1311" s="72"/>
      <c r="CL1311" s="72"/>
      <c r="CM1311" s="72"/>
      <c r="CN1311" s="72"/>
      <c r="CO1311" s="72"/>
      <c r="CP1311" s="72"/>
      <c r="CQ1311" s="72"/>
      <c r="CR1311" s="72"/>
      <c r="CS1311" s="72"/>
      <c r="CT1311" s="72"/>
      <c r="CU1311" s="72"/>
      <c r="CV1311" s="72"/>
      <c r="CW1311" s="72"/>
      <c r="CX1311" s="72"/>
      <c r="CY1311" s="72"/>
      <c r="CZ1311" s="72"/>
      <c r="DA1311" s="72"/>
      <c r="DB1311" s="72"/>
      <c r="DC1311" s="72"/>
      <c r="DD1311" s="72"/>
      <c r="DE1311" s="72"/>
      <c r="DF1311" s="72"/>
      <c r="DG1311" s="72"/>
      <c r="DH1311" s="78">
        <f t="shared" si="651"/>
        <v>95.160070000000005</v>
      </c>
      <c r="DJ1311" s="96">
        <f t="shared" si="652"/>
        <v>4.8399299999999954</v>
      </c>
      <c r="DK1311" s="72"/>
      <c r="DL1311" s="51" t="s">
        <v>3338</v>
      </c>
      <c r="DO1311" s="358"/>
      <c r="DP1311" s="72"/>
      <c r="DQ1311" s="374">
        <v>4.84</v>
      </c>
      <c r="DR1311" s="72">
        <v>0.09</v>
      </c>
      <c r="DU1311" s="52"/>
      <c r="DX1311" s="75">
        <f t="shared" si="653"/>
        <v>40.28076061734717</v>
      </c>
      <c r="DY1311" s="51">
        <f t="shared" si="654"/>
        <v>0</v>
      </c>
      <c r="DZ1311" s="75">
        <f t="shared" si="655"/>
        <v>2.9157607807560462</v>
      </c>
      <c r="EA1311" s="51">
        <f t="shared" si="656"/>
        <v>0</v>
      </c>
      <c r="EB1311" s="75">
        <f t="shared" si="657"/>
        <v>4.6436283621901486</v>
      </c>
      <c r="EC1311" s="51">
        <f t="shared" si="658"/>
        <v>0</v>
      </c>
      <c r="ED1311" s="75">
        <f t="shared" si="659"/>
        <v>9.7192131111294895</v>
      </c>
      <c r="EE1311" s="51">
        <f t="shared" si="660"/>
        <v>0</v>
      </c>
      <c r="EF1311" s="75">
        <f t="shared" si="661"/>
        <v>0</v>
      </c>
      <c r="EG1311" s="51" t="e">
        <f t="shared" si="662"/>
        <v>#DIV/0!</v>
      </c>
      <c r="EH1311" s="75">
        <f t="shared" si="663"/>
        <v>17.170647310368729</v>
      </c>
      <c r="EI1311" s="51">
        <f t="shared" si="664"/>
        <v>0</v>
      </c>
      <c r="EJ1311" s="75">
        <f t="shared" si="665"/>
        <v>13.822919634254157</v>
      </c>
      <c r="EK1311" s="51">
        <f t="shared" si="666"/>
        <v>0</v>
      </c>
      <c r="EL1311" s="75">
        <f t="shared" si="667"/>
        <v>3.9956780191523609</v>
      </c>
      <c r="EM1311" s="51">
        <f t="shared" si="668"/>
        <v>0</v>
      </c>
      <c r="EN1311" s="75">
        <f t="shared" si="669"/>
        <v>1.5118736251455049</v>
      </c>
      <c r="EO1311" s="51">
        <f t="shared" si="670"/>
        <v>0</v>
      </c>
      <c r="EP1311" s="75">
        <f t="shared" si="671"/>
        <v>1.4038871556105412</v>
      </c>
      <c r="EQ1311" s="51">
        <f t="shared" si="672"/>
        <v>0</v>
      </c>
      <c r="ER1311" s="51">
        <f t="shared" si="673"/>
        <v>100</v>
      </c>
      <c r="ES1311" s="51">
        <f t="shared" si="674"/>
        <v>0</v>
      </c>
    </row>
    <row r="1312" spans="1:149" x14ac:dyDescent="0.45">
      <c r="A1312" s="78" t="s">
        <v>1470</v>
      </c>
      <c r="B1312" s="110" t="s">
        <v>857</v>
      </c>
      <c r="C1312" s="51" t="s">
        <v>3725</v>
      </c>
      <c r="D1312" s="51" t="s">
        <v>3722</v>
      </c>
      <c r="E1312" s="78" t="s">
        <v>1121</v>
      </c>
      <c r="F1312" s="78" t="s">
        <v>2154</v>
      </c>
      <c r="G1312" s="72" t="s">
        <v>3375</v>
      </c>
      <c r="H1312" s="78" t="s">
        <v>1100</v>
      </c>
      <c r="I1312" s="78">
        <v>0.125</v>
      </c>
      <c r="J1312" s="300">
        <v>3000</v>
      </c>
      <c r="K1312" s="78">
        <v>100</v>
      </c>
      <c r="L1312" s="300">
        <v>1600</v>
      </c>
      <c r="M1312" s="72">
        <v>10</v>
      </c>
      <c r="O1312" s="88" t="s">
        <v>3262</v>
      </c>
      <c r="P1312" s="72" t="s">
        <v>1374</v>
      </c>
      <c r="AA1312" s="195"/>
      <c r="AB1312" s="195"/>
      <c r="AC1312" s="195"/>
      <c r="AD1312" s="72"/>
      <c r="AE1312" s="316">
        <v>0</v>
      </c>
      <c r="AF1312" s="195"/>
      <c r="AG1312" s="195">
        <v>1</v>
      </c>
      <c r="AH1312" s="72"/>
      <c r="AQ1312" s="174" t="s">
        <v>824</v>
      </c>
      <c r="AR1312" s="53">
        <v>9.7850000000000001</v>
      </c>
      <c r="AS1312" s="53">
        <v>287.60000000000002</v>
      </c>
      <c r="AT1312" s="77"/>
      <c r="AU1312" s="276"/>
      <c r="AV1312" s="276">
        <v>30000</v>
      </c>
      <c r="AW1312" s="276">
        <v>0</v>
      </c>
      <c r="AX1312" s="95"/>
      <c r="AY1312" s="276">
        <v>8628000</v>
      </c>
      <c r="AZ1312" s="95">
        <v>86471.520768400966</v>
      </c>
      <c r="BB1312" s="80" t="s">
        <v>722</v>
      </c>
      <c r="BC1312" s="270" t="s">
        <v>1126</v>
      </c>
      <c r="BD1312" s="72">
        <v>38.085500000000003</v>
      </c>
      <c r="BE1312" s="72"/>
      <c r="BF1312" s="72">
        <v>2.7568600000000001</v>
      </c>
      <c r="BG1312" s="72"/>
      <c r="BH1312" s="72">
        <v>4.3905500000000002</v>
      </c>
      <c r="BI1312" s="72"/>
      <c r="BJ1312" s="72">
        <v>4.2884399999999996</v>
      </c>
      <c r="BK1312" s="72"/>
      <c r="BL1312" s="72"/>
      <c r="BM1312" s="72"/>
      <c r="BN1312" s="72">
        <v>9.1895199999999999</v>
      </c>
      <c r="BO1312" s="72"/>
      <c r="BP1312" s="72"/>
      <c r="BQ1312" s="72"/>
      <c r="BR1312" s="72">
        <v>16.2348</v>
      </c>
      <c r="BS1312" s="72"/>
      <c r="BT1312" s="72"/>
      <c r="BU1312" s="72"/>
      <c r="BV1312" s="72"/>
      <c r="BW1312" s="72"/>
      <c r="BX1312" s="72">
        <v>13.0695</v>
      </c>
      <c r="BY1312" s="72"/>
      <c r="BZ1312" s="72">
        <v>3.7779199999999999</v>
      </c>
      <c r="CA1312" s="72"/>
      <c r="CB1312" s="72">
        <v>1.4294800000000001</v>
      </c>
      <c r="CC1312" s="72"/>
      <c r="CD1312" s="72">
        <v>1.32738</v>
      </c>
      <c r="CE1312" s="72"/>
      <c r="CF1312" s="72"/>
      <c r="CG1312" s="72"/>
      <c r="CH1312" s="72"/>
      <c r="CI1312" s="72"/>
      <c r="CJ1312" s="72"/>
      <c r="CK1312" s="72"/>
      <c r="CL1312" s="72"/>
      <c r="CM1312" s="72"/>
      <c r="CN1312" s="72"/>
      <c r="CO1312" s="72"/>
      <c r="CP1312" s="72"/>
      <c r="CQ1312" s="72"/>
      <c r="CR1312" s="72"/>
      <c r="CS1312" s="72"/>
      <c r="CT1312" s="72"/>
      <c r="CU1312" s="72"/>
      <c r="CV1312" s="72"/>
      <c r="CW1312" s="72"/>
      <c r="CX1312" s="72"/>
      <c r="CY1312" s="72"/>
      <c r="CZ1312" s="72"/>
      <c r="DA1312" s="72"/>
      <c r="DB1312" s="72"/>
      <c r="DC1312" s="72"/>
      <c r="DD1312" s="72"/>
      <c r="DE1312" s="72"/>
      <c r="DF1312" s="72"/>
      <c r="DG1312" s="72"/>
      <c r="DH1312" s="78">
        <f t="shared" si="651"/>
        <v>94.54995000000001</v>
      </c>
      <c r="DJ1312" s="96">
        <f t="shared" si="652"/>
        <v>5.4500499999999903</v>
      </c>
      <c r="DK1312" s="72"/>
      <c r="DL1312" s="51" t="s">
        <v>3338</v>
      </c>
      <c r="DO1312" s="358"/>
      <c r="DP1312" s="72"/>
      <c r="DQ1312" s="374">
        <v>5.45</v>
      </c>
      <c r="DR1312" s="72">
        <v>0.19</v>
      </c>
      <c r="DU1312" s="52"/>
      <c r="DX1312" s="75">
        <f t="shared" si="653"/>
        <v>40.280825108844581</v>
      </c>
      <c r="DY1312" s="51">
        <f t="shared" si="654"/>
        <v>0</v>
      </c>
      <c r="DZ1312" s="75">
        <f t="shared" si="655"/>
        <v>2.9157709760819541</v>
      </c>
      <c r="EA1312" s="51">
        <f t="shared" si="656"/>
        <v>0</v>
      </c>
      <c r="EB1312" s="75">
        <f t="shared" si="657"/>
        <v>4.643630165854133</v>
      </c>
      <c r="EC1312" s="51">
        <f t="shared" si="658"/>
        <v>0</v>
      </c>
      <c r="ED1312" s="75">
        <f t="shared" si="659"/>
        <v>9.719222485046263</v>
      </c>
      <c r="EE1312" s="51">
        <f t="shared" si="660"/>
        <v>0</v>
      </c>
      <c r="EF1312" s="75">
        <f t="shared" si="661"/>
        <v>0</v>
      </c>
      <c r="EG1312" s="51" t="e">
        <f t="shared" si="662"/>
        <v>#DIV/0!</v>
      </c>
      <c r="EH1312" s="75">
        <f t="shared" si="663"/>
        <v>17.170606647597378</v>
      </c>
      <c r="EI1312" s="51">
        <f t="shared" si="664"/>
        <v>0</v>
      </c>
      <c r="EJ1312" s="75">
        <f t="shared" si="665"/>
        <v>13.822852365337049</v>
      </c>
      <c r="EK1312" s="51">
        <f t="shared" si="666"/>
        <v>0</v>
      </c>
      <c r="EL1312" s="75">
        <f t="shared" si="667"/>
        <v>3.9956869358471363</v>
      </c>
      <c r="EM1312" s="51">
        <f t="shared" si="668"/>
        <v>0</v>
      </c>
      <c r="EN1312" s="75">
        <f t="shared" si="669"/>
        <v>1.5118781131031798</v>
      </c>
      <c r="EO1312" s="51">
        <f t="shared" si="670"/>
        <v>0</v>
      </c>
      <c r="EP1312" s="75">
        <f t="shared" si="671"/>
        <v>1.4038928629787746</v>
      </c>
      <c r="EQ1312" s="51">
        <f t="shared" si="672"/>
        <v>0</v>
      </c>
      <c r="ER1312" s="51">
        <f t="shared" si="673"/>
        <v>100</v>
      </c>
      <c r="ES1312" s="51">
        <f t="shared" si="674"/>
        <v>0</v>
      </c>
    </row>
    <row r="1313" spans="1:149" x14ac:dyDescent="0.45">
      <c r="A1313" s="78" t="s">
        <v>1470</v>
      </c>
      <c r="B1313" s="110" t="s">
        <v>857</v>
      </c>
      <c r="C1313" s="51" t="s">
        <v>3725</v>
      </c>
      <c r="D1313" s="51" t="s">
        <v>3722</v>
      </c>
      <c r="E1313" s="78" t="s">
        <v>1121</v>
      </c>
      <c r="F1313" s="78" t="s">
        <v>2155</v>
      </c>
      <c r="G1313" s="72" t="s">
        <v>3375</v>
      </c>
      <c r="H1313" s="78" t="s">
        <v>1100</v>
      </c>
      <c r="I1313" s="78">
        <v>8.3333299999999999E-2</v>
      </c>
      <c r="J1313" s="300">
        <v>3000</v>
      </c>
      <c r="K1313" s="78">
        <v>100</v>
      </c>
      <c r="L1313" s="300">
        <v>1650</v>
      </c>
      <c r="M1313" s="72">
        <v>10</v>
      </c>
      <c r="O1313" s="88" t="s">
        <v>3262</v>
      </c>
      <c r="P1313" s="72" t="s">
        <v>1374</v>
      </c>
      <c r="AA1313" s="195"/>
      <c r="AB1313" s="195"/>
      <c r="AC1313" s="195"/>
      <c r="AD1313" s="72"/>
      <c r="AE1313" s="316">
        <v>0</v>
      </c>
      <c r="AF1313" s="195"/>
      <c r="AG1313" s="195">
        <v>1</v>
      </c>
      <c r="AH1313" s="72"/>
      <c r="AQ1313" s="174" t="s">
        <v>824</v>
      </c>
      <c r="AR1313" s="53">
        <v>9.359</v>
      </c>
      <c r="AS1313" s="53">
        <v>252.3</v>
      </c>
      <c r="AT1313" s="77"/>
      <c r="AU1313" s="276"/>
      <c r="AV1313" s="276">
        <v>30000</v>
      </c>
      <c r="AW1313" s="276">
        <v>0</v>
      </c>
      <c r="AX1313" s="95"/>
      <c r="AY1313" s="276">
        <v>7569000</v>
      </c>
      <c r="AZ1313" s="95">
        <v>75858.013525269693</v>
      </c>
      <c r="BB1313" s="80" t="s">
        <v>722</v>
      </c>
      <c r="BC1313" s="270" t="s">
        <v>1126</v>
      </c>
      <c r="BD1313" s="72">
        <v>37.416800000000002</v>
      </c>
      <c r="BE1313" s="72"/>
      <c r="BF1313" s="72">
        <v>2.7084600000000001</v>
      </c>
      <c r="BG1313" s="72"/>
      <c r="BH1313" s="72">
        <v>4.3134699999999997</v>
      </c>
      <c r="BI1313" s="72"/>
      <c r="BJ1313" s="72">
        <v>4.2131499999999997</v>
      </c>
      <c r="BK1313" s="72"/>
      <c r="BL1313" s="72"/>
      <c r="BM1313" s="72"/>
      <c r="BN1313" s="72">
        <v>9.0281900000000004</v>
      </c>
      <c r="BO1313" s="72"/>
      <c r="BP1313" s="72"/>
      <c r="BQ1313" s="72"/>
      <c r="BR1313" s="72">
        <v>15.9498</v>
      </c>
      <c r="BS1313" s="72"/>
      <c r="BT1313" s="72"/>
      <c r="BU1313" s="72"/>
      <c r="BV1313" s="72"/>
      <c r="BW1313" s="72"/>
      <c r="BX1313" s="72">
        <v>12.8401</v>
      </c>
      <c r="BY1313" s="72"/>
      <c r="BZ1313" s="72">
        <v>3.7115900000000002</v>
      </c>
      <c r="CA1313" s="72"/>
      <c r="CB1313" s="72">
        <v>1.40438</v>
      </c>
      <c r="CC1313" s="72"/>
      <c r="CD1313" s="72">
        <v>1.3040700000000001</v>
      </c>
      <c r="CE1313" s="72"/>
      <c r="CF1313" s="72"/>
      <c r="CG1313" s="72"/>
      <c r="CH1313" s="72"/>
      <c r="CI1313" s="72"/>
      <c r="CJ1313" s="72"/>
      <c r="CK1313" s="72"/>
      <c r="CL1313" s="72"/>
      <c r="CM1313" s="72"/>
      <c r="CN1313" s="72"/>
      <c r="CO1313" s="72"/>
      <c r="CP1313" s="72"/>
      <c r="CQ1313" s="72"/>
      <c r="CR1313" s="72"/>
      <c r="CS1313" s="72"/>
      <c r="CT1313" s="72"/>
      <c r="CU1313" s="72"/>
      <c r="CV1313" s="72"/>
      <c r="CW1313" s="72"/>
      <c r="CX1313" s="72"/>
      <c r="CY1313" s="72"/>
      <c r="CZ1313" s="72"/>
      <c r="DA1313" s="72"/>
      <c r="DB1313" s="72"/>
      <c r="DC1313" s="72"/>
      <c r="DD1313" s="72"/>
      <c r="DE1313" s="72"/>
      <c r="DF1313" s="72"/>
      <c r="DG1313" s="72"/>
      <c r="DH1313" s="78">
        <f t="shared" si="651"/>
        <v>92.890010000000018</v>
      </c>
      <c r="DJ1313" s="96">
        <f t="shared" si="652"/>
        <v>7.109989999999982</v>
      </c>
      <c r="DK1313" s="72"/>
      <c r="DL1313" s="51" t="s">
        <v>3338</v>
      </c>
      <c r="DO1313" s="358"/>
      <c r="DP1313" s="72"/>
      <c r="DQ1313" s="374">
        <v>7.11</v>
      </c>
      <c r="DR1313" s="72">
        <v>0.1</v>
      </c>
      <c r="DU1313" s="52"/>
      <c r="DX1313" s="75">
        <f t="shared" si="653"/>
        <v>40.280757855446453</v>
      </c>
      <c r="DY1313" s="51">
        <f t="shared" si="654"/>
        <v>0</v>
      </c>
      <c r="DZ1313" s="75">
        <f t="shared" si="655"/>
        <v>2.9157710285530163</v>
      </c>
      <c r="EA1313" s="51">
        <f t="shared" si="656"/>
        <v>0</v>
      </c>
      <c r="EB1313" s="75">
        <f t="shared" si="657"/>
        <v>4.6436317532961819</v>
      </c>
      <c r="EC1313" s="51">
        <f t="shared" si="658"/>
        <v>0</v>
      </c>
      <c r="ED1313" s="75">
        <f t="shared" si="659"/>
        <v>9.7192259964230789</v>
      </c>
      <c r="EE1313" s="51">
        <f t="shared" si="660"/>
        <v>0</v>
      </c>
      <c r="EF1313" s="75">
        <f t="shared" si="661"/>
        <v>0</v>
      </c>
      <c r="EG1313" s="51" t="e">
        <f t="shared" si="662"/>
        <v>#DIV/0!</v>
      </c>
      <c r="EH1313" s="75">
        <f t="shared" si="663"/>
        <v>17.170630081749369</v>
      </c>
      <c r="EI1313" s="51">
        <f t="shared" si="664"/>
        <v>0</v>
      </c>
      <c r="EJ1313" s="75">
        <f t="shared" si="665"/>
        <v>13.822907328785943</v>
      </c>
      <c r="EK1313" s="51">
        <f t="shared" si="666"/>
        <v>0</v>
      </c>
      <c r="EL1313" s="75">
        <f t="shared" si="667"/>
        <v>3.9956826358399566</v>
      </c>
      <c r="EM1313" s="51">
        <f t="shared" si="668"/>
        <v>0</v>
      </c>
      <c r="EN1313" s="75">
        <f t="shared" si="669"/>
        <v>1.5118740971176552</v>
      </c>
      <c r="EO1313" s="51">
        <f t="shared" si="670"/>
        <v>0</v>
      </c>
      <c r="EP1313" s="75">
        <f t="shared" si="671"/>
        <v>1.4038861660150534</v>
      </c>
      <c r="EQ1313" s="51">
        <f t="shared" si="672"/>
        <v>0</v>
      </c>
      <c r="ER1313" s="51">
        <f t="shared" si="673"/>
        <v>100</v>
      </c>
      <c r="ES1313" s="51">
        <f t="shared" si="674"/>
        <v>0</v>
      </c>
    </row>
    <row r="1314" spans="1:149" x14ac:dyDescent="0.45">
      <c r="A1314" s="78" t="s">
        <v>1470</v>
      </c>
      <c r="B1314" s="110" t="s">
        <v>857</v>
      </c>
      <c r="C1314" s="51" t="s">
        <v>3726</v>
      </c>
      <c r="D1314" s="51" t="s">
        <v>3723</v>
      </c>
      <c r="E1314" s="78" t="s">
        <v>1121</v>
      </c>
      <c r="F1314" s="78" t="s">
        <v>2156</v>
      </c>
      <c r="G1314" s="72" t="s">
        <v>3375</v>
      </c>
      <c r="H1314" s="78" t="s">
        <v>1100</v>
      </c>
      <c r="I1314" s="78">
        <v>8.3333299999999999E-2</v>
      </c>
      <c r="J1314" s="300">
        <v>1500</v>
      </c>
      <c r="K1314" s="78">
        <v>100</v>
      </c>
      <c r="L1314" s="300">
        <v>1650</v>
      </c>
      <c r="M1314" s="72">
        <v>10</v>
      </c>
      <c r="O1314" s="88" t="s">
        <v>3262</v>
      </c>
      <c r="P1314" s="72" t="s">
        <v>1374</v>
      </c>
      <c r="AA1314" s="195"/>
      <c r="AB1314" s="195"/>
      <c r="AC1314" s="195"/>
      <c r="AD1314" s="72"/>
      <c r="AE1314" s="316">
        <v>0</v>
      </c>
      <c r="AF1314" s="195"/>
      <c r="AG1314" s="195">
        <v>1</v>
      </c>
      <c r="AH1314" s="72"/>
      <c r="AQ1314" s="174" t="s">
        <v>824</v>
      </c>
      <c r="AR1314" s="53">
        <v>2.722</v>
      </c>
      <c r="AS1314" s="53">
        <v>18.059999999999999</v>
      </c>
      <c r="AT1314" s="77"/>
      <c r="AU1314" s="276"/>
      <c r="AV1314" s="276">
        <v>15000</v>
      </c>
      <c r="AW1314" s="276">
        <v>0</v>
      </c>
      <c r="AX1314" s="95"/>
      <c r="AY1314" s="276">
        <v>270900</v>
      </c>
      <c r="AZ1314" s="95">
        <v>2732.9739186461334</v>
      </c>
      <c r="BB1314" s="80" t="s">
        <v>722</v>
      </c>
      <c r="BC1314" s="270" t="s">
        <v>1126</v>
      </c>
      <c r="BD1314" s="72">
        <v>48.155099999999997</v>
      </c>
      <c r="BE1314" s="72"/>
      <c r="BF1314" s="72">
        <v>2.2431899999999998</v>
      </c>
      <c r="BG1314" s="72"/>
      <c r="BH1314" s="72">
        <v>13.057499999999999</v>
      </c>
      <c r="BI1314" s="72"/>
      <c r="BJ1314" s="72">
        <v>1.28322</v>
      </c>
      <c r="BK1314" s="72"/>
      <c r="BL1314" s="72"/>
      <c r="BM1314" s="72"/>
      <c r="BN1314" s="72">
        <v>9.5115200000000009</v>
      </c>
      <c r="BO1314" s="72"/>
      <c r="BP1314" s="72"/>
      <c r="BQ1314" s="72"/>
      <c r="BR1314" s="72">
        <v>10.1972</v>
      </c>
      <c r="BS1314" s="72"/>
      <c r="BT1314" s="72"/>
      <c r="BU1314" s="72"/>
      <c r="BV1314" s="72"/>
      <c r="BW1314" s="72"/>
      <c r="BX1314" s="72">
        <v>10.7066</v>
      </c>
      <c r="BY1314" s="72"/>
      <c r="BZ1314" s="72">
        <v>2.1060500000000002</v>
      </c>
      <c r="CA1314" s="72"/>
      <c r="CB1314" s="72">
        <v>0.49957499999999999</v>
      </c>
      <c r="CC1314" s="72"/>
      <c r="CD1314" s="72"/>
      <c r="CE1314" s="72"/>
      <c r="CF1314" s="72"/>
      <c r="CG1314" s="72"/>
      <c r="CH1314" s="72"/>
      <c r="CI1314" s="72"/>
      <c r="CJ1314" s="72"/>
      <c r="CK1314" s="72"/>
      <c r="CL1314" s="72"/>
      <c r="CM1314" s="72"/>
      <c r="CN1314" s="72"/>
      <c r="CO1314" s="72"/>
      <c r="CP1314" s="72"/>
      <c r="CQ1314" s="72"/>
      <c r="CR1314" s="72"/>
      <c r="CS1314" s="72"/>
      <c r="CT1314" s="72"/>
      <c r="CU1314" s="72"/>
      <c r="CV1314" s="72"/>
      <c r="CW1314" s="72"/>
      <c r="CX1314" s="72"/>
      <c r="CY1314" s="72"/>
      <c r="CZ1314" s="72"/>
      <c r="DA1314" s="72"/>
      <c r="DB1314" s="72"/>
      <c r="DC1314" s="72"/>
      <c r="DD1314" s="72"/>
      <c r="DE1314" s="72"/>
      <c r="DF1314" s="72"/>
      <c r="DG1314" s="72"/>
      <c r="DH1314" s="78">
        <f t="shared" si="651"/>
        <v>97.759954999999977</v>
      </c>
      <c r="DJ1314" s="96">
        <f t="shared" si="652"/>
        <v>2.2400450000000234</v>
      </c>
      <c r="DK1314" s="72"/>
      <c r="DL1314" s="51" t="s">
        <v>3338</v>
      </c>
      <c r="DO1314" s="358"/>
      <c r="DP1314" s="72"/>
      <c r="DQ1314" s="374">
        <v>2.2400000000000002</v>
      </c>
      <c r="DR1314" s="72">
        <v>0.09</v>
      </c>
      <c r="DU1314" s="52"/>
      <c r="DX1314" s="75">
        <f t="shared" si="653"/>
        <v>49.258512854266364</v>
      </c>
      <c r="DY1314" s="51">
        <f t="shared" si="654"/>
        <v>0</v>
      </c>
      <c r="DZ1314" s="75">
        <f t="shared" si="655"/>
        <v>2.2945898450955715</v>
      </c>
      <c r="EA1314" s="51">
        <f t="shared" si="656"/>
        <v>0</v>
      </c>
      <c r="EB1314" s="75">
        <f t="shared" si="657"/>
        <v>13.356696000934127</v>
      </c>
      <c r="EC1314" s="51">
        <f t="shared" si="658"/>
        <v>0</v>
      </c>
      <c r="ED1314" s="75">
        <f t="shared" si="659"/>
        <v>9.7294643803794738</v>
      </c>
      <c r="EE1314" s="51">
        <f t="shared" si="660"/>
        <v>0</v>
      </c>
      <c r="EF1314" s="75">
        <f t="shared" si="661"/>
        <v>0</v>
      </c>
      <c r="EG1314" s="51" t="e">
        <f t="shared" si="662"/>
        <v>#DIV/0!</v>
      </c>
      <c r="EH1314" s="75">
        <f t="shared" si="663"/>
        <v>10.430855865267127</v>
      </c>
      <c r="EI1314" s="51">
        <f t="shared" si="664"/>
        <v>0</v>
      </c>
      <c r="EJ1314" s="75">
        <f t="shared" si="665"/>
        <v>10.951928118215687</v>
      </c>
      <c r="EK1314" s="51">
        <f t="shared" si="666"/>
        <v>0</v>
      </c>
      <c r="EL1314" s="75">
        <f t="shared" si="667"/>
        <v>2.1543074564631302</v>
      </c>
      <c r="EM1314" s="51">
        <f t="shared" si="668"/>
        <v>0</v>
      </c>
      <c r="EN1314" s="75">
        <f t="shared" si="669"/>
        <v>0.51102212557278703</v>
      </c>
      <c r="EO1314" s="51">
        <f t="shared" si="670"/>
        <v>0</v>
      </c>
      <c r="EP1314" s="75">
        <f t="shared" si="671"/>
        <v>0</v>
      </c>
      <c r="EQ1314" s="51" t="e">
        <f t="shared" si="672"/>
        <v>#DIV/0!</v>
      </c>
      <c r="ER1314" s="51">
        <f t="shared" si="673"/>
        <v>100</v>
      </c>
      <c r="ES1314" s="51">
        <f t="shared" si="674"/>
        <v>0</v>
      </c>
    </row>
    <row r="1315" spans="1:149" x14ac:dyDescent="0.45">
      <c r="A1315" s="78" t="s">
        <v>1470</v>
      </c>
      <c r="B1315" s="110" t="s">
        <v>857</v>
      </c>
      <c r="C1315" s="51" t="s">
        <v>3726</v>
      </c>
      <c r="D1315" s="51" t="s">
        <v>3723</v>
      </c>
      <c r="E1315" s="78" t="s">
        <v>1121</v>
      </c>
      <c r="F1315" s="78" t="s">
        <v>2157</v>
      </c>
      <c r="G1315" s="72" t="s">
        <v>3375</v>
      </c>
      <c r="H1315" s="78" t="s">
        <v>1100</v>
      </c>
      <c r="I1315" s="78">
        <v>8.3333299999999999E-2</v>
      </c>
      <c r="J1315" s="300">
        <v>2000</v>
      </c>
      <c r="K1315" s="78">
        <v>100</v>
      </c>
      <c r="L1315" s="300">
        <v>1650</v>
      </c>
      <c r="M1315" s="72">
        <v>10</v>
      </c>
      <c r="O1315" s="88" t="s">
        <v>3262</v>
      </c>
      <c r="P1315" s="72" t="s">
        <v>1374</v>
      </c>
      <c r="AA1315" s="195"/>
      <c r="AB1315" s="195"/>
      <c r="AC1315" s="195"/>
      <c r="AD1315" s="72"/>
      <c r="AE1315" s="316">
        <v>0</v>
      </c>
      <c r="AF1315" s="195"/>
      <c r="AG1315" s="195">
        <v>1</v>
      </c>
      <c r="AH1315" s="72"/>
      <c r="AQ1315" s="174" t="s">
        <v>824</v>
      </c>
      <c r="AR1315" s="53">
        <v>4.1020000000000003</v>
      </c>
      <c r="AS1315" s="53">
        <v>44.8</v>
      </c>
      <c r="AT1315" s="77"/>
      <c r="AU1315" s="276"/>
      <c r="AV1315" s="276">
        <v>20000</v>
      </c>
      <c r="AW1315" s="276">
        <v>0</v>
      </c>
      <c r="AX1315" s="95"/>
      <c r="AY1315" s="276">
        <v>896000</v>
      </c>
      <c r="AZ1315" s="95">
        <v>9004.6885565243174</v>
      </c>
      <c r="BB1315" s="80" t="s">
        <v>722</v>
      </c>
      <c r="BC1315" s="270" t="s">
        <v>1126</v>
      </c>
      <c r="BD1315" s="72">
        <v>47.997500000000002</v>
      </c>
      <c r="BE1315" s="72"/>
      <c r="BF1315" s="72">
        <v>2.2358500000000001</v>
      </c>
      <c r="BG1315" s="72"/>
      <c r="BH1315" s="72">
        <v>13.014799999999999</v>
      </c>
      <c r="BI1315" s="72"/>
      <c r="BJ1315" s="72">
        <v>1.27902</v>
      </c>
      <c r="BK1315" s="72"/>
      <c r="BL1315" s="72"/>
      <c r="BM1315" s="72"/>
      <c r="BN1315" s="72">
        <v>9.4803800000000003</v>
      </c>
      <c r="BO1315" s="72"/>
      <c r="BP1315" s="72"/>
      <c r="BQ1315" s="72"/>
      <c r="BR1315" s="72">
        <v>10.1638</v>
      </c>
      <c r="BS1315" s="72"/>
      <c r="BT1315" s="72"/>
      <c r="BU1315" s="72"/>
      <c r="BV1315" s="72"/>
      <c r="BW1315" s="72"/>
      <c r="BX1315" s="72">
        <v>10.6715</v>
      </c>
      <c r="BY1315" s="72"/>
      <c r="BZ1315" s="72">
        <v>2.0991599999999999</v>
      </c>
      <c r="CA1315" s="72"/>
      <c r="CB1315" s="72">
        <v>0.49793999999999999</v>
      </c>
      <c r="CC1315" s="72"/>
      <c r="CD1315" s="72"/>
      <c r="CE1315" s="72"/>
      <c r="CF1315" s="72"/>
      <c r="CG1315" s="72"/>
      <c r="CH1315" s="72"/>
      <c r="CI1315" s="72"/>
      <c r="CJ1315" s="72"/>
      <c r="CK1315" s="72"/>
      <c r="CL1315" s="72"/>
      <c r="CM1315" s="72"/>
      <c r="CN1315" s="72"/>
      <c r="CO1315" s="72"/>
      <c r="CP1315" s="72"/>
      <c r="CQ1315" s="72"/>
      <c r="CR1315" s="72"/>
      <c r="CS1315" s="72"/>
      <c r="CT1315" s="72"/>
      <c r="CU1315" s="72"/>
      <c r="CV1315" s="72"/>
      <c r="CW1315" s="72"/>
      <c r="CX1315" s="72"/>
      <c r="CY1315" s="72"/>
      <c r="CZ1315" s="72"/>
      <c r="DA1315" s="72"/>
      <c r="DB1315" s="72"/>
      <c r="DC1315" s="72"/>
      <c r="DD1315" s="72"/>
      <c r="DE1315" s="72"/>
      <c r="DF1315" s="72"/>
      <c r="DG1315" s="72"/>
      <c r="DH1315" s="78">
        <f t="shared" si="651"/>
        <v>97.439949999999982</v>
      </c>
      <c r="DJ1315" s="96">
        <f t="shared" si="652"/>
        <v>2.5600500000000181</v>
      </c>
      <c r="DK1315" s="72"/>
      <c r="DL1315" s="51" t="s">
        <v>3338</v>
      </c>
      <c r="DO1315" s="358"/>
      <c r="DP1315" s="72"/>
      <c r="DQ1315" s="374">
        <v>2.56</v>
      </c>
      <c r="DR1315" s="72">
        <v>0.05</v>
      </c>
      <c r="DU1315" s="52"/>
      <c r="DX1315" s="75">
        <f t="shared" si="653"/>
        <v>49.258543338743515</v>
      </c>
      <c r="DY1315" s="51">
        <f t="shared" si="654"/>
        <v>0</v>
      </c>
      <c r="DZ1315" s="75">
        <f t="shared" si="655"/>
        <v>2.2945927209527515</v>
      </c>
      <c r="EA1315" s="51">
        <f t="shared" si="656"/>
        <v>0</v>
      </c>
      <c r="EB1315" s="75">
        <f t="shared" si="657"/>
        <v>13.356739201939247</v>
      </c>
      <c r="EC1315" s="51">
        <f t="shared" si="658"/>
        <v>0</v>
      </c>
      <c r="ED1315" s="75">
        <f t="shared" si="659"/>
        <v>9.7294590155270004</v>
      </c>
      <c r="EE1315" s="51">
        <f t="shared" si="660"/>
        <v>0</v>
      </c>
      <c r="EF1315" s="75">
        <f t="shared" si="661"/>
        <v>0</v>
      </c>
      <c r="EG1315" s="51" t="e">
        <f t="shared" si="662"/>
        <v>#DIV/0!</v>
      </c>
      <c r="EH1315" s="75">
        <f t="shared" si="663"/>
        <v>10.430834580682772</v>
      </c>
      <c r="EI1315" s="51">
        <f t="shared" si="664"/>
        <v>0</v>
      </c>
      <c r="EJ1315" s="75">
        <f t="shared" si="665"/>
        <v>10.951873435895648</v>
      </c>
      <c r="EK1315" s="51">
        <f t="shared" si="666"/>
        <v>0</v>
      </c>
      <c r="EL1315" s="75">
        <f t="shared" si="667"/>
        <v>2.1543114502829694</v>
      </c>
      <c r="EM1315" s="51">
        <f t="shared" si="668"/>
        <v>0</v>
      </c>
      <c r="EN1315" s="75">
        <f t="shared" si="669"/>
        <v>0.51102242971183798</v>
      </c>
      <c r="EO1315" s="51">
        <f t="shared" si="670"/>
        <v>0</v>
      </c>
      <c r="EP1315" s="75">
        <f t="shared" si="671"/>
        <v>0</v>
      </c>
      <c r="EQ1315" s="51" t="e">
        <f t="shared" si="672"/>
        <v>#DIV/0!</v>
      </c>
      <c r="ER1315" s="51">
        <f t="shared" si="673"/>
        <v>100</v>
      </c>
      <c r="ES1315" s="51">
        <f t="shared" si="674"/>
        <v>0</v>
      </c>
    </row>
    <row r="1316" spans="1:149" x14ac:dyDescent="0.45">
      <c r="A1316" s="78" t="s">
        <v>1470</v>
      </c>
      <c r="B1316" s="110" t="s">
        <v>857</v>
      </c>
      <c r="C1316" s="51" t="s">
        <v>3726</v>
      </c>
      <c r="D1316" s="51" t="s">
        <v>3723</v>
      </c>
      <c r="E1316" s="78" t="s">
        <v>1121</v>
      </c>
      <c r="F1316" s="78" t="s">
        <v>2158</v>
      </c>
      <c r="G1316" s="72" t="s">
        <v>3375</v>
      </c>
      <c r="H1316" s="78" t="s">
        <v>1100</v>
      </c>
      <c r="I1316" s="78">
        <v>0.25</v>
      </c>
      <c r="J1316" s="300">
        <v>3000</v>
      </c>
      <c r="K1316" s="78">
        <v>100</v>
      </c>
      <c r="L1316" s="300">
        <v>1450</v>
      </c>
      <c r="M1316" s="72">
        <v>10</v>
      </c>
      <c r="O1316" s="88" t="s">
        <v>3262</v>
      </c>
      <c r="P1316" s="72" t="s">
        <v>1374</v>
      </c>
      <c r="AA1316" s="195"/>
      <c r="AB1316" s="195"/>
      <c r="AC1316" s="195"/>
      <c r="AD1316" s="72"/>
      <c r="AE1316" s="316">
        <v>0</v>
      </c>
      <c r="AF1316" s="195"/>
      <c r="AG1316" s="195">
        <v>1</v>
      </c>
      <c r="AH1316" s="72"/>
      <c r="AQ1316" s="174" t="s">
        <v>824</v>
      </c>
      <c r="AR1316" s="53">
        <v>11.3</v>
      </c>
      <c r="AS1316" s="53">
        <v>444.3</v>
      </c>
      <c r="AT1316" s="77"/>
      <c r="AU1316" s="276"/>
      <c r="AV1316" s="276">
        <v>30000</v>
      </c>
      <c r="AW1316" s="276">
        <v>0</v>
      </c>
      <c r="AX1316" s="95"/>
      <c r="AY1316" s="276">
        <v>13329000</v>
      </c>
      <c r="AZ1316" s="95">
        <v>133585.87161822166</v>
      </c>
      <c r="BB1316" s="80" t="s">
        <v>722</v>
      </c>
      <c r="BC1316" s="270" t="s">
        <v>1126</v>
      </c>
      <c r="BD1316" s="72">
        <v>48.440800000000003</v>
      </c>
      <c r="BE1316" s="72"/>
      <c r="BF1316" s="72">
        <v>2.2565</v>
      </c>
      <c r="BG1316" s="72"/>
      <c r="BH1316" s="72">
        <v>13.135</v>
      </c>
      <c r="BI1316" s="72"/>
      <c r="BJ1316" s="72">
        <v>1.29084</v>
      </c>
      <c r="BK1316" s="72"/>
      <c r="BL1316" s="72"/>
      <c r="BM1316" s="72"/>
      <c r="BN1316" s="72">
        <v>9.5679499999999997</v>
      </c>
      <c r="BO1316" s="72"/>
      <c r="BP1316" s="72"/>
      <c r="BQ1316" s="72"/>
      <c r="BR1316" s="72">
        <v>10.2577</v>
      </c>
      <c r="BS1316" s="72"/>
      <c r="BT1316" s="72"/>
      <c r="BU1316" s="72"/>
      <c r="BV1316" s="72"/>
      <c r="BW1316" s="72"/>
      <c r="BX1316" s="72">
        <v>10.770099999999999</v>
      </c>
      <c r="BY1316" s="72"/>
      <c r="BZ1316" s="72">
        <v>2.1185499999999999</v>
      </c>
      <c r="CA1316" s="72"/>
      <c r="CB1316" s="72">
        <v>0.50253899999999996</v>
      </c>
      <c r="CC1316" s="72"/>
      <c r="CD1316" s="72"/>
      <c r="CE1316" s="72"/>
      <c r="CF1316" s="72"/>
      <c r="CG1316" s="72"/>
      <c r="CH1316" s="72"/>
      <c r="CI1316" s="72"/>
      <c r="CJ1316" s="72"/>
      <c r="CK1316" s="72"/>
      <c r="CL1316" s="72"/>
      <c r="CM1316" s="72"/>
      <c r="CN1316" s="72"/>
      <c r="CO1316" s="72"/>
      <c r="CP1316" s="72"/>
      <c r="CQ1316" s="72"/>
      <c r="CR1316" s="72"/>
      <c r="CS1316" s="72"/>
      <c r="CT1316" s="72"/>
      <c r="CU1316" s="72"/>
      <c r="CV1316" s="72"/>
      <c r="CW1316" s="72"/>
      <c r="CX1316" s="72"/>
      <c r="CY1316" s="72"/>
      <c r="CZ1316" s="72"/>
      <c r="DA1316" s="72"/>
      <c r="DB1316" s="72"/>
      <c r="DC1316" s="72"/>
      <c r="DD1316" s="72"/>
      <c r="DE1316" s="72"/>
      <c r="DF1316" s="72"/>
      <c r="DG1316" s="72"/>
      <c r="DH1316" s="78">
        <f t="shared" si="651"/>
        <v>98.339979</v>
      </c>
      <c r="DJ1316" s="96">
        <f t="shared" si="652"/>
        <v>1.6600210000000004</v>
      </c>
      <c r="DK1316" s="72"/>
      <c r="DL1316" s="51" t="s">
        <v>3338</v>
      </c>
      <c r="DO1316" s="358"/>
      <c r="DP1316" s="72"/>
      <c r="DQ1316" s="374">
        <v>1.66</v>
      </c>
      <c r="DR1316" s="72">
        <v>0.06</v>
      </c>
      <c r="DU1316" s="52"/>
      <c r="DX1316" s="75">
        <f t="shared" si="653"/>
        <v>49.258501468665159</v>
      </c>
      <c r="DY1316" s="51">
        <f t="shared" si="654"/>
        <v>0</v>
      </c>
      <c r="DZ1316" s="75">
        <f t="shared" si="655"/>
        <v>2.2945906872727724</v>
      </c>
      <c r="EA1316" s="51">
        <f t="shared" si="656"/>
        <v>0</v>
      </c>
      <c r="EB1316" s="75">
        <f t="shared" si="657"/>
        <v>13.356724430457728</v>
      </c>
      <c r="EC1316" s="51">
        <f t="shared" si="658"/>
        <v>0</v>
      </c>
      <c r="ED1316" s="75">
        <f t="shared" si="659"/>
        <v>9.7294610974037319</v>
      </c>
      <c r="EE1316" s="51">
        <f t="shared" si="660"/>
        <v>0</v>
      </c>
      <c r="EF1316" s="75">
        <f t="shared" si="661"/>
        <v>0</v>
      </c>
      <c r="EG1316" s="51" t="e">
        <f t="shared" si="662"/>
        <v>#DIV/0!</v>
      </c>
      <c r="EH1316" s="75">
        <f t="shared" si="663"/>
        <v>10.430854373072421</v>
      </c>
      <c r="EI1316" s="51">
        <f t="shared" si="664"/>
        <v>0</v>
      </c>
      <c r="EJ1316" s="75">
        <f t="shared" si="665"/>
        <v>10.95190390471814</v>
      </c>
      <c r="EK1316" s="51">
        <f t="shared" si="666"/>
        <v>0</v>
      </c>
      <c r="EL1316" s="75">
        <f t="shared" si="667"/>
        <v>2.1543120321390345</v>
      </c>
      <c r="EM1316" s="51">
        <f t="shared" si="668"/>
        <v>0</v>
      </c>
      <c r="EN1316" s="75">
        <f t="shared" si="669"/>
        <v>0.51102207373869779</v>
      </c>
      <c r="EO1316" s="51">
        <f t="shared" si="670"/>
        <v>0</v>
      </c>
      <c r="EP1316" s="75">
        <f t="shared" si="671"/>
        <v>0</v>
      </c>
      <c r="EQ1316" s="51" t="e">
        <f t="shared" si="672"/>
        <v>#DIV/0!</v>
      </c>
      <c r="ER1316" s="51">
        <f t="shared" si="673"/>
        <v>100</v>
      </c>
      <c r="ES1316" s="51">
        <f t="shared" si="674"/>
        <v>0</v>
      </c>
    </row>
    <row r="1317" spans="1:149" x14ac:dyDescent="0.45">
      <c r="A1317" s="78" t="s">
        <v>1470</v>
      </c>
      <c r="B1317" s="110" t="s">
        <v>857</v>
      </c>
      <c r="C1317" s="51" t="s">
        <v>3726</v>
      </c>
      <c r="D1317" s="51" t="s">
        <v>3723</v>
      </c>
      <c r="E1317" s="78" t="s">
        <v>1121</v>
      </c>
      <c r="F1317" s="78" t="s">
        <v>2159</v>
      </c>
      <c r="G1317" s="72" t="s">
        <v>3375</v>
      </c>
      <c r="H1317" s="78" t="s">
        <v>1100</v>
      </c>
      <c r="I1317" s="78">
        <v>0.16666700000000001</v>
      </c>
      <c r="J1317" s="300">
        <v>3000</v>
      </c>
      <c r="K1317" s="78">
        <v>100</v>
      </c>
      <c r="L1317" s="300">
        <v>1550</v>
      </c>
      <c r="M1317" s="72">
        <v>10</v>
      </c>
      <c r="O1317" s="88" t="s">
        <v>3262</v>
      </c>
      <c r="P1317" s="72" t="s">
        <v>1374</v>
      </c>
      <c r="AA1317" s="195"/>
      <c r="AB1317" s="195"/>
      <c r="AC1317" s="195"/>
      <c r="AD1317" s="72"/>
      <c r="AE1317" s="316">
        <v>0</v>
      </c>
      <c r="AF1317" s="195"/>
      <c r="AG1317" s="195">
        <v>1</v>
      </c>
      <c r="AH1317" s="72"/>
      <c r="AQ1317" s="174" t="s">
        <v>824</v>
      </c>
      <c r="AR1317" s="53">
        <v>10.25</v>
      </c>
      <c r="AS1317" s="53">
        <v>330</v>
      </c>
      <c r="AT1317" s="77"/>
      <c r="AU1317" s="276"/>
      <c r="AV1317" s="276">
        <v>30000</v>
      </c>
      <c r="AW1317" s="276">
        <v>0</v>
      </c>
      <c r="AX1317" s="95"/>
      <c r="AY1317" s="276">
        <v>9900000</v>
      </c>
      <c r="AZ1317" s="95">
        <v>99219.756097261197</v>
      </c>
      <c r="BB1317" s="80" t="s">
        <v>722</v>
      </c>
      <c r="BC1317" s="270" t="s">
        <v>1126</v>
      </c>
      <c r="BD1317" s="72">
        <v>48.376800000000003</v>
      </c>
      <c r="BE1317" s="72"/>
      <c r="BF1317" s="72">
        <v>2.25352</v>
      </c>
      <c r="BG1317" s="72"/>
      <c r="BH1317" s="72">
        <v>13.117599999999999</v>
      </c>
      <c r="BI1317" s="72"/>
      <c r="BJ1317" s="72">
        <v>1.2891300000000001</v>
      </c>
      <c r="BK1317" s="72"/>
      <c r="BL1317" s="72"/>
      <c r="BM1317" s="72"/>
      <c r="BN1317" s="72">
        <v>9.5553000000000008</v>
      </c>
      <c r="BO1317" s="72"/>
      <c r="BP1317" s="72"/>
      <c r="BQ1317" s="72"/>
      <c r="BR1317" s="72">
        <v>10.2441</v>
      </c>
      <c r="BS1317" s="72"/>
      <c r="BT1317" s="72"/>
      <c r="BU1317" s="72"/>
      <c r="BV1317" s="72"/>
      <c r="BW1317" s="72"/>
      <c r="BX1317" s="72">
        <v>10.7559</v>
      </c>
      <c r="BY1317" s="72"/>
      <c r="BZ1317" s="72">
        <v>2.1157499999999998</v>
      </c>
      <c r="CA1317" s="72"/>
      <c r="CB1317" s="72">
        <v>0.50187499999999996</v>
      </c>
      <c r="CC1317" s="72"/>
      <c r="CD1317" s="72"/>
      <c r="CE1317" s="72"/>
      <c r="CF1317" s="72"/>
      <c r="CG1317" s="72"/>
      <c r="CH1317" s="72"/>
      <c r="CI1317" s="72"/>
      <c r="CJ1317" s="72"/>
      <c r="CK1317" s="72"/>
      <c r="CL1317" s="72"/>
      <c r="CM1317" s="72"/>
      <c r="CN1317" s="72"/>
      <c r="CO1317" s="72"/>
      <c r="CP1317" s="72"/>
      <c r="CQ1317" s="72"/>
      <c r="CR1317" s="72"/>
      <c r="CS1317" s="72"/>
      <c r="CT1317" s="72"/>
      <c r="CU1317" s="72"/>
      <c r="CV1317" s="72"/>
      <c r="CW1317" s="72"/>
      <c r="CX1317" s="72"/>
      <c r="CY1317" s="72"/>
      <c r="CZ1317" s="72"/>
      <c r="DA1317" s="72"/>
      <c r="DB1317" s="72"/>
      <c r="DC1317" s="72"/>
      <c r="DD1317" s="72"/>
      <c r="DE1317" s="72"/>
      <c r="DF1317" s="72"/>
      <c r="DG1317" s="72"/>
      <c r="DH1317" s="78">
        <f t="shared" si="651"/>
        <v>98.209975000000014</v>
      </c>
      <c r="DJ1317" s="96">
        <f t="shared" si="652"/>
        <v>1.7900249999999858</v>
      </c>
      <c r="DK1317" s="72"/>
      <c r="DL1317" s="51" t="s">
        <v>3338</v>
      </c>
      <c r="DO1317" s="358"/>
      <c r="DP1317" s="72"/>
      <c r="DQ1317" s="374">
        <v>1.79</v>
      </c>
      <c r="DR1317" s="72">
        <v>0.08</v>
      </c>
      <c r="DU1317" s="52"/>
      <c r="DX1317" s="75">
        <f t="shared" si="653"/>
        <v>49.258540183927337</v>
      </c>
      <c r="DY1317" s="51">
        <f t="shared" si="654"/>
        <v>0</v>
      </c>
      <c r="DZ1317" s="75">
        <f t="shared" si="655"/>
        <v>2.294593802717086</v>
      </c>
      <c r="EA1317" s="51">
        <f t="shared" si="656"/>
        <v>0</v>
      </c>
      <c r="EB1317" s="75">
        <f t="shared" si="657"/>
        <v>13.356688055363009</v>
      </c>
      <c r="EC1317" s="51">
        <f t="shared" si="658"/>
        <v>0</v>
      </c>
      <c r="ED1317" s="75">
        <f t="shared" si="659"/>
        <v>9.7294597621066483</v>
      </c>
      <c r="EE1317" s="51">
        <f t="shared" si="660"/>
        <v>0</v>
      </c>
      <c r="EF1317" s="75">
        <f t="shared" si="661"/>
        <v>0</v>
      </c>
      <c r="EG1317" s="51" t="e">
        <f t="shared" si="662"/>
        <v>#DIV/0!</v>
      </c>
      <c r="EH1317" s="75">
        <f t="shared" si="663"/>
        <v>10.430814181553348</v>
      </c>
      <c r="EI1317" s="51">
        <f t="shared" si="664"/>
        <v>0</v>
      </c>
      <c r="EJ1317" s="75">
        <f t="shared" si="665"/>
        <v>10.951942508894843</v>
      </c>
      <c r="EK1317" s="51">
        <f t="shared" si="666"/>
        <v>0</v>
      </c>
      <c r="EL1317" s="75">
        <f t="shared" si="667"/>
        <v>2.1543127365626553</v>
      </c>
      <c r="EM1317" s="51">
        <f t="shared" si="668"/>
        <v>0</v>
      </c>
      <c r="EN1317" s="75">
        <f t="shared" si="669"/>
        <v>0.511022429238985</v>
      </c>
      <c r="EO1317" s="51">
        <f t="shared" si="670"/>
        <v>0</v>
      </c>
      <c r="EP1317" s="75">
        <f t="shared" si="671"/>
        <v>0</v>
      </c>
      <c r="EQ1317" s="51" t="e">
        <f t="shared" si="672"/>
        <v>#DIV/0!</v>
      </c>
      <c r="ER1317" s="51">
        <f t="shared" si="673"/>
        <v>100</v>
      </c>
      <c r="ES1317" s="51">
        <f t="shared" si="674"/>
        <v>0</v>
      </c>
    </row>
    <row r="1318" spans="1:149" x14ac:dyDescent="0.45">
      <c r="A1318" s="78" t="s">
        <v>1470</v>
      </c>
      <c r="B1318" s="110" t="s">
        <v>857</v>
      </c>
      <c r="C1318" s="51" t="s">
        <v>3726</v>
      </c>
      <c r="D1318" s="51" t="s">
        <v>3723</v>
      </c>
      <c r="E1318" s="78" t="s">
        <v>1121</v>
      </c>
      <c r="F1318" s="78" t="s">
        <v>2160</v>
      </c>
      <c r="G1318" s="72" t="s">
        <v>3375</v>
      </c>
      <c r="H1318" s="78" t="s">
        <v>1100</v>
      </c>
      <c r="I1318" s="78">
        <v>8.3333299999999999E-2</v>
      </c>
      <c r="J1318" s="300">
        <v>3000</v>
      </c>
      <c r="K1318" s="78">
        <v>100</v>
      </c>
      <c r="L1318" s="300">
        <v>1650</v>
      </c>
      <c r="M1318" s="72">
        <v>10</v>
      </c>
      <c r="O1318" s="88" t="s">
        <v>3262</v>
      </c>
      <c r="P1318" s="72" t="s">
        <v>1374</v>
      </c>
      <c r="AA1318" s="195"/>
      <c r="AB1318" s="195"/>
      <c r="AC1318" s="195"/>
      <c r="AD1318" s="72"/>
      <c r="AE1318" s="316">
        <v>0</v>
      </c>
      <c r="AF1318" s="195"/>
      <c r="AG1318" s="195">
        <v>1</v>
      </c>
      <c r="AH1318" s="72"/>
      <c r="AQ1318" s="174" t="s">
        <v>824</v>
      </c>
      <c r="AR1318" s="53">
        <v>9.359</v>
      </c>
      <c r="AS1318" s="53">
        <v>252.3</v>
      </c>
      <c r="AT1318" s="77"/>
      <c r="AU1318" s="276"/>
      <c r="AV1318" s="276">
        <v>30000</v>
      </c>
      <c r="AW1318" s="276">
        <v>0</v>
      </c>
      <c r="AX1318" s="95"/>
      <c r="AY1318" s="276">
        <v>7569000</v>
      </c>
      <c r="AZ1318" s="95">
        <v>75858.013525269693</v>
      </c>
      <c r="BB1318" s="80" t="s">
        <v>722</v>
      </c>
      <c r="BC1318" s="270" t="s">
        <v>1126</v>
      </c>
      <c r="BD1318" s="72">
        <v>47.628100000000003</v>
      </c>
      <c r="BE1318" s="72"/>
      <c r="BF1318" s="72">
        <v>2.2186400000000002</v>
      </c>
      <c r="BG1318" s="72"/>
      <c r="BH1318" s="72">
        <v>12.9146</v>
      </c>
      <c r="BI1318" s="72"/>
      <c r="BJ1318" s="72">
        <v>1.26918</v>
      </c>
      <c r="BK1318" s="72"/>
      <c r="BL1318" s="72"/>
      <c r="BM1318" s="72"/>
      <c r="BN1318" s="72">
        <v>9.4074100000000005</v>
      </c>
      <c r="BO1318" s="72"/>
      <c r="BP1318" s="72"/>
      <c r="BQ1318" s="72"/>
      <c r="BR1318" s="72">
        <v>10.085599999999999</v>
      </c>
      <c r="BS1318" s="72"/>
      <c r="BT1318" s="72"/>
      <c r="BU1318" s="72"/>
      <c r="BV1318" s="72"/>
      <c r="BW1318" s="72"/>
      <c r="BX1318" s="72">
        <v>10.589399999999999</v>
      </c>
      <c r="BY1318" s="72"/>
      <c r="BZ1318" s="72">
        <v>2.0830000000000002</v>
      </c>
      <c r="CA1318" s="72"/>
      <c r="CB1318" s="72">
        <v>0.49410700000000002</v>
      </c>
      <c r="CC1318" s="72"/>
      <c r="CD1318" s="72"/>
      <c r="CE1318" s="72"/>
      <c r="CF1318" s="72"/>
      <c r="CG1318" s="72"/>
      <c r="CH1318" s="72"/>
      <c r="CI1318" s="72"/>
      <c r="CJ1318" s="72"/>
      <c r="CK1318" s="72"/>
      <c r="CL1318" s="72"/>
      <c r="CM1318" s="72"/>
      <c r="CN1318" s="72"/>
      <c r="CO1318" s="72"/>
      <c r="CP1318" s="72"/>
      <c r="CQ1318" s="72"/>
      <c r="CR1318" s="72"/>
      <c r="CS1318" s="72"/>
      <c r="CT1318" s="72"/>
      <c r="CU1318" s="72"/>
      <c r="CV1318" s="72"/>
      <c r="CW1318" s="72"/>
      <c r="CX1318" s="72"/>
      <c r="CY1318" s="72"/>
      <c r="CZ1318" s="72"/>
      <c r="DA1318" s="72"/>
      <c r="DB1318" s="72"/>
      <c r="DC1318" s="72"/>
      <c r="DD1318" s="72"/>
      <c r="DE1318" s="72"/>
      <c r="DF1318" s="72"/>
      <c r="DG1318" s="72"/>
      <c r="DH1318" s="78">
        <f t="shared" si="651"/>
        <v>96.690037000000004</v>
      </c>
      <c r="DJ1318" s="96">
        <f t="shared" si="652"/>
        <v>3.3099629999999962</v>
      </c>
      <c r="DK1318" s="72"/>
      <c r="DL1318" s="51" t="s">
        <v>3338</v>
      </c>
      <c r="DO1318" s="358"/>
      <c r="DP1318" s="72"/>
      <c r="DQ1318" s="374">
        <v>3.31</v>
      </c>
      <c r="DR1318" s="72">
        <v>0.06</v>
      </c>
      <c r="DU1318" s="52"/>
      <c r="DX1318" s="75">
        <f t="shared" si="653"/>
        <v>49.258539429455382</v>
      </c>
      <c r="DY1318" s="51">
        <f t="shared" si="654"/>
        <v>0</v>
      </c>
      <c r="DZ1318" s="75">
        <f t="shared" si="655"/>
        <v>2.2945900827403758</v>
      </c>
      <c r="EA1318" s="51">
        <f t="shared" si="656"/>
        <v>0</v>
      </c>
      <c r="EB1318" s="75">
        <f t="shared" si="657"/>
        <v>13.356701890599131</v>
      </c>
      <c r="EC1318" s="51">
        <f t="shared" si="658"/>
        <v>0</v>
      </c>
      <c r="ED1318" s="75">
        <f t="shared" si="659"/>
        <v>9.7294512360151444</v>
      </c>
      <c r="EE1318" s="51">
        <f t="shared" si="660"/>
        <v>0</v>
      </c>
      <c r="EF1318" s="75">
        <f t="shared" si="661"/>
        <v>0</v>
      </c>
      <c r="EG1318" s="51" t="e">
        <f t="shared" si="662"/>
        <v>#DIV/0!</v>
      </c>
      <c r="EH1318" s="75">
        <f t="shared" si="663"/>
        <v>10.430857524648584</v>
      </c>
      <c r="EI1318" s="51">
        <f t="shared" si="664"/>
        <v>0</v>
      </c>
      <c r="EJ1318" s="75">
        <f t="shared" si="665"/>
        <v>10.95190396917523</v>
      </c>
      <c r="EK1318" s="51">
        <f t="shared" si="666"/>
        <v>0</v>
      </c>
      <c r="EL1318" s="75">
        <f t="shared" si="667"/>
        <v>2.1543067565482472</v>
      </c>
      <c r="EM1318" s="51">
        <f t="shared" si="668"/>
        <v>0</v>
      </c>
      <c r="EN1318" s="75">
        <f t="shared" si="669"/>
        <v>0.51102162676801954</v>
      </c>
      <c r="EO1318" s="51">
        <f t="shared" si="670"/>
        <v>0</v>
      </c>
      <c r="EP1318" s="75">
        <f t="shared" si="671"/>
        <v>0</v>
      </c>
      <c r="EQ1318" s="51" t="e">
        <f t="shared" si="672"/>
        <v>#DIV/0!</v>
      </c>
      <c r="ER1318" s="51">
        <f t="shared" si="673"/>
        <v>100</v>
      </c>
      <c r="ES1318" s="51">
        <f t="shared" si="674"/>
        <v>0</v>
      </c>
    </row>
    <row r="1319" spans="1:149" x14ac:dyDescent="0.45">
      <c r="A1319" s="78" t="s">
        <v>1470</v>
      </c>
      <c r="B1319" s="110" t="s">
        <v>857</v>
      </c>
      <c r="C1319" s="51" t="s">
        <v>3444</v>
      </c>
      <c r="D1319" s="51" t="s">
        <v>3724</v>
      </c>
      <c r="E1319" s="78" t="s">
        <v>1121</v>
      </c>
      <c r="F1319" s="78" t="s">
        <v>2161</v>
      </c>
      <c r="G1319" s="72" t="s">
        <v>3375</v>
      </c>
      <c r="H1319" s="78" t="s">
        <v>1100</v>
      </c>
      <c r="I1319" s="78">
        <v>8.3333299999999999E-2</v>
      </c>
      <c r="J1319" s="300">
        <v>1500</v>
      </c>
      <c r="K1319" s="78">
        <v>100</v>
      </c>
      <c r="L1319" s="300">
        <v>1650</v>
      </c>
      <c r="M1319" s="72">
        <v>10</v>
      </c>
      <c r="O1319" s="88" t="s">
        <v>3262</v>
      </c>
      <c r="P1319" s="72" t="s">
        <v>1374</v>
      </c>
      <c r="AA1319" s="195"/>
      <c r="AB1319" s="195"/>
      <c r="AC1319" s="195"/>
      <c r="AD1319" s="72"/>
      <c r="AE1319" s="316">
        <v>0</v>
      </c>
      <c r="AF1319" s="195"/>
      <c r="AG1319" s="195">
        <v>1</v>
      </c>
      <c r="AH1319" s="72"/>
      <c r="AQ1319" s="174" t="s">
        <v>824</v>
      </c>
      <c r="AR1319" s="53">
        <v>2.722</v>
      </c>
      <c r="AS1319" s="53">
        <v>18.059999999999999</v>
      </c>
      <c r="AT1319" s="77"/>
      <c r="AU1319" s="276"/>
      <c r="AV1319" s="276">
        <v>15000</v>
      </c>
      <c r="AW1319" s="276">
        <v>0</v>
      </c>
      <c r="AX1319" s="95"/>
      <c r="AY1319" s="276">
        <v>270900</v>
      </c>
      <c r="AZ1319" s="95">
        <v>2732.9739186461334</v>
      </c>
      <c r="BB1319" s="80" t="s">
        <v>722</v>
      </c>
      <c r="BC1319" s="270" t="s">
        <v>1126</v>
      </c>
      <c r="BD1319" s="72">
        <v>58.093299999999999</v>
      </c>
      <c r="BE1319" s="72"/>
      <c r="BF1319" s="72">
        <v>0.79894600000000005</v>
      </c>
      <c r="BG1319" s="72"/>
      <c r="BH1319" s="72">
        <v>17.237300000000001</v>
      </c>
      <c r="BI1319" s="72"/>
      <c r="BJ1319" s="72">
        <v>3.06595</v>
      </c>
      <c r="BK1319" s="72"/>
      <c r="BL1319" s="72"/>
      <c r="BM1319" s="72"/>
      <c r="BN1319" s="72">
        <v>4.1645099999999999</v>
      </c>
      <c r="BO1319" s="72"/>
      <c r="BP1319" s="72"/>
      <c r="BQ1319" s="72"/>
      <c r="BR1319" s="72">
        <v>3.2257400000000001</v>
      </c>
      <c r="BS1319" s="72"/>
      <c r="BT1319" s="72"/>
      <c r="BU1319" s="72"/>
      <c r="BV1319" s="72"/>
      <c r="BW1319" s="72"/>
      <c r="BX1319" s="72">
        <v>6.9208699999999999</v>
      </c>
      <c r="BY1319" s="72"/>
      <c r="BZ1319" s="72">
        <v>3.2057699999999998</v>
      </c>
      <c r="CA1319" s="72"/>
      <c r="CB1319" s="72">
        <v>1.60788</v>
      </c>
      <c r="CC1319" s="72"/>
      <c r="CD1319" s="72">
        <v>0.199736</v>
      </c>
      <c r="CE1319" s="72"/>
      <c r="CF1319" s="72"/>
      <c r="CG1319" s="72"/>
      <c r="CH1319" s="72"/>
      <c r="CI1319" s="72"/>
      <c r="CJ1319" s="72"/>
      <c r="CK1319" s="72"/>
      <c r="CL1319" s="72"/>
      <c r="CM1319" s="72"/>
      <c r="CN1319" s="72"/>
      <c r="CO1319" s="72"/>
      <c r="CP1319" s="72"/>
      <c r="CQ1319" s="72"/>
      <c r="CR1319" s="72"/>
      <c r="CS1319" s="72"/>
      <c r="CT1319" s="72"/>
      <c r="CU1319" s="72"/>
      <c r="CV1319" s="72"/>
      <c r="CW1319" s="72"/>
      <c r="CX1319" s="72"/>
      <c r="CY1319" s="72"/>
      <c r="CZ1319" s="72"/>
      <c r="DA1319" s="72"/>
      <c r="DB1319" s="72"/>
      <c r="DC1319" s="72"/>
      <c r="DD1319" s="72"/>
      <c r="DE1319" s="72"/>
      <c r="DF1319" s="72"/>
      <c r="DG1319" s="72"/>
      <c r="DH1319" s="78">
        <f t="shared" si="651"/>
        <v>98.520001999999991</v>
      </c>
      <c r="DJ1319" s="96">
        <f t="shared" si="652"/>
        <v>1.479998000000009</v>
      </c>
      <c r="DK1319" s="72"/>
      <c r="DL1319" s="51" t="s">
        <v>3338</v>
      </c>
      <c r="DO1319" s="358"/>
      <c r="DP1319" s="72"/>
      <c r="DQ1319" s="374">
        <v>1.48</v>
      </c>
      <c r="DR1319" s="72">
        <v>0.05</v>
      </c>
      <c r="DU1319" s="52"/>
      <c r="DX1319" s="75">
        <f t="shared" si="653"/>
        <v>58.965995554892501</v>
      </c>
      <c r="DY1319" s="51">
        <f t="shared" si="654"/>
        <v>0</v>
      </c>
      <c r="DZ1319" s="75">
        <f t="shared" si="655"/>
        <v>0.81094801439407205</v>
      </c>
      <c r="EA1319" s="51">
        <f t="shared" si="656"/>
        <v>0</v>
      </c>
      <c r="EB1319" s="75">
        <f t="shared" si="657"/>
        <v>17.496244062195618</v>
      </c>
      <c r="EC1319" s="51">
        <f t="shared" si="658"/>
        <v>0</v>
      </c>
      <c r="ED1319" s="75">
        <f t="shared" si="659"/>
        <v>4.2270705597427822</v>
      </c>
      <c r="EE1319" s="51">
        <f t="shared" si="660"/>
        <v>0</v>
      </c>
      <c r="EF1319" s="75">
        <f t="shared" si="661"/>
        <v>0</v>
      </c>
      <c r="EG1319" s="51" t="e">
        <f t="shared" si="662"/>
        <v>#DIV/0!</v>
      </c>
      <c r="EH1319" s="75">
        <f t="shared" si="663"/>
        <v>3.2741980658912291</v>
      </c>
      <c r="EI1319" s="51">
        <f t="shared" si="664"/>
        <v>0</v>
      </c>
      <c r="EJ1319" s="75">
        <f t="shared" si="665"/>
        <v>7.0248374538197833</v>
      </c>
      <c r="EK1319" s="51">
        <f t="shared" si="666"/>
        <v>0</v>
      </c>
      <c r="EL1319" s="75">
        <f t="shared" si="667"/>
        <v>3.2539280703628082</v>
      </c>
      <c r="EM1319" s="51">
        <f t="shared" si="668"/>
        <v>0</v>
      </c>
      <c r="EN1319" s="75">
        <f t="shared" si="669"/>
        <v>1.632034071619284</v>
      </c>
      <c r="EO1319" s="51">
        <f t="shared" si="670"/>
        <v>0</v>
      </c>
      <c r="EP1319" s="75">
        <f t="shared" si="671"/>
        <v>0.20273649608736305</v>
      </c>
      <c r="EQ1319" s="51">
        <f t="shared" si="672"/>
        <v>0</v>
      </c>
      <c r="ER1319" s="51">
        <f t="shared" si="673"/>
        <v>100</v>
      </c>
      <c r="ES1319" s="51">
        <f t="shared" si="674"/>
        <v>0</v>
      </c>
    </row>
    <row r="1320" spans="1:149" x14ac:dyDescent="0.45">
      <c r="A1320" s="78" t="s">
        <v>1470</v>
      </c>
      <c r="B1320" s="110" t="s">
        <v>857</v>
      </c>
      <c r="C1320" s="51" t="s">
        <v>3444</v>
      </c>
      <c r="D1320" s="51" t="s">
        <v>3724</v>
      </c>
      <c r="E1320" s="78" t="s">
        <v>1121</v>
      </c>
      <c r="F1320" s="78" t="s">
        <v>2162</v>
      </c>
      <c r="G1320" s="72" t="s">
        <v>3375</v>
      </c>
      <c r="H1320" s="78" t="s">
        <v>1100</v>
      </c>
      <c r="I1320" s="78">
        <v>8.3333299999999999E-2</v>
      </c>
      <c r="J1320" s="300">
        <v>2000</v>
      </c>
      <c r="K1320" s="78">
        <v>100</v>
      </c>
      <c r="L1320" s="300">
        <v>1650</v>
      </c>
      <c r="M1320" s="72">
        <v>10</v>
      </c>
      <c r="O1320" s="88" t="s">
        <v>3262</v>
      </c>
      <c r="P1320" s="72" t="s">
        <v>1374</v>
      </c>
      <c r="AA1320" s="195"/>
      <c r="AB1320" s="195"/>
      <c r="AC1320" s="195"/>
      <c r="AD1320" s="72"/>
      <c r="AE1320" s="316">
        <v>0</v>
      </c>
      <c r="AF1320" s="195"/>
      <c r="AG1320" s="195">
        <v>1</v>
      </c>
      <c r="AH1320" s="72"/>
      <c r="AQ1320" s="174" t="s">
        <v>824</v>
      </c>
      <c r="AR1320" s="53">
        <v>4.1020000000000003</v>
      </c>
      <c r="AS1320" s="53">
        <v>44.8</v>
      </c>
      <c r="AT1320" s="77"/>
      <c r="AU1320" s="276"/>
      <c r="AV1320" s="276">
        <v>20000</v>
      </c>
      <c r="AW1320" s="276">
        <v>0</v>
      </c>
      <c r="AX1320" s="95"/>
      <c r="AY1320" s="276">
        <v>896000</v>
      </c>
      <c r="AZ1320" s="95">
        <v>9004.6885565243174</v>
      </c>
      <c r="BB1320" s="80" t="s">
        <v>722</v>
      </c>
      <c r="BC1320" s="270" t="s">
        <v>1126</v>
      </c>
      <c r="BD1320" s="72">
        <v>58.0167</v>
      </c>
      <c r="BE1320" s="72"/>
      <c r="BF1320" s="72">
        <v>0.79789200000000005</v>
      </c>
      <c r="BG1320" s="72"/>
      <c r="BH1320" s="72">
        <v>17.214500000000001</v>
      </c>
      <c r="BI1320" s="72"/>
      <c r="BJ1320" s="72">
        <v>3.0619100000000001</v>
      </c>
      <c r="BK1320" s="72"/>
      <c r="BL1320" s="72"/>
      <c r="BM1320" s="72"/>
      <c r="BN1320" s="72">
        <v>4.1590100000000003</v>
      </c>
      <c r="BO1320" s="72"/>
      <c r="BP1320" s="72"/>
      <c r="BQ1320" s="72"/>
      <c r="BR1320" s="72">
        <v>3.2214900000000002</v>
      </c>
      <c r="BS1320" s="72"/>
      <c r="BT1320" s="72"/>
      <c r="BU1320" s="72"/>
      <c r="BV1320" s="72"/>
      <c r="BW1320" s="72"/>
      <c r="BX1320" s="72">
        <v>6.91174</v>
      </c>
      <c r="BY1320" s="72"/>
      <c r="BZ1320" s="72">
        <v>3.2015400000000001</v>
      </c>
      <c r="CA1320" s="72"/>
      <c r="CB1320" s="72">
        <v>1.6057600000000001</v>
      </c>
      <c r="CC1320" s="72"/>
      <c r="CD1320" s="72">
        <v>0.19947300000000001</v>
      </c>
      <c r="CE1320" s="72"/>
      <c r="CF1320" s="72"/>
      <c r="CG1320" s="72"/>
      <c r="CH1320" s="72"/>
      <c r="CI1320" s="72"/>
      <c r="CJ1320" s="72"/>
      <c r="CK1320" s="72"/>
      <c r="CL1320" s="72"/>
      <c r="CM1320" s="72"/>
      <c r="CN1320" s="72"/>
      <c r="CO1320" s="72"/>
      <c r="CP1320" s="72"/>
      <c r="CQ1320" s="72"/>
      <c r="CR1320" s="72"/>
      <c r="CS1320" s="72"/>
      <c r="CT1320" s="72"/>
      <c r="CU1320" s="72"/>
      <c r="CV1320" s="72"/>
      <c r="CW1320" s="72"/>
      <c r="CX1320" s="72"/>
      <c r="CY1320" s="72"/>
      <c r="CZ1320" s="72"/>
      <c r="DA1320" s="72"/>
      <c r="DB1320" s="72"/>
      <c r="DC1320" s="72"/>
      <c r="DD1320" s="72"/>
      <c r="DE1320" s="72"/>
      <c r="DF1320" s="72"/>
      <c r="DG1320" s="72"/>
      <c r="DH1320" s="78">
        <f t="shared" si="651"/>
        <v>98.390014999999977</v>
      </c>
      <c r="DJ1320" s="96">
        <f t="shared" si="652"/>
        <v>1.6099850000000231</v>
      </c>
      <c r="DK1320" s="72"/>
      <c r="DL1320" s="51" t="s">
        <v>3338</v>
      </c>
      <c r="DO1320" s="358"/>
      <c r="DP1320" s="72"/>
      <c r="DQ1320" s="374">
        <v>1.61</v>
      </c>
      <c r="DR1320" s="72">
        <v>0.05</v>
      </c>
      <c r="DU1320" s="52"/>
      <c r="DX1320" s="75">
        <f t="shared" si="653"/>
        <v>58.966044471077694</v>
      </c>
      <c r="DY1320" s="51">
        <f t="shared" si="654"/>
        <v>0</v>
      </c>
      <c r="DZ1320" s="75">
        <f t="shared" si="655"/>
        <v>0.81094814346760713</v>
      </c>
      <c r="EA1320" s="51">
        <f t="shared" si="656"/>
        <v>0</v>
      </c>
      <c r="EB1320" s="75">
        <f t="shared" si="657"/>
        <v>17.496185969684021</v>
      </c>
      <c r="EC1320" s="51">
        <f t="shared" si="658"/>
        <v>0</v>
      </c>
      <c r="ED1320" s="75">
        <f t="shared" si="659"/>
        <v>4.2270651142801441</v>
      </c>
      <c r="EE1320" s="51">
        <f t="shared" si="660"/>
        <v>0</v>
      </c>
      <c r="EF1320" s="75">
        <f t="shared" si="661"/>
        <v>0</v>
      </c>
      <c r="EG1320" s="51" t="e">
        <f t="shared" si="662"/>
        <v>#DIV/0!</v>
      </c>
      <c r="EH1320" s="75">
        <f t="shared" si="663"/>
        <v>3.2742041964319255</v>
      </c>
      <c r="EI1320" s="51">
        <f t="shared" si="664"/>
        <v>0</v>
      </c>
      <c r="EJ1320" s="75">
        <f t="shared" si="665"/>
        <v>7.0248388517879592</v>
      </c>
      <c r="EK1320" s="51">
        <f t="shared" si="666"/>
        <v>0</v>
      </c>
      <c r="EL1320" s="75">
        <f t="shared" si="667"/>
        <v>3.2539277486643341</v>
      </c>
      <c r="EM1320" s="51">
        <f t="shared" si="668"/>
        <v>0</v>
      </c>
      <c r="EN1320" s="75">
        <f t="shared" si="669"/>
        <v>1.6320355271823066</v>
      </c>
      <c r="EO1320" s="51">
        <f t="shared" si="670"/>
        <v>0</v>
      </c>
      <c r="EP1320" s="75">
        <f t="shared" si="671"/>
        <v>0.20273703586690178</v>
      </c>
      <c r="EQ1320" s="51">
        <f t="shared" si="672"/>
        <v>0</v>
      </c>
      <c r="ER1320" s="51">
        <f t="shared" si="673"/>
        <v>100</v>
      </c>
      <c r="ES1320" s="51">
        <f t="shared" si="674"/>
        <v>0</v>
      </c>
    </row>
    <row r="1321" spans="1:149" x14ac:dyDescent="0.45">
      <c r="A1321" s="78" t="s">
        <v>1470</v>
      </c>
      <c r="B1321" s="110" t="s">
        <v>857</v>
      </c>
      <c r="C1321" s="51" t="s">
        <v>3444</v>
      </c>
      <c r="D1321" s="51" t="s">
        <v>3724</v>
      </c>
      <c r="E1321" s="78" t="s">
        <v>1121</v>
      </c>
      <c r="F1321" s="78" t="s">
        <v>2163</v>
      </c>
      <c r="G1321" s="72" t="s">
        <v>3375</v>
      </c>
      <c r="H1321" s="78" t="s">
        <v>1100</v>
      </c>
      <c r="I1321" s="78">
        <v>0.25</v>
      </c>
      <c r="J1321" s="300">
        <v>3000</v>
      </c>
      <c r="K1321" s="78">
        <v>100</v>
      </c>
      <c r="L1321" s="300">
        <v>1450</v>
      </c>
      <c r="M1321" s="72">
        <v>10</v>
      </c>
      <c r="O1321" s="88" t="s">
        <v>3262</v>
      </c>
      <c r="P1321" s="72" t="s">
        <v>1374</v>
      </c>
      <c r="AA1321" s="195"/>
      <c r="AB1321" s="195"/>
      <c r="AC1321" s="195"/>
      <c r="AD1321" s="72"/>
      <c r="AE1321" s="316">
        <v>0</v>
      </c>
      <c r="AF1321" s="195"/>
      <c r="AG1321" s="195">
        <v>1</v>
      </c>
      <c r="AH1321" s="72"/>
      <c r="AQ1321" s="174" t="s">
        <v>824</v>
      </c>
      <c r="AR1321" s="53">
        <v>11.3</v>
      </c>
      <c r="AS1321" s="53">
        <v>444.3</v>
      </c>
      <c r="AT1321" s="77"/>
      <c r="AU1321" s="276"/>
      <c r="AV1321" s="276">
        <v>30000</v>
      </c>
      <c r="AW1321" s="276">
        <v>0</v>
      </c>
      <c r="AX1321" s="95"/>
      <c r="AY1321" s="276">
        <v>13329000</v>
      </c>
      <c r="AZ1321" s="95">
        <v>133585.87161822166</v>
      </c>
      <c r="BB1321" s="80" t="s">
        <v>722</v>
      </c>
      <c r="BC1321" s="270" t="s">
        <v>1126</v>
      </c>
      <c r="BD1321" s="72">
        <v>58.122799999999998</v>
      </c>
      <c r="BE1321" s="72"/>
      <c r="BF1321" s="72">
        <v>0.79935100000000003</v>
      </c>
      <c r="BG1321" s="72"/>
      <c r="BH1321" s="72">
        <v>17.245999999999999</v>
      </c>
      <c r="BI1321" s="72"/>
      <c r="BJ1321" s="72">
        <v>3.06751</v>
      </c>
      <c r="BK1321" s="72"/>
      <c r="BL1321" s="72"/>
      <c r="BM1321" s="72"/>
      <c r="BN1321" s="72">
        <v>4.16662</v>
      </c>
      <c r="BO1321" s="72"/>
      <c r="BP1321" s="72"/>
      <c r="BQ1321" s="72"/>
      <c r="BR1321" s="72">
        <v>3.2273800000000001</v>
      </c>
      <c r="BS1321" s="72"/>
      <c r="BT1321" s="72"/>
      <c r="BU1321" s="72"/>
      <c r="BV1321" s="72"/>
      <c r="BW1321" s="72"/>
      <c r="BX1321" s="72">
        <v>6.9243800000000002</v>
      </c>
      <c r="BY1321" s="72"/>
      <c r="BZ1321" s="72">
        <v>3.2073999999999998</v>
      </c>
      <c r="CA1321" s="72"/>
      <c r="CB1321" s="72">
        <v>1.60869</v>
      </c>
      <c r="CC1321" s="72"/>
      <c r="CD1321" s="72">
        <v>0.19983799999999999</v>
      </c>
      <c r="CE1321" s="72"/>
      <c r="CF1321" s="72"/>
      <c r="CG1321" s="72"/>
      <c r="CH1321" s="72"/>
      <c r="CI1321" s="72"/>
      <c r="CJ1321" s="72"/>
      <c r="CK1321" s="72"/>
      <c r="CL1321" s="72"/>
      <c r="CM1321" s="72"/>
      <c r="CN1321" s="72"/>
      <c r="CO1321" s="72"/>
      <c r="CP1321" s="72"/>
      <c r="CQ1321" s="72"/>
      <c r="CR1321" s="72"/>
      <c r="CS1321" s="72"/>
      <c r="CT1321" s="72"/>
      <c r="CU1321" s="72"/>
      <c r="CV1321" s="72"/>
      <c r="CW1321" s="72"/>
      <c r="CX1321" s="72"/>
      <c r="CY1321" s="72"/>
      <c r="CZ1321" s="72"/>
      <c r="DA1321" s="72"/>
      <c r="DB1321" s="72"/>
      <c r="DC1321" s="72"/>
      <c r="DD1321" s="72"/>
      <c r="DE1321" s="72"/>
      <c r="DF1321" s="72"/>
      <c r="DG1321" s="72"/>
      <c r="DH1321" s="78">
        <f t="shared" si="651"/>
        <v>98.569968999999986</v>
      </c>
      <c r="DJ1321" s="96">
        <f t="shared" si="652"/>
        <v>1.4300310000000138</v>
      </c>
      <c r="DK1321" s="72"/>
      <c r="DL1321" s="51" t="s">
        <v>3338</v>
      </c>
      <c r="DO1321" s="358"/>
      <c r="DP1321" s="72"/>
      <c r="DQ1321" s="374">
        <v>1.43</v>
      </c>
      <c r="DR1321" s="72">
        <v>0.06</v>
      </c>
      <c r="DU1321" s="52"/>
      <c r="DX1321" s="75">
        <f t="shared" si="653"/>
        <v>58.966032544861612</v>
      </c>
      <c r="DY1321" s="51">
        <f t="shared" si="654"/>
        <v>0</v>
      </c>
      <c r="DZ1321" s="75">
        <f t="shared" si="655"/>
        <v>0.81094780500539698</v>
      </c>
      <c r="EA1321" s="51">
        <f t="shared" si="656"/>
        <v>0</v>
      </c>
      <c r="EB1321" s="75">
        <f t="shared" si="657"/>
        <v>17.496201099545846</v>
      </c>
      <c r="EC1321" s="51">
        <f t="shared" si="658"/>
        <v>0</v>
      </c>
      <c r="ED1321" s="75">
        <f t="shared" si="659"/>
        <v>4.2270683883445281</v>
      </c>
      <c r="EE1321" s="51">
        <f t="shared" si="660"/>
        <v>0</v>
      </c>
      <c r="EF1321" s="75">
        <f t="shared" si="661"/>
        <v>0</v>
      </c>
      <c r="EG1321" s="51" t="e">
        <f t="shared" si="662"/>
        <v>#DIV/0!</v>
      </c>
      <c r="EH1321" s="75">
        <f t="shared" si="663"/>
        <v>3.274202105105664</v>
      </c>
      <c r="EI1321" s="51">
        <f t="shared" si="664"/>
        <v>0</v>
      </c>
      <c r="EJ1321" s="75">
        <f t="shared" si="665"/>
        <v>7.0248373518307607</v>
      </c>
      <c r="EK1321" s="51">
        <f t="shared" si="666"/>
        <v>0</v>
      </c>
      <c r="EL1321" s="75">
        <f t="shared" si="667"/>
        <v>3.2539322397473822</v>
      </c>
      <c r="EM1321" s="51">
        <f t="shared" si="668"/>
        <v>0</v>
      </c>
      <c r="EN1321" s="75">
        <f t="shared" si="669"/>
        <v>1.6320285136743833</v>
      </c>
      <c r="EO1321" s="51">
        <f t="shared" si="670"/>
        <v>0</v>
      </c>
      <c r="EP1321" s="75">
        <f t="shared" si="671"/>
        <v>0.20273720487829311</v>
      </c>
      <c r="EQ1321" s="51">
        <f t="shared" si="672"/>
        <v>0</v>
      </c>
      <c r="ER1321" s="51">
        <f t="shared" si="673"/>
        <v>100</v>
      </c>
      <c r="ES1321" s="51">
        <f t="shared" si="674"/>
        <v>0</v>
      </c>
    </row>
    <row r="1322" spans="1:149" x14ac:dyDescent="0.45">
      <c r="A1322" s="78" t="s">
        <v>1470</v>
      </c>
      <c r="B1322" s="110" t="s">
        <v>857</v>
      </c>
      <c r="C1322" s="51" t="s">
        <v>3444</v>
      </c>
      <c r="D1322" s="51" t="s">
        <v>3724</v>
      </c>
      <c r="E1322" s="78" t="s">
        <v>1121</v>
      </c>
      <c r="F1322" s="78" t="s">
        <v>2164</v>
      </c>
      <c r="G1322" s="72" t="s">
        <v>3375</v>
      </c>
      <c r="H1322" s="78" t="s">
        <v>1100</v>
      </c>
      <c r="I1322" s="78">
        <v>0.16666700000000001</v>
      </c>
      <c r="J1322" s="300">
        <v>3000</v>
      </c>
      <c r="K1322" s="78">
        <v>100</v>
      </c>
      <c r="L1322" s="300">
        <v>1550</v>
      </c>
      <c r="M1322" s="72">
        <v>10</v>
      </c>
      <c r="O1322" s="88" t="s">
        <v>3262</v>
      </c>
      <c r="P1322" s="72" t="s">
        <v>1374</v>
      </c>
      <c r="AA1322" s="195"/>
      <c r="AB1322" s="195"/>
      <c r="AC1322" s="195"/>
      <c r="AD1322" s="72"/>
      <c r="AE1322" s="316">
        <v>0</v>
      </c>
      <c r="AF1322" s="195"/>
      <c r="AG1322" s="195">
        <v>1</v>
      </c>
      <c r="AH1322" s="72"/>
      <c r="AQ1322" s="174" t="s">
        <v>824</v>
      </c>
      <c r="AR1322" s="53">
        <v>10.25</v>
      </c>
      <c r="AS1322" s="53">
        <v>330</v>
      </c>
      <c r="AT1322" s="77"/>
      <c r="AU1322" s="276"/>
      <c r="AV1322" s="276">
        <v>30000</v>
      </c>
      <c r="AW1322" s="276">
        <v>0</v>
      </c>
      <c r="AX1322" s="95"/>
      <c r="AY1322" s="276">
        <v>9900000</v>
      </c>
      <c r="AZ1322" s="95">
        <v>99219.756097261197</v>
      </c>
      <c r="BB1322" s="80" t="s">
        <v>722</v>
      </c>
      <c r="BC1322" s="270" t="s">
        <v>1126</v>
      </c>
      <c r="BD1322" s="72">
        <v>58.0167</v>
      </c>
      <c r="BE1322" s="72"/>
      <c r="BF1322" s="72">
        <v>0.79789200000000005</v>
      </c>
      <c r="BG1322" s="72"/>
      <c r="BH1322" s="72">
        <v>17.214500000000001</v>
      </c>
      <c r="BI1322" s="72"/>
      <c r="BJ1322" s="72">
        <v>3.0619100000000001</v>
      </c>
      <c r="BK1322" s="72"/>
      <c r="BL1322" s="72"/>
      <c r="BM1322" s="72"/>
      <c r="BN1322" s="72">
        <v>4.1590100000000003</v>
      </c>
      <c r="BO1322" s="72"/>
      <c r="BP1322" s="72"/>
      <c r="BQ1322" s="72"/>
      <c r="BR1322" s="72">
        <v>3.2214900000000002</v>
      </c>
      <c r="BS1322" s="72"/>
      <c r="BT1322" s="72"/>
      <c r="BU1322" s="72"/>
      <c r="BV1322" s="72"/>
      <c r="BW1322" s="72"/>
      <c r="BX1322" s="72">
        <v>6.91174</v>
      </c>
      <c r="BY1322" s="72"/>
      <c r="BZ1322" s="72">
        <v>3.2015400000000001</v>
      </c>
      <c r="CA1322" s="72"/>
      <c r="CB1322" s="72">
        <v>1.6057600000000001</v>
      </c>
      <c r="CC1322" s="72"/>
      <c r="CD1322" s="72">
        <v>0.19947300000000001</v>
      </c>
      <c r="CE1322" s="72"/>
      <c r="CF1322" s="72"/>
      <c r="CG1322" s="72"/>
      <c r="CH1322" s="72"/>
      <c r="CI1322" s="72"/>
      <c r="CJ1322" s="72"/>
      <c r="CK1322" s="72"/>
      <c r="CL1322" s="72"/>
      <c r="CM1322" s="72"/>
      <c r="CN1322" s="72"/>
      <c r="CO1322" s="72"/>
      <c r="CP1322" s="72"/>
      <c r="CQ1322" s="72"/>
      <c r="CR1322" s="72"/>
      <c r="CS1322" s="72"/>
      <c r="CT1322" s="72"/>
      <c r="CU1322" s="72"/>
      <c r="CV1322" s="72"/>
      <c r="CW1322" s="72"/>
      <c r="CX1322" s="72"/>
      <c r="CY1322" s="72"/>
      <c r="CZ1322" s="72"/>
      <c r="DA1322" s="72"/>
      <c r="DB1322" s="72"/>
      <c r="DC1322" s="72"/>
      <c r="DD1322" s="72"/>
      <c r="DE1322" s="72"/>
      <c r="DF1322" s="72"/>
      <c r="DG1322" s="72"/>
      <c r="DH1322" s="78">
        <f t="shared" si="651"/>
        <v>98.390014999999977</v>
      </c>
      <c r="DJ1322" s="96">
        <f t="shared" si="652"/>
        <v>1.6099850000000231</v>
      </c>
      <c r="DK1322" s="72"/>
      <c r="DL1322" s="51" t="s">
        <v>3338</v>
      </c>
      <c r="DO1322" s="358"/>
      <c r="DP1322" s="72"/>
      <c r="DQ1322" s="374">
        <v>1.61</v>
      </c>
      <c r="DR1322" s="72">
        <v>7.0000000000000007E-2</v>
      </c>
      <c r="DU1322" s="52"/>
      <c r="DX1322" s="75">
        <f t="shared" si="653"/>
        <v>58.966044471077694</v>
      </c>
      <c r="DY1322" s="51">
        <f t="shared" si="654"/>
        <v>0</v>
      </c>
      <c r="DZ1322" s="75">
        <f t="shared" si="655"/>
        <v>0.81094814346760713</v>
      </c>
      <c r="EA1322" s="51">
        <f t="shared" si="656"/>
        <v>0</v>
      </c>
      <c r="EB1322" s="75">
        <f t="shared" si="657"/>
        <v>17.496185969684021</v>
      </c>
      <c r="EC1322" s="51">
        <f t="shared" si="658"/>
        <v>0</v>
      </c>
      <c r="ED1322" s="75">
        <f t="shared" si="659"/>
        <v>4.2270651142801441</v>
      </c>
      <c r="EE1322" s="51">
        <f t="shared" si="660"/>
        <v>0</v>
      </c>
      <c r="EF1322" s="75">
        <f t="shared" si="661"/>
        <v>0</v>
      </c>
      <c r="EG1322" s="51" t="e">
        <f t="shared" si="662"/>
        <v>#DIV/0!</v>
      </c>
      <c r="EH1322" s="75">
        <f t="shared" si="663"/>
        <v>3.2742041964319255</v>
      </c>
      <c r="EI1322" s="51">
        <f t="shared" si="664"/>
        <v>0</v>
      </c>
      <c r="EJ1322" s="75">
        <f t="shared" si="665"/>
        <v>7.0248388517879592</v>
      </c>
      <c r="EK1322" s="51">
        <f t="shared" si="666"/>
        <v>0</v>
      </c>
      <c r="EL1322" s="75">
        <f t="shared" si="667"/>
        <v>3.2539277486643341</v>
      </c>
      <c r="EM1322" s="51">
        <f t="shared" si="668"/>
        <v>0</v>
      </c>
      <c r="EN1322" s="75">
        <f t="shared" si="669"/>
        <v>1.6320355271823066</v>
      </c>
      <c r="EO1322" s="51">
        <f t="shared" si="670"/>
        <v>0</v>
      </c>
      <c r="EP1322" s="75">
        <f t="shared" si="671"/>
        <v>0.20273703586690178</v>
      </c>
      <c r="EQ1322" s="51">
        <f t="shared" si="672"/>
        <v>0</v>
      </c>
      <c r="ER1322" s="51">
        <f t="shared" si="673"/>
        <v>100</v>
      </c>
      <c r="ES1322" s="51">
        <f t="shared" si="674"/>
        <v>0</v>
      </c>
    </row>
    <row r="1323" spans="1:149" s="43" customFormat="1" ht="14.65" thickBot="1" x14ac:dyDescent="0.5">
      <c r="A1323" s="89" t="s">
        <v>1470</v>
      </c>
      <c r="B1323" s="111" t="s">
        <v>857</v>
      </c>
      <c r="C1323" s="43" t="s">
        <v>3444</v>
      </c>
      <c r="D1323" s="43" t="s">
        <v>3724</v>
      </c>
      <c r="E1323" s="89" t="s">
        <v>1121</v>
      </c>
      <c r="F1323" s="89" t="s">
        <v>2165</v>
      </c>
      <c r="G1323" s="90" t="s">
        <v>3375</v>
      </c>
      <c r="H1323" s="89" t="s">
        <v>1100</v>
      </c>
      <c r="I1323" s="89">
        <v>8.3333299999999999E-2</v>
      </c>
      <c r="J1323" s="301">
        <v>3000</v>
      </c>
      <c r="K1323" s="89">
        <v>100</v>
      </c>
      <c r="L1323" s="301">
        <v>1650</v>
      </c>
      <c r="M1323" s="90">
        <v>10</v>
      </c>
      <c r="O1323" s="89" t="s">
        <v>3262</v>
      </c>
      <c r="P1323" s="90" t="s">
        <v>1374</v>
      </c>
      <c r="Q1323" s="123"/>
      <c r="R1323" s="123"/>
      <c r="S1323" s="134"/>
      <c r="AA1323" s="196"/>
      <c r="AB1323" s="196"/>
      <c r="AC1323" s="196"/>
      <c r="AD1323" s="90"/>
      <c r="AE1323" s="317">
        <v>0</v>
      </c>
      <c r="AF1323" s="196"/>
      <c r="AG1323" s="196">
        <v>1</v>
      </c>
      <c r="AH1323" s="90"/>
      <c r="AQ1323" s="86" t="s">
        <v>824</v>
      </c>
      <c r="AR1323" s="58">
        <v>9.359</v>
      </c>
      <c r="AS1323" s="58">
        <v>252.3</v>
      </c>
      <c r="AT1323" s="91"/>
      <c r="AU1323" s="277"/>
      <c r="AV1323" s="277">
        <v>30000</v>
      </c>
      <c r="AW1323" s="277">
        <v>0</v>
      </c>
      <c r="AX1323" s="259"/>
      <c r="AY1323" s="277">
        <v>7569000</v>
      </c>
      <c r="AZ1323" s="259">
        <v>75858.013525269693</v>
      </c>
      <c r="BA1323" s="86"/>
      <c r="BB1323" s="85" t="s">
        <v>722</v>
      </c>
      <c r="BC1323" s="271" t="s">
        <v>1126</v>
      </c>
      <c r="BD1323" s="90">
        <v>57.816200000000002</v>
      </c>
      <c r="BE1323" s="90"/>
      <c r="BF1323" s="90">
        <v>0.79513400000000001</v>
      </c>
      <c r="BG1323" s="90"/>
      <c r="BH1323" s="90">
        <v>17.155000000000001</v>
      </c>
      <c r="BI1323" s="90"/>
      <c r="BJ1323" s="90">
        <v>3.0513300000000001</v>
      </c>
      <c r="BK1323" s="90"/>
      <c r="BL1323" s="90"/>
      <c r="BM1323" s="90"/>
      <c r="BN1323" s="90">
        <v>4.1446399999999999</v>
      </c>
      <c r="BO1323" s="90"/>
      <c r="BP1323" s="90"/>
      <c r="BQ1323" s="90"/>
      <c r="BR1323" s="90">
        <v>3.21035</v>
      </c>
      <c r="BS1323" s="90"/>
      <c r="BT1323" s="90"/>
      <c r="BU1323" s="90"/>
      <c r="BV1323" s="90"/>
      <c r="BW1323" s="90"/>
      <c r="BX1323" s="90">
        <v>6.8878500000000003</v>
      </c>
      <c r="BY1323" s="90"/>
      <c r="BZ1323" s="90">
        <v>3.19048</v>
      </c>
      <c r="CA1323" s="90"/>
      <c r="CB1323" s="90">
        <v>1.6002099999999999</v>
      </c>
      <c r="CC1323" s="90"/>
      <c r="CD1323" s="90">
        <v>0.19878399999999999</v>
      </c>
      <c r="CE1323" s="90"/>
      <c r="CF1323" s="90"/>
      <c r="CG1323" s="90"/>
      <c r="CH1323" s="90"/>
      <c r="CI1323" s="90"/>
      <c r="CJ1323" s="90"/>
      <c r="CK1323" s="90"/>
      <c r="CL1323" s="90"/>
      <c r="CM1323" s="90"/>
      <c r="CN1323" s="90"/>
      <c r="CO1323" s="90"/>
      <c r="CP1323" s="90"/>
      <c r="CQ1323" s="90"/>
      <c r="CR1323" s="90"/>
      <c r="CS1323" s="90"/>
      <c r="CT1323" s="90"/>
      <c r="CU1323" s="90"/>
      <c r="CV1323" s="90"/>
      <c r="CW1323" s="90"/>
      <c r="CX1323" s="90"/>
      <c r="CY1323" s="90"/>
      <c r="CZ1323" s="90"/>
      <c r="DA1323" s="90"/>
      <c r="DB1323" s="90"/>
      <c r="DC1323" s="90"/>
      <c r="DD1323" s="90"/>
      <c r="DE1323" s="90"/>
      <c r="DF1323" s="90"/>
      <c r="DG1323" s="90"/>
      <c r="DH1323" s="89">
        <f t="shared" si="651"/>
        <v>98.04997800000001</v>
      </c>
      <c r="DJ1323" s="97">
        <f t="shared" si="652"/>
        <v>1.9500219999999899</v>
      </c>
      <c r="DK1323" s="90"/>
      <c r="DL1323" s="43" t="s">
        <v>3338</v>
      </c>
      <c r="DO1323" s="359"/>
      <c r="DP1323" s="90"/>
      <c r="DQ1323" s="375">
        <v>1.95</v>
      </c>
      <c r="DR1323" s="90">
        <v>0.03</v>
      </c>
      <c r="DS1323" s="308"/>
      <c r="DU1323" s="59"/>
      <c r="DW1323" s="86"/>
      <c r="DX1323" s="298">
        <f t="shared" si="653"/>
        <v>58.966050966375526</v>
      </c>
      <c r="DY1323" s="43">
        <f t="shared" si="654"/>
        <v>0</v>
      </c>
      <c r="DZ1323" s="298">
        <f t="shared" si="655"/>
        <v>0.81094765773430355</v>
      </c>
      <c r="EA1323" s="43">
        <f t="shared" si="656"/>
        <v>0</v>
      </c>
      <c r="EB1323" s="298">
        <f t="shared" si="657"/>
        <v>17.496179346414539</v>
      </c>
      <c r="EC1323" s="43">
        <f t="shared" si="658"/>
        <v>0</v>
      </c>
      <c r="ED1323" s="298">
        <f t="shared" si="659"/>
        <v>4.2270687709894226</v>
      </c>
      <c r="EE1323" s="43">
        <f t="shared" si="660"/>
        <v>0</v>
      </c>
      <c r="EF1323" s="298">
        <f t="shared" si="661"/>
        <v>0</v>
      </c>
      <c r="EG1323" s="43" t="e">
        <f t="shared" si="662"/>
        <v>#DIV/0!</v>
      </c>
      <c r="EH1323" s="298">
        <f t="shared" si="663"/>
        <v>3.2741975729969055</v>
      </c>
      <c r="EI1323" s="43">
        <f t="shared" si="664"/>
        <v>0</v>
      </c>
      <c r="EJ1323" s="298">
        <f t="shared" si="665"/>
        <v>7.0248358444302754</v>
      </c>
      <c r="EK1323" s="43">
        <f t="shared" si="666"/>
        <v>0</v>
      </c>
      <c r="EL1323" s="298">
        <f t="shared" si="667"/>
        <v>3.2539323976186916</v>
      </c>
      <c r="EM1323" s="43">
        <f t="shared" si="668"/>
        <v>0</v>
      </c>
      <c r="EN1323" s="298">
        <f t="shared" si="669"/>
        <v>1.632035042374002</v>
      </c>
      <c r="EO1323" s="43">
        <f t="shared" si="670"/>
        <v>0</v>
      </c>
      <c r="EP1323" s="298">
        <f t="shared" si="671"/>
        <v>0.20273742437759645</v>
      </c>
      <c r="EQ1323" s="43">
        <f t="shared" si="672"/>
        <v>0</v>
      </c>
      <c r="ER1323" s="43">
        <f t="shared" si="673"/>
        <v>100</v>
      </c>
      <c r="ES1323" s="43">
        <f t="shared" si="674"/>
        <v>0</v>
      </c>
    </row>
    <row r="1324" spans="1:149" x14ac:dyDescent="0.45">
      <c r="A1324" s="78" t="s">
        <v>1471</v>
      </c>
      <c r="B1324" s="178" t="s">
        <v>3702</v>
      </c>
      <c r="C1324" s="51" t="s">
        <v>3648</v>
      </c>
      <c r="D1324" s="51" t="s">
        <v>2166</v>
      </c>
      <c r="E1324" s="78" t="s">
        <v>1121</v>
      </c>
      <c r="F1324" s="78" t="s">
        <v>2166</v>
      </c>
      <c r="G1324" s="72" t="s">
        <v>3375</v>
      </c>
      <c r="H1324" s="78" t="s">
        <v>1100</v>
      </c>
      <c r="I1324" s="78"/>
      <c r="J1324" s="300">
        <v>3000</v>
      </c>
      <c r="K1324" s="78"/>
      <c r="L1324" s="300">
        <v>1375</v>
      </c>
      <c r="M1324" s="72">
        <v>10</v>
      </c>
      <c r="O1324" s="78"/>
      <c r="P1324" s="72" t="s">
        <v>1374</v>
      </c>
      <c r="AA1324" s="195"/>
      <c r="AB1324" s="195"/>
      <c r="AC1324" s="195"/>
      <c r="AD1324" s="72"/>
      <c r="AE1324" s="316">
        <v>1</v>
      </c>
      <c r="AF1324" s="195"/>
      <c r="AG1324" s="195">
        <v>0</v>
      </c>
      <c r="AH1324" s="72"/>
      <c r="AR1324" s="53">
        <v>12.23</v>
      </c>
      <c r="AT1324" s="77">
        <f t="shared" ref="AT1324:AT1334" si="675">L1324+273</f>
        <v>1648</v>
      </c>
      <c r="AU1324" s="276">
        <v>30000</v>
      </c>
      <c r="AV1324" s="276"/>
      <c r="AW1324" s="276">
        <v>366900</v>
      </c>
      <c r="AX1324" s="95"/>
      <c r="AY1324" s="276"/>
      <c r="AZ1324" s="95"/>
      <c r="BB1324" s="80" t="s">
        <v>3412</v>
      </c>
      <c r="BC1324" s="270"/>
      <c r="BD1324" s="72">
        <v>31.1419</v>
      </c>
      <c r="BE1324" s="72"/>
      <c r="BF1324" s="72"/>
      <c r="BG1324" s="72"/>
      <c r="BH1324" s="72"/>
      <c r="BI1324" s="72"/>
      <c r="BJ1324" s="72"/>
      <c r="BK1324" s="72"/>
      <c r="BL1324" s="72"/>
      <c r="BM1324" s="72"/>
      <c r="BN1324" s="72"/>
      <c r="BO1324" s="72"/>
      <c r="BP1324" s="72"/>
      <c r="BQ1324" s="72"/>
      <c r="BR1324" s="72">
        <v>41.779800000000002</v>
      </c>
      <c r="BS1324" s="72"/>
      <c r="BT1324" s="72"/>
      <c r="BU1324" s="72"/>
      <c r="BV1324" s="72"/>
      <c r="BW1324" s="72"/>
      <c r="BX1324" s="72"/>
      <c r="BY1324" s="72"/>
      <c r="BZ1324" s="72"/>
      <c r="CA1324" s="72"/>
      <c r="CB1324" s="72"/>
      <c r="CC1324" s="72"/>
      <c r="CD1324" s="72"/>
      <c r="CE1324" s="72"/>
      <c r="CF1324" s="72"/>
      <c r="CG1324" s="72"/>
      <c r="CH1324" s="72"/>
      <c r="CI1324" s="72"/>
      <c r="CJ1324" s="72"/>
      <c r="CK1324" s="72"/>
      <c r="CL1324" s="72"/>
      <c r="CM1324" s="72"/>
      <c r="CN1324" s="72"/>
      <c r="CO1324" s="72"/>
      <c r="CP1324" s="72"/>
      <c r="CQ1324" s="72"/>
      <c r="CR1324" s="72"/>
      <c r="CS1324" s="72"/>
      <c r="CT1324" s="72"/>
      <c r="CU1324" s="72"/>
      <c r="CV1324" s="72"/>
      <c r="CW1324" s="72"/>
      <c r="CX1324" s="72"/>
      <c r="CY1324" s="72"/>
      <c r="CZ1324" s="72"/>
      <c r="DA1324" s="72"/>
      <c r="DB1324" s="72"/>
      <c r="DC1324" s="72"/>
      <c r="DD1324" s="72"/>
      <c r="DE1324" s="72"/>
      <c r="DF1324" s="72"/>
      <c r="DG1324" s="72"/>
      <c r="DH1324" s="78">
        <f t="shared" si="651"/>
        <v>72.921700000000001</v>
      </c>
      <c r="DJ1324" s="96">
        <f t="shared" si="652"/>
        <v>27.078299999999999</v>
      </c>
      <c r="DK1324" s="72"/>
      <c r="DO1324" s="358">
        <v>27.078299999999999</v>
      </c>
      <c r="DP1324" s="72">
        <v>1</v>
      </c>
      <c r="DQ1324" s="374"/>
      <c r="DR1324" s="72"/>
      <c r="DU1324" s="52"/>
      <c r="DX1324" s="75">
        <f t="shared" si="653"/>
        <v>42.705943498300229</v>
      </c>
      <c r="DY1324" s="51">
        <f t="shared" si="654"/>
        <v>0</v>
      </c>
      <c r="DZ1324" s="75">
        <f t="shared" si="655"/>
        <v>0</v>
      </c>
      <c r="EA1324" s="51" t="e">
        <f t="shared" si="656"/>
        <v>#DIV/0!</v>
      </c>
      <c r="EB1324" s="75">
        <f t="shared" si="657"/>
        <v>0</v>
      </c>
      <c r="EC1324" s="51" t="e">
        <f t="shared" si="658"/>
        <v>#DIV/0!</v>
      </c>
      <c r="ED1324" s="75">
        <f t="shared" si="659"/>
        <v>0</v>
      </c>
      <c r="EE1324" s="51" t="e">
        <f t="shared" si="660"/>
        <v>#DIV/0!</v>
      </c>
      <c r="EF1324" s="75">
        <f t="shared" si="661"/>
        <v>0</v>
      </c>
      <c r="EG1324" s="51" t="e">
        <f t="shared" si="662"/>
        <v>#DIV/0!</v>
      </c>
      <c r="EH1324" s="75">
        <f t="shared" si="663"/>
        <v>57.294056501699778</v>
      </c>
      <c r="EI1324" s="51">
        <f t="shared" si="664"/>
        <v>0</v>
      </c>
      <c r="EJ1324" s="75">
        <f t="shared" si="665"/>
        <v>0</v>
      </c>
      <c r="EK1324" s="51" t="e">
        <f t="shared" si="666"/>
        <v>#DIV/0!</v>
      </c>
      <c r="EL1324" s="75">
        <f t="shared" si="667"/>
        <v>0</v>
      </c>
      <c r="EM1324" s="51" t="e">
        <f t="shared" si="668"/>
        <v>#DIV/0!</v>
      </c>
      <c r="EN1324" s="75">
        <f t="shared" si="669"/>
        <v>0</v>
      </c>
      <c r="EO1324" s="51" t="e">
        <f t="shared" si="670"/>
        <v>#DIV/0!</v>
      </c>
      <c r="EP1324" s="75">
        <f t="shared" si="671"/>
        <v>0</v>
      </c>
      <c r="EQ1324" s="51" t="e">
        <f t="shared" si="672"/>
        <v>#DIV/0!</v>
      </c>
      <c r="ER1324" s="51">
        <f t="shared" si="673"/>
        <v>100</v>
      </c>
      <c r="ES1324" s="51">
        <f t="shared" si="674"/>
        <v>0</v>
      </c>
    </row>
    <row r="1325" spans="1:149" s="43" customFormat="1" ht="14.65" thickBot="1" x14ac:dyDescent="0.5">
      <c r="A1325" s="89" t="s">
        <v>1471</v>
      </c>
      <c r="B1325" s="86"/>
      <c r="C1325" s="43" t="s">
        <v>3648</v>
      </c>
      <c r="D1325" s="43" t="s">
        <v>2167</v>
      </c>
      <c r="E1325" s="89" t="s">
        <v>1121</v>
      </c>
      <c r="F1325" s="89" t="s">
        <v>2167</v>
      </c>
      <c r="G1325" s="90" t="s">
        <v>3375</v>
      </c>
      <c r="H1325" s="89" t="s">
        <v>1100</v>
      </c>
      <c r="I1325" s="89"/>
      <c r="J1325" s="301">
        <v>3000</v>
      </c>
      <c r="K1325" s="89"/>
      <c r="L1325" s="301">
        <v>1265</v>
      </c>
      <c r="M1325" s="90">
        <v>10</v>
      </c>
      <c r="O1325" s="89"/>
      <c r="P1325" s="90" t="s">
        <v>1374</v>
      </c>
      <c r="Q1325" s="123"/>
      <c r="R1325" s="123"/>
      <c r="S1325" s="134"/>
      <c r="AA1325" s="196"/>
      <c r="AB1325" s="196"/>
      <c r="AC1325" s="196"/>
      <c r="AD1325" s="90"/>
      <c r="AE1325" s="317">
        <v>1</v>
      </c>
      <c r="AF1325" s="196"/>
      <c r="AG1325" s="196">
        <v>0</v>
      </c>
      <c r="AH1325" s="90"/>
      <c r="AQ1325" s="86"/>
      <c r="AR1325" s="58">
        <v>13.85</v>
      </c>
      <c r="AS1325" s="58"/>
      <c r="AT1325" s="91">
        <f t="shared" si="675"/>
        <v>1538</v>
      </c>
      <c r="AU1325" s="277">
        <v>30000</v>
      </c>
      <c r="AV1325" s="277"/>
      <c r="AW1325" s="277">
        <v>415500</v>
      </c>
      <c r="AX1325" s="259"/>
      <c r="AY1325" s="277"/>
      <c r="AZ1325" s="259"/>
      <c r="BA1325" s="86"/>
      <c r="BB1325" s="85" t="s">
        <v>3412</v>
      </c>
      <c r="BC1325" s="271"/>
      <c r="BD1325" s="90">
        <v>43.538899999999998</v>
      </c>
      <c r="BE1325" s="90"/>
      <c r="BF1325" s="90"/>
      <c r="BG1325" s="90"/>
      <c r="BH1325" s="90"/>
      <c r="BI1325" s="90"/>
      <c r="BJ1325" s="90"/>
      <c r="BK1325" s="90"/>
      <c r="BL1325" s="90"/>
      <c r="BM1325" s="90"/>
      <c r="BN1325" s="90"/>
      <c r="BO1325" s="90"/>
      <c r="BP1325" s="90"/>
      <c r="BQ1325" s="90"/>
      <c r="BR1325" s="90">
        <v>14.6029</v>
      </c>
      <c r="BS1325" s="90"/>
      <c r="BT1325" s="90"/>
      <c r="BU1325" s="90"/>
      <c r="BV1325" s="90"/>
      <c r="BW1325" s="90"/>
      <c r="BX1325" s="90">
        <v>20.3184</v>
      </c>
      <c r="BY1325" s="90"/>
      <c r="BZ1325" s="90"/>
      <c r="CA1325" s="90"/>
      <c r="CB1325" s="90"/>
      <c r="CC1325" s="90"/>
      <c r="CD1325" s="90"/>
      <c r="CE1325" s="90"/>
      <c r="CF1325" s="90"/>
      <c r="CG1325" s="90"/>
      <c r="CH1325" s="90"/>
      <c r="CI1325" s="90"/>
      <c r="CJ1325" s="90"/>
      <c r="CK1325" s="90"/>
      <c r="CL1325" s="90"/>
      <c r="CM1325" s="90"/>
      <c r="CN1325" s="90"/>
      <c r="CO1325" s="90"/>
      <c r="CP1325" s="90"/>
      <c r="CQ1325" s="90"/>
      <c r="CR1325" s="90"/>
      <c r="CS1325" s="90"/>
      <c r="CT1325" s="90"/>
      <c r="CU1325" s="90"/>
      <c r="CV1325" s="90"/>
      <c r="CW1325" s="90"/>
      <c r="CX1325" s="90"/>
      <c r="CY1325" s="90"/>
      <c r="CZ1325" s="90"/>
      <c r="DA1325" s="90"/>
      <c r="DB1325" s="90"/>
      <c r="DC1325" s="90"/>
      <c r="DD1325" s="90"/>
      <c r="DE1325" s="90"/>
      <c r="DF1325" s="90"/>
      <c r="DG1325" s="90"/>
      <c r="DH1325" s="89">
        <f t="shared" si="651"/>
        <v>78.4602</v>
      </c>
      <c r="DJ1325" s="97">
        <f t="shared" si="652"/>
        <v>21.5398</v>
      </c>
      <c r="DK1325" s="90"/>
      <c r="DO1325" s="359">
        <v>21.5397</v>
      </c>
      <c r="DP1325" s="90">
        <v>1</v>
      </c>
      <c r="DQ1325" s="375"/>
      <c r="DR1325" s="90"/>
      <c r="DS1325" s="308"/>
      <c r="DU1325" s="59"/>
      <c r="DW1325" s="86"/>
      <c r="DX1325" s="298">
        <f t="shared" si="653"/>
        <v>55.491701525104439</v>
      </c>
      <c r="DY1325" s="43">
        <f t="shared" si="654"/>
        <v>0</v>
      </c>
      <c r="DZ1325" s="298">
        <f t="shared" si="655"/>
        <v>0</v>
      </c>
      <c r="EA1325" s="43" t="e">
        <f t="shared" si="656"/>
        <v>#DIV/0!</v>
      </c>
      <c r="EB1325" s="298">
        <f t="shared" si="657"/>
        <v>0</v>
      </c>
      <c r="EC1325" s="43" t="e">
        <f t="shared" si="658"/>
        <v>#DIV/0!</v>
      </c>
      <c r="ED1325" s="298">
        <f t="shared" si="659"/>
        <v>0</v>
      </c>
      <c r="EE1325" s="43" t="e">
        <f t="shared" si="660"/>
        <v>#DIV/0!</v>
      </c>
      <c r="EF1325" s="298">
        <f t="shared" si="661"/>
        <v>0</v>
      </c>
      <c r="EG1325" s="43" t="e">
        <f t="shared" si="662"/>
        <v>#DIV/0!</v>
      </c>
      <c r="EH1325" s="298">
        <f t="shared" si="663"/>
        <v>18.611856712065482</v>
      </c>
      <c r="EI1325" s="43">
        <f t="shared" si="664"/>
        <v>0</v>
      </c>
      <c r="EJ1325" s="298">
        <f t="shared" si="665"/>
        <v>25.896441762830076</v>
      </c>
      <c r="EK1325" s="43">
        <f t="shared" si="666"/>
        <v>0</v>
      </c>
      <c r="EL1325" s="298">
        <f t="shared" si="667"/>
        <v>0</v>
      </c>
      <c r="EM1325" s="43" t="e">
        <f t="shared" si="668"/>
        <v>#DIV/0!</v>
      </c>
      <c r="EN1325" s="298">
        <f t="shared" si="669"/>
        <v>0</v>
      </c>
      <c r="EO1325" s="43" t="e">
        <f t="shared" si="670"/>
        <v>#DIV/0!</v>
      </c>
      <c r="EP1325" s="298">
        <f t="shared" si="671"/>
        <v>0</v>
      </c>
      <c r="EQ1325" s="43" t="e">
        <f t="shared" si="672"/>
        <v>#DIV/0!</v>
      </c>
      <c r="ER1325" s="43">
        <f t="shared" si="673"/>
        <v>100</v>
      </c>
      <c r="ES1325" s="43">
        <f t="shared" si="674"/>
        <v>0</v>
      </c>
    </row>
    <row r="1326" spans="1:149" x14ac:dyDescent="0.45">
      <c r="A1326" s="78" t="s">
        <v>1472</v>
      </c>
      <c r="B1326" s="110" t="s">
        <v>3580</v>
      </c>
      <c r="C1326" s="51" t="s">
        <v>3648</v>
      </c>
      <c r="D1326" s="51" t="s">
        <v>2167</v>
      </c>
      <c r="E1326" s="78" t="s">
        <v>1121</v>
      </c>
      <c r="F1326" s="78" t="s">
        <v>2070</v>
      </c>
      <c r="G1326" s="72" t="s">
        <v>3375</v>
      </c>
      <c r="H1326" s="78" t="s">
        <v>1100</v>
      </c>
      <c r="I1326" s="78"/>
      <c r="J1326" s="300">
        <v>2000</v>
      </c>
      <c r="K1326" s="78">
        <v>100</v>
      </c>
      <c r="L1326" s="300">
        <v>1700</v>
      </c>
      <c r="M1326" s="72">
        <v>10</v>
      </c>
      <c r="O1326" s="78"/>
      <c r="P1326" s="72" t="s">
        <v>1374</v>
      </c>
      <c r="AA1326" s="195"/>
      <c r="AB1326" s="195"/>
      <c r="AC1326" s="195"/>
      <c r="AD1326" s="72"/>
      <c r="AE1326" s="316">
        <v>0</v>
      </c>
      <c r="AF1326" s="195"/>
      <c r="AG1326" s="195">
        <v>1</v>
      </c>
      <c r="AH1326" s="72"/>
      <c r="AQ1326" s="174" t="s">
        <v>824</v>
      </c>
      <c r="AR1326" s="53">
        <v>4.008</v>
      </c>
      <c r="AS1326" s="53">
        <v>41.09</v>
      </c>
      <c r="AT1326" s="77">
        <f t="shared" si="675"/>
        <v>1973</v>
      </c>
      <c r="AU1326" s="276"/>
      <c r="AV1326" s="276">
        <v>20000</v>
      </c>
      <c r="AW1326" s="276">
        <v>0</v>
      </c>
      <c r="AX1326" s="95"/>
      <c r="AY1326" s="276">
        <v>821800.00000000012</v>
      </c>
      <c r="AZ1326" s="95">
        <v>8258.9877854371498</v>
      </c>
      <c r="BB1326" s="80" t="s">
        <v>3412</v>
      </c>
      <c r="BC1326" s="270"/>
      <c r="BD1326" s="72">
        <v>52.993000000000002</v>
      </c>
      <c r="BE1326" s="72"/>
      <c r="BF1326" s="72"/>
      <c r="BG1326" s="72"/>
      <c r="BH1326" s="72"/>
      <c r="BI1326" s="72"/>
      <c r="BJ1326" s="72"/>
      <c r="BK1326" s="72"/>
      <c r="BL1326" s="72"/>
      <c r="BM1326" s="72"/>
      <c r="BN1326" s="72"/>
      <c r="BO1326" s="72"/>
      <c r="BP1326" s="72"/>
      <c r="BQ1326" s="72"/>
      <c r="BR1326" s="72">
        <v>17.772600000000001</v>
      </c>
      <c r="BS1326" s="72"/>
      <c r="BT1326" s="72"/>
      <c r="BU1326" s="72"/>
      <c r="BV1326" s="72"/>
      <c r="BW1326" s="72"/>
      <c r="BX1326" s="72">
        <v>24.734500000000001</v>
      </c>
      <c r="BY1326" s="72"/>
      <c r="BZ1326" s="72"/>
      <c r="CA1326" s="72"/>
      <c r="CB1326" s="72"/>
      <c r="CC1326" s="72"/>
      <c r="CD1326" s="72"/>
      <c r="CE1326" s="72"/>
      <c r="CF1326" s="72"/>
      <c r="CG1326" s="72"/>
      <c r="CH1326" s="72"/>
      <c r="CI1326" s="72"/>
      <c r="CJ1326" s="72"/>
      <c r="CK1326" s="72"/>
      <c r="CL1326" s="72"/>
      <c r="CM1326" s="72"/>
      <c r="CN1326" s="72"/>
      <c r="CO1326" s="72"/>
      <c r="CP1326" s="72"/>
      <c r="CQ1326" s="72"/>
      <c r="CR1326" s="72"/>
      <c r="CS1326" s="72"/>
      <c r="CT1326" s="72"/>
      <c r="CU1326" s="72"/>
      <c r="CV1326" s="72"/>
      <c r="CW1326" s="72"/>
      <c r="CX1326" s="72"/>
      <c r="CY1326" s="72"/>
      <c r="CZ1326" s="72"/>
      <c r="DA1326" s="72"/>
      <c r="DB1326" s="72"/>
      <c r="DC1326" s="72"/>
      <c r="DD1326" s="72"/>
      <c r="DE1326" s="72"/>
      <c r="DF1326" s="72"/>
      <c r="DG1326" s="72"/>
      <c r="DH1326" s="78">
        <f t="shared" si="651"/>
        <v>95.500100000000003</v>
      </c>
      <c r="DJ1326" s="96">
        <f t="shared" si="652"/>
        <v>4.4998999999999967</v>
      </c>
      <c r="DK1326" s="72"/>
      <c r="DL1326" s="77" t="s">
        <v>3338</v>
      </c>
      <c r="DO1326" s="358"/>
      <c r="DP1326" s="72"/>
      <c r="DQ1326" s="374">
        <v>4.5</v>
      </c>
      <c r="DR1326" s="72">
        <v>0.4</v>
      </c>
      <c r="DU1326" s="52"/>
      <c r="DX1326" s="75">
        <f t="shared" si="653"/>
        <v>55.489994251314926</v>
      </c>
      <c r="DY1326" s="51">
        <f t="shared" si="654"/>
        <v>0</v>
      </c>
      <c r="DZ1326" s="75">
        <f t="shared" si="655"/>
        <v>0</v>
      </c>
      <c r="EA1326" s="51" t="e">
        <f t="shared" si="656"/>
        <v>#DIV/0!</v>
      </c>
      <c r="EB1326" s="75">
        <f t="shared" si="657"/>
        <v>0</v>
      </c>
      <c r="EC1326" s="51" t="e">
        <f t="shared" si="658"/>
        <v>#DIV/0!</v>
      </c>
      <c r="ED1326" s="75">
        <f t="shared" si="659"/>
        <v>0</v>
      </c>
      <c r="EE1326" s="51" t="e">
        <f t="shared" si="660"/>
        <v>#DIV/0!</v>
      </c>
      <c r="EF1326" s="75">
        <f t="shared" si="661"/>
        <v>0</v>
      </c>
      <c r="EG1326" s="51" t="e">
        <f t="shared" si="662"/>
        <v>#DIV/0!</v>
      </c>
      <c r="EH1326" s="75">
        <f t="shared" si="663"/>
        <v>18.610032869075528</v>
      </c>
      <c r="EI1326" s="51">
        <f t="shared" si="664"/>
        <v>0</v>
      </c>
      <c r="EJ1326" s="75">
        <f t="shared" si="665"/>
        <v>25.89997287960955</v>
      </c>
      <c r="EK1326" s="51">
        <f t="shared" si="666"/>
        <v>0</v>
      </c>
      <c r="EL1326" s="75">
        <f t="shared" si="667"/>
        <v>0</v>
      </c>
      <c r="EM1326" s="51" t="e">
        <f t="shared" si="668"/>
        <v>#DIV/0!</v>
      </c>
      <c r="EN1326" s="75">
        <f t="shared" si="669"/>
        <v>0</v>
      </c>
      <c r="EO1326" s="51" t="e">
        <f t="shared" si="670"/>
        <v>#DIV/0!</v>
      </c>
      <c r="EP1326" s="75">
        <f t="shared" si="671"/>
        <v>0</v>
      </c>
      <c r="EQ1326" s="51" t="e">
        <f t="shared" si="672"/>
        <v>#DIV/0!</v>
      </c>
      <c r="ER1326" s="51">
        <f t="shared" si="673"/>
        <v>100</v>
      </c>
      <c r="ES1326" s="51">
        <f t="shared" si="674"/>
        <v>0</v>
      </c>
    </row>
    <row r="1327" spans="1:149" x14ac:dyDescent="0.45">
      <c r="A1327" s="78" t="s">
        <v>1472</v>
      </c>
      <c r="B1327" s="110" t="s">
        <v>3580</v>
      </c>
      <c r="C1327" s="51" t="s">
        <v>3648</v>
      </c>
      <c r="D1327" s="51" t="s">
        <v>2167</v>
      </c>
      <c r="E1327" s="78" t="s">
        <v>1121</v>
      </c>
      <c r="F1327" s="78" t="s">
        <v>2071</v>
      </c>
      <c r="G1327" s="72" t="s">
        <v>3375</v>
      </c>
      <c r="H1327" s="78" t="s">
        <v>1100</v>
      </c>
      <c r="I1327" s="78"/>
      <c r="J1327" s="300">
        <v>500</v>
      </c>
      <c r="K1327" s="78">
        <v>100</v>
      </c>
      <c r="L1327" s="300">
        <v>1625</v>
      </c>
      <c r="M1327" s="72">
        <v>10</v>
      </c>
      <c r="O1327" s="78"/>
      <c r="P1327" s="72" t="s">
        <v>1374</v>
      </c>
      <c r="AA1327" s="195"/>
      <c r="AB1327" s="195"/>
      <c r="AC1327" s="195"/>
      <c r="AD1327" s="72"/>
      <c r="AE1327" s="316">
        <v>0</v>
      </c>
      <c r="AF1327" s="195"/>
      <c r="AG1327" s="195">
        <v>1</v>
      </c>
      <c r="AH1327" s="72"/>
      <c r="AQ1327" s="174" t="s">
        <v>824</v>
      </c>
      <c r="AR1327" s="53">
        <v>1.2749999999999999</v>
      </c>
      <c r="AS1327" s="53">
        <v>2.661</v>
      </c>
      <c r="AT1327" s="77">
        <f t="shared" si="675"/>
        <v>1898</v>
      </c>
      <c r="AU1327" s="276"/>
      <c r="AV1327" s="276">
        <v>5000</v>
      </c>
      <c r="AW1327" s="276">
        <v>0</v>
      </c>
      <c r="AX1327" s="95"/>
      <c r="AY1327" s="276">
        <v>13305</v>
      </c>
      <c r="AZ1327" s="95">
        <v>143.29923551784916</v>
      </c>
      <c r="BB1327" s="80" t="s">
        <v>3412</v>
      </c>
      <c r="BC1327" s="270"/>
      <c r="BD1327" s="72">
        <v>54.657600000000002</v>
      </c>
      <c r="BE1327" s="72"/>
      <c r="BF1327" s="72"/>
      <c r="BG1327" s="72"/>
      <c r="BH1327" s="72"/>
      <c r="BI1327" s="72"/>
      <c r="BJ1327" s="72"/>
      <c r="BK1327" s="72"/>
      <c r="BL1327" s="72"/>
      <c r="BM1327" s="72"/>
      <c r="BN1327" s="72"/>
      <c r="BO1327" s="72"/>
      <c r="BP1327" s="72"/>
      <c r="BQ1327" s="72"/>
      <c r="BR1327" s="72">
        <v>18.3309</v>
      </c>
      <c r="BS1327" s="72"/>
      <c r="BT1327" s="72"/>
      <c r="BU1327" s="72"/>
      <c r="BV1327" s="72"/>
      <c r="BW1327" s="72"/>
      <c r="BX1327" s="72">
        <v>25.511500000000002</v>
      </c>
      <c r="BY1327" s="72"/>
      <c r="BZ1327" s="72"/>
      <c r="CA1327" s="72"/>
      <c r="CB1327" s="72"/>
      <c r="CC1327" s="72"/>
      <c r="CD1327" s="72"/>
      <c r="CE1327" s="72"/>
      <c r="CF1327" s="72"/>
      <c r="CG1327" s="72"/>
      <c r="CH1327" s="72"/>
      <c r="CI1327" s="72"/>
      <c r="CJ1327" s="72"/>
      <c r="CK1327" s="72"/>
      <c r="CL1327" s="72"/>
      <c r="CM1327" s="72"/>
      <c r="CN1327" s="72"/>
      <c r="CO1327" s="72"/>
      <c r="CP1327" s="72"/>
      <c r="CQ1327" s="72"/>
      <c r="CR1327" s="72"/>
      <c r="CS1327" s="72"/>
      <c r="CT1327" s="72"/>
      <c r="CU1327" s="72"/>
      <c r="CV1327" s="72"/>
      <c r="CW1327" s="72"/>
      <c r="CX1327" s="72"/>
      <c r="CY1327" s="72"/>
      <c r="CZ1327" s="72"/>
      <c r="DA1327" s="72"/>
      <c r="DB1327" s="72"/>
      <c r="DC1327" s="72"/>
      <c r="DD1327" s="72"/>
      <c r="DE1327" s="72"/>
      <c r="DF1327" s="72"/>
      <c r="DG1327" s="72"/>
      <c r="DH1327" s="78">
        <f t="shared" si="651"/>
        <v>98.5</v>
      </c>
      <c r="DJ1327" s="77">
        <f t="shared" si="652"/>
        <v>1.5</v>
      </c>
      <c r="DK1327" s="72"/>
      <c r="DL1327" s="51" t="s">
        <v>3338</v>
      </c>
      <c r="DO1327" s="358"/>
      <c r="DP1327" s="72"/>
      <c r="DQ1327" s="374">
        <v>1.5</v>
      </c>
      <c r="DR1327" s="72">
        <v>0.1</v>
      </c>
      <c r="DU1327" s="52"/>
      <c r="DX1327" s="75">
        <f t="shared" si="653"/>
        <v>55.489949238578681</v>
      </c>
      <c r="DY1327" s="51">
        <f t="shared" si="654"/>
        <v>0</v>
      </c>
      <c r="DZ1327" s="75">
        <f t="shared" si="655"/>
        <v>0</v>
      </c>
      <c r="EA1327" s="51" t="e">
        <f t="shared" si="656"/>
        <v>#DIV/0!</v>
      </c>
      <c r="EB1327" s="75">
        <f t="shared" si="657"/>
        <v>0</v>
      </c>
      <c r="EC1327" s="51" t="e">
        <f t="shared" si="658"/>
        <v>#DIV/0!</v>
      </c>
      <c r="ED1327" s="75">
        <f t="shared" si="659"/>
        <v>0</v>
      </c>
      <c r="EE1327" s="51" t="e">
        <f t="shared" si="660"/>
        <v>#DIV/0!</v>
      </c>
      <c r="EF1327" s="75">
        <f t="shared" si="661"/>
        <v>0</v>
      </c>
      <c r="EG1327" s="51" t="e">
        <f t="shared" si="662"/>
        <v>#DIV/0!</v>
      </c>
      <c r="EH1327" s="75">
        <f t="shared" si="663"/>
        <v>18.61005076142132</v>
      </c>
      <c r="EI1327" s="51">
        <f t="shared" si="664"/>
        <v>0</v>
      </c>
      <c r="EJ1327" s="75">
        <f t="shared" si="665"/>
        <v>25.900000000000002</v>
      </c>
      <c r="EK1327" s="51">
        <f t="shared" si="666"/>
        <v>0</v>
      </c>
      <c r="EL1327" s="75">
        <f t="shared" si="667"/>
        <v>0</v>
      </c>
      <c r="EM1327" s="51" t="e">
        <f t="shared" si="668"/>
        <v>#DIV/0!</v>
      </c>
      <c r="EN1327" s="75">
        <f t="shared" si="669"/>
        <v>0</v>
      </c>
      <c r="EO1327" s="51" t="e">
        <f t="shared" si="670"/>
        <v>#DIV/0!</v>
      </c>
      <c r="EP1327" s="75">
        <f t="shared" si="671"/>
        <v>0</v>
      </c>
      <c r="EQ1327" s="51" t="e">
        <f t="shared" si="672"/>
        <v>#DIV/0!</v>
      </c>
      <c r="ER1327" s="51">
        <f t="shared" si="673"/>
        <v>100</v>
      </c>
      <c r="ES1327" s="51">
        <f t="shared" si="674"/>
        <v>0</v>
      </c>
    </row>
    <row r="1328" spans="1:149" x14ac:dyDescent="0.45">
      <c r="A1328" s="78" t="s">
        <v>1472</v>
      </c>
      <c r="B1328" s="110" t="s">
        <v>3580</v>
      </c>
      <c r="C1328" s="51" t="s">
        <v>3648</v>
      </c>
      <c r="D1328" s="51" t="s">
        <v>2167</v>
      </c>
      <c r="E1328" s="78" t="s">
        <v>1121</v>
      </c>
      <c r="F1328" s="78" t="s">
        <v>2072</v>
      </c>
      <c r="G1328" s="72" t="s">
        <v>3375</v>
      </c>
      <c r="H1328" s="78" t="s">
        <v>1100</v>
      </c>
      <c r="I1328" s="78"/>
      <c r="J1328" s="300">
        <v>1000</v>
      </c>
      <c r="K1328" s="78">
        <v>100</v>
      </c>
      <c r="L1328" s="300">
        <v>1625</v>
      </c>
      <c r="M1328" s="72">
        <v>10</v>
      </c>
      <c r="O1328" s="78"/>
      <c r="P1328" s="72" t="s">
        <v>1374</v>
      </c>
      <c r="AA1328" s="195"/>
      <c r="AB1328" s="195"/>
      <c r="AC1328" s="195"/>
      <c r="AD1328" s="72"/>
      <c r="AE1328" s="316">
        <v>0</v>
      </c>
      <c r="AF1328" s="195"/>
      <c r="AG1328" s="195">
        <v>1</v>
      </c>
      <c r="AH1328" s="72"/>
      <c r="AQ1328" s="174" t="s">
        <v>824</v>
      </c>
      <c r="AR1328" s="53">
        <v>1.833</v>
      </c>
      <c r="AS1328" s="53">
        <v>7.1859999999999999</v>
      </c>
      <c r="AT1328" s="77">
        <f t="shared" si="675"/>
        <v>1898</v>
      </c>
      <c r="AU1328" s="276"/>
      <c r="AV1328" s="276">
        <v>10000</v>
      </c>
      <c r="AW1328" s="276">
        <v>0</v>
      </c>
      <c r="AX1328" s="95"/>
      <c r="AY1328" s="276">
        <v>71860</v>
      </c>
      <c r="AZ1328" s="95">
        <v>732.83108449355518</v>
      </c>
      <c r="BB1328" s="80" t="s">
        <v>3412</v>
      </c>
      <c r="BC1328" s="270"/>
      <c r="BD1328" s="72">
        <v>54.3247</v>
      </c>
      <c r="BE1328" s="72"/>
      <c r="BF1328" s="72"/>
      <c r="BG1328" s="72"/>
      <c r="BH1328" s="72"/>
      <c r="BI1328" s="72"/>
      <c r="BJ1328" s="72"/>
      <c r="BK1328" s="72"/>
      <c r="BL1328" s="72"/>
      <c r="BM1328" s="72"/>
      <c r="BN1328" s="72"/>
      <c r="BO1328" s="72"/>
      <c r="BP1328" s="72"/>
      <c r="BQ1328" s="72"/>
      <c r="BR1328" s="72">
        <v>18.219200000000001</v>
      </c>
      <c r="BS1328" s="72"/>
      <c r="BT1328" s="72"/>
      <c r="BU1328" s="72"/>
      <c r="BV1328" s="72"/>
      <c r="BW1328" s="72"/>
      <c r="BX1328" s="72">
        <v>25.356100000000001</v>
      </c>
      <c r="BY1328" s="72"/>
      <c r="BZ1328" s="72"/>
      <c r="CA1328" s="72"/>
      <c r="CB1328" s="72"/>
      <c r="CC1328" s="72"/>
      <c r="CD1328" s="72"/>
      <c r="CE1328" s="72"/>
      <c r="CF1328" s="72"/>
      <c r="CG1328" s="72"/>
      <c r="CH1328" s="72"/>
      <c r="CI1328" s="72"/>
      <c r="CJ1328" s="72"/>
      <c r="CK1328" s="72"/>
      <c r="CL1328" s="72"/>
      <c r="CM1328" s="72"/>
      <c r="CN1328" s="72"/>
      <c r="CO1328" s="72"/>
      <c r="CP1328" s="72"/>
      <c r="CQ1328" s="72"/>
      <c r="CR1328" s="72"/>
      <c r="CS1328" s="72"/>
      <c r="CT1328" s="72"/>
      <c r="CU1328" s="72"/>
      <c r="CV1328" s="72"/>
      <c r="CW1328" s="72"/>
      <c r="CX1328" s="72"/>
      <c r="CY1328" s="72"/>
      <c r="CZ1328" s="72"/>
      <c r="DA1328" s="72"/>
      <c r="DB1328" s="72"/>
      <c r="DC1328" s="72"/>
      <c r="DD1328" s="72"/>
      <c r="DE1328" s="72"/>
      <c r="DF1328" s="72"/>
      <c r="DG1328" s="72"/>
      <c r="DH1328" s="78">
        <f t="shared" si="651"/>
        <v>97.9</v>
      </c>
      <c r="DJ1328" s="77">
        <f t="shared" si="652"/>
        <v>2.0999999999999943</v>
      </c>
      <c r="DK1328" s="72"/>
      <c r="DL1328" s="51" t="s">
        <v>3338</v>
      </c>
      <c r="DO1328" s="358"/>
      <c r="DP1328" s="72"/>
      <c r="DQ1328" s="374">
        <v>2.1</v>
      </c>
      <c r="DR1328" s="72">
        <v>0.2</v>
      </c>
      <c r="DU1328" s="52"/>
      <c r="DX1328" s="75">
        <f t="shared" si="653"/>
        <v>55.489989785495396</v>
      </c>
      <c r="DY1328" s="51">
        <f t="shared" si="654"/>
        <v>0</v>
      </c>
      <c r="DZ1328" s="75">
        <f t="shared" si="655"/>
        <v>0</v>
      </c>
      <c r="EA1328" s="51" t="e">
        <f t="shared" si="656"/>
        <v>#DIV/0!</v>
      </c>
      <c r="EB1328" s="75">
        <f t="shared" si="657"/>
        <v>0</v>
      </c>
      <c r="EC1328" s="51" t="e">
        <f t="shared" si="658"/>
        <v>#DIV/0!</v>
      </c>
      <c r="ED1328" s="75">
        <f t="shared" si="659"/>
        <v>0</v>
      </c>
      <c r="EE1328" s="51" t="e">
        <f t="shared" si="660"/>
        <v>#DIV/0!</v>
      </c>
      <c r="EF1328" s="75">
        <f t="shared" si="661"/>
        <v>0</v>
      </c>
      <c r="EG1328" s="51" t="e">
        <f t="shared" si="662"/>
        <v>#DIV/0!</v>
      </c>
      <c r="EH1328" s="75">
        <f t="shared" si="663"/>
        <v>18.610010214504598</v>
      </c>
      <c r="EI1328" s="51">
        <f t="shared" si="664"/>
        <v>0</v>
      </c>
      <c r="EJ1328" s="75">
        <f t="shared" si="665"/>
        <v>25.900000000000002</v>
      </c>
      <c r="EK1328" s="51">
        <f t="shared" si="666"/>
        <v>0</v>
      </c>
      <c r="EL1328" s="75">
        <f t="shared" si="667"/>
        <v>0</v>
      </c>
      <c r="EM1328" s="51" t="e">
        <f t="shared" si="668"/>
        <v>#DIV/0!</v>
      </c>
      <c r="EN1328" s="75">
        <f t="shared" si="669"/>
        <v>0</v>
      </c>
      <c r="EO1328" s="51" t="e">
        <f t="shared" si="670"/>
        <v>#DIV/0!</v>
      </c>
      <c r="EP1328" s="75">
        <f t="shared" si="671"/>
        <v>0</v>
      </c>
      <c r="EQ1328" s="51" t="e">
        <f t="shared" si="672"/>
        <v>#DIV/0!</v>
      </c>
      <c r="ER1328" s="51">
        <f t="shared" si="673"/>
        <v>100</v>
      </c>
      <c r="ES1328" s="51">
        <f t="shared" si="674"/>
        <v>0</v>
      </c>
    </row>
    <row r="1329" spans="1:149" x14ac:dyDescent="0.45">
      <c r="A1329" s="78" t="s">
        <v>1472</v>
      </c>
      <c r="B1329" s="110" t="s">
        <v>3580</v>
      </c>
      <c r="C1329" s="51" t="s">
        <v>3648</v>
      </c>
      <c r="D1329" s="51" t="s">
        <v>2167</v>
      </c>
      <c r="E1329" s="78" t="s">
        <v>1121</v>
      </c>
      <c r="F1329" s="78" t="s">
        <v>2073</v>
      </c>
      <c r="G1329" s="72" t="s">
        <v>3375</v>
      </c>
      <c r="H1329" s="78" t="s">
        <v>1100</v>
      </c>
      <c r="I1329" s="78"/>
      <c r="J1329" s="300">
        <v>2000</v>
      </c>
      <c r="K1329" s="78">
        <v>100</v>
      </c>
      <c r="L1329" s="300">
        <v>1625</v>
      </c>
      <c r="M1329" s="72">
        <v>10</v>
      </c>
      <c r="O1329" s="78"/>
      <c r="P1329" s="72" t="s">
        <v>1374</v>
      </c>
      <c r="AA1329" s="195"/>
      <c r="AB1329" s="195"/>
      <c r="AC1329" s="195"/>
      <c r="AD1329" s="72"/>
      <c r="AE1329" s="316">
        <v>0</v>
      </c>
      <c r="AF1329" s="195"/>
      <c r="AG1329" s="195">
        <v>1</v>
      </c>
      <c r="AH1329" s="72"/>
      <c r="AQ1329" s="174" t="s">
        <v>824</v>
      </c>
      <c r="AR1329" s="53">
        <v>4.1509999999999998</v>
      </c>
      <c r="AS1329" s="53">
        <v>46.86</v>
      </c>
      <c r="AT1329" s="77">
        <f t="shared" si="675"/>
        <v>1898</v>
      </c>
      <c r="AU1329" s="276"/>
      <c r="AV1329" s="276">
        <v>20000</v>
      </c>
      <c r="AW1329" s="276">
        <v>0</v>
      </c>
      <c r="AX1329" s="95"/>
      <c r="AY1329" s="276">
        <v>937200</v>
      </c>
      <c r="AZ1329" s="95">
        <v>9418.7434321144992</v>
      </c>
      <c r="BB1329" s="80" t="s">
        <v>3412</v>
      </c>
      <c r="BC1329" s="270"/>
      <c r="BD1329" s="72">
        <v>53.603299999999997</v>
      </c>
      <c r="BE1329" s="72"/>
      <c r="BF1329" s="72"/>
      <c r="BG1329" s="72"/>
      <c r="BH1329" s="72"/>
      <c r="BI1329" s="72"/>
      <c r="BJ1329" s="72"/>
      <c r="BK1329" s="72"/>
      <c r="BL1329" s="72"/>
      <c r="BM1329" s="72"/>
      <c r="BN1329" s="72"/>
      <c r="BO1329" s="72"/>
      <c r="BP1329" s="72"/>
      <c r="BQ1329" s="72"/>
      <c r="BR1329" s="72">
        <v>17.9773</v>
      </c>
      <c r="BS1329" s="72"/>
      <c r="BT1329" s="72"/>
      <c r="BU1329" s="72"/>
      <c r="BV1329" s="72"/>
      <c r="BW1329" s="72"/>
      <c r="BX1329" s="72">
        <v>25.019400000000001</v>
      </c>
      <c r="BY1329" s="72"/>
      <c r="BZ1329" s="72"/>
      <c r="CA1329" s="72"/>
      <c r="CB1329" s="72"/>
      <c r="CC1329" s="72"/>
      <c r="CD1329" s="72"/>
      <c r="CE1329" s="72"/>
      <c r="CF1329" s="72"/>
      <c r="CG1329" s="72"/>
      <c r="CH1329" s="72"/>
      <c r="CI1329" s="72"/>
      <c r="CJ1329" s="72"/>
      <c r="CK1329" s="72"/>
      <c r="CL1329" s="72"/>
      <c r="CM1329" s="72"/>
      <c r="CN1329" s="72"/>
      <c r="CO1329" s="72"/>
      <c r="CP1329" s="72"/>
      <c r="CQ1329" s="72"/>
      <c r="CR1329" s="72"/>
      <c r="CS1329" s="72"/>
      <c r="CT1329" s="72"/>
      <c r="CU1329" s="72"/>
      <c r="CV1329" s="72"/>
      <c r="CW1329" s="72"/>
      <c r="CX1329" s="72"/>
      <c r="CY1329" s="72"/>
      <c r="CZ1329" s="72"/>
      <c r="DA1329" s="72"/>
      <c r="DB1329" s="72"/>
      <c r="DC1329" s="72"/>
      <c r="DD1329" s="72"/>
      <c r="DE1329" s="72"/>
      <c r="DF1329" s="72"/>
      <c r="DG1329" s="72"/>
      <c r="DH1329" s="78">
        <f t="shared" si="651"/>
        <v>96.600000000000009</v>
      </c>
      <c r="DJ1329" s="77">
        <f t="shared" si="652"/>
        <v>3.3999999999999915</v>
      </c>
      <c r="DK1329" s="72"/>
      <c r="DL1329" s="51" t="s">
        <v>3338</v>
      </c>
      <c r="DO1329" s="358"/>
      <c r="DP1329" s="72"/>
      <c r="DQ1329" s="374">
        <v>3.4</v>
      </c>
      <c r="DR1329" s="72">
        <v>0.4</v>
      </c>
      <c r="DU1329" s="52"/>
      <c r="DX1329" s="75">
        <f t="shared" si="653"/>
        <v>55.489958592132496</v>
      </c>
      <c r="DY1329" s="51">
        <f t="shared" si="654"/>
        <v>0</v>
      </c>
      <c r="DZ1329" s="75">
        <f t="shared" si="655"/>
        <v>0</v>
      </c>
      <c r="EA1329" s="51" t="e">
        <f t="shared" si="656"/>
        <v>#DIV/0!</v>
      </c>
      <c r="EB1329" s="75">
        <f t="shared" si="657"/>
        <v>0</v>
      </c>
      <c r="EC1329" s="51" t="e">
        <f t="shared" si="658"/>
        <v>#DIV/0!</v>
      </c>
      <c r="ED1329" s="75">
        <f t="shared" si="659"/>
        <v>0</v>
      </c>
      <c r="EE1329" s="51" t="e">
        <f t="shared" si="660"/>
        <v>#DIV/0!</v>
      </c>
      <c r="EF1329" s="75">
        <f t="shared" si="661"/>
        <v>0</v>
      </c>
      <c r="EG1329" s="51" t="e">
        <f t="shared" si="662"/>
        <v>#DIV/0!</v>
      </c>
      <c r="EH1329" s="75">
        <f t="shared" si="663"/>
        <v>18.610041407867492</v>
      </c>
      <c r="EI1329" s="51">
        <f t="shared" si="664"/>
        <v>0</v>
      </c>
      <c r="EJ1329" s="75">
        <f t="shared" si="665"/>
        <v>25.900000000000002</v>
      </c>
      <c r="EK1329" s="51">
        <f t="shared" si="666"/>
        <v>0</v>
      </c>
      <c r="EL1329" s="75">
        <f t="shared" si="667"/>
        <v>0</v>
      </c>
      <c r="EM1329" s="51" t="e">
        <f t="shared" si="668"/>
        <v>#DIV/0!</v>
      </c>
      <c r="EN1329" s="75">
        <f t="shared" si="669"/>
        <v>0</v>
      </c>
      <c r="EO1329" s="51" t="e">
        <f t="shared" si="670"/>
        <v>#DIV/0!</v>
      </c>
      <c r="EP1329" s="75">
        <f t="shared" si="671"/>
        <v>0</v>
      </c>
      <c r="EQ1329" s="51" t="e">
        <f t="shared" si="672"/>
        <v>#DIV/0!</v>
      </c>
      <c r="ER1329" s="51">
        <f t="shared" si="673"/>
        <v>100</v>
      </c>
      <c r="ES1329" s="51">
        <f t="shared" si="674"/>
        <v>0</v>
      </c>
    </row>
    <row r="1330" spans="1:149" x14ac:dyDescent="0.45">
      <c r="A1330" s="78" t="s">
        <v>1472</v>
      </c>
      <c r="B1330" s="110" t="s">
        <v>3580</v>
      </c>
      <c r="C1330" s="51" t="s">
        <v>3648</v>
      </c>
      <c r="D1330" s="51" t="s">
        <v>2167</v>
      </c>
      <c r="E1330" s="78" t="s">
        <v>1121</v>
      </c>
      <c r="F1330" s="78" t="s">
        <v>2091</v>
      </c>
      <c r="G1330" s="72" t="s">
        <v>3375</v>
      </c>
      <c r="H1330" s="78" t="s">
        <v>1100</v>
      </c>
      <c r="I1330" s="78"/>
      <c r="J1330" s="300">
        <v>3000</v>
      </c>
      <c r="K1330" s="78">
        <v>100</v>
      </c>
      <c r="L1330" s="300">
        <v>1625</v>
      </c>
      <c r="M1330" s="72">
        <v>10</v>
      </c>
      <c r="O1330" s="78"/>
      <c r="P1330" s="72" t="s">
        <v>1374</v>
      </c>
      <c r="AA1330" s="195"/>
      <c r="AB1330" s="195"/>
      <c r="AC1330" s="195"/>
      <c r="AD1330" s="72"/>
      <c r="AE1330" s="316">
        <v>0</v>
      </c>
      <c r="AF1330" s="195"/>
      <c r="AG1330" s="195">
        <v>1</v>
      </c>
      <c r="AH1330" s="72"/>
      <c r="AQ1330" s="174" t="s">
        <v>824</v>
      </c>
      <c r="AR1330" s="53">
        <v>9.5670000000000002</v>
      </c>
      <c r="AS1330" s="53">
        <v>269.2</v>
      </c>
      <c r="AT1330" s="77">
        <f t="shared" si="675"/>
        <v>1898</v>
      </c>
      <c r="AU1330" s="276"/>
      <c r="AV1330" s="276">
        <v>30000</v>
      </c>
      <c r="AW1330" s="276">
        <v>0</v>
      </c>
      <c r="AX1330" s="95"/>
      <c r="AY1330" s="276">
        <v>8076000</v>
      </c>
      <c r="AZ1330" s="95">
        <v>80939.267701159741</v>
      </c>
      <c r="BB1330" s="80" t="s">
        <v>3412</v>
      </c>
      <c r="BC1330" s="270"/>
      <c r="BD1330" s="72">
        <v>52.826500000000003</v>
      </c>
      <c r="BE1330" s="72"/>
      <c r="BF1330" s="72"/>
      <c r="BG1330" s="72"/>
      <c r="BH1330" s="72"/>
      <c r="BI1330" s="72"/>
      <c r="BJ1330" s="72"/>
      <c r="BK1330" s="72"/>
      <c r="BL1330" s="72"/>
      <c r="BM1330" s="72"/>
      <c r="BN1330" s="72"/>
      <c r="BO1330" s="72"/>
      <c r="BP1330" s="72"/>
      <c r="BQ1330" s="72"/>
      <c r="BR1330" s="72">
        <v>17.716699999999999</v>
      </c>
      <c r="BS1330" s="72"/>
      <c r="BT1330" s="72"/>
      <c r="BU1330" s="72"/>
      <c r="BV1330" s="72"/>
      <c r="BW1330" s="72"/>
      <c r="BX1330" s="72">
        <v>24.6568</v>
      </c>
      <c r="BY1330" s="72"/>
      <c r="BZ1330" s="72"/>
      <c r="CA1330" s="72"/>
      <c r="CB1330" s="72"/>
      <c r="CC1330" s="72"/>
      <c r="CD1330" s="72"/>
      <c r="CE1330" s="72"/>
      <c r="CF1330" s="72"/>
      <c r="CG1330" s="72"/>
      <c r="CH1330" s="72"/>
      <c r="CI1330" s="72"/>
      <c r="CJ1330" s="72"/>
      <c r="CK1330" s="72"/>
      <c r="CL1330" s="72"/>
      <c r="CM1330" s="72"/>
      <c r="CN1330" s="72"/>
      <c r="CO1330" s="72"/>
      <c r="CP1330" s="72"/>
      <c r="CQ1330" s="72"/>
      <c r="CR1330" s="72"/>
      <c r="CS1330" s="72"/>
      <c r="CT1330" s="72"/>
      <c r="CU1330" s="72"/>
      <c r="CV1330" s="72"/>
      <c r="CW1330" s="72"/>
      <c r="CX1330" s="72"/>
      <c r="CY1330" s="72"/>
      <c r="CZ1330" s="72"/>
      <c r="DA1330" s="72"/>
      <c r="DB1330" s="72"/>
      <c r="DC1330" s="72"/>
      <c r="DD1330" s="72"/>
      <c r="DE1330" s="72"/>
      <c r="DF1330" s="72"/>
      <c r="DG1330" s="72"/>
      <c r="DH1330" s="78">
        <f t="shared" si="651"/>
        <v>95.2</v>
      </c>
      <c r="DJ1330" s="77">
        <f t="shared" si="652"/>
        <v>4.7999999999999972</v>
      </c>
      <c r="DK1330" s="72"/>
      <c r="DL1330" s="51" t="s">
        <v>3338</v>
      </c>
      <c r="DO1330" s="358"/>
      <c r="DP1330" s="72"/>
      <c r="DQ1330" s="374">
        <v>4.8</v>
      </c>
      <c r="DR1330" s="72">
        <v>0.4</v>
      </c>
      <c r="DU1330" s="52"/>
      <c r="DX1330" s="75">
        <f t="shared" si="653"/>
        <v>55.490021008403367</v>
      </c>
      <c r="DY1330" s="51">
        <f t="shared" si="654"/>
        <v>0</v>
      </c>
      <c r="DZ1330" s="75">
        <f t="shared" si="655"/>
        <v>0</v>
      </c>
      <c r="EA1330" s="51" t="e">
        <f t="shared" si="656"/>
        <v>#DIV/0!</v>
      </c>
      <c r="EB1330" s="75">
        <f t="shared" si="657"/>
        <v>0</v>
      </c>
      <c r="EC1330" s="51" t="e">
        <f t="shared" si="658"/>
        <v>#DIV/0!</v>
      </c>
      <c r="ED1330" s="75">
        <f t="shared" si="659"/>
        <v>0</v>
      </c>
      <c r="EE1330" s="51" t="e">
        <f t="shared" si="660"/>
        <v>#DIV/0!</v>
      </c>
      <c r="EF1330" s="75">
        <f t="shared" si="661"/>
        <v>0</v>
      </c>
      <c r="EG1330" s="51" t="e">
        <f t="shared" si="662"/>
        <v>#DIV/0!</v>
      </c>
      <c r="EH1330" s="75">
        <f t="shared" si="663"/>
        <v>18.609978991596638</v>
      </c>
      <c r="EI1330" s="51">
        <f t="shared" si="664"/>
        <v>0</v>
      </c>
      <c r="EJ1330" s="75">
        <f t="shared" si="665"/>
        <v>25.900000000000002</v>
      </c>
      <c r="EK1330" s="51">
        <f t="shared" si="666"/>
        <v>0</v>
      </c>
      <c r="EL1330" s="75">
        <f t="shared" si="667"/>
        <v>0</v>
      </c>
      <c r="EM1330" s="51" t="e">
        <f t="shared" si="668"/>
        <v>#DIV/0!</v>
      </c>
      <c r="EN1330" s="75">
        <f t="shared" si="669"/>
        <v>0</v>
      </c>
      <c r="EO1330" s="51" t="e">
        <f t="shared" si="670"/>
        <v>#DIV/0!</v>
      </c>
      <c r="EP1330" s="75">
        <f t="shared" si="671"/>
        <v>0</v>
      </c>
      <c r="EQ1330" s="51" t="e">
        <f t="shared" si="672"/>
        <v>#DIV/0!</v>
      </c>
      <c r="ER1330" s="51">
        <f t="shared" si="673"/>
        <v>100</v>
      </c>
      <c r="ES1330" s="51">
        <f t="shared" si="674"/>
        <v>0</v>
      </c>
    </row>
    <row r="1331" spans="1:149" x14ac:dyDescent="0.45">
      <c r="A1331" s="78" t="s">
        <v>1472</v>
      </c>
      <c r="B1331" s="110" t="s">
        <v>3580</v>
      </c>
      <c r="C1331" s="51" t="s">
        <v>3648</v>
      </c>
      <c r="D1331" s="51" t="s">
        <v>2167</v>
      </c>
      <c r="E1331" s="78" t="s">
        <v>1121</v>
      </c>
      <c r="F1331" s="78" t="s">
        <v>2168</v>
      </c>
      <c r="G1331" s="72" t="s">
        <v>3375</v>
      </c>
      <c r="H1331" s="78" t="s">
        <v>1100</v>
      </c>
      <c r="I1331" s="78"/>
      <c r="J1331" s="300">
        <v>2000</v>
      </c>
      <c r="K1331" s="78">
        <v>100</v>
      </c>
      <c r="L1331" s="300">
        <v>1580</v>
      </c>
      <c r="M1331" s="72">
        <v>10</v>
      </c>
      <c r="O1331" s="78"/>
      <c r="P1331" s="72" t="s">
        <v>1374</v>
      </c>
      <c r="AA1331" s="195"/>
      <c r="AB1331" s="195"/>
      <c r="AC1331" s="195"/>
      <c r="AD1331" s="72"/>
      <c r="AE1331" s="316">
        <v>0</v>
      </c>
      <c r="AF1331" s="195"/>
      <c r="AG1331" s="195">
        <v>1</v>
      </c>
      <c r="AH1331" s="72"/>
      <c r="AQ1331" s="174" t="s">
        <v>824</v>
      </c>
      <c r="AR1331" s="53">
        <v>4.242</v>
      </c>
      <c r="AS1331" s="53">
        <v>50.94</v>
      </c>
      <c r="AT1331" s="77">
        <f t="shared" si="675"/>
        <v>1853</v>
      </c>
      <c r="AU1331" s="276"/>
      <c r="AV1331" s="276">
        <v>20000</v>
      </c>
      <c r="AW1331" s="276">
        <v>0</v>
      </c>
      <c r="AX1331" s="95"/>
      <c r="AY1331" s="276">
        <v>1018800</v>
      </c>
      <c r="AZ1331" s="95">
        <v>10238.813282797963</v>
      </c>
      <c r="BB1331" s="80" t="s">
        <v>3412</v>
      </c>
      <c r="BC1331" s="270"/>
      <c r="BD1331" s="72">
        <v>54.3247</v>
      </c>
      <c r="BE1331" s="72"/>
      <c r="BF1331" s="72"/>
      <c r="BG1331" s="72"/>
      <c r="BH1331" s="72"/>
      <c r="BI1331" s="72"/>
      <c r="BJ1331" s="72"/>
      <c r="BK1331" s="72"/>
      <c r="BL1331" s="72"/>
      <c r="BM1331" s="72"/>
      <c r="BN1331" s="72"/>
      <c r="BO1331" s="72"/>
      <c r="BP1331" s="72"/>
      <c r="BQ1331" s="72"/>
      <c r="BR1331" s="72">
        <v>18.219200000000001</v>
      </c>
      <c r="BS1331" s="72"/>
      <c r="BT1331" s="72"/>
      <c r="BU1331" s="72"/>
      <c r="BV1331" s="72"/>
      <c r="BW1331" s="72"/>
      <c r="BX1331" s="72">
        <v>25.356100000000001</v>
      </c>
      <c r="BY1331" s="72"/>
      <c r="BZ1331" s="72"/>
      <c r="CA1331" s="72"/>
      <c r="CB1331" s="72"/>
      <c r="CC1331" s="72"/>
      <c r="CD1331" s="72"/>
      <c r="CE1331" s="72"/>
      <c r="CF1331" s="72"/>
      <c r="CG1331" s="72"/>
      <c r="CH1331" s="72"/>
      <c r="CI1331" s="72"/>
      <c r="CJ1331" s="72"/>
      <c r="CK1331" s="72"/>
      <c r="CL1331" s="72"/>
      <c r="CM1331" s="72"/>
      <c r="CN1331" s="72"/>
      <c r="CO1331" s="72"/>
      <c r="CP1331" s="72"/>
      <c r="CQ1331" s="72"/>
      <c r="CR1331" s="72"/>
      <c r="CS1331" s="72"/>
      <c r="CT1331" s="72"/>
      <c r="CU1331" s="72"/>
      <c r="CV1331" s="72"/>
      <c r="CW1331" s="72"/>
      <c r="CX1331" s="72"/>
      <c r="CY1331" s="72"/>
      <c r="CZ1331" s="72"/>
      <c r="DA1331" s="72"/>
      <c r="DB1331" s="72"/>
      <c r="DC1331" s="72"/>
      <c r="DD1331" s="72"/>
      <c r="DE1331" s="72"/>
      <c r="DF1331" s="72"/>
      <c r="DG1331" s="72"/>
      <c r="DH1331" s="78">
        <f t="shared" si="651"/>
        <v>97.9</v>
      </c>
      <c r="DJ1331" s="77">
        <f t="shared" si="652"/>
        <v>2.0999999999999943</v>
      </c>
      <c r="DK1331" s="72"/>
      <c r="DL1331" s="51" t="s">
        <v>3338</v>
      </c>
      <c r="DO1331" s="358"/>
      <c r="DP1331" s="72"/>
      <c r="DQ1331" s="374">
        <v>2.1</v>
      </c>
      <c r="DR1331" s="72">
        <v>0.2</v>
      </c>
      <c r="DU1331" s="52"/>
      <c r="DX1331" s="75">
        <f t="shared" si="653"/>
        <v>55.489989785495396</v>
      </c>
      <c r="DY1331" s="51">
        <f t="shared" si="654"/>
        <v>0</v>
      </c>
      <c r="DZ1331" s="75">
        <f t="shared" si="655"/>
        <v>0</v>
      </c>
      <c r="EA1331" s="51" t="e">
        <f t="shared" si="656"/>
        <v>#DIV/0!</v>
      </c>
      <c r="EB1331" s="75">
        <f t="shared" si="657"/>
        <v>0</v>
      </c>
      <c r="EC1331" s="51" t="e">
        <f t="shared" si="658"/>
        <v>#DIV/0!</v>
      </c>
      <c r="ED1331" s="75">
        <f t="shared" si="659"/>
        <v>0</v>
      </c>
      <c r="EE1331" s="51" t="e">
        <f t="shared" si="660"/>
        <v>#DIV/0!</v>
      </c>
      <c r="EF1331" s="75">
        <f t="shared" si="661"/>
        <v>0</v>
      </c>
      <c r="EG1331" s="51" t="e">
        <f t="shared" si="662"/>
        <v>#DIV/0!</v>
      </c>
      <c r="EH1331" s="75">
        <f t="shared" si="663"/>
        <v>18.610010214504598</v>
      </c>
      <c r="EI1331" s="51">
        <f t="shared" si="664"/>
        <v>0</v>
      </c>
      <c r="EJ1331" s="75">
        <f t="shared" si="665"/>
        <v>25.900000000000002</v>
      </c>
      <c r="EK1331" s="51">
        <f t="shared" si="666"/>
        <v>0</v>
      </c>
      <c r="EL1331" s="75">
        <f t="shared" si="667"/>
        <v>0</v>
      </c>
      <c r="EM1331" s="51" t="e">
        <f t="shared" si="668"/>
        <v>#DIV/0!</v>
      </c>
      <c r="EN1331" s="75">
        <f t="shared" si="669"/>
        <v>0</v>
      </c>
      <c r="EO1331" s="51" t="e">
        <f t="shared" si="670"/>
        <v>#DIV/0!</v>
      </c>
      <c r="EP1331" s="75">
        <f t="shared" si="671"/>
        <v>0</v>
      </c>
      <c r="EQ1331" s="51" t="e">
        <f t="shared" si="672"/>
        <v>#DIV/0!</v>
      </c>
      <c r="ER1331" s="51">
        <f t="shared" si="673"/>
        <v>100</v>
      </c>
      <c r="ES1331" s="51">
        <f t="shared" si="674"/>
        <v>0</v>
      </c>
    </row>
    <row r="1332" spans="1:149" s="43" customFormat="1" ht="14.65" thickBot="1" x14ac:dyDescent="0.5">
      <c r="A1332" s="89" t="s">
        <v>1472</v>
      </c>
      <c r="B1332" s="111" t="s">
        <v>3580</v>
      </c>
      <c r="C1332" s="43" t="s">
        <v>3648</v>
      </c>
      <c r="D1332" s="43" t="s">
        <v>2167</v>
      </c>
      <c r="E1332" s="89" t="s">
        <v>1121</v>
      </c>
      <c r="F1332" s="89" t="s">
        <v>2169</v>
      </c>
      <c r="G1332" s="90" t="s">
        <v>3375</v>
      </c>
      <c r="H1332" s="89" t="s">
        <v>1100</v>
      </c>
      <c r="I1332" s="89"/>
      <c r="J1332" s="301">
        <v>2000</v>
      </c>
      <c r="K1332" s="89">
        <v>100</v>
      </c>
      <c r="L1332" s="301">
        <v>1490</v>
      </c>
      <c r="M1332" s="90">
        <v>10</v>
      </c>
      <c r="O1332" s="89"/>
      <c r="P1332" s="90" t="s">
        <v>1374</v>
      </c>
      <c r="Q1332" s="123"/>
      <c r="R1332" s="123"/>
      <c r="S1332" s="134"/>
      <c r="AA1332" s="196"/>
      <c r="AB1332" s="196"/>
      <c r="AC1332" s="196"/>
      <c r="AD1332" s="90"/>
      <c r="AE1332" s="317">
        <v>0</v>
      </c>
      <c r="AF1332" s="196"/>
      <c r="AG1332" s="196">
        <v>1</v>
      </c>
      <c r="AH1332" s="90"/>
      <c r="AQ1332" s="86" t="s">
        <v>824</v>
      </c>
      <c r="AR1332" s="58">
        <v>4.4359999999999999</v>
      </c>
      <c r="AS1332" s="58">
        <v>60.91</v>
      </c>
      <c r="AT1332" s="91">
        <f t="shared" si="675"/>
        <v>1763</v>
      </c>
      <c r="AU1332" s="277"/>
      <c r="AV1332" s="277">
        <v>20000</v>
      </c>
      <c r="AW1332" s="277">
        <v>0</v>
      </c>
      <c r="AX1332" s="259"/>
      <c r="AY1332" s="277">
        <v>1218200</v>
      </c>
      <c r="AZ1332" s="259">
        <v>12242.758481649469</v>
      </c>
      <c r="BA1332" s="86"/>
      <c r="BB1332" s="85" t="s">
        <v>3412</v>
      </c>
      <c r="BC1332" s="271"/>
      <c r="BD1332" s="90">
        <v>54.491199999999999</v>
      </c>
      <c r="BE1332" s="90"/>
      <c r="BF1332" s="90"/>
      <c r="BG1332" s="90"/>
      <c r="BH1332" s="90"/>
      <c r="BI1332" s="90"/>
      <c r="BJ1332" s="90"/>
      <c r="BK1332" s="90"/>
      <c r="BL1332" s="90"/>
      <c r="BM1332" s="90"/>
      <c r="BN1332" s="90"/>
      <c r="BO1332" s="90"/>
      <c r="BP1332" s="90"/>
      <c r="BQ1332" s="90"/>
      <c r="BR1332" s="90">
        <v>18.274999999999999</v>
      </c>
      <c r="BS1332" s="90"/>
      <c r="BT1332" s="90"/>
      <c r="BU1332" s="90"/>
      <c r="BV1332" s="90"/>
      <c r="BW1332" s="90"/>
      <c r="BX1332" s="90">
        <v>25.433800000000002</v>
      </c>
      <c r="BY1332" s="90"/>
      <c r="BZ1332" s="90"/>
      <c r="CA1332" s="90"/>
      <c r="CB1332" s="90"/>
      <c r="CC1332" s="90"/>
      <c r="CD1332" s="90"/>
      <c r="CE1332" s="90"/>
      <c r="CF1332" s="90"/>
      <c r="CG1332" s="90"/>
      <c r="CH1332" s="90"/>
      <c r="CI1332" s="90"/>
      <c r="CJ1332" s="90"/>
      <c r="CK1332" s="90"/>
      <c r="CL1332" s="90"/>
      <c r="CM1332" s="90"/>
      <c r="CN1332" s="90"/>
      <c r="CO1332" s="90"/>
      <c r="CP1332" s="90"/>
      <c r="CQ1332" s="90"/>
      <c r="CR1332" s="90"/>
      <c r="CS1332" s="90"/>
      <c r="CT1332" s="90"/>
      <c r="CU1332" s="90"/>
      <c r="CV1332" s="90"/>
      <c r="CW1332" s="90"/>
      <c r="CX1332" s="90"/>
      <c r="CY1332" s="90"/>
      <c r="CZ1332" s="90"/>
      <c r="DA1332" s="90"/>
      <c r="DB1332" s="90"/>
      <c r="DC1332" s="90"/>
      <c r="DD1332" s="90"/>
      <c r="DE1332" s="90"/>
      <c r="DF1332" s="90"/>
      <c r="DG1332" s="90"/>
      <c r="DH1332" s="89">
        <f t="shared" si="651"/>
        <v>98.2</v>
      </c>
      <c r="DJ1332" s="91">
        <f t="shared" si="652"/>
        <v>1.7999999999999972</v>
      </c>
      <c r="DK1332" s="90"/>
      <c r="DL1332" s="43" t="s">
        <v>3338</v>
      </c>
      <c r="DO1332" s="359"/>
      <c r="DP1332" s="90"/>
      <c r="DQ1332" s="375">
        <v>1.8</v>
      </c>
      <c r="DR1332" s="90">
        <v>0.2</v>
      </c>
      <c r="DS1332" s="308"/>
      <c r="DU1332" s="59"/>
      <c r="DW1332" s="86"/>
      <c r="DX1332" s="298">
        <f t="shared" si="653"/>
        <v>55.490020366598777</v>
      </c>
      <c r="DY1332" s="43">
        <f t="shared" si="654"/>
        <v>0</v>
      </c>
      <c r="DZ1332" s="298">
        <f t="shared" si="655"/>
        <v>0</v>
      </c>
      <c r="EA1332" s="43" t="e">
        <f t="shared" si="656"/>
        <v>#DIV/0!</v>
      </c>
      <c r="EB1332" s="298">
        <f t="shared" si="657"/>
        <v>0</v>
      </c>
      <c r="EC1332" s="43" t="e">
        <f t="shared" si="658"/>
        <v>#DIV/0!</v>
      </c>
      <c r="ED1332" s="298">
        <f t="shared" si="659"/>
        <v>0</v>
      </c>
      <c r="EE1332" s="43" t="e">
        <f t="shared" si="660"/>
        <v>#DIV/0!</v>
      </c>
      <c r="EF1332" s="298">
        <f t="shared" si="661"/>
        <v>0</v>
      </c>
      <c r="EG1332" s="43" t="e">
        <f t="shared" si="662"/>
        <v>#DIV/0!</v>
      </c>
      <c r="EH1332" s="298">
        <f t="shared" si="663"/>
        <v>18.60997963340122</v>
      </c>
      <c r="EI1332" s="43">
        <f t="shared" si="664"/>
        <v>0</v>
      </c>
      <c r="EJ1332" s="298">
        <f t="shared" si="665"/>
        <v>25.900000000000002</v>
      </c>
      <c r="EK1332" s="43">
        <f t="shared" si="666"/>
        <v>0</v>
      </c>
      <c r="EL1332" s="298">
        <f t="shared" si="667"/>
        <v>0</v>
      </c>
      <c r="EM1332" s="43" t="e">
        <f t="shared" si="668"/>
        <v>#DIV/0!</v>
      </c>
      <c r="EN1332" s="298">
        <f t="shared" si="669"/>
        <v>0</v>
      </c>
      <c r="EO1332" s="43" t="e">
        <f t="shared" si="670"/>
        <v>#DIV/0!</v>
      </c>
      <c r="EP1332" s="298">
        <f t="shared" si="671"/>
        <v>0</v>
      </c>
      <c r="EQ1332" s="43" t="e">
        <f t="shared" si="672"/>
        <v>#DIV/0!</v>
      </c>
      <c r="ER1332" s="43">
        <f t="shared" si="673"/>
        <v>100</v>
      </c>
      <c r="ES1332" s="43">
        <f t="shared" si="674"/>
        <v>0</v>
      </c>
    </row>
    <row r="1333" spans="1:149" s="157" customFormat="1" ht="14.65" thickBot="1" x14ac:dyDescent="0.5">
      <c r="A1333" s="155" t="s">
        <v>1471</v>
      </c>
      <c r="B1333" s="167" t="s">
        <v>3702</v>
      </c>
      <c r="C1333" s="157" t="s">
        <v>3648</v>
      </c>
      <c r="D1333" s="157" t="s">
        <v>2166</v>
      </c>
      <c r="E1333" s="155" t="s">
        <v>1121</v>
      </c>
      <c r="F1333" s="155" t="s">
        <v>2170</v>
      </c>
      <c r="G1333" s="158" t="s">
        <v>3375</v>
      </c>
      <c r="H1333" s="155" t="s">
        <v>1100</v>
      </c>
      <c r="I1333" s="155"/>
      <c r="J1333" s="303">
        <v>2000</v>
      </c>
      <c r="K1333" s="155"/>
      <c r="L1333" s="303">
        <v>1425</v>
      </c>
      <c r="M1333" s="158">
        <v>10</v>
      </c>
      <c r="O1333" s="155"/>
      <c r="P1333" s="158" t="s">
        <v>1374</v>
      </c>
      <c r="Q1333" s="159"/>
      <c r="R1333" s="159"/>
      <c r="S1333" s="160"/>
      <c r="AA1333" s="198"/>
      <c r="AB1333" s="198"/>
      <c r="AC1333" s="198"/>
      <c r="AD1333" s="158"/>
      <c r="AE1333" s="318">
        <v>1</v>
      </c>
      <c r="AF1333" s="198"/>
      <c r="AG1333" s="198">
        <v>0</v>
      </c>
      <c r="AH1333" s="158"/>
      <c r="AQ1333" s="188"/>
      <c r="AR1333" s="279">
        <v>4.5869999999999997</v>
      </c>
      <c r="AS1333" s="279"/>
      <c r="AT1333" s="156">
        <f t="shared" si="675"/>
        <v>1698</v>
      </c>
      <c r="AU1333" s="280">
        <v>20000</v>
      </c>
      <c r="AV1333" s="280"/>
      <c r="AW1333" s="280">
        <v>91740</v>
      </c>
      <c r="AX1333" s="282"/>
      <c r="AY1333" s="280"/>
      <c r="AZ1333" s="282"/>
      <c r="BA1333" s="188"/>
      <c r="BB1333" s="151" t="s">
        <v>3412</v>
      </c>
      <c r="BC1333" s="273"/>
      <c r="BD1333" s="158">
        <v>34.0685</v>
      </c>
      <c r="BE1333" s="158"/>
      <c r="BF1333" s="158"/>
      <c r="BG1333" s="158"/>
      <c r="BH1333" s="158"/>
      <c r="BI1333" s="158"/>
      <c r="BJ1333" s="158"/>
      <c r="BK1333" s="158"/>
      <c r="BL1333" s="158"/>
      <c r="BM1333" s="158"/>
      <c r="BN1333" s="158"/>
      <c r="BO1333" s="158"/>
      <c r="BP1333" s="158"/>
      <c r="BQ1333" s="158"/>
      <c r="BR1333" s="158">
        <v>45.706099999999999</v>
      </c>
      <c r="BS1333" s="158"/>
      <c r="BT1333" s="158"/>
      <c r="BU1333" s="158"/>
      <c r="BV1333" s="158"/>
      <c r="BW1333" s="158"/>
      <c r="BX1333" s="158"/>
      <c r="BY1333" s="158"/>
      <c r="BZ1333" s="158"/>
      <c r="CA1333" s="158"/>
      <c r="CB1333" s="158"/>
      <c r="CC1333" s="158"/>
      <c r="CD1333" s="158"/>
      <c r="CE1333" s="158"/>
      <c r="CF1333" s="158"/>
      <c r="CG1333" s="158"/>
      <c r="CH1333" s="158"/>
      <c r="CI1333" s="158"/>
      <c r="CJ1333" s="158"/>
      <c r="CK1333" s="158"/>
      <c r="CL1333" s="158"/>
      <c r="CM1333" s="158"/>
      <c r="CN1333" s="158"/>
      <c r="CO1333" s="158"/>
      <c r="CP1333" s="158"/>
      <c r="CQ1333" s="158"/>
      <c r="CR1333" s="158"/>
      <c r="CS1333" s="158"/>
      <c r="CT1333" s="158"/>
      <c r="CU1333" s="158"/>
      <c r="CV1333" s="158"/>
      <c r="CW1333" s="158"/>
      <c r="CX1333" s="158"/>
      <c r="CY1333" s="158"/>
      <c r="CZ1333" s="158"/>
      <c r="DA1333" s="158"/>
      <c r="DB1333" s="158"/>
      <c r="DC1333" s="158"/>
      <c r="DD1333" s="158"/>
      <c r="DE1333" s="158"/>
      <c r="DF1333" s="158"/>
      <c r="DG1333" s="158"/>
      <c r="DH1333" s="155">
        <f t="shared" si="651"/>
        <v>79.774599999999992</v>
      </c>
      <c r="DJ1333" s="288">
        <f t="shared" si="652"/>
        <v>20.225400000000008</v>
      </c>
      <c r="DK1333" s="158"/>
      <c r="DO1333" s="363">
        <v>20.2254</v>
      </c>
      <c r="DP1333" s="158">
        <v>1</v>
      </c>
      <c r="DQ1333" s="376"/>
      <c r="DR1333" s="158"/>
      <c r="DS1333" s="370"/>
      <c r="DU1333" s="335"/>
      <c r="DW1333" s="188"/>
      <c r="DX1333" s="340">
        <f t="shared" si="653"/>
        <v>42.705949011339456</v>
      </c>
      <c r="DY1333" s="157">
        <f t="shared" si="654"/>
        <v>0</v>
      </c>
      <c r="DZ1333" s="340">
        <f t="shared" si="655"/>
        <v>0</v>
      </c>
      <c r="EA1333" s="157" t="e">
        <f t="shared" si="656"/>
        <v>#DIV/0!</v>
      </c>
      <c r="EB1333" s="340">
        <f t="shared" si="657"/>
        <v>0</v>
      </c>
      <c r="EC1333" s="157" t="e">
        <f t="shared" si="658"/>
        <v>#DIV/0!</v>
      </c>
      <c r="ED1333" s="340">
        <f t="shared" si="659"/>
        <v>0</v>
      </c>
      <c r="EE1333" s="157" t="e">
        <f t="shared" si="660"/>
        <v>#DIV/0!</v>
      </c>
      <c r="EF1333" s="340">
        <f t="shared" si="661"/>
        <v>0</v>
      </c>
      <c r="EG1333" s="157" t="e">
        <f t="shared" si="662"/>
        <v>#DIV/0!</v>
      </c>
      <c r="EH1333" s="340">
        <f t="shared" si="663"/>
        <v>57.294050988660558</v>
      </c>
      <c r="EI1333" s="157">
        <f t="shared" si="664"/>
        <v>0</v>
      </c>
      <c r="EJ1333" s="340">
        <f t="shared" si="665"/>
        <v>0</v>
      </c>
      <c r="EK1333" s="157" t="e">
        <f t="shared" si="666"/>
        <v>#DIV/0!</v>
      </c>
      <c r="EL1333" s="340">
        <f t="shared" si="667"/>
        <v>0</v>
      </c>
      <c r="EM1333" s="157" t="e">
        <f t="shared" si="668"/>
        <v>#DIV/0!</v>
      </c>
      <c r="EN1333" s="340">
        <f t="shared" si="669"/>
        <v>0</v>
      </c>
      <c r="EO1333" s="157" t="e">
        <f t="shared" si="670"/>
        <v>#DIV/0!</v>
      </c>
      <c r="EP1333" s="340">
        <f t="shared" si="671"/>
        <v>0</v>
      </c>
      <c r="EQ1333" s="157" t="e">
        <f t="shared" si="672"/>
        <v>#DIV/0!</v>
      </c>
      <c r="ER1333" s="157">
        <f t="shared" si="673"/>
        <v>100</v>
      </c>
      <c r="ES1333" s="157">
        <f t="shared" si="674"/>
        <v>0</v>
      </c>
    </row>
    <row r="1334" spans="1:149" s="157" customFormat="1" ht="14.65" thickBot="1" x14ac:dyDescent="0.5">
      <c r="A1334" s="155" t="s">
        <v>1473</v>
      </c>
      <c r="B1334" s="283" t="s">
        <v>3728</v>
      </c>
      <c r="C1334" s="157" t="s">
        <v>3441</v>
      </c>
      <c r="D1334" s="157" t="s">
        <v>3727</v>
      </c>
      <c r="E1334" s="155" t="s">
        <v>1121</v>
      </c>
      <c r="F1334" s="155" t="s">
        <v>2171</v>
      </c>
      <c r="G1334" s="158" t="s">
        <v>3375</v>
      </c>
      <c r="H1334" s="155" t="s">
        <v>1100</v>
      </c>
      <c r="I1334" s="155"/>
      <c r="J1334" s="303">
        <v>1000</v>
      </c>
      <c r="K1334" s="155"/>
      <c r="L1334" s="303">
        <v>1015</v>
      </c>
      <c r="M1334" s="158">
        <v>5</v>
      </c>
      <c r="O1334" s="155"/>
      <c r="P1334" s="158" t="s">
        <v>1374</v>
      </c>
      <c r="Q1334" s="159"/>
      <c r="R1334" s="159"/>
      <c r="S1334" s="160"/>
      <c r="AA1334" s="198"/>
      <c r="AB1334" s="198"/>
      <c r="AC1334" s="198"/>
      <c r="AD1334" s="158"/>
      <c r="AE1334" s="318">
        <v>1</v>
      </c>
      <c r="AF1334" s="198"/>
      <c r="AG1334" s="198">
        <v>0</v>
      </c>
      <c r="AH1334" s="158"/>
      <c r="AQ1334" s="188"/>
      <c r="AR1334" s="279">
        <v>1.7729999999999999</v>
      </c>
      <c r="AS1334" s="279"/>
      <c r="AT1334" s="156">
        <f t="shared" si="675"/>
        <v>1288</v>
      </c>
      <c r="AU1334" s="280">
        <v>10000</v>
      </c>
      <c r="AV1334" s="280"/>
      <c r="AW1334" s="280">
        <v>17730</v>
      </c>
      <c r="AX1334" s="282"/>
      <c r="AY1334" s="280"/>
      <c r="AZ1334" s="282"/>
      <c r="BA1334" s="188"/>
      <c r="BB1334" s="151" t="s">
        <v>3412</v>
      </c>
      <c r="BC1334" s="273"/>
      <c r="BD1334" s="158">
        <v>41.677700000000002</v>
      </c>
      <c r="BE1334" s="158"/>
      <c r="BF1334" s="158"/>
      <c r="BG1334" s="158"/>
      <c r="BH1334" s="158">
        <v>25.461300000000001</v>
      </c>
      <c r="BI1334" s="158"/>
      <c r="BJ1334" s="158"/>
      <c r="BK1334" s="158"/>
      <c r="BL1334" s="158"/>
      <c r="BM1334" s="158"/>
      <c r="BN1334" s="158"/>
      <c r="BO1334" s="158"/>
      <c r="BP1334" s="158"/>
      <c r="BQ1334" s="158"/>
      <c r="BR1334" s="158">
        <v>3.9140199999999998</v>
      </c>
      <c r="BS1334" s="158"/>
      <c r="BT1334" s="158"/>
      <c r="BU1334" s="158"/>
      <c r="BV1334" s="158"/>
      <c r="BW1334" s="158"/>
      <c r="BX1334" s="158">
        <v>19.4498</v>
      </c>
      <c r="BY1334" s="158"/>
      <c r="BZ1334" s="158"/>
      <c r="CA1334" s="158"/>
      <c r="CB1334" s="158"/>
      <c r="CC1334" s="158"/>
      <c r="CD1334" s="158"/>
      <c r="CE1334" s="158"/>
      <c r="CF1334" s="158"/>
      <c r="CG1334" s="158"/>
      <c r="CH1334" s="158"/>
      <c r="CI1334" s="158"/>
      <c r="CJ1334" s="158"/>
      <c r="CK1334" s="158"/>
      <c r="CL1334" s="158"/>
      <c r="CM1334" s="158"/>
      <c r="CN1334" s="158"/>
      <c r="CO1334" s="158"/>
      <c r="CP1334" s="158"/>
      <c r="CQ1334" s="158"/>
      <c r="CR1334" s="158"/>
      <c r="CS1334" s="158"/>
      <c r="CT1334" s="158"/>
      <c r="CU1334" s="158"/>
      <c r="CV1334" s="158"/>
      <c r="CW1334" s="158"/>
      <c r="CX1334" s="158"/>
      <c r="CY1334" s="158"/>
      <c r="CZ1334" s="158"/>
      <c r="DA1334" s="158"/>
      <c r="DB1334" s="158"/>
      <c r="DC1334" s="158"/>
      <c r="DD1334" s="158"/>
      <c r="DE1334" s="158"/>
      <c r="DF1334" s="158"/>
      <c r="DG1334" s="158"/>
      <c r="DH1334" s="155">
        <f t="shared" si="651"/>
        <v>90.50282</v>
      </c>
      <c r="DJ1334" s="288">
        <f t="shared" si="652"/>
        <v>9.4971800000000002</v>
      </c>
      <c r="DK1334" s="158"/>
      <c r="DO1334" s="363">
        <v>9.4971899999999998</v>
      </c>
      <c r="DP1334" s="158">
        <v>0.5</v>
      </c>
      <c r="DQ1334" s="376"/>
      <c r="DR1334" s="158"/>
      <c r="DS1334" s="370"/>
      <c r="DU1334" s="335"/>
      <c r="DW1334" s="188"/>
      <c r="DX1334" s="340">
        <f t="shared" si="653"/>
        <v>46.051272214501168</v>
      </c>
      <c r="DY1334" s="157">
        <f t="shared" si="654"/>
        <v>0</v>
      </c>
      <c r="DZ1334" s="340">
        <f t="shared" si="655"/>
        <v>0</v>
      </c>
      <c r="EA1334" s="157" t="e">
        <f t="shared" si="656"/>
        <v>#DIV/0!</v>
      </c>
      <c r="EB1334" s="340">
        <f t="shared" si="657"/>
        <v>28.133156513797029</v>
      </c>
      <c r="EC1334" s="157">
        <f t="shared" si="658"/>
        <v>0</v>
      </c>
      <c r="ED1334" s="340">
        <f t="shared" si="659"/>
        <v>0</v>
      </c>
      <c r="EE1334" s="157" t="e">
        <f t="shared" si="660"/>
        <v>#DIV/0!</v>
      </c>
      <c r="EF1334" s="340">
        <f t="shared" si="661"/>
        <v>0</v>
      </c>
      <c r="EG1334" s="157" t="e">
        <f t="shared" si="662"/>
        <v>#DIV/0!</v>
      </c>
      <c r="EH1334" s="340">
        <f t="shared" si="663"/>
        <v>4.3247492177591811</v>
      </c>
      <c r="EI1334" s="157">
        <f t="shared" si="664"/>
        <v>0</v>
      </c>
      <c r="EJ1334" s="340">
        <f t="shared" si="665"/>
        <v>21.49082205394263</v>
      </c>
      <c r="EK1334" s="157">
        <f t="shared" si="666"/>
        <v>0</v>
      </c>
      <c r="EL1334" s="340">
        <f t="shared" si="667"/>
        <v>0</v>
      </c>
      <c r="EM1334" s="157" t="e">
        <f t="shared" si="668"/>
        <v>#DIV/0!</v>
      </c>
      <c r="EN1334" s="340">
        <f t="shared" si="669"/>
        <v>0</v>
      </c>
      <c r="EO1334" s="157" t="e">
        <f t="shared" si="670"/>
        <v>#DIV/0!</v>
      </c>
      <c r="EP1334" s="340">
        <f t="shared" si="671"/>
        <v>0</v>
      </c>
      <c r="EQ1334" s="157" t="e">
        <f t="shared" si="672"/>
        <v>#DIV/0!</v>
      </c>
      <c r="ER1334" s="157">
        <f t="shared" si="673"/>
        <v>100</v>
      </c>
      <c r="ES1334" s="157">
        <f t="shared" si="674"/>
        <v>0</v>
      </c>
    </row>
    <row r="1335" spans="1:149" x14ac:dyDescent="0.45">
      <c r="A1335" s="78" t="s">
        <v>1474</v>
      </c>
      <c r="B1335" s="174" t="s">
        <v>830</v>
      </c>
      <c r="C1335" s="51" t="s">
        <v>3648</v>
      </c>
      <c r="D1335" s="51" t="s">
        <v>3650</v>
      </c>
      <c r="E1335" s="78" t="s">
        <v>637</v>
      </c>
      <c r="F1335" s="78" t="s">
        <v>2172</v>
      </c>
      <c r="G1335" s="72" t="s">
        <v>3375</v>
      </c>
      <c r="H1335" s="78" t="s">
        <v>1100</v>
      </c>
      <c r="I1335" s="78"/>
      <c r="J1335" s="300">
        <v>241.5</v>
      </c>
      <c r="K1335" s="78"/>
      <c r="L1335" s="300">
        <v>830</v>
      </c>
      <c r="M1335" s="72"/>
      <c r="O1335" s="78"/>
      <c r="P1335" s="72" t="s">
        <v>1374</v>
      </c>
      <c r="AA1335" s="195"/>
      <c r="AB1335" s="195"/>
      <c r="AC1335" s="195"/>
      <c r="AD1335" s="72"/>
      <c r="AE1335" s="316">
        <v>1</v>
      </c>
      <c r="AF1335" s="195"/>
      <c r="AG1335" s="195">
        <v>0</v>
      </c>
      <c r="AH1335" s="72"/>
      <c r="AR1335" s="53">
        <v>0.79779999999999995</v>
      </c>
      <c r="AT1335" s="77"/>
      <c r="AU1335" s="276">
        <v>2415</v>
      </c>
      <c r="AV1335" s="276"/>
      <c r="AW1335" s="276">
        <v>1926.6869999999999</v>
      </c>
      <c r="AX1335" s="95"/>
      <c r="AY1335" s="276"/>
      <c r="AZ1335" s="95"/>
      <c r="BB1335" s="80" t="s">
        <v>3412</v>
      </c>
      <c r="BC1335" s="270"/>
      <c r="BD1335" s="72">
        <v>62.965800000000002</v>
      </c>
      <c r="BE1335" s="72"/>
      <c r="BF1335" s="72"/>
      <c r="BG1335" s="72"/>
      <c r="BH1335" s="72">
        <v>17.806999999999999</v>
      </c>
      <c r="BI1335" s="72"/>
      <c r="BJ1335" s="72"/>
      <c r="BK1335" s="72"/>
      <c r="BL1335" s="72"/>
      <c r="BM1335" s="72"/>
      <c r="BN1335" s="72"/>
      <c r="BO1335" s="72"/>
      <c r="BP1335" s="72"/>
      <c r="BQ1335" s="72"/>
      <c r="BR1335" s="72"/>
      <c r="BS1335" s="72"/>
      <c r="BT1335" s="72"/>
      <c r="BU1335" s="72"/>
      <c r="BV1335" s="72"/>
      <c r="BW1335" s="72"/>
      <c r="BX1335" s="72"/>
      <c r="BY1335" s="72"/>
      <c r="BZ1335" s="72">
        <v>10.8271</v>
      </c>
      <c r="CA1335" s="72"/>
      <c r="CB1335" s="72"/>
      <c r="CC1335" s="72"/>
      <c r="CD1335" s="72"/>
      <c r="CE1335" s="72"/>
      <c r="CF1335" s="72"/>
      <c r="CG1335" s="72"/>
      <c r="CH1335" s="72"/>
      <c r="CI1335" s="72"/>
      <c r="CJ1335" s="72"/>
      <c r="CK1335" s="72"/>
      <c r="CL1335" s="72"/>
      <c r="CM1335" s="72"/>
      <c r="CN1335" s="72"/>
      <c r="CO1335" s="72"/>
      <c r="CP1335" s="72"/>
      <c r="CQ1335" s="72"/>
      <c r="CR1335" s="72"/>
      <c r="CS1335" s="72"/>
      <c r="CT1335" s="72"/>
      <c r="CU1335" s="72"/>
      <c r="CV1335" s="72"/>
      <c r="CW1335" s="72"/>
      <c r="CX1335" s="72"/>
      <c r="CY1335" s="72"/>
      <c r="CZ1335" s="72"/>
      <c r="DA1335" s="72"/>
      <c r="DB1335" s="72"/>
      <c r="DC1335" s="72"/>
      <c r="DD1335" s="72"/>
      <c r="DE1335" s="72"/>
      <c r="DF1335" s="72"/>
      <c r="DG1335" s="72"/>
      <c r="DH1335" s="78">
        <f t="shared" si="651"/>
        <v>91.599900000000005</v>
      </c>
      <c r="DJ1335" s="66">
        <f t="shared" si="652"/>
        <v>8.4000999999999948</v>
      </c>
      <c r="DK1335" s="72"/>
      <c r="DO1335" s="358">
        <v>8.4</v>
      </c>
      <c r="DP1335" s="72"/>
      <c r="DQ1335" s="374"/>
      <c r="DR1335" s="72"/>
      <c r="DU1335" s="52"/>
      <c r="DX1335" s="75">
        <f t="shared" si="653"/>
        <v>68.740031375580102</v>
      </c>
      <c r="DY1335" s="51">
        <f t="shared" si="654"/>
        <v>0</v>
      </c>
      <c r="DZ1335" s="75">
        <f t="shared" si="655"/>
        <v>0</v>
      </c>
      <c r="EA1335" s="51" t="e">
        <f t="shared" si="656"/>
        <v>#DIV/0!</v>
      </c>
      <c r="EB1335" s="75">
        <f t="shared" si="657"/>
        <v>19.439977554560649</v>
      </c>
      <c r="EC1335" s="51">
        <f t="shared" si="658"/>
        <v>0</v>
      </c>
      <c r="ED1335" s="75">
        <f t="shared" si="659"/>
        <v>0</v>
      </c>
      <c r="EE1335" s="51" t="e">
        <f t="shared" si="660"/>
        <v>#DIV/0!</v>
      </c>
      <c r="EF1335" s="75">
        <f t="shared" si="661"/>
        <v>0</v>
      </c>
      <c r="EG1335" s="51" t="e">
        <f t="shared" si="662"/>
        <v>#DIV/0!</v>
      </c>
      <c r="EH1335" s="75">
        <f t="shared" si="663"/>
        <v>0</v>
      </c>
      <c r="EI1335" s="51" t="e">
        <f t="shared" si="664"/>
        <v>#DIV/0!</v>
      </c>
      <c r="EJ1335" s="75">
        <f t="shared" si="665"/>
        <v>0</v>
      </c>
      <c r="EK1335" s="51" t="e">
        <f t="shared" si="666"/>
        <v>#DIV/0!</v>
      </c>
      <c r="EL1335" s="75">
        <f t="shared" si="667"/>
        <v>11.819991069859245</v>
      </c>
      <c r="EM1335" s="51">
        <f t="shared" si="668"/>
        <v>0</v>
      </c>
      <c r="EN1335" s="75">
        <f t="shared" si="669"/>
        <v>0</v>
      </c>
      <c r="EO1335" s="51" t="e">
        <f t="shared" si="670"/>
        <v>#DIV/0!</v>
      </c>
      <c r="EP1335" s="75">
        <f t="shared" si="671"/>
        <v>0</v>
      </c>
      <c r="EQ1335" s="51" t="e">
        <f t="shared" si="672"/>
        <v>#DIV/0!</v>
      </c>
      <c r="ER1335" s="51">
        <f t="shared" si="673"/>
        <v>100</v>
      </c>
      <c r="ES1335" s="51">
        <f t="shared" si="674"/>
        <v>0</v>
      </c>
    </row>
    <row r="1336" spans="1:149" x14ac:dyDescent="0.45">
      <c r="A1336" s="78" t="s">
        <v>1474</v>
      </c>
      <c r="B1336" s="174" t="s">
        <v>830</v>
      </c>
      <c r="C1336" s="51" t="s">
        <v>3648</v>
      </c>
      <c r="D1336" s="51" t="s">
        <v>3650</v>
      </c>
      <c r="E1336" s="78" t="s">
        <v>637</v>
      </c>
      <c r="F1336" s="78" t="s">
        <v>2173</v>
      </c>
      <c r="G1336" s="72" t="s">
        <v>3375</v>
      </c>
      <c r="H1336" s="78" t="s">
        <v>1100</v>
      </c>
      <c r="I1336" s="78"/>
      <c r="J1336" s="300">
        <v>100.7</v>
      </c>
      <c r="K1336" s="78"/>
      <c r="L1336" s="300">
        <v>900</v>
      </c>
      <c r="M1336" s="72"/>
      <c r="O1336" s="78"/>
      <c r="P1336" s="72" t="s">
        <v>1374</v>
      </c>
      <c r="AA1336" s="195"/>
      <c r="AB1336" s="195"/>
      <c r="AC1336" s="195"/>
      <c r="AD1336" s="72"/>
      <c r="AE1336" s="316">
        <v>1</v>
      </c>
      <c r="AF1336" s="195"/>
      <c r="AG1336" s="195">
        <v>0</v>
      </c>
      <c r="AH1336" s="72"/>
      <c r="AR1336" s="53">
        <v>0.8972</v>
      </c>
      <c r="AT1336" s="77"/>
      <c r="AU1336" s="276">
        <v>1007</v>
      </c>
      <c r="AV1336" s="276"/>
      <c r="AW1336" s="276">
        <v>903.48040000000003</v>
      </c>
      <c r="AX1336" s="95"/>
      <c r="AY1336" s="276"/>
      <c r="AZ1336" s="95"/>
      <c r="BB1336" s="80" t="s">
        <v>3412</v>
      </c>
      <c r="BC1336" s="270"/>
      <c r="BD1336" s="72">
        <v>64.753100000000003</v>
      </c>
      <c r="BE1336" s="72"/>
      <c r="BF1336" s="72"/>
      <c r="BG1336" s="72"/>
      <c r="BH1336" s="72">
        <v>18.3125</v>
      </c>
      <c r="BI1336" s="72"/>
      <c r="BJ1336" s="72"/>
      <c r="BK1336" s="72"/>
      <c r="BL1336" s="72"/>
      <c r="BM1336" s="72"/>
      <c r="BN1336" s="72"/>
      <c r="BO1336" s="72"/>
      <c r="BP1336" s="72"/>
      <c r="BQ1336" s="72"/>
      <c r="BR1336" s="72"/>
      <c r="BS1336" s="72"/>
      <c r="BT1336" s="72"/>
      <c r="BU1336" s="72"/>
      <c r="BV1336" s="72"/>
      <c r="BW1336" s="72"/>
      <c r="BX1336" s="72"/>
      <c r="BY1336" s="72"/>
      <c r="BZ1336" s="72">
        <v>11.134399999999999</v>
      </c>
      <c r="CA1336" s="72"/>
      <c r="CB1336" s="72"/>
      <c r="CC1336" s="72"/>
      <c r="CD1336" s="72"/>
      <c r="CE1336" s="72"/>
      <c r="CF1336" s="72"/>
      <c r="CG1336" s="72"/>
      <c r="CH1336" s="72"/>
      <c r="CI1336" s="72"/>
      <c r="CJ1336" s="72"/>
      <c r="CK1336" s="72"/>
      <c r="CL1336" s="72"/>
      <c r="CM1336" s="72"/>
      <c r="CN1336" s="72"/>
      <c r="CO1336" s="72"/>
      <c r="CP1336" s="72"/>
      <c r="CQ1336" s="72"/>
      <c r="CR1336" s="72"/>
      <c r="CS1336" s="72"/>
      <c r="CT1336" s="72"/>
      <c r="CU1336" s="72"/>
      <c r="CV1336" s="72"/>
      <c r="CW1336" s="72"/>
      <c r="CX1336" s="72"/>
      <c r="CY1336" s="72"/>
      <c r="CZ1336" s="72"/>
      <c r="DA1336" s="72"/>
      <c r="DB1336" s="72"/>
      <c r="DC1336" s="72"/>
      <c r="DD1336" s="72"/>
      <c r="DE1336" s="72"/>
      <c r="DF1336" s="72"/>
      <c r="DG1336" s="72"/>
      <c r="DH1336" s="78">
        <f t="shared" si="651"/>
        <v>94.2</v>
      </c>
      <c r="DJ1336" s="66">
        <f t="shared" si="652"/>
        <v>5.7999999999999972</v>
      </c>
      <c r="DK1336" s="72"/>
      <c r="DO1336" s="358">
        <v>5.8</v>
      </c>
      <c r="DP1336" s="72"/>
      <c r="DQ1336" s="374"/>
      <c r="DR1336" s="72"/>
      <c r="DU1336" s="52"/>
      <c r="DX1336" s="75">
        <f t="shared" si="653"/>
        <v>68.740021231422503</v>
      </c>
      <c r="DY1336" s="51">
        <f t="shared" si="654"/>
        <v>0</v>
      </c>
      <c r="DZ1336" s="75">
        <f t="shared" si="655"/>
        <v>0</v>
      </c>
      <c r="EA1336" s="51" t="e">
        <f t="shared" si="656"/>
        <v>#DIV/0!</v>
      </c>
      <c r="EB1336" s="75">
        <f t="shared" si="657"/>
        <v>19.440021231422506</v>
      </c>
      <c r="EC1336" s="51">
        <f t="shared" si="658"/>
        <v>0</v>
      </c>
      <c r="ED1336" s="75">
        <f t="shared" si="659"/>
        <v>0</v>
      </c>
      <c r="EE1336" s="51" t="e">
        <f t="shared" si="660"/>
        <v>#DIV/0!</v>
      </c>
      <c r="EF1336" s="75">
        <f t="shared" si="661"/>
        <v>0</v>
      </c>
      <c r="EG1336" s="51" t="e">
        <f t="shared" si="662"/>
        <v>#DIV/0!</v>
      </c>
      <c r="EH1336" s="75">
        <f t="shared" si="663"/>
        <v>0</v>
      </c>
      <c r="EI1336" s="51" t="e">
        <f t="shared" si="664"/>
        <v>#DIV/0!</v>
      </c>
      <c r="EJ1336" s="75">
        <f t="shared" si="665"/>
        <v>0</v>
      </c>
      <c r="EK1336" s="51" t="e">
        <f t="shared" si="666"/>
        <v>#DIV/0!</v>
      </c>
      <c r="EL1336" s="75">
        <f t="shared" si="667"/>
        <v>11.819957537154989</v>
      </c>
      <c r="EM1336" s="51">
        <f t="shared" si="668"/>
        <v>0</v>
      </c>
      <c r="EN1336" s="75">
        <f t="shared" si="669"/>
        <v>0</v>
      </c>
      <c r="EO1336" s="51" t="e">
        <f t="shared" si="670"/>
        <v>#DIV/0!</v>
      </c>
      <c r="EP1336" s="75">
        <f t="shared" si="671"/>
        <v>0</v>
      </c>
      <c r="EQ1336" s="51" t="e">
        <f t="shared" si="672"/>
        <v>#DIV/0!</v>
      </c>
      <c r="ER1336" s="51">
        <f t="shared" si="673"/>
        <v>100</v>
      </c>
      <c r="ES1336" s="51">
        <f t="shared" si="674"/>
        <v>0</v>
      </c>
    </row>
    <row r="1337" spans="1:149" x14ac:dyDescent="0.45">
      <c r="A1337" s="78" t="s">
        <v>1474</v>
      </c>
      <c r="B1337" s="174" t="s">
        <v>830</v>
      </c>
      <c r="C1337" s="51" t="s">
        <v>3648</v>
      </c>
      <c r="D1337" s="51" t="s">
        <v>3650</v>
      </c>
      <c r="E1337" s="78" t="s">
        <v>637</v>
      </c>
      <c r="F1337" s="78" t="s">
        <v>2174</v>
      </c>
      <c r="G1337" s="72" t="s">
        <v>3375</v>
      </c>
      <c r="H1337" s="78" t="s">
        <v>1100</v>
      </c>
      <c r="I1337" s="78"/>
      <c r="J1337" s="300">
        <v>125</v>
      </c>
      <c r="K1337" s="78"/>
      <c r="L1337" s="300">
        <v>900</v>
      </c>
      <c r="M1337" s="72"/>
      <c r="O1337" s="78"/>
      <c r="P1337" s="72" t="s">
        <v>1374</v>
      </c>
      <c r="AA1337" s="195"/>
      <c r="AB1337" s="195"/>
      <c r="AC1337" s="195"/>
      <c r="AD1337" s="72"/>
      <c r="AE1337" s="316">
        <v>1</v>
      </c>
      <c r="AF1337" s="195"/>
      <c r="AG1337" s="195">
        <v>0</v>
      </c>
      <c r="AH1337" s="72"/>
      <c r="AR1337" s="53">
        <v>0.88249999999999995</v>
      </c>
      <c r="AT1337" s="77"/>
      <c r="AU1337" s="276">
        <v>1250</v>
      </c>
      <c r="AV1337" s="276"/>
      <c r="AW1337" s="276">
        <v>1103.125</v>
      </c>
      <c r="AX1337" s="95"/>
      <c r="AY1337" s="276"/>
      <c r="AZ1337" s="95"/>
      <c r="BB1337" s="80" t="s">
        <v>3412</v>
      </c>
      <c r="BC1337" s="270"/>
      <c r="BD1337" s="72">
        <v>63.790700000000001</v>
      </c>
      <c r="BE1337" s="72"/>
      <c r="BF1337" s="72"/>
      <c r="BG1337" s="72"/>
      <c r="BH1337" s="72">
        <v>18.040299999999998</v>
      </c>
      <c r="BI1337" s="72"/>
      <c r="BJ1337" s="72"/>
      <c r="BK1337" s="72"/>
      <c r="BL1337" s="72"/>
      <c r="BM1337" s="72"/>
      <c r="BN1337" s="72"/>
      <c r="BO1337" s="72"/>
      <c r="BP1337" s="72"/>
      <c r="BQ1337" s="72"/>
      <c r="BR1337" s="72"/>
      <c r="BS1337" s="72"/>
      <c r="BT1337" s="72"/>
      <c r="BU1337" s="72"/>
      <c r="BV1337" s="72"/>
      <c r="BW1337" s="72"/>
      <c r="BX1337" s="72"/>
      <c r="BY1337" s="72"/>
      <c r="BZ1337" s="72">
        <v>10.968999999999999</v>
      </c>
      <c r="CA1337" s="72"/>
      <c r="CB1337" s="72"/>
      <c r="CC1337" s="72"/>
      <c r="CD1337" s="72"/>
      <c r="CE1337" s="72"/>
      <c r="CF1337" s="72"/>
      <c r="CG1337" s="72"/>
      <c r="CH1337" s="72"/>
      <c r="CI1337" s="72"/>
      <c r="CJ1337" s="72"/>
      <c r="CK1337" s="72"/>
      <c r="CL1337" s="72"/>
      <c r="CM1337" s="72"/>
      <c r="CN1337" s="72"/>
      <c r="CO1337" s="72"/>
      <c r="CP1337" s="72"/>
      <c r="CQ1337" s="72"/>
      <c r="CR1337" s="72"/>
      <c r="CS1337" s="72"/>
      <c r="CT1337" s="72"/>
      <c r="CU1337" s="72"/>
      <c r="CV1337" s="72"/>
      <c r="CW1337" s="72"/>
      <c r="CX1337" s="72"/>
      <c r="CY1337" s="72"/>
      <c r="CZ1337" s="72"/>
      <c r="DA1337" s="72"/>
      <c r="DB1337" s="72"/>
      <c r="DC1337" s="72"/>
      <c r="DD1337" s="72"/>
      <c r="DE1337" s="72"/>
      <c r="DF1337" s="72"/>
      <c r="DG1337" s="72"/>
      <c r="DH1337" s="78">
        <f t="shared" si="651"/>
        <v>92.8</v>
      </c>
      <c r="DJ1337" s="66">
        <f t="shared" si="652"/>
        <v>7.2000000000000028</v>
      </c>
      <c r="DK1337" s="72"/>
      <c r="DO1337" s="358">
        <v>7.2</v>
      </c>
      <c r="DP1337" s="72"/>
      <c r="DQ1337" s="374"/>
      <c r="DR1337" s="72"/>
      <c r="DU1337" s="52"/>
      <c r="DX1337" s="75">
        <f t="shared" si="653"/>
        <v>68.739978448275863</v>
      </c>
      <c r="DY1337" s="51">
        <f t="shared" si="654"/>
        <v>0</v>
      </c>
      <c r="DZ1337" s="75">
        <f t="shared" si="655"/>
        <v>0</v>
      </c>
      <c r="EA1337" s="51" t="e">
        <f t="shared" si="656"/>
        <v>#DIV/0!</v>
      </c>
      <c r="EB1337" s="75">
        <f t="shared" si="657"/>
        <v>19.439978448275859</v>
      </c>
      <c r="EC1337" s="51">
        <f t="shared" si="658"/>
        <v>0</v>
      </c>
      <c r="ED1337" s="75">
        <f t="shared" si="659"/>
        <v>0</v>
      </c>
      <c r="EE1337" s="51" t="e">
        <f t="shared" si="660"/>
        <v>#DIV/0!</v>
      </c>
      <c r="EF1337" s="75">
        <f t="shared" si="661"/>
        <v>0</v>
      </c>
      <c r="EG1337" s="51" t="e">
        <f t="shared" si="662"/>
        <v>#DIV/0!</v>
      </c>
      <c r="EH1337" s="75">
        <f t="shared" si="663"/>
        <v>0</v>
      </c>
      <c r="EI1337" s="51" t="e">
        <f t="shared" si="664"/>
        <v>#DIV/0!</v>
      </c>
      <c r="EJ1337" s="75">
        <f t="shared" si="665"/>
        <v>0</v>
      </c>
      <c r="EK1337" s="51" t="e">
        <f t="shared" si="666"/>
        <v>#DIV/0!</v>
      </c>
      <c r="EL1337" s="75">
        <f t="shared" si="667"/>
        <v>11.820043103448276</v>
      </c>
      <c r="EM1337" s="51">
        <f t="shared" si="668"/>
        <v>0</v>
      </c>
      <c r="EN1337" s="75">
        <f t="shared" si="669"/>
        <v>0</v>
      </c>
      <c r="EO1337" s="51" t="e">
        <f t="shared" si="670"/>
        <v>#DIV/0!</v>
      </c>
      <c r="EP1337" s="75">
        <f t="shared" si="671"/>
        <v>0</v>
      </c>
      <c r="EQ1337" s="51" t="e">
        <f t="shared" si="672"/>
        <v>#DIV/0!</v>
      </c>
      <c r="ER1337" s="51">
        <f t="shared" si="673"/>
        <v>100</v>
      </c>
      <c r="ES1337" s="51">
        <f t="shared" si="674"/>
        <v>0</v>
      </c>
    </row>
    <row r="1338" spans="1:149" x14ac:dyDescent="0.45">
      <c r="A1338" s="78" t="s">
        <v>1474</v>
      </c>
      <c r="B1338" s="174" t="s">
        <v>830</v>
      </c>
      <c r="C1338" s="51" t="s">
        <v>3648</v>
      </c>
      <c r="D1338" s="51" t="s">
        <v>3650</v>
      </c>
      <c r="E1338" s="78" t="s">
        <v>637</v>
      </c>
      <c r="F1338" s="78" t="s">
        <v>2175</v>
      </c>
      <c r="G1338" s="72" t="s">
        <v>3375</v>
      </c>
      <c r="H1338" s="78" t="s">
        <v>1100</v>
      </c>
      <c r="I1338" s="78"/>
      <c r="J1338" s="300">
        <v>145</v>
      </c>
      <c r="K1338" s="78"/>
      <c r="L1338" s="300">
        <v>900</v>
      </c>
      <c r="M1338" s="72"/>
      <c r="O1338" s="78"/>
      <c r="P1338" s="72" t="s">
        <v>1374</v>
      </c>
      <c r="AA1338" s="195"/>
      <c r="AB1338" s="195"/>
      <c r="AC1338" s="195"/>
      <c r="AD1338" s="72"/>
      <c r="AE1338" s="316">
        <v>1</v>
      </c>
      <c r="AF1338" s="195"/>
      <c r="AG1338" s="195">
        <v>0</v>
      </c>
      <c r="AH1338" s="72"/>
      <c r="AR1338" s="53">
        <v>0.87329999999999997</v>
      </c>
      <c r="AT1338" s="77"/>
      <c r="AU1338" s="276">
        <v>1450</v>
      </c>
      <c r="AV1338" s="276"/>
      <c r="AW1338" s="276">
        <v>1266.2849999999999</v>
      </c>
      <c r="AX1338" s="95"/>
      <c r="AY1338" s="276"/>
      <c r="AZ1338" s="95"/>
      <c r="BB1338" s="80" t="s">
        <v>3412</v>
      </c>
      <c r="BC1338" s="270"/>
      <c r="BD1338" s="72">
        <v>63.653199999999998</v>
      </c>
      <c r="BE1338" s="72"/>
      <c r="BF1338" s="72"/>
      <c r="BG1338" s="72"/>
      <c r="BH1338" s="72">
        <v>18.0014</v>
      </c>
      <c r="BI1338" s="72"/>
      <c r="BJ1338" s="72"/>
      <c r="BK1338" s="72"/>
      <c r="BL1338" s="72"/>
      <c r="BM1338" s="72"/>
      <c r="BN1338" s="72"/>
      <c r="BO1338" s="72"/>
      <c r="BP1338" s="72"/>
      <c r="BQ1338" s="72"/>
      <c r="BR1338" s="72"/>
      <c r="BS1338" s="72"/>
      <c r="BT1338" s="72"/>
      <c r="BU1338" s="72"/>
      <c r="BV1338" s="72"/>
      <c r="BW1338" s="72"/>
      <c r="BX1338" s="72"/>
      <c r="BY1338" s="72"/>
      <c r="BZ1338" s="72">
        <v>10.9453</v>
      </c>
      <c r="CA1338" s="72"/>
      <c r="CB1338" s="72"/>
      <c r="CC1338" s="72"/>
      <c r="CD1338" s="72"/>
      <c r="CE1338" s="72"/>
      <c r="CF1338" s="72"/>
      <c r="CG1338" s="72"/>
      <c r="CH1338" s="72"/>
      <c r="CI1338" s="72"/>
      <c r="CJ1338" s="72"/>
      <c r="CK1338" s="72"/>
      <c r="CL1338" s="72"/>
      <c r="CM1338" s="72"/>
      <c r="CN1338" s="72"/>
      <c r="CO1338" s="72"/>
      <c r="CP1338" s="72"/>
      <c r="CQ1338" s="72"/>
      <c r="CR1338" s="72"/>
      <c r="CS1338" s="72"/>
      <c r="CT1338" s="72"/>
      <c r="CU1338" s="72"/>
      <c r="CV1338" s="72"/>
      <c r="CW1338" s="72"/>
      <c r="CX1338" s="72"/>
      <c r="CY1338" s="72"/>
      <c r="CZ1338" s="72"/>
      <c r="DA1338" s="72"/>
      <c r="DB1338" s="72"/>
      <c r="DC1338" s="72"/>
      <c r="DD1338" s="72"/>
      <c r="DE1338" s="72"/>
      <c r="DF1338" s="72"/>
      <c r="DG1338" s="72"/>
      <c r="DH1338" s="78">
        <f t="shared" si="651"/>
        <v>92.599900000000005</v>
      </c>
      <c r="DJ1338" s="66">
        <f t="shared" si="652"/>
        <v>7.4000999999999948</v>
      </c>
      <c r="DK1338" s="72"/>
      <c r="DO1338" s="358">
        <v>7.4</v>
      </c>
      <c r="DP1338" s="72"/>
      <c r="DQ1338" s="374"/>
      <c r="DR1338" s="72"/>
      <c r="DU1338" s="52"/>
      <c r="DX1338" s="75">
        <f t="shared" si="653"/>
        <v>68.740031036750565</v>
      </c>
      <c r="DY1338" s="51">
        <f t="shared" si="654"/>
        <v>0</v>
      </c>
      <c r="DZ1338" s="75">
        <f t="shared" si="655"/>
        <v>0</v>
      </c>
      <c r="EA1338" s="51" t="e">
        <f t="shared" si="656"/>
        <v>#DIV/0!</v>
      </c>
      <c r="EB1338" s="75">
        <f t="shared" si="657"/>
        <v>19.439977796952263</v>
      </c>
      <c r="EC1338" s="51">
        <f t="shared" si="658"/>
        <v>0</v>
      </c>
      <c r="ED1338" s="75">
        <f t="shared" si="659"/>
        <v>0</v>
      </c>
      <c r="EE1338" s="51" t="e">
        <f t="shared" si="660"/>
        <v>#DIV/0!</v>
      </c>
      <c r="EF1338" s="75">
        <f t="shared" si="661"/>
        <v>0</v>
      </c>
      <c r="EG1338" s="51" t="e">
        <f t="shared" si="662"/>
        <v>#DIV/0!</v>
      </c>
      <c r="EH1338" s="75">
        <f t="shared" si="663"/>
        <v>0</v>
      </c>
      <c r="EI1338" s="51" t="e">
        <f t="shared" si="664"/>
        <v>#DIV/0!</v>
      </c>
      <c r="EJ1338" s="75">
        <f t="shared" si="665"/>
        <v>0</v>
      </c>
      <c r="EK1338" s="51" t="e">
        <f t="shared" si="666"/>
        <v>#DIV/0!</v>
      </c>
      <c r="EL1338" s="75">
        <f t="shared" si="667"/>
        <v>11.819991166297154</v>
      </c>
      <c r="EM1338" s="51">
        <f t="shared" si="668"/>
        <v>0</v>
      </c>
      <c r="EN1338" s="75">
        <f t="shared" si="669"/>
        <v>0</v>
      </c>
      <c r="EO1338" s="51" t="e">
        <f t="shared" si="670"/>
        <v>#DIV/0!</v>
      </c>
      <c r="EP1338" s="75">
        <f t="shared" si="671"/>
        <v>0</v>
      </c>
      <c r="EQ1338" s="51" t="e">
        <f t="shared" si="672"/>
        <v>#DIV/0!</v>
      </c>
      <c r="ER1338" s="51">
        <f t="shared" si="673"/>
        <v>100</v>
      </c>
      <c r="ES1338" s="51">
        <f t="shared" si="674"/>
        <v>0</v>
      </c>
    </row>
    <row r="1339" spans="1:149" x14ac:dyDescent="0.45">
      <c r="A1339" s="78" t="s">
        <v>1474</v>
      </c>
      <c r="B1339" s="174" t="s">
        <v>830</v>
      </c>
      <c r="C1339" s="51" t="s">
        <v>3648</v>
      </c>
      <c r="D1339" s="51" t="s">
        <v>3650</v>
      </c>
      <c r="E1339" s="78" t="s">
        <v>637</v>
      </c>
      <c r="F1339" s="78" t="s">
        <v>2176</v>
      </c>
      <c r="G1339" s="72" t="s">
        <v>3375</v>
      </c>
      <c r="H1339" s="78" t="s">
        <v>1100</v>
      </c>
      <c r="I1339" s="78"/>
      <c r="J1339" s="300">
        <v>177.5</v>
      </c>
      <c r="K1339" s="78"/>
      <c r="L1339" s="300">
        <v>900</v>
      </c>
      <c r="M1339" s="72"/>
      <c r="O1339" s="78"/>
      <c r="P1339" s="72" t="s">
        <v>1374</v>
      </c>
      <c r="AA1339" s="195"/>
      <c r="AB1339" s="195"/>
      <c r="AC1339" s="195"/>
      <c r="AD1339" s="72"/>
      <c r="AE1339" s="316">
        <v>1</v>
      </c>
      <c r="AF1339" s="195"/>
      <c r="AG1339" s="195">
        <v>0</v>
      </c>
      <c r="AH1339" s="72"/>
      <c r="AR1339" s="53">
        <v>0.86339999999999995</v>
      </c>
      <c r="AT1339" s="77"/>
      <c r="AU1339" s="276">
        <v>1775</v>
      </c>
      <c r="AV1339" s="276"/>
      <c r="AW1339" s="276">
        <v>1532.5349999999999</v>
      </c>
      <c r="AX1339" s="95"/>
      <c r="AY1339" s="276"/>
      <c r="AZ1339" s="95"/>
      <c r="BB1339" s="80" t="s">
        <v>3412</v>
      </c>
      <c r="BC1339" s="270"/>
      <c r="BD1339" s="72">
        <v>63.3095</v>
      </c>
      <c r="BE1339" s="72"/>
      <c r="BF1339" s="72"/>
      <c r="BG1339" s="72"/>
      <c r="BH1339" s="72">
        <v>17.904199999999999</v>
      </c>
      <c r="BI1339" s="72"/>
      <c r="BJ1339" s="72"/>
      <c r="BK1339" s="72"/>
      <c r="BL1339" s="72"/>
      <c r="BM1339" s="72"/>
      <c r="BN1339" s="72"/>
      <c r="BO1339" s="72"/>
      <c r="BP1339" s="72"/>
      <c r="BQ1339" s="72"/>
      <c r="BR1339" s="72"/>
      <c r="BS1339" s="72"/>
      <c r="BT1339" s="72"/>
      <c r="BU1339" s="72"/>
      <c r="BV1339" s="72"/>
      <c r="BW1339" s="72"/>
      <c r="BX1339" s="72"/>
      <c r="BY1339" s="72"/>
      <c r="BZ1339" s="72">
        <v>10.886200000000001</v>
      </c>
      <c r="CA1339" s="72"/>
      <c r="CB1339" s="72"/>
      <c r="CC1339" s="72"/>
      <c r="CD1339" s="72"/>
      <c r="CE1339" s="72"/>
      <c r="CF1339" s="72"/>
      <c r="CG1339" s="72"/>
      <c r="CH1339" s="72"/>
      <c r="CI1339" s="72"/>
      <c r="CJ1339" s="72"/>
      <c r="CK1339" s="72"/>
      <c r="CL1339" s="72"/>
      <c r="CM1339" s="72"/>
      <c r="CN1339" s="72"/>
      <c r="CO1339" s="72"/>
      <c r="CP1339" s="72"/>
      <c r="CQ1339" s="72"/>
      <c r="CR1339" s="72"/>
      <c r="CS1339" s="72"/>
      <c r="CT1339" s="72"/>
      <c r="CU1339" s="72"/>
      <c r="CV1339" s="72"/>
      <c r="CW1339" s="72"/>
      <c r="CX1339" s="72"/>
      <c r="CY1339" s="72"/>
      <c r="CZ1339" s="72"/>
      <c r="DA1339" s="72"/>
      <c r="DB1339" s="72"/>
      <c r="DC1339" s="72"/>
      <c r="DD1339" s="72"/>
      <c r="DE1339" s="72"/>
      <c r="DF1339" s="72"/>
      <c r="DG1339" s="72"/>
      <c r="DH1339" s="78">
        <f t="shared" ref="DH1339:DH1374" si="676">SUM(BD1339,BF1339,BH1339,BJ1339,BL1339,BN1339,BP1339,BR1339,BT1339,BV1339,BX1339,BZ1339,CB1339,CD1339,CF1339,CH1339,CJ1339,CL1339,CN1339,CX1339,CZ1339,DB1339)</f>
        <v>92.099900000000005</v>
      </c>
      <c r="DJ1339" s="66">
        <f t="shared" si="652"/>
        <v>7.9000999999999948</v>
      </c>
      <c r="DK1339" s="72"/>
      <c r="DO1339" s="358">
        <v>7.9</v>
      </c>
      <c r="DP1339" s="72"/>
      <c r="DQ1339" s="374"/>
      <c r="DR1339" s="72"/>
      <c r="DU1339" s="52"/>
      <c r="DX1339" s="75">
        <f t="shared" si="653"/>
        <v>68.7400312052456</v>
      </c>
      <c r="DY1339" s="51">
        <f t="shared" si="654"/>
        <v>0</v>
      </c>
      <c r="DZ1339" s="75">
        <f t="shared" si="655"/>
        <v>0</v>
      </c>
      <c r="EA1339" s="51" t="e">
        <f t="shared" si="656"/>
        <v>#DIV/0!</v>
      </c>
      <c r="EB1339" s="75">
        <f t="shared" si="657"/>
        <v>19.439977676414415</v>
      </c>
      <c r="EC1339" s="51">
        <f t="shared" si="658"/>
        <v>0</v>
      </c>
      <c r="ED1339" s="75">
        <f t="shared" si="659"/>
        <v>0</v>
      </c>
      <c r="EE1339" s="51" t="e">
        <f t="shared" si="660"/>
        <v>#DIV/0!</v>
      </c>
      <c r="EF1339" s="75">
        <f t="shared" si="661"/>
        <v>0</v>
      </c>
      <c r="EG1339" s="51" t="e">
        <f t="shared" si="662"/>
        <v>#DIV/0!</v>
      </c>
      <c r="EH1339" s="75">
        <f t="shared" si="663"/>
        <v>0</v>
      </c>
      <c r="EI1339" s="51" t="e">
        <f t="shared" si="664"/>
        <v>#DIV/0!</v>
      </c>
      <c r="EJ1339" s="75">
        <f t="shared" si="665"/>
        <v>0</v>
      </c>
      <c r="EK1339" s="51" t="e">
        <f t="shared" si="666"/>
        <v>#DIV/0!</v>
      </c>
      <c r="EL1339" s="75">
        <f t="shared" si="667"/>
        <v>11.819991118339976</v>
      </c>
      <c r="EM1339" s="51">
        <f t="shared" si="668"/>
        <v>0</v>
      </c>
      <c r="EN1339" s="75">
        <f t="shared" si="669"/>
        <v>0</v>
      </c>
      <c r="EO1339" s="51" t="e">
        <f t="shared" si="670"/>
        <v>#DIV/0!</v>
      </c>
      <c r="EP1339" s="75">
        <f t="shared" si="671"/>
        <v>0</v>
      </c>
      <c r="EQ1339" s="51" t="e">
        <f t="shared" si="672"/>
        <v>#DIV/0!</v>
      </c>
      <c r="ER1339" s="51">
        <f t="shared" si="673"/>
        <v>100</v>
      </c>
      <c r="ES1339" s="51">
        <f t="shared" si="674"/>
        <v>0</v>
      </c>
    </row>
    <row r="1340" spans="1:149" x14ac:dyDescent="0.45">
      <c r="A1340" s="78" t="s">
        <v>1474</v>
      </c>
      <c r="B1340" s="174" t="s">
        <v>830</v>
      </c>
      <c r="C1340" s="51" t="s">
        <v>3648</v>
      </c>
      <c r="D1340" s="51" t="s">
        <v>3650</v>
      </c>
      <c r="E1340" s="78" t="s">
        <v>637</v>
      </c>
      <c r="F1340" s="78" t="s">
        <v>2177</v>
      </c>
      <c r="G1340" s="72" t="s">
        <v>3375</v>
      </c>
      <c r="H1340" s="78" t="s">
        <v>1100</v>
      </c>
      <c r="I1340" s="78"/>
      <c r="J1340" s="300">
        <v>281.5</v>
      </c>
      <c r="K1340" s="78"/>
      <c r="L1340" s="300">
        <v>900</v>
      </c>
      <c r="M1340" s="72"/>
      <c r="O1340" s="78"/>
      <c r="P1340" s="72" t="s">
        <v>1374</v>
      </c>
      <c r="AA1340" s="195"/>
      <c r="AB1340" s="195"/>
      <c r="AC1340" s="195"/>
      <c r="AD1340" s="72"/>
      <c r="AE1340" s="316">
        <v>1</v>
      </c>
      <c r="AF1340" s="195"/>
      <c r="AG1340" s="195">
        <v>0</v>
      </c>
      <c r="AH1340" s="72"/>
      <c r="AR1340" s="53">
        <v>0.86629999999999996</v>
      </c>
      <c r="AT1340" s="77"/>
      <c r="AU1340" s="276">
        <v>2815</v>
      </c>
      <c r="AV1340" s="276"/>
      <c r="AW1340" s="276">
        <v>2438.6344999999997</v>
      </c>
      <c r="AX1340" s="95"/>
      <c r="AY1340" s="276"/>
      <c r="AZ1340" s="95"/>
      <c r="BB1340" s="80" t="s">
        <v>3412</v>
      </c>
      <c r="BC1340" s="270"/>
      <c r="BD1340" s="72">
        <v>62.622100000000003</v>
      </c>
      <c r="BE1340" s="72"/>
      <c r="BF1340" s="72"/>
      <c r="BG1340" s="72"/>
      <c r="BH1340" s="72">
        <v>17.709800000000001</v>
      </c>
      <c r="BI1340" s="72"/>
      <c r="BJ1340" s="72"/>
      <c r="BK1340" s="72"/>
      <c r="BL1340" s="72"/>
      <c r="BM1340" s="72"/>
      <c r="BN1340" s="72"/>
      <c r="BO1340" s="72"/>
      <c r="BP1340" s="72"/>
      <c r="BQ1340" s="72"/>
      <c r="BR1340" s="72"/>
      <c r="BS1340" s="72"/>
      <c r="BT1340" s="72"/>
      <c r="BU1340" s="72"/>
      <c r="BV1340" s="72"/>
      <c r="BW1340" s="72"/>
      <c r="BX1340" s="72"/>
      <c r="BY1340" s="72"/>
      <c r="BZ1340" s="72">
        <v>10.768000000000001</v>
      </c>
      <c r="CA1340" s="72"/>
      <c r="CB1340" s="72"/>
      <c r="CC1340" s="72"/>
      <c r="CD1340" s="72"/>
      <c r="CE1340" s="72"/>
      <c r="CF1340" s="72"/>
      <c r="CG1340" s="72"/>
      <c r="CH1340" s="72"/>
      <c r="CI1340" s="72"/>
      <c r="CJ1340" s="72"/>
      <c r="CK1340" s="72"/>
      <c r="CL1340" s="72"/>
      <c r="CM1340" s="72"/>
      <c r="CN1340" s="72"/>
      <c r="CO1340" s="72"/>
      <c r="CP1340" s="72"/>
      <c r="CQ1340" s="72"/>
      <c r="CR1340" s="72"/>
      <c r="CS1340" s="72"/>
      <c r="CT1340" s="72"/>
      <c r="CU1340" s="72"/>
      <c r="CV1340" s="72"/>
      <c r="CW1340" s="72"/>
      <c r="CX1340" s="72"/>
      <c r="CY1340" s="72"/>
      <c r="CZ1340" s="72"/>
      <c r="DA1340" s="72"/>
      <c r="DB1340" s="72"/>
      <c r="DC1340" s="72"/>
      <c r="DD1340" s="72"/>
      <c r="DE1340" s="72"/>
      <c r="DF1340" s="72"/>
      <c r="DG1340" s="72"/>
      <c r="DH1340" s="78">
        <f t="shared" si="676"/>
        <v>91.099900000000005</v>
      </c>
      <c r="DJ1340" s="66">
        <f t="shared" si="652"/>
        <v>8.9000999999999948</v>
      </c>
      <c r="DK1340" s="72"/>
      <c r="DO1340" s="358">
        <v>8.9</v>
      </c>
      <c r="DP1340" s="72"/>
      <c r="DQ1340" s="374"/>
      <c r="DR1340" s="72"/>
      <c r="DU1340" s="52"/>
      <c r="DX1340" s="75">
        <f t="shared" si="653"/>
        <v>68.740031547784355</v>
      </c>
      <c r="DY1340" s="51">
        <f t="shared" si="654"/>
        <v>0</v>
      </c>
      <c r="DZ1340" s="75">
        <f t="shared" si="655"/>
        <v>0</v>
      </c>
      <c r="EA1340" s="51" t="e">
        <f t="shared" si="656"/>
        <v>#DIV/0!</v>
      </c>
      <c r="EB1340" s="75">
        <f t="shared" si="657"/>
        <v>19.4399774313693</v>
      </c>
      <c r="EC1340" s="51">
        <f t="shared" si="658"/>
        <v>0</v>
      </c>
      <c r="ED1340" s="75">
        <f t="shared" si="659"/>
        <v>0</v>
      </c>
      <c r="EE1340" s="51" t="e">
        <f t="shared" si="660"/>
        <v>#DIV/0!</v>
      </c>
      <c r="EF1340" s="75">
        <f t="shared" si="661"/>
        <v>0</v>
      </c>
      <c r="EG1340" s="51" t="e">
        <f t="shared" si="662"/>
        <v>#DIV/0!</v>
      </c>
      <c r="EH1340" s="75">
        <f t="shared" si="663"/>
        <v>0</v>
      </c>
      <c r="EI1340" s="51" t="e">
        <f t="shared" si="664"/>
        <v>#DIV/0!</v>
      </c>
      <c r="EJ1340" s="75">
        <f t="shared" si="665"/>
        <v>0</v>
      </c>
      <c r="EK1340" s="51" t="e">
        <f t="shared" si="666"/>
        <v>#DIV/0!</v>
      </c>
      <c r="EL1340" s="75">
        <f t="shared" si="667"/>
        <v>11.819991020846347</v>
      </c>
      <c r="EM1340" s="51">
        <f t="shared" si="668"/>
        <v>0</v>
      </c>
      <c r="EN1340" s="75">
        <f t="shared" si="669"/>
        <v>0</v>
      </c>
      <c r="EO1340" s="51" t="e">
        <f t="shared" si="670"/>
        <v>#DIV/0!</v>
      </c>
      <c r="EP1340" s="75">
        <f t="shared" si="671"/>
        <v>0</v>
      </c>
      <c r="EQ1340" s="51" t="e">
        <f t="shared" si="672"/>
        <v>#DIV/0!</v>
      </c>
      <c r="ER1340" s="51">
        <f t="shared" si="673"/>
        <v>100</v>
      </c>
      <c r="ES1340" s="51">
        <f t="shared" si="674"/>
        <v>0</v>
      </c>
    </row>
    <row r="1341" spans="1:149" x14ac:dyDescent="0.45">
      <c r="A1341" s="78" t="s">
        <v>1474</v>
      </c>
      <c r="B1341" s="174" t="s">
        <v>830</v>
      </c>
      <c r="C1341" s="51" t="s">
        <v>3648</v>
      </c>
      <c r="D1341" s="51" t="s">
        <v>3650</v>
      </c>
      <c r="E1341" s="78" t="s">
        <v>637</v>
      </c>
      <c r="F1341" s="78" t="s">
        <v>2178</v>
      </c>
      <c r="G1341" s="72" t="s">
        <v>3375</v>
      </c>
      <c r="H1341" s="78" t="s">
        <v>1100</v>
      </c>
      <c r="I1341" s="78"/>
      <c r="J1341" s="300">
        <v>329</v>
      </c>
      <c r="K1341" s="78"/>
      <c r="L1341" s="300">
        <v>900</v>
      </c>
      <c r="M1341" s="72"/>
      <c r="O1341" s="78"/>
      <c r="P1341" s="72" t="s">
        <v>1374</v>
      </c>
      <c r="AA1341" s="195"/>
      <c r="AB1341" s="195"/>
      <c r="AC1341" s="195"/>
      <c r="AD1341" s="72"/>
      <c r="AE1341" s="316">
        <v>1</v>
      </c>
      <c r="AF1341" s="195"/>
      <c r="AG1341" s="195">
        <v>0</v>
      </c>
      <c r="AH1341" s="72"/>
      <c r="AR1341" s="53">
        <v>0.88129999999999997</v>
      </c>
      <c r="AT1341" s="77"/>
      <c r="AU1341" s="276">
        <v>3290</v>
      </c>
      <c r="AV1341" s="276"/>
      <c r="AW1341" s="276">
        <v>2899.4769999999999</v>
      </c>
      <c r="AX1341" s="95"/>
      <c r="AY1341" s="276"/>
      <c r="AZ1341" s="95"/>
      <c r="BB1341" s="80" t="s">
        <v>3412</v>
      </c>
      <c r="BC1341" s="270"/>
      <c r="BD1341" s="72">
        <v>62.622100000000003</v>
      </c>
      <c r="BE1341" s="72"/>
      <c r="BF1341" s="72"/>
      <c r="BG1341" s="72"/>
      <c r="BH1341" s="72">
        <v>17.709800000000001</v>
      </c>
      <c r="BI1341" s="72"/>
      <c r="BJ1341" s="72"/>
      <c r="BK1341" s="72"/>
      <c r="BL1341" s="72"/>
      <c r="BM1341" s="72"/>
      <c r="BN1341" s="72"/>
      <c r="BO1341" s="72"/>
      <c r="BP1341" s="72"/>
      <c r="BQ1341" s="72"/>
      <c r="BR1341" s="72"/>
      <c r="BS1341" s="72"/>
      <c r="BT1341" s="72"/>
      <c r="BU1341" s="72"/>
      <c r="BV1341" s="72"/>
      <c r="BW1341" s="72"/>
      <c r="BX1341" s="72"/>
      <c r="BY1341" s="72"/>
      <c r="BZ1341" s="72">
        <v>10.768000000000001</v>
      </c>
      <c r="CA1341" s="72"/>
      <c r="CB1341" s="72"/>
      <c r="CC1341" s="72"/>
      <c r="CD1341" s="72"/>
      <c r="CE1341" s="72"/>
      <c r="CF1341" s="72"/>
      <c r="CG1341" s="72"/>
      <c r="CH1341" s="72"/>
      <c r="CI1341" s="72"/>
      <c r="CJ1341" s="72"/>
      <c r="CK1341" s="72"/>
      <c r="CL1341" s="72"/>
      <c r="CM1341" s="72"/>
      <c r="CN1341" s="72"/>
      <c r="CO1341" s="72"/>
      <c r="CP1341" s="72"/>
      <c r="CQ1341" s="72"/>
      <c r="CR1341" s="72"/>
      <c r="CS1341" s="72"/>
      <c r="CT1341" s="72"/>
      <c r="CU1341" s="72"/>
      <c r="CV1341" s="72"/>
      <c r="CW1341" s="72"/>
      <c r="CX1341" s="72"/>
      <c r="CY1341" s="72"/>
      <c r="CZ1341" s="72"/>
      <c r="DA1341" s="72"/>
      <c r="DB1341" s="72"/>
      <c r="DC1341" s="72"/>
      <c r="DD1341" s="72"/>
      <c r="DE1341" s="72"/>
      <c r="DF1341" s="72"/>
      <c r="DG1341" s="72"/>
      <c r="DH1341" s="78">
        <f t="shared" si="676"/>
        <v>91.099900000000005</v>
      </c>
      <c r="DJ1341" s="66">
        <f t="shared" si="652"/>
        <v>8.9000999999999948</v>
      </c>
      <c r="DK1341" s="72"/>
      <c r="DO1341" s="358">
        <v>8.9</v>
      </c>
      <c r="DP1341" s="72"/>
      <c r="DQ1341" s="374"/>
      <c r="DR1341" s="72"/>
      <c r="DU1341" s="52"/>
      <c r="DX1341" s="75">
        <f t="shared" si="653"/>
        <v>68.740031547784355</v>
      </c>
      <c r="DY1341" s="51">
        <f t="shared" si="654"/>
        <v>0</v>
      </c>
      <c r="DZ1341" s="75">
        <f t="shared" si="655"/>
        <v>0</v>
      </c>
      <c r="EA1341" s="51" t="e">
        <f t="shared" si="656"/>
        <v>#DIV/0!</v>
      </c>
      <c r="EB1341" s="75">
        <f t="shared" si="657"/>
        <v>19.4399774313693</v>
      </c>
      <c r="EC1341" s="51">
        <f t="shared" si="658"/>
        <v>0</v>
      </c>
      <c r="ED1341" s="75">
        <f t="shared" si="659"/>
        <v>0</v>
      </c>
      <c r="EE1341" s="51" t="e">
        <f t="shared" si="660"/>
        <v>#DIV/0!</v>
      </c>
      <c r="EF1341" s="75">
        <f t="shared" si="661"/>
        <v>0</v>
      </c>
      <c r="EG1341" s="51" t="e">
        <f t="shared" si="662"/>
        <v>#DIV/0!</v>
      </c>
      <c r="EH1341" s="75">
        <f t="shared" si="663"/>
        <v>0</v>
      </c>
      <c r="EI1341" s="51" t="e">
        <f t="shared" si="664"/>
        <v>#DIV/0!</v>
      </c>
      <c r="EJ1341" s="75">
        <f t="shared" si="665"/>
        <v>0</v>
      </c>
      <c r="EK1341" s="51" t="e">
        <f t="shared" si="666"/>
        <v>#DIV/0!</v>
      </c>
      <c r="EL1341" s="75">
        <f t="shared" si="667"/>
        <v>11.819991020846347</v>
      </c>
      <c r="EM1341" s="51">
        <f t="shared" si="668"/>
        <v>0</v>
      </c>
      <c r="EN1341" s="75">
        <f t="shared" si="669"/>
        <v>0</v>
      </c>
      <c r="EO1341" s="51" t="e">
        <f t="shared" si="670"/>
        <v>#DIV/0!</v>
      </c>
      <c r="EP1341" s="75">
        <f t="shared" si="671"/>
        <v>0</v>
      </c>
      <c r="EQ1341" s="51" t="e">
        <f t="shared" si="672"/>
        <v>#DIV/0!</v>
      </c>
      <c r="ER1341" s="51">
        <f t="shared" si="673"/>
        <v>100</v>
      </c>
      <c r="ES1341" s="51">
        <f t="shared" si="674"/>
        <v>0</v>
      </c>
    </row>
    <row r="1342" spans="1:149" x14ac:dyDescent="0.45">
      <c r="A1342" s="78" t="s">
        <v>1474</v>
      </c>
      <c r="B1342" s="174" t="s">
        <v>830</v>
      </c>
      <c r="C1342" s="51" t="s">
        <v>3648</v>
      </c>
      <c r="D1342" s="51" t="s">
        <v>3650</v>
      </c>
      <c r="E1342" s="78" t="s">
        <v>637</v>
      </c>
      <c r="F1342" s="78" t="s">
        <v>2179</v>
      </c>
      <c r="G1342" s="72" t="s">
        <v>3375</v>
      </c>
      <c r="H1342" s="78" t="s">
        <v>1100</v>
      </c>
      <c r="I1342" s="78"/>
      <c r="J1342" s="300">
        <v>66</v>
      </c>
      <c r="K1342" s="78"/>
      <c r="L1342" s="300">
        <v>950</v>
      </c>
      <c r="M1342" s="72"/>
      <c r="O1342" s="78"/>
      <c r="P1342" s="72" t="s">
        <v>1374</v>
      </c>
      <c r="AA1342" s="195"/>
      <c r="AB1342" s="195"/>
      <c r="AC1342" s="195"/>
      <c r="AD1342" s="72"/>
      <c r="AE1342" s="316">
        <v>1</v>
      </c>
      <c r="AF1342" s="195"/>
      <c r="AG1342" s="195">
        <v>0</v>
      </c>
      <c r="AH1342" s="72"/>
      <c r="AR1342" s="53">
        <v>0.94159999999999999</v>
      </c>
      <c r="AT1342" s="77"/>
      <c r="AU1342" s="276">
        <v>660</v>
      </c>
      <c r="AV1342" s="276"/>
      <c r="AW1342" s="276">
        <v>621.45600000000002</v>
      </c>
      <c r="AX1342" s="95"/>
      <c r="AY1342" s="276"/>
      <c r="AZ1342" s="95"/>
      <c r="BB1342" s="80" t="s">
        <v>3412</v>
      </c>
      <c r="BC1342" s="270"/>
      <c r="BD1342" s="72">
        <v>66.059100000000001</v>
      </c>
      <c r="BE1342" s="72"/>
      <c r="BF1342" s="72"/>
      <c r="BG1342" s="72"/>
      <c r="BH1342" s="72">
        <v>18.681799999999999</v>
      </c>
      <c r="BI1342" s="72"/>
      <c r="BJ1342" s="72"/>
      <c r="BK1342" s="72"/>
      <c r="BL1342" s="72"/>
      <c r="BM1342" s="72"/>
      <c r="BN1342" s="72"/>
      <c r="BO1342" s="72"/>
      <c r="BP1342" s="72"/>
      <c r="BQ1342" s="72"/>
      <c r="BR1342" s="72"/>
      <c r="BS1342" s="72"/>
      <c r="BT1342" s="72"/>
      <c r="BU1342" s="72"/>
      <c r="BV1342" s="72"/>
      <c r="BW1342" s="72"/>
      <c r="BX1342" s="72"/>
      <c r="BY1342" s="72"/>
      <c r="BZ1342" s="72">
        <v>11.359</v>
      </c>
      <c r="CA1342" s="72"/>
      <c r="CB1342" s="72"/>
      <c r="CC1342" s="72"/>
      <c r="CD1342" s="72"/>
      <c r="CE1342" s="72"/>
      <c r="CF1342" s="72"/>
      <c r="CG1342" s="72"/>
      <c r="CH1342" s="72"/>
      <c r="CI1342" s="72"/>
      <c r="CJ1342" s="72"/>
      <c r="CK1342" s="72"/>
      <c r="CL1342" s="72"/>
      <c r="CM1342" s="72"/>
      <c r="CN1342" s="72"/>
      <c r="CO1342" s="72"/>
      <c r="CP1342" s="72"/>
      <c r="CQ1342" s="72"/>
      <c r="CR1342" s="72"/>
      <c r="CS1342" s="72"/>
      <c r="CT1342" s="72"/>
      <c r="CU1342" s="72"/>
      <c r="CV1342" s="72"/>
      <c r="CW1342" s="72"/>
      <c r="CX1342" s="72"/>
      <c r="CY1342" s="72"/>
      <c r="CZ1342" s="72"/>
      <c r="DA1342" s="72"/>
      <c r="DB1342" s="72"/>
      <c r="DC1342" s="72"/>
      <c r="DD1342" s="72"/>
      <c r="DE1342" s="72"/>
      <c r="DF1342" s="72"/>
      <c r="DG1342" s="72"/>
      <c r="DH1342" s="78">
        <f t="shared" si="676"/>
        <v>96.099899999999991</v>
      </c>
      <c r="DJ1342" s="66">
        <f t="shared" si="652"/>
        <v>3.900100000000009</v>
      </c>
      <c r="DK1342" s="72"/>
      <c r="DO1342" s="358">
        <v>3.9</v>
      </c>
      <c r="DP1342" s="72"/>
      <c r="DQ1342" s="374"/>
      <c r="DR1342" s="72"/>
      <c r="DU1342" s="52"/>
      <c r="DX1342" s="75">
        <f t="shared" si="653"/>
        <v>68.74002990637868</v>
      </c>
      <c r="DY1342" s="51">
        <f t="shared" si="654"/>
        <v>0</v>
      </c>
      <c r="DZ1342" s="75">
        <f t="shared" si="655"/>
        <v>0</v>
      </c>
      <c r="EA1342" s="51" t="e">
        <f t="shared" si="656"/>
        <v>#DIV/0!</v>
      </c>
      <c r="EB1342" s="75">
        <f t="shared" si="657"/>
        <v>19.439978605596885</v>
      </c>
      <c r="EC1342" s="51">
        <f t="shared" si="658"/>
        <v>0</v>
      </c>
      <c r="ED1342" s="75">
        <f t="shared" si="659"/>
        <v>0</v>
      </c>
      <c r="EE1342" s="51" t="e">
        <f t="shared" si="660"/>
        <v>#DIV/0!</v>
      </c>
      <c r="EF1342" s="75">
        <f t="shared" si="661"/>
        <v>0</v>
      </c>
      <c r="EG1342" s="51" t="e">
        <f t="shared" si="662"/>
        <v>#DIV/0!</v>
      </c>
      <c r="EH1342" s="75">
        <f t="shared" si="663"/>
        <v>0</v>
      </c>
      <c r="EI1342" s="51" t="e">
        <f t="shared" si="664"/>
        <v>#DIV/0!</v>
      </c>
      <c r="EJ1342" s="75">
        <f t="shared" si="665"/>
        <v>0</v>
      </c>
      <c r="EK1342" s="51" t="e">
        <f t="shared" si="666"/>
        <v>#DIV/0!</v>
      </c>
      <c r="EL1342" s="75">
        <f t="shared" si="667"/>
        <v>11.819991488024442</v>
      </c>
      <c r="EM1342" s="51">
        <f t="shared" si="668"/>
        <v>0</v>
      </c>
      <c r="EN1342" s="75">
        <f t="shared" si="669"/>
        <v>0</v>
      </c>
      <c r="EO1342" s="51" t="e">
        <f t="shared" si="670"/>
        <v>#DIV/0!</v>
      </c>
      <c r="EP1342" s="75">
        <f t="shared" si="671"/>
        <v>0</v>
      </c>
      <c r="EQ1342" s="51" t="e">
        <f t="shared" si="672"/>
        <v>#DIV/0!</v>
      </c>
      <c r="ER1342" s="51">
        <f t="shared" si="673"/>
        <v>100</v>
      </c>
      <c r="ES1342" s="51">
        <f t="shared" si="674"/>
        <v>0</v>
      </c>
    </row>
    <row r="1343" spans="1:149" x14ac:dyDescent="0.45">
      <c r="A1343" s="78" t="s">
        <v>1474</v>
      </c>
      <c r="B1343" s="174" t="s">
        <v>830</v>
      </c>
      <c r="C1343" s="51" t="s">
        <v>3648</v>
      </c>
      <c r="D1343" s="51" t="s">
        <v>3650</v>
      </c>
      <c r="E1343" s="78" t="s">
        <v>637</v>
      </c>
      <c r="F1343" s="78" t="s">
        <v>2180</v>
      </c>
      <c r="G1343" s="72" t="s">
        <v>3375</v>
      </c>
      <c r="H1343" s="78" t="s">
        <v>1100</v>
      </c>
      <c r="I1343" s="78"/>
      <c r="J1343" s="300">
        <v>80</v>
      </c>
      <c r="K1343" s="78"/>
      <c r="L1343" s="300">
        <v>950</v>
      </c>
      <c r="M1343" s="72"/>
      <c r="O1343" s="78"/>
      <c r="P1343" s="72" t="s">
        <v>1374</v>
      </c>
      <c r="AA1343" s="195"/>
      <c r="AB1343" s="195"/>
      <c r="AC1343" s="195"/>
      <c r="AD1343" s="72"/>
      <c r="AE1343" s="316">
        <v>1</v>
      </c>
      <c r="AF1343" s="195"/>
      <c r="AG1343" s="195">
        <v>0</v>
      </c>
      <c r="AH1343" s="72"/>
      <c r="AR1343" s="53">
        <v>0.93210000000000004</v>
      </c>
      <c r="AT1343" s="77"/>
      <c r="AU1343" s="276">
        <v>800</v>
      </c>
      <c r="AV1343" s="276"/>
      <c r="AW1343" s="276">
        <v>745.68000000000006</v>
      </c>
      <c r="AX1343" s="95"/>
      <c r="AY1343" s="276"/>
      <c r="AZ1343" s="95"/>
      <c r="BB1343" s="80" t="s">
        <v>3412</v>
      </c>
      <c r="BC1343" s="270"/>
      <c r="BD1343" s="72">
        <v>65.4405</v>
      </c>
      <c r="BE1343" s="72"/>
      <c r="BF1343" s="72"/>
      <c r="BG1343" s="72"/>
      <c r="BH1343" s="72">
        <v>18.506900000000002</v>
      </c>
      <c r="BI1343" s="72"/>
      <c r="BJ1343" s="72"/>
      <c r="BK1343" s="72"/>
      <c r="BL1343" s="72"/>
      <c r="BM1343" s="72"/>
      <c r="BN1343" s="72"/>
      <c r="BO1343" s="72"/>
      <c r="BP1343" s="72"/>
      <c r="BQ1343" s="72"/>
      <c r="BR1343" s="72"/>
      <c r="BS1343" s="72"/>
      <c r="BT1343" s="72"/>
      <c r="BU1343" s="72"/>
      <c r="BV1343" s="72"/>
      <c r="BW1343" s="72"/>
      <c r="BX1343" s="72"/>
      <c r="BY1343" s="72"/>
      <c r="BZ1343" s="72">
        <v>11.252599999999999</v>
      </c>
      <c r="CA1343" s="72"/>
      <c r="CB1343" s="72"/>
      <c r="CC1343" s="72"/>
      <c r="CD1343" s="72"/>
      <c r="CE1343" s="72"/>
      <c r="CF1343" s="72"/>
      <c r="CG1343" s="72"/>
      <c r="CH1343" s="72"/>
      <c r="CI1343" s="72"/>
      <c r="CJ1343" s="72"/>
      <c r="CK1343" s="72"/>
      <c r="CL1343" s="72"/>
      <c r="CM1343" s="72"/>
      <c r="CN1343" s="72"/>
      <c r="CO1343" s="72"/>
      <c r="CP1343" s="72"/>
      <c r="CQ1343" s="72"/>
      <c r="CR1343" s="72"/>
      <c r="CS1343" s="72"/>
      <c r="CT1343" s="72"/>
      <c r="CU1343" s="72"/>
      <c r="CV1343" s="72"/>
      <c r="CW1343" s="72"/>
      <c r="CX1343" s="72"/>
      <c r="CY1343" s="72"/>
      <c r="CZ1343" s="72"/>
      <c r="DA1343" s="72"/>
      <c r="DB1343" s="72"/>
      <c r="DC1343" s="72"/>
      <c r="DD1343" s="72"/>
      <c r="DE1343" s="72"/>
      <c r="DF1343" s="72"/>
      <c r="DG1343" s="72"/>
      <c r="DH1343" s="78">
        <f t="shared" si="676"/>
        <v>95.2</v>
      </c>
      <c r="DJ1343" s="66">
        <f t="shared" si="652"/>
        <v>4.7999999999999972</v>
      </c>
      <c r="DK1343" s="72"/>
      <c r="DO1343" s="358">
        <v>4.8</v>
      </c>
      <c r="DP1343" s="72"/>
      <c r="DQ1343" s="374"/>
      <c r="DR1343" s="72"/>
      <c r="DU1343" s="52"/>
      <c r="DX1343" s="75">
        <f t="shared" si="653"/>
        <v>68.74002100840336</v>
      </c>
      <c r="DY1343" s="51">
        <f t="shared" si="654"/>
        <v>0</v>
      </c>
      <c r="DZ1343" s="75">
        <f t="shared" si="655"/>
        <v>0</v>
      </c>
      <c r="EA1343" s="51" t="e">
        <f t="shared" si="656"/>
        <v>#DIV/0!</v>
      </c>
      <c r="EB1343" s="75">
        <f t="shared" si="657"/>
        <v>19.440021008403363</v>
      </c>
      <c r="EC1343" s="51">
        <f t="shared" si="658"/>
        <v>0</v>
      </c>
      <c r="ED1343" s="75">
        <f t="shared" si="659"/>
        <v>0</v>
      </c>
      <c r="EE1343" s="51" t="e">
        <f t="shared" si="660"/>
        <v>#DIV/0!</v>
      </c>
      <c r="EF1343" s="75">
        <f t="shared" si="661"/>
        <v>0</v>
      </c>
      <c r="EG1343" s="51" t="e">
        <f t="shared" si="662"/>
        <v>#DIV/0!</v>
      </c>
      <c r="EH1343" s="75">
        <f t="shared" si="663"/>
        <v>0</v>
      </c>
      <c r="EI1343" s="51" t="e">
        <f t="shared" si="664"/>
        <v>#DIV/0!</v>
      </c>
      <c r="EJ1343" s="75">
        <f t="shared" si="665"/>
        <v>0</v>
      </c>
      <c r="EK1343" s="51" t="e">
        <f t="shared" si="666"/>
        <v>#DIV/0!</v>
      </c>
      <c r="EL1343" s="75">
        <f t="shared" si="667"/>
        <v>11.819957983193277</v>
      </c>
      <c r="EM1343" s="51">
        <f t="shared" si="668"/>
        <v>0</v>
      </c>
      <c r="EN1343" s="75">
        <f t="shared" si="669"/>
        <v>0</v>
      </c>
      <c r="EO1343" s="51" t="e">
        <f t="shared" si="670"/>
        <v>#DIV/0!</v>
      </c>
      <c r="EP1343" s="75">
        <f t="shared" si="671"/>
        <v>0</v>
      </c>
      <c r="EQ1343" s="51" t="e">
        <f t="shared" si="672"/>
        <v>#DIV/0!</v>
      </c>
      <c r="ER1343" s="51">
        <f t="shared" si="673"/>
        <v>100</v>
      </c>
      <c r="ES1343" s="51">
        <f t="shared" si="674"/>
        <v>0</v>
      </c>
    </row>
    <row r="1344" spans="1:149" x14ac:dyDescent="0.45">
      <c r="A1344" s="78" t="s">
        <v>1474</v>
      </c>
      <c r="B1344" s="174" t="s">
        <v>830</v>
      </c>
      <c r="C1344" s="51" t="s">
        <v>3648</v>
      </c>
      <c r="D1344" s="51" t="s">
        <v>3650</v>
      </c>
      <c r="E1344" s="78" t="s">
        <v>637</v>
      </c>
      <c r="F1344" s="78" t="s">
        <v>2181</v>
      </c>
      <c r="G1344" s="72" t="s">
        <v>3375</v>
      </c>
      <c r="H1344" s="78" t="s">
        <v>1100</v>
      </c>
      <c r="I1344" s="78"/>
      <c r="J1344" s="300">
        <v>100</v>
      </c>
      <c r="K1344" s="78"/>
      <c r="L1344" s="300">
        <v>950</v>
      </c>
      <c r="M1344" s="72"/>
      <c r="O1344" s="78"/>
      <c r="P1344" s="72" t="s">
        <v>1374</v>
      </c>
      <c r="AA1344" s="195"/>
      <c r="AB1344" s="195"/>
      <c r="AC1344" s="195"/>
      <c r="AD1344" s="72"/>
      <c r="AE1344" s="316">
        <v>1</v>
      </c>
      <c r="AF1344" s="195"/>
      <c r="AG1344" s="195">
        <v>0</v>
      </c>
      <c r="AH1344" s="72"/>
      <c r="AR1344" s="53">
        <v>0.92049999999999998</v>
      </c>
      <c r="AT1344" s="77"/>
      <c r="AU1344" s="276">
        <v>1000</v>
      </c>
      <c r="AV1344" s="276"/>
      <c r="AW1344" s="276">
        <v>920.5</v>
      </c>
      <c r="AX1344" s="95"/>
      <c r="AY1344" s="276"/>
      <c r="AZ1344" s="95"/>
      <c r="BB1344" s="80" t="s">
        <v>3412</v>
      </c>
      <c r="BC1344" s="270"/>
      <c r="BD1344" s="72">
        <v>65.028000000000006</v>
      </c>
      <c r="BE1344" s="72"/>
      <c r="BF1344" s="72"/>
      <c r="BG1344" s="72"/>
      <c r="BH1344" s="72">
        <v>18.3902</v>
      </c>
      <c r="BI1344" s="72"/>
      <c r="BJ1344" s="72"/>
      <c r="BK1344" s="72"/>
      <c r="BL1344" s="72"/>
      <c r="BM1344" s="72"/>
      <c r="BN1344" s="72"/>
      <c r="BO1344" s="72"/>
      <c r="BP1344" s="72"/>
      <c r="BQ1344" s="72"/>
      <c r="BR1344" s="72"/>
      <c r="BS1344" s="72"/>
      <c r="BT1344" s="72"/>
      <c r="BU1344" s="72"/>
      <c r="BV1344" s="72"/>
      <c r="BW1344" s="72"/>
      <c r="BX1344" s="72"/>
      <c r="BY1344" s="72"/>
      <c r="BZ1344" s="72">
        <v>11.181699999999999</v>
      </c>
      <c r="CA1344" s="72"/>
      <c r="CB1344" s="72"/>
      <c r="CC1344" s="72"/>
      <c r="CD1344" s="72"/>
      <c r="CE1344" s="72"/>
      <c r="CF1344" s="72"/>
      <c r="CG1344" s="72"/>
      <c r="CH1344" s="72"/>
      <c r="CI1344" s="72"/>
      <c r="CJ1344" s="72"/>
      <c r="CK1344" s="72"/>
      <c r="CL1344" s="72"/>
      <c r="CM1344" s="72"/>
      <c r="CN1344" s="72"/>
      <c r="CO1344" s="72"/>
      <c r="CP1344" s="72"/>
      <c r="CQ1344" s="72"/>
      <c r="CR1344" s="72"/>
      <c r="CS1344" s="72"/>
      <c r="CT1344" s="72"/>
      <c r="CU1344" s="72"/>
      <c r="CV1344" s="72"/>
      <c r="CW1344" s="72"/>
      <c r="CX1344" s="72"/>
      <c r="CY1344" s="72"/>
      <c r="CZ1344" s="72"/>
      <c r="DA1344" s="72"/>
      <c r="DB1344" s="72"/>
      <c r="DC1344" s="72"/>
      <c r="DD1344" s="72"/>
      <c r="DE1344" s="72"/>
      <c r="DF1344" s="72"/>
      <c r="DG1344" s="72"/>
      <c r="DH1344" s="78">
        <f t="shared" si="676"/>
        <v>94.599900000000019</v>
      </c>
      <c r="DJ1344" s="66">
        <f t="shared" si="652"/>
        <v>5.4000999999999806</v>
      </c>
      <c r="DK1344" s="72"/>
      <c r="DO1344" s="358">
        <v>5.4</v>
      </c>
      <c r="DP1344" s="72"/>
      <c r="DQ1344" s="374"/>
      <c r="DR1344" s="72"/>
      <c r="DU1344" s="52"/>
      <c r="DX1344" s="75">
        <f t="shared" si="653"/>
        <v>68.740030380581786</v>
      </c>
      <c r="DY1344" s="51">
        <f t="shared" si="654"/>
        <v>0</v>
      </c>
      <c r="DZ1344" s="75">
        <f t="shared" si="655"/>
        <v>0</v>
      </c>
      <c r="EA1344" s="51" t="e">
        <f t="shared" si="656"/>
        <v>#DIV/0!</v>
      </c>
      <c r="EB1344" s="75">
        <f t="shared" si="657"/>
        <v>19.439978266361798</v>
      </c>
      <c r="EC1344" s="51">
        <f t="shared" si="658"/>
        <v>0</v>
      </c>
      <c r="ED1344" s="75">
        <f t="shared" si="659"/>
        <v>0</v>
      </c>
      <c r="EE1344" s="51" t="e">
        <f t="shared" si="660"/>
        <v>#DIV/0!</v>
      </c>
      <c r="EF1344" s="75">
        <f t="shared" si="661"/>
        <v>0</v>
      </c>
      <c r="EG1344" s="51" t="e">
        <f t="shared" si="662"/>
        <v>#DIV/0!</v>
      </c>
      <c r="EH1344" s="75">
        <f t="shared" si="663"/>
        <v>0</v>
      </c>
      <c r="EI1344" s="51" t="e">
        <f t="shared" si="664"/>
        <v>#DIV/0!</v>
      </c>
      <c r="EJ1344" s="75">
        <f t="shared" si="665"/>
        <v>0</v>
      </c>
      <c r="EK1344" s="51" t="e">
        <f t="shared" si="666"/>
        <v>#DIV/0!</v>
      </c>
      <c r="EL1344" s="75">
        <f t="shared" si="667"/>
        <v>11.819991353056396</v>
      </c>
      <c r="EM1344" s="51">
        <f t="shared" si="668"/>
        <v>0</v>
      </c>
      <c r="EN1344" s="75">
        <f t="shared" si="669"/>
        <v>0</v>
      </c>
      <c r="EO1344" s="51" t="e">
        <f t="shared" si="670"/>
        <v>#DIV/0!</v>
      </c>
      <c r="EP1344" s="75">
        <f t="shared" si="671"/>
        <v>0</v>
      </c>
      <c r="EQ1344" s="51" t="e">
        <f t="shared" si="672"/>
        <v>#DIV/0!</v>
      </c>
      <c r="ER1344" s="51">
        <f t="shared" si="673"/>
        <v>100</v>
      </c>
      <c r="ES1344" s="51">
        <f t="shared" si="674"/>
        <v>0</v>
      </c>
    </row>
    <row r="1345" spans="1:149" x14ac:dyDescent="0.45">
      <c r="A1345" s="78" t="s">
        <v>1474</v>
      </c>
      <c r="B1345" s="174" t="s">
        <v>830</v>
      </c>
      <c r="C1345" s="51" t="s">
        <v>3648</v>
      </c>
      <c r="D1345" s="51" t="s">
        <v>3650</v>
      </c>
      <c r="E1345" s="78" t="s">
        <v>637</v>
      </c>
      <c r="F1345" s="78" t="s">
        <v>2182</v>
      </c>
      <c r="G1345" s="72" t="s">
        <v>3375</v>
      </c>
      <c r="H1345" s="78" t="s">
        <v>1100</v>
      </c>
      <c r="I1345" s="78"/>
      <c r="J1345" s="300">
        <v>271.5</v>
      </c>
      <c r="K1345" s="78"/>
      <c r="L1345" s="300">
        <v>950</v>
      </c>
      <c r="M1345" s="72"/>
      <c r="O1345" s="78"/>
      <c r="P1345" s="72" t="s">
        <v>1374</v>
      </c>
      <c r="AA1345" s="195"/>
      <c r="AB1345" s="195"/>
      <c r="AC1345" s="195"/>
      <c r="AD1345" s="72"/>
      <c r="AE1345" s="316">
        <v>1</v>
      </c>
      <c r="AF1345" s="195"/>
      <c r="AG1345" s="195">
        <v>0</v>
      </c>
      <c r="AH1345" s="72"/>
      <c r="AR1345" s="53">
        <v>0.9032</v>
      </c>
      <c r="AT1345" s="77"/>
      <c r="AU1345" s="276">
        <v>2715</v>
      </c>
      <c r="AV1345" s="276"/>
      <c r="AW1345" s="276">
        <v>2452.1880000000001</v>
      </c>
      <c r="AX1345" s="95"/>
      <c r="AY1345" s="276"/>
      <c r="AZ1345" s="95"/>
      <c r="BB1345" s="80" t="s">
        <v>3412</v>
      </c>
      <c r="BC1345" s="270"/>
      <c r="BD1345" s="72">
        <v>63.2408</v>
      </c>
      <c r="BE1345" s="72"/>
      <c r="BF1345" s="72"/>
      <c r="BG1345" s="72"/>
      <c r="BH1345" s="72">
        <v>17.884799999999998</v>
      </c>
      <c r="BI1345" s="72"/>
      <c r="BJ1345" s="72"/>
      <c r="BK1345" s="72"/>
      <c r="BL1345" s="72"/>
      <c r="BM1345" s="72"/>
      <c r="BN1345" s="72"/>
      <c r="BO1345" s="72"/>
      <c r="BP1345" s="72"/>
      <c r="BQ1345" s="72"/>
      <c r="BR1345" s="72"/>
      <c r="BS1345" s="72"/>
      <c r="BT1345" s="72"/>
      <c r="BU1345" s="72"/>
      <c r="BV1345" s="72"/>
      <c r="BW1345" s="72"/>
      <c r="BX1345" s="72"/>
      <c r="BY1345" s="72"/>
      <c r="BZ1345" s="72">
        <v>10.8744</v>
      </c>
      <c r="CA1345" s="72"/>
      <c r="CB1345" s="72"/>
      <c r="CC1345" s="72"/>
      <c r="CD1345" s="72"/>
      <c r="CE1345" s="72"/>
      <c r="CF1345" s="72"/>
      <c r="CG1345" s="72"/>
      <c r="CH1345" s="72"/>
      <c r="CI1345" s="72"/>
      <c r="CJ1345" s="72"/>
      <c r="CK1345" s="72"/>
      <c r="CL1345" s="72"/>
      <c r="CM1345" s="72"/>
      <c r="CN1345" s="72"/>
      <c r="CO1345" s="72"/>
      <c r="CP1345" s="72"/>
      <c r="CQ1345" s="72"/>
      <c r="CR1345" s="72"/>
      <c r="CS1345" s="72"/>
      <c r="CT1345" s="72"/>
      <c r="CU1345" s="72"/>
      <c r="CV1345" s="72"/>
      <c r="CW1345" s="72"/>
      <c r="CX1345" s="72"/>
      <c r="CY1345" s="72"/>
      <c r="CZ1345" s="72"/>
      <c r="DA1345" s="72"/>
      <c r="DB1345" s="72"/>
      <c r="DC1345" s="72"/>
      <c r="DD1345" s="72"/>
      <c r="DE1345" s="72"/>
      <c r="DF1345" s="72"/>
      <c r="DG1345" s="72"/>
      <c r="DH1345" s="78">
        <f t="shared" si="676"/>
        <v>91.999999999999986</v>
      </c>
      <c r="DJ1345" s="66">
        <f t="shared" si="652"/>
        <v>8.0000000000000142</v>
      </c>
      <c r="DK1345" s="72"/>
      <c r="DO1345" s="358">
        <v>8</v>
      </c>
      <c r="DP1345" s="72"/>
      <c r="DQ1345" s="374"/>
      <c r="DR1345" s="72"/>
      <c r="DU1345" s="52"/>
      <c r="DX1345" s="75">
        <f t="shared" si="653"/>
        <v>68.740000000000009</v>
      </c>
      <c r="DY1345" s="51">
        <f t="shared" si="654"/>
        <v>0</v>
      </c>
      <c r="DZ1345" s="75">
        <f t="shared" si="655"/>
        <v>0</v>
      </c>
      <c r="EA1345" s="51" t="e">
        <f t="shared" si="656"/>
        <v>#DIV/0!</v>
      </c>
      <c r="EB1345" s="75">
        <f t="shared" si="657"/>
        <v>19.440000000000001</v>
      </c>
      <c r="EC1345" s="51">
        <f t="shared" si="658"/>
        <v>0</v>
      </c>
      <c r="ED1345" s="75">
        <f t="shared" si="659"/>
        <v>0</v>
      </c>
      <c r="EE1345" s="51" t="e">
        <f t="shared" si="660"/>
        <v>#DIV/0!</v>
      </c>
      <c r="EF1345" s="75">
        <f t="shared" si="661"/>
        <v>0</v>
      </c>
      <c r="EG1345" s="51" t="e">
        <f t="shared" si="662"/>
        <v>#DIV/0!</v>
      </c>
      <c r="EH1345" s="75">
        <f t="shared" si="663"/>
        <v>0</v>
      </c>
      <c r="EI1345" s="51" t="e">
        <f t="shared" si="664"/>
        <v>#DIV/0!</v>
      </c>
      <c r="EJ1345" s="75">
        <f t="shared" si="665"/>
        <v>0</v>
      </c>
      <c r="EK1345" s="51" t="e">
        <f t="shared" si="666"/>
        <v>#DIV/0!</v>
      </c>
      <c r="EL1345" s="75">
        <f t="shared" si="667"/>
        <v>11.820000000000002</v>
      </c>
      <c r="EM1345" s="51">
        <f t="shared" si="668"/>
        <v>0</v>
      </c>
      <c r="EN1345" s="75">
        <f t="shared" si="669"/>
        <v>0</v>
      </c>
      <c r="EO1345" s="51" t="e">
        <f t="shared" si="670"/>
        <v>#DIV/0!</v>
      </c>
      <c r="EP1345" s="75">
        <f t="shared" si="671"/>
        <v>0</v>
      </c>
      <c r="EQ1345" s="51" t="e">
        <f t="shared" si="672"/>
        <v>#DIV/0!</v>
      </c>
      <c r="ER1345" s="51">
        <f t="shared" si="673"/>
        <v>100</v>
      </c>
      <c r="ES1345" s="51">
        <f t="shared" si="674"/>
        <v>0</v>
      </c>
    </row>
    <row r="1346" spans="1:149" x14ac:dyDescent="0.45">
      <c r="A1346" s="78" t="s">
        <v>1474</v>
      </c>
      <c r="B1346" s="174" t="s">
        <v>830</v>
      </c>
      <c r="C1346" s="51" t="s">
        <v>3648</v>
      </c>
      <c r="D1346" s="51" t="s">
        <v>3650</v>
      </c>
      <c r="E1346" s="78" t="s">
        <v>637</v>
      </c>
      <c r="F1346" s="78" t="s">
        <v>2183</v>
      </c>
      <c r="G1346" s="72" t="s">
        <v>3375</v>
      </c>
      <c r="H1346" s="78" t="s">
        <v>1100</v>
      </c>
      <c r="I1346" s="78"/>
      <c r="J1346" s="300">
        <v>52</v>
      </c>
      <c r="K1346" s="78"/>
      <c r="L1346" s="300">
        <v>1000</v>
      </c>
      <c r="M1346" s="72"/>
      <c r="O1346" s="78"/>
      <c r="P1346" s="72" t="s">
        <v>1374</v>
      </c>
      <c r="AA1346" s="195"/>
      <c r="AB1346" s="195"/>
      <c r="AC1346" s="195"/>
      <c r="AD1346" s="72"/>
      <c r="AE1346" s="316">
        <v>1</v>
      </c>
      <c r="AF1346" s="195"/>
      <c r="AG1346" s="195">
        <v>0</v>
      </c>
      <c r="AH1346" s="72"/>
      <c r="AR1346" s="53">
        <v>0.96309999999999996</v>
      </c>
      <c r="AT1346" s="77"/>
      <c r="AU1346" s="276">
        <v>520</v>
      </c>
      <c r="AV1346" s="276"/>
      <c r="AW1346" s="276">
        <v>500.81199999999995</v>
      </c>
      <c r="AX1346" s="95"/>
      <c r="AY1346" s="276"/>
      <c r="AZ1346" s="95"/>
      <c r="BB1346" s="80" t="s">
        <v>3412</v>
      </c>
      <c r="BC1346" s="270"/>
      <c r="BD1346" s="72">
        <v>66.2654</v>
      </c>
      <c r="BE1346" s="72"/>
      <c r="BF1346" s="72"/>
      <c r="BG1346" s="72"/>
      <c r="BH1346" s="72">
        <v>18.740200000000002</v>
      </c>
      <c r="BI1346" s="72"/>
      <c r="BJ1346" s="72"/>
      <c r="BK1346" s="72"/>
      <c r="BL1346" s="72"/>
      <c r="BM1346" s="72"/>
      <c r="BN1346" s="72"/>
      <c r="BO1346" s="72"/>
      <c r="BP1346" s="72"/>
      <c r="BQ1346" s="72"/>
      <c r="BR1346" s="72"/>
      <c r="BS1346" s="72"/>
      <c r="BT1346" s="72"/>
      <c r="BU1346" s="72"/>
      <c r="BV1346" s="72"/>
      <c r="BW1346" s="72"/>
      <c r="BX1346" s="72"/>
      <c r="BY1346" s="72"/>
      <c r="BZ1346" s="72">
        <v>11.394500000000001</v>
      </c>
      <c r="CA1346" s="72"/>
      <c r="CB1346" s="72"/>
      <c r="CC1346" s="72"/>
      <c r="CD1346" s="72"/>
      <c r="CE1346" s="72"/>
      <c r="CF1346" s="72"/>
      <c r="CG1346" s="72"/>
      <c r="CH1346" s="72"/>
      <c r="CI1346" s="72"/>
      <c r="CJ1346" s="72"/>
      <c r="CK1346" s="72"/>
      <c r="CL1346" s="72"/>
      <c r="CM1346" s="72"/>
      <c r="CN1346" s="72"/>
      <c r="CO1346" s="72"/>
      <c r="CP1346" s="72"/>
      <c r="CQ1346" s="72"/>
      <c r="CR1346" s="72"/>
      <c r="CS1346" s="72"/>
      <c r="CT1346" s="72"/>
      <c r="CU1346" s="72"/>
      <c r="CV1346" s="72"/>
      <c r="CW1346" s="72"/>
      <c r="CX1346" s="72"/>
      <c r="CY1346" s="72"/>
      <c r="CZ1346" s="72"/>
      <c r="DA1346" s="72"/>
      <c r="DB1346" s="72"/>
      <c r="DC1346" s="72"/>
      <c r="DD1346" s="72"/>
      <c r="DE1346" s="72"/>
      <c r="DF1346" s="72"/>
      <c r="DG1346" s="72"/>
      <c r="DH1346" s="78">
        <f t="shared" si="676"/>
        <v>96.400100000000009</v>
      </c>
      <c r="DJ1346" s="66">
        <f t="shared" si="652"/>
        <v>3.599899999999991</v>
      </c>
      <c r="DK1346" s="72"/>
      <c r="DO1346" s="358">
        <v>3.6</v>
      </c>
      <c r="DP1346" s="72"/>
      <c r="DQ1346" s="374"/>
      <c r="DR1346" s="72"/>
      <c r="DU1346" s="52"/>
      <c r="DX1346" s="75">
        <f t="shared" si="653"/>
        <v>68.739970186752913</v>
      </c>
      <c r="DY1346" s="51">
        <f t="shared" si="654"/>
        <v>0</v>
      </c>
      <c r="DZ1346" s="75">
        <f t="shared" si="655"/>
        <v>0</v>
      </c>
      <c r="EA1346" s="51" t="e">
        <f t="shared" si="656"/>
        <v>#DIV/0!</v>
      </c>
      <c r="EB1346" s="75">
        <f t="shared" si="657"/>
        <v>19.440021327778705</v>
      </c>
      <c r="EC1346" s="51">
        <f t="shared" si="658"/>
        <v>0</v>
      </c>
      <c r="ED1346" s="75">
        <f t="shared" si="659"/>
        <v>0</v>
      </c>
      <c r="EE1346" s="51" t="e">
        <f t="shared" si="660"/>
        <v>#DIV/0!</v>
      </c>
      <c r="EF1346" s="75">
        <f t="shared" si="661"/>
        <v>0</v>
      </c>
      <c r="EG1346" s="51" t="e">
        <f t="shared" si="662"/>
        <v>#DIV/0!</v>
      </c>
      <c r="EH1346" s="75">
        <f t="shared" si="663"/>
        <v>0</v>
      </c>
      <c r="EI1346" s="51" t="e">
        <f t="shared" si="664"/>
        <v>#DIV/0!</v>
      </c>
      <c r="EJ1346" s="75">
        <f t="shared" si="665"/>
        <v>0</v>
      </c>
      <c r="EK1346" s="51" t="e">
        <f t="shared" si="666"/>
        <v>#DIV/0!</v>
      </c>
      <c r="EL1346" s="75">
        <f t="shared" si="667"/>
        <v>11.820008485468374</v>
      </c>
      <c r="EM1346" s="51">
        <f t="shared" si="668"/>
        <v>0</v>
      </c>
      <c r="EN1346" s="75">
        <f t="shared" si="669"/>
        <v>0</v>
      </c>
      <c r="EO1346" s="51" t="e">
        <f t="shared" si="670"/>
        <v>#DIV/0!</v>
      </c>
      <c r="EP1346" s="75">
        <f t="shared" si="671"/>
        <v>0</v>
      </c>
      <c r="EQ1346" s="51" t="e">
        <f t="shared" si="672"/>
        <v>#DIV/0!</v>
      </c>
      <c r="ER1346" s="51">
        <f t="shared" si="673"/>
        <v>100</v>
      </c>
      <c r="ES1346" s="51">
        <f t="shared" si="674"/>
        <v>0</v>
      </c>
    </row>
    <row r="1347" spans="1:149" x14ac:dyDescent="0.45">
      <c r="A1347" s="78" t="s">
        <v>1474</v>
      </c>
      <c r="B1347" s="174" t="s">
        <v>830</v>
      </c>
      <c r="C1347" s="51" t="s">
        <v>3648</v>
      </c>
      <c r="D1347" s="51" t="s">
        <v>3650</v>
      </c>
      <c r="E1347" s="78" t="s">
        <v>637</v>
      </c>
      <c r="F1347" s="78" t="s">
        <v>2184</v>
      </c>
      <c r="G1347" s="72" t="s">
        <v>3375</v>
      </c>
      <c r="H1347" s="78" t="s">
        <v>1100</v>
      </c>
      <c r="I1347" s="78"/>
      <c r="J1347" s="300">
        <v>100</v>
      </c>
      <c r="K1347" s="78"/>
      <c r="L1347" s="300">
        <v>1000</v>
      </c>
      <c r="M1347" s="72"/>
      <c r="O1347" s="78"/>
      <c r="P1347" s="72" t="s">
        <v>1374</v>
      </c>
      <c r="AA1347" s="195"/>
      <c r="AB1347" s="195"/>
      <c r="AC1347" s="195"/>
      <c r="AD1347" s="72"/>
      <c r="AE1347" s="316">
        <v>1</v>
      </c>
      <c r="AF1347" s="195"/>
      <c r="AG1347" s="195">
        <v>0</v>
      </c>
      <c r="AH1347" s="72"/>
      <c r="AR1347" s="53">
        <v>0.93969999999999998</v>
      </c>
      <c r="AT1347" s="77"/>
      <c r="AU1347" s="276">
        <v>1000</v>
      </c>
      <c r="AV1347" s="276"/>
      <c r="AW1347" s="276">
        <v>939.69999999999993</v>
      </c>
      <c r="AX1347" s="95"/>
      <c r="AY1347" s="276"/>
      <c r="AZ1347" s="95"/>
      <c r="BB1347" s="80" t="s">
        <v>3412</v>
      </c>
      <c r="BC1347" s="270"/>
      <c r="BD1347" s="72">
        <v>64.959299999999999</v>
      </c>
      <c r="BE1347" s="72"/>
      <c r="BF1347" s="72"/>
      <c r="BG1347" s="72"/>
      <c r="BH1347" s="72">
        <v>18.370799999999999</v>
      </c>
      <c r="BI1347" s="72"/>
      <c r="BJ1347" s="72"/>
      <c r="BK1347" s="72"/>
      <c r="BL1347" s="72"/>
      <c r="BM1347" s="72"/>
      <c r="BN1347" s="72"/>
      <c r="BO1347" s="72"/>
      <c r="BP1347" s="72"/>
      <c r="BQ1347" s="72"/>
      <c r="BR1347" s="72"/>
      <c r="BS1347" s="72"/>
      <c r="BT1347" s="72"/>
      <c r="BU1347" s="72"/>
      <c r="BV1347" s="72"/>
      <c r="BW1347" s="72"/>
      <c r="BX1347" s="72"/>
      <c r="BY1347" s="72"/>
      <c r="BZ1347" s="72">
        <v>11.1699</v>
      </c>
      <c r="CA1347" s="72"/>
      <c r="CB1347" s="72"/>
      <c r="CC1347" s="72"/>
      <c r="CD1347" s="72"/>
      <c r="CE1347" s="72"/>
      <c r="CF1347" s="72"/>
      <c r="CG1347" s="72"/>
      <c r="CH1347" s="72"/>
      <c r="CI1347" s="72"/>
      <c r="CJ1347" s="72"/>
      <c r="CK1347" s="72"/>
      <c r="CL1347" s="72"/>
      <c r="CM1347" s="72"/>
      <c r="CN1347" s="72"/>
      <c r="CO1347" s="72"/>
      <c r="CP1347" s="72"/>
      <c r="CQ1347" s="72"/>
      <c r="CR1347" s="72"/>
      <c r="CS1347" s="72"/>
      <c r="CT1347" s="72"/>
      <c r="CU1347" s="72"/>
      <c r="CV1347" s="72"/>
      <c r="CW1347" s="72"/>
      <c r="CX1347" s="72"/>
      <c r="CY1347" s="72"/>
      <c r="CZ1347" s="72"/>
      <c r="DA1347" s="72"/>
      <c r="DB1347" s="72"/>
      <c r="DC1347" s="72"/>
      <c r="DD1347" s="72"/>
      <c r="DE1347" s="72"/>
      <c r="DF1347" s="72"/>
      <c r="DG1347" s="72"/>
      <c r="DH1347" s="78">
        <f t="shared" si="676"/>
        <v>94.5</v>
      </c>
      <c r="DJ1347" s="66">
        <f t="shared" ref="DJ1347:DJ1410" si="677">IF(AND(DH1347&lt;100, DH1347&gt;0), 100-DH1347, 0)</f>
        <v>5.5</v>
      </c>
      <c r="DK1347" s="72"/>
      <c r="DO1347" s="358">
        <v>5.5</v>
      </c>
      <c r="DP1347" s="72"/>
      <c r="DQ1347" s="374"/>
      <c r="DR1347" s="72"/>
      <c r="DU1347" s="52"/>
      <c r="DX1347" s="75">
        <f t="shared" si="653"/>
        <v>68.739999999999995</v>
      </c>
      <c r="DY1347" s="51">
        <f t="shared" si="654"/>
        <v>0</v>
      </c>
      <c r="DZ1347" s="75">
        <f t="shared" si="655"/>
        <v>0</v>
      </c>
      <c r="EA1347" s="51" t="e">
        <f t="shared" si="656"/>
        <v>#DIV/0!</v>
      </c>
      <c r="EB1347" s="75">
        <f t="shared" si="657"/>
        <v>19.439999999999998</v>
      </c>
      <c r="EC1347" s="51">
        <f t="shared" si="658"/>
        <v>0</v>
      </c>
      <c r="ED1347" s="75">
        <f t="shared" si="659"/>
        <v>0</v>
      </c>
      <c r="EE1347" s="51" t="e">
        <f t="shared" si="660"/>
        <v>#DIV/0!</v>
      </c>
      <c r="EF1347" s="75">
        <f t="shared" si="661"/>
        <v>0</v>
      </c>
      <c r="EG1347" s="51" t="e">
        <f t="shared" si="662"/>
        <v>#DIV/0!</v>
      </c>
      <c r="EH1347" s="75">
        <f t="shared" si="663"/>
        <v>0</v>
      </c>
      <c r="EI1347" s="51" t="e">
        <f t="shared" si="664"/>
        <v>#DIV/0!</v>
      </c>
      <c r="EJ1347" s="75">
        <f t="shared" si="665"/>
        <v>0</v>
      </c>
      <c r="EK1347" s="51" t="e">
        <f t="shared" si="666"/>
        <v>#DIV/0!</v>
      </c>
      <c r="EL1347" s="75">
        <f t="shared" si="667"/>
        <v>11.82</v>
      </c>
      <c r="EM1347" s="51">
        <f t="shared" si="668"/>
        <v>0</v>
      </c>
      <c r="EN1347" s="75">
        <f t="shared" si="669"/>
        <v>0</v>
      </c>
      <c r="EO1347" s="51" t="e">
        <f t="shared" si="670"/>
        <v>#DIV/0!</v>
      </c>
      <c r="EP1347" s="75">
        <f t="shared" si="671"/>
        <v>0</v>
      </c>
      <c r="EQ1347" s="51" t="e">
        <f t="shared" si="672"/>
        <v>#DIV/0!</v>
      </c>
      <c r="ER1347" s="51">
        <f t="shared" si="673"/>
        <v>100</v>
      </c>
      <c r="ES1347" s="51">
        <f t="shared" si="674"/>
        <v>0</v>
      </c>
    </row>
    <row r="1348" spans="1:149" x14ac:dyDescent="0.45">
      <c r="A1348" s="78" t="s">
        <v>1474</v>
      </c>
      <c r="B1348" s="174" t="s">
        <v>830</v>
      </c>
      <c r="C1348" s="51" t="s">
        <v>3648</v>
      </c>
      <c r="D1348" s="51" t="s">
        <v>3650</v>
      </c>
      <c r="E1348" s="78" t="s">
        <v>637</v>
      </c>
      <c r="F1348" s="78" t="s">
        <v>2185</v>
      </c>
      <c r="G1348" s="72" t="s">
        <v>3375</v>
      </c>
      <c r="H1348" s="78" t="s">
        <v>1100</v>
      </c>
      <c r="I1348" s="78"/>
      <c r="J1348" s="300">
        <v>122</v>
      </c>
      <c r="K1348" s="78"/>
      <c r="L1348" s="300">
        <v>1000</v>
      </c>
      <c r="M1348" s="72"/>
      <c r="O1348" s="78"/>
      <c r="P1348" s="72" t="s">
        <v>1374</v>
      </c>
      <c r="AA1348" s="195"/>
      <c r="AB1348" s="195"/>
      <c r="AC1348" s="195"/>
      <c r="AD1348" s="72"/>
      <c r="AE1348" s="316">
        <v>1</v>
      </c>
      <c r="AF1348" s="195"/>
      <c r="AG1348" s="195">
        <v>0</v>
      </c>
      <c r="AH1348" s="72"/>
      <c r="AR1348" s="53">
        <v>0.93259999999999998</v>
      </c>
      <c r="AT1348" s="77"/>
      <c r="AU1348" s="276">
        <v>1220</v>
      </c>
      <c r="AV1348" s="276"/>
      <c r="AW1348" s="276">
        <v>1137.7719999999999</v>
      </c>
      <c r="AX1348" s="95"/>
      <c r="AY1348" s="276"/>
      <c r="AZ1348" s="95"/>
      <c r="BB1348" s="80" t="s">
        <v>3412</v>
      </c>
      <c r="BC1348" s="270"/>
      <c r="BD1348" s="72">
        <v>64.684299999999993</v>
      </c>
      <c r="BE1348" s="72"/>
      <c r="BF1348" s="72"/>
      <c r="BG1348" s="72"/>
      <c r="BH1348" s="72">
        <v>18.292999999999999</v>
      </c>
      <c r="BI1348" s="72"/>
      <c r="BJ1348" s="72"/>
      <c r="BK1348" s="72"/>
      <c r="BL1348" s="72"/>
      <c r="BM1348" s="72"/>
      <c r="BN1348" s="72"/>
      <c r="BO1348" s="72"/>
      <c r="BP1348" s="72"/>
      <c r="BQ1348" s="72"/>
      <c r="BR1348" s="72"/>
      <c r="BS1348" s="72"/>
      <c r="BT1348" s="72"/>
      <c r="BU1348" s="72"/>
      <c r="BV1348" s="72"/>
      <c r="BW1348" s="72"/>
      <c r="BX1348" s="72"/>
      <c r="BY1348" s="72"/>
      <c r="BZ1348" s="72">
        <v>11.1226</v>
      </c>
      <c r="CA1348" s="72"/>
      <c r="CB1348" s="72"/>
      <c r="CC1348" s="72"/>
      <c r="CD1348" s="72"/>
      <c r="CE1348" s="72"/>
      <c r="CF1348" s="72"/>
      <c r="CG1348" s="72"/>
      <c r="CH1348" s="72"/>
      <c r="CI1348" s="72"/>
      <c r="CJ1348" s="72"/>
      <c r="CK1348" s="72"/>
      <c r="CL1348" s="72"/>
      <c r="CM1348" s="72"/>
      <c r="CN1348" s="72"/>
      <c r="CO1348" s="72"/>
      <c r="CP1348" s="72"/>
      <c r="CQ1348" s="72"/>
      <c r="CR1348" s="72"/>
      <c r="CS1348" s="72"/>
      <c r="CT1348" s="72"/>
      <c r="CU1348" s="72"/>
      <c r="CV1348" s="72"/>
      <c r="CW1348" s="72"/>
      <c r="CX1348" s="72"/>
      <c r="CY1348" s="72"/>
      <c r="CZ1348" s="72"/>
      <c r="DA1348" s="72"/>
      <c r="DB1348" s="72"/>
      <c r="DC1348" s="72"/>
      <c r="DD1348" s="72"/>
      <c r="DE1348" s="72"/>
      <c r="DF1348" s="72"/>
      <c r="DG1348" s="72"/>
      <c r="DH1348" s="78">
        <f t="shared" si="676"/>
        <v>94.099899999999991</v>
      </c>
      <c r="DJ1348" s="66">
        <f t="shared" si="677"/>
        <v>5.900100000000009</v>
      </c>
      <c r="DK1348" s="72"/>
      <c r="DO1348" s="358">
        <v>5.9</v>
      </c>
      <c r="DP1348" s="72"/>
      <c r="DQ1348" s="374"/>
      <c r="DR1348" s="72"/>
      <c r="DU1348" s="52"/>
      <c r="DX1348" s="75">
        <f t="shared" ref="DX1348:DX1411" si="678">BD1348/$DH1348*100</f>
        <v>68.74003054200908</v>
      </c>
      <c r="DY1348" s="51">
        <f t="shared" ref="DY1348:DY1411" si="679">DX1348*SQRT(((BE1348/BD1348)^2)+(($DI1348/$DH1348)^2))</f>
        <v>0</v>
      </c>
      <c r="DZ1348" s="75">
        <f t="shared" ref="DZ1348:DZ1411" si="680">BF1348/$DH1348*100</f>
        <v>0</v>
      </c>
      <c r="EA1348" s="51" t="e">
        <f t="shared" ref="EA1348:EA1411" si="681">DZ1348*SQRT(((BG1348/BF1348)^2)+(($DI1348/$DH1348)^2))</f>
        <v>#DIV/0!</v>
      </c>
      <c r="EB1348" s="75">
        <f t="shared" ref="EB1348:EB1411" si="682">BH1348/$DH1348*100</f>
        <v>19.439978150880076</v>
      </c>
      <c r="EC1348" s="51">
        <f t="shared" ref="EC1348:EC1411" si="683">EB1348*SQRT(((BI1348/BH1348)^2)+(($DI1348/$DH1348)^2))</f>
        <v>0</v>
      </c>
      <c r="ED1348" s="75">
        <f t="shared" ref="ED1348:ED1411" si="684">BN1348/$DH1348*100</f>
        <v>0</v>
      </c>
      <c r="EE1348" s="51" t="e">
        <f t="shared" ref="EE1348:EE1411" si="685">ED1348*SQRT(((BO1348/BN1348)^2)+(($DI1348/$DH1348)^2))</f>
        <v>#DIV/0!</v>
      </c>
      <c r="EF1348" s="75">
        <f t="shared" ref="EF1348:EF1411" si="686">BP1348/$DH1348*100</f>
        <v>0</v>
      </c>
      <c r="EG1348" s="51" t="e">
        <f t="shared" ref="EG1348:EG1411" si="687">EF1348*SQRT(((BQ1348/BP1348)^2)+(($DI1348/$DH1348)^2))</f>
        <v>#DIV/0!</v>
      </c>
      <c r="EH1348" s="75">
        <f t="shared" ref="EH1348:EH1411" si="688">BR1348/$DH1348*100</f>
        <v>0</v>
      </c>
      <c r="EI1348" s="51" t="e">
        <f t="shared" ref="EI1348:EI1411" si="689">EH1348*SQRT(((BS1348/BR1348)^2)+(($DI1348/$DH1348)^2))</f>
        <v>#DIV/0!</v>
      </c>
      <c r="EJ1348" s="75">
        <f t="shared" ref="EJ1348:EJ1411" si="690">BX1348/$DH1348*100</f>
        <v>0</v>
      </c>
      <c r="EK1348" s="51" t="e">
        <f t="shared" ref="EK1348:EK1411" si="691">EJ1348*SQRT(((BY1348/BX1348)^2)+(($DI1348/$DH1348)^2))</f>
        <v>#DIV/0!</v>
      </c>
      <c r="EL1348" s="75">
        <f t="shared" ref="EL1348:EL1411" si="692">BZ1348/$DH1348*100</f>
        <v>11.819991307110849</v>
      </c>
      <c r="EM1348" s="51">
        <f t="shared" ref="EM1348:EM1411" si="693">EL1348*SQRT(((CA1348/BZ1348)^2)+(($DI1348/$DH1348)^2))</f>
        <v>0</v>
      </c>
      <c r="EN1348" s="75">
        <f t="shared" ref="EN1348:EN1411" si="694">CB1348/$DH1348*100</f>
        <v>0</v>
      </c>
      <c r="EO1348" s="51" t="e">
        <f t="shared" ref="EO1348:EO1411" si="695">EN1348*SQRT(((CC1348/CB1348)^2)+(($DI1348/$DH1348)^2))</f>
        <v>#DIV/0!</v>
      </c>
      <c r="EP1348" s="75">
        <f t="shared" ref="EP1348:EP1411" si="696">CD1348/$DH1348*100</f>
        <v>0</v>
      </c>
      <c r="EQ1348" s="51" t="e">
        <f t="shared" ref="EQ1348:EQ1411" si="697">EP1348*SQRT(((CE1348/CD1348)^2)+(($DI1348/$DH1348)^2))</f>
        <v>#DIV/0!</v>
      </c>
      <c r="ER1348" s="51">
        <f t="shared" ref="ER1348:ER1411" si="698">DH1348/$DH1348*100</f>
        <v>100</v>
      </c>
      <c r="ES1348" s="51">
        <f t="shared" ref="ES1348:ES1411" si="699">ER1348*SQRT(((DI1348/DH1348)^2)+(($DI1348/$DH1348)^2))</f>
        <v>0</v>
      </c>
    </row>
    <row r="1349" spans="1:149" x14ac:dyDescent="0.45">
      <c r="A1349" s="78" t="s">
        <v>1474</v>
      </c>
      <c r="B1349" s="174" t="s">
        <v>830</v>
      </c>
      <c r="C1349" s="51" t="s">
        <v>3648</v>
      </c>
      <c r="D1349" s="51" t="s">
        <v>3650</v>
      </c>
      <c r="E1349" s="78" t="s">
        <v>637</v>
      </c>
      <c r="F1349" s="78" t="s">
        <v>2186</v>
      </c>
      <c r="G1349" s="72" t="s">
        <v>3375</v>
      </c>
      <c r="H1349" s="78" t="s">
        <v>1100</v>
      </c>
      <c r="I1349" s="78"/>
      <c r="J1349" s="300">
        <v>125</v>
      </c>
      <c r="K1349" s="78"/>
      <c r="L1349" s="300">
        <v>1000</v>
      </c>
      <c r="M1349" s="72"/>
      <c r="O1349" s="78"/>
      <c r="P1349" s="72" t="s">
        <v>1374</v>
      </c>
      <c r="AA1349" s="195"/>
      <c r="AB1349" s="195"/>
      <c r="AC1349" s="195"/>
      <c r="AD1349" s="72"/>
      <c r="AE1349" s="316">
        <v>1</v>
      </c>
      <c r="AF1349" s="195"/>
      <c r="AG1349" s="195">
        <v>0</v>
      </c>
      <c r="AH1349" s="72"/>
      <c r="AR1349" s="53">
        <v>0.93179999999999996</v>
      </c>
      <c r="AT1349" s="77"/>
      <c r="AU1349" s="276">
        <v>1250</v>
      </c>
      <c r="AV1349" s="276"/>
      <c r="AW1349" s="276">
        <v>1164.75</v>
      </c>
      <c r="AX1349" s="95"/>
      <c r="AY1349" s="276"/>
      <c r="AZ1349" s="95"/>
      <c r="BB1349" s="80" t="s">
        <v>3412</v>
      </c>
      <c r="BC1349" s="270"/>
      <c r="BD1349" s="72">
        <v>64.065700000000007</v>
      </c>
      <c r="BE1349" s="72"/>
      <c r="BF1349" s="72"/>
      <c r="BG1349" s="72"/>
      <c r="BH1349" s="72">
        <v>18.118099999999998</v>
      </c>
      <c r="BI1349" s="72"/>
      <c r="BJ1349" s="72"/>
      <c r="BK1349" s="72"/>
      <c r="BL1349" s="72"/>
      <c r="BM1349" s="72"/>
      <c r="BN1349" s="72"/>
      <c r="BO1349" s="72"/>
      <c r="BP1349" s="72"/>
      <c r="BQ1349" s="72"/>
      <c r="BR1349" s="72"/>
      <c r="BS1349" s="72"/>
      <c r="BT1349" s="72"/>
      <c r="BU1349" s="72"/>
      <c r="BV1349" s="72"/>
      <c r="BW1349" s="72"/>
      <c r="BX1349" s="72"/>
      <c r="BY1349" s="72"/>
      <c r="BZ1349" s="72">
        <v>11.0162</v>
      </c>
      <c r="CA1349" s="72"/>
      <c r="CB1349" s="72"/>
      <c r="CC1349" s="72"/>
      <c r="CD1349" s="72"/>
      <c r="CE1349" s="72"/>
      <c r="CF1349" s="72"/>
      <c r="CG1349" s="72"/>
      <c r="CH1349" s="72"/>
      <c r="CI1349" s="72"/>
      <c r="CJ1349" s="72"/>
      <c r="CK1349" s="72"/>
      <c r="CL1349" s="72"/>
      <c r="CM1349" s="72"/>
      <c r="CN1349" s="72"/>
      <c r="CO1349" s="72"/>
      <c r="CP1349" s="72"/>
      <c r="CQ1349" s="72"/>
      <c r="CR1349" s="72"/>
      <c r="CS1349" s="72"/>
      <c r="CT1349" s="72"/>
      <c r="CU1349" s="72"/>
      <c r="CV1349" s="72"/>
      <c r="CW1349" s="72"/>
      <c r="CX1349" s="72"/>
      <c r="CY1349" s="72"/>
      <c r="CZ1349" s="72"/>
      <c r="DA1349" s="72"/>
      <c r="DB1349" s="72"/>
      <c r="DC1349" s="72"/>
      <c r="DD1349" s="72"/>
      <c r="DE1349" s="72"/>
      <c r="DF1349" s="72"/>
      <c r="DG1349" s="72"/>
      <c r="DH1349" s="78">
        <f t="shared" si="676"/>
        <v>93.2</v>
      </c>
      <c r="DJ1349" s="66">
        <f t="shared" si="677"/>
        <v>6.7999999999999972</v>
      </c>
      <c r="DK1349" s="72"/>
      <c r="DO1349" s="358">
        <v>6.8</v>
      </c>
      <c r="DP1349" s="72"/>
      <c r="DQ1349" s="374"/>
      <c r="DR1349" s="72"/>
      <c r="DU1349" s="52"/>
      <c r="DX1349" s="75">
        <f t="shared" si="678"/>
        <v>68.740021459227478</v>
      </c>
      <c r="DY1349" s="51">
        <f t="shared" si="679"/>
        <v>0</v>
      </c>
      <c r="DZ1349" s="75">
        <f t="shared" si="680"/>
        <v>0</v>
      </c>
      <c r="EA1349" s="51" t="e">
        <f t="shared" si="681"/>
        <v>#DIV/0!</v>
      </c>
      <c r="EB1349" s="75">
        <f t="shared" si="682"/>
        <v>19.440021459227466</v>
      </c>
      <c r="EC1349" s="51">
        <f t="shared" si="683"/>
        <v>0</v>
      </c>
      <c r="ED1349" s="75">
        <f t="shared" si="684"/>
        <v>0</v>
      </c>
      <c r="EE1349" s="51" t="e">
        <f t="shared" si="685"/>
        <v>#DIV/0!</v>
      </c>
      <c r="EF1349" s="75">
        <f t="shared" si="686"/>
        <v>0</v>
      </c>
      <c r="EG1349" s="51" t="e">
        <f t="shared" si="687"/>
        <v>#DIV/0!</v>
      </c>
      <c r="EH1349" s="75">
        <f t="shared" si="688"/>
        <v>0</v>
      </c>
      <c r="EI1349" s="51" t="e">
        <f t="shared" si="689"/>
        <v>#DIV/0!</v>
      </c>
      <c r="EJ1349" s="75">
        <f t="shared" si="690"/>
        <v>0</v>
      </c>
      <c r="EK1349" s="51" t="e">
        <f t="shared" si="691"/>
        <v>#DIV/0!</v>
      </c>
      <c r="EL1349" s="75">
        <f t="shared" si="692"/>
        <v>11.819957081545065</v>
      </c>
      <c r="EM1349" s="51">
        <f t="shared" si="693"/>
        <v>0</v>
      </c>
      <c r="EN1349" s="75">
        <f t="shared" si="694"/>
        <v>0</v>
      </c>
      <c r="EO1349" s="51" t="e">
        <f t="shared" si="695"/>
        <v>#DIV/0!</v>
      </c>
      <c r="EP1349" s="75">
        <f t="shared" si="696"/>
        <v>0</v>
      </c>
      <c r="EQ1349" s="51" t="e">
        <f t="shared" si="697"/>
        <v>#DIV/0!</v>
      </c>
      <c r="ER1349" s="51">
        <f t="shared" si="698"/>
        <v>100</v>
      </c>
      <c r="ES1349" s="51">
        <f t="shared" si="699"/>
        <v>0</v>
      </c>
    </row>
    <row r="1350" spans="1:149" x14ac:dyDescent="0.45">
      <c r="A1350" s="78" t="s">
        <v>1474</v>
      </c>
      <c r="B1350" s="174" t="s">
        <v>830</v>
      </c>
      <c r="C1350" s="51" t="s">
        <v>3648</v>
      </c>
      <c r="D1350" s="51" t="s">
        <v>3650</v>
      </c>
      <c r="E1350" s="78" t="s">
        <v>637</v>
      </c>
      <c r="F1350" s="78" t="s">
        <v>2187</v>
      </c>
      <c r="G1350" s="72" t="s">
        <v>3375</v>
      </c>
      <c r="H1350" s="78" t="s">
        <v>1100</v>
      </c>
      <c r="I1350" s="78"/>
      <c r="J1350" s="300">
        <v>170</v>
      </c>
      <c r="K1350" s="78"/>
      <c r="L1350" s="300">
        <v>1000</v>
      </c>
      <c r="M1350" s="72"/>
      <c r="O1350" s="78"/>
      <c r="P1350" s="72" t="s">
        <v>1374</v>
      </c>
      <c r="AA1350" s="195"/>
      <c r="AB1350" s="195"/>
      <c r="AC1350" s="195"/>
      <c r="AD1350" s="72"/>
      <c r="AE1350" s="316">
        <v>1</v>
      </c>
      <c r="AF1350" s="195"/>
      <c r="AG1350" s="195">
        <v>0</v>
      </c>
      <c r="AH1350" s="72"/>
      <c r="AR1350" s="53">
        <v>0.92459999999999998</v>
      </c>
      <c r="AT1350" s="77"/>
      <c r="AU1350" s="276">
        <v>1700</v>
      </c>
      <c r="AV1350" s="276"/>
      <c r="AW1350" s="276">
        <v>1571.82</v>
      </c>
      <c r="AX1350" s="95"/>
      <c r="AY1350" s="276"/>
      <c r="AZ1350" s="95"/>
      <c r="BB1350" s="80" t="s">
        <v>3412</v>
      </c>
      <c r="BC1350" s="270"/>
      <c r="BD1350" s="72">
        <v>63.928199999999997</v>
      </c>
      <c r="BE1350" s="72"/>
      <c r="BF1350" s="72"/>
      <c r="BG1350" s="72"/>
      <c r="BH1350" s="72">
        <v>18.0792</v>
      </c>
      <c r="BI1350" s="72"/>
      <c r="BJ1350" s="72"/>
      <c r="BK1350" s="72"/>
      <c r="BL1350" s="72"/>
      <c r="BM1350" s="72"/>
      <c r="BN1350" s="72"/>
      <c r="BO1350" s="72"/>
      <c r="BP1350" s="72"/>
      <c r="BQ1350" s="72"/>
      <c r="BR1350" s="72"/>
      <c r="BS1350" s="72"/>
      <c r="BT1350" s="72"/>
      <c r="BU1350" s="72"/>
      <c r="BV1350" s="72"/>
      <c r="BW1350" s="72"/>
      <c r="BX1350" s="72"/>
      <c r="BY1350" s="72"/>
      <c r="BZ1350" s="72">
        <v>10.992599999999999</v>
      </c>
      <c r="CA1350" s="72"/>
      <c r="CB1350" s="72"/>
      <c r="CC1350" s="72"/>
      <c r="CD1350" s="72"/>
      <c r="CE1350" s="72"/>
      <c r="CF1350" s="72"/>
      <c r="CG1350" s="72"/>
      <c r="CH1350" s="72"/>
      <c r="CI1350" s="72"/>
      <c r="CJ1350" s="72"/>
      <c r="CK1350" s="72"/>
      <c r="CL1350" s="72"/>
      <c r="CM1350" s="72"/>
      <c r="CN1350" s="72"/>
      <c r="CO1350" s="72"/>
      <c r="CP1350" s="72"/>
      <c r="CQ1350" s="72"/>
      <c r="CR1350" s="72"/>
      <c r="CS1350" s="72"/>
      <c r="CT1350" s="72"/>
      <c r="CU1350" s="72"/>
      <c r="CV1350" s="72"/>
      <c r="CW1350" s="72"/>
      <c r="CX1350" s="72"/>
      <c r="CY1350" s="72"/>
      <c r="CZ1350" s="72"/>
      <c r="DA1350" s="72"/>
      <c r="DB1350" s="72"/>
      <c r="DC1350" s="72"/>
      <c r="DD1350" s="72"/>
      <c r="DE1350" s="72"/>
      <c r="DF1350" s="72"/>
      <c r="DG1350" s="72"/>
      <c r="DH1350" s="78">
        <f t="shared" si="676"/>
        <v>92.999999999999986</v>
      </c>
      <c r="DJ1350" s="66">
        <f t="shared" si="677"/>
        <v>7.0000000000000142</v>
      </c>
      <c r="DK1350" s="72"/>
      <c r="DO1350" s="358">
        <v>7</v>
      </c>
      <c r="DP1350" s="72"/>
      <c r="DQ1350" s="374"/>
      <c r="DR1350" s="72"/>
      <c r="DU1350" s="52"/>
      <c r="DX1350" s="75">
        <f t="shared" si="678"/>
        <v>68.740000000000009</v>
      </c>
      <c r="DY1350" s="51">
        <f t="shared" si="679"/>
        <v>0</v>
      </c>
      <c r="DZ1350" s="75">
        <f t="shared" si="680"/>
        <v>0</v>
      </c>
      <c r="EA1350" s="51" t="e">
        <f t="shared" si="681"/>
        <v>#DIV/0!</v>
      </c>
      <c r="EB1350" s="75">
        <f t="shared" si="682"/>
        <v>19.440000000000005</v>
      </c>
      <c r="EC1350" s="51">
        <f t="shared" si="683"/>
        <v>0</v>
      </c>
      <c r="ED1350" s="75">
        <f t="shared" si="684"/>
        <v>0</v>
      </c>
      <c r="EE1350" s="51" t="e">
        <f t="shared" si="685"/>
        <v>#DIV/0!</v>
      </c>
      <c r="EF1350" s="75">
        <f t="shared" si="686"/>
        <v>0</v>
      </c>
      <c r="EG1350" s="51" t="e">
        <f t="shared" si="687"/>
        <v>#DIV/0!</v>
      </c>
      <c r="EH1350" s="75">
        <f t="shared" si="688"/>
        <v>0</v>
      </c>
      <c r="EI1350" s="51" t="e">
        <f t="shared" si="689"/>
        <v>#DIV/0!</v>
      </c>
      <c r="EJ1350" s="75">
        <f t="shared" si="690"/>
        <v>0</v>
      </c>
      <c r="EK1350" s="51" t="e">
        <f t="shared" si="691"/>
        <v>#DIV/0!</v>
      </c>
      <c r="EL1350" s="75">
        <f t="shared" si="692"/>
        <v>11.820000000000002</v>
      </c>
      <c r="EM1350" s="51">
        <f t="shared" si="693"/>
        <v>0</v>
      </c>
      <c r="EN1350" s="75">
        <f t="shared" si="694"/>
        <v>0</v>
      </c>
      <c r="EO1350" s="51" t="e">
        <f t="shared" si="695"/>
        <v>#DIV/0!</v>
      </c>
      <c r="EP1350" s="75">
        <f t="shared" si="696"/>
        <v>0</v>
      </c>
      <c r="EQ1350" s="51" t="e">
        <f t="shared" si="697"/>
        <v>#DIV/0!</v>
      </c>
      <c r="ER1350" s="51">
        <f t="shared" si="698"/>
        <v>100</v>
      </c>
      <c r="ES1350" s="51">
        <f t="shared" si="699"/>
        <v>0</v>
      </c>
    </row>
    <row r="1351" spans="1:149" x14ac:dyDescent="0.45">
      <c r="A1351" s="78" t="s">
        <v>1474</v>
      </c>
      <c r="B1351" s="174" t="s">
        <v>830</v>
      </c>
      <c r="C1351" s="51" t="s">
        <v>3648</v>
      </c>
      <c r="D1351" s="51" t="s">
        <v>3650</v>
      </c>
      <c r="E1351" s="78" t="s">
        <v>637</v>
      </c>
      <c r="F1351" s="78" t="s">
        <v>2188</v>
      </c>
      <c r="G1351" s="72" t="s">
        <v>3375</v>
      </c>
      <c r="H1351" s="78" t="s">
        <v>1100</v>
      </c>
      <c r="I1351" s="78"/>
      <c r="J1351" s="300">
        <v>257.5</v>
      </c>
      <c r="K1351" s="78"/>
      <c r="L1351" s="300">
        <v>1000</v>
      </c>
      <c r="M1351" s="72"/>
      <c r="O1351" s="78"/>
      <c r="P1351" s="72" t="s">
        <v>1374</v>
      </c>
      <c r="AA1351" s="195"/>
      <c r="AB1351" s="195"/>
      <c r="AC1351" s="195"/>
      <c r="AD1351" s="72"/>
      <c r="AE1351" s="316">
        <v>1</v>
      </c>
      <c r="AF1351" s="195"/>
      <c r="AG1351" s="195">
        <v>0</v>
      </c>
      <c r="AH1351" s="72"/>
      <c r="AR1351" s="53">
        <v>0.93330000000000002</v>
      </c>
      <c r="AT1351" s="77"/>
      <c r="AU1351" s="276">
        <v>2575</v>
      </c>
      <c r="AV1351" s="276"/>
      <c r="AW1351" s="276">
        <v>2403.2474999999999</v>
      </c>
      <c r="AX1351" s="95"/>
      <c r="AY1351" s="276"/>
      <c r="AZ1351" s="95"/>
      <c r="BB1351" s="80" t="s">
        <v>3412</v>
      </c>
      <c r="BC1351" s="270"/>
      <c r="BD1351" s="72">
        <v>62.897100000000002</v>
      </c>
      <c r="BE1351" s="72"/>
      <c r="BF1351" s="72"/>
      <c r="BG1351" s="72"/>
      <c r="BH1351" s="72">
        <v>17.787600000000001</v>
      </c>
      <c r="BI1351" s="72"/>
      <c r="BJ1351" s="72"/>
      <c r="BK1351" s="72"/>
      <c r="BL1351" s="72"/>
      <c r="BM1351" s="72"/>
      <c r="BN1351" s="72"/>
      <c r="BO1351" s="72"/>
      <c r="BP1351" s="72"/>
      <c r="BQ1351" s="72"/>
      <c r="BR1351" s="72"/>
      <c r="BS1351" s="72"/>
      <c r="BT1351" s="72"/>
      <c r="BU1351" s="72"/>
      <c r="BV1351" s="72"/>
      <c r="BW1351" s="72"/>
      <c r="BX1351" s="72"/>
      <c r="BY1351" s="72"/>
      <c r="BZ1351" s="72">
        <v>10.815300000000001</v>
      </c>
      <c r="CA1351" s="72"/>
      <c r="CB1351" s="72"/>
      <c r="CC1351" s="72"/>
      <c r="CD1351" s="72"/>
      <c r="CE1351" s="72"/>
      <c r="CF1351" s="72"/>
      <c r="CG1351" s="72"/>
      <c r="CH1351" s="72"/>
      <c r="CI1351" s="72"/>
      <c r="CJ1351" s="72"/>
      <c r="CK1351" s="72"/>
      <c r="CL1351" s="72"/>
      <c r="CM1351" s="72"/>
      <c r="CN1351" s="72"/>
      <c r="CO1351" s="72"/>
      <c r="CP1351" s="72"/>
      <c r="CQ1351" s="72"/>
      <c r="CR1351" s="72"/>
      <c r="CS1351" s="72"/>
      <c r="CT1351" s="72"/>
      <c r="CU1351" s="72"/>
      <c r="CV1351" s="72"/>
      <c r="CW1351" s="72"/>
      <c r="CX1351" s="72"/>
      <c r="CY1351" s="72"/>
      <c r="CZ1351" s="72"/>
      <c r="DA1351" s="72"/>
      <c r="DB1351" s="72"/>
      <c r="DC1351" s="72"/>
      <c r="DD1351" s="72"/>
      <c r="DE1351" s="72"/>
      <c r="DF1351" s="72"/>
      <c r="DG1351" s="72"/>
      <c r="DH1351" s="78">
        <f t="shared" si="676"/>
        <v>91.5</v>
      </c>
      <c r="DJ1351" s="66">
        <f t="shared" si="677"/>
        <v>8.5</v>
      </c>
      <c r="DK1351" s="72"/>
      <c r="DO1351" s="358">
        <v>8.5</v>
      </c>
      <c r="DP1351" s="72"/>
      <c r="DQ1351" s="374"/>
      <c r="DR1351" s="72"/>
      <c r="DU1351" s="52"/>
      <c r="DX1351" s="75">
        <f t="shared" si="678"/>
        <v>68.739999999999995</v>
      </c>
      <c r="DY1351" s="51">
        <f t="shared" si="679"/>
        <v>0</v>
      </c>
      <c r="DZ1351" s="75">
        <f t="shared" si="680"/>
        <v>0</v>
      </c>
      <c r="EA1351" s="51" t="e">
        <f t="shared" si="681"/>
        <v>#DIV/0!</v>
      </c>
      <c r="EB1351" s="75">
        <f t="shared" si="682"/>
        <v>19.440000000000001</v>
      </c>
      <c r="EC1351" s="51">
        <f t="shared" si="683"/>
        <v>0</v>
      </c>
      <c r="ED1351" s="75">
        <f t="shared" si="684"/>
        <v>0</v>
      </c>
      <c r="EE1351" s="51" t="e">
        <f t="shared" si="685"/>
        <v>#DIV/0!</v>
      </c>
      <c r="EF1351" s="75">
        <f t="shared" si="686"/>
        <v>0</v>
      </c>
      <c r="EG1351" s="51" t="e">
        <f t="shared" si="687"/>
        <v>#DIV/0!</v>
      </c>
      <c r="EH1351" s="75">
        <f t="shared" si="688"/>
        <v>0</v>
      </c>
      <c r="EI1351" s="51" t="e">
        <f t="shared" si="689"/>
        <v>#DIV/0!</v>
      </c>
      <c r="EJ1351" s="75">
        <f t="shared" si="690"/>
        <v>0</v>
      </c>
      <c r="EK1351" s="51" t="e">
        <f t="shared" si="691"/>
        <v>#DIV/0!</v>
      </c>
      <c r="EL1351" s="75">
        <f t="shared" si="692"/>
        <v>11.82</v>
      </c>
      <c r="EM1351" s="51">
        <f t="shared" si="693"/>
        <v>0</v>
      </c>
      <c r="EN1351" s="75">
        <f t="shared" si="694"/>
        <v>0</v>
      </c>
      <c r="EO1351" s="51" t="e">
        <f t="shared" si="695"/>
        <v>#DIV/0!</v>
      </c>
      <c r="EP1351" s="75">
        <f t="shared" si="696"/>
        <v>0</v>
      </c>
      <c r="EQ1351" s="51" t="e">
        <f t="shared" si="697"/>
        <v>#DIV/0!</v>
      </c>
      <c r="ER1351" s="51">
        <f t="shared" si="698"/>
        <v>100</v>
      </c>
      <c r="ES1351" s="51">
        <f t="shared" si="699"/>
        <v>0</v>
      </c>
    </row>
    <row r="1352" spans="1:149" x14ac:dyDescent="0.45">
      <c r="A1352" s="78" t="s">
        <v>1474</v>
      </c>
      <c r="B1352" s="174" t="s">
        <v>830</v>
      </c>
      <c r="C1352" s="51" t="s">
        <v>3648</v>
      </c>
      <c r="D1352" s="51" t="s">
        <v>3650</v>
      </c>
      <c r="E1352" s="78" t="s">
        <v>637</v>
      </c>
      <c r="F1352" s="78" t="s">
        <v>2189</v>
      </c>
      <c r="G1352" s="72" t="s">
        <v>3375</v>
      </c>
      <c r="H1352" s="78" t="s">
        <v>1100</v>
      </c>
      <c r="I1352" s="78"/>
      <c r="J1352" s="300">
        <v>298.5</v>
      </c>
      <c r="K1352" s="78"/>
      <c r="L1352" s="300">
        <v>1000</v>
      </c>
      <c r="M1352" s="72"/>
      <c r="O1352" s="78"/>
      <c r="P1352" s="72" t="s">
        <v>1374</v>
      </c>
      <c r="AA1352" s="195"/>
      <c r="AB1352" s="195"/>
      <c r="AC1352" s="195"/>
      <c r="AD1352" s="72"/>
      <c r="AE1352" s="316">
        <v>1</v>
      </c>
      <c r="AF1352" s="195"/>
      <c r="AG1352" s="195">
        <v>0</v>
      </c>
      <c r="AH1352" s="72"/>
      <c r="AR1352" s="53">
        <v>0.94610000000000005</v>
      </c>
      <c r="AT1352" s="77"/>
      <c r="AU1352" s="276">
        <v>2985</v>
      </c>
      <c r="AV1352" s="276"/>
      <c r="AW1352" s="276">
        <v>2824.1085000000003</v>
      </c>
      <c r="AX1352" s="95"/>
      <c r="AY1352" s="276"/>
      <c r="AZ1352" s="95"/>
      <c r="BB1352" s="80" t="s">
        <v>3412</v>
      </c>
      <c r="BC1352" s="270"/>
      <c r="BD1352" s="72">
        <v>62.897100000000002</v>
      </c>
      <c r="BE1352" s="72"/>
      <c r="BF1352" s="72"/>
      <c r="BG1352" s="72"/>
      <c r="BH1352" s="72">
        <v>17.787600000000001</v>
      </c>
      <c r="BI1352" s="72"/>
      <c r="BJ1352" s="72"/>
      <c r="BK1352" s="72"/>
      <c r="BL1352" s="72"/>
      <c r="BM1352" s="72"/>
      <c r="BN1352" s="72"/>
      <c r="BO1352" s="72"/>
      <c r="BP1352" s="72"/>
      <c r="BQ1352" s="72"/>
      <c r="BR1352" s="72"/>
      <c r="BS1352" s="72"/>
      <c r="BT1352" s="72"/>
      <c r="BU1352" s="72"/>
      <c r="BV1352" s="72"/>
      <c r="BW1352" s="72"/>
      <c r="BX1352" s="72"/>
      <c r="BY1352" s="72"/>
      <c r="BZ1352" s="72">
        <v>10.815300000000001</v>
      </c>
      <c r="CA1352" s="72"/>
      <c r="CB1352" s="72"/>
      <c r="CC1352" s="72"/>
      <c r="CD1352" s="72"/>
      <c r="CE1352" s="72"/>
      <c r="CF1352" s="72"/>
      <c r="CG1352" s="72"/>
      <c r="CH1352" s="72"/>
      <c r="CI1352" s="72"/>
      <c r="CJ1352" s="72"/>
      <c r="CK1352" s="72"/>
      <c r="CL1352" s="72"/>
      <c r="CM1352" s="72"/>
      <c r="CN1352" s="72"/>
      <c r="CO1352" s="72"/>
      <c r="CP1352" s="72"/>
      <c r="CQ1352" s="72"/>
      <c r="CR1352" s="72"/>
      <c r="CS1352" s="72"/>
      <c r="CT1352" s="72"/>
      <c r="CU1352" s="72"/>
      <c r="CV1352" s="72"/>
      <c r="CW1352" s="72"/>
      <c r="CX1352" s="72"/>
      <c r="CY1352" s="72"/>
      <c r="CZ1352" s="72"/>
      <c r="DA1352" s="72"/>
      <c r="DB1352" s="72"/>
      <c r="DC1352" s="72"/>
      <c r="DD1352" s="72"/>
      <c r="DE1352" s="72"/>
      <c r="DF1352" s="72"/>
      <c r="DG1352" s="72"/>
      <c r="DH1352" s="78">
        <f t="shared" si="676"/>
        <v>91.5</v>
      </c>
      <c r="DJ1352" s="66">
        <f t="shared" si="677"/>
        <v>8.5</v>
      </c>
      <c r="DK1352" s="72"/>
      <c r="DO1352" s="358">
        <v>8.5</v>
      </c>
      <c r="DP1352" s="72"/>
      <c r="DQ1352" s="374"/>
      <c r="DR1352" s="72"/>
      <c r="DU1352" s="52"/>
      <c r="DX1352" s="75">
        <f t="shared" si="678"/>
        <v>68.739999999999995</v>
      </c>
      <c r="DY1352" s="51">
        <f t="shared" si="679"/>
        <v>0</v>
      </c>
      <c r="DZ1352" s="75">
        <f t="shared" si="680"/>
        <v>0</v>
      </c>
      <c r="EA1352" s="51" t="e">
        <f t="shared" si="681"/>
        <v>#DIV/0!</v>
      </c>
      <c r="EB1352" s="75">
        <f t="shared" si="682"/>
        <v>19.440000000000001</v>
      </c>
      <c r="EC1352" s="51">
        <f t="shared" si="683"/>
        <v>0</v>
      </c>
      <c r="ED1352" s="75">
        <f t="shared" si="684"/>
        <v>0</v>
      </c>
      <c r="EE1352" s="51" t="e">
        <f t="shared" si="685"/>
        <v>#DIV/0!</v>
      </c>
      <c r="EF1352" s="75">
        <f t="shared" si="686"/>
        <v>0</v>
      </c>
      <c r="EG1352" s="51" t="e">
        <f t="shared" si="687"/>
        <v>#DIV/0!</v>
      </c>
      <c r="EH1352" s="75">
        <f t="shared" si="688"/>
        <v>0</v>
      </c>
      <c r="EI1352" s="51" t="e">
        <f t="shared" si="689"/>
        <v>#DIV/0!</v>
      </c>
      <c r="EJ1352" s="75">
        <f t="shared" si="690"/>
        <v>0</v>
      </c>
      <c r="EK1352" s="51" t="e">
        <f t="shared" si="691"/>
        <v>#DIV/0!</v>
      </c>
      <c r="EL1352" s="75">
        <f t="shared" si="692"/>
        <v>11.82</v>
      </c>
      <c r="EM1352" s="51">
        <f t="shared" si="693"/>
        <v>0</v>
      </c>
      <c r="EN1352" s="75">
        <f t="shared" si="694"/>
        <v>0</v>
      </c>
      <c r="EO1352" s="51" t="e">
        <f t="shared" si="695"/>
        <v>#DIV/0!</v>
      </c>
      <c r="EP1352" s="75">
        <f t="shared" si="696"/>
        <v>0</v>
      </c>
      <c r="EQ1352" s="51" t="e">
        <f t="shared" si="697"/>
        <v>#DIV/0!</v>
      </c>
      <c r="ER1352" s="51">
        <f t="shared" si="698"/>
        <v>100</v>
      </c>
      <c r="ES1352" s="51">
        <f t="shared" si="699"/>
        <v>0</v>
      </c>
    </row>
    <row r="1353" spans="1:149" x14ac:dyDescent="0.45">
      <c r="A1353" s="78" t="s">
        <v>1474</v>
      </c>
      <c r="B1353" s="174" t="s">
        <v>830</v>
      </c>
      <c r="C1353" s="51" t="s">
        <v>3648</v>
      </c>
      <c r="D1353" s="51" t="s">
        <v>3650</v>
      </c>
      <c r="E1353" s="78" t="s">
        <v>637</v>
      </c>
      <c r="F1353" s="78" t="s">
        <v>2190</v>
      </c>
      <c r="G1353" s="72" t="s">
        <v>3375</v>
      </c>
      <c r="H1353" s="78" t="s">
        <v>1100</v>
      </c>
      <c r="I1353" s="78"/>
      <c r="J1353" s="300">
        <v>30</v>
      </c>
      <c r="K1353" s="78"/>
      <c r="L1353" s="300">
        <v>1050</v>
      </c>
      <c r="M1353" s="72"/>
      <c r="O1353" s="78"/>
      <c r="P1353" s="72" t="s">
        <v>1374</v>
      </c>
      <c r="AA1353" s="195"/>
      <c r="AB1353" s="195"/>
      <c r="AC1353" s="195"/>
      <c r="AD1353" s="72"/>
      <c r="AE1353" s="316">
        <v>1</v>
      </c>
      <c r="AF1353" s="195"/>
      <c r="AG1353" s="195">
        <v>0</v>
      </c>
      <c r="AH1353" s="72"/>
      <c r="AR1353" s="53">
        <v>0.98280000000000001</v>
      </c>
      <c r="AT1353" s="77"/>
      <c r="AU1353" s="276">
        <v>300</v>
      </c>
      <c r="AV1353" s="276"/>
      <c r="AW1353" s="276">
        <v>294.83999999999997</v>
      </c>
      <c r="AX1353" s="95"/>
      <c r="AY1353" s="276"/>
      <c r="AZ1353" s="95"/>
      <c r="BB1353" s="80" t="s">
        <v>3412</v>
      </c>
      <c r="BC1353" s="270"/>
      <c r="BD1353" s="72">
        <v>66.815299999999993</v>
      </c>
      <c r="BE1353" s="72"/>
      <c r="BF1353" s="72"/>
      <c r="BG1353" s="72"/>
      <c r="BH1353" s="72">
        <v>18.895700000000001</v>
      </c>
      <c r="BI1353" s="72"/>
      <c r="BJ1353" s="72"/>
      <c r="BK1353" s="72"/>
      <c r="BL1353" s="72"/>
      <c r="BM1353" s="72"/>
      <c r="BN1353" s="72"/>
      <c r="BO1353" s="72"/>
      <c r="BP1353" s="72"/>
      <c r="BQ1353" s="72"/>
      <c r="BR1353" s="72"/>
      <c r="BS1353" s="72"/>
      <c r="BT1353" s="72"/>
      <c r="BU1353" s="72"/>
      <c r="BV1353" s="72"/>
      <c r="BW1353" s="72"/>
      <c r="BX1353" s="72"/>
      <c r="BY1353" s="72"/>
      <c r="BZ1353" s="72">
        <v>11.489000000000001</v>
      </c>
      <c r="CA1353" s="72"/>
      <c r="CB1353" s="72"/>
      <c r="CC1353" s="72"/>
      <c r="CD1353" s="72"/>
      <c r="CE1353" s="72"/>
      <c r="CF1353" s="72"/>
      <c r="CG1353" s="72"/>
      <c r="CH1353" s="72"/>
      <c r="CI1353" s="72"/>
      <c r="CJ1353" s="72"/>
      <c r="CK1353" s="72"/>
      <c r="CL1353" s="72"/>
      <c r="CM1353" s="72"/>
      <c r="CN1353" s="72"/>
      <c r="CO1353" s="72"/>
      <c r="CP1353" s="72"/>
      <c r="CQ1353" s="72"/>
      <c r="CR1353" s="72"/>
      <c r="CS1353" s="72"/>
      <c r="CT1353" s="72"/>
      <c r="CU1353" s="72"/>
      <c r="CV1353" s="72"/>
      <c r="CW1353" s="72"/>
      <c r="CX1353" s="72"/>
      <c r="CY1353" s="72"/>
      <c r="CZ1353" s="72"/>
      <c r="DA1353" s="72"/>
      <c r="DB1353" s="72"/>
      <c r="DC1353" s="72"/>
      <c r="DD1353" s="72"/>
      <c r="DE1353" s="72"/>
      <c r="DF1353" s="72"/>
      <c r="DG1353" s="72"/>
      <c r="DH1353" s="78">
        <f t="shared" si="676"/>
        <v>97.2</v>
      </c>
      <c r="DJ1353" s="66">
        <f t="shared" si="677"/>
        <v>2.7999999999999972</v>
      </c>
      <c r="DK1353" s="72"/>
      <c r="DO1353" s="358">
        <v>2.8</v>
      </c>
      <c r="DP1353" s="72"/>
      <c r="DQ1353" s="374"/>
      <c r="DR1353" s="72"/>
      <c r="DU1353" s="52"/>
      <c r="DX1353" s="75">
        <f t="shared" si="678"/>
        <v>68.740020576131684</v>
      </c>
      <c r="DY1353" s="51">
        <f t="shared" si="679"/>
        <v>0</v>
      </c>
      <c r="DZ1353" s="75">
        <f t="shared" si="680"/>
        <v>0</v>
      </c>
      <c r="EA1353" s="51" t="e">
        <f t="shared" si="681"/>
        <v>#DIV/0!</v>
      </c>
      <c r="EB1353" s="75">
        <f t="shared" si="682"/>
        <v>19.44002057613169</v>
      </c>
      <c r="EC1353" s="51">
        <f t="shared" si="683"/>
        <v>0</v>
      </c>
      <c r="ED1353" s="75">
        <f t="shared" si="684"/>
        <v>0</v>
      </c>
      <c r="EE1353" s="51" t="e">
        <f t="shared" si="685"/>
        <v>#DIV/0!</v>
      </c>
      <c r="EF1353" s="75">
        <f t="shared" si="686"/>
        <v>0</v>
      </c>
      <c r="EG1353" s="51" t="e">
        <f t="shared" si="687"/>
        <v>#DIV/0!</v>
      </c>
      <c r="EH1353" s="75">
        <f t="shared" si="688"/>
        <v>0</v>
      </c>
      <c r="EI1353" s="51" t="e">
        <f t="shared" si="689"/>
        <v>#DIV/0!</v>
      </c>
      <c r="EJ1353" s="75">
        <f t="shared" si="690"/>
        <v>0</v>
      </c>
      <c r="EK1353" s="51" t="e">
        <f t="shared" si="691"/>
        <v>#DIV/0!</v>
      </c>
      <c r="EL1353" s="75">
        <f t="shared" si="692"/>
        <v>11.819958847736627</v>
      </c>
      <c r="EM1353" s="51">
        <f t="shared" si="693"/>
        <v>0</v>
      </c>
      <c r="EN1353" s="75">
        <f t="shared" si="694"/>
        <v>0</v>
      </c>
      <c r="EO1353" s="51" t="e">
        <f t="shared" si="695"/>
        <v>#DIV/0!</v>
      </c>
      <c r="EP1353" s="75">
        <f t="shared" si="696"/>
        <v>0</v>
      </c>
      <c r="EQ1353" s="51" t="e">
        <f t="shared" si="697"/>
        <v>#DIV/0!</v>
      </c>
      <c r="ER1353" s="51">
        <f t="shared" si="698"/>
        <v>100</v>
      </c>
      <c r="ES1353" s="51">
        <f t="shared" si="699"/>
        <v>0</v>
      </c>
    </row>
    <row r="1354" spans="1:149" x14ac:dyDescent="0.45">
      <c r="A1354" s="78" t="s">
        <v>1474</v>
      </c>
      <c r="B1354" s="174" t="s">
        <v>830</v>
      </c>
      <c r="C1354" s="51" t="s">
        <v>3648</v>
      </c>
      <c r="D1354" s="51" t="s">
        <v>3650</v>
      </c>
      <c r="E1354" s="78" t="s">
        <v>637</v>
      </c>
      <c r="F1354" s="78" t="s">
        <v>2191</v>
      </c>
      <c r="G1354" s="72" t="s">
        <v>3375</v>
      </c>
      <c r="H1354" s="78" t="s">
        <v>1100</v>
      </c>
      <c r="I1354" s="78"/>
      <c r="J1354" s="300">
        <v>50</v>
      </c>
      <c r="K1354" s="78"/>
      <c r="L1354" s="300">
        <v>1050</v>
      </c>
      <c r="M1354" s="72"/>
      <c r="O1354" s="78"/>
      <c r="P1354" s="72" t="s">
        <v>1374</v>
      </c>
      <c r="AA1354" s="195"/>
      <c r="AB1354" s="195"/>
      <c r="AC1354" s="195"/>
      <c r="AD1354" s="72"/>
      <c r="AE1354" s="316">
        <v>1</v>
      </c>
      <c r="AF1354" s="195"/>
      <c r="AG1354" s="195">
        <v>0</v>
      </c>
      <c r="AH1354" s="72"/>
      <c r="AR1354" s="53">
        <v>0.97319999999999995</v>
      </c>
      <c r="AT1354" s="77"/>
      <c r="AU1354" s="276">
        <v>500</v>
      </c>
      <c r="AV1354" s="276"/>
      <c r="AW1354" s="276">
        <v>486.59999999999997</v>
      </c>
      <c r="AX1354" s="95"/>
      <c r="AY1354" s="276"/>
      <c r="AZ1354" s="95"/>
      <c r="BB1354" s="80" t="s">
        <v>3412</v>
      </c>
      <c r="BC1354" s="270"/>
      <c r="BD1354" s="72">
        <v>66.540300000000002</v>
      </c>
      <c r="BE1354" s="72"/>
      <c r="BF1354" s="72"/>
      <c r="BG1354" s="72"/>
      <c r="BH1354" s="72">
        <v>18.817900000000002</v>
      </c>
      <c r="BI1354" s="72"/>
      <c r="BJ1354" s="72"/>
      <c r="BK1354" s="72"/>
      <c r="BL1354" s="72"/>
      <c r="BM1354" s="72"/>
      <c r="BN1354" s="72"/>
      <c r="BO1354" s="72"/>
      <c r="BP1354" s="72"/>
      <c r="BQ1354" s="72"/>
      <c r="BR1354" s="72"/>
      <c r="BS1354" s="72"/>
      <c r="BT1354" s="72"/>
      <c r="BU1354" s="72"/>
      <c r="BV1354" s="72"/>
      <c r="BW1354" s="72"/>
      <c r="BX1354" s="72"/>
      <c r="BY1354" s="72"/>
      <c r="BZ1354" s="72">
        <v>11.441800000000001</v>
      </c>
      <c r="CA1354" s="72"/>
      <c r="CB1354" s="72"/>
      <c r="CC1354" s="72"/>
      <c r="CD1354" s="72"/>
      <c r="CE1354" s="72"/>
      <c r="CF1354" s="72"/>
      <c r="CG1354" s="72"/>
      <c r="CH1354" s="72"/>
      <c r="CI1354" s="72"/>
      <c r="CJ1354" s="72"/>
      <c r="CK1354" s="72"/>
      <c r="CL1354" s="72"/>
      <c r="CM1354" s="72"/>
      <c r="CN1354" s="72"/>
      <c r="CO1354" s="72"/>
      <c r="CP1354" s="72"/>
      <c r="CQ1354" s="72"/>
      <c r="CR1354" s="72"/>
      <c r="CS1354" s="72"/>
      <c r="CT1354" s="72"/>
      <c r="CU1354" s="72"/>
      <c r="CV1354" s="72"/>
      <c r="CW1354" s="72"/>
      <c r="CX1354" s="72"/>
      <c r="CY1354" s="72"/>
      <c r="CZ1354" s="72"/>
      <c r="DA1354" s="72"/>
      <c r="DB1354" s="72"/>
      <c r="DC1354" s="72"/>
      <c r="DD1354" s="72"/>
      <c r="DE1354" s="72"/>
      <c r="DF1354" s="72"/>
      <c r="DG1354" s="72"/>
      <c r="DH1354" s="78">
        <f t="shared" si="676"/>
        <v>96.800000000000011</v>
      </c>
      <c r="DJ1354" s="66">
        <f t="shared" si="677"/>
        <v>3.1999999999999886</v>
      </c>
      <c r="DK1354" s="72"/>
      <c r="DO1354" s="358">
        <v>3.2</v>
      </c>
      <c r="DP1354" s="72"/>
      <c r="DQ1354" s="374"/>
      <c r="DR1354" s="72"/>
      <c r="DU1354" s="52"/>
      <c r="DX1354" s="75">
        <f t="shared" si="678"/>
        <v>68.739979338842971</v>
      </c>
      <c r="DY1354" s="51">
        <f t="shared" si="679"/>
        <v>0</v>
      </c>
      <c r="DZ1354" s="75">
        <f t="shared" si="680"/>
        <v>0</v>
      </c>
      <c r="EA1354" s="51" t="e">
        <f t="shared" si="681"/>
        <v>#DIV/0!</v>
      </c>
      <c r="EB1354" s="75">
        <f t="shared" si="682"/>
        <v>19.439979338842974</v>
      </c>
      <c r="EC1354" s="51">
        <f t="shared" si="683"/>
        <v>0</v>
      </c>
      <c r="ED1354" s="75">
        <f t="shared" si="684"/>
        <v>0</v>
      </c>
      <c r="EE1354" s="51" t="e">
        <f t="shared" si="685"/>
        <v>#DIV/0!</v>
      </c>
      <c r="EF1354" s="75">
        <f t="shared" si="686"/>
        <v>0</v>
      </c>
      <c r="EG1354" s="51" t="e">
        <f t="shared" si="687"/>
        <v>#DIV/0!</v>
      </c>
      <c r="EH1354" s="75">
        <f t="shared" si="688"/>
        <v>0</v>
      </c>
      <c r="EI1354" s="51" t="e">
        <f t="shared" si="689"/>
        <v>#DIV/0!</v>
      </c>
      <c r="EJ1354" s="75">
        <f t="shared" si="690"/>
        <v>0</v>
      </c>
      <c r="EK1354" s="51" t="e">
        <f t="shared" si="691"/>
        <v>#DIV/0!</v>
      </c>
      <c r="EL1354" s="75">
        <f t="shared" si="692"/>
        <v>11.820041322314049</v>
      </c>
      <c r="EM1354" s="51">
        <f t="shared" si="693"/>
        <v>0</v>
      </c>
      <c r="EN1354" s="75">
        <f t="shared" si="694"/>
        <v>0</v>
      </c>
      <c r="EO1354" s="51" t="e">
        <f t="shared" si="695"/>
        <v>#DIV/0!</v>
      </c>
      <c r="EP1354" s="75">
        <f t="shared" si="696"/>
        <v>0</v>
      </c>
      <c r="EQ1354" s="51" t="e">
        <f t="shared" si="697"/>
        <v>#DIV/0!</v>
      </c>
      <c r="ER1354" s="51">
        <f t="shared" si="698"/>
        <v>100</v>
      </c>
      <c r="ES1354" s="51">
        <f t="shared" si="699"/>
        <v>0</v>
      </c>
    </row>
    <row r="1355" spans="1:149" x14ac:dyDescent="0.45">
      <c r="A1355" s="78" t="s">
        <v>1474</v>
      </c>
      <c r="B1355" s="174" t="s">
        <v>830</v>
      </c>
      <c r="C1355" s="51" t="s">
        <v>3648</v>
      </c>
      <c r="D1355" s="51" t="s">
        <v>3650</v>
      </c>
      <c r="E1355" s="78" t="s">
        <v>637</v>
      </c>
      <c r="F1355" s="78" t="s">
        <v>2192</v>
      </c>
      <c r="G1355" s="72" t="s">
        <v>3375</v>
      </c>
      <c r="H1355" s="78" t="s">
        <v>1100</v>
      </c>
      <c r="I1355" s="78"/>
      <c r="J1355" s="300">
        <v>100</v>
      </c>
      <c r="K1355" s="78"/>
      <c r="L1355" s="300">
        <v>1050</v>
      </c>
      <c r="M1355" s="72"/>
      <c r="O1355" s="78"/>
      <c r="P1355" s="72" t="s">
        <v>1374</v>
      </c>
      <c r="AA1355" s="195"/>
      <c r="AB1355" s="195"/>
      <c r="AC1355" s="195"/>
      <c r="AD1355" s="72"/>
      <c r="AE1355" s="316">
        <v>1</v>
      </c>
      <c r="AF1355" s="195"/>
      <c r="AG1355" s="195">
        <v>0</v>
      </c>
      <c r="AH1355" s="72"/>
      <c r="AR1355" s="53">
        <v>0.95579999999999998</v>
      </c>
      <c r="AT1355" s="77"/>
      <c r="AU1355" s="276">
        <v>1000</v>
      </c>
      <c r="AV1355" s="276"/>
      <c r="AW1355" s="276">
        <v>955.8</v>
      </c>
      <c r="AX1355" s="95"/>
      <c r="AY1355" s="276"/>
      <c r="AZ1355" s="95"/>
      <c r="BB1355" s="80" t="s">
        <v>3412</v>
      </c>
      <c r="BC1355" s="270"/>
      <c r="BD1355" s="72">
        <v>65.096800000000002</v>
      </c>
      <c r="BE1355" s="72"/>
      <c r="BF1355" s="72"/>
      <c r="BG1355" s="72"/>
      <c r="BH1355" s="72">
        <v>18.409700000000001</v>
      </c>
      <c r="BI1355" s="72"/>
      <c r="BJ1355" s="72"/>
      <c r="BK1355" s="72"/>
      <c r="BL1355" s="72"/>
      <c r="BM1355" s="72"/>
      <c r="BN1355" s="72"/>
      <c r="BO1355" s="72"/>
      <c r="BP1355" s="72"/>
      <c r="BQ1355" s="72"/>
      <c r="BR1355" s="72"/>
      <c r="BS1355" s="72"/>
      <c r="BT1355" s="72"/>
      <c r="BU1355" s="72"/>
      <c r="BV1355" s="72"/>
      <c r="BW1355" s="72"/>
      <c r="BX1355" s="72"/>
      <c r="BY1355" s="72"/>
      <c r="BZ1355" s="72">
        <v>11.1935</v>
      </c>
      <c r="CA1355" s="72"/>
      <c r="CB1355" s="72"/>
      <c r="CC1355" s="72"/>
      <c r="CD1355" s="72"/>
      <c r="CE1355" s="72"/>
      <c r="CF1355" s="72"/>
      <c r="CG1355" s="72"/>
      <c r="CH1355" s="72"/>
      <c r="CI1355" s="72"/>
      <c r="CJ1355" s="72"/>
      <c r="CK1355" s="72"/>
      <c r="CL1355" s="72"/>
      <c r="CM1355" s="72"/>
      <c r="CN1355" s="72"/>
      <c r="CO1355" s="72"/>
      <c r="CP1355" s="72"/>
      <c r="CQ1355" s="72"/>
      <c r="CR1355" s="72"/>
      <c r="CS1355" s="72"/>
      <c r="CT1355" s="72"/>
      <c r="CU1355" s="72"/>
      <c r="CV1355" s="72"/>
      <c r="CW1355" s="72"/>
      <c r="CX1355" s="72"/>
      <c r="CY1355" s="72"/>
      <c r="CZ1355" s="72"/>
      <c r="DA1355" s="72"/>
      <c r="DB1355" s="72"/>
      <c r="DC1355" s="72"/>
      <c r="DD1355" s="72"/>
      <c r="DE1355" s="72"/>
      <c r="DF1355" s="72"/>
      <c r="DG1355" s="72"/>
      <c r="DH1355" s="78">
        <f t="shared" si="676"/>
        <v>94.7</v>
      </c>
      <c r="DJ1355" s="66">
        <f t="shared" si="677"/>
        <v>5.2999999999999972</v>
      </c>
      <c r="DK1355" s="72"/>
      <c r="DO1355" s="358">
        <v>5.3</v>
      </c>
      <c r="DP1355" s="72"/>
      <c r="DQ1355" s="374"/>
      <c r="DR1355" s="72"/>
      <c r="DU1355" s="52"/>
      <c r="DX1355" s="75">
        <f t="shared" si="678"/>
        <v>68.740021119324183</v>
      </c>
      <c r="DY1355" s="51">
        <f t="shared" si="679"/>
        <v>0</v>
      </c>
      <c r="DZ1355" s="75">
        <f t="shared" si="680"/>
        <v>0</v>
      </c>
      <c r="EA1355" s="51" t="e">
        <f t="shared" si="681"/>
        <v>#DIV/0!</v>
      </c>
      <c r="EB1355" s="75">
        <f t="shared" si="682"/>
        <v>19.440021119324182</v>
      </c>
      <c r="EC1355" s="51">
        <f t="shared" si="683"/>
        <v>0</v>
      </c>
      <c r="ED1355" s="75">
        <f t="shared" si="684"/>
        <v>0</v>
      </c>
      <c r="EE1355" s="51" t="e">
        <f t="shared" si="685"/>
        <v>#DIV/0!</v>
      </c>
      <c r="EF1355" s="75">
        <f t="shared" si="686"/>
        <v>0</v>
      </c>
      <c r="EG1355" s="51" t="e">
        <f t="shared" si="687"/>
        <v>#DIV/0!</v>
      </c>
      <c r="EH1355" s="75">
        <f t="shared" si="688"/>
        <v>0</v>
      </c>
      <c r="EI1355" s="51" t="e">
        <f t="shared" si="689"/>
        <v>#DIV/0!</v>
      </c>
      <c r="EJ1355" s="75">
        <f t="shared" si="690"/>
        <v>0</v>
      </c>
      <c r="EK1355" s="51" t="e">
        <f t="shared" si="691"/>
        <v>#DIV/0!</v>
      </c>
      <c r="EL1355" s="75">
        <f t="shared" si="692"/>
        <v>11.819957761351636</v>
      </c>
      <c r="EM1355" s="51">
        <f t="shared" si="693"/>
        <v>0</v>
      </c>
      <c r="EN1355" s="75">
        <f t="shared" si="694"/>
        <v>0</v>
      </c>
      <c r="EO1355" s="51" t="e">
        <f t="shared" si="695"/>
        <v>#DIV/0!</v>
      </c>
      <c r="EP1355" s="75">
        <f t="shared" si="696"/>
        <v>0</v>
      </c>
      <c r="EQ1355" s="51" t="e">
        <f t="shared" si="697"/>
        <v>#DIV/0!</v>
      </c>
      <c r="ER1355" s="51">
        <f t="shared" si="698"/>
        <v>100</v>
      </c>
      <c r="ES1355" s="51">
        <f t="shared" si="699"/>
        <v>0</v>
      </c>
    </row>
    <row r="1356" spans="1:149" x14ac:dyDescent="0.45">
      <c r="A1356" s="78" t="s">
        <v>1474</v>
      </c>
      <c r="B1356" s="174" t="s">
        <v>830</v>
      </c>
      <c r="C1356" s="51" t="s">
        <v>3648</v>
      </c>
      <c r="D1356" s="51" t="s">
        <v>3650</v>
      </c>
      <c r="E1356" s="78" t="s">
        <v>637</v>
      </c>
      <c r="F1356" s="78" t="s">
        <v>2193</v>
      </c>
      <c r="G1356" s="72" t="s">
        <v>3375</v>
      </c>
      <c r="H1356" s="78" t="s">
        <v>1100</v>
      </c>
      <c r="I1356" s="78"/>
      <c r="J1356" s="300">
        <v>160</v>
      </c>
      <c r="K1356" s="78"/>
      <c r="L1356" s="300">
        <v>1050</v>
      </c>
      <c r="M1356" s="72"/>
      <c r="O1356" s="78"/>
      <c r="P1356" s="72" t="s">
        <v>1374</v>
      </c>
      <c r="AA1356" s="195"/>
      <c r="AB1356" s="195"/>
      <c r="AC1356" s="195"/>
      <c r="AD1356" s="72"/>
      <c r="AE1356" s="316">
        <v>1</v>
      </c>
      <c r="AF1356" s="195"/>
      <c r="AG1356" s="195">
        <v>0</v>
      </c>
      <c r="AH1356" s="72"/>
      <c r="AR1356" s="53">
        <v>0.94789999999999996</v>
      </c>
      <c r="AT1356" s="77"/>
      <c r="AU1356" s="276">
        <v>1600</v>
      </c>
      <c r="AV1356" s="276"/>
      <c r="AW1356" s="276">
        <v>1516.6399999999999</v>
      </c>
      <c r="AX1356" s="95"/>
      <c r="AY1356" s="276"/>
      <c r="AZ1356" s="95"/>
      <c r="BB1356" s="80" t="s">
        <v>3412</v>
      </c>
      <c r="BC1356" s="270"/>
      <c r="BD1356" s="72">
        <v>64.134399999999999</v>
      </c>
      <c r="BE1356" s="72"/>
      <c r="BF1356" s="72"/>
      <c r="BG1356" s="72"/>
      <c r="BH1356" s="72">
        <v>18.137499999999999</v>
      </c>
      <c r="BI1356" s="72"/>
      <c r="BJ1356" s="72"/>
      <c r="BK1356" s="72"/>
      <c r="BL1356" s="72"/>
      <c r="BM1356" s="72"/>
      <c r="BN1356" s="72"/>
      <c r="BO1356" s="72"/>
      <c r="BP1356" s="72"/>
      <c r="BQ1356" s="72"/>
      <c r="BR1356" s="72"/>
      <c r="BS1356" s="72"/>
      <c r="BT1356" s="72"/>
      <c r="BU1356" s="72"/>
      <c r="BV1356" s="72"/>
      <c r="BW1356" s="72"/>
      <c r="BX1356" s="72"/>
      <c r="BY1356" s="72"/>
      <c r="BZ1356" s="72">
        <v>11.0281</v>
      </c>
      <c r="CA1356" s="72"/>
      <c r="CB1356" s="72"/>
      <c r="CC1356" s="72"/>
      <c r="CD1356" s="72"/>
      <c r="CE1356" s="72"/>
      <c r="CF1356" s="72"/>
      <c r="CG1356" s="72"/>
      <c r="CH1356" s="72"/>
      <c r="CI1356" s="72"/>
      <c r="CJ1356" s="72"/>
      <c r="CK1356" s="72"/>
      <c r="CL1356" s="72"/>
      <c r="CM1356" s="72"/>
      <c r="CN1356" s="72"/>
      <c r="CO1356" s="72"/>
      <c r="CP1356" s="72"/>
      <c r="CQ1356" s="72"/>
      <c r="CR1356" s="72"/>
      <c r="CS1356" s="72"/>
      <c r="CT1356" s="72"/>
      <c r="CU1356" s="72"/>
      <c r="CV1356" s="72"/>
      <c r="CW1356" s="72"/>
      <c r="CX1356" s="72"/>
      <c r="CY1356" s="72"/>
      <c r="CZ1356" s="72"/>
      <c r="DA1356" s="72"/>
      <c r="DB1356" s="72"/>
      <c r="DC1356" s="72"/>
      <c r="DD1356" s="72"/>
      <c r="DE1356" s="72"/>
      <c r="DF1356" s="72"/>
      <c r="DG1356" s="72"/>
      <c r="DH1356" s="78">
        <f t="shared" si="676"/>
        <v>93.3</v>
      </c>
      <c r="DJ1356" s="66">
        <f t="shared" si="677"/>
        <v>6.7000000000000028</v>
      </c>
      <c r="DK1356" s="72"/>
      <c r="DO1356" s="358">
        <v>6.7</v>
      </c>
      <c r="DP1356" s="72"/>
      <c r="DQ1356" s="374"/>
      <c r="DR1356" s="72"/>
      <c r="DU1356" s="52"/>
      <c r="DX1356" s="75">
        <f t="shared" si="678"/>
        <v>68.73997856377278</v>
      </c>
      <c r="DY1356" s="51">
        <f t="shared" si="679"/>
        <v>0</v>
      </c>
      <c r="DZ1356" s="75">
        <f t="shared" si="680"/>
        <v>0</v>
      </c>
      <c r="EA1356" s="51" t="e">
        <f t="shared" si="681"/>
        <v>#DIV/0!</v>
      </c>
      <c r="EB1356" s="75">
        <f t="shared" si="682"/>
        <v>19.439978563772776</v>
      </c>
      <c r="EC1356" s="51">
        <f t="shared" si="683"/>
        <v>0</v>
      </c>
      <c r="ED1356" s="75">
        <f t="shared" si="684"/>
        <v>0</v>
      </c>
      <c r="EE1356" s="51" t="e">
        <f t="shared" si="685"/>
        <v>#DIV/0!</v>
      </c>
      <c r="EF1356" s="75">
        <f t="shared" si="686"/>
        <v>0</v>
      </c>
      <c r="EG1356" s="51" t="e">
        <f t="shared" si="687"/>
        <v>#DIV/0!</v>
      </c>
      <c r="EH1356" s="75">
        <f t="shared" si="688"/>
        <v>0</v>
      </c>
      <c r="EI1356" s="51" t="e">
        <f t="shared" si="689"/>
        <v>#DIV/0!</v>
      </c>
      <c r="EJ1356" s="75">
        <f t="shared" si="690"/>
        <v>0</v>
      </c>
      <c r="EK1356" s="51" t="e">
        <f t="shared" si="691"/>
        <v>#DIV/0!</v>
      </c>
      <c r="EL1356" s="75">
        <f t="shared" si="692"/>
        <v>11.820042872454449</v>
      </c>
      <c r="EM1356" s="51">
        <f t="shared" si="693"/>
        <v>0</v>
      </c>
      <c r="EN1356" s="75">
        <f t="shared" si="694"/>
        <v>0</v>
      </c>
      <c r="EO1356" s="51" t="e">
        <f t="shared" si="695"/>
        <v>#DIV/0!</v>
      </c>
      <c r="EP1356" s="75">
        <f t="shared" si="696"/>
        <v>0</v>
      </c>
      <c r="EQ1356" s="51" t="e">
        <f t="shared" si="697"/>
        <v>#DIV/0!</v>
      </c>
      <c r="ER1356" s="51">
        <f t="shared" si="698"/>
        <v>100</v>
      </c>
      <c r="ES1356" s="51">
        <f t="shared" si="699"/>
        <v>0</v>
      </c>
    </row>
    <row r="1357" spans="1:149" x14ac:dyDescent="0.45">
      <c r="A1357" s="78" t="s">
        <v>1474</v>
      </c>
      <c r="B1357" s="174" t="s">
        <v>830</v>
      </c>
      <c r="C1357" s="51" t="s">
        <v>3648</v>
      </c>
      <c r="D1357" s="51" t="s">
        <v>3650</v>
      </c>
      <c r="E1357" s="78" t="s">
        <v>637</v>
      </c>
      <c r="F1357" s="78" t="s">
        <v>2194</v>
      </c>
      <c r="G1357" s="72" t="s">
        <v>3375</v>
      </c>
      <c r="H1357" s="78" t="s">
        <v>1100</v>
      </c>
      <c r="I1357" s="78"/>
      <c r="J1357" s="300">
        <v>126</v>
      </c>
      <c r="K1357" s="78"/>
      <c r="L1357" s="300">
        <v>1100</v>
      </c>
      <c r="M1357" s="72"/>
      <c r="O1357" s="78"/>
      <c r="P1357" s="72" t="s">
        <v>1374</v>
      </c>
      <c r="AA1357" s="195"/>
      <c r="AB1357" s="195"/>
      <c r="AC1357" s="195"/>
      <c r="AD1357" s="72"/>
      <c r="AE1357" s="316">
        <v>1</v>
      </c>
      <c r="AF1357" s="195"/>
      <c r="AG1357" s="195">
        <v>0</v>
      </c>
      <c r="AH1357" s="72"/>
      <c r="AR1357" s="53">
        <v>0.96689999999999998</v>
      </c>
      <c r="AT1357" s="77"/>
      <c r="AU1357" s="276">
        <v>1260</v>
      </c>
      <c r="AV1357" s="276"/>
      <c r="AW1357" s="276">
        <v>1218.2939999999999</v>
      </c>
      <c r="AX1357" s="95"/>
      <c r="AY1357" s="276"/>
      <c r="AZ1357" s="95"/>
      <c r="BB1357" s="80" t="s">
        <v>3412</v>
      </c>
      <c r="BC1357" s="270"/>
      <c r="BD1357" s="72">
        <v>65.028000000000006</v>
      </c>
      <c r="BE1357" s="72"/>
      <c r="BF1357" s="72"/>
      <c r="BG1357" s="72"/>
      <c r="BH1357" s="72">
        <v>18.3902</v>
      </c>
      <c r="BI1357" s="72"/>
      <c r="BJ1357" s="72"/>
      <c r="BK1357" s="72"/>
      <c r="BL1357" s="72"/>
      <c r="BM1357" s="72"/>
      <c r="BN1357" s="72"/>
      <c r="BO1357" s="72"/>
      <c r="BP1357" s="72"/>
      <c r="BQ1357" s="72"/>
      <c r="BR1357" s="72"/>
      <c r="BS1357" s="72"/>
      <c r="BT1357" s="72"/>
      <c r="BU1357" s="72"/>
      <c r="BV1357" s="72"/>
      <c r="BW1357" s="72"/>
      <c r="BX1357" s="72"/>
      <c r="BY1357" s="72"/>
      <c r="BZ1357" s="72">
        <v>11.181699999999999</v>
      </c>
      <c r="CA1357" s="72"/>
      <c r="CB1357" s="72"/>
      <c r="CC1357" s="72"/>
      <c r="CD1357" s="72"/>
      <c r="CE1357" s="72"/>
      <c r="CF1357" s="72"/>
      <c r="CG1357" s="72"/>
      <c r="CH1357" s="72"/>
      <c r="CI1357" s="72"/>
      <c r="CJ1357" s="72"/>
      <c r="CK1357" s="72"/>
      <c r="CL1357" s="72"/>
      <c r="CM1357" s="72"/>
      <c r="CN1357" s="72"/>
      <c r="CO1357" s="72"/>
      <c r="CP1357" s="72"/>
      <c r="CQ1357" s="72"/>
      <c r="CR1357" s="72"/>
      <c r="CS1357" s="72"/>
      <c r="CT1357" s="72"/>
      <c r="CU1357" s="72"/>
      <c r="CV1357" s="72"/>
      <c r="CW1357" s="72"/>
      <c r="CX1357" s="72"/>
      <c r="CY1357" s="72"/>
      <c r="CZ1357" s="72"/>
      <c r="DA1357" s="72"/>
      <c r="DB1357" s="72"/>
      <c r="DC1357" s="72"/>
      <c r="DD1357" s="72"/>
      <c r="DE1357" s="72"/>
      <c r="DF1357" s="72"/>
      <c r="DG1357" s="72"/>
      <c r="DH1357" s="78">
        <f t="shared" si="676"/>
        <v>94.599900000000019</v>
      </c>
      <c r="DJ1357" s="66">
        <f t="shared" si="677"/>
        <v>5.4000999999999806</v>
      </c>
      <c r="DK1357" s="72"/>
      <c r="DO1357" s="358">
        <v>5.4</v>
      </c>
      <c r="DP1357" s="72"/>
      <c r="DQ1357" s="374"/>
      <c r="DR1357" s="72"/>
      <c r="DU1357" s="52"/>
      <c r="DX1357" s="75">
        <f t="shared" si="678"/>
        <v>68.740030380581786</v>
      </c>
      <c r="DY1357" s="51">
        <f t="shared" si="679"/>
        <v>0</v>
      </c>
      <c r="DZ1357" s="75">
        <f t="shared" si="680"/>
        <v>0</v>
      </c>
      <c r="EA1357" s="51" t="e">
        <f t="shared" si="681"/>
        <v>#DIV/0!</v>
      </c>
      <c r="EB1357" s="75">
        <f t="shared" si="682"/>
        <v>19.439978266361798</v>
      </c>
      <c r="EC1357" s="51">
        <f t="shared" si="683"/>
        <v>0</v>
      </c>
      <c r="ED1357" s="75">
        <f t="shared" si="684"/>
        <v>0</v>
      </c>
      <c r="EE1357" s="51" t="e">
        <f t="shared" si="685"/>
        <v>#DIV/0!</v>
      </c>
      <c r="EF1357" s="75">
        <f t="shared" si="686"/>
        <v>0</v>
      </c>
      <c r="EG1357" s="51" t="e">
        <f t="shared" si="687"/>
        <v>#DIV/0!</v>
      </c>
      <c r="EH1357" s="75">
        <f t="shared" si="688"/>
        <v>0</v>
      </c>
      <c r="EI1357" s="51" t="e">
        <f t="shared" si="689"/>
        <v>#DIV/0!</v>
      </c>
      <c r="EJ1357" s="75">
        <f t="shared" si="690"/>
        <v>0</v>
      </c>
      <c r="EK1357" s="51" t="e">
        <f t="shared" si="691"/>
        <v>#DIV/0!</v>
      </c>
      <c r="EL1357" s="75">
        <f t="shared" si="692"/>
        <v>11.819991353056396</v>
      </c>
      <c r="EM1357" s="51">
        <f t="shared" si="693"/>
        <v>0</v>
      </c>
      <c r="EN1357" s="75">
        <f t="shared" si="694"/>
        <v>0</v>
      </c>
      <c r="EO1357" s="51" t="e">
        <f t="shared" si="695"/>
        <v>#DIV/0!</v>
      </c>
      <c r="EP1357" s="75">
        <f t="shared" si="696"/>
        <v>0</v>
      </c>
      <c r="EQ1357" s="51" t="e">
        <f t="shared" si="697"/>
        <v>#DIV/0!</v>
      </c>
      <c r="ER1357" s="51">
        <f t="shared" si="698"/>
        <v>100</v>
      </c>
      <c r="ES1357" s="51">
        <f t="shared" si="699"/>
        <v>0</v>
      </c>
    </row>
    <row r="1358" spans="1:149" x14ac:dyDescent="0.45">
      <c r="A1358" s="78" t="s">
        <v>1474</v>
      </c>
      <c r="B1358" s="174" t="s">
        <v>830</v>
      </c>
      <c r="C1358" s="51" t="s">
        <v>3648</v>
      </c>
      <c r="D1358" s="51" t="s">
        <v>3650</v>
      </c>
      <c r="E1358" s="78" t="s">
        <v>637</v>
      </c>
      <c r="F1358" s="78" t="s">
        <v>2195</v>
      </c>
      <c r="G1358" s="72" t="s">
        <v>3375</v>
      </c>
      <c r="H1358" s="78" t="s">
        <v>1100</v>
      </c>
      <c r="I1358" s="78"/>
      <c r="J1358" s="300">
        <v>238</v>
      </c>
      <c r="K1358" s="78"/>
      <c r="L1358" s="300">
        <v>1100</v>
      </c>
      <c r="M1358" s="72"/>
      <c r="O1358" s="78"/>
      <c r="P1358" s="72" t="s">
        <v>1374</v>
      </c>
      <c r="AA1358" s="195"/>
      <c r="AB1358" s="195"/>
      <c r="AC1358" s="195"/>
      <c r="AD1358" s="72"/>
      <c r="AE1358" s="316">
        <v>1</v>
      </c>
      <c r="AF1358" s="195"/>
      <c r="AG1358" s="195">
        <v>0</v>
      </c>
      <c r="AH1358" s="72"/>
      <c r="AR1358" s="53">
        <v>0.98089999999999999</v>
      </c>
      <c r="AT1358" s="77"/>
      <c r="AU1358" s="276">
        <v>2380</v>
      </c>
      <c r="AV1358" s="276"/>
      <c r="AW1358" s="276">
        <v>2334.5419999999999</v>
      </c>
      <c r="AX1358" s="95"/>
      <c r="AY1358" s="276"/>
      <c r="AZ1358" s="95"/>
      <c r="BB1358" s="80" t="s">
        <v>3412</v>
      </c>
      <c r="BC1358" s="270"/>
      <c r="BD1358" s="72">
        <v>63.378300000000003</v>
      </c>
      <c r="BE1358" s="72"/>
      <c r="BF1358" s="72"/>
      <c r="BG1358" s="72"/>
      <c r="BH1358" s="72">
        <v>17.9237</v>
      </c>
      <c r="BI1358" s="72"/>
      <c r="BJ1358" s="72"/>
      <c r="BK1358" s="72"/>
      <c r="BL1358" s="72"/>
      <c r="BM1358" s="72"/>
      <c r="BN1358" s="72"/>
      <c r="BO1358" s="72"/>
      <c r="BP1358" s="72"/>
      <c r="BQ1358" s="72"/>
      <c r="BR1358" s="72"/>
      <c r="BS1358" s="72"/>
      <c r="BT1358" s="72"/>
      <c r="BU1358" s="72"/>
      <c r="BV1358" s="72"/>
      <c r="BW1358" s="72"/>
      <c r="BX1358" s="72"/>
      <c r="BY1358" s="72"/>
      <c r="BZ1358" s="72">
        <v>10.898</v>
      </c>
      <c r="CA1358" s="72"/>
      <c r="CB1358" s="72"/>
      <c r="CC1358" s="72"/>
      <c r="CD1358" s="72"/>
      <c r="CE1358" s="72"/>
      <c r="CF1358" s="72"/>
      <c r="CG1358" s="72"/>
      <c r="CH1358" s="72"/>
      <c r="CI1358" s="72"/>
      <c r="CJ1358" s="72"/>
      <c r="CK1358" s="72"/>
      <c r="CL1358" s="72"/>
      <c r="CM1358" s="72"/>
      <c r="CN1358" s="72"/>
      <c r="CO1358" s="72"/>
      <c r="CP1358" s="72"/>
      <c r="CQ1358" s="72"/>
      <c r="CR1358" s="72"/>
      <c r="CS1358" s="72"/>
      <c r="CT1358" s="72"/>
      <c r="CU1358" s="72"/>
      <c r="CV1358" s="72"/>
      <c r="CW1358" s="72"/>
      <c r="CX1358" s="72"/>
      <c r="CY1358" s="72"/>
      <c r="CZ1358" s="72"/>
      <c r="DA1358" s="72"/>
      <c r="DB1358" s="72"/>
      <c r="DC1358" s="72"/>
      <c r="DD1358" s="72"/>
      <c r="DE1358" s="72"/>
      <c r="DF1358" s="72"/>
      <c r="DG1358" s="72"/>
      <c r="DH1358" s="78">
        <f t="shared" si="676"/>
        <v>92.2</v>
      </c>
      <c r="DJ1358" s="66">
        <f t="shared" si="677"/>
        <v>7.7999999999999972</v>
      </c>
      <c r="DK1358" s="72"/>
      <c r="DO1358" s="358">
        <v>7.8</v>
      </c>
      <c r="DP1358" s="72"/>
      <c r="DQ1358" s="374"/>
      <c r="DR1358" s="72"/>
      <c r="DU1358" s="52"/>
      <c r="DX1358" s="75">
        <f t="shared" si="678"/>
        <v>68.740021691973979</v>
      </c>
      <c r="DY1358" s="51">
        <f t="shared" si="679"/>
        <v>0</v>
      </c>
      <c r="DZ1358" s="75">
        <f t="shared" si="680"/>
        <v>0</v>
      </c>
      <c r="EA1358" s="51" t="e">
        <f t="shared" si="681"/>
        <v>#DIV/0!</v>
      </c>
      <c r="EB1358" s="75">
        <f t="shared" si="682"/>
        <v>19.440021691973968</v>
      </c>
      <c r="EC1358" s="51">
        <f t="shared" si="683"/>
        <v>0</v>
      </c>
      <c r="ED1358" s="75">
        <f t="shared" si="684"/>
        <v>0</v>
      </c>
      <c r="EE1358" s="51" t="e">
        <f t="shared" si="685"/>
        <v>#DIV/0!</v>
      </c>
      <c r="EF1358" s="75">
        <f t="shared" si="686"/>
        <v>0</v>
      </c>
      <c r="EG1358" s="51" t="e">
        <f t="shared" si="687"/>
        <v>#DIV/0!</v>
      </c>
      <c r="EH1358" s="75">
        <f t="shared" si="688"/>
        <v>0</v>
      </c>
      <c r="EI1358" s="51" t="e">
        <f t="shared" si="689"/>
        <v>#DIV/0!</v>
      </c>
      <c r="EJ1358" s="75">
        <f t="shared" si="690"/>
        <v>0</v>
      </c>
      <c r="EK1358" s="51" t="e">
        <f t="shared" si="691"/>
        <v>#DIV/0!</v>
      </c>
      <c r="EL1358" s="75">
        <f t="shared" si="692"/>
        <v>11.81995661605206</v>
      </c>
      <c r="EM1358" s="51">
        <f t="shared" si="693"/>
        <v>0</v>
      </c>
      <c r="EN1358" s="75">
        <f t="shared" si="694"/>
        <v>0</v>
      </c>
      <c r="EO1358" s="51" t="e">
        <f t="shared" si="695"/>
        <v>#DIV/0!</v>
      </c>
      <c r="EP1358" s="75">
        <f t="shared" si="696"/>
        <v>0</v>
      </c>
      <c r="EQ1358" s="51" t="e">
        <f t="shared" si="697"/>
        <v>#DIV/0!</v>
      </c>
      <c r="ER1358" s="51">
        <f t="shared" si="698"/>
        <v>100</v>
      </c>
      <c r="ES1358" s="51">
        <f t="shared" si="699"/>
        <v>0</v>
      </c>
    </row>
    <row r="1359" spans="1:149" s="43" customFormat="1" ht="14.65" thickBot="1" x14ac:dyDescent="0.5">
      <c r="A1359" s="89" t="s">
        <v>1474</v>
      </c>
      <c r="B1359" s="86" t="s">
        <v>830</v>
      </c>
      <c r="C1359" s="43" t="s">
        <v>3648</v>
      </c>
      <c r="D1359" s="43" t="s">
        <v>3650</v>
      </c>
      <c r="E1359" s="89" t="s">
        <v>637</v>
      </c>
      <c r="F1359" s="89" t="s">
        <v>2196</v>
      </c>
      <c r="G1359" s="90" t="s">
        <v>3375</v>
      </c>
      <c r="H1359" s="89" t="s">
        <v>1100</v>
      </c>
      <c r="I1359" s="89"/>
      <c r="J1359" s="301">
        <v>126</v>
      </c>
      <c r="K1359" s="89"/>
      <c r="L1359" s="301">
        <v>1200</v>
      </c>
      <c r="M1359" s="90"/>
      <c r="O1359" s="89"/>
      <c r="P1359" s="90" t="s">
        <v>1374</v>
      </c>
      <c r="Q1359" s="123"/>
      <c r="R1359" s="123"/>
      <c r="S1359" s="134"/>
      <c r="AA1359" s="196"/>
      <c r="AB1359" s="196"/>
      <c r="AC1359" s="196"/>
      <c r="AD1359" s="90"/>
      <c r="AE1359" s="317">
        <v>1</v>
      </c>
      <c r="AF1359" s="196"/>
      <c r="AG1359" s="196">
        <v>0</v>
      </c>
      <c r="AH1359" s="90"/>
      <c r="AQ1359" s="86"/>
      <c r="AR1359" s="58">
        <v>0.99250000000000005</v>
      </c>
      <c r="AS1359" s="58"/>
      <c r="AT1359" s="91"/>
      <c r="AU1359" s="277">
        <v>1260</v>
      </c>
      <c r="AV1359" s="277"/>
      <c r="AW1359" s="277">
        <v>1250.55</v>
      </c>
      <c r="AX1359" s="259"/>
      <c r="AY1359" s="277"/>
      <c r="AZ1359" s="259"/>
      <c r="BA1359" s="86"/>
      <c r="BB1359" s="85" t="s">
        <v>3412</v>
      </c>
      <c r="BC1359" s="271"/>
      <c r="BD1359" s="90">
        <v>65.371700000000004</v>
      </c>
      <c r="BE1359" s="90"/>
      <c r="BF1359" s="90"/>
      <c r="BG1359" s="90"/>
      <c r="BH1359" s="90">
        <v>18.487400000000001</v>
      </c>
      <c r="BI1359" s="90"/>
      <c r="BJ1359" s="90"/>
      <c r="BK1359" s="90"/>
      <c r="BL1359" s="90"/>
      <c r="BM1359" s="90"/>
      <c r="BN1359" s="90"/>
      <c r="BO1359" s="90"/>
      <c r="BP1359" s="90"/>
      <c r="BQ1359" s="90"/>
      <c r="BR1359" s="90"/>
      <c r="BS1359" s="90"/>
      <c r="BT1359" s="90"/>
      <c r="BU1359" s="90"/>
      <c r="BV1359" s="90"/>
      <c r="BW1359" s="90"/>
      <c r="BX1359" s="90"/>
      <c r="BY1359" s="90"/>
      <c r="BZ1359" s="90">
        <v>11.2408</v>
      </c>
      <c r="CA1359" s="90"/>
      <c r="CB1359" s="90"/>
      <c r="CC1359" s="90"/>
      <c r="CD1359" s="90"/>
      <c r="CE1359" s="90"/>
      <c r="CF1359" s="90"/>
      <c r="CG1359" s="90"/>
      <c r="CH1359" s="90"/>
      <c r="CI1359" s="90"/>
      <c r="CJ1359" s="90"/>
      <c r="CK1359" s="90"/>
      <c r="CL1359" s="90"/>
      <c r="CM1359" s="90"/>
      <c r="CN1359" s="90"/>
      <c r="CO1359" s="90"/>
      <c r="CP1359" s="90"/>
      <c r="CQ1359" s="90"/>
      <c r="CR1359" s="90"/>
      <c r="CS1359" s="90"/>
      <c r="CT1359" s="90"/>
      <c r="CU1359" s="90"/>
      <c r="CV1359" s="90"/>
      <c r="CW1359" s="90"/>
      <c r="CX1359" s="90"/>
      <c r="CY1359" s="90"/>
      <c r="CZ1359" s="90"/>
      <c r="DA1359" s="90"/>
      <c r="DB1359" s="90"/>
      <c r="DC1359" s="90"/>
      <c r="DD1359" s="90"/>
      <c r="DE1359" s="90"/>
      <c r="DF1359" s="90"/>
      <c r="DG1359" s="90"/>
      <c r="DH1359" s="89">
        <f t="shared" si="676"/>
        <v>95.099900000000019</v>
      </c>
      <c r="DJ1359" s="69">
        <f t="shared" si="677"/>
        <v>4.9000999999999806</v>
      </c>
      <c r="DK1359" s="90"/>
      <c r="DO1359" s="359">
        <v>4.9000000000000004</v>
      </c>
      <c r="DP1359" s="90"/>
      <c r="DQ1359" s="375"/>
      <c r="DR1359" s="90"/>
      <c r="DS1359" s="308"/>
      <c r="DU1359" s="59"/>
      <c r="DW1359" s="86"/>
      <c r="DX1359" s="298">
        <f t="shared" si="678"/>
        <v>68.740030220851949</v>
      </c>
      <c r="DY1359" s="43">
        <f t="shared" si="679"/>
        <v>0</v>
      </c>
      <c r="DZ1359" s="298">
        <f t="shared" si="680"/>
        <v>0</v>
      </c>
      <c r="EA1359" s="43" t="e">
        <f t="shared" si="681"/>
        <v>#DIV/0!</v>
      </c>
      <c r="EB1359" s="298">
        <f t="shared" si="682"/>
        <v>19.439978380629206</v>
      </c>
      <c r="EC1359" s="43">
        <f t="shared" si="683"/>
        <v>0</v>
      </c>
      <c r="ED1359" s="298">
        <f t="shared" si="684"/>
        <v>0</v>
      </c>
      <c r="EE1359" s="43" t="e">
        <f t="shared" si="685"/>
        <v>#DIV/0!</v>
      </c>
      <c r="EF1359" s="298">
        <f t="shared" si="686"/>
        <v>0</v>
      </c>
      <c r="EG1359" s="43" t="e">
        <f t="shared" si="687"/>
        <v>#DIV/0!</v>
      </c>
      <c r="EH1359" s="298">
        <f t="shared" si="688"/>
        <v>0</v>
      </c>
      <c r="EI1359" s="43" t="e">
        <f t="shared" si="689"/>
        <v>#DIV/0!</v>
      </c>
      <c r="EJ1359" s="298">
        <f t="shared" si="690"/>
        <v>0</v>
      </c>
      <c r="EK1359" s="43" t="e">
        <f t="shared" si="691"/>
        <v>#DIV/0!</v>
      </c>
      <c r="EL1359" s="298">
        <f t="shared" si="692"/>
        <v>11.819991398518818</v>
      </c>
      <c r="EM1359" s="43">
        <f t="shared" si="693"/>
        <v>0</v>
      </c>
      <c r="EN1359" s="298">
        <f t="shared" si="694"/>
        <v>0</v>
      </c>
      <c r="EO1359" s="43" t="e">
        <f t="shared" si="695"/>
        <v>#DIV/0!</v>
      </c>
      <c r="EP1359" s="298">
        <f t="shared" si="696"/>
        <v>0</v>
      </c>
      <c r="EQ1359" s="43" t="e">
        <f t="shared" si="697"/>
        <v>#DIV/0!</v>
      </c>
      <c r="ER1359" s="43">
        <f t="shared" si="698"/>
        <v>100</v>
      </c>
      <c r="ES1359" s="43">
        <f t="shared" si="699"/>
        <v>0</v>
      </c>
    </row>
    <row r="1360" spans="1:149" x14ac:dyDescent="0.45">
      <c r="A1360" s="78" t="s">
        <v>1475</v>
      </c>
      <c r="B1360" s="174" t="s">
        <v>913</v>
      </c>
      <c r="C1360" s="51" t="s">
        <v>3585</v>
      </c>
      <c r="D1360" s="51" t="s">
        <v>3729</v>
      </c>
      <c r="E1360" s="78" t="s">
        <v>637</v>
      </c>
      <c r="F1360" s="78" t="s">
        <v>2197</v>
      </c>
      <c r="G1360" s="72" t="s">
        <v>3376</v>
      </c>
      <c r="H1360" s="78" t="s">
        <v>1372</v>
      </c>
      <c r="I1360" s="78">
        <v>24</v>
      </c>
      <c r="J1360" s="300">
        <v>22</v>
      </c>
      <c r="K1360" s="78"/>
      <c r="L1360" s="300">
        <v>1200</v>
      </c>
      <c r="M1360" s="72">
        <v>10</v>
      </c>
      <c r="O1360" s="78" t="s">
        <v>3263</v>
      </c>
      <c r="P1360" s="72" t="s">
        <v>1374</v>
      </c>
      <c r="AA1360" s="195"/>
      <c r="AB1360" s="195"/>
      <c r="AC1360" s="195"/>
      <c r="AD1360" s="72"/>
      <c r="AE1360" s="316">
        <v>1</v>
      </c>
      <c r="AF1360" s="195"/>
      <c r="AG1360" s="195">
        <v>0</v>
      </c>
      <c r="AH1360" s="72"/>
      <c r="AR1360" s="53">
        <v>0.99580000000000002</v>
      </c>
      <c r="AT1360" s="77"/>
      <c r="AU1360" s="276">
        <v>220</v>
      </c>
      <c r="AV1360" s="276"/>
      <c r="AW1360" s="276">
        <v>219.07599999999999</v>
      </c>
      <c r="AX1360" s="95"/>
      <c r="AY1360" s="276"/>
      <c r="AZ1360" s="95"/>
      <c r="BB1360" s="80" t="s">
        <v>3412</v>
      </c>
      <c r="BC1360" s="270" t="s">
        <v>1126</v>
      </c>
      <c r="BD1360" s="72">
        <v>76.757499999999993</v>
      </c>
      <c r="BE1360" s="72"/>
      <c r="BF1360" s="72">
        <v>0.168632</v>
      </c>
      <c r="BG1360" s="72"/>
      <c r="BH1360" s="72">
        <v>12.2308</v>
      </c>
      <c r="BI1360" s="72"/>
      <c r="BJ1360" s="72"/>
      <c r="BK1360" s="72"/>
      <c r="BL1360" s="72"/>
      <c r="BM1360" s="72"/>
      <c r="BN1360" s="72">
        <v>1.24986</v>
      </c>
      <c r="BO1360" s="72"/>
      <c r="BP1360" s="72">
        <v>4.9597799999999997E-2</v>
      </c>
      <c r="BQ1360" s="72"/>
      <c r="BR1360" s="72">
        <v>0.168632</v>
      </c>
      <c r="BS1360" s="72"/>
      <c r="BT1360" s="72"/>
      <c r="BU1360" s="72"/>
      <c r="BV1360" s="72"/>
      <c r="BW1360" s="72"/>
      <c r="BX1360" s="72">
        <v>1.10107</v>
      </c>
      <c r="BY1360" s="72"/>
      <c r="BZ1360" s="72">
        <v>3.36273</v>
      </c>
      <c r="CA1360" s="72"/>
      <c r="CB1360" s="72">
        <v>3.5512000000000001</v>
      </c>
      <c r="CC1360" s="72"/>
      <c r="CD1360" s="72">
        <v>9.9195599999999991E-3</v>
      </c>
      <c r="CE1360" s="72"/>
      <c r="CF1360" s="72"/>
      <c r="CG1360" s="72"/>
      <c r="CH1360" s="72"/>
      <c r="CI1360" s="72"/>
      <c r="CJ1360" s="72"/>
      <c r="CK1360" s="72"/>
      <c r="CL1360" s="72"/>
      <c r="CM1360" s="72"/>
      <c r="CN1360" s="72"/>
      <c r="CO1360" s="72"/>
      <c r="CP1360" s="72"/>
      <c r="CQ1360" s="72"/>
      <c r="CR1360" s="72"/>
      <c r="CS1360" s="72"/>
      <c r="CT1360" s="72"/>
      <c r="CU1360" s="72"/>
      <c r="CV1360" s="72"/>
      <c r="CW1360" s="72"/>
      <c r="CX1360" s="72"/>
      <c r="CY1360" s="72"/>
      <c r="CZ1360" s="72"/>
      <c r="DA1360" s="72"/>
      <c r="DB1360" s="72"/>
      <c r="DC1360" s="72"/>
      <c r="DD1360" s="72"/>
      <c r="DE1360" s="72"/>
      <c r="DF1360" s="72"/>
      <c r="DG1360" s="72"/>
      <c r="DH1360" s="78">
        <f t="shared" si="676"/>
        <v>98.64994136</v>
      </c>
      <c r="DJ1360" s="96">
        <f t="shared" si="677"/>
        <v>1.3500586400000003</v>
      </c>
      <c r="DK1360" s="72"/>
      <c r="DL1360" s="51" t="s">
        <v>827</v>
      </c>
      <c r="DO1360" s="358">
        <v>1.35</v>
      </c>
      <c r="DP1360" s="72">
        <v>0.03</v>
      </c>
      <c r="DQ1360" s="374"/>
      <c r="DR1360" s="72"/>
      <c r="DU1360" s="52"/>
      <c r="DX1360" s="75">
        <f t="shared" si="678"/>
        <v>77.807952991975299</v>
      </c>
      <c r="DY1360" s="51">
        <f t="shared" si="679"/>
        <v>0</v>
      </c>
      <c r="DZ1360" s="75">
        <f t="shared" si="680"/>
        <v>0.17093978736856696</v>
      </c>
      <c r="EA1360" s="51">
        <f t="shared" si="681"/>
        <v>0</v>
      </c>
      <c r="EB1360" s="75">
        <f t="shared" si="682"/>
        <v>12.398182737247195</v>
      </c>
      <c r="EC1360" s="51">
        <f t="shared" si="683"/>
        <v>0</v>
      </c>
      <c r="ED1360" s="75">
        <f t="shared" si="684"/>
        <v>1.266964767306781</v>
      </c>
      <c r="EE1360" s="51">
        <f t="shared" si="685"/>
        <v>0</v>
      </c>
      <c r="EF1360" s="75">
        <f t="shared" si="686"/>
        <v>5.0276563083807999E-2</v>
      </c>
      <c r="EG1360" s="51">
        <f t="shared" si="687"/>
        <v>0</v>
      </c>
      <c r="EH1360" s="75">
        <f t="shared" si="688"/>
        <v>0.17093978736856696</v>
      </c>
      <c r="EI1360" s="51">
        <f t="shared" si="689"/>
        <v>0</v>
      </c>
      <c r="EJ1360" s="75">
        <f t="shared" si="690"/>
        <v>1.1161385245855355</v>
      </c>
      <c r="EK1360" s="51">
        <f t="shared" si="691"/>
        <v>0</v>
      </c>
      <c r="EL1360" s="75">
        <f t="shared" si="692"/>
        <v>3.4087501255864914</v>
      </c>
      <c r="EM1360" s="51">
        <f t="shared" si="693"/>
        <v>0</v>
      </c>
      <c r="EN1360" s="75">
        <f t="shared" si="694"/>
        <v>3.5997994028609934</v>
      </c>
      <c r="EO1360" s="51">
        <f t="shared" si="695"/>
        <v>0</v>
      </c>
      <c r="EP1360" s="75">
        <f t="shared" si="696"/>
        <v>1.00553126167616E-2</v>
      </c>
      <c r="EQ1360" s="51">
        <f t="shared" si="697"/>
        <v>0</v>
      </c>
      <c r="ER1360" s="51">
        <f t="shared" si="698"/>
        <v>100</v>
      </c>
      <c r="ES1360" s="51">
        <f t="shared" si="699"/>
        <v>0</v>
      </c>
    </row>
    <row r="1361" spans="1:149" x14ac:dyDescent="0.45">
      <c r="A1361" s="78" t="s">
        <v>1475</v>
      </c>
      <c r="B1361" s="174" t="s">
        <v>913</v>
      </c>
      <c r="C1361" s="51" t="s">
        <v>3585</v>
      </c>
      <c r="D1361" s="51" t="s">
        <v>3729</v>
      </c>
      <c r="E1361" s="78" t="s">
        <v>637</v>
      </c>
      <c r="F1361" s="78" t="s">
        <v>2198</v>
      </c>
      <c r="G1361" s="72" t="s">
        <v>3376</v>
      </c>
      <c r="H1361" s="78" t="s">
        <v>1372</v>
      </c>
      <c r="I1361" s="78">
        <v>69</v>
      </c>
      <c r="J1361" s="300">
        <v>30</v>
      </c>
      <c r="K1361" s="78"/>
      <c r="L1361" s="300">
        <v>1200</v>
      </c>
      <c r="M1361" s="72">
        <v>10</v>
      </c>
      <c r="O1361" s="78" t="s">
        <v>3263</v>
      </c>
      <c r="P1361" s="72" t="s">
        <v>1374</v>
      </c>
      <c r="AA1361" s="195"/>
      <c r="AB1361" s="195"/>
      <c r="AC1361" s="195"/>
      <c r="AD1361" s="72"/>
      <c r="AE1361" s="316">
        <v>1</v>
      </c>
      <c r="AF1361" s="195"/>
      <c r="AG1361" s="195">
        <v>0</v>
      </c>
      <c r="AH1361" s="72"/>
      <c r="AR1361" s="53">
        <v>0.99450000000000005</v>
      </c>
      <c r="AT1361" s="77"/>
      <c r="AU1361" s="276">
        <v>300</v>
      </c>
      <c r="AV1361" s="276"/>
      <c r="AW1361" s="276">
        <v>298.35000000000002</v>
      </c>
      <c r="AX1361" s="95"/>
      <c r="AY1361" s="276"/>
      <c r="AZ1361" s="95"/>
      <c r="BB1361" s="80" t="s">
        <v>3412</v>
      </c>
      <c r="BC1361" s="270" t="s">
        <v>1126</v>
      </c>
      <c r="BD1361" s="72">
        <v>76.617500000000007</v>
      </c>
      <c r="BE1361" s="72"/>
      <c r="BF1361" s="72">
        <v>0.168325</v>
      </c>
      <c r="BG1361" s="72"/>
      <c r="BH1361" s="72">
        <v>12.208500000000001</v>
      </c>
      <c r="BI1361" s="72"/>
      <c r="BJ1361" s="72"/>
      <c r="BK1361" s="72"/>
      <c r="BL1361" s="72"/>
      <c r="BM1361" s="72"/>
      <c r="BN1361" s="72">
        <v>1.2475799999999999</v>
      </c>
      <c r="BO1361" s="72"/>
      <c r="BP1361" s="72">
        <v>4.9507299999999997E-2</v>
      </c>
      <c r="BQ1361" s="72"/>
      <c r="BR1361" s="72">
        <v>0.168325</v>
      </c>
      <c r="BS1361" s="72"/>
      <c r="BT1361" s="72"/>
      <c r="BU1361" s="72"/>
      <c r="BV1361" s="72"/>
      <c r="BW1361" s="72"/>
      <c r="BX1361" s="72">
        <v>1.0990599999999999</v>
      </c>
      <c r="BY1361" s="72"/>
      <c r="BZ1361" s="72">
        <v>3.3565900000000002</v>
      </c>
      <c r="CA1361" s="72"/>
      <c r="CB1361" s="72">
        <v>3.5447199999999999</v>
      </c>
      <c r="CC1361" s="72"/>
      <c r="CD1361" s="72">
        <v>9.9014600000000008E-3</v>
      </c>
      <c r="CE1361" s="72"/>
      <c r="CF1361" s="72"/>
      <c r="CG1361" s="72"/>
      <c r="CH1361" s="72"/>
      <c r="CI1361" s="72"/>
      <c r="CJ1361" s="72"/>
      <c r="CK1361" s="72"/>
      <c r="CL1361" s="72"/>
      <c r="CM1361" s="72"/>
      <c r="CN1361" s="72"/>
      <c r="CO1361" s="72"/>
      <c r="CP1361" s="72"/>
      <c r="CQ1361" s="72"/>
      <c r="CR1361" s="72"/>
      <c r="CS1361" s="72"/>
      <c r="CT1361" s="72"/>
      <c r="CU1361" s="72"/>
      <c r="CV1361" s="72"/>
      <c r="CW1361" s="72"/>
      <c r="CX1361" s="72"/>
      <c r="CY1361" s="72"/>
      <c r="CZ1361" s="72"/>
      <c r="DA1361" s="72"/>
      <c r="DB1361" s="72"/>
      <c r="DC1361" s="72"/>
      <c r="DD1361" s="72"/>
      <c r="DE1361" s="72"/>
      <c r="DF1361" s="72"/>
      <c r="DG1361" s="72"/>
      <c r="DH1361" s="78">
        <f t="shared" si="676"/>
        <v>98.470008759999985</v>
      </c>
      <c r="DJ1361" s="96">
        <f t="shared" si="677"/>
        <v>1.5299912400000153</v>
      </c>
      <c r="DK1361" s="72"/>
      <c r="DL1361" s="51" t="s">
        <v>827</v>
      </c>
      <c r="DO1361" s="358">
        <v>1.53</v>
      </c>
      <c r="DP1361" s="72">
        <v>0.08</v>
      </c>
      <c r="DQ1361" s="374"/>
      <c r="DR1361" s="72"/>
      <c r="DU1361" s="52"/>
      <c r="DX1361" s="75">
        <f t="shared" si="678"/>
        <v>77.807954893899833</v>
      </c>
      <c r="DY1361" s="51">
        <f t="shared" si="679"/>
        <v>0</v>
      </c>
      <c r="DZ1361" s="75">
        <f t="shared" si="680"/>
        <v>0.1709403727283674</v>
      </c>
      <c r="EA1361" s="51">
        <f t="shared" si="681"/>
        <v>0</v>
      </c>
      <c r="EB1361" s="75">
        <f t="shared" si="682"/>
        <v>12.398191239888748</v>
      </c>
      <c r="EC1361" s="51">
        <f t="shared" si="683"/>
        <v>0</v>
      </c>
      <c r="ED1361" s="75">
        <f t="shared" si="684"/>
        <v>1.2669644450227631</v>
      </c>
      <c r="EE1361" s="51">
        <f t="shared" si="685"/>
        <v>0</v>
      </c>
      <c r="EF1361" s="75">
        <f t="shared" si="686"/>
        <v>5.0276526450468449E-2</v>
      </c>
      <c r="EG1361" s="51">
        <f t="shared" si="687"/>
        <v>0</v>
      </c>
      <c r="EH1361" s="75">
        <f t="shared" si="688"/>
        <v>0.1709403727283674</v>
      </c>
      <c r="EI1361" s="51">
        <f t="shared" si="689"/>
        <v>0</v>
      </c>
      <c r="EJ1361" s="75">
        <f t="shared" si="690"/>
        <v>1.1161367951928676</v>
      </c>
      <c r="EK1361" s="51">
        <f t="shared" si="691"/>
        <v>0</v>
      </c>
      <c r="EL1361" s="75">
        <f t="shared" si="692"/>
        <v>3.4087434765858355</v>
      </c>
      <c r="EM1361" s="51">
        <f t="shared" si="693"/>
        <v>0</v>
      </c>
      <c r="EN1361" s="75">
        <f t="shared" si="694"/>
        <v>3.5997965722126746</v>
      </c>
      <c r="EO1361" s="51">
        <f t="shared" si="695"/>
        <v>0</v>
      </c>
      <c r="EP1361" s="75">
        <f t="shared" si="696"/>
        <v>1.0055305290093693E-2</v>
      </c>
      <c r="EQ1361" s="51">
        <f t="shared" si="697"/>
        <v>0</v>
      </c>
      <c r="ER1361" s="51">
        <f t="shared" si="698"/>
        <v>100</v>
      </c>
      <c r="ES1361" s="51">
        <f t="shared" si="699"/>
        <v>0</v>
      </c>
    </row>
    <row r="1362" spans="1:149" x14ac:dyDescent="0.45">
      <c r="A1362" s="78" t="s">
        <v>1475</v>
      </c>
      <c r="B1362" s="174" t="s">
        <v>913</v>
      </c>
      <c r="C1362" s="51" t="s">
        <v>3585</v>
      </c>
      <c r="D1362" s="51" t="s">
        <v>3729</v>
      </c>
      <c r="E1362" s="78" t="s">
        <v>637</v>
      </c>
      <c r="F1362" s="78" t="s">
        <v>2199</v>
      </c>
      <c r="G1362" s="72" t="s">
        <v>3376</v>
      </c>
      <c r="H1362" s="78" t="s">
        <v>1372</v>
      </c>
      <c r="I1362" s="78">
        <v>48</v>
      </c>
      <c r="J1362" s="300">
        <v>30</v>
      </c>
      <c r="K1362" s="78"/>
      <c r="L1362" s="300">
        <v>1000</v>
      </c>
      <c r="M1362" s="72">
        <v>10</v>
      </c>
      <c r="O1362" s="78" t="s">
        <v>3263</v>
      </c>
      <c r="P1362" s="72" t="s">
        <v>1374</v>
      </c>
      <c r="AA1362" s="195"/>
      <c r="AB1362" s="195"/>
      <c r="AC1362" s="195"/>
      <c r="AD1362" s="72"/>
      <c r="AE1362" s="316">
        <v>1</v>
      </c>
      <c r="AF1362" s="195"/>
      <c r="AG1362" s="195">
        <v>0</v>
      </c>
      <c r="AH1362" s="72"/>
      <c r="AR1362" s="53">
        <v>0.97729999999999995</v>
      </c>
      <c r="AT1362" s="77"/>
      <c r="AU1362" s="276">
        <v>300</v>
      </c>
      <c r="AV1362" s="276"/>
      <c r="AW1362" s="276">
        <v>293.19</v>
      </c>
      <c r="AX1362" s="95"/>
      <c r="AY1362" s="276"/>
      <c r="AZ1362" s="95"/>
      <c r="BB1362" s="80" t="s">
        <v>3412</v>
      </c>
      <c r="BC1362" s="270" t="s">
        <v>1126</v>
      </c>
      <c r="BD1362" s="72">
        <v>76.407399999999996</v>
      </c>
      <c r="BE1362" s="72"/>
      <c r="BF1362" s="72">
        <v>0.16786300000000001</v>
      </c>
      <c r="BG1362" s="72"/>
      <c r="BH1362" s="72">
        <v>12.175000000000001</v>
      </c>
      <c r="BI1362" s="72"/>
      <c r="BJ1362" s="72"/>
      <c r="BK1362" s="72"/>
      <c r="BL1362" s="72"/>
      <c r="BM1362" s="72"/>
      <c r="BN1362" s="72">
        <v>1.2441599999999999</v>
      </c>
      <c r="BO1362" s="72"/>
      <c r="BP1362" s="72">
        <v>4.9371499999999999E-2</v>
      </c>
      <c r="BQ1362" s="72"/>
      <c r="BR1362" s="72">
        <v>0.16786300000000001</v>
      </c>
      <c r="BS1362" s="72"/>
      <c r="BT1362" s="72"/>
      <c r="BU1362" s="72"/>
      <c r="BV1362" s="72"/>
      <c r="BW1362" s="72"/>
      <c r="BX1362" s="72">
        <v>1.09605</v>
      </c>
      <c r="BY1362" s="72"/>
      <c r="BZ1362" s="72">
        <v>3.3473899999999999</v>
      </c>
      <c r="CA1362" s="72"/>
      <c r="CB1362" s="72">
        <v>3.5350000000000001</v>
      </c>
      <c r="CC1362" s="72"/>
      <c r="CD1362" s="72">
        <v>9.8743100000000007E-3</v>
      </c>
      <c r="CE1362" s="72"/>
      <c r="CF1362" s="72"/>
      <c r="CG1362" s="72"/>
      <c r="CH1362" s="72"/>
      <c r="CI1362" s="72"/>
      <c r="CJ1362" s="72"/>
      <c r="CK1362" s="72"/>
      <c r="CL1362" s="72"/>
      <c r="CM1362" s="72"/>
      <c r="CN1362" s="72"/>
      <c r="CO1362" s="72"/>
      <c r="CP1362" s="72"/>
      <c r="CQ1362" s="72"/>
      <c r="CR1362" s="72"/>
      <c r="CS1362" s="72"/>
      <c r="CT1362" s="72"/>
      <c r="CU1362" s="72"/>
      <c r="CV1362" s="72"/>
      <c r="CW1362" s="72"/>
      <c r="CX1362" s="72"/>
      <c r="CY1362" s="72"/>
      <c r="CZ1362" s="72"/>
      <c r="DA1362" s="72"/>
      <c r="DB1362" s="72"/>
      <c r="DC1362" s="72"/>
      <c r="DD1362" s="72"/>
      <c r="DE1362" s="72"/>
      <c r="DF1362" s="72"/>
      <c r="DG1362" s="72"/>
      <c r="DH1362" s="78">
        <f t="shared" si="676"/>
        <v>98.199971809999994</v>
      </c>
      <c r="DJ1362" s="96">
        <f t="shared" si="677"/>
        <v>1.8000281900000061</v>
      </c>
      <c r="DK1362" s="72"/>
      <c r="DL1362" s="51" t="s">
        <v>827</v>
      </c>
      <c r="DO1362" s="358">
        <v>1.8</v>
      </c>
      <c r="DP1362" s="72">
        <v>0.04</v>
      </c>
      <c r="DQ1362" s="374"/>
      <c r="DR1362" s="72"/>
      <c r="DU1362" s="52"/>
      <c r="DX1362" s="75">
        <f t="shared" si="678"/>
        <v>77.807965309638931</v>
      </c>
      <c r="DY1362" s="51">
        <f t="shared" si="679"/>
        <v>0</v>
      </c>
      <c r="DZ1362" s="75">
        <f t="shared" si="680"/>
        <v>0.17093996760486446</v>
      </c>
      <c r="EA1362" s="51">
        <f t="shared" si="681"/>
        <v>0</v>
      </c>
      <c r="EB1362" s="75">
        <f t="shared" si="682"/>
        <v>12.39817056521821</v>
      </c>
      <c r="EC1362" s="51">
        <f t="shared" si="683"/>
        <v>0</v>
      </c>
      <c r="ED1362" s="75">
        <f t="shared" si="684"/>
        <v>1.2669657404863974</v>
      </c>
      <c r="EE1362" s="51">
        <f t="shared" si="685"/>
        <v>0</v>
      </c>
      <c r="EF1362" s="75">
        <f t="shared" si="686"/>
        <v>5.0276491011143398E-2</v>
      </c>
      <c r="EG1362" s="51">
        <f t="shared" si="687"/>
        <v>0</v>
      </c>
      <c r="EH1362" s="75">
        <f t="shared" si="688"/>
        <v>0.17093996760486446</v>
      </c>
      <c r="EI1362" s="51">
        <f t="shared" si="689"/>
        <v>0</v>
      </c>
      <c r="EJ1362" s="75">
        <f t="shared" si="690"/>
        <v>1.1161408499390078</v>
      </c>
      <c r="EK1362" s="51">
        <f t="shared" si="691"/>
        <v>0</v>
      </c>
      <c r="EL1362" s="75">
        <f t="shared" si="692"/>
        <v>3.4087484327150546</v>
      </c>
      <c r="EM1362" s="51">
        <f t="shared" si="693"/>
        <v>0</v>
      </c>
      <c r="EN1362" s="75">
        <f t="shared" si="694"/>
        <v>3.5997973673960062</v>
      </c>
      <c r="EO1362" s="51">
        <f t="shared" si="695"/>
        <v>0</v>
      </c>
      <c r="EP1362" s="75">
        <f t="shared" si="696"/>
        <v>1.0055308385530993E-2</v>
      </c>
      <c r="EQ1362" s="51">
        <f t="shared" si="697"/>
        <v>0</v>
      </c>
      <c r="ER1362" s="51">
        <f t="shared" si="698"/>
        <v>100</v>
      </c>
      <c r="ES1362" s="51">
        <f t="shared" si="699"/>
        <v>0</v>
      </c>
    </row>
    <row r="1363" spans="1:149" x14ac:dyDescent="0.45">
      <c r="A1363" s="78" t="s">
        <v>1475</v>
      </c>
      <c r="B1363" s="174" t="s">
        <v>913</v>
      </c>
      <c r="C1363" s="51" t="s">
        <v>3585</v>
      </c>
      <c r="D1363" s="51" t="s">
        <v>3729</v>
      </c>
      <c r="E1363" s="78" t="s">
        <v>637</v>
      </c>
      <c r="F1363" s="78" t="s">
        <v>2200</v>
      </c>
      <c r="G1363" s="72" t="s">
        <v>3376</v>
      </c>
      <c r="H1363" s="78" t="s">
        <v>1372</v>
      </c>
      <c r="I1363" s="78">
        <v>24</v>
      </c>
      <c r="J1363" s="300">
        <v>50</v>
      </c>
      <c r="K1363" s="78"/>
      <c r="L1363" s="300">
        <v>1200</v>
      </c>
      <c r="M1363" s="72">
        <v>10</v>
      </c>
      <c r="O1363" s="78" t="s">
        <v>1128</v>
      </c>
      <c r="P1363" s="72" t="s">
        <v>1374</v>
      </c>
      <c r="AA1363" s="195"/>
      <c r="AB1363" s="195"/>
      <c r="AC1363" s="195"/>
      <c r="AD1363" s="72"/>
      <c r="AE1363" s="316">
        <v>1</v>
      </c>
      <c r="AF1363" s="195"/>
      <c r="AG1363" s="195">
        <v>0</v>
      </c>
      <c r="AH1363" s="72"/>
      <c r="AR1363" s="53">
        <v>0.99219999999999997</v>
      </c>
      <c r="AT1363" s="77"/>
      <c r="AU1363" s="276">
        <v>500</v>
      </c>
      <c r="AV1363" s="276"/>
      <c r="AW1363" s="276">
        <v>496.09999999999997</v>
      </c>
      <c r="AX1363" s="95"/>
      <c r="AY1363" s="276"/>
      <c r="AZ1363" s="95"/>
      <c r="BB1363" s="80" t="s">
        <v>3412</v>
      </c>
      <c r="BC1363" s="270" t="s">
        <v>1126</v>
      </c>
      <c r="BD1363" s="72">
        <v>76.1584</v>
      </c>
      <c r="BE1363" s="72"/>
      <c r="BF1363" s="72">
        <v>0.16731599999999999</v>
      </c>
      <c r="BG1363" s="72"/>
      <c r="BH1363" s="72">
        <v>12.135300000000001</v>
      </c>
      <c r="BI1363" s="72"/>
      <c r="BJ1363" s="72"/>
      <c r="BK1363" s="72"/>
      <c r="BL1363" s="72"/>
      <c r="BM1363" s="72"/>
      <c r="BN1363" s="72">
        <v>1.24011</v>
      </c>
      <c r="BO1363" s="72"/>
      <c r="BP1363" s="72">
        <v>4.9210700000000003E-2</v>
      </c>
      <c r="BQ1363" s="72"/>
      <c r="BR1363" s="72">
        <v>0.16731599999999999</v>
      </c>
      <c r="BS1363" s="72"/>
      <c r="BT1363" s="72"/>
      <c r="BU1363" s="72"/>
      <c r="BV1363" s="72"/>
      <c r="BW1363" s="72"/>
      <c r="BX1363" s="72">
        <v>1.0924799999999999</v>
      </c>
      <c r="BY1363" s="72"/>
      <c r="BZ1363" s="72">
        <v>3.3364799999999999</v>
      </c>
      <c r="CA1363" s="72"/>
      <c r="CB1363" s="72">
        <v>3.5234800000000002</v>
      </c>
      <c r="CC1363" s="72"/>
      <c r="CD1363" s="72">
        <v>9.8421299999999993E-3</v>
      </c>
      <c r="CE1363" s="72"/>
      <c r="CF1363" s="72"/>
      <c r="CG1363" s="72"/>
      <c r="CH1363" s="72"/>
      <c r="CI1363" s="72"/>
      <c r="CJ1363" s="72"/>
      <c r="CK1363" s="72"/>
      <c r="CL1363" s="72"/>
      <c r="CM1363" s="72"/>
      <c r="CN1363" s="72"/>
      <c r="CO1363" s="72"/>
      <c r="CP1363" s="72"/>
      <c r="CQ1363" s="72"/>
      <c r="CR1363" s="72"/>
      <c r="CS1363" s="72"/>
      <c r="CT1363" s="72"/>
      <c r="CU1363" s="72"/>
      <c r="CV1363" s="72"/>
      <c r="CW1363" s="72"/>
      <c r="CX1363" s="72"/>
      <c r="CY1363" s="72"/>
      <c r="CZ1363" s="72"/>
      <c r="DA1363" s="72"/>
      <c r="DB1363" s="72"/>
      <c r="DC1363" s="72"/>
      <c r="DD1363" s="72"/>
      <c r="DE1363" s="72"/>
      <c r="DF1363" s="72"/>
      <c r="DG1363" s="72"/>
      <c r="DH1363" s="78">
        <f t="shared" si="676"/>
        <v>97.879934829999996</v>
      </c>
      <c r="DJ1363" s="96">
        <f t="shared" si="677"/>
        <v>2.1200651700000037</v>
      </c>
      <c r="DK1363" s="72"/>
      <c r="DL1363" s="51" t="s">
        <v>827</v>
      </c>
      <c r="DO1363" s="358">
        <v>2.12</v>
      </c>
      <c r="DP1363" s="72">
        <v>0.03</v>
      </c>
      <c r="DQ1363" s="374"/>
      <c r="DR1363" s="72"/>
      <c r="DU1363" s="52"/>
      <c r="DX1363" s="75">
        <f t="shared" si="678"/>
        <v>77.807979880936344</v>
      </c>
      <c r="DY1363" s="51">
        <f t="shared" si="679"/>
        <v>0</v>
      </c>
      <c r="DZ1363" s="75">
        <f t="shared" si="680"/>
        <v>0.1709400402550309</v>
      </c>
      <c r="EA1363" s="51">
        <f t="shared" si="681"/>
        <v>0</v>
      </c>
      <c r="EB1363" s="75">
        <f t="shared" si="682"/>
        <v>12.398148835179402</v>
      </c>
      <c r="EC1363" s="51">
        <f t="shared" si="683"/>
        <v>0</v>
      </c>
      <c r="ED1363" s="75">
        <f t="shared" si="684"/>
        <v>1.2669706024568266</v>
      </c>
      <c r="EE1363" s="51">
        <f t="shared" si="685"/>
        <v>0</v>
      </c>
      <c r="EF1363" s="75">
        <f t="shared" si="686"/>
        <v>5.027659661346344E-2</v>
      </c>
      <c r="EG1363" s="51">
        <f t="shared" si="687"/>
        <v>0</v>
      </c>
      <c r="EH1363" s="75">
        <f t="shared" si="688"/>
        <v>0.1709400402550309</v>
      </c>
      <c r="EI1363" s="51">
        <f t="shared" si="689"/>
        <v>0</v>
      </c>
      <c r="EJ1363" s="75">
        <f t="shared" si="690"/>
        <v>1.1161429581021309</v>
      </c>
      <c r="EK1363" s="51">
        <f t="shared" si="691"/>
        <v>0</v>
      </c>
      <c r="EL1363" s="75">
        <f t="shared" si="692"/>
        <v>3.4087476721300143</v>
      </c>
      <c r="EM1363" s="51">
        <f t="shared" si="693"/>
        <v>0</v>
      </c>
      <c r="EN1363" s="75">
        <f t="shared" si="694"/>
        <v>3.5997980649656718</v>
      </c>
      <c r="EO1363" s="51">
        <f t="shared" si="695"/>
        <v>0</v>
      </c>
      <c r="EP1363" s="75">
        <f t="shared" si="696"/>
        <v>1.0055309106094141E-2</v>
      </c>
      <c r="EQ1363" s="51">
        <f t="shared" si="697"/>
        <v>0</v>
      </c>
      <c r="ER1363" s="51">
        <f t="shared" si="698"/>
        <v>100</v>
      </c>
      <c r="ES1363" s="51">
        <f t="shared" si="699"/>
        <v>0</v>
      </c>
    </row>
    <row r="1364" spans="1:149" x14ac:dyDescent="0.45">
      <c r="A1364" s="78" t="s">
        <v>1475</v>
      </c>
      <c r="B1364" s="174" t="s">
        <v>913</v>
      </c>
      <c r="C1364" s="51" t="s">
        <v>3585</v>
      </c>
      <c r="D1364" s="51" t="s">
        <v>3729</v>
      </c>
      <c r="E1364" s="78" t="s">
        <v>637</v>
      </c>
      <c r="F1364" s="78" t="s">
        <v>2201</v>
      </c>
      <c r="G1364" s="72" t="s">
        <v>3376</v>
      </c>
      <c r="H1364" s="78" t="s">
        <v>1372</v>
      </c>
      <c r="I1364" s="78">
        <v>48</v>
      </c>
      <c r="J1364" s="300">
        <v>50</v>
      </c>
      <c r="K1364" s="78"/>
      <c r="L1364" s="300">
        <v>1000</v>
      </c>
      <c r="M1364" s="72">
        <v>10</v>
      </c>
      <c r="O1364" s="78" t="s">
        <v>1128</v>
      </c>
      <c r="P1364" s="72" t="s">
        <v>1374</v>
      </c>
      <c r="AA1364" s="195"/>
      <c r="AB1364" s="195"/>
      <c r="AC1364" s="195"/>
      <c r="AD1364" s="72"/>
      <c r="AE1364" s="316">
        <v>1</v>
      </c>
      <c r="AF1364" s="195"/>
      <c r="AG1364" s="195">
        <v>0</v>
      </c>
      <c r="AH1364" s="72"/>
      <c r="AR1364" s="53">
        <v>0.96430000000000005</v>
      </c>
      <c r="AT1364" s="77"/>
      <c r="AU1364" s="276">
        <v>500</v>
      </c>
      <c r="AV1364" s="276"/>
      <c r="AW1364" s="276">
        <v>482.15000000000003</v>
      </c>
      <c r="AX1364" s="95"/>
      <c r="AY1364" s="276"/>
      <c r="AZ1364" s="95"/>
      <c r="BB1364" s="80" t="s">
        <v>3412</v>
      </c>
      <c r="BC1364" s="270" t="s">
        <v>1126</v>
      </c>
      <c r="BD1364" s="72">
        <v>75.956100000000006</v>
      </c>
      <c r="BE1364" s="72"/>
      <c r="BF1364" s="72">
        <v>0.16687199999999999</v>
      </c>
      <c r="BG1364" s="72"/>
      <c r="BH1364" s="72">
        <v>12.1031</v>
      </c>
      <c r="BI1364" s="72"/>
      <c r="BJ1364" s="72"/>
      <c r="BK1364" s="72"/>
      <c r="BL1364" s="72"/>
      <c r="BM1364" s="72"/>
      <c r="BN1364" s="72">
        <v>1.23681</v>
      </c>
      <c r="BO1364" s="72"/>
      <c r="BP1364" s="72">
        <v>4.9079900000000003E-2</v>
      </c>
      <c r="BQ1364" s="72"/>
      <c r="BR1364" s="72">
        <v>0.16687199999999999</v>
      </c>
      <c r="BS1364" s="72"/>
      <c r="BT1364" s="72"/>
      <c r="BU1364" s="72"/>
      <c r="BV1364" s="72"/>
      <c r="BW1364" s="72"/>
      <c r="BX1364" s="72">
        <v>1.0895699999999999</v>
      </c>
      <c r="BY1364" s="72"/>
      <c r="BZ1364" s="72">
        <v>3.32762</v>
      </c>
      <c r="CA1364" s="72"/>
      <c r="CB1364" s="72">
        <v>3.5141200000000001</v>
      </c>
      <c r="CC1364" s="72"/>
      <c r="CD1364" s="72">
        <v>9.8159900000000001E-3</v>
      </c>
      <c r="CE1364" s="72"/>
      <c r="CF1364" s="72"/>
      <c r="CG1364" s="72"/>
      <c r="CH1364" s="72"/>
      <c r="CI1364" s="72"/>
      <c r="CJ1364" s="72"/>
      <c r="CK1364" s="72"/>
      <c r="CL1364" s="72"/>
      <c r="CM1364" s="72"/>
      <c r="CN1364" s="72"/>
      <c r="CO1364" s="72"/>
      <c r="CP1364" s="72"/>
      <c r="CQ1364" s="72"/>
      <c r="CR1364" s="72"/>
      <c r="CS1364" s="72"/>
      <c r="CT1364" s="72"/>
      <c r="CU1364" s="72"/>
      <c r="CV1364" s="72"/>
      <c r="CW1364" s="72"/>
      <c r="CX1364" s="72"/>
      <c r="CY1364" s="72"/>
      <c r="CZ1364" s="72"/>
      <c r="DA1364" s="72"/>
      <c r="DB1364" s="72"/>
      <c r="DC1364" s="72"/>
      <c r="DD1364" s="72"/>
      <c r="DE1364" s="72"/>
      <c r="DF1364" s="72"/>
      <c r="DG1364" s="72"/>
      <c r="DH1364" s="78">
        <f t="shared" si="676"/>
        <v>97.619959890000004</v>
      </c>
      <c r="DJ1364" s="96">
        <f t="shared" si="677"/>
        <v>2.3800401099999959</v>
      </c>
      <c r="DK1364" s="72"/>
      <c r="DL1364" s="51" t="s">
        <v>827</v>
      </c>
      <c r="DO1364" s="358">
        <v>2.38</v>
      </c>
      <c r="DP1364" s="72">
        <v>0.04</v>
      </c>
      <c r="DQ1364" s="374"/>
      <c r="DR1364" s="72"/>
      <c r="DU1364" s="52"/>
      <c r="DX1364" s="75">
        <f t="shared" si="678"/>
        <v>77.807960672785313</v>
      </c>
      <c r="DY1364" s="51">
        <f t="shared" si="679"/>
        <v>0</v>
      </c>
      <c r="DZ1364" s="75">
        <f t="shared" si="680"/>
        <v>0.17094045130528068</v>
      </c>
      <c r="EA1364" s="51">
        <f t="shared" si="681"/>
        <v>0</v>
      </c>
      <c r="EB1364" s="75">
        <f t="shared" si="682"/>
        <v>12.398181697306574</v>
      </c>
      <c r="EC1364" s="51">
        <f t="shared" si="683"/>
        <v>0</v>
      </c>
      <c r="ED1364" s="75">
        <f t="shared" si="684"/>
        <v>1.2669642575080553</v>
      </c>
      <c r="EE1364" s="51">
        <f t="shared" si="685"/>
        <v>0</v>
      </c>
      <c r="EF1364" s="75">
        <f t="shared" si="686"/>
        <v>5.0276500887015477E-2</v>
      </c>
      <c r="EG1364" s="51">
        <f t="shared" si="687"/>
        <v>0</v>
      </c>
      <c r="EH1364" s="75">
        <f t="shared" si="688"/>
        <v>0.17094045130528068</v>
      </c>
      <c r="EI1364" s="51">
        <f t="shared" si="689"/>
        <v>0</v>
      </c>
      <c r="EJ1364" s="75">
        <f t="shared" si="690"/>
        <v>1.1161344475328077</v>
      </c>
      <c r="EK1364" s="51">
        <f t="shared" si="691"/>
        <v>0</v>
      </c>
      <c r="EL1364" s="75">
        <f t="shared" si="692"/>
        <v>3.4087496079179136</v>
      </c>
      <c r="EM1364" s="51">
        <f t="shared" si="693"/>
        <v>0</v>
      </c>
      <c r="EN1364" s="75">
        <f t="shared" si="694"/>
        <v>3.5997966030305446</v>
      </c>
      <c r="EO1364" s="51">
        <f t="shared" si="695"/>
        <v>0</v>
      </c>
      <c r="EP1364" s="75">
        <f t="shared" si="696"/>
        <v>1.0055310421209803E-2</v>
      </c>
      <c r="EQ1364" s="51">
        <f t="shared" si="697"/>
        <v>0</v>
      </c>
      <c r="ER1364" s="51">
        <f t="shared" si="698"/>
        <v>100</v>
      </c>
      <c r="ES1364" s="51">
        <f t="shared" si="699"/>
        <v>0</v>
      </c>
    </row>
    <row r="1365" spans="1:149" x14ac:dyDescent="0.45">
      <c r="A1365" s="78" t="s">
        <v>1475</v>
      </c>
      <c r="B1365" s="174" t="s">
        <v>913</v>
      </c>
      <c r="C1365" s="51" t="s">
        <v>3585</v>
      </c>
      <c r="D1365" s="51" t="s">
        <v>3729</v>
      </c>
      <c r="E1365" s="78" t="s">
        <v>637</v>
      </c>
      <c r="F1365" s="78" t="s">
        <v>2202</v>
      </c>
      <c r="G1365" s="72" t="s">
        <v>3376</v>
      </c>
      <c r="H1365" s="78" t="s">
        <v>1372</v>
      </c>
      <c r="I1365" s="78">
        <v>52</v>
      </c>
      <c r="J1365" s="300">
        <v>50</v>
      </c>
      <c r="K1365" s="78"/>
      <c r="L1365" s="300">
        <v>900</v>
      </c>
      <c r="M1365" s="72">
        <v>10</v>
      </c>
      <c r="O1365" s="78" t="s">
        <v>1128</v>
      </c>
      <c r="P1365" s="72" t="s">
        <v>1374</v>
      </c>
      <c r="AA1365" s="195"/>
      <c r="AB1365" s="195"/>
      <c r="AC1365" s="195"/>
      <c r="AD1365" s="72"/>
      <c r="AE1365" s="316">
        <v>1</v>
      </c>
      <c r="AF1365" s="195"/>
      <c r="AG1365" s="195">
        <v>0</v>
      </c>
      <c r="AH1365" s="72"/>
      <c r="AR1365" s="53">
        <v>0.94089999999999996</v>
      </c>
      <c r="AT1365" s="77"/>
      <c r="AU1365" s="276">
        <v>500</v>
      </c>
      <c r="AV1365" s="276"/>
      <c r="AW1365" s="276">
        <v>470.45</v>
      </c>
      <c r="AX1365" s="95"/>
      <c r="AY1365" s="276"/>
      <c r="AZ1365" s="95"/>
      <c r="BB1365" s="80" t="s">
        <v>3412</v>
      </c>
      <c r="BC1365" s="270" t="s">
        <v>1126</v>
      </c>
      <c r="BD1365" s="72">
        <v>75.831599999999995</v>
      </c>
      <c r="BE1365" s="72"/>
      <c r="BF1365" s="72">
        <v>0.166598</v>
      </c>
      <c r="BG1365" s="72"/>
      <c r="BH1365" s="72">
        <v>12.083299999999999</v>
      </c>
      <c r="BI1365" s="72"/>
      <c r="BJ1365" s="72"/>
      <c r="BK1365" s="72"/>
      <c r="BL1365" s="72"/>
      <c r="BM1365" s="72"/>
      <c r="BN1365" s="72">
        <v>1.2347900000000001</v>
      </c>
      <c r="BO1365" s="72"/>
      <c r="BP1365" s="72">
        <v>4.8999500000000001E-2</v>
      </c>
      <c r="BQ1365" s="72"/>
      <c r="BR1365" s="72">
        <v>0.166598</v>
      </c>
      <c r="BS1365" s="72"/>
      <c r="BT1365" s="72"/>
      <c r="BU1365" s="72"/>
      <c r="BV1365" s="72"/>
      <c r="BW1365" s="72"/>
      <c r="BX1365" s="72">
        <v>1.08779</v>
      </c>
      <c r="BY1365" s="72"/>
      <c r="BZ1365" s="72">
        <v>3.3221699999999998</v>
      </c>
      <c r="CA1365" s="72"/>
      <c r="CB1365" s="72">
        <v>3.5083600000000001</v>
      </c>
      <c r="CC1365" s="72"/>
      <c r="CD1365" s="72">
        <v>9.7999000000000003E-3</v>
      </c>
      <c r="CE1365" s="72"/>
      <c r="CF1365" s="72"/>
      <c r="CG1365" s="72"/>
      <c r="CH1365" s="72"/>
      <c r="CI1365" s="72"/>
      <c r="CJ1365" s="72"/>
      <c r="CK1365" s="72"/>
      <c r="CL1365" s="72"/>
      <c r="CM1365" s="72"/>
      <c r="CN1365" s="72"/>
      <c r="CO1365" s="72"/>
      <c r="CP1365" s="72"/>
      <c r="CQ1365" s="72"/>
      <c r="CR1365" s="72"/>
      <c r="CS1365" s="72"/>
      <c r="CT1365" s="72"/>
      <c r="CU1365" s="72"/>
      <c r="CV1365" s="72"/>
      <c r="CW1365" s="72"/>
      <c r="CX1365" s="72"/>
      <c r="CY1365" s="72"/>
      <c r="CZ1365" s="72"/>
      <c r="DA1365" s="72"/>
      <c r="DB1365" s="72"/>
      <c r="DC1365" s="72"/>
      <c r="DD1365" s="72"/>
      <c r="DE1365" s="72"/>
      <c r="DF1365" s="72"/>
      <c r="DG1365" s="72"/>
      <c r="DH1365" s="78">
        <f t="shared" si="676"/>
        <v>97.460005399999972</v>
      </c>
      <c r="DJ1365" s="96">
        <f t="shared" si="677"/>
        <v>2.5399946000000284</v>
      </c>
      <c r="DK1365" s="72"/>
      <c r="DL1365" s="51" t="s">
        <v>827</v>
      </c>
      <c r="DO1365" s="358">
        <v>2.54</v>
      </c>
      <c r="DP1365" s="72">
        <v>0.01</v>
      </c>
      <c r="DQ1365" s="374"/>
      <c r="DR1365" s="72"/>
      <c r="DU1365" s="52"/>
      <c r="DX1365" s="75">
        <f t="shared" si="678"/>
        <v>77.807916887310185</v>
      </c>
      <c r="DY1365" s="51">
        <f t="shared" si="679"/>
        <v>0</v>
      </c>
      <c r="DZ1365" s="75">
        <f t="shared" si="680"/>
        <v>0.17093986329699101</v>
      </c>
      <c r="EA1365" s="51">
        <f t="shared" si="681"/>
        <v>0</v>
      </c>
      <c r="EB1365" s="75">
        <f t="shared" si="682"/>
        <v>12.398213965212856</v>
      </c>
      <c r="EC1365" s="51">
        <f t="shared" si="683"/>
        <v>0</v>
      </c>
      <c r="ED1365" s="75">
        <f t="shared" si="684"/>
        <v>1.2669709948528285</v>
      </c>
      <c r="EE1365" s="51">
        <f t="shared" si="685"/>
        <v>0</v>
      </c>
      <c r="EF1365" s="75">
        <f t="shared" si="686"/>
        <v>5.0276520916343E-2</v>
      </c>
      <c r="EG1365" s="51">
        <f t="shared" si="687"/>
        <v>0</v>
      </c>
      <c r="EH1365" s="75">
        <f t="shared" si="688"/>
        <v>0.17093986329699101</v>
      </c>
      <c r="EI1365" s="51">
        <f t="shared" si="689"/>
        <v>0</v>
      </c>
      <c r="EJ1365" s="75">
        <f t="shared" si="690"/>
        <v>1.1161398930109236</v>
      </c>
      <c r="EK1365" s="51">
        <f t="shared" si="691"/>
        <v>0</v>
      </c>
      <c r="EL1365" s="75">
        <f t="shared" si="692"/>
        <v>3.4087521197695327</v>
      </c>
      <c r="EM1365" s="51">
        <f t="shared" si="693"/>
        <v>0</v>
      </c>
      <c r="EN1365" s="75">
        <f t="shared" si="694"/>
        <v>3.5997945881501061</v>
      </c>
      <c r="EO1365" s="51">
        <f t="shared" si="695"/>
        <v>0</v>
      </c>
      <c r="EP1365" s="75">
        <f t="shared" si="696"/>
        <v>1.0055304183268599E-2</v>
      </c>
      <c r="EQ1365" s="51">
        <f t="shared" si="697"/>
        <v>0</v>
      </c>
      <c r="ER1365" s="51">
        <f t="shared" si="698"/>
        <v>100</v>
      </c>
      <c r="ES1365" s="51">
        <f t="shared" si="699"/>
        <v>0</v>
      </c>
    </row>
    <row r="1366" spans="1:149" x14ac:dyDescent="0.45">
      <c r="A1366" s="78" t="s">
        <v>1475</v>
      </c>
      <c r="B1366" s="174" t="s">
        <v>913</v>
      </c>
      <c r="C1366" s="51" t="s">
        <v>3585</v>
      </c>
      <c r="D1366" s="51" t="s">
        <v>3729</v>
      </c>
      <c r="E1366" s="78" t="s">
        <v>637</v>
      </c>
      <c r="F1366" s="78" t="s">
        <v>2203</v>
      </c>
      <c r="G1366" s="72" t="s">
        <v>3376</v>
      </c>
      <c r="H1366" s="78" t="s">
        <v>1372</v>
      </c>
      <c r="I1366" s="78">
        <v>96</v>
      </c>
      <c r="J1366" s="300">
        <v>50</v>
      </c>
      <c r="K1366" s="78"/>
      <c r="L1366" s="300">
        <v>850</v>
      </c>
      <c r="M1366" s="72">
        <v>10</v>
      </c>
      <c r="O1366" s="78" t="s">
        <v>1128</v>
      </c>
      <c r="P1366" s="72" t="s">
        <v>1374</v>
      </c>
      <c r="AA1366" s="195"/>
      <c r="AB1366" s="195"/>
      <c r="AC1366" s="195"/>
      <c r="AD1366" s="72"/>
      <c r="AE1366" s="316">
        <v>1</v>
      </c>
      <c r="AF1366" s="195"/>
      <c r="AG1366" s="195">
        <v>0</v>
      </c>
      <c r="AH1366" s="72"/>
      <c r="AR1366" s="53">
        <v>0.9254</v>
      </c>
      <c r="AT1366" s="77"/>
      <c r="AU1366" s="276">
        <v>500</v>
      </c>
      <c r="AV1366" s="276"/>
      <c r="AW1366" s="276">
        <v>462.7</v>
      </c>
      <c r="AX1366" s="95"/>
      <c r="AY1366" s="276"/>
      <c r="AZ1366" s="95"/>
      <c r="BB1366" s="80" t="s">
        <v>3412</v>
      </c>
      <c r="BC1366" s="270" t="s">
        <v>1126</v>
      </c>
      <c r="BD1366" s="72">
        <v>75.738299999999995</v>
      </c>
      <c r="BE1366" s="72"/>
      <c r="BF1366" s="72">
        <v>0.16639300000000001</v>
      </c>
      <c r="BG1366" s="72"/>
      <c r="BH1366" s="72">
        <v>12.0684</v>
      </c>
      <c r="BI1366" s="72"/>
      <c r="BJ1366" s="72"/>
      <c r="BK1366" s="72"/>
      <c r="BL1366" s="72"/>
      <c r="BM1366" s="72"/>
      <c r="BN1366" s="72">
        <v>1.2332700000000001</v>
      </c>
      <c r="BO1366" s="72"/>
      <c r="BP1366" s="72">
        <v>4.8939200000000002E-2</v>
      </c>
      <c r="BQ1366" s="72"/>
      <c r="BR1366" s="72">
        <v>0.16639300000000001</v>
      </c>
      <c r="BS1366" s="72"/>
      <c r="BT1366" s="72"/>
      <c r="BU1366" s="72"/>
      <c r="BV1366" s="72"/>
      <c r="BW1366" s="72"/>
      <c r="BX1366" s="72">
        <v>1.0864499999999999</v>
      </c>
      <c r="BY1366" s="72"/>
      <c r="BZ1366" s="72">
        <v>3.3180800000000001</v>
      </c>
      <c r="CA1366" s="72"/>
      <c r="CB1366" s="72">
        <v>3.5040399999999998</v>
      </c>
      <c r="CC1366" s="72"/>
      <c r="CD1366" s="72">
        <v>9.7878300000000008E-3</v>
      </c>
      <c r="CE1366" s="72"/>
      <c r="CF1366" s="72"/>
      <c r="CG1366" s="72"/>
      <c r="CH1366" s="72"/>
      <c r="CI1366" s="72"/>
      <c r="CJ1366" s="72"/>
      <c r="CK1366" s="72"/>
      <c r="CL1366" s="72"/>
      <c r="CM1366" s="72"/>
      <c r="CN1366" s="72"/>
      <c r="CO1366" s="72"/>
      <c r="CP1366" s="72"/>
      <c r="CQ1366" s="72"/>
      <c r="CR1366" s="72"/>
      <c r="CS1366" s="72"/>
      <c r="CT1366" s="72"/>
      <c r="CU1366" s="72"/>
      <c r="CV1366" s="72"/>
      <c r="CW1366" s="72"/>
      <c r="CX1366" s="72"/>
      <c r="CY1366" s="72"/>
      <c r="CZ1366" s="72"/>
      <c r="DA1366" s="72"/>
      <c r="DB1366" s="72"/>
      <c r="DC1366" s="72"/>
      <c r="DD1366" s="72"/>
      <c r="DE1366" s="72"/>
      <c r="DF1366" s="72"/>
      <c r="DG1366" s="72"/>
      <c r="DH1366" s="78">
        <f t="shared" si="676"/>
        <v>97.340053029999993</v>
      </c>
      <c r="DJ1366" s="96">
        <f t="shared" si="677"/>
        <v>2.6599469700000071</v>
      </c>
      <c r="DK1366" s="72"/>
      <c r="DL1366" s="51" t="s">
        <v>827</v>
      </c>
      <c r="DO1366" s="358">
        <v>2.66</v>
      </c>
      <c r="DP1366" s="72">
        <v>0.03</v>
      </c>
      <c r="DQ1366" s="374"/>
      <c r="DR1366" s="72"/>
      <c r="DU1366" s="52"/>
      <c r="DX1366" s="75">
        <f t="shared" si="678"/>
        <v>77.807950214140135</v>
      </c>
      <c r="DY1366" s="51">
        <f t="shared" si="679"/>
        <v>0</v>
      </c>
      <c r="DZ1366" s="75">
        <f t="shared" si="680"/>
        <v>0.1709399109827052</v>
      </c>
      <c r="EA1366" s="51">
        <f t="shared" si="681"/>
        <v>0</v>
      </c>
      <c r="EB1366" s="75">
        <f t="shared" si="682"/>
        <v>12.398185150238767</v>
      </c>
      <c r="EC1366" s="51">
        <f t="shared" si="683"/>
        <v>0</v>
      </c>
      <c r="ED1366" s="75">
        <f t="shared" si="684"/>
        <v>1.2669707500774723</v>
      </c>
      <c r="EE1366" s="51">
        <f t="shared" si="685"/>
        <v>0</v>
      </c>
      <c r="EF1366" s="75">
        <f t="shared" si="686"/>
        <v>5.0276529010023288E-2</v>
      </c>
      <c r="EG1366" s="51">
        <f t="shared" si="687"/>
        <v>0</v>
      </c>
      <c r="EH1366" s="75">
        <f t="shared" si="688"/>
        <v>0.1709399109827052</v>
      </c>
      <c r="EI1366" s="51">
        <f t="shared" si="689"/>
        <v>0</v>
      </c>
      <c r="EJ1366" s="75">
        <f t="shared" si="690"/>
        <v>1.1161386974641962</v>
      </c>
      <c r="EK1366" s="51">
        <f t="shared" si="691"/>
        <v>0</v>
      </c>
      <c r="EL1366" s="75">
        <f t="shared" si="692"/>
        <v>3.4087509680905708</v>
      </c>
      <c r="EM1366" s="51">
        <f t="shared" si="693"/>
        <v>0</v>
      </c>
      <c r="EN1366" s="75">
        <f t="shared" si="694"/>
        <v>3.5997925734846912</v>
      </c>
      <c r="EO1366" s="51">
        <f t="shared" si="695"/>
        <v>0</v>
      </c>
      <c r="EP1366" s="75">
        <f t="shared" si="696"/>
        <v>1.0055295528741301E-2</v>
      </c>
      <c r="EQ1366" s="51">
        <f t="shared" si="697"/>
        <v>0</v>
      </c>
      <c r="ER1366" s="51">
        <f t="shared" si="698"/>
        <v>100</v>
      </c>
      <c r="ES1366" s="51">
        <f t="shared" si="699"/>
        <v>0</v>
      </c>
    </row>
    <row r="1367" spans="1:149" x14ac:dyDescent="0.45">
      <c r="A1367" s="78" t="s">
        <v>1475</v>
      </c>
      <c r="B1367" s="174" t="s">
        <v>913</v>
      </c>
      <c r="C1367" s="51" t="s">
        <v>3585</v>
      </c>
      <c r="D1367" s="51" t="s">
        <v>3729</v>
      </c>
      <c r="E1367" s="78" t="s">
        <v>637</v>
      </c>
      <c r="F1367" s="78" t="s">
        <v>2204</v>
      </c>
      <c r="G1367" s="72" t="s">
        <v>3376</v>
      </c>
      <c r="H1367" s="78" t="s">
        <v>1372</v>
      </c>
      <c r="I1367" s="78">
        <v>24</v>
      </c>
      <c r="J1367" s="300">
        <v>70</v>
      </c>
      <c r="K1367" s="78"/>
      <c r="L1367" s="300">
        <v>1200</v>
      </c>
      <c r="M1367" s="72">
        <v>10</v>
      </c>
      <c r="O1367" s="78" t="s">
        <v>3263</v>
      </c>
      <c r="P1367" s="72" t="s">
        <v>1374</v>
      </c>
      <c r="AA1367" s="195"/>
      <c r="AB1367" s="195"/>
      <c r="AC1367" s="195"/>
      <c r="AD1367" s="72"/>
      <c r="AE1367" s="316">
        <v>1</v>
      </c>
      <c r="AF1367" s="195"/>
      <c r="AG1367" s="195">
        <v>0</v>
      </c>
      <c r="AH1367" s="72"/>
      <c r="AR1367" s="53">
        <v>0.99080000000000001</v>
      </c>
      <c r="AT1367" s="77"/>
      <c r="AU1367" s="276">
        <v>700</v>
      </c>
      <c r="AV1367" s="276"/>
      <c r="AW1367" s="276">
        <v>693.56000000000006</v>
      </c>
      <c r="AX1367" s="95"/>
      <c r="AY1367" s="276"/>
      <c r="AZ1367" s="95"/>
      <c r="BB1367" s="80" t="s">
        <v>3412</v>
      </c>
      <c r="BC1367" s="270" t="s">
        <v>1126</v>
      </c>
      <c r="BD1367" s="72">
        <v>75.722700000000003</v>
      </c>
      <c r="BE1367" s="72"/>
      <c r="BF1367" s="72">
        <v>0.16635900000000001</v>
      </c>
      <c r="BG1367" s="72"/>
      <c r="BH1367" s="72">
        <v>12.065899999999999</v>
      </c>
      <c r="BI1367" s="72"/>
      <c r="BJ1367" s="72"/>
      <c r="BK1367" s="72"/>
      <c r="BL1367" s="72"/>
      <c r="BM1367" s="72"/>
      <c r="BN1367" s="72">
        <v>1.2330099999999999</v>
      </c>
      <c r="BO1367" s="72"/>
      <c r="BP1367" s="72">
        <v>4.8929100000000003E-2</v>
      </c>
      <c r="BQ1367" s="72"/>
      <c r="BR1367" s="72">
        <v>0.16635900000000001</v>
      </c>
      <c r="BS1367" s="72"/>
      <c r="BT1367" s="72"/>
      <c r="BU1367" s="72"/>
      <c r="BV1367" s="72"/>
      <c r="BW1367" s="72"/>
      <c r="BX1367" s="72">
        <v>1.08623</v>
      </c>
      <c r="BY1367" s="72"/>
      <c r="BZ1367" s="72">
        <v>3.3173900000000001</v>
      </c>
      <c r="CA1367" s="72"/>
      <c r="CB1367" s="72">
        <v>3.50332</v>
      </c>
      <c r="CC1367" s="72"/>
      <c r="CD1367" s="72">
        <v>9.7858200000000006E-3</v>
      </c>
      <c r="CE1367" s="72"/>
      <c r="CF1367" s="72"/>
      <c r="CG1367" s="72"/>
      <c r="CH1367" s="72"/>
      <c r="CI1367" s="72"/>
      <c r="CJ1367" s="72"/>
      <c r="CK1367" s="72"/>
      <c r="CL1367" s="72"/>
      <c r="CM1367" s="72"/>
      <c r="CN1367" s="72"/>
      <c r="CO1367" s="72"/>
      <c r="CP1367" s="72"/>
      <c r="CQ1367" s="72"/>
      <c r="CR1367" s="72"/>
      <c r="CS1367" s="72"/>
      <c r="CT1367" s="72"/>
      <c r="CU1367" s="72"/>
      <c r="CV1367" s="72"/>
      <c r="CW1367" s="72"/>
      <c r="CX1367" s="72"/>
      <c r="CY1367" s="72"/>
      <c r="CZ1367" s="72"/>
      <c r="DA1367" s="72"/>
      <c r="DB1367" s="72"/>
      <c r="DC1367" s="72"/>
      <c r="DD1367" s="72"/>
      <c r="DE1367" s="72"/>
      <c r="DF1367" s="72"/>
      <c r="DG1367" s="72"/>
      <c r="DH1367" s="78">
        <f t="shared" si="676"/>
        <v>97.319982920000001</v>
      </c>
      <c r="DJ1367" s="96">
        <f t="shared" si="677"/>
        <v>2.6800170799999989</v>
      </c>
      <c r="DK1367" s="72"/>
      <c r="DL1367" s="51" t="s">
        <v>827</v>
      </c>
      <c r="DO1367" s="358">
        <v>2.68</v>
      </c>
      <c r="DP1367" s="72">
        <v>0.06</v>
      </c>
      <c r="DQ1367" s="374"/>
      <c r="DR1367" s="72"/>
      <c r="DU1367" s="52"/>
      <c r="DX1367" s="75">
        <f t="shared" si="678"/>
        <v>77.80796679983635</v>
      </c>
      <c r="DY1367" s="51">
        <f t="shared" si="679"/>
        <v>0</v>
      </c>
      <c r="DZ1367" s="75">
        <f t="shared" si="680"/>
        <v>0.17094022728790673</v>
      </c>
      <c r="EA1367" s="51">
        <f t="shared" si="681"/>
        <v>0</v>
      </c>
      <c r="EB1367" s="75">
        <f t="shared" si="682"/>
        <v>12.398173158249048</v>
      </c>
      <c r="EC1367" s="51">
        <f t="shared" si="683"/>
        <v>0</v>
      </c>
      <c r="ED1367" s="75">
        <f t="shared" si="684"/>
        <v>1.2669648750489113</v>
      </c>
      <c r="EE1367" s="51">
        <f t="shared" si="685"/>
        <v>0</v>
      </c>
      <c r="EF1367" s="75">
        <f t="shared" si="686"/>
        <v>5.0276519304592579E-2</v>
      </c>
      <c r="EG1367" s="51">
        <f t="shared" si="687"/>
        <v>0</v>
      </c>
      <c r="EH1367" s="75">
        <f t="shared" si="688"/>
        <v>0.17094022728790673</v>
      </c>
      <c r="EI1367" s="51">
        <f t="shared" si="689"/>
        <v>0</v>
      </c>
      <c r="EJ1367" s="75">
        <f t="shared" si="690"/>
        <v>1.1161428181639883</v>
      </c>
      <c r="EK1367" s="51">
        <f t="shared" si="691"/>
        <v>0</v>
      </c>
      <c r="EL1367" s="75">
        <f t="shared" si="692"/>
        <v>3.408744946787543</v>
      </c>
      <c r="EM1367" s="51">
        <f t="shared" si="693"/>
        <v>0</v>
      </c>
      <c r="EN1367" s="75">
        <f t="shared" si="694"/>
        <v>3.5997951241728394</v>
      </c>
      <c r="EO1367" s="51">
        <f t="shared" si="695"/>
        <v>0</v>
      </c>
      <c r="EP1367" s="75">
        <f t="shared" si="696"/>
        <v>1.0055303860918515E-2</v>
      </c>
      <c r="EQ1367" s="51">
        <f t="shared" si="697"/>
        <v>0</v>
      </c>
      <c r="ER1367" s="51">
        <f t="shared" si="698"/>
        <v>100</v>
      </c>
      <c r="ES1367" s="51">
        <f t="shared" si="699"/>
        <v>0</v>
      </c>
    </row>
    <row r="1368" spans="1:149" x14ac:dyDescent="0.45">
      <c r="A1368" s="78" t="s">
        <v>1475</v>
      </c>
      <c r="B1368" s="174" t="s">
        <v>913</v>
      </c>
      <c r="C1368" s="51" t="s">
        <v>3585</v>
      </c>
      <c r="D1368" s="51" t="s">
        <v>3729</v>
      </c>
      <c r="E1368" s="78" t="s">
        <v>637</v>
      </c>
      <c r="F1368" s="78" t="s">
        <v>2205</v>
      </c>
      <c r="G1368" s="72" t="s">
        <v>3376</v>
      </c>
      <c r="H1368" s="78" t="s">
        <v>1372</v>
      </c>
      <c r="I1368" s="78">
        <v>48</v>
      </c>
      <c r="J1368" s="300">
        <v>70</v>
      </c>
      <c r="K1368" s="78"/>
      <c r="L1368" s="300">
        <v>1000</v>
      </c>
      <c r="M1368" s="72">
        <v>10</v>
      </c>
      <c r="O1368" s="78" t="s">
        <v>3263</v>
      </c>
      <c r="P1368" s="72" t="s">
        <v>1374</v>
      </c>
      <c r="AA1368" s="195"/>
      <c r="AB1368" s="195"/>
      <c r="AC1368" s="195"/>
      <c r="AD1368" s="72"/>
      <c r="AE1368" s="316">
        <v>1</v>
      </c>
      <c r="AF1368" s="195"/>
      <c r="AG1368" s="195">
        <v>0</v>
      </c>
      <c r="AH1368" s="72"/>
      <c r="AR1368" s="53">
        <v>0.95309999999999995</v>
      </c>
      <c r="AT1368" s="77"/>
      <c r="AU1368" s="276">
        <v>700</v>
      </c>
      <c r="AV1368" s="276"/>
      <c r="AW1368" s="276">
        <v>667.17</v>
      </c>
      <c r="AX1368" s="95"/>
      <c r="AY1368" s="276"/>
      <c r="AZ1368" s="95"/>
      <c r="BB1368" s="80" t="s">
        <v>3412</v>
      </c>
      <c r="BC1368" s="270" t="s">
        <v>1126</v>
      </c>
      <c r="BD1368" s="72">
        <v>75.512600000000006</v>
      </c>
      <c r="BE1368" s="72"/>
      <c r="BF1368" s="72">
        <v>0.16589699999999999</v>
      </c>
      <c r="BG1368" s="72"/>
      <c r="BH1368" s="72">
        <v>12.032400000000001</v>
      </c>
      <c r="BI1368" s="72"/>
      <c r="BJ1368" s="72"/>
      <c r="BK1368" s="72"/>
      <c r="BL1368" s="72"/>
      <c r="BM1368" s="72"/>
      <c r="BN1368" s="72">
        <v>1.22959</v>
      </c>
      <c r="BO1368" s="72"/>
      <c r="BP1368" s="72">
        <v>4.8793400000000001E-2</v>
      </c>
      <c r="BQ1368" s="72"/>
      <c r="BR1368" s="72">
        <v>0.16589699999999999</v>
      </c>
      <c r="BS1368" s="72"/>
      <c r="BT1368" s="72"/>
      <c r="BU1368" s="72"/>
      <c r="BV1368" s="72"/>
      <c r="BW1368" s="72"/>
      <c r="BX1368" s="72">
        <v>1.08321</v>
      </c>
      <c r="BY1368" s="72"/>
      <c r="BZ1368" s="72">
        <v>3.3081900000000002</v>
      </c>
      <c r="CA1368" s="72"/>
      <c r="CB1368" s="72">
        <v>3.4935999999999998</v>
      </c>
      <c r="CC1368" s="72"/>
      <c r="CD1368" s="72">
        <v>9.7586700000000005E-3</v>
      </c>
      <c r="CE1368" s="72"/>
      <c r="CF1368" s="72"/>
      <c r="CG1368" s="72"/>
      <c r="CH1368" s="72"/>
      <c r="CI1368" s="72"/>
      <c r="CJ1368" s="72"/>
      <c r="CK1368" s="72"/>
      <c r="CL1368" s="72"/>
      <c r="CM1368" s="72"/>
      <c r="CN1368" s="72"/>
      <c r="CO1368" s="72"/>
      <c r="CP1368" s="72"/>
      <c r="CQ1368" s="72"/>
      <c r="CR1368" s="72"/>
      <c r="CS1368" s="72"/>
      <c r="CT1368" s="72"/>
      <c r="CU1368" s="72"/>
      <c r="CV1368" s="72"/>
      <c r="CW1368" s="72"/>
      <c r="CX1368" s="72"/>
      <c r="CY1368" s="72"/>
      <c r="CZ1368" s="72"/>
      <c r="DA1368" s="72"/>
      <c r="DB1368" s="72"/>
      <c r="DC1368" s="72"/>
      <c r="DD1368" s="72"/>
      <c r="DE1368" s="72"/>
      <c r="DF1368" s="72"/>
      <c r="DG1368" s="72"/>
      <c r="DH1368" s="78">
        <f t="shared" si="676"/>
        <v>97.049936069999987</v>
      </c>
      <c r="DJ1368" s="96">
        <f t="shared" si="677"/>
        <v>2.9500639300000131</v>
      </c>
      <c r="DK1368" s="72"/>
      <c r="DL1368" s="51" t="s">
        <v>827</v>
      </c>
      <c r="DO1368" s="358">
        <v>2.95</v>
      </c>
      <c r="DP1368" s="72">
        <v>0.15</v>
      </c>
      <c r="DQ1368" s="374"/>
      <c r="DR1368" s="72"/>
      <c r="DU1368" s="52"/>
      <c r="DX1368" s="75">
        <f t="shared" si="678"/>
        <v>77.807985309268446</v>
      </c>
      <c r="DY1368" s="51">
        <f t="shared" si="679"/>
        <v>0</v>
      </c>
      <c r="DZ1368" s="75">
        <f t="shared" si="680"/>
        <v>0.17093983439653387</v>
      </c>
      <c r="EA1368" s="51">
        <f t="shared" si="681"/>
        <v>0</v>
      </c>
      <c r="EB1368" s="75">
        <f t="shared" si="682"/>
        <v>12.398153453003097</v>
      </c>
      <c r="EC1368" s="51">
        <f t="shared" si="683"/>
        <v>0</v>
      </c>
      <c r="ED1368" s="75">
        <f t="shared" si="684"/>
        <v>1.2669663163024896</v>
      </c>
      <c r="EE1368" s="51">
        <f t="shared" si="685"/>
        <v>0</v>
      </c>
      <c r="EF1368" s="75">
        <f t="shared" si="686"/>
        <v>5.0276591593843387E-2</v>
      </c>
      <c r="EG1368" s="51">
        <f t="shared" si="687"/>
        <v>0</v>
      </c>
      <c r="EH1368" s="75">
        <f t="shared" si="688"/>
        <v>0.17093983439653387</v>
      </c>
      <c r="EI1368" s="51">
        <f t="shared" si="689"/>
        <v>0</v>
      </c>
      <c r="EJ1368" s="75">
        <f t="shared" si="690"/>
        <v>1.1161367476004358</v>
      </c>
      <c r="EK1368" s="51">
        <f t="shared" si="691"/>
        <v>0</v>
      </c>
      <c r="EL1368" s="75">
        <f t="shared" si="692"/>
        <v>3.4087503134611805</v>
      </c>
      <c r="EM1368" s="51">
        <f t="shared" si="693"/>
        <v>0</v>
      </c>
      <c r="EN1368" s="75">
        <f t="shared" si="694"/>
        <v>3.5997962919626683</v>
      </c>
      <c r="EO1368" s="51">
        <f t="shared" si="695"/>
        <v>0</v>
      </c>
      <c r="EP1368" s="75">
        <f t="shared" si="696"/>
        <v>1.0055308014794864E-2</v>
      </c>
      <c r="EQ1368" s="51">
        <f t="shared" si="697"/>
        <v>0</v>
      </c>
      <c r="ER1368" s="51">
        <f t="shared" si="698"/>
        <v>100</v>
      </c>
      <c r="ES1368" s="51">
        <f t="shared" si="699"/>
        <v>0</v>
      </c>
    </row>
    <row r="1369" spans="1:149" x14ac:dyDescent="0.45">
      <c r="A1369" s="78" t="s">
        <v>1475</v>
      </c>
      <c r="B1369" s="174" t="s">
        <v>913</v>
      </c>
      <c r="C1369" s="51" t="s">
        <v>3585</v>
      </c>
      <c r="D1369" s="51" t="s">
        <v>3729</v>
      </c>
      <c r="E1369" s="78" t="s">
        <v>637</v>
      </c>
      <c r="F1369" s="78" t="s">
        <v>2206</v>
      </c>
      <c r="G1369" s="72" t="s">
        <v>3376</v>
      </c>
      <c r="H1369" s="78" t="s">
        <v>1372</v>
      </c>
      <c r="I1369" s="78">
        <v>87</v>
      </c>
      <c r="J1369" s="300">
        <v>70</v>
      </c>
      <c r="K1369" s="78"/>
      <c r="L1369" s="300">
        <v>850</v>
      </c>
      <c r="M1369" s="72">
        <v>10</v>
      </c>
      <c r="O1369" s="78" t="s">
        <v>1128</v>
      </c>
      <c r="P1369" s="72" t="s">
        <v>1374</v>
      </c>
      <c r="AA1369" s="195"/>
      <c r="AB1369" s="195"/>
      <c r="AC1369" s="195"/>
      <c r="AD1369" s="72"/>
      <c r="AE1369" s="316">
        <v>1</v>
      </c>
      <c r="AF1369" s="195"/>
      <c r="AG1369" s="195">
        <v>0</v>
      </c>
      <c r="AH1369" s="72"/>
      <c r="AR1369" s="53">
        <v>0.90090000000000003</v>
      </c>
      <c r="AT1369" s="77"/>
      <c r="AU1369" s="276">
        <v>700</v>
      </c>
      <c r="AV1369" s="276"/>
      <c r="AW1369" s="276">
        <v>630.63</v>
      </c>
      <c r="AX1369" s="95"/>
      <c r="AY1369" s="276"/>
      <c r="AZ1369" s="95"/>
      <c r="BB1369" s="80" t="s">
        <v>3412</v>
      </c>
      <c r="BC1369" s="270" t="s">
        <v>1126</v>
      </c>
      <c r="BD1369" s="72">
        <v>75.287000000000006</v>
      </c>
      <c r="BE1369" s="72"/>
      <c r="BF1369" s="72">
        <v>0.16540199999999999</v>
      </c>
      <c r="BG1369" s="72"/>
      <c r="BH1369" s="72">
        <v>11.996499999999999</v>
      </c>
      <c r="BI1369" s="72"/>
      <c r="BJ1369" s="72"/>
      <c r="BK1369" s="72"/>
      <c r="BL1369" s="72"/>
      <c r="BM1369" s="72"/>
      <c r="BN1369" s="72">
        <v>1.2259199999999999</v>
      </c>
      <c r="BO1369" s="72"/>
      <c r="BP1369" s="72">
        <v>4.8647599999999999E-2</v>
      </c>
      <c r="BQ1369" s="72"/>
      <c r="BR1369" s="72">
        <v>0.16540199999999999</v>
      </c>
      <c r="BS1369" s="72"/>
      <c r="BT1369" s="72"/>
      <c r="BU1369" s="72"/>
      <c r="BV1369" s="72"/>
      <c r="BW1369" s="72"/>
      <c r="BX1369" s="72">
        <v>1.0799799999999999</v>
      </c>
      <c r="BY1369" s="72"/>
      <c r="BZ1369" s="72">
        <v>3.2982999999999998</v>
      </c>
      <c r="CA1369" s="72"/>
      <c r="CB1369" s="72">
        <v>3.4831699999999999</v>
      </c>
      <c r="CC1369" s="72"/>
      <c r="CD1369" s="72">
        <v>9.7295100000000002E-3</v>
      </c>
      <c r="CE1369" s="72"/>
      <c r="CF1369" s="72"/>
      <c r="CG1369" s="72"/>
      <c r="CH1369" s="72"/>
      <c r="CI1369" s="72"/>
      <c r="CJ1369" s="72"/>
      <c r="CK1369" s="72"/>
      <c r="CL1369" s="72"/>
      <c r="CM1369" s="72"/>
      <c r="CN1369" s="72"/>
      <c r="CO1369" s="72"/>
      <c r="CP1369" s="72"/>
      <c r="CQ1369" s="72"/>
      <c r="CR1369" s="72"/>
      <c r="CS1369" s="72"/>
      <c r="CT1369" s="72"/>
      <c r="CU1369" s="72"/>
      <c r="CV1369" s="72"/>
      <c r="CW1369" s="72"/>
      <c r="CX1369" s="72"/>
      <c r="CY1369" s="72"/>
      <c r="CZ1369" s="72"/>
      <c r="DA1369" s="72"/>
      <c r="DB1369" s="72"/>
      <c r="DC1369" s="72"/>
      <c r="DD1369" s="72"/>
      <c r="DE1369" s="72"/>
      <c r="DF1369" s="72"/>
      <c r="DG1369" s="72"/>
      <c r="DH1369" s="78">
        <f t="shared" si="676"/>
        <v>96.760051110000006</v>
      </c>
      <c r="DJ1369" s="96">
        <f t="shared" si="677"/>
        <v>3.2399488899999938</v>
      </c>
      <c r="DK1369" s="72"/>
      <c r="DL1369" s="51" t="s">
        <v>827</v>
      </c>
      <c r="DO1369" s="358">
        <v>3.24</v>
      </c>
      <c r="DP1369" s="72">
        <v>0.03</v>
      </c>
      <c r="DQ1369" s="374"/>
      <c r="DR1369" s="72"/>
      <c r="DU1369" s="52"/>
      <c r="DX1369" s="75">
        <f t="shared" si="678"/>
        <v>77.807937404261267</v>
      </c>
      <c r="DY1369" s="51">
        <f t="shared" si="679"/>
        <v>0</v>
      </c>
      <c r="DZ1369" s="75">
        <f t="shared" si="680"/>
        <v>0.17094038097599346</v>
      </c>
      <c r="EA1369" s="51">
        <f t="shared" si="681"/>
        <v>0</v>
      </c>
      <c r="EB1369" s="75">
        <f t="shared" si="682"/>
        <v>12.398195187352664</v>
      </c>
      <c r="EC1369" s="51">
        <f t="shared" si="683"/>
        <v>0</v>
      </c>
      <c r="ED1369" s="75">
        <f t="shared" si="684"/>
        <v>1.2669691530095759</v>
      </c>
      <c r="EE1369" s="51">
        <f t="shared" si="685"/>
        <v>0</v>
      </c>
      <c r="EF1369" s="75">
        <f t="shared" si="686"/>
        <v>5.0276534005439716E-2</v>
      </c>
      <c r="EG1369" s="51">
        <f t="shared" si="687"/>
        <v>0</v>
      </c>
      <c r="EH1369" s="75">
        <f t="shared" si="688"/>
        <v>0.17094038097599346</v>
      </c>
      <c r="EI1369" s="51">
        <f t="shared" si="689"/>
        <v>0</v>
      </c>
      <c r="EJ1369" s="75">
        <f t="shared" si="690"/>
        <v>1.1161424447494794</v>
      </c>
      <c r="EK1369" s="51">
        <f t="shared" si="691"/>
        <v>0</v>
      </c>
      <c r="EL1369" s="75">
        <f t="shared" si="692"/>
        <v>3.4087414818026338</v>
      </c>
      <c r="EM1369" s="51">
        <f t="shared" si="693"/>
        <v>0</v>
      </c>
      <c r="EN1369" s="75">
        <f t="shared" si="694"/>
        <v>3.5998017364007149</v>
      </c>
      <c r="EO1369" s="51">
        <f t="shared" si="695"/>
        <v>0</v>
      </c>
      <c r="EP1369" s="75">
        <f t="shared" si="696"/>
        <v>1.0055296466244291E-2</v>
      </c>
      <c r="EQ1369" s="51">
        <f t="shared" si="697"/>
        <v>0</v>
      </c>
      <c r="ER1369" s="51">
        <f t="shared" si="698"/>
        <v>100</v>
      </c>
      <c r="ES1369" s="51">
        <f t="shared" si="699"/>
        <v>0</v>
      </c>
    </row>
    <row r="1370" spans="1:149" x14ac:dyDescent="0.45">
      <c r="A1370" s="78" t="s">
        <v>1475</v>
      </c>
      <c r="B1370" s="174" t="s">
        <v>913</v>
      </c>
      <c r="C1370" s="51" t="s">
        <v>3585</v>
      </c>
      <c r="D1370" s="51" t="s">
        <v>3729</v>
      </c>
      <c r="E1370" s="78" t="s">
        <v>637</v>
      </c>
      <c r="F1370" s="78" t="s">
        <v>2207</v>
      </c>
      <c r="G1370" s="72" t="s">
        <v>3376</v>
      </c>
      <c r="H1370" s="78" t="s">
        <v>1372</v>
      </c>
      <c r="I1370" s="78">
        <v>24</v>
      </c>
      <c r="J1370" s="300">
        <v>97</v>
      </c>
      <c r="K1370" s="78"/>
      <c r="L1370" s="300">
        <v>1200</v>
      </c>
      <c r="M1370" s="72">
        <v>10</v>
      </c>
      <c r="O1370" s="78" t="s">
        <v>1128</v>
      </c>
      <c r="P1370" s="72" t="s">
        <v>1374</v>
      </c>
      <c r="AA1370" s="195"/>
      <c r="AB1370" s="195"/>
      <c r="AC1370" s="195"/>
      <c r="AD1370" s="72"/>
      <c r="AE1370" s="316">
        <v>1</v>
      </c>
      <c r="AF1370" s="195"/>
      <c r="AG1370" s="195">
        <v>0</v>
      </c>
      <c r="AH1370" s="72"/>
      <c r="AR1370" s="53">
        <v>0.99060000000000004</v>
      </c>
      <c r="AT1370" s="77"/>
      <c r="AU1370" s="276">
        <v>970</v>
      </c>
      <c r="AV1370" s="276"/>
      <c r="AW1370" s="276">
        <v>960.88200000000006</v>
      </c>
      <c r="AX1370" s="95"/>
      <c r="AY1370" s="276"/>
      <c r="AZ1370" s="95"/>
      <c r="BB1370" s="80" t="s">
        <v>3412</v>
      </c>
      <c r="BC1370" s="270" t="s">
        <v>1126</v>
      </c>
      <c r="BD1370" s="72">
        <v>75.310299999999998</v>
      </c>
      <c r="BE1370" s="72"/>
      <c r="BF1370" s="72">
        <v>0.16545299999999999</v>
      </c>
      <c r="BG1370" s="72"/>
      <c r="BH1370" s="72">
        <v>12.0002</v>
      </c>
      <c r="BI1370" s="72"/>
      <c r="BJ1370" s="72"/>
      <c r="BK1370" s="72"/>
      <c r="BL1370" s="72"/>
      <c r="BM1370" s="72"/>
      <c r="BN1370" s="72">
        <v>1.2262999999999999</v>
      </c>
      <c r="BO1370" s="72"/>
      <c r="BP1370" s="72">
        <v>4.86626E-2</v>
      </c>
      <c r="BQ1370" s="72"/>
      <c r="BR1370" s="72">
        <v>0.16545299999999999</v>
      </c>
      <c r="BS1370" s="72"/>
      <c r="BT1370" s="72"/>
      <c r="BU1370" s="72"/>
      <c r="BV1370" s="72"/>
      <c r="BW1370" s="72"/>
      <c r="BX1370" s="72">
        <v>1.0803100000000001</v>
      </c>
      <c r="BY1370" s="72"/>
      <c r="BZ1370" s="72">
        <v>3.2993299999999999</v>
      </c>
      <c r="CA1370" s="72"/>
      <c r="CB1370" s="72">
        <v>3.4842499999999998</v>
      </c>
      <c r="CC1370" s="72"/>
      <c r="CD1370" s="72">
        <v>9.7325299999999997E-3</v>
      </c>
      <c r="CE1370" s="72"/>
      <c r="CF1370" s="72"/>
      <c r="CG1370" s="72"/>
      <c r="CH1370" s="72"/>
      <c r="CI1370" s="72"/>
      <c r="CJ1370" s="72"/>
      <c r="CK1370" s="72"/>
      <c r="CL1370" s="72"/>
      <c r="CM1370" s="72"/>
      <c r="CN1370" s="72"/>
      <c r="CO1370" s="72"/>
      <c r="CP1370" s="72"/>
      <c r="CQ1370" s="72"/>
      <c r="CR1370" s="72"/>
      <c r="CS1370" s="72"/>
      <c r="CT1370" s="72"/>
      <c r="CU1370" s="72"/>
      <c r="CV1370" s="72"/>
      <c r="CW1370" s="72"/>
      <c r="CX1370" s="72"/>
      <c r="CY1370" s="72"/>
      <c r="CZ1370" s="72"/>
      <c r="DA1370" s="72"/>
      <c r="DB1370" s="72"/>
      <c r="DC1370" s="72"/>
      <c r="DD1370" s="72"/>
      <c r="DE1370" s="72"/>
      <c r="DF1370" s="72"/>
      <c r="DG1370" s="72"/>
      <c r="DH1370" s="78">
        <f t="shared" si="676"/>
        <v>96.78999112999999</v>
      </c>
      <c r="DJ1370" s="96">
        <f t="shared" si="677"/>
        <v>3.21000887000001</v>
      </c>
      <c r="DK1370" s="72"/>
      <c r="DL1370" s="51" t="s">
        <v>827</v>
      </c>
      <c r="DO1370" s="358">
        <v>3.21</v>
      </c>
      <c r="DP1370" s="72">
        <v>0.04</v>
      </c>
      <c r="DQ1370" s="374"/>
      <c r="DR1370" s="72"/>
      <c r="DU1370" s="52"/>
      <c r="DX1370" s="75">
        <f t="shared" si="678"/>
        <v>77.807941834450304</v>
      </c>
      <c r="DY1370" s="51">
        <f t="shared" si="679"/>
        <v>0</v>
      </c>
      <c r="DZ1370" s="75">
        <f t="shared" si="680"/>
        <v>0.17094019543588734</v>
      </c>
      <c r="EA1370" s="51">
        <f t="shared" si="681"/>
        <v>0</v>
      </c>
      <c r="EB1370" s="75">
        <f t="shared" si="682"/>
        <v>12.39818276652424</v>
      </c>
      <c r="EC1370" s="51">
        <f t="shared" si="683"/>
        <v>0</v>
      </c>
      <c r="ED1370" s="75">
        <f t="shared" si="684"/>
        <v>1.2669698443849833</v>
      </c>
      <c r="EE1370" s="51">
        <f t="shared" si="685"/>
        <v>0</v>
      </c>
      <c r="EF1370" s="75">
        <f t="shared" si="686"/>
        <v>5.0276479449864381E-2</v>
      </c>
      <c r="EG1370" s="51">
        <f t="shared" si="687"/>
        <v>0</v>
      </c>
      <c r="EH1370" s="75">
        <f t="shared" si="688"/>
        <v>0.17094019543588734</v>
      </c>
      <c r="EI1370" s="51">
        <f t="shared" si="689"/>
        <v>0</v>
      </c>
      <c r="EJ1370" s="75">
        <f t="shared" si="690"/>
        <v>1.1161381330730991</v>
      </c>
      <c r="EK1370" s="51">
        <f t="shared" si="691"/>
        <v>0</v>
      </c>
      <c r="EL1370" s="75">
        <f t="shared" si="692"/>
        <v>3.408751216402762</v>
      </c>
      <c r="EM1370" s="51">
        <f t="shared" si="693"/>
        <v>0</v>
      </c>
      <c r="EN1370" s="75">
        <f t="shared" si="694"/>
        <v>3.5998040286213633</v>
      </c>
      <c r="EO1370" s="51">
        <f t="shared" si="695"/>
        <v>0</v>
      </c>
      <c r="EP1370" s="75">
        <f t="shared" si="696"/>
        <v>1.0055306221619653E-2</v>
      </c>
      <c r="EQ1370" s="51">
        <f t="shared" si="697"/>
        <v>0</v>
      </c>
      <c r="ER1370" s="51">
        <f t="shared" si="698"/>
        <v>100</v>
      </c>
      <c r="ES1370" s="51">
        <f t="shared" si="699"/>
        <v>0</v>
      </c>
    </row>
    <row r="1371" spans="1:149" x14ac:dyDescent="0.45">
      <c r="A1371" s="78" t="s">
        <v>1475</v>
      </c>
      <c r="B1371" s="174" t="s">
        <v>913</v>
      </c>
      <c r="C1371" s="51" t="s">
        <v>3585</v>
      </c>
      <c r="D1371" s="51" t="s">
        <v>3729</v>
      </c>
      <c r="E1371" s="78" t="s">
        <v>637</v>
      </c>
      <c r="F1371" s="78" t="s">
        <v>2208</v>
      </c>
      <c r="G1371" s="72" t="s">
        <v>3376</v>
      </c>
      <c r="H1371" s="78" t="s">
        <v>1372</v>
      </c>
      <c r="I1371" s="78">
        <v>24</v>
      </c>
      <c r="J1371" s="300">
        <v>100</v>
      </c>
      <c r="K1371" s="78"/>
      <c r="L1371" s="300">
        <v>1200</v>
      </c>
      <c r="M1371" s="72">
        <v>10</v>
      </c>
      <c r="O1371" s="78" t="s">
        <v>3263</v>
      </c>
      <c r="P1371" s="72" t="s">
        <v>1374</v>
      </c>
      <c r="AA1371" s="195"/>
      <c r="AB1371" s="195"/>
      <c r="AC1371" s="195"/>
      <c r="AD1371" s="72"/>
      <c r="AE1371" s="316">
        <v>1</v>
      </c>
      <c r="AF1371" s="195"/>
      <c r="AG1371" s="195">
        <v>0</v>
      </c>
      <c r="AH1371" s="72"/>
      <c r="AR1371" s="53">
        <v>0.99070000000000003</v>
      </c>
      <c r="AT1371" s="77"/>
      <c r="AU1371" s="276">
        <v>1000</v>
      </c>
      <c r="AV1371" s="276"/>
      <c r="AW1371" s="276">
        <v>990.7</v>
      </c>
      <c r="AX1371" s="95"/>
      <c r="AY1371" s="276"/>
      <c r="AZ1371" s="95"/>
      <c r="BB1371" s="80" t="s">
        <v>3412</v>
      </c>
      <c r="BC1371" s="270" t="s">
        <v>1126</v>
      </c>
      <c r="BD1371" s="72">
        <v>75.209199999999996</v>
      </c>
      <c r="BE1371" s="72"/>
      <c r="BF1371" s="72">
        <v>0.16523099999999999</v>
      </c>
      <c r="BG1371" s="72"/>
      <c r="BH1371" s="72">
        <v>11.9841</v>
      </c>
      <c r="BI1371" s="72"/>
      <c r="BJ1371" s="72"/>
      <c r="BK1371" s="72"/>
      <c r="BL1371" s="72"/>
      <c r="BM1371" s="72"/>
      <c r="BN1371" s="72">
        <v>1.22465</v>
      </c>
      <c r="BO1371" s="72"/>
      <c r="BP1371" s="72">
        <v>4.8597300000000003E-2</v>
      </c>
      <c r="BQ1371" s="72"/>
      <c r="BR1371" s="72">
        <v>0.16523099999999999</v>
      </c>
      <c r="BS1371" s="72"/>
      <c r="BT1371" s="72"/>
      <c r="BU1371" s="72"/>
      <c r="BV1371" s="72"/>
      <c r="BW1371" s="72"/>
      <c r="BX1371" s="72">
        <v>1.0788599999999999</v>
      </c>
      <c r="BY1371" s="72"/>
      <c r="BZ1371" s="72">
        <v>3.2949000000000002</v>
      </c>
      <c r="CA1371" s="72"/>
      <c r="CB1371" s="72">
        <v>3.4795699999999998</v>
      </c>
      <c r="CC1371" s="72"/>
      <c r="CD1371" s="72">
        <v>9.7194599999999992E-3</v>
      </c>
      <c r="CE1371" s="72"/>
      <c r="CF1371" s="72"/>
      <c r="CG1371" s="72"/>
      <c r="CH1371" s="72"/>
      <c r="CI1371" s="72"/>
      <c r="CJ1371" s="72"/>
      <c r="CK1371" s="72"/>
      <c r="CL1371" s="72"/>
      <c r="CM1371" s="72"/>
      <c r="CN1371" s="72"/>
      <c r="CO1371" s="72"/>
      <c r="CP1371" s="72"/>
      <c r="CQ1371" s="72"/>
      <c r="CR1371" s="72"/>
      <c r="CS1371" s="72"/>
      <c r="CT1371" s="72"/>
      <c r="CU1371" s="72"/>
      <c r="CV1371" s="72"/>
      <c r="CW1371" s="72"/>
      <c r="CX1371" s="72"/>
      <c r="CY1371" s="72"/>
      <c r="CZ1371" s="72"/>
      <c r="DA1371" s="72"/>
      <c r="DB1371" s="72"/>
      <c r="DC1371" s="72"/>
      <c r="DD1371" s="72"/>
      <c r="DE1371" s="72"/>
      <c r="DF1371" s="72"/>
      <c r="DG1371" s="72"/>
      <c r="DH1371" s="78">
        <f t="shared" si="676"/>
        <v>96.660058759999998</v>
      </c>
      <c r="DJ1371" s="96">
        <f t="shared" si="677"/>
        <v>3.3399412400000017</v>
      </c>
      <c r="DK1371" s="72"/>
      <c r="DL1371" s="51" t="s">
        <v>827</v>
      </c>
      <c r="DO1371" s="358">
        <v>3.34</v>
      </c>
      <c r="DP1371" s="72">
        <v>0.13</v>
      </c>
      <c r="DQ1371" s="374"/>
      <c r="DR1371" s="72"/>
      <c r="DU1371" s="52"/>
      <c r="DX1371" s="75">
        <f t="shared" si="678"/>
        <v>77.807939457950312</v>
      </c>
      <c r="DY1371" s="51">
        <f t="shared" si="679"/>
        <v>0</v>
      </c>
      <c r="DZ1371" s="75">
        <f t="shared" si="680"/>
        <v>0.17094030576813193</v>
      </c>
      <c r="EA1371" s="51">
        <f t="shared" si="681"/>
        <v>0</v>
      </c>
      <c r="EB1371" s="75">
        <f t="shared" si="682"/>
        <v>12.398192338942874</v>
      </c>
      <c r="EC1371" s="51">
        <f t="shared" si="683"/>
        <v>0</v>
      </c>
      <c r="ED1371" s="75">
        <f t="shared" si="684"/>
        <v>1.2669659171641083</v>
      </c>
      <c r="EE1371" s="51">
        <f t="shared" si="685"/>
        <v>0</v>
      </c>
      <c r="EF1371" s="75">
        <f t="shared" si="686"/>
        <v>5.0276505749560545E-2</v>
      </c>
      <c r="EG1371" s="51">
        <f t="shared" si="687"/>
        <v>0</v>
      </c>
      <c r="EH1371" s="75">
        <f t="shared" si="688"/>
        <v>0.17094030576813193</v>
      </c>
      <c r="EI1371" s="51">
        <f t="shared" si="689"/>
        <v>0</v>
      </c>
      <c r="EJ1371" s="75">
        <f t="shared" si="690"/>
        <v>1.1161383655670354</v>
      </c>
      <c r="EK1371" s="51">
        <f t="shared" si="691"/>
        <v>0</v>
      </c>
      <c r="EL1371" s="75">
        <f t="shared" si="692"/>
        <v>3.4087502555538487</v>
      </c>
      <c r="EM1371" s="51">
        <f t="shared" si="693"/>
        <v>0</v>
      </c>
      <c r="EN1371" s="75">
        <f t="shared" si="694"/>
        <v>3.5998012463860829</v>
      </c>
      <c r="EO1371" s="51">
        <f t="shared" si="695"/>
        <v>0</v>
      </c>
      <c r="EP1371" s="75">
        <f t="shared" si="696"/>
        <v>1.0055301149912108E-2</v>
      </c>
      <c r="EQ1371" s="51">
        <f t="shared" si="697"/>
        <v>0</v>
      </c>
      <c r="ER1371" s="51">
        <f t="shared" si="698"/>
        <v>100</v>
      </c>
      <c r="ES1371" s="51">
        <f t="shared" si="699"/>
        <v>0</v>
      </c>
    </row>
    <row r="1372" spans="1:149" x14ac:dyDescent="0.45">
      <c r="A1372" s="78" t="s">
        <v>1475</v>
      </c>
      <c r="B1372" s="174" t="s">
        <v>913</v>
      </c>
      <c r="C1372" s="51" t="s">
        <v>3585</v>
      </c>
      <c r="D1372" s="51" t="s">
        <v>3729</v>
      </c>
      <c r="E1372" s="78" t="s">
        <v>637</v>
      </c>
      <c r="F1372" s="78" t="s">
        <v>2209</v>
      </c>
      <c r="G1372" s="72" t="s">
        <v>3376</v>
      </c>
      <c r="H1372" s="78" t="s">
        <v>1372</v>
      </c>
      <c r="I1372" s="78">
        <v>48</v>
      </c>
      <c r="J1372" s="300">
        <v>100</v>
      </c>
      <c r="K1372" s="78"/>
      <c r="L1372" s="300">
        <v>1000</v>
      </c>
      <c r="M1372" s="72">
        <v>10</v>
      </c>
      <c r="O1372" s="78" t="s">
        <v>1128</v>
      </c>
      <c r="P1372" s="72" t="s">
        <v>1374</v>
      </c>
      <c r="AA1372" s="195"/>
      <c r="AB1372" s="195"/>
      <c r="AC1372" s="195"/>
      <c r="AD1372" s="72"/>
      <c r="AE1372" s="316">
        <v>1</v>
      </c>
      <c r="AF1372" s="195"/>
      <c r="AG1372" s="195">
        <v>0</v>
      </c>
      <c r="AH1372" s="72"/>
      <c r="AR1372" s="53">
        <v>0.93969999999999998</v>
      </c>
      <c r="AT1372" s="77"/>
      <c r="AU1372" s="276">
        <v>1000</v>
      </c>
      <c r="AV1372" s="276"/>
      <c r="AW1372" s="276">
        <v>939.69999999999993</v>
      </c>
      <c r="AX1372" s="95"/>
      <c r="AY1372" s="276"/>
      <c r="AZ1372" s="95"/>
      <c r="BB1372" s="80" t="s">
        <v>3412</v>
      </c>
      <c r="BC1372" s="270" t="s">
        <v>1126</v>
      </c>
      <c r="BD1372" s="72">
        <v>74.999099999999999</v>
      </c>
      <c r="BE1372" s="72"/>
      <c r="BF1372" s="72">
        <v>0.164769</v>
      </c>
      <c r="BG1372" s="72"/>
      <c r="BH1372" s="72">
        <v>11.9506</v>
      </c>
      <c r="BI1372" s="72"/>
      <c r="BJ1372" s="72"/>
      <c r="BK1372" s="72"/>
      <c r="BL1372" s="72"/>
      <c r="BM1372" s="72"/>
      <c r="BN1372" s="72">
        <v>1.22123</v>
      </c>
      <c r="BO1372" s="72"/>
      <c r="BP1372" s="72">
        <v>4.8461499999999998E-2</v>
      </c>
      <c r="BQ1372" s="72"/>
      <c r="BR1372" s="72">
        <v>0.164769</v>
      </c>
      <c r="BS1372" s="72"/>
      <c r="BT1372" s="72"/>
      <c r="BU1372" s="72"/>
      <c r="BV1372" s="72"/>
      <c r="BW1372" s="72"/>
      <c r="BX1372" s="72">
        <v>1.07585</v>
      </c>
      <c r="BY1372" s="72"/>
      <c r="BZ1372" s="72">
        <v>3.2856900000000002</v>
      </c>
      <c r="CA1372" s="72"/>
      <c r="CB1372" s="72">
        <v>3.4698500000000001</v>
      </c>
      <c r="CC1372" s="72"/>
      <c r="CD1372" s="72">
        <v>9.6923100000000009E-3</v>
      </c>
      <c r="CE1372" s="72"/>
      <c r="CF1372" s="72"/>
      <c r="CG1372" s="72"/>
      <c r="CH1372" s="72"/>
      <c r="CI1372" s="72"/>
      <c r="CJ1372" s="72"/>
      <c r="CK1372" s="72"/>
      <c r="CL1372" s="72"/>
      <c r="CM1372" s="72"/>
      <c r="CN1372" s="72"/>
      <c r="CO1372" s="72"/>
      <c r="CP1372" s="72"/>
      <c r="CQ1372" s="72"/>
      <c r="CR1372" s="72"/>
      <c r="CS1372" s="72"/>
      <c r="CT1372" s="72"/>
      <c r="CU1372" s="72"/>
      <c r="CV1372" s="72"/>
      <c r="CW1372" s="72"/>
      <c r="CX1372" s="72"/>
      <c r="CY1372" s="72"/>
      <c r="CZ1372" s="72"/>
      <c r="DA1372" s="72"/>
      <c r="DB1372" s="72"/>
      <c r="DC1372" s="72"/>
      <c r="DD1372" s="72"/>
      <c r="DE1372" s="72"/>
      <c r="DF1372" s="72"/>
      <c r="DG1372" s="72"/>
      <c r="DH1372" s="78">
        <f t="shared" si="676"/>
        <v>96.390011810000018</v>
      </c>
      <c r="DJ1372" s="96">
        <f t="shared" si="677"/>
        <v>3.6099881899999815</v>
      </c>
      <c r="DK1372" s="72"/>
      <c r="DL1372" s="51" t="s">
        <v>827</v>
      </c>
      <c r="DO1372" s="358">
        <v>3.61</v>
      </c>
      <c r="DP1372" s="72">
        <v>0.03</v>
      </c>
      <c r="DQ1372" s="374"/>
      <c r="DR1372" s="72"/>
      <c r="DU1372" s="52"/>
      <c r="DX1372" s="75">
        <f t="shared" si="678"/>
        <v>77.807958098226095</v>
      </c>
      <c r="DY1372" s="51">
        <f t="shared" si="679"/>
        <v>0</v>
      </c>
      <c r="DZ1372" s="75">
        <f t="shared" si="680"/>
        <v>0.17093991058408189</v>
      </c>
      <c r="EA1372" s="51">
        <f t="shared" si="681"/>
        <v>0</v>
      </c>
      <c r="EB1372" s="75">
        <f t="shared" si="682"/>
        <v>12.398172565386261</v>
      </c>
      <c r="EC1372" s="51">
        <f t="shared" si="683"/>
        <v>0</v>
      </c>
      <c r="ED1372" s="75">
        <f t="shared" si="684"/>
        <v>1.2669673725190924</v>
      </c>
      <c r="EE1372" s="51">
        <f t="shared" si="685"/>
        <v>0</v>
      </c>
      <c r="EF1372" s="75">
        <f t="shared" si="686"/>
        <v>5.0276474802726748E-2</v>
      </c>
      <c r="EG1372" s="51">
        <f t="shared" si="687"/>
        <v>0</v>
      </c>
      <c r="EH1372" s="75">
        <f t="shared" si="688"/>
        <v>0.17093991058408189</v>
      </c>
      <c r="EI1372" s="51">
        <f t="shared" si="689"/>
        <v>0</v>
      </c>
      <c r="EJ1372" s="75">
        <f t="shared" si="690"/>
        <v>1.1161426166444202</v>
      </c>
      <c r="EK1372" s="51">
        <f t="shared" si="691"/>
        <v>0</v>
      </c>
      <c r="EL1372" s="75">
        <f t="shared" si="692"/>
        <v>3.4087453028604413</v>
      </c>
      <c r="EM1372" s="51">
        <f t="shared" si="693"/>
        <v>0</v>
      </c>
      <c r="EN1372" s="75">
        <f t="shared" si="694"/>
        <v>3.5998024430577145</v>
      </c>
      <c r="EO1372" s="51">
        <f t="shared" si="695"/>
        <v>0</v>
      </c>
      <c r="EP1372" s="75">
        <f t="shared" si="696"/>
        <v>1.0055305335064258E-2</v>
      </c>
      <c r="EQ1372" s="51">
        <f t="shared" si="697"/>
        <v>0</v>
      </c>
      <c r="ER1372" s="51">
        <f t="shared" si="698"/>
        <v>100</v>
      </c>
      <c r="ES1372" s="51">
        <f t="shared" si="699"/>
        <v>0</v>
      </c>
    </row>
    <row r="1373" spans="1:149" x14ac:dyDescent="0.45">
      <c r="A1373" s="78" t="s">
        <v>1475</v>
      </c>
      <c r="B1373" s="174" t="s">
        <v>913</v>
      </c>
      <c r="C1373" s="51" t="s">
        <v>3585</v>
      </c>
      <c r="D1373" s="51" t="s">
        <v>3729</v>
      </c>
      <c r="E1373" s="78" t="s">
        <v>637</v>
      </c>
      <c r="F1373" s="78" t="s">
        <v>2210</v>
      </c>
      <c r="G1373" s="72" t="s">
        <v>3376</v>
      </c>
      <c r="H1373" s="78" t="s">
        <v>1372</v>
      </c>
      <c r="I1373" s="78">
        <v>68</v>
      </c>
      <c r="J1373" s="300">
        <v>100</v>
      </c>
      <c r="K1373" s="78"/>
      <c r="L1373" s="300">
        <v>900</v>
      </c>
      <c r="M1373" s="72">
        <v>10</v>
      </c>
      <c r="O1373" s="78" t="s">
        <v>1128</v>
      </c>
      <c r="P1373" s="72" t="s">
        <v>1374</v>
      </c>
      <c r="AA1373" s="195"/>
      <c r="AB1373" s="195"/>
      <c r="AC1373" s="195"/>
      <c r="AD1373" s="72"/>
      <c r="AE1373" s="316">
        <v>1</v>
      </c>
      <c r="AF1373" s="195"/>
      <c r="AG1373" s="195">
        <v>0</v>
      </c>
      <c r="AH1373" s="72"/>
      <c r="AR1373" s="53">
        <v>0.89770000000000005</v>
      </c>
      <c r="AT1373" s="77"/>
      <c r="AU1373" s="276">
        <v>1000</v>
      </c>
      <c r="AV1373" s="276"/>
      <c r="AW1373" s="276">
        <v>897.7</v>
      </c>
      <c r="AX1373" s="95"/>
      <c r="AY1373" s="276"/>
      <c r="AZ1373" s="95"/>
      <c r="BB1373" s="80" t="s">
        <v>3412</v>
      </c>
      <c r="BC1373" s="270" t="s">
        <v>1126</v>
      </c>
      <c r="BD1373" s="72">
        <v>74.851200000000006</v>
      </c>
      <c r="BE1373" s="72"/>
      <c r="BF1373" s="72">
        <v>0.16444400000000001</v>
      </c>
      <c r="BG1373" s="72"/>
      <c r="BH1373" s="72">
        <v>11.927099999999999</v>
      </c>
      <c r="BI1373" s="72"/>
      <c r="BJ1373" s="72"/>
      <c r="BK1373" s="72"/>
      <c r="BL1373" s="72"/>
      <c r="BM1373" s="72"/>
      <c r="BN1373" s="72">
        <v>1.21882</v>
      </c>
      <c r="BO1373" s="72"/>
      <c r="BP1373" s="72">
        <v>4.8365999999999999E-2</v>
      </c>
      <c r="BQ1373" s="72"/>
      <c r="BR1373" s="72">
        <v>0.16444400000000001</v>
      </c>
      <c r="BS1373" s="72"/>
      <c r="BT1373" s="72"/>
      <c r="BU1373" s="72"/>
      <c r="BV1373" s="72"/>
      <c r="BW1373" s="72"/>
      <c r="BX1373" s="72">
        <v>1.0737300000000001</v>
      </c>
      <c r="BY1373" s="72"/>
      <c r="BZ1373" s="72">
        <v>3.27922</v>
      </c>
      <c r="CA1373" s="72"/>
      <c r="CB1373" s="72">
        <v>3.4630100000000001</v>
      </c>
      <c r="CC1373" s="72"/>
      <c r="CD1373" s="72">
        <v>9.6731999999999999E-3</v>
      </c>
      <c r="CE1373" s="72"/>
      <c r="CF1373" s="72"/>
      <c r="CG1373" s="72"/>
      <c r="CH1373" s="72"/>
      <c r="CI1373" s="72"/>
      <c r="CJ1373" s="72"/>
      <c r="CK1373" s="72"/>
      <c r="CL1373" s="72"/>
      <c r="CM1373" s="72"/>
      <c r="CN1373" s="72"/>
      <c r="CO1373" s="72"/>
      <c r="CP1373" s="72"/>
      <c r="CQ1373" s="72"/>
      <c r="CR1373" s="72"/>
      <c r="CS1373" s="72"/>
      <c r="CT1373" s="72"/>
      <c r="CU1373" s="72"/>
      <c r="CV1373" s="72"/>
      <c r="CW1373" s="72"/>
      <c r="CX1373" s="72"/>
      <c r="CY1373" s="72"/>
      <c r="CZ1373" s="72"/>
      <c r="DA1373" s="72"/>
      <c r="DB1373" s="72"/>
      <c r="DC1373" s="72"/>
      <c r="DD1373" s="72"/>
      <c r="DE1373" s="72"/>
      <c r="DF1373" s="72"/>
      <c r="DG1373" s="72"/>
      <c r="DH1373" s="78">
        <f t="shared" si="676"/>
        <v>96.200007199999988</v>
      </c>
      <c r="DJ1373" s="96">
        <f t="shared" si="677"/>
        <v>3.7999928000000125</v>
      </c>
      <c r="DK1373" s="72"/>
      <c r="DL1373" s="51" t="s">
        <v>827</v>
      </c>
      <c r="DO1373" s="358">
        <v>3.8</v>
      </c>
      <c r="DP1373" s="72">
        <v>0.03</v>
      </c>
      <c r="DQ1373" s="374"/>
      <c r="DR1373" s="72"/>
      <c r="DU1373" s="52"/>
      <c r="DX1373" s="75">
        <f t="shared" si="678"/>
        <v>77.80789438444036</v>
      </c>
      <c r="DY1373" s="51">
        <f t="shared" si="679"/>
        <v>0</v>
      </c>
      <c r="DZ1373" s="75">
        <f t="shared" si="680"/>
        <v>0.17093969614588556</v>
      </c>
      <c r="EA1373" s="51">
        <f t="shared" si="681"/>
        <v>0</v>
      </c>
      <c r="EB1373" s="75">
        <f t="shared" si="682"/>
        <v>12.398231920298651</v>
      </c>
      <c r="EC1373" s="51">
        <f t="shared" si="683"/>
        <v>0</v>
      </c>
      <c r="ED1373" s="75">
        <f t="shared" si="684"/>
        <v>1.2669645621398666</v>
      </c>
      <c r="EE1373" s="51">
        <f t="shared" si="685"/>
        <v>0</v>
      </c>
      <c r="EF1373" s="75">
        <f t="shared" si="686"/>
        <v>5.0276503513608885E-2</v>
      </c>
      <c r="EG1373" s="51">
        <f t="shared" si="687"/>
        <v>0</v>
      </c>
      <c r="EH1373" s="75">
        <f t="shared" si="688"/>
        <v>0.17093969614588556</v>
      </c>
      <c r="EI1373" s="51">
        <f t="shared" si="689"/>
        <v>0</v>
      </c>
      <c r="EJ1373" s="75">
        <f t="shared" si="690"/>
        <v>1.1161433676067336</v>
      </c>
      <c r="EK1373" s="51">
        <f t="shared" si="691"/>
        <v>0</v>
      </c>
      <c r="EL1373" s="75">
        <f t="shared" si="692"/>
        <v>3.4087523436276834</v>
      </c>
      <c r="EM1373" s="51">
        <f t="shared" si="693"/>
        <v>0</v>
      </c>
      <c r="EN1373" s="75">
        <f t="shared" si="694"/>
        <v>3.5998022253786282</v>
      </c>
      <c r="EO1373" s="51">
        <f t="shared" si="695"/>
        <v>0</v>
      </c>
      <c r="EP1373" s="75">
        <f t="shared" si="696"/>
        <v>1.0055300702721778E-2</v>
      </c>
      <c r="EQ1373" s="51">
        <f t="shared" si="697"/>
        <v>0</v>
      </c>
      <c r="ER1373" s="51">
        <f t="shared" si="698"/>
        <v>100</v>
      </c>
      <c r="ES1373" s="51">
        <f t="shared" si="699"/>
        <v>0</v>
      </c>
    </row>
    <row r="1374" spans="1:149" s="43" customFormat="1" ht="14.65" thickBot="1" x14ac:dyDescent="0.5">
      <c r="A1374" s="89" t="s">
        <v>1475</v>
      </c>
      <c r="B1374" s="86" t="s">
        <v>913</v>
      </c>
      <c r="C1374" s="43" t="s">
        <v>3585</v>
      </c>
      <c r="D1374" s="43" t="s">
        <v>3729</v>
      </c>
      <c r="E1374" s="89" t="s">
        <v>637</v>
      </c>
      <c r="F1374" s="89" t="s">
        <v>2211</v>
      </c>
      <c r="G1374" s="90" t="s">
        <v>3376</v>
      </c>
      <c r="H1374" s="89" t="s">
        <v>1372</v>
      </c>
      <c r="I1374" s="89">
        <v>94</v>
      </c>
      <c r="J1374" s="301">
        <v>100</v>
      </c>
      <c r="K1374" s="89"/>
      <c r="L1374" s="301">
        <v>850</v>
      </c>
      <c r="M1374" s="90">
        <v>10</v>
      </c>
      <c r="O1374" s="89" t="s">
        <v>1128</v>
      </c>
      <c r="P1374" s="90" t="s">
        <v>1374</v>
      </c>
      <c r="Q1374" s="123"/>
      <c r="R1374" s="123"/>
      <c r="S1374" s="134"/>
      <c r="AA1374" s="196"/>
      <c r="AB1374" s="196"/>
      <c r="AC1374" s="196"/>
      <c r="AD1374" s="90"/>
      <c r="AE1374" s="317">
        <v>1</v>
      </c>
      <c r="AF1374" s="196"/>
      <c r="AG1374" s="196">
        <v>0</v>
      </c>
      <c r="AH1374" s="90"/>
      <c r="AQ1374" s="86"/>
      <c r="AR1374" s="58">
        <v>0.87039999999999995</v>
      </c>
      <c r="AS1374" s="58"/>
      <c r="AT1374" s="91"/>
      <c r="AU1374" s="277">
        <v>1000</v>
      </c>
      <c r="AV1374" s="277"/>
      <c r="AW1374" s="277">
        <v>870.4</v>
      </c>
      <c r="AX1374" s="259"/>
      <c r="AY1374" s="277"/>
      <c r="AZ1374" s="259"/>
      <c r="BA1374" s="86"/>
      <c r="BB1374" s="85" t="s">
        <v>3412</v>
      </c>
      <c r="BC1374" s="271" t="s">
        <v>1126</v>
      </c>
      <c r="BD1374" s="90">
        <v>74.718999999999994</v>
      </c>
      <c r="BE1374" s="90"/>
      <c r="BF1374" s="90">
        <v>0.16415399999999999</v>
      </c>
      <c r="BG1374" s="90"/>
      <c r="BH1374" s="90">
        <v>11.906000000000001</v>
      </c>
      <c r="BI1374" s="90"/>
      <c r="BJ1374" s="90"/>
      <c r="BK1374" s="90"/>
      <c r="BL1374" s="90"/>
      <c r="BM1374" s="90"/>
      <c r="BN1374" s="90">
        <v>1.2166699999999999</v>
      </c>
      <c r="BO1374" s="90"/>
      <c r="BP1374" s="90">
        <v>4.8280499999999997E-2</v>
      </c>
      <c r="BQ1374" s="90"/>
      <c r="BR1374" s="90">
        <v>0.16415399999999999</v>
      </c>
      <c r="BS1374" s="90"/>
      <c r="BT1374" s="90"/>
      <c r="BU1374" s="90"/>
      <c r="BV1374" s="90"/>
      <c r="BW1374" s="90"/>
      <c r="BX1374" s="90">
        <v>1.0718300000000001</v>
      </c>
      <c r="BY1374" s="90"/>
      <c r="BZ1374" s="90">
        <v>3.2734200000000002</v>
      </c>
      <c r="CA1374" s="90"/>
      <c r="CB1374" s="90">
        <v>3.45689</v>
      </c>
      <c r="CC1374" s="90"/>
      <c r="CD1374" s="90">
        <v>9.6561100000000007E-3</v>
      </c>
      <c r="CE1374" s="90"/>
      <c r="CF1374" s="90"/>
      <c r="CG1374" s="90"/>
      <c r="CH1374" s="90"/>
      <c r="CI1374" s="90"/>
      <c r="CJ1374" s="90"/>
      <c r="CK1374" s="90"/>
      <c r="CL1374" s="90"/>
      <c r="CM1374" s="90"/>
      <c r="CN1374" s="90"/>
      <c r="CO1374" s="90"/>
      <c r="CP1374" s="90"/>
      <c r="CQ1374" s="90"/>
      <c r="CR1374" s="90"/>
      <c r="CS1374" s="90"/>
      <c r="CT1374" s="90"/>
      <c r="CU1374" s="90"/>
      <c r="CV1374" s="90"/>
      <c r="CW1374" s="90"/>
      <c r="CX1374" s="90"/>
      <c r="CY1374" s="90"/>
      <c r="CZ1374" s="90"/>
      <c r="DA1374" s="90"/>
      <c r="DB1374" s="90"/>
      <c r="DC1374" s="90"/>
      <c r="DD1374" s="90"/>
      <c r="DE1374" s="90"/>
      <c r="DF1374" s="90"/>
      <c r="DG1374" s="90"/>
      <c r="DH1374" s="89">
        <f t="shared" si="676"/>
        <v>96.030054609999993</v>
      </c>
      <c r="DJ1374" s="97">
        <f t="shared" si="677"/>
        <v>3.9699453900000066</v>
      </c>
      <c r="DK1374" s="90"/>
      <c r="DL1374" s="43" t="s">
        <v>827</v>
      </c>
      <c r="DO1374" s="359">
        <v>3.97</v>
      </c>
      <c r="DP1374" s="90">
        <v>0.06</v>
      </c>
      <c r="DQ1374" s="375"/>
      <c r="DR1374" s="90"/>
      <c r="DS1374" s="308"/>
      <c r="DU1374" s="59"/>
      <c r="DW1374" s="86"/>
      <c r="DX1374" s="298">
        <f t="shared" si="678"/>
        <v>77.807932426416855</v>
      </c>
      <c r="DY1374" s="43">
        <f t="shared" si="679"/>
        <v>0</v>
      </c>
      <c r="DZ1374" s="298">
        <f t="shared" si="680"/>
        <v>0.17094023393683042</v>
      </c>
      <c r="EA1374" s="43">
        <f t="shared" si="681"/>
        <v>0</v>
      </c>
      <c r="EB1374" s="298">
        <f t="shared" si="682"/>
        <v>12.398201842488779</v>
      </c>
      <c r="EC1374" s="43">
        <f t="shared" si="683"/>
        <v>0</v>
      </c>
      <c r="ED1374" s="298">
        <f t="shared" si="684"/>
        <v>1.2669679351336152</v>
      </c>
      <c r="EE1374" s="43">
        <f t="shared" si="685"/>
        <v>0</v>
      </c>
      <c r="EF1374" s="298">
        <f t="shared" si="686"/>
        <v>5.0276447510186416E-2</v>
      </c>
      <c r="EG1374" s="43">
        <f t="shared" si="687"/>
        <v>0</v>
      </c>
      <c r="EH1374" s="298">
        <f t="shared" si="688"/>
        <v>0.17094023393683042</v>
      </c>
      <c r="EI1374" s="43">
        <f t="shared" si="689"/>
        <v>0</v>
      </c>
      <c r="EJ1374" s="298">
        <f t="shared" si="690"/>
        <v>1.116140154614039</v>
      </c>
      <c r="EK1374" s="43">
        <f t="shared" si="691"/>
        <v>0</v>
      </c>
      <c r="EL1374" s="298">
        <f t="shared" si="692"/>
        <v>3.4087453280060158</v>
      </c>
      <c r="EM1374" s="43">
        <f t="shared" si="693"/>
        <v>0</v>
      </c>
      <c r="EN1374" s="298">
        <f t="shared" si="694"/>
        <v>3.5998000980414107</v>
      </c>
      <c r="EO1374" s="43">
        <f t="shared" si="695"/>
        <v>0</v>
      </c>
      <c r="EP1374" s="298">
        <f t="shared" si="696"/>
        <v>1.0055299915443837E-2</v>
      </c>
      <c r="EQ1374" s="43">
        <f t="shared" si="697"/>
        <v>0</v>
      </c>
      <c r="ER1374" s="43">
        <f t="shared" si="698"/>
        <v>100</v>
      </c>
      <c r="ES1374" s="43">
        <f t="shared" si="699"/>
        <v>0</v>
      </c>
    </row>
    <row r="1375" spans="1:149" x14ac:dyDescent="0.45">
      <c r="A1375" s="78" t="s">
        <v>1476</v>
      </c>
      <c r="B1375" s="174" t="s">
        <v>3416</v>
      </c>
      <c r="C1375" s="51" t="s">
        <v>3444</v>
      </c>
      <c r="D1375" s="51" t="s">
        <v>3734</v>
      </c>
      <c r="E1375" s="78" t="s">
        <v>1127</v>
      </c>
      <c r="F1375" s="78" t="s">
        <v>3731</v>
      </c>
      <c r="G1375" s="72" t="s">
        <v>3377</v>
      </c>
      <c r="H1375" s="78" t="s">
        <v>1101</v>
      </c>
      <c r="I1375" s="78">
        <v>26</v>
      </c>
      <c r="J1375" s="300">
        <v>200</v>
      </c>
      <c r="K1375" s="78"/>
      <c r="L1375" s="300">
        <v>1040</v>
      </c>
      <c r="M1375" s="72"/>
      <c r="O1375" s="78" t="s">
        <v>1128</v>
      </c>
      <c r="P1375" s="72" t="s">
        <v>3264</v>
      </c>
      <c r="AA1375" s="195"/>
      <c r="AB1375" s="195"/>
      <c r="AC1375" s="195"/>
      <c r="AD1375" s="72"/>
      <c r="AE1375" s="316">
        <v>1</v>
      </c>
      <c r="AF1375" s="195"/>
      <c r="AG1375" s="195">
        <v>0</v>
      </c>
      <c r="AH1375" s="72"/>
      <c r="AR1375" s="53">
        <v>0.94530000000000003</v>
      </c>
      <c r="AT1375" s="77"/>
      <c r="AU1375" s="276">
        <v>2000</v>
      </c>
      <c r="AV1375" s="276"/>
      <c r="AW1375" s="276">
        <v>1890.6000000000001</v>
      </c>
      <c r="AX1375" s="95"/>
      <c r="AY1375" s="276"/>
      <c r="AZ1375" s="95"/>
      <c r="BB1375" s="80" t="s">
        <v>722</v>
      </c>
      <c r="BC1375" s="270" t="s">
        <v>1126</v>
      </c>
      <c r="BD1375" s="72">
        <v>57.023600000000002</v>
      </c>
      <c r="BE1375" s="72">
        <v>0.05</v>
      </c>
      <c r="BF1375" s="72">
        <v>0.62310600000000005</v>
      </c>
      <c r="BG1375" s="72">
        <v>0.03</v>
      </c>
      <c r="BH1375" s="72">
        <v>16.332899999999999</v>
      </c>
      <c r="BI1375" s="72">
        <v>0.09</v>
      </c>
      <c r="BJ1375" s="72"/>
      <c r="BK1375" s="72"/>
      <c r="BL1375" s="72"/>
      <c r="BM1375" s="72">
        <v>0.02</v>
      </c>
      <c r="BN1375" s="72">
        <v>4.3617400000000002</v>
      </c>
      <c r="BO1375" s="72">
        <v>0.02</v>
      </c>
      <c r="BP1375" s="72">
        <v>0.103851</v>
      </c>
      <c r="BQ1375" s="72">
        <v>0.05</v>
      </c>
      <c r="BR1375" s="72">
        <v>4.1917999999999997</v>
      </c>
      <c r="BS1375" s="72">
        <v>0.16</v>
      </c>
      <c r="BT1375" s="72">
        <v>2.8323000000000001E-2</v>
      </c>
      <c r="BU1375" s="72"/>
      <c r="BV1375" s="72"/>
      <c r="BW1375" s="72"/>
      <c r="BX1375" s="72">
        <v>6.9485799999999998</v>
      </c>
      <c r="BY1375" s="72">
        <v>0.18</v>
      </c>
      <c r="BZ1375" s="72">
        <v>3.5970200000000001</v>
      </c>
      <c r="CA1375" s="72">
        <v>0.04</v>
      </c>
      <c r="CB1375" s="72">
        <v>0.896895</v>
      </c>
      <c r="CC1375" s="72">
        <v>0.02</v>
      </c>
      <c r="CD1375" s="72">
        <v>0.22658400000000001</v>
      </c>
      <c r="CE1375" s="72">
        <v>0.02</v>
      </c>
      <c r="CF1375" s="72"/>
      <c r="CG1375" s="72"/>
      <c r="CH1375" s="72"/>
      <c r="CI1375" s="72"/>
      <c r="CJ1375" s="72"/>
      <c r="CK1375" s="72"/>
      <c r="CL1375" s="72"/>
      <c r="CM1375" s="72"/>
      <c r="CN1375" s="72"/>
      <c r="CO1375" s="72"/>
      <c r="CP1375" s="72"/>
      <c r="CQ1375" s="72"/>
      <c r="CR1375" s="72"/>
      <c r="CS1375" s="72"/>
      <c r="CT1375" s="72"/>
      <c r="CU1375" s="72"/>
      <c r="CV1375" s="72"/>
      <c r="CW1375" s="72"/>
      <c r="CX1375" s="72"/>
      <c r="CY1375" s="72"/>
      <c r="CZ1375" s="72"/>
      <c r="DA1375" s="72"/>
      <c r="DB1375" s="72"/>
      <c r="DC1375" s="72"/>
      <c r="DD1375" s="72"/>
      <c r="DE1375" s="72"/>
      <c r="DF1375" s="72"/>
      <c r="DG1375" s="72"/>
      <c r="DH1375" s="78">
        <v>94.41</v>
      </c>
      <c r="DJ1375" s="77">
        <f t="shared" si="677"/>
        <v>5.5900000000000034</v>
      </c>
      <c r="DK1375" s="72">
        <v>0.82</v>
      </c>
      <c r="DO1375" s="358">
        <v>5.59</v>
      </c>
      <c r="DP1375" s="72"/>
      <c r="DQ1375" s="374"/>
      <c r="DR1375" s="72"/>
      <c r="DU1375" s="52"/>
      <c r="DX1375" s="75">
        <f t="shared" si="678"/>
        <v>60.399957631606824</v>
      </c>
      <c r="DY1375" s="51">
        <f t="shared" si="679"/>
        <v>5.2960491473360877E-2</v>
      </c>
      <c r="DZ1375" s="75">
        <f t="shared" si="680"/>
        <v>0.66</v>
      </c>
      <c r="EA1375" s="51">
        <f t="shared" si="681"/>
        <v>3.1776294884016523E-2</v>
      </c>
      <c r="EB1375" s="75">
        <f t="shared" si="682"/>
        <v>17.299968223705115</v>
      </c>
      <c r="EC1375" s="51">
        <f t="shared" si="683"/>
        <v>9.5328884652049556E-2</v>
      </c>
      <c r="ED1375" s="75">
        <f t="shared" si="684"/>
        <v>4.6199978815803417</v>
      </c>
      <c r="EE1375" s="51">
        <f t="shared" si="685"/>
        <v>2.118419658934435E-2</v>
      </c>
      <c r="EF1375" s="75">
        <f t="shared" si="686"/>
        <v>0.11</v>
      </c>
      <c r="EG1375" s="51">
        <f t="shared" si="687"/>
        <v>5.2960491473360877E-2</v>
      </c>
      <c r="EH1375" s="75">
        <f t="shared" si="688"/>
        <v>4.4399957631606819</v>
      </c>
      <c r="EI1375" s="51">
        <f t="shared" si="689"/>
        <v>0.1694735727147548</v>
      </c>
      <c r="EJ1375" s="75">
        <f t="shared" si="690"/>
        <v>7.3600042368393179</v>
      </c>
      <c r="EK1375" s="51">
        <f t="shared" si="691"/>
        <v>0.19065776930409914</v>
      </c>
      <c r="EL1375" s="75">
        <f t="shared" si="692"/>
        <v>3.8099989407901704</v>
      </c>
      <c r="EM1375" s="51">
        <f t="shared" si="693"/>
        <v>4.2368393178688693E-2</v>
      </c>
      <c r="EN1375" s="75">
        <f t="shared" si="694"/>
        <v>0.95</v>
      </c>
      <c r="EO1375" s="51">
        <f t="shared" si="695"/>
        <v>2.118419658934435E-2</v>
      </c>
      <c r="EP1375" s="75">
        <f t="shared" si="696"/>
        <v>0.24000000000000002</v>
      </c>
      <c r="EQ1375" s="51">
        <f t="shared" si="697"/>
        <v>2.118419658934435E-2</v>
      </c>
      <c r="ER1375" s="51">
        <f t="shared" si="698"/>
        <v>100</v>
      </c>
      <c r="ES1375" s="51">
        <f t="shared" si="699"/>
        <v>0</v>
      </c>
    </row>
    <row r="1376" spans="1:149" x14ac:dyDescent="0.45">
      <c r="A1376" s="78" t="s">
        <v>1476</v>
      </c>
      <c r="B1376" s="174" t="s">
        <v>3416</v>
      </c>
      <c r="C1376" s="51" t="s">
        <v>3444</v>
      </c>
      <c r="D1376" s="51" t="s">
        <v>3734</v>
      </c>
      <c r="E1376" s="78" t="s">
        <v>1127</v>
      </c>
      <c r="F1376" s="78" t="s">
        <v>3732</v>
      </c>
      <c r="G1376" s="72" t="s">
        <v>3377</v>
      </c>
      <c r="H1376" s="78" t="s">
        <v>1101</v>
      </c>
      <c r="I1376" s="78">
        <v>44</v>
      </c>
      <c r="J1376" s="300">
        <v>200</v>
      </c>
      <c r="K1376" s="78"/>
      <c r="L1376" s="300">
        <v>1020</v>
      </c>
      <c r="M1376" s="72"/>
      <c r="O1376" s="78" t="s">
        <v>1128</v>
      </c>
      <c r="P1376" s="72" t="s">
        <v>3265</v>
      </c>
      <c r="AA1376" s="195"/>
      <c r="AB1376" s="195"/>
      <c r="AC1376" s="195"/>
      <c r="AD1376" s="72"/>
      <c r="AE1376" s="316">
        <v>1</v>
      </c>
      <c r="AF1376" s="195"/>
      <c r="AG1376" s="195">
        <v>0</v>
      </c>
      <c r="AH1376" s="72"/>
      <c r="AR1376" s="53">
        <v>0.93520000000000003</v>
      </c>
      <c r="AT1376" s="77"/>
      <c r="AU1376" s="276">
        <v>2000</v>
      </c>
      <c r="AV1376" s="276"/>
      <c r="AW1376" s="276">
        <v>1870.4</v>
      </c>
      <c r="AX1376" s="95"/>
      <c r="AY1376" s="276"/>
      <c r="AZ1376" s="95"/>
      <c r="BB1376" s="80" t="s">
        <v>722</v>
      </c>
      <c r="BC1376" s="270" t="s">
        <v>1126</v>
      </c>
      <c r="BD1376" s="72">
        <v>57.6586</v>
      </c>
      <c r="BE1376" s="72">
        <v>0.05</v>
      </c>
      <c r="BF1376" s="72">
        <v>0.65415000000000001</v>
      </c>
      <c r="BG1376" s="72">
        <v>0.03</v>
      </c>
      <c r="BH1376" s="72">
        <v>17.194800000000001</v>
      </c>
      <c r="BI1376" s="72">
        <v>0.14000000000000001</v>
      </c>
      <c r="BJ1376" s="72"/>
      <c r="BK1376" s="72"/>
      <c r="BL1376" s="72"/>
      <c r="BM1376" s="72">
        <v>0.03</v>
      </c>
      <c r="BN1376" s="72">
        <v>3.9062100000000002</v>
      </c>
      <c r="BO1376" s="72">
        <v>0.02</v>
      </c>
      <c r="BP1376" s="72">
        <v>8.4104999999999999E-2</v>
      </c>
      <c r="BQ1376" s="72">
        <v>0.19</v>
      </c>
      <c r="BR1376" s="72">
        <v>2.8689200000000001</v>
      </c>
      <c r="BS1376" s="72">
        <v>0.27</v>
      </c>
      <c r="BT1376" s="72">
        <v>3.7379999999999997E-2</v>
      </c>
      <c r="BU1376" s="72"/>
      <c r="BV1376" s="72"/>
      <c r="BW1376" s="72"/>
      <c r="BX1376" s="72">
        <v>5.9153799999999999</v>
      </c>
      <c r="BY1376" s="72">
        <v>0.17</v>
      </c>
      <c r="BZ1376" s="72">
        <v>3.85948</v>
      </c>
      <c r="CA1376" s="72">
        <v>0.04</v>
      </c>
      <c r="CB1376" s="72">
        <v>1.0185999999999999</v>
      </c>
      <c r="CC1376" s="72">
        <v>0.03</v>
      </c>
      <c r="CD1376" s="72">
        <v>0.21493499999999999</v>
      </c>
      <c r="CE1376" s="72">
        <v>0.02</v>
      </c>
      <c r="CF1376" s="72"/>
      <c r="CG1376" s="72"/>
      <c r="CH1376" s="72"/>
      <c r="CI1376" s="72"/>
      <c r="CJ1376" s="72"/>
      <c r="CK1376" s="72"/>
      <c r="CL1376" s="72"/>
      <c r="CM1376" s="72"/>
      <c r="CN1376" s="72"/>
      <c r="CO1376" s="72"/>
      <c r="CP1376" s="72"/>
      <c r="CQ1376" s="72"/>
      <c r="CR1376" s="72"/>
      <c r="CS1376" s="72"/>
      <c r="CT1376" s="72"/>
      <c r="CU1376" s="72"/>
      <c r="CV1376" s="72"/>
      <c r="CW1376" s="72"/>
      <c r="CX1376" s="72"/>
      <c r="CY1376" s="72"/>
      <c r="CZ1376" s="72"/>
      <c r="DA1376" s="72"/>
      <c r="DB1376" s="72"/>
      <c r="DC1376" s="72"/>
      <c r="DD1376" s="72"/>
      <c r="DE1376" s="72"/>
      <c r="DF1376" s="72"/>
      <c r="DG1376" s="72"/>
      <c r="DH1376" s="78">
        <v>93.45</v>
      </c>
      <c r="DJ1376" s="77">
        <f t="shared" si="677"/>
        <v>6.5499999999999972</v>
      </c>
      <c r="DK1376" s="72">
        <v>0.75</v>
      </c>
      <c r="DO1376" s="358">
        <v>6.55</v>
      </c>
      <c r="DP1376" s="72"/>
      <c r="DQ1376" s="374"/>
      <c r="DR1376" s="72"/>
      <c r="DU1376" s="52"/>
      <c r="DX1376" s="75">
        <f t="shared" si="678"/>
        <v>61.69994649545211</v>
      </c>
      <c r="DY1376" s="51">
        <f t="shared" si="679"/>
        <v>5.3504547886570358E-2</v>
      </c>
      <c r="DZ1376" s="75">
        <f t="shared" si="680"/>
        <v>0.70000000000000007</v>
      </c>
      <c r="EA1376" s="51">
        <f t="shared" si="681"/>
        <v>3.2102728731942219E-2</v>
      </c>
      <c r="EB1376" s="75">
        <f t="shared" si="682"/>
        <v>18.399999999999999</v>
      </c>
      <c r="EC1376" s="51">
        <f t="shared" si="683"/>
        <v>0.14981273408239701</v>
      </c>
      <c r="ED1376" s="75">
        <f t="shared" si="684"/>
        <v>4.1800000000000006</v>
      </c>
      <c r="EE1376" s="51">
        <f t="shared" si="685"/>
        <v>2.1401819154628143E-2</v>
      </c>
      <c r="EF1376" s="75">
        <f t="shared" si="686"/>
        <v>0.09</v>
      </c>
      <c r="EG1376" s="51">
        <f t="shared" si="687"/>
        <v>0.20331728196896737</v>
      </c>
      <c r="EH1376" s="75">
        <f t="shared" si="688"/>
        <v>3.0700053504547888</v>
      </c>
      <c r="EI1376" s="51">
        <f t="shared" si="689"/>
        <v>0.28892455858747995</v>
      </c>
      <c r="EJ1376" s="75">
        <f t="shared" si="690"/>
        <v>6.3299946495452106</v>
      </c>
      <c r="EK1376" s="51">
        <f t="shared" si="691"/>
        <v>0.18191546281433921</v>
      </c>
      <c r="EL1376" s="75">
        <f t="shared" si="692"/>
        <v>4.1299946495452113</v>
      </c>
      <c r="EM1376" s="51">
        <f t="shared" si="693"/>
        <v>4.2803638309256285E-2</v>
      </c>
      <c r="EN1376" s="75">
        <f t="shared" si="694"/>
        <v>1.0899946495452113</v>
      </c>
      <c r="EO1376" s="51">
        <f t="shared" si="695"/>
        <v>3.2102728731942212E-2</v>
      </c>
      <c r="EP1376" s="75">
        <f t="shared" si="696"/>
        <v>0.22999999999999998</v>
      </c>
      <c r="EQ1376" s="51">
        <f t="shared" si="697"/>
        <v>2.1401819154628143E-2</v>
      </c>
      <c r="ER1376" s="51">
        <f t="shared" si="698"/>
        <v>100</v>
      </c>
      <c r="ES1376" s="51">
        <f t="shared" si="699"/>
        <v>0</v>
      </c>
    </row>
    <row r="1377" spans="1:149" x14ac:dyDescent="0.45">
      <c r="A1377" s="78" t="s">
        <v>1476</v>
      </c>
      <c r="B1377" s="174" t="s">
        <v>3416</v>
      </c>
      <c r="C1377" s="51" t="s">
        <v>3444</v>
      </c>
      <c r="D1377" s="51" t="s">
        <v>3734</v>
      </c>
      <c r="E1377" s="78" t="s">
        <v>1127</v>
      </c>
      <c r="F1377" s="78" t="s">
        <v>3733</v>
      </c>
      <c r="G1377" s="72" t="s">
        <v>3377</v>
      </c>
      <c r="H1377" s="78" t="s">
        <v>1101</v>
      </c>
      <c r="I1377" s="78">
        <v>50</v>
      </c>
      <c r="J1377" s="300">
        <v>200</v>
      </c>
      <c r="K1377" s="78"/>
      <c r="L1377" s="300">
        <v>980</v>
      </c>
      <c r="M1377" s="72"/>
      <c r="O1377" s="78" t="s">
        <v>1128</v>
      </c>
      <c r="P1377" s="72" t="s">
        <v>3266</v>
      </c>
      <c r="AA1377" s="195"/>
      <c r="AB1377" s="195"/>
      <c r="AC1377" s="195"/>
      <c r="AD1377" s="72"/>
      <c r="AE1377" s="316">
        <v>1</v>
      </c>
      <c r="AF1377" s="195"/>
      <c r="AG1377" s="195">
        <v>0</v>
      </c>
      <c r="AH1377" s="72"/>
      <c r="AR1377" s="53">
        <v>0.91310000000000002</v>
      </c>
      <c r="AT1377" s="77"/>
      <c r="AU1377" s="276">
        <v>2000</v>
      </c>
      <c r="AV1377" s="276"/>
      <c r="AW1377" s="276">
        <v>1826.2</v>
      </c>
      <c r="AX1377" s="95"/>
      <c r="AY1377" s="276"/>
      <c r="AZ1377" s="95"/>
      <c r="BB1377" s="80" t="s">
        <v>722</v>
      </c>
      <c r="BC1377" s="270" t="s">
        <v>1126</v>
      </c>
      <c r="BD1377" s="72">
        <v>60.731200000000001</v>
      </c>
      <c r="BE1377" s="72">
        <v>0.05</v>
      </c>
      <c r="BF1377" s="72">
        <v>0.86205399999999999</v>
      </c>
      <c r="BG1377" s="72">
        <v>0.03</v>
      </c>
      <c r="BH1377" s="72">
        <v>17.144200000000001</v>
      </c>
      <c r="BI1377" s="72"/>
      <c r="BJ1377" s="72"/>
      <c r="BK1377" s="72"/>
      <c r="BL1377" s="72"/>
      <c r="BM1377" s="72">
        <v>0.02</v>
      </c>
      <c r="BN1377" s="72">
        <v>4.0778100000000004</v>
      </c>
      <c r="BO1377" s="72">
        <v>0.12</v>
      </c>
      <c r="BP1377" s="72">
        <v>7.7488000000000001E-2</v>
      </c>
      <c r="BQ1377" s="72">
        <v>0.02</v>
      </c>
      <c r="BR1377" s="72">
        <v>2.50867</v>
      </c>
      <c r="BS1377" s="72">
        <v>0.11</v>
      </c>
      <c r="BT1377" s="72">
        <v>3.8744000000000001E-2</v>
      </c>
      <c r="BU1377" s="72">
        <v>0.02</v>
      </c>
      <c r="BV1377" s="72"/>
      <c r="BW1377" s="72"/>
      <c r="BX1377" s="72">
        <v>5.2207499999999998</v>
      </c>
      <c r="BY1377" s="72">
        <v>0.15</v>
      </c>
      <c r="BZ1377" s="72">
        <v>4.4555600000000002</v>
      </c>
      <c r="CA1377" s="72">
        <v>0.17</v>
      </c>
      <c r="CB1377" s="72">
        <v>1.4141600000000001</v>
      </c>
      <c r="CC1377" s="72">
        <v>0.04</v>
      </c>
      <c r="CD1377" s="72">
        <v>0.31963799999999998</v>
      </c>
      <c r="CE1377" s="72">
        <v>0.05</v>
      </c>
      <c r="CF1377" s="72"/>
      <c r="CG1377" s="72"/>
      <c r="CH1377" s="72"/>
      <c r="CI1377" s="72"/>
      <c r="CJ1377" s="72"/>
      <c r="CK1377" s="72"/>
      <c r="CL1377" s="72"/>
      <c r="CM1377" s="72"/>
      <c r="CN1377" s="72"/>
      <c r="CO1377" s="72"/>
      <c r="CP1377" s="72"/>
      <c r="CQ1377" s="72"/>
      <c r="CR1377" s="72"/>
      <c r="CS1377" s="72"/>
      <c r="CT1377" s="72"/>
      <c r="CU1377" s="72"/>
      <c r="CV1377" s="72"/>
      <c r="CW1377" s="72"/>
      <c r="CX1377" s="72"/>
      <c r="CY1377" s="72"/>
      <c r="CZ1377" s="72"/>
      <c r="DA1377" s="72"/>
      <c r="DB1377" s="72"/>
      <c r="DC1377" s="72"/>
      <c r="DD1377" s="72"/>
      <c r="DE1377" s="72"/>
      <c r="DF1377" s="72"/>
      <c r="DG1377" s="72"/>
      <c r="DH1377" s="78">
        <v>96.86</v>
      </c>
      <c r="DJ1377" s="77">
        <f t="shared" si="677"/>
        <v>3.1400000000000006</v>
      </c>
      <c r="DK1377" s="72">
        <v>0.46</v>
      </c>
      <c r="DO1377" s="358">
        <v>3.14</v>
      </c>
      <c r="DP1377" s="72"/>
      <c r="DQ1377" s="374"/>
      <c r="DR1377" s="72"/>
      <c r="DU1377" s="52"/>
      <c r="DX1377" s="75">
        <f t="shared" si="678"/>
        <v>62.699979351641545</v>
      </c>
      <c r="DY1377" s="51">
        <f t="shared" si="679"/>
        <v>5.1620896138756971E-2</v>
      </c>
      <c r="DZ1377" s="75">
        <f t="shared" si="680"/>
        <v>0.89</v>
      </c>
      <c r="EA1377" s="51">
        <f t="shared" si="681"/>
        <v>3.0972537683254184E-2</v>
      </c>
      <c r="EB1377" s="75">
        <f t="shared" si="682"/>
        <v>17.699979351641545</v>
      </c>
      <c r="EC1377" s="51">
        <f t="shared" si="683"/>
        <v>0</v>
      </c>
      <c r="ED1377" s="75">
        <f t="shared" si="684"/>
        <v>4.2100041296716917</v>
      </c>
      <c r="EE1377" s="51">
        <f t="shared" si="685"/>
        <v>0.12389015073301672</v>
      </c>
      <c r="EF1377" s="75">
        <f t="shared" si="686"/>
        <v>0.08</v>
      </c>
      <c r="EG1377" s="51">
        <f t="shared" si="687"/>
        <v>2.0648358455502787E-2</v>
      </c>
      <c r="EH1377" s="75">
        <f t="shared" si="688"/>
        <v>2.589995870328309</v>
      </c>
      <c r="EI1377" s="51">
        <f t="shared" si="689"/>
        <v>0.11356597150526533</v>
      </c>
      <c r="EJ1377" s="75">
        <f t="shared" si="690"/>
        <v>5.3899958703283088</v>
      </c>
      <c r="EK1377" s="51">
        <f t="shared" si="691"/>
        <v>0.1548626884162709</v>
      </c>
      <c r="EL1377" s="75">
        <f t="shared" si="692"/>
        <v>4.5999999999999996</v>
      </c>
      <c r="EM1377" s="51">
        <f t="shared" si="693"/>
        <v>0.17551104687177368</v>
      </c>
      <c r="EN1377" s="75">
        <f t="shared" si="694"/>
        <v>1.4600041296716912</v>
      </c>
      <c r="EO1377" s="51">
        <f t="shared" si="695"/>
        <v>4.1296716911005574E-2</v>
      </c>
      <c r="EP1377" s="75">
        <f t="shared" si="696"/>
        <v>0.33</v>
      </c>
      <c r="EQ1377" s="51">
        <f t="shared" si="697"/>
        <v>5.1620896138756978E-2</v>
      </c>
      <c r="ER1377" s="51">
        <f t="shared" si="698"/>
        <v>100</v>
      </c>
      <c r="ES1377" s="51">
        <f t="shared" si="699"/>
        <v>0</v>
      </c>
    </row>
    <row r="1378" spans="1:149" x14ac:dyDescent="0.45">
      <c r="A1378" s="78" t="s">
        <v>1476</v>
      </c>
      <c r="B1378" s="174" t="s">
        <v>3416</v>
      </c>
      <c r="C1378" s="51" t="s">
        <v>3444</v>
      </c>
      <c r="D1378" s="51" t="s">
        <v>3734</v>
      </c>
      <c r="E1378" s="78" t="s">
        <v>1127</v>
      </c>
      <c r="F1378" s="78" t="s">
        <v>2212</v>
      </c>
      <c r="G1378" s="72" t="s">
        <v>3377</v>
      </c>
      <c r="H1378" s="78" t="s">
        <v>1101</v>
      </c>
      <c r="I1378" s="78">
        <v>48</v>
      </c>
      <c r="J1378" s="300">
        <v>200</v>
      </c>
      <c r="K1378" s="78"/>
      <c r="L1378" s="300">
        <v>940</v>
      </c>
      <c r="M1378" s="72"/>
      <c r="O1378" s="78" t="s">
        <v>1128</v>
      </c>
      <c r="P1378" s="72" t="s">
        <v>3266</v>
      </c>
      <c r="AA1378" s="195"/>
      <c r="AB1378" s="195"/>
      <c r="AC1378" s="195"/>
      <c r="AD1378" s="72"/>
      <c r="AE1378" s="316">
        <v>1</v>
      </c>
      <c r="AF1378" s="195"/>
      <c r="AG1378" s="195">
        <v>0</v>
      </c>
      <c r="AH1378" s="72"/>
      <c r="AR1378" s="53">
        <v>0.8881</v>
      </c>
      <c r="AT1378" s="77"/>
      <c r="AU1378" s="276">
        <v>2000</v>
      </c>
      <c r="AV1378" s="276"/>
      <c r="AW1378" s="276">
        <v>1776.2</v>
      </c>
      <c r="AX1378" s="95"/>
      <c r="AY1378" s="276"/>
      <c r="AZ1378" s="95"/>
      <c r="BB1378" s="80" t="s">
        <v>722</v>
      </c>
      <c r="BC1378" s="270" t="s">
        <v>1126</v>
      </c>
      <c r="BD1378" s="72">
        <v>61.532800000000002</v>
      </c>
      <c r="BE1378" s="72">
        <v>0.02</v>
      </c>
      <c r="BF1378" s="72">
        <v>0.44085999999999997</v>
      </c>
      <c r="BG1378" s="72">
        <v>0.04</v>
      </c>
      <c r="BH1378" s="72">
        <v>16.508800000000001</v>
      </c>
      <c r="BI1378" s="72"/>
      <c r="BJ1378" s="72"/>
      <c r="BK1378" s="72"/>
      <c r="BL1378" s="72"/>
      <c r="BM1378" s="72">
        <v>0.02</v>
      </c>
      <c r="BN1378" s="72">
        <v>3.3298999999999999</v>
      </c>
      <c r="BO1378" s="72">
        <v>0.06</v>
      </c>
      <c r="BP1378" s="72">
        <v>3.7519999999999998E-2</v>
      </c>
      <c r="BQ1378" s="72">
        <v>0.02</v>
      </c>
      <c r="BR1378" s="72">
        <v>1.6415</v>
      </c>
      <c r="BS1378" s="72">
        <v>0.11</v>
      </c>
      <c r="BT1378" s="72"/>
      <c r="BU1378" s="72"/>
      <c r="BV1378" s="72"/>
      <c r="BW1378" s="72"/>
      <c r="BX1378" s="72">
        <v>4.3429399999999996</v>
      </c>
      <c r="BY1378" s="72">
        <v>0.13</v>
      </c>
      <c r="BZ1378" s="72">
        <v>4.4085999999999999</v>
      </c>
      <c r="CA1378" s="72">
        <v>0.19</v>
      </c>
      <c r="CB1378" s="72">
        <v>1.407</v>
      </c>
      <c r="CC1378" s="72">
        <v>0.02</v>
      </c>
      <c r="CD1378" s="72">
        <v>0.21573999999999999</v>
      </c>
      <c r="CE1378" s="72">
        <v>0.03</v>
      </c>
      <c r="CF1378" s="72"/>
      <c r="CG1378" s="72"/>
      <c r="CH1378" s="72"/>
      <c r="CI1378" s="72"/>
      <c r="CJ1378" s="72"/>
      <c r="CK1378" s="72"/>
      <c r="CL1378" s="72"/>
      <c r="CM1378" s="72"/>
      <c r="CN1378" s="72"/>
      <c r="CO1378" s="72"/>
      <c r="CP1378" s="72"/>
      <c r="CQ1378" s="72"/>
      <c r="CR1378" s="72"/>
      <c r="CS1378" s="72"/>
      <c r="CT1378" s="72"/>
      <c r="CU1378" s="72"/>
      <c r="CV1378" s="72"/>
      <c r="CW1378" s="72"/>
      <c r="CX1378" s="72"/>
      <c r="CY1378" s="72"/>
      <c r="CZ1378" s="72"/>
      <c r="DA1378" s="72"/>
      <c r="DB1378" s="72"/>
      <c r="DC1378" s="72"/>
      <c r="DD1378" s="72"/>
      <c r="DE1378" s="72"/>
      <c r="DF1378" s="72"/>
      <c r="DG1378" s="72"/>
      <c r="DH1378" s="78">
        <v>93.8</v>
      </c>
      <c r="DJ1378" s="77">
        <f t="shared" si="677"/>
        <v>6.2000000000000028</v>
      </c>
      <c r="DK1378" s="72">
        <v>0.4</v>
      </c>
      <c r="DO1378" s="358">
        <v>6.2</v>
      </c>
      <c r="DP1378" s="72"/>
      <c r="DQ1378" s="374"/>
      <c r="DR1378" s="72"/>
      <c r="DU1378" s="52"/>
      <c r="DX1378" s="75">
        <f t="shared" si="678"/>
        <v>65.600000000000009</v>
      </c>
      <c r="DY1378" s="51">
        <f t="shared" si="679"/>
        <v>2.1321961620469086E-2</v>
      </c>
      <c r="DZ1378" s="75">
        <f t="shared" si="680"/>
        <v>0.47000000000000003</v>
      </c>
      <c r="EA1378" s="51">
        <f t="shared" si="681"/>
        <v>4.2643923240938172E-2</v>
      </c>
      <c r="EB1378" s="75">
        <f t="shared" si="682"/>
        <v>17.600000000000001</v>
      </c>
      <c r="EC1378" s="51">
        <f t="shared" si="683"/>
        <v>0</v>
      </c>
      <c r="ED1378" s="75">
        <f t="shared" si="684"/>
        <v>3.55</v>
      </c>
      <c r="EE1378" s="51">
        <f t="shared" si="685"/>
        <v>6.3965884861407252E-2</v>
      </c>
      <c r="EF1378" s="75">
        <f t="shared" si="686"/>
        <v>3.9999999999999994E-2</v>
      </c>
      <c r="EG1378" s="51">
        <f t="shared" si="687"/>
        <v>2.1321961620469079E-2</v>
      </c>
      <c r="EH1378" s="75">
        <f t="shared" si="688"/>
        <v>1.7500000000000002</v>
      </c>
      <c r="EI1378" s="51">
        <f t="shared" si="689"/>
        <v>0.11727078891257997</v>
      </c>
      <c r="EJ1378" s="75">
        <f t="shared" si="690"/>
        <v>4.629999999999999</v>
      </c>
      <c r="EK1378" s="51">
        <f t="shared" si="691"/>
        <v>0.13859275053304904</v>
      </c>
      <c r="EL1378" s="75">
        <f t="shared" si="692"/>
        <v>4.7</v>
      </c>
      <c r="EM1378" s="51">
        <f t="shared" si="693"/>
        <v>0.20255863539445629</v>
      </c>
      <c r="EN1378" s="75">
        <f t="shared" si="694"/>
        <v>1.5000000000000002</v>
      </c>
      <c r="EO1378" s="51">
        <f t="shared" si="695"/>
        <v>2.1321961620469086E-2</v>
      </c>
      <c r="EP1378" s="75">
        <f t="shared" si="696"/>
        <v>0.22999999999999998</v>
      </c>
      <c r="EQ1378" s="51">
        <f t="shared" si="697"/>
        <v>3.1982942430703626E-2</v>
      </c>
      <c r="ER1378" s="51">
        <f t="shared" si="698"/>
        <v>100</v>
      </c>
      <c r="ES1378" s="51">
        <f t="shared" si="699"/>
        <v>0</v>
      </c>
    </row>
    <row r="1379" spans="1:149" x14ac:dyDescent="0.45">
      <c r="A1379" s="78" t="s">
        <v>1476</v>
      </c>
      <c r="B1379" s="174" t="s">
        <v>3416</v>
      </c>
      <c r="C1379" s="51" t="s">
        <v>3444</v>
      </c>
      <c r="D1379" s="51" t="s">
        <v>3730</v>
      </c>
      <c r="E1379" s="78" t="s">
        <v>1127</v>
      </c>
      <c r="F1379" s="78" t="s">
        <v>2213</v>
      </c>
      <c r="G1379" s="72" t="s">
        <v>3377</v>
      </c>
      <c r="H1379" s="78" t="s">
        <v>1372</v>
      </c>
      <c r="I1379" s="78">
        <v>16</v>
      </c>
      <c r="J1379" s="300">
        <v>200</v>
      </c>
      <c r="K1379" s="78"/>
      <c r="L1379" s="300">
        <v>1090</v>
      </c>
      <c r="M1379" s="72"/>
      <c r="O1379" s="78" t="s">
        <v>1128</v>
      </c>
      <c r="P1379" s="72" t="s">
        <v>3264</v>
      </c>
      <c r="AA1379" s="195"/>
      <c r="AB1379" s="195"/>
      <c r="AC1379" s="195"/>
      <c r="AD1379" s="72"/>
      <c r="AE1379" s="316">
        <v>1</v>
      </c>
      <c r="AF1379" s="195"/>
      <c r="AG1379" s="195">
        <v>0</v>
      </c>
      <c r="AH1379" s="72"/>
      <c r="AR1379" s="53">
        <v>0.96789999999999998</v>
      </c>
      <c r="AT1379" s="77"/>
      <c r="AU1379" s="276">
        <v>2000</v>
      </c>
      <c r="AV1379" s="276"/>
      <c r="AW1379" s="276">
        <v>1935.8</v>
      </c>
      <c r="AX1379" s="95"/>
      <c r="AY1379" s="276"/>
      <c r="AZ1379" s="95"/>
      <c r="BB1379" s="80" t="s">
        <v>722</v>
      </c>
      <c r="BC1379" s="270" t="s">
        <v>1126</v>
      </c>
      <c r="BD1379" s="72">
        <v>51.403300000000002</v>
      </c>
      <c r="BE1379" s="72">
        <v>0.02</v>
      </c>
      <c r="BF1379" s="72">
        <v>0.66388000000000003</v>
      </c>
      <c r="BG1379" s="72">
        <v>0.03</v>
      </c>
      <c r="BH1379" s="72">
        <v>18.019600000000001</v>
      </c>
      <c r="BI1379" s="72">
        <v>0.01</v>
      </c>
      <c r="BJ1379" s="72"/>
      <c r="BK1379" s="72"/>
      <c r="BL1379" s="72">
        <v>9.4839999999999994E-3</v>
      </c>
      <c r="BM1379" s="72">
        <v>0.01</v>
      </c>
      <c r="BN1379" s="72">
        <v>5.9843999999999999</v>
      </c>
      <c r="BO1379" s="72">
        <v>0.14000000000000001</v>
      </c>
      <c r="BP1379" s="72">
        <v>0.14226</v>
      </c>
      <c r="BQ1379" s="72">
        <v>0.03</v>
      </c>
      <c r="BR1379" s="72">
        <v>5.3489800000000001</v>
      </c>
      <c r="BS1379" s="72">
        <v>0.09</v>
      </c>
      <c r="BT1379" s="72">
        <v>9.4839999999999994E-3</v>
      </c>
      <c r="BU1379" s="72">
        <v>0.01</v>
      </c>
      <c r="BV1379" s="72"/>
      <c r="BW1379" s="72"/>
      <c r="BX1379" s="72">
        <v>9.7685200000000005</v>
      </c>
      <c r="BY1379" s="72">
        <v>0.01</v>
      </c>
      <c r="BZ1379" s="72">
        <v>3.0728200000000001</v>
      </c>
      <c r="CA1379" s="72">
        <v>0.16</v>
      </c>
      <c r="CB1379" s="72">
        <v>0.40781200000000001</v>
      </c>
      <c r="CC1379" s="72">
        <v>0.03</v>
      </c>
      <c r="CD1379" s="72"/>
      <c r="CE1379" s="72"/>
      <c r="CF1379" s="72"/>
      <c r="CG1379" s="72"/>
      <c r="CH1379" s="72"/>
      <c r="CI1379" s="72"/>
      <c r="CJ1379" s="72"/>
      <c r="CK1379" s="72"/>
      <c r="CL1379" s="72"/>
      <c r="CM1379" s="72"/>
      <c r="CN1379" s="72"/>
      <c r="CO1379" s="72"/>
      <c r="CP1379" s="72"/>
      <c r="CQ1379" s="72"/>
      <c r="CR1379" s="72"/>
      <c r="CS1379" s="72"/>
      <c r="CT1379" s="72"/>
      <c r="CU1379" s="72"/>
      <c r="CV1379" s="72"/>
      <c r="CW1379" s="72"/>
      <c r="CX1379" s="72"/>
      <c r="CY1379" s="72"/>
      <c r="CZ1379" s="72"/>
      <c r="DA1379" s="72"/>
      <c r="DB1379" s="72"/>
      <c r="DC1379" s="72"/>
      <c r="DD1379" s="72"/>
      <c r="DE1379" s="72"/>
      <c r="DF1379" s="72"/>
      <c r="DG1379" s="72"/>
      <c r="DH1379" s="78">
        <v>94.84</v>
      </c>
      <c r="DJ1379" s="77">
        <f t="shared" si="677"/>
        <v>5.1599999999999966</v>
      </c>
      <c r="DK1379" s="72">
        <v>0.96</v>
      </c>
      <c r="DO1379" s="358">
        <v>5.16</v>
      </c>
      <c r="DP1379" s="72"/>
      <c r="DQ1379" s="374"/>
      <c r="DR1379" s="72"/>
      <c r="DU1379" s="52"/>
      <c r="DX1379" s="75">
        <f t="shared" si="678"/>
        <v>54.200021088148468</v>
      </c>
      <c r="DY1379" s="51">
        <f t="shared" si="679"/>
        <v>2.1088148460565167E-2</v>
      </c>
      <c r="DZ1379" s="75">
        <f t="shared" si="680"/>
        <v>0.70000000000000007</v>
      </c>
      <c r="EA1379" s="51">
        <f t="shared" si="681"/>
        <v>3.1632222690847742E-2</v>
      </c>
      <c r="EB1379" s="75">
        <f t="shared" si="682"/>
        <v>19</v>
      </c>
      <c r="EC1379" s="51">
        <f t="shared" si="683"/>
        <v>1.054407423028258E-2</v>
      </c>
      <c r="ED1379" s="75">
        <f t="shared" si="684"/>
        <v>6.3099957823703079</v>
      </c>
      <c r="EE1379" s="51">
        <f t="shared" si="685"/>
        <v>0.14761703922395616</v>
      </c>
      <c r="EF1379" s="75">
        <f t="shared" si="686"/>
        <v>0.15</v>
      </c>
      <c r="EG1379" s="51">
        <f t="shared" si="687"/>
        <v>3.1632222690847742E-2</v>
      </c>
      <c r="EH1379" s="75">
        <f t="shared" si="688"/>
        <v>5.6400042176296923</v>
      </c>
      <c r="EI1379" s="51">
        <f t="shared" si="689"/>
        <v>9.4896668072543239E-2</v>
      </c>
      <c r="EJ1379" s="75">
        <f t="shared" si="690"/>
        <v>10.3</v>
      </c>
      <c r="EK1379" s="51">
        <f t="shared" si="691"/>
        <v>1.0544074230282582E-2</v>
      </c>
      <c r="EL1379" s="75">
        <f t="shared" si="692"/>
        <v>3.2400042176296919</v>
      </c>
      <c r="EM1379" s="51">
        <f t="shared" si="693"/>
        <v>0.16870518768452128</v>
      </c>
      <c r="EN1379" s="75">
        <f t="shared" si="694"/>
        <v>0.43</v>
      </c>
      <c r="EO1379" s="51">
        <f t="shared" si="695"/>
        <v>3.1632222690847742E-2</v>
      </c>
      <c r="EP1379" s="75">
        <f t="shared" si="696"/>
        <v>0</v>
      </c>
      <c r="EQ1379" s="51" t="e">
        <f t="shared" si="697"/>
        <v>#DIV/0!</v>
      </c>
      <c r="ER1379" s="51">
        <f t="shared" si="698"/>
        <v>100</v>
      </c>
      <c r="ES1379" s="51">
        <f t="shared" si="699"/>
        <v>0</v>
      </c>
    </row>
    <row r="1380" spans="1:149" x14ac:dyDescent="0.45">
      <c r="A1380" s="78" t="s">
        <v>1476</v>
      </c>
      <c r="B1380" s="174" t="s">
        <v>3416</v>
      </c>
      <c r="C1380" s="51" t="s">
        <v>3444</v>
      </c>
      <c r="D1380" s="51" t="s">
        <v>3730</v>
      </c>
      <c r="E1380" s="78" t="s">
        <v>1127</v>
      </c>
      <c r="F1380" s="78" t="s">
        <v>2214</v>
      </c>
      <c r="G1380" s="72" t="s">
        <v>3377</v>
      </c>
      <c r="H1380" s="78" t="s">
        <v>1372</v>
      </c>
      <c r="I1380" s="78">
        <v>32</v>
      </c>
      <c r="J1380" s="300">
        <v>200</v>
      </c>
      <c r="K1380" s="78"/>
      <c r="L1380" s="300">
        <v>1070</v>
      </c>
      <c r="M1380" s="72"/>
      <c r="O1380" s="78" t="s">
        <v>1128</v>
      </c>
      <c r="P1380" s="72" t="s">
        <v>3267</v>
      </c>
      <c r="AA1380" s="195"/>
      <c r="AB1380" s="195"/>
      <c r="AC1380" s="195"/>
      <c r="AD1380" s="72"/>
      <c r="AE1380" s="316">
        <v>1</v>
      </c>
      <c r="AF1380" s="195"/>
      <c r="AG1380" s="195">
        <v>0</v>
      </c>
      <c r="AH1380" s="72"/>
      <c r="AR1380" s="53">
        <v>0.95920000000000005</v>
      </c>
      <c r="AT1380" s="77"/>
      <c r="AU1380" s="276">
        <v>2000</v>
      </c>
      <c r="AV1380" s="276"/>
      <c r="AW1380" s="276">
        <v>1918.4</v>
      </c>
      <c r="AX1380" s="95"/>
      <c r="AY1380" s="276"/>
      <c r="AZ1380" s="95"/>
      <c r="BB1380" s="80" t="s">
        <v>722</v>
      </c>
      <c r="BC1380" s="270" t="s">
        <v>1126</v>
      </c>
      <c r="BD1380" s="72">
        <v>53.939100000000003</v>
      </c>
      <c r="BE1380" s="72">
        <v>0.04</v>
      </c>
      <c r="BF1380" s="72">
        <v>0.75704000000000005</v>
      </c>
      <c r="BG1380" s="72">
        <v>0.03</v>
      </c>
      <c r="BH1380" s="72">
        <v>17.979700000000001</v>
      </c>
      <c r="BI1380" s="72">
        <v>0.02</v>
      </c>
      <c r="BJ1380" s="72"/>
      <c r="BK1380" s="72"/>
      <c r="BL1380" s="72">
        <v>1.8925999999999998E-2</v>
      </c>
      <c r="BM1380" s="72">
        <v>0.02</v>
      </c>
      <c r="BN1380" s="72">
        <v>5.6588700000000003</v>
      </c>
      <c r="BO1380" s="72">
        <v>0.11</v>
      </c>
      <c r="BP1380" s="72">
        <v>0.104093</v>
      </c>
      <c r="BQ1380" s="72">
        <v>0.04</v>
      </c>
      <c r="BR1380" s="72">
        <v>3.9366099999999999</v>
      </c>
      <c r="BS1380" s="72">
        <v>0.1</v>
      </c>
      <c r="BT1380" s="72">
        <v>9.4629999999999992E-3</v>
      </c>
      <c r="BU1380" s="72">
        <v>0.01</v>
      </c>
      <c r="BV1380" s="72"/>
      <c r="BW1380" s="72"/>
      <c r="BX1380" s="72">
        <v>7.7502000000000004</v>
      </c>
      <c r="BY1380" s="72">
        <v>0.14000000000000001</v>
      </c>
      <c r="BZ1380" s="72">
        <v>3.9460700000000002</v>
      </c>
      <c r="CA1380" s="72">
        <v>0.19</v>
      </c>
      <c r="CB1380" s="72">
        <v>0.54885399999999995</v>
      </c>
      <c r="CC1380" s="72">
        <v>0.02</v>
      </c>
      <c r="CD1380" s="72"/>
      <c r="CE1380" s="72"/>
      <c r="CF1380" s="72"/>
      <c r="CG1380" s="72"/>
      <c r="CH1380" s="72"/>
      <c r="CI1380" s="72"/>
      <c r="CJ1380" s="72"/>
      <c r="CK1380" s="72"/>
      <c r="CL1380" s="72"/>
      <c r="CM1380" s="72"/>
      <c r="CN1380" s="72"/>
      <c r="CO1380" s="72"/>
      <c r="CP1380" s="72"/>
      <c r="CQ1380" s="72"/>
      <c r="CR1380" s="72"/>
      <c r="CS1380" s="72"/>
      <c r="CT1380" s="72"/>
      <c r="CU1380" s="72"/>
      <c r="CV1380" s="72"/>
      <c r="CW1380" s="72"/>
      <c r="CX1380" s="72"/>
      <c r="CY1380" s="72"/>
      <c r="CZ1380" s="72"/>
      <c r="DA1380" s="72"/>
      <c r="DB1380" s="72"/>
      <c r="DC1380" s="72"/>
      <c r="DD1380" s="72"/>
      <c r="DE1380" s="72"/>
      <c r="DF1380" s="72"/>
      <c r="DG1380" s="72"/>
      <c r="DH1380" s="78">
        <v>94.63</v>
      </c>
      <c r="DJ1380" s="77">
        <f t="shared" si="677"/>
        <v>5.3700000000000045</v>
      </c>
      <c r="DK1380" s="72">
        <v>0.77</v>
      </c>
      <c r="DO1380" s="358">
        <v>5.37</v>
      </c>
      <c r="DP1380" s="72"/>
      <c r="DQ1380" s="374"/>
      <c r="DR1380" s="72"/>
      <c r="DU1380" s="52"/>
      <c r="DX1380" s="75">
        <f t="shared" si="678"/>
        <v>57.000000000000007</v>
      </c>
      <c r="DY1380" s="51">
        <f t="shared" si="679"/>
        <v>4.2269893268519501E-2</v>
      </c>
      <c r="DZ1380" s="75">
        <f t="shared" si="680"/>
        <v>0.8</v>
      </c>
      <c r="EA1380" s="51">
        <f t="shared" si="681"/>
        <v>3.1702419951389622E-2</v>
      </c>
      <c r="EB1380" s="75">
        <f t="shared" si="682"/>
        <v>19.000000000000004</v>
      </c>
      <c r="EC1380" s="51">
        <f t="shared" si="683"/>
        <v>2.1134946634259754E-2</v>
      </c>
      <c r="ED1380" s="75">
        <f t="shared" si="684"/>
        <v>5.9799957730106739</v>
      </c>
      <c r="EE1380" s="51">
        <f t="shared" si="685"/>
        <v>0.11624220648842863</v>
      </c>
      <c r="EF1380" s="75">
        <f t="shared" si="686"/>
        <v>0.11</v>
      </c>
      <c r="EG1380" s="51">
        <f t="shared" si="687"/>
        <v>4.2269893268519494E-2</v>
      </c>
      <c r="EH1380" s="75">
        <f t="shared" si="688"/>
        <v>4.1600021134946639</v>
      </c>
      <c r="EI1380" s="51">
        <f t="shared" si="689"/>
        <v>0.10567473317129876</v>
      </c>
      <c r="EJ1380" s="75">
        <f t="shared" si="690"/>
        <v>8.1900031702419955</v>
      </c>
      <c r="EK1380" s="51">
        <f t="shared" si="691"/>
        <v>0.14794462643981823</v>
      </c>
      <c r="EL1380" s="75">
        <f t="shared" si="692"/>
        <v>4.1699989432526685</v>
      </c>
      <c r="EM1380" s="51">
        <f t="shared" si="693"/>
        <v>0.20078199302546759</v>
      </c>
      <c r="EN1380" s="75">
        <f t="shared" si="694"/>
        <v>0.57999999999999996</v>
      </c>
      <c r="EO1380" s="51">
        <f t="shared" si="695"/>
        <v>2.1134946634259751E-2</v>
      </c>
      <c r="EP1380" s="75">
        <f t="shared" si="696"/>
        <v>0</v>
      </c>
      <c r="EQ1380" s="51" t="e">
        <f t="shared" si="697"/>
        <v>#DIV/0!</v>
      </c>
      <c r="ER1380" s="51">
        <f t="shared" si="698"/>
        <v>100</v>
      </c>
      <c r="ES1380" s="51">
        <f t="shared" si="699"/>
        <v>0</v>
      </c>
    </row>
    <row r="1381" spans="1:149" x14ac:dyDescent="0.45">
      <c r="A1381" s="78" t="s">
        <v>1476</v>
      </c>
      <c r="B1381" s="174" t="s">
        <v>3416</v>
      </c>
      <c r="C1381" s="51" t="s">
        <v>3444</v>
      </c>
      <c r="D1381" s="51" t="s">
        <v>3730</v>
      </c>
      <c r="E1381" s="78" t="s">
        <v>1127</v>
      </c>
      <c r="F1381" s="78" t="s">
        <v>2215</v>
      </c>
      <c r="G1381" s="72" t="s">
        <v>3377</v>
      </c>
      <c r="H1381" s="78" t="s">
        <v>1101</v>
      </c>
      <c r="I1381" s="78">
        <v>25</v>
      </c>
      <c r="J1381" s="300">
        <v>200</v>
      </c>
      <c r="K1381" s="78"/>
      <c r="L1381" s="300">
        <v>1030</v>
      </c>
      <c r="M1381" s="72"/>
      <c r="O1381" s="78" t="s">
        <v>1128</v>
      </c>
      <c r="P1381" s="72" t="s">
        <v>3268</v>
      </c>
      <c r="AA1381" s="195"/>
      <c r="AB1381" s="195"/>
      <c r="AC1381" s="195"/>
      <c r="AD1381" s="72"/>
      <c r="AE1381" s="316">
        <v>1</v>
      </c>
      <c r="AF1381" s="195"/>
      <c r="AG1381" s="195">
        <v>0</v>
      </c>
      <c r="AH1381" s="72"/>
      <c r="AR1381" s="53">
        <v>0.94030000000000002</v>
      </c>
      <c r="AT1381" s="77"/>
      <c r="AU1381" s="276">
        <v>2000</v>
      </c>
      <c r="AV1381" s="276"/>
      <c r="AW1381" s="276">
        <v>1880.6000000000001</v>
      </c>
      <c r="AX1381" s="95"/>
      <c r="AY1381" s="276"/>
      <c r="AZ1381" s="95"/>
      <c r="BB1381" s="80" t="s">
        <v>722</v>
      </c>
      <c r="BC1381" s="270" t="s">
        <v>1126</v>
      </c>
      <c r="BD1381" s="72">
        <v>52.969099999999997</v>
      </c>
      <c r="BE1381" s="72">
        <v>0.04</v>
      </c>
      <c r="BF1381" s="72">
        <v>0.80341200000000002</v>
      </c>
      <c r="BG1381" s="72">
        <v>0.05</v>
      </c>
      <c r="BH1381" s="72">
        <v>17.562999999999999</v>
      </c>
      <c r="BI1381" s="72">
        <v>0.02</v>
      </c>
      <c r="BJ1381" s="72"/>
      <c r="BK1381" s="72"/>
      <c r="BL1381" s="72">
        <v>3.7367999999999998E-2</v>
      </c>
      <c r="BM1381" s="72">
        <v>0.03</v>
      </c>
      <c r="BN1381" s="72">
        <v>5.9321700000000002</v>
      </c>
      <c r="BO1381" s="72">
        <v>0.14000000000000001</v>
      </c>
      <c r="BP1381" s="72">
        <v>0.14947199999999999</v>
      </c>
      <c r="BQ1381" s="72">
        <v>7.0000000000000007E-2</v>
      </c>
      <c r="BR1381" s="72">
        <v>3.7835100000000002</v>
      </c>
      <c r="BS1381" s="72">
        <v>0.13</v>
      </c>
      <c r="BT1381" s="72"/>
      <c r="BU1381" s="72"/>
      <c r="BV1381" s="72"/>
      <c r="BW1381" s="72"/>
      <c r="BX1381" s="72">
        <v>7.6510999999999996</v>
      </c>
      <c r="BY1381" s="72">
        <v>0.24</v>
      </c>
      <c r="BZ1381" s="72">
        <v>3.80219</v>
      </c>
      <c r="CA1381" s="72">
        <v>0.15</v>
      </c>
      <c r="CB1381" s="72">
        <v>0.55117799999999995</v>
      </c>
      <c r="CC1381" s="72">
        <v>0.04</v>
      </c>
      <c r="CD1381" s="72">
        <v>0.196182</v>
      </c>
      <c r="CE1381" s="72">
        <v>0.03</v>
      </c>
      <c r="CF1381" s="72"/>
      <c r="CG1381" s="72"/>
      <c r="CH1381" s="72"/>
      <c r="CI1381" s="72"/>
      <c r="CJ1381" s="72"/>
      <c r="CK1381" s="72"/>
      <c r="CL1381" s="72"/>
      <c r="CM1381" s="72"/>
      <c r="CN1381" s="72"/>
      <c r="CO1381" s="72"/>
      <c r="CP1381" s="72"/>
      <c r="CQ1381" s="72"/>
      <c r="CR1381" s="72"/>
      <c r="CS1381" s="72"/>
      <c r="CT1381" s="72"/>
      <c r="CU1381" s="72"/>
      <c r="CV1381" s="72"/>
      <c r="CW1381" s="72"/>
      <c r="CX1381" s="72"/>
      <c r="CY1381" s="72"/>
      <c r="CZ1381" s="72"/>
      <c r="DA1381" s="72"/>
      <c r="DB1381" s="72"/>
      <c r="DC1381" s="72"/>
      <c r="DD1381" s="72"/>
      <c r="DE1381" s="72"/>
      <c r="DF1381" s="72"/>
      <c r="DG1381" s="72"/>
      <c r="DH1381" s="78">
        <v>93.42</v>
      </c>
      <c r="DJ1381" s="77">
        <f t="shared" si="677"/>
        <v>6.5799999999999983</v>
      </c>
      <c r="DK1381" s="72">
        <v>0.55000000000000004</v>
      </c>
      <c r="DO1381" s="358">
        <v>6.58</v>
      </c>
      <c r="DP1381" s="72"/>
      <c r="DQ1381" s="374"/>
      <c r="DR1381" s="72"/>
      <c r="DU1381" s="52"/>
      <c r="DX1381" s="75">
        <f t="shared" si="678"/>
        <v>56.699957182616131</v>
      </c>
      <c r="DY1381" s="51">
        <f t="shared" si="679"/>
        <v>4.2817383857846281E-2</v>
      </c>
      <c r="DZ1381" s="75">
        <f t="shared" si="680"/>
        <v>0.86</v>
      </c>
      <c r="EA1381" s="51">
        <f t="shared" si="681"/>
        <v>5.3521729822307858E-2</v>
      </c>
      <c r="EB1381" s="75">
        <f t="shared" si="682"/>
        <v>18.800042817383854</v>
      </c>
      <c r="EC1381" s="51">
        <f t="shared" si="683"/>
        <v>2.140869192892314E-2</v>
      </c>
      <c r="ED1381" s="75">
        <f t="shared" si="684"/>
        <v>6.35</v>
      </c>
      <c r="EE1381" s="51">
        <f t="shared" si="685"/>
        <v>0.14986084350246201</v>
      </c>
      <c r="EF1381" s="75">
        <f t="shared" si="686"/>
        <v>0.15999999999999998</v>
      </c>
      <c r="EG1381" s="51">
        <f t="shared" si="687"/>
        <v>7.4930421751230991E-2</v>
      </c>
      <c r="EH1381" s="75">
        <f t="shared" si="688"/>
        <v>4.05</v>
      </c>
      <c r="EI1381" s="51">
        <f t="shared" si="689"/>
        <v>0.13915649753800044</v>
      </c>
      <c r="EJ1381" s="75">
        <f t="shared" si="690"/>
        <v>8.1900021408691916</v>
      </c>
      <c r="EK1381" s="51">
        <f t="shared" si="691"/>
        <v>0.25690430314707768</v>
      </c>
      <c r="EL1381" s="75">
        <f t="shared" si="692"/>
        <v>4.0699957182616142</v>
      </c>
      <c r="EM1381" s="51">
        <f t="shared" si="693"/>
        <v>0.16056518946692355</v>
      </c>
      <c r="EN1381" s="75">
        <f t="shared" si="694"/>
        <v>0.58999999999999986</v>
      </c>
      <c r="EO1381" s="51">
        <f t="shared" si="695"/>
        <v>4.2817383857846281E-2</v>
      </c>
      <c r="EP1381" s="75">
        <f t="shared" si="696"/>
        <v>0.21</v>
      </c>
      <c r="EQ1381" s="51">
        <f t="shared" si="697"/>
        <v>3.211303789338471E-2</v>
      </c>
      <c r="ER1381" s="51">
        <f t="shared" si="698"/>
        <v>100</v>
      </c>
      <c r="ES1381" s="51">
        <f t="shared" si="699"/>
        <v>0</v>
      </c>
    </row>
    <row r="1382" spans="1:149" x14ac:dyDescent="0.45">
      <c r="A1382" s="78" t="s">
        <v>1476</v>
      </c>
      <c r="B1382" s="174" t="s">
        <v>3416</v>
      </c>
      <c r="C1382" s="51" t="s">
        <v>3444</v>
      </c>
      <c r="D1382" s="51" t="s">
        <v>3730</v>
      </c>
      <c r="E1382" s="78" t="s">
        <v>1127</v>
      </c>
      <c r="F1382" s="78" t="s">
        <v>2216</v>
      </c>
      <c r="G1382" s="72" t="s">
        <v>3377</v>
      </c>
      <c r="H1382" s="78" t="s">
        <v>1101</v>
      </c>
      <c r="I1382" s="78">
        <v>19</v>
      </c>
      <c r="J1382" s="300">
        <v>200</v>
      </c>
      <c r="K1382" s="78"/>
      <c r="L1382" s="300">
        <v>1010</v>
      </c>
      <c r="M1382" s="72"/>
      <c r="O1382" s="78" t="s">
        <v>1128</v>
      </c>
      <c r="P1382" s="72" t="s">
        <v>3268</v>
      </c>
      <c r="AA1382" s="195"/>
      <c r="AB1382" s="195"/>
      <c r="AC1382" s="195"/>
      <c r="AD1382" s="72"/>
      <c r="AE1382" s="316">
        <v>1</v>
      </c>
      <c r="AF1382" s="195"/>
      <c r="AG1382" s="195">
        <v>0</v>
      </c>
      <c r="AH1382" s="72"/>
      <c r="AR1382" s="53">
        <v>0.92989999999999995</v>
      </c>
      <c r="AT1382" s="77"/>
      <c r="AU1382" s="276">
        <v>2000</v>
      </c>
      <c r="AV1382" s="276"/>
      <c r="AW1382" s="276">
        <v>1859.8</v>
      </c>
      <c r="AX1382" s="95"/>
      <c r="AY1382" s="276"/>
      <c r="AZ1382" s="95"/>
      <c r="BB1382" s="80" t="s">
        <v>722</v>
      </c>
      <c r="BC1382" s="270" t="s">
        <v>1126</v>
      </c>
      <c r="BD1382" s="72">
        <v>54.050199999999997</v>
      </c>
      <c r="BE1382" s="72">
        <v>0.04</v>
      </c>
      <c r="BF1382" s="72">
        <v>0.857348</v>
      </c>
      <c r="BG1382" s="72">
        <v>0.04</v>
      </c>
      <c r="BH1382" s="72">
        <v>17.333300000000001</v>
      </c>
      <c r="BI1382" s="72">
        <v>0.04</v>
      </c>
      <c r="BJ1382" s="72"/>
      <c r="BK1382" s="72"/>
      <c r="BL1382" s="72">
        <v>2.7956999999999999E-2</v>
      </c>
      <c r="BM1382" s="72">
        <v>0.02</v>
      </c>
      <c r="BN1382" s="72">
        <v>5.6007199999999999</v>
      </c>
      <c r="BO1382" s="72">
        <v>0.1</v>
      </c>
      <c r="BP1382" s="72">
        <v>0.18637999999999999</v>
      </c>
      <c r="BQ1382" s="72">
        <v>0.05</v>
      </c>
      <c r="BR1382" s="72">
        <v>3.2709700000000002</v>
      </c>
      <c r="BS1382" s="72">
        <v>7.0000000000000007E-2</v>
      </c>
      <c r="BT1382" s="72"/>
      <c r="BU1382" s="72"/>
      <c r="BV1382" s="72"/>
      <c r="BW1382" s="72"/>
      <c r="BX1382" s="72">
        <v>6.8121900000000002</v>
      </c>
      <c r="BY1382" s="72">
        <v>0.18</v>
      </c>
      <c r="BZ1382" s="72">
        <v>4.3053800000000004</v>
      </c>
      <c r="CA1382" s="72">
        <v>7.0000000000000007E-2</v>
      </c>
      <c r="CB1382" s="72">
        <v>0.59641599999999995</v>
      </c>
      <c r="CC1382" s="72">
        <v>0.03</v>
      </c>
      <c r="CD1382" s="72">
        <v>0.19569900000000001</v>
      </c>
      <c r="CE1382" s="72">
        <v>0.03</v>
      </c>
      <c r="CF1382" s="72"/>
      <c r="CG1382" s="72"/>
      <c r="CH1382" s="72"/>
      <c r="CI1382" s="72"/>
      <c r="CJ1382" s="72"/>
      <c r="CK1382" s="72"/>
      <c r="CL1382" s="72"/>
      <c r="CM1382" s="72"/>
      <c r="CN1382" s="72"/>
      <c r="CO1382" s="72"/>
      <c r="CP1382" s="72"/>
      <c r="CQ1382" s="72"/>
      <c r="CR1382" s="72"/>
      <c r="CS1382" s="72"/>
      <c r="CT1382" s="72"/>
      <c r="CU1382" s="72"/>
      <c r="CV1382" s="72"/>
      <c r="CW1382" s="72"/>
      <c r="CX1382" s="72"/>
      <c r="CY1382" s="72"/>
      <c r="CZ1382" s="72"/>
      <c r="DA1382" s="72"/>
      <c r="DB1382" s="72"/>
      <c r="DC1382" s="72"/>
      <c r="DD1382" s="72"/>
      <c r="DE1382" s="72"/>
      <c r="DF1382" s="72"/>
      <c r="DG1382" s="72"/>
      <c r="DH1382" s="78">
        <v>93.19</v>
      </c>
      <c r="DJ1382" s="77">
        <f t="shared" si="677"/>
        <v>6.8100000000000023</v>
      </c>
      <c r="DK1382" s="72">
        <v>0.47</v>
      </c>
      <c r="DO1382" s="358">
        <v>6.81</v>
      </c>
      <c r="DP1382" s="72"/>
      <c r="DQ1382" s="374"/>
      <c r="DR1382" s="72"/>
      <c r="DU1382" s="52"/>
      <c r="DX1382" s="75">
        <f t="shared" si="678"/>
        <v>57.999999999999993</v>
      </c>
      <c r="DY1382" s="51">
        <f t="shared" si="679"/>
        <v>4.2923060414207535E-2</v>
      </c>
      <c r="DZ1382" s="75">
        <f t="shared" si="680"/>
        <v>0.91999999999999993</v>
      </c>
      <c r="EA1382" s="51">
        <f t="shared" si="681"/>
        <v>4.2923060414207528E-2</v>
      </c>
      <c r="EB1382" s="75">
        <f t="shared" si="682"/>
        <v>18.599957076939589</v>
      </c>
      <c r="EC1382" s="51">
        <f t="shared" si="683"/>
        <v>4.2923060414207535E-2</v>
      </c>
      <c r="ED1382" s="75">
        <f t="shared" si="684"/>
        <v>6.0100010730765101</v>
      </c>
      <c r="EE1382" s="51">
        <f t="shared" si="685"/>
        <v>0.10730765103551884</v>
      </c>
      <c r="EF1382" s="75">
        <f t="shared" si="686"/>
        <v>0.2</v>
      </c>
      <c r="EG1382" s="51">
        <f t="shared" si="687"/>
        <v>5.3653825517759428E-2</v>
      </c>
      <c r="EH1382" s="75">
        <f t="shared" si="688"/>
        <v>3.510001073076511</v>
      </c>
      <c r="EI1382" s="51">
        <f t="shared" si="689"/>
        <v>7.5115355724863192E-2</v>
      </c>
      <c r="EJ1382" s="75">
        <f t="shared" si="690"/>
        <v>7.3100010730765108</v>
      </c>
      <c r="EK1382" s="51">
        <f t="shared" si="691"/>
        <v>0.1931537718639339</v>
      </c>
      <c r="EL1382" s="75">
        <f t="shared" si="692"/>
        <v>4.6200021461530207</v>
      </c>
      <c r="EM1382" s="51">
        <f t="shared" si="693"/>
        <v>7.5115355724863178E-2</v>
      </c>
      <c r="EN1382" s="75">
        <f t="shared" si="694"/>
        <v>0.6399999999999999</v>
      </c>
      <c r="EO1382" s="51">
        <f t="shared" si="695"/>
        <v>3.219229531065565E-2</v>
      </c>
      <c r="EP1382" s="75">
        <f t="shared" si="696"/>
        <v>0.21000000000000002</v>
      </c>
      <c r="EQ1382" s="51">
        <f t="shared" si="697"/>
        <v>3.219229531065565E-2</v>
      </c>
      <c r="ER1382" s="51">
        <f t="shared" si="698"/>
        <v>100</v>
      </c>
      <c r="ES1382" s="51">
        <f t="shared" si="699"/>
        <v>0</v>
      </c>
    </row>
    <row r="1383" spans="1:149" x14ac:dyDescent="0.45">
      <c r="A1383" s="78" t="s">
        <v>1476</v>
      </c>
      <c r="B1383" s="174" t="s">
        <v>3416</v>
      </c>
      <c r="C1383" s="51" t="s">
        <v>3444</v>
      </c>
      <c r="D1383" s="51" t="s">
        <v>3730</v>
      </c>
      <c r="E1383" s="78" t="s">
        <v>1127</v>
      </c>
      <c r="F1383" s="78" t="s">
        <v>2217</v>
      </c>
      <c r="G1383" s="72" t="s">
        <v>3377</v>
      </c>
      <c r="H1383" s="78" t="s">
        <v>1101</v>
      </c>
      <c r="I1383" s="78">
        <v>48</v>
      </c>
      <c r="J1383" s="300">
        <v>200</v>
      </c>
      <c r="K1383" s="78"/>
      <c r="L1383" s="300">
        <v>990</v>
      </c>
      <c r="M1383" s="72"/>
      <c r="O1383" s="78" t="s">
        <v>1128</v>
      </c>
      <c r="P1383" s="72" t="s">
        <v>3269</v>
      </c>
      <c r="AA1383" s="195"/>
      <c r="AB1383" s="195"/>
      <c r="AC1383" s="195"/>
      <c r="AD1383" s="72"/>
      <c r="AE1383" s="316">
        <v>1</v>
      </c>
      <c r="AF1383" s="195"/>
      <c r="AG1383" s="195">
        <v>0</v>
      </c>
      <c r="AH1383" s="72"/>
      <c r="AR1383" s="53">
        <v>0.91890000000000005</v>
      </c>
      <c r="AT1383" s="77"/>
      <c r="AU1383" s="276">
        <v>2000</v>
      </c>
      <c r="AV1383" s="276"/>
      <c r="AW1383" s="276">
        <v>1837.8000000000002</v>
      </c>
      <c r="AX1383" s="95"/>
      <c r="AY1383" s="276"/>
      <c r="AZ1383" s="95"/>
      <c r="BB1383" s="80" t="s">
        <v>722</v>
      </c>
      <c r="BC1383" s="270" t="s">
        <v>1126</v>
      </c>
      <c r="BD1383" s="72">
        <v>55.656300000000002</v>
      </c>
      <c r="BE1383" s="72">
        <v>0.03</v>
      </c>
      <c r="BF1383" s="72">
        <v>0.897984</v>
      </c>
      <c r="BG1383" s="72">
        <v>0.02</v>
      </c>
      <c r="BH1383" s="72">
        <v>17.117799999999999</v>
      </c>
      <c r="BI1383" s="72">
        <v>0.04</v>
      </c>
      <c r="BJ1383" s="72"/>
      <c r="BK1383" s="72"/>
      <c r="BL1383" s="72">
        <v>6.5477999999999995E-2</v>
      </c>
      <c r="BM1383" s="72">
        <v>0.02</v>
      </c>
      <c r="BN1383" s="72">
        <v>5.3130699999999997</v>
      </c>
      <c r="BO1383" s="72">
        <v>0.12</v>
      </c>
      <c r="BP1383" s="72">
        <v>0.13095599999999999</v>
      </c>
      <c r="BQ1383" s="72">
        <v>0.02</v>
      </c>
      <c r="BR1383" s="72">
        <v>2.6752400000000001</v>
      </c>
      <c r="BS1383" s="72">
        <v>0.04</v>
      </c>
      <c r="BT1383" s="72"/>
      <c r="BU1383" s="72"/>
      <c r="BV1383" s="72"/>
      <c r="BW1383" s="72"/>
      <c r="BX1383" s="72">
        <v>5.86496</v>
      </c>
      <c r="BY1383" s="72">
        <v>0.26</v>
      </c>
      <c r="BZ1383" s="72">
        <v>4.8640800000000004</v>
      </c>
      <c r="CA1383" s="72">
        <v>0.18</v>
      </c>
      <c r="CB1383" s="72">
        <v>0.70155000000000001</v>
      </c>
      <c r="CC1383" s="72">
        <v>0.03</v>
      </c>
      <c r="CD1383" s="72">
        <v>0.215142</v>
      </c>
      <c r="CE1383" s="72">
        <v>0.02</v>
      </c>
      <c r="CF1383" s="72"/>
      <c r="CG1383" s="72"/>
      <c r="CH1383" s="72"/>
      <c r="CI1383" s="72"/>
      <c r="CJ1383" s="72"/>
      <c r="CK1383" s="72"/>
      <c r="CL1383" s="72"/>
      <c r="CM1383" s="72"/>
      <c r="CN1383" s="72"/>
      <c r="CO1383" s="72"/>
      <c r="CP1383" s="72"/>
      <c r="CQ1383" s="72"/>
      <c r="CR1383" s="72"/>
      <c r="CS1383" s="72"/>
      <c r="CT1383" s="72"/>
      <c r="CU1383" s="72"/>
      <c r="CV1383" s="72"/>
      <c r="CW1383" s="72"/>
      <c r="CX1383" s="72"/>
      <c r="CY1383" s="72"/>
      <c r="CZ1383" s="72"/>
      <c r="DA1383" s="72"/>
      <c r="DB1383" s="72"/>
      <c r="DC1383" s="72"/>
      <c r="DD1383" s="72"/>
      <c r="DE1383" s="72"/>
      <c r="DF1383" s="72"/>
      <c r="DG1383" s="72"/>
      <c r="DH1383" s="78">
        <v>93.54</v>
      </c>
      <c r="DJ1383" s="77">
        <f t="shared" si="677"/>
        <v>6.4599999999999937</v>
      </c>
      <c r="DK1383" s="72">
        <v>0.41</v>
      </c>
      <c r="DO1383" s="358">
        <v>6.46</v>
      </c>
      <c r="DP1383" s="72"/>
      <c r="DQ1383" s="374"/>
      <c r="DR1383" s="72"/>
      <c r="DU1383" s="52"/>
      <c r="DX1383" s="75">
        <f t="shared" si="678"/>
        <v>59.5</v>
      </c>
      <c r="DY1383" s="51">
        <f t="shared" si="679"/>
        <v>3.2071840923669014E-2</v>
      </c>
      <c r="DZ1383" s="75">
        <f t="shared" si="680"/>
        <v>0.96</v>
      </c>
      <c r="EA1383" s="51">
        <f t="shared" si="681"/>
        <v>2.1381227282446014E-2</v>
      </c>
      <c r="EB1383" s="75">
        <f t="shared" si="682"/>
        <v>18.299978618772716</v>
      </c>
      <c r="EC1383" s="51">
        <f t="shared" si="683"/>
        <v>4.276245456489202E-2</v>
      </c>
      <c r="ED1383" s="75">
        <f t="shared" si="684"/>
        <v>5.6799978618772711</v>
      </c>
      <c r="EE1383" s="51">
        <f t="shared" si="685"/>
        <v>0.12828736369467608</v>
      </c>
      <c r="EF1383" s="75">
        <f t="shared" si="686"/>
        <v>0.13999999999999999</v>
      </c>
      <c r="EG1383" s="51">
        <f t="shared" si="687"/>
        <v>2.138122728244601E-2</v>
      </c>
      <c r="EH1383" s="75">
        <f t="shared" si="688"/>
        <v>2.8599957237545435</v>
      </c>
      <c r="EI1383" s="51">
        <f t="shared" si="689"/>
        <v>4.2762454564892027E-2</v>
      </c>
      <c r="EJ1383" s="75">
        <f t="shared" si="690"/>
        <v>6.2700021381227282</v>
      </c>
      <c r="EK1383" s="51">
        <f t="shared" si="691"/>
        <v>0.27795595467179818</v>
      </c>
      <c r="EL1383" s="75">
        <f t="shared" si="692"/>
        <v>5.2</v>
      </c>
      <c r="EM1383" s="51">
        <f t="shared" si="693"/>
        <v>0.1924310455420141</v>
      </c>
      <c r="EN1383" s="75">
        <f t="shared" si="694"/>
        <v>0.75</v>
      </c>
      <c r="EO1383" s="51">
        <f t="shared" si="695"/>
        <v>3.2071840923669014E-2</v>
      </c>
      <c r="EP1383" s="75">
        <f t="shared" si="696"/>
        <v>0.22999999999999998</v>
      </c>
      <c r="EQ1383" s="51">
        <f t="shared" si="697"/>
        <v>2.138122728244601E-2</v>
      </c>
      <c r="ER1383" s="51">
        <f t="shared" si="698"/>
        <v>100</v>
      </c>
      <c r="ES1383" s="51">
        <f t="shared" si="699"/>
        <v>0</v>
      </c>
    </row>
    <row r="1384" spans="1:149" x14ac:dyDescent="0.45">
      <c r="A1384" s="78" t="s">
        <v>1476</v>
      </c>
      <c r="B1384" s="174" t="s">
        <v>3416</v>
      </c>
      <c r="C1384" s="51" t="s">
        <v>3444</v>
      </c>
      <c r="D1384" s="51" t="s">
        <v>3730</v>
      </c>
      <c r="E1384" s="78" t="s">
        <v>1121</v>
      </c>
      <c r="F1384" s="78" t="s">
        <v>2218</v>
      </c>
      <c r="G1384" s="72" t="s">
        <v>3377</v>
      </c>
      <c r="H1384" s="78" t="s">
        <v>1101</v>
      </c>
      <c r="I1384" s="78">
        <v>21</v>
      </c>
      <c r="J1384" s="300">
        <v>800</v>
      </c>
      <c r="K1384" s="78">
        <v>50</v>
      </c>
      <c r="L1384" s="300">
        <v>1065</v>
      </c>
      <c r="M1384" s="72">
        <v>10</v>
      </c>
      <c r="O1384" s="78"/>
      <c r="P1384" s="72" t="s">
        <v>3270</v>
      </c>
      <c r="AA1384" s="195"/>
      <c r="AB1384" s="195"/>
      <c r="AC1384" s="195"/>
      <c r="AD1384" s="72"/>
      <c r="AE1384" s="316">
        <v>1</v>
      </c>
      <c r="AF1384" s="195"/>
      <c r="AG1384" s="195">
        <v>0</v>
      </c>
      <c r="AH1384" s="72"/>
      <c r="AR1384" s="53">
        <v>1.4610000000000001</v>
      </c>
      <c r="AT1384" s="77"/>
      <c r="AU1384" s="276">
        <v>8000</v>
      </c>
      <c r="AV1384" s="276"/>
      <c r="AW1384" s="276">
        <v>11688</v>
      </c>
      <c r="AX1384" s="95"/>
      <c r="AY1384" s="276"/>
      <c r="AZ1384" s="95"/>
      <c r="BB1384" s="80" t="s">
        <v>722</v>
      </c>
      <c r="BC1384" s="270" t="s">
        <v>1126</v>
      </c>
      <c r="BD1384" s="72">
        <v>49.054699999999997</v>
      </c>
      <c r="BE1384" s="72">
        <v>0.02</v>
      </c>
      <c r="BF1384" s="72">
        <v>0.48883199999999999</v>
      </c>
      <c r="BG1384" s="72">
        <v>0.02</v>
      </c>
      <c r="BH1384" s="72">
        <v>14.664999999999999</v>
      </c>
      <c r="BI1384" s="72">
        <v>0.01</v>
      </c>
      <c r="BJ1384" s="72"/>
      <c r="BK1384" s="72"/>
      <c r="BL1384" s="72">
        <v>8.5760000000000003E-3</v>
      </c>
      <c r="BM1384" s="72">
        <v>0.02</v>
      </c>
      <c r="BN1384" s="72">
        <v>5.8316800000000004</v>
      </c>
      <c r="BO1384" s="72">
        <v>0.11</v>
      </c>
      <c r="BP1384" s="72">
        <v>0.120064</v>
      </c>
      <c r="BQ1384" s="72">
        <v>0.02</v>
      </c>
      <c r="BR1384" s="72">
        <v>4.2708500000000003</v>
      </c>
      <c r="BS1384" s="72">
        <v>0.15</v>
      </c>
      <c r="BT1384" s="72"/>
      <c r="BU1384" s="72"/>
      <c r="BV1384" s="72"/>
      <c r="BW1384" s="72"/>
      <c r="BX1384" s="72">
        <v>7.5897600000000001</v>
      </c>
      <c r="BY1384" s="72">
        <v>0.13</v>
      </c>
      <c r="BZ1384" s="72">
        <v>1.0377000000000001</v>
      </c>
      <c r="CA1384" s="72">
        <v>0.12</v>
      </c>
      <c r="CB1384" s="72">
        <v>0.24870400000000001</v>
      </c>
      <c r="CC1384" s="72">
        <v>0.02</v>
      </c>
      <c r="CD1384" s="72"/>
      <c r="CE1384" s="72"/>
      <c r="CF1384" s="72"/>
      <c r="CG1384" s="72"/>
      <c r="CH1384" s="72"/>
      <c r="CI1384" s="72"/>
      <c r="CJ1384" s="72"/>
      <c r="CK1384" s="72"/>
      <c r="CL1384" s="72"/>
      <c r="CM1384" s="72"/>
      <c r="CN1384" s="72"/>
      <c r="CO1384" s="72"/>
      <c r="CP1384" s="72"/>
      <c r="CQ1384" s="72"/>
      <c r="CR1384" s="72"/>
      <c r="CS1384" s="72"/>
      <c r="CT1384" s="72"/>
      <c r="CU1384" s="72"/>
      <c r="CV1384" s="72"/>
      <c r="CW1384" s="72"/>
      <c r="CX1384" s="72"/>
      <c r="CY1384" s="72"/>
      <c r="CZ1384" s="72"/>
      <c r="DA1384" s="72"/>
      <c r="DB1384" s="72"/>
      <c r="DC1384" s="72"/>
      <c r="DD1384" s="72"/>
      <c r="DE1384" s="72"/>
      <c r="DF1384" s="72"/>
      <c r="DG1384" s="72"/>
      <c r="DH1384" s="78">
        <v>85.76</v>
      </c>
      <c r="DJ1384" s="77">
        <f t="shared" si="677"/>
        <v>14.239999999999995</v>
      </c>
      <c r="DK1384" s="72">
        <v>0.52</v>
      </c>
      <c r="DO1384" s="358">
        <v>14.24</v>
      </c>
      <c r="DP1384" s="72"/>
      <c r="DQ1384" s="374"/>
      <c r="DR1384" s="72"/>
      <c r="DU1384" s="52"/>
      <c r="DX1384" s="75">
        <f t="shared" si="678"/>
        <v>57.199976679104466</v>
      </c>
      <c r="DY1384" s="51">
        <f t="shared" si="679"/>
        <v>2.3320895522388058E-2</v>
      </c>
      <c r="DZ1384" s="75">
        <f t="shared" si="680"/>
        <v>0.56999999999999995</v>
      </c>
      <c r="EA1384" s="51">
        <f t="shared" si="681"/>
        <v>2.3320895522388058E-2</v>
      </c>
      <c r="EB1384" s="75">
        <f t="shared" si="682"/>
        <v>17.100046641791042</v>
      </c>
      <c r="EC1384" s="51">
        <f t="shared" si="683"/>
        <v>1.1660447761194029E-2</v>
      </c>
      <c r="ED1384" s="75">
        <f t="shared" si="684"/>
        <v>6.8000000000000007</v>
      </c>
      <c r="EE1384" s="51">
        <f t="shared" si="685"/>
        <v>0.12826492537313433</v>
      </c>
      <c r="EF1384" s="75">
        <f t="shared" si="686"/>
        <v>0.13999999999999999</v>
      </c>
      <c r="EG1384" s="51">
        <f t="shared" si="687"/>
        <v>2.3320895522388058E-2</v>
      </c>
      <c r="EH1384" s="75">
        <f t="shared" si="688"/>
        <v>4.9800023320895521</v>
      </c>
      <c r="EI1384" s="51">
        <f t="shared" si="689"/>
        <v>0.17490671641791042</v>
      </c>
      <c r="EJ1384" s="75">
        <f t="shared" si="690"/>
        <v>8.85</v>
      </c>
      <c r="EK1384" s="51">
        <f t="shared" si="691"/>
        <v>0.15158582089552236</v>
      </c>
      <c r="EL1384" s="75">
        <f t="shared" si="692"/>
        <v>1.2100046641791045</v>
      </c>
      <c r="EM1384" s="51">
        <f t="shared" si="693"/>
        <v>0.13992537313432835</v>
      </c>
      <c r="EN1384" s="75">
        <f t="shared" si="694"/>
        <v>0.28999999999999998</v>
      </c>
      <c r="EO1384" s="51">
        <f t="shared" si="695"/>
        <v>2.3320895522388058E-2</v>
      </c>
      <c r="EP1384" s="75">
        <f t="shared" si="696"/>
        <v>0</v>
      </c>
      <c r="EQ1384" s="51" t="e">
        <f t="shared" si="697"/>
        <v>#DIV/0!</v>
      </c>
      <c r="ER1384" s="51">
        <f t="shared" si="698"/>
        <v>100</v>
      </c>
      <c r="ES1384" s="51">
        <f t="shared" si="699"/>
        <v>0</v>
      </c>
    </row>
    <row r="1385" spans="1:149" s="43" customFormat="1" ht="14.65" thickBot="1" x14ac:dyDescent="0.5">
      <c r="A1385" s="89" t="s">
        <v>1476</v>
      </c>
      <c r="B1385" s="86" t="s">
        <v>3416</v>
      </c>
      <c r="C1385" s="43" t="s">
        <v>3444</v>
      </c>
      <c r="D1385" s="43" t="s">
        <v>3730</v>
      </c>
      <c r="E1385" s="89" t="s">
        <v>1121</v>
      </c>
      <c r="F1385" s="89" t="s">
        <v>2219</v>
      </c>
      <c r="G1385" s="90" t="s">
        <v>3377</v>
      </c>
      <c r="H1385" s="89" t="s">
        <v>1101</v>
      </c>
      <c r="I1385" s="89">
        <v>19</v>
      </c>
      <c r="J1385" s="301">
        <v>800</v>
      </c>
      <c r="K1385" s="89">
        <v>50</v>
      </c>
      <c r="L1385" s="301">
        <v>1045</v>
      </c>
      <c r="M1385" s="90">
        <v>10</v>
      </c>
      <c r="O1385" s="89"/>
      <c r="P1385" s="90" t="s">
        <v>3271</v>
      </c>
      <c r="Q1385" s="123"/>
      <c r="R1385" s="123"/>
      <c r="S1385" s="134"/>
      <c r="AA1385" s="196"/>
      <c r="AB1385" s="196"/>
      <c r="AC1385" s="196"/>
      <c r="AD1385" s="90"/>
      <c r="AE1385" s="317">
        <v>1</v>
      </c>
      <c r="AF1385" s="196"/>
      <c r="AG1385" s="196">
        <v>0</v>
      </c>
      <c r="AH1385" s="90"/>
      <c r="AQ1385" s="86"/>
      <c r="AR1385" s="58">
        <v>1.45</v>
      </c>
      <c r="AS1385" s="58"/>
      <c r="AT1385" s="91"/>
      <c r="AU1385" s="277">
        <v>8000</v>
      </c>
      <c r="AV1385" s="277"/>
      <c r="AW1385" s="277">
        <v>11600</v>
      </c>
      <c r="AX1385" s="259"/>
      <c r="AY1385" s="277"/>
      <c r="AZ1385" s="259"/>
      <c r="BA1385" s="86"/>
      <c r="BB1385" s="85" t="s">
        <v>722</v>
      </c>
      <c r="BC1385" s="271" t="s">
        <v>1126</v>
      </c>
      <c r="BD1385" s="90">
        <v>50.625100000000003</v>
      </c>
      <c r="BE1385" s="90">
        <v>0.02</v>
      </c>
      <c r="BF1385" s="90">
        <v>0.33407399999999998</v>
      </c>
      <c r="BG1385" s="90">
        <v>0.02</v>
      </c>
      <c r="BH1385" s="90">
        <v>16.875</v>
      </c>
      <c r="BI1385" s="90">
        <v>0.03</v>
      </c>
      <c r="BJ1385" s="90"/>
      <c r="BK1385" s="90"/>
      <c r="BL1385" s="90">
        <v>3.4264000000000003E-2</v>
      </c>
      <c r="BM1385" s="90">
        <v>0.01</v>
      </c>
      <c r="BN1385" s="90">
        <v>5.0196800000000001</v>
      </c>
      <c r="BO1385" s="90">
        <v>0.04</v>
      </c>
      <c r="BP1385" s="90">
        <v>0.119924</v>
      </c>
      <c r="BQ1385" s="90">
        <v>0.02</v>
      </c>
      <c r="BR1385" s="90">
        <v>3.1608499999999999</v>
      </c>
      <c r="BS1385" s="90">
        <v>0.06</v>
      </c>
      <c r="BT1385" s="90"/>
      <c r="BU1385" s="90"/>
      <c r="BV1385" s="90"/>
      <c r="BW1385" s="90"/>
      <c r="BX1385" s="90">
        <v>7.0412499999999998</v>
      </c>
      <c r="BY1385" s="90">
        <v>0.08</v>
      </c>
      <c r="BZ1385" s="90">
        <v>1.9187799999999999</v>
      </c>
      <c r="CA1385" s="90">
        <v>0.18</v>
      </c>
      <c r="CB1385" s="90">
        <v>0.61675199999999997</v>
      </c>
      <c r="CC1385" s="90">
        <v>0.02</v>
      </c>
      <c r="CD1385" s="90"/>
      <c r="CE1385" s="90"/>
      <c r="CF1385" s="90"/>
      <c r="CG1385" s="90"/>
      <c r="CH1385" s="90"/>
      <c r="CI1385" s="90"/>
      <c r="CJ1385" s="90"/>
      <c r="CK1385" s="90"/>
      <c r="CL1385" s="90"/>
      <c r="CM1385" s="90"/>
      <c r="CN1385" s="90"/>
      <c r="CO1385" s="90"/>
      <c r="CP1385" s="90"/>
      <c r="CQ1385" s="90"/>
      <c r="CR1385" s="90"/>
      <c r="CS1385" s="90"/>
      <c r="CT1385" s="90"/>
      <c r="CU1385" s="90"/>
      <c r="CV1385" s="90"/>
      <c r="CW1385" s="90"/>
      <c r="CX1385" s="90"/>
      <c r="CY1385" s="90"/>
      <c r="CZ1385" s="90"/>
      <c r="DA1385" s="90"/>
      <c r="DB1385" s="90"/>
      <c r="DC1385" s="90"/>
      <c r="DD1385" s="90"/>
      <c r="DE1385" s="90"/>
      <c r="DF1385" s="90"/>
      <c r="DG1385" s="90"/>
      <c r="DH1385" s="89">
        <v>85.66</v>
      </c>
      <c r="DJ1385" s="91">
        <f t="shared" si="677"/>
        <v>14.340000000000003</v>
      </c>
      <c r="DK1385" s="90">
        <v>0.47</v>
      </c>
      <c r="DO1385" s="359">
        <v>14.34</v>
      </c>
      <c r="DP1385" s="90"/>
      <c r="DQ1385" s="375"/>
      <c r="DR1385" s="90"/>
      <c r="DS1385" s="308"/>
      <c r="DU1385" s="59"/>
      <c r="DW1385" s="86"/>
      <c r="DX1385" s="298">
        <f t="shared" si="678"/>
        <v>59.100046696240959</v>
      </c>
      <c r="DY1385" s="43">
        <f t="shared" si="679"/>
        <v>2.3348120476301658E-2</v>
      </c>
      <c r="DZ1385" s="298">
        <f t="shared" si="680"/>
        <v>0.38999999999999996</v>
      </c>
      <c r="EA1385" s="43">
        <f t="shared" si="681"/>
        <v>2.3348120476301658E-2</v>
      </c>
      <c r="EB1385" s="298">
        <f t="shared" si="682"/>
        <v>19.699976651879524</v>
      </c>
      <c r="EC1385" s="43">
        <f t="shared" si="683"/>
        <v>3.5022180714452483E-2</v>
      </c>
      <c r="ED1385" s="298">
        <f t="shared" si="684"/>
        <v>5.8600046696240957</v>
      </c>
      <c r="EE1385" s="43">
        <f t="shared" si="685"/>
        <v>4.6696240952603316E-2</v>
      </c>
      <c r="EF1385" s="298">
        <f t="shared" si="686"/>
        <v>0.13999999999999999</v>
      </c>
      <c r="EG1385" s="43">
        <f t="shared" si="687"/>
        <v>2.3348120476301654E-2</v>
      </c>
      <c r="EH1385" s="298">
        <f t="shared" si="688"/>
        <v>3.6899953303759045</v>
      </c>
      <c r="EI1385" s="43">
        <f t="shared" si="689"/>
        <v>7.0044361428904967E-2</v>
      </c>
      <c r="EJ1385" s="298">
        <f t="shared" si="690"/>
        <v>8.2199976651879538</v>
      </c>
      <c r="EK1385" s="43">
        <f t="shared" si="691"/>
        <v>9.3392481905206659E-2</v>
      </c>
      <c r="EL1385" s="298">
        <f t="shared" si="692"/>
        <v>2.2399953303759048</v>
      </c>
      <c r="EM1385" s="43">
        <f t="shared" si="693"/>
        <v>0.21013308428671493</v>
      </c>
      <c r="EN1385" s="298">
        <f t="shared" si="694"/>
        <v>0.72</v>
      </c>
      <c r="EO1385" s="43">
        <f t="shared" si="695"/>
        <v>2.3348120476301658E-2</v>
      </c>
      <c r="EP1385" s="298">
        <f t="shared" si="696"/>
        <v>0</v>
      </c>
      <c r="EQ1385" s="43" t="e">
        <f t="shared" si="697"/>
        <v>#DIV/0!</v>
      </c>
      <c r="ER1385" s="43">
        <f t="shared" si="698"/>
        <v>100</v>
      </c>
      <c r="ES1385" s="43">
        <f t="shared" si="699"/>
        <v>0</v>
      </c>
    </row>
    <row r="1386" spans="1:149" x14ac:dyDescent="0.45">
      <c r="A1386" s="78" t="s">
        <v>1477</v>
      </c>
      <c r="B1386" s="174" t="s">
        <v>3417</v>
      </c>
      <c r="C1386" s="51" t="s">
        <v>3441</v>
      </c>
      <c r="D1386" s="51" t="s">
        <v>3735</v>
      </c>
      <c r="E1386" s="78" t="s">
        <v>1127</v>
      </c>
      <c r="F1386" s="78" t="s">
        <v>2220</v>
      </c>
      <c r="G1386" s="72" t="s">
        <v>3377</v>
      </c>
      <c r="H1386" s="78" t="s">
        <v>1372</v>
      </c>
      <c r="I1386" s="78">
        <v>12</v>
      </c>
      <c r="J1386" s="300">
        <v>100</v>
      </c>
      <c r="K1386" s="78"/>
      <c r="L1386" s="300">
        <v>1080</v>
      </c>
      <c r="M1386" s="72"/>
      <c r="O1386" s="78" t="s">
        <v>1128</v>
      </c>
      <c r="P1386" s="72" t="s">
        <v>3272</v>
      </c>
      <c r="AA1386" s="195"/>
      <c r="AB1386" s="195"/>
      <c r="AC1386" s="195"/>
      <c r="AD1386" s="72"/>
      <c r="AE1386" s="316">
        <v>1</v>
      </c>
      <c r="AF1386" s="195"/>
      <c r="AG1386" s="195">
        <v>0</v>
      </c>
      <c r="AH1386" s="72"/>
      <c r="AR1386" s="53">
        <v>0.96419999999999995</v>
      </c>
      <c r="AT1386" s="77"/>
      <c r="AU1386" s="276">
        <v>1000</v>
      </c>
      <c r="AV1386" s="276"/>
      <c r="AW1386" s="276">
        <v>964.19999999999993</v>
      </c>
      <c r="AX1386" s="95"/>
      <c r="AY1386" s="276"/>
      <c r="AZ1386" s="95"/>
      <c r="BB1386" s="80" t="s">
        <v>722</v>
      </c>
      <c r="BC1386" s="270" t="s">
        <v>1126</v>
      </c>
      <c r="BD1386" s="72">
        <v>48.148400000000002</v>
      </c>
      <c r="BE1386" s="72">
        <v>0.3</v>
      </c>
      <c r="BF1386" s="72">
        <v>1.00116</v>
      </c>
      <c r="BG1386" s="72">
        <v>0.03</v>
      </c>
      <c r="BH1386" s="72">
        <v>7.8609600000000004</v>
      </c>
      <c r="BI1386" s="72">
        <v>0.15</v>
      </c>
      <c r="BJ1386" s="72"/>
      <c r="BK1386" s="72"/>
      <c r="BL1386" s="72">
        <v>2.7810000000000001E-2</v>
      </c>
      <c r="BM1386" s="72">
        <v>0.02</v>
      </c>
      <c r="BN1386" s="72">
        <v>17.520299999999999</v>
      </c>
      <c r="BO1386" s="72">
        <v>0.3</v>
      </c>
      <c r="BP1386" s="72">
        <v>0.44496000000000002</v>
      </c>
      <c r="BQ1386" s="72">
        <v>0.04</v>
      </c>
      <c r="BR1386" s="72">
        <v>6.3963000000000001</v>
      </c>
      <c r="BS1386" s="72">
        <v>0.15</v>
      </c>
      <c r="BT1386" s="72">
        <v>4.6350000000000002E-2</v>
      </c>
      <c r="BU1386" s="72">
        <v>0.02</v>
      </c>
      <c r="BV1386" s="72"/>
      <c r="BW1386" s="72"/>
      <c r="BX1386" s="72">
        <v>9.3627000000000002</v>
      </c>
      <c r="BY1386" s="72">
        <v>0.01</v>
      </c>
      <c r="BZ1386" s="72">
        <v>0.88065000000000004</v>
      </c>
      <c r="CA1386" s="72">
        <v>0.08</v>
      </c>
      <c r="CB1386" s="72">
        <v>0.13905000000000001</v>
      </c>
      <c r="CC1386" s="72">
        <v>0.01</v>
      </c>
      <c r="CD1386" s="72">
        <v>0.87138000000000004</v>
      </c>
      <c r="CE1386" s="72">
        <v>0.03</v>
      </c>
      <c r="CF1386" s="72"/>
      <c r="CG1386" s="72"/>
      <c r="CH1386" s="72"/>
      <c r="CI1386" s="72"/>
      <c r="CJ1386" s="72"/>
      <c r="CK1386" s="72"/>
      <c r="CL1386" s="72"/>
      <c r="CM1386" s="72"/>
      <c r="CN1386" s="72"/>
      <c r="CO1386" s="72"/>
      <c r="CP1386" s="72"/>
      <c r="CQ1386" s="72"/>
      <c r="CR1386" s="72"/>
      <c r="CS1386" s="72"/>
      <c r="CT1386" s="72"/>
      <c r="CU1386" s="72"/>
      <c r="CV1386" s="72"/>
      <c r="CW1386" s="72"/>
      <c r="CX1386" s="72"/>
      <c r="CY1386" s="72"/>
      <c r="CZ1386" s="72"/>
      <c r="DA1386" s="72"/>
      <c r="DB1386" s="72"/>
      <c r="DC1386" s="72"/>
      <c r="DD1386" s="72"/>
      <c r="DE1386" s="72"/>
      <c r="DF1386" s="72"/>
      <c r="DG1386" s="72"/>
      <c r="DH1386" s="78">
        <v>92.7</v>
      </c>
      <c r="DJ1386" s="77">
        <f t="shared" si="677"/>
        <v>7.2999999999999972</v>
      </c>
      <c r="DK1386" s="72">
        <v>0.9</v>
      </c>
      <c r="DO1386" s="358">
        <v>7.3</v>
      </c>
      <c r="DP1386" s="72"/>
      <c r="DQ1386" s="374"/>
      <c r="DR1386" s="72"/>
      <c r="DU1386" s="52"/>
      <c r="DX1386" s="75">
        <f t="shared" si="678"/>
        <v>51.940021574973031</v>
      </c>
      <c r="DY1386" s="51">
        <f t="shared" si="679"/>
        <v>0.32362459546925565</v>
      </c>
      <c r="DZ1386" s="75">
        <f t="shared" si="680"/>
        <v>1.08</v>
      </c>
      <c r="EA1386" s="51">
        <f t="shared" si="681"/>
        <v>3.236245954692557E-2</v>
      </c>
      <c r="EB1386" s="75">
        <f t="shared" si="682"/>
        <v>8.48</v>
      </c>
      <c r="EC1386" s="51">
        <f t="shared" si="683"/>
        <v>0.16181229773462782</v>
      </c>
      <c r="ED1386" s="75">
        <f t="shared" si="684"/>
        <v>18.899999999999999</v>
      </c>
      <c r="EE1386" s="51">
        <f t="shared" si="685"/>
        <v>0.32362459546925565</v>
      </c>
      <c r="EF1386" s="75">
        <f t="shared" si="686"/>
        <v>0.48000000000000004</v>
      </c>
      <c r="EG1386" s="51">
        <f t="shared" si="687"/>
        <v>4.3149946062567425E-2</v>
      </c>
      <c r="EH1386" s="75">
        <f t="shared" si="688"/>
        <v>6.9</v>
      </c>
      <c r="EI1386" s="51">
        <f t="shared" si="689"/>
        <v>0.16181229773462785</v>
      </c>
      <c r="EJ1386" s="75">
        <f t="shared" si="690"/>
        <v>10.100000000000001</v>
      </c>
      <c r="EK1386" s="51">
        <f t="shared" si="691"/>
        <v>1.0787486515641856E-2</v>
      </c>
      <c r="EL1386" s="75">
        <f t="shared" si="692"/>
        <v>0.95</v>
      </c>
      <c r="EM1386" s="51">
        <f t="shared" si="693"/>
        <v>8.6299892125134836E-2</v>
      </c>
      <c r="EN1386" s="75">
        <f t="shared" si="694"/>
        <v>0.15</v>
      </c>
      <c r="EO1386" s="51">
        <f t="shared" si="695"/>
        <v>1.0787486515641856E-2</v>
      </c>
      <c r="EP1386" s="75">
        <f t="shared" si="696"/>
        <v>0.94000000000000006</v>
      </c>
      <c r="EQ1386" s="51">
        <f t="shared" si="697"/>
        <v>3.2362459546925564E-2</v>
      </c>
      <c r="ER1386" s="51">
        <f t="shared" si="698"/>
        <v>100</v>
      </c>
      <c r="ES1386" s="51">
        <f t="shared" si="699"/>
        <v>0</v>
      </c>
    </row>
    <row r="1387" spans="1:149" x14ac:dyDescent="0.45">
      <c r="A1387" s="78" t="s">
        <v>1477</v>
      </c>
      <c r="B1387" s="174" t="s">
        <v>3417</v>
      </c>
      <c r="C1387" s="51" t="s">
        <v>3441</v>
      </c>
      <c r="D1387" s="51" t="s">
        <v>3735</v>
      </c>
      <c r="E1387" s="78" t="s">
        <v>1127</v>
      </c>
      <c r="F1387" s="78" t="s">
        <v>2221</v>
      </c>
      <c r="G1387" s="72" t="s">
        <v>3377</v>
      </c>
      <c r="H1387" s="78" t="s">
        <v>1372</v>
      </c>
      <c r="I1387" s="78">
        <v>16</v>
      </c>
      <c r="J1387" s="300">
        <v>100</v>
      </c>
      <c r="K1387" s="78"/>
      <c r="L1387" s="300">
        <v>1065</v>
      </c>
      <c r="M1387" s="72"/>
      <c r="O1387" s="78" t="s">
        <v>1128</v>
      </c>
      <c r="P1387" s="72" t="s">
        <v>3272</v>
      </c>
      <c r="AA1387" s="195"/>
      <c r="AB1387" s="195"/>
      <c r="AC1387" s="195"/>
      <c r="AD1387" s="72"/>
      <c r="AE1387" s="316">
        <v>1</v>
      </c>
      <c r="AF1387" s="195"/>
      <c r="AG1387" s="195">
        <v>0</v>
      </c>
      <c r="AH1387" s="72"/>
      <c r="AR1387" s="53">
        <v>0.96009999999999995</v>
      </c>
      <c r="AT1387" s="77"/>
      <c r="AU1387" s="276">
        <v>1000</v>
      </c>
      <c r="AV1387" s="276"/>
      <c r="AW1387" s="276">
        <v>960.09999999999991</v>
      </c>
      <c r="AX1387" s="95"/>
      <c r="AY1387" s="276"/>
      <c r="AZ1387" s="95"/>
      <c r="BB1387" s="80" t="s">
        <v>722</v>
      </c>
      <c r="BC1387" s="270" t="s">
        <v>1126</v>
      </c>
      <c r="BD1387" s="72">
        <v>49.7789</v>
      </c>
      <c r="BE1387" s="72">
        <v>0.6</v>
      </c>
      <c r="BF1387" s="72">
        <v>1.10097</v>
      </c>
      <c r="BG1387" s="72">
        <v>0.02</v>
      </c>
      <c r="BH1387" s="72">
        <v>9.0241900000000008</v>
      </c>
      <c r="BI1387" s="72">
        <v>0.12</v>
      </c>
      <c r="BJ1387" s="72"/>
      <c r="BK1387" s="72"/>
      <c r="BL1387" s="72"/>
      <c r="BM1387" s="72">
        <v>0.01</v>
      </c>
      <c r="BN1387" s="72">
        <v>17.879000000000001</v>
      </c>
      <c r="BO1387" s="72">
        <v>0.2</v>
      </c>
      <c r="BP1387" s="72">
        <v>0.43286000000000002</v>
      </c>
      <c r="BQ1387" s="72">
        <v>0.02</v>
      </c>
      <c r="BR1387" s="72">
        <v>3.99925</v>
      </c>
      <c r="BS1387" s="72">
        <v>0.65</v>
      </c>
      <c r="BT1387" s="72">
        <v>7.528E-2</v>
      </c>
      <c r="BU1387" s="72">
        <v>0.04</v>
      </c>
      <c r="BV1387" s="72"/>
      <c r="BW1387" s="72"/>
      <c r="BX1387" s="72">
        <v>9.5982000000000003</v>
      </c>
      <c r="BY1387" s="72">
        <v>0.02</v>
      </c>
      <c r="BZ1387" s="72">
        <v>0.97863999999999995</v>
      </c>
      <c r="CA1387" s="72">
        <v>0.1</v>
      </c>
      <c r="CB1387" s="72">
        <v>0.20702000000000001</v>
      </c>
      <c r="CC1387" s="72">
        <v>0.01</v>
      </c>
      <c r="CD1387" s="72">
        <v>0.96923000000000004</v>
      </c>
      <c r="CE1387" s="72">
        <v>0.03</v>
      </c>
      <c r="CF1387" s="72"/>
      <c r="CG1387" s="72"/>
      <c r="CH1387" s="72"/>
      <c r="CI1387" s="72"/>
      <c r="CJ1387" s="72"/>
      <c r="CK1387" s="72"/>
      <c r="CL1387" s="72"/>
      <c r="CM1387" s="72"/>
      <c r="CN1387" s="72"/>
      <c r="CO1387" s="72"/>
      <c r="CP1387" s="72"/>
      <c r="CQ1387" s="72"/>
      <c r="CR1387" s="72"/>
      <c r="CS1387" s="72"/>
      <c r="CT1387" s="72"/>
      <c r="CU1387" s="72"/>
      <c r="CV1387" s="72"/>
      <c r="CW1387" s="72"/>
      <c r="CX1387" s="72"/>
      <c r="CY1387" s="72"/>
      <c r="CZ1387" s="72"/>
      <c r="DA1387" s="72"/>
      <c r="DB1387" s="72"/>
      <c r="DC1387" s="72"/>
      <c r="DD1387" s="72"/>
      <c r="DE1387" s="72"/>
      <c r="DF1387" s="72"/>
      <c r="DG1387" s="72"/>
      <c r="DH1387" s="78">
        <v>94.1</v>
      </c>
      <c r="DJ1387" s="77">
        <f t="shared" si="677"/>
        <v>5.9000000000000057</v>
      </c>
      <c r="DK1387" s="72">
        <v>0.7</v>
      </c>
      <c r="DO1387" s="358">
        <v>5.9</v>
      </c>
      <c r="DP1387" s="72"/>
      <c r="DQ1387" s="374"/>
      <c r="DR1387" s="72"/>
      <c r="DU1387" s="52"/>
      <c r="DX1387" s="75">
        <f t="shared" si="678"/>
        <v>52.900000000000006</v>
      </c>
      <c r="DY1387" s="51">
        <f t="shared" si="679"/>
        <v>0.63761955366631251</v>
      </c>
      <c r="DZ1387" s="75">
        <f t="shared" si="680"/>
        <v>1.17</v>
      </c>
      <c r="EA1387" s="51">
        <f t="shared" si="681"/>
        <v>2.1253985122210415E-2</v>
      </c>
      <c r="EB1387" s="75">
        <f t="shared" si="682"/>
        <v>9.5900000000000016</v>
      </c>
      <c r="EC1387" s="51">
        <f t="shared" si="683"/>
        <v>0.1275239107332625</v>
      </c>
      <c r="ED1387" s="75">
        <f t="shared" si="684"/>
        <v>19.000000000000004</v>
      </c>
      <c r="EE1387" s="51">
        <f t="shared" si="685"/>
        <v>0.21253985122210417</v>
      </c>
      <c r="EF1387" s="75">
        <f t="shared" si="686"/>
        <v>0.46000000000000008</v>
      </c>
      <c r="EG1387" s="51">
        <f t="shared" si="687"/>
        <v>2.1253985122210418E-2</v>
      </c>
      <c r="EH1387" s="75">
        <f t="shared" si="688"/>
        <v>4.25</v>
      </c>
      <c r="EI1387" s="51">
        <f t="shared" si="689"/>
        <v>0.6907545164718385</v>
      </c>
      <c r="EJ1387" s="75">
        <f t="shared" si="690"/>
        <v>10.200000000000001</v>
      </c>
      <c r="EK1387" s="51">
        <f t="shared" si="691"/>
        <v>2.1253985122210415E-2</v>
      </c>
      <c r="EL1387" s="75">
        <f t="shared" si="692"/>
        <v>1.04</v>
      </c>
      <c r="EM1387" s="51">
        <f t="shared" si="693"/>
        <v>0.1062699256110521</v>
      </c>
      <c r="EN1387" s="75">
        <f t="shared" si="694"/>
        <v>0.22</v>
      </c>
      <c r="EO1387" s="51">
        <f t="shared" si="695"/>
        <v>1.0626992561105207E-2</v>
      </c>
      <c r="EP1387" s="75">
        <f t="shared" si="696"/>
        <v>1.0300000000000002</v>
      </c>
      <c r="EQ1387" s="51">
        <f t="shared" si="697"/>
        <v>3.1880977683315631E-2</v>
      </c>
      <c r="ER1387" s="51">
        <f t="shared" si="698"/>
        <v>100</v>
      </c>
      <c r="ES1387" s="51">
        <f t="shared" si="699"/>
        <v>0</v>
      </c>
    </row>
    <row r="1388" spans="1:149" x14ac:dyDescent="0.45">
      <c r="A1388" s="78" t="s">
        <v>1477</v>
      </c>
      <c r="B1388" s="174" t="s">
        <v>3417</v>
      </c>
      <c r="C1388" s="51" t="s">
        <v>3441</v>
      </c>
      <c r="D1388" s="51" t="s">
        <v>3735</v>
      </c>
      <c r="E1388" s="78" t="s">
        <v>1127</v>
      </c>
      <c r="F1388" s="78" t="s">
        <v>2222</v>
      </c>
      <c r="G1388" s="72" t="s">
        <v>3377</v>
      </c>
      <c r="H1388" s="78" t="s">
        <v>1101</v>
      </c>
      <c r="I1388" s="78">
        <v>20</v>
      </c>
      <c r="J1388" s="300">
        <v>100</v>
      </c>
      <c r="K1388" s="78"/>
      <c r="L1388" s="300">
        <v>1040</v>
      </c>
      <c r="M1388" s="72"/>
      <c r="O1388" s="78" t="s">
        <v>1128</v>
      </c>
      <c r="P1388" s="72" t="s">
        <v>3272</v>
      </c>
      <c r="AA1388" s="195"/>
      <c r="AB1388" s="195"/>
      <c r="AC1388" s="195"/>
      <c r="AD1388" s="72"/>
      <c r="AE1388" s="316">
        <v>1</v>
      </c>
      <c r="AF1388" s="195"/>
      <c r="AG1388" s="195">
        <v>0</v>
      </c>
      <c r="AH1388" s="72"/>
      <c r="AR1388" s="53">
        <v>0.95279999999999998</v>
      </c>
      <c r="AT1388" s="77"/>
      <c r="AU1388" s="276">
        <v>1000</v>
      </c>
      <c r="AV1388" s="276"/>
      <c r="AW1388" s="276">
        <v>952.8</v>
      </c>
      <c r="AX1388" s="95"/>
      <c r="AY1388" s="276"/>
      <c r="AZ1388" s="95"/>
      <c r="BB1388" s="80" t="s">
        <v>722</v>
      </c>
      <c r="BC1388" s="270" t="s">
        <v>1126</v>
      </c>
      <c r="BD1388" s="72">
        <v>50.165999999999997</v>
      </c>
      <c r="BE1388" s="72">
        <v>1.1000000000000001</v>
      </c>
      <c r="BF1388" s="72">
        <v>1.1705399999999999</v>
      </c>
      <c r="BG1388" s="72">
        <v>0.02</v>
      </c>
      <c r="BH1388" s="72">
        <v>10.218999999999999</v>
      </c>
      <c r="BI1388" s="72">
        <v>0.4</v>
      </c>
      <c r="BJ1388" s="72"/>
      <c r="BK1388" s="72"/>
      <c r="BL1388" s="72">
        <v>1.8579999999999999E-2</v>
      </c>
      <c r="BM1388" s="72">
        <v>0.01</v>
      </c>
      <c r="BN1388" s="72">
        <v>17.093599999999999</v>
      </c>
      <c r="BO1388" s="72">
        <v>0.3</v>
      </c>
      <c r="BP1388" s="72">
        <v>0.41804999999999998</v>
      </c>
      <c r="BQ1388" s="72">
        <v>0.04</v>
      </c>
      <c r="BR1388" s="72">
        <v>3.3815599999999999</v>
      </c>
      <c r="BS1388" s="72">
        <v>0.35</v>
      </c>
      <c r="BT1388" s="72">
        <v>9.2899999999999996E-3</v>
      </c>
      <c r="BU1388" s="72">
        <v>0.01</v>
      </c>
      <c r="BV1388" s="72"/>
      <c r="BW1388" s="72"/>
      <c r="BX1388" s="72">
        <v>8.3795800000000007</v>
      </c>
      <c r="BY1388" s="72">
        <v>0.16</v>
      </c>
      <c r="BZ1388" s="72">
        <v>0.61314000000000002</v>
      </c>
      <c r="CA1388" s="72">
        <v>0.19</v>
      </c>
      <c r="CB1388" s="72">
        <v>0.17651</v>
      </c>
      <c r="CC1388" s="72">
        <v>0.01</v>
      </c>
      <c r="CD1388" s="72">
        <v>1.18912</v>
      </c>
      <c r="CE1388" s="72">
        <v>0.04</v>
      </c>
      <c r="CF1388" s="72"/>
      <c r="CG1388" s="72"/>
      <c r="CH1388" s="72"/>
      <c r="CI1388" s="72"/>
      <c r="CJ1388" s="72"/>
      <c r="CK1388" s="72"/>
      <c r="CL1388" s="72"/>
      <c r="CM1388" s="72"/>
      <c r="CN1388" s="72"/>
      <c r="CO1388" s="72"/>
      <c r="CP1388" s="72"/>
      <c r="CQ1388" s="72"/>
      <c r="CR1388" s="72"/>
      <c r="CS1388" s="72"/>
      <c r="CT1388" s="72"/>
      <c r="CU1388" s="72"/>
      <c r="CV1388" s="72"/>
      <c r="CW1388" s="72"/>
      <c r="CX1388" s="72"/>
      <c r="CY1388" s="72"/>
      <c r="CZ1388" s="72"/>
      <c r="DA1388" s="72"/>
      <c r="DB1388" s="72"/>
      <c r="DC1388" s="72"/>
      <c r="DD1388" s="72"/>
      <c r="DE1388" s="72"/>
      <c r="DF1388" s="72"/>
      <c r="DG1388" s="72"/>
      <c r="DH1388" s="78">
        <v>92.9</v>
      </c>
      <c r="DJ1388" s="77">
        <f t="shared" si="677"/>
        <v>7.0999999999999943</v>
      </c>
      <c r="DK1388" s="72">
        <v>0.6</v>
      </c>
      <c r="DO1388" s="358">
        <v>7.1</v>
      </c>
      <c r="DP1388" s="72"/>
      <c r="DQ1388" s="374"/>
      <c r="DR1388" s="72"/>
      <c r="DU1388" s="52"/>
      <c r="DX1388" s="75">
        <f t="shared" si="678"/>
        <v>53.999999999999993</v>
      </c>
      <c r="DY1388" s="51">
        <f t="shared" si="679"/>
        <v>1.1840688912809472</v>
      </c>
      <c r="DZ1388" s="75">
        <f t="shared" si="680"/>
        <v>1.2599999999999998</v>
      </c>
      <c r="EA1388" s="51">
        <f t="shared" si="681"/>
        <v>2.1528525296017221E-2</v>
      </c>
      <c r="EB1388" s="75">
        <f t="shared" si="682"/>
        <v>10.999999999999998</v>
      </c>
      <c r="EC1388" s="51">
        <f t="shared" si="683"/>
        <v>0.4305705059203444</v>
      </c>
      <c r="ED1388" s="75">
        <f t="shared" si="684"/>
        <v>18.399999999999999</v>
      </c>
      <c r="EE1388" s="51">
        <f t="shared" si="685"/>
        <v>0.3229278794402583</v>
      </c>
      <c r="EF1388" s="75">
        <f t="shared" si="686"/>
        <v>0.44999999999999996</v>
      </c>
      <c r="EG1388" s="51">
        <f t="shared" si="687"/>
        <v>4.3057050592034449E-2</v>
      </c>
      <c r="EH1388" s="75">
        <f t="shared" si="688"/>
        <v>3.6399999999999997</v>
      </c>
      <c r="EI1388" s="51">
        <f t="shared" si="689"/>
        <v>0.37674919268030138</v>
      </c>
      <c r="EJ1388" s="75">
        <f t="shared" si="690"/>
        <v>9.02</v>
      </c>
      <c r="EK1388" s="51">
        <f t="shared" si="691"/>
        <v>0.17222820236813777</v>
      </c>
      <c r="EL1388" s="75">
        <f t="shared" si="692"/>
        <v>0.66</v>
      </c>
      <c r="EM1388" s="51">
        <f t="shared" si="693"/>
        <v>0.20452099031216364</v>
      </c>
      <c r="EN1388" s="75">
        <f t="shared" si="694"/>
        <v>0.18999999999999997</v>
      </c>
      <c r="EO1388" s="51">
        <f t="shared" si="695"/>
        <v>1.076426264800861E-2</v>
      </c>
      <c r="EP1388" s="75">
        <f t="shared" si="696"/>
        <v>1.2799999999999998</v>
      </c>
      <c r="EQ1388" s="51">
        <f t="shared" si="697"/>
        <v>4.3057050592034435E-2</v>
      </c>
      <c r="ER1388" s="51">
        <f t="shared" si="698"/>
        <v>100</v>
      </c>
      <c r="ES1388" s="51">
        <f t="shared" si="699"/>
        <v>0</v>
      </c>
    </row>
    <row r="1389" spans="1:149" x14ac:dyDescent="0.45">
      <c r="A1389" s="78" t="s">
        <v>1477</v>
      </c>
      <c r="B1389" s="174" t="s">
        <v>3417</v>
      </c>
      <c r="C1389" s="51" t="s">
        <v>3441</v>
      </c>
      <c r="D1389" s="51" t="s">
        <v>3735</v>
      </c>
      <c r="E1389" s="78" t="s">
        <v>1127</v>
      </c>
      <c r="F1389" s="78" t="s">
        <v>2223</v>
      </c>
      <c r="G1389" s="72" t="s">
        <v>3377</v>
      </c>
      <c r="H1389" s="78" t="s">
        <v>1101</v>
      </c>
      <c r="I1389" s="78">
        <v>24</v>
      </c>
      <c r="J1389" s="300">
        <v>100</v>
      </c>
      <c r="K1389" s="78"/>
      <c r="L1389" s="300">
        <v>980</v>
      </c>
      <c r="M1389" s="72"/>
      <c r="O1389" s="78" t="s">
        <v>1128</v>
      </c>
      <c r="P1389" s="72" t="s">
        <v>3273</v>
      </c>
      <c r="AA1389" s="195"/>
      <c r="AB1389" s="195"/>
      <c r="AC1389" s="195"/>
      <c r="AD1389" s="72"/>
      <c r="AE1389" s="316">
        <v>1</v>
      </c>
      <c r="AF1389" s="195"/>
      <c r="AG1389" s="195">
        <v>0</v>
      </c>
      <c r="AH1389" s="72"/>
      <c r="AR1389" s="53">
        <v>0.93240000000000001</v>
      </c>
      <c r="AT1389" s="77"/>
      <c r="AU1389" s="276">
        <v>1000</v>
      </c>
      <c r="AV1389" s="276"/>
      <c r="AW1389" s="276">
        <v>932.4</v>
      </c>
      <c r="AX1389" s="95"/>
      <c r="AY1389" s="276"/>
      <c r="AZ1389" s="95"/>
      <c r="BB1389" s="80" t="s">
        <v>722</v>
      </c>
      <c r="BC1389" s="270" t="s">
        <v>1126</v>
      </c>
      <c r="BD1389" s="72">
        <v>56.489400000000003</v>
      </c>
      <c r="BE1389" s="72">
        <v>0.2</v>
      </c>
      <c r="BF1389" s="72">
        <v>0.67520999999999998</v>
      </c>
      <c r="BG1389" s="72">
        <v>0.02</v>
      </c>
      <c r="BH1389" s="72">
        <v>13.2189</v>
      </c>
      <c r="BI1389" s="72">
        <v>0.2</v>
      </c>
      <c r="BJ1389" s="72"/>
      <c r="BK1389" s="72"/>
      <c r="BL1389" s="72">
        <v>1.9019999999999999E-2</v>
      </c>
      <c r="BM1389" s="72">
        <v>0.01</v>
      </c>
      <c r="BN1389" s="72">
        <v>11.1267</v>
      </c>
      <c r="BO1389" s="72">
        <v>0.2</v>
      </c>
      <c r="BP1389" s="72">
        <v>0.34236</v>
      </c>
      <c r="BQ1389" s="72">
        <v>0.03</v>
      </c>
      <c r="BR1389" s="72">
        <v>2.51064</v>
      </c>
      <c r="BS1389" s="72">
        <v>0.06</v>
      </c>
      <c r="BT1389" s="72"/>
      <c r="BU1389" s="72"/>
      <c r="BV1389" s="72"/>
      <c r="BW1389" s="72"/>
      <c r="BX1389" s="72">
        <v>7.9218299999999999</v>
      </c>
      <c r="BY1389" s="72">
        <v>0.08</v>
      </c>
      <c r="BZ1389" s="72">
        <v>1.6737599999999999</v>
      </c>
      <c r="CA1389" s="72">
        <v>0.12</v>
      </c>
      <c r="CB1389" s="72">
        <v>0.34236</v>
      </c>
      <c r="CC1389" s="72">
        <v>0.03</v>
      </c>
      <c r="CD1389" s="72">
        <v>0.77031000000000005</v>
      </c>
      <c r="CE1389" s="72">
        <v>0.02</v>
      </c>
      <c r="CF1389" s="72"/>
      <c r="CG1389" s="72"/>
      <c r="CH1389" s="72"/>
      <c r="CI1389" s="72"/>
      <c r="CJ1389" s="72"/>
      <c r="CK1389" s="72"/>
      <c r="CL1389" s="72"/>
      <c r="CM1389" s="72"/>
      <c r="CN1389" s="72"/>
      <c r="CO1389" s="72"/>
      <c r="CP1389" s="72"/>
      <c r="CQ1389" s="72"/>
      <c r="CR1389" s="72"/>
      <c r="CS1389" s="72"/>
      <c r="CT1389" s="72"/>
      <c r="CU1389" s="72"/>
      <c r="CV1389" s="72"/>
      <c r="CW1389" s="72"/>
      <c r="CX1389" s="72"/>
      <c r="CY1389" s="72"/>
      <c r="CZ1389" s="72"/>
      <c r="DA1389" s="72"/>
      <c r="DB1389" s="72"/>
      <c r="DC1389" s="72"/>
      <c r="DD1389" s="72"/>
      <c r="DE1389" s="72"/>
      <c r="DF1389" s="72"/>
      <c r="DG1389" s="72"/>
      <c r="DH1389" s="78">
        <v>95.1</v>
      </c>
      <c r="DJ1389" s="77">
        <f t="shared" si="677"/>
        <v>4.9000000000000057</v>
      </c>
      <c r="DK1389" s="72">
        <v>0.5</v>
      </c>
      <c r="DO1389" s="358">
        <v>4.9000000000000004</v>
      </c>
      <c r="DP1389" s="72"/>
      <c r="DQ1389" s="374"/>
      <c r="DR1389" s="72"/>
      <c r="DU1389" s="52"/>
      <c r="DX1389" s="75">
        <f t="shared" si="678"/>
        <v>59.400000000000006</v>
      </c>
      <c r="DY1389" s="51">
        <f t="shared" si="679"/>
        <v>0.21030494216614093</v>
      </c>
      <c r="DZ1389" s="75">
        <f t="shared" si="680"/>
        <v>0.71000000000000008</v>
      </c>
      <c r="EA1389" s="51">
        <f t="shared" si="681"/>
        <v>2.1030494216614092E-2</v>
      </c>
      <c r="EB1389" s="75">
        <f t="shared" si="682"/>
        <v>13.900000000000002</v>
      </c>
      <c r="EC1389" s="51">
        <f t="shared" si="683"/>
        <v>0.21030494216614096</v>
      </c>
      <c r="ED1389" s="75">
        <f t="shared" si="684"/>
        <v>11.700000000000001</v>
      </c>
      <c r="EE1389" s="51">
        <f t="shared" si="685"/>
        <v>0.21030494216614093</v>
      </c>
      <c r="EF1389" s="75">
        <f t="shared" si="686"/>
        <v>0.36000000000000004</v>
      </c>
      <c r="EG1389" s="51">
        <f t="shared" si="687"/>
        <v>3.1545741324921134E-2</v>
      </c>
      <c r="EH1389" s="75">
        <f t="shared" si="688"/>
        <v>2.64</v>
      </c>
      <c r="EI1389" s="51">
        <f t="shared" si="689"/>
        <v>6.3091482649842268E-2</v>
      </c>
      <c r="EJ1389" s="75">
        <f t="shared" si="690"/>
        <v>8.33</v>
      </c>
      <c r="EK1389" s="51">
        <f t="shared" si="691"/>
        <v>8.4121976866456366E-2</v>
      </c>
      <c r="EL1389" s="75">
        <f t="shared" si="692"/>
        <v>1.76</v>
      </c>
      <c r="EM1389" s="51">
        <f t="shared" si="693"/>
        <v>0.12618296529968456</v>
      </c>
      <c r="EN1389" s="75">
        <f t="shared" si="694"/>
        <v>0.36000000000000004</v>
      </c>
      <c r="EO1389" s="51">
        <f t="shared" si="695"/>
        <v>3.1545741324921134E-2</v>
      </c>
      <c r="EP1389" s="75">
        <f t="shared" si="696"/>
        <v>0.81000000000000016</v>
      </c>
      <c r="EQ1389" s="51">
        <f t="shared" si="697"/>
        <v>2.1030494216614095E-2</v>
      </c>
      <c r="ER1389" s="51">
        <f t="shared" si="698"/>
        <v>100</v>
      </c>
      <c r="ES1389" s="51">
        <f t="shared" si="699"/>
        <v>0</v>
      </c>
    </row>
    <row r="1390" spans="1:149" x14ac:dyDescent="0.45">
      <c r="A1390" s="78" t="s">
        <v>1477</v>
      </c>
      <c r="B1390" s="174" t="s">
        <v>3417</v>
      </c>
      <c r="C1390" s="51" t="s">
        <v>3441</v>
      </c>
      <c r="D1390" s="51" t="s">
        <v>3735</v>
      </c>
      <c r="E1390" s="78" t="s">
        <v>1127</v>
      </c>
      <c r="F1390" s="78" t="s">
        <v>2224</v>
      </c>
      <c r="G1390" s="72" t="s">
        <v>3377</v>
      </c>
      <c r="H1390" s="78" t="s">
        <v>1372</v>
      </c>
      <c r="I1390" s="78">
        <v>10</v>
      </c>
      <c r="J1390" s="300">
        <v>200</v>
      </c>
      <c r="K1390" s="78"/>
      <c r="L1390" s="300">
        <v>1057</v>
      </c>
      <c r="M1390" s="72"/>
      <c r="O1390" s="78" t="s">
        <v>1128</v>
      </c>
      <c r="P1390" s="72" t="s">
        <v>3267</v>
      </c>
      <c r="AA1390" s="195"/>
      <c r="AB1390" s="195"/>
      <c r="AC1390" s="195"/>
      <c r="AD1390" s="72"/>
      <c r="AE1390" s="316">
        <v>1</v>
      </c>
      <c r="AF1390" s="195"/>
      <c r="AG1390" s="195">
        <v>0</v>
      </c>
      <c r="AH1390" s="72"/>
      <c r="AR1390" s="53">
        <v>0.95330000000000004</v>
      </c>
      <c r="AT1390" s="77"/>
      <c r="AU1390" s="276">
        <v>2000</v>
      </c>
      <c r="AV1390" s="276"/>
      <c r="AW1390" s="276">
        <v>1906.6000000000001</v>
      </c>
      <c r="AX1390" s="95"/>
      <c r="AY1390" s="276"/>
      <c r="AZ1390" s="95"/>
      <c r="BB1390" s="80" t="s">
        <v>722</v>
      </c>
      <c r="BC1390" s="270" t="s">
        <v>1126</v>
      </c>
      <c r="BD1390" s="72">
        <v>48.302599999999998</v>
      </c>
      <c r="BE1390" s="72">
        <v>0.3</v>
      </c>
      <c r="BF1390" s="72">
        <v>1.0193099999999999</v>
      </c>
      <c r="BG1390" s="72">
        <v>0.02</v>
      </c>
      <c r="BH1390" s="72">
        <v>8.1545000000000005</v>
      </c>
      <c r="BI1390" s="72">
        <v>0.08</v>
      </c>
      <c r="BJ1390" s="72"/>
      <c r="BK1390" s="72"/>
      <c r="BL1390" s="72">
        <v>1.8366E-2</v>
      </c>
      <c r="BM1390" s="72">
        <v>0.02</v>
      </c>
      <c r="BN1390" s="72">
        <v>17.355899999999998</v>
      </c>
      <c r="BO1390" s="72">
        <v>0.2</v>
      </c>
      <c r="BP1390" s="72">
        <v>0.45915</v>
      </c>
      <c r="BQ1390" s="72">
        <v>0.03</v>
      </c>
      <c r="BR1390" s="72">
        <v>5.4087899999999998</v>
      </c>
      <c r="BS1390" s="72">
        <v>0.18</v>
      </c>
      <c r="BT1390" s="72"/>
      <c r="BU1390" s="72"/>
      <c r="BV1390" s="72"/>
      <c r="BW1390" s="72"/>
      <c r="BX1390" s="72">
        <v>9.0544399999999996</v>
      </c>
      <c r="BY1390" s="72">
        <v>0.16</v>
      </c>
      <c r="BZ1390" s="72">
        <v>0.97339799999999999</v>
      </c>
      <c r="CA1390" s="72">
        <v>0.04</v>
      </c>
      <c r="CB1390" s="72">
        <v>0.21120900000000001</v>
      </c>
      <c r="CC1390" s="72">
        <v>0.03</v>
      </c>
      <c r="CD1390" s="72">
        <v>0.87238499999999997</v>
      </c>
      <c r="CE1390" s="72">
        <v>0.02</v>
      </c>
      <c r="CF1390" s="72"/>
      <c r="CG1390" s="72"/>
      <c r="CH1390" s="72"/>
      <c r="CI1390" s="72"/>
      <c r="CJ1390" s="72"/>
      <c r="CK1390" s="72"/>
      <c r="CL1390" s="72"/>
      <c r="CM1390" s="72"/>
      <c r="CN1390" s="72"/>
      <c r="CO1390" s="72"/>
      <c r="CP1390" s="72"/>
      <c r="CQ1390" s="72"/>
      <c r="CR1390" s="72"/>
      <c r="CS1390" s="72"/>
      <c r="CT1390" s="72"/>
      <c r="CU1390" s="72"/>
      <c r="CV1390" s="72"/>
      <c r="CW1390" s="72"/>
      <c r="CX1390" s="72"/>
      <c r="CY1390" s="72"/>
      <c r="CZ1390" s="72"/>
      <c r="DA1390" s="72"/>
      <c r="DB1390" s="72"/>
      <c r="DC1390" s="72"/>
      <c r="DD1390" s="72"/>
      <c r="DE1390" s="72"/>
      <c r="DF1390" s="72"/>
      <c r="DG1390" s="72"/>
      <c r="DH1390" s="78">
        <v>91.83</v>
      </c>
      <c r="DJ1390" s="77">
        <f t="shared" si="677"/>
        <v>8.1700000000000017</v>
      </c>
      <c r="DK1390" s="72">
        <v>0.9</v>
      </c>
      <c r="DO1390" s="358">
        <v>8.17</v>
      </c>
      <c r="DP1390" s="72"/>
      <c r="DQ1390" s="374"/>
      <c r="DR1390" s="72"/>
      <c r="DU1390" s="52"/>
      <c r="DX1390" s="75">
        <f t="shared" si="678"/>
        <v>52.600021779374927</v>
      </c>
      <c r="DY1390" s="51">
        <f t="shared" si="679"/>
        <v>0.32669062397909177</v>
      </c>
      <c r="DZ1390" s="75">
        <f t="shared" si="680"/>
        <v>1.1099967330937603</v>
      </c>
      <c r="EA1390" s="51">
        <f t="shared" si="681"/>
        <v>2.1779374931939457E-2</v>
      </c>
      <c r="EB1390" s="75">
        <f t="shared" si="682"/>
        <v>8.8799956441250139</v>
      </c>
      <c r="EC1390" s="51">
        <f t="shared" si="683"/>
        <v>8.7117499727757813E-2</v>
      </c>
      <c r="ED1390" s="75">
        <f t="shared" si="684"/>
        <v>18.900032669062398</v>
      </c>
      <c r="EE1390" s="51">
        <f t="shared" si="685"/>
        <v>0.21779374931939458</v>
      </c>
      <c r="EF1390" s="75">
        <f t="shared" si="686"/>
        <v>0.5</v>
      </c>
      <c r="EG1390" s="51">
        <f t="shared" si="687"/>
        <v>3.2669062397909177E-2</v>
      </c>
      <c r="EH1390" s="75">
        <f t="shared" si="688"/>
        <v>5.8900032669062394</v>
      </c>
      <c r="EI1390" s="51">
        <f t="shared" si="689"/>
        <v>0.19601437438745506</v>
      </c>
      <c r="EJ1390" s="75">
        <f t="shared" si="690"/>
        <v>9.8600021779374938</v>
      </c>
      <c r="EK1390" s="51">
        <f t="shared" si="691"/>
        <v>0.17423499945551565</v>
      </c>
      <c r="EL1390" s="75">
        <f t="shared" si="692"/>
        <v>1.06</v>
      </c>
      <c r="EM1390" s="51">
        <f t="shared" si="693"/>
        <v>4.3558749863878907E-2</v>
      </c>
      <c r="EN1390" s="75">
        <f t="shared" si="694"/>
        <v>0.22999999999999998</v>
      </c>
      <c r="EO1390" s="51">
        <f t="shared" si="695"/>
        <v>3.2669062397909177E-2</v>
      </c>
      <c r="EP1390" s="75">
        <f t="shared" si="696"/>
        <v>0.95</v>
      </c>
      <c r="EQ1390" s="51">
        <f t="shared" si="697"/>
        <v>2.1779374931939457E-2</v>
      </c>
      <c r="ER1390" s="51">
        <f t="shared" si="698"/>
        <v>100</v>
      </c>
      <c r="ES1390" s="51">
        <f t="shared" si="699"/>
        <v>0</v>
      </c>
    </row>
    <row r="1391" spans="1:149" x14ac:dyDescent="0.45">
      <c r="A1391" s="78" t="s">
        <v>1477</v>
      </c>
      <c r="B1391" s="174" t="s">
        <v>3417</v>
      </c>
      <c r="C1391" s="51" t="s">
        <v>3441</v>
      </c>
      <c r="D1391" s="51" t="s">
        <v>3735</v>
      </c>
      <c r="E1391" s="78" t="s">
        <v>1127</v>
      </c>
      <c r="F1391" s="78" t="s">
        <v>2225</v>
      </c>
      <c r="G1391" s="72" t="s">
        <v>3377</v>
      </c>
      <c r="H1391" s="78" t="s">
        <v>1101</v>
      </c>
      <c r="I1391" s="78">
        <v>26</v>
      </c>
      <c r="J1391" s="300">
        <v>200</v>
      </c>
      <c r="K1391" s="78"/>
      <c r="L1391" s="300">
        <v>1044</v>
      </c>
      <c r="M1391" s="72"/>
      <c r="O1391" s="78" t="s">
        <v>1128</v>
      </c>
      <c r="P1391" s="72" t="s">
        <v>3267</v>
      </c>
      <c r="AA1391" s="195"/>
      <c r="AB1391" s="195"/>
      <c r="AC1391" s="195"/>
      <c r="AD1391" s="72"/>
      <c r="AE1391" s="316">
        <v>1</v>
      </c>
      <c r="AF1391" s="195"/>
      <c r="AG1391" s="195">
        <v>0</v>
      </c>
      <c r="AH1391" s="72"/>
      <c r="AR1391" s="53">
        <v>0.94720000000000004</v>
      </c>
      <c r="AT1391" s="77"/>
      <c r="AU1391" s="276">
        <v>2000</v>
      </c>
      <c r="AV1391" s="276"/>
      <c r="AW1391" s="276">
        <v>1894.4</v>
      </c>
      <c r="AX1391" s="95"/>
      <c r="AY1391" s="276"/>
      <c r="AZ1391" s="95"/>
      <c r="BB1391" s="80" t="s">
        <v>722</v>
      </c>
      <c r="BC1391" s="270" t="s">
        <v>1126</v>
      </c>
      <c r="BD1391" s="72">
        <v>49.091200000000001</v>
      </c>
      <c r="BE1391" s="72">
        <v>0.2</v>
      </c>
      <c r="BF1391" s="72">
        <v>1.0857600000000001</v>
      </c>
      <c r="BG1391" s="72">
        <v>0.02</v>
      </c>
      <c r="BH1391" s="72">
        <v>8.8995200000000008</v>
      </c>
      <c r="BI1391" s="72">
        <v>7.0000000000000007E-2</v>
      </c>
      <c r="BJ1391" s="72"/>
      <c r="BK1391" s="72"/>
      <c r="BL1391" s="72">
        <v>9.2800000000000001E-3</v>
      </c>
      <c r="BM1391" s="72">
        <v>0.01</v>
      </c>
      <c r="BN1391" s="72">
        <v>17.2608</v>
      </c>
      <c r="BO1391" s="72">
        <v>0.3</v>
      </c>
      <c r="BP1391" s="72">
        <v>0.38047999999999998</v>
      </c>
      <c r="BQ1391" s="72">
        <v>0.03</v>
      </c>
      <c r="BR1391" s="72">
        <v>5.1782399999999997</v>
      </c>
      <c r="BS1391" s="72">
        <v>0.13</v>
      </c>
      <c r="BT1391" s="72"/>
      <c r="BU1391" s="72"/>
      <c r="BV1391" s="72"/>
      <c r="BW1391" s="72"/>
      <c r="BX1391" s="72">
        <v>8.9273600000000002</v>
      </c>
      <c r="BY1391" s="72">
        <v>0.12</v>
      </c>
      <c r="BZ1391" s="72">
        <v>1.1135999999999999</v>
      </c>
      <c r="CA1391" s="72">
        <v>0.1</v>
      </c>
      <c r="CB1391" s="72">
        <v>0.16703999999999999</v>
      </c>
      <c r="CC1391" s="72">
        <v>0.01</v>
      </c>
      <c r="CD1391" s="72">
        <v>0.67744000000000004</v>
      </c>
      <c r="CE1391" s="72">
        <v>0.02</v>
      </c>
      <c r="CF1391" s="72"/>
      <c r="CG1391" s="72"/>
      <c r="CH1391" s="72"/>
      <c r="CI1391" s="72"/>
      <c r="CJ1391" s="72"/>
      <c r="CK1391" s="72"/>
      <c r="CL1391" s="72"/>
      <c r="CM1391" s="72"/>
      <c r="CN1391" s="72"/>
      <c r="CO1391" s="72"/>
      <c r="CP1391" s="72"/>
      <c r="CQ1391" s="72"/>
      <c r="CR1391" s="72"/>
      <c r="CS1391" s="72"/>
      <c r="CT1391" s="72"/>
      <c r="CU1391" s="72"/>
      <c r="CV1391" s="72"/>
      <c r="CW1391" s="72"/>
      <c r="CX1391" s="72"/>
      <c r="CY1391" s="72"/>
      <c r="CZ1391" s="72"/>
      <c r="DA1391" s="72"/>
      <c r="DB1391" s="72"/>
      <c r="DC1391" s="72"/>
      <c r="DD1391" s="72"/>
      <c r="DE1391" s="72"/>
      <c r="DF1391" s="72"/>
      <c r="DG1391" s="72"/>
      <c r="DH1391" s="78">
        <v>92.8</v>
      </c>
      <c r="DJ1391" s="77">
        <f t="shared" si="677"/>
        <v>7.2000000000000028</v>
      </c>
      <c r="DK1391" s="72">
        <v>0.8</v>
      </c>
      <c r="DO1391" s="358">
        <v>7.2</v>
      </c>
      <c r="DP1391" s="72"/>
      <c r="DQ1391" s="374"/>
      <c r="DR1391" s="72"/>
      <c r="DU1391" s="52"/>
      <c r="DX1391" s="75">
        <f t="shared" si="678"/>
        <v>52.900000000000006</v>
      </c>
      <c r="DY1391" s="51">
        <f t="shared" si="679"/>
        <v>0.21551724137931039</v>
      </c>
      <c r="DZ1391" s="75">
        <f t="shared" si="680"/>
        <v>1.17</v>
      </c>
      <c r="EA1391" s="51">
        <f t="shared" si="681"/>
        <v>2.1551724137931032E-2</v>
      </c>
      <c r="EB1391" s="75">
        <f t="shared" si="682"/>
        <v>9.5900000000000016</v>
      </c>
      <c r="EC1391" s="51">
        <f t="shared" si="683"/>
        <v>7.5431034482758647E-2</v>
      </c>
      <c r="ED1391" s="75">
        <f t="shared" si="684"/>
        <v>18.600000000000001</v>
      </c>
      <c r="EE1391" s="51">
        <f t="shared" si="685"/>
        <v>0.32327586206896552</v>
      </c>
      <c r="EF1391" s="75">
        <f t="shared" si="686"/>
        <v>0.41000000000000003</v>
      </c>
      <c r="EG1391" s="51">
        <f t="shared" si="687"/>
        <v>3.2327586206896554E-2</v>
      </c>
      <c r="EH1391" s="75">
        <f t="shared" si="688"/>
        <v>5.5799999999999992</v>
      </c>
      <c r="EI1391" s="51">
        <f t="shared" si="689"/>
        <v>0.14008620689655171</v>
      </c>
      <c r="EJ1391" s="75">
        <f t="shared" si="690"/>
        <v>9.620000000000001</v>
      </c>
      <c r="EK1391" s="51">
        <f t="shared" si="691"/>
        <v>0.12931034482758622</v>
      </c>
      <c r="EL1391" s="75">
        <f t="shared" si="692"/>
        <v>1.2</v>
      </c>
      <c r="EM1391" s="51">
        <f t="shared" si="693"/>
        <v>0.10775862068965518</v>
      </c>
      <c r="EN1391" s="75">
        <f t="shared" si="694"/>
        <v>0.18</v>
      </c>
      <c r="EO1391" s="51">
        <f t="shared" si="695"/>
        <v>1.0775862068965518E-2</v>
      </c>
      <c r="EP1391" s="75">
        <f t="shared" si="696"/>
        <v>0.73000000000000009</v>
      </c>
      <c r="EQ1391" s="51">
        <f t="shared" si="697"/>
        <v>2.1551724137931036E-2</v>
      </c>
      <c r="ER1391" s="51">
        <f t="shared" si="698"/>
        <v>100</v>
      </c>
      <c r="ES1391" s="51">
        <f t="shared" si="699"/>
        <v>0</v>
      </c>
    </row>
    <row r="1392" spans="1:149" x14ac:dyDescent="0.45">
      <c r="A1392" s="78" t="s">
        <v>1477</v>
      </c>
      <c r="B1392" s="174" t="s">
        <v>3417</v>
      </c>
      <c r="C1392" s="51" t="s">
        <v>3441</v>
      </c>
      <c r="D1392" s="51" t="s">
        <v>3735</v>
      </c>
      <c r="E1392" s="78" t="s">
        <v>1127</v>
      </c>
      <c r="F1392" s="78" t="s">
        <v>2226</v>
      </c>
      <c r="G1392" s="72" t="s">
        <v>3377</v>
      </c>
      <c r="H1392" s="78" t="s">
        <v>1101</v>
      </c>
      <c r="I1392" s="78">
        <v>46</v>
      </c>
      <c r="J1392" s="300">
        <v>200</v>
      </c>
      <c r="K1392" s="78"/>
      <c r="L1392" s="300">
        <v>1000</v>
      </c>
      <c r="M1392" s="72"/>
      <c r="O1392" s="78" t="s">
        <v>1128</v>
      </c>
      <c r="P1392" s="72" t="s">
        <v>3272</v>
      </c>
      <c r="AA1392" s="195"/>
      <c r="AB1392" s="195"/>
      <c r="AC1392" s="195"/>
      <c r="AD1392" s="72"/>
      <c r="AE1392" s="316">
        <v>1</v>
      </c>
      <c r="AF1392" s="195"/>
      <c r="AG1392" s="195">
        <v>0</v>
      </c>
      <c r="AH1392" s="72"/>
      <c r="AR1392" s="53">
        <v>0.92449999999999999</v>
      </c>
      <c r="AT1392" s="77"/>
      <c r="AU1392" s="276">
        <v>2000</v>
      </c>
      <c r="AV1392" s="276"/>
      <c r="AW1392" s="276">
        <v>1849</v>
      </c>
      <c r="AX1392" s="95"/>
      <c r="AY1392" s="276"/>
      <c r="AZ1392" s="95"/>
      <c r="BB1392" s="80" t="s">
        <v>722</v>
      </c>
      <c r="BC1392" s="270" t="s">
        <v>1126</v>
      </c>
      <c r="BD1392" s="72">
        <v>52.472000000000001</v>
      </c>
      <c r="BE1392" s="72">
        <v>0.9</v>
      </c>
      <c r="BF1392" s="72">
        <v>0.92762999999999995</v>
      </c>
      <c r="BG1392" s="72">
        <v>0.04</v>
      </c>
      <c r="BH1392" s="72">
        <v>11.5251</v>
      </c>
      <c r="BI1392" s="72">
        <v>0.2</v>
      </c>
      <c r="BJ1392" s="72"/>
      <c r="BK1392" s="72"/>
      <c r="BL1392" s="72">
        <v>9.3699999999999999E-3</v>
      </c>
      <c r="BM1392" s="72">
        <v>0.01</v>
      </c>
      <c r="BN1392" s="72">
        <v>14.1487</v>
      </c>
      <c r="BO1392" s="72">
        <v>0.3</v>
      </c>
      <c r="BP1392" s="72">
        <v>0.33732000000000001</v>
      </c>
      <c r="BQ1392" s="72">
        <v>0.05</v>
      </c>
      <c r="BR1392" s="72">
        <v>2.8109999999999999</v>
      </c>
      <c r="BS1392" s="72">
        <v>0.12</v>
      </c>
      <c r="BT1392" s="72">
        <v>1.874E-2</v>
      </c>
      <c r="BU1392" s="72">
        <v>0.02</v>
      </c>
      <c r="BV1392" s="72"/>
      <c r="BW1392" s="72"/>
      <c r="BX1392" s="72">
        <v>8.6204000000000001</v>
      </c>
      <c r="BY1392" s="72">
        <v>0.21</v>
      </c>
      <c r="BZ1392" s="72">
        <v>1.1337699999999999</v>
      </c>
      <c r="CA1392" s="72">
        <v>0.25</v>
      </c>
      <c r="CB1392" s="72">
        <v>0.24362</v>
      </c>
      <c r="CC1392" s="72">
        <v>0.03</v>
      </c>
      <c r="CD1392" s="72">
        <v>1.3586499999999999</v>
      </c>
      <c r="CE1392" s="72">
        <v>0.03</v>
      </c>
      <c r="CF1392" s="72"/>
      <c r="CG1392" s="72"/>
      <c r="CH1392" s="72"/>
      <c r="CI1392" s="72"/>
      <c r="CJ1392" s="72"/>
      <c r="CK1392" s="72"/>
      <c r="CL1392" s="72"/>
      <c r="CM1392" s="72"/>
      <c r="CN1392" s="72"/>
      <c r="CO1392" s="72"/>
      <c r="CP1392" s="72"/>
      <c r="CQ1392" s="72"/>
      <c r="CR1392" s="72"/>
      <c r="CS1392" s="72"/>
      <c r="CT1392" s="72"/>
      <c r="CU1392" s="72"/>
      <c r="CV1392" s="72"/>
      <c r="CW1392" s="72"/>
      <c r="CX1392" s="72"/>
      <c r="CY1392" s="72"/>
      <c r="CZ1392" s="72"/>
      <c r="DA1392" s="72"/>
      <c r="DB1392" s="72"/>
      <c r="DC1392" s="72"/>
      <c r="DD1392" s="72"/>
      <c r="DE1392" s="72"/>
      <c r="DF1392" s="72"/>
      <c r="DG1392" s="72"/>
      <c r="DH1392" s="78">
        <v>93.7</v>
      </c>
      <c r="DJ1392" s="77">
        <f t="shared" si="677"/>
        <v>6.2999999999999972</v>
      </c>
      <c r="DK1392" s="72">
        <v>0.6</v>
      </c>
      <c r="DO1392" s="358">
        <v>6.3</v>
      </c>
      <c r="DP1392" s="72"/>
      <c r="DQ1392" s="374"/>
      <c r="DR1392" s="72"/>
      <c r="DU1392" s="52"/>
      <c r="DX1392" s="75">
        <f t="shared" si="678"/>
        <v>55.999999999999993</v>
      </c>
      <c r="DY1392" s="51">
        <f t="shared" si="679"/>
        <v>0.96051227321237986</v>
      </c>
      <c r="DZ1392" s="75">
        <f t="shared" si="680"/>
        <v>0.98999999999999988</v>
      </c>
      <c r="EA1392" s="51">
        <f t="shared" si="681"/>
        <v>4.2689434364994665E-2</v>
      </c>
      <c r="EB1392" s="75">
        <f t="shared" si="682"/>
        <v>12.3</v>
      </c>
      <c r="EC1392" s="51">
        <f t="shared" si="683"/>
        <v>0.21344717182497336</v>
      </c>
      <c r="ED1392" s="75">
        <f t="shared" si="684"/>
        <v>15.1</v>
      </c>
      <c r="EE1392" s="51">
        <f t="shared" si="685"/>
        <v>0.32017075773746001</v>
      </c>
      <c r="EF1392" s="75">
        <f t="shared" si="686"/>
        <v>0.36</v>
      </c>
      <c r="EG1392" s="51">
        <f t="shared" si="687"/>
        <v>5.3361792956243333E-2</v>
      </c>
      <c r="EH1392" s="75">
        <f t="shared" si="688"/>
        <v>3</v>
      </c>
      <c r="EI1392" s="51">
        <f t="shared" si="689"/>
        <v>0.12806830309498399</v>
      </c>
      <c r="EJ1392" s="75">
        <f t="shared" si="690"/>
        <v>9.1999999999999993</v>
      </c>
      <c r="EK1392" s="51">
        <f t="shared" si="691"/>
        <v>0.22411953041622198</v>
      </c>
      <c r="EL1392" s="75">
        <f t="shared" si="692"/>
        <v>1.21</v>
      </c>
      <c r="EM1392" s="51">
        <f t="shared" si="693"/>
        <v>0.26680896478121668</v>
      </c>
      <c r="EN1392" s="75">
        <f t="shared" si="694"/>
        <v>0.26</v>
      </c>
      <c r="EO1392" s="51">
        <f t="shared" si="695"/>
        <v>3.2017075773745997E-2</v>
      </c>
      <c r="EP1392" s="75">
        <f t="shared" si="696"/>
        <v>1.45</v>
      </c>
      <c r="EQ1392" s="51">
        <f t="shared" si="697"/>
        <v>3.2017075773745997E-2</v>
      </c>
      <c r="ER1392" s="51">
        <f t="shared" si="698"/>
        <v>100</v>
      </c>
      <c r="ES1392" s="51">
        <f t="shared" si="699"/>
        <v>0</v>
      </c>
    </row>
    <row r="1393" spans="1:149" x14ac:dyDescent="0.45">
      <c r="A1393" s="78" t="s">
        <v>1477</v>
      </c>
      <c r="B1393" s="174" t="s">
        <v>3417</v>
      </c>
      <c r="C1393" s="51" t="s">
        <v>3441</v>
      </c>
      <c r="D1393" s="51" t="s">
        <v>3735</v>
      </c>
      <c r="E1393" s="78" t="s">
        <v>1127</v>
      </c>
      <c r="F1393" s="78" t="s">
        <v>2227</v>
      </c>
      <c r="G1393" s="72" t="s">
        <v>3377</v>
      </c>
      <c r="H1393" s="78" t="s">
        <v>1101</v>
      </c>
      <c r="I1393" s="78">
        <v>49</v>
      </c>
      <c r="J1393" s="300">
        <v>200</v>
      </c>
      <c r="K1393" s="78"/>
      <c r="L1393" s="300">
        <v>960</v>
      </c>
      <c r="M1393" s="72"/>
      <c r="O1393" s="78" t="s">
        <v>1128</v>
      </c>
      <c r="P1393" s="72" t="s">
        <v>3273</v>
      </c>
      <c r="AA1393" s="195"/>
      <c r="AB1393" s="195"/>
      <c r="AC1393" s="195"/>
      <c r="AD1393" s="72"/>
      <c r="AE1393" s="316">
        <v>1</v>
      </c>
      <c r="AF1393" s="195"/>
      <c r="AG1393" s="195">
        <v>0</v>
      </c>
      <c r="AH1393" s="72"/>
      <c r="AR1393" s="53">
        <v>0.90100000000000002</v>
      </c>
      <c r="AT1393" s="77"/>
      <c r="AU1393" s="276">
        <v>2000</v>
      </c>
      <c r="AV1393" s="276"/>
      <c r="AW1393" s="276">
        <v>1802</v>
      </c>
      <c r="AX1393" s="95"/>
      <c r="AY1393" s="276"/>
      <c r="AZ1393" s="95"/>
      <c r="BB1393" s="80" t="s">
        <v>722</v>
      </c>
      <c r="BC1393" s="270" t="s">
        <v>1126</v>
      </c>
      <c r="BD1393" s="72">
        <v>58.250500000000002</v>
      </c>
      <c r="BE1393" s="72">
        <v>1.1000000000000001</v>
      </c>
      <c r="BF1393" s="72">
        <v>0.62644999999999995</v>
      </c>
      <c r="BG1393" s="72">
        <v>0.04</v>
      </c>
      <c r="BH1393" s="72">
        <v>13.3705</v>
      </c>
      <c r="BI1393" s="72">
        <v>0.3</v>
      </c>
      <c r="BJ1393" s="72"/>
      <c r="BK1393" s="72"/>
      <c r="BL1393" s="72">
        <v>9.3500000000000007E-3</v>
      </c>
      <c r="BM1393" s="72">
        <v>0.01</v>
      </c>
      <c r="BN1393" s="72">
        <v>9.8175000000000008</v>
      </c>
      <c r="BO1393" s="72">
        <v>0.3</v>
      </c>
      <c r="BP1393" s="72">
        <v>0.26179999999999998</v>
      </c>
      <c r="BQ1393" s="72">
        <v>0.03</v>
      </c>
      <c r="BR1393" s="72">
        <v>1.84195</v>
      </c>
      <c r="BS1393" s="72">
        <v>0.03</v>
      </c>
      <c r="BT1393" s="72">
        <v>1.8700000000000001E-2</v>
      </c>
      <c r="BU1393" s="72">
        <v>0.02</v>
      </c>
      <c r="BV1393" s="72"/>
      <c r="BW1393" s="72"/>
      <c r="BX1393" s="72">
        <v>6.8535500000000003</v>
      </c>
      <c r="BY1393" s="72">
        <v>0.15</v>
      </c>
      <c r="BZ1393" s="72">
        <v>1.7017</v>
      </c>
      <c r="CA1393" s="72">
        <v>0.11</v>
      </c>
      <c r="CB1393" s="72">
        <v>0.38335000000000002</v>
      </c>
      <c r="CC1393" s="72">
        <v>0.01</v>
      </c>
      <c r="CD1393" s="72">
        <v>0.51424999999999998</v>
      </c>
      <c r="CE1393" s="72">
        <v>0.02</v>
      </c>
      <c r="CF1393" s="72"/>
      <c r="CG1393" s="72"/>
      <c r="CH1393" s="72"/>
      <c r="CI1393" s="72"/>
      <c r="CJ1393" s="72"/>
      <c r="CK1393" s="72"/>
      <c r="CL1393" s="72"/>
      <c r="CM1393" s="72"/>
      <c r="CN1393" s="72"/>
      <c r="CO1393" s="72"/>
      <c r="CP1393" s="72"/>
      <c r="CQ1393" s="72"/>
      <c r="CR1393" s="72"/>
      <c r="CS1393" s="72"/>
      <c r="CT1393" s="72"/>
      <c r="CU1393" s="72"/>
      <c r="CV1393" s="72"/>
      <c r="CW1393" s="72"/>
      <c r="CX1393" s="72"/>
      <c r="CY1393" s="72"/>
      <c r="CZ1393" s="72"/>
      <c r="DA1393" s="72"/>
      <c r="DB1393" s="72"/>
      <c r="DC1393" s="72"/>
      <c r="DD1393" s="72"/>
      <c r="DE1393" s="72"/>
      <c r="DF1393" s="72"/>
      <c r="DG1393" s="72"/>
      <c r="DH1393" s="78">
        <v>93.5</v>
      </c>
      <c r="DJ1393" s="77">
        <f t="shared" si="677"/>
        <v>6.5</v>
      </c>
      <c r="DK1393" s="72">
        <v>0.4</v>
      </c>
      <c r="DO1393" s="358">
        <v>6.5</v>
      </c>
      <c r="DP1393" s="72"/>
      <c r="DQ1393" s="374"/>
      <c r="DR1393" s="72"/>
      <c r="DU1393" s="52"/>
      <c r="DX1393" s="75">
        <f t="shared" si="678"/>
        <v>62.3</v>
      </c>
      <c r="DY1393" s="51">
        <f t="shared" si="679"/>
        <v>1.1764705882352942</v>
      </c>
      <c r="DZ1393" s="75">
        <f t="shared" si="680"/>
        <v>0.66999999999999993</v>
      </c>
      <c r="EA1393" s="51">
        <f t="shared" si="681"/>
        <v>4.2780748663101609E-2</v>
      </c>
      <c r="EB1393" s="75">
        <f t="shared" si="682"/>
        <v>14.299999999999999</v>
      </c>
      <c r="EC1393" s="51">
        <f t="shared" si="683"/>
        <v>0.32085561497326204</v>
      </c>
      <c r="ED1393" s="75">
        <f t="shared" si="684"/>
        <v>10.500000000000002</v>
      </c>
      <c r="EE1393" s="51">
        <f t="shared" si="685"/>
        <v>0.32085561497326204</v>
      </c>
      <c r="EF1393" s="75">
        <f t="shared" si="686"/>
        <v>0.27999999999999997</v>
      </c>
      <c r="EG1393" s="51">
        <f t="shared" si="687"/>
        <v>3.20855614973262E-2</v>
      </c>
      <c r="EH1393" s="75">
        <f t="shared" si="688"/>
        <v>1.97</v>
      </c>
      <c r="EI1393" s="51">
        <f t="shared" si="689"/>
        <v>3.20855614973262E-2</v>
      </c>
      <c r="EJ1393" s="75">
        <f t="shared" si="690"/>
        <v>7.33</v>
      </c>
      <c r="EK1393" s="51">
        <f t="shared" si="691"/>
        <v>0.16042780748663102</v>
      </c>
      <c r="EL1393" s="75">
        <f t="shared" si="692"/>
        <v>1.82</v>
      </c>
      <c r="EM1393" s="51">
        <f t="shared" si="693"/>
        <v>0.11764705882352942</v>
      </c>
      <c r="EN1393" s="75">
        <f t="shared" si="694"/>
        <v>0.41000000000000003</v>
      </c>
      <c r="EO1393" s="51">
        <f t="shared" si="695"/>
        <v>1.0695187165775402E-2</v>
      </c>
      <c r="EP1393" s="75">
        <f t="shared" si="696"/>
        <v>0.54999999999999993</v>
      </c>
      <c r="EQ1393" s="51">
        <f t="shared" si="697"/>
        <v>2.1390374331550801E-2</v>
      </c>
      <c r="ER1393" s="51">
        <f t="shared" si="698"/>
        <v>100</v>
      </c>
      <c r="ES1393" s="51">
        <f t="shared" si="699"/>
        <v>0</v>
      </c>
    </row>
    <row r="1394" spans="1:149" s="43" customFormat="1" ht="14.65" thickBot="1" x14ac:dyDescent="0.5">
      <c r="A1394" s="89" t="s">
        <v>1477</v>
      </c>
      <c r="B1394" s="86" t="s">
        <v>3417</v>
      </c>
      <c r="C1394" s="43" t="s">
        <v>3441</v>
      </c>
      <c r="D1394" s="43" t="s">
        <v>3736</v>
      </c>
      <c r="E1394" s="89" t="s">
        <v>1127</v>
      </c>
      <c r="F1394" s="89" t="s">
        <v>2228</v>
      </c>
      <c r="G1394" s="90" t="s">
        <v>3377</v>
      </c>
      <c r="H1394" s="89" t="s">
        <v>1372</v>
      </c>
      <c r="I1394" s="89">
        <v>9</v>
      </c>
      <c r="J1394" s="301">
        <v>100</v>
      </c>
      <c r="K1394" s="89"/>
      <c r="L1394" s="301">
        <v>1105</v>
      </c>
      <c r="M1394" s="90"/>
      <c r="O1394" s="89" t="s">
        <v>1128</v>
      </c>
      <c r="P1394" s="90" t="s">
        <v>3161</v>
      </c>
      <c r="Q1394" s="123"/>
      <c r="R1394" s="123"/>
      <c r="S1394" s="134"/>
      <c r="AA1394" s="196"/>
      <c r="AB1394" s="196"/>
      <c r="AC1394" s="196"/>
      <c r="AD1394" s="90"/>
      <c r="AE1394" s="317">
        <v>1</v>
      </c>
      <c r="AF1394" s="196"/>
      <c r="AG1394" s="196">
        <v>0</v>
      </c>
      <c r="AH1394" s="90"/>
      <c r="AQ1394" s="86"/>
      <c r="AR1394" s="58">
        <v>0.97070000000000001</v>
      </c>
      <c r="AS1394" s="58"/>
      <c r="AT1394" s="91"/>
      <c r="AU1394" s="277">
        <v>1000</v>
      </c>
      <c r="AV1394" s="277"/>
      <c r="AW1394" s="277">
        <v>970.7</v>
      </c>
      <c r="AX1394" s="259"/>
      <c r="AY1394" s="277"/>
      <c r="AZ1394" s="259"/>
      <c r="BA1394" s="86"/>
      <c r="BB1394" s="85" t="s">
        <v>722</v>
      </c>
      <c r="BC1394" s="271" t="s">
        <v>1126</v>
      </c>
      <c r="BD1394" s="90">
        <v>49.234000000000002</v>
      </c>
      <c r="BE1394" s="90">
        <v>0.4</v>
      </c>
      <c r="BF1394" s="90">
        <v>0.90820000000000001</v>
      </c>
      <c r="BG1394" s="90">
        <v>0.03</v>
      </c>
      <c r="BH1394" s="90">
        <v>7.6766800000000002</v>
      </c>
      <c r="BI1394" s="90">
        <v>0.09</v>
      </c>
      <c r="BJ1394" s="90"/>
      <c r="BK1394" s="90"/>
      <c r="BL1394" s="90">
        <v>3.8240000000000003E-2</v>
      </c>
      <c r="BM1394" s="90">
        <v>0.02</v>
      </c>
      <c r="BN1394" s="90">
        <v>18.3552</v>
      </c>
      <c r="BO1394" s="90">
        <v>0.3</v>
      </c>
      <c r="BP1394" s="90">
        <v>0.58316000000000001</v>
      </c>
      <c r="BQ1394" s="90">
        <v>0.04</v>
      </c>
      <c r="BR1394" s="90">
        <v>6.6633199999999997</v>
      </c>
      <c r="BS1394" s="90">
        <v>0.08</v>
      </c>
      <c r="BT1394" s="90">
        <v>1.9120000000000002E-2</v>
      </c>
      <c r="BU1394" s="90">
        <v>0.02</v>
      </c>
      <c r="BV1394" s="90"/>
      <c r="BW1394" s="90"/>
      <c r="BX1394" s="90">
        <v>10.3248</v>
      </c>
      <c r="BY1394" s="90">
        <v>0.01</v>
      </c>
      <c r="BZ1394" s="90">
        <v>0.82216</v>
      </c>
      <c r="CA1394" s="90">
        <v>0.01</v>
      </c>
      <c r="CB1394" s="90">
        <v>0.13383999999999999</v>
      </c>
      <c r="CC1394" s="90">
        <v>0.01</v>
      </c>
      <c r="CD1394" s="90">
        <v>0.83172000000000001</v>
      </c>
      <c r="CE1394" s="90">
        <v>0.02</v>
      </c>
      <c r="CF1394" s="90"/>
      <c r="CG1394" s="90"/>
      <c r="CH1394" s="90"/>
      <c r="CI1394" s="90"/>
      <c r="CJ1394" s="90"/>
      <c r="CK1394" s="90"/>
      <c r="CL1394" s="90"/>
      <c r="CM1394" s="90"/>
      <c r="CN1394" s="90"/>
      <c r="CO1394" s="90"/>
      <c r="CP1394" s="90"/>
      <c r="CQ1394" s="90"/>
      <c r="CR1394" s="90"/>
      <c r="CS1394" s="90"/>
      <c r="CT1394" s="90"/>
      <c r="CU1394" s="90"/>
      <c r="CV1394" s="90"/>
      <c r="CW1394" s="90"/>
      <c r="CX1394" s="90"/>
      <c r="CY1394" s="90"/>
      <c r="CZ1394" s="90"/>
      <c r="DA1394" s="90"/>
      <c r="DB1394" s="90"/>
      <c r="DC1394" s="90"/>
      <c r="DD1394" s="90"/>
      <c r="DE1394" s="90"/>
      <c r="DF1394" s="90"/>
      <c r="DG1394" s="90"/>
      <c r="DH1394" s="89">
        <v>95.6</v>
      </c>
      <c r="DJ1394" s="91">
        <f t="shared" si="677"/>
        <v>4.4000000000000057</v>
      </c>
      <c r="DK1394" s="90">
        <v>0.9</v>
      </c>
      <c r="DO1394" s="359">
        <v>4.4000000000000004</v>
      </c>
      <c r="DP1394" s="90"/>
      <c r="DQ1394" s="375"/>
      <c r="DR1394" s="90"/>
      <c r="DS1394" s="308"/>
      <c r="DU1394" s="59"/>
      <c r="DW1394" s="86"/>
      <c r="DX1394" s="298">
        <f t="shared" si="678"/>
        <v>51.5</v>
      </c>
      <c r="DY1394" s="43">
        <f t="shared" si="679"/>
        <v>0.41841004184100422</v>
      </c>
      <c r="DZ1394" s="298">
        <f t="shared" si="680"/>
        <v>0.95000000000000018</v>
      </c>
      <c r="EA1394" s="43">
        <f t="shared" si="681"/>
        <v>3.1380753138075312E-2</v>
      </c>
      <c r="EB1394" s="298">
        <f t="shared" si="682"/>
        <v>8.0300000000000011</v>
      </c>
      <c r="EC1394" s="43">
        <f t="shared" si="683"/>
        <v>9.4142259414225951E-2</v>
      </c>
      <c r="ED1394" s="298">
        <f t="shared" si="684"/>
        <v>19.2</v>
      </c>
      <c r="EE1394" s="43">
        <f t="shared" si="685"/>
        <v>0.31380753138075312</v>
      </c>
      <c r="EF1394" s="298">
        <f t="shared" si="686"/>
        <v>0.61</v>
      </c>
      <c r="EG1394" s="43">
        <f t="shared" si="687"/>
        <v>4.1841004184100417E-2</v>
      </c>
      <c r="EH1394" s="298">
        <f t="shared" si="688"/>
        <v>6.97</v>
      </c>
      <c r="EI1394" s="43">
        <f t="shared" si="689"/>
        <v>8.3682008368200847E-2</v>
      </c>
      <c r="EJ1394" s="298">
        <f t="shared" si="690"/>
        <v>10.8</v>
      </c>
      <c r="EK1394" s="43">
        <f t="shared" si="691"/>
        <v>1.0460251046025106E-2</v>
      </c>
      <c r="EL1394" s="298">
        <f t="shared" si="692"/>
        <v>0.86</v>
      </c>
      <c r="EM1394" s="43">
        <f t="shared" si="693"/>
        <v>1.0460251046025104E-2</v>
      </c>
      <c r="EN1394" s="298">
        <f t="shared" si="694"/>
        <v>0.13999999999999999</v>
      </c>
      <c r="EO1394" s="43">
        <f t="shared" si="695"/>
        <v>1.0460251046025104E-2</v>
      </c>
      <c r="EP1394" s="298">
        <f t="shared" si="696"/>
        <v>0.87000000000000011</v>
      </c>
      <c r="EQ1394" s="43">
        <f t="shared" si="697"/>
        <v>2.0920502092050212E-2</v>
      </c>
      <c r="ER1394" s="43">
        <f t="shared" si="698"/>
        <v>100</v>
      </c>
      <c r="ES1394" s="43">
        <f t="shared" si="699"/>
        <v>0</v>
      </c>
    </row>
    <row r="1395" spans="1:149" x14ac:dyDescent="0.45">
      <c r="A1395" s="78" t="s">
        <v>1478</v>
      </c>
      <c r="B1395" s="174" t="s">
        <v>3418</v>
      </c>
      <c r="C1395" s="51" t="s">
        <v>3444</v>
      </c>
      <c r="D1395" s="51" t="s">
        <v>3737</v>
      </c>
      <c r="E1395" s="78" t="s">
        <v>1127</v>
      </c>
      <c r="F1395" s="78" t="s">
        <v>2229</v>
      </c>
      <c r="G1395" s="72" t="s">
        <v>3377</v>
      </c>
      <c r="H1395" s="78" t="s">
        <v>1101</v>
      </c>
      <c r="I1395" s="78">
        <v>18</v>
      </c>
      <c r="J1395" s="300">
        <v>100</v>
      </c>
      <c r="K1395" s="78"/>
      <c r="L1395" s="300">
        <v>1050</v>
      </c>
      <c r="M1395" s="72"/>
      <c r="O1395" s="78" t="s">
        <v>1128</v>
      </c>
      <c r="P1395" s="72" t="s">
        <v>1428</v>
      </c>
      <c r="AA1395" s="195"/>
      <c r="AB1395" s="195"/>
      <c r="AC1395" s="195"/>
      <c r="AD1395" s="72"/>
      <c r="AE1395" s="316">
        <v>1</v>
      </c>
      <c r="AF1395" s="195"/>
      <c r="AG1395" s="195">
        <v>0</v>
      </c>
      <c r="AH1395" s="72"/>
      <c r="AR1395" s="53">
        <v>0.95579999999999998</v>
      </c>
      <c r="AT1395" s="77"/>
      <c r="AU1395" s="276">
        <v>1000</v>
      </c>
      <c r="AV1395" s="276"/>
      <c r="AW1395" s="276">
        <v>955.8</v>
      </c>
      <c r="AX1395" s="95"/>
      <c r="AY1395" s="276"/>
      <c r="AZ1395" s="95"/>
      <c r="BB1395" s="80" t="s">
        <v>722</v>
      </c>
      <c r="BC1395" s="270" t="s">
        <v>1126</v>
      </c>
      <c r="BD1395" s="72">
        <v>54.036799999999999</v>
      </c>
      <c r="BE1395" s="72">
        <v>0.5</v>
      </c>
      <c r="BF1395" s="72">
        <v>0.88801799999999997</v>
      </c>
      <c r="BG1395" s="72">
        <v>0.01</v>
      </c>
      <c r="BH1395" s="72">
        <v>16.5322</v>
      </c>
      <c r="BI1395" s="72">
        <v>0.3</v>
      </c>
      <c r="BJ1395" s="72"/>
      <c r="BK1395" s="72"/>
      <c r="BL1395" s="72">
        <v>9.4470000000000005E-3</v>
      </c>
      <c r="BM1395" s="72">
        <v>0.01</v>
      </c>
      <c r="BN1395" s="72">
        <v>6.4334100000000003</v>
      </c>
      <c r="BO1395" s="72">
        <v>0.22</v>
      </c>
      <c r="BP1395" s="72">
        <v>0.103917</v>
      </c>
      <c r="BQ1395" s="72">
        <v>0.05</v>
      </c>
      <c r="BR1395" s="72">
        <v>4.0244200000000001</v>
      </c>
      <c r="BS1395" s="72">
        <v>0.11</v>
      </c>
      <c r="BT1395" s="72"/>
      <c r="BU1395" s="72"/>
      <c r="BV1395" s="72"/>
      <c r="BW1395" s="72"/>
      <c r="BX1395" s="72">
        <v>7.4253400000000003</v>
      </c>
      <c r="BY1395" s="72">
        <v>0.18</v>
      </c>
      <c r="BZ1395" s="72">
        <v>3.5898599999999998</v>
      </c>
      <c r="CA1395" s="72">
        <v>0.18</v>
      </c>
      <c r="CB1395" s="72">
        <v>1.22811</v>
      </c>
      <c r="CC1395" s="72">
        <v>0.06</v>
      </c>
      <c r="CD1395" s="72">
        <v>0.20783399999999999</v>
      </c>
      <c r="CE1395" s="72">
        <v>0.03</v>
      </c>
      <c r="CF1395" s="72"/>
      <c r="CG1395" s="72"/>
      <c r="CH1395" s="72"/>
      <c r="CI1395" s="72"/>
      <c r="CJ1395" s="72"/>
      <c r="CK1395" s="72"/>
      <c r="CL1395" s="72"/>
      <c r="CM1395" s="72"/>
      <c r="CN1395" s="72"/>
      <c r="CO1395" s="72"/>
      <c r="CP1395" s="72"/>
      <c r="CQ1395" s="72"/>
      <c r="CR1395" s="72"/>
      <c r="CS1395" s="72"/>
      <c r="CT1395" s="72"/>
      <c r="CU1395" s="72"/>
      <c r="CV1395" s="72"/>
      <c r="CW1395" s="72"/>
      <c r="CX1395" s="72"/>
      <c r="CY1395" s="72"/>
      <c r="CZ1395" s="72"/>
      <c r="DA1395" s="72"/>
      <c r="DB1395" s="72"/>
      <c r="DC1395" s="72"/>
      <c r="DD1395" s="72"/>
      <c r="DE1395" s="72"/>
      <c r="DF1395" s="72"/>
      <c r="DG1395" s="72"/>
      <c r="DH1395" s="78">
        <v>94.47</v>
      </c>
      <c r="DJ1395" s="77">
        <f t="shared" si="677"/>
        <v>5.5300000000000011</v>
      </c>
      <c r="DK1395" s="72"/>
      <c r="DO1395" s="358">
        <v>5.53</v>
      </c>
      <c r="DP1395" s="72"/>
      <c r="DQ1395" s="374"/>
      <c r="DR1395" s="72"/>
      <c r="DU1395" s="52"/>
      <c r="DX1395" s="75">
        <f t="shared" si="678"/>
        <v>57.199957658515935</v>
      </c>
      <c r="DY1395" s="51">
        <f t="shared" si="679"/>
        <v>0.52926855086270774</v>
      </c>
      <c r="DZ1395" s="75">
        <f t="shared" si="680"/>
        <v>0.94000000000000006</v>
      </c>
      <c r="EA1395" s="51">
        <f t="shared" si="681"/>
        <v>1.0585371017254156E-2</v>
      </c>
      <c r="EB1395" s="75">
        <f t="shared" si="682"/>
        <v>17.499947073144913</v>
      </c>
      <c r="EC1395" s="51">
        <f t="shared" si="683"/>
        <v>0.31756113051762463</v>
      </c>
      <c r="ED1395" s="75">
        <f t="shared" si="684"/>
        <v>6.8100031756113051</v>
      </c>
      <c r="EE1395" s="51">
        <f t="shared" si="685"/>
        <v>0.23287816237959141</v>
      </c>
      <c r="EF1395" s="75">
        <f t="shared" si="686"/>
        <v>0.11</v>
      </c>
      <c r="EG1395" s="51">
        <f t="shared" si="687"/>
        <v>5.2926855086270784E-2</v>
      </c>
      <c r="EH1395" s="75">
        <f t="shared" si="688"/>
        <v>4.2599978829257967</v>
      </c>
      <c r="EI1395" s="51">
        <f t="shared" si="689"/>
        <v>0.11643908118979569</v>
      </c>
      <c r="EJ1395" s="75">
        <f t="shared" si="690"/>
        <v>7.8599978829257973</v>
      </c>
      <c r="EK1395" s="51">
        <f t="shared" si="691"/>
        <v>0.1905366783105748</v>
      </c>
      <c r="EL1395" s="75">
        <f t="shared" si="692"/>
        <v>3.8</v>
      </c>
      <c r="EM1395" s="51">
        <f t="shared" si="693"/>
        <v>0.19053667831057478</v>
      </c>
      <c r="EN1395" s="75">
        <f t="shared" si="694"/>
        <v>1.3</v>
      </c>
      <c r="EO1395" s="51">
        <f t="shared" si="695"/>
        <v>6.351222610352493E-2</v>
      </c>
      <c r="EP1395" s="75">
        <f t="shared" si="696"/>
        <v>0.22</v>
      </c>
      <c r="EQ1395" s="51">
        <f t="shared" si="697"/>
        <v>3.1756113051762465E-2</v>
      </c>
      <c r="ER1395" s="51">
        <f t="shared" si="698"/>
        <v>100</v>
      </c>
      <c r="ES1395" s="51">
        <f t="shared" si="699"/>
        <v>0</v>
      </c>
    </row>
    <row r="1396" spans="1:149" x14ac:dyDescent="0.45">
      <c r="A1396" s="78" t="s">
        <v>1478</v>
      </c>
      <c r="B1396" s="174" t="s">
        <v>3418</v>
      </c>
      <c r="C1396" s="51" t="s">
        <v>3444</v>
      </c>
      <c r="D1396" s="51" t="s">
        <v>3737</v>
      </c>
      <c r="E1396" s="78" t="s">
        <v>1127</v>
      </c>
      <c r="F1396" s="78" t="s">
        <v>2230</v>
      </c>
      <c r="G1396" s="72" t="s">
        <v>3377</v>
      </c>
      <c r="H1396" s="78" t="s">
        <v>1101</v>
      </c>
      <c r="I1396" s="78">
        <v>25</v>
      </c>
      <c r="J1396" s="300">
        <v>100</v>
      </c>
      <c r="K1396" s="78"/>
      <c r="L1396" s="300">
        <v>1015</v>
      </c>
      <c r="M1396" s="72"/>
      <c r="O1396" s="78" t="s">
        <v>1128</v>
      </c>
      <c r="P1396" s="72" t="s">
        <v>1428</v>
      </c>
      <c r="AA1396" s="195"/>
      <c r="AB1396" s="195"/>
      <c r="AC1396" s="195"/>
      <c r="AD1396" s="72"/>
      <c r="AE1396" s="316">
        <v>1</v>
      </c>
      <c r="AF1396" s="195"/>
      <c r="AG1396" s="195">
        <v>0</v>
      </c>
      <c r="AH1396" s="72"/>
      <c r="AR1396" s="53">
        <v>0.94479999999999997</v>
      </c>
      <c r="AT1396" s="77"/>
      <c r="AU1396" s="276">
        <v>1000</v>
      </c>
      <c r="AV1396" s="276"/>
      <c r="AW1396" s="276">
        <v>944.8</v>
      </c>
      <c r="AX1396" s="95"/>
      <c r="AY1396" s="276"/>
      <c r="AZ1396" s="95"/>
      <c r="BB1396" s="80" t="s">
        <v>722</v>
      </c>
      <c r="BC1396" s="270" t="s">
        <v>1126</v>
      </c>
      <c r="BD1396" s="72">
        <v>55.295999999999999</v>
      </c>
      <c r="BE1396" s="72">
        <v>0.1</v>
      </c>
      <c r="BF1396" s="72">
        <v>0.91200000000000003</v>
      </c>
      <c r="BG1396" s="72">
        <v>0.01</v>
      </c>
      <c r="BH1396" s="72">
        <v>16.992000000000001</v>
      </c>
      <c r="BI1396" s="72">
        <v>0.3</v>
      </c>
      <c r="BJ1396" s="72"/>
      <c r="BK1396" s="72"/>
      <c r="BL1396" s="72"/>
      <c r="BM1396" s="72"/>
      <c r="BN1396" s="72">
        <v>6.5279999999999996</v>
      </c>
      <c r="BO1396" s="72">
        <v>0.1</v>
      </c>
      <c r="BP1396" s="72">
        <v>0.13439999999999999</v>
      </c>
      <c r="BQ1396" s="72">
        <v>0.03</v>
      </c>
      <c r="BR1396" s="72">
        <v>3.8016000000000001</v>
      </c>
      <c r="BS1396" s="72">
        <v>0.08</v>
      </c>
      <c r="BT1396" s="72"/>
      <c r="BU1396" s="72"/>
      <c r="BV1396" s="72"/>
      <c r="BW1396" s="72"/>
      <c r="BX1396" s="72">
        <v>7.2960000000000003</v>
      </c>
      <c r="BY1396" s="72">
        <v>0.1</v>
      </c>
      <c r="BZ1396" s="72">
        <v>3.5903999999999998</v>
      </c>
      <c r="CA1396" s="72">
        <v>0.2</v>
      </c>
      <c r="CB1396" s="72">
        <v>1.2576000000000001</v>
      </c>
      <c r="CC1396" s="72">
        <v>0.03</v>
      </c>
      <c r="CD1396" s="72">
        <v>0.2112</v>
      </c>
      <c r="CE1396" s="72">
        <v>0.02</v>
      </c>
      <c r="CF1396" s="72"/>
      <c r="CG1396" s="72"/>
      <c r="CH1396" s="72"/>
      <c r="CI1396" s="72"/>
      <c r="CJ1396" s="72"/>
      <c r="CK1396" s="72"/>
      <c r="CL1396" s="72"/>
      <c r="CM1396" s="72"/>
      <c r="CN1396" s="72"/>
      <c r="CO1396" s="72"/>
      <c r="CP1396" s="72"/>
      <c r="CQ1396" s="72"/>
      <c r="CR1396" s="72"/>
      <c r="CS1396" s="72"/>
      <c r="CT1396" s="72"/>
      <c r="CU1396" s="72"/>
      <c r="CV1396" s="72"/>
      <c r="CW1396" s="72"/>
      <c r="CX1396" s="72"/>
      <c r="CY1396" s="72"/>
      <c r="CZ1396" s="72"/>
      <c r="DA1396" s="72"/>
      <c r="DB1396" s="72"/>
      <c r="DC1396" s="72"/>
      <c r="DD1396" s="72"/>
      <c r="DE1396" s="72"/>
      <c r="DF1396" s="72"/>
      <c r="DG1396" s="72"/>
      <c r="DH1396" s="78">
        <v>96</v>
      </c>
      <c r="DJ1396" s="77">
        <f t="shared" si="677"/>
        <v>4</v>
      </c>
      <c r="DK1396" s="72"/>
      <c r="DO1396" s="358">
        <v>4</v>
      </c>
      <c r="DP1396" s="72"/>
      <c r="DQ1396" s="374"/>
      <c r="DR1396" s="72"/>
      <c r="DU1396" s="52"/>
      <c r="DX1396" s="75">
        <f t="shared" si="678"/>
        <v>57.599999999999994</v>
      </c>
      <c r="DY1396" s="51">
        <f t="shared" si="679"/>
        <v>0.10416666666666667</v>
      </c>
      <c r="DZ1396" s="75">
        <f t="shared" si="680"/>
        <v>0.95</v>
      </c>
      <c r="EA1396" s="51">
        <f t="shared" si="681"/>
        <v>1.0416666666666666E-2</v>
      </c>
      <c r="EB1396" s="75">
        <f t="shared" si="682"/>
        <v>17.700000000000003</v>
      </c>
      <c r="EC1396" s="51">
        <f t="shared" si="683"/>
        <v>0.3125</v>
      </c>
      <c r="ED1396" s="75">
        <f t="shared" si="684"/>
        <v>6.7999999999999989</v>
      </c>
      <c r="EE1396" s="51">
        <f t="shared" si="685"/>
        <v>0.10416666666666666</v>
      </c>
      <c r="EF1396" s="75">
        <f t="shared" si="686"/>
        <v>0.13999999999999999</v>
      </c>
      <c r="EG1396" s="51">
        <f t="shared" si="687"/>
        <v>3.125E-2</v>
      </c>
      <c r="EH1396" s="75">
        <f t="shared" si="688"/>
        <v>3.9600000000000004</v>
      </c>
      <c r="EI1396" s="51">
        <f t="shared" si="689"/>
        <v>8.3333333333333343E-2</v>
      </c>
      <c r="EJ1396" s="75">
        <f t="shared" si="690"/>
        <v>7.6</v>
      </c>
      <c r="EK1396" s="51">
        <f t="shared" si="691"/>
        <v>0.10416666666666667</v>
      </c>
      <c r="EL1396" s="75">
        <f t="shared" si="692"/>
        <v>3.7399999999999998</v>
      </c>
      <c r="EM1396" s="51">
        <f t="shared" si="693"/>
        <v>0.20833333333333334</v>
      </c>
      <c r="EN1396" s="75">
        <f t="shared" si="694"/>
        <v>1.31</v>
      </c>
      <c r="EO1396" s="51">
        <f t="shared" si="695"/>
        <v>3.125E-2</v>
      </c>
      <c r="EP1396" s="75">
        <f t="shared" si="696"/>
        <v>0.22</v>
      </c>
      <c r="EQ1396" s="51">
        <f t="shared" si="697"/>
        <v>2.0833333333333332E-2</v>
      </c>
      <c r="ER1396" s="51">
        <f t="shared" si="698"/>
        <v>100</v>
      </c>
      <c r="ES1396" s="51">
        <f t="shared" si="699"/>
        <v>0</v>
      </c>
    </row>
    <row r="1397" spans="1:149" x14ac:dyDescent="0.45">
      <c r="A1397" s="78" t="s">
        <v>1478</v>
      </c>
      <c r="B1397" s="174" t="s">
        <v>3418</v>
      </c>
      <c r="C1397" s="51" t="s">
        <v>3444</v>
      </c>
      <c r="D1397" s="51" t="s">
        <v>3737</v>
      </c>
      <c r="E1397" s="78" t="s">
        <v>1127</v>
      </c>
      <c r="F1397" s="78" t="s">
        <v>3738</v>
      </c>
      <c r="G1397" s="72" t="s">
        <v>3377</v>
      </c>
      <c r="H1397" s="78" t="s">
        <v>1101</v>
      </c>
      <c r="I1397" s="78">
        <v>25</v>
      </c>
      <c r="J1397" s="300">
        <v>100</v>
      </c>
      <c r="K1397" s="78"/>
      <c r="L1397" s="300">
        <v>1000</v>
      </c>
      <c r="M1397" s="72"/>
      <c r="O1397" s="78" t="s">
        <v>1128</v>
      </c>
      <c r="P1397" s="72" t="s">
        <v>3274</v>
      </c>
      <c r="AA1397" s="195"/>
      <c r="AB1397" s="195"/>
      <c r="AC1397" s="195"/>
      <c r="AD1397" s="72"/>
      <c r="AE1397" s="316">
        <v>1</v>
      </c>
      <c r="AF1397" s="195"/>
      <c r="AG1397" s="195">
        <v>0</v>
      </c>
      <c r="AH1397" s="72"/>
      <c r="AR1397" s="53">
        <v>0.93969999999999998</v>
      </c>
      <c r="AT1397" s="77"/>
      <c r="AU1397" s="276">
        <v>1000</v>
      </c>
      <c r="AV1397" s="276"/>
      <c r="AW1397" s="276">
        <v>939.69999999999993</v>
      </c>
      <c r="AX1397" s="95"/>
      <c r="AY1397" s="276"/>
      <c r="AZ1397" s="95"/>
      <c r="BB1397" s="80" t="s">
        <v>722</v>
      </c>
      <c r="BC1397" s="270" t="s">
        <v>1126</v>
      </c>
      <c r="BD1397" s="72">
        <v>55.2684</v>
      </c>
      <c r="BE1397" s="72">
        <v>0.3</v>
      </c>
      <c r="BF1397" s="72">
        <v>0.96696000000000004</v>
      </c>
      <c r="BG1397" s="72">
        <v>0.01</v>
      </c>
      <c r="BH1397" s="72">
        <v>16.400400000000001</v>
      </c>
      <c r="BI1397" s="72">
        <v>0.1</v>
      </c>
      <c r="BJ1397" s="72"/>
      <c r="BK1397" s="72"/>
      <c r="BL1397" s="72"/>
      <c r="BM1397" s="72"/>
      <c r="BN1397" s="72">
        <v>6.5506799999999998</v>
      </c>
      <c r="BO1397" s="72">
        <v>0.13</v>
      </c>
      <c r="BP1397" s="72">
        <v>0.15168000000000001</v>
      </c>
      <c r="BQ1397" s="72">
        <v>0.13</v>
      </c>
      <c r="BR1397" s="72">
        <v>3.2706</v>
      </c>
      <c r="BS1397" s="72">
        <v>0.08</v>
      </c>
      <c r="BT1397" s="72"/>
      <c r="BU1397" s="72"/>
      <c r="BV1397" s="72"/>
      <c r="BW1397" s="72"/>
      <c r="BX1397" s="72">
        <v>6.6644399999999999</v>
      </c>
      <c r="BY1397" s="72">
        <v>0.19</v>
      </c>
      <c r="BZ1397" s="72">
        <v>4.0005600000000001</v>
      </c>
      <c r="CA1397" s="72">
        <v>0.15</v>
      </c>
      <c r="CB1397" s="72">
        <v>1.38408</v>
      </c>
      <c r="CC1397" s="72">
        <v>7.0000000000000007E-2</v>
      </c>
      <c r="CD1397" s="72">
        <v>0.21804000000000001</v>
      </c>
      <c r="CE1397" s="72">
        <v>0.03</v>
      </c>
      <c r="CF1397" s="72"/>
      <c r="CG1397" s="72"/>
      <c r="CH1397" s="72"/>
      <c r="CI1397" s="72"/>
      <c r="CJ1397" s="72"/>
      <c r="CK1397" s="72"/>
      <c r="CL1397" s="72"/>
      <c r="CM1397" s="72"/>
      <c r="CN1397" s="72"/>
      <c r="CO1397" s="72"/>
      <c r="CP1397" s="72"/>
      <c r="CQ1397" s="72"/>
      <c r="CR1397" s="72"/>
      <c r="CS1397" s="72"/>
      <c r="CT1397" s="72"/>
      <c r="CU1397" s="72"/>
      <c r="CV1397" s="72"/>
      <c r="CW1397" s="72"/>
      <c r="CX1397" s="72"/>
      <c r="CY1397" s="72"/>
      <c r="CZ1397" s="72"/>
      <c r="DA1397" s="72"/>
      <c r="DB1397" s="72"/>
      <c r="DC1397" s="72"/>
      <c r="DD1397" s="72"/>
      <c r="DE1397" s="72"/>
      <c r="DF1397" s="72"/>
      <c r="DG1397" s="72"/>
      <c r="DH1397" s="78">
        <v>94.8</v>
      </c>
      <c r="DJ1397" s="77">
        <f t="shared" si="677"/>
        <v>5.2000000000000028</v>
      </c>
      <c r="DK1397" s="72"/>
      <c r="DO1397" s="358">
        <v>5.2</v>
      </c>
      <c r="DP1397" s="72"/>
      <c r="DQ1397" s="374"/>
      <c r="DR1397" s="72"/>
      <c r="DU1397" s="52"/>
      <c r="DX1397" s="75">
        <f t="shared" si="678"/>
        <v>58.3</v>
      </c>
      <c r="DY1397" s="51">
        <f t="shared" si="679"/>
        <v>0.31645569620253161</v>
      </c>
      <c r="DZ1397" s="75">
        <f t="shared" si="680"/>
        <v>1.02</v>
      </c>
      <c r="EA1397" s="51">
        <f t="shared" si="681"/>
        <v>1.0548523206751054E-2</v>
      </c>
      <c r="EB1397" s="75">
        <f t="shared" si="682"/>
        <v>17.3</v>
      </c>
      <c r="EC1397" s="51">
        <f t="shared" si="683"/>
        <v>0.10548523206751055</v>
      </c>
      <c r="ED1397" s="75">
        <f t="shared" si="684"/>
        <v>6.9099999999999993</v>
      </c>
      <c r="EE1397" s="51">
        <f t="shared" si="685"/>
        <v>0.1371308016877637</v>
      </c>
      <c r="EF1397" s="75">
        <f t="shared" si="686"/>
        <v>0.16</v>
      </c>
      <c r="EG1397" s="51">
        <f t="shared" si="687"/>
        <v>0.1371308016877637</v>
      </c>
      <c r="EH1397" s="75">
        <f t="shared" si="688"/>
        <v>3.45</v>
      </c>
      <c r="EI1397" s="51">
        <f t="shared" si="689"/>
        <v>8.4388185654008449E-2</v>
      </c>
      <c r="EJ1397" s="75">
        <f t="shared" si="690"/>
        <v>7.03</v>
      </c>
      <c r="EK1397" s="51">
        <f t="shared" si="691"/>
        <v>0.20042194092827006</v>
      </c>
      <c r="EL1397" s="75">
        <f t="shared" si="692"/>
        <v>4.22</v>
      </c>
      <c r="EM1397" s="51">
        <f t="shared" si="693"/>
        <v>0.15822784810126578</v>
      </c>
      <c r="EN1397" s="75">
        <f t="shared" si="694"/>
        <v>1.46</v>
      </c>
      <c r="EO1397" s="51">
        <f t="shared" si="695"/>
        <v>7.3839662447257398E-2</v>
      </c>
      <c r="EP1397" s="75">
        <f t="shared" si="696"/>
        <v>0.23000000000000004</v>
      </c>
      <c r="EQ1397" s="51">
        <f t="shared" si="697"/>
        <v>3.1645569620253167E-2</v>
      </c>
      <c r="ER1397" s="51">
        <f t="shared" si="698"/>
        <v>100</v>
      </c>
      <c r="ES1397" s="51">
        <f t="shared" si="699"/>
        <v>0</v>
      </c>
    </row>
    <row r="1398" spans="1:149" x14ac:dyDescent="0.45">
      <c r="A1398" s="78" t="s">
        <v>1478</v>
      </c>
      <c r="B1398" s="174" t="s">
        <v>3418</v>
      </c>
      <c r="C1398" s="51" t="s">
        <v>3444</v>
      </c>
      <c r="D1398" s="51" t="s">
        <v>3737</v>
      </c>
      <c r="E1398" s="78" t="s">
        <v>1127</v>
      </c>
      <c r="F1398" s="78" t="s">
        <v>3739</v>
      </c>
      <c r="G1398" s="72" t="s">
        <v>3377</v>
      </c>
      <c r="H1398" s="78" t="s">
        <v>1101</v>
      </c>
      <c r="I1398" s="78">
        <v>66</v>
      </c>
      <c r="J1398" s="300">
        <v>100</v>
      </c>
      <c r="K1398" s="78"/>
      <c r="L1398" s="300">
        <v>985</v>
      </c>
      <c r="M1398" s="72"/>
      <c r="O1398" s="78" t="s">
        <v>1128</v>
      </c>
      <c r="P1398" s="72" t="s">
        <v>3275</v>
      </c>
      <c r="AA1398" s="195"/>
      <c r="AB1398" s="195"/>
      <c r="AC1398" s="195"/>
      <c r="AD1398" s="72"/>
      <c r="AE1398" s="316">
        <v>1</v>
      </c>
      <c r="AF1398" s="195"/>
      <c r="AG1398" s="195">
        <v>0</v>
      </c>
      <c r="AH1398" s="72"/>
      <c r="AR1398" s="53">
        <v>0.93430000000000002</v>
      </c>
      <c r="AT1398" s="77"/>
      <c r="AU1398" s="276">
        <v>1000</v>
      </c>
      <c r="AV1398" s="276"/>
      <c r="AW1398" s="276">
        <v>934.30000000000007</v>
      </c>
      <c r="AX1398" s="95"/>
      <c r="AY1398" s="276"/>
      <c r="AZ1398" s="95"/>
      <c r="BB1398" s="80" t="s">
        <v>722</v>
      </c>
      <c r="BC1398" s="270" t="s">
        <v>1126</v>
      </c>
      <c r="BD1398" s="72">
        <v>58.889600000000002</v>
      </c>
      <c r="BE1398" s="72">
        <v>0.4</v>
      </c>
      <c r="BF1398" s="72">
        <v>1.13764</v>
      </c>
      <c r="BG1398" s="72">
        <v>0.02</v>
      </c>
      <c r="BH1398" s="72">
        <v>16.0608</v>
      </c>
      <c r="BI1398" s="72">
        <v>0.3</v>
      </c>
      <c r="BJ1398" s="72"/>
      <c r="BK1398" s="72"/>
      <c r="BL1398" s="72"/>
      <c r="BM1398" s="72"/>
      <c r="BN1398" s="72">
        <v>5.90808</v>
      </c>
      <c r="BO1398" s="72">
        <v>0.09</v>
      </c>
      <c r="BP1398" s="72">
        <v>8.6040000000000005E-2</v>
      </c>
      <c r="BQ1398" s="72">
        <v>0.06</v>
      </c>
      <c r="BR1398" s="72">
        <v>2.0076000000000001</v>
      </c>
      <c r="BS1398" s="72">
        <v>0.4</v>
      </c>
      <c r="BT1398" s="72"/>
      <c r="BU1398" s="72"/>
      <c r="BV1398" s="72"/>
      <c r="BW1398" s="72"/>
      <c r="BX1398" s="72">
        <v>4.90428</v>
      </c>
      <c r="BY1398" s="72">
        <v>0.17</v>
      </c>
      <c r="BZ1398" s="72">
        <v>4.4836400000000003</v>
      </c>
      <c r="CA1398" s="72">
        <v>0.17</v>
      </c>
      <c r="CB1398" s="72">
        <v>1.80684</v>
      </c>
      <c r="CC1398" s="72">
        <v>0.04</v>
      </c>
      <c r="CD1398" s="72">
        <v>0.26767999999999997</v>
      </c>
      <c r="CE1398" s="72">
        <v>0.02</v>
      </c>
      <c r="CF1398" s="72"/>
      <c r="CG1398" s="72"/>
      <c r="CH1398" s="72"/>
      <c r="CI1398" s="72"/>
      <c r="CJ1398" s="72"/>
      <c r="CK1398" s="72"/>
      <c r="CL1398" s="72"/>
      <c r="CM1398" s="72"/>
      <c r="CN1398" s="72"/>
      <c r="CO1398" s="72"/>
      <c r="CP1398" s="72"/>
      <c r="CQ1398" s="72"/>
      <c r="CR1398" s="72"/>
      <c r="CS1398" s="72"/>
      <c r="CT1398" s="72"/>
      <c r="CU1398" s="72"/>
      <c r="CV1398" s="72"/>
      <c r="CW1398" s="72"/>
      <c r="CX1398" s="72"/>
      <c r="CY1398" s="72"/>
      <c r="CZ1398" s="72"/>
      <c r="DA1398" s="72"/>
      <c r="DB1398" s="72"/>
      <c r="DC1398" s="72"/>
      <c r="DD1398" s="72"/>
      <c r="DE1398" s="72"/>
      <c r="DF1398" s="72"/>
      <c r="DG1398" s="72"/>
      <c r="DH1398" s="78">
        <v>95.6</v>
      </c>
      <c r="DJ1398" s="77">
        <f t="shared" si="677"/>
        <v>4.4000000000000057</v>
      </c>
      <c r="DK1398" s="72"/>
      <c r="DO1398" s="358">
        <v>4.4000000000000004</v>
      </c>
      <c r="DP1398" s="72"/>
      <c r="DQ1398" s="374"/>
      <c r="DR1398" s="72"/>
      <c r="DU1398" s="52"/>
      <c r="DX1398" s="75">
        <f t="shared" si="678"/>
        <v>61.600000000000009</v>
      </c>
      <c r="DY1398" s="51">
        <f t="shared" si="679"/>
        <v>0.41841004184100422</v>
      </c>
      <c r="DZ1398" s="75">
        <f t="shared" si="680"/>
        <v>1.1900000000000002</v>
      </c>
      <c r="EA1398" s="51">
        <f t="shared" si="681"/>
        <v>2.0920502092050212E-2</v>
      </c>
      <c r="EB1398" s="75">
        <f t="shared" si="682"/>
        <v>16.8</v>
      </c>
      <c r="EC1398" s="51">
        <f t="shared" si="683"/>
        <v>0.31380753138075312</v>
      </c>
      <c r="ED1398" s="75">
        <f t="shared" si="684"/>
        <v>6.18</v>
      </c>
      <c r="EE1398" s="51">
        <f t="shared" si="685"/>
        <v>9.4142259414225937E-2</v>
      </c>
      <c r="EF1398" s="75">
        <f t="shared" si="686"/>
        <v>9.0000000000000011E-2</v>
      </c>
      <c r="EG1398" s="51">
        <f t="shared" si="687"/>
        <v>6.2761506276150625E-2</v>
      </c>
      <c r="EH1398" s="75">
        <f t="shared" si="688"/>
        <v>2.1</v>
      </c>
      <c r="EI1398" s="51">
        <f t="shared" si="689"/>
        <v>0.41841004184100422</v>
      </c>
      <c r="EJ1398" s="75">
        <f t="shared" si="690"/>
        <v>5.1300000000000008</v>
      </c>
      <c r="EK1398" s="51">
        <f t="shared" si="691"/>
        <v>0.17782426778242683</v>
      </c>
      <c r="EL1398" s="75">
        <f t="shared" si="692"/>
        <v>4.6900000000000004</v>
      </c>
      <c r="EM1398" s="51">
        <f t="shared" si="693"/>
        <v>0.1778242677824268</v>
      </c>
      <c r="EN1398" s="75">
        <f t="shared" si="694"/>
        <v>1.8900000000000001</v>
      </c>
      <c r="EO1398" s="51">
        <f t="shared" si="695"/>
        <v>4.1841004184100423E-2</v>
      </c>
      <c r="EP1398" s="75">
        <f t="shared" si="696"/>
        <v>0.27999999999999997</v>
      </c>
      <c r="EQ1398" s="51">
        <f t="shared" si="697"/>
        <v>2.0920502092050208E-2</v>
      </c>
      <c r="ER1398" s="51">
        <f t="shared" si="698"/>
        <v>100</v>
      </c>
      <c r="ES1398" s="51">
        <f t="shared" si="699"/>
        <v>0</v>
      </c>
    </row>
    <row r="1399" spans="1:149" x14ac:dyDescent="0.45">
      <c r="A1399" s="78" t="s">
        <v>1478</v>
      </c>
      <c r="B1399" s="174" t="s">
        <v>3418</v>
      </c>
      <c r="C1399" s="51" t="s">
        <v>3444</v>
      </c>
      <c r="D1399" s="51" t="s">
        <v>3737</v>
      </c>
      <c r="E1399" s="78" t="s">
        <v>1127</v>
      </c>
      <c r="F1399" s="78" t="s">
        <v>2231</v>
      </c>
      <c r="G1399" s="72" t="s">
        <v>3377</v>
      </c>
      <c r="H1399" s="78" t="s">
        <v>1101</v>
      </c>
      <c r="I1399" s="78">
        <v>44</v>
      </c>
      <c r="J1399" s="300">
        <v>100</v>
      </c>
      <c r="K1399" s="78"/>
      <c r="L1399" s="300">
        <v>955</v>
      </c>
      <c r="M1399" s="72"/>
      <c r="O1399" s="78" t="s">
        <v>1128</v>
      </c>
      <c r="P1399" s="72" t="s">
        <v>3275</v>
      </c>
      <c r="AA1399" s="195"/>
      <c r="AB1399" s="195"/>
      <c r="AC1399" s="195"/>
      <c r="AD1399" s="72"/>
      <c r="AE1399" s="316">
        <v>1</v>
      </c>
      <c r="AF1399" s="195"/>
      <c r="AG1399" s="195">
        <v>0</v>
      </c>
      <c r="AH1399" s="72"/>
      <c r="AR1399" s="53">
        <v>0.92259999999999998</v>
      </c>
      <c r="AT1399" s="77"/>
      <c r="AU1399" s="276">
        <v>1000</v>
      </c>
      <c r="AV1399" s="276"/>
      <c r="AW1399" s="276">
        <v>922.6</v>
      </c>
      <c r="AX1399" s="95"/>
      <c r="AY1399" s="276"/>
      <c r="AZ1399" s="95"/>
      <c r="BB1399" s="80" t="s">
        <v>722</v>
      </c>
      <c r="BC1399" s="270" t="s">
        <v>1126</v>
      </c>
      <c r="BD1399" s="72">
        <v>60.166400000000003</v>
      </c>
      <c r="BE1399" s="72">
        <v>0.2</v>
      </c>
      <c r="BF1399" s="72">
        <v>0.97104000000000001</v>
      </c>
      <c r="BG1399" s="72">
        <v>0.02</v>
      </c>
      <c r="BH1399" s="72">
        <v>16.088799999999999</v>
      </c>
      <c r="BI1399" s="72">
        <v>0.3</v>
      </c>
      <c r="BJ1399" s="72"/>
      <c r="BK1399" s="72"/>
      <c r="BL1399" s="72"/>
      <c r="BM1399" s="72"/>
      <c r="BN1399" s="72">
        <v>4.8456799999999998</v>
      </c>
      <c r="BO1399" s="72">
        <v>0.16</v>
      </c>
      <c r="BP1399" s="72">
        <v>0.10471999999999999</v>
      </c>
      <c r="BQ1399" s="72">
        <v>0.05</v>
      </c>
      <c r="BR1399" s="72">
        <v>1.8944799999999999</v>
      </c>
      <c r="BS1399" s="72">
        <v>0.16</v>
      </c>
      <c r="BT1399" s="72"/>
      <c r="BU1399" s="72"/>
      <c r="BV1399" s="72"/>
      <c r="BW1399" s="72"/>
      <c r="BX1399" s="72">
        <v>4.5029599999999999</v>
      </c>
      <c r="BY1399" s="72">
        <v>0.14000000000000001</v>
      </c>
      <c r="BZ1399" s="72">
        <v>4.5410399999999997</v>
      </c>
      <c r="CA1399" s="72">
        <v>0.16</v>
      </c>
      <c r="CB1399" s="72">
        <v>1.8944799999999999</v>
      </c>
      <c r="CC1399" s="72">
        <v>0.05</v>
      </c>
      <c r="CD1399" s="72">
        <v>0.26656000000000002</v>
      </c>
      <c r="CE1399" s="72">
        <v>0.03</v>
      </c>
      <c r="CF1399" s="72"/>
      <c r="CG1399" s="72"/>
      <c r="CH1399" s="72"/>
      <c r="CI1399" s="72"/>
      <c r="CJ1399" s="72"/>
      <c r="CK1399" s="72"/>
      <c r="CL1399" s="72"/>
      <c r="CM1399" s="72"/>
      <c r="CN1399" s="72"/>
      <c r="CO1399" s="72"/>
      <c r="CP1399" s="72"/>
      <c r="CQ1399" s="72"/>
      <c r="CR1399" s="72"/>
      <c r="CS1399" s="72"/>
      <c r="CT1399" s="72"/>
      <c r="CU1399" s="72"/>
      <c r="CV1399" s="72"/>
      <c r="CW1399" s="72"/>
      <c r="CX1399" s="72"/>
      <c r="CY1399" s="72"/>
      <c r="CZ1399" s="72"/>
      <c r="DA1399" s="72"/>
      <c r="DB1399" s="72"/>
      <c r="DC1399" s="72"/>
      <c r="DD1399" s="72"/>
      <c r="DE1399" s="72"/>
      <c r="DF1399" s="72"/>
      <c r="DG1399" s="72"/>
      <c r="DH1399" s="78">
        <v>95.2</v>
      </c>
      <c r="DJ1399" s="77">
        <f t="shared" si="677"/>
        <v>4.7999999999999972</v>
      </c>
      <c r="DK1399" s="72"/>
      <c r="DO1399" s="358">
        <v>4.8</v>
      </c>
      <c r="DP1399" s="72"/>
      <c r="DQ1399" s="374"/>
      <c r="DR1399" s="72"/>
      <c r="DU1399" s="52"/>
      <c r="DX1399" s="75">
        <f t="shared" si="678"/>
        <v>63.2</v>
      </c>
      <c r="DY1399" s="51">
        <f t="shared" si="679"/>
        <v>0.21008403361344541</v>
      </c>
      <c r="DZ1399" s="75">
        <f t="shared" si="680"/>
        <v>1.0199999999999998</v>
      </c>
      <c r="EA1399" s="51">
        <f t="shared" si="681"/>
        <v>2.1008403361344533E-2</v>
      </c>
      <c r="EB1399" s="75">
        <f t="shared" si="682"/>
        <v>16.899999999999999</v>
      </c>
      <c r="EC1399" s="51">
        <f t="shared" si="683"/>
        <v>0.31512605042016806</v>
      </c>
      <c r="ED1399" s="75">
        <f t="shared" si="684"/>
        <v>5.089999999999999</v>
      </c>
      <c r="EE1399" s="51">
        <f t="shared" si="685"/>
        <v>0.16806722689075629</v>
      </c>
      <c r="EF1399" s="75">
        <f t="shared" si="686"/>
        <v>0.10999999999999999</v>
      </c>
      <c r="EG1399" s="51">
        <f t="shared" si="687"/>
        <v>5.2521008403361345E-2</v>
      </c>
      <c r="EH1399" s="75">
        <f t="shared" si="688"/>
        <v>1.9899999999999998</v>
      </c>
      <c r="EI1399" s="51">
        <f t="shared" si="689"/>
        <v>0.16806722689075629</v>
      </c>
      <c r="EJ1399" s="75">
        <f t="shared" si="690"/>
        <v>4.7299999999999995</v>
      </c>
      <c r="EK1399" s="51">
        <f t="shared" si="691"/>
        <v>0.14705882352941177</v>
      </c>
      <c r="EL1399" s="75">
        <f t="shared" si="692"/>
        <v>4.7699999999999996</v>
      </c>
      <c r="EM1399" s="51">
        <f t="shared" si="693"/>
        <v>0.16806722689075629</v>
      </c>
      <c r="EN1399" s="75">
        <f t="shared" si="694"/>
        <v>1.9899999999999998</v>
      </c>
      <c r="EO1399" s="51">
        <f t="shared" si="695"/>
        <v>5.2521008403361345E-2</v>
      </c>
      <c r="EP1399" s="75">
        <f t="shared" si="696"/>
        <v>0.27999999999999997</v>
      </c>
      <c r="EQ1399" s="51">
        <f t="shared" si="697"/>
        <v>3.1512605042016799E-2</v>
      </c>
      <c r="ER1399" s="51">
        <f t="shared" si="698"/>
        <v>100</v>
      </c>
      <c r="ES1399" s="51">
        <f t="shared" si="699"/>
        <v>0</v>
      </c>
    </row>
    <row r="1400" spans="1:149" x14ac:dyDescent="0.45">
      <c r="A1400" s="78" t="s">
        <v>1478</v>
      </c>
      <c r="B1400" s="174" t="s">
        <v>3418</v>
      </c>
      <c r="C1400" s="51" t="s">
        <v>3444</v>
      </c>
      <c r="D1400" s="51" t="s">
        <v>3737</v>
      </c>
      <c r="E1400" s="78" t="s">
        <v>1127</v>
      </c>
      <c r="F1400" s="78" t="s">
        <v>2232</v>
      </c>
      <c r="G1400" s="72" t="s">
        <v>3377</v>
      </c>
      <c r="H1400" s="78" t="s">
        <v>1101</v>
      </c>
      <c r="I1400" s="78">
        <v>47</v>
      </c>
      <c r="J1400" s="300">
        <v>100</v>
      </c>
      <c r="K1400" s="78"/>
      <c r="L1400" s="300">
        <v>940</v>
      </c>
      <c r="M1400" s="72"/>
      <c r="O1400" s="78" t="s">
        <v>1128</v>
      </c>
      <c r="P1400" s="72" t="s">
        <v>3276</v>
      </c>
      <c r="AA1400" s="195"/>
      <c r="AB1400" s="195"/>
      <c r="AC1400" s="195"/>
      <c r="AD1400" s="72"/>
      <c r="AE1400" s="316">
        <v>1</v>
      </c>
      <c r="AF1400" s="195"/>
      <c r="AG1400" s="195">
        <v>0</v>
      </c>
      <c r="AH1400" s="72"/>
      <c r="AR1400" s="53">
        <v>0.9163</v>
      </c>
      <c r="AT1400" s="77"/>
      <c r="AU1400" s="276">
        <v>1000</v>
      </c>
      <c r="AV1400" s="276"/>
      <c r="AW1400" s="276">
        <v>916.3</v>
      </c>
      <c r="AX1400" s="95"/>
      <c r="AY1400" s="276"/>
      <c r="AZ1400" s="95"/>
      <c r="BB1400" s="80" t="s">
        <v>722</v>
      </c>
      <c r="BC1400" s="270" t="s">
        <v>1126</v>
      </c>
      <c r="BD1400" s="72">
        <v>62.385599999999997</v>
      </c>
      <c r="BE1400" s="72">
        <v>0.4</v>
      </c>
      <c r="BF1400" s="72">
        <v>0.79883999999999999</v>
      </c>
      <c r="BG1400" s="72">
        <v>0.05</v>
      </c>
      <c r="BH1400" s="72">
        <v>15.6915</v>
      </c>
      <c r="BI1400" s="72">
        <v>0.2</v>
      </c>
      <c r="BJ1400" s="72"/>
      <c r="BK1400" s="72"/>
      <c r="BL1400" s="72"/>
      <c r="BM1400" s="72"/>
      <c r="BN1400" s="72">
        <v>3.9276300000000002</v>
      </c>
      <c r="BO1400" s="72">
        <v>0.08</v>
      </c>
      <c r="BP1400" s="72">
        <v>7.6079999999999995E-2</v>
      </c>
      <c r="BQ1400" s="72">
        <v>0.04</v>
      </c>
      <c r="BR1400" s="72">
        <v>1.32189</v>
      </c>
      <c r="BS1400" s="72">
        <v>0.03</v>
      </c>
      <c r="BT1400" s="72"/>
      <c r="BU1400" s="72"/>
      <c r="BV1400" s="72"/>
      <c r="BW1400" s="72"/>
      <c r="BX1400" s="72">
        <v>3.4236</v>
      </c>
      <c r="BY1400" s="72">
        <v>0.8</v>
      </c>
      <c r="BZ1400" s="72">
        <v>4.7549999999999999</v>
      </c>
      <c r="CA1400" s="72">
        <v>7.0000000000000007E-2</v>
      </c>
      <c r="CB1400" s="72">
        <v>2.4345599999999998</v>
      </c>
      <c r="CC1400" s="72">
        <v>7.0000000000000007E-2</v>
      </c>
      <c r="CD1400" s="72">
        <v>0.26628000000000002</v>
      </c>
      <c r="CE1400" s="72">
        <v>0.03</v>
      </c>
      <c r="CF1400" s="72"/>
      <c r="CG1400" s="72"/>
      <c r="CH1400" s="72"/>
      <c r="CI1400" s="72"/>
      <c r="CJ1400" s="72"/>
      <c r="CK1400" s="72"/>
      <c r="CL1400" s="72"/>
      <c r="CM1400" s="72"/>
      <c r="CN1400" s="72"/>
      <c r="CO1400" s="72"/>
      <c r="CP1400" s="72"/>
      <c r="CQ1400" s="72"/>
      <c r="CR1400" s="72"/>
      <c r="CS1400" s="72"/>
      <c r="CT1400" s="72"/>
      <c r="CU1400" s="72"/>
      <c r="CV1400" s="72"/>
      <c r="CW1400" s="72"/>
      <c r="CX1400" s="72"/>
      <c r="CY1400" s="72"/>
      <c r="CZ1400" s="72"/>
      <c r="DA1400" s="72"/>
      <c r="DB1400" s="72"/>
      <c r="DC1400" s="72"/>
      <c r="DD1400" s="72"/>
      <c r="DE1400" s="72"/>
      <c r="DF1400" s="72"/>
      <c r="DG1400" s="72"/>
      <c r="DH1400" s="78">
        <v>95.1</v>
      </c>
      <c r="DJ1400" s="77">
        <f t="shared" si="677"/>
        <v>4.9000000000000057</v>
      </c>
      <c r="DK1400" s="72"/>
      <c r="DO1400" s="358">
        <v>4.9000000000000004</v>
      </c>
      <c r="DP1400" s="72"/>
      <c r="DQ1400" s="374"/>
      <c r="DR1400" s="72"/>
      <c r="DU1400" s="52"/>
      <c r="DX1400" s="75">
        <f t="shared" si="678"/>
        <v>65.600000000000009</v>
      </c>
      <c r="DY1400" s="51">
        <f t="shared" si="679"/>
        <v>0.42060988433228191</v>
      </c>
      <c r="DZ1400" s="75">
        <f t="shared" si="680"/>
        <v>0.84000000000000008</v>
      </c>
      <c r="EA1400" s="51">
        <f t="shared" si="681"/>
        <v>5.2576235541535239E-2</v>
      </c>
      <c r="EB1400" s="75">
        <f t="shared" si="682"/>
        <v>16.5</v>
      </c>
      <c r="EC1400" s="51">
        <f t="shared" si="683"/>
        <v>0.2103049421661409</v>
      </c>
      <c r="ED1400" s="75">
        <f t="shared" si="684"/>
        <v>4.1300000000000008</v>
      </c>
      <c r="EE1400" s="51">
        <f t="shared" si="685"/>
        <v>8.412197686645638E-2</v>
      </c>
      <c r="EF1400" s="75">
        <f t="shared" si="686"/>
        <v>0.08</v>
      </c>
      <c r="EG1400" s="51">
        <f t="shared" si="687"/>
        <v>4.206098843322819E-2</v>
      </c>
      <c r="EH1400" s="75">
        <f t="shared" si="688"/>
        <v>1.3900000000000001</v>
      </c>
      <c r="EI1400" s="51">
        <f t="shared" si="689"/>
        <v>3.1545741324921134E-2</v>
      </c>
      <c r="EJ1400" s="75">
        <f t="shared" si="690"/>
        <v>3.6000000000000005</v>
      </c>
      <c r="EK1400" s="51">
        <f t="shared" si="691"/>
        <v>0.84121976866456383</v>
      </c>
      <c r="EL1400" s="75">
        <f t="shared" si="692"/>
        <v>5</v>
      </c>
      <c r="EM1400" s="51">
        <f t="shared" si="693"/>
        <v>7.3606729758149331E-2</v>
      </c>
      <c r="EN1400" s="75">
        <f t="shared" si="694"/>
        <v>2.56</v>
      </c>
      <c r="EO1400" s="51">
        <f t="shared" si="695"/>
        <v>7.3606729758149331E-2</v>
      </c>
      <c r="EP1400" s="75">
        <f t="shared" si="696"/>
        <v>0.28000000000000003</v>
      </c>
      <c r="EQ1400" s="51">
        <f t="shared" si="697"/>
        <v>3.1545741324921134E-2</v>
      </c>
      <c r="ER1400" s="51">
        <f t="shared" si="698"/>
        <v>100</v>
      </c>
      <c r="ES1400" s="51">
        <f t="shared" si="699"/>
        <v>0</v>
      </c>
    </row>
    <row r="1401" spans="1:149" x14ac:dyDescent="0.45">
      <c r="A1401" s="78" t="s">
        <v>1478</v>
      </c>
      <c r="B1401" s="174" t="s">
        <v>3418</v>
      </c>
      <c r="C1401" s="51" t="s">
        <v>3444</v>
      </c>
      <c r="D1401" s="51" t="s">
        <v>3737</v>
      </c>
      <c r="E1401" s="78" t="s">
        <v>1127</v>
      </c>
      <c r="F1401" s="78" t="s">
        <v>2233</v>
      </c>
      <c r="G1401" s="72" t="s">
        <v>3377</v>
      </c>
      <c r="H1401" s="78" t="s">
        <v>1101</v>
      </c>
      <c r="I1401" s="78">
        <v>50</v>
      </c>
      <c r="J1401" s="300">
        <v>100</v>
      </c>
      <c r="K1401" s="78"/>
      <c r="L1401" s="300">
        <v>925</v>
      </c>
      <c r="M1401" s="72"/>
      <c r="O1401" s="78" t="s">
        <v>1128</v>
      </c>
      <c r="P1401" s="72" t="s">
        <v>3276</v>
      </c>
      <c r="AA1401" s="195"/>
      <c r="AB1401" s="195"/>
      <c r="AC1401" s="195"/>
      <c r="AD1401" s="72"/>
      <c r="AE1401" s="316">
        <v>1</v>
      </c>
      <c r="AF1401" s="195"/>
      <c r="AG1401" s="195">
        <v>0</v>
      </c>
      <c r="AH1401" s="72"/>
      <c r="AR1401" s="53">
        <v>0.90959999999999996</v>
      </c>
      <c r="AT1401" s="77"/>
      <c r="AU1401" s="276">
        <v>1000</v>
      </c>
      <c r="AV1401" s="276"/>
      <c r="AW1401" s="276">
        <v>909.59999999999991</v>
      </c>
      <c r="AX1401" s="95"/>
      <c r="AY1401" s="276"/>
      <c r="AZ1401" s="95"/>
      <c r="BB1401" s="80" t="s">
        <v>722</v>
      </c>
      <c r="BC1401" s="270" t="s">
        <v>1126</v>
      </c>
      <c r="BD1401" s="72">
        <v>63.783999999999999</v>
      </c>
      <c r="BE1401" s="72">
        <v>0.5</v>
      </c>
      <c r="BF1401" s="72">
        <v>0.70448</v>
      </c>
      <c r="BG1401" s="72">
        <v>0.04</v>
      </c>
      <c r="BH1401" s="72">
        <v>15.5557</v>
      </c>
      <c r="BI1401" s="72">
        <v>0.05</v>
      </c>
      <c r="BJ1401" s="72"/>
      <c r="BK1401" s="72"/>
      <c r="BL1401" s="72"/>
      <c r="BM1401" s="72"/>
      <c r="BN1401" s="72">
        <v>3.2368000000000001</v>
      </c>
      <c r="BO1401" s="72">
        <v>0.14000000000000001</v>
      </c>
      <c r="BP1401" s="72">
        <v>4.7600000000000003E-2</v>
      </c>
      <c r="BQ1401" s="72">
        <v>0.02</v>
      </c>
      <c r="BR1401" s="72">
        <v>1.1138399999999999</v>
      </c>
      <c r="BS1401" s="72">
        <v>0.08</v>
      </c>
      <c r="BT1401" s="72"/>
      <c r="BU1401" s="72"/>
      <c r="BV1401" s="72"/>
      <c r="BW1401" s="72"/>
      <c r="BX1401" s="72">
        <v>2.88456</v>
      </c>
      <c r="BY1401" s="72">
        <v>0.08</v>
      </c>
      <c r="BZ1401" s="72">
        <v>4.9313599999999997</v>
      </c>
      <c r="CA1401" s="72">
        <v>0.13</v>
      </c>
      <c r="CB1401" s="72">
        <v>2.7608000000000001</v>
      </c>
      <c r="CC1401" s="72">
        <v>0.1</v>
      </c>
      <c r="CD1401" s="72">
        <v>0.19991999999999999</v>
      </c>
      <c r="CE1401" s="72">
        <v>0.02</v>
      </c>
      <c r="CF1401" s="72"/>
      <c r="CG1401" s="72"/>
      <c r="CH1401" s="72"/>
      <c r="CI1401" s="72"/>
      <c r="CJ1401" s="72"/>
      <c r="CK1401" s="72"/>
      <c r="CL1401" s="72"/>
      <c r="CM1401" s="72"/>
      <c r="CN1401" s="72"/>
      <c r="CO1401" s="72"/>
      <c r="CP1401" s="72"/>
      <c r="CQ1401" s="72"/>
      <c r="CR1401" s="72"/>
      <c r="CS1401" s="72"/>
      <c r="CT1401" s="72"/>
      <c r="CU1401" s="72"/>
      <c r="CV1401" s="72"/>
      <c r="CW1401" s="72"/>
      <c r="CX1401" s="72"/>
      <c r="CY1401" s="72"/>
      <c r="CZ1401" s="72"/>
      <c r="DA1401" s="72"/>
      <c r="DB1401" s="72"/>
      <c r="DC1401" s="72"/>
      <c r="DD1401" s="72"/>
      <c r="DE1401" s="72"/>
      <c r="DF1401" s="72"/>
      <c r="DG1401" s="72"/>
      <c r="DH1401" s="78">
        <v>95.2</v>
      </c>
      <c r="DJ1401" s="77">
        <f t="shared" si="677"/>
        <v>4.7999999999999972</v>
      </c>
      <c r="DK1401" s="72"/>
      <c r="DO1401" s="358">
        <v>4.8</v>
      </c>
      <c r="DP1401" s="72"/>
      <c r="DQ1401" s="374"/>
      <c r="DR1401" s="72"/>
      <c r="DU1401" s="52"/>
      <c r="DX1401" s="75">
        <f t="shared" si="678"/>
        <v>67</v>
      </c>
      <c r="DY1401" s="51">
        <f t="shared" si="679"/>
        <v>0.52521008403361347</v>
      </c>
      <c r="DZ1401" s="75">
        <f t="shared" si="680"/>
        <v>0.74</v>
      </c>
      <c r="EA1401" s="51">
        <f t="shared" si="681"/>
        <v>4.2016806722689079E-2</v>
      </c>
      <c r="EB1401" s="75">
        <f t="shared" si="682"/>
        <v>16.340021008403362</v>
      </c>
      <c r="EC1401" s="51">
        <f t="shared" si="683"/>
        <v>5.2521008403361345E-2</v>
      </c>
      <c r="ED1401" s="75">
        <f t="shared" si="684"/>
        <v>3.4000000000000004</v>
      </c>
      <c r="EE1401" s="51">
        <f t="shared" si="685"/>
        <v>0.1470588235294118</v>
      </c>
      <c r="EF1401" s="75">
        <f t="shared" si="686"/>
        <v>0.05</v>
      </c>
      <c r="EG1401" s="51">
        <f t="shared" si="687"/>
        <v>2.100840336134454E-2</v>
      </c>
      <c r="EH1401" s="75">
        <f t="shared" si="688"/>
        <v>1.17</v>
      </c>
      <c r="EI1401" s="51">
        <f t="shared" si="689"/>
        <v>8.4033613445378158E-2</v>
      </c>
      <c r="EJ1401" s="75">
        <f t="shared" si="690"/>
        <v>3.0300000000000002</v>
      </c>
      <c r="EK1401" s="51">
        <f t="shared" si="691"/>
        <v>8.4033613445378158E-2</v>
      </c>
      <c r="EL1401" s="75">
        <f t="shared" si="692"/>
        <v>5.18</v>
      </c>
      <c r="EM1401" s="51">
        <f t="shared" si="693"/>
        <v>0.13655462184873951</v>
      </c>
      <c r="EN1401" s="75">
        <f t="shared" si="694"/>
        <v>2.9000000000000004</v>
      </c>
      <c r="EO1401" s="51">
        <f t="shared" si="695"/>
        <v>0.1050420168067227</v>
      </c>
      <c r="EP1401" s="75">
        <f t="shared" si="696"/>
        <v>0.21</v>
      </c>
      <c r="EQ1401" s="51">
        <f t="shared" si="697"/>
        <v>2.100840336134454E-2</v>
      </c>
      <c r="ER1401" s="51">
        <f t="shared" si="698"/>
        <v>100</v>
      </c>
      <c r="ES1401" s="51">
        <f t="shared" si="699"/>
        <v>0</v>
      </c>
    </row>
    <row r="1402" spans="1:149" x14ac:dyDescent="0.45">
      <c r="A1402" s="78" t="s">
        <v>1478</v>
      </c>
      <c r="B1402" s="174" t="s">
        <v>3418</v>
      </c>
      <c r="C1402" s="51" t="s">
        <v>3444</v>
      </c>
      <c r="D1402" s="51" t="s">
        <v>3737</v>
      </c>
      <c r="E1402" s="78" t="s">
        <v>1127</v>
      </c>
      <c r="F1402" s="78" t="s">
        <v>2234</v>
      </c>
      <c r="G1402" s="72" t="s">
        <v>3377</v>
      </c>
      <c r="H1402" s="78" t="s">
        <v>1101</v>
      </c>
      <c r="I1402" s="78">
        <v>25</v>
      </c>
      <c r="J1402" s="300">
        <v>100</v>
      </c>
      <c r="K1402" s="78"/>
      <c r="L1402" s="300">
        <v>910</v>
      </c>
      <c r="M1402" s="72"/>
      <c r="O1402" s="78" t="s">
        <v>1128</v>
      </c>
      <c r="P1402" s="72" t="s">
        <v>3276</v>
      </c>
      <c r="AA1402" s="195"/>
      <c r="AB1402" s="195"/>
      <c r="AC1402" s="195"/>
      <c r="AD1402" s="72"/>
      <c r="AE1402" s="316">
        <v>1</v>
      </c>
      <c r="AF1402" s="195"/>
      <c r="AG1402" s="195">
        <v>0</v>
      </c>
      <c r="AH1402" s="72"/>
      <c r="AR1402" s="53">
        <v>0.90259999999999996</v>
      </c>
      <c r="AT1402" s="77"/>
      <c r="AU1402" s="276">
        <v>1000</v>
      </c>
      <c r="AV1402" s="276"/>
      <c r="AW1402" s="276">
        <v>902.59999999999991</v>
      </c>
      <c r="AX1402" s="95"/>
      <c r="AY1402" s="276"/>
      <c r="AZ1402" s="95"/>
      <c r="BB1402" s="80" t="s">
        <v>722</v>
      </c>
      <c r="BC1402" s="270" t="s">
        <v>1126</v>
      </c>
      <c r="BD1402" s="72">
        <v>63.7331</v>
      </c>
      <c r="BE1402" s="72">
        <v>0.6</v>
      </c>
      <c r="BF1402" s="72">
        <v>0.76707000000000003</v>
      </c>
      <c r="BG1402" s="72">
        <v>0.04</v>
      </c>
      <c r="BH1402" s="72">
        <v>15.151999999999999</v>
      </c>
      <c r="BI1402" s="72">
        <v>0.5</v>
      </c>
      <c r="BJ1402" s="72"/>
      <c r="BK1402" s="72"/>
      <c r="BL1402" s="72"/>
      <c r="BM1402" s="72"/>
      <c r="BN1402" s="72">
        <v>2.6800099999999998</v>
      </c>
      <c r="BO1402" s="72">
        <v>0.09</v>
      </c>
      <c r="BP1402" s="72">
        <v>0.10417</v>
      </c>
      <c r="BQ1402" s="72">
        <v>0.05</v>
      </c>
      <c r="BR1402" s="72">
        <v>1.31633</v>
      </c>
      <c r="BS1402" s="72">
        <v>7.0000000000000007E-2</v>
      </c>
      <c r="BT1402" s="72"/>
      <c r="BU1402" s="72"/>
      <c r="BV1402" s="72"/>
      <c r="BW1402" s="72"/>
      <c r="BX1402" s="72">
        <v>3.01146</v>
      </c>
      <c r="BY1402" s="72">
        <v>0.09</v>
      </c>
      <c r="BZ1402" s="72">
        <v>4.9528100000000004</v>
      </c>
      <c r="CA1402" s="72">
        <v>0.2</v>
      </c>
      <c r="CB1402" s="72">
        <v>2.7368299999999999</v>
      </c>
      <c r="CC1402" s="72">
        <v>0.39</v>
      </c>
      <c r="CD1402" s="72">
        <v>0.24621999999999999</v>
      </c>
      <c r="CE1402" s="72">
        <v>0.03</v>
      </c>
      <c r="CF1402" s="72"/>
      <c r="CG1402" s="72"/>
      <c r="CH1402" s="72"/>
      <c r="CI1402" s="72"/>
      <c r="CJ1402" s="72"/>
      <c r="CK1402" s="72"/>
      <c r="CL1402" s="72"/>
      <c r="CM1402" s="72"/>
      <c r="CN1402" s="72"/>
      <c r="CO1402" s="72"/>
      <c r="CP1402" s="72"/>
      <c r="CQ1402" s="72"/>
      <c r="CR1402" s="72"/>
      <c r="CS1402" s="72"/>
      <c r="CT1402" s="72"/>
      <c r="CU1402" s="72"/>
      <c r="CV1402" s="72"/>
      <c r="CW1402" s="72"/>
      <c r="CX1402" s="72"/>
      <c r="CY1402" s="72"/>
      <c r="CZ1402" s="72"/>
      <c r="DA1402" s="72"/>
      <c r="DB1402" s="72"/>
      <c r="DC1402" s="72"/>
      <c r="DD1402" s="72"/>
      <c r="DE1402" s="72"/>
      <c r="DF1402" s="72"/>
      <c r="DG1402" s="72"/>
      <c r="DH1402" s="78">
        <v>94.7</v>
      </c>
      <c r="DJ1402" s="77">
        <f t="shared" si="677"/>
        <v>5.2999999999999972</v>
      </c>
      <c r="DK1402" s="72"/>
      <c r="DO1402" s="358">
        <v>5.3</v>
      </c>
      <c r="DP1402" s="72"/>
      <c r="DQ1402" s="374"/>
      <c r="DR1402" s="72"/>
      <c r="DU1402" s="52"/>
      <c r="DX1402" s="75">
        <f t="shared" si="678"/>
        <v>67.3</v>
      </c>
      <c r="DY1402" s="51">
        <f t="shared" si="679"/>
        <v>0.6335797254487856</v>
      </c>
      <c r="DZ1402" s="75">
        <f t="shared" si="680"/>
        <v>0.80999999999999994</v>
      </c>
      <c r="EA1402" s="51">
        <f t="shared" si="681"/>
        <v>4.2238648363252376E-2</v>
      </c>
      <c r="EB1402" s="75">
        <f t="shared" si="682"/>
        <v>15.999999999999998</v>
      </c>
      <c r="EC1402" s="51">
        <f t="shared" si="683"/>
        <v>0.52798310454065467</v>
      </c>
      <c r="ED1402" s="75">
        <f t="shared" si="684"/>
        <v>2.8299999999999996</v>
      </c>
      <c r="EE1402" s="51">
        <f t="shared" si="685"/>
        <v>9.5036958817317829E-2</v>
      </c>
      <c r="EF1402" s="75">
        <f t="shared" si="686"/>
        <v>0.10999999999999999</v>
      </c>
      <c r="EG1402" s="51">
        <f t="shared" si="687"/>
        <v>5.2798310454065467E-2</v>
      </c>
      <c r="EH1402" s="75">
        <f t="shared" si="688"/>
        <v>1.39</v>
      </c>
      <c r="EI1402" s="51">
        <f t="shared" si="689"/>
        <v>7.3917634635691662E-2</v>
      </c>
      <c r="EJ1402" s="75">
        <f t="shared" si="690"/>
        <v>3.18</v>
      </c>
      <c r="EK1402" s="51">
        <f t="shared" si="691"/>
        <v>9.5036958817317843E-2</v>
      </c>
      <c r="EL1402" s="75">
        <f t="shared" si="692"/>
        <v>5.2299999999999995</v>
      </c>
      <c r="EM1402" s="51">
        <f t="shared" si="693"/>
        <v>0.21119324181626184</v>
      </c>
      <c r="EN1402" s="75">
        <f t="shared" si="694"/>
        <v>2.8899999999999997</v>
      </c>
      <c r="EO1402" s="51">
        <f t="shared" si="695"/>
        <v>0.41182682154171063</v>
      </c>
      <c r="EP1402" s="75">
        <f t="shared" si="696"/>
        <v>0.26</v>
      </c>
      <c r="EQ1402" s="51">
        <f t="shared" si="697"/>
        <v>3.1678986272439279E-2</v>
      </c>
      <c r="ER1402" s="51">
        <f t="shared" si="698"/>
        <v>100</v>
      </c>
      <c r="ES1402" s="51">
        <f t="shared" si="699"/>
        <v>0</v>
      </c>
    </row>
    <row r="1403" spans="1:149" x14ac:dyDescent="0.45">
      <c r="A1403" s="78" t="s">
        <v>1478</v>
      </c>
      <c r="B1403" s="174" t="s">
        <v>3418</v>
      </c>
      <c r="C1403" s="51" t="s">
        <v>3444</v>
      </c>
      <c r="D1403" s="51" t="s">
        <v>3737</v>
      </c>
      <c r="E1403" s="78" t="s">
        <v>1127</v>
      </c>
      <c r="F1403" s="78" t="s">
        <v>2235</v>
      </c>
      <c r="G1403" s="72" t="s">
        <v>3377</v>
      </c>
      <c r="H1403" s="78" t="s">
        <v>1101</v>
      </c>
      <c r="I1403" s="78">
        <v>20</v>
      </c>
      <c r="J1403" s="300">
        <v>150</v>
      </c>
      <c r="K1403" s="78"/>
      <c r="L1403" s="300">
        <v>1000</v>
      </c>
      <c r="M1403" s="72"/>
      <c r="O1403" s="78" t="s">
        <v>1128</v>
      </c>
      <c r="P1403" s="72" t="s">
        <v>3264</v>
      </c>
      <c r="AA1403" s="195"/>
      <c r="AB1403" s="195"/>
      <c r="AC1403" s="195"/>
      <c r="AD1403" s="72"/>
      <c r="AE1403" s="316">
        <v>1</v>
      </c>
      <c r="AF1403" s="195"/>
      <c r="AG1403" s="195">
        <v>0</v>
      </c>
      <c r="AH1403" s="72"/>
      <c r="AR1403" s="53">
        <v>0.92669999999999997</v>
      </c>
      <c r="AT1403" s="77"/>
      <c r="AU1403" s="276">
        <v>1500</v>
      </c>
      <c r="AV1403" s="276"/>
      <c r="AW1403" s="276">
        <v>1390.05</v>
      </c>
      <c r="AX1403" s="95"/>
      <c r="AY1403" s="276"/>
      <c r="AZ1403" s="95"/>
      <c r="BB1403" s="80" t="s">
        <v>722</v>
      </c>
      <c r="BC1403" s="270" t="s">
        <v>1126</v>
      </c>
      <c r="BD1403" s="72">
        <v>54.263100000000001</v>
      </c>
      <c r="BE1403" s="72">
        <v>0.3</v>
      </c>
      <c r="BF1403" s="72">
        <v>0.89964999999999995</v>
      </c>
      <c r="BG1403" s="72">
        <v>0.02</v>
      </c>
      <c r="BH1403" s="72">
        <v>17.235399999999998</v>
      </c>
      <c r="BI1403" s="72">
        <v>0.1</v>
      </c>
      <c r="BJ1403" s="72"/>
      <c r="BK1403" s="72"/>
      <c r="BL1403" s="72"/>
      <c r="BM1403" s="72"/>
      <c r="BN1403" s="72">
        <v>6.4206599999999998</v>
      </c>
      <c r="BO1403" s="72">
        <v>0.15</v>
      </c>
      <c r="BP1403" s="72">
        <v>2.8410000000000001E-2</v>
      </c>
      <c r="BQ1403" s="72">
        <v>0.03</v>
      </c>
      <c r="BR1403" s="72">
        <v>3.4091999999999998</v>
      </c>
      <c r="BS1403" s="72">
        <v>0.6</v>
      </c>
      <c r="BT1403" s="72"/>
      <c r="BU1403" s="72"/>
      <c r="BV1403" s="72"/>
      <c r="BW1403" s="72"/>
      <c r="BX1403" s="72">
        <v>7.1309100000000001</v>
      </c>
      <c r="BY1403" s="72">
        <v>0.03</v>
      </c>
      <c r="BZ1403" s="72">
        <v>3.7595900000000002</v>
      </c>
      <c r="CA1403" s="72">
        <v>0.09</v>
      </c>
      <c r="CB1403" s="72">
        <v>1.26898</v>
      </c>
      <c r="CC1403" s="72">
        <v>0.04</v>
      </c>
      <c r="CD1403" s="72">
        <v>0.24621999999999999</v>
      </c>
      <c r="CE1403" s="72">
        <v>0.03</v>
      </c>
      <c r="CF1403" s="72"/>
      <c r="CG1403" s="72"/>
      <c r="CH1403" s="72"/>
      <c r="CI1403" s="72"/>
      <c r="CJ1403" s="72"/>
      <c r="CK1403" s="72"/>
      <c r="CL1403" s="72"/>
      <c r="CM1403" s="72"/>
      <c r="CN1403" s="72"/>
      <c r="CO1403" s="72"/>
      <c r="CP1403" s="72"/>
      <c r="CQ1403" s="72"/>
      <c r="CR1403" s="72"/>
      <c r="CS1403" s="72"/>
      <c r="CT1403" s="72"/>
      <c r="CU1403" s="72"/>
      <c r="CV1403" s="72"/>
      <c r="CW1403" s="72"/>
      <c r="CX1403" s="72"/>
      <c r="CY1403" s="72"/>
      <c r="CZ1403" s="72"/>
      <c r="DA1403" s="72"/>
      <c r="DB1403" s="72"/>
      <c r="DC1403" s="72"/>
      <c r="DD1403" s="72"/>
      <c r="DE1403" s="72"/>
      <c r="DF1403" s="72"/>
      <c r="DG1403" s="72"/>
      <c r="DH1403" s="78">
        <v>94.7</v>
      </c>
      <c r="DJ1403" s="77">
        <f t="shared" si="677"/>
        <v>5.2999999999999972</v>
      </c>
      <c r="DK1403" s="72"/>
      <c r="DO1403" s="358">
        <v>5.3</v>
      </c>
      <c r="DP1403" s="72"/>
      <c r="DQ1403" s="374"/>
      <c r="DR1403" s="72"/>
      <c r="DU1403" s="52"/>
      <c r="DX1403" s="75">
        <f t="shared" si="678"/>
        <v>57.3</v>
      </c>
      <c r="DY1403" s="51">
        <f t="shared" si="679"/>
        <v>0.31678986272439275</v>
      </c>
      <c r="DZ1403" s="75">
        <f t="shared" si="680"/>
        <v>0.95</v>
      </c>
      <c r="EA1403" s="51">
        <f t="shared" si="681"/>
        <v>2.1119324181626188E-2</v>
      </c>
      <c r="EB1403" s="75">
        <f t="shared" si="682"/>
        <v>18.199999999999996</v>
      </c>
      <c r="EC1403" s="51">
        <f t="shared" si="683"/>
        <v>0.10559662090813092</v>
      </c>
      <c r="ED1403" s="75">
        <f t="shared" si="684"/>
        <v>6.78</v>
      </c>
      <c r="EE1403" s="51">
        <f t="shared" si="685"/>
        <v>0.15839493136219643</v>
      </c>
      <c r="EF1403" s="75">
        <f t="shared" si="686"/>
        <v>3.0000000000000002E-2</v>
      </c>
      <c r="EG1403" s="51">
        <f t="shared" si="687"/>
        <v>3.1678986272439286E-2</v>
      </c>
      <c r="EH1403" s="75">
        <f t="shared" si="688"/>
        <v>3.5999999999999996</v>
      </c>
      <c r="EI1403" s="51">
        <f t="shared" si="689"/>
        <v>0.6335797254487856</v>
      </c>
      <c r="EJ1403" s="75">
        <f t="shared" si="690"/>
        <v>7.5299999999999994</v>
      </c>
      <c r="EK1403" s="51">
        <f t="shared" si="691"/>
        <v>3.1678986272439279E-2</v>
      </c>
      <c r="EL1403" s="75">
        <f t="shared" si="692"/>
        <v>3.9699999999999998</v>
      </c>
      <c r="EM1403" s="51">
        <f t="shared" si="693"/>
        <v>9.5036958817317829E-2</v>
      </c>
      <c r="EN1403" s="75">
        <f t="shared" si="694"/>
        <v>1.3399999999999999</v>
      </c>
      <c r="EO1403" s="51">
        <f t="shared" si="695"/>
        <v>4.2238648363252369E-2</v>
      </c>
      <c r="EP1403" s="75">
        <f t="shared" si="696"/>
        <v>0.26</v>
      </c>
      <c r="EQ1403" s="51">
        <f t="shared" si="697"/>
        <v>3.1678986272439279E-2</v>
      </c>
      <c r="ER1403" s="51">
        <f t="shared" si="698"/>
        <v>100</v>
      </c>
      <c r="ES1403" s="51">
        <f t="shared" si="699"/>
        <v>0</v>
      </c>
    </row>
    <row r="1404" spans="1:149" x14ac:dyDescent="0.45">
      <c r="A1404" s="78" t="s">
        <v>1478</v>
      </c>
      <c r="B1404" s="174" t="s">
        <v>3418</v>
      </c>
      <c r="C1404" s="51" t="s">
        <v>3444</v>
      </c>
      <c r="D1404" s="51" t="s">
        <v>3737</v>
      </c>
      <c r="E1404" s="78" t="s">
        <v>1127</v>
      </c>
      <c r="F1404" s="78" t="s">
        <v>2237</v>
      </c>
      <c r="G1404" s="72" t="s">
        <v>3377</v>
      </c>
      <c r="H1404" s="78" t="s">
        <v>1101</v>
      </c>
      <c r="I1404" s="78">
        <v>22</v>
      </c>
      <c r="J1404" s="300">
        <v>150</v>
      </c>
      <c r="K1404" s="78"/>
      <c r="L1404" s="300">
        <v>970</v>
      </c>
      <c r="M1404" s="72"/>
      <c r="O1404" s="78" t="s">
        <v>1128</v>
      </c>
      <c r="P1404" s="72" t="s">
        <v>3274</v>
      </c>
      <c r="AA1404" s="195"/>
      <c r="AB1404" s="195"/>
      <c r="AC1404" s="195"/>
      <c r="AD1404" s="72"/>
      <c r="AE1404" s="316">
        <v>1</v>
      </c>
      <c r="AF1404" s="195"/>
      <c r="AG1404" s="195">
        <v>0</v>
      </c>
      <c r="AH1404" s="72"/>
      <c r="AR1404" s="53">
        <v>0.91190000000000004</v>
      </c>
      <c r="AT1404" s="77"/>
      <c r="AU1404" s="276">
        <v>1500</v>
      </c>
      <c r="AV1404" s="276"/>
      <c r="AW1404" s="276">
        <v>1367.8500000000001</v>
      </c>
      <c r="AX1404" s="95"/>
      <c r="AY1404" s="276"/>
      <c r="AZ1404" s="95"/>
      <c r="BB1404" s="80" t="s">
        <v>722</v>
      </c>
      <c r="BC1404" s="270" t="s">
        <v>1126</v>
      </c>
      <c r="BD1404" s="72">
        <v>55.106999999999999</v>
      </c>
      <c r="BE1404" s="72">
        <v>0.2</v>
      </c>
      <c r="BF1404" s="72">
        <v>0.92315999999999998</v>
      </c>
      <c r="BG1404" s="72">
        <v>0.01</v>
      </c>
      <c r="BH1404" s="72">
        <v>16.861799999999999</v>
      </c>
      <c r="BI1404" s="72">
        <v>0.1</v>
      </c>
      <c r="BJ1404" s="72"/>
      <c r="BK1404" s="72"/>
      <c r="BL1404" s="72">
        <v>2.826E-2</v>
      </c>
      <c r="BM1404" s="72">
        <v>0.02</v>
      </c>
      <c r="BN1404" s="72">
        <v>6.2266199999999996</v>
      </c>
      <c r="BO1404" s="72">
        <v>0.1</v>
      </c>
      <c r="BP1404" s="72">
        <v>0.12246</v>
      </c>
      <c r="BQ1404" s="72">
        <v>0.04</v>
      </c>
      <c r="BR1404" s="72">
        <v>2.89194</v>
      </c>
      <c r="BS1404" s="72">
        <v>0.03</v>
      </c>
      <c r="BT1404" s="72"/>
      <c r="BU1404" s="72"/>
      <c r="BV1404" s="72"/>
      <c r="BW1404" s="72"/>
      <c r="BX1404" s="72">
        <v>6.3302399999999999</v>
      </c>
      <c r="BY1404" s="72">
        <v>0.12</v>
      </c>
      <c r="BZ1404" s="72">
        <v>4.0506000000000002</v>
      </c>
      <c r="CA1404" s="72">
        <v>0.14000000000000001</v>
      </c>
      <c r="CB1404" s="72">
        <v>1.40358</v>
      </c>
      <c r="CC1404" s="72">
        <v>0.04</v>
      </c>
      <c r="CD1404" s="72">
        <v>0.19782</v>
      </c>
      <c r="CE1404" s="72">
        <v>0.04</v>
      </c>
      <c r="CF1404" s="72"/>
      <c r="CG1404" s="72"/>
      <c r="CH1404" s="72"/>
      <c r="CI1404" s="72"/>
      <c r="CJ1404" s="72"/>
      <c r="CK1404" s="72"/>
      <c r="CL1404" s="72"/>
      <c r="CM1404" s="72"/>
      <c r="CN1404" s="72"/>
      <c r="CO1404" s="72"/>
      <c r="CP1404" s="72"/>
      <c r="CQ1404" s="72"/>
      <c r="CR1404" s="72"/>
      <c r="CS1404" s="72"/>
      <c r="CT1404" s="72"/>
      <c r="CU1404" s="72"/>
      <c r="CV1404" s="72"/>
      <c r="CW1404" s="72"/>
      <c r="CX1404" s="72"/>
      <c r="CY1404" s="72"/>
      <c r="CZ1404" s="72"/>
      <c r="DA1404" s="72"/>
      <c r="DB1404" s="72"/>
      <c r="DC1404" s="72"/>
      <c r="DD1404" s="72"/>
      <c r="DE1404" s="72"/>
      <c r="DF1404" s="72"/>
      <c r="DG1404" s="72"/>
      <c r="DH1404" s="78">
        <v>94.2</v>
      </c>
      <c r="DJ1404" s="77">
        <f t="shared" si="677"/>
        <v>5.7999999999999972</v>
      </c>
      <c r="DK1404" s="72"/>
      <c r="DO1404" s="358">
        <v>5.8</v>
      </c>
      <c r="DP1404" s="72"/>
      <c r="DQ1404" s="374"/>
      <c r="DR1404" s="72"/>
      <c r="DU1404" s="52"/>
      <c r="DX1404" s="75">
        <f t="shared" si="678"/>
        <v>58.5</v>
      </c>
      <c r="DY1404" s="51">
        <f t="shared" si="679"/>
        <v>0.21231422505307856</v>
      </c>
      <c r="DZ1404" s="75">
        <f t="shared" si="680"/>
        <v>0.98</v>
      </c>
      <c r="EA1404" s="51">
        <f t="shared" si="681"/>
        <v>1.0615711252653927E-2</v>
      </c>
      <c r="EB1404" s="75">
        <f t="shared" si="682"/>
        <v>17.899999999999999</v>
      </c>
      <c r="EC1404" s="51">
        <f t="shared" si="683"/>
        <v>0.10615711252653928</v>
      </c>
      <c r="ED1404" s="75">
        <f t="shared" si="684"/>
        <v>6.6099999999999994</v>
      </c>
      <c r="EE1404" s="51">
        <f t="shared" si="685"/>
        <v>0.1061571125265393</v>
      </c>
      <c r="EF1404" s="75">
        <f t="shared" si="686"/>
        <v>0.13</v>
      </c>
      <c r="EG1404" s="51">
        <f t="shared" si="687"/>
        <v>4.2462845010615709E-2</v>
      </c>
      <c r="EH1404" s="75">
        <f t="shared" si="688"/>
        <v>3.07</v>
      </c>
      <c r="EI1404" s="51">
        <f t="shared" si="689"/>
        <v>3.1847133757961776E-2</v>
      </c>
      <c r="EJ1404" s="75">
        <f t="shared" si="690"/>
        <v>6.72</v>
      </c>
      <c r="EK1404" s="51">
        <f t="shared" si="691"/>
        <v>0.12738853503184713</v>
      </c>
      <c r="EL1404" s="75">
        <f t="shared" si="692"/>
        <v>4.3000000000000007</v>
      </c>
      <c r="EM1404" s="51">
        <f t="shared" si="693"/>
        <v>0.14861995753715504</v>
      </c>
      <c r="EN1404" s="75">
        <f t="shared" si="694"/>
        <v>1.49</v>
      </c>
      <c r="EO1404" s="51">
        <f t="shared" si="695"/>
        <v>4.2462845010615709E-2</v>
      </c>
      <c r="EP1404" s="75">
        <f t="shared" si="696"/>
        <v>0.21</v>
      </c>
      <c r="EQ1404" s="51">
        <f t="shared" si="697"/>
        <v>4.2462845010615709E-2</v>
      </c>
      <c r="ER1404" s="51">
        <f t="shared" si="698"/>
        <v>100</v>
      </c>
      <c r="ES1404" s="51">
        <f t="shared" si="699"/>
        <v>0</v>
      </c>
    </row>
    <row r="1405" spans="1:149" x14ac:dyDescent="0.45">
      <c r="A1405" s="78" t="s">
        <v>1478</v>
      </c>
      <c r="B1405" s="174" t="s">
        <v>3418</v>
      </c>
      <c r="C1405" s="51" t="s">
        <v>3444</v>
      </c>
      <c r="D1405" s="51" t="s">
        <v>3737</v>
      </c>
      <c r="E1405" s="78" t="s">
        <v>1127</v>
      </c>
      <c r="F1405" s="78" t="s">
        <v>2236</v>
      </c>
      <c r="G1405" s="72" t="s">
        <v>3377</v>
      </c>
      <c r="H1405" s="78" t="s">
        <v>1101</v>
      </c>
      <c r="I1405" s="78">
        <v>23</v>
      </c>
      <c r="J1405" s="300">
        <v>150</v>
      </c>
      <c r="K1405" s="78"/>
      <c r="L1405" s="300">
        <v>985</v>
      </c>
      <c r="M1405" s="72"/>
      <c r="O1405" s="78" t="s">
        <v>1128</v>
      </c>
      <c r="P1405" s="72" t="s">
        <v>3274</v>
      </c>
      <c r="AA1405" s="195"/>
      <c r="AB1405" s="195"/>
      <c r="AC1405" s="195"/>
      <c r="AD1405" s="72"/>
      <c r="AE1405" s="316">
        <v>1</v>
      </c>
      <c r="AF1405" s="195"/>
      <c r="AG1405" s="195">
        <v>0</v>
      </c>
      <c r="AH1405" s="72"/>
      <c r="AR1405" s="53">
        <v>0.91949999999999998</v>
      </c>
      <c r="AT1405" s="77"/>
      <c r="AU1405" s="276">
        <v>1500</v>
      </c>
      <c r="AV1405" s="276"/>
      <c r="AW1405" s="276">
        <v>1379.25</v>
      </c>
      <c r="AX1405" s="95"/>
      <c r="AY1405" s="276"/>
      <c r="AZ1405" s="95"/>
      <c r="BB1405" s="80" t="s">
        <v>722</v>
      </c>
      <c r="BC1405" s="270" t="s">
        <v>1126</v>
      </c>
      <c r="BD1405" s="72">
        <v>57.3842</v>
      </c>
      <c r="BE1405" s="72">
        <v>0.3</v>
      </c>
      <c r="BF1405" s="72">
        <v>1.0729599999999999</v>
      </c>
      <c r="BG1405" s="72">
        <v>0.01</v>
      </c>
      <c r="BH1405" s="72">
        <v>16.860800000000001</v>
      </c>
      <c r="BI1405" s="72">
        <v>0.1</v>
      </c>
      <c r="BJ1405" s="72"/>
      <c r="BK1405" s="72"/>
      <c r="BL1405" s="72"/>
      <c r="BM1405" s="72"/>
      <c r="BN1405" s="72">
        <v>6.0449799999999998</v>
      </c>
      <c r="BO1405" s="72">
        <v>0.16</v>
      </c>
      <c r="BP1405" s="72">
        <v>7.664E-2</v>
      </c>
      <c r="BQ1405" s="72">
        <v>0.05</v>
      </c>
      <c r="BR1405" s="72">
        <v>2.5291199999999998</v>
      </c>
      <c r="BS1405" s="72">
        <v>0.04</v>
      </c>
      <c r="BT1405" s="72"/>
      <c r="BU1405" s="72"/>
      <c r="BV1405" s="72"/>
      <c r="BW1405" s="72"/>
      <c r="BX1405" s="72">
        <v>5.7288399999999999</v>
      </c>
      <c r="BY1405" s="72">
        <v>0.09</v>
      </c>
      <c r="BZ1405" s="72">
        <v>4.2439400000000003</v>
      </c>
      <c r="CA1405" s="72">
        <v>0.09</v>
      </c>
      <c r="CB1405" s="72">
        <v>1.5423800000000001</v>
      </c>
      <c r="CC1405" s="72">
        <v>0.04</v>
      </c>
      <c r="CD1405" s="72">
        <v>0.28739999999999999</v>
      </c>
      <c r="CE1405" s="72">
        <v>0.03</v>
      </c>
      <c r="CF1405" s="72"/>
      <c r="CG1405" s="72"/>
      <c r="CH1405" s="72"/>
      <c r="CI1405" s="72"/>
      <c r="CJ1405" s="72"/>
      <c r="CK1405" s="72"/>
      <c r="CL1405" s="72"/>
      <c r="CM1405" s="72"/>
      <c r="CN1405" s="72"/>
      <c r="CO1405" s="72"/>
      <c r="CP1405" s="72"/>
      <c r="CQ1405" s="72"/>
      <c r="CR1405" s="72"/>
      <c r="CS1405" s="72"/>
      <c r="CT1405" s="72"/>
      <c r="CU1405" s="72"/>
      <c r="CV1405" s="72"/>
      <c r="CW1405" s="72"/>
      <c r="CX1405" s="72"/>
      <c r="CY1405" s="72"/>
      <c r="CZ1405" s="72"/>
      <c r="DA1405" s="72"/>
      <c r="DB1405" s="72"/>
      <c r="DC1405" s="72"/>
      <c r="DD1405" s="72"/>
      <c r="DE1405" s="72"/>
      <c r="DF1405" s="72"/>
      <c r="DG1405" s="72"/>
      <c r="DH1405" s="78">
        <v>95.8</v>
      </c>
      <c r="DJ1405" s="77">
        <f t="shared" si="677"/>
        <v>4.2000000000000028</v>
      </c>
      <c r="DK1405" s="72"/>
      <c r="DO1405" s="358">
        <v>4.2</v>
      </c>
      <c r="DP1405" s="72"/>
      <c r="DQ1405" s="374"/>
      <c r="DR1405" s="72"/>
      <c r="DU1405" s="52"/>
      <c r="DX1405" s="75">
        <f t="shared" si="678"/>
        <v>59.9</v>
      </c>
      <c r="DY1405" s="51">
        <f t="shared" si="679"/>
        <v>0.31315240083507306</v>
      </c>
      <c r="DZ1405" s="75">
        <f t="shared" si="680"/>
        <v>1.1199999999999999</v>
      </c>
      <c r="EA1405" s="51">
        <f t="shared" si="681"/>
        <v>1.0438413361169102E-2</v>
      </c>
      <c r="EB1405" s="75">
        <f t="shared" si="682"/>
        <v>17.600000000000001</v>
      </c>
      <c r="EC1405" s="51">
        <f t="shared" si="683"/>
        <v>0.10438413361169104</v>
      </c>
      <c r="ED1405" s="75">
        <f t="shared" si="684"/>
        <v>6.3100000000000005</v>
      </c>
      <c r="EE1405" s="51">
        <f t="shared" si="685"/>
        <v>0.16701461377870566</v>
      </c>
      <c r="EF1405" s="75">
        <f t="shared" si="686"/>
        <v>0.08</v>
      </c>
      <c r="EG1405" s="51">
        <f t="shared" si="687"/>
        <v>5.2192066805845511E-2</v>
      </c>
      <c r="EH1405" s="75">
        <f t="shared" si="688"/>
        <v>2.64</v>
      </c>
      <c r="EI1405" s="51">
        <f t="shared" si="689"/>
        <v>4.1753653444676422E-2</v>
      </c>
      <c r="EJ1405" s="75">
        <f t="shared" si="690"/>
        <v>5.9799999999999995</v>
      </c>
      <c r="EK1405" s="51">
        <f t="shared" si="691"/>
        <v>9.3945720250521919E-2</v>
      </c>
      <c r="EL1405" s="75">
        <f t="shared" si="692"/>
        <v>4.4300000000000006</v>
      </c>
      <c r="EM1405" s="51">
        <f t="shared" si="693"/>
        <v>9.3945720250521919E-2</v>
      </c>
      <c r="EN1405" s="75">
        <f t="shared" si="694"/>
        <v>1.6099999999999999</v>
      </c>
      <c r="EO1405" s="51">
        <f t="shared" si="695"/>
        <v>4.1753653444676402E-2</v>
      </c>
      <c r="EP1405" s="75">
        <f t="shared" si="696"/>
        <v>0.3</v>
      </c>
      <c r="EQ1405" s="51">
        <f t="shared" si="697"/>
        <v>3.1315240083507306E-2</v>
      </c>
      <c r="ER1405" s="51">
        <f t="shared" si="698"/>
        <v>100</v>
      </c>
      <c r="ES1405" s="51">
        <f t="shared" si="699"/>
        <v>0</v>
      </c>
    </row>
    <row r="1406" spans="1:149" x14ac:dyDescent="0.45">
      <c r="A1406" s="78" t="s">
        <v>1478</v>
      </c>
      <c r="B1406" s="174" t="s">
        <v>3418</v>
      </c>
      <c r="C1406" s="51" t="s">
        <v>3444</v>
      </c>
      <c r="D1406" s="51" t="s">
        <v>3737</v>
      </c>
      <c r="E1406" s="78" t="s">
        <v>1127</v>
      </c>
      <c r="F1406" s="78" t="s">
        <v>2238</v>
      </c>
      <c r="G1406" s="72" t="s">
        <v>3377</v>
      </c>
      <c r="H1406" s="78" t="s">
        <v>1101</v>
      </c>
      <c r="I1406" s="78">
        <v>42</v>
      </c>
      <c r="J1406" s="300">
        <v>150</v>
      </c>
      <c r="K1406" s="78"/>
      <c r="L1406" s="300">
        <v>955</v>
      </c>
      <c r="M1406" s="72"/>
      <c r="O1406" s="78" t="s">
        <v>1128</v>
      </c>
      <c r="P1406" s="72" t="s">
        <v>3274</v>
      </c>
      <c r="AA1406" s="195"/>
      <c r="AB1406" s="195"/>
      <c r="AC1406" s="195"/>
      <c r="AD1406" s="72"/>
      <c r="AE1406" s="316">
        <v>1</v>
      </c>
      <c r="AF1406" s="195"/>
      <c r="AG1406" s="195">
        <v>0</v>
      </c>
      <c r="AH1406" s="72"/>
      <c r="AR1406" s="53">
        <v>0.90400000000000003</v>
      </c>
      <c r="AT1406" s="77"/>
      <c r="AU1406" s="276">
        <v>1500</v>
      </c>
      <c r="AV1406" s="276"/>
      <c r="AW1406" s="276">
        <v>1356</v>
      </c>
      <c r="AX1406" s="95"/>
      <c r="AY1406" s="276"/>
      <c r="AZ1406" s="95"/>
      <c r="BB1406" s="80" t="s">
        <v>722</v>
      </c>
      <c r="BC1406" s="270" t="s">
        <v>1126</v>
      </c>
      <c r="BD1406" s="72">
        <v>56.237400000000001</v>
      </c>
      <c r="BE1406" s="72">
        <v>0.3</v>
      </c>
      <c r="BF1406" s="72">
        <v>0.97968</v>
      </c>
      <c r="BG1406" s="72">
        <v>0.01</v>
      </c>
      <c r="BH1406" s="72">
        <v>16.5792</v>
      </c>
      <c r="BI1406" s="72">
        <v>0.1</v>
      </c>
      <c r="BJ1406" s="72"/>
      <c r="BK1406" s="72"/>
      <c r="BL1406" s="72">
        <v>2.826E-2</v>
      </c>
      <c r="BM1406" s="72">
        <v>0.03</v>
      </c>
      <c r="BN1406" s="72">
        <v>6.2077799999999996</v>
      </c>
      <c r="BO1406" s="72">
        <v>0.1</v>
      </c>
      <c r="BP1406" s="72">
        <v>0.11304</v>
      </c>
      <c r="BQ1406" s="72">
        <v>0.04</v>
      </c>
      <c r="BR1406" s="72">
        <v>2.4303599999999999</v>
      </c>
      <c r="BS1406" s="72">
        <v>0.04</v>
      </c>
      <c r="BT1406" s="72"/>
      <c r="BU1406" s="72"/>
      <c r="BV1406" s="72"/>
      <c r="BW1406" s="72"/>
      <c r="BX1406" s="72">
        <v>5.6331600000000002</v>
      </c>
      <c r="BY1406" s="72">
        <v>0.13</v>
      </c>
      <c r="BZ1406" s="72">
        <v>4.3049400000000002</v>
      </c>
      <c r="CA1406" s="72">
        <v>0.05</v>
      </c>
      <c r="CB1406" s="72">
        <v>1.5072000000000001</v>
      </c>
      <c r="CC1406" s="72">
        <v>0.04</v>
      </c>
      <c r="CD1406" s="72">
        <v>0.20724000000000001</v>
      </c>
      <c r="CE1406" s="72">
        <v>0.13</v>
      </c>
      <c r="CF1406" s="72"/>
      <c r="CG1406" s="72"/>
      <c r="CH1406" s="72"/>
      <c r="CI1406" s="72"/>
      <c r="CJ1406" s="72"/>
      <c r="CK1406" s="72"/>
      <c r="CL1406" s="72"/>
      <c r="CM1406" s="72"/>
      <c r="CN1406" s="72"/>
      <c r="CO1406" s="72"/>
      <c r="CP1406" s="72"/>
      <c r="CQ1406" s="72"/>
      <c r="CR1406" s="72"/>
      <c r="CS1406" s="72"/>
      <c r="CT1406" s="72"/>
      <c r="CU1406" s="72"/>
      <c r="CV1406" s="72"/>
      <c r="CW1406" s="72"/>
      <c r="CX1406" s="72"/>
      <c r="CY1406" s="72"/>
      <c r="CZ1406" s="72"/>
      <c r="DA1406" s="72"/>
      <c r="DB1406" s="72"/>
      <c r="DC1406" s="72"/>
      <c r="DD1406" s="72"/>
      <c r="DE1406" s="72"/>
      <c r="DF1406" s="72"/>
      <c r="DG1406" s="72"/>
      <c r="DH1406" s="78">
        <v>94.2</v>
      </c>
      <c r="DJ1406" s="77">
        <f t="shared" si="677"/>
        <v>5.7999999999999972</v>
      </c>
      <c r="DK1406" s="72"/>
      <c r="DO1406" s="358">
        <v>5.8</v>
      </c>
      <c r="DP1406" s="72"/>
      <c r="DQ1406" s="374"/>
      <c r="DR1406" s="72"/>
      <c r="DU1406" s="52"/>
      <c r="DX1406" s="75">
        <f t="shared" si="678"/>
        <v>59.699999999999996</v>
      </c>
      <c r="DY1406" s="51">
        <f t="shared" si="679"/>
        <v>0.31847133757961776</v>
      </c>
      <c r="DZ1406" s="75">
        <f t="shared" si="680"/>
        <v>1.04</v>
      </c>
      <c r="EA1406" s="51">
        <f t="shared" si="681"/>
        <v>1.0615711252653927E-2</v>
      </c>
      <c r="EB1406" s="75">
        <f t="shared" si="682"/>
        <v>17.599999999999998</v>
      </c>
      <c r="EC1406" s="51">
        <f t="shared" si="683"/>
        <v>0.10615711252653927</v>
      </c>
      <c r="ED1406" s="75">
        <f t="shared" si="684"/>
        <v>6.59</v>
      </c>
      <c r="EE1406" s="51">
        <f t="shared" si="685"/>
        <v>0.1061571125265393</v>
      </c>
      <c r="EF1406" s="75">
        <f t="shared" si="686"/>
        <v>0.12</v>
      </c>
      <c r="EG1406" s="51">
        <f t="shared" si="687"/>
        <v>4.2462845010615709E-2</v>
      </c>
      <c r="EH1406" s="75">
        <f t="shared" si="688"/>
        <v>2.5799999999999996</v>
      </c>
      <c r="EI1406" s="51">
        <f t="shared" si="689"/>
        <v>4.2462845010615709E-2</v>
      </c>
      <c r="EJ1406" s="75">
        <f t="shared" si="690"/>
        <v>5.9799999999999995</v>
      </c>
      <c r="EK1406" s="51">
        <f t="shared" si="691"/>
        <v>0.13800424628450106</v>
      </c>
      <c r="EL1406" s="75">
        <f t="shared" si="692"/>
        <v>4.5699999999999994</v>
      </c>
      <c r="EM1406" s="51">
        <f t="shared" si="693"/>
        <v>5.3078556263269627E-2</v>
      </c>
      <c r="EN1406" s="75">
        <f t="shared" si="694"/>
        <v>1.6</v>
      </c>
      <c r="EO1406" s="51">
        <f t="shared" si="695"/>
        <v>4.2462845010615709E-2</v>
      </c>
      <c r="EP1406" s="75">
        <f t="shared" si="696"/>
        <v>0.22</v>
      </c>
      <c r="EQ1406" s="51">
        <f t="shared" si="697"/>
        <v>0.13800424628450106</v>
      </c>
      <c r="ER1406" s="51">
        <f t="shared" si="698"/>
        <v>100</v>
      </c>
      <c r="ES1406" s="51">
        <f t="shared" si="699"/>
        <v>0</v>
      </c>
    </row>
    <row r="1407" spans="1:149" x14ac:dyDescent="0.45">
      <c r="A1407" s="78" t="s">
        <v>1478</v>
      </c>
      <c r="B1407" s="174" t="s">
        <v>3418</v>
      </c>
      <c r="C1407" s="51" t="s">
        <v>3444</v>
      </c>
      <c r="D1407" s="51" t="s">
        <v>3737</v>
      </c>
      <c r="E1407" s="78" t="s">
        <v>1127</v>
      </c>
      <c r="F1407" s="78" t="s">
        <v>2239</v>
      </c>
      <c r="G1407" s="72" t="s">
        <v>3377</v>
      </c>
      <c r="H1407" s="78" t="s">
        <v>1101</v>
      </c>
      <c r="I1407" s="78">
        <v>38</v>
      </c>
      <c r="J1407" s="300">
        <v>150</v>
      </c>
      <c r="K1407" s="78"/>
      <c r="L1407" s="300">
        <v>915</v>
      </c>
      <c r="M1407" s="72"/>
      <c r="O1407" s="78" t="s">
        <v>1128</v>
      </c>
      <c r="P1407" s="72" t="s">
        <v>3276</v>
      </c>
      <c r="AA1407" s="195"/>
      <c r="AB1407" s="195"/>
      <c r="AC1407" s="195"/>
      <c r="AD1407" s="72"/>
      <c r="AE1407" s="316">
        <v>1</v>
      </c>
      <c r="AF1407" s="195"/>
      <c r="AG1407" s="195">
        <v>0</v>
      </c>
      <c r="AH1407" s="72"/>
      <c r="AR1407" s="53">
        <v>0.88090000000000002</v>
      </c>
      <c r="AT1407" s="77"/>
      <c r="AU1407" s="276">
        <v>1500</v>
      </c>
      <c r="AV1407" s="276"/>
      <c r="AW1407" s="276">
        <v>1321.3500000000001</v>
      </c>
      <c r="AX1407" s="95"/>
      <c r="AY1407" s="276"/>
      <c r="AZ1407" s="95"/>
      <c r="BB1407" s="80" t="s">
        <v>722</v>
      </c>
      <c r="BC1407" s="270" t="s">
        <v>1126</v>
      </c>
      <c r="BD1407" s="72">
        <v>64.490700000000004</v>
      </c>
      <c r="BE1407" s="72">
        <v>0.7</v>
      </c>
      <c r="BF1407" s="72">
        <v>0.46403</v>
      </c>
      <c r="BG1407" s="72">
        <v>0.08</v>
      </c>
      <c r="BH1407" s="72">
        <v>15.0573</v>
      </c>
      <c r="BI1407" s="72">
        <v>0.4</v>
      </c>
      <c r="BJ1407" s="72"/>
      <c r="BK1407" s="72"/>
      <c r="BL1407" s="72"/>
      <c r="BM1407" s="72"/>
      <c r="BN1407" s="72">
        <v>3.1819199999999999</v>
      </c>
      <c r="BO1407" s="72">
        <v>0.25</v>
      </c>
      <c r="BP1407" s="72">
        <v>1.8939999999999999E-2</v>
      </c>
      <c r="BQ1407" s="72">
        <v>0.02</v>
      </c>
      <c r="BR1407" s="72">
        <v>0.71972000000000003</v>
      </c>
      <c r="BS1407" s="72">
        <v>0.02</v>
      </c>
      <c r="BT1407" s="72"/>
      <c r="BU1407" s="72"/>
      <c r="BV1407" s="72"/>
      <c r="BW1407" s="72"/>
      <c r="BX1407" s="72">
        <v>2.3201499999999999</v>
      </c>
      <c r="BY1407" s="72">
        <v>0.26</v>
      </c>
      <c r="BZ1407" s="72">
        <v>5.07592</v>
      </c>
      <c r="CA1407" s="72">
        <v>0.26</v>
      </c>
      <c r="CB1407" s="72">
        <v>3.20086</v>
      </c>
      <c r="CC1407" s="72">
        <v>0.14000000000000001</v>
      </c>
      <c r="CD1407" s="72">
        <v>0.13258</v>
      </c>
      <c r="CE1407" s="72">
        <v>0.05</v>
      </c>
      <c r="CF1407" s="72"/>
      <c r="CG1407" s="72"/>
      <c r="CH1407" s="72"/>
      <c r="CI1407" s="72"/>
      <c r="CJ1407" s="72"/>
      <c r="CK1407" s="72"/>
      <c r="CL1407" s="72"/>
      <c r="CM1407" s="72"/>
      <c r="CN1407" s="72"/>
      <c r="CO1407" s="72"/>
      <c r="CP1407" s="72"/>
      <c r="CQ1407" s="72"/>
      <c r="CR1407" s="72"/>
      <c r="CS1407" s="72"/>
      <c r="CT1407" s="72"/>
      <c r="CU1407" s="72"/>
      <c r="CV1407" s="72"/>
      <c r="CW1407" s="72"/>
      <c r="CX1407" s="72"/>
      <c r="CY1407" s="72"/>
      <c r="CZ1407" s="72"/>
      <c r="DA1407" s="72"/>
      <c r="DB1407" s="72"/>
      <c r="DC1407" s="72"/>
      <c r="DD1407" s="72"/>
      <c r="DE1407" s="72"/>
      <c r="DF1407" s="72"/>
      <c r="DG1407" s="72"/>
      <c r="DH1407" s="78">
        <v>94.7</v>
      </c>
      <c r="DJ1407" s="77">
        <f t="shared" si="677"/>
        <v>5.2999999999999972</v>
      </c>
      <c r="DK1407" s="72"/>
      <c r="DO1407" s="358">
        <v>5.3</v>
      </c>
      <c r="DP1407" s="72"/>
      <c r="DQ1407" s="374"/>
      <c r="DR1407" s="72"/>
      <c r="DU1407" s="52"/>
      <c r="DX1407" s="75">
        <f t="shared" si="678"/>
        <v>68.100000000000009</v>
      </c>
      <c r="DY1407" s="51">
        <f t="shared" si="679"/>
        <v>0.73917634635691654</v>
      </c>
      <c r="DZ1407" s="75">
        <f t="shared" si="680"/>
        <v>0.49</v>
      </c>
      <c r="EA1407" s="51">
        <f t="shared" si="681"/>
        <v>8.4477296726504753E-2</v>
      </c>
      <c r="EB1407" s="75">
        <f t="shared" si="682"/>
        <v>15.9</v>
      </c>
      <c r="EC1407" s="51">
        <f t="shared" si="683"/>
        <v>0.42238648363252379</v>
      </c>
      <c r="ED1407" s="75">
        <f t="shared" si="684"/>
        <v>3.36</v>
      </c>
      <c r="EE1407" s="51">
        <f t="shared" si="685"/>
        <v>0.26399155227032739</v>
      </c>
      <c r="EF1407" s="75">
        <f t="shared" si="686"/>
        <v>1.9999999999999997E-2</v>
      </c>
      <c r="EG1407" s="51">
        <f t="shared" si="687"/>
        <v>2.1119324181626188E-2</v>
      </c>
      <c r="EH1407" s="75">
        <f t="shared" si="688"/>
        <v>0.76</v>
      </c>
      <c r="EI1407" s="51">
        <f t="shared" si="689"/>
        <v>2.1119324181626188E-2</v>
      </c>
      <c r="EJ1407" s="75">
        <f t="shared" si="690"/>
        <v>2.4499999999999997</v>
      </c>
      <c r="EK1407" s="51">
        <f t="shared" si="691"/>
        <v>0.27455121436114044</v>
      </c>
      <c r="EL1407" s="75">
        <f t="shared" si="692"/>
        <v>5.3599999999999994</v>
      </c>
      <c r="EM1407" s="51">
        <f t="shared" si="693"/>
        <v>0.27455121436114038</v>
      </c>
      <c r="EN1407" s="75">
        <f t="shared" si="694"/>
        <v>3.38</v>
      </c>
      <c r="EO1407" s="51">
        <f t="shared" si="695"/>
        <v>0.14783526927138332</v>
      </c>
      <c r="EP1407" s="75">
        <f t="shared" si="696"/>
        <v>0.13999999999999999</v>
      </c>
      <c r="EQ1407" s="51">
        <f t="shared" si="697"/>
        <v>5.279831045406546E-2</v>
      </c>
      <c r="ER1407" s="51">
        <f t="shared" si="698"/>
        <v>100</v>
      </c>
      <c r="ES1407" s="51">
        <f t="shared" si="699"/>
        <v>0</v>
      </c>
    </row>
    <row r="1408" spans="1:149" x14ac:dyDescent="0.45">
      <c r="A1408" s="78" t="s">
        <v>1478</v>
      </c>
      <c r="B1408" s="174" t="s">
        <v>3418</v>
      </c>
      <c r="C1408" s="51" t="s">
        <v>3444</v>
      </c>
      <c r="D1408" s="51" t="s">
        <v>3737</v>
      </c>
      <c r="E1408" s="78" t="s">
        <v>1127</v>
      </c>
      <c r="F1408" s="78" t="s">
        <v>2240</v>
      </c>
      <c r="G1408" s="72" t="s">
        <v>3377</v>
      </c>
      <c r="H1408" s="78" t="s">
        <v>1101</v>
      </c>
      <c r="I1408" s="78">
        <v>25</v>
      </c>
      <c r="J1408" s="300">
        <v>200</v>
      </c>
      <c r="K1408" s="78"/>
      <c r="L1408" s="300">
        <v>1000</v>
      </c>
      <c r="M1408" s="72"/>
      <c r="O1408" s="78" t="s">
        <v>1128</v>
      </c>
      <c r="P1408" s="72" t="s">
        <v>3264</v>
      </c>
      <c r="AA1408" s="195"/>
      <c r="AB1408" s="195"/>
      <c r="AC1408" s="195"/>
      <c r="AD1408" s="72"/>
      <c r="AE1408" s="316">
        <v>1</v>
      </c>
      <c r="AF1408" s="195"/>
      <c r="AG1408" s="195">
        <v>0</v>
      </c>
      <c r="AH1408" s="72"/>
      <c r="AR1408" s="53">
        <v>0.92449999999999999</v>
      </c>
      <c r="AT1408" s="77"/>
      <c r="AU1408" s="276">
        <v>2000</v>
      </c>
      <c r="AV1408" s="276"/>
      <c r="AW1408" s="276">
        <v>1849</v>
      </c>
      <c r="AX1408" s="95"/>
      <c r="AY1408" s="276"/>
      <c r="AZ1408" s="95"/>
      <c r="BB1408" s="80" t="s">
        <v>722</v>
      </c>
      <c r="BC1408" s="270" t="s">
        <v>1126</v>
      </c>
      <c r="BD1408" s="72">
        <v>53.804699999999997</v>
      </c>
      <c r="BE1408" s="72">
        <v>0.3</v>
      </c>
      <c r="BF1408" s="72">
        <v>1.0047299999999999</v>
      </c>
      <c r="BG1408" s="72">
        <v>0.02</v>
      </c>
      <c r="BH1408" s="72">
        <v>17.0898</v>
      </c>
      <c r="BI1408" s="72">
        <v>0.1</v>
      </c>
      <c r="BJ1408" s="72"/>
      <c r="BK1408" s="72"/>
      <c r="BL1408" s="72">
        <v>4.6949999999999999E-2</v>
      </c>
      <c r="BM1408" s="72">
        <v>0.03</v>
      </c>
      <c r="BN1408" s="72">
        <v>5.9814299999999996</v>
      </c>
      <c r="BO1408" s="72">
        <v>0.06</v>
      </c>
      <c r="BP1408" s="72">
        <v>0.12207</v>
      </c>
      <c r="BQ1408" s="72">
        <v>0.03</v>
      </c>
      <c r="BR1408" s="72">
        <v>3.4649100000000002</v>
      </c>
      <c r="BS1408" s="72">
        <v>0.02</v>
      </c>
      <c r="BT1408" s="72"/>
      <c r="BU1408" s="72"/>
      <c r="BV1408" s="72"/>
      <c r="BW1408" s="72"/>
      <c r="BX1408" s="72">
        <v>7.4180999999999999</v>
      </c>
      <c r="BY1408" s="72">
        <v>0.16</v>
      </c>
      <c r="BZ1408" s="72">
        <v>3.6621000000000001</v>
      </c>
      <c r="CA1408" s="72">
        <v>0.1</v>
      </c>
      <c r="CB1408" s="72">
        <v>1.07985</v>
      </c>
      <c r="CC1408" s="72">
        <v>0.08</v>
      </c>
      <c r="CD1408" s="72">
        <v>0.24414</v>
      </c>
      <c r="CE1408" s="72">
        <v>0.02</v>
      </c>
      <c r="CF1408" s="72"/>
      <c r="CG1408" s="72"/>
      <c r="CH1408" s="72"/>
      <c r="CI1408" s="72"/>
      <c r="CJ1408" s="72"/>
      <c r="CK1408" s="72"/>
      <c r="CL1408" s="72"/>
      <c r="CM1408" s="72"/>
      <c r="CN1408" s="72"/>
      <c r="CO1408" s="72"/>
      <c r="CP1408" s="72"/>
      <c r="CQ1408" s="72"/>
      <c r="CR1408" s="72"/>
      <c r="CS1408" s="72"/>
      <c r="CT1408" s="72"/>
      <c r="CU1408" s="72"/>
      <c r="CV1408" s="72"/>
      <c r="CW1408" s="72"/>
      <c r="CX1408" s="72"/>
      <c r="CY1408" s="72"/>
      <c r="CZ1408" s="72"/>
      <c r="DA1408" s="72"/>
      <c r="DB1408" s="72"/>
      <c r="DC1408" s="72"/>
      <c r="DD1408" s="72"/>
      <c r="DE1408" s="72"/>
      <c r="DF1408" s="72"/>
      <c r="DG1408" s="72"/>
      <c r="DH1408" s="78">
        <v>93.9</v>
      </c>
      <c r="DJ1408" s="77">
        <f t="shared" si="677"/>
        <v>6.0999999999999943</v>
      </c>
      <c r="DK1408" s="72"/>
      <c r="DO1408" s="358">
        <v>6.1</v>
      </c>
      <c r="DP1408" s="72"/>
      <c r="DQ1408" s="374"/>
      <c r="DR1408" s="72"/>
      <c r="DU1408" s="52"/>
      <c r="DX1408" s="75">
        <f t="shared" si="678"/>
        <v>57.3</v>
      </c>
      <c r="DY1408" s="51">
        <f t="shared" si="679"/>
        <v>0.31948881789137379</v>
      </c>
      <c r="DZ1408" s="75">
        <f t="shared" si="680"/>
        <v>1.0699999999999998</v>
      </c>
      <c r="EA1408" s="51">
        <f t="shared" si="681"/>
        <v>2.1299254526091587E-2</v>
      </c>
      <c r="EB1408" s="75">
        <f t="shared" si="682"/>
        <v>18.2</v>
      </c>
      <c r="EC1408" s="51">
        <f t="shared" si="683"/>
        <v>0.10649627263045794</v>
      </c>
      <c r="ED1408" s="75">
        <f t="shared" si="684"/>
        <v>6.3699999999999992</v>
      </c>
      <c r="EE1408" s="51">
        <f t="shared" si="685"/>
        <v>6.3897763578274758E-2</v>
      </c>
      <c r="EF1408" s="75">
        <f t="shared" si="686"/>
        <v>0.13</v>
      </c>
      <c r="EG1408" s="51">
        <f t="shared" si="687"/>
        <v>3.1948881789137379E-2</v>
      </c>
      <c r="EH1408" s="75">
        <f t="shared" si="688"/>
        <v>3.6900000000000004</v>
      </c>
      <c r="EI1408" s="51">
        <f t="shared" si="689"/>
        <v>2.1299254526091591E-2</v>
      </c>
      <c r="EJ1408" s="75">
        <f t="shared" si="690"/>
        <v>7.9</v>
      </c>
      <c r="EK1408" s="51">
        <f t="shared" si="691"/>
        <v>0.1703940362087327</v>
      </c>
      <c r="EL1408" s="75">
        <f t="shared" si="692"/>
        <v>3.9</v>
      </c>
      <c r="EM1408" s="51">
        <f t="shared" si="693"/>
        <v>0.10649627263045792</v>
      </c>
      <c r="EN1408" s="75">
        <f t="shared" si="694"/>
        <v>1.1499999999999999</v>
      </c>
      <c r="EO1408" s="51">
        <f t="shared" si="695"/>
        <v>8.5197018104366348E-2</v>
      </c>
      <c r="EP1408" s="75">
        <f t="shared" si="696"/>
        <v>0.26</v>
      </c>
      <c r="EQ1408" s="51">
        <f t="shared" si="697"/>
        <v>2.1299254526091591E-2</v>
      </c>
      <c r="ER1408" s="51">
        <f t="shared" si="698"/>
        <v>100</v>
      </c>
      <c r="ES1408" s="51">
        <f t="shared" si="699"/>
        <v>0</v>
      </c>
    </row>
    <row r="1409" spans="1:149" x14ac:dyDescent="0.45">
      <c r="A1409" s="78" t="s">
        <v>1478</v>
      </c>
      <c r="B1409" s="174" t="s">
        <v>3418</v>
      </c>
      <c r="C1409" s="51" t="s">
        <v>3444</v>
      </c>
      <c r="D1409" s="51" t="s">
        <v>3737</v>
      </c>
      <c r="E1409" s="78" t="s">
        <v>1127</v>
      </c>
      <c r="F1409" s="78" t="s">
        <v>2241</v>
      </c>
      <c r="G1409" s="72" t="s">
        <v>3377</v>
      </c>
      <c r="H1409" s="78" t="s">
        <v>1101</v>
      </c>
      <c r="I1409" s="78">
        <v>43</v>
      </c>
      <c r="J1409" s="300">
        <v>200</v>
      </c>
      <c r="K1409" s="78"/>
      <c r="L1409" s="300">
        <v>980</v>
      </c>
      <c r="M1409" s="72"/>
      <c r="O1409" s="78" t="s">
        <v>1128</v>
      </c>
      <c r="P1409" s="72" t="s">
        <v>3277</v>
      </c>
      <c r="AA1409" s="195"/>
      <c r="AB1409" s="195"/>
      <c r="AC1409" s="195"/>
      <c r="AD1409" s="72"/>
      <c r="AE1409" s="316">
        <v>1</v>
      </c>
      <c r="AF1409" s="195"/>
      <c r="AG1409" s="195">
        <v>0</v>
      </c>
      <c r="AH1409" s="72"/>
      <c r="AR1409" s="53">
        <v>0.91310000000000002</v>
      </c>
      <c r="AT1409" s="77"/>
      <c r="AU1409" s="276">
        <v>2000</v>
      </c>
      <c r="AV1409" s="276"/>
      <c r="AW1409" s="276">
        <v>1826.2</v>
      </c>
      <c r="AX1409" s="95"/>
      <c r="AY1409" s="276"/>
      <c r="AZ1409" s="95"/>
      <c r="BB1409" s="80" t="s">
        <v>722</v>
      </c>
      <c r="BC1409" s="270" t="s">
        <v>1126</v>
      </c>
      <c r="BD1409" s="72">
        <v>56.527799999999999</v>
      </c>
      <c r="BE1409" s="72">
        <v>0.4</v>
      </c>
      <c r="BF1409" s="72">
        <v>0.78876000000000002</v>
      </c>
      <c r="BG1409" s="72"/>
      <c r="BH1409" s="72">
        <v>16.8081</v>
      </c>
      <c r="BI1409" s="72">
        <v>0.1</v>
      </c>
      <c r="BJ1409" s="72"/>
      <c r="BK1409" s="72"/>
      <c r="BL1409" s="72">
        <v>6.5729999999999997E-2</v>
      </c>
      <c r="BM1409" s="72">
        <v>0.04</v>
      </c>
      <c r="BN1409" s="72">
        <v>5.9344799999999998</v>
      </c>
      <c r="BO1409" s="72">
        <v>0.12</v>
      </c>
      <c r="BP1409" s="72">
        <v>0.11268</v>
      </c>
      <c r="BQ1409" s="72">
        <v>0.04</v>
      </c>
      <c r="BR1409" s="72">
        <v>2.2723800000000001</v>
      </c>
      <c r="BS1409" s="72">
        <v>0.05</v>
      </c>
      <c r="BT1409" s="72"/>
      <c r="BU1409" s="72"/>
      <c r="BV1409" s="72"/>
      <c r="BW1409" s="72"/>
      <c r="BX1409" s="72">
        <v>5.5964400000000003</v>
      </c>
      <c r="BY1409" s="72">
        <v>0.04</v>
      </c>
      <c r="BZ1409" s="72">
        <v>3.9531900000000002</v>
      </c>
      <c r="CA1409" s="72">
        <v>0.12</v>
      </c>
      <c r="CB1409" s="72">
        <v>1.54935</v>
      </c>
      <c r="CC1409" s="72">
        <v>0.04</v>
      </c>
      <c r="CD1409" s="72">
        <v>0.26291999999999999</v>
      </c>
      <c r="CE1409" s="72">
        <v>0.02</v>
      </c>
      <c r="CF1409" s="72"/>
      <c r="CG1409" s="72"/>
      <c r="CH1409" s="72"/>
      <c r="CI1409" s="72"/>
      <c r="CJ1409" s="72"/>
      <c r="CK1409" s="72"/>
      <c r="CL1409" s="72"/>
      <c r="CM1409" s="72"/>
      <c r="CN1409" s="72"/>
      <c r="CO1409" s="72"/>
      <c r="CP1409" s="72"/>
      <c r="CQ1409" s="72"/>
      <c r="CR1409" s="72"/>
      <c r="CS1409" s="72"/>
      <c r="CT1409" s="72"/>
      <c r="CU1409" s="72"/>
      <c r="CV1409" s="72"/>
      <c r="CW1409" s="72"/>
      <c r="CX1409" s="72"/>
      <c r="CY1409" s="72"/>
      <c r="CZ1409" s="72"/>
      <c r="DA1409" s="72"/>
      <c r="DB1409" s="72"/>
      <c r="DC1409" s="72"/>
      <c r="DD1409" s="72"/>
      <c r="DE1409" s="72"/>
      <c r="DF1409" s="72"/>
      <c r="DG1409" s="72"/>
      <c r="DH1409" s="78">
        <v>93.9</v>
      </c>
      <c r="DJ1409" s="77">
        <f t="shared" si="677"/>
        <v>6.0999999999999943</v>
      </c>
      <c r="DK1409" s="72"/>
      <c r="DO1409" s="358">
        <v>6.1</v>
      </c>
      <c r="DP1409" s="72"/>
      <c r="DQ1409" s="374"/>
      <c r="DR1409" s="72"/>
      <c r="DU1409" s="52"/>
      <c r="DX1409" s="75">
        <f t="shared" si="678"/>
        <v>60.199999999999996</v>
      </c>
      <c r="DY1409" s="51">
        <f t="shared" si="679"/>
        <v>0.4259850905218317</v>
      </c>
      <c r="DZ1409" s="75">
        <f t="shared" si="680"/>
        <v>0.84</v>
      </c>
      <c r="EA1409" s="51">
        <f t="shared" si="681"/>
        <v>0</v>
      </c>
      <c r="EB1409" s="75">
        <f t="shared" si="682"/>
        <v>17.899999999999999</v>
      </c>
      <c r="EC1409" s="51">
        <f t="shared" si="683"/>
        <v>0.10649627263045794</v>
      </c>
      <c r="ED1409" s="75">
        <f t="shared" si="684"/>
        <v>6.3199999999999994</v>
      </c>
      <c r="EE1409" s="51">
        <f t="shared" si="685"/>
        <v>0.12779552715654952</v>
      </c>
      <c r="EF1409" s="75">
        <f t="shared" si="686"/>
        <v>0.12</v>
      </c>
      <c r="EG1409" s="51">
        <f t="shared" si="687"/>
        <v>4.2598509052183167E-2</v>
      </c>
      <c r="EH1409" s="75">
        <f t="shared" si="688"/>
        <v>2.42</v>
      </c>
      <c r="EI1409" s="51">
        <f t="shared" si="689"/>
        <v>5.3248136315228962E-2</v>
      </c>
      <c r="EJ1409" s="75">
        <f t="shared" si="690"/>
        <v>5.96</v>
      </c>
      <c r="EK1409" s="51">
        <f t="shared" si="691"/>
        <v>4.2598509052183174E-2</v>
      </c>
      <c r="EL1409" s="75">
        <f t="shared" si="692"/>
        <v>4.21</v>
      </c>
      <c r="EM1409" s="51">
        <f t="shared" si="693"/>
        <v>0.12779552715654952</v>
      </c>
      <c r="EN1409" s="75">
        <f t="shared" si="694"/>
        <v>1.6500000000000001</v>
      </c>
      <c r="EO1409" s="51">
        <f t="shared" si="695"/>
        <v>4.2598509052183181E-2</v>
      </c>
      <c r="EP1409" s="75">
        <f t="shared" si="696"/>
        <v>0.27999999999999997</v>
      </c>
      <c r="EQ1409" s="51">
        <f t="shared" si="697"/>
        <v>2.1299254526091587E-2</v>
      </c>
      <c r="ER1409" s="51">
        <f t="shared" si="698"/>
        <v>100</v>
      </c>
      <c r="ES1409" s="51">
        <f t="shared" si="699"/>
        <v>0</v>
      </c>
    </row>
    <row r="1410" spans="1:149" x14ac:dyDescent="0.45">
      <c r="A1410" s="78" t="s">
        <v>1478</v>
      </c>
      <c r="B1410" s="174" t="s">
        <v>3418</v>
      </c>
      <c r="C1410" s="51" t="s">
        <v>3444</v>
      </c>
      <c r="D1410" s="51" t="s">
        <v>3737</v>
      </c>
      <c r="E1410" s="78" t="s">
        <v>1127</v>
      </c>
      <c r="F1410" s="78" t="s">
        <v>2242</v>
      </c>
      <c r="G1410" s="72" t="s">
        <v>3377</v>
      </c>
      <c r="H1410" s="78" t="s">
        <v>1101</v>
      </c>
      <c r="I1410" s="78">
        <v>42</v>
      </c>
      <c r="J1410" s="300">
        <v>200</v>
      </c>
      <c r="K1410" s="78"/>
      <c r="L1410" s="300">
        <v>965</v>
      </c>
      <c r="M1410" s="72"/>
      <c r="O1410" s="78" t="s">
        <v>1128</v>
      </c>
      <c r="P1410" s="72" t="s">
        <v>3278</v>
      </c>
      <c r="AA1410" s="195"/>
      <c r="AB1410" s="195"/>
      <c r="AC1410" s="195"/>
      <c r="AD1410" s="72"/>
      <c r="AE1410" s="316">
        <v>1</v>
      </c>
      <c r="AF1410" s="195"/>
      <c r="AG1410" s="195">
        <v>0</v>
      </c>
      <c r="AH1410" s="72"/>
      <c r="AR1410" s="53">
        <v>0.90410000000000001</v>
      </c>
      <c r="AT1410" s="77"/>
      <c r="AU1410" s="276">
        <v>2000</v>
      </c>
      <c r="AV1410" s="276"/>
      <c r="AW1410" s="276">
        <v>1808.2</v>
      </c>
      <c r="AX1410" s="95"/>
      <c r="AY1410" s="276"/>
      <c r="AZ1410" s="95"/>
      <c r="BB1410" s="80" t="s">
        <v>722</v>
      </c>
      <c r="BC1410" s="270" t="s">
        <v>1126</v>
      </c>
      <c r="BD1410" s="72">
        <v>57.965600000000002</v>
      </c>
      <c r="BE1410" s="72">
        <v>0.2</v>
      </c>
      <c r="BF1410" s="72">
        <v>0.63046999999999997</v>
      </c>
      <c r="BG1410" s="72">
        <v>0.02</v>
      </c>
      <c r="BH1410" s="72">
        <v>16.7498</v>
      </c>
      <c r="BI1410" s="72">
        <v>0.1</v>
      </c>
      <c r="BJ1410" s="72"/>
      <c r="BK1410" s="72"/>
      <c r="BL1410" s="72">
        <v>4.7050000000000002E-2</v>
      </c>
      <c r="BM1410" s="72">
        <v>0.02</v>
      </c>
      <c r="BN1410" s="72">
        <v>5.4672099999999997</v>
      </c>
      <c r="BO1410" s="72">
        <v>0.1</v>
      </c>
      <c r="BP1410" s="72">
        <v>0.12232999999999999</v>
      </c>
      <c r="BQ1410" s="72">
        <v>0.03</v>
      </c>
      <c r="BR1410" s="72">
        <v>1.94787</v>
      </c>
      <c r="BS1410" s="72">
        <v>0.03</v>
      </c>
      <c r="BT1410" s="72"/>
      <c r="BU1410" s="72"/>
      <c r="BV1410" s="72"/>
      <c r="BW1410" s="72"/>
      <c r="BX1410" s="72">
        <v>5.1943200000000003</v>
      </c>
      <c r="BY1410" s="72">
        <v>0.1</v>
      </c>
      <c r="BZ1410" s="72">
        <v>4.0745300000000002</v>
      </c>
      <c r="CA1410" s="72">
        <v>0.14000000000000001</v>
      </c>
      <c r="CB1410" s="72">
        <v>1.61852</v>
      </c>
      <c r="CC1410" s="72">
        <v>0.03</v>
      </c>
      <c r="CD1410" s="72">
        <v>0.24465999999999999</v>
      </c>
      <c r="CE1410" s="72">
        <v>0.02</v>
      </c>
      <c r="CF1410" s="72"/>
      <c r="CG1410" s="72"/>
      <c r="CH1410" s="72"/>
      <c r="CI1410" s="72"/>
      <c r="CJ1410" s="72"/>
      <c r="CK1410" s="72"/>
      <c r="CL1410" s="72"/>
      <c r="CM1410" s="72"/>
      <c r="CN1410" s="72"/>
      <c r="CO1410" s="72"/>
      <c r="CP1410" s="72"/>
      <c r="CQ1410" s="72"/>
      <c r="CR1410" s="72"/>
      <c r="CS1410" s="72"/>
      <c r="CT1410" s="72"/>
      <c r="CU1410" s="72"/>
      <c r="CV1410" s="72"/>
      <c r="CW1410" s="72"/>
      <c r="CX1410" s="72"/>
      <c r="CY1410" s="72"/>
      <c r="CZ1410" s="72"/>
      <c r="DA1410" s="72"/>
      <c r="DB1410" s="72"/>
      <c r="DC1410" s="72"/>
      <c r="DD1410" s="72"/>
      <c r="DE1410" s="72"/>
      <c r="DF1410" s="72"/>
      <c r="DG1410" s="72"/>
      <c r="DH1410" s="78">
        <v>94.1</v>
      </c>
      <c r="DJ1410" s="77">
        <f t="shared" si="677"/>
        <v>5.9000000000000057</v>
      </c>
      <c r="DK1410" s="72"/>
      <c r="DO1410" s="358">
        <v>5.9</v>
      </c>
      <c r="DP1410" s="72"/>
      <c r="DQ1410" s="374"/>
      <c r="DR1410" s="72"/>
      <c r="DU1410" s="52"/>
      <c r="DX1410" s="75">
        <f t="shared" si="678"/>
        <v>61.600000000000009</v>
      </c>
      <c r="DY1410" s="51">
        <f t="shared" si="679"/>
        <v>0.21253985122210417</v>
      </c>
      <c r="DZ1410" s="75">
        <f t="shared" si="680"/>
        <v>0.67</v>
      </c>
      <c r="EA1410" s="51">
        <f t="shared" si="681"/>
        <v>2.1253985122210418E-2</v>
      </c>
      <c r="EB1410" s="75">
        <f t="shared" si="682"/>
        <v>17.8</v>
      </c>
      <c r="EC1410" s="51">
        <f t="shared" si="683"/>
        <v>0.10626992561105209</v>
      </c>
      <c r="ED1410" s="75">
        <f t="shared" si="684"/>
        <v>5.81</v>
      </c>
      <c r="EE1410" s="51">
        <f t="shared" si="685"/>
        <v>0.10626992561105209</v>
      </c>
      <c r="EF1410" s="75">
        <f t="shared" si="686"/>
        <v>0.13</v>
      </c>
      <c r="EG1410" s="51">
        <f t="shared" si="687"/>
        <v>3.1880977683315624E-2</v>
      </c>
      <c r="EH1410" s="75">
        <f t="shared" si="688"/>
        <v>2.0699999999999998</v>
      </c>
      <c r="EI1410" s="51">
        <f t="shared" si="689"/>
        <v>3.1880977683315617E-2</v>
      </c>
      <c r="EJ1410" s="75">
        <f t="shared" si="690"/>
        <v>5.5200000000000005</v>
      </c>
      <c r="EK1410" s="51">
        <f t="shared" si="691"/>
        <v>0.10626992561105209</v>
      </c>
      <c r="EL1410" s="75">
        <f t="shared" si="692"/>
        <v>4.33</v>
      </c>
      <c r="EM1410" s="51">
        <f t="shared" si="693"/>
        <v>0.14877789585547291</v>
      </c>
      <c r="EN1410" s="75">
        <f t="shared" si="694"/>
        <v>1.72</v>
      </c>
      <c r="EO1410" s="51">
        <f t="shared" si="695"/>
        <v>3.1880977683315624E-2</v>
      </c>
      <c r="EP1410" s="75">
        <f t="shared" si="696"/>
        <v>0.26</v>
      </c>
      <c r="EQ1410" s="51">
        <f t="shared" si="697"/>
        <v>2.1253985122210415E-2</v>
      </c>
      <c r="ER1410" s="51">
        <f t="shared" si="698"/>
        <v>100</v>
      </c>
      <c r="ES1410" s="51">
        <f t="shared" si="699"/>
        <v>0</v>
      </c>
    </row>
    <row r="1411" spans="1:149" x14ac:dyDescent="0.45">
      <c r="A1411" s="78" t="s">
        <v>1478</v>
      </c>
      <c r="B1411" s="174" t="s">
        <v>3418</v>
      </c>
      <c r="C1411" s="51" t="s">
        <v>3444</v>
      </c>
      <c r="D1411" s="51" t="s">
        <v>3737</v>
      </c>
      <c r="E1411" s="78" t="s">
        <v>1127</v>
      </c>
      <c r="F1411" s="78" t="s">
        <v>2243</v>
      </c>
      <c r="G1411" s="72" t="s">
        <v>3377</v>
      </c>
      <c r="H1411" s="78" t="s">
        <v>1101</v>
      </c>
      <c r="I1411" s="78">
        <v>51</v>
      </c>
      <c r="J1411" s="300">
        <v>200</v>
      </c>
      <c r="K1411" s="78"/>
      <c r="L1411" s="300">
        <v>945</v>
      </c>
      <c r="M1411" s="72"/>
      <c r="O1411" s="78" t="s">
        <v>1128</v>
      </c>
      <c r="P1411" s="72" t="s">
        <v>3278</v>
      </c>
      <c r="AA1411" s="195"/>
      <c r="AB1411" s="195"/>
      <c r="AC1411" s="195"/>
      <c r="AD1411" s="72"/>
      <c r="AE1411" s="316">
        <v>1</v>
      </c>
      <c r="AF1411" s="195"/>
      <c r="AG1411" s="195">
        <v>0</v>
      </c>
      <c r="AH1411" s="72"/>
      <c r="AR1411" s="53">
        <v>0.89139999999999997</v>
      </c>
      <c r="AT1411" s="77"/>
      <c r="AU1411" s="276">
        <v>2000</v>
      </c>
      <c r="AV1411" s="276"/>
      <c r="AW1411" s="276">
        <v>1782.8</v>
      </c>
      <c r="AX1411" s="95"/>
      <c r="AY1411" s="276"/>
      <c r="AZ1411" s="95"/>
      <c r="BB1411" s="80" t="s">
        <v>722</v>
      </c>
      <c r="BC1411" s="270" t="s">
        <v>1126</v>
      </c>
      <c r="BD1411" s="72">
        <v>58.25</v>
      </c>
      <c r="BE1411" s="72">
        <v>0.4</v>
      </c>
      <c r="BF1411" s="72">
        <v>0.53124000000000005</v>
      </c>
      <c r="BG1411" s="72">
        <v>0.01</v>
      </c>
      <c r="BH1411" s="72">
        <v>16.403199999999998</v>
      </c>
      <c r="BI1411" s="72">
        <v>0.1</v>
      </c>
      <c r="BJ1411" s="72"/>
      <c r="BK1411" s="72"/>
      <c r="BL1411" s="72"/>
      <c r="BM1411" s="72"/>
      <c r="BN1411" s="72">
        <v>5.0141600000000004</v>
      </c>
      <c r="BO1411" s="72">
        <v>0.08</v>
      </c>
      <c r="BP1411" s="72">
        <v>0.12116</v>
      </c>
      <c r="BQ1411" s="72">
        <v>0.03</v>
      </c>
      <c r="BR1411" s="72">
        <v>1.7801199999999999</v>
      </c>
      <c r="BS1411" s="72">
        <v>0.03</v>
      </c>
      <c r="BT1411" s="72"/>
      <c r="BU1411" s="72"/>
      <c r="BV1411" s="72"/>
      <c r="BW1411" s="72"/>
      <c r="BX1411" s="72">
        <v>4.8277599999999996</v>
      </c>
      <c r="BY1411" s="72">
        <v>7.0000000000000007E-2</v>
      </c>
      <c r="BZ1411" s="72">
        <v>4.2219600000000002</v>
      </c>
      <c r="CA1411" s="72">
        <v>0.19</v>
      </c>
      <c r="CB1411" s="72">
        <v>1.70556</v>
      </c>
      <c r="CC1411" s="72">
        <v>0.19</v>
      </c>
      <c r="CD1411" s="72">
        <v>0.27960000000000002</v>
      </c>
      <c r="CE1411" s="72">
        <v>0.03</v>
      </c>
      <c r="CF1411" s="72"/>
      <c r="CG1411" s="72"/>
      <c r="CH1411" s="72"/>
      <c r="CI1411" s="72"/>
      <c r="CJ1411" s="72"/>
      <c r="CK1411" s="72"/>
      <c r="CL1411" s="72"/>
      <c r="CM1411" s="72"/>
      <c r="CN1411" s="72"/>
      <c r="CO1411" s="72"/>
      <c r="CP1411" s="72"/>
      <c r="CQ1411" s="72"/>
      <c r="CR1411" s="72"/>
      <c r="CS1411" s="72"/>
      <c r="CT1411" s="72"/>
      <c r="CU1411" s="72"/>
      <c r="CV1411" s="72"/>
      <c r="CW1411" s="72"/>
      <c r="CX1411" s="72"/>
      <c r="CY1411" s="72"/>
      <c r="CZ1411" s="72"/>
      <c r="DA1411" s="72"/>
      <c r="DB1411" s="72"/>
      <c r="DC1411" s="72"/>
      <c r="DD1411" s="72"/>
      <c r="DE1411" s="72"/>
      <c r="DF1411" s="72"/>
      <c r="DG1411" s="72"/>
      <c r="DH1411" s="78">
        <v>93.2</v>
      </c>
      <c r="DJ1411" s="77">
        <f t="shared" ref="DJ1411:DJ1474" si="700">IF(AND(DH1411&lt;100, DH1411&gt;0), 100-DH1411, 0)</f>
        <v>6.7999999999999972</v>
      </c>
      <c r="DK1411" s="72"/>
      <c r="DO1411" s="358">
        <v>6.8</v>
      </c>
      <c r="DP1411" s="72"/>
      <c r="DQ1411" s="374"/>
      <c r="DR1411" s="72"/>
      <c r="DU1411" s="52"/>
      <c r="DX1411" s="75">
        <f t="shared" si="678"/>
        <v>62.5</v>
      </c>
      <c r="DY1411" s="51">
        <f t="shared" si="679"/>
        <v>0.42918454935622319</v>
      </c>
      <c r="DZ1411" s="75">
        <f t="shared" si="680"/>
        <v>0.57000000000000006</v>
      </c>
      <c r="EA1411" s="51">
        <f t="shared" si="681"/>
        <v>1.0729613733905579E-2</v>
      </c>
      <c r="EB1411" s="75">
        <f t="shared" si="682"/>
        <v>17.599999999999998</v>
      </c>
      <c r="EC1411" s="51">
        <f t="shared" si="683"/>
        <v>0.1072961373390558</v>
      </c>
      <c r="ED1411" s="75">
        <f t="shared" si="684"/>
        <v>5.38</v>
      </c>
      <c r="EE1411" s="51">
        <f t="shared" si="685"/>
        <v>8.5836909871244621E-2</v>
      </c>
      <c r="EF1411" s="75">
        <f t="shared" si="686"/>
        <v>0.13</v>
      </c>
      <c r="EG1411" s="51">
        <f t="shared" si="687"/>
        <v>3.2188841201716736E-2</v>
      </c>
      <c r="EH1411" s="75">
        <f t="shared" si="688"/>
        <v>1.91</v>
      </c>
      <c r="EI1411" s="51">
        <f t="shared" si="689"/>
        <v>3.2188841201716736E-2</v>
      </c>
      <c r="EJ1411" s="75">
        <f t="shared" si="690"/>
        <v>5.1799999999999988</v>
      </c>
      <c r="EK1411" s="51">
        <f t="shared" si="691"/>
        <v>7.5107296137339047E-2</v>
      </c>
      <c r="EL1411" s="75">
        <f t="shared" si="692"/>
        <v>4.53</v>
      </c>
      <c r="EM1411" s="51">
        <f t="shared" si="693"/>
        <v>0.20386266094420602</v>
      </c>
      <c r="EN1411" s="75">
        <f t="shared" si="694"/>
        <v>1.83</v>
      </c>
      <c r="EO1411" s="51">
        <f t="shared" si="695"/>
        <v>0.20386266094420602</v>
      </c>
      <c r="EP1411" s="75">
        <f t="shared" si="696"/>
        <v>0.3</v>
      </c>
      <c r="EQ1411" s="51">
        <f t="shared" si="697"/>
        <v>3.2188841201716736E-2</v>
      </c>
      <c r="ER1411" s="51">
        <f t="shared" si="698"/>
        <v>100</v>
      </c>
      <c r="ES1411" s="51">
        <f t="shared" si="699"/>
        <v>0</v>
      </c>
    </row>
    <row r="1412" spans="1:149" x14ac:dyDescent="0.45">
      <c r="A1412" s="78" t="s">
        <v>1478</v>
      </c>
      <c r="B1412" s="174" t="s">
        <v>3418</v>
      </c>
      <c r="C1412" s="51" t="s">
        <v>3444</v>
      </c>
      <c r="D1412" s="51" t="s">
        <v>3737</v>
      </c>
      <c r="E1412" s="78" t="s">
        <v>1127</v>
      </c>
      <c r="F1412" s="78" t="s">
        <v>2244</v>
      </c>
      <c r="G1412" s="72" t="s">
        <v>3377</v>
      </c>
      <c r="H1412" s="78" t="s">
        <v>1101</v>
      </c>
      <c r="I1412" s="78">
        <v>47</v>
      </c>
      <c r="J1412" s="300">
        <v>200</v>
      </c>
      <c r="K1412" s="78"/>
      <c r="L1412" s="300">
        <v>920</v>
      </c>
      <c r="M1412" s="72"/>
      <c r="O1412" s="78" t="s">
        <v>1128</v>
      </c>
      <c r="P1412" s="72" t="s">
        <v>3184</v>
      </c>
      <c r="AA1412" s="195"/>
      <c r="AB1412" s="195"/>
      <c r="AC1412" s="195"/>
      <c r="AD1412" s="72"/>
      <c r="AE1412" s="316">
        <v>1</v>
      </c>
      <c r="AF1412" s="195"/>
      <c r="AG1412" s="195">
        <v>0</v>
      </c>
      <c r="AH1412" s="72"/>
      <c r="AR1412" s="53">
        <v>0.87450000000000006</v>
      </c>
      <c r="AT1412" s="77"/>
      <c r="AU1412" s="276">
        <v>2000</v>
      </c>
      <c r="AV1412" s="276"/>
      <c r="AW1412" s="276">
        <v>1749</v>
      </c>
      <c r="AX1412" s="95"/>
      <c r="AY1412" s="276"/>
      <c r="AZ1412" s="95"/>
      <c r="BB1412" s="80" t="s">
        <v>722</v>
      </c>
      <c r="BC1412" s="270" t="s">
        <v>1126</v>
      </c>
      <c r="BD1412" s="72">
        <v>60.471600000000002</v>
      </c>
      <c r="BE1412" s="72">
        <v>0.5</v>
      </c>
      <c r="BF1412" s="72">
        <v>0.42254999999999998</v>
      </c>
      <c r="BG1412" s="72">
        <v>0.48</v>
      </c>
      <c r="BH1412" s="72">
        <v>16.3386</v>
      </c>
      <c r="BI1412" s="72">
        <v>0.2</v>
      </c>
      <c r="BJ1412" s="72"/>
      <c r="BK1412" s="72"/>
      <c r="BL1412" s="72"/>
      <c r="BM1412" s="72"/>
      <c r="BN1412" s="72">
        <v>4.4790299999999998</v>
      </c>
      <c r="BO1412" s="72">
        <v>0.09</v>
      </c>
      <c r="BP1412" s="72">
        <v>0.12207</v>
      </c>
      <c r="BQ1412" s="72">
        <v>0.04</v>
      </c>
      <c r="BR1412" s="72">
        <v>1.28643</v>
      </c>
      <c r="BS1412" s="72">
        <v>0.4</v>
      </c>
      <c r="BT1412" s="72"/>
      <c r="BU1412" s="72"/>
      <c r="BV1412" s="72"/>
      <c r="BW1412" s="72"/>
      <c r="BX1412" s="72">
        <v>4.2161099999999996</v>
      </c>
      <c r="BY1412" s="72">
        <v>0.08</v>
      </c>
      <c r="BZ1412" s="72">
        <v>4.3569599999999999</v>
      </c>
      <c r="CA1412" s="72">
        <v>0.19</v>
      </c>
      <c r="CB1412" s="72">
        <v>1.9343399999999999</v>
      </c>
      <c r="CC1412" s="72">
        <v>0.04</v>
      </c>
      <c r="CD1412" s="72">
        <v>0.32865</v>
      </c>
      <c r="CE1412" s="72">
        <v>0.03</v>
      </c>
      <c r="CF1412" s="72"/>
      <c r="CG1412" s="72"/>
      <c r="CH1412" s="72"/>
      <c r="CI1412" s="72"/>
      <c r="CJ1412" s="72"/>
      <c r="CK1412" s="72"/>
      <c r="CL1412" s="72"/>
      <c r="CM1412" s="72"/>
      <c r="CN1412" s="72"/>
      <c r="CO1412" s="72"/>
      <c r="CP1412" s="72"/>
      <c r="CQ1412" s="72"/>
      <c r="CR1412" s="72"/>
      <c r="CS1412" s="72"/>
      <c r="CT1412" s="72"/>
      <c r="CU1412" s="72"/>
      <c r="CV1412" s="72"/>
      <c r="CW1412" s="72"/>
      <c r="CX1412" s="72"/>
      <c r="CY1412" s="72"/>
      <c r="CZ1412" s="72"/>
      <c r="DA1412" s="72"/>
      <c r="DB1412" s="72"/>
      <c r="DC1412" s="72"/>
      <c r="DD1412" s="72"/>
      <c r="DE1412" s="72"/>
      <c r="DF1412" s="72"/>
      <c r="DG1412" s="72"/>
      <c r="DH1412" s="78">
        <v>93.9</v>
      </c>
      <c r="DJ1412" s="77">
        <f t="shared" si="700"/>
        <v>6.0999999999999943</v>
      </c>
      <c r="DK1412" s="72"/>
      <c r="DO1412" s="358">
        <v>6.1</v>
      </c>
      <c r="DP1412" s="72"/>
      <c r="DQ1412" s="374"/>
      <c r="DR1412" s="72"/>
      <c r="DU1412" s="52"/>
      <c r="DX1412" s="75">
        <f t="shared" ref="DX1412:DX1475" si="701">BD1412/$DH1412*100</f>
        <v>64.400000000000006</v>
      </c>
      <c r="DY1412" s="51">
        <f t="shared" ref="DY1412:DY1475" si="702">DX1412*SQRT(((BE1412/BD1412)^2)+(($DI1412/$DH1412)^2))</f>
        <v>0.53248136315228967</v>
      </c>
      <c r="DZ1412" s="75">
        <f t="shared" ref="DZ1412:DZ1475" si="703">BF1412/$DH1412*100</f>
        <v>0.44999999999999996</v>
      </c>
      <c r="EA1412" s="51">
        <f t="shared" ref="EA1412:EA1475" si="704">DZ1412*SQRT(((BG1412/BF1412)^2)+(($DI1412/$DH1412)^2))</f>
        <v>0.51118210862619806</v>
      </c>
      <c r="EB1412" s="75">
        <f t="shared" ref="EB1412:EB1475" si="705">BH1412/$DH1412*100</f>
        <v>17.399999999999999</v>
      </c>
      <c r="EC1412" s="51">
        <f t="shared" ref="EC1412:EC1475" si="706">EB1412*SQRT(((BI1412/BH1412)^2)+(($DI1412/$DH1412)^2))</f>
        <v>0.21299254526091588</v>
      </c>
      <c r="ED1412" s="75">
        <f t="shared" ref="ED1412:ED1475" si="707">BN1412/$DH1412*100</f>
        <v>4.7699999999999996</v>
      </c>
      <c r="EE1412" s="51">
        <f t="shared" ref="EE1412:EE1475" si="708">ED1412*SQRT(((BO1412/BN1412)^2)+(($DI1412/$DH1412)^2))</f>
        <v>9.5846645367412137E-2</v>
      </c>
      <c r="EF1412" s="75">
        <f t="shared" ref="EF1412:EF1475" si="709">BP1412/$DH1412*100</f>
        <v>0.13</v>
      </c>
      <c r="EG1412" s="51">
        <f t="shared" ref="EG1412:EG1475" si="710">EF1412*SQRT(((BQ1412/BP1412)^2)+(($DI1412/$DH1412)^2))</f>
        <v>4.2598509052183181E-2</v>
      </c>
      <c r="EH1412" s="75">
        <f t="shared" ref="EH1412:EH1475" si="711">BR1412/$DH1412*100</f>
        <v>1.3699999999999999</v>
      </c>
      <c r="EI1412" s="51">
        <f t="shared" ref="EI1412:EI1475" si="712">EH1412*SQRT(((BS1412/BR1412)^2)+(($DI1412/$DH1412)^2))</f>
        <v>0.4259850905218317</v>
      </c>
      <c r="EJ1412" s="75">
        <f t="shared" ref="EJ1412:EJ1475" si="713">BX1412/$DH1412*100</f>
        <v>4.4899999999999993</v>
      </c>
      <c r="EK1412" s="51">
        <f t="shared" ref="EK1412:EK1475" si="714">EJ1412*SQRT(((BY1412/BX1412)^2)+(($DI1412/$DH1412)^2))</f>
        <v>8.5197018104366334E-2</v>
      </c>
      <c r="EL1412" s="75">
        <f t="shared" ref="EL1412:EL1475" si="715">BZ1412/$DH1412*100</f>
        <v>4.6399999999999997</v>
      </c>
      <c r="EM1412" s="51">
        <f t="shared" ref="EM1412:EM1475" si="716">EL1412*SQRT(((CA1412/BZ1412)^2)+(($DI1412/$DH1412)^2))</f>
        <v>0.20234291799787005</v>
      </c>
      <c r="EN1412" s="75">
        <f t="shared" ref="EN1412:EN1475" si="717">CB1412/$DH1412*100</f>
        <v>2.0599999999999996</v>
      </c>
      <c r="EO1412" s="51">
        <f t="shared" ref="EO1412:EO1475" si="718">EN1412*SQRT(((CC1412/CB1412)^2)+(($DI1412/$DH1412)^2))</f>
        <v>4.2598509052183167E-2</v>
      </c>
      <c r="EP1412" s="75">
        <f t="shared" ref="EP1412:EP1475" si="719">CD1412/$DH1412*100</f>
        <v>0.35</v>
      </c>
      <c r="EQ1412" s="51">
        <f t="shared" ref="EQ1412:EQ1475" si="720">EP1412*SQRT(((CE1412/CD1412)^2)+(($DI1412/$DH1412)^2))</f>
        <v>3.1948881789137379E-2</v>
      </c>
      <c r="ER1412" s="51">
        <f t="shared" ref="ER1412:ER1475" si="721">DH1412/$DH1412*100</f>
        <v>100</v>
      </c>
      <c r="ES1412" s="51">
        <f t="shared" ref="ES1412:ES1475" si="722">ER1412*SQRT(((DI1412/DH1412)^2)+(($DI1412/$DH1412)^2))</f>
        <v>0</v>
      </c>
    </row>
    <row r="1413" spans="1:149" x14ac:dyDescent="0.45">
      <c r="A1413" s="78" t="s">
        <v>1478</v>
      </c>
      <c r="B1413" s="174" t="s">
        <v>3418</v>
      </c>
      <c r="C1413" s="51" t="s">
        <v>3444</v>
      </c>
      <c r="D1413" s="51" t="s">
        <v>3737</v>
      </c>
      <c r="E1413" s="78" t="s">
        <v>1127</v>
      </c>
      <c r="F1413" s="78" t="s">
        <v>2245</v>
      </c>
      <c r="G1413" s="72" t="s">
        <v>3377</v>
      </c>
      <c r="H1413" s="78" t="s">
        <v>1101</v>
      </c>
      <c r="I1413" s="78">
        <v>48</v>
      </c>
      <c r="J1413" s="300">
        <v>200</v>
      </c>
      <c r="K1413" s="78"/>
      <c r="L1413" s="300">
        <v>905</v>
      </c>
      <c r="M1413" s="72"/>
      <c r="O1413" s="78" t="s">
        <v>1128</v>
      </c>
      <c r="P1413" s="72" t="s">
        <v>3184</v>
      </c>
      <c r="AA1413" s="195"/>
      <c r="AB1413" s="195"/>
      <c r="AC1413" s="195"/>
      <c r="AD1413" s="72"/>
      <c r="AE1413" s="316">
        <v>1</v>
      </c>
      <c r="AF1413" s="195"/>
      <c r="AG1413" s="195">
        <v>0</v>
      </c>
      <c r="AH1413" s="72"/>
      <c r="AR1413" s="53">
        <v>0.86370000000000002</v>
      </c>
      <c r="AT1413" s="77"/>
      <c r="AU1413" s="276">
        <v>2000</v>
      </c>
      <c r="AV1413" s="276"/>
      <c r="AW1413" s="276">
        <v>1727.4</v>
      </c>
      <c r="AX1413" s="95"/>
      <c r="AY1413" s="276"/>
      <c r="AZ1413" s="95"/>
      <c r="BB1413" s="80" t="s">
        <v>722</v>
      </c>
      <c r="BC1413" s="270" t="s">
        <v>1126</v>
      </c>
      <c r="BD1413" s="72">
        <v>63.997100000000003</v>
      </c>
      <c r="BE1413" s="72">
        <v>0.6</v>
      </c>
      <c r="BF1413" s="72">
        <v>0.28110000000000002</v>
      </c>
      <c r="BG1413" s="72">
        <v>0.35</v>
      </c>
      <c r="BH1413" s="72">
        <v>15.179399999999999</v>
      </c>
      <c r="BI1413" s="72">
        <v>0.1</v>
      </c>
      <c r="BJ1413" s="72"/>
      <c r="BK1413" s="72"/>
      <c r="BL1413" s="72"/>
      <c r="BM1413" s="72"/>
      <c r="BN1413" s="72">
        <v>3.4950100000000002</v>
      </c>
      <c r="BO1413" s="72">
        <v>0.09</v>
      </c>
      <c r="BP1413" s="72">
        <v>0.10306999999999999</v>
      </c>
      <c r="BQ1413" s="72">
        <v>0.05</v>
      </c>
      <c r="BR1413" s="72">
        <v>0.80581999999999998</v>
      </c>
      <c r="BS1413" s="72">
        <v>0.03</v>
      </c>
      <c r="BT1413" s="72"/>
      <c r="BU1413" s="72"/>
      <c r="BV1413" s="72"/>
      <c r="BW1413" s="72"/>
      <c r="BX1413" s="72">
        <v>3.1295799999999998</v>
      </c>
      <c r="BY1413" s="72">
        <v>0.14000000000000001</v>
      </c>
      <c r="BZ1413" s="72">
        <v>4.3008300000000004</v>
      </c>
      <c r="CA1413" s="72">
        <v>0.13</v>
      </c>
      <c r="CB1413" s="72">
        <v>2.2019500000000001</v>
      </c>
      <c r="CC1413" s="72">
        <v>0.14000000000000001</v>
      </c>
      <c r="CD1413" s="72">
        <v>0.20613999999999999</v>
      </c>
      <c r="CE1413" s="72">
        <v>0.03</v>
      </c>
      <c r="CF1413" s="72"/>
      <c r="CG1413" s="72"/>
      <c r="CH1413" s="72"/>
      <c r="CI1413" s="72"/>
      <c r="CJ1413" s="72"/>
      <c r="CK1413" s="72"/>
      <c r="CL1413" s="72"/>
      <c r="CM1413" s="72"/>
      <c r="CN1413" s="72"/>
      <c r="CO1413" s="72"/>
      <c r="CP1413" s="72"/>
      <c r="CQ1413" s="72"/>
      <c r="CR1413" s="72"/>
      <c r="CS1413" s="72"/>
      <c r="CT1413" s="72"/>
      <c r="CU1413" s="72"/>
      <c r="CV1413" s="72"/>
      <c r="CW1413" s="72"/>
      <c r="CX1413" s="72"/>
      <c r="CY1413" s="72"/>
      <c r="CZ1413" s="72"/>
      <c r="DA1413" s="72"/>
      <c r="DB1413" s="72"/>
      <c r="DC1413" s="72"/>
      <c r="DD1413" s="72"/>
      <c r="DE1413" s="72"/>
      <c r="DF1413" s="72"/>
      <c r="DG1413" s="72"/>
      <c r="DH1413" s="78">
        <v>93.7</v>
      </c>
      <c r="DJ1413" s="77">
        <f t="shared" si="700"/>
        <v>6.2999999999999972</v>
      </c>
      <c r="DK1413" s="72"/>
      <c r="DO1413" s="358">
        <v>6.3</v>
      </c>
      <c r="DP1413" s="72"/>
      <c r="DQ1413" s="374"/>
      <c r="DR1413" s="72"/>
      <c r="DU1413" s="52"/>
      <c r="DX1413" s="75">
        <f t="shared" si="701"/>
        <v>68.300000000000011</v>
      </c>
      <c r="DY1413" s="51">
        <f t="shared" si="702"/>
        <v>0.64034151547492002</v>
      </c>
      <c r="DZ1413" s="75">
        <f t="shared" si="703"/>
        <v>0.3</v>
      </c>
      <c r="EA1413" s="51">
        <f t="shared" si="704"/>
        <v>0.37353255069370328</v>
      </c>
      <c r="EB1413" s="75">
        <f t="shared" si="705"/>
        <v>16.2</v>
      </c>
      <c r="EC1413" s="51">
        <f t="shared" si="706"/>
        <v>0.10672358591248667</v>
      </c>
      <c r="ED1413" s="75">
        <f t="shared" si="707"/>
        <v>3.73</v>
      </c>
      <c r="EE1413" s="51">
        <f t="shared" si="708"/>
        <v>9.6051227321237984E-2</v>
      </c>
      <c r="EF1413" s="75">
        <f t="shared" si="709"/>
        <v>0.10999999999999999</v>
      </c>
      <c r="EG1413" s="51">
        <f t="shared" si="710"/>
        <v>5.3361792956243333E-2</v>
      </c>
      <c r="EH1413" s="75">
        <f t="shared" si="711"/>
        <v>0.86</v>
      </c>
      <c r="EI1413" s="51">
        <f t="shared" si="712"/>
        <v>3.2017075773745997E-2</v>
      </c>
      <c r="EJ1413" s="75">
        <f t="shared" si="713"/>
        <v>3.34</v>
      </c>
      <c r="EK1413" s="51">
        <f t="shared" si="714"/>
        <v>0.14941302027748132</v>
      </c>
      <c r="EL1413" s="75">
        <f t="shared" si="715"/>
        <v>4.5900000000000007</v>
      </c>
      <c r="EM1413" s="51">
        <f t="shared" si="716"/>
        <v>0.13874066168623267</v>
      </c>
      <c r="EN1413" s="75">
        <f t="shared" si="717"/>
        <v>2.35</v>
      </c>
      <c r="EO1413" s="51">
        <f t="shared" si="718"/>
        <v>0.14941302027748135</v>
      </c>
      <c r="EP1413" s="75">
        <f t="shared" si="719"/>
        <v>0.21999999999999997</v>
      </c>
      <c r="EQ1413" s="51">
        <f t="shared" si="720"/>
        <v>3.2017075773745997E-2</v>
      </c>
      <c r="ER1413" s="51">
        <f t="shared" si="721"/>
        <v>100</v>
      </c>
      <c r="ES1413" s="51">
        <f t="shared" si="722"/>
        <v>0</v>
      </c>
    </row>
    <row r="1414" spans="1:149" x14ac:dyDescent="0.45">
      <c r="A1414" s="78" t="s">
        <v>1478</v>
      </c>
      <c r="B1414" s="174" t="s">
        <v>3418</v>
      </c>
      <c r="C1414" s="51" t="s">
        <v>3444</v>
      </c>
      <c r="D1414" s="51" t="s">
        <v>3740</v>
      </c>
      <c r="E1414" s="78" t="s">
        <v>1127</v>
      </c>
      <c r="F1414" s="78" t="s">
        <v>2246</v>
      </c>
      <c r="G1414" s="72" t="s">
        <v>3377</v>
      </c>
      <c r="H1414" s="78" t="s">
        <v>1101</v>
      </c>
      <c r="I1414" s="78">
        <v>39</v>
      </c>
      <c r="J1414" s="300">
        <v>100</v>
      </c>
      <c r="K1414" s="78"/>
      <c r="L1414" s="300">
        <v>895</v>
      </c>
      <c r="M1414" s="72"/>
      <c r="O1414" s="78" t="s">
        <v>1128</v>
      </c>
      <c r="P1414" s="72" t="s">
        <v>1404</v>
      </c>
      <c r="AA1414" s="195"/>
      <c r="AB1414" s="195"/>
      <c r="AC1414" s="195"/>
      <c r="AD1414" s="72"/>
      <c r="AE1414" s="316">
        <v>1</v>
      </c>
      <c r="AF1414" s="195"/>
      <c r="AG1414" s="195">
        <v>0</v>
      </c>
      <c r="AH1414" s="72"/>
      <c r="AR1414" s="53">
        <v>0.8952</v>
      </c>
      <c r="AT1414" s="77"/>
      <c r="AU1414" s="276">
        <v>1000</v>
      </c>
      <c r="AV1414" s="276"/>
      <c r="AW1414" s="276">
        <v>895.2</v>
      </c>
      <c r="AX1414" s="95"/>
      <c r="AY1414" s="276"/>
      <c r="AZ1414" s="95"/>
      <c r="BB1414" s="80" t="s">
        <v>722</v>
      </c>
      <c r="BC1414" s="270" t="s">
        <v>1126</v>
      </c>
      <c r="BD1414" s="72">
        <v>64.463999999999999</v>
      </c>
      <c r="BE1414" s="72">
        <v>0.4</v>
      </c>
      <c r="BF1414" s="72">
        <v>0.57828000000000002</v>
      </c>
      <c r="BG1414" s="72">
        <v>0.09</v>
      </c>
      <c r="BH1414" s="72">
        <v>15.0732</v>
      </c>
      <c r="BI1414" s="72">
        <v>0.1</v>
      </c>
      <c r="BJ1414" s="72"/>
      <c r="BK1414" s="72"/>
      <c r="BL1414" s="72"/>
      <c r="BM1414" s="72"/>
      <c r="BN1414" s="72">
        <v>3.5076000000000001</v>
      </c>
      <c r="BO1414" s="72">
        <v>0.1</v>
      </c>
      <c r="BP1414" s="72">
        <v>0.10428</v>
      </c>
      <c r="BQ1414" s="72">
        <v>0.02</v>
      </c>
      <c r="BR1414" s="72">
        <v>0.86268</v>
      </c>
      <c r="BS1414" s="72">
        <v>0.03</v>
      </c>
      <c r="BT1414" s="72"/>
      <c r="BU1414" s="72"/>
      <c r="BV1414" s="72"/>
      <c r="BW1414" s="72"/>
      <c r="BX1414" s="72">
        <v>2.3984399999999999</v>
      </c>
      <c r="BY1414" s="72">
        <v>0.06</v>
      </c>
      <c r="BZ1414" s="72">
        <v>5.0338799999999999</v>
      </c>
      <c r="CA1414" s="72">
        <v>0.19</v>
      </c>
      <c r="CB1414" s="72">
        <v>2.6259600000000001</v>
      </c>
      <c r="CC1414" s="72">
        <v>0.04</v>
      </c>
      <c r="CD1414" s="72">
        <v>0.14219999999999999</v>
      </c>
      <c r="CE1414" s="72">
        <v>0.03</v>
      </c>
      <c r="CF1414" s="72"/>
      <c r="CG1414" s="72"/>
      <c r="CH1414" s="72"/>
      <c r="CI1414" s="72"/>
      <c r="CJ1414" s="72"/>
      <c r="CK1414" s="72"/>
      <c r="CL1414" s="72"/>
      <c r="CM1414" s="72"/>
      <c r="CN1414" s="72"/>
      <c r="CO1414" s="72"/>
      <c r="CP1414" s="72"/>
      <c r="CQ1414" s="72"/>
      <c r="CR1414" s="72"/>
      <c r="CS1414" s="72"/>
      <c r="CT1414" s="72"/>
      <c r="CU1414" s="72"/>
      <c r="CV1414" s="72"/>
      <c r="CW1414" s="72"/>
      <c r="CX1414" s="72"/>
      <c r="CY1414" s="72"/>
      <c r="CZ1414" s="72"/>
      <c r="DA1414" s="72"/>
      <c r="DB1414" s="72"/>
      <c r="DC1414" s="72"/>
      <c r="DD1414" s="72"/>
      <c r="DE1414" s="72"/>
      <c r="DF1414" s="72"/>
      <c r="DG1414" s="72"/>
      <c r="DH1414" s="78">
        <v>94.8</v>
      </c>
      <c r="DJ1414" s="77">
        <f t="shared" si="700"/>
        <v>5.2000000000000028</v>
      </c>
      <c r="DK1414" s="72"/>
      <c r="DO1414" s="358">
        <v>5.2</v>
      </c>
      <c r="DP1414" s="72"/>
      <c r="DQ1414" s="374"/>
      <c r="DR1414" s="72"/>
      <c r="DU1414" s="52"/>
      <c r="DX1414" s="75">
        <f t="shared" si="701"/>
        <v>68</v>
      </c>
      <c r="DY1414" s="51">
        <f t="shared" si="702"/>
        <v>0.4219409282700422</v>
      </c>
      <c r="DZ1414" s="75">
        <f t="shared" si="703"/>
        <v>0.61</v>
      </c>
      <c r="EA1414" s="51">
        <f t="shared" si="704"/>
        <v>9.4936708860759486E-2</v>
      </c>
      <c r="EB1414" s="75">
        <f t="shared" si="705"/>
        <v>15.9</v>
      </c>
      <c r="EC1414" s="51">
        <f t="shared" si="706"/>
        <v>0.10548523206751056</v>
      </c>
      <c r="ED1414" s="75">
        <f t="shared" si="707"/>
        <v>3.7000000000000006</v>
      </c>
      <c r="EE1414" s="51">
        <f t="shared" si="708"/>
        <v>0.10548523206751056</v>
      </c>
      <c r="EF1414" s="75">
        <f t="shared" si="709"/>
        <v>0.11</v>
      </c>
      <c r="EG1414" s="51">
        <f t="shared" si="710"/>
        <v>2.1097046413502112E-2</v>
      </c>
      <c r="EH1414" s="75">
        <f t="shared" si="711"/>
        <v>0.91</v>
      </c>
      <c r="EI1414" s="51">
        <f t="shared" si="712"/>
        <v>3.1645569620253167E-2</v>
      </c>
      <c r="EJ1414" s="75">
        <f t="shared" si="713"/>
        <v>2.5299999999999998</v>
      </c>
      <c r="EK1414" s="51">
        <f t="shared" si="714"/>
        <v>6.3291139240506319E-2</v>
      </c>
      <c r="EL1414" s="75">
        <f t="shared" si="715"/>
        <v>5.3100000000000005</v>
      </c>
      <c r="EM1414" s="51">
        <f t="shared" si="716"/>
        <v>0.20042194092827006</v>
      </c>
      <c r="EN1414" s="75">
        <f t="shared" si="717"/>
        <v>2.7700000000000005</v>
      </c>
      <c r="EO1414" s="51">
        <f t="shared" si="718"/>
        <v>4.2194092827004225E-2</v>
      </c>
      <c r="EP1414" s="75">
        <f t="shared" si="719"/>
        <v>0.15</v>
      </c>
      <c r="EQ1414" s="51">
        <f t="shared" si="720"/>
        <v>3.1645569620253167E-2</v>
      </c>
      <c r="ER1414" s="51">
        <f t="shared" si="721"/>
        <v>100</v>
      </c>
      <c r="ES1414" s="51">
        <f t="shared" si="722"/>
        <v>0</v>
      </c>
    </row>
    <row r="1415" spans="1:149" x14ac:dyDescent="0.45">
      <c r="A1415" s="78" t="s">
        <v>1478</v>
      </c>
      <c r="B1415" s="174" t="s">
        <v>3418</v>
      </c>
      <c r="C1415" s="51" t="s">
        <v>3444</v>
      </c>
      <c r="D1415" s="51" t="s">
        <v>3740</v>
      </c>
      <c r="E1415" s="78" t="s">
        <v>1127</v>
      </c>
      <c r="F1415" s="78" t="s">
        <v>2247</v>
      </c>
      <c r="G1415" s="72" t="s">
        <v>3377</v>
      </c>
      <c r="H1415" s="78" t="s">
        <v>1101</v>
      </c>
      <c r="I1415" s="78">
        <v>29</v>
      </c>
      <c r="J1415" s="300">
        <v>100</v>
      </c>
      <c r="K1415" s="78"/>
      <c r="L1415" s="300">
        <v>880</v>
      </c>
      <c r="M1415" s="72"/>
      <c r="O1415" s="78" t="s">
        <v>1128</v>
      </c>
      <c r="P1415" s="72" t="s">
        <v>3279</v>
      </c>
      <c r="AA1415" s="195"/>
      <c r="AB1415" s="195"/>
      <c r="AC1415" s="195"/>
      <c r="AD1415" s="72"/>
      <c r="AE1415" s="316">
        <v>1</v>
      </c>
      <c r="AF1415" s="195"/>
      <c r="AG1415" s="195">
        <v>0</v>
      </c>
      <c r="AH1415" s="72"/>
      <c r="AR1415" s="53">
        <v>0.88739999999999997</v>
      </c>
      <c r="AT1415" s="77"/>
      <c r="AU1415" s="276">
        <v>1000</v>
      </c>
      <c r="AV1415" s="276"/>
      <c r="AW1415" s="276">
        <v>887.4</v>
      </c>
      <c r="AX1415" s="95"/>
      <c r="AY1415" s="276"/>
      <c r="AZ1415" s="95"/>
      <c r="BB1415" s="80" t="s">
        <v>722</v>
      </c>
      <c r="BC1415" s="270" t="s">
        <v>1126</v>
      </c>
      <c r="BD1415" s="72">
        <v>68.162800000000004</v>
      </c>
      <c r="BE1415" s="72">
        <v>0.5</v>
      </c>
      <c r="BF1415" s="72">
        <v>0.38240000000000002</v>
      </c>
      <c r="BG1415" s="72">
        <v>7.0000000000000007E-2</v>
      </c>
      <c r="BH1415" s="72">
        <v>14.435600000000001</v>
      </c>
      <c r="BI1415" s="72">
        <v>0.1</v>
      </c>
      <c r="BJ1415" s="72"/>
      <c r="BK1415" s="72"/>
      <c r="BL1415" s="72"/>
      <c r="BM1415" s="72"/>
      <c r="BN1415" s="72">
        <v>2.33264</v>
      </c>
      <c r="BO1415" s="72">
        <v>0.14000000000000001</v>
      </c>
      <c r="BP1415" s="72">
        <v>0.11472</v>
      </c>
      <c r="BQ1415" s="72">
        <v>0.14000000000000001</v>
      </c>
      <c r="BR1415" s="72">
        <v>0.42064000000000001</v>
      </c>
      <c r="BS1415" s="72">
        <v>0.06</v>
      </c>
      <c r="BT1415" s="72"/>
      <c r="BU1415" s="72"/>
      <c r="BV1415" s="72"/>
      <c r="BW1415" s="72"/>
      <c r="BX1415" s="72">
        <v>1.5773999999999999</v>
      </c>
      <c r="BY1415" s="72">
        <v>0.12</v>
      </c>
      <c r="BZ1415" s="72">
        <v>4.8277999999999999</v>
      </c>
      <c r="CA1415" s="72">
        <v>0.2</v>
      </c>
      <c r="CB1415" s="72">
        <v>3.1547999999999998</v>
      </c>
      <c r="CC1415" s="72">
        <v>0.08</v>
      </c>
      <c r="CD1415" s="72">
        <v>8.6040000000000005E-2</v>
      </c>
      <c r="CE1415" s="72">
        <v>0.14000000000000001</v>
      </c>
      <c r="CF1415" s="72"/>
      <c r="CG1415" s="72"/>
      <c r="CH1415" s="72"/>
      <c r="CI1415" s="72"/>
      <c r="CJ1415" s="72"/>
      <c r="CK1415" s="72"/>
      <c r="CL1415" s="72"/>
      <c r="CM1415" s="72"/>
      <c r="CN1415" s="72"/>
      <c r="CO1415" s="72"/>
      <c r="CP1415" s="72"/>
      <c r="CQ1415" s="72"/>
      <c r="CR1415" s="72"/>
      <c r="CS1415" s="72"/>
      <c r="CT1415" s="72"/>
      <c r="CU1415" s="72"/>
      <c r="CV1415" s="72"/>
      <c r="CW1415" s="72"/>
      <c r="CX1415" s="72"/>
      <c r="CY1415" s="72"/>
      <c r="CZ1415" s="72"/>
      <c r="DA1415" s="72"/>
      <c r="DB1415" s="72"/>
      <c r="DC1415" s="72"/>
      <c r="DD1415" s="72"/>
      <c r="DE1415" s="72"/>
      <c r="DF1415" s="72"/>
      <c r="DG1415" s="72"/>
      <c r="DH1415" s="78">
        <v>95.6</v>
      </c>
      <c r="DJ1415" s="77">
        <f t="shared" si="700"/>
        <v>4.4000000000000057</v>
      </c>
      <c r="DK1415" s="72"/>
      <c r="DO1415" s="358">
        <v>4.4000000000000004</v>
      </c>
      <c r="DP1415" s="72"/>
      <c r="DQ1415" s="374"/>
      <c r="DR1415" s="72"/>
      <c r="DU1415" s="52"/>
      <c r="DX1415" s="75">
        <f t="shared" si="701"/>
        <v>71.300000000000011</v>
      </c>
      <c r="DY1415" s="51">
        <f t="shared" si="702"/>
        <v>0.52301255230125532</v>
      </c>
      <c r="DZ1415" s="75">
        <f t="shared" si="703"/>
        <v>0.4</v>
      </c>
      <c r="EA1415" s="51">
        <f t="shared" si="704"/>
        <v>7.3221757322175743E-2</v>
      </c>
      <c r="EB1415" s="75">
        <f t="shared" si="705"/>
        <v>15.100000000000001</v>
      </c>
      <c r="EC1415" s="51">
        <f t="shared" si="706"/>
        <v>0.10460251046025106</v>
      </c>
      <c r="ED1415" s="75">
        <f t="shared" si="707"/>
        <v>2.44</v>
      </c>
      <c r="EE1415" s="51">
        <f t="shared" si="708"/>
        <v>0.14644351464435146</v>
      </c>
      <c r="EF1415" s="75">
        <f t="shared" si="709"/>
        <v>0.12000000000000001</v>
      </c>
      <c r="EG1415" s="51">
        <f t="shared" si="710"/>
        <v>0.14644351464435149</v>
      </c>
      <c r="EH1415" s="75">
        <f t="shared" si="711"/>
        <v>0.44</v>
      </c>
      <c r="EI1415" s="51">
        <f t="shared" si="712"/>
        <v>6.2761506276150625E-2</v>
      </c>
      <c r="EJ1415" s="75">
        <f t="shared" si="713"/>
        <v>1.6500000000000001</v>
      </c>
      <c r="EK1415" s="51">
        <f t="shared" si="714"/>
        <v>0.12552301255230128</v>
      </c>
      <c r="EL1415" s="75">
        <f t="shared" si="715"/>
        <v>5.0500000000000007</v>
      </c>
      <c r="EM1415" s="51">
        <f t="shared" si="716"/>
        <v>0.20920502092050217</v>
      </c>
      <c r="EN1415" s="75">
        <f t="shared" si="717"/>
        <v>3.3000000000000003</v>
      </c>
      <c r="EO1415" s="51">
        <f t="shared" si="718"/>
        <v>8.3682008368200847E-2</v>
      </c>
      <c r="EP1415" s="75">
        <f t="shared" si="719"/>
        <v>9.0000000000000011E-2</v>
      </c>
      <c r="EQ1415" s="51">
        <f t="shared" si="720"/>
        <v>0.14644351464435149</v>
      </c>
      <c r="ER1415" s="51">
        <f t="shared" si="721"/>
        <v>100</v>
      </c>
      <c r="ES1415" s="51">
        <f t="shared" si="722"/>
        <v>0</v>
      </c>
    </row>
    <row r="1416" spans="1:149" x14ac:dyDescent="0.45">
      <c r="A1416" s="78" t="s">
        <v>1478</v>
      </c>
      <c r="B1416" s="174" t="s">
        <v>3418</v>
      </c>
      <c r="C1416" s="51" t="s">
        <v>3444</v>
      </c>
      <c r="D1416" s="51" t="s">
        <v>3740</v>
      </c>
      <c r="E1416" s="78" t="s">
        <v>1127</v>
      </c>
      <c r="F1416" s="78" t="s">
        <v>2248</v>
      </c>
      <c r="G1416" s="72" t="s">
        <v>3377</v>
      </c>
      <c r="H1416" s="78" t="s">
        <v>1101</v>
      </c>
      <c r="I1416" s="78">
        <v>21</v>
      </c>
      <c r="J1416" s="300">
        <v>100</v>
      </c>
      <c r="K1416" s="78"/>
      <c r="L1416" s="300">
        <v>865</v>
      </c>
      <c r="M1416" s="72"/>
      <c r="O1416" s="78" t="s">
        <v>1128</v>
      </c>
      <c r="P1416" s="72" t="s">
        <v>1404</v>
      </c>
      <c r="AA1416" s="195"/>
      <c r="AB1416" s="195"/>
      <c r="AC1416" s="195"/>
      <c r="AD1416" s="72"/>
      <c r="AE1416" s="316">
        <v>1</v>
      </c>
      <c r="AF1416" s="195"/>
      <c r="AG1416" s="195">
        <v>0</v>
      </c>
      <c r="AH1416" s="72"/>
      <c r="AR1416" s="53">
        <v>0.87909999999999999</v>
      </c>
      <c r="AT1416" s="77"/>
      <c r="AU1416" s="276">
        <v>1000</v>
      </c>
      <c r="AV1416" s="276"/>
      <c r="AW1416" s="276">
        <v>879.1</v>
      </c>
      <c r="AX1416" s="95"/>
      <c r="AY1416" s="276"/>
      <c r="AZ1416" s="95"/>
      <c r="BB1416" s="80" t="s">
        <v>722</v>
      </c>
      <c r="BC1416" s="270" t="s">
        <v>1126</v>
      </c>
      <c r="BD1416" s="72">
        <v>68.161199999999994</v>
      </c>
      <c r="BE1416" s="72">
        <v>0.7</v>
      </c>
      <c r="BF1416" s="72">
        <v>0.34127999999999997</v>
      </c>
      <c r="BG1416" s="72">
        <v>0.03</v>
      </c>
      <c r="BH1416" s="72">
        <v>14.22</v>
      </c>
      <c r="BI1416" s="72">
        <v>0.4</v>
      </c>
      <c r="BJ1416" s="72"/>
      <c r="BK1416" s="72"/>
      <c r="BL1416" s="72"/>
      <c r="BM1416" s="72"/>
      <c r="BN1416" s="72">
        <v>2.1804000000000001</v>
      </c>
      <c r="BO1416" s="72">
        <v>0.12</v>
      </c>
      <c r="BP1416" s="72">
        <v>7.5840000000000005E-2</v>
      </c>
      <c r="BQ1416" s="72">
        <v>0.04</v>
      </c>
      <c r="BR1416" s="72">
        <v>0.32232</v>
      </c>
      <c r="BS1416" s="72">
        <v>0.03</v>
      </c>
      <c r="BT1416" s="72"/>
      <c r="BU1416" s="72"/>
      <c r="BV1416" s="72"/>
      <c r="BW1416" s="72"/>
      <c r="BX1416" s="72">
        <v>1.4314800000000001</v>
      </c>
      <c r="BY1416" s="72">
        <v>0.16</v>
      </c>
      <c r="BZ1416" s="72">
        <v>4.7968799999999998</v>
      </c>
      <c r="CA1416" s="72">
        <v>0.15</v>
      </c>
      <c r="CB1416" s="72">
        <v>3.20424</v>
      </c>
      <c r="CC1416" s="72">
        <v>0.12</v>
      </c>
      <c r="CD1416" s="72">
        <v>0.10428</v>
      </c>
      <c r="CE1416" s="72">
        <v>0.03</v>
      </c>
      <c r="CF1416" s="72"/>
      <c r="CG1416" s="72"/>
      <c r="CH1416" s="72"/>
      <c r="CI1416" s="72"/>
      <c r="CJ1416" s="72"/>
      <c r="CK1416" s="72"/>
      <c r="CL1416" s="72"/>
      <c r="CM1416" s="72"/>
      <c r="CN1416" s="72"/>
      <c r="CO1416" s="72"/>
      <c r="CP1416" s="72"/>
      <c r="CQ1416" s="72"/>
      <c r="CR1416" s="72"/>
      <c r="CS1416" s="72"/>
      <c r="CT1416" s="72"/>
      <c r="CU1416" s="72"/>
      <c r="CV1416" s="72"/>
      <c r="CW1416" s="72"/>
      <c r="CX1416" s="72"/>
      <c r="CY1416" s="72"/>
      <c r="CZ1416" s="72"/>
      <c r="DA1416" s="72"/>
      <c r="DB1416" s="72"/>
      <c r="DC1416" s="72"/>
      <c r="DD1416" s="72"/>
      <c r="DE1416" s="72"/>
      <c r="DF1416" s="72"/>
      <c r="DG1416" s="72"/>
      <c r="DH1416" s="78">
        <v>94.8</v>
      </c>
      <c r="DJ1416" s="77">
        <f t="shared" si="700"/>
        <v>5.2000000000000028</v>
      </c>
      <c r="DK1416" s="72"/>
      <c r="DO1416" s="358">
        <v>5.2</v>
      </c>
      <c r="DP1416" s="72"/>
      <c r="DQ1416" s="374"/>
      <c r="DR1416" s="72"/>
      <c r="DU1416" s="52"/>
      <c r="DX1416" s="75">
        <f t="shared" si="701"/>
        <v>71.899999999999991</v>
      </c>
      <c r="DY1416" s="51">
        <f t="shared" si="702"/>
        <v>0.73839662447257381</v>
      </c>
      <c r="DZ1416" s="75">
        <f t="shared" si="703"/>
        <v>0.36</v>
      </c>
      <c r="EA1416" s="51">
        <f t="shared" si="704"/>
        <v>3.1645569620253167E-2</v>
      </c>
      <c r="EB1416" s="75">
        <f t="shared" si="705"/>
        <v>15.000000000000002</v>
      </c>
      <c r="EC1416" s="51">
        <f t="shared" si="706"/>
        <v>0.4219409282700422</v>
      </c>
      <c r="ED1416" s="75">
        <f t="shared" si="707"/>
        <v>2.3000000000000003</v>
      </c>
      <c r="EE1416" s="51">
        <f t="shared" si="708"/>
        <v>0.12658227848101267</v>
      </c>
      <c r="EF1416" s="75">
        <f t="shared" si="709"/>
        <v>0.08</v>
      </c>
      <c r="EG1416" s="51">
        <f t="shared" si="710"/>
        <v>4.2194092827004218E-2</v>
      </c>
      <c r="EH1416" s="75">
        <f t="shared" si="711"/>
        <v>0.34</v>
      </c>
      <c r="EI1416" s="51">
        <f t="shared" si="712"/>
        <v>3.1645569620253167E-2</v>
      </c>
      <c r="EJ1416" s="75">
        <f t="shared" si="713"/>
        <v>1.51</v>
      </c>
      <c r="EK1416" s="51">
        <f t="shared" si="714"/>
        <v>0.16877637130801687</v>
      </c>
      <c r="EL1416" s="75">
        <f t="shared" si="715"/>
        <v>5.0599999999999996</v>
      </c>
      <c r="EM1416" s="51">
        <f t="shared" si="716"/>
        <v>0.15822784810126581</v>
      </c>
      <c r="EN1416" s="75">
        <f t="shared" si="717"/>
        <v>3.3800000000000003</v>
      </c>
      <c r="EO1416" s="51">
        <f t="shared" si="718"/>
        <v>0.12658227848101267</v>
      </c>
      <c r="EP1416" s="75">
        <f t="shared" si="719"/>
        <v>0.11</v>
      </c>
      <c r="EQ1416" s="51">
        <f t="shared" si="720"/>
        <v>3.1645569620253167E-2</v>
      </c>
      <c r="ER1416" s="51">
        <f t="shared" si="721"/>
        <v>100</v>
      </c>
      <c r="ES1416" s="51">
        <f t="shared" si="722"/>
        <v>0</v>
      </c>
    </row>
    <row r="1417" spans="1:149" x14ac:dyDescent="0.45">
      <c r="A1417" s="78" t="s">
        <v>1478</v>
      </c>
      <c r="B1417" s="174" t="s">
        <v>3418</v>
      </c>
      <c r="C1417" s="51" t="s">
        <v>3444</v>
      </c>
      <c r="D1417" s="51" t="s">
        <v>3741</v>
      </c>
      <c r="E1417" s="78" t="s">
        <v>1127</v>
      </c>
      <c r="F1417" s="78" t="s">
        <v>2249</v>
      </c>
      <c r="G1417" s="72" t="s">
        <v>3377</v>
      </c>
      <c r="H1417" s="78" t="s">
        <v>1101</v>
      </c>
      <c r="I1417" s="78">
        <v>22</v>
      </c>
      <c r="J1417" s="300">
        <v>100</v>
      </c>
      <c r="K1417" s="78"/>
      <c r="L1417" s="300">
        <v>1050</v>
      </c>
      <c r="M1417" s="72"/>
      <c r="O1417" s="78" t="s">
        <v>1128</v>
      </c>
      <c r="P1417" s="72" t="s">
        <v>1386</v>
      </c>
      <c r="AA1417" s="195"/>
      <c r="AB1417" s="195"/>
      <c r="AC1417" s="195"/>
      <c r="AD1417" s="72"/>
      <c r="AE1417" s="316">
        <v>1</v>
      </c>
      <c r="AF1417" s="195"/>
      <c r="AG1417" s="195">
        <v>0</v>
      </c>
      <c r="AH1417" s="72"/>
      <c r="AR1417" s="53">
        <v>0.95579999999999998</v>
      </c>
      <c r="AT1417" s="77"/>
      <c r="AU1417" s="276">
        <v>1000</v>
      </c>
      <c r="AV1417" s="276"/>
      <c r="AW1417" s="276">
        <v>955.8</v>
      </c>
      <c r="AX1417" s="95"/>
      <c r="AY1417" s="276"/>
      <c r="AZ1417" s="95"/>
      <c r="BB1417" s="80" t="s">
        <v>722</v>
      </c>
      <c r="BC1417" s="270" t="s">
        <v>1126</v>
      </c>
      <c r="BD1417" s="72">
        <v>54.950699999999998</v>
      </c>
      <c r="BE1417" s="72">
        <v>0.3</v>
      </c>
      <c r="BF1417" s="72">
        <v>0.92064000000000001</v>
      </c>
      <c r="BG1417" s="72"/>
      <c r="BH1417" s="72">
        <v>17.453800000000001</v>
      </c>
      <c r="BI1417" s="72">
        <v>0.4</v>
      </c>
      <c r="BJ1417" s="72"/>
      <c r="BK1417" s="72"/>
      <c r="BL1417" s="72"/>
      <c r="BM1417" s="72"/>
      <c r="BN1417" s="72">
        <v>6.0896499999999998</v>
      </c>
      <c r="BO1417" s="72">
        <v>0.16</v>
      </c>
      <c r="BP1417" s="72">
        <v>9.5899999999999999E-2</v>
      </c>
      <c r="BQ1417" s="72">
        <v>0.02</v>
      </c>
      <c r="BR1417" s="72">
        <v>3.8935399999999998</v>
      </c>
      <c r="BS1417" s="72">
        <v>0.13</v>
      </c>
      <c r="BT1417" s="72"/>
      <c r="BU1417" s="72"/>
      <c r="BV1417" s="72"/>
      <c r="BW1417" s="72"/>
      <c r="BX1417" s="72">
        <v>7.4802</v>
      </c>
      <c r="BY1417" s="72">
        <v>0.13</v>
      </c>
      <c r="BZ1417" s="72">
        <v>3.86477</v>
      </c>
      <c r="CA1417" s="72">
        <v>0.13</v>
      </c>
      <c r="CB1417" s="72">
        <v>1.1412100000000001</v>
      </c>
      <c r="CC1417" s="72">
        <v>0.05</v>
      </c>
      <c r="CD1417" s="72"/>
      <c r="CE1417" s="72"/>
      <c r="CF1417" s="72"/>
      <c r="CG1417" s="72"/>
      <c r="CH1417" s="72"/>
      <c r="CI1417" s="72"/>
      <c r="CJ1417" s="72"/>
      <c r="CK1417" s="72"/>
      <c r="CL1417" s="72"/>
      <c r="CM1417" s="72"/>
      <c r="CN1417" s="72"/>
      <c r="CO1417" s="72"/>
      <c r="CP1417" s="72"/>
      <c r="CQ1417" s="72"/>
      <c r="CR1417" s="72"/>
      <c r="CS1417" s="72"/>
      <c r="CT1417" s="72"/>
      <c r="CU1417" s="72"/>
      <c r="CV1417" s="72"/>
      <c r="CW1417" s="72"/>
      <c r="CX1417" s="72"/>
      <c r="CY1417" s="72"/>
      <c r="CZ1417" s="72"/>
      <c r="DA1417" s="72"/>
      <c r="DB1417" s="72"/>
      <c r="DC1417" s="72"/>
      <c r="DD1417" s="72"/>
      <c r="DE1417" s="72"/>
      <c r="DF1417" s="72"/>
      <c r="DG1417" s="72"/>
      <c r="DH1417" s="78">
        <v>95.9</v>
      </c>
      <c r="DJ1417" s="77">
        <f t="shared" si="700"/>
        <v>4.0999999999999943</v>
      </c>
      <c r="DK1417" s="72"/>
      <c r="DO1417" s="358">
        <v>4.0999999999999996</v>
      </c>
      <c r="DP1417" s="72"/>
      <c r="DQ1417" s="374"/>
      <c r="DR1417" s="72"/>
      <c r="DU1417" s="52"/>
      <c r="DX1417" s="75">
        <f t="shared" si="701"/>
        <v>57.3</v>
      </c>
      <c r="DY1417" s="51">
        <f t="shared" si="702"/>
        <v>0.3128258602711157</v>
      </c>
      <c r="DZ1417" s="75">
        <f t="shared" si="703"/>
        <v>0.96</v>
      </c>
      <c r="EA1417" s="51">
        <f t="shared" si="704"/>
        <v>0</v>
      </c>
      <c r="EB1417" s="75">
        <f t="shared" si="705"/>
        <v>18.2</v>
      </c>
      <c r="EC1417" s="51">
        <f t="shared" si="706"/>
        <v>0.41710114702815432</v>
      </c>
      <c r="ED1417" s="75">
        <f t="shared" si="707"/>
        <v>6.35</v>
      </c>
      <c r="EE1417" s="51">
        <f t="shared" si="708"/>
        <v>0.16684045881126172</v>
      </c>
      <c r="EF1417" s="75">
        <f t="shared" si="709"/>
        <v>0.1</v>
      </c>
      <c r="EG1417" s="51">
        <f t="shared" si="710"/>
        <v>2.0855057351407719E-2</v>
      </c>
      <c r="EH1417" s="75">
        <f t="shared" si="711"/>
        <v>4.0599999999999996</v>
      </c>
      <c r="EI1417" s="51">
        <f t="shared" si="712"/>
        <v>0.13555787278415013</v>
      </c>
      <c r="EJ1417" s="75">
        <f t="shared" si="713"/>
        <v>7.8</v>
      </c>
      <c r="EK1417" s="51">
        <f t="shared" si="714"/>
        <v>0.13555787278415016</v>
      </c>
      <c r="EL1417" s="75">
        <f t="shared" si="715"/>
        <v>4.0299999999999994</v>
      </c>
      <c r="EM1417" s="51">
        <f t="shared" si="716"/>
        <v>0.13555787278415013</v>
      </c>
      <c r="EN1417" s="75">
        <f t="shared" si="717"/>
        <v>1.19</v>
      </c>
      <c r="EO1417" s="51">
        <f t="shared" si="718"/>
        <v>5.213764337851929E-2</v>
      </c>
      <c r="EP1417" s="75">
        <f t="shared" si="719"/>
        <v>0</v>
      </c>
      <c r="EQ1417" s="51" t="e">
        <f t="shared" si="720"/>
        <v>#DIV/0!</v>
      </c>
      <c r="ER1417" s="51">
        <f t="shared" si="721"/>
        <v>100</v>
      </c>
      <c r="ES1417" s="51">
        <f t="shared" si="722"/>
        <v>0</v>
      </c>
    </row>
    <row r="1418" spans="1:149" x14ac:dyDescent="0.45">
      <c r="A1418" s="78" t="s">
        <v>1478</v>
      </c>
      <c r="B1418" s="174" t="s">
        <v>3418</v>
      </c>
      <c r="C1418" s="51" t="s">
        <v>3444</v>
      </c>
      <c r="D1418" s="51" t="s">
        <v>3741</v>
      </c>
      <c r="E1418" s="78" t="s">
        <v>1127</v>
      </c>
      <c r="F1418" s="78" t="s">
        <v>2250</v>
      </c>
      <c r="G1418" s="72" t="s">
        <v>3377</v>
      </c>
      <c r="H1418" s="78" t="s">
        <v>1101</v>
      </c>
      <c r="I1418" s="78">
        <v>21</v>
      </c>
      <c r="J1418" s="300">
        <v>100</v>
      </c>
      <c r="K1418" s="78"/>
      <c r="L1418" s="300">
        <v>1030</v>
      </c>
      <c r="M1418" s="72"/>
      <c r="O1418" s="78" t="s">
        <v>1128</v>
      </c>
      <c r="P1418" s="72" t="s">
        <v>3275</v>
      </c>
      <c r="AA1418" s="195"/>
      <c r="AB1418" s="195"/>
      <c r="AC1418" s="195"/>
      <c r="AD1418" s="72"/>
      <c r="AE1418" s="316">
        <v>1</v>
      </c>
      <c r="AF1418" s="195"/>
      <c r="AG1418" s="195">
        <v>0</v>
      </c>
      <c r="AH1418" s="72"/>
      <c r="AR1418" s="53">
        <v>0.94969999999999999</v>
      </c>
      <c r="AT1418" s="77"/>
      <c r="AU1418" s="276">
        <v>1000</v>
      </c>
      <c r="AV1418" s="276"/>
      <c r="AW1418" s="276">
        <v>949.7</v>
      </c>
      <c r="AX1418" s="95"/>
      <c r="AY1418" s="276"/>
      <c r="AZ1418" s="95"/>
      <c r="BB1418" s="80" t="s">
        <v>722</v>
      </c>
      <c r="BC1418" s="270" t="s">
        <v>1126</v>
      </c>
      <c r="BD1418" s="72">
        <v>54.7883</v>
      </c>
      <c r="BE1418" s="72">
        <v>0.7</v>
      </c>
      <c r="BF1418" s="72">
        <v>0.97128999999999999</v>
      </c>
      <c r="BG1418" s="72"/>
      <c r="BH1418" s="72">
        <v>17.068300000000001</v>
      </c>
      <c r="BI1418" s="72">
        <v>0.2</v>
      </c>
      <c r="BJ1418" s="72"/>
      <c r="BK1418" s="72"/>
      <c r="BL1418" s="72"/>
      <c r="BM1418" s="72"/>
      <c r="BN1418" s="72">
        <v>5.7900200000000002</v>
      </c>
      <c r="BO1418" s="72">
        <v>0.19</v>
      </c>
      <c r="BP1418" s="72">
        <v>6.6009999999999999E-2</v>
      </c>
      <c r="BQ1418" s="72">
        <v>0.03</v>
      </c>
      <c r="BR1418" s="72">
        <v>3.2533500000000002</v>
      </c>
      <c r="BS1418" s="72">
        <v>0.38</v>
      </c>
      <c r="BT1418" s="72"/>
      <c r="BU1418" s="72"/>
      <c r="BV1418" s="72"/>
      <c r="BW1418" s="72"/>
      <c r="BX1418" s="72">
        <v>6.7990300000000001</v>
      </c>
      <c r="BY1418" s="72">
        <v>0.42</v>
      </c>
      <c r="BZ1418" s="72">
        <v>4.0831900000000001</v>
      </c>
      <c r="CA1418" s="72">
        <v>0.27</v>
      </c>
      <c r="CB1418" s="72">
        <v>1.27305</v>
      </c>
      <c r="CC1418" s="72">
        <v>0.06</v>
      </c>
      <c r="CD1418" s="72">
        <v>0.22631999999999999</v>
      </c>
      <c r="CE1418" s="72">
        <v>0.03</v>
      </c>
      <c r="CF1418" s="72"/>
      <c r="CG1418" s="72"/>
      <c r="CH1418" s="72"/>
      <c r="CI1418" s="72"/>
      <c r="CJ1418" s="72"/>
      <c r="CK1418" s="72"/>
      <c r="CL1418" s="72"/>
      <c r="CM1418" s="72"/>
      <c r="CN1418" s="72"/>
      <c r="CO1418" s="72"/>
      <c r="CP1418" s="72"/>
      <c r="CQ1418" s="72"/>
      <c r="CR1418" s="72"/>
      <c r="CS1418" s="72"/>
      <c r="CT1418" s="72"/>
      <c r="CU1418" s="72"/>
      <c r="CV1418" s="72"/>
      <c r="CW1418" s="72"/>
      <c r="CX1418" s="72"/>
      <c r="CY1418" s="72"/>
      <c r="CZ1418" s="72"/>
      <c r="DA1418" s="72"/>
      <c r="DB1418" s="72"/>
      <c r="DC1418" s="72"/>
      <c r="DD1418" s="72"/>
      <c r="DE1418" s="72"/>
      <c r="DF1418" s="72"/>
      <c r="DG1418" s="72"/>
      <c r="DH1418" s="78">
        <v>94.3</v>
      </c>
      <c r="DJ1418" s="77">
        <f t="shared" si="700"/>
        <v>5.7000000000000028</v>
      </c>
      <c r="DK1418" s="72"/>
      <c r="DO1418" s="358">
        <v>5.7</v>
      </c>
      <c r="DP1418" s="72"/>
      <c r="DQ1418" s="374"/>
      <c r="DR1418" s="72"/>
      <c r="DU1418" s="52"/>
      <c r="DX1418" s="75">
        <f t="shared" si="701"/>
        <v>58.099999999999994</v>
      </c>
      <c r="DY1418" s="51">
        <f t="shared" si="702"/>
        <v>0.7423117709437963</v>
      </c>
      <c r="DZ1418" s="75">
        <f t="shared" si="703"/>
        <v>1.03</v>
      </c>
      <c r="EA1418" s="51">
        <f t="shared" si="704"/>
        <v>0</v>
      </c>
      <c r="EB1418" s="75">
        <f t="shared" si="705"/>
        <v>18.100000000000001</v>
      </c>
      <c r="EC1418" s="51">
        <f t="shared" si="706"/>
        <v>0.21208907741251329</v>
      </c>
      <c r="ED1418" s="75">
        <f t="shared" si="707"/>
        <v>6.1400000000000006</v>
      </c>
      <c r="EE1418" s="51">
        <f t="shared" si="708"/>
        <v>0.20148462354188759</v>
      </c>
      <c r="EF1418" s="75">
        <f t="shared" si="709"/>
        <v>6.9999999999999993E-2</v>
      </c>
      <c r="EG1418" s="51">
        <f t="shared" si="710"/>
        <v>3.1813361611876985E-2</v>
      </c>
      <c r="EH1418" s="75">
        <f t="shared" si="711"/>
        <v>3.45</v>
      </c>
      <c r="EI1418" s="51">
        <f t="shared" si="712"/>
        <v>0.40296924708377518</v>
      </c>
      <c r="EJ1418" s="75">
        <f t="shared" si="713"/>
        <v>7.21</v>
      </c>
      <c r="EK1418" s="51">
        <f t="shared" si="714"/>
        <v>0.44538706256627786</v>
      </c>
      <c r="EL1418" s="75">
        <f t="shared" si="715"/>
        <v>4.33</v>
      </c>
      <c r="EM1418" s="51">
        <f t="shared" si="716"/>
        <v>0.28632025450689291</v>
      </c>
      <c r="EN1418" s="75">
        <f t="shared" si="717"/>
        <v>1.35</v>
      </c>
      <c r="EO1418" s="51">
        <f t="shared" si="718"/>
        <v>6.3626723223753984E-2</v>
      </c>
      <c r="EP1418" s="75">
        <f t="shared" si="719"/>
        <v>0.24</v>
      </c>
      <c r="EQ1418" s="51">
        <f t="shared" si="720"/>
        <v>3.1813361611876985E-2</v>
      </c>
      <c r="ER1418" s="51">
        <f t="shared" si="721"/>
        <v>100</v>
      </c>
      <c r="ES1418" s="51">
        <f t="shared" si="722"/>
        <v>0</v>
      </c>
    </row>
    <row r="1419" spans="1:149" s="43" customFormat="1" ht="14.65" thickBot="1" x14ac:dyDescent="0.5">
      <c r="A1419" s="89" t="s">
        <v>1478</v>
      </c>
      <c r="B1419" s="86" t="s">
        <v>3418</v>
      </c>
      <c r="C1419" s="43" t="s">
        <v>3444</v>
      </c>
      <c r="D1419" s="43" t="s">
        <v>3741</v>
      </c>
      <c r="E1419" s="89" t="s">
        <v>1127</v>
      </c>
      <c r="F1419" s="89" t="s">
        <v>2251</v>
      </c>
      <c r="G1419" s="90" t="s">
        <v>3377</v>
      </c>
      <c r="H1419" s="89" t="s">
        <v>1101</v>
      </c>
      <c r="I1419" s="89">
        <v>24</v>
      </c>
      <c r="J1419" s="301">
        <v>100</v>
      </c>
      <c r="K1419" s="89"/>
      <c r="L1419" s="301">
        <v>1015</v>
      </c>
      <c r="M1419" s="90"/>
      <c r="O1419" s="89" t="s">
        <v>1128</v>
      </c>
      <c r="P1419" s="90" t="s">
        <v>3274</v>
      </c>
      <c r="Q1419" s="123"/>
      <c r="R1419" s="123"/>
      <c r="S1419" s="134"/>
      <c r="AA1419" s="196"/>
      <c r="AB1419" s="196"/>
      <c r="AC1419" s="196"/>
      <c r="AD1419" s="90"/>
      <c r="AE1419" s="317">
        <v>1</v>
      </c>
      <c r="AF1419" s="196"/>
      <c r="AG1419" s="196">
        <v>0</v>
      </c>
      <c r="AH1419" s="90"/>
      <c r="AQ1419" s="86"/>
      <c r="AR1419" s="58">
        <v>0.94479999999999997</v>
      </c>
      <c r="AS1419" s="58"/>
      <c r="AT1419" s="91"/>
      <c r="AU1419" s="277">
        <v>1000</v>
      </c>
      <c r="AV1419" s="277"/>
      <c r="AW1419" s="277">
        <v>944.8</v>
      </c>
      <c r="AX1419" s="259"/>
      <c r="AY1419" s="277"/>
      <c r="AZ1419" s="259"/>
      <c r="BA1419" s="86"/>
      <c r="BB1419" s="85" t="s">
        <v>722</v>
      </c>
      <c r="BC1419" s="271" t="s">
        <v>1126</v>
      </c>
      <c r="BD1419" s="90">
        <v>56.190600000000003</v>
      </c>
      <c r="BE1419" s="90">
        <v>0.3</v>
      </c>
      <c r="BF1419" s="90">
        <v>0.97307999999999995</v>
      </c>
      <c r="BG1419" s="90">
        <v>0.01</v>
      </c>
      <c r="BH1419" s="90">
        <v>16.981200000000001</v>
      </c>
      <c r="BI1419" s="90">
        <v>0.3</v>
      </c>
      <c r="BJ1419" s="90"/>
      <c r="BK1419" s="90"/>
      <c r="BL1419" s="90"/>
      <c r="BM1419" s="90"/>
      <c r="BN1419" s="90">
        <v>5.7144599999999999</v>
      </c>
      <c r="BO1419" s="90">
        <v>0.14000000000000001</v>
      </c>
      <c r="BP1419" s="90">
        <v>0.13356000000000001</v>
      </c>
      <c r="BQ1419" s="90">
        <v>0.06</v>
      </c>
      <c r="BR1419" s="90">
        <v>3.2340599999999999</v>
      </c>
      <c r="BS1419" s="90">
        <v>0.09</v>
      </c>
      <c r="BT1419" s="90"/>
      <c r="BU1419" s="90"/>
      <c r="BV1419" s="90"/>
      <c r="BW1419" s="90"/>
      <c r="BX1419" s="90">
        <v>6.4394999999999998</v>
      </c>
      <c r="BY1419" s="90">
        <v>0.16</v>
      </c>
      <c r="BZ1419" s="90">
        <v>4.0831200000000001</v>
      </c>
      <c r="CA1419" s="90">
        <v>0.18</v>
      </c>
      <c r="CB1419" s="90">
        <v>1.3546800000000001</v>
      </c>
      <c r="CC1419" s="90">
        <v>0.04</v>
      </c>
      <c r="CD1419" s="90">
        <v>0.22896</v>
      </c>
      <c r="CE1419" s="90">
        <v>0.03</v>
      </c>
      <c r="CF1419" s="90"/>
      <c r="CG1419" s="90"/>
      <c r="CH1419" s="90"/>
      <c r="CI1419" s="90"/>
      <c r="CJ1419" s="90"/>
      <c r="CK1419" s="90"/>
      <c r="CL1419" s="90"/>
      <c r="CM1419" s="90"/>
      <c r="CN1419" s="90"/>
      <c r="CO1419" s="90"/>
      <c r="CP1419" s="90"/>
      <c r="CQ1419" s="90"/>
      <c r="CR1419" s="90"/>
      <c r="CS1419" s="90"/>
      <c r="CT1419" s="90"/>
      <c r="CU1419" s="90"/>
      <c r="CV1419" s="90"/>
      <c r="CW1419" s="90"/>
      <c r="CX1419" s="90"/>
      <c r="CY1419" s="90"/>
      <c r="CZ1419" s="90"/>
      <c r="DA1419" s="90"/>
      <c r="DB1419" s="90"/>
      <c r="DC1419" s="90"/>
      <c r="DD1419" s="90"/>
      <c r="DE1419" s="90"/>
      <c r="DF1419" s="90"/>
      <c r="DG1419" s="90"/>
      <c r="DH1419" s="89">
        <v>95.4</v>
      </c>
      <c r="DJ1419" s="91">
        <f t="shared" si="700"/>
        <v>4.5999999999999943</v>
      </c>
      <c r="DK1419" s="90"/>
      <c r="DO1419" s="359">
        <v>4.5999999999999996</v>
      </c>
      <c r="DP1419" s="90"/>
      <c r="DQ1419" s="375"/>
      <c r="DR1419" s="90"/>
      <c r="DS1419" s="308"/>
      <c r="DU1419" s="59"/>
      <c r="DW1419" s="86"/>
      <c r="DX1419" s="298">
        <f t="shared" si="701"/>
        <v>58.9</v>
      </c>
      <c r="DY1419" s="43">
        <f t="shared" si="702"/>
        <v>0.31446540880503138</v>
      </c>
      <c r="DZ1419" s="298">
        <f t="shared" si="703"/>
        <v>1.0199999999999998</v>
      </c>
      <c r="EA1419" s="43">
        <f t="shared" si="704"/>
        <v>1.0482180293501047E-2</v>
      </c>
      <c r="EB1419" s="298">
        <f t="shared" si="705"/>
        <v>17.8</v>
      </c>
      <c r="EC1419" s="43">
        <f t="shared" si="706"/>
        <v>0.31446540880503143</v>
      </c>
      <c r="ED1419" s="298">
        <f t="shared" si="707"/>
        <v>5.9899999999999993</v>
      </c>
      <c r="EE1419" s="43">
        <f t="shared" si="708"/>
        <v>0.14675052410901468</v>
      </c>
      <c r="EF1419" s="298">
        <f t="shared" si="709"/>
        <v>0.13999999999999999</v>
      </c>
      <c r="EG1419" s="43">
        <f t="shared" si="710"/>
        <v>6.2893081761006275E-2</v>
      </c>
      <c r="EH1419" s="298">
        <f t="shared" si="711"/>
        <v>3.39</v>
      </c>
      <c r="EI1419" s="43">
        <f t="shared" si="712"/>
        <v>9.4339622641509441E-2</v>
      </c>
      <c r="EJ1419" s="298">
        <f t="shared" si="713"/>
        <v>6.7499999999999991</v>
      </c>
      <c r="EK1419" s="43">
        <f t="shared" si="714"/>
        <v>0.16771488469601675</v>
      </c>
      <c r="EL1419" s="298">
        <f t="shared" si="715"/>
        <v>4.2799999999999994</v>
      </c>
      <c r="EM1419" s="43">
        <f t="shared" si="716"/>
        <v>0.18867924528301883</v>
      </c>
      <c r="EN1419" s="298">
        <f t="shared" si="717"/>
        <v>1.4200000000000002</v>
      </c>
      <c r="EO1419" s="43">
        <f t="shared" si="718"/>
        <v>4.1928721174004195E-2</v>
      </c>
      <c r="EP1419" s="298">
        <f t="shared" si="719"/>
        <v>0.24</v>
      </c>
      <c r="EQ1419" s="43">
        <f t="shared" si="720"/>
        <v>3.1446540880503145E-2</v>
      </c>
      <c r="ER1419" s="43">
        <f t="shared" si="721"/>
        <v>100</v>
      </c>
      <c r="ES1419" s="43">
        <f t="shared" si="722"/>
        <v>0</v>
      </c>
    </row>
    <row r="1420" spans="1:149" x14ac:dyDescent="0.45">
      <c r="A1420" s="78" t="s">
        <v>1479</v>
      </c>
      <c r="B1420" s="178" t="s">
        <v>3581</v>
      </c>
      <c r="C1420" s="51" t="s">
        <v>3441</v>
      </c>
      <c r="D1420" s="51" t="s">
        <v>3742</v>
      </c>
      <c r="E1420" s="78" t="s">
        <v>1127</v>
      </c>
      <c r="F1420" s="78" t="s">
        <v>2252</v>
      </c>
      <c r="G1420" s="72" t="s">
        <v>3377</v>
      </c>
      <c r="H1420" s="78" t="s">
        <v>1372</v>
      </c>
      <c r="I1420" s="78">
        <v>2.1</v>
      </c>
      <c r="J1420" s="300">
        <v>10</v>
      </c>
      <c r="K1420" s="78">
        <v>0.5</v>
      </c>
      <c r="L1420" s="300">
        <v>1230</v>
      </c>
      <c r="M1420" s="72">
        <v>5</v>
      </c>
      <c r="O1420" s="78" t="s">
        <v>1128</v>
      </c>
      <c r="P1420" s="72" t="s">
        <v>1374</v>
      </c>
      <c r="AA1420" s="195"/>
      <c r="AB1420" s="195"/>
      <c r="AC1420" s="195"/>
      <c r="AD1420" s="72"/>
      <c r="AE1420" s="316">
        <v>1</v>
      </c>
      <c r="AF1420" s="195"/>
      <c r="AG1420" s="195">
        <v>0</v>
      </c>
      <c r="AH1420" s="72"/>
      <c r="AR1420" s="53">
        <v>0.99850000000000005</v>
      </c>
      <c r="AT1420" s="77"/>
      <c r="AU1420" s="276">
        <v>100</v>
      </c>
      <c r="AV1420" s="276"/>
      <c r="AW1420" s="276">
        <v>99.850000000000009</v>
      </c>
      <c r="AX1420" s="95"/>
      <c r="AY1420" s="276"/>
      <c r="AZ1420" s="95"/>
      <c r="BB1420" s="80" t="s">
        <v>722</v>
      </c>
      <c r="BC1420" s="270" t="s">
        <v>1126</v>
      </c>
      <c r="BD1420" s="72">
        <v>46.41</v>
      </c>
      <c r="BE1420" s="72">
        <v>0.48</v>
      </c>
      <c r="BF1420" s="72">
        <v>0.56000000000000005</v>
      </c>
      <c r="BG1420" s="72">
        <v>0.06</v>
      </c>
      <c r="BH1420" s="72">
        <v>18.239999999999998</v>
      </c>
      <c r="BI1420" s="72">
        <v>0.21</v>
      </c>
      <c r="BJ1420" s="72"/>
      <c r="BK1420" s="72"/>
      <c r="BL1420" s="72">
        <v>0.03</v>
      </c>
      <c r="BM1420" s="72">
        <v>0.02</v>
      </c>
      <c r="BN1420" s="72">
        <v>8.4</v>
      </c>
      <c r="BO1420" s="72">
        <v>0.27</v>
      </c>
      <c r="BP1420" s="72">
        <v>0.14000000000000001</v>
      </c>
      <c r="BQ1420" s="72">
        <v>0.02</v>
      </c>
      <c r="BR1420" s="72">
        <v>10.43</v>
      </c>
      <c r="BS1420" s="72">
        <v>0.2</v>
      </c>
      <c r="BT1420" s="72"/>
      <c r="BU1420" s="72"/>
      <c r="BV1420" s="72"/>
      <c r="BW1420" s="72"/>
      <c r="BX1420" s="72">
        <v>11.51</v>
      </c>
      <c r="BY1420" s="72">
        <v>0.13</v>
      </c>
      <c r="BZ1420" s="72">
        <v>2.19</v>
      </c>
      <c r="CA1420" s="72">
        <v>0.11</v>
      </c>
      <c r="CB1420" s="72">
        <v>7.0000000000000007E-2</v>
      </c>
      <c r="CC1420" s="72">
        <v>0.01</v>
      </c>
      <c r="CD1420" s="72">
        <v>0.06</v>
      </c>
      <c r="CE1420" s="72">
        <v>0.02</v>
      </c>
      <c r="CF1420" s="72"/>
      <c r="CG1420" s="72"/>
      <c r="CH1420" s="72"/>
      <c r="CI1420" s="72"/>
      <c r="CJ1420" s="72"/>
      <c r="CK1420" s="72"/>
      <c r="CL1420" s="72"/>
      <c r="CM1420" s="72"/>
      <c r="CN1420" s="72"/>
      <c r="CO1420" s="72"/>
      <c r="CP1420" s="72"/>
      <c r="CQ1420" s="72"/>
      <c r="CR1420" s="72"/>
      <c r="CS1420" s="72"/>
      <c r="CT1420" s="72"/>
      <c r="CU1420" s="72"/>
      <c r="CV1420" s="72"/>
      <c r="CW1420" s="72"/>
      <c r="CX1420" s="72"/>
      <c r="CY1420" s="72"/>
      <c r="CZ1420" s="72"/>
      <c r="DA1420" s="72"/>
      <c r="DB1420" s="72"/>
      <c r="DC1420" s="72"/>
      <c r="DD1420" s="72"/>
      <c r="DE1420" s="72"/>
      <c r="DF1420" s="72"/>
      <c r="DG1420" s="72"/>
      <c r="DH1420" s="78">
        <v>98.53</v>
      </c>
      <c r="DJ1420" s="77">
        <f t="shared" si="700"/>
        <v>1.4699999999999989</v>
      </c>
      <c r="DK1420" s="72">
        <v>1</v>
      </c>
      <c r="DL1420" s="51" t="s">
        <v>3698</v>
      </c>
      <c r="DO1420" s="358">
        <v>0.48</v>
      </c>
      <c r="DP1420" s="72"/>
      <c r="DQ1420" s="374"/>
      <c r="DR1420" s="72"/>
      <c r="DU1420" s="52"/>
      <c r="DX1420" s="75">
        <f t="shared" si="701"/>
        <v>47.102405358773971</v>
      </c>
      <c r="DY1420" s="51">
        <f t="shared" si="702"/>
        <v>0.48716127067898096</v>
      </c>
      <c r="DZ1420" s="75">
        <f t="shared" si="703"/>
        <v>0.56835481579214464</v>
      </c>
      <c r="EA1420" s="51">
        <f t="shared" si="704"/>
        <v>6.0895158834872627E-2</v>
      </c>
      <c r="EB1420" s="75">
        <f t="shared" si="705"/>
        <v>18.512128285801278</v>
      </c>
      <c r="EC1420" s="51">
        <f t="shared" si="706"/>
        <v>0.2131330559220542</v>
      </c>
      <c r="ED1420" s="75">
        <f t="shared" si="707"/>
        <v>8.5253222368821682</v>
      </c>
      <c r="EE1420" s="51">
        <f t="shared" si="708"/>
        <v>0.27402821475692685</v>
      </c>
      <c r="EF1420" s="75">
        <f t="shared" si="709"/>
        <v>0.14208870394803616</v>
      </c>
      <c r="EG1420" s="51">
        <f t="shared" si="710"/>
        <v>2.0298386278290878E-2</v>
      </c>
      <c r="EH1420" s="75">
        <f t="shared" si="711"/>
        <v>10.585608444128692</v>
      </c>
      <c r="EI1420" s="51">
        <f t="shared" si="712"/>
        <v>0.20298386278290878</v>
      </c>
      <c r="EJ1420" s="75">
        <f t="shared" si="713"/>
        <v>11.681721303156399</v>
      </c>
      <c r="EK1420" s="51">
        <f t="shared" si="714"/>
        <v>0.13193951080889071</v>
      </c>
      <c r="EL1420" s="75">
        <f t="shared" si="715"/>
        <v>2.2226732974728507</v>
      </c>
      <c r="EM1420" s="51">
        <f t="shared" si="716"/>
        <v>0.11164112453059982</v>
      </c>
      <c r="EN1420" s="75">
        <f t="shared" si="717"/>
        <v>7.104435197401808E-2</v>
      </c>
      <c r="EO1420" s="51">
        <f t="shared" si="718"/>
        <v>1.0149193139145439E-2</v>
      </c>
      <c r="EP1420" s="75">
        <f t="shared" si="719"/>
        <v>6.089515883487262E-2</v>
      </c>
      <c r="EQ1420" s="51">
        <f t="shared" si="720"/>
        <v>2.0298386278290875E-2</v>
      </c>
      <c r="ER1420" s="51">
        <f t="shared" si="721"/>
        <v>100</v>
      </c>
      <c r="ES1420" s="51">
        <f t="shared" si="722"/>
        <v>0</v>
      </c>
    </row>
    <row r="1421" spans="1:149" x14ac:dyDescent="0.45">
      <c r="A1421" s="78" t="s">
        <v>1479</v>
      </c>
      <c r="B1421" s="178" t="s">
        <v>3581</v>
      </c>
      <c r="C1421" s="51" t="s">
        <v>3441</v>
      </c>
      <c r="D1421" s="51" t="s">
        <v>3742</v>
      </c>
      <c r="E1421" s="78" t="s">
        <v>1127</v>
      </c>
      <c r="F1421" s="78" t="s">
        <v>2253</v>
      </c>
      <c r="G1421" s="72" t="s">
        <v>3377</v>
      </c>
      <c r="H1421" s="78" t="s">
        <v>1372</v>
      </c>
      <c r="I1421" s="78">
        <v>1.5</v>
      </c>
      <c r="J1421" s="300">
        <v>10</v>
      </c>
      <c r="K1421" s="78">
        <v>0.5</v>
      </c>
      <c r="L1421" s="300">
        <v>1220</v>
      </c>
      <c r="M1421" s="72">
        <v>5</v>
      </c>
      <c r="O1421" s="78" t="s">
        <v>1128</v>
      </c>
      <c r="P1421" s="72" t="s">
        <v>3280</v>
      </c>
      <c r="AA1421" s="195"/>
      <c r="AB1421" s="195"/>
      <c r="AC1421" s="195"/>
      <c r="AD1421" s="72"/>
      <c r="AE1421" s="316">
        <v>1</v>
      </c>
      <c r="AF1421" s="195"/>
      <c r="AG1421" s="195">
        <v>0</v>
      </c>
      <c r="AH1421" s="72"/>
      <c r="AR1421" s="53">
        <v>0.99829999999999997</v>
      </c>
      <c r="AT1421" s="77"/>
      <c r="AU1421" s="276">
        <v>100</v>
      </c>
      <c r="AV1421" s="276"/>
      <c r="AW1421" s="276">
        <v>99.83</v>
      </c>
      <c r="AX1421" s="95"/>
      <c r="AY1421" s="276"/>
      <c r="AZ1421" s="95"/>
      <c r="BB1421" s="80" t="s">
        <v>722</v>
      </c>
      <c r="BC1421" s="270" t="s">
        <v>1126</v>
      </c>
      <c r="BD1421" s="72">
        <v>47.66</v>
      </c>
      <c r="BE1421" s="72">
        <v>0.2</v>
      </c>
      <c r="BF1421" s="72">
        <v>0.53</v>
      </c>
      <c r="BG1421" s="72">
        <v>0.06</v>
      </c>
      <c r="BH1421" s="72">
        <v>18.45</v>
      </c>
      <c r="BI1421" s="72">
        <v>0.19</v>
      </c>
      <c r="BJ1421" s="72"/>
      <c r="BK1421" s="72"/>
      <c r="BL1421" s="72">
        <v>0.01</v>
      </c>
      <c r="BM1421" s="72">
        <v>0.01</v>
      </c>
      <c r="BN1421" s="72">
        <v>8.1300000000000008</v>
      </c>
      <c r="BO1421" s="72">
        <v>0.2</v>
      </c>
      <c r="BP1421" s="72">
        <v>0.13</v>
      </c>
      <c r="BQ1421" s="72">
        <v>0.02</v>
      </c>
      <c r="BR1421" s="72">
        <v>10.130000000000001</v>
      </c>
      <c r="BS1421" s="72">
        <v>0.09</v>
      </c>
      <c r="BT1421" s="72"/>
      <c r="BU1421" s="72"/>
      <c r="BV1421" s="72"/>
      <c r="BW1421" s="72"/>
      <c r="BX1421" s="72">
        <v>11.73</v>
      </c>
      <c r="BY1421" s="72">
        <v>0.1</v>
      </c>
      <c r="BZ1421" s="72">
        <v>2.2000000000000002</v>
      </c>
      <c r="CA1421" s="72">
        <v>0.18</v>
      </c>
      <c r="CB1421" s="72">
        <v>0.08</v>
      </c>
      <c r="CC1421" s="72">
        <v>0.01</v>
      </c>
      <c r="CD1421" s="72">
        <v>0.08</v>
      </c>
      <c r="CE1421" s="72">
        <v>0.04</v>
      </c>
      <c r="CF1421" s="72"/>
      <c r="CG1421" s="72"/>
      <c r="CH1421" s="72"/>
      <c r="CI1421" s="72"/>
      <c r="CJ1421" s="72"/>
      <c r="CK1421" s="72"/>
      <c r="CL1421" s="72"/>
      <c r="CM1421" s="72"/>
      <c r="CN1421" s="72"/>
      <c r="CO1421" s="72"/>
      <c r="CP1421" s="72"/>
      <c r="CQ1421" s="72"/>
      <c r="CR1421" s="72"/>
      <c r="CS1421" s="72"/>
      <c r="CT1421" s="72"/>
      <c r="CU1421" s="72"/>
      <c r="CV1421" s="72"/>
      <c r="CW1421" s="72"/>
      <c r="CX1421" s="72"/>
      <c r="CY1421" s="72"/>
      <c r="CZ1421" s="72"/>
      <c r="DA1421" s="72"/>
      <c r="DB1421" s="72"/>
      <c r="DC1421" s="72"/>
      <c r="DD1421" s="72"/>
      <c r="DE1421" s="72"/>
      <c r="DF1421" s="72"/>
      <c r="DG1421" s="72"/>
      <c r="DH1421" s="78">
        <v>99.71</v>
      </c>
      <c r="DJ1421" s="77">
        <f t="shared" si="700"/>
        <v>0.29000000000000625</v>
      </c>
      <c r="DK1421" s="72">
        <v>0.99</v>
      </c>
      <c r="DL1421" s="51" t="s">
        <v>3698</v>
      </c>
      <c r="DO1421" s="358">
        <v>0.57999999999999996</v>
      </c>
      <c r="DP1421" s="72"/>
      <c r="DQ1421" s="374"/>
      <c r="DR1421" s="72"/>
      <c r="DU1421" s="52"/>
      <c r="DX1421" s="75">
        <f t="shared" si="701"/>
        <v>47.798615986360446</v>
      </c>
      <c r="DY1421" s="51">
        <f t="shared" si="702"/>
        <v>0.2005816868919868</v>
      </c>
      <c r="DZ1421" s="75">
        <f t="shared" si="703"/>
        <v>0.53154147026376497</v>
      </c>
      <c r="EA1421" s="51">
        <f t="shared" si="704"/>
        <v>6.0174506067596029E-2</v>
      </c>
      <c r="EB1421" s="75">
        <f t="shared" si="705"/>
        <v>18.50366061578578</v>
      </c>
      <c r="EC1421" s="51">
        <f t="shared" si="706"/>
        <v>0.19055260254738746</v>
      </c>
      <c r="ED1421" s="75">
        <f t="shared" si="707"/>
        <v>8.1536455721592631</v>
      </c>
      <c r="EE1421" s="51">
        <f t="shared" si="708"/>
        <v>0.2005816868919868</v>
      </c>
      <c r="EF1421" s="75">
        <f t="shared" si="709"/>
        <v>0.1303780964797914</v>
      </c>
      <c r="EG1421" s="51">
        <f t="shared" si="710"/>
        <v>2.0058168689198679E-2</v>
      </c>
      <c r="EH1421" s="75">
        <f t="shared" si="711"/>
        <v>10.159462441079132</v>
      </c>
      <c r="EI1421" s="51">
        <f t="shared" si="712"/>
        <v>9.0261759101394057E-2</v>
      </c>
      <c r="EJ1421" s="75">
        <f t="shared" si="713"/>
        <v>11.764115936215024</v>
      </c>
      <c r="EK1421" s="51">
        <f t="shared" si="714"/>
        <v>0.10029084344599339</v>
      </c>
      <c r="EL1421" s="75">
        <f t="shared" si="715"/>
        <v>2.2063985558118544</v>
      </c>
      <c r="EM1421" s="51">
        <f t="shared" si="716"/>
        <v>0.18052351820278806</v>
      </c>
      <c r="EN1421" s="75">
        <f t="shared" si="717"/>
        <v>8.0232674756794714E-2</v>
      </c>
      <c r="EO1421" s="51">
        <f t="shared" si="718"/>
        <v>1.0029084344599339E-2</v>
      </c>
      <c r="EP1421" s="75">
        <f t="shared" si="719"/>
        <v>8.0232674756794714E-2</v>
      </c>
      <c r="EQ1421" s="51">
        <f t="shared" si="720"/>
        <v>4.0116337378397357E-2</v>
      </c>
      <c r="ER1421" s="51">
        <f t="shared" si="721"/>
        <v>100</v>
      </c>
      <c r="ES1421" s="51">
        <f t="shared" si="722"/>
        <v>0</v>
      </c>
    </row>
    <row r="1422" spans="1:149" x14ac:dyDescent="0.45">
      <c r="A1422" s="78" t="s">
        <v>1479</v>
      </c>
      <c r="B1422" s="178" t="s">
        <v>3581</v>
      </c>
      <c r="C1422" s="51" t="s">
        <v>3441</v>
      </c>
      <c r="D1422" s="51" t="s">
        <v>3742</v>
      </c>
      <c r="E1422" s="78" t="s">
        <v>1127</v>
      </c>
      <c r="F1422" s="78" t="s">
        <v>2254</v>
      </c>
      <c r="G1422" s="72" t="s">
        <v>3377</v>
      </c>
      <c r="H1422" s="78" t="s">
        <v>1372</v>
      </c>
      <c r="I1422" s="78">
        <v>2</v>
      </c>
      <c r="J1422" s="300">
        <v>25</v>
      </c>
      <c r="K1422" s="78">
        <v>0.5</v>
      </c>
      <c r="L1422" s="300">
        <v>1213</v>
      </c>
      <c r="M1422" s="72">
        <v>5</v>
      </c>
      <c r="O1422" s="78" t="s">
        <v>1128</v>
      </c>
      <c r="P1422" s="72" t="s">
        <v>1374</v>
      </c>
      <c r="AA1422" s="195"/>
      <c r="AB1422" s="195"/>
      <c r="AC1422" s="195"/>
      <c r="AD1422" s="72"/>
      <c r="AE1422" s="316">
        <v>1</v>
      </c>
      <c r="AF1422" s="195"/>
      <c r="AG1422" s="195">
        <v>0</v>
      </c>
      <c r="AH1422" s="72"/>
      <c r="AR1422" s="53">
        <v>0.99590000000000001</v>
      </c>
      <c r="AT1422" s="77"/>
      <c r="AU1422" s="276">
        <v>250</v>
      </c>
      <c r="AV1422" s="276"/>
      <c r="AW1422" s="276">
        <v>248.97499999999999</v>
      </c>
      <c r="AX1422" s="95"/>
      <c r="AY1422" s="276"/>
      <c r="AZ1422" s="95"/>
      <c r="BB1422" s="80" t="s">
        <v>722</v>
      </c>
      <c r="BC1422" s="270" t="s">
        <v>1126</v>
      </c>
      <c r="BD1422" s="72">
        <v>46.69</v>
      </c>
      <c r="BE1422" s="72">
        <v>0.32</v>
      </c>
      <c r="BF1422" s="72">
        <v>0.51</v>
      </c>
      <c r="BG1422" s="72">
        <v>0.06</v>
      </c>
      <c r="BH1422" s="72">
        <v>18.13</v>
      </c>
      <c r="BI1422" s="72">
        <v>0.13</v>
      </c>
      <c r="BJ1422" s="72"/>
      <c r="BK1422" s="72"/>
      <c r="BL1422" s="72">
        <v>0.03</v>
      </c>
      <c r="BM1422" s="72">
        <v>0.01</v>
      </c>
      <c r="BN1422" s="72">
        <v>8.39</v>
      </c>
      <c r="BO1422" s="72">
        <v>0.23</v>
      </c>
      <c r="BP1422" s="72">
        <v>0.16</v>
      </c>
      <c r="BQ1422" s="72">
        <v>0.03</v>
      </c>
      <c r="BR1422" s="72">
        <v>10.44</v>
      </c>
      <c r="BS1422" s="72">
        <v>0.1</v>
      </c>
      <c r="BT1422" s="72"/>
      <c r="BU1422" s="72"/>
      <c r="BV1422" s="72"/>
      <c r="BW1422" s="72"/>
      <c r="BX1422" s="72">
        <v>11.41</v>
      </c>
      <c r="BY1422" s="72">
        <v>0.15</v>
      </c>
      <c r="BZ1422" s="72">
        <v>2.17</v>
      </c>
      <c r="CA1422" s="72">
        <v>0.11</v>
      </c>
      <c r="CB1422" s="72">
        <v>0.08</v>
      </c>
      <c r="CC1422" s="72">
        <v>0.01</v>
      </c>
      <c r="CD1422" s="72">
        <v>0.06</v>
      </c>
      <c r="CE1422" s="72">
        <v>0.03</v>
      </c>
      <c r="CF1422" s="72"/>
      <c r="CG1422" s="72"/>
      <c r="CH1422" s="72"/>
      <c r="CI1422" s="72"/>
      <c r="CJ1422" s="72"/>
      <c r="CK1422" s="72"/>
      <c r="CL1422" s="72"/>
      <c r="CM1422" s="72"/>
      <c r="CN1422" s="72"/>
      <c r="CO1422" s="72"/>
      <c r="CP1422" s="72"/>
      <c r="CQ1422" s="72"/>
      <c r="CR1422" s="72"/>
      <c r="CS1422" s="72"/>
      <c r="CT1422" s="72"/>
      <c r="CU1422" s="72"/>
      <c r="CV1422" s="72"/>
      <c r="CW1422" s="72"/>
      <c r="CX1422" s="72"/>
      <c r="CY1422" s="72"/>
      <c r="CZ1422" s="72"/>
      <c r="DA1422" s="72"/>
      <c r="DB1422" s="72"/>
      <c r="DC1422" s="72"/>
      <c r="DD1422" s="72"/>
      <c r="DE1422" s="72"/>
      <c r="DF1422" s="72"/>
      <c r="DG1422" s="72"/>
      <c r="DH1422" s="78">
        <v>99.52</v>
      </c>
      <c r="DJ1422" s="77">
        <f t="shared" si="700"/>
        <v>0.48000000000000398</v>
      </c>
      <c r="DK1422" s="72">
        <v>1</v>
      </c>
      <c r="DL1422" s="51" t="s">
        <v>3698</v>
      </c>
      <c r="DO1422" s="358">
        <v>1.46</v>
      </c>
      <c r="DP1422" s="72"/>
      <c r="DQ1422" s="374"/>
      <c r="DR1422" s="72"/>
      <c r="DU1422" s="52"/>
      <c r="DX1422" s="75">
        <f t="shared" si="701"/>
        <v>46.915192926045016</v>
      </c>
      <c r="DY1422" s="51">
        <f t="shared" si="702"/>
        <v>0.32154340836012862</v>
      </c>
      <c r="DZ1422" s="75">
        <f t="shared" si="703"/>
        <v>0.512459807073955</v>
      </c>
      <c r="EA1422" s="51">
        <f t="shared" si="704"/>
        <v>6.0289389067524117E-2</v>
      </c>
      <c r="EB1422" s="75">
        <f t="shared" si="705"/>
        <v>18.217443729903536</v>
      </c>
      <c r="EC1422" s="51">
        <f t="shared" si="706"/>
        <v>0.13062700964630225</v>
      </c>
      <c r="ED1422" s="75">
        <f t="shared" si="707"/>
        <v>8.4304662379421238</v>
      </c>
      <c r="EE1422" s="51">
        <f t="shared" si="708"/>
        <v>0.23110932475884249</v>
      </c>
      <c r="EF1422" s="75">
        <f t="shared" si="709"/>
        <v>0.16077170418006434</v>
      </c>
      <c r="EG1422" s="51">
        <f t="shared" si="710"/>
        <v>3.0144694533762062E-2</v>
      </c>
      <c r="EH1422" s="75">
        <f t="shared" si="711"/>
        <v>10.490353697749196</v>
      </c>
      <c r="EI1422" s="51">
        <f t="shared" si="712"/>
        <v>0.1004823151125402</v>
      </c>
      <c r="EJ1422" s="75">
        <f t="shared" si="713"/>
        <v>11.465032154340836</v>
      </c>
      <c r="EK1422" s="51">
        <f t="shared" si="714"/>
        <v>0.15072347266881028</v>
      </c>
      <c r="EL1422" s="75">
        <f t="shared" si="715"/>
        <v>2.1804662379421225</v>
      </c>
      <c r="EM1422" s="51">
        <f t="shared" si="716"/>
        <v>0.11053054662379423</v>
      </c>
      <c r="EN1422" s="75">
        <f t="shared" si="717"/>
        <v>8.038585209003217E-2</v>
      </c>
      <c r="EO1422" s="51">
        <f t="shared" si="718"/>
        <v>1.0048231511254021E-2</v>
      </c>
      <c r="EP1422" s="75">
        <f t="shared" si="719"/>
        <v>6.0289389067524124E-2</v>
      </c>
      <c r="EQ1422" s="51">
        <f t="shared" si="720"/>
        <v>3.0144694533762062E-2</v>
      </c>
      <c r="ER1422" s="51">
        <f t="shared" si="721"/>
        <v>100</v>
      </c>
      <c r="ES1422" s="51">
        <f t="shared" si="722"/>
        <v>0</v>
      </c>
    </row>
    <row r="1423" spans="1:149" x14ac:dyDescent="0.45">
      <c r="A1423" s="78" t="s">
        <v>1479</v>
      </c>
      <c r="B1423" s="178" t="s">
        <v>3581</v>
      </c>
      <c r="C1423" s="51" t="s">
        <v>3441</v>
      </c>
      <c r="D1423" s="51" t="s">
        <v>3742</v>
      </c>
      <c r="E1423" s="78" t="s">
        <v>1127</v>
      </c>
      <c r="F1423" s="78" t="s">
        <v>2255</v>
      </c>
      <c r="G1423" s="72" t="s">
        <v>3377</v>
      </c>
      <c r="H1423" s="78" t="s">
        <v>1372</v>
      </c>
      <c r="I1423" s="78">
        <v>2</v>
      </c>
      <c r="J1423" s="300">
        <v>25</v>
      </c>
      <c r="K1423" s="78">
        <v>0.5</v>
      </c>
      <c r="L1423" s="300">
        <v>1204</v>
      </c>
      <c r="M1423" s="72">
        <v>5</v>
      </c>
      <c r="O1423" s="78" t="s">
        <v>1128</v>
      </c>
      <c r="P1423" s="72" t="s">
        <v>3280</v>
      </c>
      <c r="AA1423" s="195"/>
      <c r="AB1423" s="195"/>
      <c r="AC1423" s="195"/>
      <c r="AD1423" s="72"/>
      <c r="AE1423" s="316">
        <v>1</v>
      </c>
      <c r="AF1423" s="195"/>
      <c r="AG1423" s="195">
        <v>0</v>
      </c>
      <c r="AH1423" s="72"/>
      <c r="AR1423" s="53">
        <v>0.99550000000000005</v>
      </c>
      <c r="AT1423" s="77"/>
      <c r="AU1423" s="276">
        <v>250</v>
      </c>
      <c r="AV1423" s="276"/>
      <c r="AW1423" s="276">
        <v>248.875</v>
      </c>
      <c r="AX1423" s="95"/>
      <c r="AY1423" s="276"/>
      <c r="AZ1423" s="95"/>
      <c r="BB1423" s="80" t="s">
        <v>722</v>
      </c>
      <c r="BC1423" s="270" t="s">
        <v>1126</v>
      </c>
      <c r="BD1423" s="72">
        <v>47.04</v>
      </c>
      <c r="BE1423" s="72">
        <v>0.37</v>
      </c>
      <c r="BF1423" s="72">
        <v>0.53</v>
      </c>
      <c r="BG1423" s="72">
        <v>0.08</v>
      </c>
      <c r="BH1423" s="72">
        <v>18.350000000000001</v>
      </c>
      <c r="BI1423" s="72">
        <v>0.13</v>
      </c>
      <c r="BJ1423" s="72"/>
      <c r="BK1423" s="72"/>
      <c r="BL1423" s="72">
        <v>0.03</v>
      </c>
      <c r="BM1423" s="72">
        <v>0.03</v>
      </c>
      <c r="BN1423" s="72">
        <v>8.1</v>
      </c>
      <c r="BO1423" s="72">
        <v>0.33</v>
      </c>
      <c r="BP1423" s="72">
        <v>0.14000000000000001</v>
      </c>
      <c r="BQ1423" s="72">
        <v>0.03</v>
      </c>
      <c r="BR1423" s="72">
        <v>10.23</v>
      </c>
      <c r="BS1423" s="72">
        <v>0.16</v>
      </c>
      <c r="BT1423" s="72"/>
      <c r="BU1423" s="72"/>
      <c r="BV1423" s="72"/>
      <c r="BW1423" s="72"/>
      <c r="BX1423" s="72">
        <v>11.48</v>
      </c>
      <c r="BY1423" s="72">
        <v>0.15</v>
      </c>
      <c r="BZ1423" s="72">
        <v>2.2599999999999998</v>
      </c>
      <c r="CA1423" s="72">
        <v>0.15</v>
      </c>
      <c r="CB1423" s="72">
        <v>7.0000000000000007E-2</v>
      </c>
      <c r="CC1423" s="72">
        <v>0.01</v>
      </c>
      <c r="CD1423" s="72">
        <v>0.04</v>
      </c>
      <c r="CE1423" s="72">
        <v>0.02</v>
      </c>
      <c r="CF1423" s="72"/>
      <c r="CG1423" s="72"/>
      <c r="CH1423" s="72"/>
      <c r="CI1423" s="72"/>
      <c r="CJ1423" s="72"/>
      <c r="CK1423" s="72"/>
      <c r="CL1423" s="72"/>
      <c r="CM1423" s="72"/>
      <c r="CN1423" s="72"/>
      <c r="CO1423" s="72"/>
      <c r="CP1423" s="72"/>
      <c r="CQ1423" s="72"/>
      <c r="CR1423" s="72"/>
      <c r="CS1423" s="72"/>
      <c r="CT1423" s="72"/>
      <c r="CU1423" s="72"/>
      <c r="CV1423" s="72"/>
      <c r="CW1423" s="72"/>
      <c r="CX1423" s="72"/>
      <c r="CY1423" s="72"/>
      <c r="CZ1423" s="72"/>
      <c r="DA1423" s="72"/>
      <c r="DB1423" s="72"/>
      <c r="DC1423" s="72"/>
      <c r="DD1423" s="72"/>
      <c r="DE1423" s="72"/>
      <c r="DF1423" s="72"/>
      <c r="DG1423" s="72"/>
      <c r="DH1423" s="78">
        <v>99.42</v>
      </c>
      <c r="DJ1423" s="77">
        <f t="shared" si="700"/>
        <v>0.57999999999999829</v>
      </c>
      <c r="DK1423" s="72">
        <v>1</v>
      </c>
      <c r="DL1423" s="51" t="s">
        <v>3698</v>
      </c>
      <c r="DO1423" s="358">
        <v>1.1499999999999999</v>
      </c>
      <c r="DP1423" s="72"/>
      <c r="DQ1423" s="374"/>
      <c r="DR1423" s="72"/>
      <c r="DU1423" s="52"/>
      <c r="DX1423" s="75">
        <f t="shared" si="701"/>
        <v>47.314423657211826</v>
      </c>
      <c r="DY1423" s="51">
        <f t="shared" si="702"/>
        <v>0.37215851941259304</v>
      </c>
      <c r="DZ1423" s="75">
        <f t="shared" si="703"/>
        <v>0.53309193321263337</v>
      </c>
      <c r="EA1423" s="51">
        <f t="shared" si="704"/>
        <v>8.0466706900020127E-2</v>
      </c>
      <c r="EB1423" s="75">
        <f t="shared" si="705"/>
        <v>18.457050895192115</v>
      </c>
      <c r="EC1423" s="51">
        <f t="shared" si="706"/>
        <v>0.1307583987125327</v>
      </c>
      <c r="ED1423" s="75">
        <f t="shared" si="707"/>
        <v>8.1472540736270354</v>
      </c>
      <c r="EE1423" s="51">
        <f t="shared" si="708"/>
        <v>0.33192516596258292</v>
      </c>
      <c r="EF1423" s="75">
        <f t="shared" si="709"/>
        <v>0.14081673707503523</v>
      </c>
      <c r="EG1423" s="51">
        <f t="shared" si="710"/>
        <v>3.0175015087507542E-2</v>
      </c>
      <c r="EH1423" s="75">
        <f t="shared" si="711"/>
        <v>10.289680144840073</v>
      </c>
      <c r="EI1423" s="51">
        <f t="shared" si="712"/>
        <v>0.16093341380004025</v>
      </c>
      <c r="EJ1423" s="75">
        <f t="shared" si="713"/>
        <v>11.546972440152887</v>
      </c>
      <c r="EK1423" s="51">
        <f t="shared" si="714"/>
        <v>0.1508750754375377</v>
      </c>
      <c r="EL1423" s="75">
        <f t="shared" si="715"/>
        <v>2.2731844699255679</v>
      </c>
      <c r="EM1423" s="51">
        <f t="shared" si="716"/>
        <v>0.1508750754375377</v>
      </c>
      <c r="EN1423" s="75">
        <f t="shared" si="717"/>
        <v>7.0408368537517613E-2</v>
      </c>
      <c r="EO1423" s="51">
        <f t="shared" si="718"/>
        <v>1.0058338362502516E-2</v>
      </c>
      <c r="EP1423" s="75">
        <f t="shared" si="719"/>
        <v>4.0233353450010056E-2</v>
      </c>
      <c r="EQ1423" s="51">
        <f t="shared" si="720"/>
        <v>2.0116676725005028E-2</v>
      </c>
      <c r="ER1423" s="51">
        <f t="shared" si="721"/>
        <v>100</v>
      </c>
      <c r="ES1423" s="51">
        <f t="shared" si="722"/>
        <v>0</v>
      </c>
    </row>
    <row r="1424" spans="1:149" x14ac:dyDescent="0.45">
      <c r="A1424" s="78" t="s">
        <v>1479</v>
      </c>
      <c r="B1424" s="178" t="s">
        <v>3581</v>
      </c>
      <c r="C1424" s="51" t="s">
        <v>3441</v>
      </c>
      <c r="D1424" s="51" t="s">
        <v>3742</v>
      </c>
      <c r="E1424" s="78" t="s">
        <v>1127</v>
      </c>
      <c r="F1424" s="78" t="s">
        <v>2256</v>
      </c>
      <c r="G1424" s="72" t="s">
        <v>3377</v>
      </c>
      <c r="H1424" s="78" t="s">
        <v>1372</v>
      </c>
      <c r="I1424" s="78">
        <v>2</v>
      </c>
      <c r="J1424" s="300">
        <v>50</v>
      </c>
      <c r="K1424" s="78">
        <v>0.5</v>
      </c>
      <c r="L1424" s="300">
        <v>1199</v>
      </c>
      <c r="M1424" s="72">
        <v>5</v>
      </c>
      <c r="O1424" s="78" t="s">
        <v>1128</v>
      </c>
      <c r="P1424" s="72" t="s">
        <v>1374</v>
      </c>
      <c r="AA1424" s="195"/>
      <c r="AB1424" s="195"/>
      <c r="AC1424" s="195"/>
      <c r="AD1424" s="72"/>
      <c r="AE1424" s="316">
        <v>1</v>
      </c>
      <c r="AF1424" s="195"/>
      <c r="AG1424" s="195">
        <v>0</v>
      </c>
      <c r="AH1424" s="72"/>
      <c r="AR1424" s="53">
        <v>0.99209999999999998</v>
      </c>
      <c r="AT1424" s="77"/>
      <c r="AU1424" s="276">
        <v>500</v>
      </c>
      <c r="AV1424" s="276"/>
      <c r="AW1424" s="276">
        <v>496.05</v>
      </c>
      <c r="AX1424" s="95"/>
      <c r="AY1424" s="276"/>
      <c r="AZ1424" s="95"/>
      <c r="BB1424" s="80" t="s">
        <v>722</v>
      </c>
      <c r="BC1424" s="270" t="s">
        <v>1126</v>
      </c>
      <c r="BD1424" s="72">
        <v>46.9</v>
      </c>
      <c r="BE1424" s="72">
        <v>0.14000000000000001</v>
      </c>
      <c r="BF1424" s="72">
        <v>0.54</v>
      </c>
      <c r="BG1424" s="72">
        <v>0.09</v>
      </c>
      <c r="BH1424" s="72">
        <v>18.170000000000002</v>
      </c>
      <c r="BI1424" s="72">
        <v>0.12</v>
      </c>
      <c r="BJ1424" s="72"/>
      <c r="BK1424" s="72"/>
      <c r="BL1424" s="72">
        <v>0.02</v>
      </c>
      <c r="BM1424" s="72">
        <v>0.02</v>
      </c>
      <c r="BN1424" s="72">
        <v>7.2</v>
      </c>
      <c r="BO1424" s="72">
        <v>0.13</v>
      </c>
      <c r="BP1424" s="72">
        <v>0.14000000000000001</v>
      </c>
      <c r="BQ1424" s="72">
        <v>0.03</v>
      </c>
      <c r="BR1424" s="72">
        <v>10.42</v>
      </c>
      <c r="BS1424" s="72">
        <v>0.1</v>
      </c>
      <c r="BT1424" s="72"/>
      <c r="BU1424" s="72"/>
      <c r="BV1424" s="72"/>
      <c r="BW1424" s="72"/>
      <c r="BX1424" s="72">
        <v>11.4</v>
      </c>
      <c r="BY1424" s="72">
        <v>0.15</v>
      </c>
      <c r="BZ1424" s="72">
        <v>2.23</v>
      </c>
      <c r="CA1424" s="72">
        <v>0.14000000000000001</v>
      </c>
      <c r="CB1424" s="72">
        <v>7.0000000000000007E-2</v>
      </c>
      <c r="CC1424" s="72">
        <v>0.01</v>
      </c>
      <c r="CD1424" s="72">
        <v>0.06</v>
      </c>
      <c r="CE1424" s="72">
        <v>0.03</v>
      </c>
      <c r="CF1424" s="72"/>
      <c r="CG1424" s="72"/>
      <c r="CH1424" s="72"/>
      <c r="CI1424" s="72"/>
      <c r="CJ1424" s="72"/>
      <c r="CK1424" s="72"/>
      <c r="CL1424" s="72"/>
      <c r="CM1424" s="72"/>
      <c r="CN1424" s="72"/>
      <c r="CO1424" s="72"/>
      <c r="CP1424" s="72"/>
      <c r="CQ1424" s="72"/>
      <c r="CR1424" s="72"/>
      <c r="CS1424" s="72"/>
      <c r="CT1424" s="72"/>
      <c r="CU1424" s="72"/>
      <c r="CV1424" s="72"/>
      <c r="CW1424" s="72"/>
      <c r="CX1424" s="72"/>
      <c r="CY1424" s="72"/>
      <c r="CZ1424" s="72"/>
      <c r="DA1424" s="72"/>
      <c r="DB1424" s="72"/>
      <c r="DC1424" s="72"/>
      <c r="DD1424" s="72"/>
      <c r="DE1424" s="72"/>
      <c r="DF1424" s="72"/>
      <c r="DG1424" s="72"/>
      <c r="DH1424" s="78">
        <v>99.48</v>
      </c>
      <c r="DJ1424" s="77">
        <f t="shared" si="700"/>
        <v>0.51999999999999602</v>
      </c>
      <c r="DK1424" s="72">
        <v>1</v>
      </c>
      <c r="DL1424" s="51" t="s">
        <v>3698</v>
      </c>
      <c r="DO1424" s="358">
        <v>2.3199999999999998</v>
      </c>
      <c r="DP1424" s="72"/>
      <c r="DQ1424" s="374"/>
      <c r="DR1424" s="72"/>
      <c r="DU1424" s="52"/>
      <c r="DX1424" s="75">
        <f t="shared" si="701"/>
        <v>47.145154804985921</v>
      </c>
      <c r="DY1424" s="51">
        <f t="shared" si="702"/>
        <v>0.14073180538801769</v>
      </c>
      <c r="DZ1424" s="75">
        <f t="shared" si="703"/>
        <v>0.54282267792521111</v>
      </c>
      <c r="EA1424" s="51">
        <f t="shared" si="704"/>
        <v>9.0470446320868508E-2</v>
      </c>
      <c r="EB1424" s="75">
        <f t="shared" si="705"/>
        <v>18.264977885002011</v>
      </c>
      <c r="EC1424" s="51">
        <f t="shared" si="706"/>
        <v>0.12062726176115801</v>
      </c>
      <c r="ED1424" s="75">
        <f t="shared" si="707"/>
        <v>7.237635705669482</v>
      </c>
      <c r="EE1424" s="51">
        <f t="shared" si="708"/>
        <v>0.13067953357458789</v>
      </c>
      <c r="EF1424" s="75">
        <f t="shared" si="709"/>
        <v>0.14073180538801772</v>
      </c>
      <c r="EG1424" s="51">
        <f t="shared" si="710"/>
        <v>3.0156815440289506E-2</v>
      </c>
      <c r="EH1424" s="75">
        <f t="shared" si="711"/>
        <v>10.474467229593888</v>
      </c>
      <c r="EI1424" s="51">
        <f t="shared" si="712"/>
        <v>0.10052271813429836</v>
      </c>
      <c r="EJ1424" s="75">
        <f t="shared" si="713"/>
        <v>11.459589867310012</v>
      </c>
      <c r="EK1424" s="51">
        <f t="shared" si="714"/>
        <v>0.15078407720144751</v>
      </c>
      <c r="EL1424" s="75">
        <f t="shared" si="715"/>
        <v>2.2416566143948531</v>
      </c>
      <c r="EM1424" s="51">
        <f t="shared" si="716"/>
        <v>0.14073180538801769</v>
      </c>
      <c r="EN1424" s="75">
        <f t="shared" si="717"/>
        <v>7.0365902694008858E-2</v>
      </c>
      <c r="EO1424" s="51">
        <f t="shared" si="718"/>
        <v>1.0052271813429837E-2</v>
      </c>
      <c r="EP1424" s="75">
        <f t="shared" si="719"/>
        <v>6.0313630880579006E-2</v>
      </c>
      <c r="EQ1424" s="51">
        <f t="shared" si="720"/>
        <v>3.0156815440289503E-2</v>
      </c>
      <c r="ER1424" s="51">
        <f t="shared" si="721"/>
        <v>100</v>
      </c>
      <c r="ES1424" s="51">
        <f t="shared" si="722"/>
        <v>0</v>
      </c>
    </row>
    <row r="1425" spans="1:149" x14ac:dyDescent="0.45">
      <c r="A1425" s="78" t="s">
        <v>1479</v>
      </c>
      <c r="B1425" s="178" t="s">
        <v>3581</v>
      </c>
      <c r="C1425" s="51" t="s">
        <v>3441</v>
      </c>
      <c r="D1425" s="51" t="s">
        <v>3742</v>
      </c>
      <c r="E1425" s="78" t="s">
        <v>1127</v>
      </c>
      <c r="F1425" s="78" t="s">
        <v>2257</v>
      </c>
      <c r="G1425" s="72" t="s">
        <v>3377</v>
      </c>
      <c r="H1425" s="78" t="s">
        <v>1372</v>
      </c>
      <c r="I1425" s="78">
        <v>3.1</v>
      </c>
      <c r="J1425" s="300">
        <v>50</v>
      </c>
      <c r="K1425" s="78">
        <v>0.5</v>
      </c>
      <c r="L1425" s="300">
        <v>1190</v>
      </c>
      <c r="M1425" s="72">
        <v>5</v>
      </c>
      <c r="O1425" s="78" t="s">
        <v>1128</v>
      </c>
      <c r="P1425" s="72" t="s">
        <v>3280</v>
      </c>
      <c r="AA1425" s="195"/>
      <c r="AB1425" s="195"/>
      <c r="AC1425" s="195"/>
      <c r="AD1425" s="72"/>
      <c r="AE1425" s="316">
        <v>1</v>
      </c>
      <c r="AF1425" s="195"/>
      <c r="AG1425" s="195">
        <v>0</v>
      </c>
      <c r="AH1425" s="72"/>
      <c r="AR1425" s="53">
        <v>0.99119999999999997</v>
      </c>
      <c r="AT1425" s="77"/>
      <c r="AU1425" s="276">
        <v>500</v>
      </c>
      <c r="AV1425" s="276"/>
      <c r="AW1425" s="276">
        <v>495.59999999999997</v>
      </c>
      <c r="AX1425" s="95"/>
      <c r="AY1425" s="276"/>
      <c r="AZ1425" s="95"/>
      <c r="BB1425" s="80" t="s">
        <v>722</v>
      </c>
      <c r="BC1425" s="270" t="s">
        <v>1126</v>
      </c>
      <c r="BD1425" s="72">
        <v>47.07</v>
      </c>
      <c r="BE1425" s="72">
        <v>0.36</v>
      </c>
      <c r="BF1425" s="72">
        <v>0.56999999999999995</v>
      </c>
      <c r="BG1425" s="72">
        <v>7.0000000000000007E-2</v>
      </c>
      <c r="BH1425" s="72">
        <v>18.25</v>
      </c>
      <c r="BI1425" s="72">
        <v>0.09</v>
      </c>
      <c r="BJ1425" s="72"/>
      <c r="BK1425" s="72"/>
      <c r="BL1425" s="72">
        <v>0.03</v>
      </c>
      <c r="BM1425" s="72">
        <v>0.02</v>
      </c>
      <c r="BN1425" s="72">
        <v>6.96</v>
      </c>
      <c r="BO1425" s="72">
        <v>0.15</v>
      </c>
      <c r="BP1425" s="72">
        <v>0.15</v>
      </c>
      <c r="BQ1425" s="72">
        <v>0.03</v>
      </c>
      <c r="BR1425" s="72">
        <v>10.31</v>
      </c>
      <c r="BS1425" s="72">
        <v>0.14000000000000001</v>
      </c>
      <c r="BT1425" s="72"/>
      <c r="BU1425" s="72"/>
      <c r="BV1425" s="72"/>
      <c r="BW1425" s="72"/>
      <c r="BX1425" s="72">
        <v>11.42</v>
      </c>
      <c r="BY1425" s="72">
        <v>0.13</v>
      </c>
      <c r="BZ1425" s="72">
        <v>2.19</v>
      </c>
      <c r="CA1425" s="72">
        <v>0.13</v>
      </c>
      <c r="CB1425" s="72">
        <v>0.09</v>
      </c>
      <c r="CC1425" s="72">
        <v>0.01</v>
      </c>
      <c r="CD1425" s="72">
        <v>0.04</v>
      </c>
      <c r="CE1425" s="72">
        <v>0.02</v>
      </c>
      <c r="CF1425" s="72"/>
      <c r="CG1425" s="72"/>
      <c r="CH1425" s="72"/>
      <c r="CI1425" s="72"/>
      <c r="CJ1425" s="72"/>
      <c r="CK1425" s="72"/>
      <c r="CL1425" s="72"/>
      <c r="CM1425" s="72"/>
      <c r="CN1425" s="72"/>
      <c r="CO1425" s="72"/>
      <c r="CP1425" s="72"/>
      <c r="CQ1425" s="72"/>
      <c r="CR1425" s="72"/>
      <c r="CS1425" s="72"/>
      <c r="CT1425" s="72"/>
      <c r="CU1425" s="72"/>
      <c r="CV1425" s="72"/>
      <c r="CW1425" s="72"/>
      <c r="CX1425" s="72"/>
      <c r="CY1425" s="72"/>
      <c r="CZ1425" s="72"/>
      <c r="DA1425" s="72"/>
      <c r="DB1425" s="72"/>
      <c r="DC1425" s="72"/>
      <c r="DD1425" s="72"/>
      <c r="DE1425" s="72"/>
      <c r="DF1425" s="72"/>
      <c r="DG1425" s="72"/>
      <c r="DH1425" s="78">
        <v>99.28</v>
      </c>
      <c r="DJ1425" s="77">
        <f t="shared" si="700"/>
        <v>0.71999999999999886</v>
      </c>
      <c r="DK1425" s="72">
        <v>1</v>
      </c>
      <c r="DL1425" s="51" t="s">
        <v>3698</v>
      </c>
      <c r="DO1425" s="358">
        <v>2.19</v>
      </c>
      <c r="DP1425" s="72"/>
      <c r="DQ1425" s="374"/>
      <c r="DR1425" s="72"/>
      <c r="DU1425" s="52"/>
      <c r="DX1425" s="75">
        <f t="shared" si="701"/>
        <v>47.41136180499597</v>
      </c>
      <c r="DY1425" s="51">
        <f t="shared" si="702"/>
        <v>0.36261079774375499</v>
      </c>
      <c r="DZ1425" s="75">
        <f t="shared" si="703"/>
        <v>0.57413376309427877</v>
      </c>
      <c r="EA1425" s="51">
        <f t="shared" si="704"/>
        <v>7.0507655116841261E-2</v>
      </c>
      <c r="EB1425" s="75">
        <f t="shared" si="705"/>
        <v>18.382352941176467</v>
      </c>
      <c r="EC1425" s="51">
        <f t="shared" si="706"/>
        <v>9.0652699435938747E-2</v>
      </c>
      <c r="ED1425" s="75">
        <f t="shared" si="707"/>
        <v>7.0104754230459312</v>
      </c>
      <c r="EE1425" s="51">
        <f t="shared" si="708"/>
        <v>0.15108783239323126</v>
      </c>
      <c r="EF1425" s="75">
        <f t="shared" si="709"/>
        <v>0.15108783239323126</v>
      </c>
      <c r="EG1425" s="51">
        <f t="shared" si="710"/>
        <v>3.0217566478646252E-2</v>
      </c>
      <c r="EH1425" s="75">
        <f t="shared" si="711"/>
        <v>10.384770346494761</v>
      </c>
      <c r="EI1425" s="51">
        <f t="shared" si="712"/>
        <v>0.14101531023368249</v>
      </c>
      <c r="EJ1425" s="75">
        <f t="shared" si="713"/>
        <v>11.502820306204674</v>
      </c>
      <c r="EK1425" s="51">
        <f t="shared" si="714"/>
        <v>0.13094278807413376</v>
      </c>
      <c r="EL1425" s="75">
        <f t="shared" si="715"/>
        <v>2.2058823529411762</v>
      </c>
      <c r="EM1425" s="51">
        <f t="shared" si="716"/>
        <v>0.13094278807413376</v>
      </c>
      <c r="EN1425" s="75">
        <f t="shared" si="717"/>
        <v>9.0652699435938747E-2</v>
      </c>
      <c r="EO1425" s="51">
        <f t="shared" si="718"/>
        <v>1.007252215954875E-2</v>
      </c>
      <c r="EP1425" s="75">
        <f t="shared" si="719"/>
        <v>4.0290088638195005E-2</v>
      </c>
      <c r="EQ1425" s="51">
        <f t="shared" si="720"/>
        <v>2.0145044319097503E-2</v>
      </c>
      <c r="ER1425" s="51">
        <f t="shared" si="721"/>
        <v>100</v>
      </c>
      <c r="ES1425" s="51">
        <f t="shared" si="722"/>
        <v>0</v>
      </c>
    </row>
    <row r="1426" spans="1:149" x14ac:dyDescent="0.45">
      <c r="A1426" s="78" t="s">
        <v>1479</v>
      </c>
      <c r="B1426" s="178" t="s">
        <v>3581</v>
      </c>
      <c r="C1426" s="51" t="s">
        <v>3441</v>
      </c>
      <c r="D1426" s="51" t="s">
        <v>3742</v>
      </c>
      <c r="E1426" s="78" t="s">
        <v>1127</v>
      </c>
      <c r="F1426" s="78" t="s">
        <v>2258</v>
      </c>
      <c r="G1426" s="72" t="s">
        <v>3377</v>
      </c>
      <c r="H1426" s="78" t="s">
        <v>1372</v>
      </c>
      <c r="I1426" s="78">
        <v>2.2999999999999998</v>
      </c>
      <c r="J1426" s="300">
        <v>100</v>
      </c>
      <c r="K1426" s="78">
        <v>0.5</v>
      </c>
      <c r="L1426" s="300">
        <v>1189</v>
      </c>
      <c r="M1426" s="72">
        <v>5</v>
      </c>
      <c r="O1426" s="78" t="s">
        <v>1128</v>
      </c>
      <c r="P1426" s="72" t="s">
        <v>1374</v>
      </c>
      <c r="AA1426" s="195"/>
      <c r="AB1426" s="195"/>
      <c r="AC1426" s="195"/>
      <c r="AD1426" s="72"/>
      <c r="AE1426" s="316">
        <v>1</v>
      </c>
      <c r="AF1426" s="195"/>
      <c r="AG1426" s="195">
        <v>0</v>
      </c>
      <c r="AH1426" s="72"/>
      <c r="AR1426" s="53">
        <v>0.98870000000000002</v>
      </c>
      <c r="AT1426" s="77"/>
      <c r="AU1426" s="276">
        <v>1000</v>
      </c>
      <c r="AV1426" s="276"/>
      <c r="AW1426" s="276">
        <v>988.7</v>
      </c>
      <c r="AX1426" s="95"/>
      <c r="AY1426" s="276"/>
      <c r="AZ1426" s="95"/>
      <c r="BB1426" s="80" t="s">
        <v>722</v>
      </c>
      <c r="BC1426" s="270" t="s">
        <v>1126</v>
      </c>
      <c r="BD1426" s="72">
        <v>46.02</v>
      </c>
      <c r="BE1426" s="72">
        <v>0.25</v>
      </c>
      <c r="BF1426" s="72">
        <v>0.55000000000000004</v>
      </c>
      <c r="BG1426" s="72">
        <v>0.05</v>
      </c>
      <c r="BH1426" s="72">
        <v>17.91</v>
      </c>
      <c r="BI1426" s="72">
        <v>0.11</v>
      </c>
      <c r="BJ1426" s="72"/>
      <c r="BK1426" s="72"/>
      <c r="BL1426" s="72">
        <v>0.03</v>
      </c>
      <c r="BM1426" s="72">
        <v>0.02</v>
      </c>
      <c r="BN1426" s="72">
        <v>6.88</v>
      </c>
      <c r="BO1426" s="72">
        <v>0.12</v>
      </c>
      <c r="BP1426" s="72">
        <v>0.14000000000000001</v>
      </c>
      <c r="BQ1426" s="72">
        <v>0.03</v>
      </c>
      <c r="BR1426" s="72">
        <v>10.39</v>
      </c>
      <c r="BS1426" s="72">
        <v>0.19</v>
      </c>
      <c r="BT1426" s="72"/>
      <c r="BU1426" s="72"/>
      <c r="BV1426" s="72"/>
      <c r="BW1426" s="72"/>
      <c r="BX1426" s="72">
        <v>11.25</v>
      </c>
      <c r="BY1426" s="72">
        <v>0.16</v>
      </c>
      <c r="BZ1426" s="72">
        <v>2.2200000000000002</v>
      </c>
      <c r="CA1426" s="72">
        <v>0.1</v>
      </c>
      <c r="CB1426" s="72">
        <v>0.08</v>
      </c>
      <c r="CC1426" s="72">
        <v>0.01</v>
      </c>
      <c r="CD1426" s="72">
        <v>0.06</v>
      </c>
      <c r="CE1426" s="72">
        <v>0.03</v>
      </c>
      <c r="CF1426" s="72"/>
      <c r="CG1426" s="72"/>
      <c r="CH1426" s="72"/>
      <c r="CI1426" s="72"/>
      <c r="CJ1426" s="72"/>
      <c r="CK1426" s="72"/>
      <c r="CL1426" s="72"/>
      <c r="CM1426" s="72"/>
      <c r="CN1426" s="72"/>
      <c r="CO1426" s="72"/>
      <c r="CP1426" s="72"/>
      <c r="CQ1426" s="72"/>
      <c r="CR1426" s="72"/>
      <c r="CS1426" s="72"/>
      <c r="CT1426" s="72"/>
      <c r="CU1426" s="72"/>
      <c r="CV1426" s="72"/>
      <c r="CW1426" s="72"/>
      <c r="CX1426" s="72"/>
      <c r="CY1426" s="72"/>
      <c r="CZ1426" s="72"/>
      <c r="DA1426" s="72"/>
      <c r="DB1426" s="72"/>
      <c r="DC1426" s="72"/>
      <c r="DD1426" s="72"/>
      <c r="DE1426" s="72"/>
      <c r="DF1426" s="72"/>
      <c r="DG1426" s="72"/>
      <c r="DH1426" s="78">
        <v>97.74</v>
      </c>
      <c r="DJ1426" s="77">
        <f t="shared" si="700"/>
        <v>2.2600000000000051</v>
      </c>
      <c r="DK1426" s="72">
        <v>1</v>
      </c>
      <c r="DL1426" s="51" t="s">
        <v>3698</v>
      </c>
      <c r="DO1426" s="358">
        <v>2.19</v>
      </c>
      <c r="DP1426" s="72"/>
      <c r="DQ1426" s="374"/>
      <c r="DR1426" s="72"/>
      <c r="DU1426" s="52"/>
      <c r="DX1426" s="75">
        <f t="shared" si="701"/>
        <v>47.084100675260906</v>
      </c>
      <c r="DY1426" s="51">
        <f t="shared" si="702"/>
        <v>0.25578064252097404</v>
      </c>
      <c r="DZ1426" s="75">
        <f t="shared" si="703"/>
        <v>0.56271741354614291</v>
      </c>
      <c r="EA1426" s="51">
        <f t="shared" si="704"/>
        <v>5.1156128504194813E-2</v>
      </c>
      <c r="EB1426" s="75">
        <f t="shared" si="705"/>
        <v>18.324125230202579</v>
      </c>
      <c r="EC1426" s="51">
        <f t="shared" si="706"/>
        <v>0.11254348270922858</v>
      </c>
      <c r="ED1426" s="75">
        <f t="shared" si="707"/>
        <v>7.0390832821772058</v>
      </c>
      <c r="EE1426" s="51">
        <f t="shared" si="708"/>
        <v>0.12277470841006755</v>
      </c>
      <c r="EF1426" s="75">
        <f t="shared" si="709"/>
        <v>0.14323715981174545</v>
      </c>
      <c r="EG1426" s="51">
        <f t="shared" si="710"/>
        <v>3.0693677102516876E-2</v>
      </c>
      <c r="EH1426" s="75">
        <f t="shared" si="711"/>
        <v>10.63024350317168</v>
      </c>
      <c r="EI1426" s="51">
        <f t="shared" si="712"/>
        <v>0.19439328831594024</v>
      </c>
      <c r="EJ1426" s="75">
        <f t="shared" si="713"/>
        <v>11.510128913443832</v>
      </c>
      <c r="EK1426" s="51">
        <f t="shared" si="714"/>
        <v>0.16369961121342341</v>
      </c>
      <c r="EL1426" s="75">
        <f t="shared" si="715"/>
        <v>2.2713321055862497</v>
      </c>
      <c r="EM1426" s="51">
        <f t="shared" si="716"/>
        <v>0.10231225700838961</v>
      </c>
      <c r="EN1426" s="75">
        <f t="shared" si="717"/>
        <v>8.1849805606711679E-2</v>
      </c>
      <c r="EO1426" s="51">
        <f t="shared" si="718"/>
        <v>1.023122570083896E-2</v>
      </c>
      <c r="EP1426" s="75">
        <f t="shared" si="719"/>
        <v>6.1387354205033766E-2</v>
      </c>
      <c r="EQ1426" s="51">
        <f t="shared" si="720"/>
        <v>3.0693677102516883E-2</v>
      </c>
      <c r="ER1426" s="51">
        <f t="shared" si="721"/>
        <v>100</v>
      </c>
      <c r="ES1426" s="51">
        <f t="shared" si="722"/>
        <v>0</v>
      </c>
    </row>
    <row r="1427" spans="1:149" x14ac:dyDescent="0.45">
      <c r="A1427" s="78" t="s">
        <v>1479</v>
      </c>
      <c r="B1427" s="178" t="s">
        <v>3581</v>
      </c>
      <c r="C1427" s="51" t="s">
        <v>3441</v>
      </c>
      <c r="D1427" s="51" t="s">
        <v>3742</v>
      </c>
      <c r="E1427" s="78" t="s">
        <v>1127</v>
      </c>
      <c r="F1427" s="78" t="s">
        <v>2259</v>
      </c>
      <c r="G1427" s="72" t="s">
        <v>3377</v>
      </c>
      <c r="H1427" s="78" t="s">
        <v>1372</v>
      </c>
      <c r="I1427" s="78">
        <v>2</v>
      </c>
      <c r="J1427" s="300">
        <v>100</v>
      </c>
      <c r="K1427" s="78">
        <v>0.5</v>
      </c>
      <c r="L1427" s="300">
        <v>1173</v>
      </c>
      <c r="M1427" s="72">
        <v>5</v>
      </c>
      <c r="O1427" s="78" t="s">
        <v>1128</v>
      </c>
      <c r="P1427" s="72" t="s">
        <v>3280</v>
      </c>
      <c r="AA1427" s="195"/>
      <c r="AB1427" s="195"/>
      <c r="AC1427" s="195"/>
      <c r="AD1427" s="72"/>
      <c r="AE1427" s="316">
        <v>1</v>
      </c>
      <c r="AF1427" s="195"/>
      <c r="AG1427" s="195">
        <v>0</v>
      </c>
      <c r="AH1427" s="72"/>
      <c r="AR1427" s="53">
        <v>0.98560000000000003</v>
      </c>
      <c r="AT1427" s="77"/>
      <c r="AU1427" s="276">
        <v>1000</v>
      </c>
      <c r="AV1427" s="276"/>
      <c r="AW1427" s="276">
        <v>985.6</v>
      </c>
      <c r="AX1427" s="95"/>
      <c r="AY1427" s="276"/>
      <c r="AZ1427" s="95"/>
      <c r="BB1427" s="80" t="s">
        <v>722</v>
      </c>
      <c r="BC1427" s="270" t="s">
        <v>1126</v>
      </c>
      <c r="BD1427" s="72">
        <v>45.76</v>
      </c>
      <c r="BE1427" s="72">
        <v>0.23</v>
      </c>
      <c r="BF1427" s="72">
        <v>0.56000000000000005</v>
      </c>
      <c r="BG1427" s="72">
        <v>7.0000000000000007E-2</v>
      </c>
      <c r="BH1427" s="72">
        <v>17.82</v>
      </c>
      <c r="BI1427" s="72">
        <v>0.1</v>
      </c>
      <c r="BJ1427" s="72"/>
      <c r="BK1427" s="72"/>
      <c r="BL1427" s="72">
        <v>0.02</v>
      </c>
      <c r="BM1427" s="72">
        <v>0.02</v>
      </c>
      <c r="BN1427" s="72">
        <v>7.41</v>
      </c>
      <c r="BO1427" s="72">
        <v>0.14000000000000001</v>
      </c>
      <c r="BP1427" s="72">
        <v>0.15</v>
      </c>
      <c r="BQ1427" s="72">
        <v>0.03</v>
      </c>
      <c r="BR1427" s="72">
        <v>10.24</v>
      </c>
      <c r="BS1427" s="72">
        <v>0.14000000000000001</v>
      </c>
      <c r="BT1427" s="72"/>
      <c r="BU1427" s="72"/>
      <c r="BV1427" s="72"/>
      <c r="BW1427" s="72"/>
      <c r="BX1427" s="72">
        <v>11.16</v>
      </c>
      <c r="BY1427" s="72">
        <v>0.12</v>
      </c>
      <c r="BZ1427" s="72">
        <v>2.19</v>
      </c>
      <c r="CA1427" s="72">
        <v>0.12</v>
      </c>
      <c r="CB1427" s="72">
        <v>0.08</v>
      </c>
      <c r="CC1427" s="72">
        <v>0.01</v>
      </c>
      <c r="CD1427" s="72">
        <v>0.05</v>
      </c>
      <c r="CE1427" s="72">
        <v>0.03</v>
      </c>
      <c r="CF1427" s="72"/>
      <c r="CG1427" s="72"/>
      <c r="CH1427" s="72"/>
      <c r="CI1427" s="72"/>
      <c r="CJ1427" s="72"/>
      <c r="CK1427" s="72"/>
      <c r="CL1427" s="72"/>
      <c r="CM1427" s="72"/>
      <c r="CN1427" s="72"/>
      <c r="CO1427" s="72"/>
      <c r="CP1427" s="72"/>
      <c r="CQ1427" s="72"/>
      <c r="CR1427" s="72"/>
      <c r="CS1427" s="72"/>
      <c r="CT1427" s="72"/>
      <c r="CU1427" s="72"/>
      <c r="CV1427" s="72"/>
      <c r="CW1427" s="72"/>
      <c r="CX1427" s="72"/>
      <c r="CY1427" s="72"/>
      <c r="CZ1427" s="72"/>
      <c r="DA1427" s="72"/>
      <c r="DB1427" s="72"/>
      <c r="DC1427" s="72"/>
      <c r="DD1427" s="72"/>
      <c r="DE1427" s="72"/>
      <c r="DF1427" s="72"/>
      <c r="DG1427" s="72"/>
      <c r="DH1427" s="78">
        <v>98.67</v>
      </c>
      <c r="DJ1427" s="77">
        <f t="shared" si="700"/>
        <v>1.3299999999999983</v>
      </c>
      <c r="DK1427" s="72">
        <v>1</v>
      </c>
      <c r="DL1427" s="51" t="s">
        <v>3698</v>
      </c>
      <c r="DO1427" s="358">
        <v>3.24</v>
      </c>
      <c r="DP1427" s="72"/>
      <c r="DQ1427" s="374"/>
      <c r="DR1427" s="72"/>
      <c r="DU1427" s="52"/>
      <c r="DX1427" s="75">
        <f t="shared" si="701"/>
        <v>46.376811594202891</v>
      </c>
      <c r="DY1427" s="51">
        <f t="shared" si="702"/>
        <v>0.23310023310023309</v>
      </c>
      <c r="DZ1427" s="75">
        <f t="shared" si="703"/>
        <v>0.56754839363535015</v>
      </c>
      <c r="EA1427" s="51">
        <f t="shared" si="704"/>
        <v>7.0943549204418768E-2</v>
      </c>
      <c r="EB1427" s="75">
        <f t="shared" si="705"/>
        <v>18.060200668896321</v>
      </c>
      <c r="EC1427" s="51">
        <f t="shared" si="706"/>
        <v>0.10134792743488397</v>
      </c>
      <c r="ED1427" s="75">
        <f t="shared" si="707"/>
        <v>7.5098814229249005</v>
      </c>
      <c r="EE1427" s="51">
        <f t="shared" si="708"/>
        <v>0.14188709840883754</v>
      </c>
      <c r="EF1427" s="75">
        <f t="shared" si="709"/>
        <v>0.15202189115232592</v>
      </c>
      <c r="EG1427" s="51">
        <f t="shared" si="710"/>
        <v>3.0404378230465184E-2</v>
      </c>
      <c r="EH1427" s="75">
        <f t="shared" si="711"/>
        <v>10.378027769332117</v>
      </c>
      <c r="EI1427" s="51">
        <f t="shared" si="712"/>
        <v>0.14188709840883756</v>
      </c>
      <c r="EJ1427" s="75">
        <f t="shared" si="713"/>
        <v>11.31042870173305</v>
      </c>
      <c r="EK1427" s="51">
        <f t="shared" si="714"/>
        <v>0.12161751292186075</v>
      </c>
      <c r="EL1427" s="75">
        <f t="shared" si="715"/>
        <v>2.2195196108239585</v>
      </c>
      <c r="EM1427" s="51">
        <f t="shared" si="716"/>
        <v>0.12161751292186074</v>
      </c>
      <c r="EN1427" s="75">
        <f t="shared" si="717"/>
        <v>8.1078341947907168E-2</v>
      </c>
      <c r="EO1427" s="51">
        <f t="shared" si="718"/>
        <v>1.0134792743488396E-2</v>
      </c>
      <c r="EP1427" s="75">
        <f t="shared" si="719"/>
        <v>5.0673963717441976E-2</v>
      </c>
      <c r="EQ1427" s="51">
        <f t="shared" si="720"/>
        <v>3.0404378230465184E-2</v>
      </c>
      <c r="ER1427" s="51">
        <f t="shared" si="721"/>
        <v>100</v>
      </c>
      <c r="ES1427" s="51">
        <f t="shared" si="722"/>
        <v>0</v>
      </c>
    </row>
    <row r="1428" spans="1:149" x14ac:dyDescent="0.45">
      <c r="A1428" s="78" t="s">
        <v>1479</v>
      </c>
      <c r="B1428" s="178" t="s">
        <v>3581</v>
      </c>
      <c r="C1428" s="51" t="s">
        <v>3441</v>
      </c>
      <c r="D1428" s="51" t="s">
        <v>3742</v>
      </c>
      <c r="E1428" s="78" t="s">
        <v>1127</v>
      </c>
      <c r="F1428" s="78" t="s">
        <v>2260</v>
      </c>
      <c r="G1428" s="72" t="s">
        <v>3377</v>
      </c>
      <c r="H1428" s="78" t="s">
        <v>1372</v>
      </c>
      <c r="I1428" s="78">
        <v>3.1</v>
      </c>
      <c r="J1428" s="300">
        <v>197.5</v>
      </c>
      <c r="K1428" s="78">
        <v>0.5</v>
      </c>
      <c r="L1428" s="300">
        <v>1170</v>
      </c>
      <c r="M1428" s="72">
        <v>5</v>
      </c>
      <c r="O1428" s="78" t="s">
        <v>1128</v>
      </c>
      <c r="P1428" s="72" t="s">
        <v>1374</v>
      </c>
      <c r="AA1428" s="195"/>
      <c r="AB1428" s="195"/>
      <c r="AC1428" s="195"/>
      <c r="AD1428" s="72"/>
      <c r="AE1428" s="316">
        <v>1</v>
      </c>
      <c r="AF1428" s="195"/>
      <c r="AG1428" s="195">
        <v>0</v>
      </c>
      <c r="AH1428" s="72"/>
      <c r="AR1428" s="53">
        <v>0.99690000000000001</v>
      </c>
      <c r="AT1428" s="77"/>
      <c r="AU1428" s="276">
        <v>1975</v>
      </c>
      <c r="AV1428" s="276"/>
      <c r="AW1428" s="276">
        <v>1968.8775000000001</v>
      </c>
      <c r="AX1428" s="95"/>
      <c r="AY1428" s="276"/>
      <c r="AZ1428" s="95"/>
      <c r="BB1428" s="80" t="s">
        <v>722</v>
      </c>
      <c r="BC1428" s="270" t="s">
        <v>1126</v>
      </c>
      <c r="BD1428" s="72">
        <v>45.01</v>
      </c>
      <c r="BE1428" s="72">
        <v>0.24</v>
      </c>
      <c r="BF1428" s="72">
        <v>0.54</v>
      </c>
      <c r="BG1428" s="72">
        <v>7.0000000000000007E-2</v>
      </c>
      <c r="BH1428" s="72">
        <v>18.239999999999998</v>
      </c>
      <c r="BI1428" s="72">
        <v>0.17</v>
      </c>
      <c r="BJ1428" s="72"/>
      <c r="BK1428" s="72"/>
      <c r="BL1428" s="72">
        <v>0.01</v>
      </c>
      <c r="BM1428" s="72">
        <v>0.01</v>
      </c>
      <c r="BN1428" s="72">
        <v>7.1</v>
      </c>
      <c r="BO1428" s="72">
        <v>0.1</v>
      </c>
      <c r="BP1428" s="72">
        <v>0.11</v>
      </c>
      <c r="BQ1428" s="72">
        <v>0.02</v>
      </c>
      <c r="BR1428" s="72">
        <v>10.02</v>
      </c>
      <c r="BS1428" s="72">
        <v>0.09</v>
      </c>
      <c r="BT1428" s="72"/>
      <c r="BU1428" s="72"/>
      <c r="BV1428" s="72"/>
      <c r="BW1428" s="72"/>
      <c r="BX1428" s="72">
        <v>11.28</v>
      </c>
      <c r="BY1428" s="72">
        <v>0.09</v>
      </c>
      <c r="BZ1428" s="72">
        <v>2.09</v>
      </c>
      <c r="CA1428" s="72">
        <v>0.09</v>
      </c>
      <c r="CB1428" s="72">
        <v>7.0000000000000007E-2</v>
      </c>
      <c r="CC1428" s="72">
        <v>0.01</v>
      </c>
      <c r="CD1428" s="72">
        <v>0.05</v>
      </c>
      <c r="CE1428" s="72">
        <v>0.02</v>
      </c>
      <c r="CF1428" s="72"/>
      <c r="CG1428" s="72"/>
      <c r="CH1428" s="72"/>
      <c r="CI1428" s="72"/>
      <c r="CJ1428" s="72"/>
      <c r="CK1428" s="72"/>
      <c r="CL1428" s="72"/>
      <c r="CM1428" s="72"/>
      <c r="CN1428" s="72"/>
      <c r="CO1428" s="72"/>
      <c r="CP1428" s="72"/>
      <c r="CQ1428" s="72"/>
      <c r="CR1428" s="72"/>
      <c r="CS1428" s="72"/>
      <c r="CT1428" s="72"/>
      <c r="CU1428" s="72"/>
      <c r="CV1428" s="72"/>
      <c r="CW1428" s="72"/>
      <c r="CX1428" s="72"/>
      <c r="CY1428" s="72"/>
      <c r="CZ1428" s="72"/>
      <c r="DA1428" s="72"/>
      <c r="DB1428" s="72"/>
      <c r="DC1428" s="72"/>
      <c r="DD1428" s="72"/>
      <c r="DE1428" s="72"/>
      <c r="DF1428" s="72"/>
      <c r="DG1428" s="72"/>
      <c r="DH1428" s="78">
        <v>97.56</v>
      </c>
      <c r="DJ1428" s="77">
        <f t="shared" si="700"/>
        <v>2.4399999999999977</v>
      </c>
      <c r="DK1428" s="72">
        <v>1</v>
      </c>
      <c r="DL1428" s="51" t="s">
        <v>3698</v>
      </c>
      <c r="DO1428" s="358">
        <v>3.05</v>
      </c>
      <c r="DP1428" s="72"/>
      <c r="DQ1428" s="374"/>
      <c r="DR1428" s="72"/>
      <c r="DU1428" s="52"/>
      <c r="DX1428" s="75">
        <f t="shared" si="701"/>
        <v>46.135711357113571</v>
      </c>
      <c r="DY1428" s="51">
        <f t="shared" si="702"/>
        <v>0.24600246002460024</v>
      </c>
      <c r="DZ1428" s="75">
        <f t="shared" si="703"/>
        <v>0.55350553505535061</v>
      </c>
      <c r="EA1428" s="51">
        <f t="shared" si="704"/>
        <v>7.1750717507175071E-2</v>
      </c>
      <c r="EB1428" s="75">
        <f t="shared" si="705"/>
        <v>18.696186961869618</v>
      </c>
      <c r="EC1428" s="51">
        <f t="shared" si="706"/>
        <v>0.1742517425174252</v>
      </c>
      <c r="ED1428" s="75">
        <f t="shared" si="707"/>
        <v>7.2775727757277568</v>
      </c>
      <c r="EE1428" s="51">
        <f t="shared" si="708"/>
        <v>0.10250102501025012</v>
      </c>
      <c r="EF1428" s="75">
        <f t="shared" si="709"/>
        <v>0.1127511275112751</v>
      </c>
      <c r="EG1428" s="51">
        <f t="shared" si="710"/>
        <v>2.0500205002050017E-2</v>
      </c>
      <c r="EH1428" s="75">
        <f t="shared" si="711"/>
        <v>10.270602706027059</v>
      </c>
      <c r="EI1428" s="51">
        <f t="shared" si="712"/>
        <v>9.2250922509225078E-2</v>
      </c>
      <c r="EJ1428" s="75">
        <f t="shared" si="713"/>
        <v>11.562115621156209</v>
      </c>
      <c r="EK1428" s="51">
        <f t="shared" si="714"/>
        <v>9.2250922509225064E-2</v>
      </c>
      <c r="EL1428" s="75">
        <f t="shared" si="715"/>
        <v>2.1422714227142268</v>
      </c>
      <c r="EM1428" s="51">
        <f t="shared" si="716"/>
        <v>9.2250922509225078E-2</v>
      </c>
      <c r="EN1428" s="75">
        <f t="shared" si="717"/>
        <v>7.1750717507175071E-2</v>
      </c>
      <c r="EO1428" s="51">
        <f t="shared" si="718"/>
        <v>1.025010250102501E-2</v>
      </c>
      <c r="EP1428" s="75">
        <f t="shared" si="719"/>
        <v>5.1250512505125051E-2</v>
      </c>
      <c r="EQ1428" s="51">
        <f t="shared" si="720"/>
        <v>2.050020500205002E-2</v>
      </c>
      <c r="ER1428" s="51">
        <f t="shared" si="721"/>
        <v>100</v>
      </c>
      <c r="ES1428" s="51">
        <f t="shared" si="722"/>
        <v>0</v>
      </c>
    </row>
    <row r="1429" spans="1:149" x14ac:dyDescent="0.45">
      <c r="A1429" s="78" t="s">
        <v>1479</v>
      </c>
      <c r="B1429" s="178" t="s">
        <v>3581</v>
      </c>
      <c r="C1429" s="51" t="s">
        <v>3441</v>
      </c>
      <c r="D1429" s="51" t="s">
        <v>3742</v>
      </c>
      <c r="E1429" s="78" t="s">
        <v>1127</v>
      </c>
      <c r="F1429" s="78" t="s">
        <v>2261</v>
      </c>
      <c r="G1429" s="72" t="s">
        <v>3377</v>
      </c>
      <c r="H1429" s="78" t="s">
        <v>1372</v>
      </c>
      <c r="I1429" s="78">
        <v>2.1</v>
      </c>
      <c r="J1429" s="300">
        <v>200</v>
      </c>
      <c r="K1429" s="78">
        <v>0.5</v>
      </c>
      <c r="L1429" s="300">
        <v>1159</v>
      </c>
      <c r="M1429" s="72">
        <v>5</v>
      </c>
      <c r="O1429" s="78" t="s">
        <v>1128</v>
      </c>
      <c r="P1429" s="72" t="s">
        <v>1374</v>
      </c>
      <c r="AA1429" s="195"/>
      <c r="AB1429" s="195"/>
      <c r="AC1429" s="195"/>
      <c r="AD1429" s="72"/>
      <c r="AE1429" s="316">
        <v>1</v>
      </c>
      <c r="AF1429" s="195"/>
      <c r="AG1429" s="195">
        <v>0</v>
      </c>
      <c r="AH1429" s="72"/>
      <c r="AR1429" s="53">
        <v>0.99380000000000002</v>
      </c>
      <c r="AT1429" s="77"/>
      <c r="AU1429" s="276">
        <v>2000</v>
      </c>
      <c r="AV1429" s="276"/>
      <c r="AW1429" s="276">
        <v>1987.6000000000001</v>
      </c>
      <c r="AX1429" s="95"/>
      <c r="AY1429" s="276"/>
      <c r="AZ1429" s="95"/>
      <c r="BB1429" s="80" t="s">
        <v>722</v>
      </c>
      <c r="BC1429" s="270" t="s">
        <v>1126</v>
      </c>
      <c r="BD1429" s="72">
        <v>44.66</v>
      </c>
      <c r="BE1429" s="72">
        <v>0.38</v>
      </c>
      <c r="BF1429" s="72">
        <v>0.61</v>
      </c>
      <c r="BG1429" s="72">
        <v>0.09</v>
      </c>
      <c r="BH1429" s="72">
        <v>17.649999999999999</v>
      </c>
      <c r="BI1429" s="72">
        <v>0.14000000000000001</v>
      </c>
      <c r="BJ1429" s="72"/>
      <c r="BK1429" s="72"/>
      <c r="BL1429" s="72">
        <v>0.02</v>
      </c>
      <c r="BM1429" s="72">
        <v>0.02</v>
      </c>
      <c r="BN1429" s="72">
        <v>7.27</v>
      </c>
      <c r="BO1429" s="72">
        <v>0.15</v>
      </c>
      <c r="BP1429" s="72">
        <v>0.15</v>
      </c>
      <c r="BQ1429" s="72">
        <v>0.03</v>
      </c>
      <c r="BR1429" s="72">
        <v>10.130000000000001</v>
      </c>
      <c r="BS1429" s="72">
        <v>0.08</v>
      </c>
      <c r="BT1429" s="72"/>
      <c r="BU1429" s="72"/>
      <c r="BV1429" s="72"/>
      <c r="BW1429" s="72"/>
      <c r="BX1429" s="72">
        <v>10.98</v>
      </c>
      <c r="BY1429" s="72">
        <v>0.11</v>
      </c>
      <c r="BZ1429" s="72">
        <v>2.15</v>
      </c>
      <c r="CA1429" s="72">
        <v>0.11</v>
      </c>
      <c r="CB1429" s="72">
        <v>7.0000000000000007E-2</v>
      </c>
      <c r="CC1429" s="72">
        <v>0.01</v>
      </c>
      <c r="CD1429" s="72">
        <v>0.04</v>
      </c>
      <c r="CE1429" s="72">
        <v>0.03</v>
      </c>
      <c r="CF1429" s="72"/>
      <c r="CG1429" s="72"/>
      <c r="CH1429" s="72"/>
      <c r="CI1429" s="72"/>
      <c r="CJ1429" s="72"/>
      <c r="CK1429" s="72"/>
      <c r="CL1429" s="72"/>
      <c r="CM1429" s="72"/>
      <c r="CN1429" s="72"/>
      <c r="CO1429" s="72"/>
      <c r="CP1429" s="72"/>
      <c r="CQ1429" s="72"/>
      <c r="CR1429" s="72"/>
      <c r="CS1429" s="72"/>
      <c r="CT1429" s="72"/>
      <c r="CU1429" s="72"/>
      <c r="CV1429" s="72"/>
      <c r="CW1429" s="72"/>
      <c r="CX1429" s="72"/>
      <c r="CY1429" s="72"/>
      <c r="CZ1429" s="72"/>
      <c r="DA1429" s="72"/>
      <c r="DB1429" s="72"/>
      <c r="DC1429" s="72"/>
      <c r="DD1429" s="72"/>
      <c r="DE1429" s="72"/>
      <c r="DF1429" s="72"/>
      <c r="DG1429" s="72"/>
      <c r="DH1429" s="78">
        <v>98.46</v>
      </c>
      <c r="DJ1429" s="77">
        <f t="shared" si="700"/>
        <v>1.5400000000000063</v>
      </c>
      <c r="DK1429" s="72">
        <v>1</v>
      </c>
      <c r="DL1429" s="51" t="s">
        <v>3698</v>
      </c>
      <c r="DO1429" s="358">
        <v>4.74</v>
      </c>
      <c r="DP1429" s="72"/>
      <c r="DQ1429" s="374"/>
      <c r="DR1429" s="72"/>
      <c r="DU1429" s="52"/>
      <c r="DX1429" s="75">
        <f t="shared" si="701"/>
        <v>45.358521226894169</v>
      </c>
      <c r="DY1429" s="51">
        <f t="shared" si="702"/>
        <v>0.38594353036766205</v>
      </c>
      <c r="DZ1429" s="75">
        <f t="shared" si="703"/>
        <v>0.61954093032703639</v>
      </c>
      <c r="EA1429" s="51">
        <f t="shared" si="704"/>
        <v>9.1407678244972576E-2</v>
      </c>
      <c r="EB1429" s="75">
        <f t="shared" si="705"/>
        <v>17.926061344708511</v>
      </c>
      <c r="EC1429" s="51">
        <f t="shared" si="706"/>
        <v>0.14218972171440181</v>
      </c>
      <c r="ED1429" s="75">
        <f t="shared" si="707"/>
        <v>7.3837091204550065</v>
      </c>
      <c r="EE1429" s="51">
        <f t="shared" si="708"/>
        <v>0.15234613040828762</v>
      </c>
      <c r="EF1429" s="75">
        <f t="shared" si="709"/>
        <v>0.15234613040828762</v>
      </c>
      <c r="EG1429" s="51">
        <f t="shared" si="710"/>
        <v>3.0469226081657527E-2</v>
      </c>
      <c r="EH1429" s="75">
        <f t="shared" si="711"/>
        <v>10.28844200690636</v>
      </c>
      <c r="EI1429" s="51">
        <f t="shared" si="712"/>
        <v>8.1251269551086747E-2</v>
      </c>
      <c r="EJ1429" s="75">
        <f t="shared" si="713"/>
        <v>11.151736745886657</v>
      </c>
      <c r="EK1429" s="51">
        <f t="shared" si="714"/>
        <v>0.11172049563274428</v>
      </c>
      <c r="EL1429" s="75">
        <f t="shared" si="715"/>
        <v>2.183627869185456</v>
      </c>
      <c r="EM1429" s="51">
        <f t="shared" si="716"/>
        <v>0.11172049563274426</v>
      </c>
      <c r="EN1429" s="75">
        <f t="shared" si="717"/>
        <v>7.1094860857200903E-2</v>
      </c>
      <c r="EO1429" s="51">
        <f t="shared" si="718"/>
        <v>1.0156408693885843E-2</v>
      </c>
      <c r="EP1429" s="75">
        <f t="shared" si="719"/>
        <v>4.0625634775543373E-2</v>
      </c>
      <c r="EQ1429" s="51">
        <f t="shared" si="720"/>
        <v>3.046922608165753E-2</v>
      </c>
      <c r="ER1429" s="51">
        <f t="shared" si="721"/>
        <v>100</v>
      </c>
      <c r="ES1429" s="51">
        <f t="shared" si="722"/>
        <v>0</v>
      </c>
    </row>
    <row r="1430" spans="1:149" x14ac:dyDescent="0.45">
      <c r="A1430" s="78" t="s">
        <v>1479</v>
      </c>
      <c r="B1430" s="178" t="s">
        <v>3581</v>
      </c>
      <c r="C1430" s="51" t="s">
        <v>3441</v>
      </c>
      <c r="D1430" s="51" t="s">
        <v>3742</v>
      </c>
      <c r="E1430" s="78" t="s">
        <v>1127</v>
      </c>
      <c r="F1430" s="78" t="s">
        <v>2262</v>
      </c>
      <c r="G1430" s="72" t="s">
        <v>3377</v>
      </c>
      <c r="H1430" s="78" t="s">
        <v>1372</v>
      </c>
      <c r="I1430" s="78">
        <v>2.4</v>
      </c>
      <c r="J1430" s="300">
        <v>197.7</v>
      </c>
      <c r="K1430" s="78">
        <v>0.5</v>
      </c>
      <c r="L1430" s="300">
        <v>1157</v>
      </c>
      <c r="M1430" s="72">
        <v>5</v>
      </c>
      <c r="O1430" s="78" t="s">
        <v>1128</v>
      </c>
      <c r="P1430" s="72" t="s">
        <v>1374</v>
      </c>
      <c r="AA1430" s="195"/>
      <c r="AB1430" s="195"/>
      <c r="AC1430" s="195"/>
      <c r="AD1430" s="72"/>
      <c r="AE1430" s="316">
        <v>1</v>
      </c>
      <c r="AF1430" s="195"/>
      <c r="AG1430" s="195">
        <v>0</v>
      </c>
      <c r="AH1430" s="72"/>
      <c r="AR1430" s="53">
        <v>0.99260000000000004</v>
      </c>
      <c r="AT1430" s="77"/>
      <c r="AU1430" s="276">
        <v>1977</v>
      </c>
      <c r="AV1430" s="276"/>
      <c r="AW1430" s="276">
        <v>1962.3702000000001</v>
      </c>
      <c r="AX1430" s="95"/>
      <c r="AY1430" s="276"/>
      <c r="AZ1430" s="95"/>
      <c r="BB1430" s="80" t="s">
        <v>722</v>
      </c>
      <c r="BC1430" s="270" t="s">
        <v>1126</v>
      </c>
      <c r="BD1430" s="72">
        <v>44.58</v>
      </c>
      <c r="BE1430" s="72">
        <v>0.32</v>
      </c>
      <c r="BF1430" s="72">
        <v>0.53</v>
      </c>
      <c r="BG1430" s="72">
        <v>7.0000000000000007E-2</v>
      </c>
      <c r="BH1430" s="72">
        <v>17.54</v>
      </c>
      <c r="BI1430" s="72">
        <v>0.12</v>
      </c>
      <c r="BJ1430" s="72"/>
      <c r="BK1430" s="72"/>
      <c r="BL1430" s="72">
        <v>0.02</v>
      </c>
      <c r="BM1430" s="72">
        <v>0.02</v>
      </c>
      <c r="BN1430" s="72">
        <v>7.58</v>
      </c>
      <c r="BO1430" s="72">
        <v>0.08</v>
      </c>
      <c r="BP1430" s="72">
        <v>0.14000000000000001</v>
      </c>
      <c r="BQ1430" s="72">
        <v>0.03</v>
      </c>
      <c r="BR1430" s="72">
        <v>10.18</v>
      </c>
      <c r="BS1430" s="72">
        <v>0.2</v>
      </c>
      <c r="BT1430" s="72"/>
      <c r="BU1430" s="72"/>
      <c r="BV1430" s="72"/>
      <c r="BW1430" s="72"/>
      <c r="BX1430" s="72">
        <v>11.04</v>
      </c>
      <c r="BY1430" s="72">
        <v>0.16</v>
      </c>
      <c r="BZ1430" s="72">
        <v>2.17</v>
      </c>
      <c r="CA1430" s="72">
        <v>0.17</v>
      </c>
      <c r="CB1430" s="72">
        <v>7.0000000000000007E-2</v>
      </c>
      <c r="CC1430" s="72">
        <v>0.01</v>
      </c>
      <c r="CD1430" s="72">
        <v>0.05</v>
      </c>
      <c r="CE1430" s="72">
        <v>0.02</v>
      </c>
      <c r="CF1430" s="72"/>
      <c r="CG1430" s="72"/>
      <c r="CH1430" s="72"/>
      <c r="CI1430" s="72"/>
      <c r="CJ1430" s="72"/>
      <c r="CK1430" s="72"/>
      <c r="CL1430" s="72"/>
      <c r="CM1430" s="72"/>
      <c r="CN1430" s="72"/>
      <c r="CO1430" s="72"/>
      <c r="CP1430" s="72"/>
      <c r="CQ1430" s="72"/>
      <c r="CR1430" s="72"/>
      <c r="CS1430" s="72"/>
      <c r="CT1430" s="72"/>
      <c r="CU1430" s="72"/>
      <c r="CV1430" s="72"/>
      <c r="CW1430" s="72"/>
      <c r="CX1430" s="72"/>
      <c r="CY1430" s="72"/>
      <c r="CZ1430" s="72"/>
      <c r="DA1430" s="72"/>
      <c r="DB1430" s="72"/>
      <c r="DC1430" s="72"/>
      <c r="DD1430" s="72"/>
      <c r="DE1430" s="72"/>
      <c r="DF1430" s="72"/>
      <c r="DG1430" s="72"/>
      <c r="DH1430" s="78">
        <v>98.32</v>
      </c>
      <c r="DJ1430" s="77">
        <f t="shared" si="700"/>
        <v>1.6800000000000068</v>
      </c>
      <c r="DK1430" s="72">
        <v>1</v>
      </c>
      <c r="DL1430" s="51" t="s">
        <v>3698</v>
      </c>
      <c r="DO1430" s="358">
        <v>4.43</v>
      </c>
      <c r="DP1430" s="72"/>
      <c r="DQ1430" s="374"/>
      <c r="DR1430" s="72"/>
      <c r="DU1430" s="52"/>
      <c r="DX1430" s="75">
        <f t="shared" si="701"/>
        <v>45.341741253051268</v>
      </c>
      <c r="DY1430" s="51">
        <f t="shared" si="702"/>
        <v>0.32546786004882028</v>
      </c>
      <c r="DZ1430" s="75">
        <f t="shared" si="703"/>
        <v>0.53905614320585848</v>
      </c>
      <c r="EA1430" s="51">
        <f t="shared" si="704"/>
        <v>7.119609438567942E-2</v>
      </c>
      <c r="EB1430" s="75">
        <f t="shared" si="705"/>
        <v>17.839707078925958</v>
      </c>
      <c r="EC1430" s="51">
        <f t="shared" si="706"/>
        <v>0.12205044751830758</v>
      </c>
      <c r="ED1430" s="75">
        <f t="shared" si="707"/>
        <v>7.7095199349064281</v>
      </c>
      <c r="EE1430" s="51">
        <f t="shared" si="708"/>
        <v>8.1366965012205042E-2</v>
      </c>
      <c r="EF1430" s="75">
        <f t="shared" si="709"/>
        <v>0.14239218877135884</v>
      </c>
      <c r="EG1430" s="51">
        <f t="shared" si="710"/>
        <v>3.0512611879576889E-2</v>
      </c>
      <c r="EH1430" s="75">
        <f t="shared" si="711"/>
        <v>10.353946297803091</v>
      </c>
      <c r="EI1430" s="51">
        <f t="shared" si="712"/>
        <v>0.20341741253051263</v>
      </c>
      <c r="EJ1430" s="75">
        <f t="shared" si="713"/>
        <v>11.228641171684297</v>
      </c>
      <c r="EK1430" s="51">
        <f t="shared" si="714"/>
        <v>0.16273393002441011</v>
      </c>
      <c r="EL1430" s="75">
        <f t="shared" si="715"/>
        <v>2.2070789259560621</v>
      </c>
      <c r="EM1430" s="51">
        <f t="shared" si="716"/>
        <v>0.17290480065093577</v>
      </c>
      <c r="EN1430" s="75">
        <f t="shared" si="717"/>
        <v>7.119609438567942E-2</v>
      </c>
      <c r="EO1430" s="51">
        <f t="shared" si="718"/>
        <v>1.017087062652563E-2</v>
      </c>
      <c r="EP1430" s="75">
        <f t="shared" si="719"/>
        <v>5.0854353132628156E-2</v>
      </c>
      <c r="EQ1430" s="51">
        <f t="shared" si="720"/>
        <v>2.034174125305126E-2</v>
      </c>
      <c r="ER1430" s="51">
        <f t="shared" si="721"/>
        <v>100</v>
      </c>
      <c r="ES1430" s="51">
        <f t="shared" si="722"/>
        <v>0</v>
      </c>
    </row>
    <row r="1431" spans="1:149" x14ac:dyDescent="0.45">
      <c r="A1431" s="78" t="s">
        <v>1479</v>
      </c>
      <c r="B1431" s="178" t="s">
        <v>3581</v>
      </c>
      <c r="C1431" s="51" t="s">
        <v>3441</v>
      </c>
      <c r="D1431" s="51" t="s">
        <v>3742</v>
      </c>
      <c r="E1431" s="78" t="s">
        <v>1127</v>
      </c>
      <c r="F1431" s="78" t="s">
        <v>2263</v>
      </c>
      <c r="G1431" s="72" t="s">
        <v>3377</v>
      </c>
      <c r="H1431" s="78" t="s">
        <v>1372</v>
      </c>
      <c r="I1431" s="78">
        <v>2.5</v>
      </c>
      <c r="J1431" s="300">
        <v>200</v>
      </c>
      <c r="K1431" s="78">
        <v>0.5</v>
      </c>
      <c r="L1431" s="300">
        <v>1147</v>
      </c>
      <c r="M1431" s="72">
        <v>5</v>
      </c>
      <c r="O1431" s="78" t="s">
        <v>1128</v>
      </c>
      <c r="P1431" s="72" t="s">
        <v>3280</v>
      </c>
      <c r="AA1431" s="195"/>
      <c r="AB1431" s="195"/>
      <c r="AC1431" s="195"/>
      <c r="AD1431" s="72"/>
      <c r="AE1431" s="316">
        <v>1</v>
      </c>
      <c r="AF1431" s="195"/>
      <c r="AG1431" s="195">
        <v>0</v>
      </c>
      <c r="AH1431" s="72"/>
      <c r="AR1431" s="53">
        <v>0.98970000000000002</v>
      </c>
      <c r="AT1431" s="77"/>
      <c r="AU1431" s="276">
        <v>2000</v>
      </c>
      <c r="AV1431" s="276"/>
      <c r="AW1431" s="276">
        <v>1979.4</v>
      </c>
      <c r="AX1431" s="95"/>
      <c r="AY1431" s="276"/>
      <c r="AZ1431" s="95"/>
      <c r="BB1431" s="80" t="s">
        <v>722</v>
      </c>
      <c r="BC1431" s="270" t="s">
        <v>1126</v>
      </c>
      <c r="BD1431" s="72">
        <v>44.99</v>
      </c>
      <c r="BE1431" s="72">
        <v>0.45</v>
      </c>
      <c r="BF1431" s="72">
        <v>0.55000000000000004</v>
      </c>
      <c r="BG1431" s="72">
        <v>0.09</v>
      </c>
      <c r="BH1431" s="72">
        <v>17.55</v>
      </c>
      <c r="BI1431" s="72">
        <v>0.16</v>
      </c>
      <c r="BJ1431" s="72"/>
      <c r="BK1431" s="72"/>
      <c r="BL1431" s="72">
        <v>0.05</v>
      </c>
      <c r="BM1431" s="72">
        <v>0.06</v>
      </c>
      <c r="BN1431" s="72">
        <v>7.24</v>
      </c>
      <c r="BO1431" s="72">
        <v>0.24</v>
      </c>
      <c r="BP1431" s="72">
        <v>0.16</v>
      </c>
      <c r="BQ1431" s="72">
        <v>0.06</v>
      </c>
      <c r="BR1431" s="72">
        <v>10.01</v>
      </c>
      <c r="BS1431" s="72">
        <v>0.13</v>
      </c>
      <c r="BT1431" s="72"/>
      <c r="BU1431" s="72"/>
      <c r="BV1431" s="72"/>
      <c r="BW1431" s="72"/>
      <c r="BX1431" s="72">
        <v>10.91</v>
      </c>
      <c r="BY1431" s="72">
        <v>0.24</v>
      </c>
      <c r="BZ1431" s="72">
        <v>2.1800000000000002</v>
      </c>
      <c r="CA1431" s="72">
        <v>0.14000000000000001</v>
      </c>
      <c r="CB1431" s="72">
        <v>7.0000000000000007E-2</v>
      </c>
      <c r="CC1431" s="72">
        <v>0.01</v>
      </c>
      <c r="CD1431" s="72">
        <v>0.03</v>
      </c>
      <c r="CE1431" s="72">
        <v>0.03</v>
      </c>
      <c r="CF1431" s="72"/>
      <c r="CG1431" s="72"/>
      <c r="CH1431" s="72"/>
      <c r="CI1431" s="72"/>
      <c r="CJ1431" s="72"/>
      <c r="CK1431" s="72"/>
      <c r="CL1431" s="72"/>
      <c r="CM1431" s="72"/>
      <c r="CN1431" s="72"/>
      <c r="CO1431" s="72"/>
      <c r="CP1431" s="72"/>
      <c r="CQ1431" s="72"/>
      <c r="CR1431" s="72"/>
      <c r="CS1431" s="72"/>
      <c r="CT1431" s="72"/>
      <c r="CU1431" s="72"/>
      <c r="CV1431" s="72"/>
      <c r="CW1431" s="72"/>
      <c r="CX1431" s="72"/>
      <c r="CY1431" s="72"/>
      <c r="CZ1431" s="72"/>
      <c r="DA1431" s="72"/>
      <c r="DB1431" s="72"/>
      <c r="DC1431" s="72"/>
      <c r="DD1431" s="72"/>
      <c r="DE1431" s="72"/>
      <c r="DF1431" s="72"/>
      <c r="DG1431" s="72"/>
      <c r="DH1431" s="78">
        <v>98.57</v>
      </c>
      <c r="DJ1431" s="77">
        <f t="shared" si="700"/>
        <v>1.4300000000000068</v>
      </c>
      <c r="DK1431" s="72">
        <v>1</v>
      </c>
      <c r="DL1431" s="51" t="s">
        <v>3698</v>
      </c>
      <c r="DO1431" s="358">
        <v>4.82</v>
      </c>
      <c r="DP1431" s="72"/>
      <c r="DQ1431" s="374"/>
      <c r="DR1431" s="72"/>
      <c r="DU1431" s="52"/>
      <c r="DX1431" s="75">
        <f t="shared" si="701"/>
        <v>45.642690473774991</v>
      </c>
      <c r="DY1431" s="51">
        <f t="shared" si="702"/>
        <v>0.45652835548341286</v>
      </c>
      <c r="DZ1431" s="75">
        <f t="shared" si="703"/>
        <v>0.5579791011463936</v>
      </c>
      <c r="EA1431" s="51">
        <f t="shared" si="704"/>
        <v>9.130567109668257E-2</v>
      </c>
      <c r="EB1431" s="75">
        <f t="shared" si="705"/>
        <v>17.804605863853102</v>
      </c>
      <c r="EC1431" s="51">
        <f t="shared" si="706"/>
        <v>0.162321193060769</v>
      </c>
      <c r="ED1431" s="75">
        <f t="shared" si="707"/>
        <v>7.3450339859997982</v>
      </c>
      <c r="EE1431" s="51">
        <f t="shared" si="708"/>
        <v>0.24348178959115352</v>
      </c>
      <c r="EF1431" s="75">
        <f t="shared" si="709"/>
        <v>0.162321193060769</v>
      </c>
      <c r="EG1431" s="51">
        <f t="shared" si="710"/>
        <v>6.087044739778838E-2</v>
      </c>
      <c r="EH1431" s="75">
        <f t="shared" si="711"/>
        <v>10.15521964086436</v>
      </c>
      <c r="EI1431" s="51">
        <f t="shared" si="712"/>
        <v>0.1318859693618748</v>
      </c>
      <c r="EJ1431" s="75">
        <f t="shared" si="713"/>
        <v>11.068276351831187</v>
      </c>
      <c r="EK1431" s="51">
        <f t="shared" si="714"/>
        <v>0.24348178959115352</v>
      </c>
      <c r="EL1431" s="75">
        <f t="shared" si="715"/>
        <v>2.2116262554529778</v>
      </c>
      <c r="EM1431" s="51">
        <f t="shared" si="716"/>
        <v>0.1420310439281729</v>
      </c>
      <c r="EN1431" s="75">
        <f t="shared" si="717"/>
        <v>7.1015521964086448E-2</v>
      </c>
      <c r="EO1431" s="51">
        <f t="shared" si="718"/>
        <v>1.0145074566298063E-2</v>
      </c>
      <c r="EP1431" s="75">
        <f t="shared" si="719"/>
        <v>3.043522369889419E-2</v>
      </c>
      <c r="EQ1431" s="51">
        <f t="shared" si="720"/>
        <v>3.043522369889419E-2</v>
      </c>
      <c r="ER1431" s="51">
        <f t="shared" si="721"/>
        <v>100</v>
      </c>
      <c r="ES1431" s="51">
        <f t="shared" si="722"/>
        <v>0</v>
      </c>
    </row>
    <row r="1432" spans="1:149" x14ac:dyDescent="0.45">
      <c r="A1432" s="78" t="s">
        <v>1479</v>
      </c>
      <c r="B1432" s="178" t="s">
        <v>3581</v>
      </c>
      <c r="C1432" s="51" t="s">
        <v>3441</v>
      </c>
      <c r="D1432" s="51" t="s">
        <v>3742</v>
      </c>
      <c r="E1432" s="78" t="s">
        <v>1127</v>
      </c>
      <c r="F1432" s="78" t="s">
        <v>2264</v>
      </c>
      <c r="G1432" s="72" t="s">
        <v>3377</v>
      </c>
      <c r="H1432" s="78" t="s">
        <v>1372</v>
      </c>
      <c r="I1432" s="78">
        <v>2.5</v>
      </c>
      <c r="J1432" s="300">
        <v>200</v>
      </c>
      <c r="K1432" s="78">
        <v>0.5</v>
      </c>
      <c r="L1432" s="300">
        <v>1144</v>
      </c>
      <c r="M1432" s="72">
        <v>5</v>
      </c>
      <c r="O1432" s="78" t="s">
        <v>1128</v>
      </c>
      <c r="P1432" s="72" t="s">
        <v>3280</v>
      </c>
      <c r="AA1432" s="195"/>
      <c r="AB1432" s="195"/>
      <c r="AC1432" s="195"/>
      <c r="AD1432" s="72"/>
      <c r="AE1432" s="316">
        <v>1</v>
      </c>
      <c r="AF1432" s="195"/>
      <c r="AG1432" s="195">
        <v>0</v>
      </c>
      <c r="AH1432" s="72"/>
      <c r="AR1432" s="53">
        <v>0.98870000000000002</v>
      </c>
      <c r="AT1432" s="77"/>
      <c r="AU1432" s="276">
        <v>2000</v>
      </c>
      <c r="AV1432" s="276"/>
      <c r="AW1432" s="276">
        <v>1977.4</v>
      </c>
      <c r="AX1432" s="95"/>
      <c r="AY1432" s="276"/>
      <c r="AZ1432" s="95"/>
      <c r="BB1432" s="80" t="s">
        <v>722</v>
      </c>
      <c r="BC1432" s="270" t="s">
        <v>1126</v>
      </c>
      <c r="BD1432" s="72">
        <v>45.26</v>
      </c>
      <c r="BE1432" s="72">
        <v>0.21</v>
      </c>
      <c r="BF1432" s="72">
        <v>0.56000000000000005</v>
      </c>
      <c r="BG1432" s="72">
        <v>7.0000000000000007E-2</v>
      </c>
      <c r="BH1432" s="72">
        <v>17.559999999999999</v>
      </c>
      <c r="BI1432" s="72">
        <v>0.13</v>
      </c>
      <c r="BJ1432" s="72"/>
      <c r="BK1432" s="72"/>
      <c r="BL1432" s="72">
        <v>0.03</v>
      </c>
      <c r="BM1432" s="72">
        <v>0.02</v>
      </c>
      <c r="BN1432" s="72">
        <v>7.09</v>
      </c>
      <c r="BO1432" s="72">
        <v>0.09</v>
      </c>
      <c r="BP1432" s="72">
        <v>0.14000000000000001</v>
      </c>
      <c r="BQ1432" s="72">
        <v>0.04</v>
      </c>
      <c r="BR1432" s="72">
        <v>10.01</v>
      </c>
      <c r="BS1432" s="72">
        <v>0.1</v>
      </c>
      <c r="BT1432" s="72"/>
      <c r="BU1432" s="72"/>
      <c r="BV1432" s="72"/>
      <c r="BW1432" s="72"/>
      <c r="BX1432" s="72">
        <v>10.94</v>
      </c>
      <c r="BY1432" s="72">
        <v>0.08</v>
      </c>
      <c r="BZ1432" s="72">
        <v>2.1</v>
      </c>
      <c r="CA1432" s="72">
        <v>0.13</v>
      </c>
      <c r="CB1432" s="72">
        <v>0.08</v>
      </c>
      <c r="CC1432" s="72">
        <v>0.01</v>
      </c>
      <c r="CD1432" s="72">
        <v>0.05</v>
      </c>
      <c r="CE1432" s="72">
        <v>0.03</v>
      </c>
      <c r="CF1432" s="72"/>
      <c r="CG1432" s="72"/>
      <c r="CH1432" s="72"/>
      <c r="CI1432" s="72"/>
      <c r="CJ1432" s="72"/>
      <c r="CK1432" s="72"/>
      <c r="CL1432" s="72"/>
      <c r="CM1432" s="72"/>
      <c r="CN1432" s="72"/>
      <c r="CO1432" s="72"/>
      <c r="CP1432" s="72"/>
      <c r="CQ1432" s="72"/>
      <c r="CR1432" s="72"/>
      <c r="CS1432" s="72"/>
      <c r="CT1432" s="72"/>
      <c r="CU1432" s="72"/>
      <c r="CV1432" s="72"/>
      <c r="CW1432" s="72"/>
      <c r="CX1432" s="72"/>
      <c r="CY1432" s="72"/>
      <c r="CZ1432" s="72"/>
      <c r="DA1432" s="72"/>
      <c r="DB1432" s="72"/>
      <c r="DC1432" s="72"/>
      <c r="DD1432" s="72"/>
      <c r="DE1432" s="72"/>
      <c r="DF1432" s="72"/>
      <c r="DG1432" s="72"/>
      <c r="DH1432" s="78">
        <v>98.6</v>
      </c>
      <c r="DJ1432" s="77">
        <f t="shared" si="700"/>
        <v>1.4000000000000057</v>
      </c>
      <c r="DK1432" s="72">
        <v>1</v>
      </c>
      <c r="DL1432" s="51" t="s">
        <v>3698</v>
      </c>
      <c r="DO1432" s="358">
        <v>4.76</v>
      </c>
      <c r="DP1432" s="72"/>
      <c r="DQ1432" s="374"/>
      <c r="DR1432" s="72"/>
      <c r="DU1432" s="52"/>
      <c r="DX1432" s="75">
        <f t="shared" si="701"/>
        <v>45.902636916835696</v>
      </c>
      <c r="DY1432" s="51">
        <f t="shared" si="702"/>
        <v>0.21298174442190668</v>
      </c>
      <c r="DZ1432" s="75">
        <f t="shared" si="703"/>
        <v>0.56795131845841795</v>
      </c>
      <c r="EA1432" s="51">
        <f t="shared" si="704"/>
        <v>7.0993914807302244E-2</v>
      </c>
      <c r="EB1432" s="75">
        <f t="shared" si="705"/>
        <v>17.809330628803245</v>
      </c>
      <c r="EC1432" s="51">
        <f t="shared" si="706"/>
        <v>0.13184584178498987</v>
      </c>
      <c r="ED1432" s="75">
        <f t="shared" si="707"/>
        <v>7.1906693711967549</v>
      </c>
      <c r="EE1432" s="51">
        <f t="shared" si="708"/>
        <v>9.1277890466531439E-2</v>
      </c>
      <c r="EF1432" s="75">
        <f t="shared" si="709"/>
        <v>0.14198782961460449</v>
      </c>
      <c r="EG1432" s="51">
        <f t="shared" si="710"/>
        <v>4.0567951318458424E-2</v>
      </c>
      <c r="EH1432" s="75">
        <f t="shared" si="711"/>
        <v>10.152129817444219</v>
      </c>
      <c r="EI1432" s="51">
        <f t="shared" si="712"/>
        <v>0.10141987829614604</v>
      </c>
      <c r="EJ1432" s="75">
        <f t="shared" si="713"/>
        <v>11.095334685598377</v>
      </c>
      <c r="EK1432" s="51">
        <f t="shared" si="714"/>
        <v>8.1135902636916848E-2</v>
      </c>
      <c r="EL1432" s="75">
        <f t="shared" si="715"/>
        <v>2.1298174442190674</v>
      </c>
      <c r="EM1432" s="51">
        <f t="shared" si="716"/>
        <v>0.1318458417849899</v>
      </c>
      <c r="EN1432" s="75">
        <f t="shared" si="717"/>
        <v>8.1135902636916848E-2</v>
      </c>
      <c r="EO1432" s="51">
        <f t="shared" si="718"/>
        <v>1.0141987829614606E-2</v>
      </c>
      <c r="EP1432" s="75">
        <f t="shared" si="719"/>
        <v>5.0709939148073035E-2</v>
      </c>
      <c r="EQ1432" s="51">
        <f t="shared" si="720"/>
        <v>3.042596348884382E-2</v>
      </c>
      <c r="ER1432" s="51">
        <f t="shared" si="721"/>
        <v>100</v>
      </c>
      <c r="ES1432" s="51">
        <f t="shared" si="722"/>
        <v>0</v>
      </c>
    </row>
    <row r="1433" spans="1:149" x14ac:dyDescent="0.45">
      <c r="A1433" s="78" t="s">
        <v>1479</v>
      </c>
      <c r="B1433" s="178" t="s">
        <v>3581</v>
      </c>
      <c r="C1433" s="51" t="s">
        <v>3441</v>
      </c>
      <c r="D1433" s="51" t="s">
        <v>3734</v>
      </c>
      <c r="E1433" s="78" t="s">
        <v>1127</v>
      </c>
      <c r="F1433" s="78" t="s">
        <v>2265</v>
      </c>
      <c r="G1433" s="72" t="s">
        <v>3377</v>
      </c>
      <c r="H1433" s="78" t="s">
        <v>1372</v>
      </c>
      <c r="I1433" s="78">
        <v>2.4</v>
      </c>
      <c r="J1433" s="300">
        <v>197</v>
      </c>
      <c r="K1433" s="78">
        <v>0.5</v>
      </c>
      <c r="L1433" s="300">
        <v>1160</v>
      </c>
      <c r="M1433" s="72">
        <v>5</v>
      </c>
      <c r="O1433" s="78" t="s">
        <v>1128</v>
      </c>
      <c r="P1433" s="72" t="s">
        <v>3281</v>
      </c>
      <c r="AA1433" s="195"/>
      <c r="AB1433" s="195"/>
      <c r="AC1433" s="195"/>
      <c r="AD1433" s="72"/>
      <c r="AE1433" s="316">
        <v>1</v>
      </c>
      <c r="AF1433" s="195"/>
      <c r="AG1433" s="195">
        <v>0</v>
      </c>
      <c r="AH1433" s="72"/>
      <c r="AR1433" s="53">
        <v>0.99350000000000005</v>
      </c>
      <c r="AT1433" s="77"/>
      <c r="AU1433" s="276">
        <v>1970</v>
      </c>
      <c r="AV1433" s="276"/>
      <c r="AW1433" s="276">
        <v>1957.1950000000002</v>
      </c>
      <c r="AX1433" s="95"/>
      <c r="AY1433" s="276"/>
      <c r="AZ1433" s="95"/>
      <c r="BB1433" s="80" t="s">
        <v>722</v>
      </c>
      <c r="BC1433" s="270" t="s">
        <v>1126</v>
      </c>
      <c r="BD1433" s="72">
        <v>54.53</v>
      </c>
      <c r="BE1433" s="72">
        <v>0.38</v>
      </c>
      <c r="BF1433" s="72">
        <v>0.53</v>
      </c>
      <c r="BG1433" s="72">
        <v>0.06</v>
      </c>
      <c r="BH1433" s="72">
        <v>13.93</v>
      </c>
      <c r="BI1433" s="72">
        <v>0.24</v>
      </c>
      <c r="BJ1433" s="72">
        <v>0.12</v>
      </c>
      <c r="BK1433" s="72"/>
      <c r="BL1433" s="72">
        <v>0.06</v>
      </c>
      <c r="BM1433" s="72">
        <v>0.03</v>
      </c>
      <c r="BN1433" s="72">
        <v>5.23</v>
      </c>
      <c r="BO1433" s="72">
        <v>0.09</v>
      </c>
      <c r="BP1433" s="72">
        <v>0.09</v>
      </c>
      <c r="BQ1433" s="72">
        <v>0.04</v>
      </c>
      <c r="BR1433" s="72">
        <v>8.5500000000000007</v>
      </c>
      <c r="BS1433" s="72">
        <v>0.12</v>
      </c>
      <c r="BT1433" s="72"/>
      <c r="BU1433" s="72"/>
      <c r="BV1433" s="72"/>
      <c r="BW1433" s="72"/>
      <c r="BX1433" s="72">
        <v>7.66</v>
      </c>
      <c r="BY1433" s="72">
        <v>0.13</v>
      </c>
      <c r="BZ1433" s="72">
        <v>2.89</v>
      </c>
      <c r="CA1433" s="72">
        <v>0.15</v>
      </c>
      <c r="CB1433" s="72">
        <v>0.63</v>
      </c>
      <c r="CC1433" s="72">
        <v>0.02</v>
      </c>
      <c r="CD1433" s="72">
        <v>0.12</v>
      </c>
      <c r="CE1433" s="72">
        <v>0.04</v>
      </c>
      <c r="CF1433" s="72"/>
      <c r="CG1433" s="72"/>
      <c r="CH1433" s="72"/>
      <c r="CI1433" s="72"/>
      <c r="CJ1433" s="72"/>
      <c r="CK1433" s="72"/>
      <c r="CL1433" s="72"/>
      <c r="CM1433" s="72"/>
      <c r="CN1433" s="72"/>
      <c r="CO1433" s="72"/>
      <c r="CP1433" s="72"/>
      <c r="CQ1433" s="72"/>
      <c r="CR1433" s="72"/>
      <c r="CS1433" s="72"/>
      <c r="CT1433" s="72"/>
      <c r="CU1433" s="72"/>
      <c r="CV1433" s="72"/>
      <c r="CW1433" s="72"/>
      <c r="CX1433" s="72"/>
      <c r="CY1433" s="72"/>
      <c r="CZ1433" s="72"/>
      <c r="DA1433" s="72"/>
      <c r="DB1433" s="72"/>
      <c r="DC1433" s="72"/>
      <c r="DD1433" s="72"/>
      <c r="DE1433" s="72"/>
      <c r="DF1433" s="72"/>
      <c r="DG1433" s="72"/>
      <c r="DH1433" s="78">
        <v>99.45</v>
      </c>
      <c r="DJ1433" s="77">
        <f t="shared" si="700"/>
        <v>0.54999999999999716</v>
      </c>
      <c r="DK1433" s="72">
        <v>1</v>
      </c>
      <c r="DL1433" s="51" t="s">
        <v>3698</v>
      </c>
      <c r="DO1433" s="358">
        <v>5.1100000000000003</v>
      </c>
      <c r="DP1433" s="72"/>
      <c r="DQ1433" s="374"/>
      <c r="DR1433" s="72"/>
      <c r="DU1433" s="52"/>
      <c r="DX1433" s="75">
        <f t="shared" si="701"/>
        <v>54.831573655103071</v>
      </c>
      <c r="DY1433" s="51">
        <f t="shared" si="702"/>
        <v>0.38210155857214684</v>
      </c>
      <c r="DZ1433" s="75">
        <f t="shared" si="703"/>
        <v>0.53293112116641528</v>
      </c>
      <c r="EA1433" s="51">
        <f t="shared" si="704"/>
        <v>6.0331825037707384E-2</v>
      </c>
      <c r="EB1433" s="75">
        <f t="shared" si="705"/>
        <v>14.007038712921066</v>
      </c>
      <c r="EC1433" s="51">
        <f t="shared" si="706"/>
        <v>0.24132730015082957</v>
      </c>
      <c r="ED1433" s="75">
        <f t="shared" si="707"/>
        <v>5.2589240824534942</v>
      </c>
      <c r="EE1433" s="51">
        <f t="shared" si="708"/>
        <v>9.049773755656107E-2</v>
      </c>
      <c r="EF1433" s="75">
        <f t="shared" si="709"/>
        <v>9.0497737556561084E-2</v>
      </c>
      <c r="EG1433" s="51">
        <f t="shared" si="710"/>
        <v>4.022121669180493E-2</v>
      </c>
      <c r="EH1433" s="75">
        <f t="shared" si="711"/>
        <v>8.5972850678733028</v>
      </c>
      <c r="EI1433" s="51">
        <f t="shared" si="712"/>
        <v>0.12066365007541477</v>
      </c>
      <c r="EJ1433" s="75">
        <f t="shared" si="713"/>
        <v>7.7023629964806437</v>
      </c>
      <c r="EK1433" s="51">
        <f t="shared" si="714"/>
        <v>0.13071895424836602</v>
      </c>
      <c r="EL1433" s="75">
        <f t="shared" si="715"/>
        <v>2.9059829059829059</v>
      </c>
      <c r="EM1433" s="51">
        <f t="shared" si="716"/>
        <v>0.15082956259426847</v>
      </c>
      <c r="EN1433" s="75">
        <f t="shared" si="717"/>
        <v>0.63348416289592757</v>
      </c>
      <c r="EO1433" s="51">
        <f t="shared" si="718"/>
        <v>2.0110608345902461E-2</v>
      </c>
      <c r="EP1433" s="75">
        <f t="shared" si="719"/>
        <v>0.12066365007541477</v>
      </c>
      <c r="EQ1433" s="51">
        <f t="shared" si="720"/>
        <v>4.022121669180493E-2</v>
      </c>
      <c r="ER1433" s="51">
        <f t="shared" si="721"/>
        <v>100</v>
      </c>
      <c r="ES1433" s="51">
        <f t="shared" si="722"/>
        <v>0</v>
      </c>
    </row>
    <row r="1434" spans="1:149" x14ac:dyDescent="0.45">
      <c r="A1434" s="78" t="s">
        <v>1479</v>
      </c>
      <c r="B1434" s="178" t="s">
        <v>3581</v>
      </c>
      <c r="C1434" s="51" t="s">
        <v>3441</v>
      </c>
      <c r="D1434" s="51" t="s">
        <v>3734</v>
      </c>
      <c r="E1434" s="78" t="s">
        <v>1127</v>
      </c>
      <c r="F1434" s="78" t="s">
        <v>2266</v>
      </c>
      <c r="G1434" s="72" t="s">
        <v>3377</v>
      </c>
      <c r="H1434" s="78" t="s">
        <v>1372</v>
      </c>
      <c r="I1434" s="78">
        <v>3.3</v>
      </c>
      <c r="J1434" s="300">
        <v>198</v>
      </c>
      <c r="K1434" s="78">
        <v>0.5</v>
      </c>
      <c r="L1434" s="300">
        <v>1150</v>
      </c>
      <c r="M1434" s="72">
        <v>5</v>
      </c>
      <c r="O1434" s="78" t="s">
        <v>1128</v>
      </c>
      <c r="P1434" s="72" t="s">
        <v>3282</v>
      </c>
      <c r="AA1434" s="195"/>
      <c r="AB1434" s="195"/>
      <c r="AC1434" s="195"/>
      <c r="AD1434" s="72"/>
      <c r="AE1434" s="316">
        <v>1</v>
      </c>
      <c r="AF1434" s="195"/>
      <c r="AG1434" s="195">
        <v>0</v>
      </c>
      <c r="AH1434" s="72"/>
      <c r="AR1434" s="53">
        <v>0.99029999999999996</v>
      </c>
      <c r="AT1434" s="77"/>
      <c r="AU1434" s="276">
        <v>1980</v>
      </c>
      <c r="AV1434" s="276"/>
      <c r="AW1434" s="276">
        <v>1960.7939999999999</v>
      </c>
      <c r="AX1434" s="95"/>
      <c r="AY1434" s="276"/>
      <c r="AZ1434" s="95"/>
      <c r="BB1434" s="80" t="s">
        <v>722</v>
      </c>
      <c r="BC1434" s="270" t="s">
        <v>1126</v>
      </c>
      <c r="BD1434" s="72">
        <v>54.24</v>
      </c>
      <c r="BE1434" s="72">
        <v>0.32</v>
      </c>
      <c r="BF1434" s="72">
        <v>0.53</v>
      </c>
      <c r="BG1434" s="72">
        <v>7.0000000000000007E-2</v>
      </c>
      <c r="BH1434" s="72">
        <v>13.88</v>
      </c>
      <c r="BI1434" s="72">
        <v>0.24</v>
      </c>
      <c r="BJ1434" s="72">
        <v>0.13</v>
      </c>
      <c r="BK1434" s="72"/>
      <c r="BL1434" s="72">
        <v>0.05</v>
      </c>
      <c r="BM1434" s="72">
        <v>0.03</v>
      </c>
      <c r="BN1434" s="72">
        <v>5.26</v>
      </c>
      <c r="BO1434" s="72">
        <v>0.14000000000000001</v>
      </c>
      <c r="BP1434" s="72">
        <v>0.09</v>
      </c>
      <c r="BQ1434" s="72">
        <v>0.04</v>
      </c>
      <c r="BR1434" s="72">
        <v>8.6199999999999992</v>
      </c>
      <c r="BS1434" s="72">
        <v>0.13</v>
      </c>
      <c r="BT1434" s="72"/>
      <c r="BU1434" s="72"/>
      <c r="BV1434" s="72"/>
      <c r="BW1434" s="72"/>
      <c r="BX1434" s="72">
        <v>7.74</v>
      </c>
      <c r="BY1434" s="72">
        <v>0.12</v>
      </c>
      <c r="BZ1434" s="72">
        <v>2.88</v>
      </c>
      <c r="CA1434" s="72">
        <v>0.17</v>
      </c>
      <c r="CB1434" s="72">
        <v>0.62</v>
      </c>
      <c r="CC1434" s="72">
        <v>0.02</v>
      </c>
      <c r="CD1434" s="72">
        <v>0.13</v>
      </c>
      <c r="CE1434" s="72">
        <v>0.04</v>
      </c>
      <c r="CF1434" s="72"/>
      <c r="CG1434" s="72"/>
      <c r="CH1434" s="72"/>
      <c r="CI1434" s="72"/>
      <c r="CJ1434" s="72"/>
      <c r="CK1434" s="72"/>
      <c r="CL1434" s="72"/>
      <c r="CM1434" s="72"/>
      <c r="CN1434" s="72"/>
      <c r="CO1434" s="72"/>
      <c r="CP1434" s="72"/>
      <c r="CQ1434" s="72"/>
      <c r="CR1434" s="72"/>
      <c r="CS1434" s="72"/>
      <c r="CT1434" s="72"/>
      <c r="CU1434" s="72"/>
      <c r="CV1434" s="72"/>
      <c r="CW1434" s="72"/>
      <c r="CX1434" s="72"/>
      <c r="CY1434" s="72"/>
      <c r="CZ1434" s="72"/>
      <c r="DA1434" s="72"/>
      <c r="DB1434" s="72"/>
      <c r="DC1434" s="72"/>
      <c r="DD1434" s="72"/>
      <c r="DE1434" s="72"/>
      <c r="DF1434" s="72"/>
      <c r="DG1434" s="72"/>
      <c r="DH1434" s="78">
        <v>99.31</v>
      </c>
      <c r="DJ1434" s="77">
        <f t="shared" si="700"/>
        <v>0.68999999999999773</v>
      </c>
      <c r="DK1434" s="72">
        <v>1</v>
      </c>
      <c r="DL1434" s="51" t="s">
        <v>3698</v>
      </c>
      <c r="DO1434" s="358">
        <v>5.14</v>
      </c>
      <c r="DP1434" s="72"/>
      <c r="DQ1434" s="374"/>
      <c r="DR1434" s="72"/>
      <c r="DU1434" s="52"/>
      <c r="DX1434" s="75">
        <f t="shared" si="701"/>
        <v>54.616856308528853</v>
      </c>
      <c r="DY1434" s="51">
        <f t="shared" si="702"/>
        <v>0.32222334105326755</v>
      </c>
      <c r="DZ1434" s="75">
        <f t="shared" si="703"/>
        <v>0.53368240861947436</v>
      </c>
      <c r="EA1434" s="51">
        <f t="shared" si="704"/>
        <v>7.0486355855402277E-2</v>
      </c>
      <c r="EB1434" s="75">
        <f t="shared" si="705"/>
        <v>13.97643741818548</v>
      </c>
      <c r="EC1434" s="51">
        <f t="shared" si="706"/>
        <v>0.24166750578995064</v>
      </c>
      <c r="ED1434" s="75">
        <f t="shared" si="707"/>
        <v>5.2965461685630846</v>
      </c>
      <c r="EE1434" s="51">
        <f t="shared" si="708"/>
        <v>0.14097271171080455</v>
      </c>
      <c r="EF1434" s="75">
        <f t="shared" si="709"/>
        <v>9.0625314671231486E-2</v>
      </c>
      <c r="EG1434" s="51">
        <f t="shared" si="710"/>
        <v>4.0277917631658444E-2</v>
      </c>
      <c r="EH1434" s="75">
        <f t="shared" si="711"/>
        <v>8.6798912496223934</v>
      </c>
      <c r="EI1434" s="51">
        <f t="shared" si="712"/>
        <v>0.13090323230288994</v>
      </c>
      <c r="EJ1434" s="75">
        <f t="shared" si="713"/>
        <v>7.7937770617259092</v>
      </c>
      <c r="EK1434" s="51">
        <f t="shared" si="714"/>
        <v>0.12083375289497533</v>
      </c>
      <c r="EL1434" s="75">
        <f t="shared" si="715"/>
        <v>2.9000100694794075</v>
      </c>
      <c r="EM1434" s="51">
        <f t="shared" si="716"/>
        <v>0.17118114993454839</v>
      </c>
      <c r="EN1434" s="75">
        <f t="shared" si="717"/>
        <v>0.62430772329070583</v>
      </c>
      <c r="EO1434" s="51">
        <f t="shared" si="718"/>
        <v>2.0138958815829219E-2</v>
      </c>
      <c r="EP1434" s="75">
        <f t="shared" si="719"/>
        <v>0.13090323230288994</v>
      </c>
      <c r="EQ1434" s="51">
        <f t="shared" si="720"/>
        <v>4.0277917631658444E-2</v>
      </c>
      <c r="ER1434" s="51">
        <f t="shared" si="721"/>
        <v>100</v>
      </c>
      <c r="ES1434" s="51">
        <f t="shared" si="722"/>
        <v>0</v>
      </c>
    </row>
    <row r="1435" spans="1:149" x14ac:dyDescent="0.45">
      <c r="A1435" s="78" t="s">
        <v>1479</v>
      </c>
      <c r="B1435" s="178" t="s">
        <v>3581</v>
      </c>
      <c r="C1435" s="51" t="s">
        <v>3441</v>
      </c>
      <c r="D1435" s="51" t="s">
        <v>3734</v>
      </c>
      <c r="E1435" s="78" t="s">
        <v>1127</v>
      </c>
      <c r="F1435" s="78" t="s">
        <v>2267</v>
      </c>
      <c r="G1435" s="72" t="s">
        <v>3377</v>
      </c>
      <c r="H1435" s="78" t="s">
        <v>1372</v>
      </c>
      <c r="I1435" s="78">
        <v>2.2999999999999998</v>
      </c>
      <c r="J1435" s="300">
        <v>198</v>
      </c>
      <c r="K1435" s="78">
        <v>0.5</v>
      </c>
      <c r="L1435" s="300">
        <v>1130</v>
      </c>
      <c r="M1435" s="72">
        <v>5</v>
      </c>
      <c r="O1435" s="78" t="s">
        <v>1128</v>
      </c>
      <c r="P1435" s="72" t="s">
        <v>3282</v>
      </c>
      <c r="AA1435" s="195"/>
      <c r="AB1435" s="195"/>
      <c r="AC1435" s="195"/>
      <c r="AD1435" s="72"/>
      <c r="AE1435" s="316">
        <v>1</v>
      </c>
      <c r="AF1435" s="195"/>
      <c r="AG1435" s="195">
        <v>0</v>
      </c>
      <c r="AH1435" s="72"/>
      <c r="AR1435" s="53">
        <v>0.98319999999999996</v>
      </c>
      <c r="AT1435" s="77"/>
      <c r="AU1435" s="276">
        <v>1980</v>
      </c>
      <c r="AV1435" s="276"/>
      <c r="AW1435" s="276">
        <v>1946.7359999999999</v>
      </c>
      <c r="AX1435" s="95"/>
      <c r="AY1435" s="276"/>
      <c r="AZ1435" s="95"/>
      <c r="BB1435" s="80" t="s">
        <v>722</v>
      </c>
      <c r="BC1435" s="270" t="s">
        <v>1126</v>
      </c>
      <c r="BD1435" s="72">
        <v>55.32</v>
      </c>
      <c r="BE1435" s="72">
        <v>0.36</v>
      </c>
      <c r="BF1435" s="72">
        <v>0.53</v>
      </c>
      <c r="BG1435" s="72">
        <v>7.0000000000000007E-2</v>
      </c>
      <c r="BH1435" s="72">
        <v>14.29</v>
      </c>
      <c r="BI1435" s="72">
        <v>0.28000000000000003</v>
      </c>
      <c r="BJ1435" s="72">
        <v>0.12</v>
      </c>
      <c r="BK1435" s="72"/>
      <c r="BL1435" s="72">
        <v>0.03</v>
      </c>
      <c r="BM1435" s="72">
        <v>0.02</v>
      </c>
      <c r="BN1435" s="72">
        <v>5.08</v>
      </c>
      <c r="BO1435" s="72">
        <v>0.16</v>
      </c>
      <c r="BP1435" s="72">
        <v>0.08</v>
      </c>
      <c r="BQ1435" s="72">
        <v>0.03</v>
      </c>
      <c r="BR1435" s="72">
        <v>7.72</v>
      </c>
      <c r="BS1435" s="72">
        <v>0.15</v>
      </c>
      <c r="BT1435" s="72"/>
      <c r="BU1435" s="72"/>
      <c r="BV1435" s="72"/>
      <c r="BW1435" s="72"/>
      <c r="BX1435" s="72">
        <v>7.91</v>
      </c>
      <c r="BY1435" s="72">
        <v>0.15</v>
      </c>
      <c r="BZ1435" s="72">
        <v>2.9</v>
      </c>
      <c r="CA1435" s="72">
        <v>0.13</v>
      </c>
      <c r="CB1435" s="72">
        <v>0.65</v>
      </c>
      <c r="CC1435" s="72">
        <v>0.02</v>
      </c>
      <c r="CD1435" s="72">
        <v>0.12</v>
      </c>
      <c r="CE1435" s="72">
        <v>0.04</v>
      </c>
      <c r="CF1435" s="72"/>
      <c r="CG1435" s="72"/>
      <c r="CH1435" s="72"/>
      <c r="CI1435" s="72"/>
      <c r="CJ1435" s="72"/>
      <c r="CK1435" s="72"/>
      <c r="CL1435" s="72"/>
      <c r="CM1435" s="72"/>
      <c r="CN1435" s="72"/>
      <c r="CO1435" s="72"/>
      <c r="CP1435" s="72"/>
      <c r="CQ1435" s="72"/>
      <c r="CR1435" s="72"/>
      <c r="CS1435" s="72"/>
      <c r="CT1435" s="72"/>
      <c r="CU1435" s="72"/>
      <c r="CV1435" s="72"/>
      <c r="CW1435" s="72"/>
      <c r="CX1435" s="72"/>
      <c r="CY1435" s="72"/>
      <c r="CZ1435" s="72"/>
      <c r="DA1435" s="72"/>
      <c r="DB1435" s="72"/>
      <c r="DC1435" s="72"/>
      <c r="DD1435" s="72"/>
      <c r="DE1435" s="72"/>
      <c r="DF1435" s="72"/>
      <c r="DG1435" s="72"/>
      <c r="DH1435" s="78">
        <v>99.86</v>
      </c>
      <c r="DJ1435" s="77">
        <f t="shared" si="700"/>
        <v>0.14000000000000057</v>
      </c>
      <c r="DK1435" s="72">
        <v>0.97</v>
      </c>
      <c r="DL1435" s="51" t="s">
        <v>3698</v>
      </c>
      <c r="DO1435" s="358">
        <v>5.12</v>
      </c>
      <c r="DP1435" s="72"/>
      <c r="DQ1435" s="374"/>
      <c r="DR1435" s="72"/>
      <c r="DU1435" s="52"/>
      <c r="DX1435" s="75">
        <f t="shared" si="701"/>
        <v>55.397556579210892</v>
      </c>
      <c r="DY1435" s="51">
        <f t="shared" si="702"/>
        <v>0.3605047065892249</v>
      </c>
      <c r="DZ1435" s="75">
        <f t="shared" si="703"/>
        <v>0.53074304025635899</v>
      </c>
      <c r="EA1435" s="51">
        <f t="shared" si="704"/>
        <v>7.0098137392349297E-2</v>
      </c>
      <c r="EB1435" s="75">
        <f t="shared" si="705"/>
        <v>14.310034047666734</v>
      </c>
      <c r="EC1435" s="51">
        <f t="shared" si="706"/>
        <v>0.28039254956939724</v>
      </c>
      <c r="ED1435" s="75">
        <f t="shared" si="707"/>
        <v>5.0871219707590631</v>
      </c>
      <c r="EE1435" s="51">
        <f t="shared" si="708"/>
        <v>0.16022431403965554</v>
      </c>
      <c r="EF1435" s="75">
        <f t="shared" si="709"/>
        <v>8.0112157019827768E-2</v>
      </c>
      <c r="EG1435" s="51">
        <f t="shared" si="710"/>
        <v>3.0042058882435413E-2</v>
      </c>
      <c r="EH1435" s="75">
        <f t="shared" si="711"/>
        <v>7.7308231524133779</v>
      </c>
      <c r="EI1435" s="51">
        <f t="shared" si="712"/>
        <v>0.15021029441217704</v>
      </c>
      <c r="EJ1435" s="75">
        <f t="shared" si="713"/>
        <v>7.9210895253354705</v>
      </c>
      <c r="EK1435" s="51">
        <f t="shared" si="714"/>
        <v>0.15021029441217704</v>
      </c>
      <c r="EL1435" s="75">
        <f t="shared" si="715"/>
        <v>2.9040656919687562</v>
      </c>
      <c r="EM1435" s="51">
        <f t="shared" si="716"/>
        <v>0.13018225515722012</v>
      </c>
      <c r="EN1435" s="75">
        <f t="shared" si="717"/>
        <v>0.65091127578610053</v>
      </c>
      <c r="EO1435" s="51">
        <f t="shared" si="718"/>
        <v>2.0028039254956938E-2</v>
      </c>
      <c r="EP1435" s="75">
        <f t="shared" si="719"/>
        <v>0.12016823552974164</v>
      </c>
      <c r="EQ1435" s="51">
        <f t="shared" si="720"/>
        <v>4.0056078509913884E-2</v>
      </c>
      <c r="ER1435" s="51">
        <f t="shared" si="721"/>
        <v>100</v>
      </c>
      <c r="ES1435" s="51">
        <f t="shared" si="722"/>
        <v>0</v>
      </c>
    </row>
    <row r="1436" spans="1:149" x14ac:dyDescent="0.45">
      <c r="A1436" s="78" t="s">
        <v>1479</v>
      </c>
      <c r="B1436" s="178" t="s">
        <v>3581</v>
      </c>
      <c r="C1436" s="51" t="s">
        <v>3441</v>
      </c>
      <c r="D1436" s="51" t="s">
        <v>3743</v>
      </c>
      <c r="E1436" s="78" t="s">
        <v>1127</v>
      </c>
      <c r="F1436" s="78" t="s">
        <v>2268</v>
      </c>
      <c r="G1436" s="72" t="s">
        <v>3377</v>
      </c>
      <c r="H1436" s="78" t="s">
        <v>1372</v>
      </c>
      <c r="I1436" s="78">
        <v>1.3</v>
      </c>
      <c r="J1436" s="300">
        <v>200</v>
      </c>
      <c r="K1436" s="78">
        <v>0.5</v>
      </c>
      <c r="L1436" s="300">
        <v>1179</v>
      </c>
      <c r="M1436" s="72">
        <v>5</v>
      </c>
      <c r="O1436" s="78" t="s">
        <v>1128</v>
      </c>
      <c r="P1436" s="72" t="s">
        <v>1404</v>
      </c>
      <c r="AA1436" s="195"/>
      <c r="AB1436" s="195"/>
      <c r="AC1436" s="195"/>
      <c r="AD1436" s="72"/>
      <c r="AE1436" s="316">
        <v>1</v>
      </c>
      <c r="AF1436" s="195"/>
      <c r="AG1436" s="195">
        <v>0</v>
      </c>
      <c r="AH1436" s="72"/>
      <c r="AR1436" s="53">
        <v>1</v>
      </c>
      <c r="AT1436" s="77"/>
      <c r="AU1436" s="276">
        <v>2000</v>
      </c>
      <c r="AV1436" s="276"/>
      <c r="AW1436" s="276">
        <v>2000</v>
      </c>
      <c r="AX1436" s="95"/>
      <c r="AY1436" s="276"/>
      <c r="AZ1436" s="95"/>
      <c r="BB1436" s="80" t="s">
        <v>722</v>
      </c>
      <c r="BC1436" s="270" t="s">
        <v>1126</v>
      </c>
      <c r="BD1436" s="72">
        <v>44.19</v>
      </c>
      <c r="BE1436" s="72">
        <v>0.28000000000000003</v>
      </c>
      <c r="BF1436" s="72">
        <v>1.24</v>
      </c>
      <c r="BG1436" s="72">
        <v>0.06</v>
      </c>
      <c r="BH1436" s="72">
        <v>11.66</v>
      </c>
      <c r="BI1436" s="72">
        <v>0.06</v>
      </c>
      <c r="BJ1436" s="72"/>
      <c r="BK1436" s="72"/>
      <c r="BL1436" s="72"/>
      <c r="BM1436" s="72">
        <v>0.18</v>
      </c>
      <c r="BN1436" s="72">
        <v>8.33</v>
      </c>
      <c r="BO1436" s="72"/>
      <c r="BP1436" s="72">
        <v>0.16</v>
      </c>
      <c r="BQ1436" s="72">
        <v>0.02</v>
      </c>
      <c r="BR1436" s="72">
        <v>9.81</v>
      </c>
      <c r="BS1436" s="72">
        <v>0.15</v>
      </c>
      <c r="BT1436" s="72">
        <v>1.41</v>
      </c>
      <c r="BU1436" s="72"/>
      <c r="BV1436" s="72"/>
      <c r="BW1436" s="72"/>
      <c r="BX1436" s="72">
        <v>11.17</v>
      </c>
      <c r="BY1436" s="72">
        <v>0.08</v>
      </c>
      <c r="BZ1436" s="72">
        <v>2.87</v>
      </c>
      <c r="CA1436" s="72">
        <v>0.1</v>
      </c>
      <c r="CB1436" s="72">
        <v>3.08</v>
      </c>
      <c r="CC1436" s="72">
        <v>0.06</v>
      </c>
      <c r="CD1436" s="72">
        <v>1.41</v>
      </c>
      <c r="CE1436" s="72">
        <v>0.1</v>
      </c>
      <c r="CF1436" s="72"/>
      <c r="CG1436" s="72"/>
      <c r="CH1436" s="72"/>
      <c r="CI1436" s="72"/>
      <c r="CJ1436" s="72"/>
      <c r="CK1436" s="72"/>
      <c r="CL1436" s="72"/>
      <c r="CM1436" s="72"/>
      <c r="CN1436" s="72"/>
      <c r="CO1436" s="72"/>
      <c r="CP1436" s="72"/>
      <c r="CQ1436" s="72"/>
      <c r="CR1436" s="72"/>
      <c r="CS1436" s="72"/>
      <c r="CT1436" s="72"/>
      <c r="CU1436" s="72"/>
      <c r="CV1436" s="72"/>
      <c r="CW1436" s="72"/>
      <c r="CX1436" s="72"/>
      <c r="CY1436" s="72"/>
      <c r="CZ1436" s="72"/>
      <c r="DA1436" s="72"/>
      <c r="DB1436" s="72"/>
      <c r="DC1436" s="72"/>
      <c r="DD1436" s="72"/>
      <c r="DE1436" s="72"/>
      <c r="DF1436" s="72"/>
      <c r="DG1436" s="72"/>
      <c r="DH1436" s="78">
        <v>100.29</v>
      </c>
      <c r="DJ1436" s="77">
        <f t="shared" si="700"/>
        <v>0</v>
      </c>
      <c r="DK1436" s="72">
        <v>1</v>
      </c>
      <c r="DL1436" s="51" t="s">
        <v>3698</v>
      </c>
      <c r="DO1436" s="358">
        <v>4.96</v>
      </c>
      <c r="DP1436" s="72"/>
      <c r="DQ1436" s="374"/>
      <c r="DR1436" s="72"/>
      <c r="DU1436" s="52"/>
      <c r="DX1436" s="75">
        <f t="shared" si="701"/>
        <v>44.062219563266524</v>
      </c>
      <c r="DY1436" s="51">
        <f t="shared" si="702"/>
        <v>0.27919034799082665</v>
      </c>
      <c r="DZ1436" s="75">
        <f t="shared" si="703"/>
        <v>1.236414398245089</v>
      </c>
      <c r="EA1436" s="51">
        <f t="shared" si="704"/>
        <v>5.9826503140891406E-2</v>
      </c>
      <c r="EB1436" s="75">
        <f t="shared" si="705"/>
        <v>11.626283777046565</v>
      </c>
      <c r="EC1436" s="51">
        <f t="shared" si="706"/>
        <v>5.9826503140891406E-2</v>
      </c>
      <c r="ED1436" s="75">
        <f t="shared" si="707"/>
        <v>8.30591285272709</v>
      </c>
      <c r="EE1436" s="51">
        <f t="shared" si="708"/>
        <v>0</v>
      </c>
      <c r="EF1436" s="75">
        <f t="shared" si="709"/>
        <v>0.15953734170904377</v>
      </c>
      <c r="EG1436" s="51">
        <f t="shared" si="710"/>
        <v>1.9942167713630471E-2</v>
      </c>
      <c r="EH1436" s="75">
        <f t="shared" si="711"/>
        <v>9.7816332635357472</v>
      </c>
      <c r="EI1436" s="51">
        <f t="shared" si="712"/>
        <v>0.14956625785222852</v>
      </c>
      <c r="EJ1436" s="75">
        <f t="shared" si="713"/>
        <v>11.137700668062617</v>
      </c>
      <c r="EK1436" s="51">
        <f t="shared" si="714"/>
        <v>7.9768670854521884E-2</v>
      </c>
      <c r="EL1436" s="75">
        <f t="shared" si="715"/>
        <v>2.8617010669059728</v>
      </c>
      <c r="EM1436" s="51">
        <f t="shared" si="716"/>
        <v>9.9710838568152355E-2</v>
      </c>
      <c r="EN1436" s="75">
        <f t="shared" si="717"/>
        <v>3.0710938278990922</v>
      </c>
      <c r="EO1436" s="51">
        <f t="shared" si="718"/>
        <v>5.9826503140891406E-2</v>
      </c>
      <c r="EP1436" s="75">
        <f t="shared" si="719"/>
        <v>1.405922823810948</v>
      </c>
      <c r="EQ1436" s="51">
        <f t="shared" si="720"/>
        <v>9.9710838568152355E-2</v>
      </c>
      <c r="ER1436" s="51">
        <f t="shared" si="721"/>
        <v>100</v>
      </c>
      <c r="ES1436" s="51">
        <f t="shared" si="722"/>
        <v>0</v>
      </c>
    </row>
    <row r="1437" spans="1:149" x14ac:dyDescent="0.45">
      <c r="A1437" s="78" t="s">
        <v>1479</v>
      </c>
      <c r="B1437" s="178" t="s">
        <v>3581</v>
      </c>
      <c r="C1437" s="51" t="s">
        <v>3441</v>
      </c>
      <c r="D1437" s="51" t="s">
        <v>3743</v>
      </c>
      <c r="E1437" s="78" t="s">
        <v>1127</v>
      </c>
      <c r="F1437" s="78" t="s">
        <v>2269</v>
      </c>
      <c r="G1437" s="72" t="s">
        <v>3377</v>
      </c>
      <c r="H1437" s="78" t="s">
        <v>1372</v>
      </c>
      <c r="I1437" s="78">
        <v>2.5</v>
      </c>
      <c r="J1437" s="300">
        <v>199</v>
      </c>
      <c r="K1437" s="78">
        <v>0.5</v>
      </c>
      <c r="L1437" s="300">
        <v>1170</v>
      </c>
      <c r="M1437" s="72">
        <v>5</v>
      </c>
      <c r="O1437" s="78" t="s">
        <v>1128</v>
      </c>
      <c r="P1437" s="72" t="s">
        <v>1404</v>
      </c>
      <c r="AA1437" s="195"/>
      <c r="AB1437" s="195"/>
      <c r="AC1437" s="195"/>
      <c r="AD1437" s="72"/>
      <c r="AE1437" s="316">
        <v>1</v>
      </c>
      <c r="AF1437" s="195"/>
      <c r="AG1437" s="195">
        <v>0</v>
      </c>
      <c r="AH1437" s="72"/>
      <c r="AR1437" s="53">
        <v>0.99719999999999998</v>
      </c>
      <c r="AT1437" s="77"/>
      <c r="AU1437" s="276">
        <v>1990</v>
      </c>
      <c r="AV1437" s="276"/>
      <c r="AW1437" s="276">
        <v>1984.4279999999999</v>
      </c>
      <c r="AX1437" s="95"/>
      <c r="AY1437" s="276"/>
      <c r="AZ1437" s="95"/>
      <c r="BB1437" s="80" t="s">
        <v>722</v>
      </c>
      <c r="BC1437" s="270" t="s">
        <v>1126</v>
      </c>
      <c r="BD1437" s="72">
        <v>44.11</v>
      </c>
      <c r="BE1437" s="72">
        <v>0.16</v>
      </c>
      <c r="BF1437" s="72">
        <v>1.2</v>
      </c>
      <c r="BG1437" s="72">
        <v>0.09</v>
      </c>
      <c r="BH1437" s="72">
        <v>11.87</v>
      </c>
      <c r="BI1437" s="72">
        <v>0.15</v>
      </c>
      <c r="BJ1437" s="72"/>
      <c r="BK1437" s="72"/>
      <c r="BL1437" s="72"/>
      <c r="BM1437" s="72">
        <v>0.06</v>
      </c>
      <c r="BN1437" s="72">
        <v>8.61</v>
      </c>
      <c r="BO1437" s="72"/>
      <c r="BP1437" s="72">
        <v>0.14000000000000001</v>
      </c>
      <c r="BQ1437" s="72">
        <v>0.03</v>
      </c>
      <c r="BR1437" s="72">
        <v>9.8699999999999992</v>
      </c>
      <c r="BS1437" s="72">
        <v>0.11</v>
      </c>
      <c r="BT1437" s="72">
        <v>1.29</v>
      </c>
      <c r="BU1437" s="72"/>
      <c r="BV1437" s="72"/>
      <c r="BW1437" s="72"/>
      <c r="BX1437" s="72">
        <v>11.28</v>
      </c>
      <c r="BY1437" s="72">
        <v>0.11</v>
      </c>
      <c r="BZ1437" s="72">
        <v>2.91</v>
      </c>
      <c r="CA1437" s="72">
        <v>0.13</v>
      </c>
      <c r="CB1437" s="72">
        <v>3.08</v>
      </c>
      <c r="CC1437" s="72">
        <v>0.08</v>
      </c>
      <c r="CD1437" s="72">
        <v>1.29</v>
      </c>
      <c r="CE1437" s="72">
        <v>7.0000000000000007E-2</v>
      </c>
      <c r="CF1437" s="72"/>
      <c r="CG1437" s="72"/>
      <c r="CH1437" s="72"/>
      <c r="CI1437" s="72"/>
      <c r="CJ1437" s="72"/>
      <c r="CK1437" s="72"/>
      <c r="CL1437" s="72"/>
      <c r="CM1437" s="72"/>
      <c r="CN1437" s="72"/>
      <c r="CO1437" s="72"/>
      <c r="CP1437" s="72"/>
      <c r="CQ1437" s="72"/>
      <c r="CR1437" s="72"/>
      <c r="CS1437" s="72"/>
      <c r="CT1437" s="72"/>
      <c r="CU1437" s="72"/>
      <c r="CV1437" s="72"/>
      <c r="CW1437" s="72"/>
      <c r="CX1437" s="72"/>
      <c r="CY1437" s="72"/>
      <c r="CZ1437" s="72"/>
      <c r="DA1437" s="72"/>
      <c r="DB1437" s="72"/>
      <c r="DC1437" s="72"/>
      <c r="DD1437" s="72"/>
      <c r="DE1437" s="72"/>
      <c r="DF1437" s="72"/>
      <c r="DG1437" s="72"/>
      <c r="DH1437" s="78">
        <v>100.62</v>
      </c>
      <c r="DJ1437" s="77">
        <f t="shared" si="700"/>
        <v>0</v>
      </c>
      <c r="DK1437" s="72">
        <v>1</v>
      </c>
      <c r="DL1437" s="51" t="s">
        <v>3698</v>
      </c>
      <c r="DO1437" s="358">
        <v>4.96</v>
      </c>
      <c r="DP1437" s="72"/>
      <c r="DQ1437" s="374"/>
      <c r="DR1437" s="72"/>
      <c r="DU1437" s="52"/>
      <c r="DX1437" s="75">
        <f t="shared" si="701"/>
        <v>43.838203140528719</v>
      </c>
      <c r="DY1437" s="51">
        <f t="shared" si="702"/>
        <v>0.15901411250248459</v>
      </c>
      <c r="DZ1437" s="75">
        <f t="shared" si="703"/>
        <v>1.1926058437686344</v>
      </c>
      <c r="EA1437" s="51">
        <f t="shared" si="704"/>
        <v>8.9445438282647574E-2</v>
      </c>
      <c r="EB1437" s="75">
        <f t="shared" si="705"/>
        <v>11.796859471278074</v>
      </c>
      <c r="EC1437" s="51">
        <f t="shared" si="706"/>
        <v>0.1490757304710793</v>
      </c>
      <c r="ED1437" s="75">
        <f t="shared" si="707"/>
        <v>8.5569469290399525</v>
      </c>
      <c r="EE1437" s="51">
        <f t="shared" si="708"/>
        <v>0</v>
      </c>
      <c r="EF1437" s="75">
        <f t="shared" si="709"/>
        <v>0.13913734843967404</v>
      </c>
      <c r="EG1437" s="51">
        <f t="shared" si="710"/>
        <v>2.9815146094215862E-2</v>
      </c>
      <c r="EH1437" s="75">
        <f t="shared" si="711"/>
        <v>9.8091830649970166</v>
      </c>
      <c r="EI1437" s="51">
        <f t="shared" si="712"/>
        <v>0.10932220234545814</v>
      </c>
      <c r="EJ1437" s="75">
        <f t="shared" si="713"/>
        <v>11.210494931425163</v>
      </c>
      <c r="EK1437" s="51">
        <f t="shared" si="714"/>
        <v>0.10932220234545816</v>
      </c>
      <c r="EL1437" s="75">
        <f t="shared" si="715"/>
        <v>2.8920691711389388</v>
      </c>
      <c r="EM1437" s="51">
        <f t="shared" si="716"/>
        <v>0.12919896640826875</v>
      </c>
      <c r="EN1437" s="75">
        <f t="shared" si="717"/>
        <v>3.0610216656728286</v>
      </c>
      <c r="EO1437" s="51">
        <f t="shared" si="718"/>
        <v>7.9507056251242297E-2</v>
      </c>
      <c r="EP1437" s="75">
        <f t="shared" si="719"/>
        <v>1.2820512820512819</v>
      </c>
      <c r="EQ1437" s="51">
        <f t="shared" si="720"/>
        <v>6.9568674219837007E-2</v>
      </c>
      <c r="ER1437" s="51">
        <f t="shared" si="721"/>
        <v>100</v>
      </c>
      <c r="ES1437" s="51">
        <f t="shared" si="722"/>
        <v>0</v>
      </c>
    </row>
    <row r="1438" spans="1:149" x14ac:dyDescent="0.45">
      <c r="A1438" s="78" t="s">
        <v>1479</v>
      </c>
      <c r="B1438" s="178" t="s">
        <v>3581</v>
      </c>
      <c r="C1438" s="51" t="s">
        <v>3441</v>
      </c>
      <c r="D1438" s="51" t="s">
        <v>3743</v>
      </c>
      <c r="E1438" s="78" t="s">
        <v>1127</v>
      </c>
      <c r="F1438" s="78" t="s">
        <v>2270</v>
      </c>
      <c r="G1438" s="72" t="s">
        <v>3377</v>
      </c>
      <c r="H1438" s="78" t="s">
        <v>1372</v>
      </c>
      <c r="I1438" s="78">
        <v>2.6</v>
      </c>
      <c r="J1438" s="300">
        <v>199</v>
      </c>
      <c r="K1438" s="78">
        <v>0.5</v>
      </c>
      <c r="L1438" s="300">
        <v>1147</v>
      </c>
      <c r="M1438" s="72">
        <v>5</v>
      </c>
      <c r="O1438" s="78" t="s">
        <v>1128</v>
      </c>
      <c r="P1438" s="72" t="s">
        <v>1428</v>
      </c>
      <c r="AA1438" s="195"/>
      <c r="AB1438" s="195"/>
      <c r="AC1438" s="195"/>
      <c r="AD1438" s="72"/>
      <c r="AE1438" s="316">
        <v>1</v>
      </c>
      <c r="AF1438" s="195"/>
      <c r="AG1438" s="195">
        <v>0</v>
      </c>
      <c r="AH1438" s="72"/>
      <c r="AR1438" s="53">
        <v>0.98950000000000005</v>
      </c>
      <c r="AT1438" s="77"/>
      <c r="AU1438" s="276">
        <v>1990</v>
      </c>
      <c r="AV1438" s="276"/>
      <c r="AW1438" s="276">
        <v>1969.105</v>
      </c>
      <c r="AX1438" s="95"/>
      <c r="AY1438" s="276"/>
      <c r="AZ1438" s="95"/>
      <c r="BB1438" s="80" t="s">
        <v>722</v>
      </c>
      <c r="BC1438" s="270" t="s">
        <v>1126</v>
      </c>
      <c r="BD1438" s="72">
        <v>44.3</v>
      </c>
      <c r="BE1438" s="72">
        <v>0.38</v>
      </c>
      <c r="BF1438" s="72">
        <v>1.1200000000000001</v>
      </c>
      <c r="BG1438" s="72">
        <v>0.11</v>
      </c>
      <c r="BH1438" s="72">
        <v>11.88</v>
      </c>
      <c r="BI1438" s="72">
        <v>7.0000000000000007E-2</v>
      </c>
      <c r="BJ1438" s="72"/>
      <c r="BK1438" s="72"/>
      <c r="BL1438" s="72"/>
      <c r="BM1438" s="72">
        <v>0.08</v>
      </c>
      <c r="BN1438" s="72">
        <v>8.42</v>
      </c>
      <c r="BO1438" s="72"/>
      <c r="BP1438" s="72">
        <v>0.15</v>
      </c>
      <c r="BQ1438" s="72">
        <v>0.02</v>
      </c>
      <c r="BR1438" s="72">
        <v>9.64</v>
      </c>
      <c r="BS1438" s="72">
        <v>0.12</v>
      </c>
      <c r="BT1438" s="72">
        <v>1.35</v>
      </c>
      <c r="BU1438" s="72"/>
      <c r="BV1438" s="72"/>
      <c r="BW1438" s="72"/>
      <c r="BX1438" s="72">
        <v>11.28</v>
      </c>
      <c r="BY1438" s="72">
        <v>0.21</v>
      </c>
      <c r="BZ1438" s="72">
        <v>3</v>
      </c>
      <c r="CA1438" s="72">
        <v>0.12</v>
      </c>
      <c r="CB1438" s="72">
        <v>3.05</v>
      </c>
      <c r="CC1438" s="72">
        <v>0.05</v>
      </c>
      <c r="CD1438" s="72">
        <v>1.35</v>
      </c>
      <c r="CE1438" s="72">
        <v>0.11</v>
      </c>
      <c r="CF1438" s="72"/>
      <c r="CG1438" s="72"/>
      <c r="CH1438" s="72"/>
      <c r="CI1438" s="72"/>
      <c r="CJ1438" s="72"/>
      <c r="CK1438" s="72"/>
      <c r="CL1438" s="72"/>
      <c r="CM1438" s="72"/>
      <c r="CN1438" s="72"/>
      <c r="CO1438" s="72"/>
      <c r="CP1438" s="72"/>
      <c r="CQ1438" s="72"/>
      <c r="CR1438" s="72"/>
      <c r="CS1438" s="72"/>
      <c r="CT1438" s="72"/>
      <c r="CU1438" s="72"/>
      <c r="CV1438" s="72"/>
      <c r="CW1438" s="72"/>
      <c r="CX1438" s="72"/>
      <c r="CY1438" s="72"/>
      <c r="CZ1438" s="72"/>
      <c r="DA1438" s="72"/>
      <c r="DB1438" s="72"/>
      <c r="DC1438" s="72"/>
      <c r="DD1438" s="72"/>
      <c r="DE1438" s="72"/>
      <c r="DF1438" s="72"/>
      <c r="DG1438" s="72"/>
      <c r="DH1438" s="78">
        <v>100.49</v>
      </c>
      <c r="DJ1438" s="77">
        <f t="shared" si="700"/>
        <v>0</v>
      </c>
      <c r="DK1438" s="72">
        <v>0.99</v>
      </c>
      <c r="DL1438" s="51" t="s">
        <v>3698</v>
      </c>
      <c r="DO1438" s="358">
        <v>4.96</v>
      </c>
      <c r="DP1438" s="72"/>
      <c r="DQ1438" s="374"/>
      <c r="DR1438" s="72"/>
      <c r="DU1438" s="52"/>
      <c r="DX1438" s="75">
        <f t="shared" si="701"/>
        <v>44.083988456562842</v>
      </c>
      <c r="DY1438" s="51">
        <f t="shared" si="702"/>
        <v>0.37814707931137431</v>
      </c>
      <c r="DZ1438" s="75">
        <f t="shared" si="703"/>
        <v>1.1145387600756296</v>
      </c>
      <c r="EA1438" s="51">
        <f t="shared" si="704"/>
        <v>0.10946362822171361</v>
      </c>
      <c r="EB1438" s="75">
        <f t="shared" si="705"/>
        <v>11.82207184794507</v>
      </c>
      <c r="EC1438" s="51">
        <f t="shared" si="706"/>
        <v>6.9658672504726848E-2</v>
      </c>
      <c r="ED1438" s="75">
        <f t="shared" si="707"/>
        <v>8.3789431784257147</v>
      </c>
      <c r="EE1438" s="51">
        <f t="shared" si="708"/>
        <v>0</v>
      </c>
      <c r="EF1438" s="75">
        <f t="shared" si="709"/>
        <v>0.14926858393870038</v>
      </c>
      <c r="EG1438" s="51">
        <f t="shared" si="710"/>
        <v>1.9902477858493382E-2</v>
      </c>
      <c r="EH1438" s="75">
        <f t="shared" si="711"/>
        <v>9.5929943277938126</v>
      </c>
      <c r="EI1438" s="51">
        <f t="shared" si="712"/>
        <v>0.11941486715096031</v>
      </c>
      <c r="EJ1438" s="75">
        <f t="shared" si="713"/>
        <v>11.224997512190267</v>
      </c>
      <c r="EK1438" s="51">
        <f t="shared" si="714"/>
        <v>0.20897601751418049</v>
      </c>
      <c r="EL1438" s="75">
        <f t="shared" si="715"/>
        <v>2.9853716787740074</v>
      </c>
      <c r="EM1438" s="51">
        <f t="shared" si="716"/>
        <v>0.11941486715096029</v>
      </c>
      <c r="EN1438" s="75">
        <f t="shared" si="717"/>
        <v>3.0351278734202412</v>
      </c>
      <c r="EO1438" s="51">
        <f t="shared" si="718"/>
        <v>4.9756194646233466E-2</v>
      </c>
      <c r="EP1438" s="75">
        <f t="shared" si="719"/>
        <v>1.3434172554483035</v>
      </c>
      <c r="EQ1438" s="51">
        <f t="shared" si="720"/>
        <v>0.10946362822171361</v>
      </c>
      <c r="ER1438" s="51">
        <f t="shared" si="721"/>
        <v>100</v>
      </c>
      <c r="ES1438" s="51">
        <f t="shared" si="722"/>
        <v>0</v>
      </c>
    </row>
    <row r="1439" spans="1:149" x14ac:dyDescent="0.45">
      <c r="A1439" s="78" t="s">
        <v>1479</v>
      </c>
      <c r="B1439" s="178" t="s">
        <v>3581</v>
      </c>
      <c r="C1439" s="51" t="s">
        <v>3441</v>
      </c>
      <c r="D1439" s="51" t="s">
        <v>3734</v>
      </c>
      <c r="E1439" s="78" t="s">
        <v>637</v>
      </c>
      <c r="F1439" s="78" t="s">
        <v>2271</v>
      </c>
      <c r="G1439" s="72" t="s">
        <v>3377</v>
      </c>
      <c r="H1439" s="78" t="s">
        <v>1101</v>
      </c>
      <c r="I1439" s="78">
        <v>66</v>
      </c>
      <c r="J1439" s="300">
        <v>490</v>
      </c>
      <c r="K1439" s="78">
        <v>0.5</v>
      </c>
      <c r="L1439" s="300">
        <v>975</v>
      </c>
      <c r="M1439" s="72">
        <v>5</v>
      </c>
      <c r="O1439" s="78" t="s">
        <v>1128</v>
      </c>
      <c r="P1439" s="72" t="s">
        <v>3283</v>
      </c>
      <c r="AA1439" s="195"/>
      <c r="AB1439" s="195"/>
      <c r="AC1439" s="195"/>
      <c r="AD1439" s="72"/>
      <c r="AE1439" s="316">
        <v>1</v>
      </c>
      <c r="AF1439" s="195"/>
      <c r="AG1439" s="195">
        <v>0</v>
      </c>
      <c r="AH1439" s="72"/>
      <c r="AR1439" s="53">
        <v>1.044</v>
      </c>
      <c r="AT1439" s="77"/>
      <c r="AU1439" s="276">
        <v>4900</v>
      </c>
      <c r="AV1439" s="276"/>
      <c r="AW1439" s="276">
        <v>5115.6000000000004</v>
      </c>
      <c r="AX1439" s="95"/>
      <c r="AY1439" s="276"/>
      <c r="AZ1439" s="95"/>
      <c r="BB1439" s="80" t="s">
        <v>722</v>
      </c>
      <c r="BC1439" s="270" t="s">
        <v>1126</v>
      </c>
      <c r="BD1439" s="72">
        <v>50.495899999999999</v>
      </c>
      <c r="BE1439" s="72">
        <v>0.56999999999999995</v>
      </c>
      <c r="BF1439" s="72">
        <v>0.56308400000000003</v>
      </c>
      <c r="BG1439" s="72">
        <v>0.04</v>
      </c>
      <c r="BH1439" s="72">
        <v>14.885400000000001</v>
      </c>
      <c r="BI1439" s="72">
        <v>0.19</v>
      </c>
      <c r="BJ1439" s="72"/>
      <c r="BK1439" s="72"/>
      <c r="BL1439" s="72">
        <v>2.7245999999999999E-2</v>
      </c>
      <c r="BM1439" s="72">
        <v>0.02</v>
      </c>
      <c r="BN1439" s="72">
        <v>3.8416899999999998</v>
      </c>
      <c r="BO1439" s="72">
        <v>0.11</v>
      </c>
      <c r="BP1439" s="72">
        <v>4.5409999999999999E-2</v>
      </c>
      <c r="BQ1439" s="72">
        <v>0.02</v>
      </c>
      <c r="BR1439" s="72">
        <v>3.5510600000000001</v>
      </c>
      <c r="BS1439" s="72">
        <v>0.12</v>
      </c>
      <c r="BT1439" s="72">
        <v>1.8164E-2</v>
      </c>
      <c r="BU1439" s="72">
        <v>0.02</v>
      </c>
      <c r="BV1439" s="72"/>
      <c r="BW1439" s="72"/>
      <c r="BX1439" s="72">
        <v>5.5309400000000002</v>
      </c>
      <c r="BY1439" s="72">
        <v>0.09</v>
      </c>
      <c r="BZ1439" s="72">
        <v>2.6428600000000002</v>
      </c>
      <c r="CA1439" s="72">
        <v>0.2</v>
      </c>
      <c r="CB1439" s="72">
        <v>0.61757600000000001</v>
      </c>
      <c r="CC1439" s="72">
        <v>0.03</v>
      </c>
      <c r="CD1439" s="72">
        <v>0.22705</v>
      </c>
      <c r="CE1439" s="72">
        <v>0.04</v>
      </c>
      <c r="CF1439" s="72"/>
      <c r="CG1439" s="72"/>
      <c r="CH1439" s="72"/>
      <c r="CI1439" s="72"/>
      <c r="CJ1439" s="72"/>
      <c r="CK1439" s="72"/>
      <c r="CL1439" s="72"/>
      <c r="CM1439" s="72"/>
      <c r="CN1439" s="72"/>
      <c r="CO1439" s="72"/>
      <c r="CP1439" s="72"/>
      <c r="CQ1439" s="72"/>
      <c r="CR1439" s="72"/>
      <c r="CS1439" s="72"/>
      <c r="CT1439" s="72"/>
      <c r="CU1439" s="72"/>
      <c r="CV1439" s="72"/>
      <c r="CW1439" s="72"/>
      <c r="CX1439" s="72"/>
      <c r="CY1439" s="72"/>
      <c r="CZ1439" s="72"/>
      <c r="DA1439" s="72"/>
      <c r="DB1439" s="72"/>
      <c r="DC1439" s="72"/>
      <c r="DD1439" s="72"/>
      <c r="DE1439" s="72"/>
      <c r="DF1439" s="72"/>
      <c r="DG1439" s="72"/>
      <c r="DH1439" s="78">
        <v>90.82</v>
      </c>
      <c r="DJ1439" s="77">
        <f t="shared" si="700"/>
        <v>9.1800000000000068</v>
      </c>
      <c r="DK1439" s="72">
        <v>0.86</v>
      </c>
      <c r="DO1439" s="358">
        <v>9.81</v>
      </c>
      <c r="DP1439" s="72"/>
      <c r="DQ1439" s="374"/>
      <c r="DR1439" s="72"/>
      <c r="DU1439" s="52"/>
      <c r="DX1439" s="75">
        <f t="shared" si="701"/>
        <v>55.599977978418856</v>
      </c>
      <c r="DY1439" s="51">
        <f t="shared" si="702"/>
        <v>0.62761506276150625</v>
      </c>
      <c r="DZ1439" s="75">
        <f t="shared" si="703"/>
        <v>0.62000000000000011</v>
      </c>
      <c r="EA1439" s="51">
        <f t="shared" si="704"/>
        <v>4.4043162299053078E-2</v>
      </c>
      <c r="EB1439" s="75">
        <f t="shared" si="705"/>
        <v>16.390002202158115</v>
      </c>
      <c r="EC1439" s="51">
        <f t="shared" si="706"/>
        <v>0.20920502092050211</v>
      </c>
      <c r="ED1439" s="75">
        <f t="shared" si="707"/>
        <v>4.2300044043162304</v>
      </c>
      <c r="EE1439" s="51">
        <f t="shared" si="708"/>
        <v>0.12111869632239597</v>
      </c>
      <c r="EF1439" s="75">
        <f t="shared" si="709"/>
        <v>0.05</v>
      </c>
      <c r="EG1439" s="51">
        <f t="shared" si="710"/>
        <v>2.2021581149526539E-2</v>
      </c>
      <c r="EH1439" s="75">
        <f t="shared" si="711"/>
        <v>3.9099977978418856</v>
      </c>
      <c r="EI1439" s="51">
        <f t="shared" si="712"/>
        <v>0.13212948689715923</v>
      </c>
      <c r="EJ1439" s="75">
        <f t="shared" si="713"/>
        <v>6.0900022021581162</v>
      </c>
      <c r="EK1439" s="51">
        <f t="shared" si="714"/>
        <v>9.9097115172869427E-2</v>
      </c>
      <c r="EL1439" s="75">
        <f t="shared" si="715"/>
        <v>2.9099977978418856</v>
      </c>
      <c r="EM1439" s="51">
        <f t="shared" si="716"/>
        <v>0.2202158114952654</v>
      </c>
      <c r="EN1439" s="75">
        <f t="shared" si="717"/>
        <v>0.68</v>
      </c>
      <c r="EO1439" s="51">
        <f t="shared" si="718"/>
        <v>3.30323717242898E-2</v>
      </c>
      <c r="EP1439" s="75">
        <f t="shared" si="719"/>
        <v>0.25</v>
      </c>
      <c r="EQ1439" s="51">
        <f t="shared" si="720"/>
        <v>4.4043162299053071E-2</v>
      </c>
      <c r="ER1439" s="51">
        <f t="shared" si="721"/>
        <v>100</v>
      </c>
      <c r="ES1439" s="51">
        <f t="shared" si="722"/>
        <v>0</v>
      </c>
    </row>
    <row r="1440" spans="1:149" x14ac:dyDescent="0.45">
      <c r="A1440" s="78" t="s">
        <v>1479</v>
      </c>
      <c r="B1440" s="178" t="s">
        <v>3581</v>
      </c>
      <c r="C1440" s="51" t="s">
        <v>3441</v>
      </c>
      <c r="D1440" s="51" t="s">
        <v>3734</v>
      </c>
      <c r="E1440" s="78" t="s">
        <v>637</v>
      </c>
      <c r="F1440" s="78" t="s">
        <v>2272</v>
      </c>
      <c r="G1440" s="72" t="s">
        <v>3377</v>
      </c>
      <c r="H1440" s="78" t="s">
        <v>1101</v>
      </c>
      <c r="I1440" s="78">
        <v>73</v>
      </c>
      <c r="J1440" s="300">
        <v>476</v>
      </c>
      <c r="K1440" s="78">
        <v>0.5</v>
      </c>
      <c r="L1440" s="300">
        <v>1000</v>
      </c>
      <c r="M1440" s="72">
        <v>5</v>
      </c>
      <c r="O1440" s="78" t="s">
        <v>1128</v>
      </c>
      <c r="P1440" s="72" t="s">
        <v>3283</v>
      </c>
      <c r="AA1440" s="195"/>
      <c r="AB1440" s="195"/>
      <c r="AC1440" s="195"/>
      <c r="AD1440" s="72"/>
      <c r="AE1440" s="316">
        <v>1</v>
      </c>
      <c r="AF1440" s="195"/>
      <c r="AG1440" s="195">
        <v>0</v>
      </c>
      <c r="AH1440" s="72"/>
      <c r="AR1440" s="53">
        <v>1.052</v>
      </c>
      <c r="AT1440" s="77"/>
      <c r="AU1440" s="276">
        <v>4760</v>
      </c>
      <c r="AV1440" s="276"/>
      <c r="AW1440" s="276">
        <v>5007.5200000000004</v>
      </c>
      <c r="AX1440" s="95"/>
      <c r="AY1440" s="276"/>
      <c r="AZ1440" s="95"/>
      <c r="BB1440" s="80" t="s">
        <v>722</v>
      </c>
      <c r="BC1440" s="270" t="s">
        <v>1126</v>
      </c>
      <c r="BD1440" s="72">
        <v>49.6877</v>
      </c>
      <c r="BE1440" s="72">
        <v>0.55000000000000004</v>
      </c>
      <c r="BF1440" s="72">
        <v>0.56977199999999995</v>
      </c>
      <c r="BG1440" s="72">
        <v>0.04</v>
      </c>
      <c r="BH1440" s="72">
        <v>14.19</v>
      </c>
      <c r="BI1440" s="72">
        <v>0.13</v>
      </c>
      <c r="BJ1440" s="72"/>
      <c r="BK1440" s="72"/>
      <c r="BL1440" s="72">
        <v>3.6176E-2</v>
      </c>
      <c r="BM1440" s="72">
        <v>0.02</v>
      </c>
      <c r="BN1440" s="72">
        <v>3.9431799999999999</v>
      </c>
      <c r="BO1440" s="72">
        <v>0.1</v>
      </c>
      <c r="BP1440" s="72">
        <v>4.5220000000000003E-2</v>
      </c>
      <c r="BQ1440" s="72">
        <v>0.02</v>
      </c>
      <c r="BR1440" s="72">
        <v>4.1150200000000003</v>
      </c>
      <c r="BS1440" s="72">
        <v>0.11</v>
      </c>
      <c r="BT1440" s="72">
        <v>1.8088E-2</v>
      </c>
      <c r="BU1440" s="72">
        <v>0.01</v>
      </c>
      <c r="BV1440" s="72"/>
      <c r="BW1440" s="72"/>
      <c r="BX1440" s="72">
        <v>5.83338</v>
      </c>
      <c r="BY1440" s="72">
        <v>0.28999999999999998</v>
      </c>
      <c r="BZ1440" s="72">
        <v>2.5232800000000002</v>
      </c>
      <c r="CA1440" s="72">
        <v>0.14000000000000001</v>
      </c>
      <c r="CB1440" s="72">
        <v>0.60594800000000004</v>
      </c>
      <c r="CC1440" s="72">
        <v>0.04</v>
      </c>
      <c r="CD1440" s="72">
        <v>0.208012</v>
      </c>
      <c r="CE1440" s="72">
        <v>0.03</v>
      </c>
      <c r="CF1440" s="72"/>
      <c r="CG1440" s="72"/>
      <c r="CH1440" s="72"/>
      <c r="CI1440" s="72"/>
      <c r="CJ1440" s="72"/>
      <c r="CK1440" s="72"/>
      <c r="CL1440" s="72"/>
      <c r="CM1440" s="72"/>
      <c r="CN1440" s="72"/>
      <c r="CO1440" s="72"/>
      <c r="CP1440" s="72"/>
      <c r="CQ1440" s="72"/>
      <c r="CR1440" s="72"/>
      <c r="CS1440" s="72"/>
      <c r="CT1440" s="72"/>
      <c r="CU1440" s="72"/>
      <c r="CV1440" s="72"/>
      <c r="CW1440" s="72"/>
      <c r="CX1440" s="72"/>
      <c r="CY1440" s="72"/>
      <c r="CZ1440" s="72"/>
      <c r="DA1440" s="72"/>
      <c r="DB1440" s="72"/>
      <c r="DC1440" s="72"/>
      <c r="DD1440" s="72"/>
      <c r="DE1440" s="72"/>
      <c r="DF1440" s="72"/>
      <c r="DG1440" s="72"/>
      <c r="DH1440" s="78">
        <v>90.44</v>
      </c>
      <c r="DJ1440" s="77">
        <f t="shared" si="700"/>
        <v>9.5600000000000023</v>
      </c>
      <c r="DK1440" s="72">
        <v>0.9</v>
      </c>
      <c r="DO1440" s="358">
        <v>9.81</v>
      </c>
      <c r="DP1440" s="72"/>
      <c r="DQ1440" s="374"/>
      <c r="DR1440" s="72"/>
      <c r="DU1440" s="52"/>
      <c r="DX1440" s="75">
        <f t="shared" si="701"/>
        <v>54.939960194604154</v>
      </c>
      <c r="DY1440" s="51">
        <f t="shared" si="702"/>
        <v>0.60813799203892083</v>
      </c>
      <c r="DZ1440" s="75">
        <f t="shared" si="703"/>
        <v>0.62999999999999989</v>
      </c>
      <c r="EA1440" s="51">
        <f t="shared" si="704"/>
        <v>4.4228217602830605E-2</v>
      </c>
      <c r="EB1440" s="75">
        <f t="shared" si="705"/>
        <v>15.689960194604158</v>
      </c>
      <c r="EC1440" s="51">
        <f t="shared" si="706"/>
        <v>0.14374170720919949</v>
      </c>
      <c r="ED1440" s="75">
        <f t="shared" si="707"/>
        <v>4.3599955771782399</v>
      </c>
      <c r="EE1440" s="51">
        <f t="shared" si="708"/>
        <v>0.11057054400707653</v>
      </c>
      <c r="EF1440" s="75">
        <f t="shared" si="709"/>
        <v>0.05</v>
      </c>
      <c r="EG1440" s="51">
        <f t="shared" si="710"/>
        <v>2.2114108801415303E-2</v>
      </c>
      <c r="EH1440" s="75">
        <f t="shared" si="711"/>
        <v>4.5500000000000007</v>
      </c>
      <c r="EI1440" s="51">
        <f t="shared" si="712"/>
        <v>0.12162759840778417</v>
      </c>
      <c r="EJ1440" s="75">
        <f t="shared" si="713"/>
        <v>6.45</v>
      </c>
      <c r="EK1440" s="51">
        <f t="shared" si="714"/>
        <v>0.32065457762052191</v>
      </c>
      <c r="EL1440" s="75">
        <f t="shared" si="715"/>
        <v>2.7900044228217609</v>
      </c>
      <c r="EM1440" s="51">
        <f t="shared" si="716"/>
        <v>0.15479876160990716</v>
      </c>
      <c r="EN1440" s="75">
        <f t="shared" si="717"/>
        <v>0.67</v>
      </c>
      <c r="EO1440" s="51">
        <f t="shared" si="718"/>
        <v>4.4228217602830605E-2</v>
      </c>
      <c r="EP1440" s="75">
        <f t="shared" si="719"/>
        <v>0.22999999999999998</v>
      </c>
      <c r="EQ1440" s="51">
        <f t="shared" si="720"/>
        <v>3.3171163202122954E-2</v>
      </c>
      <c r="ER1440" s="51">
        <f t="shared" si="721"/>
        <v>100</v>
      </c>
      <c r="ES1440" s="51">
        <f t="shared" si="722"/>
        <v>0</v>
      </c>
    </row>
    <row r="1441" spans="1:149" s="43" customFormat="1" ht="14.65" thickBot="1" x14ac:dyDescent="0.5">
      <c r="A1441" s="89" t="s">
        <v>1479</v>
      </c>
      <c r="B1441" s="206" t="s">
        <v>3581</v>
      </c>
      <c r="C1441" s="43" t="s">
        <v>3441</v>
      </c>
      <c r="D1441" s="43" t="s">
        <v>3734</v>
      </c>
      <c r="E1441" s="89" t="s">
        <v>637</v>
      </c>
      <c r="F1441" s="89" t="s">
        <v>2273</v>
      </c>
      <c r="G1441" s="90" t="s">
        <v>3377</v>
      </c>
      <c r="H1441" s="89" t="s">
        <v>1101</v>
      </c>
      <c r="I1441" s="89">
        <v>69</v>
      </c>
      <c r="J1441" s="301">
        <v>485</v>
      </c>
      <c r="K1441" s="89">
        <v>0.5</v>
      </c>
      <c r="L1441" s="301">
        <v>1025</v>
      </c>
      <c r="M1441" s="90">
        <v>5</v>
      </c>
      <c r="O1441" s="89" t="s">
        <v>1128</v>
      </c>
      <c r="P1441" s="90" t="s">
        <v>3283</v>
      </c>
      <c r="Q1441" s="123"/>
      <c r="R1441" s="123"/>
      <c r="S1441" s="134"/>
      <c r="AA1441" s="196"/>
      <c r="AB1441" s="196"/>
      <c r="AC1441" s="196"/>
      <c r="AD1441" s="90"/>
      <c r="AE1441" s="317">
        <v>1</v>
      </c>
      <c r="AF1441" s="196"/>
      <c r="AG1441" s="196">
        <v>0</v>
      </c>
      <c r="AH1441" s="90"/>
      <c r="AQ1441" s="86"/>
      <c r="AR1441" s="58">
        <v>1.077</v>
      </c>
      <c r="AS1441" s="58"/>
      <c r="AT1441" s="91"/>
      <c r="AU1441" s="277">
        <v>4850</v>
      </c>
      <c r="AV1441" s="277"/>
      <c r="AW1441" s="277">
        <v>5223.45</v>
      </c>
      <c r="AX1441" s="259"/>
      <c r="AY1441" s="277"/>
      <c r="AZ1441" s="259"/>
      <c r="BA1441" s="86"/>
      <c r="BB1441" s="85" t="s">
        <v>722</v>
      </c>
      <c r="BC1441" s="271" t="s">
        <v>1126</v>
      </c>
      <c r="BD1441" s="90">
        <v>54.23</v>
      </c>
      <c r="BE1441" s="90">
        <v>0.6</v>
      </c>
      <c r="BF1441" s="90">
        <v>0.6</v>
      </c>
      <c r="BG1441" s="90">
        <v>0.04</v>
      </c>
      <c r="BH1441" s="90">
        <v>14.82</v>
      </c>
      <c r="BI1441" s="90">
        <v>0.28999999999999998</v>
      </c>
      <c r="BJ1441" s="90"/>
      <c r="BK1441" s="90"/>
      <c r="BL1441" s="90">
        <v>0.02</v>
      </c>
      <c r="BM1441" s="90">
        <v>0.02</v>
      </c>
      <c r="BN1441" s="90">
        <v>4.54</v>
      </c>
      <c r="BO1441" s="90">
        <v>0.14000000000000001</v>
      </c>
      <c r="BP1441" s="90">
        <v>0.11</v>
      </c>
      <c r="BQ1441" s="90">
        <v>0.01</v>
      </c>
      <c r="BR1441" s="90">
        <v>5.25</v>
      </c>
      <c r="BS1441" s="90">
        <v>0.16</v>
      </c>
      <c r="BT1441" s="90">
        <v>0.02</v>
      </c>
      <c r="BU1441" s="90">
        <v>0.01</v>
      </c>
      <c r="BV1441" s="90"/>
      <c r="BW1441" s="90"/>
      <c r="BX1441" s="90">
        <v>7.06</v>
      </c>
      <c r="BY1441" s="90">
        <v>0.17</v>
      </c>
      <c r="BZ1441" s="90">
        <v>2.5099999999999998</v>
      </c>
      <c r="CA1441" s="90">
        <v>0.26</v>
      </c>
      <c r="CB1441" s="90">
        <v>0.56000000000000005</v>
      </c>
      <c r="CC1441" s="90">
        <v>0.02</v>
      </c>
      <c r="CD1441" s="90">
        <v>0.13</v>
      </c>
      <c r="CE1441" s="90">
        <v>0.03</v>
      </c>
      <c r="CF1441" s="90"/>
      <c r="CG1441" s="90"/>
      <c r="CH1441" s="90"/>
      <c r="CI1441" s="90"/>
      <c r="CJ1441" s="90"/>
      <c r="CK1441" s="90"/>
      <c r="CL1441" s="90"/>
      <c r="CM1441" s="90"/>
      <c r="CN1441" s="90"/>
      <c r="CO1441" s="90"/>
      <c r="CP1441" s="90"/>
      <c r="CQ1441" s="90"/>
      <c r="CR1441" s="90"/>
      <c r="CS1441" s="90"/>
      <c r="CT1441" s="90"/>
      <c r="CU1441" s="90"/>
      <c r="CV1441" s="90"/>
      <c r="CW1441" s="90"/>
      <c r="CX1441" s="90"/>
      <c r="CY1441" s="90"/>
      <c r="CZ1441" s="90"/>
      <c r="DA1441" s="90"/>
      <c r="DB1441" s="90"/>
      <c r="DC1441" s="90"/>
      <c r="DD1441" s="90"/>
      <c r="DE1441" s="90"/>
      <c r="DF1441" s="90"/>
      <c r="DG1441" s="90"/>
      <c r="DH1441" s="89">
        <v>89.89</v>
      </c>
      <c r="DJ1441" s="91">
        <f t="shared" si="700"/>
        <v>10.11</v>
      </c>
      <c r="DK1441" s="90">
        <v>0.96</v>
      </c>
      <c r="DL1441" s="43" t="s">
        <v>3698</v>
      </c>
      <c r="DO1441" s="359">
        <v>9.81</v>
      </c>
      <c r="DP1441" s="90"/>
      <c r="DQ1441" s="375"/>
      <c r="DR1441" s="90"/>
      <c r="DS1441" s="308"/>
      <c r="DU1441" s="59"/>
      <c r="DW1441" s="86"/>
      <c r="DX1441" s="298">
        <f t="shared" si="701"/>
        <v>60.329291356101898</v>
      </c>
      <c r="DY1441" s="43">
        <f t="shared" si="702"/>
        <v>0.66748247858493714</v>
      </c>
      <c r="DZ1441" s="298">
        <f t="shared" si="703"/>
        <v>0.66748247858493714</v>
      </c>
      <c r="EA1441" s="43">
        <f t="shared" si="704"/>
        <v>4.4498831905662478E-2</v>
      </c>
      <c r="EB1441" s="298">
        <f t="shared" si="705"/>
        <v>16.486817221047946</v>
      </c>
      <c r="EC1441" s="43">
        <f t="shared" si="706"/>
        <v>0.32261653131605289</v>
      </c>
      <c r="ED1441" s="298">
        <f t="shared" si="707"/>
        <v>5.0506174212926913</v>
      </c>
      <c r="EE1441" s="43">
        <f t="shared" si="708"/>
        <v>0.15574591166981869</v>
      </c>
      <c r="EF1441" s="298">
        <f t="shared" si="709"/>
        <v>0.12237178774057179</v>
      </c>
      <c r="EG1441" s="43">
        <f t="shared" si="710"/>
        <v>1.1124707976415618E-2</v>
      </c>
      <c r="EH1441" s="298">
        <f t="shared" si="711"/>
        <v>5.8404716876181997</v>
      </c>
      <c r="EI1441" s="43">
        <f t="shared" si="712"/>
        <v>0.17799532762264988</v>
      </c>
      <c r="EJ1441" s="298">
        <f t="shared" si="713"/>
        <v>7.8540438313494265</v>
      </c>
      <c r="EK1441" s="43">
        <f t="shared" si="714"/>
        <v>0.18912003559906551</v>
      </c>
      <c r="EL1441" s="298">
        <f t="shared" si="715"/>
        <v>2.7923017020803202</v>
      </c>
      <c r="EM1441" s="43">
        <f t="shared" si="716"/>
        <v>0.28924240738680612</v>
      </c>
      <c r="EN1441" s="298">
        <f t="shared" si="717"/>
        <v>0.62298364667927475</v>
      </c>
      <c r="EO1441" s="43">
        <f t="shared" si="718"/>
        <v>2.2249415952831239E-2</v>
      </c>
      <c r="EP1441" s="298">
        <f t="shared" si="719"/>
        <v>0.14462120369340306</v>
      </c>
      <c r="EQ1441" s="43">
        <f t="shared" si="720"/>
        <v>3.3374123929246859E-2</v>
      </c>
      <c r="ER1441" s="43">
        <f t="shared" si="721"/>
        <v>100</v>
      </c>
      <c r="ES1441" s="43">
        <f t="shared" si="722"/>
        <v>0</v>
      </c>
    </row>
    <row r="1442" spans="1:149" x14ac:dyDescent="0.45">
      <c r="A1442" s="78" t="s">
        <v>1480</v>
      </c>
      <c r="B1442" s="110" t="s">
        <v>852</v>
      </c>
      <c r="C1442" s="51" t="s">
        <v>3644</v>
      </c>
      <c r="D1442" s="51" t="s">
        <v>3744</v>
      </c>
      <c r="E1442" s="78" t="s">
        <v>1127</v>
      </c>
      <c r="F1442" s="78" t="s">
        <v>2274</v>
      </c>
      <c r="G1442" s="72" t="s">
        <v>3378</v>
      </c>
      <c r="H1442" s="78" t="s">
        <v>1100</v>
      </c>
      <c r="I1442" s="78">
        <v>277.77800000000002</v>
      </c>
      <c r="J1442" s="300">
        <v>97</v>
      </c>
      <c r="K1442" s="78"/>
      <c r="L1442" s="300">
        <v>800</v>
      </c>
      <c r="M1442" s="72">
        <v>5</v>
      </c>
      <c r="O1442" s="78"/>
      <c r="P1442" s="72" t="s">
        <v>1374</v>
      </c>
      <c r="AA1442" s="195"/>
      <c r="AB1442" s="195"/>
      <c r="AC1442" s="195"/>
      <c r="AD1442" s="72"/>
      <c r="AE1442" s="316">
        <v>1</v>
      </c>
      <c r="AF1442" s="195"/>
      <c r="AG1442" s="195">
        <v>0</v>
      </c>
      <c r="AH1442" s="72"/>
      <c r="AR1442" s="53">
        <v>0.84109999999999996</v>
      </c>
      <c r="AT1442" s="77"/>
      <c r="AU1442" s="276">
        <v>970</v>
      </c>
      <c r="AV1442" s="276"/>
      <c r="AW1442" s="276">
        <v>815.86699999999996</v>
      </c>
      <c r="AX1442" s="95"/>
      <c r="AY1442" s="276"/>
      <c r="AZ1442" s="95"/>
      <c r="BB1442" s="80" t="s">
        <v>722</v>
      </c>
      <c r="BC1442" s="270"/>
      <c r="BD1442" s="72">
        <v>77.489999999999995</v>
      </c>
      <c r="BE1442" s="72"/>
      <c r="BF1442" s="72"/>
      <c r="BG1442" s="72"/>
      <c r="BH1442" s="72">
        <v>10.130000000000001</v>
      </c>
      <c r="BI1442" s="72"/>
      <c r="BJ1442" s="72"/>
      <c r="BK1442" s="72"/>
      <c r="BL1442" s="72"/>
      <c r="BM1442" s="72"/>
      <c r="BN1442" s="72"/>
      <c r="BO1442" s="72"/>
      <c r="BP1442" s="72"/>
      <c r="BQ1442" s="72"/>
      <c r="BR1442" s="72"/>
      <c r="BS1442" s="72"/>
      <c r="BT1442" s="72"/>
      <c r="BU1442" s="72"/>
      <c r="BV1442" s="72"/>
      <c r="BW1442" s="72"/>
      <c r="BX1442" s="72"/>
      <c r="BY1442" s="72"/>
      <c r="BZ1442" s="72">
        <v>4.1500000000000004</v>
      </c>
      <c r="CA1442" s="72"/>
      <c r="CB1442" s="72">
        <v>4.8499999999999996</v>
      </c>
      <c r="CC1442" s="72"/>
      <c r="CD1442" s="72"/>
      <c r="CE1442" s="72"/>
      <c r="CF1442" s="72"/>
      <c r="CG1442" s="72"/>
      <c r="CH1442" s="72"/>
      <c r="CI1442" s="72"/>
      <c r="CJ1442" s="72"/>
      <c r="CK1442" s="72"/>
      <c r="CL1442" s="72"/>
      <c r="CM1442" s="72"/>
      <c r="CN1442" s="72"/>
      <c r="CO1442" s="72"/>
      <c r="CP1442" s="72"/>
      <c r="CQ1442" s="72"/>
      <c r="CR1442" s="72"/>
      <c r="CS1442" s="72"/>
      <c r="CT1442" s="72"/>
      <c r="CU1442" s="72"/>
      <c r="CV1442" s="72"/>
      <c r="CW1442" s="72"/>
      <c r="CX1442" s="72"/>
      <c r="CY1442" s="72"/>
      <c r="CZ1442" s="72"/>
      <c r="DA1442" s="72"/>
      <c r="DB1442" s="72"/>
      <c r="DC1442" s="72"/>
      <c r="DD1442" s="72"/>
      <c r="DE1442" s="72"/>
      <c r="DF1442" s="72"/>
      <c r="DG1442" s="72"/>
      <c r="DH1442" s="78">
        <f>SUM(BD1442,BF1442,BH1442,BJ1442,BL1442,BN1442,BP1442,BR1442,BT1442,BV1442,BX1442,BZ1442,CB1442,CD1442,CF1442,CH1442,CJ1442,CL1442,CN1442,CX1442,CZ1442,DB1442)</f>
        <v>96.61999999999999</v>
      </c>
      <c r="DJ1442" s="77">
        <f t="shared" si="700"/>
        <v>3.3800000000000097</v>
      </c>
      <c r="DK1442" s="72"/>
      <c r="DL1442" s="51" t="s">
        <v>3340</v>
      </c>
      <c r="DO1442" s="358">
        <v>3.38</v>
      </c>
      <c r="DP1442" s="72"/>
      <c r="DQ1442" s="374"/>
      <c r="DR1442" s="72"/>
      <c r="DU1442" s="52"/>
      <c r="DX1442" s="75">
        <f t="shared" si="701"/>
        <v>80.200786586628027</v>
      </c>
      <c r="DY1442" s="51">
        <f t="shared" si="702"/>
        <v>0</v>
      </c>
      <c r="DZ1442" s="75">
        <f t="shared" si="703"/>
        <v>0</v>
      </c>
      <c r="EA1442" s="51" t="e">
        <f t="shared" si="704"/>
        <v>#DIV/0!</v>
      </c>
      <c r="EB1442" s="75">
        <f t="shared" si="705"/>
        <v>10.484371765679985</v>
      </c>
      <c r="EC1442" s="51">
        <f t="shared" si="706"/>
        <v>0</v>
      </c>
      <c r="ED1442" s="75">
        <f t="shared" si="707"/>
        <v>0</v>
      </c>
      <c r="EE1442" s="51" t="e">
        <f t="shared" si="708"/>
        <v>#DIV/0!</v>
      </c>
      <c r="EF1442" s="75">
        <f t="shared" si="709"/>
        <v>0</v>
      </c>
      <c r="EG1442" s="51" t="e">
        <f t="shared" si="710"/>
        <v>#DIV/0!</v>
      </c>
      <c r="EH1442" s="75">
        <f t="shared" si="711"/>
        <v>0</v>
      </c>
      <c r="EI1442" s="51" t="e">
        <f t="shared" si="712"/>
        <v>#DIV/0!</v>
      </c>
      <c r="EJ1442" s="75">
        <f t="shared" si="713"/>
        <v>0</v>
      </c>
      <c r="EK1442" s="51" t="e">
        <f t="shared" si="714"/>
        <v>#DIV/0!</v>
      </c>
      <c r="EL1442" s="75">
        <f t="shared" si="715"/>
        <v>4.2951769819913066</v>
      </c>
      <c r="EM1442" s="51">
        <f t="shared" si="716"/>
        <v>0</v>
      </c>
      <c r="EN1442" s="75">
        <f t="shared" si="717"/>
        <v>5.0196646657006836</v>
      </c>
      <c r="EO1442" s="51">
        <f t="shared" si="718"/>
        <v>0</v>
      </c>
      <c r="EP1442" s="75">
        <f t="shared" si="719"/>
        <v>0</v>
      </c>
      <c r="EQ1442" s="51" t="e">
        <f t="shared" si="720"/>
        <v>#DIV/0!</v>
      </c>
      <c r="ER1442" s="51">
        <f t="shared" si="721"/>
        <v>100</v>
      </c>
      <c r="ES1442" s="51">
        <f t="shared" si="722"/>
        <v>0</v>
      </c>
    </row>
    <row r="1443" spans="1:149" x14ac:dyDescent="0.45">
      <c r="A1443" s="78" t="s">
        <v>1480</v>
      </c>
      <c r="B1443" s="110" t="s">
        <v>852</v>
      </c>
      <c r="C1443" s="51" t="s">
        <v>3644</v>
      </c>
      <c r="D1443" s="51" t="s">
        <v>3744</v>
      </c>
      <c r="E1443" s="78" t="s">
        <v>1127</v>
      </c>
      <c r="F1443" s="78" t="s">
        <v>2275</v>
      </c>
      <c r="G1443" s="72" t="s">
        <v>3378</v>
      </c>
      <c r="H1443" s="78" t="s">
        <v>1100</v>
      </c>
      <c r="I1443" s="78">
        <v>277.77800000000002</v>
      </c>
      <c r="J1443" s="300">
        <v>97</v>
      </c>
      <c r="K1443" s="78"/>
      <c r="L1443" s="300">
        <v>800</v>
      </c>
      <c r="M1443" s="72">
        <v>5</v>
      </c>
      <c r="O1443" s="78"/>
      <c r="P1443" s="72" t="s">
        <v>1374</v>
      </c>
      <c r="AA1443" s="195"/>
      <c r="AB1443" s="195"/>
      <c r="AC1443" s="195"/>
      <c r="AD1443" s="72"/>
      <c r="AE1443" s="316">
        <v>1</v>
      </c>
      <c r="AF1443" s="195"/>
      <c r="AG1443" s="195">
        <v>0</v>
      </c>
      <c r="AH1443" s="72"/>
      <c r="AR1443" s="53">
        <v>0.84109999999999996</v>
      </c>
      <c r="AT1443" s="77"/>
      <c r="AU1443" s="276">
        <v>970</v>
      </c>
      <c r="AV1443" s="276"/>
      <c r="AW1443" s="276">
        <v>815.86699999999996</v>
      </c>
      <c r="AX1443" s="95"/>
      <c r="AY1443" s="276"/>
      <c r="AZ1443" s="95"/>
      <c r="BB1443" s="80" t="s">
        <v>722</v>
      </c>
      <c r="BC1443" s="270"/>
      <c r="BD1443" s="72">
        <v>77.53</v>
      </c>
      <c r="BE1443" s="72"/>
      <c r="BF1443" s="72"/>
      <c r="BG1443" s="72"/>
      <c r="BH1443" s="72">
        <v>10.16</v>
      </c>
      <c r="BI1443" s="72"/>
      <c r="BJ1443" s="72"/>
      <c r="BK1443" s="72"/>
      <c r="BL1443" s="72"/>
      <c r="BM1443" s="72"/>
      <c r="BN1443" s="72"/>
      <c r="BO1443" s="72"/>
      <c r="BP1443" s="72"/>
      <c r="BQ1443" s="72"/>
      <c r="BR1443" s="72"/>
      <c r="BS1443" s="72"/>
      <c r="BT1443" s="72"/>
      <c r="BU1443" s="72"/>
      <c r="BV1443" s="72"/>
      <c r="BW1443" s="72"/>
      <c r="BX1443" s="72"/>
      <c r="BY1443" s="72"/>
      <c r="BZ1443" s="72">
        <v>4.26</v>
      </c>
      <c r="CA1443" s="72"/>
      <c r="CB1443" s="72">
        <v>4.75</v>
      </c>
      <c r="CC1443" s="72"/>
      <c r="CD1443" s="72"/>
      <c r="CE1443" s="72"/>
      <c r="CF1443" s="72"/>
      <c r="CG1443" s="72"/>
      <c r="CH1443" s="72"/>
      <c r="CI1443" s="72"/>
      <c r="CJ1443" s="72"/>
      <c r="CK1443" s="72"/>
      <c r="CL1443" s="72"/>
      <c r="CM1443" s="72"/>
      <c r="CN1443" s="72"/>
      <c r="CO1443" s="72"/>
      <c r="CP1443" s="72"/>
      <c r="CQ1443" s="72"/>
      <c r="CR1443" s="72"/>
      <c r="CS1443" s="72"/>
      <c r="CT1443" s="72"/>
      <c r="CU1443" s="72"/>
      <c r="CV1443" s="72"/>
      <c r="CW1443" s="72"/>
      <c r="CX1443" s="72"/>
      <c r="CY1443" s="72"/>
      <c r="CZ1443" s="72"/>
      <c r="DA1443" s="72"/>
      <c r="DB1443" s="72"/>
      <c r="DC1443" s="72"/>
      <c r="DD1443" s="72"/>
      <c r="DE1443" s="72"/>
      <c r="DF1443" s="72"/>
      <c r="DG1443" s="72"/>
      <c r="DH1443" s="78">
        <f t="shared" ref="DH1443:DH1506" si="723">SUM(BD1443,BF1443,BH1443,BJ1443,BL1443,BN1443,BP1443,BR1443,BT1443,BV1443,BX1443,BZ1443,CB1443,CD1443,CF1443,CH1443,CJ1443,CL1443,CN1443,CX1443,CZ1443,DB1443)</f>
        <v>96.7</v>
      </c>
      <c r="DJ1443" s="77">
        <f t="shared" si="700"/>
        <v>3.2999999999999972</v>
      </c>
      <c r="DK1443" s="72"/>
      <c r="DL1443" s="51" t="s">
        <v>3340</v>
      </c>
      <c r="DO1443" s="358">
        <v>3.29</v>
      </c>
      <c r="DP1443" s="72"/>
      <c r="DQ1443" s="374"/>
      <c r="DR1443" s="72"/>
      <c r="DU1443" s="52"/>
      <c r="DX1443" s="75">
        <f t="shared" si="701"/>
        <v>80.175801447776635</v>
      </c>
      <c r="DY1443" s="51">
        <f t="shared" si="702"/>
        <v>0</v>
      </c>
      <c r="DZ1443" s="75">
        <f t="shared" si="703"/>
        <v>0</v>
      </c>
      <c r="EA1443" s="51" t="e">
        <f t="shared" si="704"/>
        <v>#DIV/0!</v>
      </c>
      <c r="EB1443" s="75">
        <f t="shared" si="705"/>
        <v>10.506721820062047</v>
      </c>
      <c r="EC1443" s="51">
        <f t="shared" si="706"/>
        <v>0</v>
      </c>
      <c r="ED1443" s="75">
        <f t="shared" si="707"/>
        <v>0</v>
      </c>
      <c r="EE1443" s="51" t="e">
        <f t="shared" si="708"/>
        <v>#DIV/0!</v>
      </c>
      <c r="EF1443" s="75">
        <f t="shared" si="709"/>
        <v>0</v>
      </c>
      <c r="EG1443" s="51" t="e">
        <f t="shared" si="710"/>
        <v>#DIV/0!</v>
      </c>
      <c r="EH1443" s="75">
        <f t="shared" si="711"/>
        <v>0</v>
      </c>
      <c r="EI1443" s="51" t="e">
        <f t="shared" si="712"/>
        <v>#DIV/0!</v>
      </c>
      <c r="EJ1443" s="75">
        <f t="shared" si="713"/>
        <v>0</v>
      </c>
      <c r="EK1443" s="51" t="e">
        <f t="shared" si="714"/>
        <v>#DIV/0!</v>
      </c>
      <c r="EL1443" s="75">
        <f t="shared" si="715"/>
        <v>4.4053774560496377</v>
      </c>
      <c r="EM1443" s="51">
        <f t="shared" si="716"/>
        <v>0</v>
      </c>
      <c r="EN1443" s="75">
        <f t="shared" si="717"/>
        <v>4.9120992761116851</v>
      </c>
      <c r="EO1443" s="51">
        <f t="shared" si="718"/>
        <v>0</v>
      </c>
      <c r="EP1443" s="75">
        <f t="shared" si="719"/>
        <v>0</v>
      </c>
      <c r="EQ1443" s="51" t="e">
        <f t="shared" si="720"/>
        <v>#DIV/0!</v>
      </c>
      <c r="ER1443" s="51">
        <f t="shared" si="721"/>
        <v>100</v>
      </c>
      <c r="ES1443" s="51">
        <f t="shared" si="722"/>
        <v>0</v>
      </c>
    </row>
    <row r="1444" spans="1:149" x14ac:dyDescent="0.45">
      <c r="A1444" s="78" t="s">
        <v>1480</v>
      </c>
      <c r="B1444" s="110" t="s">
        <v>852</v>
      </c>
      <c r="C1444" s="51" t="s">
        <v>3644</v>
      </c>
      <c r="D1444" s="51" t="s">
        <v>3744</v>
      </c>
      <c r="E1444" s="78" t="s">
        <v>1127</v>
      </c>
      <c r="F1444" s="78" t="s">
        <v>2276</v>
      </c>
      <c r="G1444" s="72" t="s">
        <v>3378</v>
      </c>
      <c r="H1444" s="78" t="s">
        <v>1100</v>
      </c>
      <c r="I1444" s="78">
        <v>277.77800000000002</v>
      </c>
      <c r="J1444" s="300">
        <v>116</v>
      </c>
      <c r="K1444" s="78"/>
      <c r="L1444" s="300">
        <v>800</v>
      </c>
      <c r="M1444" s="72">
        <v>5</v>
      </c>
      <c r="O1444" s="78"/>
      <c r="P1444" s="72" t="s">
        <v>1374</v>
      </c>
      <c r="AA1444" s="195"/>
      <c r="AB1444" s="195"/>
      <c r="AC1444" s="195"/>
      <c r="AD1444" s="72"/>
      <c r="AE1444" s="316">
        <v>1</v>
      </c>
      <c r="AF1444" s="195"/>
      <c r="AG1444" s="195">
        <v>0</v>
      </c>
      <c r="AH1444" s="72"/>
      <c r="AR1444" s="53">
        <v>0.82130000000000003</v>
      </c>
      <c r="AT1444" s="77"/>
      <c r="AU1444" s="276">
        <v>1160</v>
      </c>
      <c r="AV1444" s="276"/>
      <c r="AW1444" s="276">
        <v>952.70800000000008</v>
      </c>
      <c r="AX1444" s="95"/>
      <c r="AY1444" s="276"/>
      <c r="AZ1444" s="95"/>
      <c r="BB1444" s="80" t="s">
        <v>722</v>
      </c>
      <c r="BC1444" s="270"/>
      <c r="BD1444" s="72">
        <v>77.319999999999993</v>
      </c>
      <c r="BE1444" s="72"/>
      <c r="BF1444" s="72"/>
      <c r="BG1444" s="72"/>
      <c r="BH1444" s="72">
        <v>10.06</v>
      </c>
      <c r="BI1444" s="72"/>
      <c r="BJ1444" s="72"/>
      <c r="BK1444" s="72"/>
      <c r="BL1444" s="72"/>
      <c r="BM1444" s="72"/>
      <c r="BN1444" s="72"/>
      <c r="BO1444" s="72"/>
      <c r="BP1444" s="72"/>
      <c r="BQ1444" s="72"/>
      <c r="BR1444" s="72"/>
      <c r="BS1444" s="72"/>
      <c r="BT1444" s="72"/>
      <c r="BU1444" s="72"/>
      <c r="BV1444" s="72"/>
      <c r="BW1444" s="72"/>
      <c r="BX1444" s="72"/>
      <c r="BY1444" s="72"/>
      <c r="BZ1444" s="72">
        <v>4.1500000000000004</v>
      </c>
      <c r="CA1444" s="72"/>
      <c r="CB1444" s="72">
        <v>4.75</v>
      </c>
      <c r="CC1444" s="72"/>
      <c r="CD1444" s="72"/>
      <c r="CE1444" s="72"/>
      <c r="CF1444" s="72"/>
      <c r="CG1444" s="72"/>
      <c r="CH1444" s="72"/>
      <c r="CI1444" s="72"/>
      <c r="CJ1444" s="72"/>
      <c r="CK1444" s="72"/>
      <c r="CL1444" s="72"/>
      <c r="CM1444" s="72"/>
      <c r="CN1444" s="72"/>
      <c r="CO1444" s="72"/>
      <c r="CP1444" s="72"/>
      <c r="CQ1444" s="72"/>
      <c r="CR1444" s="72"/>
      <c r="CS1444" s="72"/>
      <c r="CT1444" s="72"/>
      <c r="CU1444" s="72"/>
      <c r="CV1444" s="72"/>
      <c r="CW1444" s="72"/>
      <c r="CX1444" s="72"/>
      <c r="CY1444" s="72"/>
      <c r="CZ1444" s="72"/>
      <c r="DA1444" s="72"/>
      <c r="DB1444" s="72"/>
      <c r="DC1444" s="72"/>
      <c r="DD1444" s="72"/>
      <c r="DE1444" s="72"/>
      <c r="DF1444" s="72"/>
      <c r="DG1444" s="72"/>
      <c r="DH1444" s="78">
        <f t="shared" si="723"/>
        <v>96.28</v>
      </c>
      <c r="DJ1444" s="77">
        <f t="shared" si="700"/>
        <v>3.7199999999999989</v>
      </c>
      <c r="DK1444" s="72"/>
      <c r="DL1444" s="51" t="s">
        <v>3340</v>
      </c>
      <c r="DO1444" s="358">
        <v>3.72</v>
      </c>
      <c r="DP1444" s="72"/>
      <c r="DQ1444" s="374"/>
      <c r="DR1444" s="72"/>
      <c r="DU1444" s="52"/>
      <c r="DX1444" s="75">
        <f t="shared" si="701"/>
        <v>80.307436643124205</v>
      </c>
      <c r="DY1444" s="51">
        <f t="shared" si="702"/>
        <v>0</v>
      </c>
      <c r="DZ1444" s="75">
        <f t="shared" si="703"/>
        <v>0</v>
      </c>
      <c r="EA1444" s="51" t="e">
        <f t="shared" si="704"/>
        <v>#DIV/0!</v>
      </c>
      <c r="EB1444" s="75">
        <f t="shared" si="705"/>
        <v>10.448691316992106</v>
      </c>
      <c r="EC1444" s="51">
        <f t="shared" si="706"/>
        <v>0</v>
      </c>
      <c r="ED1444" s="75">
        <f t="shared" si="707"/>
        <v>0</v>
      </c>
      <c r="EE1444" s="51" t="e">
        <f t="shared" si="708"/>
        <v>#DIV/0!</v>
      </c>
      <c r="EF1444" s="75">
        <f t="shared" si="709"/>
        <v>0</v>
      </c>
      <c r="EG1444" s="51" t="e">
        <f t="shared" si="710"/>
        <v>#DIV/0!</v>
      </c>
      <c r="EH1444" s="75">
        <f t="shared" si="711"/>
        <v>0</v>
      </c>
      <c r="EI1444" s="51" t="e">
        <f t="shared" si="712"/>
        <v>#DIV/0!</v>
      </c>
      <c r="EJ1444" s="75">
        <f t="shared" si="713"/>
        <v>0</v>
      </c>
      <c r="EK1444" s="51" t="e">
        <f t="shared" si="714"/>
        <v>#DIV/0!</v>
      </c>
      <c r="EL1444" s="75">
        <f t="shared" si="715"/>
        <v>4.3103448275862073</v>
      </c>
      <c r="EM1444" s="51">
        <f t="shared" si="716"/>
        <v>0</v>
      </c>
      <c r="EN1444" s="75">
        <f t="shared" si="717"/>
        <v>4.9335272122974656</v>
      </c>
      <c r="EO1444" s="51">
        <f t="shared" si="718"/>
        <v>0</v>
      </c>
      <c r="EP1444" s="75">
        <f t="shared" si="719"/>
        <v>0</v>
      </c>
      <c r="EQ1444" s="51" t="e">
        <f t="shared" si="720"/>
        <v>#DIV/0!</v>
      </c>
      <c r="ER1444" s="51">
        <f t="shared" si="721"/>
        <v>100</v>
      </c>
      <c r="ES1444" s="51">
        <f t="shared" si="722"/>
        <v>0</v>
      </c>
    </row>
    <row r="1445" spans="1:149" x14ac:dyDescent="0.45">
      <c r="A1445" s="78" t="s">
        <v>1480</v>
      </c>
      <c r="B1445" s="110" t="s">
        <v>852</v>
      </c>
      <c r="C1445" s="51" t="s">
        <v>3644</v>
      </c>
      <c r="D1445" s="51" t="s">
        <v>3744</v>
      </c>
      <c r="E1445" s="78" t="s">
        <v>1127</v>
      </c>
      <c r="F1445" s="78" t="s">
        <v>2277</v>
      </c>
      <c r="G1445" s="72" t="s">
        <v>3378</v>
      </c>
      <c r="H1445" s="78" t="s">
        <v>1100</v>
      </c>
      <c r="I1445" s="78">
        <v>277.77800000000002</v>
      </c>
      <c r="J1445" s="300">
        <v>145</v>
      </c>
      <c r="K1445" s="78"/>
      <c r="L1445" s="300">
        <v>800</v>
      </c>
      <c r="M1445" s="72">
        <v>5</v>
      </c>
      <c r="O1445" s="78"/>
      <c r="P1445" s="72" t="s">
        <v>1374</v>
      </c>
      <c r="AA1445" s="195"/>
      <c r="AB1445" s="195"/>
      <c r="AC1445" s="195"/>
      <c r="AD1445" s="72"/>
      <c r="AE1445" s="316">
        <v>1</v>
      </c>
      <c r="AF1445" s="195"/>
      <c r="AG1445" s="195">
        <v>0</v>
      </c>
      <c r="AH1445" s="72"/>
      <c r="AR1445" s="53">
        <v>0.79810000000000003</v>
      </c>
      <c r="AT1445" s="77"/>
      <c r="AU1445" s="276">
        <v>1450</v>
      </c>
      <c r="AV1445" s="276"/>
      <c r="AW1445" s="276">
        <v>1157.2450000000001</v>
      </c>
      <c r="AX1445" s="95"/>
      <c r="AY1445" s="276"/>
      <c r="AZ1445" s="95"/>
      <c r="BB1445" s="80" t="s">
        <v>722</v>
      </c>
      <c r="BC1445" s="270"/>
      <c r="BD1445" s="72">
        <v>76.680000000000007</v>
      </c>
      <c r="BE1445" s="72"/>
      <c r="BF1445" s="72"/>
      <c r="BG1445" s="72"/>
      <c r="BH1445" s="72">
        <v>9.98</v>
      </c>
      <c r="BI1445" s="72"/>
      <c r="BJ1445" s="72"/>
      <c r="BK1445" s="72"/>
      <c r="BL1445" s="72"/>
      <c r="BM1445" s="72"/>
      <c r="BN1445" s="72"/>
      <c r="BO1445" s="72"/>
      <c r="BP1445" s="72"/>
      <c r="BQ1445" s="72"/>
      <c r="BR1445" s="72"/>
      <c r="BS1445" s="72"/>
      <c r="BT1445" s="72"/>
      <c r="BU1445" s="72"/>
      <c r="BV1445" s="72"/>
      <c r="BW1445" s="72"/>
      <c r="BX1445" s="72"/>
      <c r="BY1445" s="72"/>
      <c r="BZ1445" s="72">
        <v>4.18</v>
      </c>
      <c r="CA1445" s="72"/>
      <c r="CB1445" s="72">
        <v>4.8</v>
      </c>
      <c r="CC1445" s="72"/>
      <c r="CD1445" s="72"/>
      <c r="CE1445" s="72"/>
      <c r="CF1445" s="72"/>
      <c r="CG1445" s="72"/>
      <c r="CH1445" s="72"/>
      <c r="CI1445" s="72"/>
      <c r="CJ1445" s="72"/>
      <c r="CK1445" s="72"/>
      <c r="CL1445" s="72"/>
      <c r="CM1445" s="72"/>
      <c r="CN1445" s="72"/>
      <c r="CO1445" s="72"/>
      <c r="CP1445" s="72"/>
      <c r="CQ1445" s="72"/>
      <c r="CR1445" s="72"/>
      <c r="CS1445" s="72"/>
      <c r="CT1445" s="72"/>
      <c r="CU1445" s="72"/>
      <c r="CV1445" s="72"/>
      <c r="CW1445" s="72"/>
      <c r="CX1445" s="72"/>
      <c r="CY1445" s="72"/>
      <c r="CZ1445" s="72"/>
      <c r="DA1445" s="72"/>
      <c r="DB1445" s="72"/>
      <c r="DC1445" s="72"/>
      <c r="DD1445" s="72"/>
      <c r="DE1445" s="72"/>
      <c r="DF1445" s="72"/>
      <c r="DG1445" s="72"/>
      <c r="DH1445" s="78">
        <f t="shared" si="723"/>
        <v>95.64</v>
      </c>
      <c r="DJ1445" s="77">
        <f t="shared" si="700"/>
        <v>4.3599999999999994</v>
      </c>
      <c r="DK1445" s="72"/>
      <c r="DL1445" s="51" t="s">
        <v>3340</v>
      </c>
      <c r="DO1445" s="358">
        <v>4.3600000000000003</v>
      </c>
      <c r="DP1445" s="72"/>
      <c r="DQ1445" s="374"/>
      <c r="DR1445" s="72"/>
      <c r="DU1445" s="52"/>
      <c r="DX1445" s="75">
        <f t="shared" si="701"/>
        <v>80.175658720200758</v>
      </c>
      <c r="DY1445" s="51">
        <f t="shared" si="702"/>
        <v>0</v>
      </c>
      <c r="DZ1445" s="75">
        <f t="shared" si="703"/>
        <v>0</v>
      </c>
      <c r="EA1445" s="51" t="e">
        <f t="shared" si="704"/>
        <v>#DIV/0!</v>
      </c>
      <c r="EB1445" s="75">
        <f t="shared" si="705"/>
        <v>10.434964450020912</v>
      </c>
      <c r="EC1445" s="51">
        <f t="shared" si="706"/>
        <v>0</v>
      </c>
      <c r="ED1445" s="75">
        <f t="shared" si="707"/>
        <v>0</v>
      </c>
      <c r="EE1445" s="51" t="e">
        <f t="shared" si="708"/>
        <v>#DIV/0!</v>
      </c>
      <c r="EF1445" s="75">
        <f t="shared" si="709"/>
        <v>0</v>
      </c>
      <c r="EG1445" s="51" t="e">
        <f t="shared" si="710"/>
        <v>#DIV/0!</v>
      </c>
      <c r="EH1445" s="75">
        <f t="shared" si="711"/>
        <v>0</v>
      </c>
      <c r="EI1445" s="51" t="e">
        <f t="shared" si="712"/>
        <v>#DIV/0!</v>
      </c>
      <c r="EJ1445" s="75">
        <f t="shared" si="713"/>
        <v>0</v>
      </c>
      <c r="EK1445" s="51" t="e">
        <f t="shared" si="714"/>
        <v>#DIV/0!</v>
      </c>
      <c r="EL1445" s="75">
        <f t="shared" si="715"/>
        <v>4.3705562526139694</v>
      </c>
      <c r="EM1445" s="51">
        <f t="shared" si="716"/>
        <v>0</v>
      </c>
      <c r="EN1445" s="75">
        <f t="shared" si="717"/>
        <v>5.0188205771643659</v>
      </c>
      <c r="EO1445" s="51">
        <f t="shared" si="718"/>
        <v>0</v>
      </c>
      <c r="EP1445" s="75">
        <f t="shared" si="719"/>
        <v>0</v>
      </c>
      <c r="EQ1445" s="51" t="e">
        <f t="shared" si="720"/>
        <v>#DIV/0!</v>
      </c>
      <c r="ER1445" s="51">
        <f t="shared" si="721"/>
        <v>100</v>
      </c>
      <c r="ES1445" s="51">
        <f t="shared" si="722"/>
        <v>0</v>
      </c>
    </row>
    <row r="1446" spans="1:149" x14ac:dyDescent="0.45">
      <c r="A1446" s="78" t="s">
        <v>1480</v>
      </c>
      <c r="B1446" s="110" t="s">
        <v>852</v>
      </c>
      <c r="C1446" s="51" t="s">
        <v>3644</v>
      </c>
      <c r="D1446" s="51" t="s">
        <v>3744</v>
      </c>
      <c r="E1446" s="78" t="s">
        <v>1127</v>
      </c>
      <c r="F1446" s="78" t="s">
        <v>2278</v>
      </c>
      <c r="G1446" s="72" t="s">
        <v>3378</v>
      </c>
      <c r="H1446" s="78" t="s">
        <v>1100</v>
      </c>
      <c r="I1446" s="78">
        <v>277.77800000000002</v>
      </c>
      <c r="J1446" s="300">
        <v>162</v>
      </c>
      <c r="K1446" s="78"/>
      <c r="L1446" s="300">
        <v>800</v>
      </c>
      <c r="M1446" s="72">
        <v>5</v>
      </c>
      <c r="O1446" s="78"/>
      <c r="P1446" s="72" t="s">
        <v>1374</v>
      </c>
      <c r="AA1446" s="195"/>
      <c r="AB1446" s="195"/>
      <c r="AC1446" s="195"/>
      <c r="AD1446" s="72"/>
      <c r="AE1446" s="316">
        <v>1</v>
      </c>
      <c r="AF1446" s="195"/>
      <c r="AG1446" s="195">
        <v>0</v>
      </c>
      <c r="AH1446" s="72"/>
      <c r="AR1446" s="53">
        <v>0.78790000000000004</v>
      </c>
      <c r="AT1446" s="77"/>
      <c r="AU1446" s="276">
        <v>1620</v>
      </c>
      <c r="AV1446" s="276"/>
      <c r="AW1446" s="276">
        <v>1276.3980000000001</v>
      </c>
      <c r="AX1446" s="95"/>
      <c r="AY1446" s="276"/>
      <c r="AZ1446" s="95"/>
      <c r="BB1446" s="80" t="s">
        <v>722</v>
      </c>
      <c r="BC1446" s="270"/>
      <c r="BD1446" s="72">
        <v>76.430000000000007</v>
      </c>
      <c r="BE1446" s="72"/>
      <c r="BF1446" s="72"/>
      <c r="BG1446" s="72"/>
      <c r="BH1446" s="72">
        <v>10.029999999999999</v>
      </c>
      <c r="BI1446" s="72"/>
      <c r="BJ1446" s="72"/>
      <c r="BK1446" s="72"/>
      <c r="BL1446" s="72"/>
      <c r="BM1446" s="72"/>
      <c r="BN1446" s="72"/>
      <c r="BO1446" s="72"/>
      <c r="BP1446" s="72"/>
      <c r="BQ1446" s="72"/>
      <c r="BR1446" s="72"/>
      <c r="BS1446" s="72"/>
      <c r="BT1446" s="72"/>
      <c r="BU1446" s="72"/>
      <c r="BV1446" s="72"/>
      <c r="BW1446" s="72"/>
      <c r="BX1446" s="72"/>
      <c r="BY1446" s="72"/>
      <c r="BZ1446" s="72">
        <v>4.1100000000000003</v>
      </c>
      <c r="CA1446" s="72"/>
      <c r="CB1446" s="72">
        <v>4.76</v>
      </c>
      <c r="CC1446" s="72"/>
      <c r="CD1446" s="72"/>
      <c r="CE1446" s="72"/>
      <c r="CF1446" s="72"/>
      <c r="CG1446" s="72"/>
      <c r="CH1446" s="72"/>
      <c r="CI1446" s="72"/>
      <c r="CJ1446" s="72"/>
      <c r="CK1446" s="72"/>
      <c r="CL1446" s="72"/>
      <c r="CM1446" s="72"/>
      <c r="CN1446" s="72"/>
      <c r="CO1446" s="72"/>
      <c r="CP1446" s="72"/>
      <c r="CQ1446" s="72"/>
      <c r="CR1446" s="72"/>
      <c r="CS1446" s="72"/>
      <c r="CT1446" s="72"/>
      <c r="CU1446" s="72"/>
      <c r="CV1446" s="72"/>
      <c r="CW1446" s="72"/>
      <c r="CX1446" s="72"/>
      <c r="CY1446" s="72"/>
      <c r="CZ1446" s="72"/>
      <c r="DA1446" s="72"/>
      <c r="DB1446" s="72"/>
      <c r="DC1446" s="72"/>
      <c r="DD1446" s="72"/>
      <c r="DE1446" s="72"/>
      <c r="DF1446" s="72"/>
      <c r="DG1446" s="72"/>
      <c r="DH1446" s="78">
        <f t="shared" si="723"/>
        <v>95.330000000000013</v>
      </c>
      <c r="DJ1446" s="77">
        <f t="shared" si="700"/>
        <v>4.6699999999999875</v>
      </c>
      <c r="DK1446" s="72"/>
      <c r="DL1446" s="51" t="s">
        <v>3340</v>
      </c>
      <c r="DO1446" s="358">
        <v>4.67</v>
      </c>
      <c r="DP1446" s="72"/>
      <c r="DQ1446" s="374"/>
      <c r="DR1446" s="72"/>
      <c r="DU1446" s="52"/>
      <c r="DX1446" s="75">
        <f t="shared" si="701"/>
        <v>80.174131962656034</v>
      </c>
      <c r="DY1446" s="51">
        <f t="shared" si="702"/>
        <v>0</v>
      </c>
      <c r="DZ1446" s="75">
        <f t="shared" si="703"/>
        <v>0</v>
      </c>
      <c r="EA1446" s="51" t="e">
        <f t="shared" si="704"/>
        <v>#DIV/0!</v>
      </c>
      <c r="EB1446" s="75">
        <f t="shared" si="705"/>
        <v>10.521346900241266</v>
      </c>
      <c r="EC1446" s="51">
        <f t="shared" si="706"/>
        <v>0</v>
      </c>
      <c r="ED1446" s="75">
        <f t="shared" si="707"/>
        <v>0</v>
      </c>
      <c r="EE1446" s="51" t="e">
        <f t="shared" si="708"/>
        <v>#DIV/0!</v>
      </c>
      <c r="EF1446" s="75">
        <f t="shared" si="709"/>
        <v>0</v>
      </c>
      <c r="EG1446" s="51" t="e">
        <f t="shared" si="710"/>
        <v>#DIV/0!</v>
      </c>
      <c r="EH1446" s="75">
        <f t="shared" si="711"/>
        <v>0</v>
      </c>
      <c r="EI1446" s="51" t="e">
        <f t="shared" si="712"/>
        <v>#DIV/0!</v>
      </c>
      <c r="EJ1446" s="75">
        <f t="shared" si="713"/>
        <v>0</v>
      </c>
      <c r="EK1446" s="51" t="e">
        <f t="shared" si="714"/>
        <v>#DIV/0!</v>
      </c>
      <c r="EL1446" s="75">
        <f t="shared" si="715"/>
        <v>4.3113395573271793</v>
      </c>
      <c r="EM1446" s="51">
        <f t="shared" si="716"/>
        <v>0</v>
      </c>
      <c r="EN1446" s="75">
        <f t="shared" si="717"/>
        <v>4.9931815797755155</v>
      </c>
      <c r="EO1446" s="51">
        <f t="shared" si="718"/>
        <v>0</v>
      </c>
      <c r="EP1446" s="75">
        <f t="shared" si="719"/>
        <v>0</v>
      </c>
      <c r="EQ1446" s="51" t="e">
        <f t="shared" si="720"/>
        <v>#DIV/0!</v>
      </c>
      <c r="ER1446" s="51">
        <f t="shared" si="721"/>
        <v>100</v>
      </c>
      <c r="ES1446" s="51">
        <f t="shared" si="722"/>
        <v>0</v>
      </c>
    </row>
    <row r="1447" spans="1:149" x14ac:dyDescent="0.45">
      <c r="A1447" s="78" t="s">
        <v>1480</v>
      </c>
      <c r="B1447" s="110" t="s">
        <v>852</v>
      </c>
      <c r="C1447" s="51" t="s">
        <v>3644</v>
      </c>
      <c r="D1447" s="51" t="s">
        <v>3744</v>
      </c>
      <c r="E1447" s="78" t="s">
        <v>1127</v>
      </c>
      <c r="F1447" s="78" t="s">
        <v>2279</v>
      </c>
      <c r="G1447" s="72" t="s">
        <v>3378</v>
      </c>
      <c r="H1447" s="78" t="s">
        <v>1100</v>
      </c>
      <c r="I1447" s="78">
        <v>277.77800000000002</v>
      </c>
      <c r="J1447" s="300">
        <v>163</v>
      </c>
      <c r="K1447" s="78"/>
      <c r="L1447" s="300">
        <v>800</v>
      </c>
      <c r="M1447" s="72">
        <v>5</v>
      </c>
      <c r="O1447" s="78"/>
      <c r="P1447" s="72" t="s">
        <v>1374</v>
      </c>
      <c r="AA1447" s="195"/>
      <c r="AB1447" s="195"/>
      <c r="AC1447" s="195"/>
      <c r="AD1447" s="72"/>
      <c r="AE1447" s="316">
        <v>1</v>
      </c>
      <c r="AF1447" s="195"/>
      <c r="AG1447" s="195">
        <v>0</v>
      </c>
      <c r="AH1447" s="72"/>
      <c r="AR1447" s="53">
        <v>0.78739999999999999</v>
      </c>
      <c r="AT1447" s="77"/>
      <c r="AU1447" s="276">
        <v>1630</v>
      </c>
      <c r="AV1447" s="276"/>
      <c r="AW1447" s="276">
        <v>1283.462</v>
      </c>
      <c r="AX1447" s="95"/>
      <c r="AY1447" s="276"/>
      <c r="AZ1447" s="95"/>
      <c r="BB1447" s="80" t="s">
        <v>722</v>
      </c>
      <c r="BC1447" s="270"/>
      <c r="BD1447" s="72">
        <v>76.540000000000006</v>
      </c>
      <c r="BE1447" s="72"/>
      <c r="BF1447" s="72"/>
      <c r="BG1447" s="72"/>
      <c r="BH1447" s="72">
        <v>9.9</v>
      </c>
      <c r="BI1447" s="72"/>
      <c r="BJ1447" s="72"/>
      <c r="BK1447" s="72"/>
      <c r="BL1447" s="72"/>
      <c r="BM1447" s="72"/>
      <c r="BN1447" s="72"/>
      <c r="BO1447" s="72"/>
      <c r="BP1447" s="72"/>
      <c r="BQ1447" s="72"/>
      <c r="BR1447" s="72"/>
      <c r="BS1447" s="72"/>
      <c r="BT1447" s="72"/>
      <c r="BU1447" s="72"/>
      <c r="BV1447" s="72"/>
      <c r="BW1447" s="72"/>
      <c r="BX1447" s="72"/>
      <c r="BY1447" s="72"/>
      <c r="BZ1447" s="72">
        <v>4.24</v>
      </c>
      <c r="CA1447" s="72"/>
      <c r="CB1447" s="72">
        <v>4.76</v>
      </c>
      <c r="CC1447" s="72"/>
      <c r="CD1447" s="72"/>
      <c r="CE1447" s="72"/>
      <c r="CF1447" s="72"/>
      <c r="CG1447" s="72"/>
      <c r="CH1447" s="72"/>
      <c r="CI1447" s="72"/>
      <c r="CJ1447" s="72"/>
      <c r="CK1447" s="72"/>
      <c r="CL1447" s="72"/>
      <c r="CM1447" s="72"/>
      <c r="CN1447" s="72"/>
      <c r="CO1447" s="72"/>
      <c r="CP1447" s="72"/>
      <c r="CQ1447" s="72"/>
      <c r="CR1447" s="72"/>
      <c r="CS1447" s="72"/>
      <c r="CT1447" s="72"/>
      <c r="CU1447" s="72"/>
      <c r="CV1447" s="72"/>
      <c r="CW1447" s="72"/>
      <c r="CX1447" s="72"/>
      <c r="CY1447" s="72"/>
      <c r="CZ1447" s="72"/>
      <c r="DA1447" s="72"/>
      <c r="DB1447" s="72"/>
      <c r="DC1447" s="72"/>
      <c r="DD1447" s="72"/>
      <c r="DE1447" s="72"/>
      <c r="DF1447" s="72"/>
      <c r="DG1447" s="72"/>
      <c r="DH1447" s="78">
        <f t="shared" si="723"/>
        <v>95.440000000000012</v>
      </c>
      <c r="DJ1447" s="77">
        <f t="shared" si="700"/>
        <v>4.5599999999999881</v>
      </c>
      <c r="DK1447" s="72"/>
      <c r="DL1447" s="51" t="s">
        <v>3340</v>
      </c>
      <c r="DO1447" s="358">
        <v>4.55</v>
      </c>
      <c r="DP1447" s="72"/>
      <c r="DQ1447" s="374"/>
      <c r="DR1447" s="72"/>
      <c r="DU1447" s="52"/>
      <c r="DX1447" s="75">
        <f t="shared" si="701"/>
        <v>80.196982397317683</v>
      </c>
      <c r="DY1447" s="51">
        <f t="shared" si="702"/>
        <v>0</v>
      </c>
      <c r="DZ1447" s="75">
        <f t="shared" si="703"/>
        <v>0</v>
      </c>
      <c r="EA1447" s="51" t="e">
        <f t="shared" si="704"/>
        <v>#DIV/0!</v>
      </c>
      <c r="EB1447" s="75">
        <f t="shared" si="705"/>
        <v>10.373009220452639</v>
      </c>
      <c r="EC1447" s="51">
        <f t="shared" si="706"/>
        <v>0</v>
      </c>
      <c r="ED1447" s="75">
        <f t="shared" si="707"/>
        <v>0</v>
      </c>
      <c r="EE1447" s="51" t="e">
        <f t="shared" si="708"/>
        <v>#DIV/0!</v>
      </c>
      <c r="EF1447" s="75">
        <f t="shared" si="709"/>
        <v>0</v>
      </c>
      <c r="EG1447" s="51" t="e">
        <f t="shared" si="710"/>
        <v>#DIV/0!</v>
      </c>
      <c r="EH1447" s="75">
        <f t="shared" si="711"/>
        <v>0</v>
      </c>
      <c r="EI1447" s="51" t="e">
        <f t="shared" si="712"/>
        <v>#DIV/0!</v>
      </c>
      <c r="EJ1447" s="75">
        <f t="shared" si="713"/>
        <v>0</v>
      </c>
      <c r="EK1447" s="51" t="e">
        <f t="shared" si="714"/>
        <v>#DIV/0!</v>
      </c>
      <c r="EL1447" s="75">
        <f t="shared" si="715"/>
        <v>4.442581726739312</v>
      </c>
      <c r="EM1447" s="51">
        <f t="shared" si="716"/>
        <v>0</v>
      </c>
      <c r="EN1447" s="75">
        <f t="shared" si="717"/>
        <v>4.9874266554903599</v>
      </c>
      <c r="EO1447" s="51">
        <f t="shared" si="718"/>
        <v>0</v>
      </c>
      <c r="EP1447" s="75">
        <f t="shared" si="719"/>
        <v>0</v>
      </c>
      <c r="EQ1447" s="51" t="e">
        <f t="shared" si="720"/>
        <v>#DIV/0!</v>
      </c>
      <c r="ER1447" s="51">
        <f t="shared" si="721"/>
        <v>100</v>
      </c>
      <c r="ES1447" s="51">
        <f t="shared" si="722"/>
        <v>0</v>
      </c>
    </row>
    <row r="1448" spans="1:149" x14ac:dyDescent="0.45">
      <c r="A1448" s="78" t="s">
        <v>1480</v>
      </c>
      <c r="B1448" s="110" t="s">
        <v>852</v>
      </c>
      <c r="C1448" s="51" t="s">
        <v>3644</v>
      </c>
      <c r="D1448" s="51" t="s">
        <v>3744</v>
      </c>
      <c r="E1448" s="78" t="s">
        <v>1127</v>
      </c>
      <c r="F1448" s="78" t="s">
        <v>2280</v>
      </c>
      <c r="G1448" s="72" t="s">
        <v>3378</v>
      </c>
      <c r="H1448" s="78" t="s">
        <v>1100</v>
      </c>
      <c r="I1448" s="78">
        <v>277.77800000000002</v>
      </c>
      <c r="J1448" s="300">
        <v>97</v>
      </c>
      <c r="K1448" s="78"/>
      <c r="L1448" s="300">
        <v>800</v>
      </c>
      <c r="M1448" s="72">
        <v>5</v>
      </c>
      <c r="O1448" s="78"/>
      <c r="P1448" s="72" t="s">
        <v>1374</v>
      </c>
      <c r="AA1448" s="195"/>
      <c r="AB1448" s="195"/>
      <c r="AC1448" s="195"/>
      <c r="AD1448" s="72"/>
      <c r="AE1448" s="316">
        <v>1</v>
      </c>
      <c r="AF1448" s="195"/>
      <c r="AG1448" s="195">
        <v>0</v>
      </c>
      <c r="AH1448" s="72"/>
      <c r="AR1448" s="53">
        <v>0.84109999999999996</v>
      </c>
      <c r="AT1448" s="77"/>
      <c r="AU1448" s="276">
        <v>970</v>
      </c>
      <c r="AV1448" s="276"/>
      <c r="AW1448" s="276">
        <v>815.86699999999996</v>
      </c>
      <c r="AX1448" s="95"/>
      <c r="AY1448" s="276"/>
      <c r="AZ1448" s="95"/>
      <c r="BB1448" s="80" t="s">
        <v>722</v>
      </c>
      <c r="BC1448" s="270"/>
      <c r="BD1448" s="72">
        <v>76.790000000000006</v>
      </c>
      <c r="BE1448" s="72"/>
      <c r="BF1448" s="72"/>
      <c r="BG1448" s="72"/>
      <c r="BH1448" s="72">
        <v>9.4600000000000009</v>
      </c>
      <c r="BI1448" s="72"/>
      <c r="BJ1448" s="72"/>
      <c r="BK1448" s="72"/>
      <c r="BL1448" s="72"/>
      <c r="BM1448" s="72"/>
      <c r="BN1448" s="72"/>
      <c r="BO1448" s="72"/>
      <c r="BP1448" s="72"/>
      <c r="BQ1448" s="72"/>
      <c r="BR1448" s="72"/>
      <c r="BS1448" s="72"/>
      <c r="BT1448" s="72"/>
      <c r="BU1448" s="72"/>
      <c r="BV1448" s="72"/>
      <c r="BW1448" s="72"/>
      <c r="BX1448" s="72"/>
      <c r="BY1448" s="72"/>
      <c r="BZ1448" s="72">
        <v>4.84</v>
      </c>
      <c r="CA1448" s="72"/>
      <c r="CB1448" s="72">
        <v>5.48</v>
      </c>
      <c r="CC1448" s="72"/>
      <c r="CD1448" s="72"/>
      <c r="CE1448" s="72"/>
      <c r="CF1448" s="72"/>
      <c r="CG1448" s="72"/>
      <c r="CH1448" s="72"/>
      <c r="CI1448" s="72"/>
      <c r="CJ1448" s="72"/>
      <c r="CK1448" s="72"/>
      <c r="CL1448" s="72"/>
      <c r="CM1448" s="72"/>
      <c r="CN1448" s="72"/>
      <c r="CO1448" s="72"/>
      <c r="CP1448" s="72"/>
      <c r="CQ1448" s="72"/>
      <c r="CR1448" s="72"/>
      <c r="CS1448" s="72"/>
      <c r="CT1448" s="72"/>
      <c r="CU1448" s="72"/>
      <c r="CV1448" s="72"/>
      <c r="CW1448" s="72"/>
      <c r="CX1448" s="72"/>
      <c r="CY1448" s="72"/>
      <c r="CZ1448" s="72"/>
      <c r="DA1448" s="72"/>
      <c r="DB1448" s="72"/>
      <c r="DC1448" s="72"/>
      <c r="DD1448" s="72"/>
      <c r="DE1448" s="72"/>
      <c r="DF1448" s="72"/>
      <c r="DG1448" s="72"/>
      <c r="DH1448" s="78">
        <f t="shared" si="723"/>
        <v>96.570000000000007</v>
      </c>
      <c r="DJ1448" s="77">
        <f t="shared" si="700"/>
        <v>3.4299999999999926</v>
      </c>
      <c r="DK1448" s="72"/>
      <c r="DL1448" s="51" t="s">
        <v>3340</v>
      </c>
      <c r="DO1448" s="358">
        <v>3.44</v>
      </c>
      <c r="DP1448" s="72"/>
      <c r="DQ1448" s="374"/>
      <c r="DR1448" s="72"/>
      <c r="DU1448" s="52"/>
      <c r="DX1448" s="75">
        <f t="shared" si="701"/>
        <v>79.517448482965719</v>
      </c>
      <c r="DY1448" s="51">
        <f t="shared" si="702"/>
        <v>0</v>
      </c>
      <c r="DZ1448" s="75">
        <f t="shared" si="703"/>
        <v>0</v>
      </c>
      <c r="EA1448" s="51" t="e">
        <f t="shared" si="704"/>
        <v>#DIV/0!</v>
      </c>
      <c r="EB1448" s="75">
        <f t="shared" si="705"/>
        <v>9.7960028994511763</v>
      </c>
      <c r="EC1448" s="51">
        <f t="shared" si="706"/>
        <v>0</v>
      </c>
      <c r="ED1448" s="75">
        <f t="shared" si="707"/>
        <v>0</v>
      </c>
      <c r="EE1448" s="51" t="e">
        <f t="shared" si="708"/>
        <v>#DIV/0!</v>
      </c>
      <c r="EF1448" s="75">
        <f t="shared" si="709"/>
        <v>0</v>
      </c>
      <c r="EG1448" s="51" t="e">
        <f t="shared" si="710"/>
        <v>#DIV/0!</v>
      </c>
      <c r="EH1448" s="75">
        <f t="shared" si="711"/>
        <v>0</v>
      </c>
      <c r="EI1448" s="51" t="e">
        <f t="shared" si="712"/>
        <v>#DIV/0!</v>
      </c>
      <c r="EJ1448" s="75">
        <f t="shared" si="713"/>
        <v>0</v>
      </c>
      <c r="EK1448" s="51" t="e">
        <f t="shared" si="714"/>
        <v>#DIV/0!</v>
      </c>
      <c r="EL1448" s="75">
        <f t="shared" si="715"/>
        <v>5.0119084601843218</v>
      </c>
      <c r="EM1448" s="51">
        <f t="shared" si="716"/>
        <v>0</v>
      </c>
      <c r="EN1448" s="75">
        <f t="shared" si="717"/>
        <v>5.6746401573987786</v>
      </c>
      <c r="EO1448" s="51">
        <f t="shared" si="718"/>
        <v>0</v>
      </c>
      <c r="EP1448" s="75">
        <f t="shared" si="719"/>
        <v>0</v>
      </c>
      <c r="EQ1448" s="51" t="e">
        <f t="shared" si="720"/>
        <v>#DIV/0!</v>
      </c>
      <c r="ER1448" s="51">
        <f t="shared" si="721"/>
        <v>100</v>
      </c>
      <c r="ES1448" s="51">
        <f t="shared" si="722"/>
        <v>0</v>
      </c>
    </row>
    <row r="1449" spans="1:149" x14ac:dyDescent="0.45">
      <c r="A1449" s="78" t="s">
        <v>1480</v>
      </c>
      <c r="B1449" s="110" t="s">
        <v>852</v>
      </c>
      <c r="C1449" s="51" t="s">
        <v>3644</v>
      </c>
      <c r="D1449" s="51" t="s">
        <v>3744</v>
      </c>
      <c r="E1449" s="78" t="s">
        <v>1127</v>
      </c>
      <c r="F1449" s="78" t="s">
        <v>2281</v>
      </c>
      <c r="G1449" s="72" t="s">
        <v>3378</v>
      </c>
      <c r="H1449" s="78" t="s">
        <v>1100</v>
      </c>
      <c r="I1449" s="78">
        <v>277.77800000000002</v>
      </c>
      <c r="J1449" s="300">
        <v>162</v>
      </c>
      <c r="K1449" s="78"/>
      <c r="L1449" s="300">
        <v>800</v>
      </c>
      <c r="M1449" s="72">
        <v>5</v>
      </c>
      <c r="O1449" s="78"/>
      <c r="P1449" s="72" t="s">
        <v>1374</v>
      </c>
      <c r="AA1449" s="195"/>
      <c r="AB1449" s="195"/>
      <c r="AC1449" s="195"/>
      <c r="AD1449" s="72"/>
      <c r="AE1449" s="316">
        <v>1</v>
      </c>
      <c r="AF1449" s="195"/>
      <c r="AG1449" s="195">
        <v>0</v>
      </c>
      <c r="AH1449" s="72"/>
      <c r="AR1449" s="53">
        <v>0.78790000000000004</v>
      </c>
      <c r="AT1449" s="77"/>
      <c r="AU1449" s="276">
        <v>1620</v>
      </c>
      <c r="AV1449" s="276"/>
      <c r="AW1449" s="276">
        <v>1276.3980000000001</v>
      </c>
      <c r="AX1449" s="95"/>
      <c r="AY1449" s="276"/>
      <c r="AZ1449" s="95"/>
      <c r="BB1449" s="80" t="s">
        <v>722</v>
      </c>
      <c r="BC1449" s="270"/>
      <c r="BD1449" s="72">
        <v>75.58</v>
      </c>
      <c r="BE1449" s="72"/>
      <c r="BF1449" s="72"/>
      <c r="BG1449" s="72"/>
      <c r="BH1449" s="72">
        <v>9.34</v>
      </c>
      <c r="BI1449" s="72"/>
      <c r="BJ1449" s="72"/>
      <c r="BK1449" s="72"/>
      <c r="BL1449" s="72"/>
      <c r="BM1449" s="72"/>
      <c r="BN1449" s="72"/>
      <c r="BO1449" s="72"/>
      <c r="BP1449" s="72"/>
      <c r="BQ1449" s="72"/>
      <c r="BR1449" s="72"/>
      <c r="BS1449" s="72"/>
      <c r="BT1449" s="72"/>
      <c r="BU1449" s="72"/>
      <c r="BV1449" s="72"/>
      <c r="BW1449" s="72"/>
      <c r="BX1449" s="72"/>
      <c r="BY1449" s="72"/>
      <c r="BZ1449" s="72">
        <v>4.6100000000000003</v>
      </c>
      <c r="CA1449" s="72"/>
      <c r="CB1449" s="72">
        <v>5.49</v>
      </c>
      <c r="CC1449" s="72"/>
      <c r="CD1449" s="72"/>
      <c r="CE1449" s="72"/>
      <c r="CF1449" s="72"/>
      <c r="CG1449" s="72"/>
      <c r="CH1449" s="72"/>
      <c r="CI1449" s="72"/>
      <c r="CJ1449" s="72"/>
      <c r="CK1449" s="72"/>
      <c r="CL1449" s="72"/>
      <c r="CM1449" s="72"/>
      <c r="CN1449" s="72"/>
      <c r="CO1449" s="72"/>
      <c r="CP1449" s="72"/>
      <c r="CQ1449" s="72"/>
      <c r="CR1449" s="72"/>
      <c r="CS1449" s="72"/>
      <c r="CT1449" s="72"/>
      <c r="CU1449" s="72"/>
      <c r="CV1449" s="72"/>
      <c r="CW1449" s="72"/>
      <c r="CX1449" s="72"/>
      <c r="CY1449" s="72"/>
      <c r="CZ1449" s="72"/>
      <c r="DA1449" s="72"/>
      <c r="DB1449" s="72"/>
      <c r="DC1449" s="72"/>
      <c r="DD1449" s="72"/>
      <c r="DE1449" s="72"/>
      <c r="DF1449" s="72"/>
      <c r="DG1449" s="72"/>
      <c r="DH1449" s="78">
        <f t="shared" si="723"/>
        <v>95.02</v>
      </c>
      <c r="DJ1449" s="77">
        <f t="shared" si="700"/>
        <v>4.980000000000004</v>
      </c>
      <c r="DK1449" s="72"/>
      <c r="DL1449" s="51" t="s">
        <v>3340</v>
      </c>
      <c r="DO1449" s="358">
        <v>4.9800000000000004</v>
      </c>
      <c r="DP1449" s="72"/>
      <c r="DQ1449" s="374"/>
      <c r="DR1449" s="72"/>
      <c r="DU1449" s="52"/>
      <c r="DX1449" s="75">
        <f t="shared" si="701"/>
        <v>79.54114923174069</v>
      </c>
      <c r="DY1449" s="51">
        <f t="shared" si="702"/>
        <v>0</v>
      </c>
      <c r="DZ1449" s="75">
        <f t="shared" si="703"/>
        <v>0</v>
      </c>
      <c r="EA1449" s="51" t="e">
        <f t="shared" si="704"/>
        <v>#DIV/0!</v>
      </c>
      <c r="EB1449" s="75">
        <f t="shared" si="705"/>
        <v>9.8295095769311729</v>
      </c>
      <c r="EC1449" s="51">
        <f t="shared" si="706"/>
        <v>0</v>
      </c>
      <c r="ED1449" s="75">
        <f t="shared" si="707"/>
        <v>0</v>
      </c>
      <c r="EE1449" s="51" t="e">
        <f t="shared" si="708"/>
        <v>#DIV/0!</v>
      </c>
      <c r="EF1449" s="75">
        <f t="shared" si="709"/>
        <v>0</v>
      </c>
      <c r="EG1449" s="51" t="e">
        <f t="shared" si="710"/>
        <v>#DIV/0!</v>
      </c>
      <c r="EH1449" s="75">
        <f t="shared" si="711"/>
        <v>0</v>
      </c>
      <c r="EI1449" s="51" t="e">
        <f t="shared" si="712"/>
        <v>#DIV/0!</v>
      </c>
      <c r="EJ1449" s="75">
        <f t="shared" si="713"/>
        <v>0</v>
      </c>
      <c r="EK1449" s="51" t="e">
        <f t="shared" si="714"/>
        <v>#DIV/0!</v>
      </c>
      <c r="EL1449" s="75">
        <f t="shared" si="715"/>
        <v>4.8516101873289843</v>
      </c>
      <c r="EM1449" s="51">
        <f t="shared" si="716"/>
        <v>0</v>
      </c>
      <c r="EN1449" s="75">
        <f t="shared" si="717"/>
        <v>5.7777310039991585</v>
      </c>
      <c r="EO1449" s="51">
        <f t="shared" si="718"/>
        <v>0</v>
      </c>
      <c r="EP1449" s="75">
        <f t="shared" si="719"/>
        <v>0</v>
      </c>
      <c r="EQ1449" s="51" t="e">
        <f t="shared" si="720"/>
        <v>#DIV/0!</v>
      </c>
      <c r="ER1449" s="51">
        <f t="shared" si="721"/>
        <v>100</v>
      </c>
      <c r="ES1449" s="51">
        <f t="shared" si="722"/>
        <v>0</v>
      </c>
    </row>
    <row r="1450" spans="1:149" x14ac:dyDescent="0.45">
      <c r="A1450" s="78" t="s">
        <v>1480</v>
      </c>
      <c r="B1450" s="110" t="s">
        <v>852</v>
      </c>
      <c r="C1450" s="51" t="s">
        <v>3644</v>
      </c>
      <c r="D1450" s="51" t="s">
        <v>3744</v>
      </c>
      <c r="E1450" s="78" t="s">
        <v>1127</v>
      </c>
      <c r="F1450" s="78" t="s">
        <v>2282</v>
      </c>
      <c r="G1450" s="72" t="s">
        <v>3378</v>
      </c>
      <c r="H1450" s="78" t="s">
        <v>1100</v>
      </c>
      <c r="I1450" s="78">
        <v>277.77800000000002</v>
      </c>
      <c r="J1450" s="300">
        <v>97</v>
      </c>
      <c r="K1450" s="78"/>
      <c r="L1450" s="300">
        <v>800</v>
      </c>
      <c r="M1450" s="72">
        <v>5</v>
      </c>
      <c r="O1450" s="78"/>
      <c r="P1450" s="72" t="s">
        <v>1374</v>
      </c>
      <c r="AA1450" s="195"/>
      <c r="AB1450" s="195"/>
      <c r="AC1450" s="195"/>
      <c r="AD1450" s="72"/>
      <c r="AE1450" s="316">
        <v>1</v>
      </c>
      <c r="AF1450" s="195"/>
      <c r="AG1450" s="195">
        <v>0</v>
      </c>
      <c r="AH1450" s="72"/>
      <c r="AR1450" s="53">
        <v>0.84109999999999996</v>
      </c>
      <c r="AT1450" s="77"/>
      <c r="AU1450" s="276">
        <v>970</v>
      </c>
      <c r="AV1450" s="276"/>
      <c r="AW1450" s="276">
        <v>815.86699999999996</v>
      </c>
      <c r="AX1450" s="95"/>
      <c r="AY1450" s="276"/>
      <c r="AZ1450" s="95"/>
      <c r="BB1450" s="80" t="s">
        <v>722</v>
      </c>
      <c r="BC1450" s="270"/>
      <c r="BD1450" s="72">
        <v>77.290000000000006</v>
      </c>
      <c r="BE1450" s="72"/>
      <c r="BF1450" s="72"/>
      <c r="BG1450" s="72"/>
      <c r="BH1450" s="72">
        <v>11.5</v>
      </c>
      <c r="BI1450" s="72"/>
      <c r="BJ1450" s="72"/>
      <c r="BK1450" s="72"/>
      <c r="BL1450" s="72"/>
      <c r="BM1450" s="72"/>
      <c r="BN1450" s="72"/>
      <c r="BO1450" s="72"/>
      <c r="BP1450" s="72"/>
      <c r="BQ1450" s="72"/>
      <c r="BR1450" s="72"/>
      <c r="BS1450" s="72"/>
      <c r="BT1450" s="72"/>
      <c r="BU1450" s="72"/>
      <c r="BV1450" s="72"/>
      <c r="BW1450" s="72"/>
      <c r="BX1450" s="72"/>
      <c r="BY1450" s="72"/>
      <c r="BZ1450" s="72">
        <v>3.89</v>
      </c>
      <c r="CA1450" s="72"/>
      <c r="CB1450" s="72">
        <v>4.4400000000000004</v>
      </c>
      <c r="CC1450" s="72"/>
      <c r="CD1450" s="72"/>
      <c r="CE1450" s="72"/>
      <c r="CF1450" s="72"/>
      <c r="CG1450" s="72"/>
      <c r="CH1450" s="72"/>
      <c r="CI1450" s="72"/>
      <c r="CJ1450" s="72"/>
      <c r="CK1450" s="72"/>
      <c r="CL1450" s="72"/>
      <c r="CM1450" s="72"/>
      <c r="CN1450" s="72"/>
      <c r="CO1450" s="72"/>
      <c r="CP1450" s="72"/>
      <c r="CQ1450" s="72"/>
      <c r="CR1450" s="72"/>
      <c r="CS1450" s="72"/>
      <c r="CT1450" s="72"/>
      <c r="CU1450" s="72"/>
      <c r="CV1450" s="72"/>
      <c r="CW1450" s="72"/>
      <c r="CX1450" s="72"/>
      <c r="CY1450" s="72"/>
      <c r="CZ1450" s="72"/>
      <c r="DA1450" s="72"/>
      <c r="DB1450" s="72"/>
      <c r="DC1450" s="72"/>
      <c r="DD1450" s="72"/>
      <c r="DE1450" s="72"/>
      <c r="DF1450" s="72"/>
      <c r="DG1450" s="72"/>
      <c r="DH1450" s="78">
        <f t="shared" si="723"/>
        <v>97.12</v>
      </c>
      <c r="DJ1450" s="77">
        <f t="shared" si="700"/>
        <v>2.8799999999999955</v>
      </c>
      <c r="DK1450" s="72"/>
      <c r="DL1450" s="51" t="s">
        <v>3340</v>
      </c>
      <c r="DO1450" s="358">
        <v>2.88</v>
      </c>
      <c r="DP1450" s="72"/>
      <c r="DQ1450" s="374"/>
      <c r="DR1450" s="72"/>
      <c r="DU1450" s="52"/>
      <c r="DX1450" s="75">
        <f t="shared" si="701"/>
        <v>79.581960461285007</v>
      </c>
      <c r="DY1450" s="51">
        <f t="shared" si="702"/>
        <v>0</v>
      </c>
      <c r="DZ1450" s="75">
        <f t="shared" si="703"/>
        <v>0</v>
      </c>
      <c r="EA1450" s="51" t="e">
        <f t="shared" si="704"/>
        <v>#DIV/0!</v>
      </c>
      <c r="EB1450" s="75">
        <f t="shared" si="705"/>
        <v>11.841021416803953</v>
      </c>
      <c r="EC1450" s="51">
        <f t="shared" si="706"/>
        <v>0</v>
      </c>
      <c r="ED1450" s="75">
        <f t="shared" si="707"/>
        <v>0</v>
      </c>
      <c r="EE1450" s="51" t="e">
        <f t="shared" si="708"/>
        <v>#DIV/0!</v>
      </c>
      <c r="EF1450" s="75">
        <f t="shared" si="709"/>
        <v>0</v>
      </c>
      <c r="EG1450" s="51" t="e">
        <f t="shared" si="710"/>
        <v>#DIV/0!</v>
      </c>
      <c r="EH1450" s="75">
        <f t="shared" si="711"/>
        <v>0</v>
      </c>
      <c r="EI1450" s="51" t="e">
        <f t="shared" si="712"/>
        <v>#DIV/0!</v>
      </c>
      <c r="EJ1450" s="75">
        <f t="shared" si="713"/>
        <v>0</v>
      </c>
      <c r="EK1450" s="51" t="e">
        <f t="shared" si="714"/>
        <v>#DIV/0!</v>
      </c>
      <c r="EL1450" s="75">
        <f t="shared" si="715"/>
        <v>4.0053542009884682</v>
      </c>
      <c r="EM1450" s="51">
        <f t="shared" si="716"/>
        <v>0</v>
      </c>
      <c r="EN1450" s="75">
        <f t="shared" si="717"/>
        <v>4.5716639209225702</v>
      </c>
      <c r="EO1450" s="51">
        <f t="shared" si="718"/>
        <v>0</v>
      </c>
      <c r="EP1450" s="75">
        <f t="shared" si="719"/>
        <v>0</v>
      </c>
      <c r="EQ1450" s="51" t="e">
        <f t="shared" si="720"/>
        <v>#DIV/0!</v>
      </c>
      <c r="ER1450" s="51">
        <f t="shared" si="721"/>
        <v>100</v>
      </c>
      <c r="ES1450" s="51">
        <f t="shared" si="722"/>
        <v>0</v>
      </c>
    </row>
    <row r="1451" spans="1:149" x14ac:dyDescent="0.45">
      <c r="A1451" s="78" t="s">
        <v>1480</v>
      </c>
      <c r="B1451" s="110" t="s">
        <v>852</v>
      </c>
      <c r="C1451" s="51" t="s">
        <v>3644</v>
      </c>
      <c r="D1451" s="51" t="s">
        <v>3744</v>
      </c>
      <c r="E1451" s="78" t="s">
        <v>1127</v>
      </c>
      <c r="F1451" s="78" t="s">
        <v>2283</v>
      </c>
      <c r="G1451" s="72" t="s">
        <v>3378</v>
      </c>
      <c r="H1451" s="78" t="s">
        <v>1100</v>
      </c>
      <c r="I1451" s="78">
        <v>277.77800000000002</v>
      </c>
      <c r="J1451" s="300">
        <v>97</v>
      </c>
      <c r="K1451" s="78"/>
      <c r="L1451" s="300">
        <v>800</v>
      </c>
      <c r="M1451" s="72">
        <v>5</v>
      </c>
      <c r="O1451" s="78"/>
      <c r="P1451" s="72" t="s">
        <v>1374</v>
      </c>
      <c r="AA1451" s="195"/>
      <c r="AB1451" s="195"/>
      <c r="AC1451" s="195"/>
      <c r="AD1451" s="72"/>
      <c r="AE1451" s="316">
        <v>1</v>
      </c>
      <c r="AF1451" s="195"/>
      <c r="AG1451" s="195">
        <v>0</v>
      </c>
      <c r="AH1451" s="72"/>
      <c r="AR1451" s="53">
        <v>0.84109999999999996</v>
      </c>
      <c r="AT1451" s="77"/>
      <c r="AU1451" s="276">
        <v>970</v>
      </c>
      <c r="AV1451" s="276"/>
      <c r="AW1451" s="276">
        <v>815.86699999999996</v>
      </c>
      <c r="AX1451" s="95"/>
      <c r="AY1451" s="276"/>
      <c r="AZ1451" s="95"/>
      <c r="BB1451" s="80" t="s">
        <v>722</v>
      </c>
      <c r="BC1451" s="270"/>
      <c r="BD1451" s="72">
        <v>77.92</v>
      </c>
      <c r="BE1451" s="72"/>
      <c r="BF1451" s="72"/>
      <c r="BG1451" s="72"/>
      <c r="BH1451" s="72">
        <v>11.48</v>
      </c>
      <c r="BI1451" s="72"/>
      <c r="BJ1451" s="72"/>
      <c r="BK1451" s="72"/>
      <c r="BL1451" s="72"/>
      <c r="BM1451" s="72"/>
      <c r="BN1451" s="72"/>
      <c r="BO1451" s="72"/>
      <c r="BP1451" s="72"/>
      <c r="BQ1451" s="72"/>
      <c r="BR1451" s="72"/>
      <c r="BS1451" s="72"/>
      <c r="BT1451" s="72"/>
      <c r="BU1451" s="72"/>
      <c r="BV1451" s="72"/>
      <c r="BW1451" s="72"/>
      <c r="BX1451" s="72"/>
      <c r="BY1451" s="72"/>
      <c r="BZ1451" s="72">
        <v>4.67</v>
      </c>
      <c r="CA1451" s="72"/>
      <c r="CB1451" s="72">
        <v>3.18</v>
      </c>
      <c r="CC1451" s="72"/>
      <c r="CD1451" s="72"/>
      <c r="CE1451" s="72"/>
      <c r="CF1451" s="72"/>
      <c r="CG1451" s="72"/>
      <c r="CH1451" s="72"/>
      <c r="CI1451" s="72"/>
      <c r="CJ1451" s="72"/>
      <c r="CK1451" s="72"/>
      <c r="CL1451" s="72"/>
      <c r="CM1451" s="72"/>
      <c r="CN1451" s="72"/>
      <c r="CO1451" s="72"/>
      <c r="CP1451" s="72"/>
      <c r="CQ1451" s="72"/>
      <c r="CR1451" s="72"/>
      <c r="CS1451" s="72"/>
      <c r="CT1451" s="72"/>
      <c r="CU1451" s="72"/>
      <c r="CV1451" s="72"/>
      <c r="CW1451" s="72"/>
      <c r="CX1451" s="72"/>
      <c r="CY1451" s="72"/>
      <c r="CZ1451" s="72"/>
      <c r="DA1451" s="72"/>
      <c r="DB1451" s="72"/>
      <c r="DC1451" s="72"/>
      <c r="DD1451" s="72"/>
      <c r="DE1451" s="72"/>
      <c r="DF1451" s="72"/>
      <c r="DG1451" s="72"/>
      <c r="DH1451" s="78">
        <f t="shared" si="723"/>
        <v>97.250000000000014</v>
      </c>
      <c r="DJ1451" s="77">
        <f t="shared" si="700"/>
        <v>2.7499999999999858</v>
      </c>
      <c r="DK1451" s="72"/>
      <c r="DL1451" s="51" t="s">
        <v>3340</v>
      </c>
      <c r="DO1451" s="358">
        <v>2.74</v>
      </c>
      <c r="DP1451" s="72"/>
      <c r="DQ1451" s="374"/>
      <c r="DR1451" s="72"/>
      <c r="DU1451" s="52"/>
      <c r="DX1451" s="75">
        <f t="shared" si="701"/>
        <v>80.123393316195362</v>
      </c>
      <c r="DY1451" s="51">
        <f t="shared" si="702"/>
        <v>0</v>
      </c>
      <c r="DZ1451" s="75">
        <f t="shared" si="703"/>
        <v>0</v>
      </c>
      <c r="EA1451" s="51" t="e">
        <f t="shared" si="704"/>
        <v>#DIV/0!</v>
      </c>
      <c r="EB1451" s="75">
        <f t="shared" si="705"/>
        <v>11.804627249357324</v>
      </c>
      <c r="EC1451" s="51">
        <f t="shared" si="706"/>
        <v>0</v>
      </c>
      <c r="ED1451" s="75">
        <f t="shared" si="707"/>
        <v>0</v>
      </c>
      <c r="EE1451" s="51" t="e">
        <f t="shared" si="708"/>
        <v>#DIV/0!</v>
      </c>
      <c r="EF1451" s="75">
        <f t="shared" si="709"/>
        <v>0</v>
      </c>
      <c r="EG1451" s="51" t="e">
        <f t="shared" si="710"/>
        <v>#DIV/0!</v>
      </c>
      <c r="EH1451" s="75">
        <f t="shared" si="711"/>
        <v>0</v>
      </c>
      <c r="EI1451" s="51" t="e">
        <f t="shared" si="712"/>
        <v>#DIV/0!</v>
      </c>
      <c r="EJ1451" s="75">
        <f t="shared" si="713"/>
        <v>0</v>
      </c>
      <c r="EK1451" s="51" t="e">
        <f t="shared" si="714"/>
        <v>#DIV/0!</v>
      </c>
      <c r="EL1451" s="75">
        <f t="shared" si="715"/>
        <v>4.8020565552699219</v>
      </c>
      <c r="EM1451" s="51">
        <f t="shared" si="716"/>
        <v>0</v>
      </c>
      <c r="EN1451" s="75">
        <f t="shared" si="717"/>
        <v>3.2699228791773773</v>
      </c>
      <c r="EO1451" s="51">
        <f t="shared" si="718"/>
        <v>0</v>
      </c>
      <c r="EP1451" s="75">
        <f t="shared" si="719"/>
        <v>0</v>
      </c>
      <c r="EQ1451" s="51" t="e">
        <f t="shared" si="720"/>
        <v>#DIV/0!</v>
      </c>
      <c r="ER1451" s="51">
        <f t="shared" si="721"/>
        <v>100</v>
      </c>
      <c r="ES1451" s="51">
        <f t="shared" si="722"/>
        <v>0</v>
      </c>
    </row>
    <row r="1452" spans="1:149" x14ac:dyDescent="0.45">
      <c r="A1452" s="78" t="s">
        <v>1480</v>
      </c>
      <c r="B1452" s="110" t="s">
        <v>852</v>
      </c>
      <c r="C1452" s="51" t="s">
        <v>3644</v>
      </c>
      <c r="D1452" s="51" t="s">
        <v>3744</v>
      </c>
      <c r="E1452" s="78" t="s">
        <v>1127</v>
      </c>
      <c r="F1452" s="78" t="s">
        <v>2284</v>
      </c>
      <c r="G1452" s="72" t="s">
        <v>3378</v>
      </c>
      <c r="H1452" s="78" t="s">
        <v>1100</v>
      </c>
      <c r="I1452" s="78">
        <v>277.77800000000002</v>
      </c>
      <c r="J1452" s="300">
        <v>97</v>
      </c>
      <c r="K1452" s="78"/>
      <c r="L1452" s="300">
        <v>800</v>
      </c>
      <c r="M1452" s="72">
        <v>5</v>
      </c>
      <c r="O1452" s="78"/>
      <c r="P1452" s="72" t="s">
        <v>1374</v>
      </c>
      <c r="AA1452" s="195"/>
      <c r="AB1452" s="195"/>
      <c r="AC1452" s="195"/>
      <c r="AD1452" s="72"/>
      <c r="AE1452" s="316">
        <v>1</v>
      </c>
      <c r="AF1452" s="195"/>
      <c r="AG1452" s="195">
        <v>0</v>
      </c>
      <c r="AH1452" s="72"/>
      <c r="AR1452" s="53">
        <v>0.84109999999999996</v>
      </c>
      <c r="AT1452" s="77"/>
      <c r="AU1452" s="276">
        <v>970</v>
      </c>
      <c r="AV1452" s="276"/>
      <c r="AW1452" s="276">
        <v>815.86699999999996</v>
      </c>
      <c r="AX1452" s="95"/>
      <c r="AY1452" s="276"/>
      <c r="AZ1452" s="95"/>
      <c r="BB1452" s="80" t="s">
        <v>722</v>
      </c>
      <c r="BC1452" s="270"/>
      <c r="BD1452" s="72">
        <v>55.76</v>
      </c>
      <c r="BE1452" s="72"/>
      <c r="BF1452" s="72"/>
      <c r="BG1452" s="72"/>
      <c r="BH1452" s="72">
        <v>23.28</v>
      </c>
      <c r="BI1452" s="72"/>
      <c r="BJ1452" s="72"/>
      <c r="BK1452" s="72"/>
      <c r="BL1452" s="72"/>
      <c r="BM1452" s="72"/>
      <c r="BN1452" s="72"/>
      <c r="BO1452" s="72"/>
      <c r="BP1452" s="72"/>
      <c r="BQ1452" s="72"/>
      <c r="BR1452" s="72"/>
      <c r="BS1452" s="72"/>
      <c r="BT1452" s="72"/>
      <c r="BU1452" s="72"/>
      <c r="BV1452" s="72"/>
      <c r="BW1452" s="72"/>
      <c r="BX1452" s="72"/>
      <c r="BY1452" s="72"/>
      <c r="BZ1452" s="72">
        <v>10.77</v>
      </c>
      <c r="CA1452" s="72"/>
      <c r="CB1452" s="72">
        <v>5.18</v>
      </c>
      <c r="CC1452" s="72"/>
      <c r="CD1452" s="72"/>
      <c r="CE1452" s="72"/>
      <c r="CF1452" s="72"/>
      <c r="CG1452" s="72"/>
      <c r="CH1452" s="72"/>
      <c r="CI1452" s="72"/>
      <c r="CJ1452" s="72"/>
      <c r="CK1452" s="72"/>
      <c r="CL1452" s="72"/>
      <c r="CM1452" s="72"/>
      <c r="CN1452" s="72"/>
      <c r="CO1452" s="72"/>
      <c r="CP1452" s="72"/>
      <c r="CQ1452" s="72"/>
      <c r="CR1452" s="72"/>
      <c r="CS1452" s="72"/>
      <c r="CT1452" s="72"/>
      <c r="CU1452" s="72"/>
      <c r="CV1452" s="72"/>
      <c r="CW1452" s="72"/>
      <c r="CX1452" s="72"/>
      <c r="CY1452" s="72"/>
      <c r="CZ1452" s="72"/>
      <c r="DA1452" s="72"/>
      <c r="DB1452" s="72"/>
      <c r="DC1452" s="72"/>
      <c r="DD1452" s="72"/>
      <c r="DE1452" s="72"/>
      <c r="DF1452" s="72"/>
      <c r="DG1452" s="72"/>
      <c r="DH1452" s="78">
        <f t="shared" si="723"/>
        <v>94.989999999999981</v>
      </c>
      <c r="DJ1452" s="77">
        <f t="shared" si="700"/>
        <v>5.0100000000000193</v>
      </c>
      <c r="DK1452" s="72"/>
      <c r="DL1452" s="51" t="s">
        <v>3340</v>
      </c>
      <c r="DO1452" s="358">
        <v>5.01</v>
      </c>
      <c r="DP1452" s="72"/>
      <c r="DQ1452" s="374"/>
      <c r="DR1452" s="72"/>
      <c r="DU1452" s="52"/>
      <c r="DX1452" s="75">
        <f t="shared" si="701"/>
        <v>58.700915885882729</v>
      </c>
      <c r="DY1452" s="51">
        <f t="shared" si="702"/>
        <v>0</v>
      </c>
      <c r="DZ1452" s="75">
        <f t="shared" si="703"/>
        <v>0</v>
      </c>
      <c r="EA1452" s="51" t="e">
        <f t="shared" si="704"/>
        <v>#DIV/0!</v>
      </c>
      <c r="EB1452" s="75">
        <f t="shared" si="705"/>
        <v>24.50784293083483</v>
      </c>
      <c r="EC1452" s="51">
        <f t="shared" si="706"/>
        <v>0</v>
      </c>
      <c r="ED1452" s="75">
        <f t="shared" si="707"/>
        <v>0</v>
      </c>
      <c r="EE1452" s="51" t="e">
        <f t="shared" si="708"/>
        <v>#DIV/0!</v>
      </c>
      <c r="EF1452" s="75">
        <f t="shared" si="709"/>
        <v>0</v>
      </c>
      <c r="EG1452" s="51" t="e">
        <f t="shared" si="710"/>
        <v>#DIV/0!</v>
      </c>
      <c r="EH1452" s="75">
        <f t="shared" si="711"/>
        <v>0</v>
      </c>
      <c r="EI1452" s="51" t="e">
        <f t="shared" si="712"/>
        <v>#DIV/0!</v>
      </c>
      <c r="EJ1452" s="75">
        <f t="shared" si="713"/>
        <v>0</v>
      </c>
      <c r="EK1452" s="51" t="e">
        <f t="shared" si="714"/>
        <v>#DIV/0!</v>
      </c>
      <c r="EL1452" s="75">
        <f t="shared" si="715"/>
        <v>11.338035582692916</v>
      </c>
      <c r="EM1452" s="51">
        <f t="shared" si="716"/>
        <v>0</v>
      </c>
      <c r="EN1452" s="75">
        <f t="shared" si="717"/>
        <v>5.453205600589536</v>
      </c>
      <c r="EO1452" s="51">
        <f t="shared" si="718"/>
        <v>0</v>
      </c>
      <c r="EP1452" s="75">
        <f t="shared" si="719"/>
        <v>0</v>
      </c>
      <c r="EQ1452" s="51" t="e">
        <f t="shared" si="720"/>
        <v>#DIV/0!</v>
      </c>
      <c r="ER1452" s="51">
        <f t="shared" si="721"/>
        <v>100</v>
      </c>
      <c r="ES1452" s="51">
        <f t="shared" si="722"/>
        <v>0</v>
      </c>
    </row>
    <row r="1453" spans="1:149" s="43" customFormat="1" ht="14.65" thickBot="1" x14ac:dyDescent="0.5">
      <c r="A1453" s="89" t="s">
        <v>1480</v>
      </c>
      <c r="B1453" s="111" t="s">
        <v>852</v>
      </c>
      <c r="C1453" s="43" t="s">
        <v>3644</v>
      </c>
      <c r="D1453" s="43" t="s">
        <v>3744</v>
      </c>
      <c r="E1453" s="89" t="s">
        <v>1127</v>
      </c>
      <c r="F1453" s="89" t="s">
        <v>2285</v>
      </c>
      <c r="G1453" s="90" t="s">
        <v>3378</v>
      </c>
      <c r="H1453" s="89" t="s">
        <v>1100</v>
      </c>
      <c r="I1453" s="89">
        <v>277.77800000000002</v>
      </c>
      <c r="J1453" s="301">
        <v>97</v>
      </c>
      <c r="K1453" s="89"/>
      <c r="L1453" s="301">
        <v>800</v>
      </c>
      <c r="M1453" s="90">
        <v>5</v>
      </c>
      <c r="O1453" s="89"/>
      <c r="P1453" s="90" t="s">
        <v>1374</v>
      </c>
      <c r="Q1453" s="123"/>
      <c r="R1453" s="123"/>
      <c r="S1453" s="134"/>
      <c r="AA1453" s="196"/>
      <c r="AB1453" s="196"/>
      <c r="AC1453" s="196"/>
      <c r="AD1453" s="90"/>
      <c r="AE1453" s="317">
        <v>1</v>
      </c>
      <c r="AF1453" s="196"/>
      <c r="AG1453" s="196">
        <v>0</v>
      </c>
      <c r="AH1453" s="90"/>
      <c r="AQ1453" s="86"/>
      <c r="AR1453" s="58">
        <v>0.84109999999999996</v>
      </c>
      <c r="AS1453" s="58"/>
      <c r="AT1453" s="91"/>
      <c r="AU1453" s="277">
        <v>970</v>
      </c>
      <c r="AV1453" s="277"/>
      <c r="AW1453" s="277">
        <v>815.86699999999996</v>
      </c>
      <c r="AX1453" s="259"/>
      <c r="AY1453" s="277"/>
      <c r="AZ1453" s="259"/>
      <c r="BA1453" s="86"/>
      <c r="BB1453" s="85" t="s">
        <v>722</v>
      </c>
      <c r="BC1453" s="271"/>
      <c r="BD1453" s="90">
        <v>75.62</v>
      </c>
      <c r="BE1453" s="90"/>
      <c r="BF1453" s="90"/>
      <c r="BG1453" s="90"/>
      <c r="BH1453" s="90">
        <v>13.24</v>
      </c>
      <c r="BI1453" s="90"/>
      <c r="BJ1453" s="90"/>
      <c r="BK1453" s="90"/>
      <c r="BL1453" s="90"/>
      <c r="BM1453" s="90"/>
      <c r="BN1453" s="90"/>
      <c r="BO1453" s="90"/>
      <c r="BP1453" s="90"/>
      <c r="BQ1453" s="90"/>
      <c r="BR1453" s="90"/>
      <c r="BS1453" s="90"/>
      <c r="BT1453" s="90"/>
      <c r="BU1453" s="90"/>
      <c r="BV1453" s="90"/>
      <c r="BW1453" s="90"/>
      <c r="BX1453" s="90"/>
      <c r="BY1453" s="90"/>
      <c r="BZ1453" s="90">
        <v>3.52</v>
      </c>
      <c r="CA1453" s="90"/>
      <c r="CB1453" s="90">
        <v>4.16</v>
      </c>
      <c r="CC1453" s="90"/>
      <c r="CD1453" s="90"/>
      <c r="CE1453" s="90"/>
      <c r="CF1453" s="90"/>
      <c r="CG1453" s="90"/>
      <c r="CH1453" s="90"/>
      <c r="CI1453" s="90"/>
      <c r="CJ1453" s="90"/>
      <c r="CK1453" s="90"/>
      <c r="CL1453" s="90"/>
      <c r="CM1453" s="90"/>
      <c r="CN1453" s="90"/>
      <c r="CO1453" s="90"/>
      <c r="CP1453" s="90"/>
      <c r="CQ1453" s="90"/>
      <c r="CR1453" s="90"/>
      <c r="CS1453" s="90"/>
      <c r="CT1453" s="90"/>
      <c r="CU1453" s="90"/>
      <c r="CV1453" s="90"/>
      <c r="CW1453" s="90"/>
      <c r="CX1453" s="90"/>
      <c r="CY1453" s="90"/>
      <c r="CZ1453" s="90"/>
      <c r="DA1453" s="90"/>
      <c r="DB1453" s="90"/>
      <c r="DC1453" s="90"/>
      <c r="DD1453" s="90"/>
      <c r="DE1453" s="90"/>
      <c r="DF1453" s="90"/>
      <c r="DG1453" s="90"/>
      <c r="DH1453" s="89">
        <f t="shared" si="723"/>
        <v>96.539999999999992</v>
      </c>
      <c r="DJ1453" s="91">
        <f t="shared" si="700"/>
        <v>3.460000000000008</v>
      </c>
      <c r="DK1453" s="90"/>
      <c r="DL1453" s="43" t="s">
        <v>3340</v>
      </c>
      <c r="DO1453" s="359">
        <v>3.46</v>
      </c>
      <c r="DP1453" s="90"/>
      <c r="DQ1453" s="375"/>
      <c r="DR1453" s="90"/>
      <c r="DS1453" s="308"/>
      <c r="DU1453" s="59"/>
      <c r="DW1453" s="86"/>
      <c r="DX1453" s="298">
        <f t="shared" si="701"/>
        <v>78.330225813134462</v>
      </c>
      <c r="DY1453" s="43">
        <f t="shared" si="702"/>
        <v>0</v>
      </c>
      <c r="DZ1453" s="298">
        <f t="shared" si="703"/>
        <v>0</v>
      </c>
      <c r="EA1453" s="43" t="e">
        <f t="shared" si="704"/>
        <v>#DIV/0!</v>
      </c>
      <c r="EB1453" s="298">
        <f t="shared" si="705"/>
        <v>13.714522477729441</v>
      </c>
      <c r="EC1453" s="43">
        <f t="shared" si="706"/>
        <v>0</v>
      </c>
      <c r="ED1453" s="298">
        <f t="shared" si="707"/>
        <v>0</v>
      </c>
      <c r="EE1453" s="43" t="e">
        <f t="shared" si="708"/>
        <v>#DIV/0!</v>
      </c>
      <c r="EF1453" s="298">
        <f t="shared" si="709"/>
        <v>0</v>
      </c>
      <c r="EG1453" s="43" t="e">
        <f t="shared" si="710"/>
        <v>#DIV/0!</v>
      </c>
      <c r="EH1453" s="298">
        <f t="shared" si="711"/>
        <v>0</v>
      </c>
      <c r="EI1453" s="43" t="e">
        <f t="shared" si="712"/>
        <v>#DIV/0!</v>
      </c>
      <c r="EJ1453" s="298">
        <f t="shared" si="713"/>
        <v>0</v>
      </c>
      <c r="EK1453" s="43" t="e">
        <f t="shared" si="714"/>
        <v>#DIV/0!</v>
      </c>
      <c r="EL1453" s="298">
        <f t="shared" si="715"/>
        <v>3.6461570333540507</v>
      </c>
      <c r="EM1453" s="43">
        <f t="shared" si="716"/>
        <v>0</v>
      </c>
      <c r="EN1453" s="298">
        <f t="shared" si="717"/>
        <v>4.3090946757820596</v>
      </c>
      <c r="EO1453" s="43">
        <f t="shared" si="718"/>
        <v>0</v>
      </c>
      <c r="EP1453" s="298">
        <f t="shared" si="719"/>
        <v>0</v>
      </c>
      <c r="EQ1453" s="43" t="e">
        <f t="shared" si="720"/>
        <v>#DIV/0!</v>
      </c>
      <c r="ER1453" s="43">
        <f t="shared" si="721"/>
        <v>100</v>
      </c>
      <c r="ES1453" s="43">
        <f t="shared" si="722"/>
        <v>0</v>
      </c>
    </row>
    <row r="1454" spans="1:149" x14ac:dyDescent="0.45">
      <c r="A1454" s="78" t="s">
        <v>1481</v>
      </c>
      <c r="B1454" s="174" t="s">
        <v>989</v>
      </c>
      <c r="C1454" s="51" t="s">
        <v>3745</v>
      </c>
      <c r="D1454" s="51" t="s">
        <v>3746</v>
      </c>
      <c r="E1454" s="78" t="s">
        <v>1127</v>
      </c>
      <c r="F1454" s="78" t="s">
        <v>2286</v>
      </c>
      <c r="G1454" s="72" t="s">
        <v>3379</v>
      </c>
      <c r="H1454" s="78" t="s">
        <v>1132</v>
      </c>
      <c r="I1454" s="78">
        <v>73</v>
      </c>
      <c r="J1454" s="300">
        <v>100</v>
      </c>
      <c r="K1454" s="78"/>
      <c r="L1454" s="300">
        <v>850</v>
      </c>
      <c r="M1454" s="72"/>
      <c r="N1454" s="51" t="s">
        <v>748</v>
      </c>
      <c r="O1454" s="78" t="s">
        <v>3201</v>
      </c>
      <c r="P1454" s="72" t="s">
        <v>1374</v>
      </c>
      <c r="R1454" s="114">
        <v>0.8</v>
      </c>
      <c r="AA1454" s="195"/>
      <c r="AB1454" s="195"/>
      <c r="AC1454" s="195"/>
      <c r="AD1454" s="72"/>
      <c r="AE1454" s="316">
        <v>1</v>
      </c>
      <c r="AF1454" s="195">
        <v>0.12</v>
      </c>
      <c r="AG1454" s="195">
        <v>0</v>
      </c>
      <c r="AH1454" s="72"/>
      <c r="AR1454" s="53">
        <v>0.87039999999999995</v>
      </c>
      <c r="AT1454" s="77"/>
      <c r="AU1454" s="276">
        <v>1000</v>
      </c>
      <c r="AV1454" s="276"/>
      <c r="AW1454" s="276">
        <v>870.4</v>
      </c>
      <c r="AX1454" s="95"/>
      <c r="AY1454" s="276"/>
      <c r="AZ1454" s="95"/>
      <c r="BB1454" s="80" t="s">
        <v>3412</v>
      </c>
      <c r="BC1454" s="270"/>
      <c r="BD1454" s="72">
        <v>58.414700000000003</v>
      </c>
      <c r="BE1454" s="72"/>
      <c r="BF1454" s="72">
        <v>0.42597000000000002</v>
      </c>
      <c r="BG1454" s="72"/>
      <c r="BH1454" s="72">
        <v>17.568899999999999</v>
      </c>
      <c r="BI1454" s="72"/>
      <c r="BJ1454" s="72"/>
      <c r="BK1454" s="72"/>
      <c r="BL1454" s="72"/>
      <c r="BM1454" s="72"/>
      <c r="BN1454" s="72">
        <v>3.0007199999999998</v>
      </c>
      <c r="BO1454" s="72"/>
      <c r="BP1454" s="72">
        <v>0.25558199999999998</v>
      </c>
      <c r="BQ1454" s="72"/>
      <c r="BR1454" s="72">
        <v>0.21771799999999999</v>
      </c>
      <c r="BS1454" s="72"/>
      <c r="BT1454" s="72">
        <v>1.8932000000000001E-2</v>
      </c>
      <c r="BU1454" s="72"/>
      <c r="BV1454" s="72"/>
      <c r="BW1454" s="72"/>
      <c r="BX1454" s="72">
        <v>1.5524199999999999</v>
      </c>
      <c r="BY1454" s="72"/>
      <c r="BZ1454" s="72">
        <v>5.7837300000000003</v>
      </c>
      <c r="CA1454" s="72"/>
      <c r="CB1454" s="72">
        <v>6.7113899999999997</v>
      </c>
      <c r="CC1454" s="72"/>
      <c r="CD1454" s="72"/>
      <c r="CE1454" s="72"/>
      <c r="CF1454" s="72"/>
      <c r="CG1454" s="72"/>
      <c r="CH1454" s="72"/>
      <c r="CI1454" s="72"/>
      <c r="CJ1454" s="72"/>
      <c r="CK1454" s="72"/>
      <c r="CL1454" s="72"/>
      <c r="CM1454" s="72"/>
      <c r="CN1454" s="72"/>
      <c r="CO1454" s="72"/>
      <c r="CP1454" s="72"/>
      <c r="CQ1454" s="72"/>
      <c r="CR1454" s="72"/>
      <c r="CS1454" s="72"/>
      <c r="CT1454" s="72"/>
      <c r="CU1454" s="72"/>
      <c r="CV1454" s="72"/>
      <c r="CW1454" s="72"/>
      <c r="CX1454" s="72"/>
      <c r="CY1454" s="72"/>
      <c r="CZ1454" s="72"/>
      <c r="DA1454" s="72"/>
      <c r="DB1454" s="72"/>
      <c r="DC1454" s="72"/>
      <c r="DD1454" s="72"/>
      <c r="DE1454" s="72"/>
      <c r="DF1454" s="72"/>
      <c r="DG1454" s="72"/>
      <c r="DH1454" s="78">
        <f t="shared" si="723"/>
        <v>93.950062000000017</v>
      </c>
      <c r="DJ1454" s="77">
        <f t="shared" si="700"/>
        <v>6.0499379999999832</v>
      </c>
      <c r="DK1454" s="72"/>
      <c r="DL1454" s="51" t="s">
        <v>3449</v>
      </c>
      <c r="DO1454" s="358">
        <v>5.34</v>
      </c>
      <c r="DP1454" s="72"/>
      <c r="DQ1454" s="374"/>
      <c r="DR1454" s="72"/>
      <c r="DU1454" s="52"/>
      <c r="DX1454" s="75">
        <f t="shared" si="701"/>
        <v>62.176329378047654</v>
      </c>
      <c r="DY1454" s="51">
        <f t="shared" si="702"/>
        <v>0</v>
      </c>
      <c r="DZ1454" s="75">
        <f t="shared" si="703"/>
        <v>0.45340044586665618</v>
      </c>
      <c r="EA1454" s="51">
        <f t="shared" si="704"/>
        <v>0</v>
      </c>
      <c r="EB1454" s="75">
        <f t="shared" si="705"/>
        <v>18.700253758214654</v>
      </c>
      <c r="EC1454" s="51">
        <f t="shared" si="706"/>
        <v>0</v>
      </c>
      <c r="ED1454" s="75">
        <f t="shared" si="707"/>
        <v>3.1939521232034944</v>
      </c>
      <c r="EE1454" s="51">
        <f t="shared" si="708"/>
        <v>0</v>
      </c>
      <c r="EF1454" s="75">
        <f t="shared" si="709"/>
        <v>0.27204026751999372</v>
      </c>
      <c r="EG1454" s="51">
        <f t="shared" si="710"/>
        <v>0</v>
      </c>
      <c r="EH1454" s="75">
        <f t="shared" si="711"/>
        <v>0.23173800566517982</v>
      </c>
      <c r="EI1454" s="51">
        <f t="shared" si="712"/>
        <v>0</v>
      </c>
      <c r="EJ1454" s="75">
        <f t="shared" si="713"/>
        <v>1.6523884784663576</v>
      </c>
      <c r="EK1454" s="51">
        <f t="shared" si="714"/>
        <v>0</v>
      </c>
      <c r="EL1454" s="75">
        <f t="shared" si="715"/>
        <v>6.156174755903832</v>
      </c>
      <c r="EM1454" s="51">
        <f t="shared" si="716"/>
        <v>0</v>
      </c>
      <c r="EN1454" s="75">
        <f t="shared" si="717"/>
        <v>7.1435716561847498</v>
      </c>
      <c r="EO1454" s="51">
        <f t="shared" si="718"/>
        <v>0</v>
      </c>
      <c r="EP1454" s="75">
        <f t="shared" si="719"/>
        <v>0</v>
      </c>
      <c r="EQ1454" s="51" t="e">
        <f t="shared" si="720"/>
        <v>#DIV/0!</v>
      </c>
      <c r="ER1454" s="51">
        <f t="shared" si="721"/>
        <v>100</v>
      </c>
      <c r="ES1454" s="51">
        <f t="shared" si="722"/>
        <v>0</v>
      </c>
    </row>
    <row r="1455" spans="1:149" x14ac:dyDescent="0.45">
      <c r="A1455" s="78" t="s">
        <v>1481</v>
      </c>
      <c r="B1455" s="174" t="s">
        <v>989</v>
      </c>
      <c r="C1455" s="51" t="s">
        <v>3745</v>
      </c>
      <c r="D1455" s="51" t="s">
        <v>3746</v>
      </c>
      <c r="E1455" s="78" t="s">
        <v>1127</v>
      </c>
      <c r="F1455" s="78" t="s">
        <v>2287</v>
      </c>
      <c r="G1455" s="72" t="s">
        <v>3379</v>
      </c>
      <c r="H1455" s="78" t="s">
        <v>1132</v>
      </c>
      <c r="I1455" s="78">
        <v>164</v>
      </c>
      <c r="J1455" s="300">
        <v>20</v>
      </c>
      <c r="K1455" s="78"/>
      <c r="L1455" s="300">
        <v>865</v>
      </c>
      <c r="M1455" s="72"/>
      <c r="N1455" s="51" t="s">
        <v>748</v>
      </c>
      <c r="O1455" s="78" t="s">
        <v>3201</v>
      </c>
      <c r="P1455" s="72" t="s">
        <v>1374</v>
      </c>
      <c r="R1455" s="114">
        <v>0.8</v>
      </c>
      <c r="AA1455" s="195"/>
      <c r="AB1455" s="195"/>
      <c r="AC1455" s="195"/>
      <c r="AD1455" s="72"/>
      <c r="AE1455" s="316">
        <v>1</v>
      </c>
      <c r="AF1455" s="195">
        <v>0.15</v>
      </c>
      <c r="AG1455" s="195">
        <v>0</v>
      </c>
      <c r="AH1455" s="72"/>
      <c r="AR1455" s="53">
        <v>0.97019999999999995</v>
      </c>
      <c r="AT1455" s="77"/>
      <c r="AU1455" s="276">
        <v>200</v>
      </c>
      <c r="AV1455" s="276"/>
      <c r="AW1455" s="276">
        <v>194.04</v>
      </c>
      <c r="AX1455" s="95"/>
      <c r="AY1455" s="276"/>
      <c r="AZ1455" s="95"/>
      <c r="BB1455" s="80" t="s">
        <v>3412</v>
      </c>
      <c r="BC1455" s="270"/>
      <c r="BD1455" s="72">
        <v>61.136099999999999</v>
      </c>
      <c r="BE1455" s="72"/>
      <c r="BF1455" s="72">
        <v>0.44581500000000002</v>
      </c>
      <c r="BG1455" s="72"/>
      <c r="BH1455" s="72">
        <v>18.3874</v>
      </c>
      <c r="BI1455" s="72"/>
      <c r="BJ1455" s="72"/>
      <c r="BK1455" s="72"/>
      <c r="BL1455" s="72"/>
      <c r="BM1455" s="72"/>
      <c r="BN1455" s="72">
        <v>3.14052</v>
      </c>
      <c r="BO1455" s="72"/>
      <c r="BP1455" s="72">
        <v>0.26748899999999998</v>
      </c>
      <c r="BQ1455" s="72"/>
      <c r="BR1455" s="72">
        <v>0.22786100000000001</v>
      </c>
      <c r="BS1455" s="72"/>
      <c r="BT1455" s="72">
        <v>1.9813999999999998E-2</v>
      </c>
      <c r="BU1455" s="72"/>
      <c r="BV1455" s="72"/>
      <c r="BW1455" s="72"/>
      <c r="BX1455" s="72">
        <v>1.6247499999999999</v>
      </c>
      <c r="BY1455" s="72"/>
      <c r="BZ1455" s="72">
        <v>6.0531800000000002</v>
      </c>
      <c r="CA1455" s="72"/>
      <c r="CB1455" s="72">
        <v>7.0240600000000004</v>
      </c>
      <c r="CC1455" s="72"/>
      <c r="CD1455" s="72"/>
      <c r="CE1455" s="72"/>
      <c r="CF1455" s="72"/>
      <c r="CG1455" s="72"/>
      <c r="CH1455" s="72"/>
      <c r="CI1455" s="72"/>
      <c r="CJ1455" s="72"/>
      <c r="CK1455" s="72"/>
      <c r="CL1455" s="72"/>
      <c r="CM1455" s="72"/>
      <c r="CN1455" s="72"/>
      <c r="CO1455" s="72"/>
      <c r="CP1455" s="72"/>
      <c r="CQ1455" s="72"/>
      <c r="CR1455" s="72"/>
      <c r="CS1455" s="72"/>
      <c r="CT1455" s="72"/>
      <c r="CU1455" s="72"/>
      <c r="CV1455" s="72"/>
      <c r="CW1455" s="72"/>
      <c r="CX1455" s="72"/>
      <c r="CY1455" s="72"/>
      <c r="CZ1455" s="72"/>
      <c r="DA1455" s="72"/>
      <c r="DB1455" s="72"/>
      <c r="DC1455" s="72"/>
      <c r="DD1455" s="72"/>
      <c r="DE1455" s="72"/>
      <c r="DF1455" s="72"/>
      <c r="DG1455" s="72"/>
      <c r="DH1455" s="78">
        <f t="shared" si="723"/>
        <v>98.326988999999998</v>
      </c>
      <c r="DJ1455" s="77">
        <f t="shared" si="700"/>
        <v>1.6730110000000025</v>
      </c>
      <c r="DK1455" s="72"/>
      <c r="DL1455" s="51" t="s">
        <v>3449</v>
      </c>
      <c r="DO1455" s="358">
        <v>0.93</v>
      </c>
      <c r="DP1455" s="72"/>
      <c r="DQ1455" s="374"/>
      <c r="DR1455" s="72"/>
      <c r="DU1455" s="52"/>
      <c r="DX1455" s="75">
        <f t="shared" si="701"/>
        <v>62.176316616386984</v>
      </c>
      <c r="DY1455" s="51">
        <f t="shared" si="702"/>
        <v>0</v>
      </c>
      <c r="DZ1455" s="75">
        <f t="shared" si="703"/>
        <v>0.45340043922223633</v>
      </c>
      <c r="EA1455" s="51">
        <f t="shared" si="704"/>
        <v>0</v>
      </c>
      <c r="EB1455" s="75">
        <f t="shared" si="705"/>
        <v>18.700257362706388</v>
      </c>
      <c r="EC1455" s="51">
        <f t="shared" si="706"/>
        <v>0</v>
      </c>
      <c r="ED1455" s="75">
        <f t="shared" si="707"/>
        <v>3.1939552222025229</v>
      </c>
      <c r="EE1455" s="51">
        <f t="shared" si="708"/>
        <v>0</v>
      </c>
      <c r="EF1455" s="75">
        <f t="shared" si="709"/>
        <v>0.27204026353334176</v>
      </c>
      <c r="EG1455" s="51">
        <f t="shared" si="710"/>
        <v>0</v>
      </c>
      <c r="EH1455" s="75">
        <f t="shared" si="711"/>
        <v>0.23173800226914304</v>
      </c>
      <c r="EI1455" s="51">
        <f t="shared" si="712"/>
        <v>0</v>
      </c>
      <c r="EJ1455" s="75">
        <f t="shared" si="713"/>
        <v>1.6523947458616881</v>
      </c>
      <c r="EK1455" s="51">
        <f t="shared" si="714"/>
        <v>0</v>
      </c>
      <c r="EL1455" s="75">
        <f t="shared" si="715"/>
        <v>6.156173459150672</v>
      </c>
      <c r="EM1455" s="51">
        <f t="shared" si="716"/>
        <v>0</v>
      </c>
      <c r="EN1455" s="75">
        <f t="shared" si="717"/>
        <v>7.1435727580349289</v>
      </c>
      <c r="EO1455" s="51">
        <f t="shared" si="718"/>
        <v>0</v>
      </c>
      <c r="EP1455" s="75">
        <f t="shared" si="719"/>
        <v>0</v>
      </c>
      <c r="EQ1455" s="51" t="e">
        <f t="shared" si="720"/>
        <v>#DIV/0!</v>
      </c>
      <c r="ER1455" s="51">
        <f t="shared" si="721"/>
        <v>100</v>
      </c>
      <c r="ES1455" s="51">
        <f t="shared" si="722"/>
        <v>0</v>
      </c>
    </row>
    <row r="1456" spans="1:149" x14ac:dyDescent="0.45">
      <c r="A1456" s="78" t="s">
        <v>1481</v>
      </c>
      <c r="B1456" s="174" t="s">
        <v>989</v>
      </c>
      <c r="C1456" s="51" t="s">
        <v>3745</v>
      </c>
      <c r="D1456" s="51" t="s">
        <v>3746</v>
      </c>
      <c r="E1456" s="78" t="s">
        <v>1127</v>
      </c>
      <c r="F1456" s="78" t="s">
        <v>2288</v>
      </c>
      <c r="G1456" s="72" t="s">
        <v>3379</v>
      </c>
      <c r="H1456" s="78" t="s">
        <v>1132</v>
      </c>
      <c r="I1456" s="78">
        <v>56</v>
      </c>
      <c r="J1456" s="300">
        <v>130</v>
      </c>
      <c r="K1456" s="78"/>
      <c r="L1456" s="300">
        <v>870</v>
      </c>
      <c r="M1456" s="72"/>
      <c r="N1456" s="51" t="s">
        <v>748</v>
      </c>
      <c r="O1456" s="78" t="s">
        <v>3201</v>
      </c>
      <c r="P1456" s="72" t="s">
        <v>1374</v>
      </c>
      <c r="R1456" s="114">
        <v>0.8</v>
      </c>
      <c r="AA1456" s="195"/>
      <c r="AB1456" s="195"/>
      <c r="AC1456" s="195"/>
      <c r="AD1456" s="72"/>
      <c r="AE1456" s="316">
        <v>1</v>
      </c>
      <c r="AF1456" s="195">
        <v>0.34</v>
      </c>
      <c r="AG1456" s="195">
        <v>0</v>
      </c>
      <c r="AH1456" s="72"/>
      <c r="AR1456" s="53">
        <v>0.86109999999999998</v>
      </c>
      <c r="AT1456" s="77"/>
      <c r="AU1456" s="276">
        <v>1300</v>
      </c>
      <c r="AV1456" s="276"/>
      <c r="AW1456" s="276">
        <v>1119.43</v>
      </c>
      <c r="AX1456" s="95"/>
      <c r="AY1456" s="276"/>
      <c r="AZ1456" s="95"/>
      <c r="BB1456" s="80" t="s">
        <v>3412</v>
      </c>
      <c r="BC1456" s="270"/>
      <c r="BD1456" s="72">
        <v>57.908700000000003</v>
      </c>
      <c r="BE1456" s="72"/>
      <c r="BF1456" s="72">
        <v>0.42227999999999999</v>
      </c>
      <c r="BG1456" s="72"/>
      <c r="BH1456" s="72">
        <v>17.416699999999999</v>
      </c>
      <c r="BI1456" s="72"/>
      <c r="BJ1456" s="72"/>
      <c r="BK1456" s="72"/>
      <c r="BL1456" s="72"/>
      <c r="BM1456" s="72"/>
      <c r="BN1456" s="72">
        <v>2.9747300000000001</v>
      </c>
      <c r="BO1456" s="72"/>
      <c r="BP1456" s="72">
        <v>0.25336799999999998</v>
      </c>
      <c r="BQ1456" s="72"/>
      <c r="BR1456" s="72">
        <v>0.215832</v>
      </c>
      <c r="BS1456" s="72"/>
      <c r="BT1456" s="72">
        <v>1.8768E-2</v>
      </c>
      <c r="BU1456" s="72"/>
      <c r="BV1456" s="72"/>
      <c r="BW1456" s="72"/>
      <c r="BX1456" s="72">
        <v>1.53898</v>
      </c>
      <c r="BY1456" s="72"/>
      <c r="BZ1456" s="72">
        <v>5.7336200000000002</v>
      </c>
      <c r="CA1456" s="72"/>
      <c r="CB1456" s="72">
        <v>6.6532600000000004</v>
      </c>
      <c r="CC1456" s="72"/>
      <c r="CD1456" s="72"/>
      <c r="CE1456" s="72"/>
      <c r="CF1456" s="72"/>
      <c r="CG1456" s="72"/>
      <c r="CH1456" s="72"/>
      <c r="CI1456" s="72"/>
      <c r="CJ1456" s="72"/>
      <c r="CK1456" s="72"/>
      <c r="CL1456" s="72"/>
      <c r="CM1456" s="72"/>
      <c r="CN1456" s="72"/>
      <c r="CO1456" s="72"/>
      <c r="CP1456" s="72"/>
      <c r="CQ1456" s="72"/>
      <c r="CR1456" s="72"/>
      <c r="CS1456" s="72"/>
      <c r="CT1456" s="72"/>
      <c r="CU1456" s="72"/>
      <c r="CV1456" s="72"/>
      <c r="CW1456" s="72"/>
      <c r="CX1456" s="72"/>
      <c r="CY1456" s="72"/>
      <c r="CZ1456" s="72"/>
      <c r="DA1456" s="72"/>
      <c r="DB1456" s="72"/>
      <c r="DC1456" s="72"/>
      <c r="DD1456" s="72"/>
      <c r="DE1456" s="72"/>
      <c r="DF1456" s="72"/>
      <c r="DG1456" s="72"/>
      <c r="DH1456" s="78">
        <f t="shared" si="723"/>
        <v>93.136237999999992</v>
      </c>
      <c r="DJ1456" s="77">
        <f t="shared" si="700"/>
        <v>6.8637620000000084</v>
      </c>
      <c r="DK1456" s="72"/>
      <c r="DL1456" s="51" t="s">
        <v>3449</v>
      </c>
      <c r="DO1456" s="358">
        <v>6.16</v>
      </c>
      <c r="DP1456" s="72"/>
      <c r="DQ1456" s="374"/>
      <c r="DR1456" s="72"/>
      <c r="DU1456" s="52"/>
      <c r="DX1456" s="75">
        <f t="shared" si="701"/>
        <v>62.176335702973105</v>
      </c>
      <c r="DY1456" s="51">
        <f t="shared" si="702"/>
        <v>0</v>
      </c>
      <c r="DZ1456" s="75">
        <f t="shared" si="703"/>
        <v>0.45340031878891229</v>
      </c>
      <c r="EA1456" s="51">
        <f t="shared" si="704"/>
        <v>0</v>
      </c>
      <c r="EB1456" s="75">
        <f t="shared" si="705"/>
        <v>18.700239964598957</v>
      </c>
      <c r="EC1456" s="51">
        <f t="shared" si="706"/>
        <v>0</v>
      </c>
      <c r="ED1456" s="75">
        <f t="shared" si="707"/>
        <v>3.19395550419376</v>
      </c>
      <c r="EE1456" s="51">
        <f t="shared" si="708"/>
        <v>0</v>
      </c>
      <c r="EF1456" s="75">
        <f t="shared" si="709"/>
        <v>0.27204019127334733</v>
      </c>
      <c r="EG1456" s="51">
        <f t="shared" si="710"/>
        <v>0</v>
      </c>
      <c r="EH1456" s="75">
        <f t="shared" si="711"/>
        <v>0.2317379407143329</v>
      </c>
      <c r="EI1456" s="51">
        <f t="shared" si="712"/>
        <v>0</v>
      </c>
      <c r="EJ1456" s="75">
        <f t="shared" si="713"/>
        <v>1.6523965677033254</v>
      </c>
      <c r="EK1456" s="51">
        <f t="shared" si="714"/>
        <v>0</v>
      </c>
      <c r="EL1456" s="75">
        <f t="shared" si="715"/>
        <v>6.1561644781057199</v>
      </c>
      <c r="EM1456" s="51">
        <f t="shared" si="716"/>
        <v>0</v>
      </c>
      <c r="EN1456" s="75">
        <f t="shared" si="717"/>
        <v>7.1435782063690407</v>
      </c>
      <c r="EO1456" s="51">
        <f t="shared" si="718"/>
        <v>0</v>
      </c>
      <c r="EP1456" s="75">
        <f t="shared" si="719"/>
        <v>0</v>
      </c>
      <c r="EQ1456" s="51" t="e">
        <f t="shared" si="720"/>
        <v>#DIV/0!</v>
      </c>
      <c r="ER1456" s="51">
        <f t="shared" si="721"/>
        <v>100</v>
      </c>
      <c r="ES1456" s="51">
        <f t="shared" si="722"/>
        <v>0</v>
      </c>
    </row>
    <row r="1457" spans="1:149" x14ac:dyDescent="0.45">
      <c r="A1457" s="78" t="s">
        <v>1481</v>
      </c>
      <c r="B1457" s="174" t="s">
        <v>989</v>
      </c>
      <c r="C1457" s="51" t="s">
        <v>3745</v>
      </c>
      <c r="D1457" s="51" t="s">
        <v>3746</v>
      </c>
      <c r="E1457" s="78" t="s">
        <v>1127</v>
      </c>
      <c r="F1457" s="78" t="s">
        <v>2289</v>
      </c>
      <c r="G1457" s="72" t="s">
        <v>3379</v>
      </c>
      <c r="H1457" s="78" t="s">
        <v>1132</v>
      </c>
      <c r="I1457" s="78">
        <v>96</v>
      </c>
      <c r="J1457" s="300">
        <v>40</v>
      </c>
      <c r="K1457" s="78"/>
      <c r="L1457" s="300">
        <v>885</v>
      </c>
      <c r="M1457" s="72"/>
      <c r="N1457" s="51" t="s">
        <v>748</v>
      </c>
      <c r="O1457" s="78" t="s">
        <v>3201</v>
      </c>
      <c r="P1457" s="72" t="s">
        <v>1374</v>
      </c>
      <c r="R1457" s="114">
        <v>0.8</v>
      </c>
      <c r="AA1457" s="195"/>
      <c r="AB1457" s="195"/>
      <c r="AC1457" s="195"/>
      <c r="AD1457" s="72"/>
      <c r="AE1457" s="316">
        <v>1</v>
      </c>
      <c r="AF1457" s="195">
        <v>0.33</v>
      </c>
      <c r="AG1457" s="195">
        <v>0</v>
      </c>
      <c r="AH1457" s="72"/>
      <c r="AR1457" s="53">
        <v>0.94799999999999995</v>
      </c>
      <c r="AT1457" s="77"/>
      <c r="AU1457" s="276">
        <v>400</v>
      </c>
      <c r="AV1457" s="276"/>
      <c r="AW1457" s="276">
        <v>379.2</v>
      </c>
      <c r="AX1457" s="95"/>
      <c r="AY1457" s="276"/>
      <c r="AZ1457" s="95"/>
      <c r="BB1457" s="80" t="s">
        <v>3412</v>
      </c>
      <c r="BC1457" s="270"/>
      <c r="BD1457" s="72">
        <v>60.000599999999999</v>
      </c>
      <c r="BE1457" s="72"/>
      <c r="BF1457" s="72">
        <v>0.43753500000000001</v>
      </c>
      <c r="BG1457" s="72"/>
      <c r="BH1457" s="72">
        <v>18.0459</v>
      </c>
      <c r="BI1457" s="72"/>
      <c r="BJ1457" s="72"/>
      <c r="BK1457" s="72"/>
      <c r="BL1457" s="72"/>
      <c r="BM1457" s="72"/>
      <c r="BN1457" s="72">
        <v>3.0821900000000002</v>
      </c>
      <c r="BO1457" s="72"/>
      <c r="BP1457" s="72">
        <v>0.262521</v>
      </c>
      <c r="BQ1457" s="72"/>
      <c r="BR1457" s="72">
        <v>0.22362899999999999</v>
      </c>
      <c r="BS1457" s="72"/>
      <c r="BT1457" s="72">
        <v>1.9446000000000001E-2</v>
      </c>
      <c r="BU1457" s="72"/>
      <c r="BV1457" s="72"/>
      <c r="BW1457" s="72"/>
      <c r="BX1457" s="72">
        <v>1.59457</v>
      </c>
      <c r="BY1457" s="72"/>
      <c r="BZ1457" s="72">
        <v>5.9407500000000004</v>
      </c>
      <c r="CA1457" s="72"/>
      <c r="CB1457" s="72">
        <v>6.8936099999999998</v>
      </c>
      <c r="CC1457" s="72"/>
      <c r="CD1457" s="72"/>
      <c r="CE1457" s="72"/>
      <c r="CF1457" s="72"/>
      <c r="CG1457" s="72"/>
      <c r="CH1457" s="72"/>
      <c r="CI1457" s="72"/>
      <c r="CJ1457" s="72"/>
      <c r="CK1457" s="72"/>
      <c r="CL1457" s="72"/>
      <c r="CM1457" s="72"/>
      <c r="CN1457" s="72"/>
      <c r="CO1457" s="72"/>
      <c r="CP1457" s="72"/>
      <c r="CQ1457" s="72"/>
      <c r="CR1457" s="72"/>
      <c r="CS1457" s="72"/>
      <c r="CT1457" s="72"/>
      <c r="CU1457" s="72"/>
      <c r="CV1457" s="72"/>
      <c r="CW1457" s="72"/>
      <c r="CX1457" s="72"/>
      <c r="CY1457" s="72"/>
      <c r="CZ1457" s="72"/>
      <c r="DA1457" s="72"/>
      <c r="DB1457" s="72"/>
      <c r="DC1457" s="72"/>
      <c r="DD1457" s="72"/>
      <c r="DE1457" s="72"/>
      <c r="DF1457" s="72"/>
      <c r="DG1457" s="72"/>
      <c r="DH1457" s="78">
        <f t="shared" si="723"/>
        <v>96.500750999999994</v>
      </c>
      <c r="DJ1457" s="77">
        <f t="shared" si="700"/>
        <v>3.499249000000006</v>
      </c>
      <c r="DK1457" s="72"/>
      <c r="DL1457" s="51" t="s">
        <v>3449</v>
      </c>
      <c r="DO1457" s="358">
        <v>2.77</v>
      </c>
      <c r="DP1457" s="72"/>
      <c r="DQ1457" s="374"/>
      <c r="DR1457" s="72"/>
      <c r="DU1457" s="52"/>
      <c r="DX1457" s="75">
        <f t="shared" si="701"/>
        <v>62.176303684931945</v>
      </c>
      <c r="DY1457" s="51">
        <f t="shared" si="702"/>
        <v>0</v>
      </c>
      <c r="DZ1457" s="75">
        <f t="shared" si="703"/>
        <v>0.45340061654027958</v>
      </c>
      <c r="EA1457" s="51">
        <f t="shared" si="704"/>
        <v>0</v>
      </c>
      <c r="EB1457" s="75">
        <f t="shared" si="705"/>
        <v>18.700268975108806</v>
      </c>
      <c r="EC1457" s="51">
        <f t="shared" si="706"/>
        <v>0</v>
      </c>
      <c r="ED1457" s="75">
        <f t="shared" si="707"/>
        <v>3.1939544180334933</v>
      </c>
      <c r="EE1457" s="51">
        <f t="shared" si="708"/>
        <v>0</v>
      </c>
      <c r="EF1457" s="75">
        <f t="shared" si="709"/>
        <v>0.27204036992416775</v>
      </c>
      <c r="EG1457" s="51">
        <f t="shared" si="710"/>
        <v>0</v>
      </c>
      <c r="EH1457" s="75">
        <f t="shared" si="711"/>
        <v>0.23173809289836511</v>
      </c>
      <c r="EI1457" s="51">
        <f t="shared" si="712"/>
        <v>0</v>
      </c>
      <c r="EJ1457" s="75">
        <f t="shared" si="713"/>
        <v>1.652391285535177</v>
      </c>
      <c r="EK1457" s="51">
        <f t="shared" si="714"/>
        <v>0</v>
      </c>
      <c r="EL1457" s="75">
        <f t="shared" si="715"/>
        <v>6.1561697069072556</v>
      </c>
      <c r="EM1457" s="51">
        <f t="shared" si="716"/>
        <v>0</v>
      </c>
      <c r="EN1457" s="75">
        <f t="shared" si="717"/>
        <v>7.1435817116076121</v>
      </c>
      <c r="EO1457" s="51">
        <f t="shared" si="718"/>
        <v>0</v>
      </c>
      <c r="EP1457" s="75">
        <f t="shared" si="719"/>
        <v>0</v>
      </c>
      <c r="EQ1457" s="51" t="e">
        <f t="shared" si="720"/>
        <v>#DIV/0!</v>
      </c>
      <c r="ER1457" s="51">
        <f t="shared" si="721"/>
        <v>100</v>
      </c>
      <c r="ES1457" s="51">
        <f t="shared" si="722"/>
        <v>0</v>
      </c>
    </row>
    <row r="1458" spans="1:149" x14ac:dyDescent="0.45">
      <c r="A1458" s="78" t="s">
        <v>1481</v>
      </c>
      <c r="B1458" s="174" t="s">
        <v>989</v>
      </c>
      <c r="C1458" s="51" t="s">
        <v>3745</v>
      </c>
      <c r="D1458" s="51" t="s">
        <v>3746</v>
      </c>
      <c r="E1458" s="78" t="s">
        <v>1127</v>
      </c>
      <c r="F1458" s="78" t="s">
        <v>2290</v>
      </c>
      <c r="G1458" s="72" t="s">
        <v>3379</v>
      </c>
      <c r="H1458" s="78" t="s">
        <v>1132</v>
      </c>
      <c r="I1458" s="78">
        <v>100</v>
      </c>
      <c r="J1458" s="300">
        <v>200</v>
      </c>
      <c r="K1458" s="78"/>
      <c r="L1458" s="300">
        <v>865</v>
      </c>
      <c r="M1458" s="72"/>
      <c r="N1458" s="51" t="s">
        <v>748</v>
      </c>
      <c r="O1458" s="78" t="s">
        <v>3201</v>
      </c>
      <c r="P1458" s="72" t="s">
        <v>1374</v>
      </c>
      <c r="R1458" s="114">
        <v>0.8</v>
      </c>
      <c r="AA1458" s="195"/>
      <c r="AB1458" s="195"/>
      <c r="AC1458" s="195"/>
      <c r="AD1458" s="72"/>
      <c r="AE1458" s="316">
        <v>1</v>
      </c>
      <c r="AF1458" s="195">
        <v>0.54</v>
      </c>
      <c r="AG1458" s="195">
        <v>0</v>
      </c>
      <c r="AH1458" s="72"/>
      <c r="AR1458" s="53">
        <v>0.83240000000000003</v>
      </c>
      <c r="AT1458" s="77"/>
      <c r="AU1458" s="276">
        <v>2000</v>
      </c>
      <c r="AV1458" s="276"/>
      <c r="AW1458" s="276">
        <v>1664.8</v>
      </c>
      <c r="AX1458" s="95"/>
      <c r="AY1458" s="276"/>
      <c r="AZ1458" s="95"/>
      <c r="BB1458" s="80" t="s">
        <v>3412</v>
      </c>
      <c r="BC1458" s="270"/>
      <c r="BD1458" s="72">
        <v>58.013599999999997</v>
      </c>
      <c r="BE1458" s="72"/>
      <c r="BF1458" s="72">
        <v>0.423045</v>
      </c>
      <c r="BG1458" s="72"/>
      <c r="BH1458" s="72">
        <v>17.4483</v>
      </c>
      <c r="BI1458" s="72"/>
      <c r="BJ1458" s="72"/>
      <c r="BK1458" s="72"/>
      <c r="BL1458" s="72"/>
      <c r="BM1458" s="72"/>
      <c r="BN1458" s="72">
        <v>2.9801199999999999</v>
      </c>
      <c r="BO1458" s="72"/>
      <c r="BP1458" s="72">
        <v>0.25382700000000002</v>
      </c>
      <c r="BQ1458" s="72"/>
      <c r="BR1458" s="72">
        <v>0.216223</v>
      </c>
      <c r="BS1458" s="72"/>
      <c r="BT1458" s="72">
        <v>1.8801999999999999E-2</v>
      </c>
      <c r="BU1458" s="72"/>
      <c r="BV1458" s="72"/>
      <c r="BW1458" s="72"/>
      <c r="BX1458" s="72">
        <v>1.54176</v>
      </c>
      <c r="BY1458" s="72"/>
      <c r="BZ1458" s="72">
        <v>5.7440100000000003</v>
      </c>
      <c r="CA1458" s="72"/>
      <c r="CB1458" s="72">
        <v>6.6653099999999998</v>
      </c>
      <c r="CC1458" s="72"/>
      <c r="CD1458" s="72"/>
      <c r="CE1458" s="72"/>
      <c r="CF1458" s="72"/>
      <c r="CG1458" s="72"/>
      <c r="CH1458" s="72"/>
      <c r="CI1458" s="72"/>
      <c r="CJ1458" s="72"/>
      <c r="CK1458" s="72"/>
      <c r="CL1458" s="72"/>
      <c r="CM1458" s="72"/>
      <c r="CN1458" s="72"/>
      <c r="CO1458" s="72"/>
      <c r="CP1458" s="72"/>
      <c r="CQ1458" s="72"/>
      <c r="CR1458" s="72"/>
      <c r="CS1458" s="72"/>
      <c r="CT1458" s="72"/>
      <c r="CU1458" s="72"/>
      <c r="CV1458" s="72"/>
      <c r="CW1458" s="72"/>
      <c r="CX1458" s="72"/>
      <c r="CY1458" s="72"/>
      <c r="CZ1458" s="72"/>
      <c r="DA1458" s="72"/>
      <c r="DB1458" s="72"/>
      <c r="DC1458" s="72"/>
      <c r="DD1458" s="72"/>
      <c r="DE1458" s="72"/>
      <c r="DF1458" s="72"/>
      <c r="DG1458" s="72"/>
      <c r="DH1458" s="78">
        <f t="shared" si="723"/>
        <v>93.304997</v>
      </c>
      <c r="DJ1458" s="77">
        <f t="shared" si="700"/>
        <v>6.6950029999999998</v>
      </c>
      <c r="DK1458" s="72"/>
      <c r="DL1458" s="51" t="s">
        <v>3449</v>
      </c>
      <c r="DO1458" s="358">
        <v>5.99</v>
      </c>
      <c r="DP1458" s="72"/>
      <c r="DQ1458" s="374"/>
      <c r="DR1458" s="72"/>
      <c r="DU1458" s="52"/>
      <c r="DX1458" s="75">
        <f t="shared" si="701"/>
        <v>62.176305519842622</v>
      </c>
      <c r="DY1458" s="51">
        <f t="shared" si="702"/>
        <v>0</v>
      </c>
      <c r="DZ1458" s="75">
        <f t="shared" si="703"/>
        <v>0.45340015390601213</v>
      </c>
      <c r="EA1458" s="51">
        <f t="shared" si="704"/>
        <v>0</v>
      </c>
      <c r="EB1458" s="75">
        <f t="shared" si="705"/>
        <v>18.700284616053306</v>
      </c>
      <c r="EC1458" s="51">
        <f t="shared" si="706"/>
        <v>0</v>
      </c>
      <c r="ED1458" s="75">
        <f t="shared" si="707"/>
        <v>3.193955410555342</v>
      </c>
      <c r="EE1458" s="51">
        <f t="shared" si="708"/>
        <v>0</v>
      </c>
      <c r="EF1458" s="75">
        <f t="shared" si="709"/>
        <v>0.27204009234360726</v>
      </c>
      <c r="EG1458" s="51">
        <f t="shared" si="710"/>
        <v>0</v>
      </c>
      <c r="EH1458" s="75">
        <f t="shared" si="711"/>
        <v>0.23173785644085065</v>
      </c>
      <c r="EI1458" s="51">
        <f t="shared" si="712"/>
        <v>0</v>
      </c>
      <c r="EJ1458" s="75">
        <f t="shared" si="713"/>
        <v>1.6523873849971831</v>
      </c>
      <c r="EK1458" s="51">
        <f t="shared" si="714"/>
        <v>0</v>
      </c>
      <c r="EL1458" s="75">
        <f t="shared" si="715"/>
        <v>6.1561654623921163</v>
      </c>
      <c r="EM1458" s="51">
        <f t="shared" si="716"/>
        <v>0</v>
      </c>
      <c r="EN1458" s="75">
        <f t="shared" si="717"/>
        <v>7.1435723855175732</v>
      </c>
      <c r="EO1458" s="51">
        <f t="shared" si="718"/>
        <v>0</v>
      </c>
      <c r="EP1458" s="75">
        <f t="shared" si="719"/>
        <v>0</v>
      </c>
      <c r="EQ1458" s="51" t="e">
        <f t="shared" si="720"/>
        <v>#DIV/0!</v>
      </c>
      <c r="ER1458" s="51">
        <f t="shared" si="721"/>
        <v>100</v>
      </c>
      <c r="ES1458" s="51">
        <f t="shared" si="722"/>
        <v>0</v>
      </c>
    </row>
    <row r="1459" spans="1:149" x14ac:dyDescent="0.45">
      <c r="A1459" s="78" t="s">
        <v>1481</v>
      </c>
      <c r="B1459" s="174" t="s">
        <v>989</v>
      </c>
      <c r="C1459" s="51" t="s">
        <v>3745</v>
      </c>
      <c r="D1459" s="51" t="s">
        <v>3746</v>
      </c>
      <c r="E1459" s="78" t="s">
        <v>1127</v>
      </c>
      <c r="F1459" s="78" t="s">
        <v>2291</v>
      </c>
      <c r="G1459" s="72" t="s">
        <v>3379</v>
      </c>
      <c r="H1459" s="78" t="s">
        <v>1132</v>
      </c>
      <c r="I1459" s="78">
        <v>71</v>
      </c>
      <c r="J1459" s="300">
        <v>100</v>
      </c>
      <c r="K1459" s="78"/>
      <c r="L1459" s="300">
        <v>875</v>
      </c>
      <c r="M1459" s="72"/>
      <c r="N1459" s="51" t="s">
        <v>748</v>
      </c>
      <c r="O1459" s="78" t="s">
        <v>3201</v>
      </c>
      <c r="P1459" s="72" t="s">
        <v>1374</v>
      </c>
      <c r="R1459" s="114">
        <v>0.8</v>
      </c>
      <c r="AA1459" s="195"/>
      <c r="AB1459" s="195"/>
      <c r="AC1459" s="195"/>
      <c r="AD1459" s="72"/>
      <c r="AE1459" s="316">
        <v>1</v>
      </c>
      <c r="AF1459" s="195">
        <v>0.44</v>
      </c>
      <c r="AG1459" s="195">
        <v>0</v>
      </c>
      <c r="AH1459" s="72"/>
      <c r="AR1459" s="53">
        <v>0.88470000000000004</v>
      </c>
      <c r="AT1459" s="77"/>
      <c r="AU1459" s="276">
        <v>1000</v>
      </c>
      <c r="AV1459" s="276"/>
      <c r="AW1459" s="276">
        <v>884.7</v>
      </c>
      <c r="AX1459" s="95"/>
      <c r="AY1459" s="276"/>
      <c r="AZ1459" s="95"/>
      <c r="BB1459" s="80" t="s">
        <v>3412</v>
      </c>
      <c r="BC1459" s="270"/>
      <c r="BD1459" s="72">
        <v>58.494900000000001</v>
      </c>
      <c r="BE1459" s="72"/>
      <c r="BF1459" s="72">
        <v>0.42655500000000002</v>
      </c>
      <c r="BG1459" s="72"/>
      <c r="BH1459" s="72">
        <v>17.593</v>
      </c>
      <c r="BI1459" s="72"/>
      <c r="BJ1459" s="72"/>
      <c r="BK1459" s="72"/>
      <c r="BL1459" s="72"/>
      <c r="BM1459" s="72"/>
      <c r="BN1459" s="72">
        <v>3.0048400000000002</v>
      </c>
      <c r="BO1459" s="72"/>
      <c r="BP1459" s="72">
        <v>0.25593300000000002</v>
      </c>
      <c r="BQ1459" s="72"/>
      <c r="BR1459" s="72">
        <v>0.21801699999999999</v>
      </c>
      <c r="BS1459" s="72"/>
      <c r="BT1459" s="72">
        <v>1.8957999999999999E-2</v>
      </c>
      <c r="BU1459" s="72"/>
      <c r="BV1459" s="72"/>
      <c r="BW1459" s="72"/>
      <c r="BX1459" s="72">
        <v>1.5545599999999999</v>
      </c>
      <c r="BY1459" s="72"/>
      <c r="BZ1459" s="72">
        <v>5.7916699999999999</v>
      </c>
      <c r="CA1459" s="72"/>
      <c r="CB1459" s="72">
        <v>6.7206099999999998</v>
      </c>
      <c r="CC1459" s="72"/>
      <c r="CD1459" s="72"/>
      <c r="CE1459" s="72"/>
      <c r="CF1459" s="72"/>
      <c r="CG1459" s="72"/>
      <c r="CH1459" s="72"/>
      <c r="CI1459" s="72"/>
      <c r="CJ1459" s="72"/>
      <c r="CK1459" s="72"/>
      <c r="CL1459" s="72"/>
      <c r="CM1459" s="72"/>
      <c r="CN1459" s="72"/>
      <c r="CO1459" s="72"/>
      <c r="CP1459" s="72"/>
      <c r="CQ1459" s="72"/>
      <c r="CR1459" s="72"/>
      <c r="CS1459" s="72"/>
      <c r="CT1459" s="72"/>
      <c r="CU1459" s="72"/>
      <c r="CV1459" s="72"/>
      <c r="CW1459" s="72"/>
      <c r="CX1459" s="72"/>
      <c r="CY1459" s="72"/>
      <c r="CZ1459" s="72"/>
      <c r="DA1459" s="72"/>
      <c r="DB1459" s="72"/>
      <c r="DC1459" s="72"/>
      <c r="DD1459" s="72"/>
      <c r="DE1459" s="72"/>
      <c r="DF1459" s="72"/>
      <c r="DG1459" s="72"/>
      <c r="DH1459" s="78">
        <f t="shared" si="723"/>
        <v>94.079042999999984</v>
      </c>
      <c r="DJ1459" s="77">
        <f t="shared" si="700"/>
        <v>5.9209570000000156</v>
      </c>
      <c r="DK1459" s="72"/>
      <c r="DL1459" s="51" t="s">
        <v>3449</v>
      </c>
      <c r="DO1459" s="358">
        <v>5.21</v>
      </c>
      <c r="DP1459" s="72"/>
      <c r="DQ1459" s="374"/>
      <c r="DR1459" s="72"/>
      <c r="DU1459" s="52"/>
      <c r="DX1459" s="75">
        <f t="shared" si="701"/>
        <v>62.176334000336311</v>
      </c>
      <c r="DY1459" s="51">
        <f t="shared" si="702"/>
        <v>0</v>
      </c>
      <c r="DZ1459" s="75">
        <f t="shared" si="703"/>
        <v>0.45340065799776474</v>
      </c>
      <c r="EA1459" s="51">
        <f t="shared" si="704"/>
        <v>0</v>
      </c>
      <c r="EB1459" s="75">
        <f t="shared" si="705"/>
        <v>18.700232739399787</v>
      </c>
      <c r="EC1459" s="51">
        <f t="shared" si="706"/>
        <v>0</v>
      </c>
      <c r="ED1459" s="75">
        <f t="shared" si="707"/>
        <v>3.1939525575318624</v>
      </c>
      <c r="EE1459" s="51">
        <f t="shared" si="708"/>
        <v>0</v>
      </c>
      <c r="EF1459" s="75">
        <f t="shared" si="709"/>
        <v>0.27204039479865894</v>
      </c>
      <c r="EG1459" s="51">
        <f t="shared" si="710"/>
        <v>0</v>
      </c>
      <c r="EH1459" s="75">
        <f t="shared" si="711"/>
        <v>0.23173811408774644</v>
      </c>
      <c r="EI1459" s="51">
        <f t="shared" si="712"/>
        <v>0</v>
      </c>
      <c r="EJ1459" s="75">
        <f t="shared" si="713"/>
        <v>1.6523977608913392</v>
      </c>
      <c r="EK1459" s="51">
        <f t="shared" si="714"/>
        <v>0</v>
      </c>
      <c r="EL1459" s="75">
        <f t="shared" si="715"/>
        <v>6.1561744415278552</v>
      </c>
      <c r="EM1459" s="51">
        <f t="shared" si="716"/>
        <v>0</v>
      </c>
      <c r="EN1459" s="75">
        <f t="shared" si="717"/>
        <v>7.1435781930732452</v>
      </c>
      <c r="EO1459" s="51">
        <f t="shared" si="718"/>
        <v>0</v>
      </c>
      <c r="EP1459" s="75">
        <f t="shared" si="719"/>
        <v>0</v>
      </c>
      <c r="EQ1459" s="51" t="e">
        <f t="shared" si="720"/>
        <v>#DIV/0!</v>
      </c>
      <c r="ER1459" s="51">
        <f t="shared" si="721"/>
        <v>100</v>
      </c>
      <c r="ES1459" s="51">
        <f t="shared" si="722"/>
        <v>0</v>
      </c>
    </row>
    <row r="1460" spans="1:149" x14ac:dyDescent="0.45">
      <c r="A1460" s="78" t="s">
        <v>1481</v>
      </c>
      <c r="B1460" s="174" t="s">
        <v>989</v>
      </c>
      <c r="C1460" s="51" t="s">
        <v>3745</v>
      </c>
      <c r="D1460" s="51" t="s">
        <v>3746</v>
      </c>
      <c r="E1460" s="78" t="s">
        <v>1127</v>
      </c>
      <c r="F1460" s="78" t="s">
        <v>2292</v>
      </c>
      <c r="G1460" s="72" t="s">
        <v>3379</v>
      </c>
      <c r="H1460" s="78" t="s">
        <v>1132</v>
      </c>
      <c r="I1460" s="78">
        <v>77</v>
      </c>
      <c r="J1460" s="300">
        <v>50</v>
      </c>
      <c r="K1460" s="78"/>
      <c r="L1460" s="300">
        <v>875</v>
      </c>
      <c r="M1460" s="72"/>
      <c r="N1460" s="51" t="s">
        <v>748</v>
      </c>
      <c r="O1460" s="78" t="s">
        <v>3201</v>
      </c>
      <c r="P1460" s="72" t="s">
        <v>1374</v>
      </c>
      <c r="R1460" s="114">
        <v>0.8</v>
      </c>
      <c r="AA1460" s="195"/>
      <c r="AB1460" s="195"/>
      <c r="AC1460" s="195"/>
      <c r="AD1460" s="72"/>
      <c r="AE1460" s="316">
        <v>1</v>
      </c>
      <c r="AF1460" s="195">
        <v>0.27</v>
      </c>
      <c r="AG1460" s="195">
        <v>0</v>
      </c>
      <c r="AH1460" s="72"/>
      <c r="AR1460" s="53">
        <v>0.9335</v>
      </c>
      <c r="AT1460" s="77"/>
      <c r="AU1460" s="276">
        <v>500</v>
      </c>
      <c r="AV1460" s="276"/>
      <c r="AW1460" s="276">
        <v>466.75</v>
      </c>
      <c r="AX1460" s="95"/>
      <c r="AY1460" s="276"/>
      <c r="AZ1460" s="95"/>
      <c r="BB1460" s="80" t="s">
        <v>3412</v>
      </c>
      <c r="BC1460" s="270"/>
      <c r="BD1460" s="72">
        <v>59.722900000000003</v>
      </c>
      <c r="BE1460" s="72"/>
      <c r="BF1460" s="72">
        <v>0.43551000000000001</v>
      </c>
      <c r="BG1460" s="72"/>
      <c r="BH1460" s="72">
        <v>17.962399999999999</v>
      </c>
      <c r="BI1460" s="72"/>
      <c r="BJ1460" s="72"/>
      <c r="BK1460" s="72"/>
      <c r="BL1460" s="72"/>
      <c r="BM1460" s="72"/>
      <c r="BN1460" s="72">
        <v>3.06793</v>
      </c>
      <c r="BO1460" s="72"/>
      <c r="BP1460" s="72">
        <v>0.26130599999999998</v>
      </c>
      <c r="BQ1460" s="72"/>
      <c r="BR1460" s="72">
        <v>0.22259399999999999</v>
      </c>
      <c r="BS1460" s="72"/>
      <c r="BT1460" s="72">
        <v>1.9356000000000002E-2</v>
      </c>
      <c r="BU1460" s="72"/>
      <c r="BV1460" s="72"/>
      <c r="BW1460" s="72"/>
      <c r="BX1460" s="72">
        <v>1.5871900000000001</v>
      </c>
      <c r="BY1460" s="72"/>
      <c r="BZ1460" s="72">
        <v>5.9132600000000002</v>
      </c>
      <c r="CA1460" s="72"/>
      <c r="CB1460" s="72">
        <v>6.8616999999999999</v>
      </c>
      <c r="CC1460" s="72"/>
      <c r="CD1460" s="72"/>
      <c r="CE1460" s="72"/>
      <c r="CF1460" s="72"/>
      <c r="CG1460" s="72"/>
      <c r="CH1460" s="72"/>
      <c r="CI1460" s="72"/>
      <c r="CJ1460" s="72"/>
      <c r="CK1460" s="72"/>
      <c r="CL1460" s="72"/>
      <c r="CM1460" s="72"/>
      <c r="CN1460" s="72"/>
      <c r="CO1460" s="72"/>
      <c r="CP1460" s="72"/>
      <c r="CQ1460" s="72"/>
      <c r="CR1460" s="72"/>
      <c r="CS1460" s="72"/>
      <c r="CT1460" s="72"/>
      <c r="CU1460" s="72"/>
      <c r="CV1460" s="72"/>
      <c r="CW1460" s="72"/>
      <c r="CX1460" s="72"/>
      <c r="CY1460" s="72"/>
      <c r="CZ1460" s="72"/>
      <c r="DA1460" s="72"/>
      <c r="DB1460" s="72"/>
      <c r="DC1460" s="72"/>
      <c r="DD1460" s="72"/>
      <c r="DE1460" s="72"/>
      <c r="DF1460" s="72"/>
      <c r="DG1460" s="72"/>
      <c r="DH1460" s="78">
        <f t="shared" si="723"/>
        <v>96.054146000000017</v>
      </c>
      <c r="DJ1460" s="77">
        <f t="shared" si="700"/>
        <v>3.9458539999999829</v>
      </c>
      <c r="DK1460" s="72"/>
      <c r="DL1460" s="51" t="s">
        <v>3449</v>
      </c>
      <c r="DO1460" s="358">
        <v>3.22</v>
      </c>
      <c r="DP1460" s="72"/>
      <c r="DQ1460" s="374"/>
      <c r="DR1460" s="72"/>
      <c r="DU1460" s="52"/>
      <c r="DX1460" s="75">
        <f t="shared" si="701"/>
        <v>62.17628544633564</v>
      </c>
      <c r="DY1460" s="51">
        <f t="shared" si="702"/>
        <v>0</v>
      </c>
      <c r="DZ1460" s="75">
        <f t="shared" si="703"/>
        <v>0.4534005226593758</v>
      </c>
      <c r="EA1460" s="51">
        <f t="shared" si="704"/>
        <v>0</v>
      </c>
      <c r="EB1460" s="75">
        <f t="shared" si="705"/>
        <v>18.700285982449934</v>
      </c>
      <c r="EC1460" s="51">
        <f t="shared" si="706"/>
        <v>0</v>
      </c>
      <c r="ED1460" s="75">
        <f t="shared" si="707"/>
        <v>3.193958957273952</v>
      </c>
      <c r="EE1460" s="51">
        <f t="shared" si="708"/>
        <v>0</v>
      </c>
      <c r="EF1460" s="75">
        <f t="shared" si="709"/>
        <v>0.27204031359562547</v>
      </c>
      <c r="EG1460" s="51">
        <f t="shared" si="710"/>
        <v>0</v>
      </c>
      <c r="EH1460" s="75">
        <f t="shared" si="711"/>
        <v>0.23173804491479205</v>
      </c>
      <c r="EI1460" s="51">
        <f t="shared" si="712"/>
        <v>0</v>
      </c>
      <c r="EJ1460" s="75">
        <f t="shared" si="713"/>
        <v>1.6523909337552174</v>
      </c>
      <c r="EK1460" s="51">
        <f t="shared" si="714"/>
        <v>0</v>
      </c>
      <c r="EL1460" s="75">
        <f t="shared" si="715"/>
        <v>6.1561736231562554</v>
      </c>
      <c r="EM1460" s="51">
        <f t="shared" si="716"/>
        <v>0</v>
      </c>
      <c r="EN1460" s="75">
        <f t="shared" si="717"/>
        <v>7.1435750415187682</v>
      </c>
      <c r="EO1460" s="51">
        <f t="shared" si="718"/>
        <v>0</v>
      </c>
      <c r="EP1460" s="75">
        <f t="shared" si="719"/>
        <v>0</v>
      </c>
      <c r="EQ1460" s="51" t="e">
        <f t="shared" si="720"/>
        <v>#DIV/0!</v>
      </c>
      <c r="ER1460" s="51">
        <f t="shared" si="721"/>
        <v>100</v>
      </c>
      <c r="ES1460" s="51">
        <f t="shared" si="722"/>
        <v>0</v>
      </c>
    </row>
    <row r="1461" spans="1:149" x14ac:dyDescent="0.45">
      <c r="A1461" s="78" t="s">
        <v>1481</v>
      </c>
      <c r="B1461" s="174" t="s">
        <v>989</v>
      </c>
      <c r="C1461" s="51" t="s">
        <v>3745</v>
      </c>
      <c r="D1461" s="51" t="s">
        <v>3746</v>
      </c>
      <c r="E1461" s="78" t="s">
        <v>1127</v>
      </c>
      <c r="F1461" s="78" t="s">
        <v>2293</v>
      </c>
      <c r="G1461" s="72" t="s">
        <v>3379</v>
      </c>
      <c r="H1461" s="78" t="s">
        <v>1132</v>
      </c>
      <c r="I1461" s="78">
        <v>96</v>
      </c>
      <c r="J1461" s="300">
        <v>40</v>
      </c>
      <c r="K1461" s="78"/>
      <c r="L1461" s="300">
        <v>885</v>
      </c>
      <c r="M1461" s="72"/>
      <c r="N1461" s="51" t="s">
        <v>748</v>
      </c>
      <c r="O1461" s="78" t="s">
        <v>3201</v>
      </c>
      <c r="P1461" s="72" t="s">
        <v>1374</v>
      </c>
      <c r="R1461" s="114">
        <v>0.8</v>
      </c>
      <c r="AA1461" s="195"/>
      <c r="AB1461" s="195"/>
      <c r="AC1461" s="195"/>
      <c r="AD1461" s="72"/>
      <c r="AE1461" s="316">
        <v>1</v>
      </c>
      <c r="AF1461" s="195">
        <v>0.1</v>
      </c>
      <c r="AG1461" s="195">
        <v>0</v>
      </c>
      <c r="AH1461" s="72"/>
      <c r="AR1461" s="53">
        <v>0.94799999999999995</v>
      </c>
      <c r="AT1461" s="77"/>
      <c r="AU1461" s="276">
        <v>400</v>
      </c>
      <c r="AV1461" s="276"/>
      <c r="AW1461" s="276">
        <v>379.2</v>
      </c>
      <c r="AX1461" s="95"/>
      <c r="AY1461" s="276"/>
      <c r="AZ1461" s="95"/>
      <c r="BB1461" s="80" t="s">
        <v>3412</v>
      </c>
      <c r="BC1461" s="270"/>
      <c r="BD1461" s="72">
        <v>60.593000000000004</v>
      </c>
      <c r="BE1461" s="72"/>
      <c r="BF1461" s="72">
        <v>0.441855</v>
      </c>
      <c r="BG1461" s="72"/>
      <c r="BH1461" s="72">
        <v>18.2241</v>
      </c>
      <c r="BI1461" s="72"/>
      <c r="BJ1461" s="72"/>
      <c r="BK1461" s="72"/>
      <c r="BL1461" s="72"/>
      <c r="BM1461" s="72"/>
      <c r="BN1461" s="72">
        <v>3.1126200000000002</v>
      </c>
      <c r="BO1461" s="72"/>
      <c r="BP1461" s="72">
        <v>0.26511299999999999</v>
      </c>
      <c r="BQ1461" s="72"/>
      <c r="BR1461" s="72">
        <v>0.22583700000000001</v>
      </c>
      <c r="BS1461" s="72"/>
      <c r="BT1461" s="72">
        <v>1.9637999999999999E-2</v>
      </c>
      <c r="BU1461" s="72"/>
      <c r="BV1461" s="72"/>
      <c r="BW1461" s="72"/>
      <c r="BX1461" s="72">
        <v>1.61032</v>
      </c>
      <c r="BY1461" s="72"/>
      <c r="BZ1461" s="72">
        <v>5.9994100000000001</v>
      </c>
      <c r="CA1461" s="72"/>
      <c r="CB1461" s="72">
        <v>6.9616699999999998</v>
      </c>
      <c r="CC1461" s="72"/>
      <c r="CD1461" s="72"/>
      <c r="CE1461" s="72"/>
      <c r="CF1461" s="72"/>
      <c r="CG1461" s="72"/>
      <c r="CH1461" s="72"/>
      <c r="CI1461" s="72"/>
      <c r="CJ1461" s="72"/>
      <c r="CK1461" s="72"/>
      <c r="CL1461" s="72"/>
      <c r="CM1461" s="72"/>
      <c r="CN1461" s="72"/>
      <c r="CO1461" s="72"/>
      <c r="CP1461" s="72"/>
      <c r="CQ1461" s="72"/>
      <c r="CR1461" s="72"/>
      <c r="CS1461" s="72"/>
      <c r="CT1461" s="72"/>
      <c r="CU1461" s="72"/>
      <c r="CV1461" s="72"/>
      <c r="CW1461" s="72"/>
      <c r="CX1461" s="72"/>
      <c r="CY1461" s="72"/>
      <c r="CZ1461" s="72"/>
      <c r="DA1461" s="72"/>
      <c r="DB1461" s="72"/>
      <c r="DC1461" s="72"/>
      <c r="DD1461" s="72"/>
      <c r="DE1461" s="72"/>
      <c r="DF1461" s="72"/>
      <c r="DG1461" s="72"/>
      <c r="DH1461" s="78">
        <f t="shared" si="723"/>
        <v>97.453563000000003</v>
      </c>
      <c r="DJ1461" s="77">
        <f t="shared" si="700"/>
        <v>2.5464369999999974</v>
      </c>
      <c r="DK1461" s="72"/>
      <c r="DL1461" s="51" t="s">
        <v>3449</v>
      </c>
      <c r="DO1461" s="358">
        <v>1.81</v>
      </c>
      <c r="DP1461" s="72"/>
      <c r="DQ1461" s="374"/>
      <c r="DR1461" s="72"/>
      <c r="DU1461" s="52"/>
      <c r="DX1461" s="75">
        <f t="shared" si="701"/>
        <v>62.176279793895276</v>
      </c>
      <c r="DY1461" s="51">
        <f t="shared" si="702"/>
        <v>0</v>
      </c>
      <c r="DZ1461" s="75">
        <f t="shared" si="703"/>
        <v>0.4534005596080668</v>
      </c>
      <c r="EA1461" s="51">
        <f t="shared" si="704"/>
        <v>0</v>
      </c>
      <c r="EB1461" s="75">
        <f t="shared" si="705"/>
        <v>18.700291132505846</v>
      </c>
      <c r="EC1461" s="51">
        <f t="shared" si="706"/>
        <v>0</v>
      </c>
      <c r="ED1461" s="75">
        <f t="shared" si="707"/>
        <v>3.193951974849806</v>
      </c>
      <c r="EE1461" s="51">
        <f t="shared" si="708"/>
        <v>0</v>
      </c>
      <c r="EF1461" s="75">
        <f t="shared" si="709"/>
        <v>0.2720403357648401</v>
      </c>
      <c r="EG1461" s="51">
        <f t="shared" si="710"/>
        <v>0</v>
      </c>
      <c r="EH1461" s="75">
        <f t="shared" si="711"/>
        <v>0.23173806379967865</v>
      </c>
      <c r="EI1461" s="51">
        <f t="shared" si="712"/>
        <v>0</v>
      </c>
      <c r="EJ1461" s="75">
        <f t="shared" si="713"/>
        <v>1.6523972550906116</v>
      </c>
      <c r="EK1461" s="51">
        <f t="shared" si="714"/>
        <v>0</v>
      </c>
      <c r="EL1461" s="75">
        <f t="shared" si="715"/>
        <v>6.1561730688081662</v>
      </c>
      <c r="EM1461" s="51">
        <f t="shared" si="716"/>
        <v>0</v>
      </c>
      <c r="EN1461" s="75">
        <f t="shared" si="717"/>
        <v>7.1435766796951281</v>
      </c>
      <c r="EO1461" s="51">
        <f t="shared" si="718"/>
        <v>0</v>
      </c>
      <c r="EP1461" s="75">
        <f t="shared" si="719"/>
        <v>0</v>
      </c>
      <c r="EQ1461" s="51" t="e">
        <f t="shared" si="720"/>
        <v>#DIV/0!</v>
      </c>
      <c r="ER1461" s="51">
        <f t="shared" si="721"/>
        <v>100</v>
      </c>
      <c r="ES1461" s="51">
        <f t="shared" si="722"/>
        <v>0</v>
      </c>
    </row>
    <row r="1462" spans="1:149" x14ac:dyDescent="0.45">
      <c r="A1462" s="78" t="s">
        <v>1481</v>
      </c>
      <c r="B1462" s="174" t="s">
        <v>989</v>
      </c>
      <c r="C1462" s="51" t="s">
        <v>3745</v>
      </c>
      <c r="D1462" s="51" t="s">
        <v>3746</v>
      </c>
      <c r="E1462" s="78" t="s">
        <v>1127</v>
      </c>
      <c r="F1462" s="78" t="s">
        <v>2294</v>
      </c>
      <c r="G1462" s="72" t="s">
        <v>3379</v>
      </c>
      <c r="H1462" s="78" t="s">
        <v>1132</v>
      </c>
      <c r="I1462" s="78">
        <v>92</v>
      </c>
      <c r="J1462" s="300">
        <v>40</v>
      </c>
      <c r="K1462" s="78"/>
      <c r="L1462" s="300">
        <v>865</v>
      </c>
      <c r="M1462" s="72"/>
      <c r="N1462" s="51" t="s">
        <v>748</v>
      </c>
      <c r="O1462" s="78" t="s">
        <v>3201</v>
      </c>
      <c r="P1462" s="72" t="s">
        <v>1374</v>
      </c>
      <c r="R1462" s="114">
        <v>0.8</v>
      </c>
      <c r="AA1462" s="195"/>
      <c r="AB1462" s="195"/>
      <c r="AC1462" s="195"/>
      <c r="AD1462" s="72"/>
      <c r="AE1462" s="316">
        <v>1</v>
      </c>
      <c r="AF1462" s="195">
        <v>0.19</v>
      </c>
      <c r="AG1462" s="195">
        <v>0</v>
      </c>
      <c r="AH1462" s="72"/>
      <c r="AR1462" s="53">
        <v>0.94299999999999995</v>
      </c>
      <c r="AT1462" s="77"/>
      <c r="AU1462" s="276">
        <v>400</v>
      </c>
      <c r="AV1462" s="276"/>
      <c r="AW1462" s="276">
        <v>377.2</v>
      </c>
      <c r="AX1462" s="95"/>
      <c r="AY1462" s="276"/>
      <c r="AZ1462" s="95"/>
      <c r="BB1462" s="80" t="s">
        <v>3412</v>
      </c>
      <c r="BC1462" s="270"/>
      <c r="BD1462" s="72">
        <v>60.549900000000001</v>
      </c>
      <c r="BE1462" s="72"/>
      <c r="BF1462" s="72">
        <v>0.44153999999999999</v>
      </c>
      <c r="BG1462" s="72"/>
      <c r="BH1462" s="72">
        <v>18.211099999999998</v>
      </c>
      <c r="BI1462" s="72"/>
      <c r="BJ1462" s="72"/>
      <c r="BK1462" s="72"/>
      <c r="BL1462" s="72"/>
      <c r="BM1462" s="72"/>
      <c r="BN1462" s="72">
        <v>3.1103999999999998</v>
      </c>
      <c r="BO1462" s="72"/>
      <c r="BP1462" s="72">
        <v>0.26492399999999999</v>
      </c>
      <c r="BQ1462" s="72"/>
      <c r="BR1462" s="72">
        <v>0.22567599999999999</v>
      </c>
      <c r="BS1462" s="72"/>
      <c r="BT1462" s="72">
        <v>1.9623999999999999E-2</v>
      </c>
      <c r="BU1462" s="72"/>
      <c r="BV1462" s="72"/>
      <c r="BW1462" s="72"/>
      <c r="BX1462" s="72">
        <v>1.60917</v>
      </c>
      <c r="BY1462" s="72"/>
      <c r="BZ1462" s="72">
        <v>5.9951299999999996</v>
      </c>
      <c r="CA1462" s="72"/>
      <c r="CB1462" s="72">
        <v>6.9567100000000002</v>
      </c>
      <c r="CC1462" s="72"/>
      <c r="CD1462" s="72"/>
      <c r="CE1462" s="72"/>
      <c r="CF1462" s="72"/>
      <c r="CG1462" s="72"/>
      <c r="CH1462" s="72"/>
      <c r="CI1462" s="72"/>
      <c r="CJ1462" s="72"/>
      <c r="CK1462" s="72"/>
      <c r="CL1462" s="72"/>
      <c r="CM1462" s="72"/>
      <c r="CN1462" s="72"/>
      <c r="CO1462" s="72"/>
      <c r="CP1462" s="72"/>
      <c r="CQ1462" s="72"/>
      <c r="CR1462" s="72"/>
      <c r="CS1462" s="72"/>
      <c r="CT1462" s="72"/>
      <c r="CU1462" s="72"/>
      <c r="CV1462" s="72"/>
      <c r="CW1462" s="72"/>
      <c r="CX1462" s="72"/>
      <c r="CY1462" s="72"/>
      <c r="CZ1462" s="72"/>
      <c r="DA1462" s="72"/>
      <c r="DB1462" s="72"/>
      <c r="DC1462" s="72"/>
      <c r="DD1462" s="72"/>
      <c r="DE1462" s="72"/>
      <c r="DF1462" s="72"/>
      <c r="DG1462" s="72"/>
      <c r="DH1462" s="78">
        <f t="shared" si="723"/>
        <v>97.384174000000002</v>
      </c>
      <c r="DJ1462" s="77">
        <f t="shared" si="700"/>
        <v>2.6158259999999984</v>
      </c>
      <c r="DK1462" s="72"/>
      <c r="DL1462" s="51" t="s">
        <v>3449</v>
      </c>
      <c r="DO1462" s="358">
        <v>1.88</v>
      </c>
      <c r="DP1462" s="72"/>
      <c r="DQ1462" s="374"/>
      <c r="DR1462" s="72"/>
      <c r="DU1462" s="52"/>
      <c r="DX1462" s="75">
        <f t="shared" si="701"/>
        <v>62.176324461097757</v>
      </c>
      <c r="DY1462" s="51">
        <f t="shared" si="702"/>
        <v>0</v>
      </c>
      <c r="DZ1462" s="75">
        <f t="shared" si="703"/>
        <v>0.4534001592496949</v>
      </c>
      <c r="EA1462" s="51">
        <f t="shared" si="704"/>
        <v>0</v>
      </c>
      <c r="EB1462" s="75">
        <f t="shared" si="705"/>
        <v>18.700266431381344</v>
      </c>
      <c r="EC1462" s="51">
        <f t="shared" si="706"/>
        <v>0</v>
      </c>
      <c r="ED1462" s="75">
        <f t="shared" si="707"/>
        <v>3.1939481254931623</v>
      </c>
      <c r="EE1462" s="51">
        <f t="shared" si="708"/>
        <v>0</v>
      </c>
      <c r="EF1462" s="75">
        <f t="shared" si="709"/>
        <v>0.27204009554981695</v>
      </c>
      <c r="EG1462" s="51">
        <f t="shared" si="710"/>
        <v>0</v>
      </c>
      <c r="EH1462" s="75">
        <f t="shared" si="711"/>
        <v>0.23173785917206627</v>
      </c>
      <c r="EI1462" s="51">
        <f t="shared" si="712"/>
        <v>0</v>
      </c>
      <c r="EJ1462" s="75">
        <f t="shared" si="713"/>
        <v>1.6523937452095656</v>
      </c>
      <c r="EK1462" s="51">
        <f t="shared" si="714"/>
        <v>0</v>
      </c>
      <c r="EL1462" s="75">
        <f t="shared" si="715"/>
        <v>6.1561645529796243</v>
      </c>
      <c r="EM1462" s="51">
        <f t="shared" si="716"/>
        <v>0</v>
      </c>
      <c r="EN1462" s="75">
        <f t="shared" si="717"/>
        <v>7.1435734516780922</v>
      </c>
      <c r="EO1462" s="51">
        <f t="shared" si="718"/>
        <v>0</v>
      </c>
      <c r="EP1462" s="75">
        <f t="shared" si="719"/>
        <v>0</v>
      </c>
      <c r="EQ1462" s="51" t="e">
        <f t="shared" si="720"/>
        <v>#DIV/0!</v>
      </c>
      <c r="ER1462" s="51">
        <f t="shared" si="721"/>
        <v>100</v>
      </c>
      <c r="ES1462" s="51">
        <f t="shared" si="722"/>
        <v>0</v>
      </c>
    </row>
    <row r="1463" spans="1:149" x14ac:dyDescent="0.45">
      <c r="A1463" s="78" t="s">
        <v>1481</v>
      </c>
      <c r="B1463" s="174" t="s">
        <v>989</v>
      </c>
      <c r="C1463" s="51" t="s">
        <v>3745</v>
      </c>
      <c r="D1463" s="51" t="s">
        <v>3746</v>
      </c>
      <c r="E1463" s="78" t="s">
        <v>1127</v>
      </c>
      <c r="F1463" s="78" t="s">
        <v>2295</v>
      </c>
      <c r="G1463" s="72" t="s">
        <v>3379</v>
      </c>
      <c r="H1463" s="78" t="s">
        <v>1132</v>
      </c>
      <c r="I1463" s="78">
        <v>74</v>
      </c>
      <c r="J1463" s="300">
        <v>150</v>
      </c>
      <c r="K1463" s="78"/>
      <c r="L1463" s="300">
        <v>865</v>
      </c>
      <c r="M1463" s="72"/>
      <c r="N1463" s="51" t="s">
        <v>748</v>
      </c>
      <c r="O1463" s="78" t="s">
        <v>3201</v>
      </c>
      <c r="P1463" s="72" t="s">
        <v>1374</v>
      </c>
      <c r="R1463" s="114">
        <v>0.8</v>
      </c>
      <c r="AA1463" s="195"/>
      <c r="AB1463" s="195"/>
      <c r="AC1463" s="195"/>
      <c r="AD1463" s="72"/>
      <c r="AE1463" s="316">
        <v>1</v>
      </c>
      <c r="AF1463" s="195">
        <v>0.79</v>
      </c>
      <c r="AG1463" s="195">
        <v>0</v>
      </c>
      <c r="AH1463" s="72"/>
      <c r="AR1463" s="53">
        <v>0.84730000000000005</v>
      </c>
      <c r="AT1463" s="77"/>
      <c r="AU1463" s="276">
        <v>1500</v>
      </c>
      <c r="AV1463" s="276"/>
      <c r="AW1463" s="276">
        <v>1270.95</v>
      </c>
      <c r="AX1463" s="95"/>
      <c r="AY1463" s="276"/>
      <c r="AZ1463" s="95"/>
      <c r="BB1463" s="80" t="s">
        <v>3412</v>
      </c>
      <c r="BC1463" s="270"/>
      <c r="BD1463" s="72">
        <v>57.871600000000001</v>
      </c>
      <c r="BE1463" s="72"/>
      <c r="BF1463" s="72">
        <v>0.42201</v>
      </c>
      <c r="BG1463" s="72"/>
      <c r="BH1463" s="72">
        <v>17.4056</v>
      </c>
      <c r="BI1463" s="72"/>
      <c r="BJ1463" s="72"/>
      <c r="BK1463" s="72"/>
      <c r="BL1463" s="72"/>
      <c r="BM1463" s="72"/>
      <c r="BN1463" s="72">
        <v>2.9728300000000001</v>
      </c>
      <c r="BO1463" s="72"/>
      <c r="BP1463" s="72">
        <v>0.25320599999999999</v>
      </c>
      <c r="BQ1463" s="72"/>
      <c r="BR1463" s="72">
        <v>0.215694</v>
      </c>
      <c r="BS1463" s="72"/>
      <c r="BT1463" s="72">
        <v>1.8755999999999998E-2</v>
      </c>
      <c r="BU1463" s="72"/>
      <c r="BV1463" s="72"/>
      <c r="BW1463" s="72"/>
      <c r="BX1463" s="72">
        <v>1.53799</v>
      </c>
      <c r="BY1463" s="72"/>
      <c r="BZ1463" s="72">
        <v>5.7299600000000002</v>
      </c>
      <c r="CA1463" s="72"/>
      <c r="CB1463" s="72">
        <v>6.649</v>
      </c>
      <c r="CC1463" s="72"/>
      <c r="CD1463" s="72"/>
      <c r="CE1463" s="72"/>
      <c r="CF1463" s="72"/>
      <c r="CG1463" s="72"/>
      <c r="CH1463" s="72"/>
      <c r="CI1463" s="72"/>
      <c r="CJ1463" s="72"/>
      <c r="CK1463" s="72"/>
      <c r="CL1463" s="72"/>
      <c r="CM1463" s="72"/>
      <c r="CN1463" s="72"/>
      <c r="CO1463" s="72"/>
      <c r="CP1463" s="72"/>
      <c r="CQ1463" s="72"/>
      <c r="CR1463" s="72"/>
      <c r="CS1463" s="72"/>
      <c r="CT1463" s="72"/>
      <c r="CU1463" s="72"/>
      <c r="CV1463" s="72"/>
      <c r="CW1463" s="72"/>
      <c r="CX1463" s="72"/>
      <c r="CY1463" s="72"/>
      <c r="CZ1463" s="72"/>
      <c r="DA1463" s="72"/>
      <c r="DB1463" s="72"/>
      <c r="DC1463" s="72"/>
      <c r="DD1463" s="72"/>
      <c r="DE1463" s="72"/>
      <c r="DF1463" s="72"/>
      <c r="DG1463" s="72"/>
      <c r="DH1463" s="78">
        <f t="shared" si="723"/>
        <v>93.076645999999997</v>
      </c>
      <c r="DJ1463" s="77">
        <f t="shared" si="700"/>
        <v>6.9233540000000033</v>
      </c>
      <c r="DK1463" s="72"/>
      <c r="DL1463" s="51" t="s">
        <v>3449</v>
      </c>
      <c r="DO1463" s="358">
        <v>6.22</v>
      </c>
      <c r="DP1463" s="72"/>
      <c r="DQ1463" s="374"/>
      <c r="DR1463" s="72"/>
      <c r="DU1463" s="52"/>
      <c r="DX1463" s="75">
        <f t="shared" si="701"/>
        <v>62.176284263616466</v>
      </c>
      <c r="DY1463" s="51">
        <f t="shared" si="702"/>
        <v>0</v>
      </c>
      <c r="DZ1463" s="75">
        <f t="shared" si="703"/>
        <v>0.45340052326337582</v>
      </c>
      <c r="EA1463" s="51">
        <f t="shared" si="704"/>
        <v>0</v>
      </c>
      <c r="EB1463" s="75">
        <f t="shared" si="705"/>
        <v>18.700287073085981</v>
      </c>
      <c r="EC1463" s="51">
        <f t="shared" si="706"/>
        <v>0</v>
      </c>
      <c r="ED1463" s="75">
        <f t="shared" si="707"/>
        <v>3.1939590947443466</v>
      </c>
      <c r="EE1463" s="51">
        <f t="shared" si="708"/>
        <v>0</v>
      </c>
      <c r="EF1463" s="75">
        <f t="shared" si="709"/>
        <v>0.27204031395802553</v>
      </c>
      <c r="EG1463" s="51">
        <f t="shared" si="710"/>
        <v>0</v>
      </c>
      <c r="EH1463" s="75">
        <f t="shared" si="711"/>
        <v>0.23173804522350325</v>
      </c>
      <c r="EI1463" s="51">
        <f t="shared" si="712"/>
        <v>0</v>
      </c>
      <c r="EJ1463" s="75">
        <f t="shared" si="713"/>
        <v>1.6523908693486873</v>
      </c>
      <c r="EK1463" s="51">
        <f t="shared" si="714"/>
        <v>0</v>
      </c>
      <c r="EL1463" s="75">
        <f t="shared" si="715"/>
        <v>6.1561736979650092</v>
      </c>
      <c r="EM1463" s="51">
        <f t="shared" si="716"/>
        <v>0</v>
      </c>
      <c r="EN1463" s="75">
        <f t="shared" si="717"/>
        <v>7.1435749844273504</v>
      </c>
      <c r="EO1463" s="51">
        <f t="shared" si="718"/>
        <v>0</v>
      </c>
      <c r="EP1463" s="75">
        <f t="shared" si="719"/>
        <v>0</v>
      </c>
      <c r="EQ1463" s="51" t="e">
        <f t="shared" si="720"/>
        <v>#DIV/0!</v>
      </c>
      <c r="ER1463" s="51">
        <f t="shared" si="721"/>
        <v>100</v>
      </c>
      <c r="ES1463" s="51">
        <f t="shared" si="722"/>
        <v>0</v>
      </c>
    </row>
    <row r="1464" spans="1:149" x14ac:dyDescent="0.45">
      <c r="A1464" s="78" t="s">
        <v>1481</v>
      </c>
      <c r="B1464" s="174" t="s">
        <v>989</v>
      </c>
      <c r="C1464" s="51" t="s">
        <v>3745</v>
      </c>
      <c r="D1464" s="51" t="s">
        <v>3746</v>
      </c>
      <c r="E1464" s="78" t="s">
        <v>1127</v>
      </c>
      <c r="F1464" s="78" t="s">
        <v>2296</v>
      </c>
      <c r="G1464" s="72" t="s">
        <v>3379</v>
      </c>
      <c r="H1464" s="78" t="s">
        <v>1132</v>
      </c>
      <c r="I1464" s="78">
        <v>94</v>
      </c>
      <c r="J1464" s="300">
        <v>80</v>
      </c>
      <c r="K1464" s="78"/>
      <c r="L1464" s="300">
        <v>865</v>
      </c>
      <c r="M1464" s="72"/>
      <c r="N1464" s="51" t="s">
        <v>748</v>
      </c>
      <c r="O1464" s="78" t="s">
        <v>3201</v>
      </c>
      <c r="P1464" s="72" t="s">
        <v>1374</v>
      </c>
      <c r="R1464" s="114">
        <v>0.8</v>
      </c>
      <c r="AA1464" s="195"/>
      <c r="AB1464" s="195"/>
      <c r="AC1464" s="195"/>
      <c r="AD1464" s="72"/>
      <c r="AE1464" s="316">
        <v>1</v>
      </c>
      <c r="AF1464" s="195">
        <v>0.21</v>
      </c>
      <c r="AG1464" s="195">
        <v>0</v>
      </c>
      <c r="AH1464" s="72"/>
      <c r="AR1464" s="53">
        <v>0.89729999999999999</v>
      </c>
      <c r="AT1464" s="77"/>
      <c r="AU1464" s="276">
        <v>800</v>
      </c>
      <c r="AV1464" s="276"/>
      <c r="AW1464" s="276">
        <v>717.84</v>
      </c>
      <c r="AX1464" s="95"/>
      <c r="AY1464" s="276"/>
      <c r="AZ1464" s="95"/>
      <c r="BB1464" s="80" t="s">
        <v>3412</v>
      </c>
      <c r="BC1464" s="270"/>
      <c r="BD1464" s="72">
        <v>59.260100000000001</v>
      </c>
      <c r="BE1464" s="72"/>
      <c r="BF1464" s="72">
        <v>0.43213499999999999</v>
      </c>
      <c r="BG1464" s="72"/>
      <c r="BH1464" s="72">
        <v>17.8232</v>
      </c>
      <c r="BI1464" s="72"/>
      <c r="BJ1464" s="72"/>
      <c r="BK1464" s="72"/>
      <c r="BL1464" s="72"/>
      <c r="BM1464" s="72"/>
      <c r="BN1464" s="72">
        <v>3.0441500000000001</v>
      </c>
      <c r="BO1464" s="72"/>
      <c r="BP1464" s="72">
        <v>0.25928099999999998</v>
      </c>
      <c r="BQ1464" s="72"/>
      <c r="BR1464" s="72">
        <v>0.22086900000000001</v>
      </c>
      <c r="BS1464" s="72"/>
      <c r="BT1464" s="72">
        <v>1.9206000000000001E-2</v>
      </c>
      <c r="BU1464" s="72"/>
      <c r="BV1464" s="72"/>
      <c r="BW1464" s="72"/>
      <c r="BX1464" s="72">
        <v>1.5748899999999999</v>
      </c>
      <c r="BY1464" s="72"/>
      <c r="BZ1464" s="72">
        <v>5.8674299999999997</v>
      </c>
      <c r="CA1464" s="72"/>
      <c r="CB1464" s="72">
        <v>6.8085300000000002</v>
      </c>
      <c r="CC1464" s="72"/>
      <c r="CD1464" s="72"/>
      <c r="CE1464" s="72"/>
      <c r="CF1464" s="72"/>
      <c r="CG1464" s="72"/>
      <c r="CH1464" s="72"/>
      <c r="CI1464" s="72"/>
      <c r="CJ1464" s="72"/>
      <c r="CK1464" s="72"/>
      <c r="CL1464" s="72"/>
      <c r="CM1464" s="72"/>
      <c r="CN1464" s="72"/>
      <c r="CO1464" s="72"/>
      <c r="CP1464" s="72"/>
      <c r="CQ1464" s="72"/>
      <c r="CR1464" s="72"/>
      <c r="CS1464" s="72"/>
      <c r="CT1464" s="72"/>
      <c r="CU1464" s="72"/>
      <c r="CV1464" s="72"/>
      <c r="CW1464" s="72"/>
      <c r="CX1464" s="72"/>
      <c r="CY1464" s="72"/>
      <c r="CZ1464" s="72"/>
      <c r="DA1464" s="72"/>
      <c r="DB1464" s="72"/>
      <c r="DC1464" s="72"/>
      <c r="DD1464" s="72"/>
      <c r="DE1464" s="72"/>
      <c r="DF1464" s="72"/>
      <c r="DG1464" s="72"/>
      <c r="DH1464" s="78">
        <f t="shared" si="723"/>
        <v>95.30979099999999</v>
      </c>
      <c r="DJ1464" s="77">
        <f t="shared" si="700"/>
        <v>4.6902090000000101</v>
      </c>
      <c r="DK1464" s="72"/>
      <c r="DL1464" s="51" t="s">
        <v>3449</v>
      </c>
      <c r="DO1464" s="358">
        <v>3.97</v>
      </c>
      <c r="DP1464" s="72"/>
      <c r="DQ1464" s="374"/>
      <c r="DR1464" s="72"/>
      <c r="DU1464" s="52"/>
      <c r="DX1464" s="75">
        <f t="shared" si="701"/>
        <v>62.176298340639534</v>
      </c>
      <c r="DY1464" s="51">
        <f t="shared" si="702"/>
        <v>0</v>
      </c>
      <c r="DZ1464" s="75">
        <f t="shared" si="703"/>
        <v>0.45340042766435201</v>
      </c>
      <c r="EA1464" s="51">
        <f t="shared" si="704"/>
        <v>0</v>
      </c>
      <c r="EB1464" s="75">
        <f t="shared" si="705"/>
        <v>18.700282324614477</v>
      </c>
      <c r="EC1464" s="51">
        <f t="shared" si="706"/>
        <v>0</v>
      </c>
      <c r="ED1464" s="75">
        <f t="shared" si="707"/>
        <v>3.1939530745587308</v>
      </c>
      <c r="EE1464" s="51">
        <f t="shared" si="708"/>
        <v>0</v>
      </c>
      <c r="EF1464" s="75">
        <f t="shared" si="709"/>
        <v>0.27204025659861114</v>
      </c>
      <c r="EG1464" s="51">
        <f t="shared" si="710"/>
        <v>0</v>
      </c>
      <c r="EH1464" s="75">
        <f t="shared" si="711"/>
        <v>0.23173799636177989</v>
      </c>
      <c r="EI1464" s="51">
        <f t="shared" si="712"/>
        <v>0</v>
      </c>
      <c r="EJ1464" s="75">
        <f t="shared" si="713"/>
        <v>1.6523905712897851</v>
      </c>
      <c r="EK1464" s="51">
        <f t="shared" si="714"/>
        <v>0</v>
      </c>
      <c r="EL1464" s="75">
        <f t="shared" si="715"/>
        <v>6.1561671035455321</v>
      </c>
      <c r="EM1464" s="51">
        <f t="shared" si="716"/>
        <v>0</v>
      </c>
      <c r="EN1464" s="75">
        <f t="shared" si="717"/>
        <v>7.1435787746087929</v>
      </c>
      <c r="EO1464" s="51">
        <f t="shared" si="718"/>
        <v>0</v>
      </c>
      <c r="EP1464" s="75">
        <f t="shared" si="719"/>
        <v>0</v>
      </c>
      <c r="EQ1464" s="51" t="e">
        <f t="shared" si="720"/>
        <v>#DIV/0!</v>
      </c>
      <c r="ER1464" s="51">
        <f t="shared" si="721"/>
        <v>100</v>
      </c>
      <c r="ES1464" s="51">
        <f t="shared" si="722"/>
        <v>0</v>
      </c>
    </row>
    <row r="1465" spans="1:149" x14ac:dyDescent="0.45">
      <c r="A1465" s="78" t="s">
        <v>1481</v>
      </c>
      <c r="B1465" s="174" t="s">
        <v>989</v>
      </c>
      <c r="C1465" s="51" t="s">
        <v>3745</v>
      </c>
      <c r="D1465" s="51" t="s">
        <v>3746</v>
      </c>
      <c r="E1465" s="78" t="s">
        <v>1127</v>
      </c>
      <c r="F1465" s="78" t="s">
        <v>2297</v>
      </c>
      <c r="G1465" s="72" t="s">
        <v>3379</v>
      </c>
      <c r="H1465" s="78" t="s">
        <v>1132</v>
      </c>
      <c r="I1465" s="78">
        <v>73</v>
      </c>
      <c r="J1465" s="300">
        <v>200</v>
      </c>
      <c r="K1465" s="78"/>
      <c r="L1465" s="300">
        <v>850</v>
      </c>
      <c r="M1465" s="72"/>
      <c r="N1465" s="51" t="s">
        <v>748</v>
      </c>
      <c r="O1465" s="78" t="s">
        <v>3201</v>
      </c>
      <c r="P1465" s="72" t="s">
        <v>1374</v>
      </c>
      <c r="R1465" s="114">
        <v>0.8</v>
      </c>
      <c r="AA1465" s="195"/>
      <c r="AB1465" s="195"/>
      <c r="AC1465" s="195"/>
      <c r="AD1465" s="72"/>
      <c r="AE1465" s="316">
        <v>1</v>
      </c>
      <c r="AF1465" s="195">
        <v>0.32</v>
      </c>
      <c r="AG1465" s="195">
        <v>0</v>
      </c>
      <c r="AH1465" s="72"/>
      <c r="AR1465" s="53">
        <v>0.81969999999999998</v>
      </c>
      <c r="AT1465" s="77"/>
      <c r="AU1465" s="276">
        <v>2000</v>
      </c>
      <c r="AV1465" s="276"/>
      <c r="AW1465" s="276">
        <v>1639.3999999999999</v>
      </c>
      <c r="AX1465" s="95"/>
      <c r="AY1465" s="276"/>
      <c r="AZ1465" s="95"/>
      <c r="BB1465" s="80" t="s">
        <v>3412</v>
      </c>
      <c r="BC1465" s="270"/>
      <c r="BD1465" s="72">
        <v>57.124899999999997</v>
      </c>
      <c r="BE1465" s="72"/>
      <c r="BF1465" s="72">
        <v>0.41656500000000002</v>
      </c>
      <c r="BG1465" s="72"/>
      <c r="BH1465" s="72">
        <v>17.181000000000001</v>
      </c>
      <c r="BI1465" s="72"/>
      <c r="BJ1465" s="72"/>
      <c r="BK1465" s="72"/>
      <c r="BL1465" s="72"/>
      <c r="BM1465" s="72"/>
      <c r="BN1465" s="72">
        <v>2.9344700000000001</v>
      </c>
      <c r="BO1465" s="72"/>
      <c r="BP1465" s="72">
        <v>0.24993899999999999</v>
      </c>
      <c r="BQ1465" s="72"/>
      <c r="BR1465" s="72">
        <v>0.21291099999999999</v>
      </c>
      <c r="BS1465" s="72"/>
      <c r="BT1465" s="72">
        <v>1.8513999999999999E-2</v>
      </c>
      <c r="BU1465" s="72"/>
      <c r="BV1465" s="72"/>
      <c r="BW1465" s="72"/>
      <c r="BX1465" s="72">
        <v>1.5181500000000001</v>
      </c>
      <c r="BY1465" s="72"/>
      <c r="BZ1465" s="72">
        <v>5.6560300000000003</v>
      </c>
      <c r="CA1465" s="72"/>
      <c r="CB1465" s="72">
        <v>6.5632099999999998</v>
      </c>
      <c r="CC1465" s="72"/>
      <c r="CD1465" s="72"/>
      <c r="CE1465" s="72"/>
      <c r="CF1465" s="72"/>
      <c r="CG1465" s="72"/>
      <c r="CH1465" s="72"/>
      <c r="CI1465" s="72"/>
      <c r="CJ1465" s="72"/>
      <c r="CK1465" s="72"/>
      <c r="CL1465" s="72"/>
      <c r="CM1465" s="72"/>
      <c r="CN1465" s="72"/>
      <c r="CO1465" s="72"/>
      <c r="CP1465" s="72"/>
      <c r="CQ1465" s="72"/>
      <c r="CR1465" s="72"/>
      <c r="CS1465" s="72"/>
      <c r="CT1465" s="72"/>
      <c r="CU1465" s="72"/>
      <c r="CV1465" s="72"/>
      <c r="CW1465" s="72"/>
      <c r="CX1465" s="72"/>
      <c r="CY1465" s="72"/>
      <c r="CZ1465" s="72"/>
      <c r="DA1465" s="72"/>
      <c r="DB1465" s="72"/>
      <c r="DC1465" s="72"/>
      <c r="DD1465" s="72"/>
      <c r="DE1465" s="72"/>
      <c r="DF1465" s="72"/>
      <c r="DG1465" s="72"/>
      <c r="DH1465" s="78">
        <f t="shared" si="723"/>
        <v>91.875689000000008</v>
      </c>
      <c r="DJ1465" s="77">
        <f t="shared" si="700"/>
        <v>8.1243109999999916</v>
      </c>
      <c r="DK1465" s="72"/>
      <c r="DL1465" s="51" t="s">
        <v>3449</v>
      </c>
      <c r="DO1465" s="358">
        <v>7.43</v>
      </c>
      <c r="DP1465" s="72"/>
      <c r="DQ1465" s="374"/>
      <c r="DR1465" s="72"/>
      <c r="DU1465" s="52"/>
      <c r="DX1465" s="75">
        <f t="shared" si="701"/>
        <v>62.176295624841501</v>
      </c>
      <c r="DY1465" s="51">
        <f t="shared" si="702"/>
        <v>0</v>
      </c>
      <c r="DZ1465" s="75">
        <f t="shared" si="703"/>
        <v>0.45340068143597811</v>
      </c>
      <c r="EA1465" s="51">
        <f t="shared" si="704"/>
        <v>0</v>
      </c>
      <c r="EB1465" s="75">
        <f t="shared" si="705"/>
        <v>18.700267923977147</v>
      </c>
      <c r="EC1465" s="51">
        <f t="shared" si="706"/>
        <v>0</v>
      </c>
      <c r="ED1465" s="75">
        <f t="shared" si="707"/>
        <v>3.193956999876213</v>
      </c>
      <c r="EE1465" s="51">
        <f t="shared" si="708"/>
        <v>0</v>
      </c>
      <c r="EF1465" s="75">
        <f t="shared" si="709"/>
        <v>0.27204040886158687</v>
      </c>
      <c r="EG1465" s="51">
        <f t="shared" si="710"/>
        <v>0</v>
      </c>
      <c r="EH1465" s="75">
        <f t="shared" si="711"/>
        <v>0.23173812606727767</v>
      </c>
      <c r="EI1465" s="51">
        <f t="shared" si="712"/>
        <v>0</v>
      </c>
      <c r="EJ1465" s="75">
        <f t="shared" si="713"/>
        <v>1.6523957714210991</v>
      </c>
      <c r="EK1465" s="51">
        <f t="shared" si="714"/>
        <v>0</v>
      </c>
      <c r="EL1465" s="75">
        <f t="shared" si="715"/>
        <v>6.1561769621123599</v>
      </c>
      <c r="EM1465" s="51">
        <f t="shared" si="716"/>
        <v>0</v>
      </c>
      <c r="EN1465" s="75">
        <f t="shared" si="717"/>
        <v>7.1435763600096642</v>
      </c>
      <c r="EO1465" s="51">
        <f t="shared" si="718"/>
        <v>0</v>
      </c>
      <c r="EP1465" s="75">
        <f t="shared" si="719"/>
        <v>0</v>
      </c>
      <c r="EQ1465" s="51" t="e">
        <f t="shared" si="720"/>
        <v>#DIV/0!</v>
      </c>
      <c r="ER1465" s="51">
        <f t="shared" si="721"/>
        <v>100</v>
      </c>
      <c r="ES1465" s="51">
        <f t="shared" si="722"/>
        <v>0</v>
      </c>
    </row>
    <row r="1466" spans="1:149" x14ac:dyDescent="0.45">
      <c r="A1466" s="78" t="s">
        <v>1481</v>
      </c>
      <c r="B1466" s="174" t="s">
        <v>989</v>
      </c>
      <c r="C1466" s="51" t="s">
        <v>3745</v>
      </c>
      <c r="D1466" s="51" t="s">
        <v>3747</v>
      </c>
      <c r="E1466" s="78" t="s">
        <v>1127</v>
      </c>
      <c r="F1466" s="78" t="s">
        <v>2298</v>
      </c>
      <c r="G1466" s="72" t="s">
        <v>3379</v>
      </c>
      <c r="H1466" s="78" t="s">
        <v>1132</v>
      </c>
      <c r="I1466" s="78">
        <v>54</v>
      </c>
      <c r="J1466" s="300">
        <v>200</v>
      </c>
      <c r="K1466" s="78"/>
      <c r="L1466" s="300">
        <v>865</v>
      </c>
      <c r="M1466" s="72"/>
      <c r="N1466" s="51" t="s">
        <v>748</v>
      </c>
      <c r="O1466" s="78" t="s">
        <v>3201</v>
      </c>
      <c r="P1466" s="72" t="s">
        <v>1374</v>
      </c>
      <c r="R1466" s="114">
        <v>0.8</v>
      </c>
      <c r="AA1466" s="195"/>
      <c r="AB1466" s="195"/>
      <c r="AC1466" s="195"/>
      <c r="AD1466" s="72"/>
      <c r="AE1466" s="316">
        <v>1</v>
      </c>
      <c r="AF1466" s="195">
        <v>0.11</v>
      </c>
      <c r="AG1466" s="195">
        <v>0</v>
      </c>
      <c r="AH1466" s="72"/>
      <c r="AR1466" s="53">
        <v>0.83240000000000003</v>
      </c>
      <c r="AT1466" s="77"/>
      <c r="AU1466" s="276">
        <v>2000</v>
      </c>
      <c r="AV1466" s="276"/>
      <c r="AW1466" s="276">
        <v>1664.8</v>
      </c>
      <c r="AX1466" s="95"/>
      <c r="AY1466" s="276"/>
      <c r="AZ1466" s="95"/>
      <c r="BB1466" s="80" t="s">
        <v>3412</v>
      </c>
      <c r="BC1466" s="270"/>
      <c r="BD1466" s="72">
        <v>55.006500000000003</v>
      </c>
      <c r="BE1466" s="72"/>
      <c r="BF1466" s="72">
        <v>0.44306899999999999</v>
      </c>
      <c r="BG1466" s="72"/>
      <c r="BH1466" s="72">
        <v>17.9773</v>
      </c>
      <c r="BI1466" s="72"/>
      <c r="BJ1466" s="72"/>
      <c r="BK1466" s="72"/>
      <c r="BL1466" s="72"/>
      <c r="BM1466" s="72"/>
      <c r="BN1466" s="72">
        <v>3.4879899999999999</v>
      </c>
      <c r="BO1466" s="72"/>
      <c r="BP1466" s="72">
        <v>0.12255099999999999</v>
      </c>
      <c r="BQ1466" s="72"/>
      <c r="BR1466" s="72">
        <v>1.7345699999999999</v>
      </c>
      <c r="BS1466" s="72"/>
      <c r="BT1466" s="72">
        <v>0.31109100000000001</v>
      </c>
      <c r="BU1466" s="72"/>
      <c r="BV1466" s="72"/>
      <c r="BW1466" s="72"/>
      <c r="BX1466" s="72">
        <v>3.0260699999999998</v>
      </c>
      <c r="BY1466" s="72"/>
      <c r="BZ1466" s="72">
        <v>2.5924299999999998</v>
      </c>
      <c r="CA1466" s="72"/>
      <c r="CB1466" s="72">
        <v>8.7576800000000006</v>
      </c>
      <c r="CC1466" s="72"/>
      <c r="CD1466" s="72"/>
      <c r="CE1466" s="72"/>
      <c r="CF1466" s="72"/>
      <c r="CG1466" s="72"/>
      <c r="CH1466" s="72"/>
      <c r="CI1466" s="72"/>
      <c r="CJ1466" s="72"/>
      <c r="CK1466" s="72"/>
      <c r="CL1466" s="72"/>
      <c r="CM1466" s="72"/>
      <c r="CN1466" s="72"/>
      <c r="CO1466" s="72"/>
      <c r="CP1466" s="72"/>
      <c r="CQ1466" s="72"/>
      <c r="CR1466" s="72"/>
      <c r="CS1466" s="72"/>
      <c r="CT1466" s="72"/>
      <c r="CU1466" s="72"/>
      <c r="CV1466" s="72"/>
      <c r="CW1466" s="72"/>
      <c r="CX1466" s="72"/>
      <c r="CY1466" s="72"/>
      <c r="CZ1466" s="72"/>
      <c r="DA1466" s="72"/>
      <c r="DB1466" s="72"/>
      <c r="DC1466" s="72"/>
      <c r="DD1466" s="72"/>
      <c r="DE1466" s="72"/>
      <c r="DF1466" s="72"/>
      <c r="DG1466" s="72"/>
      <c r="DH1466" s="78">
        <f t="shared" si="723"/>
        <v>93.459251000000023</v>
      </c>
      <c r="DJ1466" s="77">
        <f t="shared" si="700"/>
        <v>6.5407489999999768</v>
      </c>
      <c r="DK1466" s="72"/>
      <c r="DL1466" s="51" t="s">
        <v>3449</v>
      </c>
      <c r="DO1466" s="358">
        <v>5.73</v>
      </c>
      <c r="DP1466" s="72"/>
      <c r="DQ1466" s="374"/>
      <c r="DR1466" s="72"/>
      <c r="DU1466" s="52"/>
      <c r="DX1466" s="75">
        <f t="shared" si="701"/>
        <v>58.85613185579669</v>
      </c>
      <c r="DY1466" s="51">
        <f t="shared" si="702"/>
        <v>0</v>
      </c>
      <c r="DZ1466" s="75">
        <f t="shared" si="703"/>
        <v>0.47407719969850809</v>
      </c>
      <c r="EA1466" s="51">
        <f t="shared" si="704"/>
        <v>0</v>
      </c>
      <c r="EB1466" s="75">
        <f t="shared" si="705"/>
        <v>19.235441978879113</v>
      </c>
      <c r="EC1466" s="51">
        <f t="shared" si="706"/>
        <v>0</v>
      </c>
      <c r="ED1466" s="75">
        <f t="shared" si="707"/>
        <v>3.7320971040095317</v>
      </c>
      <c r="EE1466" s="51">
        <f t="shared" si="708"/>
        <v>0</v>
      </c>
      <c r="EF1466" s="75">
        <f t="shared" si="709"/>
        <v>0.13112773608682138</v>
      </c>
      <c r="EG1466" s="51">
        <f t="shared" si="710"/>
        <v>0</v>
      </c>
      <c r="EH1466" s="75">
        <f t="shared" si="711"/>
        <v>1.8559639430450814</v>
      </c>
      <c r="EI1466" s="51">
        <f t="shared" si="712"/>
        <v>0</v>
      </c>
      <c r="EJ1466" s="75">
        <f t="shared" si="713"/>
        <v>3.2378496164066193</v>
      </c>
      <c r="EK1466" s="51">
        <f t="shared" si="714"/>
        <v>0</v>
      </c>
      <c r="EL1466" s="75">
        <f t="shared" si="715"/>
        <v>2.7738613056079373</v>
      </c>
      <c r="EM1466" s="51">
        <f t="shared" si="716"/>
        <v>0</v>
      </c>
      <c r="EN1466" s="75">
        <f t="shared" si="717"/>
        <v>9.3705865457877451</v>
      </c>
      <c r="EO1466" s="51">
        <f t="shared" si="718"/>
        <v>0</v>
      </c>
      <c r="EP1466" s="75">
        <f t="shared" si="719"/>
        <v>0</v>
      </c>
      <c r="EQ1466" s="51" t="e">
        <f t="shared" si="720"/>
        <v>#DIV/0!</v>
      </c>
      <c r="ER1466" s="51">
        <f t="shared" si="721"/>
        <v>100</v>
      </c>
      <c r="ES1466" s="51">
        <f t="shared" si="722"/>
        <v>0</v>
      </c>
    </row>
    <row r="1467" spans="1:149" x14ac:dyDescent="0.45">
      <c r="A1467" s="78" t="s">
        <v>1481</v>
      </c>
      <c r="B1467" s="174" t="s">
        <v>989</v>
      </c>
      <c r="C1467" s="51" t="s">
        <v>3745</v>
      </c>
      <c r="D1467" s="51" t="s">
        <v>3748</v>
      </c>
      <c r="E1467" s="78" t="s">
        <v>1127</v>
      </c>
      <c r="F1467" s="78" t="s">
        <v>2299</v>
      </c>
      <c r="G1467" s="72" t="s">
        <v>3379</v>
      </c>
      <c r="H1467" s="78" t="s">
        <v>1132</v>
      </c>
      <c r="I1467" s="78">
        <v>72</v>
      </c>
      <c r="J1467" s="300">
        <v>200</v>
      </c>
      <c r="K1467" s="78"/>
      <c r="L1467" s="300">
        <v>865</v>
      </c>
      <c r="M1467" s="72"/>
      <c r="N1467" s="51" t="s">
        <v>748</v>
      </c>
      <c r="O1467" s="78" t="s">
        <v>3201</v>
      </c>
      <c r="P1467" s="72" t="s">
        <v>1374</v>
      </c>
      <c r="R1467" s="114">
        <v>0.8</v>
      </c>
      <c r="AA1467" s="195"/>
      <c r="AB1467" s="195"/>
      <c r="AC1467" s="195"/>
      <c r="AD1467" s="72"/>
      <c r="AE1467" s="316">
        <v>1</v>
      </c>
      <c r="AF1467" s="195">
        <v>0.54</v>
      </c>
      <c r="AG1467" s="195">
        <v>0</v>
      </c>
      <c r="AH1467" s="72"/>
      <c r="AR1467" s="53">
        <v>0.83240000000000003</v>
      </c>
      <c r="AT1467" s="77"/>
      <c r="AU1467" s="276">
        <v>2000</v>
      </c>
      <c r="AV1467" s="276"/>
      <c r="AW1467" s="276">
        <v>1664.8</v>
      </c>
      <c r="AX1467" s="95"/>
      <c r="AY1467" s="276"/>
      <c r="AZ1467" s="95"/>
      <c r="BB1467" s="80" t="s">
        <v>3412</v>
      </c>
      <c r="BC1467" s="270"/>
      <c r="BD1467" s="72">
        <v>55.808799999999998</v>
      </c>
      <c r="BE1467" s="72"/>
      <c r="BF1467" s="72">
        <v>0.38199699999999998</v>
      </c>
      <c r="BG1467" s="72"/>
      <c r="BH1467" s="72">
        <v>17.6464</v>
      </c>
      <c r="BI1467" s="72"/>
      <c r="BJ1467" s="72"/>
      <c r="BK1467" s="72"/>
      <c r="BL1467" s="72"/>
      <c r="BM1467" s="72"/>
      <c r="BN1467" s="72">
        <v>3.0466600000000001</v>
      </c>
      <c r="BO1467" s="72"/>
      <c r="BP1467" s="72">
        <v>0.13975499999999999</v>
      </c>
      <c r="BQ1467" s="72"/>
      <c r="BR1467" s="72">
        <v>1.0341899999999999</v>
      </c>
      <c r="BS1467" s="72"/>
      <c r="BT1467" s="72">
        <v>0.20497399999999999</v>
      </c>
      <c r="BU1467" s="72"/>
      <c r="BV1467" s="72"/>
      <c r="BW1467" s="72"/>
      <c r="BX1467" s="72">
        <v>2.26403</v>
      </c>
      <c r="BY1467" s="72"/>
      <c r="BZ1467" s="72">
        <v>3.52183</v>
      </c>
      <c r="CA1467" s="72"/>
      <c r="CB1467" s="72">
        <v>8.4039300000000008</v>
      </c>
      <c r="CC1467" s="72"/>
      <c r="CD1467" s="72"/>
      <c r="CE1467" s="72"/>
      <c r="CF1467" s="72"/>
      <c r="CG1467" s="72"/>
      <c r="CH1467" s="72"/>
      <c r="CI1467" s="72"/>
      <c r="CJ1467" s="72"/>
      <c r="CK1467" s="72"/>
      <c r="CL1467" s="72"/>
      <c r="CM1467" s="72"/>
      <c r="CN1467" s="72"/>
      <c r="CO1467" s="72"/>
      <c r="CP1467" s="72"/>
      <c r="CQ1467" s="72"/>
      <c r="CR1467" s="72"/>
      <c r="CS1467" s="72"/>
      <c r="CT1467" s="72"/>
      <c r="CU1467" s="72"/>
      <c r="CV1467" s="72"/>
      <c r="CW1467" s="72"/>
      <c r="CX1467" s="72"/>
      <c r="CY1467" s="72"/>
      <c r="CZ1467" s="72"/>
      <c r="DA1467" s="72"/>
      <c r="DB1467" s="72"/>
      <c r="DC1467" s="72"/>
      <c r="DD1467" s="72"/>
      <c r="DE1467" s="72"/>
      <c r="DF1467" s="72"/>
      <c r="DG1467" s="72"/>
      <c r="DH1467" s="78">
        <f t="shared" si="723"/>
        <v>92.452566000000004</v>
      </c>
      <c r="DJ1467" s="77">
        <f t="shared" si="700"/>
        <v>7.5474339999999955</v>
      </c>
      <c r="DK1467" s="72"/>
      <c r="DL1467" s="51" t="s">
        <v>3449</v>
      </c>
      <c r="DO1467" s="358">
        <v>6.83</v>
      </c>
      <c r="DP1467" s="72"/>
      <c r="DQ1467" s="374"/>
      <c r="DR1467" s="72"/>
      <c r="DU1467" s="52"/>
      <c r="DX1467" s="75">
        <f t="shared" si="701"/>
        <v>60.364792903638822</v>
      </c>
      <c r="DY1467" s="51">
        <f t="shared" si="702"/>
        <v>0</v>
      </c>
      <c r="DZ1467" s="75">
        <f t="shared" si="703"/>
        <v>0.41318160925895764</v>
      </c>
      <c r="EA1467" s="51">
        <f t="shared" si="704"/>
        <v>0</v>
      </c>
      <c r="EB1467" s="75">
        <f t="shared" si="705"/>
        <v>19.086976990990166</v>
      </c>
      <c r="EC1467" s="51">
        <f t="shared" si="706"/>
        <v>0</v>
      </c>
      <c r="ED1467" s="75">
        <f t="shared" si="707"/>
        <v>3.2953763554815776</v>
      </c>
      <c r="EE1467" s="51">
        <f t="shared" si="708"/>
        <v>0</v>
      </c>
      <c r="EF1467" s="75">
        <f t="shared" si="709"/>
        <v>0.15116400338742353</v>
      </c>
      <c r="EG1467" s="51">
        <f t="shared" si="710"/>
        <v>0</v>
      </c>
      <c r="EH1467" s="75">
        <f t="shared" si="711"/>
        <v>1.1186168699741659</v>
      </c>
      <c r="EI1467" s="51">
        <f t="shared" si="712"/>
        <v>0</v>
      </c>
      <c r="EJ1467" s="75">
        <f t="shared" si="713"/>
        <v>2.4488557732405174</v>
      </c>
      <c r="EK1467" s="51">
        <f t="shared" si="714"/>
        <v>0</v>
      </c>
      <c r="EL1467" s="75">
        <f t="shared" si="715"/>
        <v>3.8093372119060489</v>
      </c>
      <c r="EM1467" s="51">
        <f t="shared" si="716"/>
        <v>0</v>
      </c>
      <c r="EN1467" s="75">
        <f t="shared" si="717"/>
        <v>9.0899910771540942</v>
      </c>
      <c r="EO1467" s="51">
        <f t="shared" si="718"/>
        <v>0</v>
      </c>
      <c r="EP1467" s="75">
        <f t="shared" si="719"/>
        <v>0</v>
      </c>
      <c r="EQ1467" s="51" t="e">
        <f t="shared" si="720"/>
        <v>#DIV/0!</v>
      </c>
      <c r="ER1467" s="51">
        <f t="shared" si="721"/>
        <v>100</v>
      </c>
      <c r="ES1467" s="51">
        <f t="shared" si="722"/>
        <v>0</v>
      </c>
    </row>
    <row r="1468" spans="1:149" s="43" customFormat="1" ht="14.65" thickBot="1" x14ac:dyDescent="0.5">
      <c r="A1468" s="89" t="s">
        <v>1481</v>
      </c>
      <c r="B1468" s="86" t="s">
        <v>989</v>
      </c>
      <c r="C1468" s="43" t="s">
        <v>3745</v>
      </c>
      <c r="D1468" s="43" t="s">
        <v>3748</v>
      </c>
      <c r="E1468" s="89" t="s">
        <v>1127</v>
      </c>
      <c r="F1468" s="89" t="s">
        <v>2300</v>
      </c>
      <c r="G1468" s="90" t="s">
        <v>3379</v>
      </c>
      <c r="H1468" s="89" t="s">
        <v>1132</v>
      </c>
      <c r="I1468" s="89">
        <v>70</v>
      </c>
      <c r="J1468" s="301">
        <v>150</v>
      </c>
      <c r="K1468" s="89"/>
      <c r="L1468" s="301">
        <v>895</v>
      </c>
      <c r="M1468" s="90"/>
      <c r="N1468" s="51" t="s">
        <v>748</v>
      </c>
      <c r="O1468" s="89" t="s">
        <v>3201</v>
      </c>
      <c r="P1468" s="90" t="s">
        <v>1374</v>
      </c>
      <c r="Q1468" s="123"/>
      <c r="R1468" s="115">
        <v>0.8</v>
      </c>
      <c r="S1468" s="134"/>
      <c r="AA1468" s="196"/>
      <c r="AB1468" s="196"/>
      <c r="AC1468" s="196"/>
      <c r="AD1468" s="90"/>
      <c r="AE1468" s="317">
        <v>1</v>
      </c>
      <c r="AF1468" s="196">
        <v>0.28000000000000003</v>
      </c>
      <c r="AG1468" s="196">
        <v>0</v>
      </c>
      <c r="AH1468" s="90"/>
      <c r="AQ1468" s="86"/>
      <c r="AR1468" s="58">
        <v>0.86809999999999998</v>
      </c>
      <c r="AS1468" s="58"/>
      <c r="AT1468" s="91"/>
      <c r="AU1468" s="277">
        <v>1500</v>
      </c>
      <c r="AV1468" s="277"/>
      <c r="AW1468" s="277">
        <v>1302.1499999999999</v>
      </c>
      <c r="AX1468" s="259"/>
      <c r="AY1468" s="277"/>
      <c r="AZ1468" s="259"/>
      <c r="BA1468" s="86"/>
      <c r="BB1468" s="85" t="s">
        <v>3412</v>
      </c>
      <c r="BC1468" s="271"/>
      <c r="BD1468" s="90">
        <v>56.078400000000002</v>
      </c>
      <c r="BE1468" s="90"/>
      <c r="BF1468" s="90">
        <v>0.38384200000000002</v>
      </c>
      <c r="BG1468" s="90"/>
      <c r="BH1468" s="90">
        <v>17.7316</v>
      </c>
      <c r="BI1468" s="90"/>
      <c r="BJ1468" s="90"/>
      <c r="BK1468" s="90"/>
      <c r="BL1468" s="90"/>
      <c r="BM1468" s="90"/>
      <c r="BN1468" s="90">
        <v>3.0613700000000001</v>
      </c>
      <c r="BO1468" s="90"/>
      <c r="BP1468" s="90">
        <v>0.14043</v>
      </c>
      <c r="BQ1468" s="90"/>
      <c r="BR1468" s="90">
        <v>1.03918</v>
      </c>
      <c r="BS1468" s="90"/>
      <c r="BT1468" s="90">
        <v>0.20596400000000001</v>
      </c>
      <c r="BU1468" s="90"/>
      <c r="BV1468" s="90"/>
      <c r="BW1468" s="90"/>
      <c r="BX1468" s="90">
        <v>2.2749700000000002</v>
      </c>
      <c r="BY1468" s="90"/>
      <c r="BZ1468" s="90">
        <v>3.53884</v>
      </c>
      <c r="CA1468" s="90"/>
      <c r="CB1468" s="90">
        <v>8.4445200000000007</v>
      </c>
      <c r="CC1468" s="90"/>
      <c r="CD1468" s="90"/>
      <c r="CE1468" s="90"/>
      <c r="CF1468" s="90"/>
      <c r="CG1468" s="90"/>
      <c r="CH1468" s="90"/>
      <c r="CI1468" s="90"/>
      <c r="CJ1468" s="90"/>
      <c r="CK1468" s="90"/>
      <c r="CL1468" s="90"/>
      <c r="CM1468" s="90"/>
      <c r="CN1468" s="90"/>
      <c r="CO1468" s="90"/>
      <c r="CP1468" s="90"/>
      <c r="CQ1468" s="90"/>
      <c r="CR1468" s="90"/>
      <c r="CS1468" s="90"/>
      <c r="CT1468" s="90"/>
      <c r="CU1468" s="90"/>
      <c r="CV1468" s="90"/>
      <c r="CW1468" s="90"/>
      <c r="CX1468" s="90"/>
      <c r="CY1468" s="90"/>
      <c r="CZ1468" s="90"/>
      <c r="DA1468" s="90"/>
      <c r="DB1468" s="90"/>
      <c r="DC1468" s="90"/>
      <c r="DD1468" s="90"/>
      <c r="DE1468" s="90"/>
      <c r="DF1468" s="90"/>
      <c r="DG1468" s="90"/>
      <c r="DH1468" s="89">
        <f t="shared" si="723"/>
        <v>92.899115999999978</v>
      </c>
      <c r="DJ1468" s="91">
        <f t="shared" si="700"/>
        <v>7.100884000000022</v>
      </c>
      <c r="DK1468" s="90"/>
      <c r="DL1468" s="43" t="s">
        <v>3449</v>
      </c>
      <c r="DO1468" s="359">
        <v>6.38</v>
      </c>
      <c r="DP1468" s="90"/>
      <c r="DQ1468" s="375"/>
      <c r="DR1468" s="90"/>
      <c r="DS1468" s="308"/>
      <c r="DU1468" s="59"/>
      <c r="DW1468" s="86"/>
      <c r="DX1468" s="298">
        <f t="shared" si="701"/>
        <v>60.364837056145959</v>
      </c>
      <c r="DY1468" s="43">
        <f t="shared" si="702"/>
        <v>0</v>
      </c>
      <c r="DZ1468" s="298">
        <f t="shared" si="703"/>
        <v>0.41318154200735357</v>
      </c>
      <c r="EA1468" s="43">
        <f t="shared" si="704"/>
        <v>0</v>
      </c>
      <c r="EB1468" s="298">
        <f t="shared" si="705"/>
        <v>19.086941580800406</v>
      </c>
      <c r="EC1468" s="43">
        <f t="shared" si="706"/>
        <v>0</v>
      </c>
      <c r="ED1468" s="298">
        <f t="shared" si="707"/>
        <v>3.2953704317272523</v>
      </c>
      <c r="EE1468" s="43">
        <f t="shared" si="708"/>
        <v>0</v>
      </c>
      <c r="EF1468" s="298">
        <f t="shared" si="709"/>
        <v>0.15116397878317814</v>
      </c>
      <c r="EG1468" s="43">
        <f t="shared" si="710"/>
        <v>0</v>
      </c>
      <c r="EH1468" s="298">
        <f t="shared" si="711"/>
        <v>1.1186112901225027</v>
      </c>
      <c r="EI1468" s="43">
        <f t="shared" si="712"/>
        <v>0</v>
      </c>
      <c r="EJ1468" s="298">
        <f t="shared" si="713"/>
        <v>2.448860762033517</v>
      </c>
      <c r="EK1468" s="43">
        <f t="shared" si="714"/>
        <v>0</v>
      </c>
      <c r="EL1468" s="298">
        <f t="shared" si="715"/>
        <v>3.8093365710821199</v>
      </c>
      <c r="EM1468" s="43">
        <f t="shared" si="716"/>
        <v>0</v>
      </c>
      <c r="EN1468" s="298">
        <f t="shared" si="717"/>
        <v>9.089989618415748</v>
      </c>
      <c r="EO1468" s="43">
        <f t="shared" si="718"/>
        <v>0</v>
      </c>
      <c r="EP1468" s="298">
        <f t="shared" si="719"/>
        <v>0</v>
      </c>
      <c r="EQ1468" s="43" t="e">
        <f t="shared" si="720"/>
        <v>#DIV/0!</v>
      </c>
      <c r="ER1468" s="43">
        <f t="shared" si="721"/>
        <v>100</v>
      </c>
      <c r="ES1468" s="43">
        <f t="shared" si="722"/>
        <v>0</v>
      </c>
    </row>
    <row r="1469" spans="1:149" x14ac:dyDescent="0.45">
      <c r="A1469" s="78" t="s">
        <v>1446</v>
      </c>
      <c r="B1469" s="174" t="s">
        <v>880</v>
      </c>
      <c r="C1469" s="51" t="s">
        <v>3653</v>
      </c>
      <c r="D1469" s="51" t="s">
        <v>3749</v>
      </c>
      <c r="E1469" s="78" t="s">
        <v>637</v>
      </c>
      <c r="F1469" s="78" t="s">
        <v>2301</v>
      </c>
      <c r="G1469" s="72" t="s">
        <v>3380</v>
      </c>
      <c r="H1469" s="78" t="s">
        <v>1100</v>
      </c>
      <c r="I1469" s="78">
        <v>96</v>
      </c>
      <c r="J1469" s="300">
        <v>50</v>
      </c>
      <c r="K1469" s="78">
        <v>2</v>
      </c>
      <c r="L1469" s="300">
        <v>1200</v>
      </c>
      <c r="M1469" s="72">
        <v>10</v>
      </c>
      <c r="O1469" s="78"/>
      <c r="P1469" s="72" t="s">
        <v>1374</v>
      </c>
      <c r="AA1469" s="195"/>
      <c r="AB1469" s="195"/>
      <c r="AC1469" s="195"/>
      <c r="AD1469" s="72"/>
      <c r="AE1469" s="316">
        <v>1</v>
      </c>
      <c r="AF1469" s="195"/>
      <c r="AG1469" s="195">
        <v>0</v>
      </c>
      <c r="AH1469" s="72"/>
      <c r="AR1469" s="53">
        <v>0.99219999999999997</v>
      </c>
      <c r="AT1469" s="77"/>
      <c r="AU1469" s="276">
        <v>500</v>
      </c>
      <c r="AV1469" s="276"/>
      <c r="AW1469" s="276">
        <v>496.09999999999997</v>
      </c>
      <c r="AX1469" s="95"/>
      <c r="AY1469" s="276"/>
      <c r="AZ1469" s="95"/>
      <c r="BB1469" s="80" t="s">
        <v>3412</v>
      </c>
      <c r="BC1469" s="270"/>
      <c r="BD1469" s="72">
        <v>71.575100000000006</v>
      </c>
      <c r="BE1469" s="72"/>
      <c r="BF1469" s="72"/>
      <c r="BG1469" s="72"/>
      <c r="BH1469" s="72">
        <v>19.5046</v>
      </c>
      <c r="BI1469" s="72"/>
      <c r="BJ1469" s="72"/>
      <c r="BK1469" s="72"/>
      <c r="BL1469" s="72"/>
      <c r="BM1469" s="72"/>
      <c r="BN1469" s="72"/>
      <c r="BO1469" s="72"/>
      <c r="BP1469" s="72"/>
      <c r="BQ1469" s="72"/>
      <c r="BR1469" s="72"/>
      <c r="BS1469" s="72"/>
      <c r="BT1469" s="72"/>
      <c r="BU1469" s="72"/>
      <c r="BV1469" s="72"/>
      <c r="BW1469" s="72"/>
      <c r="BX1469" s="72"/>
      <c r="BY1469" s="72"/>
      <c r="BZ1469" s="72"/>
      <c r="CA1469" s="72"/>
      <c r="CB1469" s="72"/>
      <c r="CC1469" s="72"/>
      <c r="CD1469" s="72"/>
      <c r="CE1469" s="72"/>
      <c r="CF1469" s="72"/>
      <c r="CG1469" s="72"/>
      <c r="CH1469" s="72"/>
      <c r="CI1469" s="72"/>
      <c r="CJ1469" s="72"/>
      <c r="CK1469" s="72"/>
      <c r="CL1469" s="72">
        <v>5.6695000000000002</v>
      </c>
      <c r="CM1469" s="72"/>
      <c r="CN1469" s="72"/>
      <c r="CO1469" s="72"/>
      <c r="CP1469" s="72"/>
      <c r="CQ1469" s="72"/>
      <c r="CR1469" s="72"/>
      <c r="CS1469" s="72"/>
      <c r="CT1469" s="72"/>
      <c r="CU1469" s="72"/>
      <c r="CV1469" s="72"/>
      <c r="CW1469" s="72"/>
      <c r="CX1469" s="72"/>
      <c r="CY1469" s="72"/>
      <c r="CZ1469" s="72"/>
      <c r="DA1469" s="72"/>
      <c r="DB1469" s="72"/>
      <c r="DC1469" s="72"/>
      <c r="DD1469" s="72"/>
      <c r="DE1469" s="72"/>
      <c r="DF1469" s="72"/>
      <c r="DG1469" s="72"/>
      <c r="DH1469" s="78">
        <f t="shared" si="723"/>
        <v>96.749200000000002</v>
      </c>
      <c r="DJ1469" s="77">
        <f t="shared" si="700"/>
        <v>3.2507999999999981</v>
      </c>
      <c r="DK1469" s="72"/>
      <c r="DL1469" s="51" t="s">
        <v>3334</v>
      </c>
      <c r="DO1469" s="358">
        <v>3.2507700000000002</v>
      </c>
      <c r="DP1469" s="72"/>
      <c r="DQ1469" s="374"/>
      <c r="DR1469" s="72"/>
      <c r="DU1469" s="52"/>
      <c r="DX1469" s="75">
        <f t="shared" si="701"/>
        <v>73.980043245835631</v>
      </c>
      <c r="DY1469" s="51">
        <f t="shared" si="702"/>
        <v>0</v>
      </c>
      <c r="DZ1469" s="75">
        <f t="shared" si="703"/>
        <v>0</v>
      </c>
      <c r="EA1469" s="51" t="e">
        <f t="shared" si="704"/>
        <v>#DIV/0!</v>
      </c>
      <c r="EB1469" s="75">
        <f t="shared" si="705"/>
        <v>20.159959978997239</v>
      </c>
      <c r="EC1469" s="51">
        <f t="shared" si="706"/>
        <v>0</v>
      </c>
      <c r="ED1469" s="75">
        <f t="shared" si="707"/>
        <v>0</v>
      </c>
      <c r="EE1469" s="51" t="e">
        <f t="shared" si="708"/>
        <v>#DIV/0!</v>
      </c>
      <c r="EF1469" s="75">
        <f t="shared" si="709"/>
        <v>0</v>
      </c>
      <c r="EG1469" s="51" t="e">
        <f t="shared" si="710"/>
        <v>#DIV/0!</v>
      </c>
      <c r="EH1469" s="75">
        <f t="shared" si="711"/>
        <v>0</v>
      </c>
      <c r="EI1469" s="51" t="e">
        <f t="shared" si="712"/>
        <v>#DIV/0!</v>
      </c>
      <c r="EJ1469" s="75">
        <f t="shared" si="713"/>
        <v>0</v>
      </c>
      <c r="EK1469" s="51" t="e">
        <f t="shared" si="714"/>
        <v>#DIV/0!</v>
      </c>
      <c r="EL1469" s="75">
        <f t="shared" si="715"/>
        <v>0</v>
      </c>
      <c r="EM1469" s="51" t="e">
        <f t="shared" si="716"/>
        <v>#DIV/0!</v>
      </c>
      <c r="EN1469" s="75">
        <f t="shared" si="717"/>
        <v>0</v>
      </c>
      <c r="EO1469" s="51" t="e">
        <f t="shared" si="718"/>
        <v>#DIV/0!</v>
      </c>
      <c r="EP1469" s="75">
        <f t="shared" si="719"/>
        <v>0</v>
      </c>
      <c r="EQ1469" s="51" t="e">
        <f t="shared" si="720"/>
        <v>#DIV/0!</v>
      </c>
      <c r="ER1469" s="51">
        <f t="shared" si="721"/>
        <v>100</v>
      </c>
      <c r="ES1469" s="51">
        <f t="shared" si="722"/>
        <v>0</v>
      </c>
    </row>
    <row r="1470" spans="1:149" x14ac:dyDescent="0.45">
      <c r="A1470" s="78" t="s">
        <v>1446</v>
      </c>
      <c r="B1470" s="174" t="s">
        <v>880</v>
      </c>
      <c r="C1470" s="51" t="s">
        <v>3653</v>
      </c>
      <c r="D1470" s="51" t="s">
        <v>3749</v>
      </c>
      <c r="E1470" s="78" t="s">
        <v>637</v>
      </c>
      <c r="F1470" s="78" t="s">
        <v>2302</v>
      </c>
      <c r="G1470" s="72" t="s">
        <v>3380</v>
      </c>
      <c r="H1470" s="78" t="s">
        <v>1100</v>
      </c>
      <c r="I1470" s="78">
        <v>50</v>
      </c>
      <c r="J1470" s="300">
        <v>100</v>
      </c>
      <c r="K1470" s="78">
        <v>2</v>
      </c>
      <c r="L1470" s="300">
        <v>1200</v>
      </c>
      <c r="M1470" s="72">
        <v>10</v>
      </c>
      <c r="O1470" s="78"/>
      <c r="P1470" s="72" t="s">
        <v>1374</v>
      </c>
      <c r="AA1470" s="195"/>
      <c r="AB1470" s="195"/>
      <c r="AC1470" s="195"/>
      <c r="AD1470" s="72"/>
      <c r="AE1470" s="316">
        <v>1</v>
      </c>
      <c r="AF1470" s="195"/>
      <c r="AG1470" s="195">
        <v>0</v>
      </c>
      <c r="AH1470" s="72"/>
      <c r="AR1470" s="53">
        <v>0.99070000000000003</v>
      </c>
      <c r="AT1470" s="77"/>
      <c r="AU1470" s="276">
        <v>1000</v>
      </c>
      <c r="AV1470" s="276"/>
      <c r="AW1470" s="276">
        <v>990.7</v>
      </c>
      <c r="AX1470" s="95"/>
      <c r="AY1470" s="276"/>
      <c r="AZ1470" s="95"/>
      <c r="BB1470" s="80" t="s">
        <v>3412</v>
      </c>
      <c r="BC1470" s="270"/>
      <c r="BD1470" s="72">
        <v>70.564700000000002</v>
      </c>
      <c r="BE1470" s="72"/>
      <c r="BF1470" s="72"/>
      <c r="BG1470" s="72"/>
      <c r="BH1470" s="72">
        <v>19.229299999999999</v>
      </c>
      <c r="BI1470" s="72"/>
      <c r="BJ1470" s="72"/>
      <c r="BK1470" s="72"/>
      <c r="BL1470" s="72"/>
      <c r="BM1470" s="72"/>
      <c r="BN1470" s="72"/>
      <c r="BO1470" s="72"/>
      <c r="BP1470" s="72"/>
      <c r="BQ1470" s="72"/>
      <c r="BR1470" s="72"/>
      <c r="BS1470" s="72"/>
      <c r="BT1470" s="72"/>
      <c r="BU1470" s="72"/>
      <c r="BV1470" s="72"/>
      <c r="BW1470" s="72"/>
      <c r="BX1470" s="72"/>
      <c r="BY1470" s="72"/>
      <c r="BZ1470" s="72"/>
      <c r="CA1470" s="72"/>
      <c r="CB1470" s="72"/>
      <c r="CC1470" s="72"/>
      <c r="CD1470" s="72"/>
      <c r="CE1470" s="72"/>
      <c r="CF1470" s="72"/>
      <c r="CG1470" s="72"/>
      <c r="CH1470" s="72"/>
      <c r="CI1470" s="72"/>
      <c r="CJ1470" s="72"/>
      <c r="CK1470" s="72"/>
      <c r="CL1470" s="72">
        <v>5.5894700000000004</v>
      </c>
      <c r="CM1470" s="72"/>
      <c r="CN1470" s="72"/>
      <c r="CO1470" s="72"/>
      <c r="CP1470" s="72"/>
      <c r="CQ1470" s="72"/>
      <c r="CR1470" s="72"/>
      <c r="CS1470" s="72"/>
      <c r="CT1470" s="72"/>
      <c r="CU1470" s="72"/>
      <c r="CV1470" s="72"/>
      <c r="CW1470" s="72"/>
      <c r="CX1470" s="72"/>
      <c r="CY1470" s="72"/>
      <c r="CZ1470" s="72"/>
      <c r="DA1470" s="72"/>
      <c r="DB1470" s="72"/>
      <c r="DC1470" s="72"/>
      <c r="DD1470" s="72"/>
      <c r="DE1470" s="72"/>
      <c r="DF1470" s="72"/>
      <c r="DG1470" s="72"/>
      <c r="DH1470" s="78">
        <f t="shared" si="723"/>
        <v>95.383470000000003</v>
      </c>
      <c r="DJ1470" s="77">
        <f t="shared" si="700"/>
        <v>4.6165299999999974</v>
      </c>
      <c r="DK1470" s="72"/>
      <c r="DL1470" s="51" t="s">
        <v>3334</v>
      </c>
      <c r="DO1470" s="358">
        <v>4.6165599999999998</v>
      </c>
      <c r="DP1470" s="72"/>
      <c r="DQ1470" s="374"/>
      <c r="DR1470" s="72"/>
      <c r="DU1470" s="52"/>
      <c r="DX1470" s="75">
        <f t="shared" si="701"/>
        <v>73.980009324466806</v>
      </c>
      <c r="DY1470" s="51">
        <f t="shared" si="702"/>
        <v>0</v>
      </c>
      <c r="DZ1470" s="75">
        <f t="shared" si="703"/>
        <v>0</v>
      </c>
      <c r="EA1470" s="51" t="e">
        <f t="shared" si="704"/>
        <v>#DIV/0!</v>
      </c>
      <c r="EB1470" s="75">
        <f t="shared" si="705"/>
        <v>20.159992082485569</v>
      </c>
      <c r="EC1470" s="51">
        <f t="shared" si="706"/>
        <v>0</v>
      </c>
      <c r="ED1470" s="75">
        <f t="shared" si="707"/>
        <v>0</v>
      </c>
      <c r="EE1470" s="51" t="e">
        <f t="shared" si="708"/>
        <v>#DIV/0!</v>
      </c>
      <c r="EF1470" s="75">
        <f t="shared" si="709"/>
        <v>0</v>
      </c>
      <c r="EG1470" s="51" t="e">
        <f t="shared" si="710"/>
        <v>#DIV/0!</v>
      </c>
      <c r="EH1470" s="75">
        <f t="shared" si="711"/>
        <v>0</v>
      </c>
      <c r="EI1470" s="51" t="e">
        <f t="shared" si="712"/>
        <v>#DIV/0!</v>
      </c>
      <c r="EJ1470" s="75">
        <f t="shared" si="713"/>
        <v>0</v>
      </c>
      <c r="EK1470" s="51" t="e">
        <f t="shared" si="714"/>
        <v>#DIV/0!</v>
      </c>
      <c r="EL1470" s="75">
        <f t="shared" si="715"/>
        <v>0</v>
      </c>
      <c r="EM1470" s="51" t="e">
        <f t="shared" si="716"/>
        <v>#DIV/0!</v>
      </c>
      <c r="EN1470" s="75">
        <f t="shared" si="717"/>
        <v>0</v>
      </c>
      <c r="EO1470" s="51" t="e">
        <f t="shared" si="718"/>
        <v>#DIV/0!</v>
      </c>
      <c r="EP1470" s="75">
        <f t="shared" si="719"/>
        <v>0</v>
      </c>
      <c r="EQ1470" s="51" t="e">
        <f t="shared" si="720"/>
        <v>#DIV/0!</v>
      </c>
      <c r="ER1470" s="51">
        <f t="shared" si="721"/>
        <v>100</v>
      </c>
      <c r="ES1470" s="51">
        <f t="shared" si="722"/>
        <v>0</v>
      </c>
    </row>
    <row r="1471" spans="1:149" x14ac:dyDescent="0.45">
      <c r="A1471" s="78" t="s">
        <v>1446</v>
      </c>
      <c r="B1471" s="174" t="s">
        <v>880</v>
      </c>
      <c r="C1471" s="51" t="s">
        <v>3653</v>
      </c>
      <c r="D1471" s="51" t="s">
        <v>3749</v>
      </c>
      <c r="E1471" s="78" t="s">
        <v>637</v>
      </c>
      <c r="F1471" s="78" t="s">
        <v>2303</v>
      </c>
      <c r="G1471" s="72" t="s">
        <v>3380</v>
      </c>
      <c r="H1471" s="78" t="s">
        <v>1100</v>
      </c>
      <c r="I1471" s="78">
        <v>70</v>
      </c>
      <c r="J1471" s="300">
        <v>100</v>
      </c>
      <c r="K1471" s="78">
        <v>2</v>
      </c>
      <c r="L1471" s="300">
        <v>1200</v>
      </c>
      <c r="M1471" s="72">
        <v>10</v>
      </c>
      <c r="O1471" s="78"/>
      <c r="P1471" s="72" t="s">
        <v>1374</v>
      </c>
      <c r="AA1471" s="195"/>
      <c r="AB1471" s="195"/>
      <c r="AC1471" s="195"/>
      <c r="AD1471" s="72"/>
      <c r="AE1471" s="316">
        <v>1</v>
      </c>
      <c r="AF1471" s="195"/>
      <c r="AG1471" s="195">
        <v>0</v>
      </c>
      <c r="AH1471" s="72"/>
      <c r="AR1471" s="53">
        <v>0.99070000000000003</v>
      </c>
      <c r="AT1471" s="77"/>
      <c r="AU1471" s="276">
        <v>1000</v>
      </c>
      <c r="AV1471" s="276"/>
      <c r="AW1471" s="276">
        <v>990.7</v>
      </c>
      <c r="AX1471" s="95"/>
      <c r="AY1471" s="276"/>
      <c r="AZ1471" s="95"/>
      <c r="BB1471" s="80" t="s">
        <v>3412</v>
      </c>
      <c r="BC1471" s="270"/>
      <c r="BD1471" s="72">
        <v>70.598299999999995</v>
      </c>
      <c r="BE1471" s="72"/>
      <c r="BF1471" s="72"/>
      <c r="BG1471" s="72"/>
      <c r="BH1471" s="72">
        <v>19.238499999999998</v>
      </c>
      <c r="BI1471" s="72"/>
      <c r="BJ1471" s="72"/>
      <c r="BK1471" s="72"/>
      <c r="BL1471" s="72"/>
      <c r="BM1471" s="72"/>
      <c r="BN1471" s="72"/>
      <c r="BO1471" s="72"/>
      <c r="BP1471" s="72"/>
      <c r="BQ1471" s="72"/>
      <c r="BR1471" s="72"/>
      <c r="BS1471" s="72"/>
      <c r="BT1471" s="72"/>
      <c r="BU1471" s="72"/>
      <c r="BV1471" s="72"/>
      <c r="BW1471" s="72"/>
      <c r="BX1471" s="72"/>
      <c r="BY1471" s="72"/>
      <c r="BZ1471" s="72"/>
      <c r="CA1471" s="72"/>
      <c r="CB1471" s="72"/>
      <c r="CC1471" s="72"/>
      <c r="CD1471" s="72"/>
      <c r="CE1471" s="72"/>
      <c r="CF1471" s="72"/>
      <c r="CG1471" s="72"/>
      <c r="CH1471" s="72"/>
      <c r="CI1471" s="72"/>
      <c r="CJ1471" s="72"/>
      <c r="CK1471" s="72"/>
      <c r="CL1471" s="72">
        <v>5.5921399999999997</v>
      </c>
      <c r="CM1471" s="72"/>
      <c r="CN1471" s="72"/>
      <c r="CO1471" s="72"/>
      <c r="CP1471" s="72"/>
      <c r="CQ1471" s="72"/>
      <c r="CR1471" s="72"/>
      <c r="CS1471" s="72"/>
      <c r="CT1471" s="72"/>
      <c r="CU1471" s="72"/>
      <c r="CV1471" s="72"/>
      <c r="CW1471" s="72"/>
      <c r="CX1471" s="72"/>
      <c r="CY1471" s="72"/>
      <c r="CZ1471" s="72"/>
      <c r="DA1471" s="72"/>
      <c r="DB1471" s="72"/>
      <c r="DC1471" s="72"/>
      <c r="DD1471" s="72"/>
      <c r="DE1471" s="72"/>
      <c r="DF1471" s="72"/>
      <c r="DG1471" s="72"/>
      <c r="DH1471" s="78">
        <f t="shared" si="723"/>
        <v>95.428939999999997</v>
      </c>
      <c r="DJ1471" s="77">
        <f t="shared" si="700"/>
        <v>4.5710600000000028</v>
      </c>
      <c r="DK1471" s="72"/>
      <c r="DL1471" s="51" t="s">
        <v>3334</v>
      </c>
      <c r="DO1471" s="358">
        <v>4.5710499999999996</v>
      </c>
      <c r="DP1471" s="72"/>
      <c r="DQ1471" s="374"/>
      <c r="DR1471" s="72"/>
      <c r="DU1471" s="52"/>
      <c r="DX1471" s="75">
        <f t="shared" si="701"/>
        <v>73.979968760000887</v>
      </c>
      <c r="DY1471" s="51">
        <f t="shared" si="702"/>
        <v>0</v>
      </c>
      <c r="DZ1471" s="75">
        <f t="shared" si="703"/>
        <v>0</v>
      </c>
      <c r="EA1471" s="51" t="e">
        <f t="shared" si="704"/>
        <v>#DIV/0!</v>
      </c>
      <c r="EB1471" s="75">
        <f t="shared" si="705"/>
        <v>20.160026926842107</v>
      </c>
      <c r="EC1471" s="51">
        <f t="shared" si="706"/>
        <v>0</v>
      </c>
      <c r="ED1471" s="75">
        <f t="shared" si="707"/>
        <v>0</v>
      </c>
      <c r="EE1471" s="51" t="e">
        <f t="shared" si="708"/>
        <v>#DIV/0!</v>
      </c>
      <c r="EF1471" s="75">
        <f t="shared" si="709"/>
        <v>0</v>
      </c>
      <c r="EG1471" s="51" t="e">
        <f t="shared" si="710"/>
        <v>#DIV/0!</v>
      </c>
      <c r="EH1471" s="75">
        <f t="shared" si="711"/>
        <v>0</v>
      </c>
      <c r="EI1471" s="51" t="e">
        <f t="shared" si="712"/>
        <v>#DIV/0!</v>
      </c>
      <c r="EJ1471" s="75">
        <f t="shared" si="713"/>
        <v>0</v>
      </c>
      <c r="EK1471" s="51" t="e">
        <f t="shared" si="714"/>
        <v>#DIV/0!</v>
      </c>
      <c r="EL1471" s="75">
        <f t="shared" si="715"/>
        <v>0</v>
      </c>
      <c r="EM1471" s="51" t="e">
        <f t="shared" si="716"/>
        <v>#DIV/0!</v>
      </c>
      <c r="EN1471" s="75">
        <f t="shared" si="717"/>
        <v>0</v>
      </c>
      <c r="EO1471" s="51" t="e">
        <f t="shared" si="718"/>
        <v>#DIV/0!</v>
      </c>
      <c r="EP1471" s="75">
        <f t="shared" si="719"/>
        <v>0</v>
      </c>
      <c r="EQ1471" s="51" t="e">
        <f t="shared" si="720"/>
        <v>#DIV/0!</v>
      </c>
      <c r="ER1471" s="51">
        <f t="shared" si="721"/>
        <v>100</v>
      </c>
      <c r="ES1471" s="51">
        <f t="shared" si="722"/>
        <v>0</v>
      </c>
    </row>
    <row r="1472" spans="1:149" x14ac:dyDescent="0.45">
      <c r="A1472" s="78" t="s">
        <v>1446</v>
      </c>
      <c r="B1472" s="174" t="s">
        <v>880</v>
      </c>
      <c r="C1472" s="51" t="s">
        <v>3653</v>
      </c>
      <c r="D1472" s="51" t="s">
        <v>3749</v>
      </c>
      <c r="E1472" s="78" t="s">
        <v>637</v>
      </c>
      <c r="F1472" s="78" t="s">
        <v>2304</v>
      </c>
      <c r="G1472" s="72" t="s">
        <v>3380</v>
      </c>
      <c r="H1472" s="78" t="s">
        <v>1100</v>
      </c>
      <c r="I1472" s="78">
        <v>70</v>
      </c>
      <c r="J1472" s="300">
        <v>100</v>
      </c>
      <c r="K1472" s="78">
        <v>2</v>
      </c>
      <c r="L1472" s="300">
        <v>1200</v>
      </c>
      <c r="M1472" s="72">
        <v>10</v>
      </c>
      <c r="O1472" s="78"/>
      <c r="P1472" s="72" t="s">
        <v>1374</v>
      </c>
      <c r="AA1472" s="195"/>
      <c r="AB1472" s="195"/>
      <c r="AC1472" s="195"/>
      <c r="AD1472" s="72"/>
      <c r="AE1472" s="316">
        <v>1</v>
      </c>
      <c r="AF1472" s="195"/>
      <c r="AG1472" s="195">
        <v>0</v>
      </c>
      <c r="AH1472" s="72"/>
      <c r="AR1472" s="53">
        <v>0.99070000000000003</v>
      </c>
      <c r="AT1472" s="77"/>
      <c r="AU1472" s="276">
        <v>1000</v>
      </c>
      <c r="AV1472" s="276"/>
      <c r="AW1472" s="276">
        <v>990.7</v>
      </c>
      <c r="AX1472" s="95"/>
      <c r="AY1472" s="276"/>
      <c r="AZ1472" s="95"/>
      <c r="BB1472" s="80" t="s">
        <v>3412</v>
      </c>
      <c r="BC1472" s="270"/>
      <c r="BD1472" s="72">
        <v>70.652299999999997</v>
      </c>
      <c r="BE1472" s="72"/>
      <c r="BF1472" s="72"/>
      <c r="BG1472" s="72"/>
      <c r="BH1472" s="72">
        <v>19.2532</v>
      </c>
      <c r="BI1472" s="72"/>
      <c r="BJ1472" s="72"/>
      <c r="BK1472" s="72"/>
      <c r="BL1472" s="72"/>
      <c r="BM1472" s="72"/>
      <c r="BN1472" s="72"/>
      <c r="BO1472" s="72"/>
      <c r="BP1472" s="72"/>
      <c r="BQ1472" s="72"/>
      <c r="BR1472" s="72"/>
      <c r="BS1472" s="72"/>
      <c r="BT1472" s="72"/>
      <c r="BU1472" s="72"/>
      <c r="BV1472" s="72"/>
      <c r="BW1472" s="72"/>
      <c r="BX1472" s="72"/>
      <c r="BY1472" s="72"/>
      <c r="BZ1472" s="72"/>
      <c r="CA1472" s="72"/>
      <c r="CB1472" s="72"/>
      <c r="CC1472" s="72"/>
      <c r="CD1472" s="72"/>
      <c r="CE1472" s="72"/>
      <c r="CF1472" s="72"/>
      <c r="CG1472" s="72"/>
      <c r="CH1472" s="72"/>
      <c r="CI1472" s="72"/>
      <c r="CJ1472" s="72"/>
      <c r="CK1472" s="72"/>
      <c r="CL1472" s="72">
        <v>5.5964099999999997</v>
      </c>
      <c r="CM1472" s="72"/>
      <c r="CN1472" s="72"/>
      <c r="CO1472" s="72"/>
      <c r="CP1472" s="72"/>
      <c r="CQ1472" s="72"/>
      <c r="CR1472" s="72"/>
      <c r="CS1472" s="72"/>
      <c r="CT1472" s="72"/>
      <c r="CU1472" s="72"/>
      <c r="CV1472" s="72"/>
      <c r="CW1472" s="72"/>
      <c r="CX1472" s="72"/>
      <c r="CY1472" s="72"/>
      <c r="CZ1472" s="72"/>
      <c r="DA1472" s="72"/>
      <c r="DB1472" s="72"/>
      <c r="DC1472" s="72"/>
      <c r="DD1472" s="72"/>
      <c r="DE1472" s="72"/>
      <c r="DF1472" s="72"/>
      <c r="DG1472" s="72"/>
      <c r="DH1472" s="78">
        <f t="shared" si="723"/>
        <v>95.501909999999995</v>
      </c>
      <c r="DJ1472" s="77">
        <f t="shared" si="700"/>
        <v>4.4980900000000048</v>
      </c>
      <c r="DK1472" s="72"/>
      <c r="DL1472" s="51" t="s">
        <v>3334</v>
      </c>
      <c r="DO1472" s="358">
        <v>4.4981400000000002</v>
      </c>
      <c r="DP1472" s="72"/>
      <c r="DQ1472" s="374"/>
      <c r="DR1472" s="72"/>
      <c r="DU1472" s="52"/>
      <c r="DX1472" s="75">
        <f t="shared" si="701"/>
        <v>73.979986368859002</v>
      </c>
      <c r="DY1472" s="51">
        <f t="shared" si="702"/>
        <v>0</v>
      </c>
      <c r="DZ1472" s="75">
        <f t="shared" si="703"/>
        <v>0</v>
      </c>
      <c r="EA1472" s="51" t="e">
        <f t="shared" si="704"/>
        <v>#DIV/0!</v>
      </c>
      <c r="EB1472" s="75">
        <f t="shared" si="705"/>
        <v>20.160015647854582</v>
      </c>
      <c r="EC1472" s="51">
        <f t="shared" si="706"/>
        <v>0</v>
      </c>
      <c r="ED1472" s="75">
        <f t="shared" si="707"/>
        <v>0</v>
      </c>
      <c r="EE1472" s="51" t="e">
        <f t="shared" si="708"/>
        <v>#DIV/0!</v>
      </c>
      <c r="EF1472" s="75">
        <f t="shared" si="709"/>
        <v>0</v>
      </c>
      <c r="EG1472" s="51" t="e">
        <f t="shared" si="710"/>
        <v>#DIV/0!</v>
      </c>
      <c r="EH1472" s="75">
        <f t="shared" si="711"/>
        <v>0</v>
      </c>
      <c r="EI1472" s="51" t="e">
        <f t="shared" si="712"/>
        <v>#DIV/0!</v>
      </c>
      <c r="EJ1472" s="75">
        <f t="shared" si="713"/>
        <v>0</v>
      </c>
      <c r="EK1472" s="51" t="e">
        <f t="shared" si="714"/>
        <v>#DIV/0!</v>
      </c>
      <c r="EL1472" s="75">
        <f t="shared" si="715"/>
        <v>0</v>
      </c>
      <c r="EM1472" s="51" t="e">
        <f t="shared" si="716"/>
        <v>#DIV/0!</v>
      </c>
      <c r="EN1472" s="75">
        <f t="shared" si="717"/>
        <v>0</v>
      </c>
      <c r="EO1472" s="51" t="e">
        <f t="shared" si="718"/>
        <v>#DIV/0!</v>
      </c>
      <c r="EP1472" s="75">
        <f t="shared" si="719"/>
        <v>0</v>
      </c>
      <c r="EQ1472" s="51" t="e">
        <f t="shared" si="720"/>
        <v>#DIV/0!</v>
      </c>
      <c r="ER1472" s="51">
        <f t="shared" si="721"/>
        <v>100</v>
      </c>
      <c r="ES1472" s="51">
        <f t="shared" si="722"/>
        <v>0</v>
      </c>
    </row>
    <row r="1473" spans="1:149" x14ac:dyDescent="0.45">
      <c r="A1473" s="78" t="s">
        <v>1446</v>
      </c>
      <c r="B1473" s="174" t="s">
        <v>880</v>
      </c>
      <c r="C1473" s="51" t="s">
        <v>3653</v>
      </c>
      <c r="D1473" s="51" t="s">
        <v>3749</v>
      </c>
      <c r="E1473" s="78" t="s">
        <v>637</v>
      </c>
      <c r="F1473" s="78" t="s">
        <v>2305</v>
      </c>
      <c r="G1473" s="72" t="s">
        <v>3380</v>
      </c>
      <c r="H1473" s="78" t="s">
        <v>1100</v>
      </c>
      <c r="I1473" s="78">
        <v>96</v>
      </c>
      <c r="J1473" s="300">
        <v>200</v>
      </c>
      <c r="K1473" s="78">
        <v>2</v>
      </c>
      <c r="L1473" s="300">
        <v>1000</v>
      </c>
      <c r="M1473" s="72">
        <v>10</v>
      </c>
      <c r="O1473" s="78"/>
      <c r="P1473" s="72" t="s">
        <v>1374</v>
      </c>
      <c r="AA1473" s="195"/>
      <c r="AB1473" s="195"/>
      <c r="AC1473" s="195"/>
      <c r="AD1473" s="72"/>
      <c r="AE1473" s="316">
        <v>1</v>
      </c>
      <c r="AF1473" s="195"/>
      <c r="AG1473" s="195">
        <v>0</v>
      </c>
      <c r="AH1473" s="72"/>
      <c r="AR1473" s="53">
        <v>0.92449999999999999</v>
      </c>
      <c r="AT1473" s="77"/>
      <c r="AU1473" s="276">
        <v>2000</v>
      </c>
      <c r="AV1473" s="276"/>
      <c r="AW1473" s="276">
        <v>1849</v>
      </c>
      <c r="AX1473" s="95"/>
      <c r="AY1473" s="276"/>
      <c r="AZ1473" s="95"/>
      <c r="BB1473" s="80" t="s">
        <v>3412</v>
      </c>
      <c r="BC1473" s="270"/>
      <c r="BD1473" s="72">
        <v>68.512699999999995</v>
      </c>
      <c r="BE1473" s="72"/>
      <c r="BF1473" s="72"/>
      <c r="BG1473" s="72"/>
      <c r="BH1473" s="72">
        <v>18.670100000000001</v>
      </c>
      <c r="BI1473" s="72"/>
      <c r="BJ1473" s="72"/>
      <c r="BK1473" s="72"/>
      <c r="BL1473" s="72"/>
      <c r="BM1473" s="72"/>
      <c r="BN1473" s="72"/>
      <c r="BO1473" s="72"/>
      <c r="BP1473" s="72"/>
      <c r="BQ1473" s="72"/>
      <c r="BR1473" s="72"/>
      <c r="BS1473" s="72"/>
      <c r="BT1473" s="72"/>
      <c r="BU1473" s="72"/>
      <c r="BV1473" s="72"/>
      <c r="BW1473" s="72"/>
      <c r="BX1473" s="72"/>
      <c r="BY1473" s="72"/>
      <c r="BZ1473" s="72"/>
      <c r="CA1473" s="72"/>
      <c r="CB1473" s="72"/>
      <c r="CC1473" s="72"/>
      <c r="CD1473" s="72"/>
      <c r="CE1473" s="72"/>
      <c r="CF1473" s="72"/>
      <c r="CG1473" s="72"/>
      <c r="CH1473" s="72"/>
      <c r="CI1473" s="72"/>
      <c r="CJ1473" s="72"/>
      <c r="CK1473" s="72"/>
      <c r="CL1473" s="72">
        <v>5.4269299999999996</v>
      </c>
      <c r="CM1473" s="72"/>
      <c r="CN1473" s="72"/>
      <c r="CO1473" s="72"/>
      <c r="CP1473" s="72"/>
      <c r="CQ1473" s="72"/>
      <c r="CR1473" s="72"/>
      <c r="CS1473" s="72"/>
      <c r="CT1473" s="72"/>
      <c r="CU1473" s="72"/>
      <c r="CV1473" s="72"/>
      <c r="CW1473" s="72"/>
      <c r="CX1473" s="72"/>
      <c r="CY1473" s="72"/>
      <c r="CZ1473" s="72"/>
      <c r="DA1473" s="72"/>
      <c r="DB1473" s="72"/>
      <c r="DC1473" s="72"/>
      <c r="DD1473" s="72"/>
      <c r="DE1473" s="72"/>
      <c r="DF1473" s="72"/>
      <c r="DG1473" s="72"/>
      <c r="DH1473" s="78">
        <f t="shared" si="723"/>
        <v>92.609729999999999</v>
      </c>
      <c r="DJ1473" s="77">
        <f t="shared" si="700"/>
        <v>7.390270000000001</v>
      </c>
      <c r="DK1473" s="72"/>
      <c r="DL1473" s="51" t="s">
        <v>3334</v>
      </c>
      <c r="DO1473" s="358">
        <v>7.3902599999999996</v>
      </c>
      <c r="DP1473" s="72"/>
      <c r="DQ1473" s="374"/>
      <c r="DR1473" s="72"/>
      <c r="DU1473" s="52"/>
      <c r="DX1473" s="75">
        <f t="shared" si="701"/>
        <v>73.980023481333973</v>
      </c>
      <c r="DY1473" s="51">
        <f t="shared" si="702"/>
        <v>0</v>
      </c>
      <c r="DZ1473" s="75">
        <f t="shared" si="703"/>
        <v>0</v>
      </c>
      <c r="EA1473" s="51" t="e">
        <f t="shared" si="704"/>
        <v>#DIV/0!</v>
      </c>
      <c r="EB1473" s="75">
        <f t="shared" si="705"/>
        <v>20.159976710870449</v>
      </c>
      <c r="EC1473" s="51">
        <f t="shared" si="706"/>
        <v>0</v>
      </c>
      <c r="ED1473" s="75">
        <f t="shared" si="707"/>
        <v>0</v>
      </c>
      <c r="EE1473" s="51" t="e">
        <f t="shared" si="708"/>
        <v>#DIV/0!</v>
      </c>
      <c r="EF1473" s="75">
        <f t="shared" si="709"/>
        <v>0</v>
      </c>
      <c r="EG1473" s="51" t="e">
        <f t="shared" si="710"/>
        <v>#DIV/0!</v>
      </c>
      <c r="EH1473" s="75">
        <f t="shared" si="711"/>
        <v>0</v>
      </c>
      <c r="EI1473" s="51" t="e">
        <f t="shared" si="712"/>
        <v>#DIV/0!</v>
      </c>
      <c r="EJ1473" s="75">
        <f t="shared" si="713"/>
        <v>0</v>
      </c>
      <c r="EK1473" s="51" t="e">
        <f t="shared" si="714"/>
        <v>#DIV/0!</v>
      </c>
      <c r="EL1473" s="75">
        <f t="shared" si="715"/>
        <v>0</v>
      </c>
      <c r="EM1473" s="51" t="e">
        <f t="shared" si="716"/>
        <v>#DIV/0!</v>
      </c>
      <c r="EN1473" s="75">
        <f t="shared" si="717"/>
        <v>0</v>
      </c>
      <c r="EO1473" s="51" t="e">
        <f t="shared" si="718"/>
        <v>#DIV/0!</v>
      </c>
      <c r="EP1473" s="75">
        <f t="shared" si="719"/>
        <v>0</v>
      </c>
      <c r="EQ1473" s="51" t="e">
        <f t="shared" si="720"/>
        <v>#DIV/0!</v>
      </c>
      <c r="ER1473" s="51">
        <f t="shared" si="721"/>
        <v>100</v>
      </c>
      <c r="ES1473" s="51">
        <f t="shared" si="722"/>
        <v>0</v>
      </c>
    </row>
    <row r="1474" spans="1:149" x14ac:dyDescent="0.45">
      <c r="A1474" s="78" t="s">
        <v>1446</v>
      </c>
      <c r="B1474" s="174" t="s">
        <v>880</v>
      </c>
      <c r="C1474" s="51" t="s">
        <v>3653</v>
      </c>
      <c r="D1474" s="51" t="s">
        <v>3749</v>
      </c>
      <c r="E1474" s="78" t="s">
        <v>637</v>
      </c>
      <c r="F1474" s="78" t="s">
        <v>2306</v>
      </c>
      <c r="G1474" s="72" t="s">
        <v>3380</v>
      </c>
      <c r="H1474" s="78" t="s">
        <v>1100</v>
      </c>
      <c r="I1474" s="78">
        <v>50</v>
      </c>
      <c r="J1474" s="300">
        <v>200</v>
      </c>
      <c r="K1474" s="78">
        <v>2</v>
      </c>
      <c r="L1474" s="300">
        <v>1100</v>
      </c>
      <c r="M1474" s="72">
        <v>10</v>
      </c>
      <c r="O1474" s="78"/>
      <c r="P1474" s="72" t="s">
        <v>1374</v>
      </c>
      <c r="AA1474" s="195"/>
      <c r="AB1474" s="195"/>
      <c r="AC1474" s="195"/>
      <c r="AD1474" s="72"/>
      <c r="AE1474" s="316">
        <v>1</v>
      </c>
      <c r="AF1474" s="195"/>
      <c r="AG1474" s="195">
        <v>0</v>
      </c>
      <c r="AH1474" s="72"/>
      <c r="AR1474" s="53">
        <v>0.97199999999999998</v>
      </c>
      <c r="AT1474" s="77"/>
      <c r="AU1474" s="276">
        <v>2000</v>
      </c>
      <c r="AV1474" s="276"/>
      <c r="AW1474" s="276">
        <v>1944</v>
      </c>
      <c r="AX1474" s="95"/>
      <c r="AY1474" s="276"/>
      <c r="AZ1474" s="95"/>
      <c r="BB1474" s="80" t="s">
        <v>3412</v>
      </c>
      <c r="BC1474" s="270"/>
      <c r="BD1474" s="72">
        <v>68.831400000000002</v>
      </c>
      <c r="BE1474" s="72"/>
      <c r="BF1474" s="72"/>
      <c r="BG1474" s="72"/>
      <c r="BH1474" s="72">
        <v>18.757000000000001</v>
      </c>
      <c r="BI1474" s="72"/>
      <c r="BJ1474" s="72"/>
      <c r="BK1474" s="72"/>
      <c r="BL1474" s="72"/>
      <c r="BM1474" s="72"/>
      <c r="BN1474" s="72"/>
      <c r="BO1474" s="72"/>
      <c r="BP1474" s="72"/>
      <c r="BQ1474" s="72"/>
      <c r="BR1474" s="72"/>
      <c r="BS1474" s="72"/>
      <c r="BT1474" s="72"/>
      <c r="BU1474" s="72"/>
      <c r="BV1474" s="72"/>
      <c r="BW1474" s="72"/>
      <c r="BX1474" s="72"/>
      <c r="BY1474" s="72"/>
      <c r="BZ1474" s="72"/>
      <c r="CA1474" s="72"/>
      <c r="CB1474" s="72"/>
      <c r="CC1474" s="72"/>
      <c r="CD1474" s="72"/>
      <c r="CE1474" s="72"/>
      <c r="CF1474" s="72"/>
      <c r="CG1474" s="72"/>
      <c r="CH1474" s="72"/>
      <c r="CI1474" s="72"/>
      <c r="CJ1474" s="72"/>
      <c r="CK1474" s="72"/>
      <c r="CL1474" s="72">
        <v>5.4521800000000002</v>
      </c>
      <c r="CM1474" s="72"/>
      <c r="CN1474" s="72"/>
      <c r="CO1474" s="72"/>
      <c r="CP1474" s="72"/>
      <c r="CQ1474" s="72"/>
      <c r="CR1474" s="72"/>
      <c r="CS1474" s="72"/>
      <c r="CT1474" s="72"/>
      <c r="CU1474" s="72"/>
      <c r="CV1474" s="72"/>
      <c r="CW1474" s="72"/>
      <c r="CX1474" s="72"/>
      <c r="CY1474" s="72"/>
      <c r="CZ1474" s="72"/>
      <c r="DA1474" s="72"/>
      <c r="DB1474" s="72"/>
      <c r="DC1474" s="72"/>
      <c r="DD1474" s="72"/>
      <c r="DE1474" s="72"/>
      <c r="DF1474" s="72"/>
      <c r="DG1474" s="72"/>
      <c r="DH1474" s="78">
        <f t="shared" si="723"/>
        <v>93.040580000000006</v>
      </c>
      <c r="DJ1474" s="77">
        <f t="shared" si="700"/>
        <v>6.9594199999999944</v>
      </c>
      <c r="DK1474" s="72"/>
      <c r="DL1474" s="51" t="s">
        <v>3334</v>
      </c>
      <c r="DO1474" s="358">
        <v>6.9594300000000002</v>
      </c>
      <c r="DP1474" s="72"/>
      <c r="DQ1474" s="374"/>
      <c r="DR1474" s="72"/>
      <c r="DU1474" s="52"/>
      <c r="DX1474" s="75">
        <f t="shared" si="701"/>
        <v>73.979977338920293</v>
      </c>
      <c r="DY1474" s="51">
        <f t="shared" si="702"/>
        <v>0</v>
      </c>
      <c r="DZ1474" s="75">
        <f t="shared" si="703"/>
        <v>0</v>
      </c>
      <c r="EA1474" s="51" t="e">
        <f t="shared" si="704"/>
        <v>#DIV/0!</v>
      </c>
      <c r="EB1474" s="75">
        <f t="shared" si="705"/>
        <v>20.160020498582444</v>
      </c>
      <c r="EC1474" s="51">
        <f t="shared" si="706"/>
        <v>0</v>
      </c>
      <c r="ED1474" s="75">
        <f t="shared" si="707"/>
        <v>0</v>
      </c>
      <c r="EE1474" s="51" t="e">
        <f t="shared" si="708"/>
        <v>#DIV/0!</v>
      </c>
      <c r="EF1474" s="75">
        <f t="shared" si="709"/>
        <v>0</v>
      </c>
      <c r="EG1474" s="51" t="e">
        <f t="shared" si="710"/>
        <v>#DIV/0!</v>
      </c>
      <c r="EH1474" s="75">
        <f t="shared" si="711"/>
        <v>0</v>
      </c>
      <c r="EI1474" s="51" t="e">
        <f t="shared" si="712"/>
        <v>#DIV/0!</v>
      </c>
      <c r="EJ1474" s="75">
        <f t="shared" si="713"/>
        <v>0</v>
      </c>
      <c r="EK1474" s="51" t="e">
        <f t="shared" si="714"/>
        <v>#DIV/0!</v>
      </c>
      <c r="EL1474" s="75">
        <f t="shared" si="715"/>
        <v>0</v>
      </c>
      <c r="EM1474" s="51" t="e">
        <f t="shared" si="716"/>
        <v>#DIV/0!</v>
      </c>
      <c r="EN1474" s="75">
        <f t="shared" si="717"/>
        <v>0</v>
      </c>
      <c r="EO1474" s="51" t="e">
        <f t="shared" si="718"/>
        <v>#DIV/0!</v>
      </c>
      <c r="EP1474" s="75">
        <f t="shared" si="719"/>
        <v>0</v>
      </c>
      <c r="EQ1474" s="51" t="e">
        <f t="shared" si="720"/>
        <v>#DIV/0!</v>
      </c>
      <c r="ER1474" s="51">
        <f t="shared" si="721"/>
        <v>100</v>
      </c>
      <c r="ES1474" s="51">
        <f t="shared" si="722"/>
        <v>0</v>
      </c>
    </row>
    <row r="1475" spans="1:149" x14ac:dyDescent="0.45">
      <c r="A1475" s="78" t="s">
        <v>1446</v>
      </c>
      <c r="B1475" s="174" t="s">
        <v>880</v>
      </c>
      <c r="C1475" s="51" t="s">
        <v>3653</v>
      </c>
      <c r="D1475" s="51" t="s">
        <v>3749</v>
      </c>
      <c r="E1475" s="78" t="s">
        <v>637</v>
      </c>
      <c r="F1475" s="78" t="s">
        <v>2307</v>
      </c>
      <c r="G1475" s="72" t="s">
        <v>3380</v>
      </c>
      <c r="H1475" s="78" t="s">
        <v>1100</v>
      </c>
      <c r="I1475" s="78">
        <v>70</v>
      </c>
      <c r="J1475" s="300">
        <v>200</v>
      </c>
      <c r="K1475" s="78">
        <v>2</v>
      </c>
      <c r="L1475" s="300">
        <v>1100</v>
      </c>
      <c r="M1475" s="72">
        <v>10</v>
      </c>
      <c r="O1475" s="78"/>
      <c r="P1475" s="72" t="s">
        <v>1374</v>
      </c>
      <c r="AA1475" s="195"/>
      <c r="AB1475" s="195"/>
      <c r="AC1475" s="195"/>
      <c r="AD1475" s="72"/>
      <c r="AE1475" s="316">
        <v>1</v>
      </c>
      <c r="AF1475" s="195"/>
      <c r="AG1475" s="195">
        <v>0</v>
      </c>
      <c r="AH1475" s="72"/>
      <c r="AR1475" s="53">
        <v>0.97199999999999998</v>
      </c>
      <c r="AT1475" s="77"/>
      <c r="AU1475" s="276">
        <v>2000</v>
      </c>
      <c r="AV1475" s="276"/>
      <c r="AW1475" s="276">
        <v>1944</v>
      </c>
      <c r="AX1475" s="95"/>
      <c r="AY1475" s="276"/>
      <c r="AZ1475" s="95"/>
      <c r="BB1475" s="80" t="s">
        <v>3412</v>
      </c>
      <c r="BC1475" s="270"/>
      <c r="BD1475" s="72">
        <v>68.8506</v>
      </c>
      <c r="BE1475" s="72"/>
      <c r="BF1475" s="72"/>
      <c r="BG1475" s="72"/>
      <c r="BH1475" s="72">
        <v>18.7622</v>
      </c>
      <c r="BI1475" s="72"/>
      <c r="BJ1475" s="72"/>
      <c r="BK1475" s="72"/>
      <c r="BL1475" s="72"/>
      <c r="BM1475" s="72"/>
      <c r="BN1475" s="72"/>
      <c r="BO1475" s="72"/>
      <c r="BP1475" s="72"/>
      <c r="BQ1475" s="72"/>
      <c r="BR1475" s="72"/>
      <c r="BS1475" s="72"/>
      <c r="BT1475" s="72"/>
      <c r="BU1475" s="72"/>
      <c r="BV1475" s="72"/>
      <c r="BW1475" s="72"/>
      <c r="BX1475" s="72"/>
      <c r="BY1475" s="72"/>
      <c r="BZ1475" s="72"/>
      <c r="CA1475" s="72"/>
      <c r="CB1475" s="72"/>
      <c r="CC1475" s="72"/>
      <c r="CD1475" s="72"/>
      <c r="CE1475" s="72"/>
      <c r="CF1475" s="72"/>
      <c r="CG1475" s="72"/>
      <c r="CH1475" s="72"/>
      <c r="CI1475" s="72"/>
      <c r="CJ1475" s="72"/>
      <c r="CK1475" s="72"/>
      <c r="CL1475" s="72">
        <v>5.4537000000000004</v>
      </c>
      <c r="CM1475" s="72"/>
      <c r="CN1475" s="72"/>
      <c r="CO1475" s="72"/>
      <c r="CP1475" s="72"/>
      <c r="CQ1475" s="72"/>
      <c r="CR1475" s="72"/>
      <c r="CS1475" s="72"/>
      <c r="CT1475" s="72"/>
      <c r="CU1475" s="72"/>
      <c r="CV1475" s="72"/>
      <c r="CW1475" s="72"/>
      <c r="CX1475" s="72"/>
      <c r="CY1475" s="72"/>
      <c r="CZ1475" s="72"/>
      <c r="DA1475" s="72"/>
      <c r="DB1475" s="72"/>
      <c r="DC1475" s="72"/>
      <c r="DD1475" s="72"/>
      <c r="DE1475" s="72"/>
      <c r="DF1475" s="72"/>
      <c r="DG1475" s="72"/>
      <c r="DH1475" s="78">
        <f t="shared" si="723"/>
        <v>93.066499999999991</v>
      </c>
      <c r="DJ1475" s="77">
        <f t="shared" ref="DJ1475:DJ1538" si="724">IF(AND(DH1475&lt;100, DH1475&gt;0), 100-DH1475, 0)</f>
        <v>6.9335000000000093</v>
      </c>
      <c r="DK1475" s="72"/>
      <c r="DL1475" s="51" t="s">
        <v>3334</v>
      </c>
      <c r="DO1475" s="358">
        <v>6.9334600000000002</v>
      </c>
      <c r="DP1475" s="72"/>
      <c r="DQ1475" s="374"/>
      <c r="DR1475" s="72"/>
      <c r="DU1475" s="52"/>
      <c r="DX1475" s="75">
        <f t="shared" si="701"/>
        <v>73.980003545851631</v>
      </c>
      <c r="DY1475" s="51">
        <f t="shared" si="702"/>
        <v>0</v>
      </c>
      <c r="DZ1475" s="75">
        <f t="shared" si="703"/>
        <v>0</v>
      </c>
      <c r="EA1475" s="51" t="e">
        <f t="shared" si="704"/>
        <v>#DIV/0!</v>
      </c>
      <c r="EB1475" s="75">
        <f t="shared" si="705"/>
        <v>20.159993123196855</v>
      </c>
      <c r="EC1475" s="51">
        <f t="shared" si="706"/>
        <v>0</v>
      </c>
      <c r="ED1475" s="75">
        <f t="shared" si="707"/>
        <v>0</v>
      </c>
      <c r="EE1475" s="51" t="e">
        <f t="shared" si="708"/>
        <v>#DIV/0!</v>
      </c>
      <c r="EF1475" s="75">
        <f t="shared" si="709"/>
        <v>0</v>
      </c>
      <c r="EG1475" s="51" t="e">
        <f t="shared" si="710"/>
        <v>#DIV/0!</v>
      </c>
      <c r="EH1475" s="75">
        <f t="shared" si="711"/>
        <v>0</v>
      </c>
      <c r="EI1475" s="51" t="e">
        <f t="shared" si="712"/>
        <v>#DIV/0!</v>
      </c>
      <c r="EJ1475" s="75">
        <f t="shared" si="713"/>
        <v>0</v>
      </c>
      <c r="EK1475" s="51" t="e">
        <f t="shared" si="714"/>
        <v>#DIV/0!</v>
      </c>
      <c r="EL1475" s="75">
        <f t="shared" si="715"/>
        <v>0</v>
      </c>
      <c r="EM1475" s="51" t="e">
        <f t="shared" si="716"/>
        <v>#DIV/0!</v>
      </c>
      <c r="EN1475" s="75">
        <f t="shared" si="717"/>
        <v>0</v>
      </c>
      <c r="EO1475" s="51" t="e">
        <f t="shared" si="718"/>
        <v>#DIV/0!</v>
      </c>
      <c r="EP1475" s="75">
        <f t="shared" si="719"/>
        <v>0</v>
      </c>
      <c r="EQ1475" s="51" t="e">
        <f t="shared" si="720"/>
        <v>#DIV/0!</v>
      </c>
      <c r="ER1475" s="51">
        <f t="shared" si="721"/>
        <v>100</v>
      </c>
      <c r="ES1475" s="51">
        <f t="shared" si="722"/>
        <v>0</v>
      </c>
    </row>
    <row r="1476" spans="1:149" x14ac:dyDescent="0.45">
      <c r="A1476" s="78" t="s">
        <v>1446</v>
      </c>
      <c r="B1476" s="174" t="s">
        <v>880</v>
      </c>
      <c r="C1476" s="51" t="s">
        <v>3653</v>
      </c>
      <c r="D1476" s="51" t="s">
        <v>3749</v>
      </c>
      <c r="E1476" s="78" t="s">
        <v>637</v>
      </c>
      <c r="F1476" s="78" t="s">
        <v>2308</v>
      </c>
      <c r="G1476" s="72" t="s">
        <v>3380</v>
      </c>
      <c r="H1476" s="78" t="s">
        <v>1100</v>
      </c>
      <c r="I1476" s="78">
        <v>48</v>
      </c>
      <c r="J1476" s="300">
        <v>200</v>
      </c>
      <c r="K1476" s="78">
        <v>2</v>
      </c>
      <c r="L1476" s="300">
        <v>1200</v>
      </c>
      <c r="M1476" s="72">
        <v>10</v>
      </c>
      <c r="O1476" s="78"/>
      <c r="P1476" s="72" t="s">
        <v>1374</v>
      </c>
      <c r="AA1476" s="195"/>
      <c r="AB1476" s="195"/>
      <c r="AC1476" s="195"/>
      <c r="AD1476" s="72"/>
      <c r="AE1476" s="316">
        <v>1</v>
      </c>
      <c r="AF1476" s="195"/>
      <c r="AG1476" s="195">
        <v>0</v>
      </c>
      <c r="AH1476" s="72"/>
      <c r="AR1476" s="53">
        <v>1.0069999999999999</v>
      </c>
      <c r="AT1476" s="77"/>
      <c r="AU1476" s="276">
        <v>2000</v>
      </c>
      <c r="AV1476" s="276"/>
      <c r="AW1476" s="276">
        <v>2013.9999999999998</v>
      </c>
      <c r="AX1476" s="95"/>
      <c r="AY1476" s="276"/>
      <c r="AZ1476" s="95"/>
      <c r="BB1476" s="80" t="s">
        <v>3412</v>
      </c>
      <c r="BC1476" s="270"/>
      <c r="BD1476" s="72">
        <v>68.921199999999999</v>
      </c>
      <c r="BE1476" s="72"/>
      <c r="BF1476" s="72"/>
      <c r="BG1476" s="72"/>
      <c r="BH1476" s="72">
        <v>18.781400000000001</v>
      </c>
      <c r="BI1476" s="72"/>
      <c r="BJ1476" s="72"/>
      <c r="BK1476" s="72"/>
      <c r="BL1476" s="72"/>
      <c r="BM1476" s="72"/>
      <c r="BN1476" s="72"/>
      <c r="BO1476" s="72"/>
      <c r="BP1476" s="72"/>
      <c r="BQ1476" s="72"/>
      <c r="BR1476" s="72"/>
      <c r="BS1476" s="72"/>
      <c r="BT1476" s="72"/>
      <c r="BU1476" s="72"/>
      <c r="BV1476" s="72"/>
      <c r="BW1476" s="72"/>
      <c r="BX1476" s="72"/>
      <c r="BY1476" s="72"/>
      <c r="BZ1476" s="72"/>
      <c r="CA1476" s="72"/>
      <c r="CB1476" s="72"/>
      <c r="CC1476" s="72"/>
      <c r="CD1476" s="72"/>
      <c r="CE1476" s="72"/>
      <c r="CF1476" s="72"/>
      <c r="CG1476" s="72"/>
      <c r="CH1476" s="72"/>
      <c r="CI1476" s="72"/>
      <c r="CJ1476" s="72"/>
      <c r="CK1476" s="72"/>
      <c r="CL1476" s="72">
        <v>5.4592900000000002</v>
      </c>
      <c r="CM1476" s="72"/>
      <c r="CN1476" s="72"/>
      <c r="CO1476" s="72"/>
      <c r="CP1476" s="72"/>
      <c r="CQ1476" s="72"/>
      <c r="CR1476" s="72"/>
      <c r="CS1476" s="72"/>
      <c r="CT1476" s="72"/>
      <c r="CU1476" s="72"/>
      <c r="CV1476" s="72"/>
      <c r="CW1476" s="72"/>
      <c r="CX1476" s="72"/>
      <c r="CY1476" s="72"/>
      <c r="CZ1476" s="72"/>
      <c r="DA1476" s="72"/>
      <c r="DB1476" s="72"/>
      <c r="DC1476" s="72"/>
      <c r="DD1476" s="72"/>
      <c r="DE1476" s="72"/>
      <c r="DF1476" s="72"/>
      <c r="DG1476" s="72"/>
      <c r="DH1476" s="78">
        <f t="shared" si="723"/>
        <v>93.16189</v>
      </c>
      <c r="DJ1476" s="77">
        <f t="shared" si="724"/>
        <v>6.8381100000000004</v>
      </c>
      <c r="DK1476" s="72"/>
      <c r="DL1476" s="51" t="s">
        <v>3334</v>
      </c>
      <c r="DO1476" s="358">
        <v>6.8380799999999997</v>
      </c>
      <c r="DP1476" s="72"/>
      <c r="DQ1476" s="374"/>
      <c r="DR1476" s="72"/>
      <c r="DU1476" s="52"/>
      <c r="DX1476" s="75">
        <f t="shared" ref="DX1476:DX1539" si="725">BD1476/$DH1476*100</f>
        <v>73.980036257315078</v>
      </c>
      <c r="DY1476" s="51">
        <f t="shared" ref="DY1476:DY1539" si="726">DX1476*SQRT(((BE1476/BD1476)^2)+(($DI1476/$DH1476)^2))</f>
        <v>0</v>
      </c>
      <c r="DZ1476" s="75">
        <f t="shared" ref="DZ1476:DZ1539" si="727">BF1476/$DH1476*100</f>
        <v>0</v>
      </c>
      <c r="EA1476" s="51" t="e">
        <f t="shared" ref="EA1476:EA1539" si="728">DZ1476*SQRT(((BG1476/BF1476)^2)+(($DI1476/$DH1476)^2))</f>
        <v>#DIV/0!</v>
      </c>
      <c r="EB1476" s="75">
        <f t="shared" ref="EB1476:EB1539" si="729">BH1476/$DH1476*100</f>
        <v>20.15996025842756</v>
      </c>
      <c r="EC1476" s="51">
        <f t="shared" ref="EC1476:EC1539" si="730">EB1476*SQRT(((BI1476/BH1476)^2)+(($DI1476/$DH1476)^2))</f>
        <v>0</v>
      </c>
      <c r="ED1476" s="75">
        <f t="shared" ref="ED1476:ED1539" si="731">BN1476/$DH1476*100</f>
        <v>0</v>
      </c>
      <c r="EE1476" s="51" t="e">
        <f t="shared" ref="EE1476:EE1539" si="732">ED1476*SQRT(((BO1476/BN1476)^2)+(($DI1476/$DH1476)^2))</f>
        <v>#DIV/0!</v>
      </c>
      <c r="EF1476" s="75">
        <f t="shared" ref="EF1476:EF1539" si="733">BP1476/$DH1476*100</f>
        <v>0</v>
      </c>
      <c r="EG1476" s="51" t="e">
        <f t="shared" ref="EG1476:EG1539" si="734">EF1476*SQRT(((BQ1476/BP1476)^2)+(($DI1476/$DH1476)^2))</f>
        <v>#DIV/0!</v>
      </c>
      <c r="EH1476" s="75">
        <f t="shared" ref="EH1476:EH1539" si="735">BR1476/$DH1476*100</f>
        <v>0</v>
      </c>
      <c r="EI1476" s="51" t="e">
        <f t="shared" ref="EI1476:EI1539" si="736">EH1476*SQRT(((BS1476/BR1476)^2)+(($DI1476/$DH1476)^2))</f>
        <v>#DIV/0!</v>
      </c>
      <c r="EJ1476" s="75">
        <f t="shared" ref="EJ1476:EJ1539" si="737">BX1476/$DH1476*100</f>
        <v>0</v>
      </c>
      <c r="EK1476" s="51" t="e">
        <f t="shared" ref="EK1476:EK1539" si="738">EJ1476*SQRT(((BY1476/BX1476)^2)+(($DI1476/$DH1476)^2))</f>
        <v>#DIV/0!</v>
      </c>
      <c r="EL1476" s="75">
        <f t="shared" ref="EL1476:EL1539" si="739">BZ1476/$DH1476*100</f>
        <v>0</v>
      </c>
      <c r="EM1476" s="51" t="e">
        <f t="shared" ref="EM1476:EM1539" si="740">EL1476*SQRT(((CA1476/BZ1476)^2)+(($DI1476/$DH1476)^2))</f>
        <v>#DIV/0!</v>
      </c>
      <c r="EN1476" s="75">
        <f t="shared" ref="EN1476:EN1539" si="741">CB1476/$DH1476*100</f>
        <v>0</v>
      </c>
      <c r="EO1476" s="51" t="e">
        <f t="shared" ref="EO1476:EO1539" si="742">EN1476*SQRT(((CC1476/CB1476)^2)+(($DI1476/$DH1476)^2))</f>
        <v>#DIV/0!</v>
      </c>
      <c r="EP1476" s="75">
        <f t="shared" ref="EP1476:EP1539" si="743">CD1476/$DH1476*100</f>
        <v>0</v>
      </c>
      <c r="EQ1476" s="51" t="e">
        <f t="shared" ref="EQ1476:EQ1539" si="744">EP1476*SQRT(((CE1476/CD1476)^2)+(($DI1476/$DH1476)^2))</f>
        <v>#DIV/0!</v>
      </c>
      <c r="ER1476" s="51">
        <f t="shared" ref="ER1476:ER1539" si="745">DH1476/$DH1476*100</f>
        <v>100</v>
      </c>
      <c r="ES1476" s="51">
        <f t="shared" ref="ES1476:ES1539" si="746">ER1476*SQRT(((DI1476/DH1476)^2)+(($DI1476/$DH1476)^2))</f>
        <v>0</v>
      </c>
    </row>
    <row r="1477" spans="1:149" x14ac:dyDescent="0.45">
      <c r="A1477" s="78" t="s">
        <v>1446</v>
      </c>
      <c r="B1477" s="174" t="s">
        <v>880</v>
      </c>
      <c r="C1477" s="51" t="s">
        <v>3653</v>
      </c>
      <c r="D1477" s="51" t="s">
        <v>3749</v>
      </c>
      <c r="E1477" s="78" t="s">
        <v>637</v>
      </c>
      <c r="F1477" s="78" t="s">
        <v>2309</v>
      </c>
      <c r="G1477" s="72" t="s">
        <v>3380</v>
      </c>
      <c r="H1477" s="78" t="s">
        <v>1100</v>
      </c>
      <c r="I1477" s="78">
        <v>70</v>
      </c>
      <c r="J1477" s="300">
        <v>200</v>
      </c>
      <c r="K1477" s="78">
        <v>2</v>
      </c>
      <c r="L1477" s="300">
        <v>1200</v>
      </c>
      <c r="M1477" s="72">
        <v>10</v>
      </c>
      <c r="O1477" s="78"/>
      <c r="P1477" s="72" t="s">
        <v>1374</v>
      </c>
      <c r="AA1477" s="195"/>
      <c r="AB1477" s="195"/>
      <c r="AC1477" s="195"/>
      <c r="AD1477" s="72"/>
      <c r="AE1477" s="316">
        <v>1</v>
      </c>
      <c r="AF1477" s="195"/>
      <c r="AG1477" s="195">
        <v>0</v>
      </c>
      <c r="AH1477" s="72"/>
      <c r="AR1477" s="53">
        <v>1.0069999999999999</v>
      </c>
      <c r="AT1477" s="77"/>
      <c r="AU1477" s="276">
        <v>2000</v>
      </c>
      <c r="AV1477" s="276"/>
      <c r="AW1477" s="276">
        <v>2013.9999999999998</v>
      </c>
      <c r="AX1477" s="95"/>
      <c r="AY1477" s="276"/>
      <c r="AZ1477" s="95"/>
      <c r="BB1477" s="80" t="s">
        <v>3412</v>
      </c>
      <c r="BC1477" s="270"/>
      <c r="BD1477" s="72">
        <v>69.011200000000002</v>
      </c>
      <c r="BE1477" s="72"/>
      <c r="BF1477" s="72"/>
      <c r="BG1477" s="72"/>
      <c r="BH1477" s="72">
        <v>18.806000000000001</v>
      </c>
      <c r="BI1477" s="72"/>
      <c r="BJ1477" s="72"/>
      <c r="BK1477" s="72"/>
      <c r="BL1477" s="72"/>
      <c r="BM1477" s="72"/>
      <c r="BN1477" s="72"/>
      <c r="BO1477" s="72"/>
      <c r="BP1477" s="72"/>
      <c r="BQ1477" s="72"/>
      <c r="BR1477" s="72"/>
      <c r="BS1477" s="72"/>
      <c r="BT1477" s="72"/>
      <c r="BU1477" s="72"/>
      <c r="BV1477" s="72"/>
      <c r="BW1477" s="72"/>
      <c r="BX1477" s="72"/>
      <c r="BY1477" s="72"/>
      <c r="BZ1477" s="72"/>
      <c r="CA1477" s="72"/>
      <c r="CB1477" s="72"/>
      <c r="CC1477" s="72"/>
      <c r="CD1477" s="72"/>
      <c r="CE1477" s="72"/>
      <c r="CF1477" s="72"/>
      <c r="CG1477" s="72"/>
      <c r="CH1477" s="72"/>
      <c r="CI1477" s="72"/>
      <c r="CJ1477" s="72"/>
      <c r="CK1477" s="72"/>
      <c r="CL1477" s="72">
        <v>5.4664200000000003</v>
      </c>
      <c r="CM1477" s="72"/>
      <c r="CN1477" s="72"/>
      <c r="CO1477" s="72"/>
      <c r="CP1477" s="72"/>
      <c r="CQ1477" s="72"/>
      <c r="CR1477" s="72"/>
      <c r="CS1477" s="72"/>
      <c r="CT1477" s="72"/>
      <c r="CU1477" s="72"/>
      <c r="CV1477" s="72"/>
      <c r="CW1477" s="72"/>
      <c r="CX1477" s="72"/>
      <c r="CY1477" s="72"/>
      <c r="CZ1477" s="72"/>
      <c r="DA1477" s="72"/>
      <c r="DB1477" s="72"/>
      <c r="DC1477" s="72"/>
      <c r="DD1477" s="72"/>
      <c r="DE1477" s="72"/>
      <c r="DF1477" s="72"/>
      <c r="DG1477" s="72"/>
      <c r="DH1477" s="78">
        <f t="shared" si="723"/>
        <v>93.283619999999999</v>
      </c>
      <c r="DJ1477" s="77">
        <f t="shared" si="724"/>
        <v>6.7163800000000009</v>
      </c>
      <c r="DK1477" s="72"/>
      <c r="DL1477" s="51" t="s">
        <v>3334</v>
      </c>
      <c r="DO1477" s="358">
        <v>6.7164200000000003</v>
      </c>
      <c r="DP1477" s="72"/>
      <c r="DQ1477" s="374"/>
      <c r="DR1477" s="72"/>
      <c r="DU1477" s="52"/>
      <c r="DX1477" s="75">
        <f t="shared" si="725"/>
        <v>73.979976334537625</v>
      </c>
      <c r="DY1477" s="51">
        <f t="shared" si="726"/>
        <v>0</v>
      </c>
      <c r="DZ1477" s="75">
        <f t="shared" si="727"/>
        <v>0</v>
      </c>
      <c r="EA1477" s="51" t="e">
        <f t="shared" si="728"/>
        <v>#DIV/0!</v>
      </c>
      <c r="EB1477" s="75">
        <f t="shared" si="729"/>
        <v>20.160023806966326</v>
      </c>
      <c r="EC1477" s="51">
        <f t="shared" si="730"/>
        <v>0</v>
      </c>
      <c r="ED1477" s="75">
        <f t="shared" si="731"/>
        <v>0</v>
      </c>
      <c r="EE1477" s="51" t="e">
        <f t="shared" si="732"/>
        <v>#DIV/0!</v>
      </c>
      <c r="EF1477" s="75">
        <f t="shared" si="733"/>
        <v>0</v>
      </c>
      <c r="EG1477" s="51" t="e">
        <f t="shared" si="734"/>
        <v>#DIV/0!</v>
      </c>
      <c r="EH1477" s="75">
        <f t="shared" si="735"/>
        <v>0</v>
      </c>
      <c r="EI1477" s="51" t="e">
        <f t="shared" si="736"/>
        <v>#DIV/0!</v>
      </c>
      <c r="EJ1477" s="75">
        <f t="shared" si="737"/>
        <v>0</v>
      </c>
      <c r="EK1477" s="51" t="e">
        <f t="shared" si="738"/>
        <v>#DIV/0!</v>
      </c>
      <c r="EL1477" s="75">
        <f t="shared" si="739"/>
        <v>0</v>
      </c>
      <c r="EM1477" s="51" t="e">
        <f t="shared" si="740"/>
        <v>#DIV/0!</v>
      </c>
      <c r="EN1477" s="75">
        <f t="shared" si="741"/>
        <v>0</v>
      </c>
      <c r="EO1477" s="51" t="e">
        <f t="shared" si="742"/>
        <v>#DIV/0!</v>
      </c>
      <c r="EP1477" s="75">
        <f t="shared" si="743"/>
        <v>0</v>
      </c>
      <c r="EQ1477" s="51" t="e">
        <f t="shared" si="744"/>
        <v>#DIV/0!</v>
      </c>
      <c r="ER1477" s="51">
        <f t="shared" si="745"/>
        <v>100</v>
      </c>
      <c r="ES1477" s="51">
        <f t="shared" si="746"/>
        <v>0</v>
      </c>
    </row>
    <row r="1478" spans="1:149" x14ac:dyDescent="0.45">
      <c r="A1478" s="78" t="s">
        <v>1446</v>
      </c>
      <c r="B1478" s="174" t="s">
        <v>880</v>
      </c>
      <c r="C1478" s="51" t="s">
        <v>3653</v>
      </c>
      <c r="D1478" s="51" t="s">
        <v>3749</v>
      </c>
      <c r="E1478" s="78" t="s">
        <v>637</v>
      </c>
      <c r="F1478" s="78" t="s">
        <v>2310</v>
      </c>
      <c r="G1478" s="72" t="s">
        <v>3380</v>
      </c>
      <c r="H1478" s="78" t="s">
        <v>1100</v>
      </c>
      <c r="I1478" s="78">
        <v>60</v>
      </c>
      <c r="J1478" s="300">
        <v>200</v>
      </c>
      <c r="K1478" s="78">
        <v>2</v>
      </c>
      <c r="L1478" s="300">
        <v>1350</v>
      </c>
      <c r="M1478" s="72">
        <v>10</v>
      </c>
      <c r="O1478" s="78"/>
      <c r="P1478" s="72" t="s">
        <v>1374</v>
      </c>
      <c r="AA1478" s="195"/>
      <c r="AB1478" s="195"/>
      <c r="AC1478" s="195"/>
      <c r="AD1478" s="72"/>
      <c r="AE1478" s="316">
        <v>1</v>
      </c>
      <c r="AF1478" s="195"/>
      <c r="AG1478" s="195">
        <v>0</v>
      </c>
      <c r="AH1478" s="72"/>
      <c r="AR1478" s="53">
        <v>1.042</v>
      </c>
      <c r="AT1478" s="77"/>
      <c r="AU1478" s="276">
        <v>2000</v>
      </c>
      <c r="AV1478" s="276"/>
      <c r="AW1478" s="276">
        <v>2084</v>
      </c>
      <c r="AX1478" s="95"/>
      <c r="AY1478" s="276"/>
      <c r="AZ1478" s="95"/>
      <c r="BB1478" s="80" t="s">
        <v>3412</v>
      </c>
      <c r="BC1478" s="270"/>
      <c r="BD1478" s="72">
        <v>69.2697</v>
      </c>
      <c r="BE1478" s="72"/>
      <c r="BF1478" s="72"/>
      <c r="BG1478" s="72"/>
      <c r="BH1478" s="72">
        <v>18.8764</v>
      </c>
      <c r="BI1478" s="72"/>
      <c r="BJ1478" s="72"/>
      <c r="BK1478" s="72"/>
      <c r="BL1478" s="72"/>
      <c r="BM1478" s="72"/>
      <c r="BN1478" s="72"/>
      <c r="BO1478" s="72"/>
      <c r="BP1478" s="72"/>
      <c r="BQ1478" s="72"/>
      <c r="BR1478" s="72"/>
      <c r="BS1478" s="72"/>
      <c r="BT1478" s="72"/>
      <c r="BU1478" s="72"/>
      <c r="BV1478" s="72"/>
      <c r="BW1478" s="72"/>
      <c r="BX1478" s="72"/>
      <c r="BY1478" s="72"/>
      <c r="BZ1478" s="72"/>
      <c r="CA1478" s="72"/>
      <c r="CB1478" s="72"/>
      <c r="CC1478" s="72"/>
      <c r="CD1478" s="72"/>
      <c r="CE1478" s="72"/>
      <c r="CF1478" s="72"/>
      <c r="CG1478" s="72"/>
      <c r="CH1478" s="72"/>
      <c r="CI1478" s="72"/>
      <c r="CJ1478" s="72"/>
      <c r="CK1478" s="72"/>
      <c r="CL1478" s="72">
        <v>5.4868899999999998</v>
      </c>
      <c r="CM1478" s="72"/>
      <c r="CN1478" s="72"/>
      <c r="CO1478" s="72"/>
      <c r="CP1478" s="72"/>
      <c r="CQ1478" s="72"/>
      <c r="CR1478" s="72"/>
      <c r="CS1478" s="72"/>
      <c r="CT1478" s="72"/>
      <c r="CU1478" s="72"/>
      <c r="CV1478" s="72"/>
      <c r="CW1478" s="72"/>
      <c r="CX1478" s="72"/>
      <c r="CY1478" s="72"/>
      <c r="CZ1478" s="72"/>
      <c r="DA1478" s="72"/>
      <c r="DB1478" s="72"/>
      <c r="DC1478" s="72"/>
      <c r="DD1478" s="72"/>
      <c r="DE1478" s="72"/>
      <c r="DF1478" s="72"/>
      <c r="DG1478" s="72"/>
      <c r="DH1478" s="78">
        <f t="shared" si="723"/>
        <v>93.632990000000007</v>
      </c>
      <c r="DJ1478" s="77">
        <f t="shared" si="724"/>
        <v>6.3670099999999934</v>
      </c>
      <c r="DK1478" s="72"/>
      <c r="DL1478" s="51" t="s">
        <v>3334</v>
      </c>
      <c r="DO1478" s="358">
        <v>6.3670400000000003</v>
      </c>
      <c r="DP1478" s="72"/>
      <c r="DQ1478" s="374"/>
      <c r="DR1478" s="72"/>
      <c r="DU1478" s="52"/>
      <c r="DX1478" s="75">
        <f t="shared" si="725"/>
        <v>73.980014949859026</v>
      </c>
      <c r="DY1478" s="51">
        <f t="shared" si="726"/>
        <v>0</v>
      </c>
      <c r="DZ1478" s="75">
        <f t="shared" si="727"/>
        <v>0</v>
      </c>
      <c r="EA1478" s="51" t="e">
        <f t="shared" si="728"/>
        <v>#DIV/0!</v>
      </c>
      <c r="EB1478" s="75">
        <f t="shared" si="729"/>
        <v>20.159988482691837</v>
      </c>
      <c r="EC1478" s="51">
        <f t="shared" si="730"/>
        <v>0</v>
      </c>
      <c r="ED1478" s="75">
        <f t="shared" si="731"/>
        <v>0</v>
      </c>
      <c r="EE1478" s="51" t="e">
        <f t="shared" si="732"/>
        <v>#DIV/0!</v>
      </c>
      <c r="EF1478" s="75">
        <f t="shared" si="733"/>
        <v>0</v>
      </c>
      <c r="EG1478" s="51" t="e">
        <f t="shared" si="734"/>
        <v>#DIV/0!</v>
      </c>
      <c r="EH1478" s="75">
        <f t="shared" si="735"/>
        <v>0</v>
      </c>
      <c r="EI1478" s="51" t="e">
        <f t="shared" si="736"/>
        <v>#DIV/0!</v>
      </c>
      <c r="EJ1478" s="75">
        <f t="shared" si="737"/>
        <v>0</v>
      </c>
      <c r="EK1478" s="51" t="e">
        <f t="shared" si="738"/>
        <v>#DIV/0!</v>
      </c>
      <c r="EL1478" s="75">
        <f t="shared" si="739"/>
        <v>0</v>
      </c>
      <c r="EM1478" s="51" t="e">
        <f t="shared" si="740"/>
        <v>#DIV/0!</v>
      </c>
      <c r="EN1478" s="75">
        <f t="shared" si="741"/>
        <v>0</v>
      </c>
      <c r="EO1478" s="51" t="e">
        <f t="shared" si="742"/>
        <v>#DIV/0!</v>
      </c>
      <c r="EP1478" s="75">
        <f t="shared" si="743"/>
        <v>0</v>
      </c>
      <c r="EQ1478" s="51" t="e">
        <f t="shared" si="744"/>
        <v>#DIV/0!</v>
      </c>
      <c r="ER1478" s="51">
        <f t="shared" si="745"/>
        <v>100</v>
      </c>
      <c r="ES1478" s="51">
        <f t="shared" si="746"/>
        <v>0</v>
      </c>
    </row>
    <row r="1479" spans="1:149" x14ac:dyDescent="0.45">
      <c r="A1479" s="78" t="s">
        <v>1446</v>
      </c>
      <c r="B1479" s="174" t="s">
        <v>880</v>
      </c>
      <c r="C1479" s="51" t="s">
        <v>3653</v>
      </c>
      <c r="D1479" s="51" t="s">
        <v>3749</v>
      </c>
      <c r="E1479" s="78" t="s">
        <v>637</v>
      </c>
      <c r="F1479" s="78" t="s">
        <v>2311</v>
      </c>
      <c r="G1479" s="72" t="s">
        <v>3380</v>
      </c>
      <c r="H1479" s="78" t="s">
        <v>1100</v>
      </c>
      <c r="I1479" s="78">
        <v>70</v>
      </c>
      <c r="J1479" s="300">
        <v>300</v>
      </c>
      <c r="K1479" s="78">
        <v>2</v>
      </c>
      <c r="L1479" s="300">
        <v>1200</v>
      </c>
      <c r="M1479" s="72">
        <v>10</v>
      </c>
      <c r="O1479" s="78"/>
      <c r="P1479" s="72" t="s">
        <v>1374</v>
      </c>
      <c r="AA1479" s="195"/>
      <c r="AB1479" s="195"/>
      <c r="AC1479" s="195"/>
      <c r="AD1479" s="72"/>
      <c r="AE1479" s="316">
        <v>1</v>
      </c>
      <c r="AF1479" s="195"/>
      <c r="AG1479" s="195">
        <v>0</v>
      </c>
      <c r="AH1479" s="72"/>
      <c r="AR1479" s="53">
        <v>1.046</v>
      </c>
      <c r="AT1479" s="77"/>
      <c r="AU1479" s="276">
        <v>3000</v>
      </c>
      <c r="AV1479" s="276"/>
      <c r="AW1479" s="276">
        <v>3138</v>
      </c>
      <c r="AX1479" s="95"/>
      <c r="AY1479" s="276"/>
      <c r="AZ1479" s="95"/>
      <c r="BB1479" s="80" t="s">
        <v>3412</v>
      </c>
      <c r="BC1479" s="270"/>
      <c r="BD1479" s="72">
        <v>67.747299999999996</v>
      </c>
      <c r="BE1479" s="72"/>
      <c r="BF1479" s="72"/>
      <c r="BG1479" s="72"/>
      <c r="BH1479" s="72">
        <v>18.461500000000001</v>
      </c>
      <c r="BI1479" s="72"/>
      <c r="BJ1479" s="72"/>
      <c r="BK1479" s="72"/>
      <c r="BL1479" s="72"/>
      <c r="BM1479" s="72"/>
      <c r="BN1479" s="72"/>
      <c r="BO1479" s="72"/>
      <c r="BP1479" s="72"/>
      <c r="BQ1479" s="72"/>
      <c r="BR1479" s="72"/>
      <c r="BS1479" s="72"/>
      <c r="BT1479" s="72"/>
      <c r="BU1479" s="72"/>
      <c r="BV1479" s="72"/>
      <c r="BW1479" s="72"/>
      <c r="BX1479" s="72"/>
      <c r="BY1479" s="72"/>
      <c r="BZ1479" s="72"/>
      <c r="CA1479" s="72"/>
      <c r="CB1479" s="72"/>
      <c r="CC1479" s="72"/>
      <c r="CD1479" s="72"/>
      <c r="CE1479" s="72"/>
      <c r="CF1479" s="72"/>
      <c r="CG1479" s="72"/>
      <c r="CH1479" s="72"/>
      <c r="CI1479" s="72"/>
      <c r="CJ1479" s="72"/>
      <c r="CK1479" s="72"/>
      <c r="CL1479" s="72">
        <v>5.3662999999999998</v>
      </c>
      <c r="CM1479" s="72"/>
      <c r="CN1479" s="72"/>
      <c r="CO1479" s="72"/>
      <c r="CP1479" s="72"/>
      <c r="CQ1479" s="72"/>
      <c r="CR1479" s="72"/>
      <c r="CS1479" s="72"/>
      <c r="CT1479" s="72"/>
      <c r="CU1479" s="72"/>
      <c r="CV1479" s="72"/>
      <c r="CW1479" s="72"/>
      <c r="CX1479" s="72"/>
      <c r="CY1479" s="72"/>
      <c r="CZ1479" s="72"/>
      <c r="DA1479" s="72"/>
      <c r="DB1479" s="72"/>
      <c r="DC1479" s="72"/>
      <c r="DD1479" s="72"/>
      <c r="DE1479" s="72"/>
      <c r="DF1479" s="72"/>
      <c r="DG1479" s="72"/>
      <c r="DH1479" s="78">
        <f t="shared" si="723"/>
        <v>91.575099999999992</v>
      </c>
      <c r="DJ1479" s="77">
        <f t="shared" si="724"/>
        <v>8.424900000000008</v>
      </c>
      <c r="DK1479" s="72"/>
      <c r="DL1479" s="51" t="s">
        <v>3334</v>
      </c>
      <c r="DO1479" s="358">
        <v>8.4249100000000006</v>
      </c>
      <c r="DP1479" s="72"/>
      <c r="DQ1479" s="374"/>
      <c r="DR1479" s="72"/>
      <c r="DU1479" s="52"/>
      <c r="DX1479" s="75">
        <f t="shared" si="725"/>
        <v>73.980044793835873</v>
      </c>
      <c r="DY1479" s="51">
        <f t="shared" si="726"/>
        <v>0</v>
      </c>
      <c r="DZ1479" s="75">
        <f t="shared" si="727"/>
        <v>0</v>
      </c>
      <c r="EA1479" s="51" t="e">
        <f t="shared" si="728"/>
        <v>#DIV/0!</v>
      </c>
      <c r="EB1479" s="75">
        <f t="shared" si="729"/>
        <v>20.159956145284038</v>
      </c>
      <c r="EC1479" s="51">
        <f t="shared" si="730"/>
        <v>0</v>
      </c>
      <c r="ED1479" s="75">
        <f t="shared" si="731"/>
        <v>0</v>
      </c>
      <c r="EE1479" s="51" t="e">
        <f t="shared" si="732"/>
        <v>#DIV/0!</v>
      </c>
      <c r="EF1479" s="75">
        <f t="shared" si="733"/>
        <v>0</v>
      </c>
      <c r="EG1479" s="51" t="e">
        <f t="shared" si="734"/>
        <v>#DIV/0!</v>
      </c>
      <c r="EH1479" s="75">
        <f t="shared" si="735"/>
        <v>0</v>
      </c>
      <c r="EI1479" s="51" t="e">
        <f t="shared" si="736"/>
        <v>#DIV/0!</v>
      </c>
      <c r="EJ1479" s="75">
        <f t="shared" si="737"/>
        <v>0</v>
      </c>
      <c r="EK1479" s="51" t="e">
        <f t="shared" si="738"/>
        <v>#DIV/0!</v>
      </c>
      <c r="EL1479" s="75">
        <f t="shared" si="739"/>
        <v>0</v>
      </c>
      <c r="EM1479" s="51" t="e">
        <f t="shared" si="740"/>
        <v>#DIV/0!</v>
      </c>
      <c r="EN1479" s="75">
        <f t="shared" si="741"/>
        <v>0</v>
      </c>
      <c r="EO1479" s="51" t="e">
        <f t="shared" si="742"/>
        <v>#DIV/0!</v>
      </c>
      <c r="EP1479" s="75">
        <f t="shared" si="743"/>
        <v>0</v>
      </c>
      <c r="EQ1479" s="51" t="e">
        <f t="shared" si="744"/>
        <v>#DIV/0!</v>
      </c>
      <c r="ER1479" s="51">
        <f t="shared" si="745"/>
        <v>100</v>
      </c>
      <c r="ES1479" s="51">
        <f t="shared" si="746"/>
        <v>0</v>
      </c>
    </row>
    <row r="1480" spans="1:149" x14ac:dyDescent="0.45">
      <c r="A1480" s="78" t="s">
        <v>1446</v>
      </c>
      <c r="B1480" s="174" t="s">
        <v>880</v>
      </c>
      <c r="C1480" s="51" t="s">
        <v>3653</v>
      </c>
      <c r="D1480" s="51" t="s">
        <v>3749</v>
      </c>
      <c r="E1480" s="78" t="s">
        <v>637</v>
      </c>
      <c r="F1480" s="78" t="s">
        <v>2312</v>
      </c>
      <c r="G1480" s="72" t="s">
        <v>3380</v>
      </c>
      <c r="H1480" s="78" t="s">
        <v>1100</v>
      </c>
      <c r="I1480" s="78">
        <v>70</v>
      </c>
      <c r="J1480" s="300">
        <v>400</v>
      </c>
      <c r="K1480" s="78">
        <v>2</v>
      </c>
      <c r="L1480" s="300">
        <v>1200</v>
      </c>
      <c r="M1480" s="72">
        <v>10</v>
      </c>
      <c r="O1480" s="78"/>
      <c r="P1480" s="72" t="s">
        <v>1374</v>
      </c>
      <c r="AA1480" s="195"/>
      <c r="AB1480" s="195"/>
      <c r="AC1480" s="195"/>
      <c r="AD1480" s="72"/>
      <c r="AE1480" s="316">
        <v>1</v>
      </c>
      <c r="AF1480" s="195"/>
      <c r="AG1480" s="195">
        <v>0</v>
      </c>
      <c r="AH1480" s="72"/>
      <c r="AR1480" s="53">
        <v>1.1060000000000001</v>
      </c>
      <c r="AT1480" s="77"/>
      <c r="AU1480" s="276">
        <v>4000</v>
      </c>
      <c r="AV1480" s="276"/>
      <c r="AW1480" s="276">
        <v>4424</v>
      </c>
      <c r="AX1480" s="95"/>
      <c r="AY1480" s="276"/>
      <c r="AZ1480" s="95"/>
      <c r="BB1480" s="80" t="s">
        <v>3412</v>
      </c>
      <c r="BC1480" s="270"/>
      <c r="BD1480" s="72">
        <v>66.588700000000003</v>
      </c>
      <c r="BE1480" s="72"/>
      <c r="BF1480" s="72"/>
      <c r="BG1480" s="72"/>
      <c r="BH1480" s="72">
        <v>18.145800000000001</v>
      </c>
      <c r="BI1480" s="72"/>
      <c r="BJ1480" s="72"/>
      <c r="BK1480" s="72"/>
      <c r="BL1480" s="72"/>
      <c r="BM1480" s="72"/>
      <c r="BN1480" s="72"/>
      <c r="BO1480" s="72"/>
      <c r="BP1480" s="72"/>
      <c r="BQ1480" s="72"/>
      <c r="BR1480" s="72"/>
      <c r="BS1480" s="72"/>
      <c r="BT1480" s="72"/>
      <c r="BU1480" s="72"/>
      <c r="BV1480" s="72"/>
      <c r="BW1480" s="72"/>
      <c r="BX1480" s="72"/>
      <c r="BY1480" s="72"/>
      <c r="BZ1480" s="72"/>
      <c r="CA1480" s="72"/>
      <c r="CB1480" s="72"/>
      <c r="CC1480" s="72"/>
      <c r="CD1480" s="72"/>
      <c r="CE1480" s="72"/>
      <c r="CF1480" s="72"/>
      <c r="CG1480" s="72"/>
      <c r="CH1480" s="72"/>
      <c r="CI1480" s="72"/>
      <c r="CJ1480" s="72"/>
      <c r="CK1480" s="72"/>
      <c r="CL1480" s="72">
        <v>5.2745300000000004</v>
      </c>
      <c r="CM1480" s="72"/>
      <c r="CN1480" s="72"/>
      <c r="CO1480" s="72"/>
      <c r="CP1480" s="72"/>
      <c r="CQ1480" s="72"/>
      <c r="CR1480" s="72"/>
      <c r="CS1480" s="72"/>
      <c r="CT1480" s="72"/>
      <c r="CU1480" s="72"/>
      <c r="CV1480" s="72"/>
      <c r="CW1480" s="72"/>
      <c r="CX1480" s="72"/>
      <c r="CY1480" s="72"/>
      <c r="CZ1480" s="72"/>
      <c r="DA1480" s="72"/>
      <c r="DB1480" s="72"/>
      <c r="DC1480" s="72"/>
      <c r="DD1480" s="72"/>
      <c r="DE1480" s="72"/>
      <c r="DF1480" s="72"/>
      <c r="DG1480" s="72"/>
      <c r="DH1480" s="78">
        <f t="shared" si="723"/>
        <v>90.009029999999996</v>
      </c>
      <c r="DJ1480" s="77">
        <f t="shared" si="724"/>
        <v>9.9909700000000043</v>
      </c>
      <c r="DK1480" s="72"/>
      <c r="DL1480" s="51" t="s">
        <v>3334</v>
      </c>
      <c r="DO1480" s="358">
        <v>9.9909999999999997</v>
      </c>
      <c r="DP1480" s="72"/>
      <c r="DQ1480" s="374"/>
      <c r="DR1480" s="72"/>
      <c r="DU1480" s="52"/>
      <c r="DX1480" s="75">
        <f t="shared" si="725"/>
        <v>73.980021782258959</v>
      </c>
      <c r="DY1480" s="51">
        <f t="shared" si="726"/>
        <v>0</v>
      </c>
      <c r="DZ1480" s="75">
        <f t="shared" si="727"/>
        <v>0</v>
      </c>
      <c r="EA1480" s="51" t="e">
        <f t="shared" si="728"/>
        <v>#DIV/0!</v>
      </c>
      <c r="EB1480" s="75">
        <f t="shared" si="729"/>
        <v>20.15997728227935</v>
      </c>
      <c r="EC1480" s="51">
        <f t="shared" si="730"/>
        <v>0</v>
      </c>
      <c r="ED1480" s="75">
        <f t="shared" si="731"/>
        <v>0</v>
      </c>
      <c r="EE1480" s="51" t="e">
        <f t="shared" si="732"/>
        <v>#DIV/0!</v>
      </c>
      <c r="EF1480" s="75">
        <f t="shared" si="733"/>
        <v>0</v>
      </c>
      <c r="EG1480" s="51" t="e">
        <f t="shared" si="734"/>
        <v>#DIV/0!</v>
      </c>
      <c r="EH1480" s="75">
        <f t="shared" si="735"/>
        <v>0</v>
      </c>
      <c r="EI1480" s="51" t="e">
        <f t="shared" si="736"/>
        <v>#DIV/0!</v>
      </c>
      <c r="EJ1480" s="75">
        <f t="shared" si="737"/>
        <v>0</v>
      </c>
      <c r="EK1480" s="51" t="e">
        <f t="shared" si="738"/>
        <v>#DIV/0!</v>
      </c>
      <c r="EL1480" s="75">
        <f t="shared" si="739"/>
        <v>0</v>
      </c>
      <c r="EM1480" s="51" t="e">
        <f t="shared" si="740"/>
        <v>#DIV/0!</v>
      </c>
      <c r="EN1480" s="75">
        <f t="shared" si="741"/>
        <v>0</v>
      </c>
      <c r="EO1480" s="51" t="e">
        <f t="shared" si="742"/>
        <v>#DIV/0!</v>
      </c>
      <c r="EP1480" s="75">
        <f t="shared" si="743"/>
        <v>0</v>
      </c>
      <c r="EQ1480" s="51" t="e">
        <f t="shared" si="744"/>
        <v>#DIV/0!</v>
      </c>
      <c r="ER1480" s="51">
        <f t="shared" si="745"/>
        <v>100</v>
      </c>
      <c r="ES1480" s="51">
        <f t="shared" si="746"/>
        <v>0</v>
      </c>
    </row>
    <row r="1481" spans="1:149" x14ac:dyDescent="0.45">
      <c r="A1481" s="78" t="s">
        <v>1446</v>
      </c>
      <c r="B1481" s="174" t="s">
        <v>880</v>
      </c>
      <c r="C1481" s="51" t="s">
        <v>3653</v>
      </c>
      <c r="D1481" s="51" t="s">
        <v>3749</v>
      </c>
      <c r="E1481" s="78" t="s">
        <v>637</v>
      </c>
      <c r="F1481" s="78" t="s">
        <v>2313</v>
      </c>
      <c r="G1481" s="72" t="s">
        <v>3380</v>
      </c>
      <c r="H1481" s="78" t="s">
        <v>1100</v>
      </c>
      <c r="I1481" s="78">
        <v>96</v>
      </c>
      <c r="J1481" s="300">
        <v>500</v>
      </c>
      <c r="K1481" s="78">
        <v>2</v>
      </c>
      <c r="L1481" s="300">
        <v>900</v>
      </c>
      <c r="M1481" s="72">
        <v>10</v>
      </c>
      <c r="O1481" s="78"/>
      <c r="P1481" s="72" t="s">
        <v>1374</v>
      </c>
      <c r="AA1481" s="195"/>
      <c r="AB1481" s="195"/>
      <c r="AC1481" s="195"/>
      <c r="AD1481" s="72"/>
      <c r="AE1481" s="316">
        <v>1</v>
      </c>
      <c r="AF1481" s="195"/>
      <c r="AG1481" s="195">
        <v>0</v>
      </c>
      <c r="AH1481" s="72"/>
      <c r="AR1481" s="53">
        <v>0.98750000000000004</v>
      </c>
      <c r="AT1481" s="77"/>
      <c r="AU1481" s="276">
        <v>5000</v>
      </c>
      <c r="AV1481" s="276"/>
      <c r="AW1481" s="276">
        <v>4937.5</v>
      </c>
      <c r="AX1481" s="95"/>
      <c r="AY1481" s="276"/>
      <c r="AZ1481" s="95"/>
      <c r="BB1481" s="80" t="s">
        <v>3412</v>
      </c>
      <c r="BC1481" s="270"/>
      <c r="BD1481" s="72">
        <v>65.203599999999994</v>
      </c>
      <c r="BE1481" s="72"/>
      <c r="BF1481" s="72"/>
      <c r="BG1481" s="72"/>
      <c r="BH1481" s="72">
        <v>17.7684</v>
      </c>
      <c r="BI1481" s="72"/>
      <c r="BJ1481" s="72"/>
      <c r="BK1481" s="72"/>
      <c r="BL1481" s="72"/>
      <c r="BM1481" s="72"/>
      <c r="BN1481" s="72"/>
      <c r="BO1481" s="72"/>
      <c r="BP1481" s="72"/>
      <c r="BQ1481" s="72"/>
      <c r="BR1481" s="72"/>
      <c r="BS1481" s="72"/>
      <c r="BT1481" s="72"/>
      <c r="BU1481" s="72"/>
      <c r="BV1481" s="72"/>
      <c r="BW1481" s="72"/>
      <c r="BX1481" s="72"/>
      <c r="BY1481" s="72"/>
      <c r="BZ1481" s="72"/>
      <c r="CA1481" s="72"/>
      <c r="CB1481" s="72"/>
      <c r="CC1481" s="72"/>
      <c r="CD1481" s="72"/>
      <c r="CE1481" s="72"/>
      <c r="CF1481" s="72"/>
      <c r="CG1481" s="72"/>
      <c r="CH1481" s="72"/>
      <c r="CI1481" s="72"/>
      <c r="CJ1481" s="72"/>
      <c r="CK1481" s="72"/>
      <c r="CL1481" s="72">
        <v>5.1648199999999997</v>
      </c>
      <c r="CM1481" s="72"/>
      <c r="CN1481" s="72"/>
      <c r="CO1481" s="72"/>
      <c r="CP1481" s="72"/>
      <c r="CQ1481" s="72"/>
      <c r="CR1481" s="72"/>
      <c r="CS1481" s="72"/>
      <c r="CT1481" s="72"/>
      <c r="CU1481" s="72"/>
      <c r="CV1481" s="72"/>
      <c r="CW1481" s="72"/>
      <c r="CX1481" s="72"/>
      <c r="CY1481" s="72"/>
      <c r="CZ1481" s="72"/>
      <c r="DA1481" s="72"/>
      <c r="DB1481" s="72"/>
      <c r="DC1481" s="72"/>
      <c r="DD1481" s="72"/>
      <c r="DE1481" s="72"/>
      <c r="DF1481" s="72"/>
      <c r="DG1481" s="72"/>
      <c r="DH1481" s="78">
        <f t="shared" si="723"/>
        <v>88.13682</v>
      </c>
      <c r="DJ1481" s="77">
        <f t="shared" si="724"/>
        <v>11.86318</v>
      </c>
      <c r="DK1481" s="72"/>
      <c r="DL1481" s="51" t="s">
        <v>3334</v>
      </c>
      <c r="DO1481" s="358">
        <v>11.863200000000001</v>
      </c>
      <c r="DP1481" s="72"/>
      <c r="DQ1481" s="374"/>
      <c r="DR1481" s="72"/>
      <c r="DU1481" s="52"/>
      <c r="DX1481" s="75">
        <f t="shared" si="725"/>
        <v>73.979977947922322</v>
      </c>
      <c r="DY1481" s="51">
        <f t="shared" si="726"/>
        <v>0</v>
      </c>
      <c r="DZ1481" s="75">
        <f t="shared" si="727"/>
        <v>0</v>
      </c>
      <c r="EA1481" s="51" t="e">
        <f t="shared" si="728"/>
        <v>#DIV/0!</v>
      </c>
      <c r="EB1481" s="75">
        <f t="shared" si="729"/>
        <v>20.160019388037824</v>
      </c>
      <c r="EC1481" s="51">
        <f t="shared" si="730"/>
        <v>0</v>
      </c>
      <c r="ED1481" s="75">
        <f t="shared" si="731"/>
        <v>0</v>
      </c>
      <c r="EE1481" s="51" t="e">
        <f t="shared" si="732"/>
        <v>#DIV/0!</v>
      </c>
      <c r="EF1481" s="75">
        <f t="shared" si="733"/>
        <v>0</v>
      </c>
      <c r="EG1481" s="51" t="e">
        <f t="shared" si="734"/>
        <v>#DIV/0!</v>
      </c>
      <c r="EH1481" s="75">
        <f t="shared" si="735"/>
        <v>0</v>
      </c>
      <c r="EI1481" s="51" t="e">
        <f t="shared" si="736"/>
        <v>#DIV/0!</v>
      </c>
      <c r="EJ1481" s="75">
        <f t="shared" si="737"/>
        <v>0</v>
      </c>
      <c r="EK1481" s="51" t="e">
        <f t="shared" si="738"/>
        <v>#DIV/0!</v>
      </c>
      <c r="EL1481" s="75">
        <f t="shared" si="739"/>
        <v>0</v>
      </c>
      <c r="EM1481" s="51" t="e">
        <f t="shared" si="740"/>
        <v>#DIV/0!</v>
      </c>
      <c r="EN1481" s="75">
        <f t="shared" si="741"/>
        <v>0</v>
      </c>
      <c r="EO1481" s="51" t="e">
        <f t="shared" si="742"/>
        <v>#DIV/0!</v>
      </c>
      <c r="EP1481" s="75">
        <f t="shared" si="743"/>
        <v>0</v>
      </c>
      <c r="EQ1481" s="51" t="e">
        <f t="shared" si="744"/>
        <v>#DIV/0!</v>
      </c>
      <c r="ER1481" s="51">
        <f t="shared" si="745"/>
        <v>100</v>
      </c>
      <c r="ES1481" s="51">
        <f t="shared" si="746"/>
        <v>0</v>
      </c>
    </row>
    <row r="1482" spans="1:149" x14ac:dyDescent="0.45">
      <c r="A1482" s="78" t="s">
        <v>1446</v>
      </c>
      <c r="B1482" s="174" t="s">
        <v>880</v>
      </c>
      <c r="C1482" s="51" t="s">
        <v>3653</v>
      </c>
      <c r="D1482" s="51" t="s">
        <v>3749</v>
      </c>
      <c r="E1482" s="78" t="s">
        <v>637</v>
      </c>
      <c r="F1482" s="78" t="s">
        <v>2314</v>
      </c>
      <c r="G1482" s="72" t="s">
        <v>3380</v>
      </c>
      <c r="H1482" s="78" t="s">
        <v>1100</v>
      </c>
      <c r="I1482" s="78">
        <v>96</v>
      </c>
      <c r="J1482" s="300">
        <v>500</v>
      </c>
      <c r="K1482" s="78">
        <v>2</v>
      </c>
      <c r="L1482" s="300">
        <v>1000</v>
      </c>
      <c r="M1482" s="72">
        <v>10</v>
      </c>
      <c r="O1482" s="78"/>
      <c r="P1482" s="72" t="s">
        <v>1374</v>
      </c>
      <c r="AA1482" s="195"/>
      <c r="AB1482" s="195"/>
      <c r="AC1482" s="195"/>
      <c r="AD1482" s="72"/>
      <c r="AE1482" s="316">
        <v>1</v>
      </c>
      <c r="AF1482" s="195"/>
      <c r="AG1482" s="195">
        <v>0</v>
      </c>
      <c r="AH1482" s="72"/>
      <c r="AR1482" s="53">
        <v>1.071</v>
      </c>
      <c r="AT1482" s="77"/>
      <c r="AU1482" s="276">
        <v>5000</v>
      </c>
      <c r="AV1482" s="276"/>
      <c r="AW1482" s="276">
        <v>5355</v>
      </c>
      <c r="AX1482" s="95"/>
      <c r="AY1482" s="276"/>
      <c r="AZ1482" s="95"/>
      <c r="BB1482" s="80" t="s">
        <v>3412</v>
      </c>
      <c r="BC1482" s="270"/>
      <c r="BD1482" s="72">
        <v>65.313000000000002</v>
      </c>
      <c r="BE1482" s="72"/>
      <c r="BF1482" s="72"/>
      <c r="BG1482" s="72"/>
      <c r="BH1482" s="72">
        <v>17.798200000000001</v>
      </c>
      <c r="BI1482" s="72"/>
      <c r="BJ1482" s="72"/>
      <c r="BK1482" s="72"/>
      <c r="BL1482" s="72"/>
      <c r="BM1482" s="72"/>
      <c r="BN1482" s="72"/>
      <c r="BO1482" s="72"/>
      <c r="BP1482" s="72"/>
      <c r="BQ1482" s="72"/>
      <c r="BR1482" s="72"/>
      <c r="BS1482" s="72"/>
      <c r="BT1482" s="72"/>
      <c r="BU1482" s="72"/>
      <c r="BV1482" s="72"/>
      <c r="BW1482" s="72"/>
      <c r="BX1482" s="72"/>
      <c r="BY1482" s="72"/>
      <c r="BZ1482" s="72"/>
      <c r="CA1482" s="72"/>
      <c r="CB1482" s="72"/>
      <c r="CC1482" s="72"/>
      <c r="CD1482" s="72"/>
      <c r="CE1482" s="72"/>
      <c r="CF1482" s="72"/>
      <c r="CG1482" s="72"/>
      <c r="CH1482" s="72"/>
      <c r="CI1482" s="72"/>
      <c r="CJ1482" s="72"/>
      <c r="CK1482" s="72"/>
      <c r="CL1482" s="72">
        <v>5.1734799999999996</v>
      </c>
      <c r="CM1482" s="72"/>
      <c r="CN1482" s="72"/>
      <c r="CO1482" s="72"/>
      <c r="CP1482" s="72"/>
      <c r="CQ1482" s="72"/>
      <c r="CR1482" s="72"/>
      <c r="CS1482" s="72"/>
      <c r="CT1482" s="72"/>
      <c r="CU1482" s="72"/>
      <c r="CV1482" s="72"/>
      <c r="CW1482" s="72"/>
      <c r="CX1482" s="72"/>
      <c r="CY1482" s="72"/>
      <c r="CZ1482" s="72"/>
      <c r="DA1482" s="72"/>
      <c r="DB1482" s="72"/>
      <c r="DC1482" s="72"/>
      <c r="DD1482" s="72"/>
      <c r="DE1482" s="72"/>
      <c r="DF1482" s="72"/>
      <c r="DG1482" s="72"/>
      <c r="DH1482" s="78">
        <f t="shared" si="723"/>
        <v>88.284679999999994</v>
      </c>
      <c r="DJ1482" s="77">
        <f t="shared" si="724"/>
        <v>11.715320000000006</v>
      </c>
      <c r="DK1482" s="72"/>
      <c r="DL1482" s="51" t="s">
        <v>3334</v>
      </c>
      <c r="DO1482" s="358">
        <v>11.715400000000001</v>
      </c>
      <c r="DP1482" s="72"/>
      <c r="DQ1482" s="374"/>
      <c r="DR1482" s="72"/>
      <c r="DU1482" s="52"/>
      <c r="DX1482" s="75">
        <f t="shared" si="725"/>
        <v>73.979992904771251</v>
      </c>
      <c r="DY1482" s="51">
        <f t="shared" si="726"/>
        <v>0</v>
      </c>
      <c r="DZ1482" s="75">
        <f t="shared" si="727"/>
        <v>0</v>
      </c>
      <c r="EA1482" s="51" t="e">
        <f t="shared" si="728"/>
        <v>#DIV/0!</v>
      </c>
      <c r="EB1482" s="75">
        <f t="shared" si="729"/>
        <v>20.160009641536902</v>
      </c>
      <c r="EC1482" s="51">
        <f t="shared" si="730"/>
        <v>0</v>
      </c>
      <c r="ED1482" s="75">
        <f t="shared" si="731"/>
        <v>0</v>
      </c>
      <c r="EE1482" s="51" t="e">
        <f t="shared" si="732"/>
        <v>#DIV/0!</v>
      </c>
      <c r="EF1482" s="75">
        <f t="shared" si="733"/>
        <v>0</v>
      </c>
      <c r="EG1482" s="51" t="e">
        <f t="shared" si="734"/>
        <v>#DIV/0!</v>
      </c>
      <c r="EH1482" s="75">
        <f t="shared" si="735"/>
        <v>0</v>
      </c>
      <c r="EI1482" s="51" t="e">
        <f t="shared" si="736"/>
        <v>#DIV/0!</v>
      </c>
      <c r="EJ1482" s="75">
        <f t="shared" si="737"/>
        <v>0</v>
      </c>
      <c r="EK1482" s="51" t="e">
        <f t="shared" si="738"/>
        <v>#DIV/0!</v>
      </c>
      <c r="EL1482" s="75">
        <f t="shared" si="739"/>
        <v>0</v>
      </c>
      <c r="EM1482" s="51" t="e">
        <f t="shared" si="740"/>
        <v>#DIV/0!</v>
      </c>
      <c r="EN1482" s="75">
        <f t="shared" si="741"/>
        <v>0</v>
      </c>
      <c r="EO1482" s="51" t="e">
        <f t="shared" si="742"/>
        <v>#DIV/0!</v>
      </c>
      <c r="EP1482" s="75">
        <f t="shared" si="743"/>
        <v>0</v>
      </c>
      <c r="EQ1482" s="51" t="e">
        <f t="shared" si="744"/>
        <v>#DIV/0!</v>
      </c>
      <c r="ER1482" s="51">
        <f t="shared" si="745"/>
        <v>100</v>
      </c>
      <c r="ES1482" s="51">
        <f t="shared" si="746"/>
        <v>0</v>
      </c>
    </row>
    <row r="1483" spans="1:149" x14ac:dyDescent="0.45">
      <c r="A1483" s="78" t="s">
        <v>1446</v>
      </c>
      <c r="B1483" s="174" t="s">
        <v>880</v>
      </c>
      <c r="C1483" s="51" t="s">
        <v>3653</v>
      </c>
      <c r="D1483" s="51" t="s">
        <v>3749</v>
      </c>
      <c r="E1483" s="78" t="s">
        <v>637</v>
      </c>
      <c r="F1483" s="78" t="s">
        <v>2315</v>
      </c>
      <c r="G1483" s="72" t="s">
        <v>3380</v>
      </c>
      <c r="H1483" s="78" t="s">
        <v>1100</v>
      </c>
      <c r="I1483" s="78">
        <v>72</v>
      </c>
      <c r="J1483" s="300">
        <v>500</v>
      </c>
      <c r="K1483" s="78">
        <v>2</v>
      </c>
      <c r="L1483" s="300">
        <v>1100</v>
      </c>
      <c r="M1483" s="72">
        <v>10</v>
      </c>
      <c r="O1483" s="78"/>
      <c r="P1483" s="72" t="s">
        <v>1374</v>
      </c>
      <c r="AA1483" s="195"/>
      <c r="AB1483" s="195"/>
      <c r="AC1483" s="195"/>
      <c r="AD1483" s="72"/>
      <c r="AE1483" s="316">
        <v>1</v>
      </c>
      <c r="AF1483" s="195"/>
      <c r="AG1483" s="195">
        <v>0</v>
      </c>
      <c r="AH1483" s="72"/>
      <c r="AR1483" s="53">
        <v>1.135</v>
      </c>
      <c r="AT1483" s="77"/>
      <c r="AU1483" s="276">
        <v>5000</v>
      </c>
      <c r="AV1483" s="276"/>
      <c r="AW1483" s="276">
        <v>5675</v>
      </c>
      <c r="AX1483" s="95"/>
      <c r="AY1483" s="276"/>
      <c r="AZ1483" s="95"/>
      <c r="BB1483" s="80" t="s">
        <v>3412</v>
      </c>
      <c r="BC1483" s="270"/>
      <c r="BD1483" s="72">
        <v>65.399600000000007</v>
      </c>
      <c r="BE1483" s="72"/>
      <c r="BF1483" s="72"/>
      <c r="BG1483" s="72"/>
      <c r="BH1483" s="72">
        <v>17.8218</v>
      </c>
      <c r="BI1483" s="72"/>
      <c r="BJ1483" s="72"/>
      <c r="BK1483" s="72"/>
      <c r="BL1483" s="72"/>
      <c r="BM1483" s="72"/>
      <c r="BN1483" s="72"/>
      <c r="BO1483" s="72"/>
      <c r="BP1483" s="72"/>
      <c r="BQ1483" s="72"/>
      <c r="BR1483" s="72"/>
      <c r="BS1483" s="72"/>
      <c r="BT1483" s="72"/>
      <c r="BU1483" s="72"/>
      <c r="BV1483" s="72"/>
      <c r="BW1483" s="72"/>
      <c r="BX1483" s="72"/>
      <c r="BY1483" s="72"/>
      <c r="BZ1483" s="72"/>
      <c r="CA1483" s="72"/>
      <c r="CB1483" s="72"/>
      <c r="CC1483" s="72"/>
      <c r="CD1483" s="72"/>
      <c r="CE1483" s="72"/>
      <c r="CF1483" s="72"/>
      <c r="CG1483" s="72"/>
      <c r="CH1483" s="72"/>
      <c r="CI1483" s="72"/>
      <c r="CJ1483" s="72"/>
      <c r="CK1483" s="72"/>
      <c r="CL1483" s="72">
        <v>5.1803400000000002</v>
      </c>
      <c r="CM1483" s="72"/>
      <c r="CN1483" s="72"/>
      <c r="CO1483" s="72"/>
      <c r="CP1483" s="72"/>
      <c r="CQ1483" s="72"/>
      <c r="CR1483" s="72"/>
      <c r="CS1483" s="72"/>
      <c r="CT1483" s="72"/>
      <c r="CU1483" s="72"/>
      <c r="CV1483" s="72"/>
      <c r="CW1483" s="72"/>
      <c r="CX1483" s="72"/>
      <c r="CY1483" s="72"/>
      <c r="CZ1483" s="72"/>
      <c r="DA1483" s="72"/>
      <c r="DB1483" s="72"/>
      <c r="DC1483" s="72"/>
      <c r="DD1483" s="72"/>
      <c r="DE1483" s="72"/>
      <c r="DF1483" s="72"/>
      <c r="DG1483" s="72"/>
      <c r="DH1483" s="78">
        <f t="shared" si="723"/>
        <v>88.401740000000004</v>
      </c>
      <c r="DJ1483" s="77">
        <f t="shared" si="724"/>
        <v>11.598259999999996</v>
      </c>
      <c r="DK1483" s="72"/>
      <c r="DL1483" s="51" t="s">
        <v>3334</v>
      </c>
      <c r="DO1483" s="358">
        <v>11.5983</v>
      </c>
      <c r="DP1483" s="72"/>
      <c r="DQ1483" s="374"/>
      <c r="DR1483" s="72"/>
      <c r="DU1483" s="52"/>
      <c r="DX1483" s="75">
        <f t="shared" si="725"/>
        <v>73.979991796541569</v>
      </c>
      <c r="DY1483" s="51">
        <f t="shared" si="726"/>
        <v>0</v>
      </c>
      <c r="DZ1483" s="75">
        <f t="shared" si="727"/>
        <v>0</v>
      </c>
      <c r="EA1483" s="51" t="e">
        <f t="shared" si="728"/>
        <v>#DIV/0!</v>
      </c>
      <c r="EB1483" s="75">
        <f t="shared" si="729"/>
        <v>20.160010425134164</v>
      </c>
      <c r="EC1483" s="51">
        <f t="shared" si="730"/>
        <v>0</v>
      </c>
      <c r="ED1483" s="75">
        <f t="shared" si="731"/>
        <v>0</v>
      </c>
      <c r="EE1483" s="51" t="e">
        <f t="shared" si="732"/>
        <v>#DIV/0!</v>
      </c>
      <c r="EF1483" s="75">
        <f t="shared" si="733"/>
        <v>0</v>
      </c>
      <c r="EG1483" s="51" t="e">
        <f t="shared" si="734"/>
        <v>#DIV/0!</v>
      </c>
      <c r="EH1483" s="75">
        <f t="shared" si="735"/>
        <v>0</v>
      </c>
      <c r="EI1483" s="51" t="e">
        <f t="shared" si="736"/>
        <v>#DIV/0!</v>
      </c>
      <c r="EJ1483" s="75">
        <f t="shared" si="737"/>
        <v>0</v>
      </c>
      <c r="EK1483" s="51" t="e">
        <f t="shared" si="738"/>
        <v>#DIV/0!</v>
      </c>
      <c r="EL1483" s="75">
        <f t="shared" si="739"/>
        <v>0</v>
      </c>
      <c r="EM1483" s="51" t="e">
        <f t="shared" si="740"/>
        <v>#DIV/0!</v>
      </c>
      <c r="EN1483" s="75">
        <f t="shared" si="741"/>
        <v>0</v>
      </c>
      <c r="EO1483" s="51" t="e">
        <f t="shared" si="742"/>
        <v>#DIV/0!</v>
      </c>
      <c r="EP1483" s="75">
        <f t="shared" si="743"/>
        <v>0</v>
      </c>
      <c r="EQ1483" s="51" t="e">
        <f t="shared" si="744"/>
        <v>#DIV/0!</v>
      </c>
      <c r="ER1483" s="51">
        <f t="shared" si="745"/>
        <v>100</v>
      </c>
      <c r="ES1483" s="51">
        <f t="shared" si="746"/>
        <v>0</v>
      </c>
    </row>
    <row r="1484" spans="1:149" x14ac:dyDescent="0.45">
      <c r="A1484" s="78" t="s">
        <v>1446</v>
      </c>
      <c r="B1484" s="174" t="s">
        <v>880</v>
      </c>
      <c r="C1484" s="51" t="s">
        <v>3653</v>
      </c>
      <c r="D1484" s="51" t="s">
        <v>3749</v>
      </c>
      <c r="E1484" s="78" t="s">
        <v>637</v>
      </c>
      <c r="F1484" s="78" t="s">
        <v>2316</v>
      </c>
      <c r="G1484" s="72" t="s">
        <v>3380</v>
      </c>
      <c r="H1484" s="78" t="s">
        <v>1100</v>
      </c>
      <c r="I1484" s="78">
        <v>90</v>
      </c>
      <c r="J1484" s="300">
        <v>500</v>
      </c>
      <c r="K1484" s="78">
        <v>2</v>
      </c>
      <c r="L1484" s="300">
        <v>1100</v>
      </c>
      <c r="M1484" s="72">
        <v>10</v>
      </c>
      <c r="O1484" s="78"/>
      <c r="P1484" s="72" t="s">
        <v>1374</v>
      </c>
      <c r="AA1484" s="195"/>
      <c r="AB1484" s="195"/>
      <c r="AC1484" s="195"/>
      <c r="AD1484" s="72"/>
      <c r="AE1484" s="316">
        <v>1</v>
      </c>
      <c r="AF1484" s="195"/>
      <c r="AG1484" s="195">
        <v>0</v>
      </c>
      <c r="AH1484" s="72"/>
      <c r="AR1484" s="53">
        <v>1.135</v>
      </c>
      <c r="AT1484" s="77"/>
      <c r="AU1484" s="276">
        <v>5000</v>
      </c>
      <c r="AV1484" s="276"/>
      <c r="AW1484" s="276">
        <v>5675</v>
      </c>
      <c r="AX1484" s="95"/>
      <c r="AY1484" s="276"/>
      <c r="AZ1484" s="95"/>
      <c r="BB1484" s="80" t="s">
        <v>3412</v>
      </c>
      <c r="BC1484" s="270"/>
      <c r="BD1484" s="72">
        <v>65.261099999999999</v>
      </c>
      <c r="BE1484" s="72"/>
      <c r="BF1484" s="72"/>
      <c r="BG1484" s="72"/>
      <c r="BH1484" s="72">
        <v>17.783999999999999</v>
      </c>
      <c r="BI1484" s="72"/>
      <c r="BJ1484" s="72"/>
      <c r="BK1484" s="72"/>
      <c r="BL1484" s="72"/>
      <c r="BM1484" s="72"/>
      <c r="BN1484" s="72"/>
      <c r="BO1484" s="72"/>
      <c r="BP1484" s="72"/>
      <c r="BQ1484" s="72"/>
      <c r="BR1484" s="72"/>
      <c r="BS1484" s="72"/>
      <c r="BT1484" s="72"/>
      <c r="BU1484" s="72"/>
      <c r="BV1484" s="72"/>
      <c r="BW1484" s="72"/>
      <c r="BX1484" s="72"/>
      <c r="BY1484" s="72"/>
      <c r="BZ1484" s="72"/>
      <c r="CA1484" s="72"/>
      <c r="CB1484" s="72"/>
      <c r="CC1484" s="72"/>
      <c r="CD1484" s="72"/>
      <c r="CE1484" s="72"/>
      <c r="CF1484" s="72"/>
      <c r="CG1484" s="72"/>
      <c r="CH1484" s="72"/>
      <c r="CI1484" s="72"/>
      <c r="CJ1484" s="72"/>
      <c r="CK1484" s="72"/>
      <c r="CL1484" s="72">
        <v>5.1693699999999998</v>
      </c>
      <c r="CM1484" s="72"/>
      <c r="CN1484" s="72"/>
      <c r="CO1484" s="72"/>
      <c r="CP1484" s="72"/>
      <c r="CQ1484" s="72"/>
      <c r="CR1484" s="72"/>
      <c r="CS1484" s="72"/>
      <c r="CT1484" s="72"/>
      <c r="CU1484" s="72"/>
      <c r="CV1484" s="72"/>
      <c r="CW1484" s="72"/>
      <c r="CX1484" s="72"/>
      <c r="CY1484" s="72"/>
      <c r="CZ1484" s="72"/>
      <c r="DA1484" s="72"/>
      <c r="DB1484" s="72"/>
      <c r="DC1484" s="72"/>
      <c r="DD1484" s="72"/>
      <c r="DE1484" s="72"/>
      <c r="DF1484" s="72"/>
      <c r="DG1484" s="72"/>
      <c r="DH1484" s="78">
        <f t="shared" si="723"/>
        <v>88.214469999999992</v>
      </c>
      <c r="DJ1484" s="77">
        <f t="shared" si="724"/>
        <v>11.785530000000008</v>
      </c>
      <c r="DK1484" s="72"/>
      <c r="DL1484" s="51" t="s">
        <v>3334</v>
      </c>
      <c r="DO1484" s="358">
        <v>11.785500000000001</v>
      </c>
      <c r="DP1484" s="72"/>
      <c r="DQ1484" s="374"/>
      <c r="DR1484" s="72"/>
      <c r="DU1484" s="52"/>
      <c r="DX1484" s="75">
        <f t="shared" si="725"/>
        <v>73.98003978258896</v>
      </c>
      <c r="DY1484" s="51">
        <f t="shared" si="726"/>
        <v>0</v>
      </c>
      <c r="DZ1484" s="75">
        <f t="shared" si="727"/>
        <v>0</v>
      </c>
      <c r="EA1484" s="51" t="e">
        <f t="shared" si="728"/>
        <v>#DIV/0!</v>
      </c>
      <c r="EB1484" s="75">
        <f t="shared" si="729"/>
        <v>20.159957884460454</v>
      </c>
      <c r="EC1484" s="51">
        <f t="shared" si="730"/>
        <v>0</v>
      </c>
      <c r="ED1484" s="75">
        <f t="shared" si="731"/>
        <v>0</v>
      </c>
      <c r="EE1484" s="51" t="e">
        <f t="shared" si="732"/>
        <v>#DIV/0!</v>
      </c>
      <c r="EF1484" s="75">
        <f t="shared" si="733"/>
        <v>0</v>
      </c>
      <c r="EG1484" s="51" t="e">
        <f t="shared" si="734"/>
        <v>#DIV/0!</v>
      </c>
      <c r="EH1484" s="75">
        <f t="shared" si="735"/>
        <v>0</v>
      </c>
      <c r="EI1484" s="51" t="e">
        <f t="shared" si="736"/>
        <v>#DIV/0!</v>
      </c>
      <c r="EJ1484" s="75">
        <f t="shared" si="737"/>
        <v>0</v>
      </c>
      <c r="EK1484" s="51" t="e">
        <f t="shared" si="738"/>
        <v>#DIV/0!</v>
      </c>
      <c r="EL1484" s="75">
        <f t="shared" si="739"/>
        <v>0</v>
      </c>
      <c r="EM1484" s="51" t="e">
        <f t="shared" si="740"/>
        <v>#DIV/0!</v>
      </c>
      <c r="EN1484" s="75">
        <f t="shared" si="741"/>
        <v>0</v>
      </c>
      <c r="EO1484" s="51" t="e">
        <f t="shared" si="742"/>
        <v>#DIV/0!</v>
      </c>
      <c r="EP1484" s="75">
        <f t="shared" si="743"/>
        <v>0</v>
      </c>
      <c r="EQ1484" s="51" t="e">
        <f t="shared" si="744"/>
        <v>#DIV/0!</v>
      </c>
      <c r="ER1484" s="51">
        <f t="shared" si="745"/>
        <v>100</v>
      </c>
      <c r="ES1484" s="51">
        <f t="shared" si="746"/>
        <v>0</v>
      </c>
    </row>
    <row r="1485" spans="1:149" x14ac:dyDescent="0.45">
      <c r="A1485" s="78" t="s">
        <v>1446</v>
      </c>
      <c r="B1485" s="174" t="s">
        <v>880</v>
      </c>
      <c r="C1485" s="51" t="s">
        <v>3653</v>
      </c>
      <c r="D1485" s="51" t="s">
        <v>3749</v>
      </c>
      <c r="E1485" s="78" t="s">
        <v>637</v>
      </c>
      <c r="F1485" s="78" t="s">
        <v>2317</v>
      </c>
      <c r="G1485" s="72" t="s">
        <v>3380</v>
      </c>
      <c r="H1485" s="78" t="s">
        <v>1100</v>
      </c>
      <c r="I1485" s="78">
        <v>48</v>
      </c>
      <c r="J1485" s="300">
        <v>500</v>
      </c>
      <c r="K1485" s="78">
        <v>2</v>
      </c>
      <c r="L1485" s="300">
        <v>1200</v>
      </c>
      <c r="M1485" s="72">
        <v>10</v>
      </c>
      <c r="O1485" s="78"/>
      <c r="P1485" s="72" t="s">
        <v>1374</v>
      </c>
      <c r="AA1485" s="195"/>
      <c r="AB1485" s="195"/>
      <c r="AC1485" s="195"/>
      <c r="AD1485" s="72"/>
      <c r="AE1485" s="316">
        <v>1</v>
      </c>
      <c r="AF1485" s="195"/>
      <c r="AG1485" s="195">
        <v>0</v>
      </c>
      <c r="AH1485" s="72"/>
      <c r="AR1485" s="53">
        <v>1.1830000000000001</v>
      </c>
      <c r="AT1485" s="77"/>
      <c r="AU1485" s="276">
        <v>5000</v>
      </c>
      <c r="AV1485" s="276"/>
      <c r="AW1485" s="276">
        <v>5915</v>
      </c>
      <c r="AX1485" s="95"/>
      <c r="AY1485" s="276"/>
      <c r="AZ1485" s="95"/>
      <c r="BB1485" s="80" t="s">
        <v>3412</v>
      </c>
      <c r="BC1485" s="270"/>
      <c r="BD1485" s="72">
        <v>65.307199999999995</v>
      </c>
      <c r="BE1485" s="72"/>
      <c r="BF1485" s="72"/>
      <c r="BG1485" s="72"/>
      <c r="BH1485" s="72">
        <v>17.796600000000002</v>
      </c>
      <c r="BI1485" s="72"/>
      <c r="BJ1485" s="72"/>
      <c r="BK1485" s="72"/>
      <c r="BL1485" s="72"/>
      <c r="BM1485" s="72"/>
      <c r="BN1485" s="72"/>
      <c r="BO1485" s="72"/>
      <c r="BP1485" s="72"/>
      <c r="BQ1485" s="72"/>
      <c r="BR1485" s="72"/>
      <c r="BS1485" s="72"/>
      <c r="BT1485" s="72"/>
      <c r="BU1485" s="72"/>
      <c r="BV1485" s="72"/>
      <c r="BW1485" s="72"/>
      <c r="BX1485" s="72"/>
      <c r="BY1485" s="72"/>
      <c r="BZ1485" s="72"/>
      <c r="CA1485" s="72"/>
      <c r="CB1485" s="72"/>
      <c r="CC1485" s="72"/>
      <c r="CD1485" s="72"/>
      <c r="CE1485" s="72"/>
      <c r="CF1485" s="72"/>
      <c r="CG1485" s="72"/>
      <c r="CH1485" s="72"/>
      <c r="CI1485" s="72"/>
      <c r="CJ1485" s="72"/>
      <c r="CK1485" s="72"/>
      <c r="CL1485" s="72">
        <v>5.1730200000000002</v>
      </c>
      <c r="CM1485" s="72"/>
      <c r="CN1485" s="72"/>
      <c r="CO1485" s="72"/>
      <c r="CP1485" s="72"/>
      <c r="CQ1485" s="72"/>
      <c r="CR1485" s="72"/>
      <c r="CS1485" s="72"/>
      <c r="CT1485" s="72"/>
      <c r="CU1485" s="72"/>
      <c r="CV1485" s="72"/>
      <c r="CW1485" s="72"/>
      <c r="CX1485" s="72"/>
      <c r="CY1485" s="72"/>
      <c r="CZ1485" s="72"/>
      <c r="DA1485" s="72"/>
      <c r="DB1485" s="72"/>
      <c r="DC1485" s="72"/>
      <c r="DD1485" s="72"/>
      <c r="DE1485" s="72"/>
      <c r="DF1485" s="72"/>
      <c r="DG1485" s="72"/>
      <c r="DH1485" s="78">
        <f t="shared" si="723"/>
        <v>88.276819999999987</v>
      </c>
      <c r="DJ1485" s="77">
        <f t="shared" si="724"/>
        <v>11.723180000000013</v>
      </c>
      <c r="DK1485" s="72"/>
      <c r="DL1485" s="51" t="s">
        <v>3334</v>
      </c>
      <c r="DO1485" s="358">
        <v>11.7232</v>
      </c>
      <c r="DP1485" s="72"/>
      <c r="DQ1485" s="374"/>
      <c r="DR1485" s="72"/>
      <c r="DU1485" s="52"/>
      <c r="DX1485" s="75">
        <f t="shared" si="725"/>
        <v>73.980009701300986</v>
      </c>
      <c r="DY1485" s="51">
        <f t="shared" si="726"/>
        <v>0</v>
      </c>
      <c r="DZ1485" s="75">
        <f t="shared" si="727"/>
        <v>0</v>
      </c>
      <c r="EA1485" s="51" t="e">
        <f t="shared" si="728"/>
        <v>#DIV/0!</v>
      </c>
      <c r="EB1485" s="75">
        <f t="shared" si="729"/>
        <v>20.159992170084973</v>
      </c>
      <c r="EC1485" s="51">
        <f t="shared" si="730"/>
        <v>0</v>
      </c>
      <c r="ED1485" s="75">
        <f t="shared" si="731"/>
        <v>0</v>
      </c>
      <c r="EE1485" s="51" t="e">
        <f t="shared" si="732"/>
        <v>#DIV/0!</v>
      </c>
      <c r="EF1485" s="75">
        <f t="shared" si="733"/>
        <v>0</v>
      </c>
      <c r="EG1485" s="51" t="e">
        <f t="shared" si="734"/>
        <v>#DIV/0!</v>
      </c>
      <c r="EH1485" s="75">
        <f t="shared" si="735"/>
        <v>0</v>
      </c>
      <c r="EI1485" s="51" t="e">
        <f t="shared" si="736"/>
        <v>#DIV/0!</v>
      </c>
      <c r="EJ1485" s="75">
        <f t="shared" si="737"/>
        <v>0</v>
      </c>
      <c r="EK1485" s="51" t="e">
        <f t="shared" si="738"/>
        <v>#DIV/0!</v>
      </c>
      <c r="EL1485" s="75">
        <f t="shared" si="739"/>
        <v>0</v>
      </c>
      <c r="EM1485" s="51" t="e">
        <f t="shared" si="740"/>
        <v>#DIV/0!</v>
      </c>
      <c r="EN1485" s="75">
        <f t="shared" si="741"/>
        <v>0</v>
      </c>
      <c r="EO1485" s="51" t="e">
        <f t="shared" si="742"/>
        <v>#DIV/0!</v>
      </c>
      <c r="EP1485" s="75">
        <f t="shared" si="743"/>
        <v>0</v>
      </c>
      <c r="EQ1485" s="51" t="e">
        <f t="shared" si="744"/>
        <v>#DIV/0!</v>
      </c>
      <c r="ER1485" s="51">
        <f t="shared" si="745"/>
        <v>100</v>
      </c>
      <c r="ES1485" s="51">
        <f t="shared" si="746"/>
        <v>0</v>
      </c>
    </row>
    <row r="1486" spans="1:149" x14ac:dyDescent="0.45">
      <c r="A1486" s="78" t="s">
        <v>1446</v>
      </c>
      <c r="B1486" s="174" t="s">
        <v>880</v>
      </c>
      <c r="C1486" s="51" t="s">
        <v>3653</v>
      </c>
      <c r="D1486" s="51" t="s">
        <v>3749</v>
      </c>
      <c r="E1486" s="78" t="s">
        <v>637</v>
      </c>
      <c r="F1486" s="78" t="s">
        <v>2318</v>
      </c>
      <c r="G1486" s="72" t="s">
        <v>3380</v>
      </c>
      <c r="H1486" s="78" t="s">
        <v>1100</v>
      </c>
      <c r="I1486" s="78">
        <v>96</v>
      </c>
      <c r="J1486" s="300">
        <v>500</v>
      </c>
      <c r="K1486" s="78">
        <v>2</v>
      </c>
      <c r="L1486" s="300">
        <v>1300</v>
      </c>
      <c r="M1486" s="72">
        <v>10</v>
      </c>
      <c r="O1486" s="78"/>
      <c r="P1486" s="72" t="s">
        <v>1374</v>
      </c>
      <c r="AA1486" s="195"/>
      <c r="AB1486" s="195"/>
      <c r="AC1486" s="195"/>
      <c r="AD1486" s="72"/>
      <c r="AE1486" s="316">
        <v>1</v>
      </c>
      <c r="AF1486" s="195"/>
      <c r="AG1486" s="195">
        <v>0</v>
      </c>
      <c r="AH1486" s="72"/>
      <c r="AR1486" s="53">
        <v>1.2190000000000001</v>
      </c>
      <c r="AT1486" s="77"/>
      <c r="AU1486" s="276">
        <v>5000</v>
      </c>
      <c r="AV1486" s="276"/>
      <c r="AW1486" s="276">
        <v>6095</v>
      </c>
      <c r="AX1486" s="95"/>
      <c r="AY1486" s="276"/>
      <c r="AZ1486" s="95"/>
      <c r="BB1486" s="80" t="s">
        <v>3412</v>
      </c>
      <c r="BC1486" s="270"/>
      <c r="BD1486" s="72">
        <v>65.590900000000005</v>
      </c>
      <c r="BE1486" s="72"/>
      <c r="BF1486" s="72"/>
      <c r="BG1486" s="72"/>
      <c r="BH1486" s="72">
        <v>17.873899999999999</v>
      </c>
      <c r="BI1486" s="72"/>
      <c r="BJ1486" s="72"/>
      <c r="BK1486" s="72"/>
      <c r="BL1486" s="72"/>
      <c r="BM1486" s="72"/>
      <c r="BN1486" s="72"/>
      <c r="BO1486" s="72"/>
      <c r="BP1486" s="72"/>
      <c r="BQ1486" s="72"/>
      <c r="BR1486" s="72"/>
      <c r="BS1486" s="72"/>
      <c r="BT1486" s="72"/>
      <c r="BU1486" s="72"/>
      <c r="BV1486" s="72"/>
      <c r="BW1486" s="72"/>
      <c r="BX1486" s="72"/>
      <c r="BY1486" s="72"/>
      <c r="BZ1486" s="72"/>
      <c r="CA1486" s="72"/>
      <c r="CB1486" s="72"/>
      <c r="CC1486" s="72"/>
      <c r="CD1486" s="72"/>
      <c r="CE1486" s="72"/>
      <c r="CF1486" s="72"/>
      <c r="CG1486" s="72"/>
      <c r="CH1486" s="72"/>
      <c r="CI1486" s="72"/>
      <c r="CJ1486" s="72"/>
      <c r="CK1486" s="72"/>
      <c r="CL1486" s="72">
        <v>5.1955</v>
      </c>
      <c r="CM1486" s="72"/>
      <c r="CN1486" s="72"/>
      <c r="CO1486" s="72"/>
      <c r="CP1486" s="72"/>
      <c r="CQ1486" s="72"/>
      <c r="CR1486" s="72"/>
      <c r="CS1486" s="72"/>
      <c r="CT1486" s="72"/>
      <c r="CU1486" s="72"/>
      <c r="CV1486" s="72"/>
      <c r="CW1486" s="72"/>
      <c r="CX1486" s="72"/>
      <c r="CY1486" s="72"/>
      <c r="CZ1486" s="72"/>
      <c r="DA1486" s="72"/>
      <c r="DB1486" s="72"/>
      <c r="DC1486" s="72"/>
      <c r="DD1486" s="72"/>
      <c r="DE1486" s="72"/>
      <c r="DF1486" s="72"/>
      <c r="DG1486" s="72"/>
      <c r="DH1486" s="78">
        <f t="shared" si="723"/>
        <v>88.660299999999992</v>
      </c>
      <c r="DJ1486" s="77">
        <f t="shared" si="724"/>
        <v>11.339700000000008</v>
      </c>
      <c r="DK1486" s="72"/>
      <c r="DL1486" s="51" t="s">
        <v>3334</v>
      </c>
      <c r="DO1486" s="358">
        <v>11.339700000000001</v>
      </c>
      <c r="DP1486" s="72"/>
      <c r="DQ1486" s="374"/>
      <c r="DR1486" s="72"/>
      <c r="DU1486" s="52"/>
      <c r="DX1486" s="75">
        <f t="shared" si="725"/>
        <v>73.980011346679419</v>
      </c>
      <c r="DY1486" s="51">
        <f t="shared" si="726"/>
        <v>0</v>
      </c>
      <c r="DZ1486" s="75">
        <f t="shared" si="727"/>
        <v>0</v>
      </c>
      <c r="EA1486" s="51" t="e">
        <f t="shared" si="728"/>
        <v>#DIV/0!</v>
      </c>
      <c r="EB1486" s="75">
        <f t="shared" si="729"/>
        <v>20.159981412199144</v>
      </c>
      <c r="EC1486" s="51">
        <f t="shared" si="730"/>
        <v>0</v>
      </c>
      <c r="ED1486" s="75">
        <f t="shared" si="731"/>
        <v>0</v>
      </c>
      <c r="EE1486" s="51" t="e">
        <f t="shared" si="732"/>
        <v>#DIV/0!</v>
      </c>
      <c r="EF1486" s="75">
        <f t="shared" si="733"/>
        <v>0</v>
      </c>
      <c r="EG1486" s="51" t="e">
        <f t="shared" si="734"/>
        <v>#DIV/0!</v>
      </c>
      <c r="EH1486" s="75">
        <f t="shared" si="735"/>
        <v>0</v>
      </c>
      <c r="EI1486" s="51" t="e">
        <f t="shared" si="736"/>
        <v>#DIV/0!</v>
      </c>
      <c r="EJ1486" s="75">
        <f t="shared" si="737"/>
        <v>0</v>
      </c>
      <c r="EK1486" s="51" t="e">
        <f t="shared" si="738"/>
        <v>#DIV/0!</v>
      </c>
      <c r="EL1486" s="75">
        <f t="shared" si="739"/>
        <v>0</v>
      </c>
      <c r="EM1486" s="51" t="e">
        <f t="shared" si="740"/>
        <v>#DIV/0!</v>
      </c>
      <c r="EN1486" s="75">
        <f t="shared" si="741"/>
        <v>0</v>
      </c>
      <c r="EO1486" s="51" t="e">
        <f t="shared" si="742"/>
        <v>#DIV/0!</v>
      </c>
      <c r="EP1486" s="75">
        <f t="shared" si="743"/>
        <v>0</v>
      </c>
      <c r="EQ1486" s="51" t="e">
        <f t="shared" si="744"/>
        <v>#DIV/0!</v>
      </c>
      <c r="ER1486" s="51">
        <f t="shared" si="745"/>
        <v>100</v>
      </c>
      <c r="ES1486" s="51">
        <f t="shared" si="746"/>
        <v>0</v>
      </c>
    </row>
    <row r="1487" spans="1:149" x14ac:dyDescent="0.45">
      <c r="A1487" s="78" t="s">
        <v>1446</v>
      </c>
      <c r="B1487" s="174" t="s">
        <v>880</v>
      </c>
      <c r="C1487" s="51" t="s">
        <v>3653</v>
      </c>
      <c r="D1487" s="51" t="s">
        <v>3749</v>
      </c>
      <c r="E1487" s="78" t="s">
        <v>637</v>
      </c>
      <c r="F1487" s="78" t="s">
        <v>2319</v>
      </c>
      <c r="G1487" s="72" t="s">
        <v>3380</v>
      </c>
      <c r="H1487" s="78" t="s">
        <v>1100</v>
      </c>
      <c r="I1487" s="78">
        <v>3.5</v>
      </c>
      <c r="J1487" s="300">
        <v>590</v>
      </c>
      <c r="K1487" s="78">
        <v>2</v>
      </c>
      <c r="L1487" s="300">
        <v>1200</v>
      </c>
      <c r="M1487" s="72">
        <v>10</v>
      </c>
      <c r="O1487" s="78"/>
      <c r="P1487" s="72" t="s">
        <v>1374</v>
      </c>
      <c r="AA1487" s="195"/>
      <c r="AB1487" s="195"/>
      <c r="AC1487" s="195"/>
      <c r="AD1487" s="72"/>
      <c r="AE1487" s="316">
        <v>1</v>
      </c>
      <c r="AF1487" s="195"/>
      <c r="AG1487" s="195">
        <v>0</v>
      </c>
      <c r="AH1487" s="72"/>
      <c r="AR1487" s="53">
        <v>1.268</v>
      </c>
      <c r="AT1487" s="77"/>
      <c r="AU1487" s="276">
        <v>5900</v>
      </c>
      <c r="AV1487" s="276"/>
      <c r="AW1487" s="276">
        <v>7481.2</v>
      </c>
      <c r="AX1487" s="95"/>
      <c r="AY1487" s="276"/>
      <c r="AZ1487" s="95"/>
      <c r="BB1487" s="80" t="s">
        <v>3412</v>
      </c>
      <c r="BC1487" s="270"/>
      <c r="BD1487" s="72">
        <v>64.1631</v>
      </c>
      <c r="BE1487" s="72"/>
      <c r="BF1487" s="72"/>
      <c r="BG1487" s="72"/>
      <c r="BH1487" s="72">
        <v>17.4848</v>
      </c>
      <c r="BI1487" s="72"/>
      <c r="BJ1487" s="72"/>
      <c r="BK1487" s="72"/>
      <c r="BL1487" s="72"/>
      <c r="BM1487" s="72"/>
      <c r="BN1487" s="72"/>
      <c r="BO1487" s="72"/>
      <c r="BP1487" s="72"/>
      <c r="BQ1487" s="72"/>
      <c r="BR1487" s="72"/>
      <c r="BS1487" s="72"/>
      <c r="BT1487" s="72"/>
      <c r="BU1487" s="72"/>
      <c r="BV1487" s="72"/>
      <c r="BW1487" s="72"/>
      <c r="BX1487" s="72"/>
      <c r="BY1487" s="72"/>
      <c r="BZ1487" s="72"/>
      <c r="CA1487" s="72"/>
      <c r="CB1487" s="72"/>
      <c r="CC1487" s="72"/>
      <c r="CD1487" s="72"/>
      <c r="CE1487" s="72"/>
      <c r="CF1487" s="72"/>
      <c r="CG1487" s="72"/>
      <c r="CH1487" s="72"/>
      <c r="CI1487" s="72"/>
      <c r="CJ1487" s="72"/>
      <c r="CK1487" s="72"/>
      <c r="CL1487" s="72">
        <v>5.0823900000000002</v>
      </c>
      <c r="CM1487" s="72"/>
      <c r="CN1487" s="72"/>
      <c r="CO1487" s="72"/>
      <c r="CP1487" s="72"/>
      <c r="CQ1487" s="72"/>
      <c r="CR1487" s="72"/>
      <c r="CS1487" s="72"/>
      <c r="CT1487" s="72"/>
      <c r="CU1487" s="72"/>
      <c r="CV1487" s="72"/>
      <c r="CW1487" s="72"/>
      <c r="CX1487" s="72"/>
      <c r="CY1487" s="72"/>
      <c r="CZ1487" s="72"/>
      <c r="DA1487" s="72"/>
      <c r="DB1487" s="72"/>
      <c r="DC1487" s="72"/>
      <c r="DD1487" s="72"/>
      <c r="DE1487" s="72"/>
      <c r="DF1487" s="72"/>
      <c r="DG1487" s="72"/>
      <c r="DH1487" s="78">
        <f t="shared" si="723"/>
        <v>86.730289999999997</v>
      </c>
      <c r="DJ1487" s="77">
        <f t="shared" si="724"/>
        <v>13.269710000000003</v>
      </c>
      <c r="DK1487" s="72"/>
      <c r="DL1487" s="51" t="s">
        <v>3334</v>
      </c>
      <c r="DO1487" s="358">
        <v>13.2697</v>
      </c>
      <c r="DP1487" s="72"/>
      <c r="DQ1487" s="374"/>
      <c r="DR1487" s="72"/>
      <c r="DU1487" s="52"/>
      <c r="DX1487" s="75">
        <f t="shared" si="725"/>
        <v>73.98003627106516</v>
      </c>
      <c r="DY1487" s="51">
        <f t="shared" si="726"/>
        <v>0</v>
      </c>
      <c r="DZ1487" s="75">
        <f t="shared" si="727"/>
        <v>0</v>
      </c>
      <c r="EA1487" s="51" t="e">
        <f t="shared" si="728"/>
        <v>#DIV/0!</v>
      </c>
      <c r="EB1487" s="75">
        <f t="shared" si="729"/>
        <v>20.159969487015434</v>
      </c>
      <c r="EC1487" s="51">
        <f t="shared" si="730"/>
        <v>0</v>
      </c>
      <c r="ED1487" s="75">
        <f t="shared" si="731"/>
        <v>0</v>
      </c>
      <c r="EE1487" s="51" t="e">
        <f t="shared" si="732"/>
        <v>#DIV/0!</v>
      </c>
      <c r="EF1487" s="75">
        <f t="shared" si="733"/>
        <v>0</v>
      </c>
      <c r="EG1487" s="51" t="e">
        <f t="shared" si="734"/>
        <v>#DIV/0!</v>
      </c>
      <c r="EH1487" s="75">
        <f t="shared" si="735"/>
        <v>0</v>
      </c>
      <c r="EI1487" s="51" t="e">
        <f t="shared" si="736"/>
        <v>#DIV/0!</v>
      </c>
      <c r="EJ1487" s="75">
        <f t="shared" si="737"/>
        <v>0</v>
      </c>
      <c r="EK1487" s="51" t="e">
        <f t="shared" si="738"/>
        <v>#DIV/0!</v>
      </c>
      <c r="EL1487" s="75">
        <f t="shared" si="739"/>
        <v>0</v>
      </c>
      <c r="EM1487" s="51" t="e">
        <f t="shared" si="740"/>
        <v>#DIV/0!</v>
      </c>
      <c r="EN1487" s="75">
        <f t="shared" si="741"/>
        <v>0</v>
      </c>
      <c r="EO1487" s="51" t="e">
        <f t="shared" si="742"/>
        <v>#DIV/0!</v>
      </c>
      <c r="EP1487" s="75">
        <f t="shared" si="743"/>
        <v>0</v>
      </c>
      <c r="EQ1487" s="51" t="e">
        <f t="shared" si="744"/>
        <v>#DIV/0!</v>
      </c>
      <c r="ER1487" s="51">
        <f t="shared" si="745"/>
        <v>100</v>
      </c>
      <c r="ES1487" s="51">
        <f t="shared" si="746"/>
        <v>0</v>
      </c>
    </row>
    <row r="1488" spans="1:149" x14ac:dyDescent="0.45">
      <c r="A1488" s="78" t="s">
        <v>1446</v>
      </c>
      <c r="B1488" s="174" t="s">
        <v>880</v>
      </c>
      <c r="C1488" s="51" t="s">
        <v>3653</v>
      </c>
      <c r="D1488" s="51" t="s">
        <v>3749</v>
      </c>
      <c r="E1488" s="78" t="s">
        <v>637</v>
      </c>
      <c r="F1488" s="78" t="s">
        <v>2320</v>
      </c>
      <c r="G1488" s="72" t="s">
        <v>3380</v>
      </c>
      <c r="H1488" s="78" t="s">
        <v>1100</v>
      </c>
      <c r="I1488" s="78">
        <v>50</v>
      </c>
      <c r="J1488" s="300">
        <v>800</v>
      </c>
      <c r="K1488" s="78">
        <v>2</v>
      </c>
      <c r="L1488" s="300">
        <v>900</v>
      </c>
      <c r="M1488" s="72">
        <v>10</v>
      </c>
      <c r="O1488" s="78"/>
      <c r="P1488" s="72" t="s">
        <v>1374</v>
      </c>
      <c r="AA1488" s="195"/>
      <c r="AB1488" s="195"/>
      <c r="AC1488" s="195"/>
      <c r="AD1488" s="72"/>
      <c r="AE1488" s="316">
        <v>1</v>
      </c>
      <c r="AF1488" s="195"/>
      <c r="AG1488" s="195">
        <v>0</v>
      </c>
      <c r="AH1488" s="72"/>
      <c r="AR1488" s="53">
        <v>1.3360000000000001</v>
      </c>
      <c r="AT1488" s="77"/>
      <c r="AU1488" s="276">
        <v>8000</v>
      </c>
      <c r="AV1488" s="276"/>
      <c r="AW1488" s="276">
        <v>10688</v>
      </c>
      <c r="AX1488" s="95"/>
      <c r="AY1488" s="276"/>
      <c r="AZ1488" s="95"/>
      <c r="BB1488" s="80" t="s">
        <v>3412</v>
      </c>
      <c r="BC1488" s="270"/>
      <c r="BD1488" s="72">
        <v>62.6843</v>
      </c>
      <c r="BE1488" s="72"/>
      <c r="BF1488" s="72"/>
      <c r="BG1488" s="72"/>
      <c r="BH1488" s="72">
        <v>17.081900000000001</v>
      </c>
      <c r="BI1488" s="72"/>
      <c r="BJ1488" s="72"/>
      <c r="BK1488" s="72"/>
      <c r="BL1488" s="72"/>
      <c r="BM1488" s="72"/>
      <c r="BN1488" s="72"/>
      <c r="BO1488" s="72"/>
      <c r="BP1488" s="72"/>
      <c r="BQ1488" s="72"/>
      <c r="BR1488" s="72"/>
      <c r="BS1488" s="72"/>
      <c r="BT1488" s="72"/>
      <c r="BU1488" s="72"/>
      <c r="BV1488" s="72"/>
      <c r="BW1488" s="72"/>
      <c r="BX1488" s="72"/>
      <c r="BY1488" s="72"/>
      <c r="BZ1488" s="72"/>
      <c r="CA1488" s="72"/>
      <c r="CB1488" s="72"/>
      <c r="CC1488" s="72"/>
      <c r="CD1488" s="72"/>
      <c r="CE1488" s="72"/>
      <c r="CF1488" s="72"/>
      <c r="CG1488" s="72"/>
      <c r="CH1488" s="72"/>
      <c r="CI1488" s="72"/>
      <c r="CJ1488" s="72"/>
      <c r="CK1488" s="72"/>
      <c r="CL1488" s="72">
        <v>4.9652599999999998</v>
      </c>
      <c r="CM1488" s="72"/>
      <c r="CN1488" s="72"/>
      <c r="CO1488" s="72"/>
      <c r="CP1488" s="72"/>
      <c r="CQ1488" s="72"/>
      <c r="CR1488" s="72"/>
      <c r="CS1488" s="72"/>
      <c r="CT1488" s="72"/>
      <c r="CU1488" s="72"/>
      <c r="CV1488" s="72"/>
      <c r="CW1488" s="72"/>
      <c r="CX1488" s="72"/>
      <c r="CY1488" s="72"/>
      <c r="CZ1488" s="72"/>
      <c r="DA1488" s="72"/>
      <c r="DB1488" s="72"/>
      <c r="DC1488" s="72"/>
      <c r="DD1488" s="72"/>
      <c r="DE1488" s="72"/>
      <c r="DF1488" s="72"/>
      <c r="DG1488" s="72"/>
      <c r="DH1488" s="78">
        <f t="shared" si="723"/>
        <v>84.731459999999998</v>
      </c>
      <c r="DJ1488" s="77">
        <f t="shared" si="724"/>
        <v>15.268540000000002</v>
      </c>
      <c r="DK1488" s="72"/>
      <c r="DL1488" s="51" t="s">
        <v>3334</v>
      </c>
      <c r="DO1488" s="358">
        <v>15.268599999999999</v>
      </c>
      <c r="DP1488" s="72"/>
      <c r="DQ1488" s="374"/>
      <c r="DR1488" s="72"/>
      <c r="DU1488" s="52"/>
      <c r="DX1488" s="75">
        <f t="shared" si="725"/>
        <v>73.979959745766209</v>
      </c>
      <c r="DY1488" s="51">
        <f t="shared" si="726"/>
        <v>0</v>
      </c>
      <c r="DZ1488" s="75">
        <f t="shared" si="727"/>
        <v>0</v>
      </c>
      <c r="EA1488" s="51" t="e">
        <f t="shared" si="728"/>
        <v>#DIV/0!</v>
      </c>
      <c r="EB1488" s="75">
        <f t="shared" si="729"/>
        <v>20.160044451022088</v>
      </c>
      <c r="EC1488" s="51">
        <f t="shared" si="730"/>
        <v>0</v>
      </c>
      <c r="ED1488" s="75">
        <f t="shared" si="731"/>
        <v>0</v>
      </c>
      <c r="EE1488" s="51" t="e">
        <f t="shared" si="732"/>
        <v>#DIV/0!</v>
      </c>
      <c r="EF1488" s="75">
        <f t="shared" si="733"/>
        <v>0</v>
      </c>
      <c r="EG1488" s="51" t="e">
        <f t="shared" si="734"/>
        <v>#DIV/0!</v>
      </c>
      <c r="EH1488" s="75">
        <f t="shared" si="735"/>
        <v>0</v>
      </c>
      <c r="EI1488" s="51" t="e">
        <f t="shared" si="736"/>
        <v>#DIV/0!</v>
      </c>
      <c r="EJ1488" s="75">
        <f t="shared" si="737"/>
        <v>0</v>
      </c>
      <c r="EK1488" s="51" t="e">
        <f t="shared" si="738"/>
        <v>#DIV/0!</v>
      </c>
      <c r="EL1488" s="75">
        <f t="shared" si="739"/>
        <v>0</v>
      </c>
      <c r="EM1488" s="51" t="e">
        <f t="shared" si="740"/>
        <v>#DIV/0!</v>
      </c>
      <c r="EN1488" s="75">
        <f t="shared" si="741"/>
        <v>0</v>
      </c>
      <c r="EO1488" s="51" t="e">
        <f t="shared" si="742"/>
        <v>#DIV/0!</v>
      </c>
      <c r="EP1488" s="75">
        <f t="shared" si="743"/>
        <v>0</v>
      </c>
      <c r="EQ1488" s="51" t="e">
        <f t="shared" si="744"/>
        <v>#DIV/0!</v>
      </c>
      <c r="ER1488" s="51">
        <f t="shared" si="745"/>
        <v>100</v>
      </c>
      <c r="ES1488" s="51">
        <f t="shared" si="746"/>
        <v>0</v>
      </c>
    </row>
    <row r="1489" spans="1:149" x14ac:dyDescent="0.45">
      <c r="A1489" s="78" t="s">
        <v>1446</v>
      </c>
      <c r="B1489" s="174" t="s">
        <v>880</v>
      </c>
      <c r="C1489" s="51" t="s">
        <v>3653</v>
      </c>
      <c r="D1489" s="51" t="s">
        <v>3670</v>
      </c>
      <c r="E1489" s="78" t="s">
        <v>637</v>
      </c>
      <c r="F1489" s="78" t="s">
        <v>2321</v>
      </c>
      <c r="G1489" s="72" t="s">
        <v>3380</v>
      </c>
      <c r="H1489" s="78" t="s">
        <v>1100</v>
      </c>
      <c r="I1489" s="78">
        <v>96</v>
      </c>
      <c r="J1489" s="300">
        <v>50</v>
      </c>
      <c r="K1489" s="78">
        <v>2</v>
      </c>
      <c r="L1489" s="300">
        <v>1000</v>
      </c>
      <c r="M1489" s="72">
        <v>10</v>
      </c>
      <c r="O1489" s="78"/>
      <c r="P1489" s="72" t="s">
        <v>1374</v>
      </c>
      <c r="AA1489" s="195"/>
      <c r="AB1489" s="195"/>
      <c r="AC1489" s="195"/>
      <c r="AD1489" s="72"/>
      <c r="AE1489" s="316">
        <v>1</v>
      </c>
      <c r="AF1489" s="195"/>
      <c r="AG1489" s="195">
        <v>0</v>
      </c>
      <c r="AH1489" s="72"/>
      <c r="AR1489" s="53">
        <v>0.96430000000000005</v>
      </c>
      <c r="AT1489" s="77"/>
      <c r="AU1489" s="276">
        <v>500</v>
      </c>
      <c r="AV1489" s="276"/>
      <c r="AW1489" s="276">
        <v>482.15000000000003</v>
      </c>
      <c r="AX1489" s="95"/>
      <c r="AY1489" s="276"/>
      <c r="AZ1489" s="95"/>
      <c r="BB1489" s="80" t="s">
        <v>3412</v>
      </c>
      <c r="BC1489" s="270"/>
      <c r="BD1489" s="72">
        <v>67.364400000000003</v>
      </c>
      <c r="BE1489" s="72"/>
      <c r="BF1489" s="72"/>
      <c r="BG1489" s="72"/>
      <c r="BH1489" s="72">
        <v>18.333200000000001</v>
      </c>
      <c r="BI1489" s="72"/>
      <c r="BJ1489" s="72"/>
      <c r="BK1489" s="72"/>
      <c r="BL1489" s="72"/>
      <c r="BM1489" s="72"/>
      <c r="BN1489" s="72"/>
      <c r="BO1489" s="72"/>
      <c r="BP1489" s="72"/>
      <c r="BQ1489" s="72"/>
      <c r="BR1489" s="72"/>
      <c r="BS1489" s="72"/>
      <c r="BT1489" s="72"/>
      <c r="BU1489" s="72"/>
      <c r="BV1489" s="72"/>
      <c r="BW1489" s="72"/>
      <c r="BX1489" s="72"/>
      <c r="BY1489" s="72"/>
      <c r="BZ1489" s="72">
        <v>11.644399999999999</v>
      </c>
      <c r="CA1489" s="72"/>
      <c r="CB1489" s="72">
        <v>1.9472300000000001E-2</v>
      </c>
      <c r="CC1489" s="72"/>
      <c r="CD1489" s="72"/>
      <c r="CE1489" s="72"/>
      <c r="CF1489" s="72"/>
      <c r="CG1489" s="72"/>
      <c r="CH1489" s="72"/>
      <c r="CI1489" s="72"/>
      <c r="CJ1489" s="72"/>
      <c r="CK1489" s="72"/>
      <c r="CL1489" s="72"/>
      <c r="CM1489" s="72"/>
      <c r="CN1489" s="72"/>
      <c r="CO1489" s="72"/>
      <c r="CP1489" s="72"/>
      <c r="CQ1489" s="72"/>
      <c r="CR1489" s="72"/>
      <c r="CS1489" s="72"/>
      <c r="CT1489" s="72"/>
      <c r="CU1489" s="72"/>
      <c r="CV1489" s="72"/>
      <c r="CW1489" s="72"/>
      <c r="CX1489" s="72"/>
      <c r="CY1489" s="72"/>
      <c r="CZ1489" s="72"/>
      <c r="DA1489" s="72"/>
      <c r="DB1489" s="72"/>
      <c r="DC1489" s="72"/>
      <c r="DD1489" s="72"/>
      <c r="DE1489" s="72"/>
      <c r="DF1489" s="72"/>
      <c r="DG1489" s="72"/>
      <c r="DH1489" s="78">
        <f t="shared" si="723"/>
        <v>97.361472300000017</v>
      </c>
      <c r="DJ1489" s="77">
        <f t="shared" si="724"/>
        <v>2.6385276999999832</v>
      </c>
      <c r="DK1489" s="72"/>
      <c r="DL1489" s="51" t="s">
        <v>3334</v>
      </c>
      <c r="DO1489" s="358">
        <v>2.6385000000000001</v>
      </c>
      <c r="DP1489" s="72"/>
      <c r="DQ1489" s="374"/>
      <c r="DR1489" s="72"/>
      <c r="DU1489" s="52"/>
      <c r="DX1489" s="75">
        <f t="shared" si="725"/>
        <v>69.189997242882683</v>
      </c>
      <c r="DY1489" s="51">
        <f t="shared" si="726"/>
        <v>0</v>
      </c>
      <c r="DZ1489" s="75">
        <f t="shared" si="727"/>
        <v>0</v>
      </c>
      <c r="EA1489" s="51" t="e">
        <f t="shared" si="728"/>
        <v>#DIV/0!</v>
      </c>
      <c r="EB1489" s="75">
        <f t="shared" si="729"/>
        <v>18.830035708077514</v>
      </c>
      <c r="EC1489" s="51">
        <f t="shared" si="730"/>
        <v>0</v>
      </c>
      <c r="ED1489" s="75">
        <f t="shared" si="731"/>
        <v>0</v>
      </c>
      <c r="EE1489" s="51" t="e">
        <f t="shared" si="732"/>
        <v>#DIV/0!</v>
      </c>
      <c r="EF1489" s="75">
        <f t="shared" si="733"/>
        <v>0</v>
      </c>
      <c r="EG1489" s="51" t="e">
        <f t="shared" si="734"/>
        <v>#DIV/0!</v>
      </c>
      <c r="EH1489" s="75">
        <f t="shared" si="735"/>
        <v>0</v>
      </c>
      <c r="EI1489" s="51" t="e">
        <f t="shared" si="736"/>
        <v>#DIV/0!</v>
      </c>
      <c r="EJ1489" s="75">
        <f t="shared" si="737"/>
        <v>0</v>
      </c>
      <c r="EK1489" s="51" t="e">
        <f t="shared" si="738"/>
        <v>#DIV/0!</v>
      </c>
      <c r="EL1489" s="75">
        <f t="shared" si="739"/>
        <v>11.959967043349648</v>
      </c>
      <c r="EM1489" s="51">
        <f t="shared" si="740"/>
        <v>0</v>
      </c>
      <c r="EN1489" s="75">
        <f t="shared" si="741"/>
        <v>2.0000005690135807E-2</v>
      </c>
      <c r="EO1489" s="51">
        <f t="shared" si="742"/>
        <v>0</v>
      </c>
      <c r="EP1489" s="75">
        <f t="shared" si="743"/>
        <v>0</v>
      </c>
      <c r="EQ1489" s="51" t="e">
        <f t="shared" si="744"/>
        <v>#DIV/0!</v>
      </c>
      <c r="ER1489" s="51">
        <f t="shared" si="745"/>
        <v>100</v>
      </c>
      <c r="ES1489" s="51">
        <f t="shared" si="746"/>
        <v>0</v>
      </c>
    </row>
    <row r="1490" spans="1:149" x14ac:dyDescent="0.45">
      <c r="A1490" s="78" t="s">
        <v>1446</v>
      </c>
      <c r="B1490" s="174" t="s">
        <v>880</v>
      </c>
      <c r="C1490" s="51" t="s">
        <v>3653</v>
      </c>
      <c r="D1490" s="51" t="s">
        <v>3670</v>
      </c>
      <c r="E1490" s="78" t="s">
        <v>637</v>
      </c>
      <c r="F1490" s="78" t="s">
        <v>2322</v>
      </c>
      <c r="G1490" s="72" t="s">
        <v>3380</v>
      </c>
      <c r="H1490" s="78" t="s">
        <v>1100</v>
      </c>
      <c r="I1490" s="78">
        <v>72</v>
      </c>
      <c r="J1490" s="300">
        <v>50</v>
      </c>
      <c r="K1490" s="78">
        <v>2</v>
      </c>
      <c r="L1490" s="300">
        <v>1200</v>
      </c>
      <c r="M1490" s="72">
        <v>10</v>
      </c>
      <c r="O1490" s="78"/>
      <c r="P1490" s="72" t="s">
        <v>1374</v>
      </c>
      <c r="AA1490" s="195"/>
      <c r="AB1490" s="195"/>
      <c r="AC1490" s="195"/>
      <c r="AD1490" s="72"/>
      <c r="AE1490" s="316">
        <v>1</v>
      </c>
      <c r="AF1490" s="195"/>
      <c r="AG1490" s="195">
        <v>0</v>
      </c>
      <c r="AH1490" s="72"/>
      <c r="AR1490" s="53">
        <v>0.99219999999999997</v>
      </c>
      <c r="AT1490" s="77"/>
      <c r="AU1490" s="276">
        <v>500</v>
      </c>
      <c r="AV1490" s="276"/>
      <c r="AW1490" s="276">
        <v>496.09999999999997</v>
      </c>
      <c r="AX1490" s="95"/>
      <c r="AY1490" s="276"/>
      <c r="AZ1490" s="95"/>
      <c r="BB1490" s="80" t="s">
        <v>3412</v>
      </c>
      <c r="BC1490" s="270"/>
      <c r="BD1490" s="72">
        <v>67.456400000000002</v>
      </c>
      <c r="BE1490" s="72"/>
      <c r="BF1490" s="72"/>
      <c r="BG1490" s="72"/>
      <c r="BH1490" s="72">
        <v>18.3582</v>
      </c>
      <c r="BI1490" s="72"/>
      <c r="BJ1490" s="72"/>
      <c r="BK1490" s="72"/>
      <c r="BL1490" s="72"/>
      <c r="BM1490" s="72"/>
      <c r="BN1490" s="72"/>
      <c r="BO1490" s="72"/>
      <c r="BP1490" s="72"/>
      <c r="BQ1490" s="72"/>
      <c r="BR1490" s="72"/>
      <c r="BS1490" s="72"/>
      <c r="BT1490" s="72"/>
      <c r="BU1490" s="72"/>
      <c r="BV1490" s="72"/>
      <c r="BW1490" s="72"/>
      <c r="BX1490" s="72"/>
      <c r="BY1490" s="72"/>
      <c r="BZ1490" s="72">
        <v>11.660299999999999</v>
      </c>
      <c r="CA1490" s="72"/>
      <c r="CB1490" s="72">
        <v>1.94989E-2</v>
      </c>
      <c r="CC1490" s="72"/>
      <c r="CD1490" s="72"/>
      <c r="CE1490" s="72"/>
      <c r="CF1490" s="72"/>
      <c r="CG1490" s="72"/>
      <c r="CH1490" s="72"/>
      <c r="CI1490" s="72"/>
      <c r="CJ1490" s="72"/>
      <c r="CK1490" s="72"/>
      <c r="CL1490" s="72"/>
      <c r="CM1490" s="72"/>
      <c r="CN1490" s="72"/>
      <c r="CO1490" s="72"/>
      <c r="CP1490" s="72"/>
      <c r="CQ1490" s="72"/>
      <c r="CR1490" s="72"/>
      <c r="CS1490" s="72"/>
      <c r="CT1490" s="72"/>
      <c r="CU1490" s="72"/>
      <c r="CV1490" s="72"/>
      <c r="CW1490" s="72"/>
      <c r="CX1490" s="72"/>
      <c r="CY1490" s="72"/>
      <c r="CZ1490" s="72"/>
      <c r="DA1490" s="72"/>
      <c r="DB1490" s="72"/>
      <c r="DC1490" s="72"/>
      <c r="DD1490" s="72"/>
      <c r="DE1490" s="72"/>
      <c r="DF1490" s="72"/>
      <c r="DG1490" s="72"/>
      <c r="DH1490" s="78">
        <f t="shared" si="723"/>
        <v>97.494398899999993</v>
      </c>
      <c r="DJ1490" s="77">
        <f t="shared" si="724"/>
        <v>2.5056011000000069</v>
      </c>
      <c r="DK1490" s="72"/>
      <c r="DL1490" s="51" t="s">
        <v>3334</v>
      </c>
      <c r="DO1490" s="358">
        <v>2.5056099999999999</v>
      </c>
      <c r="DP1490" s="72"/>
      <c r="DQ1490" s="374"/>
      <c r="DR1490" s="72"/>
      <c r="DU1490" s="52"/>
      <c r="DX1490" s="75">
        <f t="shared" si="725"/>
        <v>69.19002605389673</v>
      </c>
      <c r="DY1490" s="51">
        <f t="shared" si="726"/>
        <v>0</v>
      </c>
      <c r="DZ1490" s="75">
        <f t="shared" si="727"/>
        <v>0</v>
      </c>
      <c r="EA1490" s="51" t="e">
        <f t="shared" si="728"/>
        <v>#DIV/0!</v>
      </c>
      <c r="EB1490" s="75">
        <f t="shared" si="729"/>
        <v>18.830004807589003</v>
      </c>
      <c r="EC1490" s="51">
        <f t="shared" si="730"/>
        <v>0</v>
      </c>
      <c r="ED1490" s="75">
        <f t="shared" si="731"/>
        <v>0</v>
      </c>
      <c r="EE1490" s="51" t="e">
        <f t="shared" si="732"/>
        <v>#DIV/0!</v>
      </c>
      <c r="EF1490" s="75">
        <f t="shared" si="733"/>
        <v>0</v>
      </c>
      <c r="EG1490" s="51" t="e">
        <f t="shared" si="734"/>
        <v>#DIV/0!</v>
      </c>
      <c r="EH1490" s="75">
        <f t="shared" si="735"/>
        <v>0</v>
      </c>
      <c r="EI1490" s="51" t="e">
        <f t="shared" si="736"/>
        <v>#DIV/0!</v>
      </c>
      <c r="EJ1490" s="75">
        <f t="shared" si="737"/>
        <v>0</v>
      </c>
      <c r="EK1490" s="51" t="e">
        <f t="shared" si="738"/>
        <v>#DIV/0!</v>
      </c>
      <c r="EL1490" s="75">
        <f t="shared" si="739"/>
        <v>11.959969117774621</v>
      </c>
      <c r="EM1490" s="51">
        <f t="shared" si="740"/>
        <v>0</v>
      </c>
      <c r="EN1490" s="75">
        <f t="shared" si="741"/>
        <v>2.0000020739652971E-2</v>
      </c>
      <c r="EO1490" s="51">
        <f t="shared" si="742"/>
        <v>0</v>
      </c>
      <c r="EP1490" s="75">
        <f t="shared" si="743"/>
        <v>0</v>
      </c>
      <c r="EQ1490" s="51" t="e">
        <f t="shared" si="744"/>
        <v>#DIV/0!</v>
      </c>
      <c r="ER1490" s="51">
        <f t="shared" si="745"/>
        <v>100</v>
      </c>
      <c r="ES1490" s="51">
        <f t="shared" si="746"/>
        <v>0</v>
      </c>
    </row>
    <row r="1491" spans="1:149" x14ac:dyDescent="0.45">
      <c r="A1491" s="78" t="s">
        <v>1446</v>
      </c>
      <c r="B1491" s="174" t="s">
        <v>880</v>
      </c>
      <c r="C1491" s="51" t="s">
        <v>3653</v>
      </c>
      <c r="D1491" s="51" t="s">
        <v>3670</v>
      </c>
      <c r="E1491" s="78" t="s">
        <v>637</v>
      </c>
      <c r="F1491" s="78" t="s">
        <v>2323</v>
      </c>
      <c r="G1491" s="72" t="s">
        <v>3380</v>
      </c>
      <c r="H1491" s="78" t="s">
        <v>1100</v>
      </c>
      <c r="I1491" s="78">
        <v>96</v>
      </c>
      <c r="J1491" s="300">
        <v>50</v>
      </c>
      <c r="K1491" s="78">
        <v>2</v>
      </c>
      <c r="L1491" s="300">
        <v>1200</v>
      </c>
      <c r="M1491" s="72">
        <v>10</v>
      </c>
      <c r="O1491" s="78"/>
      <c r="P1491" s="72" t="s">
        <v>1374</v>
      </c>
      <c r="AA1491" s="195"/>
      <c r="AB1491" s="195"/>
      <c r="AC1491" s="195"/>
      <c r="AD1491" s="72"/>
      <c r="AE1491" s="316">
        <v>1</v>
      </c>
      <c r="AF1491" s="195"/>
      <c r="AG1491" s="195">
        <v>0</v>
      </c>
      <c r="AH1491" s="72"/>
      <c r="AR1491" s="53">
        <v>0.99219999999999997</v>
      </c>
      <c r="AT1491" s="77"/>
      <c r="AU1491" s="276">
        <v>500</v>
      </c>
      <c r="AV1491" s="276"/>
      <c r="AW1491" s="276">
        <v>496.09999999999997</v>
      </c>
      <c r="AX1491" s="95"/>
      <c r="AY1491" s="276"/>
      <c r="AZ1491" s="95"/>
      <c r="BB1491" s="80" t="s">
        <v>3412</v>
      </c>
      <c r="BC1491" s="270"/>
      <c r="BD1491" s="72">
        <v>67.535399999999996</v>
      </c>
      <c r="BE1491" s="72"/>
      <c r="BF1491" s="72"/>
      <c r="BG1491" s="72"/>
      <c r="BH1491" s="72">
        <v>18.3797</v>
      </c>
      <c r="BI1491" s="72"/>
      <c r="BJ1491" s="72"/>
      <c r="BK1491" s="72"/>
      <c r="BL1491" s="72"/>
      <c r="BM1491" s="72"/>
      <c r="BN1491" s="72"/>
      <c r="BO1491" s="72"/>
      <c r="BP1491" s="72"/>
      <c r="BQ1491" s="72"/>
      <c r="BR1491" s="72"/>
      <c r="BS1491" s="72"/>
      <c r="BT1491" s="72"/>
      <c r="BU1491" s="72"/>
      <c r="BV1491" s="72"/>
      <c r="BW1491" s="72"/>
      <c r="BX1491" s="72"/>
      <c r="BY1491" s="72"/>
      <c r="BZ1491" s="72">
        <v>11.673999999999999</v>
      </c>
      <c r="CA1491" s="72"/>
      <c r="CB1491" s="72">
        <v>1.9521699999999999E-2</v>
      </c>
      <c r="CC1491" s="72"/>
      <c r="CD1491" s="72"/>
      <c r="CE1491" s="72"/>
      <c r="CF1491" s="72"/>
      <c r="CG1491" s="72"/>
      <c r="CH1491" s="72"/>
      <c r="CI1491" s="72"/>
      <c r="CJ1491" s="72"/>
      <c r="CK1491" s="72"/>
      <c r="CL1491" s="72"/>
      <c r="CM1491" s="72"/>
      <c r="CN1491" s="72"/>
      <c r="CO1491" s="72"/>
      <c r="CP1491" s="72"/>
      <c r="CQ1491" s="72"/>
      <c r="CR1491" s="72"/>
      <c r="CS1491" s="72"/>
      <c r="CT1491" s="72"/>
      <c r="CU1491" s="72"/>
      <c r="CV1491" s="72"/>
      <c r="CW1491" s="72"/>
      <c r="CX1491" s="72"/>
      <c r="CY1491" s="72"/>
      <c r="CZ1491" s="72"/>
      <c r="DA1491" s="72"/>
      <c r="DB1491" s="72"/>
      <c r="DC1491" s="72"/>
      <c r="DD1491" s="72"/>
      <c r="DE1491" s="72"/>
      <c r="DF1491" s="72"/>
      <c r="DG1491" s="72"/>
      <c r="DH1491" s="78">
        <f t="shared" si="723"/>
        <v>97.6086217</v>
      </c>
      <c r="DJ1491" s="77">
        <f t="shared" si="724"/>
        <v>2.3913782999999995</v>
      </c>
      <c r="DK1491" s="72"/>
      <c r="DL1491" s="51" t="s">
        <v>3334</v>
      </c>
      <c r="DO1491" s="358">
        <v>2.39141</v>
      </c>
      <c r="DP1491" s="72"/>
      <c r="DQ1491" s="374"/>
      <c r="DR1491" s="72"/>
      <c r="DU1491" s="52"/>
      <c r="DX1491" s="75">
        <f t="shared" si="725"/>
        <v>69.189994514593167</v>
      </c>
      <c r="DY1491" s="51">
        <f t="shared" si="726"/>
        <v>0</v>
      </c>
      <c r="DZ1491" s="75">
        <f t="shared" si="727"/>
        <v>0</v>
      </c>
      <c r="EA1491" s="51" t="e">
        <f t="shared" si="728"/>
        <v>#DIV/0!</v>
      </c>
      <c r="EB1491" s="75">
        <f t="shared" si="729"/>
        <v>18.829996448971471</v>
      </c>
      <c r="EC1491" s="51">
        <f t="shared" si="730"/>
        <v>0</v>
      </c>
      <c r="ED1491" s="75">
        <f t="shared" si="731"/>
        <v>0</v>
      </c>
      <c r="EE1491" s="51" t="e">
        <f t="shared" si="732"/>
        <v>#DIV/0!</v>
      </c>
      <c r="EF1491" s="75">
        <f t="shared" si="733"/>
        <v>0</v>
      </c>
      <c r="EG1491" s="51" t="e">
        <f t="shared" si="734"/>
        <v>#DIV/0!</v>
      </c>
      <c r="EH1491" s="75">
        <f t="shared" si="735"/>
        <v>0</v>
      </c>
      <c r="EI1491" s="51" t="e">
        <f t="shared" si="736"/>
        <v>#DIV/0!</v>
      </c>
      <c r="EJ1491" s="75">
        <f t="shared" si="737"/>
        <v>0</v>
      </c>
      <c r="EK1491" s="51" t="e">
        <f t="shared" si="738"/>
        <v>#DIV/0!</v>
      </c>
      <c r="EL1491" s="75">
        <f t="shared" si="739"/>
        <v>11.960009061371675</v>
      </c>
      <c r="EM1491" s="51">
        <f t="shared" si="740"/>
        <v>0</v>
      </c>
      <c r="EN1491" s="75">
        <f t="shared" si="741"/>
        <v>1.9999975063678212E-2</v>
      </c>
      <c r="EO1491" s="51">
        <f t="shared" si="742"/>
        <v>0</v>
      </c>
      <c r="EP1491" s="75">
        <f t="shared" si="743"/>
        <v>0</v>
      </c>
      <c r="EQ1491" s="51" t="e">
        <f t="shared" si="744"/>
        <v>#DIV/0!</v>
      </c>
      <c r="ER1491" s="51">
        <f t="shared" si="745"/>
        <v>100</v>
      </c>
      <c r="ES1491" s="51">
        <f t="shared" si="746"/>
        <v>0</v>
      </c>
    </row>
    <row r="1492" spans="1:149" x14ac:dyDescent="0.45">
      <c r="A1492" s="78" t="s">
        <v>1446</v>
      </c>
      <c r="B1492" s="174" t="s">
        <v>880</v>
      </c>
      <c r="C1492" s="51" t="s">
        <v>3653</v>
      </c>
      <c r="D1492" s="51" t="s">
        <v>3670</v>
      </c>
      <c r="E1492" s="78" t="s">
        <v>637</v>
      </c>
      <c r="F1492" s="78" t="s">
        <v>2324</v>
      </c>
      <c r="G1492" s="72" t="s">
        <v>3380</v>
      </c>
      <c r="H1492" s="78" t="s">
        <v>1100</v>
      </c>
      <c r="I1492" s="78">
        <v>48</v>
      </c>
      <c r="J1492" s="300">
        <v>50</v>
      </c>
      <c r="K1492" s="78">
        <v>2</v>
      </c>
      <c r="L1492" s="300">
        <v>1200</v>
      </c>
      <c r="M1492" s="72">
        <v>10</v>
      </c>
      <c r="O1492" s="78"/>
      <c r="P1492" s="72" t="s">
        <v>1374</v>
      </c>
      <c r="AA1492" s="195"/>
      <c r="AB1492" s="195"/>
      <c r="AC1492" s="195"/>
      <c r="AD1492" s="72"/>
      <c r="AE1492" s="316">
        <v>1</v>
      </c>
      <c r="AF1492" s="195"/>
      <c r="AG1492" s="195">
        <v>0</v>
      </c>
      <c r="AH1492" s="72"/>
      <c r="AR1492" s="53">
        <v>0.99219999999999997</v>
      </c>
      <c r="AT1492" s="77"/>
      <c r="AU1492" s="276">
        <v>500</v>
      </c>
      <c r="AV1492" s="276"/>
      <c r="AW1492" s="276">
        <v>496.09999999999997</v>
      </c>
      <c r="AX1492" s="95"/>
      <c r="AY1492" s="276"/>
      <c r="AZ1492" s="95"/>
      <c r="BB1492" s="80" t="s">
        <v>3412</v>
      </c>
      <c r="BC1492" s="270"/>
      <c r="BD1492" s="72">
        <v>67.377499999999998</v>
      </c>
      <c r="BE1492" s="72"/>
      <c r="BF1492" s="72"/>
      <c r="BG1492" s="72"/>
      <c r="BH1492" s="72">
        <v>18.3367</v>
      </c>
      <c r="BI1492" s="72"/>
      <c r="BJ1492" s="72"/>
      <c r="BK1492" s="72"/>
      <c r="BL1492" s="72"/>
      <c r="BM1492" s="72"/>
      <c r="BN1492" s="72"/>
      <c r="BO1492" s="72"/>
      <c r="BP1492" s="72"/>
      <c r="BQ1492" s="72"/>
      <c r="BR1492" s="72"/>
      <c r="BS1492" s="72"/>
      <c r="BT1492" s="72"/>
      <c r="BU1492" s="72"/>
      <c r="BV1492" s="72"/>
      <c r="BW1492" s="72"/>
      <c r="BX1492" s="72"/>
      <c r="BY1492" s="72"/>
      <c r="BZ1492" s="72">
        <v>11.646699999999999</v>
      </c>
      <c r="CA1492" s="72"/>
      <c r="CB1492" s="72">
        <v>1.94761E-2</v>
      </c>
      <c r="CC1492" s="72"/>
      <c r="CD1492" s="72"/>
      <c r="CE1492" s="72"/>
      <c r="CF1492" s="72"/>
      <c r="CG1492" s="72"/>
      <c r="CH1492" s="72"/>
      <c r="CI1492" s="72"/>
      <c r="CJ1492" s="72"/>
      <c r="CK1492" s="72"/>
      <c r="CL1492" s="72"/>
      <c r="CM1492" s="72"/>
      <c r="CN1492" s="72"/>
      <c r="CO1492" s="72"/>
      <c r="CP1492" s="72"/>
      <c r="CQ1492" s="72"/>
      <c r="CR1492" s="72"/>
      <c r="CS1492" s="72"/>
      <c r="CT1492" s="72"/>
      <c r="CU1492" s="72"/>
      <c r="CV1492" s="72"/>
      <c r="CW1492" s="72"/>
      <c r="CX1492" s="72"/>
      <c r="CY1492" s="72"/>
      <c r="CZ1492" s="72"/>
      <c r="DA1492" s="72"/>
      <c r="DB1492" s="72"/>
      <c r="DC1492" s="72"/>
      <c r="DD1492" s="72"/>
      <c r="DE1492" s="72"/>
      <c r="DF1492" s="72"/>
      <c r="DG1492" s="72"/>
      <c r="DH1492" s="78">
        <f t="shared" si="723"/>
        <v>97.380376100000007</v>
      </c>
      <c r="DJ1492" s="77">
        <f t="shared" si="724"/>
        <v>2.6196238999999935</v>
      </c>
      <c r="DK1492" s="72"/>
      <c r="DL1492" s="51" t="s">
        <v>3334</v>
      </c>
      <c r="DO1492" s="358">
        <v>2.6195300000000001</v>
      </c>
      <c r="DP1492" s="72"/>
      <c r="DQ1492" s="374"/>
      <c r="DR1492" s="72"/>
      <c r="DU1492" s="52"/>
      <c r="DX1492" s="75">
        <f t="shared" si="725"/>
        <v>69.19001825461217</v>
      </c>
      <c r="DY1492" s="51">
        <f t="shared" si="726"/>
        <v>0</v>
      </c>
      <c r="DZ1492" s="75">
        <f t="shared" si="727"/>
        <v>0</v>
      </c>
      <c r="EA1492" s="51" t="e">
        <f t="shared" si="728"/>
        <v>#DIV/0!</v>
      </c>
      <c r="EB1492" s="75">
        <f t="shared" si="729"/>
        <v>18.829974512698559</v>
      </c>
      <c r="EC1492" s="51">
        <f t="shared" si="730"/>
        <v>0</v>
      </c>
      <c r="ED1492" s="75">
        <f t="shared" si="731"/>
        <v>0</v>
      </c>
      <c r="EE1492" s="51" t="e">
        <f t="shared" si="732"/>
        <v>#DIV/0!</v>
      </c>
      <c r="EF1492" s="75">
        <f t="shared" si="733"/>
        <v>0</v>
      </c>
      <c r="EG1492" s="51" t="e">
        <f t="shared" si="734"/>
        <v>#DIV/0!</v>
      </c>
      <c r="EH1492" s="75">
        <f t="shared" si="735"/>
        <v>0</v>
      </c>
      <c r="EI1492" s="51" t="e">
        <f t="shared" si="736"/>
        <v>#DIV/0!</v>
      </c>
      <c r="EJ1492" s="75">
        <f t="shared" si="737"/>
        <v>0</v>
      </c>
      <c r="EK1492" s="51" t="e">
        <f t="shared" si="738"/>
        <v>#DIV/0!</v>
      </c>
      <c r="EL1492" s="75">
        <f t="shared" si="739"/>
        <v>11.960007207242649</v>
      </c>
      <c r="EM1492" s="51">
        <f t="shared" si="740"/>
        <v>0</v>
      </c>
      <c r="EN1492" s="75">
        <f t="shared" si="741"/>
        <v>2.0000025446605355E-2</v>
      </c>
      <c r="EO1492" s="51">
        <f t="shared" si="742"/>
        <v>0</v>
      </c>
      <c r="EP1492" s="75">
        <f t="shared" si="743"/>
        <v>0</v>
      </c>
      <c r="EQ1492" s="51" t="e">
        <f t="shared" si="744"/>
        <v>#DIV/0!</v>
      </c>
      <c r="ER1492" s="51">
        <f t="shared" si="745"/>
        <v>100</v>
      </c>
      <c r="ES1492" s="51">
        <f t="shared" si="746"/>
        <v>0</v>
      </c>
    </row>
    <row r="1493" spans="1:149" x14ac:dyDescent="0.45">
      <c r="A1493" s="78" t="s">
        <v>1446</v>
      </c>
      <c r="B1493" s="174" t="s">
        <v>880</v>
      </c>
      <c r="C1493" s="51" t="s">
        <v>3653</v>
      </c>
      <c r="D1493" s="51" t="s">
        <v>3670</v>
      </c>
      <c r="E1493" s="78" t="s">
        <v>637</v>
      </c>
      <c r="F1493" s="78" t="s">
        <v>2325</v>
      </c>
      <c r="G1493" s="72" t="s">
        <v>3380</v>
      </c>
      <c r="H1493" s="78" t="s">
        <v>1100</v>
      </c>
      <c r="I1493" s="78">
        <v>48</v>
      </c>
      <c r="J1493" s="300">
        <v>50</v>
      </c>
      <c r="K1493" s="78">
        <v>2</v>
      </c>
      <c r="L1493" s="300">
        <v>1300</v>
      </c>
      <c r="M1493" s="72">
        <v>10</v>
      </c>
      <c r="O1493" s="78"/>
      <c r="P1493" s="72" t="s">
        <v>1374</v>
      </c>
      <c r="AA1493" s="195"/>
      <c r="AB1493" s="195"/>
      <c r="AC1493" s="195"/>
      <c r="AD1493" s="72"/>
      <c r="AE1493" s="316">
        <v>1</v>
      </c>
      <c r="AF1493" s="195"/>
      <c r="AG1493" s="195">
        <v>0</v>
      </c>
      <c r="AH1493" s="72"/>
      <c r="AR1493" s="53">
        <v>1</v>
      </c>
      <c r="AT1493" s="77"/>
      <c r="AU1493" s="276">
        <v>500</v>
      </c>
      <c r="AV1493" s="276"/>
      <c r="AW1493" s="276">
        <v>500</v>
      </c>
      <c r="AX1493" s="95"/>
      <c r="AY1493" s="276"/>
      <c r="AZ1493" s="95"/>
      <c r="BB1493" s="80" t="s">
        <v>3412</v>
      </c>
      <c r="BC1493" s="270"/>
      <c r="BD1493" s="72">
        <v>67.528800000000004</v>
      </c>
      <c r="BE1493" s="72"/>
      <c r="BF1493" s="72"/>
      <c r="BG1493" s="72"/>
      <c r="BH1493" s="72">
        <v>18.3779</v>
      </c>
      <c r="BI1493" s="72"/>
      <c r="BJ1493" s="72"/>
      <c r="BK1493" s="72"/>
      <c r="BL1493" s="72"/>
      <c r="BM1493" s="72"/>
      <c r="BN1493" s="72"/>
      <c r="BO1493" s="72"/>
      <c r="BP1493" s="72"/>
      <c r="BQ1493" s="72"/>
      <c r="BR1493" s="72"/>
      <c r="BS1493" s="72"/>
      <c r="BT1493" s="72"/>
      <c r="BU1493" s="72"/>
      <c r="BV1493" s="72"/>
      <c r="BW1493" s="72"/>
      <c r="BX1493" s="72"/>
      <c r="BY1493" s="72"/>
      <c r="BZ1493" s="72">
        <v>11.672800000000001</v>
      </c>
      <c r="CA1493" s="72"/>
      <c r="CB1493" s="72">
        <v>1.95198E-2</v>
      </c>
      <c r="CC1493" s="72"/>
      <c r="CD1493" s="72"/>
      <c r="CE1493" s="72"/>
      <c r="CF1493" s="72"/>
      <c r="CG1493" s="72"/>
      <c r="CH1493" s="72"/>
      <c r="CI1493" s="72"/>
      <c r="CJ1493" s="72"/>
      <c r="CK1493" s="72"/>
      <c r="CL1493" s="72"/>
      <c r="CM1493" s="72"/>
      <c r="CN1493" s="72"/>
      <c r="CO1493" s="72"/>
      <c r="CP1493" s="72"/>
      <c r="CQ1493" s="72"/>
      <c r="CR1493" s="72"/>
      <c r="CS1493" s="72"/>
      <c r="CT1493" s="72"/>
      <c r="CU1493" s="72"/>
      <c r="CV1493" s="72"/>
      <c r="CW1493" s="72"/>
      <c r="CX1493" s="72"/>
      <c r="CY1493" s="72"/>
      <c r="CZ1493" s="72"/>
      <c r="DA1493" s="72"/>
      <c r="DB1493" s="72"/>
      <c r="DC1493" s="72"/>
      <c r="DD1493" s="72"/>
      <c r="DE1493" s="72"/>
      <c r="DF1493" s="72"/>
      <c r="DG1493" s="72"/>
      <c r="DH1493" s="78">
        <f t="shared" si="723"/>
        <v>97.599019799999994</v>
      </c>
      <c r="DJ1493" s="77">
        <f t="shared" si="724"/>
        <v>2.4009802000000064</v>
      </c>
      <c r="DK1493" s="72"/>
      <c r="DL1493" s="51" t="s">
        <v>3334</v>
      </c>
      <c r="DO1493" s="358">
        <v>2.4009399999999999</v>
      </c>
      <c r="DP1493" s="72"/>
      <c r="DQ1493" s="374"/>
      <c r="DR1493" s="72"/>
      <c r="DU1493" s="52"/>
      <c r="DX1493" s="75">
        <f t="shared" si="725"/>
        <v>69.1900391401267</v>
      </c>
      <c r="DY1493" s="51">
        <f t="shared" si="726"/>
        <v>0</v>
      </c>
      <c r="DZ1493" s="75">
        <f t="shared" si="727"/>
        <v>0</v>
      </c>
      <c r="EA1493" s="51" t="e">
        <f t="shared" si="728"/>
        <v>#DIV/0!</v>
      </c>
      <c r="EB1493" s="75">
        <f t="shared" si="729"/>
        <v>18.830004684124912</v>
      </c>
      <c r="EC1493" s="51">
        <f t="shared" si="730"/>
        <v>0</v>
      </c>
      <c r="ED1493" s="75">
        <f t="shared" si="731"/>
        <v>0</v>
      </c>
      <c r="EE1493" s="51" t="e">
        <f t="shared" si="732"/>
        <v>#DIV/0!</v>
      </c>
      <c r="EF1493" s="75">
        <f t="shared" si="733"/>
        <v>0</v>
      </c>
      <c r="EG1493" s="51" t="e">
        <f t="shared" si="734"/>
        <v>#DIV/0!</v>
      </c>
      <c r="EH1493" s="75">
        <f t="shared" si="735"/>
        <v>0</v>
      </c>
      <c r="EI1493" s="51" t="e">
        <f t="shared" si="736"/>
        <v>#DIV/0!</v>
      </c>
      <c r="EJ1493" s="75">
        <f t="shared" si="737"/>
        <v>0</v>
      </c>
      <c r="EK1493" s="51" t="e">
        <f t="shared" si="738"/>
        <v>#DIV/0!</v>
      </c>
      <c r="EL1493" s="75">
        <f t="shared" si="739"/>
        <v>11.959956179805815</v>
      </c>
      <c r="EM1493" s="51">
        <f t="shared" si="740"/>
        <v>0</v>
      </c>
      <c r="EN1493" s="75">
        <f t="shared" si="741"/>
        <v>1.9999995942582203E-2</v>
      </c>
      <c r="EO1493" s="51">
        <f t="shared" si="742"/>
        <v>0</v>
      </c>
      <c r="EP1493" s="75">
        <f t="shared" si="743"/>
        <v>0</v>
      </c>
      <c r="EQ1493" s="51" t="e">
        <f t="shared" si="744"/>
        <v>#DIV/0!</v>
      </c>
      <c r="ER1493" s="51">
        <f t="shared" si="745"/>
        <v>100</v>
      </c>
      <c r="ES1493" s="51">
        <f t="shared" si="746"/>
        <v>0</v>
      </c>
    </row>
    <row r="1494" spans="1:149" x14ac:dyDescent="0.45">
      <c r="A1494" s="78" t="s">
        <v>1446</v>
      </c>
      <c r="B1494" s="174" t="s">
        <v>880</v>
      </c>
      <c r="C1494" s="51" t="s">
        <v>3653</v>
      </c>
      <c r="D1494" s="51" t="s">
        <v>3670</v>
      </c>
      <c r="E1494" s="78" t="s">
        <v>637</v>
      </c>
      <c r="F1494" s="78" t="s">
        <v>2326</v>
      </c>
      <c r="G1494" s="72" t="s">
        <v>3380</v>
      </c>
      <c r="H1494" s="78" t="s">
        <v>1100</v>
      </c>
      <c r="I1494" s="78">
        <v>20</v>
      </c>
      <c r="J1494" s="300">
        <v>52</v>
      </c>
      <c r="K1494" s="78">
        <v>2</v>
      </c>
      <c r="L1494" s="300">
        <v>1420</v>
      </c>
      <c r="M1494" s="72">
        <v>10</v>
      </c>
      <c r="O1494" s="78"/>
      <c r="P1494" s="72" t="s">
        <v>1374</v>
      </c>
      <c r="AA1494" s="195"/>
      <c r="AB1494" s="195"/>
      <c r="AC1494" s="195"/>
      <c r="AD1494" s="72"/>
      <c r="AE1494" s="316">
        <v>1</v>
      </c>
      <c r="AF1494" s="195"/>
      <c r="AG1494" s="195">
        <v>0</v>
      </c>
      <c r="AH1494" s="72"/>
      <c r="AR1494" s="53">
        <v>1.008</v>
      </c>
      <c r="AT1494" s="77"/>
      <c r="AU1494" s="276">
        <v>520</v>
      </c>
      <c r="AV1494" s="276"/>
      <c r="AW1494" s="276">
        <v>524.16</v>
      </c>
      <c r="AX1494" s="95"/>
      <c r="AY1494" s="276"/>
      <c r="AZ1494" s="95"/>
      <c r="BB1494" s="80" t="s">
        <v>3412</v>
      </c>
      <c r="BC1494" s="270"/>
      <c r="BD1494" s="72">
        <v>67.641000000000005</v>
      </c>
      <c r="BE1494" s="72"/>
      <c r="BF1494" s="72"/>
      <c r="BG1494" s="72"/>
      <c r="BH1494" s="72">
        <v>18.4084</v>
      </c>
      <c r="BI1494" s="72"/>
      <c r="BJ1494" s="72"/>
      <c r="BK1494" s="72"/>
      <c r="BL1494" s="72"/>
      <c r="BM1494" s="72"/>
      <c r="BN1494" s="72"/>
      <c r="BO1494" s="72"/>
      <c r="BP1494" s="72"/>
      <c r="BQ1494" s="72"/>
      <c r="BR1494" s="72"/>
      <c r="BS1494" s="72"/>
      <c r="BT1494" s="72"/>
      <c r="BU1494" s="72"/>
      <c r="BV1494" s="72"/>
      <c r="BW1494" s="72"/>
      <c r="BX1494" s="72"/>
      <c r="BY1494" s="72"/>
      <c r="BZ1494" s="72">
        <v>11.6922</v>
      </c>
      <c r="CA1494" s="72"/>
      <c r="CB1494" s="72">
        <v>1.9552300000000002E-2</v>
      </c>
      <c r="CC1494" s="72"/>
      <c r="CD1494" s="72"/>
      <c r="CE1494" s="72"/>
      <c r="CF1494" s="72"/>
      <c r="CG1494" s="72"/>
      <c r="CH1494" s="72"/>
      <c r="CI1494" s="72"/>
      <c r="CJ1494" s="72"/>
      <c r="CK1494" s="72"/>
      <c r="CL1494" s="72"/>
      <c r="CM1494" s="72"/>
      <c r="CN1494" s="72"/>
      <c r="CO1494" s="72"/>
      <c r="CP1494" s="72"/>
      <c r="CQ1494" s="72"/>
      <c r="CR1494" s="72"/>
      <c r="CS1494" s="72"/>
      <c r="CT1494" s="72"/>
      <c r="CU1494" s="72"/>
      <c r="CV1494" s="72"/>
      <c r="CW1494" s="72"/>
      <c r="CX1494" s="72"/>
      <c r="CY1494" s="72"/>
      <c r="CZ1494" s="72"/>
      <c r="DA1494" s="72"/>
      <c r="DB1494" s="72"/>
      <c r="DC1494" s="72"/>
      <c r="DD1494" s="72"/>
      <c r="DE1494" s="72"/>
      <c r="DF1494" s="72"/>
      <c r="DG1494" s="72"/>
      <c r="DH1494" s="78">
        <f t="shared" si="723"/>
        <v>97.761152300000006</v>
      </c>
      <c r="DJ1494" s="77">
        <f t="shared" si="724"/>
        <v>2.2388476999999938</v>
      </c>
      <c r="DK1494" s="72"/>
      <c r="DL1494" s="51" t="s">
        <v>3334</v>
      </c>
      <c r="DO1494" s="358">
        <v>2.2387299999999999</v>
      </c>
      <c r="DP1494" s="72"/>
      <c r="DQ1494" s="374"/>
      <c r="DR1494" s="72"/>
      <c r="DU1494" s="52"/>
      <c r="DX1494" s="75">
        <f t="shared" si="725"/>
        <v>69.190060068471595</v>
      </c>
      <c r="DY1494" s="51">
        <f t="shared" si="726"/>
        <v>0</v>
      </c>
      <c r="DZ1494" s="75">
        <f t="shared" si="727"/>
        <v>0</v>
      </c>
      <c r="EA1494" s="51" t="e">
        <f t="shared" si="728"/>
        <v>#DIV/0!</v>
      </c>
      <c r="EB1494" s="75">
        <f t="shared" si="729"/>
        <v>18.829974449881764</v>
      </c>
      <c r="EC1494" s="51">
        <f t="shared" si="730"/>
        <v>0</v>
      </c>
      <c r="ED1494" s="75">
        <f t="shared" si="731"/>
        <v>0</v>
      </c>
      <c r="EE1494" s="51" t="e">
        <f t="shared" si="732"/>
        <v>#DIV/0!</v>
      </c>
      <c r="EF1494" s="75">
        <f t="shared" si="733"/>
        <v>0</v>
      </c>
      <c r="EG1494" s="51" t="e">
        <f t="shared" si="734"/>
        <v>#DIV/0!</v>
      </c>
      <c r="EH1494" s="75">
        <f t="shared" si="735"/>
        <v>0</v>
      </c>
      <c r="EI1494" s="51" t="e">
        <f t="shared" si="736"/>
        <v>#DIV/0!</v>
      </c>
      <c r="EJ1494" s="75">
        <f t="shared" si="737"/>
        <v>0</v>
      </c>
      <c r="EK1494" s="51" t="e">
        <f t="shared" si="738"/>
        <v>#DIV/0!</v>
      </c>
      <c r="EL1494" s="75">
        <f t="shared" si="739"/>
        <v>11.959965410514089</v>
      </c>
      <c r="EM1494" s="51">
        <f t="shared" si="740"/>
        <v>0</v>
      </c>
      <c r="EN1494" s="75">
        <f t="shared" si="741"/>
        <v>2.0000071132549448E-2</v>
      </c>
      <c r="EO1494" s="51">
        <f t="shared" si="742"/>
        <v>0</v>
      </c>
      <c r="EP1494" s="75">
        <f t="shared" si="743"/>
        <v>0</v>
      </c>
      <c r="EQ1494" s="51" t="e">
        <f t="shared" si="744"/>
        <v>#DIV/0!</v>
      </c>
      <c r="ER1494" s="51">
        <f t="shared" si="745"/>
        <v>100</v>
      </c>
      <c r="ES1494" s="51">
        <f t="shared" si="746"/>
        <v>0</v>
      </c>
    </row>
    <row r="1495" spans="1:149" x14ac:dyDescent="0.45">
      <c r="A1495" s="78" t="s">
        <v>1446</v>
      </c>
      <c r="B1495" s="174" t="s">
        <v>880</v>
      </c>
      <c r="C1495" s="51" t="s">
        <v>3653</v>
      </c>
      <c r="D1495" s="51" t="s">
        <v>3670</v>
      </c>
      <c r="E1495" s="78" t="s">
        <v>637</v>
      </c>
      <c r="F1495" s="78" t="s">
        <v>2327</v>
      </c>
      <c r="G1495" s="72" t="s">
        <v>3380</v>
      </c>
      <c r="H1495" s="78" t="s">
        <v>1100</v>
      </c>
      <c r="I1495" s="78">
        <v>120</v>
      </c>
      <c r="J1495" s="300">
        <v>100</v>
      </c>
      <c r="K1495" s="78">
        <v>2</v>
      </c>
      <c r="L1495" s="300">
        <v>1000</v>
      </c>
      <c r="M1495" s="72">
        <v>10</v>
      </c>
      <c r="O1495" s="78"/>
      <c r="P1495" s="72" t="s">
        <v>1374</v>
      </c>
      <c r="AA1495" s="195"/>
      <c r="AB1495" s="195"/>
      <c r="AC1495" s="195"/>
      <c r="AD1495" s="72"/>
      <c r="AE1495" s="316">
        <v>1</v>
      </c>
      <c r="AF1495" s="195"/>
      <c r="AG1495" s="195">
        <v>0</v>
      </c>
      <c r="AH1495" s="72"/>
      <c r="AR1495" s="53">
        <v>0.93969999999999998</v>
      </c>
      <c r="AT1495" s="77"/>
      <c r="AU1495" s="276">
        <v>1000</v>
      </c>
      <c r="AV1495" s="276"/>
      <c r="AW1495" s="276">
        <v>939.69999999999993</v>
      </c>
      <c r="AX1495" s="95"/>
      <c r="AY1495" s="276"/>
      <c r="AZ1495" s="95"/>
      <c r="BB1495" s="80" t="s">
        <v>3412</v>
      </c>
      <c r="BC1495" s="270"/>
      <c r="BD1495" s="72">
        <v>66.445800000000006</v>
      </c>
      <c r="BE1495" s="72"/>
      <c r="BF1495" s="72"/>
      <c r="BG1495" s="72"/>
      <c r="BH1495" s="72">
        <v>18.083200000000001</v>
      </c>
      <c r="BI1495" s="72"/>
      <c r="BJ1495" s="72"/>
      <c r="BK1495" s="72"/>
      <c r="BL1495" s="72"/>
      <c r="BM1495" s="72"/>
      <c r="BN1495" s="72"/>
      <c r="BO1495" s="72"/>
      <c r="BP1495" s="72"/>
      <c r="BQ1495" s="72"/>
      <c r="BR1495" s="72"/>
      <c r="BS1495" s="72"/>
      <c r="BT1495" s="72"/>
      <c r="BU1495" s="72"/>
      <c r="BV1495" s="72"/>
      <c r="BW1495" s="72"/>
      <c r="BX1495" s="72"/>
      <c r="BY1495" s="72"/>
      <c r="BZ1495" s="72">
        <v>11.4856</v>
      </c>
      <c r="CA1495" s="72"/>
      <c r="CB1495" s="72">
        <v>1.92068E-2</v>
      </c>
      <c r="CC1495" s="72"/>
      <c r="CD1495" s="72"/>
      <c r="CE1495" s="72"/>
      <c r="CF1495" s="72"/>
      <c r="CG1495" s="72"/>
      <c r="CH1495" s="72"/>
      <c r="CI1495" s="72"/>
      <c r="CJ1495" s="72"/>
      <c r="CK1495" s="72"/>
      <c r="CL1495" s="72"/>
      <c r="CM1495" s="72"/>
      <c r="CN1495" s="72"/>
      <c r="CO1495" s="72"/>
      <c r="CP1495" s="72"/>
      <c r="CQ1495" s="72"/>
      <c r="CR1495" s="72"/>
      <c r="CS1495" s="72"/>
      <c r="CT1495" s="72"/>
      <c r="CU1495" s="72"/>
      <c r="CV1495" s="72"/>
      <c r="CW1495" s="72"/>
      <c r="CX1495" s="72"/>
      <c r="CY1495" s="72"/>
      <c r="CZ1495" s="72"/>
      <c r="DA1495" s="72"/>
      <c r="DB1495" s="72"/>
      <c r="DC1495" s="72"/>
      <c r="DD1495" s="72"/>
      <c r="DE1495" s="72"/>
      <c r="DF1495" s="72"/>
      <c r="DG1495" s="72"/>
      <c r="DH1495" s="78">
        <f t="shared" si="723"/>
        <v>96.033806800000022</v>
      </c>
      <c r="DJ1495" s="77">
        <f t="shared" si="724"/>
        <v>3.966193199999978</v>
      </c>
      <c r="DK1495" s="72"/>
      <c r="DL1495" s="51" t="s">
        <v>3334</v>
      </c>
      <c r="DO1495" s="358">
        <v>3.9662000000000002</v>
      </c>
      <c r="DP1495" s="72"/>
      <c r="DQ1495" s="374"/>
      <c r="DR1495" s="72"/>
      <c r="DU1495" s="52"/>
      <c r="DX1495" s="75">
        <f t="shared" si="725"/>
        <v>69.190009449880506</v>
      </c>
      <c r="DY1495" s="51">
        <f t="shared" si="726"/>
        <v>0</v>
      </c>
      <c r="DZ1495" s="75">
        <f t="shared" si="727"/>
        <v>0</v>
      </c>
      <c r="EA1495" s="51" t="e">
        <f t="shared" si="728"/>
        <v>#DIV/0!</v>
      </c>
      <c r="EB1495" s="75">
        <f t="shared" si="729"/>
        <v>18.830035591174752</v>
      </c>
      <c r="EC1495" s="51">
        <f t="shared" si="730"/>
        <v>0</v>
      </c>
      <c r="ED1495" s="75">
        <f t="shared" si="731"/>
        <v>0</v>
      </c>
      <c r="EE1495" s="51" t="e">
        <f t="shared" si="732"/>
        <v>#DIV/0!</v>
      </c>
      <c r="EF1495" s="75">
        <f t="shared" si="733"/>
        <v>0</v>
      </c>
      <c r="EG1495" s="51" t="e">
        <f t="shared" si="734"/>
        <v>#DIV/0!</v>
      </c>
      <c r="EH1495" s="75">
        <f t="shared" si="735"/>
        <v>0</v>
      </c>
      <c r="EI1495" s="51" t="e">
        <f t="shared" si="736"/>
        <v>#DIV/0!</v>
      </c>
      <c r="EJ1495" s="75">
        <f t="shared" si="737"/>
        <v>0</v>
      </c>
      <c r="EK1495" s="51" t="e">
        <f t="shared" si="738"/>
        <v>#DIV/0!</v>
      </c>
      <c r="EL1495" s="75">
        <f t="shared" si="739"/>
        <v>11.959954918708895</v>
      </c>
      <c r="EM1495" s="51">
        <f t="shared" si="740"/>
        <v>0</v>
      </c>
      <c r="EN1495" s="75">
        <f t="shared" si="741"/>
        <v>2.0000040235830779E-2</v>
      </c>
      <c r="EO1495" s="51">
        <f t="shared" si="742"/>
        <v>0</v>
      </c>
      <c r="EP1495" s="75">
        <f t="shared" si="743"/>
        <v>0</v>
      </c>
      <c r="EQ1495" s="51" t="e">
        <f t="shared" si="744"/>
        <v>#DIV/0!</v>
      </c>
      <c r="ER1495" s="51">
        <f t="shared" si="745"/>
        <v>100</v>
      </c>
      <c r="ES1495" s="51">
        <f t="shared" si="746"/>
        <v>0</v>
      </c>
    </row>
    <row r="1496" spans="1:149" x14ac:dyDescent="0.45">
      <c r="A1496" s="78" t="s">
        <v>1446</v>
      </c>
      <c r="B1496" s="174" t="s">
        <v>880</v>
      </c>
      <c r="C1496" s="51" t="s">
        <v>3653</v>
      </c>
      <c r="D1496" s="51" t="s">
        <v>3670</v>
      </c>
      <c r="E1496" s="78" t="s">
        <v>637</v>
      </c>
      <c r="F1496" s="78" t="s">
        <v>2328</v>
      </c>
      <c r="G1496" s="72" t="s">
        <v>3380</v>
      </c>
      <c r="H1496" s="78" t="s">
        <v>1100</v>
      </c>
      <c r="I1496" s="78">
        <v>70</v>
      </c>
      <c r="J1496" s="300">
        <v>100</v>
      </c>
      <c r="K1496" s="78">
        <v>2</v>
      </c>
      <c r="L1496" s="300">
        <v>1100</v>
      </c>
      <c r="M1496" s="72">
        <v>10</v>
      </c>
      <c r="O1496" s="78"/>
      <c r="P1496" s="72" t="s">
        <v>1374</v>
      </c>
      <c r="AA1496" s="195"/>
      <c r="AB1496" s="195"/>
      <c r="AC1496" s="195"/>
      <c r="AD1496" s="72"/>
      <c r="AE1496" s="316">
        <v>1</v>
      </c>
      <c r="AF1496" s="195"/>
      <c r="AG1496" s="195">
        <v>0</v>
      </c>
      <c r="AH1496" s="72"/>
      <c r="AR1496" s="53">
        <v>0.96940000000000004</v>
      </c>
      <c r="AT1496" s="77"/>
      <c r="AU1496" s="276">
        <v>1000</v>
      </c>
      <c r="AV1496" s="276"/>
      <c r="AW1496" s="276">
        <v>969.40000000000009</v>
      </c>
      <c r="AX1496" s="95"/>
      <c r="AY1496" s="276"/>
      <c r="AZ1496" s="95"/>
      <c r="BB1496" s="80" t="s">
        <v>3412</v>
      </c>
      <c r="BC1496" s="270"/>
      <c r="BD1496" s="72">
        <v>66.669899999999998</v>
      </c>
      <c r="BE1496" s="72"/>
      <c r="BF1496" s="72"/>
      <c r="BG1496" s="72"/>
      <c r="BH1496" s="72">
        <v>18.144200000000001</v>
      </c>
      <c r="BI1496" s="72"/>
      <c r="BJ1496" s="72"/>
      <c r="BK1496" s="72"/>
      <c r="BL1496" s="72"/>
      <c r="BM1496" s="72"/>
      <c r="BN1496" s="72"/>
      <c r="BO1496" s="72"/>
      <c r="BP1496" s="72"/>
      <c r="BQ1496" s="72"/>
      <c r="BR1496" s="72"/>
      <c r="BS1496" s="72"/>
      <c r="BT1496" s="72"/>
      <c r="BU1496" s="72"/>
      <c r="BV1496" s="72"/>
      <c r="BW1496" s="72"/>
      <c r="BX1496" s="72"/>
      <c r="BY1496" s="72"/>
      <c r="BZ1496" s="72">
        <v>11.5244</v>
      </c>
      <c r="CA1496" s="72"/>
      <c r="CB1496" s="72">
        <v>1.92715E-2</v>
      </c>
      <c r="CC1496" s="72"/>
      <c r="CD1496" s="72"/>
      <c r="CE1496" s="72"/>
      <c r="CF1496" s="72"/>
      <c r="CG1496" s="72"/>
      <c r="CH1496" s="72"/>
      <c r="CI1496" s="72"/>
      <c r="CJ1496" s="72"/>
      <c r="CK1496" s="72"/>
      <c r="CL1496" s="72"/>
      <c r="CM1496" s="72"/>
      <c r="CN1496" s="72"/>
      <c r="CO1496" s="72"/>
      <c r="CP1496" s="72"/>
      <c r="CQ1496" s="72"/>
      <c r="CR1496" s="72"/>
      <c r="CS1496" s="72"/>
      <c r="CT1496" s="72"/>
      <c r="CU1496" s="72"/>
      <c r="CV1496" s="72"/>
      <c r="CW1496" s="72"/>
      <c r="CX1496" s="72"/>
      <c r="CY1496" s="72"/>
      <c r="CZ1496" s="72"/>
      <c r="DA1496" s="72"/>
      <c r="DB1496" s="72"/>
      <c r="DC1496" s="72"/>
      <c r="DD1496" s="72"/>
      <c r="DE1496" s="72"/>
      <c r="DF1496" s="72"/>
      <c r="DG1496" s="72"/>
      <c r="DH1496" s="78">
        <f t="shared" si="723"/>
        <v>96.357771499999998</v>
      </c>
      <c r="DJ1496" s="77">
        <f t="shared" si="724"/>
        <v>3.6422285000000016</v>
      </c>
      <c r="DK1496" s="72"/>
      <c r="DL1496" s="51" t="s">
        <v>3334</v>
      </c>
      <c r="DO1496" s="358">
        <v>3.6423199999999998</v>
      </c>
      <c r="DP1496" s="72"/>
      <c r="DQ1496" s="374"/>
      <c r="DR1496" s="72"/>
      <c r="DU1496" s="52"/>
      <c r="DX1496" s="75">
        <f t="shared" si="725"/>
        <v>69.189956307779482</v>
      </c>
      <c r="DY1496" s="51">
        <f t="shared" si="726"/>
        <v>0</v>
      </c>
      <c r="DZ1496" s="75">
        <f t="shared" si="727"/>
        <v>0</v>
      </c>
      <c r="EA1496" s="51" t="e">
        <f t="shared" si="728"/>
        <v>#DIV/0!</v>
      </c>
      <c r="EB1496" s="75">
        <f t="shared" si="729"/>
        <v>18.830032822002323</v>
      </c>
      <c r="EC1496" s="51">
        <f t="shared" si="730"/>
        <v>0</v>
      </c>
      <c r="ED1496" s="75">
        <f t="shared" si="731"/>
        <v>0</v>
      </c>
      <c r="EE1496" s="51" t="e">
        <f t="shared" si="732"/>
        <v>#DIV/0!</v>
      </c>
      <c r="EF1496" s="75">
        <f t="shared" si="733"/>
        <v>0</v>
      </c>
      <c r="EG1496" s="51" t="e">
        <f t="shared" si="734"/>
        <v>#DIV/0!</v>
      </c>
      <c r="EH1496" s="75">
        <f t="shared" si="735"/>
        <v>0</v>
      </c>
      <c r="EI1496" s="51" t="e">
        <f t="shared" si="736"/>
        <v>#DIV/0!</v>
      </c>
      <c r="EJ1496" s="75">
        <f t="shared" si="737"/>
        <v>0</v>
      </c>
      <c r="EK1496" s="51" t="e">
        <f t="shared" si="738"/>
        <v>#DIV/0!</v>
      </c>
      <c r="EL1496" s="75">
        <f t="shared" si="739"/>
        <v>11.960010926570671</v>
      </c>
      <c r="EM1496" s="51">
        <f t="shared" si="740"/>
        <v>0</v>
      </c>
      <c r="EN1496" s="75">
        <f t="shared" si="741"/>
        <v>1.9999943647513684E-2</v>
      </c>
      <c r="EO1496" s="51">
        <f t="shared" si="742"/>
        <v>0</v>
      </c>
      <c r="EP1496" s="75">
        <f t="shared" si="743"/>
        <v>0</v>
      </c>
      <c r="EQ1496" s="51" t="e">
        <f t="shared" si="744"/>
        <v>#DIV/0!</v>
      </c>
      <c r="ER1496" s="51">
        <f t="shared" si="745"/>
        <v>100</v>
      </c>
      <c r="ES1496" s="51">
        <f t="shared" si="746"/>
        <v>0</v>
      </c>
    </row>
    <row r="1497" spans="1:149" x14ac:dyDescent="0.45">
      <c r="A1497" s="78" t="s">
        <v>1446</v>
      </c>
      <c r="B1497" s="174" t="s">
        <v>880</v>
      </c>
      <c r="C1497" s="51" t="s">
        <v>3653</v>
      </c>
      <c r="D1497" s="51" t="s">
        <v>3670</v>
      </c>
      <c r="E1497" s="78" t="s">
        <v>637</v>
      </c>
      <c r="F1497" s="78" t="s">
        <v>2329</v>
      </c>
      <c r="G1497" s="72" t="s">
        <v>3380</v>
      </c>
      <c r="H1497" s="78" t="s">
        <v>1100</v>
      </c>
      <c r="I1497" s="78">
        <v>70</v>
      </c>
      <c r="J1497" s="300">
        <v>100</v>
      </c>
      <c r="K1497" s="78">
        <v>2</v>
      </c>
      <c r="L1497" s="300">
        <v>1200</v>
      </c>
      <c r="M1497" s="72">
        <v>10</v>
      </c>
      <c r="O1497" s="78"/>
      <c r="P1497" s="72" t="s">
        <v>1374</v>
      </c>
      <c r="AA1497" s="195"/>
      <c r="AB1497" s="195"/>
      <c r="AC1497" s="195"/>
      <c r="AD1497" s="72"/>
      <c r="AE1497" s="316">
        <v>1</v>
      </c>
      <c r="AF1497" s="195"/>
      <c r="AG1497" s="195">
        <v>0</v>
      </c>
      <c r="AH1497" s="72"/>
      <c r="AR1497" s="53">
        <v>0.99070000000000003</v>
      </c>
      <c r="AT1497" s="77"/>
      <c r="AU1497" s="276">
        <v>1000</v>
      </c>
      <c r="AV1497" s="276"/>
      <c r="AW1497" s="276">
        <v>990.7</v>
      </c>
      <c r="AX1497" s="95"/>
      <c r="AY1497" s="276"/>
      <c r="AZ1497" s="95"/>
      <c r="BB1497" s="80" t="s">
        <v>3412</v>
      </c>
      <c r="BC1497" s="270"/>
      <c r="BD1497" s="72">
        <v>66.747100000000003</v>
      </c>
      <c r="BE1497" s="72"/>
      <c r="BF1497" s="72"/>
      <c r="BG1497" s="72"/>
      <c r="BH1497" s="72">
        <v>18.165199999999999</v>
      </c>
      <c r="BI1497" s="72"/>
      <c r="BJ1497" s="72"/>
      <c r="BK1497" s="72"/>
      <c r="BL1497" s="72"/>
      <c r="BM1497" s="72"/>
      <c r="BN1497" s="72"/>
      <c r="BO1497" s="72"/>
      <c r="BP1497" s="72"/>
      <c r="BQ1497" s="72"/>
      <c r="BR1497" s="72"/>
      <c r="BS1497" s="72"/>
      <c r="BT1497" s="72"/>
      <c r="BU1497" s="72"/>
      <c r="BV1497" s="72"/>
      <c r="BW1497" s="72"/>
      <c r="BX1497" s="72"/>
      <c r="BY1497" s="72"/>
      <c r="BZ1497" s="72">
        <v>11.537699999999999</v>
      </c>
      <c r="CA1497" s="72"/>
      <c r="CB1497" s="72">
        <v>1.92938E-2</v>
      </c>
      <c r="CC1497" s="72"/>
      <c r="CD1497" s="72"/>
      <c r="CE1497" s="72"/>
      <c r="CF1497" s="72"/>
      <c r="CG1497" s="72"/>
      <c r="CH1497" s="72"/>
      <c r="CI1497" s="72"/>
      <c r="CJ1497" s="72"/>
      <c r="CK1497" s="72"/>
      <c r="CL1497" s="72"/>
      <c r="CM1497" s="72"/>
      <c r="CN1497" s="72"/>
      <c r="CO1497" s="72"/>
      <c r="CP1497" s="72"/>
      <c r="CQ1497" s="72"/>
      <c r="CR1497" s="72"/>
      <c r="CS1497" s="72"/>
      <c r="CT1497" s="72"/>
      <c r="CU1497" s="72"/>
      <c r="CV1497" s="72"/>
      <c r="CW1497" s="72"/>
      <c r="CX1497" s="72"/>
      <c r="CY1497" s="72"/>
      <c r="CZ1497" s="72"/>
      <c r="DA1497" s="72"/>
      <c r="DB1497" s="72"/>
      <c r="DC1497" s="72"/>
      <c r="DD1497" s="72"/>
      <c r="DE1497" s="72"/>
      <c r="DF1497" s="72"/>
      <c r="DG1497" s="72"/>
      <c r="DH1497" s="78">
        <f t="shared" si="723"/>
        <v>96.469293800000003</v>
      </c>
      <c r="DJ1497" s="77">
        <f t="shared" si="724"/>
        <v>3.5307061999999974</v>
      </c>
      <c r="DK1497" s="72"/>
      <c r="DL1497" s="51" t="s">
        <v>3334</v>
      </c>
      <c r="DO1497" s="358">
        <v>3.53077</v>
      </c>
      <c r="DP1497" s="72"/>
      <c r="DQ1497" s="374"/>
      <c r="DR1497" s="72"/>
      <c r="DU1497" s="52"/>
      <c r="DX1497" s="75">
        <f t="shared" si="725"/>
        <v>69.189995459467127</v>
      </c>
      <c r="DY1497" s="51">
        <f t="shared" si="726"/>
        <v>0</v>
      </c>
      <c r="DZ1497" s="75">
        <f t="shared" si="727"/>
        <v>0</v>
      </c>
      <c r="EA1497" s="51" t="e">
        <f t="shared" si="728"/>
        <v>#DIV/0!</v>
      </c>
      <c r="EB1497" s="75">
        <f t="shared" si="729"/>
        <v>18.830033147811847</v>
      </c>
      <c r="EC1497" s="51">
        <f t="shared" si="730"/>
        <v>0</v>
      </c>
      <c r="ED1497" s="75">
        <f t="shared" si="731"/>
        <v>0</v>
      </c>
      <c r="EE1497" s="51" t="e">
        <f t="shared" si="732"/>
        <v>#DIV/0!</v>
      </c>
      <c r="EF1497" s="75">
        <f t="shared" si="733"/>
        <v>0</v>
      </c>
      <c r="EG1497" s="51" t="e">
        <f t="shared" si="734"/>
        <v>#DIV/0!</v>
      </c>
      <c r="EH1497" s="75">
        <f t="shared" si="735"/>
        <v>0</v>
      </c>
      <c r="EI1497" s="51" t="e">
        <f t="shared" si="736"/>
        <v>#DIV/0!</v>
      </c>
      <c r="EJ1497" s="75">
        <f t="shared" si="737"/>
        <v>0</v>
      </c>
      <c r="EK1497" s="51" t="e">
        <f t="shared" si="738"/>
        <v>#DIV/0!</v>
      </c>
      <c r="EL1497" s="75">
        <f t="shared" si="739"/>
        <v>11.959971453631599</v>
      </c>
      <c r="EM1497" s="51">
        <f t="shared" si="740"/>
        <v>0</v>
      </c>
      <c r="EN1497" s="75">
        <f t="shared" si="741"/>
        <v>1.999993908942661E-2</v>
      </c>
      <c r="EO1497" s="51">
        <f t="shared" si="742"/>
        <v>0</v>
      </c>
      <c r="EP1497" s="75">
        <f t="shared" si="743"/>
        <v>0</v>
      </c>
      <c r="EQ1497" s="51" t="e">
        <f t="shared" si="744"/>
        <v>#DIV/0!</v>
      </c>
      <c r="ER1497" s="51">
        <f t="shared" si="745"/>
        <v>100</v>
      </c>
      <c r="ES1497" s="51">
        <f t="shared" si="746"/>
        <v>0</v>
      </c>
    </row>
    <row r="1498" spans="1:149" x14ac:dyDescent="0.45">
      <c r="A1498" s="78" t="s">
        <v>1446</v>
      </c>
      <c r="B1498" s="174" t="s">
        <v>880</v>
      </c>
      <c r="C1498" s="51" t="s">
        <v>3653</v>
      </c>
      <c r="D1498" s="51" t="s">
        <v>3670</v>
      </c>
      <c r="E1498" s="78" t="s">
        <v>1127</v>
      </c>
      <c r="F1498" s="78" t="s">
        <v>2330</v>
      </c>
      <c r="G1498" s="72" t="s">
        <v>3380</v>
      </c>
      <c r="H1498" s="78" t="s">
        <v>1100</v>
      </c>
      <c r="I1498" s="78">
        <v>96</v>
      </c>
      <c r="J1498" s="300">
        <v>200</v>
      </c>
      <c r="K1498" s="78">
        <v>2</v>
      </c>
      <c r="L1498" s="300">
        <v>825</v>
      </c>
      <c r="M1498" s="72">
        <v>10</v>
      </c>
      <c r="O1498" s="78"/>
      <c r="P1498" s="72" t="s">
        <v>1374</v>
      </c>
      <c r="AA1498" s="195"/>
      <c r="AB1498" s="195"/>
      <c r="AC1498" s="195"/>
      <c r="AD1498" s="72"/>
      <c r="AE1498" s="316">
        <v>1</v>
      </c>
      <c r="AF1498" s="195"/>
      <c r="AG1498" s="195">
        <v>0</v>
      </c>
      <c r="AH1498" s="72"/>
      <c r="AR1498" s="53">
        <v>0.79730000000000001</v>
      </c>
      <c r="AT1498" s="77"/>
      <c r="AU1498" s="276">
        <v>2000</v>
      </c>
      <c r="AV1498" s="276"/>
      <c r="AW1498" s="276">
        <v>1594.6</v>
      </c>
      <c r="AX1498" s="95"/>
      <c r="AY1498" s="276"/>
      <c r="AZ1498" s="95"/>
      <c r="BB1498" s="80" t="s">
        <v>3412</v>
      </c>
      <c r="BC1498" s="270"/>
      <c r="BD1498" s="72">
        <v>64.833200000000005</v>
      </c>
      <c r="BE1498" s="72"/>
      <c r="BF1498" s="72"/>
      <c r="BG1498" s="72"/>
      <c r="BH1498" s="72">
        <v>17.644300000000001</v>
      </c>
      <c r="BI1498" s="72"/>
      <c r="BJ1498" s="72"/>
      <c r="BK1498" s="72"/>
      <c r="BL1498" s="72"/>
      <c r="BM1498" s="72"/>
      <c r="BN1498" s="72"/>
      <c r="BO1498" s="72"/>
      <c r="BP1498" s="72"/>
      <c r="BQ1498" s="72"/>
      <c r="BR1498" s="72"/>
      <c r="BS1498" s="72"/>
      <c r="BT1498" s="72"/>
      <c r="BU1498" s="72"/>
      <c r="BV1498" s="72"/>
      <c r="BW1498" s="72"/>
      <c r="BX1498" s="72"/>
      <c r="BY1498" s="72"/>
      <c r="BZ1498" s="72">
        <v>11.206899999999999</v>
      </c>
      <c r="CA1498" s="72"/>
      <c r="CB1498" s="72">
        <v>1.87406E-2</v>
      </c>
      <c r="CC1498" s="72"/>
      <c r="CD1498" s="72"/>
      <c r="CE1498" s="72"/>
      <c r="CF1498" s="72"/>
      <c r="CG1498" s="72"/>
      <c r="CH1498" s="72"/>
      <c r="CI1498" s="72"/>
      <c r="CJ1498" s="72"/>
      <c r="CK1498" s="72"/>
      <c r="CL1498" s="72"/>
      <c r="CM1498" s="72"/>
      <c r="CN1498" s="72"/>
      <c r="CO1498" s="72"/>
      <c r="CP1498" s="72"/>
      <c r="CQ1498" s="72"/>
      <c r="CR1498" s="72"/>
      <c r="CS1498" s="72"/>
      <c r="CT1498" s="72"/>
      <c r="CU1498" s="72"/>
      <c r="CV1498" s="72"/>
      <c r="CW1498" s="72"/>
      <c r="CX1498" s="72"/>
      <c r="CY1498" s="72"/>
      <c r="CZ1498" s="72"/>
      <c r="DA1498" s="72"/>
      <c r="DB1498" s="72"/>
      <c r="DC1498" s="72"/>
      <c r="DD1498" s="72"/>
      <c r="DE1498" s="72"/>
      <c r="DF1498" s="72"/>
      <c r="DG1498" s="72"/>
      <c r="DH1498" s="78">
        <f t="shared" si="723"/>
        <v>93.703140600000012</v>
      </c>
      <c r="DJ1498" s="77">
        <f t="shared" si="724"/>
        <v>6.2968593999999882</v>
      </c>
      <c r="DK1498" s="72"/>
      <c r="DL1498" s="51" t="s">
        <v>3334</v>
      </c>
      <c r="DO1498" s="358">
        <v>6.2968500000000001</v>
      </c>
      <c r="DP1498" s="72"/>
      <c r="DQ1498" s="374"/>
      <c r="DR1498" s="72"/>
      <c r="DU1498" s="52"/>
      <c r="DX1498" s="75">
        <f t="shared" si="725"/>
        <v>69.189996818527121</v>
      </c>
      <c r="DY1498" s="51">
        <f t="shared" si="726"/>
        <v>0</v>
      </c>
      <c r="DZ1498" s="75">
        <f t="shared" si="727"/>
        <v>0</v>
      </c>
      <c r="EA1498" s="51" t="e">
        <f t="shared" si="728"/>
        <v>#DIV/0!</v>
      </c>
      <c r="EB1498" s="75">
        <f t="shared" si="729"/>
        <v>18.829998532621222</v>
      </c>
      <c r="EC1498" s="51">
        <f t="shared" si="730"/>
        <v>0</v>
      </c>
      <c r="ED1498" s="75">
        <f t="shared" si="731"/>
        <v>0</v>
      </c>
      <c r="EE1498" s="51" t="e">
        <f t="shared" si="732"/>
        <v>#DIV/0!</v>
      </c>
      <c r="EF1498" s="75">
        <f t="shared" si="733"/>
        <v>0</v>
      </c>
      <c r="EG1498" s="51" t="e">
        <f t="shared" si="734"/>
        <v>#DIV/0!</v>
      </c>
      <c r="EH1498" s="75">
        <f t="shared" si="735"/>
        <v>0</v>
      </c>
      <c r="EI1498" s="51" t="e">
        <f t="shared" si="736"/>
        <v>#DIV/0!</v>
      </c>
      <c r="EJ1498" s="75">
        <f t="shared" si="737"/>
        <v>0</v>
      </c>
      <c r="EK1498" s="51" t="e">
        <f t="shared" si="738"/>
        <v>#DIV/0!</v>
      </c>
      <c r="EL1498" s="75">
        <f t="shared" si="739"/>
        <v>11.960004678861317</v>
      </c>
      <c r="EM1498" s="51">
        <f t="shared" si="740"/>
        <v>0</v>
      </c>
      <c r="EN1498" s="75">
        <f t="shared" si="741"/>
        <v>1.9999969990333492E-2</v>
      </c>
      <c r="EO1498" s="51">
        <f t="shared" si="742"/>
        <v>0</v>
      </c>
      <c r="EP1498" s="75">
        <f t="shared" si="743"/>
        <v>0</v>
      </c>
      <c r="EQ1498" s="51" t="e">
        <f t="shared" si="744"/>
        <v>#DIV/0!</v>
      </c>
      <c r="ER1498" s="51">
        <f t="shared" si="745"/>
        <v>100</v>
      </c>
      <c r="ES1498" s="51">
        <f t="shared" si="746"/>
        <v>0</v>
      </c>
    </row>
    <row r="1499" spans="1:149" x14ac:dyDescent="0.45">
      <c r="A1499" s="78" t="s">
        <v>1446</v>
      </c>
      <c r="B1499" s="174" t="s">
        <v>880</v>
      </c>
      <c r="C1499" s="51" t="s">
        <v>3653</v>
      </c>
      <c r="D1499" s="51" t="s">
        <v>3670</v>
      </c>
      <c r="E1499" s="78" t="s">
        <v>1127</v>
      </c>
      <c r="F1499" s="78" t="s">
        <v>2331</v>
      </c>
      <c r="G1499" s="72" t="s">
        <v>3380</v>
      </c>
      <c r="H1499" s="78" t="s">
        <v>1100</v>
      </c>
      <c r="I1499" s="78">
        <v>216</v>
      </c>
      <c r="J1499" s="300">
        <v>200</v>
      </c>
      <c r="K1499" s="78">
        <v>2</v>
      </c>
      <c r="L1499" s="300">
        <v>880</v>
      </c>
      <c r="M1499" s="72">
        <v>10</v>
      </c>
      <c r="O1499" s="78"/>
      <c r="P1499" s="72" t="s">
        <v>1374</v>
      </c>
      <c r="AA1499" s="195"/>
      <c r="AB1499" s="195"/>
      <c r="AC1499" s="195"/>
      <c r="AD1499" s="72"/>
      <c r="AE1499" s="316">
        <v>1</v>
      </c>
      <c r="AF1499" s="195"/>
      <c r="AG1499" s="195">
        <v>0</v>
      </c>
      <c r="AH1499" s="72"/>
      <c r="AR1499" s="53">
        <v>0.84460000000000002</v>
      </c>
      <c r="AT1499" s="77"/>
      <c r="AU1499" s="276">
        <v>2000</v>
      </c>
      <c r="AV1499" s="276"/>
      <c r="AW1499" s="276">
        <v>1689.2</v>
      </c>
      <c r="AX1499" s="95"/>
      <c r="AY1499" s="276"/>
      <c r="AZ1499" s="95"/>
      <c r="BB1499" s="80" t="s">
        <v>3412</v>
      </c>
      <c r="BC1499" s="270"/>
      <c r="BD1499" s="72">
        <v>64.699799999999996</v>
      </c>
      <c r="BE1499" s="72"/>
      <c r="BF1499" s="72"/>
      <c r="BG1499" s="72"/>
      <c r="BH1499" s="72">
        <v>17.608000000000001</v>
      </c>
      <c r="BI1499" s="72"/>
      <c r="BJ1499" s="72"/>
      <c r="BK1499" s="72"/>
      <c r="BL1499" s="72"/>
      <c r="BM1499" s="72"/>
      <c r="BN1499" s="72"/>
      <c r="BO1499" s="72"/>
      <c r="BP1499" s="72"/>
      <c r="BQ1499" s="72"/>
      <c r="BR1499" s="72"/>
      <c r="BS1499" s="72"/>
      <c r="BT1499" s="72"/>
      <c r="BU1499" s="72"/>
      <c r="BV1499" s="72"/>
      <c r="BW1499" s="72"/>
      <c r="BX1499" s="72"/>
      <c r="BY1499" s="72"/>
      <c r="BZ1499" s="72">
        <v>11.1838</v>
      </c>
      <c r="CA1499" s="72"/>
      <c r="CB1499" s="72">
        <v>1.8702099999999999E-2</v>
      </c>
      <c r="CC1499" s="72"/>
      <c r="CD1499" s="72"/>
      <c r="CE1499" s="72"/>
      <c r="CF1499" s="72"/>
      <c r="CG1499" s="72"/>
      <c r="CH1499" s="72"/>
      <c r="CI1499" s="72"/>
      <c r="CJ1499" s="72"/>
      <c r="CK1499" s="72"/>
      <c r="CL1499" s="72"/>
      <c r="CM1499" s="72"/>
      <c r="CN1499" s="72"/>
      <c r="CO1499" s="72"/>
      <c r="CP1499" s="72"/>
      <c r="CQ1499" s="72"/>
      <c r="CR1499" s="72"/>
      <c r="CS1499" s="72"/>
      <c r="CT1499" s="72"/>
      <c r="CU1499" s="72"/>
      <c r="CV1499" s="72"/>
      <c r="CW1499" s="72"/>
      <c r="CX1499" s="72"/>
      <c r="CY1499" s="72"/>
      <c r="CZ1499" s="72"/>
      <c r="DA1499" s="72"/>
      <c r="DB1499" s="72"/>
      <c r="DC1499" s="72"/>
      <c r="DD1499" s="72"/>
      <c r="DE1499" s="72"/>
      <c r="DF1499" s="72"/>
      <c r="DG1499" s="72"/>
      <c r="DH1499" s="78">
        <f t="shared" si="723"/>
        <v>93.510302100000004</v>
      </c>
      <c r="DJ1499" s="77">
        <f t="shared" si="724"/>
        <v>6.4896978999999959</v>
      </c>
      <c r="DK1499" s="72"/>
      <c r="DL1499" s="51" t="s">
        <v>3334</v>
      </c>
      <c r="DO1499" s="358">
        <v>6.4896200000000004</v>
      </c>
      <c r="DP1499" s="72"/>
      <c r="DQ1499" s="374"/>
      <c r="DR1499" s="72"/>
      <c r="DU1499" s="52"/>
      <c r="DX1499" s="75">
        <f t="shared" si="725"/>
        <v>69.19002350223397</v>
      </c>
      <c r="DY1499" s="51">
        <f t="shared" si="726"/>
        <v>0</v>
      </c>
      <c r="DZ1499" s="75">
        <f t="shared" si="727"/>
        <v>0</v>
      </c>
      <c r="EA1499" s="51" t="e">
        <f t="shared" si="728"/>
        <v>#DIV/0!</v>
      </c>
      <c r="EB1499" s="75">
        <f t="shared" si="729"/>
        <v>18.83001081653013</v>
      </c>
      <c r="EC1499" s="51">
        <f t="shared" si="730"/>
        <v>0</v>
      </c>
      <c r="ED1499" s="75">
        <f t="shared" si="731"/>
        <v>0</v>
      </c>
      <c r="EE1499" s="51" t="e">
        <f t="shared" si="732"/>
        <v>#DIV/0!</v>
      </c>
      <c r="EF1499" s="75">
        <f t="shared" si="733"/>
        <v>0</v>
      </c>
      <c r="EG1499" s="51" t="e">
        <f t="shared" si="734"/>
        <v>#DIV/0!</v>
      </c>
      <c r="EH1499" s="75">
        <f t="shared" si="735"/>
        <v>0</v>
      </c>
      <c r="EI1499" s="51" t="e">
        <f t="shared" si="736"/>
        <v>#DIV/0!</v>
      </c>
      <c r="EJ1499" s="75">
        <f t="shared" si="737"/>
        <v>0</v>
      </c>
      <c r="EK1499" s="51" t="e">
        <f t="shared" si="738"/>
        <v>#DIV/0!</v>
      </c>
      <c r="EL1499" s="75">
        <f t="shared" si="739"/>
        <v>11.959965638908997</v>
      </c>
      <c r="EM1499" s="51">
        <f t="shared" si="740"/>
        <v>0</v>
      </c>
      <c r="EN1499" s="75">
        <f t="shared" si="741"/>
        <v>2.0000042326887103E-2</v>
      </c>
      <c r="EO1499" s="51">
        <f t="shared" si="742"/>
        <v>0</v>
      </c>
      <c r="EP1499" s="75">
        <f t="shared" si="743"/>
        <v>0</v>
      </c>
      <c r="EQ1499" s="51" t="e">
        <f t="shared" si="744"/>
        <v>#DIV/0!</v>
      </c>
      <c r="ER1499" s="51">
        <f t="shared" si="745"/>
        <v>100</v>
      </c>
      <c r="ES1499" s="51">
        <f t="shared" si="746"/>
        <v>0</v>
      </c>
    </row>
    <row r="1500" spans="1:149" x14ac:dyDescent="0.45">
      <c r="A1500" s="78" t="s">
        <v>1446</v>
      </c>
      <c r="B1500" s="174" t="s">
        <v>880</v>
      </c>
      <c r="C1500" s="51" t="s">
        <v>3653</v>
      </c>
      <c r="D1500" s="51" t="s">
        <v>3670</v>
      </c>
      <c r="E1500" s="78" t="s">
        <v>1127</v>
      </c>
      <c r="F1500" s="78" t="s">
        <v>2332</v>
      </c>
      <c r="G1500" s="72" t="s">
        <v>3380</v>
      </c>
      <c r="H1500" s="78" t="s">
        <v>1100</v>
      </c>
      <c r="I1500" s="78">
        <v>240</v>
      </c>
      <c r="J1500" s="300">
        <v>200</v>
      </c>
      <c r="K1500" s="78">
        <v>2</v>
      </c>
      <c r="L1500" s="300">
        <v>880</v>
      </c>
      <c r="M1500" s="72">
        <v>10</v>
      </c>
      <c r="O1500" s="78"/>
      <c r="P1500" s="72" t="s">
        <v>1374</v>
      </c>
      <c r="AA1500" s="195"/>
      <c r="AB1500" s="195"/>
      <c r="AC1500" s="195"/>
      <c r="AD1500" s="72"/>
      <c r="AE1500" s="316">
        <v>1</v>
      </c>
      <c r="AF1500" s="195"/>
      <c r="AG1500" s="195">
        <v>0</v>
      </c>
      <c r="AH1500" s="72"/>
      <c r="AR1500" s="53">
        <v>0.84460000000000002</v>
      </c>
      <c r="AT1500" s="77"/>
      <c r="AU1500" s="276">
        <v>2000</v>
      </c>
      <c r="AV1500" s="276"/>
      <c r="AW1500" s="276">
        <v>1689.2</v>
      </c>
      <c r="AX1500" s="95"/>
      <c r="AY1500" s="276"/>
      <c r="AZ1500" s="95"/>
      <c r="BB1500" s="80" t="s">
        <v>3412</v>
      </c>
      <c r="BC1500" s="270"/>
      <c r="BD1500" s="72">
        <v>64.821100000000001</v>
      </c>
      <c r="BE1500" s="72"/>
      <c r="BF1500" s="72"/>
      <c r="BG1500" s="72"/>
      <c r="BH1500" s="72">
        <v>17.640999999999998</v>
      </c>
      <c r="BI1500" s="72"/>
      <c r="BJ1500" s="72"/>
      <c r="BK1500" s="72"/>
      <c r="BL1500" s="72"/>
      <c r="BM1500" s="72"/>
      <c r="BN1500" s="72"/>
      <c r="BO1500" s="72"/>
      <c r="BP1500" s="72"/>
      <c r="BQ1500" s="72"/>
      <c r="BR1500" s="72"/>
      <c r="BS1500" s="72"/>
      <c r="BT1500" s="72"/>
      <c r="BU1500" s="72"/>
      <c r="BV1500" s="72"/>
      <c r="BW1500" s="72"/>
      <c r="BX1500" s="72"/>
      <c r="BY1500" s="72"/>
      <c r="BZ1500" s="72">
        <v>11.204800000000001</v>
      </c>
      <c r="CA1500" s="72"/>
      <c r="CB1500" s="72">
        <v>1.87371E-2</v>
      </c>
      <c r="CC1500" s="72"/>
      <c r="CD1500" s="72"/>
      <c r="CE1500" s="72"/>
      <c r="CF1500" s="72"/>
      <c r="CG1500" s="72"/>
      <c r="CH1500" s="72"/>
      <c r="CI1500" s="72"/>
      <c r="CJ1500" s="72"/>
      <c r="CK1500" s="72"/>
      <c r="CL1500" s="72"/>
      <c r="CM1500" s="72"/>
      <c r="CN1500" s="72"/>
      <c r="CO1500" s="72"/>
      <c r="CP1500" s="72"/>
      <c r="CQ1500" s="72"/>
      <c r="CR1500" s="72"/>
      <c r="CS1500" s="72"/>
      <c r="CT1500" s="72"/>
      <c r="CU1500" s="72"/>
      <c r="CV1500" s="72"/>
      <c r="CW1500" s="72"/>
      <c r="CX1500" s="72"/>
      <c r="CY1500" s="72"/>
      <c r="CZ1500" s="72"/>
      <c r="DA1500" s="72"/>
      <c r="DB1500" s="72"/>
      <c r="DC1500" s="72"/>
      <c r="DD1500" s="72"/>
      <c r="DE1500" s="72"/>
      <c r="DF1500" s="72"/>
      <c r="DG1500" s="72"/>
      <c r="DH1500" s="78">
        <f t="shared" si="723"/>
        <v>93.685637099999994</v>
      </c>
      <c r="DJ1500" s="77">
        <f t="shared" si="724"/>
        <v>6.3143629000000061</v>
      </c>
      <c r="DK1500" s="72"/>
      <c r="DL1500" s="51" t="s">
        <v>3334</v>
      </c>
      <c r="DO1500" s="358">
        <v>6.3144099999999996</v>
      </c>
      <c r="DP1500" s="72"/>
      <c r="DQ1500" s="374"/>
      <c r="DR1500" s="72"/>
      <c r="DU1500" s="52"/>
      <c r="DX1500" s="75">
        <f t="shared" si="725"/>
        <v>69.190008208846351</v>
      </c>
      <c r="DY1500" s="51">
        <f t="shared" si="726"/>
        <v>0</v>
      </c>
      <c r="DZ1500" s="75">
        <f t="shared" si="727"/>
        <v>0</v>
      </c>
      <c r="EA1500" s="51" t="e">
        <f t="shared" si="728"/>
        <v>#DIV/0!</v>
      </c>
      <c r="EB1500" s="75">
        <f t="shared" si="729"/>
        <v>18.829994165669177</v>
      </c>
      <c r="EC1500" s="51">
        <f t="shared" si="730"/>
        <v>0</v>
      </c>
      <c r="ED1500" s="75">
        <f t="shared" si="731"/>
        <v>0</v>
      </c>
      <c r="EE1500" s="51" t="e">
        <f t="shared" si="732"/>
        <v>#DIV/0!</v>
      </c>
      <c r="EF1500" s="75">
        <f t="shared" si="733"/>
        <v>0</v>
      </c>
      <c r="EG1500" s="51" t="e">
        <f t="shared" si="734"/>
        <v>#DIV/0!</v>
      </c>
      <c r="EH1500" s="75">
        <f t="shared" si="735"/>
        <v>0</v>
      </c>
      <c r="EI1500" s="51" t="e">
        <f t="shared" si="736"/>
        <v>#DIV/0!</v>
      </c>
      <c r="EJ1500" s="75">
        <f t="shared" si="737"/>
        <v>0</v>
      </c>
      <c r="EK1500" s="51" t="e">
        <f t="shared" si="738"/>
        <v>#DIV/0!</v>
      </c>
      <c r="EL1500" s="75">
        <f t="shared" si="739"/>
        <v>11.959997654752568</v>
      </c>
      <c r="EM1500" s="51">
        <f t="shared" si="740"/>
        <v>0</v>
      </c>
      <c r="EN1500" s="75">
        <f t="shared" si="741"/>
        <v>1.9999970731906354E-2</v>
      </c>
      <c r="EO1500" s="51">
        <f t="shared" si="742"/>
        <v>0</v>
      </c>
      <c r="EP1500" s="75">
        <f t="shared" si="743"/>
        <v>0</v>
      </c>
      <c r="EQ1500" s="51" t="e">
        <f t="shared" si="744"/>
        <v>#DIV/0!</v>
      </c>
      <c r="ER1500" s="51">
        <f t="shared" si="745"/>
        <v>100</v>
      </c>
      <c r="ES1500" s="51">
        <f t="shared" si="746"/>
        <v>0</v>
      </c>
    </row>
    <row r="1501" spans="1:149" x14ac:dyDescent="0.45">
      <c r="A1501" s="78" t="s">
        <v>1446</v>
      </c>
      <c r="B1501" s="174" t="s">
        <v>880</v>
      </c>
      <c r="C1501" s="51" t="s">
        <v>3653</v>
      </c>
      <c r="D1501" s="51" t="s">
        <v>3670</v>
      </c>
      <c r="E1501" s="78" t="s">
        <v>1127</v>
      </c>
      <c r="F1501" s="78" t="s">
        <v>2333</v>
      </c>
      <c r="G1501" s="72" t="s">
        <v>3380</v>
      </c>
      <c r="H1501" s="78" t="s">
        <v>1100</v>
      </c>
      <c r="I1501" s="78">
        <v>240</v>
      </c>
      <c r="J1501" s="300">
        <v>200</v>
      </c>
      <c r="K1501" s="78">
        <v>2</v>
      </c>
      <c r="L1501" s="300">
        <v>880</v>
      </c>
      <c r="M1501" s="72">
        <v>10</v>
      </c>
      <c r="O1501" s="78"/>
      <c r="P1501" s="72" t="s">
        <v>1374</v>
      </c>
      <c r="AA1501" s="195"/>
      <c r="AB1501" s="195"/>
      <c r="AC1501" s="195"/>
      <c r="AD1501" s="72"/>
      <c r="AE1501" s="316">
        <v>1</v>
      </c>
      <c r="AF1501" s="195"/>
      <c r="AG1501" s="195">
        <v>0</v>
      </c>
      <c r="AH1501" s="72"/>
      <c r="AR1501" s="53">
        <v>0.84460000000000002</v>
      </c>
      <c r="AT1501" s="77"/>
      <c r="AU1501" s="276">
        <v>2000</v>
      </c>
      <c r="AV1501" s="276"/>
      <c r="AW1501" s="276">
        <v>1689.2</v>
      </c>
      <c r="AX1501" s="95"/>
      <c r="AY1501" s="276"/>
      <c r="AZ1501" s="95"/>
      <c r="BB1501" s="80" t="s">
        <v>3412</v>
      </c>
      <c r="BC1501" s="270"/>
      <c r="BD1501" s="72">
        <v>64.839299999999994</v>
      </c>
      <c r="BE1501" s="72"/>
      <c r="BF1501" s="72"/>
      <c r="BG1501" s="72"/>
      <c r="BH1501" s="72">
        <v>17.646000000000001</v>
      </c>
      <c r="BI1501" s="72"/>
      <c r="BJ1501" s="72"/>
      <c r="BK1501" s="72"/>
      <c r="BL1501" s="72"/>
      <c r="BM1501" s="72"/>
      <c r="BN1501" s="72"/>
      <c r="BO1501" s="72"/>
      <c r="BP1501" s="72"/>
      <c r="BQ1501" s="72"/>
      <c r="BR1501" s="72"/>
      <c r="BS1501" s="72"/>
      <c r="BT1501" s="72"/>
      <c r="BU1501" s="72"/>
      <c r="BV1501" s="72"/>
      <c r="BW1501" s="72"/>
      <c r="BX1501" s="72"/>
      <c r="BY1501" s="72"/>
      <c r="BZ1501" s="72">
        <v>11.2079</v>
      </c>
      <c r="CA1501" s="72"/>
      <c r="CB1501" s="72">
        <v>1.8742399999999999E-2</v>
      </c>
      <c r="CC1501" s="72"/>
      <c r="CD1501" s="72"/>
      <c r="CE1501" s="72"/>
      <c r="CF1501" s="72"/>
      <c r="CG1501" s="72"/>
      <c r="CH1501" s="72"/>
      <c r="CI1501" s="72"/>
      <c r="CJ1501" s="72"/>
      <c r="CK1501" s="72"/>
      <c r="CL1501" s="72"/>
      <c r="CM1501" s="72"/>
      <c r="CN1501" s="72"/>
      <c r="CO1501" s="72"/>
      <c r="CP1501" s="72"/>
      <c r="CQ1501" s="72"/>
      <c r="CR1501" s="72"/>
      <c r="CS1501" s="72"/>
      <c r="CT1501" s="72"/>
      <c r="CU1501" s="72"/>
      <c r="CV1501" s="72"/>
      <c r="CW1501" s="72"/>
      <c r="CX1501" s="72"/>
      <c r="CY1501" s="72"/>
      <c r="CZ1501" s="72"/>
      <c r="DA1501" s="72"/>
      <c r="DB1501" s="72"/>
      <c r="DC1501" s="72"/>
      <c r="DD1501" s="72"/>
      <c r="DE1501" s="72"/>
      <c r="DF1501" s="72"/>
      <c r="DG1501" s="72"/>
      <c r="DH1501" s="78">
        <f t="shared" si="723"/>
        <v>93.711942399999984</v>
      </c>
      <c r="DJ1501" s="77">
        <f t="shared" si="724"/>
        <v>6.2880576000000161</v>
      </c>
      <c r="DK1501" s="72"/>
      <c r="DL1501" s="51" t="s">
        <v>3334</v>
      </c>
      <c r="DO1501" s="358">
        <v>6.2880700000000003</v>
      </c>
      <c r="DP1501" s="72"/>
      <c r="DQ1501" s="374"/>
      <c r="DR1501" s="72"/>
      <c r="DU1501" s="52"/>
      <c r="DX1501" s="75">
        <f t="shared" si="725"/>
        <v>69.190007526724798</v>
      </c>
      <c r="DY1501" s="51">
        <f t="shared" si="726"/>
        <v>0</v>
      </c>
      <c r="DZ1501" s="75">
        <f t="shared" si="727"/>
        <v>0</v>
      </c>
      <c r="EA1501" s="51" t="e">
        <f t="shared" si="728"/>
        <v>#DIV/0!</v>
      </c>
      <c r="EB1501" s="75">
        <f t="shared" si="729"/>
        <v>18.830044013685924</v>
      </c>
      <c r="EC1501" s="51">
        <f t="shared" si="730"/>
        <v>0</v>
      </c>
      <c r="ED1501" s="75">
        <f t="shared" si="731"/>
        <v>0</v>
      </c>
      <c r="EE1501" s="51" t="e">
        <f t="shared" si="732"/>
        <v>#DIV/0!</v>
      </c>
      <c r="EF1501" s="75">
        <f t="shared" si="733"/>
        <v>0</v>
      </c>
      <c r="EG1501" s="51" t="e">
        <f t="shared" si="734"/>
        <v>#DIV/0!</v>
      </c>
      <c r="EH1501" s="75">
        <f t="shared" si="735"/>
        <v>0</v>
      </c>
      <c r="EI1501" s="51" t="e">
        <f t="shared" si="736"/>
        <v>#DIV/0!</v>
      </c>
      <c r="EJ1501" s="75">
        <f t="shared" si="737"/>
        <v>0</v>
      </c>
      <c r="EK1501" s="51" t="e">
        <f t="shared" si="738"/>
        <v>#DIV/0!</v>
      </c>
      <c r="EL1501" s="75">
        <f t="shared" si="739"/>
        <v>11.9599484472963</v>
      </c>
      <c r="EM1501" s="51">
        <f t="shared" si="740"/>
        <v>0</v>
      </c>
      <c r="EN1501" s="75">
        <f t="shared" si="741"/>
        <v>2.0000012292990314E-2</v>
      </c>
      <c r="EO1501" s="51">
        <f t="shared" si="742"/>
        <v>0</v>
      </c>
      <c r="EP1501" s="75">
        <f t="shared" si="743"/>
        <v>0</v>
      </c>
      <c r="EQ1501" s="51" t="e">
        <f t="shared" si="744"/>
        <v>#DIV/0!</v>
      </c>
      <c r="ER1501" s="51">
        <f t="shared" si="745"/>
        <v>100</v>
      </c>
      <c r="ES1501" s="51">
        <f t="shared" si="746"/>
        <v>0</v>
      </c>
    </row>
    <row r="1502" spans="1:149" x14ac:dyDescent="0.45">
      <c r="A1502" s="78" t="s">
        <v>1446</v>
      </c>
      <c r="B1502" s="174" t="s">
        <v>880</v>
      </c>
      <c r="C1502" s="51" t="s">
        <v>3653</v>
      </c>
      <c r="D1502" s="51" t="s">
        <v>3670</v>
      </c>
      <c r="E1502" s="78" t="s">
        <v>637</v>
      </c>
      <c r="F1502" s="78" t="s">
        <v>2334</v>
      </c>
      <c r="G1502" s="72" t="s">
        <v>3380</v>
      </c>
      <c r="H1502" s="78" t="s">
        <v>1100</v>
      </c>
      <c r="I1502" s="78">
        <v>192</v>
      </c>
      <c r="J1502" s="300">
        <v>200</v>
      </c>
      <c r="K1502" s="78">
        <v>2</v>
      </c>
      <c r="L1502" s="300">
        <v>900</v>
      </c>
      <c r="M1502" s="72">
        <v>10</v>
      </c>
      <c r="O1502" s="78"/>
      <c r="P1502" s="72" t="s">
        <v>1374</v>
      </c>
      <c r="AA1502" s="195"/>
      <c r="AB1502" s="195"/>
      <c r="AC1502" s="195"/>
      <c r="AD1502" s="72"/>
      <c r="AE1502" s="316">
        <v>1</v>
      </c>
      <c r="AF1502" s="195"/>
      <c r="AG1502" s="195">
        <v>0</v>
      </c>
      <c r="AH1502" s="72"/>
      <c r="AR1502" s="53">
        <v>0.86</v>
      </c>
      <c r="AT1502" s="77"/>
      <c r="AU1502" s="276">
        <v>2000</v>
      </c>
      <c r="AV1502" s="276"/>
      <c r="AW1502" s="276">
        <v>1720</v>
      </c>
      <c r="AX1502" s="95"/>
      <c r="AY1502" s="276"/>
      <c r="AZ1502" s="95"/>
      <c r="BB1502" s="80" t="s">
        <v>3412</v>
      </c>
      <c r="BC1502" s="270"/>
      <c r="BD1502" s="72">
        <v>65.016000000000005</v>
      </c>
      <c r="BE1502" s="72"/>
      <c r="BF1502" s="72"/>
      <c r="BG1502" s="72"/>
      <c r="BH1502" s="72">
        <v>17.693999999999999</v>
      </c>
      <c r="BI1502" s="72"/>
      <c r="BJ1502" s="72"/>
      <c r="BK1502" s="72"/>
      <c r="BL1502" s="72"/>
      <c r="BM1502" s="72"/>
      <c r="BN1502" s="72"/>
      <c r="BO1502" s="72"/>
      <c r="BP1502" s="72"/>
      <c r="BQ1502" s="72"/>
      <c r="BR1502" s="72"/>
      <c r="BS1502" s="72"/>
      <c r="BT1502" s="72"/>
      <c r="BU1502" s="72"/>
      <c r="BV1502" s="72"/>
      <c r="BW1502" s="72"/>
      <c r="BX1502" s="72"/>
      <c r="BY1502" s="72"/>
      <c r="BZ1502" s="72">
        <v>11.2385</v>
      </c>
      <c r="CA1502" s="72"/>
      <c r="CB1502" s="72">
        <v>1.8793500000000001E-2</v>
      </c>
      <c r="CC1502" s="72"/>
      <c r="CD1502" s="72"/>
      <c r="CE1502" s="72"/>
      <c r="CF1502" s="72"/>
      <c r="CG1502" s="72"/>
      <c r="CH1502" s="72"/>
      <c r="CI1502" s="72"/>
      <c r="CJ1502" s="72"/>
      <c r="CK1502" s="72"/>
      <c r="CL1502" s="72"/>
      <c r="CM1502" s="72"/>
      <c r="CN1502" s="72"/>
      <c r="CO1502" s="72"/>
      <c r="CP1502" s="72"/>
      <c r="CQ1502" s="72"/>
      <c r="CR1502" s="72"/>
      <c r="CS1502" s="72"/>
      <c r="CT1502" s="72"/>
      <c r="CU1502" s="72"/>
      <c r="CV1502" s="72"/>
      <c r="CW1502" s="72"/>
      <c r="CX1502" s="72"/>
      <c r="CY1502" s="72"/>
      <c r="CZ1502" s="72"/>
      <c r="DA1502" s="72"/>
      <c r="DB1502" s="72"/>
      <c r="DC1502" s="72"/>
      <c r="DD1502" s="72"/>
      <c r="DE1502" s="72"/>
      <c r="DF1502" s="72"/>
      <c r="DG1502" s="72"/>
      <c r="DH1502" s="78">
        <f t="shared" si="723"/>
        <v>93.967293500000011</v>
      </c>
      <c r="DJ1502" s="77">
        <f t="shared" si="724"/>
        <v>6.0327064999999891</v>
      </c>
      <c r="DK1502" s="72"/>
      <c r="DL1502" s="51" t="s">
        <v>3334</v>
      </c>
      <c r="DO1502" s="358">
        <v>6.0327000000000002</v>
      </c>
      <c r="DP1502" s="72"/>
      <c r="DQ1502" s="374"/>
      <c r="DR1502" s="72"/>
      <c r="DU1502" s="52"/>
      <c r="DX1502" s="75">
        <f t="shared" si="725"/>
        <v>69.190031529427841</v>
      </c>
      <c r="DY1502" s="51">
        <f t="shared" si="726"/>
        <v>0</v>
      </c>
      <c r="DZ1502" s="75">
        <f t="shared" si="727"/>
        <v>0</v>
      </c>
      <c r="EA1502" s="51" t="e">
        <f t="shared" si="728"/>
        <v>#DIV/0!</v>
      </c>
      <c r="EB1502" s="75">
        <f t="shared" si="729"/>
        <v>18.829955978246833</v>
      </c>
      <c r="EC1502" s="51">
        <f t="shared" si="730"/>
        <v>0</v>
      </c>
      <c r="ED1502" s="75">
        <f t="shared" si="731"/>
        <v>0</v>
      </c>
      <c r="EE1502" s="51" t="e">
        <f t="shared" si="732"/>
        <v>#DIV/0!</v>
      </c>
      <c r="EF1502" s="75">
        <f t="shared" si="733"/>
        <v>0</v>
      </c>
      <c r="EG1502" s="51" t="e">
        <f t="shared" si="734"/>
        <v>#DIV/0!</v>
      </c>
      <c r="EH1502" s="75">
        <f t="shared" si="735"/>
        <v>0</v>
      </c>
      <c r="EI1502" s="51" t="e">
        <f t="shared" si="736"/>
        <v>#DIV/0!</v>
      </c>
      <c r="EJ1502" s="75">
        <f t="shared" si="737"/>
        <v>0</v>
      </c>
      <c r="EK1502" s="51" t="e">
        <f t="shared" si="738"/>
        <v>#DIV/0!</v>
      </c>
      <c r="EL1502" s="75">
        <f t="shared" si="739"/>
        <v>11.960012448373858</v>
      </c>
      <c r="EM1502" s="51">
        <f t="shared" si="740"/>
        <v>0</v>
      </c>
      <c r="EN1502" s="75">
        <f t="shared" si="741"/>
        <v>2.0000043951462751E-2</v>
      </c>
      <c r="EO1502" s="51">
        <f t="shared" si="742"/>
        <v>0</v>
      </c>
      <c r="EP1502" s="75">
        <f t="shared" si="743"/>
        <v>0</v>
      </c>
      <c r="EQ1502" s="51" t="e">
        <f t="shared" si="744"/>
        <v>#DIV/0!</v>
      </c>
      <c r="ER1502" s="51">
        <f t="shared" si="745"/>
        <v>100</v>
      </c>
      <c r="ES1502" s="51">
        <f t="shared" si="746"/>
        <v>0</v>
      </c>
    </row>
    <row r="1503" spans="1:149" x14ac:dyDescent="0.45">
      <c r="A1503" s="78" t="s">
        <v>1446</v>
      </c>
      <c r="B1503" s="174" t="s">
        <v>880</v>
      </c>
      <c r="C1503" s="51" t="s">
        <v>3653</v>
      </c>
      <c r="D1503" s="51" t="s">
        <v>3670</v>
      </c>
      <c r="E1503" s="78" t="s">
        <v>637</v>
      </c>
      <c r="F1503" s="78" t="s">
        <v>2335</v>
      </c>
      <c r="G1503" s="72" t="s">
        <v>3380</v>
      </c>
      <c r="H1503" s="78" t="s">
        <v>1100</v>
      </c>
      <c r="I1503" s="78">
        <v>96</v>
      </c>
      <c r="J1503" s="300">
        <v>200</v>
      </c>
      <c r="K1503" s="78">
        <v>2</v>
      </c>
      <c r="L1503" s="300">
        <v>1000</v>
      </c>
      <c r="M1503" s="72">
        <v>10</v>
      </c>
      <c r="O1503" s="78"/>
      <c r="P1503" s="72" t="s">
        <v>1374</v>
      </c>
      <c r="AA1503" s="195"/>
      <c r="AB1503" s="195"/>
      <c r="AC1503" s="195"/>
      <c r="AD1503" s="72"/>
      <c r="AE1503" s="316">
        <v>1</v>
      </c>
      <c r="AF1503" s="195"/>
      <c r="AG1503" s="195">
        <v>0</v>
      </c>
      <c r="AH1503" s="72"/>
      <c r="AR1503" s="53">
        <v>0.92449999999999999</v>
      </c>
      <c r="AT1503" s="77"/>
      <c r="AU1503" s="276">
        <v>2000</v>
      </c>
      <c r="AV1503" s="276"/>
      <c r="AW1503" s="276">
        <v>1849</v>
      </c>
      <c r="AX1503" s="95"/>
      <c r="AY1503" s="276"/>
      <c r="AZ1503" s="95"/>
      <c r="BB1503" s="80" t="s">
        <v>3412</v>
      </c>
      <c r="BC1503" s="270"/>
      <c r="BD1503" s="72">
        <v>65.089399999999998</v>
      </c>
      <c r="BE1503" s="72"/>
      <c r="BF1503" s="72"/>
      <c r="BG1503" s="72"/>
      <c r="BH1503" s="72">
        <v>17.713999999999999</v>
      </c>
      <c r="BI1503" s="72"/>
      <c r="BJ1503" s="72"/>
      <c r="BK1503" s="72"/>
      <c r="BL1503" s="72"/>
      <c r="BM1503" s="72"/>
      <c r="BN1503" s="72"/>
      <c r="BO1503" s="72"/>
      <c r="BP1503" s="72"/>
      <c r="BQ1503" s="72"/>
      <c r="BR1503" s="72"/>
      <c r="BS1503" s="72"/>
      <c r="BT1503" s="72"/>
      <c r="BU1503" s="72"/>
      <c r="BV1503" s="72"/>
      <c r="BW1503" s="72"/>
      <c r="BX1503" s="72"/>
      <c r="BY1503" s="72"/>
      <c r="BZ1503" s="72">
        <v>11.251200000000001</v>
      </c>
      <c r="CA1503" s="72"/>
      <c r="CB1503" s="72">
        <v>1.88147E-2</v>
      </c>
      <c r="CC1503" s="72"/>
      <c r="CD1503" s="72"/>
      <c r="CE1503" s="72"/>
      <c r="CF1503" s="72"/>
      <c r="CG1503" s="72"/>
      <c r="CH1503" s="72"/>
      <c r="CI1503" s="72"/>
      <c r="CJ1503" s="72"/>
      <c r="CK1503" s="72"/>
      <c r="CL1503" s="72"/>
      <c r="CM1503" s="72"/>
      <c r="CN1503" s="72"/>
      <c r="CO1503" s="72"/>
      <c r="CP1503" s="72"/>
      <c r="CQ1503" s="72"/>
      <c r="CR1503" s="72"/>
      <c r="CS1503" s="72"/>
      <c r="CT1503" s="72"/>
      <c r="CU1503" s="72"/>
      <c r="CV1503" s="72"/>
      <c r="CW1503" s="72"/>
      <c r="CX1503" s="72"/>
      <c r="CY1503" s="72"/>
      <c r="CZ1503" s="72"/>
      <c r="DA1503" s="72"/>
      <c r="DB1503" s="72"/>
      <c r="DC1503" s="72"/>
      <c r="DD1503" s="72"/>
      <c r="DE1503" s="72"/>
      <c r="DF1503" s="72"/>
      <c r="DG1503" s="72"/>
      <c r="DH1503" s="78">
        <f t="shared" si="723"/>
        <v>94.073414699999987</v>
      </c>
      <c r="DJ1503" s="77">
        <f t="shared" si="724"/>
        <v>5.9265853000000135</v>
      </c>
      <c r="DK1503" s="72"/>
      <c r="DL1503" s="51" t="s">
        <v>3334</v>
      </c>
      <c r="DO1503" s="358">
        <v>5.9266199999999998</v>
      </c>
      <c r="DP1503" s="72"/>
      <c r="DQ1503" s="374"/>
      <c r="DR1503" s="72"/>
      <c r="DU1503" s="52"/>
      <c r="DX1503" s="75">
        <f t="shared" si="725"/>
        <v>69.190004644319572</v>
      </c>
      <c r="DY1503" s="51">
        <f t="shared" si="726"/>
        <v>0</v>
      </c>
      <c r="DZ1503" s="75">
        <f t="shared" si="727"/>
        <v>0</v>
      </c>
      <c r="EA1503" s="51" t="e">
        <f t="shared" si="728"/>
        <v>#DIV/0!</v>
      </c>
      <c r="EB1503" s="75">
        <f t="shared" si="729"/>
        <v>18.829974500755526</v>
      </c>
      <c r="EC1503" s="51">
        <f t="shared" si="730"/>
        <v>0</v>
      </c>
      <c r="ED1503" s="75">
        <f t="shared" si="731"/>
        <v>0</v>
      </c>
      <c r="EE1503" s="51" t="e">
        <f t="shared" si="732"/>
        <v>#DIV/0!</v>
      </c>
      <c r="EF1503" s="75">
        <f t="shared" si="733"/>
        <v>0</v>
      </c>
      <c r="EG1503" s="51" t="e">
        <f t="shared" si="734"/>
        <v>#DIV/0!</v>
      </c>
      <c r="EH1503" s="75">
        <f t="shared" si="735"/>
        <v>0</v>
      </c>
      <c r="EI1503" s="51" t="e">
        <f t="shared" si="736"/>
        <v>#DIV/0!</v>
      </c>
      <c r="EJ1503" s="75">
        <f t="shared" si="737"/>
        <v>0</v>
      </c>
      <c r="EK1503" s="51" t="e">
        <f t="shared" si="738"/>
        <v>#DIV/0!</v>
      </c>
      <c r="EL1503" s="75">
        <f t="shared" si="739"/>
        <v>11.960020836790145</v>
      </c>
      <c r="EM1503" s="51">
        <f t="shared" si="740"/>
        <v>0</v>
      </c>
      <c r="EN1503" s="75">
        <f t="shared" si="741"/>
        <v>2.0000018134772781E-2</v>
      </c>
      <c r="EO1503" s="51">
        <f t="shared" si="742"/>
        <v>0</v>
      </c>
      <c r="EP1503" s="75">
        <f t="shared" si="743"/>
        <v>0</v>
      </c>
      <c r="EQ1503" s="51" t="e">
        <f t="shared" si="744"/>
        <v>#DIV/0!</v>
      </c>
      <c r="ER1503" s="51">
        <f t="shared" si="745"/>
        <v>100</v>
      </c>
      <c r="ES1503" s="51">
        <f t="shared" si="746"/>
        <v>0</v>
      </c>
    </row>
    <row r="1504" spans="1:149" x14ac:dyDescent="0.45">
      <c r="A1504" s="78" t="s">
        <v>1446</v>
      </c>
      <c r="B1504" s="174" t="s">
        <v>880</v>
      </c>
      <c r="C1504" s="51" t="s">
        <v>3653</v>
      </c>
      <c r="D1504" s="51" t="s">
        <v>3670</v>
      </c>
      <c r="E1504" s="78" t="s">
        <v>637</v>
      </c>
      <c r="F1504" s="78" t="s">
        <v>2336</v>
      </c>
      <c r="G1504" s="72" t="s">
        <v>3380</v>
      </c>
      <c r="H1504" s="78" t="s">
        <v>1100</v>
      </c>
      <c r="I1504" s="78">
        <v>96</v>
      </c>
      <c r="J1504" s="300">
        <v>200</v>
      </c>
      <c r="K1504" s="78">
        <v>2</v>
      </c>
      <c r="L1504" s="300">
        <v>1150</v>
      </c>
      <c r="M1504" s="72">
        <v>10</v>
      </c>
      <c r="O1504" s="78"/>
      <c r="P1504" s="72" t="s">
        <v>1374</v>
      </c>
      <c r="AA1504" s="195"/>
      <c r="AB1504" s="195"/>
      <c r="AC1504" s="195"/>
      <c r="AD1504" s="72"/>
      <c r="AE1504" s="316">
        <v>1</v>
      </c>
      <c r="AF1504" s="195"/>
      <c r="AG1504" s="195">
        <v>0</v>
      </c>
      <c r="AH1504" s="72"/>
      <c r="AR1504" s="53">
        <v>0.99080000000000001</v>
      </c>
      <c r="AT1504" s="77"/>
      <c r="AU1504" s="276">
        <v>2000</v>
      </c>
      <c r="AV1504" s="276"/>
      <c r="AW1504" s="276">
        <v>1981.6000000000001</v>
      </c>
      <c r="AX1504" s="95"/>
      <c r="AY1504" s="276"/>
      <c r="AZ1504" s="95"/>
      <c r="BB1504" s="80" t="s">
        <v>3412</v>
      </c>
      <c r="BC1504" s="270"/>
      <c r="BD1504" s="72">
        <v>65.310599999999994</v>
      </c>
      <c r="BE1504" s="72"/>
      <c r="BF1504" s="72"/>
      <c r="BG1504" s="72"/>
      <c r="BH1504" s="72">
        <v>17.7742</v>
      </c>
      <c r="BI1504" s="72"/>
      <c r="BJ1504" s="72"/>
      <c r="BK1504" s="72"/>
      <c r="BL1504" s="72"/>
      <c r="BM1504" s="72"/>
      <c r="BN1504" s="72"/>
      <c r="BO1504" s="72"/>
      <c r="BP1504" s="72"/>
      <c r="BQ1504" s="72"/>
      <c r="BR1504" s="72"/>
      <c r="BS1504" s="72"/>
      <c r="BT1504" s="72"/>
      <c r="BU1504" s="72"/>
      <c r="BV1504" s="72"/>
      <c r="BW1504" s="72"/>
      <c r="BX1504" s="72"/>
      <c r="BY1504" s="72"/>
      <c r="BZ1504" s="72">
        <v>11.289400000000001</v>
      </c>
      <c r="CA1504" s="72"/>
      <c r="CB1504" s="72">
        <v>1.8878599999999999E-2</v>
      </c>
      <c r="CC1504" s="72"/>
      <c r="CD1504" s="72"/>
      <c r="CE1504" s="72"/>
      <c r="CF1504" s="72"/>
      <c r="CG1504" s="72"/>
      <c r="CH1504" s="72"/>
      <c r="CI1504" s="72"/>
      <c r="CJ1504" s="72"/>
      <c r="CK1504" s="72"/>
      <c r="CL1504" s="72"/>
      <c r="CM1504" s="72"/>
      <c r="CN1504" s="72"/>
      <c r="CO1504" s="72"/>
      <c r="CP1504" s="72"/>
      <c r="CQ1504" s="72"/>
      <c r="CR1504" s="72"/>
      <c r="CS1504" s="72"/>
      <c r="CT1504" s="72"/>
      <c r="CU1504" s="72"/>
      <c r="CV1504" s="72"/>
      <c r="CW1504" s="72"/>
      <c r="CX1504" s="72"/>
      <c r="CY1504" s="72"/>
      <c r="CZ1504" s="72"/>
      <c r="DA1504" s="72"/>
      <c r="DB1504" s="72"/>
      <c r="DC1504" s="72"/>
      <c r="DD1504" s="72"/>
      <c r="DE1504" s="72"/>
      <c r="DF1504" s="72"/>
      <c r="DG1504" s="72"/>
      <c r="DH1504" s="78">
        <f t="shared" si="723"/>
        <v>94.393078599999996</v>
      </c>
      <c r="DJ1504" s="77">
        <f t="shared" si="724"/>
        <v>5.6069214000000045</v>
      </c>
      <c r="DK1504" s="72"/>
      <c r="DL1504" s="51" t="s">
        <v>3334</v>
      </c>
      <c r="DO1504" s="358">
        <v>5.6069500000000003</v>
      </c>
      <c r="DP1504" s="72"/>
      <c r="DQ1504" s="374"/>
      <c r="DR1504" s="72"/>
      <c r="DU1504" s="52"/>
      <c r="DX1504" s="75">
        <f t="shared" si="725"/>
        <v>69.190030634301181</v>
      </c>
      <c r="DY1504" s="51">
        <f t="shared" si="726"/>
        <v>0</v>
      </c>
      <c r="DZ1504" s="75">
        <f t="shared" si="727"/>
        <v>0</v>
      </c>
      <c r="EA1504" s="51" t="e">
        <f t="shared" si="728"/>
        <v>#DIV/0!</v>
      </c>
      <c r="EB1504" s="75">
        <f t="shared" si="729"/>
        <v>18.829982307622288</v>
      </c>
      <c r="EC1504" s="51">
        <f t="shared" si="730"/>
        <v>0</v>
      </c>
      <c r="ED1504" s="75">
        <f t="shared" si="731"/>
        <v>0</v>
      </c>
      <c r="EE1504" s="51" t="e">
        <f t="shared" si="732"/>
        <v>#DIV/0!</v>
      </c>
      <c r="EF1504" s="75">
        <f t="shared" si="733"/>
        <v>0</v>
      </c>
      <c r="EG1504" s="51" t="e">
        <f t="shared" si="734"/>
        <v>#DIV/0!</v>
      </c>
      <c r="EH1504" s="75">
        <f t="shared" si="735"/>
        <v>0</v>
      </c>
      <c r="EI1504" s="51" t="e">
        <f t="shared" si="736"/>
        <v>#DIV/0!</v>
      </c>
      <c r="EJ1504" s="75">
        <f t="shared" si="737"/>
        <v>0</v>
      </c>
      <c r="EK1504" s="51" t="e">
        <f t="shared" si="738"/>
        <v>#DIV/0!</v>
      </c>
      <c r="EL1504" s="75">
        <f t="shared" si="739"/>
        <v>11.959987074730288</v>
      </c>
      <c r="EM1504" s="51">
        <f t="shared" si="740"/>
        <v>0</v>
      </c>
      <c r="EN1504" s="75">
        <f t="shared" si="741"/>
        <v>1.9999983346236573E-2</v>
      </c>
      <c r="EO1504" s="51">
        <f t="shared" si="742"/>
        <v>0</v>
      </c>
      <c r="EP1504" s="75">
        <f t="shared" si="743"/>
        <v>0</v>
      </c>
      <c r="EQ1504" s="51" t="e">
        <f t="shared" si="744"/>
        <v>#DIV/0!</v>
      </c>
      <c r="ER1504" s="51">
        <f t="shared" si="745"/>
        <v>100</v>
      </c>
      <c r="ES1504" s="51">
        <f t="shared" si="746"/>
        <v>0</v>
      </c>
    </row>
    <row r="1505" spans="1:149" x14ac:dyDescent="0.45">
      <c r="A1505" s="78" t="s">
        <v>1446</v>
      </c>
      <c r="B1505" s="174" t="s">
        <v>880</v>
      </c>
      <c r="C1505" s="51" t="s">
        <v>3653</v>
      </c>
      <c r="D1505" s="51" t="s">
        <v>3670</v>
      </c>
      <c r="E1505" s="78" t="s">
        <v>637</v>
      </c>
      <c r="F1505" s="78" t="s">
        <v>2337</v>
      </c>
      <c r="G1505" s="72" t="s">
        <v>3380</v>
      </c>
      <c r="H1505" s="78" t="s">
        <v>1100</v>
      </c>
      <c r="I1505" s="78">
        <v>48</v>
      </c>
      <c r="J1505" s="300">
        <v>200</v>
      </c>
      <c r="K1505" s="78">
        <v>2</v>
      </c>
      <c r="L1505" s="300">
        <v>1200</v>
      </c>
      <c r="M1505" s="72">
        <v>10</v>
      </c>
      <c r="O1505" s="78"/>
      <c r="P1505" s="72" t="s">
        <v>1374</v>
      </c>
      <c r="AA1505" s="195"/>
      <c r="AB1505" s="195"/>
      <c r="AC1505" s="195"/>
      <c r="AD1505" s="72"/>
      <c r="AE1505" s="316">
        <v>1</v>
      </c>
      <c r="AF1505" s="195"/>
      <c r="AG1505" s="195">
        <v>0</v>
      </c>
      <c r="AH1505" s="72"/>
      <c r="AR1505" s="53">
        <v>1.0069999999999999</v>
      </c>
      <c r="AT1505" s="77"/>
      <c r="AU1505" s="276">
        <v>2000</v>
      </c>
      <c r="AV1505" s="276"/>
      <c r="AW1505" s="276">
        <v>2013.9999999999998</v>
      </c>
      <c r="AX1505" s="95"/>
      <c r="AY1505" s="276"/>
      <c r="AZ1505" s="95"/>
      <c r="BB1505" s="80" t="s">
        <v>3412</v>
      </c>
      <c r="BC1505" s="270"/>
      <c r="BD1505" s="72">
        <v>65.304400000000001</v>
      </c>
      <c r="BE1505" s="72"/>
      <c r="BF1505" s="72"/>
      <c r="BG1505" s="72"/>
      <c r="BH1505" s="72">
        <v>17.772500000000001</v>
      </c>
      <c r="BI1505" s="72"/>
      <c r="BJ1505" s="72"/>
      <c r="BK1505" s="72"/>
      <c r="BL1505" s="72"/>
      <c r="BM1505" s="72"/>
      <c r="BN1505" s="72"/>
      <c r="BO1505" s="72"/>
      <c r="BP1505" s="72"/>
      <c r="BQ1505" s="72"/>
      <c r="BR1505" s="72"/>
      <c r="BS1505" s="72"/>
      <c r="BT1505" s="72"/>
      <c r="BU1505" s="72"/>
      <c r="BV1505" s="72"/>
      <c r="BW1505" s="72"/>
      <c r="BX1505" s="72"/>
      <c r="BY1505" s="72"/>
      <c r="BZ1505" s="72">
        <v>11.2883</v>
      </c>
      <c r="CA1505" s="72"/>
      <c r="CB1505" s="72">
        <v>1.8876799999999999E-2</v>
      </c>
      <c r="CC1505" s="72"/>
      <c r="CD1505" s="72"/>
      <c r="CE1505" s="72"/>
      <c r="CF1505" s="72"/>
      <c r="CG1505" s="72"/>
      <c r="CH1505" s="72"/>
      <c r="CI1505" s="72"/>
      <c r="CJ1505" s="72"/>
      <c r="CK1505" s="72"/>
      <c r="CL1505" s="72"/>
      <c r="CM1505" s="72"/>
      <c r="CN1505" s="72"/>
      <c r="CO1505" s="72"/>
      <c r="CP1505" s="72"/>
      <c r="CQ1505" s="72"/>
      <c r="CR1505" s="72"/>
      <c r="CS1505" s="72"/>
      <c r="CT1505" s="72"/>
      <c r="CU1505" s="72"/>
      <c r="CV1505" s="72"/>
      <c r="CW1505" s="72"/>
      <c r="CX1505" s="72"/>
      <c r="CY1505" s="72"/>
      <c r="CZ1505" s="72"/>
      <c r="DA1505" s="72"/>
      <c r="DB1505" s="72"/>
      <c r="DC1505" s="72"/>
      <c r="DD1505" s="72"/>
      <c r="DE1505" s="72"/>
      <c r="DF1505" s="72"/>
      <c r="DG1505" s="72"/>
      <c r="DH1505" s="78">
        <f t="shared" si="723"/>
        <v>94.384076799999988</v>
      </c>
      <c r="DJ1505" s="77">
        <f t="shared" si="724"/>
        <v>5.6159232000000117</v>
      </c>
      <c r="DK1505" s="72"/>
      <c r="DL1505" s="51" t="s">
        <v>3334</v>
      </c>
      <c r="DO1505" s="358">
        <v>5.6158599999999996</v>
      </c>
      <c r="DP1505" s="72"/>
      <c r="DQ1505" s="374"/>
      <c r="DR1505" s="72"/>
      <c r="DU1505" s="52"/>
      <c r="DX1505" s="75">
        <f t="shared" si="725"/>
        <v>69.190060669216621</v>
      </c>
      <c r="DY1505" s="51">
        <f t="shared" si="726"/>
        <v>0</v>
      </c>
      <c r="DZ1505" s="75">
        <f t="shared" si="727"/>
        <v>0</v>
      </c>
      <c r="EA1505" s="51" t="e">
        <f t="shared" si="728"/>
        <v>#DIV/0!</v>
      </c>
      <c r="EB1505" s="75">
        <f t="shared" si="729"/>
        <v>18.829977049688111</v>
      </c>
      <c r="EC1505" s="51">
        <f t="shared" si="730"/>
        <v>0</v>
      </c>
      <c r="ED1505" s="75">
        <f t="shared" si="731"/>
        <v>0</v>
      </c>
      <c r="EE1505" s="51" t="e">
        <f t="shared" si="732"/>
        <v>#DIV/0!</v>
      </c>
      <c r="EF1505" s="75">
        <f t="shared" si="733"/>
        <v>0</v>
      </c>
      <c r="EG1505" s="51" t="e">
        <f t="shared" si="734"/>
        <v>#DIV/0!</v>
      </c>
      <c r="EH1505" s="75">
        <f t="shared" si="735"/>
        <v>0</v>
      </c>
      <c r="EI1505" s="51" t="e">
        <f t="shared" si="736"/>
        <v>#DIV/0!</v>
      </c>
      <c r="EJ1505" s="75">
        <f t="shared" si="737"/>
        <v>0</v>
      </c>
      <c r="EK1505" s="51" t="e">
        <f t="shared" si="738"/>
        <v>#DIV/0!</v>
      </c>
      <c r="EL1505" s="75">
        <f t="shared" si="739"/>
        <v>11.959962297369211</v>
      </c>
      <c r="EM1505" s="51">
        <f t="shared" si="740"/>
        <v>0</v>
      </c>
      <c r="EN1505" s="75">
        <f t="shared" si="741"/>
        <v>1.9999983726068506E-2</v>
      </c>
      <c r="EO1505" s="51">
        <f t="shared" si="742"/>
        <v>0</v>
      </c>
      <c r="EP1505" s="75">
        <f t="shared" si="743"/>
        <v>0</v>
      </c>
      <c r="EQ1505" s="51" t="e">
        <f t="shared" si="744"/>
        <v>#DIV/0!</v>
      </c>
      <c r="ER1505" s="51">
        <f t="shared" si="745"/>
        <v>100</v>
      </c>
      <c r="ES1505" s="51">
        <f t="shared" si="746"/>
        <v>0</v>
      </c>
    </row>
    <row r="1506" spans="1:149" x14ac:dyDescent="0.45">
      <c r="A1506" s="78" t="s">
        <v>1446</v>
      </c>
      <c r="B1506" s="174" t="s">
        <v>880</v>
      </c>
      <c r="C1506" s="51" t="s">
        <v>3653</v>
      </c>
      <c r="D1506" s="51" t="s">
        <v>3670</v>
      </c>
      <c r="E1506" s="78" t="s">
        <v>637</v>
      </c>
      <c r="F1506" s="78" t="s">
        <v>2338</v>
      </c>
      <c r="G1506" s="72" t="s">
        <v>3380</v>
      </c>
      <c r="H1506" s="78" t="s">
        <v>1100</v>
      </c>
      <c r="I1506" s="78">
        <v>20</v>
      </c>
      <c r="J1506" s="300">
        <v>200</v>
      </c>
      <c r="K1506" s="78">
        <v>2</v>
      </c>
      <c r="L1506" s="300">
        <v>1350</v>
      </c>
      <c r="M1506" s="72">
        <v>10</v>
      </c>
      <c r="O1506" s="78"/>
      <c r="P1506" s="72" t="s">
        <v>1374</v>
      </c>
      <c r="AA1506" s="195"/>
      <c r="AB1506" s="195"/>
      <c r="AC1506" s="195"/>
      <c r="AD1506" s="72"/>
      <c r="AE1506" s="316">
        <v>1</v>
      </c>
      <c r="AF1506" s="195"/>
      <c r="AG1506" s="195">
        <v>0</v>
      </c>
      <c r="AH1506" s="72"/>
      <c r="AR1506" s="53">
        <v>1.042</v>
      </c>
      <c r="AT1506" s="77"/>
      <c r="AU1506" s="276">
        <v>2000</v>
      </c>
      <c r="AV1506" s="276"/>
      <c r="AW1506" s="276">
        <v>2084</v>
      </c>
      <c r="AX1506" s="95"/>
      <c r="AY1506" s="276"/>
      <c r="AZ1506" s="95"/>
      <c r="BB1506" s="80" t="s">
        <v>3412</v>
      </c>
      <c r="BC1506" s="270"/>
      <c r="BD1506" s="72">
        <v>65.403199999999998</v>
      </c>
      <c r="BE1506" s="72"/>
      <c r="BF1506" s="72"/>
      <c r="BG1506" s="72"/>
      <c r="BH1506" s="72">
        <v>17.799399999999999</v>
      </c>
      <c r="BI1506" s="72"/>
      <c r="BJ1506" s="72"/>
      <c r="BK1506" s="72"/>
      <c r="BL1506" s="72"/>
      <c r="BM1506" s="72"/>
      <c r="BN1506" s="72"/>
      <c r="BO1506" s="72"/>
      <c r="BP1506" s="72"/>
      <c r="BQ1506" s="72"/>
      <c r="BR1506" s="72"/>
      <c r="BS1506" s="72"/>
      <c r="BT1506" s="72"/>
      <c r="BU1506" s="72"/>
      <c r="BV1506" s="72"/>
      <c r="BW1506" s="72"/>
      <c r="BX1506" s="72"/>
      <c r="BY1506" s="72"/>
      <c r="BZ1506" s="72">
        <v>11.305400000000001</v>
      </c>
      <c r="CA1506" s="72"/>
      <c r="CB1506" s="72">
        <v>1.8905399999999999E-2</v>
      </c>
      <c r="CC1506" s="72"/>
      <c r="CD1506" s="72"/>
      <c r="CE1506" s="72"/>
      <c r="CF1506" s="72"/>
      <c r="CG1506" s="72"/>
      <c r="CH1506" s="72"/>
      <c r="CI1506" s="72"/>
      <c r="CJ1506" s="72"/>
      <c r="CK1506" s="72"/>
      <c r="CL1506" s="72"/>
      <c r="CM1506" s="72"/>
      <c r="CN1506" s="72"/>
      <c r="CO1506" s="72"/>
      <c r="CP1506" s="72"/>
      <c r="CQ1506" s="72"/>
      <c r="CR1506" s="72"/>
      <c r="CS1506" s="72"/>
      <c r="CT1506" s="72"/>
      <c r="CU1506" s="72"/>
      <c r="CV1506" s="72"/>
      <c r="CW1506" s="72"/>
      <c r="CX1506" s="72"/>
      <c r="CY1506" s="72"/>
      <c r="CZ1506" s="72"/>
      <c r="DA1506" s="72"/>
      <c r="DB1506" s="72"/>
      <c r="DC1506" s="72"/>
      <c r="DD1506" s="72"/>
      <c r="DE1506" s="72"/>
      <c r="DF1506" s="72"/>
      <c r="DG1506" s="72"/>
      <c r="DH1506" s="78">
        <f t="shared" si="723"/>
        <v>94.52690539999999</v>
      </c>
      <c r="DJ1506" s="77">
        <f t="shared" si="724"/>
        <v>5.4730946000000102</v>
      </c>
      <c r="DK1506" s="72"/>
      <c r="DL1506" s="51" t="s">
        <v>3334</v>
      </c>
      <c r="DO1506" s="358">
        <v>5.4731100000000001</v>
      </c>
      <c r="DP1506" s="72"/>
      <c r="DQ1506" s="374"/>
      <c r="DR1506" s="72"/>
      <c r="DU1506" s="52"/>
      <c r="DX1506" s="75">
        <f t="shared" si="725"/>
        <v>69.190036131236781</v>
      </c>
      <c r="DY1506" s="51">
        <f t="shared" si="726"/>
        <v>0</v>
      </c>
      <c r="DZ1506" s="75">
        <f t="shared" si="727"/>
        <v>0</v>
      </c>
      <c r="EA1506" s="51" t="e">
        <f t="shared" si="728"/>
        <v>#DIV/0!</v>
      </c>
      <c r="EB1506" s="75">
        <f t="shared" si="729"/>
        <v>18.829982770175402</v>
      </c>
      <c r="EC1506" s="51">
        <f t="shared" si="730"/>
        <v>0</v>
      </c>
      <c r="ED1506" s="75">
        <f t="shared" si="731"/>
        <v>0</v>
      </c>
      <c r="EE1506" s="51" t="e">
        <f t="shared" si="732"/>
        <v>#DIV/0!</v>
      </c>
      <c r="EF1506" s="75">
        <f t="shared" si="733"/>
        <v>0</v>
      </c>
      <c r="EG1506" s="51" t="e">
        <f t="shared" si="734"/>
        <v>#DIV/0!</v>
      </c>
      <c r="EH1506" s="75">
        <f t="shared" si="735"/>
        <v>0</v>
      </c>
      <c r="EI1506" s="51" t="e">
        <f t="shared" si="736"/>
        <v>#DIV/0!</v>
      </c>
      <c r="EJ1506" s="75">
        <f t="shared" si="737"/>
        <v>0</v>
      </c>
      <c r="EK1506" s="51" t="e">
        <f t="shared" si="738"/>
        <v>#DIV/0!</v>
      </c>
      <c r="EL1506" s="75">
        <f t="shared" si="739"/>
        <v>11.959981078572369</v>
      </c>
      <c r="EM1506" s="51">
        <f t="shared" si="740"/>
        <v>0</v>
      </c>
      <c r="EN1506" s="75">
        <f t="shared" si="741"/>
        <v>2.0000020015465355E-2</v>
      </c>
      <c r="EO1506" s="51">
        <f t="shared" si="742"/>
        <v>0</v>
      </c>
      <c r="EP1506" s="75">
        <f t="shared" si="743"/>
        <v>0</v>
      </c>
      <c r="EQ1506" s="51" t="e">
        <f t="shared" si="744"/>
        <v>#DIV/0!</v>
      </c>
      <c r="ER1506" s="51">
        <f t="shared" si="745"/>
        <v>100</v>
      </c>
      <c r="ES1506" s="51">
        <f t="shared" si="746"/>
        <v>0</v>
      </c>
    </row>
    <row r="1507" spans="1:149" x14ac:dyDescent="0.45">
      <c r="A1507" s="78" t="s">
        <v>1446</v>
      </c>
      <c r="B1507" s="174" t="s">
        <v>880</v>
      </c>
      <c r="C1507" s="51" t="s">
        <v>3653</v>
      </c>
      <c r="D1507" s="51" t="s">
        <v>3670</v>
      </c>
      <c r="E1507" s="78" t="s">
        <v>637</v>
      </c>
      <c r="F1507" s="78" t="s">
        <v>2339</v>
      </c>
      <c r="G1507" s="72" t="s">
        <v>3380</v>
      </c>
      <c r="H1507" s="78" t="s">
        <v>1100</v>
      </c>
      <c r="I1507" s="78">
        <v>240</v>
      </c>
      <c r="J1507" s="300">
        <v>300</v>
      </c>
      <c r="K1507" s="78">
        <v>2</v>
      </c>
      <c r="L1507" s="300">
        <v>1000</v>
      </c>
      <c r="M1507" s="72">
        <v>10</v>
      </c>
      <c r="O1507" s="78"/>
      <c r="P1507" s="72" t="s">
        <v>1374</v>
      </c>
      <c r="AA1507" s="195"/>
      <c r="AB1507" s="195"/>
      <c r="AC1507" s="195"/>
      <c r="AD1507" s="72"/>
      <c r="AE1507" s="316">
        <v>1</v>
      </c>
      <c r="AF1507" s="195"/>
      <c r="AG1507" s="195">
        <v>0</v>
      </c>
      <c r="AH1507" s="72"/>
      <c r="AR1507" s="53">
        <v>0.94669999999999999</v>
      </c>
      <c r="AT1507" s="77"/>
      <c r="AU1507" s="276">
        <v>3000</v>
      </c>
      <c r="AV1507" s="276"/>
      <c r="AW1507" s="276">
        <v>2840.1</v>
      </c>
      <c r="AX1507" s="95"/>
      <c r="AY1507" s="276"/>
      <c r="AZ1507" s="95"/>
      <c r="BB1507" s="80" t="s">
        <v>3412</v>
      </c>
      <c r="BC1507" s="270"/>
      <c r="BD1507" s="72">
        <v>63.869700000000002</v>
      </c>
      <c r="BE1507" s="72"/>
      <c r="BF1507" s="72"/>
      <c r="BG1507" s="72"/>
      <c r="BH1507" s="72">
        <v>17.382100000000001</v>
      </c>
      <c r="BI1507" s="72"/>
      <c r="BJ1507" s="72"/>
      <c r="BK1507" s="72"/>
      <c r="BL1507" s="72"/>
      <c r="BM1507" s="72"/>
      <c r="BN1507" s="72"/>
      <c r="BO1507" s="72"/>
      <c r="BP1507" s="72"/>
      <c r="BQ1507" s="72"/>
      <c r="BR1507" s="72"/>
      <c r="BS1507" s="72"/>
      <c r="BT1507" s="72"/>
      <c r="BU1507" s="72"/>
      <c r="BV1507" s="72"/>
      <c r="BW1507" s="72"/>
      <c r="BX1507" s="72"/>
      <c r="BY1507" s="72"/>
      <c r="BZ1507" s="72">
        <v>11.0403</v>
      </c>
      <c r="CA1507" s="72"/>
      <c r="CB1507" s="72">
        <v>1.8462099999999999E-2</v>
      </c>
      <c r="CC1507" s="72"/>
      <c r="CD1507" s="72"/>
      <c r="CE1507" s="72"/>
      <c r="CF1507" s="72"/>
      <c r="CG1507" s="72"/>
      <c r="CH1507" s="72"/>
      <c r="CI1507" s="72"/>
      <c r="CJ1507" s="72"/>
      <c r="CK1507" s="72"/>
      <c r="CL1507" s="72"/>
      <c r="CM1507" s="72"/>
      <c r="CN1507" s="72"/>
      <c r="CO1507" s="72"/>
      <c r="CP1507" s="72"/>
      <c r="CQ1507" s="72"/>
      <c r="CR1507" s="72"/>
      <c r="CS1507" s="72"/>
      <c r="CT1507" s="72"/>
      <c r="CU1507" s="72"/>
      <c r="CV1507" s="72"/>
      <c r="CW1507" s="72"/>
      <c r="CX1507" s="72"/>
      <c r="CY1507" s="72"/>
      <c r="CZ1507" s="72"/>
      <c r="DA1507" s="72"/>
      <c r="DB1507" s="72"/>
      <c r="DC1507" s="72"/>
      <c r="DD1507" s="72"/>
      <c r="DE1507" s="72"/>
      <c r="DF1507" s="72"/>
      <c r="DG1507" s="72"/>
      <c r="DH1507" s="78">
        <f t="shared" ref="DH1507:DH1570" si="747">SUM(BD1507,BF1507,BH1507,BJ1507,BL1507,BN1507,BP1507,BR1507,BT1507,BV1507,BX1507,BZ1507,CB1507,CD1507,CF1507,CH1507,CJ1507,CL1507,CN1507,CX1507,CZ1507,DB1507)</f>
        <v>92.310562099999999</v>
      </c>
      <c r="DJ1507" s="77">
        <f t="shared" si="724"/>
        <v>7.6894379000000015</v>
      </c>
      <c r="DK1507" s="72"/>
      <c r="DL1507" s="51" t="s">
        <v>3334</v>
      </c>
      <c r="DO1507" s="358">
        <v>7.68947</v>
      </c>
      <c r="DP1507" s="72"/>
      <c r="DQ1507" s="374"/>
      <c r="DR1507" s="72"/>
      <c r="DU1507" s="52"/>
      <c r="DX1507" s="75">
        <f t="shared" si="725"/>
        <v>69.190023922517099</v>
      </c>
      <c r="DY1507" s="51">
        <f t="shared" si="726"/>
        <v>0</v>
      </c>
      <c r="DZ1507" s="75">
        <f t="shared" si="727"/>
        <v>0</v>
      </c>
      <c r="EA1507" s="51" t="e">
        <f t="shared" si="728"/>
        <v>#DIV/0!</v>
      </c>
      <c r="EB1507" s="75">
        <f t="shared" si="729"/>
        <v>18.830022918904966</v>
      </c>
      <c r="EC1507" s="51">
        <f t="shared" si="730"/>
        <v>0</v>
      </c>
      <c r="ED1507" s="75">
        <f t="shared" si="731"/>
        <v>0</v>
      </c>
      <c r="EE1507" s="51" t="e">
        <f t="shared" si="732"/>
        <v>#DIV/0!</v>
      </c>
      <c r="EF1507" s="75">
        <f t="shared" si="733"/>
        <v>0</v>
      </c>
      <c r="EG1507" s="51" t="e">
        <f t="shared" si="734"/>
        <v>#DIV/0!</v>
      </c>
      <c r="EH1507" s="75">
        <f t="shared" si="735"/>
        <v>0</v>
      </c>
      <c r="EI1507" s="51" t="e">
        <f t="shared" si="736"/>
        <v>#DIV/0!</v>
      </c>
      <c r="EJ1507" s="75">
        <f t="shared" si="737"/>
        <v>0</v>
      </c>
      <c r="EK1507" s="51" t="e">
        <f t="shared" si="738"/>
        <v>#DIV/0!</v>
      </c>
      <c r="EL1507" s="75">
        <f t="shared" si="739"/>
        <v>11.95995317203252</v>
      </c>
      <c r="EM1507" s="51">
        <f t="shared" si="740"/>
        <v>0</v>
      </c>
      <c r="EN1507" s="75">
        <f t="shared" si="741"/>
        <v>1.9999986545418295E-2</v>
      </c>
      <c r="EO1507" s="51">
        <f t="shared" si="742"/>
        <v>0</v>
      </c>
      <c r="EP1507" s="75">
        <f t="shared" si="743"/>
        <v>0</v>
      </c>
      <c r="EQ1507" s="51" t="e">
        <f t="shared" si="744"/>
        <v>#DIV/0!</v>
      </c>
      <c r="ER1507" s="51">
        <f t="shared" si="745"/>
        <v>100</v>
      </c>
      <c r="ES1507" s="51">
        <f t="shared" si="746"/>
        <v>0</v>
      </c>
    </row>
    <row r="1508" spans="1:149" x14ac:dyDescent="0.45">
      <c r="A1508" s="78" t="s">
        <v>1446</v>
      </c>
      <c r="B1508" s="174" t="s">
        <v>880</v>
      </c>
      <c r="C1508" s="51" t="s">
        <v>3653</v>
      </c>
      <c r="D1508" s="51" t="s">
        <v>3670</v>
      </c>
      <c r="E1508" s="78" t="s">
        <v>637</v>
      </c>
      <c r="F1508" s="78" t="s">
        <v>2340</v>
      </c>
      <c r="G1508" s="72" t="s">
        <v>3380</v>
      </c>
      <c r="H1508" s="78" t="s">
        <v>1100</v>
      </c>
      <c r="I1508" s="78">
        <v>70</v>
      </c>
      <c r="J1508" s="300">
        <v>300</v>
      </c>
      <c r="K1508" s="78">
        <v>2</v>
      </c>
      <c r="L1508" s="300">
        <v>1200</v>
      </c>
      <c r="M1508" s="72">
        <v>10</v>
      </c>
      <c r="O1508" s="78"/>
      <c r="P1508" s="72" t="s">
        <v>1374</v>
      </c>
      <c r="AA1508" s="195"/>
      <c r="AB1508" s="195"/>
      <c r="AC1508" s="195"/>
      <c r="AD1508" s="72"/>
      <c r="AE1508" s="316">
        <v>1</v>
      </c>
      <c r="AF1508" s="195"/>
      <c r="AG1508" s="195">
        <v>0</v>
      </c>
      <c r="AH1508" s="72"/>
      <c r="AR1508" s="53">
        <v>1.046</v>
      </c>
      <c r="AT1508" s="77"/>
      <c r="AU1508" s="276">
        <v>3000</v>
      </c>
      <c r="AV1508" s="276"/>
      <c r="AW1508" s="276">
        <v>3138</v>
      </c>
      <c r="AX1508" s="95"/>
      <c r="AY1508" s="276"/>
      <c r="AZ1508" s="95"/>
      <c r="BB1508" s="80" t="s">
        <v>3412</v>
      </c>
      <c r="BC1508" s="270"/>
      <c r="BD1508" s="72">
        <v>64.159899999999993</v>
      </c>
      <c r="BE1508" s="72"/>
      <c r="BF1508" s="72"/>
      <c r="BG1508" s="72"/>
      <c r="BH1508" s="72">
        <v>17.461099999999998</v>
      </c>
      <c r="BI1508" s="72"/>
      <c r="BJ1508" s="72"/>
      <c r="BK1508" s="72"/>
      <c r="BL1508" s="72"/>
      <c r="BM1508" s="72"/>
      <c r="BN1508" s="72"/>
      <c r="BO1508" s="72"/>
      <c r="BP1508" s="72"/>
      <c r="BQ1508" s="72"/>
      <c r="BR1508" s="72"/>
      <c r="BS1508" s="72"/>
      <c r="BT1508" s="72"/>
      <c r="BU1508" s="72"/>
      <c r="BV1508" s="72"/>
      <c r="BW1508" s="72"/>
      <c r="BX1508" s="72"/>
      <c r="BY1508" s="72"/>
      <c r="BZ1508" s="72">
        <v>11.0905</v>
      </c>
      <c r="CA1508" s="72"/>
      <c r="CB1508" s="72">
        <v>1.8546E-2</v>
      </c>
      <c r="CC1508" s="72"/>
      <c r="CD1508" s="72"/>
      <c r="CE1508" s="72"/>
      <c r="CF1508" s="72"/>
      <c r="CG1508" s="72"/>
      <c r="CH1508" s="72"/>
      <c r="CI1508" s="72"/>
      <c r="CJ1508" s="72"/>
      <c r="CK1508" s="72"/>
      <c r="CL1508" s="72"/>
      <c r="CM1508" s="72"/>
      <c r="CN1508" s="72"/>
      <c r="CO1508" s="72"/>
      <c r="CP1508" s="72"/>
      <c r="CQ1508" s="72"/>
      <c r="CR1508" s="72"/>
      <c r="CS1508" s="72"/>
      <c r="CT1508" s="72"/>
      <c r="CU1508" s="72"/>
      <c r="CV1508" s="72"/>
      <c r="CW1508" s="72"/>
      <c r="CX1508" s="72"/>
      <c r="CY1508" s="72"/>
      <c r="CZ1508" s="72"/>
      <c r="DA1508" s="72"/>
      <c r="DB1508" s="72"/>
      <c r="DC1508" s="72"/>
      <c r="DD1508" s="72"/>
      <c r="DE1508" s="72"/>
      <c r="DF1508" s="72"/>
      <c r="DG1508" s="72"/>
      <c r="DH1508" s="78">
        <f t="shared" si="747"/>
        <v>92.730046000000002</v>
      </c>
      <c r="DJ1508" s="77">
        <f t="shared" si="724"/>
        <v>7.2699539999999985</v>
      </c>
      <c r="DK1508" s="72"/>
      <c r="DL1508" s="51" t="s">
        <v>3334</v>
      </c>
      <c r="DO1508" s="358">
        <v>7.2700300000000002</v>
      </c>
      <c r="DP1508" s="72"/>
      <c r="DQ1508" s="374"/>
      <c r="DR1508" s="72"/>
      <c r="DU1508" s="52"/>
      <c r="DX1508" s="75">
        <f t="shared" si="725"/>
        <v>69.189979696548392</v>
      </c>
      <c r="DY1508" s="51">
        <f t="shared" si="726"/>
        <v>0</v>
      </c>
      <c r="DZ1508" s="75">
        <f t="shared" si="727"/>
        <v>0</v>
      </c>
      <c r="EA1508" s="51" t="e">
        <f t="shared" si="728"/>
        <v>#DIV/0!</v>
      </c>
      <c r="EB1508" s="75">
        <f t="shared" si="729"/>
        <v>18.830034873486419</v>
      </c>
      <c r="EC1508" s="51">
        <f t="shared" si="730"/>
        <v>0</v>
      </c>
      <c r="ED1508" s="75">
        <f t="shared" si="731"/>
        <v>0</v>
      </c>
      <c r="EE1508" s="51" t="e">
        <f t="shared" si="732"/>
        <v>#DIV/0!</v>
      </c>
      <c r="EF1508" s="75">
        <f t="shared" si="733"/>
        <v>0</v>
      </c>
      <c r="EG1508" s="51" t="e">
        <f t="shared" si="734"/>
        <v>#DIV/0!</v>
      </c>
      <c r="EH1508" s="75">
        <f t="shared" si="735"/>
        <v>0</v>
      </c>
      <c r="EI1508" s="51" t="e">
        <f t="shared" si="736"/>
        <v>#DIV/0!</v>
      </c>
      <c r="EJ1508" s="75">
        <f t="shared" si="737"/>
        <v>0</v>
      </c>
      <c r="EK1508" s="51" t="e">
        <f t="shared" si="738"/>
        <v>#DIV/0!</v>
      </c>
      <c r="EL1508" s="75">
        <f t="shared" si="739"/>
        <v>11.959985439886442</v>
      </c>
      <c r="EM1508" s="51">
        <f t="shared" si="740"/>
        <v>0</v>
      </c>
      <c r="EN1508" s="75">
        <f t="shared" si="741"/>
        <v>1.9999990078728096E-2</v>
      </c>
      <c r="EO1508" s="51">
        <f t="shared" si="742"/>
        <v>0</v>
      </c>
      <c r="EP1508" s="75">
        <f t="shared" si="743"/>
        <v>0</v>
      </c>
      <c r="EQ1508" s="51" t="e">
        <f t="shared" si="744"/>
        <v>#DIV/0!</v>
      </c>
      <c r="ER1508" s="51">
        <f t="shared" si="745"/>
        <v>100</v>
      </c>
      <c r="ES1508" s="51">
        <f t="shared" si="746"/>
        <v>0</v>
      </c>
    </row>
    <row r="1509" spans="1:149" x14ac:dyDescent="0.45">
      <c r="A1509" s="78" t="s">
        <v>1446</v>
      </c>
      <c r="B1509" s="174" t="s">
        <v>880</v>
      </c>
      <c r="C1509" s="51" t="s">
        <v>3653</v>
      </c>
      <c r="D1509" s="51" t="s">
        <v>3670</v>
      </c>
      <c r="E1509" s="78" t="s">
        <v>637</v>
      </c>
      <c r="F1509" s="78" t="s">
        <v>2341</v>
      </c>
      <c r="G1509" s="72" t="s">
        <v>3380</v>
      </c>
      <c r="H1509" s="78" t="s">
        <v>1100</v>
      </c>
      <c r="I1509" s="78">
        <v>70</v>
      </c>
      <c r="J1509" s="300">
        <v>400</v>
      </c>
      <c r="K1509" s="78">
        <v>2</v>
      </c>
      <c r="L1509" s="300">
        <v>1200</v>
      </c>
      <c r="M1509" s="72">
        <v>10</v>
      </c>
      <c r="O1509" s="78"/>
      <c r="P1509" s="72" t="s">
        <v>1374</v>
      </c>
      <c r="AA1509" s="195"/>
      <c r="AB1509" s="195"/>
      <c r="AC1509" s="195"/>
      <c r="AD1509" s="72"/>
      <c r="AE1509" s="316">
        <v>1</v>
      </c>
      <c r="AF1509" s="195"/>
      <c r="AG1509" s="195">
        <v>0</v>
      </c>
      <c r="AH1509" s="72"/>
      <c r="AR1509" s="53">
        <v>1.1060000000000001</v>
      </c>
      <c r="AT1509" s="77"/>
      <c r="AU1509" s="276">
        <v>4000</v>
      </c>
      <c r="AV1509" s="276"/>
      <c r="AW1509" s="276">
        <v>4424</v>
      </c>
      <c r="AX1509" s="95"/>
      <c r="AY1509" s="276"/>
      <c r="AZ1509" s="95"/>
      <c r="BB1509" s="80" t="s">
        <v>3412</v>
      </c>
      <c r="BC1509" s="270"/>
      <c r="BD1509" s="72">
        <v>63.221899999999998</v>
      </c>
      <c r="BE1509" s="72"/>
      <c r="BF1509" s="72"/>
      <c r="BG1509" s="72"/>
      <c r="BH1509" s="72">
        <v>17.2058</v>
      </c>
      <c r="BI1509" s="72"/>
      <c r="BJ1509" s="72"/>
      <c r="BK1509" s="72"/>
      <c r="BL1509" s="72"/>
      <c r="BM1509" s="72"/>
      <c r="BN1509" s="72"/>
      <c r="BO1509" s="72"/>
      <c r="BP1509" s="72"/>
      <c r="BQ1509" s="72"/>
      <c r="BR1509" s="72"/>
      <c r="BS1509" s="72"/>
      <c r="BT1509" s="72"/>
      <c r="BU1509" s="72"/>
      <c r="BV1509" s="72"/>
      <c r="BW1509" s="72"/>
      <c r="BX1509" s="72"/>
      <c r="BY1509" s="72"/>
      <c r="BZ1509" s="72">
        <v>10.9284</v>
      </c>
      <c r="CA1509" s="72"/>
      <c r="CB1509" s="72">
        <v>1.82749E-2</v>
      </c>
      <c r="CC1509" s="72"/>
      <c r="CD1509" s="72"/>
      <c r="CE1509" s="72"/>
      <c r="CF1509" s="72"/>
      <c r="CG1509" s="72"/>
      <c r="CH1509" s="72"/>
      <c r="CI1509" s="72"/>
      <c r="CJ1509" s="72"/>
      <c r="CK1509" s="72"/>
      <c r="CL1509" s="72"/>
      <c r="CM1509" s="72"/>
      <c r="CN1509" s="72"/>
      <c r="CO1509" s="72"/>
      <c r="CP1509" s="72"/>
      <c r="CQ1509" s="72"/>
      <c r="CR1509" s="72"/>
      <c r="CS1509" s="72"/>
      <c r="CT1509" s="72"/>
      <c r="CU1509" s="72"/>
      <c r="CV1509" s="72"/>
      <c r="CW1509" s="72"/>
      <c r="CX1509" s="72"/>
      <c r="CY1509" s="72"/>
      <c r="CZ1509" s="72"/>
      <c r="DA1509" s="72"/>
      <c r="DB1509" s="72"/>
      <c r="DC1509" s="72"/>
      <c r="DD1509" s="72"/>
      <c r="DE1509" s="72"/>
      <c r="DF1509" s="72"/>
      <c r="DG1509" s="72"/>
      <c r="DH1509" s="78">
        <f t="shared" si="747"/>
        <v>91.374374899999992</v>
      </c>
      <c r="DJ1509" s="77">
        <f t="shared" si="724"/>
        <v>8.6256251000000077</v>
      </c>
      <c r="DK1509" s="72"/>
      <c r="DL1509" s="51" t="s">
        <v>3334</v>
      </c>
      <c r="DO1509" s="358">
        <v>8.6257300000000008</v>
      </c>
      <c r="DP1509" s="72"/>
      <c r="DQ1509" s="374"/>
      <c r="DR1509" s="72"/>
      <c r="DU1509" s="52"/>
      <c r="DX1509" s="75">
        <f t="shared" si="725"/>
        <v>69.189967175359584</v>
      </c>
      <c r="DY1509" s="51">
        <f t="shared" si="726"/>
        <v>0</v>
      </c>
      <c r="DZ1509" s="75">
        <f t="shared" si="727"/>
        <v>0</v>
      </c>
      <c r="EA1509" s="51" t="e">
        <f t="shared" si="728"/>
        <v>#DIV/0!</v>
      </c>
      <c r="EB1509" s="75">
        <f t="shared" si="729"/>
        <v>18.830005697800949</v>
      </c>
      <c r="EC1509" s="51">
        <f t="shared" si="730"/>
        <v>0</v>
      </c>
      <c r="ED1509" s="75">
        <f t="shared" si="731"/>
        <v>0</v>
      </c>
      <c r="EE1509" s="51" t="e">
        <f t="shared" si="732"/>
        <v>#DIV/0!</v>
      </c>
      <c r="EF1509" s="75">
        <f t="shared" si="733"/>
        <v>0</v>
      </c>
      <c r="EG1509" s="51" t="e">
        <f t="shared" si="734"/>
        <v>#DIV/0!</v>
      </c>
      <c r="EH1509" s="75">
        <f t="shared" si="735"/>
        <v>0</v>
      </c>
      <c r="EI1509" s="51" t="e">
        <f t="shared" si="736"/>
        <v>#DIV/0!</v>
      </c>
      <c r="EJ1509" s="75">
        <f t="shared" si="737"/>
        <v>0</v>
      </c>
      <c r="EK1509" s="51" t="e">
        <f t="shared" si="738"/>
        <v>#DIV/0!</v>
      </c>
      <c r="EL1509" s="75">
        <f t="shared" si="739"/>
        <v>11.960027099457619</v>
      </c>
      <c r="EM1509" s="51">
        <f t="shared" si="740"/>
        <v>0</v>
      </c>
      <c r="EN1509" s="75">
        <f t="shared" si="741"/>
        <v>2.0000027381856269E-2</v>
      </c>
      <c r="EO1509" s="51">
        <f t="shared" si="742"/>
        <v>0</v>
      </c>
      <c r="EP1509" s="75">
        <f t="shared" si="743"/>
        <v>0</v>
      </c>
      <c r="EQ1509" s="51" t="e">
        <f t="shared" si="744"/>
        <v>#DIV/0!</v>
      </c>
      <c r="ER1509" s="51">
        <f t="shared" si="745"/>
        <v>100</v>
      </c>
      <c r="ES1509" s="51">
        <f t="shared" si="746"/>
        <v>0</v>
      </c>
    </row>
    <row r="1510" spans="1:149" x14ac:dyDescent="0.45">
      <c r="A1510" s="78" t="s">
        <v>1446</v>
      </c>
      <c r="B1510" s="174" t="s">
        <v>880</v>
      </c>
      <c r="C1510" s="51" t="s">
        <v>3653</v>
      </c>
      <c r="D1510" s="51" t="s">
        <v>3670</v>
      </c>
      <c r="E1510" s="78" t="s">
        <v>1127</v>
      </c>
      <c r="F1510" s="78" t="s">
        <v>2342</v>
      </c>
      <c r="G1510" s="72" t="s">
        <v>3380</v>
      </c>
      <c r="H1510" s="78" t="s">
        <v>1100</v>
      </c>
      <c r="I1510" s="78">
        <v>144</v>
      </c>
      <c r="J1510" s="300">
        <v>500</v>
      </c>
      <c r="K1510" s="78">
        <v>2</v>
      </c>
      <c r="L1510" s="300">
        <v>860</v>
      </c>
      <c r="M1510" s="72">
        <v>10</v>
      </c>
      <c r="O1510" s="78"/>
      <c r="P1510" s="72" t="s">
        <v>1374</v>
      </c>
      <c r="AA1510" s="195"/>
      <c r="AB1510" s="195"/>
      <c r="AC1510" s="195"/>
      <c r="AD1510" s="72"/>
      <c r="AE1510" s="316">
        <v>1</v>
      </c>
      <c r="AF1510" s="195"/>
      <c r="AG1510" s="195">
        <v>0</v>
      </c>
      <c r="AH1510" s="72"/>
      <c r="AR1510" s="53">
        <v>0.9476</v>
      </c>
      <c r="AT1510" s="77"/>
      <c r="AU1510" s="276">
        <v>5000</v>
      </c>
      <c r="AV1510" s="276"/>
      <c r="AW1510" s="276">
        <v>4738</v>
      </c>
      <c r="AX1510" s="95"/>
      <c r="AY1510" s="276"/>
      <c r="AZ1510" s="95"/>
      <c r="BB1510" s="80" t="s">
        <v>3412</v>
      </c>
      <c r="BC1510" s="270"/>
      <c r="BD1510" s="72">
        <v>62.014899999999997</v>
      </c>
      <c r="BE1510" s="72"/>
      <c r="BF1510" s="72"/>
      <c r="BG1510" s="72"/>
      <c r="BH1510" s="72">
        <v>16.877300000000002</v>
      </c>
      <c r="BI1510" s="72"/>
      <c r="BJ1510" s="72"/>
      <c r="BK1510" s="72"/>
      <c r="BL1510" s="72"/>
      <c r="BM1510" s="72"/>
      <c r="BN1510" s="72"/>
      <c r="BO1510" s="72"/>
      <c r="BP1510" s="72"/>
      <c r="BQ1510" s="72"/>
      <c r="BR1510" s="72"/>
      <c r="BS1510" s="72"/>
      <c r="BT1510" s="72"/>
      <c r="BU1510" s="72"/>
      <c r="BV1510" s="72"/>
      <c r="BW1510" s="72"/>
      <c r="BX1510" s="72"/>
      <c r="BY1510" s="72"/>
      <c r="BZ1510" s="72">
        <v>10.7197</v>
      </c>
      <c r="CA1510" s="72"/>
      <c r="CB1510" s="72">
        <v>1.7926000000000001E-2</v>
      </c>
      <c r="CC1510" s="72"/>
      <c r="CD1510" s="72"/>
      <c r="CE1510" s="72"/>
      <c r="CF1510" s="72"/>
      <c r="CG1510" s="72"/>
      <c r="CH1510" s="72"/>
      <c r="CI1510" s="72"/>
      <c r="CJ1510" s="72"/>
      <c r="CK1510" s="72"/>
      <c r="CL1510" s="72"/>
      <c r="CM1510" s="72"/>
      <c r="CN1510" s="72"/>
      <c r="CO1510" s="72"/>
      <c r="CP1510" s="72"/>
      <c r="CQ1510" s="72"/>
      <c r="CR1510" s="72"/>
      <c r="CS1510" s="72"/>
      <c r="CT1510" s="72"/>
      <c r="CU1510" s="72"/>
      <c r="CV1510" s="72"/>
      <c r="CW1510" s="72"/>
      <c r="CX1510" s="72"/>
      <c r="CY1510" s="72"/>
      <c r="CZ1510" s="72"/>
      <c r="DA1510" s="72"/>
      <c r="DB1510" s="72"/>
      <c r="DC1510" s="72"/>
      <c r="DD1510" s="72"/>
      <c r="DE1510" s="72"/>
      <c r="DF1510" s="72"/>
      <c r="DG1510" s="72"/>
      <c r="DH1510" s="78">
        <f t="shared" si="747"/>
        <v>89.629826000000008</v>
      </c>
      <c r="DJ1510" s="77">
        <f t="shared" si="724"/>
        <v>10.370173999999992</v>
      </c>
      <c r="DK1510" s="72"/>
      <c r="DL1510" s="51" t="s">
        <v>3334</v>
      </c>
      <c r="DO1510" s="358">
        <v>10.370200000000001</v>
      </c>
      <c r="DP1510" s="72"/>
      <c r="DQ1510" s="374"/>
      <c r="DR1510" s="72"/>
      <c r="DU1510" s="52"/>
      <c r="DX1510" s="75">
        <f t="shared" si="725"/>
        <v>69.190026096893234</v>
      </c>
      <c r="DY1510" s="51">
        <f t="shared" si="726"/>
        <v>0</v>
      </c>
      <c r="DZ1510" s="75">
        <f t="shared" si="727"/>
        <v>0</v>
      </c>
      <c r="EA1510" s="51" t="e">
        <f t="shared" si="728"/>
        <v>#DIV/0!</v>
      </c>
      <c r="EB1510" s="75">
        <f t="shared" si="729"/>
        <v>18.830004199718072</v>
      </c>
      <c r="EC1510" s="51">
        <f t="shared" si="730"/>
        <v>0</v>
      </c>
      <c r="ED1510" s="75">
        <f t="shared" si="731"/>
        <v>0</v>
      </c>
      <c r="EE1510" s="51" t="e">
        <f t="shared" si="732"/>
        <v>#DIV/0!</v>
      </c>
      <c r="EF1510" s="75">
        <f t="shared" si="733"/>
        <v>0</v>
      </c>
      <c r="EG1510" s="51" t="e">
        <f t="shared" si="734"/>
        <v>#DIV/0!</v>
      </c>
      <c r="EH1510" s="75">
        <f t="shared" si="735"/>
        <v>0</v>
      </c>
      <c r="EI1510" s="51" t="e">
        <f t="shared" si="736"/>
        <v>#DIV/0!</v>
      </c>
      <c r="EJ1510" s="75">
        <f t="shared" si="737"/>
        <v>0</v>
      </c>
      <c r="EK1510" s="51" t="e">
        <f t="shared" si="738"/>
        <v>#DIV/0!</v>
      </c>
      <c r="EL1510" s="75">
        <f t="shared" si="739"/>
        <v>11.959969664562328</v>
      </c>
      <c r="EM1510" s="51">
        <f t="shared" si="740"/>
        <v>0</v>
      </c>
      <c r="EN1510" s="75">
        <f t="shared" si="741"/>
        <v>2.0000038826361217E-2</v>
      </c>
      <c r="EO1510" s="51">
        <f t="shared" si="742"/>
        <v>0</v>
      </c>
      <c r="EP1510" s="75">
        <f t="shared" si="743"/>
        <v>0</v>
      </c>
      <c r="EQ1510" s="51" t="e">
        <f t="shared" si="744"/>
        <v>#DIV/0!</v>
      </c>
      <c r="ER1510" s="51">
        <f t="shared" si="745"/>
        <v>100</v>
      </c>
      <c r="ES1510" s="51">
        <f t="shared" si="746"/>
        <v>0</v>
      </c>
    </row>
    <row r="1511" spans="1:149" x14ac:dyDescent="0.45">
      <c r="A1511" s="78" t="s">
        <v>1446</v>
      </c>
      <c r="B1511" s="174" t="s">
        <v>880</v>
      </c>
      <c r="C1511" s="51" t="s">
        <v>3653</v>
      </c>
      <c r="D1511" s="51" t="s">
        <v>3670</v>
      </c>
      <c r="E1511" s="78" t="s">
        <v>637</v>
      </c>
      <c r="F1511" s="78" t="s">
        <v>2343</v>
      </c>
      <c r="G1511" s="72" t="s">
        <v>3380</v>
      </c>
      <c r="H1511" s="78" t="s">
        <v>1100</v>
      </c>
      <c r="I1511" s="78">
        <v>144</v>
      </c>
      <c r="J1511" s="300">
        <v>500</v>
      </c>
      <c r="K1511" s="78">
        <v>2</v>
      </c>
      <c r="L1511" s="300">
        <v>900</v>
      </c>
      <c r="M1511" s="72">
        <v>10</v>
      </c>
      <c r="O1511" s="78"/>
      <c r="P1511" s="72" t="s">
        <v>1374</v>
      </c>
      <c r="AA1511" s="195"/>
      <c r="AB1511" s="195"/>
      <c r="AC1511" s="195"/>
      <c r="AD1511" s="72"/>
      <c r="AE1511" s="316">
        <v>1</v>
      </c>
      <c r="AF1511" s="195"/>
      <c r="AG1511" s="195">
        <v>0</v>
      </c>
      <c r="AH1511" s="72"/>
      <c r="AR1511" s="53">
        <v>0.98750000000000004</v>
      </c>
      <c r="AT1511" s="77"/>
      <c r="AU1511" s="276">
        <v>5000</v>
      </c>
      <c r="AV1511" s="276"/>
      <c r="AW1511" s="276">
        <v>4937.5</v>
      </c>
      <c r="AX1511" s="95"/>
      <c r="AY1511" s="276"/>
      <c r="AZ1511" s="95"/>
      <c r="BB1511" s="80" t="s">
        <v>3412</v>
      </c>
      <c r="BC1511" s="270"/>
      <c r="BD1511" s="72">
        <v>62.126199999999997</v>
      </c>
      <c r="BE1511" s="72"/>
      <c r="BF1511" s="72"/>
      <c r="BG1511" s="72"/>
      <c r="BH1511" s="72">
        <v>16.907599999999999</v>
      </c>
      <c r="BI1511" s="72"/>
      <c r="BJ1511" s="72"/>
      <c r="BK1511" s="72"/>
      <c r="BL1511" s="72"/>
      <c r="BM1511" s="72"/>
      <c r="BN1511" s="72"/>
      <c r="BO1511" s="72"/>
      <c r="BP1511" s="72"/>
      <c r="BQ1511" s="72"/>
      <c r="BR1511" s="72"/>
      <c r="BS1511" s="72"/>
      <c r="BT1511" s="72"/>
      <c r="BU1511" s="72"/>
      <c r="BV1511" s="72"/>
      <c r="BW1511" s="72"/>
      <c r="BX1511" s="72"/>
      <c r="BY1511" s="72"/>
      <c r="BZ1511" s="72">
        <v>10.739000000000001</v>
      </c>
      <c r="CA1511" s="72"/>
      <c r="CB1511" s="72">
        <v>1.7958200000000001E-2</v>
      </c>
      <c r="CC1511" s="72"/>
      <c r="CD1511" s="72"/>
      <c r="CE1511" s="72"/>
      <c r="CF1511" s="72"/>
      <c r="CG1511" s="72"/>
      <c r="CH1511" s="72"/>
      <c r="CI1511" s="72"/>
      <c r="CJ1511" s="72"/>
      <c r="CK1511" s="72"/>
      <c r="CL1511" s="72"/>
      <c r="CM1511" s="72"/>
      <c r="CN1511" s="72"/>
      <c r="CO1511" s="72"/>
      <c r="CP1511" s="72"/>
      <c r="CQ1511" s="72"/>
      <c r="CR1511" s="72"/>
      <c r="CS1511" s="72"/>
      <c r="CT1511" s="72"/>
      <c r="CU1511" s="72"/>
      <c r="CV1511" s="72"/>
      <c r="CW1511" s="72"/>
      <c r="CX1511" s="72"/>
      <c r="CY1511" s="72"/>
      <c r="CZ1511" s="72"/>
      <c r="DA1511" s="72"/>
      <c r="DB1511" s="72"/>
      <c r="DC1511" s="72"/>
      <c r="DD1511" s="72"/>
      <c r="DE1511" s="72"/>
      <c r="DF1511" s="72"/>
      <c r="DG1511" s="72"/>
      <c r="DH1511" s="78">
        <f t="shared" si="747"/>
        <v>89.790758199999999</v>
      </c>
      <c r="DJ1511" s="77">
        <f t="shared" si="724"/>
        <v>10.209241800000001</v>
      </c>
      <c r="DK1511" s="72"/>
      <c r="DL1511" s="51" t="s">
        <v>3334</v>
      </c>
      <c r="DO1511" s="358">
        <v>10.209199999999999</v>
      </c>
      <c r="DP1511" s="72"/>
      <c r="DQ1511" s="374"/>
      <c r="DR1511" s="72"/>
      <c r="DU1511" s="52"/>
      <c r="DX1511" s="75">
        <f t="shared" si="725"/>
        <v>69.189971490852159</v>
      </c>
      <c r="DY1511" s="51">
        <f t="shared" si="726"/>
        <v>0</v>
      </c>
      <c r="DZ1511" s="75">
        <f t="shared" si="727"/>
        <v>0</v>
      </c>
      <c r="EA1511" s="51" t="e">
        <f t="shared" si="728"/>
        <v>#DIV/0!</v>
      </c>
      <c r="EB1511" s="75">
        <f t="shared" si="729"/>
        <v>18.830000257197959</v>
      </c>
      <c r="EC1511" s="51">
        <f t="shared" si="730"/>
        <v>0</v>
      </c>
      <c r="ED1511" s="75">
        <f t="shared" si="731"/>
        <v>0</v>
      </c>
      <c r="EE1511" s="51" t="e">
        <f t="shared" si="732"/>
        <v>#DIV/0!</v>
      </c>
      <c r="EF1511" s="75">
        <f t="shared" si="733"/>
        <v>0</v>
      </c>
      <c r="EG1511" s="51" t="e">
        <f t="shared" si="734"/>
        <v>#DIV/0!</v>
      </c>
      <c r="EH1511" s="75">
        <f t="shared" si="735"/>
        <v>0</v>
      </c>
      <c r="EI1511" s="51" t="e">
        <f t="shared" si="736"/>
        <v>#DIV/0!</v>
      </c>
      <c r="EJ1511" s="75">
        <f t="shared" si="737"/>
        <v>0</v>
      </c>
      <c r="EK1511" s="51" t="e">
        <f t="shared" si="738"/>
        <v>#DIV/0!</v>
      </c>
      <c r="EL1511" s="75">
        <f t="shared" si="739"/>
        <v>11.960028198091328</v>
      </c>
      <c r="EM1511" s="51">
        <f t="shared" si="740"/>
        <v>0</v>
      </c>
      <c r="EN1511" s="75">
        <f t="shared" si="741"/>
        <v>2.0000053858549555E-2</v>
      </c>
      <c r="EO1511" s="51">
        <f t="shared" si="742"/>
        <v>0</v>
      </c>
      <c r="EP1511" s="75">
        <f t="shared" si="743"/>
        <v>0</v>
      </c>
      <c r="EQ1511" s="51" t="e">
        <f t="shared" si="744"/>
        <v>#DIV/0!</v>
      </c>
      <c r="ER1511" s="51">
        <f t="shared" si="745"/>
        <v>100</v>
      </c>
      <c r="ES1511" s="51">
        <f t="shared" si="746"/>
        <v>0</v>
      </c>
    </row>
    <row r="1512" spans="1:149" x14ac:dyDescent="0.45">
      <c r="A1512" s="78" t="s">
        <v>1446</v>
      </c>
      <c r="B1512" s="174" t="s">
        <v>880</v>
      </c>
      <c r="C1512" s="51" t="s">
        <v>3653</v>
      </c>
      <c r="D1512" s="51" t="s">
        <v>3670</v>
      </c>
      <c r="E1512" s="78" t="s">
        <v>637</v>
      </c>
      <c r="F1512" s="78" t="s">
        <v>2344</v>
      </c>
      <c r="G1512" s="72" t="s">
        <v>3380</v>
      </c>
      <c r="H1512" s="78" t="s">
        <v>1100</v>
      </c>
      <c r="I1512" s="78">
        <v>96</v>
      </c>
      <c r="J1512" s="300">
        <v>500</v>
      </c>
      <c r="K1512" s="78">
        <v>2</v>
      </c>
      <c r="L1512" s="300">
        <v>950</v>
      </c>
      <c r="M1512" s="72">
        <v>10</v>
      </c>
      <c r="O1512" s="78"/>
      <c r="P1512" s="72" t="s">
        <v>1374</v>
      </c>
      <c r="AA1512" s="195"/>
      <c r="AB1512" s="195"/>
      <c r="AC1512" s="195"/>
      <c r="AD1512" s="72"/>
      <c r="AE1512" s="316">
        <v>1</v>
      </c>
      <c r="AF1512" s="195"/>
      <c r="AG1512" s="195">
        <v>0</v>
      </c>
      <c r="AH1512" s="72"/>
      <c r="AR1512" s="53">
        <v>1.032</v>
      </c>
      <c r="AT1512" s="77"/>
      <c r="AU1512" s="276">
        <v>5000</v>
      </c>
      <c r="AV1512" s="276"/>
      <c r="AW1512" s="276">
        <v>5160</v>
      </c>
      <c r="AX1512" s="95"/>
      <c r="AY1512" s="276"/>
      <c r="AZ1512" s="95"/>
      <c r="BB1512" s="80" t="s">
        <v>3412</v>
      </c>
      <c r="BC1512" s="270"/>
      <c r="BD1512" s="72">
        <v>62.081600000000002</v>
      </c>
      <c r="BE1512" s="72"/>
      <c r="BF1512" s="72"/>
      <c r="BG1512" s="72"/>
      <c r="BH1512" s="72">
        <v>16.895499999999998</v>
      </c>
      <c r="BI1512" s="72"/>
      <c r="BJ1512" s="72"/>
      <c r="BK1512" s="72"/>
      <c r="BL1512" s="72"/>
      <c r="BM1512" s="72"/>
      <c r="BN1512" s="72"/>
      <c r="BO1512" s="72"/>
      <c r="BP1512" s="72"/>
      <c r="BQ1512" s="72"/>
      <c r="BR1512" s="72"/>
      <c r="BS1512" s="72"/>
      <c r="BT1512" s="72"/>
      <c r="BU1512" s="72"/>
      <c r="BV1512" s="72"/>
      <c r="BW1512" s="72"/>
      <c r="BX1512" s="72"/>
      <c r="BY1512" s="72"/>
      <c r="BZ1512" s="72">
        <v>10.731299999999999</v>
      </c>
      <c r="CA1512" s="72"/>
      <c r="CB1512" s="72">
        <v>1.7945300000000001E-2</v>
      </c>
      <c r="CC1512" s="72"/>
      <c r="CD1512" s="72"/>
      <c r="CE1512" s="72"/>
      <c r="CF1512" s="72"/>
      <c r="CG1512" s="72"/>
      <c r="CH1512" s="72"/>
      <c r="CI1512" s="72"/>
      <c r="CJ1512" s="72"/>
      <c r="CK1512" s="72"/>
      <c r="CL1512" s="72"/>
      <c r="CM1512" s="72"/>
      <c r="CN1512" s="72"/>
      <c r="CO1512" s="72"/>
      <c r="CP1512" s="72"/>
      <c r="CQ1512" s="72"/>
      <c r="CR1512" s="72"/>
      <c r="CS1512" s="72"/>
      <c r="CT1512" s="72"/>
      <c r="CU1512" s="72"/>
      <c r="CV1512" s="72"/>
      <c r="CW1512" s="72"/>
      <c r="CX1512" s="72"/>
      <c r="CY1512" s="72"/>
      <c r="CZ1512" s="72"/>
      <c r="DA1512" s="72"/>
      <c r="DB1512" s="72"/>
      <c r="DC1512" s="72"/>
      <c r="DD1512" s="72"/>
      <c r="DE1512" s="72"/>
      <c r="DF1512" s="72"/>
      <c r="DG1512" s="72"/>
      <c r="DH1512" s="78">
        <f t="shared" si="747"/>
        <v>89.726345300000006</v>
      </c>
      <c r="DJ1512" s="77">
        <f t="shared" si="724"/>
        <v>10.273654699999994</v>
      </c>
      <c r="DK1512" s="72"/>
      <c r="DL1512" s="51" t="s">
        <v>3334</v>
      </c>
      <c r="DO1512" s="358">
        <v>10.2737</v>
      </c>
      <c r="DP1512" s="72"/>
      <c r="DQ1512" s="374"/>
      <c r="DR1512" s="72"/>
      <c r="DU1512" s="52"/>
      <c r="DX1512" s="75">
        <f t="shared" si="725"/>
        <v>69.189935010091176</v>
      </c>
      <c r="DY1512" s="51">
        <f t="shared" si="726"/>
        <v>0</v>
      </c>
      <c r="DZ1512" s="75">
        <f t="shared" si="727"/>
        <v>0</v>
      </c>
      <c r="EA1512" s="51" t="e">
        <f t="shared" si="728"/>
        <v>#DIV/0!</v>
      </c>
      <c r="EB1512" s="75">
        <f t="shared" si="729"/>
        <v>18.830032521117293</v>
      </c>
      <c r="EC1512" s="51">
        <f t="shared" si="730"/>
        <v>0</v>
      </c>
      <c r="ED1512" s="75">
        <f t="shared" si="731"/>
        <v>0</v>
      </c>
      <c r="EE1512" s="51" t="e">
        <f t="shared" si="732"/>
        <v>#DIV/0!</v>
      </c>
      <c r="EF1512" s="75">
        <f t="shared" si="733"/>
        <v>0</v>
      </c>
      <c r="EG1512" s="51" t="e">
        <f t="shared" si="734"/>
        <v>#DIV/0!</v>
      </c>
      <c r="EH1512" s="75">
        <f t="shared" si="735"/>
        <v>0</v>
      </c>
      <c r="EI1512" s="51" t="e">
        <f t="shared" si="736"/>
        <v>#DIV/0!</v>
      </c>
      <c r="EJ1512" s="75">
        <f t="shared" si="737"/>
        <v>0</v>
      </c>
      <c r="EK1512" s="51" t="e">
        <f t="shared" si="738"/>
        <v>#DIV/0!</v>
      </c>
      <c r="EL1512" s="75">
        <f t="shared" si="739"/>
        <v>11.9600324343089</v>
      </c>
      <c r="EM1512" s="51">
        <f t="shared" si="740"/>
        <v>0</v>
      </c>
      <c r="EN1512" s="75">
        <f t="shared" si="741"/>
        <v>2.0000034482625918E-2</v>
      </c>
      <c r="EO1512" s="51">
        <f t="shared" si="742"/>
        <v>0</v>
      </c>
      <c r="EP1512" s="75">
        <f t="shared" si="743"/>
        <v>0</v>
      </c>
      <c r="EQ1512" s="51" t="e">
        <f t="shared" si="744"/>
        <v>#DIV/0!</v>
      </c>
      <c r="ER1512" s="51">
        <f t="shared" si="745"/>
        <v>100</v>
      </c>
      <c r="ES1512" s="51">
        <f t="shared" si="746"/>
        <v>0</v>
      </c>
    </row>
    <row r="1513" spans="1:149" x14ac:dyDescent="0.45">
      <c r="A1513" s="78" t="s">
        <v>1446</v>
      </c>
      <c r="B1513" s="174" t="s">
        <v>880</v>
      </c>
      <c r="C1513" s="51" t="s">
        <v>3653</v>
      </c>
      <c r="D1513" s="51" t="s">
        <v>3670</v>
      </c>
      <c r="E1513" s="78" t="s">
        <v>637</v>
      </c>
      <c r="F1513" s="78" t="s">
        <v>2345</v>
      </c>
      <c r="G1513" s="72" t="s">
        <v>3380</v>
      </c>
      <c r="H1513" s="78" t="s">
        <v>1100</v>
      </c>
      <c r="I1513" s="78">
        <v>96</v>
      </c>
      <c r="J1513" s="300">
        <v>500</v>
      </c>
      <c r="K1513" s="78">
        <v>2</v>
      </c>
      <c r="L1513" s="300">
        <v>1000</v>
      </c>
      <c r="M1513" s="72">
        <v>10</v>
      </c>
      <c r="O1513" s="78"/>
      <c r="P1513" s="72" t="s">
        <v>1374</v>
      </c>
      <c r="AA1513" s="195"/>
      <c r="AB1513" s="195"/>
      <c r="AC1513" s="195"/>
      <c r="AD1513" s="72"/>
      <c r="AE1513" s="316">
        <v>1</v>
      </c>
      <c r="AF1513" s="195"/>
      <c r="AG1513" s="195">
        <v>0</v>
      </c>
      <c r="AH1513" s="72"/>
      <c r="AR1513" s="53">
        <v>1.071</v>
      </c>
      <c r="AT1513" s="77"/>
      <c r="AU1513" s="276">
        <v>5000</v>
      </c>
      <c r="AV1513" s="276"/>
      <c r="AW1513" s="276">
        <v>5355</v>
      </c>
      <c r="AX1513" s="95"/>
      <c r="AY1513" s="276"/>
      <c r="AZ1513" s="95"/>
      <c r="BB1513" s="80" t="s">
        <v>3412</v>
      </c>
      <c r="BC1513" s="270"/>
      <c r="BD1513" s="72">
        <v>62.159700000000001</v>
      </c>
      <c r="BE1513" s="72"/>
      <c r="BF1513" s="72"/>
      <c r="BG1513" s="72"/>
      <c r="BH1513" s="72">
        <v>16.916699999999999</v>
      </c>
      <c r="BI1513" s="72"/>
      <c r="BJ1513" s="72"/>
      <c r="BK1513" s="72"/>
      <c r="BL1513" s="72"/>
      <c r="BM1513" s="72"/>
      <c r="BN1513" s="72"/>
      <c r="BO1513" s="72"/>
      <c r="BP1513" s="72"/>
      <c r="BQ1513" s="72"/>
      <c r="BR1513" s="72"/>
      <c r="BS1513" s="72"/>
      <c r="BT1513" s="72"/>
      <c r="BU1513" s="72"/>
      <c r="BV1513" s="72"/>
      <c r="BW1513" s="72"/>
      <c r="BX1513" s="72"/>
      <c r="BY1513" s="72"/>
      <c r="BZ1513" s="72">
        <v>10.7448</v>
      </c>
      <c r="CA1513" s="72"/>
      <c r="CB1513" s="72">
        <v>1.7967799999999999E-2</v>
      </c>
      <c r="CC1513" s="72"/>
      <c r="CD1513" s="72"/>
      <c r="CE1513" s="72"/>
      <c r="CF1513" s="72"/>
      <c r="CG1513" s="72"/>
      <c r="CH1513" s="72"/>
      <c r="CI1513" s="72"/>
      <c r="CJ1513" s="72"/>
      <c r="CK1513" s="72"/>
      <c r="CL1513" s="72"/>
      <c r="CM1513" s="72"/>
      <c r="CN1513" s="72"/>
      <c r="CO1513" s="72"/>
      <c r="CP1513" s="72"/>
      <c r="CQ1513" s="72"/>
      <c r="CR1513" s="72"/>
      <c r="CS1513" s="72"/>
      <c r="CT1513" s="72"/>
      <c r="CU1513" s="72"/>
      <c r="CV1513" s="72"/>
      <c r="CW1513" s="72"/>
      <c r="CX1513" s="72"/>
      <c r="CY1513" s="72"/>
      <c r="CZ1513" s="72"/>
      <c r="DA1513" s="72"/>
      <c r="DB1513" s="72"/>
      <c r="DC1513" s="72"/>
      <c r="DD1513" s="72"/>
      <c r="DE1513" s="72"/>
      <c r="DF1513" s="72"/>
      <c r="DG1513" s="72"/>
      <c r="DH1513" s="78">
        <f t="shared" si="747"/>
        <v>89.839167799999998</v>
      </c>
      <c r="DJ1513" s="77">
        <f t="shared" si="724"/>
        <v>10.160832200000002</v>
      </c>
      <c r="DK1513" s="72"/>
      <c r="DL1513" s="51" t="s">
        <v>3334</v>
      </c>
      <c r="DO1513" s="358">
        <v>10.1608</v>
      </c>
      <c r="DP1513" s="72"/>
      <c r="DQ1513" s="374"/>
      <c r="DR1513" s="72"/>
      <c r="DU1513" s="52"/>
      <c r="DX1513" s="75">
        <f t="shared" si="725"/>
        <v>69.189977514462242</v>
      </c>
      <c r="DY1513" s="51">
        <f t="shared" si="726"/>
        <v>0</v>
      </c>
      <c r="DZ1513" s="75">
        <f t="shared" si="727"/>
        <v>0</v>
      </c>
      <c r="EA1513" s="51" t="e">
        <f t="shared" si="728"/>
        <v>#DIV/0!</v>
      </c>
      <c r="EB1513" s="75">
        <f t="shared" si="729"/>
        <v>18.829982973194902</v>
      </c>
      <c r="EC1513" s="51">
        <f t="shared" si="730"/>
        <v>0</v>
      </c>
      <c r="ED1513" s="75">
        <f t="shared" si="731"/>
        <v>0</v>
      </c>
      <c r="EE1513" s="51" t="e">
        <f t="shared" si="732"/>
        <v>#DIV/0!</v>
      </c>
      <c r="EF1513" s="75">
        <f t="shared" si="733"/>
        <v>0</v>
      </c>
      <c r="EG1513" s="51" t="e">
        <f t="shared" si="734"/>
        <v>#DIV/0!</v>
      </c>
      <c r="EH1513" s="75">
        <f t="shared" si="735"/>
        <v>0</v>
      </c>
      <c r="EI1513" s="51" t="e">
        <f t="shared" si="736"/>
        <v>#DIV/0!</v>
      </c>
      <c r="EJ1513" s="75">
        <f t="shared" si="737"/>
        <v>0</v>
      </c>
      <c r="EK1513" s="51" t="e">
        <f t="shared" si="738"/>
        <v>#DIV/0!</v>
      </c>
      <c r="EL1513" s="75">
        <f t="shared" si="739"/>
        <v>11.9600395496985</v>
      </c>
      <c r="EM1513" s="51">
        <f t="shared" si="740"/>
        <v>0</v>
      </c>
      <c r="EN1513" s="75">
        <f t="shared" si="741"/>
        <v>1.9999962644355662E-2</v>
      </c>
      <c r="EO1513" s="51">
        <f t="shared" si="742"/>
        <v>0</v>
      </c>
      <c r="EP1513" s="75">
        <f t="shared" si="743"/>
        <v>0</v>
      </c>
      <c r="EQ1513" s="51" t="e">
        <f t="shared" si="744"/>
        <v>#DIV/0!</v>
      </c>
      <c r="ER1513" s="51">
        <f t="shared" si="745"/>
        <v>100</v>
      </c>
      <c r="ES1513" s="51">
        <f t="shared" si="746"/>
        <v>0</v>
      </c>
    </row>
    <row r="1514" spans="1:149" x14ac:dyDescent="0.45">
      <c r="A1514" s="78" t="s">
        <v>1446</v>
      </c>
      <c r="B1514" s="174" t="s">
        <v>880</v>
      </c>
      <c r="C1514" s="51" t="s">
        <v>3653</v>
      </c>
      <c r="D1514" s="51" t="s">
        <v>3670</v>
      </c>
      <c r="E1514" s="78" t="s">
        <v>637</v>
      </c>
      <c r="F1514" s="78" t="s">
        <v>2346</v>
      </c>
      <c r="G1514" s="72" t="s">
        <v>3380</v>
      </c>
      <c r="H1514" s="78" t="s">
        <v>1100</v>
      </c>
      <c r="I1514" s="78">
        <v>120</v>
      </c>
      <c r="J1514" s="300">
        <v>500</v>
      </c>
      <c r="K1514" s="78">
        <v>2</v>
      </c>
      <c r="L1514" s="300">
        <v>1150</v>
      </c>
      <c r="M1514" s="72">
        <v>10</v>
      </c>
      <c r="O1514" s="78"/>
      <c r="P1514" s="72" t="s">
        <v>1374</v>
      </c>
      <c r="AA1514" s="195"/>
      <c r="AB1514" s="195"/>
      <c r="AC1514" s="195"/>
      <c r="AD1514" s="72"/>
      <c r="AE1514" s="316">
        <v>1</v>
      </c>
      <c r="AF1514" s="195"/>
      <c r="AG1514" s="195">
        <v>0</v>
      </c>
      <c r="AH1514" s="72"/>
      <c r="AR1514" s="53">
        <v>1.161</v>
      </c>
      <c r="AT1514" s="77"/>
      <c r="AU1514" s="276">
        <v>5000</v>
      </c>
      <c r="AV1514" s="276"/>
      <c r="AW1514" s="276">
        <v>5805</v>
      </c>
      <c r="AX1514" s="95"/>
      <c r="AY1514" s="276"/>
      <c r="AZ1514" s="95"/>
      <c r="BB1514" s="80" t="s">
        <v>3412</v>
      </c>
      <c r="BC1514" s="270"/>
      <c r="BD1514" s="72">
        <v>62.109499999999997</v>
      </c>
      <c r="BE1514" s="72"/>
      <c r="BF1514" s="72"/>
      <c r="BG1514" s="72"/>
      <c r="BH1514" s="72">
        <v>16.903099999999998</v>
      </c>
      <c r="BI1514" s="72"/>
      <c r="BJ1514" s="72"/>
      <c r="BK1514" s="72"/>
      <c r="BL1514" s="72"/>
      <c r="BM1514" s="72"/>
      <c r="BN1514" s="72"/>
      <c r="BO1514" s="72"/>
      <c r="BP1514" s="72"/>
      <c r="BQ1514" s="72"/>
      <c r="BR1514" s="72"/>
      <c r="BS1514" s="72"/>
      <c r="BT1514" s="72"/>
      <c r="BU1514" s="72"/>
      <c r="BV1514" s="72"/>
      <c r="BW1514" s="72"/>
      <c r="BX1514" s="72"/>
      <c r="BY1514" s="72"/>
      <c r="BZ1514" s="72">
        <v>10.7361</v>
      </c>
      <c r="CA1514" s="72"/>
      <c r="CB1514" s="72">
        <v>1.7953299999999998E-2</v>
      </c>
      <c r="CC1514" s="72"/>
      <c r="CD1514" s="72"/>
      <c r="CE1514" s="72"/>
      <c r="CF1514" s="72"/>
      <c r="CG1514" s="72"/>
      <c r="CH1514" s="72"/>
      <c r="CI1514" s="72"/>
      <c r="CJ1514" s="72"/>
      <c r="CK1514" s="72"/>
      <c r="CL1514" s="72"/>
      <c r="CM1514" s="72"/>
      <c r="CN1514" s="72"/>
      <c r="CO1514" s="72"/>
      <c r="CP1514" s="72"/>
      <c r="CQ1514" s="72"/>
      <c r="CR1514" s="72"/>
      <c r="CS1514" s="72"/>
      <c r="CT1514" s="72"/>
      <c r="CU1514" s="72"/>
      <c r="CV1514" s="72"/>
      <c r="CW1514" s="72"/>
      <c r="CX1514" s="72"/>
      <c r="CY1514" s="72"/>
      <c r="CZ1514" s="72"/>
      <c r="DA1514" s="72"/>
      <c r="DB1514" s="72"/>
      <c r="DC1514" s="72"/>
      <c r="DD1514" s="72"/>
      <c r="DE1514" s="72"/>
      <c r="DF1514" s="72"/>
      <c r="DG1514" s="72"/>
      <c r="DH1514" s="78">
        <f t="shared" si="747"/>
        <v>89.766653299999987</v>
      </c>
      <c r="DJ1514" s="77">
        <f t="shared" si="724"/>
        <v>10.233346700000013</v>
      </c>
      <c r="DK1514" s="72"/>
      <c r="DL1514" s="51" t="s">
        <v>3334</v>
      </c>
      <c r="DO1514" s="358">
        <v>10.2334</v>
      </c>
      <c r="DP1514" s="72"/>
      <c r="DQ1514" s="374"/>
      <c r="DR1514" s="72"/>
      <c r="DU1514" s="52"/>
      <c r="DX1514" s="75">
        <f t="shared" si="725"/>
        <v>69.189947176074568</v>
      </c>
      <c r="DY1514" s="51">
        <f t="shared" si="726"/>
        <v>0</v>
      </c>
      <c r="DZ1514" s="75">
        <f t="shared" si="727"/>
        <v>0</v>
      </c>
      <c r="EA1514" s="51" t="e">
        <f t="shared" si="728"/>
        <v>#DIV/0!</v>
      </c>
      <c r="EB1514" s="75">
        <f t="shared" si="729"/>
        <v>18.830043650518942</v>
      </c>
      <c r="EC1514" s="51">
        <f t="shared" si="730"/>
        <v>0</v>
      </c>
      <c r="ED1514" s="75">
        <f t="shared" si="731"/>
        <v>0</v>
      </c>
      <c r="EE1514" s="51" t="e">
        <f t="shared" si="732"/>
        <v>#DIV/0!</v>
      </c>
      <c r="EF1514" s="75">
        <f t="shared" si="733"/>
        <v>0</v>
      </c>
      <c r="EG1514" s="51" t="e">
        <f t="shared" si="734"/>
        <v>#DIV/0!</v>
      </c>
      <c r="EH1514" s="75">
        <f t="shared" si="735"/>
        <v>0</v>
      </c>
      <c r="EI1514" s="51" t="e">
        <f t="shared" si="736"/>
        <v>#DIV/0!</v>
      </c>
      <c r="EJ1514" s="75">
        <f t="shared" si="737"/>
        <v>0</v>
      </c>
      <c r="EK1514" s="51" t="e">
        <f t="shared" si="738"/>
        <v>#DIV/0!</v>
      </c>
      <c r="EL1514" s="75">
        <f t="shared" si="739"/>
        <v>11.960009207561715</v>
      </c>
      <c r="EM1514" s="51">
        <f t="shared" si="740"/>
        <v>0</v>
      </c>
      <c r="EN1514" s="75">
        <f t="shared" si="741"/>
        <v>1.9999965844777683E-2</v>
      </c>
      <c r="EO1514" s="51">
        <f t="shared" si="742"/>
        <v>0</v>
      </c>
      <c r="EP1514" s="75">
        <f t="shared" si="743"/>
        <v>0</v>
      </c>
      <c r="EQ1514" s="51" t="e">
        <f t="shared" si="744"/>
        <v>#DIV/0!</v>
      </c>
      <c r="ER1514" s="51">
        <f t="shared" si="745"/>
        <v>100</v>
      </c>
      <c r="ES1514" s="51">
        <f t="shared" si="746"/>
        <v>0</v>
      </c>
    </row>
    <row r="1515" spans="1:149" x14ac:dyDescent="0.45">
      <c r="A1515" s="78" t="s">
        <v>1446</v>
      </c>
      <c r="B1515" s="174" t="s">
        <v>880</v>
      </c>
      <c r="C1515" s="51" t="s">
        <v>3653</v>
      </c>
      <c r="D1515" s="51" t="s">
        <v>3670</v>
      </c>
      <c r="E1515" s="78" t="s">
        <v>637</v>
      </c>
      <c r="F1515" s="78" t="s">
        <v>2347</v>
      </c>
      <c r="G1515" s="72" t="s">
        <v>3380</v>
      </c>
      <c r="H1515" s="78" t="s">
        <v>1100</v>
      </c>
      <c r="I1515" s="78">
        <v>48</v>
      </c>
      <c r="J1515" s="300">
        <v>500</v>
      </c>
      <c r="K1515" s="78">
        <v>2</v>
      </c>
      <c r="L1515" s="300">
        <v>1200</v>
      </c>
      <c r="M1515" s="72">
        <v>10</v>
      </c>
      <c r="O1515" s="78"/>
      <c r="P1515" s="72" t="s">
        <v>1374</v>
      </c>
      <c r="AA1515" s="195"/>
      <c r="AB1515" s="195"/>
      <c r="AC1515" s="195"/>
      <c r="AD1515" s="72"/>
      <c r="AE1515" s="316">
        <v>1</v>
      </c>
      <c r="AF1515" s="195"/>
      <c r="AG1515" s="195">
        <v>0</v>
      </c>
      <c r="AH1515" s="72"/>
      <c r="AR1515" s="53">
        <v>1.1830000000000001</v>
      </c>
      <c r="AT1515" s="77"/>
      <c r="AU1515" s="276">
        <v>5000</v>
      </c>
      <c r="AV1515" s="276"/>
      <c r="AW1515" s="276">
        <v>5915</v>
      </c>
      <c r="AX1515" s="95"/>
      <c r="AY1515" s="276"/>
      <c r="AZ1515" s="95"/>
      <c r="BB1515" s="80" t="s">
        <v>3412</v>
      </c>
      <c r="BC1515" s="270"/>
      <c r="BD1515" s="72">
        <v>61.992699999999999</v>
      </c>
      <c r="BE1515" s="72"/>
      <c r="BF1515" s="72"/>
      <c r="BG1515" s="72"/>
      <c r="BH1515" s="72">
        <v>16.871200000000002</v>
      </c>
      <c r="BI1515" s="72"/>
      <c r="BJ1515" s="72"/>
      <c r="BK1515" s="72"/>
      <c r="BL1515" s="72"/>
      <c r="BM1515" s="72"/>
      <c r="BN1515" s="72"/>
      <c r="BO1515" s="72"/>
      <c r="BP1515" s="72"/>
      <c r="BQ1515" s="72"/>
      <c r="BR1515" s="72"/>
      <c r="BS1515" s="72"/>
      <c r="BT1515" s="72"/>
      <c r="BU1515" s="72"/>
      <c r="BV1515" s="72"/>
      <c r="BW1515" s="72"/>
      <c r="BX1515" s="72"/>
      <c r="BY1515" s="72"/>
      <c r="BZ1515" s="72">
        <v>10.7159</v>
      </c>
      <c r="CA1515" s="72"/>
      <c r="CB1515" s="72">
        <v>1.7919500000000001E-2</v>
      </c>
      <c r="CC1515" s="72"/>
      <c r="CD1515" s="72"/>
      <c r="CE1515" s="72"/>
      <c r="CF1515" s="72"/>
      <c r="CG1515" s="72"/>
      <c r="CH1515" s="72"/>
      <c r="CI1515" s="72"/>
      <c r="CJ1515" s="72"/>
      <c r="CK1515" s="72"/>
      <c r="CL1515" s="72"/>
      <c r="CM1515" s="72"/>
      <c r="CN1515" s="72"/>
      <c r="CO1515" s="72"/>
      <c r="CP1515" s="72"/>
      <c r="CQ1515" s="72"/>
      <c r="CR1515" s="72"/>
      <c r="CS1515" s="72"/>
      <c r="CT1515" s="72"/>
      <c r="CU1515" s="72"/>
      <c r="CV1515" s="72"/>
      <c r="CW1515" s="72"/>
      <c r="CX1515" s="72"/>
      <c r="CY1515" s="72"/>
      <c r="CZ1515" s="72"/>
      <c r="DA1515" s="72"/>
      <c r="DB1515" s="72"/>
      <c r="DC1515" s="72"/>
      <c r="DD1515" s="72"/>
      <c r="DE1515" s="72"/>
      <c r="DF1515" s="72"/>
      <c r="DG1515" s="72"/>
      <c r="DH1515" s="78">
        <f t="shared" si="747"/>
        <v>89.597719500000011</v>
      </c>
      <c r="DJ1515" s="77">
        <f t="shared" si="724"/>
        <v>10.402280499999989</v>
      </c>
      <c r="DK1515" s="72"/>
      <c r="DL1515" s="51" t="s">
        <v>3334</v>
      </c>
      <c r="DO1515" s="358">
        <v>10.4023</v>
      </c>
      <c r="DP1515" s="72"/>
      <c r="DQ1515" s="374"/>
      <c r="DR1515" s="72"/>
      <c r="DU1515" s="52"/>
      <c r="DX1515" s="75">
        <f t="shared" si="725"/>
        <v>69.190042275573759</v>
      </c>
      <c r="DY1515" s="51">
        <f t="shared" si="726"/>
        <v>0</v>
      </c>
      <c r="DZ1515" s="75">
        <f t="shared" si="727"/>
        <v>0</v>
      </c>
      <c r="EA1515" s="51" t="e">
        <f t="shared" si="728"/>
        <v>#DIV/0!</v>
      </c>
      <c r="EB1515" s="75">
        <f t="shared" si="729"/>
        <v>18.829943545605531</v>
      </c>
      <c r="EC1515" s="51">
        <f t="shared" si="730"/>
        <v>0</v>
      </c>
      <c r="ED1515" s="75">
        <f t="shared" si="731"/>
        <v>0</v>
      </c>
      <c r="EE1515" s="51" t="e">
        <f t="shared" si="732"/>
        <v>#DIV/0!</v>
      </c>
      <c r="EF1515" s="75">
        <f t="shared" si="733"/>
        <v>0</v>
      </c>
      <c r="EG1515" s="51" t="e">
        <f t="shared" si="734"/>
        <v>#DIV/0!</v>
      </c>
      <c r="EH1515" s="75">
        <f t="shared" si="735"/>
        <v>0</v>
      </c>
      <c r="EI1515" s="51" t="e">
        <f t="shared" si="736"/>
        <v>#DIV/0!</v>
      </c>
      <c r="EJ1515" s="75">
        <f t="shared" si="737"/>
        <v>0</v>
      </c>
      <c r="EK1515" s="51" t="e">
        <f t="shared" si="738"/>
        <v>#DIV/0!</v>
      </c>
      <c r="EL1515" s="75">
        <f t="shared" si="739"/>
        <v>11.960014227817481</v>
      </c>
      <c r="EM1515" s="51">
        <f t="shared" si="740"/>
        <v>0</v>
      </c>
      <c r="EN1515" s="75">
        <f t="shared" si="741"/>
        <v>1.9999951003217217E-2</v>
      </c>
      <c r="EO1515" s="51">
        <f t="shared" si="742"/>
        <v>0</v>
      </c>
      <c r="EP1515" s="75">
        <f t="shared" si="743"/>
        <v>0</v>
      </c>
      <c r="EQ1515" s="51" t="e">
        <f t="shared" si="744"/>
        <v>#DIV/0!</v>
      </c>
      <c r="ER1515" s="51">
        <f t="shared" si="745"/>
        <v>100</v>
      </c>
      <c r="ES1515" s="51">
        <f t="shared" si="746"/>
        <v>0</v>
      </c>
    </row>
    <row r="1516" spans="1:149" x14ac:dyDescent="0.45">
      <c r="A1516" s="78" t="s">
        <v>1446</v>
      </c>
      <c r="B1516" s="174" t="s">
        <v>880</v>
      </c>
      <c r="C1516" s="51" t="s">
        <v>3653</v>
      </c>
      <c r="D1516" s="51" t="s">
        <v>3670</v>
      </c>
      <c r="E1516" s="78" t="s">
        <v>637</v>
      </c>
      <c r="F1516" s="78" t="s">
        <v>2348</v>
      </c>
      <c r="G1516" s="72" t="s">
        <v>3380</v>
      </c>
      <c r="H1516" s="78" t="s">
        <v>1100</v>
      </c>
      <c r="I1516" s="78">
        <v>3.5</v>
      </c>
      <c r="J1516" s="300">
        <v>590</v>
      </c>
      <c r="K1516" s="78">
        <v>2</v>
      </c>
      <c r="L1516" s="300">
        <v>1200</v>
      </c>
      <c r="M1516" s="72">
        <v>10</v>
      </c>
      <c r="O1516" s="78"/>
      <c r="P1516" s="72" t="s">
        <v>1374</v>
      </c>
      <c r="AA1516" s="195"/>
      <c r="AB1516" s="195"/>
      <c r="AC1516" s="195"/>
      <c r="AD1516" s="72"/>
      <c r="AE1516" s="316">
        <v>1</v>
      </c>
      <c r="AF1516" s="195"/>
      <c r="AG1516" s="195">
        <v>0</v>
      </c>
      <c r="AH1516" s="72"/>
      <c r="AR1516" s="53">
        <v>1.268</v>
      </c>
      <c r="AT1516" s="77"/>
      <c r="AU1516" s="276">
        <v>5900</v>
      </c>
      <c r="AV1516" s="276"/>
      <c r="AW1516" s="276">
        <v>7481.2</v>
      </c>
      <c r="AX1516" s="95"/>
      <c r="AY1516" s="276"/>
      <c r="AZ1516" s="95"/>
      <c r="BB1516" s="80" t="s">
        <v>3412</v>
      </c>
      <c r="BC1516" s="270"/>
      <c r="BD1516" s="72">
        <v>60.581400000000002</v>
      </c>
      <c r="BE1516" s="72"/>
      <c r="BF1516" s="72"/>
      <c r="BG1516" s="72"/>
      <c r="BH1516" s="72">
        <v>16.487200000000001</v>
      </c>
      <c r="BI1516" s="72"/>
      <c r="BJ1516" s="72"/>
      <c r="BK1516" s="72"/>
      <c r="BL1516" s="72"/>
      <c r="BM1516" s="72"/>
      <c r="BN1516" s="72"/>
      <c r="BO1516" s="72"/>
      <c r="BP1516" s="72"/>
      <c r="BQ1516" s="72"/>
      <c r="BR1516" s="72"/>
      <c r="BS1516" s="72"/>
      <c r="BT1516" s="72"/>
      <c r="BU1516" s="72"/>
      <c r="BV1516" s="72"/>
      <c r="BW1516" s="72"/>
      <c r="BX1516" s="72"/>
      <c r="BY1516" s="72"/>
      <c r="BZ1516" s="72">
        <v>10.4719</v>
      </c>
      <c r="CA1516" s="72"/>
      <c r="CB1516" s="72">
        <v>1.7511599999999999E-2</v>
      </c>
      <c r="CC1516" s="72"/>
      <c r="CD1516" s="72"/>
      <c r="CE1516" s="72"/>
      <c r="CF1516" s="72"/>
      <c r="CG1516" s="72"/>
      <c r="CH1516" s="72"/>
      <c r="CI1516" s="72"/>
      <c r="CJ1516" s="72"/>
      <c r="CK1516" s="72"/>
      <c r="CL1516" s="72"/>
      <c r="CM1516" s="72"/>
      <c r="CN1516" s="72"/>
      <c r="CO1516" s="72"/>
      <c r="CP1516" s="72"/>
      <c r="CQ1516" s="72"/>
      <c r="CR1516" s="72"/>
      <c r="CS1516" s="72"/>
      <c r="CT1516" s="72"/>
      <c r="CU1516" s="72"/>
      <c r="CV1516" s="72"/>
      <c r="CW1516" s="72"/>
      <c r="CX1516" s="72"/>
      <c r="CY1516" s="72"/>
      <c r="CZ1516" s="72"/>
      <c r="DA1516" s="72"/>
      <c r="DB1516" s="72"/>
      <c r="DC1516" s="72"/>
      <c r="DD1516" s="72"/>
      <c r="DE1516" s="72"/>
      <c r="DF1516" s="72"/>
      <c r="DG1516" s="72"/>
      <c r="DH1516" s="78">
        <f t="shared" si="747"/>
        <v>87.558011600000015</v>
      </c>
      <c r="DJ1516" s="77">
        <f t="shared" si="724"/>
        <v>12.441988399999985</v>
      </c>
      <c r="DK1516" s="72"/>
      <c r="DL1516" s="51" t="s">
        <v>3334</v>
      </c>
      <c r="DO1516" s="358">
        <v>12.442</v>
      </c>
      <c r="DP1516" s="72"/>
      <c r="DQ1516" s="374"/>
      <c r="DR1516" s="72"/>
      <c r="DU1516" s="52"/>
      <c r="DX1516" s="75">
        <f t="shared" si="725"/>
        <v>69.190013447039021</v>
      </c>
      <c r="DY1516" s="51">
        <f t="shared" si="726"/>
        <v>0</v>
      </c>
      <c r="DZ1516" s="75">
        <f t="shared" si="727"/>
        <v>0</v>
      </c>
      <c r="EA1516" s="51" t="e">
        <f t="shared" si="728"/>
        <v>#DIV/0!</v>
      </c>
      <c r="EB1516" s="75">
        <f t="shared" si="729"/>
        <v>18.830030169392288</v>
      </c>
      <c r="EC1516" s="51">
        <f t="shared" si="730"/>
        <v>0</v>
      </c>
      <c r="ED1516" s="75">
        <f t="shared" si="731"/>
        <v>0</v>
      </c>
      <c r="EE1516" s="51" t="e">
        <f t="shared" si="732"/>
        <v>#DIV/0!</v>
      </c>
      <c r="EF1516" s="75">
        <f t="shared" si="733"/>
        <v>0</v>
      </c>
      <c r="EG1516" s="51" t="e">
        <f t="shared" si="734"/>
        <v>#DIV/0!</v>
      </c>
      <c r="EH1516" s="75">
        <f t="shared" si="735"/>
        <v>0</v>
      </c>
      <c r="EI1516" s="51" t="e">
        <f t="shared" si="736"/>
        <v>#DIV/0!</v>
      </c>
      <c r="EJ1516" s="75">
        <f t="shared" si="737"/>
        <v>0</v>
      </c>
      <c r="EK1516" s="51" t="e">
        <f t="shared" si="738"/>
        <v>#DIV/0!</v>
      </c>
      <c r="EL1516" s="75">
        <f t="shared" si="739"/>
        <v>11.959956386218344</v>
      </c>
      <c r="EM1516" s="51">
        <f t="shared" si="740"/>
        <v>0</v>
      </c>
      <c r="EN1516" s="75">
        <f t="shared" si="741"/>
        <v>1.999999735032813E-2</v>
      </c>
      <c r="EO1516" s="51">
        <f t="shared" si="742"/>
        <v>0</v>
      </c>
      <c r="EP1516" s="75">
        <f t="shared" si="743"/>
        <v>0</v>
      </c>
      <c r="EQ1516" s="51" t="e">
        <f t="shared" si="744"/>
        <v>#DIV/0!</v>
      </c>
      <c r="ER1516" s="51">
        <f t="shared" si="745"/>
        <v>100</v>
      </c>
      <c r="ES1516" s="51">
        <f t="shared" si="746"/>
        <v>0</v>
      </c>
    </row>
    <row r="1517" spans="1:149" x14ac:dyDescent="0.45">
      <c r="A1517" s="78" t="s">
        <v>1446</v>
      </c>
      <c r="B1517" s="174" t="s">
        <v>880</v>
      </c>
      <c r="C1517" s="51" t="s">
        <v>3653</v>
      </c>
      <c r="D1517" s="51" t="s">
        <v>3670</v>
      </c>
      <c r="E1517" s="78" t="s">
        <v>1121</v>
      </c>
      <c r="F1517" s="78" t="s">
        <v>2349</v>
      </c>
      <c r="G1517" s="72" t="s">
        <v>3380</v>
      </c>
      <c r="H1517" s="78" t="s">
        <v>1100</v>
      </c>
      <c r="I1517" s="78">
        <v>120</v>
      </c>
      <c r="J1517" s="300">
        <v>800</v>
      </c>
      <c r="K1517" s="78">
        <v>50</v>
      </c>
      <c r="L1517" s="300">
        <v>800</v>
      </c>
      <c r="M1517" s="72">
        <v>10</v>
      </c>
      <c r="O1517" s="78"/>
      <c r="P1517" s="72" t="s">
        <v>1374</v>
      </c>
      <c r="AA1517" s="195"/>
      <c r="AB1517" s="195"/>
      <c r="AC1517" s="195"/>
      <c r="AD1517" s="72"/>
      <c r="AE1517" s="316">
        <v>1</v>
      </c>
      <c r="AF1517" s="195"/>
      <c r="AG1517" s="195">
        <v>0</v>
      </c>
      <c r="AH1517" s="72"/>
      <c r="AR1517" s="53">
        <v>1.222</v>
      </c>
      <c r="AT1517" s="77"/>
      <c r="AU1517" s="276">
        <v>8000</v>
      </c>
      <c r="AV1517" s="276"/>
      <c r="AW1517" s="276">
        <v>9776</v>
      </c>
      <c r="AX1517" s="95"/>
      <c r="AY1517" s="276"/>
      <c r="AZ1517" s="95"/>
      <c r="BB1517" s="80" t="s">
        <v>3412</v>
      </c>
      <c r="BC1517" s="270"/>
      <c r="BD1517" s="72">
        <v>60.097299999999997</v>
      </c>
      <c r="BE1517" s="72"/>
      <c r="BF1517" s="72"/>
      <c r="BG1517" s="72"/>
      <c r="BH1517" s="72">
        <v>16.355399999999999</v>
      </c>
      <c r="BI1517" s="72"/>
      <c r="BJ1517" s="72"/>
      <c r="BK1517" s="72"/>
      <c r="BL1517" s="72"/>
      <c r="BM1517" s="72"/>
      <c r="BN1517" s="72"/>
      <c r="BO1517" s="72"/>
      <c r="BP1517" s="72"/>
      <c r="BQ1517" s="72"/>
      <c r="BR1517" s="72"/>
      <c r="BS1517" s="72"/>
      <c r="BT1517" s="72"/>
      <c r="BU1517" s="72"/>
      <c r="BV1517" s="72"/>
      <c r="BW1517" s="72"/>
      <c r="BX1517" s="72"/>
      <c r="BY1517" s="72"/>
      <c r="BZ1517" s="72">
        <v>10.388299999999999</v>
      </c>
      <c r="CA1517" s="72"/>
      <c r="CB1517" s="72">
        <v>1.73717E-2</v>
      </c>
      <c r="CC1517" s="72"/>
      <c r="CD1517" s="72"/>
      <c r="CE1517" s="72"/>
      <c r="CF1517" s="72"/>
      <c r="CG1517" s="72"/>
      <c r="CH1517" s="72"/>
      <c r="CI1517" s="72"/>
      <c r="CJ1517" s="72"/>
      <c r="CK1517" s="72"/>
      <c r="CL1517" s="72"/>
      <c r="CM1517" s="72"/>
      <c r="CN1517" s="72"/>
      <c r="CO1517" s="72"/>
      <c r="CP1517" s="72"/>
      <c r="CQ1517" s="72"/>
      <c r="CR1517" s="72"/>
      <c r="CS1517" s="72"/>
      <c r="CT1517" s="72"/>
      <c r="CU1517" s="72"/>
      <c r="CV1517" s="72"/>
      <c r="CW1517" s="72"/>
      <c r="CX1517" s="72"/>
      <c r="CY1517" s="72"/>
      <c r="CZ1517" s="72"/>
      <c r="DA1517" s="72"/>
      <c r="DB1517" s="72"/>
      <c r="DC1517" s="72"/>
      <c r="DD1517" s="72"/>
      <c r="DE1517" s="72"/>
      <c r="DF1517" s="72"/>
      <c r="DG1517" s="72"/>
      <c r="DH1517" s="78">
        <f t="shared" si="747"/>
        <v>86.858371699999992</v>
      </c>
      <c r="DJ1517" s="77">
        <f t="shared" si="724"/>
        <v>13.141628300000008</v>
      </c>
      <c r="DK1517" s="72"/>
      <c r="DL1517" s="51" t="s">
        <v>3334</v>
      </c>
      <c r="DO1517" s="358">
        <v>13.1417</v>
      </c>
      <c r="DP1517" s="72"/>
      <c r="DQ1517" s="374"/>
      <c r="DR1517" s="72"/>
      <c r="DU1517" s="52"/>
      <c r="DX1517" s="75">
        <f t="shared" si="725"/>
        <v>69.189991504296188</v>
      </c>
      <c r="DY1517" s="51">
        <f t="shared" si="726"/>
        <v>0</v>
      </c>
      <c r="DZ1517" s="75">
        <f t="shared" si="727"/>
        <v>0</v>
      </c>
      <c r="EA1517" s="51" t="e">
        <f t="shared" si="728"/>
        <v>#DIV/0!</v>
      </c>
      <c r="EB1517" s="75">
        <f t="shared" si="729"/>
        <v>18.82996385943072</v>
      </c>
      <c r="EC1517" s="51">
        <f t="shared" si="730"/>
        <v>0</v>
      </c>
      <c r="ED1517" s="75">
        <f t="shared" si="731"/>
        <v>0</v>
      </c>
      <c r="EE1517" s="51" t="e">
        <f t="shared" si="732"/>
        <v>#DIV/0!</v>
      </c>
      <c r="EF1517" s="75">
        <f t="shared" si="733"/>
        <v>0</v>
      </c>
      <c r="EG1517" s="51" t="e">
        <f t="shared" si="734"/>
        <v>#DIV/0!</v>
      </c>
      <c r="EH1517" s="75">
        <f t="shared" si="735"/>
        <v>0</v>
      </c>
      <c r="EI1517" s="51" t="e">
        <f t="shared" si="736"/>
        <v>#DIV/0!</v>
      </c>
      <c r="EJ1517" s="75">
        <f t="shared" si="737"/>
        <v>0</v>
      </c>
      <c r="EK1517" s="51" t="e">
        <f t="shared" si="738"/>
        <v>#DIV/0!</v>
      </c>
      <c r="EL1517" s="75">
        <f t="shared" si="739"/>
        <v>11.960044606730753</v>
      </c>
      <c r="EM1517" s="51">
        <f t="shared" si="740"/>
        <v>0</v>
      </c>
      <c r="EN1517" s="75">
        <f t="shared" si="741"/>
        <v>2.0000029542345199E-2</v>
      </c>
      <c r="EO1517" s="51">
        <f t="shared" si="742"/>
        <v>0</v>
      </c>
      <c r="EP1517" s="75">
        <f t="shared" si="743"/>
        <v>0</v>
      </c>
      <c r="EQ1517" s="51" t="e">
        <f t="shared" si="744"/>
        <v>#DIV/0!</v>
      </c>
      <c r="ER1517" s="51">
        <f t="shared" si="745"/>
        <v>100</v>
      </c>
      <c r="ES1517" s="51">
        <f t="shared" si="746"/>
        <v>0</v>
      </c>
    </row>
    <row r="1518" spans="1:149" x14ac:dyDescent="0.45">
      <c r="A1518" s="78" t="s">
        <v>1446</v>
      </c>
      <c r="B1518" s="174" t="s">
        <v>880</v>
      </c>
      <c r="C1518" s="51" t="s">
        <v>3653</v>
      </c>
      <c r="D1518" s="51" t="s">
        <v>3670</v>
      </c>
      <c r="E1518" s="78" t="s">
        <v>637</v>
      </c>
      <c r="F1518" s="78" t="s">
        <v>2350</v>
      </c>
      <c r="G1518" s="72" t="s">
        <v>3380</v>
      </c>
      <c r="H1518" s="78" t="s">
        <v>1100</v>
      </c>
      <c r="I1518" s="78">
        <v>50</v>
      </c>
      <c r="J1518" s="300">
        <v>800</v>
      </c>
      <c r="K1518" s="78">
        <v>2</v>
      </c>
      <c r="L1518" s="300">
        <v>900</v>
      </c>
      <c r="M1518" s="72">
        <v>10</v>
      </c>
      <c r="O1518" s="78"/>
      <c r="P1518" s="72" t="s">
        <v>1374</v>
      </c>
      <c r="AA1518" s="195"/>
      <c r="AB1518" s="195"/>
      <c r="AC1518" s="195"/>
      <c r="AD1518" s="72"/>
      <c r="AE1518" s="316">
        <v>1</v>
      </c>
      <c r="AF1518" s="195"/>
      <c r="AG1518" s="195">
        <v>0</v>
      </c>
      <c r="AH1518" s="72"/>
      <c r="AR1518" s="53">
        <v>1.3360000000000001</v>
      </c>
      <c r="AT1518" s="77"/>
      <c r="AU1518" s="276">
        <v>8000</v>
      </c>
      <c r="AV1518" s="276"/>
      <c r="AW1518" s="276">
        <v>10688</v>
      </c>
      <c r="AX1518" s="95"/>
      <c r="AY1518" s="276"/>
      <c r="AZ1518" s="95"/>
      <c r="BB1518" s="80" t="s">
        <v>3412</v>
      </c>
      <c r="BC1518" s="270"/>
      <c r="BD1518" s="72">
        <v>60.0139</v>
      </c>
      <c r="BE1518" s="72"/>
      <c r="BF1518" s="72"/>
      <c r="BG1518" s="72"/>
      <c r="BH1518" s="72">
        <v>16.332699999999999</v>
      </c>
      <c r="BI1518" s="72"/>
      <c r="BJ1518" s="72"/>
      <c r="BK1518" s="72"/>
      <c r="BL1518" s="72"/>
      <c r="BM1518" s="72"/>
      <c r="BN1518" s="72"/>
      <c r="BO1518" s="72"/>
      <c r="BP1518" s="72"/>
      <c r="BQ1518" s="72"/>
      <c r="BR1518" s="72"/>
      <c r="BS1518" s="72"/>
      <c r="BT1518" s="72"/>
      <c r="BU1518" s="72"/>
      <c r="BV1518" s="72"/>
      <c r="BW1518" s="72"/>
      <c r="BX1518" s="72"/>
      <c r="BY1518" s="72"/>
      <c r="BZ1518" s="72">
        <v>10.373799999999999</v>
      </c>
      <c r="CA1518" s="72"/>
      <c r="CB1518" s="72">
        <v>1.7347600000000001E-2</v>
      </c>
      <c r="CC1518" s="72"/>
      <c r="CD1518" s="72"/>
      <c r="CE1518" s="72"/>
      <c r="CF1518" s="72"/>
      <c r="CG1518" s="72"/>
      <c r="CH1518" s="72"/>
      <c r="CI1518" s="72"/>
      <c r="CJ1518" s="72"/>
      <c r="CK1518" s="72"/>
      <c r="CL1518" s="72"/>
      <c r="CM1518" s="72"/>
      <c r="CN1518" s="72"/>
      <c r="CO1518" s="72"/>
      <c r="CP1518" s="72"/>
      <c r="CQ1518" s="72"/>
      <c r="CR1518" s="72"/>
      <c r="CS1518" s="72"/>
      <c r="CT1518" s="72"/>
      <c r="CU1518" s="72"/>
      <c r="CV1518" s="72"/>
      <c r="CW1518" s="72"/>
      <c r="CX1518" s="72"/>
      <c r="CY1518" s="72"/>
      <c r="CZ1518" s="72"/>
      <c r="DA1518" s="72"/>
      <c r="DB1518" s="72"/>
      <c r="DC1518" s="72"/>
      <c r="DD1518" s="72"/>
      <c r="DE1518" s="72"/>
      <c r="DF1518" s="72"/>
      <c r="DG1518" s="72"/>
      <c r="DH1518" s="78">
        <f t="shared" si="747"/>
        <v>86.737747599999992</v>
      </c>
      <c r="DJ1518" s="77">
        <f t="shared" si="724"/>
        <v>13.262252400000008</v>
      </c>
      <c r="DK1518" s="72"/>
      <c r="DL1518" s="51" t="s">
        <v>3334</v>
      </c>
      <c r="DO1518" s="358">
        <v>13.2622</v>
      </c>
      <c r="DP1518" s="72"/>
      <c r="DQ1518" s="374"/>
      <c r="DR1518" s="72"/>
      <c r="DU1518" s="52"/>
      <c r="DX1518" s="75">
        <f t="shared" si="725"/>
        <v>69.190060452987836</v>
      </c>
      <c r="DY1518" s="51">
        <f t="shared" si="726"/>
        <v>0</v>
      </c>
      <c r="DZ1518" s="75">
        <f t="shared" si="727"/>
        <v>0</v>
      </c>
      <c r="EA1518" s="51" t="e">
        <f t="shared" si="728"/>
        <v>#DIV/0!</v>
      </c>
      <c r="EB1518" s="75">
        <f t="shared" si="729"/>
        <v>18.829979394115604</v>
      </c>
      <c r="EC1518" s="51">
        <f t="shared" si="730"/>
        <v>0</v>
      </c>
      <c r="ED1518" s="75">
        <f t="shared" si="731"/>
        <v>0</v>
      </c>
      <c r="EE1518" s="51" t="e">
        <f t="shared" si="732"/>
        <v>#DIV/0!</v>
      </c>
      <c r="EF1518" s="75">
        <f t="shared" si="733"/>
        <v>0</v>
      </c>
      <c r="EG1518" s="51" t="e">
        <f t="shared" si="734"/>
        <v>#DIV/0!</v>
      </c>
      <c r="EH1518" s="75">
        <f t="shared" si="735"/>
        <v>0</v>
      </c>
      <c r="EI1518" s="51" t="e">
        <f t="shared" si="736"/>
        <v>#DIV/0!</v>
      </c>
      <c r="EJ1518" s="75">
        <f t="shared" si="737"/>
        <v>0</v>
      </c>
      <c r="EK1518" s="51" t="e">
        <f t="shared" si="738"/>
        <v>#DIV/0!</v>
      </c>
      <c r="EL1518" s="75">
        <f t="shared" si="739"/>
        <v>11.959960094698149</v>
      </c>
      <c r="EM1518" s="51">
        <f t="shared" si="740"/>
        <v>0</v>
      </c>
      <c r="EN1518" s="75">
        <f t="shared" si="741"/>
        <v>2.0000058198421562E-2</v>
      </c>
      <c r="EO1518" s="51">
        <f t="shared" si="742"/>
        <v>0</v>
      </c>
      <c r="EP1518" s="75">
        <f t="shared" si="743"/>
        <v>0</v>
      </c>
      <c r="EQ1518" s="51" t="e">
        <f t="shared" si="744"/>
        <v>#DIV/0!</v>
      </c>
      <c r="ER1518" s="51">
        <f t="shared" si="745"/>
        <v>100</v>
      </c>
      <c r="ES1518" s="51">
        <f t="shared" si="746"/>
        <v>0</v>
      </c>
    </row>
    <row r="1519" spans="1:149" x14ac:dyDescent="0.45">
      <c r="A1519" s="78" t="s">
        <v>1446</v>
      </c>
      <c r="B1519" s="174" t="s">
        <v>880</v>
      </c>
      <c r="C1519" s="51" t="s">
        <v>3653</v>
      </c>
      <c r="D1519" s="51" t="s">
        <v>3671</v>
      </c>
      <c r="E1519" s="78" t="s">
        <v>637</v>
      </c>
      <c r="F1519" s="78" t="s">
        <v>2351</v>
      </c>
      <c r="G1519" s="72" t="s">
        <v>3380</v>
      </c>
      <c r="H1519" s="78" t="s">
        <v>1100</v>
      </c>
      <c r="I1519" s="78">
        <v>96</v>
      </c>
      <c r="J1519" s="300">
        <v>50</v>
      </c>
      <c r="K1519" s="78">
        <v>2</v>
      </c>
      <c r="L1519" s="300">
        <v>1200</v>
      </c>
      <c r="M1519" s="72">
        <v>10</v>
      </c>
      <c r="O1519" s="78"/>
      <c r="P1519" s="72" t="s">
        <v>1374</v>
      </c>
      <c r="AA1519" s="195"/>
      <c r="AB1519" s="195"/>
      <c r="AC1519" s="195"/>
      <c r="AD1519" s="72"/>
      <c r="AE1519" s="316">
        <v>1</v>
      </c>
      <c r="AF1519" s="195"/>
      <c r="AG1519" s="195">
        <v>0</v>
      </c>
      <c r="AH1519" s="72"/>
      <c r="AR1519" s="53">
        <v>0.99219999999999997</v>
      </c>
      <c r="AT1519" s="77"/>
      <c r="AU1519" s="276">
        <v>500</v>
      </c>
      <c r="AV1519" s="276"/>
      <c r="AW1519" s="276">
        <v>496.09999999999997</v>
      </c>
      <c r="AX1519" s="95"/>
      <c r="AY1519" s="276"/>
      <c r="AZ1519" s="95"/>
      <c r="BB1519" s="80" t="s">
        <v>3412</v>
      </c>
      <c r="BC1519" s="270"/>
      <c r="BD1519" s="72">
        <v>64.687399999999997</v>
      </c>
      <c r="BE1519" s="72"/>
      <c r="BF1519" s="72"/>
      <c r="BG1519" s="72"/>
      <c r="BH1519" s="72">
        <v>17.813099999999999</v>
      </c>
      <c r="BI1519" s="72"/>
      <c r="BJ1519" s="72"/>
      <c r="BK1519" s="72"/>
      <c r="BL1519" s="72"/>
      <c r="BM1519" s="72"/>
      <c r="BN1519" s="72"/>
      <c r="BO1519" s="72"/>
      <c r="BP1519" s="72"/>
      <c r="BQ1519" s="72"/>
      <c r="BR1519" s="72"/>
      <c r="BS1519" s="72"/>
      <c r="BT1519" s="72"/>
      <c r="BU1519" s="72"/>
      <c r="BV1519" s="72"/>
      <c r="BW1519" s="72"/>
      <c r="BX1519" s="72"/>
      <c r="BY1519" s="72"/>
      <c r="BZ1519" s="72">
        <v>3.9192600000000001E-2</v>
      </c>
      <c r="CA1519" s="72"/>
      <c r="CB1519" s="72">
        <v>15.4419</v>
      </c>
      <c r="CC1519" s="72"/>
      <c r="CD1519" s="72"/>
      <c r="CE1519" s="72"/>
      <c r="CF1519" s="72"/>
      <c r="CG1519" s="72"/>
      <c r="CH1519" s="72"/>
      <c r="CI1519" s="72"/>
      <c r="CJ1519" s="72"/>
      <c r="CK1519" s="72"/>
      <c r="CL1519" s="72"/>
      <c r="CM1519" s="72"/>
      <c r="CN1519" s="72"/>
      <c r="CO1519" s="72"/>
      <c r="CP1519" s="72"/>
      <c r="CQ1519" s="72"/>
      <c r="CR1519" s="72"/>
      <c r="CS1519" s="72"/>
      <c r="CT1519" s="72"/>
      <c r="CU1519" s="72"/>
      <c r="CV1519" s="72"/>
      <c r="CW1519" s="72"/>
      <c r="CX1519" s="72"/>
      <c r="CY1519" s="72"/>
      <c r="CZ1519" s="72"/>
      <c r="DA1519" s="72"/>
      <c r="DB1519" s="72"/>
      <c r="DC1519" s="72"/>
      <c r="DD1519" s="72"/>
      <c r="DE1519" s="72"/>
      <c r="DF1519" s="72"/>
      <c r="DG1519" s="72"/>
      <c r="DH1519" s="78">
        <f t="shared" si="747"/>
        <v>97.981592599999999</v>
      </c>
      <c r="DJ1519" s="77">
        <f t="shared" si="724"/>
        <v>2.018407400000001</v>
      </c>
      <c r="DK1519" s="72"/>
      <c r="DL1519" s="51" t="s">
        <v>3334</v>
      </c>
      <c r="DO1519" s="358">
        <v>2.0184199999999999</v>
      </c>
      <c r="DP1519" s="72"/>
      <c r="DQ1519" s="374"/>
      <c r="DR1519" s="72"/>
      <c r="DU1519" s="52"/>
      <c r="DX1519" s="75">
        <f t="shared" si="725"/>
        <v>66.019951588335374</v>
      </c>
      <c r="DY1519" s="51">
        <f t="shared" si="726"/>
        <v>0</v>
      </c>
      <c r="DZ1519" s="75">
        <f t="shared" si="727"/>
        <v>0</v>
      </c>
      <c r="EA1519" s="51" t="e">
        <f t="shared" si="728"/>
        <v>#DIV/0!</v>
      </c>
      <c r="EB1519" s="75">
        <f t="shared" si="729"/>
        <v>18.180047422499232</v>
      </c>
      <c r="EC1519" s="51">
        <f t="shared" si="730"/>
        <v>0</v>
      </c>
      <c r="ED1519" s="75">
        <f t="shared" si="731"/>
        <v>0</v>
      </c>
      <c r="EE1519" s="51" t="e">
        <f t="shared" si="732"/>
        <v>#DIV/0!</v>
      </c>
      <c r="EF1519" s="75">
        <f t="shared" si="733"/>
        <v>0</v>
      </c>
      <c r="EG1519" s="51" t="e">
        <f t="shared" si="734"/>
        <v>#DIV/0!</v>
      </c>
      <c r="EH1519" s="75">
        <f t="shared" si="735"/>
        <v>0</v>
      </c>
      <c r="EI1519" s="51" t="e">
        <f t="shared" si="736"/>
        <v>#DIV/0!</v>
      </c>
      <c r="EJ1519" s="75">
        <f t="shared" si="737"/>
        <v>0</v>
      </c>
      <c r="EK1519" s="51" t="e">
        <f t="shared" si="738"/>
        <v>#DIV/0!</v>
      </c>
      <c r="EL1519" s="75">
        <f t="shared" si="739"/>
        <v>3.999996219698107E-2</v>
      </c>
      <c r="EM1519" s="51">
        <f t="shared" si="740"/>
        <v>0</v>
      </c>
      <c r="EN1519" s="75">
        <f t="shared" si="741"/>
        <v>15.760001026968407</v>
      </c>
      <c r="EO1519" s="51">
        <f t="shared" si="742"/>
        <v>0</v>
      </c>
      <c r="EP1519" s="75">
        <f t="shared" si="743"/>
        <v>0</v>
      </c>
      <c r="EQ1519" s="51" t="e">
        <f t="shared" si="744"/>
        <v>#DIV/0!</v>
      </c>
      <c r="ER1519" s="51">
        <f t="shared" si="745"/>
        <v>100</v>
      </c>
      <c r="ES1519" s="51">
        <f t="shared" si="746"/>
        <v>0</v>
      </c>
    </row>
    <row r="1520" spans="1:149" x14ac:dyDescent="0.45">
      <c r="A1520" s="78" t="s">
        <v>1446</v>
      </c>
      <c r="B1520" s="174" t="s">
        <v>880</v>
      </c>
      <c r="C1520" s="51" t="s">
        <v>3653</v>
      </c>
      <c r="D1520" s="51" t="s">
        <v>3671</v>
      </c>
      <c r="E1520" s="78" t="s">
        <v>637</v>
      </c>
      <c r="F1520" s="78" t="s">
        <v>2352</v>
      </c>
      <c r="G1520" s="72" t="s">
        <v>3380</v>
      </c>
      <c r="H1520" s="78" t="s">
        <v>1100</v>
      </c>
      <c r="I1520" s="78">
        <v>50</v>
      </c>
      <c r="J1520" s="300">
        <v>50</v>
      </c>
      <c r="K1520" s="78">
        <v>2</v>
      </c>
      <c r="L1520" s="300">
        <v>1310</v>
      </c>
      <c r="M1520" s="72">
        <v>10</v>
      </c>
      <c r="O1520" s="78"/>
      <c r="P1520" s="72" t="s">
        <v>1374</v>
      </c>
      <c r="AA1520" s="195"/>
      <c r="AB1520" s="195"/>
      <c r="AC1520" s="195"/>
      <c r="AD1520" s="72"/>
      <c r="AE1520" s="316">
        <v>1</v>
      </c>
      <c r="AF1520" s="195"/>
      <c r="AG1520" s="195">
        <v>0</v>
      </c>
      <c r="AH1520" s="72"/>
      <c r="AR1520" s="53">
        <v>1.0009999999999999</v>
      </c>
      <c r="AT1520" s="77"/>
      <c r="AU1520" s="276">
        <v>500</v>
      </c>
      <c r="AV1520" s="276"/>
      <c r="AW1520" s="276">
        <v>500.49999999999994</v>
      </c>
      <c r="AX1520" s="95"/>
      <c r="AY1520" s="276"/>
      <c r="AZ1520" s="95"/>
      <c r="BB1520" s="80" t="s">
        <v>3412</v>
      </c>
      <c r="BC1520" s="270"/>
      <c r="BD1520" s="72">
        <v>64.693799999999996</v>
      </c>
      <c r="BE1520" s="72"/>
      <c r="BF1520" s="72"/>
      <c r="BG1520" s="72"/>
      <c r="BH1520" s="72">
        <v>17.814800000000002</v>
      </c>
      <c r="BI1520" s="72"/>
      <c r="BJ1520" s="72"/>
      <c r="BK1520" s="72"/>
      <c r="BL1520" s="72"/>
      <c r="BM1520" s="72"/>
      <c r="BN1520" s="72"/>
      <c r="BO1520" s="72"/>
      <c r="BP1520" s="72"/>
      <c r="BQ1520" s="72"/>
      <c r="BR1520" s="72"/>
      <c r="BS1520" s="72"/>
      <c r="BT1520" s="72"/>
      <c r="BU1520" s="72"/>
      <c r="BV1520" s="72"/>
      <c r="BW1520" s="72"/>
      <c r="BX1520" s="72"/>
      <c r="BY1520" s="72"/>
      <c r="BZ1520" s="72">
        <v>3.9196500000000002E-2</v>
      </c>
      <c r="CA1520" s="72"/>
      <c r="CB1520" s="72">
        <v>15.4434</v>
      </c>
      <c r="CC1520" s="72"/>
      <c r="CD1520" s="72"/>
      <c r="CE1520" s="72"/>
      <c r="CF1520" s="72"/>
      <c r="CG1520" s="72"/>
      <c r="CH1520" s="72"/>
      <c r="CI1520" s="72"/>
      <c r="CJ1520" s="72"/>
      <c r="CK1520" s="72"/>
      <c r="CL1520" s="72"/>
      <c r="CM1520" s="72"/>
      <c r="CN1520" s="72"/>
      <c r="CO1520" s="72"/>
      <c r="CP1520" s="72"/>
      <c r="CQ1520" s="72"/>
      <c r="CR1520" s="72"/>
      <c r="CS1520" s="72"/>
      <c r="CT1520" s="72"/>
      <c r="CU1520" s="72"/>
      <c r="CV1520" s="72"/>
      <c r="CW1520" s="72"/>
      <c r="CX1520" s="72"/>
      <c r="CY1520" s="72"/>
      <c r="CZ1520" s="72"/>
      <c r="DA1520" s="72"/>
      <c r="DB1520" s="72"/>
      <c r="DC1520" s="72"/>
      <c r="DD1520" s="72"/>
      <c r="DE1520" s="72"/>
      <c r="DF1520" s="72"/>
      <c r="DG1520" s="72"/>
      <c r="DH1520" s="78">
        <f t="shared" si="747"/>
        <v>97.991196500000001</v>
      </c>
      <c r="DJ1520" s="77">
        <f t="shared" si="724"/>
        <v>2.0088034999999991</v>
      </c>
      <c r="DK1520" s="72"/>
      <c r="DL1520" s="51" t="s">
        <v>3334</v>
      </c>
      <c r="DO1520" s="358">
        <v>2.0088200000000001</v>
      </c>
      <c r="DP1520" s="72"/>
      <c r="DQ1520" s="374"/>
      <c r="DR1520" s="72"/>
      <c r="DU1520" s="52"/>
      <c r="DX1520" s="75">
        <f t="shared" si="725"/>
        <v>66.020012318147366</v>
      </c>
      <c r="DY1520" s="51">
        <f t="shared" si="726"/>
        <v>0</v>
      </c>
      <c r="DZ1520" s="75">
        <f t="shared" si="727"/>
        <v>0</v>
      </c>
      <c r="EA1520" s="51" t="e">
        <f t="shared" si="728"/>
        <v>#DIV/0!</v>
      </c>
      <c r="EB1520" s="75">
        <f t="shared" si="729"/>
        <v>18.180000486064074</v>
      </c>
      <c r="EC1520" s="51">
        <f t="shared" si="730"/>
        <v>0</v>
      </c>
      <c r="ED1520" s="75">
        <f t="shared" si="731"/>
        <v>0</v>
      </c>
      <c r="EE1520" s="51" t="e">
        <f t="shared" si="732"/>
        <v>#DIV/0!</v>
      </c>
      <c r="EF1520" s="75">
        <f t="shared" si="733"/>
        <v>0</v>
      </c>
      <c r="EG1520" s="51" t="e">
        <f t="shared" si="734"/>
        <v>#DIV/0!</v>
      </c>
      <c r="EH1520" s="75">
        <f t="shared" si="735"/>
        <v>0</v>
      </c>
      <c r="EI1520" s="51" t="e">
        <f t="shared" si="736"/>
        <v>#DIV/0!</v>
      </c>
      <c r="EJ1520" s="75">
        <f t="shared" si="737"/>
        <v>0</v>
      </c>
      <c r="EK1520" s="51" t="e">
        <f t="shared" si="738"/>
        <v>#DIV/0!</v>
      </c>
      <c r="EL1520" s="75">
        <f t="shared" si="739"/>
        <v>4.0000021838696498E-2</v>
      </c>
      <c r="EM1520" s="51">
        <f t="shared" si="740"/>
        <v>0</v>
      </c>
      <c r="EN1520" s="75">
        <f t="shared" si="741"/>
        <v>15.759987173949854</v>
      </c>
      <c r="EO1520" s="51">
        <f t="shared" si="742"/>
        <v>0</v>
      </c>
      <c r="EP1520" s="75">
        <f t="shared" si="743"/>
        <v>0</v>
      </c>
      <c r="EQ1520" s="51" t="e">
        <f t="shared" si="744"/>
        <v>#DIV/0!</v>
      </c>
      <c r="ER1520" s="51">
        <f t="shared" si="745"/>
        <v>100</v>
      </c>
      <c r="ES1520" s="51">
        <f t="shared" si="746"/>
        <v>0</v>
      </c>
    </row>
    <row r="1521" spans="1:149" x14ac:dyDescent="0.45">
      <c r="A1521" s="78" t="s">
        <v>1446</v>
      </c>
      <c r="B1521" s="174" t="s">
        <v>880</v>
      </c>
      <c r="C1521" s="51" t="s">
        <v>3653</v>
      </c>
      <c r="D1521" s="51" t="s">
        <v>3671</v>
      </c>
      <c r="E1521" s="78" t="s">
        <v>637</v>
      </c>
      <c r="F1521" s="78" t="s">
        <v>2353</v>
      </c>
      <c r="G1521" s="72" t="s">
        <v>3380</v>
      </c>
      <c r="H1521" s="78" t="s">
        <v>1100</v>
      </c>
      <c r="I1521" s="78">
        <v>70</v>
      </c>
      <c r="J1521" s="300">
        <v>100</v>
      </c>
      <c r="K1521" s="78">
        <v>2</v>
      </c>
      <c r="L1521" s="300">
        <v>1100</v>
      </c>
      <c r="M1521" s="72">
        <v>10</v>
      </c>
      <c r="O1521" s="78"/>
      <c r="P1521" s="72" t="s">
        <v>1374</v>
      </c>
      <c r="AA1521" s="195"/>
      <c r="AB1521" s="195"/>
      <c r="AC1521" s="195"/>
      <c r="AD1521" s="72"/>
      <c r="AE1521" s="316">
        <v>1</v>
      </c>
      <c r="AF1521" s="195"/>
      <c r="AG1521" s="195">
        <v>0</v>
      </c>
      <c r="AH1521" s="72"/>
      <c r="AR1521" s="53">
        <v>0.96940000000000004</v>
      </c>
      <c r="AT1521" s="77"/>
      <c r="AU1521" s="276">
        <v>1000</v>
      </c>
      <c r="AV1521" s="276"/>
      <c r="AW1521" s="276">
        <v>969.40000000000009</v>
      </c>
      <c r="AX1521" s="95"/>
      <c r="AY1521" s="276"/>
      <c r="AZ1521" s="95"/>
      <c r="BB1521" s="80" t="s">
        <v>3412</v>
      </c>
      <c r="BC1521" s="270"/>
      <c r="BD1521" s="72">
        <v>63.910899999999998</v>
      </c>
      <c r="BE1521" s="72"/>
      <c r="BF1521" s="72"/>
      <c r="BG1521" s="72"/>
      <c r="BH1521" s="72">
        <v>17.5992</v>
      </c>
      <c r="BI1521" s="72"/>
      <c r="BJ1521" s="72"/>
      <c r="BK1521" s="72"/>
      <c r="BL1521" s="72"/>
      <c r="BM1521" s="72"/>
      <c r="BN1521" s="72"/>
      <c r="BO1521" s="72"/>
      <c r="BP1521" s="72"/>
      <c r="BQ1521" s="72"/>
      <c r="BR1521" s="72"/>
      <c r="BS1521" s="72"/>
      <c r="BT1521" s="72"/>
      <c r="BU1521" s="72"/>
      <c r="BV1521" s="72"/>
      <c r="BW1521" s="72"/>
      <c r="BX1521" s="72"/>
      <c r="BY1521" s="72"/>
      <c r="BZ1521" s="72">
        <v>3.8722199999999998E-2</v>
      </c>
      <c r="CA1521" s="72"/>
      <c r="CB1521" s="72">
        <v>15.256500000000001</v>
      </c>
      <c r="CC1521" s="72"/>
      <c r="CD1521" s="72"/>
      <c r="CE1521" s="72"/>
      <c r="CF1521" s="72"/>
      <c r="CG1521" s="72"/>
      <c r="CH1521" s="72"/>
      <c r="CI1521" s="72"/>
      <c r="CJ1521" s="72"/>
      <c r="CK1521" s="72"/>
      <c r="CL1521" s="72"/>
      <c r="CM1521" s="72"/>
      <c r="CN1521" s="72"/>
      <c r="CO1521" s="72"/>
      <c r="CP1521" s="72"/>
      <c r="CQ1521" s="72"/>
      <c r="CR1521" s="72"/>
      <c r="CS1521" s="72"/>
      <c r="CT1521" s="72"/>
      <c r="CU1521" s="72"/>
      <c r="CV1521" s="72"/>
      <c r="CW1521" s="72"/>
      <c r="CX1521" s="72"/>
      <c r="CY1521" s="72"/>
      <c r="CZ1521" s="72"/>
      <c r="DA1521" s="72"/>
      <c r="DB1521" s="72"/>
      <c r="DC1521" s="72"/>
      <c r="DD1521" s="72"/>
      <c r="DE1521" s="72"/>
      <c r="DF1521" s="72"/>
      <c r="DG1521" s="72"/>
      <c r="DH1521" s="78">
        <f t="shared" si="747"/>
        <v>96.805322199999992</v>
      </c>
      <c r="DJ1521" s="77">
        <f t="shared" si="724"/>
        <v>3.194677800000008</v>
      </c>
      <c r="DK1521" s="72"/>
      <c r="DL1521" s="51" t="s">
        <v>3334</v>
      </c>
      <c r="DO1521" s="358">
        <v>3.1945800000000002</v>
      </c>
      <c r="DP1521" s="72"/>
      <c r="DQ1521" s="374"/>
      <c r="DR1521" s="72"/>
      <c r="DU1521" s="52"/>
      <c r="DX1521" s="75">
        <f t="shared" si="725"/>
        <v>66.020027150945225</v>
      </c>
      <c r="DY1521" s="51">
        <f t="shared" si="726"/>
        <v>0</v>
      </c>
      <c r="DZ1521" s="75">
        <f t="shared" si="727"/>
        <v>0</v>
      </c>
      <c r="EA1521" s="51" t="e">
        <f t="shared" si="728"/>
        <v>#DIV/0!</v>
      </c>
      <c r="EB1521" s="75">
        <f t="shared" si="729"/>
        <v>18.179992174025326</v>
      </c>
      <c r="EC1521" s="51">
        <f t="shared" si="730"/>
        <v>0</v>
      </c>
      <c r="ED1521" s="75">
        <f t="shared" si="731"/>
        <v>0</v>
      </c>
      <c r="EE1521" s="51" t="e">
        <f t="shared" si="732"/>
        <v>#DIV/0!</v>
      </c>
      <c r="EF1521" s="75">
        <f t="shared" si="733"/>
        <v>0</v>
      </c>
      <c r="EG1521" s="51" t="e">
        <f t="shared" si="734"/>
        <v>#DIV/0!</v>
      </c>
      <c r="EH1521" s="75">
        <f t="shared" si="735"/>
        <v>0</v>
      </c>
      <c r="EI1521" s="51" t="e">
        <f t="shared" si="736"/>
        <v>#DIV/0!</v>
      </c>
      <c r="EJ1521" s="75">
        <f t="shared" si="737"/>
        <v>0</v>
      </c>
      <c r="EK1521" s="51" t="e">
        <f t="shared" si="738"/>
        <v>#DIV/0!</v>
      </c>
      <c r="EL1521" s="75">
        <f t="shared" si="739"/>
        <v>4.0000073467035061E-2</v>
      </c>
      <c r="EM1521" s="51">
        <f t="shared" si="740"/>
        <v>0</v>
      </c>
      <c r="EN1521" s="75">
        <f t="shared" si="741"/>
        <v>15.759980601562424</v>
      </c>
      <c r="EO1521" s="51">
        <f t="shared" si="742"/>
        <v>0</v>
      </c>
      <c r="EP1521" s="75">
        <f t="shared" si="743"/>
        <v>0</v>
      </c>
      <c r="EQ1521" s="51" t="e">
        <f t="shared" si="744"/>
        <v>#DIV/0!</v>
      </c>
      <c r="ER1521" s="51">
        <f t="shared" si="745"/>
        <v>100</v>
      </c>
      <c r="ES1521" s="51">
        <f t="shared" si="746"/>
        <v>0</v>
      </c>
    </row>
    <row r="1522" spans="1:149" x14ac:dyDescent="0.45">
      <c r="A1522" s="78" t="s">
        <v>1446</v>
      </c>
      <c r="B1522" s="174" t="s">
        <v>880</v>
      </c>
      <c r="C1522" s="51" t="s">
        <v>3653</v>
      </c>
      <c r="D1522" s="51" t="s">
        <v>3671</v>
      </c>
      <c r="E1522" s="78" t="s">
        <v>637</v>
      </c>
      <c r="F1522" s="78" t="s">
        <v>2354</v>
      </c>
      <c r="G1522" s="72" t="s">
        <v>3380</v>
      </c>
      <c r="H1522" s="78" t="s">
        <v>1100</v>
      </c>
      <c r="I1522" s="78">
        <v>70</v>
      </c>
      <c r="J1522" s="300">
        <v>100</v>
      </c>
      <c r="K1522" s="78">
        <v>2</v>
      </c>
      <c r="L1522" s="300">
        <v>1200</v>
      </c>
      <c r="M1522" s="72">
        <v>10</v>
      </c>
      <c r="O1522" s="78"/>
      <c r="P1522" s="72" t="s">
        <v>1374</v>
      </c>
      <c r="AA1522" s="195"/>
      <c r="AB1522" s="195"/>
      <c r="AC1522" s="195"/>
      <c r="AD1522" s="72"/>
      <c r="AE1522" s="316">
        <v>1</v>
      </c>
      <c r="AF1522" s="195"/>
      <c r="AG1522" s="195">
        <v>0</v>
      </c>
      <c r="AH1522" s="72"/>
      <c r="AR1522" s="53">
        <v>0.99070000000000003</v>
      </c>
      <c r="AT1522" s="77"/>
      <c r="AU1522" s="276">
        <v>1000</v>
      </c>
      <c r="AV1522" s="276"/>
      <c r="AW1522" s="276">
        <v>990.7</v>
      </c>
      <c r="AX1522" s="95"/>
      <c r="AY1522" s="276"/>
      <c r="AZ1522" s="95"/>
      <c r="BB1522" s="80" t="s">
        <v>3412</v>
      </c>
      <c r="BC1522" s="270"/>
      <c r="BD1522" s="72">
        <v>63.991500000000002</v>
      </c>
      <c r="BE1522" s="72"/>
      <c r="BF1522" s="72"/>
      <c r="BG1522" s="72"/>
      <c r="BH1522" s="72">
        <v>17.621400000000001</v>
      </c>
      <c r="BI1522" s="72"/>
      <c r="BJ1522" s="72"/>
      <c r="BK1522" s="72"/>
      <c r="BL1522" s="72"/>
      <c r="BM1522" s="72"/>
      <c r="BN1522" s="72"/>
      <c r="BO1522" s="72"/>
      <c r="BP1522" s="72"/>
      <c r="BQ1522" s="72"/>
      <c r="BR1522" s="72"/>
      <c r="BS1522" s="72"/>
      <c r="BT1522" s="72"/>
      <c r="BU1522" s="72"/>
      <c r="BV1522" s="72"/>
      <c r="BW1522" s="72"/>
      <c r="BX1522" s="72"/>
      <c r="BY1522" s="72"/>
      <c r="BZ1522" s="72">
        <v>3.8771E-2</v>
      </c>
      <c r="CA1522" s="72"/>
      <c r="CB1522" s="72">
        <v>15.2758</v>
      </c>
      <c r="CC1522" s="72"/>
      <c r="CD1522" s="72"/>
      <c r="CE1522" s="72"/>
      <c r="CF1522" s="72"/>
      <c r="CG1522" s="72"/>
      <c r="CH1522" s="72"/>
      <c r="CI1522" s="72"/>
      <c r="CJ1522" s="72"/>
      <c r="CK1522" s="72"/>
      <c r="CL1522" s="72"/>
      <c r="CM1522" s="72"/>
      <c r="CN1522" s="72"/>
      <c r="CO1522" s="72"/>
      <c r="CP1522" s="72"/>
      <c r="CQ1522" s="72"/>
      <c r="CR1522" s="72"/>
      <c r="CS1522" s="72"/>
      <c r="CT1522" s="72"/>
      <c r="CU1522" s="72"/>
      <c r="CV1522" s="72"/>
      <c r="CW1522" s="72"/>
      <c r="CX1522" s="72"/>
      <c r="CY1522" s="72"/>
      <c r="CZ1522" s="72"/>
      <c r="DA1522" s="72"/>
      <c r="DB1522" s="72"/>
      <c r="DC1522" s="72"/>
      <c r="DD1522" s="72"/>
      <c r="DE1522" s="72"/>
      <c r="DF1522" s="72"/>
      <c r="DG1522" s="72"/>
      <c r="DH1522" s="78">
        <f t="shared" si="747"/>
        <v>96.927470999999997</v>
      </c>
      <c r="DJ1522" s="77">
        <f t="shared" si="724"/>
        <v>3.072529000000003</v>
      </c>
      <c r="DK1522" s="72"/>
      <c r="DL1522" s="51" t="s">
        <v>3334</v>
      </c>
      <c r="DO1522" s="358">
        <v>3.0726</v>
      </c>
      <c r="DP1522" s="72"/>
      <c r="DQ1522" s="374"/>
      <c r="DR1522" s="72"/>
      <c r="DU1522" s="52"/>
      <c r="DX1522" s="75">
        <f t="shared" si="725"/>
        <v>66.019983127383981</v>
      </c>
      <c r="DY1522" s="51">
        <f t="shared" si="726"/>
        <v>0</v>
      </c>
      <c r="DZ1522" s="75">
        <f t="shared" si="727"/>
        <v>0</v>
      </c>
      <c r="EA1522" s="51" t="e">
        <f t="shared" si="728"/>
        <v>#DIV/0!</v>
      </c>
      <c r="EB1522" s="75">
        <f t="shared" si="729"/>
        <v>18.179985321189285</v>
      </c>
      <c r="EC1522" s="51">
        <f t="shared" si="730"/>
        <v>0</v>
      </c>
      <c r="ED1522" s="75">
        <f t="shared" si="731"/>
        <v>0</v>
      </c>
      <c r="EE1522" s="51" t="e">
        <f t="shared" si="732"/>
        <v>#DIV/0!</v>
      </c>
      <c r="EF1522" s="75">
        <f t="shared" si="733"/>
        <v>0</v>
      </c>
      <c r="EG1522" s="51" t="e">
        <f t="shared" si="734"/>
        <v>#DIV/0!</v>
      </c>
      <c r="EH1522" s="75">
        <f t="shared" si="735"/>
        <v>0</v>
      </c>
      <c r="EI1522" s="51" t="e">
        <f t="shared" si="736"/>
        <v>#DIV/0!</v>
      </c>
      <c r="EJ1522" s="75">
        <f t="shared" si="737"/>
        <v>0</v>
      </c>
      <c r="EK1522" s="51" t="e">
        <f t="shared" si="738"/>
        <v>#DIV/0!</v>
      </c>
      <c r="EL1522" s="75">
        <f t="shared" si="739"/>
        <v>4.0000011967711406E-2</v>
      </c>
      <c r="EM1522" s="51">
        <f t="shared" si="740"/>
        <v>0</v>
      </c>
      <c r="EN1522" s="75">
        <f t="shared" si="741"/>
        <v>15.760031539459026</v>
      </c>
      <c r="EO1522" s="51">
        <f t="shared" si="742"/>
        <v>0</v>
      </c>
      <c r="EP1522" s="75">
        <f t="shared" si="743"/>
        <v>0</v>
      </c>
      <c r="EQ1522" s="51" t="e">
        <f t="shared" si="744"/>
        <v>#DIV/0!</v>
      </c>
      <c r="ER1522" s="51">
        <f t="shared" si="745"/>
        <v>100</v>
      </c>
      <c r="ES1522" s="51">
        <f t="shared" si="746"/>
        <v>0</v>
      </c>
    </row>
    <row r="1523" spans="1:149" x14ac:dyDescent="0.45">
      <c r="A1523" s="78" t="s">
        <v>1446</v>
      </c>
      <c r="B1523" s="174" t="s">
        <v>880</v>
      </c>
      <c r="C1523" s="51" t="s">
        <v>3653</v>
      </c>
      <c r="D1523" s="51" t="s">
        <v>3671</v>
      </c>
      <c r="E1523" s="78" t="s">
        <v>637</v>
      </c>
      <c r="F1523" s="78" t="s">
        <v>2355</v>
      </c>
      <c r="G1523" s="72" t="s">
        <v>3380</v>
      </c>
      <c r="H1523" s="78" t="s">
        <v>1100</v>
      </c>
      <c r="I1523" s="78">
        <v>96</v>
      </c>
      <c r="J1523" s="300">
        <v>200</v>
      </c>
      <c r="K1523" s="78">
        <v>2</v>
      </c>
      <c r="L1523" s="300">
        <v>1000</v>
      </c>
      <c r="M1523" s="72">
        <v>10</v>
      </c>
      <c r="O1523" s="78"/>
      <c r="P1523" s="72" t="s">
        <v>1374</v>
      </c>
      <c r="AA1523" s="195"/>
      <c r="AB1523" s="195"/>
      <c r="AC1523" s="195"/>
      <c r="AD1523" s="72"/>
      <c r="AE1523" s="316">
        <v>1</v>
      </c>
      <c r="AF1523" s="195"/>
      <c r="AG1523" s="195">
        <v>0</v>
      </c>
      <c r="AH1523" s="72"/>
      <c r="AR1523" s="53">
        <v>0.92449999999999999</v>
      </c>
      <c r="AT1523" s="77"/>
      <c r="AU1523" s="276">
        <v>2000</v>
      </c>
      <c r="AV1523" s="276"/>
      <c r="AW1523" s="276">
        <v>1849</v>
      </c>
      <c r="AX1523" s="95"/>
      <c r="AY1523" s="276"/>
      <c r="AZ1523" s="95"/>
      <c r="BB1523" s="80" t="s">
        <v>3412</v>
      </c>
      <c r="BC1523" s="270"/>
      <c r="BD1523" s="72">
        <v>62.744700000000002</v>
      </c>
      <c r="BE1523" s="72"/>
      <c r="BF1523" s="72"/>
      <c r="BG1523" s="72"/>
      <c r="BH1523" s="72">
        <v>17.278099999999998</v>
      </c>
      <c r="BI1523" s="72"/>
      <c r="BJ1523" s="72"/>
      <c r="BK1523" s="72"/>
      <c r="BL1523" s="72"/>
      <c r="BM1523" s="72"/>
      <c r="BN1523" s="72"/>
      <c r="BO1523" s="72"/>
      <c r="BP1523" s="72"/>
      <c r="BQ1523" s="72"/>
      <c r="BR1523" s="72"/>
      <c r="BS1523" s="72"/>
      <c r="BT1523" s="72"/>
      <c r="BU1523" s="72"/>
      <c r="BV1523" s="72"/>
      <c r="BW1523" s="72"/>
      <c r="BX1523" s="72"/>
      <c r="BY1523" s="72"/>
      <c r="BZ1523" s="72">
        <v>3.8015599999999997E-2</v>
      </c>
      <c r="CA1523" s="72"/>
      <c r="CB1523" s="72">
        <v>14.9781</v>
      </c>
      <c r="CC1523" s="72"/>
      <c r="CD1523" s="72"/>
      <c r="CE1523" s="72"/>
      <c r="CF1523" s="72"/>
      <c r="CG1523" s="72"/>
      <c r="CH1523" s="72"/>
      <c r="CI1523" s="72"/>
      <c r="CJ1523" s="72"/>
      <c r="CK1523" s="72"/>
      <c r="CL1523" s="72"/>
      <c r="CM1523" s="72"/>
      <c r="CN1523" s="72"/>
      <c r="CO1523" s="72"/>
      <c r="CP1523" s="72"/>
      <c r="CQ1523" s="72"/>
      <c r="CR1523" s="72"/>
      <c r="CS1523" s="72"/>
      <c r="CT1523" s="72"/>
      <c r="CU1523" s="72"/>
      <c r="CV1523" s="72"/>
      <c r="CW1523" s="72"/>
      <c r="CX1523" s="72"/>
      <c r="CY1523" s="72"/>
      <c r="CZ1523" s="72"/>
      <c r="DA1523" s="72"/>
      <c r="DB1523" s="72"/>
      <c r="DC1523" s="72"/>
      <c r="DD1523" s="72"/>
      <c r="DE1523" s="72"/>
      <c r="DF1523" s="72"/>
      <c r="DG1523" s="72"/>
      <c r="DH1523" s="78">
        <f t="shared" si="747"/>
        <v>95.038915599999996</v>
      </c>
      <c r="DJ1523" s="77">
        <f t="shared" si="724"/>
        <v>4.9610844000000043</v>
      </c>
      <c r="DK1523" s="72"/>
      <c r="DL1523" s="51" t="s">
        <v>3334</v>
      </c>
      <c r="DO1523" s="358">
        <v>4.9610300000000001</v>
      </c>
      <c r="DP1523" s="72"/>
      <c r="DQ1523" s="374"/>
      <c r="DR1523" s="72"/>
      <c r="DU1523" s="52"/>
      <c r="DX1523" s="75">
        <f t="shared" si="725"/>
        <v>66.020008334354358</v>
      </c>
      <c r="DY1523" s="51">
        <f t="shared" si="726"/>
        <v>0</v>
      </c>
      <c r="DZ1523" s="75">
        <f t="shared" si="727"/>
        <v>0</v>
      </c>
      <c r="EA1523" s="51" t="e">
        <f t="shared" si="728"/>
        <v>#DIV/0!</v>
      </c>
      <c r="EB1523" s="75">
        <f t="shared" si="729"/>
        <v>18.180026456446647</v>
      </c>
      <c r="EC1523" s="51">
        <f t="shared" si="730"/>
        <v>0</v>
      </c>
      <c r="ED1523" s="75">
        <f t="shared" si="731"/>
        <v>0</v>
      </c>
      <c r="EE1523" s="51" t="e">
        <f t="shared" si="732"/>
        <v>#DIV/0!</v>
      </c>
      <c r="EF1523" s="75">
        <f t="shared" si="733"/>
        <v>0</v>
      </c>
      <c r="EG1523" s="51" t="e">
        <f t="shared" si="734"/>
        <v>#DIV/0!</v>
      </c>
      <c r="EH1523" s="75">
        <f t="shared" si="735"/>
        <v>0</v>
      </c>
      <c r="EI1523" s="51" t="e">
        <f t="shared" si="736"/>
        <v>#DIV/0!</v>
      </c>
      <c r="EJ1523" s="75">
        <f t="shared" si="737"/>
        <v>0</v>
      </c>
      <c r="EK1523" s="51" t="e">
        <f t="shared" si="738"/>
        <v>#DIV/0!</v>
      </c>
      <c r="EL1523" s="75">
        <f t="shared" si="739"/>
        <v>4.0000035522290832E-2</v>
      </c>
      <c r="EM1523" s="51">
        <f t="shared" si="740"/>
        <v>0</v>
      </c>
      <c r="EN1523" s="75">
        <f t="shared" si="741"/>
        <v>15.759965173676708</v>
      </c>
      <c r="EO1523" s="51">
        <f t="shared" si="742"/>
        <v>0</v>
      </c>
      <c r="EP1523" s="75">
        <f t="shared" si="743"/>
        <v>0</v>
      </c>
      <c r="EQ1523" s="51" t="e">
        <f t="shared" si="744"/>
        <v>#DIV/0!</v>
      </c>
      <c r="ER1523" s="51">
        <f t="shared" si="745"/>
        <v>100</v>
      </c>
      <c r="ES1523" s="51">
        <f t="shared" si="746"/>
        <v>0</v>
      </c>
    </row>
    <row r="1524" spans="1:149" x14ac:dyDescent="0.45">
      <c r="A1524" s="78" t="s">
        <v>1446</v>
      </c>
      <c r="B1524" s="174" t="s">
        <v>880</v>
      </c>
      <c r="C1524" s="51" t="s">
        <v>3653</v>
      </c>
      <c r="D1524" s="51" t="s">
        <v>3671</v>
      </c>
      <c r="E1524" s="78" t="s">
        <v>637</v>
      </c>
      <c r="F1524" s="78" t="s">
        <v>2356</v>
      </c>
      <c r="G1524" s="72" t="s">
        <v>3380</v>
      </c>
      <c r="H1524" s="78" t="s">
        <v>1100</v>
      </c>
      <c r="I1524" s="78">
        <v>70</v>
      </c>
      <c r="J1524" s="300">
        <v>200</v>
      </c>
      <c r="K1524" s="78">
        <v>2</v>
      </c>
      <c r="L1524" s="300">
        <v>1100</v>
      </c>
      <c r="M1524" s="72">
        <v>10</v>
      </c>
      <c r="O1524" s="78"/>
      <c r="P1524" s="72" t="s">
        <v>1374</v>
      </c>
      <c r="AA1524" s="195"/>
      <c r="AB1524" s="195"/>
      <c r="AC1524" s="195"/>
      <c r="AD1524" s="72"/>
      <c r="AE1524" s="316">
        <v>1</v>
      </c>
      <c r="AF1524" s="195"/>
      <c r="AG1524" s="195">
        <v>0</v>
      </c>
      <c r="AH1524" s="72"/>
      <c r="AR1524" s="53">
        <v>0.97199999999999998</v>
      </c>
      <c r="AT1524" s="77"/>
      <c r="AU1524" s="276">
        <v>2000</v>
      </c>
      <c r="AV1524" s="276"/>
      <c r="AW1524" s="276">
        <v>1944</v>
      </c>
      <c r="AX1524" s="95"/>
      <c r="AY1524" s="276"/>
      <c r="AZ1524" s="95"/>
      <c r="BB1524" s="80" t="s">
        <v>3412</v>
      </c>
      <c r="BC1524" s="270"/>
      <c r="BD1524" s="72">
        <v>62.798400000000001</v>
      </c>
      <c r="BE1524" s="72"/>
      <c r="BF1524" s="72"/>
      <c r="BG1524" s="72"/>
      <c r="BH1524" s="72">
        <v>17.292899999999999</v>
      </c>
      <c r="BI1524" s="72"/>
      <c r="BJ1524" s="72"/>
      <c r="BK1524" s="72"/>
      <c r="BL1524" s="72"/>
      <c r="BM1524" s="72"/>
      <c r="BN1524" s="72"/>
      <c r="BO1524" s="72"/>
      <c r="BP1524" s="72"/>
      <c r="BQ1524" s="72"/>
      <c r="BR1524" s="72"/>
      <c r="BS1524" s="72"/>
      <c r="BT1524" s="72"/>
      <c r="BU1524" s="72"/>
      <c r="BV1524" s="72"/>
      <c r="BW1524" s="72"/>
      <c r="BX1524" s="72"/>
      <c r="BY1524" s="72"/>
      <c r="BZ1524" s="72">
        <v>3.8048100000000001E-2</v>
      </c>
      <c r="CA1524" s="72"/>
      <c r="CB1524" s="72">
        <v>14.991</v>
      </c>
      <c r="CC1524" s="72"/>
      <c r="CD1524" s="72"/>
      <c r="CE1524" s="72"/>
      <c r="CF1524" s="72"/>
      <c r="CG1524" s="72"/>
      <c r="CH1524" s="72"/>
      <c r="CI1524" s="72"/>
      <c r="CJ1524" s="72"/>
      <c r="CK1524" s="72"/>
      <c r="CL1524" s="72"/>
      <c r="CM1524" s="72"/>
      <c r="CN1524" s="72"/>
      <c r="CO1524" s="72"/>
      <c r="CP1524" s="72"/>
      <c r="CQ1524" s="72"/>
      <c r="CR1524" s="72"/>
      <c r="CS1524" s="72"/>
      <c r="CT1524" s="72"/>
      <c r="CU1524" s="72"/>
      <c r="CV1524" s="72"/>
      <c r="CW1524" s="72"/>
      <c r="CX1524" s="72"/>
      <c r="CY1524" s="72"/>
      <c r="CZ1524" s="72"/>
      <c r="DA1524" s="72"/>
      <c r="DB1524" s="72"/>
      <c r="DC1524" s="72"/>
      <c r="DD1524" s="72"/>
      <c r="DE1524" s="72"/>
      <c r="DF1524" s="72"/>
      <c r="DG1524" s="72"/>
      <c r="DH1524" s="78">
        <f t="shared" si="747"/>
        <v>95.120348100000001</v>
      </c>
      <c r="DJ1524" s="77">
        <f t="shared" si="724"/>
        <v>4.8796518999999989</v>
      </c>
      <c r="DK1524" s="72"/>
      <c r="DL1524" s="51" t="s">
        <v>3334</v>
      </c>
      <c r="DO1524" s="358">
        <v>4.87967</v>
      </c>
      <c r="DP1524" s="72"/>
      <c r="DQ1524" s="374"/>
      <c r="DR1524" s="72"/>
      <c r="DU1524" s="52"/>
      <c r="DX1524" s="75">
        <f t="shared" si="725"/>
        <v>66.019943423651114</v>
      </c>
      <c r="DY1524" s="51">
        <f t="shared" si="726"/>
        <v>0</v>
      </c>
      <c r="DZ1524" s="75">
        <f t="shared" si="727"/>
        <v>0</v>
      </c>
      <c r="EA1524" s="51" t="e">
        <f t="shared" si="728"/>
        <v>#DIV/0!</v>
      </c>
      <c r="EB1524" s="75">
        <f t="shared" si="729"/>
        <v>18.180021778116263</v>
      </c>
      <c r="EC1524" s="51">
        <f t="shared" si="730"/>
        <v>0</v>
      </c>
      <c r="ED1524" s="75">
        <f t="shared" si="731"/>
        <v>0</v>
      </c>
      <c r="EE1524" s="51" t="e">
        <f t="shared" si="732"/>
        <v>#DIV/0!</v>
      </c>
      <c r="EF1524" s="75">
        <f t="shared" si="733"/>
        <v>0</v>
      </c>
      <c r="EG1524" s="51" t="e">
        <f t="shared" si="734"/>
        <v>#DIV/0!</v>
      </c>
      <c r="EH1524" s="75">
        <f t="shared" si="735"/>
        <v>0</v>
      </c>
      <c r="EI1524" s="51" t="e">
        <f t="shared" si="736"/>
        <v>#DIV/0!</v>
      </c>
      <c r="EJ1524" s="75">
        <f t="shared" si="737"/>
        <v>0</v>
      </c>
      <c r="EK1524" s="51" t="e">
        <f t="shared" si="738"/>
        <v>#DIV/0!</v>
      </c>
      <c r="EL1524" s="75">
        <f t="shared" si="739"/>
        <v>3.9999958746997057E-2</v>
      </c>
      <c r="EM1524" s="51">
        <f t="shared" si="740"/>
        <v>0</v>
      </c>
      <c r="EN1524" s="75">
        <f t="shared" si="741"/>
        <v>15.76003483948562</v>
      </c>
      <c r="EO1524" s="51">
        <f t="shared" si="742"/>
        <v>0</v>
      </c>
      <c r="EP1524" s="75">
        <f t="shared" si="743"/>
        <v>0</v>
      </c>
      <c r="EQ1524" s="51" t="e">
        <f t="shared" si="744"/>
        <v>#DIV/0!</v>
      </c>
      <c r="ER1524" s="51">
        <f t="shared" si="745"/>
        <v>100</v>
      </c>
      <c r="ES1524" s="51">
        <f t="shared" si="746"/>
        <v>0</v>
      </c>
    </row>
    <row r="1525" spans="1:149" x14ac:dyDescent="0.45">
      <c r="A1525" s="78" t="s">
        <v>1446</v>
      </c>
      <c r="B1525" s="174" t="s">
        <v>880</v>
      </c>
      <c r="C1525" s="51" t="s">
        <v>3653</v>
      </c>
      <c r="D1525" s="51" t="s">
        <v>3671</v>
      </c>
      <c r="E1525" s="78" t="s">
        <v>637</v>
      </c>
      <c r="F1525" s="78" t="s">
        <v>2357</v>
      </c>
      <c r="G1525" s="72" t="s">
        <v>3380</v>
      </c>
      <c r="H1525" s="78" t="s">
        <v>1100</v>
      </c>
      <c r="I1525" s="78">
        <v>48</v>
      </c>
      <c r="J1525" s="300">
        <v>200</v>
      </c>
      <c r="K1525" s="78">
        <v>2</v>
      </c>
      <c r="L1525" s="300">
        <v>1200</v>
      </c>
      <c r="M1525" s="72">
        <v>10</v>
      </c>
      <c r="O1525" s="78"/>
      <c r="P1525" s="72" t="s">
        <v>1374</v>
      </c>
      <c r="AA1525" s="195"/>
      <c r="AB1525" s="195"/>
      <c r="AC1525" s="195"/>
      <c r="AD1525" s="72"/>
      <c r="AE1525" s="316">
        <v>1</v>
      </c>
      <c r="AF1525" s="195"/>
      <c r="AG1525" s="195">
        <v>0</v>
      </c>
      <c r="AH1525" s="72"/>
      <c r="AR1525" s="53">
        <v>1.0069999999999999</v>
      </c>
      <c r="AT1525" s="77"/>
      <c r="AU1525" s="276">
        <v>2000</v>
      </c>
      <c r="AV1525" s="276"/>
      <c r="AW1525" s="276">
        <v>2013.9999999999998</v>
      </c>
      <c r="AX1525" s="95"/>
      <c r="AY1525" s="276"/>
      <c r="AZ1525" s="95"/>
      <c r="BB1525" s="80" t="s">
        <v>3412</v>
      </c>
      <c r="BC1525" s="270"/>
      <c r="BD1525" s="72">
        <v>62.601900000000001</v>
      </c>
      <c r="BE1525" s="72"/>
      <c r="BF1525" s="72"/>
      <c r="BG1525" s="72"/>
      <c r="BH1525" s="72">
        <v>17.238800000000001</v>
      </c>
      <c r="BI1525" s="72"/>
      <c r="BJ1525" s="72"/>
      <c r="BK1525" s="72"/>
      <c r="BL1525" s="72"/>
      <c r="BM1525" s="72"/>
      <c r="BN1525" s="72"/>
      <c r="BO1525" s="72"/>
      <c r="BP1525" s="72"/>
      <c r="BQ1525" s="72"/>
      <c r="BR1525" s="72"/>
      <c r="BS1525" s="72"/>
      <c r="BT1525" s="72"/>
      <c r="BU1525" s="72"/>
      <c r="BV1525" s="72"/>
      <c r="BW1525" s="72"/>
      <c r="BX1525" s="72"/>
      <c r="BY1525" s="72"/>
      <c r="BZ1525" s="72">
        <v>3.79291E-2</v>
      </c>
      <c r="CA1525" s="72"/>
      <c r="CB1525" s="72">
        <v>14.944100000000001</v>
      </c>
      <c r="CC1525" s="72"/>
      <c r="CD1525" s="72"/>
      <c r="CE1525" s="72"/>
      <c r="CF1525" s="72"/>
      <c r="CG1525" s="72"/>
      <c r="CH1525" s="72"/>
      <c r="CI1525" s="72"/>
      <c r="CJ1525" s="72"/>
      <c r="CK1525" s="72"/>
      <c r="CL1525" s="72"/>
      <c r="CM1525" s="72"/>
      <c r="CN1525" s="72"/>
      <c r="CO1525" s="72"/>
      <c r="CP1525" s="72"/>
      <c r="CQ1525" s="72"/>
      <c r="CR1525" s="72"/>
      <c r="CS1525" s="72"/>
      <c r="CT1525" s="72"/>
      <c r="CU1525" s="72"/>
      <c r="CV1525" s="72"/>
      <c r="CW1525" s="72"/>
      <c r="CX1525" s="72"/>
      <c r="CY1525" s="72"/>
      <c r="CZ1525" s="72"/>
      <c r="DA1525" s="72"/>
      <c r="DB1525" s="72"/>
      <c r="DC1525" s="72"/>
      <c r="DD1525" s="72"/>
      <c r="DE1525" s="72"/>
      <c r="DF1525" s="72"/>
      <c r="DG1525" s="72"/>
      <c r="DH1525" s="78">
        <f t="shared" si="747"/>
        <v>94.822729100000004</v>
      </c>
      <c r="DJ1525" s="77">
        <f t="shared" si="724"/>
        <v>5.1772708999999963</v>
      </c>
      <c r="DK1525" s="72"/>
      <c r="DL1525" s="51" t="s">
        <v>3334</v>
      </c>
      <c r="DO1525" s="358">
        <v>5.1773199999999999</v>
      </c>
      <c r="DP1525" s="72"/>
      <c r="DQ1525" s="374"/>
      <c r="DR1525" s="72"/>
      <c r="DU1525" s="52"/>
      <c r="DX1525" s="75">
        <f t="shared" si="725"/>
        <v>66.019930658165364</v>
      </c>
      <c r="DY1525" s="51">
        <f t="shared" si="726"/>
        <v>0</v>
      </c>
      <c r="DZ1525" s="75">
        <f t="shared" si="727"/>
        <v>0</v>
      </c>
      <c r="EA1525" s="51" t="e">
        <f t="shared" si="728"/>
        <v>#DIV/0!</v>
      </c>
      <c r="EB1525" s="75">
        <f t="shared" si="729"/>
        <v>18.180029370194536</v>
      </c>
      <c r="EC1525" s="51">
        <f t="shared" si="730"/>
        <v>0</v>
      </c>
      <c r="ED1525" s="75">
        <f t="shared" si="731"/>
        <v>0</v>
      </c>
      <c r="EE1525" s="51" t="e">
        <f t="shared" si="732"/>
        <v>#DIV/0!</v>
      </c>
      <c r="EF1525" s="75">
        <f t="shared" si="733"/>
        <v>0</v>
      </c>
      <c r="EG1525" s="51" t="e">
        <f t="shared" si="734"/>
        <v>#DIV/0!</v>
      </c>
      <c r="EH1525" s="75">
        <f t="shared" si="735"/>
        <v>0</v>
      </c>
      <c r="EI1525" s="51" t="e">
        <f t="shared" si="736"/>
        <v>#DIV/0!</v>
      </c>
      <c r="EJ1525" s="75">
        <f t="shared" si="737"/>
        <v>0</v>
      </c>
      <c r="EK1525" s="51" t="e">
        <f t="shared" si="738"/>
        <v>#DIV/0!</v>
      </c>
      <c r="EL1525" s="75">
        <f t="shared" si="739"/>
        <v>4.0000008816451577E-2</v>
      </c>
      <c r="EM1525" s="51">
        <f t="shared" si="740"/>
        <v>0</v>
      </c>
      <c r="EN1525" s="75">
        <f t="shared" si="741"/>
        <v>15.760039962823639</v>
      </c>
      <c r="EO1525" s="51">
        <f t="shared" si="742"/>
        <v>0</v>
      </c>
      <c r="EP1525" s="75">
        <f t="shared" si="743"/>
        <v>0</v>
      </c>
      <c r="EQ1525" s="51" t="e">
        <f t="shared" si="744"/>
        <v>#DIV/0!</v>
      </c>
      <c r="ER1525" s="51">
        <f t="shared" si="745"/>
        <v>100</v>
      </c>
      <c r="ES1525" s="51">
        <f t="shared" si="746"/>
        <v>0</v>
      </c>
    </row>
    <row r="1526" spans="1:149" x14ac:dyDescent="0.45">
      <c r="A1526" s="78" t="s">
        <v>1446</v>
      </c>
      <c r="B1526" s="174" t="s">
        <v>880</v>
      </c>
      <c r="C1526" s="51" t="s">
        <v>3653</v>
      </c>
      <c r="D1526" s="51" t="s">
        <v>3671</v>
      </c>
      <c r="E1526" s="78" t="s">
        <v>637</v>
      </c>
      <c r="F1526" s="78" t="s">
        <v>2358</v>
      </c>
      <c r="G1526" s="72" t="s">
        <v>3380</v>
      </c>
      <c r="H1526" s="78" t="s">
        <v>1100</v>
      </c>
      <c r="I1526" s="78">
        <v>70</v>
      </c>
      <c r="J1526" s="300">
        <v>200</v>
      </c>
      <c r="K1526" s="78">
        <v>2</v>
      </c>
      <c r="L1526" s="300">
        <v>1200</v>
      </c>
      <c r="M1526" s="72">
        <v>10</v>
      </c>
      <c r="O1526" s="78"/>
      <c r="P1526" s="72" t="s">
        <v>1374</v>
      </c>
      <c r="AA1526" s="195"/>
      <c r="AB1526" s="195"/>
      <c r="AC1526" s="195"/>
      <c r="AD1526" s="72"/>
      <c r="AE1526" s="316">
        <v>1</v>
      </c>
      <c r="AF1526" s="195"/>
      <c r="AG1526" s="195">
        <v>0</v>
      </c>
      <c r="AH1526" s="72"/>
      <c r="AR1526" s="53">
        <v>1.0069999999999999</v>
      </c>
      <c r="AT1526" s="77"/>
      <c r="AU1526" s="276">
        <v>2000</v>
      </c>
      <c r="AV1526" s="276"/>
      <c r="AW1526" s="276">
        <v>2013.9999999999998</v>
      </c>
      <c r="AX1526" s="95"/>
      <c r="AY1526" s="276"/>
      <c r="AZ1526" s="95"/>
      <c r="BB1526" s="80" t="s">
        <v>3412</v>
      </c>
      <c r="BC1526" s="270"/>
      <c r="BD1526" s="72">
        <v>62.792499999999997</v>
      </c>
      <c r="BE1526" s="72"/>
      <c r="BF1526" s="72"/>
      <c r="BG1526" s="72"/>
      <c r="BH1526" s="72">
        <v>17.2912</v>
      </c>
      <c r="BI1526" s="72"/>
      <c r="BJ1526" s="72"/>
      <c r="BK1526" s="72"/>
      <c r="BL1526" s="72"/>
      <c r="BM1526" s="72"/>
      <c r="BN1526" s="72"/>
      <c r="BO1526" s="72"/>
      <c r="BP1526" s="72"/>
      <c r="BQ1526" s="72"/>
      <c r="BR1526" s="72"/>
      <c r="BS1526" s="72"/>
      <c r="BT1526" s="72"/>
      <c r="BU1526" s="72"/>
      <c r="BV1526" s="72"/>
      <c r="BW1526" s="72"/>
      <c r="BX1526" s="72"/>
      <c r="BY1526" s="72"/>
      <c r="BZ1526" s="72">
        <v>3.8044500000000002E-2</v>
      </c>
      <c r="CA1526" s="72"/>
      <c r="CB1526" s="72">
        <v>14.9895</v>
      </c>
      <c r="CC1526" s="72"/>
      <c r="CD1526" s="72"/>
      <c r="CE1526" s="72"/>
      <c r="CF1526" s="72"/>
      <c r="CG1526" s="72"/>
      <c r="CH1526" s="72"/>
      <c r="CI1526" s="72"/>
      <c r="CJ1526" s="72"/>
      <c r="CK1526" s="72"/>
      <c r="CL1526" s="72"/>
      <c r="CM1526" s="72"/>
      <c r="CN1526" s="72"/>
      <c r="CO1526" s="72"/>
      <c r="CP1526" s="72"/>
      <c r="CQ1526" s="72"/>
      <c r="CR1526" s="72"/>
      <c r="CS1526" s="72"/>
      <c r="CT1526" s="72"/>
      <c r="CU1526" s="72"/>
      <c r="CV1526" s="72"/>
      <c r="CW1526" s="72"/>
      <c r="CX1526" s="72"/>
      <c r="CY1526" s="72"/>
      <c r="CZ1526" s="72"/>
      <c r="DA1526" s="72"/>
      <c r="DB1526" s="72"/>
      <c r="DC1526" s="72"/>
      <c r="DD1526" s="72"/>
      <c r="DE1526" s="72"/>
      <c r="DF1526" s="72"/>
      <c r="DG1526" s="72"/>
      <c r="DH1526" s="78">
        <f t="shared" si="747"/>
        <v>95.111244499999998</v>
      </c>
      <c r="DJ1526" s="77">
        <f t="shared" si="724"/>
        <v>4.888755500000002</v>
      </c>
      <c r="DK1526" s="72"/>
      <c r="DL1526" s="51" t="s">
        <v>3334</v>
      </c>
      <c r="DO1526" s="358">
        <v>4.8887200000000002</v>
      </c>
      <c r="DP1526" s="72"/>
      <c r="DQ1526" s="374"/>
      <c r="DR1526" s="72"/>
      <c r="DU1526" s="52"/>
      <c r="DX1526" s="75">
        <f t="shared" si="725"/>
        <v>66.020059279110782</v>
      </c>
      <c r="DY1526" s="51">
        <f t="shared" si="726"/>
        <v>0</v>
      </c>
      <c r="DZ1526" s="75">
        <f t="shared" si="727"/>
        <v>0</v>
      </c>
      <c r="EA1526" s="51" t="e">
        <f t="shared" si="728"/>
        <v>#DIV/0!</v>
      </c>
      <c r="EB1526" s="75">
        <f t="shared" si="729"/>
        <v>18.17997450343529</v>
      </c>
      <c r="EC1526" s="51">
        <f t="shared" si="730"/>
        <v>0</v>
      </c>
      <c r="ED1526" s="75">
        <f t="shared" si="731"/>
        <v>0</v>
      </c>
      <c r="EE1526" s="51" t="e">
        <f t="shared" si="732"/>
        <v>#DIV/0!</v>
      </c>
      <c r="EF1526" s="75">
        <f t="shared" si="733"/>
        <v>0</v>
      </c>
      <c r="EG1526" s="51" t="e">
        <f t="shared" si="734"/>
        <v>#DIV/0!</v>
      </c>
      <c r="EH1526" s="75">
        <f t="shared" si="735"/>
        <v>0</v>
      </c>
      <c r="EI1526" s="51" t="e">
        <f t="shared" si="736"/>
        <v>#DIV/0!</v>
      </c>
      <c r="EJ1526" s="75">
        <f t="shared" si="737"/>
        <v>0</v>
      </c>
      <c r="EK1526" s="51" t="e">
        <f t="shared" si="738"/>
        <v>#DIV/0!</v>
      </c>
      <c r="EL1526" s="75">
        <f t="shared" si="739"/>
        <v>4.0000002313080874E-2</v>
      </c>
      <c r="EM1526" s="51">
        <f t="shared" si="740"/>
        <v>0</v>
      </c>
      <c r="EN1526" s="75">
        <f t="shared" si="741"/>
        <v>15.759966215140839</v>
      </c>
      <c r="EO1526" s="51">
        <f t="shared" si="742"/>
        <v>0</v>
      </c>
      <c r="EP1526" s="75">
        <f t="shared" si="743"/>
        <v>0</v>
      </c>
      <c r="EQ1526" s="51" t="e">
        <f t="shared" si="744"/>
        <v>#DIV/0!</v>
      </c>
      <c r="ER1526" s="51">
        <f t="shared" si="745"/>
        <v>100</v>
      </c>
      <c r="ES1526" s="51">
        <f t="shared" si="746"/>
        <v>0</v>
      </c>
    </row>
    <row r="1527" spans="1:149" x14ac:dyDescent="0.45">
      <c r="A1527" s="78" t="s">
        <v>1446</v>
      </c>
      <c r="B1527" s="174" t="s">
        <v>880</v>
      </c>
      <c r="C1527" s="51" t="s">
        <v>3653</v>
      </c>
      <c r="D1527" s="51" t="s">
        <v>3671</v>
      </c>
      <c r="E1527" s="78" t="s">
        <v>637</v>
      </c>
      <c r="F1527" s="78" t="s">
        <v>2359</v>
      </c>
      <c r="G1527" s="72" t="s">
        <v>3380</v>
      </c>
      <c r="H1527" s="78" t="s">
        <v>1100</v>
      </c>
      <c r="I1527" s="78">
        <v>70</v>
      </c>
      <c r="J1527" s="300">
        <v>300</v>
      </c>
      <c r="K1527" s="78">
        <v>2</v>
      </c>
      <c r="L1527" s="300">
        <v>1200</v>
      </c>
      <c r="M1527" s="72">
        <v>10</v>
      </c>
      <c r="O1527" s="78"/>
      <c r="P1527" s="72" t="s">
        <v>1374</v>
      </c>
      <c r="AA1527" s="195"/>
      <c r="AB1527" s="195"/>
      <c r="AC1527" s="195"/>
      <c r="AD1527" s="72"/>
      <c r="AE1527" s="316">
        <v>1</v>
      </c>
      <c r="AF1527" s="195"/>
      <c r="AG1527" s="195">
        <v>0</v>
      </c>
      <c r="AH1527" s="72"/>
      <c r="AR1527" s="53">
        <v>1.046</v>
      </c>
      <c r="AT1527" s="77"/>
      <c r="AU1527" s="276">
        <v>3000</v>
      </c>
      <c r="AV1527" s="276"/>
      <c r="AW1527" s="276">
        <v>3138</v>
      </c>
      <c r="AX1527" s="95"/>
      <c r="AY1527" s="276"/>
      <c r="AZ1527" s="95"/>
      <c r="BB1527" s="80" t="s">
        <v>3412</v>
      </c>
      <c r="BC1527" s="270"/>
      <c r="BD1527" s="72">
        <v>61.643300000000004</v>
      </c>
      <c r="BE1527" s="72"/>
      <c r="BF1527" s="72"/>
      <c r="BG1527" s="72"/>
      <c r="BH1527" s="72">
        <v>16.974799999999998</v>
      </c>
      <c r="BI1527" s="72"/>
      <c r="BJ1527" s="72"/>
      <c r="BK1527" s="72"/>
      <c r="BL1527" s="72"/>
      <c r="BM1527" s="72"/>
      <c r="BN1527" s="72"/>
      <c r="BO1527" s="72"/>
      <c r="BP1527" s="72"/>
      <c r="BQ1527" s="72"/>
      <c r="BR1527" s="72"/>
      <c r="BS1527" s="72"/>
      <c r="BT1527" s="72"/>
      <c r="BU1527" s="72"/>
      <c r="BV1527" s="72"/>
      <c r="BW1527" s="72"/>
      <c r="BX1527" s="72"/>
      <c r="BY1527" s="72"/>
      <c r="BZ1527" s="72">
        <v>3.7348300000000001E-2</v>
      </c>
      <c r="CA1527" s="72"/>
      <c r="CB1527" s="72">
        <v>14.715199999999999</v>
      </c>
      <c r="CC1527" s="72"/>
      <c r="CD1527" s="72"/>
      <c r="CE1527" s="72"/>
      <c r="CF1527" s="72"/>
      <c r="CG1527" s="72"/>
      <c r="CH1527" s="72"/>
      <c r="CI1527" s="72"/>
      <c r="CJ1527" s="72"/>
      <c r="CK1527" s="72"/>
      <c r="CL1527" s="72"/>
      <c r="CM1527" s="72"/>
      <c r="CN1527" s="72"/>
      <c r="CO1527" s="72"/>
      <c r="CP1527" s="72"/>
      <c r="CQ1527" s="72"/>
      <c r="CR1527" s="72"/>
      <c r="CS1527" s="72"/>
      <c r="CT1527" s="72"/>
      <c r="CU1527" s="72"/>
      <c r="CV1527" s="72"/>
      <c r="CW1527" s="72"/>
      <c r="CX1527" s="72"/>
      <c r="CY1527" s="72"/>
      <c r="CZ1527" s="72"/>
      <c r="DA1527" s="72"/>
      <c r="DB1527" s="72"/>
      <c r="DC1527" s="72"/>
      <c r="DD1527" s="72"/>
      <c r="DE1527" s="72"/>
      <c r="DF1527" s="72"/>
      <c r="DG1527" s="72"/>
      <c r="DH1527" s="78">
        <f t="shared" si="747"/>
        <v>93.370648299999999</v>
      </c>
      <c r="DJ1527" s="77">
        <f t="shared" si="724"/>
        <v>6.6293517000000008</v>
      </c>
      <c r="DK1527" s="72"/>
      <c r="DL1527" s="51" t="s">
        <v>3334</v>
      </c>
      <c r="DO1527" s="358">
        <v>6.6293199999999999</v>
      </c>
      <c r="DP1527" s="72"/>
      <c r="DQ1527" s="374"/>
      <c r="DR1527" s="72"/>
      <c r="DU1527" s="52"/>
      <c r="DX1527" s="75">
        <f t="shared" si="725"/>
        <v>66.019997849795374</v>
      </c>
      <c r="DY1527" s="51">
        <f t="shared" si="726"/>
        <v>0</v>
      </c>
      <c r="DZ1527" s="75">
        <f t="shared" si="727"/>
        <v>0</v>
      </c>
      <c r="EA1527" s="51" t="e">
        <f t="shared" si="728"/>
        <v>#DIV/0!</v>
      </c>
      <c r="EB1527" s="75">
        <f t="shared" si="729"/>
        <v>18.180017284939424</v>
      </c>
      <c r="EC1527" s="51">
        <f t="shared" si="730"/>
        <v>0</v>
      </c>
      <c r="ED1527" s="75">
        <f t="shared" si="731"/>
        <v>0</v>
      </c>
      <c r="EE1527" s="51" t="e">
        <f t="shared" si="732"/>
        <v>#DIV/0!</v>
      </c>
      <c r="EF1527" s="75">
        <f t="shared" si="733"/>
        <v>0</v>
      </c>
      <c r="EG1527" s="51" t="e">
        <f t="shared" si="734"/>
        <v>#DIV/0!</v>
      </c>
      <c r="EH1527" s="75">
        <f t="shared" si="735"/>
        <v>0</v>
      </c>
      <c r="EI1527" s="51" t="e">
        <f t="shared" si="736"/>
        <v>#DIV/0!</v>
      </c>
      <c r="EJ1527" s="75">
        <f t="shared" si="737"/>
        <v>0</v>
      </c>
      <c r="EK1527" s="51" t="e">
        <f t="shared" si="738"/>
        <v>#DIV/0!</v>
      </c>
      <c r="EL1527" s="75">
        <f t="shared" si="739"/>
        <v>4.0000043568295542E-2</v>
      </c>
      <c r="EM1527" s="51">
        <f t="shared" si="740"/>
        <v>0</v>
      </c>
      <c r="EN1527" s="75">
        <f t="shared" si="741"/>
        <v>15.759984821696904</v>
      </c>
      <c r="EO1527" s="51">
        <f t="shared" si="742"/>
        <v>0</v>
      </c>
      <c r="EP1527" s="75">
        <f t="shared" si="743"/>
        <v>0</v>
      </c>
      <c r="EQ1527" s="51" t="e">
        <f t="shared" si="744"/>
        <v>#DIV/0!</v>
      </c>
      <c r="ER1527" s="51">
        <f t="shared" si="745"/>
        <v>100</v>
      </c>
      <c r="ES1527" s="51">
        <f t="shared" si="746"/>
        <v>0</v>
      </c>
    </row>
    <row r="1528" spans="1:149" x14ac:dyDescent="0.45">
      <c r="A1528" s="78" t="s">
        <v>1446</v>
      </c>
      <c r="B1528" s="174" t="s">
        <v>880</v>
      </c>
      <c r="C1528" s="51" t="s">
        <v>3653</v>
      </c>
      <c r="D1528" s="51" t="s">
        <v>3671</v>
      </c>
      <c r="E1528" s="78" t="s">
        <v>637</v>
      </c>
      <c r="F1528" s="78" t="s">
        <v>2360</v>
      </c>
      <c r="G1528" s="72" t="s">
        <v>3380</v>
      </c>
      <c r="H1528" s="78" t="s">
        <v>1100</v>
      </c>
      <c r="I1528" s="78">
        <v>70</v>
      </c>
      <c r="J1528" s="300">
        <v>400</v>
      </c>
      <c r="K1528" s="78">
        <v>2</v>
      </c>
      <c r="L1528" s="300">
        <v>1200</v>
      </c>
      <c r="M1528" s="72">
        <v>10</v>
      </c>
      <c r="O1528" s="78"/>
      <c r="P1528" s="72" t="s">
        <v>1374</v>
      </c>
      <c r="AA1528" s="195"/>
      <c r="AB1528" s="195"/>
      <c r="AC1528" s="195"/>
      <c r="AD1528" s="72"/>
      <c r="AE1528" s="316">
        <v>1</v>
      </c>
      <c r="AF1528" s="195"/>
      <c r="AG1528" s="195">
        <v>0</v>
      </c>
      <c r="AH1528" s="72"/>
      <c r="AR1528" s="53">
        <v>1.1060000000000001</v>
      </c>
      <c r="AT1528" s="77"/>
      <c r="AU1528" s="276">
        <v>4000</v>
      </c>
      <c r="AV1528" s="276"/>
      <c r="AW1528" s="276">
        <v>4424</v>
      </c>
      <c r="AX1528" s="95"/>
      <c r="AY1528" s="276"/>
      <c r="AZ1528" s="95"/>
      <c r="BB1528" s="80" t="s">
        <v>3412</v>
      </c>
      <c r="BC1528" s="270"/>
      <c r="BD1528" s="72">
        <v>60.674599999999998</v>
      </c>
      <c r="BE1528" s="72"/>
      <c r="BF1528" s="72"/>
      <c r="BG1528" s="72"/>
      <c r="BH1528" s="72">
        <v>16.707999999999998</v>
      </c>
      <c r="BI1528" s="72"/>
      <c r="BJ1528" s="72"/>
      <c r="BK1528" s="72"/>
      <c r="BL1528" s="72"/>
      <c r="BM1528" s="72"/>
      <c r="BN1528" s="72"/>
      <c r="BO1528" s="72"/>
      <c r="BP1528" s="72"/>
      <c r="BQ1528" s="72"/>
      <c r="BR1528" s="72"/>
      <c r="BS1528" s="72"/>
      <c r="BT1528" s="72"/>
      <c r="BU1528" s="72"/>
      <c r="BV1528" s="72"/>
      <c r="BW1528" s="72"/>
      <c r="BX1528" s="72"/>
      <c r="BY1528" s="72"/>
      <c r="BZ1528" s="72">
        <v>3.6761299999999997E-2</v>
      </c>
      <c r="CA1528" s="72"/>
      <c r="CB1528" s="72">
        <v>14.484</v>
      </c>
      <c r="CC1528" s="72"/>
      <c r="CD1528" s="72"/>
      <c r="CE1528" s="72"/>
      <c r="CF1528" s="72"/>
      <c r="CG1528" s="72"/>
      <c r="CH1528" s="72"/>
      <c r="CI1528" s="72"/>
      <c r="CJ1528" s="72"/>
      <c r="CK1528" s="72"/>
      <c r="CL1528" s="72"/>
      <c r="CM1528" s="72"/>
      <c r="CN1528" s="72"/>
      <c r="CO1528" s="72"/>
      <c r="CP1528" s="72"/>
      <c r="CQ1528" s="72"/>
      <c r="CR1528" s="72"/>
      <c r="CS1528" s="72"/>
      <c r="CT1528" s="72"/>
      <c r="CU1528" s="72"/>
      <c r="CV1528" s="72"/>
      <c r="CW1528" s="72"/>
      <c r="CX1528" s="72"/>
      <c r="CY1528" s="72"/>
      <c r="CZ1528" s="72"/>
      <c r="DA1528" s="72"/>
      <c r="DB1528" s="72"/>
      <c r="DC1528" s="72"/>
      <c r="DD1528" s="72"/>
      <c r="DE1528" s="72"/>
      <c r="DF1528" s="72"/>
      <c r="DG1528" s="72"/>
      <c r="DH1528" s="78">
        <f t="shared" si="747"/>
        <v>91.903361299999986</v>
      </c>
      <c r="DJ1528" s="77">
        <f t="shared" si="724"/>
        <v>8.096638700000014</v>
      </c>
      <c r="DK1528" s="72"/>
      <c r="DL1528" s="51" t="s">
        <v>3334</v>
      </c>
      <c r="DO1528" s="358">
        <v>8.0966799999999992</v>
      </c>
      <c r="DP1528" s="72"/>
      <c r="DQ1528" s="374"/>
      <c r="DR1528" s="72"/>
      <c r="DU1528" s="52"/>
      <c r="DX1528" s="75">
        <f t="shared" si="725"/>
        <v>66.020000946363652</v>
      </c>
      <c r="DY1528" s="51">
        <f t="shared" si="726"/>
        <v>0</v>
      </c>
      <c r="DZ1528" s="75">
        <f t="shared" si="727"/>
        <v>0</v>
      </c>
      <c r="EA1528" s="51" t="e">
        <f t="shared" si="728"/>
        <v>#DIV/0!</v>
      </c>
      <c r="EB1528" s="75">
        <f t="shared" si="729"/>
        <v>18.17996617714569</v>
      </c>
      <c r="EC1528" s="51">
        <f t="shared" si="730"/>
        <v>0</v>
      </c>
      <c r="ED1528" s="75">
        <f t="shared" si="731"/>
        <v>0</v>
      </c>
      <c r="EE1528" s="51" t="e">
        <f t="shared" si="732"/>
        <v>#DIV/0!</v>
      </c>
      <c r="EF1528" s="75">
        <f t="shared" si="733"/>
        <v>0</v>
      </c>
      <c r="EG1528" s="51" t="e">
        <f t="shared" si="734"/>
        <v>#DIV/0!</v>
      </c>
      <c r="EH1528" s="75">
        <f t="shared" si="735"/>
        <v>0</v>
      </c>
      <c r="EI1528" s="51" t="e">
        <f t="shared" si="736"/>
        <v>#DIV/0!</v>
      </c>
      <c r="EJ1528" s="75">
        <f t="shared" si="737"/>
        <v>0</v>
      </c>
      <c r="EK1528" s="51" t="e">
        <f t="shared" si="738"/>
        <v>#DIV/0!</v>
      </c>
      <c r="EL1528" s="75">
        <f t="shared" si="739"/>
        <v>3.9999951557810977E-2</v>
      </c>
      <c r="EM1528" s="51">
        <f t="shared" si="740"/>
        <v>0</v>
      </c>
      <c r="EN1528" s="75">
        <f t="shared" si="741"/>
        <v>15.760032924932856</v>
      </c>
      <c r="EO1528" s="51">
        <f t="shared" si="742"/>
        <v>0</v>
      </c>
      <c r="EP1528" s="75">
        <f t="shared" si="743"/>
        <v>0</v>
      </c>
      <c r="EQ1528" s="51" t="e">
        <f t="shared" si="744"/>
        <v>#DIV/0!</v>
      </c>
      <c r="ER1528" s="51">
        <f t="shared" si="745"/>
        <v>100</v>
      </c>
      <c r="ES1528" s="51">
        <f t="shared" si="746"/>
        <v>0</v>
      </c>
    </row>
    <row r="1529" spans="1:149" x14ac:dyDescent="0.45">
      <c r="A1529" s="78" t="s">
        <v>1446</v>
      </c>
      <c r="B1529" s="174" t="s">
        <v>880</v>
      </c>
      <c r="C1529" s="51" t="s">
        <v>3653</v>
      </c>
      <c r="D1529" s="51" t="s">
        <v>3671</v>
      </c>
      <c r="E1529" s="78" t="s">
        <v>637</v>
      </c>
      <c r="F1529" s="78" t="s">
        <v>2361</v>
      </c>
      <c r="G1529" s="72" t="s">
        <v>3380</v>
      </c>
      <c r="H1529" s="78" t="s">
        <v>1100</v>
      </c>
      <c r="I1529" s="78">
        <v>96</v>
      </c>
      <c r="J1529" s="300">
        <v>500</v>
      </c>
      <c r="K1529" s="78">
        <v>2</v>
      </c>
      <c r="L1529" s="300">
        <v>900</v>
      </c>
      <c r="M1529" s="72">
        <v>10</v>
      </c>
      <c r="O1529" s="78"/>
      <c r="P1529" s="72" t="s">
        <v>1374</v>
      </c>
      <c r="AA1529" s="195"/>
      <c r="AB1529" s="195"/>
      <c r="AC1529" s="195"/>
      <c r="AD1529" s="72"/>
      <c r="AE1529" s="316">
        <v>1</v>
      </c>
      <c r="AF1529" s="195"/>
      <c r="AG1529" s="195">
        <v>0</v>
      </c>
      <c r="AH1529" s="72"/>
      <c r="AR1529" s="53">
        <v>0.98750000000000004</v>
      </c>
      <c r="AT1529" s="77"/>
      <c r="AU1529" s="276">
        <v>5000</v>
      </c>
      <c r="AV1529" s="276"/>
      <c r="AW1529" s="276">
        <v>4937.5</v>
      </c>
      <c r="AX1529" s="95"/>
      <c r="AY1529" s="276"/>
      <c r="AZ1529" s="95"/>
      <c r="BB1529" s="80" t="s">
        <v>3412</v>
      </c>
      <c r="BC1529" s="270"/>
      <c r="BD1529" s="72">
        <v>60.270200000000003</v>
      </c>
      <c r="BE1529" s="72"/>
      <c r="BF1529" s="72"/>
      <c r="BG1529" s="72"/>
      <c r="BH1529" s="72">
        <v>16.596699999999998</v>
      </c>
      <c r="BI1529" s="72"/>
      <c r="BJ1529" s="72"/>
      <c r="BK1529" s="72"/>
      <c r="BL1529" s="72"/>
      <c r="BM1529" s="72"/>
      <c r="BN1529" s="72"/>
      <c r="BO1529" s="72"/>
      <c r="BP1529" s="72"/>
      <c r="BQ1529" s="72"/>
      <c r="BR1529" s="72"/>
      <c r="BS1529" s="72"/>
      <c r="BT1529" s="72"/>
      <c r="BU1529" s="72"/>
      <c r="BV1529" s="72"/>
      <c r="BW1529" s="72"/>
      <c r="BX1529" s="72"/>
      <c r="BY1529" s="72"/>
      <c r="BZ1529" s="72">
        <v>3.6516300000000002E-2</v>
      </c>
      <c r="CA1529" s="72"/>
      <c r="CB1529" s="72">
        <v>14.3874</v>
      </c>
      <c r="CC1529" s="72"/>
      <c r="CD1529" s="72"/>
      <c r="CE1529" s="72"/>
      <c r="CF1529" s="72"/>
      <c r="CG1529" s="72"/>
      <c r="CH1529" s="72"/>
      <c r="CI1529" s="72"/>
      <c r="CJ1529" s="72"/>
      <c r="CK1529" s="72"/>
      <c r="CL1529" s="72"/>
      <c r="CM1529" s="72"/>
      <c r="CN1529" s="72"/>
      <c r="CO1529" s="72"/>
      <c r="CP1529" s="72"/>
      <c r="CQ1529" s="72"/>
      <c r="CR1529" s="72"/>
      <c r="CS1529" s="72"/>
      <c r="CT1529" s="72"/>
      <c r="CU1529" s="72"/>
      <c r="CV1529" s="72"/>
      <c r="CW1529" s="72"/>
      <c r="CX1529" s="72"/>
      <c r="CY1529" s="72"/>
      <c r="CZ1529" s="72"/>
      <c r="DA1529" s="72"/>
      <c r="DB1529" s="72"/>
      <c r="DC1529" s="72"/>
      <c r="DD1529" s="72"/>
      <c r="DE1529" s="72"/>
      <c r="DF1529" s="72"/>
      <c r="DG1529" s="72"/>
      <c r="DH1529" s="78">
        <f t="shared" si="747"/>
        <v>91.290816300000003</v>
      </c>
      <c r="DJ1529" s="77">
        <f t="shared" si="724"/>
        <v>8.709183699999997</v>
      </c>
      <c r="DK1529" s="72"/>
      <c r="DL1529" s="51" t="s">
        <v>3334</v>
      </c>
      <c r="DO1529" s="358">
        <v>8.7091499999999993</v>
      </c>
      <c r="DP1529" s="72"/>
      <c r="DQ1529" s="374"/>
      <c r="DR1529" s="72"/>
      <c r="DU1529" s="52"/>
      <c r="DX1529" s="75">
        <f t="shared" si="725"/>
        <v>66.020003372453147</v>
      </c>
      <c r="DY1529" s="51">
        <f t="shared" si="726"/>
        <v>0</v>
      </c>
      <c r="DZ1529" s="75">
        <f t="shared" si="727"/>
        <v>0</v>
      </c>
      <c r="EA1529" s="51" t="e">
        <f t="shared" si="728"/>
        <v>#DIV/0!</v>
      </c>
      <c r="EB1529" s="75">
        <f t="shared" si="729"/>
        <v>18.180032420194273</v>
      </c>
      <c r="EC1529" s="51">
        <f t="shared" si="730"/>
        <v>0</v>
      </c>
      <c r="ED1529" s="75">
        <f t="shared" si="731"/>
        <v>0</v>
      </c>
      <c r="EE1529" s="51" t="e">
        <f t="shared" si="732"/>
        <v>#DIV/0!</v>
      </c>
      <c r="EF1529" s="75">
        <f t="shared" si="733"/>
        <v>0</v>
      </c>
      <c r="EG1529" s="51" t="e">
        <f t="shared" si="734"/>
        <v>#DIV/0!</v>
      </c>
      <c r="EH1529" s="75">
        <f t="shared" si="735"/>
        <v>0</v>
      </c>
      <c r="EI1529" s="51" t="e">
        <f t="shared" si="736"/>
        <v>#DIV/0!</v>
      </c>
      <c r="EJ1529" s="75">
        <f t="shared" si="737"/>
        <v>0</v>
      </c>
      <c r="EK1529" s="51" t="e">
        <f t="shared" si="738"/>
        <v>#DIV/0!</v>
      </c>
      <c r="EL1529" s="75">
        <f t="shared" si="739"/>
        <v>3.999997094998043E-2</v>
      </c>
      <c r="EM1529" s="51">
        <f t="shared" si="740"/>
        <v>0</v>
      </c>
      <c r="EN1529" s="75">
        <f t="shared" si="741"/>
        <v>15.759964236402604</v>
      </c>
      <c r="EO1529" s="51">
        <f t="shared" si="742"/>
        <v>0</v>
      </c>
      <c r="EP1529" s="75">
        <f t="shared" si="743"/>
        <v>0</v>
      </c>
      <c r="EQ1529" s="51" t="e">
        <f t="shared" si="744"/>
        <v>#DIV/0!</v>
      </c>
      <c r="ER1529" s="51">
        <f t="shared" si="745"/>
        <v>100</v>
      </c>
      <c r="ES1529" s="51">
        <f t="shared" si="746"/>
        <v>0</v>
      </c>
    </row>
    <row r="1530" spans="1:149" x14ac:dyDescent="0.45">
      <c r="A1530" s="78" t="s">
        <v>1446</v>
      </c>
      <c r="B1530" s="174" t="s">
        <v>880</v>
      </c>
      <c r="C1530" s="51" t="s">
        <v>3653</v>
      </c>
      <c r="D1530" s="51" t="s">
        <v>3671</v>
      </c>
      <c r="E1530" s="78" t="s">
        <v>637</v>
      </c>
      <c r="F1530" s="78" t="s">
        <v>2362</v>
      </c>
      <c r="G1530" s="72" t="s">
        <v>3380</v>
      </c>
      <c r="H1530" s="78" t="s">
        <v>1100</v>
      </c>
      <c r="I1530" s="78">
        <v>96</v>
      </c>
      <c r="J1530" s="300">
        <v>500</v>
      </c>
      <c r="K1530" s="78">
        <v>2</v>
      </c>
      <c r="L1530" s="300">
        <v>1000</v>
      </c>
      <c r="M1530" s="72">
        <v>10</v>
      </c>
      <c r="O1530" s="78"/>
      <c r="P1530" s="72" t="s">
        <v>1374</v>
      </c>
      <c r="AA1530" s="195"/>
      <c r="AB1530" s="195"/>
      <c r="AC1530" s="195"/>
      <c r="AD1530" s="72"/>
      <c r="AE1530" s="316">
        <v>1</v>
      </c>
      <c r="AF1530" s="195"/>
      <c r="AG1530" s="195">
        <v>0</v>
      </c>
      <c r="AH1530" s="72"/>
      <c r="AR1530" s="53">
        <v>1.071</v>
      </c>
      <c r="AT1530" s="77"/>
      <c r="AU1530" s="276">
        <v>5000</v>
      </c>
      <c r="AV1530" s="276"/>
      <c r="AW1530" s="276">
        <v>5355</v>
      </c>
      <c r="AX1530" s="95"/>
      <c r="AY1530" s="276"/>
      <c r="AZ1530" s="95"/>
      <c r="BB1530" s="80" t="s">
        <v>3412</v>
      </c>
      <c r="BC1530" s="270"/>
      <c r="BD1530" s="72">
        <v>60.248199999999997</v>
      </c>
      <c r="BE1530" s="72"/>
      <c r="BF1530" s="72"/>
      <c r="BG1530" s="72"/>
      <c r="BH1530" s="72">
        <v>16.590599999999998</v>
      </c>
      <c r="BI1530" s="72"/>
      <c r="BJ1530" s="72"/>
      <c r="BK1530" s="72"/>
      <c r="BL1530" s="72"/>
      <c r="BM1530" s="72"/>
      <c r="BN1530" s="72"/>
      <c r="BO1530" s="72"/>
      <c r="BP1530" s="72"/>
      <c r="BQ1530" s="72"/>
      <c r="BR1530" s="72"/>
      <c r="BS1530" s="72"/>
      <c r="BT1530" s="72"/>
      <c r="BU1530" s="72"/>
      <c r="BV1530" s="72"/>
      <c r="BW1530" s="72"/>
      <c r="BX1530" s="72"/>
      <c r="BY1530" s="72"/>
      <c r="BZ1530" s="72">
        <v>3.6503000000000001E-2</v>
      </c>
      <c r="CA1530" s="72"/>
      <c r="CB1530" s="72">
        <v>14.382199999999999</v>
      </c>
      <c r="CC1530" s="72"/>
      <c r="CD1530" s="72"/>
      <c r="CE1530" s="72"/>
      <c r="CF1530" s="72"/>
      <c r="CG1530" s="72"/>
      <c r="CH1530" s="72"/>
      <c r="CI1530" s="72"/>
      <c r="CJ1530" s="72"/>
      <c r="CK1530" s="72"/>
      <c r="CL1530" s="72"/>
      <c r="CM1530" s="72"/>
      <c r="CN1530" s="72"/>
      <c r="CO1530" s="72"/>
      <c r="CP1530" s="72"/>
      <c r="CQ1530" s="72"/>
      <c r="CR1530" s="72"/>
      <c r="CS1530" s="72"/>
      <c r="CT1530" s="72"/>
      <c r="CU1530" s="72"/>
      <c r="CV1530" s="72"/>
      <c r="CW1530" s="72"/>
      <c r="CX1530" s="72"/>
      <c r="CY1530" s="72"/>
      <c r="CZ1530" s="72"/>
      <c r="DA1530" s="72"/>
      <c r="DB1530" s="72"/>
      <c r="DC1530" s="72"/>
      <c r="DD1530" s="72"/>
      <c r="DE1530" s="72"/>
      <c r="DF1530" s="72"/>
      <c r="DG1530" s="72"/>
      <c r="DH1530" s="78">
        <f t="shared" si="747"/>
        <v>91.257502999999986</v>
      </c>
      <c r="DJ1530" s="77">
        <f t="shared" si="724"/>
        <v>8.7424970000000144</v>
      </c>
      <c r="DK1530" s="72"/>
      <c r="DL1530" s="51" t="s">
        <v>3334</v>
      </c>
      <c r="DO1530" s="358">
        <v>8.7424700000000009</v>
      </c>
      <c r="DP1530" s="72"/>
      <c r="DQ1530" s="374"/>
      <c r="DR1530" s="72"/>
      <c r="DU1530" s="52"/>
      <c r="DX1530" s="75">
        <f t="shared" si="725"/>
        <v>66.019996185957453</v>
      </c>
      <c r="DY1530" s="51">
        <f t="shared" si="726"/>
        <v>0</v>
      </c>
      <c r="DZ1530" s="75">
        <f t="shared" si="727"/>
        <v>0</v>
      </c>
      <c r="EA1530" s="51" t="e">
        <f t="shared" si="728"/>
        <v>#DIV/0!</v>
      </c>
      <c r="EB1530" s="75">
        <f t="shared" si="729"/>
        <v>18.17998460904634</v>
      </c>
      <c r="EC1530" s="51">
        <f t="shared" si="730"/>
        <v>0</v>
      </c>
      <c r="ED1530" s="75">
        <f t="shared" si="731"/>
        <v>0</v>
      </c>
      <c r="EE1530" s="51" t="e">
        <f t="shared" si="732"/>
        <v>#DIV/0!</v>
      </c>
      <c r="EF1530" s="75">
        <f t="shared" si="733"/>
        <v>0</v>
      </c>
      <c r="EG1530" s="51" t="e">
        <f t="shared" si="734"/>
        <v>#DIV/0!</v>
      </c>
      <c r="EH1530" s="75">
        <f t="shared" si="735"/>
        <v>0</v>
      </c>
      <c r="EI1530" s="51" t="e">
        <f t="shared" si="736"/>
        <v>#DIV/0!</v>
      </c>
      <c r="EJ1530" s="75">
        <f t="shared" si="737"/>
        <v>0</v>
      </c>
      <c r="EK1530" s="51" t="e">
        <f t="shared" si="738"/>
        <v>#DIV/0!</v>
      </c>
      <c r="EL1530" s="75">
        <f t="shared" si="739"/>
        <v>3.9999998685039638E-2</v>
      </c>
      <c r="EM1530" s="51">
        <f t="shared" si="740"/>
        <v>0</v>
      </c>
      <c r="EN1530" s="75">
        <f t="shared" si="741"/>
        <v>15.760019206311179</v>
      </c>
      <c r="EO1530" s="51">
        <f t="shared" si="742"/>
        <v>0</v>
      </c>
      <c r="EP1530" s="75">
        <f t="shared" si="743"/>
        <v>0</v>
      </c>
      <c r="EQ1530" s="51" t="e">
        <f t="shared" si="744"/>
        <v>#DIV/0!</v>
      </c>
      <c r="ER1530" s="51">
        <f t="shared" si="745"/>
        <v>100</v>
      </c>
      <c r="ES1530" s="51">
        <f t="shared" si="746"/>
        <v>0</v>
      </c>
    </row>
    <row r="1531" spans="1:149" x14ac:dyDescent="0.45">
      <c r="A1531" s="78" t="s">
        <v>1446</v>
      </c>
      <c r="B1531" s="174" t="s">
        <v>880</v>
      </c>
      <c r="C1531" s="51" t="s">
        <v>3653</v>
      </c>
      <c r="D1531" s="51" t="s">
        <v>3671</v>
      </c>
      <c r="E1531" s="78" t="s">
        <v>637</v>
      </c>
      <c r="F1531" s="78" t="s">
        <v>2363</v>
      </c>
      <c r="G1531" s="72" t="s">
        <v>3380</v>
      </c>
      <c r="H1531" s="78" t="s">
        <v>1100</v>
      </c>
      <c r="I1531" s="78">
        <v>70</v>
      </c>
      <c r="J1531" s="300">
        <v>500</v>
      </c>
      <c r="K1531" s="78">
        <v>2</v>
      </c>
      <c r="L1531" s="300">
        <v>1100</v>
      </c>
      <c r="M1531" s="72">
        <v>10</v>
      </c>
      <c r="O1531" s="78"/>
      <c r="P1531" s="72" t="s">
        <v>1374</v>
      </c>
      <c r="AA1531" s="195"/>
      <c r="AB1531" s="195"/>
      <c r="AC1531" s="195"/>
      <c r="AD1531" s="72"/>
      <c r="AE1531" s="316">
        <v>1</v>
      </c>
      <c r="AF1531" s="195"/>
      <c r="AG1531" s="195">
        <v>0</v>
      </c>
      <c r="AH1531" s="72"/>
      <c r="AR1531" s="53">
        <v>1.135</v>
      </c>
      <c r="AT1531" s="77"/>
      <c r="AU1531" s="276">
        <v>5000</v>
      </c>
      <c r="AV1531" s="276"/>
      <c r="AW1531" s="276">
        <v>5675</v>
      </c>
      <c r="AX1531" s="95"/>
      <c r="AY1531" s="276"/>
      <c r="AZ1531" s="95"/>
      <c r="BB1531" s="80" t="s">
        <v>3412</v>
      </c>
      <c r="BC1531" s="270"/>
      <c r="BD1531" s="72">
        <v>59.735799999999998</v>
      </c>
      <c r="BE1531" s="72"/>
      <c r="BF1531" s="72"/>
      <c r="BG1531" s="72"/>
      <c r="BH1531" s="72">
        <v>16.4495</v>
      </c>
      <c r="BI1531" s="72"/>
      <c r="BJ1531" s="72"/>
      <c r="BK1531" s="72"/>
      <c r="BL1531" s="72"/>
      <c r="BM1531" s="72"/>
      <c r="BN1531" s="72"/>
      <c r="BO1531" s="72"/>
      <c r="BP1531" s="72"/>
      <c r="BQ1531" s="72"/>
      <c r="BR1531" s="72"/>
      <c r="BS1531" s="72"/>
      <c r="BT1531" s="72"/>
      <c r="BU1531" s="72"/>
      <c r="BV1531" s="72"/>
      <c r="BW1531" s="72"/>
      <c r="BX1531" s="72"/>
      <c r="BY1531" s="72"/>
      <c r="BZ1531" s="72">
        <v>3.6192500000000002E-2</v>
      </c>
      <c r="CA1531" s="72"/>
      <c r="CB1531" s="72">
        <v>14.2599</v>
      </c>
      <c r="CC1531" s="72"/>
      <c r="CD1531" s="72"/>
      <c r="CE1531" s="72"/>
      <c r="CF1531" s="72"/>
      <c r="CG1531" s="72"/>
      <c r="CH1531" s="72"/>
      <c r="CI1531" s="72"/>
      <c r="CJ1531" s="72"/>
      <c r="CK1531" s="72"/>
      <c r="CL1531" s="72"/>
      <c r="CM1531" s="72"/>
      <c r="CN1531" s="72"/>
      <c r="CO1531" s="72"/>
      <c r="CP1531" s="72"/>
      <c r="CQ1531" s="72"/>
      <c r="CR1531" s="72"/>
      <c r="CS1531" s="72"/>
      <c r="CT1531" s="72"/>
      <c r="CU1531" s="72"/>
      <c r="CV1531" s="72"/>
      <c r="CW1531" s="72"/>
      <c r="CX1531" s="72"/>
      <c r="CY1531" s="72"/>
      <c r="CZ1531" s="72"/>
      <c r="DA1531" s="72"/>
      <c r="DB1531" s="72"/>
      <c r="DC1531" s="72"/>
      <c r="DD1531" s="72"/>
      <c r="DE1531" s="72"/>
      <c r="DF1531" s="72"/>
      <c r="DG1531" s="72"/>
      <c r="DH1531" s="78">
        <f t="shared" si="747"/>
        <v>90.481392499999998</v>
      </c>
      <c r="DJ1531" s="77">
        <f t="shared" si="724"/>
        <v>9.5186075000000017</v>
      </c>
      <c r="DK1531" s="72"/>
      <c r="DL1531" s="51" t="s">
        <v>3334</v>
      </c>
      <c r="DO1531" s="358">
        <v>9.5186399999999995</v>
      </c>
      <c r="DP1531" s="72"/>
      <c r="DQ1531" s="374"/>
      <c r="DR1531" s="72"/>
      <c r="DU1531" s="52"/>
      <c r="DX1531" s="75">
        <f t="shared" si="725"/>
        <v>66.01998305894773</v>
      </c>
      <c r="DY1531" s="51">
        <f t="shared" si="726"/>
        <v>0</v>
      </c>
      <c r="DZ1531" s="75">
        <f t="shared" si="727"/>
        <v>0</v>
      </c>
      <c r="EA1531" s="51" t="e">
        <f t="shared" si="728"/>
        <v>#DIV/0!</v>
      </c>
      <c r="EB1531" s="75">
        <f t="shared" si="729"/>
        <v>18.179981038642836</v>
      </c>
      <c r="EC1531" s="51">
        <f t="shared" si="730"/>
        <v>0</v>
      </c>
      <c r="ED1531" s="75">
        <f t="shared" si="731"/>
        <v>0</v>
      </c>
      <c r="EE1531" s="51" t="e">
        <f t="shared" si="732"/>
        <v>#DIV/0!</v>
      </c>
      <c r="EF1531" s="75">
        <f t="shared" si="733"/>
        <v>0</v>
      </c>
      <c r="EG1531" s="51" t="e">
        <f t="shared" si="734"/>
        <v>#DIV/0!</v>
      </c>
      <c r="EH1531" s="75">
        <f t="shared" si="735"/>
        <v>0</v>
      </c>
      <c r="EI1531" s="51" t="e">
        <f t="shared" si="736"/>
        <v>#DIV/0!</v>
      </c>
      <c r="EJ1531" s="75">
        <f t="shared" si="737"/>
        <v>0</v>
      </c>
      <c r="EK1531" s="51" t="e">
        <f t="shared" si="738"/>
        <v>#DIV/0!</v>
      </c>
      <c r="EL1531" s="75">
        <f t="shared" si="739"/>
        <v>3.9999937003622046E-2</v>
      </c>
      <c r="EM1531" s="51">
        <f t="shared" si="740"/>
        <v>0</v>
      </c>
      <c r="EN1531" s="75">
        <f t="shared" si="741"/>
        <v>15.760035965405816</v>
      </c>
      <c r="EO1531" s="51">
        <f t="shared" si="742"/>
        <v>0</v>
      </c>
      <c r="EP1531" s="75">
        <f t="shared" si="743"/>
        <v>0</v>
      </c>
      <c r="EQ1531" s="51" t="e">
        <f t="shared" si="744"/>
        <v>#DIV/0!</v>
      </c>
      <c r="ER1531" s="51">
        <f t="shared" si="745"/>
        <v>100</v>
      </c>
      <c r="ES1531" s="51">
        <f t="shared" si="746"/>
        <v>0</v>
      </c>
    </row>
    <row r="1532" spans="1:149" x14ac:dyDescent="0.45">
      <c r="A1532" s="78" t="s">
        <v>1446</v>
      </c>
      <c r="B1532" s="174" t="s">
        <v>880</v>
      </c>
      <c r="C1532" s="51" t="s">
        <v>3653</v>
      </c>
      <c r="D1532" s="51" t="s">
        <v>3671</v>
      </c>
      <c r="E1532" s="78" t="s">
        <v>637</v>
      </c>
      <c r="F1532" s="78" t="s">
        <v>2364</v>
      </c>
      <c r="G1532" s="72" t="s">
        <v>3380</v>
      </c>
      <c r="H1532" s="78" t="s">
        <v>1100</v>
      </c>
      <c r="I1532" s="78">
        <v>48</v>
      </c>
      <c r="J1532" s="300">
        <v>500</v>
      </c>
      <c r="K1532" s="78">
        <v>2</v>
      </c>
      <c r="L1532" s="300">
        <v>1200</v>
      </c>
      <c r="M1532" s="72">
        <v>10</v>
      </c>
      <c r="O1532" s="78"/>
      <c r="P1532" s="72" t="s">
        <v>1374</v>
      </c>
      <c r="AA1532" s="195"/>
      <c r="AB1532" s="195"/>
      <c r="AC1532" s="195"/>
      <c r="AD1532" s="72"/>
      <c r="AE1532" s="316">
        <v>1</v>
      </c>
      <c r="AF1532" s="195"/>
      <c r="AG1532" s="195">
        <v>0</v>
      </c>
      <c r="AH1532" s="72"/>
      <c r="AR1532" s="53">
        <v>1.1830000000000001</v>
      </c>
      <c r="AT1532" s="77"/>
      <c r="AU1532" s="276">
        <v>5000</v>
      </c>
      <c r="AV1532" s="276"/>
      <c r="AW1532" s="276">
        <v>5915</v>
      </c>
      <c r="AX1532" s="95"/>
      <c r="AY1532" s="276"/>
      <c r="AZ1532" s="95"/>
      <c r="BB1532" s="80" t="s">
        <v>3412</v>
      </c>
      <c r="BC1532" s="270"/>
      <c r="BD1532" s="72">
        <v>59.541800000000002</v>
      </c>
      <c r="BE1532" s="72"/>
      <c r="BF1532" s="72"/>
      <c r="BG1532" s="72"/>
      <c r="BH1532" s="72">
        <v>16.396100000000001</v>
      </c>
      <c r="BI1532" s="72"/>
      <c r="BJ1532" s="72"/>
      <c r="BK1532" s="72"/>
      <c r="BL1532" s="72"/>
      <c r="BM1532" s="72"/>
      <c r="BN1532" s="72"/>
      <c r="BO1532" s="72"/>
      <c r="BP1532" s="72"/>
      <c r="BQ1532" s="72"/>
      <c r="BR1532" s="72"/>
      <c r="BS1532" s="72"/>
      <c r="BT1532" s="72"/>
      <c r="BU1532" s="72"/>
      <c r="BV1532" s="72"/>
      <c r="BW1532" s="72"/>
      <c r="BX1532" s="72"/>
      <c r="BY1532" s="72"/>
      <c r="BZ1532" s="72">
        <v>3.6075000000000003E-2</v>
      </c>
      <c r="CA1532" s="72"/>
      <c r="CB1532" s="72">
        <v>14.2136</v>
      </c>
      <c r="CC1532" s="72"/>
      <c r="CD1532" s="72"/>
      <c r="CE1532" s="72"/>
      <c r="CF1532" s="72"/>
      <c r="CG1532" s="72"/>
      <c r="CH1532" s="72"/>
      <c r="CI1532" s="72"/>
      <c r="CJ1532" s="72"/>
      <c r="CK1532" s="72"/>
      <c r="CL1532" s="72"/>
      <c r="CM1532" s="72"/>
      <c r="CN1532" s="72"/>
      <c r="CO1532" s="72"/>
      <c r="CP1532" s="72"/>
      <c r="CQ1532" s="72"/>
      <c r="CR1532" s="72"/>
      <c r="CS1532" s="72"/>
      <c r="CT1532" s="72"/>
      <c r="CU1532" s="72"/>
      <c r="CV1532" s="72"/>
      <c r="CW1532" s="72"/>
      <c r="CX1532" s="72"/>
      <c r="CY1532" s="72"/>
      <c r="CZ1532" s="72"/>
      <c r="DA1532" s="72"/>
      <c r="DB1532" s="72"/>
      <c r="DC1532" s="72"/>
      <c r="DD1532" s="72"/>
      <c r="DE1532" s="72"/>
      <c r="DF1532" s="72"/>
      <c r="DG1532" s="72"/>
      <c r="DH1532" s="78">
        <f t="shared" si="747"/>
        <v>90.187574999999995</v>
      </c>
      <c r="DJ1532" s="77">
        <f t="shared" si="724"/>
        <v>9.8124250000000046</v>
      </c>
      <c r="DK1532" s="72"/>
      <c r="DL1532" s="51" t="s">
        <v>3334</v>
      </c>
      <c r="DO1532" s="358">
        <v>9.8124099999999999</v>
      </c>
      <c r="DP1532" s="72"/>
      <c r="DQ1532" s="374"/>
      <c r="DR1532" s="72"/>
      <c r="DU1532" s="52"/>
      <c r="DX1532" s="75">
        <f t="shared" si="725"/>
        <v>66.019958957761091</v>
      </c>
      <c r="DY1532" s="51">
        <f t="shared" si="726"/>
        <v>0</v>
      </c>
      <c r="DZ1532" s="75">
        <f t="shared" si="727"/>
        <v>0</v>
      </c>
      <c r="EA1532" s="51" t="e">
        <f t="shared" si="728"/>
        <v>#DIV/0!</v>
      </c>
      <c r="EB1532" s="75">
        <f t="shared" si="729"/>
        <v>18.179998741511792</v>
      </c>
      <c r="EC1532" s="51">
        <f t="shared" si="730"/>
        <v>0</v>
      </c>
      <c r="ED1532" s="75">
        <f t="shared" si="731"/>
        <v>0</v>
      </c>
      <c r="EE1532" s="51" t="e">
        <f t="shared" si="732"/>
        <v>#DIV/0!</v>
      </c>
      <c r="EF1532" s="75">
        <f t="shared" si="733"/>
        <v>0</v>
      </c>
      <c r="EG1532" s="51" t="e">
        <f t="shared" si="734"/>
        <v>#DIV/0!</v>
      </c>
      <c r="EH1532" s="75">
        <f t="shared" si="735"/>
        <v>0</v>
      </c>
      <c r="EI1532" s="51" t="e">
        <f t="shared" si="736"/>
        <v>#DIV/0!</v>
      </c>
      <c r="EJ1532" s="75">
        <f t="shared" si="737"/>
        <v>0</v>
      </c>
      <c r="EK1532" s="51" t="e">
        <f t="shared" si="738"/>
        <v>#DIV/0!</v>
      </c>
      <c r="EL1532" s="75">
        <f t="shared" si="739"/>
        <v>3.9999966735994402E-2</v>
      </c>
      <c r="EM1532" s="51">
        <f t="shared" si="740"/>
        <v>0</v>
      </c>
      <c r="EN1532" s="75">
        <f t="shared" si="741"/>
        <v>15.760042333991128</v>
      </c>
      <c r="EO1532" s="51">
        <f t="shared" si="742"/>
        <v>0</v>
      </c>
      <c r="EP1532" s="75">
        <f t="shared" si="743"/>
        <v>0</v>
      </c>
      <c r="EQ1532" s="51" t="e">
        <f t="shared" si="744"/>
        <v>#DIV/0!</v>
      </c>
      <c r="ER1532" s="51">
        <f t="shared" si="745"/>
        <v>100</v>
      </c>
      <c r="ES1532" s="51">
        <f t="shared" si="746"/>
        <v>0</v>
      </c>
    </row>
    <row r="1533" spans="1:149" x14ac:dyDescent="0.45">
      <c r="A1533" s="78" t="s">
        <v>1446</v>
      </c>
      <c r="B1533" s="174" t="s">
        <v>880</v>
      </c>
      <c r="C1533" s="51" t="s">
        <v>3653</v>
      </c>
      <c r="D1533" s="51" t="s">
        <v>3750</v>
      </c>
      <c r="E1533" s="78" t="s">
        <v>637</v>
      </c>
      <c r="F1533" s="78" t="s">
        <v>2365</v>
      </c>
      <c r="G1533" s="72" t="s">
        <v>3380</v>
      </c>
      <c r="H1533" s="78" t="s">
        <v>1100</v>
      </c>
      <c r="I1533" s="78">
        <v>70</v>
      </c>
      <c r="J1533" s="300">
        <v>400</v>
      </c>
      <c r="K1533" s="78">
        <v>2</v>
      </c>
      <c r="L1533" s="300">
        <v>1200</v>
      </c>
      <c r="M1533" s="72">
        <v>10</v>
      </c>
      <c r="O1533" s="78"/>
      <c r="P1533" s="72" t="s">
        <v>1374</v>
      </c>
      <c r="AA1533" s="195"/>
      <c r="AB1533" s="195"/>
      <c r="AC1533" s="195"/>
      <c r="AD1533" s="72"/>
      <c r="AE1533" s="316">
        <v>1</v>
      </c>
      <c r="AF1533" s="195"/>
      <c r="AG1533" s="195">
        <v>0</v>
      </c>
      <c r="AH1533" s="72"/>
      <c r="AR1533" s="53">
        <v>1.1060000000000001</v>
      </c>
      <c r="AT1533" s="77"/>
      <c r="AU1533" s="276">
        <v>4000</v>
      </c>
      <c r="AV1533" s="276"/>
      <c r="AW1533" s="276">
        <v>4424</v>
      </c>
      <c r="AX1533" s="95"/>
      <c r="AY1533" s="276"/>
      <c r="AZ1533" s="95"/>
      <c r="BB1533" s="80" t="s">
        <v>3412</v>
      </c>
      <c r="BC1533" s="270"/>
      <c r="BD1533" s="72">
        <v>54.84</v>
      </c>
      <c r="BE1533" s="72"/>
      <c r="BF1533" s="72"/>
      <c r="BG1533" s="72"/>
      <c r="BH1533" s="72">
        <v>16.21</v>
      </c>
      <c r="BI1533" s="72"/>
      <c r="BJ1533" s="72"/>
      <c r="BK1533" s="72"/>
      <c r="BL1533" s="72"/>
      <c r="BM1533" s="72"/>
      <c r="BN1533" s="72"/>
      <c r="BO1533" s="72"/>
      <c r="BP1533" s="72"/>
      <c r="BQ1533" s="72"/>
      <c r="BR1533" s="72"/>
      <c r="BS1533" s="72"/>
      <c r="BT1533" s="72"/>
      <c r="BU1533" s="72"/>
      <c r="BV1533" s="72"/>
      <c r="BW1533" s="72"/>
      <c r="BX1533" s="72"/>
      <c r="BY1533" s="72"/>
      <c r="BZ1533" s="72">
        <v>0.05</v>
      </c>
      <c r="CA1533" s="72"/>
      <c r="CB1533" s="72">
        <v>0.13</v>
      </c>
      <c r="CC1533" s="72"/>
      <c r="CD1533" s="72"/>
      <c r="CE1533" s="72"/>
      <c r="CF1533" s="72"/>
      <c r="CG1533" s="72"/>
      <c r="CH1533" s="72"/>
      <c r="CI1533" s="72"/>
      <c r="CJ1533" s="72"/>
      <c r="CK1533" s="72"/>
      <c r="CL1533" s="72"/>
      <c r="CM1533" s="72"/>
      <c r="CN1533" s="72"/>
      <c r="CO1533" s="72"/>
      <c r="CP1533" s="72"/>
      <c r="CQ1533" s="72"/>
      <c r="CR1533" s="72"/>
      <c r="CS1533" s="72"/>
      <c r="CT1533" s="72"/>
      <c r="CU1533" s="72"/>
      <c r="CV1533" s="72"/>
      <c r="CW1533" s="72"/>
      <c r="CX1533" s="72"/>
      <c r="CY1533" s="72"/>
      <c r="CZ1533" s="72"/>
      <c r="DA1533" s="72"/>
      <c r="DB1533" s="72"/>
      <c r="DC1533" s="72"/>
      <c r="DD1533" s="72"/>
      <c r="DE1533" s="72"/>
      <c r="DF1533" s="72"/>
      <c r="DG1533" s="72"/>
      <c r="DH1533" s="78">
        <f t="shared" si="747"/>
        <v>71.23</v>
      </c>
      <c r="DJ1533" s="77">
        <f t="shared" si="724"/>
        <v>28.769999999999996</v>
      </c>
      <c r="DK1533" s="72"/>
      <c r="DL1533" s="51" t="s">
        <v>3334</v>
      </c>
      <c r="DO1533" s="358">
        <v>8.92</v>
      </c>
      <c r="DP1533" s="72"/>
      <c r="DQ1533" s="374"/>
      <c r="DR1533" s="72"/>
      <c r="DU1533" s="52"/>
      <c r="DX1533" s="75">
        <f t="shared" si="725"/>
        <v>76.990032289765551</v>
      </c>
      <c r="DY1533" s="51">
        <f t="shared" si="726"/>
        <v>0</v>
      </c>
      <c r="DZ1533" s="75">
        <f t="shared" si="727"/>
        <v>0</v>
      </c>
      <c r="EA1533" s="51" t="e">
        <f t="shared" si="728"/>
        <v>#DIV/0!</v>
      </c>
      <c r="EB1533" s="75">
        <f t="shared" si="729"/>
        <v>22.757265197248351</v>
      </c>
      <c r="EC1533" s="51">
        <f t="shared" si="730"/>
        <v>0</v>
      </c>
      <c r="ED1533" s="75">
        <f t="shared" si="731"/>
        <v>0</v>
      </c>
      <c r="EE1533" s="51" t="e">
        <f t="shared" si="732"/>
        <v>#DIV/0!</v>
      </c>
      <c r="EF1533" s="75">
        <f t="shared" si="733"/>
        <v>0</v>
      </c>
      <c r="EG1533" s="51" t="e">
        <f t="shared" si="734"/>
        <v>#DIV/0!</v>
      </c>
      <c r="EH1533" s="75">
        <f t="shared" si="735"/>
        <v>0</v>
      </c>
      <c r="EI1533" s="51" t="e">
        <f t="shared" si="736"/>
        <v>#DIV/0!</v>
      </c>
      <c r="EJ1533" s="75">
        <f t="shared" si="737"/>
        <v>0</v>
      </c>
      <c r="EK1533" s="51" t="e">
        <f t="shared" si="738"/>
        <v>#DIV/0!</v>
      </c>
      <c r="EL1533" s="75">
        <f t="shared" si="739"/>
        <v>7.0195142496139271E-2</v>
      </c>
      <c r="EM1533" s="51">
        <f t="shared" si="740"/>
        <v>0</v>
      </c>
      <c r="EN1533" s="75">
        <f t="shared" si="741"/>
        <v>0.18250737048996207</v>
      </c>
      <c r="EO1533" s="51">
        <f t="shared" si="742"/>
        <v>0</v>
      </c>
      <c r="EP1533" s="75">
        <f t="shared" si="743"/>
        <v>0</v>
      </c>
      <c r="EQ1533" s="51" t="e">
        <f t="shared" si="744"/>
        <v>#DIV/0!</v>
      </c>
      <c r="ER1533" s="51">
        <f t="shared" si="745"/>
        <v>100</v>
      </c>
      <c r="ES1533" s="51">
        <f t="shared" si="746"/>
        <v>0</v>
      </c>
    </row>
    <row r="1534" spans="1:149" x14ac:dyDescent="0.45">
      <c r="A1534" s="78" t="s">
        <v>1446</v>
      </c>
      <c r="B1534" s="174" t="s">
        <v>880</v>
      </c>
      <c r="C1534" s="51" t="s">
        <v>3653</v>
      </c>
      <c r="D1534" s="51" t="s">
        <v>3750</v>
      </c>
      <c r="E1534" s="78" t="s">
        <v>637</v>
      </c>
      <c r="F1534" s="78" t="s">
        <v>2366</v>
      </c>
      <c r="G1534" s="72" t="s">
        <v>3380</v>
      </c>
      <c r="H1534" s="78" t="s">
        <v>1100</v>
      </c>
      <c r="I1534" s="78">
        <v>48</v>
      </c>
      <c r="J1534" s="300">
        <v>500</v>
      </c>
      <c r="K1534" s="78">
        <v>2</v>
      </c>
      <c r="L1534" s="300">
        <v>1200</v>
      </c>
      <c r="M1534" s="72">
        <v>10</v>
      </c>
      <c r="O1534" s="78"/>
      <c r="P1534" s="72" t="s">
        <v>1374</v>
      </c>
      <c r="AA1534" s="195"/>
      <c r="AB1534" s="195"/>
      <c r="AC1534" s="195"/>
      <c r="AD1534" s="72"/>
      <c r="AE1534" s="316">
        <v>1</v>
      </c>
      <c r="AF1534" s="195"/>
      <c r="AG1534" s="195">
        <v>0</v>
      </c>
      <c r="AH1534" s="72"/>
      <c r="AR1534" s="53">
        <v>1.1830000000000001</v>
      </c>
      <c r="AT1534" s="77"/>
      <c r="AU1534" s="276">
        <v>5000</v>
      </c>
      <c r="AV1534" s="276"/>
      <c r="AW1534" s="276">
        <v>5915</v>
      </c>
      <c r="AX1534" s="95"/>
      <c r="AY1534" s="276"/>
      <c r="AZ1534" s="95"/>
      <c r="BB1534" s="80" t="s">
        <v>3412</v>
      </c>
      <c r="BC1534" s="270"/>
      <c r="BD1534" s="72">
        <v>54.84</v>
      </c>
      <c r="BE1534" s="72"/>
      <c r="BF1534" s="72"/>
      <c r="BG1534" s="72"/>
      <c r="BH1534" s="72">
        <v>16.21</v>
      </c>
      <c r="BI1534" s="72"/>
      <c r="BJ1534" s="72"/>
      <c r="BK1534" s="72"/>
      <c r="BL1534" s="72"/>
      <c r="BM1534" s="72"/>
      <c r="BN1534" s="72"/>
      <c r="BO1534" s="72"/>
      <c r="BP1534" s="72"/>
      <c r="BQ1534" s="72"/>
      <c r="BR1534" s="72"/>
      <c r="BS1534" s="72"/>
      <c r="BT1534" s="72"/>
      <c r="BU1534" s="72"/>
      <c r="BV1534" s="72"/>
      <c r="BW1534" s="72"/>
      <c r="BX1534" s="72"/>
      <c r="BY1534" s="72"/>
      <c r="BZ1534" s="72">
        <v>0.05</v>
      </c>
      <c r="CA1534" s="72"/>
      <c r="CB1534" s="72">
        <v>0.13</v>
      </c>
      <c r="CC1534" s="72"/>
      <c r="CD1534" s="72"/>
      <c r="CE1534" s="72"/>
      <c r="CF1534" s="72"/>
      <c r="CG1534" s="72"/>
      <c r="CH1534" s="72"/>
      <c r="CI1534" s="72"/>
      <c r="CJ1534" s="72"/>
      <c r="CK1534" s="72"/>
      <c r="CL1534" s="72"/>
      <c r="CM1534" s="72"/>
      <c r="CN1534" s="72"/>
      <c r="CO1534" s="72"/>
      <c r="CP1534" s="72"/>
      <c r="CQ1534" s="72"/>
      <c r="CR1534" s="72"/>
      <c r="CS1534" s="72"/>
      <c r="CT1534" s="72"/>
      <c r="CU1534" s="72"/>
      <c r="CV1534" s="72"/>
      <c r="CW1534" s="72"/>
      <c r="CX1534" s="72"/>
      <c r="CY1534" s="72"/>
      <c r="CZ1534" s="72"/>
      <c r="DA1534" s="72"/>
      <c r="DB1534" s="72"/>
      <c r="DC1534" s="72"/>
      <c r="DD1534" s="72"/>
      <c r="DE1534" s="72"/>
      <c r="DF1534" s="72"/>
      <c r="DG1534" s="72"/>
      <c r="DH1534" s="78">
        <f t="shared" si="747"/>
        <v>71.23</v>
      </c>
      <c r="DJ1534" s="77">
        <f t="shared" si="724"/>
        <v>28.769999999999996</v>
      </c>
      <c r="DK1534" s="72"/>
      <c r="DL1534" s="51" t="s">
        <v>3334</v>
      </c>
      <c r="DO1534" s="358">
        <v>10.220000000000001</v>
      </c>
      <c r="DP1534" s="72"/>
      <c r="DQ1534" s="374"/>
      <c r="DR1534" s="72"/>
      <c r="DU1534" s="52"/>
      <c r="DX1534" s="75">
        <f t="shared" si="725"/>
        <v>76.990032289765551</v>
      </c>
      <c r="DY1534" s="51">
        <f t="shared" si="726"/>
        <v>0</v>
      </c>
      <c r="DZ1534" s="75">
        <f t="shared" si="727"/>
        <v>0</v>
      </c>
      <c r="EA1534" s="51" t="e">
        <f t="shared" si="728"/>
        <v>#DIV/0!</v>
      </c>
      <c r="EB1534" s="75">
        <f t="shared" si="729"/>
        <v>22.757265197248351</v>
      </c>
      <c r="EC1534" s="51">
        <f t="shared" si="730"/>
        <v>0</v>
      </c>
      <c r="ED1534" s="75">
        <f t="shared" si="731"/>
        <v>0</v>
      </c>
      <c r="EE1534" s="51" t="e">
        <f t="shared" si="732"/>
        <v>#DIV/0!</v>
      </c>
      <c r="EF1534" s="75">
        <f t="shared" si="733"/>
        <v>0</v>
      </c>
      <c r="EG1534" s="51" t="e">
        <f t="shared" si="734"/>
        <v>#DIV/0!</v>
      </c>
      <c r="EH1534" s="75">
        <f t="shared" si="735"/>
        <v>0</v>
      </c>
      <c r="EI1534" s="51" t="e">
        <f t="shared" si="736"/>
        <v>#DIV/0!</v>
      </c>
      <c r="EJ1534" s="75">
        <f t="shared" si="737"/>
        <v>0</v>
      </c>
      <c r="EK1534" s="51" t="e">
        <f t="shared" si="738"/>
        <v>#DIV/0!</v>
      </c>
      <c r="EL1534" s="75">
        <f t="shared" si="739"/>
        <v>7.0195142496139271E-2</v>
      </c>
      <c r="EM1534" s="51">
        <f t="shared" si="740"/>
        <v>0</v>
      </c>
      <c r="EN1534" s="75">
        <f t="shared" si="741"/>
        <v>0.18250737048996207</v>
      </c>
      <c r="EO1534" s="51">
        <f t="shared" si="742"/>
        <v>0</v>
      </c>
      <c r="EP1534" s="75">
        <f t="shared" si="743"/>
        <v>0</v>
      </c>
      <c r="EQ1534" s="51" t="e">
        <f t="shared" si="744"/>
        <v>#DIV/0!</v>
      </c>
      <c r="ER1534" s="51">
        <f t="shared" si="745"/>
        <v>100</v>
      </c>
      <c r="ES1534" s="51">
        <f t="shared" si="746"/>
        <v>0</v>
      </c>
    </row>
    <row r="1535" spans="1:149" s="43" customFormat="1" ht="14.65" thickBot="1" x14ac:dyDescent="0.5">
      <c r="A1535" s="89" t="s">
        <v>1446</v>
      </c>
      <c r="B1535" s="86" t="s">
        <v>880</v>
      </c>
      <c r="C1535" s="43" t="s">
        <v>3653</v>
      </c>
      <c r="D1535" s="43" t="s">
        <v>3750</v>
      </c>
      <c r="E1535" s="89" t="s">
        <v>637</v>
      </c>
      <c r="F1535" s="89" t="s">
        <v>2367</v>
      </c>
      <c r="G1535" s="90" t="s">
        <v>3380</v>
      </c>
      <c r="H1535" s="89" t="s">
        <v>1100</v>
      </c>
      <c r="I1535" s="89">
        <v>3.5</v>
      </c>
      <c r="J1535" s="301">
        <v>590</v>
      </c>
      <c r="K1535" s="89">
        <v>2</v>
      </c>
      <c r="L1535" s="301">
        <v>1200</v>
      </c>
      <c r="M1535" s="90">
        <v>10</v>
      </c>
      <c r="O1535" s="89"/>
      <c r="P1535" s="90" t="s">
        <v>1374</v>
      </c>
      <c r="Q1535" s="123"/>
      <c r="R1535" s="123"/>
      <c r="S1535" s="134"/>
      <c r="AA1535" s="196"/>
      <c r="AB1535" s="196"/>
      <c r="AC1535" s="196"/>
      <c r="AD1535" s="90"/>
      <c r="AE1535" s="317">
        <v>1</v>
      </c>
      <c r="AF1535" s="196"/>
      <c r="AG1535" s="196">
        <v>0</v>
      </c>
      <c r="AH1535" s="90"/>
      <c r="AQ1535" s="86"/>
      <c r="AR1535" s="58">
        <v>1.268</v>
      </c>
      <c r="AS1535" s="58"/>
      <c r="AT1535" s="91"/>
      <c r="AU1535" s="277">
        <v>5900</v>
      </c>
      <c r="AV1535" s="277"/>
      <c r="AW1535" s="277">
        <v>7481.2</v>
      </c>
      <c r="AX1535" s="259"/>
      <c r="AY1535" s="277"/>
      <c r="AZ1535" s="259"/>
      <c r="BA1535" s="86"/>
      <c r="BB1535" s="85" t="s">
        <v>3412</v>
      </c>
      <c r="BC1535" s="271"/>
      <c r="BD1535" s="90">
        <v>54.84</v>
      </c>
      <c r="BE1535" s="90"/>
      <c r="BF1535" s="90"/>
      <c r="BG1535" s="90"/>
      <c r="BH1535" s="90">
        <v>16.21</v>
      </c>
      <c r="BI1535" s="90"/>
      <c r="BJ1535" s="90"/>
      <c r="BK1535" s="90"/>
      <c r="BL1535" s="90"/>
      <c r="BM1535" s="90"/>
      <c r="BN1535" s="90"/>
      <c r="BO1535" s="90"/>
      <c r="BP1535" s="90"/>
      <c r="BQ1535" s="90"/>
      <c r="BR1535" s="90"/>
      <c r="BS1535" s="90"/>
      <c r="BT1535" s="90"/>
      <c r="BU1535" s="90"/>
      <c r="BV1535" s="90"/>
      <c r="BW1535" s="90"/>
      <c r="BX1535" s="90"/>
      <c r="BY1535" s="90"/>
      <c r="BZ1535" s="90">
        <v>0.05</v>
      </c>
      <c r="CA1535" s="90"/>
      <c r="CB1535" s="90">
        <v>0.13</v>
      </c>
      <c r="CC1535" s="90"/>
      <c r="CD1535" s="90"/>
      <c r="CE1535" s="90"/>
      <c r="CF1535" s="90"/>
      <c r="CG1535" s="90"/>
      <c r="CH1535" s="90"/>
      <c r="CI1535" s="90"/>
      <c r="CJ1535" s="90"/>
      <c r="CK1535" s="90"/>
      <c r="CL1535" s="90"/>
      <c r="CM1535" s="90"/>
      <c r="CN1535" s="90"/>
      <c r="CO1535" s="90"/>
      <c r="CP1535" s="90"/>
      <c r="CQ1535" s="90"/>
      <c r="CR1535" s="90"/>
      <c r="CS1535" s="90"/>
      <c r="CT1535" s="90"/>
      <c r="CU1535" s="90"/>
      <c r="CV1535" s="90"/>
      <c r="CW1535" s="90"/>
      <c r="CX1535" s="90"/>
      <c r="CY1535" s="90"/>
      <c r="CZ1535" s="90"/>
      <c r="DA1535" s="90"/>
      <c r="DB1535" s="90"/>
      <c r="DC1535" s="90"/>
      <c r="DD1535" s="90"/>
      <c r="DE1535" s="90"/>
      <c r="DF1535" s="90"/>
      <c r="DG1535" s="90"/>
      <c r="DH1535" s="89">
        <f t="shared" si="747"/>
        <v>71.23</v>
      </c>
      <c r="DJ1535" s="91">
        <f t="shared" si="724"/>
        <v>28.769999999999996</v>
      </c>
      <c r="DK1535" s="90"/>
      <c r="DL1535" s="43" t="s">
        <v>3334</v>
      </c>
      <c r="DO1535" s="359">
        <v>12.86</v>
      </c>
      <c r="DP1535" s="90"/>
      <c r="DQ1535" s="375"/>
      <c r="DR1535" s="90"/>
      <c r="DS1535" s="308"/>
      <c r="DU1535" s="59"/>
      <c r="DW1535" s="86"/>
      <c r="DX1535" s="298">
        <f t="shared" si="725"/>
        <v>76.990032289765551</v>
      </c>
      <c r="DY1535" s="43">
        <f t="shared" si="726"/>
        <v>0</v>
      </c>
      <c r="DZ1535" s="298">
        <f t="shared" si="727"/>
        <v>0</v>
      </c>
      <c r="EA1535" s="43" t="e">
        <f t="shared" si="728"/>
        <v>#DIV/0!</v>
      </c>
      <c r="EB1535" s="298">
        <f t="shared" si="729"/>
        <v>22.757265197248351</v>
      </c>
      <c r="EC1535" s="43">
        <f t="shared" si="730"/>
        <v>0</v>
      </c>
      <c r="ED1535" s="298">
        <f t="shared" si="731"/>
        <v>0</v>
      </c>
      <c r="EE1535" s="43" t="e">
        <f t="shared" si="732"/>
        <v>#DIV/0!</v>
      </c>
      <c r="EF1535" s="298">
        <f t="shared" si="733"/>
        <v>0</v>
      </c>
      <c r="EG1535" s="43" t="e">
        <f t="shared" si="734"/>
        <v>#DIV/0!</v>
      </c>
      <c r="EH1535" s="298">
        <f t="shared" si="735"/>
        <v>0</v>
      </c>
      <c r="EI1535" s="43" t="e">
        <f t="shared" si="736"/>
        <v>#DIV/0!</v>
      </c>
      <c r="EJ1535" s="298">
        <f t="shared" si="737"/>
        <v>0</v>
      </c>
      <c r="EK1535" s="43" t="e">
        <f t="shared" si="738"/>
        <v>#DIV/0!</v>
      </c>
      <c r="EL1535" s="298">
        <f t="shared" si="739"/>
        <v>7.0195142496139271E-2</v>
      </c>
      <c r="EM1535" s="43">
        <f t="shared" si="740"/>
        <v>0</v>
      </c>
      <c r="EN1535" s="298">
        <f t="shared" si="741"/>
        <v>0.18250737048996207</v>
      </c>
      <c r="EO1535" s="43">
        <f t="shared" si="742"/>
        <v>0</v>
      </c>
      <c r="EP1535" s="298">
        <f t="shared" si="743"/>
        <v>0</v>
      </c>
      <c r="EQ1535" s="43" t="e">
        <f t="shared" si="744"/>
        <v>#DIV/0!</v>
      </c>
      <c r="ER1535" s="43">
        <f t="shared" si="745"/>
        <v>100</v>
      </c>
      <c r="ES1535" s="43">
        <f t="shared" si="746"/>
        <v>0</v>
      </c>
    </row>
    <row r="1536" spans="1:149" x14ac:dyDescent="0.45">
      <c r="A1536" s="78" t="s">
        <v>1482</v>
      </c>
      <c r="B1536" s="174" t="s">
        <v>900</v>
      </c>
      <c r="C1536" s="51" t="s">
        <v>3644</v>
      </c>
      <c r="D1536" s="51" t="s">
        <v>3751</v>
      </c>
      <c r="E1536" s="78" t="s">
        <v>1127</v>
      </c>
      <c r="F1536" s="78" t="s">
        <v>2368</v>
      </c>
      <c r="G1536" s="72" t="s">
        <v>3380</v>
      </c>
      <c r="H1536" s="78" t="s">
        <v>1101</v>
      </c>
      <c r="I1536" s="78">
        <v>144</v>
      </c>
      <c r="J1536" s="300">
        <v>500</v>
      </c>
      <c r="K1536" s="78">
        <v>2</v>
      </c>
      <c r="L1536" s="300">
        <v>800</v>
      </c>
      <c r="M1536" s="72">
        <v>10</v>
      </c>
      <c r="N1536" s="51" t="s">
        <v>3445</v>
      </c>
      <c r="O1536" s="78" t="s">
        <v>1128</v>
      </c>
      <c r="P1536" s="72" t="s">
        <v>1374</v>
      </c>
      <c r="AA1536" s="195"/>
      <c r="AB1536" s="195"/>
      <c r="AC1536" s="195"/>
      <c r="AD1536" s="72"/>
      <c r="AE1536" s="316">
        <v>1</v>
      </c>
      <c r="AF1536" s="195">
        <v>0.15</v>
      </c>
      <c r="AG1536" s="195">
        <v>0</v>
      </c>
      <c r="AH1536" s="72"/>
      <c r="AR1536" s="53">
        <v>0.88039999999999996</v>
      </c>
      <c r="AT1536" s="77"/>
      <c r="AU1536" s="276">
        <v>5000</v>
      </c>
      <c r="AV1536" s="276"/>
      <c r="AW1536" s="276">
        <v>4402</v>
      </c>
      <c r="AX1536" s="95"/>
      <c r="AY1536" s="276"/>
      <c r="AZ1536" s="95"/>
      <c r="BB1536" s="80" t="s">
        <v>722</v>
      </c>
      <c r="BC1536" s="270"/>
      <c r="BD1536" s="72">
        <v>69.382199999999997</v>
      </c>
      <c r="BE1536" s="72"/>
      <c r="BF1536" s="72">
        <v>9.9066000000000001E-2</v>
      </c>
      <c r="BG1536" s="72"/>
      <c r="BH1536" s="72">
        <v>11.4917</v>
      </c>
      <c r="BI1536" s="72"/>
      <c r="BJ1536" s="72">
        <v>0.68445599999999995</v>
      </c>
      <c r="BK1536" s="72"/>
      <c r="BL1536" s="72"/>
      <c r="BM1536" s="72"/>
      <c r="BN1536" s="72"/>
      <c r="BO1536" s="72"/>
      <c r="BP1536" s="72">
        <v>6.3042000000000001E-2</v>
      </c>
      <c r="BQ1536" s="72"/>
      <c r="BR1536" s="72">
        <v>7.2048000000000001E-2</v>
      </c>
      <c r="BS1536" s="72"/>
      <c r="BT1536" s="72"/>
      <c r="BU1536" s="72"/>
      <c r="BV1536" s="72"/>
      <c r="BW1536" s="72"/>
      <c r="BX1536" s="72">
        <v>0.52234800000000003</v>
      </c>
      <c r="BY1536" s="72"/>
      <c r="BZ1536" s="72">
        <v>3.6654399999999998</v>
      </c>
      <c r="CA1536" s="72"/>
      <c r="CB1536" s="72">
        <v>4.3138699999999996</v>
      </c>
      <c r="CC1536" s="72"/>
      <c r="CD1536" s="72"/>
      <c r="CE1536" s="72"/>
      <c r="CF1536" s="72"/>
      <c r="CG1536" s="72"/>
      <c r="CH1536" s="72"/>
      <c r="CI1536" s="72"/>
      <c r="CJ1536" s="72"/>
      <c r="CK1536" s="72"/>
      <c r="CL1536" s="72"/>
      <c r="CM1536" s="72"/>
      <c r="CN1536" s="72"/>
      <c r="CO1536" s="72"/>
      <c r="CP1536" s="72"/>
      <c r="CQ1536" s="72"/>
      <c r="CR1536" s="72"/>
      <c r="CS1536" s="72"/>
      <c r="CT1536" s="72"/>
      <c r="CU1536" s="72"/>
      <c r="CV1536" s="72"/>
      <c r="CW1536" s="72"/>
      <c r="CX1536" s="72"/>
      <c r="CY1536" s="72"/>
      <c r="CZ1536" s="72"/>
      <c r="DA1536" s="72"/>
      <c r="DB1536" s="72"/>
      <c r="DC1536" s="72"/>
      <c r="DD1536" s="72"/>
      <c r="DE1536" s="72"/>
      <c r="DF1536" s="72"/>
      <c r="DG1536" s="72"/>
      <c r="DH1536" s="78">
        <f t="shared" si="747"/>
        <v>90.294169999999966</v>
      </c>
      <c r="DJ1536" s="77">
        <f t="shared" si="724"/>
        <v>9.7058300000000344</v>
      </c>
      <c r="DK1536" s="72"/>
      <c r="DL1536" s="77" t="s">
        <v>3334</v>
      </c>
      <c r="DO1536" s="358">
        <v>9.94</v>
      </c>
      <c r="DP1536" s="72"/>
      <c r="DQ1536" s="374"/>
      <c r="DR1536" s="72"/>
      <c r="DU1536" s="52"/>
      <c r="DX1536" s="75">
        <f t="shared" si="725"/>
        <v>76.840176946086359</v>
      </c>
      <c r="DY1536" s="51">
        <f t="shared" si="726"/>
        <v>0</v>
      </c>
      <c r="DZ1536" s="75">
        <f t="shared" si="727"/>
        <v>0.109714724660518</v>
      </c>
      <c r="EA1536" s="51">
        <f t="shared" si="728"/>
        <v>0</v>
      </c>
      <c r="EB1536" s="75">
        <f t="shared" si="729"/>
        <v>12.726956790233526</v>
      </c>
      <c r="EC1536" s="51">
        <f t="shared" si="730"/>
        <v>0</v>
      </c>
      <c r="ED1536" s="75">
        <f t="shared" si="731"/>
        <v>0</v>
      </c>
      <c r="EE1536" s="51" t="e">
        <f t="shared" si="732"/>
        <v>#DIV/0!</v>
      </c>
      <c r="EF1536" s="75">
        <f t="shared" si="733"/>
        <v>6.9818461147602359E-2</v>
      </c>
      <c r="EG1536" s="51">
        <f t="shared" si="734"/>
        <v>0</v>
      </c>
      <c r="EH1536" s="75">
        <f t="shared" si="735"/>
        <v>7.979252702583127E-2</v>
      </c>
      <c r="EI1536" s="51">
        <f t="shared" si="736"/>
        <v>0</v>
      </c>
      <c r="EJ1536" s="75">
        <f t="shared" si="737"/>
        <v>0.57849582093727669</v>
      </c>
      <c r="EK1536" s="51">
        <f t="shared" si="738"/>
        <v>0</v>
      </c>
      <c r="EL1536" s="75">
        <f t="shared" si="739"/>
        <v>4.0594425974567363</v>
      </c>
      <c r="EM1536" s="51">
        <f t="shared" si="740"/>
        <v>0</v>
      </c>
      <c r="EN1536" s="75">
        <f t="shared" si="741"/>
        <v>4.7775731257067884</v>
      </c>
      <c r="EO1536" s="51">
        <f t="shared" si="742"/>
        <v>0</v>
      </c>
      <c r="EP1536" s="75">
        <f t="shared" si="743"/>
        <v>0</v>
      </c>
      <c r="EQ1536" s="51" t="e">
        <f t="shared" si="744"/>
        <v>#DIV/0!</v>
      </c>
      <c r="ER1536" s="51">
        <f t="shared" si="745"/>
        <v>100</v>
      </c>
      <c r="ES1536" s="51">
        <f t="shared" si="746"/>
        <v>0</v>
      </c>
    </row>
    <row r="1537" spans="1:149" x14ac:dyDescent="0.45">
      <c r="A1537" s="78" t="s">
        <v>1482</v>
      </c>
      <c r="B1537" s="174" t="s">
        <v>900</v>
      </c>
      <c r="C1537" s="51" t="s">
        <v>3644</v>
      </c>
      <c r="D1537" s="51" t="s">
        <v>3751</v>
      </c>
      <c r="E1537" s="78" t="s">
        <v>1127</v>
      </c>
      <c r="F1537" s="78" t="s">
        <v>2369</v>
      </c>
      <c r="G1537" s="72" t="s">
        <v>3380</v>
      </c>
      <c r="H1537" s="78" t="s">
        <v>1101</v>
      </c>
      <c r="I1537" s="78">
        <v>192</v>
      </c>
      <c r="J1537" s="300">
        <v>200</v>
      </c>
      <c r="K1537" s="78">
        <v>2</v>
      </c>
      <c r="L1537" s="300">
        <v>800</v>
      </c>
      <c r="M1537" s="72">
        <v>10</v>
      </c>
      <c r="N1537" s="51" t="s">
        <v>3445</v>
      </c>
      <c r="O1537" s="78" t="s">
        <v>1128</v>
      </c>
      <c r="P1537" s="72" t="s">
        <v>1374</v>
      </c>
      <c r="AA1537" s="195"/>
      <c r="AB1537" s="195"/>
      <c r="AC1537" s="195"/>
      <c r="AD1537" s="72"/>
      <c r="AE1537" s="316">
        <v>1</v>
      </c>
      <c r="AF1537" s="195">
        <v>0.17</v>
      </c>
      <c r="AG1537" s="195">
        <v>0</v>
      </c>
      <c r="AH1537" s="72"/>
      <c r="AR1537" s="53">
        <v>0.7732</v>
      </c>
      <c r="AT1537" s="77"/>
      <c r="AU1537" s="276">
        <v>2000</v>
      </c>
      <c r="AV1537" s="276"/>
      <c r="AW1537" s="276">
        <v>1546.4</v>
      </c>
      <c r="AX1537" s="95"/>
      <c r="AY1537" s="276"/>
      <c r="AZ1537" s="95"/>
      <c r="BB1537" s="80" t="s">
        <v>722</v>
      </c>
      <c r="BC1537" s="270"/>
      <c r="BD1537" s="72">
        <v>72.217299999999994</v>
      </c>
      <c r="BE1537" s="72"/>
      <c r="BF1537" s="72">
        <v>0.103114</v>
      </c>
      <c r="BG1537" s="72"/>
      <c r="BH1537" s="72">
        <v>11.9612</v>
      </c>
      <c r="BI1537" s="72"/>
      <c r="BJ1537" s="72">
        <v>0.71242399999999995</v>
      </c>
      <c r="BK1537" s="72"/>
      <c r="BL1537" s="72"/>
      <c r="BM1537" s="72"/>
      <c r="BN1537" s="72"/>
      <c r="BO1537" s="72"/>
      <c r="BP1537" s="72">
        <v>6.5617999999999996E-2</v>
      </c>
      <c r="BQ1537" s="72"/>
      <c r="BR1537" s="72">
        <v>7.4992000000000003E-2</v>
      </c>
      <c r="BS1537" s="72"/>
      <c r="BT1537" s="72"/>
      <c r="BU1537" s="72"/>
      <c r="BV1537" s="72"/>
      <c r="BW1537" s="72"/>
      <c r="BX1537" s="72">
        <v>0.54369199999999995</v>
      </c>
      <c r="BY1537" s="72"/>
      <c r="BZ1537" s="72">
        <v>3.8152200000000001</v>
      </c>
      <c r="CA1537" s="72"/>
      <c r="CB1537" s="72">
        <v>4.4901499999999999</v>
      </c>
      <c r="CC1537" s="72"/>
      <c r="CD1537" s="72"/>
      <c r="CE1537" s="72"/>
      <c r="CF1537" s="72"/>
      <c r="CG1537" s="72"/>
      <c r="CH1537" s="72"/>
      <c r="CI1537" s="72"/>
      <c r="CJ1537" s="72"/>
      <c r="CK1537" s="72"/>
      <c r="CL1537" s="72"/>
      <c r="CM1537" s="72"/>
      <c r="CN1537" s="72"/>
      <c r="CO1537" s="72"/>
      <c r="CP1537" s="72"/>
      <c r="CQ1537" s="72"/>
      <c r="CR1537" s="72"/>
      <c r="CS1537" s="72"/>
      <c r="CT1537" s="72"/>
      <c r="CU1537" s="72"/>
      <c r="CV1537" s="72"/>
      <c r="CW1537" s="72"/>
      <c r="CX1537" s="72"/>
      <c r="CY1537" s="72"/>
      <c r="CZ1537" s="72"/>
      <c r="DA1537" s="72"/>
      <c r="DB1537" s="72"/>
      <c r="DC1537" s="72"/>
      <c r="DD1537" s="72"/>
      <c r="DE1537" s="72"/>
      <c r="DF1537" s="72"/>
      <c r="DG1537" s="72"/>
      <c r="DH1537" s="78">
        <f t="shared" si="747"/>
        <v>93.983709999999988</v>
      </c>
      <c r="DJ1537" s="77">
        <f t="shared" si="724"/>
        <v>6.0162900000000121</v>
      </c>
      <c r="DK1537" s="72"/>
      <c r="DL1537" s="51" t="s">
        <v>3334</v>
      </c>
      <c r="DO1537" s="358">
        <v>6.26</v>
      </c>
      <c r="DP1537" s="72"/>
      <c r="DQ1537" s="374"/>
      <c r="DR1537" s="72"/>
      <c r="DU1537" s="52"/>
      <c r="DX1537" s="75">
        <f t="shared" si="725"/>
        <v>76.840231142184109</v>
      </c>
      <c r="DY1537" s="51">
        <f t="shared" si="726"/>
        <v>0</v>
      </c>
      <c r="DZ1537" s="75">
        <f t="shared" si="727"/>
        <v>0.10971475801497943</v>
      </c>
      <c r="EA1537" s="51">
        <f t="shared" si="728"/>
        <v>0</v>
      </c>
      <c r="EB1537" s="75">
        <f t="shared" si="729"/>
        <v>12.726886393397324</v>
      </c>
      <c r="EC1537" s="51">
        <f t="shared" si="730"/>
        <v>0</v>
      </c>
      <c r="ED1537" s="75">
        <f t="shared" si="731"/>
        <v>0</v>
      </c>
      <c r="EE1537" s="51" t="e">
        <f t="shared" si="732"/>
        <v>#DIV/0!</v>
      </c>
      <c r="EF1537" s="75">
        <f t="shared" si="733"/>
        <v>6.9818482373168719E-2</v>
      </c>
      <c r="EG1537" s="51">
        <f t="shared" si="734"/>
        <v>0</v>
      </c>
      <c r="EH1537" s="75">
        <f t="shared" si="735"/>
        <v>7.9792551283621407E-2</v>
      </c>
      <c r="EI1537" s="51">
        <f t="shared" si="736"/>
        <v>0</v>
      </c>
      <c r="EJ1537" s="75">
        <f t="shared" si="737"/>
        <v>0.57849599680625508</v>
      </c>
      <c r="EK1537" s="51">
        <f t="shared" si="738"/>
        <v>0</v>
      </c>
      <c r="EL1537" s="75">
        <f t="shared" si="739"/>
        <v>4.0594481745825961</v>
      </c>
      <c r="EM1537" s="51">
        <f t="shared" si="740"/>
        <v>0</v>
      </c>
      <c r="EN1537" s="75">
        <f t="shared" si="741"/>
        <v>4.7775832641635461</v>
      </c>
      <c r="EO1537" s="51">
        <f t="shared" si="742"/>
        <v>0</v>
      </c>
      <c r="EP1537" s="75">
        <f t="shared" si="743"/>
        <v>0</v>
      </c>
      <c r="EQ1537" s="51" t="e">
        <f t="shared" si="744"/>
        <v>#DIV/0!</v>
      </c>
      <c r="ER1537" s="51">
        <f t="shared" si="745"/>
        <v>100</v>
      </c>
      <c r="ES1537" s="51">
        <f t="shared" si="746"/>
        <v>0</v>
      </c>
    </row>
    <row r="1538" spans="1:149" x14ac:dyDescent="0.45">
      <c r="A1538" s="78" t="s">
        <v>1482</v>
      </c>
      <c r="B1538" s="174" t="s">
        <v>900</v>
      </c>
      <c r="C1538" s="51" t="s">
        <v>3644</v>
      </c>
      <c r="D1538" s="51" t="s">
        <v>3751</v>
      </c>
      <c r="E1538" s="78" t="s">
        <v>1127</v>
      </c>
      <c r="F1538" s="78" t="s">
        <v>2370</v>
      </c>
      <c r="G1538" s="72" t="s">
        <v>3380</v>
      </c>
      <c r="H1538" s="78" t="s">
        <v>1101</v>
      </c>
      <c r="I1538" s="78">
        <v>264</v>
      </c>
      <c r="J1538" s="300">
        <v>100</v>
      </c>
      <c r="K1538" s="78">
        <v>2</v>
      </c>
      <c r="L1538" s="300">
        <v>800</v>
      </c>
      <c r="M1538" s="72">
        <v>10</v>
      </c>
      <c r="N1538" s="51" t="s">
        <v>3445</v>
      </c>
      <c r="O1538" s="78" t="s">
        <v>1128</v>
      </c>
      <c r="P1538" s="72" t="s">
        <v>1374</v>
      </c>
      <c r="AA1538" s="195"/>
      <c r="AB1538" s="195"/>
      <c r="AC1538" s="195"/>
      <c r="AD1538" s="72"/>
      <c r="AE1538" s="316">
        <v>1</v>
      </c>
      <c r="AF1538" s="195">
        <v>0.17</v>
      </c>
      <c r="AG1538" s="195">
        <v>0</v>
      </c>
      <c r="AH1538" s="72"/>
      <c r="AR1538" s="53">
        <v>0.8377</v>
      </c>
      <c r="AT1538" s="77"/>
      <c r="AU1538" s="276">
        <v>1000</v>
      </c>
      <c r="AV1538" s="276"/>
      <c r="AW1538" s="276">
        <v>837.7</v>
      </c>
      <c r="AX1538" s="95"/>
      <c r="AY1538" s="276"/>
      <c r="AZ1538" s="95"/>
      <c r="BB1538" s="80" t="s">
        <v>722</v>
      </c>
      <c r="BC1538" s="270"/>
      <c r="BD1538" s="72">
        <v>73.750399999999999</v>
      </c>
      <c r="BE1538" s="72"/>
      <c r="BF1538" s="72">
        <v>0.10530299999999999</v>
      </c>
      <c r="BG1538" s="72"/>
      <c r="BH1538" s="72">
        <v>12.2151</v>
      </c>
      <c r="BI1538" s="72"/>
      <c r="BJ1538" s="72">
        <v>0.72754799999999997</v>
      </c>
      <c r="BK1538" s="72"/>
      <c r="BL1538" s="72"/>
      <c r="BM1538" s="72"/>
      <c r="BN1538" s="72"/>
      <c r="BO1538" s="72"/>
      <c r="BP1538" s="72">
        <v>6.7011000000000001E-2</v>
      </c>
      <c r="BQ1538" s="72"/>
      <c r="BR1538" s="72">
        <v>7.6583999999999999E-2</v>
      </c>
      <c r="BS1538" s="72"/>
      <c r="BT1538" s="72"/>
      <c r="BU1538" s="72"/>
      <c r="BV1538" s="72"/>
      <c r="BW1538" s="72"/>
      <c r="BX1538" s="72">
        <v>0.55523400000000001</v>
      </c>
      <c r="BY1538" s="72"/>
      <c r="BZ1538" s="72">
        <v>3.89621</v>
      </c>
      <c r="CA1538" s="72"/>
      <c r="CB1538" s="72">
        <v>4.5854699999999999</v>
      </c>
      <c r="CC1538" s="72"/>
      <c r="CD1538" s="72"/>
      <c r="CE1538" s="72"/>
      <c r="CF1538" s="72"/>
      <c r="CG1538" s="72"/>
      <c r="CH1538" s="72"/>
      <c r="CI1538" s="72"/>
      <c r="CJ1538" s="72"/>
      <c r="CK1538" s="72"/>
      <c r="CL1538" s="72"/>
      <c r="CM1538" s="72"/>
      <c r="CN1538" s="72"/>
      <c r="CO1538" s="72"/>
      <c r="CP1538" s="72"/>
      <c r="CQ1538" s="72"/>
      <c r="CR1538" s="72"/>
      <c r="CS1538" s="72"/>
      <c r="CT1538" s="72"/>
      <c r="CU1538" s="72"/>
      <c r="CV1538" s="72"/>
      <c r="CW1538" s="72"/>
      <c r="CX1538" s="72"/>
      <c r="CY1538" s="72"/>
      <c r="CZ1538" s="72"/>
      <c r="DA1538" s="72"/>
      <c r="DB1538" s="72"/>
      <c r="DC1538" s="72"/>
      <c r="DD1538" s="72"/>
      <c r="DE1538" s="72"/>
      <c r="DF1538" s="72"/>
      <c r="DG1538" s="72"/>
      <c r="DH1538" s="78">
        <f t="shared" si="747"/>
        <v>95.978859999999997</v>
      </c>
      <c r="DJ1538" s="77">
        <f t="shared" si="724"/>
        <v>4.0211400000000026</v>
      </c>
      <c r="DK1538" s="72"/>
      <c r="DL1538" s="51" t="s">
        <v>3334</v>
      </c>
      <c r="DO1538" s="358">
        <v>4.2699999999999996</v>
      </c>
      <c r="DP1538" s="72"/>
      <c r="DQ1538" s="374"/>
      <c r="DR1538" s="72"/>
      <c r="DU1538" s="52"/>
      <c r="DX1538" s="75">
        <f t="shared" si="725"/>
        <v>76.840254197643105</v>
      </c>
      <c r="DY1538" s="51">
        <f t="shared" si="726"/>
        <v>0</v>
      </c>
      <c r="DZ1538" s="75">
        <f t="shared" si="727"/>
        <v>0.10971478510997108</v>
      </c>
      <c r="EA1538" s="51">
        <f t="shared" si="728"/>
        <v>0</v>
      </c>
      <c r="EB1538" s="75">
        <f t="shared" si="729"/>
        <v>12.726865061743805</v>
      </c>
      <c r="EC1538" s="51">
        <f t="shared" si="730"/>
        <v>0</v>
      </c>
      <c r="ED1538" s="75">
        <f t="shared" si="731"/>
        <v>0</v>
      </c>
      <c r="EE1538" s="51" t="e">
        <f t="shared" si="732"/>
        <v>#DIV/0!</v>
      </c>
      <c r="EF1538" s="75">
        <f t="shared" si="733"/>
        <v>6.9818499615436153E-2</v>
      </c>
      <c r="EG1538" s="51">
        <f t="shared" si="734"/>
        <v>0</v>
      </c>
      <c r="EH1538" s="75">
        <f t="shared" si="735"/>
        <v>7.9792570989069889E-2</v>
      </c>
      <c r="EI1538" s="51">
        <f t="shared" si="736"/>
        <v>0</v>
      </c>
      <c r="EJ1538" s="75">
        <f t="shared" si="737"/>
        <v>0.57849613967075664</v>
      </c>
      <c r="EK1538" s="51">
        <f t="shared" si="738"/>
        <v>0</v>
      </c>
      <c r="EL1538" s="75">
        <f t="shared" si="739"/>
        <v>4.0594460071728298</v>
      </c>
      <c r="EM1538" s="51">
        <f t="shared" si="740"/>
        <v>0</v>
      </c>
      <c r="EN1538" s="75">
        <f t="shared" si="741"/>
        <v>4.7775833136588624</v>
      </c>
      <c r="EO1538" s="51">
        <f t="shared" si="742"/>
        <v>0</v>
      </c>
      <c r="EP1538" s="75">
        <f t="shared" si="743"/>
        <v>0</v>
      </c>
      <c r="EQ1538" s="51" t="e">
        <f t="shared" si="744"/>
        <v>#DIV/0!</v>
      </c>
      <c r="ER1538" s="51">
        <f t="shared" si="745"/>
        <v>100</v>
      </c>
      <c r="ES1538" s="51">
        <f t="shared" si="746"/>
        <v>0</v>
      </c>
    </row>
    <row r="1539" spans="1:149" x14ac:dyDescent="0.45">
      <c r="A1539" s="78" t="s">
        <v>1482</v>
      </c>
      <c r="B1539" s="174" t="s">
        <v>900</v>
      </c>
      <c r="C1539" s="51" t="s">
        <v>3644</v>
      </c>
      <c r="D1539" s="51" t="s">
        <v>3751</v>
      </c>
      <c r="E1539" s="78" t="s">
        <v>1127</v>
      </c>
      <c r="F1539" s="78" t="s">
        <v>2371</v>
      </c>
      <c r="G1539" s="72" t="s">
        <v>3380</v>
      </c>
      <c r="H1539" s="78" t="s">
        <v>1101</v>
      </c>
      <c r="I1539" s="78">
        <v>336</v>
      </c>
      <c r="J1539" s="300">
        <v>50</v>
      </c>
      <c r="K1539" s="78">
        <v>2</v>
      </c>
      <c r="L1539" s="300">
        <v>800</v>
      </c>
      <c r="M1539" s="72">
        <v>10</v>
      </c>
      <c r="N1539" s="51" t="s">
        <v>3445</v>
      </c>
      <c r="O1539" s="78" t="s">
        <v>1128</v>
      </c>
      <c r="P1539" s="72" t="s">
        <v>1374</v>
      </c>
      <c r="AA1539" s="195"/>
      <c r="AB1539" s="195"/>
      <c r="AC1539" s="195"/>
      <c r="AD1539" s="72"/>
      <c r="AE1539" s="316">
        <v>1</v>
      </c>
      <c r="AF1539" s="195">
        <v>0.1</v>
      </c>
      <c r="AG1539" s="195">
        <v>0</v>
      </c>
      <c r="AH1539" s="72"/>
      <c r="AR1539" s="53">
        <v>0.90669999999999995</v>
      </c>
      <c r="AT1539" s="77"/>
      <c r="AU1539" s="276">
        <v>500</v>
      </c>
      <c r="AV1539" s="276"/>
      <c r="AW1539" s="276">
        <v>453.34999999999997</v>
      </c>
      <c r="AX1539" s="95"/>
      <c r="AY1539" s="276"/>
      <c r="AZ1539" s="95"/>
      <c r="BB1539" s="80" t="s">
        <v>722</v>
      </c>
      <c r="BC1539" s="270"/>
      <c r="BD1539" s="72">
        <v>74.859800000000007</v>
      </c>
      <c r="BE1539" s="72"/>
      <c r="BF1539" s="72">
        <v>0.106887</v>
      </c>
      <c r="BG1539" s="72"/>
      <c r="BH1539" s="72">
        <v>12.398899999999999</v>
      </c>
      <c r="BI1539" s="72"/>
      <c r="BJ1539" s="72">
        <v>0.73849200000000004</v>
      </c>
      <c r="BK1539" s="72"/>
      <c r="BL1539" s="72"/>
      <c r="BM1539" s="72"/>
      <c r="BN1539" s="72"/>
      <c r="BO1539" s="72"/>
      <c r="BP1539" s="72">
        <v>6.8018999999999996E-2</v>
      </c>
      <c r="BQ1539" s="72"/>
      <c r="BR1539" s="72">
        <v>7.7736E-2</v>
      </c>
      <c r="BS1539" s="72"/>
      <c r="BT1539" s="72"/>
      <c r="BU1539" s="72"/>
      <c r="BV1539" s="72"/>
      <c r="BW1539" s="72"/>
      <c r="BX1539" s="72">
        <v>0.56358600000000003</v>
      </c>
      <c r="BY1539" s="72"/>
      <c r="BZ1539" s="72">
        <v>3.9548199999999998</v>
      </c>
      <c r="CA1539" s="72"/>
      <c r="CB1539" s="72">
        <v>4.6544400000000001</v>
      </c>
      <c r="CC1539" s="72"/>
      <c r="CD1539" s="72"/>
      <c r="CE1539" s="72"/>
      <c r="CF1539" s="72"/>
      <c r="CG1539" s="72"/>
      <c r="CH1539" s="72"/>
      <c r="CI1539" s="72"/>
      <c r="CJ1539" s="72"/>
      <c r="CK1539" s="72"/>
      <c r="CL1539" s="72"/>
      <c r="CM1539" s="72"/>
      <c r="CN1539" s="72"/>
      <c r="CO1539" s="72"/>
      <c r="CP1539" s="72"/>
      <c r="CQ1539" s="72"/>
      <c r="CR1539" s="72"/>
      <c r="CS1539" s="72"/>
      <c r="CT1539" s="72"/>
      <c r="CU1539" s="72"/>
      <c r="CV1539" s="72"/>
      <c r="CW1539" s="72"/>
      <c r="CX1539" s="72"/>
      <c r="CY1539" s="72"/>
      <c r="CZ1539" s="72"/>
      <c r="DA1539" s="72"/>
      <c r="DB1539" s="72"/>
      <c r="DC1539" s="72"/>
      <c r="DD1539" s="72"/>
      <c r="DE1539" s="72"/>
      <c r="DF1539" s="72"/>
      <c r="DG1539" s="72"/>
      <c r="DH1539" s="78">
        <f t="shared" si="747"/>
        <v>97.42268</v>
      </c>
      <c r="DJ1539" s="77">
        <f t="shared" ref="DJ1539:DJ1602" si="748">IF(AND(DH1539&lt;100, DH1539&gt;0), 100-DH1539, 0)</f>
        <v>2.5773200000000003</v>
      </c>
      <c r="DK1539" s="72"/>
      <c r="DL1539" s="51" t="s">
        <v>3334</v>
      </c>
      <c r="DO1539" s="358">
        <v>2.83</v>
      </c>
      <c r="DP1539" s="72"/>
      <c r="DQ1539" s="374"/>
      <c r="DR1539" s="72"/>
      <c r="DU1539" s="52"/>
      <c r="DX1539" s="75">
        <f t="shared" si="725"/>
        <v>76.840218314667595</v>
      </c>
      <c r="DY1539" s="51">
        <f t="shared" si="726"/>
        <v>0</v>
      </c>
      <c r="DZ1539" s="75">
        <f t="shared" si="727"/>
        <v>0.10971469887709924</v>
      </c>
      <c r="EA1539" s="51">
        <f t="shared" si="728"/>
        <v>0</v>
      </c>
      <c r="EB1539" s="75">
        <f t="shared" si="729"/>
        <v>12.726913281383759</v>
      </c>
      <c r="EC1539" s="51">
        <f t="shared" si="730"/>
        <v>0</v>
      </c>
      <c r="ED1539" s="75">
        <f t="shared" si="731"/>
        <v>0</v>
      </c>
      <c r="EE1539" s="51" t="e">
        <f t="shared" si="732"/>
        <v>#DIV/0!</v>
      </c>
      <c r="EF1539" s="75">
        <f t="shared" si="733"/>
        <v>6.9818444739972257E-2</v>
      </c>
      <c r="EG1539" s="51">
        <f t="shared" si="734"/>
        <v>0</v>
      </c>
      <c r="EH1539" s="75">
        <f t="shared" si="735"/>
        <v>7.9792508274254006E-2</v>
      </c>
      <c r="EI1539" s="51">
        <f t="shared" si="736"/>
        <v>0</v>
      </c>
      <c r="EJ1539" s="75">
        <f t="shared" si="737"/>
        <v>0.57849568498834159</v>
      </c>
      <c r="EK1539" s="51">
        <f t="shared" si="738"/>
        <v>0</v>
      </c>
      <c r="EL1539" s="75">
        <f t="shared" si="739"/>
        <v>4.0594448849077027</v>
      </c>
      <c r="EM1539" s="51">
        <f t="shared" si="740"/>
        <v>0</v>
      </c>
      <c r="EN1539" s="75">
        <f t="shared" si="741"/>
        <v>4.7775733535558658</v>
      </c>
      <c r="EO1539" s="51">
        <f t="shared" si="742"/>
        <v>0</v>
      </c>
      <c r="EP1539" s="75">
        <f t="shared" si="743"/>
        <v>0</v>
      </c>
      <c r="EQ1539" s="51" t="e">
        <f t="shared" si="744"/>
        <v>#DIV/0!</v>
      </c>
      <c r="ER1539" s="51">
        <f t="shared" si="745"/>
        <v>100</v>
      </c>
      <c r="ES1539" s="51">
        <f t="shared" si="746"/>
        <v>0</v>
      </c>
    </row>
    <row r="1540" spans="1:149" x14ac:dyDescent="0.45">
      <c r="A1540" s="78" t="s">
        <v>1482</v>
      </c>
      <c r="B1540" s="174" t="s">
        <v>900</v>
      </c>
      <c r="C1540" s="51" t="s">
        <v>3644</v>
      </c>
      <c r="D1540" s="51" t="s">
        <v>3752</v>
      </c>
      <c r="E1540" s="78" t="s">
        <v>1127</v>
      </c>
      <c r="F1540" s="78" t="s">
        <v>2372</v>
      </c>
      <c r="G1540" s="72" t="s">
        <v>3380</v>
      </c>
      <c r="H1540" s="78" t="s">
        <v>1101</v>
      </c>
      <c r="I1540" s="78">
        <v>144</v>
      </c>
      <c r="J1540" s="300">
        <v>500</v>
      </c>
      <c r="K1540" s="78">
        <v>2</v>
      </c>
      <c r="L1540" s="300">
        <v>800</v>
      </c>
      <c r="M1540" s="72">
        <v>10</v>
      </c>
      <c r="N1540" s="51" t="s">
        <v>3445</v>
      </c>
      <c r="O1540" s="78" t="s">
        <v>1128</v>
      </c>
      <c r="P1540" s="72" t="s">
        <v>1374</v>
      </c>
      <c r="AA1540" s="195"/>
      <c r="AB1540" s="195"/>
      <c r="AC1540" s="195"/>
      <c r="AD1540" s="72"/>
      <c r="AE1540" s="316">
        <v>1</v>
      </c>
      <c r="AF1540" s="195">
        <v>0.12</v>
      </c>
      <c r="AG1540" s="195">
        <v>0</v>
      </c>
      <c r="AH1540" s="72"/>
      <c r="AR1540" s="53">
        <v>0.88039999999999996</v>
      </c>
      <c r="AT1540" s="77"/>
      <c r="AU1540" s="276">
        <v>5000</v>
      </c>
      <c r="AV1540" s="276"/>
      <c r="AW1540" s="276">
        <v>4402</v>
      </c>
      <c r="AX1540" s="95"/>
      <c r="AY1540" s="276"/>
      <c r="AZ1540" s="95"/>
      <c r="BB1540" s="80" t="s">
        <v>722</v>
      </c>
      <c r="BC1540" s="270"/>
      <c r="BD1540" s="72">
        <v>69.4131</v>
      </c>
      <c r="BE1540" s="72"/>
      <c r="BF1540" s="72">
        <v>8.0901000000000001E-2</v>
      </c>
      <c r="BG1540" s="72"/>
      <c r="BH1540" s="72">
        <v>11.6408</v>
      </c>
      <c r="BI1540" s="72"/>
      <c r="BJ1540" s="72">
        <v>0.87193299999999996</v>
      </c>
      <c r="BK1540" s="72"/>
      <c r="BL1540" s="72"/>
      <c r="BM1540" s="72"/>
      <c r="BN1540" s="72"/>
      <c r="BO1540" s="72"/>
      <c r="BP1540" s="72">
        <v>3.5956000000000002E-2</v>
      </c>
      <c r="BQ1540" s="72"/>
      <c r="BR1540" s="72">
        <v>8.9889999999999998E-2</v>
      </c>
      <c r="BS1540" s="72"/>
      <c r="BT1540" s="72"/>
      <c r="BU1540" s="72"/>
      <c r="BV1540" s="72"/>
      <c r="BW1540" s="72"/>
      <c r="BX1540" s="72">
        <v>0.79103199999999996</v>
      </c>
      <c r="BY1540" s="72"/>
      <c r="BZ1540" s="72">
        <v>3.5146999999999999</v>
      </c>
      <c r="CA1540" s="72"/>
      <c r="CB1540" s="72">
        <v>3.99112</v>
      </c>
      <c r="CC1540" s="72"/>
      <c r="CD1540" s="72"/>
      <c r="CE1540" s="72"/>
      <c r="CF1540" s="72"/>
      <c r="CG1540" s="72"/>
      <c r="CH1540" s="72"/>
      <c r="CI1540" s="72"/>
      <c r="CJ1540" s="72"/>
      <c r="CK1540" s="72"/>
      <c r="CL1540" s="72"/>
      <c r="CM1540" s="72"/>
      <c r="CN1540" s="72"/>
      <c r="CO1540" s="72"/>
      <c r="CP1540" s="72"/>
      <c r="CQ1540" s="72"/>
      <c r="CR1540" s="72"/>
      <c r="CS1540" s="72"/>
      <c r="CT1540" s="72"/>
      <c r="CU1540" s="72"/>
      <c r="CV1540" s="72"/>
      <c r="CW1540" s="72"/>
      <c r="CX1540" s="72"/>
      <c r="CY1540" s="72"/>
      <c r="CZ1540" s="72"/>
      <c r="DA1540" s="72"/>
      <c r="DB1540" s="72"/>
      <c r="DC1540" s="72"/>
      <c r="DD1540" s="72"/>
      <c r="DE1540" s="72"/>
      <c r="DF1540" s="72"/>
      <c r="DG1540" s="72"/>
      <c r="DH1540" s="78">
        <f t="shared" si="747"/>
        <v>90.429431999999991</v>
      </c>
      <c r="DJ1540" s="77">
        <f t="shared" si="748"/>
        <v>9.5705680000000086</v>
      </c>
      <c r="DK1540" s="72"/>
      <c r="DL1540" s="51" t="s">
        <v>3334</v>
      </c>
      <c r="DO1540" s="358">
        <v>10.11</v>
      </c>
      <c r="DP1540" s="72"/>
      <c r="DQ1540" s="374"/>
      <c r="DR1540" s="72"/>
      <c r="DU1540" s="52"/>
      <c r="DX1540" s="75">
        <f t="shared" ref="DX1540:DX1603" si="749">BD1540/$DH1540*100</f>
        <v>76.759411692423328</v>
      </c>
      <c r="DY1540" s="51">
        <f t="shared" ref="DY1540:DY1603" si="750">DX1540*SQRT(((BE1540/BD1540)^2)+(($DI1540/$DH1540)^2))</f>
        <v>0</v>
      </c>
      <c r="DZ1540" s="75">
        <f t="shared" ref="DZ1540:DZ1603" si="751">BF1540/$DH1540*100</f>
        <v>8.9463129658936713E-2</v>
      </c>
      <c r="EA1540" s="51">
        <f t="shared" ref="EA1540:EA1603" si="752">DZ1540*SQRT(((BG1540/BF1540)^2)+(($DI1540/$DH1540)^2))</f>
        <v>0</v>
      </c>
      <c r="EB1540" s="75">
        <f t="shared" ref="EB1540:EB1603" si="753">BH1540/$DH1540*100</f>
        <v>12.872800085706611</v>
      </c>
      <c r="EC1540" s="51">
        <f t="shared" ref="EC1540:EC1603" si="754">EB1540*SQRT(((BI1540/BH1540)^2)+(($DI1540/$DH1540)^2))</f>
        <v>0</v>
      </c>
      <c r="ED1540" s="75">
        <f t="shared" ref="ED1540:ED1603" si="755">BN1540/$DH1540*100</f>
        <v>0</v>
      </c>
      <c r="EE1540" s="51" t="e">
        <f t="shared" ref="EE1540:EE1603" si="756">ED1540*SQRT(((BO1540/BN1540)^2)+(($DI1540/$DH1540)^2))</f>
        <v>#DIV/0!</v>
      </c>
      <c r="EF1540" s="75">
        <f t="shared" ref="EF1540:EF1603" si="757">BP1540/$DH1540*100</f>
        <v>3.976139095952743E-2</v>
      </c>
      <c r="EG1540" s="51">
        <f t="shared" ref="EG1540:EG1603" si="758">EF1540*SQRT(((BQ1540/BP1540)^2)+(($DI1540/$DH1540)^2))</f>
        <v>0</v>
      </c>
      <c r="EH1540" s="75">
        <f t="shared" ref="EH1540:EH1603" si="759">BR1540/$DH1540*100</f>
        <v>9.9403477398818552E-2</v>
      </c>
      <c r="EI1540" s="51">
        <f t="shared" ref="EI1540:EI1603" si="760">EH1540*SQRT(((BS1540/BR1540)^2)+(($DI1540/$DH1540)^2))</f>
        <v>0</v>
      </c>
      <c r="EJ1540" s="75">
        <f t="shared" ref="EJ1540:EJ1603" si="761">BX1540/$DH1540*100</f>
        <v>0.87475060110960345</v>
      </c>
      <c r="EK1540" s="51">
        <f t="shared" ref="EK1540:EK1603" si="762">EJ1540*SQRT(((BY1540/BX1540)^2)+(($DI1540/$DH1540)^2))</f>
        <v>0</v>
      </c>
      <c r="EL1540" s="75">
        <f t="shared" ref="EL1540:EL1603" si="763">BZ1540/$DH1540*100</f>
        <v>3.8866770721284638</v>
      </c>
      <c r="EM1540" s="51">
        <f t="shared" ref="EM1540:EM1603" si="764">EL1540*SQRT(((CA1540/BZ1540)^2)+(($DI1540/$DH1540)^2))</f>
        <v>0</v>
      </c>
      <c r="EN1540" s="75">
        <f t="shared" ref="EN1540:EN1603" si="765">CB1540/$DH1540*100</f>
        <v>4.4135188198461757</v>
      </c>
      <c r="EO1540" s="51">
        <f t="shared" ref="EO1540:EO1603" si="766">EN1540*SQRT(((CC1540/CB1540)^2)+(($DI1540/$DH1540)^2))</f>
        <v>0</v>
      </c>
      <c r="EP1540" s="75">
        <f t="shared" ref="EP1540:EP1603" si="767">CD1540/$DH1540*100</f>
        <v>0</v>
      </c>
      <c r="EQ1540" s="51" t="e">
        <f t="shared" ref="EQ1540:EQ1603" si="768">EP1540*SQRT(((CE1540/CD1540)^2)+(($DI1540/$DH1540)^2))</f>
        <v>#DIV/0!</v>
      </c>
      <c r="ER1540" s="51">
        <f t="shared" ref="ER1540:ER1603" si="769">DH1540/$DH1540*100</f>
        <v>100</v>
      </c>
      <c r="ES1540" s="51">
        <f t="shared" ref="ES1540:ES1603" si="770">ER1540*SQRT(((DI1540/DH1540)^2)+(($DI1540/$DH1540)^2))</f>
        <v>0</v>
      </c>
    </row>
    <row r="1541" spans="1:149" x14ac:dyDescent="0.45">
      <c r="A1541" s="78" t="s">
        <v>1482</v>
      </c>
      <c r="B1541" s="174" t="s">
        <v>900</v>
      </c>
      <c r="C1541" s="51" t="s">
        <v>3644</v>
      </c>
      <c r="D1541" s="51" t="s">
        <v>3752</v>
      </c>
      <c r="E1541" s="78" t="s">
        <v>1127</v>
      </c>
      <c r="F1541" s="78" t="s">
        <v>2373</v>
      </c>
      <c r="G1541" s="72" t="s">
        <v>3380</v>
      </c>
      <c r="H1541" s="78" t="s">
        <v>1101</v>
      </c>
      <c r="I1541" s="78">
        <v>192</v>
      </c>
      <c r="J1541" s="300">
        <v>200</v>
      </c>
      <c r="K1541" s="78">
        <v>2</v>
      </c>
      <c r="L1541" s="300">
        <v>800</v>
      </c>
      <c r="M1541" s="72">
        <v>10</v>
      </c>
      <c r="N1541" s="51" t="s">
        <v>3445</v>
      </c>
      <c r="O1541" s="78" t="s">
        <v>1128</v>
      </c>
      <c r="P1541" s="72" t="s">
        <v>1374</v>
      </c>
      <c r="AA1541" s="195"/>
      <c r="AB1541" s="195"/>
      <c r="AC1541" s="195"/>
      <c r="AD1541" s="72"/>
      <c r="AE1541" s="316">
        <v>1</v>
      </c>
      <c r="AF1541" s="195">
        <v>0.12</v>
      </c>
      <c r="AG1541" s="195">
        <v>0</v>
      </c>
      <c r="AH1541" s="72"/>
      <c r="AR1541" s="53">
        <v>0.7732</v>
      </c>
      <c r="AT1541" s="77"/>
      <c r="AU1541" s="276">
        <v>2000</v>
      </c>
      <c r="AV1541" s="276"/>
      <c r="AW1541" s="276">
        <v>1546.4</v>
      </c>
      <c r="AX1541" s="95"/>
      <c r="AY1541" s="276"/>
      <c r="AZ1541" s="95"/>
      <c r="BB1541" s="80" t="s">
        <v>722</v>
      </c>
      <c r="BC1541" s="270"/>
      <c r="BD1541" s="72">
        <v>72.424599999999998</v>
      </c>
      <c r="BE1541" s="72"/>
      <c r="BF1541" s="72">
        <v>8.4411E-2</v>
      </c>
      <c r="BG1541" s="72"/>
      <c r="BH1541" s="72">
        <v>12.145799999999999</v>
      </c>
      <c r="BI1541" s="72"/>
      <c r="BJ1541" s="72">
        <v>0.90976299999999999</v>
      </c>
      <c r="BK1541" s="72"/>
      <c r="BL1541" s="72"/>
      <c r="BM1541" s="72"/>
      <c r="BN1541" s="72"/>
      <c r="BO1541" s="72"/>
      <c r="BP1541" s="72">
        <v>3.7516000000000001E-2</v>
      </c>
      <c r="BQ1541" s="72"/>
      <c r="BR1541" s="72">
        <v>9.3789999999999998E-2</v>
      </c>
      <c r="BS1541" s="72"/>
      <c r="BT1541" s="72"/>
      <c r="BU1541" s="72"/>
      <c r="BV1541" s="72"/>
      <c r="BW1541" s="72"/>
      <c r="BX1541" s="72">
        <v>0.82535199999999997</v>
      </c>
      <c r="BY1541" s="72"/>
      <c r="BZ1541" s="72">
        <v>3.6671900000000002</v>
      </c>
      <c r="CA1541" s="72"/>
      <c r="CB1541" s="72">
        <v>4.1642799999999998</v>
      </c>
      <c r="CC1541" s="72"/>
      <c r="CD1541" s="72"/>
      <c r="CE1541" s="72"/>
      <c r="CF1541" s="72"/>
      <c r="CG1541" s="72"/>
      <c r="CH1541" s="72"/>
      <c r="CI1541" s="72"/>
      <c r="CJ1541" s="72"/>
      <c r="CK1541" s="72"/>
      <c r="CL1541" s="72"/>
      <c r="CM1541" s="72"/>
      <c r="CN1541" s="72"/>
      <c r="CO1541" s="72"/>
      <c r="CP1541" s="72"/>
      <c r="CQ1541" s="72"/>
      <c r="CR1541" s="72"/>
      <c r="CS1541" s="72"/>
      <c r="CT1541" s="72"/>
      <c r="CU1541" s="72"/>
      <c r="CV1541" s="72"/>
      <c r="CW1541" s="72"/>
      <c r="CX1541" s="72"/>
      <c r="CY1541" s="72"/>
      <c r="CZ1541" s="72"/>
      <c r="DA1541" s="72"/>
      <c r="DB1541" s="72"/>
      <c r="DC1541" s="72"/>
      <c r="DD1541" s="72"/>
      <c r="DE1541" s="72"/>
      <c r="DF1541" s="72"/>
      <c r="DG1541" s="72"/>
      <c r="DH1541" s="78">
        <f t="shared" si="747"/>
        <v>94.352701999999994</v>
      </c>
      <c r="DJ1541" s="77">
        <f t="shared" si="748"/>
        <v>5.6472980000000064</v>
      </c>
      <c r="DK1541" s="72"/>
      <c r="DL1541" s="51" t="s">
        <v>3334</v>
      </c>
      <c r="DO1541" s="358">
        <v>6.21</v>
      </c>
      <c r="DP1541" s="72"/>
      <c r="DQ1541" s="374"/>
      <c r="DR1541" s="72"/>
      <c r="DU1541" s="52"/>
      <c r="DX1541" s="75">
        <f t="shared" si="749"/>
        <v>76.759433979961699</v>
      </c>
      <c r="DY1541" s="51">
        <f t="shared" si="750"/>
        <v>0</v>
      </c>
      <c r="DZ1541" s="75">
        <f t="shared" si="751"/>
        <v>8.9463256706734273E-2</v>
      </c>
      <c r="EA1541" s="51">
        <f t="shared" si="752"/>
        <v>0</v>
      </c>
      <c r="EB1541" s="75">
        <f t="shared" si="753"/>
        <v>12.872763304648128</v>
      </c>
      <c r="EC1541" s="51">
        <f t="shared" si="754"/>
        <v>0</v>
      </c>
      <c r="ED1541" s="75">
        <f t="shared" si="755"/>
        <v>0</v>
      </c>
      <c r="EE1541" s="51" t="e">
        <f t="shared" si="756"/>
        <v>#DIV/0!</v>
      </c>
      <c r="EF1541" s="75">
        <f t="shared" si="757"/>
        <v>3.9761447425215229E-2</v>
      </c>
      <c r="EG1541" s="51">
        <f t="shared" si="758"/>
        <v>0</v>
      </c>
      <c r="EH1541" s="75">
        <f t="shared" si="759"/>
        <v>9.9403618563038088E-2</v>
      </c>
      <c r="EI1541" s="51">
        <f t="shared" si="760"/>
        <v>0</v>
      </c>
      <c r="EJ1541" s="75">
        <f t="shared" si="761"/>
        <v>0.87475184335473521</v>
      </c>
      <c r="EK1541" s="51">
        <f t="shared" si="762"/>
        <v>0</v>
      </c>
      <c r="EL1541" s="75">
        <f t="shared" si="763"/>
        <v>3.88668254566785</v>
      </c>
      <c r="EM1541" s="51">
        <f t="shared" si="764"/>
        <v>0</v>
      </c>
      <c r="EN1541" s="75">
        <f t="shared" si="765"/>
        <v>4.4135249036111341</v>
      </c>
      <c r="EO1541" s="51">
        <f t="shared" si="766"/>
        <v>0</v>
      </c>
      <c r="EP1541" s="75">
        <f t="shared" si="767"/>
        <v>0</v>
      </c>
      <c r="EQ1541" s="51" t="e">
        <f t="shared" si="768"/>
        <v>#DIV/0!</v>
      </c>
      <c r="ER1541" s="51">
        <f t="shared" si="769"/>
        <v>100</v>
      </c>
      <c r="ES1541" s="51">
        <f t="shared" si="770"/>
        <v>0</v>
      </c>
    </row>
    <row r="1542" spans="1:149" x14ac:dyDescent="0.45">
      <c r="A1542" s="78" t="s">
        <v>1482</v>
      </c>
      <c r="B1542" s="174" t="s">
        <v>900</v>
      </c>
      <c r="C1542" s="51" t="s">
        <v>3644</v>
      </c>
      <c r="D1542" s="51" t="s">
        <v>3752</v>
      </c>
      <c r="E1542" s="78" t="s">
        <v>1127</v>
      </c>
      <c r="F1542" s="78" t="s">
        <v>2374</v>
      </c>
      <c r="G1542" s="72" t="s">
        <v>3380</v>
      </c>
      <c r="H1542" s="78" t="s">
        <v>1101</v>
      </c>
      <c r="I1542" s="78">
        <v>264</v>
      </c>
      <c r="J1542" s="300">
        <v>100</v>
      </c>
      <c r="K1542" s="78">
        <v>2</v>
      </c>
      <c r="L1542" s="300">
        <v>800</v>
      </c>
      <c r="M1542" s="72">
        <v>10</v>
      </c>
      <c r="N1542" s="51" t="s">
        <v>3445</v>
      </c>
      <c r="O1542" s="78" t="s">
        <v>1128</v>
      </c>
      <c r="P1542" s="72" t="s">
        <v>1374</v>
      </c>
      <c r="AA1542" s="195"/>
      <c r="AB1542" s="195"/>
      <c r="AC1542" s="195"/>
      <c r="AD1542" s="72"/>
      <c r="AE1542" s="316">
        <v>1</v>
      </c>
      <c r="AF1542" s="195">
        <v>0.17</v>
      </c>
      <c r="AG1542" s="195">
        <v>0</v>
      </c>
      <c r="AH1542" s="72"/>
      <c r="AR1542" s="53">
        <v>0.8377</v>
      </c>
      <c r="AT1542" s="77"/>
      <c r="AU1542" s="276">
        <v>1000</v>
      </c>
      <c r="AV1542" s="276"/>
      <c r="AW1542" s="276">
        <v>837.7</v>
      </c>
      <c r="AX1542" s="95"/>
      <c r="AY1542" s="276"/>
      <c r="AZ1542" s="95"/>
      <c r="BB1542" s="80" t="s">
        <v>722</v>
      </c>
      <c r="BC1542" s="270"/>
      <c r="BD1542" s="72">
        <v>73.930400000000006</v>
      </c>
      <c r="BE1542" s="72"/>
      <c r="BF1542" s="72">
        <v>8.6166000000000006E-2</v>
      </c>
      <c r="BG1542" s="72"/>
      <c r="BH1542" s="72">
        <v>12.398300000000001</v>
      </c>
      <c r="BI1542" s="72"/>
      <c r="BJ1542" s="72">
        <v>0.928678</v>
      </c>
      <c r="BK1542" s="72"/>
      <c r="BL1542" s="72"/>
      <c r="BM1542" s="72"/>
      <c r="BN1542" s="72"/>
      <c r="BO1542" s="72"/>
      <c r="BP1542" s="72">
        <v>3.8295999999999997E-2</v>
      </c>
      <c r="BQ1542" s="72"/>
      <c r="BR1542" s="72">
        <v>9.5740000000000006E-2</v>
      </c>
      <c r="BS1542" s="72"/>
      <c r="BT1542" s="72"/>
      <c r="BU1542" s="72"/>
      <c r="BV1542" s="72"/>
      <c r="BW1542" s="72"/>
      <c r="BX1542" s="72">
        <v>0.84251200000000004</v>
      </c>
      <c r="BY1542" s="72"/>
      <c r="BZ1542" s="72">
        <v>3.74343</v>
      </c>
      <c r="CA1542" s="72"/>
      <c r="CB1542" s="72">
        <v>4.2508600000000003</v>
      </c>
      <c r="CC1542" s="72"/>
      <c r="CD1542" s="72"/>
      <c r="CE1542" s="72"/>
      <c r="CF1542" s="72"/>
      <c r="CG1542" s="72"/>
      <c r="CH1542" s="72"/>
      <c r="CI1542" s="72"/>
      <c r="CJ1542" s="72"/>
      <c r="CK1542" s="72"/>
      <c r="CL1542" s="72"/>
      <c r="CM1542" s="72"/>
      <c r="CN1542" s="72"/>
      <c r="CO1542" s="72"/>
      <c r="CP1542" s="72"/>
      <c r="CQ1542" s="72"/>
      <c r="CR1542" s="72"/>
      <c r="CS1542" s="72"/>
      <c r="CT1542" s="72"/>
      <c r="CU1542" s="72"/>
      <c r="CV1542" s="72"/>
      <c r="CW1542" s="72"/>
      <c r="CX1542" s="72"/>
      <c r="CY1542" s="72"/>
      <c r="CZ1542" s="72"/>
      <c r="DA1542" s="72"/>
      <c r="DB1542" s="72"/>
      <c r="DC1542" s="72"/>
      <c r="DD1542" s="72"/>
      <c r="DE1542" s="72"/>
      <c r="DF1542" s="72"/>
      <c r="DG1542" s="72"/>
      <c r="DH1542" s="78">
        <f t="shared" si="747"/>
        <v>96.314382000000037</v>
      </c>
      <c r="DJ1542" s="77">
        <f t="shared" si="748"/>
        <v>3.6856179999999625</v>
      </c>
      <c r="DK1542" s="72"/>
      <c r="DL1542" s="51" t="s">
        <v>3334</v>
      </c>
      <c r="DO1542" s="358">
        <v>4.26</v>
      </c>
      <c r="DP1542" s="72"/>
      <c r="DQ1542" s="374"/>
      <c r="DR1542" s="72"/>
      <c r="DU1542" s="52"/>
      <c r="DX1542" s="75">
        <f t="shared" si="749"/>
        <v>76.759460492618828</v>
      </c>
      <c r="DY1542" s="51">
        <f t="shared" si="750"/>
        <v>0</v>
      </c>
      <c r="DZ1542" s="75">
        <f t="shared" si="751"/>
        <v>8.9463274550211996E-2</v>
      </c>
      <c r="EA1542" s="51">
        <f t="shared" si="752"/>
        <v>0</v>
      </c>
      <c r="EB1542" s="75">
        <f t="shared" si="753"/>
        <v>12.872740023395462</v>
      </c>
      <c r="EC1542" s="51">
        <f t="shared" si="754"/>
        <v>0</v>
      </c>
      <c r="ED1542" s="75">
        <f t="shared" si="755"/>
        <v>0</v>
      </c>
      <c r="EE1542" s="51" t="e">
        <f t="shared" si="756"/>
        <v>#DIV/0!</v>
      </c>
      <c r="EF1542" s="75">
        <f t="shared" si="757"/>
        <v>3.9761455355649775E-2</v>
      </c>
      <c r="EG1542" s="51">
        <f t="shared" si="758"/>
        <v>0</v>
      </c>
      <c r="EH1542" s="75">
        <f t="shared" si="759"/>
        <v>9.9403638389124457E-2</v>
      </c>
      <c r="EI1542" s="51">
        <f t="shared" si="760"/>
        <v>0</v>
      </c>
      <c r="EJ1542" s="75">
        <f t="shared" si="761"/>
        <v>0.87475201782429512</v>
      </c>
      <c r="EK1542" s="51">
        <f t="shared" si="762"/>
        <v>0</v>
      </c>
      <c r="EL1542" s="75">
        <f t="shared" si="763"/>
        <v>3.8866781079486121</v>
      </c>
      <c r="EM1542" s="51">
        <f t="shared" si="764"/>
        <v>0</v>
      </c>
      <c r="EN1542" s="75">
        <f t="shared" si="765"/>
        <v>4.4135256975432791</v>
      </c>
      <c r="EO1542" s="51">
        <f t="shared" si="766"/>
        <v>0</v>
      </c>
      <c r="EP1542" s="75">
        <f t="shared" si="767"/>
        <v>0</v>
      </c>
      <c r="EQ1542" s="51" t="e">
        <f t="shared" si="768"/>
        <v>#DIV/0!</v>
      </c>
      <c r="ER1542" s="51">
        <f t="shared" si="769"/>
        <v>100</v>
      </c>
      <c r="ES1542" s="51">
        <f t="shared" si="770"/>
        <v>0</v>
      </c>
    </row>
    <row r="1543" spans="1:149" x14ac:dyDescent="0.45">
      <c r="A1543" s="78" t="s">
        <v>1482</v>
      </c>
      <c r="B1543" s="174" t="s">
        <v>900</v>
      </c>
      <c r="C1543" s="51" t="s">
        <v>3644</v>
      </c>
      <c r="D1543" s="51" t="s">
        <v>3752</v>
      </c>
      <c r="E1543" s="78" t="s">
        <v>1127</v>
      </c>
      <c r="F1543" s="78" t="s">
        <v>2375</v>
      </c>
      <c r="G1543" s="72" t="s">
        <v>3380</v>
      </c>
      <c r="H1543" s="78" t="s">
        <v>1101</v>
      </c>
      <c r="I1543" s="78">
        <v>336</v>
      </c>
      <c r="J1543" s="300">
        <v>50</v>
      </c>
      <c r="K1543" s="78">
        <v>2</v>
      </c>
      <c r="L1543" s="300">
        <v>800</v>
      </c>
      <c r="M1543" s="72">
        <v>10</v>
      </c>
      <c r="N1543" s="51" t="s">
        <v>3445</v>
      </c>
      <c r="O1543" s="78" t="s">
        <v>1128</v>
      </c>
      <c r="P1543" s="72" t="s">
        <v>1374</v>
      </c>
      <c r="AA1543" s="195"/>
      <c r="AB1543" s="195"/>
      <c r="AC1543" s="195"/>
      <c r="AD1543" s="72"/>
      <c r="AE1543" s="316">
        <v>1</v>
      </c>
      <c r="AF1543" s="195">
        <v>0.1</v>
      </c>
      <c r="AG1543" s="195">
        <v>0</v>
      </c>
      <c r="AH1543" s="72"/>
      <c r="AR1543" s="53">
        <v>0.90669999999999995</v>
      </c>
      <c r="AT1543" s="77"/>
      <c r="AU1543" s="276">
        <v>500</v>
      </c>
      <c r="AV1543" s="276"/>
      <c r="AW1543" s="276">
        <v>453.34999999999997</v>
      </c>
      <c r="AX1543" s="95"/>
      <c r="AY1543" s="276"/>
      <c r="AZ1543" s="95"/>
      <c r="BB1543" s="80" t="s">
        <v>722</v>
      </c>
      <c r="BC1543" s="270"/>
      <c r="BD1543" s="72">
        <v>75.119600000000005</v>
      </c>
      <c r="BE1543" s="72"/>
      <c r="BF1543" s="72">
        <v>8.7552000000000005E-2</v>
      </c>
      <c r="BG1543" s="72"/>
      <c r="BH1543" s="72">
        <v>12.597799999999999</v>
      </c>
      <c r="BI1543" s="72"/>
      <c r="BJ1543" s="72">
        <v>0.94361600000000001</v>
      </c>
      <c r="BK1543" s="72"/>
      <c r="BL1543" s="72"/>
      <c r="BM1543" s="72"/>
      <c r="BN1543" s="72"/>
      <c r="BO1543" s="72"/>
      <c r="BP1543" s="72">
        <v>3.8912000000000002E-2</v>
      </c>
      <c r="BQ1543" s="72"/>
      <c r="BR1543" s="72">
        <v>9.7280000000000005E-2</v>
      </c>
      <c r="BS1543" s="72"/>
      <c r="BT1543" s="72"/>
      <c r="BU1543" s="72"/>
      <c r="BV1543" s="72"/>
      <c r="BW1543" s="72"/>
      <c r="BX1543" s="72">
        <v>0.85606400000000005</v>
      </c>
      <c r="BY1543" s="72"/>
      <c r="BZ1543" s="72">
        <v>3.8036500000000002</v>
      </c>
      <c r="CA1543" s="72"/>
      <c r="CB1543" s="72">
        <v>4.3192300000000001</v>
      </c>
      <c r="CC1543" s="72"/>
      <c r="CD1543" s="72"/>
      <c r="CE1543" s="72"/>
      <c r="CF1543" s="72"/>
      <c r="CG1543" s="72"/>
      <c r="CH1543" s="72"/>
      <c r="CI1543" s="72"/>
      <c r="CJ1543" s="72"/>
      <c r="CK1543" s="72"/>
      <c r="CL1543" s="72"/>
      <c r="CM1543" s="72"/>
      <c r="CN1543" s="72"/>
      <c r="CO1543" s="72"/>
      <c r="CP1543" s="72"/>
      <c r="CQ1543" s="72"/>
      <c r="CR1543" s="72"/>
      <c r="CS1543" s="72"/>
      <c r="CT1543" s="72"/>
      <c r="CU1543" s="72"/>
      <c r="CV1543" s="72"/>
      <c r="CW1543" s="72"/>
      <c r="CX1543" s="72"/>
      <c r="CY1543" s="72"/>
      <c r="CZ1543" s="72"/>
      <c r="DA1543" s="72"/>
      <c r="DB1543" s="72"/>
      <c r="DC1543" s="72"/>
      <c r="DD1543" s="72"/>
      <c r="DE1543" s="72"/>
      <c r="DF1543" s="72"/>
      <c r="DG1543" s="72"/>
      <c r="DH1543" s="78">
        <f t="shared" si="747"/>
        <v>97.863704000000027</v>
      </c>
      <c r="DJ1543" s="77">
        <f t="shared" si="748"/>
        <v>2.1362959999999731</v>
      </c>
      <c r="DK1543" s="72"/>
      <c r="DL1543" s="51" t="s">
        <v>3334</v>
      </c>
      <c r="DO1543" s="358">
        <v>2.72</v>
      </c>
      <c r="DP1543" s="72"/>
      <c r="DQ1543" s="374"/>
      <c r="DR1543" s="72"/>
      <c r="DU1543" s="52"/>
      <c r="DX1543" s="75">
        <f t="shared" si="749"/>
        <v>76.759408166279897</v>
      </c>
      <c r="DY1543" s="51">
        <f t="shared" si="750"/>
        <v>0</v>
      </c>
      <c r="DZ1543" s="75">
        <f t="shared" si="751"/>
        <v>8.9463198736070712E-2</v>
      </c>
      <c r="EA1543" s="51">
        <f t="shared" si="752"/>
        <v>0</v>
      </c>
      <c r="EB1543" s="75">
        <f t="shared" si="753"/>
        <v>12.872801135751001</v>
      </c>
      <c r="EC1543" s="51">
        <f t="shared" si="754"/>
        <v>0</v>
      </c>
      <c r="ED1543" s="75">
        <f t="shared" si="755"/>
        <v>0</v>
      </c>
      <c r="EE1543" s="51" t="e">
        <f t="shared" si="756"/>
        <v>#DIV/0!</v>
      </c>
      <c r="EF1543" s="75">
        <f t="shared" si="757"/>
        <v>3.9761421660475874E-2</v>
      </c>
      <c r="EG1543" s="51">
        <f t="shared" si="758"/>
        <v>0</v>
      </c>
      <c r="EH1543" s="75">
        <f t="shared" si="759"/>
        <v>9.9403554151189677E-2</v>
      </c>
      <c r="EI1543" s="51">
        <f t="shared" si="760"/>
        <v>0</v>
      </c>
      <c r="EJ1543" s="75">
        <f t="shared" si="761"/>
        <v>0.87475127653046914</v>
      </c>
      <c r="EK1543" s="51">
        <f t="shared" si="762"/>
        <v>0</v>
      </c>
      <c r="EL1543" s="75">
        <f t="shared" si="763"/>
        <v>3.8866810109701131</v>
      </c>
      <c r="EM1543" s="51">
        <f t="shared" si="764"/>
        <v>0</v>
      </c>
      <c r="EN1543" s="75">
        <f t="shared" si="765"/>
        <v>4.4135157606542252</v>
      </c>
      <c r="EO1543" s="51">
        <f t="shared" si="766"/>
        <v>0</v>
      </c>
      <c r="EP1543" s="75">
        <f t="shared" si="767"/>
        <v>0</v>
      </c>
      <c r="EQ1543" s="51" t="e">
        <f t="shared" si="768"/>
        <v>#DIV/0!</v>
      </c>
      <c r="ER1543" s="51">
        <f t="shared" si="769"/>
        <v>100</v>
      </c>
      <c r="ES1543" s="51">
        <f t="shared" si="770"/>
        <v>0</v>
      </c>
    </row>
    <row r="1544" spans="1:149" x14ac:dyDescent="0.45">
      <c r="A1544" s="78" t="s">
        <v>1482</v>
      </c>
      <c r="B1544" s="174" t="s">
        <v>900</v>
      </c>
      <c r="C1544" s="51" t="s">
        <v>3644</v>
      </c>
      <c r="D1544" s="51" t="s">
        <v>3753</v>
      </c>
      <c r="E1544" s="78" t="s">
        <v>1127</v>
      </c>
      <c r="F1544" s="78" t="s">
        <v>2376</v>
      </c>
      <c r="G1544" s="72" t="s">
        <v>3380</v>
      </c>
      <c r="H1544" s="78" t="s">
        <v>1101</v>
      </c>
      <c r="I1544" s="78">
        <v>144</v>
      </c>
      <c r="J1544" s="300">
        <v>500</v>
      </c>
      <c r="K1544" s="78">
        <v>2</v>
      </c>
      <c r="L1544" s="300">
        <v>800</v>
      </c>
      <c r="M1544" s="72">
        <v>10</v>
      </c>
      <c r="N1544" s="51" t="s">
        <v>3445</v>
      </c>
      <c r="O1544" s="78" t="s">
        <v>1128</v>
      </c>
      <c r="P1544" s="72" t="s">
        <v>1374</v>
      </c>
      <c r="AA1544" s="195"/>
      <c r="AB1544" s="195"/>
      <c r="AC1544" s="195"/>
      <c r="AD1544" s="72"/>
      <c r="AE1544" s="316">
        <v>1</v>
      </c>
      <c r="AF1544" s="195">
        <v>0.17</v>
      </c>
      <c r="AG1544" s="195">
        <v>0</v>
      </c>
      <c r="AH1544" s="72"/>
      <c r="AR1544" s="53">
        <v>0.88039999999999996</v>
      </c>
      <c r="AT1544" s="77"/>
      <c r="AU1544" s="276">
        <v>5000</v>
      </c>
      <c r="AV1544" s="276"/>
      <c r="AW1544" s="276">
        <v>4402</v>
      </c>
      <c r="AX1544" s="95"/>
      <c r="AY1544" s="276"/>
      <c r="AZ1544" s="95"/>
      <c r="BB1544" s="80" t="s">
        <v>722</v>
      </c>
      <c r="BC1544" s="270"/>
      <c r="BD1544" s="72">
        <v>69.766300000000001</v>
      </c>
      <c r="BE1544" s="72"/>
      <c r="BF1544" s="72">
        <v>0.14355200000000001</v>
      </c>
      <c r="BG1544" s="72"/>
      <c r="BH1544" s="72">
        <v>11.035600000000001</v>
      </c>
      <c r="BI1544" s="72"/>
      <c r="BJ1544" s="72">
        <v>1.23814</v>
      </c>
      <c r="BK1544" s="72"/>
      <c r="BL1544" s="72"/>
      <c r="BM1544" s="72"/>
      <c r="BN1544" s="72"/>
      <c r="BO1544" s="72"/>
      <c r="BP1544" s="72">
        <v>3.5888000000000003E-2</v>
      </c>
      <c r="BQ1544" s="72"/>
      <c r="BR1544" s="72">
        <v>0.14355200000000001</v>
      </c>
      <c r="BS1544" s="72"/>
      <c r="BT1544" s="72"/>
      <c r="BU1544" s="72"/>
      <c r="BV1544" s="72"/>
      <c r="BW1544" s="72"/>
      <c r="BX1544" s="72">
        <v>1.0317799999999999</v>
      </c>
      <c r="BY1544" s="72"/>
      <c r="BZ1544" s="72">
        <v>3.43628</v>
      </c>
      <c r="CA1544" s="72"/>
      <c r="CB1544" s="72">
        <v>3.25684</v>
      </c>
      <c r="CC1544" s="72"/>
      <c r="CD1544" s="72"/>
      <c r="CE1544" s="72"/>
      <c r="CF1544" s="72"/>
      <c r="CG1544" s="72"/>
      <c r="CH1544" s="72"/>
      <c r="CI1544" s="72"/>
      <c r="CJ1544" s="72"/>
      <c r="CK1544" s="72"/>
      <c r="CL1544" s="72"/>
      <c r="CM1544" s="72"/>
      <c r="CN1544" s="72"/>
      <c r="CO1544" s="72"/>
      <c r="CP1544" s="72"/>
      <c r="CQ1544" s="72"/>
      <c r="CR1544" s="72"/>
      <c r="CS1544" s="72"/>
      <c r="CT1544" s="72"/>
      <c r="CU1544" s="72"/>
      <c r="CV1544" s="72"/>
      <c r="CW1544" s="72"/>
      <c r="CX1544" s="72"/>
      <c r="CY1544" s="72"/>
      <c r="CZ1544" s="72"/>
      <c r="DA1544" s="72"/>
      <c r="DB1544" s="72"/>
      <c r="DC1544" s="72"/>
      <c r="DD1544" s="72"/>
      <c r="DE1544" s="72"/>
      <c r="DF1544" s="72"/>
      <c r="DG1544" s="72"/>
      <c r="DH1544" s="78">
        <f t="shared" si="747"/>
        <v>90.087931999999995</v>
      </c>
      <c r="DJ1544" s="77">
        <f t="shared" si="748"/>
        <v>9.912068000000005</v>
      </c>
      <c r="DK1544" s="72"/>
      <c r="DL1544" s="51" t="s">
        <v>3334</v>
      </c>
      <c r="DO1544" s="358">
        <v>10.28</v>
      </c>
      <c r="DP1544" s="72"/>
      <c r="DQ1544" s="374"/>
      <c r="DR1544" s="72"/>
      <c r="DU1544" s="52"/>
      <c r="DX1544" s="75">
        <f t="shared" si="749"/>
        <v>77.442448118356182</v>
      </c>
      <c r="DY1544" s="51">
        <f t="shared" si="750"/>
        <v>0</v>
      </c>
      <c r="DZ1544" s="75">
        <f t="shared" si="751"/>
        <v>0.15934653711442728</v>
      </c>
      <c r="EA1544" s="51">
        <f t="shared" si="752"/>
        <v>0</v>
      </c>
      <c r="EB1544" s="75">
        <f t="shared" si="753"/>
        <v>12.249809441735216</v>
      </c>
      <c r="EC1544" s="51">
        <f t="shared" si="754"/>
        <v>0</v>
      </c>
      <c r="ED1544" s="75">
        <f t="shared" si="755"/>
        <v>0</v>
      </c>
      <c r="EE1544" s="51" t="e">
        <f t="shared" si="756"/>
        <v>#DIV/0!</v>
      </c>
      <c r="EF1544" s="75">
        <f t="shared" si="757"/>
        <v>3.9836634278606821E-2</v>
      </c>
      <c r="EG1544" s="51">
        <f t="shared" si="758"/>
        <v>0</v>
      </c>
      <c r="EH1544" s="75">
        <f t="shared" si="759"/>
        <v>0.15934653711442728</v>
      </c>
      <c r="EI1544" s="51">
        <f t="shared" si="760"/>
        <v>0</v>
      </c>
      <c r="EJ1544" s="75">
        <f t="shared" si="761"/>
        <v>1.1453032355099459</v>
      </c>
      <c r="EK1544" s="51">
        <f t="shared" si="762"/>
        <v>0</v>
      </c>
      <c r="EL1544" s="75">
        <f t="shared" si="763"/>
        <v>3.8143621722829648</v>
      </c>
      <c r="EM1544" s="51">
        <f t="shared" si="764"/>
        <v>0</v>
      </c>
      <c r="EN1544" s="75">
        <f t="shared" si="765"/>
        <v>3.6151790008899307</v>
      </c>
      <c r="EO1544" s="51">
        <f t="shared" si="766"/>
        <v>0</v>
      </c>
      <c r="EP1544" s="75">
        <f t="shared" si="767"/>
        <v>0</v>
      </c>
      <c r="EQ1544" s="51" t="e">
        <f t="shared" si="768"/>
        <v>#DIV/0!</v>
      </c>
      <c r="ER1544" s="51">
        <f t="shared" si="769"/>
        <v>100</v>
      </c>
      <c r="ES1544" s="51">
        <f t="shared" si="770"/>
        <v>0</v>
      </c>
    </row>
    <row r="1545" spans="1:149" x14ac:dyDescent="0.45">
      <c r="A1545" s="78" t="s">
        <v>1482</v>
      </c>
      <c r="B1545" s="174" t="s">
        <v>900</v>
      </c>
      <c r="C1545" s="51" t="s">
        <v>3644</v>
      </c>
      <c r="D1545" s="51" t="s">
        <v>3753</v>
      </c>
      <c r="E1545" s="78" t="s">
        <v>1127</v>
      </c>
      <c r="F1545" s="78" t="s">
        <v>2377</v>
      </c>
      <c r="G1545" s="72" t="s">
        <v>3380</v>
      </c>
      <c r="H1545" s="78" t="s">
        <v>1101</v>
      </c>
      <c r="I1545" s="78">
        <v>192</v>
      </c>
      <c r="J1545" s="300">
        <v>200</v>
      </c>
      <c r="K1545" s="78">
        <v>2</v>
      </c>
      <c r="L1545" s="300">
        <v>800</v>
      </c>
      <c r="M1545" s="72">
        <v>10</v>
      </c>
      <c r="N1545" s="51" t="s">
        <v>3445</v>
      </c>
      <c r="O1545" s="78" t="s">
        <v>1128</v>
      </c>
      <c r="P1545" s="72" t="s">
        <v>1374</v>
      </c>
      <c r="AA1545" s="195"/>
      <c r="AB1545" s="195"/>
      <c r="AC1545" s="195"/>
      <c r="AD1545" s="72"/>
      <c r="AE1545" s="316">
        <v>1</v>
      </c>
      <c r="AF1545" s="195">
        <v>0.17</v>
      </c>
      <c r="AG1545" s="195">
        <v>0</v>
      </c>
      <c r="AH1545" s="72"/>
      <c r="AR1545" s="53">
        <v>0.7732</v>
      </c>
      <c r="AT1545" s="77"/>
      <c r="AU1545" s="276">
        <v>2000</v>
      </c>
      <c r="AV1545" s="276"/>
      <c r="AW1545" s="276">
        <v>1546.4</v>
      </c>
      <c r="AX1545" s="95"/>
      <c r="AY1545" s="276"/>
      <c r="AZ1545" s="95"/>
      <c r="BB1545" s="80" t="s">
        <v>722</v>
      </c>
      <c r="BC1545" s="270"/>
      <c r="BD1545" s="72">
        <v>72.931100000000001</v>
      </c>
      <c r="BE1545" s="72"/>
      <c r="BF1545" s="72">
        <v>0.150064</v>
      </c>
      <c r="BG1545" s="72"/>
      <c r="BH1545" s="72">
        <v>11.536199999999999</v>
      </c>
      <c r="BI1545" s="72"/>
      <c r="BJ1545" s="72">
        <v>1.2943</v>
      </c>
      <c r="BK1545" s="72"/>
      <c r="BL1545" s="72"/>
      <c r="BM1545" s="72"/>
      <c r="BN1545" s="72"/>
      <c r="BO1545" s="72"/>
      <c r="BP1545" s="72">
        <v>3.7516000000000001E-2</v>
      </c>
      <c r="BQ1545" s="72"/>
      <c r="BR1545" s="72">
        <v>0.150064</v>
      </c>
      <c r="BS1545" s="72"/>
      <c r="BT1545" s="72"/>
      <c r="BU1545" s="72"/>
      <c r="BV1545" s="72"/>
      <c r="BW1545" s="72"/>
      <c r="BX1545" s="72">
        <v>1.0785899999999999</v>
      </c>
      <c r="BY1545" s="72"/>
      <c r="BZ1545" s="72">
        <v>3.5921599999999998</v>
      </c>
      <c r="CA1545" s="72"/>
      <c r="CB1545" s="72">
        <v>3.4045800000000002</v>
      </c>
      <c r="CC1545" s="72"/>
      <c r="CD1545" s="72"/>
      <c r="CE1545" s="72"/>
      <c r="CF1545" s="72"/>
      <c r="CG1545" s="72"/>
      <c r="CH1545" s="72"/>
      <c r="CI1545" s="72"/>
      <c r="CJ1545" s="72"/>
      <c r="CK1545" s="72"/>
      <c r="CL1545" s="72"/>
      <c r="CM1545" s="72"/>
      <c r="CN1545" s="72"/>
      <c r="CO1545" s="72"/>
      <c r="CP1545" s="72"/>
      <c r="CQ1545" s="72"/>
      <c r="CR1545" s="72"/>
      <c r="CS1545" s="72"/>
      <c r="CT1545" s="72"/>
      <c r="CU1545" s="72"/>
      <c r="CV1545" s="72"/>
      <c r="CW1545" s="72"/>
      <c r="CX1545" s="72"/>
      <c r="CY1545" s="72"/>
      <c r="CZ1545" s="72"/>
      <c r="DA1545" s="72"/>
      <c r="DB1545" s="72"/>
      <c r="DC1545" s="72"/>
      <c r="DD1545" s="72"/>
      <c r="DE1545" s="72"/>
      <c r="DF1545" s="72"/>
      <c r="DG1545" s="72"/>
      <c r="DH1545" s="78">
        <f t="shared" si="747"/>
        <v>94.174573999999993</v>
      </c>
      <c r="DJ1545" s="77">
        <f t="shared" si="748"/>
        <v>5.8254260000000073</v>
      </c>
      <c r="DK1545" s="72"/>
      <c r="DL1545" s="51" t="s">
        <v>3334</v>
      </c>
      <c r="DO1545" s="358">
        <v>6.21</v>
      </c>
      <c r="DP1545" s="72"/>
      <c r="DQ1545" s="374"/>
      <c r="DR1545" s="72"/>
      <c r="DU1545" s="52"/>
      <c r="DX1545" s="75">
        <f t="shared" si="749"/>
        <v>77.442452779239545</v>
      </c>
      <c r="DY1545" s="51">
        <f t="shared" si="750"/>
        <v>0</v>
      </c>
      <c r="DZ1545" s="75">
        <f t="shared" si="751"/>
        <v>0.15934661939644135</v>
      </c>
      <c r="EA1545" s="51">
        <f t="shared" si="752"/>
        <v>0</v>
      </c>
      <c r="EB1545" s="75">
        <f t="shared" si="753"/>
        <v>12.249803221833529</v>
      </c>
      <c r="EC1545" s="51">
        <f t="shared" si="754"/>
        <v>0</v>
      </c>
      <c r="ED1545" s="75">
        <f t="shared" si="755"/>
        <v>0</v>
      </c>
      <c r="EE1545" s="51" t="e">
        <f t="shared" si="756"/>
        <v>#DIV/0!</v>
      </c>
      <c r="EF1545" s="75">
        <f t="shared" si="757"/>
        <v>3.9836654849110337E-2</v>
      </c>
      <c r="EG1545" s="51">
        <f t="shared" si="758"/>
        <v>0</v>
      </c>
      <c r="EH1545" s="75">
        <f t="shared" si="759"/>
        <v>0.15934661939644135</v>
      </c>
      <c r="EI1545" s="51">
        <f t="shared" si="760"/>
        <v>0</v>
      </c>
      <c r="EJ1545" s="75">
        <f t="shared" si="761"/>
        <v>1.1453091362006056</v>
      </c>
      <c r="EK1545" s="51">
        <f t="shared" si="762"/>
        <v>0</v>
      </c>
      <c r="EL1545" s="75">
        <f t="shared" si="763"/>
        <v>3.8143628873755246</v>
      </c>
      <c r="EM1545" s="51">
        <f t="shared" si="764"/>
        <v>0</v>
      </c>
      <c r="EN1545" s="75">
        <f t="shared" si="765"/>
        <v>3.6151796131299734</v>
      </c>
      <c r="EO1545" s="51">
        <f t="shared" si="766"/>
        <v>0</v>
      </c>
      <c r="EP1545" s="75">
        <f t="shared" si="767"/>
        <v>0</v>
      </c>
      <c r="EQ1545" s="51" t="e">
        <f t="shared" si="768"/>
        <v>#DIV/0!</v>
      </c>
      <c r="ER1545" s="51">
        <f t="shared" si="769"/>
        <v>100</v>
      </c>
      <c r="ES1545" s="51">
        <f t="shared" si="770"/>
        <v>0</v>
      </c>
    </row>
    <row r="1546" spans="1:149" x14ac:dyDescent="0.45">
      <c r="A1546" s="78" t="s">
        <v>1482</v>
      </c>
      <c r="B1546" s="174" t="s">
        <v>900</v>
      </c>
      <c r="C1546" s="51" t="s">
        <v>3644</v>
      </c>
      <c r="D1546" s="51" t="s">
        <v>3753</v>
      </c>
      <c r="E1546" s="78" t="s">
        <v>1127</v>
      </c>
      <c r="F1546" s="78" t="s">
        <v>2378</v>
      </c>
      <c r="G1546" s="72" t="s">
        <v>3380</v>
      </c>
      <c r="H1546" s="78" t="s">
        <v>1101</v>
      </c>
      <c r="I1546" s="78">
        <v>264</v>
      </c>
      <c r="J1546" s="300">
        <v>100</v>
      </c>
      <c r="K1546" s="78">
        <v>2</v>
      </c>
      <c r="L1546" s="300">
        <v>800</v>
      </c>
      <c r="M1546" s="72">
        <v>10</v>
      </c>
      <c r="N1546" s="51" t="s">
        <v>3445</v>
      </c>
      <c r="O1546" s="78" t="s">
        <v>1128</v>
      </c>
      <c r="P1546" s="72" t="s">
        <v>1374</v>
      </c>
      <c r="AA1546" s="195"/>
      <c r="AB1546" s="195"/>
      <c r="AC1546" s="195"/>
      <c r="AD1546" s="72"/>
      <c r="AE1546" s="316">
        <v>1</v>
      </c>
      <c r="AF1546" s="195">
        <v>0.11</v>
      </c>
      <c r="AG1546" s="195">
        <v>0</v>
      </c>
      <c r="AH1546" s="72"/>
      <c r="AR1546" s="53">
        <v>0.8377</v>
      </c>
      <c r="AT1546" s="77"/>
      <c r="AU1546" s="276">
        <v>1000</v>
      </c>
      <c r="AV1546" s="276"/>
      <c r="AW1546" s="276">
        <v>837.7</v>
      </c>
      <c r="AX1546" s="95"/>
      <c r="AY1546" s="276"/>
      <c r="AZ1546" s="95"/>
      <c r="BB1546" s="80" t="s">
        <v>722</v>
      </c>
      <c r="BC1546" s="270"/>
      <c r="BD1546" s="72">
        <v>74.377399999999994</v>
      </c>
      <c r="BE1546" s="72"/>
      <c r="BF1546" s="72">
        <v>0.15304000000000001</v>
      </c>
      <c r="BG1546" s="72"/>
      <c r="BH1546" s="72">
        <v>11.764900000000001</v>
      </c>
      <c r="BI1546" s="72"/>
      <c r="BJ1546" s="72">
        <v>1.3199700000000001</v>
      </c>
      <c r="BK1546" s="72"/>
      <c r="BL1546" s="72"/>
      <c r="BM1546" s="72"/>
      <c r="BN1546" s="72"/>
      <c r="BO1546" s="72"/>
      <c r="BP1546" s="72">
        <v>3.8260000000000002E-2</v>
      </c>
      <c r="BQ1546" s="72"/>
      <c r="BR1546" s="72">
        <v>0.15304000000000001</v>
      </c>
      <c r="BS1546" s="72"/>
      <c r="BT1546" s="72"/>
      <c r="BU1546" s="72"/>
      <c r="BV1546" s="72"/>
      <c r="BW1546" s="72"/>
      <c r="BX1546" s="72">
        <v>1.0999699999999999</v>
      </c>
      <c r="BY1546" s="72"/>
      <c r="BZ1546" s="72">
        <v>3.6633900000000001</v>
      </c>
      <c r="CA1546" s="72"/>
      <c r="CB1546" s="72">
        <v>3.4721000000000002</v>
      </c>
      <c r="CC1546" s="72"/>
      <c r="CD1546" s="72"/>
      <c r="CE1546" s="72"/>
      <c r="CF1546" s="72"/>
      <c r="CG1546" s="72"/>
      <c r="CH1546" s="72"/>
      <c r="CI1546" s="72"/>
      <c r="CJ1546" s="72"/>
      <c r="CK1546" s="72"/>
      <c r="CL1546" s="72"/>
      <c r="CM1546" s="72"/>
      <c r="CN1546" s="72"/>
      <c r="CO1546" s="72"/>
      <c r="CP1546" s="72"/>
      <c r="CQ1546" s="72"/>
      <c r="CR1546" s="72"/>
      <c r="CS1546" s="72"/>
      <c r="CT1546" s="72"/>
      <c r="CU1546" s="72"/>
      <c r="CV1546" s="72"/>
      <c r="CW1546" s="72"/>
      <c r="CX1546" s="72"/>
      <c r="CY1546" s="72"/>
      <c r="CZ1546" s="72"/>
      <c r="DA1546" s="72"/>
      <c r="DB1546" s="72"/>
      <c r="DC1546" s="72"/>
      <c r="DD1546" s="72"/>
      <c r="DE1546" s="72"/>
      <c r="DF1546" s="72"/>
      <c r="DG1546" s="72"/>
      <c r="DH1546" s="78">
        <f t="shared" si="747"/>
        <v>96.042069999999995</v>
      </c>
      <c r="DJ1546" s="77">
        <f t="shared" si="748"/>
        <v>3.9579300000000046</v>
      </c>
      <c r="DK1546" s="72"/>
      <c r="DL1546" s="51" t="s">
        <v>3334</v>
      </c>
      <c r="DO1546" s="358">
        <v>4.3499999999999996</v>
      </c>
      <c r="DP1546" s="72"/>
      <c r="DQ1546" s="374"/>
      <c r="DR1546" s="72"/>
      <c r="DU1546" s="52"/>
      <c r="DX1546" s="75">
        <f t="shared" si="749"/>
        <v>77.44252076199524</v>
      </c>
      <c r="DY1546" s="51">
        <f t="shared" si="750"/>
        <v>0</v>
      </c>
      <c r="DZ1546" s="75">
        <f t="shared" si="751"/>
        <v>0.15934683623541226</v>
      </c>
      <c r="EA1546" s="51">
        <f t="shared" si="752"/>
        <v>0</v>
      </c>
      <c r="EB1546" s="75">
        <f t="shared" si="753"/>
        <v>12.249735975078423</v>
      </c>
      <c r="EC1546" s="51">
        <f t="shared" si="754"/>
        <v>0</v>
      </c>
      <c r="ED1546" s="75">
        <f t="shared" si="755"/>
        <v>0</v>
      </c>
      <c r="EE1546" s="51" t="e">
        <f t="shared" si="756"/>
        <v>#DIV/0!</v>
      </c>
      <c r="EF1546" s="75">
        <f t="shared" si="757"/>
        <v>3.9836709058853066E-2</v>
      </c>
      <c r="EG1546" s="51">
        <f t="shared" si="758"/>
        <v>0</v>
      </c>
      <c r="EH1546" s="75">
        <f t="shared" si="759"/>
        <v>0.15934683623541226</v>
      </c>
      <c r="EI1546" s="51">
        <f t="shared" si="760"/>
        <v>0</v>
      </c>
      <c r="EJ1546" s="75">
        <f t="shared" si="761"/>
        <v>1.1453001793901358</v>
      </c>
      <c r="EK1546" s="51">
        <f t="shared" si="762"/>
        <v>0</v>
      </c>
      <c r="EL1546" s="75">
        <f t="shared" si="763"/>
        <v>3.8143596863332916</v>
      </c>
      <c r="EM1546" s="51">
        <f t="shared" si="764"/>
        <v>0</v>
      </c>
      <c r="EN1546" s="75">
        <f t="shared" si="765"/>
        <v>3.6151865531428053</v>
      </c>
      <c r="EO1546" s="51">
        <f t="shared" si="766"/>
        <v>0</v>
      </c>
      <c r="EP1546" s="75">
        <f t="shared" si="767"/>
        <v>0</v>
      </c>
      <c r="EQ1546" s="51" t="e">
        <f t="shared" si="768"/>
        <v>#DIV/0!</v>
      </c>
      <c r="ER1546" s="51">
        <f t="shared" si="769"/>
        <v>100</v>
      </c>
      <c r="ES1546" s="51">
        <f t="shared" si="770"/>
        <v>0</v>
      </c>
    </row>
    <row r="1547" spans="1:149" x14ac:dyDescent="0.45">
      <c r="A1547" s="78" t="s">
        <v>1482</v>
      </c>
      <c r="B1547" s="174" t="s">
        <v>900</v>
      </c>
      <c r="C1547" s="51" t="s">
        <v>3644</v>
      </c>
      <c r="D1547" s="51" t="s">
        <v>3753</v>
      </c>
      <c r="E1547" s="78" t="s">
        <v>1127</v>
      </c>
      <c r="F1547" s="78" t="s">
        <v>2379</v>
      </c>
      <c r="G1547" s="72" t="s">
        <v>3380</v>
      </c>
      <c r="H1547" s="78" t="s">
        <v>1101</v>
      </c>
      <c r="I1547" s="78">
        <v>336</v>
      </c>
      <c r="J1547" s="300">
        <v>50</v>
      </c>
      <c r="K1547" s="78">
        <v>2</v>
      </c>
      <c r="L1547" s="300">
        <v>800</v>
      </c>
      <c r="M1547" s="72">
        <v>10</v>
      </c>
      <c r="N1547" s="51" t="s">
        <v>3445</v>
      </c>
      <c r="O1547" s="78" t="s">
        <v>1128</v>
      </c>
      <c r="P1547" s="72" t="s">
        <v>1374</v>
      </c>
      <c r="AA1547" s="195"/>
      <c r="AB1547" s="195"/>
      <c r="AC1547" s="195"/>
      <c r="AD1547" s="72"/>
      <c r="AE1547" s="316">
        <v>1</v>
      </c>
      <c r="AF1547" s="195">
        <v>0.12</v>
      </c>
      <c r="AG1547" s="195">
        <v>0</v>
      </c>
      <c r="AH1547" s="72"/>
      <c r="AR1547" s="53">
        <v>0.90669999999999995</v>
      </c>
      <c r="AT1547" s="77"/>
      <c r="AU1547" s="276">
        <v>500</v>
      </c>
      <c r="AV1547" s="276"/>
      <c r="AW1547" s="276">
        <v>453.34999999999997</v>
      </c>
      <c r="AX1547" s="95"/>
      <c r="AY1547" s="276"/>
      <c r="AZ1547" s="95"/>
      <c r="BB1547" s="80" t="s">
        <v>722</v>
      </c>
      <c r="BC1547" s="270"/>
      <c r="BD1547" s="72">
        <v>75.621600000000001</v>
      </c>
      <c r="BE1547" s="72"/>
      <c r="BF1547" s="72">
        <v>0.15559999999999999</v>
      </c>
      <c r="BG1547" s="72"/>
      <c r="BH1547" s="72">
        <v>11.9618</v>
      </c>
      <c r="BI1547" s="72"/>
      <c r="BJ1547" s="72">
        <v>1.34205</v>
      </c>
      <c r="BK1547" s="72"/>
      <c r="BL1547" s="72"/>
      <c r="BM1547" s="72"/>
      <c r="BN1547" s="72"/>
      <c r="BO1547" s="72"/>
      <c r="BP1547" s="72">
        <v>3.8899999999999997E-2</v>
      </c>
      <c r="BQ1547" s="72"/>
      <c r="BR1547" s="72">
        <v>0.15559999999999999</v>
      </c>
      <c r="BS1547" s="72"/>
      <c r="BT1547" s="72"/>
      <c r="BU1547" s="72"/>
      <c r="BV1547" s="72"/>
      <c r="BW1547" s="72"/>
      <c r="BX1547" s="72">
        <v>1.1183700000000001</v>
      </c>
      <c r="BY1547" s="72"/>
      <c r="BZ1547" s="72">
        <v>3.7246700000000001</v>
      </c>
      <c r="CA1547" s="72"/>
      <c r="CB1547" s="72">
        <v>3.53017</v>
      </c>
      <c r="CC1547" s="72"/>
      <c r="CD1547" s="72"/>
      <c r="CE1547" s="72"/>
      <c r="CF1547" s="72"/>
      <c r="CG1547" s="72"/>
      <c r="CH1547" s="72"/>
      <c r="CI1547" s="72"/>
      <c r="CJ1547" s="72"/>
      <c r="CK1547" s="72"/>
      <c r="CL1547" s="72"/>
      <c r="CM1547" s="72"/>
      <c r="CN1547" s="72"/>
      <c r="CO1547" s="72"/>
      <c r="CP1547" s="72"/>
      <c r="CQ1547" s="72"/>
      <c r="CR1547" s="72"/>
      <c r="CS1547" s="72"/>
      <c r="CT1547" s="72"/>
      <c r="CU1547" s="72"/>
      <c r="CV1547" s="72"/>
      <c r="CW1547" s="72"/>
      <c r="CX1547" s="72"/>
      <c r="CY1547" s="72"/>
      <c r="CZ1547" s="72"/>
      <c r="DA1547" s="72"/>
      <c r="DB1547" s="72"/>
      <c r="DC1547" s="72"/>
      <c r="DD1547" s="72"/>
      <c r="DE1547" s="72"/>
      <c r="DF1547" s="72"/>
      <c r="DG1547" s="72"/>
      <c r="DH1547" s="78">
        <f t="shared" si="747"/>
        <v>97.64876000000001</v>
      </c>
      <c r="DJ1547" s="77">
        <f t="shared" si="748"/>
        <v>2.35123999999999</v>
      </c>
      <c r="DK1547" s="72"/>
      <c r="DL1547" s="51" t="s">
        <v>3334</v>
      </c>
      <c r="DO1547" s="358">
        <v>2.75</v>
      </c>
      <c r="DP1547" s="72"/>
      <c r="DQ1547" s="374"/>
      <c r="DR1547" s="72"/>
      <c r="DU1547" s="52"/>
      <c r="DX1547" s="75">
        <f t="shared" si="749"/>
        <v>77.442458050670581</v>
      </c>
      <c r="DY1547" s="51">
        <f t="shared" si="750"/>
        <v>0</v>
      </c>
      <c r="DZ1547" s="75">
        <f t="shared" si="751"/>
        <v>0.1593466215034374</v>
      </c>
      <c r="EA1547" s="51">
        <f t="shared" si="752"/>
        <v>0</v>
      </c>
      <c r="EB1547" s="75">
        <f t="shared" si="753"/>
        <v>12.249822732003969</v>
      </c>
      <c r="EC1547" s="51">
        <f t="shared" si="754"/>
        <v>0</v>
      </c>
      <c r="ED1547" s="75">
        <f t="shared" si="755"/>
        <v>0</v>
      </c>
      <c r="EE1547" s="51" t="e">
        <f t="shared" si="756"/>
        <v>#DIV/0!</v>
      </c>
      <c r="EF1547" s="75">
        <f t="shared" si="757"/>
        <v>3.9836655375859349E-2</v>
      </c>
      <c r="EG1547" s="51">
        <f t="shared" si="758"/>
        <v>0</v>
      </c>
      <c r="EH1547" s="75">
        <f t="shared" si="759"/>
        <v>0.1593466215034374</v>
      </c>
      <c r="EI1547" s="51">
        <f t="shared" si="760"/>
        <v>0</v>
      </c>
      <c r="EJ1547" s="75">
        <f t="shared" si="761"/>
        <v>1.1452987216632344</v>
      </c>
      <c r="EK1547" s="51">
        <f t="shared" si="762"/>
        <v>0</v>
      </c>
      <c r="EL1547" s="75">
        <f t="shared" si="763"/>
        <v>3.8143546318458115</v>
      </c>
      <c r="EM1547" s="51">
        <f t="shared" si="764"/>
        <v>0</v>
      </c>
      <c r="EN1547" s="75">
        <f t="shared" si="765"/>
        <v>3.6151713549665141</v>
      </c>
      <c r="EO1547" s="51">
        <f t="shared" si="766"/>
        <v>0</v>
      </c>
      <c r="EP1547" s="75">
        <f t="shared" si="767"/>
        <v>0</v>
      </c>
      <c r="EQ1547" s="51" t="e">
        <f t="shared" si="768"/>
        <v>#DIV/0!</v>
      </c>
      <c r="ER1547" s="51">
        <f t="shared" si="769"/>
        <v>100</v>
      </c>
      <c r="ES1547" s="51">
        <f t="shared" si="770"/>
        <v>0</v>
      </c>
    </row>
    <row r="1548" spans="1:149" x14ac:dyDescent="0.45">
      <c r="A1548" s="78" t="s">
        <v>1482</v>
      </c>
      <c r="B1548" s="174" t="s">
        <v>900</v>
      </c>
      <c r="C1548" s="51" t="s">
        <v>3644</v>
      </c>
      <c r="D1548" s="51" t="s">
        <v>3754</v>
      </c>
      <c r="E1548" s="78" t="s">
        <v>1127</v>
      </c>
      <c r="F1548" s="78" t="s">
        <v>2380</v>
      </c>
      <c r="G1548" s="72" t="s">
        <v>3380</v>
      </c>
      <c r="H1548" s="78" t="s">
        <v>1101</v>
      </c>
      <c r="I1548" s="78">
        <v>144</v>
      </c>
      <c r="J1548" s="300">
        <v>500</v>
      </c>
      <c r="K1548" s="78">
        <v>2</v>
      </c>
      <c r="L1548" s="300">
        <v>800</v>
      </c>
      <c r="M1548" s="72">
        <v>10</v>
      </c>
      <c r="N1548" s="51" t="s">
        <v>3445</v>
      </c>
      <c r="O1548" s="78" t="s">
        <v>1128</v>
      </c>
      <c r="P1548" s="72" t="s">
        <v>1374</v>
      </c>
      <c r="AA1548" s="195"/>
      <c r="AB1548" s="195"/>
      <c r="AC1548" s="195"/>
      <c r="AD1548" s="72"/>
      <c r="AE1548" s="316">
        <v>1</v>
      </c>
      <c r="AF1548" s="195">
        <v>0.11</v>
      </c>
      <c r="AG1548" s="195">
        <v>0</v>
      </c>
      <c r="AH1548" s="72"/>
      <c r="AR1548" s="53">
        <v>0.88039999999999996</v>
      </c>
      <c r="AT1548" s="77"/>
      <c r="AU1548" s="276">
        <v>5000</v>
      </c>
      <c r="AV1548" s="276"/>
      <c r="AW1548" s="276">
        <v>4402</v>
      </c>
      <c r="AX1548" s="95"/>
      <c r="AY1548" s="276"/>
      <c r="AZ1548" s="95"/>
      <c r="BB1548" s="80" t="s">
        <v>722</v>
      </c>
      <c r="BC1548" s="270"/>
      <c r="BD1548" s="72">
        <v>65.008799999999994</v>
      </c>
      <c r="BE1548" s="72"/>
      <c r="BF1548" s="72">
        <v>0.17862</v>
      </c>
      <c r="BG1548" s="72"/>
      <c r="BH1548" s="72">
        <v>11.1548</v>
      </c>
      <c r="BI1548" s="72"/>
      <c r="BJ1548" s="72">
        <v>3.35806</v>
      </c>
      <c r="BK1548" s="72"/>
      <c r="BL1548" s="72"/>
      <c r="BM1548" s="72"/>
      <c r="BN1548" s="72"/>
      <c r="BO1548" s="72"/>
      <c r="BP1548" s="72">
        <v>0.15182699999999999</v>
      </c>
      <c r="BQ1548" s="72"/>
      <c r="BR1548" s="72">
        <v>1.7861999999999999E-2</v>
      </c>
      <c r="BS1548" s="72"/>
      <c r="BT1548" s="72"/>
      <c r="BU1548" s="72"/>
      <c r="BV1548" s="72"/>
      <c r="BW1548" s="72"/>
      <c r="BX1548" s="72">
        <v>0.36617100000000002</v>
      </c>
      <c r="BY1548" s="72"/>
      <c r="BZ1548" s="72">
        <v>4.9835000000000003</v>
      </c>
      <c r="CA1548" s="72"/>
      <c r="CB1548" s="72">
        <v>4.1529199999999999</v>
      </c>
      <c r="CC1548" s="72"/>
      <c r="CD1548" s="72"/>
      <c r="CE1548" s="72"/>
      <c r="CF1548" s="72"/>
      <c r="CG1548" s="72"/>
      <c r="CH1548" s="72"/>
      <c r="CI1548" s="72"/>
      <c r="CJ1548" s="72"/>
      <c r="CK1548" s="72"/>
      <c r="CL1548" s="72"/>
      <c r="CM1548" s="72"/>
      <c r="CN1548" s="72"/>
      <c r="CO1548" s="72"/>
      <c r="CP1548" s="72"/>
      <c r="CQ1548" s="72"/>
      <c r="CR1548" s="72"/>
      <c r="CS1548" s="72"/>
      <c r="CT1548" s="72"/>
      <c r="CU1548" s="72"/>
      <c r="CV1548" s="72"/>
      <c r="CW1548" s="72"/>
      <c r="CX1548" s="72">
        <v>0.12503400000000001</v>
      </c>
      <c r="CY1548" s="72"/>
      <c r="CZ1548" s="72"/>
      <c r="DA1548" s="72"/>
      <c r="DB1548" s="72"/>
      <c r="DC1548" s="72"/>
      <c r="DD1548" s="72"/>
      <c r="DE1548" s="72"/>
      <c r="DF1548" s="72"/>
      <c r="DG1548" s="72"/>
      <c r="DH1548" s="78">
        <f t="shared" si="747"/>
        <v>89.497593999999964</v>
      </c>
      <c r="DJ1548" s="77">
        <f t="shared" si="748"/>
        <v>10.502406000000036</v>
      </c>
      <c r="DK1548" s="72"/>
      <c r="DL1548" s="51" t="s">
        <v>3334</v>
      </c>
      <c r="DO1548" s="358">
        <v>10.69</v>
      </c>
      <c r="DP1548" s="72"/>
      <c r="DQ1548" s="374"/>
      <c r="DR1548" s="72"/>
      <c r="DU1548" s="52"/>
      <c r="DX1548" s="75">
        <f t="shared" si="749"/>
        <v>72.637483416593312</v>
      </c>
      <c r="DY1548" s="51">
        <f t="shared" si="750"/>
        <v>0</v>
      </c>
      <c r="DZ1548" s="75">
        <f t="shared" si="751"/>
        <v>0.19958078426108314</v>
      </c>
      <c r="EA1548" s="51">
        <f t="shared" si="752"/>
        <v>0</v>
      </c>
      <c r="EB1548" s="75">
        <f t="shared" si="753"/>
        <v>12.463798747483652</v>
      </c>
      <c r="EC1548" s="51">
        <f t="shared" si="754"/>
        <v>0</v>
      </c>
      <c r="ED1548" s="75">
        <f t="shared" si="755"/>
        <v>0</v>
      </c>
      <c r="EE1548" s="51" t="e">
        <f t="shared" si="756"/>
        <v>#DIV/0!</v>
      </c>
      <c r="EF1548" s="75">
        <f t="shared" si="757"/>
        <v>0.16964366662192065</v>
      </c>
      <c r="EG1548" s="51">
        <f t="shared" si="758"/>
        <v>0</v>
      </c>
      <c r="EH1548" s="75">
        <f t="shared" si="759"/>
        <v>1.9958078426108312E-2</v>
      </c>
      <c r="EI1548" s="51">
        <f t="shared" si="760"/>
        <v>0</v>
      </c>
      <c r="EJ1548" s="75">
        <f t="shared" si="761"/>
        <v>0.40914060773522043</v>
      </c>
      <c r="EK1548" s="51">
        <f t="shared" si="762"/>
        <v>0</v>
      </c>
      <c r="EL1548" s="75">
        <f t="shared" si="763"/>
        <v>5.5683061155811657</v>
      </c>
      <c r="EM1548" s="51">
        <f t="shared" si="764"/>
        <v>0</v>
      </c>
      <c r="EN1548" s="75">
        <f t="shared" si="765"/>
        <v>4.6402588208125479</v>
      </c>
      <c r="EO1548" s="51">
        <f t="shared" si="766"/>
        <v>0</v>
      </c>
      <c r="EP1548" s="75">
        <f t="shared" si="767"/>
        <v>0</v>
      </c>
      <c r="EQ1548" s="51" t="e">
        <f t="shared" si="768"/>
        <v>#DIV/0!</v>
      </c>
      <c r="ER1548" s="51">
        <f t="shared" si="769"/>
        <v>100</v>
      </c>
      <c r="ES1548" s="51">
        <f t="shared" si="770"/>
        <v>0</v>
      </c>
    </row>
    <row r="1549" spans="1:149" x14ac:dyDescent="0.45">
      <c r="A1549" s="78" t="s">
        <v>1482</v>
      </c>
      <c r="B1549" s="174" t="s">
        <v>900</v>
      </c>
      <c r="C1549" s="51" t="s">
        <v>3644</v>
      </c>
      <c r="D1549" s="51" t="s">
        <v>3754</v>
      </c>
      <c r="E1549" s="78" t="s">
        <v>1127</v>
      </c>
      <c r="F1549" s="78" t="s">
        <v>2381</v>
      </c>
      <c r="G1549" s="72" t="s">
        <v>3380</v>
      </c>
      <c r="H1549" s="78" t="s">
        <v>1101</v>
      </c>
      <c r="I1549" s="78">
        <v>192</v>
      </c>
      <c r="J1549" s="300">
        <v>200</v>
      </c>
      <c r="K1549" s="78">
        <v>2</v>
      </c>
      <c r="L1549" s="300">
        <v>800</v>
      </c>
      <c r="M1549" s="72">
        <v>10</v>
      </c>
      <c r="N1549" s="51" t="s">
        <v>3445</v>
      </c>
      <c r="O1549" s="78" t="s">
        <v>1128</v>
      </c>
      <c r="P1549" s="72" t="s">
        <v>1374</v>
      </c>
      <c r="AA1549" s="195"/>
      <c r="AB1549" s="195"/>
      <c r="AC1549" s="195"/>
      <c r="AD1549" s="72"/>
      <c r="AE1549" s="316">
        <v>1</v>
      </c>
      <c r="AF1549" s="195">
        <v>0.17</v>
      </c>
      <c r="AG1549" s="195">
        <v>0</v>
      </c>
      <c r="AH1549" s="72"/>
      <c r="AR1549" s="53">
        <v>0.7732</v>
      </c>
      <c r="AT1549" s="77"/>
      <c r="AU1549" s="276">
        <v>2000</v>
      </c>
      <c r="AV1549" s="276"/>
      <c r="AW1549" s="276">
        <v>1546.4</v>
      </c>
      <c r="AX1549" s="95"/>
      <c r="AY1549" s="276"/>
      <c r="AZ1549" s="95"/>
      <c r="BB1549" s="80" t="s">
        <v>722</v>
      </c>
      <c r="BC1549" s="270"/>
      <c r="BD1549" s="72">
        <v>68.124200000000002</v>
      </c>
      <c r="BE1549" s="72"/>
      <c r="BF1549" s="72">
        <v>0.18718000000000001</v>
      </c>
      <c r="BG1549" s="72"/>
      <c r="BH1549" s="72">
        <v>11.689399999999999</v>
      </c>
      <c r="BI1549" s="72"/>
      <c r="BJ1549" s="72">
        <v>3.51898</v>
      </c>
      <c r="BK1549" s="72"/>
      <c r="BL1549" s="72"/>
      <c r="BM1549" s="72"/>
      <c r="BN1549" s="72"/>
      <c r="BO1549" s="72"/>
      <c r="BP1549" s="72">
        <v>0.15910299999999999</v>
      </c>
      <c r="BQ1549" s="72"/>
      <c r="BR1549" s="72">
        <v>1.8717999999999999E-2</v>
      </c>
      <c r="BS1549" s="72"/>
      <c r="BT1549" s="72"/>
      <c r="BU1549" s="72"/>
      <c r="BV1549" s="72"/>
      <c r="BW1549" s="72"/>
      <c r="BX1549" s="72">
        <v>0.38371899999999998</v>
      </c>
      <c r="BY1549" s="72"/>
      <c r="BZ1549" s="72">
        <v>5.2223199999999999</v>
      </c>
      <c r="CA1549" s="72"/>
      <c r="CB1549" s="72">
        <v>4.3519300000000003</v>
      </c>
      <c r="CC1549" s="72"/>
      <c r="CD1549" s="72"/>
      <c r="CE1549" s="72"/>
      <c r="CF1549" s="72"/>
      <c r="CG1549" s="72"/>
      <c r="CH1549" s="72"/>
      <c r="CI1549" s="72"/>
      <c r="CJ1549" s="72"/>
      <c r="CK1549" s="72"/>
      <c r="CL1549" s="72"/>
      <c r="CM1549" s="72"/>
      <c r="CN1549" s="72"/>
      <c r="CO1549" s="72"/>
      <c r="CP1549" s="72"/>
      <c r="CQ1549" s="72"/>
      <c r="CR1549" s="72"/>
      <c r="CS1549" s="72"/>
      <c r="CT1549" s="72"/>
      <c r="CU1549" s="72"/>
      <c r="CV1549" s="72"/>
      <c r="CW1549" s="72"/>
      <c r="CX1549" s="72">
        <v>0.131026</v>
      </c>
      <c r="CY1549" s="72"/>
      <c r="CZ1549" s="72"/>
      <c r="DA1549" s="72"/>
      <c r="DB1549" s="72"/>
      <c r="DC1549" s="72"/>
      <c r="DD1549" s="72"/>
      <c r="DE1549" s="72"/>
      <c r="DF1549" s="72"/>
      <c r="DG1549" s="72"/>
      <c r="DH1549" s="78">
        <f t="shared" si="747"/>
        <v>93.786575999999997</v>
      </c>
      <c r="DJ1549" s="77">
        <f t="shared" si="748"/>
        <v>6.2134240000000034</v>
      </c>
      <c r="DK1549" s="72"/>
      <c r="DL1549" s="51" t="s">
        <v>3334</v>
      </c>
      <c r="DO1549" s="358">
        <v>6.41</v>
      </c>
      <c r="DP1549" s="72"/>
      <c r="DQ1549" s="374"/>
      <c r="DR1549" s="72"/>
      <c r="DU1549" s="52"/>
      <c r="DX1549" s="75">
        <f t="shared" si="749"/>
        <v>72.637474258576191</v>
      </c>
      <c r="DY1549" s="51">
        <f t="shared" si="750"/>
        <v>0</v>
      </c>
      <c r="DZ1549" s="75">
        <f t="shared" si="751"/>
        <v>0.19958080141447965</v>
      </c>
      <c r="EA1549" s="51">
        <f t="shared" si="752"/>
        <v>0</v>
      </c>
      <c r="EB1549" s="75">
        <f t="shared" si="753"/>
        <v>12.463830644590331</v>
      </c>
      <c r="EC1549" s="51">
        <f t="shared" si="754"/>
        <v>0</v>
      </c>
      <c r="ED1549" s="75">
        <f t="shared" si="755"/>
        <v>0</v>
      </c>
      <c r="EE1549" s="51" t="e">
        <f t="shared" si="756"/>
        <v>#DIV/0!</v>
      </c>
      <c r="EF1549" s="75">
        <f t="shared" si="757"/>
        <v>0.16964368120230769</v>
      </c>
      <c r="EG1549" s="51">
        <f t="shared" si="758"/>
        <v>0</v>
      </c>
      <c r="EH1549" s="75">
        <f t="shared" si="759"/>
        <v>1.9958080141447961E-2</v>
      </c>
      <c r="EI1549" s="51">
        <f t="shared" si="760"/>
        <v>0</v>
      </c>
      <c r="EJ1549" s="75">
        <f t="shared" si="761"/>
        <v>0.40914064289968316</v>
      </c>
      <c r="EK1549" s="51">
        <f t="shared" si="762"/>
        <v>0</v>
      </c>
      <c r="EL1549" s="75">
        <f t="shared" si="763"/>
        <v>5.568302226962631</v>
      </c>
      <c r="EM1549" s="51">
        <f t="shared" si="764"/>
        <v>0</v>
      </c>
      <c r="EN1549" s="75">
        <f t="shared" si="765"/>
        <v>4.6402483016332745</v>
      </c>
      <c r="EO1549" s="51">
        <f t="shared" si="766"/>
        <v>0</v>
      </c>
      <c r="EP1549" s="75">
        <f t="shared" si="767"/>
        <v>0</v>
      </c>
      <c r="EQ1549" s="51" t="e">
        <f t="shared" si="768"/>
        <v>#DIV/0!</v>
      </c>
      <c r="ER1549" s="51">
        <f t="shared" si="769"/>
        <v>100</v>
      </c>
      <c r="ES1549" s="51">
        <f t="shared" si="770"/>
        <v>0</v>
      </c>
    </row>
    <row r="1550" spans="1:149" x14ac:dyDescent="0.45">
      <c r="A1550" s="78" t="s">
        <v>1482</v>
      </c>
      <c r="B1550" s="174" t="s">
        <v>900</v>
      </c>
      <c r="C1550" s="51" t="s">
        <v>3644</v>
      </c>
      <c r="D1550" s="51" t="s">
        <v>3754</v>
      </c>
      <c r="E1550" s="78" t="s">
        <v>1127</v>
      </c>
      <c r="F1550" s="78" t="s">
        <v>2382</v>
      </c>
      <c r="G1550" s="72" t="s">
        <v>3380</v>
      </c>
      <c r="H1550" s="78" t="s">
        <v>1101</v>
      </c>
      <c r="I1550" s="78">
        <v>264</v>
      </c>
      <c r="J1550" s="300">
        <v>100</v>
      </c>
      <c r="K1550" s="78">
        <v>2</v>
      </c>
      <c r="L1550" s="300">
        <v>800</v>
      </c>
      <c r="M1550" s="72">
        <v>10</v>
      </c>
      <c r="N1550" s="51" t="s">
        <v>3445</v>
      </c>
      <c r="O1550" s="78" t="s">
        <v>1128</v>
      </c>
      <c r="P1550" s="72" t="s">
        <v>1374</v>
      </c>
      <c r="AA1550" s="195"/>
      <c r="AB1550" s="195"/>
      <c r="AC1550" s="195"/>
      <c r="AD1550" s="72"/>
      <c r="AE1550" s="316">
        <v>1</v>
      </c>
      <c r="AF1550" s="195">
        <v>0.13</v>
      </c>
      <c r="AG1550" s="195">
        <v>0</v>
      </c>
      <c r="AH1550" s="72"/>
      <c r="AR1550" s="53">
        <v>0.8377</v>
      </c>
      <c r="AT1550" s="77"/>
      <c r="AU1550" s="276">
        <v>1000</v>
      </c>
      <c r="AV1550" s="276"/>
      <c r="AW1550" s="276">
        <v>837.7</v>
      </c>
      <c r="AX1550" s="95"/>
      <c r="AY1550" s="276"/>
      <c r="AZ1550" s="95"/>
      <c r="BB1550" s="80" t="s">
        <v>722</v>
      </c>
      <c r="BC1550" s="270"/>
      <c r="BD1550" s="72">
        <v>69.507199999999997</v>
      </c>
      <c r="BE1550" s="72"/>
      <c r="BF1550" s="72">
        <v>0.19098000000000001</v>
      </c>
      <c r="BG1550" s="72"/>
      <c r="BH1550" s="72">
        <v>11.9267</v>
      </c>
      <c r="BI1550" s="72"/>
      <c r="BJ1550" s="72">
        <v>3.5904199999999999</v>
      </c>
      <c r="BK1550" s="72"/>
      <c r="BL1550" s="72"/>
      <c r="BM1550" s="72"/>
      <c r="BN1550" s="72"/>
      <c r="BO1550" s="72"/>
      <c r="BP1550" s="72">
        <v>0.16233300000000001</v>
      </c>
      <c r="BQ1550" s="72"/>
      <c r="BR1550" s="72">
        <v>1.9098E-2</v>
      </c>
      <c r="BS1550" s="72"/>
      <c r="BT1550" s="72"/>
      <c r="BU1550" s="72"/>
      <c r="BV1550" s="72"/>
      <c r="BW1550" s="72"/>
      <c r="BX1550" s="72">
        <v>0.391509</v>
      </c>
      <c r="BY1550" s="72"/>
      <c r="BZ1550" s="72">
        <v>5.3283399999999999</v>
      </c>
      <c r="CA1550" s="72"/>
      <c r="CB1550" s="72">
        <v>4.4402900000000001</v>
      </c>
      <c r="CC1550" s="72"/>
      <c r="CD1550" s="72"/>
      <c r="CE1550" s="72"/>
      <c r="CF1550" s="72"/>
      <c r="CG1550" s="72"/>
      <c r="CH1550" s="72"/>
      <c r="CI1550" s="72"/>
      <c r="CJ1550" s="72"/>
      <c r="CK1550" s="72"/>
      <c r="CL1550" s="72"/>
      <c r="CM1550" s="72"/>
      <c r="CN1550" s="72"/>
      <c r="CO1550" s="72"/>
      <c r="CP1550" s="72"/>
      <c r="CQ1550" s="72"/>
      <c r="CR1550" s="72"/>
      <c r="CS1550" s="72"/>
      <c r="CT1550" s="72"/>
      <c r="CU1550" s="72"/>
      <c r="CV1550" s="72"/>
      <c r="CW1550" s="72"/>
      <c r="CX1550" s="72">
        <v>0.133686</v>
      </c>
      <c r="CY1550" s="72"/>
      <c r="CZ1550" s="72"/>
      <c r="DA1550" s="72"/>
      <c r="DB1550" s="72"/>
      <c r="DC1550" s="72"/>
      <c r="DD1550" s="72"/>
      <c r="DE1550" s="72"/>
      <c r="DF1550" s="72"/>
      <c r="DG1550" s="72"/>
      <c r="DH1550" s="78">
        <f t="shared" si="747"/>
        <v>95.690555999999987</v>
      </c>
      <c r="DJ1550" s="77">
        <f t="shared" si="748"/>
        <v>4.3094440000000134</v>
      </c>
      <c r="DK1550" s="72"/>
      <c r="DL1550" s="51" t="s">
        <v>3334</v>
      </c>
      <c r="DO1550" s="358">
        <v>4.51</v>
      </c>
      <c r="DP1550" s="72"/>
      <c r="DQ1550" s="374"/>
      <c r="DR1550" s="72"/>
      <c r="DU1550" s="52"/>
      <c r="DX1550" s="75">
        <f t="shared" si="749"/>
        <v>72.637471141875281</v>
      </c>
      <c r="DY1550" s="51">
        <f t="shared" si="750"/>
        <v>0</v>
      </c>
      <c r="DZ1550" s="75">
        <f t="shared" si="751"/>
        <v>0.19958082383803896</v>
      </c>
      <c r="EA1550" s="51">
        <f t="shared" si="752"/>
        <v>0</v>
      </c>
      <c r="EB1550" s="75">
        <f t="shared" si="753"/>
        <v>12.463821403650327</v>
      </c>
      <c r="EC1550" s="51">
        <f t="shared" si="754"/>
        <v>0</v>
      </c>
      <c r="ED1550" s="75">
        <f t="shared" si="755"/>
        <v>0</v>
      </c>
      <c r="EE1550" s="51" t="e">
        <f t="shared" si="756"/>
        <v>#DIV/0!</v>
      </c>
      <c r="EF1550" s="75">
        <f t="shared" si="757"/>
        <v>0.16964370026233314</v>
      </c>
      <c r="EG1550" s="51">
        <f t="shared" si="758"/>
        <v>0</v>
      </c>
      <c r="EH1550" s="75">
        <f t="shared" si="759"/>
        <v>1.9958082383803897E-2</v>
      </c>
      <c r="EI1550" s="51">
        <f t="shared" si="760"/>
        <v>0</v>
      </c>
      <c r="EJ1550" s="75">
        <f t="shared" si="761"/>
        <v>0.40914068886797988</v>
      </c>
      <c r="EK1550" s="51">
        <f t="shared" si="762"/>
        <v>0</v>
      </c>
      <c r="EL1550" s="75">
        <f t="shared" si="763"/>
        <v>5.5683028950108726</v>
      </c>
      <c r="EM1550" s="51">
        <f t="shared" si="764"/>
        <v>0</v>
      </c>
      <c r="EN1550" s="75">
        <f t="shared" si="765"/>
        <v>4.6402593794104412</v>
      </c>
      <c r="EO1550" s="51">
        <f t="shared" si="766"/>
        <v>0</v>
      </c>
      <c r="EP1550" s="75">
        <f t="shared" si="767"/>
        <v>0</v>
      </c>
      <c r="EQ1550" s="51" t="e">
        <f t="shared" si="768"/>
        <v>#DIV/0!</v>
      </c>
      <c r="ER1550" s="51">
        <f t="shared" si="769"/>
        <v>100</v>
      </c>
      <c r="ES1550" s="51">
        <f t="shared" si="770"/>
        <v>0</v>
      </c>
    </row>
    <row r="1551" spans="1:149" x14ac:dyDescent="0.45">
      <c r="A1551" s="78" t="s">
        <v>1482</v>
      </c>
      <c r="B1551" s="174" t="s">
        <v>900</v>
      </c>
      <c r="C1551" s="51" t="s">
        <v>3644</v>
      </c>
      <c r="D1551" s="51" t="s">
        <v>3754</v>
      </c>
      <c r="E1551" s="78" t="s">
        <v>1127</v>
      </c>
      <c r="F1551" s="78" t="s">
        <v>2383</v>
      </c>
      <c r="G1551" s="72" t="s">
        <v>3380</v>
      </c>
      <c r="H1551" s="78" t="s">
        <v>1101</v>
      </c>
      <c r="I1551" s="78">
        <v>336</v>
      </c>
      <c r="J1551" s="300">
        <v>50</v>
      </c>
      <c r="K1551" s="78">
        <v>2</v>
      </c>
      <c r="L1551" s="300">
        <v>800</v>
      </c>
      <c r="M1551" s="72">
        <v>10</v>
      </c>
      <c r="N1551" s="51" t="s">
        <v>3445</v>
      </c>
      <c r="O1551" s="78" t="s">
        <v>1128</v>
      </c>
      <c r="P1551" s="72" t="s">
        <v>1374</v>
      </c>
      <c r="AA1551" s="195"/>
      <c r="AB1551" s="195"/>
      <c r="AC1551" s="195"/>
      <c r="AD1551" s="72"/>
      <c r="AE1551" s="316">
        <v>1</v>
      </c>
      <c r="AF1551" s="195">
        <v>0.13</v>
      </c>
      <c r="AG1551" s="195">
        <v>0</v>
      </c>
      <c r="AH1551" s="72"/>
      <c r="AR1551" s="53">
        <v>0.90669999999999995</v>
      </c>
      <c r="AT1551" s="77"/>
      <c r="AU1551" s="276">
        <v>500</v>
      </c>
      <c r="AV1551" s="276"/>
      <c r="AW1551" s="276">
        <v>453.34999999999997</v>
      </c>
      <c r="AX1551" s="95"/>
      <c r="AY1551" s="276"/>
      <c r="AZ1551" s="95"/>
      <c r="BB1551" s="80" t="s">
        <v>722</v>
      </c>
      <c r="BC1551" s="270"/>
      <c r="BD1551" s="72">
        <v>70.73</v>
      </c>
      <c r="BE1551" s="72"/>
      <c r="BF1551" s="72">
        <v>0.19434000000000001</v>
      </c>
      <c r="BG1551" s="72"/>
      <c r="BH1551" s="72">
        <v>12.1365</v>
      </c>
      <c r="BI1551" s="72"/>
      <c r="BJ1551" s="72">
        <v>3.6535899999999999</v>
      </c>
      <c r="BK1551" s="72"/>
      <c r="BL1551" s="72"/>
      <c r="BM1551" s="72"/>
      <c r="BN1551" s="72"/>
      <c r="BO1551" s="72"/>
      <c r="BP1551" s="72">
        <v>0.165189</v>
      </c>
      <c r="BQ1551" s="72"/>
      <c r="BR1551" s="72">
        <v>1.9434E-2</v>
      </c>
      <c r="BS1551" s="72"/>
      <c r="BT1551" s="72"/>
      <c r="BU1551" s="72"/>
      <c r="BV1551" s="72"/>
      <c r="BW1551" s="72"/>
      <c r="BX1551" s="72">
        <v>0.398397</v>
      </c>
      <c r="BY1551" s="72"/>
      <c r="BZ1551" s="72">
        <v>5.4220899999999999</v>
      </c>
      <c r="CA1551" s="72"/>
      <c r="CB1551" s="72">
        <v>4.5183999999999997</v>
      </c>
      <c r="CC1551" s="72"/>
      <c r="CD1551" s="72"/>
      <c r="CE1551" s="72"/>
      <c r="CF1551" s="72"/>
      <c r="CG1551" s="72"/>
      <c r="CH1551" s="72"/>
      <c r="CI1551" s="72"/>
      <c r="CJ1551" s="72"/>
      <c r="CK1551" s="72"/>
      <c r="CL1551" s="72"/>
      <c r="CM1551" s="72"/>
      <c r="CN1551" s="72"/>
      <c r="CO1551" s="72"/>
      <c r="CP1551" s="72"/>
      <c r="CQ1551" s="72"/>
      <c r="CR1551" s="72"/>
      <c r="CS1551" s="72"/>
      <c r="CT1551" s="72"/>
      <c r="CU1551" s="72"/>
      <c r="CV1551" s="72"/>
      <c r="CW1551" s="72"/>
      <c r="CX1551" s="72">
        <v>0.13603799999999999</v>
      </c>
      <c r="CY1551" s="72"/>
      <c r="CZ1551" s="72"/>
      <c r="DA1551" s="72"/>
      <c r="DB1551" s="72"/>
      <c r="DC1551" s="72"/>
      <c r="DD1551" s="72"/>
      <c r="DE1551" s="72"/>
      <c r="DF1551" s="72"/>
      <c r="DG1551" s="72"/>
      <c r="DH1551" s="78">
        <f t="shared" si="747"/>
        <v>97.373977999999994</v>
      </c>
      <c r="DJ1551" s="77">
        <f t="shared" si="748"/>
        <v>2.6260220000000061</v>
      </c>
      <c r="DK1551" s="72"/>
      <c r="DL1551" s="51" t="s">
        <v>3334</v>
      </c>
      <c r="DO1551" s="358">
        <v>2.83</v>
      </c>
      <c r="DP1551" s="72"/>
      <c r="DQ1551" s="374"/>
      <c r="DR1551" s="72"/>
      <c r="DU1551" s="52"/>
      <c r="DX1551" s="75">
        <f t="shared" si="749"/>
        <v>72.637476102701697</v>
      </c>
      <c r="DY1551" s="51">
        <f t="shared" si="750"/>
        <v>0</v>
      </c>
      <c r="DZ1551" s="75">
        <f t="shared" si="751"/>
        <v>0.19958104207265728</v>
      </c>
      <c r="EA1551" s="51">
        <f t="shared" si="752"/>
        <v>0</v>
      </c>
      <c r="EB1551" s="75">
        <f t="shared" si="753"/>
        <v>12.463802187479699</v>
      </c>
      <c r="EC1551" s="51">
        <f t="shared" si="754"/>
        <v>0</v>
      </c>
      <c r="ED1551" s="75">
        <f t="shared" si="755"/>
        <v>0</v>
      </c>
      <c r="EE1551" s="51" t="e">
        <f t="shared" si="756"/>
        <v>#DIV/0!</v>
      </c>
      <c r="EF1551" s="75">
        <f t="shared" si="757"/>
        <v>0.16964388576175865</v>
      </c>
      <c r="EG1551" s="51">
        <f t="shared" si="758"/>
        <v>0</v>
      </c>
      <c r="EH1551" s="75">
        <f t="shared" si="759"/>
        <v>1.9958104207265723E-2</v>
      </c>
      <c r="EI1551" s="51">
        <f t="shared" si="760"/>
        <v>0</v>
      </c>
      <c r="EJ1551" s="75">
        <f t="shared" si="761"/>
        <v>0.40914113624894738</v>
      </c>
      <c r="EK1551" s="51">
        <f t="shared" si="762"/>
        <v>0</v>
      </c>
      <c r="EL1551" s="75">
        <f t="shared" si="763"/>
        <v>5.568315181700803</v>
      </c>
      <c r="EM1551" s="51">
        <f t="shared" si="764"/>
        <v>0</v>
      </c>
      <c r="EN1551" s="75">
        <f t="shared" si="765"/>
        <v>4.6402540933471981</v>
      </c>
      <c r="EO1551" s="51">
        <f t="shared" si="766"/>
        <v>0</v>
      </c>
      <c r="EP1551" s="75">
        <f t="shared" si="767"/>
        <v>0</v>
      </c>
      <c r="EQ1551" s="51" t="e">
        <f t="shared" si="768"/>
        <v>#DIV/0!</v>
      </c>
      <c r="ER1551" s="51">
        <f t="shared" si="769"/>
        <v>100</v>
      </c>
      <c r="ES1551" s="51">
        <f t="shared" si="770"/>
        <v>0</v>
      </c>
    </row>
    <row r="1552" spans="1:149" x14ac:dyDescent="0.45">
      <c r="A1552" s="78" t="s">
        <v>1482</v>
      </c>
      <c r="B1552" s="174" t="s">
        <v>900</v>
      </c>
      <c r="C1552" s="51" t="s">
        <v>3644</v>
      </c>
      <c r="D1552" s="51" t="s">
        <v>3755</v>
      </c>
      <c r="E1552" s="78" t="s">
        <v>1127</v>
      </c>
      <c r="F1552" s="78" t="s">
        <v>2384</v>
      </c>
      <c r="G1552" s="72" t="s">
        <v>3380</v>
      </c>
      <c r="H1552" s="78" t="s">
        <v>1101</v>
      </c>
      <c r="I1552" s="78">
        <v>144</v>
      </c>
      <c r="J1552" s="300">
        <v>500</v>
      </c>
      <c r="K1552" s="78">
        <v>2</v>
      </c>
      <c r="L1552" s="300">
        <v>800</v>
      </c>
      <c r="M1552" s="72">
        <v>10</v>
      </c>
      <c r="N1552" s="51" t="s">
        <v>3445</v>
      </c>
      <c r="O1552" s="78" t="s">
        <v>1128</v>
      </c>
      <c r="P1552" s="72" t="s">
        <v>1374</v>
      </c>
      <c r="AA1552" s="195"/>
      <c r="AB1552" s="195"/>
      <c r="AC1552" s="195"/>
      <c r="AD1552" s="72"/>
      <c r="AE1552" s="316">
        <v>1</v>
      </c>
      <c r="AF1552" s="195">
        <v>0.16</v>
      </c>
      <c r="AG1552" s="195">
        <v>0</v>
      </c>
      <c r="AH1552" s="72"/>
      <c r="AR1552" s="53">
        <v>0.88039999999999996</v>
      </c>
      <c r="AT1552" s="77"/>
      <c r="AU1552" s="276">
        <v>5000</v>
      </c>
      <c r="AV1552" s="276"/>
      <c r="AW1552" s="276">
        <v>4402</v>
      </c>
      <c r="AX1552" s="95"/>
      <c r="AY1552" s="276"/>
      <c r="AZ1552" s="95"/>
      <c r="BB1552" s="80" t="s">
        <v>722</v>
      </c>
      <c r="BC1552" s="270"/>
      <c r="BD1552" s="72">
        <v>66.587599999999995</v>
      </c>
      <c r="BE1552" s="72"/>
      <c r="BF1552" s="72">
        <v>8.0226000000000006E-2</v>
      </c>
      <c r="BG1552" s="72"/>
      <c r="BH1552" s="72">
        <v>13.549300000000001</v>
      </c>
      <c r="BI1552" s="72"/>
      <c r="BJ1552" s="72">
        <v>0.73094800000000004</v>
      </c>
      <c r="BK1552" s="72"/>
      <c r="BL1552" s="72"/>
      <c r="BM1552" s="72"/>
      <c r="BN1552" s="72"/>
      <c r="BO1552" s="72"/>
      <c r="BP1552" s="72">
        <v>4.4569999999999999E-2</v>
      </c>
      <c r="BQ1552" s="72"/>
      <c r="BR1552" s="72">
        <v>9.8054000000000002E-2</v>
      </c>
      <c r="BS1552" s="72"/>
      <c r="BT1552" s="72"/>
      <c r="BU1552" s="72"/>
      <c r="BV1552" s="72"/>
      <c r="BW1552" s="72"/>
      <c r="BX1552" s="72">
        <v>0.49918400000000002</v>
      </c>
      <c r="BY1552" s="72"/>
      <c r="BZ1552" s="72">
        <v>4.0113000000000003</v>
      </c>
      <c r="CA1552" s="72"/>
      <c r="CB1552" s="72">
        <v>3.8151899999999999</v>
      </c>
      <c r="CC1552" s="72"/>
      <c r="CD1552" s="72"/>
      <c r="CE1552" s="72"/>
      <c r="CF1552" s="72"/>
      <c r="CG1552" s="72"/>
      <c r="CH1552" s="72"/>
      <c r="CI1552" s="72"/>
      <c r="CJ1552" s="72"/>
      <c r="CK1552" s="72"/>
      <c r="CL1552" s="72"/>
      <c r="CM1552" s="72"/>
      <c r="CN1552" s="72"/>
      <c r="CO1552" s="72"/>
      <c r="CP1552" s="72"/>
      <c r="CQ1552" s="72"/>
      <c r="CR1552" s="72"/>
      <c r="CS1552" s="72"/>
      <c r="CT1552" s="72"/>
      <c r="CU1552" s="72"/>
      <c r="CV1552" s="72"/>
      <c r="CW1552" s="72"/>
      <c r="CX1552" s="72">
        <v>9.8054000000000002E-2</v>
      </c>
      <c r="CY1552" s="72"/>
      <c r="CZ1552" s="72"/>
      <c r="DA1552" s="72"/>
      <c r="DB1552" s="72"/>
      <c r="DC1552" s="72"/>
      <c r="DD1552" s="72"/>
      <c r="DE1552" s="72"/>
      <c r="DF1552" s="72"/>
      <c r="DG1552" s="72"/>
      <c r="DH1552" s="78">
        <f t="shared" si="747"/>
        <v>89.514426</v>
      </c>
      <c r="DJ1552" s="77">
        <f t="shared" si="748"/>
        <v>10.485574</v>
      </c>
      <c r="DK1552" s="72"/>
      <c r="DL1552" s="51" t="s">
        <v>3334</v>
      </c>
      <c r="DO1552" s="358">
        <v>10.86</v>
      </c>
      <c r="DP1552" s="72"/>
      <c r="DQ1552" s="374"/>
      <c r="DR1552" s="72"/>
      <c r="DU1552" s="52"/>
      <c r="DX1552" s="75">
        <f t="shared" si="749"/>
        <v>74.387562961080704</v>
      </c>
      <c r="DY1552" s="51">
        <f t="shared" si="750"/>
        <v>0</v>
      </c>
      <c r="DZ1552" s="75">
        <f t="shared" si="751"/>
        <v>8.9623542913630477E-2</v>
      </c>
      <c r="EA1552" s="51">
        <f t="shared" si="752"/>
        <v>0</v>
      </c>
      <c r="EB1552" s="75">
        <f t="shared" si="753"/>
        <v>15.136442923736116</v>
      </c>
      <c r="EC1552" s="51">
        <f t="shared" si="754"/>
        <v>0</v>
      </c>
      <c r="ED1552" s="75">
        <f t="shared" si="755"/>
        <v>0</v>
      </c>
      <c r="EE1552" s="51" t="e">
        <f t="shared" si="756"/>
        <v>#DIV/0!</v>
      </c>
      <c r="EF1552" s="75">
        <f t="shared" si="757"/>
        <v>4.9790857174239152E-2</v>
      </c>
      <c r="EG1552" s="51">
        <f t="shared" si="758"/>
        <v>0</v>
      </c>
      <c r="EH1552" s="75">
        <f t="shared" si="759"/>
        <v>0.10953988578332614</v>
      </c>
      <c r="EI1552" s="51">
        <f t="shared" si="760"/>
        <v>0</v>
      </c>
      <c r="EJ1552" s="75">
        <f t="shared" si="761"/>
        <v>0.5576576003514786</v>
      </c>
      <c r="EK1552" s="51">
        <f t="shared" si="762"/>
        <v>0</v>
      </c>
      <c r="EL1552" s="75">
        <f t="shared" si="763"/>
        <v>4.4811771456815244</v>
      </c>
      <c r="EM1552" s="51">
        <f t="shared" si="764"/>
        <v>0</v>
      </c>
      <c r="EN1552" s="75">
        <f t="shared" si="765"/>
        <v>4.2620951398381308</v>
      </c>
      <c r="EO1552" s="51">
        <f t="shared" si="766"/>
        <v>0</v>
      </c>
      <c r="EP1552" s="75">
        <f t="shared" si="767"/>
        <v>0</v>
      </c>
      <c r="EQ1552" s="51" t="e">
        <f t="shared" si="768"/>
        <v>#DIV/0!</v>
      </c>
      <c r="ER1552" s="51">
        <f t="shared" si="769"/>
        <v>100</v>
      </c>
      <c r="ES1552" s="51">
        <f t="shared" si="770"/>
        <v>0</v>
      </c>
    </row>
    <row r="1553" spans="1:149" x14ac:dyDescent="0.45">
      <c r="A1553" s="78" t="s">
        <v>1482</v>
      </c>
      <c r="B1553" s="174" t="s">
        <v>900</v>
      </c>
      <c r="C1553" s="51" t="s">
        <v>3644</v>
      </c>
      <c r="D1553" s="51" t="s">
        <v>3755</v>
      </c>
      <c r="E1553" s="78" t="s">
        <v>1127</v>
      </c>
      <c r="F1553" s="78" t="s">
        <v>2385</v>
      </c>
      <c r="G1553" s="72" t="s">
        <v>3380</v>
      </c>
      <c r="H1553" s="78" t="s">
        <v>1101</v>
      </c>
      <c r="I1553" s="78">
        <v>192</v>
      </c>
      <c r="J1553" s="300">
        <v>200</v>
      </c>
      <c r="K1553" s="78">
        <v>2</v>
      </c>
      <c r="L1553" s="300">
        <v>800</v>
      </c>
      <c r="M1553" s="72">
        <v>10</v>
      </c>
      <c r="N1553" s="51" t="s">
        <v>3445</v>
      </c>
      <c r="O1553" s="78" t="s">
        <v>1128</v>
      </c>
      <c r="P1553" s="72" t="s">
        <v>1374</v>
      </c>
      <c r="AA1553" s="195"/>
      <c r="AB1553" s="195"/>
      <c r="AC1553" s="195"/>
      <c r="AD1553" s="72"/>
      <c r="AE1553" s="316">
        <v>1</v>
      </c>
      <c r="AF1553" s="195">
        <v>0.11</v>
      </c>
      <c r="AG1553" s="195">
        <v>0</v>
      </c>
      <c r="AH1553" s="72"/>
      <c r="AR1553" s="53">
        <v>0.7732</v>
      </c>
      <c r="AT1553" s="77"/>
      <c r="AU1553" s="276">
        <v>2000</v>
      </c>
      <c r="AV1553" s="276"/>
      <c r="AW1553" s="276">
        <v>1546.4</v>
      </c>
      <c r="AX1553" s="95"/>
      <c r="AY1553" s="276"/>
      <c r="AZ1553" s="95"/>
      <c r="BB1553" s="80" t="s">
        <v>722</v>
      </c>
      <c r="BC1553" s="270"/>
      <c r="BD1553" s="72">
        <v>70.023799999999994</v>
      </c>
      <c r="BE1553" s="72"/>
      <c r="BF1553" s="72">
        <v>8.4365999999999997E-2</v>
      </c>
      <c r="BG1553" s="72"/>
      <c r="BH1553" s="72">
        <v>14.2485</v>
      </c>
      <c r="BI1553" s="72"/>
      <c r="BJ1553" s="72">
        <v>0.76866800000000002</v>
      </c>
      <c r="BK1553" s="72"/>
      <c r="BL1553" s="72"/>
      <c r="BM1553" s="72"/>
      <c r="BN1553" s="72"/>
      <c r="BO1553" s="72"/>
      <c r="BP1553" s="72">
        <v>4.6870000000000002E-2</v>
      </c>
      <c r="BQ1553" s="72"/>
      <c r="BR1553" s="72">
        <v>0.103114</v>
      </c>
      <c r="BS1553" s="72"/>
      <c r="BT1553" s="72"/>
      <c r="BU1553" s="72"/>
      <c r="BV1553" s="72"/>
      <c r="BW1553" s="72"/>
      <c r="BX1553" s="72">
        <v>0.52494399999999997</v>
      </c>
      <c r="BY1553" s="72"/>
      <c r="BZ1553" s="72">
        <v>4.2183000000000002</v>
      </c>
      <c r="CA1553" s="72"/>
      <c r="CB1553" s="72">
        <v>4.0120699999999996</v>
      </c>
      <c r="CC1553" s="72"/>
      <c r="CD1553" s="72"/>
      <c r="CE1553" s="72"/>
      <c r="CF1553" s="72"/>
      <c r="CG1553" s="72"/>
      <c r="CH1553" s="72"/>
      <c r="CI1553" s="72"/>
      <c r="CJ1553" s="72"/>
      <c r="CK1553" s="72"/>
      <c r="CL1553" s="72"/>
      <c r="CM1553" s="72"/>
      <c r="CN1553" s="72"/>
      <c r="CO1553" s="72"/>
      <c r="CP1553" s="72"/>
      <c r="CQ1553" s="72"/>
      <c r="CR1553" s="72"/>
      <c r="CS1553" s="72"/>
      <c r="CT1553" s="72"/>
      <c r="CU1553" s="72"/>
      <c r="CV1553" s="72"/>
      <c r="CW1553" s="72"/>
      <c r="CX1553" s="72">
        <v>0.103114</v>
      </c>
      <c r="CY1553" s="72"/>
      <c r="CZ1553" s="72"/>
      <c r="DA1553" s="72"/>
      <c r="DB1553" s="72"/>
      <c r="DC1553" s="72"/>
      <c r="DD1553" s="72"/>
      <c r="DE1553" s="72"/>
      <c r="DF1553" s="72"/>
      <c r="DG1553" s="72"/>
      <c r="DH1553" s="78">
        <f t="shared" si="747"/>
        <v>94.133746000000002</v>
      </c>
      <c r="DJ1553" s="77">
        <f t="shared" si="748"/>
        <v>5.8662539999999979</v>
      </c>
      <c r="DK1553" s="72"/>
      <c r="DL1553" s="51" t="s">
        <v>3334</v>
      </c>
      <c r="DO1553" s="358">
        <v>6.26</v>
      </c>
      <c r="DP1553" s="72"/>
      <c r="DQ1553" s="374"/>
      <c r="DR1553" s="72"/>
      <c r="DU1553" s="52"/>
      <c r="DX1553" s="75">
        <f t="shared" si="749"/>
        <v>74.387563414293524</v>
      </c>
      <c r="DY1553" s="51">
        <f t="shared" si="750"/>
        <v>0</v>
      </c>
      <c r="DZ1553" s="75">
        <f t="shared" si="751"/>
        <v>8.9623544780635833E-2</v>
      </c>
      <c r="EA1553" s="51">
        <f t="shared" si="752"/>
        <v>0</v>
      </c>
      <c r="EB1553" s="75">
        <f t="shared" si="753"/>
        <v>15.136442142650946</v>
      </c>
      <c r="EC1553" s="51">
        <f t="shared" si="754"/>
        <v>0</v>
      </c>
      <c r="ED1553" s="75">
        <f t="shared" si="755"/>
        <v>0</v>
      </c>
      <c r="EE1553" s="51" t="e">
        <f t="shared" si="756"/>
        <v>#DIV/0!</v>
      </c>
      <c r="EF1553" s="75">
        <f t="shared" si="757"/>
        <v>4.9790858211464353E-2</v>
      </c>
      <c r="EG1553" s="51">
        <f t="shared" si="758"/>
        <v>0</v>
      </c>
      <c r="EH1553" s="75">
        <f t="shared" si="759"/>
        <v>0.10953988806522157</v>
      </c>
      <c r="EI1553" s="51">
        <f t="shared" si="760"/>
        <v>0</v>
      </c>
      <c r="EJ1553" s="75">
        <f t="shared" si="761"/>
        <v>0.55765761196840069</v>
      </c>
      <c r="EK1553" s="51">
        <f t="shared" si="762"/>
        <v>0</v>
      </c>
      <c r="EL1553" s="75">
        <f t="shared" si="763"/>
        <v>4.4811772390317923</v>
      </c>
      <c r="EM1553" s="51">
        <f t="shared" si="764"/>
        <v>0</v>
      </c>
      <c r="EN1553" s="75">
        <f t="shared" si="765"/>
        <v>4.2620953382647704</v>
      </c>
      <c r="EO1553" s="51">
        <f t="shared" si="766"/>
        <v>0</v>
      </c>
      <c r="EP1553" s="75">
        <f t="shared" si="767"/>
        <v>0</v>
      </c>
      <c r="EQ1553" s="51" t="e">
        <f t="shared" si="768"/>
        <v>#DIV/0!</v>
      </c>
      <c r="ER1553" s="51">
        <f t="shared" si="769"/>
        <v>100</v>
      </c>
      <c r="ES1553" s="51">
        <f t="shared" si="770"/>
        <v>0</v>
      </c>
    </row>
    <row r="1554" spans="1:149" x14ac:dyDescent="0.45">
      <c r="A1554" s="78" t="s">
        <v>1482</v>
      </c>
      <c r="B1554" s="174" t="s">
        <v>900</v>
      </c>
      <c r="C1554" s="51" t="s">
        <v>3644</v>
      </c>
      <c r="D1554" s="51" t="s">
        <v>3755</v>
      </c>
      <c r="E1554" s="78" t="s">
        <v>1127</v>
      </c>
      <c r="F1554" s="78" t="s">
        <v>2386</v>
      </c>
      <c r="G1554" s="72" t="s">
        <v>3380</v>
      </c>
      <c r="H1554" s="78" t="s">
        <v>1101</v>
      </c>
      <c r="I1554" s="78">
        <v>264</v>
      </c>
      <c r="J1554" s="300">
        <v>100</v>
      </c>
      <c r="K1554" s="78">
        <v>2</v>
      </c>
      <c r="L1554" s="300">
        <v>800</v>
      </c>
      <c r="M1554" s="72">
        <v>10</v>
      </c>
      <c r="N1554" s="51" t="s">
        <v>3445</v>
      </c>
      <c r="O1554" s="78" t="s">
        <v>1128</v>
      </c>
      <c r="P1554" s="72" t="s">
        <v>1374</v>
      </c>
      <c r="AA1554" s="195"/>
      <c r="AB1554" s="195"/>
      <c r="AC1554" s="195"/>
      <c r="AD1554" s="72"/>
      <c r="AE1554" s="316">
        <v>1</v>
      </c>
      <c r="AF1554" s="195">
        <v>0.14000000000000001</v>
      </c>
      <c r="AG1554" s="195">
        <v>0</v>
      </c>
      <c r="AH1554" s="72"/>
      <c r="AR1554" s="53">
        <v>0.8377</v>
      </c>
      <c r="AT1554" s="77"/>
      <c r="AU1554" s="276">
        <v>1000</v>
      </c>
      <c r="AV1554" s="276"/>
      <c r="AW1554" s="276">
        <v>837.7</v>
      </c>
      <c r="AX1554" s="95"/>
      <c r="AY1554" s="276"/>
      <c r="AZ1554" s="95"/>
      <c r="BB1554" s="80" t="s">
        <v>722</v>
      </c>
      <c r="BC1554" s="270"/>
      <c r="BD1554" s="72">
        <v>71.480400000000003</v>
      </c>
      <c r="BE1554" s="72"/>
      <c r="BF1554" s="72">
        <v>8.6121000000000003E-2</v>
      </c>
      <c r="BG1554" s="72"/>
      <c r="BH1554" s="72">
        <v>14.5449</v>
      </c>
      <c r="BI1554" s="72"/>
      <c r="BJ1554" s="72">
        <v>0.78465799999999997</v>
      </c>
      <c r="BK1554" s="72"/>
      <c r="BL1554" s="72"/>
      <c r="BM1554" s="72"/>
      <c r="BN1554" s="72"/>
      <c r="BO1554" s="72"/>
      <c r="BP1554" s="72">
        <v>4.7844999999999999E-2</v>
      </c>
      <c r="BQ1554" s="72"/>
      <c r="BR1554" s="72">
        <v>0.10525900000000001</v>
      </c>
      <c r="BS1554" s="72"/>
      <c r="BT1554" s="72"/>
      <c r="BU1554" s="72"/>
      <c r="BV1554" s="72"/>
      <c r="BW1554" s="72"/>
      <c r="BX1554" s="72">
        <v>0.53586400000000001</v>
      </c>
      <c r="BY1554" s="72"/>
      <c r="BZ1554" s="72">
        <v>4.3060499999999999</v>
      </c>
      <c r="CA1554" s="72"/>
      <c r="CB1554" s="72">
        <v>4.0955300000000001</v>
      </c>
      <c r="CC1554" s="72"/>
      <c r="CD1554" s="72"/>
      <c r="CE1554" s="72"/>
      <c r="CF1554" s="72"/>
      <c r="CG1554" s="72"/>
      <c r="CH1554" s="72"/>
      <c r="CI1554" s="72"/>
      <c r="CJ1554" s="72"/>
      <c r="CK1554" s="72"/>
      <c r="CL1554" s="72"/>
      <c r="CM1554" s="72"/>
      <c r="CN1554" s="72"/>
      <c r="CO1554" s="72"/>
      <c r="CP1554" s="72"/>
      <c r="CQ1554" s="72"/>
      <c r="CR1554" s="72"/>
      <c r="CS1554" s="72"/>
      <c r="CT1554" s="72"/>
      <c r="CU1554" s="72"/>
      <c r="CV1554" s="72"/>
      <c r="CW1554" s="72"/>
      <c r="CX1554" s="72">
        <v>0.10525900000000001</v>
      </c>
      <c r="CY1554" s="72"/>
      <c r="CZ1554" s="72"/>
      <c r="DA1554" s="72"/>
      <c r="DB1554" s="72"/>
      <c r="DC1554" s="72"/>
      <c r="DD1554" s="72"/>
      <c r="DE1554" s="72"/>
      <c r="DF1554" s="72"/>
      <c r="DG1554" s="72"/>
      <c r="DH1554" s="78">
        <f t="shared" si="747"/>
        <v>96.091886000000002</v>
      </c>
      <c r="DJ1554" s="77">
        <f t="shared" si="748"/>
        <v>3.9081139999999976</v>
      </c>
      <c r="DK1554" s="72"/>
      <c r="DL1554" s="51" t="s">
        <v>3334</v>
      </c>
      <c r="DO1554" s="358">
        <v>4.3099999999999996</v>
      </c>
      <c r="DP1554" s="72"/>
      <c r="DQ1554" s="374"/>
      <c r="DR1554" s="72"/>
      <c r="DU1554" s="52"/>
      <c r="DX1554" s="75">
        <f t="shared" si="749"/>
        <v>74.387550266210823</v>
      </c>
      <c r="DY1554" s="51">
        <f t="shared" si="750"/>
        <v>0</v>
      </c>
      <c r="DZ1554" s="75">
        <f t="shared" si="751"/>
        <v>8.9623592152203155E-2</v>
      </c>
      <c r="EA1554" s="51">
        <f t="shared" si="752"/>
        <v>0</v>
      </c>
      <c r="EB1554" s="75">
        <f t="shared" si="753"/>
        <v>15.136449710228394</v>
      </c>
      <c r="EC1554" s="51">
        <f t="shared" si="754"/>
        <v>0</v>
      </c>
      <c r="ED1554" s="75">
        <f t="shared" si="755"/>
        <v>0</v>
      </c>
      <c r="EE1554" s="51" t="e">
        <f t="shared" si="756"/>
        <v>#DIV/0!</v>
      </c>
      <c r="EF1554" s="75">
        <f t="shared" si="757"/>
        <v>4.9790884529001746E-2</v>
      </c>
      <c r="EG1554" s="51">
        <f t="shared" si="758"/>
        <v>0</v>
      </c>
      <c r="EH1554" s="75">
        <f t="shared" si="759"/>
        <v>0.10953994596380386</v>
      </c>
      <c r="EI1554" s="51">
        <f t="shared" si="760"/>
        <v>0</v>
      </c>
      <c r="EJ1554" s="75">
        <f t="shared" si="761"/>
        <v>0.55765790672481963</v>
      </c>
      <c r="EK1554" s="51">
        <f t="shared" si="762"/>
        <v>0</v>
      </c>
      <c r="EL1554" s="75">
        <f t="shared" si="763"/>
        <v>4.4811796076101578</v>
      </c>
      <c r="EM1554" s="51">
        <f t="shared" si="764"/>
        <v>0</v>
      </c>
      <c r="EN1554" s="75">
        <f t="shared" si="765"/>
        <v>4.2620976343413632</v>
      </c>
      <c r="EO1554" s="51">
        <f t="shared" si="766"/>
        <v>0</v>
      </c>
      <c r="EP1554" s="75">
        <f t="shared" si="767"/>
        <v>0</v>
      </c>
      <c r="EQ1554" s="51" t="e">
        <f t="shared" si="768"/>
        <v>#DIV/0!</v>
      </c>
      <c r="ER1554" s="51">
        <f t="shared" si="769"/>
        <v>100</v>
      </c>
      <c r="ES1554" s="51">
        <f t="shared" si="770"/>
        <v>0</v>
      </c>
    </row>
    <row r="1555" spans="1:149" x14ac:dyDescent="0.45">
      <c r="A1555" s="78" t="s">
        <v>1482</v>
      </c>
      <c r="B1555" s="174" t="s">
        <v>900</v>
      </c>
      <c r="C1555" s="51" t="s">
        <v>3644</v>
      </c>
      <c r="D1555" s="51" t="s">
        <v>3755</v>
      </c>
      <c r="E1555" s="78" t="s">
        <v>1127</v>
      </c>
      <c r="F1555" s="78" t="s">
        <v>2387</v>
      </c>
      <c r="G1555" s="72" t="s">
        <v>3380</v>
      </c>
      <c r="H1555" s="78" t="s">
        <v>1101</v>
      </c>
      <c r="I1555" s="78">
        <v>336</v>
      </c>
      <c r="J1555" s="300">
        <v>50</v>
      </c>
      <c r="K1555" s="78">
        <v>2</v>
      </c>
      <c r="L1555" s="300">
        <v>800</v>
      </c>
      <c r="M1555" s="72">
        <v>10</v>
      </c>
      <c r="N1555" s="51" t="s">
        <v>3445</v>
      </c>
      <c r="O1555" s="78" t="s">
        <v>1128</v>
      </c>
      <c r="P1555" s="72" t="s">
        <v>1374</v>
      </c>
      <c r="AA1555" s="195"/>
      <c r="AB1555" s="195"/>
      <c r="AC1555" s="195"/>
      <c r="AD1555" s="72"/>
      <c r="AE1555" s="316">
        <v>1</v>
      </c>
      <c r="AF1555" s="195">
        <v>0.11</v>
      </c>
      <c r="AG1555" s="195">
        <v>0</v>
      </c>
      <c r="AH1555" s="72"/>
      <c r="AR1555" s="53">
        <v>0.90669999999999995</v>
      </c>
      <c r="AT1555" s="77"/>
      <c r="AU1555" s="276">
        <v>500</v>
      </c>
      <c r="AV1555" s="276"/>
      <c r="AW1555" s="276">
        <v>453.34999999999997</v>
      </c>
      <c r="AX1555" s="95"/>
      <c r="AY1555" s="276"/>
      <c r="AZ1555" s="95"/>
      <c r="BB1555" s="80" t="s">
        <v>722</v>
      </c>
      <c r="BC1555" s="270"/>
      <c r="BD1555" s="72">
        <v>72.294700000000006</v>
      </c>
      <c r="BE1555" s="72"/>
      <c r="BF1555" s="72">
        <v>8.7101999999999999E-2</v>
      </c>
      <c r="BG1555" s="72"/>
      <c r="BH1555" s="72">
        <v>14.710599999999999</v>
      </c>
      <c r="BI1555" s="72"/>
      <c r="BJ1555" s="72">
        <v>0.79359599999999997</v>
      </c>
      <c r="BK1555" s="72"/>
      <c r="BL1555" s="72"/>
      <c r="BM1555" s="72"/>
      <c r="BN1555" s="72"/>
      <c r="BO1555" s="72"/>
      <c r="BP1555" s="72">
        <v>4.8390000000000002E-2</v>
      </c>
      <c r="BQ1555" s="72"/>
      <c r="BR1555" s="72">
        <v>0.106458</v>
      </c>
      <c r="BS1555" s="72"/>
      <c r="BT1555" s="72"/>
      <c r="BU1555" s="72"/>
      <c r="BV1555" s="72"/>
      <c r="BW1555" s="72"/>
      <c r="BX1555" s="72">
        <v>0.54196800000000001</v>
      </c>
      <c r="BY1555" s="72"/>
      <c r="BZ1555" s="72">
        <v>4.3551000000000002</v>
      </c>
      <c r="CA1555" s="72"/>
      <c r="CB1555" s="72">
        <v>4.1421799999999998</v>
      </c>
      <c r="CC1555" s="72"/>
      <c r="CD1555" s="72"/>
      <c r="CE1555" s="72"/>
      <c r="CF1555" s="72"/>
      <c r="CG1555" s="72"/>
      <c r="CH1555" s="72"/>
      <c r="CI1555" s="72"/>
      <c r="CJ1555" s="72"/>
      <c r="CK1555" s="72"/>
      <c r="CL1555" s="72"/>
      <c r="CM1555" s="72"/>
      <c r="CN1555" s="72"/>
      <c r="CO1555" s="72"/>
      <c r="CP1555" s="72"/>
      <c r="CQ1555" s="72"/>
      <c r="CR1555" s="72"/>
      <c r="CS1555" s="72"/>
      <c r="CT1555" s="72"/>
      <c r="CU1555" s="72"/>
      <c r="CV1555" s="72"/>
      <c r="CW1555" s="72"/>
      <c r="CX1555" s="72">
        <v>0.106458</v>
      </c>
      <c r="CY1555" s="72"/>
      <c r="CZ1555" s="72"/>
      <c r="DA1555" s="72"/>
      <c r="DB1555" s="72"/>
      <c r="DC1555" s="72"/>
      <c r="DD1555" s="72"/>
      <c r="DE1555" s="72"/>
      <c r="DF1555" s="72"/>
      <c r="DG1555" s="72"/>
      <c r="DH1555" s="78">
        <f t="shared" si="747"/>
        <v>97.186552000000006</v>
      </c>
      <c r="DJ1555" s="77">
        <f t="shared" si="748"/>
        <v>2.813447999999994</v>
      </c>
      <c r="DK1555" s="72"/>
      <c r="DL1555" s="51" t="s">
        <v>3334</v>
      </c>
      <c r="DO1555" s="358">
        <v>3.22</v>
      </c>
      <c r="DP1555" s="72"/>
      <c r="DQ1555" s="374"/>
      <c r="DR1555" s="72"/>
      <c r="DU1555" s="52"/>
      <c r="DX1555" s="75">
        <f t="shared" si="749"/>
        <v>74.387555183560792</v>
      </c>
      <c r="DY1555" s="51">
        <f t="shared" si="750"/>
        <v>0</v>
      </c>
      <c r="DZ1555" s="75">
        <f t="shared" si="751"/>
        <v>8.9623510874220533E-2</v>
      </c>
      <c r="EA1555" s="51">
        <f t="shared" si="752"/>
        <v>0</v>
      </c>
      <c r="EB1555" s="75">
        <f t="shared" si="753"/>
        <v>15.136456327826094</v>
      </c>
      <c r="EC1555" s="51">
        <f t="shared" si="754"/>
        <v>0</v>
      </c>
      <c r="ED1555" s="75">
        <f t="shared" si="755"/>
        <v>0</v>
      </c>
      <c r="EE1555" s="51" t="e">
        <f t="shared" si="756"/>
        <v>#DIV/0!</v>
      </c>
      <c r="EF1555" s="75">
        <f t="shared" si="757"/>
        <v>4.9790839374566964E-2</v>
      </c>
      <c r="EG1555" s="51">
        <f t="shared" si="758"/>
        <v>0</v>
      </c>
      <c r="EH1555" s="75">
        <f t="shared" si="759"/>
        <v>0.10953984662404731</v>
      </c>
      <c r="EI1555" s="51">
        <f t="shared" si="760"/>
        <v>0</v>
      </c>
      <c r="EJ1555" s="75">
        <f t="shared" si="761"/>
        <v>0.55765740099514993</v>
      </c>
      <c r="EK1555" s="51">
        <f t="shared" si="762"/>
        <v>0</v>
      </c>
      <c r="EL1555" s="75">
        <f t="shared" si="763"/>
        <v>4.4811755437110268</v>
      </c>
      <c r="EM1555" s="51">
        <f t="shared" si="764"/>
        <v>0</v>
      </c>
      <c r="EN1555" s="75">
        <f t="shared" si="765"/>
        <v>4.2620917346671581</v>
      </c>
      <c r="EO1555" s="51">
        <f t="shared" si="766"/>
        <v>0</v>
      </c>
      <c r="EP1555" s="75">
        <f t="shared" si="767"/>
        <v>0</v>
      </c>
      <c r="EQ1555" s="51" t="e">
        <f t="shared" si="768"/>
        <v>#DIV/0!</v>
      </c>
      <c r="ER1555" s="51">
        <f t="shared" si="769"/>
        <v>100</v>
      </c>
      <c r="ES1555" s="51">
        <f t="shared" si="770"/>
        <v>0</v>
      </c>
    </row>
    <row r="1556" spans="1:149" x14ac:dyDescent="0.45">
      <c r="A1556" s="78" t="s">
        <v>1482</v>
      </c>
      <c r="B1556" s="174" t="s">
        <v>900</v>
      </c>
      <c r="C1556" s="51" t="s">
        <v>3644</v>
      </c>
      <c r="D1556" s="51" t="s">
        <v>3756</v>
      </c>
      <c r="E1556" s="78" t="s">
        <v>1127</v>
      </c>
      <c r="F1556" s="78" t="s">
        <v>2388</v>
      </c>
      <c r="G1556" s="72" t="s">
        <v>3380</v>
      </c>
      <c r="H1556" s="78" t="s">
        <v>1101</v>
      </c>
      <c r="I1556" s="78">
        <v>144</v>
      </c>
      <c r="J1556" s="300">
        <v>500</v>
      </c>
      <c r="K1556" s="78">
        <v>2</v>
      </c>
      <c r="L1556" s="300">
        <v>800</v>
      </c>
      <c r="M1556" s="72">
        <v>10</v>
      </c>
      <c r="N1556" s="51" t="s">
        <v>3445</v>
      </c>
      <c r="O1556" s="78" t="s">
        <v>1128</v>
      </c>
      <c r="P1556" s="72" t="s">
        <v>1374</v>
      </c>
      <c r="AA1556" s="195"/>
      <c r="AB1556" s="195"/>
      <c r="AC1556" s="195"/>
      <c r="AD1556" s="72"/>
      <c r="AE1556" s="316">
        <v>1</v>
      </c>
      <c r="AF1556" s="195">
        <v>0.1</v>
      </c>
      <c r="AG1556" s="195">
        <v>0</v>
      </c>
      <c r="AH1556" s="72"/>
      <c r="AR1556" s="53">
        <v>0.88039999999999996</v>
      </c>
      <c r="AT1556" s="77"/>
      <c r="AU1556" s="276">
        <v>5000</v>
      </c>
      <c r="AV1556" s="276"/>
      <c r="AW1556" s="276">
        <v>4402</v>
      </c>
      <c r="AX1556" s="95"/>
      <c r="AY1556" s="276"/>
      <c r="AZ1556" s="95"/>
      <c r="BB1556" s="80" t="s">
        <v>722</v>
      </c>
      <c r="BC1556" s="270"/>
      <c r="BD1556" s="72">
        <v>67.203299999999999</v>
      </c>
      <c r="BE1556" s="72"/>
      <c r="BF1556" s="72">
        <v>0.16923299999999999</v>
      </c>
      <c r="BG1556" s="72"/>
      <c r="BH1556" s="72">
        <v>8.9515399999999996</v>
      </c>
      <c r="BI1556" s="72"/>
      <c r="BJ1556" s="72">
        <v>4.24864</v>
      </c>
      <c r="BK1556" s="72"/>
      <c r="BL1556" s="72"/>
      <c r="BM1556" s="72"/>
      <c r="BN1556" s="72"/>
      <c r="BO1556" s="72"/>
      <c r="BP1556" s="72">
        <v>0.10688400000000001</v>
      </c>
      <c r="BQ1556" s="72"/>
      <c r="BR1556" s="72"/>
      <c r="BS1556" s="72"/>
      <c r="BT1556" s="72"/>
      <c r="BU1556" s="72"/>
      <c r="BV1556" s="72"/>
      <c r="BW1556" s="72"/>
      <c r="BX1556" s="72">
        <v>0.151419</v>
      </c>
      <c r="BY1556" s="72"/>
      <c r="BZ1556" s="72">
        <v>4.6939900000000003</v>
      </c>
      <c r="CA1556" s="72"/>
      <c r="CB1556" s="72">
        <v>4.0615899999999998</v>
      </c>
      <c r="CC1556" s="72"/>
      <c r="CD1556" s="72"/>
      <c r="CE1556" s="72"/>
      <c r="CF1556" s="72"/>
      <c r="CG1556" s="72"/>
      <c r="CH1556" s="72"/>
      <c r="CI1556" s="72"/>
      <c r="CJ1556" s="72"/>
      <c r="CK1556" s="72"/>
      <c r="CL1556" s="72"/>
      <c r="CM1556" s="72"/>
      <c r="CN1556" s="72"/>
      <c r="CO1556" s="72"/>
      <c r="CP1556" s="72"/>
      <c r="CQ1556" s="72"/>
      <c r="CR1556" s="72"/>
      <c r="CS1556" s="72"/>
      <c r="CT1556" s="72"/>
      <c r="CU1556" s="72"/>
      <c r="CV1556" s="72"/>
      <c r="CW1556" s="72"/>
      <c r="CX1556" s="72"/>
      <c r="CY1556" s="72"/>
      <c r="CZ1556" s="72"/>
      <c r="DA1556" s="72"/>
      <c r="DB1556" s="72"/>
      <c r="DC1556" s="72"/>
      <c r="DD1556" s="72"/>
      <c r="DE1556" s="72"/>
      <c r="DF1556" s="72"/>
      <c r="DG1556" s="72"/>
      <c r="DH1556" s="78">
        <f t="shared" si="747"/>
        <v>89.586595999999986</v>
      </c>
      <c r="DJ1556" s="77">
        <f t="shared" si="748"/>
        <v>10.413404000000014</v>
      </c>
      <c r="DK1556" s="72"/>
      <c r="DL1556" s="51" t="s">
        <v>3334</v>
      </c>
      <c r="DO1556" s="358">
        <v>10.93</v>
      </c>
      <c r="DP1556" s="72"/>
      <c r="DQ1556" s="374"/>
      <c r="DR1556" s="72"/>
      <c r="DU1556" s="52"/>
      <c r="DX1556" s="75">
        <f t="shared" si="749"/>
        <v>75.014905131566792</v>
      </c>
      <c r="DY1556" s="51">
        <f t="shared" si="750"/>
        <v>0</v>
      </c>
      <c r="DZ1556" s="75">
        <f t="shared" si="751"/>
        <v>0.18890437582872333</v>
      </c>
      <c r="EA1556" s="51">
        <f t="shared" si="752"/>
        <v>0</v>
      </c>
      <c r="EB1556" s="75">
        <f t="shared" si="753"/>
        <v>9.9920528289745505</v>
      </c>
      <c r="EC1556" s="51">
        <f t="shared" si="754"/>
        <v>0</v>
      </c>
      <c r="ED1556" s="75">
        <f t="shared" si="755"/>
        <v>0</v>
      </c>
      <c r="EE1556" s="51" t="e">
        <f t="shared" si="756"/>
        <v>#DIV/0!</v>
      </c>
      <c r="EF1556" s="75">
        <f t="shared" si="757"/>
        <v>0.1193080268391937</v>
      </c>
      <c r="EG1556" s="51">
        <f t="shared" si="758"/>
        <v>0</v>
      </c>
      <c r="EH1556" s="75">
        <f t="shared" si="759"/>
        <v>0</v>
      </c>
      <c r="EI1556" s="51" t="e">
        <f t="shared" si="760"/>
        <v>#DIV/0!</v>
      </c>
      <c r="EJ1556" s="75">
        <f t="shared" si="761"/>
        <v>0.16901970468885774</v>
      </c>
      <c r="EK1556" s="51">
        <f t="shared" si="762"/>
        <v>0</v>
      </c>
      <c r="EL1556" s="75">
        <f t="shared" si="763"/>
        <v>5.2396119615930052</v>
      </c>
      <c r="EM1556" s="51">
        <f t="shared" si="764"/>
        <v>0</v>
      </c>
      <c r="EN1556" s="75">
        <f t="shared" si="765"/>
        <v>4.533702787412528</v>
      </c>
      <c r="EO1556" s="51">
        <f t="shared" si="766"/>
        <v>0</v>
      </c>
      <c r="EP1556" s="75">
        <f t="shared" si="767"/>
        <v>0</v>
      </c>
      <c r="EQ1556" s="51" t="e">
        <f t="shared" si="768"/>
        <v>#DIV/0!</v>
      </c>
      <c r="ER1556" s="51">
        <f t="shared" si="769"/>
        <v>100</v>
      </c>
      <c r="ES1556" s="51">
        <f t="shared" si="770"/>
        <v>0</v>
      </c>
    </row>
    <row r="1557" spans="1:149" x14ac:dyDescent="0.45">
      <c r="A1557" s="78" t="s">
        <v>1482</v>
      </c>
      <c r="B1557" s="174" t="s">
        <v>900</v>
      </c>
      <c r="C1557" s="51" t="s">
        <v>3644</v>
      </c>
      <c r="D1557" s="51" t="s">
        <v>3756</v>
      </c>
      <c r="E1557" s="78" t="s">
        <v>1127</v>
      </c>
      <c r="F1557" s="78" t="s">
        <v>2389</v>
      </c>
      <c r="G1557" s="72" t="s">
        <v>3380</v>
      </c>
      <c r="H1557" s="78" t="s">
        <v>1101</v>
      </c>
      <c r="I1557" s="78">
        <v>192</v>
      </c>
      <c r="J1557" s="300">
        <v>200</v>
      </c>
      <c r="K1557" s="78">
        <v>2</v>
      </c>
      <c r="L1557" s="300">
        <v>800</v>
      </c>
      <c r="M1557" s="72">
        <v>10</v>
      </c>
      <c r="N1557" s="51" t="s">
        <v>3445</v>
      </c>
      <c r="O1557" s="78" t="s">
        <v>1128</v>
      </c>
      <c r="P1557" s="72" t="s">
        <v>1374</v>
      </c>
      <c r="AA1557" s="195"/>
      <c r="AB1557" s="195"/>
      <c r="AC1557" s="195"/>
      <c r="AD1557" s="72"/>
      <c r="AE1557" s="316">
        <v>1</v>
      </c>
      <c r="AF1557" s="195">
        <v>0.09</v>
      </c>
      <c r="AG1557" s="195">
        <v>0</v>
      </c>
      <c r="AH1557" s="72"/>
      <c r="AR1557" s="53">
        <v>0.7732</v>
      </c>
      <c r="AT1557" s="77"/>
      <c r="AU1557" s="276">
        <v>2000</v>
      </c>
      <c r="AV1557" s="276"/>
      <c r="AW1557" s="276">
        <v>1546.4</v>
      </c>
      <c r="AX1557" s="95"/>
      <c r="AY1557" s="276"/>
      <c r="AZ1557" s="95"/>
      <c r="BB1557" s="80" t="s">
        <v>722</v>
      </c>
      <c r="BC1557" s="270"/>
      <c r="BD1557" s="72">
        <v>70.507999999999996</v>
      </c>
      <c r="BE1557" s="72"/>
      <c r="BF1557" s="72">
        <v>0.17755499999999999</v>
      </c>
      <c r="BG1557" s="72"/>
      <c r="BH1557" s="72">
        <v>9.3917199999999994</v>
      </c>
      <c r="BI1557" s="72"/>
      <c r="BJ1557" s="72">
        <v>4.45756</v>
      </c>
      <c r="BK1557" s="72"/>
      <c r="BL1557" s="72"/>
      <c r="BM1557" s="72"/>
      <c r="BN1557" s="72"/>
      <c r="BO1557" s="72"/>
      <c r="BP1557" s="72">
        <v>0.11214</v>
      </c>
      <c r="BQ1557" s="72"/>
      <c r="BR1557" s="72"/>
      <c r="BS1557" s="72"/>
      <c r="BT1557" s="72"/>
      <c r="BU1557" s="72"/>
      <c r="BV1557" s="72"/>
      <c r="BW1557" s="72"/>
      <c r="BX1557" s="72">
        <v>0.15886500000000001</v>
      </c>
      <c r="BY1557" s="72"/>
      <c r="BZ1557" s="72">
        <v>4.9248200000000004</v>
      </c>
      <c r="CA1557" s="72"/>
      <c r="CB1557" s="72">
        <v>4.2613200000000004</v>
      </c>
      <c r="CC1557" s="72"/>
      <c r="CD1557" s="72"/>
      <c r="CE1557" s="72"/>
      <c r="CF1557" s="72"/>
      <c r="CG1557" s="72"/>
      <c r="CH1557" s="72"/>
      <c r="CI1557" s="72"/>
      <c r="CJ1557" s="72"/>
      <c r="CK1557" s="72"/>
      <c r="CL1557" s="72"/>
      <c r="CM1557" s="72"/>
      <c r="CN1557" s="72"/>
      <c r="CO1557" s="72"/>
      <c r="CP1557" s="72"/>
      <c r="CQ1557" s="72"/>
      <c r="CR1557" s="72"/>
      <c r="CS1557" s="72"/>
      <c r="CT1557" s="72"/>
      <c r="CU1557" s="72"/>
      <c r="CV1557" s="72"/>
      <c r="CW1557" s="72"/>
      <c r="CX1557" s="72"/>
      <c r="CY1557" s="72"/>
      <c r="CZ1557" s="72"/>
      <c r="DA1557" s="72"/>
      <c r="DB1557" s="72"/>
      <c r="DC1557" s="72"/>
      <c r="DD1557" s="72"/>
      <c r="DE1557" s="72"/>
      <c r="DF1557" s="72"/>
      <c r="DG1557" s="72"/>
      <c r="DH1557" s="78">
        <f t="shared" si="747"/>
        <v>93.991979999999984</v>
      </c>
      <c r="DJ1557" s="77">
        <f t="shared" si="748"/>
        <v>6.0080200000000161</v>
      </c>
      <c r="DK1557" s="72"/>
      <c r="DL1557" s="51" t="s">
        <v>3334</v>
      </c>
      <c r="DO1557" s="358">
        <v>6.55</v>
      </c>
      <c r="DP1557" s="72"/>
      <c r="DQ1557" s="374"/>
      <c r="DR1557" s="72"/>
      <c r="DU1557" s="52"/>
      <c r="DX1557" s="75">
        <f t="shared" si="749"/>
        <v>75.014910846648846</v>
      </c>
      <c r="DY1557" s="51">
        <f t="shared" si="750"/>
        <v>0</v>
      </c>
      <c r="DZ1557" s="75">
        <f t="shared" si="751"/>
        <v>0.18890441503626162</v>
      </c>
      <c r="EA1557" s="51">
        <f t="shared" si="752"/>
        <v>0</v>
      </c>
      <c r="EB1557" s="75">
        <f t="shared" si="753"/>
        <v>9.99204400205209</v>
      </c>
      <c r="EC1557" s="51">
        <f t="shared" si="754"/>
        <v>0</v>
      </c>
      <c r="ED1557" s="75">
        <f t="shared" si="755"/>
        <v>0</v>
      </c>
      <c r="EE1557" s="51" t="e">
        <f t="shared" si="756"/>
        <v>#DIV/0!</v>
      </c>
      <c r="EF1557" s="75">
        <f t="shared" si="757"/>
        <v>0.11930805160184947</v>
      </c>
      <c r="EG1557" s="51">
        <f t="shared" si="758"/>
        <v>0</v>
      </c>
      <c r="EH1557" s="75">
        <f t="shared" si="759"/>
        <v>0</v>
      </c>
      <c r="EI1557" s="51" t="e">
        <f t="shared" si="760"/>
        <v>#DIV/0!</v>
      </c>
      <c r="EJ1557" s="75">
        <f t="shared" si="761"/>
        <v>0.16901973976928675</v>
      </c>
      <c r="EK1557" s="51">
        <f t="shared" si="762"/>
        <v>0</v>
      </c>
      <c r="EL1557" s="75">
        <f t="shared" si="763"/>
        <v>5.2396172524506897</v>
      </c>
      <c r="EM1557" s="51">
        <f t="shared" si="764"/>
        <v>0</v>
      </c>
      <c r="EN1557" s="75">
        <f t="shared" si="765"/>
        <v>4.5337059608702797</v>
      </c>
      <c r="EO1557" s="51">
        <f t="shared" si="766"/>
        <v>0</v>
      </c>
      <c r="EP1557" s="75">
        <f t="shared" si="767"/>
        <v>0</v>
      </c>
      <c r="EQ1557" s="51" t="e">
        <f t="shared" si="768"/>
        <v>#DIV/0!</v>
      </c>
      <c r="ER1557" s="51">
        <f t="shared" si="769"/>
        <v>100</v>
      </c>
      <c r="ES1557" s="51">
        <f t="shared" si="770"/>
        <v>0</v>
      </c>
    </row>
    <row r="1558" spans="1:149" x14ac:dyDescent="0.45">
      <c r="A1558" s="78" t="s">
        <v>1482</v>
      </c>
      <c r="B1558" s="174" t="s">
        <v>900</v>
      </c>
      <c r="C1558" s="51" t="s">
        <v>3644</v>
      </c>
      <c r="D1558" s="51" t="s">
        <v>3756</v>
      </c>
      <c r="E1558" s="78" t="s">
        <v>1127</v>
      </c>
      <c r="F1558" s="78" t="s">
        <v>2390</v>
      </c>
      <c r="G1558" s="72" t="s">
        <v>3380</v>
      </c>
      <c r="H1558" s="78" t="s">
        <v>1101</v>
      </c>
      <c r="I1558" s="78">
        <v>192</v>
      </c>
      <c r="J1558" s="300">
        <v>200</v>
      </c>
      <c r="K1558" s="78">
        <v>2</v>
      </c>
      <c r="L1558" s="300">
        <v>800</v>
      </c>
      <c r="M1558" s="72">
        <v>10</v>
      </c>
      <c r="N1558" s="51" t="s">
        <v>3445</v>
      </c>
      <c r="O1558" s="78" t="s">
        <v>1128</v>
      </c>
      <c r="P1558" s="72" t="s">
        <v>1374</v>
      </c>
      <c r="AA1558" s="195"/>
      <c r="AB1558" s="195"/>
      <c r="AC1558" s="195"/>
      <c r="AD1558" s="72"/>
      <c r="AE1558" s="316">
        <v>1</v>
      </c>
      <c r="AF1558" s="195">
        <v>0.13</v>
      </c>
      <c r="AG1558" s="195">
        <v>0</v>
      </c>
      <c r="AH1558" s="72"/>
      <c r="AR1558" s="53">
        <v>0.7732</v>
      </c>
      <c r="AT1558" s="77"/>
      <c r="AU1558" s="276">
        <v>2000</v>
      </c>
      <c r="AV1558" s="276"/>
      <c r="AW1558" s="276">
        <v>1546.4</v>
      </c>
      <c r="AX1558" s="95"/>
      <c r="AY1558" s="276"/>
      <c r="AZ1558" s="95"/>
      <c r="BB1558" s="80" t="s">
        <v>722</v>
      </c>
      <c r="BC1558" s="270"/>
      <c r="BD1558" s="72">
        <v>70.598600000000005</v>
      </c>
      <c r="BE1558" s="72"/>
      <c r="BF1558" s="72">
        <v>0.177783</v>
      </c>
      <c r="BG1558" s="72"/>
      <c r="BH1558" s="72">
        <v>9.4037799999999994</v>
      </c>
      <c r="BI1558" s="72"/>
      <c r="BJ1558" s="72">
        <v>4.4632899999999998</v>
      </c>
      <c r="BK1558" s="72"/>
      <c r="BL1558" s="72"/>
      <c r="BM1558" s="72"/>
      <c r="BN1558" s="72"/>
      <c r="BO1558" s="72"/>
      <c r="BP1558" s="72">
        <v>0.11228399999999999</v>
      </c>
      <c r="BQ1558" s="72"/>
      <c r="BR1558" s="72"/>
      <c r="BS1558" s="72"/>
      <c r="BT1558" s="72"/>
      <c r="BU1558" s="72"/>
      <c r="BV1558" s="72"/>
      <c r="BW1558" s="72"/>
      <c r="BX1558" s="72">
        <v>0.15906899999999999</v>
      </c>
      <c r="BY1558" s="72"/>
      <c r="BZ1558" s="72">
        <v>4.9311400000000001</v>
      </c>
      <c r="CA1558" s="72"/>
      <c r="CB1558" s="72">
        <v>4.2667900000000003</v>
      </c>
      <c r="CC1558" s="72"/>
      <c r="CD1558" s="72"/>
      <c r="CE1558" s="72"/>
      <c r="CF1558" s="72"/>
      <c r="CG1558" s="72"/>
      <c r="CH1558" s="72"/>
      <c r="CI1558" s="72"/>
      <c r="CJ1558" s="72"/>
      <c r="CK1558" s="72"/>
      <c r="CL1558" s="72"/>
      <c r="CM1558" s="72"/>
      <c r="CN1558" s="72"/>
      <c r="CO1558" s="72"/>
      <c r="CP1558" s="72"/>
      <c r="CQ1558" s="72"/>
      <c r="CR1558" s="72"/>
      <c r="CS1558" s="72"/>
      <c r="CT1558" s="72"/>
      <c r="CU1558" s="72"/>
      <c r="CV1558" s="72"/>
      <c r="CW1558" s="72"/>
      <c r="CX1558" s="72"/>
      <c r="CY1558" s="72"/>
      <c r="CZ1558" s="72"/>
      <c r="DA1558" s="72"/>
      <c r="DB1558" s="72"/>
      <c r="DC1558" s="72"/>
      <c r="DD1558" s="72"/>
      <c r="DE1558" s="72"/>
      <c r="DF1558" s="72"/>
      <c r="DG1558" s="72"/>
      <c r="DH1558" s="78">
        <f t="shared" si="747"/>
        <v>94.112736000000012</v>
      </c>
      <c r="DJ1558" s="77">
        <f t="shared" si="748"/>
        <v>5.8872639999999876</v>
      </c>
      <c r="DK1558" s="72"/>
      <c r="DL1558" s="51" t="s">
        <v>3334</v>
      </c>
      <c r="DO1558" s="358">
        <v>6.43</v>
      </c>
      <c r="DP1558" s="72"/>
      <c r="DQ1558" s="374"/>
      <c r="DR1558" s="72"/>
      <c r="DU1558" s="52"/>
      <c r="DX1558" s="75">
        <f t="shared" si="749"/>
        <v>75.014926778879314</v>
      </c>
      <c r="DY1558" s="51">
        <f t="shared" si="750"/>
        <v>0</v>
      </c>
      <c r="DZ1558" s="75">
        <f t="shared" si="751"/>
        <v>0.18890429452608834</v>
      </c>
      <c r="EA1558" s="51">
        <f t="shared" si="752"/>
        <v>0</v>
      </c>
      <c r="EB1558" s="75">
        <f t="shared" si="753"/>
        <v>9.9920376345237685</v>
      </c>
      <c r="EC1558" s="51">
        <f t="shared" si="754"/>
        <v>0</v>
      </c>
      <c r="ED1558" s="75">
        <f t="shared" si="755"/>
        <v>0</v>
      </c>
      <c r="EE1558" s="51" t="e">
        <f t="shared" si="756"/>
        <v>#DIV/0!</v>
      </c>
      <c r="EF1558" s="75">
        <f t="shared" si="757"/>
        <v>0.11930797549016105</v>
      </c>
      <c r="EG1558" s="51">
        <f t="shared" si="758"/>
        <v>0</v>
      </c>
      <c r="EH1558" s="75">
        <f t="shared" si="759"/>
        <v>0</v>
      </c>
      <c r="EI1558" s="51" t="e">
        <f t="shared" si="760"/>
        <v>#DIV/0!</v>
      </c>
      <c r="EJ1558" s="75">
        <f t="shared" si="761"/>
        <v>0.16901963194439482</v>
      </c>
      <c r="EK1558" s="51">
        <f t="shared" si="762"/>
        <v>0</v>
      </c>
      <c r="EL1558" s="75">
        <f t="shared" si="763"/>
        <v>5.2396096528316844</v>
      </c>
      <c r="EM1558" s="51">
        <f t="shared" si="764"/>
        <v>0</v>
      </c>
      <c r="EN1558" s="75">
        <f t="shared" si="765"/>
        <v>4.5337009435152318</v>
      </c>
      <c r="EO1558" s="51">
        <f t="shared" si="766"/>
        <v>0</v>
      </c>
      <c r="EP1558" s="75">
        <f t="shared" si="767"/>
        <v>0</v>
      </c>
      <c r="EQ1558" s="51" t="e">
        <f t="shared" si="768"/>
        <v>#DIV/0!</v>
      </c>
      <c r="ER1558" s="51">
        <f t="shared" si="769"/>
        <v>100</v>
      </c>
      <c r="ES1558" s="51">
        <f t="shared" si="770"/>
        <v>0</v>
      </c>
    </row>
    <row r="1559" spans="1:149" x14ac:dyDescent="0.45">
      <c r="A1559" s="78" t="s">
        <v>1482</v>
      </c>
      <c r="B1559" s="174" t="s">
        <v>900</v>
      </c>
      <c r="C1559" s="51" t="s">
        <v>3644</v>
      </c>
      <c r="D1559" s="51" t="s">
        <v>3756</v>
      </c>
      <c r="E1559" s="78" t="s">
        <v>1127</v>
      </c>
      <c r="F1559" s="78" t="s">
        <v>2391</v>
      </c>
      <c r="G1559" s="72" t="s">
        <v>3380</v>
      </c>
      <c r="H1559" s="78" t="s">
        <v>1101</v>
      </c>
      <c r="I1559" s="78">
        <v>120</v>
      </c>
      <c r="J1559" s="300">
        <v>200</v>
      </c>
      <c r="K1559" s="78">
        <v>2</v>
      </c>
      <c r="L1559" s="300">
        <v>800</v>
      </c>
      <c r="M1559" s="72">
        <v>10</v>
      </c>
      <c r="N1559" s="51" t="s">
        <v>3445</v>
      </c>
      <c r="O1559" s="78" t="s">
        <v>3284</v>
      </c>
      <c r="P1559" s="72" t="s">
        <v>1374</v>
      </c>
      <c r="AA1559" s="195"/>
      <c r="AB1559" s="195"/>
      <c r="AC1559" s="195"/>
      <c r="AD1559" s="72"/>
      <c r="AE1559" s="316">
        <v>1</v>
      </c>
      <c r="AF1559" s="195">
        <v>0.12</v>
      </c>
      <c r="AG1559" s="195">
        <v>0</v>
      </c>
      <c r="AH1559" s="72"/>
      <c r="AR1559" s="53">
        <v>0.7732</v>
      </c>
      <c r="AT1559" s="77"/>
      <c r="AU1559" s="276">
        <v>2000</v>
      </c>
      <c r="AV1559" s="276"/>
      <c r="AW1559" s="276">
        <v>1546.4</v>
      </c>
      <c r="AX1559" s="95"/>
      <c r="AY1559" s="276"/>
      <c r="AZ1559" s="95"/>
      <c r="BB1559" s="80" t="s">
        <v>722</v>
      </c>
      <c r="BC1559" s="270"/>
      <c r="BD1559" s="72">
        <v>70.689099999999996</v>
      </c>
      <c r="BE1559" s="72"/>
      <c r="BF1559" s="72">
        <v>0.178011</v>
      </c>
      <c r="BG1559" s="72"/>
      <c r="BH1559" s="72">
        <v>9.4158399999999993</v>
      </c>
      <c r="BI1559" s="72"/>
      <c r="BJ1559" s="72">
        <v>4.4690099999999999</v>
      </c>
      <c r="BK1559" s="72"/>
      <c r="BL1559" s="72"/>
      <c r="BM1559" s="72"/>
      <c r="BN1559" s="72"/>
      <c r="BO1559" s="72"/>
      <c r="BP1559" s="72">
        <v>0.112428</v>
      </c>
      <c r="BQ1559" s="72"/>
      <c r="BR1559" s="72"/>
      <c r="BS1559" s="72"/>
      <c r="BT1559" s="72"/>
      <c r="BU1559" s="72"/>
      <c r="BV1559" s="72"/>
      <c r="BW1559" s="72"/>
      <c r="BX1559" s="72">
        <v>0.159273</v>
      </c>
      <c r="BY1559" s="72"/>
      <c r="BZ1559" s="72">
        <v>4.9374599999999997</v>
      </c>
      <c r="CA1559" s="72"/>
      <c r="CB1559" s="72">
        <v>4.2722600000000002</v>
      </c>
      <c r="CC1559" s="72"/>
      <c r="CD1559" s="72"/>
      <c r="CE1559" s="72"/>
      <c r="CF1559" s="72"/>
      <c r="CG1559" s="72"/>
      <c r="CH1559" s="72"/>
      <c r="CI1559" s="72"/>
      <c r="CJ1559" s="72"/>
      <c r="CK1559" s="72"/>
      <c r="CL1559" s="72"/>
      <c r="CM1559" s="72"/>
      <c r="CN1559" s="72"/>
      <c r="CO1559" s="72"/>
      <c r="CP1559" s="72"/>
      <c r="CQ1559" s="72"/>
      <c r="CR1559" s="72"/>
      <c r="CS1559" s="72"/>
      <c r="CT1559" s="72"/>
      <c r="CU1559" s="72"/>
      <c r="CV1559" s="72"/>
      <c r="CW1559" s="72"/>
      <c r="CX1559" s="72"/>
      <c r="CY1559" s="72"/>
      <c r="CZ1559" s="72"/>
      <c r="DA1559" s="72"/>
      <c r="DB1559" s="72"/>
      <c r="DC1559" s="72"/>
      <c r="DD1559" s="72"/>
      <c r="DE1559" s="72"/>
      <c r="DF1559" s="72"/>
      <c r="DG1559" s="72"/>
      <c r="DH1559" s="78">
        <f t="shared" si="747"/>
        <v>94.233381999999992</v>
      </c>
      <c r="DJ1559" s="77">
        <f t="shared" si="748"/>
        <v>5.7666180000000082</v>
      </c>
      <c r="DK1559" s="72"/>
      <c r="DL1559" s="51" t="s">
        <v>3334</v>
      </c>
      <c r="DO1559" s="358">
        <v>6.31</v>
      </c>
      <c r="DP1559" s="72"/>
      <c r="DQ1559" s="374"/>
      <c r="DR1559" s="72"/>
      <c r="DU1559" s="52"/>
      <c r="DX1559" s="75">
        <f t="shared" si="749"/>
        <v>75.014924116806085</v>
      </c>
      <c r="DY1559" s="51">
        <f t="shared" si="750"/>
        <v>0</v>
      </c>
      <c r="DZ1559" s="75">
        <f t="shared" si="751"/>
        <v>0.18890439483536739</v>
      </c>
      <c r="EA1559" s="51">
        <f t="shared" si="752"/>
        <v>0</v>
      </c>
      <c r="EB1559" s="75">
        <f t="shared" si="753"/>
        <v>9.992042947158577</v>
      </c>
      <c r="EC1559" s="51">
        <f t="shared" si="754"/>
        <v>0</v>
      </c>
      <c r="ED1559" s="75">
        <f t="shared" si="755"/>
        <v>0</v>
      </c>
      <c r="EE1559" s="51" t="e">
        <f t="shared" si="756"/>
        <v>#DIV/0!</v>
      </c>
      <c r="EF1559" s="75">
        <f t="shared" si="757"/>
        <v>0.11930803884338992</v>
      </c>
      <c r="EG1559" s="51">
        <f t="shared" si="758"/>
        <v>0</v>
      </c>
      <c r="EH1559" s="75">
        <f t="shared" si="759"/>
        <v>0</v>
      </c>
      <c r="EI1559" s="51" t="e">
        <f t="shared" si="760"/>
        <v>#DIV/0!</v>
      </c>
      <c r="EJ1559" s="75">
        <f t="shared" si="761"/>
        <v>0.16901972169480239</v>
      </c>
      <c r="EK1559" s="51">
        <f t="shared" si="762"/>
        <v>0</v>
      </c>
      <c r="EL1559" s="75">
        <f t="shared" si="763"/>
        <v>5.2396081889536772</v>
      </c>
      <c r="EM1559" s="51">
        <f t="shared" si="764"/>
        <v>0</v>
      </c>
      <c r="EN1559" s="75">
        <f t="shared" si="765"/>
        <v>4.5337012312685543</v>
      </c>
      <c r="EO1559" s="51">
        <f t="shared" si="766"/>
        <v>0</v>
      </c>
      <c r="EP1559" s="75">
        <f t="shared" si="767"/>
        <v>0</v>
      </c>
      <c r="EQ1559" s="51" t="e">
        <f t="shared" si="768"/>
        <v>#DIV/0!</v>
      </c>
      <c r="ER1559" s="51">
        <f t="shared" si="769"/>
        <v>100</v>
      </c>
      <c r="ES1559" s="51">
        <f t="shared" si="770"/>
        <v>0</v>
      </c>
    </row>
    <row r="1560" spans="1:149" x14ac:dyDescent="0.45">
      <c r="A1560" s="78" t="s">
        <v>1482</v>
      </c>
      <c r="B1560" s="174" t="s">
        <v>900</v>
      </c>
      <c r="C1560" s="51" t="s">
        <v>3644</v>
      </c>
      <c r="D1560" s="51" t="s">
        <v>3756</v>
      </c>
      <c r="E1560" s="78" t="s">
        <v>1127</v>
      </c>
      <c r="F1560" s="78" t="s">
        <v>2392</v>
      </c>
      <c r="G1560" s="72" t="s">
        <v>3380</v>
      </c>
      <c r="H1560" s="78" t="s">
        <v>1101</v>
      </c>
      <c r="I1560" s="78">
        <v>264</v>
      </c>
      <c r="J1560" s="300">
        <v>100</v>
      </c>
      <c r="K1560" s="78">
        <v>2</v>
      </c>
      <c r="L1560" s="300">
        <v>800</v>
      </c>
      <c r="M1560" s="72">
        <v>10</v>
      </c>
      <c r="N1560" s="51" t="s">
        <v>3445</v>
      </c>
      <c r="O1560" s="78" t="s">
        <v>1128</v>
      </c>
      <c r="P1560" s="72" t="s">
        <v>1374</v>
      </c>
      <c r="AA1560" s="195"/>
      <c r="AB1560" s="195"/>
      <c r="AC1560" s="195"/>
      <c r="AD1560" s="72"/>
      <c r="AE1560" s="316">
        <v>1</v>
      </c>
      <c r="AF1560" s="195">
        <v>0.15</v>
      </c>
      <c r="AG1560" s="195">
        <v>0</v>
      </c>
      <c r="AH1560" s="72"/>
      <c r="AR1560" s="53">
        <v>0.8377</v>
      </c>
      <c r="AT1560" s="77"/>
      <c r="AU1560" s="276">
        <v>1000</v>
      </c>
      <c r="AV1560" s="276"/>
      <c r="AW1560" s="276">
        <v>837.7</v>
      </c>
      <c r="AX1560" s="95"/>
      <c r="AY1560" s="276"/>
      <c r="AZ1560" s="95"/>
      <c r="BB1560" s="80" t="s">
        <v>722</v>
      </c>
      <c r="BC1560" s="270"/>
      <c r="BD1560" s="72">
        <v>72.047200000000004</v>
      </c>
      <c r="BE1560" s="72"/>
      <c r="BF1560" s="72">
        <v>0.18143100000000001</v>
      </c>
      <c r="BG1560" s="72"/>
      <c r="BH1560" s="72">
        <v>9.5967400000000005</v>
      </c>
      <c r="BI1560" s="72"/>
      <c r="BJ1560" s="72">
        <v>4.5548700000000002</v>
      </c>
      <c r="BK1560" s="72"/>
      <c r="BL1560" s="72"/>
      <c r="BM1560" s="72"/>
      <c r="BN1560" s="72"/>
      <c r="BO1560" s="72"/>
      <c r="BP1560" s="72">
        <v>0.114588</v>
      </c>
      <c r="BQ1560" s="72"/>
      <c r="BR1560" s="72"/>
      <c r="BS1560" s="72"/>
      <c r="BT1560" s="72"/>
      <c r="BU1560" s="72"/>
      <c r="BV1560" s="72"/>
      <c r="BW1560" s="72"/>
      <c r="BX1560" s="72">
        <v>0.16233300000000001</v>
      </c>
      <c r="BY1560" s="72"/>
      <c r="BZ1560" s="72">
        <v>5.0323200000000003</v>
      </c>
      <c r="CA1560" s="72"/>
      <c r="CB1560" s="72">
        <v>4.3543399999999997</v>
      </c>
      <c r="CC1560" s="72"/>
      <c r="CD1560" s="72"/>
      <c r="CE1560" s="72"/>
      <c r="CF1560" s="72"/>
      <c r="CG1560" s="72"/>
      <c r="CH1560" s="72"/>
      <c r="CI1560" s="72"/>
      <c r="CJ1560" s="72"/>
      <c r="CK1560" s="72"/>
      <c r="CL1560" s="72"/>
      <c r="CM1560" s="72"/>
      <c r="CN1560" s="72"/>
      <c r="CO1560" s="72"/>
      <c r="CP1560" s="72"/>
      <c r="CQ1560" s="72"/>
      <c r="CR1560" s="72"/>
      <c r="CS1560" s="72"/>
      <c r="CT1560" s="72"/>
      <c r="CU1560" s="72"/>
      <c r="CV1560" s="72"/>
      <c r="CW1560" s="72"/>
      <c r="CX1560" s="72"/>
      <c r="CY1560" s="72"/>
      <c r="CZ1560" s="72"/>
      <c r="DA1560" s="72"/>
      <c r="DB1560" s="72"/>
      <c r="DC1560" s="72"/>
      <c r="DD1560" s="72"/>
      <c r="DE1560" s="72"/>
      <c r="DF1560" s="72"/>
      <c r="DG1560" s="72"/>
      <c r="DH1560" s="78">
        <f t="shared" si="747"/>
        <v>96.043821999999992</v>
      </c>
      <c r="DJ1560" s="77">
        <f t="shared" si="748"/>
        <v>3.9561780000000084</v>
      </c>
      <c r="DK1560" s="72"/>
      <c r="DL1560" s="51" t="s">
        <v>3334</v>
      </c>
      <c r="DO1560" s="358">
        <v>4.51</v>
      </c>
      <c r="DP1560" s="72"/>
      <c r="DQ1560" s="374"/>
      <c r="DR1560" s="72"/>
      <c r="DU1560" s="52"/>
      <c r="DX1560" s="75">
        <f t="shared" si="749"/>
        <v>75.01492391670962</v>
      </c>
      <c r="DY1560" s="51">
        <f t="shared" si="750"/>
        <v>0</v>
      </c>
      <c r="DZ1560" s="75">
        <f t="shared" si="751"/>
        <v>0.1889043940796109</v>
      </c>
      <c r="EA1560" s="51">
        <f t="shared" si="752"/>
        <v>0</v>
      </c>
      <c r="EB1560" s="75">
        <f t="shared" si="753"/>
        <v>9.9920430072014419</v>
      </c>
      <c r="EC1560" s="51">
        <f t="shared" si="754"/>
        <v>0</v>
      </c>
      <c r="ED1560" s="75">
        <f t="shared" si="755"/>
        <v>0</v>
      </c>
      <c r="EE1560" s="51" t="e">
        <f t="shared" si="756"/>
        <v>#DIV/0!</v>
      </c>
      <c r="EF1560" s="75">
        <f t="shared" si="757"/>
        <v>0.11930803836607003</v>
      </c>
      <c r="EG1560" s="51">
        <f t="shared" si="758"/>
        <v>0</v>
      </c>
      <c r="EH1560" s="75">
        <f t="shared" si="759"/>
        <v>0</v>
      </c>
      <c r="EI1560" s="51" t="e">
        <f t="shared" si="760"/>
        <v>#DIV/0!</v>
      </c>
      <c r="EJ1560" s="75">
        <f t="shared" si="761"/>
        <v>0.16901972101859922</v>
      </c>
      <c r="EK1560" s="51">
        <f t="shared" si="762"/>
        <v>0</v>
      </c>
      <c r="EL1560" s="75">
        <f t="shared" si="763"/>
        <v>5.2396082280024219</v>
      </c>
      <c r="EM1560" s="51">
        <f t="shared" si="764"/>
        <v>0</v>
      </c>
      <c r="EN1560" s="75">
        <f t="shared" si="765"/>
        <v>4.533701293145123</v>
      </c>
      <c r="EO1560" s="51">
        <f t="shared" si="766"/>
        <v>0</v>
      </c>
      <c r="EP1560" s="75">
        <f t="shared" si="767"/>
        <v>0</v>
      </c>
      <c r="EQ1560" s="51" t="e">
        <f t="shared" si="768"/>
        <v>#DIV/0!</v>
      </c>
      <c r="ER1560" s="51">
        <f t="shared" si="769"/>
        <v>100</v>
      </c>
      <c r="ES1560" s="51">
        <f t="shared" si="770"/>
        <v>0</v>
      </c>
    </row>
    <row r="1561" spans="1:149" x14ac:dyDescent="0.45">
      <c r="A1561" s="78" t="s">
        <v>1482</v>
      </c>
      <c r="B1561" s="174" t="s">
        <v>900</v>
      </c>
      <c r="C1561" s="51" t="s">
        <v>3644</v>
      </c>
      <c r="D1561" s="51" t="s">
        <v>3756</v>
      </c>
      <c r="E1561" s="78" t="s">
        <v>1127</v>
      </c>
      <c r="F1561" s="78" t="s">
        <v>2393</v>
      </c>
      <c r="G1561" s="72" t="s">
        <v>3380</v>
      </c>
      <c r="H1561" s="78" t="s">
        <v>1101</v>
      </c>
      <c r="I1561" s="78">
        <v>336</v>
      </c>
      <c r="J1561" s="300">
        <v>500</v>
      </c>
      <c r="K1561" s="78">
        <v>2</v>
      </c>
      <c r="L1561" s="300">
        <v>800</v>
      </c>
      <c r="M1561" s="72">
        <v>10</v>
      </c>
      <c r="N1561" s="51" t="s">
        <v>3445</v>
      </c>
      <c r="O1561" s="78" t="s">
        <v>1128</v>
      </c>
      <c r="P1561" s="72" t="s">
        <v>1374</v>
      </c>
      <c r="AA1561" s="195"/>
      <c r="AB1561" s="195"/>
      <c r="AC1561" s="195"/>
      <c r="AD1561" s="72"/>
      <c r="AE1561" s="316">
        <v>1</v>
      </c>
      <c r="AF1561" s="195">
        <v>0.14000000000000001</v>
      </c>
      <c r="AG1561" s="195">
        <v>0</v>
      </c>
      <c r="AH1561" s="72"/>
      <c r="AR1561" s="53">
        <v>0.88039999999999996</v>
      </c>
      <c r="AT1561" s="77"/>
      <c r="AU1561" s="276">
        <v>5000</v>
      </c>
      <c r="AV1561" s="276"/>
      <c r="AW1561" s="276">
        <v>4402</v>
      </c>
      <c r="AX1561" s="95"/>
      <c r="AY1561" s="276"/>
      <c r="AZ1561" s="95"/>
      <c r="BB1561" s="80" t="s">
        <v>722</v>
      </c>
      <c r="BC1561" s="270"/>
      <c r="BD1561" s="72">
        <v>73.020499999999998</v>
      </c>
      <c r="BE1561" s="72"/>
      <c r="BF1561" s="72">
        <v>0.18388199999999999</v>
      </c>
      <c r="BG1561" s="72"/>
      <c r="BH1561" s="72">
        <v>9.7263900000000003</v>
      </c>
      <c r="BI1561" s="72"/>
      <c r="BJ1561" s="72">
        <v>4.6164100000000001</v>
      </c>
      <c r="BK1561" s="72"/>
      <c r="BL1561" s="72"/>
      <c r="BM1561" s="72"/>
      <c r="BN1561" s="72"/>
      <c r="BO1561" s="72"/>
      <c r="BP1561" s="72">
        <v>0.116136</v>
      </c>
      <c r="BQ1561" s="72"/>
      <c r="BR1561" s="72"/>
      <c r="BS1561" s="72"/>
      <c r="BT1561" s="72"/>
      <c r="BU1561" s="72"/>
      <c r="BV1561" s="72"/>
      <c r="BW1561" s="72"/>
      <c r="BX1561" s="72">
        <v>0.16452600000000001</v>
      </c>
      <c r="BY1561" s="72"/>
      <c r="BZ1561" s="72">
        <v>5.1003100000000003</v>
      </c>
      <c r="CA1561" s="72"/>
      <c r="CB1561" s="72">
        <v>4.41317</v>
      </c>
      <c r="CC1561" s="72"/>
      <c r="CD1561" s="72"/>
      <c r="CE1561" s="72"/>
      <c r="CF1561" s="72"/>
      <c r="CG1561" s="72"/>
      <c r="CH1561" s="72"/>
      <c r="CI1561" s="72"/>
      <c r="CJ1561" s="72"/>
      <c r="CK1561" s="72"/>
      <c r="CL1561" s="72"/>
      <c r="CM1561" s="72"/>
      <c r="CN1561" s="72"/>
      <c r="CO1561" s="72"/>
      <c r="CP1561" s="72"/>
      <c r="CQ1561" s="72"/>
      <c r="CR1561" s="72"/>
      <c r="CS1561" s="72"/>
      <c r="CT1561" s="72"/>
      <c r="CU1561" s="72"/>
      <c r="CV1561" s="72"/>
      <c r="CW1561" s="72"/>
      <c r="CX1561" s="72"/>
      <c r="CY1561" s="72"/>
      <c r="CZ1561" s="72"/>
      <c r="DA1561" s="72"/>
      <c r="DB1561" s="72"/>
      <c r="DC1561" s="72"/>
      <c r="DD1561" s="72"/>
      <c r="DE1561" s="72"/>
      <c r="DF1561" s="72"/>
      <c r="DG1561" s="72"/>
      <c r="DH1561" s="78">
        <f t="shared" si="747"/>
        <v>97.341323999999972</v>
      </c>
      <c r="DJ1561" s="77">
        <f t="shared" si="748"/>
        <v>2.6586760000000282</v>
      </c>
      <c r="DK1561" s="72"/>
      <c r="DL1561" s="51" t="s">
        <v>3334</v>
      </c>
      <c r="DO1561" s="358">
        <v>3.22</v>
      </c>
      <c r="DP1561" s="72"/>
      <c r="DQ1561" s="374"/>
      <c r="DR1561" s="72"/>
      <c r="DU1561" s="52"/>
      <c r="DX1561" s="75">
        <f t="shared" si="749"/>
        <v>75.014903228560996</v>
      </c>
      <c r="DY1561" s="51">
        <f t="shared" si="750"/>
        <v>0</v>
      </c>
      <c r="DZ1561" s="75">
        <f t="shared" si="751"/>
        <v>0.18890435474249359</v>
      </c>
      <c r="EA1561" s="51">
        <f t="shared" si="752"/>
        <v>0</v>
      </c>
      <c r="EB1561" s="75">
        <f t="shared" si="753"/>
        <v>9.9920461324318985</v>
      </c>
      <c r="EC1561" s="51">
        <f t="shared" si="754"/>
        <v>0</v>
      </c>
      <c r="ED1561" s="75">
        <f t="shared" si="755"/>
        <v>0</v>
      </c>
      <c r="EE1561" s="51" t="e">
        <f t="shared" si="756"/>
        <v>#DIV/0!</v>
      </c>
      <c r="EF1561" s="75">
        <f t="shared" si="757"/>
        <v>0.1193080135215749</v>
      </c>
      <c r="EG1561" s="51">
        <f t="shared" si="758"/>
        <v>0</v>
      </c>
      <c r="EH1561" s="75">
        <f t="shared" si="759"/>
        <v>0</v>
      </c>
      <c r="EI1561" s="51" t="e">
        <f t="shared" si="760"/>
        <v>#DIV/0!</v>
      </c>
      <c r="EJ1561" s="75">
        <f t="shared" si="761"/>
        <v>0.16901968582223112</v>
      </c>
      <c r="EK1561" s="51">
        <f t="shared" si="762"/>
        <v>0</v>
      </c>
      <c r="EL1561" s="75">
        <f t="shared" si="763"/>
        <v>5.2396143697408535</v>
      </c>
      <c r="EM1561" s="51">
        <f t="shared" si="764"/>
        <v>0</v>
      </c>
      <c r="EN1561" s="75">
        <f t="shared" si="765"/>
        <v>4.5337065684456901</v>
      </c>
      <c r="EO1561" s="51">
        <f t="shared" si="766"/>
        <v>0</v>
      </c>
      <c r="EP1561" s="75">
        <f t="shared" si="767"/>
        <v>0</v>
      </c>
      <c r="EQ1561" s="51" t="e">
        <f t="shared" si="768"/>
        <v>#DIV/0!</v>
      </c>
      <c r="ER1561" s="51">
        <f t="shared" si="769"/>
        <v>100</v>
      </c>
      <c r="ES1561" s="51">
        <f t="shared" si="770"/>
        <v>0</v>
      </c>
    </row>
    <row r="1562" spans="1:149" x14ac:dyDescent="0.45">
      <c r="A1562" s="78" t="s">
        <v>1482</v>
      </c>
      <c r="B1562" s="174" t="s">
        <v>900</v>
      </c>
      <c r="C1562" s="51" t="s">
        <v>3644</v>
      </c>
      <c r="D1562" s="51" t="s">
        <v>3757</v>
      </c>
      <c r="E1562" s="78" t="s">
        <v>1127</v>
      </c>
      <c r="F1562" s="78" t="s">
        <v>2394</v>
      </c>
      <c r="G1562" s="72" t="s">
        <v>3380</v>
      </c>
      <c r="H1562" s="78" t="s">
        <v>1101</v>
      </c>
      <c r="I1562" s="78">
        <v>192</v>
      </c>
      <c r="J1562" s="300">
        <v>200</v>
      </c>
      <c r="K1562" s="78">
        <v>2</v>
      </c>
      <c r="L1562" s="300">
        <v>800</v>
      </c>
      <c r="M1562" s="72">
        <v>10</v>
      </c>
      <c r="N1562" s="51" t="s">
        <v>3445</v>
      </c>
      <c r="O1562" s="78" t="s">
        <v>1128</v>
      </c>
      <c r="P1562" s="72" t="s">
        <v>1374</v>
      </c>
      <c r="AA1562" s="195"/>
      <c r="AB1562" s="195"/>
      <c r="AC1562" s="195"/>
      <c r="AD1562" s="72"/>
      <c r="AE1562" s="316">
        <v>1</v>
      </c>
      <c r="AF1562" s="195">
        <v>0.1</v>
      </c>
      <c r="AG1562" s="195">
        <v>0</v>
      </c>
      <c r="AH1562" s="72"/>
      <c r="AR1562" s="53">
        <v>0.7732</v>
      </c>
      <c r="AT1562" s="77"/>
      <c r="AU1562" s="276">
        <v>2000</v>
      </c>
      <c r="AV1562" s="276"/>
      <c r="AW1562" s="276">
        <v>1546.4</v>
      </c>
      <c r="AX1562" s="95"/>
      <c r="AY1562" s="276"/>
      <c r="AZ1562" s="95"/>
      <c r="BB1562" s="80" t="s">
        <v>722</v>
      </c>
      <c r="BC1562" s="270"/>
      <c r="BD1562" s="72">
        <v>70.453199999999995</v>
      </c>
      <c r="BE1562" s="72"/>
      <c r="BF1562" s="72">
        <v>5.6309999999999999E-2</v>
      </c>
      <c r="BG1562" s="72"/>
      <c r="BH1562" s="72">
        <v>11.9846</v>
      </c>
      <c r="BI1562" s="72"/>
      <c r="BJ1562" s="72">
        <v>1.5766800000000001</v>
      </c>
      <c r="BK1562" s="72"/>
      <c r="BL1562" s="72"/>
      <c r="BM1562" s="72"/>
      <c r="BN1562" s="72"/>
      <c r="BO1562" s="72"/>
      <c r="BP1562" s="72">
        <v>6.5695000000000003E-2</v>
      </c>
      <c r="BQ1562" s="72"/>
      <c r="BR1562" s="72">
        <v>3.7539999999999997E-2</v>
      </c>
      <c r="BS1562" s="72"/>
      <c r="BT1562" s="72"/>
      <c r="BU1562" s="72"/>
      <c r="BV1562" s="72"/>
      <c r="BW1562" s="72"/>
      <c r="BX1562" s="72">
        <v>0.67571999999999999</v>
      </c>
      <c r="BY1562" s="72"/>
      <c r="BZ1562" s="72">
        <v>3.77277</v>
      </c>
      <c r="CA1562" s="72"/>
      <c r="CB1562" s="72">
        <v>5.01159</v>
      </c>
      <c r="CC1562" s="72"/>
      <c r="CD1562" s="72"/>
      <c r="CE1562" s="72"/>
      <c r="CF1562" s="72"/>
      <c r="CG1562" s="72"/>
      <c r="CH1562" s="72"/>
      <c r="CI1562" s="72"/>
      <c r="CJ1562" s="72"/>
      <c r="CK1562" s="72"/>
      <c r="CL1562" s="72"/>
      <c r="CM1562" s="72"/>
      <c r="CN1562" s="72"/>
      <c r="CO1562" s="72"/>
      <c r="CP1562" s="72"/>
      <c r="CQ1562" s="72"/>
      <c r="CR1562" s="72"/>
      <c r="CS1562" s="72"/>
      <c r="CT1562" s="72"/>
      <c r="CU1562" s="72"/>
      <c r="CV1562" s="72"/>
      <c r="CW1562" s="72"/>
      <c r="CX1562" s="72"/>
      <c r="CY1562" s="72"/>
      <c r="CZ1562" s="72"/>
      <c r="DA1562" s="72"/>
      <c r="DB1562" s="72"/>
      <c r="DC1562" s="72"/>
      <c r="DD1562" s="72"/>
      <c r="DE1562" s="72"/>
      <c r="DF1562" s="72"/>
      <c r="DG1562" s="72"/>
      <c r="DH1562" s="78">
        <f t="shared" si="747"/>
        <v>93.634104999999991</v>
      </c>
      <c r="DJ1562" s="215">
        <f t="shared" si="748"/>
        <v>6.365895000000009</v>
      </c>
      <c r="DK1562" s="72"/>
      <c r="DL1562" s="51" t="s">
        <v>3334</v>
      </c>
      <c r="DO1562" s="358">
        <v>6.15</v>
      </c>
      <c r="DP1562" s="72"/>
      <c r="DQ1562" s="374"/>
      <c r="DR1562" s="72"/>
      <c r="DU1562" s="52"/>
      <c r="DX1562" s="75">
        <f t="shared" si="749"/>
        <v>75.243096519158271</v>
      </c>
      <c r="DY1562" s="51">
        <f t="shared" si="750"/>
        <v>0</v>
      </c>
      <c r="DZ1562" s="75">
        <f t="shared" si="751"/>
        <v>6.013834382247793E-2</v>
      </c>
      <c r="EA1562" s="51">
        <f t="shared" si="752"/>
        <v>0</v>
      </c>
      <c r="EB1562" s="75">
        <f t="shared" si="753"/>
        <v>12.799396117472369</v>
      </c>
      <c r="EC1562" s="51">
        <f t="shared" si="754"/>
        <v>0</v>
      </c>
      <c r="ED1562" s="75">
        <f t="shared" si="755"/>
        <v>0</v>
      </c>
      <c r="EE1562" s="51" t="e">
        <f t="shared" si="756"/>
        <v>#DIV/0!</v>
      </c>
      <c r="EF1562" s="75">
        <f t="shared" si="757"/>
        <v>7.0161401126224265E-2</v>
      </c>
      <c r="EG1562" s="51">
        <f t="shared" si="758"/>
        <v>0</v>
      </c>
      <c r="EH1562" s="75">
        <f t="shared" si="759"/>
        <v>4.0092229214985287E-2</v>
      </c>
      <c r="EI1562" s="51">
        <f t="shared" si="760"/>
        <v>0</v>
      </c>
      <c r="EJ1562" s="75">
        <f t="shared" si="761"/>
        <v>0.72166012586973527</v>
      </c>
      <c r="EK1562" s="51">
        <f t="shared" si="762"/>
        <v>0</v>
      </c>
      <c r="EL1562" s="75">
        <f t="shared" si="763"/>
        <v>4.0292690361060215</v>
      </c>
      <c r="EM1562" s="51">
        <f t="shared" si="764"/>
        <v>0</v>
      </c>
      <c r="EN1562" s="75">
        <f t="shared" si="765"/>
        <v>5.3523126002005368</v>
      </c>
      <c r="EO1562" s="51">
        <f t="shared" si="766"/>
        <v>0</v>
      </c>
      <c r="EP1562" s="75">
        <f t="shared" si="767"/>
        <v>0</v>
      </c>
      <c r="EQ1562" s="51" t="e">
        <f t="shared" si="768"/>
        <v>#DIV/0!</v>
      </c>
      <c r="ER1562" s="51">
        <f t="shared" si="769"/>
        <v>100</v>
      </c>
      <c r="ES1562" s="51">
        <f t="shared" si="770"/>
        <v>0</v>
      </c>
    </row>
    <row r="1563" spans="1:149" x14ac:dyDescent="0.45">
      <c r="A1563" s="78" t="s">
        <v>1482</v>
      </c>
      <c r="B1563" s="174" t="s">
        <v>900</v>
      </c>
      <c r="C1563" s="51" t="s">
        <v>3644</v>
      </c>
      <c r="D1563" s="51" t="s">
        <v>3758</v>
      </c>
      <c r="E1563" s="78" t="s">
        <v>1127</v>
      </c>
      <c r="F1563" s="78" t="s">
        <v>2395</v>
      </c>
      <c r="G1563" s="72" t="s">
        <v>3380</v>
      </c>
      <c r="H1563" s="78" t="s">
        <v>1101</v>
      </c>
      <c r="I1563" s="78">
        <v>144</v>
      </c>
      <c r="J1563" s="300">
        <v>500</v>
      </c>
      <c r="K1563" s="78">
        <v>2</v>
      </c>
      <c r="L1563" s="300">
        <v>800</v>
      </c>
      <c r="M1563" s="72">
        <v>10</v>
      </c>
      <c r="N1563" s="51" t="s">
        <v>3445</v>
      </c>
      <c r="O1563" s="78" t="s">
        <v>1128</v>
      </c>
      <c r="P1563" s="72" t="s">
        <v>1374</v>
      </c>
      <c r="AA1563" s="195"/>
      <c r="AB1563" s="195"/>
      <c r="AC1563" s="195"/>
      <c r="AD1563" s="72"/>
      <c r="AE1563" s="316">
        <v>1</v>
      </c>
      <c r="AF1563" s="195">
        <v>0.1</v>
      </c>
      <c r="AG1563" s="195">
        <v>0</v>
      </c>
      <c r="AH1563" s="72"/>
      <c r="AR1563" s="53">
        <v>0.88039999999999996</v>
      </c>
      <c r="AT1563" s="77"/>
      <c r="AU1563" s="276">
        <v>5000</v>
      </c>
      <c r="AV1563" s="276"/>
      <c r="AW1563" s="276">
        <v>4402</v>
      </c>
      <c r="AX1563" s="95"/>
      <c r="AY1563" s="276"/>
      <c r="AZ1563" s="95"/>
      <c r="BB1563" s="80" t="s">
        <v>722</v>
      </c>
      <c r="BC1563" s="270"/>
      <c r="BD1563" s="72">
        <v>67.731800000000007</v>
      </c>
      <c r="BE1563" s="72"/>
      <c r="BF1563" s="72">
        <v>0.2142</v>
      </c>
      <c r="BG1563" s="72"/>
      <c r="BH1563" s="72">
        <v>10.7903</v>
      </c>
      <c r="BI1563" s="72"/>
      <c r="BJ1563" s="72">
        <v>3.37365</v>
      </c>
      <c r="BK1563" s="72"/>
      <c r="BL1563" s="72"/>
      <c r="BM1563" s="72"/>
      <c r="BN1563" s="72"/>
      <c r="BO1563" s="72"/>
      <c r="BP1563" s="72">
        <v>0.116025</v>
      </c>
      <c r="BQ1563" s="72"/>
      <c r="BR1563" s="72">
        <v>7.1400000000000005E-2</v>
      </c>
      <c r="BS1563" s="72"/>
      <c r="BT1563" s="72"/>
      <c r="BU1563" s="72"/>
      <c r="BV1563" s="72"/>
      <c r="BW1563" s="72"/>
      <c r="BX1563" s="72">
        <v>1.4994000000000001</v>
      </c>
      <c r="BY1563" s="72"/>
      <c r="BZ1563" s="72">
        <v>3.8020499999999999</v>
      </c>
      <c r="CA1563" s="72"/>
      <c r="CB1563" s="72">
        <v>2.48115</v>
      </c>
      <c r="CC1563" s="72"/>
      <c r="CD1563" s="72"/>
      <c r="CE1563" s="72"/>
      <c r="CF1563" s="72"/>
      <c r="CG1563" s="72"/>
      <c r="CH1563" s="72"/>
      <c r="CI1563" s="72"/>
      <c r="CJ1563" s="72"/>
      <c r="CK1563" s="72"/>
      <c r="CL1563" s="72"/>
      <c r="CM1563" s="72"/>
      <c r="CN1563" s="72"/>
      <c r="CO1563" s="72"/>
      <c r="CP1563" s="72"/>
      <c r="CQ1563" s="72"/>
      <c r="CR1563" s="72"/>
      <c r="CS1563" s="72"/>
      <c r="CT1563" s="72"/>
      <c r="CU1563" s="72"/>
      <c r="CV1563" s="72"/>
      <c r="CW1563" s="72"/>
      <c r="CX1563" s="72">
        <v>5.355E-2</v>
      </c>
      <c r="CY1563" s="72"/>
      <c r="CZ1563" s="72"/>
      <c r="DA1563" s="72"/>
      <c r="DB1563" s="72"/>
      <c r="DC1563" s="72"/>
      <c r="DD1563" s="72"/>
      <c r="DE1563" s="72"/>
      <c r="DF1563" s="72"/>
      <c r="DG1563" s="72"/>
      <c r="DH1563" s="78">
        <f t="shared" si="747"/>
        <v>90.133524999999992</v>
      </c>
      <c r="DJ1563" s="215">
        <f t="shared" si="748"/>
        <v>9.8664750000000083</v>
      </c>
      <c r="DK1563" s="72"/>
      <c r="DL1563" s="51" t="s">
        <v>3334</v>
      </c>
      <c r="DO1563" s="358">
        <v>10.75</v>
      </c>
      <c r="DP1563" s="72"/>
      <c r="DQ1563" s="374"/>
      <c r="DR1563" s="72"/>
      <c r="DU1563" s="52"/>
      <c r="DX1563" s="75">
        <f t="shared" si="749"/>
        <v>75.146068014093544</v>
      </c>
      <c r="DY1563" s="51">
        <f t="shared" si="750"/>
        <v>0</v>
      </c>
      <c r="DZ1563" s="75">
        <f t="shared" si="751"/>
        <v>0.23764742364175817</v>
      </c>
      <c r="EA1563" s="51">
        <f t="shared" si="752"/>
        <v>0</v>
      </c>
      <c r="EB1563" s="75">
        <f t="shared" si="753"/>
        <v>11.97146122932616</v>
      </c>
      <c r="EC1563" s="51">
        <f t="shared" si="754"/>
        <v>0</v>
      </c>
      <c r="ED1563" s="75">
        <f t="shared" si="755"/>
        <v>0</v>
      </c>
      <c r="EE1563" s="51" t="e">
        <f t="shared" si="756"/>
        <v>#DIV/0!</v>
      </c>
      <c r="EF1563" s="75">
        <f t="shared" si="757"/>
        <v>0.12872568780595237</v>
      </c>
      <c r="EG1563" s="51">
        <f t="shared" si="758"/>
        <v>0</v>
      </c>
      <c r="EH1563" s="75">
        <f t="shared" si="759"/>
        <v>7.9215807880586062E-2</v>
      </c>
      <c r="EI1563" s="51">
        <f t="shared" si="760"/>
        <v>0</v>
      </c>
      <c r="EJ1563" s="75">
        <f t="shared" si="761"/>
        <v>1.6635319654923073</v>
      </c>
      <c r="EK1563" s="51">
        <f t="shared" si="762"/>
        <v>0</v>
      </c>
      <c r="EL1563" s="75">
        <f t="shared" si="763"/>
        <v>4.2182417696412076</v>
      </c>
      <c r="EM1563" s="51">
        <f t="shared" si="764"/>
        <v>0</v>
      </c>
      <c r="EN1563" s="75">
        <f t="shared" si="765"/>
        <v>2.7527493238503653</v>
      </c>
      <c r="EO1563" s="51">
        <f t="shared" si="766"/>
        <v>0</v>
      </c>
      <c r="EP1563" s="75">
        <f t="shared" si="767"/>
        <v>0</v>
      </c>
      <c r="EQ1563" s="51" t="e">
        <f t="shared" si="768"/>
        <v>#DIV/0!</v>
      </c>
      <c r="ER1563" s="51">
        <f t="shared" si="769"/>
        <v>100</v>
      </c>
      <c r="ES1563" s="51">
        <f t="shared" si="770"/>
        <v>0</v>
      </c>
    </row>
    <row r="1564" spans="1:149" x14ac:dyDescent="0.45">
      <c r="A1564" s="78" t="s">
        <v>1482</v>
      </c>
      <c r="B1564" s="174" t="s">
        <v>900</v>
      </c>
      <c r="C1564" s="51" t="s">
        <v>3644</v>
      </c>
      <c r="D1564" s="51" t="s">
        <v>3758</v>
      </c>
      <c r="E1564" s="78" t="s">
        <v>1127</v>
      </c>
      <c r="F1564" s="78" t="s">
        <v>2396</v>
      </c>
      <c r="G1564" s="72" t="s">
        <v>3380</v>
      </c>
      <c r="H1564" s="78" t="s">
        <v>1101</v>
      </c>
      <c r="I1564" s="78">
        <v>192</v>
      </c>
      <c r="J1564" s="300">
        <v>200</v>
      </c>
      <c r="K1564" s="78">
        <v>2</v>
      </c>
      <c r="L1564" s="300">
        <v>800</v>
      </c>
      <c r="M1564" s="72">
        <v>10</v>
      </c>
      <c r="N1564" s="51" t="s">
        <v>3445</v>
      </c>
      <c r="O1564" s="78" t="s">
        <v>1128</v>
      </c>
      <c r="P1564" s="72" t="s">
        <v>1374</v>
      </c>
      <c r="AA1564" s="195"/>
      <c r="AB1564" s="195"/>
      <c r="AC1564" s="195"/>
      <c r="AD1564" s="72"/>
      <c r="AE1564" s="316">
        <v>1</v>
      </c>
      <c r="AF1564" s="195">
        <v>0.14000000000000001</v>
      </c>
      <c r="AG1564" s="195">
        <v>0</v>
      </c>
      <c r="AH1564" s="72"/>
      <c r="AR1564" s="53">
        <v>0.7732</v>
      </c>
      <c r="AT1564" s="77"/>
      <c r="AU1564" s="276">
        <v>2000</v>
      </c>
      <c r="AV1564" s="276"/>
      <c r="AW1564" s="276">
        <v>1546.4</v>
      </c>
      <c r="AX1564" s="95"/>
      <c r="AY1564" s="276"/>
      <c r="AZ1564" s="95"/>
      <c r="BB1564" s="80" t="s">
        <v>722</v>
      </c>
      <c r="BC1564" s="270"/>
      <c r="BD1564" s="72">
        <v>71.283500000000004</v>
      </c>
      <c r="BE1564" s="72"/>
      <c r="BF1564" s="72">
        <v>0.22543199999999999</v>
      </c>
      <c r="BG1564" s="72"/>
      <c r="BH1564" s="72">
        <v>11.3561</v>
      </c>
      <c r="BI1564" s="72"/>
      <c r="BJ1564" s="72">
        <v>3.5505499999999999</v>
      </c>
      <c r="BK1564" s="72"/>
      <c r="BL1564" s="72"/>
      <c r="BM1564" s="72"/>
      <c r="BN1564" s="72"/>
      <c r="BO1564" s="72"/>
      <c r="BP1564" s="72">
        <v>0.122109</v>
      </c>
      <c r="BQ1564" s="72"/>
      <c r="BR1564" s="72">
        <v>7.5144000000000002E-2</v>
      </c>
      <c r="BS1564" s="72"/>
      <c r="BT1564" s="72"/>
      <c r="BU1564" s="72"/>
      <c r="BV1564" s="72"/>
      <c r="BW1564" s="72"/>
      <c r="BX1564" s="72">
        <v>1.57802</v>
      </c>
      <c r="BY1564" s="72"/>
      <c r="BZ1564" s="72">
        <v>4.0014200000000004</v>
      </c>
      <c r="CA1564" s="72"/>
      <c r="CB1564" s="72">
        <v>2.6112500000000001</v>
      </c>
      <c r="CC1564" s="72"/>
      <c r="CD1564" s="72"/>
      <c r="CE1564" s="72"/>
      <c r="CF1564" s="72"/>
      <c r="CG1564" s="72"/>
      <c r="CH1564" s="72"/>
      <c r="CI1564" s="72"/>
      <c r="CJ1564" s="72"/>
      <c r="CK1564" s="72"/>
      <c r="CL1564" s="72"/>
      <c r="CM1564" s="72"/>
      <c r="CN1564" s="72"/>
      <c r="CO1564" s="72"/>
      <c r="CP1564" s="72"/>
      <c r="CQ1564" s="72"/>
      <c r="CR1564" s="72"/>
      <c r="CS1564" s="72"/>
      <c r="CT1564" s="72"/>
      <c r="CU1564" s="72"/>
      <c r="CV1564" s="72"/>
      <c r="CW1564" s="72"/>
      <c r="CX1564" s="72">
        <v>5.6357999999999998E-2</v>
      </c>
      <c r="CY1564" s="72"/>
      <c r="CZ1564" s="72"/>
      <c r="DA1564" s="72"/>
      <c r="DB1564" s="72"/>
      <c r="DC1564" s="72"/>
      <c r="DD1564" s="72"/>
      <c r="DE1564" s="72"/>
      <c r="DF1564" s="72"/>
      <c r="DG1564" s="72"/>
      <c r="DH1564" s="78">
        <f t="shared" si="747"/>
        <v>94.859882999999982</v>
      </c>
      <c r="DJ1564" s="215">
        <f t="shared" si="748"/>
        <v>5.1401170000000178</v>
      </c>
      <c r="DK1564" s="72"/>
      <c r="DL1564" s="51" t="s">
        <v>3334</v>
      </c>
      <c r="DO1564" s="358">
        <v>6.07</v>
      </c>
      <c r="DP1564" s="72"/>
      <c r="DQ1564" s="374"/>
      <c r="DR1564" s="72"/>
      <c r="DU1564" s="52"/>
      <c r="DX1564" s="75">
        <f t="shared" si="749"/>
        <v>75.146097323354297</v>
      </c>
      <c r="DY1564" s="51">
        <f t="shared" si="750"/>
        <v>0</v>
      </c>
      <c r="DZ1564" s="75">
        <f t="shared" si="751"/>
        <v>0.23764735193696163</v>
      </c>
      <c r="EA1564" s="51">
        <f t="shared" si="752"/>
        <v>0</v>
      </c>
      <c r="EB1564" s="75">
        <f t="shared" si="753"/>
        <v>11.971446348927083</v>
      </c>
      <c r="EC1564" s="51">
        <f t="shared" si="754"/>
        <v>0</v>
      </c>
      <c r="ED1564" s="75">
        <f t="shared" si="755"/>
        <v>0</v>
      </c>
      <c r="EE1564" s="51" t="e">
        <f t="shared" si="756"/>
        <v>#DIV/0!</v>
      </c>
      <c r="EF1564" s="75">
        <f t="shared" si="757"/>
        <v>0.1287256489658542</v>
      </c>
      <c r="EG1564" s="51">
        <f t="shared" si="758"/>
        <v>0</v>
      </c>
      <c r="EH1564" s="75">
        <f t="shared" si="759"/>
        <v>7.9215783978987209E-2</v>
      </c>
      <c r="EI1564" s="51">
        <f t="shared" si="760"/>
        <v>0</v>
      </c>
      <c r="EJ1564" s="75">
        <f t="shared" si="761"/>
        <v>1.6635272468130706</v>
      </c>
      <c r="EK1564" s="51">
        <f t="shared" si="762"/>
        <v>0</v>
      </c>
      <c r="EL1564" s="75">
        <f t="shared" si="763"/>
        <v>4.2182426052538995</v>
      </c>
      <c r="EM1564" s="51">
        <f t="shared" si="764"/>
        <v>0</v>
      </c>
      <c r="EN1564" s="75">
        <f t="shared" si="765"/>
        <v>2.7527442765241452</v>
      </c>
      <c r="EO1564" s="51">
        <f t="shared" si="766"/>
        <v>0</v>
      </c>
      <c r="EP1564" s="75">
        <f t="shared" si="767"/>
        <v>0</v>
      </c>
      <c r="EQ1564" s="51" t="e">
        <f t="shared" si="768"/>
        <v>#DIV/0!</v>
      </c>
      <c r="ER1564" s="51">
        <f t="shared" si="769"/>
        <v>100</v>
      </c>
      <c r="ES1564" s="51">
        <f t="shared" si="770"/>
        <v>0</v>
      </c>
    </row>
    <row r="1565" spans="1:149" x14ac:dyDescent="0.45">
      <c r="A1565" s="78" t="s">
        <v>1482</v>
      </c>
      <c r="B1565" s="174" t="s">
        <v>900</v>
      </c>
      <c r="C1565" s="51" t="s">
        <v>3644</v>
      </c>
      <c r="D1565" s="51" t="s">
        <v>3758</v>
      </c>
      <c r="E1565" s="78" t="s">
        <v>1127</v>
      </c>
      <c r="F1565" s="78" t="s">
        <v>2397</v>
      </c>
      <c r="G1565" s="72" t="s">
        <v>3380</v>
      </c>
      <c r="H1565" s="78" t="s">
        <v>1101</v>
      </c>
      <c r="I1565" s="78">
        <v>264</v>
      </c>
      <c r="J1565" s="300">
        <v>100</v>
      </c>
      <c r="K1565" s="78">
        <v>2</v>
      </c>
      <c r="L1565" s="300">
        <v>800</v>
      </c>
      <c r="M1565" s="72">
        <v>10</v>
      </c>
      <c r="N1565" s="51" t="s">
        <v>3445</v>
      </c>
      <c r="O1565" s="78" t="s">
        <v>1128</v>
      </c>
      <c r="P1565" s="72" t="s">
        <v>1374</v>
      </c>
      <c r="AA1565" s="195"/>
      <c r="AB1565" s="195"/>
      <c r="AC1565" s="195"/>
      <c r="AD1565" s="72"/>
      <c r="AE1565" s="316">
        <v>1</v>
      </c>
      <c r="AF1565" s="195">
        <v>0.12</v>
      </c>
      <c r="AG1565" s="195">
        <v>0</v>
      </c>
      <c r="AH1565" s="72"/>
      <c r="AR1565" s="53">
        <v>0.8377</v>
      </c>
      <c r="AT1565" s="77"/>
      <c r="AU1565" s="276">
        <v>1000</v>
      </c>
      <c r="AV1565" s="276"/>
      <c r="AW1565" s="276">
        <v>837.7</v>
      </c>
      <c r="AX1565" s="95"/>
      <c r="AY1565" s="276"/>
      <c r="AZ1565" s="95"/>
      <c r="BB1565" s="80" t="s">
        <v>722</v>
      </c>
      <c r="BC1565" s="270"/>
      <c r="BD1565" s="72">
        <v>72.596400000000003</v>
      </c>
      <c r="BE1565" s="72"/>
      <c r="BF1565" s="72">
        <v>0.22958400000000001</v>
      </c>
      <c r="BG1565" s="72"/>
      <c r="BH1565" s="72">
        <v>11.565300000000001</v>
      </c>
      <c r="BI1565" s="72"/>
      <c r="BJ1565" s="72">
        <v>3.6159500000000002</v>
      </c>
      <c r="BK1565" s="72"/>
      <c r="BL1565" s="72"/>
      <c r="BM1565" s="72"/>
      <c r="BN1565" s="72"/>
      <c r="BO1565" s="72"/>
      <c r="BP1565" s="72">
        <v>0.124358</v>
      </c>
      <c r="BQ1565" s="72"/>
      <c r="BR1565" s="72">
        <v>7.6527999999999999E-2</v>
      </c>
      <c r="BS1565" s="72"/>
      <c r="BT1565" s="72"/>
      <c r="BU1565" s="72"/>
      <c r="BV1565" s="72"/>
      <c r="BW1565" s="72"/>
      <c r="BX1565" s="72">
        <v>1.6070899999999999</v>
      </c>
      <c r="BY1565" s="72"/>
      <c r="BZ1565" s="72">
        <v>4.0751200000000001</v>
      </c>
      <c r="CA1565" s="72"/>
      <c r="CB1565" s="72">
        <v>2.6593499999999999</v>
      </c>
      <c r="CC1565" s="72"/>
      <c r="CD1565" s="72"/>
      <c r="CE1565" s="72"/>
      <c r="CF1565" s="72"/>
      <c r="CG1565" s="72"/>
      <c r="CH1565" s="72"/>
      <c r="CI1565" s="72"/>
      <c r="CJ1565" s="72"/>
      <c r="CK1565" s="72"/>
      <c r="CL1565" s="72"/>
      <c r="CM1565" s="72"/>
      <c r="CN1565" s="72"/>
      <c r="CO1565" s="72"/>
      <c r="CP1565" s="72"/>
      <c r="CQ1565" s="72"/>
      <c r="CR1565" s="72"/>
      <c r="CS1565" s="72"/>
      <c r="CT1565" s="72"/>
      <c r="CU1565" s="72"/>
      <c r="CV1565" s="72"/>
      <c r="CW1565" s="72"/>
      <c r="CX1565" s="72">
        <v>5.7396000000000003E-2</v>
      </c>
      <c r="CY1565" s="72"/>
      <c r="CZ1565" s="72"/>
      <c r="DA1565" s="72"/>
      <c r="DB1565" s="72"/>
      <c r="DC1565" s="72"/>
      <c r="DD1565" s="72"/>
      <c r="DE1565" s="72"/>
      <c r="DF1565" s="72"/>
      <c r="DG1565" s="72"/>
      <c r="DH1565" s="78">
        <f t="shared" si="747"/>
        <v>96.607076000000006</v>
      </c>
      <c r="DJ1565" s="215">
        <f t="shared" si="748"/>
        <v>3.3929239999999936</v>
      </c>
      <c r="DK1565" s="72"/>
      <c r="DL1565" s="51" t="s">
        <v>3334</v>
      </c>
      <c r="DO1565" s="358">
        <v>4.34</v>
      </c>
      <c r="DP1565" s="72"/>
      <c r="DQ1565" s="374"/>
      <c r="DR1565" s="72"/>
      <c r="DU1565" s="52"/>
      <c r="DX1565" s="75">
        <f t="shared" si="749"/>
        <v>75.146048308097008</v>
      </c>
      <c r="DY1565" s="51">
        <f t="shared" si="750"/>
        <v>0</v>
      </c>
      <c r="DZ1565" s="75">
        <f t="shared" si="751"/>
        <v>0.23764718849372896</v>
      </c>
      <c r="EA1565" s="51">
        <f t="shared" si="752"/>
        <v>0</v>
      </c>
      <c r="EB1565" s="75">
        <f t="shared" si="753"/>
        <v>11.971483331096781</v>
      </c>
      <c r="EC1565" s="51">
        <f t="shared" si="754"/>
        <v>0</v>
      </c>
      <c r="ED1565" s="75">
        <f t="shared" si="755"/>
        <v>0</v>
      </c>
      <c r="EE1565" s="51" t="e">
        <f t="shared" si="756"/>
        <v>#DIV/0!</v>
      </c>
      <c r="EF1565" s="75">
        <f t="shared" si="757"/>
        <v>0.12872556043410319</v>
      </c>
      <c r="EG1565" s="51">
        <f t="shared" si="758"/>
        <v>0</v>
      </c>
      <c r="EH1565" s="75">
        <f t="shared" si="759"/>
        <v>7.9215729497909657E-2</v>
      </c>
      <c r="EI1565" s="51">
        <f t="shared" si="760"/>
        <v>0</v>
      </c>
      <c r="EJ1565" s="75">
        <f t="shared" si="761"/>
        <v>1.6635323896978311</v>
      </c>
      <c r="EK1565" s="51">
        <f t="shared" si="762"/>
        <v>0</v>
      </c>
      <c r="EL1565" s="75">
        <f t="shared" si="763"/>
        <v>4.2182417362471458</v>
      </c>
      <c r="EM1565" s="51">
        <f t="shared" si="764"/>
        <v>0</v>
      </c>
      <c r="EN1565" s="75">
        <f t="shared" si="765"/>
        <v>2.7527486702940887</v>
      </c>
      <c r="EO1565" s="51">
        <f t="shared" si="766"/>
        <v>0</v>
      </c>
      <c r="EP1565" s="75">
        <f t="shared" si="767"/>
        <v>0</v>
      </c>
      <c r="EQ1565" s="51" t="e">
        <f t="shared" si="768"/>
        <v>#DIV/0!</v>
      </c>
      <c r="ER1565" s="51">
        <f t="shared" si="769"/>
        <v>100</v>
      </c>
      <c r="ES1565" s="51">
        <f t="shared" si="770"/>
        <v>0</v>
      </c>
    </row>
    <row r="1566" spans="1:149" x14ac:dyDescent="0.45">
      <c r="A1566" s="78" t="s">
        <v>1482</v>
      </c>
      <c r="B1566" s="174" t="s">
        <v>900</v>
      </c>
      <c r="C1566" s="51" t="s">
        <v>3644</v>
      </c>
      <c r="D1566" s="51" t="s">
        <v>3758</v>
      </c>
      <c r="E1566" s="78" t="s">
        <v>1127</v>
      </c>
      <c r="F1566" s="78" t="s">
        <v>2398</v>
      </c>
      <c r="G1566" s="72" t="s">
        <v>3380</v>
      </c>
      <c r="H1566" s="78" t="s">
        <v>1101</v>
      </c>
      <c r="I1566" s="78">
        <v>336</v>
      </c>
      <c r="J1566" s="300">
        <v>50</v>
      </c>
      <c r="K1566" s="78">
        <v>2</v>
      </c>
      <c r="L1566" s="300">
        <v>800</v>
      </c>
      <c r="M1566" s="72">
        <v>10</v>
      </c>
      <c r="N1566" s="51" t="s">
        <v>3445</v>
      </c>
      <c r="O1566" s="78" t="s">
        <v>1128</v>
      </c>
      <c r="P1566" s="72" t="s">
        <v>1374</v>
      </c>
      <c r="AA1566" s="195"/>
      <c r="AB1566" s="195"/>
      <c r="AC1566" s="195"/>
      <c r="AD1566" s="72"/>
      <c r="AE1566" s="316">
        <v>1</v>
      </c>
      <c r="AF1566" s="195">
        <v>0.11</v>
      </c>
      <c r="AG1566" s="195">
        <v>0</v>
      </c>
      <c r="AH1566" s="72"/>
      <c r="AR1566" s="53">
        <v>0.90669999999999995</v>
      </c>
      <c r="AT1566" s="77"/>
      <c r="AU1566" s="276">
        <v>500</v>
      </c>
      <c r="AV1566" s="276"/>
      <c r="AW1566" s="276">
        <v>453.34999999999997</v>
      </c>
      <c r="AX1566" s="95"/>
      <c r="AY1566" s="276"/>
      <c r="AZ1566" s="95"/>
      <c r="BB1566" s="80" t="s">
        <v>722</v>
      </c>
      <c r="BC1566" s="270"/>
      <c r="BD1566" s="72">
        <v>73.795400000000001</v>
      </c>
      <c r="BE1566" s="72"/>
      <c r="BF1566" s="72">
        <v>0.233376</v>
      </c>
      <c r="BG1566" s="72"/>
      <c r="BH1566" s="72">
        <v>11.7563</v>
      </c>
      <c r="BI1566" s="72"/>
      <c r="BJ1566" s="72">
        <v>3.6756700000000002</v>
      </c>
      <c r="BK1566" s="72"/>
      <c r="BL1566" s="72"/>
      <c r="BM1566" s="72"/>
      <c r="BN1566" s="72"/>
      <c r="BO1566" s="72"/>
      <c r="BP1566" s="72">
        <v>0.126412</v>
      </c>
      <c r="BQ1566" s="72"/>
      <c r="BR1566" s="72">
        <v>7.7792E-2</v>
      </c>
      <c r="BS1566" s="72"/>
      <c r="BT1566" s="72"/>
      <c r="BU1566" s="72"/>
      <c r="BV1566" s="72"/>
      <c r="BW1566" s="72"/>
      <c r="BX1566" s="72">
        <v>1.6336299999999999</v>
      </c>
      <c r="BY1566" s="72"/>
      <c r="BZ1566" s="72">
        <v>4.1424200000000004</v>
      </c>
      <c r="CA1566" s="72"/>
      <c r="CB1566" s="72">
        <v>2.7032699999999998</v>
      </c>
      <c r="CC1566" s="72"/>
      <c r="CD1566" s="72"/>
      <c r="CE1566" s="72"/>
      <c r="CF1566" s="72"/>
      <c r="CG1566" s="72"/>
      <c r="CH1566" s="72"/>
      <c r="CI1566" s="72"/>
      <c r="CJ1566" s="72"/>
      <c r="CK1566" s="72"/>
      <c r="CL1566" s="72"/>
      <c r="CM1566" s="72"/>
      <c r="CN1566" s="72"/>
      <c r="CO1566" s="72"/>
      <c r="CP1566" s="72"/>
      <c r="CQ1566" s="72"/>
      <c r="CR1566" s="72"/>
      <c r="CS1566" s="72"/>
      <c r="CT1566" s="72"/>
      <c r="CU1566" s="72"/>
      <c r="CV1566" s="72"/>
      <c r="CW1566" s="72"/>
      <c r="CX1566" s="72">
        <v>5.8344E-2</v>
      </c>
      <c r="CY1566" s="72"/>
      <c r="CZ1566" s="72"/>
      <c r="DA1566" s="72"/>
      <c r="DB1566" s="72"/>
      <c r="DC1566" s="72"/>
      <c r="DD1566" s="72"/>
      <c r="DE1566" s="72"/>
      <c r="DF1566" s="72"/>
      <c r="DG1566" s="72"/>
      <c r="DH1566" s="78">
        <f t="shared" si="747"/>
        <v>98.202614000000011</v>
      </c>
      <c r="DJ1566" s="215">
        <f t="shared" si="748"/>
        <v>1.7973859999999888</v>
      </c>
      <c r="DK1566" s="72"/>
      <c r="DL1566" s="51" t="s">
        <v>3334</v>
      </c>
      <c r="DO1566" s="358">
        <v>2.76</v>
      </c>
      <c r="DP1566" s="72"/>
      <c r="DQ1566" s="374"/>
      <c r="DR1566" s="72"/>
      <c r="DU1566" s="52"/>
      <c r="DX1566" s="75">
        <f t="shared" si="749"/>
        <v>75.146064849149525</v>
      </c>
      <c r="DY1566" s="51">
        <f t="shared" si="750"/>
        <v>0</v>
      </c>
      <c r="DZ1566" s="75">
        <f t="shared" si="751"/>
        <v>0.23764744184915482</v>
      </c>
      <c r="EA1566" s="51">
        <f t="shared" si="752"/>
        <v>0</v>
      </c>
      <c r="EB1566" s="75">
        <f t="shared" si="753"/>
        <v>11.971473590305854</v>
      </c>
      <c r="EC1566" s="51">
        <f t="shared" si="754"/>
        <v>0</v>
      </c>
      <c r="ED1566" s="75">
        <f t="shared" si="755"/>
        <v>0</v>
      </c>
      <c r="EE1566" s="51" t="e">
        <f t="shared" si="756"/>
        <v>#DIV/0!</v>
      </c>
      <c r="EF1566" s="75">
        <f t="shared" si="757"/>
        <v>0.1287256976682922</v>
      </c>
      <c r="EG1566" s="51">
        <f t="shared" si="758"/>
        <v>0</v>
      </c>
      <c r="EH1566" s="75">
        <f t="shared" si="759"/>
        <v>7.9215813949718272E-2</v>
      </c>
      <c r="EI1566" s="51">
        <f t="shared" si="760"/>
        <v>0</v>
      </c>
      <c r="EJ1566" s="75">
        <f t="shared" si="761"/>
        <v>1.6635300563384186</v>
      </c>
      <c r="EK1566" s="51">
        <f t="shared" si="762"/>
        <v>0</v>
      </c>
      <c r="EL1566" s="75">
        <f t="shared" si="763"/>
        <v>4.2182380196111682</v>
      </c>
      <c r="EM1566" s="51">
        <f t="shared" si="764"/>
        <v>0</v>
      </c>
      <c r="EN1566" s="75">
        <f t="shared" si="765"/>
        <v>2.7527474981470448</v>
      </c>
      <c r="EO1566" s="51">
        <f t="shared" si="766"/>
        <v>0</v>
      </c>
      <c r="EP1566" s="75">
        <f t="shared" si="767"/>
        <v>0</v>
      </c>
      <c r="EQ1566" s="51" t="e">
        <f t="shared" si="768"/>
        <v>#DIV/0!</v>
      </c>
      <c r="ER1566" s="51">
        <f t="shared" si="769"/>
        <v>100</v>
      </c>
      <c r="ES1566" s="51">
        <f t="shared" si="770"/>
        <v>0</v>
      </c>
    </row>
    <row r="1567" spans="1:149" x14ac:dyDescent="0.45">
      <c r="A1567" s="78" t="s">
        <v>1482</v>
      </c>
      <c r="B1567" s="174" t="s">
        <v>900</v>
      </c>
      <c r="C1567" s="51" t="s">
        <v>3644</v>
      </c>
      <c r="D1567" s="51" t="s">
        <v>3759</v>
      </c>
      <c r="E1567" s="78" t="s">
        <v>1127</v>
      </c>
      <c r="F1567" s="78" t="s">
        <v>2399</v>
      </c>
      <c r="G1567" s="72" t="s">
        <v>3380</v>
      </c>
      <c r="H1567" s="78" t="s">
        <v>1101</v>
      </c>
      <c r="I1567" s="78">
        <v>192</v>
      </c>
      <c r="J1567" s="300">
        <v>200</v>
      </c>
      <c r="K1567" s="78">
        <v>2</v>
      </c>
      <c r="L1567" s="300">
        <v>800</v>
      </c>
      <c r="M1567" s="72">
        <v>10</v>
      </c>
      <c r="N1567" s="51" t="s">
        <v>3445</v>
      </c>
      <c r="O1567" s="78" t="s">
        <v>1128</v>
      </c>
      <c r="P1567" s="72" t="s">
        <v>1374</v>
      </c>
      <c r="AA1567" s="195"/>
      <c r="AB1567" s="195"/>
      <c r="AC1567" s="195"/>
      <c r="AD1567" s="72"/>
      <c r="AE1567" s="316">
        <v>1</v>
      </c>
      <c r="AF1567" s="195">
        <v>0.16</v>
      </c>
      <c r="AG1567" s="195">
        <v>0</v>
      </c>
      <c r="AH1567" s="72"/>
      <c r="AR1567" s="53">
        <v>0.7732</v>
      </c>
      <c r="AT1567" s="77"/>
      <c r="AU1567" s="276">
        <v>2000</v>
      </c>
      <c r="AV1567" s="276"/>
      <c r="AW1567" s="276">
        <v>1546.4</v>
      </c>
      <c r="AX1567" s="95"/>
      <c r="AY1567" s="276"/>
      <c r="AZ1567" s="95"/>
      <c r="BB1567" s="80" t="s">
        <v>722</v>
      </c>
      <c r="BC1567" s="270"/>
      <c r="BD1567" s="72">
        <v>71.343000000000004</v>
      </c>
      <c r="BE1567" s="72"/>
      <c r="BF1567" s="72">
        <v>0.112632</v>
      </c>
      <c r="BG1567" s="72"/>
      <c r="BH1567" s="72">
        <v>12.596</v>
      </c>
      <c r="BI1567" s="72"/>
      <c r="BJ1567" s="72">
        <v>0.77903800000000001</v>
      </c>
      <c r="BK1567" s="72"/>
      <c r="BL1567" s="72"/>
      <c r="BM1567" s="72"/>
      <c r="BN1567" s="72"/>
      <c r="BO1567" s="72"/>
      <c r="BP1567" s="72">
        <v>4.6929999999999999E-2</v>
      </c>
      <c r="BQ1567" s="72"/>
      <c r="BR1567" s="72">
        <v>8.4473999999999994E-2</v>
      </c>
      <c r="BS1567" s="72"/>
      <c r="BT1567" s="72"/>
      <c r="BU1567" s="72"/>
      <c r="BV1567" s="72"/>
      <c r="BW1567" s="72"/>
      <c r="BX1567" s="72">
        <v>0.81658200000000003</v>
      </c>
      <c r="BY1567" s="72"/>
      <c r="BZ1567" s="72">
        <v>3.7731699999999999</v>
      </c>
      <c r="CA1567" s="72"/>
      <c r="CB1567" s="72">
        <v>4.7305400000000004</v>
      </c>
      <c r="CC1567" s="72"/>
      <c r="CD1567" s="72"/>
      <c r="CE1567" s="72"/>
      <c r="CF1567" s="72"/>
      <c r="CG1567" s="72"/>
      <c r="CH1567" s="72"/>
      <c r="CI1567" s="72"/>
      <c r="CJ1567" s="72"/>
      <c r="CK1567" s="72"/>
      <c r="CL1567" s="72"/>
      <c r="CM1567" s="72"/>
      <c r="CN1567" s="72"/>
      <c r="CO1567" s="72"/>
      <c r="CP1567" s="72"/>
      <c r="CQ1567" s="72"/>
      <c r="CR1567" s="72"/>
      <c r="CS1567" s="72"/>
      <c r="CT1567" s="72"/>
      <c r="CU1567" s="72"/>
      <c r="CV1567" s="72"/>
      <c r="CW1567" s="72"/>
      <c r="CX1567" s="72"/>
      <c r="CY1567" s="72"/>
      <c r="CZ1567" s="72"/>
      <c r="DA1567" s="72"/>
      <c r="DB1567" s="72"/>
      <c r="DC1567" s="72"/>
      <c r="DD1567" s="72"/>
      <c r="DE1567" s="72"/>
      <c r="DF1567" s="72"/>
      <c r="DG1567" s="72"/>
      <c r="DH1567" s="78">
        <f t="shared" si="747"/>
        <v>94.28236600000001</v>
      </c>
      <c r="DJ1567" s="215">
        <f t="shared" si="748"/>
        <v>5.7176339999999897</v>
      </c>
      <c r="DK1567" s="72"/>
      <c r="DL1567" s="51" t="s">
        <v>3334</v>
      </c>
      <c r="DO1567" s="358">
        <v>6.14</v>
      </c>
      <c r="DP1567" s="72"/>
      <c r="DQ1567" s="374"/>
      <c r="DR1567" s="72"/>
      <c r="DU1567" s="52"/>
      <c r="DX1567" s="75">
        <f t="shared" si="749"/>
        <v>75.669505366464819</v>
      </c>
      <c r="DY1567" s="51">
        <f t="shared" si="750"/>
        <v>0</v>
      </c>
      <c r="DZ1567" s="75">
        <f t="shared" si="751"/>
        <v>0.11946242418226964</v>
      </c>
      <c r="EA1567" s="51">
        <f t="shared" si="752"/>
        <v>0</v>
      </c>
      <c r="EB1567" s="75">
        <f t="shared" si="753"/>
        <v>13.35986837665911</v>
      </c>
      <c r="EC1567" s="51">
        <f t="shared" si="754"/>
        <v>0</v>
      </c>
      <c r="ED1567" s="75">
        <f t="shared" si="755"/>
        <v>0</v>
      </c>
      <c r="EE1567" s="51" t="e">
        <f t="shared" si="756"/>
        <v>#DIV/0!</v>
      </c>
      <c r="EF1567" s="75">
        <f t="shared" si="757"/>
        <v>4.9776010075945697E-2</v>
      </c>
      <c r="EG1567" s="51">
        <f t="shared" si="758"/>
        <v>0</v>
      </c>
      <c r="EH1567" s="75">
        <f t="shared" si="759"/>
        <v>8.9596818136702228E-2</v>
      </c>
      <c r="EI1567" s="51">
        <f t="shared" si="760"/>
        <v>0</v>
      </c>
      <c r="EJ1567" s="75">
        <f t="shared" si="761"/>
        <v>0.86610257532145507</v>
      </c>
      <c r="EK1567" s="51">
        <f t="shared" si="762"/>
        <v>0</v>
      </c>
      <c r="EL1567" s="75">
        <f t="shared" si="763"/>
        <v>4.001989088818581</v>
      </c>
      <c r="EM1567" s="51">
        <f t="shared" si="764"/>
        <v>0</v>
      </c>
      <c r="EN1567" s="75">
        <f t="shared" si="765"/>
        <v>5.0174175730804214</v>
      </c>
      <c r="EO1567" s="51">
        <f t="shared" si="766"/>
        <v>0</v>
      </c>
      <c r="EP1567" s="75">
        <f t="shared" si="767"/>
        <v>0</v>
      </c>
      <c r="EQ1567" s="51" t="e">
        <f t="shared" si="768"/>
        <v>#DIV/0!</v>
      </c>
      <c r="ER1567" s="51">
        <f t="shared" si="769"/>
        <v>100</v>
      </c>
      <c r="ES1567" s="51">
        <f t="shared" si="770"/>
        <v>0</v>
      </c>
    </row>
    <row r="1568" spans="1:149" x14ac:dyDescent="0.45">
      <c r="A1568" s="78" t="s">
        <v>1482</v>
      </c>
      <c r="B1568" s="174" t="s">
        <v>900</v>
      </c>
      <c r="C1568" s="51" t="s">
        <v>3644</v>
      </c>
      <c r="D1568" s="51" t="s">
        <v>3760</v>
      </c>
      <c r="E1568" s="78" t="s">
        <v>1127</v>
      </c>
      <c r="F1568" s="78" t="s">
        <v>2400</v>
      </c>
      <c r="G1568" s="72" t="s">
        <v>3380</v>
      </c>
      <c r="H1568" s="78" t="s">
        <v>1101</v>
      </c>
      <c r="I1568" s="78">
        <v>144</v>
      </c>
      <c r="J1568" s="300">
        <v>500</v>
      </c>
      <c r="K1568" s="78">
        <v>2</v>
      </c>
      <c r="L1568" s="300">
        <v>800</v>
      </c>
      <c r="M1568" s="72">
        <v>10</v>
      </c>
      <c r="N1568" s="51" t="s">
        <v>3445</v>
      </c>
      <c r="O1568" s="78" t="s">
        <v>1128</v>
      </c>
      <c r="P1568" s="72" t="s">
        <v>1374</v>
      </c>
      <c r="AA1568" s="195"/>
      <c r="AB1568" s="195"/>
      <c r="AC1568" s="195"/>
      <c r="AD1568" s="72"/>
      <c r="AE1568" s="316">
        <v>1</v>
      </c>
      <c r="AF1568" s="195">
        <v>0.13</v>
      </c>
      <c r="AG1568" s="195">
        <v>0</v>
      </c>
      <c r="AH1568" s="72"/>
      <c r="AR1568" s="53">
        <v>0.88039999999999996</v>
      </c>
      <c r="AT1568" s="77"/>
      <c r="AU1568" s="276">
        <v>5000</v>
      </c>
      <c r="AV1568" s="276"/>
      <c r="AW1568" s="276">
        <v>4402</v>
      </c>
      <c r="AX1568" s="95"/>
      <c r="AY1568" s="276"/>
      <c r="AZ1568" s="95"/>
      <c r="BB1568" s="80" t="s">
        <v>722</v>
      </c>
      <c r="BC1568" s="270"/>
      <c r="BD1568" s="72">
        <v>67.962800000000001</v>
      </c>
      <c r="BE1568" s="72"/>
      <c r="BF1568" s="72">
        <v>8.9459999999999998E-2</v>
      </c>
      <c r="BG1568" s="72"/>
      <c r="BH1568" s="72">
        <v>12.6318</v>
      </c>
      <c r="BI1568" s="72"/>
      <c r="BJ1568" s="72">
        <v>0.63516600000000001</v>
      </c>
      <c r="BK1568" s="72"/>
      <c r="BL1568" s="72"/>
      <c r="BM1568" s="72"/>
      <c r="BN1568" s="72"/>
      <c r="BO1568" s="72"/>
      <c r="BP1568" s="72">
        <v>8.0514000000000002E-2</v>
      </c>
      <c r="BQ1568" s="72"/>
      <c r="BR1568" s="72">
        <v>8.0514000000000002E-2</v>
      </c>
      <c r="BS1568" s="72"/>
      <c r="BT1568" s="72"/>
      <c r="BU1568" s="72"/>
      <c r="BV1568" s="72"/>
      <c r="BW1568" s="72"/>
      <c r="BX1568" s="72">
        <v>0.35783999999999999</v>
      </c>
      <c r="BY1568" s="72"/>
      <c r="BZ1568" s="72">
        <v>3.4621</v>
      </c>
      <c r="CA1568" s="72"/>
      <c r="CB1568" s="72">
        <v>4.1151600000000004</v>
      </c>
      <c r="CC1568" s="72"/>
      <c r="CD1568" s="72"/>
      <c r="CE1568" s="72"/>
      <c r="CF1568" s="72"/>
      <c r="CG1568" s="72"/>
      <c r="CH1568" s="72"/>
      <c r="CI1568" s="72"/>
      <c r="CJ1568" s="72"/>
      <c r="CK1568" s="72"/>
      <c r="CL1568" s="72"/>
      <c r="CM1568" s="72"/>
      <c r="CN1568" s="72"/>
      <c r="CO1568" s="72"/>
      <c r="CP1568" s="72"/>
      <c r="CQ1568" s="72"/>
      <c r="CR1568" s="72"/>
      <c r="CS1568" s="72"/>
      <c r="CT1568" s="72"/>
      <c r="CU1568" s="72"/>
      <c r="CV1568" s="72"/>
      <c r="CW1568" s="72"/>
      <c r="CX1568" s="72">
        <v>0.259434</v>
      </c>
      <c r="CY1568" s="72"/>
      <c r="CZ1568" s="72"/>
      <c r="DA1568" s="72"/>
      <c r="DB1568" s="72"/>
      <c r="DC1568" s="72"/>
      <c r="DD1568" s="72"/>
      <c r="DE1568" s="72"/>
      <c r="DF1568" s="72"/>
      <c r="DG1568" s="72"/>
      <c r="DH1568" s="78">
        <f t="shared" si="747"/>
        <v>89.674787999999992</v>
      </c>
      <c r="DJ1568" s="215">
        <f t="shared" si="748"/>
        <v>10.325212000000008</v>
      </c>
      <c r="DK1568" s="72"/>
      <c r="DL1568" s="51" t="s">
        <v>3334</v>
      </c>
      <c r="DO1568" s="358">
        <v>10.54</v>
      </c>
      <c r="DP1568" s="72"/>
      <c r="DQ1568" s="374"/>
      <c r="DR1568" s="72"/>
      <c r="DU1568" s="52"/>
      <c r="DX1568" s="75">
        <f t="shared" si="749"/>
        <v>75.788079922753766</v>
      </c>
      <c r="DY1568" s="51">
        <f t="shared" si="750"/>
        <v>0</v>
      </c>
      <c r="DZ1568" s="75">
        <f t="shared" si="751"/>
        <v>9.9760481173370608E-2</v>
      </c>
      <c r="EA1568" s="51">
        <f t="shared" si="752"/>
        <v>0</v>
      </c>
      <c r="EB1568" s="75">
        <f t="shared" si="753"/>
        <v>14.086233468430393</v>
      </c>
      <c r="EC1568" s="51">
        <f t="shared" si="754"/>
        <v>0</v>
      </c>
      <c r="ED1568" s="75">
        <f t="shared" si="755"/>
        <v>0</v>
      </c>
      <c r="EE1568" s="51" t="e">
        <f t="shared" si="756"/>
        <v>#DIV/0!</v>
      </c>
      <c r="EF1568" s="75">
        <f t="shared" si="757"/>
        <v>8.978443305603355E-2</v>
      </c>
      <c r="EG1568" s="51">
        <f t="shared" si="758"/>
        <v>0</v>
      </c>
      <c r="EH1568" s="75">
        <f t="shared" si="759"/>
        <v>8.978443305603355E-2</v>
      </c>
      <c r="EI1568" s="51">
        <f t="shared" si="760"/>
        <v>0</v>
      </c>
      <c r="EJ1568" s="75">
        <f t="shared" si="761"/>
        <v>0.39904192469348243</v>
      </c>
      <c r="EK1568" s="51">
        <f t="shared" si="762"/>
        <v>0</v>
      </c>
      <c r="EL1568" s="75">
        <f t="shared" si="763"/>
        <v>3.8607283911281738</v>
      </c>
      <c r="EM1568" s="51">
        <f t="shared" si="764"/>
        <v>0</v>
      </c>
      <c r="EN1568" s="75">
        <f t="shared" si="765"/>
        <v>4.5889821339750485</v>
      </c>
      <c r="EO1568" s="51">
        <f t="shared" si="766"/>
        <v>0</v>
      </c>
      <c r="EP1568" s="75">
        <f t="shared" si="767"/>
        <v>0</v>
      </c>
      <c r="EQ1568" s="51" t="e">
        <f t="shared" si="768"/>
        <v>#DIV/0!</v>
      </c>
      <c r="ER1568" s="51">
        <f t="shared" si="769"/>
        <v>100</v>
      </c>
      <c r="ES1568" s="51">
        <f t="shared" si="770"/>
        <v>0</v>
      </c>
    </row>
    <row r="1569" spans="1:149" x14ac:dyDescent="0.45">
      <c r="A1569" s="78" t="s">
        <v>1482</v>
      </c>
      <c r="B1569" s="174" t="s">
        <v>900</v>
      </c>
      <c r="C1569" s="51" t="s">
        <v>3644</v>
      </c>
      <c r="D1569" s="51" t="s">
        <v>3760</v>
      </c>
      <c r="E1569" s="78" t="s">
        <v>1127</v>
      </c>
      <c r="F1569" s="78" t="s">
        <v>2401</v>
      </c>
      <c r="G1569" s="72" t="s">
        <v>3380</v>
      </c>
      <c r="H1569" s="78" t="s">
        <v>1101</v>
      </c>
      <c r="I1569" s="78">
        <v>192</v>
      </c>
      <c r="J1569" s="300">
        <v>200</v>
      </c>
      <c r="K1569" s="78">
        <v>2</v>
      </c>
      <c r="L1569" s="300">
        <v>800</v>
      </c>
      <c r="M1569" s="72">
        <v>10</v>
      </c>
      <c r="N1569" s="51" t="s">
        <v>3445</v>
      </c>
      <c r="O1569" s="78" t="s">
        <v>1128</v>
      </c>
      <c r="P1569" s="72" t="s">
        <v>1374</v>
      </c>
      <c r="AA1569" s="195"/>
      <c r="AB1569" s="195"/>
      <c r="AC1569" s="195"/>
      <c r="AD1569" s="72"/>
      <c r="AE1569" s="316">
        <v>1</v>
      </c>
      <c r="AF1569" s="195">
        <v>0.16</v>
      </c>
      <c r="AG1569" s="195">
        <v>0</v>
      </c>
      <c r="AH1569" s="72"/>
      <c r="AR1569" s="53">
        <v>0.7732</v>
      </c>
      <c r="AT1569" s="77"/>
      <c r="AU1569" s="276">
        <v>2000</v>
      </c>
      <c r="AV1569" s="276"/>
      <c r="AW1569" s="276">
        <v>1546.4</v>
      </c>
      <c r="AX1569" s="95"/>
      <c r="AY1569" s="276"/>
      <c r="AZ1569" s="95"/>
      <c r="BB1569" s="80" t="s">
        <v>722</v>
      </c>
      <c r="BC1569" s="270"/>
      <c r="BD1569" s="72">
        <v>71.244699999999995</v>
      </c>
      <c r="BE1569" s="72"/>
      <c r="BF1569" s="72">
        <v>9.3780000000000002E-2</v>
      </c>
      <c r="BG1569" s="72"/>
      <c r="BH1569" s="72">
        <v>13.2417</v>
      </c>
      <c r="BI1569" s="72"/>
      <c r="BJ1569" s="72">
        <v>0.66583800000000004</v>
      </c>
      <c r="BK1569" s="72"/>
      <c r="BL1569" s="72"/>
      <c r="BM1569" s="72"/>
      <c r="BN1569" s="72"/>
      <c r="BO1569" s="72"/>
      <c r="BP1569" s="72">
        <v>8.4402000000000005E-2</v>
      </c>
      <c r="BQ1569" s="72"/>
      <c r="BR1569" s="72">
        <v>8.4402000000000005E-2</v>
      </c>
      <c r="BS1569" s="72"/>
      <c r="BT1569" s="72"/>
      <c r="BU1569" s="72"/>
      <c r="BV1569" s="72"/>
      <c r="BW1569" s="72"/>
      <c r="BX1569" s="72">
        <v>0.37512000000000001</v>
      </c>
      <c r="BY1569" s="72"/>
      <c r="BZ1569" s="72">
        <v>3.6292900000000001</v>
      </c>
      <c r="CA1569" s="72"/>
      <c r="CB1569" s="72">
        <v>4.3138800000000002</v>
      </c>
      <c r="CC1569" s="72"/>
      <c r="CD1569" s="72"/>
      <c r="CE1569" s="72"/>
      <c r="CF1569" s="72"/>
      <c r="CG1569" s="72"/>
      <c r="CH1569" s="72"/>
      <c r="CI1569" s="72"/>
      <c r="CJ1569" s="72"/>
      <c r="CK1569" s="72"/>
      <c r="CL1569" s="72"/>
      <c r="CM1569" s="72"/>
      <c r="CN1569" s="72"/>
      <c r="CO1569" s="72"/>
      <c r="CP1569" s="72"/>
      <c r="CQ1569" s="72"/>
      <c r="CR1569" s="72"/>
      <c r="CS1569" s="72"/>
      <c r="CT1569" s="72"/>
      <c r="CU1569" s="72"/>
      <c r="CV1569" s="72"/>
      <c r="CW1569" s="72"/>
      <c r="CX1569" s="72">
        <v>0.27196199999999998</v>
      </c>
      <c r="CY1569" s="72"/>
      <c r="CZ1569" s="72"/>
      <c r="DA1569" s="72"/>
      <c r="DB1569" s="72"/>
      <c r="DC1569" s="72"/>
      <c r="DD1569" s="72"/>
      <c r="DE1569" s="72"/>
      <c r="DF1569" s="72"/>
      <c r="DG1569" s="72"/>
      <c r="DH1569" s="78">
        <f t="shared" si="747"/>
        <v>94.005073999999965</v>
      </c>
      <c r="DJ1569" s="215">
        <f t="shared" si="748"/>
        <v>5.9949260000000351</v>
      </c>
      <c r="DK1569" s="72"/>
      <c r="DL1569" s="51" t="s">
        <v>3334</v>
      </c>
      <c r="DO1569" s="358">
        <v>6.22</v>
      </c>
      <c r="DP1569" s="72"/>
      <c r="DQ1569" s="374"/>
      <c r="DR1569" s="72"/>
      <c r="DU1569" s="52"/>
      <c r="DX1569" s="75">
        <f t="shared" si="749"/>
        <v>75.788143095339748</v>
      </c>
      <c r="DY1569" s="51">
        <f t="shared" si="750"/>
        <v>0</v>
      </c>
      <c r="DZ1569" s="75">
        <f t="shared" si="751"/>
        <v>9.9760572498459016E-2</v>
      </c>
      <c r="EA1569" s="51">
        <f t="shared" si="752"/>
        <v>0</v>
      </c>
      <c r="EB1569" s="75">
        <f t="shared" si="753"/>
        <v>14.08615454097723</v>
      </c>
      <c r="EC1569" s="51">
        <f t="shared" si="754"/>
        <v>0</v>
      </c>
      <c r="ED1569" s="75">
        <f t="shared" si="755"/>
        <v>0</v>
      </c>
      <c r="EE1569" s="51" t="e">
        <f t="shared" si="756"/>
        <v>#DIV/0!</v>
      </c>
      <c r="EF1569" s="75">
        <f t="shared" si="757"/>
        <v>8.9784515248613112E-2</v>
      </c>
      <c r="EG1569" s="51">
        <f t="shared" si="758"/>
        <v>0</v>
      </c>
      <c r="EH1569" s="75">
        <f t="shared" si="759"/>
        <v>8.9784515248613112E-2</v>
      </c>
      <c r="EI1569" s="51">
        <f t="shared" si="760"/>
        <v>0</v>
      </c>
      <c r="EJ1569" s="75">
        <f t="shared" si="761"/>
        <v>0.39904228999383606</v>
      </c>
      <c r="EK1569" s="51">
        <f t="shared" si="762"/>
        <v>0</v>
      </c>
      <c r="EL1569" s="75">
        <f t="shared" si="763"/>
        <v>3.8607384107798279</v>
      </c>
      <c r="EM1569" s="51">
        <f t="shared" si="764"/>
        <v>0</v>
      </c>
      <c r="EN1569" s="75">
        <f t="shared" si="765"/>
        <v>4.588986334929114</v>
      </c>
      <c r="EO1569" s="51">
        <f t="shared" si="766"/>
        <v>0</v>
      </c>
      <c r="EP1569" s="75">
        <f t="shared" si="767"/>
        <v>0</v>
      </c>
      <c r="EQ1569" s="51" t="e">
        <f t="shared" si="768"/>
        <v>#DIV/0!</v>
      </c>
      <c r="ER1569" s="51">
        <f t="shared" si="769"/>
        <v>100</v>
      </c>
      <c r="ES1569" s="51">
        <f t="shared" si="770"/>
        <v>0</v>
      </c>
    </row>
    <row r="1570" spans="1:149" x14ac:dyDescent="0.45">
      <c r="A1570" s="78" t="s">
        <v>1482</v>
      </c>
      <c r="B1570" s="174" t="s">
        <v>900</v>
      </c>
      <c r="C1570" s="51" t="s">
        <v>3644</v>
      </c>
      <c r="D1570" s="51" t="s">
        <v>3760</v>
      </c>
      <c r="E1570" s="78" t="s">
        <v>1127</v>
      </c>
      <c r="F1570" s="78" t="s">
        <v>2402</v>
      </c>
      <c r="G1570" s="72" t="s">
        <v>3380</v>
      </c>
      <c r="H1570" s="78" t="s">
        <v>1101</v>
      </c>
      <c r="I1570" s="78">
        <v>264</v>
      </c>
      <c r="J1570" s="300">
        <v>100</v>
      </c>
      <c r="K1570" s="78">
        <v>2</v>
      </c>
      <c r="L1570" s="300">
        <v>800</v>
      </c>
      <c r="M1570" s="72">
        <v>10</v>
      </c>
      <c r="N1570" s="51" t="s">
        <v>3445</v>
      </c>
      <c r="O1570" s="78" t="s">
        <v>1128</v>
      </c>
      <c r="P1570" s="72" t="s">
        <v>1374</v>
      </c>
      <c r="AA1570" s="195"/>
      <c r="AB1570" s="195"/>
      <c r="AC1570" s="195"/>
      <c r="AD1570" s="72"/>
      <c r="AE1570" s="316">
        <v>1</v>
      </c>
      <c r="AF1570" s="195">
        <v>0.13</v>
      </c>
      <c r="AG1570" s="195">
        <v>0</v>
      </c>
      <c r="AH1570" s="72"/>
      <c r="AR1570" s="53">
        <v>0.8377</v>
      </c>
      <c r="AT1570" s="77"/>
      <c r="AU1570" s="276">
        <v>1000</v>
      </c>
      <c r="AV1570" s="276"/>
      <c r="AW1570" s="276">
        <v>837.7</v>
      </c>
      <c r="AX1570" s="95"/>
      <c r="AY1570" s="276"/>
      <c r="AZ1570" s="95"/>
      <c r="BB1570" s="80" t="s">
        <v>722</v>
      </c>
      <c r="BC1570" s="270"/>
      <c r="BD1570" s="72">
        <v>72.604500000000002</v>
      </c>
      <c r="BE1570" s="72"/>
      <c r="BF1570" s="72">
        <v>9.5570000000000002E-2</v>
      </c>
      <c r="BG1570" s="72"/>
      <c r="BH1570" s="72">
        <v>13.4945</v>
      </c>
      <c r="BI1570" s="72"/>
      <c r="BJ1570" s="72">
        <v>0.67854700000000001</v>
      </c>
      <c r="BK1570" s="72"/>
      <c r="BL1570" s="72"/>
      <c r="BM1570" s="72"/>
      <c r="BN1570" s="72"/>
      <c r="BO1570" s="72"/>
      <c r="BP1570" s="72">
        <v>8.6013000000000006E-2</v>
      </c>
      <c r="BQ1570" s="72"/>
      <c r="BR1570" s="72">
        <v>8.6013000000000006E-2</v>
      </c>
      <c r="BS1570" s="72"/>
      <c r="BT1570" s="72"/>
      <c r="BU1570" s="72"/>
      <c r="BV1570" s="72"/>
      <c r="BW1570" s="72"/>
      <c r="BX1570" s="72">
        <v>0.38228000000000001</v>
      </c>
      <c r="BY1570" s="72"/>
      <c r="BZ1570" s="72">
        <v>3.6985600000000001</v>
      </c>
      <c r="CA1570" s="72"/>
      <c r="CB1570" s="72">
        <v>4.3962199999999996</v>
      </c>
      <c r="CC1570" s="72"/>
      <c r="CD1570" s="72"/>
      <c r="CE1570" s="72"/>
      <c r="CF1570" s="72"/>
      <c r="CG1570" s="72"/>
      <c r="CH1570" s="72"/>
      <c r="CI1570" s="72"/>
      <c r="CJ1570" s="72"/>
      <c r="CK1570" s="72"/>
      <c r="CL1570" s="72"/>
      <c r="CM1570" s="72"/>
      <c r="CN1570" s="72"/>
      <c r="CO1570" s="72"/>
      <c r="CP1570" s="72"/>
      <c r="CQ1570" s="72"/>
      <c r="CR1570" s="72"/>
      <c r="CS1570" s="72"/>
      <c r="CT1570" s="72"/>
      <c r="CU1570" s="72"/>
      <c r="CV1570" s="72"/>
      <c r="CW1570" s="72"/>
      <c r="CX1570" s="72">
        <v>0.27715299999999998</v>
      </c>
      <c r="CY1570" s="72"/>
      <c r="CZ1570" s="72"/>
      <c r="DA1570" s="72"/>
      <c r="DB1570" s="72"/>
      <c r="DC1570" s="72"/>
      <c r="DD1570" s="72"/>
      <c r="DE1570" s="72"/>
      <c r="DF1570" s="72"/>
      <c r="DG1570" s="72"/>
      <c r="DH1570" s="78">
        <f t="shared" si="747"/>
        <v>95.799355999999975</v>
      </c>
      <c r="DJ1570" s="215">
        <f t="shared" si="748"/>
        <v>4.2006440000000254</v>
      </c>
      <c r="DK1570" s="72"/>
      <c r="DL1570" s="51" t="s">
        <v>3334</v>
      </c>
      <c r="DO1570" s="358">
        <v>4.43</v>
      </c>
      <c r="DP1570" s="72"/>
      <c r="DQ1570" s="374"/>
      <c r="DR1570" s="72"/>
      <c r="DU1570" s="52"/>
      <c r="DX1570" s="75">
        <f t="shared" si="749"/>
        <v>75.788087761258041</v>
      </c>
      <c r="DY1570" s="51">
        <f t="shared" si="750"/>
        <v>0</v>
      </c>
      <c r="DZ1570" s="75">
        <f t="shared" si="751"/>
        <v>9.9760587117099231E-2</v>
      </c>
      <c r="EA1570" s="51">
        <f t="shared" si="752"/>
        <v>0</v>
      </c>
      <c r="EB1570" s="75">
        <f t="shared" si="753"/>
        <v>14.086211602508062</v>
      </c>
      <c r="EC1570" s="51">
        <f t="shared" si="754"/>
        <v>0</v>
      </c>
      <c r="ED1570" s="75">
        <f t="shared" si="755"/>
        <v>0</v>
      </c>
      <c r="EE1570" s="51" t="e">
        <f t="shared" si="756"/>
        <v>#DIV/0!</v>
      </c>
      <c r="EF1570" s="75">
        <f t="shared" si="757"/>
        <v>8.9784528405389308E-2</v>
      </c>
      <c r="EG1570" s="51">
        <f t="shared" si="758"/>
        <v>0</v>
      </c>
      <c r="EH1570" s="75">
        <f t="shared" si="759"/>
        <v>8.9784528405389308E-2</v>
      </c>
      <c r="EI1570" s="51">
        <f t="shared" si="760"/>
        <v>0</v>
      </c>
      <c r="EJ1570" s="75">
        <f t="shared" si="761"/>
        <v>0.39904234846839692</v>
      </c>
      <c r="EK1570" s="51">
        <f t="shared" si="762"/>
        <v>0</v>
      </c>
      <c r="EL1570" s="75">
        <f t="shared" si="763"/>
        <v>3.8607357652800935</v>
      </c>
      <c r="EM1570" s="51">
        <f t="shared" si="764"/>
        <v>0</v>
      </c>
      <c r="EN1570" s="75">
        <f t="shared" si="765"/>
        <v>4.5889870073865646</v>
      </c>
      <c r="EO1570" s="51">
        <f t="shared" si="766"/>
        <v>0</v>
      </c>
      <c r="EP1570" s="75">
        <f t="shared" si="767"/>
        <v>0</v>
      </c>
      <c r="EQ1570" s="51" t="e">
        <f t="shared" si="768"/>
        <v>#DIV/0!</v>
      </c>
      <c r="ER1570" s="51">
        <f t="shared" si="769"/>
        <v>100</v>
      </c>
      <c r="ES1570" s="51">
        <f t="shared" si="770"/>
        <v>0</v>
      </c>
    </row>
    <row r="1571" spans="1:149" x14ac:dyDescent="0.45">
      <c r="A1571" s="78" t="s">
        <v>1482</v>
      </c>
      <c r="B1571" s="174" t="s">
        <v>900</v>
      </c>
      <c r="C1571" s="51" t="s">
        <v>3644</v>
      </c>
      <c r="D1571" s="51" t="s">
        <v>3760</v>
      </c>
      <c r="E1571" s="78" t="s">
        <v>1127</v>
      </c>
      <c r="F1571" s="78" t="s">
        <v>2403</v>
      </c>
      <c r="G1571" s="72" t="s">
        <v>3380</v>
      </c>
      <c r="H1571" s="78" t="s">
        <v>1101</v>
      </c>
      <c r="I1571" s="78">
        <v>336</v>
      </c>
      <c r="J1571" s="300">
        <v>50</v>
      </c>
      <c r="K1571" s="78">
        <v>2</v>
      </c>
      <c r="L1571" s="300">
        <v>800</v>
      </c>
      <c r="M1571" s="72">
        <v>10</v>
      </c>
      <c r="N1571" s="51" t="s">
        <v>3445</v>
      </c>
      <c r="O1571" s="78" t="s">
        <v>1128</v>
      </c>
      <c r="P1571" s="72" t="s">
        <v>1374</v>
      </c>
      <c r="AA1571" s="195"/>
      <c r="AB1571" s="195"/>
      <c r="AC1571" s="195"/>
      <c r="AD1571" s="72"/>
      <c r="AE1571" s="316">
        <v>1</v>
      </c>
      <c r="AF1571" s="195">
        <v>0.1</v>
      </c>
      <c r="AG1571" s="195">
        <v>0</v>
      </c>
      <c r="AH1571" s="72"/>
      <c r="AR1571" s="53">
        <v>0.90669999999999995</v>
      </c>
      <c r="AT1571" s="77"/>
      <c r="AU1571" s="276">
        <v>500</v>
      </c>
      <c r="AV1571" s="276"/>
      <c r="AW1571" s="276">
        <v>453.34999999999997</v>
      </c>
      <c r="AX1571" s="95"/>
      <c r="AY1571" s="276"/>
      <c r="AZ1571" s="95"/>
      <c r="BB1571" s="80" t="s">
        <v>722</v>
      </c>
      <c r="BC1571" s="270"/>
      <c r="BD1571" s="72">
        <v>73.485799999999998</v>
      </c>
      <c r="BE1571" s="72"/>
      <c r="BF1571" s="72">
        <v>9.6729999999999997E-2</v>
      </c>
      <c r="BG1571" s="72"/>
      <c r="BH1571" s="72">
        <v>13.658300000000001</v>
      </c>
      <c r="BI1571" s="72"/>
      <c r="BJ1571" s="72">
        <v>0.68678300000000003</v>
      </c>
      <c r="BK1571" s="72"/>
      <c r="BL1571" s="72"/>
      <c r="BM1571" s="72"/>
      <c r="BN1571" s="72"/>
      <c r="BO1571" s="72"/>
      <c r="BP1571" s="72">
        <v>8.7056999999999995E-2</v>
      </c>
      <c r="BQ1571" s="72"/>
      <c r="BR1571" s="72">
        <v>8.7056999999999995E-2</v>
      </c>
      <c r="BS1571" s="72"/>
      <c r="BT1571" s="72"/>
      <c r="BU1571" s="72"/>
      <c r="BV1571" s="72"/>
      <c r="BW1571" s="72"/>
      <c r="BX1571" s="72">
        <v>0.38691999999999999</v>
      </c>
      <c r="BY1571" s="72"/>
      <c r="BZ1571" s="72">
        <v>3.7434500000000002</v>
      </c>
      <c r="CA1571" s="72"/>
      <c r="CB1571" s="72">
        <v>4.4495800000000001</v>
      </c>
      <c r="CC1571" s="72"/>
      <c r="CD1571" s="72"/>
      <c r="CE1571" s="72"/>
      <c r="CF1571" s="72"/>
      <c r="CG1571" s="72"/>
      <c r="CH1571" s="72"/>
      <c r="CI1571" s="72"/>
      <c r="CJ1571" s="72"/>
      <c r="CK1571" s="72"/>
      <c r="CL1571" s="72"/>
      <c r="CM1571" s="72"/>
      <c r="CN1571" s="72"/>
      <c r="CO1571" s="72"/>
      <c r="CP1571" s="72"/>
      <c r="CQ1571" s="72"/>
      <c r="CR1571" s="72"/>
      <c r="CS1571" s="72"/>
      <c r="CT1571" s="72"/>
      <c r="CU1571" s="72"/>
      <c r="CV1571" s="72"/>
      <c r="CW1571" s="72"/>
      <c r="CX1571" s="72">
        <v>0.28051700000000002</v>
      </c>
      <c r="CY1571" s="72"/>
      <c r="CZ1571" s="72"/>
      <c r="DA1571" s="72"/>
      <c r="DB1571" s="72"/>
      <c r="DC1571" s="72"/>
      <c r="DD1571" s="72"/>
      <c r="DE1571" s="72"/>
      <c r="DF1571" s="72"/>
      <c r="DG1571" s="72"/>
      <c r="DH1571" s="78">
        <f t="shared" ref="DH1571:DH1620" si="771">SUM(BD1571,BF1571,BH1571,BJ1571,BL1571,BN1571,BP1571,BR1571,BT1571,BV1571,BX1571,BZ1571,CB1571,CD1571,CF1571,CH1571,CJ1571,CL1571,CN1571,CX1571,CZ1571,DB1571)</f>
        <v>96.962193999999997</v>
      </c>
      <c r="DJ1571" s="215">
        <f t="shared" si="748"/>
        <v>3.0378060000000033</v>
      </c>
      <c r="DK1571" s="72"/>
      <c r="DL1571" s="51" t="s">
        <v>3334</v>
      </c>
      <c r="DO1571" s="358">
        <v>3.27</v>
      </c>
      <c r="DP1571" s="72"/>
      <c r="DQ1571" s="374"/>
      <c r="DR1571" s="72"/>
      <c r="DU1571" s="52"/>
      <c r="DX1571" s="75">
        <f t="shared" si="749"/>
        <v>75.78809530650679</v>
      </c>
      <c r="DY1571" s="51">
        <f t="shared" si="750"/>
        <v>0</v>
      </c>
      <c r="DZ1571" s="75">
        <f t="shared" si="751"/>
        <v>9.9760531408767422E-2</v>
      </c>
      <c r="EA1571" s="51">
        <f t="shared" si="752"/>
        <v>0</v>
      </c>
      <c r="EB1571" s="75">
        <f t="shared" si="753"/>
        <v>14.086211786833125</v>
      </c>
      <c r="EC1571" s="51">
        <f t="shared" si="754"/>
        <v>0</v>
      </c>
      <c r="ED1571" s="75">
        <f t="shared" si="755"/>
        <v>0</v>
      </c>
      <c r="EE1571" s="51" t="e">
        <f t="shared" si="756"/>
        <v>#DIV/0!</v>
      </c>
      <c r="EF1571" s="75">
        <f t="shared" si="757"/>
        <v>8.9784478267890683E-2</v>
      </c>
      <c r="EG1571" s="51">
        <f t="shared" si="758"/>
        <v>0</v>
      </c>
      <c r="EH1571" s="75">
        <f t="shared" si="759"/>
        <v>8.9784478267890683E-2</v>
      </c>
      <c r="EI1571" s="51">
        <f t="shared" si="760"/>
        <v>0</v>
      </c>
      <c r="EJ1571" s="75">
        <f t="shared" si="761"/>
        <v>0.39904212563506969</v>
      </c>
      <c r="EK1571" s="51">
        <f t="shared" si="762"/>
        <v>0</v>
      </c>
      <c r="EL1571" s="75">
        <f t="shared" si="763"/>
        <v>3.860731534189501</v>
      </c>
      <c r="EM1571" s="51">
        <f t="shared" si="764"/>
        <v>0</v>
      </c>
      <c r="EN1571" s="75">
        <f t="shared" si="765"/>
        <v>4.5889844448033017</v>
      </c>
      <c r="EO1571" s="51">
        <f t="shared" si="766"/>
        <v>0</v>
      </c>
      <c r="EP1571" s="75">
        <f t="shared" si="767"/>
        <v>0</v>
      </c>
      <c r="EQ1571" s="51" t="e">
        <f t="shared" si="768"/>
        <v>#DIV/0!</v>
      </c>
      <c r="ER1571" s="51">
        <f t="shared" si="769"/>
        <v>100</v>
      </c>
      <c r="ES1571" s="51">
        <f t="shared" si="770"/>
        <v>0</v>
      </c>
    </row>
    <row r="1572" spans="1:149" s="43" customFormat="1" ht="14.65" thickBot="1" x14ac:dyDescent="0.5">
      <c r="A1572" s="89" t="s">
        <v>1482</v>
      </c>
      <c r="B1572" s="86" t="s">
        <v>900</v>
      </c>
      <c r="C1572" s="43" t="s">
        <v>3644</v>
      </c>
      <c r="D1572" s="43" t="s">
        <v>3672</v>
      </c>
      <c r="E1572" s="89" t="s">
        <v>1127</v>
      </c>
      <c r="F1572" s="89" t="s">
        <v>2404</v>
      </c>
      <c r="G1572" s="90" t="s">
        <v>3380</v>
      </c>
      <c r="H1572" s="89" t="s">
        <v>1101</v>
      </c>
      <c r="I1572" s="89">
        <v>192</v>
      </c>
      <c r="J1572" s="301">
        <v>200</v>
      </c>
      <c r="K1572" s="89">
        <v>2</v>
      </c>
      <c r="L1572" s="301">
        <v>800</v>
      </c>
      <c r="M1572" s="90">
        <v>10</v>
      </c>
      <c r="N1572" s="43" t="s">
        <v>3445</v>
      </c>
      <c r="O1572" s="89" t="s">
        <v>1128</v>
      </c>
      <c r="P1572" s="90" t="s">
        <v>1374</v>
      </c>
      <c r="Q1572" s="123"/>
      <c r="R1572" s="123"/>
      <c r="S1572" s="134"/>
      <c r="AA1572" s="196"/>
      <c r="AB1572" s="196"/>
      <c r="AC1572" s="196"/>
      <c r="AD1572" s="90"/>
      <c r="AE1572" s="317">
        <v>1</v>
      </c>
      <c r="AF1572" s="196">
        <v>0.11</v>
      </c>
      <c r="AG1572" s="196">
        <v>0</v>
      </c>
      <c r="AH1572" s="90"/>
      <c r="AQ1572" s="86"/>
      <c r="AR1572" s="58">
        <v>0.7732</v>
      </c>
      <c r="AS1572" s="58"/>
      <c r="AT1572" s="91"/>
      <c r="AU1572" s="277">
        <v>2000</v>
      </c>
      <c r="AV1572" s="277"/>
      <c r="AW1572" s="277">
        <v>1546.4</v>
      </c>
      <c r="AX1572" s="259"/>
      <c r="AY1572" s="277"/>
      <c r="AZ1572" s="259"/>
      <c r="BA1572" s="86"/>
      <c r="BB1572" s="85" t="s">
        <v>722</v>
      </c>
      <c r="BC1572" s="271"/>
      <c r="BD1572" s="90">
        <v>67.035600000000002</v>
      </c>
      <c r="BE1572" s="90"/>
      <c r="BF1572" s="90">
        <v>3.7108000000000002E-2</v>
      </c>
      <c r="BG1572" s="90"/>
      <c r="BH1572" s="90">
        <v>14.685499999999999</v>
      </c>
      <c r="BI1572" s="90"/>
      <c r="BJ1572" s="90">
        <v>0.63083599999999995</v>
      </c>
      <c r="BK1572" s="90"/>
      <c r="BL1572" s="90"/>
      <c r="BM1572" s="90"/>
      <c r="BN1572" s="90"/>
      <c r="BO1572" s="90"/>
      <c r="BP1572" s="90">
        <v>5.5662000000000003E-2</v>
      </c>
      <c r="BQ1572" s="90"/>
      <c r="BR1572" s="90">
        <v>1.8554000000000001E-2</v>
      </c>
      <c r="BS1572" s="90"/>
      <c r="BT1572" s="90"/>
      <c r="BU1572" s="90"/>
      <c r="BV1572" s="90"/>
      <c r="BW1572" s="90"/>
      <c r="BX1572" s="90">
        <v>0.204094</v>
      </c>
      <c r="BY1572" s="90"/>
      <c r="BZ1572" s="90">
        <v>3.8406799999999999</v>
      </c>
      <c r="CA1572" s="90"/>
      <c r="CB1572" s="90">
        <v>3.3953799999999998</v>
      </c>
      <c r="CC1572" s="90"/>
      <c r="CD1572" s="90"/>
      <c r="CE1572" s="90"/>
      <c r="CF1572" s="90"/>
      <c r="CG1572" s="90"/>
      <c r="CH1572" s="90"/>
      <c r="CI1572" s="90"/>
      <c r="CJ1572" s="90"/>
      <c r="CK1572" s="90"/>
      <c r="CL1572" s="90"/>
      <c r="CM1572" s="90"/>
      <c r="CN1572" s="90"/>
      <c r="CO1572" s="90"/>
      <c r="CP1572" s="90"/>
      <c r="CQ1572" s="90"/>
      <c r="CR1572" s="90"/>
      <c r="CS1572" s="90"/>
      <c r="CT1572" s="90"/>
      <c r="CU1572" s="90"/>
      <c r="CV1572" s="90"/>
      <c r="CW1572" s="90"/>
      <c r="CX1572" s="90">
        <v>1.23384</v>
      </c>
      <c r="CY1572" s="90"/>
      <c r="CZ1572" s="90"/>
      <c r="DA1572" s="90"/>
      <c r="DB1572" s="90"/>
      <c r="DC1572" s="90"/>
      <c r="DD1572" s="90"/>
      <c r="DE1572" s="90"/>
      <c r="DF1572" s="90"/>
      <c r="DG1572" s="90"/>
      <c r="DH1572" s="89">
        <f t="shared" si="771"/>
        <v>91.137254000000013</v>
      </c>
      <c r="DJ1572" s="216">
        <f t="shared" si="748"/>
        <v>8.8627459999999871</v>
      </c>
      <c r="DK1572" s="90"/>
      <c r="DL1572" s="43" t="s">
        <v>3334</v>
      </c>
      <c r="DO1572" s="359">
        <v>7.23</v>
      </c>
      <c r="DP1572" s="90"/>
      <c r="DQ1572" s="375"/>
      <c r="DR1572" s="90"/>
      <c r="DS1572" s="308"/>
      <c r="DU1572" s="59"/>
      <c r="DW1572" s="86"/>
      <c r="DX1572" s="298">
        <f t="shared" si="749"/>
        <v>73.554553223646607</v>
      </c>
      <c r="DY1572" s="43">
        <f t="shared" si="750"/>
        <v>0</v>
      </c>
      <c r="DZ1572" s="298">
        <f t="shared" si="751"/>
        <v>4.0716609697281421E-2</v>
      </c>
      <c r="EA1572" s="43">
        <f t="shared" si="752"/>
        <v>0</v>
      </c>
      <c r="EB1572" s="298">
        <f t="shared" si="753"/>
        <v>16.113608162914364</v>
      </c>
      <c r="EC1572" s="43">
        <f t="shared" si="754"/>
        <v>0</v>
      </c>
      <c r="ED1572" s="298">
        <f t="shared" si="755"/>
        <v>0</v>
      </c>
      <c r="EE1572" s="43" t="e">
        <f t="shared" si="756"/>
        <v>#DIV/0!</v>
      </c>
      <c r="EF1572" s="298">
        <f t="shared" si="757"/>
        <v>6.1074914545922121E-2</v>
      </c>
      <c r="EG1572" s="43">
        <f t="shared" si="758"/>
        <v>0</v>
      </c>
      <c r="EH1572" s="298">
        <f t="shared" si="759"/>
        <v>2.035830484864071E-2</v>
      </c>
      <c r="EI1572" s="43">
        <f t="shared" si="760"/>
        <v>0</v>
      </c>
      <c r="EJ1572" s="298">
        <f t="shared" si="761"/>
        <v>0.2239413533350478</v>
      </c>
      <c r="EK1572" s="43">
        <f t="shared" si="762"/>
        <v>0</v>
      </c>
      <c r="EL1572" s="298">
        <f t="shared" si="763"/>
        <v>4.2141712981609025</v>
      </c>
      <c r="EM1572" s="43">
        <f t="shared" si="764"/>
        <v>0</v>
      </c>
      <c r="EN1572" s="298">
        <f t="shared" si="765"/>
        <v>3.7255675928089733</v>
      </c>
      <c r="EO1572" s="43">
        <f t="shared" si="766"/>
        <v>0</v>
      </c>
      <c r="EP1572" s="298">
        <f t="shared" si="767"/>
        <v>0</v>
      </c>
      <c r="EQ1572" s="43" t="e">
        <f t="shared" si="768"/>
        <v>#DIV/0!</v>
      </c>
      <c r="ER1572" s="43">
        <f t="shared" si="769"/>
        <v>100</v>
      </c>
      <c r="ES1572" s="43">
        <f t="shared" si="770"/>
        <v>0</v>
      </c>
    </row>
    <row r="1573" spans="1:149" x14ac:dyDescent="0.45">
      <c r="A1573" s="78" t="s">
        <v>1483</v>
      </c>
      <c r="B1573" s="174" t="s">
        <v>915</v>
      </c>
      <c r="C1573" s="51" t="s">
        <v>3585</v>
      </c>
      <c r="D1573" s="51" t="s">
        <v>3761</v>
      </c>
      <c r="E1573" s="78" t="s">
        <v>1127</v>
      </c>
      <c r="F1573" s="78" t="s">
        <v>2405</v>
      </c>
      <c r="G1573" s="72" t="s">
        <v>3380</v>
      </c>
      <c r="H1573" s="78" t="s">
        <v>1101</v>
      </c>
      <c r="I1573" s="78">
        <v>240</v>
      </c>
      <c r="J1573" s="300">
        <v>200</v>
      </c>
      <c r="K1573" s="78">
        <v>5</v>
      </c>
      <c r="L1573" s="300">
        <v>800</v>
      </c>
      <c r="M1573" s="72">
        <v>10</v>
      </c>
      <c r="O1573" s="78" t="s">
        <v>1128</v>
      </c>
      <c r="P1573" s="72" t="s">
        <v>1374</v>
      </c>
      <c r="AA1573" s="195"/>
      <c r="AB1573" s="195"/>
      <c r="AC1573" s="195"/>
      <c r="AD1573" s="72"/>
      <c r="AE1573" s="316">
        <v>0.496</v>
      </c>
      <c r="AF1573" s="195">
        <v>0.16</v>
      </c>
      <c r="AG1573" s="195">
        <v>0.48399999999999999</v>
      </c>
      <c r="AH1573" s="72"/>
      <c r="AQ1573" s="174" t="s">
        <v>824</v>
      </c>
      <c r="AR1573" s="53">
        <v>0.81969999999999998</v>
      </c>
      <c r="AS1573" s="53">
        <v>1.84</v>
      </c>
      <c r="AT1573" s="77"/>
      <c r="AU1573" s="276">
        <v>992</v>
      </c>
      <c r="AV1573" s="276">
        <v>1008</v>
      </c>
      <c r="AW1573" s="276">
        <v>813.14239999999995</v>
      </c>
      <c r="AX1573" s="95">
        <v>262.45500699360775</v>
      </c>
      <c r="AY1573" s="276">
        <v>1854.72</v>
      </c>
      <c r="AZ1573" s="95">
        <v>589.3839472327694</v>
      </c>
      <c r="BB1573" s="80" t="s">
        <v>3412</v>
      </c>
      <c r="BC1573" s="270"/>
      <c r="BD1573" s="72">
        <v>74.081699999999998</v>
      </c>
      <c r="BE1573" s="72"/>
      <c r="BF1573" s="72">
        <v>0.105776</v>
      </c>
      <c r="BG1573" s="72"/>
      <c r="BH1573" s="72">
        <v>12.27</v>
      </c>
      <c r="BI1573" s="72"/>
      <c r="BJ1573" s="72"/>
      <c r="BK1573" s="72"/>
      <c r="BL1573" s="72"/>
      <c r="BM1573" s="72"/>
      <c r="BN1573" s="72">
        <v>0.65388800000000002</v>
      </c>
      <c r="BO1573" s="72"/>
      <c r="BP1573" s="72">
        <v>6.7311999999999997E-2</v>
      </c>
      <c r="BQ1573" s="72"/>
      <c r="BR1573" s="72">
        <v>7.6927999999999996E-2</v>
      </c>
      <c r="BS1573" s="72"/>
      <c r="BT1573" s="72"/>
      <c r="BU1573" s="72"/>
      <c r="BV1573" s="72"/>
      <c r="BW1573" s="72"/>
      <c r="BX1573" s="72">
        <v>0.557728</v>
      </c>
      <c r="BY1573" s="72"/>
      <c r="BZ1573" s="72">
        <v>3.91371</v>
      </c>
      <c r="CA1573" s="72"/>
      <c r="CB1573" s="72">
        <v>4.6060600000000003</v>
      </c>
      <c r="CC1573" s="72"/>
      <c r="CD1573" s="72"/>
      <c r="CE1573" s="72"/>
      <c r="CF1573" s="72"/>
      <c r="CG1573" s="72"/>
      <c r="CH1573" s="72"/>
      <c r="CI1573" s="72"/>
      <c r="CJ1573" s="72"/>
      <c r="CK1573" s="72"/>
      <c r="CL1573" s="72"/>
      <c r="CM1573" s="72"/>
      <c r="CN1573" s="72"/>
      <c r="CO1573" s="72"/>
      <c r="CP1573" s="72"/>
      <c r="CQ1573" s="72"/>
      <c r="CR1573" s="72"/>
      <c r="CS1573" s="72"/>
      <c r="CT1573" s="72"/>
      <c r="CU1573" s="72"/>
      <c r="CV1573" s="72"/>
      <c r="CW1573" s="72"/>
      <c r="CX1573" s="72"/>
      <c r="CY1573" s="72"/>
      <c r="CZ1573" s="72"/>
      <c r="DA1573" s="72"/>
      <c r="DB1573" s="72"/>
      <c r="DC1573" s="72"/>
      <c r="DD1573" s="72"/>
      <c r="DE1573" s="72"/>
      <c r="DF1573" s="72"/>
      <c r="DG1573" s="72"/>
      <c r="DH1573" s="78">
        <f t="shared" si="771"/>
        <v>96.333101999999982</v>
      </c>
      <c r="DJ1573" s="215">
        <f t="shared" si="748"/>
        <v>3.6668980000000175</v>
      </c>
      <c r="DK1573" s="72"/>
      <c r="DL1573" s="77" t="s">
        <v>3450</v>
      </c>
      <c r="DO1573" s="358">
        <v>3.84</v>
      </c>
      <c r="DP1573" s="72"/>
      <c r="DQ1573" s="374"/>
      <c r="DR1573" s="72"/>
      <c r="DU1573" s="52"/>
      <c r="DX1573" s="75">
        <f t="shared" si="749"/>
        <v>76.901603355407374</v>
      </c>
      <c r="DY1573" s="51">
        <f t="shared" si="750"/>
        <v>0</v>
      </c>
      <c r="DZ1573" s="75">
        <f t="shared" si="751"/>
        <v>0.10980233980215857</v>
      </c>
      <c r="EA1573" s="51">
        <f t="shared" si="752"/>
        <v>0</v>
      </c>
      <c r="EB1573" s="75">
        <f t="shared" si="753"/>
        <v>12.737054808013969</v>
      </c>
      <c r="EC1573" s="51">
        <f t="shared" si="754"/>
        <v>0</v>
      </c>
      <c r="ED1573" s="75">
        <f t="shared" si="755"/>
        <v>0.67877810059516219</v>
      </c>
      <c r="EE1573" s="51">
        <f t="shared" si="756"/>
        <v>0</v>
      </c>
      <c r="EF1573" s="75">
        <f t="shared" si="757"/>
        <v>6.9874216237737277E-2</v>
      </c>
      <c r="EG1573" s="51">
        <f t="shared" si="758"/>
        <v>0</v>
      </c>
      <c r="EH1573" s="75">
        <f t="shared" si="759"/>
        <v>7.9856247128842595E-2</v>
      </c>
      <c r="EI1573" s="51">
        <f t="shared" si="760"/>
        <v>0</v>
      </c>
      <c r="EJ1573" s="75">
        <f t="shared" si="761"/>
        <v>0.57895779168410888</v>
      </c>
      <c r="EK1573" s="51">
        <f t="shared" si="762"/>
        <v>0</v>
      </c>
      <c r="EL1573" s="75">
        <f t="shared" si="763"/>
        <v>4.0626844965503146</v>
      </c>
      <c r="EM1573" s="51">
        <f t="shared" si="764"/>
        <v>0</v>
      </c>
      <c r="EN1573" s="75">
        <f t="shared" si="765"/>
        <v>4.7813886445803453</v>
      </c>
      <c r="EO1573" s="51">
        <f t="shared" si="766"/>
        <v>0</v>
      </c>
      <c r="EP1573" s="75">
        <f t="shared" si="767"/>
        <v>0</v>
      </c>
      <c r="EQ1573" s="51" t="e">
        <f t="shared" si="768"/>
        <v>#DIV/0!</v>
      </c>
      <c r="ER1573" s="51">
        <f t="shared" si="769"/>
        <v>100</v>
      </c>
      <c r="ES1573" s="51">
        <f t="shared" si="770"/>
        <v>0</v>
      </c>
    </row>
    <row r="1574" spans="1:149" x14ac:dyDescent="0.45">
      <c r="A1574" s="78" t="s">
        <v>1483</v>
      </c>
      <c r="B1574" s="174" t="s">
        <v>915</v>
      </c>
      <c r="C1574" s="51" t="s">
        <v>3585</v>
      </c>
      <c r="D1574" s="51" t="s">
        <v>3761</v>
      </c>
      <c r="E1574" s="78" t="s">
        <v>1127</v>
      </c>
      <c r="F1574" s="78" t="s">
        <v>2406</v>
      </c>
      <c r="G1574" s="72" t="s">
        <v>3380</v>
      </c>
      <c r="H1574" s="78" t="s">
        <v>1101</v>
      </c>
      <c r="I1574" s="78">
        <v>283</v>
      </c>
      <c r="J1574" s="300">
        <v>200</v>
      </c>
      <c r="K1574" s="78">
        <v>5</v>
      </c>
      <c r="L1574" s="300">
        <v>800</v>
      </c>
      <c r="M1574" s="72">
        <v>10</v>
      </c>
      <c r="O1574" s="78" t="s">
        <v>1128</v>
      </c>
      <c r="P1574" s="72" t="s">
        <v>1374</v>
      </c>
      <c r="AA1574" s="195"/>
      <c r="AB1574" s="195"/>
      <c r="AC1574" s="195"/>
      <c r="AD1574" s="72"/>
      <c r="AE1574" s="316">
        <v>0.57099999999999995</v>
      </c>
      <c r="AF1574" s="195">
        <v>0.17</v>
      </c>
      <c r="AG1574" s="195">
        <v>0.40899999999999997</v>
      </c>
      <c r="AH1574" s="72"/>
      <c r="AQ1574" s="174" t="s">
        <v>824</v>
      </c>
      <c r="AR1574" s="53">
        <v>0.80659999999999998</v>
      </c>
      <c r="AS1574" s="53">
        <v>1.8740000000000001</v>
      </c>
      <c r="AT1574" s="77"/>
      <c r="AU1574" s="276">
        <v>1142</v>
      </c>
      <c r="AV1574" s="276">
        <v>858.00000000000011</v>
      </c>
      <c r="AW1574" s="276">
        <v>921.13720000000001</v>
      </c>
      <c r="AX1574" s="95">
        <v>274.42729446249962</v>
      </c>
      <c r="AY1574" s="276">
        <v>1607.8920000000003</v>
      </c>
      <c r="AZ1574" s="95">
        <v>637.56562716063422</v>
      </c>
      <c r="BB1574" s="80" t="s">
        <v>3412</v>
      </c>
      <c r="BC1574" s="270"/>
      <c r="BD1574" s="72">
        <v>74.127899999999997</v>
      </c>
      <c r="BE1574" s="72"/>
      <c r="BF1574" s="72">
        <v>0.10584200000000001</v>
      </c>
      <c r="BG1574" s="72"/>
      <c r="BH1574" s="72">
        <v>12.277699999999999</v>
      </c>
      <c r="BI1574" s="72"/>
      <c r="BJ1574" s="72"/>
      <c r="BK1574" s="72"/>
      <c r="BL1574" s="72"/>
      <c r="BM1574" s="72"/>
      <c r="BN1574" s="72">
        <v>0.65429599999999999</v>
      </c>
      <c r="BO1574" s="72"/>
      <c r="BP1574" s="72">
        <v>6.7353999999999997E-2</v>
      </c>
      <c r="BQ1574" s="72"/>
      <c r="BR1574" s="72">
        <v>7.6976000000000003E-2</v>
      </c>
      <c r="BS1574" s="72"/>
      <c r="BT1574" s="72"/>
      <c r="BU1574" s="72"/>
      <c r="BV1574" s="72"/>
      <c r="BW1574" s="72"/>
      <c r="BX1574" s="72">
        <v>0.55807600000000002</v>
      </c>
      <c r="BY1574" s="72"/>
      <c r="BZ1574" s="72">
        <v>3.91615</v>
      </c>
      <c r="CA1574" s="72"/>
      <c r="CB1574" s="72">
        <v>4.6089399999999996</v>
      </c>
      <c r="CC1574" s="72"/>
      <c r="CD1574" s="72"/>
      <c r="CE1574" s="72"/>
      <c r="CF1574" s="72"/>
      <c r="CG1574" s="72"/>
      <c r="CH1574" s="72"/>
      <c r="CI1574" s="72"/>
      <c r="CJ1574" s="72"/>
      <c r="CK1574" s="72"/>
      <c r="CL1574" s="72"/>
      <c r="CM1574" s="72"/>
      <c r="CN1574" s="72"/>
      <c r="CO1574" s="72"/>
      <c r="CP1574" s="72"/>
      <c r="CQ1574" s="72"/>
      <c r="CR1574" s="72"/>
      <c r="CS1574" s="72"/>
      <c r="CT1574" s="72"/>
      <c r="CU1574" s="72"/>
      <c r="CV1574" s="72"/>
      <c r="CW1574" s="72"/>
      <c r="CX1574" s="72"/>
      <c r="CY1574" s="72"/>
      <c r="CZ1574" s="72"/>
      <c r="DA1574" s="72"/>
      <c r="DB1574" s="72"/>
      <c r="DC1574" s="72"/>
      <c r="DD1574" s="72"/>
      <c r="DE1574" s="72"/>
      <c r="DF1574" s="72"/>
      <c r="DG1574" s="72"/>
      <c r="DH1574" s="78">
        <f t="shared" si="771"/>
        <v>96.393233999999993</v>
      </c>
      <c r="DJ1574" s="215">
        <f t="shared" si="748"/>
        <v>3.6067660000000075</v>
      </c>
      <c r="DK1574" s="72"/>
      <c r="DL1574" s="51" t="s">
        <v>3450</v>
      </c>
      <c r="DO1574" s="358">
        <v>3.78</v>
      </c>
      <c r="DP1574" s="72"/>
      <c r="DQ1574" s="374"/>
      <c r="DR1574" s="72"/>
      <c r="DU1574" s="52"/>
      <c r="DX1574" s="75">
        <f t="shared" si="749"/>
        <v>76.901559294089054</v>
      </c>
      <c r="DY1574" s="51">
        <f t="shared" si="750"/>
        <v>0</v>
      </c>
      <c r="DZ1574" s="75">
        <f t="shared" si="751"/>
        <v>0.10980231247350827</v>
      </c>
      <c r="EA1574" s="51">
        <f t="shared" si="752"/>
        <v>0</v>
      </c>
      <c r="EB1574" s="75">
        <f t="shared" si="753"/>
        <v>12.737097294608873</v>
      </c>
      <c r="EC1574" s="51">
        <f t="shared" si="754"/>
        <v>0</v>
      </c>
      <c r="ED1574" s="75">
        <f t="shared" si="755"/>
        <v>0.67877793165441469</v>
      </c>
      <c r="EE1574" s="51">
        <f t="shared" si="756"/>
        <v>0</v>
      </c>
      <c r="EF1574" s="75">
        <f t="shared" si="757"/>
        <v>6.987419884677798E-2</v>
      </c>
      <c r="EG1574" s="51">
        <f t="shared" si="758"/>
        <v>0</v>
      </c>
      <c r="EH1574" s="75">
        <f t="shared" si="759"/>
        <v>7.985622725346056E-2</v>
      </c>
      <c r="EI1574" s="51">
        <f t="shared" si="760"/>
        <v>0</v>
      </c>
      <c r="EJ1574" s="75">
        <f t="shared" si="761"/>
        <v>0.57895764758758905</v>
      </c>
      <c r="EK1574" s="51">
        <f t="shared" si="762"/>
        <v>0</v>
      </c>
      <c r="EL1574" s="75">
        <f t="shared" si="763"/>
        <v>4.0626814118509609</v>
      </c>
      <c r="EM1574" s="51">
        <f t="shared" si="764"/>
        <v>0</v>
      </c>
      <c r="EN1574" s="75">
        <f t="shared" si="765"/>
        <v>4.7813936816353726</v>
      </c>
      <c r="EO1574" s="51">
        <f t="shared" si="766"/>
        <v>0</v>
      </c>
      <c r="EP1574" s="75">
        <f t="shared" si="767"/>
        <v>0</v>
      </c>
      <c r="EQ1574" s="51" t="e">
        <f t="shared" si="768"/>
        <v>#DIV/0!</v>
      </c>
      <c r="ER1574" s="51">
        <f t="shared" si="769"/>
        <v>100</v>
      </c>
      <c r="ES1574" s="51">
        <f t="shared" si="770"/>
        <v>0</v>
      </c>
    </row>
    <row r="1575" spans="1:149" x14ac:dyDescent="0.45">
      <c r="A1575" s="78" t="s">
        <v>1483</v>
      </c>
      <c r="B1575" s="174" t="s">
        <v>915</v>
      </c>
      <c r="C1575" s="51" t="s">
        <v>3585</v>
      </c>
      <c r="D1575" s="51" t="s">
        <v>3761</v>
      </c>
      <c r="E1575" s="78" t="s">
        <v>1127</v>
      </c>
      <c r="F1575" s="78" t="s">
        <v>2407</v>
      </c>
      <c r="G1575" s="72" t="s">
        <v>3380</v>
      </c>
      <c r="H1575" s="78" t="s">
        <v>1101</v>
      </c>
      <c r="I1575" s="78">
        <v>227</v>
      </c>
      <c r="J1575" s="300">
        <v>200</v>
      </c>
      <c r="K1575" s="78">
        <v>5</v>
      </c>
      <c r="L1575" s="300">
        <v>800</v>
      </c>
      <c r="M1575" s="72">
        <v>10</v>
      </c>
      <c r="O1575" s="78" t="s">
        <v>1128</v>
      </c>
      <c r="P1575" s="72" t="s">
        <v>1374</v>
      </c>
      <c r="AA1575" s="195"/>
      <c r="AB1575" s="195"/>
      <c r="AC1575" s="195"/>
      <c r="AD1575" s="72"/>
      <c r="AE1575" s="316">
        <v>0.65800000000000003</v>
      </c>
      <c r="AF1575" s="195">
        <v>0.15</v>
      </c>
      <c r="AG1575" s="195">
        <v>0.32200000000000001</v>
      </c>
      <c r="AH1575" s="72"/>
      <c r="AQ1575" s="174" t="s">
        <v>824</v>
      </c>
      <c r="AR1575" s="53">
        <v>0.79430000000000001</v>
      </c>
      <c r="AS1575" s="53">
        <v>1.92</v>
      </c>
      <c r="AT1575" s="77"/>
      <c r="AU1575" s="276">
        <v>1316</v>
      </c>
      <c r="AV1575" s="276">
        <v>683.99999999999989</v>
      </c>
      <c r="AW1575" s="276">
        <v>1045.2988</v>
      </c>
      <c r="AX1575" s="95">
        <v>238.55835620444051</v>
      </c>
      <c r="AY1575" s="276">
        <v>1313.2799999999997</v>
      </c>
      <c r="AZ1575" s="95">
        <v>576.29935005314724</v>
      </c>
      <c r="BB1575" s="80" t="s">
        <v>3412</v>
      </c>
      <c r="BC1575" s="270"/>
      <c r="BD1575" s="72">
        <v>73.7119</v>
      </c>
      <c r="BE1575" s="72"/>
      <c r="BF1575" s="72">
        <v>0.10524799999999999</v>
      </c>
      <c r="BG1575" s="72"/>
      <c r="BH1575" s="72">
        <v>12.2088</v>
      </c>
      <c r="BI1575" s="72"/>
      <c r="BJ1575" s="72"/>
      <c r="BK1575" s="72"/>
      <c r="BL1575" s="72"/>
      <c r="BM1575" s="72"/>
      <c r="BN1575" s="72">
        <v>0.65062399999999998</v>
      </c>
      <c r="BO1575" s="72"/>
      <c r="BP1575" s="72">
        <v>6.6975999999999994E-2</v>
      </c>
      <c r="BQ1575" s="72"/>
      <c r="BR1575" s="72">
        <v>7.6544000000000001E-2</v>
      </c>
      <c r="BS1575" s="72"/>
      <c r="BT1575" s="72"/>
      <c r="BU1575" s="72"/>
      <c r="BV1575" s="72"/>
      <c r="BW1575" s="72"/>
      <c r="BX1575" s="72">
        <v>0.55494399999999999</v>
      </c>
      <c r="BY1575" s="72"/>
      <c r="BZ1575" s="72">
        <v>3.89418</v>
      </c>
      <c r="CA1575" s="72"/>
      <c r="CB1575" s="72">
        <v>4.5830700000000002</v>
      </c>
      <c r="CC1575" s="72"/>
      <c r="CD1575" s="72"/>
      <c r="CE1575" s="72"/>
      <c r="CF1575" s="72"/>
      <c r="CG1575" s="72"/>
      <c r="CH1575" s="72"/>
      <c r="CI1575" s="72"/>
      <c r="CJ1575" s="72"/>
      <c r="CK1575" s="72"/>
      <c r="CL1575" s="72"/>
      <c r="CM1575" s="72"/>
      <c r="CN1575" s="72"/>
      <c r="CO1575" s="72"/>
      <c r="CP1575" s="72"/>
      <c r="CQ1575" s="72"/>
      <c r="CR1575" s="72"/>
      <c r="CS1575" s="72"/>
      <c r="CT1575" s="72"/>
      <c r="CU1575" s="72"/>
      <c r="CV1575" s="72"/>
      <c r="CW1575" s="72"/>
      <c r="CX1575" s="72"/>
      <c r="CY1575" s="72"/>
      <c r="CZ1575" s="72"/>
      <c r="DA1575" s="72"/>
      <c r="DB1575" s="72"/>
      <c r="DC1575" s="72"/>
      <c r="DD1575" s="72"/>
      <c r="DE1575" s="72"/>
      <c r="DF1575" s="72"/>
      <c r="DG1575" s="72"/>
      <c r="DH1575" s="78">
        <f t="shared" si="771"/>
        <v>95.852286000000007</v>
      </c>
      <c r="DJ1575" s="215">
        <f t="shared" si="748"/>
        <v>4.1477139999999935</v>
      </c>
      <c r="DK1575" s="72"/>
      <c r="DL1575" s="51" t="s">
        <v>3450</v>
      </c>
      <c r="DO1575" s="358">
        <v>4.32</v>
      </c>
      <c r="DP1575" s="72"/>
      <c r="DQ1575" s="374"/>
      <c r="DR1575" s="72"/>
      <c r="DU1575" s="52"/>
      <c r="DX1575" s="75">
        <f t="shared" si="749"/>
        <v>76.901556630584693</v>
      </c>
      <c r="DY1575" s="51">
        <f t="shared" si="750"/>
        <v>0</v>
      </c>
      <c r="DZ1575" s="75">
        <f t="shared" si="751"/>
        <v>0.10980228473632855</v>
      </c>
      <c r="EA1575" s="51">
        <f t="shared" si="752"/>
        <v>0</v>
      </c>
      <c r="EB1575" s="75">
        <f t="shared" si="753"/>
        <v>12.737098414116069</v>
      </c>
      <c r="EC1575" s="51">
        <f t="shared" si="754"/>
        <v>0</v>
      </c>
      <c r="ED1575" s="75">
        <f t="shared" si="755"/>
        <v>0.67877776018821279</v>
      </c>
      <c r="EE1575" s="51">
        <f t="shared" si="756"/>
        <v>0</v>
      </c>
      <c r="EF1575" s="75">
        <f t="shared" si="757"/>
        <v>6.9874181195845431E-2</v>
      </c>
      <c r="EG1575" s="51">
        <f t="shared" si="758"/>
        <v>0</v>
      </c>
      <c r="EH1575" s="75">
        <f t="shared" si="759"/>
        <v>7.9856207080966218E-2</v>
      </c>
      <c r="EI1575" s="51">
        <f t="shared" si="760"/>
        <v>0</v>
      </c>
      <c r="EJ1575" s="75">
        <f t="shared" si="761"/>
        <v>0.57895750133700508</v>
      </c>
      <c r="EK1575" s="51">
        <f t="shared" si="762"/>
        <v>0</v>
      </c>
      <c r="EL1575" s="75">
        <f t="shared" si="763"/>
        <v>4.0626887083319012</v>
      </c>
      <c r="EM1575" s="51">
        <f t="shared" si="764"/>
        <v>0</v>
      </c>
      <c r="EN1575" s="75">
        <f t="shared" si="765"/>
        <v>4.7813883124289802</v>
      </c>
      <c r="EO1575" s="51">
        <f t="shared" si="766"/>
        <v>0</v>
      </c>
      <c r="EP1575" s="75">
        <f t="shared" si="767"/>
        <v>0</v>
      </c>
      <c r="EQ1575" s="51" t="e">
        <f t="shared" si="768"/>
        <v>#DIV/0!</v>
      </c>
      <c r="ER1575" s="51">
        <f t="shared" si="769"/>
        <v>100</v>
      </c>
      <c r="ES1575" s="51">
        <f t="shared" si="770"/>
        <v>0</v>
      </c>
    </row>
    <row r="1576" spans="1:149" x14ac:dyDescent="0.45">
      <c r="A1576" s="78" t="s">
        <v>1483</v>
      </c>
      <c r="B1576" s="174" t="s">
        <v>915</v>
      </c>
      <c r="C1576" s="51" t="s">
        <v>3585</v>
      </c>
      <c r="D1576" s="51" t="s">
        <v>3761</v>
      </c>
      <c r="E1576" s="78" t="s">
        <v>1127</v>
      </c>
      <c r="F1576" s="78" t="s">
        <v>2408</v>
      </c>
      <c r="G1576" s="72" t="s">
        <v>3380</v>
      </c>
      <c r="H1576" s="78" t="s">
        <v>1101</v>
      </c>
      <c r="I1576" s="78">
        <v>227</v>
      </c>
      <c r="J1576" s="300">
        <v>200</v>
      </c>
      <c r="K1576" s="78">
        <v>5</v>
      </c>
      <c r="L1576" s="300">
        <v>800</v>
      </c>
      <c r="M1576" s="72">
        <v>10</v>
      </c>
      <c r="O1576" s="78" t="s">
        <v>1128</v>
      </c>
      <c r="P1576" s="72" t="s">
        <v>1374</v>
      </c>
      <c r="AA1576" s="195"/>
      <c r="AB1576" s="195"/>
      <c r="AC1576" s="195"/>
      <c r="AD1576" s="72"/>
      <c r="AE1576" s="316">
        <v>0.76800000000000002</v>
      </c>
      <c r="AF1576" s="195">
        <v>0.15</v>
      </c>
      <c r="AG1576" s="195">
        <v>0.21199999999999999</v>
      </c>
      <c r="AH1576" s="72"/>
      <c r="AQ1576" s="174" t="s">
        <v>824</v>
      </c>
      <c r="AR1576" s="53">
        <v>0.78280000000000005</v>
      </c>
      <c r="AS1576" s="53">
        <v>1.9910000000000001</v>
      </c>
      <c r="AT1576" s="77"/>
      <c r="AU1576" s="276">
        <v>1536</v>
      </c>
      <c r="AV1576" s="276">
        <v>463.99999999999994</v>
      </c>
      <c r="AW1576" s="276">
        <v>1202.3808000000001</v>
      </c>
      <c r="AX1576" s="95">
        <v>235.19512280495454</v>
      </c>
      <c r="AY1576" s="276">
        <v>923.82399999999996</v>
      </c>
      <c r="AZ1576" s="95">
        <v>597.44286769246412</v>
      </c>
      <c r="BB1576" s="80" t="s">
        <v>3412</v>
      </c>
      <c r="BC1576" s="270"/>
      <c r="BD1576" s="72">
        <v>73.180300000000003</v>
      </c>
      <c r="BE1576" s="72"/>
      <c r="BF1576" s="72">
        <v>0.104489</v>
      </c>
      <c r="BG1576" s="72"/>
      <c r="BH1576" s="72">
        <v>12.120699999999999</v>
      </c>
      <c r="BI1576" s="72"/>
      <c r="BJ1576" s="72"/>
      <c r="BK1576" s="72"/>
      <c r="BL1576" s="72"/>
      <c r="BM1576" s="72"/>
      <c r="BN1576" s="72">
        <v>0.64593199999999995</v>
      </c>
      <c r="BO1576" s="72"/>
      <c r="BP1576" s="72">
        <v>6.6492999999999997E-2</v>
      </c>
      <c r="BQ1576" s="72"/>
      <c r="BR1576" s="72">
        <v>7.5992000000000004E-2</v>
      </c>
      <c r="BS1576" s="72"/>
      <c r="BT1576" s="72"/>
      <c r="BU1576" s="72"/>
      <c r="BV1576" s="72"/>
      <c r="BW1576" s="72"/>
      <c r="BX1576" s="72">
        <v>0.55094200000000004</v>
      </c>
      <c r="BY1576" s="72"/>
      <c r="BZ1576" s="72">
        <v>3.8660899999999998</v>
      </c>
      <c r="CA1576" s="72"/>
      <c r="CB1576" s="72">
        <v>4.55002</v>
      </c>
      <c r="CC1576" s="72"/>
      <c r="CD1576" s="72"/>
      <c r="CE1576" s="72"/>
      <c r="CF1576" s="72"/>
      <c r="CG1576" s="72"/>
      <c r="CH1576" s="72"/>
      <c r="CI1576" s="72"/>
      <c r="CJ1576" s="72"/>
      <c r="CK1576" s="72"/>
      <c r="CL1576" s="72"/>
      <c r="CM1576" s="72"/>
      <c r="CN1576" s="72"/>
      <c r="CO1576" s="72"/>
      <c r="CP1576" s="72"/>
      <c r="CQ1576" s="72"/>
      <c r="CR1576" s="72"/>
      <c r="CS1576" s="72"/>
      <c r="CT1576" s="72"/>
      <c r="CU1576" s="72"/>
      <c r="CV1576" s="72"/>
      <c r="CW1576" s="72"/>
      <c r="CX1576" s="72"/>
      <c r="CY1576" s="72"/>
      <c r="CZ1576" s="72"/>
      <c r="DA1576" s="72"/>
      <c r="DB1576" s="72"/>
      <c r="DC1576" s="72"/>
      <c r="DD1576" s="72"/>
      <c r="DE1576" s="72"/>
      <c r="DF1576" s="72"/>
      <c r="DG1576" s="72"/>
      <c r="DH1576" s="78">
        <f t="shared" si="771"/>
        <v>95.160958000000008</v>
      </c>
      <c r="DJ1576" s="215">
        <f t="shared" si="748"/>
        <v>4.8390419999999921</v>
      </c>
      <c r="DK1576" s="72"/>
      <c r="DL1576" s="51" t="s">
        <v>3450</v>
      </c>
      <c r="DO1576" s="358">
        <v>5.01</v>
      </c>
      <c r="DP1576" s="72"/>
      <c r="DQ1576" s="374"/>
      <c r="DR1576" s="72"/>
      <c r="DU1576" s="52"/>
      <c r="DX1576" s="75">
        <f t="shared" si="749"/>
        <v>76.901600759420688</v>
      </c>
      <c r="DY1576" s="51">
        <f t="shared" si="750"/>
        <v>0</v>
      </c>
      <c r="DZ1576" s="75">
        <f t="shared" si="751"/>
        <v>0.10980238345225571</v>
      </c>
      <c r="EA1576" s="51">
        <f t="shared" si="752"/>
        <v>0</v>
      </c>
      <c r="EB1576" s="75">
        <f t="shared" si="753"/>
        <v>12.737051260034601</v>
      </c>
      <c r="EC1576" s="51">
        <f t="shared" si="754"/>
        <v>0</v>
      </c>
      <c r="ED1576" s="75">
        <f t="shared" si="755"/>
        <v>0.67877837043212608</v>
      </c>
      <c r="EE1576" s="51">
        <f t="shared" si="756"/>
        <v>0</v>
      </c>
      <c r="EF1576" s="75">
        <f t="shared" si="757"/>
        <v>6.9874244015071793E-2</v>
      </c>
      <c r="EG1576" s="51">
        <f t="shared" si="758"/>
        <v>0</v>
      </c>
      <c r="EH1576" s="75">
        <f t="shared" si="759"/>
        <v>7.9856278874367789E-2</v>
      </c>
      <c r="EI1576" s="51">
        <f t="shared" si="760"/>
        <v>0</v>
      </c>
      <c r="EJ1576" s="75">
        <f t="shared" si="761"/>
        <v>0.57895802183916645</v>
      </c>
      <c r="EK1576" s="51">
        <f t="shared" si="762"/>
        <v>0</v>
      </c>
      <c r="EL1576" s="75">
        <f t="shared" si="763"/>
        <v>4.0626850351800785</v>
      </c>
      <c r="EM1576" s="51">
        <f t="shared" si="764"/>
        <v>0</v>
      </c>
      <c r="EN1576" s="75">
        <f t="shared" si="765"/>
        <v>4.7813936467516429</v>
      </c>
      <c r="EO1576" s="51">
        <f t="shared" si="766"/>
        <v>0</v>
      </c>
      <c r="EP1576" s="75">
        <f t="shared" si="767"/>
        <v>0</v>
      </c>
      <c r="EQ1576" s="51" t="e">
        <f t="shared" si="768"/>
        <v>#DIV/0!</v>
      </c>
      <c r="ER1576" s="51">
        <f t="shared" si="769"/>
        <v>100</v>
      </c>
      <c r="ES1576" s="51">
        <f t="shared" si="770"/>
        <v>0</v>
      </c>
    </row>
    <row r="1577" spans="1:149" s="77" customFormat="1" x14ac:dyDescent="0.45">
      <c r="A1577" s="78" t="s">
        <v>1483</v>
      </c>
      <c r="B1577" s="178" t="s">
        <v>915</v>
      </c>
      <c r="C1577" s="77" t="s">
        <v>3585</v>
      </c>
      <c r="D1577" s="77" t="s">
        <v>3761</v>
      </c>
      <c r="E1577" s="78" t="s">
        <v>1127</v>
      </c>
      <c r="F1577" s="78" t="s">
        <v>2409</v>
      </c>
      <c r="G1577" s="72" t="s">
        <v>3380</v>
      </c>
      <c r="H1577" s="78" t="s">
        <v>1101</v>
      </c>
      <c r="I1577" s="78">
        <v>240</v>
      </c>
      <c r="J1577" s="300">
        <v>200</v>
      </c>
      <c r="K1577" s="78">
        <v>5</v>
      </c>
      <c r="L1577" s="300">
        <v>800</v>
      </c>
      <c r="M1577" s="72">
        <v>10</v>
      </c>
      <c r="O1577" s="78" t="s">
        <v>1128</v>
      </c>
      <c r="P1577" s="72" t="s">
        <v>1374</v>
      </c>
      <c r="Q1577" s="125"/>
      <c r="R1577" s="125"/>
      <c r="S1577" s="116"/>
      <c r="AA1577" s="195"/>
      <c r="AB1577" s="195"/>
      <c r="AC1577" s="195"/>
      <c r="AD1577" s="72"/>
      <c r="AE1577" s="316">
        <v>1</v>
      </c>
      <c r="AF1577" s="195">
        <v>0.1</v>
      </c>
      <c r="AG1577" s="195">
        <v>0</v>
      </c>
      <c r="AH1577" s="72"/>
      <c r="AQ1577" s="174"/>
      <c r="AR1577" s="66">
        <v>0.7732</v>
      </c>
      <c r="AS1577" s="66"/>
      <c r="AU1577" s="276">
        <v>2000</v>
      </c>
      <c r="AV1577" s="276"/>
      <c r="AW1577" s="276">
        <v>1546.4</v>
      </c>
      <c r="AX1577" s="95"/>
      <c r="AY1577" s="276"/>
      <c r="AZ1577" s="95"/>
      <c r="BA1577" s="178"/>
      <c r="BB1577" s="98" t="s">
        <v>3412</v>
      </c>
      <c r="BC1577" s="270"/>
      <c r="BD1577" s="72">
        <v>72.325100000000006</v>
      </c>
      <c r="BE1577" s="72"/>
      <c r="BF1577" s="72">
        <v>0.103268</v>
      </c>
      <c r="BG1577" s="72"/>
      <c r="BH1577" s="72">
        <v>11.979100000000001</v>
      </c>
      <c r="BI1577" s="72"/>
      <c r="BJ1577" s="72"/>
      <c r="BK1577" s="72"/>
      <c r="BL1577" s="72"/>
      <c r="BM1577" s="72"/>
      <c r="BN1577" s="72">
        <v>0.63838399999999995</v>
      </c>
      <c r="BO1577" s="72"/>
      <c r="BP1577" s="72">
        <v>6.5715999999999997E-2</v>
      </c>
      <c r="BQ1577" s="72"/>
      <c r="BR1577" s="72">
        <v>7.5104000000000004E-2</v>
      </c>
      <c r="BS1577" s="72"/>
      <c r="BT1577" s="72"/>
      <c r="BU1577" s="72"/>
      <c r="BV1577" s="72"/>
      <c r="BW1577" s="72"/>
      <c r="BX1577" s="72">
        <v>0.54450399999999999</v>
      </c>
      <c r="BY1577" s="72"/>
      <c r="BZ1577" s="72">
        <v>3.8209200000000001</v>
      </c>
      <c r="CA1577" s="72"/>
      <c r="CB1577" s="72">
        <v>4.4968500000000002</v>
      </c>
      <c r="CC1577" s="72"/>
      <c r="CD1577" s="72"/>
      <c r="CE1577" s="72"/>
      <c r="CF1577" s="72"/>
      <c r="CG1577" s="72"/>
      <c r="CH1577" s="72"/>
      <c r="CI1577" s="72"/>
      <c r="CJ1577" s="72"/>
      <c r="CK1577" s="72"/>
      <c r="CL1577" s="72"/>
      <c r="CM1577" s="72"/>
      <c r="CN1577" s="72"/>
      <c r="CO1577" s="72"/>
      <c r="CP1577" s="72"/>
      <c r="CQ1577" s="72"/>
      <c r="CR1577" s="72"/>
      <c r="CS1577" s="72"/>
      <c r="CT1577" s="72"/>
      <c r="CU1577" s="72"/>
      <c r="CV1577" s="72"/>
      <c r="CW1577" s="72"/>
      <c r="CX1577" s="72"/>
      <c r="CY1577" s="72"/>
      <c r="CZ1577" s="72"/>
      <c r="DA1577" s="72"/>
      <c r="DB1577" s="72"/>
      <c r="DC1577" s="72"/>
      <c r="DD1577" s="72"/>
      <c r="DE1577" s="72"/>
      <c r="DF1577" s="72"/>
      <c r="DG1577" s="72"/>
      <c r="DH1577" s="78">
        <f t="shared" si="771"/>
        <v>94.048946000000001</v>
      </c>
      <c r="DJ1577" s="215">
        <f t="shared" si="748"/>
        <v>5.9510539999999992</v>
      </c>
      <c r="DK1577" s="72"/>
      <c r="DL1577" s="77" t="s">
        <v>3450</v>
      </c>
      <c r="DO1577" s="358">
        <v>6.12</v>
      </c>
      <c r="DP1577" s="72"/>
      <c r="DQ1577" s="374"/>
      <c r="DR1577" s="72"/>
      <c r="DS1577" s="246"/>
      <c r="DU1577" s="96"/>
      <c r="DW1577" s="178"/>
      <c r="DX1577" s="304">
        <f t="shared" si="749"/>
        <v>76.901552942443402</v>
      </c>
      <c r="DY1577" s="77">
        <f t="shared" si="750"/>
        <v>0</v>
      </c>
      <c r="DZ1577" s="304">
        <f t="shared" si="751"/>
        <v>0.10980240012471802</v>
      </c>
      <c r="EA1577" s="77">
        <f t="shared" si="752"/>
        <v>0</v>
      </c>
      <c r="EB1577" s="304">
        <f t="shared" si="753"/>
        <v>12.737091173780938</v>
      </c>
      <c r="EC1577" s="77">
        <f t="shared" si="754"/>
        <v>0</v>
      </c>
      <c r="ED1577" s="304">
        <f t="shared" si="755"/>
        <v>0.67877847349825693</v>
      </c>
      <c r="EE1577" s="77">
        <f t="shared" si="756"/>
        <v>0</v>
      </c>
      <c r="EF1577" s="304">
        <f t="shared" si="757"/>
        <v>6.9874254624820567E-2</v>
      </c>
      <c r="EG1577" s="77">
        <f t="shared" si="758"/>
        <v>0</v>
      </c>
      <c r="EH1577" s="304">
        <f t="shared" si="759"/>
        <v>7.9856290999794938E-2</v>
      </c>
      <c r="EI1577" s="77">
        <f t="shared" si="760"/>
        <v>0</v>
      </c>
      <c r="EJ1577" s="304">
        <f t="shared" si="761"/>
        <v>0.57895810974851325</v>
      </c>
      <c r="EK1577" s="77">
        <f t="shared" si="762"/>
        <v>0</v>
      </c>
      <c r="EL1577" s="304">
        <f t="shared" si="763"/>
        <v>4.062693057719116</v>
      </c>
      <c r="EM1577" s="77">
        <f t="shared" si="764"/>
        <v>0</v>
      </c>
      <c r="EN1577" s="304">
        <f t="shared" si="765"/>
        <v>4.7813932970604478</v>
      </c>
      <c r="EO1577" s="77">
        <f t="shared" si="766"/>
        <v>0</v>
      </c>
      <c r="EP1577" s="304">
        <f t="shared" si="767"/>
        <v>0</v>
      </c>
      <c r="EQ1577" s="77" t="e">
        <f t="shared" si="768"/>
        <v>#DIV/0!</v>
      </c>
      <c r="ER1577" s="77">
        <f t="shared" si="769"/>
        <v>100</v>
      </c>
      <c r="ES1577" s="77">
        <f t="shared" si="770"/>
        <v>0</v>
      </c>
    </row>
    <row r="1578" spans="1:149" s="77" customFormat="1" x14ac:dyDescent="0.45">
      <c r="A1578" s="78" t="s">
        <v>1483</v>
      </c>
      <c r="B1578" s="178" t="s">
        <v>915</v>
      </c>
      <c r="C1578" s="77" t="s">
        <v>3585</v>
      </c>
      <c r="D1578" s="77" t="s">
        <v>3761</v>
      </c>
      <c r="E1578" s="78" t="s">
        <v>1127</v>
      </c>
      <c r="F1578" s="78" t="s">
        <v>2410</v>
      </c>
      <c r="G1578" s="72" t="s">
        <v>3380</v>
      </c>
      <c r="H1578" s="78" t="s">
        <v>1101</v>
      </c>
      <c r="I1578" s="78">
        <v>240</v>
      </c>
      <c r="J1578" s="300">
        <v>200</v>
      </c>
      <c r="K1578" s="78">
        <v>5</v>
      </c>
      <c r="L1578" s="300">
        <v>800</v>
      </c>
      <c r="M1578" s="72">
        <v>10</v>
      </c>
      <c r="O1578" s="78" t="s">
        <v>1128</v>
      </c>
      <c r="P1578" s="72" t="s">
        <v>1374</v>
      </c>
      <c r="Q1578" s="125"/>
      <c r="R1578" s="164"/>
      <c r="S1578" s="116"/>
      <c r="AA1578" s="195"/>
      <c r="AB1578" s="195"/>
      <c r="AC1578" s="195"/>
      <c r="AD1578" s="72"/>
      <c r="AE1578" s="316">
        <v>1</v>
      </c>
      <c r="AF1578" s="195">
        <v>0.2</v>
      </c>
      <c r="AG1578" s="195">
        <v>0</v>
      </c>
      <c r="AH1578" s="72"/>
      <c r="AQ1578" s="174"/>
      <c r="AR1578" s="66">
        <v>0.7732</v>
      </c>
      <c r="AS1578" s="66"/>
      <c r="AU1578" s="276">
        <v>2000</v>
      </c>
      <c r="AV1578" s="276"/>
      <c r="AW1578" s="276">
        <v>1546.4</v>
      </c>
      <c r="AX1578" s="95"/>
      <c r="AY1578" s="276"/>
      <c r="AZ1578" s="95"/>
      <c r="BA1578" s="178"/>
      <c r="BB1578" s="98" t="s">
        <v>3412</v>
      </c>
      <c r="BC1578" s="270"/>
      <c r="BD1578" s="72">
        <v>72.340599999999995</v>
      </c>
      <c r="BE1578" s="72"/>
      <c r="BF1578" s="72">
        <v>0.10329000000000001</v>
      </c>
      <c r="BG1578" s="72"/>
      <c r="BH1578" s="72">
        <v>11.9816</v>
      </c>
      <c r="BI1578" s="72"/>
      <c r="BJ1578" s="72"/>
      <c r="BK1578" s="72"/>
      <c r="BL1578" s="72"/>
      <c r="BM1578" s="72"/>
      <c r="BN1578" s="72">
        <v>0.63851999999999998</v>
      </c>
      <c r="BO1578" s="72"/>
      <c r="BP1578" s="72">
        <v>6.5729999999999997E-2</v>
      </c>
      <c r="BQ1578" s="72"/>
      <c r="BR1578" s="72">
        <v>7.5120000000000006E-2</v>
      </c>
      <c r="BS1578" s="72"/>
      <c r="BT1578" s="72"/>
      <c r="BU1578" s="72"/>
      <c r="BV1578" s="72"/>
      <c r="BW1578" s="72"/>
      <c r="BX1578" s="72">
        <v>0.54461999999999999</v>
      </c>
      <c r="BY1578" s="72"/>
      <c r="BZ1578" s="72">
        <v>3.8217300000000001</v>
      </c>
      <c r="CA1578" s="72"/>
      <c r="CB1578" s="72">
        <v>4.4978100000000003</v>
      </c>
      <c r="CC1578" s="72"/>
      <c r="CD1578" s="72"/>
      <c r="CE1578" s="72"/>
      <c r="CF1578" s="72"/>
      <c r="CG1578" s="72"/>
      <c r="CH1578" s="72"/>
      <c r="CI1578" s="72"/>
      <c r="CJ1578" s="72"/>
      <c r="CK1578" s="72"/>
      <c r="CL1578" s="72"/>
      <c r="CM1578" s="72"/>
      <c r="CN1578" s="72"/>
      <c r="CO1578" s="72"/>
      <c r="CP1578" s="72"/>
      <c r="CQ1578" s="72"/>
      <c r="CR1578" s="72"/>
      <c r="CS1578" s="72"/>
      <c r="CT1578" s="72"/>
      <c r="CU1578" s="72"/>
      <c r="CV1578" s="72"/>
      <c r="CW1578" s="72"/>
      <c r="CX1578" s="72"/>
      <c r="CY1578" s="72"/>
      <c r="CZ1578" s="72"/>
      <c r="DA1578" s="72"/>
      <c r="DB1578" s="72"/>
      <c r="DC1578" s="72"/>
      <c r="DD1578" s="72"/>
      <c r="DE1578" s="72"/>
      <c r="DF1578" s="72"/>
      <c r="DG1578" s="72"/>
      <c r="DH1578" s="78">
        <f t="shared" si="771"/>
        <v>94.069019999999995</v>
      </c>
      <c r="DJ1578" s="215">
        <f t="shared" si="748"/>
        <v>5.9309800000000052</v>
      </c>
      <c r="DK1578" s="72"/>
      <c r="DL1578" s="77" t="s">
        <v>3450</v>
      </c>
      <c r="DO1578" s="358">
        <v>6.1</v>
      </c>
      <c r="DP1578" s="72"/>
      <c r="DQ1578" s="374"/>
      <c r="DR1578" s="72"/>
      <c r="DS1578" s="246"/>
      <c r="DU1578" s="96"/>
      <c r="DW1578" s="178"/>
      <c r="DX1578" s="304">
        <f t="shared" si="749"/>
        <v>76.901619683079502</v>
      </c>
      <c r="DY1578" s="77">
        <f t="shared" si="750"/>
        <v>0</v>
      </c>
      <c r="DZ1578" s="304">
        <f t="shared" si="751"/>
        <v>0.10980235575963268</v>
      </c>
      <c r="EA1578" s="77">
        <f t="shared" si="752"/>
        <v>0</v>
      </c>
      <c r="EB1578" s="304">
        <f t="shared" si="753"/>
        <v>12.737030746147882</v>
      </c>
      <c r="EC1578" s="77">
        <f t="shared" si="754"/>
        <v>0</v>
      </c>
      <c r="ED1578" s="304">
        <f t="shared" si="755"/>
        <v>0.67877819924136551</v>
      </c>
      <c r="EE1578" s="77">
        <f t="shared" si="756"/>
        <v>0</v>
      </c>
      <c r="EF1578" s="304">
        <f t="shared" si="757"/>
        <v>6.9874226392493508E-2</v>
      </c>
      <c r="EG1578" s="77">
        <f t="shared" si="758"/>
        <v>0</v>
      </c>
      <c r="EH1578" s="304">
        <f t="shared" si="759"/>
        <v>7.9856258734278304E-2</v>
      </c>
      <c r="EI1578" s="77">
        <f t="shared" si="760"/>
        <v>0</v>
      </c>
      <c r="EJ1578" s="304">
        <f t="shared" si="761"/>
        <v>0.57895787582351765</v>
      </c>
      <c r="EK1578" s="77">
        <f t="shared" si="762"/>
        <v>0</v>
      </c>
      <c r="EL1578" s="304">
        <f t="shared" si="763"/>
        <v>4.0626871631064088</v>
      </c>
      <c r="EM1578" s="77">
        <f t="shared" si="764"/>
        <v>0</v>
      </c>
      <c r="EN1578" s="304">
        <f t="shared" si="765"/>
        <v>4.7813934917149137</v>
      </c>
      <c r="EO1578" s="77">
        <f t="shared" si="766"/>
        <v>0</v>
      </c>
      <c r="EP1578" s="304">
        <f t="shared" si="767"/>
        <v>0</v>
      </c>
      <c r="EQ1578" s="77" t="e">
        <f t="shared" si="768"/>
        <v>#DIV/0!</v>
      </c>
      <c r="ER1578" s="77">
        <f t="shared" si="769"/>
        <v>100</v>
      </c>
      <c r="ES1578" s="77">
        <f t="shared" si="770"/>
        <v>0</v>
      </c>
    </row>
    <row r="1579" spans="1:149" s="77" customFormat="1" x14ac:dyDescent="0.45">
      <c r="A1579" s="78" t="s">
        <v>1483</v>
      </c>
      <c r="B1579" s="178" t="s">
        <v>915</v>
      </c>
      <c r="C1579" s="77" t="s">
        <v>3585</v>
      </c>
      <c r="D1579" s="77" t="s">
        <v>3761</v>
      </c>
      <c r="E1579" s="78" t="s">
        <v>637</v>
      </c>
      <c r="F1579" s="78" t="s">
        <v>2411</v>
      </c>
      <c r="G1579" s="72" t="s">
        <v>3380</v>
      </c>
      <c r="H1579" s="78" t="s">
        <v>1100</v>
      </c>
      <c r="I1579" s="78">
        <v>72</v>
      </c>
      <c r="J1579" s="300">
        <v>200</v>
      </c>
      <c r="K1579" s="78">
        <v>5</v>
      </c>
      <c r="L1579" s="300">
        <v>1100</v>
      </c>
      <c r="M1579" s="72">
        <v>10</v>
      </c>
      <c r="O1579" s="78" t="s">
        <v>3506</v>
      </c>
      <c r="P1579" s="72" t="s">
        <v>1374</v>
      </c>
      <c r="Q1579" s="125"/>
      <c r="R1579" s="164">
        <v>3.5</v>
      </c>
      <c r="S1579" s="116"/>
      <c r="AA1579" s="195"/>
      <c r="AB1579" s="195"/>
      <c r="AC1579" s="195"/>
      <c r="AD1579" s="72"/>
      <c r="AE1579" s="316">
        <v>0.61299999999999999</v>
      </c>
      <c r="AF1579" s="195">
        <v>0.13</v>
      </c>
      <c r="AG1579" s="195">
        <v>0.36699999999999999</v>
      </c>
      <c r="AH1579" s="72"/>
      <c r="AQ1579" s="174" t="s">
        <v>824</v>
      </c>
      <c r="AR1579" s="66">
        <v>0.97840000000000005</v>
      </c>
      <c r="AS1579" s="66">
        <v>1.669</v>
      </c>
      <c r="AU1579" s="276">
        <v>1226</v>
      </c>
      <c r="AV1579" s="276">
        <v>774</v>
      </c>
      <c r="AW1579" s="276">
        <v>1199.5184000000002</v>
      </c>
      <c r="AX1579" s="95">
        <v>254.76371449430056</v>
      </c>
      <c r="AY1579" s="276">
        <v>1291.806</v>
      </c>
      <c r="AZ1579" s="95">
        <v>434.32439045985802</v>
      </c>
      <c r="BA1579" s="178"/>
      <c r="BB1579" s="98" t="s">
        <v>3412</v>
      </c>
      <c r="BC1579" s="270"/>
      <c r="BD1579" s="72">
        <v>74.158699999999996</v>
      </c>
      <c r="BE1579" s="72"/>
      <c r="BF1579" s="72">
        <v>0.10588599999999999</v>
      </c>
      <c r="BG1579" s="72"/>
      <c r="BH1579" s="72">
        <v>12.2828</v>
      </c>
      <c r="BI1579" s="72"/>
      <c r="BJ1579" s="72"/>
      <c r="BK1579" s="72"/>
      <c r="BL1579" s="72"/>
      <c r="BM1579" s="72"/>
      <c r="BN1579" s="72">
        <v>0.65456800000000004</v>
      </c>
      <c r="BO1579" s="72"/>
      <c r="BP1579" s="72">
        <v>6.7381999999999997E-2</v>
      </c>
      <c r="BQ1579" s="72"/>
      <c r="BR1579" s="72">
        <v>7.7007999999999993E-2</v>
      </c>
      <c r="BS1579" s="72"/>
      <c r="BT1579" s="72"/>
      <c r="BU1579" s="72"/>
      <c r="BV1579" s="72"/>
      <c r="BW1579" s="72"/>
      <c r="BX1579" s="72">
        <v>0.55830800000000003</v>
      </c>
      <c r="BY1579" s="72"/>
      <c r="BZ1579" s="72">
        <v>3.91778</v>
      </c>
      <c r="CA1579" s="72"/>
      <c r="CB1579" s="72">
        <v>4.6108500000000001</v>
      </c>
      <c r="CC1579" s="72"/>
      <c r="CD1579" s="72"/>
      <c r="CE1579" s="72"/>
      <c r="CF1579" s="72"/>
      <c r="CG1579" s="72"/>
      <c r="CH1579" s="72"/>
      <c r="CI1579" s="72"/>
      <c r="CJ1579" s="72"/>
      <c r="CK1579" s="72"/>
      <c r="CL1579" s="72"/>
      <c r="CM1579" s="72"/>
      <c r="CN1579" s="72"/>
      <c r="CO1579" s="72"/>
      <c r="CP1579" s="72"/>
      <c r="CQ1579" s="72"/>
      <c r="CR1579" s="72"/>
      <c r="CS1579" s="72"/>
      <c r="CT1579" s="72"/>
      <c r="CU1579" s="72"/>
      <c r="CV1579" s="72"/>
      <c r="CW1579" s="72"/>
      <c r="CX1579" s="72"/>
      <c r="CY1579" s="72"/>
      <c r="CZ1579" s="72"/>
      <c r="DA1579" s="72"/>
      <c r="DB1579" s="72"/>
      <c r="DC1579" s="72"/>
      <c r="DD1579" s="72"/>
      <c r="DE1579" s="72"/>
      <c r="DF1579" s="72"/>
      <c r="DG1579" s="72"/>
      <c r="DH1579" s="78">
        <f t="shared" si="771"/>
        <v>96.433281999999977</v>
      </c>
      <c r="DJ1579" s="215">
        <f t="shared" si="748"/>
        <v>3.5667180000000229</v>
      </c>
      <c r="DK1579" s="72"/>
      <c r="DL1579" s="77" t="s">
        <v>3450</v>
      </c>
      <c r="DO1579" s="358">
        <v>3.74</v>
      </c>
      <c r="DP1579" s="72"/>
      <c r="DQ1579" s="374"/>
      <c r="DR1579" s="72"/>
      <c r="DS1579" s="246"/>
      <c r="DU1579" s="96"/>
      <c r="DW1579" s="178"/>
      <c r="DX1579" s="304">
        <f t="shared" si="749"/>
        <v>76.901561848740158</v>
      </c>
      <c r="DY1579" s="77">
        <f t="shared" si="750"/>
        <v>0</v>
      </c>
      <c r="DZ1579" s="304">
        <f t="shared" si="751"/>
        <v>0.10980233981873605</v>
      </c>
      <c r="EA1579" s="77">
        <f t="shared" si="752"/>
        <v>0</v>
      </c>
      <c r="EB1579" s="304">
        <f t="shared" si="753"/>
        <v>12.737096306646498</v>
      </c>
      <c r="EC1579" s="77">
        <f t="shared" si="754"/>
        <v>0</v>
      </c>
      <c r="ED1579" s="304">
        <f t="shared" si="755"/>
        <v>0.678778100697641</v>
      </c>
      <c r="EE1579" s="77">
        <f t="shared" si="756"/>
        <v>0</v>
      </c>
      <c r="EF1579" s="304">
        <f t="shared" si="757"/>
        <v>6.9874216248286575E-2</v>
      </c>
      <c r="EG1579" s="77">
        <f t="shared" si="758"/>
        <v>0</v>
      </c>
      <c r="EH1579" s="304">
        <f t="shared" si="759"/>
        <v>7.9856247140898937E-2</v>
      </c>
      <c r="EI1579" s="77">
        <f t="shared" si="760"/>
        <v>0</v>
      </c>
      <c r="EJ1579" s="304">
        <f t="shared" si="761"/>
        <v>0.5789577917715174</v>
      </c>
      <c r="EK1579" s="77">
        <f t="shared" si="762"/>
        <v>0</v>
      </c>
      <c r="EL1579" s="304">
        <f t="shared" si="763"/>
        <v>4.0626844993204747</v>
      </c>
      <c r="EM1579" s="77">
        <f t="shared" si="764"/>
        <v>0</v>
      </c>
      <c r="EN1579" s="304">
        <f t="shared" si="765"/>
        <v>4.7813886496158053</v>
      </c>
      <c r="EO1579" s="77">
        <f t="shared" si="766"/>
        <v>0</v>
      </c>
      <c r="EP1579" s="304">
        <f t="shared" si="767"/>
        <v>0</v>
      </c>
      <c r="EQ1579" s="77" t="e">
        <f t="shared" si="768"/>
        <v>#DIV/0!</v>
      </c>
      <c r="ER1579" s="77">
        <f t="shared" si="769"/>
        <v>100</v>
      </c>
      <c r="ES1579" s="77">
        <f t="shared" si="770"/>
        <v>0</v>
      </c>
    </row>
    <row r="1580" spans="1:149" s="77" customFormat="1" x14ac:dyDescent="0.45">
      <c r="A1580" s="78" t="s">
        <v>1483</v>
      </c>
      <c r="B1580" s="178" t="s">
        <v>915</v>
      </c>
      <c r="C1580" s="77" t="s">
        <v>3585</v>
      </c>
      <c r="D1580" s="77" t="s">
        <v>3761</v>
      </c>
      <c r="E1580" s="78" t="s">
        <v>637</v>
      </c>
      <c r="F1580" s="78" t="s">
        <v>2412</v>
      </c>
      <c r="G1580" s="72" t="s">
        <v>3380</v>
      </c>
      <c r="H1580" s="78" t="s">
        <v>1100</v>
      </c>
      <c r="I1580" s="78">
        <v>72</v>
      </c>
      <c r="J1580" s="300">
        <v>200</v>
      </c>
      <c r="K1580" s="78">
        <v>5</v>
      </c>
      <c r="L1580" s="300">
        <v>1100</v>
      </c>
      <c r="M1580" s="72">
        <v>10</v>
      </c>
      <c r="O1580" s="78" t="s">
        <v>3506</v>
      </c>
      <c r="P1580" s="72" t="s">
        <v>1374</v>
      </c>
      <c r="Q1580" s="125"/>
      <c r="R1580" s="164">
        <v>3.5</v>
      </c>
      <c r="S1580" s="116"/>
      <c r="AA1580" s="195"/>
      <c r="AB1580" s="195"/>
      <c r="AC1580" s="195"/>
      <c r="AD1580" s="72"/>
      <c r="AE1580" s="316">
        <v>0.70599999999999996</v>
      </c>
      <c r="AF1580" s="195">
        <v>0.11</v>
      </c>
      <c r="AG1580" s="195">
        <v>0.27400000000000002</v>
      </c>
      <c r="AH1580" s="72"/>
      <c r="AQ1580" s="174" t="s">
        <v>824</v>
      </c>
      <c r="AR1580" s="66">
        <v>0.97470000000000001</v>
      </c>
      <c r="AS1580" s="66">
        <v>1.681</v>
      </c>
      <c r="AU1580" s="276">
        <v>1412</v>
      </c>
      <c r="AV1580" s="276">
        <v>588.00000000000011</v>
      </c>
      <c r="AW1580" s="276">
        <v>1376.2764</v>
      </c>
      <c r="AX1580" s="95">
        <v>215.02333872292323</v>
      </c>
      <c r="AY1580" s="276">
        <v>988.42800000000022</v>
      </c>
      <c r="AZ1580" s="95">
        <v>370.08408555656212</v>
      </c>
      <c r="BA1580" s="178"/>
      <c r="BB1580" s="98" t="s">
        <v>3412</v>
      </c>
      <c r="BC1580" s="270"/>
      <c r="BD1580" s="72">
        <v>73.850499999999997</v>
      </c>
      <c r="BE1580" s="72"/>
      <c r="BF1580" s="72">
        <v>0.105446</v>
      </c>
      <c r="BG1580" s="72"/>
      <c r="BH1580" s="72">
        <v>12.2317</v>
      </c>
      <c r="BI1580" s="72"/>
      <c r="BJ1580" s="72"/>
      <c r="BK1580" s="72"/>
      <c r="BL1580" s="72"/>
      <c r="BM1580" s="72"/>
      <c r="BN1580" s="72">
        <v>0.65184799999999998</v>
      </c>
      <c r="BO1580" s="72"/>
      <c r="BP1580" s="72">
        <v>6.7101999999999995E-2</v>
      </c>
      <c r="BQ1580" s="72"/>
      <c r="BR1580" s="72">
        <v>7.6688000000000006E-2</v>
      </c>
      <c r="BS1580" s="72"/>
      <c r="BT1580" s="72"/>
      <c r="BU1580" s="72"/>
      <c r="BV1580" s="72"/>
      <c r="BW1580" s="72"/>
      <c r="BX1580" s="72">
        <v>0.55598800000000004</v>
      </c>
      <c r="BY1580" s="72"/>
      <c r="BZ1580" s="72">
        <v>3.9015</v>
      </c>
      <c r="CA1580" s="72"/>
      <c r="CB1580" s="72">
        <v>4.5916899999999998</v>
      </c>
      <c r="CC1580" s="72"/>
      <c r="CD1580" s="72"/>
      <c r="CE1580" s="72"/>
      <c r="CF1580" s="72"/>
      <c r="CG1580" s="72"/>
      <c r="CH1580" s="72"/>
      <c r="CI1580" s="72"/>
      <c r="CJ1580" s="72"/>
      <c r="CK1580" s="72"/>
      <c r="CL1580" s="72"/>
      <c r="CM1580" s="72"/>
      <c r="CN1580" s="72"/>
      <c r="CO1580" s="72"/>
      <c r="CP1580" s="72"/>
      <c r="CQ1580" s="72"/>
      <c r="CR1580" s="72"/>
      <c r="CS1580" s="72"/>
      <c r="CT1580" s="72"/>
      <c r="CU1580" s="72"/>
      <c r="CV1580" s="72"/>
      <c r="CW1580" s="72"/>
      <c r="CX1580" s="72"/>
      <c r="CY1580" s="72"/>
      <c r="CZ1580" s="72"/>
      <c r="DA1580" s="72"/>
      <c r="DB1580" s="72"/>
      <c r="DC1580" s="72"/>
      <c r="DD1580" s="72"/>
      <c r="DE1580" s="72"/>
      <c r="DF1580" s="72"/>
      <c r="DG1580" s="72"/>
      <c r="DH1580" s="78">
        <f t="shared" si="771"/>
        <v>96.03246200000001</v>
      </c>
      <c r="DJ1580" s="215">
        <f t="shared" si="748"/>
        <v>3.9675379999999905</v>
      </c>
      <c r="DK1580" s="72"/>
      <c r="DL1580" s="77" t="s">
        <v>3450</v>
      </c>
      <c r="DO1580" s="358">
        <v>4.1399999999999997</v>
      </c>
      <c r="DP1580" s="72"/>
      <c r="DQ1580" s="374"/>
      <c r="DR1580" s="72"/>
      <c r="DS1580" s="246"/>
      <c r="DU1580" s="96"/>
      <c r="DW1580" s="178"/>
      <c r="DX1580" s="304">
        <f t="shared" si="749"/>
        <v>76.901600210978643</v>
      </c>
      <c r="DY1580" s="77">
        <f t="shared" si="750"/>
        <v>0</v>
      </c>
      <c r="DZ1580" s="304">
        <f t="shared" si="751"/>
        <v>0.10980245409099268</v>
      </c>
      <c r="EA1580" s="77">
        <f t="shared" si="752"/>
        <v>0</v>
      </c>
      <c r="EB1580" s="304">
        <f t="shared" si="753"/>
        <v>12.737047187231331</v>
      </c>
      <c r="EC1580" s="77">
        <f t="shared" si="754"/>
        <v>0</v>
      </c>
      <c r="ED1580" s="304">
        <f t="shared" si="755"/>
        <v>0.67877880710795468</v>
      </c>
      <c r="EE1580" s="77">
        <f t="shared" si="756"/>
        <v>0</v>
      </c>
      <c r="EF1580" s="304">
        <f t="shared" si="757"/>
        <v>6.9874288966995338E-2</v>
      </c>
      <c r="EG1580" s="77">
        <f t="shared" si="758"/>
        <v>0</v>
      </c>
      <c r="EH1580" s="304">
        <f t="shared" si="759"/>
        <v>7.9856330247994683E-2</v>
      </c>
      <c r="EI1580" s="77">
        <f t="shared" si="760"/>
        <v>0</v>
      </c>
      <c r="EJ1580" s="304">
        <f t="shared" si="761"/>
        <v>0.57895839429796148</v>
      </c>
      <c r="EK1580" s="77">
        <f t="shared" si="762"/>
        <v>0</v>
      </c>
      <c r="EL1580" s="304">
        <f t="shared" si="763"/>
        <v>4.0626887187376282</v>
      </c>
      <c r="EM1580" s="77">
        <f t="shared" si="764"/>
        <v>0</v>
      </c>
      <c r="EN1580" s="304">
        <f t="shared" si="765"/>
        <v>4.7813936083404789</v>
      </c>
      <c r="EO1580" s="77">
        <f t="shared" si="766"/>
        <v>0</v>
      </c>
      <c r="EP1580" s="304">
        <f t="shared" si="767"/>
        <v>0</v>
      </c>
      <c r="EQ1580" s="77" t="e">
        <f t="shared" si="768"/>
        <v>#DIV/0!</v>
      </c>
      <c r="ER1580" s="77">
        <f t="shared" si="769"/>
        <v>100</v>
      </c>
      <c r="ES1580" s="77">
        <f t="shared" si="770"/>
        <v>0</v>
      </c>
    </row>
    <row r="1581" spans="1:149" s="77" customFormat="1" x14ac:dyDescent="0.45">
      <c r="A1581" s="78" t="s">
        <v>1483</v>
      </c>
      <c r="B1581" s="178" t="s">
        <v>915</v>
      </c>
      <c r="C1581" s="77" t="s">
        <v>3585</v>
      </c>
      <c r="D1581" s="77" t="s">
        <v>3761</v>
      </c>
      <c r="E1581" s="78" t="s">
        <v>1127</v>
      </c>
      <c r="F1581" s="78" t="s">
        <v>2413</v>
      </c>
      <c r="G1581" s="72" t="s">
        <v>3380</v>
      </c>
      <c r="H1581" s="78" t="s">
        <v>1101</v>
      </c>
      <c r="I1581" s="78">
        <v>98</v>
      </c>
      <c r="J1581" s="300">
        <v>500</v>
      </c>
      <c r="K1581" s="78">
        <v>5</v>
      </c>
      <c r="L1581" s="300">
        <v>800</v>
      </c>
      <c r="M1581" s="72">
        <v>10</v>
      </c>
      <c r="O1581" s="78" t="s">
        <v>1128</v>
      </c>
      <c r="P1581" s="72" t="s">
        <v>1374</v>
      </c>
      <c r="Q1581" s="125"/>
      <c r="R1581" s="164"/>
      <c r="S1581" s="116"/>
      <c r="AA1581" s="195"/>
      <c r="AB1581" s="195"/>
      <c r="AC1581" s="195"/>
      <c r="AD1581" s="72"/>
      <c r="AE1581" s="316">
        <v>0.40799999999999997</v>
      </c>
      <c r="AF1581" s="195">
        <v>0.14000000000000001</v>
      </c>
      <c r="AG1581" s="195">
        <v>0.57199999999999995</v>
      </c>
      <c r="AH1581" s="72"/>
      <c r="AQ1581" s="174" t="s">
        <v>824</v>
      </c>
      <c r="AR1581" s="66">
        <v>1.0169999999999999</v>
      </c>
      <c r="AS1581" s="66">
        <v>5.0999999999999996</v>
      </c>
      <c r="AU1581" s="276">
        <v>2039.9999999999998</v>
      </c>
      <c r="AV1581" s="276">
        <v>2960.0000000000005</v>
      </c>
      <c r="AW1581" s="276">
        <v>2074.6799999999994</v>
      </c>
      <c r="AX1581" s="95">
        <v>711.96038851428148</v>
      </c>
      <c r="AY1581" s="276">
        <v>15096.000000000002</v>
      </c>
      <c r="AZ1581" s="95">
        <v>3573.7004839600095</v>
      </c>
      <c r="BA1581" s="178"/>
      <c r="BB1581" s="98" t="s">
        <v>3412</v>
      </c>
      <c r="BC1581" s="270"/>
      <c r="BD1581" s="72">
        <v>73.172600000000003</v>
      </c>
      <c r="BE1581" s="72"/>
      <c r="BF1581" s="72">
        <v>0.104478</v>
      </c>
      <c r="BG1581" s="72"/>
      <c r="BH1581" s="72">
        <v>12.119400000000001</v>
      </c>
      <c r="BI1581" s="72"/>
      <c r="BJ1581" s="72"/>
      <c r="BK1581" s="72"/>
      <c r="BL1581" s="72"/>
      <c r="BM1581" s="72"/>
      <c r="BN1581" s="72">
        <v>0.64586399999999999</v>
      </c>
      <c r="BO1581" s="72"/>
      <c r="BP1581" s="72">
        <v>6.6486000000000003E-2</v>
      </c>
      <c r="BQ1581" s="72"/>
      <c r="BR1581" s="72">
        <v>7.5983999999999996E-2</v>
      </c>
      <c r="BS1581" s="72"/>
      <c r="BT1581" s="72"/>
      <c r="BU1581" s="72"/>
      <c r="BV1581" s="72"/>
      <c r="BW1581" s="72"/>
      <c r="BX1581" s="72">
        <v>0.55088400000000004</v>
      </c>
      <c r="BY1581" s="72"/>
      <c r="BZ1581" s="72">
        <v>3.8656899999999998</v>
      </c>
      <c r="CA1581" s="72"/>
      <c r="CB1581" s="72">
        <v>4.5495400000000004</v>
      </c>
      <c r="CC1581" s="72"/>
      <c r="CD1581" s="72"/>
      <c r="CE1581" s="72"/>
      <c r="CF1581" s="72"/>
      <c r="CG1581" s="72"/>
      <c r="CH1581" s="72"/>
      <c r="CI1581" s="72"/>
      <c r="CJ1581" s="72"/>
      <c r="CK1581" s="72"/>
      <c r="CL1581" s="72"/>
      <c r="CM1581" s="72"/>
      <c r="CN1581" s="72"/>
      <c r="CO1581" s="72"/>
      <c r="CP1581" s="72"/>
      <c r="CQ1581" s="72"/>
      <c r="CR1581" s="72"/>
      <c r="CS1581" s="72"/>
      <c r="CT1581" s="72"/>
      <c r="CU1581" s="72"/>
      <c r="CV1581" s="72"/>
      <c r="CW1581" s="72"/>
      <c r="CX1581" s="72"/>
      <c r="CY1581" s="72"/>
      <c r="CZ1581" s="72"/>
      <c r="DA1581" s="72"/>
      <c r="DB1581" s="72"/>
      <c r="DC1581" s="72"/>
      <c r="DD1581" s="72"/>
      <c r="DE1581" s="72"/>
      <c r="DF1581" s="72"/>
      <c r="DG1581" s="72"/>
      <c r="DH1581" s="78">
        <f t="shared" si="771"/>
        <v>95.150925999999998</v>
      </c>
      <c r="DJ1581" s="215">
        <f t="shared" si="748"/>
        <v>4.8490740000000017</v>
      </c>
      <c r="DK1581" s="72"/>
      <c r="DL1581" s="77" t="s">
        <v>3450</v>
      </c>
      <c r="DO1581" s="358">
        <v>5.0199999999999996</v>
      </c>
      <c r="DP1581" s="72"/>
      <c r="DQ1581" s="374"/>
      <c r="DR1581" s="72"/>
      <c r="DS1581" s="246"/>
      <c r="DU1581" s="96"/>
      <c r="DW1581" s="178"/>
      <c r="DX1581" s="304">
        <f t="shared" si="749"/>
        <v>76.901616280644504</v>
      </c>
      <c r="DY1581" s="77">
        <f t="shared" si="750"/>
        <v>0</v>
      </c>
      <c r="DZ1581" s="304">
        <f t="shared" si="751"/>
        <v>0.10980239961090868</v>
      </c>
      <c r="EA1581" s="77">
        <f t="shared" si="752"/>
        <v>0</v>
      </c>
      <c r="EB1581" s="304">
        <f t="shared" si="753"/>
        <v>12.737027908693186</v>
      </c>
      <c r="EC1581" s="77">
        <f t="shared" si="754"/>
        <v>0</v>
      </c>
      <c r="ED1581" s="304">
        <f t="shared" si="755"/>
        <v>0.67877847032198091</v>
      </c>
      <c r="EE1581" s="77">
        <f t="shared" si="756"/>
        <v>0</v>
      </c>
      <c r="EF1581" s="304">
        <f t="shared" si="757"/>
        <v>6.9874254297850991E-2</v>
      </c>
      <c r="EG1581" s="77">
        <f t="shared" si="758"/>
        <v>0</v>
      </c>
      <c r="EH1581" s="304">
        <f t="shared" si="759"/>
        <v>7.9856290626115392E-2</v>
      </c>
      <c r="EI1581" s="77">
        <f t="shared" si="760"/>
        <v>0</v>
      </c>
      <c r="EJ1581" s="304">
        <f t="shared" si="761"/>
        <v>0.5789581070393367</v>
      </c>
      <c r="EK1581" s="77">
        <f t="shared" si="762"/>
        <v>0</v>
      </c>
      <c r="EL1581" s="304">
        <f t="shared" si="763"/>
        <v>4.062692989451306</v>
      </c>
      <c r="EM1581" s="77">
        <f t="shared" si="764"/>
        <v>0</v>
      </c>
      <c r="EN1581" s="304">
        <f t="shared" si="765"/>
        <v>4.7813932993148169</v>
      </c>
      <c r="EO1581" s="77">
        <f t="shared" si="766"/>
        <v>0</v>
      </c>
      <c r="EP1581" s="304">
        <f t="shared" si="767"/>
        <v>0</v>
      </c>
      <c r="EQ1581" s="77" t="e">
        <f t="shared" si="768"/>
        <v>#DIV/0!</v>
      </c>
      <c r="ER1581" s="77">
        <f t="shared" si="769"/>
        <v>100</v>
      </c>
      <c r="ES1581" s="77">
        <f t="shared" si="770"/>
        <v>0</v>
      </c>
    </row>
    <row r="1582" spans="1:149" s="77" customFormat="1" x14ac:dyDescent="0.45">
      <c r="A1582" s="78" t="s">
        <v>1483</v>
      </c>
      <c r="B1582" s="178" t="s">
        <v>915</v>
      </c>
      <c r="C1582" s="77" t="s">
        <v>3585</v>
      </c>
      <c r="D1582" s="77" t="s">
        <v>3761</v>
      </c>
      <c r="E1582" s="78" t="s">
        <v>1127</v>
      </c>
      <c r="F1582" s="78" t="s">
        <v>2414</v>
      </c>
      <c r="G1582" s="72" t="s">
        <v>3380</v>
      </c>
      <c r="H1582" s="78" t="s">
        <v>1101</v>
      </c>
      <c r="I1582" s="78">
        <v>98</v>
      </c>
      <c r="J1582" s="300">
        <v>500</v>
      </c>
      <c r="K1582" s="78">
        <v>5</v>
      </c>
      <c r="L1582" s="300">
        <v>800</v>
      </c>
      <c r="M1582" s="72">
        <v>10</v>
      </c>
      <c r="O1582" s="78" t="s">
        <v>1128</v>
      </c>
      <c r="P1582" s="72" t="s">
        <v>1374</v>
      </c>
      <c r="Q1582" s="125"/>
      <c r="R1582" s="164"/>
      <c r="S1582" s="116"/>
      <c r="AA1582" s="195"/>
      <c r="AB1582" s="195"/>
      <c r="AC1582" s="195"/>
      <c r="AD1582" s="72"/>
      <c r="AE1582" s="316">
        <v>0.433</v>
      </c>
      <c r="AF1582" s="195">
        <v>0.14000000000000001</v>
      </c>
      <c r="AG1582" s="195">
        <v>0.54700000000000004</v>
      </c>
      <c r="AH1582" s="72"/>
      <c r="AQ1582" s="174" t="s">
        <v>824</v>
      </c>
      <c r="AR1582" s="66">
        <v>1.0049999999999999</v>
      </c>
      <c r="AS1582" s="66">
        <v>5.1429999999999998</v>
      </c>
      <c r="AU1582" s="276">
        <v>2165</v>
      </c>
      <c r="AV1582" s="276">
        <v>2834.9999999999995</v>
      </c>
      <c r="AW1582" s="276">
        <v>2175.8249999999998</v>
      </c>
      <c r="AX1582" s="95">
        <v>703.5666814809374</v>
      </c>
      <c r="AY1582" s="276">
        <v>14580.404999999997</v>
      </c>
      <c r="AZ1582" s="95">
        <v>3603.5233095341327</v>
      </c>
      <c r="BA1582" s="178"/>
      <c r="BB1582" s="98" t="s">
        <v>3412</v>
      </c>
      <c r="BC1582" s="270"/>
      <c r="BD1582" s="72">
        <v>73.026200000000003</v>
      </c>
      <c r="BE1582" s="72"/>
      <c r="BF1582" s="72">
        <v>0.104269</v>
      </c>
      <c r="BG1582" s="72"/>
      <c r="BH1582" s="72">
        <v>12.0952</v>
      </c>
      <c r="BI1582" s="72"/>
      <c r="BJ1582" s="72"/>
      <c r="BK1582" s="72"/>
      <c r="BL1582" s="72"/>
      <c r="BM1582" s="72"/>
      <c r="BN1582" s="72">
        <v>0.64457200000000003</v>
      </c>
      <c r="BO1582" s="72"/>
      <c r="BP1582" s="72">
        <v>6.6352999999999995E-2</v>
      </c>
      <c r="BQ1582" s="72"/>
      <c r="BR1582" s="72">
        <v>7.5831999999999997E-2</v>
      </c>
      <c r="BS1582" s="72"/>
      <c r="BT1582" s="72"/>
      <c r="BU1582" s="72"/>
      <c r="BV1582" s="72"/>
      <c r="BW1582" s="72"/>
      <c r="BX1582" s="72">
        <v>0.54978199999999999</v>
      </c>
      <c r="BY1582" s="72"/>
      <c r="BZ1582" s="72">
        <v>3.8579500000000002</v>
      </c>
      <c r="CA1582" s="72"/>
      <c r="CB1582" s="72">
        <v>4.5404400000000003</v>
      </c>
      <c r="CC1582" s="72"/>
      <c r="CD1582" s="72"/>
      <c r="CE1582" s="72"/>
      <c r="CF1582" s="72"/>
      <c r="CG1582" s="72"/>
      <c r="CH1582" s="72"/>
      <c r="CI1582" s="72"/>
      <c r="CJ1582" s="72"/>
      <c r="CK1582" s="72"/>
      <c r="CL1582" s="72"/>
      <c r="CM1582" s="72"/>
      <c r="CN1582" s="72"/>
      <c r="CO1582" s="72"/>
      <c r="CP1582" s="72"/>
      <c r="CQ1582" s="72"/>
      <c r="CR1582" s="72"/>
      <c r="CS1582" s="72"/>
      <c r="CT1582" s="72"/>
      <c r="CU1582" s="72"/>
      <c r="CV1582" s="72"/>
      <c r="CW1582" s="72"/>
      <c r="CX1582" s="72"/>
      <c r="CY1582" s="72"/>
      <c r="CZ1582" s="72"/>
      <c r="DA1582" s="72"/>
      <c r="DB1582" s="72"/>
      <c r="DC1582" s="72"/>
      <c r="DD1582" s="72"/>
      <c r="DE1582" s="72"/>
      <c r="DF1582" s="72"/>
      <c r="DG1582" s="72"/>
      <c r="DH1582" s="78">
        <f t="shared" si="771"/>
        <v>94.960598000000019</v>
      </c>
      <c r="DJ1582" s="215">
        <f t="shared" si="748"/>
        <v>5.0394019999999813</v>
      </c>
      <c r="DK1582" s="72"/>
      <c r="DL1582" s="77" t="s">
        <v>3450</v>
      </c>
      <c r="DO1582" s="358">
        <v>5.21</v>
      </c>
      <c r="DP1582" s="72"/>
      <c r="DQ1582" s="374"/>
      <c r="DR1582" s="72"/>
      <c r="DS1582" s="246"/>
      <c r="DU1582" s="96"/>
      <c r="DW1582" s="178"/>
      <c r="DX1582" s="304">
        <f t="shared" si="749"/>
        <v>76.901579747844465</v>
      </c>
      <c r="DY1582" s="77">
        <f t="shared" si="750"/>
        <v>0</v>
      </c>
      <c r="DZ1582" s="304">
        <f t="shared" si="751"/>
        <v>0.10980238351068511</v>
      </c>
      <c r="EA1582" s="77">
        <f t="shared" si="752"/>
        <v>0</v>
      </c>
      <c r="EB1582" s="304">
        <f t="shared" si="753"/>
        <v>12.737072274966085</v>
      </c>
      <c r="EC1582" s="77">
        <f t="shared" si="754"/>
        <v>0</v>
      </c>
      <c r="ED1582" s="304">
        <f t="shared" si="755"/>
        <v>0.67877837079332615</v>
      </c>
      <c r="EE1582" s="77">
        <f t="shared" si="756"/>
        <v>0</v>
      </c>
      <c r="EF1582" s="304">
        <f t="shared" si="757"/>
        <v>6.9874244052254147E-2</v>
      </c>
      <c r="EG1582" s="77">
        <f t="shared" si="758"/>
        <v>0</v>
      </c>
      <c r="EH1582" s="304">
        <f t="shared" si="759"/>
        <v>7.9856278916861895E-2</v>
      </c>
      <c r="EI1582" s="77">
        <f t="shared" si="760"/>
        <v>0</v>
      </c>
      <c r="EJ1582" s="304">
        <f t="shared" si="761"/>
        <v>0.57895802214724879</v>
      </c>
      <c r="EK1582" s="77">
        <f t="shared" si="762"/>
        <v>0</v>
      </c>
      <c r="EL1582" s="304">
        <f t="shared" si="763"/>
        <v>4.0626850306903073</v>
      </c>
      <c r="EM1582" s="77">
        <f t="shared" si="764"/>
        <v>0</v>
      </c>
      <c r="EN1582" s="304">
        <f t="shared" si="765"/>
        <v>4.781393647078759</v>
      </c>
      <c r="EO1582" s="77">
        <f t="shared" si="766"/>
        <v>0</v>
      </c>
      <c r="EP1582" s="304">
        <f t="shared" si="767"/>
        <v>0</v>
      </c>
      <c r="EQ1582" s="77" t="e">
        <f t="shared" si="768"/>
        <v>#DIV/0!</v>
      </c>
      <c r="ER1582" s="77">
        <f t="shared" si="769"/>
        <v>100</v>
      </c>
      <c r="ES1582" s="77">
        <f t="shared" si="770"/>
        <v>0</v>
      </c>
    </row>
    <row r="1583" spans="1:149" s="77" customFormat="1" x14ac:dyDescent="0.45">
      <c r="A1583" s="78" t="s">
        <v>1483</v>
      </c>
      <c r="B1583" s="178" t="s">
        <v>915</v>
      </c>
      <c r="C1583" s="77" t="s">
        <v>3585</v>
      </c>
      <c r="D1583" s="77" t="s">
        <v>3761</v>
      </c>
      <c r="E1583" s="78" t="s">
        <v>1127</v>
      </c>
      <c r="F1583" s="78" t="s">
        <v>2415</v>
      </c>
      <c r="G1583" s="72" t="s">
        <v>3380</v>
      </c>
      <c r="H1583" s="78" t="s">
        <v>1101</v>
      </c>
      <c r="I1583" s="78">
        <v>96</v>
      </c>
      <c r="J1583" s="300">
        <v>500</v>
      </c>
      <c r="K1583" s="78">
        <v>5</v>
      </c>
      <c r="L1583" s="300">
        <v>800</v>
      </c>
      <c r="M1583" s="72">
        <v>10</v>
      </c>
      <c r="O1583" s="78" t="s">
        <v>1128</v>
      </c>
      <c r="P1583" s="72" t="s">
        <v>1374</v>
      </c>
      <c r="Q1583" s="125"/>
      <c r="R1583" s="164"/>
      <c r="S1583" s="116"/>
      <c r="AA1583" s="195"/>
      <c r="AB1583" s="195"/>
      <c r="AC1583" s="195"/>
      <c r="AD1583" s="72"/>
      <c r="AE1583" s="316">
        <v>0.626</v>
      </c>
      <c r="AF1583" s="195">
        <v>0.14000000000000001</v>
      </c>
      <c r="AG1583" s="195">
        <v>0.35399999999999998</v>
      </c>
      <c r="AH1583" s="72"/>
      <c r="AQ1583" s="174" t="s">
        <v>824</v>
      </c>
      <c r="AR1583" s="66">
        <v>0.93340000000000001</v>
      </c>
      <c r="AS1583" s="66">
        <v>5.59</v>
      </c>
      <c r="AU1583" s="276">
        <v>3130</v>
      </c>
      <c r="AV1583" s="276">
        <v>1870</v>
      </c>
      <c r="AW1583" s="276">
        <v>2921.5419999999999</v>
      </c>
      <c r="AX1583" s="95">
        <v>653.50270748603214</v>
      </c>
      <c r="AY1583" s="276">
        <v>10453.299999999999</v>
      </c>
      <c r="AZ1583" s="95">
        <v>3914.6193291025425</v>
      </c>
      <c r="BA1583" s="178"/>
      <c r="BB1583" s="98" t="s">
        <v>3412</v>
      </c>
      <c r="BC1583" s="270"/>
      <c r="BD1583" s="72">
        <v>72.055499999999995</v>
      </c>
      <c r="BE1583" s="72"/>
      <c r="BF1583" s="72">
        <v>0.102883</v>
      </c>
      <c r="BG1583" s="72"/>
      <c r="BH1583" s="72">
        <v>11.9344</v>
      </c>
      <c r="BI1583" s="72"/>
      <c r="BJ1583" s="72"/>
      <c r="BK1583" s="72"/>
      <c r="BL1583" s="72"/>
      <c r="BM1583" s="72"/>
      <c r="BN1583" s="72">
        <v>0.63600400000000001</v>
      </c>
      <c r="BO1583" s="72"/>
      <c r="BP1583" s="72">
        <v>6.5471000000000001E-2</v>
      </c>
      <c r="BQ1583" s="72"/>
      <c r="BR1583" s="72">
        <v>7.4824000000000002E-2</v>
      </c>
      <c r="BS1583" s="72"/>
      <c r="BT1583" s="72"/>
      <c r="BU1583" s="72"/>
      <c r="BV1583" s="72"/>
      <c r="BW1583" s="72"/>
      <c r="BX1583" s="72">
        <v>0.54247400000000001</v>
      </c>
      <c r="BY1583" s="72"/>
      <c r="BZ1583" s="72">
        <v>3.80667</v>
      </c>
      <c r="CA1583" s="72"/>
      <c r="CB1583" s="72">
        <v>4.4800899999999997</v>
      </c>
      <c r="CC1583" s="72"/>
      <c r="CD1583" s="72"/>
      <c r="CE1583" s="72"/>
      <c r="CF1583" s="72"/>
      <c r="CG1583" s="72"/>
      <c r="CH1583" s="72"/>
      <c r="CI1583" s="72"/>
      <c r="CJ1583" s="72"/>
      <c r="CK1583" s="72"/>
      <c r="CL1583" s="72"/>
      <c r="CM1583" s="72"/>
      <c r="CN1583" s="72"/>
      <c r="CO1583" s="72"/>
      <c r="CP1583" s="72"/>
      <c r="CQ1583" s="72"/>
      <c r="CR1583" s="72"/>
      <c r="CS1583" s="72"/>
      <c r="CT1583" s="72"/>
      <c r="CU1583" s="72"/>
      <c r="CV1583" s="72"/>
      <c r="CW1583" s="72"/>
      <c r="CX1583" s="72"/>
      <c r="CY1583" s="72"/>
      <c r="CZ1583" s="72"/>
      <c r="DA1583" s="72"/>
      <c r="DB1583" s="72"/>
      <c r="DC1583" s="72"/>
      <c r="DD1583" s="72"/>
      <c r="DE1583" s="72"/>
      <c r="DF1583" s="72"/>
      <c r="DG1583" s="72"/>
      <c r="DH1583" s="78">
        <f t="shared" si="771"/>
        <v>93.698316000000005</v>
      </c>
      <c r="DJ1583" s="215">
        <f t="shared" si="748"/>
        <v>6.3016839999999945</v>
      </c>
      <c r="DK1583" s="72"/>
      <c r="DL1583" s="77" t="s">
        <v>3450</v>
      </c>
      <c r="DO1583" s="358">
        <v>6.47</v>
      </c>
      <c r="DP1583" s="72"/>
      <c r="DQ1583" s="374"/>
      <c r="DR1583" s="72"/>
      <c r="DS1583" s="246"/>
      <c r="DU1583" s="96"/>
      <c r="DW1583" s="178"/>
      <c r="DX1583" s="304">
        <f t="shared" si="749"/>
        <v>76.901595542015926</v>
      </c>
      <c r="DY1583" s="77">
        <f t="shared" si="750"/>
        <v>0</v>
      </c>
      <c r="DZ1583" s="304">
        <f t="shared" si="751"/>
        <v>0.10980240029073735</v>
      </c>
      <c r="EA1583" s="77">
        <f t="shared" si="752"/>
        <v>0</v>
      </c>
      <c r="EB1583" s="304">
        <f t="shared" si="753"/>
        <v>12.73704855058441</v>
      </c>
      <c r="EC1583" s="77">
        <f t="shared" si="754"/>
        <v>0</v>
      </c>
      <c r="ED1583" s="304">
        <f t="shared" si="755"/>
        <v>0.67877847452455808</v>
      </c>
      <c r="EE1583" s="77">
        <f t="shared" si="756"/>
        <v>0</v>
      </c>
      <c r="EF1583" s="304">
        <f t="shared" si="757"/>
        <v>6.987425473046921E-2</v>
      </c>
      <c r="EG1583" s="77">
        <f t="shared" si="758"/>
        <v>0</v>
      </c>
      <c r="EH1583" s="304">
        <f t="shared" si="759"/>
        <v>7.9856291120536257E-2</v>
      </c>
      <c r="EI1583" s="77">
        <f t="shared" si="760"/>
        <v>0</v>
      </c>
      <c r="EJ1583" s="304">
        <f t="shared" si="761"/>
        <v>0.5789581106238878</v>
      </c>
      <c r="EK1583" s="77">
        <f t="shared" si="762"/>
        <v>0</v>
      </c>
      <c r="EL1583" s="304">
        <f t="shared" si="763"/>
        <v>4.0626877435022415</v>
      </c>
      <c r="EM1583" s="77">
        <f t="shared" si="764"/>
        <v>0</v>
      </c>
      <c r="EN1583" s="304">
        <f t="shared" si="765"/>
        <v>4.7813986326072273</v>
      </c>
      <c r="EO1583" s="77">
        <f t="shared" si="766"/>
        <v>0</v>
      </c>
      <c r="EP1583" s="304">
        <f t="shared" si="767"/>
        <v>0</v>
      </c>
      <c r="EQ1583" s="77" t="e">
        <f t="shared" si="768"/>
        <v>#DIV/0!</v>
      </c>
      <c r="ER1583" s="77">
        <f t="shared" si="769"/>
        <v>100</v>
      </c>
      <c r="ES1583" s="77">
        <f t="shared" si="770"/>
        <v>0</v>
      </c>
    </row>
    <row r="1584" spans="1:149" s="77" customFormat="1" x14ac:dyDescent="0.45">
      <c r="A1584" s="78" t="s">
        <v>1483</v>
      </c>
      <c r="B1584" s="178" t="s">
        <v>915</v>
      </c>
      <c r="C1584" s="77" t="s">
        <v>3585</v>
      </c>
      <c r="D1584" s="77" t="s">
        <v>3761</v>
      </c>
      <c r="E1584" s="78" t="s">
        <v>1127</v>
      </c>
      <c r="F1584" s="78" t="s">
        <v>2416</v>
      </c>
      <c r="G1584" s="72" t="s">
        <v>3380</v>
      </c>
      <c r="H1584" s="78" t="s">
        <v>1101</v>
      </c>
      <c r="I1584" s="78"/>
      <c r="J1584" s="300">
        <v>144</v>
      </c>
      <c r="K1584" s="78">
        <v>5</v>
      </c>
      <c r="L1584" s="300">
        <v>500</v>
      </c>
      <c r="M1584" s="72">
        <v>10</v>
      </c>
      <c r="O1584" s="78" t="s">
        <v>1128</v>
      </c>
      <c r="P1584" s="72" t="s">
        <v>1374</v>
      </c>
      <c r="Q1584" s="125"/>
      <c r="R1584" s="164"/>
      <c r="S1584" s="116"/>
      <c r="AA1584" s="195"/>
      <c r="AB1584" s="195"/>
      <c r="AC1584" s="195"/>
      <c r="AD1584" s="72"/>
      <c r="AE1584" s="316">
        <v>1</v>
      </c>
      <c r="AF1584" s="195"/>
      <c r="AG1584" s="195">
        <v>0</v>
      </c>
      <c r="AH1584" s="72"/>
      <c r="AQ1584" s="174"/>
      <c r="AR1584" s="66">
        <v>0.39229999999999998</v>
      </c>
      <c r="AS1584" s="66"/>
      <c r="AU1584" s="276">
        <v>1440</v>
      </c>
      <c r="AV1584" s="276"/>
      <c r="AW1584" s="276">
        <v>564.91199999999992</v>
      </c>
      <c r="AX1584" s="95"/>
      <c r="AY1584" s="276"/>
      <c r="AZ1584" s="95"/>
      <c r="BA1584" s="178"/>
      <c r="BB1584" s="98" t="s">
        <v>3412</v>
      </c>
      <c r="BC1584" s="270"/>
      <c r="BD1584" s="72">
        <v>69.459299999999999</v>
      </c>
      <c r="BE1584" s="72"/>
      <c r="BF1584" s="72">
        <v>9.9176E-2</v>
      </c>
      <c r="BG1584" s="72"/>
      <c r="BH1584" s="72">
        <v>11.5044</v>
      </c>
      <c r="BI1584" s="72"/>
      <c r="BJ1584" s="72"/>
      <c r="BK1584" s="72"/>
      <c r="BL1584" s="72"/>
      <c r="BM1584" s="72"/>
      <c r="BN1584" s="72">
        <v>0.61308799999999997</v>
      </c>
      <c r="BO1584" s="72"/>
      <c r="BP1584" s="72">
        <v>6.3112000000000001E-2</v>
      </c>
      <c r="BQ1584" s="72"/>
      <c r="BR1584" s="72">
        <v>7.2127999999999998E-2</v>
      </c>
      <c r="BS1584" s="72"/>
      <c r="BT1584" s="72"/>
      <c r="BU1584" s="72"/>
      <c r="BV1584" s="72"/>
      <c r="BW1584" s="72"/>
      <c r="BX1584" s="72">
        <v>0.52292799999999995</v>
      </c>
      <c r="BY1584" s="72"/>
      <c r="BZ1584" s="72">
        <v>3.6695099999999998</v>
      </c>
      <c r="CA1584" s="72"/>
      <c r="CB1584" s="72">
        <v>4.3186600000000004</v>
      </c>
      <c r="CC1584" s="72"/>
      <c r="CD1584" s="72"/>
      <c r="CE1584" s="72"/>
      <c r="CF1584" s="72"/>
      <c r="CG1584" s="72"/>
      <c r="CH1584" s="72"/>
      <c r="CI1584" s="72"/>
      <c r="CJ1584" s="72"/>
      <c r="CK1584" s="72"/>
      <c r="CL1584" s="72"/>
      <c r="CM1584" s="72"/>
      <c r="CN1584" s="72"/>
      <c r="CO1584" s="72"/>
      <c r="CP1584" s="72"/>
      <c r="CQ1584" s="72"/>
      <c r="CR1584" s="72"/>
      <c r="CS1584" s="72"/>
      <c r="CT1584" s="72"/>
      <c r="CU1584" s="72"/>
      <c r="CV1584" s="72"/>
      <c r="CW1584" s="72"/>
      <c r="CX1584" s="72"/>
      <c r="CY1584" s="72"/>
      <c r="CZ1584" s="72"/>
      <c r="DA1584" s="72"/>
      <c r="DB1584" s="72"/>
      <c r="DC1584" s="72"/>
      <c r="DD1584" s="72"/>
      <c r="DE1584" s="72"/>
      <c r="DF1584" s="72"/>
      <c r="DG1584" s="72"/>
      <c r="DH1584" s="78">
        <f t="shared" si="771"/>
        <v>90.322302000000008</v>
      </c>
      <c r="DJ1584" s="215">
        <f t="shared" si="748"/>
        <v>9.6776979999999924</v>
      </c>
      <c r="DK1584" s="72"/>
      <c r="DL1584" s="77" t="s">
        <v>3450</v>
      </c>
      <c r="DO1584" s="358">
        <v>9.84</v>
      </c>
      <c r="DP1584" s="72"/>
      <c r="DQ1584" s="374"/>
      <c r="DR1584" s="72"/>
      <c r="DS1584" s="246"/>
      <c r="DU1584" s="96"/>
      <c r="DW1584" s="178"/>
      <c r="DX1584" s="304">
        <f t="shared" si="749"/>
        <v>76.901605098594587</v>
      </c>
      <c r="DY1584" s="77">
        <f t="shared" si="750"/>
        <v>0</v>
      </c>
      <c r="DZ1584" s="304">
        <f t="shared" si="751"/>
        <v>0.10980233874021501</v>
      </c>
      <c r="EA1584" s="77">
        <f t="shared" si="752"/>
        <v>0</v>
      </c>
      <c r="EB1584" s="304">
        <f t="shared" si="753"/>
        <v>12.737053579524579</v>
      </c>
      <c r="EC1584" s="77">
        <f t="shared" si="754"/>
        <v>0</v>
      </c>
      <c r="ED1584" s="304">
        <f t="shared" si="755"/>
        <v>0.67877809403042</v>
      </c>
      <c r="EE1584" s="77">
        <f t="shared" si="756"/>
        <v>0</v>
      </c>
      <c r="EF1584" s="304">
        <f t="shared" si="757"/>
        <v>6.9874215561955E-2</v>
      </c>
      <c r="EG1584" s="77">
        <f t="shared" si="758"/>
        <v>0</v>
      </c>
      <c r="EH1584" s="304">
        <f t="shared" si="759"/>
        <v>7.985624635652E-2</v>
      </c>
      <c r="EI1584" s="77">
        <f t="shared" si="760"/>
        <v>0</v>
      </c>
      <c r="EJ1584" s="304">
        <f t="shared" si="761"/>
        <v>0.57895778608476989</v>
      </c>
      <c r="EK1584" s="77">
        <f t="shared" si="762"/>
        <v>0</v>
      </c>
      <c r="EL1584" s="304">
        <f t="shared" si="763"/>
        <v>4.0626843190954096</v>
      </c>
      <c r="EM1584" s="77">
        <f t="shared" si="764"/>
        <v>0</v>
      </c>
      <c r="EN1584" s="304">
        <f t="shared" si="765"/>
        <v>4.7813883220115452</v>
      </c>
      <c r="EO1584" s="77">
        <f t="shared" si="766"/>
        <v>0</v>
      </c>
      <c r="EP1584" s="304">
        <f t="shared" si="767"/>
        <v>0</v>
      </c>
      <c r="EQ1584" s="77" t="e">
        <f t="shared" si="768"/>
        <v>#DIV/0!</v>
      </c>
      <c r="ER1584" s="77">
        <f t="shared" si="769"/>
        <v>100</v>
      </c>
      <c r="ES1584" s="77">
        <f t="shared" si="770"/>
        <v>0</v>
      </c>
    </row>
    <row r="1585" spans="1:149" s="77" customFormat="1" x14ac:dyDescent="0.45">
      <c r="A1585" s="78" t="s">
        <v>1483</v>
      </c>
      <c r="B1585" s="178" t="s">
        <v>915</v>
      </c>
      <c r="C1585" s="77" t="s">
        <v>3585</v>
      </c>
      <c r="D1585" s="77" t="s">
        <v>3761</v>
      </c>
      <c r="E1585" s="78" t="s">
        <v>637</v>
      </c>
      <c r="F1585" s="78" t="s">
        <v>2417</v>
      </c>
      <c r="G1585" s="72" t="s">
        <v>3380</v>
      </c>
      <c r="H1585" s="78" t="s">
        <v>1100</v>
      </c>
      <c r="I1585" s="78">
        <v>96</v>
      </c>
      <c r="J1585" s="300">
        <v>500</v>
      </c>
      <c r="K1585" s="78">
        <v>5</v>
      </c>
      <c r="L1585" s="300">
        <v>1100</v>
      </c>
      <c r="M1585" s="72">
        <v>10</v>
      </c>
      <c r="O1585" s="78" t="s">
        <v>3506</v>
      </c>
      <c r="P1585" s="72" t="s">
        <v>1374</v>
      </c>
      <c r="Q1585" s="125"/>
      <c r="R1585" s="164">
        <v>3.5</v>
      </c>
      <c r="S1585" s="116"/>
      <c r="AA1585" s="195"/>
      <c r="AB1585" s="195"/>
      <c r="AC1585" s="195"/>
      <c r="AD1585" s="72"/>
      <c r="AE1585" s="316">
        <v>0.47099999999999997</v>
      </c>
      <c r="AF1585" s="195">
        <v>0.17</v>
      </c>
      <c r="AG1585" s="195">
        <v>0.50900000000000001</v>
      </c>
      <c r="AH1585" s="72"/>
      <c r="AQ1585" s="174" t="s">
        <v>824</v>
      </c>
      <c r="AR1585" s="66">
        <v>1.1839999999999999</v>
      </c>
      <c r="AS1585" s="66">
        <v>3.7789999999999999</v>
      </c>
      <c r="AU1585" s="276">
        <v>2355</v>
      </c>
      <c r="AV1585" s="276">
        <v>2645</v>
      </c>
      <c r="AW1585" s="276">
        <v>2788.3199999999997</v>
      </c>
      <c r="AX1585" s="95">
        <v>1006.4997143752205</v>
      </c>
      <c r="AY1585" s="276">
        <v>9995.4549999999999</v>
      </c>
      <c r="AZ1585" s="95">
        <v>3213.9534969405231</v>
      </c>
      <c r="BA1585" s="178"/>
      <c r="BB1585" s="98" t="s">
        <v>3412</v>
      </c>
      <c r="BC1585" s="270"/>
      <c r="BD1585" s="72">
        <v>73.319000000000003</v>
      </c>
      <c r="BE1585" s="72"/>
      <c r="BF1585" s="72">
        <v>0.104687</v>
      </c>
      <c r="BG1585" s="72"/>
      <c r="BH1585" s="72">
        <v>12.143700000000001</v>
      </c>
      <c r="BI1585" s="72"/>
      <c r="BJ1585" s="72"/>
      <c r="BK1585" s="72"/>
      <c r="BL1585" s="72"/>
      <c r="BM1585" s="72"/>
      <c r="BN1585" s="72">
        <v>0.64715599999999995</v>
      </c>
      <c r="BO1585" s="72"/>
      <c r="BP1585" s="72">
        <v>6.6618999999999998E-2</v>
      </c>
      <c r="BQ1585" s="72"/>
      <c r="BR1585" s="72">
        <v>7.6135999999999995E-2</v>
      </c>
      <c r="BS1585" s="72"/>
      <c r="BT1585" s="72"/>
      <c r="BU1585" s="72"/>
      <c r="BV1585" s="72"/>
      <c r="BW1585" s="72"/>
      <c r="BX1585" s="72">
        <v>0.55198599999999998</v>
      </c>
      <c r="BY1585" s="72"/>
      <c r="BZ1585" s="72">
        <v>3.8734199999999999</v>
      </c>
      <c r="CA1585" s="72"/>
      <c r="CB1585" s="72">
        <v>4.5586399999999996</v>
      </c>
      <c r="CC1585" s="72"/>
      <c r="CD1585" s="72"/>
      <c r="CE1585" s="72"/>
      <c r="CF1585" s="72"/>
      <c r="CG1585" s="72"/>
      <c r="CH1585" s="72"/>
      <c r="CI1585" s="72"/>
      <c r="CJ1585" s="72"/>
      <c r="CK1585" s="72"/>
      <c r="CL1585" s="72"/>
      <c r="CM1585" s="72"/>
      <c r="CN1585" s="72"/>
      <c r="CO1585" s="72"/>
      <c r="CP1585" s="72"/>
      <c r="CQ1585" s="72"/>
      <c r="CR1585" s="72"/>
      <c r="CS1585" s="72"/>
      <c r="CT1585" s="72"/>
      <c r="CU1585" s="72"/>
      <c r="CV1585" s="72"/>
      <c r="CW1585" s="72"/>
      <c r="CX1585" s="72"/>
      <c r="CY1585" s="72"/>
      <c r="CZ1585" s="72"/>
      <c r="DA1585" s="72"/>
      <c r="DB1585" s="72"/>
      <c r="DC1585" s="72"/>
      <c r="DD1585" s="72"/>
      <c r="DE1585" s="72"/>
      <c r="DF1585" s="72"/>
      <c r="DG1585" s="72"/>
      <c r="DH1585" s="78">
        <f t="shared" si="771"/>
        <v>95.341343999999992</v>
      </c>
      <c r="DJ1585" s="215">
        <f t="shared" si="748"/>
        <v>4.6586560000000077</v>
      </c>
      <c r="DK1585" s="72"/>
      <c r="DL1585" s="77" t="s">
        <v>3450</v>
      </c>
      <c r="DO1585" s="358">
        <v>4.83</v>
      </c>
      <c r="DP1585" s="72"/>
      <c r="DQ1585" s="374"/>
      <c r="DR1585" s="72"/>
      <c r="DS1585" s="246"/>
      <c r="DU1585" s="96"/>
      <c r="DW1585" s="178"/>
      <c r="DX1585" s="304">
        <f t="shared" si="749"/>
        <v>76.901580074222579</v>
      </c>
      <c r="DY1585" s="77">
        <f t="shared" si="750"/>
        <v>0</v>
      </c>
      <c r="DZ1585" s="304">
        <f t="shared" si="751"/>
        <v>0.10980231199593747</v>
      </c>
      <c r="EA1585" s="77">
        <f t="shared" si="752"/>
        <v>0</v>
      </c>
      <c r="EB1585" s="304">
        <f t="shared" si="753"/>
        <v>12.737076582432069</v>
      </c>
      <c r="EC1585" s="77">
        <f t="shared" si="754"/>
        <v>0</v>
      </c>
      <c r="ED1585" s="304">
        <f t="shared" si="755"/>
        <v>0.67877792870215892</v>
      </c>
      <c r="EE1585" s="77">
        <f t="shared" si="756"/>
        <v>0</v>
      </c>
      <c r="EF1585" s="304">
        <f t="shared" si="757"/>
        <v>6.9874198542869304E-2</v>
      </c>
      <c r="EG1585" s="77">
        <f t="shared" si="758"/>
        <v>0</v>
      </c>
      <c r="EH1585" s="304">
        <f t="shared" si="759"/>
        <v>7.9856226906136335E-2</v>
      </c>
      <c r="EI1585" s="77">
        <f t="shared" si="760"/>
        <v>0</v>
      </c>
      <c r="EJ1585" s="304">
        <f t="shared" si="761"/>
        <v>0.57895764506948844</v>
      </c>
      <c r="EK1585" s="77">
        <f t="shared" si="762"/>
        <v>0</v>
      </c>
      <c r="EL1585" s="304">
        <f t="shared" si="763"/>
        <v>4.062686592712601</v>
      </c>
      <c r="EM1585" s="77">
        <f t="shared" si="764"/>
        <v>0</v>
      </c>
      <c r="EN1585" s="304">
        <f t="shared" si="765"/>
        <v>4.7813884394161672</v>
      </c>
      <c r="EO1585" s="77">
        <f t="shared" si="766"/>
        <v>0</v>
      </c>
      <c r="EP1585" s="304">
        <f t="shared" si="767"/>
        <v>0</v>
      </c>
      <c r="EQ1585" s="77" t="e">
        <f t="shared" si="768"/>
        <v>#DIV/0!</v>
      </c>
      <c r="ER1585" s="77">
        <f t="shared" si="769"/>
        <v>100</v>
      </c>
      <c r="ES1585" s="77">
        <f t="shared" si="770"/>
        <v>0</v>
      </c>
    </row>
    <row r="1586" spans="1:149" s="77" customFormat="1" x14ac:dyDescent="0.45">
      <c r="A1586" s="78" t="s">
        <v>1483</v>
      </c>
      <c r="B1586" s="178" t="s">
        <v>915</v>
      </c>
      <c r="C1586" s="77" t="s">
        <v>3585</v>
      </c>
      <c r="D1586" s="77" t="s">
        <v>3761</v>
      </c>
      <c r="E1586" s="78" t="s">
        <v>637</v>
      </c>
      <c r="F1586" s="78" t="s">
        <v>2418</v>
      </c>
      <c r="G1586" s="72" t="s">
        <v>3380</v>
      </c>
      <c r="H1586" s="78" t="s">
        <v>1100</v>
      </c>
      <c r="I1586" s="78">
        <v>96</v>
      </c>
      <c r="J1586" s="300">
        <v>500</v>
      </c>
      <c r="K1586" s="78">
        <v>5</v>
      </c>
      <c r="L1586" s="300">
        <v>1100</v>
      </c>
      <c r="M1586" s="72">
        <v>10</v>
      </c>
      <c r="O1586" s="78" t="s">
        <v>3506</v>
      </c>
      <c r="P1586" s="72" t="s">
        <v>1374</v>
      </c>
      <c r="Q1586" s="125"/>
      <c r="R1586" s="164">
        <v>3.5</v>
      </c>
      <c r="S1586" s="116"/>
      <c r="AA1586" s="195"/>
      <c r="AB1586" s="195"/>
      <c r="AC1586" s="195"/>
      <c r="AD1586" s="72"/>
      <c r="AE1586" s="316">
        <v>0.73399999999999999</v>
      </c>
      <c r="AF1586" s="195">
        <v>0.11</v>
      </c>
      <c r="AG1586" s="195">
        <v>0.246</v>
      </c>
      <c r="AH1586" s="72"/>
      <c r="AQ1586" s="174" t="s">
        <v>824</v>
      </c>
      <c r="AR1586" s="66">
        <v>1.145</v>
      </c>
      <c r="AS1586" s="66">
        <v>3.9729999999999999</v>
      </c>
      <c r="AU1586" s="276">
        <v>3670</v>
      </c>
      <c r="AV1586" s="276">
        <v>1330</v>
      </c>
      <c r="AW1586" s="276">
        <v>4202.1499999999996</v>
      </c>
      <c r="AX1586" s="95">
        <v>630.09067070680874</v>
      </c>
      <c r="AY1586" s="276">
        <v>5284.09</v>
      </c>
      <c r="AZ1586" s="95">
        <v>2185.8909920046008</v>
      </c>
      <c r="BA1586" s="178"/>
      <c r="BB1586" s="98" t="s">
        <v>3412</v>
      </c>
      <c r="BC1586" s="270"/>
      <c r="BD1586" s="72">
        <v>71.454599999999999</v>
      </c>
      <c r="BE1586" s="72"/>
      <c r="BF1586" s="72">
        <v>0.102025</v>
      </c>
      <c r="BG1586" s="72"/>
      <c r="BH1586" s="72">
        <v>11.834899999999999</v>
      </c>
      <c r="BI1586" s="72"/>
      <c r="BJ1586" s="72"/>
      <c r="BK1586" s="72"/>
      <c r="BL1586" s="72"/>
      <c r="BM1586" s="72"/>
      <c r="BN1586" s="72">
        <v>0.63070000000000004</v>
      </c>
      <c r="BO1586" s="72"/>
      <c r="BP1586" s="72">
        <v>6.4924999999999997E-2</v>
      </c>
      <c r="BQ1586" s="72"/>
      <c r="BR1586" s="72">
        <v>7.4200000000000002E-2</v>
      </c>
      <c r="BS1586" s="72"/>
      <c r="BT1586" s="72"/>
      <c r="BU1586" s="72"/>
      <c r="BV1586" s="72"/>
      <c r="BW1586" s="72"/>
      <c r="BX1586" s="72">
        <v>0.53795000000000004</v>
      </c>
      <c r="BY1586" s="72"/>
      <c r="BZ1586" s="72">
        <v>3.7749199999999998</v>
      </c>
      <c r="CA1586" s="72"/>
      <c r="CB1586" s="72">
        <v>4.4427300000000001</v>
      </c>
      <c r="CC1586" s="72"/>
      <c r="CD1586" s="72"/>
      <c r="CE1586" s="72"/>
      <c r="CF1586" s="72"/>
      <c r="CG1586" s="72"/>
      <c r="CH1586" s="72"/>
      <c r="CI1586" s="72"/>
      <c r="CJ1586" s="72"/>
      <c r="CK1586" s="72"/>
      <c r="CL1586" s="72"/>
      <c r="CM1586" s="72"/>
      <c r="CN1586" s="72"/>
      <c r="CO1586" s="72"/>
      <c r="CP1586" s="72"/>
      <c r="CQ1586" s="72"/>
      <c r="CR1586" s="72"/>
      <c r="CS1586" s="72"/>
      <c r="CT1586" s="72"/>
      <c r="CU1586" s="72"/>
      <c r="CV1586" s="72"/>
      <c r="CW1586" s="72"/>
      <c r="CX1586" s="72"/>
      <c r="CY1586" s="72"/>
      <c r="CZ1586" s="72"/>
      <c r="DA1586" s="72"/>
      <c r="DB1586" s="72"/>
      <c r="DC1586" s="72"/>
      <c r="DD1586" s="72"/>
      <c r="DE1586" s="72"/>
      <c r="DF1586" s="72"/>
      <c r="DG1586" s="72"/>
      <c r="DH1586" s="78">
        <f t="shared" si="771"/>
        <v>92.91695</v>
      </c>
      <c r="DJ1586" s="77">
        <f t="shared" si="748"/>
        <v>7.0830500000000001</v>
      </c>
      <c r="DK1586" s="72"/>
      <c r="DL1586" s="77" t="s">
        <v>3450</v>
      </c>
      <c r="DO1586" s="358">
        <v>7.25</v>
      </c>
      <c r="DP1586" s="72"/>
      <c r="DQ1586" s="374"/>
      <c r="DR1586" s="72"/>
      <c r="DS1586" s="246"/>
      <c r="DU1586" s="96"/>
      <c r="DW1586" s="178"/>
      <c r="DX1586" s="304">
        <f t="shared" si="749"/>
        <v>76.901577161109998</v>
      </c>
      <c r="DY1586" s="77">
        <f t="shared" si="750"/>
        <v>0</v>
      </c>
      <c r="DZ1586" s="304">
        <f t="shared" si="751"/>
        <v>0.10980235575963265</v>
      </c>
      <c r="EA1586" s="77">
        <f t="shared" si="752"/>
        <v>0</v>
      </c>
      <c r="EB1586" s="304">
        <f t="shared" si="753"/>
        <v>12.737073268117388</v>
      </c>
      <c r="EC1586" s="77">
        <f t="shared" si="754"/>
        <v>0</v>
      </c>
      <c r="ED1586" s="304">
        <f t="shared" si="755"/>
        <v>0.67877819924136562</v>
      </c>
      <c r="EE1586" s="77">
        <f t="shared" si="756"/>
        <v>0</v>
      </c>
      <c r="EF1586" s="304">
        <f t="shared" si="757"/>
        <v>6.9874226392493508E-2</v>
      </c>
      <c r="EG1586" s="77">
        <f t="shared" si="758"/>
        <v>0</v>
      </c>
      <c r="EH1586" s="304">
        <f t="shared" si="759"/>
        <v>7.985625873427829E-2</v>
      </c>
      <c r="EI1586" s="77">
        <f t="shared" si="760"/>
        <v>0</v>
      </c>
      <c r="EJ1586" s="304">
        <f t="shared" si="761"/>
        <v>0.57895787582351765</v>
      </c>
      <c r="EK1586" s="77">
        <f t="shared" si="762"/>
        <v>0</v>
      </c>
      <c r="EL1586" s="304">
        <f t="shared" si="763"/>
        <v>4.0626817819568979</v>
      </c>
      <c r="EM1586" s="77">
        <f t="shared" si="764"/>
        <v>0</v>
      </c>
      <c r="EN1586" s="304">
        <f t="shared" si="765"/>
        <v>4.7813988728644237</v>
      </c>
      <c r="EO1586" s="77">
        <f t="shared" si="766"/>
        <v>0</v>
      </c>
      <c r="EP1586" s="304">
        <f t="shared" si="767"/>
        <v>0</v>
      </c>
      <c r="EQ1586" s="77" t="e">
        <f t="shared" si="768"/>
        <v>#DIV/0!</v>
      </c>
      <c r="ER1586" s="77">
        <f t="shared" si="769"/>
        <v>100</v>
      </c>
      <c r="ES1586" s="77">
        <f t="shared" si="770"/>
        <v>0</v>
      </c>
    </row>
    <row r="1587" spans="1:149" s="77" customFormat="1" x14ac:dyDescent="0.45">
      <c r="A1587" s="78" t="s">
        <v>1483</v>
      </c>
      <c r="B1587" s="178" t="s">
        <v>915</v>
      </c>
      <c r="C1587" s="77" t="s">
        <v>3585</v>
      </c>
      <c r="D1587" s="77" t="s">
        <v>3761</v>
      </c>
      <c r="E1587" s="78" t="s">
        <v>637</v>
      </c>
      <c r="F1587" s="78" t="s">
        <v>2419</v>
      </c>
      <c r="G1587" s="72" t="s">
        <v>3380</v>
      </c>
      <c r="H1587" s="78" t="s">
        <v>1100</v>
      </c>
      <c r="I1587" s="78">
        <v>96</v>
      </c>
      <c r="J1587" s="300">
        <v>500</v>
      </c>
      <c r="K1587" s="78">
        <v>5</v>
      </c>
      <c r="L1587" s="300">
        <v>1100</v>
      </c>
      <c r="M1587" s="72">
        <v>10</v>
      </c>
      <c r="O1587" s="78" t="s">
        <v>3506</v>
      </c>
      <c r="P1587" s="72" t="s">
        <v>1374</v>
      </c>
      <c r="Q1587" s="125"/>
      <c r="R1587" s="164">
        <v>3.5</v>
      </c>
      <c r="S1587" s="116"/>
      <c r="AA1587" s="195"/>
      <c r="AB1587" s="195"/>
      <c r="AC1587" s="195"/>
      <c r="AD1587" s="72"/>
      <c r="AE1587" s="316">
        <v>0.83699999999999997</v>
      </c>
      <c r="AF1587" s="195">
        <v>0.09</v>
      </c>
      <c r="AG1587" s="195">
        <v>0.14299999999999999</v>
      </c>
      <c r="AH1587" s="72"/>
      <c r="AQ1587" s="174" t="s">
        <v>824</v>
      </c>
      <c r="AR1587" s="66">
        <v>1.1379999999999999</v>
      </c>
      <c r="AS1587" s="66">
        <v>4.0549999999999997</v>
      </c>
      <c r="AU1587" s="276">
        <v>4185</v>
      </c>
      <c r="AV1587" s="276">
        <v>815.00000000000011</v>
      </c>
      <c r="AW1587" s="276">
        <v>4762.53</v>
      </c>
      <c r="AX1587" s="95">
        <v>512.62847841800669</v>
      </c>
      <c r="AY1587" s="276">
        <v>3304.8250000000003</v>
      </c>
      <c r="AZ1587" s="95">
        <v>1825.0971204899072</v>
      </c>
      <c r="BA1587" s="178"/>
      <c r="BB1587" s="98" t="s">
        <v>3412</v>
      </c>
      <c r="BC1587" s="270"/>
      <c r="BD1587" s="72">
        <v>70.137200000000007</v>
      </c>
      <c r="BE1587" s="72"/>
      <c r="BF1587" s="72">
        <v>0.100144</v>
      </c>
      <c r="BG1587" s="72"/>
      <c r="BH1587" s="72">
        <v>11.6167</v>
      </c>
      <c r="BI1587" s="72"/>
      <c r="BJ1587" s="72"/>
      <c r="BK1587" s="72"/>
      <c r="BL1587" s="72"/>
      <c r="BM1587" s="72"/>
      <c r="BN1587" s="72">
        <v>0.61907199999999996</v>
      </c>
      <c r="BO1587" s="72"/>
      <c r="BP1587" s="72">
        <v>6.3728000000000007E-2</v>
      </c>
      <c r="BQ1587" s="72"/>
      <c r="BR1587" s="72">
        <v>7.2831999999999994E-2</v>
      </c>
      <c r="BS1587" s="72"/>
      <c r="BT1587" s="72"/>
      <c r="BU1587" s="72"/>
      <c r="BV1587" s="72"/>
      <c r="BW1587" s="72"/>
      <c r="BX1587" s="72">
        <v>0.52803199999999995</v>
      </c>
      <c r="BY1587" s="72"/>
      <c r="BZ1587" s="72">
        <v>3.70533</v>
      </c>
      <c r="CA1587" s="72"/>
      <c r="CB1587" s="72">
        <v>4.3608200000000004</v>
      </c>
      <c r="CC1587" s="72"/>
      <c r="CD1587" s="72"/>
      <c r="CE1587" s="72"/>
      <c r="CF1587" s="72"/>
      <c r="CG1587" s="72"/>
      <c r="CH1587" s="72"/>
      <c r="CI1587" s="72"/>
      <c r="CJ1587" s="72"/>
      <c r="CK1587" s="72"/>
      <c r="CL1587" s="72"/>
      <c r="CM1587" s="72"/>
      <c r="CN1587" s="72"/>
      <c r="CO1587" s="72"/>
      <c r="CP1587" s="72"/>
      <c r="CQ1587" s="72"/>
      <c r="CR1587" s="72"/>
      <c r="CS1587" s="72"/>
      <c r="CT1587" s="72"/>
      <c r="CU1587" s="72"/>
      <c r="CV1587" s="72"/>
      <c r="CW1587" s="72"/>
      <c r="CX1587" s="72"/>
      <c r="CY1587" s="72"/>
      <c r="CZ1587" s="72"/>
      <c r="DA1587" s="72"/>
      <c r="DB1587" s="72"/>
      <c r="DC1587" s="72"/>
      <c r="DD1587" s="72"/>
      <c r="DE1587" s="72"/>
      <c r="DF1587" s="72"/>
      <c r="DG1587" s="72"/>
      <c r="DH1587" s="78">
        <f t="shared" si="771"/>
        <v>91.203858000000011</v>
      </c>
      <c r="DJ1587" s="77">
        <f t="shared" si="748"/>
        <v>8.796141999999989</v>
      </c>
      <c r="DK1587" s="72"/>
      <c r="DL1587" s="77" t="s">
        <v>3450</v>
      </c>
      <c r="DO1587" s="358">
        <v>8.9600000000000009</v>
      </c>
      <c r="DP1587" s="72"/>
      <c r="DQ1587" s="374"/>
      <c r="DR1587" s="72"/>
      <c r="DS1587" s="246"/>
      <c r="DU1587" s="96"/>
      <c r="DW1587" s="178"/>
      <c r="DX1587" s="304">
        <f t="shared" si="749"/>
        <v>76.901571422559783</v>
      </c>
      <c r="DY1587" s="77">
        <f t="shared" si="750"/>
        <v>0</v>
      </c>
      <c r="DZ1587" s="304">
        <f t="shared" si="751"/>
        <v>0.10980237261454442</v>
      </c>
      <c r="EA1587" s="77">
        <f t="shared" si="752"/>
        <v>0</v>
      </c>
      <c r="EB1587" s="304">
        <f t="shared" si="753"/>
        <v>12.737070837507773</v>
      </c>
      <c r="EC1587" s="77">
        <f t="shared" si="754"/>
        <v>0</v>
      </c>
      <c r="ED1587" s="304">
        <f t="shared" si="755"/>
        <v>0.67877830343536549</v>
      </c>
      <c r="EE1587" s="77">
        <f t="shared" si="756"/>
        <v>0</v>
      </c>
      <c r="EF1587" s="304">
        <f t="shared" si="757"/>
        <v>6.9874237118346463E-2</v>
      </c>
      <c r="EG1587" s="77">
        <f t="shared" si="758"/>
        <v>0</v>
      </c>
      <c r="EH1587" s="304">
        <f t="shared" si="759"/>
        <v>7.9856270992395936E-2</v>
      </c>
      <c r="EI1587" s="77">
        <f t="shared" si="760"/>
        <v>0</v>
      </c>
      <c r="EJ1587" s="304">
        <f t="shared" si="761"/>
        <v>0.5789579646948706</v>
      </c>
      <c r="EK1587" s="77">
        <f t="shared" si="762"/>
        <v>0</v>
      </c>
      <c r="EL1587" s="304">
        <f t="shared" si="763"/>
        <v>4.0626899796278346</v>
      </c>
      <c r="EM1587" s="77">
        <f t="shared" si="764"/>
        <v>0</v>
      </c>
      <c r="EN1587" s="304">
        <f t="shared" si="765"/>
        <v>4.7813986114490898</v>
      </c>
      <c r="EO1587" s="77">
        <f t="shared" si="766"/>
        <v>0</v>
      </c>
      <c r="EP1587" s="304">
        <f t="shared" si="767"/>
        <v>0</v>
      </c>
      <c r="EQ1587" s="77" t="e">
        <f t="shared" si="768"/>
        <v>#DIV/0!</v>
      </c>
      <c r="ER1587" s="77">
        <f t="shared" si="769"/>
        <v>100</v>
      </c>
      <c r="ES1587" s="77">
        <f t="shared" si="770"/>
        <v>0</v>
      </c>
    </row>
    <row r="1588" spans="1:149" s="91" customFormat="1" ht="14.65" thickBot="1" x14ac:dyDescent="0.5">
      <c r="A1588" s="89" t="s">
        <v>1483</v>
      </c>
      <c r="B1588" s="206" t="s">
        <v>915</v>
      </c>
      <c r="C1588" s="91" t="s">
        <v>3585</v>
      </c>
      <c r="D1588" s="91" t="s">
        <v>3761</v>
      </c>
      <c r="E1588" s="89" t="s">
        <v>637</v>
      </c>
      <c r="F1588" s="89" t="s">
        <v>2420</v>
      </c>
      <c r="G1588" s="90" t="s">
        <v>3380</v>
      </c>
      <c r="H1588" s="89" t="s">
        <v>1100</v>
      </c>
      <c r="I1588" s="89">
        <v>96</v>
      </c>
      <c r="J1588" s="301">
        <v>500</v>
      </c>
      <c r="K1588" s="89">
        <v>5</v>
      </c>
      <c r="L1588" s="301">
        <v>1100</v>
      </c>
      <c r="M1588" s="90">
        <v>10</v>
      </c>
      <c r="O1588" s="89" t="s">
        <v>3506</v>
      </c>
      <c r="P1588" s="90" t="s">
        <v>1374</v>
      </c>
      <c r="Q1588" s="203"/>
      <c r="R1588" s="204">
        <v>3.5</v>
      </c>
      <c r="S1588" s="205"/>
      <c r="AA1588" s="196"/>
      <c r="AB1588" s="196"/>
      <c r="AC1588" s="196"/>
      <c r="AD1588" s="90"/>
      <c r="AE1588" s="317">
        <v>1</v>
      </c>
      <c r="AF1588" s="196"/>
      <c r="AG1588" s="196">
        <v>0</v>
      </c>
      <c r="AH1588" s="90"/>
      <c r="AQ1588" s="86"/>
      <c r="AR1588" s="69">
        <v>1.135</v>
      </c>
      <c r="AS1588" s="69"/>
      <c r="AU1588" s="277">
        <v>5000</v>
      </c>
      <c r="AV1588" s="277"/>
      <c r="AW1588" s="277">
        <v>5675</v>
      </c>
      <c r="AX1588" s="259"/>
      <c r="AY1588" s="277"/>
      <c r="AZ1588" s="259"/>
      <c r="BA1588" s="206"/>
      <c r="BB1588" s="141" t="s">
        <v>3412</v>
      </c>
      <c r="BC1588" s="271"/>
      <c r="BD1588" s="90">
        <v>68.534800000000004</v>
      </c>
      <c r="BE1588" s="90"/>
      <c r="BF1588" s="90">
        <v>9.7855999999999999E-2</v>
      </c>
      <c r="BG1588" s="90"/>
      <c r="BH1588" s="90">
        <v>11.3513</v>
      </c>
      <c r="BI1588" s="90"/>
      <c r="BJ1588" s="90"/>
      <c r="BK1588" s="90"/>
      <c r="BL1588" s="90"/>
      <c r="BM1588" s="90"/>
      <c r="BN1588" s="90">
        <v>0.60492800000000002</v>
      </c>
      <c r="BO1588" s="90"/>
      <c r="BP1588" s="90">
        <v>6.2272000000000001E-2</v>
      </c>
      <c r="BQ1588" s="90"/>
      <c r="BR1588" s="90">
        <v>7.1167999999999995E-2</v>
      </c>
      <c r="BS1588" s="90"/>
      <c r="BT1588" s="90"/>
      <c r="BU1588" s="90"/>
      <c r="BV1588" s="90"/>
      <c r="BW1588" s="90"/>
      <c r="BX1588" s="90">
        <v>0.51596799999999998</v>
      </c>
      <c r="BY1588" s="90"/>
      <c r="BZ1588" s="90">
        <v>3.6206700000000001</v>
      </c>
      <c r="CA1588" s="90"/>
      <c r="CB1588" s="90">
        <v>4.2611800000000004</v>
      </c>
      <c r="CC1588" s="90"/>
      <c r="CD1588" s="90"/>
      <c r="CE1588" s="90"/>
      <c r="CF1588" s="90"/>
      <c r="CG1588" s="90"/>
      <c r="CH1588" s="90"/>
      <c r="CI1588" s="90"/>
      <c r="CJ1588" s="90"/>
      <c r="CK1588" s="90"/>
      <c r="CL1588" s="90"/>
      <c r="CM1588" s="90"/>
      <c r="CN1588" s="90"/>
      <c r="CO1588" s="90"/>
      <c r="CP1588" s="90"/>
      <c r="CQ1588" s="90"/>
      <c r="CR1588" s="90"/>
      <c r="CS1588" s="90"/>
      <c r="CT1588" s="90"/>
      <c r="CU1588" s="90"/>
      <c r="CV1588" s="90"/>
      <c r="CW1588" s="90"/>
      <c r="CX1588" s="90"/>
      <c r="CY1588" s="90"/>
      <c r="CZ1588" s="90"/>
      <c r="DA1588" s="90"/>
      <c r="DB1588" s="90"/>
      <c r="DC1588" s="90"/>
      <c r="DD1588" s="90"/>
      <c r="DE1588" s="90"/>
      <c r="DF1588" s="90"/>
      <c r="DG1588" s="90"/>
      <c r="DH1588" s="89">
        <f t="shared" si="771"/>
        <v>89.120141999999987</v>
      </c>
      <c r="DJ1588" s="91">
        <f t="shared" si="748"/>
        <v>10.879858000000013</v>
      </c>
      <c r="DK1588" s="90"/>
      <c r="DL1588" s="91" t="s">
        <v>3450</v>
      </c>
      <c r="DO1588" s="359">
        <v>11.04</v>
      </c>
      <c r="DP1588" s="90"/>
      <c r="DQ1588" s="375"/>
      <c r="DR1588" s="90"/>
      <c r="DS1588" s="251"/>
      <c r="DU1588" s="97"/>
      <c r="DW1588" s="206"/>
      <c r="DX1588" s="305">
        <f t="shared" si="749"/>
        <v>76.901583033833148</v>
      </c>
      <c r="DY1588" s="91">
        <f t="shared" si="750"/>
        <v>0</v>
      </c>
      <c r="DZ1588" s="305">
        <f t="shared" si="751"/>
        <v>0.10980233851063659</v>
      </c>
      <c r="EA1588" s="91">
        <f t="shared" si="752"/>
        <v>0</v>
      </c>
      <c r="EB1588" s="305">
        <f t="shared" si="753"/>
        <v>12.737075755557035</v>
      </c>
      <c r="EC1588" s="91">
        <f t="shared" si="754"/>
        <v>0</v>
      </c>
      <c r="ED1588" s="305">
        <f t="shared" si="755"/>
        <v>0.67877809261120803</v>
      </c>
      <c r="EE1588" s="91">
        <f t="shared" si="756"/>
        <v>0</v>
      </c>
      <c r="EF1588" s="305">
        <f t="shared" si="757"/>
        <v>6.9874215415859656E-2</v>
      </c>
      <c r="EG1588" s="91">
        <f t="shared" si="758"/>
        <v>0</v>
      </c>
      <c r="EH1588" s="305">
        <f t="shared" si="759"/>
        <v>7.9856246189553878E-2</v>
      </c>
      <c r="EI1588" s="91">
        <f t="shared" si="760"/>
        <v>0</v>
      </c>
      <c r="EJ1588" s="305">
        <f t="shared" si="761"/>
        <v>0.57895778487426564</v>
      </c>
      <c r="EK1588" s="91">
        <f t="shared" si="762"/>
        <v>0</v>
      </c>
      <c r="EL1588" s="305">
        <f t="shared" si="763"/>
        <v>4.0626842807319585</v>
      </c>
      <c r="EM1588" s="91">
        <f t="shared" si="764"/>
        <v>0</v>
      </c>
      <c r="EN1588" s="305">
        <f t="shared" si="765"/>
        <v>4.7813882522763498</v>
      </c>
      <c r="EO1588" s="91">
        <f t="shared" si="766"/>
        <v>0</v>
      </c>
      <c r="EP1588" s="305">
        <f t="shared" si="767"/>
        <v>0</v>
      </c>
      <c r="EQ1588" s="91" t="e">
        <f t="shared" si="768"/>
        <v>#DIV/0!</v>
      </c>
      <c r="ER1588" s="91">
        <f t="shared" si="769"/>
        <v>100</v>
      </c>
      <c r="ES1588" s="91">
        <f t="shared" si="770"/>
        <v>0</v>
      </c>
    </row>
    <row r="1589" spans="1:149" x14ac:dyDescent="0.45">
      <c r="A1589" s="78" t="s">
        <v>1484</v>
      </c>
      <c r="B1589" s="174" t="s">
        <v>3419</v>
      </c>
      <c r="C1589" s="51" t="s">
        <v>3630</v>
      </c>
      <c r="D1589" s="51" t="s">
        <v>3762</v>
      </c>
      <c r="E1589" s="78" t="s">
        <v>637</v>
      </c>
      <c r="F1589" s="78" t="s">
        <v>2421</v>
      </c>
      <c r="G1589" s="72" t="s">
        <v>3380</v>
      </c>
      <c r="H1589" s="78" t="s">
        <v>1100</v>
      </c>
      <c r="I1589" s="78">
        <v>1</v>
      </c>
      <c r="J1589" s="300">
        <v>500</v>
      </c>
      <c r="K1589" s="78"/>
      <c r="L1589" s="300">
        <v>1296</v>
      </c>
      <c r="M1589" s="72">
        <v>25</v>
      </c>
      <c r="O1589" s="78" t="s">
        <v>3285</v>
      </c>
      <c r="P1589" s="72" t="s">
        <v>1374</v>
      </c>
      <c r="AA1589" s="195"/>
      <c r="AB1589" s="195"/>
      <c r="AC1589" s="195"/>
      <c r="AD1589" s="72"/>
      <c r="AE1589" s="316">
        <v>1</v>
      </c>
      <c r="AF1589" s="195">
        <v>0.12</v>
      </c>
      <c r="AG1589" s="195">
        <v>0</v>
      </c>
      <c r="AH1589" s="72"/>
      <c r="AR1589" s="53">
        <v>1.2170000000000001</v>
      </c>
      <c r="AT1589" s="77"/>
      <c r="AU1589" s="276">
        <v>5000</v>
      </c>
      <c r="AV1589" s="276"/>
      <c r="AW1589" s="276">
        <v>6085</v>
      </c>
      <c r="AX1589" s="95"/>
      <c r="AY1589" s="276"/>
      <c r="AZ1589" s="95"/>
      <c r="BB1589" s="80" t="s">
        <v>3412</v>
      </c>
      <c r="BC1589" s="270"/>
      <c r="BD1589" s="72">
        <v>64.283900000000003</v>
      </c>
      <c r="BE1589" s="72"/>
      <c r="BF1589" s="72">
        <v>0.65</v>
      </c>
      <c r="BG1589" s="72"/>
      <c r="BH1589" s="72">
        <v>5.3224499999999999</v>
      </c>
      <c r="BI1589" s="72"/>
      <c r="BJ1589" s="72"/>
      <c r="BK1589" s="72"/>
      <c r="BL1589" s="72"/>
      <c r="BM1589" s="72"/>
      <c r="BN1589" s="72">
        <v>3.9644300000000001</v>
      </c>
      <c r="BO1589" s="72"/>
      <c r="BP1589" s="72">
        <v>7.0000000000000007E-2</v>
      </c>
      <c r="BQ1589" s="72"/>
      <c r="BR1589" s="72">
        <v>2.01125</v>
      </c>
      <c r="BS1589" s="72"/>
      <c r="BT1589" s="72"/>
      <c r="BU1589" s="72"/>
      <c r="BV1589" s="72"/>
      <c r="BW1589" s="72"/>
      <c r="BX1589" s="72">
        <v>4.8366100000000003</v>
      </c>
      <c r="BY1589" s="72"/>
      <c r="BZ1589" s="72">
        <v>3.5729799999999998</v>
      </c>
      <c r="CA1589" s="72"/>
      <c r="CB1589" s="72">
        <v>2.3980299999999999</v>
      </c>
      <c r="CC1589" s="72"/>
      <c r="CD1589" s="72"/>
      <c r="CE1589" s="72"/>
      <c r="CF1589" s="72"/>
      <c r="CG1589" s="72"/>
      <c r="CH1589" s="72"/>
      <c r="CI1589" s="72"/>
      <c r="CJ1589" s="72"/>
      <c r="CK1589" s="72"/>
      <c r="CL1589" s="72"/>
      <c r="CM1589" s="72"/>
      <c r="CN1589" s="72"/>
      <c r="CO1589" s="72"/>
      <c r="CP1589" s="72"/>
      <c r="CQ1589" s="72"/>
      <c r="CR1589" s="72"/>
      <c r="CS1589" s="72"/>
      <c r="CT1589" s="72"/>
      <c r="CU1589" s="72"/>
      <c r="CV1589" s="72"/>
      <c r="CW1589" s="72"/>
      <c r="CX1589" s="72"/>
      <c r="CY1589" s="72"/>
      <c r="CZ1589" s="72"/>
      <c r="DA1589" s="72"/>
      <c r="DB1589" s="72"/>
      <c r="DC1589" s="72"/>
      <c r="DD1589" s="72"/>
      <c r="DE1589" s="72"/>
      <c r="DF1589" s="72"/>
      <c r="DG1589" s="72"/>
      <c r="DH1589" s="78">
        <f t="shared" si="771"/>
        <v>87.109650000000016</v>
      </c>
      <c r="DJ1589" s="77">
        <f t="shared" si="748"/>
        <v>12.890349999999984</v>
      </c>
      <c r="DK1589" s="72"/>
      <c r="DL1589" s="51" t="s">
        <v>3334</v>
      </c>
      <c r="DO1589" s="358">
        <v>1.39</v>
      </c>
      <c r="DP1589" s="72"/>
      <c r="DQ1589" s="374"/>
      <c r="DR1589" s="72"/>
      <c r="DU1589" s="52"/>
      <c r="DX1589" s="75">
        <f t="shared" si="749"/>
        <v>73.796531153551854</v>
      </c>
      <c r="DY1589" s="51">
        <f t="shared" si="750"/>
        <v>0</v>
      </c>
      <c r="DZ1589" s="75">
        <f t="shared" si="751"/>
        <v>0.74618598513482715</v>
      </c>
      <c r="EA1589" s="51">
        <f t="shared" si="752"/>
        <v>0</v>
      </c>
      <c r="EB1589" s="75">
        <f t="shared" si="753"/>
        <v>6.1100578408936315</v>
      </c>
      <c r="EC1589" s="51">
        <f t="shared" si="754"/>
        <v>0</v>
      </c>
      <c r="ED1589" s="75">
        <f t="shared" si="755"/>
        <v>4.5510801616124041</v>
      </c>
      <c r="EE1589" s="51">
        <f t="shared" si="756"/>
        <v>0</v>
      </c>
      <c r="EF1589" s="75">
        <f t="shared" si="757"/>
        <v>8.0358490706827546E-2</v>
      </c>
      <c r="EG1589" s="51">
        <f t="shared" si="758"/>
        <v>0</v>
      </c>
      <c r="EH1589" s="75">
        <f t="shared" si="759"/>
        <v>2.3088716347729554</v>
      </c>
      <c r="EI1589" s="51">
        <f t="shared" si="760"/>
        <v>0</v>
      </c>
      <c r="EJ1589" s="75">
        <f t="shared" si="761"/>
        <v>5.5523239962507018</v>
      </c>
      <c r="EK1589" s="51">
        <f t="shared" si="762"/>
        <v>0</v>
      </c>
      <c r="EL1589" s="75">
        <f t="shared" si="763"/>
        <v>4.1017040017954374</v>
      </c>
      <c r="EM1589" s="51">
        <f t="shared" si="764"/>
        <v>0</v>
      </c>
      <c r="EN1589" s="75">
        <f t="shared" si="765"/>
        <v>2.7528867352813373</v>
      </c>
      <c r="EO1589" s="51">
        <f t="shared" si="766"/>
        <v>0</v>
      </c>
      <c r="EP1589" s="75">
        <f t="shared" si="767"/>
        <v>0</v>
      </c>
      <c r="EQ1589" s="51" t="e">
        <f t="shared" si="768"/>
        <v>#DIV/0!</v>
      </c>
      <c r="ER1589" s="51">
        <f t="shared" si="769"/>
        <v>100</v>
      </c>
      <c r="ES1589" s="51">
        <f t="shared" si="770"/>
        <v>0</v>
      </c>
    </row>
    <row r="1590" spans="1:149" x14ac:dyDescent="0.45">
      <c r="A1590" s="78" t="s">
        <v>1484</v>
      </c>
      <c r="B1590" s="174" t="s">
        <v>3419</v>
      </c>
      <c r="C1590" s="51" t="s">
        <v>3630</v>
      </c>
      <c r="D1590" s="51" t="s">
        <v>3762</v>
      </c>
      <c r="E1590" s="78" t="s">
        <v>637</v>
      </c>
      <c r="F1590" s="78" t="s">
        <v>2422</v>
      </c>
      <c r="G1590" s="72" t="s">
        <v>3380</v>
      </c>
      <c r="H1590" s="78" t="s">
        <v>1100</v>
      </c>
      <c r="I1590" s="78">
        <v>1</v>
      </c>
      <c r="J1590" s="300">
        <v>500</v>
      </c>
      <c r="K1590" s="78"/>
      <c r="L1590" s="300">
        <v>1296</v>
      </c>
      <c r="M1590" s="72"/>
      <c r="O1590" s="78" t="s">
        <v>3285</v>
      </c>
      <c r="P1590" s="72" t="s">
        <v>1374</v>
      </c>
      <c r="AA1590" s="195"/>
      <c r="AB1590" s="195"/>
      <c r="AC1590" s="195"/>
      <c r="AD1590" s="72"/>
      <c r="AE1590" s="316">
        <v>1</v>
      </c>
      <c r="AF1590" s="195">
        <v>0.13</v>
      </c>
      <c r="AG1590" s="195">
        <v>0</v>
      </c>
      <c r="AH1590" s="72"/>
      <c r="AR1590" s="53">
        <v>1.2170000000000001</v>
      </c>
      <c r="AT1590" s="77"/>
      <c r="AU1590" s="276">
        <v>5000</v>
      </c>
      <c r="AV1590" s="276"/>
      <c r="AW1590" s="276">
        <v>6085</v>
      </c>
      <c r="AX1590" s="95"/>
      <c r="AY1590" s="276"/>
      <c r="AZ1590" s="95"/>
      <c r="BB1590" s="80" t="s">
        <v>3412</v>
      </c>
      <c r="BC1590" s="270"/>
      <c r="BD1590" s="72">
        <v>64.192599999999999</v>
      </c>
      <c r="BE1590" s="72"/>
      <c r="BF1590" s="72">
        <v>0.65</v>
      </c>
      <c r="BG1590" s="72"/>
      <c r="BH1590" s="72">
        <v>5.3224499999999999</v>
      </c>
      <c r="BI1590" s="72"/>
      <c r="BJ1590" s="72"/>
      <c r="BK1590" s="72"/>
      <c r="BL1590" s="72"/>
      <c r="BM1590" s="72"/>
      <c r="BN1590" s="72">
        <v>3.9644300000000001</v>
      </c>
      <c r="BO1590" s="72"/>
      <c r="BP1590" s="72">
        <v>7.0000000000000007E-2</v>
      </c>
      <c r="BQ1590" s="72"/>
      <c r="BR1590" s="72">
        <v>2.01125</v>
      </c>
      <c r="BS1590" s="72"/>
      <c r="BT1590" s="72"/>
      <c r="BU1590" s="72"/>
      <c r="BV1590" s="72"/>
      <c r="BW1590" s="72"/>
      <c r="BX1590" s="72">
        <v>4.8366100000000003</v>
      </c>
      <c r="BY1590" s="72"/>
      <c r="BZ1590" s="72">
        <v>3.5729799999999998</v>
      </c>
      <c r="CA1590" s="72"/>
      <c r="CB1590" s="72">
        <v>2.3980299999999999</v>
      </c>
      <c r="CC1590" s="72"/>
      <c r="CD1590" s="72"/>
      <c r="CE1590" s="72"/>
      <c r="CF1590" s="72"/>
      <c r="CG1590" s="72"/>
      <c r="CH1590" s="72"/>
      <c r="CI1590" s="72"/>
      <c r="CJ1590" s="72"/>
      <c r="CK1590" s="72"/>
      <c r="CL1590" s="72"/>
      <c r="CM1590" s="72"/>
      <c r="CN1590" s="72"/>
      <c r="CO1590" s="72"/>
      <c r="CP1590" s="72"/>
      <c r="CQ1590" s="72"/>
      <c r="CR1590" s="72"/>
      <c r="CS1590" s="72"/>
      <c r="CT1590" s="72"/>
      <c r="CU1590" s="72"/>
      <c r="CV1590" s="72"/>
      <c r="CW1590" s="72"/>
      <c r="CX1590" s="72"/>
      <c r="CY1590" s="72"/>
      <c r="CZ1590" s="72"/>
      <c r="DA1590" s="72"/>
      <c r="DB1590" s="72"/>
      <c r="DC1590" s="72"/>
      <c r="DD1590" s="72"/>
      <c r="DE1590" s="72"/>
      <c r="DF1590" s="72"/>
      <c r="DG1590" s="72"/>
      <c r="DH1590" s="78">
        <f t="shared" si="771"/>
        <v>87.018349999999998</v>
      </c>
      <c r="DJ1590" s="77">
        <f t="shared" si="748"/>
        <v>12.981650000000002</v>
      </c>
      <c r="DK1590" s="72"/>
      <c r="DL1590" s="51" t="s">
        <v>3334</v>
      </c>
      <c r="DO1590" s="358">
        <v>1.53</v>
      </c>
      <c r="DP1590" s="72"/>
      <c r="DQ1590" s="374"/>
      <c r="DR1590" s="72"/>
      <c r="DU1590" s="52"/>
      <c r="DX1590" s="75">
        <f t="shared" si="749"/>
        <v>73.76903836949333</v>
      </c>
      <c r="DY1590" s="51">
        <f t="shared" si="750"/>
        <v>0</v>
      </c>
      <c r="DZ1590" s="75">
        <f t="shared" si="751"/>
        <v>0.74696888644751369</v>
      </c>
      <c r="EA1590" s="51">
        <f t="shared" si="752"/>
        <v>0</v>
      </c>
      <c r="EB1590" s="75">
        <f t="shared" si="753"/>
        <v>6.1164685379577985</v>
      </c>
      <c r="EC1590" s="51">
        <f t="shared" si="754"/>
        <v>0</v>
      </c>
      <c r="ED1590" s="75">
        <f t="shared" si="755"/>
        <v>4.5558551730755639</v>
      </c>
      <c r="EE1590" s="51">
        <f t="shared" si="756"/>
        <v>0</v>
      </c>
      <c r="EF1590" s="75">
        <f t="shared" si="757"/>
        <v>8.0442803155886089E-2</v>
      </c>
      <c r="EG1590" s="51">
        <f t="shared" si="758"/>
        <v>0</v>
      </c>
      <c r="EH1590" s="75">
        <f t="shared" si="759"/>
        <v>2.3112941121039414</v>
      </c>
      <c r="EI1590" s="51">
        <f t="shared" si="760"/>
        <v>0</v>
      </c>
      <c r="EJ1590" s="75">
        <f t="shared" si="761"/>
        <v>5.55814951673986</v>
      </c>
      <c r="EK1590" s="51">
        <f t="shared" si="762"/>
        <v>0</v>
      </c>
      <c r="EL1590" s="75">
        <f t="shared" si="763"/>
        <v>4.1060075259988267</v>
      </c>
      <c r="EM1590" s="51">
        <f t="shared" si="764"/>
        <v>0</v>
      </c>
      <c r="EN1590" s="75">
        <f t="shared" si="765"/>
        <v>2.7557750750272789</v>
      </c>
      <c r="EO1590" s="51">
        <f t="shared" si="766"/>
        <v>0</v>
      </c>
      <c r="EP1590" s="75">
        <f t="shared" si="767"/>
        <v>0</v>
      </c>
      <c r="EQ1590" s="51" t="e">
        <f t="shared" si="768"/>
        <v>#DIV/0!</v>
      </c>
      <c r="ER1590" s="51">
        <f t="shared" si="769"/>
        <v>100</v>
      </c>
      <c r="ES1590" s="51">
        <f t="shared" si="770"/>
        <v>0</v>
      </c>
    </row>
    <row r="1591" spans="1:149" x14ac:dyDescent="0.45">
      <c r="A1591" s="78" t="s">
        <v>1484</v>
      </c>
      <c r="B1591" s="174" t="s">
        <v>3419</v>
      </c>
      <c r="C1591" s="51" t="s">
        <v>3630</v>
      </c>
      <c r="D1591" s="51" t="s">
        <v>3762</v>
      </c>
      <c r="E1591" s="78" t="s">
        <v>637</v>
      </c>
      <c r="F1591" s="78" t="s">
        <v>2423</v>
      </c>
      <c r="G1591" s="72" t="s">
        <v>3380</v>
      </c>
      <c r="H1591" s="78" t="s">
        <v>1100</v>
      </c>
      <c r="I1591" s="78">
        <v>1</v>
      </c>
      <c r="J1591" s="300">
        <v>500</v>
      </c>
      <c r="K1591" s="78"/>
      <c r="L1591" s="300">
        <v>1303</v>
      </c>
      <c r="M1591" s="72"/>
      <c r="O1591" s="78" t="s">
        <v>3285</v>
      </c>
      <c r="P1591" s="72" t="s">
        <v>1374</v>
      </c>
      <c r="AA1591" s="195"/>
      <c r="AB1591" s="195"/>
      <c r="AC1591" s="195"/>
      <c r="AD1591" s="72"/>
      <c r="AE1591" s="316">
        <v>1</v>
      </c>
      <c r="AF1591" s="195">
        <v>0.11</v>
      </c>
      <c r="AG1591" s="195">
        <v>0</v>
      </c>
      <c r="AH1591" s="72"/>
      <c r="AR1591" s="53">
        <v>1.22</v>
      </c>
      <c r="AT1591" s="77"/>
      <c r="AU1591" s="276">
        <v>5000</v>
      </c>
      <c r="AV1591" s="276"/>
      <c r="AW1591" s="276">
        <v>6100</v>
      </c>
      <c r="AX1591" s="95"/>
      <c r="AY1591" s="276"/>
      <c r="AZ1591" s="95"/>
      <c r="BB1591" s="80" t="s">
        <v>3412</v>
      </c>
      <c r="BC1591" s="270"/>
      <c r="BD1591" s="72">
        <v>63.814500000000002</v>
      </c>
      <c r="BE1591" s="72"/>
      <c r="BF1591" s="72">
        <v>0.65</v>
      </c>
      <c r="BG1591" s="72"/>
      <c r="BH1591" s="72">
        <v>5.3224499999999999</v>
      </c>
      <c r="BI1591" s="72"/>
      <c r="BJ1591" s="72"/>
      <c r="BK1591" s="72"/>
      <c r="BL1591" s="72"/>
      <c r="BM1591" s="72"/>
      <c r="BN1591" s="72">
        <v>3.9644300000000001</v>
      </c>
      <c r="BO1591" s="72"/>
      <c r="BP1591" s="72">
        <v>7.0000000000000007E-2</v>
      </c>
      <c r="BQ1591" s="72"/>
      <c r="BR1591" s="72">
        <v>2.01125</v>
      </c>
      <c r="BS1591" s="72"/>
      <c r="BT1591" s="72"/>
      <c r="BU1591" s="72"/>
      <c r="BV1591" s="72"/>
      <c r="BW1591" s="72"/>
      <c r="BX1591" s="72">
        <v>4.8366100000000003</v>
      </c>
      <c r="BY1591" s="72"/>
      <c r="BZ1591" s="72">
        <v>3.5729799999999998</v>
      </c>
      <c r="CA1591" s="72"/>
      <c r="CB1591" s="72">
        <v>2.3980299999999999</v>
      </c>
      <c r="CC1591" s="72"/>
      <c r="CD1591" s="72"/>
      <c r="CE1591" s="72"/>
      <c r="CF1591" s="72"/>
      <c r="CG1591" s="72"/>
      <c r="CH1591" s="72"/>
      <c r="CI1591" s="72"/>
      <c r="CJ1591" s="72"/>
      <c r="CK1591" s="72"/>
      <c r="CL1591" s="72"/>
      <c r="CM1591" s="72"/>
      <c r="CN1591" s="72"/>
      <c r="CO1591" s="72"/>
      <c r="CP1591" s="72"/>
      <c r="CQ1591" s="72"/>
      <c r="CR1591" s="72"/>
      <c r="CS1591" s="72"/>
      <c r="CT1591" s="72"/>
      <c r="CU1591" s="72"/>
      <c r="CV1591" s="72"/>
      <c r="CW1591" s="72"/>
      <c r="CX1591" s="72"/>
      <c r="CY1591" s="72"/>
      <c r="CZ1591" s="72"/>
      <c r="DA1591" s="72"/>
      <c r="DB1591" s="72"/>
      <c r="DC1591" s="72"/>
      <c r="DD1591" s="72"/>
      <c r="DE1591" s="72"/>
      <c r="DF1591" s="72"/>
      <c r="DG1591" s="72"/>
      <c r="DH1591" s="78">
        <f t="shared" si="771"/>
        <v>86.640250000000009</v>
      </c>
      <c r="DJ1591" s="77">
        <f t="shared" si="748"/>
        <v>13.359749999999991</v>
      </c>
      <c r="DK1591" s="72"/>
      <c r="DL1591" s="51" t="s">
        <v>3334</v>
      </c>
      <c r="DO1591" s="358">
        <v>2.11</v>
      </c>
      <c r="DP1591" s="72"/>
      <c r="DQ1591" s="374"/>
      <c r="DR1591" s="72"/>
      <c r="DU1591" s="52"/>
      <c r="DX1591" s="75">
        <f t="shared" si="749"/>
        <v>73.654565862863961</v>
      </c>
      <c r="DY1591" s="51">
        <f t="shared" si="750"/>
        <v>0</v>
      </c>
      <c r="DZ1591" s="75">
        <f t="shared" si="751"/>
        <v>0.75022867547127337</v>
      </c>
      <c r="EA1591" s="51">
        <f t="shared" si="752"/>
        <v>0</v>
      </c>
      <c r="EB1591" s="75">
        <f t="shared" si="753"/>
        <v>6.1431609442493516</v>
      </c>
      <c r="EC1591" s="51">
        <f t="shared" si="754"/>
        <v>0</v>
      </c>
      <c r="ED1591" s="75">
        <f t="shared" si="755"/>
        <v>4.5757370275362774</v>
      </c>
      <c r="EE1591" s="51">
        <f t="shared" si="756"/>
        <v>0</v>
      </c>
      <c r="EF1591" s="75">
        <f t="shared" si="757"/>
        <v>8.0793857358444826E-2</v>
      </c>
      <c r="EG1591" s="51">
        <f t="shared" si="758"/>
        <v>0</v>
      </c>
      <c r="EH1591" s="75">
        <f t="shared" si="759"/>
        <v>2.3213806516024595</v>
      </c>
      <c r="EI1591" s="51">
        <f t="shared" si="760"/>
        <v>0</v>
      </c>
      <c r="EJ1591" s="75">
        <f t="shared" si="761"/>
        <v>5.5824054062632547</v>
      </c>
      <c r="EK1591" s="51">
        <f t="shared" si="762"/>
        <v>0</v>
      </c>
      <c r="EL1591" s="75">
        <f t="shared" si="763"/>
        <v>4.1239262352082315</v>
      </c>
      <c r="EM1591" s="51">
        <f t="shared" si="764"/>
        <v>0</v>
      </c>
      <c r="EN1591" s="75">
        <f t="shared" si="765"/>
        <v>2.7678013394467351</v>
      </c>
      <c r="EO1591" s="51">
        <f t="shared" si="766"/>
        <v>0</v>
      </c>
      <c r="EP1591" s="75">
        <f t="shared" si="767"/>
        <v>0</v>
      </c>
      <c r="EQ1591" s="51" t="e">
        <f t="shared" si="768"/>
        <v>#DIV/0!</v>
      </c>
      <c r="ER1591" s="51">
        <f t="shared" si="769"/>
        <v>100</v>
      </c>
      <c r="ES1591" s="51">
        <f t="shared" si="770"/>
        <v>0</v>
      </c>
    </row>
    <row r="1592" spans="1:149" x14ac:dyDescent="0.45">
      <c r="A1592" s="78" t="s">
        <v>1484</v>
      </c>
      <c r="B1592" s="174" t="s">
        <v>3419</v>
      </c>
      <c r="C1592" s="51" t="s">
        <v>3630</v>
      </c>
      <c r="D1592" s="51" t="s">
        <v>3762</v>
      </c>
      <c r="E1592" s="78" t="s">
        <v>637</v>
      </c>
      <c r="F1592" s="78" t="s">
        <v>2424</v>
      </c>
      <c r="G1592" s="72" t="s">
        <v>3380</v>
      </c>
      <c r="H1592" s="78" t="s">
        <v>1100</v>
      </c>
      <c r="I1592" s="78">
        <v>1</v>
      </c>
      <c r="J1592" s="300">
        <v>500</v>
      </c>
      <c r="K1592" s="78"/>
      <c r="L1592" s="300">
        <v>1303</v>
      </c>
      <c r="M1592" s="72"/>
      <c r="O1592" s="78" t="s">
        <v>3285</v>
      </c>
      <c r="P1592" s="72" t="s">
        <v>1374</v>
      </c>
      <c r="AA1592" s="195"/>
      <c r="AB1592" s="195"/>
      <c r="AC1592" s="195"/>
      <c r="AD1592" s="72"/>
      <c r="AE1592" s="316">
        <v>1</v>
      </c>
      <c r="AF1592" s="195">
        <v>0.1</v>
      </c>
      <c r="AG1592" s="195">
        <v>0</v>
      </c>
      <c r="AH1592" s="72"/>
      <c r="AR1592" s="53">
        <v>1.22</v>
      </c>
      <c r="AT1592" s="77"/>
      <c r="AU1592" s="276">
        <v>5000</v>
      </c>
      <c r="AV1592" s="276"/>
      <c r="AW1592" s="276">
        <v>6100</v>
      </c>
      <c r="AX1592" s="95"/>
      <c r="AY1592" s="276"/>
      <c r="AZ1592" s="95"/>
      <c r="BB1592" s="80" t="s">
        <v>3412</v>
      </c>
      <c r="BC1592" s="270"/>
      <c r="BD1592" s="72">
        <v>63.788400000000003</v>
      </c>
      <c r="BE1592" s="72"/>
      <c r="BF1592" s="72">
        <v>0.65</v>
      </c>
      <c r="BG1592" s="72"/>
      <c r="BH1592" s="72">
        <v>5.3224499999999999</v>
      </c>
      <c r="BI1592" s="72"/>
      <c r="BJ1592" s="72"/>
      <c r="BK1592" s="72"/>
      <c r="BL1592" s="72"/>
      <c r="BM1592" s="72"/>
      <c r="BN1592" s="72">
        <v>3.9644300000000001</v>
      </c>
      <c r="BO1592" s="72"/>
      <c r="BP1592" s="72">
        <v>7.0000000000000007E-2</v>
      </c>
      <c r="BQ1592" s="72"/>
      <c r="BR1592" s="72">
        <v>2.01125</v>
      </c>
      <c r="BS1592" s="72"/>
      <c r="BT1592" s="72"/>
      <c r="BU1592" s="72"/>
      <c r="BV1592" s="72"/>
      <c r="BW1592" s="72"/>
      <c r="BX1592" s="72">
        <v>4.8366100000000003</v>
      </c>
      <c r="BY1592" s="72"/>
      <c r="BZ1592" s="72">
        <v>3.5729799999999998</v>
      </c>
      <c r="CA1592" s="72"/>
      <c r="CB1592" s="72">
        <v>2.3980299999999999</v>
      </c>
      <c r="CC1592" s="72"/>
      <c r="CD1592" s="72"/>
      <c r="CE1592" s="72"/>
      <c r="CF1592" s="72"/>
      <c r="CG1592" s="72"/>
      <c r="CH1592" s="72"/>
      <c r="CI1592" s="72"/>
      <c r="CJ1592" s="72"/>
      <c r="CK1592" s="72"/>
      <c r="CL1592" s="72"/>
      <c r="CM1592" s="72"/>
      <c r="CN1592" s="72"/>
      <c r="CO1592" s="72"/>
      <c r="CP1592" s="72"/>
      <c r="CQ1592" s="72"/>
      <c r="CR1592" s="72"/>
      <c r="CS1592" s="72"/>
      <c r="CT1592" s="72"/>
      <c r="CU1592" s="72"/>
      <c r="CV1592" s="72"/>
      <c r="CW1592" s="72"/>
      <c r="CX1592" s="72"/>
      <c r="CY1592" s="72"/>
      <c r="CZ1592" s="72"/>
      <c r="DA1592" s="72"/>
      <c r="DB1592" s="72"/>
      <c r="DC1592" s="72"/>
      <c r="DD1592" s="72"/>
      <c r="DE1592" s="72"/>
      <c r="DF1592" s="72"/>
      <c r="DG1592" s="72"/>
      <c r="DH1592" s="78">
        <f t="shared" si="771"/>
        <v>86.614149999999995</v>
      </c>
      <c r="DJ1592" s="77">
        <f t="shared" si="748"/>
        <v>13.385850000000005</v>
      </c>
      <c r="DK1592" s="72"/>
      <c r="DL1592" s="51" t="s">
        <v>3334</v>
      </c>
      <c r="DO1592" s="358">
        <v>2.15</v>
      </c>
      <c r="DP1592" s="72"/>
      <c r="DQ1592" s="374"/>
      <c r="DR1592" s="72"/>
      <c r="DU1592" s="52"/>
      <c r="DX1592" s="75">
        <f t="shared" si="749"/>
        <v>73.646627023413615</v>
      </c>
      <c r="DY1592" s="51">
        <f t="shared" si="750"/>
        <v>0</v>
      </c>
      <c r="DZ1592" s="75">
        <f t="shared" si="751"/>
        <v>0.75045474671286394</v>
      </c>
      <c r="EA1592" s="51">
        <f t="shared" si="752"/>
        <v>0</v>
      </c>
      <c r="EB1592" s="75">
        <f t="shared" si="753"/>
        <v>6.1450121025259739</v>
      </c>
      <c r="EC1592" s="51">
        <f t="shared" si="754"/>
        <v>0</v>
      </c>
      <c r="ED1592" s="75">
        <f t="shared" si="755"/>
        <v>4.5771158638628915</v>
      </c>
      <c r="EE1592" s="51">
        <f t="shared" si="756"/>
        <v>0</v>
      </c>
      <c r="EF1592" s="75">
        <f t="shared" si="757"/>
        <v>8.0818203492154586E-2</v>
      </c>
      <c r="EG1592" s="51">
        <f t="shared" si="758"/>
        <v>0</v>
      </c>
      <c r="EH1592" s="75">
        <f t="shared" si="759"/>
        <v>2.3220801681942271</v>
      </c>
      <c r="EI1592" s="51">
        <f t="shared" si="760"/>
        <v>0</v>
      </c>
      <c r="EJ1592" s="75">
        <f t="shared" si="761"/>
        <v>5.5840875884598535</v>
      </c>
      <c r="EK1592" s="51">
        <f t="shared" si="762"/>
        <v>0</v>
      </c>
      <c r="EL1592" s="75">
        <f t="shared" si="763"/>
        <v>4.1251689244771201</v>
      </c>
      <c r="EM1592" s="51">
        <f t="shared" si="764"/>
        <v>0</v>
      </c>
      <c r="EN1592" s="75">
        <f t="shared" si="765"/>
        <v>2.7686353788613061</v>
      </c>
      <c r="EO1592" s="51">
        <f t="shared" si="766"/>
        <v>0</v>
      </c>
      <c r="EP1592" s="75">
        <f t="shared" si="767"/>
        <v>0</v>
      </c>
      <c r="EQ1592" s="51" t="e">
        <f t="shared" si="768"/>
        <v>#DIV/0!</v>
      </c>
      <c r="ER1592" s="51">
        <f t="shared" si="769"/>
        <v>100</v>
      </c>
      <c r="ES1592" s="51">
        <f t="shared" si="770"/>
        <v>0</v>
      </c>
    </row>
    <row r="1593" spans="1:149" x14ac:dyDescent="0.45">
      <c r="A1593" s="78" t="s">
        <v>1484</v>
      </c>
      <c r="B1593" s="174" t="s">
        <v>3419</v>
      </c>
      <c r="C1593" s="51" t="s">
        <v>3630</v>
      </c>
      <c r="D1593" s="51" t="s">
        <v>3762</v>
      </c>
      <c r="E1593" s="78" t="s">
        <v>637</v>
      </c>
      <c r="F1593" s="78" t="s">
        <v>2425</v>
      </c>
      <c r="G1593" s="72" t="s">
        <v>3380</v>
      </c>
      <c r="H1593" s="78" t="s">
        <v>1100</v>
      </c>
      <c r="I1593" s="78">
        <v>1</v>
      </c>
      <c r="J1593" s="300">
        <v>500</v>
      </c>
      <c r="K1593" s="78"/>
      <c r="L1593" s="300">
        <v>1300</v>
      </c>
      <c r="M1593" s="72"/>
      <c r="O1593" s="78" t="s">
        <v>3285</v>
      </c>
      <c r="P1593" s="72" t="s">
        <v>1374</v>
      </c>
      <c r="AA1593" s="195"/>
      <c r="AB1593" s="195"/>
      <c r="AC1593" s="195"/>
      <c r="AD1593" s="72"/>
      <c r="AE1593" s="316">
        <v>1</v>
      </c>
      <c r="AF1593" s="195">
        <v>0.11</v>
      </c>
      <c r="AG1593" s="195">
        <v>0</v>
      </c>
      <c r="AH1593" s="72"/>
      <c r="AR1593" s="53">
        <v>1.2190000000000001</v>
      </c>
      <c r="AT1593" s="77"/>
      <c r="AU1593" s="276">
        <v>5000</v>
      </c>
      <c r="AV1593" s="276"/>
      <c r="AW1593" s="276">
        <v>6095</v>
      </c>
      <c r="AX1593" s="95"/>
      <c r="AY1593" s="276"/>
      <c r="AZ1593" s="95"/>
      <c r="BB1593" s="80" t="s">
        <v>3412</v>
      </c>
      <c r="BC1593" s="270"/>
      <c r="BD1593" s="72">
        <v>63.3842</v>
      </c>
      <c r="BE1593" s="72"/>
      <c r="BF1593" s="72">
        <v>0.65</v>
      </c>
      <c r="BG1593" s="72"/>
      <c r="BH1593" s="72">
        <v>5.3224499999999999</v>
      </c>
      <c r="BI1593" s="72"/>
      <c r="BJ1593" s="72"/>
      <c r="BK1593" s="72"/>
      <c r="BL1593" s="72"/>
      <c r="BM1593" s="72"/>
      <c r="BN1593" s="72">
        <v>3.9644300000000001</v>
      </c>
      <c r="BO1593" s="72"/>
      <c r="BP1593" s="72">
        <v>7.0000000000000007E-2</v>
      </c>
      <c r="BQ1593" s="72"/>
      <c r="BR1593" s="72">
        <v>2.01125</v>
      </c>
      <c r="BS1593" s="72"/>
      <c r="BT1593" s="72"/>
      <c r="BU1593" s="72"/>
      <c r="BV1593" s="72"/>
      <c r="BW1593" s="72"/>
      <c r="BX1593" s="72">
        <v>4.8366100000000003</v>
      </c>
      <c r="BY1593" s="72"/>
      <c r="BZ1593" s="72">
        <v>3.5729799999999998</v>
      </c>
      <c r="CA1593" s="72"/>
      <c r="CB1593" s="72">
        <v>2.3980299999999999</v>
      </c>
      <c r="CC1593" s="72"/>
      <c r="CD1593" s="72"/>
      <c r="CE1593" s="72"/>
      <c r="CF1593" s="72"/>
      <c r="CG1593" s="72"/>
      <c r="CH1593" s="72"/>
      <c r="CI1593" s="72"/>
      <c r="CJ1593" s="72"/>
      <c r="CK1593" s="72"/>
      <c r="CL1593" s="72"/>
      <c r="CM1593" s="72"/>
      <c r="CN1593" s="72"/>
      <c r="CO1593" s="72"/>
      <c r="CP1593" s="72"/>
      <c r="CQ1593" s="72"/>
      <c r="CR1593" s="72"/>
      <c r="CS1593" s="72"/>
      <c r="CT1593" s="72"/>
      <c r="CU1593" s="72"/>
      <c r="CV1593" s="72"/>
      <c r="CW1593" s="72"/>
      <c r="CX1593" s="72"/>
      <c r="CY1593" s="72"/>
      <c r="CZ1593" s="72"/>
      <c r="DA1593" s="72"/>
      <c r="DB1593" s="72"/>
      <c r="DC1593" s="72"/>
      <c r="DD1593" s="72"/>
      <c r="DE1593" s="72"/>
      <c r="DF1593" s="72"/>
      <c r="DG1593" s="72"/>
      <c r="DH1593" s="78">
        <f t="shared" si="771"/>
        <v>86.209949999999992</v>
      </c>
      <c r="DJ1593" s="77">
        <f t="shared" si="748"/>
        <v>13.790050000000008</v>
      </c>
      <c r="DK1593" s="72"/>
      <c r="DL1593" s="51" t="s">
        <v>3334</v>
      </c>
      <c r="DO1593" s="358">
        <v>2.77</v>
      </c>
      <c r="DP1593" s="72"/>
      <c r="DQ1593" s="374"/>
      <c r="DR1593" s="72"/>
      <c r="DU1593" s="52"/>
      <c r="DX1593" s="75">
        <f t="shared" si="749"/>
        <v>73.523067812938066</v>
      </c>
      <c r="DY1593" s="51">
        <f t="shared" si="750"/>
        <v>0</v>
      </c>
      <c r="DZ1593" s="75">
        <f t="shared" si="751"/>
        <v>0.75397329426591719</v>
      </c>
      <c r="EA1593" s="51">
        <f t="shared" si="752"/>
        <v>0</v>
      </c>
      <c r="EB1593" s="75">
        <f t="shared" si="753"/>
        <v>6.173823323177893</v>
      </c>
      <c r="EC1593" s="51">
        <f t="shared" si="754"/>
        <v>0</v>
      </c>
      <c r="ED1593" s="75">
        <f t="shared" si="755"/>
        <v>4.5985759184409698</v>
      </c>
      <c r="EE1593" s="51">
        <f t="shared" si="756"/>
        <v>0</v>
      </c>
      <c r="EF1593" s="75">
        <f t="shared" si="757"/>
        <v>8.119712399786802E-2</v>
      </c>
      <c r="EG1593" s="51">
        <f t="shared" si="758"/>
        <v>0</v>
      </c>
      <c r="EH1593" s="75">
        <f t="shared" si="759"/>
        <v>2.3329673662958861</v>
      </c>
      <c r="EI1593" s="51">
        <f t="shared" si="760"/>
        <v>0</v>
      </c>
      <c r="EJ1593" s="75">
        <f t="shared" si="761"/>
        <v>5.6102688842761195</v>
      </c>
      <c r="EK1593" s="51">
        <f t="shared" si="762"/>
        <v>0</v>
      </c>
      <c r="EL1593" s="75">
        <f t="shared" si="763"/>
        <v>4.1445100014557488</v>
      </c>
      <c r="EM1593" s="51">
        <f t="shared" si="764"/>
        <v>0</v>
      </c>
      <c r="EN1593" s="75">
        <f t="shared" si="765"/>
        <v>2.7816162751515341</v>
      </c>
      <c r="EO1593" s="51">
        <f t="shared" si="766"/>
        <v>0</v>
      </c>
      <c r="EP1593" s="75">
        <f t="shared" si="767"/>
        <v>0</v>
      </c>
      <c r="EQ1593" s="51" t="e">
        <f t="shared" si="768"/>
        <v>#DIV/0!</v>
      </c>
      <c r="ER1593" s="51">
        <f t="shared" si="769"/>
        <v>100</v>
      </c>
      <c r="ES1593" s="51">
        <f t="shared" si="770"/>
        <v>0</v>
      </c>
    </row>
    <row r="1594" spans="1:149" x14ac:dyDescent="0.45">
      <c r="A1594" s="78" t="s">
        <v>1484</v>
      </c>
      <c r="B1594" s="174" t="s">
        <v>3419</v>
      </c>
      <c r="C1594" s="51" t="s">
        <v>3630</v>
      </c>
      <c r="D1594" s="51" t="s">
        <v>3762</v>
      </c>
      <c r="E1594" s="78" t="s">
        <v>637</v>
      </c>
      <c r="F1594" s="78" t="s">
        <v>2426</v>
      </c>
      <c r="G1594" s="72" t="s">
        <v>3380</v>
      </c>
      <c r="H1594" s="78" t="s">
        <v>1100</v>
      </c>
      <c r="I1594" s="78">
        <v>1</v>
      </c>
      <c r="J1594" s="300">
        <v>500</v>
      </c>
      <c r="K1594" s="78"/>
      <c r="L1594" s="300">
        <v>1300</v>
      </c>
      <c r="M1594" s="72"/>
      <c r="O1594" s="78" t="s">
        <v>3285</v>
      </c>
      <c r="P1594" s="72" t="s">
        <v>1374</v>
      </c>
      <c r="AA1594" s="195"/>
      <c r="AB1594" s="195"/>
      <c r="AC1594" s="195"/>
      <c r="AD1594" s="72"/>
      <c r="AE1594" s="316">
        <v>1</v>
      </c>
      <c r="AF1594" s="195">
        <v>0.11</v>
      </c>
      <c r="AG1594" s="195">
        <v>0</v>
      </c>
      <c r="AH1594" s="72"/>
      <c r="AR1594" s="53">
        <v>1.2190000000000001</v>
      </c>
      <c r="AT1594" s="77"/>
      <c r="AU1594" s="276">
        <v>5000</v>
      </c>
      <c r="AV1594" s="276"/>
      <c r="AW1594" s="276">
        <v>6095</v>
      </c>
      <c r="AX1594" s="95"/>
      <c r="AY1594" s="276"/>
      <c r="AZ1594" s="95"/>
      <c r="BB1594" s="80" t="s">
        <v>3412</v>
      </c>
      <c r="BC1594" s="270"/>
      <c r="BD1594" s="72">
        <v>63.423400000000001</v>
      </c>
      <c r="BE1594" s="72"/>
      <c r="BF1594" s="72">
        <v>0.65</v>
      </c>
      <c r="BG1594" s="72"/>
      <c r="BH1594" s="72">
        <v>5.3224499999999999</v>
      </c>
      <c r="BI1594" s="72"/>
      <c r="BJ1594" s="72"/>
      <c r="BK1594" s="72"/>
      <c r="BL1594" s="72"/>
      <c r="BM1594" s="72"/>
      <c r="BN1594" s="72">
        <v>3.9644300000000001</v>
      </c>
      <c r="BO1594" s="72"/>
      <c r="BP1594" s="72">
        <v>7.0000000000000007E-2</v>
      </c>
      <c r="BQ1594" s="72"/>
      <c r="BR1594" s="72">
        <v>2.01125</v>
      </c>
      <c r="BS1594" s="72"/>
      <c r="BT1594" s="72"/>
      <c r="BU1594" s="72"/>
      <c r="BV1594" s="72"/>
      <c r="BW1594" s="72"/>
      <c r="BX1594" s="72">
        <v>4.8366100000000003</v>
      </c>
      <c r="BY1594" s="72"/>
      <c r="BZ1594" s="72">
        <v>3.5729799999999998</v>
      </c>
      <c r="CA1594" s="72"/>
      <c r="CB1594" s="72">
        <v>2.3980299999999999</v>
      </c>
      <c r="CC1594" s="72"/>
      <c r="CD1594" s="72"/>
      <c r="CE1594" s="72"/>
      <c r="CF1594" s="72"/>
      <c r="CG1594" s="72"/>
      <c r="CH1594" s="72"/>
      <c r="CI1594" s="72"/>
      <c r="CJ1594" s="72"/>
      <c r="CK1594" s="72"/>
      <c r="CL1594" s="72"/>
      <c r="CM1594" s="72"/>
      <c r="CN1594" s="72"/>
      <c r="CO1594" s="72"/>
      <c r="CP1594" s="72"/>
      <c r="CQ1594" s="72"/>
      <c r="CR1594" s="72"/>
      <c r="CS1594" s="72"/>
      <c r="CT1594" s="72"/>
      <c r="CU1594" s="72"/>
      <c r="CV1594" s="72"/>
      <c r="CW1594" s="72"/>
      <c r="CX1594" s="72"/>
      <c r="CY1594" s="72"/>
      <c r="CZ1594" s="72"/>
      <c r="DA1594" s="72"/>
      <c r="DB1594" s="72"/>
      <c r="DC1594" s="72"/>
      <c r="DD1594" s="72"/>
      <c r="DE1594" s="72"/>
      <c r="DF1594" s="72"/>
      <c r="DG1594" s="72"/>
      <c r="DH1594" s="78">
        <f t="shared" si="771"/>
        <v>86.249150000000014</v>
      </c>
      <c r="DJ1594" s="77">
        <f t="shared" si="748"/>
        <v>13.750849999999986</v>
      </c>
      <c r="DK1594" s="72"/>
      <c r="DL1594" s="51" t="s">
        <v>3334</v>
      </c>
      <c r="DO1594" s="358">
        <v>2.71</v>
      </c>
      <c r="DP1594" s="72"/>
      <c r="DQ1594" s="374"/>
      <c r="DR1594" s="72"/>
      <c r="DU1594" s="52"/>
      <c r="DX1594" s="75">
        <f t="shared" si="749"/>
        <v>73.535101505348152</v>
      </c>
      <c r="DY1594" s="51">
        <f t="shared" si="750"/>
        <v>0</v>
      </c>
      <c r="DZ1594" s="75">
        <f t="shared" si="751"/>
        <v>0.75363061549012356</v>
      </c>
      <c r="EA1594" s="51">
        <f t="shared" si="752"/>
        <v>0</v>
      </c>
      <c r="EB1594" s="75">
        <f t="shared" si="753"/>
        <v>6.1710173375621657</v>
      </c>
      <c r="EC1594" s="51">
        <f t="shared" si="754"/>
        <v>0</v>
      </c>
      <c r="ED1594" s="75">
        <f t="shared" si="755"/>
        <v>4.5964858784115545</v>
      </c>
      <c r="EE1594" s="51">
        <f t="shared" si="756"/>
        <v>0</v>
      </c>
      <c r="EF1594" s="75">
        <f t="shared" si="757"/>
        <v>8.1160220129705626E-2</v>
      </c>
      <c r="EG1594" s="51">
        <f t="shared" si="758"/>
        <v>0</v>
      </c>
      <c r="EH1594" s="75">
        <f t="shared" si="759"/>
        <v>2.331907039083863</v>
      </c>
      <c r="EI1594" s="51">
        <f t="shared" si="760"/>
        <v>0</v>
      </c>
      <c r="EJ1594" s="75">
        <f t="shared" si="761"/>
        <v>5.6077190325933639</v>
      </c>
      <c r="EK1594" s="51">
        <f t="shared" si="762"/>
        <v>0</v>
      </c>
      <c r="EL1594" s="75">
        <f t="shared" si="763"/>
        <v>4.1426263331290789</v>
      </c>
      <c r="EM1594" s="51">
        <f t="shared" si="764"/>
        <v>0</v>
      </c>
      <c r="EN1594" s="75">
        <f t="shared" si="765"/>
        <v>2.7803520382519706</v>
      </c>
      <c r="EO1594" s="51">
        <f t="shared" si="766"/>
        <v>0</v>
      </c>
      <c r="EP1594" s="75">
        <f t="shared" si="767"/>
        <v>0</v>
      </c>
      <c r="EQ1594" s="51" t="e">
        <f t="shared" si="768"/>
        <v>#DIV/0!</v>
      </c>
      <c r="ER1594" s="51">
        <f t="shared" si="769"/>
        <v>100</v>
      </c>
      <c r="ES1594" s="51">
        <f t="shared" si="770"/>
        <v>0</v>
      </c>
    </row>
    <row r="1595" spans="1:149" x14ac:dyDescent="0.45">
      <c r="A1595" s="78" t="s">
        <v>1484</v>
      </c>
      <c r="B1595" s="174" t="s">
        <v>3419</v>
      </c>
      <c r="C1595" s="51" t="s">
        <v>3630</v>
      </c>
      <c r="D1595" s="51" t="s">
        <v>3762</v>
      </c>
      <c r="E1595" s="78" t="s">
        <v>637</v>
      </c>
      <c r="F1595" s="78" t="s">
        <v>2427</v>
      </c>
      <c r="G1595" s="72" t="s">
        <v>3380</v>
      </c>
      <c r="H1595" s="78" t="s">
        <v>1100</v>
      </c>
      <c r="I1595" s="78">
        <v>1</v>
      </c>
      <c r="J1595" s="300">
        <v>500</v>
      </c>
      <c r="K1595" s="78"/>
      <c r="L1595" s="300">
        <v>1300</v>
      </c>
      <c r="M1595" s="72"/>
      <c r="O1595" s="78" t="s">
        <v>3285</v>
      </c>
      <c r="P1595" s="72" t="s">
        <v>1374</v>
      </c>
      <c r="AA1595" s="195"/>
      <c r="AB1595" s="195"/>
      <c r="AC1595" s="195"/>
      <c r="AD1595" s="72"/>
      <c r="AE1595" s="316">
        <v>1</v>
      </c>
      <c r="AF1595" s="195">
        <v>0.09</v>
      </c>
      <c r="AG1595" s="195">
        <v>0</v>
      </c>
      <c r="AH1595" s="72"/>
      <c r="AR1595" s="53">
        <v>1.2190000000000001</v>
      </c>
      <c r="AT1595" s="77"/>
      <c r="AU1595" s="276">
        <v>5000</v>
      </c>
      <c r="AV1595" s="276"/>
      <c r="AW1595" s="276">
        <v>6095</v>
      </c>
      <c r="AX1595" s="95"/>
      <c r="AY1595" s="276"/>
      <c r="AZ1595" s="95"/>
      <c r="BB1595" s="80" t="s">
        <v>3412</v>
      </c>
      <c r="BC1595" s="270"/>
      <c r="BD1595" s="72">
        <v>63.1952</v>
      </c>
      <c r="BE1595" s="72"/>
      <c r="BF1595" s="72">
        <v>0.65</v>
      </c>
      <c r="BG1595" s="72"/>
      <c r="BH1595" s="72">
        <v>5.3224499999999999</v>
      </c>
      <c r="BI1595" s="72"/>
      <c r="BJ1595" s="72"/>
      <c r="BK1595" s="72"/>
      <c r="BL1595" s="72"/>
      <c r="BM1595" s="72"/>
      <c r="BN1595" s="72">
        <v>3.9644300000000001</v>
      </c>
      <c r="BO1595" s="72"/>
      <c r="BP1595" s="72">
        <v>7.0000000000000007E-2</v>
      </c>
      <c r="BQ1595" s="72"/>
      <c r="BR1595" s="72">
        <v>2.01125</v>
      </c>
      <c r="BS1595" s="72"/>
      <c r="BT1595" s="72"/>
      <c r="BU1595" s="72"/>
      <c r="BV1595" s="72"/>
      <c r="BW1595" s="72"/>
      <c r="BX1595" s="72">
        <v>4.8366100000000003</v>
      </c>
      <c r="BY1595" s="72"/>
      <c r="BZ1595" s="72">
        <v>3.5729799999999998</v>
      </c>
      <c r="CA1595" s="72"/>
      <c r="CB1595" s="72">
        <v>2.3980299999999999</v>
      </c>
      <c r="CC1595" s="72"/>
      <c r="CD1595" s="72"/>
      <c r="CE1595" s="72"/>
      <c r="CF1595" s="72"/>
      <c r="CG1595" s="72"/>
      <c r="CH1595" s="72"/>
      <c r="CI1595" s="72"/>
      <c r="CJ1595" s="72"/>
      <c r="CK1595" s="72"/>
      <c r="CL1595" s="72"/>
      <c r="CM1595" s="72"/>
      <c r="CN1595" s="72"/>
      <c r="CO1595" s="72"/>
      <c r="CP1595" s="72"/>
      <c r="CQ1595" s="72"/>
      <c r="CR1595" s="72"/>
      <c r="CS1595" s="72"/>
      <c r="CT1595" s="72"/>
      <c r="CU1595" s="72"/>
      <c r="CV1595" s="72"/>
      <c r="CW1595" s="72"/>
      <c r="CX1595" s="72"/>
      <c r="CY1595" s="72"/>
      <c r="CZ1595" s="72"/>
      <c r="DA1595" s="72"/>
      <c r="DB1595" s="72"/>
      <c r="DC1595" s="72"/>
      <c r="DD1595" s="72"/>
      <c r="DE1595" s="72"/>
      <c r="DF1595" s="72"/>
      <c r="DG1595" s="72"/>
      <c r="DH1595" s="78">
        <f t="shared" si="771"/>
        <v>86.020949999999999</v>
      </c>
      <c r="DJ1595" s="77">
        <f t="shared" si="748"/>
        <v>13.979050000000001</v>
      </c>
      <c r="DK1595" s="72"/>
      <c r="DL1595" s="51" t="s">
        <v>3334</v>
      </c>
      <c r="DO1595" s="358">
        <v>3.06</v>
      </c>
      <c r="DP1595" s="72"/>
      <c r="DQ1595" s="374"/>
      <c r="DR1595" s="72"/>
      <c r="DU1595" s="52"/>
      <c r="DX1595" s="75">
        <f t="shared" si="749"/>
        <v>73.464894307723867</v>
      </c>
      <c r="DY1595" s="51">
        <f t="shared" si="750"/>
        <v>0</v>
      </c>
      <c r="DZ1595" s="75">
        <f t="shared" si="751"/>
        <v>0.75562987853540331</v>
      </c>
      <c r="EA1595" s="51">
        <f t="shared" si="752"/>
        <v>0</v>
      </c>
      <c r="EB1595" s="75">
        <f t="shared" si="753"/>
        <v>6.187388072324242</v>
      </c>
      <c r="EC1595" s="51">
        <f t="shared" si="754"/>
        <v>0</v>
      </c>
      <c r="ED1595" s="75">
        <f t="shared" si="755"/>
        <v>4.6086796297878605</v>
      </c>
      <c r="EE1595" s="51">
        <f t="shared" si="756"/>
        <v>0</v>
      </c>
      <c r="EF1595" s="75">
        <f t="shared" si="757"/>
        <v>8.1375525380735753E-2</v>
      </c>
      <c r="EG1595" s="51">
        <f t="shared" si="758"/>
        <v>0</v>
      </c>
      <c r="EH1595" s="75">
        <f t="shared" si="759"/>
        <v>2.3380932203143536</v>
      </c>
      <c r="EI1595" s="51">
        <f t="shared" si="760"/>
        <v>0</v>
      </c>
      <c r="EJ1595" s="75">
        <f t="shared" si="761"/>
        <v>5.6225954258817188</v>
      </c>
      <c r="EK1595" s="51">
        <f t="shared" si="762"/>
        <v>0</v>
      </c>
      <c r="EL1595" s="75">
        <f t="shared" si="763"/>
        <v>4.153616066783731</v>
      </c>
      <c r="EM1595" s="51">
        <f t="shared" si="764"/>
        <v>0</v>
      </c>
      <c r="EN1595" s="75">
        <f t="shared" si="765"/>
        <v>2.7877278732680817</v>
      </c>
      <c r="EO1595" s="51">
        <f t="shared" si="766"/>
        <v>0</v>
      </c>
      <c r="EP1595" s="75">
        <f t="shared" si="767"/>
        <v>0</v>
      </c>
      <c r="EQ1595" s="51" t="e">
        <f t="shared" si="768"/>
        <v>#DIV/0!</v>
      </c>
      <c r="ER1595" s="51">
        <f t="shared" si="769"/>
        <v>100</v>
      </c>
      <c r="ES1595" s="51">
        <f t="shared" si="770"/>
        <v>0</v>
      </c>
    </row>
    <row r="1596" spans="1:149" x14ac:dyDescent="0.45">
      <c r="A1596" s="78" t="s">
        <v>1484</v>
      </c>
      <c r="B1596" s="174" t="s">
        <v>3419</v>
      </c>
      <c r="C1596" s="51" t="s">
        <v>3630</v>
      </c>
      <c r="D1596" s="51" t="s">
        <v>3762</v>
      </c>
      <c r="E1596" s="78" t="s">
        <v>637</v>
      </c>
      <c r="F1596" s="78" t="s">
        <v>2428</v>
      </c>
      <c r="G1596" s="72" t="s">
        <v>3380</v>
      </c>
      <c r="H1596" s="78" t="s">
        <v>1100</v>
      </c>
      <c r="I1596" s="78">
        <v>1</v>
      </c>
      <c r="J1596" s="300">
        <v>500</v>
      </c>
      <c r="K1596" s="78"/>
      <c r="L1596" s="300">
        <v>1300</v>
      </c>
      <c r="M1596" s="72"/>
      <c r="O1596" s="78" t="s">
        <v>3285</v>
      </c>
      <c r="P1596" s="72" t="s">
        <v>1374</v>
      </c>
      <c r="AA1596" s="195"/>
      <c r="AB1596" s="195"/>
      <c r="AC1596" s="195"/>
      <c r="AD1596" s="72"/>
      <c r="AE1596" s="316">
        <v>1</v>
      </c>
      <c r="AF1596" s="195">
        <v>0.09</v>
      </c>
      <c r="AG1596" s="195">
        <v>0</v>
      </c>
      <c r="AH1596" s="72"/>
      <c r="AR1596" s="53">
        <v>1.2190000000000001</v>
      </c>
      <c r="AT1596" s="77"/>
      <c r="AU1596" s="276">
        <v>5000</v>
      </c>
      <c r="AV1596" s="276"/>
      <c r="AW1596" s="276">
        <v>6095</v>
      </c>
      <c r="AX1596" s="95"/>
      <c r="AY1596" s="276"/>
      <c r="AZ1596" s="95"/>
      <c r="BB1596" s="80" t="s">
        <v>3412</v>
      </c>
      <c r="BC1596" s="270"/>
      <c r="BD1596" s="72">
        <v>63.201700000000002</v>
      </c>
      <c r="BE1596" s="72"/>
      <c r="BF1596" s="72">
        <v>0.65</v>
      </c>
      <c r="BG1596" s="72"/>
      <c r="BH1596" s="72">
        <v>5.3224499999999999</v>
      </c>
      <c r="BI1596" s="72"/>
      <c r="BJ1596" s="72"/>
      <c r="BK1596" s="72"/>
      <c r="BL1596" s="72"/>
      <c r="BM1596" s="72"/>
      <c r="BN1596" s="72">
        <v>3.9644300000000001</v>
      </c>
      <c r="BO1596" s="72"/>
      <c r="BP1596" s="72">
        <v>7.0000000000000007E-2</v>
      </c>
      <c r="BQ1596" s="72"/>
      <c r="BR1596" s="72">
        <v>2.01125</v>
      </c>
      <c r="BS1596" s="72"/>
      <c r="BT1596" s="72"/>
      <c r="BU1596" s="72"/>
      <c r="BV1596" s="72"/>
      <c r="BW1596" s="72"/>
      <c r="BX1596" s="72">
        <v>4.8366100000000003</v>
      </c>
      <c r="BY1596" s="72"/>
      <c r="BZ1596" s="72">
        <v>3.5729799999999998</v>
      </c>
      <c r="CA1596" s="72"/>
      <c r="CB1596" s="72">
        <v>2.3980299999999999</v>
      </c>
      <c r="CC1596" s="72"/>
      <c r="CD1596" s="72"/>
      <c r="CE1596" s="72"/>
      <c r="CF1596" s="72"/>
      <c r="CG1596" s="72"/>
      <c r="CH1596" s="72"/>
      <c r="CI1596" s="72"/>
      <c r="CJ1596" s="72"/>
      <c r="CK1596" s="72"/>
      <c r="CL1596" s="72"/>
      <c r="CM1596" s="72"/>
      <c r="CN1596" s="72"/>
      <c r="CO1596" s="72"/>
      <c r="CP1596" s="72"/>
      <c r="CQ1596" s="72"/>
      <c r="CR1596" s="72"/>
      <c r="CS1596" s="72"/>
      <c r="CT1596" s="72"/>
      <c r="CU1596" s="72"/>
      <c r="CV1596" s="72"/>
      <c r="CW1596" s="72"/>
      <c r="CX1596" s="72"/>
      <c r="CY1596" s="72"/>
      <c r="CZ1596" s="72"/>
      <c r="DA1596" s="72"/>
      <c r="DB1596" s="72"/>
      <c r="DC1596" s="72"/>
      <c r="DD1596" s="72"/>
      <c r="DE1596" s="72"/>
      <c r="DF1596" s="72"/>
      <c r="DG1596" s="72"/>
      <c r="DH1596" s="78">
        <f t="shared" si="771"/>
        <v>86.027449999999988</v>
      </c>
      <c r="DJ1596" s="77">
        <f t="shared" si="748"/>
        <v>13.972550000000012</v>
      </c>
      <c r="DK1596" s="72"/>
      <c r="DL1596" s="51" t="s">
        <v>3334</v>
      </c>
      <c r="DO1596" s="358">
        <v>3.05</v>
      </c>
      <c r="DP1596" s="72"/>
      <c r="DQ1596" s="374"/>
      <c r="DR1596" s="72"/>
      <c r="DU1596" s="52"/>
      <c r="DX1596" s="75">
        <f t="shared" si="749"/>
        <v>73.46689922809523</v>
      </c>
      <c r="DY1596" s="51">
        <f t="shared" si="750"/>
        <v>0</v>
      </c>
      <c r="DZ1596" s="75">
        <f t="shared" si="751"/>
        <v>0.75557278519821303</v>
      </c>
      <c r="EA1596" s="51">
        <f t="shared" si="752"/>
        <v>0</v>
      </c>
      <c r="EB1596" s="75">
        <f t="shared" si="753"/>
        <v>6.1869205701203525</v>
      </c>
      <c r="EC1596" s="51">
        <f t="shared" si="754"/>
        <v>0</v>
      </c>
      <c r="ED1596" s="75">
        <f t="shared" si="755"/>
        <v>4.6083314104974642</v>
      </c>
      <c r="EE1596" s="51">
        <f t="shared" si="756"/>
        <v>0</v>
      </c>
      <c r="EF1596" s="75">
        <f t="shared" si="757"/>
        <v>8.1369376867499871E-2</v>
      </c>
      <c r="EG1596" s="51">
        <f t="shared" si="758"/>
        <v>0</v>
      </c>
      <c r="EH1596" s="75">
        <f t="shared" si="759"/>
        <v>2.3379165603537011</v>
      </c>
      <c r="EI1596" s="51">
        <f t="shared" si="760"/>
        <v>0</v>
      </c>
      <c r="EJ1596" s="75">
        <f t="shared" si="761"/>
        <v>5.6221705978731222</v>
      </c>
      <c r="EK1596" s="51">
        <f t="shared" si="762"/>
        <v>0</v>
      </c>
      <c r="EL1596" s="75">
        <f t="shared" si="763"/>
        <v>4.153302230857709</v>
      </c>
      <c r="EM1596" s="51">
        <f t="shared" si="764"/>
        <v>0</v>
      </c>
      <c r="EN1596" s="75">
        <f t="shared" si="765"/>
        <v>2.7875172401367241</v>
      </c>
      <c r="EO1596" s="51">
        <f t="shared" si="766"/>
        <v>0</v>
      </c>
      <c r="EP1596" s="75">
        <f t="shared" si="767"/>
        <v>0</v>
      </c>
      <c r="EQ1596" s="51" t="e">
        <f t="shared" si="768"/>
        <v>#DIV/0!</v>
      </c>
      <c r="ER1596" s="51">
        <f t="shared" si="769"/>
        <v>100</v>
      </c>
      <c r="ES1596" s="51">
        <f t="shared" si="770"/>
        <v>0</v>
      </c>
    </row>
    <row r="1597" spans="1:149" x14ac:dyDescent="0.45">
      <c r="A1597" s="78" t="s">
        <v>1484</v>
      </c>
      <c r="B1597" s="174" t="s">
        <v>3419</v>
      </c>
      <c r="C1597" s="51" t="s">
        <v>3630</v>
      </c>
      <c r="D1597" s="51" t="s">
        <v>3762</v>
      </c>
      <c r="E1597" s="78" t="s">
        <v>637</v>
      </c>
      <c r="F1597" s="78" t="s">
        <v>2429</v>
      </c>
      <c r="G1597" s="72" t="s">
        <v>3380</v>
      </c>
      <c r="H1597" s="78" t="s">
        <v>1372</v>
      </c>
      <c r="I1597" s="78">
        <v>4</v>
      </c>
      <c r="J1597" s="300">
        <v>500</v>
      </c>
      <c r="K1597" s="78"/>
      <c r="L1597" s="300">
        <v>1300</v>
      </c>
      <c r="M1597" s="72"/>
      <c r="O1597" s="78" t="s">
        <v>3285</v>
      </c>
      <c r="P1597" s="72" t="s">
        <v>1374</v>
      </c>
      <c r="AA1597" s="195"/>
      <c r="AB1597" s="195"/>
      <c r="AC1597" s="195"/>
      <c r="AD1597" s="72"/>
      <c r="AE1597" s="316">
        <v>1</v>
      </c>
      <c r="AF1597" s="195">
        <v>0.15</v>
      </c>
      <c r="AG1597" s="195">
        <v>0</v>
      </c>
      <c r="AH1597" s="72"/>
      <c r="AR1597" s="53">
        <v>1.2190000000000001</v>
      </c>
      <c r="AT1597" s="77"/>
      <c r="AU1597" s="276">
        <v>5000</v>
      </c>
      <c r="AV1597" s="276"/>
      <c r="AW1597" s="276">
        <v>6095</v>
      </c>
      <c r="AX1597" s="95"/>
      <c r="AY1597" s="276"/>
      <c r="AZ1597" s="95"/>
      <c r="BB1597" s="80" t="s">
        <v>3412</v>
      </c>
      <c r="BC1597" s="270"/>
      <c r="BD1597" s="72">
        <v>61.6828</v>
      </c>
      <c r="BE1597" s="72"/>
      <c r="BF1597" s="72">
        <v>0.65</v>
      </c>
      <c r="BG1597" s="72"/>
      <c r="BH1597" s="72">
        <v>5.3224499999999999</v>
      </c>
      <c r="BI1597" s="72"/>
      <c r="BJ1597" s="72"/>
      <c r="BK1597" s="72"/>
      <c r="BL1597" s="72"/>
      <c r="BM1597" s="72"/>
      <c r="BN1597" s="72">
        <v>3.9644300000000001</v>
      </c>
      <c r="BO1597" s="72"/>
      <c r="BP1597" s="72">
        <v>7.0000000000000007E-2</v>
      </c>
      <c r="BQ1597" s="72"/>
      <c r="BR1597" s="72">
        <v>2.01125</v>
      </c>
      <c r="BS1597" s="72"/>
      <c r="BT1597" s="72"/>
      <c r="BU1597" s="72"/>
      <c r="BV1597" s="72"/>
      <c r="BW1597" s="72"/>
      <c r="BX1597" s="72">
        <v>4.8366100000000003</v>
      </c>
      <c r="BY1597" s="72"/>
      <c r="BZ1597" s="72">
        <v>3.5729799999999998</v>
      </c>
      <c r="CA1597" s="72"/>
      <c r="CB1597" s="72">
        <v>2.3980299999999999</v>
      </c>
      <c r="CC1597" s="72"/>
      <c r="CD1597" s="72"/>
      <c r="CE1597" s="72"/>
      <c r="CF1597" s="72"/>
      <c r="CG1597" s="72"/>
      <c r="CH1597" s="72"/>
      <c r="CI1597" s="72"/>
      <c r="CJ1597" s="72"/>
      <c r="CK1597" s="72"/>
      <c r="CL1597" s="72"/>
      <c r="CM1597" s="72"/>
      <c r="CN1597" s="72"/>
      <c r="CO1597" s="72"/>
      <c r="CP1597" s="72"/>
      <c r="CQ1597" s="72"/>
      <c r="CR1597" s="72"/>
      <c r="CS1597" s="72"/>
      <c r="CT1597" s="72"/>
      <c r="CU1597" s="72"/>
      <c r="CV1597" s="72"/>
      <c r="CW1597" s="72"/>
      <c r="CX1597" s="72"/>
      <c r="CY1597" s="72"/>
      <c r="CZ1597" s="72"/>
      <c r="DA1597" s="72"/>
      <c r="DB1597" s="72"/>
      <c r="DC1597" s="72"/>
      <c r="DD1597" s="72"/>
      <c r="DE1597" s="72"/>
      <c r="DF1597" s="72"/>
      <c r="DG1597" s="72"/>
      <c r="DH1597" s="78">
        <f t="shared" si="771"/>
        <v>84.508549999999985</v>
      </c>
      <c r="DJ1597" s="77">
        <f t="shared" si="748"/>
        <v>15.491450000000015</v>
      </c>
      <c r="DK1597" s="72"/>
      <c r="DL1597" s="51" t="s">
        <v>3334</v>
      </c>
      <c r="DO1597" s="358">
        <v>5.38</v>
      </c>
      <c r="DP1597" s="72"/>
      <c r="DQ1597" s="374"/>
      <c r="DR1597" s="72"/>
      <c r="DU1597" s="52"/>
      <c r="DX1597" s="75">
        <f t="shared" si="749"/>
        <v>72.990011069885838</v>
      </c>
      <c r="DY1597" s="51">
        <f t="shared" si="750"/>
        <v>0</v>
      </c>
      <c r="DZ1597" s="75">
        <f t="shared" si="751"/>
        <v>0.76915294369622966</v>
      </c>
      <c r="EA1597" s="51">
        <f t="shared" si="752"/>
        <v>0</v>
      </c>
      <c r="EB1597" s="75">
        <f t="shared" si="753"/>
        <v>6.2981201310399975</v>
      </c>
      <c r="EC1597" s="51">
        <f t="shared" si="754"/>
        <v>0</v>
      </c>
      <c r="ED1597" s="75">
        <f t="shared" si="755"/>
        <v>4.6911584685809906</v>
      </c>
      <c r="EE1597" s="51">
        <f t="shared" si="756"/>
        <v>0</v>
      </c>
      <c r="EF1597" s="75">
        <f t="shared" si="757"/>
        <v>8.2831855474978594E-2</v>
      </c>
      <c r="EG1597" s="51">
        <f t="shared" si="758"/>
        <v>0</v>
      </c>
      <c r="EH1597" s="75">
        <f t="shared" si="759"/>
        <v>2.3799367046292952</v>
      </c>
      <c r="EI1597" s="51">
        <f t="shared" si="760"/>
        <v>0</v>
      </c>
      <c r="EJ1597" s="75">
        <f t="shared" si="761"/>
        <v>5.7232197215548029</v>
      </c>
      <c r="EK1597" s="51">
        <f t="shared" si="762"/>
        <v>0</v>
      </c>
      <c r="EL1597" s="75">
        <f t="shared" si="763"/>
        <v>4.2279508996426998</v>
      </c>
      <c r="EM1597" s="51">
        <f t="shared" si="764"/>
        <v>0</v>
      </c>
      <c r="EN1597" s="75">
        <f t="shared" si="765"/>
        <v>2.837618205495184</v>
      </c>
      <c r="EO1597" s="51">
        <f t="shared" si="766"/>
        <v>0</v>
      </c>
      <c r="EP1597" s="75">
        <f t="shared" si="767"/>
        <v>0</v>
      </c>
      <c r="EQ1597" s="51" t="e">
        <f t="shared" si="768"/>
        <v>#DIV/0!</v>
      </c>
      <c r="ER1597" s="51">
        <f t="shared" si="769"/>
        <v>100</v>
      </c>
      <c r="ES1597" s="51">
        <f t="shared" si="770"/>
        <v>0</v>
      </c>
    </row>
    <row r="1598" spans="1:149" x14ac:dyDescent="0.45">
      <c r="A1598" s="78" t="s">
        <v>1484</v>
      </c>
      <c r="B1598" s="174" t="s">
        <v>3419</v>
      </c>
      <c r="C1598" s="51" t="s">
        <v>3630</v>
      </c>
      <c r="D1598" s="51" t="s">
        <v>3762</v>
      </c>
      <c r="E1598" s="78" t="s">
        <v>637</v>
      </c>
      <c r="F1598" s="78" t="s">
        <v>2430</v>
      </c>
      <c r="G1598" s="72" t="s">
        <v>3380</v>
      </c>
      <c r="H1598" s="78" t="s">
        <v>1372</v>
      </c>
      <c r="I1598" s="78">
        <v>4</v>
      </c>
      <c r="J1598" s="300">
        <v>500</v>
      </c>
      <c r="K1598" s="78"/>
      <c r="L1598" s="300">
        <v>1300</v>
      </c>
      <c r="M1598" s="72"/>
      <c r="O1598" s="78" t="s">
        <v>3285</v>
      </c>
      <c r="P1598" s="72" t="s">
        <v>1374</v>
      </c>
      <c r="AA1598" s="195"/>
      <c r="AB1598" s="195"/>
      <c r="AC1598" s="195"/>
      <c r="AD1598" s="72"/>
      <c r="AE1598" s="316">
        <v>1</v>
      </c>
      <c r="AF1598" s="195">
        <v>0.15</v>
      </c>
      <c r="AG1598" s="195">
        <v>0</v>
      </c>
      <c r="AH1598" s="72"/>
      <c r="AR1598" s="53">
        <v>1.2190000000000001</v>
      </c>
      <c r="AT1598" s="77"/>
      <c r="AU1598" s="276">
        <v>5000</v>
      </c>
      <c r="AV1598" s="276"/>
      <c r="AW1598" s="276">
        <v>6095</v>
      </c>
      <c r="AX1598" s="95"/>
      <c r="AY1598" s="276"/>
      <c r="AZ1598" s="95"/>
      <c r="BB1598" s="80" t="s">
        <v>3412</v>
      </c>
      <c r="BC1598" s="270"/>
      <c r="BD1598" s="72">
        <v>61.395899999999997</v>
      </c>
      <c r="BE1598" s="72"/>
      <c r="BF1598" s="72">
        <v>0.65</v>
      </c>
      <c r="BG1598" s="72"/>
      <c r="BH1598" s="72">
        <v>5.3224499999999999</v>
      </c>
      <c r="BI1598" s="72"/>
      <c r="BJ1598" s="72"/>
      <c r="BK1598" s="72"/>
      <c r="BL1598" s="72"/>
      <c r="BM1598" s="72"/>
      <c r="BN1598" s="72">
        <v>3.9644300000000001</v>
      </c>
      <c r="BO1598" s="72"/>
      <c r="BP1598" s="72">
        <v>7.0000000000000007E-2</v>
      </c>
      <c r="BQ1598" s="72"/>
      <c r="BR1598" s="72">
        <v>2.01125</v>
      </c>
      <c r="BS1598" s="72"/>
      <c r="BT1598" s="72"/>
      <c r="BU1598" s="72"/>
      <c r="BV1598" s="72"/>
      <c r="BW1598" s="72"/>
      <c r="BX1598" s="72">
        <v>4.8366100000000003</v>
      </c>
      <c r="BY1598" s="72"/>
      <c r="BZ1598" s="72">
        <v>3.5729799999999998</v>
      </c>
      <c r="CA1598" s="72"/>
      <c r="CB1598" s="72">
        <v>2.3980299999999999</v>
      </c>
      <c r="CC1598" s="72"/>
      <c r="CD1598" s="72"/>
      <c r="CE1598" s="72"/>
      <c r="CF1598" s="72"/>
      <c r="CG1598" s="72"/>
      <c r="CH1598" s="72"/>
      <c r="CI1598" s="72"/>
      <c r="CJ1598" s="72"/>
      <c r="CK1598" s="72"/>
      <c r="CL1598" s="72"/>
      <c r="CM1598" s="72"/>
      <c r="CN1598" s="72"/>
      <c r="CO1598" s="72"/>
      <c r="CP1598" s="72"/>
      <c r="CQ1598" s="72"/>
      <c r="CR1598" s="72"/>
      <c r="CS1598" s="72"/>
      <c r="CT1598" s="72"/>
      <c r="CU1598" s="72"/>
      <c r="CV1598" s="72"/>
      <c r="CW1598" s="72"/>
      <c r="CX1598" s="72"/>
      <c r="CY1598" s="72"/>
      <c r="CZ1598" s="72"/>
      <c r="DA1598" s="72"/>
      <c r="DB1598" s="72"/>
      <c r="DC1598" s="72"/>
      <c r="DD1598" s="72"/>
      <c r="DE1598" s="72"/>
      <c r="DF1598" s="72"/>
      <c r="DG1598" s="72"/>
      <c r="DH1598" s="78">
        <f t="shared" si="771"/>
        <v>84.221649999999983</v>
      </c>
      <c r="DJ1598" s="77">
        <f t="shared" si="748"/>
        <v>15.778350000000017</v>
      </c>
      <c r="DK1598" s="72"/>
      <c r="DL1598" s="51" t="s">
        <v>3334</v>
      </c>
      <c r="DO1598" s="358">
        <v>5.82</v>
      </c>
      <c r="DP1598" s="72"/>
      <c r="DQ1598" s="374"/>
      <c r="DR1598" s="72"/>
      <c r="DU1598" s="52"/>
      <c r="DX1598" s="75">
        <f t="shared" si="749"/>
        <v>72.898001879564234</v>
      </c>
      <c r="DY1598" s="51">
        <f t="shared" si="750"/>
        <v>0</v>
      </c>
      <c r="DZ1598" s="75">
        <f t="shared" si="751"/>
        <v>0.77177305360320081</v>
      </c>
      <c r="EA1598" s="51">
        <f t="shared" si="752"/>
        <v>0</v>
      </c>
      <c r="EB1598" s="75">
        <f t="shared" si="753"/>
        <v>6.3195745986928547</v>
      </c>
      <c r="EC1598" s="51">
        <f t="shared" si="754"/>
        <v>0</v>
      </c>
      <c r="ED1598" s="75">
        <f t="shared" si="755"/>
        <v>4.707138841378673</v>
      </c>
      <c r="EE1598" s="51">
        <f t="shared" si="756"/>
        <v>0</v>
      </c>
      <c r="EF1598" s="75">
        <f t="shared" si="757"/>
        <v>8.3114021157267778E-2</v>
      </c>
      <c r="EG1598" s="51">
        <f t="shared" si="758"/>
        <v>0</v>
      </c>
      <c r="EH1598" s="75">
        <f t="shared" si="759"/>
        <v>2.3880439293222118</v>
      </c>
      <c r="EI1598" s="51">
        <f t="shared" si="760"/>
        <v>0</v>
      </c>
      <c r="EJ1598" s="75">
        <f t="shared" si="761"/>
        <v>5.7427157981350421</v>
      </c>
      <c r="EK1598" s="51">
        <f t="shared" si="762"/>
        <v>0</v>
      </c>
      <c r="EL1598" s="75">
        <f t="shared" si="763"/>
        <v>4.2423533616356366</v>
      </c>
      <c r="EM1598" s="51">
        <f t="shared" si="764"/>
        <v>0</v>
      </c>
      <c r="EN1598" s="75">
        <f t="shared" si="765"/>
        <v>2.8472845165108973</v>
      </c>
      <c r="EO1598" s="51">
        <f t="shared" si="766"/>
        <v>0</v>
      </c>
      <c r="EP1598" s="75">
        <f t="shared" si="767"/>
        <v>0</v>
      </c>
      <c r="EQ1598" s="51" t="e">
        <f t="shared" si="768"/>
        <v>#DIV/0!</v>
      </c>
      <c r="ER1598" s="51">
        <f t="shared" si="769"/>
        <v>100</v>
      </c>
      <c r="ES1598" s="51">
        <f t="shared" si="770"/>
        <v>0</v>
      </c>
    </row>
    <row r="1599" spans="1:149" x14ac:dyDescent="0.45">
      <c r="A1599" s="78" t="s">
        <v>1484</v>
      </c>
      <c r="B1599" s="174" t="s">
        <v>3419</v>
      </c>
      <c r="C1599" s="51" t="s">
        <v>3630</v>
      </c>
      <c r="D1599" s="51" t="s">
        <v>3762</v>
      </c>
      <c r="E1599" s="78" t="s">
        <v>637</v>
      </c>
      <c r="F1599" s="78" t="s">
        <v>2431</v>
      </c>
      <c r="G1599" s="72" t="s">
        <v>3380</v>
      </c>
      <c r="H1599" s="78" t="s">
        <v>1372</v>
      </c>
      <c r="I1599" s="78">
        <v>47.4</v>
      </c>
      <c r="J1599" s="300">
        <v>200</v>
      </c>
      <c r="K1599" s="78"/>
      <c r="L1599" s="300">
        <v>1207</v>
      </c>
      <c r="M1599" s="72"/>
      <c r="O1599" s="78" t="s">
        <v>3285</v>
      </c>
      <c r="P1599" s="72" t="s">
        <v>1374</v>
      </c>
      <c r="AA1599" s="195"/>
      <c r="AB1599" s="195"/>
      <c r="AC1599" s="195"/>
      <c r="AD1599" s="72"/>
      <c r="AE1599" s="316">
        <v>1</v>
      </c>
      <c r="AF1599" s="195">
        <v>0.11</v>
      </c>
      <c r="AG1599" s="195">
        <v>0</v>
      </c>
      <c r="AH1599" s="72"/>
      <c r="AR1599" s="53">
        <v>1.0089999999999999</v>
      </c>
      <c r="AT1599" s="77"/>
      <c r="AU1599" s="276">
        <v>2000</v>
      </c>
      <c r="AV1599" s="276"/>
      <c r="AW1599" s="276">
        <v>2017.9999999999998</v>
      </c>
      <c r="AX1599" s="95"/>
      <c r="AY1599" s="276"/>
      <c r="AZ1599" s="95"/>
      <c r="BB1599" s="80" t="s">
        <v>3412</v>
      </c>
      <c r="BC1599" s="270"/>
      <c r="BD1599" s="72">
        <v>61.454599999999999</v>
      </c>
      <c r="BE1599" s="72"/>
      <c r="BF1599" s="72">
        <v>0.65</v>
      </c>
      <c r="BG1599" s="72"/>
      <c r="BH1599" s="72">
        <v>5.3224499999999999</v>
      </c>
      <c r="BI1599" s="72"/>
      <c r="BJ1599" s="72"/>
      <c r="BK1599" s="72"/>
      <c r="BL1599" s="72"/>
      <c r="BM1599" s="72"/>
      <c r="BN1599" s="72">
        <v>3.9644300000000001</v>
      </c>
      <c r="BO1599" s="72"/>
      <c r="BP1599" s="72">
        <v>7.0000000000000007E-2</v>
      </c>
      <c r="BQ1599" s="72"/>
      <c r="BR1599" s="72">
        <v>2.01125</v>
      </c>
      <c r="BS1599" s="72"/>
      <c r="BT1599" s="72"/>
      <c r="BU1599" s="72"/>
      <c r="BV1599" s="72"/>
      <c r="BW1599" s="72"/>
      <c r="BX1599" s="72">
        <v>4.8366100000000003</v>
      </c>
      <c r="BY1599" s="72"/>
      <c r="BZ1599" s="72">
        <v>3.5729799999999998</v>
      </c>
      <c r="CA1599" s="72"/>
      <c r="CB1599" s="72">
        <v>2.3980299999999999</v>
      </c>
      <c r="CC1599" s="72"/>
      <c r="CD1599" s="72"/>
      <c r="CE1599" s="72"/>
      <c r="CF1599" s="72"/>
      <c r="CG1599" s="72"/>
      <c r="CH1599" s="72"/>
      <c r="CI1599" s="72"/>
      <c r="CJ1599" s="72"/>
      <c r="CK1599" s="72"/>
      <c r="CL1599" s="72"/>
      <c r="CM1599" s="72"/>
      <c r="CN1599" s="72"/>
      <c r="CO1599" s="72"/>
      <c r="CP1599" s="72"/>
      <c r="CQ1599" s="72"/>
      <c r="CR1599" s="72"/>
      <c r="CS1599" s="72"/>
      <c r="CT1599" s="72"/>
      <c r="CU1599" s="72"/>
      <c r="CV1599" s="72"/>
      <c r="CW1599" s="72"/>
      <c r="CX1599" s="72"/>
      <c r="CY1599" s="72"/>
      <c r="CZ1599" s="72"/>
      <c r="DA1599" s="72"/>
      <c r="DB1599" s="72"/>
      <c r="DC1599" s="72"/>
      <c r="DD1599" s="72"/>
      <c r="DE1599" s="72"/>
      <c r="DF1599" s="72"/>
      <c r="DG1599" s="72"/>
      <c r="DH1599" s="78">
        <f t="shared" si="771"/>
        <v>84.280349999999999</v>
      </c>
      <c r="DJ1599" s="77">
        <f t="shared" si="748"/>
        <v>15.719650000000001</v>
      </c>
      <c r="DK1599" s="72"/>
      <c r="DL1599" s="51" t="s">
        <v>3334</v>
      </c>
      <c r="DO1599" s="358">
        <v>5.73</v>
      </c>
      <c r="DP1599" s="72"/>
      <c r="DQ1599" s="374"/>
      <c r="DR1599" s="72"/>
      <c r="DU1599" s="52"/>
      <c r="DX1599" s="75">
        <f t="shared" si="749"/>
        <v>72.916878014863485</v>
      </c>
      <c r="DY1599" s="51">
        <f t="shared" si="750"/>
        <v>0</v>
      </c>
      <c r="DZ1599" s="75">
        <f t="shared" si="751"/>
        <v>0.77123552524402195</v>
      </c>
      <c r="EA1599" s="51">
        <f t="shared" si="752"/>
        <v>0</v>
      </c>
      <c r="EB1599" s="75">
        <f t="shared" si="753"/>
        <v>6.3151731097462225</v>
      </c>
      <c r="EC1599" s="51">
        <f t="shared" si="754"/>
        <v>0</v>
      </c>
      <c r="ED1599" s="75">
        <f t="shared" si="755"/>
        <v>4.7038603897587041</v>
      </c>
      <c r="EE1599" s="51">
        <f t="shared" si="756"/>
        <v>0</v>
      </c>
      <c r="EF1599" s="75">
        <f t="shared" si="757"/>
        <v>8.3056133487817749E-2</v>
      </c>
      <c r="EG1599" s="51">
        <f t="shared" si="758"/>
        <v>0</v>
      </c>
      <c r="EH1599" s="75">
        <f t="shared" si="759"/>
        <v>2.3863806925339062</v>
      </c>
      <c r="EI1599" s="51">
        <f t="shared" si="760"/>
        <v>0</v>
      </c>
      <c r="EJ1599" s="75">
        <f t="shared" si="761"/>
        <v>5.7387160826930597</v>
      </c>
      <c r="EK1599" s="51">
        <f t="shared" si="762"/>
        <v>0</v>
      </c>
      <c r="EL1599" s="75">
        <f t="shared" si="763"/>
        <v>4.2393986261328998</v>
      </c>
      <c r="EM1599" s="51">
        <f t="shared" si="764"/>
        <v>0</v>
      </c>
      <c r="EN1599" s="75">
        <f t="shared" si="765"/>
        <v>2.8453014255398794</v>
      </c>
      <c r="EO1599" s="51">
        <f t="shared" si="766"/>
        <v>0</v>
      </c>
      <c r="EP1599" s="75">
        <f t="shared" si="767"/>
        <v>0</v>
      </c>
      <c r="EQ1599" s="51" t="e">
        <f t="shared" si="768"/>
        <v>#DIV/0!</v>
      </c>
      <c r="ER1599" s="51">
        <f t="shared" si="769"/>
        <v>100</v>
      </c>
      <c r="ES1599" s="51">
        <f t="shared" si="770"/>
        <v>0</v>
      </c>
    </row>
    <row r="1600" spans="1:149" x14ac:dyDescent="0.45">
      <c r="A1600" s="78" t="s">
        <v>1484</v>
      </c>
      <c r="B1600" s="174" t="s">
        <v>3419</v>
      </c>
      <c r="C1600" s="51" t="s">
        <v>3630</v>
      </c>
      <c r="D1600" s="51" t="s">
        <v>3762</v>
      </c>
      <c r="E1600" s="78" t="s">
        <v>637</v>
      </c>
      <c r="F1600" s="78" t="s">
        <v>2432</v>
      </c>
      <c r="G1600" s="72" t="s">
        <v>3380</v>
      </c>
      <c r="H1600" s="78" t="s">
        <v>1372</v>
      </c>
      <c r="I1600" s="78">
        <v>52.4</v>
      </c>
      <c r="J1600" s="300">
        <v>100</v>
      </c>
      <c r="K1600" s="78"/>
      <c r="L1600" s="300">
        <v>1223</v>
      </c>
      <c r="M1600" s="72"/>
      <c r="O1600" s="78" t="s">
        <v>3285</v>
      </c>
      <c r="P1600" s="72" t="s">
        <v>1374</v>
      </c>
      <c r="AA1600" s="195"/>
      <c r="AB1600" s="195"/>
      <c r="AC1600" s="195"/>
      <c r="AD1600" s="72"/>
      <c r="AE1600" s="316">
        <v>1</v>
      </c>
      <c r="AF1600" s="195">
        <v>0.13</v>
      </c>
      <c r="AG1600" s="195">
        <v>0</v>
      </c>
      <c r="AH1600" s="72"/>
      <c r="AR1600" s="53">
        <v>0.99470000000000003</v>
      </c>
      <c r="AT1600" s="77"/>
      <c r="AU1600" s="276">
        <v>1000</v>
      </c>
      <c r="AV1600" s="276"/>
      <c r="AW1600" s="276">
        <v>994.7</v>
      </c>
      <c r="AX1600" s="95"/>
      <c r="AY1600" s="276"/>
      <c r="AZ1600" s="95"/>
      <c r="BB1600" s="80" t="s">
        <v>3412</v>
      </c>
      <c r="BC1600" s="270"/>
      <c r="BD1600" s="72">
        <v>62.719299999999997</v>
      </c>
      <c r="BE1600" s="72"/>
      <c r="BF1600" s="72">
        <v>0.65</v>
      </c>
      <c r="BG1600" s="72"/>
      <c r="BH1600" s="72">
        <v>5.3224499999999999</v>
      </c>
      <c r="BI1600" s="72"/>
      <c r="BJ1600" s="72"/>
      <c r="BK1600" s="72"/>
      <c r="BL1600" s="72"/>
      <c r="BM1600" s="72"/>
      <c r="BN1600" s="72">
        <v>3.9644300000000001</v>
      </c>
      <c r="BO1600" s="72"/>
      <c r="BP1600" s="72">
        <v>7.0000000000000007E-2</v>
      </c>
      <c r="BQ1600" s="72"/>
      <c r="BR1600" s="72">
        <v>2.01125</v>
      </c>
      <c r="BS1600" s="72"/>
      <c r="BT1600" s="72"/>
      <c r="BU1600" s="72"/>
      <c r="BV1600" s="72"/>
      <c r="BW1600" s="72"/>
      <c r="BX1600" s="72">
        <v>4.8366100000000003</v>
      </c>
      <c r="BY1600" s="72"/>
      <c r="BZ1600" s="72">
        <v>3.5729799999999998</v>
      </c>
      <c r="CA1600" s="72"/>
      <c r="CB1600" s="72">
        <v>2.3980299999999999</v>
      </c>
      <c r="CC1600" s="72"/>
      <c r="CD1600" s="72"/>
      <c r="CE1600" s="72"/>
      <c r="CF1600" s="72"/>
      <c r="CG1600" s="72"/>
      <c r="CH1600" s="72"/>
      <c r="CI1600" s="72"/>
      <c r="CJ1600" s="72"/>
      <c r="CK1600" s="72"/>
      <c r="CL1600" s="72"/>
      <c r="CM1600" s="72"/>
      <c r="CN1600" s="72"/>
      <c r="CO1600" s="72"/>
      <c r="CP1600" s="72"/>
      <c r="CQ1600" s="72"/>
      <c r="CR1600" s="72"/>
      <c r="CS1600" s="72"/>
      <c r="CT1600" s="72"/>
      <c r="CU1600" s="72"/>
      <c r="CV1600" s="72"/>
      <c r="CW1600" s="72"/>
      <c r="CX1600" s="72"/>
      <c r="CY1600" s="72"/>
      <c r="CZ1600" s="72"/>
      <c r="DA1600" s="72"/>
      <c r="DB1600" s="72"/>
      <c r="DC1600" s="72"/>
      <c r="DD1600" s="72"/>
      <c r="DE1600" s="72"/>
      <c r="DF1600" s="72"/>
      <c r="DG1600" s="72"/>
      <c r="DH1600" s="78">
        <f t="shared" si="771"/>
        <v>85.545050000000003</v>
      </c>
      <c r="DJ1600" s="77">
        <f t="shared" si="748"/>
        <v>14.454949999999997</v>
      </c>
      <c r="DK1600" s="72"/>
      <c r="DL1600" s="51" t="s">
        <v>3334</v>
      </c>
      <c r="DO1600" s="358">
        <v>3.79</v>
      </c>
      <c r="DP1600" s="72"/>
      <c r="DQ1600" s="374"/>
      <c r="DR1600" s="72"/>
      <c r="DU1600" s="52"/>
      <c r="DX1600" s="75">
        <f t="shared" si="749"/>
        <v>73.31727551740282</v>
      </c>
      <c r="DY1600" s="51">
        <f t="shared" si="750"/>
        <v>0</v>
      </c>
      <c r="DZ1600" s="75">
        <f t="shared" si="751"/>
        <v>0.75983356138081626</v>
      </c>
      <c r="EA1600" s="51">
        <f t="shared" si="752"/>
        <v>0</v>
      </c>
      <c r="EB1600" s="75">
        <f t="shared" si="753"/>
        <v>6.2218094442635774</v>
      </c>
      <c r="EC1600" s="51">
        <f t="shared" si="754"/>
        <v>0</v>
      </c>
      <c r="ED1600" s="75">
        <f t="shared" si="755"/>
        <v>4.634318408838384</v>
      </c>
      <c r="EE1600" s="51">
        <f t="shared" si="756"/>
        <v>0</v>
      </c>
      <c r="EF1600" s="75">
        <f t="shared" si="757"/>
        <v>8.1828229687164841E-2</v>
      </c>
      <c r="EG1600" s="51">
        <f t="shared" si="758"/>
        <v>0</v>
      </c>
      <c r="EH1600" s="75">
        <f t="shared" si="759"/>
        <v>2.351100385118718</v>
      </c>
      <c r="EI1600" s="51">
        <f t="shared" si="760"/>
        <v>0</v>
      </c>
      <c r="EJ1600" s="75">
        <f t="shared" si="761"/>
        <v>5.6538747712462616</v>
      </c>
      <c r="EK1600" s="51">
        <f t="shared" si="762"/>
        <v>0</v>
      </c>
      <c r="EL1600" s="75">
        <f t="shared" si="763"/>
        <v>4.17672325868066</v>
      </c>
      <c r="EM1600" s="51">
        <f t="shared" si="764"/>
        <v>0</v>
      </c>
      <c r="EN1600" s="75">
        <f t="shared" si="765"/>
        <v>2.8032364233815983</v>
      </c>
      <c r="EO1600" s="51">
        <f t="shared" si="766"/>
        <v>0</v>
      </c>
      <c r="EP1600" s="75">
        <f t="shared" si="767"/>
        <v>0</v>
      </c>
      <c r="EQ1600" s="51" t="e">
        <f t="shared" si="768"/>
        <v>#DIV/0!</v>
      </c>
      <c r="ER1600" s="51">
        <f t="shared" si="769"/>
        <v>100</v>
      </c>
      <c r="ES1600" s="51">
        <f t="shared" si="770"/>
        <v>0</v>
      </c>
    </row>
    <row r="1601" spans="1:149" x14ac:dyDescent="0.45">
      <c r="A1601" s="78" t="s">
        <v>1484</v>
      </c>
      <c r="B1601" s="174" t="s">
        <v>3419</v>
      </c>
      <c r="C1601" s="51" t="s">
        <v>3444</v>
      </c>
      <c r="D1601" s="51" t="s">
        <v>3763</v>
      </c>
      <c r="E1601" s="78" t="s">
        <v>637</v>
      </c>
      <c r="F1601" s="78" t="s">
        <v>2433</v>
      </c>
      <c r="G1601" s="72" t="s">
        <v>3380</v>
      </c>
      <c r="H1601" s="78" t="s">
        <v>1100</v>
      </c>
      <c r="I1601" s="78">
        <v>0.5</v>
      </c>
      <c r="J1601" s="300">
        <v>500</v>
      </c>
      <c r="K1601" s="78"/>
      <c r="L1601" s="300">
        <v>1313</v>
      </c>
      <c r="M1601" s="72"/>
      <c r="O1601" s="78" t="s">
        <v>3285</v>
      </c>
      <c r="P1601" s="72" t="s">
        <v>1374</v>
      </c>
      <c r="AA1601" s="195"/>
      <c r="AB1601" s="195"/>
      <c r="AC1601" s="195"/>
      <c r="AD1601" s="72"/>
      <c r="AE1601" s="316">
        <v>1</v>
      </c>
      <c r="AF1601" s="195">
        <v>0.1</v>
      </c>
      <c r="AG1601" s="195">
        <v>0</v>
      </c>
      <c r="AH1601" s="72"/>
      <c r="AR1601" s="53">
        <v>1.222</v>
      </c>
      <c r="AT1601" s="77"/>
      <c r="AU1601" s="276">
        <v>5000</v>
      </c>
      <c r="AV1601" s="276"/>
      <c r="AW1601" s="276">
        <v>6110</v>
      </c>
      <c r="AX1601" s="95"/>
      <c r="AY1601" s="276"/>
      <c r="AZ1601" s="95"/>
      <c r="BB1601" s="80" t="s">
        <v>3412</v>
      </c>
      <c r="BC1601" s="270"/>
      <c r="BD1601" s="72">
        <v>56.031300000000002</v>
      </c>
      <c r="BE1601" s="72"/>
      <c r="BF1601" s="72">
        <v>0.84</v>
      </c>
      <c r="BG1601" s="72"/>
      <c r="BH1601" s="72">
        <v>7.4955800000000004</v>
      </c>
      <c r="BI1601" s="72"/>
      <c r="BJ1601" s="72"/>
      <c r="BK1601" s="72"/>
      <c r="BL1601" s="72"/>
      <c r="BM1601" s="72"/>
      <c r="BN1601" s="72">
        <v>6.2400200000000003</v>
      </c>
      <c r="BO1601" s="72"/>
      <c r="BP1601" s="72">
        <v>0.11</v>
      </c>
      <c r="BQ1601" s="72"/>
      <c r="BR1601" s="72">
        <v>3.9379400000000002</v>
      </c>
      <c r="BS1601" s="72"/>
      <c r="BT1601" s="72"/>
      <c r="BU1601" s="72"/>
      <c r="BV1601" s="72"/>
      <c r="BW1601" s="72"/>
      <c r="BX1601" s="72">
        <v>7.5616700000000003</v>
      </c>
      <c r="BY1601" s="72"/>
      <c r="BZ1601" s="72">
        <v>3.1594199999999999</v>
      </c>
      <c r="CA1601" s="72"/>
      <c r="CB1601" s="72">
        <v>1.47888</v>
      </c>
      <c r="CC1601" s="72"/>
      <c r="CD1601" s="72"/>
      <c r="CE1601" s="72"/>
      <c r="CF1601" s="72"/>
      <c r="CG1601" s="72"/>
      <c r="CH1601" s="72"/>
      <c r="CI1601" s="72"/>
      <c r="CJ1601" s="72"/>
      <c r="CK1601" s="72"/>
      <c r="CL1601" s="72"/>
      <c r="CM1601" s="72"/>
      <c r="CN1601" s="72"/>
      <c r="CO1601" s="72"/>
      <c r="CP1601" s="72"/>
      <c r="CQ1601" s="72"/>
      <c r="CR1601" s="72"/>
      <c r="CS1601" s="72"/>
      <c r="CT1601" s="72"/>
      <c r="CU1601" s="72"/>
      <c r="CV1601" s="72"/>
      <c r="CW1601" s="72"/>
      <c r="CX1601" s="72"/>
      <c r="CY1601" s="72"/>
      <c r="CZ1601" s="72"/>
      <c r="DA1601" s="72"/>
      <c r="DB1601" s="72"/>
      <c r="DC1601" s="72"/>
      <c r="DD1601" s="72"/>
      <c r="DE1601" s="72"/>
      <c r="DF1601" s="72"/>
      <c r="DG1601" s="72"/>
      <c r="DH1601" s="78">
        <f t="shared" si="771"/>
        <v>86.854810000000015</v>
      </c>
      <c r="DJ1601" s="77">
        <f t="shared" si="748"/>
        <v>13.145189999999985</v>
      </c>
      <c r="DK1601" s="72"/>
      <c r="DL1601" s="51" t="s">
        <v>3334</v>
      </c>
      <c r="DO1601" s="358">
        <v>1.82</v>
      </c>
      <c r="DP1601" s="72"/>
      <c r="DQ1601" s="374"/>
      <c r="DR1601" s="72"/>
      <c r="DU1601" s="52"/>
      <c r="DX1601" s="75">
        <f t="shared" si="749"/>
        <v>64.511453078994691</v>
      </c>
      <c r="DY1601" s="51">
        <f t="shared" si="750"/>
        <v>0</v>
      </c>
      <c r="DZ1601" s="75">
        <f t="shared" si="751"/>
        <v>0.96713123890317632</v>
      </c>
      <c r="EA1601" s="51">
        <f t="shared" si="752"/>
        <v>0</v>
      </c>
      <c r="EB1601" s="75">
        <f t="shared" si="753"/>
        <v>8.6300113948784176</v>
      </c>
      <c r="EC1601" s="51">
        <f t="shared" si="754"/>
        <v>0</v>
      </c>
      <c r="ED1601" s="75">
        <f t="shared" si="755"/>
        <v>7.1844265159292835</v>
      </c>
      <c r="EE1601" s="51">
        <f t="shared" si="756"/>
        <v>0</v>
      </c>
      <c r="EF1601" s="75">
        <f t="shared" si="757"/>
        <v>0.1266481384277969</v>
      </c>
      <c r="EG1601" s="51">
        <f t="shared" si="758"/>
        <v>0</v>
      </c>
      <c r="EH1601" s="75">
        <f t="shared" si="759"/>
        <v>4.5339342749123501</v>
      </c>
      <c r="EI1601" s="51">
        <f t="shared" si="760"/>
        <v>0</v>
      </c>
      <c r="EJ1601" s="75">
        <f t="shared" si="761"/>
        <v>8.706103899139265</v>
      </c>
      <c r="EK1601" s="51">
        <f t="shared" si="762"/>
        <v>0</v>
      </c>
      <c r="EL1601" s="75">
        <f t="shared" si="763"/>
        <v>3.6375878319231822</v>
      </c>
      <c r="EM1601" s="51">
        <f t="shared" si="764"/>
        <v>0</v>
      </c>
      <c r="EN1601" s="75">
        <f t="shared" si="765"/>
        <v>1.7027036268918205</v>
      </c>
      <c r="EO1601" s="51">
        <f t="shared" si="766"/>
        <v>0</v>
      </c>
      <c r="EP1601" s="75">
        <f t="shared" si="767"/>
        <v>0</v>
      </c>
      <c r="EQ1601" s="51" t="e">
        <f t="shared" si="768"/>
        <v>#DIV/0!</v>
      </c>
      <c r="ER1601" s="51">
        <f t="shared" si="769"/>
        <v>100</v>
      </c>
      <c r="ES1601" s="51">
        <f t="shared" si="770"/>
        <v>0</v>
      </c>
    </row>
    <row r="1602" spans="1:149" x14ac:dyDescent="0.45">
      <c r="A1602" s="78" t="s">
        <v>1484</v>
      </c>
      <c r="B1602" s="174" t="s">
        <v>3419</v>
      </c>
      <c r="C1602" s="51" t="s">
        <v>3444</v>
      </c>
      <c r="D1602" s="51" t="s">
        <v>3763</v>
      </c>
      <c r="E1602" s="78" t="s">
        <v>637</v>
      </c>
      <c r="F1602" s="78" t="s">
        <v>2434</v>
      </c>
      <c r="G1602" s="72" t="s">
        <v>3380</v>
      </c>
      <c r="H1602" s="78" t="s">
        <v>1100</v>
      </c>
      <c r="I1602" s="78">
        <v>0.5</v>
      </c>
      <c r="J1602" s="300">
        <v>500</v>
      </c>
      <c r="K1602" s="78"/>
      <c r="L1602" s="300">
        <v>1313</v>
      </c>
      <c r="M1602" s="72"/>
      <c r="O1602" s="78" t="s">
        <v>3285</v>
      </c>
      <c r="P1602" s="72" t="s">
        <v>1374</v>
      </c>
      <c r="AA1602" s="195"/>
      <c r="AB1602" s="195"/>
      <c r="AC1602" s="195"/>
      <c r="AD1602" s="72"/>
      <c r="AE1602" s="316">
        <v>1</v>
      </c>
      <c r="AF1602" s="195">
        <v>0.08</v>
      </c>
      <c r="AG1602" s="195">
        <v>0</v>
      </c>
      <c r="AH1602" s="72"/>
      <c r="AR1602" s="53">
        <v>1.222</v>
      </c>
      <c r="AT1602" s="77"/>
      <c r="AU1602" s="276">
        <v>5000</v>
      </c>
      <c r="AV1602" s="276"/>
      <c r="AW1602" s="276">
        <v>6110</v>
      </c>
      <c r="AX1602" s="95"/>
      <c r="AY1602" s="276"/>
      <c r="AZ1602" s="95"/>
      <c r="BB1602" s="80" t="s">
        <v>3412</v>
      </c>
      <c r="BC1602" s="270"/>
      <c r="BD1602" s="72">
        <v>55.9514</v>
      </c>
      <c r="BE1602" s="72"/>
      <c r="BF1602" s="72">
        <v>0.84</v>
      </c>
      <c r="BG1602" s="72"/>
      <c r="BH1602" s="72">
        <v>7.4955800000000004</v>
      </c>
      <c r="BI1602" s="72"/>
      <c r="BJ1602" s="72"/>
      <c r="BK1602" s="72"/>
      <c r="BL1602" s="72"/>
      <c r="BM1602" s="72"/>
      <c r="BN1602" s="72">
        <v>6.2400200000000003</v>
      </c>
      <c r="BO1602" s="72"/>
      <c r="BP1602" s="72">
        <v>0.11</v>
      </c>
      <c r="BQ1602" s="72"/>
      <c r="BR1602" s="72">
        <v>3.9379400000000002</v>
      </c>
      <c r="BS1602" s="72"/>
      <c r="BT1602" s="72"/>
      <c r="BU1602" s="72"/>
      <c r="BV1602" s="72"/>
      <c r="BW1602" s="72"/>
      <c r="BX1602" s="72">
        <v>7.5616700000000003</v>
      </c>
      <c r="BY1602" s="72"/>
      <c r="BZ1602" s="72">
        <v>3.1594199999999999</v>
      </c>
      <c r="CA1602" s="72"/>
      <c r="CB1602" s="72">
        <v>1.47888</v>
      </c>
      <c r="CC1602" s="72"/>
      <c r="CD1602" s="72"/>
      <c r="CE1602" s="72"/>
      <c r="CF1602" s="72"/>
      <c r="CG1602" s="72"/>
      <c r="CH1602" s="72"/>
      <c r="CI1602" s="72"/>
      <c r="CJ1602" s="72"/>
      <c r="CK1602" s="72"/>
      <c r="CL1602" s="72"/>
      <c r="CM1602" s="72"/>
      <c r="CN1602" s="72"/>
      <c r="CO1602" s="72"/>
      <c r="CP1602" s="72"/>
      <c r="CQ1602" s="72"/>
      <c r="CR1602" s="72"/>
      <c r="CS1602" s="72"/>
      <c r="CT1602" s="72"/>
      <c r="CU1602" s="72"/>
      <c r="CV1602" s="72"/>
      <c r="CW1602" s="72"/>
      <c r="CX1602" s="72"/>
      <c r="CY1602" s="72"/>
      <c r="CZ1602" s="72"/>
      <c r="DA1602" s="72"/>
      <c r="DB1602" s="72"/>
      <c r="DC1602" s="72"/>
      <c r="DD1602" s="72"/>
      <c r="DE1602" s="72"/>
      <c r="DF1602" s="72"/>
      <c r="DG1602" s="72"/>
      <c r="DH1602" s="78">
        <f t="shared" si="771"/>
        <v>86.774910000000006</v>
      </c>
      <c r="DJ1602" s="77">
        <f t="shared" si="748"/>
        <v>13.225089999999994</v>
      </c>
      <c r="DK1602" s="72"/>
      <c r="DL1602" s="51" t="s">
        <v>3334</v>
      </c>
      <c r="DO1602" s="358">
        <v>1.96</v>
      </c>
      <c r="DP1602" s="72"/>
      <c r="DQ1602" s="374"/>
      <c r="DR1602" s="72"/>
      <c r="DU1602" s="52"/>
      <c r="DX1602" s="75">
        <f t="shared" si="749"/>
        <v>64.478776180810783</v>
      </c>
      <c r="DY1602" s="51">
        <f t="shared" si="750"/>
        <v>0</v>
      </c>
      <c r="DZ1602" s="75">
        <f t="shared" si="751"/>
        <v>0.96802174729999702</v>
      </c>
      <c r="EA1602" s="51">
        <f t="shared" si="752"/>
        <v>0</v>
      </c>
      <c r="EB1602" s="75">
        <f t="shared" si="753"/>
        <v>8.6379576769368018</v>
      </c>
      <c r="EC1602" s="51">
        <f t="shared" si="754"/>
        <v>0</v>
      </c>
      <c r="ED1602" s="75">
        <f t="shared" si="755"/>
        <v>7.1910417423653907</v>
      </c>
      <c r="EE1602" s="51">
        <f t="shared" si="756"/>
        <v>0</v>
      </c>
      <c r="EF1602" s="75">
        <f t="shared" si="757"/>
        <v>0.12676475262261869</v>
      </c>
      <c r="EG1602" s="51">
        <f t="shared" si="758"/>
        <v>0</v>
      </c>
      <c r="EH1602" s="75">
        <f t="shared" si="759"/>
        <v>4.5381089994792276</v>
      </c>
      <c r="EI1602" s="51">
        <f t="shared" si="760"/>
        <v>0</v>
      </c>
      <c r="EJ1602" s="75">
        <f t="shared" si="761"/>
        <v>8.7141202451261535</v>
      </c>
      <c r="EK1602" s="51">
        <f t="shared" si="762"/>
        <v>0</v>
      </c>
      <c r="EL1602" s="75">
        <f t="shared" si="763"/>
        <v>3.6409372248268532</v>
      </c>
      <c r="EM1602" s="51">
        <f t="shared" si="764"/>
        <v>0</v>
      </c>
      <c r="EN1602" s="75">
        <f t="shared" si="765"/>
        <v>1.7042714305321665</v>
      </c>
      <c r="EO1602" s="51">
        <f t="shared" si="766"/>
        <v>0</v>
      </c>
      <c r="EP1602" s="75">
        <f t="shared" si="767"/>
        <v>0</v>
      </c>
      <c r="EQ1602" s="51" t="e">
        <f t="shared" si="768"/>
        <v>#DIV/0!</v>
      </c>
      <c r="ER1602" s="51">
        <f t="shared" si="769"/>
        <v>100</v>
      </c>
      <c r="ES1602" s="51">
        <f t="shared" si="770"/>
        <v>0</v>
      </c>
    </row>
    <row r="1603" spans="1:149" x14ac:dyDescent="0.45">
      <c r="A1603" s="78" t="s">
        <v>1484</v>
      </c>
      <c r="B1603" s="174" t="s">
        <v>3419</v>
      </c>
      <c r="C1603" s="51" t="s">
        <v>3444</v>
      </c>
      <c r="D1603" s="51" t="s">
        <v>3763</v>
      </c>
      <c r="E1603" s="78" t="s">
        <v>637</v>
      </c>
      <c r="F1603" s="78" t="s">
        <v>2435</v>
      </c>
      <c r="G1603" s="72" t="s">
        <v>3380</v>
      </c>
      <c r="H1603" s="78" t="s">
        <v>1100</v>
      </c>
      <c r="I1603" s="78">
        <v>0.6</v>
      </c>
      <c r="J1603" s="300">
        <v>500</v>
      </c>
      <c r="K1603" s="78"/>
      <c r="L1603" s="300">
        <v>1306</v>
      </c>
      <c r="M1603" s="72"/>
      <c r="O1603" s="78" t="s">
        <v>3285</v>
      </c>
      <c r="P1603" s="72" t="s">
        <v>1374</v>
      </c>
      <c r="AA1603" s="195"/>
      <c r="AB1603" s="195"/>
      <c r="AC1603" s="195"/>
      <c r="AD1603" s="72"/>
      <c r="AE1603" s="316">
        <v>1</v>
      </c>
      <c r="AF1603" s="195">
        <v>7.0000000000000007E-2</v>
      </c>
      <c r="AG1603" s="195">
        <v>0</v>
      </c>
      <c r="AH1603" s="72"/>
      <c r="AR1603" s="53">
        <v>1.22</v>
      </c>
      <c r="AT1603" s="77"/>
      <c r="AU1603" s="276">
        <v>5000</v>
      </c>
      <c r="AV1603" s="276"/>
      <c r="AW1603" s="276">
        <v>6100</v>
      </c>
      <c r="AX1603" s="95"/>
      <c r="AY1603" s="276"/>
      <c r="AZ1603" s="95"/>
      <c r="BB1603" s="80" t="s">
        <v>3412</v>
      </c>
      <c r="BC1603" s="270"/>
      <c r="BD1603" s="72">
        <v>55.432099999999998</v>
      </c>
      <c r="BE1603" s="72"/>
      <c r="BF1603" s="72">
        <v>0.84</v>
      </c>
      <c r="BG1603" s="72"/>
      <c r="BH1603" s="72">
        <v>7.4955800000000004</v>
      </c>
      <c r="BI1603" s="72"/>
      <c r="BJ1603" s="72"/>
      <c r="BK1603" s="72"/>
      <c r="BL1603" s="72"/>
      <c r="BM1603" s="72"/>
      <c r="BN1603" s="72">
        <v>6.2400200000000003</v>
      </c>
      <c r="BO1603" s="72"/>
      <c r="BP1603" s="72">
        <v>0.11</v>
      </c>
      <c r="BQ1603" s="72"/>
      <c r="BR1603" s="72">
        <v>3.9379400000000002</v>
      </c>
      <c r="BS1603" s="72"/>
      <c r="BT1603" s="72"/>
      <c r="BU1603" s="72"/>
      <c r="BV1603" s="72"/>
      <c r="BW1603" s="72"/>
      <c r="BX1603" s="72">
        <v>7.5616700000000003</v>
      </c>
      <c r="BY1603" s="72"/>
      <c r="BZ1603" s="72">
        <v>3.1594199999999999</v>
      </c>
      <c r="CA1603" s="72"/>
      <c r="CB1603" s="72">
        <v>1.47888</v>
      </c>
      <c r="CC1603" s="72"/>
      <c r="CD1603" s="72"/>
      <c r="CE1603" s="72"/>
      <c r="CF1603" s="72"/>
      <c r="CG1603" s="72"/>
      <c r="CH1603" s="72"/>
      <c r="CI1603" s="72"/>
      <c r="CJ1603" s="72"/>
      <c r="CK1603" s="72"/>
      <c r="CL1603" s="72"/>
      <c r="CM1603" s="72"/>
      <c r="CN1603" s="72"/>
      <c r="CO1603" s="72"/>
      <c r="CP1603" s="72"/>
      <c r="CQ1603" s="72"/>
      <c r="CR1603" s="72"/>
      <c r="CS1603" s="72"/>
      <c r="CT1603" s="72"/>
      <c r="CU1603" s="72"/>
      <c r="CV1603" s="72"/>
      <c r="CW1603" s="72"/>
      <c r="CX1603" s="72"/>
      <c r="CY1603" s="72"/>
      <c r="CZ1603" s="72"/>
      <c r="DA1603" s="72"/>
      <c r="DB1603" s="72"/>
      <c r="DC1603" s="72"/>
      <c r="DD1603" s="72"/>
      <c r="DE1603" s="72"/>
      <c r="DF1603" s="72"/>
      <c r="DG1603" s="72"/>
      <c r="DH1603" s="78">
        <f t="shared" si="771"/>
        <v>86.255610000000004</v>
      </c>
      <c r="DJ1603" s="77">
        <f t="shared" ref="DJ1603:DJ1666" si="772">IF(AND(DH1603&lt;100, DH1603&gt;0), 100-DH1603, 0)</f>
        <v>13.744389999999996</v>
      </c>
      <c r="DK1603" s="72"/>
      <c r="DL1603" s="51" t="s">
        <v>3334</v>
      </c>
      <c r="DO1603" s="358">
        <v>2.87</v>
      </c>
      <c r="DP1603" s="72"/>
      <c r="DQ1603" s="374"/>
      <c r="DR1603" s="72"/>
      <c r="DU1603" s="52"/>
      <c r="DX1603" s="75">
        <f t="shared" si="749"/>
        <v>64.264921435255047</v>
      </c>
      <c r="DY1603" s="51">
        <f t="shared" si="750"/>
        <v>0</v>
      </c>
      <c r="DZ1603" s="75">
        <f t="shared" si="751"/>
        <v>0.97384970090641054</v>
      </c>
      <c r="EA1603" s="51">
        <f t="shared" si="752"/>
        <v>0</v>
      </c>
      <c r="EB1603" s="75">
        <f t="shared" si="753"/>
        <v>8.6899623108572293</v>
      </c>
      <c r="EC1603" s="51">
        <f t="shared" si="754"/>
        <v>0</v>
      </c>
      <c r="ED1603" s="75">
        <f t="shared" si="755"/>
        <v>7.2343352507738334</v>
      </c>
      <c r="EE1603" s="51">
        <f t="shared" si="756"/>
        <v>0</v>
      </c>
      <c r="EF1603" s="75">
        <f t="shared" si="757"/>
        <v>0.12752793702345852</v>
      </c>
      <c r="EG1603" s="51">
        <f t="shared" si="758"/>
        <v>0</v>
      </c>
      <c r="EH1603" s="75">
        <f t="shared" si="759"/>
        <v>4.5654305847468937</v>
      </c>
      <c r="EI1603" s="51">
        <f t="shared" si="760"/>
        <v>0</v>
      </c>
      <c r="EJ1603" s="75">
        <f t="shared" si="761"/>
        <v>8.7665834141106878</v>
      </c>
      <c r="EK1603" s="51">
        <f t="shared" si="762"/>
        <v>0</v>
      </c>
      <c r="EL1603" s="75">
        <f t="shared" si="763"/>
        <v>3.6628574071877757</v>
      </c>
      <c r="EM1603" s="51">
        <f t="shared" si="764"/>
        <v>0</v>
      </c>
      <c r="EN1603" s="75">
        <f t="shared" si="765"/>
        <v>1.7145319591386579</v>
      </c>
      <c r="EO1603" s="51">
        <f t="shared" si="766"/>
        <v>0</v>
      </c>
      <c r="EP1603" s="75">
        <f t="shared" si="767"/>
        <v>0</v>
      </c>
      <c r="EQ1603" s="51" t="e">
        <f t="shared" si="768"/>
        <v>#DIV/0!</v>
      </c>
      <c r="ER1603" s="51">
        <f t="shared" si="769"/>
        <v>100</v>
      </c>
      <c r="ES1603" s="51">
        <f t="shared" si="770"/>
        <v>0</v>
      </c>
    </row>
    <row r="1604" spans="1:149" x14ac:dyDescent="0.45">
      <c r="A1604" s="78" t="s">
        <v>1484</v>
      </c>
      <c r="B1604" s="174" t="s">
        <v>3419</v>
      </c>
      <c r="C1604" s="51" t="s">
        <v>3444</v>
      </c>
      <c r="D1604" s="51" t="s">
        <v>3763</v>
      </c>
      <c r="E1604" s="78" t="s">
        <v>637</v>
      </c>
      <c r="F1604" s="78" t="s">
        <v>2436</v>
      </c>
      <c r="G1604" s="72" t="s">
        <v>3380</v>
      </c>
      <c r="H1604" s="78" t="s">
        <v>1100</v>
      </c>
      <c r="I1604" s="78">
        <v>0.6</v>
      </c>
      <c r="J1604" s="300">
        <v>500</v>
      </c>
      <c r="K1604" s="78"/>
      <c r="L1604" s="300">
        <v>1306</v>
      </c>
      <c r="M1604" s="72"/>
      <c r="O1604" s="78" t="s">
        <v>3285</v>
      </c>
      <c r="P1604" s="72" t="s">
        <v>1374</v>
      </c>
      <c r="AA1604" s="195"/>
      <c r="AB1604" s="195"/>
      <c r="AC1604" s="195"/>
      <c r="AD1604" s="72"/>
      <c r="AE1604" s="316">
        <v>1</v>
      </c>
      <c r="AF1604" s="195">
        <v>7.0000000000000007E-2</v>
      </c>
      <c r="AG1604" s="195">
        <v>0</v>
      </c>
      <c r="AH1604" s="72"/>
      <c r="AR1604" s="53">
        <v>1.22</v>
      </c>
      <c r="AT1604" s="77"/>
      <c r="AU1604" s="276">
        <v>5000</v>
      </c>
      <c r="AV1604" s="276"/>
      <c r="AW1604" s="276">
        <v>6100</v>
      </c>
      <c r="AX1604" s="95"/>
      <c r="AY1604" s="276"/>
      <c r="AZ1604" s="95"/>
      <c r="BB1604" s="80" t="s">
        <v>3412</v>
      </c>
      <c r="BC1604" s="270"/>
      <c r="BD1604" s="72">
        <v>55.472000000000001</v>
      </c>
      <c r="BE1604" s="72"/>
      <c r="BF1604" s="72">
        <v>0.84</v>
      </c>
      <c r="BG1604" s="72"/>
      <c r="BH1604" s="72">
        <v>7.4955800000000004</v>
      </c>
      <c r="BI1604" s="72"/>
      <c r="BJ1604" s="72"/>
      <c r="BK1604" s="72"/>
      <c r="BL1604" s="72"/>
      <c r="BM1604" s="72"/>
      <c r="BN1604" s="72">
        <v>6.2400200000000003</v>
      </c>
      <c r="BO1604" s="72"/>
      <c r="BP1604" s="72">
        <v>0.11</v>
      </c>
      <c r="BQ1604" s="72"/>
      <c r="BR1604" s="72">
        <v>3.9379400000000002</v>
      </c>
      <c r="BS1604" s="72"/>
      <c r="BT1604" s="72"/>
      <c r="BU1604" s="72"/>
      <c r="BV1604" s="72"/>
      <c r="BW1604" s="72"/>
      <c r="BX1604" s="72">
        <v>7.5616700000000003</v>
      </c>
      <c r="BY1604" s="72"/>
      <c r="BZ1604" s="72">
        <v>3.1594199999999999</v>
      </c>
      <c r="CA1604" s="72"/>
      <c r="CB1604" s="72">
        <v>1.47888</v>
      </c>
      <c r="CC1604" s="72"/>
      <c r="CD1604" s="72"/>
      <c r="CE1604" s="72"/>
      <c r="CF1604" s="72"/>
      <c r="CG1604" s="72"/>
      <c r="CH1604" s="72"/>
      <c r="CI1604" s="72"/>
      <c r="CJ1604" s="72"/>
      <c r="CK1604" s="72"/>
      <c r="CL1604" s="72"/>
      <c r="CM1604" s="72"/>
      <c r="CN1604" s="72"/>
      <c r="CO1604" s="72"/>
      <c r="CP1604" s="72"/>
      <c r="CQ1604" s="72"/>
      <c r="CR1604" s="72"/>
      <c r="CS1604" s="72"/>
      <c r="CT1604" s="72"/>
      <c r="CU1604" s="72"/>
      <c r="CV1604" s="72"/>
      <c r="CW1604" s="72"/>
      <c r="CX1604" s="72"/>
      <c r="CY1604" s="72"/>
      <c r="CZ1604" s="72"/>
      <c r="DA1604" s="72"/>
      <c r="DB1604" s="72"/>
      <c r="DC1604" s="72"/>
      <c r="DD1604" s="72"/>
      <c r="DE1604" s="72"/>
      <c r="DF1604" s="72"/>
      <c r="DG1604" s="72"/>
      <c r="DH1604" s="78">
        <f t="shared" si="771"/>
        <v>86.295510000000007</v>
      </c>
      <c r="DJ1604" s="77">
        <f t="shared" si="772"/>
        <v>13.704489999999993</v>
      </c>
      <c r="DK1604" s="72"/>
      <c r="DL1604" s="51" t="s">
        <v>3334</v>
      </c>
      <c r="DO1604" s="358">
        <v>2.8</v>
      </c>
      <c r="DP1604" s="72"/>
      <c r="DQ1604" s="374"/>
      <c r="DR1604" s="72"/>
      <c r="DU1604" s="52"/>
      <c r="DX1604" s="75">
        <f t="shared" ref="DX1604:DX1667" si="773">BD1604/$DH1604*100</f>
        <v>64.281444075132072</v>
      </c>
      <c r="DY1604" s="51">
        <f t="shared" ref="DY1604:DY1667" si="774">DX1604*SQRT(((BE1604/BD1604)^2)+(($DI1604/$DH1604)^2))</f>
        <v>0</v>
      </c>
      <c r="DZ1604" s="75">
        <f t="shared" ref="DZ1604:DZ1667" si="775">BF1604/$DH1604*100</f>
        <v>0.97339942715443695</v>
      </c>
      <c r="EA1604" s="51">
        <f t="shared" ref="EA1604:EA1667" si="776">DZ1604*SQRT(((BG1604/BF1604)^2)+(($DI1604/$DH1604)^2))</f>
        <v>0</v>
      </c>
      <c r="EB1604" s="75">
        <f t="shared" ref="EB1604:EB1667" si="777">BH1604/$DH1604*100</f>
        <v>8.6859443787979238</v>
      </c>
      <c r="EC1604" s="51">
        <f t="shared" ref="EC1604:EC1667" si="778">EB1604*SQRT(((BI1604/BH1604)^2)+(($DI1604/$DH1604)^2))</f>
        <v>0</v>
      </c>
      <c r="ED1604" s="75">
        <f t="shared" ref="ED1604:ED1667" si="779">BN1604/$DH1604*100</f>
        <v>7.2309903493240846</v>
      </c>
      <c r="EE1604" s="51">
        <f t="shared" ref="EE1604:EE1667" si="780">ED1604*SQRT(((BO1604/BN1604)^2)+(($DI1604/$DH1604)^2))</f>
        <v>0</v>
      </c>
      <c r="EF1604" s="75">
        <f t="shared" ref="EF1604:EF1667" si="781">BP1604/$DH1604*100</f>
        <v>0.12746897260355722</v>
      </c>
      <c r="EG1604" s="51">
        <f t="shared" ref="EG1604:EG1667" si="782">EF1604*SQRT(((BQ1604/BP1604)^2)+(($DI1604/$DH1604)^2))</f>
        <v>0</v>
      </c>
      <c r="EH1604" s="75">
        <f t="shared" ref="EH1604:EH1667" si="783">BR1604/$DH1604*100</f>
        <v>4.5633196906768383</v>
      </c>
      <c r="EI1604" s="51">
        <f t="shared" ref="EI1604:EI1667" si="784">EH1604*SQRT(((BS1604/BR1604)^2)+(($DI1604/$DH1604)^2))</f>
        <v>0</v>
      </c>
      <c r="EJ1604" s="75">
        <f t="shared" ref="EJ1604:EJ1667" si="785">BX1604/$DH1604*100</f>
        <v>8.7625300551558247</v>
      </c>
      <c r="EK1604" s="51">
        <f t="shared" ref="EK1604:EK1667" si="786">EJ1604*SQRT(((BY1604/BX1604)^2)+(($DI1604/$DH1604)^2))</f>
        <v>0</v>
      </c>
      <c r="EL1604" s="75">
        <f t="shared" ref="EL1604:EL1667" si="787">BZ1604/$DH1604*100</f>
        <v>3.6611638311193704</v>
      </c>
      <c r="EM1604" s="51">
        <f t="shared" ref="EM1604:EM1667" si="788">EL1604*SQRT(((CA1604/BZ1604)^2)+(($DI1604/$DH1604)^2))</f>
        <v>0</v>
      </c>
      <c r="EN1604" s="75">
        <f t="shared" ref="EN1604:EN1667" si="789">CB1604/$DH1604*100</f>
        <v>1.7137392200358974</v>
      </c>
      <c r="EO1604" s="51">
        <f t="shared" ref="EO1604:EO1667" si="790">EN1604*SQRT(((CC1604/CB1604)^2)+(($DI1604/$DH1604)^2))</f>
        <v>0</v>
      </c>
      <c r="EP1604" s="75">
        <f t="shared" ref="EP1604:EP1667" si="791">CD1604/$DH1604*100</f>
        <v>0</v>
      </c>
      <c r="EQ1604" s="51" t="e">
        <f t="shared" ref="EQ1604:EQ1667" si="792">EP1604*SQRT(((CE1604/CD1604)^2)+(($DI1604/$DH1604)^2))</f>
        <v>#DIV/0!</v>
      </c>
      <c r="ER1604" s="51">
        <f t="shared" ref="ER1604:ER1667" si="793">DH1604/$DH1604*100</f>
        <v>100</v>
      </c>
      <c r="ES1604" s="51">
        <f t="shared" ref="ES1604:ES1667" si="794">ER1604*SQRT(((DI1604/DH1604)^2)+(($DI1604/$DH1604)^2))</f>
        <v>0</v>
      </c>
    </row>
    <row r="1605" spans="1:149" x14ac:dyDescent="0.45">
      <c r="A1605" s="78" t="s">
        <v>1484</v>
      </c>
      <c r="B1605" s="174" t="s">
        <v>3419</v>
      </c>
      <c r="C1605" s="51" t="s">
        <v>3444</v>
      </c>
      <c r="D1605" s="51" t="s">
        <v>3763</v>
      </c>
      <c r="E1605" s="78" t="s">
        <v>637</v>
      </c>
      <c r="F1605" s="78" t="s">
        <v>2437</v>
      </c>
      <c r="G1605" s="72" t="s">
        <v>3380</v>
      </c>
      <c r="H1605" s="78" t="s">
        <v>1100</v>
      </c>
      <c r="I1605" s="78">
        <v>0.5</v>
      </c>
      <c r="J1605" s="300">
        <v>500</v>
      </c>
      <c r="K1605" s="78"/>
      <c r="L1605" s="300">
        <v>1339</v>
      </c>
      <c r="M1605" s="72"/>
      <c r="O1605" s="78" t="s">
        <v>3285</v>
      </c>
      <c r="P1605" s="72" t="s">
        <v>1374</v>
      </c>
      <c r="AA1605" s="195"/>
      <c r="AB1605" s="195"/>
      <c r="AC1605" s="195"/>
      <c r="AD1605" s="72"/>
      <c r="AE1605" s="316">
        <v>1</v>
      </c>
      <c r="AF1605" s="195">
        <v>7.0000000000000007E-2</v>
      </c>
      <c r="AG1605" s="195">
        <v>0</v>
      </c>
      <c r="AH1605" s="72"/>
      <c r="AR1605" s="53">
        <v>1.23</v>
      </c>
      <c r="AT1605" s="77"/>
      <c r="AU1605" s="276">
        <v>5000</v>
      </c>
      <c r="AV1605" s="276"/>
      <c r="AW1605" s="276">
        <v>6150</v>
      </c>
      <c r="AX1605" s="95"/>
      <c r="AY1605" s="276"/>
      <c r="AZ1605" s="95"/>
      <c r="BB1605" s="80" t="s">
        <v>3412</v>
      </c>
      <c r="BC1605" s="270"/>
      <c r="BD1605" s="72">
        <v>54.975499999999997</v>
      </c>
      <c r="BE1605" s="72"/>
      <c r="BF1605" s="72">
        <v>0.84</v>
      </c>
      <c r="BG1605" s="72"/>
      <c r="BH1605" s="72">
        <v>7.4955800000000004</v>
      </c>
      <c r="BI1605" s="72"/>
      <c r="BJ1605" s="72"/>
      <c r="BK1605" s="72"/>
      <c r="BL1605" s="72"/>
      <c r="BM1605" s="72"/>
      <c r="BN1605" s="72">
        <v>6.2400200000000003</v>
      </c>
      <c r="BO1605" s="72"/>
      <c r="BP1605" s="72">
        <v>0.11</v>
      </c>
      <c r="BQ1605" s="72"/>
      <c r="BR1605" s="72">
        <v>3.9379400000000002</v>
      </c>
      <c r="BS1605" s="72"/>
      <c r="BT1605" s="72"/>
      <c r="BU1605" s="72"/>
      <c r="BV1605" s="72"/>
      <c r="BW1605" s="72"/>
      <c r="BX1605" s="72">
        <v>7.5616700000000003</v>
      </c>
      <c r="BY1605" s="72"/>
      <c r="BZ1605" s="72">
        <v>3.1594199999999999</v>
      </c>
      <c r="CA1605" s="72"/>
      <c r="CB1605" s="72">
        <v>1.47888</v>
      </c>
      <c r="CC1605" s="72"/>
      <c r="CD1605" s="72"/>
      <c r="CE1605" s="72"/>
      <c r="CF1605" s="72"/>
      <c r="CG1605" s="72"/>
      <c r="CH1605" s="72"/>
      <c r="CI1605" s="72"/>
      <c r="CJ1605" s="72"/>
      <c r="CK1605" s="72"/>
      <c r="CL1605" s="72"/>
      <c r="CM1605" s="72"/>
      <c r="CN1605" s="72"/>
      <c r="CO1605" s="72"/>
      <c r="CP1605" s="72"/>
      <c r="CQ1605" s="72"/>
      <c r="CR1605" s="72"/>
      <c r="CS1605" s="72"/>
      <c r="CT1605" s="72"/>
      <c r="CU1605" s="72"/>
      <c r="CV1605" s="72"/>
      <c r="CW1605" s="72"/>
      <c r="CX1605" s="72"/>
      <c r="CY1605" s="72"/>
      <c r="CZ1605" s="72"/>
      <c r="DA1605" s="72"/>
      <c r="DB1605" s="72"/>
      <c r="DC1605" s="72"/>
      <c r="DD1605" s="72"/>
      <c r="DE1605" s="72"/>
      <c r="DF1605" s="72"/>
      <c r="DG1605" s="72"/>
      <c r="DH1605" s="78">
        <f t="shared" si="771"/>
        <v>85.79901000000001</v>
      </c>
      <c r="DJ1605" s="77">
        <f t="shared" si="772"/>
        <v>14.20098999999999</v>
      </c>
      <c r="DK1605" s="72"/>
      <c r="DL1605" s="51" t="s">
        <v>3334</v>
      </c>
      <c r="DO1605" s="358">
        <v>3.67</v>
      </c>
      <c r="DP1605" s="72"/>
      <c r="DQ1605" s="374"/>
      <c r="DR1605" s="72"/>
      <c r="DU1605" s="52"/>
      <c r="DX1605" s="75">
        <f t="shared" si="773"/>
        <v>64.07474864803217</v>
      </c>
      <c r="DY1605" s="51">
        <f t="shared" si="774"/>
        <v>0</v>
      </c>
      <c r="DZ1605" s="75">
        <f t="shared" si="775"/>
        <v>0.97903227554723515</v>
      </c>
      <c r="EA1605" s="51">
        <f t="shared" si="776"/>
        <v>0</v>
      </c>
      <c r="EB1605" s="75">
        <f t="shared" si="777"/>
        <v>8.736208028507555</v>
      </c>
      <c r="EC1605" s="51">
        <f t="shared" si="778"/>
        <v>0</v>
      </c>
      <c r="ED1605" s="75">
        <f t="shared" si="779"/>
        <v>7.2728345000717374</v>
      </c>
      <c r="EE1605" s="51">
        <f t="shared" si="780"/>
        <v>0</v>
      </c>
      <c r="EF1605" s="75">
        <f t="shared" si="781"/>
        <v>0.12820660751213794</v>
      </c>
      <c r="EG1605" s="51">
        <f t="shared" si="782"/>
        <v>0</v>
      </c>
      <c r="EH1605" s="75">
        <f t="shared" si="783"/>
        <v>4.5897266180577141</v>
      </c>
      <c r="EI1605" s="51">
        <f t="shared" si="784"/>
        <v>0</v>
      </c>
      <c r="EJ1605" s="75">
        <f t="shared" si="785"/>
        <v>8.8132368893300743</v>
      </c>
      <c r="EK1605" s="51">
        <f t="shared" si="786"/>
        <v>0</v>
      </c>
      <c r="EL1605" s="75">
        <f t="shared" si="787"/>
        <v>3.6823501809636263</v>
      </c>
      <c r="EM1605" s="51">
        <f t="shared" si="788"/>
        <v>0</v>
      </c>
      <c r="EN1605" s="75">
        <f t="shared" si="789"/>
        <v>1.7236562519777323</v>
      </c>
      <c r="EO1605" s="51">
        <f t="shared" si="790"/>
        <v>0</v>
      </c>
      <c r="EP1605" s="75">
        <f t="shared" si="791"/>
        <v>0</v>
      </c>
      <c r="EQ1605" s="51" t="e">
        <f t="shared" si="792"/>
        <v>#DIV/0!</v>
      </c>
      <c r="ER1605" s="51">
        <f t="shared" si="793"/>
        <v>100</v>
      </c>
      <c r="ES1605" s="51">
        <f t="shared" si="794"/>
        <v>0</v>
      </c>
    </row>
    <row r="1606" spans="1:149" x14ac:dyDescent="0.45">
      <c r="A1606" s="78" t="s">
        <v>1484</v>
      </c>
      <c r="B1606" s="174" t="s">
        <v>3419</v>
      </c>
      <c r="C1606" s="51" t="s">
        <v>3444</v>
      </c>
      <c r="D1606" s="51" t="s">
        <v>3763</v>
      </c>
      <c r="E1606" s="78" t="s">
        <v>637</v>
      </c>
      <c r="F1606" s="78" t="s">
        <v>2438</v>
      </c>
      <c r="G1606" s="72" t="s">
        <v>3380</v>
      </c>
      <c r="H1606" s="78" t="s">
        <v>1100</v>
      </c>
      <c r="I1606" s="78">
        <v>0.5</v>
      </c>
      <c r="J1606" s="300">
        <v>500</v>
      </c>
      <c r="K1606" s="78"/>
      <c r="L1606" s="300">
        <v>1339</v>
      </c>
      <c r="M1606" s="72"/>
      <c r="O1606" s="78" t="s">
        <v>3285</v>
      </c>
      <c r="P1606" s="72" t="s">
        <v>1374</v>
      </c>
      <c r="AA1606" s="195"/>
      <c r="AB1606" s="195"/>
      <c r="AC1606" s="195"/>
      <c r="AD1606" s="72"/>
      <c r="AE1606" s="316">
        <v>1</v>
      </c>
      <c r="AF1606" s="195">
        <v>7.0000000000000007E-2</v>
      </c>
      <c r="AG1606" s="195">
        <v>0</v>
      </c>
      <c r="AH1606" s="72"/>
      <c r="AR1606" s="53">
        <v>1.23</v>
      </c>
      <c r="AT1606" s="77"/>
      <c r="AU1606" s="276">
        <v>5000</v>
      </c>
      <c r="AV1606" s="276"/>
      <c r="AW1606" s="276">
        <v>6150</v>
      </c>
      <c r="AX1606" s="95"/>
      <c r="AY1606" s="276"/>
      <c r="AZ1606" s="95"/>
      <c r="BB1606" s="80" t="s">
        <v>3412</v>
      </c>
      <c r="BC1606" s="270"/>
      <c r="BD1606" s="72">
        <v>55.004100000000001</v>
      </c>
      <c r="BE1606" s="72"/>
      <c r="BF1606" s="72">
        <v>0.84</v>
      </c>
      <c r="BG1606" s="72"/>
      <c r="BH1606" s="72">
        <v>7.4955800000000004</v>
      </c>
      <c r="BI1606" s="72"/>
      <c r="BJ1606" s="72"/>
      <c r="BK1606" s="72"/>
      <c r="BL1606" s="72"/>
      <c r="BM1606" s="72"/>
      <c r="BN1606" s="72">
        <v>6.2400200000000003</v>
      </c>
      <c r="BO1606" s="72"/>
      <c r="BP1606" s="72">
        <v>0.11</v>
      </c>
      <c r="BQ1606" s="72"/>
      <c r="BR1606" s="72">
        <v>3.9379400000000002</v>
      </c>
      <c r="BS1606" s="72"/>
      <c r="BT1606" s="72"/>
      <c r="BU1606" s="72"/>
      <c r="BV1606" s="72"/>
      <c r="BW1606" s="72"/>
      <c r="BX1606" s="72">
        <v>7.5616700000000003</v>
      </c>
      <c r="BY1606" s="72"/>
      <c r="BZ1606" s="72">
        <v>3.1594199999999999</v>
      </c>
      <c r="CA1606" s="72"/>
      <c r="CB1606" s="72">
        <v>1.47888</v>
      </c>
      <c r="CC1606" s="72"/>
      <c r="CD1606" s="72"/>
      <c r="CE1606" s="72"/>
      <c r="CF1606" s="72"/>
      <c r="CG1606" s="72"/>
      <c r="CH1606" s="72"/>
      <c r="CI1606" s="72"/>
      <c r="CJ1606" s="72"/>
      <c r="CK1606" s="72"/>
      <c r="CL1606" s="72"/>
      <c r="CM1606" s="72"/>
      <c r="CN1606" s="72"/>
      <c r="CO1606" s="72"/>
      <c r="CP1606" s="72"/>
      <c r="CQ1606" s="72"/>
      <c r="CR1606" s="72"/>
      <c r="CS1606" s="72"/>
      <c r="CT1606" s="72"/>
      <c r="CU1606" s="72"/>
      <c r="CV1606" s="72"/>
      <c r="CW1606" s="72"/>
      <c r="CX1606" s="72"/>
      <c r="CY1606" s="72"/>
      <c r="CZ1606" s="72"/>
      <c r="DA1606" s="72"/>
      <c r="DB1606" s="72"/>
      <c r="DC1606" s="72"/>
      <c r="DD1606" s="72"/>
      <c r="DE1606" s="72"/>
      <c r="DF1606" s="72"/>
      <c r="DG1606" s="72"/>
      <c r="DH1606" s="78">
        <f t="shared" si="771"/>
        <v>85.827610000000007</v>
      </c>
      <c r="DJ1606" s="77">
        <f t="shared" si="772"/>
        <v>14.172389999999993</v>
      </c>
      <c r="DK1606" s="72"/>
      <c r="DL1606" s="51" t="s">
        <v>3334</v>
      </c>
      <c r="DO1606" s="358">
        <v>3.62</v>
      </c>
      <c r="DP1606" s="72"/>
      <c r="DQ1606" s="374"/>
      <c r="DR1606" s="72"/>
      <c r="DU1606" s="52"/>
      <c r="DX1606" s="75">
        <f t="shared" si="773"/>
        <v>64.086719879535266</v>
      </c>
      <c r="DY1606" s="51">
        <f t="shared" si="774"/>
        <v>0</v>
      </c>
      <c r="DZ1606" s="75">
        <f t="shared" si="775"/>
        <v>0.97870603643745868</v>
      </c>
      <c r="EA1606" s="51">
        <f t="shared" si="776"/>
        <v>0</v>
      </c>
      <c r="EB1606" s="75">
        <f t="shared" si="777"/>
        <v>8.733296895952245</v>
      </c>
      <c r="EC1606" s="51">
        <f t="shared" si="778"/>
        <v>0</v>
      </c>
      <c r="ED1606" s="75">
        <f t="shared" si="779"/>
        <v>7.2704110017743711</v>
      </c>
      <c r="EE1606" s="51">
        <f t="shared" si="780"/>
        <v>0</v>
      </c>
      <c r="EF1606" s="75">
        <f t="shared" si="781"/>
        <v>0.12816388572395293</v>
      </c>
      <c r="EG1606" s="51">
        <f t="shared" si="782"/>
        <v>0</v>
      </c>
      <c r="EH1606" s="75">
        <f t="shared" si="783"/>
        <v>4.5881972013434833</v>
      </c>
      <c r="EI1606" s="51">
        <f t="shared" si="784"/>
        <v>0</v>
      </c>
      <c r="EJ1606" s="75">
        <f t="shared" si="785"/>
        <v>8.810300088747665</v>
      </c>
      <c r="EK1606" s="51">
        <f t="shared" si="786"/>
        <v>0</v>
      </c>
      <c r="EL1606" s="75">
        <f t="shared" si="787"/>
        <v>3.6811231257633756</v>
      </c>
      <c r="EM1606" s="51">
        <f t="shared" si="788"/>
        <v>0</v>
      </c>
      <c r="EN1606" s="75">
        <f t="shared" si="789"/>
        <v>1.7230818847221774</v>
      </c>
      <c r="EO1606" s="51">
        <f t="shared" si="790"/>
        <v>0</v>
      </c>
      <c r="EP1606" s="75">
        <f t="shared" si="791"/>
        <v>0</v>
      </c>
      <c r="EQ1606" s="51" t="e">
        <f t="shared" si="792"/>
        <v>#DIV/0!</v>
      </c>
      <c r="ER1606" s="51">
        <f t="shared" si="793"/>
        <v>100</v>
      </c>
      <c r="ES1606" s="51">
        <f t="shared" si="794"/>
        <v>0</v>
      </c>
    </row>
    <row r="1607" spans="1:149" x14ac:dyDescent="0.45">
      <c r="A1607" s="78" t="s">
        <v>1484</v>
      </c>
      <c r="B1607" s="174" t="s">
        <v>3419</v>
      </c>
      <c r="C1607" s="51" t="s">
        <v>3444</v>
      </c>
      <c r="D1607" s="51" t="s">
        <v>3763</v>
      </c>
      <c r="E1607" s="78" t="s">
        <v>637</v>
      </c>
      <c r="F1607" s="78" t="s">
        <v>2439</v>
      </c>
      <c r="G1607" s="72" t="s">
        <v>3380</v>
      </c>
      <c r="H1607" s="78" t="s">
        <v>1100</v>
      </c>
      <c r="I1607" s="78">
        <v>0.5</v>
      </c>
      <c r="J1607" s="300">
        <v>500</v>
      </c>
      <c r="K1607" s="78"/>
      <c r="L1607" s="300">
        <v>1292</v>
      </c>
      <c r="M1607" s="72"/>
      <c r="O1607" s="78" t="s">
        <v>3285</v>
      </c>
      <c r="P1607" s="72" t="s">
        <v>1374</v>
      </c>
      <c r="AA1607" s="195"/>
      <c r="AB1607" s="195"/>
      <c r="AC1607" s="195"/>
      <c r="AD1607" s="72"/>
      <c r="AE1607" s="316">
        <v>1</v>
      </c>
      <c r="AF1607" s="195">
        <v>7.0000000000000007E-2</v>
      </c>
      <c r="AG1607" s="195">
        <v>0</v>
      </c>
      <c r="AH1607" s="72"/>
      <c r="AR1607" s="53">
        <v>1.216</v>
      </c>
      <c r="AT1607" s="77"/>
      <c r="AU1607" s="276">
        <v>5000</v>
      </c>
      <c r="AV1607" s="276"/>
      <c r="AW1607" s="276">
        <v>6080</v>
      </c>
      <c r="AX1607" s="95"/>
      <c r="AY1607" s="276"/>
      <c r="AZ1607" s="95"/>
      <c r="BB1607" s="80" t="s">
        <v>3412</v>
      </c>
      <c r="BC1607" s="270"/>
      <c r="BD1607" s="72">
        <v>55.192399999999999</v>
      </c>
      <c r="BE1607" s="72"/>
      <c r="BF1607" s="72">
        <v>0.84</v>
      </c>
      <c r="BG1607" s="72"/>
      <c r="BH1607" s="72">
        <v>7.4955800000000004</v>
      </c>
      <c r="BI1607" s="72"/>
      <c r="BJ1607" s="72"/>
      <c r="BK1607" s="72"/>
      <c r="BL1607" s="72"/>
      <c r="BM1607" s="72"/>
      <c r="BN1607" s="72">
        <v>6.2400200000000003</v>
      </c>
      <c r="BO1607" s="72"/>
      <c r="BP1607" s="72">
        <v>0.11</v>
      </c>
      <c r="BQ1607" s="72"/>
      <c r="BR1607" s="72">
        <v>3.9379400000000002</v>
      </c>
      <c r="BS1607" s="72"/>
      <c r="BT1607" s="72"/>
      <c r="BU1607" s="72"/>
      <c r="BV1607" s="72"/>
      <c r="BW1607" s="72"/>
      <c r="BX1607" s="72">
        <v>7.5616700000000003</v>
      </c>
      <c r="BY1607" s="72"/>
      <c r="BZ1607" s="72">
        <v>3.1594199999999999</v>
      </c>
      <c r="CA1607" s="72"/>
      <c r="CB1607" s="72">
        <v>1.47888</v>
      </c>
      <c r="CC1607" s="72"/>
      <c r="CD1607" s="72"/>
      <c r="CE1607" s="72"/>
      <c r="CF1607" s="72"/>
      <c r="CG1607" s="72"/>
      <c r="CH1607" s="72"/>
      <c r="CI1607" s="72"/>
      <c r="CJ1607" s="72"/>
      <c r="CK1607" s="72"/>
      <c r="CL1607" s="72"/>
      <c r="CM1607" s="72"/>
      <c r="CN1607" s="72"/>
      <c r="CO1607" s="72"/>
      <c r="CP1607" s="72"/>
      <c r="CQ1607" s="72"/>
      <c r="CR1607" s="72"/>
      <c r="CS1607" s="72"/>
      <c r="CT1607" s="72"/>
      <c r="CU1607" s="72"/>
      <c r="CV1607" s="72"/>
      <c r="CW1607" s="72"/>
      <c r="CX1607" s="72"/>
      <c r="CY1607" s="72"/>
      <c r="CZ1607" s="72"/>
      <c r="DA1607" s="72"/>
      <c r="DB1607" s="72"/>
      <c r="DC1607" s="72"/>
      <c r="DD1607" s="72"/>
      <c r="DE1607" s="72"/>
      <c r="DF1607" s="72"/>
      <c r="DG1607" s="72"/>
      <c r="DH1607" s="78">
        <f t="shared" si="771"/>
        <v>86.015910000000005</v>
      </c>
      <c r="DJ1607" s="77">
        <f t="shared" si="772"/>
        <v>13.984089999999995</v>
      </c>
      <c r="DK1607" s="72"/>
      <c r="DL1607" s="51" t="s">
        <v>3334</v>
      </c>
      <c r="DO1607" s="358">
        <v>3.29</v>
      </c>
      <c r="DP1607" s="72"/>
      <c r="DQ1607" s="374"/>
      <c r="DR1607" s="72"/>
      <c r="DU1607" s="52"/>
      <c r="DX1607" s="75">
        <f t="shared" si="773"/>
        <v>64.165338714663363</v>
      </c>
      <c r="DY1607" s="51">
        <f t="shared" si="774"/>
        <v>0</v>
      </c>
      <c r="DZ1607" s="75">
        <f t="shared" si="775"/>
        <v>0.97656352179497952</v>
      </c>
      <c r="EA1607" s="51">
        <f t="shared" si="776"/>
        <v>0</v>
      </c>
      <c r="EB1607" s="75">
        <f t="shared" si="777"/>
        <v>8.7141785746381117</v>
      </c>
      <c r="EC1607" s="51">
        <f t="shared" si="778"/>
        <v>0</v>
      </c>
      <c r="ED1607" s="75">
        <f t="shared" si="779"/>
        <v>7.2544951277037004</v>
      </c>
      <c r="EE1607" s="51">
        <f t="shared" si="780"/>
        <v>0</v>
      </c>
      <c r="EF1607" s="75">
        <f t="shared" si="781"/>
        <v>0.12788331833029493</v>
      </c>
      <c r="EG1607" s="51">
        <f t="shared" si="782"/>
        <v>0</v>
      </c>
      <c r="EH1607" s="75">
        <f t="shared" si="783"/>
        <v>4.5781530416872878</v>
      </c>
      <c r="EI1607" s="51">
        <f t="shared" si="784"/>
        <v>0</v>
      </c>
      <c r="EJ1607" s="75">
        <f t="shared" si="785"/>
        <v>8.7910131974421937</v>
      </c>
      <c r="EK1607" s="51">
        <f t="shared" si="786"/>
        <v>0</v>
      </c>
      <c r="EL1607" s="75">
        <f t="shared" si="787"/>
        <v>3.6730646690827311</v>
      </c>
      <c r="EM1607" s="51">
        <f t="shared" si="788"/>
        <v>0</v>
      </c>
      <c r="EN1607" s="75">
        <f t="shared" si="789"/>
        <v>1.7193098346573326</v>
      </c>
      <c r="EO1607" s="51">
        <f t="shared" si="790"/>
        <v>0</v>
      </c>
      <c r="EP1607" s="75">
        <f t="shared" si="791"/>
        <v>0</v>
      </c>
      <c r="EQ1607" s="51" t="e">
        <f t="shared" si="792"/>
        <v>#DIV/0!</v>
      </c>
      <c r="ER1607" s="51">
        <f t="shared" si="793"/>
        <v>100</v>
      </c>
      <c r="ES1607" s="51">
        <f t="shared" si="794"/>
        <v>0</v>
      </c>
    </row>
    <row r="1608" spans="1:149" x14ac:dyDescent="0.45">
      <c r="A1608" s="78" t="s">
        <v>1484</v>
      </c>
      <c r="B1608" s="174" t="s">
        <v>3419</v>
      </c>
      <c r="C1608" s="51" t="s">
        <v>3444</v>
      </c>
      <c r="D1608" s="51" t="s">
        <v>3763</v>
      </c>
      <c r="E1608" s="78" t="s">
        <v>637</v>
      </c>
      <c r="F1608" s="78" t="s">
        <v>2440</v>
      </c>
      <c r="G1608" s="72" t="s">
        <v>3380</v>
      </c>
      <c r="H1608" s="78" t="s">
        <v>1100</v>
      </c>
      <c r="I1608" s="78">
        <v>0.5</v>
      </c>
      <c r="J1608" s="300">
        <v>500</v>
      </c>
      <c r="K1608" s="78"/>
      <c r="L1608" s="300">
        <v>1292</v>
      </c>
      <c r="M1608" s="72"/>
      <c r="O1608" s="78" t="s">
        <v>3285</v>
      </c>
      <c r="P1608" s="72" t="s">
        <v>1374</v>
      </c>
      <c r="AA1608" s="195"/>
      <c r="AB1608" s="195"/>
      <c r="AC1608" s="195"/>
      <c r="AD1608" s="72"/>
      <c r="AE1608" s="316">
        <v>1</v>
      </c>
      <c r="AF1608" s="195">
        <v>7.0000000000000007E-2</v>
      </c>
      <c r="AG1608" s="195">
        <v>0</v>
      </c>
      <c r="AH1608" s="72"/>
      <c r="AR1608" s="53">
        <v>1.216</v>
      </c>
      <c r="AT1608" s="77"/>
      <c r="AU1608" s="276">
        <v>5000</v>
      </c>
      <c r="AV1608" s="276"/>
      <c r="AW1608" s="276">
        <v>6080</v>
      </c>
      <c r="AX1608" s="95"/>
      <c r="AY1608" s="276"/>
      <c r="AZ1608" s="95"/>
      <c r="BB1608" s="80" t="s">
        <v>3412</v>
      </c>
      <c r="BC1608" s="270"/>
      <c r="BD1608" s="72">
        <v>55.209499999999998</v>
      </c>
      <c r="BE1608" s="72"/>
      <c r="BF1608" s="72">
        <v>0.84</v>
      </c>
      <c r="BG1608" s="72"/>
      <c r="BH1608" s="72">
        <v>7.4955800000000004</v>
      </c>
      <c r="BI1608" s="72"/>
      <c r="BJ1608" s="72"/>
      <c r="BK1608" s="72"/>
      <c r="BL1608" s="72"/>
      <c r="BM1608" s="72"/>
      <c r="BN1608" s="72">
        <v>6.2400200000000003</v>
      </c>
      <c r="BO1608" s="72"/>
      <c r="BP1608" s="72">
        <v>0.11</v>
      </c>
      <c r="BQ1608" s="72"/>
      <c r="BR1608" s="72">
        <v>3.9379400000000002</v>
      </c>
      <c r="BS1608" s="72"/>
      <c r="BT1608" s="72"/>
      <c r="BU1608" s="72"/>
      <c r="BV1608" s="72"/>
      <c r="BW1608" s="72"/>
      <c r="BX1608" s="72">
        <v>7.5616700000000003</v>
      </c>
      <c r="BY1608" s="72"/>
      <c r="BZ1608" s="72">
        <v>3.1594199999999999</v>
      </c>
      <c r="CA1608" s="72"/>
      <c r="CB1608" s="72">
        <v>1.47888</v>
      </c>
      <c r="CC1608" s="72"/>
      <c r="CD1608" s="72"/>
      <c r="CE1608" s="72"/>
      <c r="CF1608" s="72"/>
      <c r="CG1608" s="72"/>
      <c r="CH1608" s="72"/>
      <c r="CI1608" s="72"/>
      <c r="CJ1608" s="72"/>
      <c r="CK1608" s="72"/>
      <c r="CL1608" s="72"/>
      <c r="CM1608" s="72"/>
      <c r="CN1608" s="72"/>
      <c r="CO1608" s="72"/>
      <c r="CP1608" s="72"/>
      <c r="CQ1608" s="72"/>
      <c r="CR1608" s="72"/>
      <c r="CS1608" s="72"/>
      <c r="CT1608" s="72"/>
      <c r="CU1608" s="72"/>
      <c r="CV1608" s="72"/>
      <c r="CW1608" s="72"/>
      <c r="CX1608" s="72"/>
      <c r="CY1608" s="72"/>
      <c r="CZ1608" s="72"/>
      <c r="DA1608" s="72"/>
      <c r="DB1608" s="72"/>
      <c r="DC1608" s="72"/>
      <c r="DD1608" s="72"/>
      <c r="DE1608" s="72"/>
      <c r="DF1608" s="72"/>
      <c r="DG1608" s="72"/>
      <c r="DH1608" s="78">
        <f t="shared" si="771"/>
        <v>86.033010000000004</v>
      </c>
      <c r="DJ1608" s="77">
        <f t="shared" si="772"/>
        <v>13.966989999999996</v>
      </c>
      <c r="DK1608" s="72"/>
      <c r="DL1608" s="51" t="s">
        <v>3334</v>
      </c>
      <c r="DO1608" s="358">
        <v>3.26</v>
      </c>
      <c r="DP1608" s="72"/>
      <c r="DQ1608" s="374"/>
      <c r="DR1608" s="72"/>
      <c r="DU1608" s="52"/>
      <c r="DX1608" s="75">
        <f t="shared" si="773"/>
        <v>64.172461244817541</v>
      </c>
      <c r="DY1608" s="51">
        <f t="shared" si="774"/>
        <v>0</v>
      </c>
      <c r="DZ1608" s="75">
        <f t="shared" si="775"/>
        <v>0.97636941913342334</v>
      </c>
      <c r="EA1608" s="51">
        <f t="shared" si="776"/>
        <v>0</v>
      </c>
      <c r="EB1608" s="75">
        <f t="shared" si="777"/>
        <v>8.7124465365096491</v>
      </c>
      <c r="EC1608" s="51">
        <f t="shared" si="778"/>
        <v>0</v>
      </c>
      <c r="ED1608" s="75">
        <f t="shared" si="779"/>
        <v>7.2530532175963627</v>
      </c>
      <c r="EE1608" s="51">
        <f t="shared" si="780"/>
        <v>0</v>
      </c>
      <c r="EF1608" s="75">
        <f t="shared" si="781"/>
        <v>0.12785790012461495</v>
      </c>
      <c r="EG1608" s="51">
        <f t="shared" si="782"/>
        <v>0</v>
      </c>
      <c r="EH1608" s="75">
        <f t="shared" si="783"/>
        <v>4.5772430837884199</v>
      </c>
      <c r="EI1608" s="51">
        <f t="shared" si="784"/>
        <v>0</v>
      </c>
      <c r="EJ1608" s="75">
        <f t="shared" si="785"/>
        <v>8.7892658875936114</v>
      </c>
      <c r="EK1608" s="51">
        <f t="shared" si="786"/>
        <v>0</v>
      </c>
      <c r="EL1608" s="75">
        <f t="shared" si="787"/>
        <v>3.6723346073791907</v>
      </c>
      <c r="EM1608" s="51">
        <f t="shared" si="788"/>
        <v>0</v>
      </c>
      <c r="EN1608" s="75">
        <f t="shared" si="789"/>
        <v>1.7189681030571871</v>
      </c>
      <c r="EO1608" s="51">
        <f t="shared" si="790"/>
        <v>0</v>
      </c>
      <c r="EP1608" s="75">
        <f t="shared" si="791"/>
        <v>0</v>
      </c>
      <c r="EQ1608" s="51" t="e">
        <f t="shared" si="792"/>
        <v>#DIV/0!</v>
      </c>
      <c r="ER1608" s="51">
        <f t="shared" si="793"/>
        <v>100</v>
      </c>
      <c r="ES1608" s="51">
        <f t="shared" si="794"/>
        <v>0</v>
      </c>
    </row>
    <row r="1609" spans="1:149" x14ac:dyDescent="0.45">
      <c r="A1609" s="78" t="s">
        <v>1484</v>
      </c>
      <c r="B1609" s="174" t="s">
        <v>3419</v>
      </c>
      <c r="C1609" s="51" t="s">
        <v>3444</v>
      </c>
      <c r="D1609" s="51" t="s">
        <v>3763</v>
      </c>
      <c r="E1609" s="78" t="s">
        <v>637</v>
      </c>
      <c r="F1609" s="78" t="s">
        <v>2441</v>
      </c>
      <c r="G1609" s="72" t="s">
        <v>3380</v>
      </c>
      <c r="H1609" s="78" t="s">
        <v>1100</v>
      </c>
      <c r="I1609" s="78">
        <v>0.5</v>
      </c>
      <c r="J1609" s="300">
        <v>500</v>
      </c>
      <c r="K1609" s="78"/>
      <c r="L1609" s="300">
        <v>1300</v>
      </c>
      <c r="M1609" s="72"/>
      <c r="O1609" s="78" t="s">
        <v>3285</v>
      </c>
      <c r="P1609" s="72" t="s">
        <v>1374</v>
      </c>
      <c r="AA1609" s="195"/>
      <c r="AB1609" s="195"/>
      <c r="AC1609" s="195"/>
      <c r="AD1609" s="72"/>
      <c r="AE1609" s="316">
        <v>1</v>
      </c>
      <c r="AF1609" s="195">
        <v>0.09</v>
      </c>
      <c r="AG1609" s="195">
        <v>0</v>
      </c>
      <c r="AH1609" s="72"/>
      <c r="AR1609" s="53">
        <v>1.2190000000000001</v>
      </c>
      <c r="AT1609" s="77"/>
      <c r="AU1609" s="276">
        <v>5000</v>
      </c>
      <c r="AV1609" s="276"/>
      <c r="AW1609" s="276">
        <v>6095</v>
      </c>
      <c r="AX1609" s="95"/>
      <c r="AY1609" s="276"/>
      <c r="AZ1609" s="95"/>
      <c r="BB1609" s="80" t="s">
        <v>3412</v>
      </c>
      <c r="BC1609" s="270"/>
      <c r="BD1609" s="72">
        <v>54.581699999999998</v>
      </c>
      <c r="BE1609" s="72"/>
      <c r="BF1609" s="72">
        <v>0.84</v>
      </c>
      <c r="BG1609" s="72"/>
      <c r="BH1609" s="72">
        <v>7.4955800000000004</v>
      </c>
      <c r="BI1609" s="72"/>
      <c r="BJ1609" s="72"/>
      <c r="BK1609" s="72"/>
      <c r="BL1609" s="72"/>
      <c r="BM1609" s="72"/>
      <c r="BN1609" s="72">
        <v>6.2400200000000003</v>
      </c>
      <c r="BO1609" s="72"/>
      <c r="BP1609" s="72">
        <v>0.11</v>
      </c>
      <c r="BQ1609" s="72"/>
      <c r="BR1609" s="72">
        <v>3.9379400000000002</v>
      </c>
      <c r="BS1609" s="72"/>
      <c r="BT1609" s="72"/>
      <c r="BU1609" s="72"/>
      <c r="BV1609" s="72"/>
      <c r="BW1609" s="72"/>
      <c r="BX1609" s="72">
        <v>7.5616700000000003</v>
      </c>
      <c r="BY1609" s="72"/>
      <c r="BZ1609" s="72">
        <v>3.1594199999999999</v>
      </c>
      <c r="CA1609" s="72"/>
      <c r="CB1609" s="72">
        <v>1.47888</v>
      </c>
      <c r="CC1609" s="72"/>
      <c r="CD1609" s="72"/>
      <c r="CE1609" s="72"/>
      <c r="CF1609" s="72"/>
      <c r="CG1609" s="72"/>
      <c r="CH1609" s="72"/>
      <c r="CI1609" s="72"/>
      <c r="CJ1609" s="72"/>
      <c r="CK1609" s="72"/>
      <c r="CL1609" s="72"/>
      <c r="CM1609" s="72"/>
      <c r="CN1609" s="72"/>
      <c r="CO1609" s="72"/>
      <c r="CP1609" s="72"/>
      <c r="CQ1609" s="72"/>
      <c r="CR1609" s="72"/>
      <c r="CS1609" s="72"/>
      <c r="CT1609" s="72"/>
      <c r="CU1609" s="72"/>
      <c r="CV1609" s="72"/>
      <c r="CW1609" s="72"/>
      <c r="CX1609" s="72"/>
      <c r="CY1609" s="72"/>
      <c r="CZ1609" s="72"/>
      <c r="DA1609" s="72"/>
      <c r="DB1609" s="72"/>
      <c r="DC1609" s="72"/>
      <c r="DD1609" s="72"/>
      <c r="DE1609" s="72"/>
      <c r="DF1609" s="72"/>
      <c r="DG1609" s="72"/>
      <c r="DH1609" s="78">
        <f t="shared" si="771"/>
        <v>85.405210000000011</v>
      </c>
      <c r="DJ1609" s="77">
        <f t="shared" si="772"/>
        <v>14.594789999999989</v>
      </c>
      <c r="DK1609" s="72"/>
      <c r="DL1609" s="51" t="s">
        <v>3334</v>
      </c>
      <c r="DO1609" s="358">
        <v>4.3600000000000003</v>
      </c>
      <c r="DP1609" s="72"/>
      <c r="DQ1609" s="374"/>
      <c r="DR1609" s="72"/>
      <c r="DU1609" s="52"/>
      <c r="DX1609" s="75">
        <f t="shared" si="773"/>
        <v>63.909098754045559</v>
      </c>
      <c r="DY1609" s="51">
        <f t="shared" si="774"/>
        <v>0</v>
      </c>
      <c r="DZ1609" s="75">
        <f t="shared" si="775"/>
        <v>0.98354655412708403</v>
      </c>
      <c r="EA1609" s="51">
        <f t="shared" si="776"/>
        <v>0</v>
      </c>
      <c r="EB1609" s="75">
        <f t="shared" si="777"/>
        <v>8.7764903335522497</v>
      </c>
      <c r="EC1609" s="51">
        <f t="shared" si="778"/>
        <v>0</v>
      </c>
      <c r="ED1609" s="75">
        <f t="shared" si="779"/>
        <v>7.3063692484334375</v>
      </c>
      <c r="EE1609" s="51">
        <f t="shared" si="780"/>
        <v>0</v>
      </c>
      <c r="EF1609" s="75">
        <f t="shared" si="781"/>
        <v>0.12879776304045149</v>
      </c>
      <c r="EG1609" s="51">
        <f t="shared" si="782"/>
        <v>0</v>
      </c>
      <c r="EH1609" s="75">
        <f t="shared" si="783"/>
        <v>4.6108896635228689</v>
      </c>
      <c r="EI1609" s="51">
        <f t="shared" si="784"/>
        <v>0</v>
      </c>
      <c r="EJ1609" s="75">
        <f t="shared" si="785"/>
        <v>8.8538743713644639</v>
      </c>
      <c r="EK1609" s="51">
        <f t="shared" si="786"/>
        <v>0</v>
      </c>
      <c r="EL1609" s="75">
        <f t="shared" si="787"/>
        <v>3.6993293500478472</v>
      </c>
      <c r="EM1609" s="51">
        <f t="shared" si="788"/>
        <v>0</v>
      </c>
      <c r="EN1609" s="75">
        <f t="shared" si="789"/>
        <v>1.7316039618660264</v>
      </c>
      <c r="EO1609" s="51">
        <f t="shared" si="790"/>
        <v>0</v>
      </c>
      <c r="EP1609" s="75">
        <f t="shared" si="791"/>
        <v>0</v>
      </c>
      <c r="EQ1609" s="51" t="e">
        <f t="shared" si="792"/>
        <v>#DIV/0!</v>
      </c>
      <c r="ER1609" s="51">
        <f t="shared" si="793"/>
        <v>100</v>
      </c>
      <c r="ES1609" s="51">
        <f t="shared" si="794"/>
        <v>0</v>
      </c>
    </row>
    <row r="1610" spans="1:149" x14ac:dyDescent="0.45">
      <c r="A1610" s="78" t="s">
        <v>1484</v>
      </c>
      <c r="B1610" s="174" t="s">
        <v>3419</v>
      </c>
      <c r="C1610" s="51" t="s">
        <v>3444</v>
      </c>
      <c r="D1610" s="51" t="s">
        <v>3763</v>
      </c>
      <c r="E1610" s="78" t="s">
        <v>637</v>
      </c>
      <c r="F1610" s="78" t="s">
        <v>2442</v>
      </c>
      <c r="G1610" s="72" t="s">
        <v>3380</v>
      </c>
      <c r="H1610" s="78" t="s">
        <v>1372</v>
      </c>
      <c r="I1610" s="78">
        <v>4</v>
      </c>
      <c r="J1610" s="300">
        <v>500</v>
      </c>
      <c r="K1610" s="78"/>
      <c r="L1610" s="300">
        <v>1253</v>
      </c>
      <c r="M1610" s="72"/>
      <c r="O1610" s="78" t="s">
        <v>3285</v>
      </c>
      <c r="P1610" s="72" t="s">
        <v>1374</v>
      </c>
      <c r="AA1610" s="195"/>
      <c r="AB1610" s="195"/>
      <c r="AC1610" s="195"/>
      <c r="AD1610" s="72"/>
      <c r="AE1610" s="316">
        <v>1</v>
      </c>
      <c r="AF1610" s="195">
        <v>0.08</v>
      </c>
      <c r="AG1610" s="195">
        <v>0</v>
      </c>
      <c r="AH1610" s="72"/>
      <c r="AR1610" s="53">
        <v>1.204</v>
      </c>
      <c r="AT1610" s="77"/>
      <c r="AU1610" s="276">
        <v>5000</v>
      </c>
      <c r="AV1610" s="276"/>
      <c r="AW1610" s="276">
        <v>6020</v>
      </c>
      <c r="AX1610" s="95"/>
      <c r="AY1610" s="276"/>
      <c r="AZ1610" s="95"/>
      <c r="BB1610" s="80" t="s">
        <v>3412</v>
      </c>
      <c r="BC1610" s="270"/>
      <c r="BD1610" s="72">
        <v>53.788499999999999</v>
      </c>
      <c r="BE1610" s="72"/>
      <c r="BF1610" s="72">
        <v>0.84</v>
      </c>
      <c r="BG1610" s="72"/>
      <c r="BH1610" s="72">
        <v>7.4955800000000004</v>
      </c>
      <c r="BI1610" s="72"/>
      <c r="BJ1610" s="72"/>
      <c r="BK1610" s="72"/>
      <c r="BL1610" s="72"/>
      <c r="BM1610" s="72"/>
      <c r="BN1610" s="72">
        <v>6.2400200000000003</v>
      </c>
      <c r="BO1610" s="72"/>
      <c r="BP1610" s="72">
        <v>0.11</v>
      </c>
      <c r="BQ1610" s="72"/>
      <c r="BR1610" s="72">
        <v>3.9379400000000002</v>
      </c>
      <c r="BS1610" s="72"/>
      <c r="BT1610" s="72"/>
      <c r="BU1610" s="72"/>
      <c r="BV1610" s="72"/>
      <c r="BW1610" s="72"/>
      <c r="BX1610" s="72">
        <v>7.5616700000000003</v>
      </c>
      <c r="BY1610" s="72"/>
      <c r="BZ1610" s="72">
        <v>3.1594199999999999</v>
      </c>
      <c r="CA1610" s="72"/>
      <c r="CB1610" s="72">
        <v>1.47888</v>
      </c>
      <c r="CC1610" s="72"/>
      <c r="CD1610" s="72"/>
      <c r="CE1610" s="72"/>
      <c r="CF1610" s="72"/>
      <c r="CG1610" s="72"/>
      <c r="CH1610" s="72"/>
      <c r="CI1610" s="72"/>
      <c r="CJ1610" s="72"/>
      <c r="CK1610" s="72"/>
      <c r="CL1610" s="72"/>
      <c r="CM1610" s="72"/>
      <c r="CN1610" s="72"/>
      <c r="CO1610" s="72"/>
      <c r="CP1610" s="72"/>
      <c r="CQ1610" s="72"/>
      <c r="CR1610" s="72"/>
      <c r="CS1610" s="72"/>
      <c r="CT1610" s="72"/>
      <c r="CU1610" s="72"/>
      <c r="CV1610" s="72"/>
      <c r="CW1610" s="72"/>
      <c r="CX1610" s="72"/>
      <c r="CY1610" s="72"/>
      <c r="CZ1610" s="72"/>
      <c r="DA1610" s="72"/>
      <c r="DB1610" s="72"/>
      <c r="DC1610" s="72"/>
      <c r="DD1610" s="72"/>
      <c r="DE1610" s="72"/>
      <c r="DF1610" s="72"/>
      <c r="DG1610" s="72"/>
      <c r="DH1610" s="78">
        <f t="shared" si="771"/>
        <v>84.612010000000012</v>
      </c>
      <c r="DJ1610" s="77">
        <f t="shared" si="772"/>
        <v>15.387989999999988</v>
      </c>
      <c r="DK1610" s="72"/>
      <c r="DL1610" s="51" t="s">
        <v>3334</v>
      </c>
      <c r="DO1610" s="358">
        <v>5.75</v>
      </c>
      <c r="DP1610" s="72"/>
      <c r="DQ1610" s="374"/>
      <c r="DR1610" s="72"/>
      <c r="DU1610" s="52"/>
      <c r="DX1610" s="75">
        <f t="shared" si="773"/>
        <v>63.570762590322573</v>
      </c>
      <c r="DY1610" s="51">
        <f t="shared" si="774"/>
        <v>0</v>
      </c>
      <c r="DZ1610" s="75">
        <f t="shared" si="775"/>
        <v>0.99276686607492237</v>
      </c>
      <c r="EA1610" s="51">
        <f t="shared" si="776"/>
        <v>0</v>
      </c>
      <c r="EB1610" s="75">
        <f t="shared" si="777"/>
        <v>8.8587660309688889</v>
      </c>
      <c r="EC1610" s="51">
        <f t="shared" si="778"/>
        <v>0</v>
      </c>
      <c r="ED1610" s="75">
        <f t="shared" si="779"/>
        <v>7.374863213862902</v>
      </c>
      <c r="EE1610" s="51">
        <f t="shared" si="780"/>
        <v>0</v>
      </c>
      <c r="EF1610" s="75">
        <f t="shared" si="781"/>
        <v>0.13000518484314461</v>
      </c>
      <c r="EG1610" s="51">
        <f t="shared" si="782"/>
        <v>0</v>
      </c>
      <c r="EH1610" s="75">
        <f t="shared" si="783"/>
        <v>4.6541147054655712</v>
      </c>
      <c r="EI1610" s="51">
        <f t="shared" si="784"/>
        <v>0</v>
      </c>
      <c r="EJ1610" s="75">
        <f t="shared" si="785"/>
        <v>8.9368755097532837</v>
      </c>
      <c r="EK1610" s="51">
        <f t="shared" si="786"/>
        <v>0</v>
      </c>
      <c r="EL1610" s="75">
        <f t="shared" si="787"/>
        <v>3.7340089190647991</v>
      </c>
      <c r="EM1610" s="51">
        <f t="shared" si="788"/>
        <v>0</v>
      </c>
      <c r="EN1610" s="75">
        <f t="shared" si="789"/>
        <v>1.7478369796439062</v>
      </c>
      <c r="EO1610" s="51">
        <f t="shared" si="790"/>
        <v>0</v>
      </c>
      <c r="EP1610" s="75">
        <f t="shared" si="791"/>
        <v>0</v>
      </c>
      <c r="EQ1610" s="51" t="e">
        <f t="shared" si="792"/>
        <v>#DIV/0!</v>
      </c>
      <c r="ER1610" s="51">
        <f t="shared" si="793"/>
        <v>100</v>
      </c>
      <c r="ES1610" s="51">
        <f t="shared" si="794"/>
        <v>0</v>
      </c>
    </row>
    <row r="1611" spans="1:149" x14ac:dyDescent="0.45">
      <c r="A1611" s="78" t="s">
        <v>1484</v>
      </c>
      <c r="B1611" s="174" t="s">
        <v>3419</v>
      </c>
      <c r="C1611" s="51" t="s">
        <v>3444</v>
      </c>
      <c r="D1611" s="51" t="s">
        <v>3764</v>
      </c>
      <c r="E1611" s="78" t="s">
        <v>637</v>
      </c>
      <c r="F1611" s="78" t="s">
        <v>2443</v>
      </c>
      <c r="G1611" s="72" t="s">
        <v>3380</v>
      </c>
      <c r="H1611" s="78" t="s">
        <v>1372</v>
      </c>
      <c r="I1611" s="78">
        <v>15</v>
      </c>
      <c r="J1611" s="300">
        <v>50</v>
      </c>
      <c r="K1611" s="78"/>
      <c r="L1611" s="300">
        <v>1200</v>
      </c>
      <c r="M1611" s="72"/>
      <c r="O1611" s="78" t="s">
        <v>3285</v>
      </c>
      <c r="P1611" s="72" t="s">
        <v>1374</v>
      </c>
      <c r="AA1611" s="195"/>
      <c r="AB1611" s="195"/>
      <c r="AC1611" s="195"/>
      <c r="AD1611" s="72"/>
      <c r="AE1611" s="316">
        <v>1</v>
      </c>
      <c r="AF1611" s="195">
        <v>0.14000000000000001</v>
      </c>
      <c r="AG1611" s="195">
        <v>0</v>
      </c>
      <c r="AH1611" s="72"/>
      <c r="AR1611" s="53">
        <v>0.99219999999999997</v>
      </c>
      <c r="AT1611" s="77"/>
      <c r="AU1611" s="276">
        <v>500</v>
      </c>
      <c r="AV1611" s="276"/>
      <c r="AW1611" s="276">
        <v>496.09999999999997</v>
      </c>
      <c r="AX1611" s="95"/>
      <c r="AY1611" s="276"/>
      <c r="AZ1611" s="95"/>
      <c r="BB1611" s="80" t="s">
        <v>3412</v>
      </c>
      <c r="BC1611" s="270"/>
      <c r="BD1611" s="72">
        <v>48.816000000000003</v>
      </c>
      <c r="BE1611" s="72"/>
      <c r="BF1611" s="72">
        <v>0.87</v>
      </c>
      <c r="BG1611" s="72"/>
      <c r="BH1611" s="72">
        <v>8.0928500000000003</v>
      </c>
      <c r="BI1611" s="72"/>
      <c r="BJ1611" s="72"/>
      <c r="BK1611" s="72"/>
      <c r="BL1611" s="72"/>
      <c r="BM1611" s="72"/>
      <c r="BN1611" s="72">
        <v>7.2431599999999996</v>
      </c>
      <c r="BO1611" s="72"/>
      <c r="BP1611" s="72">
        <v>0.15</v>
      </c>
      <c r="BQ1611" s="72"/>
      <c r="BR1611" s="72">
        <v>8.92685</v>
      </c>
      <c r="BS1611" s="72"/>
      <c r="BT1611" s="72"/>
      <c r="BU1611" s="72"/>
      <c r="BV1611" s="72"/>
      <c r="BW1611" s="72"/>
      <c r="BX1611" s="72">
        <v>12.4213</v>
      </c>
      <c r="BY1611" s="72"/>
      <c r="BZ1611" s="72">
        <v>2.0572400000000002</v>
      </c>
      <c r="CA1611" s="72"/>
      <c r="CB1611" s="72">
        <v>7.0047999999999999E-2</v>
      </c>
      <c r="CC1611" s="72"/>
      <c r="CD1611" s="72"/>
      <c r="CE1611" s="72"/>
      <c r="CF1611" s="72"/>
      <c r="CG1611" s="72"/>
      <c r="CH1611" s="72"/>
      <c r="CI1611" s="72"/>
      <c r="CJ1611" s="72"/>
      <c r="CK1611" s="72"/>
      <c r="CL1611" s="72"/>
      <c r="CM1611" s="72"/>
      <c r="CN1611" s="72"/>
      <c r="CO1611" s="72"/>
      <c r="CP1611" s="72"/>
      <c r="CQ1611" s="72"/>
      <c r="CR1611" s="72"/>
      <c r="CS1611" s="72"/>
      <c r="CT1611" s="72"/>
      <c r="CU1611" s="72"/>
      <c r="CV1611" s="72"/>
      <c r="CW1611" s="72"/>
      <c r="CX1611" s="72"/>
      <c r="CY1611" s="72"/>
      <c r="CZ1611" s="72"/>
      <c r="DA1611" s="72"/>
      <c r="DB1611" s="72"/>
      <c r="DC1611" s="72"/>
      <c r="DD1611" s="72"/>
      <c r="DE1611" s="72"/>
      <c r="DF1611" s="72"/>
      <c r="DG1611" s="72"/>
      <c r="DH1611" s="78">
        <f t="shared" si="771"/>
        <v>88.647448000000011</v>
      </c>
      <c r="DJ1611" s="77">
        <f t="shared" si="772"/>
        <v>11.352551999999989</v>
      </c>
      <c r="DK1611" s="72"/>
      <c r="DL1611" s="51" t="s">
        <v>3334</v>
      </c>
      <c r="DO1611" s="358">
        <v>1.66</v>
      </c>
      <c r="DP1611" s="72"/>
      <c r="DQ1611" s="374"/>
      <c r="DR1611" s="72"/>
      <c r="DU1611" s="52"/>
      <c r="DX1611" s="75">
        <f t="shared" si="773"/>
        <v>55.067575098157363</v>
      </c>
      <c r="DY1611" s="51">
        <f t="shared" si="774"/>
        <v>0</v>
      </c>
      <c r="DZ1611" s="75">
        <f t="shared" si="775"/>
        <v>0.98141573122330594</v>
      </c>
      <c r="EA1611" s="51">
        <f t="shared" si="776"/>
        <v>0</v>
      </c>
      <c r="EB1611" s="75">
        <f t="shared" si="777"/>
        <v>9.129253218885669</v>
      </c>
      <c r="EC1611" s="51">
        <f t="shared" si="778"/>
        <v>0</v>
      </c>
      <c r="ED1611" s="75">
        <f t="shared" si="779"/>
        <v>8.1707484686981608</v>
      </c>
      <c r="EE1611" s="51">
        <f t="shared" si="780"/>
        <v>0</v>
      </c>
      <c r="EF1611" s="75">
        <f t="shared" si="781"/>
        <v>0.16920960883160446</v>
      </c>
      <c r="EG1611" s="51">
        <f t="shared" si="782"/>
        <v>0</v>
      </c>
      <c r="EH1611" s="75">
        <f t="shared" si="783"/>
        <v>10.070058643989389</v>
      </c>
      <c r="EI1611" s="51">
        <f t="shared" si="784"/>
        <v>0</v>
      </c>
      <c r="EJ1611" s="75">
        <f t="shared" si="785"/>
        <v>14.012022094533391</v>
      </c>
      <c r="EK1611" s="51">
        <f t="shared" si="786"/>
        <v>0</v>
      </c>
      <c r="EL1611" s="75">
        <f t="shared" si="787"/>
        <v>2.3206985044848665</v>
      </c>
      <c r="EM1611" s="51">
        <f t="shared" si="788"/>
        <v>0</v>
      </c>
      <c r="EN1611" s="75">
        <f t="shared" si="789"/>
        <v>7.9018631196241529E-2</v>
      </c>
      <c r="EO1611" s="51">
        <f t="shared" si="790"/>
        <v>0</v>
      </c>
      <c r="EP1611" s="75">
        <f t="shared" si="791"/>
        <v>0</v>
      </c>
      <c r="EQ1611" s="51" t="e">
        <f t="shared" si="792"/>
        <v>#DIV/0!</v>
      </c>
      <c r="ER1611" s="51">
        <f t="shared" si="793"/>
        <v>100</v>
      </c>
      <c r="ES1611" s="51">
        <f t="shared" si="794"/>
        <v>0</v>
      </c>
    </row>
    <row r="1612" spans="1:149" x14ac:dyDescent="0.45">
      <c r="A1612" s="78" t="s">
        <v>1484</v>
      </c>
      <c r="B1612" s="174" t="s">
        <v>3419</v>
      </c>
      <c r="C1612" s="51" t="s">
        <v>3441</v>
      </c>
      <c r="D1612" s="51" t="s">
        <v>3764</v>
      </c>
      <c r="E1612" s="78" t="s">
        <v>637</v>
      </c>
      <c r="F1612" s="78" t="s">
        <v>2444</v>
      </c>
      <c r="G1612" s="72" t="s">
        <v>3380</v>
      </c>
      <c r="H1612" s="78" t="s">
        <v>1372</v>
      </c>
      <c r="I1612" s="78">
        <v>20</v>
      </c>
      <c r="J1612" s="300">
        <v>100</v>
      </c>
      <c r="K1612" s="78"/>
      <c r="L1612" s="300">
        <v>1200</v>
      </c>
      <c r="M1612" s="72"/>
      <c r="O1612" s="78" t="s">
        <v>3285</v>
      </c>
      <c r="P1612" s="72" t="s">
        <v>1374</v>
      </c>
      <c r="AA1612" s="195"/>
      <c r="AB1612" s="195"/>
      <c r="AC1612" s="195"/>
      <c r="AD1612" s="72"/>
      <c r="AE1612" s="316">
        <v>1</v>
      </c>
      <c r="AF1612" s="195">
        <v>0.16</v>
      </c>
      <c r="AG1612" s="195">
        <v>0</v>
      </c>
      <c r="AH1612" s="72"/>
      <c r="AR1612" s="53">
        <v>0.99070000000000003</v>
      </c>
      <c r="AT1612" s="77"/>
      <c r="AU1612" s="276">
        <v>1000</v>
      </c>
      <c r="AV1612" s="276"/>
      <c r="AW1612" s="276">
        <v>990.7</v>
      </c>
      <c r="AX1612" s="95"/>
      <c r="AY1612" s="276"/>
      <c r="AZ1612" s="95"/>
      <c r="BB1612" s="80" t="s">
        <v>3412</v>
      </c>
      <c r="BC1612" s="270"/>
      <c r="BD1612" s="72">
        <v>47.9771</v>
      </c>
      <c r="BE1612" s="72"/>
      <c r="BF1612" s="72">
        <v>0.87</v>
      </c>
      <c r="BG1612" s="72"/>
      <c r="BH1612" s="72">
        <v>8.0928500000000003</v>
      </c>
      <c r="BI1612" s="72"/>
      <c r="BJ1612" s="72"/>
      <c r="BK1612" s="72"/>
      <c r="BL1612" s="72"/>
      <c r="BM1612" s="72"/>
      <c r="BN1612" s="72">
        <v>7.2431599999999996</v>
      </c>
      <c r="BO1612" s="72"/>
      <c r="BP1612" s="72">
        <v>0.15</v>
      </c>
      <c r="BQ1612" s="72"/>
      <c r="BR1612" s="72">
        <v>8.92685</v>
      </c>
      <c r="BS1612" s="72"/>
      <c r="BT1612" s="72"/>
      <c r="BU1612" s="72"/>
      <c r="BV1612" s="72"/>
      <c r="BW1612" s="72"/>
      <c r="BX1612" s="72">
        <v>12.4213</v>
      </c>
      <c r="BY1612" s="72"/>
      <c r="BZ1612" s="72">
        <v>2.0572400000000002</v>
      </c>
      <c r="CA1612" s="72"/>
      <c r="CB1612" s="72">
        <v>7.0047999999999999E-2</v>
      </c>
      <c r="CC1612" s="72"/>
      <c r="CD1612" s="72"/>
      <c r="CE1612" s="72"/>
      <c r="CF1612" s="72"/>
      <c r="CG1612" s="72"/>
      <c r="CH1612" s="72"/>
      <c r="CI1612" s="72"/>
      <c r="CJ1612" s="72"/>
      <c r="CK1612" s="72"/>
      <c r="CL1612" s="72"/>
      <c r="CM1612" s="72"/>
      <c r="CN1612" s="72"/>
      <c r="CO1612" s="72"/>
      <c r="CP1612" s="72"/>
      <c r="CQ1612" s="72"/>
      <c r="CR1612" s="72"/>
      <c r="CS1612" s="72"/>
      <c r="CT1612" s="72"/>
      <c r="CU1612" s="72"/>
      <c r="CV1612" s="72"/>
      <c r="CW1612" s="72"/>
      <c r="CX1612" s="72"/>
      <c r="CY1612" s="72"/>
      <c r="CZ1612" s="72"/>
      <c r="DA1612" s="72"/>
      <c r="DB1612" s="72"/>
      <c r="DC1612" s="72"/>
      <c r="DD1612" s="72"/>
      <c r="DE1612" s="72"/>
      <c r="DF1612" s="72"/>
      <c r="DG1612" s="72"/>
      <c r="DH1612" s="78">
        <f t="shared" si="771"/>
        <v>87.808548000000016</v>
      </c>
      <c r="DJ1612" s="77">
        <f t="shared" si="772"/>
        <v>12.191451999999984</v>
      </c>
      <c r="DK1612" s="72"/>
      <c r="DL1612" s="51" t="s">
        <v>3334</v>
      </c>
      <c r="DO1612" s="358">
        <v>3.35</v>
      </c>
      <c r="DP1612" s="72"/>
      <c r="DQ1612" s="374"/>
      <c r="DR1612" s="72"/>
      <c r="DU1612" s="52"/>
      <c r="DX1612" s="75">
        <f t="shared" si="773"/>
        <v>54.638302412197945</v>
      </c>
      <c r="DY1612" s="51">
        <f t="shared" si="774"/>
        <v>0</v>
      </c>
      <c r="DZ1612" s="75">
        <f t="shared" si="775"/>
        <v>0.9907919215336527</v>
      </c>
      <c r="EA1612" s="51">
        <f t="shared" si="776"/>
        <v>0</v>
      </c>
      <c r="EB1612" s="75">
        <f t="shared" si="777"/>
        <v>9.2164717266478409</v>
      </c>
      <c r="EC1612" s="51">
        <f t="shared" si="778"/>
        <v>0</v>
      </c>
      <c r="ED1612" s="75">
        <f t="shared" si="779"/>
        <v>8.2488096716961969</v>
      </c>
      <c r="EE1612" s="51">
        <f t="shared" si="780"/>
        <v>0</v>
      </c>
      <c r="EF1612" s="75">
        <f t="shared" si="781"/>
        <v>0.17082619336787117</v>
      </c>
      <c r="EG1612" s="51">
        <f t="shared" si="782"/>
        <v>0</v>
      </c>
      <c r="EH1612" s="75">
        <f t="shared" si="783"/>
        <v>10.166265361773204</v>
      </c>
      <c r="EI1612" s="51">
        <f t="shared" si="784"/>
        <v>0</v>
      </c>
      <c r="EJ1612" s="75">
        <f t="shared" si="785"/>
        <v>14.145889304535588</v>
      </c>
      <c r="EK1612" s="51">
        <f t="shared" si="786"/>
        <v>0</v>
      </c>
      <c r="EL1612" s="75">
        <f t="shared" si="787"/>
        <v>2.3428698536274619</v>
      </c>
      <c r="EM1612" s="51">
        <f t="shared" si="788"/>
        <v>0</v>
      </c>
      <c r="EN1612" s="75">
        <f t="shared" si="789"/>
        <v>7.9773554620217596E-2</v>
      </c>
      <c r="EO1612" s="51">
        <f t="shared" si="790"/>
        <v>0</v>
      </c>
      <c r="EP1612" s="75">
        <f t="shared" si="791"/>
        <v>0</v>
      </c>
      <c r="EQ1612" s="51" t="e">
        <f t="shared" si="792"/>
        <v>#DIV/0!</v>
      </c>
      <c r="ER1612" s="51">
        <f t="shared" si="793"/>
        <v>100</v>
      </c>
      <c r="ES1612" s="51">
        <f t="shared" si="794"/>
        <v>0</v>
      </c>
    </row>
    <row r="1613" spans="1:149" x14ac:dyDescent="0.45">
      <c r="A1613" s="78" t="s">
        <v>1484</v>
      </c>
      <c r="B1613" s="174" t="s">
        <v>3419</v>
      </c>
      <c r="C1613" s="51" t="s">
        <v>3441</v>
      </c>
      <c r="D1613" s="51" t="s">
        <v>3764</v>
      </c>
      <c r="E1613" s="78" t="s">
        <v>637</v>
      </c>
      <c r="F1613" s="78" t="s">
        <v>2445</v>
      </c>
      <c r="G1613" s="72" t="s">
        <v>3380</v>
      </c>
      <c r="H1613" s="78" t="s">
        <v>1372</v>
      </c>
      <c r="I1613" s="78">
        <v>24</v>
      </c>
      <c r="J1613" s="300">
        <v>200</v>
      </c>
      <c r="K1613" s="78"/>
      <c r="L1613" s="300">
        <v>1200</v>
      </c>
      <c r="M1613" s="72"/>
      <c r="O1613" s="78" t="s">
        <v>3285</v>
      </c>
      <c r="P1613" s="72" t="s">
        <v>1374</v>
      </c>
      <c r="AA1613" s="195"/>
      <c r="AB1613" s="195"/>
      <c r="AC1613" s="195"/>
      <c r="AD1613" s="72"/>
      <c r="AE1613" s="316">
        <v>1</v>
      </c>
      <c r="AF1613" s="195">
        <v>0.14000000000000001</v>
      </c>
      <c r="AG1613" s="195">
        <v>0</v>
      </c>
      <c r="AH1613" s="72"/>
      <c r="AR1613" s="53">
        <v>1.0069999999999999</v>
      </c>
      <c r="AT1613" s="77"/>
      <c r="AU1613" s="276">
        <v>2000</v>
      </c>
      <c r="AV1613" s="276"/>
      <c r="AW1613" s="276">
        <v>2013.9999999999998</v>
      </c>
      <c r="AX1613" s="95"/>
      <c r="AY1613" s="276"/>
      <c r="AZ1613" s="95"/>
      <c r="BB1613" s="80" t="s">
        <v>3412</v>
      </c>
      <c r="BC1613" s="270"/>
      <c r="BD1613" s="72">
        <v>47.242400000000004</v>
      </c>
      <c r="BE1613" s="72"/>
      <c r="BF1613" s="72">
        <v>0.87</v>
      </c>
      <c r="BG1613" s="72"/>
      <c r="BH1613" s="72">
        <v>8.0928500000000003</v>
      </c>
      <c r="BI1613" s="72"/>
      <c r="BJ1613" s="72"/>
      <c r="BK1613" s="72"/>
      <c r="BL1613" s="72"/>
      <c r="BM1613" s="72"/>
      <c r="BN1613" s="72">
        <v>7.2431599999999996</v>
      </c>
      <c r="BO1613" s="72"/>
      <c r="BP1613" s="72">
        <v>0.15</v>
      </c>
      <c r="BQ1613" s="72"/>
      <c r="BR1613" s="72">
        <v>8.92685</v>
      </c>
      <c r="BS1613" s="72"/>
      <c r="BT1613" s="72"/>
      <c r="BU1613" s="72"/>
      <c r="BV1613" s="72"/>
      <c r="BW1613" s="72"/>
      <c r="BX1613" s="72">
        <v>12.4213</v>
      </c>
      <c r="BY1613" s="72"/>
      <c r="BZ1613" s="72">
        <v>2.0572400000000002</v>
      </c>
      <c r="CA1613" s="72"/>
      <c r="CB1613" s="72">
        <v>7.0047999999999999E-2</v>
      </c>
      <c r="CC1613" s="72"/>
      <c r="CD1613" s="72"/>
      <c r="CE1613" s="72"/>
      <c r="CF1613" s="72"/>
      <c r="CG1613" s="72"/>
      <c r="CH1613" s="72"/>
      <c r="CI1613" s="72"/>
      <c r="CJ1613" s="72"/>
      <c r="CK1613" s="72"/>
      <c r="CL1613" s="72"/>
      <c r="CM1613" s="72"/>
      <c r="CN1613" s="72"/>
      <c r="CO1613" s="72"/>
      <c r="CP1613" s="72"/>
      <c r="CQ1613" s="72"/>
      <c r="CR1613" s="72"/>
      <c r="CS1613" s="72"/>
      <c r="CT1613" s="72"/>
      <c r="CU1613" s="72"/>
      <c r="CV1613" s="72"/>
      <c r="CW1613" s="72"/>
      <c r="CX1613" s="72"/>
      <c r="CY1613" s="72"/>
      <c r="CZ1613" s="72"/>
      <c r="DA1613" s="72"/>
      <c r="DB1613" s="72"/>
      <c r="DC1613" s="72"/>
      <c r="DD1613" s="72"/>
      <c r="DE1613" s="72"/>
      <c r="DF1613" s="72"/>
      <c r="DG1613" s="72"/>
      <c r="DH1613" s="78">
        <f t="shared" si="771"/>
        <v>87.073847999999984</v>
      </c>
      <c r="DJ1613" s="77">
        <f t="shared" si="772"/>
        <v>12.926152000000016</v>
      </c>
      <c r="DK1613" s="72"/>
      <c r="DL1613" s="51" t="s">
        <v>3334</v>
      </c>
      <c r="DO1613" s="358">
        <v>4.83</v>
      </c>
      <c r="DP1613" s="72"/>
      <c r="DQ1613" s="374"/>
      <c r="DR1613" s="72"/>
      <c r="DU1613" s="52"/>
      <c r="DX1613" s="75">
        <f t="shared" si="773"/>
        <v>54.255555583118372</v>
      </c>
      <c r="DY1613" s="51">
        <f t="shared" si="774"/>
        <v>0</v>
      </c>
      <c r="DZ1613" s="75">
        <f t="shared" si="775"/>
        <v>0.99915189231099577</v>
      </c>
      <c r="EA1613" s="51">
        <f t="shared" si="776"/>
        <v>0</v>
      </c>
      <c r="EB1613" s="75">
        <f t="shared" si="777"/>
        <v>9.2942372318264859</v>
      </c>
      <c r="EC1613" s="51">
        <f t="shared" si="778"/>
        <v>0</v>
      </c>
      <c r="ED1613" s="75">
        <f t="shared" si="779"/>
        <v>8.3184103681739217</v>
      </c>
      <c r="EE1613" s="51">
        <f t="shared" si="780"/>
        <v>0</v>
      </c>
      <c r="EF1613" s="75">
        <f t="shared" si="781"/>
        <v>0.17226756763982684</v>
      </c>
      <c r="EG1613" s="51">
        <f t="shared" si="782"/>
        <v>0</v>
      </c>
      <c r="EH1613" s="75">
        <f t="shared" si="783"/>
        <v>10.252044907903922</v>
      </c>
      <c r="EI1613" s="51">
        <f t="shared" si="784"/>
        <v>0</v>
      </c>
      <c r="EJ1613" s="75">
        <f t="shared" si="785"/>
        <v>14.265247586163877</v>
      </c>
      <c r="EK1613" s="51">
        <f t="shared" si="786"/>
        <v>0</v>
      </c>
      <c r="EL1613" s="75">
        <f t="shared" si="787"/>
        <v>2.3626382056757165</v>
      </c>
      <c r="EM1613" s="51">
        <f t="shared" si="788"/>
        <v>0</v>
      </c>
      <c r="EN1613" s="75">
        <f t="shared" si="789"/>
        <v>8.044665718689728E-2</v>
      </c>
      <c r="EO1613" s="51">
        <f t="shared" si="790"/>
        <v>0</v>
      </c>
      <c r="EP1613" s="75">
        <f t="shared" si="791"/>
        <v>0</v>
      </c>
      <c r="EQ1613" s="51" t="e">
        <f t="shared" si="792"/>
        <v>#DIV/0!</v>
      </c>
      <c r="ER1613" s="51">
        <f t="shared" si="793"/>
        <v>100</v>
      </c>
      <c r="ES1613" s="51">
        <f t="shared" si="794"/>
        <v>0</v>
      </c>
    </row>
    <row r="1614" spans="1:149" s="43" customFormat="1" ht="14.65" thickBot="1" x14ac:dyDescent="0.5">
      <c r="A1614" s="89" t="s">
        <v>1484</v>
      </c>
      <c r="B1614" s="86" t="s">
        <v>3419</v>
      </c>
      <c r="C1614" s="43" t="s">
        <v>3441</v>
      </c>
      <c r="D1614" s="43" t="s">
        <v>3764</v>
      </c>
      <c r="E1614" s="89" t="s">
        <v>637</v>
      </c>
      <c r="F1614" s="89" t="s">
        <v>2446</v>
      </c>
      <c r="G1614" s="90" t="s">
        <v>3380</v>
      </c>
      <c r="H1614" s="89" t="s">
        <v>1372</v>
      </c>
      <c r="I1614" s="89">
        <v>22</v>
      </c>
      <c r="J1614" s="301">
        <v>300</v>
      </c>
      <c r="K1614" s="89"/>
      <c r="L1614" s="301">
        <v>1200</v>
      </c>
      <c r="M1614" s="90"/>
      <c r="O1614" s="89" t="s">
        <v>3285</v>
      </c>
      <c r="P1614" s="90" t="s">
        <v>1374</v>
      </c>
      <c r="Q1614" s="123"/>
      <c r="R1614" s="123"/>
      <c r="S1614" s="134"/>
      <c r="AA1614" s="196"/>
      <c r="AB1614" s="196"/>
      <c r="AC1614" s="196"/>
      <c r="AD1614" s="90"/>
      <c r="AE1614" s="317">
        <v>1</v>
      </c>
      <c r="AF1614" s="196">
        <v>0.16</v>
      </c>
      <c r="AG1614" s="196">
        <v>0</v>
      </c>
      <c r="AH1614" s="90"/>
      <c r="AQ1614" s="86"/>
      <c r="AR1614" s="58">
        <v>1.046</v>
      </c>
      <c r="AS1614" s="58"/>
      <c r="AT1614" s="91"/>
      <c r="AU1614" s="277">
        <v>3000</v>
      </c>
      <c r="AV1614" s="277"/>
      <c r="AW1614" s="277">
        <v>3138</v>
      </c>
      <c r="AX1614" s="259"/>
      <c r="AY1614" s="277"/>
      <c r="AZ1614" s="259"/>
      <c r="BA1614" s="86"/>
      <c r="BB1614" s="85" t="s">
        <v>3412</v>
      </c>
      <c r="BC1614" s="271"/>
      <c r="BD1614" s="90">
        <v>46.517600000000002</v>
      </c>
      <c r="BE1614" s="90"/>
      <c r="BF1614" s="90">
        <v>0.87</v>
      </c>
      <c r="BG1614" s="90"/>
      <c r="BH1614" s="90">
        <v>8.0928500000000003</v>
      </c>
      <c r="BI1614" s="90"/>
      <c r="BJ1614" s="90"/>
      <c r="BK1614" s="90"/>
      <c r="BL1614" s="90"/>
      <c r="BM1614" s="90"/>
      <c r="BN1614" s="90">
        <v>7.2431599999999996</v>
      </c>
      <c r="BO1614" s="90"/>
      <c r="BP1614" s="90">
        <v>0.15</v>
      </c>
      <c r="BQ1614" s="90"/>
      <c r="BR1614" s="90">
        <v>8.92685</v>
      </c>
      <c r="BS1614" s="90"/>
      <c r="BT1614" s="90"/>
      <c r="BU1614" s="90"/>
      <c r="BV1614" s="90"/>
      <c r="BW1614" s="90"/>
      <c r="BX1614" s="90">
        <v>12.4213</v>
      </c>
      <c r="BY1614" s="90"/>
      <c r="BZ1614" s="90">
        <v>2.0572400000000002</v>
      </c>
      <c r="CA1614" s="90"/>
      <c r="CB1614" s="90">
        <v>7.0047999999999999E-2</v>
      </c>
      <c r="CC1614" s="90"/>
      <c r="CD1614" s="90"/>
      <c r="CE1614" s="90"/>
      <c r="CF1614" s="90"/>
      <c r="CG1614" s="90"/>
      <c r="CH1614" s="90"/>
      <c r="CI1614" s="90"/>
      <c r="CJ1614" s="90"/>
      <c r="CK1614" s="90"/>
      <c r="CL1614" s="90"/>
      <c r="CM1614" s="90"/>
      <c r="CN1614" s="90"/>
      <c r="CO1614" s="90"/>
      <c r="CP1614" s="90"/>
      <c r="CQ1614" s="90"/>
      <c r="CR1614" s="90"/>
      <c r="CS1614" s="90"/>
      <c r="CT1614" s="90"/>
      <c r="CU1614" s="90"/>
      <c r="CV1614" s="90"/>
      <c r="CW1614" s="90"/>
      <c r="CX1614" s="90"/>
      <c r="CY1614" s="90"/>
      <c r="CZ1614" s="90"/>
      <c r="DA1614" s="90"/>
      <c r="DB1614" s="90"/>
      <c r="DC1614" s="90"/>
      <c r="DD1614" s="90"/>
      <c r="DE1614" s="90"/>
      <c r="DF1614" s="90"/>
      <c r="DG1614" s="90"/>
      <c r="DH1614" s="89">
        <f t="shared" si="771"/>
        <v>86.349047999999996</v>
      </c>
      <c r="DJ1614" s="91">
        <f t="shared" si="772"/>
        <v>13.650952000000004</v>
      </c>
      <c r="DK1614" s="90"/>
      <c r="DL1614" s="43" t="s">
        <v>3334</v>
      </c>
      <c r="DO1614" s="359">
        <v>6.29</v>
      </c>
      <c r="DP1614" s="90"/>
      <c r="DQ1614" s="375"/>
      <c r="DR1614" s="90"/>
      <c r="DS1614" s="308"/>
      <c r="DU1614" s="59"/>
      <c r="DW1614" s="86"/>
      <c r="DX1614" s="298">
        <f t="shared" si="773"/>
        <v>53.871584085096117</v>
      </c>
      <c r="DY1614" s="43">
        <f t="shared" si="774"/>
        <v>0</v>
      </c>
      <c r="DZ1614" s="298">
        <f t="shared" si="775"/>
        <v>1.0075386123538965</v>
      </c>
      <c r="EA1614" s="43">
        <f t="shared" si="776"/>
        <v>0</v>
      </c>
      <c r="EB1614" s="298">
        <f t="shared" si="777"/>
        <v>9.372251562055439</v>
      </c>
      <c r="EC1614" s="43">
        <f t="shared" si="778"/>
        <v>0</v>
      </c>
      <c r="ED1614" s="298">
        <f t="shared" si="779"/>
        <v>8.3882337648933891</v>
      </c>
      <c r="EE1614" s="43">
        <f t="shared" si="780"/>
        <v>0</v>
      </c>
      <c r="EF1614" s="298">
        <f t="shared" si="781"/>
        <v>0.1737135538541201</v>
      </c>
      <c r="EG1614" s="43">
        <f t="shared" si="782"/>
        <v>0</v>
      </c>
      <c r="EH1614" s="298">
        <f t="shared" si="783"/>
        <v>10.338098921484345</v>
      </c>
      <c r="EI1614" s="43">
        <f t="shared" si="784"/>
        <v>0</v>
      </c>
      <c r="EJ1614" s="298">
        <f t="shared" si="785"/>
        <v>14.384987776587879</v>
      </c>
      <c r="EK1614" s="43">
        <f t="shared" si="786"/>
        <v>0</v>
      </c>
      <c r="EL1614" s="298">
        <f t="shared" si="787"/>
        <v>2.3824698102056669</v>
      </c>
      <c r="EM1614" s="43">
        <f t="shared" si="788"/>
        <v>0</v>
      </c>
      <c r="EN1614" s="298">
        <f t="shared" si="789"/>
        <v>8.1121913469156023E-2</v>
      </c>
      <c r="EO1614" s="43">
        <f t="shared" si="790"/>
        <v>0</v>
      </c>
      <c r="EP1614" s="298">
        <f t="shared" si="791"/>
        <v>0</v>
      </c>
      <c r="EQ1614" s="43" t="e">
        <f t="shared" si="792"/>
        <v>#DIV/0!</v>
      </c>
      <c r="ER1614" s="43">
        <f t="shared" si="793"/>
        <v>100</v>
      </c>
      <c r="ES1614" s="43">
        <f t="shared" si="794"/>
        <v>0</v>
      </c>
    </row>
    <row r="1615" spans="1:149" x14ac:dyDescent="0.45">
      <c r="A1615" s="78" t="s">
        <v>1485</v>
      </c>
      <c r="B1615" s="110" t="s">
        <v>3420</v>
      </c>
      <c r="C1615" s="51" t="s">
        <v>3585</v>
      </c>
      <c r="D1615" s="51" t="s">
        <v>3761</v>
      </c>
      <c r="E1615" s="78" t="s">
        <v>637</v>
      </c>
      <c r="F1615" s="78" t="s">
        <v>2447</v>
      </c>
      <c r="G1615" s="72" t="s">
        <v>3380</v>
      </c>
      <c r="H1615" s="78" t="s">
        <v>1100</v>
      </c>
      <c r="I1615" s="78">
        <v>208</v>
      </c>
      <c r="J1615" s="300">
        <v>200</v>
      </c>
      <c r="K1615" s="78">
        <v>5</v>
      </c>
      <c r="L1615" s="300">
        <v>1100</v>
      </c>
      <c r="M1615" s="72">
        <v>10</v>
      </c>
      <c r="O1615" s="78"/>
      <c r="P1615" s="72" t="s">
        <v>1374</v>
      </c>
      <c r="AA1615" s="195"/>
      <c r="AB1615" s="195"/>
      <c r="AC1615" s="195"/>
      <c r="AD1615" s="72"/>
      <c r="AE1615" s="316">
        <v>0.3</v>
      </c>
      <c r="AF1615" s="195">
        <v>0.23</v>
      </c>
      <c r="AG1615" s="195">
        <v>0.68</v>
      </c>
      <c r="AH1615" s="72"/>
      <c r="AQ1615" s="174" t="s">
        <v>824</v>
      </c>
      <c r="AR1615" s="53">
        <v>1.006</v>
      </c>
      <c r="AS1615" s="53">
        <v>1.631</v>
      </c>
      <c r="AT1615" s="77"/>
      <c r="AU1615" s="276">
        <v>600</v>
      </c>
      <c r="AV1615" s="276">
        <v>1400</v>
      </c>
      <c r="AW1615" s="276">
        <v>603.6</v>
      </c>
      <c r="AX1615" s="95">
        <v>462.81433819480566</v>
      </c>
      <c r="AY1615" s="276">
        <v>2283.4</v>
      </c>
      <c r="AZ1615" s="95">
        <v>750.95462626712697</v>
      </c>
      <c r="BB1615" s="80" t="s">
        <v>3412</v>
      </c>
      <c r="BC1615" s="270" t="s">
        <v>1126</v>
      </c>
      <c r="BD1615" s="72">
        <v>73.296499999999995</v>
      </c>
      <c r="BE1615" s="72"/>
      <c r="BF1615" s="72">
        <v>9.5463000000000006E-2</v>
      </c>
      <c r="BG1615" s="72"/>
      <c r="BH1615" s="72">
        <v>12.1906</v>
      </c>
      <c r="BI1615" s="72"/>
      <c r="BJ1615" s="72"/>
      <c r="BK1615" s="72"/>
      <c r="BL1615" s="72"/>
      <c r="BM1615" s="72"/>
      <c r="BN1615" s="72">
        <v>0.49640800000000002</v>
      </c>
      <c r="BO1615" s="72"/>
      <c r="BP1615" s="72">
        <v>8.5916699999999999E-2</v>
      </c>
      <c r="BQ1615" s="72"/>
      <c r="BR1615" s="72">
        <v>6.6824099999999997E-2</v>
      </c>
      <c r="BS1615" s="72"/>
      <c r="BT1615" s="72"/>
      <c r="BU1615" s="72"/>
      <c r="BV1615" s="72"/>
      <c r="BW1615" s="72"/>
      <c r="BX1615" s="72">
        <v>0.53459299999999998</v>
      </c>
      <c r="BY1615" s="72"/>
      <c r="BZ1615" s="72">
        <v>3.8948900000000002</v>
      </c>
      <c r="CA1615" s="72"/>
      <c r="CB1615" s="72">
        <v>4.3435699999999997</v>
      </c>
      <c r="CC1615" s="72"/>
      <c r="CD1615" s="72"/>
      <c r="CE1615" s="72"/>
      <c r="CF1615" s="72"/>
      <c r="CG1615" s="72"/>
      <c r="CH1615" s="72"/>
      <c r="CI1615" s="72"/>
      <c r="CJ1615" s="72"/>
      <c r="CK1615" s="72"/>
      <c r="CL1615" s="72"/>
      <c r="CM1615" s="72"/>
      <c r="CN1615" s="72"/>
      <c r="CO1615" s="72"/>
      <c r="CP1615" s="72"/>
      <c r="CQ1615" s="72"/>
      <c r="CR1615" s="72"/>
      <c r="CS1615" s="72"/>
      <c r="CT1615" s="72"/>
      <c r="CU1615" s="72"/>
      <c r="CV1615" s="72"/>
      <c r="CW1615" s="72"/>
      <c r="CX1615" s="72"/>
      <c r="CY1615" s="72"/>
      <c r="CZ1615" s="72"/>
      <c r="DA1615" s="72"/>
      <c r="DB1615" s="72"/>
      <c r="DC1615" s="72"/>
      <c r="DD1615" s="72"/>
      <c r="DE1615" s="72"/>
      <c r="DF1615" s="72"/>
      <c r="DG1615" s="72"/>
      <c r="DH1615" s="78">
        <f t="shared" si="771"/>
        <v>95.004764800000004</v>
      </c>
      <c r="DJ1615" s="77">
        <f t="shared" si="772"/>
        <v>4.9952351999999962</v>
      </c>
      <c r="DK1615" s="72"/>
      <c r="DL1615" s="51" t="s">
        <v>3451</v>
      </c>
      <c r="DO1615" s="358">
        <v>4.45</v>
      </c>
      <c r="DP1615" s="72"/>
      <c r="DQ1615" s="374">
        <v>8.6999999999999994E-2</v>
      </c>
      <c r="DR1615" s="72"/>
      <c r="DU1615" s="52"/>
      <c r="DX1615" s="75">
        <f t="shared" si="773"/>
        <v>77.15034099005527</v>
      </c>
      <c r="DY1615" s="51">
        <f t="shared" si="774"/>
        <v>0</v>
      </c>
      <c r="DZ1615" s="75">
        <f t="shared" si="775"/>
        <v>0.10048232865053101</v>
      </c>
      <c r="EA1615" s="51">
        <f t="shared" si="776"/>
        <v>0</v>
      </c>
      <c r="EB1615" s="75">
        <f t="shared" si="777"/>
        <v>12.83156694894528</v>
      </c>
      <c r="EC1615" s="51">
        <f t="shared" si="778"/>
        <v>0</v>
      </c>
      <c r="ED1615" s="75">
        <f t="shared" si="779"/>
        <v>0.52250853001427566</v>
      </c>
      <c r="EE1615" s="51">
        <f t="shared" si="780"/>
        <v>0</v>
      </c>
      <c r="EF1615" s="75">
        <f t="shared" si="781"/>
        <v>9.0434095785477897E-2</v>
      </c>
      <c r="EG1615" s="51">
        <f t="shared" si="782"/>
        <v>0</v>
      </c>
      <c r="EH1615" s="75">
        <f t="shared" si="783"/>
        <v>7.0337630055371705E-2</v>
      </c>
      <c r="EI1615" s="51">
        <f t="shared" si="784"/>
        <v>0</v>
      </c>
      <c r="EJ1615" s="75">
        <f t="shared" si="785"/>
        <v>0.5627012509587308</v>
      </c>
      <c r="EK1615" s="51">
        <f t="shared" si="786"/>
        <v>0</v>
      </c>
      <c r="EL1615" s="75">
        <f t="shared" si="787"/>
        <v>4.0996785879101507</v>
      </c>
      <c r="EM1615" s="51">
        <f t="shared" si="788"/>
        <v>0</v>
      </c>
      <c r="EN1615" s="75">
        <f t="shared" si="789"/>
        <v>4.5719496376249111</v>
      </c>
      <c r="EO1615" s="51">
        <f t="shared" si="790"/>
        <v>0</v>
      </c>
      <c r="EP1615" s="75">
        <f t="shared" si="791"/>
        <v>0</v>
      </c>
      <c r="EQ1615" s="51" t="e">
        <f t="shared" si="792"/>
        <v>#DIV/0!</v>
      </c>
      <c r="ER1615" s="51">
        <f t="shared" si="793"/>
        <v>100</v>
      </c>
      <c r="ES1615" s="51">
        <f t="shared" si="794"/>
        <v>0</v>
      </c>
    </row>
    <row r="1616" spans="1:149" x14ac:dyDescent="0.45">
      <c r="A1616" s="78" t="s">
        <v>1485</v>
      </c>
      <c r="B1616" s="110" t="s">
        <v>3420</v>
      </c>
      <c r="C1616" s="51" t="s">
        <v>3585</v>
      </c>
      <c r="D1616" s="51" t="s">
        <v>3761</v>
      </c>
      <c r="E1616" s="78" t="s">
        <v>637</v>
      </c>
      <c r="F1616" s="78" t="s">
        <v>2448</v>
      </c>
      <c r="G1616" s="72" t="s">
        <v>3380</v>
      </c>
      <c r="H1616" s="78" t="s">
        <v>1100</v>
      </c>
      <c r="I1616" s="78">
        <v>168</v>
      </c>
      <c r="J1616" s="300">
        <v>500</v>
      </c>
      <c r="K1616" s="78">
        <v>5</v>
      </c>
      <c r="L1616" s="300">
        <v>1100</v>
      </c>
      <c r="M1616" s="72">
        <v>10</v>
      </c>
      <c r="O1616" s="78"/>
      <c r="P1616" s="72" t="s">
        <v>1374</v>
      </c>
      <c r="AA1616" s="195"/>
      <c r="AB1616" s="195"/>
      <c r="AC1616" s="195"/>
      <c r="AD1616" s="72"/>
      <c r="AE1616" s="316">
        <v>0.45</v>
      </c>
      <c r="AF1616" s="195">
        <v>0.56999999999999995</v>
      </c>
      <c r="AG1616" s="195">
        <v>0.53</v>
      </c>
      <c r="AH1616" s="72"/>
      <c r="AQ1616" s="174" t="s">
        <v>824</v>
      </c>
      <c r="AR1616" s="53">
        <v>1.1890000000000001</v>
      </c>
      <c r="AS1616" s="53">
        <v>3.766</v>
      </c>
      <c r="AT1616" s="77"/>
      <c r="AU1616" s="276">
        <v>2250</v>
      </c>
      <c r="AV1616" s="276">
        <v>2750</v>
      </c>
      <c r="AW1616" s="276">
        <v>2675.25</v>
      </c>
      <c r="AX1616" s="95">
        <v>3388.6774224895566</v>
      </c>
      <c r="AY1616" s="276">
        <v>10356.5</v>
      </c>
      <c r="AZ1616" s="95">
        <v>10733.679584965306</v>
      </c>
      <c r="BB1616" s="80" t="s">
        <v>3412</v>
      </c>
      <c r="BC1616" s="270" t="s">
        <v>1126</v>
      </c>
      <c r="BD1616" s="72">
        <v>71.382199999999997</v>
      </c>
      <c r="BE1616" s="72"/>
      <c r="BF1616" s="72">
        <v>9.2969800000000005E-2</v>
      </c>
      <c r="BG1616" s="72"/>
      <c r="BH1616" s="72">
        <v>11.872199999999999</v>
      </c>
      <c r="BI1616" s="72"/>
      <c r="BJ1616" s="72"/>
      <c r="BK1616" s="72"/>
      <c r="BL1616" s="72"/>
      <c r="BM1616" s="72"/>
      <c r="BN1616" s="72">
        <v>0.48344300000000001</v>
      </c>
      <c r="BO1616" s="72"/>
      <c r="BP1616" s="72">
        <v>8.3672800000000006E-2</v>
      </c>
      <c r="BQ1616" s="72"/>
      <c r="BR1616" s="72">
        <v>6.5078899999999995E-2</v>
      </c>
      <c r="BS1616" s="72"/>
      <c r="BT1616" s="72"/>
      <c r="BU1616" s="72"/>
      <c r="BV1616" s="72"/>
      <c r="BW1616" s="72"/>
      <c r="BX1616" s="72">
        <v>0.52063099999999995</v>
      </c>
      <c r="BY1616" s="72"/>
      <c r="BZ1616" s="72">
        <v>3.7931699999999999</v>
      </c>
      <c r="CA1616" s="72"/>
      <c r="CB1616" s="72">
        <v>4.2301299999999999</v>
      </c>
      <c r="CC1616" s="72"/>
      <c r="CD1616" s="72"/>
      <c r="CE1616" s="72"/>
      <c r="CF1616" s="72"/>
      <c r="CG1616" s="72"/>
      <c r="CH1616" s="72"/>
      <c r="CI1616" s="72"/>
      <c r="CJ1616" s="72"/>
      <c r="CK1616" s="72"/>
      <c r="CL1616" s="72"/>
      <c r="CM1616" s="72"/>
      <c r="CN1616" s="72"/>
      <c r="CO1616" s="72"/>
      <c r="CP1616" s="72"/>
      <c r="CQ1616" s="72"/>
      <c r="CR1616" s="72"/>
      <c r="CS1616" s="72"/>
      <c r="CT1616" s="72"/>
      <c r="CU1616" s="72"/>
      <c r="CV1616" s="72"/>
      <c r="CW1616" s="72"/>
      <c r="CX1616" s="72"/>
      <c r="CY1616" s="72"/>
      <c r="CZ1616" s="72"/>
      <c r="DA1616" s="72"/>
      <c r="DB1616" s="72"/>
      <c r="DC1616" s="72"/>
      <c r="DD1616" s="72"/>
      <c r="DE1616" s="72"/>
      <c r="DF1616" s="72"/>
      <c r="DG1616" s="72"/>
      <c r="DH1616" s="78">
        <f t="shared" si="771"/>
        <v>92.523495499999996</v>
      </c>
      <c r="DJ1616" s="77">
        <f t="shared" si="772"/>
        <v>7.4765045000000043</v>
      </c>
      <c r="DK1616" s="72"/>
      <c r="DL1616" s="51" t="s">
        <v>3451</v>
      </c>
      <c r="DO1616" s="358">
        <v>6.87</v>
      </c>
      <c r="DP1616" s="72"/>
      <c r="DQ1616" s="374">
        <v>0.16020000000000001</v>
      </c>
      <c r="DR1616" s="72"/>
      <c r="DU1616" s="52"/>
      <c r="DX1616" s="75">
        <f t="shared" si="773"/>
        <v>77.150349340184619</v>
      </c>
      <c r="DY1616" s="51">
        <f t="shared" si="774"/>
        <v>0</v>
      </c>
      <c r="DZ1616" s="75">
        <f t="shared" si="775"/>
        <v>0.10048236882706188</v>
      </c>
      <c r="EA1616" s="51">
        <f t="shared" si="776"/>
        <v>0</v>
      </c>
      <c r="EB1616" s="75">
        <f t="shared" si="777"/>
        <v>12.831551527363121</v>
      </c>
      <c r="EC1616" s="51">
        <f t="shared" si="778"/>
        <v>0</v>
      </c>
      <c r="ED1616" s="75">
        <f t="shared" si="779"/>
        <v>0.52250836113298382</v>
      </c>
      <c r="EE1616" s="51">
        <f t="shared" si="780"/>
        <v>0</v>
      </c>
      <c r="EF1616" s="75">
        <f t="shared" si="781"/>
        <v>9.0434110328224696E-2</v>
      </c>
      <c r="EG1616" s="51">
        <f t="shared" si="782"/>
        <v>0</v>
      </c>
      <c r="EH1616" s="75">
        <f t="shared" si="783"/>
        <v>7.0337701411205322E-2</v>
      </c>
      <c r="EI1616" s="51">
        <f t="shared" si="784"/>
        <v>0</v>
      </c>
      <c r="EJ1616" s="75">
        <f t="shared" si="785"/>
        <v>0.56270139512833262</v>
      </c>
      <c r="EK1616" s="51">
        <f t="shared" si="786"/>
        <v>0</v>
      </c>
      <c r="EL1616" s="75">
        <f t="shared" si="787"/>
        <v>4.0996829826862733</v>
      </c>
      <c r="EM1616" s="51">
        <f t="shared" si="788"/>
        <v>0</v>
      </c>
      <c r="EN1616" s="75">
        <f t="shared" si="789"/>
        <v>4.5719522129381716</v>
      </c>
      <c r="EO1616" s="51">
        <f t="shared" si="790"/>
        <v>0</v>
      </c>
      <c r="EP1616" s="75">
        <f t="shared" si="791"/>
        <v>0</v>
      </c>
      <c r="EQ1616" s="51" t="e">
        <f t="shared" si="792"/>
        <v>#DIV/0!</v>
      </c>
      <c r="ER1616" s="51">
        <f t="shared" si="793"/>
        <v>100</v>
      </c>
      <c r="ES1616" s="51">
        <f t="shared" si="794"/>
        <v>0</v>
      </c>
    </row>
    <row r="1617" spans="1:149" x14ac:dyDescent="0.45">
      <c r="A1617" s="78" t="s">
        <v>1485</v>
      </c>
      <c r="B1617" s="110" t="s">
        <v>3420</v>
      </c>
      <c r="C1617" s="51" t="s">
        <v>3585</v>
      </c>
      <c r="D1617" s="51" t="s">
        <v>3761</v>
      </c>
      <c r="E1617" s="78" t="s">
        <v>637</v>
      </c>
      <c r="F1617" s="78" t="s">
        <v>2449</v>
      </c>
      <c r="G1617" s="72" t="s">
        <v>3380</v>
      </c>
      <c r="H1617" s="78" t="s">
        <v>1100</v>
      </c>
      <c r="I1617" s="78">
        <v>168</v>
      </c>
      <c r="J1617" s="300">
        <v>500</v>
      </c>
      <c r="K1617" s="78">
        <v>5</v>
      </c>
      <c r="L1617" s="300">
        <v>1100</v>
      </c>
      <c r="M1617" s="72">
        <v>10</v>
      </c>
      <c r="O1617" s="78"/>
      <c r="P1617" s="72" t="s">
        <v>1374</v>
      </c>
      <c r="AA1617" s="195"/>
      <c r="AB1617" s="195"/>
      <c r="AC1617" s="195"/>
      <c r="AD1617" s="72"/>
      <c r="AE1617" s="316">
        <v>0.79</v>
      </c>
      <c r="AF1617" s="195">
        <v>0.05</v>
      </c>
      <c r="AG1617" s="195">
        <v>0.2</v>
      </c>
      <c r="AH1617" s="72"/>
      <c r="AQ1617" s="174" t="s">
        <v>824</v>
      </c>
      <c r="AR1617" s="53">
        <v>1.141</v>
      </c>
      <c r="AS1617" s="53">
        <v>4.0179999999999998</v>
      </c>
      <c r="AT1617" s="77"/>
      <c r="AU1617" s="276">
        <v>3950</v>
      </c>
      <c r="AV1617" s="276">
        <v>1049.9999999999998</v>
      </c>
      <c r="AW1617" s="276">
        <v>4506.95</v>
      </c>
      <c r="AX1617" s="95">
        <v>286.1055141147275</v>
      </c>
      <c r="AY1617" s="276">
        <v>4218.8999999999987</v>
      </c>
      <c r="AZ1617" s="95">
        <v>1005.5271988347007</v>
      </c>
      <c r="BB1617" s="80" t="s">
        <v>3412</v>
      </c>
      <c r="BC1617" s="270" t="s">
        <v>1126</v>
      </c>
      <c r="BD1617" s="72">
        <v>76.214399999999998</v>
      </c>
      <c r="BE1617" s="72"/>
      <c r="BF1617" s="72">
        <v>9.9263299999999999E-2</v>
      </c>
      <c r="BG1617" s="72"/>
      <c r="BH1617" s="72">
        <v>12.6759</v>
      </c>
      <c r="BI1617" s="72"/>
      <c r="BJ1617" s="72"/>
      <c r="BK1617" s="72"/>
      <c r="BL1617" s="72"/>
      <c r="BM1617" s="72"/>
      <c r="BN1617" s="72">
        <v>0.51616899999999999</v>
      </c>
      <c r="BO1617" s="72"/>
      <c r="BP1617" s="72">
        <v>8.9337E-2</v>
      </c>
      <c r="BQ1617" s="72"/>
      <c r="BR1617" s="72">
        <v>6.9484299999999999E-2</v>
      </c>
      <c r="BS1617" s="72"/>
      <c r="BT1617" s="72"/>
      <c r="BU1617" s="72"/>
      <c r="BV1617" s="72"/>
      <c r="BW1617" s="72"/>
      <c r="BX1617" s="72">
        <v>0.55587399999999998</v>
      </c>
      <c r="BY1617" s="72"/>
      <c r="BZ1617" s="72">
        <v>4.0499400000000003</v>
      </c>
      <c r="CA1617" s="72"/>
      <c r="CB1617" s="72">
        <v>4.5164799999999996</v>
      </c>
      <c r="CC1617" s="72"/>
      <c r="CD1617" s="72"/>
      <c r="CE1617" s="72"/>
      <c r="CF1617" s="72"/>
      <c r="CG1617" s="72"/>
      <c r="CH1617" s="72"/>
      <c r="CI1617" s="72"/>
      <c r="CJ1617" s="72"/>
      <c r="CK1617" s="72"/>
      <c r="CL1617" s="72"/>
      <c r="CM1617" s="72"/>
      <c r="CN1617" s="72"/>
      <c r="CO1617" s="72"/>
      <c r="CP1617" s="72"/>
      <c r="CQ1617" s="72"/>
      <c r="CR1617" s="72"/>
      <c r="CS1617" s="72"/>
      <c r="CT1617" s="72"/>
      <c r="CU1617" s="72"/>
      <c r="CV1617" s="72"/>
      <c r="CW1617" s="72"/>
      <c r="CX1617" s="72"/>
      <c r="CY1617" s="72"/>
      <c r="CZ1617" s="72"/>
      <c r="DA1617" s="72"/>
      <c r="DB1617" s="72"/>
      <c r="DC1617" s="72"/>
      <c r="DD1617" s="72"/>
      <c r="DE1617" s="72"/>
      <c r="DF1617" s="72"/>
      <c r="DG1617" s="72"/>
      <c r="DH1617" s="78">
        <f t="shared" si="771"/>
        <v>98.786847600000016</v>
      </c>
      <c r="DJ1617" s="77">
        <f t="shared" si="772"/>
        <v>1.2131523999999843</v>
      </c>
      <c r="DK1617" s="72"/>
      <c r="DL1617" s="51" t="s">
        <v>3451</v>
      </c>
      <c r="DO1617" s="358">
        <v>0.51</v>
      </c>
      <c r="DP1617" s="72"/>
      <c r="DQ1617" s="374">
        <v>0.22670000000000001</v>
      </c>
      <c r="DR1617" s="72"/>
      <c r="DU1617" s="52"/>
      <c r="DX1617" s="75">
        <f t="shared" si="773"/>
        <v>77.150351338875993</v>
      </c>
      <c r="DY1617" s="51">
        <f t="shared" si="774"/>
        <v>0</v>
      </c>
      <c r="DZ1617" s="75">
        <f t="shared" si="775"/>
        <v>0.10048230347619676</v>
      </c>
      <c r="EA1617" s="51">
        <f t="shared" si="776"/>
        <v>0</v>
      </c>
      <c r="EB1617" s="75">
        <f t="shared" si="777"/>
        <v>12.831566456423699</v>
      </c>
      <c r="EC1617" s="51">
        <f t="shared" si="778"/>
        <v>0</v>
      </c>
      <c r="ED1617" s="75">
        <f t="shared" si="779"/>
        <v>0.52250781611134223</v>
      </c>
      <c r="EE1617" s="51">
        <f t="shared" si="780"/>
        <v>0</v>
      </c>
      <c r="EF1617" s="75">
        <f t="shared" si="781"/>
        <v>9.0434103496992227E-2</v>
      </c>
      <c r="EG1617" s="51">
        <f t="shared" si="782"/>
        <v>0</v>
      </c>
      <c r="EH1617" s="75">
        <f t="shared" si="783"/>
        <v>7.0337602310532668E-2</v>
      </c>
      <c r="EI1617" s="51">
        <f t="shared" si="784"/>
        <v>0</v>
      </c>
      <c r="EJ1617" s="75">
        <f t="shared" si="785"/>
        <v>0.56270041357205924</v>
      </c>
      <c r="EK1617" s="51">
        <f t="shared" si="786"/>
        <v>0</v>
      </c>
      <c r="EL1617" s="75">
        <f t="shared" si="787"/>
        <v>4.0996753094082941</v>
      </c>
      <c r="EM1617" s="51">
        <f t="shared" si="788"/>
        <v>0</v>
      </c>
      <c r="EN1617" s="75">
        <f t="shared" si="789"/>
        <v>4.5719446563248756</v>
      </c>
      <c r="EO1617" s="51">
        <f t="shared" si="790"/>
        <v>0</v>
      </c>
      <c r="EP1617" s="75">
        <f t="shared" si="791"/>
        <v>0</v>
      </c>
      <c r="EQ1617" s="51" t="e">
        <f t="shared" si="792"/>
        <v>#DIV/0!</v>
      </c>
      <c r="ER1617" s="51">
        <f t="shared" si="793"/>
        <v>100</v>
      </c>
      <c r="ES1617" s="51">
        <f t="shared" si="794"/>
        <v>0</v>
      </c>
    </row>
    <row r="1618" spans="1:149" x14ac:dyDescent="0.45">
      <c r="A1618" s="78" t="s">
        <v>1485</v>
      </c>
      <c r="B1618" s="110" t="s">
        <v>3420</v>
      </c>
      <c r="C1618" s="51" t="s">
        <v>3585</v>
      </c>
      <c r="D1618" s="51" t="s">
        <v>3761</v>
      </c>
      <c r="E1618" s="78" t="s">
        <v>637</v>
      </c>
      <c r="F1618" s="78" t="s">
        <v>2450</v>
      </c>
      <c r="G1618" s="72" t="s">
        <v>3380</v>
      </c>
      <c r="H1618" s="78" t="s">
        <v>1100</v>
      </c>
      <c r="I1618" s="78">
        <v>168</v>
      </c>
      <c r="J1618" s="300">
        <v>500</v>
      </c>
      <c r="K1618" s="78">
        <v>5</v>
      </c>
      <c r="L1618" s="300">
        <v>1100</v>
      </c>
      <c r="M1618" s="72">
        <v>10</v>
      </c>
      <c r="O1618" s="78"/>
      <c r="P1618" s="72" t="s">
        <v>1374</v>
      </c>
      <c r="AA1618" s="195"/>
      <c r="AB1618" s="195"/>
      <c r="AC1618" s="195"/>
      <c r="AD1618" s="72"/>
      <c r="AE1618" s="316">
        <v>0.43</v>
      </c>
      <c r="AF1618" s="195">
        <v>0.2</v>
      </c>
      <c r="AG1618" s="195">
        <v>0.55000000000000004</v>
      </c>
      <c r="AH1618" s="72"/>
      <c r="AQ1618" s="174" t="s">
        <v>824</v>
      </c>
      <c r="AR1618" s="53">
        <v>1.194</v>
      </c>
      <c r="AS1618" s="53">
        <v>3.754</v>
      </c>
      <c r="AT1618" s="77"/>
      <c r="AU1618" s="276">
        <v>2150</v>
      </c>
      <c r="AV1618" s="276">
        <v>2850.0000000000005</v>
      </c>
      <c r="AW1618" s="276">
        <v>2567.1</v>
      </c>
      <c r="AX1618" s="95">
        <v>1194.0720691134843</v>
      </c>
      <c r="AY1618" s="276">
        <v>10698.900000000001</v>
      </c>
      <c r="AZ1618" s="95">
        <v>3755.7681117849065</v>
      </c>
      <c r="BB1618" s="80" t="s">
        <v>3412</v>
      </c>
      <c r="BC1618" s="270" t="s">
        <v>1126</v>
      </c>
      <c r="BD1618" s="72">
        <v>72.930899999999994</v>
      </c>
      <c r="BE1618" s="72"/>
      <c r="BF1618" s="72">
        <v>9.4986799999999996E-2</v>
      </c>
      <c r="BG1618" s="72"/>
      <c r="BH1618" s="72">
        <v>12.129799999999999</v>
      </c>
      <c r="BI1618" s="72"/>
      <c r="BJ1618" s="72"/>
      <c r="BK1618" s="72"/>
      <c r="BL1618" s="72"/>
      <c r="BM1618" s="72"/>
      <c r="BN1618" s="72">
        <v>0.49393100000000001</v>
      </c>
      <c r="BO1618" s="72"/>
      <c r="BP1618" s="72">
        <v>8.5488099999999997E-2</v>
      </c>
      <c r="BQ1618" s="72"/>
      <c r="BR1618" s="72">
        <v>6.6490800000000003E-2</v>
      </c>
      <c r="BS1618" s="72"/>
      <c r="BT1618" s="72"/>
      <c r="BU1618" s="72"/>
      <c r="BV1618" s="72"/>
      <c r="BW1618" s="72"/>
      <c r="BX1618" s="72">
        <v>0.53192600000000001</v>
      </c>
      <c r="BY1618" s="72"/>
      <c r="BZ1618" s="72">
        <v>3.8754599999999999</v>
      </c>
      <c r="CA1618" s="72"/>
      <c r="CB1618" s="72">
        <v>4.3219000000000003</v>
      </c>
      <c r="CC1618" s="72"/>
      <c r="CD1618" s="72"/>
      <c r="CE1618" s="72"/>
      <c r="CF1618" s="72"/>
      <c r="CG1618" s="72"/>
      <c r="CH1618" s="72"/>
      <c r="CI1618" s="72"/>
      <c r="CJ1618" s="72"/>
      <c r="CK1618" s="72"/>
      <c r="CL1618" s="72"/>
      <c r="CM1618" s="72"/>
      <c r="CN1618" s="72"/>
      <c r="CO1618" s="72"/>
      <c r="CP1618" s="72"/>
      <c r="CQ1618" s="72"/>
      <c r="CR1618" s="72"/>
      <c r="CS1618" s="72"/>
      <c r="CT1618" s="72"/>
      <c r="CU1618" s="72"/>
      <c r="CV1618" s="72"/>
      <c r="CW1618" s="72"/>
      <c r="CX1618" s="72"/>
      <c r="CY1618" s="72"/>
      <c r="CZ1618" s="72"/>
      <c r="DA1618" s="72"/>
      <c r="DB1618" s="72"/>
      <c r="DC1618" s="72"/>
      <c r="DD1618" s="72"/>
      <c r="DE1618" s="72"/>
      <c r="DF1618" s="72"/>
      <c r="DG1618" s="72"/>
      <c r="DH1618" s="78">
        <f t="shared" si="771"/>
        <v>94.530882700000006</v>
      </c>
      <c r="DJ1618" s="77">
        <f t="shared" si="772"/>
        <v>5.4691172999999935</v>
      </c>
      <c r="DK1618" s="72"/>
      <c r="DL1618" s="51" t="s">
        <v>3451</v>
      </c>
      <c r="DO1618" s="358">
        <v>4.79</v>
      </c>
      <c r="DP1618" s="72"/>
      <c r="DQ1618" s="374">
        <v>0.22320000000000001</v>
      </c>
      <c r="DR1618" s="72"/>
      <c r="DU1618" s="52"/>
      <c r="DX1618" s="75">
        <f t="shared" si="773"/>
        <v>77.150342741906925</v>
      </c>
      <c r="DY1618" s="51">
        <f t="shared" si="774"/>
        <v>0</v>
      </c>
      <c r="DZ1618" s="75">
        <f t="shared" si="775"/>
        <v>0.10048229455494125</v>
      </c>
      <c r="EA1618" s="51">
        <f t="shared" si="776"/>
        <v>0</v>
      </c>
      <c r="EB1618" s="75">
        <f t="shared" si="777"/>
        <v>12.83157382386317</v>
      </c>
      <c r="EC1618" s="51">
        <f t="shared" si="778"/>
        <v>0</v>
      </c>
      <c r="ED1618" s="75">
        <f t="shared" si="779"/>
        <v>0.52250755085776857</v>
      </c>
      <c r="EE1618" s="51">
        <f t="shared" si="780"/>
        <v>0</v>
      </c>
      <c r="EF1618" s="75">
        <f t="shared" si="781"/>
        <v>9.0434043942340114E-2</v>
      </c>
      <c r="EG1618" s="51">
        <f t="shared" si="782"/>
        <v>0</v>
      </c>
      <c r="EH1618" s="75">
        <f t="shared" si="783"/>
        <v>7.0337648502672878E-2</v>
      </c>
      <c r="EI1618" s="51">
        <f t="shared" si="784"/>
        <v>0</v>
      </c>
      <c r="EJ1618" s="75">
        <f t="shared" si="785"/>
        <v>0.56270076487924292</v>
      </c>
      <c r="EK1618" s="51">
        <f t="shared" si="786"/>
        <v>0</v>
      </c>
      <c r="EL1618" s="75">
        <f t="shared" si="787"/>
        <v>4.0996760945298982</v>
      </c>
      <c r="EM1618" s="51">
        <f t="shared" si="788"/>
        <v>0</v>
      </c>
      <c r="EN1618" s="75">
        <f t="shared" si="789"/>
        <v>4.5719450369630366</v>
      </c>
      <c r="EO1618" s="51">
        <f t="shared" si="790"/>
        <v>0</v>
      </c>
      <c r="EP1618" s="75">
        <f t="shared" si="791"/>
        <v>0</v>
      </c>
      <c r="EQ1618" s="51" t="e">
        <f t="shared" si="792"/>
        <v>#DIV/0!</v>
      </c>
      <c r="ER1618" s="51">
        <f t="shared" si="793"/>
        <v>100</v>
      </c>
      <c r="ES1618" s="51">
        <f t="shared" si="794"/>
        <v>0</v>
      </c>
    </row>
    <row r="1619" spans="1:149" x14ac:dyDescent="0.45">
      <c r="A1619" s="78" t="s">
        <v>1485</v>
      </c>
      <c r="B1619" s="110" t="s">
        <v>3420</v>
      </c>
      <c r="C1619" s="51" t="s">
        <v>3585</v>
      </c>
      <c r="D1619" s="51" t="s">
        <v>3761</v>
      </c>
      <c r="E1619" s="78" t="s">
        <v>637</v>
      </c>
      <c r="F1619" s="78" t="s">
        <v>2451</v>
      </c>
      <c r="G1619" s="72" t="s">
        <v>3380</v>
      </c>
      <c r="H1619" s="78" t="s">
        <v>1100</v>
      </c>
      <c r="I1619" s="78">
        <v>96</v>
      </c>
      <c r="J1619" s="300">
        <v>800</v>
      </c>
      <c r="K1619" s="78">
        <v>5</v>
      </c>
      <c r="L1619" s="300">
        <v>1200</v>
      </c>
      <c r="M1619" s="72">
        <v>10</v>
      </c>
      <c r="O1619" s="78"/>
      <c r="P1619" s="72" t="s">
        <v>1374</v>
      </c>
      <c r="AA1619" s="195"/>
      <c r="AB1619" s="195"/>
      <c r="AC1619" s="195"/>
      <c r="AD1619" s="72"/>
      <c r="AE1619" s="316"/>
      <c r="AF1619" s="195"/>
      <c r="AG1619" s="195"/>
      <c r="AH1619" s="72"/>
      <c r="AT1619" s="77"/>
      <c r="AU1619" s="276"/>
      <c r="AV1619" s="276"/>
      <c r="AW1619" s="276"/>
      <c r="AX1619" s="95"/>
      <c r="AY1619" s="276"/>
      <c r="AZ1619" s="95"/>
      <c r="BB1619" s="80" t="s">
        <v>3412</v>
      </c>
      <c r="BC1619" s="270" t="s">
        <v>1126</v>
      </c>
      <c r="BD1619" s="72">
        <v>71.171199999999999</v>
      </c>
      <c r="BE1619" s="72"/>
      <c r="BF1619" s="72">
        <v>9.2695E-2</v>
      </c>
      <c r="BG1619" s="72"/>
      <c r="BH1619" s="72">
        <v>11.837199999999999</v>
      </c>
      <c r="BI1619" s="72"/>
      <c r="BJ1619" s="72"/>
      <c r="BK1619" s="72"/>
      <c r="BL1619" s="72"/>
      <c r="BM1619" s="72"/>
      <c r="BN1619" s="72">
        <v>0.482014</v>
      </c>
      <c r="BO1619" s="72"/>
      <c r="BP1619" s="72">
        <v>8.34255E-2</v>
      </c>
      <c r="BQ1619" s="72"/>
      <c r="BR1619" s="72">
        <v>6.48865E-2</v>
      </c>
      <c r="BS1619" s="72"/>
      <c r="BT1619" s="72"/>
      <c r="BU1619" s="72"/>
      <c r="BV1619" s="72"/>
      <c r="BW1619" s="72"/>
      <c r="BX1619" s="72">
        <v>0.519092</v>
      </c>
      <c r="BY1619" s="72"/>
      <c r="BZ1619" s="72">
        <v>3.7819600000000002</v>
      </c>
      <c r="CA1619" s="72"/>
      <c r="CB1619" s="72">
        <v>4.2176200000000001</v>
      </c>
      <c r="CC1619" s="72"/>
      <c r="CD1619" s="72"/>
      <c r="CE1619" s="72"/>
      <c r="CF1619" s="72"/>
      <c r="CG1619" s="72"/>
      <c r="CH1619" s="72"/>
      <c r="CI1619" s="72"/>
      <c r="CJ1619" s="72"/>
      <c r="CK1619" s="72"/>
      <c r="CL1619" s="72"/>
      <c r="CM1619" s="72"/>
      <c r="CN1619" s="72"/>
      <c r="CO1619" s="72"/>
      <c r="CP1619" s="72"/>
      <c r="CQ1619" s="72"/>
      <c r="CR1619" s="72"/>
      <c r="CS1619" s="72"/>
      <c r="CT1619" s="72"/>
      <c r="CU1619" s="72"/>
      <c r="CV1619" s="72"/>
      <c r="CW1619" s="72"/>
      <c r="CX1619" s="72"/>
      <c r="CY1619" s="72"/>
      <c r="CZ1619" s="72"/>
      <c r="DA1619" s="72"/>
      <c r="DB1619" s="72"/>
      <c r="DC1619" s="72"/>
      <c r="DD1619" s="72"/>
      <c r="DE1619" s="72"/>
      <c r="DF1619" s="72"/>
      <c r="DG1619" s="72"/>
      <c r="DH1619" s="78">
        <f t="shared" si="771"/>
        <v>92.250093000000007</v>
      </c>
      <c r="DJ1619" s="77">
        <f t="shared" si="772"/>
        <v>7.7499069999999932</v>
      </c>
      <c r="DK1619" s="72"/>
      <c r="DL1619" s="51" t="s">
        <v>3451</v>
      </c>
      <c r="DO1619" s="358">
        <v>6.95</v>
      </c>
      <c r="DP1619" s="72"/>
      <c r="DQ1619" s="374">
        <v>0.35499999999999998</v>
      </c>
      <c r="DR1619" s="72"/>
      <c r="DU1619" s="52"/>
      <c r="DX1619" s="75">
        <f t="shared" si="773"/>
        <v>77.150274526010492</v>
      </c>
      <c r="DY1619" s="51">
        <f t="shared" si="774"/>
        <v>0</v>
      </c>
      <c r="DZ1619" s="75">
        <f t="shared" si="775"/>
        <v>0.10048228352463556</v>
      </c>
      <c r="EA1619" s="51">
        <f t="shared" si="776"/>
        <v>0</v>
      </c>
      <c r="EB1619" s="75">
        <f t="shared" si="777"/>
        <v>12.831640180568705</v>
      </c>
      <c r="EC1619" s="51">
        <f t="shared" si="778"/>
        <v>0</v>
      </c>
      <c r="ED1619" s="75">
        <f t="shared" si="779"/>
        <v>0.52250787432810497</v>
      </c>
      <c r="EE1619" s="51">
        <f t="shared" si="780"/>
        <v>0</v>
      </c>
      <c r="EF1619" s="75">
        <f t="shared" si="781"/>
        <v>9.0434055172172012E-2</v>
      </c>
      <c r="EG1619" s="51">
        <f t="shared" si="782"/>
        <v>0</v>
      </c>
      <c r="EH1619" s="75">
        <f t="shared" si="783"/>
        <v>7.0337598467244911E-2</v>
      </c>
      <c r="EI1619" s="51">
        <f t="shared" si="784"/>
        <v>0</v>
      </c>
      <c r="EJ1619" s="75">
        <f t="shared" si="785"/>
        <v>0.56270078773795928</v>
      </c>
      <c r="EK1619" s="51">
        <f t="shared" si="786"/>
        <v>0</v>
      </c>
      <c r="EL1619" s="75">
        <f t="shared" si="787"/>
        <v>4.0996815038441206</v>
      </c>
      <c r="EM1619" s="51">
        <f t="shared" si="788"/>
        <v>0</v>
      </c>
      <c r="EN1619" s="75">
        <f t="shared" si="789"/>
        <v>4.5719411903465508</v>
      </c>
      <c r="EO1619" s="51">
        <f t="shared" si="790"/>
        <v>0</v>
      </c>
      <c r="EP1619" s="75">
        <f t="shared" si="791"/>
        <v>0</v>
      </c>
      <c r="EQ1619" s="51" t="e">
        <f t="shared" si="792"/>
        <v>#DIV/0!</v>
      </c>
      <c r="ER1619" s="51">
        <f t="shared" si="793"/>
        <v>100</v>
      </c>
      <c r="ES1619" s="51">
        <f t="shared" si="794"/>
        <v>0</v>
      </c>
    </row>
    <row r="1620" spans="1:149" s="43" customFormat="1" ht="14.65" thickBot="1" x14ac:dyDescent="0.5">
      <c r="A1620" s="89" t="s">
        <v>1485</v>
      </c>
      <c r="B1620" s="111" t="s">
        <v>3420</v>
      </c>
      <c r="C1620" s="43" t="s">
        <v>3585</v>
      </c>
      <c r="D1620" s="43" t="s">
        <v>3761</v>
      </c>
      <c r="E1620" s="89" t="s">
        <v>637</v>
      </c>
      <c r="F1620" s="89" t="s">
        <v>2452</v>
      </c>
      <c r="G1620" s="90" t="s">
        <v>3380</v>
      </c>
      <c r="H1620" s="89" t="s">
        <v>1100</v>
      </c>
      <c r="I1620" s="89">
        <v>96</v>
      </c>
      <c r="J1620" s="301">
        <v>800</v>
      </c>
      <c r="K1620" s="89">
        <v>5</v>
      </c>
      <c r="L1620" s="301">
        <v>1200</v>
      </c>
      <c r="M1620" s="90">
        <v>10</v>
      </c>
      <c r="O1620" s="89"/>
      <c r="P1620" s="90" t="s">
        <v>1374</v>
      </c>
      <c r="Q1620" s="123"/>
      <c r="R1620" s="123"/>
      <c r="S1620" s="134"/>
      <c r="AA1620" s="196"/>
      <c r="AB1620" s="196"/>
      <c r="AC1620" s="196"/>
      <c r="AD1620" s="90"/>
      <c r="AE1620" s="317"/>
      <c r="AF1620" s="196"/>
      <c r="AG1620" s="196"/>
      <c r="AH1620" s="90"/>
      <c r="AQ1620" s="86"/>
      <c r="AR1620" s="58"/>
      <c r="AS1620" s="58"/>
      <c r="AT1620" s="91"/>
      <c r="AU1620" s="277"/>
      <c r="AV1620" s="277"/>
      <c r="AW1620" s="277"/>
      <c r="AX1620" s="259"/>
      <c r="AY1620" s="277"/>
      <c r="AZ1620" s="259"/>
      <c r="BA1620" s="86"/>
      <c r="BB1620" s="85" t="s">
        <v>3412</v>
      </c>
      <c r="BC1620" s="271" t="s">
        <v>1126</v>
      </c>
      <c r="BD1620" s="90">
        <v>73.153499999999994</v>
      </c>
      <c r="BE1620" s="90"/>
      <c r="BF1620" s="90">
        <v>9.5276700000000006E-2</v>
      </c>
      <c r="BG1620" s="90"/>
      <c r="BH1620" s="90">
        <v>12.1668</v>
      </c>
      <c r="BI1620" s="90"/>
      <c r="BJ1620" s="90"/>
      <c r="BK1620" s="90"/>
      <c r="BL1620" s="90"/>
      <c r="BM1620" s="90"/>
      <c r="BN1620" s="90">
        <v>0.49543900000000002</v>
      </c>
      <c r="BO1620" s="90"/>
      <c r="BP1620" s="90">
        <v>8.5749000000000006E-2</v>
      </c>
      <c r="BQ1620" s="90"/>
      <c r="BR1620" s="90">
        <v>6.6693699999999995E-2</v>
      </c>
      <c r="BS1620" s="90"/>
      <c r="BT1620" s="90"/>
      <c r="BU1620" s="90"/>
      <c r="BV1620" s="90"/>
      <c r="BW1620" s="90"/>
      <c r="BX1620" s="90">
        <v>0.53354999999999997</v>
      </c>
      <c r="BY1620" s="90"/>
      <c r="BZ1620" s="90">
        <v>3.8872900000000001</v>
      </c>
      <c r="CA1620" s="90"/>
      <c r="CB1620" s="90">
        <v>4.3350900000000001</v>
      </c>
      <c r="CC1620" s="90"/>
      <c r="CD1620" s="90"/>
      <c r="CE1620" s="90"/>
      <c r="CF1620" s="90"/>
      <c r="CG1620" s="90"/>
      <c r="CH1620" s="90"/>
      <c r="CI1620" s="90"/>
      <c r="CJ1620" s="90"/>
      <c r="CK1620" s="90"/>
      <c r="CL1620" s="90"/>
      <c r="CM1620" s="90"/>
      <c r="CN1620" s="90"/>
      <c r="CO1620" s="90"/>
      <c r="CP1620" s="90"/>
      <c r="CQ1620" s="90"/>
      <c r="CR1620" s="90"/>
      <c r="CS1620" s="90"/>
      <c r="CT1620" s="90"/>
      <c r="CU1620" s="90"/>
      <c r="CV1620" s="90"/>
      <c r="CW1620" s="90"/>
      <c r="CX1620" s="90"/>
      <c r="CY1620" s="90"/>
      <c r="CZ1620" s="90"/>
      <c r="DA1620" s="90"/>
      <c r="DB1620" s="90"/>
      <c r="DC1620" s="90"/>
      <c r="DD1620" s="90"/>
      <c r="DE1620" s="90"/>
      <c r="DF1620" s="90"/>
      <c r="DG1620" s="90"/>
      <c r="DH1620" s="89">
        <f t="shared" si="771"/>
        <v>94.819388399999994</v>
      </c>
      <c r="DJ1620" s="91">
        <f t="shared" si="772"/>
        <v>5.180611600000006</v>
      </c>
      <c r="DK1620" s="90"/>
      <c r="DL1620" s="43" t="s">
        <v>3451</v>
      </c>
      <c r="DO1620" s="359">
        <v>4.32</v>
      </c>
      <c r="DP1620" s="90"/>
      <c r="DQ1620" s="375">
        <v>0.40329999999999999</v>
      </c>
      <c r="DR1620" s="90"/>
      <c r="DS1620" s="308"/>
      <c r="DU1620" s="59"/>
      <c r="DW1620" s="86"/>
      <c r="DX1620" s="298">
        <f t="shared" si="773"/>
        <v>77.150360526898311</v>
      </c>
      <c r="DY1620" s="43">
        <f t="shared" si="774"/>
        <v>0</v>
      </c>
      <c r="DZ1620" s="298">
        <f t="shared" si="775"/>
        <v>0.10048229756352237</v>
      </c>
      <c r="EA1620" s="43">
        <f t="shared" si="776"/>
        <v>0</v>
      </c>
      <c r="EB1620" s="298">
        <f t="shared" si="777"/>
        <v>12.831552918980863</v>
      </c>
      <c r="EC1620" s="43">
        <f t="shared" si="778"/>
        <v>0</v>
      </c>
      <c r="ED1620" s="298">
        <f t="shared" si="779"/>
        <v>0.52250811607217673</v>
      </c>
      <c r="EE1620" s="43">
        <f t="shared" si="780"/>
        <v>0</v>
      </c>
      <c r="EF1620" s="298">
        <f t="shared" si="781"/>
        <v>9.0434036168071302E-2</v>
      </c>
      <c r="EG1620" s="43">
        <f t="shared" si="782"/>
        <v>0</v>
      </c>
      <c r="EH1620" s="298">
        <f t="shared" si="783"/>
        <v>7.0337618840831923E-2</v>
      </c>
      <c r="EI1620" s="43">
        <f t="shared" si="784"/>
        <v>0</v>
      </c>
      <c r="EJ1620" s="298">
        <f t="shared" si="785"/>
        <v>0.56270137258130637</v>
      </c>
      <c r="EK1620" s="43">
        <f t="shared" si="786"/>
        <v>0</v>
      </c>
      <c r="EL1620" s="298">
        <f t="shared" si="787"/>
        <v>4.0996784155591541</v>
      </c>
      <c r="EM1620" s="43">
        <f t="shared" si="788"/>
        <v>0</v>
      </c>
      <c r="EN1620" s="298">
        <f t="shared" si="789"/>
        <v>4.5719446973357618</v>
      </c>
      <c r="EO1620" s="43">
        <f t="shared" si="790"/>
        <v>0</v>
      </c>
      <c r="EP1620" s="298">
        <f t="shared" si="791"/>
        <v>0</v>
      </c>
      <c r="EQ1620" s="43" t="e">
        <f t="shared" si="792"/>
        <v>#DIV/0!</v>
      </c>
      <c r="ER1620" s="43">
        <f t="shared" si="793"/>
        <v>100</v>
      </c>
      <c r="ES1620" s="43">
        <f t="shared" si="794"/>
        <v>0</v>
      </c>
    </row>
    <row r="1621" spans="1:149" x14ac:dyDescent="0.45">
      <c r="A1621" s="78" t="s">
        <v>1486</v>
      </c>
      <c r="B1621" s="174" t="s">
        <v>3421</v>
      </c>
      <c r="C1621" s="51" t="s">
        <v>3766</v>
      </c>
      <c r="D1621" s="51" t="s">
        <v>3765</v>
      </c>
      <c r="E1621" s="78" t="s">
        <v>1127</v>
      </c>
      <c r="F1621" s="78" t="s">
        <v>2453</v>
      </c>
      <c r="G1621" s="72" t="s">
        <v>3380</v>
      </c>
      <c r="H1621" s="78" t="s">
        <v>1101</v>
      </c>
      <c r="I1621" s="78">
        <v>96</v>
      </c>
      <c r="J1621" s="300">
        <v>200</v>
      </c>
      <c r="K1621" s="78">
        <v>3</v>
      </c>
      <c r="L1621" s="300">
        <v>780</v>
      </c>
      <c r="M1621" s="72">
        <v>10</v>
      </c>
      <c r="O1621" s="78" t="s">
        <v>1128</v>
      </c>
      <c r="P1621" s="72" t="s">
        <v>3218</v>
      </c>
      <c r="AA1621" s="195"/>
      <c r="AB1621" s="195"/>
      <c r="AC1621" s="195"/>
      <c r="AD1621" s="72"/>
      <c r="AE1621" s="316">
        <v>1</v>
      </c>
      <c r="AF1621" s="195"/>
      <c r="AG1621" s="195">
        <v>0</v>
      </c>
      <c r="AH1621" s="72"/>
      <c r="AR1621" s="53">
        <v>0.75280000000000002</v>
      </c>
      <c r="AT1621" s="77"/>
      <c r="AU1621" s="276">
        <v>2000</v>
      </c>
      <c r="AV1621" s="276"/>
      <c r="AW1621" s="276">
        <v>1505.6000000000001</v>
      </c>
      <c r="AX1621" s="95"/>
      <c r="AY1621" s="276"/>
      <c r="AZ1621" s="95"/>
      <c r="BB1621" s="80" t="s">
        <v>722</v>
      </c>
      <c r="BC1621" s="270" t="s">
        <v>1126</v>
      </c>
      <c r="BD1621" s="72">
        <v>54.3996</v>
      </c>
      <c r="BE1621" s="72">
        <v>0.06</v>
      </c>
      <c r="BF1621" s="72">
        <v>0.23</v>
      </c>
      <c r="BG1621" s="72">
        <v>0.03</v>
      </c>
      <c r="BH1621" s="72">
        <v>20.3596</v>
      </c>
      <c r="BI1621" s="72">
        <v>7.0000000000000007E-2</v>
      </c>
      <c r="BJ1621" s="72"/>
      <c r="BK1621" s="72"/>
      <c r="BL1621" s="72"/>
      <c r="BM1621" s="72"/>
      <c r="BN1621" s="72">
        <v>1.6192</v>
      </c>
      <c r="BO1621" s="72">
        <v>0.12</v>
      </c>
      <c r="BP1621" s="72">
        <v>0.27600000000000002</v>
      </c>
      <c r="BQ1621" s="72">
        <v>0.04</v>
      </c>
      <c r="BR1621" s="72">
        <v>0.1104</v>
      </c>
      <c r="BS1621" s="72">
        <v>0.01</v>
      </c>
      <c r="BT1621" s="72"/>
      <c r="BU1621" s="72"/>
      <c r="BV1621" s="72"/>
      <c r="BW1621" s="72"/>
      <c r="BX1621" s="72">
        <v>0.97519999999999996</v>
      </c>
      <c r="BY1621" s="72">
        <v>0.03</v>
      </c>
      <c r="BZ1621" s="72">
        <v>8.8412000000000006</v>
      </c>
      <c r="CA1621" s="72">
        <v>0.05</v>
      </c>
      <c r="CB1621" s="72">
        <v>5.1980000000000004</v>
      </c>
      <c r="CC1621" s="72">
        <v>0.03</v>
      </c>
      <c r="CD1621" s="72"/>
      <c r="CE1621" s="72"/>
      <c r="CF1621" s="72"/>
      <c r="CG1621" s="72"/>
      <c r="CH1621" s="72"/>
      <c r="CI1621" s="72"/>
      <c r="CJ1621" s="72"/>
      <c r="CK1621" s="72"/>
      <c r="CL1621" s="72"/>
      <c r="CM1621" s="72"/>
      <c r="CN1621" s="72"/>
      <c r="CO1621" s="72"/>
      <c r="CP1621" s="72"/>
      <c r="CQ1621" s="72"/>
      <c r="CR1621" s="72"/>
      <c r="CS1621" s="72"/>
      <c r="CT1621" s="72"/>
      <c r="CU1621" s="72"/>
      <c r="CV1621" s="72"/>
      <c r="CW1621" s="72"/>
      <c r="CX1621" s="72"/>
      <c r="CY1621" s="72"/>
      <c r="CZ1621" s="72"/>
      <c r="DA1621" s="72"/>
      <c r="DB1621" s="72"/>
      <c r="DC1621" s="72"/>
      <c r="DD1621" s="72"/>
      <c r="DE1621" s="72"/>
      <c r="DF1621" s="72"/>
      <c r="DG1621" s="72"/>
      <c r="DH1621" s="78">
        <v>92</v>
      </c>
      <c r="DJ1621" s="77">
        <f t="shared" si="772"/>
        <v>8</v>
      </c>
      <c r="DK1621" s="72"/>
      <c r="DO1621" s="358">
        <v>8</v>
      </c>
      <c r="DP1621" s="72"/>
      <c r="DQ1621" s="374"/>
      <c r="DR1621" s="72"/>
      <c r="DU1621" s="52"/>
      <c r="DX1621" s="75">
        <f t="shared" si="773"/>
        <v>59.13</v>
      </c>
      <c r="DY1621" s="51">
        <f t="shared" si="774"/>
        <v>6.5217391304347824E-2</v>
      </c>
      <c r="DZ1621" s="75">
        <f t="shared" si="775"/>
        <v>0.25</v>
      </c>
      <c r="EA1621" s="51">
        <f t="shared" si="776"/>
        <v>3.2608695652173912E-2</v>
      </c>
      <c r="EB1621" s="75">
        <f t="shared" si="777"/>
        <v>22.13</v>
      </c>
      <c r="EC1621" s="51">
        <f t="shared" si="778"/>
        <v>7.6086956521739135E-2</v>
      </c>
      <c r="ED1621" s="75">
        <f t="shared" si="779"/>
        <v>1.76</v>
      </c>
      <c r="EE1621" s="51">
        <f t="shared" si="780"/>
        <v>0.13043478260869565</v>
      </c>
      <c r="EF1621" s="75">
        <f t="shared" si="781"/>
        <v>0.3</v>
      </c>
      <c r="EG1621" s="51">
        <f t="shared" si="782"/>
        <v>4.3478260869565209E-2</v>
      </c>
      <c r="EH1621" s="75">
        <f t="shared" si="783"/>
        <v>0.12</v>
      </c>
      <c r="EI1621" s="51">
        <f t="shared" si="784"/>
        <v>1.0869565217391304E-2</v>
      </c>
      <c r="EJ1621" s="75">
        <f t="shared" si="785"/>
        <v>1.06</v>
      </c>
      <c r="EK1621" s="51">
        <f t="shared" si="786"/>
        <v>3.2608695652173912E-2</v>
      </c>
      <c r="EL1621" s="75">
        <f t="shared" si="787"/>
        <v>9.6100000000000012</v>
      </c>
      <c r="EM1621" s="51">
        <f t="shared" si="788"/>
        <v>5.4347826086956527E-2</v>
      </c>
      <c r="EN1621" s="75">
        <f t="shared" si="789"/>
        <v>5.65</v>
      </c>
      <c r="EO1621" s="51">
        <f t="shared" si="790"/>
        <v>3.2608695652173912E-2</v>
      </c>
      <c r="EP1621" s="75">
        <f t="shared" si="791"/>
        <v>0</v>
      </c>
      <c r="EQ1621" s="51" t="e">
        <f t="shared" si="792"/>
        <v>#DIV/0!</v>
      </c>
      <c r="ER1621" s="51">
        <f t="shared" si="793"/>
        <v>100</v>
      </c>
      <c r="ES1621" s="51">
        <f t="shared" si="794"/>
        <v>0</v>
      </c>
    </row>
    <row r="1622" spans="1:149" x14ac:dyDescent="0.45">
      <c r="A1622" s="78" t="s">
        <v>1486</v>
      </c>
      <c r="B1622" s="174" t="s">
        <v>3421</v>
      </c>
      <c r="C1622" s="51" t="s">
        <v>3766</v>
      </c>
      <c r="D1622" s="51" t="s">
        <v>3765</v>
      </c>
      <c r="E1622" s="78" t="s">
        <v>1127</v>
      </c>
      <c r="F1622" s="78" t="s">
        <v>2454</v>
      </c>
      <c r="G1622" s="72" t="s">
        <v>3380</v>
      </c>
      <c r="H1622" s="78" t="s">
        <v>1101</v>
      </c>
      <c r="I1622" s="78">
        <v>96</v>
      </c>
      <c r="J1622" s="300">
        <v>200</v>
      </c>
      <c r="K1622" s="78">
        <v>3</v>
      </c>
      <c r="L1622" s="300">
        <v>780</v>
      </c>
      <c r="M1622" s="72">
        <v>10</v>
      </c>
      <c r="O1622" s="78" t="s">
        <v>1128</v>
      </c>
      <c r="P1622" s="72" t="s">
        <v>3286</v>
      </c>
      <c r="AA1622" s="195"/>
      <c r="AB1622" s="195"/>
      <c r="AC1622" s="195"/>
      <c r="AD1622" s="72"/>
      <c r="AE1622" s="316">
        <v>1</v>
      </c>
      <c r="AF1622" s="195"/>
      <c r="AG1622" s="195">
        <v>0</v>
      </c>
      <c r="AH1622" s="72"/>
      <c r="AR1622" s="53">
        <v>0.75280000000000002</v>
      </c>
      <c r="AT1622" s="77"/>
      <c r="AU1622" s="276">
        <v>2000</v>
      </c>
      <c r="AV1622" s="276"/>
      <c r="AW1622" s="276">
        <v>1505.6000000000001</v>
      </c>
      <c r="AX1622" s="95"/>
      <c r="AY1622" s="276"/>
      <c r="AZ1622" s="95"/>
      <c r="BB1622" s="80" t="s">
        <v>722</v>
      </c>
      <c r="BC1622" s="270" t="s">
        <v>1126</v>
      </c>
      <c r="BD1622" s="72">
        <v>55.430100000000003</v>
      </c>
      <c r="BE1622" s="72">
        <v>0.26</v>
      </c>
      <c r="BF1622" s="72">
        <v>0.18901999999999999</v>
      </c>
      <c r="BG1622" s="72">
        <v>0.04</v>
      </c>
      <c r="BH1622" s="72">
        <v>20.877300000000002</v>
      </c>
      <c r="BI1622" s="72">
        <v>0.18</v>
      </c>
      <c r="BJ1622" s="72"/>
      <c r="BK1622" s="72"/>
      <c r="BL1622" s="72"/>
      <c r="BM1622" s="72"/>
      <c r="BN1622" s="72">
        <v>1.7106300000000001</v>
      </c>
      <c r="BO1622" s="72">
        <v>0.14000000000000001</v>
      </c>
      <c r="BP1622" s="72">
        <v>0.29298099999999999</v>
      </c>
      <c r="BQ1622" s="72">
        <v>0.04</v>
      </c>
      <c r="BR1622" s="72">
        <v>7.5607999999999995E-2</v>
      </c>
      <c r="BS1622" s="72">
        <v>0.01</v>
      </c>
      <c r="BT1622" s="72"/>
      <c r="BU1622" s="72"/>
      <c r="BV1622" s="72"/>
      <c r="BW1622" s="72"/>
      <c r="BX1622" s="72">
        <v>0.86949200000000004</v>
      </c>
      <c r="BY1622" s="72">
        <v>0.04</v>
      </c>
      <c r="BZ1622" s="72">
        <v>9.2147199999999998</v>
      </c>
      <c r="CA1622" s="72">
        <v>0.46</v>
      </c>
      <c r="CB1622" s="72">
        <v>5.8501700000000003</v>
      </c>
      <c r="CC1622" s="72">
        <v>0.06</v>
      </c>
      <c r="CD1622" s="72"/>
      <c r="CE1622" s="72"/>
      <c r="CF1622" s="72"/>
      <c r="CG1622" s="72"/>
      <c r="CH1622" s="72"/>
      <c r="CI1622" s="72"/>
      <c r="CJ1622" s="72"/>
      <c r="CK1622" s="72"/>
      <c r="CL1622" s="72"/>
      <c r="CM1622" s="72"/>
      <c r="CN1622" s="72"/>
      <c r="CO1622" s="72"/>
      <c r="CP1622" s="72"/>
      <c r="CQ1622" s="72"/>
      <c r="CR1622" s="72"/>
      <c r="CS1622" s="72"/>
      <c r="CT1622" s="72"/>
      <c r="CU1622" s="72"/>
      <c r="CV1622" s="72"/>
      <c r="CW1622" s="72"/>
      <c r="CX1622" s="72"/>
      <c r="CY1622" s="72"/>
      <c r="CZ1622" s="72"/>
      <c r="DA1622" s="72"/>
      <c r="DB1622" s="72"/>
      <c r="DC1622" s="72"/>
      <c r="DD1622" s="72"/>
      <c r="DE1622" s="72"/>
      <c r="DF1622" s="72"/>
      <c r="DG1622" s="72"/>
      <c r="DH1622" s="78">
        <v>94.51</v>
      </c>
      <c r="DJ1622" s="77">
        <f t="shared" si="772"/>
        <v>5.4899999999999949</v>
      </c>
      <c r="DK1622" s="72"/>
      <c r="DO1622" s="358">
        <v>5.49</v>
      </c>
      <c r="DP1622" s="72"/>
      <c r="DQ1622" s="374"/>
      <c r="DR1622" s="72"/>
      <c r="DU1622" s="52"/>
      <c r="DX1622" s="75">
        <f t="shared" si="773"/>
        <v>58.649984128663633</v>
      </c>
      <c r="DY1622" s="51">
        <f t="shared" si="774"/>
        <v>0.27510316368638238</v>
      </c>
      <c r="DZ1622" s="75">
        <f t="shared" si="775"/>
        <v>0.19999999999999996</v>
      </c>
      <c r="EA1622" s="51">
        <f t="shared" si="776"/>
        <v>4.2323563644058822E-2</v>
      </c>
      <c r="EB1622" s="75">
        <f t="shared" si="777"/>
        <v>22.090043381652734</v>
      </c>
      <c r="EC1622" s="51">
        <f t="shared" si="778"/>
        <v>0.19045603639826469</v>
      </c>
      <c r="ED1622" s="75">
        <f t="shared" si="779"/>
        <v>1.8099989419109088</v>
      </c>
      <c r="EE1622" s="51">
        <f t="shared" si="780"/>
        <v>0.14813247275420591</v>
      </c>
      <c r="EF1622" s="75">
        <f t="shared" si="781"/>
        <v>0.31</v>
      </c>
      <c r="EG1622" s="51">
        <f t="shared" si="782"/>
        <v>4.2323563644058836E-2</v>
      </c>
      <c r="EH1622" s="75">
        <f t="shared" si="783"/>
        <v>7.9999999999999988E-2</v>
      </c>
      <c r="EI1622" s="51">
        <f t="shared" si="784"/>
        <v>1.0580890911014707E-2</v>
      </c>
      <c r="EJ1622" s="75">
        <f t="shared" si="785"/>
        <v>0.91999999999999993</v>
      </c>
      <c r="EK1622" s="51">
        <f t="shared" si="786"/>
        <v>4.2323563644058829E-2</v>
      </c>
      <c r="EL1622" s="75">
        <f t="shared" si="787"/>
        <v>9.7499947095545441</v>
      </c>
      <c r="EM1622" s="51">
        <f t="shared" si="788"/>
        <v>0.48672098190667656</v>
      </c>
      <c r="EN1622" s="75">
        <f t="shared" si="789"/>
        <v>6.1900010580890914</v>
      </c>
      <c r="EO1622" s="51">
        <f t="shared" si="790"/>
        <v>6.3485345466088236E-2</v>
      </c>
      <c r="EP1622" s="75">
        <f t="shared" si="791"/>
        <v>0</v>
      </c>
      <c r="EQ1622" s="51" t="e">
        <f t="shared" si="792"/>
        <v>#DIV/0!</v>
      </c>
      <c r="ER1622" s="51">
        <f t="shared" si="793"/>
        <v>100</v>
      </c>
      <c r="ES1622" s="51">
        <f t="shared" si="794"/>
        <v>0</v>
      </c>
    </row>
    <row r="1623" spans="1:149" x14ac:dyDescent="0.45">
      <c r="A1623" s="78" t="s">
        <v>1486</v>
      </c>
      <c r="B1623" s="174" t="s">
        <v>3421</v>
      </c>
      <c r="C1623" s="51" t="s">
        <v>3766</v>
      </c>
      <c r="D1623" s="51" t="s">
        <v>3765</v>
      </c>
      <c r="E1623" s="78" t="s">
        <v>1127</v>
      </c>
      <c r="F1623" s="78" t="s">
        <v>2455</v>
      </c>
      <c r="G1623" s="72" t="s">
        <v>3380</v>
      </c>
      <c r="H1623" s="78" t="s">
        <v>1101</v>
      </c>
      <c r="I1623" s="78">
        <v>96</v>
      </c>
      <c r="J1623" s="300">
        <v>200</v>
      </c>
      <c r="K1623" s="78">
        <v>3</v>
      </c>
      <c r="L1623" s="300">
        <v>760</v>
      </c>
      <c r="M1623" s="72">
        <v>10</v>
      </c>
      <c r="O1623" s="78" t="s">
        <v>1128</v>
      </c>
      <c r="P1623" s="72" t="s">
        <v>3218</v>
      </c>
      <c r="AA1623" s="195"/>
      <c r="AB1623" s="195"/>
      <c r="AC1623" s="195"/>
      <c r="AD1623" s="72"/>
      <c r="AE1623" s="316">
        <v>1</v>
      </c>
      <c r="AF1623" s="195"/>
      <c r="AG1623" s="195">
        <v>0</v>
      </c>
      <c r="AH1623" s="72"/>
      <c r="AR1623" s="53">
        <v>0.73119999999999996</v>
      </c>
      <c r="AT1623" s="77"/>
      <c r="AU1623" s="276">
        <v>2000</v>
      </c>
      <c r="AV1623" s="276"/>
      <c r="AW1623" s="276">
        <v>1462.3999999999999</v>
      </c>
      <c r="AX1623" s="95"/>
      <c r="AY1623" s="276"/>
      <c r="AZ1623" s="95"/>
      <c r="BB1623" s="80" t="s">
        <v>722</v>
      </c>
      <c r="BC1623" s="270" t="s">
        <v>1126</v>
      </c>
      <c r="BD1623" s="72">
        <v>54.818300000000001</v>
      </c>
      <c r="BE1623" s="72">
        <v>0.14000000000000001</v>
      </c>
      <c r="BF1623" s="72">
        <v>0.20174</v>
      </c>
      <c r="BG1623" s="72">
        <v>0.05</v>
      </c>
      <c r="BH1623" s="72">
        <v>20.256499999999999</v>
      </c>
      <c r="BI1623" s="72">
        <v>0.23</v>
      </c>
      <c r="BJ1623" s="72"/>
      <c r="BK1623" s="72"/>
      <c r="BL1623" s="72"/>
      <c r="BM1623" s="72"/>
      <c r="BN1623" s="72">
        <v>1.61392</v>
      </c>
      <c r="BO1623" s="72">
        <v>7.0000000000000007E-2</v>
      </c>
      <c r="BP1623" s="72">
        <v>0.26593</v>
      </c>
      <c r="BQ1623" s="72">
        <v>7.0000000000000007E-2</v>
      </c>
      <c r="BR1623" s="72">
        <v>7.3359999999999995E-2</v>
      </c>
      <c r="BS1623" s="72">
        <v>0.02</v>
      </c>
      <c r="BT1623" s="72"/>
      <c r="BU1623" s="72"/>
      <c r="BV1623" s="72"/>
      <c r="BW1623" s="72"/>
      <c r="BX1623" s="72">
        <v>0.97202</v>
      </c>
      <c r="BY1623" s="72">
        <v>0.05</v>
      </c>
      <c r="BZ1623" s="72">
        <v>8.6473099999999992</v>
      </c>
      <c r="CA1623" s="72">
        <v>0.26</v>
      </c>
      <c r="CB1623" s="72">
        <v>5.2177300000000004</v>
      </c>
      <c r="CC1623" s="72">
        <v>0.12</v>
      </c>
      <c r="CD1623" s="72"/>
      <c r="CE1623" s="72"/>
      <c r="CF1623" s="72"/>
      <c r="CG1623" s="72"/>
      <c r="CH1623" s="72"/>
      <c r="CI1623" s="72"/>
      <c r="CJ1623" s="72"/>
      <c r="CK1623" s="72"/>
      <c r="CL1623" s="72"/>
      <c r="CM1623" s="72"/>
      <c r="CN1623" s="72"/>
      <c r="CO1623" s="72"/>
      <c r="CP1623" s="72"/>
      <c r="CQ1623" s="72"/>
      <c r="CR1623" s="72"/>
      <c r="CS1623" s="72"/>
      <c r="CT1623" s="72"/>
      <c r="CU1623" s="72"/>
      <c r="CV1623" s="72"/>
      <c r="CW1623" s="72"/>
      <c r="CX1623" s="72"/>
      <c r="CY1623" s="72"/>
      <c r="CZ1623" s="72"/>
      <c r="DA1623" s="72"/>
      <c r="DB1623" s="72"/>
      <c r="DC1623" s="72"/>
      <c r="DD1623" s="72"/>
      <c r="DE1623" s="72"/>
      <c r="DF1623" s="72"/>
      <c r="DG1623" s="72"/>
      <c r="DH1623" s="78">
        <v>91.7</v>
      </c>
      <c r="DJ1623" s="77">
        <f t="shared" si="772"/>
        <v>8.2999999999999972</v>
      </c>
      <c r="DK1623" s="72"/>
      <c r="DO1623" s="358">
        <v>8.3000000000000007</v>
      </c>
      <c r="DP1623" s="72"/>
      <c r="DQ1623" s="374"/>
      <c r="DR1623" s="72"/>
      <c r="DU1623" s="52"/>
      <c r="DX1623" s="75">
        <f t="shared" si="773"/>
        <v>59.78004362050163</v>
      </c>
      <c r="DY1623" s="51">
        <f t="shared" si="774"/>
        <v>0.15267175572519084</v>
      </c>
      <c r="DZ1623" s="75">
        <f t="shared" si="775"/>
        <v>0.22</v>
      </c>
      <c r="EA1623" s="51">
        <f t="shared" si="776"/>
        <v>5.452562704471102E-2</v>
      </c>
      <c r="EB1623" s="75">
        <f t="shared" si="777"/>
        <v>22.089967284623771</v>
      </c>
      <c r="EC1623" s="51">
        <f t="shared" si="778"/>
        <v>0.25081788440567065</v>
      </c>
      <c r="ED1623" s="75">
        <f t="shared" si="779"/>
        <v>1.76</v>
      </c>
      <c r="EE1623" s="51">
        <f t="shared" si="780"/>
        <v>7.6335877862595422E-2</v>
      </c>
      <c r="EF1623" s="75">
        <f t="shared" si="781"/>
        <v>0.28999999999999998</v>
      </c>
      <c r="EG1623" s="51">
        <f t="shared" si="782"/>
        <v>7.6335877862595422E-2</v>
      </c>
      <c r="EH1623" s="75">
        <f t="shared" si="783"/>
        <v>7.9999999999999988E-2</v>
      </c>
      <c r="EI1623" s="51">
        <f t="shared" si="784"/>
        <v>2.1810250817884406E-2</v>
      </c>
      <c r="EJ1623" s="75">
        <f t="shared" si="785"/>
        <v>1.06</v>
      </c>
      <c r="EK1623" s="51">
        <f t="shared" si="786"/>
        <v>5.4525627044711027E-2</v>
      </c>
      <c r="EL1623" s="75">
        <f t="shared" si="787"/>
        <v>9.4299999999999979</v>
      </c>
      <c r="EM1623" s="51">
        <f t="shared" si="788"/>
        <v>0.28353326063249723</v>
      </c>
      <c r="EN1623" s="75">
        <f t="shared" si="789"/>
        <v>5.69</v>
      </c>
      <c r="EO1623" s="51">
        <f t="shared" si="790"/>
        <v>0.13086150490730644</v>
      </c>
      <c r="EP1623" s="75">
        <f t="shared" si="791"/>
        <v>0</v>
      </c>
      <c r="EQ1623" s="51" t="e">
        <f t="shared" si="792"/>
        <v>#DIV/0!</v>
      </c>
      <c r="ER1623" s="51">
        <f t="shared" si="793"/>
        <v>100</v>
      </c>
      <c r="ES1623" s="51">
        <f t="shared" si="794"/>
        <v>0</v>
      </c>
    </row>
    <row r="1624" spans="1:149" x14ac:dyDescent="0.45">
      <c r="A1624" s="78" t="s">
        <v>1486</v>
      </c>
      <c r="B1624" s="174" t="s">
        <v>3421</v>
      </c>
      <c r="C1624" s="51" t="s">
        <v>3766</v>
      </c>
      <c r="D1624" s="51" t="s">
        <v>3765</v>
      </c>
      <c r="E1624" s="78" t="s">
        <v>1127</v>
      </c>
      <c r="F1624" s="78" t="s">
        <v>2456</v>
      </c>
      <c r="G1624" s="72" t="s">
        <v>3380</v>
      </c>
      <c r="H1624" s="78" t="s">
        <v>1101</v>
      </c>
      <c r="I1624" s="78">
        <v>96</v>
      </c>
      <c r="J1624" s="300">
        <v>200</v>
      </c>
      <c r="K1624" s="78">
        <v>3</v>
      </c>
      <c r="L1624" s="300">
        <v>760</v>
      </c>
      <c r="M1624" s="72">
        <v>10</v>
      </c>
      <c r="O1624" s="78" t="s">
        <v>1128</v>
      </c>
      <c r="P1624" s="72" t="s">
        <v>3286</v>
      </c>
      <c r="AA1624" s="195"/>
      <c r="AB1624" s="195"/>
      <c r="AC1624" s="195"/>
      <c r="AD1624" s="72"/>
      <c r="AE1624" s="316">
        <v>1</v>
      </c>
      <c r="AF1624" s="195"/>
      <c r="AG1624" s="195">
        <v>0</v>
      </c>
      <c r="AH1624" s="72"/>
      <c r="AR1624" s="53">
        <v>0.73119999999999996</v>
      </c>
      <c r="AT1624" s="77"/>
      <c r="AU1624" s="276">
        <v>2000</v>
      </c>
      <c r="AV1624" s="276"/>
      <c r="AW1624" s="276">
        <v>1462.3999999999999</v>
      </c>
      <c r="AX1624" s="95"/>
      <c r="AY1624" s="276"/>
      <c r="AZ1624" s="95"/>
      <c r="BB1624" s="80" t="s">
        <v>722</v>
      </c>
      <c r="BC1624" s="270" t="s">
        <v>1126</v>
      </c>
      <c r="BD1624" s="72">
        <v>55.313600000000001</v>
      </c>
      <c r="BE1624" s="72">
        <v>0.31</v>
      </c>
      <c r="BF1624" s="72">
        <v>0.22747200000000001</v>
      </c>
      <c r="BG1624" s="72">
        <v>0.01</v>
      </c>
      <c r="BH1624" s="72">
        <v>21.2118</v>
      </c>
      <c r="BI1624" s="72">
        <v>0.22</v>
      </c>
      <c r="BJ1624" s="72"/>
      <c r="BK1624" s="72"/>
      <c r="BL1624" s="72"/>
      <c r="BM1624" s="72"/>
      <c r="BN1624" s="72">
        <v>1.78186</v>
      </c>
      <c r="BO1624" s="72">
        <v>0.18</v>
      </c>
      <c r="BP1624" s="72">
        <v>0.32225199999999998</v>
      </c>
      <c r="BQ1624" s="72">
        <v>0.09</v>
      </c>
      <c r="BR1624" s="72">
        <v>6.6346000000000002E-2</v>
      </c>
      <c r="BS1624" s="72">
        <v>0.03</v>
      </c>
      <c r="BT1624" s="72"/>
      <c r="BU1624" s="72"/>
      <c r="BV1624" s="72"/>
      <c r="BW1624" s="72"/>
      <c r="BX1624" s="72">
        <v>0.80562999999999996</v>
      </c>
      <c r="BY1624" s="72">
        <v>0.05</v>
      </c>
      <c r="BZ1624" s="72">
        <v>9.6675599999999999</v>
      </c>
      <c r="CA1624" s="72">
        <v>0.09</v>
      </c>
      <c r="CB1624" s="72">
        <v>5.3929799999999997</v>
      </c>
      <c r="CC1624" s="72">
        <v>0.08</v>
      </c>
      <c r="CD1624" s="72"/>
      <c r="CE1624" s="72"/>
      <c r="CF1624" s="72"/>
      <c r="CG1624" s="72"/>
      <c r="CH1624" s="72"/>
      <c r="CI1624" s="72"/>
      <c r="CJ1624" s="72"/>
      <c r="CK1624" s="72"/>
      <c r="CL1624" s="72"/>
      <c r="CM1624" s="72"/>
      <c r="CN1624" s="72"/>
      <c r="CO1624" s="72"/>
      <c r="CP1624" s="72"/>
      <c r="CQ1624" s="72"/>
      <c r="CR1624" s="72"/>
      <c r="CS1624" s="72"/>
      <c r="CT1624" s="72"/>
      <c r="CU1624" s="72"/>
      <c r="CV1624" s="72"/>
      <c r="CW1624" s="72"/>
      <c r="CX1624" s="72"/>
      <c r="CY1624" s="72"/>
      <c r="CZ1624" s="72"/>
      <c r="DA1624" s="72"/>
      <c r="DB1624" s="72"/>
      <c r="DC1624" s="72"/>
      <c r="DD1624" s="72"/>
      <c r="DE1624" s="72"/>
      <c r="DF1624" s="72"/>
      <c r="DG1624" s="72"/>
      <c r="DH1624" s="78">
        <v>94.78</v>
      </c>
      <c r="DJ1624" s="77">
        <f t="shared" si="772"/>
        <v>5.2199999999999989</v>
      </c>
      <c r="DK1624" s="72"/>
      <c r="DO1624" s="358">
        <v>5.22</v>
      </c>
      <c r="DP1624" s="72"/>
      <c r="DQ1624" s="374"/>
      <c r="DR1624" s="72"/>
      <c r="DU1624" s="52"/>
      <c r="DX1624" s="75">
        <f t="shared" si="773"/>
        <v>58.359991559400711</v>
      </c>
      <c r="DY1624" s="51">
        <f t="shared" si="774"/>
        <v>0.32707322219877605</v>
      </c>
      <c r="DZ1624" s="75">
        <f t="shared" si="775"/>
        <v>0.24000000000000002</v>
      </c>
      <c r="EA1624" s="51">
        <f t="shared" si="776"/>
        <v>1.0550749103186326E-2</v>
      </c>
      <c r="EB1624" s="75">
        <f t="shared" si="777"/>
        <v>22.38003798269677</v>
      </c>
      <c r="EC1624" s="51">
        <f t="shared" si="778"/>
        <v>0.23211648027009915</v>
      </c>
      <c r="ED1624" s="75">
        <f t="shared" si="779"/>
        <v>1.8799957797003588</v>
      </c>
      <c r="EE1624" s="51">
        <f t="shared" si="780"/>
        <v>0.18991348385735388</v>
      </c>
      <c r="EF1624" s="75">
        <f t="shared" si="781"/>
        <v>0.33999999999999997</v>
      </c>
      <c r="EG1624" s="51">
        <f t="shared" si="782"/>
        <v>9.4956741928676924E-2</v>
      </c>
      <c r="EH1624" s="75">
        <f t="shared" si="783"/>
        <v>6.9999999999999993E-2</v>
      </c>
      <c r="EI1624" s="51">
        <f t="shared" si="784"/>
        <v>3.165224730955897E-2</v>
      </c>
      <c r="EJ1624" s="75">
        <f t="shared" si="785"/>
        <v>0.84999999999999987</v>
      </c>
      <c r="EK1624" s="51">
        <f t="shared" si="786"/>
        <v>5.2753745515931628E-2</v>
      </c>
      <c r="EL1624" s="75">
        <f t="shared" si="787"/>
        <v>10.199999999999999</v>
      </c>
      <c r="EM1624" s="51">
        <f t="shared" si="788"/>
        <v>9.4956741928676924E-2</v>
      </c>
      <c r="EN1624" s="75">
        <f t="shared" si="789"/>
        <v>5.6899978898501793</v>
      </c>
      <c r="EO1624" s="51">
        <f t="shared" si="790"/>
        <v>8.4405992825490619E-2</v>
      </c>
      <c r="EP1624" s="75">
        <f t="shared" si="791"/>
        <v>0</v>
      </c>
      <c r="EQ1624" s="51" t="e">
        <f t="shared" si="792"/>
        <v>#DIV/0!</v>
      </c>
      <c r="ER1624" s="51">
        <f t="shared" si="793"/>
        <v>100</v>
      </c>
      <c r="ES1624" s="51">
        <f t="shared" si="794"/>
        <v>0</v>
      </c>
    </row>
    <row r="1625" spans="1:149" x14ac:dyDescent="0.45">
      <c r="A1625" s="78" t="s">
        <v>1486</v>
      </c>
      <c r="B1625" s="174" t="s">
        <v>3421</v>
      </c>
      <c r="C1625" s="51" t="s">
        <v>3766</v>
      </c>
      <c r="D1625" s="51" t="s">
        <v>3765</v>
      </c>
      <c r="E1625" s="78" t="s">
        <v>1127</v>
      </c>
      <c r="F1625" s="78" t="s">
        <v>2457</v>
      </c>
      <c r="G1625" s="72" t="s">
        <v>3380</v>
      </c>
      <c r="H1625" s="78" t="s">
        <v>1101</v>
      </c>
      <c r="I1625" s="78">
        <v>96</v>
      </c>
      <c r="J1625" s="300">
        <v>200</v>
      </c>
      <c r="K1625" s="78">
        <v>3</v>
      </c>
      <c r="L1625" s="300">
        <v>760</v>
      </c>
      <c r="M1625" s="72">
        <v>10</v>
      </c>
      <c r="O1625" s="78" t="s">
        <v>3507</v>
      </c>
      <c r="P1625" s="72" t="s">
        <v>3287</v>
      </c>
      <c r="R1625" s="114">
        <v>2.2999999999999998</v>
      </c>
      <c r="AA1625" s="195"/>
      <c r="AB1625" s="195"/>
      <c r="AC1625" s="195"/>
      <c r="AD1625" s="72"/>
      <c r="AE1625" s="316">
        <v>1</v>
      </c>
      <c r="AF1625" s="195"/>
      <c r="AG1625" s="195">
        <v>0</v>
      </c>
      <c r="AH1625" s="72"/>
      <c r="AR1625" s="53">
        <v>0.73119999999999996</v>
      </c>
      <c r="AT1625" s="77"/>
      <c r="AU1625" s="276">
        <v>2000</v>
      </c>
      <c r="AV1625" s="276"/>
      <c r="AW1625" s="276">
        <v>1462.3999999999999</v>
      </c>
      <c r="AX1625" s="95"/>
      <c r="AY1625" s="276"/>
      <c r="AZ1625" s="95"/>
      <c r="BB1625" s="80" t="s">
        <v>722</v>
      </c>
      <c r="BC1625" s="270" t="s">
        <v>1126</v>
      </c>
      <c r="BD1625" s="72">
        <v>53.610900000000001</v>
      </c>
      <c r="BE1625" s="72">
        <v>0.18</v>
      </c>
      <c r="BF1625" s="72">
        <v>0.14452799999999999</v>
      </c>
      <c r="BG1625" s="72">
        <v>0.03</v>
      </c>
      <c r="BH1625" s="72">
        <v>20.812000000000001</v>
      </c>
      <c r="BI1625" s="72">
        <v>0.1</v>
      </c>
      <c r="BJ1625" s="72"/>
      <c r="BK1625" s="72"/>
      <c r="BL1625" s="72"/>
      <c r="BM1625" s="72"/>
      <c r="BN1625" s="72">
        <v>1.0117</v>
      </c>
      <c r="BO1625" s="72">
        <v>0.05</v>
      </c>
      <c r="BP1625" s="72">
        <v>0.171627</v>
      </c>
      <c r="BQ1625" s="72">
        <v>0.03</v>
      </c>
      <c r="BR1625" s="72">
        <v>7.2263999999999995E-2</v>
      </c>
      <c r="BS1625" s="72">
        <v>0.01</v>
      </c>
      <c r="BT1625" s="72"/>
      <c r="BU1625" s="72"/>
      <c r="BV1625" s="72"/>
      <c r="BW1625" s="72"/>
      <c r="BX1625" s="72">
        <v>0.62327699999999997</v>
      </c>
      <c r="BY1625" s="72">
        <v>0.03</v>
      </c>
      <c r="BZ1625" s="72">
        <v>8.5452200000000005</v>
      </c>
      <c r="CA1625" s="72">
        <v>0.21</v>
      </c>
      <c r="CB1625" s="72">
        <v>5.3204399999999996</v>
      </c>
      <c r="CC1625" s="72">
        <v>0.09</v>
      </c>
      <c r="CD1625" s="72"/>
      <c r="CE1625" s="72"/>
      <c r="CF1625" s="72"/>
      <c r="CG1625" s="72"/>
      <c r="CH1625" s="72"/>
      <c r="CI1625" s="72"/>
      <c r="CJ1625" s="72"/>
      <c r="CK1625" s="72"/>
      <c r="CL1625" s="72"/>
      <c r="CM1625" s="72"/>
      <c r="CN1625" s="72"/>
      <c r="CO1625" s="72"/>
      <c r="CP1625" s="72"/>
      <c r="CQ1625" s="72"/>
      <c r="CR1625" s="72"/>
      <c r="CS1625" s="72"/>
      <c r="CT1625" s="72"/>
      <c r="CU1625" s="72"/>
      <c r="CV1625" s="72"/>
      <c r="CW1625" s="72"/>
      <c r="CX1625" s="72"/>
      <c r="CY1625" s="72"/>
      <c r="CZ1625" s="72"/>
      <c r="DA1625" s="72"/>
      <c r="DB1625" s="72"/>
      <c r="DC1625" s="72"/>
      <c r="DD1625" s="72"/>
      <c r="DE1625" s="72"/>
      <c r="DF1625" s="72"/>
      <c r="DG1625" s="72"/>
      <c r="DH1625" s="78">
        <v>90.33</v>
      </c>
      <c r="DJ1625" s="77">
        <f t="shared" si="772"/>
        <v>9.6700000000000017</v>
      </c>
      <c r="DK1625" s="72"/>
      <c r="DO1625" s="358">
        <v>9.67</v>
      </c>
      <c r="DP1625" s="72"/>
      <c r="DQ1625" s="374"/>
      <c r="DR1625" s="72"/>
      <c r="DU1625" s="52"/>
      <c r="DX1625" s="75">
        <f t="shared" si="773"/>
        <v>59.350049817336433</v>
      </c>
      <c r="DY1625" s="51">
        <f t="shared" si="774"/>
        <v>0.19926934573231483</v>
      </c>
      <c r="DZ1625" s="75">
        <f t="shared" si="775"/>
        <v>0.15999999999999998</v>
      </c>
      <c r="EA1625" s="51">
        <f t="shared" si="776"/>
        <v>3.3211557622052468E-2</v>
      </c>
      <c r="EB1625" s="75">
        <f t="shared" si="777"/>
        <v>23.039964574338541</v>
      </c>
      <c r="EC1625" s="51">
        <f t="shared" si="778"/>
        <v>0.11070519207350826</v>
      </c>
      <c r="ED1625" s="75">
        <f t="shared" si="779"/>
        <v>1.1200044282076831</v>
      </c>
      <c r="EE1625" s="51">
        <f t="shared" si="780"/>
        <v>5.5352596036754131E-2</v>
      </c>
      <c r="EF1625" s="75">
        <f t="shared" si="781"/>
        <v>0.19</v>
      </c>
      <c r="EG1625" s="51">
        <f t="shared" si="782"/>
        <v>3.3211557622052475E-2</v>
      </c>
      <c r="EH1625" s="75">
        <f t="shared" si="783"/>
        <v>7.9999999999999988E-2</v>
      </c>
      <c r="EI1625" s="51">
        <f t="shared" si="784"/>
        <v>1.1070519207350825E-2</v>
      </c>
      <c r="EJ1625" s="75">
        <f t="shared" si="785"/>
        <v>0.69</v>
      </c>
      <c r="EK1625" s="51">
        <f t="shared" si="786"/>
        <v>3.3211557622052468E-2</v>
      </c>
      <c r="EL1625" s="75">
        <f t="shared" si="787"/>
        <v>9.4600022141038416</v>
      </c>
      <c r="EM1625" s="51">
        <f t="shared" si="788"/>
        <v>0.23248090335436733</v>
      </c>
      <c r="EN1625" s="75">
        <f t="shared" si="789"/>
        <v>5.8900033211557616</v>
      </c>
      <c r="EO1625" s="51">
        <f t="shared" si="790"/>
        <v>9.9634672866157417E-2</v>
      </c>
      <c r="EP1625" s="75">
        <f t="shared" si="791"/>
        <v>0</v>
      </c>
      <c r="EQ1625" s="51" t="e">
        <f t="shared" si="792"/>
        <v>#DIV/0!</v>
      </c>
      <c r="ER1625" s="51">
        <f t="shared" si="793"/>
        <v>100</v>
      </c>
      <c r="ES1625" s="51">
        <f t="shared" si="794"/>
        <v>0</v>
      </c>
    </row>
    <row r="1626" spans="1:149" x14ac:dyDescent="0.45">
      <c r="A1626" s="78" t="s">
        <v>1486</v>
      </c>
      <c r="B1626" s="174" t="s">
        <v>3421</v>
      </c>
      <c r="C1626" s="51" t="s">
        <v>3766</v>
      </c>
      <c r="D1626" s="51" t="s">
        <v>3765</v>
      </c>
      <c r="E1626" s="78" t="s">
        <v>1127</v>
      </c>
      <c r="F1626" s="78" t="s">
        <v>2458</v>
      </c>
      <c r="G1626" s="72" t="s">
        <v>3380</v>
      </c>
      <c r="H1626" s="78" t="s">
        <v>1101</v>
      </c>
      <c r="I1626" s="78">
        <v>96</v>
      </c>
      <c r="J1626" s="300">
        <v>200</v>
      </c>
      <c r="K1626" s="78">
        <v>3</v>
      </c>
      <c r="L1626" s="300">
        <v>880</v>
      </c>
      <c r="M1626" s="72">
        <v>10</v>
      </c>
      <c r="O1626" s="78" t="s">
        <v>1128</v>
      </c>
      <c r="P1626" s="72" t="s">
        <v>3288</v>
      </c>
      <c r="R1626" s="114"/>
      <c r="AA1626" s="195"/>
      <c r="AB1626" s="195"/>
      <c r="AC1626" s="195"/>
      <c r="AD1626" s="72"/>
      <c r="AE1626" s="316">
        <v>1</v>
      </c>
      <c r="AF1626" s="195"/>
      <c r="AG1626" s="195">
        <v>0</v>
      </c>
      <c r="AH1626" s="72"/>
      <c r="AR1626" s="53">
        <v>0.84460000000000002</v>
      </c>
      <c r="AT1626" s="77"/>
      <c r="AU1626" s="276">
        <v>2000</v>
      </c>
      <c r="AV1626" s="276"/>
      <c r="AW1626" s="276">
        <v>1689.2</v>
      </c>
      <c r="AX1626" s="95"/>
      <c r="AY1626" s="276"/>
      <c r="AZ1626" s="95"/>
      <c r="BB1626" s="80" t="s">
        <v>722</v>
      </c>
      <c r="BC1626" s="270" t="s">
        <v>1126</v>
      </c>
      <c r="BD1626" s="72">
        <v>56.207099999999997</v>
      </c>
      <c r="BE1626" s="72">
        <v>0.11</v>
      </c>
      <c r="BF1626" s="72">
        <v>0.44337599999999999</v>
      </c>
      <c r="BG1626" s="72">
        <v>0.04</v>
      </c>
      <c r="BH1626" s="72">
        <v>18.8065</v>
      </c>
      <c r="BI1626" s="72">
        <v>0.25</v>
      </c>
      <c r="BJ1626" s="72"/>
      <c r="BK1626" s="72"/>
      <c r="BL1626" s="72"/>
      <c r="BM1626" s="72"/>
      <c r="BN1626" s="72">
        <v>2.2445900000000001</v>
      </c>
      <c r="BO1626" s="72">
        <v>0.23</v>
      </c>
      <c r="BP1626" s="72">
        <v>8.3132999999999999E-2</v>
      </c>
      <c r="BQ1626" s="72">
        <v>0.06</v>
      </c>
      <c r="BR1626" s="72">
        <v>0.157029</v>
      </c>
      <c r="BS1626" s="72">
        <v>0.05</v>
      </c>
      <c r="BT1626" s="72"/>
      <c r="BU1626" s="72"/>
      <c r="BV1626" s="72"/>
      <c r="BW1626" s="72"/>
      <c r="BX1626" s="72">
        <v>2.76186</v>
      </c>
      <c r="BY1626" s="72">
        <v>0.11</v>
      </c>
      <c r="BZ1626" s="72">
        <v>5.1450100000000001</v>
      </c>
      <c r="CA1626" s="72">
        <v>0.32</v>
      </c>
      <c r="CB1626" s="72">
        <v>6.5213200000000002</v>
      </c>
      <c r="CC1626" s="72">
        <v>0.1</v>
      </c>
      <c r="CD1626" s="72"/>
      <c r="CE1626" s="72"/>
      <c r="CF1626" s="72"/>
      <c r="CG1626" s="72"/>
      <c r="CH1626" s="72"/>
      <c r="CI1626" s="72"/>
      <c r="CJ1626" s="72"/>
      <c r="CK1626" s="72"/>
      <c r="CL1626" s="72"/>
      <c r="CM1626" s="72"/>
      <c r="CN1626" s="72"/>
      <c r="CO1626" s="72"/>
      <c r="CP1626" s="72"/>
      <c r="CQ1626" s="72"/>
      <c r="CR1626" s="72"/>
      <c r="CS1626" s="72"/>
      <c r="CT1626" s="72"/>
      <c r="CU1626" s="72"/>
      <c r="CV1626" s="72"/>
      <c r="CW1626" s="72"/>
      <c r="CX1626" s="72"/>
      <c r="CY1626" s="72"/>
      <c r="CZ1626" s="72"/>
      <c r="DA1626" s="72"/>
      <c r="DB1626" s="72"/>
      <c r="DC1626" s="72"/>
      <c r="DD1626" s="72"/>
      <c r="DE1626" s="72"/>
      <c r="DF1626" s="72"/>
      <c r="DG1626" s="72"/>
      <c r="DH1626" s="78">
        <v>92.37</v>
      </c>
      <c r="DJ1626" s="77">
        <f t="shared" si="772"/>
        <v>7.6299999999999955</v>
      </c>
      <c r="DK1626" s="72"/>
      <c r="DO1626" s="358">
        <v>7.63</v>
      </c>
      <c r="DP1626" s="72"/>
      <c r="DQ1626" s="374"/>
      <c r="DR1626" s="72"/>
      <c r="DU1626" s="52"/>
      <c r="DX1626" s="75">
        <f t="shared" si="773"/>
        <v>60.849951282884049</v>
      </c>
      <c r="DY1626" s="51">
        <f t="shared" si="774"/>
        <v>0.11908628342535454</v>
      </c>
      <c r="DZ1626" s="75">
        <f t="shared" si="775"/>
        <v>0.48</v>
      </c>
      <c r="EA1626" s="51">
        <f t="shared" si="776"/>
        <v>4.3304103063765295E-2</v>
      </c>
      <c r="EB1626" s="75">
        <f t="shared" si="777"/>
        <v>20.359965356717545</v>
      </c>
      <c r="EC1626" s="51">
        <f t="shared" si="778"/>
        <v>0.27065064414853301</v>
      </c>
      <c r="ED1626" s="75">
        <f t="shared" si="779"/>
        <v>2.4299989173974237</v>
      </c>
      <c r="EE1626" s="51">
        <f t="shared" si="780"/>
        <v>0.24899859261665044</v>
      </c>
      <c r="EF1626" s="75">
        <f t="shared" si="781"/>
        <v>0.09</v>
      </c>
      <c r="EG1626" s="51">
        <f t="shared" si="782"/>
        <v>6.4956154595647936E-2</v>
      </c>
      <c r="EH1626" s="75">
        <f t="shared" si="783"/>
        <v>0.16999999999999998</v>
      </c>
      <c r="EI1626" s="51">
        <f t="shared" si="784"/>
        <v>5.4130128829706609E-2</v>
      </c>
      <c r="EJ1626" s="75">
        <f t="shared" si="785"/>
        <v>2.9899967521922699</v>
      </c>
      <c r="EK1626" s="51">
        <f t="shared" si="786"/>
        <v>0.11908628342535453</v>
      </c>
      <c r="EL1626" s="75">
        <f t="shared" si="787"/>
        <v>5.5700010826025759</v>
      </c>
      <c r="EM1626" s="51">
        <f t="shared" si="788"/>
        <v>0.34643282451012231</v>
      </c>
      <c r="EN1626" s="75">
        <f t="shared" si="789"/>
        <v>7.0599978347948467</v>
      </c>
      <c r="EO1626" s="51">
        <f t="shared" si="790"/>
        <v>0.10826025765941323</v>
      </c>
      <c r="EP1626" s="75">
        <f t="shared" si="791"/>
        <v>0</v>
      </c>
      <c r="EQ1626" s="51" t="e">
        <f t="shared" si="792"/>
        <v>#DIV/0!</v>
      </c>
      <c r="ER1626" s="51">
        <f t="shared" si="793"/>
        <v>100</v>
      </c>
      <c r="ES1626" s="51">
        <f t="shared" si="794"/>
        <v>0</v>
      </c>
    </row>
    <row r="1627" spans="1:149" x14ac:dyDescent="0.45">
      <c r="A1627" s="78" t="s">
        <v>1486</v>
      </c>
      <c r="B1627" s="174" t="s">
        <v>3421</v>
      </c>
      <c r="C1627" s="51" t="s">
        <v>3766</v>
      </c>
      <c r="D1627" s="51" t="s">
        <v>3765</v>
      </c>
      <c r="E1627" s="78" t="s">
        <v>1127</v>
      </c>
      <c r="F1627" s="78" t="s">
        <v>2459</v>
      </c>
      <c r="G1627" s="72" t="s">
        <v>3380</v>
      </c>
      <c r="H1627" s="78" t="s">
        <v>1101</v>
      </c>
      <c r="I1627" s="78">
        <v>48</v>
      </c>
      <c r="J1627" s="300">
        <v>200</v>
      </c>
      <c r="K1627" s="78">
        <v>3</v>
      </c>
      <c r="L1627" s="300">
        <v>840</v>
      </c>
      <c r="M1627" s="72">
        <v>10</v>
      </c>
      <c r="O1627" s="78" t="s">
        <v>1128</v>
      </c>
      <c r="P1627" s="72" t="s">
        <v>3289</v>
      </c>
      <c r="R1627" s="114"/>
      <c r="AA1627" s="195"/>
      <c r="AB1627" s="195"/>
      <c r="AC1627" s="195"/>
      <c r="AD1627" s="72"/>
      <c r="AE1627" s="316">
        <v>1</v>
      </c>
      <c r="AF1627" s="195"/>
      <c r="AG1627" s="195">
        <v>0</v>
      </c>
      <c r="AH1627" s="72"/>
      <c r="AR1627" s="53">
        <v>0.81089999999999995</v>
      </c>
      <c r="AT1627" s="77"/>
      <c r="AU1627" s="276">
        <v>2000</v>
      </c>
      <c r="AV1627" s="276"/>
      <c r="AW1627" s="276">
        <v>1621.8</v>
      </c>
      <c r="AX1627" s="95"/>
      <c r="AY1627" s="276"/>
      <c r="AZ1627" s="95"/>
      <c r="BB1627" s="80" t="s">
        <v>722</v>
      </c>
      <c r="BC1627" s="270" t="s">
        <v>1126</v>
      </c>
      <c r="BD1627" s="72">
        <v>57.186300000000003</v>
      </c>
      <c r="BE1627" s="72">
        <v>0.99</v>
      </c>
      <c r="BF1627" s="72">
        <v>0.38484600000000002</v>
      </c>
      <c r="BG1627" s="72">
        <v>7.0000000000000007E-2</v>
      </c>
      <c r="BH1627" s="72">
        <v>19.104900000000001</v>
      </c>
      <c r="BI1627" s="72">
        <v>0.22</v>
      </c>
      <c r="BJ1627" s="72"/>
      <c r="BK1627" s="72"/>
      <c r="BL1627" s="72"/>
      <c r="BM1627" s="72"/>
      <c r="BN1627" s="72">
        <v>1.2828200000000001</v>
      </c>
      <c r="BO1627" s="72">
        <v>0.24</v>
      </c>
      <c r="BP1627" s="72">
        <v>8.2466999999999999E-2</v>
      </c>
      <c r="BQ1627" s="72">
        <v>0.06</v>
      </c>
      <c r="BR1627" s="72">
        <v>0.12828200000000001</v>
      </c>
      <c r="BS1627" s="72">
        <v>0.11</v>
      </c>
      <c r="BT1627" s="72"/>
      <c r="BU1627" s="72"/>
      <c r="BV1627" s="72"/>
      <c r="BW1627" s="72"/>
      <c r="BX1627" s="72">
        <v>1.88758</v>
      </c>
      <c r="BY1627" s="72">
        <v>0.14000000000000001</v>
      </c>
      <c r="BZ1627" s="72">
        <v>4.9021999999999997</v>
      </c>
      <c r="CA1627" s="72">
        <v>0.57999999999999996</v>
      </c>
      <c r="CB1627" s="72">
        <v>6.6889900000000004</v>
      </c>
      <c r="CC1627" s="72">
        <v>0.28000000000000003</v>
      </c>
      <c r="CD1627" s="72"/>
      <c r="CE1627" s="72"/>
      <c r="CF1627" s="72"/>
      <c r="CG1627" s="72"/>
      <c r="CH1627" s="72"/>
      <c r="CI1627" s="72"/>
      <c r="CJ1627" s="72"/>
      <c r="CK1627" s="72"/>
      <c r="CL1627" s="72"/>
      <c r="CM1627" s="72"/>
      <c r="CN1627" s="72"/>
      <c r="CO1627" s="72"/>
      <c r="CP1627" s="72"/>
      <c r="CQ1627" s="72"/>
      <c r="CR1627" s="72"/>
      <c r="CS1627" s="72"/>
      <c r="CT1627" s="72"/>
      <c r="CU1627" s="72"/>
      <c r="CV1627" s="72"/>
      <c r="CW1627" s="72"/>
      <c r="CX1627" s="72"/>
      <c r="CY1627" s="72"/>
      <c r="CZ1627" s="72"/>
      <c r="DA1627" s="72"/>
      <c r="DB1627" s="72"/>
      <c r="DC1627" s="72"/>
      <c r="DD1627" s="72"/>
      <c r="DE1627" s="72"/>
      <c r="DF1627" s="72"/>
      <c r="DG1627" s="72"/>
      <c r="DH1627" s="78">
        <v>91.63</v>
      </c>
      <c r="DJ1627" s="77">
        <f t="shared" si="772"/>
        <v>8.3700000000000045</v>
      </c>
      <c r="DK1627" s="72"/>
      <c r="DO1627" s="358">
        <v>8.3699999999999992</v>
      </c>
      <c r="DP1627" s="72"/>
      <c r="DQ1627" s="374"/>
      <c r="DR1627" s="72"/>
      <c r="DU1627" s="52"/>
      <c r="DX1627" s="75">
        <f t="shared" si="773"/>
        <v>62.410018552875698</v>
      </c>
      <c r="DY1627" s="51">
        <f t="shared" si="774"/>
        <v>1.0804321728691475</v>
      </c>
      <c r="DZ1627" s="75">
        <f t="shared" si="775"/>
        <v>0.42000000000000004</v>
      </c>
      <c r="EA1627" s="51">
        <f t="shared" si="776"/>
        <v>7.6394194041252875E-2</v>
      </c>
      <c r="EB1627" s="75">
        <f t="shared" si="777"/>
        <v>20.850049110553314</v>
      </c>
      <c r="EC1627" s="51">
        <f t="shared" si="778"/>
        <v>0.24009603841536617</v>
      </c>
      <c r="ED1627" s="75">
        <f t="shared" si="779"/>
        <v>1.4000000000000001</v>
      </c>
      <c r="EE1627" s="51">
        <f t="shared" si="780"/>
        <v>0.26192295099858126</v>
      </c>
      <c r="EF1627" s="75">
        <f t="shared" si="781"/>
        <v>9.0000000000000011E-2</v>
      </c>
      <c r="EG1627" s="51">
        <f t="shared" si="782"/>
        <v>6.5480737749645315E-2</v>
      </c>
      <c r="EH1627" s="75">
        <f t="shared" si="783"/>
        <v>0.14000000000000001</v>
      </c>
      <c r="EI1627" s="51">
        <f t="shared" si="784"/>
        <v>0.12004801920768307</v>
      </c>
      <c r="EJ1627" s="75">
        <f t="shared" si="785"/>
        <v>2.0600021826912585</v>
      </c>
      <c r="EK1627" s="51">
        <f t="shared" si="786"/>
        <v>0.15278838808250575</v>
      </c>
      <c r="EL1627" s="75">
        <f t="shared" si="787"/>
        <v>5.3499945432718539</v>
      </c>
      <c r="EM1627" s="51">
        <f t="shared" si="788"/>
        <v>0.63298046491323801</v>
      </c>
      <c r="EN1627" s="75">
        <f t="shared" si="789"/>
        <v>7.3000000000000007</v>
      </c>
      <c r="EO1627" s="51">
        <f t="shared" si="790"/>
        <v>0.3055767761650115</v>
      </c>
      <c r="EP1627" s="75">
        <f t="shared" si="791"/>
        <v>0</v>
      </c>
      <c r="EQ1627" s="51" t="e">
        <f t="shared" si="792"/>
        <v>#DIV/0!</v>
      </c>
      <c r="ER1627" s="51">
        <f t="shared" si="793"/>
        <v>100</v>
      </c>
      <c r="ES1627" s="51">
        <f t="shared" si="794"/>
        <v>0</v>
      </c>
    </row>
    <row r="1628" spans="1:149" x14ac:dyDescent="0.45">
      <c r="A1628" s="78" t="s">
        <v>1486</v>
      </c>
      <c r="B1628" s="174" t="s">
        <v>3421</v>
      </c>
      <c r="C1628" s="51" t="s">
        <v>3766</v>
      </c>
      <c r="D1628" s="51" t="s">
        <v>3765</v>
      </c>
      <c r="E1628" s="78" t="s">
        <v>1127</v>
      </c>
      <c r="F1628" s="78" t="s">
        <v>2460</v>
      </c>
      <c r="G1628" s="72" t="s">
        <v>3380</v>
      </c>
      <c r="H1628" s="78" t="s">
        <v>1101</v>
      </c>
      <c r="I1628" s="78">
        <v>96</v>
      </c>
      <c r="J1628" s="300">
        <v>200</v>
      </c>
      <c r="K1628" s="78">
        <v>3</v>
      </c>
      <c r="L1628" s="300">
        <v>880</v>
      </c>
      <c r="M1628" s="72">
        <v>10</v>
      </c>
      <c r="O1628" s="78" t="s">
        <v>3507</v>
      </c>
      <c r="P1628" s="72" t="s">
        <v>3288</v>
      </c>
      <c r="R1628" s="114">
        <v>2.2999999999999998</v>
      </c>
      <c r="AA1628" s="195"/>
      <c r="AB1628" s="195"/>
      <c r="AC1628" s="195"/>
      <c r="AD1628" s="72"/>
      <c r="AE1628" s="316">
        <v>1</v>
      </c>
      <c r="AF1628" s="195"/>
      <c r="AG1628" s="195">
        <v>0</v>
      </c>
      <c r="AH1628" s="72"/>
      <c r="AR1628" s="53">
        <v>0.84460000000000002</v>
      </c>
      <c r="AT1628" s="77"/>
      <c r="AU1628" s="276">
        <v>2000</v>
      </c>
      <c r="AV1628" s="276"/>
      <c r="AW1628" s="276">
        <v>1689.2</v>
      </c>
      <c r="AX1628" s="95"/>
      <c r="AY1628" s="276"/>
      <c r="AZ1628" s="95"/>
      <c r="BB1628" s="80" t="s">
        <v>722</v>
      </c>
      <c r="BC1628" s="270" t="s">
        <v>1126</v>
      </c>
      <c r="BD1628" s="72">
        <v>56.597299999999997</v>
      </c>
      <c r="BE1628" s="72">
        <v>0.17</v>
      </c>
      <c r="BF1628" s="72">
        <v>0.42582199999999998</v>
      </c>
      <c r="BG1628" s="72">
        <v>0.04</v>
      </c>
      <c r="BH1628" s="72">
        <v>19.199000000000002</v>
      </c>
      <c r="BI1628" s="72">
        <v>0.08</v>
      </c>
      <c r="BJ1628" s="72"/>
      <c r="BK1628" s="72"/>
      <c r="BL1628" s="72"/>
      <c r="BM1628" s="72"/>
      <c r="BN1628" s="72">
        <v>1.5366599999999999</v>
      </c>
      <c r="BO1628" s="72">
        <v>0.14000000000000001</v>
      </c>
      <c r="BP1628" s="72">
        <v>0.14811199999999999</v>
      </c>
      <c r="BQ1628" s="72">
        <v>0.05</v>
      </c>
      <c r="BR1628" s="72">
        <v>0.25919599999999998</v>
      </c>
      <c r="BS1628" s="72">
        <v>0.01</v>
      </c>
      <c r="BT1628" s="72"/>
      <c r="BU1628" s="72"/>
      <c r="BV1628" s="72"/>
      <c r="BW1628" s="72"/>
      <c r="BX1628" s="72">
        <v>2.5734499999999998</v>
      </c>
      <c r="BY1628" s="72">
        <v>0.04</v>
      </c>
      <c r="BZ1628" s="72">
        <v>5.1191199999999997</v>
      </c>
      <c r="CA1628" s="72">
        <v>0.22</v>
      </c>
      <c r="CB1628" s="72">
        <v>6.72058</v>
      </c>
      <c r="CC1628" s="72">
        <v>0.13</v>
      </c>
      <c r="CD1628" s="72"/>
      <c r="CE1628" s="72"/>
      <c r="CF1628" s="72"/>
      <c r="CG1628" s="72"/>
      <c r="CH1628" s="72"/>
      <c r="CI1628" s="72"/>
      <c r="CJ1628" s="72"/>
      <c r="CK1628" s="72"/>
      <c r="CL1628" s="72"/>
      <c r="CM1628" s="72"/>
      <c r="CN1628" s="72"/>
      <c r="CO1628" s="72"/>
      <c r="CP1628" s="72"/>
      <c r="CQ1628" s="72"/>
      <c r="CR1628" s="72"/>
      <c r="CS1628" s="72"/>
      <c r="CT1628" s="72"/>
      <c r="CU1628" s="72"/>
      <c r="CV1628" s="72"/>
      <c r="CW1628" s="72"/>
      <c r="CX1628" s="72"/>
      <c r="CY1628" s="72"/>
      <c r="CZ1628" s="72"/>
      <c r="DA1628" s="72"/>
      <c r="DB1628" s="72"/>
      <c r="DC1628" s="72"/>
      <c r="DD1628" s="72"/>
      <c r="DE1628" s="72"/>
      <c r="DF1628" s="72"/>
      <c r="DG1628" s="72"/>
      <c r="DH1628" s="78">
        <v>92.57</v>
      </c>
      <c r="DJ1628" s="77">
        <f t="shared" si="772"/>
        <v>7.4300000000000068</v>
      </c>
      <c r="DK1628" s="72"/>
      <c r="DO1628" s="358">
        <v>7.43</v>
      </c>
      <c r="DP1628" s="72"/>
      <c r="DQ1628" s="374"/>
      <c r="DR1628" s="72"/>
      <c r="DU1628" s="52"/>
      <c r="DX1628" s="75">
        <f t="shared" si="773"/>
        <v>61.140002160527175</v>
      </c>
      <c r="DY1628" s="51">
        <f t="shared" si="774"/>
        <v>0.18364480933347743</v>
      </c>
      <c r="DZ1628" s="75">
        <f t="shared" si="775"/>
        <v>0.45999999999999996</v>
      </c>
      <c r="EA1628" s="51">
        <f t="shared" si="776"/>
        <v>4.3210543372582913E-2</v>
      </c>
      <c r="EB1628" s="75">
        <f t="shared" si="777"/>
        <v>20.739980555255485</v>
      </c>
      <c r="EC1628" s="51">
        <f t="shared" si="778"/>
        <v>8.6421086745165826E-2</v>
      </c>
      <c r="ED1628" s="75">
        <f t="shared" si="779"/>
        <v>1.6599978394728314</v>
      </c>
      <c r="EE1628" s="51">
        <f t="shared" si="780"/>
        <v>0.1512369018040402</v>
      </c>
      <c r="EF1628" s="75">
        <f t="shared" si="781"/>
        <v>0.16</v>
      </c>
      <c r="EG1628" s="51">
        <f t="shared" si="782"/>
        <v>5.4013179215728638E-2</v>
      </c>
      <c r="EH1628" s="75">
        <f t="shared" si="783"/>
        <v>0.27999999999999997</v>
      </c>
      <c r="EI1628" s="51">
        <f t="shared" si="784"/>
        <v>1.0802635843145728E-2</v>
      </c>
      <c r="EJ1628" s="75">
        <f t="shared" si="785"/>
        <v>2.7800043210543373</v>
      </c>
      <c r="EK1628" s="51">
        <f t="shared" si="786"/>
        <v>4.3210543372582913E-2</v>
      </c>
      <c r="EL1628" s="75">
        <f t="shared" si="787"/>
        <v>5.5299989197364159</v>
      </c>
      <c r="EM1628" s="51">
        <f t="shared" si="788"/>
        <v>0.23765798854920603</v>
      </c>
      <c r="EN1628" s="75">
        <f t="shared" si="789"/>
        <v>7.2599978394728311</v>
      </c>
      <c r="EO1628" s="51">
        <f t="shared" si="790"/>
        <v>0.14043426596089445</v>
      </c>
      <c r="EP1628" s="75">
        <f t="shared" si="791"/>
        <v>0</v>
      </c>
      <c r="EQ1628" s="51" t="e">
        <f t="shared" si="792"/>
        <v>#DIV/0!</v>
      </c>
      <c r="ER1628" s="51">
        <f t="shared" si="793"/>
        <v>100</v>
      </c>
      <c r="ES1628" s="51">
        <f t="shared" si="794"/>
        <v>0</v>
      </c>
    </row>
    <row r="1629" spans="1:149" x14ac:dyDescent="0.45">
      <c r="A1629" s="78" t="s">
        <v>1486</v>
      </c>
      <c r="B1629" s="174" t="s">
        <v>3421</v>
      </c>
      <c r="C1629" s="51" t="s">
        <v>3766</v>
      </c>
      <c r="D1629" s="51" t="s">
        <v>3765</v>
      </c>
      <c r="E1629" s="78" t="s">
        <v>1127</v>
      </c>
      <c r="F1629" s="78" t="s">
        <v>2461</v>
      </c>
      <c r="G1629" s="72" t="s">
        <v>3380</v>
      </c>
      <c r="H1629" s="78" t="s">
        <v>1101</v>
      </c>
      <c r="I1629" s="78">
        <v>48</v>
      </c>
      <c r="J1629" s="300">
        <v>200</v>
      </c>
      <c r="K1629" s="78">
        <v>3</v>
      </c>
      <c r="L1629" s="300">
        <v>840</v>
      </c>
      <c r="M1629" s="72">
        <v>10</v>
      </c>
      <c r="O1629" s="78" t="s">
        <v>3507</v>
      </c>
      <c r="P1629" s="72" t="s">
        <v>3290</v>
      </c>
      <c r="R1629" s="114">
        <v>2.2999999999999998</v>
      </c>
      <c r="AA1629" s="195"/>
      <c r="AB1629" s="195"/>
      <c r="AC1629" s="195"/>
      <c r="AD1629" s="72"/>
      <c r="AE1629" s="316">
        <v>1</v>
      </c>
      <c r="AF1629" s="195"/>
      <c r="AG1629" s="195">
        <v>0</v>
      </c>
      <c r="AH1629" s="72"/>
      <c r="AR1629" s="53">
        <v>0.81089999999999995</v>
      </c>
      <c r="AT1629" s="77"/>
      <c r="AU1629" s="276">
        <v>2000</v>
      </c>
      <c r="AV1629" s="276"/>
      <c r="AW1629" s="276">
        <v>1621.8</v>
      </c>
      <c r="AX1629" s="95"/>
      <c r="AY1629" s="276"/>
      <c r="AZ1629" s="95"/>
      <c r="BB1629" s="80" t="s">
        <v>722</v>
      </c>
      <c r="BC1629" s="270" t="s">
        <v>1126</v>
      </c>
      <c r="BD1629" s="72">
        <v>56.585099999999997</v>
      </c>
      <c r="BE1629" s="72">
        <v>0.19</v>
      </c>
      <c r="BF1629" s="72">
        <v>0.19128899999999999</v>
      </c>
      <c r="BG1629" s="72">
        <v>0.03</v>
      </c>
      <c r="BH1629" s="72">
        <v>19.138000000000002</v>
      </c>
      <c r="BI1629" s="72">
        <v>0.17</v>
      </c>
      <c r="BJ1629" s="72"/>
      <c r="BK1629" s="72"/>
      <c r="BL1629" s="72"/>
      <c r="BM1629" s="72"/>
      <c r="BN1629" s="72">
        <v>1.22061</v>
      </c>
      <c r="BO1629" s="72">
        <v>0.14000000000000001</v>
      </c>
      <c r="BP1629" s="72">
        <v>0.11841699999999999</v>
      </c>
      <c r="BQ1629" s="72">
        <v>0.05</v>
      </c>
      <c r="BR1629" s="72">
        <v>0.11841699999999999</v>
      </c>
      <c r="BS1629" s="72">
        <v>0.01</v>
      </c>
      <c r="BT1629" s="72"/>
      <c r="BU1629" s="72"/>
      <c r="BV1629" s="72"/>
      <c r="BW1629" s="72"/>
      <c r="BX1629" s="72">
        <v>2.0495299999999999</v>
      </c>
      <c r="BY1629" s="72">
        <v>7.0000000000000007E-2</v>
      </c>
      <c r="BZ1629" s="72">
        <v>4.9461899999999996</v>
      </c>
      <c r="CA1629" s="72">
        <v>0.09</v>
      </c>
      <c r="CB1629" s="72">
        <v>6.7224399999999997</v>
      </c>
      <c r="CC1629" s="72">
        <v>0.16</v>
      </c>
      <c r="CD1629" s="72"/>
      <c r="CE1629" s="72"/>
      <c r="CF1629" s="72"/>
      <c r="CG1629" s="72"/>
      <c r="CH1629" s="72"/>
      <c r="CI1629" s="72"/>
      <c r="CJ1629" s="72"/>
      <c r="CK1629" s="72"/>
      <c r="CL1629" s="72"/>
      <c r="CM1629" s="72"/>
      <c r="CN1629" s="72"/>
      <c r="CO1629" s="72"/>
      <c r="CP1629" s="72"/>
      <c r="CQ1629" s="72"/>
      <c r="CR1629" s="72"/>
      <c r="CS1629" s="72"/>
      <c r="CT1629" s="72"/>
      <c r="CU1629" s="72"/>
      <c r="CV1629" s="72"/>
      <c r="CW1629" s="72"/>
      <c r="CX1629" s="72"/>
      <c r="CY1629" s="72"/>
      <c r="CZ1629" s="72"/>
      <c r="DA1629" s="72"/>
      <c r="DB1629" s="72"/>
      <c r="DC1629" s="72"/>
      <c r="DD1629" s="72"/>
      <c r="DE1629" s="72"/>
      <c r="DF1629" s="72"/>
      <c r="DG1629" s="72"/>
      <c r="DH1629" s="78">
        <v>91.09</v>
      </c>
      <c r="DJ1629" s="77">
        <f t="shared" si="772"/>
        <v>8.9099999999999966</v>
      </c>
      <c r="DK1629" s="72"/>
      <c r="DO1629" s="358">
        <v>8.91</v>
      </c>
      <c r="DP1629" s="72"/>
      <c r="DQ1629" s="374"/>
      <c r="DR1629" s="72"/>
      <c r="DU1629" s="52"/>
      <c r="DX1629" s="75">
        <f t="shared" si="773"/>
        <v>62.119991217477214</v>
      </c>
      <c r="DY1629" s="51">
        <f t="shared" si="774"/>
        <v>0.20858491601712592</v>
      </c>
      <c r="DZ1629" s="75">
        <f t="shared" si="775"/>
        <v>0.21</v>
      </c>
      <c r="EA1629" s="51">
        <f t="shared" si="776"/>
        <v>3.2934460423756723E-2</v>
      </c>
      <c r="EB1629" s="75">
        <f t="shared" si="777"/>
        <v>21.009990119661872</v>
      </c>
      <c r="EC1629" s="51">
        <f t="shared" si="778"/>
        <v>0.18662860906795478</v>
      </c>
      <c r="ED1629" s="75">
        <f t="shared" si="779"/>
        <v>1.3400043912613897</v>
      </c>
      <c r="EE1629" s="51">
        <f t="shared" si="780"/>
        <v>0.15369414864419803</v>
      </c>
      <c r="EF1629" s="75">
        <f t="shared" si="781"/>
        <v>0.13</v>
      </c>
      <c r="EG1629" s="51">
        <f t="shared" si="782"/>
        <v>5.4890767372927876E-2</v>
      </c>
      <c r="EH1629" s="75">
        <f t="shared" si="783"/>
        <v>0.13</v>
      </c>
      <c r="EI1629" s="51">
        <f t="shared" si="784"/>
        <v>1.0978153474585575E-2</v>
      </c>
      <c r="EJ1629" s="75">
        <f t="shared" si="785"/>
        <v>2.2500054890767371</v>
      </c>
      <c r="EK1629" s="51">
        <f t="shared" si="786"/>
        <v>7.6847074322099029E-2</v>
      </c>
      <c r="EL1629" s="75">
        <f t="shared" si="787"/>
        <v>5.4300032934460418</v>
      </c>
      <c r="EM1629" s="51">
        <f t="shared" si="788"/>
        <v>9.8803381271270169E-2</v>
      </c>
      <c r="EN1629" s="75">
        <f t="shared" si="789"/>
        <v>7.3799978043693049</v>
      </c>
      <c r="EO1629" s="51">
        <f t="shared" si="790"/>
        <v>0.1756504555933692</v>
      </c>
      <c r="EP1629" s="75">
        <f t="shared" si="791"/>
        <v>0</v>
      </c>
      <c r="EQ1629" s="51" t="e">
        <f t="shared" si="792"/>
        <v>#DIV/0!</v>
      </c>
      <c r="ER1629" s="51">
        <f t="shared" si="793"/>
        <v>100</v>
      </c>
      <c r="ES1629" s="51">
        <f t="shared" si="794"/>
        <v>0</v>
      </c>
    </row>
    <row r="1630" spans="1:149" x14ac:dyDescent="0.45">
      <c r="A1630" s="78" t="s">
        <v>1486</v>
      </c>
      <c r="B1630" s="174" t="s">
        <v>3421</v>
      </c>
      <c r="C1630" s="51" t="s">
        <v>3766</v>
      </c>
      <c r="D1630" s="51" t="s">
        <v>3765</v>
      </c>
      <c r="E1630" s="78" t="s">
        <v>1127</v>
      </c>
      <c r="F1630" s="78" t="s">
        <v>2462</v>
      </c>
      <c r="G1630" s="72" t="s">
        <v>3380</v>
      </c>
      <c r="H1630" s="78" t="s">
        <v>1101</v>
      </c>
      <c r="I1630" s="78">
        <v>96</v>
      </c>
      <c r="J1630" s="300">
        <v>200</v>
      </c>
      <c r="K1630" s="78">
        <v>3</v>
      </c>
      <c r="L1630" s="300">
        <v>880</v>
      </c>
      <c r="M1630" s="72">
        <v>10</v>
      </c>
      <c r="O1630" s="78" t="s">
        <v>1128</v>
      </c>
      <c r="P1630" s="72" t="s">
        <v>3291</v>
      </c>
      <c r="R1630" s="114"/>
      <c r="AA1630" s="195"/>
      <c r="AB1630" s="195"/>
      <c r="AC1630" s="195"/>
      <c r="AD1630" s="72"/>
      <c r="AE1630" s="316">
        <v>1</v>
      </c>
      <c r="AF1630" s="195"/>
      <c r="AG1630" s="195">
        <v>0</v>
      </c>
      <c r="AH1630" s="72"/>
      <c r="AR1630" s="53">
        <v>0.84460000000000002</v>
      </c>
      <c r="AT1630" s="77"/>
      <c r="AU1630" s="276">
        <v>2000</v>
      </c>
      <c r="AV1630" s="276"/>
      <c r="AW1630" s="276">
        <v>1689.2</v>
      </c>
      <c r="AX1630" s="95"/>
      <c r="AY1630" s="276"/>
      <c r="AZ1630" s="95"/>
      <c r="BB1630" s="80" t="s">
        <v>722</v>
      </c>
      <c r="BC1630" s="270" t="s">
        <v>1126</v>
      </c>
      <c r="BD1630" s="72">
        <v>55.471899999999998</v>
      </c>
      <c r="BE1630" s="72">
        <v>0.19</v>
      </c>
      <c r="BF1630" s="72">
        <v>0.53551400000000005</v>
      </c>
      <c r="BG1630" s="72">
        <v>0.09</v>
      </c>
      <c r="BH1630" s="72">
        <v>18.8261</v>
      </c>
      <c r="BI1630" s="72">
        <v>0.01</v>
      </c>
      <c r="BJ1630" s="72"/>
      <c r="BK1630" s="72"/>
      <c r="BL1630" s="72"/>
      <c r="BM1630" s="72"/>
      <c r="BN1630" s="72">
        <v>2.4005800000000002</v>
      </c>
      <c r="BO1630" s="72">
        <v>0.21</v>
      </c>
      <c r="BP1630" s="72">
        <v>0.120029</v>
      </c>
      <c r="BQ1630" s="72">
        <v>0.03</v>
      </c>
      <c r="BR1630" s="72">
        <v>0.24005799999999999</v>
      </c>
      <c r="BS1630" s="72">
        <v>0.02</v>
      </c>
      <c r="BT1630" s="72"/>
      <c r="BU1630" s="72"/>
      <c r="BV1630" s="72"/>
      <c r="BW1630" s="72"/>
      <c r="BX1630" s="72">
        <v>3.4439099999999998</v>
      </c>
      <c r="BY1630" s="72">
        <v>7.0000000000000007E-2</v>
      </c>
      <c r="BZ1630" s="72">
        <v>4.7457599999999998</v>
      </c>
      <c r="CA1630" s="72">
        <v>0.05</v>
      </c>
      <c r="CB1630" s="72">
        <v>6.5369599999999997</v>
      </c>
      <c r="CC1630" s="72">
        <v>0.06</v>
      </c>
      <c r="CD1630" s="72"/>
      <c r="CE1630" s="72"/>
      <c r="CF1630" s="72"/>
      <c r="CG1630" s="72"/>
      <c r="CH1630" s="72"/>
      <c r="CI1630" s="72"/>
      <c r="CJ1630" s="72"/>
      <c r="CK1630" s="72"/>
      <c r="CL1630" s="72"/>
      <c r="CM1630" s="72"/>
      <c r="CN1630" s="72"/>
      <c r="CO1630" s="72"/>
      <c r="CP1630" s="72"/>
      <c r="CQ1630" s="72"/>
      <c r="CR1630" s="72"/>
      <c r="CS1630" s="72"/>
      <c r="CT1630" s="72"/>
      <c r="CU1630" s="72"/>
      <c r="CV1630" s="72"/>
      <c r="CW1630" s="72"/>
      <c r="CX1630" s="72"/>
      <c r="CY1630" s="72"/>
      <c r="CZ1630" s="72"/>
      <c r="DA1630" s="72"/>
      <c r="DB1630" s="72"/>
      <c r="DC1630" s="72"/>
      <c r="DD1630" s="72"/>
      <c r="DE1630" s="72"/>
      <c r="DF1630" s="72"/>
      <c r="DG1630" s="72"/>
      <c r="DH1630" s="78">
        <v>92.33</v>
      </c>
      <c r="DJ1630" s="77">
        <f t="shared" si="772"/>
        <v>7.6700000000000017</v>
      </c>
      <c r="DK1630" s="72"/>
      <c r="DO1630" s="358">
        <v>7.67</v>
      </c>
      <c r="DP1630" s="72"/>
      <c r="DQ1630" s="374"/>
      <c r="DR1630" s="72"/>
      <c r="DU1630" s="52"/>
      <c r="DX1630" s="75">
        <f t="shared" si="773"/>
        <v>60.080038990577279</v>
      </c>
      <c r="DY1630" s="51">
        <f t="shared" si="774"/>
        <v>0.20578360229611178</v>
      </c>
      <c r="DZ1630" s="75">
        <f t="shared" si="775"/>
        <v>0.58000000000000007</v>
      </c>
      <c r="EA1630" s="51">
        <f t="shared" si="776"/>
        <v>9.7476443192895057E-2</v>
      </c>
      <c r="EB1630" s="75">
        <f t="shared" si="777"/>
        <v>20.390014079930687</v>
      </c>
      <c r="EC1630" s="51">
        <f t="shared" si="778"/>
        <v>1.0830715910321675E-2</v>
      </c>
      <c r="ED1630" s="75">
        <f t="shared" si="779"/>
        <v>2.6</v>
      </c>
      <c r="EE1630" s="51">
        <f t="shared" si="780"/>
        <v>0.2274450341167551</v>
      </c>
      <c r="EF1630" s="75">
        <f t="shared" si="781"/>
        <v>0.13</v>
      </c>
      <c r="EG1630" s="51">
        <f t="shared" si="782"/>
        <v>3.2492147730965017E-2</v>
      </c>
      <c r="EH1630" s="75">
        <f t="shared" si="783"/>
        <v>0.26</v>
      </c>
      <c r="EI1630" s="51">
        <f t="shared" si="784"/>
        <v>2.1661431820643347E-2</v>
      </c>
      <c r="EJ1630" s="75">
        <f t="shared" si="785"/>
        <v>3.7300010830715906</v>
      </c>
      <c r="EK1630" s="51">
        <f t="shared" si="786"/>
        <v>7.5815011372251703E-2</v>
      </c>
      <c r="EL1630" s="75">
        <f t="shared" si="787"/>
        <v>5.1399978338568175</v>
      </c>
      <c r="EM1630" s="51">
        <f t="shared" si="788"/>
        <v>5.4153579551608363E-2</v>
      </c>
      <c r="EN1630" s="75">
        <f t="shared" si="789"/>
        <v>7.0799956677136358</v>
      </c>
      <c r="EO1630" s="51">
        <f t="shared" si="790"/>
        <v>6.4984295461930033E-2</v>
      </c>
      <c r="EP1630" s="75">
        <f t="shared" si="791"/>
        <v>0</v>
      </c>
      <c r="EQ1630" s="51" t="e">
        <f t="shared" si="792"/>
        <v>#DIV/0!</v>
      </c>
      <c r="ER1630" s="51">
        <f t="shared" si="793"/>
        <v>100</v>
      </c>
      <c r="ES1630" s="51">
        <f t="shared" si="794"/>
        <v>0</v>
      </c>
    </row>
    <row r="1631" spans="1:149" x14ac:dyDescent="0.45">
      <c r="A1631" s="78" t="s">
        <v>1486</v>
      </c>
      <c r="B1631" s="174" t="s">
        <v>3421</v>
      </c>
      <c r="C1631" s="51" t="s">
        <v>3766</v>
      </c>
      <c r="D1631" s="51" t="s">
        <v>3765</v>
      </c>
      <c r="E1631" s="78" t="s">
        <v>1127</v>
      </c>
      <c r="F1631" s="78" t="s">
        <v>2463</v>
      </c>
      <c r="G1631" s="72" t="s">
        <v>3380</v>
      </c>
      <c r="H1631" s="78" t="s">
        <v>1101</v>
      </c>
      <c r="I1631" s="78">
        <v>48</v>
      </c>
      <c r="J1631" s="300">
        <v>200</v>
      </c>
      <c r="K1631" s="78">
        <v>3</v>
      </c>
      <c r="L1631" s="300">
        <v>840</v>
      </c>
      <c r="M1631" s="72">
        <v>10</v>
      </c>
      <c r="O1631" s="78" t="s">
        <v>1128</v>
      </c>
      <c r="P1631" s="72" t="s">
        <v>3292</v>
      </c>
      <c r="R1631" s="114"/>
      <c r="AA1631" s="195"/>
      <c r="AB1631" s="195"/>
      <c r="AC1631" s="195"/>
      <c r="AD1631" s="72"/>
      <c r="AE1631" s="316">
        <v>1</v>
      </c>
      <c r="AF1631" s="195"/>
      <c r="AG1631" s="195">
        <v>0</v>
      </c>
      <c r="AH1631" s="72"/>
      <c r="AR1631" s="53">
        <v>0.81089999999999995</v>
      </c>
      <c r="AT1631" s="77"/>
      <c r="AU1631" s="276">
        <v>2000</v>
      </c>
      <c r="AV1631" s="276"/>
      <c r="AW1631" s="276">
        <v>1621.8</v>
      </c>
      <c r="AX1631" s="95"/>
      <c r="AY1631" s="276"/>
      <c r="AZ1631" s="95"/>
      <c r="BB1631" s="80" t="s">
        <v>722</v>
      </c>
      <c r="BC1631" s="270" t="s">
        <v>1126</v>
      </c>
      <c r="BD1631" s="72">
        <v>56.444800000000001</v>
      </c>
      <c r="BE1631" s="72">
        <v>0.16</v>
      </c>
      <c r="BF1631" s="72">
        <v>0.34125100000000003</v>
      </c>
      <c r="BG1631" s="72">
        <v>0.04</v>
      </c>
      <c r="BH1631" s="72">
        <v>19.193100000000001</v>
      </c>
      <c r="BI1631" s="72">
        <v>0.33</v>
      </c>
      <c r="BJ1631" s="72"/>
      <c r="BK1631" s="72"/>
      <c r="BL1631" s="72"/>
      <c r="BM1631" s="72"/>
      <c r="BN1631" s="72">
        <v>1.8446</v>
      </c>
      <c r="BO1631" s="72">
        <v>0.12</v>
      </c>
      <c r="BP1631" s="72">
        <v>7.3784000000000002E-2</v>
      </c>
      <c r="BQ1631" s="72">
        <v>0.04</v>
      </c>
      <c r="BR1631" s="72">
        <v>0.101453</v>
      </c>
      <c r="BS1631" s="72">
        <v>0.03</v>
      </c>
      <c r="BT1631" s="72"/>
      <c r="BU1631" s="72"/>
      <c r="BV1631" s="72"/>
      <c r="BW1631" s="72"/>
      <c r="BX1631" s="72">
        <v>2.4072</v>
      </c>
      <c r="BY1631" s="72">
        <v>0.09</v>
      </c>
      <c r="BZ1631" s="72">
        <v>4.94353</v>
      </c>
      <c r="CA1631" s="72">
        <v>0.31</v>
      </c>
      <c r="CB1631" s="72">
        <v>6.8711399999999996</v>
      </c>
      <c r="CC1631" s="72">
        <v>0.26</v>
      </c>
      <c r="CD1631" s="72"/>
      <c r="CE1631" s="72"/>
      <c r="CF1631" s="72"/>
      <c r="CG1631" s="72"/>
      <c r="CH1631" s="72"/>
      <c r="CI1631" s="72"/>
      <c r="CJ1631" s="72"/>
      <c r="CK1631" s="72"/>
      <c r="CL1631" s="72"/>
      <c r="CM1631" s="72"/>
      <c r="CN1631" s="72"/>
      <c r="CO1631" s="72"/>
      <c r="CP1631" s="72"/>
      <c r="CQ1631" s="72"/>
      <c r="CR1631" s="72"/>
      <c r="CS1631" s="72"/>
      <c r="CT1631" s="72"/>
      <c r="CU1631" s="72"/>
      <c r="CV1631" s="72"/>
      <c r="CW1631" s="72"/>
      <c r="CX1631" s="72"/>
      <c r="CY1631" s="72"/>
      <c r="CZ1631" s="72"/>
      <c r="DA1631" s="72"/>
      <c r="DB1631" s="72"/>
      <c r="DC1631" s="72"/>
      <c r="DD1631" s="72"/>
      <c r="DE1631" s="72"/>
      <c r="DF1631" s="72"/>
      <c r="DG1631" s="72"/>
      <c r="DH1631" s="78">
        <v>92.23</v>
      </c>
      <c r="DJ1631" s="77">
        <f t="shared" si="772"/>
        <v>7.769999999999996</v>
      </c>
      <c r="DK1631" s="72"/>
      <c r="DO1631" s="358">
        <v>7.77</v>
      </c>
      <c r="DP1631" s="72"/>
      <c r="DQ1631" s="374"/>
      <c r="DR1631" s="72"/>
      <c r="DU1631" s="52"/>
      <c r="DX1631" s="75">
        <f t="shared" si="773"/>
        <v>61.20004336983628</v>
      </c>
      <c r="DY1631" s="51">
        <f t="shared" si="774"/>
        <v>0.17347934511547219</v>
      </c>
      <c r="DZ1631" s="75">
        <f t="shared" si="775"/>
        <v>0.37</v>
      </c>
      <c r="EA1631" s="51">
        <f t="shared" si="776"/>
        <v>4.3369836278868042E-2</v>
      </c>
      <c r="EB1631" s="75">
        <f t="shared" si="777"/>
        <v>20.810040117098559</v>
      </c>
      <c r="EC1631" s="51">
        <f t="shared" si="778"/>
        <v>0.35780114930066143</v>
      </c>
      <c r="ED1631" s="75">
        <f t="shared" si="779"/>
        <v>2</v>
      </c>
      <c r="EE1631" s="51">
        <f t="shared" si="780"/>
        <v>0.13010950883660413</v>
      </c>
      <c r="EF1631" s="75">
        <f t="shared" si="781"/>
        <v>0.08</v>
      </c>
      <c r="EG1631" s="51">
        <f t="shared" si="782"/>
        <v>4.3369836278868049E-2</v>
      </c>
      <c r="EH1631" s="75">
        <f t="shared" si="783"/>
        <v>0.11</v>
      </c>
      <c r="EI1631" s="51">
        <f t="shared" si="784"/>
        <v>3.2527377209151033E-2</v>
      </c>
      <c r="EJ1631" s="75">
        <f t="shared" si="785"/>
        <v>2.6099967472622789</v>
      </c>
      <c r="EK1631" s="51">
        <f t="shared" si="786"/>
        <v>9.7582131627453092E-2</v>
      </c>
      <c r="EL1631" s="75">
        <f t="shared" si="787"/>
        <v>5.3600021684918131</v>
      </c>
      <c r="EM1631" s="51">
        <f t="shared" si="788"/>
        <v>0.33611623116122735</v>
      </c>
      <c r="EN1631" s="75">
        <f t="shared" si="789"/>
        <v>7.4500054212295348</v>
      </c>
      <c r="EO1631" s="51">
        <f t="shared" si="790"/>
        <v>0.28190393581264234</v>
      </c>
      <c r="EP1631" s="75">
        <f t="shared" si="791"/>
        <v>0</v>
      </c>
      <c r="EQ1631" s="51" t="e">
        <f t="shared" si="792"/>
        <v>#DIV/0!</v>
      </c>
      <c r="ER1631" s="51">
        <f t="shared" si="793"/>
        <v>100</v>
      </c>
      <c r="ES1631" s="51">
        <f t="shared" si="794"/>
        <v>0</v>
      </c>
    </row>
    <row r="1632" spans="1:149" x14ac:dyDescent="0.45">
      <c r="A1632" s="78" t="s">
        <v>1486</v>
      </c>
      <c r="B1632" s="174" t="s">
        <v>3421</v>
      </c>
      <c r="C1632" s="51" t="s">
        <v>3766</v>
      </c>
      <c r="D1632" s="51" t="s">
        <v>3765</v>
      </c>
      <c r="E1632" s="78" t="s">
        <v>1127</v>
      </c>
      <c r="F1632" s="78" t="s">
        <v>2464</v>
      </c>
      <c r="G1632" s="72" t="s">
        <v>3380</v>
      </c>
      <c r="H1632" s="78" t="s">
        <v>1101</v>
      </c>
      <c r="I1632" s="78">
        <v>96</v>
      </c>
      <c r="J1632" s="300">
        <v>200</v>
      </c>
      <c r="K1632" s="78">
        <v>3</v>
      </c>
      <c r="L1632" s="300">
        <v>880</v>
      </c>
      <c r="M1632" s="72">
        <v>10</v>
      </c>
      <c r="O1632" s="78" t="s">
        <v>3507</v>
      </c>
      <c r="P1632" s="72" t="s">
        <v>3290</v>
      </c>
      <c r="R1632" s="114">
        <v>2.2999999999999998</v>
      </c>
      <c r="AA1632" s="195"/>
      <c r="AB1632" s="195"/>
      <c r="AC1632" s="195"/>
      <c r="AD1632" s="72"/>
      <c r="AE1632" s="316">
        <v>1</v>
      </c>
      <c r="AF1632" s="195"/>
      <c r="AG1632" s="195">
        <v>0</v>
      </c>
      <c r="AH1632" s="72"/>
      <c r="AR1632" s="53">
        <v>0.84460000000000002</v>
      </c>
      <c r="AT1632" s="77"/>
      <c r="AU1632" s="276">
        <v>2000</v>
      </c>
      <c r="AV1632" s="276"/>
      <c r="AW1632" s="276">
        <v>1689.2</v>
      </c>
      <c r="AX1632" s="95"/>
      <c r="AY1632" s="276"/>
      <c r="AZ1632" s="95"/>
      <c r="BB1632" s="80" t="s">
        <v>722</v>
      </c>
      <c r="BC1632" s="270" t="s">
        <v>1126</v>
      </c>
      <c r="BD1632" s="72">
        <v>56.968400000000003</v>
      </c>
      <c r="BE1632" s="72">
        <v>0.45</v>
      </c>
      <c r="BF1632" s="72">
        <v>0.390768</v>
      </c>
      <c r="BG1632" s="72">
        <v>0.03</v>
      </c>
      <c r="BH1632" s="72">
        <v>19.0825</v>
      </c>
      <c r="BI1632" s="72">
        <v>0.21</v>
      </c>
      <c r="BJ1632" s="72"/>
      <c r="BK1632" s="72"/>
      <c r="BL1632" s="72"/>
      <c r="BM1632" s="72"/>
      <c r="BN1632" s="72">
        <v>1.6282000000000001</v>
      </c>
      <c r="BO1632" s="72">
        <v>0.16</v>
      </c>
      <c r="BP1632" s="72">
        <v>0.13955999999999999</v>
      </c>
      <c r="BQ1632" s="72">
        <v>0.06</v>
      </c>
      <c r="BR1632" s="72">
        <v>0.20468800000000001</v>
      </c>
      <c r="BS1632" s="72">
        <v>0.01</v>
      </c>
      <c r="BT1632" s="72"/>
      <c r="BU1632" s="72"/>
      <c r="BV1632" s="72"/>
      <c r="BW1632" s="72"/>
      <c r="BX1632" s="72">
        <v>2.3632200000000001</v>
      </c>
      <c r="BY1632" s="72">
        <v>0.08</v>
      </c>
      <c r="BZ1632" s="72">
        <v>5.0241600000000002</v>
      </c>
      <c r="CA1632" s="72">
        <v>0.19</v>
      </c>
      <c r="CB1632" s="72">
        <v>7.2571199999999996</v>
      </c>
      <c r="CC1632" s="72">
        <v>0.22</v>
      </c>
      <c r="CD1632" s="72"/>
      <c r="CE1632" s="72"/>
      <c r="CF1632" s="72"/>
      <c r="CG1632" s="72"/>
      <c r="CH1632" s="72"/>
      <c r="CI1632" s="72"/>
      <c r="CJ1632" s="72"/>
      <c r="CK1632" s="72"/>
      <c r="CL1632" s="72"/>
      <c r="CM1632" s="72"/>
      <c r="CN1632" s="72"/>
      <c r="CO1632" s="72"/>
      <c r="CP1632" s="72"/>
      <c r="CQ1632" s="72"/>
      <c r="CR1632" s="72"/>
      <c r="CS1632" s="72"/>
      <c r="CT1632" s="72"/>
      <c r="CU1632" s="72"/>
      <c r="CV1632" s="72"/>
      <c r="CW1632" s="72"/>
      <c r="CX1632" s="72"/>
      <c r="CY1632" s="72"/>
      <c r="CZ1632" s="72"/>
      <c r="DA1632" s="72"/>
      <c r="DB1632" s="72"/>
      <c r="DC1632" s="72"/>
      <c r="DD1632" s="72"/>
      <c r="DE1632" s="72"/>
      <c r="DF1632" s="72"/>
      <c r="DG1632" s="72"/>
      <c r="DH1632" s="78">
        <v>93.04</v>
      </c>
      <c r="DJ1632" s="77">
        <f t="shared" si="772"/>
        <v>6.9599999999999937</v>
      </c>
      <c r="DK1632" s="72"/>
      <c r="DO1632" s="358">
        <v>6.96</v>
      </c>
      <c r="DP1632" s="72"/>
      <c r="DQ1632" s="374"/>
      <c r="DR1632" s="72"/>
      <c r="DU1632" s="52"/>
      <c r="DX1632" s="75">
        <f t="shared" si="773"/>
        <v>61.23000859845228</v>
      </c>
      <c r="DY1632" s="51">
        <f t="shared" si="774"/>
        <v>0.48366294067067928</v>
      </c>
      <c r="DZ1632" s="75">
        <f t="shared" si="775"/>
        <v>0.42</v>
      </c>
      <c r="EA1632" s="51">
        <f t="shared" si="776"/>
        <v>3.2244196044711952E-2</v>
      </c>
      <c r="EB1632" s="75">
        <f t="shared" si="777"/>
        <v>20.50999570077386</v>
      </c>
      <c r="EC1632" s="51">
        <f t="shared" si="778"/>
        <v>0.22570937231298366</v>
      </c>
      <c r="ED1632" s="75">
        <f t="shared" si="779"/>
        <v>1.7499999999999998</v>
      </c>
      <c r="EE1632" s="51">
        <f t="shared" si="780"/>
        <v>0.17196904557179704</v>
      </c>
      <c r="EF1632" s="75">
        <f t="shared" si="781"/>
        <v>0.15</v>
      </c>
      <c r="EG1632" s="51">
        <f t="shared" si="782"/>
        <v>6.4488392089423904E-2</v>
      </c>
      <c r="EH1632" s="75">
        <f t="shared" si="783"/>
        <v>0.22</v>
      </c>
      <c r="EI1632" s="51">
        <f t="shared" si="784"/>
        <v>1.0748065348237317E-2</v>
      </c>
      <c r="EJ1632" s="75">
        <f t="shared" si="785"/>
        <v>2.5400042992261391</v>
      </c>
      <c r="EK1632" s="51">
        <f t="shared" si="786"/>
        <v>8.5984522785898534E-2</v>
      </c>
      <c r="EL1632" s="75">
        <f t="shared" si="787"/>
        <v>5.4</v>
      </c>
      <c r="EM1632" s="51">
        <f t="shared" si="788"/>
        <v>0.20421324161650903</v>
      </c>
      <c r="EN1632" s="75">
        <f t="shared" si="789"/>
        <v>7.7999999999999989</v>
      </c>
      <c r="EO1632" s="51">
        <f t="shared" si="790"/>
        <v>0.23645743766122099</v>
      </c>
      <c r="EP1632" s="75">
        <f t="shared" si="791"/>
        <v>0</v>
      </c>
      <c r="EQ1632" s="51" t="e">
        <f t="shared" si="792"/>
        <v>#DIV/0!</v>
      </c>
      <c r="ER1632" s="51">
        <f t="shared" si="793"/>
        <v>100</v>
      </c>
      <c r="ES1632" s="51">
        <f t="shared" si="794"/>
        <v>0</v>
      </c>
    </row>
    <row r="1633" spans="1:149" s="43" customFormat="1" ht="14.65" thickBot="1" x14ac:dyDescent="0.5">
      <c r="A1633" s="89" t="s">
        <v>1486</v>
      </c>
      <c r="B1633" s="86" t="s">
        <v>3421</v>
      </c>
      <c r="C1633" s="43" t="s">
        <v>3766</v>
      </c>
      <c r="D1633" s="43" t="s">
        <v>3765</v>
      </c>
      <c r="E1633" s="89" t="s">
        <v>1127</v>
      </c>
      <c r="F1633" s="89" t="s">
        <v>2465</v>
      </c>
      <c r="G1633" s="90" t="s">
        <v>3380</v>
      </c>
      <c r="H1633" s="89" t="s">
        <v>1101</v>
      </c>
      <c r="I1633" s="89">
        <v>48</v>
      </c>
      <c r="J1633" s="301">
        <v>200</v>
      </c>
      <c r="K1633" s="89">
        <v>3</v>
      </c>
      <c r="L1633" s="301">
        <v>840</v>
      </c>
      <c r="M1633" s="90">
        <v>10</v>
      </c>
      <c r="O1633" s="89" t="s">
        <v>3507</v>
      </c>
      <c r="P1633" s="90" t="s">
        <v>3293</v>
      </c>
      <c r="Q1633" s="123"/>
      <c r="R1633" s="115">
        <v>2.2999999999999998</v>
      </c>
      <c r="S1633" s="134"/>
      <c r="AA1633" s="196"/>
      <c r="AB1633" s="196"/>
      <c r="AC1633" s="196"/>
      <c r="AD1633" s="90"/>
      <c r="AE1633" s="317">
        <v>1</v>
      </c>
      <c r="AF1633" s="196"/>
      <c r="AG1633" s="196">
        <v>0</v>
      </c>
      <c r="AH1633" s="90"/>
      <c r="AQ1633" s="86"/>
      <c r="AR1633" s="58">
        <v>0.81089999999999995</v>
      </c>
      <c r="AS1633" s="58"/>
      <c r="AT1633" s="91"/>
      <c r="AU1633" s="277">
        <v>2000</v>
      </c>
      <c r="AV1633" s="277"/>
      <c r="AW1633" s="277">
        <v>1621.8</v>
      </c>
      <c r="AX1633" s="259"/>
      <c r="AY1633" s="277"/>
      <c r="AZ1633" s="259"/>
      <c r="BA1633" s="86"/>
      <c r="BB1633" s="85" t="s">
        <v>722</v>
      </c>
      <c r="BC1633" s="271" t="s">
        <v>1126</v>
      </c>
      <c r="BD1633" s="90">
        <v>56.352200000000003</v>
      </c>
      <c r="BE1633" s="90">
        <v>0.36</v>
      </c>
      <c r="BF1633" s="90">
        <v>0.33880900000000003</v>
      </c>
      <c r="BG1633" s="90">
        <v>0.01</v>
      </c>
      <c r="BH1633" s="90">
        <v>18.826799999999999</v>
      </c>
      <c r="BI1633" s="90">
        <v>0.24</v>
      </c>
      <c r="BJ1633" s="90"/>
      <c r="BK1633" s="90"/>
      <c r="BL1633" s="90"/>
      <c r="BM1633" s="90"/>
      <c r="BN1633" s="90">
        <v>1.41934</v>
      </c>
      <c r="BO1633" s="90">
        <v>0.22</v>
      </c>
      <c r="BP1633" s="90">
        <v>6.4099000000000003E-2</v>
      </c>
      <c r="BQ1633" s="90">
        <v>0.05</v>
      </c>
      <c r="BR1633" s="90">
        <v>0.20145399999999999</v>
      </c>
      <c r="BS1633" s="90">
        <v>0.01</v>
      </c>
      <c r="BT1633" s="90"/>
      <c r="BU1633" s="90"/>
      <c r="BV1633" s="90"/>
      <c r="BW1633" s="90"/>
      <c r="BX1633" s="90">
        <v>2.1244200000000002</v>
      </c>
      <c r="BY1633" s="90">
        <v>7.0000000000000007E-2</v>
      </c>
      <c r="BZ1633" s="90">
        <v>4.8806799999999999</v>
      </c>
      <c r="CA1633" s="90">
        <v>0.14000000000000001</v>
      </c>
      <c r="CB1633" s="90">
        <v>7.3713899999999999</v>
      </c>
      <c r="CC1633" s="90">
        <v>0.12</v>
      </c>
      <c r="CD1633" s="90"/>
      <c r="CE1633" s="90"/>
      <c r="CF1633" s="90"/>
      <c r="CG1633" s="90"/>
      <c r="CH1633" s="90"/>
      <c r="CI1633" s="90"/>
      <c r="CJ1633" s="90"/>
      <c r="CK1633" s="90"/>
      <c r="CL1633" s="90"/>
      <c r="CM1633" s="90"/>
      <c r="CN1633" s="90"/>
      <c r="CO1633" s="90"/>
      <c r="CP1633" s="90"/>
      <c r="CQ1633" s="90"/>
      <c r="CR1633" s="90"/>
      <c r="CS1633" s="90"/>
      <c r="CT1633" s="90"/>
      <c r="CU1633" s="90"/>
      <c r="CV1633" s="90"/>
      <c r="CW1633" s="90"/>
      <c r="CX1633" s="90"/>
      <c r="CY1633" s="90"/>
      <c r="CZ1633" s="90"/>
      <c r="DA1633" s="90"/>
      <c r="DB1633" s="90"/>
      <c r="DC1633" s="90"/>
      <c r="DD1633" s="90"/>
      <c r="DE1633" s="90"/>
      <c r="DF1633" s="90"/>
      <c r="DG1633" s="90"/>
      <c r="DH1633" s="89">
        <v>91.57</v>
      </c>
      <c r="DJ1633" s="91">
        <f t="shared" si="772"/>
        <v>8.4300000000000068</v>
      </c>
      <c r="DK1633" s="90"/>
      <c r="DO1633" s="359">
        <v>8.43</v>
      </c>
      <c r="DP1633" s="90"/>
      <c r="DQ1633" s="375"/>
      <c r="DR1633" s="90"/>
      <c r="DS1633" s="308"/>
      <c r="DU1633" s="59"/>
      <c r="DW1633" s="86"/>
      <c r="DX1633" s="298">
        <f t="shared" si="773"/>
        <v>61.540024025335818</v>
      </c>
      <c r="DY1633" s="43">
        <f t="shared" si="774"/>
        <v>0.39314185868734303</v>
      </c>
      <c r="DZ1633" s="298">
        <f t="shared" si="775"/>
        <v>0.37000000000000005</v>
      </c>
      <c r="EA1633" s="43">
        <f t="shared" si="776"/>
        <v>1.092060718575953E-2</v>
      </c>
      <c r="EB1633" s="298">
        <f t="shared" si="777"/>
        <v>20.560008736485749</v>
      </c>
      <c r="EC1633" s="43">
        <f t="shared" si="778"/>
        <v>0.2620945724582287</v>
      </c>
      <c r="ED1633" s="298">
        <f t="shared" si="779"/>
        <v>1.5500054603035931</v>
      </c>
      <c r="EE1633" s="43">
        <f t="shared" si="780"/>
        <v>0.24025335808670964</v>
      </c>
      <c r="EF1633" s="298">
        <f t="shared" si="781"/>
        <v>7.0000000000000007E-2</v>
      </c>
      <c r="EG1633" s="43">
        <f t="shared" si="782"/>
        <v>5.4603035928797651E-2</v>
      </c>
      <c r="EH1633" s="298">
        <f t="shared" si="783"/>
        <v>0.22</v>
      </c>
      <c r="EI1633" s="43">
        <f t="shared" si="784"/>
        <v>1.0920607185759528E-2</v>
      </c>
      <c r="EJ1633" s="298">
        <f t="shared" si="785"/>
        <v>2.3199956317571262</v>
      </c>
      <c r="EK1633" s="43">
        <f t="shared" si="786"/>
        <v>7.6444250300316707E-2</v>
      </c>
      <c r="EL1633" s="298">
        <f t="shared" si="787"/>
        <v>5.3299989079392818</v>
      </c>
      <c r="EM1633" s="43">
        <f t="shared" si="788"/>
        <v>0.15288850060063341</v>
      </c>
      <c r="EN1633" s="298">
        <f t="shared" si="789"/>
        <v>8.0500054603035931</v>
      </c>
      <c r="EO1633" s="43">
        <f t="shared" si="790"/>
        <v>0.13104728622911432</v>
      </c>
      <c r="EP1633" s="298">
        <f t="shared" si="791"/>
        <v>0</v>
      </c>
      <c r="EQ1633" s="43" t="e">
        <f t="shared" si="792"/>
        <v>#DIV/0!</v>
      </c>
      <c r="ER1633" s="43">
        <f t="shared" si="793"/>
        <v>100</v>
      </c>
      <c r="ES1633" s="43">
        <f t="shared" si="794"/>
        <v>0</v>
      </c>
    </row>
    <row r="1634" spans="1:149" x14ac:dyDescent="0.45">
      <c r="A1634" s="78" t="s">
        <v>1487</v>
      </c>
      <c r="B1634" s="174" t="s">
        <v>3422</v>
      </c>
      <c r="C1634" s="51" t="s">
        <v>3441</v>
      </c>
      <c r="D1634" s="51" t="s">
        <v>3772</v>
      </c>
      <c r="E1634" s="78" t="s">
        <v>637</v>
      </c>
      <c r="F1634" s="78" t="s">
        <v>2466</v>
      </c>
      <c r="G1634" s="72" t="s">
        <v>3380</v>
      </c>
      <c r="H1634" s="78" t="s">
        <v>1372</v>
      </c>
      <c r="I1634" s="78">
        <v>1.5</v>
      </c>
      <c r="J1634" s="300">
        <v>205</v>
      </c>
      <c r="K1634" s="78">
        <v>5</v>
      </c>
      <c r="L1634" s="300">
        <v>1170</v>
      </c>
      <c r="M1634" s="72">
        <v>3</v>
      </c>
      <c r="O1634" s="78" t="s">
        <v>3767</v>
      </c>
      <c r="P1634" s="72" t="s">
        <v>3294</v>
      </c>
      <c r="Q1634" s="114">
        <v>2.4</v>
      </c>
      <c r="S1634" s="110">
        <v>-6.15</v>
      </c>
      <c r="AA1634" s="195"/>
      <c r="AB1634" s="195"/>
      <c r="AC1634" s="195"/>
      <c r="AD1634" s="72"/>
      <c r="AE1634" s="316">
        <v>0.13</v>
      </c>
      <c r="AF1634" s="195"/>
      <c r="AG1634" s="195">
        <v>0.87</v>
      </c>
      <c r="AH1634" s="72"/>
      <c r="AQ1634" s="174" t="s">
        <v>824</v>
      </c>
      <c r="AR1634" s="53">
        <v>1.0489999999999999</v>
      </c>
      <c r="AS1634" s="53">
        <v>1.6140000000000001</v>
      </c>
      <c r="AT1634" s="77"/>
      <c r="AU1634" s="276">
        <v>266.5</v>
      </c>
      <c r="AV1634" s="276">
        <v>1783.5</v>
      </c>
      <c r="AW1634" s="276">
        <v>279.55849999999998</v>
      </c>
      <c r="AX1634" s="95">
        <v>3.2772005813955314</v>
      </c>
      <c r="AY1634" s="276">
        <v>2878.569</v>
      </c>
      <c r="AZ1634" s="95">
        <v>40.215725005725062</v>
      </c>
      <c r="BB1634" s="80" t="s">
        <v>3412</v>
      </c>
      <c r="BC1634" s="270" t="s">
        <v>1126</v>
      </c>
      <c r="BD1634" s="72">
        <v>49.787999999999997</v>
      </c>
      <c r="BE1634" s="72"/>
      <c r="BF1634" s="72">
        <v>1.05067</v>
      </c>
      <c r="BG1634" s="72"/>
      <c r="BH1634" s="72">
        <v>15.6213</v>
      </c>
      <c r="BI1634" s="72"/>
      <c r="BJ1634" s="72"/>
      <c r="BK1634" s="72"/>
      <c r="BL1634" s="72"/>
      <c r="BM1634" s="72"/>
      <c r="BN1634" s="72">
        <v>9.1685999999999996</v>
      </c>
      <c r="BO1634" s="72"/>
      <c r="BP1634" s="72">
        <v>0.138768</v>
      </c>
      <c r="BQ1634" s="72"/>
      <c r="BR1634" s="72">
        <v>8.5837900000000005</v>
      </c>
      <c r="BS1634" s="72"/>
      <c r="BT1634" s="72"/>
      <c r="BU1634" s="72"/>
      <c r="BV1634" s="72"/>
      <c r="BW1634" s="72"/>
      <c r="BX1634" s="72">
        <v>11.993499999999999</v>
      </c>
      <c r="BY1634" s="72"/>
      <c r="BZ1634" s="72">
        <v>2.2004600000000001</v>
      </c>
      <c r="CA1634" s="72"/>
      <c r="CB1634" s="72">
        <v>6.9384000000000001E-2</v>
      </c>
      <c r="CC1634" s="72"/>
      <c r="CD1634" s="72"/>
      <c r="CE1634" s="72"/>
      <c r="CF1634" s="72"/>
      <c r="CG1634" s="72"/>
      <c r="CH1634" s="72"/>
      <c r="CI1634" s="72"/>
      <c r="CJ1634" s="72"/>
      <c r="CK1634" s="72"/>
      <c r="CL1634" s="72"/>
      <c r="CM1634" s="72"/>
      <c r="CN1634" s="72"/>
      <c r="CO1634" s="72"/>
      <c r="CP1634" s="72"/>
      <c r="CQ1634" s="72"/>
      <c r="CR1634" s="72"/>
      <c r="CS1634" s="72"/>
      <c r="CT1634" s="72"/>
      <c r="CU1634" s="72"/>
      <c r="CV1634" s="72"/>
      <c r="CW1634" s="72"/>
      <c r="CX1634" s="72"/>
      <c r="CY1634" s="72"/>
      <c r="CZ1634" s="72"/>
      <c r="DA1634" s="72"/>
      <c r="DB1634" s="72"/>
      <c r="DC1634" s="72"/>
      <c r="DD1634" s="72"/>
      <c r="DE1634" s="72"/>
      <c r="DF1634" s="72"/>
      <c r="DG1634" s="72"/>
      <c r="DH1634" s="78">
        <v>99.12</v>
      </c>
      <c r="DJ1634" s="77">
        <f t="shared" si="772"/>
        <v>0.87999999999999545</v>
      </c>
      <c r="DK1634" s="72">
        <v>0.98</v>
      </c>
      <c r="DL1634" s="51" t="s">
        <v>827</v>
      </c>
      <c r="DO1634" s="358">
        <v>1.1000000000000001</v>
      </c>
      <c r="DP1634" s="72"/>
      <c r="DQ1634" s="374"/>
      <c r="DR1634" s="72"/>
      <c r="DU1634" s="52"/>
      <c r="DX1634" s="75">
        <f t="shared" si="773"/>
        <v>50.230024213075055</v>
      </c>
      <c r="DY1634" s="51">
        <f t="shared" si="774"/>
        <v>0</v>
      </c>
      <c r="DZ1634" s="75">
        <f t="shared" si="775"/>
        <v>1.0599979822437449</v>
      </c>
      <c r="EA1634" s="51">
        <f t="shared" si="776"/>
        <v>0</v>
      </c>
      <c r="EB1634" s="75">
        <f t="shared" si="777"/>
        <v>15.759987893462469</v>
      </c>
      <c r="EC1634" s="51">
        <f t="shared" si="778"/>
        <v>0</v>
      </c>
      <c r="ED1634" s="75">
        <f t="shared" si="779"/>
        <v>9.25</v>
      </c>
      <c r="EE1634" s="51">
        <f t="shared" si="780"/>
        <v>0</v>
      </c>
      <c r="EF1634" s="75">
        <f t="shared" si="781"/>
        <v>0.13999999999999999</v>
      </c>
      <c r="EG1634" s="51">
        <f t="shared" si="782"/>
        <v>0</v>
      </c>
      <c r="EH1634" s="75">
        <f t="shared" si="783"/>
        <v>8.6599979822437447</v>
      </c>
      <c r="EI1634" s="51">
        <f t="shared" si="784"/>
        <v>0</v>
      </c>
      <c r="EJ1634" s="75">
        <f t="shared" si="785"/>
        <v>12.099979822437449</v>
      </c>
      <c r="EK1634" s="51">
        <f t="shared" si="786"/>
        <v>0</v>
      </c>
      <c r="EL1634" s="75">
        <f t="shared" si="787"/>
        <v>2.2199959644874898</v>
      </c>
      <c r="EM1634" s="51">
        <f t="shared" si="788"/>
        <v>0</v>
      </c>
      <c r="EN1634" s="75">
        <f t="shared" si="789"/>
        <v>6.9999999999999993E-2</v>
      </c>
      <c r="EO1634" s="51">
        <f t="shared" si="790"/>
        <v>0</v>
      </c>
      <c r="EP1634" s="75">
        <f t="shared" si="791"/>
        <v>0</v>
      </c>
      <c r="EQ1634" s="51" t="e">
        <f t="shared" si="792"/>
        <v>#DIV/0!</v>
      </c>
      <c r="ER1634" s="51">
        <f t="shared" si="793"/>
        <v>100</v>
      </c>
      <c r="ES1634" s="51">
        <f t="shared" si="794"/>
        <v>0</v>
      </c>
    </row>
    <row r="1635" spans="1:149" x14ac:dyDescent="0.45">
      <c r="A1635" s="78" t="s">
        <v>1487</v>
      </c>
      <c r="B1635" s="174" t="s">
        <v>3422</v>
      </c>
      <c r="C1635" s="51" t="s">
        <v>3441</v>
      </c>
      <c r="D1635" s="51" t="s">
        <v>3772</v>
      </c>
      <c r="E1635" s="78" t="s">
        <v>637</v>
      </c>
      <c r="F1635" s="78" t="s">
        <v>2467</v>
      </c>
      <c r="G1635" s="72" t="s">
        <v>3380</v>
      </c>
      <c r="H1635" s="78" t="s">
        <v>1372</v>
      </c>
      <c r="I1635" s="78">
        <v>1.5</v>
      </c>
      <c r="J1635" s="300">
        <v>205</v>
      </c>
      <c r="K1635" s="78">
        <v>5</v>
      </c>
      <c r="L1635" s="300">
        <v>1170</v>
      </c>
      <c r="M1635" s="72">
        <v>3</v>
      </c>
      <c r="O1635" s="78" t="s">
        <v>3555</v>
      </c>
      <c r="P1635" s="72" t="s">
        <v>3294</v>
      </c>
      <c r="Q1635" s="114">
        <v>2.6</v>
      </c>
      <c r="S1635" s="110">
        <v>-5.88</v>
      </c>
      <c r="AA1635" s="195"/>
      <c r="AB1635" s="195"/>
      <c r="AC1635" s="195"/>
      <c r="AD1635" s="72"/>
      <c r="AE1635" s="316">
        <v>0.18</v>
      </c>
      <c r="AF1635" s="195"/>
      <c r="AG1635" s="195">
        <v>0.82</v>
      </c>
      <c r="AH1635" s="72"/>
      <c r="AQ1635" s="174" t="s">
        <v>824</v>
      </c>
      <c r="AR1635" s="53">
        <v>1.042</v>
      </c>
      <c r="AS1635" s="53">
        <v>1.6160000000000001</v>
      </c>
      <c r="AT1635" s="77"/>
      <c r="AU1635" s="276">
        <v>369</v>
      </c>
      <c r="AV1635" s="276">
        <v>1681.0000000000002</v>
      </c>
      <c r="AW1635" s="276">
        <v>384.49799999999999</v>
      </c>
      <c r="AX1635" s="95">
        <v>4.4964636729122835</v>
      </c>
      <c r="AY1635" s="276">
        <v>2716.4960000000005</v>
      </c>
      <c r="AZ1635" s="95">
        <v>37.951446053630164</v>
      </c>
      <c r="BB1635" s="80" t="s">
        <v>3412</v>
      </c>
      <c r="BC1635" s="270" t="s">
        <v>1126</v>
      </c>
      <c r="BD1635" s="72">
        <v>49.779499999999999</v>
      </c>
      <c r="BE1635" s="72"/>
      <c r="BF1635" s="72">
        <v>1.0437000000000001</v>
      </c>
      <c r="BG1635" s="72"/>
      <c r="BH1635" s="72">
        <v>15.556100000000001</v>
      </c>
      <c r="BI1635" s="72"/>
      <c r="BJ1635" s="72"/>
      <c r="BK1635" s="72"/>
      <c r="BL1635" s="72"/>
      <c r="BM1635" s="72"/>
      <c r="BN1635" s="72">
        <v>8.9758200000000006</v>
      </c>
      <c r="BO1635" s="72"/>
      <c r="BP1635" s="72">
        <v>0.16897999999999999</v>
      </c>
      <c r="BQ1635" s="72"/>
      <c r="BR1635" s="72">
        <v>8.8863599999999998</v>
      </c>
      <c r="BS1635" s="72"/>
      <c r="BT1635" s="72"/>
      <c r="BU1635" s="72"/>
      <c r="BV1635" s="72"/>
      <c r="BW1635" s="72"/>
      <c r="BX1635" s="72">
        <v>11.8286</v>
      </c>
      <c r="BY1635" s="72"/>
      <c r="BZ1635" s="72">
        <v>2.1867999999999999</v>
      </c>
      <c r="CA1635" s="72"/>
      <c r="CB1635" s="72">
        <v>8.9459999999999998E-2</v>
      </c>
      <c r="CC1635" s="72"/>
      <c r="CD1635" s="72"/>
      <c r="CE1635" s="72"/>
      <c r="CF1635" s="72"/>
      <c r="CG1635" s="72"/>
      <c r="CH1635" s="72"/>
      <c r="CI1635" s="72"/>
      <c r="CJ1635" s="72"/>
      <c r="CK1635" s="72"/>
      <c r="CL1635" s="72"/>
      <c r="CM1635" s="72"/>
      <c r="CN1635" s="72"/>
      <c r="CO1635" s="72"/>
      <c r="CP1635" s="72"/>
      <c r="CQ1635" s="72"/>
      <c r="CR1635" s="72"/>
      <c r="CS1635" s="72"/>
      <c r="CT1635" s="72"/>
      <c r="CU1635" s="72"/>
      <c r="CV1635" s="72"/>
      <c r="CW1635" s="72"/>
      <c r="CX1635" s="72"/>
      <c r="CY1635" s="72"/>
      <c r="CZ1635" s="72"/>
      <c r="DA1635" s="72"/>
      <c r="DB1635" s="72"/>
      <c r="DC1635" s="72"/>
      <c r="DD1635" s="72"/>
      <c r="DE1635" s="72"/>
      <c r="DF1635" s="72"/>
      <c r="DG1635" s="72"/>
      <c r="DH1635" s="78">
        <v>99.4</v>
      </c>
      <c r="DJ1635" s="77">
        <f t="shared" si="772"/>
        <v>0.59999999999999432</v>
      </c>
      <c r="DK1635" s="72">
        <v>0.99</v>
      </c>
      <c r="DL1635" s="51" t="s">
        <v>827</v>
      </c>
      <c r="DO1635" s="358">
        <v>1.31</v>
      </c>
      <c r="DP1635" s="72"/>
      <c r="DQ1635" s="374"/>
      <c r="DR1635" s="72"/>
      <c r="DU1635" s="52"/>
      <c r="DX1635" s="75">
        <f t="shared" si="773"/>
        <v>50.079979879275648</v>
      </c>
      <c r="DY1635" s="51">
        <f t="shared" si="774"/>
        <v>0</v>
      </c>
      <c r="DZ1635" s="75">
        <f t="shared" si="775"/>
        <v>1.05</v>
      </c>
      <c r="EA1635" s="51">
        <f t="shared" si="776"/>
        <v>0</v>
      </c>
      <c r="EB1635" s="75">
        <f t="shared" si="777"/>
        <v>15.65</v>
      </c>
      <c r="EC1635" s="51">
        <f t="shared" si="778"/>
        <v>0</v>
      </c>
      <c r="ED1635" s="75">
        <f t="shared" si="779"/>
        <v>9.0300000000000011</v>
      </c>
      <c r="EE1635" s="51">
        <f t="shared" si="780"/>
        <v>0</v>
      </c>
      <c r="EF1635" s="75">
        <f t="shared" si="781"/>
        <v>0.16999999999999998</v>
      </c>
      <c r="EG1635" s="51">
        <f t="shared" si="782"/>
        <v>0</v>
      </c>
      <c r="EH1635" s="75">
        <f t="shared" si="783"/>
        <v>8.94</v>
      </c>
      <c r="EI1635" s="51">
        <f t="shared" si="784"/>
        <v>0</v>
      </c>
      <c r="EJ1635" s="75">
        <f t="shared" si="785"/>
        <v>11.899999999999999</v>
      </c>
      <c r="EK1635" s="51">
        <f t="shared" si="786"/>
        <v>0</v>
      </c>
      <c r="EL1635" s="75">
        <f t="shared" si="787"/>
        <v>2.1999999999999997</v>
      </c>
      <c r="EM1635" s="51">
        <f t="shared" si="788"/>
        <v>0</v>
      </c>
      <c r="EN1635" s="75">
        <f t="shared" si="789"/>
        <v>0.09</v>
      </c>
      <c r="EO1635" s="51">
        <f t="shared" si="790"/>
        <v>0</v>
      </c>
      <c r="EP1635" s="75">
        <f t="shared" si="791"/>
        <v>0</v>
      </c>
      <c r="EQ1635" s="51" t="e">
        <f t="shared" si="792"/>
        <v>#DIV/0!</v>
      </c>
      <c r="ER1635" s="51">
        <f t="shared" si="793"/>
        <v>100</v>
      </c>
      <c r="ES1635" s="51">
        <f t="shared" si="794"/>
        <v>0</v>
      </c>
    </row>
    <row r="1636" spans="1:149" x14ac:dyDescent="0.45">
      <c r="A1636" s="78" t="s">
        <v>1487</v>
      </c>
      <c r="B1636" s="174" t="s">
        <v>3422</v>
      </c>
      <c r="C1636" s="51" t="s">
        <v>3441</v>
      </c>
      <c r="D1636" s="51" t="s">
        <v>3772</v>
      </c>
      <c r="E1636" s="78" t="s">
        <v>637</v>
      </c>
      <c r="F1636" s="78" t="s">
        <v>2468</v>
      </c>
      <c r="G1636" s="72" t="s">
        <v>3380</v>
      </c>
      <c r="H1636" s="78" t="s">
        <v>1372</v>
      </c>
      <c r="I1636" s="78">
        <v>1.5</v>
      </c>
      <c r="J1636" s="300">
        <v>205</v>
      </c>
      <c r="K1636" s="78">
        <v>5</v>
      </c>
      <c r="L1636" s="300">
        <v>1170</v>
      </c>
      <c r="M1636" s="72">
        <v>3</v>
      </c>
      <c r="O1636" s="78" t="s">
        <v>3768</v>
      </c>
      <c r="P1636" s="72" t="s">
        <v>3294</v>
      </c>
      <c r="Q1636" s="114">
        <v>2.7</v>
      </c>
      <c r="S1636" s="110">
        <v>-5.86</v>
      </c>
      <c r="AA1636" s="195"/>
      <c r="AB1636" s="195"/>
      <c r="AC1636" s="195"/>
      <c r="AD1636" s="72"/>
      <c r="AE1636" s="316">
        <v>0.18</v>
      </c>
      <c r="AF1636" s="195"/>
      <c r="AG1636" s="195">
        <v>0.82</v>
      </c>
      <c r="AH1636" s="72"/>
      <c r="AQ1636" s="174" t="s">
        <v>824</v>
      </c>
      <c r="AR1636" s="53">
        <v>1.042</v>
      </c>
      <c r="AS1636" s="53">
        <v>1.6160000000000001</v>
      </c>
      <c r="AT1636" s="77"/>
      <c r="AU1636" s="276">
        <v>369</v>
      </c>
      <c r="AV1636" s="276">
        <v>1681.0000000000002</v>
      </c>
      <c r="AW1636" s="276">
        <v>384.49799999999999</v>
      </c>
      <c r="AX1636" s="95">
        <v>4.4964636729122835</v>
      </c>
      <c r="AY1636" s="276">
        <v>2716.4960000000005</v>
      </c>
      <c r="AZ1636" s="95">
        <v>37.951446053630164</v>
      </c>
      <c r="BB1636" s="80" t="s">
        <v>3412</v>
      </c>
      <c r="BC1636" s="270" t="s">
        <v>1126</v>
      </c>
      <c r="BD1636" s="72">
        <v>49.318399999999997</v>
      </c>
      <c r="BE1636" s="72"/>
      <c r="BF1636" s="72">
        <v>1.05331</v>
      </c>
      <c r="BG1636" s="72"/>
      <c r="BH1636" s="72">
        <v>15.4748</v>
      </c>
      <c r="BI1636" s="72"/>
      <c r="BJ1636" s="72"/>
      <c r="BK1636" s="72"/>
      <c r="BL1636" s="72"/>
      <c r="BM1636" s="72"/>
      <c r="BN1636" s="72">
        <v>9.0170999999999992</v>
      </c>
      <c r="BO1636" s="72"/>
      <c r="BP1636" s="72">
        <v>0.19688</v>
      </c>
      <c r="BQ1636" s="72"/>
      <c r="BR1636" s="72">
        <v>8.7119400000000002</v>
      </c>
      <c r="BS1636" s="72"/>
      <c r="BT1636" s="72"/>
      <c r="BU1636" s="72"/>
      <c r="BV1636" s="72"/>
      <c r="BW1636" s="72"/>
      <c r="BX1636" s="72">
        <v>11.812799999999999</v>
      </c>
      <c r="BY1636" s="72"/>
      <c r="BZ1636" s="72">
        <v>2.20506</v>
      </c>
      <c r="CA1636" s="72"/>
      <c r="CB1636" s="72">
        <v>5.9063999999999998E-2</v>
      </c>
      <c r="CC1636" s="72"/>
      <c r="CD1636" s="72"/>
      <c r="CE1636" s="72"/>
      <c r="CF1636" s="72"/>
      <c r="CG1636" s="72"/>
      <c r="CH1636" s="72"/>
      <c r="CI1636" s="72"/>
      <c r="CJ1636" s="72"/>
      <c r="CK1636" s="72"/>
      <c r="CL1636" s="72"/>
      <c r="CM1636" s="72"/>
      <c r="CN1636" s="72"/>
      <c r="CO1636" s="72"/>
      <c r="CP1636" s="72"/>
      <c r="CQ1636" s="72"/>
      <c r="CR1636" s="72"/>
      <c r="CS1636" s="72"/>
      <c r="CT1636" s="72"/>
      <c r="CU1636" s="72"/>
      <c r="CV1636" s="72"/>
      <c r="CW1636" s="72"/>
      <c r="CX1636" s="72"/>
      <c r="CY1636" s="72"/>
      <c r="CZ1636" s="72"/>
      <c r="DA1636" s="72"/>
      <c r="DB1636" s="72"/>
      <c r="DC1636" s="72"/>
      <c r="DD1636" s="72"/>
      <c r="DE1636" s="72"/>
      <c r="DF1636" s="72"/>
      <c r="DG1636" s="72"/>
      <c r="DH1636" s="78">
        <v>98.44</v>
      </c>
      <c r="DJ1636" s="77">
        <f t="shared" si="772"/>
        <v>1.5600000000000023</v>
      </c>
      <c r="DK1636" s="72">
        <v>0.98</v>
      </c>
      <c r="DL1636" s="51" t="s">
        <v>827</v>
      </c>
      <c r="DO1636" s="358">
        <v>1.33</v>
      </c>
      <c r="DP1636" s="72"/>
      <c r="DQ1636" s="374"/>
      <c r="DR1636" s="72"/>
      <c r="DU1636" s="52"/>
      <c r="DX1636" s="75">
        <f t="shared" si="773"/>
        <v>50.099959366111335</v>
      </c>
      <c r="DY1636" s="51">
        <f t="shared" si="774"/>
        <v>0</v>
      </c>
      <c r="DZ1636" s="75">
        <f t="shared" si="775"/>
        <v>1.0700020316944332</v>
      </c>
      <c r="EA1636" s="51">
        <f t="shared" si="776"/>
        <v>0</v>
      </c>
      <c r="EB1636" s="75">
        <f t="shared" si="777"/>
        <v>15.720032507110931</v>
      </c>
      <c r="EC1636" s="51">
        <f t="shared" si="778"/>
        <v>0</v>
      </c>
      <c r="ED1636" s="75">
        <f t="shared" si="779"/>
        <v>9.1599959366111339</v>
      </c>
      <c r="EE1636" s="51">
        <f t="shared" si="780"/>
        <v>0</v>
      </c>
      <c r="EF1636" s="75">
        <f t="shared" si="781"/>
        <v>0.2</v>
      </c>
      <c r="EG1636" s="51">
        <f t="shared" si="782"/>
        <v>0</v>
      </c>
      <c r="EH1636" s="75">
        <f t="shared" si="783"/>
        <v>8.8500000000000014</v>
      </c>
      <c r="EI1636" s="51">
        <f t="shared" si="784"/>
        <v>0</v>
      </c>
      <c r="EJ1636" s="75">
        <f t="shared" si="785"/>
        <v>12</v>
      </c>
      <c r="EK1636" s="51">
        <f t="shared" si="786"/>
        <v>0</v>
      </c>
      <c r="EL1636" s="75">
        <f t="shared" si="787"/>
        <v>2.2400040633888665</v>
      </c>
      <c r="EM1636" s="51">
        <f t="shared" si="788"/>
        <v>0</v>
      </c>
      <c r="EN1636" s="75">
        <f t="shared" si="789"/>
        <v>0.06</v>
      </c>
      <c r="EO1636" s="51">
        <f t="shared" si="790"/>
        <v>0</v>
      </c>
      <c r="EP1636" s="75">
        <f t="shared" si="791"/>
        <v>0</v>
      </c>
      <c r="EQ1636" s="51" t="e">
        <f t="shared" si="792"/>
        <v>#DIV/0!</v>
      </c>
      <c r="ER1636" s="51">
        <f t="shared" si="793"/>
        <v>100</v>
      </c>
      <c r="ES1636" s="51">
        <f t="shared" si="794"/>
        <v>0</v>
      </c>
    </row>
    <row r="1637" spans="1:149" x14ac:dyDescent="0.45">
      <c r="A1637" s="78" t="s">
        <v>1487</v>
      </c>
      <c r="B1637" s="174" t="s">
        <v>3422</v>
      </c>
      <c r="C1637" s="51" t="s">
        <v>3441</v>
      </c>
      <c r="D1637" s="51" t="s">
        <v>3772</v>
      </c>
      <c r="E1637" s="78" t="s">
        <v>637</v>
      </c>
      <c r="F1637" s="78" t="s">
        <v>2469</v>
      </c>
      <c r="G1637" s="72" t="s">
        <v>3380</v>
      </c>
      <c r="H1637" s="78" t="s">
        <v>1372</v>
      </c>
      <c r="I1637" s="78">
        <v>1.5</v>
      </c>
      <c r="J1637" s="300">
        <v>205</v>
      </c>
      <c r="K1637" s="78">
        <v>5</v>
      </c>
      <c r="L1637" s="300">
        <v>1170</v>
      </c>
      <c r="M1637" s="72">
        <v>3</v>
      </c>
      <c r="O1637" s="78" t="s">
        <v>3769</v>
      </c>
      <c r="P1637" s="72" t="s">
        <v>3295</v>
      </c>
      <c r="Q1637" s="114">
        <v>3.1</v>
      </c>
      <c r="S1637" s="110">
        <v>-5.44</v>
      </c>
      <c r="AA1637" s="195"/>
      <c r="AB1637" s="195"/>
      <c r="AC1637" s="195"/>
      <c r="AD1637" s="72"/>
      <c r="AE1637" s="316">
        <v>0.28999999999999998</v>
      </c>
      <c r="AF1637" s="195"/>
      <c r="AG1637" s="195">
        <v>0.71</v>
      </c>
      <c r="AH1637" s="72"/>
      <c r="AQ1637" s="174" t="s">
        <v>824</v>
      </c>
      <c r="AR1637" s="53">
        <v>1.0269999999999999</v>
      </c>
      <c r="AS1637" s="53">
        <v>1.623</v>
      </c>
      <c r="AT1637" s="77"/>
      <c r="AU1637" s="276">
        <v>594.5</v>
      </c>
      <c r="AV1637" s="276">
        <v>1455.5</v>
      </c>
      <c r="AW1637" s="276">
        <v>610.55149999999992</v>
      </c>
      <c r="AX1637" s="95">
        <v>7.0998067530657032</v>
      </c>
      <c r="AY1637" s="276">
        <v>2362.2764999999999</v>
      </c>
      <c r="AZ1637" s="95">
        <v>33.002739246996221</v>
      </c>
      <c r="BB1637" s="80" t="s">
        <v>3412</v>
      </c>
      <c r="BC1637" s="270" t="s">
        <v>1126</v>
      </c>
      <c r="BD1637" s="72">
        <v>48.2104</v>
      </c>
      <c r="BE1637" s="72"/>
      <c r="BF1637" s="72">
        <v>1.02658</v>
      </c>
      <c r="BG1637" s="72"/>
      <c r="BH1637" s="72">
        <v>15.0761</v>
      </c>
      <c r="BI1637" s="72"/>
      <c r="BJ1637" s="72"/>
      <c r="BK1637" s="72"/>
      <c r="BL1637" s="72"/>
      <c r="BM1637" s="72"/>
      <c r="BN1637" s="72">
        <v>9.0632800000000007</v>
      </c>
      <c r="BO1637" s="72"/>
      <c r="BP1637" s="72">
        <v>0.18576300000000001</v>
      </c>
      <c r="BQ1637" s="72"/>
      <c r="BR1637" s="72">
        <v>9.0828299999999995</v>
      </c>
      <c r="BS1637" s="72"/>
      <c r="BT1637" s="72"/>
      <c r="BU1637" s="72"/>
      <c r="BV1637" s="72"/>
      <c r="BW1637" s="72"/>
      <c r="BX1637" s="72">
        <v>11.4293</v>
      </c>
      <c r="BY1637" s="72"/>
      <c r="BZ1637" s="72">
        <v>2.1020599999999998</v>
      </c>
      <c r="CA1637" s="72"/>
      <c r="CB1637" s="72">
        <v>6.8439E-2</v>
      </c>
      <c r="CC1637" s="72"/>
      <c r="CD1637" s="72"/>
      <c r="CE1637" s="72"/>
      <c r="CF1637" s="72"/>
      <c r="CG1637" s="72"/>
      <c r="CH1637" s="72"/>
      <c r="CI1637" s="72"/>
      <c r="CJ1637" s="72"/>
      <c r="CK1637" s="72"/>
      <c r="CL1637" s="72"/>
      <c r="CM1637" s="72"/>
      <c r="CN1637" s="72"/>
      <c r="CO1637" s="72"/>
      <c r="CP1637" s="72"/>
      <c r="CQ1637" s="72"/>
      <c r="CR1637" s="72"/>
      <c r="CS1637" s="72"/>
      <c r="CT1637" s="72"/>
      <c r="CU1637" s="72"/>
      <c r="CV1637" s="72"/>
      <c r="CW1637" s="72"/>
      <c r="CX1637" s="72"/>
      <c r="CY1637" s="72"/>
      <c r="CZ1637" s="72"/>
      <c r="DA1637" s="72"/>
      <c r="DB1637" s="72"/>
      <c r="DC1637" s="72"/>
      <c r="DD1637" s="72"/>
      <c r="DE1637" s="72"/>
      <c r="DF1637" s="72"/>
      <c r="DG1637" s="72"/>
      <c r="DH1637" s="78">
        <v>97.77</v>
      </c>
      <c r="DJ1637" s="77">
        <f t="shared" si="772"/>
        <v>2.230000000000004</v>
      </c>
      <c r="DK1637" s="72">
        <v>1</v>
      </c>
      <c r="DL1637" s="51" t="s">
        <v>827</v>
      </c>
      <c r="DO1637" s="358">
        <v>1.79</v>
      </c>
      <c r="DP1637" s="72"/>
      <c r="DQ1637" s="374"/>
      <c r="DR1637" s="72"/>
      <c r="DU1637" s="52"/>
      <c r="DX1637" s="75">
        <f t="shared" si="773"/>
        <v>49.310013296512224</v>
      </c>
      <c r="DY1637" s="51">
        <f t="shared" si="774"/>
        <v>0</v>
      </c>
      <c r="DZ1637" s="75">
        <f t="shared" si="775"/>
        <v>1.0499948859568375</v>
      </c>
      <c r="EA1637" s="51">
        <f t="shared" si="776"/>
        <v>0</v>
      </c>
      <c r="EB1637" s="75">
        <f t="shared" si="777"/>
        <v>15.419965224506496</v>
      </c>
      <c r="EC1637" s="51">
        <f t="shared" si="778"/>
        <v>0</v>
      </c>
      <c r="ED1637" s="75">
        <f t="shared" si="779"/>
        <v>9.2700010228086338</v>
      </c>
      <c r="EE1637" s="51">
        <f t="shared" si="780"/>
        <v>0</v>
      </c>
      <c r="EF1637" s="75">
        <f t="shared" si="781"/>
        <v>0.19000000000000003</v>
      </c>
      <c r="EG1637" s="51">
        <f t="shared" si="782"/>
        <v>0</v>
      </c>
      <c r="EH1637" s="75">
        <f t="shared" si="783"/>
        <v>9.2899969315741036</v>
      </c>
      <c r="EI1637" s="51">
        <f t="shared" si="784"/>
        <v>0</v>
      </c>
      <c r="EJ1637" s="75">
        <f t="shared" si="785"/>
        <v>11.689986703487778</v>
      </c>
      <c r="EK1637" s="51">
        <f t="shared" si="786"/>
        <v>0</v>
      </c>
      <c r="EL1637" s="75">
        <f t="shared" si="787"/>
        <v>2.1500051140431622</v>
      </c>
      <c r="EM1637" s="51">
        <f t="shared" si="788"/>
        <v>0</v>
      </c>
      <c r="EN1637" s="75">
        <f t="shared" si="789"/>
        <v>6.9999999999999993E-2</v>
      </c>
      <c r="EO1637" s="51">
        <f t="shared" si="790"/>
        <v>0</v>
      </c>
      <c r="EP1637" s="75">
        <f t="shared" si="791"/>
        <v>0</v>
      </c>
      <c r="EQ1637" s="51" t="e">
        <f t="shared" si="792"/>
        <v>#DIV/0!</v>
      </c>
      <c r="ER1637" s="51">
        <f t="shared" si="793"/>
        <v>100</v>
      </c>
      <c r="ES1637" s="51">
        <f t="shared" si="794"/>
        <v>0</v>
      </c>
    </row>
    <row r="1638" spans="1:149" x14ac:dyDescent="0.45">
      <c r="A1638" s="78" t="s">
        <v>1487</v>
      </c>
      <c r="B1638" s="174" t="s">
        <v>3422</v>
      </c>
      <c r="C1638" s="51" t="s">
        <v>3441</v>
      </c>
      <c r="D1638" s="51" t="s">
        <v>3772</v>
      </c>
      <c r="E1638" s="78" t="s">
        <v>637</v>
      </c>
      <c r="F1638" s="78" t="s">
        <v>2470</v>
      </c>
      <c r="G1638" s="72" t="s">
        <v>3380</v>
      </c>
      <c r="H1638" s="78" t="s">
        <v>1372</v>
      </c>
      <c r="I1638" s="78">
        <v>1.5</v>
      </c>
      <c r="J1638" s="300">
        <v>203</v>
      </c>
      <c r="K1638" s="78">
        <v>5</v>
      </c>
      <c r="L1638" s="300">
        <v>1130</v>
      </c>
      <c r="M1638" s="72">
        <v>3</v>
      </c>
      <c r="O1638" s="78" t="s">
        <v>3770</v>
      </c>
      <c r="P1638" s="72" t="s">
        <v>3295</v>
      </c>
      <c r="Q1638" s="114">
        <v>4.2</v>
      </c>
      <c r="S1638" s="153">
        <v>-4.9000000000000004</v>
      </c>
      <c r="AA1638" s="195"/>
      <c r="AB1638" s="195"/>
      <c r="AC1638" s="195"/>
      <c r="AD1638" s="72"/>
      <c r="AE1638" s="316">
        <v>1</v>
      </c>
      <c r="AF1638" s="195"/>
      <c r="AG1638" s="195">
        <v>0</v>
      </c>
      <c r="AH1638" s="72"/>
      <c r="AR1638" s="53">
        <v>0.98429999999999995</v>
      </c>
      <c r="AT1638" s="77"/>
      <c r="AU1638" s="276">
        <v>2030</v>
      </c>
      <c r="AV1638" s="276"/>
      <c r="AW1638" s="276">
        <v>1998.1289999999999</v>
      </c>
      <c r="AX1638" s="95"/>
      <c r="AY1638" s="276"/>
      <c r="AZ1638" s="95"/>
      <c r="BB1638" s="80" t="s">
        <v>3412</v>
      </c>
      <c r="BC1638" s="270" t="s">
        <v>1126</v>
      </c>
      <c r="BD1638" s="72">
        <v>46.665700000000001</v>
      </c>
      <c r="BE1638" s="72"/>
      <c r="BF1638" s="72">
        <v>0.97940400000000005</v>
      </c>
      <c r="BG1638" s="72"/>
      <c r="BH1638" s="72">
        <v>14.355</v>
      </c>
      <c r="BI1638" s="72"/>
      <c r="BJ1638" s="72"/>
      <c r="BK1638" s="72"/>
      <c r="BL1638" s="72"/>
      <c r="BM1638" s="72"/>
      <c r="BN1638" s="72">
        <v>8.5553799999999995</v>
      </c>
      <c r="BO1638" s="72"/>
      <c r="BP1638" s="72">
        <v>0.16323399999999999</v>
      </c>
      <c r="BQ1638" s="72"/>
      <c r="BR1638" s="72">
        <v>8.5937900000000003</v>
      </c>
      <c r="BS1638" s="72"/>
      <c r="BT1638" s="72"/>
      <c r="BU1638" s="72"/>
      <c r="BV1638" s="72"/>
      <c r="BW1638" s="72"/>
      <c r="BX1638" s="72">
        <v>10.9175</v>
      </c>
      <c r="BY1638" s="72"/>
      <c r="BZ1638" s="72">
        <v>1.9396</v>
      </c>
      <c r="CA1638" s="72"/>
      <c r="CB1638" s="72">
        <v>5.7611999999999997E-2</v>
      </c>
      <c r="CC1638" s="72"/>
      <c r="CD1638" s="72"/>
      <c r="CE1638" s="72"/>
      <c r="CF1638" s="72"/>
      <c r="CG1638" s="72"/>
      <c r="CH1638" s="72"/>
      <c r="CI1638" s="72"/>
      <c r="CJ1638" s="72"/>
      <c r="CK1638" s="72"/>
      <c r="CL1638" s="72"/>
      <c r="CM1638" s="72"/>
      <c r="CN1638" s="72"/>
      <c r="CO1638" s="72"/>
      <c r="CP1638" s="72"/>
      <c r="CQ1638" s="72"/>
      <c r="CR1638" s="72"/>
      <c r="CS1638" s="72"/>
      <c r="CT1638" s="72"/>
      <c r="CU1638" s="72"/>
      <c r="CV1638" s="72"/>
      <c r="CW1638" s="72"/>
      <c r="CX1638" s="72"/>
      <c r="CY1638" s="72"/>
      <c r="CZ1638" s="72"/>
      <c r="DA1638" s="72"/>
      <c r="DB1638" s="72"/>
      <c r="DC1638" s="72"/>
      <c r="DD1638" s="72"/>
      <c r="DE1638" s="72"/>
      <c r="DF1638" s="72"/>
      <c r="DG1638" s="72"/>
      <c r="DH1638" s="78">
        <v>96.02</v>
      </c>
      <c r="DJ1638" s="77">
        <f t="shared" si="772"/>
        <v>3.980000000000004</v>
      </c>
      <c r="DK1638" s="72">
        <v>1</v>
      </c>
      <c r="DL1638" s="51" t="s">
        <v>3449</v>
      </c>
      <c r="DO1638" s="358">
        <v>4.29</v>
      </c>
      <c r="DP1638" s="72"/>
      <c r="DQ1638" s="374"/>
      <c r="DR1638" s="72"/>
      <c r="DU1638" s="52"/>
      <c r="DX1638" s="75">
        <f t="shared" si="773"/>
        <v>48.599979171006041</v>
      </c>
      <c r="DY1638" s="51">
        <f t="shared" si="774"/>
        <v>0</v>
      </c>
      <c r="DZ1638" s="75">
        <f t="shared" si="775"/>
        <v>1.02</v>
      </c>
      <c r="EA1638" s="51">
        <f t="shared" si="776"/>
        <v>0</v>
      </c>
      <c r="EB1638" s="75">
        <f t="shared" si="777"/>
        <v>14.950010414496981</v>
      </c>
      <c r="EC1638" s="51">
        <f t="shared" si="778"/>
        <v>0</v>
      </c>
      <c r="ED1638" s="75">
        <f t="shared" si="779"/>
        <v>8.9099979171006041</v>
      </c>
      <c r="EE1638" s="51">
        <f t="shared" si="780"/>
        <v>0</v>
      </c>
      <c r="EF1638" s="75">
        <f t="shared" si="781"/>
        <v>0.16999999999999998</v>
      </c>
      <c r="EG1638" s="51">
        <f t="shared" si="782"/>
        <v>0</v>
      </c>
      <c r="EH1638" s="75">
        <f t="shared" si="783"/>
        <v>8.9500000000000011</v>
      </c>
      <c r="EI1638" s="51">
        <f t="shared" si="784"/>
        <v>0</v>
      </c>
      <c r="EJ1638" s="75">
        <f t="shared" si="785"/>
        <v>11.370027077692148</v>
      </c>
      <c r="EK1638" s="51">
        <f t="shared" si="786"/>
        <v>0</v>
      </c>
      <c r="EL1638" s="75">
        <f t="shared" si="787"/>
        <v>2.0199958342012083</v>
      </c>
      <c r="EM1638" s="51">
        <f t="shared" si="788"/>
        <v>0</v>
      </c>
      <c r="EN1638" s="75">
        <f t="shared" si="789"/>
        <v>0.06</v>
      </c>
      <c r="EO1638" s="51">
        <f t="shared" si="790"/>
        <v>0</v>
      </c>
      <c r="EP1638" s="75">
        <f t="shared" si="791"/>
        <v>0</v>
      </c>
      <c r="EQ1638" s="51" t="e">
        <f t="shared" si="792"/>
        <v>#DIV/0!</v>
      </c>
      <c r="ER1638" s="51">
        <f t="shared" si="793"/>
        <v>100</v>
      </c>
      <c r="ES1638" s="51">
        <f t="shared" si="794"/>
        <v>0</v>
      </c>
    </row>
    <row r="1639" spans="1:149" s="43" customFormat="1" ht="14.65" thickBot="1" x14ac:dyDescent="0.5">
      <c r="A1639" s="89" t="s">
        <v>1487</v>
      </c>
      <c r="B1639" s="86" t="s">
        <v>3422</v>
      </c>
      <c r="C1639" s="43" t="s">
        <v>3441</v>
      </c>
      <c r="D1639" s="43" t="s">
        <v>3772</v>
      </c>
      <c r="E1639" s="89" t="s">
        <v>637</v>
      </c>
      <c r="F1639" s="89" t="s">
        <v>2471</v>
      </c>
      <c r="G1639" s="90" t="s">
        <v>3380</v>
      </c>
      <c r="H1639" s="89" t="s">
        <v>1372</v>
      </c>
      <c r="I1639" s="89">
        <v>1.5</v>
      </c>
      <c r="J1639" s="301">
        <v>203</v>
      </c>
      <c r="K1639" s="89">
        <v>5</v>
      </c>
      <c r="L1639" s="301">
        <v>1130</v>
      </c>
      <c r="M1639" s="90">
        <v>3</v>
      </c>
      <c r="O1639" s="89" t="s">
        <v>3771</v>
      </c>
      <c r="P1639" s="90" t="s">
        <v>3295</v>
      </c>
      <c r="Q1639" s="115">
        <v>4.3</v>
      </c>
      <c r="R1639" s="123"/>
      <c r="S1639" s="111">
        <v>-4.8600000000000003</v>
      </c>
      <c r="AA1639" s="196"/>
      <c r="AB1639" s="196"/>
      <c r="AC1639" s="196"/>
      <c r="AD1639" s="90"/>
      <c r="AE1639" s="317">
        <v>1</v>
      </c>
      <c r="AF1639" s="196"/>
      <c r="AG1639" s="196">
        <v>0</v>
      </c>
      <c r="AH1639" s="90"/>
      <c r="AQ1639" s="86"/>
      <c r="AR1639" s="58">
        <v>0.98429999999999995</v>
      </c>
      <c r="AS1639" s="58"/>
      <c r="AT1639" s="91"/>
      <c r="AU1639" s="277">
        <v>2030</v>
      </c>
      <c r="AV1639" s="277"/>
      <c r="AW1639" s="277">
        <v>1998.1289999999999</v>
      </c>
      <c r="AX1639" s="259"/>
      <c r="AY1639" s="277"/>
      <c r="AZ1639" s="259"/>
      <c r="BA1639" s="86"/>
      <c r="BB1639" s="85" t="s">
        <v>3412</v>
      </c>
      <c r="BC1639" s="271" t="s">
        <v>1126</v>
      </c>
      <c r="BD1639" s="90">
        <v>48.4</v>
      </c>
      <c r="BE1639" s="90"/>
      <c r="BF1639" s="90">
        <v>1.05</v>
      </c>
      <c r="BG1639" s="90"/>
      <c r="BH1639" s="90">
        <v>15.05</v>
      </c>
      <c r="BI1639" s="90"/>
      <c r="BJ1639" s="90"/>
      <c r="BK1639" s="90"/>
      <c r="BL1639" s="90"/>
      <c r="BM1639" s="90"/>
      <c r="BN1639" s="90">
        <v>8.81</v>
      </c>
      <c r="BO1639" s="90"/>
      <c r="BP1639" s="90">
        <v>0.15</v>
      </c>
      <c r="BQ1639" s="90"/>
      <c r="BR1639" s="90">
        <v>9.06</v>
      </c>
      <c r="BS1639" s="90"/>
      <c r="BT1639" s="90"/>
      <c r="BU1639" s="90"/>
      <c r="BV1639" s="90"/>
      <c r="BW1639" s="90"/>
      <c r="BX1639" s="90">
        <v>11.37</v>
      </c>
      <c r="BY1639" s="90"/>
      <c r="BZ1639" s="90">
        <v>2.06</v>
      </c>
      <c r="CA1639" s="90"/>
      <c r="CB1639" s="90">
        <v>7.0000000000000007E-2</v>
      </c>
      <c r="CC1639" s="90"/>
      <c r="CD1639" s="90"/>
      <c r="CE1639" s="90"/>
      <c r="CF1639" s="90"/>
      <c r="CG1639" s="90"/>
      <c r="CH1639" s="90"/>
      <c r="CI1639" s="90"/>
      <c r="CJ1639" s="90"/>
      <c r="CK1639" s="90"/>
      <c r="CL1639" s="90"/>
      <c r="CM1639" s="90"/>
      <c r="CN1639" s="90"/>
      <c r="CO1639" s="90"/>
      <c r="CP1639" s="90"/>
      <c r="CQ1639" s="90"/>
      <c r="CR1639" s="90"/>
      <c r="CS1639" s="90"/>
      <c r="CT1639" s="90"/>
      <c r="CU1639" s="90"/>
      <c r="CV1639" s="90"/>
      <c r="CW1639" s="90"/>
      <c r="CX1639" s="90"/>
      <c r="CY1639" s="90"/>
      <c r="CZ1639" s="90"/>
      <c r="DA1639" s="90"/>
      <c r="DB1639" s="90"/>
      <c r="DC1639" s="90"/>
      <c r="DD1639" s="90"/>
      <c r="DE1639" s="90"/>
      <c r="DF1639" s="90"/>
      <c r="DG1639" s="90"/>
      <c r="DH1639" s="89">
        <v>100.44</v>
      </c>
      <c r="DJ1639" s="91">
        <f t="shared" si="772"/>
        <v>0</v>
      </c>
      <c r="DK1639" s="90">
        <v>1</v>
      </c>
      <c r="DL1639" s="43" t="s">
        <v>3449</v>
      </c>
      <c r="DO1639" s="359">
        <v>4.5</v>
      </c>
      <c r="DP1639" s="90"/>
      <c r="DQ1639" s="375"/>
      <c r="DR1639" s="90"/>
      <c r="DS1639" s="308"/>
      <c r="DU1639" s="59"/>
      <c r="DW1639" s="86"/>
      <c r="DX1639" s="298">
        <f t="shared" si="773"/>
        <v>48.187972919155712</v>
      </c>
      <c r="DY1639" s="43">
        <f t="shared" si="774"/>
        <v>0</v>
      </c>
      <c r="DZ1639" s="298">
        <f t="shared" si="775"/>
        <v>1.0454002389486261</v>
      </c>
      <c r="EA1639" s="43">
        <f t="shared" si="776"/>
        <v>0</v>
      </c>
      <c r="EB1639" s="298">
        <f t="shared" si="777"/>
        <v>14.984070091596974</v>
      </c>
      <c r="EC1639" s="43">
        <f t="shared" si="778"/>
        <v>0</v>
      </c>
      <c r="ED1639" s="298">
        <f t="shared" si="779"/>
        <v>8.7714058144165676</v>
      </c>
      <c r="EE1639" s="43">
        <f t="shared" si="780"/>
        <v>0</v>
      </c>
      <c r="EF1639" s="298">
        <f t="shared" si="781"/>
        <v>0.14934289127837516</v>
      </c>
      <c r="EG1639" s="43">
        <f t="shared" si="782"/>
        <v>0</v>
      </c>
      <c r="EH1639" s="298">
        <f t="shared" si="783"/>
        <v>9.0203106332138603</v>
      </c>
      <c r="EI1639" s="43">
        <f t="shared" si="784"/>
        <v>0</v>
      </c>
      <c r="EJ1639" s="298">
        <f t="shared" si="785"/>
        <v>11.320191158900835</v>
      </c>
      <c r="EK1639" s="43">
        <f t="shared" si="786"/>
        <v>0</v>
      </c>
      <c r="EL1639" s="298">
        <f t="shared" si="787"/>
        <v>2.0509757068896852</v>
      </c>
      <c r="EM1639" s="43">
        <f t="shared" si="788"/>
        <v>0</v>
      </c>
      <c r="EN1639" s="298">
        <f t="shared" si="789"/>
        <v>6.969334926324175E-2</v>
      </c>
      <c r="EO1639" s="43">
        <f t="shared" si="790"/>
        <v>0</v>
      </c>
      <c r="EP1639" s="298">
        <f t="shared" si="791"/>
        <v>0</v>
      </c>
      <c r="EQ1639" s="43" t="e">
        <f t="shared" si="792"/>
        <v>#DIV/0!</v>
      </c>
      <c r="ER1639" s="43">
        <f t="shared" si="793"/>
        <v>100</v>
      </c>
      <c r="ES1639" s="43">
        <f t="shared" si="794"/>
        <v>0</v>
      </c>
    </row>
    <row r="1640" spans="1:149" x14ac:dyDescent="0.45">
      <c r="A1640" s="78" t="s">
        <v>1488</v>
      </c>
      <c r="B1640" s="174" t="s">
        <v>932</v>
      </c>
      <c r="C1640" s="51" t="s">
        <v>3778</v>
      </c>
      <c r="D1640" s="51" t="s">
        <v>3773</v>
      </c>
      <c r="E1640" s="78" t="s">
        <v>1127</v>
      </c>
      <c r="F1640" s="78" t="s">
        <v>1726</v>
      </c>
      <c r="G1640" s="72" t="s">
        <v>3380</v>
      </c>
      <c r="H1640" s="78" t="s">
        <v>1101</v>
      </c>
      <c r="I1640" s="78"/>
      <c r="J1640" s="300">
        <v>200</v>
      </c>
      <c r="K1640" s="78">
        <v>2</v>
      </c>
      <c r="L1640" s="300">
        <v>800</v>
      </c>
      <c r="M1640" s="72">
        <v>10</v>
      </c>
      <c r="O1640" s="88"/>
      <c r="P1640" s="72" t="s">
        <v>1374</v>
      </c>
      <c r="AA1640" s="195"/>
      <c r="AB1640" s="195"/>
      <c r="AC1640" s="195"/>
      <c r="AD1640" s="72"/>
      <c r="AE1640" s="316">
        <v>1</v>
      </c>
      <c r="AF1640" s="195"/>
      <c r="AG1640" s="195">
        <v>0</v>
      </c>
      <c r="AH1640" s="72"/>
      <c r="AR1640" s="53">
        <v>0.7732</v>
      </c>
      <c r="AT1640" s="77"/>
      <c r="AU1640" s="276">
        <v>2000</v>
      </c>
      <c r="AV1640" s="276"/>
      <c r="AW1640" s="276">
        <v>1546.4</v>
      </c>
      <c r="AX1640" s="95"/>
      <c r="AY1640" s="276"/>
      <c r="AZ1640" s="95"/>
      <c r="BB1640" s="80" t="s">
        <v>3412</v>
      </c>
      <c r="BC1640" s="270"/>
      <c r="BD1640" s="87">
        <v>68.97</v>
      </c>
      <c r="BE1640" s="72"/>
      <c r="BF1640" s="72"/>
      <c r="BG1640" s="72"/>
      <c r="BH1640" s="87">
        <v>12.7</v>
      </c>
      <c r="BI1640" s="72"/>
      <c r="BJ1640" s="72"/>
      <c r="BK1640" s="72"/>
      <c r="BL1640" s="72"/>
      <c r="BM1640" s="72"/>
      <c r="BN1640" s="72"/>
      <c r="BO1640" s="72"/>
      <c r="BP1640" s="72"/>
      <c r="BQ1640" s="72"/>
      <c r="BR1640" s="72"/>
      <c r="BS1640" s="72"/>
      <c r="BT1640" s="72"/>
      <c r="BU1640" s="72"/>
      <c r="BV1640" s="72"/>
      <c r="BW1640" s="72"/>
      <c r="BX1640" s="72"/>
      <c r="BY1640" s="72"/>
      <c r="BZ1640" s="87">
        <v>6.04</v>
      </c>
      <c r="CA1640" s="72"/>
      <c r="CB1640" s="87">
        <v>2.2999999999999998</v>
      </c>
      <c r="CC1640" s="72"/>
      <c r="CD1640" s="72"/>
      <c r="CE1640" s="72"/>
      <c r="CF1640" s="72"/>
      <c r="CG1640" s="72"/>
      <c r="CH1640" s="72"/>
      <c r="CI1640" s="72"/>
      <c r="CJ1640" s="72"/>
      <c r="CK1640" s="72"/>
      <c r="CL1640" s="72"/>
      <c r="CM1640" s="72"/>
      <c r="CN1640" s="72"/>
      <c r="CO1640" s="72"/>
      <c r="CP1640" s="72"/>
      <c r="CQ1640" s="72"/>
      <c r="CR1640" s="72"/>
      <c r="CS1640" s="72"/>
      <c r="CT1640" s="72"/>
      <c r="CU1640" s="72"/>
      <c r="CV1640" s="72"/>
      <c r="CW1640" s="72"/>
      <c r="CX1640" s="72"/>
      <c r="CY1640" s="72"/>
      <c r="CZ1640" s="72"/>
      <c r="DA1640" s="72"/>
      <c r="DB1640" s="72"/>
      <c r="DC1640" s="72"/>
      <c r="DD1640" s="72"/>
      <c r="DE1640" s="72"/>
      <c r="DF1640" s="72"/>
      <c r="DG1640" s="72"/>
      <c r="DH1640" s="78">
        <f>SUM(BD1640,BH1640,BZ1640,CB1640)</f>
        <v>90.01</v>
      </c>
      <c r="DJ1640" s="77">
        <f t="shared" si="772"/>
        <v>9.9899999999999949</v>
      </c>
      <c r="DK1640" s="72"/>
      <c r="DL1640" s="51" t="s">
        <v>3334</v>
      </c>
      <c r="DO1640" s="358">
        <v>6.32</v>
      </c>
      <c r="DP1640" s="72"/>
      <c r="DQ1640" s="374"/>
      <c r="DR1640" s="72"/>
      <c r="DU1640" s="52"/>
      <c r="DX1640" s="75">
        <f t="shared" si="773"/>
        <v>76.624819464503929</v>
      </c>
      <c r="DY1640" s="51">
        <f t="shared" si="774"/>
        <v>0</v>
      </c>
      <c r="DZ1640" s="75">
        <f t="shared" si="775"/>
        <v>0</v>
      </c>
      <c r="EA1640" s="51" t="e">
        <f t="shared" si="776"/>
        <v>#DIV/0!</v>
      </c>
      <c r="EB1640" s="75">
        <f t="shared" si="777"/>
        <v>14.109543384068434</v>
      </c>
      <c r="EC1640" s="51">
        <f t="shared" si="778"/>
        <v>0</v>
      </c>
      <c r="ED1640" s="75">
        <f t="shared" si="779"/>
        <v>0</v>
      </c>
      <c r="EE1640" s="51" t="e">
        <f t="shared" si="780"/>
        <v>#DIV/0!</v>
      </c>
      <c r="EF1640" s="75">
        <f t="shared" si="781"/>
        <v>0</v>
      </c>
      <c r="EG1640" s="51" t="e">
        <f t="shared" si="782"/>
        <v>#DIV/0!</v>
      </c>
      <c r="EH1640" s="75">
        <f t="shared" si="783"/>
        <v>0</v>
      </c>
      <c r="EI1640" s="51" t="e">
        <f t="shared" si="784"/>
        <v>#DIV/0!</v>
      </c>
      <c r="EJ1640" s="75">
        <f t="shared" si="785"/>
        <v>0</v>
      </c>
      <c r="EK1640" s="51" t="e">
        <f t="shared" si="786"/>
        <v>#DIV/0!</v>
      </c>
      <c r="EL1640" s="75">
        <f t="shared" si="787"/>
        <v>6.7103655149427848</v>
      </c>
      <c r="EM1640" s="51">
        <f t="shared" si="788"/>
        <v>0</v>
      </c>
      <c r="EN1640" s="75">
        <f t="shared" si="789"/>
        <v>2.5552716364848345</v>
      </c>
      <c r="EO1640" s="51">
        <f t="shared" si="790"/>
        <v>0</v>
      </c>
      <c r="EP1640" s="75">
        <f t="shared" si="791"/>
        <v>0</v>
      </c>
      <c r="EQ1640" s="51" t="e">
        <f t="shared" si="792"/>
        <v>#DIV/0!</v>
      </c>
      <c r="ER1640" s="51">
        <f t="shared" si="793"/>
        <v>100</v>
      </c>
      <c r="ES1640" s="51">
        <f t="shared" si="794"/>
        <v>0</v>
      </c>
    </row>
    <row r="1641" spans="1:149" x14ac:dyDescent="0.45">
      <c r="A1641" s="78" t="s">
        <v>1488</v>
      </c>
      <c r="B1641" s="174" t="s">
        <v>932</v>
      </c>
      <c r="C1641" s="51" t="s">
        <v>3778</v>
      </c>
      <c r="D1641" s="51" t="s">
        <v>3774</v>
      </c>
      <c r="E1641" s="78" t="s">
        <v>1127</v>
      </c>
      <c r="F1641" s="78" t="s">
        <v>2472</v>
      </c>
      <c r="G1641" s="72" t="s">
        <v>3380</v>
      </c>
      <c r="H1641" s="78" t="s">
        <v>1101</v>
      </c>
      <c r="I1641" s="78"/>
      <c r="J1641" s="300">
        <v>200</v>
      </c>
      <c r="K1641" s="78">
        <v>2</v>
      </c>
      <c r="L1641" s="300">
        <v>800</v>
      </c>
      <c r="M1641" s="72">
        <v>10</v>
      </c>
      <c r="O1641" s="78"/>
      <c r="P1641" s="72" t="s">
        <v>1374</v>
      </c>
      <c r="AA1641" s="195"/>
      <c r="AB1641" s="195"/>
      <c r="AC1641" s="195"/>
      <c r="AD1641" s="72"/>
      <c r="AE1641" s="316">
        <v>1</v>
      </c>
      <c r="AF1641" s="195"/>
      <c r="AG1641" s="195">
        <v>0</v>
      </c>
      <c r="AH1641" s="72"/>
      <c r="AR1641" s="53">
        <v>0.7732</v>
      </c>
      <c r="AT1641" s="77"/>
      <c r="AU1641" s="276">
        <v>2000</v>
      </c>
      <c r="AV1641" s="276"/>
      <c r="AW1641" s="276">
        <v>1546.4</v>
      </c>
      <c r="AX1641" s="95"/>
      <c r="AY1641" s="276"/>
      <c r="AZ1641" s="95"/>
      <c r="BB1641" s="80" t="s">
        <v>3412</v>
      </c>
      <c r="BC1641" s="270"/>
      <c r="BD1641" s="72">
        <v>68.47</v>
      </c>
      <c r="BE1641" s="72"/>
      <c r="BF1641" s="72"/>
      <c r="BG1641" s="72"/>
      <c r="BH1641" s="72">
        <v>12.55</v>
      </c>
      <c r="BI1641" s="72"/>
      <c r="BJ1641" s="72"/>
      <c r="BK1641" s="72"/>
      <c r="BL1641" s="72"/>
      <c r="BM1641" s="72"/>
      <c r="BN1641" s="72"/>
      <c r="BO1641" s="72"/>
      <c r="BP1641" s="72"/>
      <c r="BQ1641" s="72"/>
      <c r="BR1641" s="72"/>
      <c r="BS1641" s="72"/>
      <c r="BT1641" s="72"/>
      <c r="BU1641" s="72"/>
      <c r="BV1641" s="72"/>
      <c r="BW1641" s="72"/>
      <c r="BX1641" s="72"/>
      <c r="BY1641" s="72"/>
      <c r="BZ1641" s="72">
        <v>5.17</v>
      </c>
      <c r="CA1641" s="72"/>
      <c r="CB1641" s="72">
        <v>3.82</v>
      </c>
      <c r="CC1641" s="72"/>
      <c r="CD1641" s="72"/>
      <c r="CE1641" s="72"/>
      <c r="CF1641" s="72"/>
      <c r="CG1641" s="72"/>
      <c r="CH1641" s="72"/>
      <c r="CI1641" s="72"/>
      <c r="CJ1641" s="72"/>
      <c r="CK1641" s="72"/>
      <c r="CL1641" s="72"/>
      <c r="CM1641" s="72"/>
      <c r="CN1641" s="72"/>
      <c r="CO1641" s="72"/>
      <c r="CP1641" s="72"/>
      <c r="CQ1641" s="72"/>
      <c r="CR1641" s="72"/>
      <c r="CS1641" s="72"/>
      <c r="CT1641" s="72"/>
      <c r="CU1641" s="72"/>
      <c r="CV1641" s="72"/>
      <c r="CW1641" s="72"/>
      <c r="CX1641" s="72"/>
      <c r="CY1641" s="72"/>
      <c r="CZ1641" s="72"/>
      <c r="DA1641" s="72"/>
      <c r="DB1641" s="72"/>
      <c r="DC1641" s="72"/>
      <c r="DD1641" s="72"/>
      <c r="DE1641" s="72"/>
      <c r="DF1641" s="72"/>
      <c r="DG1641" s="72"/>
      <c r="DH1641" s="78">
        <f t="shared" ref="DH1641:DH1667" si="795">SUM(BD1641,BH1641,BZ1641,CB1641)</f>
        <v>90.009999999999991</v>
      </c>
      <c r="DJ1641" s="77">
        <f t="shared" si="772"/>
        <v>9.9900000000000091</v>
      </c>
      <c r="DK1641" s="72"/>
      <c r="DL1641" s="51" t="s">
        <v>3334</v>
      </c>
      <c r="DO1641" s="358">
        <v>6.14</v>
      </c>
      <c r="DP1641" s="72"/>
      <c r="DQ1641" s="374"/>
      <c r="DR1641" s="72"/>
      <c r="DU1641" s="52"/>
      <c r="DX1641" s="75">
        <f t="shared" si="773"/>
        <v>76.069325630485508</v>
      </c>
      <c r="DY1641" s="51">
        <f t="shared" si="774"/>
        <v>0</v>
      </c>
      <c r="DZ1641" s="75">
        <f t="shared" si="775"/>
        <v>0</v>
      </c>
      <c r="EA1641" s="51" t="e">
        <f t="shared" si="776"/>
        <v>#DIV/0!</v>
      </c>
      <c r="EB1641" s="75">
        <f t="shared" si="777"/>
        <v>13.942895233862906</v>
      </c>
      <c r="EC1641" s="51">
        <f t="shared" si="778"/>
        <v>0</v>
      </c>
      <c r="ED1641" s="75">
        <f t="shared" si="779"/>
        <v>0</v>
      </c>
      <c r="EE1641" s="51" t="e">
        <f t="shared" si="780"/>
        <v>#DIV/0!</v>
      </c>
      <c r="EF1641" s="75">
        <f t="shared" si="781"/>
        <v>0</v>
      </c>
      <c r="EG1641" s="51" t="e">
        <f t="shared" si="782"/>
        <v>#DIV/0!</v>
      </c>
      <c r="EH1641" s="75">
        <f t="shared" si="783"/>
        <v>0</v>
      </c>
      <c r="EI1641" s="51" t="e">
        <f t="shared" si="784"/>
        <v>#DIV/0!</v>
      </c>
      <c r="EJ1641" s="75">
        <f t="shared" si="785"/>
        <v>0</v>
      </c>
      <c r="EK1641" s="51" t="e">
        <f t="shared" si="786"/>
        <v>#DIV/0!</v>
      </c>
      <c r="EL1641" s="75">
        <f t="shared" si="787"/>
        <v>5.7438062437506945</v>
      </c>
      <c r="EM1641" s="51">
        <f t="shared" si="788"/>
        <v>0</v>
      </c>
      <c r="EN1641" s="75">
        <f t="shared" si="789"/>
        <v>4.2439728919009001</v>
      </c>
      <c r="EO1641" s="51">
        <f t="shared" si="790"/>
        <v>0</v>
      </c>
      <c r="EP1641" s="75">
        <f t="shared" si="791"/>
        <v>0</v>
      </c>
      <c r="EQ1641" s="51" t="e">
        <f t="shared" si="792"/>
        <v>#DIV/0!</v>
      </c>
      <c r="ER1641" s="51">
        <f t="shared" si="793"/>
        <v>100</v>
      </c>
      <c r="ES1641" s="51">
        <f t="shared" si="794"/>
        <v>0</v>
      </c>
    </row>
    <row r="1642" spans="1:149" x14ac:dyDescent="0.45">
      <c r="A1642" s="78" t="s">
        <v>1488</v>
      </c>
      <c r="B1642" s="174" t="s">
        <v>932</v>
      </c>
      <c r="C1642" s="51" t="s">
        <v>3778</v>
      </c>
      <c r="D1642" s="51" t="s">
        <v>3775</v>
      </c>
      <c r="E1642" s="78" t="s">
        <v>1127</v>
      </c>
      <c r="F1642" s="78" t="s">
        <v>2473</v>
      </c>
      <c r="G1642" s="72" t="s">
        <v>3380</v>
      </c>
      <c r="H1642" s="78" t="s">
        <v>1101</v>
      </c>
      <c r="I1642" s="78"/>
      <c r="J1642" s="300">
        <v>200</v>
      </c>
      <c r="K1642" s="78">
        <v>2</v>
      </c>
      <c r="L1642" s="300">
        <v>800</v>
      </c>
      <c r="M1642" s="72">
        <v>10</v>
      </c>
      <c r="O1642" s="78"/>
      <c r="P1642" s="72" t="s">
        <v>1374</v>
      </c>
      <c r="AA1642" s="195"/>
      <c r="AB1642" s="195"/>
      <c r="AC1642" s="195"/>
      <c r="AD1642" s="72"/>
      <c r="AE1642" s="316">
        <v>1</v>
      </c>
      <c r="AF1642" s="195"/>
      <c r="AG1642" s="195">
        <v>0</v>
      </c>
      <c r="AH1642" s="72"/>
      <c r="AR1642" s="53">
        <v>0.7732</v>
      </c>
      <c r="AT1642" s="77"/>
      <c r="AU1642" s="276">
        <v>2000</v>
      </c>
      <c r="AV1642" s="276"/>
      <c r="AW1642" s="276">
        <v>1546.4</v>
      </c>
      <c r="AX1642" s="95"/>
      <c r="AY1642" s="276"/>
      <c r="AZ1642" s="95"/>
      <c r="BB1642" s="80" t="s">
        <v>3412</v>
      </c>
      <c r="BC1642" s="270"/>
      <c r="BD1642" s="72">
        <v>67.95</v>
      </c>
      <c r="BE1642" s="72"/>
      <c r="BF1642" s="72"/>
      <c r="BG1642" s="72"/>
      <c r="BH1642" s="72">
        <v>12.56</v>
      </c>
      <c r="BI1642" s="72"/>
      <c r="BJ1642" s="72"/>
      <c r="BK1642" s="72"/>
      <c r="BL1642" s="72"/>
      <c r="BM1642" s="72"/>
      <c r="BN1642" s="72"/>
      <c r="BO1642" s="72"/>
      <c r="BP1642" s="72"/>
      <c r="BQ1642" s="72"/>
      <c r="BR1642" s="72"/>
      <c r="BS1642" s="72"/>
      <c r="BT1642" s="72"/>
      <c r="BU1642" s="72"/>
      <c r="BV1642" s="72"/>
      <c r="BW1642" s="72"/>
      <c r="BX1642" s="72"/>
      <c r="BY1642" s="72"/>
      <c r="BZ1642" s="72">
        <v>4.17</v>
      </c>
      <c r="CA1642" s="72"/>
      <c r="CB1642" s="72">
        <v>5.33</v>
      </c>
      <c r="CC1642" s="72"/>
      <c r="CD1642" s="72"/>
      <c r="CE1642" s="72"/>
      <c r="CF1642" s="72"/>
      <c r="CG1642" s="72"/>
      <c r="CH1642" s="72"/>
      <c r="CI1642" s="72"/>
      <c r="CJ1642" s="72"/>
      <c r="CK1642" s="72"/>
      <c r="CL1642" s="72"/>
      <c r="CM1642" s="72"/>
      <c r="CN1642" s="72"/>
      <c r="CO1642" s="72"/>
      <c r="CP1642" s="72"/>
      <c r="CQ1642" s="72"/>
      <c r="CR1642" s="72"/>
      <c r="CS1642" s="72"/>
      <c r="CT1642" s="72"/>
      <c r="CU1642" s="72"/>
      <c r="CV1642" s="72"/>
      <c r="CW1642" s="72"/>
      <c r="CX1642" s="72"/>
      <c r="CY1642" s="72"/>
      <c r="CZ1642" s="72"/>
      <c r="DA1642" s="72"/>
      <c r="DB1642" s="72"/>
      <c r="DC1642" s="72"/>
      <c r="DD1642" s="72"/>
      <c r="DE1642" s="72"/>
      <c r="DF1642" s="72"/>
      <c r="DG1642" s="72"/>
      <c r="DH1642" s="78">
        <f t="shared" si="795"/>
        <v>90.01</v>
      </c>
      <c r="DJ1642" s="77">
        <f t="shared" si="772"/>
        <v>9.9899999999999949</v>
      </c>
      <c r="DK1642" s="72"/>
      <c r="DL1642" s="51" t="s">
        <v>3334</v>
      </c>
      <c r="DO1642" s="358">
        <v>5.97</v>
      </c>
      <c r="DP1642" s="72"/>
      <c r="DQ1642" s="374"/>
      <c r="DR1642" s="72"/>
      <c r="DU1642" s="52"/>
      <c r="DX1642" s="75">
        <f t="shared" si="773"/>
        <v>75.491612043106315</v>
      </c>
      <c r="DY1642" s="51">
        <f t="shared" si="774"/>
        <v>0</v>
      </c>
      <c r="DZ1642" s="75">
        <f t="shared" si="775"/>
        <v>0</v>
      </c>
      <c r="EA1642" s="51" t="e">
        <f t="shared" si="776"/>
        <v>#DIV/0!</v>
      </c>
      <c r="EB1642" s="75">
        <f t="shared" si="777"/>
        <v>13.954005110543271</v>
      </c>
      <c r="EC1642" s="51">
        <f t="shared" si="778"/>
        <v>0</v>
      </c>
      <c r="ED1642" s="75">
        <f t="shared" si="779"/>
        <v>0</v>
      </c>
      <c r="EE1642" s="51" t="e">
        <f t="shared" si="780"/>
        <v>#DIV/0!</v>
      </c>
      <c r="EF1642" s="75">
        <f t="shared" si="781"/>
        <v>0</v>
      </c>
      <c r="EG1642" s="51" t="e">
        <f t="shared" si="782"/>
        <v>#DIV/0!</v>
      </c>
      <c r="EH1642" s="75">
        <f t="shared" si="783"/>
        <v>0</v>
      </c>
      <c r="EI1642" s="51" t="e">
        <f t="shared" si="784"/>
        <v>#DIV/0!</v>
      </c>
      <c r="EJ1642" s="75">
        <f t="shared" si="785"/>
        <v>0</v>
      </c>
      <c r="EK1642" s="51" t="e">
        <f t="shared" si="786"/>
        <v>#DIV/0!</v>
      </c>
      <c r="EL1642" s="75">
        <f t="shared" si="787"/>
        <v>4.6328185757138085</v>
      </c>
      <c r="EM1642" s="51">
        <f t="shared" si="788"/>
        <v>0</v>
      </c>
      <c r="EN1642" s="75">
        <f t="shared" si="789"/>
        <v>5.9215642706365959</v>
      </c>
      <c r="EO1642" s="51">
        <f t="shared" si="790"/>
        <v>0</v>
      </c>
      <c r="EP1642" s="75">
        <f t="shared" si="791"/>
        <v>0</v>
      </c>
      <c r="EQ1642" s="51" t="e">
        <f t="shared" si="792"/>
        <v>#DIV/0!</v>
      </c>
      <c r="ER1642" s="51">
        <f t="shared" si="793"/>
        <v>100</v>
      </c>
      <c r="ES1642" s="51">
        <f t="shared" si="794"/>
        <v>0</v>
      </c>
    </row>
    <row r="1643" spans="1:149" x14ac:dyDescent="0.45">
      <c r="A1643" s="78" t="s">
        <v>1488</v>
      </c>
      <c r="B1643" s="174" t="s">
        <v>932</v>
      </c>
      <c r="C1643" s="51" t="s">
        <v>3778</v>
      </c>
      <c r="D1643" s="51" t="s">
        <v>3776</v>
      </c>
      <c r="E1643" s="78" t="s">
        <v>1127</v>
      </c>
      <c r="F1643" s="78" t="s">
        <v>1729</v>
      </c>
      <c r="G1643" s="72" t="s">
        <v>3380</v>
      </c>
      <c r="H1643" s="78" t="s">
        <v>1101</v>
      </c>
      <c r="I1643" s="78"/>
      <c r="J1643" s="300">
        <v>200</v>
      </c>
      <c r="K1643" s="78">
        <v>2</v>
      </c>
      <c r="L1643" s="300">
        <v>800</v>
      </c>
      <c r="M1643" s="72">
        <v>10</v>
      </c>
      <c r="O1643" s="78"/>
      <c r="P1643" s="72" t="s">
        <v>1374</v>
      </c>
      <c r="AA1643" s="195"/>
      <c r="AB1643" s="195"/>
      <c r="AC1643" s="195"/>
      <c r="AD1643" s="72"/>
      <c r="AE1643" s="316">
        <v>1</v>
      </c>
      <c r="AF1643" s="195"/>
      <c r="AG1643" s="195">
        <v>0</v>
      </c>
      <c r="AH1643" s="72"/>
      <c r="AR1643" s="53">
        <v>0.7732</v>
      </c>
      <c r="AT1643" s="77"/>
      <c r="AU1643" s="276">
        <v>2000</v>
      </c>
      <c r="AV1643" s="276"/>
      <c r="AW1643" s="276">
        <v>1546.4</v>
      </c>
      <c r="AX1643" s="95"/>
      <c r="AY1643" s="276"/>
      <c r="AZ1643" s="95"/>
      <c r="BB1643" s="80" t="s">
        <v>3412</v>
      </c>
      <c r="BC1643" s="270"/>
      <c r="BD1643" s="72">
        <v>67.790000000000006</v>
      </c>
      <c r="BE1643" s="72"/>
      <c r="BF1643" s="72"/>
      <c r="BG1643" s="72"/>
      <c r="BH1643" s="72">
        <v>12.33</v>
      </c>
      <c r="BI1643" s="72"/>
      <c r="BJ1643" s="72"/>
      <c r="BK1643" s="72"/>
      <c r="BL1643" s="72"/>
      <c r="BM1643" s="72"/>
      <c r="BN1643" s="72"/>
      <c r="BO1643" s="72"/>
      <c r="BP1643" s="72"/>
      <c r="BQ1643" s="72"/>
      <c r="BR1643" s="72"/>
      <c r="BS1643" s="72"/>
      <c r="BT1643" s="72"/>
      <c r="BU1643" s="72"/>
      <c r="BV1643" s="72"/>
      <c r="BW1643" s="72"/>
      <c r="BX1643" s="72"/>
      <c r="BY1643" s="72"/>
      <c r="BZ1643" s="72">
        <v>3.15</v>
      </c>
      <c r="CA1643" s="72"/>
      <c r="CB1643" s="72">
        <v>6.73</v>
      </c>
      <c r="CC1643" s="72"/>
      <c r="CD1643" s="72"/>
      <c r="CE1643" s="72"/>
      <c r="CF1643" s="72"/>
      <c r="CG1643" s="72"/>
      <c r="CH1643" s="72"/>
      <c r="CI1643" s="72"/>
      <c r="CJ1643" s="72"/>
      <c r="CK1643" s="72"/>
      <c r="CL1643" s="72"/>
      <c r="CM1643" s="72"/>
      <c r="CN1643" s="72"/>
      <c r="CO1643" s="72"/>
      <c r="CP1643" s="72"/>
      <c r="CQ1643" s="72"/>
      <c r="CR1643" s="72"/>
      <c r="CS1643" s="72"/>
      <c r="CT1643" s="72"/>
      <c r="CU1643" s="72"/>
      <c r="CV1643" s="72"/>
      <c r="CW1643" s="72"/>
      <c r="CX1643" s="72"/>
      <c r="CY1643" s="72"/>
      <c r="CZ1643" s="72"/>
      <c r="DA1643" s="72"/>
      <c r="DB1643" s="72"/>
      <c r="DC1643" s="72"/>
      <c r="DD1643" s="72"/>
      <c r="DE1643" s="72"/>
      <c r="DF1643" s="72"/>
      <c r="DG1643" s="72"/>
      <c r="DH1643" s="78">
        <f t="shared" si="795"/>
        <v>90.000000000000014</v>
      </c>
      <c r="DJ1643" s="77">
        <f t="shared" si="772"/>
        <v>9.9999999999999858</v>
      </c>
      <c r="DK1643" s="72"/>
      <c r="DL1643" s="51" t="s">
        <v>3334</v>
      </c>
      <c r="DO1643" s="358">
        <v>5.65</v>
      </c>
      <c r="DP1643" s="72"/>
      <c r="DQ1643" s="374"/>
      <c r="DR1643" s="72"/>
      <c r="DU1643" s="52"/>
      <c r="DX1643" s="75">
        <f t="shared" si="773"/>
        <v>75.322222222222209</v>
      </c>
      <c r="DY1643" s="51">
        <f t="shared" si="774"/>
        <v>0</v>
      </c>
      <c r="DZ1643" s="75">
        <f t="shared" si="775"/>
        <v>0</v>
      </c>
      <c r="EA1643" s="51" t="e">
        <f t="shared" si="776"/>
        <v>#DIV/0!</v>
      </c>
      <c r="EB1643" s="75">
        <f t="shared" si="777"/>
        <v>13.699999999999998</v>
      </c>
      <c r="EC1643" s="51">
        <f t="shared" si="778"/>
        <v>0</v>
      </c>
      <c r="ED1643" s="75">
        <f t="shared" si="779"/>
        <v>0</v>
      </c>
      <c r="EE1643" s="51" t="e">
        <f t="shared" si="780"/>
        <v>#DIV/0!</v>
      </c>
      <c r="EF1643" s="75">
        <f t="shared" si="781"/>
        <v>0</v>
      </c>
      <c r="EG1643" s="51" t="e">
        <f t="shared" si="782"/>
        <v>#DIV/0!</v>
      </c>
      <c r="EH1643" s="75">
        <f t="shared" si="783"/>
        <v>0</v>
      </c>
      <c r="EI1643" s="51" t="e">
        <f t="shared" si="784"/>
        <v>#DIV/0!</v>
      </c>
      <c r="EJ1643" s="75">
        <f t="shared" si="785"/>
        <v>0</v>
      </c>
      <c r="EK1643" s="51" t="e">
        <f t="shared" si="786"/>
        <v>#DIV/0!</v>
      </c>
      <c r="EL1643" s="75">
        <f t="shared" si="787"/>
        <v>3.4999999999999996</v>
      </c>
      <c r="EM1643" s="51">
        <f t="shared" si="788"/>
        <v>0</v>
      </c>
      <c r="EN1643" s="75">
        <f t="shared" si="789"/>
        <v>7.4777777777777779</v>
      </c>
      <c r="EO1643" s="51">
        <f t="shared" si="790"/>
        <v>0</v>
      </c>
      <c r="EP1643" s="75">
        <f t="shared" si="791"/>
        <v>0</v>
      </c>
      <c r="EQ1643" s="51" t="e">
        <f t="shared" si="792"/>
        <v>#DIV/0!</v>
      </c>
      <c r="ER1643" s="51">
        <f t="shared" si="793"/>
        <v>100</v>
      </c>
      <c r="ES1643" s="51">
        <f t="shared" si="794"/>
        <v>0</v>
      </c>
    </row>
    <row r="1644" spans="1:149" x14ac:dyDescent="0.45">
      <c r="A1644" s="78" t="s">
        <v>1488</v>
      </c>
      <c r="B1644" s="174" t="s">
        <v>932</v>
      </c>
      <c r="C1644" s="51" t="s">
        <v>3778</v>
      </c>
      <c r="D1644" s="51" t="s">
        <v>3777</v>
      </c>
      <c r="E1644" s="78" t="s">
        <v>1127</v>
      </c>
      <c r="F1644" s="78" t="s">
        <v>1730</v>
      </c>
      <c r="G1644" s="72" t="s">
        <v>3380</v>
      </c>
      <c r="H1644" s="78" t="s">
        <v>1101</v>
      </c>
      <c r="I1644" s="78"/>
      <c r="J1644" s="300">
        <v>200</v>
      </c>
      <c r="K1644" s="78">
        <v>2</v>
      </c>
      <c r="L1644" s="300">
        <v>800</v>
      </c>
      <c r="M1644" s="72">
        <v>10</v>
      </c>
      <c r="O1644" s="78"/>
      <c r="P1644" s="72" t="s">
        <v>1374</v>
      </c>
      <c r="AA1644" s="195"/>
      <c r="AB1644" s="195"/>
      <c r="AC1644" s="195"/>
      <c r="AD1644" s="72"/>
      <c r="AE1644" s="316">
        <v>1</v>
      </c>
      <c r="AF1644" s="195"/>
      <c r="AG1644" s="195">
        <v>0</v>
      </c>
      <c r="AH1644" s="72"/>
      <c r="AR1644" s="53">
        <v>0.7732</v>
      </c>
      <c r="AT1644" s="77"/>
      <c r="AU1644" s="276">
        <v>2000</v>
      </c>
      <c r="AV1644" s="276"/>
      <c r="AW1644" s="276">
        <v>1546.4</v>
      </c>
      <c r="AX1644" s="95"/>
      <c r="AY1644" s="276"/>
      <c r="AZ1644" s="95"/>
      <c r="BB1644" s="80" t="s">
        <v>3412</v>
      </c>
      <c r="BC1644" s="270"/>
      <c r="BD1644" s="72">
        <v>67.34</v>
      </c>
      <c r="BE1644" s="72"/>
      <c r="BF1644" s="72"/>
      <c r="BG1644" s="72"/>
      <c r="BH1644" s="72">
        <v>12.2</v>
      </c>
      <c r="BI1644" s="72"/>
      <c r="BJ1644" s="72"/>
      <c r="BK1644" s="72"/>
      <c r="BL1644" s="72"/>
      <c r="BM1644" s="72"/>
      <c r="BN1644" s="72"/>
      <c r="BO1644" s="72"/>
      <c r="BP1644" s="72"/>
      <c r="BQ1644" s="72"/>
      <c r="BR1644" s="72"/>
      <c r="BS1644" s="72"/>
      <c r="BT1644" s="72"/>
      <c r="BU1644" s="72"/>
      <c r="BV1644" s="72"/>
      <c r="BW1644" s="72"/>
      <c r="BX1644" s="72"/>
      <c r="BY1644" s="72"/>
      <c r="BZ1644" s="72">
        <v>2.14</v>
      </c>
      <c r="CA1644" s="72"/>
      <c r="CB1644" s="72">
        <v>8.33</v>
      </c>
      <c r="CC1644" s="72"/>
      <c r="CD1644" s="72"/>
      <c r="CE1644" s="72"/>
      <c r="CF1644" s="72"/>
      <c r="CG1644" s="72"/>
      <c r="CH1644" s="72"/>
      <c r="CI1644" s="72"/>
      <c r="CJ1644" s="72"/>
      <c r="CK1644" s="72"/>
      <c r="CL1644" s="72"/>
      <c r="CM1644" s="72"/>
      <c r="CN1644" s="72"/>
      <c r="CO1644" s="72"/>
      <c r="CP1644" s="72"/>
      <c r="CQ1644" s="72"/>
      <c r="CR1644" s="72"/>
      <c r="CS1644" s="72"/>
      <c r="CT1644" s="72"/>
      <c r="CU1644" s="72"/>
      <c r="CV1644" s="72"/>
      <c r="CW1644" s="72"/>
      <c r="CX1644" s="72"/>
      <c r="CY1644" s="72"/>
      <c r="CZ1644" s="72"/>
      <c r="DA1644" s="72"/>
      <c r="DB1644" s="72"/>
      <c r="DC1644" s="72"/>
      <c r="DD1644" s="72"/>
      <c r="DE1644" s="72"/>
      <c r="DF1644" s="72"/>
      <c r="DG1644" s="72"/>
      <c r="DH1644" s="78">
        <f t="shared" si="795"/>
        <v>90.01</v>
      </c>
      <c r="DJ1644" s="77">
        <f t="shared" si="772"/>
        <v>9.9899999999999949</v>
      </c>
      <c r="DK1644" s="72"/>
      <c r="DL1644" s="51" t="s">
        <v>3334</v>
      </c>
      <c r="DO1644" s="358">
        <v>5.39</v>
      </c>
      <c r="DP1644" s="72"/>
      <c r="DQ1644" s="374"/>
      <c r="DR1644" s="72"/>
      <c r="DU1644" s="52"/>
      <c r="DX1644" s="75">
        <f t="shared" si="773"/>
        <v>74.813909565603822</v>
      </c>
      <c r="DY1644" s="51">
        <f t="shared" si="774"/>
        <v>0</v>
      </c>
      <c r="DZ1644" s="75">
        <f t="shared" si="775"/>
        <v>0</v>
      </c>
      <c r="EA1644" s="51" t="e">
        <f t="shared" si="776"/>
        <v>#DIV/0!</v>
      </c>
      <c r="EB1644" s="75">
        <f t="shared" si="777"/>
        <v>13.554049550049992</v>
      </c>
      <c r="EC1644" s="51">
        <f t="shared" si="778"/>
        <v>0</v>
      </c>
      <c r="ED1644" s="75">
        <f t="shared" si="779"/>
        <v>0</v>
      </c>
      <c r="EE1644" s="51" t="e">
        <f t="shared" si="780"/>
        <v>#DIV/0!</v>
      </c>
      <c r="EF1644" s="75">
        <f t="shared" si="781"/>
        <v>0</v>
      </c>
      <c r="EG1644" s="51" t="e">
        <f t="shared" si="782"/>
        <v>#DIV/0!</v>
      </c>
      <c r="EH1644" s="75">
        <f t="shared" si="783"/>
        <v>0</v>
      </c>
      <c r="EI1644" s="51" t="e">
        <f t="shared" si="784"/>
        <v>#DIV/0!</v>
      </c>
      <c r="EJ1644" s="75">
        <f t="shared" si="785"/>
        <v>0</v>
      </c>
      <c r="EK1644" s="51" t="e">
        <f t="shared" si="786"/>
        <v>#DIV/0!</v>
      </c>
      <c r="EL1644" s="75">
        <f t="shared" si="787"/>
        <v>2.3775136095989335</v>
      </c>
      <c r="EM1644" s="51">
        <f t="shared" si="788"/>
        <v>0</v>
      </c>
      <c r="EN1644" s="75">
        <f t="shared" si="789"/>
        <v>9.2545272747472502</v>
      </c>
      <c r="EO1644" s="51">
        <f t="shared" si="790"/>
        <v>0</v>
      </c>
      <c r="EP1644" s="75">
        <f t="shared" si="791"/>
        <v>0</v>
      </c>
      <c r="EQ1644" s="51" t="e">
        <f t="shared" si="792"/>
        <v>#DIV/0!</v>
      </c>
      <c r="ER1644" s="51">
        <f t="shared" si="793"/>
        <v>100</v>
      </c>
      <c r="ES1644" s="51">
        <f t="shared" si="794"/>
        <v>0</v>
      </c>
    </row>
    <row r="1645" spans="1:149" x14ac:dyDescent="0.45">
      <c r="A1645" s="78" t="s">
        <v>1488</v>
      </c>
      <c r="B1645" s="174" t="s">
        <v>932</v>
      </c>
      <c r="C1645" s="51" t="s">
        <v>3778</v>
      </c>
      <c r="D1645" s="51" t="s">
        <v>3779</v>
      </c>
      <c r="E1645" s="78" t="s">
        <v>1127</v>
      </c>
      <c r="F1645" s="78" t="s">
        <v>1731</v>
      </c>
      <c r="G1645" s="72" t="s">
        <v>3380</v>
      </c>
      <c r="H1645" s="78" t="s">
        <v>1101</v>
      </c>
      <c r="I1645" s="78"/>
      <c r="J1645" s="300">
        <v>200</v>
      </c>
      <c r="K1645" s="78">
        <v>2</v>
      </c>
      <c r="L1645" s="300">
        <v>800</v>
      </c>
      <c r="M1645" s="72">
        <v>10</v>
      </c>
      <c r="O1645" s="78"/>
      <c r="P1645" s="72" t="s">
        <v>1374</v>
      </c>
      <c r="AA1645" s="195"/>
      <c r="AB1645" s="195"/>
      <c r="AC1645" s="195"/>
      <c r="AD1645" s="72"/>
      <c r="AE1645" s="316">
        <v>1</v>
      </c>
      <c r="AF1645" s="195"/>
      <c r="AG1645" s="195">
        <v>0</v>
      </c>
      <c r="AH1645" s="72"/>
      <c r="AR1645" s="53">
        <v>0.7732</v>
      </c>
      <c r="AT1645" s="77"/>
      <c r="AU1645" s="276">
        <v>2000</v>
      </c>
      <c r="AV1645" s="276"/>
      <c r="AW1645" s="276">
        <v>1546.4</v>
      </c>
      <c r="AX1645" s="95"/>
      <c r="AY1645" s="276"/>
      <c r="AZ1645" s="95"/>
      <c r="BB1645" s="80" t="s">
        <v>3412</v>
      </c>
      <c r="BC1645" s="270"/>
      <c r="BD1645" s="72">
        <v>72.180000000000007</v>
      </c>
      <c r="BE1645" s="72"/>
      <c r="BF1645" s="72"/>
      <c r="BG1645" s="72"/>
      <c r="BH1645" s="72">
        <v>11.19</v>
      </c>
      <c r="BI1645" s="72"/>
      <c r="BJ1645" s="72"/>
      <c r="BK1645" s="72"/>
      <c r="BL1645" s="72"/>
      <c r="BM1645" s="72"/>
      <c r="BN1645" s="72"/>
      <c r="BO1645" s="72"/>
      <c r="BP1645" s="72"/>
      <c r="BQ1645" s="72"/>
      <c r="BR1645" s="72"/>
      <c r="BS1645" s="72"/>
      <c r="BT1645" s="72"/>
      <c r="BU1645" s="72"/>
      <c r="BV1645" s="72"/>
      <c r="BW1645" s="72"/>
      <c r="BX1645" s="72"/>
      <c r="BY1645" s="72"/>
      <c r="BZ1645" s="72">
        <v>5.83</v>
      </c>
      <c r="CA1645" s="72"/>
      <c r="CB1645" s="72">
        <v>0.8</v>
      </c>
      <c r="CC1645" s="72"/>
      <c r="CD1645" s="72"/>
      <c r="CE1645" s="72"/>
      <c r="CF1645" s="72"/>
      <c r="CG1645" s="72"/>
      <c r="CH1645" s="72"/>
      <c r="CI1645" s="72"/>
      <c r="CJ1645" s="72"/>
      <c r="CK1645" s="72"/>
      <c r="CL1645" s="72"/>
      <c r="CM1645" s="72"/>
      <c r="CN1645" s="72"/>
      <c r="CO1645" s="72"/>
      <c r="CP1645" s="72"/>
      <c r="CQ1645" s="72"/>
      <c r="CR1645" s="72"/>
      <c r="CS1645" s="72"/>
      <c r="CT1645" s="72"/>
      <c r="CU1645" s="72"/>
      <c r="CV1645" s="72"/>
      <c r="CW1645" s="72"/>
      <c r="CX1645" s="72"/>
      <c r="CY1645" s="72"/>
      <c r="CZ1645" s="72"/>
      <c r="DA1645" s="72"/>
      <c r="DB1645" s="72"/>
      <c r="DC1645" s="72"/>
      <c r="DD1645" s="72"/>
      <c r="DE1645" s="72"/>
      <c r="DF1645" s="72"/>
      <c r="DG1645" s="72"/>
      <c r="DH1645" s="78">
        <f t="shared" si="795"/>
        <v>90</v>
      </c>
      <c r="DJ1645" s="77">
        <f t="shared" si="772"/>
        <v>10</v>
      </c>
      <c r="DK1645" s="72"/>
      <c r="DL1645" s="51" t="s">
        <v>3334</v>
      </c>
      <c r="DO1645" s="358">
        <v>6.49</v>
      </c>
      <c r="DP1645" s="72"/>
      <c r="DQ1645" s="374"/>
      <c r="DR1645" s="72"/>
      <c r="DU1645" s="52"/>
      <c r="DX1645" s="75">
        <f t="shared" si="773"/>
        <v>80.2</v>
      </c>
      <c r="DY1645" s="51">
        <f t="shared" si="774"/>
        <v>0</v>
      </c>
      <c r="DZ1645" s="75">
        <f t="shared" si="775"/>
        <v>0</v>
      </c>
      <c r="EA1645" s="51" t="e">
        <f t="shared" si="776"/>
        <v>#DIV/0!</v>
      </c>
      <c r="EB1645" s="75">
        <f t="shared" si="777"/>
        <v>12.433333333333332</v>
      </c>
      <c r="EC1645" s="51">
        <f t="shared" si="778"/>
        <v>0</v>
      </c>
      <c r="ED1645" s="75">
        <f t="shared" si="779"/>
        <v>0</v>
      </c>
      <c r="EE1645" s="51" t="e">
        <f t="shared" si="780"/>
        <v>#DIV/0!</v>
      </c>
      <c r="EF1645" s="75">
        <f t="shared" si="781"/>
        <v>0</v>
      </c>
      <c r="EG1645" s="51" t="e">
        <f t="shared" si="782"/>
        <v>#DIV/0!</v>
      </c>
      <c r="EH1645" s="75">
        <f t="shared" si="783"/>
        <v>0</v>
      </c>
      <c r="EI1645" s="51" t="e">
        <f t="shared" si="784"/>
        <v>#DIV/0!</v>
      </c>
      <c r="EJ1645" s="75">
        <f t="shared" si="785"/>
        <v>0</v>
      </c>
      <c r="EK1645" s="51" t="e">
        <f t="shared" si="786"/>
        <v>#DIV/0!</v>
      </c>
      <c r="EL1645" s="75">
        <f t="shared" si="787"/>
        <v>6.4777777777777779</v>
      </c>
      <c r="EM1645" s="51">
        <f t="shared" si="788"/>
        <v>0</v>
      </c>
      <c r="EN1645" s="75">
        <f t="shared" si="789"/>
        <v>0.88888888888888884</v>
      </c>
      <c r="EO1645" s="51">
        <f t="shared" si="790"/>
        <v>0</v>
      </c>
      <c r="EP1645" s="75">
        <f t="shared" si="791"/>
        <v>0</v>
      </c>
      <c r="EQ1645" s="51" t="e">
        <f t="shared" si="792"/>
        <v>#DIV/0!</v>
      </c>
      <c r="ER1645" s="51">
        <f t="shared" si="793"/>
        <v>100</v>
      </c>
      <c r="ES1645" s="51">
        <f t="shared" si="794"/>
        <v>0</v>
      </c>
    </row>
    <row r="1646" spans="1:149" x14ac:dyDescent="0.45">
      <c r="A1646" s="78" t="s">
        <v>1488</v>
      </c>
      <c r="B1646" s="174" t="s">
        <v>932</v>
      </c>
      <c r="C1646" s="51" t="s">
        <v>3778</v>
      </c>
      <c r="D1646" s="51" t="s">
        <v>3780</v>
      </c>
      <c r="E1646" s="78" t="s">
        <v>1127</v>
      </c>
      <c r="F1646" s="78" t="s">
        <v>1732</v>
      </c>
      <c r="G1646" s="72" t="s">
        <v>3380</v>
      </c>
      <c r="H1646" s="78" t="s">
        <v>1101</v>
      </c>
      <c r="I1646" s="78"/>
      <c r="J1646" s="300">
        <v>200</v>
      </c>
      <c r="K1646" s="78">
        <v>2</v>
      </c>
      <c r="L1646" s="300">
        <v>800</v>
      </c>
      <c r="M1646" s="72">
        <v>10</v>
      </c>
      <c r="O1646" s="78"/>
      <c r="P1646" s="72" t="s">
        <v>1374</v>
      </c>
      <c r="AA1646" s="195"/>
      <c r="AB1646" s="195"/>
      <c r="AC1646" s="195"/>
      <c r="AD1646" s="72"/>
      <c r="AE1646" s="316">
        <v>1</v>
      </c>
      <c r="AF1646" s="195"/>
      <c r="AG1646" s="195">
        <v>0</v>
      </c>
      <c r="AH1646" s="72"/>
      <c r="AR1646" s="53">
        <v>0.7732</v>
      </c>
      <c r="AT1646" s="77"/>
      <c r="AU1646" s="276">
        <v>2000</v>
      </c>
      <c r="AV1646" s="276"/>
      <c r="AW1646" s="276">
        <v>1546.4</v>
      </c>
      <c r="AX1646" s="95"/>
      <c r="AY1646" s="276"/>
      <c r="AZ1646" s="95"/>
      <c r="BB1646" s="80" t="s">
        <v>3412</v>
      </c>
      <c r="BC1646" s="270"/>
      <c r="BD1646" s="72">
        <v>71.52</v>
      </c>
      <c r="BE1646" s="72"/>
      <c r="BF1646" s="72"/>
      <c r="BG1646" s="72"/>
      <c r="BH1646" s="72">
        <v>11.03</v>
      </c>
      <c r="BI1646" s="72"/>
      <c r="BJ1646" s="72"/>
      <c r="BK1646" s="72"/>
      <c r="BL1646" s="72"/>
      <c r="BM1646" s="72"/>
      <c r="BN1646" s="72"/>
      <c r="BO1646" s="72"/>
      <c r="BP1646" s="72"/>
      <c r="BQ1646" s="72"/>
      <c r="BR1646" s="72"/>
      <c r="BS1646" s="72"/>
      <c r="BT1646" s="72"/>
      <c r="BU1646" s="72"/>
      <c r="BV1646" s="72"/>
      <c r="BW1646" s="72"/>
      <c r="BX1646" s="72"/>
      <c r="BY1646" s="72"/>
      <c r="BZ1646" s="72">
        <v>5.0999999999999996</v>
      </c>
      <c r="CA1646" s="72"/>
      <c r="CB1646" s="72">
        <v>2.35</v>
      </c>
      <c r="CC1646" s="72"/>
      <c r="CD1646" s="72"/>
      <c r="CE1646" s="72"/>
      <c r="CF1646" s="72"/>
      <c r="CG1646" s="72"/>
      <c r="CH1646" s="72"/>
      <c r="CI1646" s="72"/>
      <c r="CJ1646" s="72"/>
      <c r="CK1646" s="72"/>
      <c r="CL1646" s="72"/>
      <c r="CM1646" s="72"/>
      <c r="CN1646" s="72"/>
      <c r="CO1646" s="72"/>
      <c r="CP1646" s="72"/>
      <c r="CQ1646" s="72"/>
      <c r="CR1646" s="72"/>
      <c r="CS1646" s="72"/>
      <c r="CT1646" s="72"/>
      <c r="CU1646" s="72"/>
      <c r="CV1646" s="72"/>
      <c r="CW1646" s="72"/>
      <c r="CX1646" s="72"/>
      <c r="CY1646" s="72"/>
      <c r="CZ1646" s="72"/>
      <c r="DA1646" s="72"/>
      <c r="DB1646" s="72"/>
      <c r="DC1646" s="72"/>
      <c r="DD1646" s="72"/>
      <c r="DE1646" s="72"/>
      <c r="DF1646" s="72"/>
      <c r="DG1646" s="72"/>
      <c r="DH1646" s="78">
        <f t="shared" si="795"/>
        <v>89.999999999999986</v>
      </c>
      <c r="DJ1646" s="77">
        <f t="shared" si="772"/>
        <v>10.000000000000014</v>
      </c>
      <c r="DK1646" s="72"/>
      <c r="DL1646" s="51" t="s">
        <v>3334</v>
      </c>
      <c r="DO1646" s="358">
        <v>6.31</v>
      </c>
      <c r="DP1646" s="72"/>
      <c r="DQ1646" s="374"/>
      <c r="DR1646" s="72"/>
      <c r="DU1646" s="52"/>
      <c r="DX1646" s="75">
        <f t="shared" si="773"/>
        <v>79.466666666666669</v>
      </c>
      <c r="DY1646" s="51">
        <f t="shared" si="774"/>
        <v>0</v>
      </c>
      <c r="DZ1646" s="75">
        <f t="shared" si="775"/>
        <v>0</v>
      </c>
      <c r="EA1646" s="51" t="e">
        <f t="shared" si="776"/>
        <v>#DIV/0!</v>
      </c>
      <c r="EB1646" s="75">
        <f t="shared" si="777"/>
        <v>12.255555555555556</v>
      </c>
      <c r="EC1646" s="51">
        <f t="shared" si="778"/>
        <v>0</v>
      </c>
      <c r="ED1646" s="75">
        <f t="shared" si="779"/>
        <v>0</v>
      </c>
      <c r="EE1646" s="51" t="e">
        <f t="shared" si="780"/>
        <v>#DIV/0!</v>
      </c>
      <c r="EF1646" s="75">
        <f t="shared" si="781"/>
        <v>0</v>
      </c>
      <c r="EG1646" s="51" t="e">
        <f t="shared" si="782"/>
        <v>#DIV/0!</v>
      </c>
      <c r="EH1646" s="75">
        <f t="shared" si="783"/>
        <v>0</v>
      </c>
      <c r="EI1646" s="51" t="e">
        <f t="shared" si="784"/>
        <v>#DIV/0!</v>
      </c>
      <c r="EJ1646" s="75">
        <f t="shared" si="785"/>
        <v>0</v>
      </c>
      <c r="EK1646" s="51" t="e">
        <f t="shared" si="786"/>
        <v>#DIV/0!</v>
      </c>
      <c r="EL1646" s="75">
        <f t="shared" si="787"/>
        <v>5.666666666666667</v>
      </c>
      <c r="EM1646" s="51">
        <f t="shared" si="788"/>
        <v>0</v>
      </c>
      <c r="EN1646" s="75">
        <f t="shared" si="789"/>
        <v>2.6111111111111116</v>
      </c>
      <c r="EO1646" s="51">
        <f t="shared" si="790"/>
        <v>0</v>
      </c>
      <c r="EP1646" s="75">
        <f t="shared" si="791"/>
        <v>0</v>
      </c>
      <c r="EQ1646" s="51" t="e">
        <f t="shared" si="792"/>
        <v>#DIV/0!</v>
      </c>
      <c r="ER1646" s="51">
        <f t="shared" si="793"/>
        <v>100</v>
      </c>
      <c r="ES1646" s="51">
        <f t="shared" si="794"/>
        <v>0</v>
      </c>
    </row>
    <row r="1647" spans="1:149" x14ac:dyDescent="0.45">
      <c r="A1647" s="78" t="s">
        <v>1488</v>
      </c>
      <c r="B1647" s="174" t="s">
        <v>932</v>
      </c>
      <c r="C1647" s="51" t="s">
        <v>3778</v>
      </c>
      <c r="D1647" s="51" t="s">
        <v>3781</v>
      </c>
      <c r="E1647" s="78" t="s">
        <v>1127</v>
      </c>
      <c r="F1647" s="78" t="s">
        <v>1733</v>
      </c>
      <c r="G1647" s="72" t="s">
        <v>3380</v>
      </c>
      <c r="H1647" s="78" t="s">
        <v>1101</v>
      </c>
      <c r="I1647" s="78"/>
      <c r="J1647" s="300">
        <v>200</v>
      </c>
      <c r="K1647" s="78">
        <v>2</v>
      </c>
      <c r="L1647" s="300">
        <v>800</v>
      </c>
      <c r="M1647" s="72">
        <v>10</v>
      </c>
      <c r="O1647" s="78"/>
      <c r="P1647" s="72" t="s">
        <v>1374</v>
      </c>
      <c r="AA1647" s="195"/>
      <c r="AB1647" s="195"/>
      <c r="AC1647" s="195"/>
      <c r="AD1647" s="72"/>
      <c r="AE1647" s="316">
        <v>1</v>
      </c>
      <c r="AF1647" s="195"/>
      <c r="AG1647" s="195">
        <v>0</v>
      </c>
      <c r="AH1647" s="72"/>
      <c r="AR1647" s="53">
        <v>0.7732</v>
      </c>
      <c r="AT1647" s="77"/>
      <c r="AU1647" s="276">
        <v>2000</v>
      </c>
      <c r="AV1647" s="276"/>
      <c r="AW1647" s="276">
        <v>1546.4</v>
      </c>
      <c r="AX1647" s="95"/>
      <c r="AY1647" s="276"/>
      <c r="AZ1647" s="95"/>
      <c r="BB1647" s="80" t="s">
        <v>3412</v>
      </c>
      <c r="BC1647" s="270"/>
      <c r="BD1647" s="72">
        <v>71.19</v>
      </c>
      <c r="BE1647" s="72"/>
      <c r="BF1647" s="72"/>
      <c r="BG1647" s="72"/>
      <c r="BH1647" s="72">
        <v>10.86</v>
      </c>
      <c r="BI1647" s="72"/>
      <c r="BJ1647" s="72"/>
      <c r="BK1647" s="72"/>
      <c r="BL1647" s="72"/>
      <c r="BM1647" s="72"/>
      <c r="BN1647" s="72"/>
      <c r="BO1647" s="72"/>
      <c r="BP1647" s="72"/>
      <c r="BQ1647" s="72"/>
      <c r="BR1647" s="72"/>
      <c r="BS1647" s="72"/>
      <c r="BT1647" s="72"/>
      <c r="BU1647" s="72"/>
      <c r="BV1647" s="72"/>
      <c r="BW1647" s="72"/>
      <c r="BX1647" s="72"/>
      <c r="BY1647" s="72"/>
      <c r="BZ1647" s="72">
        <v>4.1399999999999997</v>
      </c>
      <c r="CA1647" s="72"/>
      <c r="CB1647" s="72">
        <v>3.81</v>
      </c>
      <c r="CC1647" s="72"/>
      <c r="CD1647" s="72"/>
      <c r="CE1647" s="72"/>
      <c r="CF1647" s="72"/>
      <c r="CG1647" s="72"/>
      <c r="CH1647" s="72"/>
      <c r="CI1647" s="72"/>
      <c r="CJ1647" s="72"/>
      <c r="CK1647" s="72"/>
      <c r="CL1647" s="72"/>
      <c r="CM1647" s="72"/>
      <c r="CN1647" s="72"/>
      <c r="CO1647" s="72"/>
      <c r="CP1647" s="72"/>
      <c r="CQ1647" s="72"/>
      <c r="CR1647" s="72"/>
      <c r="CS1647" s="72"/>
      <c r="CT1647" s="72"/>
      <c r="CU1647" s="72"/>
      <c r="CV1647" s="72"/>
      <c r="CW1647" s="72"/>
      <c r="CX1647" s="72"/>
      <c r="CY1647" s="72"/>
      <c r="CZ1647" s="72"/>
      <c r="DA1647" s="72"/>
      <c r="DB1647" s="72"/>
      <c r="DC1647" s="72"/>
      <c r="DD1647" s="72"/>
      <c r="DE1647" s="72"/>
      <c r="DF1647" s="72"/>
      <c r="DG1647" s="72"/>
      <c r="DH1647" s="78">
        <f t="shared" si="795"/>
        <v>90</v>
      </c>
      <c r="DJ1647" s="77">
        <f t="shared" si="772"/>
        <v>10</v>
      </c>
      <c r="DK1647" s="72"/>
      <c r="DL1647" s="51" t="s">
        <v>3334</v>
      </c>
      <c r="DO1647" s="358">
        <v>5.94</v>
      </c>
      <c r="DP1647" s="72"/>
      <c r="DQ1647" s="374"/>
      <c r="DR1647" s="72"/>
      <c r="DU1647" s="52"/>
      <c r="DX1647" s="75">
        <f t="shared" si="773"/>
        <v>79.099999999999994</v>
      </c>
      <c r="DY1647" s="51">
        <f t="shared" si="774"/>
        <v>0</v>
      </c>
      <c r="DZ1647" s="75">
        <f t="shared" si="775"/>
        <v>0</v>
      </c>
      <c r="EA1647" s="51" t="e">
        <f t="shared" si="776"/>
        <v>#DIV/0!</v>
      </c>
      <c r="EB1647" s="75">
        <f t="shared" si="777"/>
        <v>12.066666666666666</v>
      </c>
      <c r="EC1647" s="51">
        <f t="shared" si="778"/>
        <v>0</v>
      </c>
      <c r="ED1647" s="75">
        <f t="shared" si="779"/>
        <v>0</v>
      </c>
      <c r="EE1647" s="51" t="e">
        <f t="shared" si="780"/>
        <v>#DIV/0!</v>
      </c>
      <c r="EF1647" s="75">
        <f t="shared" si="781"/>
        <v>0</v>
      </c>
      <c r="EG1647" s="51" t="e">
        <f t="shared" si="782"/>
        <v>#DIV/0!</v>
      </c>
      <c r="EH1647" s="75">
        <f t="shared" si="783"/>
        <v>0</v>
      </c>
      <c r="EI1647" s="51" t="e">
        <f t="shared" si="784"/>
        <v>#DIV/0!</v>
      </c>
      <c r="EJ1647" s="75">
        <f t="shared" si="785"/>
        <v>0</v>
      </c>
      <c r="EK1647" s="51" t="e">
        <f t="shared" si="786"/>
        <v>#DIV/0!</v>
      </c>
      <c r="EL1647" s="75">
        <f t="shared" si="787"/>
        <v>4.5999999999999996</v>
      </c>
      <c r="EM1647" s="51">
        <f t="shared" si="788"/>
        <v>0</v>
      </c>
      <c r="EN1647" s="75">
        <f t="shared" si="789"/>
        <v>4.2333333333333334</v>
      </c>
      <c r="EO1647" s="51">
        <f t="shared" si="790"/>
        <v>0</v>
      </c>
      <c r="EP1647" s="75">
        <f t="shared" si="791"/>
        <v>0</v>
      </c>
      <c r="EQ1647" s="51" t="e">
        <f t="shared" si="792"/>
        <v>#DIV/0!</v>
      </c>
      <c r="ER1647" s="51">
        <f t="shared" si="793"/>
        <v>100</v>
      </c>
      <c r="ES1647" s="51">
        <f t="shared" si="794"/>
        <v>0</v>
      </c>
    </row>
    <row r="1648" spans="1:149" x14ac:dyDescent="0.45">
      <c r="A1648" s="78" t="s">
        <v>1488</v>
      </c>
      <c r="B1648" s="174" t="s">
        <v>932</v>
      </c>
      <c r="C1648" s="51" t="s">
        <v>3778</v>
      </c>
      <c r="D1648" s="51" t="s">
        <v>3782</v>
      </c>
      <c r="E1648" s="78" t="s">
        <v>1127</v>
      </c>
      <c r="F1648" s="78" t="s">
        <v>1734</v>
      </c>
      <c r="G1648" s="72" t="s">
        <v>3380</v>
      </c>
      <c r="H1648" s="78" t="s">
        <v>1101</v>
      </c>
      <c r="I1648" s="78"/>
      <c r="J1648" s="300">
        <v>200</v>
      </c>
      <c r="K1648" s="78">
        <v>2</v>
      </c>
      <c r="L1648" s="300">
        <v>800</v>
      </c>
      <c r="M1648" s="72">
        <v>10</v>
      </c>
      <c r="O1648" s="78"/>
      <c r="P1648" s="72" t="s">
        <v>1374</v>
      </c>
      <c r="AA1648" s="195"/>
      <c r="AB1648" s="195"/>
      <c r="AC1648" s="195"/>
      <c r="AD1648" s="72"/>
      <c r="AE1648" s="316">
        <v>1</v>
      </c>
      <c r="AF1648" s="195"/>
      <c r="AG1648" s="195">
        <v>0</v>
      </c>
      <c r="AH1648" s="72"/>
      <c r="AR1648" s="53">
        <v>0.7732</v>
      </c>
      <c r="AT1648" s="77"/>
      <c r="AU1648" s="276">
        <v>2000</v>
      </c>
      <c r="AV1648" s="276"/>
      <c r="AW1648" s="276">
        <v>1546.4</v>
      </c>
      <c r="AX1648" s="95"/>
      <c r="AY1648" s="276"/>
      <c r="AZ1648" s="95"/>
      <c r="BB1648" s="80" t="s">
        <v>3412</v>
      </c>
      <c r="BC1648" s="270"/>
      <c r="BD1648" s="72">
        <v>70.94</v>
      </c>
      <c r="BE1648" s="72"/>
      <c r="BF1648" s="72"/>
      <c r="BG1648" s="72"/>
      <c r="BH1648" s="72">
        <v>10.65</v>
      </c>
      <c r="BI1648" s="72"/>
      <c r="BJ1648" s="72"/>
      <c r="BK1648" s="72"/>
      <c r="BL1648" s="72"/>
      <c r="BM1648" s="72"/>
      <c r="BN1648" s="72"/>
      <c r="BO1648" s="72"/>
      <c r="BP1648" s="72"/>
      <c r="BQ1648" s="72"/>
      <c r="BR1648" s="72"/>
      <c r="BS1648" s="72"/>
      <c r="BT1648" s="72"/>
      <c r="BU1648" s="72"/>
      <c r="BV1648" s="72"/>
      <c r="BW1648" s="72"/>
      <c r="BX1648" s="72"/>
      <c r="BY1648" s="72"/>
      <c r="BZ1648" s="72">
        <v>3.11</v>
      </c>
      <c r="CA1648" s="72"/>
      <c r="CB1648" s="72">
        <v>5.3</v>
      </c>
      <c r="CC1648" s="72"/>
      <c r="CD1648" s="72"/>
      <c r="CE1648" s="72"/>
      <c r="CF1648" s="72"/>
      <c r="CG1648" s="72"/>
      <c r="CH1648" s="72"/>
      <c r="CI1648" s="72"/>
      <c r="CJ1648" s="72"/>
      <c r="CK1648" s="72"/>
      <c r="CL1648" s="72"/>
      <c r="CM1648" s="72"/>
      <c r="CN1648" s="72"/>
      <c r="CO1648" s="72"/>
      <c r="CP1648" s="72"/>
      <c r="CQ1648" s="72"/>
      <c r="CR1648" s="72"/>
      <c r="CS1648" s="72"/>
      <c r="CT1648" s="72"/>
      <c r="CU1648" s="72"/>
      <c r="CV1648" s="72"/>
      <c r="CW1648" s="72"/>
      <c r="CX1648" s="72"/>
      <c r="CY1648" s="72"/>
      <c r="CZ1648" s="72"/>
      <c r="DA1648" s="72"/>
      <c r="DB1648" s="72"/>
      <c r="DC1648" s="72"/>
      <c r="DD1648" s="72"/>
      <c r="DE1648" s="72"/>
      <c r="DF1648" s="72"/>
      <c r="DG1648" s="72"/>
      <c r="DH1648" s="78">
        <f t="shared" si="795"/>
        <v>90</v>
      </c>
      <c r="DJ1648" s="77">
        <f t="shared" si="772"/>
        <v>10</v>
      </c>
      <c r="DK1648" s="72"/>
      <c r="DL1648" s="51" t="s">
        <v>3334</v>
      </c>
      <c r="DO1648" s="358">
        <v>5.87</v>
      </c>
      <c r="DP1648" s="72"/>
      <c r="DQ1648" s="374"/>
      <c r="DR1648" s="72"/>
      <c r="DU1648" s="52"/>
      <c r="DX1648" s="75">
        <f t="shared" si="773"/>
        <v>78.822222222222223</v>
      </c>
      <c r="DY1648" s="51">
        <f t="shared" si="774"/>
        <v>0</v>
      </c>
      <c r="DZ1648" s="75">
        <f t="shared" si="775"/>
        <v>0</v>
      </c>
      <c r="EA1648" s="51" t="e">
        <f t="shared" si="776"/>
        <v>#DIV/0!</v>
      </c>
      <c r="EB1648" s="75">
        <f t="shared" si="777"/>
        <v>11.833333333333334</v>
      </c>
      <c r="EC1648" s="51">
        <f t="shared" si="778"/>
        <v>0</v>
      </c>
      <c r="ED1648" s="75">
        <f t="shared" si="779"/>
        <v>0</v>
      </c>
      <c r="EE1648" s="51" t="e">
        <f t="shared" si="780"/>
        <v>#DIV/0!</v>
      </c>
      <c r="EF1648" s="75">
        <f t="shared" si="781"/>
        <v>0</v>
      </c>
      <c r="EG1648" s="51" t="e">
        <f t="shared" si="782"/>
        <v>#DIV/0!</v>
      </c>
      <c r="EH1648" s="75">
        <f t="shared" si="783"/>
        <v>0</v>
      </c>
      <c r="EI1648" s="51" t="e">
        <f t="shared" si="784"/>
        <v>#DIV/0!</v>
      </c>
      <c r="EJ1648" s="75">
        <f t="shared" si="785"/>
        <v>0</v>
      </c>
      <c r="EK1648" s="51" t="e">
        <f t="shared" si="786"/>
        <v>#DIV/0!</v>
      </c>
      <c r="EL1648" s="75">
        <f t="shared" si="787"/>
        <v>3.4555555555555553</v>
      </c>
      <c r="EM1648" s="51">
        <f t="shared" si="788"/>
        <v>0</v>
      </c>
      <c r="EN1648" s="75">
        <f t="shared" si="789"/>
        <v>5.8888888888888884</v>
      </c>
      <c r="EO1648" s="51">
        <f t="shared" si="790"/>
        <v>0</v>
      </c>
      <c r="EP1648" s="75">
        <f t="shared" si="791"/>
        <v>0</v>
      </c>
      <c r="EQ1648" s="51" t="e">
        <f t="shared" si="792"/>
        <v>#DIV/0!</v>
      </c>
      <c r="ER1648" s="51">
        <f t="shared" si="793"/>
        <v>100</v>
      </c>
      <c r="ES1648" s="51">
        <f t="shared" si="794"/>
        <v>0</v>
      </c>
    </row>
    <row r="1649" spans="1:149" x14ac:dyDescent="0.45">
      <c r="A1649" s="78" t="s">
        <v>1488</v>
      </c>
      <c r="B1649" s="174" t="s">
        <v>932</v>
      </c>
      <c r="C1649" s="51" t="s">
        <v>3778</v>
      </c>
      <c r="D1649" s="51" t="s">
        <v>3783</v>
      </c>
      <c r="E1649" s="78" t="s">
        <v>1127</v>
      </c>
      <c r="F1649" s="78" t="s">
        <v>1735</v>
      </c>
      <c r="G1649" s="72" t="s">
        <v>3380</v>
      </c>
      <c r="H1649" s="78" t="s">
        <v>1101</v>
      </c>
      <c r="I1649" s="78"/>
      <c r="J1649" s="300">
        <v>200</v>
      </c>
      <c r="K1649" s="78">
        <v>2</v>
      </c>
      <c r="L1649" s="300">
        <v>800</v>
      </c>
      <c r="M1649" s="72">
        <v>10</v>
      </c>
      <c r="O1649" s="78"/>
      <c r="P1649" s="72" t="s">
        <v>1374</v>
      </c>
      <c r="AA1649" s="195"/>
      <c r="AB1649" s="195"/>
      <c r="AC1649" s="195"/>
      <c r="AD1649" s="72"/>
      <c r="AE1649" s="316">
        <v>1</v>
      </c>
      <c r="AF1649" s="195"/>
      <c r="AG1649" s="195">
        <v>0</v>
      </c>
      <c r="AH1649" s="72"/>
      <c r="AR1649" s="53">
        <v>0.7732</v>
      </c>
      <c r="AT1649" s="77"/>
      <c r="AU1649" s="276">
        <v>2000</v>
      </c>
      <c r="AV1649" s="276"/>
      <c r="AW1649" s="276">
        <v>1546.4</v>
      </c>
      <c r="AX1649" s="95"/>
      <c r="AY1649" s="276"/>
      <c r="AZ1649" s="95"/>
      <c r="BB1649" s="80" t="s">
        <v>3412</v>
      </c>
      <c r="BC1649" s="270"/>
      <c r="BD1649" s="72">
        <v>70.44</v>
      </c>
      <c r="BE1649" s="72"/>
      <c r="BF1649" s="72"/>
      <c r="BG1649" s="72"/>
      <c r="BH1649" s="72">
        <v>10.67</v>
      </c>
      <c r="BI1649" s="72"/>
      <c r="BJ1649" s="72"/>
      <c r="BK1649" s="72"/>
      <c r="BL1649" s="72"/>
      <c r="BM1649" s="72"/>
      <c r="BN1649" s="72"/>
      <c r="BO1649" s="72"/>
      <c r="BP1649" s="72"/>
      <c r="BQ1649" s="72"/>
      <c r="BR1649" s="72"/>
      <c r="BS1649" s="72"/>
      <c r="BT1649" s="72"/>
      <c r="BU1649" s="72"/>
      <c r="BV1649" s="72"/>
      <c r="BW1649" s="72"/>
      <c r="BX1649" s="72"/>
      <c r="BY1649" s="72"/>
      <c r="BZ1649" s="72">
        <v>2.14</v>
      </c>
      <c r="CA1649" s="72"/>
      <c r="CB1649" s="72">
        <v>6.75</v>
      </c>
      <c r="CC1649" s="72"/>
      <c r="CD1649" s="72"/>
      <c r="CE1649" s="72"/>
      <c r="CF1649" s="72"/>
      <c r="CG1649" s="72"/>
      <c r="CH1649" s="72"/>
      <c r="CI1649" s="72"/>
      <c r="CJ1649" s="72"/>
      <c r="CK1649" s="72"/>
      <c r="CL1649" s="72"/>
      <c r="CM1649" s="72"/>
      <c r="CN1649" s="72"/>
      <c r="CO1649" s="72"/>
      <c r="CP1649" s="72"/>
      <c r="CQ1649" s="72"/>
      <c r="CR1649" s="72"/>
      <c r="CS1649" s="72"/>
      <c r="CT1649" s="72"/>
      <c r="CU1649" s="72"/>
      <c r="CV1649" s="72"/>
      <c r="CW1649" s="72"/>
      <c r="CX1649" s="72"/>
      <c r="CY1649" s="72"/>
      <c r="CZ1649" s="72"/>
      <c r="DA1649" s="72"/>
      <c r="DB1649" s="72"/>
      <c r="DC1649" s="72"/>
      <c r="DD1649" s="72"/>
      <c r="DE1649" s="72"/>
      <c r="DF1649" s="72"/>
      <c r="DG1649" s="72"/>
      <c r="DH1649" s="78">
        <f t="shared" si="795"/>
        <v>90</v>
      </c>
      <c r="DJ1649" s="77">
        <f t="shared" si="772"/>
        <v>10</v>
      </c>
      <c r="DK1649" s="72"/>
      <c r="DL1649" s="51" t="s">
        <v>3334</v>
      </c>
      <c r="DO1649" s="358">
        <v>5.56</v>
      </c>
      <c r="DP1649" s="72"/>
      <c r="DQ1649" s="374"/>
      <c r="DR1649" s="72"/>
      <c r="DU1649" s="52"/>
      <c r="DX1649" s="75">
        <f t="shared" si="773"/>
        <v>78.266666666666666</v>
      </c>
      <c r="DY1649" s="51">
        <f t="shared" si="774"/>
        <v>0</v>
      </c>
      <c r="DZ1649" s="75">
        <f t="shared" si="775"/>
        <v>0</v>
      </c>
      <c r="EA1649" s="51" t="e">
        <f t="shared" si="776"/>
        <v>#DIV/0!</v>
      </c>
      <c r="EB1649" s="75">
        <f t="shared" si="777"/>
        <v>11.855555555555556</v>
      </c>
      <c r="EC1649" s="51">
        <f t="shared" si="778"/>
        <v>0</v>
      </c>
      <c r="ED1649" s="75">
        <f t="shared" si="779"/>
        <v>0</v>
      </c>
      <c r="EE1649" s="51" t="e">
        <f t="shared" si="780"/>
        <v>#DIV/0!</v>
      </c>
      <c r="EF1649" s="75">
        <f t="shared" si="781"/>
        <v>0</v>
      </c>
      <c r="EG1649" s="51" t="e">
        <f t="shared" si="782"/>
        <v>#DIV/0!</v>
      </c>
      <c r="EH1649" s="75">
        <f t="shared" si="783"/>
        <v>0</v>
      </c>
      <c r="EI1649" s="51" t="e">
        <f t="shared" si="784"/>
        <v>#DIV/0!</v>
      </c>
      <c r="EJ1649" s="75">
        <f t="shared" si="785"/>
        <v>0</v>
      </c>
      <c r="EK1649" s="51" t="e">
        <f t="shared" si="786"/>
        <v>#DIV/0!</v>
      </c>
      <c r="EL1649" s="75">
        <f t="shared" si="787"/>
        <v>2.3777777777777778</v>
      </c>
      <c r="EM1649" s="51">
        <f t="shared" si="788"/>
        <v>0</v>
      </c>
      <c r="EN1649" s="75">
        <f t="shared" si="789"/>
        <v>7.5</v>
      </c>
      <c r="EO1649" s="51">
        <f t="shared" si="790"/>
        <v>0</v>
      </c>
      <c r="EP1649" s="75">
        <f t="shared" si="791"/>
        <v>0</v>
      </c>
      <c r="EQ1649" s="51" t="e">
        <f t="shared" si="792"/>
        <v>#DIV/0!</v>
      </c>
      <c r="ER1649" s="51">
        <f t="shared" si="793"/>
        <v>100</v>
      </c>
      <c r="ES1649" s="51">
        <f t="shared" si="794"/>
        <v>0</v>
      </c>
    </row>
    <row r="1650" spans="1:149" x14ac:dyDescent="0.45">
      <c r="A1650" s="78" t="s">
        <v>1488</v>
      </c>
      <c r="B1650" s="174" t="s">
        <v>932</v>
      </c>
      <c r="C1650" s="51" t="s">
        <v>3778</v>
      </c>
      <c r="D1650" s="51" t="s">
        <v>3784</v>
      </c>
      <c r="E1650" s="78" t="s">
        <v>1127</v>
      </c>
      <c r="F1650" s="78" t="s">
        <v>1736</v>
      </c>
      <c r="G1650" s="72" t="s">
        <v>3380</v>
      </c>
      <c r="H1650" s="78" t="s">
        <v>1101</v>
      </c>
      <c r="I1650" s="78"/>
      <c r="J1650" s="300">
        <v>200</v>
      </c>
      <c r="K1650" s="78">
        <v>2</v>
      </c>
      <c r="L1650" s="300">
        <v>800</v>
      </c>
      <c r="M1650" s="72">
        <v>10</v>
      </c>
      <c r="O1650" s="78"/>
      <c r="P1650" s="72" t="s">
        <v>1374</v>
      </c>
      <c r="AA1650" s="195"/>
      <c r="AB1650" s="195"/>
      <c r="AC1650" s="195"/>
      <c r="AD1650" s="72"/>
      <c r="AE1650" s="316">
        <v>1</v>
      </c>
      <c r="AF1650" s="195"/>
      <c r="AG1650" s="195">
        <v>0</v>
      </c>
      <c r="AH1650" s="72"/>
      <c r="AR1650" s="53">
        <v>0.7732</v>
      </c>
      <c r="AT1650" s="77"/>
      <c r="AU1650" s="276">
        <v>2000</v>
      </c>
      <c r="AV1650" s="276"/>
      <c r="AW1650" s="276">
        <v>1546.4</v>
      </c>
      <c r="AX1650" s="95"/>
      <c r="AY1650" s="276"/>
      <c r="AZ1650" s="95"/>
      <c r="BB1650" s="80" t="s">
        <v>3412</v>
      </c>
      <c r="BC1650" s="270"/>
      <c r="BD1650" s="72">
        <v>69.98</v>
      </c>
      <c r="BE1650" s="72"/>
      <c r="BF1650" s="72"/>
      <c r="BG1650" s="72"/>
      <c r="BH1650" s="72">
        <v>10.61</v>
      </c>
      <c r="BI1650" s="72"/>
      <c r="BJ1650" s="72"/>
      <c r="BK1650" s="72"/>
      <c r="BL1650" s="72"/>
      <c r="BM1650" s="72"/>
      <c r="BN1650" s="72"/>
      <c r="BO1650" s="72"/>
      <c r="BP1650" s="72"/>
      <c r="BQ1650" s="72"/>
      <c r="BR1650" s="72"/>
      <c r="BS1650" s="72"/>
      <c r="BT1650" s="72"/>
      <c r="BU1650" s="72"/>
      <c r="BV1650" s="72"/>
      <c r="BW1650" s="72"/>
      <c r="BX1650" s="72"/>
      <c r="BY1650" s="72"/>
      <c r="BZ1650" s="72">
        <v>1.0900000000000001</v>
      </c>
      <c r="CA1650" s="72"/>
      <c r="CB1650" s="72">
        <v>8.32</v>
      </c>
      <c r="CC1650" s="72"/>
      <c r="CD1650" s="72"/>
      <c r="CE1650" s="72"/>
      <c r="CF1650" s="72"/>
      <c r="CG1650" s="72"/>
      <c r="CH1650" s="72"/>
      <c r="CI1650" s="72"/>
      <c r="CJ1650" s="72"/>
      <c r="CK1650" s="72"/>
      <c r="CL1650" s="72"/>
      <c r="CM1650" s="72"/>
      <c r="CN1650" s="72"/>
      <c r="CO1650" s="72"/>
      <c r="CP1650" s="72"/>
      <c r="CQ1650" s="72"/>
      <c r="CR1650" s="72"/>
      <c r="CS1650" s="72"/>
      <c r="CT1650" s="72"/>
      <c r="CU1650" s="72"/>
      <c r="CV1650" s="72"/>
      <c r="CW1650" s="72"/>
      <c r="CX1650" s="72"/>
      <c r="CY1650" s="72"/>
      <c r="CZ1650" s="72"/>
      <c r="DA1650" s="72"/>
      <c r="DB1650" s="72"/>
      <c r="DC1650" s="72"/>
      <c r="DD1650" s="72"/>
      <c r="DE1650" s="72"/>
      <c r="DF1650" s="72"/>
      <c r="DG1650" s="72"/>
      <c r="DH1650" s="78">
        <f t="shared" si="795"/>
        <v>90</v>
      </c>
      <c r="DJ1650" s="77">
        <f t="shared" si="772"/>
        <v>10</v>
      </c>
      <c r="DK1650" s="72"/>
      <c r="DL1650" s="51" t="s">
        <v>3334</v>
      </c>
      <c r="DO1650" s="364">
        <v>5.5</v>
      </c>
      <c r="DP1650" s="72"/>
      <c r="DQ1650" s="374"/>
      <c r="DR1650" s="72"/>
      <c r="DU1650" s="52"/>
      <c r="DX1650" s="75">
        <f t="shared" si="773"/>
        <v>77.75555555555556</v>
      </c>
      <c r="DY1650" s="51">
        <f t="shared" si="774"/>
        <v>0</v>
      </c>
      <c r="DZ1650" s="75">
        <f t="shared" si="775"/>
        <v>0</v>
      </c>
      <c r="EA1650" s="51" t="e">
        <f t="shared" si="776"/>
        <v>#DIV/0!</v>
      </c>
      <c r="EB1650" s="75">
        <f t="shared" si="777"/>
        <v>11.788888888888888</v>
      </c>
      <c r="EC1650" s="51">
        <f t="shared" si="778"/>
        <v>0</v>
      </c>
      <c r="ED1650" s="75">
        <f t="shared" si="779"/>
        <v>0</v>
      </c>
      <c r="EE1650" s="51" t="e">
        <f t="shared" si="780"/>
        <v>#DIV/0!</v>
      </c>
      <c r="EF1650" s="75">
        <f t="shared" si="781"/>
        <v>0</v>
      </c>
      <c r="EG1650" s="51" t="e">
        <f t="shared" si="782"/>
        <v>#DIV/0!</v>
      </c>
      <c r="EH1650" s="75">
        <f t="shared" si="783"/>
        <v>0</v>
      </c>
      <c r="EI1650" s="51" t="e">
        <f t="shared" si="784"/>
        <v>#DIV/0!</v>
      </c>
      <c r="EJ1650" s="75">
        <f t="shared" si="785"/>
        <v>0</v>
      </c>
      <c r="EK1650" s="51" t="e">
        <f t="shared" si="786"/>
        <v>#DIV/0!</v>
      </c>
      <c r="EL1650" s="75">
        <f t="shared" si="787"/>
        <v>1.2111111111111112</v>
      </c>
      <c r="EM1650" s="51">
        <f t="shared" si="788"/>
        <v>0</v>
      </c>
      <c r="EN1650" s="75">
        <f t="shared" si="789"/>
        <v>9.2444444444444454</v>
      </c>
      <c r="EO1650" s="51">
        <f t="shared" si="790"/>
        <v>0</v>
      </c>
      <c r="EP1650" s="75">
        <f t="shared" si="791"/>
        <v>0</v>
      </c>
      <c r="EQ1650" s="51" t="e">
        <f t="shared" si="792"/>
        <v>#DIV/0!</v>
      </c>
      <c r="ER1650" s="51">
        <f t="shared" si="793"/>
        <v>100</v>
      </c>
      <c r="ES1650" s="51">
        <f t="shared" si="794"/>
        <v>0</v>
      </c>
    </row>
    <row r="1651" spans="1:149" x14ac:dyDescent="0.45">
      <c r="A1651" s="78" t="s">
        <v>1488</v>
      </c>
      <c r="B1651" s="174" t="s">
        <v>932</v>
      </c>
      <c r="C1651" s="51" t="s">
        <v>3778</v>
      </c>
      <c r="D1651" s="51" t="s">
        <v>3785</v>
      </c>
      <c r="E1651" s="78" t="s">
        <v>1127</v>
      </c>
      <c r="F1651" s="78" t="s">
        <v>1737</v>
      </c>
      <c r="G1651" s="72" t="s">
        <v>3380</v>
      </c>
      <c r="H1651" s="78" t="s">
        <v>1101</v>
      </c>
      <c r="I1651" s="78"/>
      <c r="J1651" s="300">
        <v>200</v>
      </c>
      <c r="K1651" s="78">
        <v>2</v>
      </c>
      <c r="L1651" s="300">
        <v>800</v>
      </c>
      <c r="M1651" s="72">
        <v>10</v>
      </c>
      <c r="O1651" s="78"/>
      <c r="P1651" s="72" t="s">
        <v>1374</v>
      </c>
      <c r="AA1651" s="195"/>
      <c r="AB1651" s="195"/>
      <c r="AC1651" s="195"/>
      <c r="AD1651" s="72"/>
      <c r="AE1651" s="316">
        <v>1</v>
      </c>
      <c r="AF1651" s="195"/>
      <c r="AG1651" s="195">
        <v>0</v>
      </c>
      <c r="AH1651" s="72"/>
      <c r="AR1651" s="53">
        <v>0.7732</v>
      </c>
      <c r="AT1651" s="77"/>
      <c r="AU1651" s="276">
        <v>2000</v>
      </c>
      <c r="AV1651" s="276"/>
      <c r="AW1651" s="276">
        <v>1546.4</v>
      </c>
      <c r="AX1651" s="95"/>
      <c r="AY1651" s="276"/>
      <c r="AZ1651" s="95"/>
      <c r="BB1651" s="80" t="s">
        <v>3412</v>
      </c>
      <c r="BC1651" s="270"/>
      <c r="BD1651" s="72">
        <v>74.75</v>
      </c>
      <c r="BE1651" s="72"/>
      <c r="BF1651" s="72"/>
      <c r="BG1651" s="72"/>
      <c r="BH1651" s="72">
        <v>9.5299999999999994</v>
      </c>
      <c r="BI1651" s="72"/>
      <c r="BJ1651" s="72"/>
      <c r="BK1651" s="72"/>
      <c r="BL1651" s="72"/>
      <c r="BM1651" s="72"/>
      <c r="BN1651" s="72"/>
      <c r="BO1651" s="72"/>
      <c r="BP1651" s="72"/>
      <c r="BQ1651" s="72"/>
      <c r="BR1651" s="72"/>
      <c r="BS1651" s="72"/>
      <c r="BT1651" s="72"/>
      <c r="BU1651" s="72"/>
      <c r="BV1651" s="72"/>
      <c r="BW1651" s="72"/>
      <c r="BX1651" s="72"/>
      <c r="BY1651" s="72"/>
      <c r="BZ1651" s="72">
        <v>4.91</v>
      </c>
      <c r="CA1651" s="72"/>
      <c r="CB1651" s="72">
        <v>0.8</v>
      </c>
      <c r="CC1651" s="72"/>
      <c r="CD1651" s="72"/>
      <c r="CE1651" s="72"/>
      <c r="CF1651" s="72"/>
      <c r="CG1651" s="72"/>
      <c r="CH1651" s="72"/>
      <c r="CI1651" s="72"/>
      <c r="CJ1651" s="72"/>
      <c r="CK1651" s="72"/>
      <c r="CL1651" s="72"/>
      <c r="CM1651" s="72"/>
      <c r="CN1651" s="72"/>
      <c r="CO1651" s="72"/>
      <c r="CP1651" s="72"/>
      <c r="CQ1651" s="72"/>
      <c r="CR1651" s="72"/>
      <c r="CS1651" s="72"/>
      <c r="CT1651" s="72"/>
      <c r="CU1651" s="72"/>
      <c r="CV1651" s="72"/>
      <c r="CW1651" s="72"/>
      <c r="CX1651" s="72"/>
      <c r="CY1651" s="72"/>
      <c r="CZ1651" s="72"/>
      <c r="DA1651" s="72"/>
      <c r="DB1651" s="72"/>
      <c r="DC1651" s="72"/>
      <c r="DD1651" s="72"/>
      <c r="DE1651" s="72"/>
      <c r="DF1651" s="72"/>
      <c r="DG1651" s="72"/>
      <c r="DH1651" s="78">
        <f t="shared" si="795"/>
        <v>89.99</v>
      </c>
      <c r="DJ1651" s="77">
        <f t="shared" si="772"/>
        <v>10.010000000000005</v>
      </c>
      <c r="DK1651" s="72"/>
      <c r="DL1651" s="51" t="s">
        <v>3334</v>
      </c>
      <c r="DO1651" s="364">
        <v>6.1</v>
      </c>
      <c r="DP1651" s="72"/>
      <c r="DQ1651" s="374"/>
      <c r="DR1651" s="72"/>
      <c r="DU1651" s="52"/>
      <c r="DX1651" s="75">
        <f t="shared" si="773"/>
        <v>83.06478497610847</v>
      </c>
      <c r="DY1651" s="51">
        <f t="shared" si="774"/>
        <v>0</v>
      </c>
      <c r="DZ1651" s="75">
        <f t="shared" si="775"/>
        <v>0</v>
      </c>
      <c r="EA1651" s="51" t="e">
        <f t="shared" si="776"/>
        <v>#DIV/0!</v>
      </c>
      <c r="EB1651" s="75">
        <f t="shared" si="777"/>
        <v>10.590065562840316</v>
      </c>
      <c r="EC1651" s="51">
        <f t="shared" si="778"/>
        <v>0</v>
      </c>
      <c r="ED1651" s="75">
        <f t="shared" si="779"/>
        <v>0</v>
      </c>
      <c r="EE1651" s="51" t="e">
        <f t="shared" si="780"/>
        <v>#DIV/0!</v>
      </c>
      <c r="EF1651" s="75">
        <f t="shared" si="781"/>
        <v>0</v>
      </c>
      <c r="EG1651" s="51" t="e">
        <f t="shared" si="782"/>
        <v>#DIV/0!</v>
      </c>
      <c r="EH1651" s="75">
        <f t="shared" si="783"/>
        <v>0</v>
      </c>
      <c r="EI1651" s="51" t="e">
        <f t="shared" si="784"/>
        <v>#DIV/0!</v>
      </c>
      <c r="EJ1651" s="75">
        <f t="shared" si="785"/>
        <v>0</v>
      </c>
      <c r="EK1651" s="51" t="e">
        <f t="shared" si="786"/>
        <v>#DIV/0!</v>
      </c>
      <c r="EL1651" s="75">
        <f t="shared" si="787"/>
        <v>5.4561617957550848</v>
      </c>
      <c r="EM1651" s="51">
        <f t="shared" si="788"/>
        <v>0</v>
      </c>
      <c r="EN1651" s="75">
        <f t="shared" si="789"/>
        <v>0.88898766529614415</v>
      </c>
      <c r="EO1651" s="51">
        <f t="shared" si="790"/>
        <v>0</v>
      </c>
      <c r="EP1651" s="75">
        <f t="shared" si="791"/>
        <v>0</v>
      </c>
      <c r="EQ1651" s="51" t="e">
        <f t="shared" si="792"/>
        <v>#DIV/0!</v>
      </c>
      <c r="ER1651" s="51">
        <f t="shared" si="793"/>
        <v>100</v>
      </c>
      <c r="ES1651" s="51">
        <f t="shared" si="794"/>
        <v>0</v>
      </c>
    </row>
    <row r="1652" spans="1:149" x14ac:dyDescent="0.45">
      <c r="A1652" s="78" t="s">
        <v>1488</v>
      </c>
      <c r="B1652" s="174" t="s">
        <v>932</v>
      </c>
      <c r="C1652" s="51" t="s">
        <v>3778</v>
      </c>
      <c r="D1652" s="51" t="s">
        <v>3786</v>
      </c>
      <c r="E1652" s="78" t="s">
        <v>1127</v>
      </c>
      <c r="F1652" s="78" t="s">
        <v>1738</v>
      </c>
      <c r="G1652" s="72" t="s">
        <v>3380</v>
      </c>
      <c r="H1652" s="78" t="s">
        <v>1101</v>
      </c>
      <c r="I1652" s="78"/>
      <c r="J1652" s="300">
        <v>200</v>
      </c>
      <c r="K1652" s="78">
        <v>2</v>
      </c>
      <c r="L1652" s="300">
        <v>800</v>
      </c>
      <c r="M1652" s="72">
        <v>10</v>
      </c>
      <c r="O1652" s="78"/>
      <c r="P1652" s="72" t="s">
        <v>1374</v>
      </c>
      <c r="AA1652" s="195"/>
      <c r="AB1652" s="195"/>
      <c r="AC1652" s="195"/>
      <c r="AD1652" s="72"/>
      <c r="AE1652" s="316">
        <v>1</v>
      </c>
      <c r="AF1652" s="195"/>
      <c r="AG1652" s="195">
        <v>0</v>
      </c>
      <c r="AH1652" s="72"/>
      <c r="AR1652" s="53">
        <v>0.7732</v>
      </c>
      <c r="AT1652" s="77"/>
      <c r="AU1652" s="276">
        <v>2000</v>
      </c>
      <c r="AV1652" s="276"/>
      <c r="AW1652" s="276">
        <v>1546.4</v>
      </c>
      <c r="AX1652" s="95"/>
      <c r="AY1652" s="276"/>
      <c r="AZ1652" s="95"/>
      <c r="BB1652" s="80" t="s">
        <v>3412</v>
      </c>
      <c r="BC1652" s="270"/>
      <c r="BD1652" s="72">
        <v>74.13</v>
      </c>
      <c r="BE1652" s="72"/>
      <c r="BF1652" s="72"/>
      <c r="BG1652" s="72"/>
      <c r="BH1652" s="72">
        <v>9.41</v>
      </c>
      <c r="BI1652" s="72"/>
      <c r="BJ1652" s="72"/>
      <c r="BK1652" s="72"/>
      <c r="BL1652" s="72"/>
      <c r="BM1652" s="72"/>
      <c r="BN1652" s="72"/>
      <c r="BO1652" s="72"/>
      <c r="BP1652" s="72"/>
      <c r="BQ1652" s="72"/>
      <c r="BR1652" s="72"/>
      <c r="BS1652" s="72"/>
      <c r="BT1652" s="72"/>
      <c r="BU1652" s="72"/>
      <c r="BV1652" s="72"/>
      <c r="BW1652" s="72"/>
      <c r="BX1652" s="72"/>
      <c r="BY1652" s="72"/>
      <c r="BZ1652" s="72">
        <v>4.09</v>
      </c>
      <c r="CA1652" s="72"/>
      <c r="CB1652" s="72">
        <v>2.38</v>
      </c>
      <c r="CC1652" s="72"/>
      <c r="CD1652" s="72"/>
      <c r="CE1652" s="72"/>
      <c r="CF1652" s="72"/>
      <c r="CG1652" s="72"/>
      <c r="CH1652" s="72"/>
      <c r="CI1652" s="72"/>
      <c r="CJ1652" s="72"/>
      <c r="CK1652" s="72"/>
      <c r="CL1652" s="72"/>
      <c r="CM1652" s="72"/>
      <c r="CN1652" s="72"/>
      <c r="CO1652" s="72"/>
      <c r="CP1652" s="72"/>
      <c r="CQ1652" s="72"/>
      <c r="CR1652" s="72"/>
      <c r="CS1652" s="72"/>
      <c r="CT1652" s="72"/>
      <c r="CU1652" s="72"/>
      <c r="CV1652" s="72"/>
      <c r="CW1652" s="72"/>
      <c r="CX1652" s="72"/>
      <c r="CY1652" s="72"/>
      <c r="CZ1652" s="72"/>
      <c r="DA1652" s="72"/>
      <c r="DB1652" s="72"/>
      <c r="DC1652" s="72"/>
      <c r="DD1652" s="72"/>
      <c r="DE1652" s="72"/>
      <c r="DF1652" s="72"/>
      <c r="DG1652" s="72"/>
      <c r="DH1652" s="78">
        <f t="shared" si="795"/>
        <v>90.009999999999991</v>
      </c>
      <c r="DJ1652" s="77">
        <f t="shared" si="772"/>
        <v>9.9900000000000091</v>
      </c>
      <c r="DK1652" s="72"/>
      <c r="DL1652" s="51" t="s">
        <v>3334</v>
      </c>
      <c r="DO1652" s="364">
        <v>5.9</v>
      </c>
      <c r="DP1652" s="72"/>
      <c r="DQ1652" s="374"/>
      <c r="DR1652" s="72"/>
      <c r="DU1652" s="52"/>
      <c r="DX1652" s="75">
        <f t="shared" si="773"/>
        <v>82.357515831574261</v>
      </c>
      <c r="DY1652" s="51">
        <f t="shared" si="774"/>
        <v>0</v>
      </c>
      <c r="DZ1652" s="75">
        <f t="shared" si="775"/>
        <v>0</v>
      </c>
      <c r="EA1652" s="51" t="e">
        <f t="shared" si="776"/>
        <v>#DIV/0!</v>
      </c>
      <c r="EB1652" s="75">
        <f t="shared" si="777"/>
        <v>10.454393956227086</v>
      </c>
      <c r="EC1652" s="51">
        <f t="shared" si="778"/>
        <v>0</v>
      </c>
      <c r="ED1652" s="75">
        <f t="shared" si="779"/>
        <v>0</v>
      </c>
      <c r="EE1652" s="51" t="e">
        <f t="shared" si="780"/>
        <v>#DIV/0!</v>
      </c>
      <c r="EF1652" s="75">
        <f t="shared" si="781"/>
        <v>0</v>
      </c>
      <c r="EG1652" s="51" t="e">
        <f t="shared" si="782"/>
        <v>#DIV/0!</v>
      </c>
      <c r="EH1652" s="75">
        <f t="shared" si="783"/>
        <v>0</v>
      </c>
      <c r="EI1652" s="51" t="e">
        <f t="shared" si="784"/>
        <v>#DIV/0!</v>
      </c>
      <c r="EJ1652" s="75">
        <f t="shared" si="785"/>
        <v>0</v>
      </c>
      <c r="EK1652" s="51" t="e">
        <f t="shared" si="786"/>
        <v>#DIV/0!</v>
      </c>
      <c r="EL1652" s="75">
        <f t="shared" si="787"/>
        <v>4.5439395622708592</v>
      </c>
      <c r="EM1652" s="51">
        <f t="shared" si="788"/>
        <v>0</v>
      </c>
      <c r="EN1652" s="75">
        <f t="shared" si="789"/>
        <v>2.644150649927786</v>
      </c>
      <c r="EO1652" s="51">
        <f t="shared" si="790"/>
        <v>0</v>
      </c>
      <c r="EP1652" s="75">
        <f t="shared" si="791"/>
        <v>0</v>
      </c>
      <c r="EQ1652" s="51" t="e">
        <f t="shared" si="792"/>
        <v>#DIV/0!</v>
      </c>
      <c r="ER1652" s="51">
        <f t="shared" si="793"/>
        <v>100</v>
      </c>
      <c r="ES1652" s="51">
        <f t="shared" si="794"/>
        <v>0</v>
      </c>
    </row>
    <row r="1653" spans="1:149" x14ac:dyDescent="0.45">
      <c r="A1653" s="78" t="s">
        <v>1488</v>
      </c>
      <c r="B1653" s="174" t="s">
        <v>932</v>
      </c>
      <c r="C1653" s="51" t="s">
        <v>3778</v>
      </c>
      <c r="D1653" s="51" t="s">
        <v>3787</v>
      </c>
      <c r="E1653" s="78" t="s">
        <v>1127</v>
      </c>
      <c r="F1653" s="78" t="s">
        <v>1739</v>
      </c>
      <c r="G1653" s="72" t="s">
        <v>3380</v>
      </c>
      <c r="H1653" s="78" t="s">
        <v>1101</v>
      </c>
      <c r="I1653" s="78"/>
      <c r="J1653" s="300">
        <v>200</v>
      </c>
      <c r="K1653" s="78">
        <v>2</v>
      </c>
      <c r="L1653" s="300">
        <v>800</v>
      </c>
      <c r="M1653" s="72">
        <v>10</v>
      </c>
      <c r="O1653" s="78"/>
      <c r="P1653" s="72" t="s">
        <v>1374</v>
      </c>
      <c r="AA1653" s="195"/>
      <c r="AB1653" s="195"/>
      <c r="AC1653" s="195"/>
      <c r="AD1653" s="72"/>
      <c r="AE1653" s="316">
        <v>1</v>
      </c>
      <c r="AF1653" s="195"/>
      <c r="AG1653" s="195">
        <v>0</v>
      </c>
      <c r="AH1653" s="72"/>
      <c r="AR1653" s="53">
        <v>0.7732</v>
      </c>
      <c r="AT1653" s="77"/>
      <c r="AU1653" s="276">
        <v>2000</v>
      </c>
      <c r="AV1653" s="276"/>
      <c r="AW1653" s="276">
        <v>1546.4</v>
      </c>
      <c r="AX1653" s="95"/>
      <c r="AY1653" s="276"/>
      <c r="AZ1653" s="95"/>
      <c r="BB1653" s="80" t="s">
        <v>3412</v>
      </c>
      <c r="BC1653" s="270"/>
      <c r="BD1653" s="72">
        <v>73.86</v>
      </c>
      <c r="BE1653" s="72"/>
      <c r="BF1653" s="72"/>
      <c r="BG1653" s="72"/>
      <c r="BH1653" s="72">
        <v>9.2200000000000006</v>
      </c>
      <c r="BI1653" s="72"/>
      <c r="BJ1653" s="72"/>
      <c r="BK1653" s="72"/>
      <c r="BL1653" s="72"/>
      <c r="BM1653" s="72"/>
      <c r="BN1653" s="72"/>
      <c r="BO1653" s="72"/>
      <c r="BP1653" s="72"/>
      <c r="BQ1653" s="72"/>
      <c r="BR1653" s="72"/>
      <c r="BS1653" s="72"/>
      <c r="BT1653" s="72"/>
      <c r="BU1653" s="72"/>
      <c r="BV1653" s="72"/>
      <c r="BW1653" s="72"/>
      <c r="BX1653" s="72"/>
      <c r="BY1653" s="72"/>
      <c r="BZ1653" s="72">
        <v>3.13</v>
      </c>
      <c r="CA1653" s="72"/>
      <c r="CB1653" s="72">
        <v>3.79</v>
      </c>
      <c r="CC1653" s="72"/>
      <c r="CD1653" s="72"/>
      <c r="CE1653" s="72"/>
      <c r="CF1653" s="72"/>
      <c r="CG1653" s="72"/>
      <c r="CH1653" s="72"/>
      <c r="CI1653" s="72"/>
      <c r="CJ1653" s="72"/>
      <c r="CK1653" s="72"/>
      <c r="CL1653" s="72"/>
      <c r="CM1653" s="72"/>
      <c r="CN1653" s="72"/>
      <c r="CO1653" s="72"/>
      <c r="CP1653" s="72"/>
      <c r="CQ1653" s="72"/>
      <c r="CR1653" s="72"/>
      <c r="CS1653" s="72"/>
      <c r="CT1653" s="72"/>
      <c r="CU1653" s="72"/>
      <c r="CV1653" s="72"/>
      <c r="CW1653" s="72"/>
      <c r="CX1653" s="72"/>
      <c r="CY1653" s="72"/>
      <c r="CZ1653" s="72"/>
      <c r="DA1653" s="72"/>
      <c r="DB1653" s="72"/>
      <c r="DC1653" s="72"/>
      <c r="DD1653" s="72"/>
      <c r="DE1653" s="72"/>
      <c r="DF1653" s="72"/>
      <c r="DG1653" s="72"/>
      <c r="DH1653" s="78">
        <f t="shared" si="795"/>
        <v>90</v>
      </c>
      <c r="DJ1653" s="77">
        <f t="shared" si="772"/>
        <v>10</v>
      </c>
      <c r="DK1653" s="72"/>
      <c r="DL1653" s="51" t="s">
        <v>3334</v>
      </c>
      <c r="DO1653" s="358">
        <v>5.57</v>
      </c>
      <c r="DP1653" s="72"/>
      <c r="DQ1653" s="374"/>
      <c r="DR1653" s="72"/>
      <c r="DU1653" s="52"/>
      <c r="DX1653" s="75">
        <f t="shared" si="773"/>
        <v>82.066666666666663</v>
      </c>
      <c r="DY1653" s="51">
        <f t="shared" si="774"/>
        <v>0</v>
      </c>
      <c r="DZ1653" s="75">
        <f t="shared" si="775"/>
        <v>0</v>
      </c>
      <c r="EA1653" s="51" t="e">
        <f t="shared" si="776"/>
        <v>#DIV/0!</v>
      </c>
      <c r="EB1653" s="75">
        <f t="shared" si="777"/>
        <v>10.244444444444445</v>
      </c>
      <c r="EC1653" s="51">
        <f t="shared" si="778"/>
        <v>0</v>
      </c>
      <c r="ED1653" s="75">
        <f t="shared" si="779"/>
        <v>0</v>
      </c>
      <c r="EE1653" s="51" t="e">
        <f t="shared" si="780"/>
        <v>#DIV/0!</v>
      </c>
      <c r="EF1653" s="75">
        <f t="shared" si="781"/>
        <v>0</v>
      </c>
      <c r="EG1653" s="51" t="e">
        <f t="shared" si="782"/>
        <v>#DIV/0!</v>
      </c>
      <c r="EH1653" s="75">
        <f t="shared" si="783"/>
        <v>0</v>
      </c>
      <c r="EI1653" s="51" t="e">
        <f t="shared" si="784"/>
        <v>#DIV/0!</v>
      </c>
      <c r="EJ1653" s="75">
        <f t="shared" si="785"/>
        <v>0</v>
      </c>
      <c r="EK1653" s="51" t="e">
        <f t="shared" si="786"/>
        <v>#DIV/0!</v>
      </c>
      <c r="EL1653" s="75">
        <f t="shared" si="787"/>
        <v>3.4777777777777774</v>
      </c>
      <c r="EM1653" s="51">
        <f t="shared" si="788"/>
        <v>0</v>
      </c>
      <c r="EN1653" s="75">
        <f t="shared" si="789"/>
        <v>4.2111111111111112</v>
      </c>
      <c r="EO1653" s="51">
        <f t="shared" si="790"/>
        <v>0</v>
      </c>
      <c r="EP1653" s="75">
        <f t="shared" si="791"/>
        <v>0</v>
      </c>
      <c r="EQ1653" s="51" t="e">
        <f t="shared" si="792"/>
        <v>#DIV/0!</v>
      </c>
      <c r="ER1653" s="51">
        <f t="shared" si="793"/>
        <v>100</v>
      </c>
      <c r="ES1653" s="51">
        <f t="shared" si="794"/>
        <v>0</v>
      </c>
    </row>
    <row r="1654" spans="1:149" x14ac:dyDescent="0.45">
      <c r="A1654" s="78" t="s">
        <v>1488</v>
      </c>
      <c r="B1654" s="174" t="s">
        <v>932</v>
      </c>
      <c r="C1654" s="51" t="s">
        <v>3778</v>
      </c>
      <c r="D1654" s="51" t="s">
        <v>3788</v>
      </c>
      <c r="E1654" s="78" t="s">
        <v>1127</v>
      </c>
      <c r="F1654" s="78" t="s">
        <v>1740</v>
      </c>
      <c r="G1654" s="72" t="s">
        <v>3380</v>
      </c>
      <c r="H1654" s="78" t="s">
        <v>1101</v>
      </c>
      <c r="I1654" s="78"/>
      <c r="J1654" s="300">
        <v>200</v>
      </c>
      <c r="K1654" s="78">
        <v>2</v>
      </c>
      <c r="L1654" s="300">
        <v>800</v>
      </c>
      <c r="M1654" s="72">
        <v>10</v>
      </c>
      <c r="O1654" s="78"/>
      <c r="P1654" s="72" t="s">
        <v>1374</v>
      </c>
      <c r="AA1654" s="195"/>
      <c r="AB1654" s="195"/>
      <c r="AC1654" s="195"/>
      <c r="AD1654" s="72"/>
      <c r="AE1654" s="316">
        <v>1</v>
      </c>
      <c r="AF1654" s="195"/>
      <c r="AG1654" s="195">
        <v>0</v>
      </c>
      <c r="AH1654" s="72"/>
      <c r="AR1654" s="53">
        <v>0.7732</v>
      </c>
      <c r="AT1654" s="77"/>
      <c r="AU1654" s="276">
        <v>2000</v>
      </c>
      <c r="AV1654" s="276"/>
      <c r="AW1654" s="276">
        <v>1546.4</v>
      </c>
      <c r="AX1654" s="95"/>
      <c r="AY1654" s="276"/>
      <c r="AZ1654" s="95"/>
      <c r="BB1654" s="80" t="s">
        <v>3412</v>
      </c>
      <c r="BC1654" s="270"/>
      <c r="BD1654" s="72">
        <v>73.48</v>
      </c>
      <c r="BE1654" s="72"/>
      <c r="BF1654" s="72"/>
      <c r="BG1654" s="72"/>
      <c r="BH1654" s="72">
        <v>9.08</v>
      </c>
      <c r="BI1654" s="72"/>
      <c r="BJ1654" s="72"/>
      <c r="BK1654" s="72"/>
      <c r="BL1654" s="72"/>
      <c r="BM1654" s="72"/>
      <c r="BN1654" s="72"/>
      <c r="BO1654" s="72"/>
      <c r="BP1654" s="72"/>
      <c r="BQ1654" s="72"/>
      <c r="BR1654" s="72"/>
      <c r="BS1654" s="72"/>
      <c r="BT1654" s="72"/>
      <c r="BU1654" s="72"/>
      <c r="BV1654" s="72"/>
      <c r="BW1654" s="72"/>
      <c r="BX1654" s="72"/>
      <c r="BY1654" s="72"/>
      <c r="BZ1654" s="72">
        <v>2.13</v>
      </c>
      <c r="CA1654" s="72"/>
      <c r="CB1654" s="72">
        <v>5.31</v>
      </c>
      <c r="CC1654" s="72"/>
      <c r="CD1654" s="72"/>
      <c r="CE1654" s="72"/>
      <c r="CF1654" s="72"/>
      <c r="CG1654" s="72"/>
      <c r="CH1654" s="72"/>
      <c r="CI1654" s="72"/>
      <c r="CJ1654" s="72"/>
      <c r="CK1654" s="72"/>
      <c r="CL1654" s="72"/>
      <c r="CM1654" s="72"/>
      <c r="CN1654" s="72"/>
      <c r="CO1654" s="72"/>
      <c r="CP1654" s="72"/>
      <c r="CQ1654" s="72"/>
      <c r="CR1654" s="72"/>
      <c r="CS1654" s="72"/>
      <c r="CT1654" s="72"/>
      <c r="CU1654" s="72"/>
      <c r="CV1654" s="72"/>
      <c r="CW1654" s="72"/>
      <c r="CX1654" s="72"/>
      <c r="CY1654" s="72"/>
      <c r="CZ1654" s="72"/>
      <c r="DA1654" s="72"/>
      <c r="DB1654" s="72"/>
      <c r="DC1654" s="72"/>
      <c r="DD1654" s="72"/>
      <c r="DE1654" s="72"/>
      <c r="DF1654" s="72"/>
      <c r="DG1654" s="72"/>
      <c r="DH1654" s="78">
        <f t="shared" si="795"/>
        <v>90</v>
      </c>
      <c r="DJ1654" s="77">
        <f t="shared" si="772"/>
        <v>10</v>
      </c>
      <c r="DK1654" s="72"/>
      <c r="DL1654" s="51" t="s">
        <v>3334</v>
      </c>
      <c r="DO1654" s="358">
        <v>5.63</v>
      </c>
      <c r="DP1654" s="72"/>
      <c r="DQ1654" s="374"/>
      <c r="DR1654" s="72"/>
      <c r="DU1654" s="52"/>
      <c r="DX1654" s="75">
        <f t="shared" si="773"/>
        <v>81.644444444444446</v>
      </c>
      <c r="DY1654" s="51">
        <f t="shared" si="774"/>
        <v>0</v>
      </c>
      <c r="DZ1654" s="75">
        <f t="shared" si="775"/>
        <v>0</v>
      </c>
      <c r="EA1654" s="51" t="e">
        <f t="shared" si="776"/>
        <v>#DIV/0!</v>
      </c>
      <c r="EB1654" s="75">
        <f t="shared" si="777"/>
        <v>10.088888888888889</v>
      </c>
      <c r="EC1654" s="51">
        <f t="shared" si="778"/>
        <v>0</v>
      </c>
      <c r="ED1654" s="75">
        <f t="shared" si="779"/>
        <v>0</v>
      </c>
      <c r="EE1654" s="51" t="e">
        <f t="shared" si="780"/>
        <v>#DIV/0!</v>
      </c>
      <c r="EF1654" s="75">
        <f t="shared" si="781"/>
        <v>0</v>
      </c>
      <c r="EG1654" s="51" t="e">
        <f t="shared" si="782"/>
        <v>#DIV/0!</v>
      </c>
      <c r="EH1654" s="75">
        <f t="shared" si="783"/>
        <v>0</v>
      </c>
      <c r="EI1654" s="51" t="e">
        <f t="shared" si="784"/>
        <v>#DIV/0!</v>
      </c>
      <c r="EJ1654" s="75">
        <f t="shared" si="785"/>
        <v>0</v>
      </c>
      <c r="EK1654" s="51" t="e">
        <f t="shared" si="786"/>
        <v>#DIV/0!</v>
      </c>
      <c r="EL1654" s="75">
        <f t="shared" si="787"/>
        <v>2.3666666666666667</v>
      </c>
      <c r="EM1654" s="51">
        <f t="shared" si="788"/>
        <v>0</v>
      </c>
      <c r="EN1654" s="75">
        <f t="shared" si="789"/>
        <v>5.8999999999999995</v>
      </c>
      <c r="EO1654" s="51">
        <f t="shared" si="790"/>
        <v>0</v>
      </c>
      <c r="EP1654" s="75">
        <f t="shared" si="791"/>
        <v>0</v>
      </c>
      <c r="EQ1654" s="51" t="e">
        <f t="shared" si="792"/>
        <v>#DIV/0!</v>
      </c>
      <c r="ER1654" s="51">
        <f t="shared" si="793"/>
        <v>100</v>
      </c>
      <c r="ES1654" s="51">
        <f t="shared" si="794"/>
        <v>0</v>
      </c>
    </row>
    <row r="1655" spans="1:149" x14ac:dyDescent="0.45">
      <c r="A1655" s="78" t="s">
        <v>1488</v>
      </c>
      <c r="B1655" s="174" t="s">
        <v>932</v>
      </c>
      <c r="C1655" s="51" t="s">
        <v>3778</v>
      </c>
      <c r="D1655" s="51" t="s">
        <v>3789</v>
      </c>
      <c r="E1655" s="78" t="s">
        <v>1127</v>
      </c>
      <c r="F1655" s="78" t="s">
        <v>1741</v>
      </c>
      <c r="G1655" s="72" t="s">
        <v>3380</v>
      </c>
      <c r="H1655" s="78" t="s">
        <v>1101</v>
      </c>
      <c r="I1655" s="78"/>
      <c r="J1655" s="300">
        <v>200</v>
      </c>
      <c r="K1655" s="78">
        <v>2</v>
      </c>
      <c r="L1655" s="300">
        <v>800</v>
      </c>
      <c r="M1655" s="72">
        <v>10</v>
      </c>
      <c r="O1655" s="78"/>
      <c r="P1655" s="72" t="s">
        <v>1374</v>
      </c>
      <c r="AA1655" s="195"/>
      <c r="AB1655" s="195"/>
      <c r="AC1655" s="195"/>
      <c r="AD1655" s="72"/>
      <c r="AE1655" s="316">
        <v>1</v>
      </c>
      <c r="AF1655" s="195"/>
      <c r="AG1655" s="195">
        <v>0</v>
      </c>
      <c r="AH1655" s="72"/>
      <c r="AR1655" s="53">
        <v>0.7732</v>
      </c>
      <c r="AT1655" s="77"/>
      <c r="AU1655" s="276">
        <v>2000</v>
      </c>
      <c r="AV1655" s="276"/>
      <c r="AW1655" s="276">
        <v>1546.4</v>
      </c>
      <c r="AX1655" s="95"/>
      <c r="AY1655" s="276"/>
      <c r="AZ1655" s="95"/>
      <c r="BB1655" s="80" t="s">
        <v>3412</v>
      </c>
      <c r="BC1655" s="270"/>
      <c r="BD1655" s="72">
        <v>72.92</v>
      </c>
      <c r="BE1655" s="72"/>
      <c r="BF1655" s="72"/>
      <c r="BG1655" s="72"/>
      <c r="BH1655" s="72">
        <v>9.1199999999999992</v>
      </c>
      <c r="BI1655" s="72"/>
      <c r="BJ1655" s="72"/>
      <c r="BK1655" s="72"/>
      <c r="BL1655" s="72"/>
      <c r="BM1655" s="72"/>
      <c r="BN1655" s="72"/>
      <c r="BO1655" s="72"/>
      <c r="BP1655" s="72"/>
      <c r="BQ1655" s="72"/>
      <c r="BR1655" s="72"/>
      <c r="BS1655" s="72"/>
      <c r="BT1655" s="72"/>
      <c r="BU1655" s="72"/>
      <c r="BV1655" s="72"/>
      <c r="BW1655" s="72"/>
      <c r="BX1655" s="72"/>
      <c r="BY1655" s="72"/>
      <c r="BZ1655" s="72">
        <v>1.0900000000000001</v>
      </c>
      <c r="CA1655" s="72"/>
      <c r="CB1655" s="72">
        <v>6.88</v>
      </c>
      <c r="CC1655" s="72"/>
      <c r="CD1655" s="72"/>
      <c r="CE1655" s="72"/>
      <c r="CF1655" s="72"/>
      <c r="CG1655" s="72"/>
      <c r="CH1655" s="72"/>
      <c r="CI1655" s="72"/>
      <c r="CJ1655" s="72"/>
      <c r="CK1655" s="72"/>
      <c r="CL1655" s="72"/>
      <c r="CM1655" s="72"/>
      <c r="CN1655" s="72"/>
      <c r="CO1655" s="72"/>
      <c r="CP1655" s="72"/>
      <c r="CQ1655" s="72"/>
      <c r="CR1655" s="72"/>
      <c r="CS1655" s="72"/>
      <c r="CT1655" s="72"/>
      <c r="CU1655" s="72"/>
      <c r="CV1655" s="72"/>
      <c r="CW1655" s="72"/>
      <c r="CX1655" s="72"/>
      <c r="CY1655" s="72"/>
      <c r="CZ1655" s="72"/>
      <c r="DA1655" s="72"/>
      <c r="DB1655" s="72"/>
      <c r="DC1655" s="72"/>
      <c r="DD1655" s="72"/>
      <c r="DE1655" s="72"/>
      <c r="DF1655" s="72"/>
      <c r="DG1655" s="72"/>
      <c r="DH1655" s="78">
        <f t="shared" si="795"/>
        <v>90.01</v>
      </c>
      <c r="DJ1655" s="77">
        <f t="shared" si="772"/>
        <v>9.9899999999999949</v>
      </c>
      <c r="DK1655" s="72"/>
      <c r="DL1655" s="51" t="s">
        <v>3334</v>
      </c>
      <c r="DO1655" s="358">
        <v>5.45</v>
      </c>
      <c r="DP1655" s="72"/>
      <c r="DQ1655" s="374"/>
      <c r="DR1655" s="72"/>
      <c r="DU1655" s="52"/>
      <c r="DX1655" s="75">
        <f t="shared" si="773"/>
        <v>81.013220753249641</v>
      </c>
      <c r="DY1655" s="51">
        <f t="shared" si="774"/>
        <v>0</v>
      </c>
      <c r="DZ1655" s="75">
        <f t="shared" si="775"/>
        <v>0</v>
      </c>
      <c r="EA1655" s="51" t="e">
        <f t="shared" si="776"/>
        <v>#DIV/0!</v>
      </c>
      <c r="EB1655" s="75">
        <f t="shared" si="777"/>
        <v>10.132207532496388</v>
      </c>
      <c r="EC1655" s="51">
        <f t="shared" si="778"/>
        <v>0</v>
      </c>
      <c r="ED1655" s="75">
        <f t="shared" si="779"/>
        <v>0</v>
      </c>
      <c r="EE1655" s="51" t="e">
        <f t="shared" si="780"/>
        <v>#DIV/0!</v>
      </c>
      <c r="EF1655" s="75">
        <f t="shared" si="781"/>
        <v>0</v>
      </c>
      <c r="EG1655" s="51" t="e">
        <f t="shared" si="782"/>
        <v>#DIV/0!</v>
      </c>
      <c r="EH1655" s="75">
        <f t="shared" si="783"/>
        <v>0</v>
      </c>
      <c r="EI1655" s="51" t="e">
        <f t="shared" si="784"/>
        <v>#DIV/0!</v>
      </c>
      <c r="EJ1655" s="75">
        <f t="shared" si="785"/>
        <v>0</v>
      </c>
      <c r="EK1655" s="51" t="e">
        <f t="shared" si="786"/>
        <v>#DIV/0!</v>
      </c>
      <c r="EL1655" s="75">
        <f t="shared" si="787"/>
        <v>1.2109765581602043</v>
      </c>
      <c r="EM1655" s="51">
        <f t="shared" si="788"/>
        <v>0</v>
      </c>
      <c r="EN1655" s="75">
        <f t="shared" si="789"/>
        <v>7.6435951560937676</v>
      </c>
      <c r="EO1655" s="51">
        <f t="shared" si="790"/>
        <v>0</v>
      </c>
      <c r="EP1655" s="75">
        <f t="shared" si="791"/>
        <v>0</v>
      </c>
      <c r="EQ1655" s="51" t="e">
        <f t="shared" si="792"/>
        <v>#DIV/0!</v>
      </c>
      <c r="ER1655" s="51">
        <f t="shared" si="793"/>
        <v>100</v>
      </c>
      <c r="ES1655" s="51">
        <f t="shared" si="794"/>
        <v>0</v>
      </c>
    </row>
    <row r="1656" spans="1:149" x14ac:dyDescent="0.45">
      <c r="A1656" s="78" t="s">
        <v>1488</v>
      </c>
      <c r="B1656" s="174" t="s">
        <v>932</v>
      </c>
      <c r="C1656" s="51" t="s">
        <v>3778</v>
      </c>
      <c r="D1656" s="51" t="s">
        <v>3790</v>
      </c>
      <c r="E1656" s="78" t="s">
        <v>1127</v>
      </c>
      <c r="F1656" s="78">
        <v>48</v>
      </c>
      <c r="G1656" s="72" t="s">
        <v>3380</v>
      </c>
      <c r="H1656" s="78" t="s">
        <v>1101</v>
      </c>
      <c r="I1656" s="78">
        <v>336</v>
      </c>
      <c r="J1656" s="300">
        <v>200</v>
      </c>
      <c r="K1656" s="78">
        <v>2</v>
      </c>
      <c r="L1656" s="300">
        <v>750</v>
      </c>
      <c r="M1656" s="72">
        <v>10</v>
      </c>
      <c r="O1656" s="78"/>
      <c r="P1656" s="72" t="s">
        <v>1374</v>
      </c>
      <c r="AA1656" s="195"/>
      <c r="AB1656" s="195"/>
      <c r="AC1656" s="195"/>
      <c r="AD1656" s="72"/>
      <c r="AE1656" s="316">
        <v>1</v>
      </c>
      <c r="AF1656" s="195"/>
      <c r="AG1656" s="195">
        <v>0</v>
      </c>
      <c r="AH1656" s="72"/>
      <c r="AR1656" s="53">
        <v>0.7732</v>
      </c>
      <c r="AT1656" s="77"/>
      <c r="AU1656" s="276">
        <v>2000</v>
      </c>
      <c r="AV1656" s="276"/>
      <c r="AW1656" s="276">
        <v>1546.4</v>
      </c>
      <c r="AX1656" s="95"/>
      <c r="AY1656" s="276"/>
      <c r="AZ1656" s="95"/>
      <c r="BB1656" s="80" t="s">
        <v>3412</v>
      </c>
      <c r="BC1656" s="270"/>
      <c r="BD1656" s="72">
        <v>68.53</v>
      </c>
      <c r="BE1656" s="72"/>
      <c r="BF1656" s="72"/>
      <c r="BG1656" s="72"/>
      <c r="BH1656" s="72">
        <v>12.18</v>
      </c>
      <c r="BI1656" s="72"/>
      <c r="BJ1656" s="72"/>
      <c r="BK1656" s="72"/>
      <c r="BL1656" s="72"/>
      <c r="BM1656" s="72"/>
      <c r="BN1656" s="72"/>
      <c r="BO1656" s="72"/>
      <c r="BP1656" s="72"/>
      <c r="BQ1656" s="72"/>
      <c r="BR1656" s="72"/>
      <c r="BS1656" s="72"/>
      <c r="BT1656" s="72"/>
      <c r="BU1656" s="72"/>
      <c r="BV1656" s="72"/>
      <c r="BW1656" s="72"/>
      <c r="BX1656" s="72"/>
      <c r="BY1656" s="72"/>
      <c r="BZ1656" s="72">
        <v>4.1900000000000004</v>
      </c>
      <c r="CA1656" s="72"/>
      <c r="CB1656" s="72">
        <v>5.1100000000000003</v>
      </c>
      <c r="CC1656" s="72"/>
      <c r="CD1656" s="72"/>
      <c r="CE1656" s="72"/>
      <c r="CF1656" s="72"/>
      <c r="CG1656" s="72"/>
      <c r="CH1656" s="72"/>
      <c r="CI1656" s="72"/>
      <c r="CJ1656" s="72"/>
      <c r="CK1656" s="72"/>
      <c r="CL1656" s="72"/>
      <c r="CM1656" s="72"/>
      <c r="CN1656" s="72"/>
      <c r="CO1656" s="72"/>
      <c r="CP1656" s="72"/>
      <c r="CQ1656" s="72"/>
      <c r="CR1656" s="72"/>
      <c r="CS1656" s="72"/>
      <c r="CT1656" s="72"/>
      <c r="CU1656" s="72"/>
      <c r="CV1656" s="72"/>
      <c r="CW1656" s="72"/>
      <c r="CX1656" s="72"/>
      <c r="CY1656" s="72"/>
      <c r="CZ1656" s="72"/>
      <c r="DA1656" s="72"/>
      <c r="DB1656" s="72"/>
      <c r="DC1656" s="72"/>
      <c r="DD1656" s="72"/>
      <c r="DE1656" s="72"/>
      <c r="DF1656" s="72"/>
      <c r="DG1656" s="72"/>
      <c r="DH1656" s="78">
        <f t="shared" si="795"/>
        <v>90.01</v>
      </c>
      <c r="DJ1656" s="77">
        <f t="shared" si="772"/>
        <v>9.9899999999999949</v>
      </c>
      <c r="DK1656" s="72"/>
      <c r="DL1656" s="51" t="s">
        <v>3334</v>
      </c>
      <c r="DO1656" s="364">
        <v>6</v>
      </c>
      <c r="DP1656" s="72"/>
      <c r="DQ1656" s="374"/>
      <c r="DR1656" s="72"/>
      <c r="DU1656" s="52"/>
      <c r="DX1656" s="75">
        <f t="shared" si="773"/>
        <v>76.135984890567713</v>
      </c>
      <c r="DY1656" s="51">
        <f t="shared" si="774"/>
        <v>0</v>
      </c>
      <c r="DZ1656" s="75">
        <f t="shared" si="775"/>
        <v>0</v>
      </c>
      <c r="EA1656" s="51" t="e">
        <f t="shared" si="776"/>
        <v>#DIV/0!</v>
      </c>
      <c r="EB1656" s="75">
        <f t="shared" si="777"/>
        <v>13.531829796689257</v>
      </c>
      <c r="EC1656" s="51">
        <f t="shared" si="778"/>
        <v>0</v>
      </c>
      <c r="ED1656" s="75">
        <f t="shared" si="779"/>
        <v>0</v>
      </c>
      <c r="EE1656" s="51" t="e">
        <f t="shared" si="780"/>
        <v>#DIV/0!</v>
      </c>
      <c r="EF1656" s="75">
        <f t="shared" si="781"/>
        <v>0</v>
      </c>
      <c r="EG1656" s="51" t="e">
        <f t="shared" si="782"/>
        <v>#DIV/0!</v>
      </c>
      <c r="EH1656" s="75">
        <f t="shared" si="783"/>
        <v>0</v>
      </c>
      <c r="EI1656" s="51" t="e">
        <f t="shared" si="784"/>
        <v>#DIV/0!</v>
      </c>
      <c r="EJ1656" s="75">
        <f t="shared" si="785"/>
        <v>0</v>
      </c>
      <c r="EK1656" s="51" t="e">
        <f t="shared" si="786"/>
        <v>#DIV/0!</v>
      </c>
      <c r="EL1656" s="75">
        <f t="shared" si="787"/>
        <v>4.6550383290745474</v>
      </c>
      <c r="EM1656" s="51">
        <f t="shared" si="788"/>
        <v>0</v>
      </c>
      <c r="EN1656" s="75">
        <f t="shared" si="789"/>
        <v>5.6771469836684814</v>
      </c>
      <c r="EO1656" s="51">
        <f t="shared" si="790"/>
        <v>0</v>
      </c>
      <c r="EP1656" s="75">
        <f t="shared" si="791"/>
        <v>0</v>
      </c>
      <c r="EQ1656" s="51" t="e">
        <f t="shared" si="792"/>
        <v>#DIV/0!</v>
      </c>
      <c r="ER1656" s="51">
        <f t="shared" si="793"/>
        <v>100</v>
      </c>
      <c r="ES1656" s="51">
        <f t="shared" si="794"/>
        <v>0</v>
      </c>
    </row>
    <row r="1657" spans="1:149" x14ac:dyDescent="0.45">
      <c r="A1657" s="78" t="s">
        <v>1488</v>
      </c>
      <c r="B1657" s="174" t="s">
        <v>932</v>
      </c>
      <c r="C1657" s="51" t="s">
        <v>3778</v>
      </c>
      <c r="D1657" s="51" t="s">
        <v>3790</v>
      </c>
      <c r="E1657" s="78" t="s">
        <v>1127</v>
      </c>
      <c r="F1657" s="78">
        <v>36</v>
      </c>
      <c r="G1657" s="72" t="s">
        <v>3380</v>
      </c>
      <c r="H1657" s="78" t="s">
        <v>1101</v>
      </c>
      <c r="I1657" s="78">
        <v>336</v>
      </c>
      <c r="J1657" s="300">
        <v>200</v>
      </c>
      <c r="K1657" s="78">
        <v>2</v>
      </c>
      <c r="L1657" s="300">
        <v>800</v>
      </c>
      <c r="M1657" s="72">
        <v>10</v>
      </c>
      <c r="O1657" s="78"/>
      <c r="P1657" s="72" t="s">
        <v>1374</v>
      </c>
      <c r="AA1657" s="195"/>
      <c r="AB1657" s="195"/>
      <c r="AC1657" s="195"/>
      <c r="AD1657" s="72"/>
      <c r="AE1657" s="316">
        <v>1</v>
      </c>
      <c r="AF1657" s="195"/>
      <c r="AG1657" s="195">
        <v>0</v>
      </c>
      <c r="AH1657" s="72"/>
      <c r="AR1657" s="53">
        <v>0.7732</v>
      </c>
      <c r="AT1657" s="77"/>
      <c r="AU1657" s="276">
        <v>2000</v>
      </c>
      <c r="AV1657" s="276"/>
      <c r="AW1657" s="276">
        <v>1546.4</v>
      </c>
      <c r="AX1657" s="95"/>
      <c r="AY1657" s="276"/>
      <c r="AZ1657" s="95"/>
      <c r="BB1657" s="80" t="s">
        <v>3412</v>
      </c>
      <c r="BC1657" s="270"/>
      <c r="BD1657" s="72">
        <v>68.53</v>
      </c>
      <c r="BE1657" s="72"/>
      <c r="BF1657" s="72"/>
      <c r="BG1657" s="72"/>
      <c r="BH1657" s="72">
        <v>12.18</v>
      </c>
      <c r="BI1657" s="72"/>
      <c r="BJ1657" s="72"/>
      <c r="BK1657" s="72"/>
      <c r="BL1657" s="72"/>
      <c r="BM1657" s="72"/>
      <c r="BN1657" s="72"/>
      <c r="BO1657" s="72"/>
      <c r="BP1657" s="72"/>
      <c r="BQ1657" s="72"/>
      <c r="BR1657" s="72"/>
      <c r="BS1657" s="72"/>
      <c r="BT1657" s="72"/>
      <c r="BU1657" s="72"/>
      <c r="BV1657" s="72"/>
      <c r="BW1657" s="72"/>
      <c r="BX1657" s="72"/>
      <c r="BY1657" s="72"/>
      <c r="BZ1657" s="72">
        <v>4.1900000000000004</v>
      </c>
      <c r="CA1657" s="72"/>
      <c r="CB1657" s="72">
        <v>5.1100000000000003</v>
      </c>
      <c r="CC1657" s="72"/>
      <c r="CD1657" s="72"/>
      <c r="CE1657" s="72"/>
      <c r="CF1657" s="72"/>
      <c r="CG1657" s="72"/>
      <c r="CH1657" s="72"/>
      <c r="CI1657" s="72"/>
      <c r="CJ1657" s="72"/>
      <c r="CK1657" s="72"/>
      <c r="CL1657" s="72"/>
      <c r="CM1657" s="72"/>
      <c r="CN1657" s="72"/>
      <c r="CO1657" s="72"/>
      <c r="CP1657" s="72"/>
      <c r="CQ1657" s="72"/>
      <c r="CR1657" s="72"/>
      <c r="CS1657" s="72"/>
      <c r="CT1657" s="72"/>
      <c r="CU1657" s="72"/>
      <c r="CV1657" s="72"/>
      <c r="CW1657" s="72"/>
      <c r="CX1657" s="72"/>
      <c r="CY1657" s="72"/>
      <c r="CZ1657" s="72"/>
      <c r="DA1657" s="72"/>
      <c r="DB1657" s="72"/>
      <c r="DC1657" s="72"/>
      <c r="DD1657" s="72"/>
      <c r="DE1657" s="72"/>
      <c r="DF1657" s="72"/>
      <c r="DG1657" s="72"/>
      <c r="DH1657" s="78">
        <f t="shared" si="795"/>
        <v>90.01</v>
      </c>
      <c r="DJ1657" s="77">
        <f t="shared" si="772"/>
        <v>9.9899999999999949</v>
      </c>
      <c r="DK1657" s="72"/>
      <c r="DL1657" s="51" t="s">
        <v>3334</v>
      </c>
      <c r="DO1657" s="358">
        <v>5.77</v>
      </c>
      <c r="DP1657" s="72"/>
      <c r="DQ1657" s="374"/>
      <c r="DR1657" s="72"/>
      <c r="DU1657" s="52"/>
      <c r="DX1657" s="75">
        <f t="shared" si="773"/>
        <v>76.135984890567713</v>
      </c>
      <c r="DY1657" s="51">
        <f t="shared" si="774"/>
        <v>0</v>
      </c>
      <c r="DZ1657" s="75">
        <f t="shared" si="775"/>
        <v>0</v>
      </c>
      <c r="EA1657" s="51" t="e">
        <f t="shared" si="776"/>
        <v>#DIV/0!</v>
      </c>
      <c r="EB1657" s="75">
        <f t="shared" si="777"/>
        <v>13.531829796689257</v>
      </c>
      <c r="EC1657" s="51">
        <f t="shared" si="778"/>
        <v>0</v>
      </c>
      <c r="ED1657" s="75">
        <f t="shared" si="779"/>
        <v>0</v>
      </c>
      <c r="EE1657" s="51" t="e">
        <f t="shared" si="780"/>
        <v>#DIV/0!</v>
      </c>
      <c r="EF1657" s="75">
        <f t="shared" si="781"/>
        <v>0</v>
      </c>
      <c r="EG1657" s="51" t="e">
        <f t="shared" si="782"/>
        <v>#DIV/0!</v>
      </c>
      <c r="EH1657" s="75">
        <f t="shared" si="783"/>
        <v>0</v>
      </c>
      <c r="EI1657" s="51" t="e">
        <f t="shared" si="784"/>
        <v>#DIV/0!</v>
      </c>
      <c r="EJ1657" s="75">
        <f t="shared" si="785"/>
        <v>0</v>
      </c>
      <c r="EK1657" s="51" t="e">
        <f t="shared" si="786"/>
        <v>#DIV/0!</v>
      </c>
      <c r="EL1657" s="75">
        <f t="shared" si="787"/>
        <v>4.6550383290745474</v>
      </c>
      <c r="EM1657" s="51">
        <f t="shared" si="788"/>
        <v>0</v>
      </c>
      <c r="EN1657" s="75">
        <f t="shared" si="789"/>
        <v>5.6771469836684814</v>
      </c>
      <c r="EO1657" s="51">
        <f t="shared" si="790"/>
        <v>0</v>
      </c>
      <c r="EP1657" s="75">
        <f t="shared" si="791"/>
        <v>0</v>
      </c>
      <c r="EQ1657" s="51" t="e">
        <f t="shared" si="792"/>
        <v>#DIV/0!</v>
      </c>
      <c r="ER1657" s="51">
        <f t="shared" si="793"/>
        <v>100</v>
      </c>
      <c r="ES1657" s="51">
        <f t="shared" si="794"/>
        <v>0</v>
      </c>
    </row>
    <row r="1658" spans="1:149" x14ac:dyDescent="0.45">
      <c r="A1658" s="78" t="s">
        <v>1488</v>
      </c>
      <c r="B1658" s="174" t="s">
        <v>932</v>
      </c>
      <c r="C1658" s="51" t="s">
        <v>3778</v>
      </c>
      <c r="D1658" s="51" t="s">
        <v>3790</v>
      </c>
      <c r="E1658" s="78" t="s">
        <v>1127</v>
      </c>
      <c r="F1658" s="78">
        <v>60</v>
      </c>
      <c r="G1658" s="72" t="s">
        <v>3380</v>
      </c>
      <c r="H1658" s="78" t="s">
        <v>1101</v>
      </c>
      <c r="I1658" s="78">
        <v>360</v>
      </c>
      <c r="J1658" s="300">
        <v>200</v>
      </c>
      <c r="K1658" s="78">
        <v>2</v>
      </c>
      <c r="L1658" s="300">
        <v>800</v>
      </c>
      <c r="M1658" s="72">
        <v>10</v>
      </c>
      <c r="O1658" s="78"/>
      <c r="P1658" s="72" t="s">
        <v>1374</v>
      </c>
      <c r="AA1658" s="195"/>
      <c r="AB1658" s="195"/>
      <c r="AC1658" s="195"/>
      <c r="AD1658" s="72"/>
      <c r="AE1658" s="316">
        <v>1</v>
      </c>
      <c r="AF1658" s="195"/>
      <c r="AG1658" s="195">
        <v>0</v>
      </c>
      <c r="AH1658" s="72"/>
      <c r="AR1658" s="53">
        <v>0.7732</v>
      </c>
      <c r="AT1658" s="77"/>
      <c r="AU1658" s="276">
        <v>2000</v>
      </c>
      <c r="AV1658" s="276"/>
      <c r="AW1658" s="276">
        <v>1546.4</v>
      </c>
      <c r="AX1658" s="95"/>
      <c r="AY1658" s="276"/>
      <c r="AZ1658" s="95"/>
      <c r="BB1658" s="80" t="s">
        <v>3412</v>
      </c>
      <c r="BC1658" s="270"/>
      <c r="BD1658" s="72">
        <v>68.53</v>
      </c>
      <c r="BE1658" s="72"/>
      <c r="BF1658" s="72"/>
      <c r="BG1658" s="72"/>
      <c r="BH1658" s="72">
        <v>12.18</v>
      </c>
      <c r="BI1658" s="72"/>
      <c r="BJ1658" s="72"/>
      <c r="BK1658" s="72"/>
      <c r="BL1658" s="72"/>
      <c r="BM1658" s="72"/>
      <c r="BN1658" s="72"/>
      <c r="BO1658" s="72"/>
      <c r="BP1658" s="72"/>
      <c r="BQ1658" s="72"/>
      <c r="BR1658" s="72"/>
      <c r="BS1658" s="72"/>
      <c r="BT1658" s="72"/>
      <c r="BU1658" s="72"/>
      <c r="BV1658" s="72"/>
      <c r="BW1658" s="72"/>
      <c r="BX1658" s="72"/>
      <c r="BY1658" s="72"/>
      <c r="BZ1658" s="72">
        <v>4.1900000000000004</v>
      </c>
      <c r="CA1658" s="72"/>
      <c r="CB1658" s="72">
        <v>5.1100000000000003</v>
      </c>
      <c r="CC1658" s="72"/>
      <c r="CD1658" s="72"/>
      <c r="CE1658" s="72"/>
      <c r="CF1658" s="72"/>
      <c r="CG1658" s="72"/>
      <c r="CH1658" s="72"/>
      <c r="CI1658" s="72"/>
      <c r="CJ1658" s="72"/>
      <c r="CK1658" s="72"/>
      <c r="CL1658" s="72"/>
      <c r="CM1658" s="72"/>
      <c r="CN1658" s="72"/>
      <c r="CO1658" s="72"/>
      <c r="CP1658" s="72"/>
      <c r="CQ1658" s="72"/>
      <c r="CR1658" s="72"/>
      <c r="CS1658" s="72"/>
      <c r="CT1658" s="72"/>
      <c r="CU1658" s="72"/>
      <c r="CV1658" s="72"/>
      <c r="CW1658" s="72"/>
      <c r="CX1658" s="72"/>
      <c r="CY1658" s="72"/>
      <c r="CZ1658" s="72"/>
      <c r="DA1658" s="72"/>
      <c r="DB1658" s="72"/>
      <c r="DC1658" s="72"/>
      <c r="DD1658" s="72"/>
      <c r="DE1658" s="72"/>
      <c r="DF1658" s="72"/>
      <c r="DG1658" s="72"/>
      <c r="DH1658" s="78">
        <f t="shared" si="795"/>
        <v>90.01</v>
      </c>
      <c r="DJ1658" s="77">
        <f t="shared" si="772"/>
        <v>9.9899999999999949</v>
      </c>
      <c r="DK1658" s="72"/>
      <c r="DL1658" s="51" t="s">
        <v>3334</v>
      </c>
      <c r="DO1658" s="358">
        <v>5.86</v>
      </c>
      <c r="DP1658" s="72"/>
      <c r="DQ1658" s="374"/>
      <c r="DR1658" s="72"/>
      <c r="DU1658" s="52"/>
      <c r="DX1658" s="75">
        <f t="shared" si="773"/>
        <v>76.135984890567713</v>
      </c>
      <c r="DY1658" s="51">
        <f t="shared" si="774"/>
        <v>0</v>
      </c>
      <c r="DZ1658" s="75">
        <f t="shared" si="775"/>
        <v>0</v>
      </c>
      <c r="EA1658" s="51" t="e">
        <f t="shared" si="776"/>
        <v>#DIV/0!</v>
      </c>
      <c r="EB1658" s="75">
        <f t="shared" si="777"/>
        <v>13.531829796689257</v>
      </c>
      <c r="EC1658" s="51">
        <f t="shared" si="778"/>
        <v>0</v>
      </c>
      <c r="ED1658" s="75">
        <f t="shared" si="779"/>
        <v>0</v>
      </c>
      <c r="EE1658" s="51" t="e">
        <f t="shared" si="780"/>
        <v>#DIV/0!</v>
      </c>
      <c r="EF1658" s="75">
        <f t="shared" si="781"/>
        <v>0</v>
      </c>
      <c r="EG1658" s="51" t="e">
        <f t="shared" si="782"/>
        <v>#DIV/0!</v>
      </c>
      <c r="EH1658" s="75">
        <f t="shared" si="783"/>
        <v>0</v>
      </c>
      <c r="EI1658" s="51" t="e">
        <f t="shared" si="784"/>
        <v>#DIV/0!</v>
      </c>
      <c r="EJ1658" s="75">
        <f t="shared" si="785"/>
        <v>0</v>
      </c>
      <c r="EK1658" s="51" t="e">
        <f t="shared" si="786"/>
        <v>#DIV/0!</v>
      </c>
      <c r="EL1658" s="75">
        <f t="shared" si="787"/>
        <v>4.6550383290745474</v>
      </c>
      <c r="EM1658" s="51">
        <f t="shared" si="788"/>
        <v>0</v>
      </c>
      <c r="EN1658" s="75">
        <f t="shared" si="789"/>
        <v>5.6771469836684814</v>
      </c>
      <c r="EO1658" s="51">
        <f t="shared" si="790"/>
        <v>0</v>
      </c>
      <c r="EP1658" s="75">
        <f t="shared" si="791"/>
        <v>0</v>
      </c>
      <c r="EQ1658" s="51" t="e">
        <f t="shared" si="792"/>
        <v>#DIV/0!</v>
      </c>
      <c r="ER1658" s="51">
        <f t="shared" si="793"/>
        <v>100</v>
      </c>
      <c r="ES1658" s="51">
        <f t="shared" si="794"/>
        <v>0</v>
      </c>
    </row>
    <row r="1659" spans="1:149" x14ac:dyDescent="0.45">
      <c r="A1659" s="78" t="s">
        <v>1488</v>
      </c>
      <c r="B1659" s="174" t="s">
        <v>932</v>
      </c>
      <c r="C1659" s="51" t="s">
        <v>3778</v>
      </c>
      <c r="D1659" s="51" t="s">
        <v>3790</v>
      </c>
      <c r="E1659" s="78" t="s">
        <v>1127</v>
      </c>
      <c r="F1659" s="78">
        <v>61</v>
      </c>
      <c r="G1659" s="72" t="s">
        <v>3380</v>
      </c>
      <c r="H1659" s="78" t="s">
        <v>1101</v>
      </c>
      <c r="I1659" s="78">
        <v>360</v>
      </c>
      <c r="J1659" s="300">
        <v>200</v>
      </c>
      <c r="K1659" s="78">
        <v>2</v>
      </c>
      <c r="L1659" s="300">
        <v>800</v>
      </c>
      <c r="M1659" s="72">
        <v>10</v>
      </c>
      <c r="O1659" s="78"/>
      <c r="P1659" s="72" t="s">
        <v>1374</v>
      </c>
      <c r="AA1659" s="195"/>
      <c r="AB1659" s="195"/>
      <c r="AC1659" s="195"/>
      <c r="AD1659" s="72"/>
      <c r="AE1659" s="316">
        <v>1</v>
      </c>
      <c r="AF1659" s="195"/>
      <c r="AG1659" s="195">
        <v>0</v>
      </c>
      <c r="AH1659" s="72"/>
      <c r="AR1659" s="53">
        <v>0.7732</v>
      </c>
      <c r="AT1659" s="77"/>
      <c r="AU1659" s="276">
        <v>2000</v>
      </c>
      <c r="AV1659" s="276"/>
      <c r="AW1659" s="276">
        <v>1546.4</v>
      </c>
      <c r="AX1659" s="95"/>
      <c r="AY1659" s="276"/>
      <c r="AZ1659" s="95"/>
      <c r="BB1659" s="80" t="s">
        <v>3412</v>
      </c>
      <c r="BC1659" s="270"/>
      <c r="BD1659" s="72">
        <v>68.53</v>
      </c>
      <c r="BE1659" s="72"/>
      <c r="BF1659" s="72"/>
      <c r="BG1659" s="72"/>
      <c r="BH1659" s="72">
        <v>12.18</v>
      </c>
      <c r="BI1659" s="72"/>
      <c r="BJ1659" s="72"/>
      <c r="BK1659" s="72"/>
      <c r="BL1659" s="72"/>
      <c r="BM1659" s="72"/>
      <c r="BN1659" s="72"/>
      <c r="BO1659" s="72"/>
      <c r="BP1659" s="72"/>
      <c r="BQ1659" s="72"/>
      <c r="BR1659" s="72"/>
      <c r="BS1659" s="72"/>
      <c r="BT1659" s="72"/>
      <c r="BU1659" s="72"/>
      <c r="BV1659" s="72"/>
      <c r="BW1659" s="72"/>
      <c r="BX1659" s="72"/>
      <c r="BY1659" s="72"/>
      <c r="BZ1659" s="72">
        <v>4.1900000000000004</v>
      </c>
      <c r="CA1659" s="72"/>
      <c r="CB1659" s="72">
        <v>5.1100000000000003</v>
      </c>
      <c r="CC1659" s="72"/>
      <c r="CD1659" s="72"/>
      <c r="CE1659" s="72"/>
      <c r="CF1659" s="72"/>
      <c r="CG1659" s="72"/>
      <c r="CH1659" s="72"/>
      <c r="CI1659" s="72"/>
      <c r="CJ1659" s="72"/>
      <c r="CK1659" s="72"/>
      <c r="CL1659" s="72"/>
      <c r="CM1659" s="72"/>
      <c r="CN1659" s="72"/>
      <c r="CO1659" s="72"/>
      <c r="CP1659" s="72"/>
      <c r="CQ1659" s="72"/>
      <c r="CR1659" s="72"/>
      <c r="CS1659" s="72"/>
      <c r="CT1659" s="72"/>
      <c r="CU1659" s="72"/>
      <c r="CV1659" s="72"/>
      <c r="CW1659" s="72"/>
      <c r="CX1659" s="72"/>
      <c r="CY1659" s="72"/>
      <c r="CZ1659" s="72"/>
      <c r="DA1659" s="72"/>
      <c r="DB1659" s="72"/>
      <c r="DC1659" s="72"/>
      <c r="DD1659" s="72"/>
      <c r="DE1659" s="72"/>
      <c r="DF1659" s="72"/>
      <c r="DG1659" s="72"/>
      <c r="DH1659" s="78">
        <f t="shared" si="795"/>
        <v>90.01</v>
      </c>
      <c r="DJ1659" s="77">
        <f t="shared" si="772"/>
        <v>9.9899999999999949</v>
      </c>
      <c r="DK1659" s="72"/>
      <c r="DL1659" s="51" t="s">
        <v>3334</v>
      </c>
      <c r="DO1659" s="358">
        <v>5.84</v>
      </c>
      <c r="DP1659" s="72"/>
      <c r="DQ1659" s="374"/>
      <c r="DR1659" s="72"/>
      <c r="DU1659" s="52"/>
      <c r="DX1659" s="75">
        <f t="shared" si="773"/>
        <v>76.135984890567713</v>
      </c>
      <c r="DY1659" s="51">
        <f t="shared" si="774"/>
        <v>0</v>
      </c>
      <c r="DZ1659" s="75">
        <f t="shared" si="775"/>
        <v>0</v>
      </c>
      <c r="EA1659" s="51" t="e">
        <f t="shared" si="776"/>
        <v>#DIV/0!</v>
      </c>
      <c r="EB1659" s="75">
        <f t="shared" si="777"/>
        <v>13.531829796689257</v>
      </c>
      <c r="EC1659" s="51">
        <f t="shared" si="778"/>
        <v>0</v>
      </c>
      <c r="ED1659" s="75">
        <f t="shared" si="779"/>
        <v>0</v>
      </c>
      <c r="EE1659" s="51" t="e">
        <f t="shared" si="780"/>
        <v>#DIV/0!</v>
      </c>
      <c r="EF1659" s="75">
        <f t="shared" si="781"/>
        <v>0</v>
      </c>
      <c r="EG1659" s="51" t="e">
        <f t="shared" si="782"/>
        <v>#DIV/0!</v>
      </c>
      <c r="EH1659" s="75">
        <f t="shared" si="783"/>
        <v>0</v>
      </c>
      <c r="EI1659" s="51" t="e">
        <f t="shared" si="784"/>
        <v>#DIV/0!</v>
      </c>
      <c r="EJ1659" s="75">
        <f t="shared" si="785"/>
        <v>0</v>
      </c>
      <c r="EK1659" s="51" t="e">
        <f t="shared" si="786"/>
        <v>#DIV/0!</v>
      </c>
      <c r="EL1659" s="75">
        <f t="shared" si="787"/>
        <v>4.6550383290745474</v>
      </c>
      <c r="EM1659" s="51">
        <f t="shared" si="788"/>
        <v>0</v>
      </c>
      <c r="EN1659" s="75">
        <f t="shared" si="789"/>
        <v>5.6771469836684814</v>
      </c>
      <c r="EO1659" s="51">
        <f t="shared" si="790"/>
        <v>0</v>
      </c>
      <c r="EP1659" s="75">
        <f t="shared" si="791"/>
        <v>0</v>
      </c>
      <c r="EQ1659" s="51" t="e">
        <f t="shared" si="792"/>
        <v>#DIV/0!</v>
      </c>
      <c r="ER1659" s="51">
        <f t="shared" si="793"/>
        <v>100</v>
      </c>
      <c r="ES1659" s="51">
        <f t="shared" si="794"/>
        <v>0</v>
      </c>
    </row>
    <row r="1660" spans="1:149" x14ac:dyDescent="0.45">
      <c r="A1660" s="78" t="s">
        <v>1488</v>
      </c>
      <c r="B1660" s="174" t="s">
        <v>932</v>
      </c>
      <c r="C1660" s="51" t="s">
        <v>3778</v>
      </c>
      <c r="D1660" s="51" t="s">
        <v>3790</v>
      </c>
      <c r="E1660" s="78" t="s">
        <v>1127</v>
      </c>
      <c r="F1660" s="78">
        <v>19</v>
      </c>
      <c r="G1660" s="72" t="s">
        <v>3380</v>
      </c>
      <c r="H1660" s="78" t="s">
        <v>1101</v>
      </c>
      <c r="I1660" s="78">
        <v>46</v>
      </c>
      <c r="J1660" s="300">
        <v>200</v>
      </c>
      <c r="K1660" s="78">
        <v>2</v>
      </c>
      <c r="L1660" s="300">
        <v>850</v>
      </c>
      <c r="M1660" s="72">
        <v>10</v>
      </c>
      <c r="O1660" s="78"/>
      <c r="P1660" s="72" t="s">
        <v>1374</v>
      </c>
      <c r="AA1660" s="195"/>
      <c r="AB1660" s="195"/>
      <c r="AC1660" s="195"/>
      <c r="AD1660" s="72"/>
      <c r="AE1660" s="316">
        <v>1</v>
      </c>
      <c r="AF1660" s="195"/>
      <c r="AG1660" s="195">
        <v>0</v>
      </c>
      <c r="AH1660" s="72"/>
      <c r="AR1660" s="53">
        <v>0.81969999999999998</v>
      </c>
      <c r="AT1660" s="77"/>
      <c r="AU1660" s="276">
        <v>2000</v>
      </c>
      <c r="AV1660" s="276"/>
      <c r="AW1660" s="276">
        <v>1639.3999999999999</v>
      </c>
      <c r="AX1660" s="95"/>
      <c r="AY1660" s="276"/>
      <c r="AZ1660" s="95"/>
      <c r="BB1660" s="80" t="s">
        <v>3412</v>
      </c>
      <c r="BC1660" s="270"/>
      <c r="BD1660" s="72">
        <v>68.53</v>
      </c>
      <c r="BE1660" s="72"/>
      <c r="BF1660" s="72"/>
      <c r="BG1660" s="72"/>
      <c r="BH1660" s="72">
        <v>12.18</v>
      </c>
      <c r="BI1660" s="72"/>
      <c r="BJ1660" s="72"/>
      <c r="BK1660" s="72"/>
      <c r="BL1660" s="72"/>
      <c r="BM1660" s="72"/>
      <c r="BN1660" s="72"/>
      <c r="BO1660" s="72"/>
      <c r="BP1660" s="72"/>
      <c r="BQ1660" s="72"/>
      <c r="BR1660" s="72"/>
      <c r="BS1660" s="72"/>
      <c r="BT1660" s="72"/>
      <c r="BU1660" s="72"/>
      <c r="BV1660" s="72"/>
      <c r="BW1660" s="72"/>
      <c r="BX1660" s="72"/>
      <c r="BY1660" s="72"/>
      <c r="BZ1660" s="72">
        <v>4.1900000000000004</v>
      </c>
      <c r="CA1660" s="72"/>
      <c r="CB1660" s="72">
        <v>5.1100000000000003</v>
      </c>
      <c r="CC1660" s="72"/>
      <c r="CD1660" s="72"/>
      <c r="CE1660" s="72"/>
      <c r="CF1660" s="72"/>
      <c r="CG1660" s="72"/>
      <c r="CH1660" s="72"/>
      <c r="CI1660" s="72"/>
      <c r="CJ1660" s="72"/>
      <c r="CK1660" s="72"/>
      <c r="CL1660" s="72"/>
      <c r="CM1660" s="72"/>
      <c r="CN1660" s="72"/>
      <c r="CO1660" s="72"/>
      <c r="CP1660" s="72"/>
      <c r="CQ1660" s="72"/>
      <c r="CR1660" s="72"/>
      <c r="CS1660" s="72"/>
      <c r="CT1660" s="72"/>
      <c r="CU1660" s="72"/>
      <c r="CV1660" s="72"/>
      <c r="CW1660" s="72"/>
      <c r="CX1660" s="72"/>
      <c r="CY1660" s="72"/>
      <c r="CZ1660" s="72"/>
      <c r="DA1660" s="72"/>
      <c r="DB1660" s="72"/>
      <c r="DC1660" s="72"/>
      <c r="DD1660" s="72"/>
      <c r="DE1660" s="72"/>
      <c r="DF1660" s="72"/>
      <c r="DG1660" s="72"/>
      <c r="DH1660" s="78">
        <f t="shared" si="795"/>
        <v>90.01</v>
      </c>
      <c r="DJ1660" s="77">
        <f t="shared" si="772"/>
        <v>9.9899999999999949</v>
      </c>
      <c r="DK1660" s="72"/>
      <c r="DL1660" s="51" t="s">
        <v>3334</v>
      </c>
      <c r="DO1660" s="358">
        <v>5.73</v>
      </c>
      <c r="DP1660" s="72"/>
      <c r="DQ1660" s="374"/>
      <c r="DR1660" s="72"/>
      <c r="DU1660" s="52"/>
      <c r="DX1660" s="75">
        <f t="shared" si="773"/>
        <v>76.135984890567713</v>
      </c>
      <c r="DY1660" s="51">
        <f t="shared" si="774"/>
        <v>0</v>
      </c>
      <c r="DZ1660" s="75">
        <f t="shared" si="775"/>
        <v>0</v>
      </c>
      <c r="EA1660" s="51" t="e">
        <f t="shared" si="776"/>
        <v>#DIV/0!</v>
      </c>
      <c r="EB1660" s="75">
        <f t="shared" si="777"/>
        <v>13.531829796689257</v>
      </c>
      <c r="EC1660" s="51">
        <f t="shared" si="778"/>
        <v>0</v>
      </c>
      <c r="ED1660" s="75">
        <f t="shared" si="779"/>
        <v>0</v>
      </c>
      <c r="EE1660" s="51" t="e">
        <f t="shared" si="780"/>
        <v>#DIV/0!</v>
      </c>
      <c r="EF1660" s="75">
        <f t="shared" si="781"/>
        <v>0</v>
      </c>
      <c r="EG1660" s="51" t="e">
        <f t="shared" si="782"/>
        <v>#DIV/0!</v>
      </c>
      <c r="EH1660" s="75">
        <f t="shared" si="783"/>
        <v>0</v>
      </c>
      <c r="EI1660" s="51" t="e">
        <f t="shared" si="784"/>
        <v>#DIV/0!</v>
      </c>
      <c r="EJ1660" s="75">
        <f t="shared" si="785"/>
        <v>0</v>
      </c>
      <c r="EK1660" s="51" t="e">
        <f t="shared" si="786"/>
        <v>#DIV/0!</v>
      </c>
      <c r="EL1660" s="75">
        <f t="shared" si="787"/>
        <v>4.6550383290745474</v>
      </c>
      <c r="EM1660" s="51">
        <f t="shared" si="788"/>
        <v>0</v>
      </c>
      <c r="EN1660" s="75">
        <f t="shared" si="789"/>
        <v>5.6771469836684814</v>
      </c>
      <c r="EO1660" s="51">
        <f t="shared" si="790"/>
        <v>0</v>
      </c>
      <c r="EP1660" s="75">
        <f t="shared" si="791"/>
        <v>0</v>
      </c>
      <c r="EQ1660" s="51" t="e">
        <f t="shared" si="792"/>
        <v>#DIV/0!</v>
      </c>
      <c r="ER1660" s="51">
        <f t="shared" si="793"/>
        <v>100</v>
      </c>
      <c r="ES1660" s="51">
        <f t="shared" si="794"/>
        <v>0</v>
      </c>
    </row>
    <row r="1661" spans="1:149" x14ac:dyDescent="0.45">
      <c r="A1661" s="78" t="s">
        <v>1488</v>
      </c>
      <c r="B1661" s="174" t="s">
        <v>932</v>
      </c>
      <c r="C1661" s="51" t="s">
        <v>3778</v>
      </c>
      <c r="D1661" s="51" t="s">
        <v>3790</v>
      </c>
      <c r="E1661" s="78" t="s">
        <v>637</v>
      </c>
      <c r="F1661" s="78">
        <v>42</v>
      </c>
      <c r="G1661" s="72" t="s">
        <v>3380</v>
      </c>
      <c r="H1661" s="78" t="s">
        <v>1101</v>
      </c>
      <c r="I1661" s="78">
        <v>192</v>
      </c>
      <c r="J1661" s="300">
        <v>200</v>
      </c>
      <c r="K1661" s="78">
        <v>2</v>
      </c>
      <c r="L1661" s="300">
        <v>900</v>
      </c>
      <c r="M1661" s="72">
        <v>10</v>
      </c>
      <c r="O1661" s="78"/>
      <c r="P1661" s="72" t="s">
        <v>1374</v>
      </c>
      <c r="AA1661" s="195"/>
      <c r="AB1661" s="195"/>
      <c r="AC1661" s="195"/>
      <c r="AD1661" s="72"/>
      <c r="AE1661" s="316">
        <v>1</v>
      </c>
      <c r="AF1661" s="195"/>
      <c r="AG1661" s="195">
        <v>0</v>
      </c>
      <c r="AH1661" s="72"/>
      <c r="AR1661" s="53">
        <v>0.86</v>
      </c>
      <c r="AT1661" s="77"/>
      <c r="AU1661" s="276">
        <v>2000</v>
      </c>
      <c r="AV1661" s="276"/>
      <c r="AW1661" s="276">
        <v>1720</v>
      </c>
      <c r="AX1661" s="95"/>
      <c r="AY1661" s="276"/>
      <c r="AZ1661" s="95"/>
      <c r="BB1661" s="80" t="s">
        <v>3412</v>
      </c>
      <c r="BC1661" s="270"/>
      <c r="BD1661" s="72">
        <v>68.53</v>
      </c>
      <c r="BE1661" s="72"/>
      <c r="BF1661" s="72"/>
      <c r="BG1661" s="72"/>
      <c r="BH1661" s="72">
        <v>12.18</v>
      </c>
      <c r="BI1661" s="72"/>
      <c r="BJ1661" s="72"/>
      <c r="BK1661" s="72"/>
      <c r="BL1661" s="72"/>
      <c r="BM1661" s="72"/>
      <c r="BN1661" s="72"/>
      <c r="BO1661" s="72"/>
      <c r="BP1661" s="72"/>
      <c r="BQ1661" s="72"/>
      <c r="BR1661" s="72"/>
      <c r="BS1661" s="72"/>
      <c r="BT1661" s="72"/>
      <c r="BU1661" s="72"/>
      <c r="BV1661" s="72"/>
      <c r="BW1661" s="72"/>
      <c r="BX1661" s="72"/>
      <c r="BY1661" s="72"/>
      <c r="BZ1661" s="72">
        <v>4.1900000000000004</v>
      </c>
      <c r="CA1661" s="72"/>
      <c r="CB1661" s="72">
        <v>5.1100000000000003</v>
      </c>
      <c r="CC1661" s="72"/>
      <c r="CD1661" s="72"/>
      <c r="CE1661" s="72"/>
      <c r="CF1661" s="72"/>
      <c r="CG1661" s="72"/>
      <c r="CH1661" s="72"/>
      <c r="CI1661" s="72"/>
      <c r="CJ1661" s="72"/>
      <c r="CK1661" s="72"/>
      <c r="CL1661" s="72"/>
      <c r="CM1661" s="72"/>
      <c r="CN1661" s="72"/>
      <c r="CO1661" s="72"/>
      <c r="CP1661" s="72"/>
      <c r="CQ1661" s="72"/>
      <c r="CR1661" s="72"/>
      <c r="CS1661" s="72"/>
      <c r="CT1661" s="72"/>
      <c r="CU1661" s="72"/>
      <c r="CV1661" s="72"/>
      <c r="CW1661" s="72"/>
      <c r="CX1661" s="72"/>
      <c r="CY1661" s="72"/>
      <c r="CZ1661" s="72"/>
      <c r="DA1661" s="72"/>
      <c r="DB1661" s="72"/>
      <c r="DC1661" s="72"/>
      <c r="DD1661" s="72"/>
      <c r="DE1661" s="72"/>
      <c r="DF1661" s="72"/>
      <c r="DG1661" s="72"/>
      <c r="DH1661" s="78">
        <f t="shared" si="795"/>
        <v>90.01</v>
      </c>
      <c r="DJ1661" s="77">
        <f t="shared" si="772"/>
        <v>9.9899999999999949</v>
      </c>
      <c r="DK1661" s="72"/>
      <c r="DL1661" s="51" t="s">
        <v>3334</v>
      </c>
      <c r="DO1661" s="358">
        <v>5.8</v>
      </c>
      <c r="DP1661" s="72"/>
      <c r="DQ1661" s="374"/>
      <c r="DR1661" s="72"/>
      <c r="DU1661" s="52"/>
      <c r="DX1661" s="75">
        <f t="shared" si="773"/>
        <v>76.135984890567713</v>
      </c>
      <c r="DY1661" s="51">
        <f t="shared" si="774"/>
        <v>0</v>
      </c>
      <c r="DZ1661" s="75">
        <f t="shared" si="775"/>
        <v>0</v>
      </c>
      <c r="EA1661" s="51" t="e">
        <f t="shared" si="776"/>
        <v>#DIV/0!</v>
      </c>
      <c r="EB1661" s="75">
        <f t="shared" si="777"/>
        <v>13.531829796689257</v>
      </c>
      <c r="EC1661" s="51">
        <f t="shared" si="778"/>
        <v>0</v>
      </c>
      <c r="ED1661" s="75">
        <f t="shared" si="779"/>
        <v>0</v>
      </c>
      <c r="EE1661" s="51" t="e">
        <f t="shared" si="780"/>
        <v>#DIV/0!</v>
      </c>
      <c r="EF1661" s="75">
        <f t="shared" si="781"/>
        <v>0</v>
      </c>
      <c r="EG1661" s="51" t="e">
        <f t="shared" si="782"/>
        <v>#DIV/0!</v>
      </c>
      <c r="EH1661" s="75">
        <f t="shared" si="783"/>
        <v>0</v>
      </c>
      <c r="EI1661" s="51" t="e">
        <f t="shared" si="784"/>
        <v>#DIV/0!</v>
      </c>
      <c r="EJ1661" s="75">
        <f t="shared" si="785"/>
        <v>0</v>
      </c>
      <c r="EK1661" s="51" t="e">
        <f t="shared" si="786"/>
        <v>#DIV/0!</v>
      </c>
      <c r="EL1661" s="75">
        <f t="shared" si="787"/>
        <v>4.6550383290745474</v>
      </c>
      <c r="EM1661" s="51">
        <f t="shared" si="788"/>
        <v>0</v>
      </c>
      <c r="EN1661" s="75">
        <f t="shared" si="789"/>
        <v>5.6771469836684814</v>
      </c>
      <c r="EO1661" s="51">
        <f t="shared" si="790"/>
        <v>0</v>
      </c>
      <c r="EP1661" s="75">
        <f t="shared" si="791"/>
        <v>0</v>
      </c>
      <c r="EQ1661" s="51" t="e">
        <f t="shared" si="792"/>
        <v>#DIV/0!</v>
      </c>
      <c r="ER1661" s="51">
        <f t="shared" si="793"/>
        <v>100</v>
      </c>
      <c r="ES1661" s="51">
        <f t="shared" si="794"/>
        <v>0</v>
      </c>
    </row>
    <row r="1662" spans="1:149" x14ac:dyDescent="0.45">
      <c r="A1662" s="78" t="s">
        <v>1488</v>
      </c>
      <c r="B1662" s="174" t="s">
        <v>932</v>
      </c>
      <c r="C1662" s="51" t="s">
        <v>3778</v>
      </c>
      <c r="D1662" s="51" t="s">
        <v>3790</v>
      </c>
      <c r="E1662" s="78" t="s">
        <v>637</v>
      </c>
      <c r="F1662" s="78">
        <v>53</v>
      </c>
      <c r="G1662" s="72" t="s">
        <v>3380</v>
      </c>
      <c r="H1662" s="78" t="s">
        <v>1101</v>
      </c>
      <c r="I1662" s="78">
        <v>120</v>
      </c>
      <c r="J1662" s="300">
        <v>200</v>
      </c>
      <c r="K1662" s="78">
        <v>2</v>
      </c>
      <c r="L1662" s="300">
        <v>950</v>
      </c>
      <c r="M1662" s="72">
        <v>10</v>
      </c>
      <c r="O1662" s="78"/>
      <c r="P1662" s="72" t="s">
        <v>1374</v>
      </c>
      <c r="AA1662" s="195"/>
      <c r="AB1662" s="195"/>
      <c r="AC1662" s="195"/>
      <c r="AD1662" s="72"/>
      <c r="AE1662" s="316">
        <v>1</v>
      </c>
      <c r="AF1662" s="195"/>
      <c r="AG1662" s="195">
        <v>0</v>
      </c>
      <c r="AH1662" s="72"/>
      <c r="AR1662" s="53">
        <v>0.89470000000000005</v>
      </c>
      <c r="AT1662" s="77"/>
      <c r="AU1662" s="276">
        <v>2000</v>
      </c>
      <c r="AV1662" s="276"/>
      <c r="AW1662" s="276">
        <v>1789.4</v>
      </c>
      <c r="AX1662" s="95"/>
      <c r="AY1662" s="276"/>
      <c r="AZ1662" s="95"/>
      <c r="BB1662" s="80" t="s">
        <v>3412</v>
      </c>
      <c r="BC1662" s="270"/>
      <c r="BD1662" s="72">
        <v>68.53</v>
      </c>
      <c r="BE1662" s="72"/>
      <c r="BF1662" s="72"/>
      <c r="BG1662" s="72"/>
      <c r="BH1662" s="72">
        <v>12.18</v>
      </c>
      <c r="BI1662" s="72"/>
      <c r="BJ1662" s="72"/>
      <c r="BK1662" s="72"/>
      <c r="BL1662" s="72"/>
      <c r="BM1662" s="72"/>
      <c r="BN1662" s="72"/>
      <c r="BO1662" s="72"/>
      <c r="BP1662" s="72"/>
      <c r="BQ1662" s="72"/>
      <c r="BR1662" s="72"/>
      <c r="BS1662" s="72"/>
      <c r="BT1662" s="72"/>
      <c r="BU1662" s="72"/>
      <c r="BV1662" s="72"/>
      <c r="BW1662" s="72"/>
      <c r="BX1662" s="72"/>
      <c r="BY1662" s="72"/>
      <c r="BZ1662" s="72">
        <v>4.1900000000000004</v>
      </c>
      <c r="CA1662" s="72"/>
      <c r="CB1662" s="72">
        <v>5.1100000000000003</v>
      </c>
      <c r="CC1662" s="72"/>
      <c r="CD1662" s="72"/>
      <c r="CE1662" s="72"/>
      <c r="CF1662" s="72"/>
      <c r="CG1662" s="72"/>
      <c r="CH1662" s="72"/>
      <c r="CI1662" s="72"/>
      <c r="CJ1662" s="72"/>
      <c r="CK1662" s="72"/>
      <c r="CL1662" s="72"/>
      <c r="CM1662" s="72"/>
      <c r="CN1662" s="72"/>
      <c r="CO1662" s="72"/>
      <c r="CP1662" s="72"/>
      <c r="CQ1662" s="72"/>
      <c r="CR1662" s="72"/>
      <c r="CS1662" s="72"/>
      <c r="CT1662" s="72"/>
      <c r="CU1662" s="72"/>
      <c r="CV1662" s="72"/>
      <c r="CW1662" s="72"/>
      <c r="CX1662" s="72"/>
      <c r="CY1662" s="72"/>
      <c r="CZ1662" s="72"/>
      <c r="DA1662" s="72"/>
      <c r="DB1662" s="72"/>
      <c r="DC1662" s="72"/>
      <c r="DD1662" s="72"/>
      <c r="DE1662" s="72"/>
      <c r="DF1662" s="72"/>
      <c r="DG1662" s="72"/>
      <c r="DH1662" s="78">
        <f t="shared" si="795"/>
        <v>90.01</v>
      </c>
      <c r="DJ1662" s="77">
        <f t="shared" si="772"/>
        <v>9.9899999999999949</v>
      </c>
      <c r="DK1662" s="72"/>
      <c r="DL1662" s="51" t="s">
        <v>3334</v>
      </c>
      <c r="DO1662" s="358">
        <v>5.48</v>
      </c>
      <c r="DP1662" s="72"/>
      <c r="DQ1662" s="374"/>
      <c r="DR1662" s="72"/>
      <c r="DU1662" s="52"/>
      <c r="DX1662" s="75">
        <f t="shared" si="773"/>
        <v>76.135984890567713</v>
      </c>
      <c r="DY1662" s="51">
        <f t="shared" si="774"/>
        <v>0</v>
      </c>
      <c r="DZ1662" s="75">
        <f t="shared" si="775"/>
        <v>0</v>
      </c>
      <c r="EA1662" s="51" t="e">
        <f t="shared" si="776"/>
        <v>#DIV/0!</v>
      </c>
      <c r="EB1662" s="75">
        <f t="shared" si="777"/>
        <v>13.531829796689257</v>
      </c>
      <c r="EC1662" s="51">
        <f t="shared" si="778"/>
        <v>0</v>
      </c>
      <c r="ED1662" s="75">
        <f t="shared" si="779"/>
        <v>0</v>
      </c>
      <c r="EE1662" s="51" t="e">
        <f t="shared" si="780"/>
        <v>#DIV/0!</v>
      </c>
      <c r="EF1662" s="75">
        <f t="shared" si="781"/>
        <v>0</v>
      </c>
      <c r="EG1662" s="51" t="e">
        <f t="shared" si="782"/>
        <v>#DIV/0!</v>
      </c>
      <c r="EH1662" s="75">
        <f t="shared" si="783"/>
        <v>0</v>
      </c>
      <c r="EI1662" s="51" t="e">
        <f t="shared" si="784"/>
        <v>#DIV/0!</v>
      </c>
      <c r="EJ1662" s="75">
        <f t="shared" si="785"/>
        <v>0</v>
      </c>
      <c r="EK1662" s="51" t="e">
        <f t="shared" si="786"/>
        <v>#DIV/0!</v>
      </c>
      <c r="EL1662" s="75">
        <f t="shared" si="787"/>
        <v>4.6550383290745474</v>
      </c>
      <c r="EM1662" s="51">
        <f t="shared" si="788"/>
        <v>0</v>
      </c>
      <c r="EN1662" s="75">
        <f t="shared" si="789"/>
        <v>5.6771469836684814</v>
      </c>
      <c r="EO1662" s="51">
        <f t="shared" si="790"/>
        <v>0</v>
      </c>
      <c r="EP1662" s="75">
        <f t="shared" si="791"/>
        <v>0</v>
      </c>
      <c r="EQ1662" s="51" t="e">
        <f t="shared" si="792"/>
        <v>#DIV/0!</v>
      </c>
      <c r="ER1662" s="51">
        <f t="shared" si="793"/>
        <v>100</v>
      </c>
      <c r="ES1662" s="51">
        <f t="shared" si="794"/>
        <v>0</v>
      </c>
    </row>
    <row r="1663" spans="1:149" x14ac:dyDescent="0.45">
      <c r="A1663" s="78" t="s">
        <v>1488</v>
      </c>
      <c r="B1663" s="174" t="s">
        <v>932</v>
      </c>
      <c r="C1663" s="51" t="s">
        <v>3778</v>
      </c>
      <c r="D1663" s="51" t="s">
        <v>3790</v>
      </c>
      <c r="E1663" s="78" t="s">
        <v>637</v>
      </c>
      <c r="F1663" s="78">
        <v>37</v>
      </c>
      <c r="G1663" s="72" t="s">
        <v>3380</v>
      </c>
      <c r="H1663" s="78" t="s">
        <v>1101</v>
      </c>
      <c r="I1663" s="78">
        <v>110</v>
      </c>
      <c r="J1663" s="300">
        <v>200</v>
      </c>
      <c r="K1663" s="78">
        <v>2</v>
      </c>
      <c r="L1663" s="300">
        <v>1000</v>
      </c>
      <c r="M1663" s="72">
        <v>10</v>
      </c>
      <c r="O1663" s="78"/>
      <c r="P1663" s="72" t="s">
        <v>1374</v>
      </c>
      <c r="AA1663" s="195"/>
      <c r="AB1663" s="195"/>
      <c r="AC1663" s="195"/>
      <c r="AD1663" s="72"/>
      <c r="AE1663" s="316">
        <v>1</v>
      </c>
      <c r="AF1663" s="195"/>
      <c r="AG1663" s="195">
        <v>0</v>
      </c>
      <c r="AH1663" s="72"/>
      <c r="AR1663" s="53">
        <v>0.92449999999999999</v>
      </c>
      <c r="AT1663" s="77"/>
      <c r="AU1663" s="276">
        <v>2000</v>
      </c>
      <c r="AV1663" s="276"/>
      <c r="AW1663" s="276">
        <v>1849</v>
      </c>
      <c r="AX1663" s="95"/>
      <c r="AY1663" s="276"/>
      <c r="AZ1663" s="95"/>
      <c r="BB1663" s="80" t="s">
        <v>3412</v>
      </c>
      <c r="BC1663" s="270"/>
      <c r="BD1663" s="72">
        <v>68.53</v>
      </c>
      <c r="BE1663" s="72"/>
      <c r="BF1663" s="72"/>
      <c r="BG1663" s="72"/>
      <c r="BH1663" s="72">
        <v>12.18</v>
      </c>
      <c r="BI1663" s="72"/>
      <c r="BJ1663" s="72"/>
      <c r="BK1663" s="72"/>
      <c r="BL1663" s="72"/>
      <c r="BM1663" s="72"/>
      <c r="BN1663" s="72"/>
      <c r="BO1663" s="72"/>
      <c r="BP1663" s="72"/>
      <c r="BQ1663" s="72"/>
      <c r="BR1663" s="72"/>
      <c r="BS1663" s="72"/>
      <c r="BT1663" s="72"/>
      <c r="BU1663" s="72"/>
      <c r="BV1663" s="72"/>
      <c r="BW1663" s="72"/>
      <c r="BX1663" s="72"/>
      <c r="BY1663" s="72"/>
      <c r="BZ1663" s="72">
        <v>4.1900000000000004</v>
      </c>
      <c r="CA1663" s="72"/>
      <c r="CB1663" s="72">
        <v>5.1100000000000003</v>
      </c>
      <c r="CC1663" s="72"/>
      <c r="CD1663" s="72"/>
      <c r="CE1663" s="72"/>
      <c r="CF1663" s="72"/>
      <c r="CG1663" s="72"/>
      <c r="CH1663" s="72"/>
      <c r="CI1663" s="72"/>
      <c r="CJ1663" s="72"/>
      <c r="CK1663" s="72"/>
      <c r="CL1663" s="72"/>
      <c r="CM1663" s="72"/>
      <c r="CN1663" s="72"/>
      <c r="CO1663" s="72"/>
      <c r="CP1663" s="72"/>
      <c r="CQ1663" s="72"/>
      <c r="CR1663" s="72"/>
      <c r="CS1663" s="72"/>
      <c r="CT1663" s="72"/>
      <c r="CU1663" s="72"/>
      <c r="CV1663" s="72"/>
      <c r="CW1663" s="72"/>
      <c r="CX1663" s="72"/>
      <c r="CY1663" s="72"/>
      <c r="CZ1663" s="72"/>
      <c r="DA1663" s="72"/>
      <c r="DB1663" s="72"/>
      <c r="DC1663" s="72"/>
      <c r="DD1663" s="72"/>
      <c r="DE1663" s="72"/>
      <c r="DF1663" s="72"/>
      <c r="DG1663" s="72"/>
      <c r="DH1663" s="78">
        <f t="shared" si="795"/>
        <v>90.01</v>
      </c>
      <c r="DJ1663" s="77">
        <f t="shared" si="772"/>
        <v>9.9899999999999949</v>
      </c>
      <c r="DK1663" s="72"/>
      <c r="DL1663" s="51" t="s">
        <v>3334</v>
      </c>
      <c r="DO1663" s="358">
        <v>5.45</v>
      </c>
      <c r="DP1663" s="72"/>
      <c r="DQ1663" s="374"/>
      <c r="DR1663" s="72"/>
      <c r="DU1663" s="52"/>
      <c r="DX1663" s="75">
        <f t="shared" si="773"/>
        <v>76.135984890567713</v>
      </c>
      <c r="DY1663" s="51">
        <f t="shared" si="774"/>
        <v>0</v>
      </c>
      <c r="DZ1663" s="75">
        <f t="shared" si="775"/>
        <v>0</v>
      </c>
      <c r="EA1663" s="51" t="e">
        <f t="shared" si="776"/>
        <v>#DIV/0!</v>
      </c>
      <c r="EB1663" s="75">
        <f t="shared" si="777"/>
        <v>13.531829796689257</v>
      </c>
      <c r="EC1663" s="51">
        <f t="shared" si="778"/>
        <v>0</v>
      </c>
      <c r="ED1663" s="75">
        <f t="shared" si="779"/>
        <v>0</v>
      </c>
      <c r="EE1663" s="51" t="e">
        <f t="shared" si="780"/>
        <v>#DIV/0!</v>
      </c>
      <c r="EF1663" s="75">
        <f t="shared" si="781"/>
        <v>0</v>
      </c>
      <c r="EG1663" s="51" t="e">
        <f t="shared" si="782"/>
        <v>#DIV/0!</v>
      </c>
      <c r="EH1663" s="75">
        <f t="shared" si="783"/>
        <v>0</v>
      </c>
      <c r="EI1663" s="51" t="e">
        <f t="shared" si="784"/>
        <v>#DIV/0!</v>
      </c>
      <c r="EJ1663" s="75">
        <f t="shared" si="785"/>
        <v>0</v>
      </c>
      <c r="EK1663" s="51" t="e">
        <f t="shared" si="786"/>
        <v>#DIV/0!</v>
      </c>
      <c r="EL1663" s="75">
        <f t="shared" si="787"/>
        <v>4.6550383290745474</v>
      </c>
      <c r="EM1663" s="51">
        <f t="shared" si="788"/>
        <v>0</v>
      </c>
      <c r="EN1663" s="75">
        <f t="shared" si="789"/>
        <v>5.6771469836684814</v>
      </c>
      <c r="EO1663" s="51">
        <f t="shared" si="790"/>
        <v>0</v>
      </c>
      <c r="EP1663" s="75">
        <f t="shared" si="791"/>
        <v>0</v>
      </c>
      <c r="EQ1663" s="51" t="e">
        <f t="shared" si="792"/>
        <v>#DIV/0!</v>
      </c>
      <c r="ER1663" s="51">
        <f t="shared" si="793"/>
        <v>100</v>
      </c>
      <c r="ES1663" s="51">
        <f t="shared" si="794"/>
        <v>0</v>
      </c>
    </row>
    <row r="1664" spans="1:149" x14ac:dyDescent="0.45">
      <c r="A1664" s="78" t="s">
        <v>1488</v>
      </c>
      <c r="B1664" s="174" t="s">
        <v>932</v>
      </c>
      <c r="C1664" s="51" t="s">
        <v>3778</v>
      </c>
      <c r="D1664" s="51" t="s">
        <v>3790</v>
      </c>
      <c r="E1664" s="78" t="s">
        <v>637</v>
      </c>
      <c r="F1664" s="78">
        <v>21</v>
      </c>
      <c r="G1664" s="72" t="s">
        <v>3380</v>
      </c>
      <c r="H1664" s="78" t="s">
        <v>1101</v>
      </c>
      <c r="I1664" s="78">
        <v>15</v>
      </c>
      <c r="J1664" s="300">
        <v>200</v>
      </c>
      <c r="K1664" s="78">
        <v>2</v>
      </c>
      <c r="L1664" s="300">
        <v>1050</v>
      </c>
      <c r="M1664" s="72">
        <v>10</v>
      </c>
      <c r="O1664" s="78"/>
      <c r="P1664" s="72" t="s">
        <v>1374</v>
      </c>
      <c r="AA1664" s="195"/>
      <c r="AB1664" s="195"/>
      <c r="AC1664" s="195"/>
      <c r="AD1664" s="72"/>
      <c r="AE1664" s="316">
        <v>1</v>
      </c>
      <c r="AF1664" s="195"/>
      <c r="AG1664" s="195">
        <v>0</v>
      </c>
      <c r="AH1664" s="72"/>
      <c r="AR1664" s="53">
        <v>0.95009999999999994</v>
      </c>
      <c r="AT1664" s="77"/>
      <c r="AU1664" s="276">
        <v>2000</v>
      </c>
      <c r="AV1664" s="276"/>
      <c r="AW1664" s="276">
        <v>1900.1999999999998</v>
      </c>
      <c r="AX1664" s="95"/>
      <c r="AY1664" s="276"/>
      <c r="AZ1664" s="95"/>
      <c r="BB1664" s="80" t="s">
        <v>3412</v>
      </c>
      <c r="BC1664" s="270"/>
      <c r="BD1664" s="72">
        <v>68.53</v>
      </c>
      <c r="BE1664" s="72"/>
      <c r="BF1664" s="72"/>
      <c r="BG1664" s="72"/>
      <c r="BH1664" s="72">
        <v>12.18</v>
      </c>
      <c r="BI1664" s="72"/>
      <c r="BJ1664" s="72"/>
      <c r="BK1664" s="72"/>
      <c r="BL1664" s="72"/>
      <c r="BM1664" s="72"/>
      <c r="BN1664" s="72"/>
      <c r="BO1664" s="72"/>
      <c r="BP1664" s="72"/>
      <c r="BQ1664" s="72"/>
      <c r="BR1664" s="72"/>
      <c r="BS1664" s="72"/>
      <c r="BT1664" s="72"/>
      <c r="BU1664" s="72"/>
      <c r="BV1664" s="72"/>
      <c r="BW1664" s="72"/>
      <c r="BX1664" s="72"/>
      <c r="BY1664" s="72"/>
      <c r="BZ1664" s="72">
        <v>4.1900000000000004</v>
      </c>
      <c r="CA1664" s="72"/>
      <c r="CB1664" s="72">
        <v>5.1100000000000003</v>
      </c>
      <c r="CC1664" s="72"/>
      <c r="CD1664" s="72"/>
      <c r="CE1664" s="72"/>
      <c r="CF1664" s="72"/>
      <c r="CG1664" s="72"/>
      <c r="CH1664" s="72"/>
      <c r="CI1664" s="72"/>
      <c r="CJ1664" s="72"/>
      <c r="CK1664" s="72"/>
      <c r="CL1664" s="72"/>
      <c r="CM1664" s="72"/>
      <c r="CN1664" s="72"/>
      <c r="CO1664" s="72"/>
      <c r="CP1664" s="72"/>
      <c r="CQ1664" s="72"/>
      <c r="CR1664" s="72"/>
      <c r="CS1664" s="72"/>
      <c r="CT1664" s="72"/>
      <c r="CU1664" s="72"/>
      <c r="CV1664" s="72"/>
      <c r="CW1664" s="72"/>
      <c r="CX1664" s="72"/>
      <c r="CY1664" s="72"/>
      <c r="CZ1664" s="72"/>
      <c r="DA1664" s="72"/>
      <c r="DB1664" s="72"/>
      <c r="DC1664" s="72"/>
      <c r="DD1664" s="72"/>
      <c r="DE1664" s="72"/>
      <c r="DF1664" s="72"/>
      <c r="DG1664" s="72"/>
      <c r="DH1664" s="78">
        <f t="shared" si="795"/>
        <v>90.01</v>
      </c>
      <c r="DJ1664" s="77">
        <f t="shared" si="772"/>
        <v>9.9899999999999949</v>
      </c>
      <c r="DK1664" s="72"/>
      <c r="DL1664" s="51" t="s">
        <v>3334</v>
      </c>
      <c r="DO1664" s="358">
        <v>5.57</v>
      </c>
      <c r="DP1664" s="72"/>
      <c r="DQ1664" s="374"/>
      <c r="DR1664" s="72"/>
      <c r="DU1664" s="52"/>
      <c r="DX1664" s="75">
        <f t="shared" si="773"/>
        <v>76.135984890567713</v>
      </c>
      <c r="DY1664" s="51">
        <f t="shared" si="774"/>
        <v>0</v>
      </c>
      <c r="DZ1664" s="75">
        <f t="shared" si="775"/>
        <v>0</v>
      </c>
      <c r="EA1664" s="51" t="e">
        <f t="shared" si="776"/>
        <v>#DIV/0!</v>
      </c>
      <c r="EB1664" s="75">
        <f t="shared" si="777"/>
        <v>13.531829796689257</v>
      </c>
      <c r="EC1664" s="51">
        <f t="shared" si="778"/>
        <v>0</v>
      </c>
      <c r="ED1664" s="75">
        <f t="shared" si="779"/>
        <v>0</v>
      </c>
      <c r="EE1664" s="51" t="e">
        <f t="shared" si="780"/>
        <v>#DIV/0!</v>
      </c>
      <c r="EF1664" s="75">
        <f t="shared" si="781"/>
        <v>0</v>
      </c>
      <c r="EG1664" s="51" t="e">
        <f t="shared" si="782"/>
        <v>#DIV/0!</v>
      </c>
      <c r="EH1664" s="75">
        <f t="shared" si="783"/>
        <v>0</v>
      </c>
      <c r="EI1664" s="51" t="e">
        <f t="shared" si="784"/>
        <v>#DIV/0!</v>
      </c>
      <c r="EJ1664" s="75">
        <f t="shared" si="785"/>
        <v>0</v>
      </c>
      <c r="EK1664" s="51" t="e">
        <f t="shared" si="786"/>
        <v>#DIV/0!</v>
      </c>
      <c r="EL1664" s="75">
        <f t="shared" si="787"/>
        <v>4.6550383290745474</v>
      </c>
      <c r="EM1664" s="51">
        <f t="shared" si="788"/>
        <v>0</v>
      </c>
      <c r="EN1664" s="75">
        <f t="shared" si="789"/>
        <v>5.6771469836684814</v>
      </c>
      <c r="EO1664" s="51">
        <f t="shared" si="790"/>
        <v>0</v>
      </c>
      <c r="EP1664" s="75">
        <f t="shared" si="791"/>
        <v>0</v>
      </c>
      <c r="EQ1664" s="51" t="e">
        <f t="shared" si="792"/>
        <v>#DIV/0!</v>
      </c>
      <c r="ER1664" s="51">
        <f t="shared" si="793"/>
        <v>100</v>
      </c>
      <c r="ES1664" s="51">
        <f t="shared" si="794"/>
        <v>0</v>
      </c>
    </row>
    <row r="1665" spans="1:149" x14ac:dyDescent="0.45">
      <c r="A1665" s="78" t="s">
        <v>1488</v>
      </c>
      <c r="B1665" s="174" t="s">
        <v>932</v>
      </c>
      <c r="C1665" s="51" t="s">
        <v>3778</v>
      </c>
      <c r="D1665" s="51" t="s">
        <v>3790</v>
      </c>
      <c r="E1665" s="78" t="s">
        <v>637</v>
      </c>
      <c r="F1665" s="78">
        <v>44</v>
      </c>
      <c r="G1665" s="72" t="s">
        <v>3380</v>
      </c>
      <c r="H1665" s="78" t="s">
        <v>1101</v>
      </c>
      <c r="I1665" s="78">
        <v>90</v>
      </c>
      <c r="J1665" s="300">
        <v>200</v>
      </c>
      <c r="K1665" s="78">
        <v>2</v>
      </c>
      <c r="L1665" s="300">
        <v>1150</v>
      </c>
      <c r="M1665" s="72">
        <v>10</v>
      </c>
      <c r="O1665" s="78"/>
      <c r="P1665" s="72" t="s">
        <v>1374</v>
      </c>
      <c r="AA1665" s="195"/>
      <c r="AB1665" s="195"/>
      <c r="AC1665" s="195"/>
      <c r="AD1665" s="72"/>
      <c r="AE1665" s="316">
        <v>1</v>
      </c>
      <c r="AF1665" s="195"/>
      <c r="AG1665" s="195">
        <v>0</v>
      </c>
      <c r="AH1665" s="72"/>
      <c r="AR1665" s="53">
        <v>0.99080000000000001</v>
      </c>
      <c r="AT1665" s="77"/>
      <c r="AU1665" s="276">
        <v>2000</v>
      </c>
      <c r="AV1665" s="276"/>
      <c r="AW1665" s="276">
        <v>1981.6000000000001</v>
      </c>
      <c r="AX1665" s="95"/>
      <c r="AY1665" s="276"/>
      <c r="AZ1665" s="95"/>
      <c r="BB1665" s="80" t="s">
        <v>3412</v>
      </c>
      <c r="BC1665" s="270"/>
      <c r="BD1665" s="72">
        <v>68.53</v>
      </c>
      <c r="BE1665" s="72"/>
      <c r="BF1665" s="72"/>
      <c r="BG1665" s="72"/>
      <c r="BH1665" s="72">
        <v>12.18</v>
      </c>
      <c r="BI1665" s="72"/>
      <c r="BJ1665" s="72"/>
      <c r="BK1665" s="72"/>
      <c r="BL1665" s="72"/>
      <c r="BM1665" s="72"/>
      <c r="BN1665" s="72"/>
      <c r="BO1665" s="72"/>
      <c r="BP1665" s="72"/>
      <c r="BQ1665" s="72"/>
      <c r="BR1665" s="72"/>
      <c r="BS1665" s="72"/>
      <c r="BT1665" s="72"/>
      <c r="BU1665" s="72"/>
      <c r="BV1665" s="72"/>
      <c r="BW1665" s="72"/>
      <c r="BX1665" s="72"/>
      <c r="BY1665" s="72"/>
      <c r="BZ1665" s="72">
        <v>4.1900000000000004</v>
      </c>
      <c r="CA1665" s="72"/>
      <c r="CB1665" s="72">
        <v>5.1100000000000003</v>
      </c>
      <c r="CC1665" s="72"/>
      <c r="CD1665" s="72"/>
      <c r="CE1665" s="72"/>
      <c r="CF1665" s="72"/>
      <c r="CG1665" s="72"/>
      <c r="CH1665" s="72"/>
      <c r="CI1665" s="72"/>
      <c r="CJ1665" s="72"/>
      <c r="CK1665" s="72"/>
      <c r="CL1665" s="72"/>
      <c r="CM1665" s="72"/>
      <c r="CN1665" s="72"/>
      <c r="CO1665" s="72"/>
      <c r="CP1665" s="72"/>
      <c r="CQ1665" s="72"/>
      <c r="CR1665" s="72"/>
      <c r="CS1665" s="72"/>
      <c r="CT1665" s="72"/>
      <c r="CU1665" s="72"/>
      <c r="CV1665" s="72"/>
      <c r="CW1665" s="72"/>
      <c r="CX1665" s="72"/>
      <c r="CY1665" s="72"/>
      <c r="CZ1665" s="72"/>
      <c r="DA1665" s="72"/>
      <c r="DB1665" s="72"/>
      <c r="DC1665" s="72"/>
      <c r="DD1665" s="72"/>
      <c r="DE1665" s="72"/>
      <c r="DF1665" s="72"/>
      <c r="DG1665" s="72"/>
      <c r="DH1665" s="78">
        <f t="shared" si="795"/>
        <v>90.01</v>
      </c>
      <c r="DJ1665" s="77">
        <f t="shared" si="772"/>
        <v>9.9899999999999949</v>
      </c>
      <c r="DK1665" s="72"/>
      <c r="DL1665" s="51" t="s">
        <v>3334</v>
      </c>
      <c r="DO1665" s="358">
        <v>5.31</v>
      </c>
      <c r="DP1665" s="72"/>
      <c r="DQ1665" s="374"/>
      <c r="DR1665" s="72"/>
      <c r="DU1665" s="52"/>
      <c r="DX1665" s="75">
        <f t="shared" si="773"/>
        <v>76.135984890567713</v>
      </c>
      <c r="DY1665" s="51">
        <f t="shared" si="774"/>
        <v>0</v>
      </c>
      <c r="DZ1665" s="75">
        <f t="shared" si="775"/>
        <v>0</v>
      </c>
      <c r="EA1665" s="51" t="e">
        <f t="shared" si="776"/>
        <v>#DIV/0!</v>
      </c>
      <c r="EB1665" s="75">
        <f t="shared" si="777"/>
        <v>13.531829796689257</v>
      </c>
      <c r="EC1665" s="51">
        <f t="shared" si="778"/>
        <v>0</v>
      </c>
      <c r="ED1665" s="75">
        <f t="shared" si="779"/>
        <v>0</v>
      </c>
      <c r="EE1665" s="51" t="e">
        <f t="shared" si="780"/>
        <v>#DIV/0!</v>
      </c>
      <c r="EF1665" s="75">
        <f t="shared" si="781"/>
        <v>0</v>
      </c>
      <c r="EG1665" s="51" t="e">
        <f t="shared" si="782"/>
        <v>#DIV/0!</v>
      </c>
      <c r="EH1665" s="75">
        <f t="shared" si="783"/>
        <v>0</v>
      </c>
      <c r="EI1665" s="51" t="e">
        <f t="shared" si="784"/>
        <v>#DIV/0!</v>
      </c>
      <c r="EJ1665" s="75">
        <f t="shared" si="785"/>
        <v>0</v>
      </c>
      <c r="EK1665" s="51" t="e">
        <f t="shared" si="786"/>
        <v>#DIV/0!</v>
      </c>
      <c r="EL1665" s="75">
        <f t="shared" si="787"/>
        <v>4.6550383290745474</v>
      </c>
      <c r="EM1665" s="51">
        <f t="shared" si="788"/>
        <v>0</v>
      </c>
      <c r="EN1665" s="75">
        <f t="shared" si="789"/>
        <v>5.6771469836684814</v>
      </c>
      <c r="EO1665" s="51">
        <f t="shared" si="790"/>
        <v>0</v>
      </c>
      <c r="EP1665" s="75">
        <f t="shared" si="791"/>
        <v>0</v>
      </c>
      <c r="EQ1665" s="51" t="e">
        <f t="shared" si="792"/>
        <v>#DIV/0!</v>
      </c>
      <c r="ER1665" s="51">
        <f t="shared" si="793"/>
        <v>100</v>
      </c>
      <c r="ES1665" s="51">
        <f t="shared" si="794"/>
        <v>0</v>
      </c>
    </row>
    <row r="1666" spans="1:149" x14ac:dyDescent="0.45">
      <c r="A1666" s="78" t="s">
        <v>1488</v>
      </c>
      <c r="B1666" s="174" t="s">
        <v>932</v>
      </c>
      <c r="C1666" s="51" t="s">
        <v>3778</v>
      </c>
      <c r="D1666" s="51" t="s">
        <v>3790</v>
      </c>
      <c r="E1666" s="78" t="s">
        <v>637</v>
      </c>
      <c r="F1666" s="78">
        <v>2</v>
      </c>
      <c r="G1666" s="72" t="s">
        <v>3380</v>
      </c>
      <c r="H1666" s="78" t="s">
        <v>1101</v>
      </c>
      <c r="I1666" s="78">
        <v>96</v>
      </c>
      <c r="J1666" s="300">
        <v>200</v>
      </c>
      <c r="K1666" s="78">
        <v>2</v>
      </c>
      <c r="L1666" s="300">
        <v>1150</v>
      </c>
      <c r="M1666" s="72">
        <v>10</v>
      </c>
      <c r="O1666" s="78"/>
      <c r="P1666" s="72" t="s">
        <v>1374</v>
      </c>
      <c r="AA1666" s="195"/>
      <c r="AB1666" s="195"/>
      <c r="AC1666" s="195"/>
      <c r="AD1666" s="72"/>
      <c r="AE1666" s="316">
        <v>1</v>
      </c>
      <c r="AF1666" s="195"/>
      <c r="AG1666" s="195">
        <v>0</v>
      </c>
      <c r="AH1666" s="72"/>
      <c r="AR1666" s="53">
        <v>0.99080000000000001</v>
      </c>
      <c r="AT1666" s="77"/>
      <c r="AU1666" s="276">
        <v>2000</v>
      </c>
      <c r="AV1666" s="276"/>
      <c r="AW1666" s="276">
        <v>1981.6000000000001</v>
      </c>
      <c r="AX1666" s="95"/>
      <c r="AY1666" s="276"/>
      <c r="AZ1666" s="95"/>
      <c r="BB1666" s="80" t="s">
        <v>3412</v>
      </c>
      <c r="BC1666" s="270"/>
      <c r="BD1666" s="72">
        <v>68.53</v>
      </c>
      <c r="BE1666" s="72"/>
      <c r="BF1666" s="72"/>
      <c r="BG1666" s="72"/>
      <c r="BH1666" s="72">
        <v>12.18</v>
      </c>
      <c r="BI1666" s="72"/>
      <c r="BJ1666" s="72"/>
      <c r="BK1666" s="72"/>
      <c r="BL1666" s="72"/>
      <c r="BM1666" s="72"/>
      <c r="BN1666" s="72"/>
      <c r="BO1666" s="72"/>
      <c r="BP1666" s="72"/>
      <c r="BQ1666" s="72"/>
      <c r="BR1666" s="72"/>
      <c r="BS1666" s="72"/>
      <c r="BT1666" s="72"/>
      <c r="BU1666" s="72"/>
      <c r="BV1666" s="72"/>
      <c r="BW1666" s="72"/>
      <c r="BX1666" s="72"/>
      <c r="BY1666" s="72"/>
      <c r="BZ1666" s="72">
        <v>4.1900000000000004</v>
      </c>
      <c r="CA1666" s="72"/>
      <c r="CB1666" s="72">
        <v>5.1100000000000003</v>
      </c>
      <c r="CC1666" s="72"/>
      <c r="CD1666" s="72"/>
      <c r="CE1666" s="72"/>
      <c r="CF1666" s="72"/>
      <c r="CG1666" s="72"/>
      <c r="CH1666" s="72"/>
      <c r="CI1666" s="72"/>
      <c r="CJ1666" s="72"/>
      <c r="CK1666" s="72"/>
      <c r="CL1666" s="72"/>
      <c r="CM1666" s="72"/>
      <c r="CN1666" s="72"/>
      <c r="CO1666" s="72"/>
      <c r="CP1666" s="72"/>
      <c r="CQ1666" s="72"/>
      <c r="CR1666" s="72"/>
      <c r="CS1666" s="72"/>
      <c r="CT1666" s="72"/>
      <c r="CU1666" s="72"/>
      <c r="CV1666" s="72"/>
      <c r="CW1666" s="72"/>
      <c r="CX1666" s="72"/>
      <c r="CY1666" s="72"/>
      <c r="CZ1666" s="72"/>
      <c r="DA1666" s="72"/>
      <c r="DB1666" s="72"/>
      <c r="DC1666" s="72"/>
      <c r="DD1666" s="72"/>
      <c r="DE1666" s="72"/>
      <c r="DF1666" s="72"/>
      <c r="DG1666" s="72"/>
      <c r="DH1666" s="78">
        <f t="shared" si="795"/>
        <v>90.01</v>
      </c>
      <c r="DJ1666" s="77">
        <f t="shared" si="772"/>
        <v>9.9899999999999949</v>
      </c>
      <c r="DK1666" s="72"/>
      <c r="DL1666" s="51" t="s">
        <v>3334</v>
      </c>
      <c r="DO1666" s="358">
        <v>5.35</v>
      </c>
      <c r="DP1666" s="72"/>
      <c r="DQ1666" s="374"/>
      <c r="DR1666" s="72"/>
      <c r="DU1666" s="52"/>
      <c r="DX1666" s="75">
        <f t="shared" si="773"/>
        <v>76.135984890567713</v>
      </c>
      <c r="DY1666" s="51">
        <f t="shared" si="774"/>
        <v>0</v>
      </c>
      <c r="DZ1666" s="75">
        <f t="shared" si="775"/>
        <v>0</v>
      </c>
      <c r="EA1666" s="51" t="e">
        <f t="shared" si="776"/>
        <v>#DIV/0!</v>
      </c>
      <c r="EB1666" s="75">
        <f t="shared" si="777"/>
        <v>13.531829796689257</v>
      </c>
      <c r="EC1666" s="51">
        <f t="shared" si="778"/>
        <v>0</v>
      </c>
      <c r="ED1666" s="75">
        <f t="shared" si="779"/>
        <v>0</v>
      </c>
      <c r="EE1666" s="51" t="e">
        <f t="shared" si="780"/>
        <v>#DIV/0!</v>
      </c>
      <c r="EF1666" s="75">
        <f t="shared" si="781"/>
        <v>0</v>
      </c>
      <c r="EG1666" s="51" t="e">
        <f t="shared" si="782"/>
        <v>#DIV/0!</v>
      </c>
      <c r="EH1666" s="75">
        <f t="shared" si="783"/>
        <v>0</v>
      </c>
      <c r="EI1666" s="51" t="e">
        <f t="shared" si="784"/>
        <v>#DIV/0!</v>
      </c>
      <c r="EJ1666" s="75">
        <f t="shared" si="785"/>
        <v>0</v>
      </c>
      <c r="EK1666" s="51" t="e">
        <f t="shared" si="786"/>
        <v>#DIV/0!</v>
      </c>
      <c r="EL1666" s="75">
        <f t="shared" si="787"/>
        <v>4.6550383290745474</v>
      </c>
      <c r="EM1666" s="51">
        <f t="shared" si="788"/>
        <v>0</v>
      </c>
      <c r="EN1666" s="75">
        <f t="shared" si="789"/>
        <v>5.6771469836684814</v>
      </c>
      <c r="EO1666" s="51">
        <f t="shared" si="790"/>
        <v>0</v>
      </c>
      <c r="EP1666" s="75">
        <f t="shared" si="791"/>
        <v>0</v>
      </c>
      <c r="EQ1666" s="51" t="e">
        <f t="shared" si="792"/>
        <v>#DIV/0!</v>
      </c>
      <c r="ER1666" s="51">
        <f t="shared" si="793"/>
        <v>100</v>
      </c>
      <c r="ES1666" s="51">
        <f t="shared" si="794"/>
        <v>0</v>
      </c>
    </row>
    <row r="1667" spans="1:149" s="43" customFormat="1" ht="14.65" thickBot="1" x14ac:dyDescent="0.5">
      <c r="A1667" s="89" t="s">
        <v>1488</v>
      </c>
      <c r="B1667" s="86" t="s">
        <v>932</v>
      </c>
      <c r="C1667" s="43" t="s">
        <v>3778</v>
      </c>
      <c r="D1667" s="43" t="s">
        <v>3790</v>
      </c>
      <c r="E1667" s="89" t="s">
        <v>637</v>
      </c>
      <c r="F1667" s="89">
        <v>28</v>
      </c>
      <c r="G1667" s="90" t="s">
        <v>3380</v>
      </c>
      <c r="H1667" s="89" t="s">
        <v>1101</v>
      </c>
      <c r="I1667" s="89">
        <v>20</v>
      </c>
      <c r="J1667" s="301">
        <v>200</v>
      </c>
      <c r="K1667" s="89">
        <v>2</v>
      </c>
      <c r="L1667" s="301">
        <v>1150</v>
      </c>
      <c r="M1667" s="90">
        <v>10</v>
      </c>
      <c r="O1667" s="89"/>
      <c r="P1667" s="90" t="s">
        <v>1374</v>
      </c>
      <c r="Q1667" s="123"/>
      <c r="R1667" s="123"/>
      <c r="S1667" s="134"/>
      <c r="AA1667" s="196"/>
      <c r="AB1667" s="196"/>
      <c r="AC1667" s="196"/>
      <c r="AD1667" s="90"/>
      <c r="AE1667" s="317">
        <v>1</v>
      </c>
      <c r="AF1667" s="196"/>
      <c r="AG1667" s="196">
        <v>0</v>
      </c>
      <c r="AH1667" s="90"/>
      <c r="AQ1667" s="86"/>
      <c r="AR1667" s="58">
        <v>0.99080000000000001</v>
      </c>
      <c r="AS1667" s="58"/>
      <c r="AT1667" s="91"/>
      <c r="AU1667" s="277">
        <v>2000</v>
      </c>
      <c r="AV1667" s="277"/>
      <c r="AW1667" s="277">
        <v>1981.6000000000001</v>
      </c>
      <c r="AX1667" s="259"/>
      <c r="AY1667" s="277"/>
      <c r="AZ1667" s="259"/>
      <c r="BA1667" s="86"/>
      <c r="BB1667" s="85" t="s">
        <v>3412</v>
      </c>
      <c r="BC1667" s="271"/>
      <c r="BD1667" s="90">
        <v>68.53</v>
      </c>
      <c r="BE1667" s="90"/>
      <c r="BF1667" s="90"/>
      <c r="BG1667" s="90"/>
      <c r="BH1667" s="90">
        <v>12.18</v>
      </c>
      <c r="BI1667" s="90"/>
      <c r="BJ1667" s="90"/>
      <c r="BK1667" s="90"/>
      <c r="BL1667" s="90"/>
      <c r="BM1667" s="90"/>
      <c r="BN1667" s="90"/>
      <c r="BO1667" s="90"/>
      <c r="BP1667" s="90"/>
      <c r="BQ1667" s="90"/>
      <c r="BR1667" s="90"/>
      <c r="BS1667" s="90"/>
      <c r="BT1667" s="90"/>
      <c r="BU1667" s="90"/>
      <c r="BV1667" s="90"/>
      <c r="BW1667" s="90"/>
      <c r="BX1667" s="90"/>
      <c r="BY1667" s="90"/>
      <c r="BZ1667" s="90">
        <v>4.1900000000000004</v>
      </c>
      <c r="CA1667" s="90"/>
      <c r="CB1667" s="90">
        <v>5.1100000000000003</v>
      </c>
      <c r="CC1667" s="90"/>
      <c r="CD1667" s="90"/>
      <c r="CE1667" s="90"/>
      <c r="CF1667" s="90"/>
      <c r="CG1667" s="90"/>
      <c r="CH1667" s="90"/>
      <c r="CI1667" s="90"/>
      <c r="CJ1667" s="90"/>
      <c r="CK1667" s="90"/>
      <c r="CL1667" s="90"/>
      <c r="CM1667" s="90"/>
      <c r="CN1667" s="90"/>
      <c r="CO1667" s="90"/>
      <c r="CP1667" s="90"/>
      <c r="CQ1667" s="90"/>
      <c r="CR1667" s="90"/>
      <c r="CS1667" s="90"/>
      <c r="CT1667" s="90"/>
      <c r="CU1667" s="90"/>
      <c r="CV1667" s="90"/>
      <c r="CW1667" s="90"/>
      <c r="CX1667" s="90"/>
      <c r="CY1667" s="90"/>
      <c r="CZ1667" s="90"/>
      <c r="DA1667" s="90"/>
      <c r="DB1667" s="90"/>
      <c r="DC1667" s="90"/>
      <c r="DD1667" s="90"/>
      <c r="DE1667" s="90"/>
      <c r="DF1667" s="90"/>
      <c r="DG1667" s="90"/>
      <c r="DH1667" s="89">
        <f t="shared" si="795"/>
        <v>90.01</v>
      </c>
      <c r="DJ1667" s="91">
        <f t="shared" ref="DJ1667:DJ1730" si="796">IF(AND(DH1667&lt;100, DH1667&gt;0), 100-DH1667, 0)</f>
        <v>9.9899999999999949</v>
      </c>
      <c r="DK1667" s="90"/>
      <c r="DL1667" s="43" t="s">
        <v>3334</v>
      </c>
      <c r="DO1667" s="359">
        <v>5.47</v>
      </c>
      <c r="DP1667" s="90"/>
      <c r="DQ1667" s="375"/>
      <c r="DR1667" s="90"/>
      <c r="DS1667" s="308"/>
      <c r="DU1667" s="59"/>
      <c r="DW1667" s="86"/>
      <c r="DX1667" s="298">
        <f t="shared" si="773"/>
        <v>76.135984890567713</v>
      </c>
      <c r="DY1667" s="43">
        <f t="shared" si="774"/>
        <v>0</v>
      </c>
      <c r="DZ1667" s="298">
        <f t="shared" si="775"/>
        <v>0</v>
      </c>
      <c r="EA1667" s="43" t="e">
        <f t="shared" si="776"/>
        <v>#DIV/0!</v>
      </c>
      <c r="EB1667" s="298">
        <f t="shared" si="777"/>
        <v>13.531829796689257</v>
      </c>
      <c r="EC1667" s="43">
        <f t="shared" si="778"/>
        <v>0</v>
      </c>
      <c r="ED1667" s="298">
        <f t="shared" si="779"/>
        <v>0</v>
      </c>
      <c r="EE1667" s="43" t="e">
        <f t="shared" si="780"/>
        <v>#DIV/0!</v>
      </c>
      <c r="EF1667" s="298">
        <f t="shared" si="781"/>
        <v>0</v>
      </c>
      <c r="EG1667" s="43" t="e">
        <f t="shared" si="782"/>
        <v>#DIV/0!</v>
      </c>
      <c r="EH1667" s="298">
        <f t="shared" si="783"/>
        <v>0</v>
      </c>
      <c r="EI1667" s="43" t="e">
        <f t="shared" si="784"/>
        <v>#DIV/0!</v>
      </c>
      <c r="EJ1667" s="298">
        <f t="shared" si="785"/>
        <v>0</v>
      </c>
      <c r="EK1667" s="43" t="e">
        <f t="shared" si="786"/>
        <v>#DIV/0!</v>
      </c>
      <c r="EL1667" s="298">
        <f t="shared" si="787"/>
        <v>4.6550383290745474</v>
      </c>
      <c r="EM1667" s="43">
        <f t="shared" si="788"/>
        <v>0</v>
      </c>
      <c r="EN1667" s="298">
        <f t="shared" si="789"/>
        <v>5.6771469836684814</v>
      </c>
      <c r="EO1667" s="43">
        <f t="shared" si="790"/>
        <v>0</v>
      </c>
      <c r="EP1667" s="298">
        <f t="shared" si="791"/>
        <v>0</v>
      </c>
      <c r="EQ1667" s="43" t="e">
        <f t="shared" si="792"/>
        <v>#DIV/0!</v>
      </c>
      <c r="ER1667" s="43">
        <f t="shared" si="793"/>
        <v>100</v>
      </c>
      <c r="ES1667" s="43">
        <f t="shared" si="794"/>
        <v>0</v>
      </c>
    </row>
    <row r="1668" spans="1:149" x14ac:dyDescent="0.45">
      <c r="A1668" s="78" t="s">
        <v>1489</v>
      </c>
      <c r="B1668" s="174" t="s">
        <v>3423</v>
      </c>
      <c r="C1668" s="51" t="s">
        <v>3726</v>
      </c>
      <c r="D1668" s="51" t="s">
        <v>3802</v>
      </c>
      <c r="E1668" s="78" t="s">
        <v>637</v>
      </c>
      <c r="F1668" s="78" t="s">
        <v>2474</v>
      </c>
      <c r="G1668" s="72" t="s">
        <v>3380</v>
      </c>
      <c r="H1668" s="78" t="s">
        <v>1372</v>
      </c>
      <c r="I1668" s="78">
        <v>30</v>
      </c>
      <c r="J1668" s="300">
        <v>203.1</v>
      </c>
      <c r="K1668" s="78"/>
      <c r="L1668" s="300">
        <v>1100</v>
      </c>
      <c r="M1668" s="72">
        <v>4</v>
      </c>
      <c r="N1668" s="51" t="s">
        <v>722</v>
      </c>
      <c r="O1668" s="88" t="s">
        <v>3791</v>
      </c>
      <c r="P1668" s="72" t="s">
        <v>3294</v>
      </c>
      <c r="Q1668" s="122">
        <v>4.1399999999999997</v>
      </c>
      <c r="S1668" s="110">
        <v>-5.21</v>
      </c>
      <c r="AA1668" s="195"/>
      <c r="AB1668" s="195"/>
      <c r="AC1668" s="195"/>
      <c r="AD1668" s="72"/>
      <c r="AE1668" s="316">
        <v>1</v>
      </c>
      <c r="AF1668" s="195"/>
      <c r="AG1668" s="195">
        <v>0</v>
      </c>
      <c r="AH1668" s="72"/>
      <c r="AR1668" s="53">
        <v>0.97260000000000002</v>
      </c>
      <c r="AT1668" s="77"/>
      <c r="AU1668" s="276">
        <v>2031</v>
      </c>
      <c r="AV1668" s="276"/>
      <c r="AW1668" s="276">
        <v>1975.3506</v>
      </c>
      <c r="AX1668" s="95"/>
      <c r="AY1668" s="276"/>
      <c r="AZ1668" s="95"/>
      <c r="BB1668" s="80" t="s">
        <v>722</v>
      </c>
      <c r="BC1668" s="270" t="s">
        <v>1126</v>
      </c>
      <c r="BD1668" s="72">
        <v>48.79</v>
      </c>
      <c r="BE1668" s="72">
        <v>0.48</v>
      </c>
      <c r="BF1668" s="72">
        <v>0.33</v>
      </c>
      <c r="BG1668" s="72">
        <v>0.03</v>
      </c>
      <c r="BH1668" s="72">
        <v>16.66</v>
      </c>
      <c r="BI1668" s="72">
        <v>0.22</v>
      </c>
      <c r="BJ1668" s="72"/>
      <c r="BK1668" s="72"/>
      <c r="BL1668" s="72"/>
      <c r="BM1668" s="72"/>
      <c r="BN1668" s="72">
        <v>6.02</v>
      </c>
      <c r="BO1668" s="72">
        <v>0.33</v>
      </c>
      <c r="BP1668" s="72">
        <v>0.1</v>
      </c>
      <c r="BQ1668" s="72">
        <v>0.11</v>
      </c>
      <c r="BR1668" s="72">
        <v>8.3699999999999992</v>
      </c>
      <c r="BS1668" s="72">
        <v>0.11</v>
      </c>
      <c r="BT1668" s="72"/>
      <c r="BU1668" s="72"/>
      <c r="BV1668" s="72"/>
      <c r="BW1668" s="72"/>
      <c r="BX1668" s="72">
        <v>11.43</v>
      </c>
      <c r="BY1668" s="72">
        <v>0.14000000000000001</v>
      </c>
      <c r="BZ1668" s="72">
        <v>2.6</v>
      </c>
      <c r="CA1668" s="72">
        <v>0.08</v>
      </c>
      <c r="CB1668" s="72">
        <v>0.04</v>
      </c>
      <c r="CC1668" s="72">
        <v>0.03</v>
      </c>
      <c r="CD1668" s="72"/>
      <c r="CE1668" s="72"/>
      <c r="CF1668" s="72"/>
      <c r="CG1668" s="72"/>
      <c r="CH1668" s="72"/>
      <c r="CI1668" s="72"/>
      <c r="CJ1668" s="72"/>
      <c r="CK1668" s="72"/>
      <c r="CL1668" s="72"/>
      <c r="CM1668" s="72"/>
      <c r="CN1668" s="72"/>
      <c r="CO1668" s="72"/>
      <c r="CP1668" s="72"/>
      <c r="CQ1668" s="72"/>
      <c r="CR1668" s="72"/>
      <c r="CS1668" s="72"/>
      <c r="CT1668" s="72"/>
      <c r="CU1668" s="72"/>
      <c r="CV1668" s="72"/>
      <c r="CW1668" s="72"/>
      <c r="CX1668" s="72"/>
      <c r="CY1668" s="72"/>
      <c r="CZ1668" s="72"/>
      <c r="DA1668" s="72"/>
      <c r="DB1668" s="72"/>
      <c r="DC1668" s="72"/>
      <c r="DD1668" s="72"/>
      <c r="DE1668" s="72"/>
      <c r="DF1668" s="72"/>
      <c r="DG1668" s="72"/>
      <c r="DH1668" s="78">
        <v>99.34</v>
      </c>
      <c r="DJ1668" s="77">
        <f t="shared" si="796"/>
        <v>0.65999999999999659</v>
      </c>
      <c r="DK1668" s="72">
        <v>0.96299999999999997</v>
      </c>
      <c r="DO1668" s="358">
        <v>5</v>
      </c>
      <c r="DP1668" s="72"/>
      <c r="DQ1668" s="374"/>
      <c r="DR1668" s="72"/>
      <c r="DU1668" s="52"/>
      <c r="DX1668" s="75">
        <f t="shared" ref="DX1668:DX1731" si="797">BD1668/$DH1668*100</f>
        <v>49.114153412522647</v>
      </c>
      <c r="DY1668" s="51">
        <f t="shared" ref="DY1668:DY1731" si="798">DX1668*SQRT(((BE1668/BD1668)^2)+(($DI1668/$DH1668)^2))</f>
        <v>0.48318904771491838</v>
      </c>
      <c r="DZ1668" s="75">
        <f t="shared" ref="DZ1668:DZ1731" si="799">BF1668/$DH1668*100</f>
        <v>0.33219247030400645</v>
      </c>
      <c r="EA1668" s="51">
        <f t="shared" ref="EA1668:EA1731" si="800">DZ1668*SQRT(((BG1668/BF1668)^2)+(($DI1668/$DH1668)^2))</f>
        <v>3.0199315482182399E-2</v>
      </c>
      <c r="EB1668" s="75">
        <f t="shared" ref="EB1668:EB1731" si="801">BH1668/$DH1668*100</f>
        <v>16.770686531105294</v>
      </c>
      <c r="EC1668" s="51">
        <f t="shared" ref="EC1668:EC1731" si="802">EB1668*SQRT(((BI1668/BH1668)^2)+(($DI1668/$DH1668)^2))</f>
        <v>0.22146164686933761</v>
      </c>
      <c r="ED1668" s="75">
        <f t="shared" ref="ED1668:ED1731" si="803">BN1668/$DH1668*100</f>
        <v>6.0599959734246021</v>
      </c>
      <c r="EE1668" s="51">
        <f t="shared" ref="EE1668:EE1731" si="804">ED1668*SQRT(((BO1668/BN1668)^2)+(($DI1668/$DH1668)^2))</f>
        <v>0.33219247030400645</v>
      </c>
      <c r="EF1668" s="75">
        <f t="shared" ref="EF1668:EF1731" si="805">BP1668/$DH1668*100</f>
        <v>0.10066438494060802</v>
      </c>
      <c r="EG1668" s="51">
        <f t="shared" ref="EG1668:EG1731" si="806">EF1668*SQRT(((BQ1668/BP1668)^2)+(($DI1668/$DH1668)^2))</f>
        <v>0.11073082343466881</v>
      </c>
      <c r="EH1668" s="75">
        <f t="shared" ref="EH1668:EH1731" si="807">BR1668/$DH1668*100</f>
        <v>8.4256090195288902</v>
      </c>
      <c r="EI1668" s="51">
        <f t="shared" ref="EI1668:EI1731" si="808">EH1668*SQRT(((BS1668/BR1668)^2)+(($DI1668/$DH1668)^2))</f>
        <v>0.11073082343466882</v>
      </c>
      <c r="EJ1668" s="75">
        <f t="shared" ref="EJ1668:EJ1731" si="809">BX1668/$DH1668*100</f>
        <v>11.505939198711495</v>
      </c>
      <c r="EK1668" s="51">
        <f t="shared" ref="EK1668:EK1731" si="810">EJ1668*SQRT(((BY1668/BX1668)^2)+(($DI1668/$DH1668)^2))</f>
        <v>0.14093013891685122</v>
      </c>
      <c r="EL1668" s="75">
        <f t="shared" ref="EL1668:EL1731" si="811">BZ1668/$DH1668*100</f>
        <v>2.6172740084558082</v>
      </c>
      <c r="EM1668" s="51">
        <f t="shared" ref="EM1668:EM1731" si="812">EL1668*SQRT(((CA1668/BZ1668)^2)+(($DI1668/$DH1668)^2))</f>
        <v>8.0531507952486397E-2</v>
      </c>
      <c r="EN1668" s="75">
        <f t="shared" ref="EN1668:EN1731" si="813">CB1668/$DH1668*100</f>
        <v>4.0265753976243199E-2</v>
      </c>
      <c r="EO1668" s="51">
        <f t="shared" ref="EO1668:EO1731" si="814">EN1668*SQRT(((CC1668/CB1668)^2)+(($DI1668/$DH1668)^2))</f>
        <v>3.0199315482182399E-2</v>
      </c>
      <c r="EP1668" s="75">
        <f t="shared" ref="EP1668:EP1731" si="815">CD1668/$DH1668*100</f>
        <v>0</v>
      </c>
      <c r="EQ1668" s="51" t="e">
        <f t="shared" ref="EQ1668:EQ1731" si="816">EP1668*SQRT(((CE1668/CD1668)^2)+(($DI1668/$DH1668)^2))</f>
        <v>#DIV/0!</v>
      </c>
      <c r="ER1668" s="51">
        <f t="shared" ref="ER1668:ER1731" si="817">DH1668/$DH1668*100</f>
        <v>100</v>
      </c>
      <c r="ES1668" s="51">
        <f t="shared" ref="ES1668:ES1731" si="818">ER1668*SQRT(((DI1668/DH1668)^2)+(($DI1668/$DH1668)^2))</f>
        <v>0</v>
      </c>
    </row>
    <row r="1669" spans="1:149" x14ac:dyDescent="0.45">
      <c r="A1669" s="78" t="s">
        <v>1489</v>
      </c>
      <c r="B1669" s="174" t="s">
        <v>3423</v>
      </c>
      <c r="C1669" s="51" t="s">
        <v>3726</v>
      </c>
      <c r="D1669" s="51" t="s">
        <v>3802</v>
      </c>
      <c r="E1669" s="78" t="s">
        <v>637</v>
      </c>
      <c r="F1669" s="78" t="s">
        <v>2475</v>
      </c>
      <c r="G1669" s="72" t="s">
        <v>3380</v>
      </c>
      <c r="H1669" s="78" t="s">
        <v>1372</v>
      </c>
      <c r="I1669" s="78">
        <v>30</v>
      </c>
      <c r="J1669" s="300">
        <v>200.5</v>
      </c>
      <c r="K1669" s="78"/>
      <c r="L1669" s="300">
        <v>1180</v>
      </c>
      <c r="M1669" s="72">
        <v>2</v>
      </c>
      <c r="N1669" s="51" t="s">
        <v>722</v>
      </c>
      <c r="O1669" s="78" t="s">
        <v>3792</v>
      </c>
      <c r="P1669" s="72" t="s">
        <v>1374</v>
      </c>
      <c r="Q1669" s="122">
        <v>4.17</v>
      </c>
      <c r="S1669" s="110">
        <v>-4.1900000000000004</v>
      </c>
      <c r="AA1669" s="195"/>
      <c r="AB1669" s="195"/>
      <c r="AC1669" s="195"/>
      <c r="AD1669" s="72"/>
      <c r="AE1669" s="316">
        <v>1</v>
      </c>
      <c r="AF1669" s="195"/>
      <c r="AG1669" s="195">
        <v>0</v>
      </c>
      <c r="AH1669" s="72"/>
      <c r="AR1669" s="53">
        <v>1.0009999999999999</v>
      </c>
      <c r="AT1669" s="77"/>
      <c r="AU1669" s="276">
        <v>2005</v>
      </c>
      <c r="AV1669" s="276"/>
      <c r="AW1669" s="276">
        <v>2007.0049999999999</v>
      </c>
      <c r="AX1669" s="95"/>
      <c r="AY1669" s="276"/>
      <c r="AZ1669" s="95"/>
      <c r="BB1669" s="80" t="s">
        <v>722</v>
      </c>
      <c r="BC1669" s="270" t="s">
        <v>1126</v>
      </c>
      <c r="BD1669" s="72">
        <v>46.93</v>
      </c>
      <c r="BE1669" s="72">
        <v>0.44</v>
      </c>
      <c r="BF1669" s="72">
        <v>0.34</v>
      </c>
      <c r="BG1669" s="72">
        <v>0.02</v>
      </c>
      <c r="BH1669" s="72">
        <v>16</v>
      </c>
      <c r="BI1669" s="72">
        <v>0.17</v>
      </c>
      <c r="BJ1669" s="72"/>
      <c r="BK1669" s="72"/>
      <c r="BL1669" s="72"/>
      <c r="BM1669" s="72"/>
      <c r="BN1669" s="72">
        <v>5.72</v>
      </c>
      <c r="BO1669" s="72">
        <v>0.28999999999999998</v>
      </c>
      <c r="BP1669" s="72">
        <v>0.11</v>
      </c>
      <c r="BQ1669" s="72">
        <v>0.13</v>
      </c>
      <c r="BR1669" s="72">
        <v>9.43</v>
      </c>
      <c r="BS1669" s="72">
        <v>0.27</v>
      </c>
      <c r="BT1669" s="72"/>
      <c r="BU1669" s="72"/>
      <c r="BV1669" s="72"/>
      <c r="BW1669" s="72"/>
      <c r="BX1669" s="72">
        <v>10.37</v>
      </c>
      <c r="BY1669" s="72">
        <v>0.33</v>
      </c>
      <c r="BZ1669" s="72">
        <v>2.48</v>
      </c>
      <c r="CA1669" s="72">
        <v>0.12</v>
      </c>
      <c r="CB1669" s="72"/>
      <c r="CC1669" s="72"/>
      <c r="CD1669" s="72"/>
      <c r="CE1669" s="72"/>
      <c r="CF1669" s="72"/>
      <c r="CG1669" s="72"/>
      <c r="CH1669" s="72"/>
      <c r="CI1669" s="72"/>
      <c r="CJ1669" s="72"/>
      <c r="CK1669" s="72"/>
      <c r="CL1669" s="72"/>
      <c r="CM1669" s="72"/>
      <c r="CN1669" s="72"/>
      <c r="CO1669" s="72"/>
      <c r="CP1669" s="72"/>
      <c r="CQ1669" s="72"/>
      <c r="CR1669" s="72"/>
      <c r="CS1669" s="72"/>
      <c r="CT1669" s="72"/>
      <c r="CU1669" s="72"/>
      <c r="CV1669" s="72"/>
      <c r="CW1669" s="72"/>
      <c r="CX1669" s="72"/>
      <c r="CY1669" s="72"/>
      <c r="CZ1669" s="72"/>
      <c r="DA1669" s="72"/>
      <c r="DB1669" s="72"/>
      <c r="DC1669" s="72"/>
      <c r="DD1669" s="72"/>
      <c r="DE1669" s="72"/>
      <c r="DF1669" s="72"/>
      <c r="DG1669" s="72"/>
      <c r="DH1669" s="78">
        <v>96.28</v>
      </c>
      <c r="DJ1669" s="77">
        <f t="shared" si="796"/>
        <v>3.7199999999999989</v>
      </c>
      <c r="DK1669" s="72">
        <v>1</v>
      </c>
      <c r="DO1669" s="358">
        <v>4.9000000000000004</v>
      </c>
      <c r="DP1669" s="72"/>
      <c r="DQ1669" s="374"/>
      <c r="DR1669" s="72"/>
      <c r="DU1669" s="52"/>
      <c r="DX1669" s="75">
        <f t="shared" si="797"/>
        <v>48.743248857498962</v>
      </c>
      <c r="DY1669" s="51">
        <f t="shared" si="798"/>
        <v>0.45700041545492315</v>
      </c>
      <c r="DZ1669" s="75">
        <f t="shared" si="799"/>
        <v>0.35313668466971337</v>
      </c>
      <c r="EA1669" s="51">
        <f t="shared" si="800"/>
        <v>2.0772746157041964E-2</v>
      </c>
      <c r="EB1669" s="75">
        <f t="shared" si="801"/>
        <v>16.618196925633569</v>
      </c>
      <c r="EC1669" s="51">
        <f t="shared" si="802"/>
        <v>0.17656834233485669</v>
      </c>
      <c r="ED1669" s="75">
        <f t="shared" si="803"/>
        <v>5.9410054009140003</v>
      </c>
      <c r="EE1669" s="51">
        <f t="shared" si="804"/>
        <v>0.3012048192771084</v>
      </c>
      <c r="EF1669" s="75">
        <f t="shared" si="805"/>
        <v>0.11425010386373077</v>
      </c>
      <c r="EG1669" s="51">
        <f t="shared" si="806"/>
        <v>0.13502285002077274</v>
      </c>
      <c r="EH1669" s="75">
        <f t="shared" si="807"/>
        <v>9.7943498130452848</v>
      </c>
      <c r="EI1669" s="51">
        <f t="shared" si="808"/>
        <v>0.28043207312006652</v>
      </c>
      <c r="EJ1669" s="75">
        <f t="shared" si="809"/>
        <v>10.770668882426255</v>
      </c>
      <c r="EK1669" s="51">
        <f t="shared" si="810"/>
        <v>0.34275031159119235</v>
      </c>
      <c r="EL1669" s="75">
        <f t="shared" si="811"/>
        <v>2.5758205234732032</v>
      </c>
      <c r="EM1669" s="51">
        <f t="shared" si="812"/>
        <v>0.12463647694225176</v>
      </c>
      <c r="EN1669" s="75">
        <f t="shared" si="813"/>
        <v>0</v>
      </c>
      <c r="EO1669" s="51" t="e">
        <f t="shared" si="814"/>
        <v>#DIV/0!</v>
      </c>
      <c r="EP1669" s="75">
        <f t="shared" si="815"/>
        <v>0</v>
      </c>
      <c r="EQ1669" s="51" t="e">
        <f t="shared" si="816"/>
        <v>#DIV/0!</v>
      </c>
      <c r="ER1669" s="51">
        <f t="shared" si="817"/>
        <v>100</v>
      </c>
      <c r="ES1669" s="51">
        <f t="shared" si="818"/>
        <v>0</v>
      </c>
    </row>
    <row r="1670" spans="1:149" x14ac:dyDescent="0.45">
      <c r="A1670" s="78" t="s">
        <v>1489</v>
      </c>
      <c r="B1670" s="174" t="s">
        <v>3423</v>
      </c>
      <c r="C1670" s="51" t="s">
        <v>3726</v>
      </c>
      <c r="D1670" s="51" t="s">
        <v>3802</v>
      </c>
      <c r="E1670" s="78" t="s">
        <v>637</v>
      </c>
      <c r="F1670" s="78" t="s">
        <v>2476</v>
      </c>
      <c r="G1670" s="72" t="s">
        <v>3380</v>
      </c>
      <c r="H1670" s="78" t="s">
        <v>1372</v>
      </c>
      <c r="I1670" s="78">
        <v>30</v>
      </c>
      <c r="J1670" s="300">
        <v>202.7</v>
      </c>
      <c r="K1670" s="78"/>
      <c r="L1670" s="300">
        <v>1060</v>
      </c>
      <c r="M1670" s="72">
        <v>3</v>
      </c>
      <c r="N1670" s="51" t="s">
        <v>722</v>
      </c>
      <c r="O1670" s="78" t="s">
        <v>3793</v>
      </c>
      <c r="P1670" s="72" t="s">
        <v>3296</v>
      </c>
      <c r="Q1670" s="122">
        <v>4.13</v>
      </c>
      <c r="S1670" s="110">
        <v>-5.77</v>
      </c>
      <c r="AA1670" s="195"/>
      <c r="AB1670" s="195"/>
      <c r="AC1670" s="195"/>
      <c r="AD1670" s="72"/>
      <c r="AE1670" s="316">
        <v>1</v>
      </c>
      <c r="AF1670" s="195"/>
      <c r="AG1670" s="195">
        <v>0</v>
      </c>
      <c r="AH1670" s="72"/>
      <c r="AR1670" s="53">
        <v>0.95509999999999995</v>
      </c>
      <c r="AT1670" s="77"/>
      <c r="AU1670" s="276">
        <v>2027</v>
      </c>
      <c r="AV1670" s="276"/>
      <c r="AW1670" s="276">
        <v>1935.9876999999999</v>
      </c>
      <c r="AX1670" s="95"/>
      <c r="AY1670" s="276"/>
      <c r="AZ1670" s="95"/>
      <c r="BB1670" s="80" t="s">
        <v>722</v>
      </c>
      <c r="BC1670" s="270" t="s">
        <v>1126</v>
      </c>
      <c r="BD1670" s="72">
        <v>49.22</v>
      </c>
      <c r="BE1670" s="72">
        <v>0.46</v>
      </c>
      <c r="BF1670" s="72">
        <v>0.34</v>
      </c>
      <c r="BG1670" s="72">
        <v>0.03</v>
      </c>
      <c r="BH1670" s="72">
        <v>17.77</v>
      </c>
      <c r="BI1670" s="72">
        <v>0.28000000000000003</v>
      </c>
      <c r="BJ1670" s="72"/>
      <c r="BK1670" s="72"/>
      <c r="BL1670" s="72"/>
      <c r="BM1670" s="72"/>
      <c r="BN1670" s="72">
        <v>5.96</v>
      </c>
      <c r="BO1670" s="72">
        <v>0.35</v>
      </c>
      <c r="BP1670" s="72">
        <v>0.11</v>
      </c>
      <c r="BQ1670" s="72">
        <v>0.08</v>
      </c>
      <c r="BR1670" s="72">
        <v>6.86</v>
      </c>
      <c r="BS1670" s="72">
        <v>0.18</v>
      </c>
      <c r="BT1670" s="72"/>
      <c r="BU1670" s="72"/>
      <c r="BV1670" s="72"/>
      <c r="BW1670" s="72"/>
      <c r="BX1670" s="72">
        <v>11.6</v>
      </c>
      <c r="BY1670" s="72">
        <v>0.28000000000000003</v>
      </c>
      <c r="BZ1670" s="72">
        <v>2.99</v>
      </c>
      <c r="CA1670" s="72">
        <v>0.23</v>
      </c>
      <c r="CB1670" s="72">
        <v>0.05</v>
      </c>
      <c r="CC1670" s="72">
        <v>0.04</v>
      </c>
      <c r="CD1670" s="72"/>
      <c r="CE1670" s="72"/>
      <c r="CF1670" s="72"/>
      <c r="CG1670" s="72"/>
      <c r="CH1670" s="72"/>
      <c r="CI1670" s="72"/>
      <c r="CJ1670" s="72"/>
      <c r="CK1670" s="72"/>
      <c r="CL1670" s="72"/>
      <c r="CM1670" s="72"/>
      <c r="CN1670" s="72"/>
      <c r="CO1670" s="72"/>
      <c r="CP1670" s="72"/>
      <c r="CQ1670" s="72"/>
      <c r="CR1670" s="72"/>
      <c r="CS1670" s="72"/>
      <c r="CT1670" s="72"/>
      <c r="CU1670" s="72"/>
      <c r="CV1670" s="72"/>
      <c r="CW1670" s="72"/>
      <c r="CX1670" s="72"/>
      <c r="CY1670" s="72"/>
      <c r="CZ1670" s="72"/>
      <c r="DA1670" s="72"/>
      <c r="DB1670" s="72"/>
      <c r="DC1670" s="72"/>
      <c r="DD1670" s="72"/>
      <c r="DE1670" s="72"/>
      <c r="DF1670" s="72"/>
      <c r="DG1670" s="72"/>
      <c r="DH1670" s="78">
        <v>100</v>
      </c>
      <c r="DJ1670" s="77">
        <f t="shared" si="796"/>
        <v>0</v>
      </c>
      <c r="DK1670" s="72">
        <v>0.91200000000000003</v>
      </c>
      <c r="DO1670" s="358">
        <v>5.0999999999999996</v>
      </c>
      <c r="DP1670" s="72"/>
      <c r="DQ1670" s="374"/>
      <c r="DR1670" s="72"/>
      <c r="DU1670" s="52"/>
      <c r="DX1670" s="75">
        <f t="shared" si="797"/>
        <v>49.22</v>
      </c>
      <c r="DY1670" s="51">
        <f t="shared" si="798"/>
        <v>0.46</v>
      </c>
      <c r="DZ1670" s="75">
        <f t="shared" si="799"/>
        <v>0.34</v>
      </c>
      <c r="EA1670" s="51">
        <f t="shared" si="800"/>
        <v>0.03</v>
      </c>
      <c r="EB1670" s="75">
        <f t="shared" si="801"/>
        <v>17.77</v>
      </c>
      <c r="EC1670" s="51">
        <f t="shared" si="802"/>
        <v>0.28000000000000003</v>
      </c>
      <c r="ED1670" s="75">
        <f t="shared" si="803"/>
        <v>5.96</v>
      </c>
      <c r="EE1670" s="51">
        <f t="shared" si="804"/>
        <v>0.35</v>
      </c>
      <c r="EF1670" s="75">
        <f t="shared" si="805"/>
        <v>0.11</v>
      </c>
      <c r="EG1670" s="51">
        <f t="shared" si="806"/>
        <v>0.08</v>
      </c>
      <c r="EH1670" s="75">
        <f t="shared" si="807"/>
        <v>6.8600000000000012</v>
      </c>
      <c r="EI1670" s="51">
        <f t="shared" si="808"/>
        <v>0.18000000000000002</v>
      </c>
      <c r="EJ1670" s="75">
        <f t="shared" si="809"/>
        <v>11.6</v>
      </c>
      <c r="EK1670" s="51">
        <f t="shared" si="810"/>
        <v>0.28000000000000003</v>
      </c>
      <c r="EL1670" s="75">
        <f t="shared" si="811"/>
        <v>2.99</v>
      </c>
      <c r="EM1670" s="51">
        <f t="shared" si="812"/>
        <v>0.23000000000000004</v>
      </c>
      <c r="EN1670" s="75">
        <f t="shared" si="813"/>
        <v>0.05</v>
      </c>
      <c r="EO1670" s="51">
        <f t="shared" si="814"/>
        <v>0.04</v>
      </c>
      <c r="EP1670" s="75">
        <f t="shared" si="815"/>
        <v>0</v>
      </c>
      <c r="EQ1670" s="51" t="e">
        <f t="shared" si="816"/>
        <v>#DIV/0!</v>
      </c>
      <c r="ER1670" s="51">
        <f t="shared" si="817"/>
        <v>100</v>
      </c>
      <c r="ES1670" s="51">
        <f t="shared" si="818"/>
        <v>0</v>
      </c>
    </row>
    <row r="1671" spans="1:149" x14ac:dyDescent="0.45">
      <c r="A1671" s="78" t="s">
        <v>1489</v>
      </c>
      <c r="B1671" s="174" t="s">
        <v>3423</v>
      </c>
      <c r="C1671" s="51" t="s">
        <v>3726</v>
      </c>
      <c r="D1671" s="51" t="s">
        <v>3802</v>
      </c>
      <c r="E1671" s="78" t="s">
        <v>637</v>
      </c>
      <c r="F1671" s="78" t="s">
        <v>2477</v>
      </c>
      <c r="G1671" s="72" t="s">
        <v>3380</v>
      </c>
      <c r="H1671" s="78" t="s">
        <v>1372</v>
      </c>
      <c r="I1671" s="78">
        <v>30</v>
      </c>
      <c r="J1671" s="300">
        <v>201.9</v>
      </c>
      <c r="K1671" s="78"/>
      <c r="L1671" s="300">
        <v>1140</v>
      </c>
      <c r="M1671" s="72">
        <v>3</v>
      </c>
      <c r="N1671" s="51" t="s">
        <v>722</v>
      </c>
      <c r="O1671" s="78" t="s">
        <v>3794</v>
      </c>
      <c r="P1671" s="72" t="s">
        <v>3295</v>
      </c>
      <c r="Q1671" s="122">
        <v>4.16</v>
      </c>
      <c r="S1671" s="110">
        <v>-4.68</v>
      </c>
      <c r="AA1671" s="195"/>
      <c r="AB1671" s="195"/>
      <c r="AC1671" s="195"/>
      <c r="AD1671" s="72"/>
      <c r="AE1671" s="316">
        <v>1</v>
      </c>
      <c r="AF1671" s="195"/>
      <c r="AG1671" s="195">
        <v>0</v>
      </c>
      <c r="AH1671" s="72"/>
      <c r="AR1671" s="53">
        <v>0.98770000000000002</v>
      </c>
      <c r="AT1671" s="77"/>
      <c r="AU1671" s="276">
        <v>2019</v>
      </c>
      <c r="AV1671" s="276"/>
      <c r="AW1671" s="276">
        <v>1994.1663000000001</v>
      </c>
      <c r="AX1671" s="95"/>
      <c r="AY1671" s="276"/>
      <c r="AZ1671" s="95"/>
      <c r="BB1671" s="80" t="s">
        <v>722</v>
      </c>
      <c r="BC1671" s="270" t="s">
        <v>1126</v>
      </c>
      <c r="BD1671" s="72">
        <v>49.12</v>
      </c>
      <c r="BE1671" s="72">
        <v>0.4</v>
      </c>
      <c r="BF1671" s="72">
        <v>0.33</v>
      </c>
      <c r="BG1671" s="72">
        <v>0.05</v>
      </c>
      <c r="BH1671" s="72">
        <v>16.57</v>
      </c>
      <c r="BI1671" s="72">
        <v>0.23</v>
      </c>
      <c r="BJ1671" s="72"/>
      <c r="BK1671" s="72"/>
      <c r="BL1671" s="72"/>
      <c r="BM1671" s="72"/>
      <c r="BN1671" s="72">
        <v>5.87</v>
      </c>
      <c r="BO1671" s="72">
        <v>0.25</v>
      </c>
      <c r="BP1671" s="72">
        <v>0.14000000000000001</v>
      </c>
      <c r="BQ1671" s="72">
        <v>0.09</v>
      </c>
      <c r="BR1671" s="72">
        <v>9.16</v>
      </c>
      <c r="BS1671" s="72">
        <v>0.18</v>
      </c>
      <c r="BT1671" s="72"/>
      <c r="BU1671" s="72"/>
      <c r="BV1671" s="72"/>
      <c r="BW1671" s="72"/>
      <c r="BX1671" s="72">
        <v>11.21</v>
      </c>
      <c r="BY1671" s="72">
        <v>0.28999999999999998</v>
      </c>
      <c r="BZ1671" s="72">
        <v>2.74</v>
      </c>
      <c r="CA1671" s="72">
        <v>0.16</v>
      </c>
      <c r="CB1671" s="72">
        <v>0.05</v>
      </c>
      <c r="CC1671" s="72">
        <v>0.04</v>
      </c>
      <c r="CD1671" s="72"/>
      <c r="CE1671" s="72"/>
      <c r="CF1671" s="72"/>
      <c r="CG1671" s="72"/>
      <c r="CH1671" s="72"/>
      <c r="CI1671" s="72"/>
      <c r="CJ1671" s="72"/>
      <c r="CK1671" s="72"/>
      <c r="CL1671" s="72"/>
      <c r="CM1671" s="72"/>
      <c r="CN1671" s="72"/>
      <c r="CO1671" s="72"/>
      <c r="CP1671" s="72"/>
      <c r="CQ1671" s="72"/>
      <c r="CR1671" s="72"/>
      <c r="CS1671" s="72"/>
      <c r="CT1671" s="72"/>
      <c r="CU1671" s="72"/>
      <c r="CV1671" s="72"/>
      <c r="CW1671" s="72"/>
      <c r="CX1671" s="72"/>
      <c r="CY1671" s="72"/>
      <c r="CZ1671" s="72"/>
      <c r="DA1671" s="72"/>
      <c r="DB1671" s="72"/>
      <c r="DC1671" s="72"/>
      <c r="DD1671" s="72"/>
      <c r="DE1671" s="72"/>
      <c r="DF1671" s="72"/>
      <c r="DG1671" s="72"/>
      <c r="DH1671" s="78">
        <v>100.09</v>
      </c>
      <c r="DJ1671" s="77">
        <f t="shared" si="796"/>
        <v>0</v>
      </c>
      <c r="DK1671" s="72">
        <v>0.98699999999999999</v>
      </c>
      <c r="DO1671" s="358">
        <v>4.9000000000000004</v>
      </c>
      <c r="DP1671" s="72"/>
      <c r="DQ1671" s="374"/>
      <c r="DR1671" s="72"/>
      <c r="DU1671" s="52"/>
      <c r="DX1671" s="75">
        <f t="shared" si="797"/>
        <v>49.075831751423713</v>
      </c>
      <c r="DY1671" s="51">
        <f t="shared" si="798"/>
        <v>0.39964032370866215</v>
      </c>
      <c r="DZ1671" s="75">
        <f t="shared" si="799"/>
        <v>0.32970326705964637</v>
      </c>
      <c r="EA1671" s="51">
        <f t="shared" si="800"/>
        <v>4.9955040463582782E-2</v>
      </c>
      <c r="EB1671" s="75">
        <f t="shared" si="801"/>
        <v>16.555100409631333</v>
      </c>
      <c r="EC1671" s="51">
        <f t="shared" si="802"/>
        <v>0.22979318613248081</v>
      </c>
      <c r="ED1671" s="75">
        <f t="shared" si="803"/>
        <v>5.8647217504246179</v>
      </c>
      <c r="EE1671" s="51">
        <f t="shared" si="804"/>
        <v>0.24977520231791386</v>
      </c>
      <c r="EF1671" s="75">
        <f t="shared" si="805"/>
        <v>0.13987411329803176</v>
      </c>
      <c r="EG1671" s="51">
        <f t="shared" si="806"/>
        <v>8.9919072834448985E-2</v>
      </c>
      <c r="EH1671" s="75">
        <f t="shared" si="807"/>
        <v>9.1517634129283643</v>
      </c>
      <c r="EI1671" s="51">
        <f t="shared" si="808"/>
        <v>0.17983814566889797</v>
      </c>
      <c r="EJ1671" s="75">
        <f t="shared" si="809"/>
        <v>11.199920071935258</v>
      </c>
      <c r="EK1671" s="51">
        <f t="shared" si="810"/>
        <v>0.28973923468878005</v>
      </c>
      <c r="EL1671" s="75">
        <f t="shared" si="811"/>
        <v>2.7375362174043363</v>
      </c>
      <c r="EM1671" s="51">
        <f t="shared" si="812"/>
        <v>0.15985612948346489</v>
      </c>
      <c r="EN1671" s="75">
        <f t="shared" si="813"/>
        <v>4.9955040463582776E-2</v>
      </c>
      <c r="EO1671" s="51">
        <f t="shared" si="814"/>
        <v>3.9964032370866216E-2</v>
      </c>
      <c r="EP1671" s="75">
        <f t="shared" si="815"/>
        <v>0</v>
      </c>
      <c r="EQ1671" s="51" t="e">
        <f t="shared" si="816"/>
        <v>#DIV/0!</v>
      </c>
      <c r="ER1671" s="51">
        <f t="shared" si="817"/>
        <v>100</v>
      </c>
      <c r="ES1671" s="51">
        <f t="shared" si="818"/>
        <v>0</v>
      </c>
    </row>
    <row r="1672" spans="1:149" x14ac:dyDescent="0.45">
      <c r="A1672" s="78" t="s">
        <v>1489</v>
      </c>
      <c r="B1672" s="174" t="s">
        <v>3423</v>
      </c>
      <c r="C1672" s="51" t="s">
        <v>3726</v>
      </c>
      <c r="D1672" s="51" t="s">
        <v>3802</v>
      </c>
      <c r="E1672" s="78" t="s">
        <v>637</v>
      </c>
      <c r="F1672" s="78" t="s">
        <v>2478</v>
      </c>
      <c r="G1672" s="72" t="s">
        <v>3380</v>
      </c>
      <c r="H1672" s="78" t="s">
        <v>1372</v>
      </c>
      <c r="I1672" s="78">
        <v>24</v>
      </c>
      <c r="J1672" s="300">
        <v>201.8</v>
      </c>
      <c r="K1672" s="78"/>
      <c r="L1672" s="300">
        <v>1160</v>
      </c>
      <c r="M1672" s="72">
        <v>2</v>
      </c>
      <c r="N1672" s="51" t="s">
        <v>722</v>
      </c>
      <c r="O1672" s="78" t="s">
        <v>3794</v>
      </c>
      <c r="P1672" s="72" t="s">
        <v>3295</v>
      </c>
      <c r="Q1672" s="122">
        <v>4.16</v>
      </c>
      <c r="S1672" s="110">
        <v>-4.4400000000000004</v>
      </c>
      <c r="AA1672" s="195"/>
      <c r="AB1672" s="195"/>
      <c r="AC1672" s="195"/>
      <c r="AD1672" s="72"/>
      <c r="AE1672" s="316">
        <v>1</v>
      </c>
      <c r="AF1672" s="195"/>
      <c r="AG1672" s="195">
        <v>0</v>
      </c>
      <c r="AH1672" s="72"/>
      <c r="AR1672" s="53">
        <v>0.99460000000000004</v>
      </c>
      <c r="AT1672" s="77"/>
      <c r="AU1672" s="276">
        <v>2018</v>
      </c>
      <c r="AV1672" s="276"/>
      <c r="AW1672" s="276">
        <v>2007.1028000000001</v>
      </c>
      <c r="AX1672" s="95"/>
      <c r="AY1672" s="276"/>
      <c r="AZ1672" s="95"/>
      <c r="BB1672" s="80" t="s">
        <v>722</v>
      </c>
      <c r="BC1672" s="270" t="s">
        <v>1126</v>
      </c>
      <c r="BD1672" s="72">
        <v>48.17</v>
      </c>
      <c r="BE1672" s="72">
        <v>0.46</v>
      </c>
      <c r="BF1672" s="72">
        <v>0.33</v>
      </c>
      <c r="BG1672" s="72">
        <v>0.04</v>
      </c>
      <c r="BH1672" s="72">
        <v>16.260000000000002</v>
      </c>
      <c r="BI1672" s="72">
        <v>0.15</v>
      </c>
      <c r="BJ1672" s="72"/>
      <c r="BK1672" s="72"/>
      <c r="BL1672" s="72">
        <v>0.12</v>
      </c>
      <c r="BM1672" s="72">
        <v>0.16</v>
      </c>
      <c r="BN1672" s="72">
        <v>5.89</v>
      </c>
      <c r="BO1672" s="72">
        <v>0.21</v>
      </c>
      <c r="BP1672" s="72">
        <v>0.1</v>
      </c>
      <c r="BQ1672" s="72">
        <v>0.09</v>
      </c>
      <c r="BR1672" s="72">
        <v>9.2899999999999991</v>
      </c>
      <c r="BS1672" s="72">
        <v>0.25</v>
      </c>
      <c r="BT1672" s="72"/>
      <c r="BU1672" s="72"/>
      <c r="BV1672" s="72"/>
      <c r="BW1672" s="72"/>
      <c r="BX1672" s="72">
        <v>11.31</v>
      </c>
      <c r="BY1672" s="72">
        <v>0.21</v>
      </c>
      <c r="BZ1672" s="72">
        <v>2.7</v>
      </c>
      <c r="CA1672" s="72">
        <v>0.15</v>
      </c>
      <c r="CB1672" s="72">
        <v>0.02</v>
      </c>
      <c r="CC1672" s="72">
        <v>0.03</v>
      </c>
      <c r="CD1672" s="72"/>
      <c r="CE1672" s="72"/>
      <c r="CF1672" s="72"/>
      <c r="CG1672" s="72"/>
      <c r="CH1672" s="72"/>
      <c r="CI1672" s="72"/>
      <c r="CJ1672" s="72"/>
      <c r="CK1672" s="72"/>
      <c r="CL1672" s="72"/>
      <c r="CM1672" s="72"/>
      <c r="CN1672" s="72"/>
      <c r="CO1672" s="72"/>
      <c r="CP1672" s="72"/>
      <c r="CQ1672" s="72"/>
      <c r="CR1672" s="72"/>
      <c r="CS1672" s="72"/>
      <c r="CT1672" s="72"/>
      <c r="CU1672" s="72"/>
      <c r="CV1672" s="72"/>
      <c r="CW1672" s="72"/>
      <c r="CX1672" s="72"/>
      <c r="CY1672" s="72"/>
      <c r="CZ1672" s="72"/>
      <c r="DA1672" s="72"/>
      <c r="DB1672" s="72"/>
      <c r="DC1672" s="72"/>
      <c r="DD1672" s="72"/>
      <c r="DE1672" s="72"/>
      <c r="DF1672" s="72"/>
      <c r="DG1672" s="72"/>
      <c r="DH1672" s="78">
        <v>99.09</v>
      </c>
      <c r="DJ1672" s="77">
        <f t="shared" si="796"/>
        <v>0.90999999999999659</v>
      </c>
      <c r="DK1672" s="72">
        <v>0.99399999999999999</v>
      </c>
      <c r="DO1672" s="358">
        <v>4.9000000000000004</v>
      </c>
      <c r="DP1672" s="72"/>
      <c r="DQ1672" s="374"/>
      <c r="DR1672" s="72"/>
      <c r="DU1672" s="52"/>
      <c r="DX1672" s="75">
        <f t="shared" si="797"/>
        <v>48.612372590574225</v>
      </c>
      <c r="DY1672" s="51">
        <f t="shared" si="798"/>
        <v>0.46422444242607735</v>
      </c>
      <c r="DZ1672" s="75">
        <f t="shared" si="799"/>
        <v>0.33303057826218591</v>
      </c>
      <c r="EA1672" s="51">
        <f t="shared" si="800"/>
        <v>4.0367342819658897E-2</v>
      </c>
      <c r="EB1672" s="75">
        <f t="shared" si="801"/>
        <v>16.409324856191343</v>
      </c>
      <c r="EC1672" s="51">
        <f t="shared" si="802"/>
        <v>0.15137753557372086</v>
      </c>
      <c r="ED1672" s="75">
        <f t="shared" si="803"/>
        <v>5.9440912301947719</v>
      </c>
      <c r="EE1672" s="51">
        <f t="shared" si="804"/>
        <v>0.21192854980320922</v>
      </c>
      <c r="EF1672" s="75">
        <f t="shared" si="805"/>
        <v>0.10091835704914726</v>
      </c>
      <c r="EG1672" s="51">
        <f t="shared" si="806"/>
        <v>9.0826521344232525E-2</v>
      </c>
      <c r="EH1672" s="75">
        <f t="shared" si="807"/>
        <v>9.3753153698657776</v>
      </c>
      <c r="EI1672" s="51">
        <f t="shared" si="808"/>
        <v>0.25229589262286811</v>
      </c>
      <c r="EJ1672" s="75">
        <f t="shared" si="809"/>
        <v>11.413866182258554</v>
      </c>
      <c r="EK1672" s="51">
        <f t="shared" si="810"/>
        <v>0.21192854980320922</v>
      </c>
      <c r="EL1672" s="75">
        <f t="shared" si="811"/>
        <v>2.7247956403269753</v>
      </c>
      <c r="EM1672" s="51">
        <f t="shared" si="812"/>
        <v>0.15137753557372083</v>
      </c>
      <c r="EN1672" s="75">
        <f t="shared" si="813"/>
        <v>2.0183671409829448E-2</v>
      </c>
      <c r="EO1672" s="51">
        <f t="shared" si="814"/>
        <v>3.0275507114744173E-2</v>
      </c>
      <c r="EP1672" s="75">
        <f t="shared" si="815"/>
        <v>0</v>
      </c>
      <c r="EQ1672" s="51" t="e">
        <f t="shared" si="816"/>
        <v>#DIV/0!</v>
      </c>
      <c r="ER1672" s="51">
        <f t="shared" si="817"/>
        <v>100</v>
      </c>
      <c r="ES1672" s="51">
        <f t="shared" si="818"/>
        <v>0</v>
      </c>
    </row>
    <row r="1673" spans="1:149" x14ac:dyDescent="0.45">
      <c r="A1673" s="78" t="s">
        <v>1489</v>
      </c>
      <c r="B1673" s="174" t="s">
        <v>3423</v>
      </c>
      <c r="C1673" s="51" t="s">
        <v>3726</v>
      </c>
      <c r="D1673" s="51" t="s">
        <v>3802</v>
      </c>
      <c r="E1673" s="78" t="s">
        <v>637</v>
      </c>
      <c r="F1673" s="78" t="s">
        <v>2479</v>
      </c>
      <c r="G1673" s="72" t="s">
        <v>3380</v>
      </c>
      <c r="H1673" s="78" t="s">
        <v>1101</v>
      </c>
      <c r="I1673" s="78">
        <v>42</v>
      </c>
      <c r="J1673" s="300">
        <v>203.5</v>
      </c>
      <c r="K1673" s="78"/>
      <c r="L1673" s="300">
        <v>1020</v>
      </c>
      <c r="M1673" s="72">
        <v>2</v>
      </c>
      <c r="N1673" s="51" t="s">
        <v>722</v>
      </c>
      <c r="O1673" s="78" t="s">
        <v>3795</v>
      </c>
      <c r="P1673" s="72" t="s">
        <v>3297</v>
      </c>
      <c r="Q1673" s="122">
        <v>4.1100000000000003</v>
      </c>
      <c r="S1673" s="110">
        <v>-6.36</v>
      </c>
      <c r="AA1673" s="195"/>
      <c r="AB1673" s="195"/>
      <c r="AC1673" s="195"/>
      <c r="AD1673" s="72"/>
      <c r="AE1673" s="316">
        <v>1</v>
      </c>
      <c r="AF1673" s="195"/>
      <c r="AG1673" s="195">
        <v>0</v>
      </c>
      <c r="AH1673" s="72"/>
      <c r="AR1673" s="53">
        <v>0.9355</v>
      </c>
      <c r="AT1673" s="77"/>
      <c r="AU1673" s="276">
        <v>2035</v>
      </c>
      <c r="AV1673" s="276"/>
      <c r="AW1673" s="276">
        <v>1903.7425000000001</v>
      </c>
      <c r="AX1673" s="95"/>
      <c r="AY1673" s="276"/>
      <c r="AZ1673" s="95"/>
      <c r="BB1673" s="80" t="s">
        <v>722</v>
      </c>
      <c r="BC1673" s="270" t="s">
        <v>1126</v>
      </c>
      <c r="BD1673" s="72">
        <v>50.26</v>
      </c>
      <c r="BE1673" s="72">
        <v>0.78</v>
      </c>
      <c r="BF1673" s="72">
        <v>0.41</v>
      </c>
      <c r="BG1673" s="72">
        <v>0.04</v>
      </c>
      <c r="BH1673" s="72">
        <v>18.14</v>
      </c>
      <c r="BI1673" s="72">
        <v>0.41</v>
      </c>
      <c r="BJ1673" s="72"/>
      <c r="BK1673" s="72"/>
      <c r="BL1673" s="72"/>
      <c r="BM1673" s="72"/>
      <c r="BN1673" s="72">
        <v>5.78</v>
      </c>
      <c r="BO1673" s="72">
        <v>0.28999999999999998</v>
      </c>
      <c r="BP1673" s="72"/>
      <c r="BQ1673" s="72"/>
      <c r="BR1673" s="72">
        <v>4.49</v>
      </c>
      <c r="BS1673" s="72">
        <v>0.19</v>
      </c>
      <c r="BT1673" s="72"/>
      <c r="BU1673" s="72"/>
      <c r="BV1673" s="72"/>
      <c r="BW1673" s="72"/>
      <c r="BX1673" s="72">
        <v>8.8699999999999992</v>
      </c>
      <c r="BY1673" s="72">
        <v>0.16</v>
      </c>
      <c r="BZ1673" s="72">
        <v>3.62</v>
      </c>
      <c r="CA1673" s="72">
        <v>0.28999999999999998</v>
      </c>
      <c r="CB1673" s="72">
        <v>0.06</v>
      </c>
      <c r="CC1673" s="72">
        <v>0.03</v>
      </c>
      <c r="CD1673" s="72">
        <v>0.05</v>
      </c>
      <c r="CE1673" s="72">
        <v>7.0000000000000007E-2</v>
      </c>
      <c r="CF1673" s="72"/>
      <c r="CG1673" s="72"/>
      <c r="CH1673" s="72"/>
      <c r="CI1673" s="72"/>
      <c r="CJ1673" s="72"/>
      <c r="CK1673" s="72"/>
      <c r="CL1673" s="72"/>
      <c r="CM1673" s="72"/>
      <c r="CN1673" s="72"/>
      <c r="CO1673" s="72"/>
      <c r="CP1673" s="72"/>
      <c r="CQ1673" s="72"/>
      <c r="CR1673" s="72"/>
      <c r="CS1673" s="72"/>
      <c r="CT1673" s="72"/>
      <c r="CU1673" s="72"/>
      <c r="CV1673" s="72"/>
      <c r="CW1673" s="72"/>
      <c r="CX1673" s="72"/>
      <c r="CY1673" s="72"/>
      <c r="CZ1673" s="72"/>
      <c r="DA1673" s="72"/>
      <c r="DB1673" s="72"/>
      <c r="DC1673" s="72"/>
      <c r="DD1673" s="72"/>
      <c r="DE1673" s="72"/>
      <c r="DF1673" s="72"/>
      <c r="DG1673" s="72"/>
      <c r="DH1673" s="78">
        <v>96.78</v>
      </c>
      <c r="DJ1673" s="77">
        <f t="shared" si="796"/>
        <v>3.2199999999999989</v>
      </c>
      <c r="DK1673" s="72">
        <v>0.60499999999999998</v>
      </c>
      <c r="DO1673" s="358">
        <v>5.0999999999999996</v>
      </c>
      <c r="DP1673" s="72"/>
      <c r="DQ1673" s="374"/>
      <c r="DR1673" s="72"/>
      <c r="DU1673" s="52"/>
      <c r="DX1673" s="75">
        <f t="shared" si="797"/>
        <v>51.932217400289318</v>
      </c>
      <c r="DY1673" s="51">
        <f t="shared" si="798"/>
        <v>0.80595164290142596</v>
      </c>
      <c r="DZ1673" s="75">
        <f t="shared" si="799"/>
        <v>0.42364124819177518</v>
      </c>
      <c r="EA1673" s="51">
        <f t="shared" si="800"/>
        <v>4.1330853482124411E-2</v>
      </c>
      <c r="EB1673" s="75">
        <f t="shared" si="801"/>
        <v>18.743542054143418</v>
      </c>
      <c r="EC1673" s="51">
        <f t="shared" si="802"/>
        <v>0.42364124819177512</v>
      </c>
      <c r="ED1673" s="75">
        <f t="shared" si="803"/>
        <v>5.9723083281669771</v>
      </c>
      <c r="EE1673" s="51">
        <f t="shared" si="804"/>
        <v>0.29964868774540193</v>
      </c>
      <c r="EF1673" s="75">
        <f t="shared" si="805"/>
        <v>0</v>
      </c>
      <c r="EG1673" s="51" t="e">
        <f t="shared" si="806"/>
        <v>#DIV/0!</v>
      </c>
      <c r="EH1673" s="75">
        <f t="shared" si="807"/>
        <v>4.6393883033684649</v>
      </c>
      <c r="EI1673" s="51">
        <f t="shared" si="808"/>
        <v>0.19632155404009094</v>
      </c>
      <c r="EJ1673" s="75">
        <f t="shared" si="809"/>
        <v>9.1651167596610872</v>
      </c>
      <c r="EK1673" s="51">
        <f t="shared" si="810"/>
        <v>0.16532341392849764</v>
      </c>
      <c r="EL1673" s="75">
        <f t="shared" si="811"/>
        <v>3.7404422401322588</v>
      </c>
      <c r="EM1673" s="51">
        <f t="shared" si="812"/>
        <v>0.29964868774540193</v>
      </c>
      <c r="EN1673" s="75">
        <f t="shared" si="813"/>
        <v>6.1996280223186609E-2</v>
      </c>
      <c r="EO1673" s="51">
        <f t="shared" si="814"/>
        <v>3.0998140111593304E-2</v>
      </c>
      <c r="EP1673" s="75">
        <f t="shared" si="815"/>
        <v>5.166356685265551E-2</v>
      </c>
      <c r="EQ1673" s="51">
        <f t="shared" si="816"/>
        <v>7.2328993593717722E-2</v>
      </c>
      <c r="ER1673" s="51">
        <f t="shared" si="817"/>
        <v>100</v>
      </c>
      <c r="ES1673" s="51">
        <f t="shared" si="818"/>
        <v>0</v>
      </c>
    </row>
    <row r="1674" spans="1:149" x14ac:dyDescent="0.45">
      <c r="A1674" s="78" t="s">
        <v>1489</v>
      </c>
      <c r="B1674" s="174" t="s">
        <v>3423</v>
      </c>
      <c r="C1674" s="51" t="s">
        <v>3726</v>
      </c>
      <c r="D1674" s="51" t="s">
        <v>3802</v>
      </c>
      <c r="E1674" s="78" t="s">
        <v>637</v>
      </c>
      <c r="F1674" s="78" t="s">
        <v>2480</v>
      </c>
      <c r="G1674" s="72" t="s">
        <v>3380</v>
      </c>
      <c r="H1674" s="78" t="s">
        <v>1101</v>
      </c>
      <c r="I1674" s="78">
        <v>43</v>
      </c>
      <c r="J1674" s="300">
        <v>203</v>
      </c>
      <c r="K1674" s="78"/>
      <c r="L1674" s="300">
        <v>980</v>
      </c>
      <c r="M1674" s="72">
        <v>1</v>
      </c>
      <c r="N1674" s="51" t="s">
        <v>722</v>
      </c>
      <c r="O1674" s="78" t="s">
        <v>3796</v>
      </c>
      <c r="P1674" s="72" t="s">
        <v>3298</v>
      </c>
      <c r="Q1674" s="122">
        <v>4.0999999999999996</v>
      </c>
      <c r="S1674" s="110">
        <v>-6.99</v>
      </c>
      <c r="AA1674" s="195"/>
      <c r="AB1674" s="195"/>
      <c r="AC1674" s="195"/>
      <c r="AD1674" s="72"/>
      <c r="AE1674" s="316">
        <v>1</v>
      </c>
      <c r="AF1674" s="195"/>
      <c r="AG1674" s="195">
        <v>0</v>
      </c>
      <c r="AH1674" s="72"/>
      <c r="AR1674" s="53">
        <v>0.91320000000000001</v>
      </c>
      <c r="AT1674" s="77"/>
      <c r="AU1674" s="276">
        <v>2030</v>
      </c>
      <c r="AV1674" s="276"/>
      <c r="AW1674" s="276">
        <v>1853.796</v>
      </c>
      <c r="AX1674" s="95"/>
      <c r="AY1674" s="276"/>
      <c r="AZ1674" s="95"/>
      <c r="BB1674" s="80" t="s">
        <v>722</v>
      </c>
      <c r="BC1674" s="270" t="s">
        <v>1126</v>
      </c>
      <c r="BD1674" s="72">
        <v>57.13</v>
      </c>
      <c r="BE1674" s="72">
        <v>0.47</v>
      </c>
      <c r="BF1674" s="72">
        <v>0.26</v>
      </c>
      <c r="BG1674" s="72">
        <v>0.02</v>
      </c>
      <c r="BH1674" s="72">
        <v>18.07</v>
      </c>
      <c r="BI1674" s="72">
        <v>0.16</v>
      </c>
      <c r="BJ1674" s="72"/>
      <c r="BK1674" s="72"/>
      <c r="BL1674" s="72"/>
      <c r="BM1674" s="72"/>
      <c r="BN1674" s="72">
        <v>3.62</v>
      </c>
      <c r="BO1674" s="72">
        <v>0.28999999999999998</v>
      </c>
      <c r="BP1674" s="72">
        <v>0.11</v>
      </c>
      <c r="BQ1674" s="72">
        <v>0.09</v>
      </c>
      <c r="BR1674" s="72">
        <v>3.49</v>
      </c>
      <c r="BS1674" s="72">
        <v>0.17</v>
      </c>
      <c r="BT1674" s="72"/>
      <c r="BU1674" s="72"/>
      <c r="BV1674" s="72"/>
      <c r="BW1674" s="72"/>
      <c r="BX1674" s="72">
        <v>6.56</v>
      </c>
      <c r="BY1674" s="72">
        <v>0.1</v>
      </c>
      <c r="BZ1674" s="72">
        <v>4.2699999999999996</v>
      </c>
      <c r="CA1674" s="72">
        <v>0.19</v>
      </c>
      <c r="CB1674" s="72">
        <v>0.1</v>
      </c>
      <c r="CC1674" s="72">
        <v>0.02</v>
      </c>
      <c r="CD1674" s="72">
        <v>0.11</v>
      </c>
      <c r="CE1674" s="72">
        <v>0.08</v>
      </c>
      <c r="CF1674" s="72"/>
      <c r="CG1674" s="72"/>
      <c r="CH1674" s="72"/>
      <c r="CI1674" s="72"/>
      <c r="CJ1674" s="72"/>
      <c r="CK1674" s="72"/>
      <c r="CL1674" s="72"/>
      <c r="CM1674" s="72"/>
      <c r="CN1674" s="72"/>
      <c r="CO1674" s="72"/>
      <c r="CP1674" s="72"/>
      <c r="CQ1674" s="72"/>
      <c r="CR1674" s="72"/>
      <c r="CS1674" s="72"/>
      <c r="CT1674" s="72"/>
      <c r="CU1674" s="72"/>
      <c r="CV1674" s="72"/>
      <c r="CW1674" s="72"/>
      <c r="CX1674" s="72"/>
      <c r="CY1674" s="72"/>
      <c r="CZ1674" s="72"/>
      <c r="DA1674" s="72"/>
      <c r="DB1674" s="72"/>
      <c r="DC1674" s="72"/>
      <c r="DD1674" s="72"/>
      <c r="DE1674" s="72"/>
      <c r="DF1674" s="72"/>
      <c r="DG1674" s="72"/>
      <c r="DH1674" s="78">
        <v>98.92</v>
      </c>
      <c r="DJ1674" s="77">
        <f t="shared" si="796"/>
        <v>1.0799999999999983</v>
      </c>
      <c r="DK1674" s="72">
        <v>0.33100000000000002</v>
      </c>
      <c r="DO1674" s="358">
        <v>5.2</v>
      </c>
      <c r="DP1674" s="72"/>
      <c r="DQ1674" s="374"/>
      <c r="DR1674" s="72"/>
      <c r="DU1674" s="52"/>
      <c r="DX1674" s="75">
        <f t="shared" si="797"/>
        <v>57.753740396279831</v>
      </c>
      <c r="DY1674" s="51">
        <f t="shared" si="798"/>
        <v>0.47513141932875058</v>
      </c>
      <c r="DZ1674" s="75">
        <f t="shared" si="799"/>
        <v>0.26283865750101093</v>
      </c>
      <c r="EA1674" s="51">
        <f t="shared" si="800"/>
        <v>2.0218358269308533E-2</v>
      </c>
      <c r="EB1674" s="75">
        <f t="shared" si="801"/>
        <v>18.267286696320259</v>
      </c>
      <c r="EC1674" s="51">
        <f t="shared" si="802"/>
        <v>0.16174686615446823</v>
      </c>
      <c r="ED1674" s="75">
        <f t="shared" si="803"/>
        <v>3.659522846744844</v>
      </c>
      <c r="EE1674" s="51">
        <f t="shared" si="804"/>
        <v>0.29316619490497364</v>
      </c>
      <c r="EF1674" s="75">
        <f t="shared" si="805"/>
        <v>0.11120097048119691</v>
      </c>
      <c r="EG1674" s="51">
        <f t="shared" si="806"/>
        <v>9.0982612211888372E-2</v>
      </c>
      <c r="EH1674" s="75">
        <f t="shared" si="807"/>
        <v>3.5281035179943387</v>
      </c>
      <c r="EI1674" s="51">
        <f t="shared" si="808"/>
        <v>0.17185604528912252</v>
      </c>
      <c r="EJ1674" s="75">
        <f t="shared" si="809"/>
        <v>6.6316215123331981</v>
      </c>
      <c r="EK1674" s="51">
        <f t="shared" si="810"/>
        <v>0.10109179134654266</v>
      </c>
      <c r="EL1674" s="75">
        <f t="shared" si="811"/>
        <v>4.3166194904973709</v>
      </c>
      <c r="EM1674" s="51">
        <f t="shared" si="812"/>
        <v>0.19207440355843106</v>
      </c>
      <c r="EN1674" s="75">
        <f t="shared" si="813"/>
        <v>0.10109179134654267</v>
      </c>
      <c r="EO1674" s="51">
        <f t="shared" si="814"/>
        <v>2.0218358269308533E-2</v>
      </c>
      <c r="EP1674" s="75">
        <f t="shared" si="815"/>
        <v>0.11120097048119691</v>
      </c>
      <c r="EQ1674" s="51">
        <f t="shared" si="816"/>
        <v>8.0873433077234116E-2</v>
      </c>
      <c r="ER1674" s="51">
        <f t="shared" si="817"/>
        <v>100</v>
      </c>
      <c r="ES1674" s="51">
        <f t="shared" si="818"/>
        <v>0</v>
      </c>
    </row>
    <row r="1675" spans="1:149" x14ac:dyDescent="0.45">
      <c r="A1675" s="78" t="s">
        <v>1489</v>
      </c>
      <c r="B1675" s="174" t="s">
        <v>3423</v>
      </c>
      <c r="C1675" s="51" t="s">
        <v>3726</v>
      </c>
      <c r="D1675" s="51" t="s">
        <v>3802</v>
      </c>
      <c r="E1675" s="78" t="s">
        <v>637</v>
      </c>
      <c r="F1675" s="78" t="s">
        <v>2481</v>
      </c>
      <c r="G1675" s="72" t="s">
        <v>3380</v>
      </c>
      <c r="H1675" s="78" t="s">
        <v>1101</v>
      </c>
      <c r="I1675" s="78">
        <v>68</v>
      </c>
      <c r="J1675" s="300">
        <v>203</v>
      </c>
      <c r="K1675" s="78"/>
      <c r="L1675" s="300">
        <v>940</v>
      </c>
      <c r="M1675" s="72">
        <v>4</v>
      </c>
      <c r="N1675" s="51" t="s">
        <v>722</v>
      </c>
      <c r="O1675" s="78" t="s">
        <v>3797</v>
      </c>
      <c r="P1675" s="72" t="s">
        <v>3299</v>
      </c>
      <c r="Q1675" s="122">
        <v>4.08</v>
      </c>
      <c r="S1675" s="110">
        <v>-7.66</v>
      </c>
      <c r="AA1675" s="195"/>
      <c r="AB1675" s="195"/>
      <c r="AC1675" s="195"/>
      <c r="AD1675" s="72"/>
      <c r="AE1675" s="316">
        <v>1</v>
      </c>
      <c r="AF1675" s="195"/>
      <c r="AG1675" s="195">
        <v>0</v>
      </c>
      <c r="AH1675" s="72"/>
      <c r="AR1675" s="53">
        <v>0.88800000000000001</v>
      </c>
      <c r="AT1675" s="77"/>
      <c r="AU1675" s="276">
        <v>2030</v>
      </c>
      <c r="AV1675" s="276"/>
      <c r="AW1675" s="276">
        <v>1802.64</v>
      </c>
      <c r="AX1675" s="95"/>
      <c r="AY1675" s="276"/>
      <c r="AZ1675" s="95"/>
      <c r="BB1675" s="80" t="s">
        <v>722</v>
      </c>
      <c r="BC1675" s="270" t="s">
        <v>1126</v>
      </c>
      <c r="BD1675" s="72">
        <v>59.33</v>
      </c>
      <c r="BE1675" s="72">
        <v>0.47</v>
      </c>
      <c r="BF1675" s="72">
        <v>0.16</v>
      </c>
      <c r="BG1675" s="72">
        <v>0.03</v>
      </c>
      <c r="BH1675" s="72">
        <v>17.04</v>
      </c>
      <c r="BI1675" s="72">
        <v>0.45</v>
      </c>
      <c r="BJ1675" s="72"/>
      <c r="BK1675" s="72"/>
      <c r="BL1675" s="72">
        <v>0.09</v>
      </c>
      <c r="BM1675" s="72">
        <v>0.13</v>
      </c>
      <c r="BN1675" s="72">
        <v>3.92</v>
      </c>
      <c r="BO1675" s="72">
        <v>0.32</v>
      </c>
      <c r="BP1675" s="72"/>
      <c r="BQ1675" s="72"/>
      <c r="BR1675" s="72">
        <v>2.27</v>
      </c>
      <c r="BS1675" s="72">
        <v>0.45</v>
      </c>
      <c r="BT1675" s="72"/>
      <c r="BU1675" s="72"/>
      <c r="BV1675" s="72"/>
      <c r="BW1675" s="72"/>
      <c r="BX1675" s="72">
        <v>5.6</v>
      </c>
      <c r="BY1675" s="72">
        <v>0.21</v>
      </c>
      <c r="BZ1675" s="72">
        <v>3.09</v>
      </c>
      <c r="CA1675" s="72">
        <v>0.31</v>
      </c>
      <c r="CB1675" s="72">
        <v>0.12</v>
      </c>
      <c r="CC1675" s="72">
        <v>0.03</v>
      </c>
      <c r="CD1675" s="72">
        <v>0.2</v>
      </c>
      <c r="CE1675" s="72">
        <v>0.11</v>
      </c>
      <c r="CF1675" s="72"/>
      <c r="CG1675" s="72"/>
      <c r="CH1675" s="72"/>
      <c r="CI1675" s="72"/>
      <c r="CJ1675" s="72"/>
      <c r="CK1675" s="72"/>
      <c r="CL1675" s="72"/>
      <c r="CM1675" s="72"/>
      <c r="CN1675" s="72"/>
      <c r="CO1675" s="72"/>
      <c r="CP1675" s="72"/>
      <c r="CQ1675" s="72"/>
      <c r="CR1675" s="72"/>
      <c r="CS1675" s="72"/>
      <c r="CT1675" s="72"/>
      <c r="CU1675" s="72"/>
      <c r="CV1675" s="72"/>
      <c r="CW1675" s="72"/>
      <c r="CX1675" s="72"/>
      <c r="CY1675" s="72"/>
      <c r="CZ1675" s="72"/>
      <c r="DA1675" s="72"/>
      <c r="DB1675" s="72"/>
      <c r="DC1675" s="72"/>
      <c r="DD1675" s="72"/>
      <c r="DE1675" s="72"/>
      <c r="DF1675" s="72"/>
      <c r="DG1675" s="72"/>
      <c r="DH1675" s="78">
        <v>97.12</v>
      </c>
      <c r="DJ1675" s="77">
        <f t="shared" si="796"/>
        <v>2.8799999999999955</v>
      </c>
      <c r="DK1675" s="72">
        <v>0.189</v>
      </c>
      <c r="DO1675" s="358">
        <v>5.3</v>
      </c>
      <c r="DP1675" s="72"/>
      <c r="DQ1675" s="374"/>
      <c r="DR1675" s="72"/>
      <c r="DU1675" s="52"/>
      <c r="DX1675" s="75">
        <f t="shared" si="797"/>
        <v>61.08937397034596</v>
      </c>
      <c r="DY1675" s="51">
        <f t="shared" si="798"/>
        <v>0.48393739703459632</v>
      </c>
      <c r="DZ1675" s="75">
        <f t="shared" si="799"/>
        <v>0.16474464579901155</v>
      </c>
      <c r="EA1675" s="51">
        <f t="shared" si="800"/>
        <v>3.0889621087314665E-2</v>
      </c>
      <c r="EB1675" s="75">
        <f t="shared" si="801"/>
        <v>17.545304777594726</v>
      </c>
      <c r="EC1675" s="51">
        <f t="shared" si="802"/>
        <v>0.46334431630971995</v>
      </c>
      <c r="ED1675" s="75">
        <f t="shared" si="803"/>
        <v>4.0362438220757824</v>
      </c>
      <c r="EE1675" s="51">
        <f t="shared" si="804"/>
        <v>0.32948929159802309</v>
      </c>
      <c r="EF1675" s="75">
        <f t="shared" si="805"/>
        <v>0</v>
      </c>
      <c r="EG1675" s="51" t="e">
        <f t="shared" si="806"/>
        <v>#DIV/0!</v>
      </c>
      <c r="EH1675" s="75">
        <f t="shared" si="807"/>
        <v>2.3373146622734762</v>
      </c>
      <c r="EI1675" s="51">
        <f t="shared" si="808"/>
        <v>0.46334431630972001</v>
      </c>
      <c r="EJ1675" s="75">
        <f t="shared" si="809"/>
        <v>5.7660626029654027</v>
      </c>
      <c r="EK1675" s="51">
        <f t="shared" si="810"/>
        <v>0.2162273476112026</v>
      </c>
      <c r="EL1675" s="75">
        <f t="shared" si="811"/>
        <v>3.1816309719934099</v>
      </c>
      <c r="EM1675" s="51">
        <f t="shared" si="812"/>
        <v>0.31919275123558483</v>
      </c>
      <c r="EN1675" s="75">
        <f t="shared" si="813"/>
        <v>0.12355848434925865</v>
      </c>
      <c r="EO1675" s="51">
        <f t="shared" si="814"/>
        <v>3.0889621087314661E-2</v>
      </c>
      <c r="EP1675" s="75">
        <f t="shared" si="815"/>
        <v>0.20593080724876442</v>
      </c>
      <c r="EQ1675" s="51">
        <f t="shared" si="816"/>
        <v>0.11326194398682042</v>
      </c>
      <c r="ER1675" s="51">
        <f t="shared" si="817"/>
        <v>100</v>
      </c>
      <c r="ES1675" s="51">
        <f t="shared" si="818"/>
        <v>0</v>
      </c>
    </row>
    <row r="1676" spans="1:149" x14ac:dyDescent="0.45">
      <c r="A1676" s="78" t="s">
        <v>1489</v>
      </c>
      <c r="B1676" s="174" t="s">
        <v>3423</v>
      </c>
      <c r="C1676" s="51" t="s">
        <v>3726</v>
      </c>
      <c r="D1676" s="51" t="s">
        <v>3802</v>
      </c>
      <c r="E1676" s="78" t="s">
        <v>637</v>
      </c>
      <c r="F1676" s="78" t="s">
        <v>2482</v>
      </c>
      <c r="G1676" s="72" t="s">
        <v>3380</v>
      </c>
      <c r="H1676" s="78" t="s">
        <v>1372</v>
      </c>
      <c r="I1676" s="78">
        <v>22</v>
      </c>
      <c r="J1676" s="300">
        <v>104.7</v>
      </c>
      <c r="K1676" s="78"/>
      <c r="L1676" s="300">
        <v>1180</v>
      </c>
      <c r="M1676" s="72">
        <v>2</v>
      </c>
      <c r="N1676" s="51" t="s">
        <v>722</v>
      </c>
      <c r="O1676" s="78" t="s">
        <v>3798</v>
      </c>
      <c r="P1676" s="72" t="s">
        <v>3295</v>
      </c>
      <c r="Q1676" s="122">
        <v>4.18</v>
      </c>
      <c r="S1676" s="110">
        <v>-4.24</v>
      </c>
      <c r="AA1676" s="195"/>
      <c r="AB1676" s="195"/>
      <c r="AC1676" s="195"/>
      <c r="AD1676" s="72"/>
      <c r="AE1676" s="316">
        <v>1</v>
      </c>
      <c r="AF1676" s="195"/>
      <c r="AG1676" s="195">
        <v>0</v>
      </c>
      <c r="AH1676" s="72"/>
      <c r="AR1676" s="53">
        <v>0.98699999999999999</v>
      </c>
      <c r="AT1676" s="77"/>
      <c r="AU1676" s="276">
        <v>1047</v>
      </c>
      <c r="AV1676" s="276"/>
      <c r="AW1676" s="276">
        <v>1033.3889999999999</v>
      </c>
      <c r="AX1676" s="95"/>
      <c r="AY1676" s="276"/>
      <c r="AZ1676" s="95"/>
      <c r="BB1676" s="80" t="s">
        <v>722</v>
      </c>
      <c r="BC1676" s="270" t="s">
        <v>1126</v>
      </c>
      <c r="BD1676" s="72">
        <v>49.91</v>
      </c>
      <c r="BE1676" s="72">
        <v>0.38</v>
      </c>
      <c r="BF1676" s="72">
        <v>0.32</v>
      </c>
      <c r="BG1676" s="72">
        <v>0.03</v>
      </c>
      <c r="BH1676" s="72">
        <v>16.91</v>
      </c>
      <c r="BI1676" s="72">
        <v>0.2</v>
      </c>
      <c r="BJ1676" s="72"/>
      <c r="BK1676" s="72"/>
      <c r="BL1676" s="72"/>
      <c r="BM1676" s="72"/>
      <c r="BN1676" s="72">
        <v>6.1</v>
      </c>
      <c r="BO1676" s="72">
        <v>0.17</v>
      </c>
      <c r="BP1676" s="72">
        <v>0.13</v>
      </c>
      <c r="BQ1676" s="72">
        <v>0.04</v>
      </c>
      <c r="BR1676" s="72">
        <v>9.6999999999999993</v>
      </c>
      <c r="BS1676" s="72">
        <v>0.2</v>
      </c>
      <c r="BT1676" s="72"/>
      <c r="BU1676" s="72"/>
      <c r="BV1676" s="72"/>
      <c r="BW1676" s="72"/>
      <c r="BX1676" s="72">
        <v>11.26</v>
      </c>
      <c r="BY1676" s="72">
        <v>0.2</v>
      </c>
      <c r="BZ1676" s="72">
        <v>2.9</v>
      </c>
      <c r="CA1676" s="72">
        <v>0.19</v>
      </c>
      <c r="CB1676" s="72">
        <v>0.04</v>
      </c>
      <c r="CC1676" s="72">
        <v>0.03</v>
      </c>
      <c r="CD1676" s="72"/>
      <c r="CE1676" s="72"/>
      <c r="CF1676" s="72"/>
      <c r="CG1676" s="72"/>
      <c r="CH1676" s="72"/>
      <c r="CI1676" s="72"/>
      <c r="CJ1676" s="72"/>
      <c r="CK1676" s="72"/>
      <c r="CL1676" s="72"/>
      <c r="CM1676" s="72"/>
      <c r="CN1676" s="72"/>
      <c r="CO1676" s="72"/>
      <c r="CP1676" s="72"/>
      <c r="CQ1676" s="72"/>
      <c r="CR1676" s="72"/>
      <c r="CS1676" s="72"/>
      <c r="CT1676" s="72"/>
      <c r="CU1676" s="72"/>
      <c r="CV1676" s="72"/>
      <c r="CW1676" s="72"/>
      <c r="CX1676" s="72"/>
      <c r="CY1676" s="72"/>
      <c r="CZ1676" s="72"/>
      <c r="DA1676" s="72"/>
      <c r="DB1676" s="72"/>
      <c r="DC1676" s="72"/>
      <c r="DD1676" s="72"/>
      <c r="DE1676" s="72"/>
      <c r="DF1676" s="72"/>
      <c r="DG1676" s="72"/>
      <c r="DH1676" s="78">
        <v>100.67</v>
      </c>
      <c r="DJ1676" s="77">
        <f t="shared" si="796"/>
        <v>0</v>
      </c>
      <c r="DK1676" s="72">
        <v>0.99299999999999999</v>
      </c>
      <c r="DO1676" s="358">
        <v>3.4</v>
      </c>
      <c r="DP1676" s="72"/>
      <c r="DQ1676" s="374"/>
      <c r="DR1676" s="72"/>
      <c r="DU1676" s="52"/>
      <c r="DX1676" s="75">
        <f t="shared" si="797"/>
        <v>49.577828548723545</v>
      </c>
      <c r="DY1676" s="51">
        <f t="shared" si="798"/>
        <v>0.37747094467070624</v>
      </c>
      <c r="DZ1676" s="75">
        <f t="shared" si="799"/>
        <v>0.31787026919638423</v>
      </c>
      <c r="EA1676" s="51">
        <f t="shared" si="800"/>
        <v>2.9800337737161023E-2</v>
      </c>
      <c r="EB1676" s="75">
        <f t="shared" si="801"/>
        <v>16.797457037846428</v>
      </c>
      <c r="EC1676" s="51">
        <f t="shared" si="802"/>
        <v>0.19866891824774013</v>
      </c>
      <c r="ED1676" s="75">
        <f t="shared" si="803"/>
        <v>6.0594020065560734</v>
      </c>
      <c r="EE1676" s="51">
        <f t="shared" si="804"/>
        <v>0.16886858051057912</v>
      </c>
      <c r="EF1676" s="75">
        <f t="shared" si="805"/>
        <v>0.12913479686103108</v>
      </c>
      <c r="EG1676" s="51">
        <f t="shared" si="806"/>
        <v>3.9733783649548028E-2</v>
      </c>
      <c r="EH1676" s="75">
        <f t="shared" si="807"/>
        <v>9.6354425350153949</v>
      </c>
      <c r="EI1676" s="51">
        <f t="shared" si="808"/>
        <v>0.19866891824774013</v>
      </c>
      <c r="EJ1676" s="75">
        <f t="shared" si="809"/>
        <v>11.185060097347769</v>
      </c>
      <c r="EK1676" s="51">
        <f t="shared" si="810"/>
        <v>0.19866891824774016</v>
      </c>
      <c r="EL1676" s="75">
        <f t="shared" si="811"/>
        <v>2.8806993145922317</v>
      </c>
      <c r="EM1676" s="51">
        <f t="shared" si="812"/>
        <v>0.18873547233535312</v>
      </c>
      <c r="EN1676" s="75">
        <f t="shared" si="813"/>
        <v>3.9733783649548028E-2</v>
      </c>
      <c r="EO1676" s="51">
        <f t="shared" si="814"/>
        <v>2.9800337737161023E-2</v>
      </c>
      <c r="EP1676" s="75">
        <f t="shared" si="815"/>
        <v>0</v>
      </c>
      <c r="EQ1676" s="51" t="e">
        <f t="shared" si="816"/>
        <v>#DIV/0!</v>
      </c>
      <c r="ER1676" s="51">
        <f t="shared" si="817"/>
        <v>100</v>
      </c>
      <c r="ES1676" s="51">
        <f t="shared" si="818"/>
        <v>0</v>
      </c>
    </row>
    <row r="1677" spans="1:149" x14ac:dyDescent="0.45">
      <c r="A1677" s="78" t="s">
        <v>1489</v>
      </c>
      <c r="B1677" s="174" t="s">
        <v>3423</v>
      </c>
      <c r="C1677" s="51" t="s">
        <v>3726</v>
      </c>
      <c r="D1677" s="51" t="s">
        <v>3802</v>
      </c>
      <c r="E1677" s="78" t="s">
        <v>637</v>
      </c>
      <c r="F1677" s="78" t="s">
        <v>2483</v>
      </c>
      <c r="G1677" s="72" t="s">
        <v>3380</v>
      </c>
      <c r="H1677" s="78" t="s">
        <v>1372</v>
      </c>
      <c r="I1677" s="78">
        <v>41</v>
      </c>
      <c r="J1677" s="300">
        <v>102.2</v>
      </c>
      <c r="K1677" s="78"/>
      <c r="L1677" s="300">
        <v>1100</v>
      </c>
      <c r="M1677" s="72">
        <v>4</v>
      </c>
      <c r="N1677" s="51" t="s">
        <v>722</v>
      </c>
      <c r="O1677" s="78" t="s">
        <v>3794</v>
      </c>
      <c r="P1677" s="72" t="s">
        <v>3294</v>
      </c>
      <c r="Q1677" s="122">
        <v>4.16</v>
      </c>
      <c r="S1677" s="110">
        <v>-5.26</v>
      </c>
      <c r="AA1677" s="195"/>
      <c r="AB1677" s="195"/>
      <c r="AC1677" s="195"/>
      <c r="AD1677" s="72"/>
      <c r="AE1677" s="316">
        <v>1</v>
      </c>
      <c r="AF1677" s="195"/>
      <c r="AG1677" s="195">
        <v>0</v>
      </c>
      <c r="AH1677" s="72"/>
      <c r="AR1677" s="53">
        <v>0.96909999999999996</v>
      </c>
      <c r="AT1677" s="77"/>
      <c r="AU1677" s="276">
        <v>1022</v>
      </c>
      <c r="AV1677" s="276"/>
      <c r="AW1677" s="276">
        <v>990.42019999999991</v>
      </c>
      <c r="AX1677" s="95"/>
      <c r="AY1677" s="276"/>
      <c r="AZ1677" s="95"/>
      <c r="BB1677" s="80" t="s">
        <v>722</v>
      </c>
      <c r="BC1677" s="270" t="s">
        <v>1126</v>
      </c>
      <c r="BD1677" s="72">
        <v>50.05</v>
      </c>
      <c r="BE1677" s="72">
        <v>0.3</v>
      </c>
      <c r="BF1677" s="72">
        <v>0.34</v>
      </c>
      <c r="BG1677" s="72">
        <v>0.03</v>
      </c>
      <c r="BH1677" s="72">
        <v>17.510000000000002</v>
      </c>
      <c r="BI1677" s="72">
        <v>0.16</v>
      </c>
      <c r="BJ1677" s="72"/>
      <c r="BK1677" s="72"/>
      <c r="BL1677" s="72"/>
      <c r="BM1677" s="72"/>
      <c r="BN1677" s="72">
        <v>5.96</v>
      </c>
      <c r="BO1677" s="72">
        <v>0.3</v>
      </c>
      <c r="BP1677" s="72">
        <v>0.18</v>
      </c>
      <c r="BQ1677" s="72">
        <v>0.11</v>
      </c>
      <c r="BR1677" s="72">
        <v>7.54</v>
      </c>
      <c r="BS1677" s="72">
        <v>0.18</v>
      </c>
      <c r="BT1677" s="72"/>
      <c r="BU1677" s="72"/>
      <c r="BV1677" s="72"/>
      <c r="BW1677" s="72"/>
      <c r="BX1677" s="72">
        <v>11.74</v>
      </c>
      <c r="BY1677" s="72">
        <v>0.31</v>
      </c>
      <c r="BZ1677" s="72">
        <v>2.9</v>
      </c>
      <c r="CA1677" s="72">
        <v>0.23</v>
      </c>
      <c r="CB1677" s="72">
        <v>0.03</v>
      </c>
      <c r="CC1677" s="72">
        <v>0.01</v>
      </c>
      <c r="CD1677" s="72"/>
      <c r="CE1677" s="72"/>
      <c r="CF1677" s="72"/>
      <c r="CG1677" s="72"/>
      <c r="CH1677" s="72"/>
      <c r="CI1677" s="72"/>
      <c r="CJ1677" s="72"/>
      <c r="CK1677" s="72"/>
      <c r="CL1677" s="72"/>
      <c r="CM1677" s="72"/>
      <c r="CN1677" s="72"/>
      <c r="CO1677" s="72"/>
      <c r="CP1677" s="72"/>
      <c r="CQ1677" s="72"/>
      <c r="CR1677" s="72"/>
      <c r="CS1677" s="72"/>
      <c r="CT1677" s="72"/>
      <c r="CU1677" s="72"/>
      <c r="CV1677" s="72"/>
      <c r="CW1677" s="72"/>
      <c r="CX1677" s="72"/>
      <c r="CY1677" s="72"/>
      <c r="CZ1677" s="72"/>
      <c r="DA1677" s="72"/>
      <c r="DB1677" s="72"/>
      <c r="DC1677" s="72"/>
      <c r="DD1677" s="72"/>
      <c r="DE1677" s="72"/>
      <c r="DF1677" s="72"/>
      <c r="DG1677" s="72"/>
      <c r="DH1677" s="78">
        <v>99.75</v>
      </c>
      <c r="DJ1677" s="77">
        <f t="shared" si="796"/>
        <v>0.25</v>
      </c>
      <c r="DK1677" s="72">
        <v>0.93799999999999994</v>
      </c>
      <c r="DO1677" s="358">
        <v>3.5</v>
      </c>
      <c r="DP1677" s="72"/>
      <c r="DQ1677" s="374"/>
      <c r="DR1677" s="72"/>
      <c r="DU1677" s="52"/>
      <c r="DX1677" s="75">
        <f t="shared" si="797"/>
        <v>50.175438596491226</v>
      </c>
      <c r="DY1677" s="51">
        <f t="shared" si="798"/>
        <v>0.3007518796992481</v>
      </c>
      <c r="DZ1677" s="75">
        <f t="shared" si="799"/>
        <v>0.34085213032581452</v>
      </c>
      <c r="EA1677" s="51">
        <f t="shared" si="800"/>
        <v>3.0075187969924807E-2</v>
      </c>
      <c r="EB1677" s="75">
        <f t="shared" si="801"/>
        <v>17.55388471177945</v>
      </c>
      <c r="EC1677" s="51">
        <f t="shared" si="802"/>
        <v>0.16040100250626568</v>
      </c>
      <c r="ED1677" s="75">
        <f t="shared" si="803"/>
        <v>5.9749373433583965</v>
      </c>
      <c r="EE1677" s="51">
        <f t="shared" si="804"/>
        <v>0.3007518796992481</v>
      </c>
      <c r="EF1677" s="75">
        <f t="shared" si="805"/>
        <v>0.18045112781954886</v>
      </c>
      <c r="EG1677" s="51">
        <f t="shared" si="806"/>
        <v>0.11027568922305765</v>
      </c>
      <c r="EH1677" s="75">
        <f t="shared" si="807"/>
        <v>7.5588972431077694</v>
      </c>
      <c r="EI1677" s="51">
        <f t="shared" si="808"/>
        <v>0.18045112781954886</v>
      </c>
      <c r="EJ1677" s="75">
        <f t="shared" si="809"/>
        <v>11.769423558897243</v>
      </c>
      <c r="EK1677" s="51">
        <f t="shared" si="810"/>
        <v>0.31077694235588971</v>
      </c>
      <c r="EL1677" s="75">
        <f t="shared" si="811"/>
        <v>2.907268170426065</v>
      </c>
      <c r="EM1677" s="51">
        <f t="shared" si="812"/>
        <v>0.23057644110275691</v>
      </c>
      <c r="EN1677" s="75">
        <f t="shared" si="813"/>
        <v>3.007518796992481E-2</v>
      </c>
      <c r="EO1677" s="51">
        <f t="shared" si="814"/>
        <v>1.0025062656641605E-2</v>
      </c>
      <c r="EP1677" s="75">
        <f t="shared" si="815"/>
        <v>0</v>
      </c>
      <c r="EQ1677" s="51" t="e">
        <f t="shared" si="816"/>
        <v>#DIV/0!</v>
      </c>
      <c r="ER1677" s="51">
        <f t="shared" si="817"/>
        <v>100</v>
      </c>
      <c r="ES1677" s="51">
        <f t="shared" si="818"/>
        <v>0</v>
      </c>
    </row>
    <row r="1678" spans="1:149" x14ac:dyDescent="0.45">
      <c r="A1678" s="78" t="s">
        <v>1489</v>
      </c>
      <c r="B1678" s="174" t="s">
        <v>3423</v>
      </c>
      <c r="C1678" s="51" t="s">
        <v>3726</v>
      </c>
      <c r="D1678" s="51" t="s">
        <v>3802</v>
      </c>
      <c r="E1678" s="78" t="s">
        <v>637</v>
      </c>
      <c r="F1678" s="78" t="s">
        <v>2484</v>
      </c>
      <c r="G1678" s="72" t="s">
        <v>3380</v>
      </c>
      <c r="H1678" s="78" t="s">
        <v>1372</v>
      </c>
      <c r="I1678" s="78">
        <v>82</v>
      </c>
      <c r="J1678" s="300">
        <v>101.5</v>
      </c>
      <c r="K1678" s="78"/>
      <c r="L1678" s="300">
        <v>1160</v>
      </c>
      <c r="M1678" s="72">
        <v>4</v>
      </c>
      <c r="N1678" s="51" t="s">
        <v>722</v>
      </c>
      <c r="O1678" s="78" t="s">
        <v>3798</v>
      </c>
      <c r="P1678" s="72" t="s">
        <v>3295</v>
      </c>
      <c r="Q1678" s="122">
        <v>4.18</v>
      </c>
      <c r="S1678" s="110">
        <v>-4.4800000000000004</v>
      </c>
      <c r="AA1678" s="195"/>
      <c r="AB1678" s="195"/>
      <c r="AC1678" s="195"/>
      <c r="AD1678" s="72"/>
      <c r="AE1678" s="316">
        <v>1</v>
      </c>
      <c r="AF1678" s="195"/>
      <c r="AG1678" s="195">
        <v>0</v>
      </c>
      <c r="AH1678" s="72"/>
      <c r="AR1678" s="53">
        <v>0.98299999999999998</v>
      </c>
      <c r="AT1678" s="77"/>
      <c r="AU1678" s="276">
        <v>1015</v>
      </c>
      <c r="AV1678" s="276"/>
      <c r="AW1678" s="276">
        <v>997.745</v>
      </c>
      <c r="AX1678" s="95"/>
      <c r="AY1678" s="276"/>
      <c r="AZ1678" s="95"/>
      <c r="BB1678" s="80" t="s">
        <v>722</v>
      </c>
      <c r="BC1678" s="270" t="s">
        <v>1126</v>
      </c>
      <c r="BD1678" s="72">
        <v>49.7</v>
      </c>
      <c r="BE1678" s="72">
        <v>0.38</v>
      </c>
      <c r="BF1678" s="72">
        <v>0.31</v>
      </c>
      <c r="BG1678" s="72">
        <v>0.03</v>
      </c>
      <c r="BH1678" s="72">
        <v>16.79</v>
      </c>
      <c r="BI1678" s="72">
        <v>0.23</v>
      </c>
      <c r="BJ1678" s="72"/>
      <c r="BK1678" s="72"/>
      <c r="BL1678" s="72"/>
      <c r="BM1678" s="72"/>
      <c r="BN1678" s="72">
        <v>5.57</v>
      </c>
      <c r="BO1678" s="72">
        <v>0.28000000000000003</v>
      </c>
      <c r="BP1678" s="72">
        <v>0.15</v>
      </c>
      <c r="BQ1678" s="72">
        <v>0.16</v>
      </c>
      <c r="BR1678" s="72">
        <v>9.8000000000000007</v>
      </c>
      <c r="BS1678" s="72">
        <v>0.16</v>
      </c>
      <c r="BT1678" s="72"/>
      <c r="BU1678" s="72"/>
      <c r="BV1678" s="72"/>
      <c r="BW1678" s="72"/>
      <c r="BX1678" s="72">
        <v>11.44</v>
      </c>
      <c r="BY1678" s="72">
        <v>0.14000000000000001</v>
      </c>
      <c r="BZ1678" s="72">
        <v>2.72</v>
      </c>
      <c r="CA1678" s="72">
        <v>0.12</v>
      </c>
      <c r="CB1678" s="72">
        <v>0.05</v>
      </c>
      <c r="CC1678" s="72">
        <v>0.02</v>
      </c>
      <c r="CD1678" s="72">
        <v>0.06</v>
      </c>
      <c r="CE1678" s="72">
        <v>0.08</v>
      </c>
      <c r="CF1678" s="72"/>
      <c r="CG1678" s="72"/>
      <c r="CH1678" s="72"/>
      <c r="CI1678" s="72"/>
      <c r="CJ1678" s="72"/>
      <c r="CK1678" s="72"/>
      <c r="CL1678" s="72"/>
      <c r="CM1678" s="72"/>
      <c r="CN1678" s="72"/>
      <c r="CO1678" s="72"/>
      <c r="CP1678" s="72"/>
      <c r="CQ1678" s="72"/>
      <c r="CR1678" s="72"/>
      <c r="CS1678" s="72"/>
      <c r="CT1678" s="72"/>
      <c r="CU1678" s="72"/>
      <c r="CV1678" s="72"/>
      <c r="CW1678" s="72"/>
      <c r="CX1678" s="72"/>
      <c r="CY1678" s="72"/>
      <c r="CZ1678" s="72"/>
      <c r="DA1678" s="72"/>
      <c r="DB1678" s="72"/>
      <c r="DC1678" s="72"/>
      <c r="DD1678" s="72"/>
      <c r="DE1678" s="72"/>
      <c r="DF1678" s="72"/>
      <c r="DG1678" s="72"/>
      <c r="DH1678" s="78">
        <v>99.99</v>
      </c>
      <c r="DJ1678" s="77">
        <f t="shared" si="796"/>
        <v>1.0000000000005116E-2</v>
      </c>
      <c r="DK1678" s="72">
        <v>0.99099999999999999</v>
      </c>
      <c r="DO1678" s="358">
        <v>3.4</v>
      </c>
      <c r="DP1678" s="72"/>
      <c r="DQ1678" s="374"/>
      <c r="DR1678" s="72"/>
      <c r="DU1678" s="52"/>
      <c r="DX1678" s="75">
        <f t="shared" si="797"/>
        <v>49.704970497049707</v>
      </c>
      <c r="DY1678" s="51">
        <f t="shared" si="798"/>
        <v>0.38003800380038005</v>
      </c>
      <c r="DZ1678" s="75">
        <f t="shared" si="799"/>
        <v>0.31003100310031007</v>
      </c>
      <c r="EA1678" s="51">
        <f t="shared" si="800"/>
        <v>3.0003000300030006E-2</v>
      </c>
      <c r="EB1678" s="75">
        <f t="shared" si="801"/>
        <v>16.791679167916794</v>
      </c>
      <c r="EC1678" s="51">
        <f t="shared" si="802"/>
        <v>0.23002300230023007</v>
      </c>
      <c r="ED1678" s="75">
        <f t="shared" si="803"/>
        <v>5.5705570557055708</v>
      </c>
      <c r="EE1678" s="51">
        <f t="shared" si="804"/>
        <v>0.28002800280028006</v>
      </c>
      <c r="EF1678" s="75">
        <f t="shared" si="805"/>
        <v>0.15001500150015001</v>
      </c>
      <c r="EG1678" s="51">
        <f t="shared" si="806"/>
        <v>0.16001600160016002</v>
      </c>
      <c r="EH1678" s="75">
        <f t="shared" si="807"/>
        <v>9.8009800980098021</v>
      </c>
      <c r="EI1678" s="51">
        <f t="shared" si="808"/>
        <v>0.16001600160016002</v>
      </c>
      <c r="EJ1678" s="75">
        <f t="shared" si="809"/>
        <v>11.441144114411442</v>
      </c>
      <c r="EK1678" s="51">
        <f t="shared" si="810"/>
        <v>0.14001400140014003</v>
      </c>
      <c r="EL1678" s="75">
        <f t="shared" si="811"/>
        <v>2.7202720272027205</v>
      </c>
      <c r="EM1678" s="51">
        <f t="shared" si="812"/>
        <v>0.12001200120012001</v>
      </c>
      <c r="EN1678" s="75">
        <f t="shared" si="813"/>
        <v>5.0005000500050002E-2</v>
      </c>
      <c r="EO1678" s="51">
        <f t="shared" si="814"/>
        <v>2.000200020002E-2</v>
      </c>
      <c r="EP1678" s="75">
        <f t="shared" si="815"/>
        <v>6.0006000600060012E-2</v>
      </c>
      <c r="EQ1678" s="51">
        <f t="shared" si="816"/>
        <v>8.0008000800080026E-2</v>
      </c>
      <c r="ER1678" s="51">
        <f t="shared" si="817"/>
        <v>100</v>
      </c>
      <c r="ES1678" s="51">
        <f t="shared" si="818"/>
        <v>0</v>
      </c>
    </row>
    <row r="1679" spans="1:149" x14ac:dyDescent="0.45">
      <c r="A1679" s="78" t="s">
        <v>1489</v>
      </c>
      <c r="B1679" s="174" t="s">
        <v>3423</v>
      </c>
      <c r="C1679" s="51" t="s">
        <v>3726</v>
      </c>
      <c r="D1679" s="51" t="s">
        <v>3802</v>
      </c>
      <c r="E1679" s="78" t="s">
        <v>637</v>
      </c>
      <c r="F1679" s="78" t="s">
        <v>2485</v>
      </c>
      <c r="G1679" s="72" t="s">
        <v>3380</v>
      </c>
      <c r="H1679" s="78" t="s">
        <v>1372</v>
      </c>
      <c r="I1679" s="78">
        <v>42</v>
      </c>
      <c r="J1679" s="300">
        <v>103.8</v>
      </c>
      <c r="K1679" s="78"/>
      <c r="L1679" s="300">
        <v>1060</v>
      </c>
      <c r="M1679" s="72">
        <v>2</v>
      </c>
      <c r="N1679" s="51" t="s">
        <v>722</v>
      </c>
      <c r="O1679" s="78" t="s">
        <v>3791</v>
      </c>
      <c r="P1679" s="72" t="s">
        <v>3300</v>
      </c>
      <c r="Q1679" s="122">
        <v>4.1399999999999997</v>
      </c>
      <c r="S1679" s="110">
        <v>-5.83</v>
      </c>
      <c r="AA1679" s="195"/>
      <c r="AB1679" s="195"/>
      <c r="AC1679" s="195"/>
      <c r="AD1679" s="72"/>
      <c r="AE1679" s="316">
        <v>1</v>
      </c>
      <c r="AF1679" s="195"/>
      <c r="AG1679" s="195">
        <v>0</v>
      </c>
      <c r="AH1679" s="72"/>
      <c r="AR1679" s="53">
        <v>0.95789999999999997</v>
      </c>
      <c r="AT1679" s="77"/>
      <c r="AU1679" s="276">
        <v>1038</v>
      </c>
      <c r="AV1679" s="276"/>
      <c r="AW1679" s="276">
        <v>994.30020000000002</v>
      </c>
      <c r="AX1679" s="95"/>
      <c r="AY1679" s="276"/>
      <c r="AZ1679" s="95"/>
      <c r="BB1679" s="80" t="s">
        <v>722</v>
      </c>
      <c r="BC1679" s="270" t="s">
        <v>1126</v>
      </c>
      <c r="BD1679" s="72">
        <v>51.93</v>
      </c>
      <c r="BE1679" s="72">
        <v>0.44</v>
      </c>
      <c r="BF1679" s="72">
        <v>0.41</v>
      </c>
      <c r="BG1679" s="72">
        <v>0.04</v>
      </c>
      <c r="BH1679" s="72">
        <v>18.079999999999998</v>
      </c>
      <c r="BI1679" s="72">
        <v>0.15</v>
      </c>
      <c r="BJ1679" s="72"/>
      <c r="BK1679" s="72"/>
      <c r="BL1679" s="72"/>
      <c r="BM1679" s="72"/>
      <c r="BN1679" s="72">
        <v>6.56</v>
      </c>
      <c r="BO1679" s="72">
        <v>0.33</v>
      </c>
      <c r="BP1679" s="72">
        <v>0.13</v>
      </c>
      <c r="BQ1679" s="72">
        <v>0.1</v>
      </c>
      <c r="BR1679" s="72">
        <v>5.67</v>
      </c>
      <c r="BS1679" s="72">
        <v>0.13</v>
      </c>
      <c r="BT1679" s="72"/>
      <c r="BU1679" s="72"/>
      <c r="BV1679" s="72"/>
      <c r="BW1679" s="72"/>
      <c r="BX1679" s="72">
        <v>10.3</v>
      </c>
      <c r="BY1679" s="72">
        <v>0.17</v>
      </c>
      <c r="BZ1679" s="72">
        <v>3.72</v>
      </c>
      <c r="CA1679" s="72">
        <v>0.18</v>
      </c>
      <c r="CB1679" s="72">
        <v>0.06</v>
      </c>
      <c r="CC1679" s="72">
        <v>0.02</v>
      </c>
      <c r="CD1679" s="72"/>
      <c r="CE1679" s="72"/>
      <c r="CF1679" s="72"/>
      <c r="CG1679" s="72"/>
      <c r="CH1679" s="72"/>
      <c r="CI1679" s="72"/>
      <c r="CJ1679" s="72"/>
      <c r="CK1679" s="72"/>
      <c r="CL1679" s="72"/>
      <c r="CM1679" s="72"/>
      <c r="CN1679" s="72"/>
      <c r="CO1679" s="72"/>
      <c r="CP1679" s="72"/>
      <c r="CQ1679" s="72"/>
      <c r="CR1679" s="72"/>
      <c r="CS1679" s="72"/>
      <c r="CT1679" s="72"/>
      <c r="CU1679" s="72"/>
      <c r="CV1679" s="72"/>
      <c r="CW1679" s="72"/>
      <c r="CX1679" s="72"/>
      <c r="CY1679" s="72"/>
      <c r="CZ1679" s="72"/>
      <c r="DA1679" s="72"/>
      <c r="DB1679" s="72"/>
      <c r="DC1679" s="72"/>
      <c r="DD1679" s="72"/>
      <c r="DE1679" s="72"/>
      <c r="DF1679" s="72"/>
      <c r="DG1679" s="72"/>
      <c r="DH1679" s="78">
        <v>100.36</v>
      </c>
      <c r="DJ1679" s="77">
        <f t="shared" si="796"/>
        <v>0</v>
      </c>
      <c r="DK1679" s="72">
        <v>0.66</v>
      </c>
      <c r="DO1679" s="358">
        <v>3.5</v>
      </c>
      <c r="DP1679" s="72"/>
      <c r="DQ1679" s="374"/>
      <c r="DR1679" s="72"/>
      <c r="DU1679" s="52"/>
      <c r="DX1679" s="75">
        <f t="shared" si="797"/>
        <v>51.743722598644879</v>
      </c>
      <c r="DY1679" s="51">
        <f t="shared" si="798"/>
        <v>0.43842168194499803</v>
      </c>
      <c r="DZ1679" s="75">
        <f t="shared" si="799"/>
        <v>0.4085292945396572</v>
      </c>
      <c r="EA1679" s="51">
        <f t="shared" si="800"/>
        <v>3.9856516540454363E-2</v>
      </c>
      <c r="EB1679" s="75">
        <f t="shared" si="801"/>
        <v>18.015145476285372</v>
      </c>
      <c r="EC1679" s="51">
        <f t="shared" si="802"/>
        <v>0.14946193702670388</v>
      </c>
      <c r="ED1679" s="75">
        <f t="shared" si="803"/>
        <v>6.5364687126345151</v>
      </c>
      <c r="EE1679" s="51">
        <f t="shared" si="804"/>
        <v>0.32881626145874848</v>
      </c>
      <c r="EF1679" s="75">
        <f t="shared" si="805"/>
        <v>0.1295336787564767</v>
      </c>
      <c r="EG1679" s="51">
        <f t="shared" si="806"/>
        <v>9.9641291351135933E-2</v>
      </c>
      <c r="EH1679" s="75">
        <f t="shared" si="807"/>
        <v>5.6496612196094063</v>
      </c>
      <c r="EI1679" s="51">
        <f t="shared" si="808"/>
        <v>0.1295336787564767</v>
      </c>
      <c r="EJ1679" s="75">
        <f t="shared" si="809"/>
        <v>10.263053009167001</v>
      </c>
      <c r="EK1679" s="51">
        <f t="shared" si="810"/>
        <v>0.16939019529693108</v>
      </c>
      <c r="EL1679" s="75">
        <f t="shared" si="811"/>
        <v>3.7066560382622562</v>
      </c>
      <c r="EM1679" s="51">
        <f t="shared" si="812"/>
        <v>0.17935432443204466</v>
      </c>
      <c r="EN1679" s="75">
        <f t="shared" si="813"/>
        <v>5.9784774810681542E-2</v>
      </c>
      <c r="EO1679" s="51">
        <f t="shared" si="814"/>
        <v>1.9928258270227182E-2</v>
      </c>
      <c r="EP1679" s="75">
        <f t="shared" si="815"/>
        <v>0</v>
      </c>
      <c r="EQ1679" s="51" t="e">
        <f t="shared" si="816"/>
        <v>#DIV/0!</v>
      </c>
      <c r="ER1679" s="51">
        <f t="shared" si="817"/>
        <v>100</v>
      </c>
      <c r="ES1679" s="51">
        <f t="shared" si="818"/>
        <v>0</v>
      </c>
    </row>
    <row r="1680" spans="1:149" x14ac:dyDescent="0.45">
      <c r="A1680" s="78" t="s">
        <v>1489</v>
      </c>
      <c r="B1680" s="174" t="s">
        <v>3423</v>
      </c>
      <c r="C1680" s="51" t="s">
        <v>3726</v>
      </c>
      <c r="D1680" s="51" t="s">
        <v>3802</v>
      </c>
      <c r="E1680" s="78" t="s">
        <v>637</v>
      </c>
      <c r="F1680" s="78" t="s">
        <v>2486</v>
      </c>
      <c r="G1680" s="72" t="s">
        <v>3380</v>
      </c>
      <c r="H1680" s="78" t="s">
        <v>1372</v>
      </c>
      <c r="I1680" s="78">
        <v>22</v>
      </c>
      <c r="J1680" s="300">
        <v>104</v>
      </c>
      <c r="K1680" s="78"/>
      <c r="L1680" s="300">
        <v>1140</v>
      </c>
      <c r="M1680" s="72">
        <v>2</v>
      </c>
      <c r="N1680" s="51" t="s">
        <v>722</v>
      </c>
      <c r="O1680" s="78" t="s">
        <v>3792</v>
      </c>
      <c r="P1680" s="72" t="s">
        <v>3294</v>
      </c>
      <c r="Q1680" s="122">
        <v>4.17</v>
      </c>
      <c r="S1680" s="110">
        <v>-4.74</v>
      </c>
      <c r="AA1680" s="195"/>
      <c r="AB1680" s="195"/>
      <c r="AC1680" s="195"/>
      <c r="AD1680" s="72"/>
      <c r="AE1680" s="316">
        <v>1</v>
      </c>
      <c r="AF1680" s="195"/>
      <c r="AG1680" s="195">
        <v>0</v>
      </c>
      <c r="AH1680" s="72"/>
      <c r="AR1680" s="53">
        <v>0.97850000000000004</v>
      </c>
      <c r="AT1680" s="77"/>
      <c r="AU1680" s="276">
        <v>1040</v>
      </c>
      <c r="AV1680" s="276"/>
      <c r="AW1680" s="276">
        <v>1017.64</v>
      </c>
      <c r="AX1680" s="95"/>
      <c r="AY1680" s="276"/>
      <c r="AZ1680" s="95"/>
      <c r="BB1680" s="80" t="s">
        <v>722</v>
      </c>
      <c r="BC1680" s="270" t="s">
        <v>1126</v>
      </c>
      <c r="BD1680" s="72">
        <v>49.9</v>
      </c>
      <c r="BE1680" s="72">
        <v>0.43</v>
      </c>
      <c r="BF1680" s="72">
        <v>0.36</v>
      </c>
      <c r="BG1680" s="72">
        <v>0.04</v>
      </c>
      <c r="BH1680" s="72">
        <v>16.98</v>
      </c>
      <c r="BI1680" s="72">
        <v>0.19</v>
      </c>
      <c r="BJ1680" s="72"/>
      <c r="BK1680" s="72"/>
      <c r="BL1680" s="72"/>
      <c r="BM1680" s="72"/>
      <c r="BN1680" s="72">
        <v>6.06</v>
      </c>
      <c r="BO1680" s="72">
        <v>0.24</v>
      </c>
      <c r="BP1680" s="72">
        <v>0.12</v>
      </c>
      <c r="BQ1680" s="72">
        <v>0.11</v>
      </c>
      <c r="BR1680" s="72">
        <v>8.83</v>
      </c>
      <c r="BS1680" s="72">
        <v>0.18</v>
      </c>
      <c r="BT1680" s="72"/>
      <c r="BU1680" s="72"/>
      <c r="BV1680" s="72"/>
      <c r="BW1680" s="72"/>
      <c r="BX1680" s="72">
        <v>11.49</v>
      </c>
      <c r="BY1680" s="72">
        <v>0.25</v>
      </c>
      <c r="BZ1680" s="72">
        <v>3.04</v>
      </c>
      <c r="CA1680" s="72">
        <v>0.09</v>
      </c>
      <c r="CB1680" s="72">
        <v>0.05</v>
      </c>
      <c r="CC1680" s="72">
        <v>0.03</v>
      </c>
      <c r="CD1680" s="72"/>
      <c r="CE1680" s="72"/>
      <c r="CF1680" s="72"/>
      <c r="CG1680" s="72"/>
      <c r="CH1680" s="72"/>
      <c r="CI1680" s="72"/>
      <c r="CJ1680" s="72"/>
      <c r="CK1680" s="72"/>
      <c r="CL1680" s="72"/>
      <c r="CM1680" s="72"/>
      <c r="CN1680" s="72"/>
      <c r="CO1680" s="72"/>
      <c r="CP1680" s="72"/>
      <c r="CQ1680" s="72"/>
      <c r="CR1680" s="72"/>
      <c r="CS1680" s="72"/>
      <c r="CT1680" s="72"/>
      <c r="CU1680" s="72"/>
      <c r="CV1680" s="72"/>
      <c r="CW1680" s="72"/>
      <c r="CX1680" s="72"/>
      <c r="CY1680" s="72"/>
      <c r="CZ1680" s="72"/>
      <c r="DA1680" s="72"/>
      <c r="DB1680" s="72"/>
      <c r="DC1680" s="72"/>
      <c r="DD1680" s="72"/>
      <c r="DE1680" s="72"/>
      <c r="DF1680" s="72"/>
      <c r="DG1680" s="72"/>
      <c r="DH1680" s="78">
        <v>100.23</v>
      </c>
      <c r="DJ1680" s="77">
        <f t="shared" si="796"/>
        <v>0</v>
      </c>
      <c r="DK1680" s="72">
        <v>0.96899999999999997</v>
      </c>
      <c r="DO1680" s="358">
        <v>3.4</v>
      </c>
      <c r="DP1680" s="72"/>
      <c r="DQ1680" s="374"/>
      <c r="DR1680" s="72"/>
      <c r="DU1680" s="52"/>
      <c r="DX1680" s="75">
        <f t="shared" si="797"/>
        <v>49.785493365259896</v>
      </c>
      <c r="DY1680" s="51">
        <f t="shared" si="798"/>
        <v>0.42901326948019552</v>
      </c>
      <c r="DZ1680" s="75">
        <f t="shared" si="799"/>
        <v>0.35917390002993116</v>
      </c>
      <c r="EA1680" s="51">
        <f t="shared" si="800"/>
        <v>3.9908211114436799E-2</v>
      </c>
      <c r="EB1680" s="75">
        <f t="shared" si="801"/>
        <v>16.94103561807842</v>
      </c>
      <c r="EC1680" s="51">
        <f t="shared" si="802"/>
        <v>0.18956400279357477</v>
      </c>
      <c r="ED1680" s="75">
        <f t="shared" si="803"/>
        <v>6.0460939838371734</v>
      </c>
      <c r="EE1680" s="51">
        <f t="shared" si="804"/>
        <v>0.23944926668662073</v>
      </c>
      <c r="EF1680" s="75">
        <f t="shared" si="805"/>
        <v>0.11972463334331038</v>
      </c>
      <c r="EG1680" s="51">
        <f t="shared" si="806"/>
        <v>0.10974758056470119</v>
      </c>
      <c r="EH1680" s="75">
        <f t="shared" si="807"/>
        <v>8.8097376035119215</v>
      </c>
      <c r="EI1680" s="51">
        <f t="shared" si="808"/>
        <v>0.17958695001496555</v>
      </c>
      <c r="EJ1680" s="75">
        <f t="shared" si="809"/>
        <v>11.46363364262197</v>
      </c>
      <c r="EK1680" s="51">
        <f t="shared" si="810"/>
        <v>0.24942631946522997</v>
      </c>
      <c r="EL1680" s="75">
        <f t="shared" si="811"/>
        <v>3.0330240446971963</v>
      </c>
      <c r="EM1680" s="51">
        <f t="shared" si="812"/>
        <v>8.9793475007482776E-2</v>
      </c>
      <c r="EN1680" s="75">
        <f t="shared" si="813"/>
        <v>4.988526389304599E-2</v>
      </c>
      <c r="EO1680" s="51">
        <f t="shared" si="814"/>
        <v>2.9931158335827594E-2</v>
      </c>
      <c r="EP1680" s="75">
        <f t="shared" si="815"/>
        <v>0</v>
      </c>
      <c r="EQ1680" s="51" t="e">
        <f t="shared" si="816"/>
        <v>#DIV/0!</v>
      </c>
      <c r="ER1680" s="51">
        <f t="shared" si="817"/>
        <v>100</v>
      </c>
      <c r="ES1680" s="51">
        <f t="shared" si="818"/>
        <v>0</v>
      </c>
    </row>
    <row r="1681" spans="1:149" x14ac:dyDescent="0.45">
      <c r="A1681" s="78" t="s">
        <v>1489</v>
      </c>
      <c r="B1681" s="174" t="s">
        <v>3423</v>
      </c>
      <c r="C1681" s="51" t="s">
        <v>3726</v>
      </c>
      <c r="D1681" s="51" t="s">
        <v>3802</v>
      </c>
      <c r="E1681" s="78" t="s">
        <v>637</v>
      </c>
      <c r="F1681" s="78" t="s">
        <v>2487</v>
      </c>
      <c r="G1681" s="72" t="s">
        <v>3380</v>
      </c>
      <c r="H1681" s="78" t="s">
        <v>1372</v>
      </c>
      <c r="I1681" s="78">
        <v>68</v>
      </c>
      <c r="J1681" s="300">
        <v>502</v>
      </c>
      <c r="K1681" s="78"/>
      <c r="L1681" s="300">
        <v>1100</v>
      </c>
      <c r="M1681" s="72">
        <v>6</v>
      </c>
      <c r="N1681" s="51" t="s">
        <v>722</v>
      </c>
      <c r="O1681" s="78" t="s">
        <v>3796</v>
      </c>
      <c r="P1681" s="72" t="s">
        <v>3294</v>
      </c>
      <c r="Q1681" s="122">
        <v>4.0999999999999996</v>
      </c>
      <c r="S1681" s="110">
        <v>-5.05</v>
      </c>
      <c r="AA1681" s="195"/>
      <c r="AB1681" s="195"/>
      <c r="AC1681" s="195"/>
      <c r="AD1681" s="72"/>
      <c r="AE1681" s="316">
        <v>1</v>
      </c>
      <c r="AF1681" s="195"/>
      <c r="AG1681" s="195">
        <v>0</v>
      </c>
      <c r="AH1681" s="72"/>
      <c r="AR1681" s="53">
        <v>1.137</v>
      </c>
      <c r="AT1681" s="77"/>
      <c r="AU1681" s="276">
        <v>5020</v>
      </c>
      <c r="AV1681" s="276"/>
      <c r="AW1681" s="276">
        <v>5707.74</v>
      </c>
      <c r="AX1681" s="95"/>
      <c r="AY1681" s="276"/>
      <c r="AZ1681" s="95"/>
      <c r="BB1681" s="80" t="s">
        <v>722</v>
      </c>
      <c r="BC1681" s="270" t="s">
        <v>1126</v>
      </c>
      <c r="BD1681" s="72">
        <v>47.93</v>
      </c>
      <c r="BE1681" s="72">
        <v>0.4</v>
      </c>
      <c r="BF1681" s="72">
        <v>0.34</v>
      </c>
      <c r="BG1681" s="72">
        <v>0.05</v>
      </c>
      <c r="BH1681" s="72">
        <v>16.14</v>
      </c>
      <c r="BI1681" s="72">
        <v>0.27</v>
      </c>
      <c r="BJ1681" s="72"/>
      <c r="BK1681" s="72"/>
      <c r="BL1681" s="72"/>
      <c r="BM1681" s="72"/>
      <c r="BN1681" s="72">
        <v>5.98</v>
      </c>
      <c r="BO1681" s="72">
        <v>0.31</v>
      </c>
      <c r="BP1681" s="72">
        <v>0.1</v>
      </c>
      <c r="BQ1681" s="72">
        <v>0.11</v>
      </c>
      <c r="BR1681" s="72">
        <v>9.1199999999999992</v>
      </c>
      <c r="BS1681" s="72">
        <v>0.16</v>
      </c>
      <c r="BT1681" s="72"/>
      <c r="BU1681" s="72"/>
      <c r="BV1681" s="72"/>
      <c r="BW1681" s="72"/>
      <c r="BX1681" s="72">
        <v>11.02</v>
      </c>
      <c r="BY1681" s="72">
        <v>0.22</v>
      </c>
      <c r="BZ1681" s="72">
        <v>2.4700000000000002</v>
      </c>
      <c r="CA1681" s="72">
        <v>0.18</v>
      </c>
      <c r="CB1681" s="72">
        <v>0.17</v>
      </c>
      <c r="CC1681" s="72">
        <v>0.04</v>
      </c>
      <c r="CD1681" s="72"/>
      <c r="CE1681" s="72"/>
      <c r="CF1681" s="72"/>
      <c r="CG1681" s="72"/>
      <c r="CH1681" s="72"/>
      <c r="CI1681" s="72"/>
      <c r="CJ1681" s="72"/>
      <c r="CK1681" s="72"/>
      <c r="CL1681" s="72"/>
      <c r="CM1681" s="72"/>
      <c r="CN1681" s="72"/>
      <c r="CO1681" s="72"/>
      <c r="CP1681" s="72"/>
      <c r="CQ1681" s="72"/>
      <c r="CR1681" s="72"/>
      <c r="CS1681" s="72"/>
      <c r="CT1681" s="72"/>
      <c r="CU1681" s="72"/>
      <c r="CV1681" s="72"/>
      <c r="CW1681" s="72"/>
      <c r="CX1681" s="72"/>
      <c r="CY1681" s="72"/>
      <c r="CZ1681" s="72"/>
      <c r="DA1681" s="72"/>
      <c r="DB1681" s="72"/>
      <c r="DC1681" s="72"/>
      <c r="DD1681" s="72"/>
      <c r="DE1681" s="72"/>
      <c r="DF1681" s="72"/>
      <c r="DG1681" s="72"/>
      <c r="DH1681" s="78">
        <v>102.37</v>
      </c>
      <c r="DJ1681" s="77">
        <f t="shared" si="796"/>
        <v>0</v>
      </c>
      <c r="DK1681" s="72">
        <v>0.98499999999999999</v>
      </c>
      <c r="DO1681" s="358">
        <v>9.1</v>
      </c>
      <c r="DP1681" s="72"/>
      <c r="DQ1681" s="374"/>
      <c r="DR1681" s="72"/>
      <c r="DU1681" s="52"/>
      <c r="DX1681" s="75">
        <f t="shared" si="797"/>
        <v>46.820357526619119</v>
      </c>
      <c r="DY1681" s="51">
        <f t="shared" si="798"/>
        <v>0.3907394744554068</v>
      </c>
      <c r="DZ1681" s="75">
        <f t="shared" si="799"/>
        <v>0.33212855328709584</v>
      </c>
      <c r="EA1681" s="51">
        <f t="shared" si="800"/>
        <v>4.8842434306925864E-2</v>
      </c>
      <c r="EB1681" s="75">
        <f t="shared" si="801"/>
        <v>15.766337794275668</v>
      </c>
      <c r="EC1681" s="51">
        <f t="shared" si="802"/>
        <v>0.26374914525739968</v>
      </c>
      <c r="ED1681" s="75">
        <f t="shared" si="803"/>
        <v>5.8415551431083328</v>
      </c>
      <c r="EE1681" s="51">
        <f t="shared" si="804"/>
        <v>0.30282309270294028</v>
      </c>
      <c r="EF1681" s="75">
        <f t="shared" si="805"/>
        <v>9.7684868613851714E-2</v>
      </c>
      <c r="EG1681" s="51">
        <f t="shared" si="806"/>
        <v>0.10745335547523688</v>
      </c>
      <c r="EH1681" s="75">
        <f t="shared" si="807"/>
        <v>8.9088600175832759</v>
      </c>
      <c r="EI1681" s="51">
        <f t="shared" si="808"/>
        <v>0.15629578978216277</v>
      </c>
      <c r="EJ1681" s="75">
        <f t="shared" si="809"/>
        <v>10.764872521246458</v>
      </c>
      <c r="EK1681" s="51">
        <f t="shared" si="810"/>
        <v>0.21490671095047376</v>
      </c>
      <c r="EL1681" s="75">
        <f t="shared" si="811"/>
        <v>2.4128162547621375</v>
      </c>
      <c r="EM1681" s="51">
        <f t="shared" si="812"/>
        <v>0.17583276350493307</v>
      </c>
      <c r="EN1681" s="75">
        <f t="shared" si="813"/>
        <v>0.16606427664354792</v>
      </c>
      <c r="EO1681" s="51">
        <f t="shared" si="814"/>
        <v>3.9073947445540685E-2</v>
      </c>
      <c r="EP1681" s="75">
        <f t="shared" si="815"/>
        <v>0</v>
      </c>
      <c r="EQ1681" s="51" t="e">
        <f t="shared" si="816"/>
        <v>#DIV/0!</v>
      </c>
      <c r="ER1681" s="51">
        <f t="shared" si="817"/>
        <v>100</v>
      </c>
      <c r="ES1681" s="51">
        <f t="shared" si="818"/>
        <v>0</v>
      </c>
    </row>
    <row r="1682" spans="1:149" x14ac:dyDescent="0.45">
      <c r="A1682" s="78" t="s">
        <v>1489</v>
      </c>
      <c r="B1682" s="174" t="s">
        <v>3423</v>
      </c>
      <c r="C1682" s="51" t="s">
        <v>3726</v>
      </c>
      <c r="D1682" s="51" t="s">
        <v>3802</v>
      </c>
      <c r="E1682" s="78" t="s">
        <v>637</v>
      </c>
      <c r="F1682" s="78" t="s">
        <v>2488</v>
      </c>
      <c r="G1682" s="72" t="s">
        <v>3380</v>
      </c>
      <c r="H1682" s="78" t="s">
        <v>1372</v>
      </c>
      <c r="I1682" s="78">
        <v>42</v>
      </c>
      <c r="J1682" s="300">
        <v>501.70000000000005</v>
      </c>
      <c r="K1682" s="78"/>
      <c r="L1682" s="300">
        <v>1130</v>
      </c>
      <c r="M1682" s="72">
        <v>4</v>
      </c>
      <c r="N1682" s="51" t="s">
        <v>722</v>
      </c>
      <c r="O1682" s="78" t="s">
        <v>3799</v>
      </c>
      <c r="P1682" s="72" t="s">
        <v>3295</v>
      </c>
      <c r="Q1682" s="122">
        <v>4.12</v>
      </c>
      <c r="S1682" s="110">
        <v>-4.6500000000000004</v>
      </c>
      <c r="AA1682" s="195"/>
      <c r="AB1682" s="195"/>
      <c r="AC1682" s="195"/>
      <c r="AD1682" s="72"/>
      <c r="AE1682" s="316">
        <v>1</v>
      </c>
      <c r="AF1682" s="195"/>
      <c r="AG1682" s="195">
        <v>0</v>
      </c>
      <c r="AH1682" s="72"/>
      <c r="AR1682" s="53">
        <v>1.153</v>
      </c>
      <c r="AT1682" s="77"/>
      <c r="AU1682" s="276">
        <v>5017</v>
      </c>
      <c r="AV1682" s="276"/>
      <c r="AW1682" s="276">
        <v>5784.6010000000006</v>
      </c>
      <c r="AX1682" s="95"/>
      <c r="AY1682" s="276"/>
      <c r="AZ1682" s="95"/>
      <c r="BB1682" s="80" t="s">
        <v>722</v>
      </c>
      <c r="BC1682" s="270" t="s">
        <v>1126</v>
      </c>
      <c r="BD1682" s="72">
        <v>47.51</v>
      </c>
      <c r="BE1682" s="72">
        <v>0.26</v>
      </c>
      <c r="BF1682" s="72">
        <v>0.32</v>
      </c>
      <c r="BG1682" s="72">
        <v>0.04</v>
      </c>
      <c r="BH1682" s="72">
        <v>15.85</v>
      </c>
      <c r="BI1682" s="72">
        <v>0.16</v>
      </c>
      <c r="BJ1682" s="72"/>
      <c r="BK1682" s="72"/>
      <c r="BL1682" s="72"/>
      <c r="BM1682" s="72"/>
      <c r="BN1682" s="72">
        <v>5.94</v>
      </c>
      <c r="BO1682" s="72">
        <v>0.4</v>
      </c>
      <c r="BP1682" s="72">
        <v>0.11</v>
      </c>
      <c r="BQ1682" s="72">
        <v>0.09</v>
      </c>
      <c r="BR1682" s="72">
        <v>9.16</v>
      </c>
      <c r="BS1682" s="72">
        <v>0.18</v>
      </c>
      <c r="BT1682" s="72"/>
      <c r="BU1682" s="72"/>
      <c r="BV1682" s="72"/>
      <c r="BW1682" s="72"/>
      <c r="BX1682" s="72">
        <v>10.88</v>
      </c>
      <c r="BY1682" s="72">
        <v>0.28000000000000003</v>
      </c>
      <c r="BZ1682" s="72">
        <v>2.2999999999999998</v>
      </c>
      <c r="CA1682" s="72">
        <v>0.18</v>
      </c>
      <c r="CB1682" s="72">
        <v>0.28999999999999998</v>
      </c>
      <c r="CC1682" s="72">
        <v>0.05</v>
      </c>
      <c r="CD1682" s="72"/>
      <c r="CE1682" s="72"/>
      <c r="CF1682" s="72"/>
      <c r="CG1682" s="72"/>
      <c r="CH1682" s="72"/>
      <c r="CI1682" s="72"/>
      <c r="CJ1682" s="72"/>
      <c r="CK1682" s="72"/>
      <c r="CL1682" s="72"/>
      <c r="CM1682" s="72"/>
      <c r="CN1682" s="72"/>
      <c r="CO1682" s="72"/>
      <c r="CP1682" s="72"/>
      <c r="CQ1682" s="72"/>
      <c r="CR1682" s="72"/>
      <c r="CS1682" s="72"/>
      <c r="CT1682" s="72"/>
      <c r="CU1682" s="72"/>
      <c r="CV1682" s="72"/>
      <c r="CW1682" s="72"/>
      <c r="CX1682" s="72"/>
      <c r="CY1682" s="72"/>
      <c r="CZ1682" s="72"/>
      <c r="DA1682" s="72"/>
      <c r="DB1682" s="72"/>
      <c r="DC1682" s="72"/>
      <c r="DD1682" s="72"/>
      <c r="DE1682" s="72"/>
      <c r="DF1682" s="72"/>
      <c r="DG1682" s="72"/>
      <c r="DH1682" s="78">
        <v>101.56</v>
      </c>
      <c r="DJ1682" s="77">
        <f t="shared" si="796"/>
        <v>0</v>
      </c>
      <c r="DK1682" s="72">
        <v>0.99199999999999999</v>
      </c>
      <c r="DO1682" s="358">
        <v>9.1999999999999993</v>
      </c>
      <c r="DP1682" s="72"/>
      <c r="DQ1682" s="374"/>
      <c r="DR1682" s="72"/>
      <c r="DU1682" s="52"/>
      <c r="DX1682" s="75">
        <f t="shared" si="797"/>
        <v>46.780228436392278</v>
      </c>
      <c r="DY1682" s="51">
        <f t="shared" si="798"/>
        <v>0.25600630169358018</v>
      </c>
      <c r="DZ1682" s="75">
        <f t="shared" si="799"/>
        <v>0.31508467900748327</v>
      </c>
      <c r="EA1682" s="51">
        <f t="shared" si="800"/>
        <v>3.9385584875935409E-2</v>
      </c>
      <c r="EB1682" s="75">
        <f t="shared" si="801"/>
        <v>15.606538007089405</v>
      </c>
      <c r="EC1682" s="51">
        <f t="shared" si="802"/>
        <v>0.15754233950374164</v>
      </c>
      <c r="ED1682" s="75">
        <f t="shared" si="803"/>
        <v>5.8487593540764085</v>
      </c>
      <c r="EE1682" s="51">
        <f t="shared" si="804"/>
        <v>0.39385584875935409</v>
      </c>
      <c r="EF1682" s="75">
        <f t="shared" si="805"/>
        <v>0.10831035840882237</v>
      </c>
      <c r="EG1682" s="51">
        <f t="shared" si="806"/>
        <v>8.861756597085467E-2</v>
      </c>
      <c r="EH1682" s="75">
        <f t="shared" si="807"/>
        <v>9.0192989365892089</v>
      </c>
      <c r="EI1682" s="51">
        <f t="shared" si="808"/>
        <v>0.17723513194170931</v>
      </c>
      <c r="EJ1682" s="75">
        <f t="shared" si="809"/>
        <v>10.712879086254432</v>
      </c>
      <c r="EK1682" s="51">
        <f t="shared" si="810"/>
        <v>0.27569909413154792</v>
      </c>
      <c r="EL1682" s="75">
        <f t="shared" si="811"/>
        <v>2.2646711303662856</v>
      </c>
      <c r="EM1682" s="51">
        <f t="shared" si="812"/>
        <v>0.17723513194170931</v>
      </c>
      <c r="EN1682" s="75">
        <f t="shared" si="813"/>
        <v>0.28554549035053167</v>
      </c>
      <c r="EO1682" s="51">
        <f t="shared" si="814"/>
        <v>4.9231981094919254E-2</v>
      </c>
      <c r="EP1682" s="75">
        <f t="shared" si="815"/>
        <v>0</v>
      </c>
      <c r="EQ1682" s="51" t="e">
        <f t="shared" si="816"/>
        <v>#DIV/0!</v>
      </c>
      <c r="ER1682" s="51">
        <f t="shared" si="817"/>
        <v>100</v>
      </c>
      <c r="ES1682" s="51">
        <f t="shared" si="818"/>
        <v>0</v>
      </c>
    </row>
    <row r="1683" spans="1:149" x14ac:dyDescent="0.45">
      <c r="A1683" s="78" t="s">
        <v>1489</v>
      </c>
      <c r="B1683" s="174" t="s">
        <v>3423</v>
      </c>
      <c r="C1683" s="51" t="s">
        <v>3726</v>
      </c>
      <c r="D1683" s="51" t="s">
        <v>3802</v>
      </c>
      <c r="E1683" s="78" t="s">
        <v>637</v>
      </c>
      <c r="F1683" s="78" t="s">
        <v>2489</v>
      </c>
      <c r="G1683" s="72" t="s">
        <v>3380</v>
      </c>
      <c r="H1683" s="78" t="s">
        <v>1372</v>
      </c>
      <c r="I1683" s="78">
        <v>64</v>
      </c>
      <c r="J1683" s="300">
        <v>501.49999999999994</v>
      </c>
      <c r="K1683" s="78"/>
      <c r="L1683" s="300">
        <v>1060</v>
      </c>
      <c r="M1683" s="72">
        <v>6</v>
      </c>
      <c r="N1683" s="51" t="s">
        <v>722</v>
      </c>
      <c r="O1683" s="78" t="s">
        <v>3800</v>
      </c>
      <c r="P1683" s="72" t="s">
        <v>3296</v>
      </c>
      <c r="Q1683" s="122">
        <v>4.09</v>
      </c>
      <c r="S1683" s="110">
        <v>-5.6</v>
      </c>
      <c r="AA1683" s="195"/>
      <c r="AB1683" s="195"/>
      <c r="AC1683" s="195"/>
      <c r="AD1683" s="72"/>
      <c r="AE1683" s="316">
        <v>1</v>
      </c>
      <c r="AF1683" s="195"/>
      <c r="AG1683" s="195">
        <v>0</v>
      </c>
      <c r="AH1683" s="72"/>
      <c r="AR1683" s="53">
        <v>1.113</v>
      </c>
      <c r="AT1683" s="77"/>
      <c r="AU1683" s="276">
        <v>5014.9999999999991</v>
      </c>
      <c r="AV1683" s="276"/>
      <c r="AW1683" s="276">
        <v>5581.6949999999988</v>
      </c>
      <c r="AX1683" s="95"/>
      <c r="AY1683" s="276"/>
      <c r="AZ1683" s="95"/>
      <c r="BB1683" s="80" t="s">
        <v>722</v>
      </c>
      <c r="BC1683" s="270" t="s">
        <v>1126</v>
      </c>
      <c r="BD1683" s="72">
        <v>48.02</v>
      </c>
      <c r="BE1683" s="72">
        <v>0.3</v>
      </c>
      <c r="BF1683" s="72">
        <v>0.33</v>
      </c>
      <c r="BG1683" s="72">
        <v>0.03</v>
      </c>
      <c r="BH1683" s="72">
        <v>16.71</v>
      </c>
      <c r="BI1683" s="72">
        <v>0.22</v>
      </c>
      <c r="BJ1683" s="72"/>
      <c r="BK1683" s="72"/>
      <c r="BL1683" s="72"/>
      <c r="BM1683" s="72"/>
      <c r="BN1683" s="72">
        <v>5.91</v>
      </c>
      <c r="BO1683" s="72">
        <v>0.16</v>
      </c>
      <c r="BP1683" s="72"/>
      <c r="BQ1683" s="72"/>
      <c r="BR1683" s="72">
        <v>7.26</v>
      </c>
      <c r="BS1683" s="72">
        <v>0.1</v>
      </c>
      <c r="BT1683" s="72"/>
      <c r="BU1683" s="72"/>
      <c r="BV1683" s="72"/>
      <c r="BW1683" s="72"/>
      <c r="BX1683" s="72">
        <v>11.33</v>
      </c>
      <c r="BY1683" s="72">
        <v>0.26</v>
      </c>
      <c r="BZ1683" s="72">
        <v>2.65</v>
      </c>
      <c r="CA1683" s="72">
        <v>0.2</v>
      </c>
      <c r="CB1683" s="72">
        <v>0.1</v>
      </c>
      <c r="CC1683" s="72">
        <v>0.02</v>
      </c>
      <c r="CD1683" s="72"/>
      <c r="CE1683" s="72"/>
      <c r="CF1683" s="72"/>
      <c r="CG1683" s="72"/>
      <c r="CH1683" s="72"/>
      <c r="CI1683" s="72"/>
      <c r="CJ1683" s="72"/>
      <c r="CK1683" s="72"/>
      <c r="CL1683" s="72"/>
      <c r="CM1683" s="72"/>
      <c r="CN1683" s="72"/>
      <c r="CO1683" s="72"/>
      <c r="CP1683" s="72"/>
      <c r="CQ1683" s="72"/>
      <c r="CR1683" s="72"/>
      <c r="CS1683" s="72"/>
      <c r="CT1683" s="72"/>
      <c r="CU1683" s="72"/>
      <c r="CV1683" s="72"/>
      <c r="CW1683" s="72"/>
      <c r="CX1683" s="72"/>
      <c r="CY1683" s="72"/>
      <c r="CZ1683" s="72"/>
      <c r="DA1683" s="72"/>
      <c r="DB1683" s="72"/>
      <c r="DC1683" s="72"/>
      <c r="DD1683" s="72"/>
      <c r="DE1683" s="72"/>
      <c r="DF1683" s="72"/>
      <c r="DG1683" s="72"/>
      <c r="DH1683" s="78">
        <v>101.31</v>
      </c>
      <c r="DJ1683" s="77">
        <f t="shared" si="796"/>
        <v>0</v>
      </c>
      <c r="DK1683" s="72"/>
      <c r="DO1683" s="358">
        <v>9</v>
      </c>
      <c r="DP1683" s="72"/>
      <c r="DQ1683" s="374"/>
      <c r="DR1683" s="72"/>
      <c r="DU1683" s="52"/>
      <c r="DX1683" s="75">
        <f t="shared" si="797"/>
        <v>47.399072154772483</v>
      </c>
      <c r="DY1683" s="51">
        <f t="shared" si="798"/>
        <v>0.29612081729345568</v>
      </c>
      <c r="DZ1683" s="75">
        <f t="shared" si="799"/>
        <v>0.32573289902280134</v>
      </c>
      <c r="EA1683" s="51">
        <f t="shared" si="800"/>
        <v>2.9612081729345572E-2</v>
      </c>
      <c r="EB1683" s="75">
        <f t="shared" si="801"/>
        <v>16.493929523245484</v>
      </c>
      <c r="EC1683" s="51">
        <f t="shared" si="802"/>
        <v>0.21715526601520085</v>
      </c>
      <c r="ED1683" s="75">
        <f t="shared" si="803"/>
        <v>5.8335801006810781</v>
      </c>
      <c r="EE1683" s="51">
        <f t="shared" si="804"/>
        <v>0.15793110255650972</v>
      </c>
      <c r="EF1683" s="75">
        <f t="shared" si="805"/>
        <v>0</v>
      </c>
      <c r="EG1683" s="51" t="e">
        <f t="shared" si="806"/>
        <v>#DIV/0!</v>
      </c>
      <c r="EH1683" s="75">
        <f t="shared" si="807"/>
        <v>7.1661237785016274</v>
      </c>
      <c r="EI1683" s="51">
        <f t="shared" si="808"/>
        <v>9.8706939097818566E-2</v>
      </c>
      <c r="EJ1683" s="75">
        <f t="shared" si="809"/>
        <v>11.183496199782844</v>
      </c>
      <c r="EK1683" s="51">
        <f t="shared" si="810"/>
        <v>0.2566380416543283</v>
      </c>
      <c r="EL1683" s="75">
        <f t="shared" si="811"/>
        <v>2.6157338860921922</v>
      </c>
      <c r="EM1683" s="51">
        <f t="shared" si="812"/>
        <v>0.19741387819563716</v>
      </c>
      <c r="EN1683" s="75">
        <f t="shared" si="813"/>
        <v>9.870693909781858E-2</v>
      </c>
      <c r="EO1683" s="51">
        <f t="shared" si="814"/>
        <v>1.9741387819563715E-2</v>
      </c>
      <c r="EP1683" s="75">
        <f t="shared" si="815"/>
        <v>0</v>
      </c>
      <c r="EQ1683" s="51" t="e">
        <f t="shared" si="816"/>
        <v>#DIV/0!</v>
      </c>
      <c r="ER1683" s="51">
        <f t="shared" si="817"/>
        <v>100</v>
      </c>
      <c r="ES1683" s="51">
        <f t="shared" si="818"/>
        <v>0</v>
      </c>
    </row>
    <row r="1684" spans="1:149" s="43" customFormat="1" ht="14.65" thickBot="1" x14ac:dyDescent="0.5">
      <c r="A1684" s="89" t="s">
        <v>1489</v>
      </c>
      <c r="B1684" s="86" t="s">
        <v>3423</v>
      </c>
      <c r="C1684" s="43" t="s">
        <v>3726</v>
      </c>
      <c r="D1684" s="43" t="s">
        <v>3802</v>
      </c>
      <c r="E1684" s="89" t="s">
        <v>637</v>
      </c>
      <c r="F1684" s="89" t="s">
        <v>2490</v>
      </c>
      <c r="G1684" s="90" t="s">
        <v>3380</v>
      </c>
      <c r="H1684" s="89" t="s">
        <v>1101</v>
      </c>
      <c r="I1684" s="89">
        <v>91</v>
      </c>
      <c r="J1684" s="301">
        <v>503.2</v>
      </c>
      <c r="K1684" s="89"/>
      <c r="L1684" s="301">
        <v>980</v>
      </c>
      <c r="M1684" s="90">
        <v>10</v>
      </c>
      <c r="N1684" s="43" t="s">
        <v>722</v>
      </c>
      <c r="O1684" s="89" t="s">
        <v>3801</v>
      </c>
      <c r="P1684" s="90" t="s">
        <v>3301</v>
      </c>
      <c r="Q1684" s="123">
        <v>4.05</v>
      </c>
      <c r="R1684" s="123"/>
      <c r="S1684" s="111">
        <v>-6.81</v>
      </c>
      <c r="AA1684" s="196"/>
      <c r="AB1684" s="196"/>
      <c r="AC1684" s="196"/>
      <c r="AD1684" s="90"/>
      <c r="AE1684" s="317">
        <v>1</v>
      </c>
      <c r="AF1684" s="196"/>
      <c r="AG1684" s="196">
        <v>0</v>
      </c>
      <c r="AH1684" s="90"/>
      <c r="AQ1684" s="86"/>
      <c r="AR1684" s="58">
        <v>1.0589999999999999</v>
      </c>
      <c r="AS1684" s="58"/>
      <c r="AT1684" s="91"/>
      <c r="AU1684" s="277">
        <v>5032</v>
      </c>
      <c r="AV1684" s="277"/>
      <c r="AW1684" s="277">
        <v>5328.8879999999999</v>
      </c>
      <c r="AX1684" s="259"/>
      <c r="AY1684" s="277"/>
      <c r="AZ1684" s="259"/>
      <c r="BA1684" s="86"/>
      <c r="BB1684" s="85" t="s">
        <v>722</v>
      </c>
      <c r="BC1684" s="271" t="s">
        <v>1126</v>
      </c>
      <c r="BD1684" s="90">
        <v>51.54</v>
      </c>
      <c r="BE1684" s="90">
        <v>0.32</v>
      </c>
      <c r="BF1684" s="90">
        <v>0.22</v>
      </c>
      <c r="BG1684" s="90">
        <v>0.03</v>
      </c>
      <c r="BH1684" s="90">
        <v>19.02</v>
      </c>
      <c r="BI1684" s="90">
        <v>0.26</v>
      </c>
      <c r="BJ1684" s="90"/>
      <c r="BK1684" s="90"/>
      <c r="BL1684" s="90"/>
      <c r="BM1684" s="90"/>
      <c r="BN1684" s="90">
        <v>4.42</v>
      </c>
      <c r="BO1684" s="90">
        <v>0.31</v>
      </c>
      <c r="BP1684" s="90">
        <v>0.14000000000000001</v>
      </c>
      <c r="BQ1684" s="90">
        <v>0.09</v>
      </c>
      <c r="BR1684" s="90">
        <v>4.08</v>
      </c>
      <c r="BS1684" s="90">
        <v>0.19</v>
      </c>
      <c r="BT1684" s="90"/>
      <c r="BU1684" s="90"/>
      <c r="BV1684" s="90"/>
      <c r="BW1684" s="90"/>
      <c r="BX1684" s="90">
        <v>8.7100000000000009</v>
      </c>
      <c r="BY1684" s="90">
        <v>0.24</v>
      </c>
      <c r="BZ1684" s="90">
        <v>2.99</v>
      </c>
      <c r="CA1684" s="90">
        <v>0.23</v>
      </c>
      <c r="CB1684" s="90">
        <v>0.05</v>
      </c>
      <c r="CC1684" s="90">
        <v>0.02</v>
      </c>
      <c r="CD1684" s="90"/>
      <c r="CE1684" s="90"/>
      <c r="CF1684" s="90"/>
      <c r="CG1684" s="90"/>
      <c r="CH1684" s="90"/>
      <c r="CI1684" s="90"/>
      <c r="CJ1684" s="90"/>
      <c r="CK1684" s="90"/>
      <c r="CL1684" s="90"/>
      <c r="CM1684" s="90"/>
      <c r="CN1684" s="90"/>
      <c r="CO1684" s="90"/>
      <c r="CP1684" s="90"/>
      <c r="CQ1684" s="90"/>
      <c r="CR1684" s="90"/>
      <c r="CS1684" s="90"/>
      <c r="CT1684" s="90"/>
      <c r="CU1684" s="90"/>
      <c r="CV1684" s="90"/>
      <c r="CW1684" s="90"/>
      <c r="CX1684" s="90"/>
      <c r="CY1684" s="90"/>
      <c r="CZ1684" s="90"/>
      <c r="DA1684" s="90"/>
      <c r="DB1684" s="90"/>
      <c r="DC1684" s="90"/>
      <c r="DD1684" s="90"/>
      <c r="DE1684" s="90"/>
      <c r="DF1684" s="90"/>
      <c r="DG1684" s="90"/>
      <c r="DH1684" s="89">
        <v>99.97</v>
      </c>
      <c r="DJ1684" s="91">
        <f t="shared" si="796"/>
        <v>3.0000000000001137E-2</v>
      </c>
      <c r="DK1684" s="90">
        <v>0.53</v>
      </c>
      <c r="DO1684" s="359">
        <v>8.8000000000000007</v>
      </c>
      <c r="DP1684" s="90"/>
      <c r="DQ1684" s="375"/>
      <c r="DR1684" s="90"/>
      <c r="DS1684" s="308"/>
      <c r="DU1684" s="59"/>
      <c r="DW1684" s="86"/>
      <c r="DX1684" s="298">
        <f t="shared" si="797"/>
        <v>51.555466639991998</v>
      </c>
      <c r="DY1684" s="43">
        <f t="shared" si="798"/>
        <v>0.32009602880864263</v>
      </c>
      <c r="DZ1684" s="298">
        <f t="shared" si="799"/>
        <v>0.22006601980594179</v>
      </c>
      <c r="EA1684" s="43">
        <f t="shared" si="800"/>
        <v>3.0009002700810243E-2</v>
      </c>
      <c r="EB1684" s="298">
        <f t="shared" si="801"/>
        <v>19.025707712313693</v>
      </c>
      <c r="EC1684" s="43">
        <f t="shared" si="802"/>
        <v>0.26007802340702207</v>
      </c>
      <c r="ED1684" s="298">
        <f t="shared" si="803"/>
        <v>4.4213263979193753</v>
      </c>
      <c r="EE1684" s="43">
        <f t="shared" si="804"/>
        <v>0.31009302790837245</v>
      </c>
      <c r="EF1684" s="298">
        <f t="shared" si="805"/>
        <v>0.14004201260378116</v>
      </c>
      <c r="EG1684" s="43">
        <f t="shared" si="806"/>
        <v>9.0027008102430736E-2</v>
      </c>
      <c r="EH1684" s="298">
        <f t="shared" si="807"/>
        <v>4.0812243673101936</v>
      </c>
      <c r="EI1684" s="43">
        <f t="shared" si="808"/>
        <v>0.19005701710513156</v>
      </c>
      <c r="EJ1684" s="298">
        <f t="shared" si="809"/>
        <v>8.7126137841352413</v>
      </c>
      <c r="EK1684" s="43">
        <f t="shared" si="810"/>
        <v>0.24007202160648192</v>
      </c>
      <c r="EL1684" s="298">
        <f t="shared" si="811"/>
        <v>2.9908972691807545</v>
      </c>
      <c r="EM1684" s="43">
        <f t="shared" si="812"/>
        <v>0.23006902070621191</v>
      </c>
      <c r="EN1684" s="298">
        <f t="shared" si="813"/>
        <v>5.0015004501350407E-2</v>
      </c>
      <c r="EO1684" s="43">
        <f t="shared" si="814"/>
        <v>2.0006001800540161E-2</v>
      </c>
      <c r="EP1684" s="298">
        <f t="shared" si="815"/>
        <v>0</v>
      </c>
      <c r="EQ1684" s="43" t="e">
        <f t="shared" si="816"/>
        <v>#DIV/0!</v>
      </c>
      <c r="ER1684" s="43">
        <f t="shared" si="817"/>
        <v>100</v>
      </c>
      <c r="ES1684" s="43">
        <f t="shared" si="818"/>
        <v>0</v>
      </c>
    </row>
    <row r="1685" spans="1:149" s="77" customFormat="1" x14ac:dyDescent="0.45">
      <c r="A1685" s="78" t="s">
        <v>1490</v>
      </c>
      <c r="B1685" s="178" t="s">
        <v>862</v>
      </c>
      <c r="C1685" s="77" t="s">
        <v>3441</v>
      </c>
      <c r="D1685" s="77" t="s">
        <v>3803</v>
      </c>
      <c r="E1685" s="78" t="s">
        <v>637</v>
      </c>
      <c r="F1685" s="78" t="s">
        <v>2491</v>
      </c>
      <c r="G1685" s="72" t="s">
        <v>3380</v>
      </c>
      <c r="H1685" s="78" t="s">
        <v>1372</v>
      </c>
      <c r="I1685" s="78">
        <v>24</v>
      </c>
      <c r="J1685" s="300">
        <v>50</v>
      </c>
      <c r="K1685" s="78">
        <v>1</v>
      </c>
      <c r="L1685" s="300">
        <v>1250</v>
      </c>
      <c r="M1685" s="72">
        <v>3</v>
      </c>
      <c r="N1685" s="77" t="s">
        <v>722</v>
      </c>
      <c r="O1685" s="78" t="s">
        <v>3508</v>
      </c>
      <c r="P1685" s="72" t="s">
        <v>1374</v>
      </c>
      <c r="Q1685" s="125"/>
      <c r="R1685" s="125">
        <v>2.6</v>
      </c>
      <c r="S1685" s="116"/>
      <c r="AA1685" s="195"/>
      <c r="AB1685" s="195"/>
      <c r="AC1685" s="195"/>
      <c r="AD1685" s="72"/>
      <c r="AE1685" s="316">
        <v>1</v>
      </c>
      <c r="AF1685" s="195">
        <v>0.08</v>
      </c>
      <c r="AG1685" s="195">
        <v>0</v>
      </c>
      <c r="AH1685" s="72"/>
      <c r="AQ1685" s="178"/>
      <c r="AR1685" s="66">
        <v>0.99660000000000004</v>
      </c>
      <c r="AS1685" s="66"/>
      <c r="AU1685" s="276">
        <v>500</v>
      </c>
      <c r="AV1685" s="276">
        <v>0</v>
      </c>
      <c r="AW1685" s="276">
        <v>498.3</v>
      </c>
      <c r="AX1685" s="95"/>
      <c r="AY1685" s="276"/>
      <c r="AZ1685" s="95"/>
      <c r="BA1685" s="178"/>
      <c r="BB1685" s="98" t="s">
        <v>722</v>
      </c>
      <c r="BC1685" s="270" t="s">
        <v>1126</v>
      </c>
      <c r="BD1685" s="72">
        <v>49.34</v>
      </c>
      <c r="BE1685" s="72"/>
      <c r="BF1685" s="72">
        <v>0.9</v>
      </c>
      <c r="BG1685" s="72"/>
      <c r="BH1685" s="72">
        <v>17.98</v>
      </c>
      <c r="BI1685" s="72"/>
      <c r="BJ1685" s="72"/>
      <c r="BK1685" s="72"/>
      <c r="BL1685" s="72"/>
      <c r="BM1685" s="72"/>
      <c r="BN1685" s="72">
        <v>9.2100000000000009</v>
      </c>
      <c r="BO1685" s="72"/>
      <c r="BP1685" s="72">
        <v>0.17</v>
      </c>
      <c r="BQ1685" s="72"/>
      <c r="BR1685" s="72">
        <v>6.88</v>
      </c>
      <c r="BS1685" s="72"/>
      <c r="BT1685" s="72"/>
      <c r="BU1685" s="72"/>
      <c r="BV1685" s="72"/>
      <c r="BW1685" s="72"/>
      <c r="BX1685" s="72">
        <v>11.18</v>
      </c>
      <c r="BY1685" s="72"/>
      <c r="BZ1685" s="72">
        <v>2.29</v>
      </c>
      <c r="CA1685" s="72"/>
      <c r="CB1685" s="72">
        <v>0.23</v>
      </c>
      <c r="CC1685" s="72"/>
      <c r="CD1685" s="72">
        <v>0.15</v>
      </c>
      <c r="CE1685" s="72"/>
      <c r="CF1685" s="72"/>
      <c r="CG1685" s="72"/>
      <c r="CH1685" s="72"/>
      <c r="CI1685" s="72"/>
      <c r="CJ1685" s="72"/>
      <c r="CK1685" s="72"/>
      <c r="CL1685" s="72"/>
      <c r="CM1685" s="72"/>
      <c r="CN1685" s="72"/>
      <c r="CO1685" s="72"/>
      <c r="CP1685" s="72"/>
      <c r="CQ1685" s="72"/>
      <c r="CR1685" s="72"/>
      <c r="CS1685" s="72"/>
      <c r="CT1685" s="72"/>
      <c r="CU1685" s="72"/>
      <c r="CV1685" s="72"/>
      <c r="CW1685" s="72"/>
      <c r="CX1685" s="72"/>
      <c r="CY1685" s="72"/>
      <c r="CZ1685" s="72"/>
      <c r="DA1685" s="72"/>
      <c r="DB1685" s="72"/>
      <c r="DC1685" s="72"/>
      <c r="DD1685" s="72"/>
      <c r="DE1685" s="72"/>
      <c r="DF1685" s="72"/>
      <c r="DG1685" s="72"/>
      <c r="DH1685" s="78">
        <f>SUM(BD1685,BF1685,BH1685,BJ1685,BL1685,BN1685,BP1685,BR1685,BT1685,BV1685,BX1685,BZ1685,CB1685,CD1685,CF1685,CH1685,CJ1685,CL1685,CN1685,CX1685,CZ1685,DB1685)</f>
        <v>98.330000000000013</v>
      </c>
      <c r="DJ1685" s="77">
        <f t="shared" si="796"/>
        <v>1.6699999999999875</v>
      </c>
      <c r="DK1685" s="72"/>
      <c r="DL1685" s="77" t="s">
        <v>3449</v>
      </c>
      <c r="DO1685" s="358">
        <v>1.67</v>
      </c>
      <c r="DP1685" s="72">
        <v>0.14000000000000001</v>
      </c>
      <c r="DQ1685" s="374">
        <v>0</v>
      </c>
      <c r="DR1685" s="72">
        <v>0</v>
      </c>
      <c r="DS1685" s="246"/>
      <c r="DU1685" s="96"/>
      <c r="DW1685" s="178"/>
      <c r="DX1685" s="304">
        <f t="shared" si="797"/>
        <v>50.177972134648627</v>
      </c>
      <c r="DY1685" s="77">
        <f t="shared" si="798"/>
        <v>0</v>
      </c>
      <c r="DZ1685" s="304">
        <f t="shared" si="799"/>
        <v>0.91528526390725096</v>
      </c>
      <c r="EA1685" s="77">
        <f t="shared" si="800"/>
        <v>0</v>
      </c>
      <c r="EB1685" s="304">
        <f t="shared" si="801"/>
        <v>18.285365605613748</v>
      </c>
      <c r="EC1685" s="77">
        <f t="shared" si="802"/>
        <v>0</v>
      </c>
      <c r="ED1685" s="304">
        <f t="shared" si="803"/>
        <v>9.3664192006508689</v>
      </c>
      <c r="EE1685" s="77">
        <f t="shared" si="804"/>
        <v>0</v>
      </c>
      <c r="EF1685" s="304">
        <f t="shared" si="805"/>
        <v>0.1728872165158141</v>
      </c>
      <c r="EG1685" s="77">
        <f t="shared" si="806"/>
        <v>0</v>
      </c>
      <c r="EH1685" s="304">
        <f t="shared" si="807"/>
        <v>6.9968473507576512</v>
      </c>
      <c r="EI1685" s="77">
        <f t="shared" si="808"/>
        <v>0</v>
      </c>
      <c r="EJ1685" s="304">
        <f t="shared" si="809"/>
        <v>11.369876944981185</v>
      </c>
      <c r="EK1685" s="77">
        <f t="shared" si="810"/>
        <v>0</v>
      </c>
      <c r="EL1685" s="304">
        <f t="shared" si="811"/>
        <v>2.3288925048306717</v>
      </c>
      <c r="EM1685" s="77">
        <f t="shared" si="812"/>
        <v>0</v>
      </c>
      <c r="EN1685" s="304">
        <f t="shared" si="813"/>
        <v>0.23390623410963082</v>
      </c>
      <c r="EO1685" s="77">
        <f t="shared" si="814"/>
        <v>0</v>
      </c>
      <c r="EP1685" s="304">
        <f t="shared" si="815"/>
        <v>0.15254754398454182</v>
      </c>
      <c r="EQ1685" s="77">
        <f t="shared" si="816"/>
        <v>0</v>
      </c>
      <c r="ER1685" s="77">
        <f t="shared" si="817"/>
        <v>100</v>
      </c>
      <c r="ES1685" s="77">
        <f t="shared" si="818"/>
        <v>0</v>
      </c>
    </row>
    <row r="1686" spans="1:149" s="77" customFormat="1" x14ac:dyDescent="0.45">
      <c r="A1686" s="78" t="s">
        <v>1490</v>
      </c>
      <c r="B1686" s="178" t="s">
        <v>862</v>
      </c>
      <c r="C1686" s="77" t="s">
        <v>3441</v>
      </c>
      <c r="D1686" s="77" t="s">
        <v>3803</v>
      </c>
      <c r="E1686" s="78" t="s">
        <v>637</v>
      </c>
      <c r="F1686" s="78" t="s">
        <v>2492</v>
      </c>
      <c r="G1686" s="72" t="s">
        <v>3380</v>
      </c>
      <c r="H1686" s="78" t="s">
        <v>1372</v>
      </c>
      <c r="I1686" s="78">
        <v>24</v>
      </c>
      <c r="J1686" s="300">
        <v>50</v>
      </c>
      <c r="K1686" s="78">
        <v>1</v>
      </c>
      <c r="L1686" s="300">
        <v>1250</v>
      </c>
      <c r="M1686" s="72">
        <v>3</v>
      </c>
      <c r="N1686" s="77" t="s">
        <v>722</v>
      </c>
      <c r="O1686" s="78" t="s">
        <v>3508</v>
      </c>
      <c r="P1686" s="72" t="s">
        <v>1374</v>
      </c>
      <c r="Q1686" s="125"/>
      <c r="R1686" s="125">
        <v>2.6</v>
      </c>
      <c r="S1686" s="116"/>
      <c r="AA1686" s="195"/>
      <c r="AB1686" s="195"/>
      <c r="AC1686" s="195"/>
      <c r="AD1686" s="72"/>
      <c r="AE1686" s="316">
        <v>1</v>
      </c>
      <c r="AF1686" s="195">
        <v>0.05</v>
      </c>
      <c r="AG1686" s="195">
        <v>0</v>
      </c>
      <c r="AH1686" s="72"/>
      <c r="AQ1686" s="178"/>
      <c r="AR1686" s="66">
        <v>0.99660000000000004</v>
      </c>
      <c r="AS1686" s="66"/>
      <c r="AU1686" s="276">
        <v>500</v>
      </c>
      <c r="AV1686" s="276">
        <v>0</v>
      </c>
      <c r="AW1686" s="276">
        <v>498.3</v>
      </c>
      <c r="AX1686" s="95"/>
      <c r="AY1686" s="276"/>
      <c r="AZ1686" s="95"/>
      <c r="BA1686" s="178"/>
      <c r="BB1686" s="98" t="s">
        <v>722</v>
      </c>
      <c r="BC1686" s="270" t="s">
        <v>1126</v>
      </c>
      <c r="BD1686" s="72">
        <v>49.26</v>
      </c>
      <c r="BE1686" s="72"/>
      <c r="BF1686" s="72">
        <v>0.9</v>
      </c>
      <c r="BG1686" s="72"/>
      <c r="BH1686" s="72">
        <v>17.95</v>
      </c>
      <c r="BI1686" s="72"/>
      <c r="BJ1686" s="72"/>
      <c r="BK1686" s="72"/>
      <c r="BL1686" s="72"/>
      <c r="BM1686" s="72"/>
      <c r="BN1686" s="72">
        <v>9.1999999999999993</v>
      </c>
      <c r="BO1686" s="72"/>
      <c r="BP1686" s="72">
        <v>0.17</v>
      </c>
      <c r="BQ1686" s="72"/>
      <c r="BR1686" s="72">
        <v>6.87</v>
      </c>
      <c r="BS1686" s="72"/>
      <c r="BT1686" s="72"/>
      <c r="BU1686" s="72"/>
      <c r="BV1686" s="72"/>
      <c r="BW1686" s="72"/>
      <c r="BX1686" s="72">
        <v>11.16</v>
      </c>
      <c r="BY1686" s="72"/>
      <c r="BZ1686" s="72">
        <v>2.29</v>
      </c>
      <c r="CA1686" s="72"/>
      <c r="CB1686" s="72">
        <v>0.23</v>
      </c>
      <c r="CC1686" s="72"/>
      <c r="CD1686" s="72">
        <v>0.15</v>
      </c>
      <c r="CE1686" s="72"/>
      <c r="CF1686" s="72"/>
      <c r="CG1686" s="72"/>
      <c r="CH1686" s="72"/>
      <c r="CI1686" s="72"/>
      <c r="CJ1686" s="72"/>
      <c r="CK1686" s="72"/>
      <c r="CL1686" s="72"/>
      <c r="CM1686" s="72"/>
      <c r="CN1686" s="72"/>
      <c r="CO1686" s="72"/>
      <c r="CP1686" s="72"/>
      <c r="CQ1686" s="72"/>
      <c r="CR1686" s="72"/>
      <c r="CS1686" s="72"/>
      <c r="CT1686" s="72"/>
      <c r="CU1686" s="72"/>
      <c r="CV1686" s="72"/>
      <c r="CW1686" s="72"/>
      <c r="CX1686" s="72"/>
      <c r="CY1686" s="72"/>
      <c r="CZ1686" s="72"/>
      <c r="DA1686" s="72"/>
      <c r="DB1686" s="72"/>
      <c r="DC1686" s="72"/>
      <c r="DD1686" s="72"/>
      <c r="DE1686" s="72"/>
      <c r="DF1686" s="72"/>
      <c r="DG1686" s="72"/>
      <c r="DH1686" s="78">
        <f t="shared" ref="DH1686:DH1720" si="819">SUM(BD1686,BF1686,BH1686,BJ1686,BL1686,BN1686,BP1686,BR1686,BT1686,BV1686,BX1686,BZ1686,CB1686,CD1686,CF1686,CH1686,CJ1686,CL1686,CN1686,CX1686,CZ1686,DB1686)</f>
        <v>98.180000000000021</v>
      </c>
      <c r="DJ1686" s="77">
        <f t="shared" si="796"/>
        <v>1.819999999999979</v>
      </c>
      <c r="DK1686" s="72"/>
      <c r="DL1686" s="77" t="s">
        <v>3449</v>
      </c>
      <c r="DO1686" s="358">
        <v>1.82</v>
      </c>
      <c r="DP1686" s="72">
        <v>0.12</v>
      </c>
      <c r="DQ1686" s="374">
        <v>0</v>
      </c>
      <c r="DR1686" s="72">
        <v>0</v>
      </c>
      <c r="DS1686" s="246"/>
      <c r="DU1686" s="96"/>
      <c r="DW1686" s="178"/>
      <c r="DX1686" s="304">
        <f t="shared" si="797"/>
        <v>50.173151354654699</v>
      </c>
      <c r="DY1686" s="77">
        <f t="shared" si="798"/>
        <v>0</v>
      </c>
      <c r="DZ1686" s="304">
        <f t="shared" si="799"/>
        <v>0.91668364228967192</v>
      </c>
      <c r="EA1686" s="77">
        <f t="shared" si="800"/>
        <v>0</v>
      </c>
      <c r="EB1686" s="304">
        <f t="shared" si="801"/>
        <v>18.282745976777342</v>
      </c>
      <c r="EC1686" s="77">
        <f t="shared" si="802"/>
        <v>0</v>
      </c>
      <c r="ED1686" s="304">
        <f t="shared" si="803"/>
        <v>9.3705438989610901</v>
      </c>
      <c r="EE1686" s="77">
        <f t="shared" si="804"/>
        <v>0</v>
      </c>
      <c r="EF1686" s="304">
        <f t="shared" si="805"/>
        <v>0.17315135465471582</v>
      </c>
      <c r="EG1686" s="77">
        <f t="shared" si="806"/>
        <v>0</v>
      </c>
      <c r="EH1686" s="304">
        <f t="shared" si="807"/>
        <v>6.9973518028111625</v>
      </c>
      <c r="EI1686" s="77">
        <f t="shared" si="808"/>
        <v>0</v>
      </c>
      <c r="EJ1686" s="304">
        <f t="shared" si="809"/>
        <v>11.36687716439193</v>
      </c>
      <c r="EK1686" s="77">
        <f t="shared" si="810"/>
        <v>0</v>
      </c>
      <c r="EL1686" s="304">
        <f t="shared" si="811"/>
        <v>2.332450600937054</v>
      </c>
      <c r="EM1686" s="77">
        <f t="shared" si="812"/>
        <v>0</v>
      </c>
      <c r="EN1686" s="304">
        <f t="shared" si="813"/>
        <v>0.23426359747402725</v>
      </c>
      <c r="EO1686" s="77">
        <f t="shared" si="814"/>
        <v>0</v>
      </c>
      <c r="EP1686" s="304">
        <f t="shared" si="815"/>
        <v>0.15278060704827864</v>
      </c>
      <c r="EQ1686" s="77">
        <f t="shared" si="816"/>
        <v>0</v>
      </c>
      <c r="ER1686" s="77">
        <f t="shared" si="817"/>
        <v>100</v>
      </c>
      <c r="ES1686" s="77">
        <f t="shared" si="818"/>
        <v>0</v>
      </c>
    </row>
    <row r="1687" spans="1:149" s="77" customFormat="1" x14ac:dyDescent="0.45">
      <c r="A1687" s="78" t="s">
        <v>1490</v>
      </c>
      <c r="B1687" s="178" t="s">
        <v>862</v>
      </c>
      <c r="C1687" s="77" t="s">
        <v>3441</v>
      </c>
      <c r="D1687" s="77" t="s">
        <v>3803</v>
      </c>
      <c r="E1687" s="78" t="s">
        <v>637</v>
      </c>
      <c r="F1687" s="78" t="s">
        <v>2493</v>
      </c>
      <c r="G1687" s="72" t="s">
        <v>3380</v>
      </c>
      <c r="H1687" s="78" t="s">
        <v>1372</v>
      </c>
      <c r="I1687" s="78">
        <v>24</v>
      </c>
      <c r="J1687" s="300">
        <v>50</v>
      </c>
      <c r="K1687" s="78">
        <v>1</v>
      </c>
      <c r="L1687" s="300">
        <v>1250</v>
      </c>
      <c r="M1687" s="72">
        <v>3</v>
      </c>
      <c r="N1687" s="77" t="s">
        <v>722</v>
      </c>
      <c r="O1687" s="78" t="s">
        <v>3509</v>
      </c>
      <c r="P1687" s="72" t="s">
        <v>1374</v>
      </c>
      <c r="Q1687" s="125"/>
      <c r="R1687" s="125">
        <v>2</v>
      </c>
      <c r="S1687" s="116"/>
      <c r="AA1687" s="195"/>
      <c r="AB1687" s="195"/>
      <c r="AC1687" s="195"/>
      <c r="AD1687" s="72"/>
      <c r="AE1687" s="316">
        <v>0.48</v>
      </c>
      <c r="AF1687" s="195">
        <v>0.08</v>
      </c>
      <c r="AG1687" s="195">
        <v>0.52</v>
      </c>
      <c r="AH1687" s="72"/>
      <c r="AQ1687" s="178" t="s">
        <v>824</v>
      </c>
      <c r="AR1687" s="66">
        <v>0.99719999999999998</v>
      </c>
      <c r="AS1687" s="66">
        <v>1.113</v>
      </c>
      <c r="AU1687" s="276">
        <v>240</v>
      </c>
      <c r="AV1687" s="276">
        <v>260</v>
      </c>
      <c r="AW1687" s="276">
        <v>239.328</v>
      </c>
      <c r="AX1687" s="95">
        <v>41.076697635827621</v>
      </c>
      <c r="AY1687" s="276">
        <v>289.38</v>
      </c>
      <c r="AZ1687" s="95">
        <v>46.091102541379939</v>
      </c>
      <c r="BA1687" s="178"/>
      <c r="BB1687" s="98" t="s">
        <v>722</v>
      </c>
      <c r="BC1687" s="270" t="s">
        <v>1126</v>
      </c>
      <c r="BD1687" s="72">
        <v>49.4</v>
      </c>
      <c r="BE1687" s="72"/>
      <c r="BF1687" s="72">
        <v>0.91</v>
      </c>
      <c r="BG1687" s="72"/>
      <c r="BH1687" s="72">
        <v>18</v>
      </c>
      <c r="BI1687" s="72"/>
      <c r="BJ1687" s="72"/>
      <c r="BK1687" s="72"/>
      <c r="BL1687" s="72"/>
      <c r="BM1687" s="72"/>
      <c r="BN1687" s="72">
        <v>9.23</v>
      </c>
      <c r="BO1687" s="72"/>
      <c r="BP1687" s="72">
        <v>0.17</v>
      </c>
      <c r="BQ1687" s="72"/>
      <c r="BR1687" s="72">
        <v>6.89</v>
      </c>
      <c r="BS1687" s="72"/>
      <c r="BT1687" s="72"/>
      <c r="BU1687" s="72"/>
      <c r="BV1687" s="72"/>
      <c r="BW1687" s="72"/>
      <c r="BX1687" s="72">
        <v>11.2</v>
      </c>
      <c r="BY1687" s="72"/>
      <c r="BZ1687" s="72">
        <v>2.29</v>
      </c>
      <c r="CA1687" s="72"/>
      <c r="CB1687" s="72">
        <v>0.23</v>
      </c>
      <c r="CC1687" s="72"/>
      <c r="CD1687" s="72">
        <v>0.15</v>
      </c>
      <c r="CE1687" s="72"/>
      <c r="CF1687" s="72"/>
      <c r="CG1687" s="72"/>
      <c r="CH1687" s="72"/>
      <c r="CI1687" s="72"/>
      <c r="CJ1687" s="72"/>
      <c r="CK1687" s="72"/>
      <c r="CL1687" s="72"/>
      <c r="CM1687" s="72"/>
      <c r="CN1687" s="72"/>
      <c r="CO1687" s="72"/>
      <c r="CP1687" s="72"/>
      <c r="CQ1687" s="72"/>
      <c r="CR1687" s="72"/>
      <c r="CS1687" s="72"/>
      <c r="CT1687" s="72"/>
      <c r="CU1687" s="72"/>
      <c r="CV1687" s="72"/>
      <c r="CW1687" s="72"/>
      <c r="CX1687" s="72"/>
      <c r="CY1687" s="72"/>
      <c r="CZ1687" s="72"/>
      <c r="DA1687" s="72"/>
      <c r="DB1687" s="72"/>
      <c r="DC1687" s="72"/>
      <c r="DD1687" s="72"/>
      <c r="DE1687" s="72"/>
      <c r="DF1687" s="72"/>
      <c r="DG1687" s="72"/>
      <c r="DH1687" s="78">
        <f t="shared" si="819"/>
        <v>98.470000000000027</v>
      </c>
      <c r="DJ1687" s="77">
        <f t="shared" si="796"/>
        <v>1.5299999999999727</v>
      </c>
      <c r="DK1687" s="72"/>
      <c r="DL1687" s="77" t="s">
        <v>3449</v>
      </c>
      <c r="DO1687" s="358">
        <v>1.54</v>
      </c>
      <c r="DP1687" s="72">
        <v>0.12</v>
      </c>
      <c r="DQ1687" s="374">
        <v>6.0000000000000001E-3</v>
      </c>
      <c r="DR1687" s="72">
        <v>6.9999999999999999E-4</v>
      </c>
      <c r="DS1687" s="246"/>
      <c r="DU1687" s="96"/>
      <c r="DW1687" s="178"/>
      <c r="DX1687" s="304">
        <f t="shared" si="797"/>
        <v>50.16756372499237</v>
      </c>
      <c r="DY1687" s="77">
        <f t="shared" si="798"/>
        <v>0</v>
      </c>
      <c r="DZ1687" s="304">
        <f t="shared" si="799"/>
        <v>0.92413933177617535</v>
      </c>
      <c r="EA1687" s="77">
        <f t="shared" si="800"/>
        <v>0</v>
      </c>
      <c r="EB1687" s="304">
        <f t="shared" si="801"/>
        <v>18.27967909007819</v>
      </c>
      <c r="EC1687" s="77">
        <f t="shared" si="802"/>
        <v>0</v>
      </c>
      <c r="ED1687" s="304">
        <f t="shared" si="803"/>
        <v>9.3734132223012061</v>
      </c>
      <c r="EE1687" s="77">
        <f t="shared" si="804"/>
        <v>0</v>
      </c>
      <c r="EF1687" s="304">
        <f t="shared" si="805"/>
        <v>0.17264141362851626</v>
      </c>
      <c r="EG1687" s="77">
        <f t="shared" si="806"/>
        <v>0</v>
      </c>
      <c r="EH1687" s="304">
        <f t="shared" si="807"/>
        <v>6.9970549405910409</v>
      </c>
      <c r="EI1687" s="77">
        <f t="shared" si="808"/>
        <v>0</v>
      </c>
      <c r="EJ1687" s="304">
        <f t="shared" si="809"/>
        <v>11.374022544937541</v>
      </c>
      <c r="EK1687" s="77">
        <f t="shared" si="810"/>
        <v>0</v>
      </c>
      <c r="EL1687" s="304">
        <f t="shared" si="811"/>
        <v>2.3255813953488365</v>
      </c>
      <c r="EM1687" s="77">
        <f t="shared" si="812"/>
        <v>0</v>
      </c>
      <c r="EN1687" s="304">
        <f t="shared" si="813"/>
        <v>0.23357367726211023</v>
      </c>
      <c r="EO1687" s="77">
        <f t="shared" si="814"/>
        <v>0</v>
      </c>
      <c r="EP1687" s="304">
        <f t="shared" si="815"/>
        <v>0.15233065908398491</v>
      </c>
      <c r="EQ1687" s="77">
        <f t="shared" si="816"/>
        <v>0</v>
      </c>
      <c r="ER1687" s="77">
        <f t="shared" si="817"/>
        <v>100</v>
      </c>
      <c r="ES1687" s="77">
        <f t="shared" si="818"/>
        <v>0</v>
      </c>
    </row>
    <row r="1688" spans="1:149" s="77" customFormat="1" x14ac:dyDescent="0.45">
      <c r="A1688" s="78" t="s">
        <v>1490</v>
      </c>
      <c r="B1688" s="178" t="s">
        <v>862</v>
      </c>
      <c r="C1688" s="77" t="s">
        <v>3441</v>
      </c>
      <c r="D1688" s="77" t="s">
        <v>3803</v>
      </c>
      <c r="E1688" s="78" t="s">
        <v>637</v>
      </c>
      <c r="F1688" s="78" t="s">
        <v>2494</v>
      </c>
      <c r="G1688" s="72" t="s">
        <v>3380</v>
      </c>
      <c r="H1688" s="78" t="s">
        <v>1372</v>
      </c>
      <c r="I1688" s="78">
        <v>24</v>
      </c>
      <c r="J1688" s="300">
        <v>50</v>
      </c>
      <c r="K1688" s="78">
        <v>1</v>
      </c>
      <c r="L1688" s="300">
        <v>1250</v>
      </c>
      <c r="M1688" s="72">
        <v>3</v>
      </c>
      <c r="N1688" s="77" t="s">
        <v>722</v>
      </c>
      <c r="O1688" s="78" t="s">
        <v>3510</v>
      </c>
      <c r="P1688" s="72" t="s">
        <v>1374</v>
      </c>
      <c r="Q1688" s="125"/>
      <c r="R1688" s="125">
        <v>1.28</v>
      </c>
      <c r="S1688" s="116"/>
      <c r="AA1688" s="195"/>
      <c r="AB1688" s="195"/>
      <c r="AC1688" s="195"/>
      <c r="AD1688" s="72"/>
      <c r="AE1688" s="316">
        <v>0.2</v>
      </c>
      <c r="AF1688" s="195">
        <v>0.08</v>
      </c>
      <c r="AG1688" s="195">
        <v>0.8</v>
      </c>
      <c r="AH1688" s="72"/>
      <c r="AQ1688" s="178" t="s">
        <v>824</v>
      </c>
      <c r="AR1688" s="66">
        <v>1.0029999999999999</v>
      </c>
      <c r="AS1688" s="66">
        <v>1.1100000000000001</v>
      </c>
      <c r="AU1688" s="276">
        <v>100</v>
      </c>
      <c r="AV1688" s="276">
        <v>400</v>
      </c>
      <c r="AW1688" s="276">
        <v>100.29999999999998</v>
      </c>
      <c r="AX1688" s="95">
        <v>40.330285764147206</v>
      </c>
      <c r="AY1688" s="276">
        <v>444.00000000000006</v>
      </c>
      <c r="AZ1688" s="95">
        <v>48.025942989180336</v>
      </c>
      <c r="BA1688" s="178"/>
      <c r="BB1688" s="98" t="s">
        <v>722</v>
      </c>
      <c r="BC1688" s="270" t="s">
        <v>1126</v>
      </c>
      <c r="BD1688" s="72">
        <v>49.63</v>
      </c>
      <c r="BE1688" s="72"/>
      <c r="BF1688" s="72">
        <v>0.91</v>
      </c>
      <c r="BG1688" s="72"/>
      <c r="BH1688" s="72">
        <v>18.079999999999998</v>
      </c>
      <c r="BI1688" s="72"/>
      <c r="BJ1688" s="72"/>
      <c r="BK1688" s="72"/>
      <c r="BL1688" s="72"/>
      <c r="BM1688" s="72"/>
      <c r="BN1688" s="72">
        <v>9.27</v>
      </c>
      <c r="BO1688" s="72"/>
      <c r="BP1688" s="72">
        <v>0.17</v>
      </c>
      <c r="BQ1688" s="72"/>
      <c r="BR1688" s="72">
        <v>6.93</v>
      </c>
      <c r="BS1688" s="72"/>
      <c r="BT1688" s="72"/>
      <c r="BU1688" s="72"/>
      <c r="BV1688" s="72"/>
      <c r="BW1688" s="72"/>
      <c r="BX1688" s="72">
        <v>11.25</v>
      </c>
      <c r="BY1688" s="72"/>
      <c r="BZ1688" s="72">
        <v>2.31</v>
      </c>
      <c r="CA1688" s="72"/>
      <c r="CB1688" s="72">
        <v>0.23</v>
      </c>
      <c r="CC1688" s="72"/>
      <c r="CD1688" s="72">
        <v>0.15</v>
      </c>
      <c r="CE1688" s="72"/>
      <c r="CF1688" s="72"/>
      <c r="CG1688" s="72"/>
      <c r="CH1688" s="72"/>
      <c r="CI1688" s="72"/>
      <c r="CJ1688" s="72"/>
      <c r="CK1688" s="72"/>
      <c r="CL1688" s="72"/>
      <c r="CM1688" s="72"/>
      <c r="CN1688" s="72"/>
      <c r="CO1688" s="72"/>
      <c r="CP1688" s="72"/>
      <c r="CQ1688" s="72"/>
      <c r="CR1688" s="72"/>
      <c r="CS1688" s="72"/>
      <c r="CT1688" s="72"/>
      <c r="CU1688" s="72"/>
      <c r="CV1688" s="72"/>
      <c r="CW1688" s="72"/>
      <c r="CX1688" s="72"/>
      <c r="CY1688" s="72"/>
      <c r="CZ1688" s="72"/>
      <c r="DA1688" s="72"/>
      <c r="DB1688" s="72"/>
      <c r="DC1688" s="72"/>
      <c r="DD1688" s="72"/>
      <c r="DE1688" s="72"/>
      <c r="DF1688" s="72"/>
      <c r="DG1688" s="72"/>
      <c r="DH1688" s="78">
        <f t="shared" si="819"/>
        <v>98.930000000000021</v>
      </c>
      <c r="DJ1688" s="77">
        <f t="shared" si="796"/>
        <v>1.069999999999979</v>
      </c>
      <c r="DK1688" s="72"/>
      <c r="DL1688" s="77" t="s">
        <v>3449</v>
      </c>
      <c r="DO1688" s="358">
        <v>1.07</v>
      </c>
      <c r="DP1688" s="72">
        <v>0.12</v>
      </c>
      <c r="DQ1688" s="374">
        <v>9.1999999999999998E-3</v>
      </c>
      <c r="DR1688" s="72">
        <v>8.0000000000000004E-4</v>
      </c>
      <c r="DS1688" s="246"/>
      <c r="DU1688" s="96"/>
      <c r="DW1688" s="178"/>
      <c r="DX1688" s="304">
        <f t="shared" si="797"/>
        <v>50.166784595168288</v>
      </c>
      <c r="DY1688" s="77">
        <f t="shared" si="798"/>
        <v>0</v>
      </c>
      <c r="DZ1688" s="304">
        <f t="shared" si="799"/>
        <v>0.91984231274638617</v>
      </c>
      <c r="EA1688" s="77">
        <f t="shared" si="800"/>
        <v>0</v>
      </c>
      <c r="EB1688" s="304">
        <f t="shared" si="801"/>
        <v>18.275548367532593</v>
      </c>
      <c r="EC1688" s="77">
        <f t="shared" si="802"/>
        <v>0</v>
      </c>
      <c r="ED1688" s="304">
        <f t="shared" si="803"/>
        <v>9.3702618012736263</v>
      </c>
      <c r="EE1688" s="77">
        <f t="shared" si="804"/>
        <v>0</v>
      </c>
      <c r="EF1688" s="304">
        <f t="shared" si="805"/>
        <v>0.17183867380976445</v>
      </c>
      <c r="EG1688" s="77">
        <f t="shared" si="806"/>
        <v>0</v>
      </c>
      <c r="EH1688" s="304">
        <f t="shared" si="807"/>
        <v>7.0049529970686324</v>
      </c>
      <c r="EI1688" s="77">
        <f t="shared" si="808"/>
        <v>0</v>
      </c>
      <c r="EJ1688" s="304">
        <f t="shared" si="809"/>
        <v>11.371676943293235</v>
      </c>
      <c r="EK1688" s="77">
        <f t="shared" si="810"/>
        <v>0</v>
      </c>
      <c r="EL1688" s="304">
        <f t="shared" si="811"/>
        <v>2.3349843323562109</v>
      </c>
      <c r="EM1688" s="77">
        <f t="shared" si="812"/>
        <v>0</v>
      </c>
      <c r="EN1688" s="304">
        <f t="shared" si="813"/>
        <v>0.23248761750732835</v>
      </c>
      <c r="EO1688" s="77">
        <f t="shared" si="814"/>
        <v>0</v>
      </c>
      <c r="EP1688" s="304">
        <f t="shared" si="815"/>
        <v>0.15162235924390979</v>
      </c>
      <c r="EQ1688" s="77">
        <f t="shared" si="816"/>
        <v>0</v>
      </c>
      <c r="ER1688" s="77">
        <f t="shared" si="817"/>
        <v>100</v>
      </c>
      <c r="ES1688" s="77">
        <f t="shared" si="818"/>
        <v>0</v>
      </c>
    </row>
    <row r="1689" spans="1:149" s="77" customFormat="1" x14ac:dyDescent="0.45">
      <c r="A1689" s="78" t="s">
        <v>1490</v>
      </c>
      <c r="B1689" s="178" t="s">
        <v>862</v>
      </c>
      <c r="C1689" s="77" t="s">
        <v>3441</v>
      </c>
      <c r="D1689" s="77" t="s">
        <v>3803</v>
      </c>
      <c r="E1689" s="78" t="s">
        <v>637</v>
      </c>
      <c r="F1689" s="78" t="s">
        <v>2495</v>
      </c>
      <c r="G1689" s="72" t="s">
        <v>3380</v>
      </c>
      <c r="H1689" s="78" t="s">
        <v>1372</v>
      </c>
      <c r="I1689" s="78">
        <v>24</v>
      </c>
      <c r="J1689" s="300">
        <v>50</v>
      </c>
      <c r="K1689" s="78">
        <v>1</v>
      </c>
      <c r="L1689" s="300">
        <v>1250</v>
      </c>
      <c r="M1689" s="72">
        <v>3</v>
      </c>
      <c r="N1689" s="77" t="s">
        <v>722</v>
      </c>
      <c r="O1689" s="78" t="s">
        <v>3511</v>
      </c>
      <c r="P1689" s="72" t="s">
        <v>1374</v>
      </c>
      <c r="Q1689" s="125"/>
      <c r="R1689" s="125">
        <v>2.58</v>
      </c>
      <c r="S1689" s="116"/>
      <c r="AA1689" s="195"/>
      <c r="AB1689" s="195"/>
      <c r="AC1689" s="195"/>
      <c r="AD1689" s="72"/>
      <c r="AE1689" s="316">
        <v>0.98</v>
      </c>
      <c r="AF1689" s="195">
        <v>0.03</v>
      </c>
      <c r="AG1689" s="195">
        <v>0.02</v>
      </c>
      <c r="AH1689" s="72"/>
      <c r="AQ1689" s="178" t="s">
        <v>824</v>
      </c>
      <c r="AR1689" s="66">
        <v>0.99660000000000004</v>
      </c>
      <c r="AS1689" s="66">
        <v>1.109</v>
      </c>
      <c r="AU1689" s="276">
        <v>490</v>
      </c>
      <c r="AV1689" s="276">
        <v>10.000000000000009</v>
      </c>
      <c r="AW1689" s="276">
        <v>488.334</v>
      </c>
      <c r="AX1689" s="95">
        <v>24.98565221706211</v>
      </c>
      <c r="AY1689" s="276">
        <v>11.090000000000011</v>
      </c>
      <c r="AZ1689" s="95">
        <v>16.641283146740822</v>
      </c>
      <c r="BA1689" s="178"/>
      <c r="BB1689" s="98" t="s">
        <v>722</v>
      </c>
      <c r="BC1689" s="270" t="s">
        <v>1126</v>
      </c>
      <c r="BD1689" s="72">
        <v>49.05</v>
      </c>
      <c r="BE1689" s="72"/>
      <c r="BF1689" s="72">
        <v>0.9</v>
      </c>
      <c r="BG1689" s="72"/>
      <c r="BH1689" s="72">
        <v>17.87</v>
      </c>
      <c r="BI1689" s="72"/>
      <c r="BJ1689" s="72"/>
      <c r="BK1689" s="72"/>
      <c r="BL1689" s="72"/>
      <c r="BM1689" s="72"/>
      <c r="BN1689" s="72">
        <v>9.16</v>
      </c>
      <c r="BO1689" s="72"/>
      <c r="BP1689" s="72">
        <v>0.17</v>
      </c>
      <c r="BQ1689" s="72"/>
      <c r="BR1689" s="72">
        <v>6.84</v>
      </c>
      <c r="BS1689" s="72"/>
      <c r="BT1689" s="72"/>
      <c r="BU1689" s="72"/>
      <c r="BV1689" s="72"/>
      <c r="BW1689" s="72"/>
      <c r="BX1689" s="72">
        <v>11.12</v>
      </c>
      <c r="BY1689" s="72"/>
      <c r="BZ1689" s="72">
        <v>2.2799999999999998</v>
      </c>
      <c r="CA1689" s="72"/>
      <c r="CB1689" s="72">
        <v>0.22</v>
      </c>
      <c r="CC1689" s="72"/>
      <c r="CD1689" s="72">
        <v>0.15</v>
      </c>
      <c r="CE1689" s="72"/>
      <c r="CF1689" s="72"/>
      <c r="CG1689" s="72"/>
      <c r="CH1689" s="72"/>
      <c r="CI1689" s="72"/>
      <c r="CJ1689" s="72"/>
      <c r="CK1689" s="72"/>
      <c r="CL1689" s="72"/>
      <c r="CM1689" s="72"/>
      <c r="CN1689" s="72"/>
      <c r="CO1689" s="72"/>
      <c r="CP1689" s="72"/>
      <c r="CQ1689" s="72"/>
      <c r="CR1689" s="72"/>
      <c r="CS1689" s="72"/>
      <c r="CT1689" s="72"/>
      <c r="CU1689" s="72"/>
      <c r="CV1689" s="72"/>
      <c r="CW1689" s="72"/>
      <c r="CX1689" s="72"/>
      <c r="CY1689" s="72"/>
      <c r="CZ1689" s="72"/>
      <c r="DA1689" s="72"/>
      <c r="DB1689" s="72"/>
      <c r="DC1689" s="72"/>
      <c r="DD1689" s="72"/>
      <c r="DE1689" s="72"/>
      <c r="DF1689" s="72"/>
      <c r="DG1689" s="72"/>
      <c r="DH1689" s="78">
        <f t="shared" si="819"/>
        <v>97.76</v>
      </c>
      <c r="DJ1689" s="77">
        <f t="shared" si="796"/>
        <v>2.2399999999999949</v>
      </c>
      <c r="DK1689" s="72"/>
      <c r="DL1689" s="77" t="s">
        <v>3449</v>
      </c>
      <c r="DO1689" s="358">
        <v>2.2400000000000002</v>
      </c>
      <c r="DP1689" s="72">
        <v>0.11</v>
      </c>
      <c r="DQ1689" s="374">
        <v>0</v>
      </c>
      <c r="DR1689" s="72">
        <v>0</v>
      </c>
      <c r="DS1689" s="246"/>
      <c r="DU1689" s="96"/>
      <c r="DW1689" s="178"/>
      <c r="DX1689" s="304">
        <f t="shared" si="797"/>
        <v>50.173895253682474</v>
      </c>
      <c r="DY1689" s="77">
        <f t="shared" si="798"/>
        <v>0</v>
      </c>
      <c r="DZ1689" s="304">
        <f t="shared" si="799"/>
        <v>0.92062193126022906</v>
      </c>
      <c r="EA1689" s="77">
        <f t="shared" si="800"/>
        <v>0</v>
      </c>
      <c r="EB1689" s="304">
        <f t="shared" si="801"/>
        <v>18.279459901800326</v>
      </c>
      <c r="EC1689" s="77">
        <f t="shared" si="802"/>
        <v>0</v>
      </c>
      <c r="ED1689" s="304">
        <f t="shared" si="803"/>
        <v>9.3698854337152202</v>
      </c>
      <c r="EE1689" s="77">
        <f t="shared" si="804"/>
        <v>0</v>
      </c>
      <c r="EF1689" s="304">
        <f t="shared" si="805"/>
        <v>0.17389525368248773</v>
      </c>
      <c r="EG1689" s="77">
        <f t="shared" si="806"/>
        <v>0</v>
      </c>
      <c r="EH1689" s="304">
        <f t="shared" si="807"/>
        <v>6.9967266775777412</v>
      </c>
      <c r="EI1689" s="77">
        <f t="shared" si="808"/>
        <v>0</v>
      </c>
      <c r="EJ1689" s="304">
        <f t="shared" si="809"/>
        <v>11.374795417348608</v>
      </c>
      <c r="EK1689" s="77">
        <f t="shared" si="810"/>
        <v>0</v>
      </c>
      <c r="EL1689" s="304">
        <f t="shared" si="811"/>
        <v>2.3322422258592468</v>
      </c>
      <c r="EM1689" s="77">
        <f t="shared" si="812"/>
        <v>0</v>
      </c>
      <c r="EN1689" s="304">
        <f t="shared" si="813"/>
        <v>0.22504091653027825</v>
      </c>
      <c r="EO1689" s="77">
        <f t="shared" si="814"/>
        <v>0</v>
      </c>
      <c r="EP1689" s="304">
        <f t="shared" si="815"/>
        <v>0.15343698854337151</v>
      </c>
      <c r="EQ1689" s="77">
        <f t="shared" si="816"/>
        <v>0</v>
      </c>
      <c r="ER1689" s="77">
        <f t="shared" si="817"/>
        <v>100</v>
      </c>
      <c r="ES1689" s="77">
        <f t="shared" si="818"/>
        <v>0</v>
      </c>
    </row>
    <row r="1690" spans="1:149" s="77" customFormat="1" x14ac:dyDescent="0.45">
      <c r="A1690" s="78" t="s">
        <v>1490</v>
      </c>
      <c r="B1690" s="178" t="s">
        <v>862</v>
      </c>
      <c r="C1690" s="77" t="s">
        <v>3441</v>
      </c>
      <c r="D1690" s="77" t="s">
        <v>3803</v>
      </c>
      <c r="E1690" s="78" t="s">
        <v>637</v>
      </c>
      <c r="F1690" s="78" t="s">
        <v>2496</v>
      </c>
      <c r="G1690" s="72" t="s">
        <v>3380</v>
      </c>
      <c r="H1690" s="78" t="s">
        <v>1372</v>
      </c>
      <c r="I1690" s="78">
        <v>24</v>
      </c>
      <c r="J1690" s="300">
        <v>50</v>
      </c>
      <c r="K1690" s="78">
        <v>1</v>
      </c>
      <c r="L1690" s="300">
        <v>1250</v>
      </c>
      <c r="M1690" s="72">
        <v>3</v>
      </c>
      <c r="N1690" s="77" t="s">
        <v>722</v>
      </c>
      <c r="O1690" s="78" t="s">
        <v>3512</v>
      </c>
      <c r="P1690" s="72" t="s">
        <v>1374</v>
      </c>
      <c r="Q1690" s="125"/>
      <c r="R1690" s="125">
        <v>2.27</v>
      </c>
      <c r="S1690" s="116"/>
      <c r="AA1690" s="195"/>
      <c r="AB1690" s="195"/>
      <c r="AC1690" s="195"/>
      <c r="AD1690" s="72"/>
      <c r="AE1690" s="316">
        <v>0.67</v>
      </c>
      <c r="AF1690" s="195">
        <v>0.06</v>
      </c>
      <c r="AG1690" s="195">
        <v>0.33</v>
      </c>
      <c r="AH1690" s="72"/>
      <c r="AQ1690" s="178" t="s">
        <v>824</v>
      </c>
      <c r="AR1690" s="66">
        <v>0.99609999999999999</v>
      </c>
      <c r="AS1690" s="66">
        <v>1.1140000000000001</v>
      </c>
      <c r="AU1690" s="276">
        <v>335</v>
      </c>
      <c r="AV1690" s="276">
        <v>164.99999999999997</v>
      </c>
      <c r="AW1690" s="276">
        <v>333.69349999999997</v>
      </c>
      <c r="AX1690" s="95">
        <v>32.86424716628656</v>
      </c>
      <c r="AY1690" s="276">
        <v>183.80999999999997</v>
      </c>
      <c r="AZ1690" s="95">
        <v>34.268539469460904</v>
      </c>
      <c r="BA1690" s="178"/>
      <c r="BB1690" s="98" t="s">
        <v>722</v>
      </c>
      <c r="BC1690" s="270" t="s">
        <v>1126</v>
      </c>
      <c r="BD1690" s="72">
        <v>48.95</v>
      </c>
      <c r="BE1690" s="72"/>
      <c r="BF1690" s="72">
        <v>0.9</v>
      </c>
      <c r="BG1690" s="72"/>
      <c r="BH1690" s="72">
        <v>17.84</v>
      </c>
      <c r="BI1690" s="72"/>
      <c r="BJ1690" s="72"/>
      <c r="BK1690" s="72"/>
      <c r="BL1690" s="72"/>
      <c r="BM1690" s="72"/>
      <c r="BN1690" s="72">
        <v>9.14</v>
      </c>
      <c r="BO1690" s="72"/>
      <c r="BP1690" s="72">
        <v>0.17</v>
      </c>
      <c r="BQ1690" s="72"/>
      <c r="BR1690" s="72">
        <v>6.83</v>
      </c>
      <c r="BS1690" s="72"/>
      <c r="BT1690" s="72"/>
      <c r="BU1690" s="72"/>
      <c r="BV1690" s="72"/>
      <c r="BW1690" s="72"/>
      <c r="BX1690" s="72">
        <v>11.09</v>
      </c>
      <c r="BY1690" s="72"/>
      <c r="BZ1690" s="72">
        <v>2.27</v>
      </c>
      <c r="CA1690" s="72"/>
      <c r="CB1690" s="72">
        <v>0.22</v>
      </c>
      <c r="CC1690" s="72"/>
      <c r="CD1690" s="72">
        <v>0.15</v>
      </c>
      <c r="CE1690" s="72"/>
      <c r="CF1690" s="72"/>
      <c r="CG1690" s="72"/>
      <c r="CH1690" s="72"/>
      <c r="CI1690" s="72"/>
      <c r="CJ1690" s="72"/>
      <c r="CK1690" s="72"/>
      <c r="CL1690" s="72"/>
      <c r="CM1690" s="72"/>
      <c r="CN1690" s="72"/>
      <c r="CO1690" s="72"/>
      <c r="CP1690" s="72"/>
      <c r="CQ1690" s="72"/>
      <c r="CR1690" s="72"/>
      <c r="CS1690" s="72"/>
      <c r="CT1690" s="72"/>
      <c r="CU1690" s="72"/>
      <c r="CV1690" s="72"/>
      <c r="CW1690" s="72"/>
      <c r="CX1690" s="72"/>
      <c r="CY1690" s="72"/>
      <c r="CZ1690" s="72"/>
      <c r="DA1690" s="72"/>
      <c r="DB1690" s="72"/>
      <c r="DC1690" s="72"/>
      <c r="DD1690" s="72"/>
      <c r="DE1690" s="72"/>
      <c r="DF1690" s="72"/>
      <c r="DG1690" s="72"/>
      <c r="DH1690" s="78">
        <f t="shared" si="819"/>
        <v>97.56</v>
      </c>
      <c r="DJ1690" s="77">
        <f t="shared" si="796"/>
        <v>2.4399999999999977</v>
      </c>
      <c r="DK1690" s="72"/>
      <c r="DL1690" s="77" t="s">
        <v>3449</v>
      </c>
      <c r="DO1690" s="358">
        <v>2.4300000000000002</v>
      </c>
      <c r="DP1690" s="72">
        <v>0.12</v>
      </c>
      <c r="DQ1690" s="374">
        <v>3.5000000000000001E-3</v>
      </c>
      <c r="DR1690" s="72">
        <v>2.9999999999999997E-4</v>
      </c>
      <c r="DS1690" s="246"/>
      <c r="DU1690" s="96"/>
      <c r="DW1690" s="178"/>
      <c r="DX1690" s="304">
        <f t="shared" si="797"/>
        <v>50.174251742517427</v>
      </c>
      <c r="DY1690" s="77">
        <f t="shared" si="798"/>
        <v>0</v>
      </c>
      <c r="DZ1690" s="304">
        <f t="shared" si="799"/>
        <v>0.92250922509225086</v>
      </c>
      <c r="EA1690" s="77">
        <f t="shared" si="800"/>
        <v>0</v>
      </c>
      <c r="EB1690" s="304">
        <f t="shared" si="801"/>
        <v>18.286182861828618</v>
      </c>
      <c r="EC1690" s="77">
        <f t="shared" si="802"/>
        <v>0</v>
      </c>
      <c r="ED1690" s="304">
        <f t="shared" si="803"/>
        <v>9.3685936859368599</v>
      </c>
      <c r="EE1690" s="77">
        <f t="shared" si="804"/>
        <v>0</v>
      </c>
      <c r="EF1690" s="304">
        <f t="shared" si="805"/>
        <v>0.17425174251742517</v>
      </c>
      <c r="EG1690" s="77">
        <f t="shared" si="806"/>
        <v>0</v>
      </c>
      <c r="EH1690" s="304">
        <f t="shared" si="807"/>
        <v>7.0008200082000815</v>
      </c>
      <c r="EI1690" s="77">
        <f t="shared" si="808"/>
        <v>0</v>
      </c>
      <c r="EJ1690" s="304">
        <f t="shared" si="809"/>
        <v>11.367363673636737</v>
      </c>
      <c r="EK1690" s="77">
        <f t="shared" si="810"/>
        <v>0</v>
      </c>
      <c r="EL1690" s="304">
        <f t="shared" si="811"/>
        <v>2.3267732677326776</v>
      </c>
      <c r="EM1690" s="77">
        <f t="shared" si="812"/>
        <v>0</v>
      </c>
      <c r="EN1690" s="304">
        <f t="shared" si="813"/>
        <v>0.2255022550225502</v>
      </c>
      <c r="EO1690" s="77">
        <f t="shared" si="814"/>
        <v>0</v>
      </c>
      <c r="EP1690" s="304">
        <f t="shared" si="815"/>
        <v>0.15375153751537515</v>
      </c>
      <c r="EQ1690" s="77">
        <f t="shared" si="816"/>
        <v>0</v>
      </c>
      <c r="ER1690" s="77">
        <f t="shared" si="817"/>
        <v>100</v>
      </c>
      <c r="ES1690" s="77">
        <f t="shared" si="818"/>
        <v>0</v>
      </c>
    </row>
    <row r="1691" spans="1:149" s="77" customFormat="1" x14ac:dyDescent="0.45">
      <c r="A1691" s="78" t="s">
        <v>1490</v>
      </c>
      <c r="B1691" s="178" t="s">
        <v>862</v>
      </c>
      <c r="C1691" s="77" t="s">
        <v>3441</v>
      </c>
      <c r="D1691" s="77" t="s">
        <v>3803</v>
      </c>
      <c r="E1691" s="78" t="s">
        <v>637</v>
      </c>
      <c r="F1691" s="78" t="s">
        <v>2497</v>
      </c>
      <c r="G1691" s="72" t="s">
        <v>3380</v>
      </c>
      <c r="H1691" s="78" t="s">
        <v>1372</v>
      </c>
      <c r="I1691" s="78">
        <v>24</v>
      </c>
      <c r="J1691" s="300">
        <v>50</v>
      </c>
      <c r="K1691" s="78">
        <v>1</v>
      </c>
      <c r="L1691" s="300">
        <v>1250</v>
      </c>
      <c r="M1691" s="72">
        <v>3</v>
      </c>
      <c r="N1691" s="77" t="s">
        <v>722</v>
      </c>
      <c r="O1691" s="78" t="s">
        <v>3513</v>
      </c>
      <c r="P1691" s="72" t="s">
        <v>1374</v>
      </c>
      <c r="Q1691" s="125"/>
      <c r="R1691" s="125">
        <v>1.64</v>
      </c>
      <c r="S1691" s="116"/>
      <c r="AA1691" s="195"/>
      <c r="AB1691" s="195"/>
      <c r="AC1691" s="195"/>
      <c r="AD1691" s="72"/>
      <c r="AE1691" s="316">
        <v>0.31</v>
      </c>
      <c r="AF1691" s="195">
        <v>0.08</v>
      </c>
      <c r="AG1691" s="195">
        <v>0.69</v>
      </c>
      <c r="AH1691" s="72"/>
      <c r="AQ1691" s="178" t="s">
        <v>824</v>
      </c>
      <c r="AR1691" s="66">
        <v>1</v>
      </c>
      <c r="AS1691" s="66">
        <v>1.111</v>
      </c>
      <c r="AU1691" s="276">
        <v>155</v>
      </c>
      <c r="AV1691" s="276">
        <v>345</v>
      </c>
      <c r="AW1691" s="276">
        <v>155</v>
      </c>
      <c r="AX1691" s="95">
        <v>40.501684091694116</v>
      </c>
      <c r="AY1691" s="276">
        <v>383.29500000000002</v>
      </c>
      <c r="AZ1691" s="95">
        <v>47.166399024543949</v>
      </c>
      <c r="BA1691" s="178"/>
      <c r="BB1691" s="98" t="s">
        <v>722</v>
      </c>
      <c r="BC1691" s="270" t="s">
        <v>1126</v>
      </c>
      <c r="BD1691" s="72">
        <v>49.54</v>
      </c>
      <c r="BE1691" s="72"/>
      <c r="BF1691" s="72">
        <v>0.91</v>
      </c>
      <c r="BG1691" s="72"/>
      <c r="BH1691" s="72">
        <v>18.05</v>
      </c>
      <c r="BI1691" s="72"/>
      <c r="BJ1691" s="72"/>
      <c r="BK1691" s="72"/>
      <c r="BL1691" s="72"/>
      <c r="BM1691" s="72"/>
      <c r="BN1691" s="72">
        <v>9.25</v>
      </c>
      <c r="BO1691" s="72"/>
      <c r="BP1691" s="72">
        <v>0.17</v>
      </c>
      <c r="BQ1691" s="72"/>
      <c r="BR1691" s="72">
        <v>6.91</v>
      </c>
      <c r="BS1691" s="72"/>
      <c r="BT1691" s="72"/>
      <c r="BU1691" s="72"/>
      <c r="BV1691" s="72"/>
      <c r="BW1691" s="72"/>
      <c r="BX1691" s="72">
        <v>11.23</v>
      </c>
      <c r="BY1691" s="72"/>
      <c r="BZ1691" s="72">
        <v>2.2999999999999998</v>
      </c>
      <c r="CA1691" s="72"/>
      <c r="CB1691" s="72">
        <v>0.23</v>
      </c>
      <c r="CC1691" s="72"/>
      <c r="CD1691" s="72">
        <v>0.15</v>
      </c>
      <c r="CE1691" s="72"/>
      <c r="CF1691" s="72"/>
      <c r="CG1691" s="72"/>
      <c r="CH1691" s="72"/>
      <c r="CI1691" s="72"/>
      <c r="CJ1691" s="72"/>
      <c r="CK1691" s="72"/>
      <c r="CL1691" s="72"/>
      <c r="CM1691" s="72"/>
      <c r="CN1691" s="72"/>
      <c r="CO1691" s="72"/>
      <c r="CP1691" s="72"/>
      <c r="CQ1691" s="72"/>
      <c r="CR1691" s="72"/>
      <c r="CS1691" s="72"/>
      <c r="CT1691" s="72"/>
      <c r="CU1691" s="72"/>
      <c r="CV1691" s="72"/>
      <c r="CW1691" s="72"/>
      <c r="CX1691" s="72"/>
      <c r="CY1691" s="72"/>
      <c r="CZ1691" s="72"/>
      <c r="DA1691" s="72"/>
      <c r="DB1691" s="72"/>
      <c r="DC1691" s="72"/>
      <c r="DD1691" s="72"/>
      <c r="DE1691" s="72"/>
      <c r="DF1691" s="72"/>
      <c r="DG1691" s="72"/>
      <c r="DH1691" s="78">
        <f t="shared" si="819"/>
        <v>98.740000000000009</v>
      </c>
      <c r="DJ1691" s="77">
        <f t="shared" si="796"/>
        <v>1.2599999999999909</v>
      </c>
      <c r="DK1691" s="72"/>
      <c r="DL1691" s="77" t="s">
        <v>3449</v>
      </c>
      <c r="DO1691" s="358">
        <v>1.25</v>
      </c>
      <c r="DP1691" s="72">
        <v>0.12</v>
      </c>
      <c r="DQ1691" s="374">
        <v>1.14E-2</v>
      </c>
      <c r="DR1691" s="72">
        <v>1E-3</v>
      </c>
      <c r="DS1691" s="246"/>
      <c r="DU1691" s="96"/>
      <c r="DW1691" s="178"/>
      <c r="DX1691" s="304">
        <f t="shared" si="797"/>
        <v>50.172169333603399</v>
      </c>
      <c r="DY1691" s="77">
        <f t="shared" si="798"/>
        <v>0</v>
      </c>
      <c r="DZ1691" s="304">
        <f t="shared" si="799"/>
        <v>0.92161231517115649</v>
      </c>
      <c r="EA1691" s="77">
        <f t="shared" si="800"/>
        <v>0</v>
      </c>
      <c r="EB1691" s="304">
        <f t="shared" si="801"/>
        <v>18.280332185537777</v>
      </c>
      <c r="EC1691" s="77">
        <f t="shared" si="802"/>
        <v>0</v>
      </c>
      <c r="ED1691" s="304">
        <f t="shared" si="803"/>
        <v>9.3680372695969201</v>
      </c>
      <c r="EE1691" s="77">
        <f t="shared" si="804"/>
        <v>0</v>
      </c>
      <c r="EF1691" s="304">
        <f t="shared" si="805"/>
        <v>0.17216933360340289</v>
      </c>
      <c r="EG1691" s="77">
        <f t="shared" si="806"/>
        <v>0</v>
      </c>
      <c r="EH1691" s="304">
        <f t="shared" si="807"/>
        <v>6.9981770305853761</v>
      </c>
      <c r="EI1691" s="77">
        <f t="shared" si="808"/>
        <v>0</v>
      </c>
      <c r="EJ1691" s="304">
        <f t="shared" si="809"/>
        <v>11.373303625683613</v>
      </c>
      <c r="EK1691" s="77">
        <f t="shared" si="810"/>
        <v>0</v>
      </c>
      <c r="EL1691" s="304">
        <f t="shared" si="811"/>
        <v>2.3293498075754502</v>
      </c>
      <c r="EM1691" s="77">
        <f t="shared" si="812"/>
        <v>0</v>
      </c>
      <c r="EN1691" s="304">
        <f t="shared" si="813"/>
        <v>0.23293498075754507</v>
      </c>
      <c r="EO1691" s="77">
        <f t="shared" si="814"/>
        <v>0</v>
      </c>
      <c r="EP1691" s="304">
        <f t="shared" si="815"/>
        <v>0.15191411788535547</v>
      </c>
      <c r="EQ1691" s="77">
        <f t="shared" si="816"/>
        <v>0</v>
      </c>
      <c r="ER1691" s="77">
        <f t="shared" si="817"/>
        <v>100</v>
      </c>
      <c r="ES1691" s="77">
        <f t="shared" si="818"/>
        <v>0</v>
      </c>
    </row>
    <row r="1692" spans="1:149" s="77" customFormat="1" x14ac:dyDescent="0.45">
      <c r="A1692" s="78" t="s">
        <v>1490</v>
      </c>
      <c r="B1692" s="178" t="s">
        <v>862</v>
      </c>
      <c r="C1692" s="77" t="s">
        <v>3441</v>
      </c>
      <c r="D1692" s="77" t="s">
        <v>3803</v>
      </c>
      <c r="E1692" s="78" t="s">
        <v>637</v>
      </c>
      <c r="F1692" s="78" t="s">
        <v>2498</v>
      </c>
      <c r="G1692" s="72" t="s">
        <v>3380</v>
      </c>
      <c r="H1692" s="78" t="s">
        <v>1372</v>
      </c>
      <c r="I1692" s="78">
        <v>24</v>
      </c>
      <c r="J1692" s="300">
        <v>50</v>
      </c>
      <c r="K1692" s="78">
        <v>1</v>
      </c>
      <c r="L1692" s="300">
        <v>1250</v>
      </c>
      <c r="M1692" s="72">
        <v>3</v>
      </c>
      <c r="N1692" s="77" t="s">
        <v>722</v>
      </c>
      <c r="O1692" s="78" t="s">
        <v>3514</v>
      </c>
      <c r="P1692" s="72" t="s">
        <v>1374</v>
      </c>
      <c r="Q1692" s="125"/>
      <c r="R1692" s="125">
        <v>1.24</v>
      </c>
      <c r="S1692" s="116"/>
      <c r="AA1692" s="195"/>
      <c r="AB1692" s="195"/>
      <c r="AC1692" s="195"/>
      <c r="AD1692" s="72"/>
      <c r="AE1692" s="316">
        <v>0.2</v>
      </c>
      <c r="AF1692" s="195">
        <v>0.08</v>
      </c>
      <c r="AG1692" s="195">
        <v>0.8</v>
      </c>
      <c r="AH1692" s="72"/>
      <c r="AQ1692" s="178" t="s">
        <v>824</v>
      </c>
      <c r="AR1692" s="66">
        <v>1.0029999999999999</v>
      </c>
      <c r="AS1692" s="66">
        <v>1.1100000000000001</v>
      </c>
      <c r="AU1692" s="276">
        <v>100</v>
      </c>
      <c r="AV1692" s="276">
        <v>400</v>
      </c>
      <c r="AW1692" s="276">
        <v>100.29999999999998</v>
      </c>
      <c r="AX1692" s="95">
        <v>40.330285764147206</v>
      </c>
      <c r="AY1692" s="276">
        <v>444.00000000000006</v>
      </c>
      <c r="AZ1692" s="95">
        <v>48.025942989180336</v>
      </c>
      <c r="BA1692" s="178"/>
      <c r="BB1692" s="98" t="s">
        <v>722</v>
      </c>
      <c r="BC1692" s="270" t="s">
        <v>1126</v>
      </c>
      <c r="BD1692" s="72">
        <v>49.78</v>
      </c>
      <c r="BE1692" s="72"/>
      <c r="BF1692" s="72">
        <v>0.91</v>
      </c>
      <c r="BG1692" s="72"/>
      <c r="BH1692" s="72">
        <v>18.14</v>
      </c>
      <c r="BI1692" s="72"/>
      <c r="BJ1692" s="72"/>
      <c r="BK1692" s="72"/>
      <c r="BL1692" s="72"/>
      <c r="BM1692" s="72"/>
      <c r="BN1692" s="72">
        <v>9.3000000000000007</v>
      </c>
      <c r="BO1692" s="72"/>
      <c r="BP1692" s="72">
        <v>0.17</v>
      </c>
      <c r="BQ1692" s="72"/>
      <c r="BR1692" s="72">
        <v>6.95</v>
      </c>
      <c r="BS1692" s="72"/>
      <c r="BT1692" s="72"/>
      <c r="BU1692" s="72"/>
      <c r="BV1692" s="72"/>
      <c r="BW1692" s="72"/>
      <c r="BX1692" s="72">
        <v>11.28</v>
      </c>
      <c r="BY1692" s="72"/>
      <c r="BZ1692" s="72">
        <v>2.31</v>
      </c>
      <c r="CA1692" s="72"/>
      <c r="CB1692" s="72">
        <v>0.23</v>
      </c>
      <c r="CC1692" s="72"/>
      <c r="CD1692" s="72">
        <v>0.15</v>
      </c>
      <c r="CE1692" s="72"/>
      <c r="CF1692" s="72"/>
      <c r="CG1692" s="72"/>
      <c r="CH1692" s="72"/>
      <c r="CI1692" s="72"/>
      <c r="CJ1692" s="72"/>
      <c r="CK1692" s="72"/>
      <c r="CL1692" s="72"/>
      <c r="CM1692" s="72"/>
      <c r="CN1692" s="72"/>
      <c r="CO1692" s="72"/>
      <c r="CP1692" s="72"/>
      <c r="CQ1692" s="72"/>
      <c r="CR1692" s="72"/>
      <c r="CS1692" s="72"/>
      <c r="CT1692" s="72"/>
      <c r="CU1692" s="72"/>
      <c r="CV1692" s="72"/>
      <c r="CW1692" s="72"/>
      <c r="CX1692" s="72"/>
      <c r="CY1692" s="72"/>
      <c r="CZ1692" s="72"/>
      <c r="DA1692" s="72"/>
      <c r="DB1692" s="72"/>
      <c r="DC1692" s="72"/>
      <c r="DD1692" s="72"/>
      <c r="DE1692" s="72"/>
      <c r="DF1692" s="72"/>
      <c r="DG1692" s="72"/>
      <c r="DH1692" s="78">
        <f t="shared" si="819"/>
        <v>99.220000000000013</v>
      </c>
      <c r="DJ1692" s="77">
        <f t="shared" si="796"/>
        <v>0.77999999999998693</v>
      </c>
      <c r="DK1692" s="72"/>
      <c r="DL1692" s="77" t="s">
        <v>3449</v>
      </c>
      <c r="DO1692" s="358">
        <v>0.77</v>
      </c>
      <c r="DP1692" s="72">
        <v>0.11</v>
      </c>
      <c r="DQ1692" s="374">
        <v>1.7600000000000001E-2</v>
      </c>
      <c r="DR1692" s="72">
        <v>1.5E-3</v>
      </c>
      <c r="DS1692" s="246"/>
      <c r="DU1692" s="96"/>
      <c r="DW1692" s="178"/>
      <c r="DX1692" s="304">
        <f t="shared" si="797"/>
        <v>50.171336424108034</v>
      </c>
      <c r="DY1692" s="77">
        <f t="shared" si="798"/>
        <v>0</v>
      </c>
      <c r="DZ1692" s="304">
        <f t="shared" si="799"/>
        <v>0.91715379963716992</v>
      </c>
      <c r="EA1692" s="77">
        <f t="shared" si="800"/>
        <v>0</v>
      </c>
      <c r="EB1692" s="304">
        <f t="shared" si="801"/>
        <v>18.282604313646441</v>
      </c>
      <c r="EC1692" s="77">
        <f t="shared" si="802"/>
        <v>0</v>
      </c>
      <c r="ED1692" s="304">
        <f t="shared" si="803"/>
        <v>9.3731102600282199</v>
      </c>
      <c r="EE1692" s="77">
        <f t="shared" si="804"/>
        <v>0</v>
      </c>
      <c r="EF1692" s="304">
        <f t="shared" si="805"/>
        <v>0.17133642410804273</v>
      </c>
      <c r="EG1692" s="77">
        <f t="shared" si="806"/>
        <v>0</v>
      </c>
      <c r="EH1692" s="304">
        <f t="shared" si="807"/>
        <v>7.0046361620640996</v>
      </c>
      <c r="EI1692" s="77">
        <f t="shared" si="808"/>
        <v>0</v>
      </c>
      <c r="EJ1692" s="304">
        <f t="shared" si="809"/>
        <v>11.368675670227775</v>
      </c>
      <c r="EK1692" s="77">
        <f t="shared" si="810"/>
        <v>0</v>
      </c>
      <c r="EL1692" s="304">
        <f t="shared" si="811"/>
        <v>2.3281596452328155</v>
      </c>
      <c r="EM1692" s="77">
        <f t="shared" si="812"/>
        <v>0</v>
      </c>
      <c r="EN1692" s="304">
        <f t="shared" si="813"/>
        <v>0.23180810320499898</v>
      </c>
      <c r="EO1692" s="77">
        <f t="shared" si="814"/>
        <v>0</v>
      </c>
      <c r="EP1692" s="304">
        <f t="shared" si="815"/>
        <v>0.15117919774239064</v>
      </c>
      <c r="EQ1692" s="77">
        <f t="shared" si="816"/>
        <v>0</v>
      </c>
      <c r="ER1692" s="77">
        <f t="shared" si="817"/>
        <v>100</v>
      </c>
      <c r="ES1692" s="77">
        <f t="shared" si="818"/>
        <v>0</v>
      </c>
    </row>
    <row r="1693" spans="1:149" s="77" customFormat="1" x14ac:dyDescent="0.45">
      <c r="A1693" s="78" t="s">
        <v>1490</v>
      </c>
      <c r="B1693" s="178" t="s">
        <v>862</v>
      </c>
      <c r="C1693" s="77" t="s">
        <v>3441</v>
      </c>
      <c r="D1693" s="77" t="s">
        <v>3803</v>
      </c>
      <c r="E1693" s="78" t="s">
        <v>637</v>
      </c>
      <c r="F1693" s="78" t="s">
        <v>2499</v>
      </c>
      <c r="G1693" s="72" t="s">
        <v>3380</v>
      </c>
      <c r="H1693" s="78" t="s">
        <v>1372</v>
      </c>
      <c r="I1693" s="78">
        <v>24</v>
      </c>
      <c r="J1693" s="300">
        <v>50</v>
      </c>
      <c r="K1693" s="78">
        <v>1</v>
      </c>
      <c r="L1693" s="300">
        <v>1250</v>
      </c>
      <c r="M1693" s="72">
        <v>3</v>
      </c>
      <c r="N1693" s="77" t="s">
        <v>722</v>
      </c>
      <c r="O1693" s="78" t="s">
        <v>3515</v>
      </c>
      <c r="P1693" s="72" t="s">
        <v>1374</v>
      </c>
      <c r="Q1693" s="125"/>
      <c r="R1693" s="125">
        <v>1.2</v>
      </c>
      <c r="S1693" s="116"/>
      <c r="AA1693" s="195"/>
      <c r="AB1693" s="195"/>
      <c r="AC1693" s="195"/>
      <c r="AD1693" s="72"/>
      <c r="AE1693" s="316">
        <v>0.18</v>
      </c>
      <c r="AF1693" s="195">
        <v>0.08</v>
      </c>
      <c r="AG1693" s="195">
        <v>0.82</v>
      </c>
      <c r="AH1693" s="72"/>
      <c r="AQ1693" s="178" t="s">
        <v>824</v>
      </c>
      <c r="AR1693" s="66">
        <v>1.004</v>
      </c>
      <c r="AS1693" s="66">
        <v>1.109</v>
      </c>
      <c r="AU1693" s="276">
        <v>90</v>
      </c>
      <c r="AV1693" s="276">
        <v>410.00000000000006</v>
      </c>
      <c r="AW1693" s="276">
        <v>90.36</v>
      </c>
      <c r="AX1693" s="95">
        <v>40.330617261118924</v>
      </c>
      <c r="AY1693" s="276">
        <v>454.69000000000005</v>
      </c>
      <c r="AZ1693" s="95">
        <v>48.158827782349526</v>
      </c>
      <c r="BA1693" s="178"/>
      <c r="BB1693" s="98" t="s">
        <v>722</v>
      </c>
      <c r="BC1693" s="270" t="s">
        <v>1126</v>
      </c>
      <c r="BD1693" s="72">
        <v>49.75</v>
      </c>
      <c r="BE1693" s="72"/>
      <c r="BF1693" s="72">
        <v>0.91</v>
      </c>
      <c r="BG1693" s="72"/>
      <c r="BH1693" s="72">
        <v>18.13</v>
      </c>
      <c r="BI1693" s="72"/>
      <c r="BJ1693" s="72"/>
      <c r="BK1693" s="72"/>
      <c r="BL1693" s="72"/>
      <c r="BM1693" s="72"/>
      <c r="BN1693" s="72">
        <v>9.2899999999999991</v>
      </c>
      <c r="BO1693" s="72"/>
      <c r="BP1693" s="72">
        <v>0.17</v>
      </c>
      <c r="BQ1693" s="72"/>
      <c r="BR1693" s="72">
        <v>6.94</v>
      </c>
      <c r="BS1693" s="72"/>
      <c r="BT1693" s="72"/>
      <c r="BU1693" s="72"/>
      <c r="BV1693" s="72"/>
      <c r="BW1693" s="72"/>
      <c r="BX1693" s="72">
        <v>11.28</v>
      </c>
      <c r="BY1693" s="72"/>
      <c r="BZ1693" s="72">
        <v>2.31</v>
      </c>
      <c r="CA1693" s="72"/>
      <c r="CB1693" s="72">
        <v>0.23</v>
      </c>
      <c r="CC1693" s="72"/>
      <c r="CD1693" s="72">
        <v>0.15</v>
      </c>
      <c r="CE1693" s="72"/>
      <c r="CF1693" s="72"/>
      <c r="CG1693" s="72"/>
      <c r="CH1693" s="72"/>
      <c r="CI1693" s="72"/>
      <c r="CJ1693" s="72"/>
      <c r="CK1693" s="72"/>
      <c r="CL1693" s="72"/>
      <c r="CM1693" s="72"/>
      <c r="CN1693" s="72"/>
      <c r="CO1693" s="72"/>
      <c r="CP1693" s="72"/>
      <c r="CQ1693" s="72"/>
      <c r="CR1693" s="72"/>
      <c r="CS1693" s="72"/>
      <c r="CT1693" s="72"/>
      <c r="CU1693" s="72"/>
      <c r="CV1693" s="72"/>
      <c r="CW1693" s="72"/>
      <c r="CX1693" s="72"/>
      <c r="CY1693" s="72"/>
      <c r="CZ1693" s="72"/>
      <c r="DA1693" s="72"/>
      <c r="DB1693" s="72"/>
      <c r="DC1693" s="72"/>
      <c r="DD1693" s="72"/>
      <c r="DE1693" s="72"/>
      <c r="DF1693" s="72"/>
      <c r="DG1693" s="72"/>
      <c r="DH1693" s="78">
        <f t="shared" si="819"/>
        <v>99.16</v>
      </c>
      <c r="DJ1693" s="77">
        <f t="shared" si="796"/>
        <v>0.84000000000000341</v>
      </c>
      <c r="DK1693" s="72"/>
      <c r="DL1693" s="77" t="s">
        <v>3449</v>
      </c>
      <c r="DO1693" s="358">
        <v>0.82</v>
      </c>
      <c r="DP1693" s="72">
        <v>0.12</v>
      </c>
      <c r="DQ1693" s="374">
        <v>1.7500000000000002E-2</v>
      </c>
      <c r="DR1693" s="72">
        <v>1.4E-3</v>
      </c>
      <c r="DS1693" s="246"/>
      <c r="DU1693" s="96"/>
      <c r="DW1693" s="178"/>
      <c r="DX1693" s="304">
        <f t="shared" si="797"/>
        <v>50.171440096813235</v>
      </c>
      <c r="DY1693" s="77">
        <f t="shared" si="798"/>
        <v>0</v>
      </c>
      <c r="DZ1693" s="304">
        <f t="shared" si="799"/>
        <v>0.9177087535296492</v>
      </c>
      <c r="EA1693" s="77">
        <f t="shared" si="800"/>
        <v>0</v>
      </c>
      <c r="EB1693" s="304">
        <f t="shared" si="801"/>
        <v>18.28358208955224</v>
      </c>
      <c r="EC1693" s="77">
        <f t="shared" si="802"/>
        <v>0</v>
      </c>
      <c r="ED1693" s="304">
        <f t="shared" si="803"/>
        <v>9.368697055264219</v>
      </c>
      <c r="EE1693" s="77">
        <f t="shared" si="804"/>
        <v>0</v>
      </c>
      <c r="EF1693" s="304">
        <f t="shared" si="805"/>
        <v>0.17144009681323116</v>
      </c>
      <c r="EG1693" s="77">
        <f t="shared" si="806"/>
        <v>0</v>
      </c>
      <c r="EH1693" s="304">
        <f t="shared" si="807"/>
        <v>6.9987898346107302</v>
      </c>
      <c r="EI1693" s="77">
        <f t="shared" si="808"/>
        <v>0</v>
      </c>
      <c r="EJ1693" s="304">
        <f t="shared" si="809"/>
        <v>11.375554659136748</v>
      </c>
      <c r="EK1693" s="77">
        <f t="shared" si="810"/>
        <v>0</v>
      </c>
      <c r="EL1693" s="304">
        <f t="shared" si="811"/>
        <v>2.3295683743444937</v>
      </c>
      <c r="EM1693" s="77">
        <f t="shared" si="812"/>
        <v>0</v>
      </c>
      <c r="EN1693" s="304">
        <f t="shared" si="813"/>
        <v>0.23194836627672449</v>
      </c>
      <c r="EO1693" s="77">
        <f t="shared" si="814"/>
        <v>0</v>
      </c>
      <c r="EP1693" s="304">
        <f t="shared" si="815"/>
        <v>0.15127067365873337</v>
      </c>
      <c r="EQ1693" s="77">
        <f t="shared" si="816"/>
        <v>0</v>
      </c>
      <c r="ER1693" s="77">
        <f t="shared" si="817"/>
        <v>100</v>
      </c>
      <c r="ES1693" s="77">
        <f t="shared" si="818"/>
        <v>0</v>
      </c>
    </row>
    <row r="1694" spans="1:149" s="77" customFormat="1" x14ac:dyDescent="0.45">
      <c r="A1694" s="78" t="s">
        <v>1490</v>
      </c>
      <c r="B1694" s="178" t="s">
        <v>862</v>
      </c>
      <c r="C1694" s="77" t="s">
        <v>3441</v>
      </c>
      <c r="D1694" s="77" t="s">
        <v>3803</v>
      </c>
      <c r="E1694" s="78" t="s">
        <v>637</v>
      </c>
      <c r="F1694" s="78" t="s">
        <v>2500</v>
      </c>
      <c r="G1694" s="72" t="s">
        <v>3380</v>
      </c>
      <c r="H1694" s="78" t="s">
        <v>1372</v>
      </c>
      <c r="I1694" s="78">
        <v>24</v>
      </c>
      <c r="J1694" s="300">
        <v>100</v>
      </c>
      <c r="K1694" s="78">
        <v>1</v>
      </c>
      <c r="L1694" s="300">
        <v>1250</v>
      </c>
      <c r="M1694" s="72">
        <v>3</v>
      </c>
      <c r="N1694" s="77" t="s">
        <v>722</v>
      </c>
      <c r="O1694" s="78" t="s">
        <v>3508</v>
      </c>
      <c r="P1694" s="72" t="s">
        <v>1374</v>
      </c>
      <c r="Q1694" s="125"/>
      <c r="R1694" s="125">
        <v>2.6</v>
      </c>
      <c r="S1694" s="116"/>
      <c r="AA1694" s="195"/>
      <c r="AB1694" s="195"/>
      <c r="AC1694" s="195"/>
      <c r="AD1694" s="72"/>
      <c r="AE1694" s="316">
        <v>1</v>
      </c>
      <c r="AF1694" s="195">
        <v>0.05</v>
      </c>
      <c r="AG1694" s="195">
        <v>0</v>
      </c>
      <c r="AH1694" s="72"/>
      <c r="AQ1694" s="178"/>
      <c r="AR1694" s="66">
        <v>0.999</v>
      </c>
      <c r="AS1694" s="66"/>
      <c r="AU1694" s="276">
        <v>1000</v>
      </c>
      <c r="AV1694" s="276">
        <v>0</v>
      </c>
      <c r="AW1694" s="276">
        <v>999</v>
      </c>
      <c r="AX1694" s="95"/>
      <c r="AY1694" s="276"/>
      <c r="AZ1694" s="95"/>
      <c r="BA1694" s="178"/>
      <c r="BB1694" s="98" t="s">
        <v>722</v>
      </c>
      <c r="BC1694" s="270" t="s">
        <v>1126</v>
      </c>
      <c r="BD1694" s="72">
        <v>48.77</v>
      </c>
      <c r="BE1694" s="72"/>
      <c r="BF1694" s="72">
        <v>0.89</v>
      </c>
      <c r="BG1694" s="72"/>
      <c r="BH1694" s="72">
        <v>17.77</v>
      </c>
      <c r="BI1694" s="72"/>
      <c r="BJ1694" s="72"/>
      <c r="BK1694" s="72"/>
      <c r="BL1694" s="72"/>
      <c r="BM1694" s="72"/>
      <c r="BN1694" s="72">
        <v>9.11</v>
      </c>
      <c r="BO1694" s="72"/>
      <c r="BP1694" s="72">
        <v>0.17</v>
      </c>
      <c r="BQ1694" s="72"/>
      <c r="BR1694" s="72">
        <v>6.8</v>
      </c>
      <c r="BS1694" s="72"/>
      <c r="BT1694" s="72"/>
      <c r="BU1694" s="72"/>
      <c r="BV1694" s="72"/>
      <c r="BW1694" s="72"/>
      <c r="BX1694" s="72">
        <v>11.05</v>
      </c>
      <c r="BY1694" s="72"/>
      <c r="BZ1694" s="72">
        <v>2.2599999999999998</v>
      </c>
      <c r="CA1694" s="72"/>
      <c r="CB1694" s="72">
        <v>0.22</v>
      </c>
      <c r="CC1694" s="72"/>
      <c r="CD1694" s="72">
        <v>0.15</v>
      </c>
      <c r="CE1694" s="72"/>
      <c r="CF1694" s="72"/>
      <c r="CG1694" s="72"/>
      <c r="CH1694" s="72"/>
      <c r="CI1694" s="72"/>
      <c r="CJ1694" s="72"/>
      <c r="CK1694" s="72"/>
      <c r="CL1694" s="72"/>
      <c r="CM1694" s="72"/>
      <c r="CN1694" s="72"/>
      <c r="CO1694" s="72"/>
      <c r="CP1694" s="72"/>
      <c r="CQ1694" s="72"/>
      <c r="CR1694" s="72"/>
      <c r="CS1694" s="72"/>
      <c r="CT1694" s="72"/>
      <c r="CU1694" s="72"/>
      <c r="CV1694" s="72"/>
      <c r="CW1694" s="72"/>
      <c r="CX1694" s="72"/>
      <c r="CY1694" s="72"/>
      <c r="CZ1694" s="72"/>
      <c r="DA1694" s="72"/>
      <c r="DB1694" s="72"/>
      <c r="DC1694" s="72"/>
      <c r="DD1694" s="72"/>
      <c r="DE1694" s="72"/>
      <c r="DF1694" s="72"/>
      <c r="DG1694" s="72"/>
      <c r="DH1694" s="78">
        <f t="shared" si="819"/>
        <v>97.190000000000012</v>
      </c>
      <c r="DJ1694" s="77">
        <f t="shared" si="796"/>
        <v>2.8099999999999881</v>
      </c>
      <c r="DK1694" s="72"/>
      <c r="DL1694" s="77" t="s">
        <v>3449</v>
      </c>
      <c r="DO1694" s="358">
        <v>2.8</v>
      </c>
      <c r="DP1694" s="72">
        <v>0.13</v>
      </c>
      <c r="DQ1694" s="374">
        <v>0</v>
      </c>
      <c r="DR1694" s="72">
        <v>0</v>
      </c>
      <c r="DS1694" s="246"/>
      <c r="DU1694" s="96"/>
      <c r="DW1694" s="178"/>
      <c r="DX1694" s="304">
        <f t="shared" si="797"/>
        <v>50.180059676921495</v>
      </c>
      <c r="DY1694" s="77">
        <f t="shared" si="798"/>
        <v>0</v>
      </c>
      <c r="DZ1694" s="304">
        <f t="shared" si="799"/>
        <v>0.91573207120074085</v>
      </c>
      <c r="EA1694" s="77">
        <f t="shared" si="800"/>
        <v>0</v>
      </c>
      <c r="EB1694" s="304">
        <f t="shared" si="801"/>
        <v>18.283774050828271</v>
      </c>
      <c r="EC1694" s="77">
        <f t="shared" si="802"/>
        <v>0</v>
      </c>
      <c r="ED1694" s="304">
        <f t="shared" si="803"/>
        <v>9.3733923243131994</v>
      </c>
      <c r="EE1694" s="77">
        <f t="shared" si="804"/>
        <v>0</v>
      </c>
      <c r="EF1694" s="304">
        <f t="shared" si="805"/>
        <v>0.174915114723737</v>
      </c>
      <c r="EG1694" s="77">
        <f t="shared" si="806"/>
        <v>0</v>
      </c>
      <c r="EH1694" s="304">
        <f t="shared" si="807"/>
        <v>6.996604588949479</v>
      </c>
      <c r="EI1694" s="77">
        <f t="shared" si="808"/>
        <v>0</v>
      </c>
      <c r="EJ1694" s="304">
        <f t="shared" si="809"/>
        <v>11.369482457042904</v>
      </c>
      <c r="EK1694" s="77">
        <f t="shared" si="810"/>
        <v>0</v>
      </c>
      <c r="EL1694" s="304">
        <f t="shared" si="811"/>
        <v>2.3253421133861507</v>
      </c>
      <c r="EM1694" s="77">
        <f t="shared" si="812"/>
        <v>0</v>
      </c>
      <c r="EN1694" s="304">
        <f t="shared" si="813"/>
        <v>0.22636073670130671</v>
      </c>
      <c r="EO1694" s="77">
        <f t="shared" si="814"/>
        <v>0</v>
      </c>
      <c r="EP1694" s="304">
        <f t="shared" si="815"/>
        <v>0.15433686593270909</v>
      </c>
      <c r="EQ1694" s="77">
        <f t="shared" si="816"/>
        <v>0</v>
      </c>
      <c r="ER1694" s="77">
        <f t="shared" si="817"/>
        <v>100</v>
      </c>
      <c r="ES1694" s="77">
        <f t="shared" si="818"/>
        <v>0</v>
      </c>
    </row>
    <row r="1695" spans="1:149" s="77" customFormat="1" x14ac:dyDescent="0.45">
      <c r="A1695" s="78" t="s">
        <v>1490</v>
      </c>
      <c r="B1695" s="178" t="s">
        <v>862</v>
      </c>
      <c r="C1695" s="77" t="s">
        <v>3441</v>
      </c>
      <c r="D1695" s="77" t="s">
        <v>3803</v>
      </c>
      <c r="E1695" s="78" t="s">
        <v>637</v>
      </c>
      <c r="F1695" s="78" t="s">
        <v>2501</v>
      </c>
      <c r="G1695" s="72" t="s">
        <v>3380</v>
      </c>
      <c r="H1695" s="78" t="s">
        <v>1372</v>
      </c>
      <c r="I1695" s="78">
        <v>24</v>
      </c>
      <c r="J1695" s="300">
        <v>100</v>
      </c>
      <c r="K1695" s="78">
        <v>1</v>
      </c>
      <c r="L1695" s="300">
        <v>1250</v>
      </c>
      <c r="M1695" s="72">
        <v>3</v>
      </c>
      <c r="N1695" s="77" t="s">
        <v>722</v>
      </c>
      <c r="O1695" s="78" t="s">
        <v>3516</v>
      </c>
      <c r="P1695" s="72" t="s">
        <v>1374</v>
      </c>
      <c r="Q1695" s="125"/>
      <c r="R1695" s="125">
        <v>2.1800000000000002</v>
      </c>
      <c r="S1695" s="116"/>
      <c r="AA1695" s="195"/>
      <c r="AB1695" s="195"/>
      <c r="AC1695" s="195"/>
      <c r="AD1695" s="72"/>
      <c r="AE1695" s="316">
        <v>0.6</v>
      </c>
      <c r="AF1695" s="195">
        <v>0.08</v>
      </c>
      <c r="AG1695" s="195">
        <v>0.4</v>
      </c>
      <c r="AH1695" s="72"/>
      <c r="AQ1695" s="178" t="s">
        <v>824</v>
      </c>
      <c r="AR1695" s="66">
        <v>0.99890000000000001</v>
      </c>
      <c r="AS1695" s="66">
        <v>1.25</v>
      </c>
      <c r="AU1695" s="276">
        <v>600</v>
      </c>
      <c r="AV1695" s="276">
        <v>400</v>
      </c>
      <c r="AW1695" s="276">
        <v>599.34</v>
      </c>
      <c r="AX1695" s="95">
        <v>80.947822141103771</v>
      </c>
      <c r="AY1695" s="276">
        <v>500</v>
      </c>
      <c r="AZ1695" s="95">
        <v>100.62305898749054</v>
      </c>
      <c r="BA1695" s="178"/>
      <c r="BB1695" s="98" t="s">
        <v>722</v>
      </c>
      <c r="BC1695" s="270" t="s">
        <v>1126</v>
      </c>
      <c r="BD1695" s="72">
        <v>48.68</v>
      </c>
      <c r="BE1695" s="72"/>
      <c r="BF1695" s="72">
        <v>0.89</v>
      </c>
      <c r="BG1695" s="72"/>
      <c r="BH1695" s="72">
        <v>17.739999999999998</v>
      </c>
      <c r="BI1695" s="72"/>
      <c r="BJ1695" s="72"/>
      <c r="BK1695" s="72"/>
      <c r="BL1695" s="72"/>
      <c r="BM1695" s="72"/>
      <c r="BN1695" s="72">
        <v>9.09</v>
      </c>
      <c r="BO1695" s="72"/>
      <c r="BP1695" s="72">
        <v>0.16</v>
      </c>
      <c r="BQ1695" s="72"/>
      <c r="BR1695" s="72">
        <v>6.79</v>
      </c>
      <c r="BS1695" s="72"/>
      <c r="BT1695" s="72"/>
      <c r="BU1695" s="72"/>
      <c r="BV1695" s="72"/>
      <c r="BW1695" s="72"/>
      <c r="BX1695" s="72">
        <v>11.03</v>
      </c>
      <c r="BY1695" s="72"/>
      <c r="BZ1695" s="72">
        <v>2.2599999999999998</v>
      </c>
      <c r="CA1695" s="72"/>
      <c r="CB1695" s="72">
        <v>0.22</v>
      </c>
      <c r="CC1695" s="72"/>
      <c r="CD1695" s="72">
        <v>0.15</v>
      </c>
      <c r="CE1695" s="72"/>
      <c r="CF1695" s="72"/>
      <c r="CG1695" s="72"/>
      <c r="CH1695" s="72"/>
      <c r="CI1695" s="72"/>
      <c r="CJ1695" s="72"/>
      <c r="CK1695" s="72"/>
      <c r="CL1695" s="72"/>
      <c r="CM1695" s="72"/>
      <c r="CN1695" s="72"/>
      <c r="CO1695" s="72"/>
      <c r="CP1695" s="72"/>
      <c r="CQ1695" s="72"/>
      <c r="CR1695" s="72"/>
      <c r="CS1695" s="72"/>
      <c r="CT1695" s="72"/>
      <c r="CU1695" s="72"/>
      <c r="CV1695" s="72"/>
      <c r="CW1695" s="72"/>
      <c r="CX1695" s="72"/>
      <c r="CY1695" s="72"/>
      <c r="CZ1695" s="72"/>
      <c r="DA1695" s="72"/>
      <c r="DB1695" s="72"/>
      <c r="DC1695" s="72"/>
      <c r="DD1695" s="72"/>
      <c r="DE1695" s="72"/>
      <c r="DF1695" s="72"/>
      <c r="DG1695" s="72"/>
      <c r="DH1695" s="78">
        <f t="shared" si="819"/>
        <v>97.010000000000019</v>
      </c>
      <c r="DJ1695" s="77">
        <f t="shared" si="796"/>
        <v>2.9899999999999807</v>
      </c>
      <c r="DK1695" s="72"/>
      <c r="DL1695" s="77" t="s">
        <v>3449</v>
      </c>
      <c r="DO1695" s="358">
        <v>2.97</v>
      </c>
      <c r="DP1695" s="72">
        <v>0.12</v>
      </c>
      <c r="DQ1695" s="374">
        <v>0</v>
      </c>
      <c r="DR1695" s="72">
        <v>0</v>
      </c>
      <c r="DS1695" s="246"/>
      <c r="DU1695" s="96"/>
      <c r="DW1695" s="178"/>
      <c r="DX1695" s="304">
        <f t="shared" si="797"/>
        <v>50.180393773837736</v>
      </c>
      <c r="DY1695" s="77">
        <f t="shared" si="798"/>
        <v>0</v>
      </c>
      <c r="DZ1695" s="304">
        <f t="shared" si="799"/>
        <v>0.91743119266055029</v>
      </c>
      <c r="EA1695" s="77">
        <f t="shared" si="800"/>
        <v>0</v>
      </c>
      <c r="EB1695" s="304">
        <f t="shared" si="801"/>
        <v>18.286774559323778</v>
      </c>
      <c r="EC1695" s="77">
        <f t="shared" si="802"/>
        <v>0</v>
      </c>
      <c r="ED1695" s="304">
        <f t="shared" si="803"/>
        <v>9.370168023915058</v>
      </c>
      <c r="EE1695" s="77">
        <f t="shared" si="804"/>
        <v>0</v>
      </c>
      <c r="EF1695" s="304">
        <f t="shared" si="805"/>
        <v>0.16493145036594162</v>
      </c>
      <c r="EG1695" s="77">
        <f t="shared" si="806"/>
        <v>0</v>
      </c>
      <c r="EH1695" s="304">
        <f t="shared" si="807"/>
        <v>6.9992784249046478</v>
      </c>
      <c r="EI1695" s="77">
        <f t="shared" si="808"/>
        <v>0</v>
      </c>
      <c r="EJ1695" s="304">
        <f t="shared" si="809"/>
        <v>11.3699618596021</v>
      </c>
      <c r="EK1695" s="77">
        <f t="shared" si="810"/>
        <v>0</v>
      </c>
      <c r="EL1695" s="304">
        <f t="shared" si="811"/>
        <v>2.3296567364189253</v>
      </c>
      <c r="EM1695" s="77">
        <f t="shared" si="812"/>
        <v>0</v>
      </c>
      <c r="EN1695" s="304">
        <f t="shared" si="813"/>
        <v>0.22678074425316971</v>
      </c>
      <c r="EO1695" s="77">
        <f t="shared" si="814"/>
        <v>0</v>
      </c>
      <c r="EP1695" s="304">
        <f t="shared" si="815"/>
        <v>0.15462323471807027</v>
      </c>
      <c r="EQ1695" s="77">
        <f t="shared" si="816"/>
        <v>0</v>
      </c>
      <c r="ER1695" s="77">
        <f t="shared" si="817"/>
        <v>100</v>
      </c>
      <c r="ES1695" s="77">
        <f t="shared" si="818"/>
        <v>0</v>
      </c>
    </row>
    <row r="1696" spans="1:149" s="77" customFormat="1" x14ac:dyDescent="0.45">
      <c r="A1696" s="78" t="s">
        <v>1490</v>
      </c>
      <c r="B1696" s="178" t="s">
        <v>862</v>
      </c>
      <c r="C1696" s="77" t="s">
        <v>3441</v>
      </c>
      <c r="D1696" s="77" t="s">
        <v>3803</v>
      </c>
      <c r="E1696" s="78" t="s">
        <v>637</v>
      </c>
      <c r="F1696" s="78" t="s">
        <v>2502</v>
      </c>
      <c r="G1696" s="72" t="s">
        <v>3380</v>
      </c>
      <c r="H1696" s="78" t="s">
        <v>1372</v>
      </c>
      <c r="I1696" s="78">
        <v>24</v>
      </c>
      <c r="J1696" s="300">
        <v>100</v>
      </c>
      <c r="K1696" s="78">
        <v>1</v>
      </c>
      <c r="L1696" s="300">
        <v>1250</v>
      </c>
      <c r="M1696" s="72">
        <v>3</v>
      </c>
      <c r="N1696" s="77" t="s">
        <v>722</v>
      </c>
      <c r="O1696" s="78" t="s">
        <v>3517</v>
      </c>
      <c r="P1696" s="72" t="s">
        <v>1374</v>
      </c>
      <c r="Q1696" s="125"/>
      <c r="R1696" s="125">
        <v>2.02</v>
      </c>
      <c r="S1696" s="116"/>
      <c r="AA1696" s="195"/>
      <c r="AB1696" s="195"/>
      <c r="AC1696" s="195"/>
      <c r="AD1696" s="72"/>
      <c r="AE1696" s="316">
        <v>0.49</v>
      </c>
      <c r="AF1696" s="195">
        <v>0.05</v>
      </c>
      <c r="AG1696" s="195">
        <v>0.51</v>
      </c>
      <c r="AH1696" s="72"/>
      <c r="AQ1696" s="178" t="s">
        <v>824</v>
      </c>
      <c r="AR1696" s="66">
        <v>1.0009999999999999</v>
      </c>
      <c r="AS1696" s="66">
        <v>1.2470000000000001</v>
      </c>
      <c r="AU1696" s="276">
        <v>490</v>
      </c>
      <c r="AV1696" s="276">
        <v>510</v>
      </c>
      <c r="AW1696" s="276">
        <v>490.48999999999995</v>
      </c>
      <c r="AX1696" s="95">
        <v>51.154051213451226</v>
      </c>
      <c r="AY1696" s="276">
        <v>635.97</v>
      </c>
      <c r="AZ1696" s="95">
        <v>63.951164340064985</v>
      </c>
      <c r="BA1696" s="178"/>
      <c r="BB1696" s="98" t="s">
        <v>722</v>
      </c>
      <c r="BC1696" s="270" t="s">
        <v>1126</v>
      </c>
      <c r="BD1696" s="72">
        <v>49.03</v>
      </c>
      <c r="BE1696" s="72"/>
      <c r="BF1696" s="72">
        <v>0.9</v>
      </c>
      <c r="BG1696" s="72"/>
      <c r="BH1696" s="72">
        <v>17.87</v>
      </c>
      <c r="BI1696" s="72"/>
      <c r="BJ1696" s="72"/>
      <c r="BK1696" s="72"/>
      <c r="BL1696" s="72"/>
      <c r="BM1696" s="72"/>
      <c r="BN1696" s="72">
        <v>9.16</v>
      </c>
      <c r="BO1696" s="72"/>
      <c r="BP1696" s="72">
        <v>0.17</v>
      </c>
      <c r="BQ1696" s="72"/>
      <c r="BR1696" s="72">
        <v>6.84</v>
      </c>
      <c r="BS1696" s="72"/>
      <c r="BT1696" s="72"/>
      <c r="BU1696" s="72"/>
      <c r="BV1696" s="72"/>
      <c r="BW1696" s="72"/>
      <c r="BX1696" s="72">
        <v>11.11</v>
      </c>
      <c r="BY1696" s="72"/>
      <c r="BZ1696" s="72">
        <v>2.2799999999999998</v>
      </c>
      <c r="CA1696" s="72"/>
      <c r="CB1696" s="72">
        <v>0.22</v>
      </c>
      <c r="CC1696" s="72"/>
      <c r="CD1696" s="72">
        <v>0.15</v>
      </c>
      <c r="CE1696" s="72"/>
      <c r="CF1696" s="72"/>
      <c r="CG1696" s="72"/>
      <c r="CH1696" s="72"/>
      <c r="CI1696" s="72"/>
      <c r="CJ1696" s="72"/>
      <c r="CK1696" s="72"/>
      <c r="CL1696" s="72"/>
      <c r="CM1696" s="72"/>
      <c r="CN1696" s="72"/>
      <c r="CO1696" s="72"/>
      <c r="CP1696" s="72"/>
      <c r="CQ1696" s="72"/>
      <c r="CR1696" s="72"/>
      <c r="CS1696" s="72"/>
      <c r="CT1696" s="72"/>
      <c r="CU1696" s="72"/>
      <c r="CV1696" s="72"/>
      <c r="CW1696" s="72"/>
      <c r="CX1696" s="72"/>
      <c r="CY1696" s="72"/>
      <c r="CZ1696" s="72"/>
      <c r="DA1696" s="72"/>
      <c r="DB1696" s="72"/>
      <c r="DC1696" s="72"/>
      <c r="DD1696" s="72"/>
      <c r="DE1696" s="72"/>
      <c r="DF1696" s="72"/>
      <c r="DG1696" s="72"/>
      <c r="DH1696" s="78">
        <f t="shared" si="819"/>
        <v>97.73</v>
      </c>
      <c r="DJ1696" s="77">
        <f t="shared" si="796"/>
        <v>2.269999999999996</v>
      </c>
      <c r="DK1696" s="72"/>
      <c r="DL1696" s="77" t="s">
        <v>3449</v>
      </c>
      <c r="DO1696" s="358">
        <v>2.2599999999999998</v>
      </c>
      <c r="DP1696" s="72">
        <v>0.12</v>
      </c>
      <c r="DQ1696" s="374">
        <v>1.5699999999999999E-2</v>
      </c>
      <c r="DR1696" s="72">
        <v>1.2999999999999999E-3</v>
      </c>
      <c r="DS1696" s="246"/>
      <c r="DU1696" s="96"/>
      <c r="DW1696" s="178"/>
      <c r="DX1696" s="304">
        <f t="shared" si="797"/>
        <v>50.168832497697736</v>
      </c>
      <c r="DY1696" s="77">
        <f t="shared" si="798"/>
        <v>0</v>
      </c>
      <c r="DZ1696" s="304">
        <f t="shared" si="799"/>
        <v>0.92090453289675644</v>
      </c>
      <c r="EA1696" s="77">
        <f t="shared" si="800"/>
        <v>0</v>
      </c>
      <c r="EB1696" s="304">
        <f t="shared" si="801"/>
        <v>18.285071114294485</v>
      </c>
      <c r="EC1696" s="77">
        <f t="shared" si="802"/>
        <v>0</v>
      </c>
      <c r="ED1696" s="304">
        <f t="shared" si="803"/>
        <v>9.3727616903714317</v>
      </c>
      <c r="EE1696" s="77">
        <f t="shared" si="804"/>
        <v>0</v>
      </c>
      <c r="EF1696" s="304">
        <f t="shared" si="805"/>
        <v>0.17394863399160954</v>
      </c>
      <c r="EG1696" s="77">
        <f t="shared" si="806"/>
        <v>0</v>
      </c>
      <c r="EH1696" s="304">
        <f t="shared" si="807"/>
        <v>6.9988744500153484</v>
      </c>
      <c r="EI1696" s="77">
        <f t="shared" si="808"/>
        <v>0</v>
      </c>
      <c r="EJ1696" s="304">
        <f t="shared" si="809"/>
        <v>11.368054844981069</v>
      </c>
      <c r="EK1696" s="77">
        <f t="shared" si="810"/>
        <v>0</v>
      </c>
      <c r="EL1696" s="304">
        <f t="shared" si="811"/>
        <v>2.332958150005116</v>
      </c>
      <c r="EM1696" s="77">
        <f t="shared" si="812"/>
        <v>0</v>
      </c>
      <c r="EN1696" s="304">
        <f t="shared" si="813"/>
        <v>0.22510999693031825</v>
      </c>
      <c r="EO1696" s="77">
        <f t="shared" si="814"/>
        <v>0</v>
      </c>
      <c r="EP1696" s="304">
        <f t="shared" si="815"/>
        <v>0.15348408881612605</v>
      </c>
      <c r="EQ1696" s="77">
        <f t="shared" si="816"/>
        <v>0</v>
      </c>
      <c r="ER1696" s="77">
        <f t="shared" si="817"/>
        <v>100</v>
      </c>
      <c r="ES1696" s="77">
        <f t="shared" si="818"/>
        <v>0</v>
      </c>
    </row>
    <row r="1697" spans="1:149" s="77" customFormat="1" x14ac:dyDescent="0.45">
      <c r="A1697" s="78" t="s">
        <v>1490</v>
      </c>
      <c r="B1697" s="178" t="s">
        <v>862</v>
      </c>
      <c r="C1697" s="77" t="s">
        <v>3441</v>
      </c>
      <c r="D1697" s="77" t="s">
        <v>3803</v>
      </c>
      <c r="E1697" s="78" t="s">
        <v>637</v>
      </c>
      <c r="F1697" s="78" t="s">
        <v>314</v>
      </c>
      <c r="G1697" s="72" t="s">
        <v>3380</v>
      </c>
      <c r="H1697" s="78" t="s">
        <v>1372</v>
      </c>
      <c r="I1697" s="78">
        <v>24</v>
      </c>
      <c r="J1697" s="300">
        <v>100</v>
      </c>
      <c r="K1697" s="78">
        <v>1</v>
      </c>
      <c r="L1697" s="300">
        <v>1250</v>
      </c>
      <c r="M1697" s="72">
        <v>3</v>
      </c>
      <c r="N1697" s="77" t="s">
        <v>722</v>
      </c>
      <c r="O1697" s="78" t="s">
        <v>3518</v>
      </c>
      <c r="P1697" s="72" t="s">
        <v>1374</v>
      </c>
      <c r="Q1697" s="125"/>
      <c r="R1697" s="125">
        <v>0.87</v>
      </c>
      <c r="S1697" s="116"/>
      <c r="AA1697" s="195"/>
      <c r="AB1697" s="195"/>
      <c r="AC1697" s="195"/>
      <c r="AD1697" s="72"/>
      <c r="AE1697" s="316">
        <v>0.12</v>
      </c>
      <c r="AF1697" s="195">
        <v>0.06</v>
      </c>
      <c r="AG1697" s="195">
        <v>0.88</v>
      </c>
      <c r="AH1697" s="72"/>
      <c r="AQ1697" s="178" t="s">
        <v>824</v>
      </c>
      <c r="AR1697" s="66">
        <v>1.018</v>
      </c>
      <c r="AS1697" s="66">
        <v>1.2390000000000001</v>
      </c>
      <c r="AU1697" s="276">
        <v>120</v>
      </c>
      <c r="AV1697" s="276">
        <v>880</v>
      </c>
      <c r="AW1697" s="276">
        <v>122.16</v>
      </c>
      <c r="AX1697" s="95">
        <v>61.137084058865717</v>
      </c>
      <c r="AY1697" s="276">
        <v>1090.3200000000002</v>
      </c>
      <c r="AZ1697" s="95">
        <v>78.235761971108857</v>
      </c>
      <c r="BA1697" s="178"/>
      <c r="BB1697" s="98" t="s">
        <v>722</v>
      </c>
      <c r="BC1697" s="270" t="s">
        <v>1126</v>
      </c>
      <c r="BD1697" s="72">
        <v>49.56</v>
      </c>
      <c r="BE1697" s="72"/>
      <c r="BF1697" s="72">
        <v>0.91</v>
      </c>
      <c r="BG1697" s="72"/>
      <c r="BH1697" s="72">
        <v>18.059999999999999</v>
      </c>
      <c r="BI1697" s="72"/>
      <c r="BJ1697" s="72"/>
      <c r="BK1697" s="72"/>
      <c r="BL1697" s="72"/>
      <c r="BM1697" s="72"/>
      <c r="BN1697" s="72">
        <v>9.26</v>
      </c>
      <c r="BO1697" s="72"/>
      <c r="BP1697" s="72">
        <v>0.17</v>
      </c>
      <c r="BQ1697" s="72"/>
      <c r="BR1697" s="72">
        <v>6.91</v>
      </c>
      <c r="BS1697" s="72"/>
      <c r="BT1697" s="72"/>
      <c r="BU1697" s="72"/>
      <c r="BV1697" s="72"/>
      <c r="BW1697" s="72"/>
      <c r="BX1697" s="72">
        <v>11.23</v>
      </c>
      <c r="BY1697" s="72"/>
      <c r="BZ1697" s="72">
        <v>2.2999999999999998</v>
      </c>
      <c r="CA1697" s="72"/>
      <c r="CB1697" s="72">
        <v>0.23</v>
      </c>
      <c r="CC1697" s="72"/>
      <c r="CD1697" s="72">
        <v>0.15</v>
      </c>
      <c r="CE1697" s="72"/>
      <c r="CF1697" s="72"/>
      <c r="CG1697" s="72"/>
      <c r="CH1697" s="72"/>
      <c r="CI1697" s="72"/>
      <c r="CJ1697" s="72"/>
      <c r="CK1697" s="72"/>
      <c r="CL1697" s="72"/>
      <c r="CM1697" s="72"/>
      <c r="CN1697" s="72"/>
      <c r="CO1697" s="72"/>
      <c r="CP1697" s="72"/>
      <c r="CQ1697" s="72"/>
      <c r="CR1697" s="72"/>
      <c r="CS1697" s="72"/>
      <c r="CT1697" s="72"/>
      <c r="CU1697" s="72"/>
      <c r="CV1697" s="72"/>
      <c r="CW1697" s="72"/>
      <c r="CX1697" s="72"/>
      <c r="CY1697" s="72"/>
      <c r="CZ1697" s="72"/>
      <c r="DA1697" s="72"/>
      <c r="DB1697" s="72"/>
      <c r="DC1697" s="72"/>
      <c r="DD1697" s="72"/>
      <c r="DE1697" s="72"/>
      <c r="DF1697" s="72"/>
      <c r="DG1697" s="72"/>
      <c r="DH1697" s="78">
        <f t="shared" si="819"/>
        <v>98.780000000000015</v>
      </c>
      <c r="DJ1697" s="77">
        <f t="shared" si="796"/>
        <v>1.2199999999999847</v>
      </c>
      <c r="DK1697" s="72"/>
      <c r="DL1697" s="77" t="s">
        <v>3449</v>
      </c>
      <c r="DO1697" s="358">
        <v>1.2</v>
      </c>
      <c r="DP1697" s="72">
        <v>0.12</v>
      </c>
      <c r="DQ1697" s="374">
        <v>2.92E-2</v>
      </c>
      <c r="DR1697" s="72">
        <v>2.3999999999999998E-3</v>
      </c>
      <c r="DS1697" s="246"/>
      <c r="DU1697" s="96"/>
      <c r="DW1697" s="178"/>
      <c r="DX1697" s="304">
        <f t="shared" si="797"/>
        <v>50.172099615306742</v>
      </c>
      <c r="DY1697" s="77">
        <f t="shared" si="798"/>
        <v>0</v>
      </c>
      <c r="DZ1697" s="304">
        <f t="shared" si="799"/>
        <v>0.92123911723020846</v>
      </c>
      <c r="EA1697" s="77">
        <f t="shared" si="800"/>
        <v>0</v>
      </c>
      <c r="EB1697" s="304">
        <f t="shared" si="801"/>
        <v>18.283053249645672</v>
      </c>
      <c r="EC1697" s="77">
        <f t="shared" si="802"/>
        <v>0</v>
      </c>
      <c r="ED1697" s="304">
        <f t="shared" si="803"/>
        <v>9.3743672808260765</v>
      </c>
      <c r="EE1697" s="77">
        <f t="shared" si="804"/>
        <v>0</v>
      </c>
      <c r="EF1697" s="304">
        <f t="shared" si="805"/>
        <v>0.17209961530674225</v>
      </c>
      <c r="EG1697" s="77">
        <f t="shared" si="806"/>
        <v>0</v>
      </c>
      <c r="EH1697" s="304">
        <f t="shared" si="807"/>
        <v>6.9953431868799347</v>
      </c>
      <c r="EI1697" s="77">
        <f t="shared" si="808"/>
        <v>0</v>
      </c>
      <c r="EJ1697" s="304">
        <f t="shared" si="809"/>
        <v>11.368698117027737</v>
      </c>
      <c r="EK1697" s="77">
        <f t="shared" si="810"/>
        <v>0</v>
      </c>
      <c r="EL1697" s="304">
        <f t="shared" si="811"/>
        <v>2.3284065600323944</v>
      </c>
      <c r="EM1697" s="77">
        <f t="shared" si="812"/>
        <v>0</v>
      </c>
      <c r="EN1697" s="304">
        <f t="shared" si="813"/>
        <v>0.2328406560032395</v>
      </c>
      <c r="EO1697" s="77">
        <f t="shared" si="814"/>
        <v>0</v>
      </c>
      <c r="EP1697" s="304">
        <f t="shared" si="815"/>
        <v>0.15185260174124313</v>
      </c>
      <c r="EQ1697" s="77">
        <f t="shared" si="816"/>
        <v>0</v>
      </c>
      <c r="ER1697" s="77">
        <f t="shared" si="817"/>
        <v>100</v>
      </c>
      <c r="ES1697" s="77">
        <f t="shared" si="818"/>
        <v>0</v>
      </c>
    </row>
    <row r="1698" spans="1:149" s="77" customFormat="1" x14ac:dyDescent="0.45">
      <c r="A1698" s="78" t="s">
        <v>1490</v>
      </c>
      <c r="B1698" s="178" t="s">
        <v>862</v>
      </c>
      <c r="C1698" s="77" t="s">
        <v>3441</v>
      </c>
      <c r="D1698" s="77" t="s">
        <v>3803</v>
      </c>
      <c r="E1698" s="78" t="s">
        <v>637</v>
      </c>
      <c r="F1698" s="78" t="s">
        <v>316</v>
      </c>
      <c r="G1698" s="72" t="s">
        <v>3380</v>
      </c>
      <c r="H1698" s="78" t="s">
        <v>1372</v>
      </c>
      <c r="I1698" s="78">
        <v>24</v>
      </c>
      <c r="J1698" s="300">
        <v>100</v>
      </c>
      <c r="K1698" s="78">
        <v>1</v>
      </c>
      <c r="L1698" s="300">
        <v>1250</v>
      </c>
      <c r="M1698" s="72">
        <v>3</v>
      </c>
      <c r="N1698" s="77" t="s">
        <v>722</v>
      </c>
      <c r="O1698" s="78" t="s">
        <v>3508</v>
      </c>
      <c r="P1698" s="72" t="s">
        <v>1374</v>
      </c>
      <c r="Q1698" s="125"/>
      <c r="R1698" s="125">
        <v>2.6</v>
      </c>
      <c r="S1698" s="116"/>
      <c r="AA1698" s="195"/>
      <c r="AB1698" s="195"/>
      <c r="AC1698" s="195"/>
      <c r="AD1698" s="72"/>
      <c r="AE1698" s="316">
        <v>0.08</v>
      </c>
      <c r="AF1698" s="195">
        <v>0.05</v>
      </c>
      <c r="AG1698" s="195">
        <v>0.92</v>
      </c>
      <c r="AH1698" s="72"/>
      <c r="AQ1698" s="178" t="s">
        <v>824</v>
      </c>
      <c r="AR1698" s="66">
        <v>1.0209999999999999</v>
      </c>
      <c r="AS1698" s="66">
        <v>1.2390000000000001</v>
      </c>
      <c r="AU1698" s="276">
        <v>80</v>
      </c>
      <c r="AV1698" s="276">
        <v>920</v>
      </c>
      <c r="AW1698" s="276">
        <v>81.679999999999993</v>
      </c>
      <c r="AX1698" s="95">
        <v>51.080565706579399</v>
      </c>
      <c r="AY1698" s="276">
        <v>1139.8800000000001</v>
      </c>
      <c r="AZ1698" s="95">
        <v>66.988549075196431</v>
      </c>
      <c r="BA1698" s="178"/>
      <c r="BB1698" s="98" t="s">
        <v>722</v>
      </c>
      <c r="BC1698" s="270" t="s">
        <v>1126</v>
      </c>
      <c r="BD1698" s="72">
        <v>49.78</v>
      </c>
      <c r="BE1698" s="72"/>
      <c r="BF1698" s="72">
        <v>0.91</v>
      </c>
      <c r="BG1698" s="72"/>
      <c r="BH1698" s="72">
        <v>18.14</v>
      </c>
      <c r="BI1698" s="72"/>
      <c r="BJ1698" s="72"/>
      <c r="BK1698" s="72"/>
      <c r="BL1698" s="72"/>
      <c r="BM1698" s="72"/>
      <c r="BN1698" s="72">
        <v>9.3000000000000007</v>
      </c>
      <c r="BO1698" s="72"/>
      <c r="BP1698" s="72">
        <v>0.17</v>
      </c>
      <c r="BQ1698" s="72"/>
      <c r="BR1698" s="72">
        <v>6.95</v>
      </c>
      <c r="BS1698" s="72"/>
      <c r="BT1698" s="72"/>
      <c r="BU1698" s="72"/>
      <c r="BV1698" s="72"/>
      <c r="BW1698" s="72"/>
      <c r="BX1698" s="72">
        <v>11.28</v>
      </c>
      <c r="BY1698" s="72"/>
      <c r="BZ1698" s="72">
        <v>2.31</v>
      </c>
      <c r="CA1698" s="72"/>
      <c r="CB1698" s="72">
        <v>0.23</v>
      </c>
      <c r="CC1698" s="72"/>
      <c r="CD1698" s="72">
        <v>0.15</v>
      </c>
      <c r="CE1698" s="72"/>
      <c r="CF1698" s="72"/>
      <c r="CG1698" s="72"/>
      <c r="CH1698" s="72"/>
      <c r="CI1698" s="72"/>
      <c r="CJ1698" s="72"/>
      <c r="CK1698" s="72"/>
      <c r="CL1698" s="72"/>
      <c r="CM1698" s="72"/>
      <c r="CN1698" s="72"/>
      <c r="CO1698" s="72"/>
      <c r="CP1698" s="72"/>
      <c r="CQ1698" s="72"/>
      <c r="CR1698" s="72"/>
      <c r="CS1698" s="72"/>
      <c r="CT1698" s="72"/>
      <c r="CU1698" s="72"/>
      <c r="CV1698" s="72"/>
      <c r="CW1698" s="72"/>
      <c r="CX1698" s="72"/>
      <c r="CY1698" s="72"/>
      <c r="CZ1698" s="72"/>
      <c r="DA1698" s="72"/>
      <c r="DB1698" s="72"/>
      <c r="DC1698" s="72"/>
      <c r="DD1698" s="72"/>
      <c r="DE1698" s="72"/>
      <c r="DF1698" s="72"/>
      <c r="DG1698" s="72"/>
      <c r="DH1698" s="78">
        <f t="shared" si="819"/>
        <v>99.220000000000013</v>
      </c>
      <c r="DJ1698" s="77">
        <f t="shared" si="796"/>
        <v>0.77999999999998693</v>
      </c>
      <c r="DK1698" s="72"/>
      <c r="DL1698" s="77" t="s">
        <v>3449</v>
      </c>
      <c r="DO1698" s="358">
        <v>0.75</v>
      </c>
      <c r="DP1698" s="72">
        <v>0.11</v>
      </c>
      <c r="DQ1698" s="374">
        <v>3.4099999999999998E-2</v>
      </c>
      <c r="DR1698" s="72">
        <v>2.7000000000000001E-3</v>
      </c>
      <c r="DS1698" s="246"/>
      <c r="DU1698" s="96"/>
      <c r="DW1698" s="178"/>
      <c r="DX1698" s="304">
        <f t="shared" si="797"/>
        <v>50.171336424108034</v>
      </c>
      <c r="DY1698" s="77">
        <f t="shared" si="798"/>
        <v>0</v>
      </c>
      <c r="DZ1698" s="304">
        <f t="shared" si="799"/>
        <v>0.91715379963716992</v>
      </c>
      <c r="EA1698" s="77">
        <f t="shared" si="800"/>
        <v>0</v>
      </c>
      <c r="EB1698" s="304">
        <f t="shared" si="801"/>
        <v>18.282604313646441</v>
      </c>
      <c r="EC1698" s="77">
        <f t="shared" si="802"/>
        <v>0</v>
      </c>
      <c r="ED1698" s="304">
        <f t="shared" si="803"/>
        <v>9.3731102600282199</v>
      </c>
      <c r="EE1698" s="77">
        <f t="shared" si="804"/>
        <v>0</v>
      </c>
      <c r="EF1698" s="304">
        <f t="shared" si="805"/>
        <v>0.17133642410804273</v>
      </c>
      <c r="EG1698" s="77">
        <f t="shared" si="806"/>
        <v>0</v>
      </c>
      <c r="EH1698" s="304">
        <f t="shared" si="807"/>
        <v>7.0046361620640996</v>
      </c>
      <c r="EI1698" s="77">
        <f t="shared" si="808"/>
        <v>0</v>
      </c>
      <c r="EJ1698" s="304">
        <f t="shared" si="809"/>
        <v>11.368675670227775</v>
      </c>
      <c r="EK1698" s="77">
        <f t="shared" si="810"/>
        <v>0</v>
      </c>
      <c r="EL1698" s="304">
        <f t="shared" si="811"/>
        <v>2.3281596452328155</v>
      </c>
      <c r="EM1698" s="77">
        <f t="shared" si="812"/>
        <v>0</v>
      </c>
      <c r="EN1698" s="304">
        <f t="shared" si="813"/>
        <v>0.23180810320499898</v>
      </c>
      <c r="EO1698" s="77">
        <f t="shared" si="814"/>
        <v>0</v>
      </c>
      <c r="EP1698" s="304">
        <f t="shared" si="815"/>
        <v>0.15117919774239064</v>
      </c>
      <c r="EQ1698" s="77">
        <f t="shared" si="816"/>
        <v>0</v>
      </c>
      <c r="ER1698" s="77">
        <f t="shared" si="817"/>
        <v>100</v>
      </c>
      <c r="ES1698" s="77">
        <f t="shared" si="818"/>
        <v>0</v>
      </c>
    </row>
    <row r="1699" spans="1:149" s="77" customFormat="1" x14ac:dyDescent="0.45">
      <c r="A1699" s="78" t="s">
        <v>1490</v>
      </c>
      <c r="B1699" s="178" t="s">
        <v>862</v>
      </c>
      <c r="C1699" s="77" t="s">
        <v>3441</v>
      </c>
      <c r="D1699" s="77" t="s">
        <v>3803</v>
      </c>
      <c r="E1699" s="78" t="s">
        <v>637</v>
      </c>
      <c r="F1699" s="78" t="s">
        <v>2503</v>
      </c>
      <c r="G1699" s="72" t="s">
        <v>3380</v>
      </c>
      <c r="H1699" s="78" t="s">
        <v>1372</v>
      </c>
      <c r="I1699" s="78">
        <v>24</v>
      </c>
      <c r="J1699" s="300">
        <v>200</v>
      </c>
      <c r="K1699" s="78">
        <v>1</v>
      </c>
      <c r="L1699" s="300">
        <v>1250</v>
      </c>
      <c r="M1699" s="72">
        <v>3</v>
      </c>
      <c r="N1699" s="77" t="s">
        <v>722</v>
      </c>
      <c r="O1699" s="78" t="s">
        <v>3508</v>
      </c>
      <c r="P1699" s="72" t="s">
        <v>1374</v>
      </c>
      <c r="Q1699" s="125"/>
      <c r="R1699" s="125">
        <v>2.6</v>
      </c>
      <c r="S1699" s="116"/>
      <c r="AA1699" s="195"/>
      <c r="AB1699" s="195"/>
      <c r="AC1699" s="195"/>
      <c r="AD1699" s="72"/>
      <c r="AE1699" s="316">
        <v>1</v>
      </c>
      <c r="AF1699" s="195">
        <v>0.03</v>
      </c>
      <c r="AG1699" s="195">
        <v>0</v>
      </c>
      <c r="AH1699" s="72"/>
      <c r="AQ1699" s="178"/>
      <c r="AR1699" s="66">
        <v>1.0209999999999999</v>
      </c>
      <c r="AS1699" s="66"/>
      <c r="AU1699" s="276">
        <v>2000</v>
      </c>
      <c r="AV1699" s="276">
        <v>0</v>
      </c>
      <c r="AW1699" s="276">
        <v>2041.9999999999998</v>
      </c>
      <c r="AX1699" s="95"/>
      <c r="AY1699" s="276"/>
      <c r="AZ1699" s="95"/>
      <c r="BA1699" s="178"/>
      <c r="BB1699" s="98" t="s">
        <v>722</v>
      </c>
      <c r="BC1699" s="270" t="s">
        <v>1126</v>
      </c>
      <c r="BD1699" s="72">
        <v>47.69</v>
      </c>
      <c r="BE1699" s="72"/>
      <c r="BF1699" s="72">
        <v>0.87</v>
      </c>
      <c r="BG1699" s="72"/>
      <c r="BH1699" s="72">
        <v>17.38</v>
      </c>
      <c r="BI1699" s="72"/>
      <c r="BJ1699" s="72"/>
      <c r="BK1699" s="72"/>
      <c r="BL1699" s="72"/>
      <c r="BM1699" s="72"/>
      <c r="BN1699" s="72">
        <v>8.91</v>
      </c>
      <c r="BO1699" s="72"/>
      <c r="BP1699" s="72">
        <v>0.16</v>
      </c>
      <c r="BQ1699" s="72"/>
      <c r="BR1699" s="72">
        <v>6.65</v>
      </c>
      <c r="BS1699" s="72"/>
      <c r="BT1699" s="72"/>
      <c r="BU1699" s="72"/>
      <c r="BV1699" s="72"/>
      <c r="BW1699" s="72"/>
      <c r="BX1699" s="72">
        <v>10.81</v>
      </c>
      <c r="BY1699" s="72"/>
      <c r="BZ1699" s="72">
        <v>2.21</v>
      </c>
      <c r="CA1699" s="72"/>
      <c r="CB1699" s="72">
        <v>0.22</v>
      </c>
      <c r="CC1699" s="72"/>
      <c r="CD1699" s="72">
        <v>0.14000000000000001</v>
      </c>
      <c r="CE1699" s="72"/>
      <c r="CF1699" s="72"/>
      <c r="CG1699" s="72"/>
      <c r="CH1699" s="72"/>
      <c r="CI1699" s="72"/>
      <c r="CJ1699" s="72"/>
      <c r="CK1699" s="72"/>
      <c r="CL1699" s="72"/>
      <c r="CM1699" s="72"/>
      <c r="CN1699" s="72"/>
      <c r="CO1699" s="72"/>
      <c r="CP1699" s="72"/>
      <c r="CQ1699" s="72"/>
      <c r="CR1699" s="72"/>
      <c r="CS1699" s="72"/>
      <c r="CT1699" s="72"/>
      <c r="CU1699" s="72"/>
      <c r="CV1699" s="72"/>
      <c r="CW1699" s="72"/>
      <c r="CX1699" s="72"/>
      <c r="CY1699" s="72"/>
      <c r="CZ1699" s="72"/>
      <c r="DA1699" s="72"/>
      <c r="DB1699" s="72"/>
      <c r="DC1699" s="72"/>
      <c r="DD1699" s="72"/>
      <c r="DE1699" s="72"/>
      <c r="DF1699" s="72"/>
      <c r="DG1699" s="72"/>
      <c r="DH1699" s="78">
        <f t="shared" si="819"/>
        <v>95.039999999999992</v>
      </c>
      <c r="DJ1699" s="77">
        <f t="shared" si="796"/>
        <v>4.960000000000008</v>
      </c>
      <c r="DK1699" s="72"/>
      <c r="DL1699" s="77" t="s">
        <v>3449</v>
      </c>
      <c r="DO1699" s="358">
        <v>4.95</v>
      </c>
      <c r="DP1699" s="72">
        <v>0.12</v>
      </c>
      <c r="DQ1699" s="374">
        <v>0</v>
      </c>
      <c r="DR1699" s="72">
        <v>0</v>
      </c>
      <c r="DS1699" s="246"/>
      <c r="DU1699" s="96"/>
      <c r="DW1699" s="178"/>
      <c r="DX1699" s="304">
        <f t="shared" si="797"/>
        <v>50.178872053872055</v>
      </c>
      <c r="DY1699" s="77">
        <f t="shared" si="798"/>
        <v>0</v>
      </c>
      <c r="DZ1699" s="304">
        <f t="shared" si="799"/>
        <v>0.91540404040404044</v>
      </c>
      <c r="EA1699" s="77">
        <f t="shared" si="800"/>
        <v>0</v>
      </c>
      <c r="EB1699" s="304">
        <f t="shared" si="801"/>
        <v>18.287037037037038</v>
      </c>
      <c r="EC1699" s="77">
        <f t="shared" si="802"/>
        <v>0</v>
      </c>
      <c r="ED1699" s="304">
        <f t="shared" si="803"/>
        <v>9.3750000000000018</v>
      </c>
      <c r="EE1699" s="77">
        <f t="shared" si="804"/>
        <v>0</v>
      </c>
      <c r="EF1699" s="304">
        <f t="shared" si="805"/>
        <v>0.16835016835016836</v>
      </c>
      <c r="EG1699" s="77">
        <f t="shared" si="806"/>
        <v>0</v>
      </c>
      <c r="EH1699" s="304">
        <f t="shared" si="807"/>
        <v>6.9970538720538729</v>
      </c>
      <c r="EI1699" s="77">
        <f t="shared" si="808"/>
        <v>0</v>
      </c>
      <c r="EJ1699" s="304">
        <f t="shared" si="809"/>
        <v>11.374158249158251</v>
      </c>
      <c r="EK1699" s="77">
        <f t="shared" si="810"/>
        <v>0</v>
      </c>
      <c r="EL1699" s="304">
        <f t="shared" si="811"/>
        <v>2.3253367003367007</v>
      </c>
      <c r="EM1699" s="77">
        <f t="shared" si="812"/>
        <v>0</v>
      </c>
      <c r="EN1699" s="304">
        <f t="shared" si="813"/>
        <v>0.23148148148148151</v>
      </c>
      <c r="EO1699" s="77">
        <f t="shared" si="814"/>
        <v>0</v>
      </c>
      <c r="EP1699" s="304">
        <f t="shared" si="815"/>
        <v>0.14730639730639733</v>
      </c>
      <c r="EQ1699" s="77">
        <f t="shared" si="816"/>
        <v>0</v>
      </c>
      <c r="ER1699" s="77">
        <f t="shared" si="817"/>
        <v>100</v>
      </c>
      <c r="ES1699" s="77">
        <f t="shared" si="818"/>
        <v>0</v>
      </c>
    </row>
    <row r="1700" spans="1:149" s="77" customFormat="1" x14ac:dyDescent="0.45">
      <c r="A1700" s="78" t="s">
        <v>1490</v>
      </c>
      <c r="B1700" s="178" t="s">
        <v>862</v>
      </c>
      <c r="C1700" s="77" t="s">
        <v>3441</v>
      </c>
      <c r="D1700" s="77" t="s">
        <v>3803</v>
      </c>
      <c r="E1700" s="78" t="s">
        <v>637</v>
      </c>
      <c r="F1700" s="78" t="s">
        <v>2504</v>
      </c>
      <c r="G1700" s="72" t="s">
        <v>3380</v>
      </c>
      <c r="H1700" s="78" t="s">
        <v>1372</v>
      </c>
      <c r="I1700" s="78">
        <v>24</v>
      </c>
      <c r="J1700" s="300">
        <v>200</v>
      </c>
      <c r="K1700" s="78">
        <v>1</v>
      </c>
      <c r="L1700" s="300">
        <v>1250</v>
      </c>
      <c r="M1700" s="72">
        <v>3</v>
      </c>
      <c r="N1700" s="77" t="s">
        <v>722</v>
      </c>
      <c r="O1700" s="78" t="s">
        <v>3519</v>
      </c>
      <c r="P1700" s="72" t="s">
        <v>1374</v>
      </c>
      <c r="Q1700" s="125"/>
      <c r="R1700" s="125">
        <v>2.4900000000000002</v>
      </c>
      <c r="S1700" s="116"/>
      <c r="AA1700" s="195"/>
      <c r="AB1700" s="195"/>
      <c r="AC1700" s="195"/>
      <c r="AD1700" s="72"/>
      <c r="AE1700" s="316">
        <v>0.88</v>
      </c>
      <c r="AF1700" s="195">
        <v>0.05</v>
      </c>
      <c r="AG1700" s="195">
        <v>0.12</v>
      </c>
      <c r="AH1700" s="72"/>
      <c r="AQ1700" s="178" t="s">
        <v>824</v>
      </c>
      <c r="AR1700" s="66">
        <v>1.02</v>
      </c>
      <c r="AS1700" s="66">
        <v>1.6020000000000001</v>
      </c>
      <c r="AU1700" s="276">
        <v>1760</v>
      </c>
      <c r="AV1700" s="276">
        <v>240</v>
      </c>
      <c r="AW1700" s="276">
        <v>1795.2</v>
      </c>
      <c r="AX1700" s="95">
        <v>104.1965535540977</v>
      </c>
      <c r="AY1700" s="276">
        <v>384.48</v>
      </c>
      <c r="AZ1700" s="95">
        <v>160.29224864003874</v>
      </c>
      <c r="BA1700" s="178"/>
      <c r="BB1700" s="98" t="s">
        <v>722</v>
      </c>
      <c r="BC1700" s="270" t="s">
        <v>1126</v>
      </c>
      <c r="BD1700" s="72">
        <v>47.94</v>
      </c>
      <c r="BE1700" s="72"/>
      <c r="BF1700" s="72">
        <v>0.88</v>
      </c>
      <c r="BG1700" s="72"/>
      <c r="BH1700" s="72">
        <v>17.47</v>
      </c>
      <c r="BI1700" s="72"/>
      <c r="BJ1700" s="72"/>
      <c r="BK1700" s="72"/>
      <c r="BL1700" s="72"/>
      <c r="BM1700" s="72"/>
      <c r="BN1700" s="72">
        <v>8.9499999999999993</v>
      </c>
      <c r="BO1700" s="72"/>
      <c r="BP1700" s="72">
        <v>0.16</v>
      </c>
      <c r="BQ1700" s="72"/>
      <c r="BR1700" s="72">
        <v>6.69</v>
      </c>
      <c r="BS1700" s="72"/>
      <c r="BT1700" s="72"/>
      <c r="BU1700" s="72"/>
      <c r="BV1700" s="72"/>
      <c r="BW1700" s="72"/>
      <c r="BX1700" s="72">
        <v>10.86</v>
      </c>
      <c r="BY1700" s="72"/>
      <c r="BZ1700" s="72">
        <v>2.23</v>
      </c>
      <c r="CA1700" s="72"/>
      <c r="CB1700" s="72">
        <v>0.22</v>
      </c>
      <c r="CC1700" s="72"/>
      <c r="CD1700" s="72">
        <v>0.14000000000000001</v>
      </c>
      <c r="CE1700" s="72"/>
      <c r="CF1700" s="72"/>
      <c r="CG1700" s="72"/>
      <c r="CH1700" s="72"/>
      <c r="CI1700" s="72"/>
      <c r="CJ1700" s="72"/>
      <c r="CK1700" s="72"/>
      <c r="CL1700" s="72"/>
      <c r="CM1700" s="72"/>
      <c r="CN1700" s="72"/>
      <c r="CO1700" s="72"/>
      <c r="CP1700" s="72"/>
      <c r="CQ1700" s="72"/>
      <c r="CR1700" s="72"/>
      <c r="CS1700" s="72"/>
      <c r="CT1700" s="72"/>
      <c r="CU1700" s="72"/>
      <c r="CV1700" s="72"/>
      <c r="CW1700" s="72"/>
      <c r="CX1700" s="72"/>
      <c r="CY1700" s="72"/>
      <c r="CZ1700" s="72"/>
      <c r="DA1700" s="72"/>
      <c r="DB1700" s="72"/>
      <c r="DC1700" s="72"/>
      <c r="DD1700" s="72"/>
      <c r="DE1700" s="72"/>
      <c r="DF1700" s="72"/>
      <c r="DG1700" s="72"/>
      <c r="DH1700" s="78">
        <f t="shared" si="819"/>
        <v>95.539999999999992</v>
      </c>
      <c r="DJ1700" s="77">
        <f t="shared" si="796"/>
        <v>4.460000000000008</v>
      </c>
      <c r="DK1700" s="72"/>
      <c r="DL1700" s="77" t="s">
        <v>3449</v>
      </c>
      <c r="DO1700" s="358">
        <v>4.4400000000000004</v>
      </c>
      <c r="DP1700" s="72">
        <v>0.13</v>
      </c>
      <c r="DQ1700" s="374">
        <v>1.95E-2</v>
      </c>
      <c r="DR1700" s="72">
        <v>1.8E-3</v>
      </c>
      <c r="DS1700" s="246"/>
      <c r="DU1700" s="96"/>
      <c r="DW1700" s="178"/>
      <c r="DX1700" s="304">
        <f t="shared" si="797"/>
        <v>50.177935943060504</v>
      </c>
      <c r="DY1700" s="77">
        <f t="shared" si="798"/>
        <v>0</v>
      </c>
      <c r="DZ1700" s="304">
        <f t="shared" si="799"/>
        <v>0.92108017584257906</v>
      </c>
      <c r="EA1700" s="77">
        <f t="shared" si="800"/>
        <v>0</v>
      </c>
      <c r="EB1700" s="304">
        <f t="shared" si="801"/>
        <v>18.285534854511202</v>
      </c>
      <c r="EC1700" s="77">
        <f t="shared" si="802"/>
        <v>0</v>
      </c>
      <c r="ED1700" s="304">
        <f t="shared" si="803"/>
        <v>9.367804061126229</v>
      </c>
      <c r="EE1700" s="77">
        <f t="shared" si="804"/>
        <v>0</v>
      </c>
      <c r="EF1700" s="304">
        <f t="shared" si="805"/>
        <v>0.16746912288046892</v>
      </c>
      <c r="EG1700" s="77">
        <f t="shared" si="806"/>
        <v>0</v>
      </c>
      <c r="EH1700" s="304">
        <f t="shared" si="807"/>
        <v>7.002302700439607</v>
      </c>
      <c r="EI1700" s="77">
        <f t="shared" si="808"/>
        <v>0</v>
      </c>
      <c r="EJ1700" s="304">
        <f t="shared" si="809"/>
        <v>11.366966715511829</v>
      </c>
      <c r="EK1700" s="77">
        <f t="shared" si="810"/>
        <v>0</v>
      </c>
      <c r="EL1700" s="304">
        <f t="shared" si="811"/>
        <v>2.3341009001465354</v>
      </c>
      <c r="EM1700" s="77">
        <f t="shared" si="812"/>
        <v>0</v>
      </c>
      <c r="EN1700" s="304">
        <f t="shared" si="813"/>
        <v>0.23027004396064477</v>
      </c>
      <c r="EO1700" s="77">
        <f t="shared" si="814"/>
        <v>0</v>
      </c>
      <c r="EP1700" s="304">
        <f t="shared" si="815"/>
        <v>0.14653548252041032</v>
      </c>
      <c r="EQ1700" s="77">
        <f t="shared" si="816"/>
        <v>0</v>
      </c>
      <c r="ER1700" s="77">
        <f t="shared" si="817"/>
        <v>100</v>
      </c>
      <c r="ES1700" s="77">
        <f t="shared" si="818"/>
        <v>0</v>
      </c>
    </row>
    <row r="1701" spans="1:149" s="77" customFormat="1" x14ac:dyDescent="0.45">
      <c r="A1701" s="78" t="s">
        <v>1490</v>
      </c>
      <c r="B1701" s="178" t="s">
        <v>862</v>
      </c>
      <c r="C1701" s="77" t="s">
        <v>3441</v>
      </c>
      <c r="D1701" s="77" t="s">
        <v>3803</v>
      </c>
      <c r="E1701" s="78" t="s">
        <v>637</v>
      </c>
      <c r="F1701" s="78" t="s">
        <v>2505</v>
      </c>
      <c r="G1701" s="72" t="s">
        <v>3380</v>
      </c>
      <c r="H1701" s="78" t="s">
        <v>1372</v>
      </c>
      <c r="I1701" s="78">
        <v>24</v>
      </c>
      <c r="J1701" s="300">
        <v>200</v>
      </c>
      <c r="K1701" s="78">
        <v>1</v>
      </c>
      <c r="L1701" s="300">
        <v>1250</v>
      </c>
      <c r="M1701" s="72">
        <v>3</v>
      </c>
      <c r="N1701" s="77" t="s">
        <v>722</v>
      </c>
      <c r="O1701" s="78" t="s">
        <v>3520</v>
      </c>
      <c r="P1701" s="72" t="s">
        <v>1374</v>
      </c>
      <c r="Q1701" s="125"/>
      <c r="R1701" s="125">
        <v>2.23</v>
      </c>
      <c r="S1701" s="116"/>
      <c r="AA1701" s="195"/>
      <c r="AB1701" s="195"/>
      <c r="AC1701" s="195"/>
      <c r="AD1701" s="72"/>
      <c r="AE1701" s="316">
        <v>0.63</v>
      </c>
      <c r="AF1701" s="195">
        <v>0.04</v>
      </c>
      <c r="AG1701" s="195">
        <v>0.37</v>
      </c>
      <c r="AH1701" s="72"/>
      <c r="AQ1701" s="178" t="s">
        <v>824</v>
      </c>
      <c r="AR1701" s="66">
        <v>1.022</v>
      </c>
      <c r="AS1701" s="66">
        <v>1.5960000000000001</v>
      </c>
      <c r="AU1701" s="276">
        <v>1260</v>
      </c>
      <c r="AV1701" s="276">
        <v>740</v>
      </c>
      <c r="AW1701" s="276">
        <v>1287.72</v>
      </c>
      <c r="AX1701" s="95">
        <v>83.177612256216094</v>
      </c>
      <c r="AY1701" s="276">
        <v>1181.04</v>
      </c>
      <c r="AZ1701" s="95">
        <v>128.76782787761857</v>
      </c>
      <c r="BA1701" s="178"/>
      <c r="BB1701" s="98" t="s">
        <v>722</v>
      </c>
      <c r="BC1701" s="270" t="s">
        <v>1126</v>
      </c>
      <c r="BD1701" s="72">
        <v>48.04</v>
      </c>
      <c r="BE1701" s="72"/>
      <c r="BF1701" s="72">
        <v>0.88</v>
      </c>
      <c r="BG1701" s="72"/>
      <c r="BH1701" s="72">
        <v>17.5</v>
      </c>
      <c r="BI1701" s="72"/>
      <c r="BJ1701" s="72"/>
      <c r="BK1701" s="72"/>
      <c r="BL1701" s="72"/>
      <c r="BM1701" s="72"/>
      <c r="BN1701" s="72">
        <v>8.9700000000000006</v>
      </c>
      <c r="BO1701" s="72"/>
      <c r="BP1701" s="72">
        <v>0.16</v>
      </c>
      <c r="BQ1701" s="72"/>
      <c r="BR1701" s="72">
        <v>6.7</v>
      </c>
      <c r="BS1701" s="72"/>
      <c r="BT1701" s="72"/>
      <c r="BU1701" s="72"/>
      <c r="BV1701" s="72"/>
      <c r="BW1701" s="72"/>
      <c r="BX1701" s="72">
        <v>10.89</v>
      </c>
      <c r="BY1701" s="72"/>
      <c r="BZ1701" s="72">
        <v>2.23</v>
      </c>
      <c r="CA1701" s="72"/>
      <c r="CB1701" s="72">
        <v>0.22</v>
      </c>
      <c r="CC1701" s="72"/>
      <c r="CD1701" s="72">
        <v>0.14000000000000001</v>
      </c>
      <c r="CE1701" s="72"/>
      <c r="CF1701" s="72"/>
      <c r="CG1701" s="72"/>
      <c r="CH1701" s="72"/>
      <c r="CI1701" s="72"/>
      <c r="CJ1701" s="72"/>
      <c r="CK1701" s="72"/>
      <c r="CL1701" s="72"/>
      <c r="CM1701" s="72"/>
      <c r="CN1701" s="72"/>
      <c r="CO1701" s="72"/>
      <c r="CP1701" s="72"/>
      <c r="CQ1701" s="72"/>
      <c r="CR1701" s="72"/>
      <c r="CS1701" s="72"/>
      <c r="CT1701" s="72"/>
      <c r="CU1701" s="72"/>
      <c r="CV1701" s="72"/>
      <c r="CW1701" s="72"/>
      <c r="CX1701" s="72"/>
      <c r="CY1701" s="72"/>
      <c r="CZ1701" s="72"/>
      <c r="DA1701" s="72"/>
      <c r="DB1701" s="72"/>
      <c r="DC1701" s="72"/>
      <c r="DD1701" s="72"/>
      <c r="DE1701" s="72"/>
      <c r="DF1701" s="72"/>
      <c r="DG1701" s="72"/>
      <c r="DH1701" s="78">
        <f t="shared" si="819"/>
        <v>95.73</v>
      </c>
      <c r="DJ1701" s="77">
        <f t="shared" si="796"/>
        <v>4.269999999999996</v>
      </c>
      <c r="DK1701" s="72"/>
      <c r="DL1701" s="77" t="s">
        <v>3449</v>
      </c>
      <c r="DO1701" s="358">
        <v>4.22</v>
      </c>
      <c r="DP1701" s="72">
        <v>0.13</v>
      </c>
      <c r="DQ1701" s="374">
        <v>2.9600000000000001E-2</v>
      </c>
      <c r="DR1701" s="72">
        <v>2.3999999999999998E-3</v>
      </c>
      <c r="DS1701" s="246"/>
      <c r="DU1701" s="96"/>
      <c r="DW1701" s="178"/>
      <c r="DX1701" s="304">
        <f t="shared" si="797"/>
        <v>50.182805808001675</v>
      </c>
      <c r="DY1701" s="77">
        <f t="shared" si="798"/>
        <v>0</v>
      </c>
      <c r="DZ1701" s="304">
        <f t="shared" si="799"/>
        <v>0.91925206309411889</v>
      </c>
      <c r="EA1701" s="77">
        <f t="shared" si="800"/>
        <v>0</v>
      </c>
      <c r="EB1701" s="304">
        <f t="shared" si="801"/>
        <v>18.280580800167137</v>
      </c>
      <c r="EC1701" s="77">
        <f t="shared" si="802"/>
        <v>0</v>
      </c>
      <c r="ED1701" s="304">
        <f t="shared" si="803"/>
        <v>9.3701034158570984</v>
      </c>
      <c r="EE1701" s="77">
        <f t="shared" si="804"/>
        <v>0</v>
      </c>
      <c r="EF1701" s="304">
        <f t="shared" si="805"/>
        <v>0.16713673874438523</v>
      </c>
      <c r="EG1701" s="77">
        <f t="shared" si="806"/>
        <v>0</v>
      </c>
      <c r="EH1701" s="304">
        <f t="shared" si="807"/>
        <v>6.9988509349211316</v>
      </c>
      <c r="EI1701" s="77">
        <f t="shared" si="808"/>
        <v>0</v>
      </c>
      <c r="EJ1701" s="304">
        <f t="shared" si="809"/>
        <v>11.375744280789721</v>
      </c>
      <c r="EK1701" s="77">
        <f t="shared" si="810"/>
        <v>0</v>
      </c>
      <c r="EL1701" s="304">
        <f t="shared" si="811"/>
        <v>2.3294682962498694</v>
      </c>
      <c r="EM1701" s="77">
        <f t="shared" si="812"/>
        <v>0</v>
      </c>
      <c r="EN1701" s="304">
        <f t="shared" si="813"/>
        <v>0.22981301577352972</v>
      </c>
      <c r="EO1701" s="77">
        <f t="shared" si="814"/>
        <v>0</v>
      </c>
      <c r="EP1701" s="304">
        <f t="shared" si="815"/>
        <v>0.14624464640133711</v>
      </c>
      <c r="EQ1701" s="77">
        <f t="shared" si="816"/>
        <v>0</v>
      </c>
      <c r="ER1701" s="77">
        <f t="shared" si="817"/>
        <v>100</v>
      </c>
      <c r="ES1701" s="77">
        <f t="shared" si="818"/>
        <v>0</v>
      </c>
    </row>
    <row r="1702" spans="1:149" s="77" customFormat="1" x14ac:dyDescent="0.45">
      <c r="A1702" s="78" t="s">
        <v>1490</v>
      </c>
      <c r="B1702" s="178" t="s">
        <v>862</v>
      </c>
      <c r="C1702" s="77" t="s">
        <v>3441</v>
      </c>
      <c r="D1702" s="77" t="s">
        <v>3803</v>
      </c>
      <c r="E1702" s="78" t="s">
        <v>637</v>
      </c>
      <c r="F1702" s="78" t="s">
        <v>2506</v>
      </c>
      <c r="G1702" s="72" t="s">
        <v>3380</v>
      </c>
      <c r="H1702" s="78" t="s">
        <v>1372</v>
      </c>
      <c r="I1702" s="78">
        <v>24</v>
      </c>
      <c r="J1702" s="300">
        <v>200</v>
      </c>
      <c r="K1702" s="78">
        <v>1</v>
      </c>
      <c r="L1702" s="300">
        <v>1250</v>
      </c>
      <c r="M1702" s="72">
        <v>3</v>
      </c>
      <c r="N1702" s="77" t="s">
        <v>722</v>
      </c>
      <c r="O1702" s="78" t="s">
        <v>3521</v>
      </c>
      <c r="P1702" s="72" t="s">
        <v>1374</v>
      </c>
      <c r="Q1702" s="125"/>
      <c r="R1702" s="125">
        <v>2.0099999999999998</v>
      </c>
      <c r="S1702" s="116"/>
      <c r="AA1702" s="195"/>
      <c r="AB1702" s="195"/>
      <c r="AC1702" s="195"/>
      <c r="AD1702" s="72"/>
      <c r="AE1702" s="316">
        <v>0.47</v>
      </c>
      <c r="AF1702" s="195">
        <v>0.05</v>
      </c>
      <c r="AG1702" s="195">
        <v>0.53</v>
      </c>
      <c r="AH1702" s="72"/>
      <c r="AQ1702" s="178" t="s">
        <v>824</v>
      </c>
      <c r="AR1702" s="66">
        <v>1.028</v>
      </c>
      <c r="AS1702" s="66">
        <v>1.585</v>
      </c>
      <c r="AU1702" s="276">
        <v>940</v>
      </c>
      <c r="AV1702" s="276">
        <v>1060</v>
      </c>
      <c r="AW1702" s="276">
        <v>966.32</v>
      </c>
      <c r="AX1702" s="95">
        <v>103.44320793190326</v>
      </c>
      <c r="AY1702" s="276">
        <v>1680.1</v>
      </c>
      <c r="AZ1702" s="95">
        <v>160.27101173325136</v>
      </c>
      <c r="BA1702" s="178"/>
      <c r="BB1702" s="98" t="s">
        <v>722</v>
      </c>
      <c r="BC1702" s="270" t="s">
        <v>1126</v>
      </c>
      <c r="BD1702" s="72">
        <v>48.53</v>
      </c>
      <c r="BE1702" s="72"/>
      <c r="BF1702" s="72">
        <v>0.89</v>
      </c>
      <c r="BG1702" s="72"/>
      <c r="BH1702" s="72">
        <v>17.68</v>
      </c>
      <c r="BI1702" s="72"/>
      <c r="BJ1702" s="72"/>
      <c r="BK1702" s="72"/>
      <c r="BL1702" s="72"/>
      <c r="BM1702" s="72"/>
      <c r="BN1702" s="72">
        <v>9.06</v>
      </c>
      <c r="BO1702" s="72"/>
      <c r="BP1702" s="72">
        <v>0.16</v>
      </c>
      <c r="BQ1702" s="72"/>
      <c r="BR1702" s="72">
        <v>6.77</v>
      </c>
      <c r="BS1702" s="72"/>
      <c r="BT1702" s="72"/>
      <c r="BU1702" s="72"/>
      <c r="BV1702" s="72"/>
      <c r="BW1702" s="72"/>
      <c r="BX1702" s="72">
        <v>11</v>
      </c>
      <c r="BY1702" s="72"/>
      <c r="BZ1702" s="72">
        <v>2.25</v>
      </c>
      <c r="CA1702" s="72"/>
      <c r="CB1702" s="72">
        <v>0.22</v>
      </c>
      <c r="CC1702" s="72"/>
      <c r="CD1702" s="72">
        <v>0.15</v>
      </c>
      <c r="CE1702" s="72"/>
      <c r="CF1702" s="72"/>
      <c r="CG1702" s="72"/>
      <c r="CH1702" s="72"/>
      <c r="CI1702" s="72"/>
      <c r="CJ1702" s="72"/>
      <c r="CK1702" s="72"/>
      <c r="CL1702" s="72"/>
      <c r="CM1702" s="72"/>
      <c r="CN1702" s="72"/>
      <c r="CO1702" s="72"/>
      <c r="CP1702" s="72"/>
      <c r="CQ1702" s="72"/>
      <c r="CR1702" s="72"/>
      <c r="CS1702" s="72"/>
      <c r="CT1702" s="72"/>
      <c r="CU1702" s="72"/>
      <c r="CV1702" s="72"/>
      <c r="CW1702" s="72"/>
      <c r="CX1702" s="72"/>
      <c r="CY1702" s="72"/>
      <c r="CZ1702" s="72"/>
      <c r="DA1702" s="72"/>
      <c r="DB1702" s="72"/>
      <c r="DC1702" s="72"/>
      <c r="DD1702" s="72"/>
      <c r="DE1702" s="72"/>
      <c r="DF1702" s="72"/>
      <c r="DG1702" s="72"/>
      <c r="DH1702" s="78">
        <f t="shared" si="819"/>
        <v>96.71</v>
      </c>
      <c r="DJ1702" s="77">
        <f t="shared" si="796"/>
        <v>3.2900000000000063</v>
      </c>
      <c r="DK1702" s="72"/>
      <c r="DL1702" s="77" t="s">
        <v>3449</v>
      </c>
      <c r="DO1702" s="358">
        <v>3.21</v>
      </c>
      <c r="DP1702" s="72">
        <v>0.14000000000000001</v>
      </c>
      <c r="DQ1702" s="374">
        <v>5.9799999999999999E-2</v>
      </c>
      <c r="DR1702" s="72">
        <v>4.7999999999999996E-3</v>
      </c>
      <c r="DS1702" s="246"/>
      <c r="DU1702" s="96"/>
      <c r="DW1702" s="178"/>
      <c r="DX1702" s="304">
        <f t="shared" si="797"/>
        <v>50.180953365732606</v>
      </c>
      <c r="DY1702" s="77">
        <f t="shared" si="798"/>
        <v>0</v>
      </c>
      <c r="DZ1702" s="304">
        <f t="shared" si="799"/>
        <v>0.9202771171543791</v>
      </c>
      <c r="EA1702" s="77">
        <f t="shared" si="800"/>
        <v>0</v>
      </c>
      <c r="EB1702" s="304">
        <f t="shared" si="801"/>
        <v>18.281460035156655</v>
      </c>
      <c r="EC1702" s="77">
        <f t="shared" si="802"/>
        <v>0</v>
      </c>
      <c r="ED1702" s="304">
        <f t="shared" si="803"/>
        <v>9.3682142487850282</v>
      </c>
      <c r="EE1702" s="77">
        <f t="shared" si="804"/>
        <v>0</v>
      </c>
      <c r="EF1702" s="304">
        <f t="shared" si="805"/>
        <v>0.16544307724123672</v>
      </c>
      <c r="EG1702" s="77">
        <f t="shared" si="806"/>
        <v>0</v>
      </c>
      <c r="EH1702" s="304">
        <f t="shared" si="807"/>
        <v>7.0003102057698277</v>
      </c>
      <c r="EI1702" s="77">
        <f t="shared" si="808"/>
        <v>0</v>
      </c>
      <c r="EJ1702" s="304">
        <f t="shared" si="809"/>
        <v>11.374211560335024</v>
      </c>
      <c r="EK1702" s="77">
        <f t="shared" si="810"/>
        <v>0</v>
      </c>
      <c r="EL1702" s="304">
        <f t="shared" si="811"/>
        <v>2.3265432737048912</v>
      </c>
      <c r="EM1702" s="77">
        <f t="shared" si="812"/>
        <v>0</v>
      </c>
      <c r="EN1702" s="304">
        <f t="shared" si="813"/>
        <v>0.22748423120670047</v>
      </c>
      <c r="EO1702" s="77">
        <f t="shared" si="814"/>
        <v>0</v>
      </c>
      <c r="EP1702" s="304">
        <f t="shared" si="815"/>
        <v>0.15510288491365939</v>
      </c>
      <c r="EQ1702" s="77">
        <f t="shared" si="816"/>
        <v>0</v>
      </c>
      <c r="ER1702" s="77">
        <f t="shared" si="817"/>
        <v>100</v>
      </c>
      <c r="ES1702" s="77">
        <f t="shared" si="818"/>
        <v>0</v>
      </c>
    </row>
    <row r="1703" spans="1:149" s="77" customFormat="1" x14ac:dyDescent="0.45">
      <c r="A1703" s="78" t="s">
        <v>1490</v>
      </c>
      <c r="B1703" s="178" t="s">
        <v>862</v>
      </c>
      <c r="C1703" s="77" t="s">
        <v>3441</v>
      </c>
      <c r="D1703" s="77" t="s">
        <v>3803</v>
      </c>
      <c r="E1703" s="78" t="s">
        <v>637</v>
      </c>
      <c r="F1703" s="78" t="s">
        <v>2507</v>
      </c>
      <c r="G1703" s="72" t="s">
        <v>3380</v>
      </c>
      <c r="H1703" s="78" t="s">
        <v>1372</v>
      </c>
      <c r="I1703" s="78">
        <v>24</v>
      </c>
      <c r="J1703" s="300">
        <v>200</v>
      </c>
      <c r="K1703" s="78">
        <v>1</v>
      </c>
      <c r="L1703" s="300">
        <v>1250</v>
      </c>
      <c r="M1703" s="72">
        <v>3</v>
      </c>
      <c r="N1703" s="77" t="s">
        <v>722</v>
      </c>
      <c r="O1703" s="78" t="s">
        <v>3522</v>
      </c>
      <c r="P1703" s="72" t="s">
        <v>1374</v>
      </c>
      <c r="Q1703" s="125"/>
      <c r="R1703" s="125">
        <v>0.31</v>
      </c>
      <c r="S1703" s="116"/>
      <c r="AA1703" s="195"/>
      <c r="AB1703" s="195"/>
      <c r="AC1703" s="195"/>
      <c r="AD1703" s="72"/>
      <c r="AE1703" s="316">
        <v>0.06</v>
      </c>
      <c r="AF1703" s="195">
        <v>0.05</v>
      </c>
      <c r="AG1703" s="195">
        <v>0.94</v>
      </c>
      <c r="AH1703" s="72"/>
      <c r="AQ1703" s="178" t="s">
        <v>824</v>
      </c>
      <c r="AR1703" s="66">
        <v>1.069</v>
      </c>
      <c r="AS1703" s="66">
        <v>1.5649999999999999</v>
      </c>
      <c r="AU1703" s="276">
        <v>120</v>
      </c>
      <c r="AV1703" s="276">
        <v>1880</v>
      </c>
      <c r="AW1703" s="276">
        <v>128.28</v>
      </c>
      <c r="AX1703" s="95">
        <v>106.91128738206315</v>
      </c>
      <c r="AY1703" s="276">
        <v>2942.2</v>
      </c>
      <c r="AZ1703" s="95">
        <v>161.93689563530606</v>
      </c>
      <c r="BA1703" s="178"/>
      <c r="BB1703" s="98" t="s">
        <v>722</v>
      </c>
      <c r="BC1703" s="270" t="s">
        <v>1126</v>
      </c>
      <c r="BD1703" s="72">
        <v>49.8</v>
      </c>
      <c r="BE1703" s="72"/>
      <c r="BF1703" s="72">
        <v>0.91</v>
      </c>
      <c r="BG1703" s="72"/>
      <c r="BH1703" s="72">
        <v>18.149999999999999</v>
      </c>
      <c r="BI1703" s="72"/>
      <c r="BJ1703" s="72"/>
      <c r="BK1703" s="72"/>
      <c r="BL1703" s="72"/>
      <c r="BM1703" s="72"/>
      <c r="BN1703" s="72">
        <v>9.3000000000000007</v>
      </c>
      <c r="BO1703" s="72"/>
      <c r="BP1703" s="72">
        <v>0.17</v>
      </c>
      <c r="BQ1703" s="72"/>
      <c r="BR1703" s="72">
        <v>6.95</v>
      </c>
      <c r="BS1703" s="72"/>
      <c r="BT1703" s="72"/>
      <c r="BU1703" s="72"/>
      <c r="BV1703" s="72"/>
      <c r="BW1703" s="72"/>
      <c r="BX1703" s="72">
        <v>11.29</v>
      </c>
      <c r="BY1703" s="72"/>
      <c r="BZ1703" s="72">
        <v>2.31</v>
      </c>
      <c r="CA1703" s="72"/>
      <c r="CB1703" s="72">
        <v>0.23</v>
      </c>
      <c r="CC1703" s="72"/>
      <c r="CD1703" s="72">
        <v>0.15</v>
      </c>
      <c r="CE1703" s="72"/>
      <c r="CF1703" s="72"/>
      <c r="CG1703" s="72"/>
      <c r="CH1703" s="72"/>
      <c r="CI1703" s="72"/>
      <c r="CJ1703" s="72"/>
      <c r="CK1703" s="72"/>
      <c r="CL1703" s="72"/>
      <c r="CM1703" s="72"/>
      <c r="CN1703" s="72"/>
      <c r="CO1703" s="72"/>
      <c r="CP1703" s="72"/>
      <c r="CQ1703" s="72"/>
      <c r="CR1703" s="72"/>
      <c r="CS1703" s="72"/>
      <c r="CT1703" s="72"/>
      <c r="CU1703" s="72"/>
      <c r="CV1703" s="72"/>
      <c r="CW1703" s="72"/>
      <c r="CX1703" s="72"/>
      <c r="CY1703" s="72"/>
      <c r="CZ1703" s="72"/>
      <c r="DA1703" s="72"/>
      <c r="DB1703" s="72"/>
      <c r="DC1703" s="72"/>
      <c r="DD1703" s="72"/>
      <c r="DE1703" s="72"/>
      <c r="DF1703" s="72"/>
      <c r="DG1703" s="72"/>
      <c r="DH1703" s="78">
        <f t="shared" si="819"/>
        <v>99.26</v>
      </c>
      <c r="DJ1703" s="77">
        <f t="shared" si="796"/>
        <v>0.73999999999999488</v>
      </c>
      <c r="DK1703" s="72"/>
      <c r="DL1703" s="77" t="s">
        <v>3449</v>
      </c>
      <c r="DO1703" s="358">
        <v>0.64</v>
      </c>
      <c r="DP1703" s="72">
        <v>0.13</v>
      </c>
      <c r="DQ1703" s="374">
        <v>9.9000000000000005E-2</v>
      </c>
      <c r="DR1703" s="72">
        <v>8.3000000000000001E-3</v>
      </c>
      <c r="DS1703" s="246"/>
      <c r="DU1703" s="96"/>
      <c r="DW1703" s="178"/>
      <c r="DX1703" s="304">
        <f t="shared" si="797"/>
        <v>50.171267378601648</v>
      </c>
      <c r="DY1703" s="77">
        <f t="shared" si="798"/>
        <v>0</v>
      </c>
      <c r="DZ1703" s="304">
        <f t="shared" si="799"/>
        <v>0.91678420310296183</v>
      </c>
      <c r="EA1703" s="77">
        <f t="shared" si="800"/>
        <v>0</v>
      </c>
      <c r="EB1703" s="304">
        <f t="shared" si="801"/>
        <v>18.285311303646985</v>
      </c>
      <c r="EC1703" s="77">
        <f t="shared" si="802"/>
        <v>0</v>
      </c>
      <c r="ED1703" s="304">
        <f t="shared" si="803"/>
        <v>9.3693330646786226</v>
      </c>
      <c r="EE1703" s="77">
        <f t="shared" si="804"/>
        <v>0</v>
      </c>
      <c r="EF1703" s="304">
        <f t="shared" si="805"/>
        <v>0.17126737860165223</v>
      </c>
      <c r="EG1703" s="77">
        <f t="shared" si="806"/>
        <v>0</v>
      </c>
      <c r="EH1703" s="304">
        <f t="shared" si="807"/>
        <v>7.0018134193028407</v>
      </c>
      <c r="EI1703" s="77">
        <f t="shared" si="808"/>
        <v>0</v>
      </c>
      <c r="EJ1703" s="304">
        <f t="shared" si="809"/>
        <v>11.374168849486196</v>
      </c>
      <c r="EK1703" s="77">
        <f t="shared" si="810"/>
        <v>0</v>
      </c>
      <c r="EL1703" s="304">
        <f t="shared" si="811"/>
        <v>2.3272214386459802</v>
      </c>
      <c r="EM1703" s="77">
        <f t="shared" si="812"/>
        <v>0</v>
      </c>
      <c r="EN1703" s="304">
        <f t="shared" si="813"/>
        <v>0.23171468869635301</v>
      </c>
      <c r="EO1703" s="77">
        <f t="shared" si="814"/>
        <v>0</v>
      </c>
      <c r="EP1703" s="304">
        <f t="shared" si="815"/>
        <v>0.15111827523675195</v>
      </c>
      <c r="EQ1703" s="77">
        <f t="shared" si="816"/>
        <v>0</v>
      </c>
      <c r="ER1703" s="77">
        <f t="shared" si="817"/>
        <v>100</v>
      </c>
      <c r="ES1703" s="77">
        <f t="shared" si="818"/>
        <v>0</v>
      </c>
    </row>
    <row r="1704" spans="1:149" s="77" customFormat="1" x14ac:dyDescent="0.45">
      <c r="A1704" s="78" t="s">
        <v>1490</v>
      </c>
      <c r="B1704" s="178" t="s">
        <v>862</v>
      </c>
      <c r="C1704" s="77" t="s">
        <v>3441</v>
      </c>
      <c r="D1704" s="77" t="s">
        <v>3803</v>
      </c>
      <c r="E1704" s="78" t="s">
        <v>637</v>
      </c>
      <c r="F1704" s="78" t="s">
        <v>2508</v>
      </c>
      <c r="G1704" s="72" t="s">
        <v>3380</v>
      </c>
      <c r="H1704" s="78" t="s">
        <v>1372</v>
      </c>
      <c r="I1704" s="78">
        <v>24</v>
      </c>
      <c r="J1704" s="300">
        <v>300</v>
      </c>
      <c r="K1704" s="78">
        <v>1</v>
      </c>
      <c r="L1704" s="300">
        <v>1250</v>
      </c>
      <c r="M1704" s="72">
        <v>3</v>
      </c>
      <c r="N1704" s="77" t="s">
        <v>722</v>
      </c>
      <c r="O1704" s="78" t="s">
        <v>3508</v>
      </c>
      <c r="P1704" s="72" t="s">
        <v>1374</v>
      </c>
      <c r="Q1704" s="125"/>
      <c r="R1704" s="125">
        <v>2.6</v>
      </c>
      <c r="S1704" s="116"/>
      <c r="AA1704" s="195"/>
      <c r="AB1704" s="195"/>
      <c r="AC1704" s="195"/>
      <c r="AD1704" s="72"/>
      <c r="AE1704" s="316">
        <v>1</v>
      </c>
      <c r="AF1704" s="195">
        <v>0.02</v>
      </c>
      <c r="AG1704" s="195">
        <v>0</v>
      </c>
      <c r="AH1704" s="72"/>
      <c r="AQ1704" s="178"/>
      <c r="AR1704" s="66">
        <v>1.0629999999999999</v>
      </c>
      <c r="AS1704" s="66"/>
      <c r="AU1704" s="276">
        <v>3000</v>
      </c>
      <c r="AV1704" s="276">
        <v>0</v>
      </c>
      <c r="AW1704" s="276">
        <v>3189</v>
      </c>
      <c r="AX1704" s="95"/>
      <c r="AY1704" s="276"/>
      <c r="AZ1704" s="95"/>
      <c r="BA1704" s="178"/>
      <c r="BB1704" s="98" t="s">
        <v>722</v>
      </c>
      <c r="BC1704" s="270" t="s">
        <v>1126</v>
      </c>
      <c r="BD1704" s="72">
        <v>47.04</v>
      </c>
      <c r="BE1704" s="72"/>
      <c r="BF1704" s="72">
        <v>0.86</v>
      </c>
      <c r="BG1704" s="72"/>
      <c r="BH1704" s="72">
        <v>17.14</v>
      </c>
      <c r="BI1704" s="72"/>
      <c r="BJ1704" s="72"/>
      <c r="BK1704" s="72"/>
      <c r="BL1704" s="72"/>
      <c r="BM1704" s="72"/>
      <c r="BN1704" s="72">
        <v>8.7899999999999991</v>
      </c>
      <c r="BO1704" s="72"/>
      <c r="BP1704" s="72">
        <v>0.16</v>
      </c>
      <c r="BQ1704" s="72"/>
      <c r="BR1704" s="72">
        <v>6.56</v>
      </c>
      <c r="BS1704" s="72"/>
      <c r="BT1704" s="72"/>
      <c r="BU1704" s="72"/>
      <c r="BV1704" s="72"/>
      <c r="BW1704" s="72"/>
      <c r="BX1704" s="72">
        <v>10.66</v>
      </c>
      <c r="BY1704" s="72"/>
      <c r="BZ1704" s="72">
        <v>2.1800000000000002</v>
      </c>
      <c r="CA1704" s="72"/>
      <c r="CB1704" s="72">
        <v>0.22</v>
      </c>
      <c r="CC1704" s="72"/>
      <c r="CD1704" s="72">
        <v>0.14000000000000001</v>
      </c>
      <c r="CE1704" s="72"/>
      <c r="CF1704" s="72"/>
      <c r="CG1704" s="72"/>
      <c r="CH1704" s="72"/>
      <c r="CI1704" s="72"/>
      <c r="CJ1704" s="72"/>
      <c r="CK1704" s="72"/>
      <c r="CL1704" s="72"/>
      <c r="CM1704" s="72"/>
      <c r="CN1704" s="72"/>
      <c r="CO1704" s="72"/>
      <c r="CP1704" s="72"/>
      <c r="CQ1704" s="72"/>
      <c r="CR1704" s="72"/>
      <c r="CS1704" s="72"/>
      <c r="CT1704" s="72"/>
      <c r="CU1704" s="72"/>
      <c r="CV1704" s="72"/>
      <c r="CW1704" s="72"/>
      <c r="CX1704" s="72"/>
      <c r="CY1704" s="72"/>
      <c r="CZ1704" s="72"/>
      <c r="DA1704" s="72"/>
      <c r="DB1704" s="72"/>
      <c r="DC1704" s="72"/>
      <c r="DD1704" s="72"/>
      <c r="DE1704" s="72"/>
      <c r="DF1704" s="72"/>
      <c r="DG1704" s="72"/>
      <c r="DH1704" s="78">
        <f t="shared" si="819"/>
        <v>93.749999999999986</v>
      </c>
      <c r="DJ1704" s="77">
        <f t="shared" si="796"/>
        <v>6.2500000000000142</v>
      </c>
      <c r="DK1704" s="72"/>
      <c r="DL1704" s="77" t="s">
        <v>3449</v>
      </c>
      <c r="DO1704" s="358">
        <v>6.25</v>
      </c>
      <c r="DP1704" s="72">
        <v>0.12</v>
      </c>
      <c r="DQ1704" s="374">
        <v>0</v>
      </c>
      <c r="DR1704" s="72">
        <v>0</v>
      </c>
      <c r="DS1704" s="246"/>
      <c r="DU1704" s="96"/>
      <c r="DW1704" s="178"/>
      <c r="DX1704" s="304">
        <f t="shared" si="797"/>
        <v>50.176000000000009</v>
      </c>
      <c r="DY1704" s="77">
        <f t="shared" si="798"/>
        <v>0</v>
      </c>
      <c r="DZ1704" s="304">
        <f t="shared" si="799"/>
        <v>0.91733333333333356</v>
      </c>
      <c r="EA1704" s="77">
        <f t="shared" si="800"/>
        <v>0</v>
      </c>
      <c r="EB1704" s="304">
        <f t="shared" si="801"/>
        <v>18.282666666666671</v>
      </c>
      <c r="EC1704" s="77">
        <f t="shared" si="802"/>
        <v>0</v>
      </c>
      <c r="ED1704" s="304">
        <f t="shared" si="803"/>
        <v>9.3760000000000012</v>
      </c>
      <c r="EE1704" s="77">
        <f t="shared" si="804"/>
        <v>0</v>
      </c>
      <c r="EF1704" s="304">
        <f t="shared" si="805"/>
        <v>0.17066666666666669</v>
      </c>
      <c r="EG1704" s="77">
        <f t="shared" si="806"/>
        <v>0</v>
      </c>
      <c r="EH1704" s="304">
        <f t="shared" si="807"/>
        <v>6.9973333333333345</v>
      </c>
      <c r="EI1704" s="77">
        <f t="shared" si="808"/>
        <v>0</v>
      </c>
      <c r="EJ1704" s="304">
        <f t="shared" si="809"/>
        <v>11.370666666666668</v>
      </c>
      <c r="EK1704" s="77">
        <f t="shared" si="810"/>
        <v>0</v>
      </c>
      <c r="EL1704" s="304">
        <f t="shared" si="811"/>
        <v>2.3253333333333339</v>
      </c>
      <c r="EM1704" s="77">
        <f t="shared" si="812"/>
        <v>0</v>
      </c>
      <c r="EN1704" s="304">
        <f t="shared" si="813"/>
        <v>0.23466666666666669</v>
      </c>
      <c r="EO1704" s="77">
        <f t="shared" si="814"/>
        <v>0</v>
      </c>
      <c r="EP1704" s="304">
        <f t="shared" si="815"/>
        <v>0.14933333333333337</v>
      </c>
      <c r="EQ1704" s="77">
        <f t="shared" si="816"/>
        <v>0</v>
      </c>
      <c r="ER1704" s="77">
        <f t="shared" si="817"/>
        <v>100</v>
      </c>
      <c r="ES1704" s="77">
        <f t="shared" si="818"/>
        <v>0</v>
      </c>
    </row>
    <row r="1705" spans="1:149" s="77" customFormat="1" x14ac:dyDescent="0.45">
      <c r="A1705" s="78" t="s">
        <v>1490</v>
      </c>
      <c r="B1705" s="178" t="s">
        <v>862</v>
      </c>
      <c r="C1705" s="77" t="s">
        <v>3441</v>
      </c>
      <c r="D1705" s="77" t="s">
        <v>3803</v>
      </c>
      <c r="E1705" s="78" t="s">
        <v>637</v>
      </c>
      <c r="F1705" s="78" t="s">
        <v>2509</v>
      </c>
      <c r="G1705" s="72" t="s">
        <v>3380</v>
      </c>
      <c r="H1705" s="78" t="s">
        <v>1372</v>
      </c>
      <c r="I1705" s="78">
        <v>24</v>
      </c>
      <c r="J1705" s="300">
        <v>300</v>
      </c>
      <c r="K1705" s="78">
        <v>1</v>
      </c>
      <c r="L1705" s="300">
        <v>1250</v>
      </c>
      <c r="M1705" s="72">
        <v>3</v>
      </c>
      <c r="N1705" s="77" t="s">
        <v>722</v>
      </c>
      <c r="O1705" s="78" t="s">
        <v>3519</v>
      </c>
      <c r="P1705" s="72" t="s">
        <v>1374</v>
      </c>
      <c r="Q1705" s="125"/>
      <c r="R1705" s="125">
        <v>2.4900000000000002</v>
      </c>
      <c r="S1705" s="116"/>
      <c r="AA1705" s="195"/>
      <c r="AB1705" s="195"/>
      <c r="AC1705" s="195"/>
      <c r="AD1705" s="72"/>
      <c r="AE1705" s="316">
        <v>0.87</v>
      </c>
      <c r="AF1705" s="195">
        <v>0.03</v>
      </c>
      <c r="AG1705" s="195">
        <v>0.13</v>
      </c>
      <c r="AH1705" s="72"/>
      <c r="AQ1705" s="178" t="s">
        <v>824</v>
      </c>
      <c r="AR1705" s="66">
        <v>1.0629999999999999</v>
      </c>
      <c r="AS1705" s="66">
        <v>2.0760000000000001</v>
      </c>
      <c r="AU1705" s="276">
        <v>2610</v>
      </c>
      <c r="AV1705" s="276">
        <v>390</v>
      </c>
      <c r="AW1705" s="276">
        <v>2774.43</v>
      </c>
      <c r="AX1705" s="95">
        <v>98.471701879843351</v>
      </c>
      <c r="AY1705" s="276">
        <v>809.64</v>
      </c>
      <c r="AZ1705" s="95">
        <v>187.09321574744499</v>
      </c>
      <c r="BA1705" s="178"/>
      <c r="BB1705" s="98" t="s">
        <v>722</v>
      </c>
      <c r="BC1705" s="270" t="s">
        <v>1126</v>
      </c>
      <c r="BD1705" s="72">
        <v>47.3</v>
      </c>
      <c r="BE1705" s="72"/>
      <c r="BF1705" s="72">
        <v>0.87</v>
      </c>
      <c r="BG1705" s="72"/>
      <c r="BH1705" s="72">
        <v>17.23</v>
      </c>
      <c r="BI1705" s="72"/>
      <c r="BJ1705" s="72"/>
      <c r="BK1705" s="72"/>
      <c r="BL1705" s="72"/>
      <c r="BM1705" s="72"/>
      <c r="BN1705" s="72">
        <v>8.83</v>
      </c>
      <c r="BO1705" s="72"/>
      <c r="BP1705" s="72">
        <v>0.16</v>
      </c>
      <c r="BQ1705" s="72"/>
      <c r="BR1705" s="72">
        <v>6.6</v>
      </c>
      <c r="BS1705" s="72"/>
      <c r="BT1705" s="72"/>
      <c r="BU1705" s="72"/>
      <c r="BV1705" s="72"/>
      <c r="BW1705" s="72"/>
      <c r="BX1705" s="72">
        <v>10.72</v>
      </c>
      <c r="BY1705" s="72"/>
      <c r="BZ1705" s="72">
        <v>2.2000000000000002</v>
      </c>
      <c r="CA1705" s="72"/>
      <c r="CB1705" s="72">
        <v>0.22</v>
      </c>
      <c r="CC1705" s="72"/>
      <c r="CD1705" s="72">
        <v>0.14000000000000001</v>
      </c>
      <c r="CE1705" s="72"/>
      <c r="CF1705" s="72"/>
      <c r="CG1705" s="72"/>
      <c r="CH1705" s="72"/>
      <c r="CI1705" s="72"/>
      <c r="CJ1705" s="72"/>
      <c r="CK1705" s="72"/>
      <c r="CL1705" s="72"/>
      <c r="CM1705" s="72"/>
      <c r="CN1705" s="72"/>
      <c r="CO1705" s="72"/>
      <c r="CP1705" s="72"/>
      <c r="CQ1705" s="72"/>
      <c r="CR1705" s="72"/>
      <c r="CS1705" s="72"/>
      <c r="CT1705" s="72"/>
      <c r="CU1705" s="72"/>
      <c r="CV1705" s="72"/>
      <c r="CW1705" s="72"/>
      <c r="CX1705" s="72"/>
      <c r="CY1705" s="72"/>
      <c r="CZ1705" s="72"/>
      <c r="DA1705" s="72"/>
      <c r="DB1705" s="72"/>
      <c r="DC1705" s="72"/>
      <c r="DD1705" s="72"/>
      <c r="DE1705" s="72"/>
      <c r="DF1705" s="72"/>
      <c r="DG1705" s="72"/>
      <c r="DH1705" s="78">
        <f t="shared" si="819"/>
        <v>94.269999999999982</v>
      </c>
      <c r="DJ1705" s="77">
        <f t="shared" si="796"/>
        <v>5.7300000000000182</v>
      </c>
      <c r="DK1705" s="72"/>
      <c r="DL1705" s="77" t="s">
        <v>3449</v>
      </c>
      <c r="DO1705" s="358">
        <v>5.7</v>
      </c>
      <c r="DP1705" s="72">
        <v>0.13</v>
      </c>
      <c r="DQ1705" s="374">
        <v>3.7499999999999999E-2</v>
      </c>
      <c r="DR1705" s="72">
        <v>3.0000000000000001E-3</v>
      </c>
      <c r="DS1705" s="246"/>
      <c r="DU1705" s="96"/>
      <c r="DW1705" s="178"/>
      <c r="DX1705" s="304">
        <f t="shared" si="797"/>
        <v>50.175029171528593</v>
      </c>
      <c r="DY1705" s="77">
        <f t="shared" si="798"/>
        <v>0</v>
      </c>
      <c r="DZ1705" s="304">
        <f t="shared" si="799"/>
        <v>0.92288108624164655</v>
      </c>
      <c r="EA1705" s="77">
        <f t="shared" si="800"/>
        <v>0</v>
      </c>
      <c r="EB1705" s="304">
        <f t="shared" si="801"/>
        <v>18.277288639015598</v>
      </c>
      <c r="EC1705" s="77">
        <f t="shared" si="802"/>
        <v>0</v>
      </c>
      <c r="ED1705" s="304">
        <f t="shared" si="803"/>
        <v>9.3667126339238376</v>
      </c>
      <c r="EE1705" s="77">
        <f t="shared" si="804"/>
        <v>0</v>
      </c>
      <c r="EF1705" s="304">
        <f t="shared" si="805"/>
        <v>0.16972525723984302</v>
      </c>
      <c r="EG1705" s="77">
        <f t="shared" si="806"/>
        <v>0</v>
      </c>
      <c r="EH1705" s="304">
        <f t="shared" si="807"/>
        <v>7.0011668611435249</v>
      </c>
      <c r="EI1705" s="77">
        <f t="shared" si="808"/>
        <v>0</v>
      </c>
      <c r="EJ1705" s="304">
        <f t="shared" si="809"/>
        <v>11.371592235069485</v>
      </c>
      <c r="EK1705" s="77">
        <f t="shared" si="810"/>
        <v>0</v>
      </c>
      <c r="EL1705" s="304">
        <f t="shared" si="811"/>
        <v>2.3337222870478418</v>
      </c>
      <c r="EM1705" s="77">
        <f t="shared" si="812"/>
        <v>0</v>
      </c>
      <c r="EN1705" s="304">
        <f t="shared" si="813"/>
        <v>0.23337222870478419</v>
      </c>
      <c r="EO1705" s="77">
        <f t="shared" si="814"/>
        <v>0</v>
      </c>
      <c r="EP1705" s="304">
        <f t="shared" si="815"/>
        <v>0.14850960008486266</v>
      </c>
      <c r="EQ1705" s="77">
        <f t="shared" si="816"/>
        <v>0</v>
      </c>
      <c r="ER1705" s="77">
        <f t="shared" si="817"/>
        <v>100</v>
      </c>
      <c r="ES1705" s="77">
        <f t="shared" si="818"/>
        <v>0</v>
      </c>
    </row>
    <row r="1706" spans="1:149" s="77" customFormat="1" x14ac:dyDescent="0.45">
      <c r="A1706" s="78" t="s">
        <v>1490</v>
      </c>
      <c r="B1706" s="178" t="s">
        <v>862</v>
      </c>
      <c r="C1706" s="77" t="s">
        <v>3441</v>
      </c>
      <c r="D1706" s="77" t="s">
        <v>3803</v>
      </c>
      <c r="E1706" s="78" t="s">
        <v>637</v>
      </c>
      <c r="F1706" s="78" t="s">
        <v>327</v>
      </c>
      <c r="G1706" s="72" t="s">
        <v>3380</v>
      </c>
      <c r="H1706" s="78" t="s">
        <v>1372</v>
      </c>
      <c r="I1706" s="78">
        <v>24</v>
      </c>
      <c r="J1706" s="300">
        <v>300</v>
      </c>
      <c r="K1706" s="78">
        <v>1</v>
      </c>
      <c r="L1706" s="300">
        <v>1250</v>
      </c>
      <c r="M1706" s="72">
        <v>3</v>
      </c>
      <c r="N1706" s="77" t="s">
        <v>722</v>
      </c>
      <c r="O1706" s="78" t="s">
        <v>3523</v>
      </c>
      <c r="P1706" s="72" t="s">
        <v>1374</v>
      </c>
      <c r="Q1706" s="125"/>
      <c r="R1706" s="125">
        <v>2.17</v>
      </c>
      <c r="S1706" s="116"/>
      <c r="AA1706" s="195"/>
      <c r="AB1706" s="195"/>
      <c r="AC1706" s="195"/>
      <c r="AD1706" s="72"/>
      <c r="AE1706" s="316">
        <v>0.56999999999999995</v>
      </c>
      <c r="AF1706" s="195">
        <v>0.04</v>
      </c>
      <c r="AG1706" s="195">
        <v>0.43</v>
      </c>
      <c r="AH1706" s="72"/>
      <c r="AQ1706" s="178" t="s">
        <v>824</v>
      </c>
      <c r="AR1706" s="66">
        <v>1.07</v>
      </c>
      <c r="AS1706" s="66">
        <v>2.0449999999999999</v>
      </c>
      <c r="AU1706" s="276">
        <v>1709.9999999999998</v>
      </c>
      <c r="AV1706" s="276">
        <v>1290.0000000000002</v>
      </c>
      <c r="AW1706" s="276">
        <v>1829.6999999999998</v>
      </c>
      <c r="AX1706" s="95">
        <v>129.33291515465211</v>
      </c>
      <c r="AY1706" s="276">
        <v>2638.05</v>
      </c>
      <c r="AZ1706" s="95">
        <v>247.43967618239802</v>
      </c>
      <c r="BA1706" s="178"/>
      <c r="BB1706" s="98" t="s">
        <v>722</v>
      </c>
      <c r="BC1706" s="270" t="s">
        <v>1126</v>
      </c>
      <c r="BD1706" s="72">
        <v>48.02</v>
      </c>
      <c r="BE1706" s="72"/>
      <c r="BF1706" s="72">
        <v>0.88</v>
      </c>
      <c r="BG1706" s="72"/>
      <c r="BH1706" s="72">
        <v>17.5</v>
      </c>
      <c r="BI1706" s="72"/>
      <c r="BJ1706" s="72"/>
      <c r="BK1706" s="72"/>
      <c r="BL1706" s="72"/>
      <c r="BM1706" s="72"/>
      <c r="BN1706" s="72">
        <v>8.9700000000000006</v>
      </c>
      <c r="BO1706" s="72"/>
      <c r="BP1706" s="72">
        <v>0.16</v>
      </c>
      <c r="BQ1706" s="72"/>
      <c r="BR1706" s="72">
        <v>6.7</v>
      </c>
      <c r="BS1706" s="72"/>
      <c r="BT1706" s="72"/>
      <c r="BU1706" s="72"/>
      <c r="BV1706" s="72"/>
      <c r="BW1706" s="72"/>
      <c r="BX1706" s="72">
        <v>10.88</v>
      </c>
      <c r="BY1706" s="72"/>
      <c r="BZ1706" s="72">
        <v>2.23</v>
      </c>
      <c r="CA1706" s="72"/>
      <c r="CB1706" s="72">
        <v>0.22</v>
      </c>
      <c r="CC1706" s="72"/>
      <c r="CD1706" s="72">
        <v>0.14000000000000001</v>
      </c>
      <c r="CE1706" s="72"/>
      <c r="CF1706" s="72"/>
      <c r="CG1706" s="72"/>
      <c r="CH1706" s="72"/>
      <c r="CI1706" s="72"/>
      <c r="CJ1706" s="72"/>
      <c r="CK1706" s="72"/>
      <c r="CL1706" s="72"/>
      <c r="CM1706" s="72"/>
      <c r="CN1706" s="72"/>
      <c r="CO1706" s="72"/>
      <c r="CP1706" s="72"/>
      <c r="CQ1706" s="72"/>
      <c r="CR1706" s="72"/>
      <c r="CS1706" s="72"/>
      <c r="CT1706" s="72"/>
      <c r="CU1706" s="72"/>
      <c r="CV1706" s="72"/>
      <c r="CW1706" s="72"/>
      <c r="CX1706" s="72"/>
      <c r="CY1706" s="72"/>
      <c r="CZ1706" s="72"/>
      <c r="DA1706" s="72"/>
      <c r="DB1706" s="72"/>
      <c r="DC1706" s="72"/>
      <c r="DD1706" s="72"/>
      <c r="DE1706" s="72"/>
      <c r="DF1706" s="72"/>
      <c r="DG1706" s="72"/>
      <c r="DH1706" s="78">
        <f t="shared" si="819"/>
        <v>95.7</v>
      </c>
      <c r="DJ1706" s="77">
        <f t="shared" si="796"/>
        <v>4.2999999999999972</v>
      </c>
      <c r="DK1706" s="72"/>
      <c r="DL1706" s="77" t="s">
        <v>3449</v>
      </c>
      <c r="DO1706" s="358">
        <v>4.2</v>
      </c>
      <c r="DP1706" s="72">
        <v>0.12</v>
      </c>
      <c r="DQ1706" s="374">
        <v>0.1019</v>
      </c>
      <c r="DR1706" s="72">
        <v>8.0999999999999996E-3</v>
      </c>
      <c r="DS1706" s="246"/>
      <c r="DU1706" s="96"/>
      <c r="DW1706" s="178"/>
      <c r="DX1706" s="304">
        <f t="shared" si="797"/>
        <v>50.177638453500528</v>
      </c>
      <c r="DY1706" s="77">
        <f t="shared" si="798"/>
        <v>0</v>
      </c>
      <c r="DZ1706" s="304">
        <f t="shared" si="799"/>
        <v>0.91954022988505746</v>
      </c>
      <c r="EA1706" s="77">
        <f t="shared" si="800"/>
        <v>0</v>
      </c>
      <c r="EB1706" s="304">
        <f t="shared" si="801"/>
        <v>18.286311389759664</v>
      </c>
      <c r="EC1706" s="77">
        <f t="shared" si="802"/>
        <v>0</v>
      </c>
      <c r="ED1706" s="304">
        <f t="shared" si="803"/>
        <v>9.3730407523510966</v>
      </c>
      <c r="EE1706" s="77">
        <f t="shared" si="804"/>
        <v>0</v>
      </c>
      <c r="EF1706" s="304">
        <f t="shared" si="805"/>
        <v>0.16718913270637409</v>
      </c>
      <c r="EG1706" s="77">
        <f t="shared" si="806"/>
        <v>0</v>
      </c>
      <c r="EH1706" s="304">
        <f t="shared" si="807"/>
        <v>7.0010449320794148</v>
      </c>
      <c r="EI1706" s="77">
        <f t="shared" si="808"/>
        <v>0</v>
      </c>
      <c r="EJ1706" s="304">
        <f t="shared" si="809"/>
        <v>11.368861024033439</v>
      </c>
      <c r="EK1706" s="77">
        <f t="shared" si="810"/>
        <v>0</v>
      </c>
      <c r="EL1706" s="304">
        <f t="shared" si="811"/>
        <v>2.3301985370950891</v>
      </c>
      <c r="EM1706" s="77">
        <f t="shared" si="812"/>
        <v>0</v>
      </c>
      <c r="EN1706" s="304">
        <f t="shared" si="813"/>
        <v>0.22988505747126436</v>
      </c>
      <c r="EO1706" s="77">
        <f t="shared" si="814"/>
        <v>0</v>
      </c>
      <c r="EP1706" s="304">
        <f t="shared" si="815"/>
        <v>0.14629049111807732</v>
      </c>
      <c r="EQ1706" s="77">
        <f t="shared" si="816"/>
        <v>0</v>
      </c>
      <c r="ER1706" s="77">
        <f t="shared" si="817"/>
        <v>100</v>
      </c>
      <c r="ES1706" s="77">
        <f t="shared" si="818"/>
        <v>0</v>
      </c>
    </row>
    <row r="1707" spans="1:149" s="77" customFormat="1" x14ac:dyDescent="0.45">
      <c r="A1707" s="78" t="s">
        <v>1490</v>
      </c>
      <c r="B1707" s="178" t="s">
        <v>862</v>
      </c>
      <c r="C1707" s="77" t="s">
        <v>3441</v>
      </c>
      <c r="D1707" s="77" t="s">
        <v>3803</v>
      </c>
      <c r="E1707" s="78" t="s">
        <v>637</v>
      </c>
      <c r="F1707" s="78" t="s">
        <v>329</v>
      </c>
      <c r="G1707" s="72" t="s">
        <v>3380</v>
      </c>
      <c r="H1707" s="78" t="s">
        <v>1372</v>
      </c>
      <c r="I1707" s="78">
        <v>24</v>
      </c>
      <c r="J1707" s="300">
        <v>300</v>
      </c>
      <c r="K1707" s="78">
        <v>1</v>
      </c>
      <c r="L1707" s="300">
        <v>1250</v>
      </c>
      <c r="M1707" s="72">
        <v>3</v>
      </c>
      <c r="N1707" s="77" t="s">
        <v>722</v>
      </c>
      <c r="O1707" s="78" t="s">
        <v>3524</v>
      </c>
      <c r="P1707" s="72" t="s">
        <v>1374</v>
      </c>
      <c r="Q1707" s="125"/>
      <c r="R1707" s="125">
        <v>1.78</v>
      </c>
      <c r="S1707" s="116"/>
      <c r="AA1707" s="195"/>
      <c r="AB1707" s="195"/>
      <c r="AC1707" s="195"/>
      <c r="AD1707" s="72"/>
      <c r="AE1707" s="316">
        <v>0.34</v>
      </c>
      <c r="AF1707" s="195">
        <v>0.05</v>
      </c>
      <c r="AG1707" s="195">
        <v>0.66</v>
      </c>
      <c r="AH1707" s="72"/>
      <c r="AQ1707" s="178" t="s">
        <v>824</v>
      </c>
      <c r="AR1707" s="66">
        <v>1.091</v>
      </c>
      <c r="AS1707" s="66">
        <v>2.0139999999999998</v>
      </c>
      <c r="AU1707" s="276">
        <v>1020.0000000000001</v>
      </c>
      <c r="AV1707" s="276">
        <v>1979.9999999999998</v>
      </c>
      <c r="AW1707" s="276">
        <v>1112.8200000000002</v>
      </c>
      <c r="AX1707" s="95">
        <v>163.92895020740781</v>
      </c>
      <c r="AY1707" s="276">
        <v>3987.7199999999993</v>
      </c>
      <c r="AZ1707" s="95">
        <v>305.8780029209031</v>
      </c>
      <c r="BA1707" s="178"/>
      <c r="BB1707" s="98" t="s">
        <v>722</v>
      </c>
      <c r="BC1707" s="270" t="s">
        <v>1126</v>
      </c>
      <c r="BD1707" s="72">
        <v>48.69</v>
      </c>
      <c r="BE1707" s="72"/>
      <c r="BF1707" s="72">
        <v>0.89</v>
      </c>
      <c r="BG1707" s="72"/>
      <c r="BH1707" s="72">
        <v>17.739999999999998</v>
      </c>
      <c r="BI1707" s="72"/>
      <c r="BJ1707" s="72"/>
      <c r="BK1707" s="72"/>
      <c r="BL1707" s="72"/>
      <c r="BM1707" s="72"/>
      <c r="BN1707" s="72">
        <v>9.09</v>
      </c>
      <c r="BO1707" s="72"/>
      <c r="BP1707" s="72">
        <v>0.16</v>
      </c>
      <c r="BQ1707" s="72"/>
      <c r="BR1707" s="72">
        <v>6.79</v>
      </c>
      <c r="BS1707" s="72"/>
      <c r="BT1707" s="72"/>
      <c r="BU1707" s="72"/>
      <c r="BV1707" s="72"/>
      <c r="BW1707" s="72"/>
      <c r="BX1707" s="72">
        <v>11.03</v>
      </c>
      <c r="BY1707" s="72"/>
      <c r="BZ1707" s="72">
        <v>2.2599999999999998</v>
      </c>
      <c r="CA1707" s="72"/>
      <c r="CB1707" s="72">
        <v>0.22</v>
      </c>
      <c r="CC1707" s="72"/>
      <c r="CD1707" s="72">
        <v>0.15</v>
      </c>
      <c r="CE1707" s="72"/>
      <c r="CF1707" s="72"/>
      <c r="CG1707" s="72"/>
      <c r="CH1707" s="72"/>
      <c r="CI1707" s="72"/>
      <c r="CJ1707" s="72"/>
      <c r="CK1707" s="72"/>
      <c r="CL1707" s="72"/>
      <c r="CM1707" s="72"/>
      <c r="CN1707" s="72"/>
      <c r="CO1707" s="72"/>
      <c r="CP1707" s="72"/>
      <c r="CQ1707" s="72"/>
      <c r="CR1707" s="72"/>
      <c r="CS1707" s="72"/>
      <c r="CT1707" s="72"/>
      <c r="CU1707" s="72"/>
      <c r="CV1707" s="72"/>
      <c r="CW1707" s="72"/>
      <c r="CX1707" s="72"/>
      <c r="CY1707" s="72"/>
      <c r="CZ1707" s="72"/>
      <c r="DA1707" s="72"/>
      <c r="DB1707" s="72"/>
      <c r="DC1707" s="72"/>
      <c r="DD1707" s="72"/>
      <c r="DE1707" s="72"/>
      <c r="DF1707" s="72"/>
      <c r="DG1707" s="72"/>
      <c r="DH1707" s="78">
        <f t="shared" si="819"/>
        <v>97.02000000000001</v>
      </c>
      <c r="DJ1707" s="77">
        <f t="shared" si="796"/>
        <v>2.9799999999999898</v>
      </c>
      <c r="DK1707" s="72"/>
      <c r="DL1707" s="77" t="s">
        <v>3449</v>
      </c>
      <c r="DO1707" s="358">
        <v>2.82</v>
      </c>
      <c r="DP1707" s="72">
        <v>0.11</v>
      </c>
      <c r="DQ1707" s="374">
        <v>0.13919999999999999</v>
      </c>
      <c r="DR1707" s="72">
        <v>1.11E-2</v>
      </c>
      <c r="DS1707" s="246"/>
      <c r="DU1707" s="96"/>
      <c r="DW1707" s="178"/>
      <c r="DX1707" s="304">
        <f t="shared" si="797"/>
        <v>50.185528756957318</v>
      </c>
      <c r="DY1707" s="77">
        <f t="shared" si="798"/>
        <v>0</v>
      </c>
      <c r="DZ1707" s="304">
        <f t="shared" si="799"/>
        <v>0.9173366316223458</v>
      </c>
      <c r="EA1707" s="77">
        <f t="shared" si="800"/>
        <v>0</v>
      </c>
      <c r="EB1707" s="304">
        <f t="shared" si="801"/>
        <v>18.284889713461141</v>
      </c>
      <c r="EC1707" s="77">
        <f t="shared" si="802"/>
        <v>0</v>
      </c>
      <c r="ED1707" s="304">
        <f t="shared" si="803"/>
        <v>9.3692022263450827</v>
      </c>
      <c r="EE1707" s="77">
        <f t="shared" si="804"/>
        <v>0</v>
      </c>
      <c r="EF1707" s="304">
        <f t="shared" si="805"/>
        <v>0.16491445062873633</v>
      </c>
      <c r="EG1707" s="77">
        <f t="shared" si="806"/>
        <v>0</v>
      </c>
      <c r="EH1707" s="304">
        <f t="shared" si="807"/>
        <v>6.9985569985569986</v>
      </c>
      <c r="EI1707" s="77">
        <f t="shared" si="808"/>
        <v>0</v>
      </c>
      <c r="EJ1707" s="304">
        <f t="shared" si="809"/>
        <v>11.368789940218511</v>
      </c>
      <c r="EK1707" s="77">
        <f t="shared" si="810"/>
        <v>0</v>
      </c>
      <c r="EL1707" s="304">
        <f t="shared" si="811"/>
        <v>2.3294166151309006</v>
      </c>
      <c r="EM1707" s="77">
        <f t="shared" si="812"/>
        <v>0</v>
      </c>
      <c r="EN1707" s="304">
        <f t="shared" si="813"/>
        <v>0.22675736961451243</v>
      </c>
      <c r="EO1707" s="77">
        <f t="shared" si="814"/>
        <v>0</v>
      </c>
      <c r="EP1707" s="304">
        <f t="shared" si="815"/>
        <v>0.1546072974644403</v>
      </c>
      <c r="EQ1707" s="77">
        <f t="shared" si="816"/>
        <v>0</v>
      </c>
      <c r="ER1707" s="77">
        <f t="shared" si="817"/>
        <v>100</v>
      </c>
      <c r="ES1707" s="77">
        <f t="shared" si="818"/>
        <v>0</v>
      </c>
    </row>
    <row r="1708" spans="1:149" s="77" customFormat="1" x14ac:dyDescent="0.45">
      <c r="A1708" s="78" t="s">
        <v>1490</v>
      </c>
      <c r="B1708" s="178" t="s">
        <v>862</v>
      </c>
      <c r="C1708" s="77" t="s">
        <v>3441</v>
      </c>
      <c r="D1708" s="77" t="s">
        <v>3803</v>
      </c>
      <c r="E1708" s="78" t="s">
        <v>637</v>
      </c>
      <c r="F1708" s="78" t="s">
        <v>331</v>
      </c>
      <c r="G1708" s="72" t="s">
        <v>3380</v>
      </c>
      <c r="H1708" s="78" t="s">
        <v>1372</v>
      </c>
      <c r="I1708" s="78">
        <v>24</v>
      </c>
      <c r="J1708" s="300">
        <v>300</v>
      </c>
      <c r="K1708" s="78">
        <v>1</v>
      </c>
      <c r="L1708" s="300">
        <v>1250</v>
      </c>
      <c r="M1708" s="72">
        <v>3</v>
      </c>
      <c r="N1708" s="77" t="s">
        <v>722</v>
      </c>
      <c r="O1708" s="78" t="s">
        <v>3525</v>
      </c>
      <c r="P1708" s="72" t="s">
        <v>1374</v>
      </c>
      <c r="Q1708" s="125"/>
      <c r="R1708" s="125">
        <v>0.19</v>
      </c>
      <c r="S1708" s="116"/>
      <c r="AA1708" s="195"/>
      <c r="AB1708" s="195"/>
      <c r="AC1708" s="195"/>
      <c r="AD1708" s="72"/>
      <c r="AE1708" s="316">
        <v>0.05</v>
      </c>
      <c r="AF1708" s="195">
        <v>0.05</v>
      </c>
      <c r="AG1708" s="195">
        <v>0.95</v>
      </c>
      <c r="AH1708" s="72"/>
      <c r="AQ1708" s="178" t="s">
        <v>824</v>
      </c>
      <c r="AR1708" s="66">
        <v>1.139</v>
      </c>
      <c r="AS1708" s="66">
        <v>1.994</v>
      </c>
      <c r="AU1708" s="276">
        <v>150</v>
      </c>
      <c r="AV1708" s="276">
        <v>2850</v>
      </c>
      <c r="AW1708" s="276">
        <v>170.85</v>
      </c>
      <c r="AX1708" s="95">
        <v>170.85658382962424</v>
      </c>
      <c r="AY1708" s="276">
        <v>5682.9</v>
      </c>
      <c r="AZ1708" s="95">
        <v>306.79911055444734</v>
      </c>
      <c r="BA1708" s="178"/>
      <c r="BB1708" s="98" t="s">
        <v>722</v>
      </c>
      <c r="BC1708" s="270" t="s">
        <v>1126</v>
      </c>
      <c r="BD1708" s="72">
        <v>49.77</v>
      </c>
      <c r="BE1708" s="72"/>
      <c r="BF1708" s="72">
        <v>0.91</v>
      </c>
      <c r="BG1708" s="72"/>
      <c r="BH1708" s="72">
        <v>18.13</v>
      </c>
      <c r="BI1708" s="72"/>
      <c r="BJ1708" s="72"/>
      <c r="BK1708" s="72"/>
      <c r="BL1708" s="72"/>
      <c r="BM1708" s="72"/>
      <c r="BN1708" s="72">
        <v>9.2899999999999991</v>
      </c>
      <c r="BO1708" s="72"/>
      <c r="BP1708" s="72">
        <v>0.17</v>
      </c>
      <c r="BQ1708" s="72"/>
      <c r="BR1708" s="72">
        <v>6.94</v>
      </c>
      <c r="BS1708" s="72"/>
      <c r="BT1708" s="72"/>
      <c r="BU1708" s="72"/>
      <c r="BV1708" s="72"/>
      <c r="BW1708" s="72"/>
      <c r="BX1708" s="72">
        <v>11.28</v>
      </c>
      <c r="BY1708" s="72"/>
      <c r="BZ1708" s="72">
        <v>2.31</v>
      </c>
      <c r="CA1708" s="72"/>
      <c r="CB1708" s="72">
        <v>0.23</v>
      </c>
      <c r="CC1708" s="72"/>
      <c r="CD1708" s="72">
        <v>0.15</v>
      </c>
      <c r="CE1708" s="72"/>
      <c r="CF1708" s="72"/>
      <c r="CG1708" s="72"/>
      <c r="CH1708" s="72"/>
      <c r="CI1708" s="72"/>
      <c r="CJ1708" s="72"/>
      <c r="CK1708" s="72"/>
      <c r="CL1708" s="72"/>
      <c r="CM1708" s="72"/>
      <c r="CN1708" s="72"/>
      <c r="CO1708" s="72"/>
      <c r="CP1708" s="72"/>
      <c r="CQ1708" s="72"/>
      <c r="CR1708" s="72"/>
      <c r="CS1708" s="72"/>
      <c r="CT1708" s="72"/>
      <c r="CU1708" s="72"/>
      <c r="CV1708" s="72"/>
      <c r="CW1708" s="72"/>
      <c r="CX1708" s="72"/>
      <c r="CY1708" s="72"/>
      <c r="CZ1708" s="72"/>
      <c r="DA1708" s="72"/>
      <c r="DB1708" s="72"/>
      <c r="DC1708" s="72"/>
      <c r="DD1708" s="72"/>
      <c r="DE1708" s="72"/>
      <c r="DF1708" s="72"/>
      <c r="DG1708" s="72"/>
      <c r="DH1708" s="78">
        <f t="shared" si="819"/>
        <v>99.18</v>
      </c>
      <c r="DJ1708" s="77">
        <f t="shared" si="796"/>
        <v>0.81999999999999318</v>
      </c>
      <c r="DK1708" s="72"/>
      <c r="DL1708" s="77" t="s">
        <v>3449</v>
      </c>
      <c r="DO1708" s="358">
        <v>0.65</v>
      </c>
      <c r="DP1708" s="72">
        <v>0.12</v>
      </c>
      <c r="DQ1708" s="374">
        <v>0.16270000000000001</v>
      </c>
      <c r="DR1708" s="72">
        <v>1.4200000000000001E-2</v>
      </c>
      <c r="DS1708" s="246"/>
      <c r="DU1708" s="96"/>
      <c r="DW1708" s="178"/>
      <c r="DX1708" s="304">
        <f t="shared" si="797"/>
        <v>50.181488203266788</v>
      </c>
      <c r="DY1708" s="77">
        <f t="shared" si="798"/>
        <v>0</v>
      </c>
      <c r="DZ1708" s="304">
        <f t="shared" si="799"/>
        <v>0.91752369429320435</v>
      </c>
      <c r="EA1708" s="77">
        <f t="shared" si="800"/>
        <v>0</v>
      </c>
      <c r="EB1708" s="304">
        <f t="shared" si="801"/>
        <v>18.279895140149222</v>
      </c>
      <c r="EC1708" s="77">
        <f t="shared" si="802"/>
        <v>0</v>
      </c>
      <c r="ED1708" s="304">
        <f t="shared" si="803"/>
        <v>9.3668078241580943</v>
      </c>
      <c r="EE1708" s="77">
        <f t="shared" si="804"/>
        <v>0</v>
      </c>
      <c r="EF1708" s="304">
        <f t="shared" si="805"/>
        <v>0.17140552530752168</v>
      </c>
      <c r="EG1708" s="77">
        <f t="shared" si="806"/>
        <v>0</v>
      </c>
      <c r="EH1708" s="304">
        <f t="shared" si="807"/>
        <v>6.9973785037305909</v>
      </c>
      <c r="EI1708" s="77">
        <f t="shared" si="808"/>
        <v>0</v>
      </c>
      <c r="EJ1708" s="304">
        <f t="shared" si="809"/>
        <v>11.373260738052025</v>
      </c>
      <c r="EK1708" s="77">
        <f t="shared" si="810"/>
        <v>0</v>
      </c>
      <c r="EL1708" s="304">
        <f t="shared" si="811"/>
        <v>2.3290986085904417</v>
      </c>
      <c r="EM1708" s="77">
        <f t="shared" si="812"/>
        <v>0</v>
      </c>
      <c r="EN1708" s="304">
        <f t="shared" si="813"/>
        <v>0.23190159306311756</v>
      </c>
      <c r="EO1708" s="77">
        <f t="shared" si="814"/>
        <v>0</v>
      </c>
      <c r="EP1708" s="304">
        <f t="shared" si="815"/>
        <v>0.15124016938898971</v>
      </c>
      <c r="EQ1708" s="77">
        <f t="shared" si="816"/>
        <v>0</v>
      </c>
      <c r="ER1708" s="77">
        <f t="shared" si="817"/>
        <v>100</v>
      </c>
      <c r="ES1708" s="77">
        <f t="shared" si="818"/>
        <v>0</v>
      </c>
    </row>
    <row r="1709" spans="1:149" s="77" customFormat="1" x14ac:dyDescent="0.45">
      <c r="A1709" s="78" t="s">
        <v>1490</v>
      </c>
      <c r="B1709" s="178" t="s">
        <v>862</v>
      </c>
      <c r="C1709" s="77" t="s">
        <v>3441</v>
      </c>
      <c r="D1709" s="77" t="s">
        <v>3803</v>
      </c>
      <c r="E1709" s="78" t="s">
        <v>637</v>
      </c>
      <c r="F1709" s="78" t="s">
        <v>2510</v>
      </c>
      <c r="G1709" s="72" t="s">
        <v>3380</v>
      </c>
      <c r="H1709" s="78" t="s">
        <v>1372</v>
      </c>
      <c r="I1709" s="78">
        <v>24</v>
      </c>
      <c r="J1709" s="300">
        <v>400</v>
      </c>
      <c r="K1709" s="78">
        <v>1</v>
      </c>
      <c r="L1709" s="300">
        <v>1250</v>
      </c>
      <c r="M1709" s="72">
        <v>3</v>
      </c>
      <c r="N1709" s="77" t="s">
        <v>722</v>
      </c>
      <c r="O1709" s="78" t="s">
        <v>3508</v>
      </c>
      <c r="P1709" s="72" t="s">
        <v>1374</v>
      </c>
      <c r="Q1709" s="125"/>
      <c r="R1709" s="125">
        <v>2.6</v>
      </c>
      <c r="S1709" s="116"/>
      <c r="AA1709" s="195"/>
      <c r="AB1709" s="195"/>
      <c r="AC1709" s="195"/>
      <c r="AD1709" s="72"/>
      <c r="AE1709" s="316">
        <v>1</v>
      </c>
      <c r="AF1709" s="195">
        <v>0.05</v>
      </c>
      <c r="AG1709" s="195">
        <v>0</v>
      </c>
      <c r="AH1709" s="72"/>
      <c r="AQ1709" s="178"/>
      <c r="AR1709" s="66">
        <v>1.1240000000000001</v>
      </c>
      <c r="AS1709" s="66"/>
      <c r="AU1709" s="276">
        <v>4000</v>
      </c>
      <c r="AV1709" s="276">
        <v>0</v>
      </c>
      <c r="AW1709" s="276">
        <v>4496</v>
      </c>
      <c r="AX1709" s="95"/>
      <c r="AY1709" s="276"/>
      <c r="AZ1709" s="95"/>
      <c r="BA1709" s="178"/>
      <c r="BB1709" s="98" t="s">
        <v>722</v>
      </c>
      <c r="BC1709" s="270" t="s">
        <v>1126</v>
      </c>
      <c r="BD1709" s="72">
        <v>46.48</v>
      </c>
      <c r="BE1709" s="72"/>
      <c r="BF1709" s="72">
        <v>0.85</v>
      </c>
      <c r="BG1709" s="72"/>
      <c r="BH1709" s="72">
        <v>16.940000000000001</v>
      </c>
      <c r="BI1709" s="72"/>
      <c r="BJ1709" s="72"/>
      <c r="BK1709" s="72"/>
      <c r="BL1709" s="72"/>
      <c r="BM1709" s="72"/>
      <c r="BN1709" s="72">
        <v>8.68</v>
      </c>
      <c r="BO1709" s="72"/>
      <c r="BP1709" s="72">
        <v>0.16</v>
      </c>
      <c r="BQ1709" s="72"/>
      <c r="BR1709" s="72">
        <v>6.49</v>
      </c>
      <c r="BS1709" s="72"/>
      <c r="BT1709" s="72"/>
      <c r="BU1709" s="72"/>
      <c r="BV1709" s="72"/>
      <c r="BW1709" s="72"/>
      <c r="BX1709" s="72">
        <v>10.53</v>
      </c>
      <c r="BY1709" s="72"/>
      <c r="BZ1709" s="72">
        <v>2.16</v>
      </c>
      <c r="CA1709" s="72"/>
      <c r="CB1709" s="72">
        <v>0.21</v>
      </c>
      <c r="CC1709" s="72"/>
      <c r="CD1709" s="72">
        <v>0.14000000000000001</v>
      </c>
      <c r="CE1709" s="72"/>
      <c r="CF1709" s="72"/>
      <c r="CG1709" s="72"/>
      <c r="CH1709" s="72"/>
      <c r="CI1709" s="72"/>
      <c r="CJ1709" s="72"/>
      <c r="CK1709" s="72"/>
      <c r="CL1709" s="72"/>
      <c r="CM1709" s="72"/>
      <c r="CN1709" s="72"/>
      <c r="CO1709" s="72"/>
      <c r="CP1709" s="72"/>
      <c r="CQ1709" s="72"/>
      <c r="CR1709" s="72"/>
      <c r="CS1709" s="72"/>
      <c r="CT1709" s="72"/>
      <c r="CU1709" s="72"/>
      <c r="CV1709" s="72"/>
      <c r="CW1709" s="72"/>
      <c r="CX1709" s="72"/>
      <c r="CY1709" s="72"/>
      <c r="CZ1709" s="72"/>
      <c r="DA1709" s="72"/>
      <c r="DB1709" s="72"/>
      <c r="DC1709" s="72"/>
      <c r="DD1709" s="72"/>
      <c r="DE1709" s="72"/>
      <c r="DF1709" s="72"/>
      <c r="DG1709" s="72"/>
      <c r="DH1709" s="78">
        <f t="shared" si="819"/>
        <v>92.639999999999972</v>
      </c>
      <c r="DJ1709" s="77">
        <f t="shared" si="796"/>
        <v>7.3600000000000279</v>
      </c>
      <c r="DK1709" s="72"/>
      <c r="DL1709" s="77" t="s">
        <v>3449</v>
      </c>
      <c r="DO1709" s="358">
        <v>7.36</v>
      </c>
      <c r="DP1709" s="72">
        <v>0.12</v>
      </c>
      <c r="DQ1709" s="374">
        <v>0</v>
      </c>
      <c r="DR1709" s="72">
        <v>0</v>
      </c>
      <c r="DS1709" s="246"/>
      <c r="DU1709" s="96"/>
      <c r="DW1709" s="178"/>
      <c r="DX1709" s="304">
        <f t="shared" si="797"/>
        <v>50.172711571675308</v>
      </c>
      <c r="DY1709" s="77">
        <f t="shared" si="798"/>
        <v>0</v>
      </c>
      <c r="DZ1709" s="304">
        <f t="shared" si="799"/>
        <v>0.9175302245250434</v>
      </c>
      <c r="EA1709" s="77">
        <f t="shared" si="800"/>
        <v>0</v>
      </c>
      <c r="EB1709" s="304">
        <f t="shared" si="801"/>
        <v>18.285837651122634</v>
      </c>
      <c r="EC1709" s="77">
        <f t="shared" si="802"/>
        <v>0</v>
      </c>
      <c r="ED1709" s="304">
        <f t="shared" si="803"/>
        <v>9.3696027633851493</v>
      </c>
      <c r="EE1709" s="77">
        <f t="shared" si="804"/>
        <v>0</v>
      </c>
      <c r="EF1709" s="304">
        <f t="shared" si="805"/>
        <v>0.17271157167530229</v>
      </c>
      <c r="EG1709" s="77">
        <f t="shared" si="806"/>
        <v>0</v>
      </c>
      <c r="EH1709" s="304">
        <f t="shared" si="807"/>
        <v>7.0056131260794494</v>
      </c>
      <c r="EI1709" s="77">
        <f t="shared" si="808"/>
        <v>0</v>
      </c>
      <c r="EJ1709" s="304">
        <f t="shared" si="809"/>
        <v>11.366580310880831</v>
      </c>
      <c r="EK1709" s="77">
        <f t="shared" si="810"/>
        <v>0</v>
      </c>
      <c r="EL1709" s="304">
        <f t="shared" si="811"/>
        <v>2.3316062176165815</v>
      </c>
      <c r="EM1709" s="77">
        <f t="shared" si="812"/>
        <v>0</v>
      </c>
      <c r="EN1709" s="304">
        <f t="shared" si="813"/>
        <v>0.22668393782383425</v>
      </c>
      <c r="EO1709" s="77">
        <f t="shared" si="814"/>
        <v>0</v>
      </c>
      <c r="EP1709" s="304">
        <f t="shared" si="815"/>
        <v>0.15112262521588951</v>
      </c>
      <c r="EQ1709" s="77">
        <f t="shared" si="816"/>
        <v>0</v>
      </c>
      <c r="ER1709" s="77">
        <f t="shared" si="817"/>
        <v>100</v>
      </c>
      <c r="ES1709" s="77">
        <f t="shared" si="818"/>
        <v>0</v>
      </c>
    </row>
    <row r="1710" spans="1:149" s="77" customFormat="1" x14ac:dyDescent="0.45">
      <c r="A1710" s="78" t="s">
        <v>1490</v>
      </c>
      <c r="B1710" s="178" t="s">
        <v>862</v>
      </c>
      <c r="C1710" s="77" t="s">
        <v>3441</v>
      </c>
      <c r="D1710" s="77" t="s">
        <v>3803</v>
      </c>
      <c r="E1710" s="78" t="s">
        <v>637</v>
      </c>
      <c r="F1710" s="78" t="s">
        <v>2511</v>
      </c>
      <c r="G1710" s="72" t="s">
        <v>3380</v>
      </c>
      <c r="H1710" s="78" t="s">
        <v>1372</v>
      </c>
      <c r="I1710" s="78">
        <v>24</v>
      </c>
      <c r="J1710" s="300">
        <v>400</v>
      </c>
      <c r="K1710" s="78">
        <v>1</v>
      </c>
      <c r="L1710" s="300">
        <v>1250</v>
      </c>
      <c r="M1710" s="72">
        <v>3</v>
      </c>
      <c r="N1710" s="77" t="s">
        <v>722</v>
      </c>
      <c r="O1710" s="78" t="s">
        <v>3526</v>
      </c>
      <c r="P1710" s="72" t="s">
        <v>1374</v>
      </c>
      <c r="Q1710" s="125"/>
      <c r="R1710" s="125">
        <v>2.5099999999999998</v>
      </c>
      <c r="S1710" s="116"/>
      <c r="AA1710" s="195"/>
      <c r="AB1710" s="195"/>
      <c r="AC1710" s="195"/>
      <c r="AD1710" s="72"/>
      <c r="AE1710" s="316">
        <v>0.89</v>
      </c>
      <c r="AF1710" s="195">
        <v>0.03</v>
      </c>
      <c r="AG1710" s="195">
        <v>0.11</v>
      </c>
      <c r="AH1710" s="72"/>
      <c r="AQ1710" s="178" t="s">
        <v>824</v>
      </c>
      <c r="AR1710" s="66">
        <v>1.1240000000000001</v>
      </c>
      <c r="AS1710" s="66">
        <v>2.6970000000000001</v>
      </c>
      <c r="AU1710" s="276">
        <v>3560</v>
      </c>
      <c r="AV1710" s="276">
        <v>439.99999999999994</v>
      </c>
      <c r="AW1710" s="276">
        <v>4001.4400000000005</v>
      </c>
      <c r="AX1710" s="95">
        <v>137.37177280102466</v>
      </c>
      <c r="AY1710" s="276">
        <v>1186.6799999999998</v>
      </c>
      <c r="AZ1710" s="95">
        <v>323.91183334018535</v>
      </c>
      <c r="BA1710" s="178"/>
      <c r="BB1710" s="98" t="s">
        <v>722</v>
      </c>
      <c r="BC1710" s="270" t="s">
        <v>1126</v>
      </c>
      <c r="BD1710" s="72">
        <v>46.75</v>
      </c>
      <c r="BE1710" s="72"/>
      <c r="BF1710" s="72">
        <v>0.86</v>
      </c>
      <c r="BG1710" s="72"/>
      <c r="BH1710" s="72">
        <v>17.04</v>
      </c>
      <c r="BI1710" s="72"/>
      <c r="BJ1710" s="72"/>
      <c r="BK1710" s="72"/>
      <c r="BL1710" s="72"/>
      <c r="BM1710" s="72"/>
      <c r="BN1710" s="72">
        <v>8.73</v>
      </c>
      <c r="BO1710" s="72"/>
      <c r="BP1710" s="72">
        <v>0.16</v>
      </c>
      <c r="BQ1710" s="72"/>
      <c r="BR1710" s="72">
        <v>6.52</v>
      </c>
      <c r="BS1710" s="72"/>
      <c r="BT1710" s="72"/>
      <c r="BU1710" s="72"/>
      <c r="BV1710" s="72"/>
      <c r="BW1710" s="72"/>
      <c r="BX1710" s="72">
        <v>10.6</v>
      </c>
      <c r="BY1710" s="72"/>
      <c r="BZ1710" s="72">
        <v>2.17</v>
      </c>
      <c r="CA1710" s="72"/>
      <c r="CB1710" s="72">
        <v>0.21</v>
      </c>
      <c r="CC1710" s="72"/>
      <c r="CD1710" s="72">
        <v>0.14000000000000001</v>
      </c>
      <c r="CE1710" s="72"/>
      <c r="CF1710" s="72"/>
      <c r="CG1710" s="72"/>
      <c r="CH1710" s="72"/>
      <c r="CI1710" s="72"/>
      <c r="CJ1710" s="72"/>
      <c r="CK1710" s="72"/>
      <c r="CL1710" s="72"/>
      <c r="CM1710" s="72"/>
      <c r="CN1710" s="72"/>
      <c r="CO1710" s="72"/>
      <c r="CP1710" s="72"/>
      <c r="CQ1710" s="72"/>
      <c r="CR1710" s="72"/>
      <c r="CS1710" s="72"/>
      <c r="CT1710" s="72"/>
      <c r="CU1710" s="72"/>
      <c r="CV1710" s="72"/>
      <c r="CW1710" s="72"/>
      <c r="CX1710" s="72"/>
      <c r="CY1710" s="72"/>
      <c r="CZ1710" s="72"/>
      <c r="DA1710" s="72"/>
      <c r="DB1710" s="72"/>
      <c r="DC1710" s="72"/>
      <c r="DD1710" s="72"/>
      <c r="DE1710" s="72"/>
      <c r="DF1710" s="72"/>
      <c r="DG1710" s="72"/>
      <c r="DH1710" s="78">
        <f t="shared" si="819"/>
        <v>93.179999999999993</v>
      </c>
      <c r="DJ1710" s="77">
        <f t="shared" si="796"/>
        <v>6.8200000000000074</v>
      </c>
      <c r="DK1710" s="72"/>
      <c r="DL1710" s="77" t="s">
        <v>3449</v>
      </c>
      <c r="DO1710" s="358">
        <v>6.75</v>
      </c>
      <c r="DP1710" s="72">
        <v>0.12</v>
      </c>
      <c r="DQ1710" s="374">
        <v>6.8099999999999994E-2</v>
      </c>
      <c r="DR1710" s="72">
        <v>5.4000000000000003E-3</v>
      </c>
      <c r="DS1710" s="246"/>
      <c r="DU1710" s="96"/>
      <c r="DW1710" s="178"/>
      <c r="DX1710" s="304">
        <f t="shared" si="797"/>
        <v>50.171710667525225</v>
      </c>
      <c r="DY1710" s="77">
        <f t="shared" si="798"/>
        <v>0</v>
      </c>
      <c r="DZ1710" s="304">
        <f t="shared" si="799"/>
        <v>0.92294483794805771</v>
      </c>
      <c r="EA1710" s="77">
        <f t="shared" si="800"/>
        <v>0</v>
      </c>
      <c r="EB1710" s="304">
        <f t="shared" si="801"/>
        <v>18.287186091435931</v>
      </c>
      <c r="EC1710" s="77">
        <f t="shared" si="802"/>
        <v>0</v>
      </c>
      <c r="ED1710" s="304">
        <f t="shared" si="803"/>
        <v>9.368963296844818</v>
      </c>
      <c r="EE1710" s="77">
        <f t="shared" si="804"/>
        <v>0</v>
      </c>
      <c r="EF1710" s="304">
        <f t="shared" si="805"/>
        <v>0.17171066752522002</v>
      </c>
      <c r="EG1710" s="77">
        <f t="shared" si="806"/>
        <v>0</v>
      </c>
      <c r="EH1710" s="304">
        <f t="shared" si="807"/>
        <v>6.9972097016527153</v>
      </c>
      <c r="EI1710" s="77">
        <f t="shared" si="808"/>
        <v>0</v>
      </c>
      <c r="EJ1710" s="304">
        <f t="shared" si="809"/>
        <v>11.375831723545826</v>
      </c>
      <c r="EK1710" s="77">
        <f t="shared" si="810"/>
        <v>0</v>
      </c>
      <c r="EL1710" s="304">
        <f t="shared" si="811"/>
        <v>2.3288259283107964</v>
      </c>
      <c r="EM1710" s="77">
        <f t="shared" si="812"/>
        <v>0</v>
      </c>
      <c r="EN1710" s="304">
        <f t="shared" si="813"/>
        <v>0.22537025112685125</v>
      </c>
      <c r="EO1710" s="77">
        <f t="shared" si="814"/>
        <v>0</v>
      </c>
      <c r="EP1710" s="304">
        <f t="shared" si="815"/>
        <v>0.15024683408456754</v>
      </c>
      <c r="EQ1710" s="77">
        <f t="shared" si="816"/>
        <v>0</v>
      </c>
      <c r="ER1710" s="77">
        <f t="shared" si="817"/>
        <v>100</v>
      </c>
      <c r="ES1710" s="77">
        <f t="shared" si="818"/>
        <v>0</v>
      </c>
    </row>
    <row r="1711" spans="1:149" s="77" customFormat="1" x14ac:dyDescent="0.45">
      <c r="A1711" s="78" t="s">
        <v>1490</v>
      </c>
      <c r="B1711" s="178" t="s">
        <v>862</v>
      </c>
      <c r="C1711" s="77" t="s">
        <v>3441</v>
      </c>
      <c r="D1711" s="77" t="s">
        <v>3803</v>
      </c>
      <c r="E1711" s="78" t="s">
        <v>637</v>
      </c>
      <c r="F1711" s="78" t="s">
        <v>2512</v>
      </c>
      <c r="G1711" s="72" t="s">
        <v>3380</v>
      </c>
      <c r="H1711" s="78" t="s">
        <v>1372</v>
      </c>
      <c r="I1711" s="78">
        <v>24</v>
      </c>
      <c r="J1711" s="300">
        <v>400</v>
      </c>
      <c r="K1711" s="78">
        <v>1</v>
      </c>
      <c r="L1711" s="300">
        <v>1250</v>
      </c>
      <c r="M1711" s="72">
        <v>3</v>
      </c>
      <c r="N1711" s="77" t="s">
        <v>722</v>
      </c>
      <c r="O1711" s="78" t="s">
        <v>3527</v>
      </c>
      <c r="P1711" s="72" t="s">
        <v>1374</v>
      </c>
      <c r="Q1711" s="125"/>
      <c r="R1711" s="125">
        <v>2.2999999999999998</v>
      </c>
      <c r="S1711" s="116"/>
      <c r="AA1711" s="195"/>
      <c r="AB1711" s="195"/>
      <c r="AC1711" s="195"/>
      <c r="AD1711" s="72"/>
      <c r="AE1711" s="316">
        <v>0.67</v>
      </c>
      <c r="AF1711" s="195">
        <v>0.04</v>
      </c>
      <c r="AG1711" s="195">
        <v>0.33</v>
      </c>
      <c r="AH1711" s="72"/>
      <c r="AQ1711" s="178" t="s">
        <v>824</v>
      </c>
      <c r="AR1711" s="66">
        <v>1.129</v>
      </c>
      <c r="AS1711" s="66">
        <v>2.6589999999999998</v>
      </c>
      <c r="AU1711" s="276">
        <v>2680</v>
      </c>
      <c r="AV1711" s="276">
        <v>1319.9999999999998</v>
      </c>
      <c r="AW1711" s="276">
        <v>3025.72</v>
      </c>
      <c r="AX1711" s="95">
        <v>181.72707980820525</v>
      </c>
      <c r="AY1711" s="276">
        <v>3509.8799999999992</v>
      </c>
      <c r="AZ1711" s="95">
        <v>427.2459488418819</v>
      </c>
      <c r="BA1711" s="178"/>
      <c r="BB1711" s="98" t="s">
        <v>722</v>
      </c>
      <c r="BC1711" s="270" t="s">
        <v>1126</v>
      </c>
      <c r="BD1711" s="72">
        <v>47.28</v>
      </c>
      <c r="BE1711" s="72"/>
      <c r="BF1711" s="72">
        <v>0.87</v>
      </c>
      <c r="BG1711" s="72"/>
      <c r="BH1711" s="72">
        <v>17.23</v>
      </c>
      <c r="BI1711" s="72"/>
      <c r="BJ1711" s="72"/>
      <c r="BK1711" s="72"/>
      <c r="BL1711" s="72"/>
      <c r="BM1711" s="72"/>
      <c r="BN1711" s="72">
        <v>8.83</v>
      </c>
      <c r="BO1711" s="72"/>
      <c r="BP1711" s="72">
        <v>0.16</v>
      </c>
      <c r="BQ1711" s="72"/>
      <c r="BR1711" s="72">
        <v>6.6</v>
      </c>
      <c r="BS1711" s="72"/>
      <c r="BT1711" s="72"/>
      <c r="BU1711" s="72"/>
      <c r="BV1711" s="72"/>
      <c r="BW1711" s="72"/>
      <c r="BX1711" s="72">
        <v>10.71</v>
      </c>
      <c r="BY1711" s="72"/>
      <c r="BZ1711" s="72">
        <v>2.2000000000000002</v>
      </c>
      <c r="CA1711" s="72"/>
      <c r="CB1711" s="72">
        <v>0.22</v>
      </c>
      <c r="CC1711" s="72"/>
      <c r="CD1711" s="72">
        <v>0.14000000000000001</v>
      </c>
      <c r="CE1711" s="72"/>
      <c r="CF1711" s="72"/>
      <c r="CG1711" s="72"/>
      <c r="CH1711" s="72"/>
      <c r="CI1711" s="72"/>
      <c r="CJ1711" s="72"/>
      <c r="CK1711" s="72"/>
      <c r="CL1711" s="72"/>
      <c r="CM1711" s="72"/>
      <c r="CN1711" s="72"/>
      <c r="CO1711" s="72"/>
      <c r="CP1711" s="72"/>
      <c r="CQ1711" s="72"/>
      <c r="CR1711" s="72"/>
      <c r="CS1711" s="72"/>
      <c r="CT1711" s="72"/>
      <c r="CU1711" s="72"/>
      <c r="CV1711" s="72"/>
      <c r="CW1711" s="72"/>
      <c r="CX1711" s="72"/>
      <c r="CY1711" s="72"/>
      <c r="CZ1711" s="72"/>
      <c r="DA1711" s="72"/>
      <c r="DB1711" s="72"/>
      <c r="DC1711" s="72"/>
      <c r="DD1711" s="72"/>
      <c r="DE1711" s="72"/>
      <c r="DF1711" s="72"/>
      <c r="DG1711" s="72"/>
      <c r="DH1711" s="78">
        <f t="shared" si="819"/>
        <v>94.239999999999981</v>
      </c>
      <c r="DJ1711" s="77">
        <f t="shared" si="796"/>
        <v>5.7600000000000193</v>
      </c>
      <c r="DK1711" s="72"/>
      <c r="DL1711" s="77" t="s">
        <v>3449</v>
      </c>
      <c r="DO1711" s="358">
        <v>5.65</v>
      </c>
      <c r="DP1711" s="72">
        <v>0.12</v>
      </c>
      <c r="DQ1711" s="374">
        <v>0.12709999999999999</v>
      </c>
      <c r="DR1711" s="72">
        <v>1.01E-2</v>
      </c>
      <c r="DS1711" s="246"/>
      <c r="DU1711" s="96"/>
      <c r="DW1711" s="178"/>
      <c r="DX1711" s="304">
        <f t="shared" si="797"/>
        <v>50.16977928692701</v>
      </c>
      <c r="DY1711" s="77">
        <f t="shared" si="798"/>
        <v>0</v>
      </c>
      <c r="DZ1711" s="304">
        <f t="shared" si="799"/>
        <v>0.923174872665535</v>
      </c>
      <c r="EA1711" s="77">
        <f t="shared" si="800"/>
        <v>0</v>
      </c>
      <c r="EB1711" s="304">
        <f t="shared" si="801"/>
        <v>18.283106960950768</v>
      </c>
      <c r="EC1711" s="77">
        <f t="shared" si="802"/>
        <v>0</v>
      </c>
      <c r="ED1711" s="304">
        <f t="shared" si="803"/>
        <v>9.3696943972835331</v>
      </c>
      <c r="EE1711" s="77">
        <f t="shared" si="804"/>
        <v>0</v>
      </c>
      <c r="EF1711" s="304">
        <f t="shared" si="805"/>
        <v>0.16977928692699495</v>
      </c>
      <c r="EG1711" s="77">
        <f t="shared" si="806"/>
        <v>0</v>
      </c>
      <c r="EH1711" s="304">
        <f t="shared" si="807"/>
        <v>7.0033955857385406</v>
      </c>
      <c r="EI1711" s="77">
        <f t="shared" si="808"/>
        <v>0</v>
      </c>
      <c r="EJ1711" s="304">
        <f t="shared" si="809"/>
        <v>11.364601018675726</v>
      </c>
      <c r="EK1711" s="77">
        <f t="shared" si="810"/>
        <v>0</v>
      </c>
      <c r="EL1711" s="304">
        <f t="shared" si="811"/>
        <v>2.3344651952461803</v>
      </c>
      <c r="EM1711" s="77">
        <f t="shared" si="812"/>
        <v>0</v>
      </c>
      <c r="EN1711" s="304">
        <f t="shared" si="813"/>
        <v>0.23344651952461803</v>
      </c>
      <c r="EO1711" s="77">
        <f t="shared" si="814"/>
        <v>0</v>
      </c>
      <c r="EP1711" s="304">
        <f t="shared" si="815"/>
        <v>0.14855687606112059</v>
      </c>
      <c r="EQ1711" s="77">
        <f t="shared" si="816"/>
        <v>0</v>
      </c>
      <c r="ER1711" s="77">
        <f t="shared" si="817"/>
        <v>100</v>
      </c>
      <c r="ES1711" s="77">
        <f t="shared" si="818"/>
        <v>0</v>
      </c>
    </row>
    <row r="1712" spans="1:149" s="77" customFormat="1" x14ac:dyDescent="0.45">
      <c r="A1712" s="78" t="s">
        <v>1490</v>
      </c>
      <c r="B1712" s="178" t="s">
        <v>862</v>
      </c>
      <c r="C1712" s="77" t="s">
        <v>3441</v>
      </c>
      <c r="D1712" s="77" t="s">
        <v>3803</v>
      </c>
      <c r="E1712" s="78" t="s">
        <v>637</v>
      </c>
      <c r="F1712" s="78" t="s">
        <v>2513</v>
      </c>
      <c r="G1712" s="72" t="s">
        <v>3380</v>
      </c>
      <c r="H1712" s="78" t="s">
        <v>1372</v>
      </c>
      <c r="I1712" s="78">
        <v>24</v>
      </c>
      <c r="J1712" s="300">
        <v>400</v>
      </c>
      <c r="K1712" s="78">
        <v>1</v>
      </c>
      <c r="L1712" s="300">
        <v>1250</v>
      </c>
      <c r="M1712" s="72">
        <v>3</v>
      </c>
      <c r="N1712" s="77" t="s">
        <v>722</v>
      </c>
      <c r="O1712" s="78" t="s">
        <v>3528</v>
      </c>
      <c r="P1712" s="72" t="s">
        <v>1374</v>
      </c>
      <c r="Q1712" s="125"/>
      <c r="R1712" s="125">
        <v>1.73</v>
      </c>
      <c r="S1712" s="116"/>
      <c r="AA1712" s="195"/>
      <c r="AB1712" s="195"/>
      <c r="AC1712" s="195"/>
      <c r="AD1712" s="72"/>
      <c r="AE1712" s="316">
        <v>0.31</v>
      </c>
      <c r="AF1712" s="195">
        <v>0.04</v>
      </c>
      <c r="AG1712" s="195">
        <v>0.69</v>
      </c>
      <c r="AH1712" s="72"/>
      <c r="AQ1712" s="178" t="s">
        <v>824</v>
      </c>
      <c r="AR1712" s="66">
        <v>1.169</v>
      </c>
      <c r="AS1712" s="66">
        <v>2.5779999999999998</v>
      </c>
      <c r="AU1712" s="276">
        <v>1240</v>
      </c>
      <c r="AV1712" s="276">
        <v>2760</v>
      </c>
      <c r="AW1712" s="276">
        <v>1449.56</v>
      </c>
      <c r="AX1712" s="95">
        <v>187.29574838199233</v>
      </c>
      <c r="AY1712" s="276">
        <v>7115.28</v>
      </c>
      <c r="AZ1712" s="95">
        <v>420.08112500420674</v>
      </c>
      <c r="BA1712" s="178"/>
      <c r="BB1712" s="98" t="s">
        <v>722</v>
      </c>
      <c r="BC1712" s="270" t="s">
        <v>1126</v>
      </c>
      <c r="BD1712" s="72">
        <v>48.53</v>
      </c>
      <c r="BE1712" s="72"/>
      <c r="BF1712" s="72">
        <v>0.89</v>
      </c>
      <c r="BG1712" s="72"/>
      <c r="BH1712" s="72">
        <v>17.68</v>
      </c>
      <c r="BI1712" s="72"/>
      <c r="BJ1712" s="72"/>
      <c r="BK1712" s="72"/>
      <c r="BL1712" s="72"/>
      <c r="BM1712" s="72"/>
      <c r="BN1712" s="72">
        <v>9.06</v>
      </c>
      <c r="BO1712" s="72"/>
      <c r="BP1712" s="72">
        <v>0.16</v>
      </c>
      <c r="BQ1712" s="72"/>
      <c r="BR1712" s="72">
        <v>6.77</v>
      </c>
      <c r="BS1712" s="72"/>
      <c r="BT1712" s="72"/>
      <c r="BU1712" s="72"/>
      <c r="BV1712" s="72"/>
      <c r="BW1712" s="72"/>
      <c r="BX1712" s="72">
        <v>11</v>
      </c>
      <c r="BY1712" s="72"/>
      <c r="BZ1712" s="72">
        <v>2.25</v>
      </c>
      <c r="CA1712" s="72"/>
      <c r="CB1712" s="72">
        <v>0.22</v>
      </c>
      <c r="CC1712" s="72"/>
      <c r="CD1712" s="72">
        <v>0.15</v>
      </c>
      <c r="CE1712" s="72"/>
      <c r="CF1712" s="72"/>
      <c r="CG1712" s="72"/>
      <c r="CH1712" s="72"/>
      <c r="CI1712" s="72"/>
      <c r="CJ1712" s="72"/>
      <c r="CK1712" s="72"/>
      <c r="CL1712" s="72"/>
      <c r="CM1712" s="72"/>
      <c r="CN1712" s="72"/>
      <c r="CO1712" s="72"/>
      <c r="CP1712" s="72"/>
      <c r="CQ1712" s="72"/>
      <c r="CR1712" s="72"/>
      <c r="CS1712" s="72"/>
      <c r="CT1712" s="72"/>
      <c r="CU1712" s="72"/>
      <c r="CV1712" s="72"/>
      <c r="CW1712" s="72"/>
      <c r="CX1712" s="72"/>
      <c r="CY1712" s="72"/>
      <c r="CZ1712" s="72"/>
      <c r="DA1712" s="72"/>
      <c r="DB1712" s="72"/>
      <c r="DC1712" s="72"/>
      <c r="DD1712" s="72"/>
      <c r="DE1712" s="72"/>
      <c r="DF1712" s="72"/>
      <c r="DG1712" s="72"/>
      <c r="DH1712" s="78">
        <f t="shared" si="819"/>
        <v>96.71</v>
      </c>
      <c r="DJ1712" s="77">
        <f t="shared" si="796"/>
        <v>3.2900000000000063</v>
      </c>
      <c r="DK1712" s="72"/>
      <c r="DL1712" s="77" t="s">
        <v>3449</v>
      </c>
      <c r="DO1712" s="358">
        <v>3.07</v>
      </c>
      <c r="DP1712" s="72">
        <v>0.12</v>
      </c>
      <c r="DQ1712" s="374">
        <v>0.21829999999999999</v>
      </c>
      <c r="DR1712" s="72">
        <v>1.78E-2</v>
      </c>
      <c r="DS1712" s="246"/>
      <c r="DU1712" s="96"/>
      <c r="DW1712" s="178"/>
      <c r="DX1712" s="304">
        <f t="shared" si="797"/>
        <v>50.180953365732606</v>
      </c>
      <c r="DY1712" s="77">
        <f t="shared" si="798"/>
        <v>0</v>
      </c>
      <c r="DZ1712" s="304">
        <f t="shared" si="799"/>
        <v>0.9202771171543791</v>
      </c>
      <c r="EA1712" s="77">
        <f t="shared" si="800"/>
        <v>0</v>
      </c>
      <c r="EB1712" s="304">
        <f t="shared" si="801"/>
        <v>18.281460035156655</v>
      </c>
      <c r="EC1712" s="77">
        <f t="shared" si="802"/>
        <v>0</v>
      </c>
      <c r="ED1712" s="304">
        <f t="shared" si="803"/>
        <v>9.3682142487850282</v>
      </c>
      <c r="EE1712" s="77">
        <f t="shared" si="804"/>
        <v>0</v>
      </c>
      <c r="EF1712" s="304">
        <f t="shared" si="805"/>
        <v>0.16544307724123672</v>
      </c>
      <c r="EG1712" s="77">
        <f t="shared" si="806"/>
        <v>0</v>
      </c>
      <c r="EH1712" s="304">
        <f t="shared" si="807"/>
        <v>7.0003102057698277</v>
      </c>
      <c r="EI1712" s="77">
        <f t="shared" si="808"/>
        <v>0</v>
      </c>
      <c r="EJ1712" s="304">
        <f t="shared" si="809"/>
        <v>11.374211560335024</v>
      </c>
      <c r="EK1712" s="77">
        <f t="shared" si="810"/>
        <v>0</v>
      </c>
      <c r="EL1712" s="304">
        <f t="shared" si="811"/>
        <v>2.3265432737048912</v>
      </c>
      <c r="EM1712" s="77">
        <f t="shared" si="812"/>
        <v>0</v>
      </c>
      <c r="EN1712" s="304">
        <f t="shared" si="813"/>
        <v>0.22748423120670047</v>
      </c>
      <c r="EO1712" s="77">
        <f t="shared" si="814"/>
        <v>0</v>
      </c>
      <c r="EP1712" s="304">
        <f t="shared" si="815"/>
        <v>0.15510288491365939</v>
      </c>
      <c r="EQ1712" s="77">
        <f t="shared" si="816"/>
        <v>0</v>
      </c>
      <c r="ER1712" s="77">
        <f t="shared" si="817"/>
        <v>100</v>
      </c>
      <c r="ES1712" s="77">
        <f t="shared" si="818"/>
        <v>0</v>
      </c>
    </row>
    <row r="1713" spans="1:149" s="77" customFormat="1" x14ac:dyDescent="0.45">
      <c r="A1713" s="78" t="s">
        <v>1490</v>
      </c>
      <c r="B1713" s="178" t="s">
        <v>862</v>
      </c>
      <c r="C1713" s="77" t="s">
        <v>3441</v>
      </c>
      <c r="D1713" s="77" t="s">
        <v>3803</v>
      </c>
      <c r="E1713" s="78" t="s">
        <v>637</v>
      </c>
      <c r="F1713" s="78" t="s">
        <v>2514</v>
      </c>
      <c r="G1713" s="72" t="s">
        <v>3380</v>
      </c>
      <c r="H1713" s="78" t="s">
        <v>1372</v>
      </c>
      <c r="I1713" s="78">
        <v>24</v>
      </c>
      <c r="J1713" s="300">
        <v>500</v>
      </c>
      <c r="K1713" s="78">
        <v>1</v>
      </c>
      <c r="L1713" s="300">
        <v>1250</v>
      </c>
      <c r="M1713" s="72">
        <v>3</v>
      </c>
      <c r="N1713" s="77" t="s">
        <v>722</v>
      </c>
      <c r="O1713" s="78" t="s">
        <v>3529</v>
      </c>
      <c r="P1713" s="72" t="s">
        <v>1374</v>
      </c>
      <c r="Q1713" s="125"/>
      <c r="R1713" s="125">
        <v>1.45</v>
      </c>
      <c r="S1713" s="116"/>
      <c r="AA1713" s="195"/>
      <c r="AB1713" s="195"/>
      <c r="AC1713" s="195"/>
      <c r="AD1713" s="72"/>
      <c r="AE1713" s="316">
        <v>0.18</v>
      </c>
      <c r="AF1713" s="195">
        <v>0.04</v>
      </c>
      <c r="AG1713" s="195">
        <v>0.82</v>
      </c>
      <c r="AH1713" s="72"/>
      <c r="AQ1713" s="178" t="s">
        <v>824</v>
      </c>
      <c r="AR1713" s="66">
        <v>1.294</v>
      </c>
      <c r="AS1713" s="66">
        <v>3.2789999999999999</v>
      </c>
      <c r="AU1713" s="276">
        <v>900</v>
      </c>
      <c r="AV1713" s="276">
        <v>4100</v>
      </c>
      <c r="AW1713" s="276">
        <v>1164.6000000000001</v>
      </c>
      <c r="AX1713" s="95">
        <v>258.88272035303237</v>
      </c>
      <c r="AY1713" s="276">
        <v>13443.9</v>
      </c>
      <c r="AZ1713" s="95">
        <v>671.59459488322261</v>
      </c>
      <c r="BA1713" s="178"/>
      <c r="BB1713" s="98" t="s">
        <v>722</v>
      </c>
      <c r="BC1713" s="270" t="s">
        <v>1126</v>
      </c>
      <c r="BD1713" s="72">
        <v>48.36</v>
      </c>
      <c r="BE1713" s="72"/>
      <c r="BF1713" s="72">
        <v>0.89</v>
      </c>
      <c r="BG1713" s="72"/>
      <c r="BH1713" s="72">
        <v>17.62</v>
      </c>
      <c r="BI1713" s="72"/>
      <c r="BJ1713" s="72"/>
      <c r="BK1713" s="72"/>
      <c r="BL1713" s="72"/>
      <c r="BM1713" s="72"/>
      <c r="BN1713" s="72">
        <v>9.0299999999999994</v>
      </c>
      <c r="BO1713" s="72"/>
      <c r="BP1713" s="72">
        <v>0.16</v>
      </c>
      <c r="BQ1713" s="72"/>
      <c r="BR1713" s="72">
        <v>6.75</v>
      </c>
      <c r="BS1713" s="72"/>
      <c r="BT1713" s="72"/>
      <c r="BU1713" s="72"/>
      <c r="BV1713" s="72"/>
      <c r="BW1713" s="72"/>
      <c r="BX1713" s="72">
        <v>10.96</v>
      </c>
      <c r="BY1713" s="72"/>
      <c r="BZ1713" s="72">
        <v>2.25</v>
      </c>
      <c r="CA1713" s="72"/>
      <c r="CB1713" s="72">
        <v>0.22</v>
      </c>
      <c r="CC1713" s="72"/>
      <c r="CD1713" s="72">
        <v>0.14000000000000001</v>
      </c>
      <c r="CE1713" s="72"/>
      <c r="CF1713" s="72"/>
      <c r="CG1713" s="72"/>
      <c r="CH1713" s="72"/>
      <c r="CI1713" s="72"/>
      <c r="CJ1713" s="72"/>
      <c r="CK1713" s="72"/>
      <c r="CL1713" s="72"/>
      <c r="CM1713" s="72"/>
      <c r="CN1713" s="72"/>
      <c r="CO1713" s="72"/>
      <c r="CP1713" s="72"/>
      <c r="CQ1713" s="72"/>
      <c r="CR1713" s="72"/>
      <c r="CS1713" s="72"/>
      <c r="CT1713" s="72"/>
      <c r="CU1713" s="72"/>
      <c r="CV1713" s="72"/>
      <c r="CW1713" s="72"/>
      <c r="CX1713" s="72"/>
      <c r="CY1713" s="72"/>
      <c r="CZ1713" s="72"/>
      <c r="DA1713" s="72"/>
      <c r="DB1713" s="72"/>
      <c r="DC1713" s="72"/>
      <c r="DD1713" s="72"/>
      <c r="DE1713" s="72"/>
      <c r="DF1713" s="72"/>
      <c r="DG1713" s="72"/>
      <c r="DH1713" s="78">
        <f t="shared" si="819"/>
        <v>96.38000000000001</v>
      </c>
      <c r="DJ1713" s="77">
        <f t="shared" si="796"/>
        <v>3.6199999999999903</v>
      </c>
      <c r="DK1713" s="72"/>
      <c r="DL1713" s="77" t="s">
        <v>3449</v>
      </c>
      <c r="DO1713" s="358">
        <v>3.29</v>
      </c>
      <c r="DP1713" s="72">
        <v>0.13</v>
      </c>
      <c r="DQ1713" s="374">
        <v>0.32769999999999999</v>
      </c>
      <c r="DR1713" s="72">
        <v>2.6599999999999999E-2</v>
      </c>
      <c r="DS1713" s="246"/>
      <c r="DU1713" s="96"/>
      <c r="DW1713" s="178"/>
      <c r="DX1713" s="304">
        <f t="shared" si="797"/>
        <v>50.176385142145662</v>
      </c>
      <c r="DY1713" s="77">
        <f t="shared" si="798"/>
        <v>0</v>
      </c>
      <c r="DZ1713" s="304">
        <f t="shared" si="799"/>
        <v>0.92342809711558405</v>
      </c>
      <c r="EA1713" s="77">
        <f t="shared" si="800"/>
        <v>0</v>
      </c>
      <c r="EB1713" s="304">
        <f t="shared" si="801"/>
        <v>18.281801203569202</v>
      </c>
      <c r="EC1713" s="77">
        <f t="shared" si="802"/>
        <v>0</v>
      </c>
      <c r="ED1713" s="304">
        <f t="shared" si="803"/>
        <v>9.3691637269142962</v>
      </c>
      <c r="EE1713" s="77">
        <f t="shared" si="804"/>
        <v>0</v>
      </c>
      <c r="EF1713" s="304">
        <f t="shared" si="805"/>
        <v>0.16600954554886904</v>
      </c>
      <c r="EG1713" s="77">
        <f t="shared" si="806"/>
        <v>0</v>
      </c>
      <c r="EH1713" s="304">
        <f t="shared" si="807"/>
        <v>7.0035277028429128</v>
      </c>
      <c r="EI1713" s="77">
        <f t="shared" si="808"/>
        <v>0</v>
      </c>
      <c r="EJ1713" s="304">
        <f t="shared" si="809"/>
        <v>11.37165387009753</v>
      </c>
      <c r="EK1713" s="77">
        <f t="shared" si="810"/>
        <v>0</v>
      </c>
      <c r="EL1713" s="304">
        <f t="shared" si="811"/>
        <v>2.3345092342809708</v>
      </c>
      <c r="EM1713" s="77">
        <f t="shared" si="812"/>
        <v>0</v>
      </c>
      <c r="EN1713" s="304">
        <f t="shared" si="813"/>
        <v>0.22826312512969493</v>
      </c>
      <c r="EO1713" s="77">
        <f t="shared" si="814"/>
        <v>0</v>
      </c>
      <c r="EP1713" s="304">
        <f t="shared" si="815"/>
        <v>0.14525835235526041</v>
      </c>
      <c r="EQ1713" s="77">
        <f t="shared" si="816"/>
        <v>0</v>
      </c>
      <c r="ER1713" s="77">
        <f t="shared" si="817"/>
        <v>100</v>
      </c>
      <c r="ES1713" s="77">
        <f t="shared" si="818"/>
        <v>0</v>
      </c>
    </row>
    <row r="1714" spans="1:149" s="77" customFormat="1" x14ac:dyDescent="0.45">
      <c r="A1714" s="78" t="s">
        <v>1490</v>
      </c>
      <c r="B1714" s="178" t="s">
        <v>862</v>
      </c>
      <c r="C1714" s="77" t="s">
        <v>3441</v>
      </c>
      <c r="D1714" s="77" t="s">
        <v>3803</v>
      </c>
      <c r="E1714" s="78" t="s">
        <v>637</v>
      </c>
      <c r="F1714" s="78" t="s">
        <v>2515</v>
      </c>
      <c r="G1714" s="72" t="s">
        <v>3380</v>
      </c>
      <c r="H1714" s="78" t="s">
        <v>1372</v>
      </c>
      <c r="I1714" s="78">
        <v>24</v>
      </c>
      <c r="J1714" s="300">
        <v>500</v>
      </c>
      <c r="K1714" s="78">
        <v>1</v>
      </c>
      <c r="L1714" s="300">
        <v>1250</v>
      </c>
      <c r="M1714" s="72">
        <v>3</v>
      </c>
      <c r="N1714" s="77" t="s">
        <v>722</v>
      </c>
      <c r="O1714" s="78" t="s">
        <v>3530</v>
      </c>
      <c r="P1714" s="72" t="s">
        <v>1374</v>
      </c>
      <c r="Q1714" s="125"/>
      <c r="R1714" s="125">
        <v>2.2799999999999998</v>
      </c>
      <c r="S1714" s="116"/>
      <c r="AA1714" s="195"/>
      <c r="AB1714" s="195"/>
      <c r="AC1714" s="195"/>
      <c r="AD1714" s="72"/>
      <c r="AE1714" s="316">
        <v>0.64</v>
      </c>
      <c r="AF1714" s="195">
        <v>0.05</v>
      </c>
      <c r="AG1714" s="195">
        <v>0.36</v>
      </c>
      <c r="AH1714" s="72"/>
      <c r="AQ1714" s="178" t="s">
        <v>824</v>
      </c>
      <c r="AR1714" s="66">
        <v>1.212</v>
      </c>
      <c r="AS1714" s="66">
        <v>3.4220000000000002</v>
      </c>
      <c r="AU1714" s="276">
        <v>3200</v>
      </c>
      <c r="AV1714" s="276">
        <v>1800</v>
      </c>
      <c r="AW1714" s="276">
        <v>3878.4</v>
      </c>
      <c r="AX1714" s="95">
        <v>303.70769245199887</v>
      </c>
      <c r="AY1714" s="276">
        <v>6159.6</v>
      </c>
      <c r="AZ1714" s="95">
        <v>858.06839352732254</v>
      </c>
      <c r="BA1714" s="178"/>
      <c r="BB1714" s="98" t="s">
        <v>722</v>
      </c>
      <c r="BC1714" s="270" t="s">
        <v>1126</v>
      </c>
      <c r="BD1714" s="72">
        <v>47.18</v>
      </c>
      <c r="BE1714" s="72"/>
      <c r="BF1714" s="72">
        <v>0.87</v>
      </c>
      <c r="BG1714" s="72"/>
      <c r="BH1714" s="72">
        <v>17.190000000000001</v>
      </c>
      <c r="BI1714" s="72"/>
      <c r="BJ1714" s="72"/>
      <c r="BK1714" s="72"/>
      <c r="BL1714" s="72"/>
      <c r="BM1714" s="72"/>
      <c r="BN1714" s="72">
        <v>8.81</v>
      </c>
      <c r="BO1714" s="72"/>
      <c r="BP1714" s="72">
        <v>0.16</v>
      </c>
      <c r="BQ1714" s="72"/>
      <c r="BR1714" s="72">
        <v>6.58</v>
      </c>
      <c r="BS1714" s="72"/>
      <c r="BT1714" s="72"/>
      <c r="BU1714" s="72"/>
      <c r="BV1714" s="72"/>
      <c r="BW1714" s="72"/>
      <c r="BX1714" s="72">
        <v>10.69</v>
      </c>
      <c r="BY1714" s="72"/>
      <c r="BZ1714" s="72">
        <v>2.19</v>
      </c>
      <c r="CA1714" s="72"/>
      <c r="CB1714" s="72">
        <v>0.22</v>
      </c>
      <c r="CC1714" s="72"/>
      <c r="CD1714" s="72">
        <v>0.14000000000000001</v>
      </c>
      <c r="CE1714" s="72"/>
      <c r="CF1714" s="72"/>
      <c r="CG1714" s="72"/>
      <c r="CH1714" s="72"/>
      <c r="CI1714" s="72"/>
      <c r="CJ1714" s="72"/>
      <c r="CK1714" s="72"/>
      <c r="CL1714" s="72"/>
      <c r="CM1714" s="72"/>
      <c r="CN1714" s="72"/>
      <c r="CO1714" s="72"/>
      <c r="CP1714" s="72"/>
      <c r="CQ1714" s="72"/>
      <c r="CR1714" s="72"/>
      <c r="CS1714" s="72"/>
      <c r="CT1714" s="72"/>
      <c r="CU1714" s="72"/>
      <c r="CV1714" s="72"/>
      <c r="CW1714" s="72"/>
      <c r="CX1714" s="72"/>
      <c r="CY1714" s="72"/>
      <c r="CZ1714" s="72"/>
      <c r="DA1714" s="72"/>
      <c r="DB1714" s="72"/>
      <c r="DC1714" s="72"/>
      <c r="DD1714" s="72"/>
      <c r="DE1714" s="72"/>
      <c r="DF1714" s="72"/>
      <c r="DG1714" s="72"/>
      <c r="DH1714" s="78">
        <f t="shared" si="819"/>
        <v>94.029999999999987</v>
      </c>
      <c r="DJ1714" s="77">
        <f t="shared" si="796"/>
        <v>5.9700000000000131</v>
      </c>
      <c r="DK1714" s="72"/>
      <c r="DL1714" s="77" t="s">
        <v>3449</v>
      </c>
      <c r="DO1714" s="358">
        <v>5.72</v>
      </c>
      <c r="DP1714" s="72">
        <v>0.12</v>
      </c>
      <c r="DQ1714" s="374">
        <v>0.24210000000000001</v>
      </c>
      <c r="DR1714" s="72">
        <v>2.6800000000000001E-2</v>
      </c>
      <c r="DS1714" s="246"/>
      <c r="DU1714" s="96"/>
      <c r="DW1714" s="178"/>
      <c r="DX1714" s="304">
        <f t="shared" si="797"/>
        <v>50.175475911943003</v>
      </c>
      <c r="DY1714" s="77">
        <f t="shared" si="798"/>
        <v>0</v>
      </c>
      <c r="DZ1714" s="304">
        <f t="shared" si="799"/>
        <v>0.92523662660852923</v>
      </c>
      <c r="EA1714" s="77">
        <f t="shared" si="800"/>
        <v>0</v>
      </c>
      <c r="EB1714" s="304">
        <f t="shared" si="801"/>
        <v>18.281399553334047</v>
      </c>
      <c r="EC1714" s="77">
        <f t="shared" si="802"/>
        <v>0</v>
      </c>
      <c r="ED1714" s="304">
        <f t="shared" si="803"/>
        <v>9.3693502073806254</v>
      </c>
      <c r="EE1714" s="77">
        <f t="shared" si="804"/>
        <v>0</v>
      </c>
      <c r="EF1714" s="304">
        <f t="shared" si="805"/>
        <v>0.17015846006593643</v>
      </c>
      <c r="EG1714" s="77">
        <f t="shared" si="806"/>
        <v>0</v>
      </c>
      <c r="EH1714" s="304">
        <f t="shared" si="807"/>
        <v>6.9977666702116359</v>
      </c>
      <c r="EI1714" s="77">
        <f t="shared" si="808"/>
        <v>0</v>
      </c>
      <c r="EJ1714" s="304">
        <f t="shared" si="809"/>
        <v>11.368712113155377</v>
      </c>
      <c r="EK1714" s="77">
        <f t="shared" si="810"/>
        <v>0</v>
      </c>
      <c r="EL1714" s="304">
        <f t="shared" si="811"/>
        <v>2.329043922152505</v>
      </c>
      <c r="EM1714" s="77">
        <f t="shared" si="812"/>
        <v>0</v>
      </c>
      <c r="EN1714" s="304">
        <f t="shared" si="813"/>
        <v>0.23396788259066262</v>
      </c>
      <c r="EO1714" s="77">
        <f t="shared" si="814"/>
        <v>0</v>
      </c>
      <c r="EP1714" s="304">
        <f t="shared" si="815"/>
        <v>0.1488886525576944</v>
      </c>
      <c r="EQ1714" s="77">
        <f t="shared" si="816"/>
        <v>0</v>
      </c>
      <c r="ER1714" s="77">
        <f t="shared" si="817"/>
        <v>100</v>
      </c>
      <c r="ES1714" s="77">
        <f t="shared" si="818"/>
        <v>0</v>
      </c>
    </row>
    <row r="1715" spans="1:149" s="77" customFormat="1" x14ac:dyDescent="0.45">
      <c r="A1715" s="78" t="s">
        <v>1490</v>
      </c>
      <c r="B1715" s="178" t="s">
        <v>862</v>
      </c>
      <c r="C1715" s="77" t="s">
        <v>3441</v>
      </c>
      <c r="D1715" s="77" t="s">
        <v>3803</v>
      </c>
      <c r="E1715" s="78" t="s">
        <v>637</v>
      </c>
      <c r="F1715" s="78" t="s">
        <v>2516</v>
      </c>
      <c r="G1715" s="72" t="s">
        <v>3380</v>
      </c>
      <c r="H1715" s="78" t="s">
        <v>1372</v>
      </c>
      <c r="I1715" s="78">
        <v>24</v>
      </c>
      <c r="J1715" s="300">
        <v>500</v>
      </c>
      <c r="K1715" s="78">
        <v>1</v>
      </c>
      <c r="L1715" s="300">
        <v>1250</v>
      </c>
      <c r="M1715" s="72">
        <v>3</v>
      </c>
      <c r="N1715" s="77" t="s">
        <v>722</v>
      </c>
      <c r="O1715" s="78" t="s">
        <v>3531</v>
      </c>
      <c r="P1715" s="72" t="s">
        <v>1374</v>
      </c>
      <c r="Q1715" s="125"/>
      <c r="R1715" s="125">
        <v>2.52</v>
      </c>
      <c r="S1715" s="116"/>
      <c r="AA1715" s="195"/>
      <c r="AB1715" s="195"/>
      <c r="AC1715" s="195"/>
      <c r="AD1715" s="72"/>
      <c r="AE1715" s="316">
        <v>0.91</v>
      </c>
      <c r="AF1715" s="195">
        <v>0.05</v>
      </c>
      <c r="AG1715" s="195">
        <v>0.09</v>
      </c>
      <c r="AH1715" s="72"/>
      <c r="AQ1715" s="178" t="s">
        <v>824</v>
      </c>
      <c r="AR1715" s="66">
        <v>1.2030000000000001</v>
      </c>
      <c r="AS1715" s="66">
        <v>3.5049999999999999</v>
      </c>
      <c r="AU1715" s="276">
        <v>4550</v>
      </c>
      <c r="AV1715" s="276">
        <v>449.99999999999983</v>
      </c>
      <c r="AW1715" s="276">
        <v>5473.6500000000005</v>
      </c>
      <c r="AX1715" s="95">
        <v>302.13057246291078</v>
      </c>
      <c r="AY1715" s="276">
        <v>1577.2499999999993</v>
      </c>
      <c r="AZ1715" s="95">
        <v>876.41464943099277</v>
      </c>
      <c r="BA1715" s="178"/>
      <c r="BB1715" s="98" t="s">
        <v>722</v>
      </c>
      <c r="BC1715" s="270" t="s">
        <v>1126</v>
      </c>
      <c r="BD1715" s="72">
        <v>46.33</v>
      </c>
      <c r="BE1715" s="72"/>
      <c r="BF1715" s="72">
        <v>0.85</v>
      </c>
      <c r="BG1715" s="72"/>
      <c r="BH1715" s="72">
        <v>16.88</v>
      </c>
      <c r="BI1715" s="72"/>
      <c r="BJ1715" s="72"/>
      <c r="BK1715" s="72"/>
      <c r="BL1715" s="72"/>
      <c r="BM1715" s="72"/>
      <c r="BN1715" s="72">
        <v>8.65</v>
      </c>
      <c r="BO1715" s="72"/>
      <c r="BP1715" s="72">
        <v>0.16</v>
      </c>
      <c r="BQ1715" s="72"/>
      <c r="BR1715" s="72">
        <v>6.46</v>
      </c>
      <c r="BS1715" s="72"/>
      <c r="BT1715" s="72"/>
      <c r="BU1715" s="72"/>
      <c r="BV1715" s="72"/>
      <c r="BW1715" s="72"/>
      <c r="BX1715" s="72">
        <v>10.5</v>
      </c>
      <c r="BY1715" s="72"/>
      <c r="BZ1715" s="72">
        <v>2.15</v>
      </c>
      <c r="CA1715" s="72"/>
      <c r="CB1715" s="72">
        <v>0.21</v>
      </c>
      <c r="CC1715" s="72"/>
      <c r="CD1715" s="72">
        <v>0.14000000000000001</v>
      </c>
      <c r="CE1715" s="72"/>
      <c r="CF1715" s="72"/>
      <c r="CG1715" s="72"/>
      <c r="CH1715" s="72"/>
      <c r="CI1715" s="72"/>
      <c r="CJ1715" s="72"/>
      <c r="CK1715" s="72"/>
      <c r="CL1715" s="72"/>
      <c r="CM1715" s="72"/>
      <c r="CN1715" s="72"/>
      <c r="CO1715" s="72"/>
      <c r="CP1715" s="72"/>
      <c r="CQ1715" s="72"/>
      <c r="CR1715" s="72"/>
      <c r="CS1715" s="72"/>
      <c r="CT1715" s="72"/>
      <c r="CU1715" s="72"/>
      <c r="CV1715" s="72"/>
      <c r="CW1715" s="72"/>
      <c r="CX1715" s="72"/>
      <c r="CY1715" s="72"/>
      <c r="CZ1715" s="72"/>
      <c r="DA1715" s="72"/>
      <c r="DB1715" s="72"/>
      <c r="DC1715" s="72"/>
      <c r="DD1715" s="72"/>
      <c r="DE1715" s="72"/>
      <c r="DF1715" s="72"/>
      <c r="DG1715" s="72"/>
      <c r="DH1715" s="78">
        <f t="shared" si="819"/>
        <v>92.33</v>
      </c>
      <c r="DJ1715" s="77">
        <f t="shared" si="796"/>
        <v>7.6700000000000017</v>
      </c>
      <c r="DK1715" s="72"/>
      <c r="DL1715" s="77" t="s">
        <v>3449</v>
      </c>
      <c r="DO1715" s="358">
        <v>7.56</v>
      </c>
      <c r="DP1715" s="72">
        <v>0.14000000000000001</v>
      </c>
      <c r="DQ1715" s="374">
        <v>0.1051</v>
      </c>
      <c r="DR1715" s="72">
        <v>9.7999999999999997E-3</v>
      </c>
      <c r="DS1715" s="246"/>
      <c r="DU1715" s="96"/>
      <c r="DW1715" s="178"/>
      <c r="DX1715" s="304">
        <f t="shared" si="797"/>
        <v>50.178706812520304</v>
      </c>
      <c r="DY1715" s="77">
        <f t="shared" si="798"/>
        <v>0</v>
      </c>
      <c r="DZ1715" s="304">
        <f t="shared" si="799"/>
        <v>0.92061085237734219</v>
      </c>
      <c r="EA1715" s="77">
        <f t="shared" si="800"/>
        <v>0</v>
      </c>
      <c r="EB1715" s="304">
        <f t="shared" si="801"/>
        <v>18.28224845662298</v>
      </c>
      <c r="EC1715" s="77">
        <f t="shared" si="802"/>
        <v>0</v>
      </c>
      <c r="ED1715" s="304">
        <f t="shared" si="803"/>
        <v>9.3685692624282471</v>
      </c>
      <c r="EE1715" s="77">
        <f t="shared" si="804"/>
        <v>0</v>
      </c>
      <c r="EF1715" s="304">
        <f t="shared" si="805"/>
        <v>0.17329145456514677</v>
      </c>
      <c r="EG1715" s="77">
        <f t="shared" si="806"/>
        <v>0</v>
      </c>
      <c r="EH1715" s="304">
        <f t="shared" si="807"/>
        <v>6.9966424780678009</v>
      </c>
      <c r="EI1715" s="77">
        <f t="shared" si="808"/>
        <v>0</v>
      </c>
      <c r="EJ1715" s="304">
        <f t="shared" si="809"/>
        <v>11.372251705837757</v>
      </c>
      <c r="EK1715" s="77">
        <f t="shared" si="810"/>
        <v>0</v>
      </c>
      <c r="EL1715" s="304">
        <f t="shared" si="811"/>
        <v>2.3286039207191593</v>
      </c>
      <c r="EM1715" s="77">
        <f t="shared" si="812"/>
        <v>0</v>
      </c>
      <c r="EN1715" s="304">
        <f t="shared" si="813"/>
        <v>0.22744503411675512</v>
      </c>
      <c r="EO1715" s="77">
        <f t="shared" si="814"/>
        <v>0</v>
      </c>
      <c r="EP1715" s="304">
        <f t="shared" si="815"/>
        <v>0.15163002274450343</v>
      </c>
      <c r="EQ1715" s="77">
        <f t="shared" si="816"/>
        <v>0</v>
      </c>
      <c r="ER1715" s="77">
        <f t="shared" si="817"/>
        <v>100</v>
      </c>
      <c r="ES1715" s="77">
        <f t="shared" si="818"/>
        <v>0</v>
      </c>
    </row>
    <row r="1716" spans="1:149" s="77" customFormat="1" x14ac:dyDescent="0.45">
      <c r="A1716" s="78" t="s">
        <v>1490</v>
      </c>
      <c r="B1716" s="178" t="s">
        <v>862</v>
      </c>
      <c r="C1716" s="77" t="s">
        <v>3441</v>
      </c>
      <c r="D1716" s="77" t="s">
        <v>3803</v>
      </c>
      <c r="E1716" s="78" t="s">
        <v>637</v>
      </c>
      <c r="F1716" s="78" t="s">
        <v>2517</v>
      </c>
      <c r="G1716" s="72" t="s">
        <v>3380</v>
      </c>
      <c r="H1716" s="78" t="s">
        <v>1372</v>
      </c>
      <c r="I1716" s="78">
        <v>24</v>
      </c>
      <c r="J1716" s="300">
        <v>500</v>
      </c>
      <c r="K1716" s="78">
        <v>1</v>
      </c>
      <c r="L1716" s="300">
        <v>1250</v>
      </c>
      <c r="M1716" s="72">
        <v>3</v>
      </c>
      <c r="N1716" s="77" t="s">
        <v>722</v>
      </c>
      <c r="O1716" s="78" t="s">
        <v>3508</v>
      </c>
      <c r="P1716" s="72" t="s">
        <v>1374</v>
      </c>
      <c r="Q1716" s="125"/>
      <c r="R1716" s="125">
        <v>2.6</v>
      </c>
      <c r="S1716" s="116"/>
      <c r="AA1716" s="195"/>
      <c r="AB1716" s="195"/>
      <c r="AC1716" s="195"/>
      <c r="AD1716" s="72"/>
      <c r="AE1716" s="316">
        <v>1</v>
      </c>
      <c r="AF1716" s="195">
        <v>0.06</v>
      </c>
      <c r="AG1716" s="195">
        <v>0</v>
      </c>
      <c r="AH1716" s="72"/>
      <c r="AQ1716" s="178"/>
      <c r="AR1716" s="66">
        <v>1.202</v>
      </c>
      <c r="AS1716" s="66"/>
      <c r="AU1716" s="276">
        <v>5000</v>
      </c>
      <c r="AV1716" s="276">
        <v>0</v>
      </c>
      <c r="AW1716" s="276">
        <v>6010</v>
      </c>
      <c r="AX1716" s="95"/>
      <c r="AY1716" s="276"/>
      <c r="AZ1716" s="95"/>
      <c r="BA1716" s="178"/>
      <c r="BB1716" s="98" t="s">
        <v>722</v>
      </c>
      <c r="BC1716" s="270" t="s">
        <v>1126</v>
      </c>
      <c r="BD1716" s="72">
        <v>45.75</v>
      </c>
      <c r="BE1716" s="72"/>
      <c r="BF1716" s="72">
        <v>0.84</v>
      </c>
      <c r="BG1716" s="72"/>
      <c r="BH1716" s="72">
        <v>16.670000000000002</v>
      </c>
      <c r="BI1716" s="72"/>
      <c r="BJ1716" s="72"/>
      <c r="BK1716" s="72"/>
      <c r="BL1716" s="72"/>
      <c r="BM1716" s="72"/>
      <c r="BN1716" s="72">
        <v>8.5500000000000007</v>
      </c>
      <c r="BO1716" s="72"/>
      <c r="BP1716" s="72">
        <v>0.16</v>
      </c>
      <c r="BQ1716" s="72"/>
      <c r="BR1716" s="72">
        <v>6.38</v>
      </c>
      <c r="BS1716" s="72"/>
      <c r="BT1716" s="72"/>
      <c r="BU1716" s="72"/>
      <c r="BV1716" s="72"/>
      <c r="BW1716" s="72"/>
      <c r="BX1716" s="72">
        <v>10.37</v>
      </c>
      <c r="BY1716" s="72"/>
      <c r="BZ1716" s="72">
        <v>2.12</v>
      </c>
      <c r="CA1716" s="72"/>
      <c r="CB1716" s="72">
        <v>0.21</v>
      </c>
      <c r="CC1716" s="72"/>
      <c r="CD1716" s="72">
        <v>0.14000000000000001</v>
      </c>
      <c r="CE1716" s="72"/>
      <c r="CF1716" s="72"/>
      <c r="CG1716" s="72"/>
      <c r="CH1716" s="72"/>
      <c r="CI1716" s="72"/>
      <c r="CJ1716" s="72"/>
      <c r="CK1716" s="72"/>
      <c r="CL1716" s="72"/>
      <c r="CM1716" s="72"/>
      <c r="CN1716" s="72"/>
      <c r="CO1716" s="72"/>
      <c r="CP1716" s="72"/>
      <c r="CQ1716" s="72"/>
      <c r="CR1716" s="72"/>
      <c r="CS1716" s="72"/>
      <c r="CT1716" s="72"/>
      <c r="CU1716" s="72"/>
      <c r="CV1716" s="72"/>
      <c r="CW1716" s="72"/>
      <c r="CX1716" s="72"/>
      <c r="CY1716" s="72"/>
      <c r="CZ1716" s="72"/>
      <c r="DA1716" s="72"/>
      <c r="DB1716" s="72"/>
      <c r="DC1716" s="72"/>
      <c r="DD1716" s="72"/>
      <c r="DE1716" s="72"/>
      <c r="DF1716" s="72"/>
      <c r="DG1716" s="72"/>
      <c r="DH1716" s="78">
        <f t="shared" si="819"/>
        <v>91.19</v>
      </c>
      <c r="DJ1716" s="77">
        <f t="shared" si="796"/>
        <v>8.8100000000000023</v>
      </c>
      <c r="DK1716" s="72"/>
      <c r="DL1716" s="77" t="s">
        <v>3449</v>
      </c>
      <c r="DO1716" s="358">
        <v>8.81</v>
      </c>
      <c r="DP1716" s="72">
        <v>0.16</v>
      </c>
      <c r="DQ1716" s="374">
        <v>0</v>
      </c>
      <c r="DR1716" s="72">
        <v>0</v>
      </c>
      <c r="DS1716" s="246"/>
      <c r="DU1716" s="96"/>
      <c r="DW1716" s="178"/>
      <c r="DX1716" s="304">
        <f t="shared" si="797"/>
        <v>50.169974777936176</v>
      </c>
      <c r="DY1716" s="77">
        <f t="shared" si="798"/>
        <v>0</v>
      </c>
      <c r="DZ1716" s="304">
        <f t="shared" si="799"/>
        <v>0.92115363526702487</v>
      </c>
      <c r="EA1716" s="77">
        <f t="shared" si="800"/>
        <v>0</v>
      </c>
      <c r="EB1716" s="304">
        <f t="shared" si="801"/>
        <v>18.280513214168224</v>
      </c>
      <c r="EC1716" s="77">
        <f t="shared" si="802"/>
        <v>0</v>
      </c>
      <c r="ED1716" s="304">
        <f t="shared" si="803"/>
        <v>9.3760280732536483</v>
      </c>
      <c r="EE1716" s="77">
        <f t="shared" si="804"/>
        <v>0</v>
      </c>
      <c r="EF1716" s="304">
        <f t="shared" si="805"/>
        <v>0.17545783528895711</v>
      </c>
      <c r="EG1716" s="77">
        <f t="shared" si="806"/>
        <v>0</v>
      </c>
      <c r="EH1716" s="304">
        <f t="shared" si="807"/>
        <v>6.9963811821471653</v>
      </c>
      <c r="EI1716" s="77">
        <f t="shared" si="808"/>
        <v>0</v>
      </c>
      <c r="EJ1716" s="304">
        <f t="shared" si="809"/>
        <v>11.371860949665532</v>
      </c>
      <c r="EK1716" s="77">
        <f t="shared" si="810"/>
        <v>0</v>
      </c>
      <c r="EL1716" s="304">
        <f t="shared" si="811"/>
        <v>2.3248163175786822</v>
      </c>
      <c r="EM1716" s="77">
        <f t="shared" si="812"/>
        <v>0</v>
      </c>
      <c r="EN1716" s="304">
        <f t="shared" si="813"/>
        <v>0.23028840881675622</v>
      </c>
      <c r="EO1716" s="77">
        <f t="shared" si="814"/>
        <v>0</v>
      </c>
      <c r="EP1716" s="304">
        <f t="shared" si="815"/>
        <v>0.15352560587783751</v>
      </c>
      <c r="EQ1716" s="77">
        <f t="shared" si="816"/>
        <v>0</v>
      </c>
      <c r="ER1716" s="77">
        <f t="shared" si="817"/>
        <v>100</v>
      </c>
      <c r="ES1716" s="77">
        <f t="shared" si="818"/>
        <v>0</v>
      </c>
    </row>
    <row r="1717" spans="1:149" x14ac:dyDescent="0.45">
      <c r="A1717" s="78" t="s">
        <v>1490</v>
      </c>
      <c r="B1717" s="174" t="s">
        <v>862</v>
      </c>
      <c r="C1717" s="51" t="s">
        <v>3441</v>
      </c>
      <c r="D1717" s="51" t="s">
        <v>3803</v>
      </c>
      <c r="E1717" s="78" t="s">
        <v>637</v>
      </c>
      <c r="F1717" s="78" t="s">
        <v>2518</v>
      </c>
      <c r="G1717" s="72" t="s">
        <v>3380</v>
      </c>
      <c r="H1717" s="78" t="s">
        <v>1372</v>
      </c>
      <c r="I1717" s="78">
        <v>24</v>
      </c>
      <c r="J1717" s="300">
        <v>500</v>
      </c>
      <c r="K1717" s="78">
        <v>1</v>
      </c>
      <c r="L1717" s="300">
        <v>1250</v>
      </c>
      <c r="M1717" s="72">
        <v>3</v>
      </c>
      <c r="N1717" s="77" t="s">
        <v>722</v>
      </c>
      <c r="O1717" s="78" t="s">
        <v>3532</v>
      </c>
      <c r="P1717" s="72" t="s">
        <v>1374</v>
      </c>
      <c r="R1717" s="122">
        <v>0.55000000000000004</v>
      </c>
      <c r="AA1717" s="195"/>
      <c r="AB1717" s="195"/>
      <c r="AC1717" s="195"/>
      <c r="AD1717" s="72"/>
      <c r="AE1717" s="316">
        <v>7.0000000000000007E-2</v>
      </c>
      <c r="AF1717" s="195">
        <v>0.03</v>
      </c>
      <c r="AG1717" s="195">
        <v>0.93</v>
      </c>
      <c r="AH1717" s="72"/>
      <c r="AQ1717" s="178" t="s">
        <v>824</v>
      </c>
      <c r="AR1717" s="53">
        <v>1.3280000000000001</v>
      </c>
      <c r="AS1717" s="53">
        <v>3.2669999999999999</v>
      </c>
      <c r="AT1717" s="77"/>
      <c r="AU1717" s="276">
        <v>350.00000000000006</v>
      </c>
      <c r="AV1717" s="276">
        <v>4650</v>
      </c>
      <c r="AW1717" s="276">
        <v>464.80000000000013</v>
      </c>
      <c r="AX1717" s="95">
        <v>199.21763554337747</v>
      </c>
      <c r="AY1717" s="276">
        <v>15191.55</v>
      </c>
      <c r="AZ1717" s="95">
        <v>516.64286765878217</v>
      </c>
      <c r="BB1717" s="80" t="s">
        <v>722</v>
      </c>
      <c r="BC1717" s="270" t="s">
        <v>1126</v>
      </c>
      <c r="BD1717" s="72">
        <v>49.34</v>
      </c>
      <c r="BE1717" s="72"/>
      <c r="BF1717" s="72">
        <v>0.9</v>
      </c>
      <c r="BG1717" s="72"/>
      <c r="BH1717" s="72">
        <v>17.98</v>
      </c>
      <c r="BI1717" s="72"/>
      <c r="BJ1717" s="72"/>
      <c r="BK1717" s="72"/>
      <c r="BL1717" s="72"/>
      <c r="BM1717" s="72"/>
      <c r="BN1717" s="72">
        <v>9.2200000000000006</v>
      </c>
      <c r="BO1717" s="72"/>
      <c r="BP1717" s="72">
        <v>0.17</v>
      </c>
      <c r="BQ1717" s="72"/>
      <c r="BR1717" s="72">
        <v>6.88</v>
      </c>
      <c r="BS1717" s="72"/>
      <c r="BT1717" s="72"/>
      <c r="BU1717" s="72"/>
      <c r="BV1717" s="72"/>
      <c r="BW1717" s="72"/>
      <c r="BX1717" s="72">
        <v>11.18</v>
      </c>
      <c r="BY1717" s="72"/>
      <c r="BZ1717" s="72">
        <v>2.29</v>
      </c>
      <c r="CA1717" s="72"/>
      <c r="CB1717" s="72">
        <v>0.23</v>
      </c>
      <c r="CC1717" s="72"/>
      <c r="CD1717" s="72">
        <v>0.15</v>
      </c>
      <c r="CE1717" s="72"/>
      <c r="CF1717" s="72"/>
      <c r="CG1717" s="72"/>
      <c r="CH1717" s="72"/>
      <c r="CI1717" s="72"/>
      <c r="CJ1717" s="72"/>
      <c r="CK1717" s="72"/>
      <c r="CL1717" s="72"/>
      <c r="CM1717" s="72"/>
      <c r="CN1717" s="72"/>
      <c r="CO1717" s="72"/>
      <c r="CP1717" s="72"/>
      <c r="CQ1717" s="72"/>
      <c r="CR1717" s="72"/>
      <c r="CS1717" s="72"/>
      <c r="CT1717" s="72"/>
      <c r="CU1717" s="72"/>
      <c r="CV1717" s="72"/>
      <c r="CW1717" s="72"/>
      <c r="CX1717" s="72"/>
      <c r="CY1717" s="72"/>
      <c r="CZ1717" s="72"/>
      <c r="DA1717" s="72"/>
      <c r="DB1717" s="72"/>
      <c r="DC1717" s="72"/>
      <c r="DD1717" s="72"/>
      <c r="DE1717" s="72"/>
      <c r="DF1717" s="72"/>
      <c r="DG1717" s="72"/>
      <c r="DH1717" s="78">
        <f t="shared" si="819"/>
        <v>98.34</v>
      </c>
      <c r="DJ1717" s="77">
        <f t="shared" si="796"/>
        <v>1.6599999999999966</v>
      </c>
      <c r="DK1717" s="72"/>
      <c r="DL1717" s="51" t="s">
        <v>3449</v>
      </c>
      <c r="DO1717" s="358">
        <v>1.33</v>
      </c>
      <c r="DP1717" s="72">
        <v>0.11</v>
      </c>
      <c r="DQ1717" s="374">
        <v>0.33179999999999998</v>
      </c>
      <c r="DR1717" s="72">
        <v>2.76E-2</v>
      </c>
      <c r="DU1717" s="52"/>
      <c r="DX1717" s="75">
        <f t="shared" si="797"/>
        <v>50.172869635956886</v>
      </c>
      <c r="DY1717" s="51">
        <f t="shared" si="798"/>
        <v>0</v>
      </c>
      <c r="DZ1717" s="75">
        <f t="shared" si="799"/>
        <v>0.91519219035997557</v>
      </c>
      <c r="EA1717" s="51">
        <f t="shared" si="800"/>
        <v>0</v>
      </c>
      <c r="EB1717" s="75">
        <f t="shared" si="801"/>
        <v>18.283506202969292</v>
      </c>
      <c r="EC1717" s="51">
        <f t="shared" si="802"/>
        <v>0</v>
      </c>
      <c r="ED1717" s="75">
        <f t="shared" si="803"/>
        <v>9.3756355501321949</v>
      </c>
      <c r="EE1717" s="51">
        <f t="shared" si="804"/>
        <v>0</v>
      </c>
      <c r="EF1717" s="75">
        <f t="shared" si="805"/>
        <v>0.17286963595688429</v>
      </c>
      <c r="EG1717" s="51">
        <f t="shared" si="806"/>
        <v>0</v>
      </c>
      <c r="EH1717" s="75">
        <f t="shared" si="807"/>
        <v>6.9961358551962576</v>
      </c>
      <c r="EI1717" s="51">
        <f t="shared" si="808"/>
        <v>0</v>
      </c>
      <c r="EJ1717" s="75">
        <f t="shared" si="809"/>
        <v>11.368720764693919</v>
      </c>
      <c r="EK1717" s="51">
        <f t="shared" si="810"/>
        <v>0</v>
      </c>
      <c r="EL1717" s="75">
        <f t="shared" si="811"/>
        <v>2.3286556843603821</v>
      </c>
      <c r="EM1717" s="51">
        <f t="shared" si="812"/>
        <v>0</v>
      </c>
      <c r="EN1717" s="75">
        <f t="shared" si="813"/>
        <v>0.23388244864754934</v>
      </c>
      <c r="EO1717" s="51">
        <f t="shared" si="814"/>
        <v>0</v>
      </c>
      <c r="EP1717" s="75">
        <f t="shared" si="815"/>
        <v>0.15253203172666258</v>
      </c>
      <c r="EQ1717" s="51">
        <f t="shared" si="816"/>
        <v>0</v>
      </c>
      <c r="ER1717" s="51">
        <f t="shared" si="817"/>
        <v>100</v>
      </c>
      <c r="ES1717" s="51">
        <f t="shared" si="818"/>
        <v>0</v>
      </c>
    </row>
    <row r="1718" spans="1:149" x14ac:dyDescent="0.45">
      <c r="A1718" s="78" t="s">
        <v>1490</v>
      </c>
      <c r="B1718" s="174" t="s">
        <v>862</v>
      </c>
      <c r="C1718" s="51" t="s">
        <v>3441</v>
      </c>
      <c r="D1718" s="51" t="s">
        <v>3803</v>
      </c>
      <c r="E1718" s="78" t="s">
        <v>637</v>
      </c>
      <c r="F1718" s="78" t="s">
        <v>2519</v>
      </c>
      <c r="G1718" s="72" t="s">
        <v>3380</v>
      </c>
      <c r="H1718" s="78" t="s">
        <v>1372</v>
      </c>
      <c r="I1718" s="78">
        <v>24</v>
      </c>
      <c r="J1718" s="300">
        <v>500</v>
      </c>
      <c r="K1718" s="78">
        <v>1</v>
      </c>
      <c r="L1718" s="300">
        <v>1250</v>
      </c>
      <c r="M1718" s="72">
        <v>3</v>
      </c>
      <c r="N1718" s="77" t="s">
        <v>722</v>
      </c>
      <c r="O1718" s="78" t="s">
        <v>3514</v>
      </c>
      <c r="P1718" s="72" t="s">
        <v>1374</v>
      </c>
      <c r="R1718" s="122">
        <v>1.24</v>
      </c>
      <c r="AA1718" s="195"/>
      <c r="AB1718" s="195"/>
      <c r="AC1718" s="195"/>
      <c r="AD1718" s="72"/>
      <c r="AE1718" s="316">
        <v>0.16</v>
      </c>
      <c r="AF1718" s="195">
        <v>0.04</v>
      </c>
      <c r="AG1718" s="195">
        <v>0.84</v>
      </c>
      <c r="AH1718" s="72"/>
      <c r="AQ1718" s="178" t="s">
        <v>824</v>
      </c>
      <c r="AR1718" s="53">
        <v>1.2989999999999999</v>
      </c>
      <c r="AS1718" s="53">
        <v>3.2759999999999998</v>
      </c>
      <c r="AT1718" s="77"/>
      <c r="AU1718" s="276">
        <v>800</v>
      </c>
      <c r="AV1718" s="276">
        <v>4200</v>
      </c>
      <c r="AW1718" s="276">
        <v>1039.2</v>
      </c>
      <c r="AX1718" s="95">
        <v>259.86592435045111</v>
      </c>
      <c r="AY1718" s="276">
        <v>13759.199999999999</v>
      </c>
      <c r="AZ1718" s="95">
        <v>671.74969134212483</v>
      </c>
      <c r="BB1718" s="80" t="s">
        <v>722</v>
      </c>
      <c r="BC1718" s="270" t="s">
        <v>1126</v>
      </c>
      <c r="BD1718" s="72">
        <v>48.7</v>
      </c>
      <c r="BE1718" s="72"/>
      <c r="BF1718" s="72">
        <v>0.89</v>
      </c>
      <c r="BG1718" s="72"/>
      <c r="BH1718" s="72">
        <v>17.739999999999998</v>
      </c>
      <c r="BI1718" s="72"/>
      <c r="BJ1718" s="72"/>
      <c r="BK1718" s="72"/>
      <c r="BL1718" s="72"/>
      <c r="BM1718" s="72"/>
      <c r="BN1718" s="72">
        <v>9.1</v>
      </c>
      <c r="BO1718" s="72"/>
      <c r="BP1718" s="72">
        <v>0.17</v>
      </c>
      <c r="BQ1718" s="72"/>
      <c r="BR1718" s="72">
        <v>6.8</v>
      </c>
      <c r="BS1718" s="72"/>
      <c r="BT1718" s="72"/>
      <c r="BU1718" s="72"/>
      <c r="BV1718" s="72"/>
      <c r="BW1718" s="72"/>
      <c r="BX1718" s="72">
        <v>11.04</v>
      </c>
      <c r="BY1718" s="72"/>
      <c r="BZ1718" s="72">
        <v>2.2599999999999998</v>
      </c>
      <c r="CA1718" s="72"/>
      <c r="CB1718" s="72">
        <v>0.22</v>
      </c>
      <c r="CC1718" s="72"/>
      <c r="CD1718" s="72">
        <v>0.15</v>
      </c>
      <c r="CE1718" s="72"/>
      <c r="CF1718" s="72"/>
      <c r="CG1718" s="72"/>
      <c r="CH1718" s="72"/>
      <c r="CI1718" s="72"/>
      <c r="CJ1718" s="72"/>
      <c r="CK1718" s="72"/>
      <c r="CL1718" s="72"/>
      <c r="CM1718" s="72"/>
      <c r="CN1718" s="72"/>
      <c r="CO1718" s="72"/>
      <c r="CP1718" s="72"/>
      <c r="CQ1718" s="72"/>
      <c r="CR1718" s="72"/>
      <c r="CS1718" s="72"/>
      <c r="CT1718" s="72"/>
      <c r="CU1718" s="72"/>
      <c r="CV1718" s="72"/>
      <c r="CW1718" s="72"/>
      <c r="CX1718" s="72"/>
      <c r="CY1718" s="72"/>
      <c r="CZ1718" s="72"/>
      <c r="DA1718" s="72"/>
      <c r="DB1718" s="72"/>
      <c r="DC1718" s="72"/>
      <c r="DD1718" s="72"/>
      <c r="DE1718" s="72"/>
      <c r="DF1718" s="72"/>
      <c r="DG1718" s="72"/>
      <c r="DH1718" s="78">
        <f t="shared" si="819"/>
        <v>97.070000000000007</v>
      </c>
      <c r="DJ1718" s="77">
        <f t="shared" si="796"/>
        <v>2.9299999999999926</v>
      </c>
      <c r="DK1718" s="72"/>
      <c r="DL1718" s="51" t="s">
        <v>3449</v>
      </c>
      <c r="DO1718" s="358">
        <v>2.62</v>
      </c>
      <c r="DP1718" s="72">
        <v>0.11</v>
      </c>
      <c r="DQ1718" s="374">
        <v>0.31719999999999998</v>
      </c>
      <c r="DR1718" s="72">
        <v>2.6499999999999999E-2</v>
      </c>
      <c r="DU1718" s="52"/>
      <c r="DX1718" s="75">
        <f t="shared" si="797"/>
        <v>50.169980426496338</v>
      </c>
      <c r="DY1718" s="51">
        <f t="shared" si="798"/>
        <v>0</v>
      </c>
      <c r="DZ1718" s="75">
        <f t="shared" si="799"/>
        <v>0.91686411867724327</v>
      </c>
      <c r="EA1718" s="51">
        <f t="shared" si="800"/>
        <v>0</v>
      </c>
      <c r="EB1718" s="75">
        <f t="shared" si="801"/>
        <v>18.275471309364374</v>
      </c>
      <c r="EC1718" s="51">
        <f t="shared" si="802"/>
        <v>0</v>
      </c>
      <c r="ED1718" s="75">
        <f t="shared" si="803"/>
        <v>9.3746780673740595</v>
      </c>
      <c r="EE1718" s="51">
        <f t="shared" si="804"/>
        <v>0</v>
      </c>
      <c r="EF1718" s="75">
        <f t="shared" si="805"/>
        <v>0.17513134851138354</v>
      </c>
      <c r="EG1718" s="51">
        <f t="shared" si="806"/>
        <v>0</v>
      </c>
      <c r="EH1718" s="75">
        <f t="shared" si="807"/>
        <v>7.00525394045534</v>
      </c>
      <c r="EI1718" s="51">
        <f t="shared" si="808"/>
        <v>0</v>
      </c>
      <c r="EJ1718" s="75">
        <f t="shared" si="809"/>
        <v>11.373235809209847</v>
      </c>
      <c r="EK1718" s="51">
        <f t="shared" si="810"/>
        <v>0</v>
      </c>
      <c r="EL1718" s="75">
        <f t="shared" si="811"/>
        <v>2.3282167507983926</v>
      </c>
      <c r="EM1718" s="51">
        <f t="shared" si="812"/>
        <v>0</v>
      </c>
      <c r="EN1718" s="75">
        <f t="shared" si="813"/>
        <v>0.22664056866179044</v>
      </c>
      <c r="EO1718" s="51">
        <f t="shared" si="814"/>
        <v>0</v>
      </c>
      <c r="EP1718" s="75">
        <f t="shared" si="815"/>
        <v>0.15452766045122077</v>
      </c>
      <c r="EQ1718" s="51">
        <f t="shared" si="816"/>
        <v>0</v>
      </c>
      <c r="ER1718" s="51">
        <f t="shared" si="817"/>
        <v>100</v>
      </c>
      <c r="ES1718" s="51">
        <f t="shared" si="818"/>
        <v>0</v>
      </c>
    </row>
    <row r="1719" spans="1:149" x14ac:dyDescent="0.45">
      <c r="A1719" s="78" t="s">
        <v>1490</v>
      </c>
      <c r="B1719" s="174" t="s">
        <v>862</v>
      </c>
      <c r="C1719" s="51" t="s">
        <v>3441</v>
      </c>
      <c r="D1719" s="51" t="s">
        <v>3803</v>
      </c>
      <c r="E1719" s="78" t="s">
        <v>637</v>
      </c>
      <c r="F1719" s="78" t="s">
        <v>2520</v>
      </c>
      <c r="G1719" s="72" t="s">
        <v>3380</v>
      </c>
      <c r="H1719" s="78" t="s">
        <v>1372</v>
      </c>
      <c r="I1719" s="78">
        <v>24</v>
      </c>
      <c r="J1719" s="300">
        <v>500</v>
      </c>
      <c r="K1719" s="78">
        <v>1</v>
      </c>
      <c r="L1719" s="300">
        <v>1250</v>
      </c>
      <c r="M1719" s="72">
        <v>3</v>
      </c>
      <c r="N1719" s="77" t="s">
        <v>722</v>
      </c>
      <c r="O1719" s="78" t="s">
        <v>3533</v>
      </c>
      <c r="P1719" s="72" t="s">
        <v>1374</v>
      </c>
      <c r="R1719" s="122">
        <v>1.65</v>
      </c>
      <c r="AA1719" s="195"/>
      <c r="AB1719" s="195"/>
      <c r="AC1719" s="195"/>
      <c r="AD1719" s="72"/>
      <c r="AE1719" s="316">
        <v>0.27</v>
      </c>
      <c r="AF1719" s="195">
        <v>0.05</v>
      </c>
      <c r="AG1719" s="195">
        <v>0.73</v>
      </c>
      <c r="AH1719" s="72"/>
      <c r="AQ1719" s="178" t="s">
        <v>824</v>
      </c>
      <c r="AR1719" s="53">
        <v>1.27</v>
      </c>
      <c r="AS1719" s="53">
        <v>3.2959999999999998</v>
      </c>
      <c r="AT1719" s="77"/>
      <c r="AU1719" s="276">
        <v>1350</v>
      </c>
      <c r="AV1719" s="276">
        <v>3650</v>
      </c>
      <c r="AW1719" s="276">
        <v>1714.5</v>
      </c>
      <c r="AX1719" s="95">
        <v>317.64276239610808</v>
      </c>
      <c r="AY1719" s="276">
        <v>12030.4</v>
      </c>
      <c r="AZ1719" s="95">
        <v>834.1251349782957</v>
      </c>
      <c r="BB1719" s="80" t="s">
        <v>722</v>
      </c>
      <c r="BC1719" s="270" t="s">
        <v>1126</v>
      </c>
      <c r="BD1719" s="72">
        <v>48.02</v>
      </c>
      <c r="BE1719" s="72"/>
      <c r="BF1719" s="72">
        <v>0.88</v>
      </c>
      <c r="BG1719" s="72"/>
      <c r="BH1719" s="72">
        <v>17.5</v>
      </c>
      <c r="BI1719" s="72"/>
      <c r="BJ1719" s="72"/>
      <c r="BK1719" s="72"/>
      <c r="BL1719" s="72"/>
      <c r="BM1719" s="72"/>
      <c r="BN1719" s="72">
        <v>8.9700000000000006</v>
      </c>
      <c r="BO1719" s="72"/>
      <c r="BP1719" s="72">
        <v>0.16</v>
      </c>
      <c r="BQ1719" s="72"/>
      <c r="BR1719" s="72">
        <v>6.7</v>
      </c>
      <c r="BS1719" s="72"/>
      <c r="BT1719" s="72"/>
      <c r="BU1719" s="72"/>
      <c r="BV1719" s="72"/>
      <c r="BW1719" s="72"/>
      <c r="BX1719" s="72">
        <v>10.88</v>
      </c>
      <c r="BY1719" s="72"/>
      <c r="BZ1719" s="72">
        <v>2.23</v>
      </c>
      <c r="CA1719" s="72"/>
      <c r="CB1719" s="72">
        <v>0.22</v>
      </c>
      <c r="CC1719" s="72"/>
      <c r="CD1719" s="72">
        <v>0.14000000000000001</v>
      </c>
      <c r="CE1719" s="72"/>
      <c r="CF1719" s="72"/>
      <c r="CG1719" s="72"/>
      <c r="CH1719" s="72"/>
      <c r="CI1719" s="72"/>
      <c r="CJ1719" s="72"/>
      <c r="CK1719" s="72"/>
      <c r="CL1719" s="72"/>
      <c r="CM1719" s="72"/>
      <c r="CN1719" s="72"/>
      <c r="CO1719" s="72"/>
      <c r="CP1719" s="72"/>
      <c r="CQ1719" s="72"/>
      <c r="CR1719" s="72"/>
      <c r="CS1719" s="72"/>
      <c r="CT1719" s="72"/>
      <c r="CU1719" s="72"/>
      <c r="CV1719" s="72"/>
      <c r="CW1719" s="72"/>
      <c r="CX1719" s="72"/>
      <c r="CY1719" s="72"/>
      <c r="CZ1719" s="72"/>
      <c r="DA1719" s="72"/>
      <c r="DB1719" s="72"/>
      <c r="DC1719" s="72"/>
      <c r="DD1719" s="72"/>
      <c r="DE1719" s="72"/>
      <c r="DF1719" s="72"/>
      <c r="DG1719" s="72"/>
      <c r="DH1719" s="78">
        <f t="shared" si="819"/>
        <v>95.7</v>
      </c>
      <c r="DJ1719" s="77">
        <f t="shared" si="796"/>
        <v>4.2999999999999972</v>
      </c>
      <c r="DK1719" s="72"/>
      <c r="DL1719" s="51" t="s">
        <v>3449</v>
      </c>
      <c r="DO1719" s="358">
        <v>4</v>
      </c>
      <c r="DP1719" s="72">
        <v>0.12</v>
      </c>
      <c r="DQ1719" s="374">
        <v>0.3029</v>
      </c>
      <c r="DR1719" s="72">
        <v>2.4400000000000002E-2</v>
      </c>
      <c r="DU1719" s="52"/>
      <c r="DX1719" s="75">
        <f t="shared" si="797"/>
        <v>50.177638453500528</v>
      </c>
      <c r="DY1719" s="51">
        <f t="shared" si="798"/>
        <v>0</v>
      </c>
      <c r="DZ1719" s="75">
        <f t="shared" si="799"/>
        <v>0.91954022988505746</v>
      </c>
      <c r="EA1719" s="51">
        <f t="shared" si="800"/>
        <v>0</v>
      </c>
      <c r="EB1719" s="75">
        <f t="shared" si="801"/>
        <v>18.286311389759664</v>
      </c>
      <c r="EC1719" s="51">
        <f t="shared" si="802"/>
        <v>0</v>
      </c>
      <c r="ED1719" s="75">
        <f t="shared" si="803"/>
        <v>9.3730407523510966</v>
      </c>
      <c r="EE1719" s="51">
        <f t="shared" si="804"/>
        <v>0</v>
      </c>
      <c r="EF1719" s="75">
        <f t="shared" si="805"/>
        <v>0.16718913270637409</v>
      </c>
      <c r="EG1719" s="51">
        <f t="shared" si="806"/>
        <v>0</v>
      </c>
      <c r="EH1719" s="75">
        <f t="shared" si="807"/>
        <v>7.0010449320794148</v>
      </c>
      <c r="EI1719" s="51">
        <f t="shared" si="808"/>
        <v>0</v>
      </c>
      <c r="EJ1719" s="75">
        <f t="shared" si="809"/>
        <v>11.368861024033439</v>
      </c>
      <c r="EK1719" s="51">
        <f t="shared" si="810"/>
        <v>0</v>
      </c>
      <c r="EL1719" s="75">
        <f t="shared" si="811"/>
        <v>2.3301985370950891</v>
      </c>
      <c r="EM1719" s="51">
        <f t="shared" si="812"/>
        <v>0</v>
      </c>
      <c r="EN1719" s="75">
        <f t="shared" si="813"/>
        <v>0.22988505747126436</v>
      </c>
      <c r="EO1719" s="51">
        <f t="shared" si="814"/>
        <v>0</v>
      </c>
      <c r="EP1719" s="75">
        <f t="shared" si="815"/>
        <v>0.14629049111807732</v>
      </c>
      <c r="EQ1719" s="51">
        <f t="shared" si="816"/>
        <v>0</v>
      </c>
      <c r="ER1719" s="51">
        <f t="shared" si="817"/>
        <v>100</v>
      </c>
      <c r="ES1719" s="51">
        <f t="shared" si="818"/>
        <v>0</v>
      </c>
    </row>
    <row r="1720" spans="1:149" s="43" customFormat="1" ht="14.65" thickBot="1" x14ac:dyDescent="0.5">
      <c r="A1720" s="89" t="s">
        <v>1490</v>
      </c>
      <c r="B1720" s="86" t="s">
        <v>862</v>
      </c>
      <c r="C1720" s="43" t="s">
        <v>3441</v>
      </c>
      <c r="D1720" s="43" t="s">
        <v>3803</v>
      </c>
      <c r="E1720" s="89" t="s">
        <v>637</v>
      </c>
      <c r="F1720" s="89" t="s">
        <v>2521</v>
      </c>
      <c r="G1720" s="90" t="s">
        <v>3380</v>
      </c>
      <c r="H1720" s="89" t="s">
        <v>1372</v>
      </c>
      <c r="I1720" s="89">
        <v>24</v>
      </c>
      <c r="J1720" s="301">
        <v>500</v>
      </c>
      <c r="K1720" s="89">
        <v>1</v>
      </c>
      <c r="L1720" s="301">
        <v>1250</v>
      </c>
      <c r="M1720" s="90">
        <v>3</v>
      </c>
      <c r="N1720" s="91" t="s">
        <v>722</v>
      </c>
      <c r="O1720" s="89" t="s">
        <v>3534</v>
      </c>
      <c r="P1720" s="90" t="s">
        <v>1374</v>
      </c>
      <c r="Q1720" s="123"/>
      <c r="R1720" s="123">
        <v>2.39</v>
      </c>
      <c r="S1720" s="134"/>
      <c r="AA1720" s="196"/>
      <c r="AB1720" s="196"/>
      <c r="AC1720" s="196"/>
      <c r="AD1720" s="90"/>
      <c r="AE1720" s="317">
        <v>0.76</v>
      </c>
      <c r="AF1720" s="196">
        <v>0.05</v>
      </c>
      <c r="AG1720" s="196">
        <v>0.24</v>
      </c>
      <c r="AH1720" s="90"/>
      <c r="AQ1720" s="206" t="s">
        <v>824</v>
      </c>
      <c r="AR1720" s="58">
        <v>1.2050000000000001</v>
      </c>
      <c r="AS1720" s="58">
        <v>3.4670000000000001</v>
      </c>
      <c r="AT1720" s="91"/>
      <c r="AU1720" s="277">
        <v>3800</v>
      </c>
      <c r="AV1720" s="277">
        <v>1200</v>
      </c>
      <c r="AW1720" s="277">
        <v>4579</v>
      </c>
      <c r="AX1720" s="259">
        <v>302.22561493329687</v>
      </c>
      <c r="AY1720" s="277">
        <v>4160.4000000000005</v>
      </c>
      <c r="AZ1720" s="259">
        <v>867.90748249255262</v>
      </c>
      <c r="BA1720" s="86"/>
      <c r="BB1720" s="85" t="s">
        <v>722</v>
      </c>
      <c r="BC1720" s="271" t="s">
        <v>1126</v>
      </c>
      <c r="BD1720" s="90">
        <v>46.71</v>
      </c>
      <c r="BE1720" s="90"/>
      <c r="BF1720" s="90">
        <v>0.86</v>
      </c>
      <c r="BG1720" s="90"/>
      <c r="BH1720" s="90">
        <v>17.02</v>
      </c>
      <c r="BI1720" s="90"/>
      <c r="BJ1720" s="90"/>
      <c r="BK1720" s="90"/>
      <c r="BL1720" s="90"/>
      <c r="BM1720" s="90"/>
      <c r="BN1720" s="90">
        <v>8.7200000000000006</v>
      </c>
      <c r="BO1720" s="90"/>
      <c r="BP1720" s="90">
        <v>0.16</v>
      </c>
      <c r="BQ1720" s="90"/>
      <c r="BR1720" s="90">
        <v>6.52</v>
      </c>
      <c r="BS1720" s="90"/>
      <c r="BT1720" s="90"/>
      <c r="BU1720" s="90"/>
      <c r="BV1720" s="90"/>
      <c r="BW1720" s="90"/>
      <c r="BX1720" s="90">
        <v>10.59</v>
      </c>
      <c r="BY1720" s="90"/>
      <c r="BZ1720" s="90">
        <v>2.17</v>
      </c>
      <c r="CA1720" s="90"/>
      <c r="CB1720" s="90">
        <v>0.21</v>
      </c>
      <c r="CC1720" s="90"/>
      <c r="CD1720" s="90">
        <v>0.14000000000000001</v>
      </c>
      <c r="CE1720" s="90"/>
      <c r="CF1720" s="90"/>
      <c r="CG1720" s="90"/>
      <c r="CH1720" s="90"/>
      <c r="CI1720" s="90"/>
      <c r="CJ1720" s="90"/>
      <c r="CK1720" s="90"/>
      <c r="CL1720" s="90"/>
      <c r="CM1720" s="90"/>
      <c r="CN1720" s="90"/>
      <c r="CO1720" s="90"/>
      <c r="CP1720" s="90"/>
      <c r="CQ1720" s="90"/>
      <c r="CR1720" s="90"/>
      <c r="CS1720" s="90"/>
      <c r="CT1720" s="90"/>
      <c r="CU1720" s="90"/>
      <c r="CV1720" s="90"/>
      <c r="CW1720" s="90"/>
      <c r="CX1720" s="90"/>
      <c r="CY1720" s="90"/>
      <c r="CZ1720" s="90"/>
      <c r="DA1720" s="90"/>
      <c r="DB1720" s="90"/>
      <c r="DC1720" s="90"/>
      <c r="DD1720" s="90"/>
      <c r="DE1720" s="90"/>
      <c r="DF1720" s="90"/>
      <c r="DG1720" s="90"/>
      <c r="DH1720" s="89">
        <f t="shared" si="819"/>
        <v>93.1</v>
      </c>
      <c r="DJ1720" s="91">
        <f t="shared" si="796"/>
        <v>6.9000000000000057</v>
      </c>
      <c r="DK1720" s="90"/>
      <c r="DL1720" s="43" t="s">
        <v>3449</v>
      </c>
      <c r="DO1720" s="359">
        <v>6.69</v>
      </c>
      <c r="DP1720" s="90">
        <v>0.12</v>
      </c>
      <c r="DQ1720" s="375">
        <v>0.21890000000000001</v>
      </c>
      <c r="DR1720" s="90">
        <v>1.8100000000000002E-2</v>
      </c>
      <c r="DS1720" s="308"/>
      <c r="DU1720" s="59"/>
      <c r="DW1720" s="86"/>
      <c r="DX1720" s="298">
        <f t="shared" si="797"/>
        <v>50.171858216970996</v>
      </c>
      <c r="DY1720" s="43">
        <f t="shared" si="798"/>
        <v>0</v>
      </c>
      <c r="DZ1720" s="298">
        <f t="shared" si="799"/>
        <v>0.92373791621911927</v>
      </c>
      <c r="EA1720" s="43">
        <f t="shared" si="800"/>
        <v>0</v>
      </c>
      <c r="EB1720" s="298">
        <f t="shared" si="801"/>
        <v>18.28141783029001</v>
      </c>
      <c r="EC1720" s="43">
        <f t="shared" si="802"/>
        <v>0</v>
      </c>
      <c r="ED1720" s="298">
        <f t="shared" si="803"/>
        <v>9.3662728249194434</v>
      </c>
      <c r="EE1720" s="43">
        <f t="shared" si="804"/>
        <v>0</v>
      </c>
      <c r="EF1720" s="298">
        <f t="shared" si="805"/>
        <v>0.17185821697099893</v>
      </c>
      <c r="EG1720" s="43">
        <f t="shared" si="806"/>
        <v>0</v>
      </c>
      <c r="EH1720" s="298">
        <f t="shared" si="807"/>
        <v>7.0032223415682067</v>
      </c>
      <c r="EI1720" s="43">
        <f t="shared" si="808"/>
        <v>0</v>
      </c>
      <c r="EJ1720" s="298">
        <f t="shared" si="809"/>
        <v>11.374865735767992</v>
      </c>
      <c r="EK1720" s="43">
        <f t="shared" si="810"/>
        <v>0</v>
      </c>
      <c r="EL1720" s="298">
        <f t="shared" si="811"/>
        <v>2.3308270676691731</v>
      </c>
      <c r="EM1720" s="43">
        <f t="shared" si="812"/>
        <v>0</v>
      </c>
      <c r="EN1720" s="298">
        <f t="shared" si="813"/>
        <v>0.22556390977443611</v>
      </c>
      <c r="EO1720" s="43">
        <f t="shared" si="814"/>
        <v>0</v>
      </c>
      <c r="EP1720" s="298">
        <f t="shared" si="815"/>
        <v>0.15037593984962408</v>
      </c>
      <c r="EQ1720" s="43">
        <f t="shared" si="816"/>
        <v>0</v>
      </c>
      <c r="ER1720" s="43">
        <f t="shared" si="817"/>
        <v>100</v>
      </c>
      <c r="ES1720" s="43">
        <f t="shared" si="818"/>
        <v>0</v>
      </c>
    </row>
    <row r="1721" spans="1:149" s="77" customFormat="1" x14ac:dyDescent="0.45">
      <c r="A1721" s="78" t="s">
        <v>1491</v>
      </c>
      <c r="B1721" s="110" t="s">
        <v>3424</v>
      </c>
      <c r="C1721" s="77" t="s">
        <v>3444</v>
      </c>
      <c r="D1721" s="77" t="s">
        <v>3804</v>
      </c>
      <c r="E1721" s="78" t="s">
        <v>637</v>
      </c>
      <c r="F1721" s="78" t="s">
        <v>2522</v>
      </c>
      <c r="G1721" s="72" t="s">
        <v>3380</v>
      </c>
      <c r="H1721" s="78" t="s">
        <v>1372</v>
      </c>
      <c r="I1721" s="78">
        <v>140</v>
      </c>
      <c r="J1721" s="300">
        <v>200</v>
      </c>
      <c r="K1721" s="78">
        <v>5</v>
      </c>
      <c r="L1721" s="300">
        <v>1200</v>
      </c>
      <c r="M1721" s="72">
        <v>5</v>
      </c>
      <c r="O1721" s="78"/>
      <c r="P1721" s="72" t="s">
        <v>1374</v>
      </c>
      <c r="Q1721" s="125"/>
      <c r="R1721" s="125"/>
      <c r="S1721" s="116"/>
      <c r="AA1721" s="220"/>
      <c r="AB1721" s="221"/>
      <c r="AC1721" s="221"/>
      <c r="AD1721" s="221"/>
      <c r="AE1721" s="319">
        <v>1</v>
      </c>
      <c r="AF1721" s="221">
        <v>5.2156469408224673E-2</v>
      </c>
      <c r="AG1721" s="221"/>
      <c r="AH1721" s="221"/>
      <c r="AQ1721" s="178"/>
      <c r="AR1721" s="66">
        <v>1.0069999999999999</v>
      </c>
      <c r="AS1721" s="66"/>
      <c r="AU1721" s="276">
        <v>2000</v>
      </c>
      <c r="AV1721" s="276">
        <v>0</v>
      </c>
      <c r="AW1721" s="276">
        <v>2013.9999999999998</v>
      </c>
      <c r="AX1721" s="95"/>
      <c r="AY1721" s="276"/>
      <c r="AZ1721" s="95"/>
      <c r="BA1721" s="178"/>
      <c r="BB1721" s="98" t="s">
        <v>722</v>
      </c>
      <c r="BC1721" s="270" t="s">
        <v>1126</v>
      </c>
      <c r="BD1721" s="72">
        <v>54.65</v>
      </c>
      <c r="BE1721" s="72">
        <v>0.33</v>
      </c>
      <c r="BF1721" s="72">
        <v>0.98</v>
      </c>
      <c r="BG1721" s="72">
        <v>0.06</v>
      </c>
      <c r="BH1721" s="72">
        <v>16.46</v>
      </c>
      <c r="BI1721" s="72">
        <v>0.26</v>
      </c>
      <c r="BJ1721" s="72"/>
      <c r="BK1721" s="72"/>
      <c r="BL1721" s="72"/>
      <c r="BM1721" s="72"/>
      <c r="BN1721" s="72">
        <v>6.9</v>
      </c>
      <c r="BO1721" s="72">
        <v>0.48</v>
      </c>
      <c r="BP1721" s="72">
        <v>0.08</v>
      </c>
      <c r="BQ1721" s="72">
        <v>0.1</v>
      </c>
      <c r="BR1721" s="72">
        <v>4.01</v>
      </c>
      <c r="BS1721" s="72">
        <v>0.22</v>
      </c>
      <c r="BT1721" s="72"/>
      <c r="BU1721" s="72"/>
      <c r="BV1721" s="72"/>
      <c r="BW1721" s="72"/>
      <c r="BX1721" s="72">
        <v>6.95</v>
      </c>
      <c r="BY1721" s="72">
        <v>0.25</v>
      </c>
      <c r="BZ1721" s="72">
        <v>3.09</v>
      </c>
      <c r="CA1721" s="72">
        <v>0.17</v>
      </c>
      <c r="CB1721" s="72">
        <v>1.6</v>
      </c>
      <c r="CC1721" s="72">
        <v>0.05</v>
      </c>
      <c r="CD1721" s="72"/>
      <c r="CE1721" s="72"/>
      <c r="CF1721" s="72"/>
      <c r="CG1721" s="72"/>
      <c r="CH1721" s="72"/>
      <c r="CI1721" s="72"/>
      <c r="CJ1721" s="72"/>
      <c r="CK1721" s="72"/>
      <c r="CL1721" s="72"/>
      <c r="CM1721" s="72"/>
      <c r="CN1721" s="72"/>
      <c r="CO1721" s="72"/>
      <c r="CP1721" s="72"/>
      <c r="CQ1721" s="72"/>
      <c r="CR1721" s="72"/>
      <c r="CS1721" s="72"/>
      <c r="CT1721" s="72"/>
      <c r="CU1721" s="72"/>
      <c r="CV1721" s="72"/>
      <c r="CW1721" s="72"/>
      <c r="CX1721" s="72"/>
      <c r="CY1721" s="72"/>
      <c r="CZ1721" s="72">
        <v>0.25</v>
      </c>
      <c r="DA1721" s="72">
        <v>0.01</v>
      </c>
      <c r="DB1721" s="72"/>
      <c r="DC1721" s="72"/>
      <c r="DD1721" s="72"/>
      <c r="DE1721" s="72"/>
      <c r="DF1721" s="72"/>
      <c r="DG1721" s="72"/>
      <c r="DH1721" s="78">
        <v>94.97</v>
      </c>
      <c r="DJ1721" s="77">
        <f t="shared" si="796"/>
        <v>5.0300000000000011</v>
      </c>
      <c r="DK1721" s="72"/>
      <c r="DL1721" s="77" t="s">
        <v>3449</v>
      </c>
      <c r="DO1721" s="358">
        <v>5.95</v>
      </c>
      <c r="DP1721" s="72">
        <v>0.1</v>
      </c>
      <c r="DQ1721" s="374"/>
      <c r="DR1721" s="72"/>
      <c r="DS1721" s="246"/>
      <c r="DU1721" s="96"/>
      <c r="DW1721" s="178"/>
      <c r="DX1721" s="304">
        <f t="shared" si="797"/>
        <v>57.544487732968307</v>
      </c>
      <c r="DY1721" s="77">
        <f t="shared" si="798"/>
        <v>0.34747815099505108</v>
      </c>
      <c r="DZ1721" s="304">
        <f t="shared" si="799"/>
        <v>1.0319048120459091</v>
      </c>
      <c r="EA1721" s="77">
        <f t="shared" si="800"/>
        <v>6.3177845635463817E-2</v>
      </c>
      <c r="EB1721" s="304">
        <f t="shared" si="801"/>
        <v>17.331788985995576</v>
      </c>
      <c r="EC1721" s="77">
        <f t="shared" si="802"/>
        <v>0.27377066442034326</v>
      </c>
      <c r="ED1721" s="304">
        <f t="shared" si="803"/>
        <v>7.2654522480783417</v>
      </c>
      <c r="EE1721" s="77">
        <f t="shared" si="804"/>
        <v>0.50542276508371065</v>
      </c>
      <c r="EF1721" s="304">
        <f t="shared" si="805"/>
        <v>8.4237127513951779E-2</v>
      </c>
      <c r="EG1721" s="77">
        <f t="shared" si="806"/>
        <v>0.10529640939243973</v>
      </c>
      <c r="EH1721" s="304">
        <f t="shared" si="807"/>
        <v>4.2223860166368326</v>
      </c>
      <c r="EI1721" s="77">
        <f t="shared" si="808"/>
        <v>0.23165210066336739</v>
      </c>
      <c r="EJ1721" s="304">
        <f t="shared" si="809"/>
        <v>7.3181004527745603</v>
      </c>
      <c r="EK1721" s="77">
        <f t="shared" si="810"/>
        <v>0.26324102348109929</v>
      </c>
      <c r="EL1721" s="304">
        <f t="shared" si="811"/>
        <v>3.2536590502263874</v>
      </c>
      <c r="EM1721" s="77">
        <f t="shared" si="812"/>
        <v>0.17900389596714755</v>
      </c>
      <c r="EN1721" s="304">
        <f t="shared" si="813"/>
        <v>1.6847425502790356</v>
      </c>
      <c r="EO1721" s="77">
        <f t="shared" si="814"/>
        <v>5.2648204696219864E-2</v>
      </c>
      <c r="EP1721" s="304">
        <f t="shared" si="815"/>
        <v>0</v>
      </c>
      <c r="EQ1721" s="77" t="e">
        <f t="shared" si="816"/>
        <v>#DIV/0!</v>
      </c>
      <c r="ER1721" s="77">
        <f t="shared" si="817"/>
        <v>100</v>
      </c>
      <c r="ES1721" s="77">
        <f t="shared" si="818"/>
        <v>0</v>
      </c>
    </row>
    <row r="1722" spans="1:149" s="77" customFormat="1" x14ac:dyDescent="0.45">
      <c r="A1722" s="78" t="s">
        <v>1491</v>
      </c>
      <c r="B1722" s="110" t="s">
        <v>3424</v>
      </c>
      <c r="C1722" s="77" t="s">
        <v>3444</v>
      </c>
      <c r="D1722" s="77" t="s">
        <v>3804</v>
      </c>
      <c r="E1722" s="78" t="s">
        <v>637</v>
      </c>
      <c r="F1722" s="78" t="s">
        <v>2523</v>
      </c>
      <c r="G1722" s="72" t="s">
        <v>3380</v>
      </c>
      <c r="H1722" s="78" t="s">
        <v>1372</v>
      </c>
      <c r="I1722" s="78">
        <v>140</v>
      </c>
      <c r="J1722" s="300">
        <v>200</v>
      </c>
      <c r="K1722" s="78">
        <v>5</v>
      </c>
      <c r="L1722" s="300">
        <v>1200</v>
      </c>
      <c r="M1722" s="72">
        <v>5</v>
      </c>
      <c r="O1722" s="78"/>
      <c r="P1722" s="72" t="s">
        <v>1374</v>
      </c>
      <c r="Q1722" s="125"/>
      <c r="R1722" s="125"/>
      <c r="S1722" s="116"/>
      <c r="AA1722" s="220"/>
      <c r="AB1722" s="221"/>
      <c r="AC1722" s="221"/>
      <c r="AD1722" s="221"/>
      <c r="AE1722" s="319">
        <v>1</v>
      </c>
      <c r="AF1722" s="221">
        <v>5.7985757884028488E-2</v>
      </c>
      <c r="AG1722" s="221"/>
      <c r="AH1722" s="221"/>
      <c r="AQ1722" s="178"/>
      <c r="AR1722" s="66">
        <v>1.0069999999999999</v>
      </c>
      <c r="AS1722" s="66"/>
      <c r="AU1722" s="276">
        <v>2000</v>
      </c>
      <c r="AV1722" s="276">
        <v>0</v>
      </c>
      <c r="AW1722" s="276">
        <v>2013.9999999999998</v>
      </c>
      <c r="AX1722" s="95"/>
      <c r="AY1722" s="276"/>
      <c r="AZ1722" s="95"/>
      <c r="BA1722" s="178"/>
      <c r="BB1722" s="98" t="s">
        <v>722</v>
      </c>
      <c r="BC1722" s="270" t="s">
        <v>1126</v>
      </c>
      <c r="BD1722" s="152">
        <v>54</v>
      </c>
      <c r="BE1722" s="72">
        <v>0.57999999999999996</v>
      </c>
      <c r="BF1722" s="72">
        <v>0.97</v>
      </c>
      <c r="BG1722" s="72">
        <v>0.06</v>
      </c>
      <c r="BH1722" s="72">
        <v>16.309999999999999</v>
      </c>
      <c r="BI1722" s="72">
        <v>0.12</v>
      </c>
      <c r="BJ1722" s="72"/>
      <c r="BK1722" s="72"/>
      <c r="BL1722" s="72"/>
      <c r="BM1722" s="72"/>
      <c r="BN1722" s="72">
        <v>6.64</v>
      </c>
      <c r="BO1722" s="72">
        <v>0.28000000000000003</v>
      </c>
      <c r="BP1722" s="72">
        <v>0.06</v>
      </c>
      <c r="BQ1722" s="72">
        <v>0.11</v>
      </c>
      <c r="BR1722" s="72">
        <v>3.98</v>
      </c>
      <c r="BS1722" s="72">
        <v>0.13</v>
      </c>
      <c r="BT1722" s="72"/>
      <c r="BU1722" s="72"/>
      <c r="BV1722" s="72"/>
      <c r="BW1722" s="72"/>
      <c r="BX1722" s="72">
        <v>6.74</v>
      </c>
      <c r="BY1722" s="72">
        <v>0.35</v>
      </c>
      <c r="BZ1722" s="72">
        <v>3.09</v>
      </c>
      <c r="CA1722" s="72">
        <v>0.15</v>
      </c>
      <c r="CB1722" s="72">
        <v>1.59</v>
      </c>
      <c r="CC1722" s="72">
        <v>0.08</v>
      </c>
      <c r="CD1722" s="72"/>
      <c r="CE1722" s="72"/>
      <c r="CF1722" s="72"/>
      <c r="CG1722" s="72"/>
      <c r="CH1722" s="72"/>
      <c r="CI1722" s="72"/>
      <c r="CJ1722" s="72"/>
      <c r="CK1722" s="72"/>
      <c r="CL1722" s="72"/>
      <c r="CM1722" s="72"/>
      <c r="CN1722" s="72"/>
      <c r="CO1722" s="72"/>
      <c r="CP1722" s="72"/>
      <c r="CQ1722" s="72"/>
      <c r="CR1722" s="72"/>
      <c r="CS1722" s="72"/>
      <c r="CT1722" s="72"/>
      <c r="CU1722" s="72"/>
      <c r="CV1722" s="72"/>
      <c r="CW1722" s="72"/>
      <c r="CX1722" s="72"/>
      <c r="CY1722" s="72"/>
      <c r="CZ1722" s="72">
        <v>0.98</v>
      </c>
      <c r="DA1722" s="72">
        <v>0.02</v>
      </c>
      <c r="DB1722" s="72"/>
      <c r="DC1722" s="72"/>
      <c r="DD1722" s="72"/>
      <c r="DE1722" s="72"/>
      <c r="DF1722" s="72"/>
      <c r="DG1722" s="72"/>
      <c r="DH1722" s="78">
        <v>94.35</v>
      </c>
      <c r="DJ1722" s="77">
        <f t="shared" si="796"/>
        <v>5.6500000000000057</v>
      </c>
      <c r="DK1722" s="72"/>
      <c r="DL1722" s="77" t="s">
        <v>3449</v>
      </c>
      <c r="DO1722" s="358">
        <v>5.76</v>
      </c>
      <c r="DP1722" s="72">
        <v>0.1</v>
      </c>
      <c r="DQ1722" s="374"/>
      <c r="DR1722" s="72"/>
      <c r="DS1722" s="246"/>
      <c r="DU1722" s="96"/>
      <c r="DW1722" s="178"/>
      <c r="DX1722" s="304">
        <f t="shared" si="797"/>
        <v>57.233704292527818</v>
      </c>
      <c r="DY1722" s="77">
        <f t="shared" si="798"/>
        <v>0.61473237943826176</v>
      </c>
      <c r="DZ1722" s="304">
        <f t="shared" si="799"/>
        <v>1.0280869104398516</v>
      </c>
      <c r="EA1722" s="77">
        <f t="shared" si="800"/>
        <v>6.3593004769475353E-2</v>
      </c>
      <c r="EB1722" s="304">
        <f t="shared" si="801"/>
        <v>17.286698463169049</v>
      </c>
      <c r="EC1722" s="77">
        <f t="shared" si="802"/>
        <v>0.12718600953895071</v>
      </c>
      <c r="ED1722" s="304">
        <f t="shared" si="803"/>
        <v>7.0376258611552736</v>
      </c>
      <c r="EE1722" s="77">
        <f t="shared" si="804"/>
        <v>0.29676735559088507</v>
      </c>
      <c r="EF1722" s="304">
        <f t="shared" si="805"/>
        <v>6.3593004769475353E-2</v>
      </c>
      <c r="EG1722" s="77">
        <f t="shared" si="806"/>
        <v>0.11658717541070482</v>
      </c>
      <c r="EH1722" s="304">
        <f t="shared" si="807"/>
        <v>4.2183359830418654</v>
      </c>
      <c r="EI1722" s="77">
        <f t="shared" si="808"/>
        <v>0.13778484366719662</v>
      </c>
      <c r="EJ1722" s="304">
        <f t="shared" si="809"/>
        <v>7.1436142024377327</v>
      </c>
      <c r="EK1722" s="77">
        <f t="shared" si="810"/>
        <v>0.37095919448860626</v>
      </c>
      <c r="EL1722" s="304">
        <f t="shared" si="811"/>
        <v>3.2750397456279812</v>
      </c>
      <c r="EM1722" s="77">
        <f t="shared" si="812"/>
        <v>0.1589825119236884</v>
      </c>
      <c r="EN1722" s="304">
        <f t="shared" si="813"/>
        <v>1.6852146263910972</v>
      </c>
      <c r="EO1722" s="77">
        <f t="shared" si="814"/>
        <v>8.4790673025967142E-2</v>
      </c>
      <c r="EP1722" s="304">
        <f t="shared" si="815"/>
        <v>0</v>
      </c>
      <c r="EQ1722" s="77" t="e">
        <f t="shared" si="816"/>
        <v>#DIV/0!</v>
      </c>
      <c r="ER1722" s="77">
        <f t="shared" si="817"/>
        <v>100</v>
      </c>
      <c r="ES1722" s="77">
        <f t="shared" si="818"/>
        <v>0</v>
      </c>
    </row>
    <row r="1723" spans="1:149" s="77" customFormat="1" x14ac:dyDescent="0.45">
      <c r="A1723" s="78" t="s">
        <v>1491</v>
      </c>
      <c r="B1723" s="110" t="s">
        <v>3424</v>
      </c>
      <c r="C1723" s="77" t="s">
        <v>3444</v>
      </c>
      <c r="D1723" s="77" t="s">
        <v>3804</v>
      </c>
      <c r="E1723" s="78" t="s">
        <v>637</v>
      </c>
      <c r="F1723" s="78" t="s">
        <v>2524</v>
      </c>
      <c r="G1723" s="72" t="s">
        <v>3380</v>
      </c>
      <c r="H1723" s="78" t="s">
        <v>1372</v>
      </c>
      <c r="I1723" s="78">
        <v>120</v>
      </c>
      <c r="J1723" s="300">
        <v>200</v>
      </c>
      <c r="K1723" s="78">
        <v>5</v>
      </c>
      <c r="L1723" s="300">
        <v>1200</v>
      </c>
      <c r="M1723" s="72">
        <v>5</v>
      </c>
      <c r="O1723" s="78"/>
      <c r="P1723" s="72" t="s">
        <v>1374</v>
      </c>
      <c r="Q1723" s="125"/>
      <c r="R1723" s="125"/>
      <c r="S1723" s="116"/>
      <c r="AA1723" s="220"/>
      <c r="AB1723" s="221"/>
      <c r="AC1723" s="221"/>
      <c r="AD1723" s="221"/>
      <c r="AE1723" s="319">
        <v>0.99999999999999989</v>
      </c>
      <c r="AF1723" s="221">
        <v>5.6263269639065812E-2</v>
      </c>
      <c r="AG1723" s="221"/>
      <c r="AH1723" s="221"/>
      <c r="AQ1723" s="178"/>
      <c r="AR1723" s="66">
        <v>1.0069999999999999</v>
      </c>
      <c r="AS1723" s="66"/>
      <c r="AU1723" s="276">
        <v>1999.9999999999998</v>
      </c>
      <c r="AV1723" s="276">
        <v>2.2204460492503131E-13</v>
      </c>
      <c r="AW1723" s="276">
        <v>2013.9999999999995</v>
      </c>
      <c r="AX1723" s="95"/>
      <c r="AY1723" s="276"/>
      <c r="AZ1723" s="95"/>
      <c r="BA1723" s="178"/>
      <c r="BB1723" s="98" t="s">
        <v>722</v>
      </c>
      <c r="BC1723" s="270" t="s">
        <v>1126</v>
      </c>
      <c r="BD1723" s="72">
        <v>53.62</v>
      </c>
      <c r="BE1723" s="72">
        <v>0.56000000000000005</v>
      </c>
      <c r="BF1723" s="72">
        <v>0.91</v>
      </c>
      <c r="BG1723" s="72">
        <v>0.08</v>
      </c>
      <c r="BH1723" s="72">
        <v>16.350000000000001</v>
      </c>
      <c r="BI1723" s="72">
        <v>0.24</v>
      </c>
      <c r="BJ1723" s="72"/>
      <c r="BK1723" s="72"/>
      <c r="BL1723" s="72"/>
      <c r="BM1723" s="72"/>
      <c r="BN1723" s="72">
        <v>6.82</v>
      </c>
      <c r="BO1723" s="72">
        <v>0.3</v>
      </c>
      <c r="BP1723" s="72">
        <v>0.13</v>
      </c>
      <c r="BQ1723" s="72">
        <v>7.0000000000000007E-2</v>
      </c>
      <c r="BR1723" s="72">
        <v>4.0999999999999996</v>
      </c>
      <c r="BS1723" s="72">
        <v>0.14000000000000001</v>
      </c>
      <c r="BT1723" s="72"/>
      <c r="BU1723" s="72"/>
      <c r="BV1723" s="72"/>
      <c r="BW1723" s="72"/>
      <c r="BX1723" s="72">
        <v>6.93</v>
      </c>
      <c r="BY1723" s="72">
        <v>0.3</v>
      </c>
      <c r="BZ1723" s="72">
        <v>3.16</v>
      </c>
      <c r="CA1723" s="72">
        <v>0.25</v>
      </c>
      <c r="CB1723" s="72">
        <v>1.55</v>
      </c>
      <c r="CC1723" s="72">
        <v>0.12</v>
      </c>
      <c r="CD1723" s="72"/>
      <c r="CE1723" s="72"/>
      <c r="CF1723" s="72"/>
      <c r="CG1723" s="72"/>
      <c r="CH1723" s="72"/>
      <c r="CI1723" s="72"/>
      <c r="CJ1723" s="72"/>
      <c r="CK1723" s="72"/>
      <c r="CL1723" s="72"/>
      <c r="CM1723" s="72"/>
      <c r="CN1723" s="72"/>
      <c r="CO1723" s="72"/>
      <c r="CP1723" s="72"/>
      <c r="CQ1723" s="72"/>
      <c r="CR1723" s="72"/>
      <c r="CS1723" s="72"/>
      <c r="CT1723" s="72"/>
      <c r="CU1723" s="72"/>
      <c r="CV1723" s="72"/>
      <c r="CW1723" s="72"/>
      <c r="CX1723" s="72"/>
      <c r="CY1723" s="72"/>
      <c r="CZ1723" s="72">
        <v>1.69</v>
      </c>
      <c r="DA1723" s="72">
        <v>0.02</v>
      </c>
      <c r="DB1723" s="72"/>
      <c r="DC1723" s="72"/>
      <c r="DD1723" s="72"/>
      <c r="DE1723" s="72"/>
      <c r="DF1723" s="72"/>
      <c r="DG1723" s="72"/>
      <c r="DH1723" s="78">
        <v>95.24</v>
      </c>
      <c r="DJ1723" s="77">
        <f t="shared" si="796"/>
        <v>4.7600000000000051</v>
      </c>
      <c r="DK1723" s="72"/>
      <c r="DL1723" s="77" t="s">
        <v>3449</v>
      </c>
      <c r="DO1723" s="358">
        <v>5.54</v>
      </c>
      <c r="DP1723" s="72">
        <v>0.08</v>
      </c>
      <c r="DQ1723" s="374"/>
      <c r="DR1723" s="72"/>
      <c r="DS1723" s="246"/>
      <c r="DU1723" s="96"/>
      <c r="DW1723" s="178"/>
      <c r="DX1723" s="304">
        <f t="shared" si="797"/>
        <v>56.299874002519942</v>
      </c>
      <c r="DY1723" s="77">
        <f t="shared" si="798"/>
        <v>0.58798824023519536</v>
      </c>
      <c r="DZ1723" s="304">
        <f t="shared" si="799"/>
        <v>0.95548089038219253</v>
      </c>
      <c r="EA1723" s="77">
        <f t="shared" si="800"/>
        <v>8.3998320033599333E-2</v>
      </c>
      <c r="EB1723" s="304">
        <f t="shared" si="801"/>
        <v>17.167156656866865</v>
      </c>
      <c r="EC1723" s="77">
        <f t="shared" si="802"/>
        <v>0.25199496010079797</v>
      </c>
      <c r="ED1723" s="304">
        <f t="shared" si="803"/>
        <v>7.160856782864343</v>
      </c>
      <c r="EE1723" s="77">
        <f t="shared" si="804"/>
        <v>0.31499370012599748</v>
      </c>
      <c r="EF1723" s="304">
        <f t="shared" si="805"/>
        <v>0.13649727005459891</v>
      </c>
      <c r="EG1723" s="77">
        <f t="shared" si="806"/>
        <v>7.349853002939942E-2</v>
      </c>
      <c r="EH1723" s="304">
        <f t="shared" si="807"/>
        <v>4.3049139017219655</v>
      </c>
      <c r="EI1723" s="77">
        <f t="shared" si="808"/>
        <v>0.14699706005879887</v>
      </c>
      <c r="EJ1723" s="304">
        <f t="shared" si="809"/>
        <v>7.2763544729105414</v>
      </c>
      <c r="EK1723" s="77">
        <f t="shared" si="810"/>
        <v>0.31499370012599742</v>
      </c>
      <c r="EL1723" s="304">
        <f t="shared" si="811"/>
        <v>3.3179336413271741</v>
      </c>
      <c r="EM1723" s="77">
        <f t="shared" si="812"/>
        <v>0.2624947501049979</v>
      </c>
      <c r="EN1723" s="304">
        <f t="shared" si="813"/>
        <v>1.6274674506509872</v>
      </c>
      <c r="EO1723" s="77">
        <f t="shared" si="814"/>
        <v>0.12599748005039899</v>
      </c>
      <c r="EP1723" s="304">
        <f t="shared" si="815"/>
        <v>0</v>
      </c>
      <c r="EQ1723" s="77" t="e">
        <f t="shared" si="816"/>
        <v>#DIV/0!</v>
      </c>
      <c r="ER1723" s="77">
        <f t="shared" si="817"/>
        <v>100</v>
      </c>
      <c r="ES1723" s="77">
        <f t="shared" si="818"/>
        <v>0</v>
      </c>
    </row>
    <row r="1724" spans="1:149" s="77" customFormat="1" x14ac:dyDescent="0.45">
      <c r="A1724" s="78" t="s">
        <v>1491</v>
      </c>
      <c r="B1724" s="110" t="s">
        <v>3424</v>
      </c>
      <c r="C1724" s="77" t="s">
        <v>3444</v>
      </c>
      <c r="D1724" s="77" t="s">
        <v>3804</v>
      </c>
      <c r="E1724" s="78" t="s">
        <v>637</v>
      </c>
      <c r="F1724" s="78" t="s">
        <v>2525</v>
      </c>
      <c r="G1724" s="72" t="s">
        <v>3380</v>
      </c>
      <c r="H1724" s="78" t="s">
        <v>1372</v>
      </c>
      <c r="I1724" s="78">
        <v>120</v>
      </c>
      <c r="J1724" s="300">
        <v>200</v>
      </c>
      <c r="K1724" s="78">
        <v>5</v>
      </c>
      <c r="L1724" s="300">
        <v>1200</v>
      </c>
      <c r="M1724" s="72">
        <v>5</v>
      </c>
      <c r="O1724" s="78"/>
      <c r="P1724" s="72" t="s">
        <v>1374</v>
      </c>
      <c r="Q1724" s="125"/>
      <c r="R1724" s="125"/>
      <c r="S1724" s="116"/>
      <c r="AA1724" s="220"/>
      <c r="AB1724" s="221"/>
      <c r="AC1724" s="221"/>
      <c r="AD1724" s="221"/>
      <c r="AE1724" s="319">
        <v>1</v>
      </c>
      <c r="AF1724" s="221">
        <v>7.9329608938547472E-2</v>
      </c>
      <c r="AG1724" s="221"/>
      <c r="AH1724" s="221"/>
      <c r="AQ1724" s="178"/>
      <c r="AR1724" s="66">
        <v>1.0069999999999999</v>
      </c>
      <c r="AS1724" s="66"/>
      <c r="AU1724" s="276">
        <v>2000</v>
      </c>
      <c r="AV1724" s="276">
        <v>0</v>
      </c>
      <c r="AW1724" s="276">
        <v>2013.9999999999998</v>
      </c>
      <c r="AX1724" s="95"/>
      <c r="AY1724" s="276"/>
      <c r="AZ1724" s="95"/>
      <c r="BA1724" s="178"/>
      <c r="BB1724" s="98" t="s">
        <v>722</v>
      </c>
      <c r="BC1724" s="270" t="s">
        <v>1126</v>
      </c>
      <c r="BD1724" s="72">
        <v>53.01</v>
      </c>
      <c r="BE1724" s="72">
        <v>0.24</v>
      </c>
      <c r="BF1724" s="72">
        <v>0.94</v>
      </c>
      <c r="BG1724" s="72">
        <v>0.05</v>
      </c>
      <c r="BH1724" s="72">
        <v>16.34</v>
      </c>
      <c r="BI1724" s="72">
        <v>0.27</v>
      </c>
      <c r="BJ1724" s="72"/>
      <c r="BK1724" s="72"/>
      <c r="BL1724" s="72"/>
      <c r="BM1724" s="72"/>
      <c r="BN1724" s="72">
        <v>6.72</v>
      </c>
      <c r="BO1724" s="72">
        <v>0.47</v>
      </c>
      <c r="BP1724" s="72">
        <v>0.14000000000000001</v>
      </c>
      <c r="BQ1724" s="72">
        <v>0.08</v>
      </c>
      <c r="BR1724" s="72">
        <v>3.98</v>
      </c>
      <c r="BS1724" s="72">
        <v>0.18</v>
      </c>
      <c r="BT1724" s="72"/>
      <c r="BU1724" s="72"/>
      <c r="BV1724" s="72"/>
      <c r="BW1724" s="72"/>
      <c r="BX1724" s="72">
        <v>6.93</v>
      </c>
      <c r="BY1724" s="72">
        <v>0.27</v>
      </c>
      <c r="BZ1724" s="72">
        <v>3.05</v>
      </c>
      <c r="CA1724" s="72">
        <v>0.28000000000000003</v>
      </c>
      <c r="CB1724" s="72">
        <v>1.44</v>
      </c>
      <c r="CC1724" s="72">
        <v>0.09</v>
      </c>
      <c r="CD1724" s="72"/>
      <c r="CE1724" s="72"/>
      <c r="CF1724" s="72"/>
      <c r="CG1724" s="72"/>
      <c r="CH1724" s="72"/>
      <c r="CI1724" s="72"/>
      <c r="CJ1724" s="72"/>
      <c r="CK1724" s="72"/>
      <c r="CL1724" s="72"/>
      <c r="CM1724" s="72"/>
      <c r="CN1724" s="72"/>
      <c r="CO1724" s="72"/>
      <c r="CP1724" s="72"/>
      <c r="CQ1724" s="72"/>
      <c r="CR1724" s="72"/>
      <c r="CS1724" s="72"/>
      <c r="CT1724" s="72"/>
      <c r="CU1724" s="72"/>
      <c r="CV1724" s="72"/>
      <c r="CW1724" s="72"/>
      <c r="CX1724" s="72"/>
      <c r="CY1724" s="72"/>
      <c r="CZ1724" s="72">
        <v>2.15</v>
      </c>
      <c r="DA1724" s="72">
        <v>0.02</v>
      </c>
      <c r="DB1724" s="72"/>
      <c r="DC1724" s="72"/>
      <c r="DD1724" s="72"/>
      <c r="DE1724" s="72"/>
      <c r="DF1724" s="72"/>
      <c r="DG1724" s="72"/>
      <c r="DH1724" s="78">
        <v>94.71</v>
      </c>
      <c r="DJ1724" s="77">
        <f t="shared" si="796"/>
        <v>5.2900000000000063</v>
      </c>
      <c r="DK1724" s="72"/>
      <c r="DL1724" s="77" t="s">
        <v>3449</v>
      </c>
      <c r="DO1724" s="358">
        <v>5.59</v>
      </c>
      <c r="DP1724" s="72">
        <v>0.13</v>
      </c>
      <c r="DQ1724" s="374"/>
      <c r="DR1724" s="72"/>
      <c r="DS1724" s="246"/>
      <c r="DU1724" s="96"/>
      <c r="DW1724" s="178"/>
      <c r="DX1724" s="304">
        <f t="shared" si="797"/>
        <v>55.970858409882808</v>
      </c>
      <c r="DY1724" s="77">
        <f t="shared" si="798"/>
        <v>0.25340513145391197</v>
      </c>
      <c r="DZ1724" s="304">
        <f t="shared" si="799"/>
        <v>0.99250343152782172</v>
      </c>
      <c r="EA1724" s="77">
        <f t="shared" si="800"/>
        <v>5.2792735719564991E-2</v>
      </c>
      <c r="EB1724" s="304">
        <f t="shared" si="801"/>
        <v>17.252666033153837</v>
      </c>
      <c r="EC1724" s="77">
        <f t="shared" si="802"/>
        <v>0.28508077288565098</v>
      </c>
      <c r="ED1724" s="304">
        <f t="shared" si="803"/>
        <v>7.0953436807095347</v>
      </c>
      <c r="EE1724" s="77">
        <f t="shared" si="804"/>
        <v>0.49625171576391092</v>
      </c>
      <c r="EF1724" s="304">
        <f t="shared" si="805"/>
        <v>0.147819660014782</v>
      </c>
      <c r="EG1724" s="77">
        <f t="shared" si="806"/>
        <v>8.4468377151303994E-2</v>
      </c>
      <c r="EH1724" s="304">
        <f t="shared" si="807"/>
        <v>4.2023017632773731</v>
      </c>
      <c r="EI1724" s="77">
        <f t="shared" si="808"/>
        <v>0.19005384859043398</v>
      </c>
      <c r="EJ1724" s="304">
        <f t="shared" si="809"/>
        <v>7.3170731707317067</v>
      </c>
      <c r="EK1724" s="77">
        <f t="shared" si="810"/>
        <v>0.28508077288565098</v>
      </c>
      <c r="EL1724" s="304">
        <f t="shared" si="811"/>
        <v>3.220356878893464</v>
      </c>
      <c r="EM1724" s="77">
        <f t="shared" si="812"/>
        <v>0.29563932002956395</v>
      </c>
      <c r="EN1724" s="304">
        <f t="shared" si="813"/>
        <v>1.5204307887234716</v>
      </c>
      <c r="EO1724" s="77">
        <f t="shared" si="814"/>
        <v>9.5026924295216975E-2</v>
      </c>
      <c r="EP1724" s="304">
        <f t="shared" si="815"/>
        <v>0</v>
      </c>
      <c r="EQ1724" s="77" t="e">
        <f t="shared" si="816"/>
        <v>#DIV/0!</v>
      </c>
      <c r="ER1724" s="77">
        <f t="shared" si="817"/>
        <v>100</v>
      </c>
      <c r="ES1724" s="77">
        <f t="shared" si="818"/>
        <v>0</v>
      </c>
    </row>
    <row r="1725" spans="1:149" s="77" customFormat="1" x14ac:dyDescent="0.45">
      <c r="A1725" s="78" t="s">
        <v>1491</v>
      </c>
      <c r="B1725" s="110" t="s">
        <v>3424</v>
      </c>
      <c r="C1725" s="77" t="s">
        <v>3444</v>
      </c>
      <c r="D1725" s="77" t="s">
        <v>3804</v>
      </c>
      <c r="E1725" s="78" t="s">
        <v>637</v>
      </c>
      <c r="F1725" s="78" t="s">
        <v>2526</v>
      </c>
      <c r="G1725" s="72" t="s">
        <v>3380</v>
      </c>
      <c r="H1725" s="78" t="s">
        <v>1372</v>
      </c>
      <c r="I1725" s="78">
        <v>120</v>
      </c>
      <c r="J1725" s="300">
        <v>200</v>
      </c>
      <c r="K1725" s="78">
        <v>5</v>
      </c>
      <c r="L1725" s="300">
        <v>1200</v>
      </c>
      <c r="M1725" s="72">
        <v>5</v>
      </c>
      <c r="O1725" s="78"/>
      <c r="P1725" s="72" t="s">
        <v>1374</v>
      </c>
      <c r="Q1725" s="125"/>
      <c r="R1725" s="125"/>
      <c r="S1725" s="116"/>
      <c r="AA1725" s="220"/>
      <c r="AB1725" s="221"/>
      <c r="AC1725" s="221"/>
      <c r="AD1725" s="221"/>
      <c r="AE1725" s="319"/>
      <c r="AF1725" s="221"/>
      <c r="AG1725" s="221"/>
      <c r="AH1725" s="221"/>
      <c r="AQ1725" s="178"/>
      <c r="AR1725" s="66"/>
      <c r="AS1725" s="66"/>
      <c r="AU1725" s="276">
        <v>0</v>
      </c>
      <c r="AV1725" s="276">
        <v>2000</v>
      </c>
      <c r="AW1725" s="276"/>
      <c r="AX1725" s="95"/>
      <c r="AY1725" s="276"/>
      <c r="AZ1725" s="95"/>
      <c r="BA1725" s="178"/>
      <c r="BB1725" s="98" t="s">
        <v>722</v>
      </c>
      <c r="BC1725" s="270" t="s">
        <v>1126</v>
      </c>
      <c r="BD1725" s="72">
        <v>52.97</v>
      </c>
      <c r="BE1725" s="72">
        <v>0.27</v>
      </c>
      <c r="BF1725" s="72">
        <v>0.94</v>
      </c>
      <c r="BG1725" s="72">
        <v>0.05</v>
      </c>
      <c r="BH1725" s="72">
        <v>16.16</v>
      </c>
      <c r="BI1725" s="72">
        <v>0.31</v>
      </c>
      <c r="BJ1725" s="72"/>
      <c r="BK1725" s="72"/>
      <c r="BL1725" s="72"/>
      <c r="BM1725" s="72"/>
      <c r="BN1725" s="72">
        <v>6.62</v>
      </c>
      <c r="BO1725" s="72">
        <v>0.5</v>
      </c>
      <c r="BP1725" s="72">
        <v>0.17</v>
      </c>
      <c r="BQ1725" s="72">
        <v>0.1</v>
      </c>
      <c r="BR1725" s="72">
        <v>3.91</v>
      </c>
      <c r="BS1725" s="72">
        <v>0.19</v>
      </c>
      <c r="BT1725" s="72"/>
      <c r="BU1725" s="72"/>
      <c r="BV1725" s="72"/>
      <c r="BW1725" s="72"/>
      <c r="BX1725" s="72">
        <v>6.99</v>
      </c>
      <c r="BY1725" s="72">
        <v>0.13</v>
      </c>
      <c r="BZ1725" s="72">
        <v>3.14</v>
      </c>
      <c r="CA1725" s="72">
        <v>0.41</v>
      </c>
      <c r="CB1725" s="72">
        <v>1.48</v>
      </c>
      <c r="CC1725" s="72">
        <v>0.11</v>
      </c>
      <c r="CD1725" s="72"/>
      <c r="CE1725" s="72"/>
      <c r="CF1725" s="72"/>
      <c r="CG1725" s="72"/>
      <c r="CH1725" s="72"/>
      <c r="CI1725" s="72"/>
      <c r="CJ1725" s="72"/>
      <c r="CK1725" s="72"/>
      <c r="CL1725" s="72"/>
      <c r="CM1725" s="72"/>
      <c r="CN1725" s="72"/>
      <c r="CO1725" s="72"/>
      <c r="CP1725" s="72"/>
      <c r="CQ1725" s="72"/>
      <c r="CR1725" s="72"/>
      <c r="CS1725" s="72"/>
      <c r="CT1725" s="72"/>
      <c r="CU1725" s="72"/>
      <c r="CV1725" s="72"/>
      <c r="CW1725" s="72"/>
      <c r="CX1725" s="72"/>
      <c r="CY1725" s="72"/>
      <c r="CZ1725" s="72">
        <v>2.5</v>
      </c>
      <c r="DA1725" s="72">
        <v>0.01</v>
      </c>
      <c r="DB1725" s="72"/>
      <c r="DC1725" s="72"/>
      <c r="DD1725" s="72"/>
      <c r="DE1725" s="72"/>
      <c r="DF1725" s="72"/>
      <c r="DG1725" s="72"/>
      <c r="DH1725" s="78">
        <v>94.89</v>
      </c>
      <c r="DJ1725" s="77">
        <f t="shared" si="796"/>
        <v>5.1099999999999994</v>
      </c>
      <c r="DK1725" s="72"/>
      <c r="DL1725" s="77" t="s">
        <v>3449</v>
      </c>
      <c r="DO1725" s="358">
        <v>5.92</v>
      </c>
      <c r="DP1725" s="72">
        <v>0.11</v>
      </c>
      <c r="DQ1725" s="374"/>
      <c r="DR1725" s="72"/>
      <c r="DS1725" s="246"/>
      <c r="DU1725" s="96"/>
      <c r="DW1725" s="178"/>
      <c r="DX1725" s="304">
        <f t="shared" si="797"/>
        <v>55.8225313520919</v>
      </c>
      <c r="DY1725" s="77">
        <f t="shared" si="798"/>
        <v>0.28453999367688909</v>
      </c>
      <c r="DZ1725" s="304">
        <f t="shared" si="799"/>
        <v>0.9906207187269469</v>
      </c>
      <c r="EA1725" s="77">
        <f t="shared" si="800"/>
        <v>5.2692591421646118E-2</v>
      </c>
      <c r="EB1725" s="304">
        <f t="shared" si="801"/>
        <v>17.030245547476024</v>
      </c>
      <c r="EC1725" s="77">
        <f t="shared" si="802"/>
        <v>0.32669406681420593</v>
      </c>
      <c r="ED1725" s="304">
        <f t="shared" si="803"/>
        <v>6.9764991042259457</v>
      </c>
      <c r="EE1725" s="77">
        <f t="shared" si="804"/>
        <v>0.52692591421646107</v>
      </c>
      <c r="EF1725" s="304">
        <f t="shared" si="805"/>
        <v>0.1791548108335968</v>
      </c>
      <c r="EG1725" s="77">
        <f t="shared" si="806"/>
        <v>0.10538518284329224</v>
      </c>
      <c r="EH1725" s="304">
        <f t="shared" si="807"/>
        <v>4.1205606491727265</v>
      </c>
      <c r="EI1725" s="77">
        <f t="shared" si="808"/>
        <v>0.20023184740225525</v>
      </c>
      <c r="EJ1725" s="304">
        <f t="shared" si="809"/>
        <v>7.3664242807461271</v>
      </c>
      <c r="EK1725" s="77">
        <f t="shared" si="810"/>
        <v>0.13700073769627991</v>
      </c>
      <c r="EL1725" s="304">
        <f t="shared" si="811"/>
        <v>3.3090947412793761</v>
      </c>
      <c r="EM1725" s="77">
        <f t="shared" si="812"/>
        <v>0.43207924965749817</v>
      </c>
      <c r="EN1725" s="304">
        <f t="shared" si="813"/>
        <v>1.5597007060807249</v>
      </c>
      <c r="EO1725" s="77">
        <f t="shared" si="814"/>
        <v>0.11592370112762145</v>
      </c>
      <c r="EP1725" s="304">
        <f t="shared" si="815"/>
        <v>0</v>
      </c>
      <c r="EQ1725" s="77" t="e">
        <f t="shared" si="816"/>
        <v>#DIV/0!</v>
      </c>
      <c r="ER1725" s="77">
        <f t="shared" si="817"/>
        <v>100</v>
      </c>
      <c r="ES1725" s="77">
        <f t="shared" si="818"/>
        <v>0</v>
      </c>
    </row>
    <row r="1726" spans="1:149" s="77" customFormat="1" x14ac:dyDescent="0.45">
      <c r="A1726" s="78" t="s">
        <v>1491</v>
      </c>
      <c r="B1726" s="110" t="s">
        <v>3424</v>
      </c>
      <c r="C1726" s="77" t="s">
        <v>3444</v>
      </c>
      <c r="D1726" s="77" t="s">
        <v>3804</v>
      </c>
      <c r="E1726" s="78" t="s">
        <v>637</v>
      </c>
      <c r="F1726" s="78" t="s">
        <v>2527</v>
      </c>
      <c r="G1726" s="72" t="s">
        <v>3380</v>
      </c>
      <c r="H1726" s="78" t="s">
        <v>1372</v>
      </c>
      <c r="I1726" s="78">
        <v>120</v>
      </c>
      <c r="J1726" s="300">
        <v>200</v>
      </c>
      <c r="K1726" s="78">
        <v>5</v>
      </c>
      <c r="L1726" s="300">
        <v>1200</v>
      </c>
      <c r="M1726" s="72">
        <v>5</v>
      </c>
      <c r="O1726" s="78"/>
      <c r="P1726" s="72" t="s">
        <v>1374</v>
      </c>
      <c r="Q1726" s="125"/>
      <c r="R1726" s="125"/>
      <c r="S1726" s="116"/>
      <c r="AA1726" s="220"/>
      <c r="AB1726" s="221"/>
      <c r="AC1726" s="221"/>
      <c r="AD1726" s="221"/>
      <c r="AE1726" s="319"/>
      <c r="AF1726" s="221"/>
      <c r="AG1726" s="221"/>
      <c r="AH1726" s="221"/>
      <c r="AQ1726" s="178"/>
      <c r="AR1726" s="66"/>
      <c r="AS1726" s="66"/>
      <c r="AU1726" s="276">
        <v>0</v>
      </c>
      <c r="AV1726" s="276">
        <v>2000</v>
      </c>
      <c r="AW1726" s="276"/>
      <c r="AX1726" s="95"/>
      <c r="AY1726" s="276"/>
      <c r="AZ1726" s="95"/>
      <c r="BA1726" s="178"/>
      <c r="BB1726" s="98" t="s">
        <v>722</v>
      </c>
      <c r="BC1726" s="270" t="s">
        <v>1126</v>
      </c>
      <c r="BD1726" s="72">
        <v>58.73</v>
      </c>
      <c r="BE1726" s="72">
        <v>0.26</v>
      </c>
      <c r="BF1726" s="72">
        <v>1.04</v>
      </c>
      <c r="BG1726" s="72">
        <v>0.05</v>
      </c>
      <c r="BH1726" s="72">
        <v>18.239999999999998</v>
      </c>
      <c r="BI1726" s="72">
        <v>0.3</v>
      </c>
      <c r="BJ1726" s="72"/>
      <c r="BK1726" s="72"/>
      <c r="BL1726" s="72"/>
      <c r="BM1726" s="72"/>
      <c r="BN1726" s="72">
        <v>4.2300000000000004</v>
      </c>
      <c r="BO1726" s="72">
        <v>0.31</v>
      </c>
      <c r="BP1726" s="72">
        <v>0.06</v>
      </c>
      <c r="BQ1726" s="72">
        <v>0.05</v>
      </c>
      <c r="BR1726" s="72">
        <v>4.1900000000000004</v>
      </c>
      <c r="BS1726" s="72">
        <v>0.18</v>
      </c>
      <c r="BT1726" s="72"/>
      <c r="BU1726" s="72"/>
      <c r="BV1726" s="72"/>
      <c r="BW1726" s="72"/>
      <c r="BX1726" s="72">
        <v>6.07</v>
      </c>
      <c r="BY1726" s="72">
        <v>0.34</v>
      </c>
      <c r="BZ1726" s="72">
        <v>2.25</v>
      </c>
      <c r="CA1726" s="72">
        <v>0.21</v>
      </c>
      <c r="CB1726" s="72">
        <v>0.83</v>
      </c>
      <c r="CC1726" s="72">
        <v>0.08</v>
      </c>
      <c r="CD1726" s="72"/>
      <c r="CE1726" s="72"/>
      <c r="CF1726" s="72"/>
      <c r="CG1726" s="72"/>
      <c r="CH1726" s="72"/>
      <c r="CI1726" s="72"/>
      <c r="CJ1726" s="72"/>
      <c r="CK1726" s="72"/>
      <c r="CL1726" s="72"/>
      <c r="CM1726" s="72"/>
      <c r="CN1726" s="72"/>
      <c r="CO1726" s="72"/>
      <c r="CP1726" s="72"/>
      <c r="CQ1726" s="72"/>
      <c r="CR1726" s="72"/>
      <c r="CS1726" s="72"/>
      <c r="CT1726" s="72"/>
      <c r="CU1726" s="72"/>
      <c r="CV1726" s="72"/>
      <c r="CW1726" s="72"/>
      <c r="CX1726" s="72"/>
      <c r="CY1726" s="72"/>
      <c r="CZ1726" s="72">
        <v>2.46</v>
      </c>
      <c r="DA1726" s="72">
        <v>0.02</v>
      </c>
      <c r="DB1726" s="72"/>
      <c r="DC1726" s="72"/>
      <c r="DD1726" s="72"/>
      <c r="DE1726" s="72"/>
      <c r="DF1726" s="72"/>
      <c r="DG1726" s="72"/>
      <c r="DH1726" s="78">
        <v>98.09</v>
      </c>
      <c r="DJ1726" s="77">
        <f t="shared" si="796"/>
        <v>1.9099999999999966</v>
      </c>
      <c r="DK1726" s="72"/>
      <c r="DL1726" s="77" t="s">
        <v>3449</v>
      </c>
      <c r="DO1726" s="358">
        <v>2.27</v>
      </c>
      <c r="DP1726" s="72">
        <v>0.11</v>
      </c>
      <c r="DQ1726" s="374"/>
      <c r="DR1726" s="72"/>
      <c r="DS1726" s="246"/>
      <c r="DU1726" s="96"/>
      <c r="DW1726" s="178"/>
      <c r="DX1726" s="304">
        <f t="shared" si="797"/>
        <v>59.873585482719946</v>
      </c>
      <c r="DY1726" s="77">
        <f t="shared" si="798"/>
        <v>0.26506269752268324</v>
      </c>
      <c r="DZ1726" s="304">
        <f t="shared" si="799"/>
        <v>1.060250790090733</v>
      </c>
      <c r="EA1726" s="77">
        <f t="shared" si="800"/>
        <v>5.0973595677439087E-2</v>
      </c>
      <c r="EB1726" s="304">
        <f t="shared" si="801"/>
        <v>18.595167703129775</v>
      </c>
      <c r="EC1726" s="77">
        <f t="shared" si="802"/>
        <v>0.30584157406463441</v>
      </c>
      <c r="ED1726" s="304">
        <f t="shared" si="803"/>
        <v>4.3123661943113474</v>
      </c>
      <c r="EE1726" s="77">
        <f t="shared" si="804"/>
        <v>0.31603629320012239</v>
      </c>
      <c r="EF1726" s="304">
        <f t="shared" si="805"/>
        <v>6.1168314812926894E-2</v>
      </c>
      <c r="EG1726" s="77">
        <f t="shared" si="806"/>
        <v>5.0973595677439081E-2</v>
      </c>
      <c r="EH1726" s="304">
        <f t="shared" si="807"/>
        <v>4.2715873177693959</v>
      </c>
      <c r="EI1726" s="77">
        <f t="shared" si="808"/>
        <v>0.18350494443878071</v>
      </c>
      <c r="EJ1726" s="304">
        <f t="shared" si="809"/>
        <v>6.1881945152411051</v>
      </c>
      <c r="EK1726" s="77">
        <f t="shared" si="810"/>
        <v>0.34662045060658581</v>
      </c>
      <c r="EL1726" s="304">
        <f t="shared" si="811"/>
        <v>2.2938118054847587</v>
      </c>
      <c r="EM1726" s="77">
        <f t="shared" si="812"/>
        <v>0.21408910184524413</v>
      </c>
      <c r="EN1726" s="304">
        <f t="shared" si="813"/>
        <v>0.84616168824548865</v>
      </c>
      <c r="EO1726" s="77">
        <f t="shared" si="814"/>
        <v>8.1557753083902521E-2</v>
      </c>
      <c r="EP1726" s="304">
        <f t="shared" si="815"/>
        <v>0</v>
      </c>
      <c r="EQ1726" s="77" t="e">
        <f t="shared" si="816"/>
        <v>#DIV/0!</v>
      </c>
      <c r="ER1726" s="77">
        <f t="shared" si="817"/>
        <v>100</v>
      </c>
      <c r="ES1726" s="77">
        <f t="shared" si="818"/>
        <v>0</v>
      </c>
    </row>
    <row r="1727" spans="1:149" s="77" customFormat="1" x14ac:dyDescent="0.45">
      <c r="A1727" s="78" t="s">
        <v>1491</v>
      </c>
      <c r="B1727" s="110" t="s">
        <v>3424</v>
      </c>
      <c r="C1727" s="77" t="s">
        <v>3444</v>
      </c>
      <c r="D1727" s="77" t="s">
        <v>3804</v>
      </c>
      <c r="E1727" s="78" t="s">
        <v>637</v>
      </c>
      <c r="F1727" s="78" t="s">
        <v>2528</v>
      </c>
      <c r="G1727" s="72" t="s">
        <v>3380</v>
      </c>
      <c r="H1727" s="78" t="s">
        <v>1372</v>
      </c>
      <c r="I1727" s="78">
        <v>120</v>
      </c>
      <c r="J1727" s="300">
        <v>200</v>
      </c>
      <c r="K1727" s="78">
        <v>5</v>
      </c>
      <c r="L1727" s="300">
        <v>1050</v>
      </c>
      <c r="M1727" s="72">
        <v>5</v>
      </c>
      <c r="O1727" s="78"/>
      <c r="P1727" s="72" t="s">
        <v>1374</v>
      </c>
      <c r="Q1727" s="125"/>
      <c r="R1727" s="125"/>
      <c r="S1727" s="116"/>
      <c r="AA1727" s="220"/>
      <c r="AB1727" s="221"/>
      <c r="AC1727" s="221"/>
      <c r="AD1727" s="221"/>
      <c r="AE1727" s="319">
        <v>1</v>
      </c>
      <c r="AF1727" s="221">
        <v>4.8192771084337352E-2</v>
      </c>
      <c r="AG1727" s="221"/>
      <c r="AH1727" s="221"/>
      <c r="AQ1727" s="178"/>
      <c r="AR1727" s="66">
        <v>0.95009999999999994</v>
      </c>
      <c r="AS1727" s="66"/>
      <c r="AU1727" s="276">
        <v>2000</v>
      </c>
      <c r="AV1727" s="276">
        <v>0</v>
      </c>
      <c r="AW1727" s="276">
        <v>1900.1999999999998</v>
      </c>
      <c r="AX1727" s="95"/>
      <c r="AY1727" s="276"/>
      <c r="AZ1727" s="95"/>
      <c r="BA1727" s="178"/>
      <c r="BB1727" s="98" t="s">
        <v>722</v>
      </c>
      <c r="BC1727" s="270" t="s">
        <v>1126</v>
      </c>
      <c r="BD1727" s="152">
        <v>53.6</v>
      </c>
      <c r="BE1727" s="72">
        <v>0.26</v>
      </c>
      <c r="BF1727" s="72">
        <v>0.96</v>
      </c>
      <c r="BG1727" s="72">
        <v>0.03</v>
      </c>
      <c r="BH1727" s="72">
        <v>16.18</v>
      </c>
      <c r="BI1727" s="72">
        <v>0.13</v>
      </c>
      <c r="BJ1727" s="72"/>
      <c r="BK1727" s="72"/>
      <c r="BL1727" s="72"/>
      <c r="BM1727" s="72"/>
      <c r="BN1727" s="72">
        <v>6.95</v>
      </c>
      <c r="BO1727" s="72">
        <v>0.2</v>
      </c>
      <c r="BP1727" s="72">
        <v>0.1</v>
      </c>
      <c r="BQ1727" s="72">
        <v>0.03</v>
      </c>
      <c r="BR1727" s="72">
        <v>4</v>
      </c>
      <c r="BS1727" s="72">
        <v>0.08</v>
      </c>
      <c r="BT1727" s="72"/>
      <c r="BU1727" s="72"/>
      <c r="BV1727" s="72"/>
      <c r="BW1727" s="72"/>
      <c r="BX1727" s="72">
        <v>7</v>
      </c>
      <c r="BY1727" s="72">
        <v>0.16</v>
      </c>
      <c r="BZ1727" s="72">
        <v>3.03</v>
      </c>
      <c r="CA1727" s="72">
        <v>0.16</v>
      </c>
      <c r="CB1727" s="72">
        <v>1.55</v>
      </c>
      <c r="CC1727" s="72">
        <v>0.05</v>
      </c>
      <c r="CD1727" s="72"/>
      <c r="CE1727" s="72"/>
      <c r="CF1727" s="72"/>
      <c r="CG1727" s="72"/>
      <c r="CH1727" s="72"/>
      <c r="CI1727" s="72"/>
      <c r="CJ1727" s="72"/>
      <c r="CK1727" s="72"/>
      <c r="CL1727" s="72"/>
      <c r="CM1727" s="72"/>
      <c r="CN1727" s="72"/>
      <c r="CO1727" s="72"/>
      <c r="CP1727" s="72"/>
      <c r="CQ1727" s="72"/>
      <c r="CR1727" s="72"/>
      <c r="CS1727" s="72"/>
      <c r="CT1727" s="72"/>
      <c r="CU1727" s="72"/>
      <c r="CV1727" s="72"/>
      <c r="CW1727" s="72"/>
      <c r="CX1727" s="72"/>
      <c r="CY1727" s="72"/>
      <c r="CZ1727" s="72">
        <v>0.24</v>
      </c>
      <c r="DA1727" s="72">
        <v>0.01</v>
      </c>
      <c r="DB1727" s="72"/>
      <c r="DC1727" s="72"/>
      <c r="DD1727" s="72"/>
      <c r="DE1727" s="72"/>
      <c r="DF1727" s="72"/>
      <c r="DG1727" s="72"/>
      <c r="DH1727" s="78">
        <v>93.61</v>
      </c>
      <c r="DJ1727" s="77">
        <f t="shared" si="796"/>
        <v>6.3900000000000006</v>
      </c>
      <c r="DK1727" s="72"/>
      <c r="DL1727" s="77" t="s">
        <v>3449</v>
      </c>
      <c r="DO1727" s="358">
        <v>5.88</v>
      </c>
      <c r="DP1727" s="72">
        <v>0.1</v>
      </c>
      <c r="DQ1727" s="374"/>
      <c r="DR1727" s="72"/>
      <c r="DS1727" s="246"/>
      <c r="DU1727" s="96"/>
      <c r="DW1727" s="178"/>
      <c r="DX1727" s="304">
        <f t="shared" si="797"/>
        <v>57.258839867535528</v>
      </c>
      <c r="DY1727" s="77">
        <f t="shared" si="798"/>
        <v>0.27774810383506038</v>
      </c>
      <c r="DZ1727" s="304">
        <f t="shared" si="799"/>
        <v>1.0255314603140691</v>
      </c>
      <c r="EA1727" s="77">
        <f t="shared" si="800"/>
        <v>3.2047858134814658E-2</v>
      </c>
      <c r="EB1727" s="304">
        <f t="shared" si="801"/>
        <v>17.28447815404337</v>
      </c>
      <c r="EC1727" s="77">
        <f t="shared" si="802"/>
        <v>0.13887405191753016</v>
      </c>
      <c r="ED1727" s="304">
        <f t="shared" si="803"/>
        <v>7.4244204678987291</v>
      </c>
      <c r="EE1727" s="77">
        <f t="shared" si="804"/>
        <v>0.21365238756543106</v>
      </c>
      <c r="EF1727" s="304">
        <f t="shared" si="805"/>
        <v>0.10682619378271554</v>
      </c>
      <c r="EG1727" s="77">
        <f t="shared" si="806"/>
        <v>3.2047858134814665E-2</v>
      </c>
      <c r="EH1727" s="304">
        <f t="shared" si="807"/>
        <v>4.2730477513086207</v>
      </c>
      <c r="EI1727" s="77">
        <f t="shared" si="808"/>
        <v>8.5460955026172417E-2</v>
      </c>
      <c r="EJ1727" s="304">
        <f t="shared" si="809"/>
        <v>7.4778335647900862</v>
      </c>
      <c r="EK1727" s="77">
        <f t="shared" si="810"/>
        <v>0.17092191005234483</v>
      </c>
      <c r="EL1727" s="304">
        <f t="shared" si="811"/>
        <v>3.2368336716162802</v>
      </c>
      <c r="EM1727" s="77">
        <f t="shared" si="812"/>
        <v>0.17092191005234486</v>
      </c>
      <c r="EN1727" s="304">
        <f t="shared" si="813"/>
        <v>1.6558060036320907</v>
      </c>
      <c r="EO1727" s="77">
        <f t="shared" si="814"/>
        <v>5.3413096891357766E-2</v>
      </c>
      <c r="EP1727" s="304">
        <f t="shared" si="815"/>
        <v>0</v>
      </c>
      <c r="EQ1727" s="77" t="e">
        <f t="shared" si="816"/>
        <v>#DIV/0!</v>
      </c>
      <c r="ER1727" s="77">
        <f t="shared" si="817"/>
        <v>100</v>
      </c>
      <c r="ES1727" s="77">
        <f t="shared" si="818"/>
        <v>0</v>
      </c>
    </row>
    <row r="1728" spans="1:149" s="77" customFormat="1" x14ac:dyDescent="0.45">
      <c r="A1728" s="78" t="s">
        <v>1491</v>
      </c>
      <c r="B1728" s="110" t="s">
        <v>3424</v>
      </c>
      <c r="C1728" s="77" t="s">
        <v>3444</v>
      </c>
      <c r="D1728" s="77" t="s">
        <v>3804</v>
      </c>
      <c r="E1728" s="78" t="s">
        <v>637</v>
      </c>
      <c r="F1728" s="78" t="s">
        <v>2529</v>
      </c>
      <c r="G1728" s="72" t="s">
        <v>3380</v>
      </c>
      <c r="H1728" s="78" t="s">
        <v>1372</v>
      </c>
      <c r="I1728" s="78">
        <v>120</v>
      </c>
      <c r="J1728" s="300">
        <v>200</v>
      </c>
      <c r="K1728" s="78">
        <v>5</v>
      </c>
      <c r="L1728" s="300">
        <v>1050</v>
      </c>
      <c r="M1728" s="72">
        <v>5</v>
      </c>
      <c r="O1728" s="78"/>
      <c r="P1728" s="72" t="s">
        <v>1374</v>
      </c>
      <c r="Q1728" s="125"/>
      <c r="R1728" s="125"/>
      <c r="S1728" s="116"/>
      <c r="AA1728" s="220"/>
      <c r="AB1728" s="221"/>
      <c r="AC1728" s="221"/>
      <c r="AD1728" s="221"/>
      <c r="AE1728" s="319">
        <v>1</v>
      </c>
      <c r="AF1728" s="221">
        <v>5.3481331987891019E-2</v>
      </c>
      <c r="AG1728" s="221"/>
      <c r="AH1728" s="221"/>
      <c r="AQ1728" s="178"/>
      <c r="AR1728" s="66">
        <v>0.95009999999999994</v>
      </c>
      <c r="AS1728" s="66"/>
      <c r="AU1728" s="276">
        <v>2000</v>
      </c>
      <c r="AV1728" s="276">
        <v>0</v>
      </c>
      <c r="AW1728" s="276">
        <v>1900.1999999999998</v>
      </c>
      <c r="AX1728" s="95"/>
      <c r="AY1728" s="276"/>
      <c r="AZ1728" s="95"/>
      <c r="BA1728" s="178"/>
      <c r="BB1728" s="98" t="s">
        <v>722</v>
      </c>
      <c r="BC1728" s="270" t="s">
        <v>1126</v>
      </c>
      <c r="BD1728" s="72">
        <v>53.58</v>
      </c>
      <c r="BE1728" s="72">
        <v>0.2</v>
      </c>
      <c r="BF1728" s="72">
        <v>0.97</v>
      </c>
      <c r="BG1728" s="72">
        <v>0.04</v>
      </c>
      <c r="BH1728" s="72">
        <v>16.09</v>
      </c>
      <c r="BI1728" s="72">
        <v>0.12</v>
      </c>
      <c r="BJ1728" s="72"/>
      <c r="BK1728" s="72"/>
      <c r="BL1728" s="72"/>
      <c r="BM1728" s="72"/>
      <c r="BN1728" s="72">
        <v>7.06</v>
      </c>
      <c r="BO1728" s="72">
        <v>0.32</v>
      </c>
      <c r="BP1728" s="72">
        <v>0.11</v>
      </c>
      <c r="BQ1728" s="72">
        <v>0.04</v>
      </c>
      <c r="BR1728" s="72">
        <v>3.94</v>
      </c>
      <c r="BS1728" s="72">
        <v>0.08</v>
      </c>
      <c r="BT1728" s="72"/>
      <c r="BU1728" s="72"/>
      <c r="BV1728" s="72"/>
      <c r="BW1728" s="72"/>
      <c r="BX1728" s="72">
        <v>7</v>
      </c>
      <c r="BY1728" s="72">
        <v>0.14000000000000001</v>
      </c>
      <c r="BZ1728" s="72">
        <v>3</v>
      </c>
      <c r="CA1728" s="72">
        <v>0.12</v>
      </c>
      <c r="CB1728" s="72">
        <v>1.54</v>
      </c>
      <c r="CC1728" s="72">
        <v>0.08</v>
      </c>
      <c r="CD1728" s="72"/>
      <c r="CE1728" s="72"/>
      <c r="CF1728" s="72"/>
      <c r="CG1728" s="72"/>
      <c r="CH1728" s="72"/>
      <c r="CI1728" s="72"/>
      <c r="CJ1728" s="72"/>
      <c r="CK1728" s="72"/>
      <c r="CL1728" s="72"/>
      <c r="CM1728" s="72"/>
      <c r="CN1728" s="72"/>
      <c r="CO1728" s="72"/>
      <c r="CP1728" s="72"/>
      <c r="CQ1728" s="72"/>
      <c r="CR1728" s="72"/>
      <c r="CS1728" s="72"/>
      <c r="CT1728" s="72"/>
      <c r="CU1728" s="72"/>
      <c r="CV1728" s="72"/>
      <c r="CW1728" s="72"/>
      <c r="CX1728" s="72"/>
      <c r="CY1728" s="72"/>
      <c r="CZ1728" s="72">
        <v>0.48</v>
      </c>
      <c r="DA1728" s="72">
        <v>0.01</v>
      </c>
      <c r="DB1728" s="72"/>
      <c r="DC1728" s="72"/>
      <c r="DD1728" s="72"/>
      <c r="DE1728" s="72"/>
      <c r="DF1728" s="72"/>
      <c r="DG1728" s="72"/>
      <c r="DH1728" s="78">
        <v>93.78</v>
      </c>
      <c r="DJ1728" s="77">
        <f t="shared" si="796"/>
        <v>6.2199999999999989</v>
      </c>
      <c r="DK1728" s="72"/>
      <c r="DL1728" s="77" t="s">
        <v>3449</v>
      </c>
      <c r="DO1728" s="358">
        <v>5.99</v>
      </c>
      <c r="DP1728" s="72">
        <v>0.1</v>
      </c>
      <c r="DQ1728" s="374"/>
      <c r="DR1728" s="72"/>
      <c r="DS1728" s="246"/>
      <c r="DU1728" s="96"/>
      <c r="DW1728" s="178"/>
      <c r="DX1728" s="304">
        <f t="shared" si="797"/>
        <v>57.133717210492641</v>
      </c>
      <c r="DY1728" s="77">
        <f t="shared" si="798"/>
        <v>0.21326508850501175</v>
      </c>
      <c r="DZ1728" s="304">
        <f t="shared" si="799"/>
        <v>1.034335679249307</v>
      </c>
      <c r="EA1728" s="77">
        <f t="shared" si="800"/>
        <v>4.2653017701002348E-2</v>
      </c>
      <c r="EB1728" s="304">
        <f t="shared" si="801"/>
        <v>17.157176370228193</v>
      </c>
      <c r="EC1728" s="77">
        <f t="shared" si="802"/>
        <v>0.12795905310300704</v>
      </c>
      <c r="ED1728" s="304">
        <f t="shared" si="803"/>
        <v>7.5282576242269137</v>
      </c>
      <c r="EE1728" s="77">
        <f t="shared" si="804"/>
        <v>0.34122414160801878</v>
      </c>
      <c r="EF1728" s="304">
        <f t="shared" si="805"/>
        <v>0.11729579867775644</v>
      </c>
      <c r="EG1728" s="77">
        <f t="shared" si="806"/>
        <v>4.2653017701002341E-2</v>
      </c>
      <c r="EH1728" s="304">
        <f t="shared" si="807"/>
        <v>4.2013222435487307</v>
      </c>
      <c r="EI1728" s="77">
        <f t="shared" si="808"/>
        <v>8.5306035402004696E-2</v>
      </c>
      <c r="EJ1728" s="304">
        <f t="shared" si="809"/>
        <v>7.4642780976754102</v>
      </c>
      <c r="EK1728" s="77">
        <f t="shared" si="810"/>
        <v>0.1492855619535082</v>
      </c>
      <c r="EL1728" s="304">
        <f t="shared" si="811"/>
        <v>3.1989763275751759</v>
      </c>
      <c r="EM1728" s="77">
        <f t="shared" si="812"/>
        <v>0.12795905310300704</v>
      </c>
      <c r="EN1728" s="304">
        <f t="shared" si="813"/>
        <v>1.6421411814885902</v>
      </c>
      <c r="EO1728" s="77">
        <f t="shared" si="814"/>
        <v>8.5306035402004682E-2</v>
      </c>
      <c r="EP1728" s="304">
        <f t="shared" si="815"/>
        <v>0</v>
      </c>
      <c r="EQ1728" s="77" t="e">
        <f t="shared" si="816"/>
        <v>#DIV/0!</v>
      </c>
      <c r="ER1728" s="77">
        <f t="shared" si="817"/>
        <v>100</v>
      </c>
      <c r="ES1728" s="77">
        <f t="shared" si="818"/>
        <v>0</v>
      </c>
    </row>
    <row r="1729" spans="1:149" s="77" customFormat="1" x14ac:dyDescent="0.45">
      <c r="A1729" s="78" t="s">
        <v>1491</v>
      </c>
      <c r="B1729" s="110" t="s">
        <v>3424</v>
      </c>
      <c r="C1729" s="77" t="s">
        <v>3444</v>
      </c>
      <c r="D1729" s="77" t="s">
        <v>3804</v>
      </c>
      <c r="E1729" s="78" t="s">
        <v>637</v>
      </c>
      <c r="F1729" s="78" t="s">
        <v>2530</v>
      </c>
      <c r="G1729" s="72" t="s">
        <v>3380</v>
      </c>
      <c r="H1729" s="78" t="s">
        <v>1372</v>
      </c>
      <c r="I1729" s="78">
        <v>120</v>
      </c>
      <c r="J1729" s="300">
        <v>200</v>
      </c>
      <c r="K1729" s="78">
        <v>5</v>
      </c>
      <c r="L1729" s="300">
        <v>1050</v>
      </c>
      <c r="M1729" s="72">
        <v>5</v>
      </c>
      <c r="O1729" s="78"/>
      <c r="P1729" s="72" t="s">
        <v>1374</v>
      </c>
      <c r="Q1729" s="125"/>
      <c r="R1729" s="125"/>
      <c r="S1729" s="116"/>
      <c r="AA1729" s="220"/>
      <c r="AB1729" s="221"/>
      <c r="AC1729" s="221"/>
      <c r="AD1729" s="221"/>
      <c r="AE1729" s="319">
        <v>0.99999999999999989</v>
      </c>
      <c r="AF1729" s="221">
        <v>6.1475409836065566E-2</v>
      </c>
      <c r="AG1729" s="221"/>
      <c r="AH1729" s="221"/>
      <c r="AQ1729" s="178"/>
      <c r="AR1729" s="66">
        <v>0.95009999999999994</v>
      </c>
      <c r="AS1729" s="66"/>
      <c r="AU1729" s="276">
        <v>1999.9999999999998</v>
      </c>
      <c r="AV1729" s="276">
        <v>2.2204460492503131E-13</v>
      </c>
      <c r="AW1729" s="276">
        <v>1900.1999999999996</v>
      </c>
      <c r="AX1729" s="95"/>
      <c r="AY1729" s="276"/>
      <c r="AZ1729" s="95"/>
      <c r="BA1729" s="178"/>
      <c r="BB1729" s="98" t="s">
        <v>722</v>
      </c>
      <c r="BC1729" s="270" t="s">
        <v>1126</v>
      </c>
      <c r="BD1729" s="72">
        <v>53.36</v>
      </c>
      <c r="BE1729" s="72">
        <v>0.24</v>
      </c>
      <c r="BF1729" s="72">
        <v>0.95</v>
      </c>
      <c r="BG1729" s="72">
        <v>0.04</v>
      </c>
      <c r="BH1729" s="72">
        <v>16.02</v>
      </c>
      <c r="BI1729" s="72">
        <v>0.15</v>
      </c>
      <c r="BJ1729" s="72"/>
      <c r="BK1729" s="72"/>
      <c r="BL1729" s="72"/>
      <c r="BM1729" s="72"/>
      <c r="BN1729" s="72">
        <v>6.9</v>
      </c>
      <c r="BO1729" s="72">
        <v>0.27</v>
      </c>
      <c r="BP1729" s="72">
        <v>0.09</v>
      </c>
      <c r="BQ1729" s="72">
        <v>0.05</v>
      </c>
      <c r="BR1729" s="72">
        <v>3.96</v>
      </c>
      <c r="BS1729" s="72">
        <v>7.0000000000000007E-2</v>
      </c>
      <c r="BT1729" s="72"/>
      <c r="BU1729" s="72"/>
      <c r="BV1729" s="72"/>
      <c r="BW1729" s="72"/>
      <c r="BX1729" s="72">
        <v>6.93</v>
      </c>
      <c r="BY1729" s="72">
        <v>0.12</v>
      </c>
      <c r="BZ1729" s="72">
        <v>2.97</v>
      </c>
      <c r="CA1729" s="72">
        <v>0.14000000000000001</v>
      </c>
      <c r="CB1729" s="72">
        <v>1.54</v>
      </c>
      <c r="CC1729" s="72">
        <v>0.05</v>
      </c>
      <c r="CD1729" s="72"/>
      <c r="CE1729" s="72"/>
      <c r="CF1729" s="72"/>
      <c r="CG1729" s="72"/>
      <c r="CH1729" s="72"/>
      <c r="CI1729" s="72"/>
      <c r="CJ1729" s="72"/>
      <c r="CK1729" s="72"/>
      <c r="CL1729" s="72"/>
      <c r="CM1729" s="72"/>
      <c r="CN1729" s="72"/>
      <c r="CO1729" s="72"/>
      <c r="CP1729" s="72"/>
      <c r="CQ1729" s="72"/>
      <c r="CR1729" s="72"/>
      <c r="CS1729" s="72"/>
      <c r="CT1729" s="72"/>
      <c r="CU1729" s="72"/>
      <c r="CV1729" s="72"/>
      <c r="CW1729" s="72"/>
      <c r="CX1729" s="72"/>
      <c r="CY1729" s="72"/>
      <c r="CZ1729" s="72">
        <v>0.97</v>
      </c>
      <c r="DA1729" s="72">
        <v>0.01</v>
      </c>
      <c r="DB1729" s="72"/>
      <c r="DC1729" s="72"/>
      <c r="DD1729" s="72"/>
      <c r="DE1729" s="72"/>
      <c r="DF1729" s="72"/>
      <c r="DG1729" s="72"/>
      <c r="DH1729" s="78">
        <v>93.7</v>
      </c>
      <c r="DJ1729" s="77">
        <f t="shared" si="796"/>
        <v>6.2999999999999972</v>
      </c>
      <c r="DK1729" s="72"/>
      <c r="DL1729" s="77" t="s">
        <v>3449</v>
      </c>
      <c r="DO1729" s="358">
        <v>6.1</v>
      </c>
      <c r="DP1729" s="72">
        <v>0.1</v>
      </c>
      <c r="DQ1729" s="374"/>
      <c r="DR1729" s="72"/>
      <c r="DS1729" s="246"/>
      <c r="DU1729" s="96"/>
      <c r="DW1729" s="178"/>
      <c r="DX1729" s="304">
        <f t="shared" si="797"/>
        <v>56.947705442902873</v>
      </c>
      <c r="DY1729" s="77">
        <f t="shared" si="798"/>
        <v>0.25613660618996792</v>
      </c>
      <c r="DZ1729" s="304">
        <f t="shared" si="799"/>
        <v>1.0138740661686232</v>
      </c>
      <c r="EA1729" s="77">
        <f t="shared" si="800"/>
        <v>4.2689434364994665E-2</v>
      </c>
      <c r="EB1729" s="304">
        <f t="shared" si="801"/>
        <v>17.097118463180362</v>
      </c>
      <c r="EC1729" s="77">
        <f t="shared" si="802"/>
        <v>0.16008537886872998</v>
      </c>
      <c r="ED1729" s="304">
        <f t="shared" si="803"/>
        <v>7.3639274279615794</v>
      </c>
      <c r="EE1729" s="77">
        <f t="shared" si="804"/>
        <v>0.28815368196371399</v>
      </c>
      <c r="EF1729" s="304">
        <f t="shared" si="805"/>
        <v>9.6051227321237984E-2</v>
      </c>
      <c r="EG1729" s="77">
        <f t="shared" si="806"/>
        <v>5.3361792956243326E-2</v>
      </c>
      <c r="EH1729" s="304">
        <f t="shared" si="807"/>
        <v>4.2262540021344721</v>
      </c>
      <c r="EI1729" s="77">
        <f t="shared" si="808"/>
        <v>7.4706510138740675E-2</v>
      </c>
      <c r="EJ1729" s="304">
        <f t="shared" si="809"/>
        <v>7.3959445037353246</v>
      </c>
      <c r="EK1729" s="77">
        <f t="shared" si="810"/>
        <v>0.12806830309498399</v>
      </c>
      <c r="EL1729" s="304">
        <f t="shared" si="811"/>
        <v>3.1696905016008539</v>
      </c>
      <c r="EM1729" s="77">
        <f t="shared" si="812"/>
        <v>0.14941302027748132</v>
      </c>
      <c r="EN1729" s="304">
        <f t="shared" si="813"/>
        <v>1.6435432230522944</v>
      </c>
      <c r="EO1729" s="77">
        <f t="shared" si="814"/>
        <v>5.3361792956243333E-2</v>
      </c>
      <c r="EP1729" s="304">
        <f t="shared" si="815"/>
        <v>0</v>
      </c>
      <c r="EQ1729" s="77" t="e">
        <f t="shared" si="816"/>
        <v>#DIV/0!</v>
      </c>
      <c r="ER1729" s="77">
        <f t="shared" si="817"/>
        <v>100</v>
      </c>
      <c r="ES1729" s="77">
        <f t="shared" si="818"/>
        <v>0</v>
      </c>
    </row>
    <row r="1730" spans="1:149" s="77" customFormat="1" x14ac:dyDescent="0.45">
      <c r="A1730" s="78" t="s">
        <v>1491</v>
      </c>
      <c r="B1730" s="110" t="s">
        <v>3424</v>
      </c>
      <c r="C1730" s="77" t="s">
        <v>3444</v>
      </c>
      <c r="D1730" s="77" t="s">
        <v>3804</v>
      </c>
      <c r="E1730" s="78" t="s">
        <v>637</v>
      </c>
      <c r="F1730" s="78" t="s">
        <v>2531</v>
      </c>
      <c r="G1730" s="72" t="s">
        <v>3380</v>
      </c>
      <c r="H1730" s="78" t="s">
        <v>1372</v>
      </c>
      <c r="I1730" s="78">
        <v>52</v>
      </c>
      <c r="J1730" s="300">
        <v>200</v>
      </c>
      <c r="K1730" s="78">
        <v>5</v>
      </c>
      <c r="L1730" s="300">
        <v>1200</v>
      </c>
      <c r="M1730" s="72">
        <v>5</v>
      </c>
      <c r="O1730" s="78"/>
      <c r="P1730" s="72" t="s">
        <v>1374</v>
      </c>
      <c r="Q1730" s="125"/>
      <c r="R1730" s="125"/>
      <c r="S1730" s="116"/>
      <c r="AA1730" s="221"/>
      <c r="AB1730" s="221"/>
      <c r="AC1730" s="221"/>
      <c r="AD1730" s="221"/>
      <c r="AE1730" s="320">
        <v>0.85393258426966279</v>
      </c>
      <c r="AF1730" s="221">
        <v>4.4943820224719093E-2</v>
      </c>
      <c r="AG1730" s="221">
        <v>0.14606741573033705</v>
      </c>
      <c r="AH1730" s="221">
        <v>6.1287027579162408E-3</v>
      </c>
      <c r="AQ1730" s="178" t="s">
        <v>824</v>
      </c>
      <c r="AR1730" s="66">
        <v>1.0069999999999999</v>
      </c>
      <c r="AS1730" s="66">
        <v>1.631</v>
      </c>
      <c r="AU1730" s="276">
        <v>1707.8651685393256</v>
      </c>
      <c r="AV1730" s="276">
        <v>292.13483146067443</v>
      </c>
      <c r="AW1730" s="276">
        <v>1719.8202247191007</v>
      </c>
      <c r="AX1730" s="95">
        <v>92.746046573082936</v>
      </c>
      <c r="AY1730" s="276">
        <v>476.47191011235998</v>
      </c>
      <c r="AZ1730" s="95">
        <v>146.76151324815206</v>
      </c>
      <c r="BA1730" s="178"/>
      <c r="BB1730" s="98" t="s">
        <v>722</v>
      </c>
      <c r="BC1730" s="270" t="s">
        <v>1126</v>
      </c>
      <c r="BD1730" s="72">
        <v>52.129600000000003</v>
      </c>
      <c r="BE1730" s="72">
        <v>0.52</v>
      </c>
      <c r="BF1730" s="72">
        <v>0.96909500000000004</v>
      </c>
      <c r="BG1730" s="72">
        <v>7.0000000000000007E-2</v>
      </c>
      <c r="BH1730" s="72">
        <v>15.9373</v>
      </c>
      <c r="BI1730" s="72">
        <v>0.27</v>
      </c>
      <c r="BJ1730" s="72"/>
      <c r="BK1730" s="72"/>
      <c r="BL1730" s="72"/>
      <c r="BM1730" s="72"/>
      <c r="BN1730" s="72">
        <v>6.8892100000000003</v>
      </c>
      <c r="BO1730" s="72">
        <v>0.36</v>
      </c>
      <c r="BP1730" s="72">
        <v>0.105545</v>
      </c>
      <c r="BQ1730" s="72">
        <v>0.12</v>
      </c>
      <c r="BR1730" s="72">
        <v>3.9435500000000001</v>
      </c>
      <c r="BS1730" s="72">
        <v>0.12</v>
      </c>
      <c r="BT1730" s="72"/>
      <c r="BU1730" s="72"/>
      <c r="BV1730" s="72"/>
      <c r="BW1730" s="72"/>
      <c r="BX1730" s="72">
        <v>6.6973099999999999</v>
      </c>
      <c r="BY1730" s="72">
        <v>0.27</v>
      </c>
      <c r="BZ1730" s="72">
        <v>3.04162</v>
      </c>
      <c r="CA1730" s="72">
        <v>0.26</v>
      </c>
      <c r="CB1730" s="72">
        <v>1.4872300000000001</v>
      </c>
      <c r="CC1730" s="72">
        <v>0.11</v>
      </c>
      <c r="CD1730" s="72"/>
      <c r="CE1730" s="72"/>
      <c r="CF1730" s="72"/>
      <c r="CG1730" s="72"/>
      <c r="CH1730" s="72"/>
      <c r="CI1730" s="72"/>
      <c r="CJ1730" s="72"/>
      <c r="CK1730" s="72"/>
      <c r="CL1730" s="72"/>
      <c r="CM1730" s="72"/>
      <c r="CN1730" s="72"/>
      <c r="CO1730" s="72"/>
      <c r="CP1730" s="72"/>
      <c r="CQ1730" s="72"/>
      <c r="CR1730" s="72"/>
      <c r="CS1730" s="72"/>
      <c r="CT1730" s="72"/>
      <c r="CU1730" s="72"/>
      <c r="CV1730" s="72"/>
      <c r="CW1730" s="72"/>
      <c r="CX1730" s="72"/>
      <c r="CY1730" s="72"/>
      <c r="CZ1730" s="72">
        <v>0.88273999999999997</v>
      </c>
      <c r="DA1730" s="72">
        <v>0.03</v>
      </c>
      <c r="DB1730" s="72"/>
      <c r="DC1730" s="72"/>
      <c r="DD1730" s="72"/>
      <c r="DE1730" s="72"/>
      <c r="DF1730" s="72"/>
      <c r="DG1730" s="72"/>
      <c r="DH1730" s="78">
        <v>95.95</v>
      </c>
      <c r="DJ1730" s="77">
        <f t="shared" si="796"/>
        <v>4.0499999999999972</v>
      </c>
      <c r="DK1730" s="72"/>
      <c r="DL1730" s="77" t="s">
        <v>3449</v>
      </c>
      <c r="DO1730" s="358">
        <v>5.24</v>
      </c>
      <c r="DP1730" s="72">
        <v>0.13</v>
      </c>
      <c r="DQ1730" s="374">
        <v>4.07E-2</v>
      </c>
      <c r="DR1730" s="72">
        <v>8.0999999999999996E-3</v>
      </c>
      <c r="DS1730" s="246"/>
      <c r="DU1730" s="96"/>
      <c r="DW1730" s="178"/>
      <c r="DX1730" s="304">
        <f t="shared" si="797"/>
        <v>54.329963522668059</v>
      </c>
      <c r="DY1730" s="77">
        <f t="shared" si="798"/>
        <v>0.5419489317352788</v>
      </c>
      <c r="DZ1730" s="304">
        <f t="shared" si="799"/>
        <v>1.01</v>
      </c>
      <c r="EA1730" s="77">
        <f t="shared" si="800"/>
        <v>7.2954663887441387E-2</v>
      </c>
      <c r="EB1730" s="304">
        <f t="shared" si="801"/>
        <v>16.610005211047422</v>
      </c>
      <c r="EC1730" s="77">
        <f t="shared" si="802"/>
        <v>0.2813965607087025</v>
      </c>
      <c r="ED1730" s="304">
        <f t="shared" si="803"/>
        <v>7.1800000000000006</v>
      </c>
      <c r="EE1730" s="77">
        <f t="shared" si="804"/>
        <v>0.37519541427826991</v>
      </c>
      <c r="EF1730" s="304">
        <f t="shared" si="805"/>
        <v>0.11</v>
      </c>
      <c r="EG1730" s="77">
        <f t="shared" si="806"/>
        <v>0.12506513809275663</v>
      </c>
      <c r="EH1730" s="304">
        <f t="shared" si="807"/>
        <v>4.1100052110474206</v>
      </c>
      <c r="EI1730" s="77">
        <f t="shared" si="808"/>
        <v>0.12506513809275663</v>
      </c>
      <c r="EJ1730" s="304">
        <f t="shared" si="809"/>
        <v>6.98</v>
      </c>
      <c r="EK1730" s="77">
        <f t="shared" si="810"/>
        <v>0.28139656070870245</v>
      </c>
      <c r="EL1730" s="304">
        <f t="shared" si="811"/>
        <v>3.1700052110474206</v>
      </c>
      <c r="EM1730" s="77">
        <f t="shared" si="812"/>
        <v>0.2709744658676394</v>
      </c>
      <c r="EN1730" s="304">
        <f t="shared" si="813"/>
        <v>1.5500052110474205</v>
      </c>
      <c r="EO1730" s="77">
        <f t="shared" si="814"/>
        <v>0.11464304325169358</v>
      </c>
      <c r="EP1730" s="304">
        <f t="shared" si="815"/>
        <v>0</v>
      </c>
      <c r="EQ1730" s="77" t="e">
        <f t="shared" si="816"/>
        <v>#DIV/0!</v>
      </c>
      <c r="ER1730" s="77">
        <f t="shared" si="817"/>
        <v>100</v>
      </c>
      <c r="ES1730" s="77">
        <f t="shared" si="818"/>
        <v>0</v>
      </c>
    </row>
    <row r="1731" spans="1:149" s="77" customFormat="1" x14ac:dyDescent="0.45">
      <c r="A1731" s="78" t="s">
        <v>1491</v>
      </c>
      <c r="B1731" s="110" t="s">
        <v>3424</v>
      </c>
      <c r="C1731" s="77" t="s">
        <v>3444</v>
      </c>
      <c r="D1731" s="77" t="s">
        <v>3804</v>
      </c>
      <c r="E1731" s="78" t="s">
        <v>637</v>
      </c>
      <c r="F1731" s="78" t="s">
        <v>2532</v>
      </c>
      <c r="G1731" s="72" t="s">
        <v>3380</v>
      </c>
      <c r="H1731" s="78" t="s">
        <v>1372</v>
      </c>
      <c r="I1731" s="78">
        <v>52</v>
      </c>
      <c r="J1731" s="300">
        <v>200</v>
      </c>
      <c r="K1731" s="78">
        <v>5</v>
      </c>
      <c r="L1731" s="300">
        <v>1200</v>
      </c>
      <c r="M1731" s="72">
        <v>5</v>
      </c>
      <c r="O1731" s="78"/>
      <c r="P1731" s="72" t="s">
        <v>1374</v>
      </c>
      <c r="Q1731" s="125"/>
      <c r="R1731" s="125"/>
      <c r="S1731" s="116"/>
      <c r="AA1731" s="221"/>
      <c r="AB1731" s="221"/>
      <c r="AC1731" s="221"/>
      <c r="AD1731" s="221"/>
      <c r="AE1731" s="320">
        <v>0.85670731707317083</v>
      </c>
      <c r="AF1731" s="221">
        <v>3.2520325203252036E-2</v>
      </c>
      <c r="AG1731" s="221">
        <v>0.14329268292682926</v>
      </c>
      <c r="AH1731" s="221">
        <v>5.0813008130081308E-3</v>
      </c>
      <c r="AQ1731" s="178" t="s">
        <v>824</v>
      </c>
      <c r="AR1731" s="66">
        <v>1.0069999999999999</v>
      </c>
      <c r="AS1731" s="66">
        <v>1.631</v>
      </c>
      <c r="AU1731" s="276">
        <v>1713.4146341463415</v>
      </c>
      <c r="AV1731" s="276">
        <v>286.58536585365835</v>
      </c>
      <c r="AW1731" s="276">
        <v>1725.4085365853657</v>
      </c>
      <c r="AX1731" s="95">
        <v>68.563146283127494</v>
      </c>
      <c r="AY1731" s="276">
        <v>467.42073170731675</v>
      </c>
      <c r="AZ1731" s="95">
        <v>106.28705852673637</v>
      </c>
      <c r="BA1731" s="178"/>
      <c r="BB1731" s="98" t="s">
        <v>722</v>
      </c>
      <c r="BC1731" s="270" t="s">
        <v>1126</v>
      </c>
      <c r="BD1731" s="72">
        <v>51.587800000000001</v>
      </c>
      <c r="BE1731" s="72">
        <v>0.48</v>
      </c>
      <c r="BF1731" s="72">
        <v>0.95479999999999998</v>
      </c>
      <c r="BG1731" s="72">
        <v>7.0000000000000007E-2</v>
      </c>
      <c r="BH1731" s="72">
        <v>15.8688</v>
      </c>
      <c r="BI1731" s="72">
        <v>0.27</v>
      </c>
      <c r="BJ1731" s="72"/>
      <c r="BK1731" s="72"/>
      <c r="BL1731" s="72"/>
      <c r="BM1731" s="72"/>
      <c r="BN1731" s="72">
        <v>6.57857</v>
      </c>
      <c r="BO1731" s="72">
        <v>0.49</v>
      </c>
      <c r="BP1731" s="72">
        <v>9.5479999999999995E-2</v>
      </c>
      <c r="BQ1731" s="72">
        <v>0.11</v>
      </c>
      <c r="BR1731" s="72">
        <v>3.9146800000000002</v>
      </c>
      <c r="BS1731" s="72">
        <v>0.12</v>
      </c>
      <c r="BT1731" s="72"/>
      <c r="BU1731" s="72"/>
      <c r="BV1731" s="72"/>
      <c r="BW1731" s="72"/>
      <c r="BX1731" s="72">
        <v>6.6836000000000002</v>
      </c>
      <c r="BY1731" s="72">
        <v>0.18</v>
      </c>
      <c r="BZ1731" s="72">
        <v>3.0553599999999999</v>
      </c>
      <c r="CA1731" s="72">
        <v>0.28999999999999998</v>
      </c>
      <c r="CB1731" s="72">
        <v>1.48949</v>
      </c>
      <c r="CC1731" s="72">
        <v>0.13</v>
      </c>
      <c r="CD1731" s="72"/>
      <c r="CE1731" s="72"/>
      <c r="CF1731" s="72"/>
      <c r="CG1731" s="72"/>
      <c r="CH1731" s="72"/>
      <c r="CI1731" s="72"/>
      <c r="CJ1731" s="72"/>
      <c r="CK1731" s="72"/>
      <c r="CL1731" s="72"/>
      <c r="CM1731" s="72"/>
      <c r="CN1731" s="72"/>
      <c r="CO1731" s="72"/>
      <c r="CP1731" s="72"/>
      <c r="CQ1731" s="72"/>
      <c r="CR1731" s="72"/>
      <c r="CS1731" s="72"/>
      <c r="CT1731" s="72"/>
      <c r="CU1731" s="72"/>
      <c r="CV1731" s="72"/>
      <c r="CW1731" s="72"/>
      <c r="CX1731" s="72"/>
      <c r="CY1731" s="72"/>
      <c r="CZ1731" s="72">
        <v>0.92615599999999998</v>
      </c>
      <c r="DA1731" s="72">
        <v>0.03</v>
      </c>
      <c r="DB1731" s="72"/>
      <c r="DC1731" s="72"/>
      <c r="DD1731" s="72"/>
      <c r="DE1731" s="72"/>
      <c r="DF1731" s="72"/>
      <c r="DG1731" s="72"/>
      <c r="DH1731" s="78">
        <v>95.48</v>
      </c>
      <c r="DJ1731" s="77">
        <f t="shared" ref="DJ1731:DJ1794" si="820">IF(AND(DH1731&lt;100, DH1731&gt;0), 100-DH1731, 0)</f>
        <v>4.519999999999996</v>
      </c>
      <c r="DK1731" s="72"/>
      <c r="DL1731" s="77" t="s">
        <v>3449</v>
      </c>
      <c r="DO1731" s="358">
        <v>4.92</v>
      </c>
      <c r="DP1731" s="72">
        <v>0.1</v>
      </c>
      <c r="DQ1731" s="374">
        <v>3.5999999999999997E-2</v>
      </c>
      <c r="DR1731" s="72">
        <v>9.1000000000000004E-3</v>
      </c>
      <c r="DS1731" s="246"/>
      <c r="DU1731" s="96"/>
      <c r="DW1731" s="178"/>
      <c r="DX1731" s="304">
        <f t="shared" si="797"/>
        <v>54.02995391705069</v>
      </c>
      <c r="DY1731" s="77">
        <f t="shared" si="798"/>
        <v>0.50272308336824456</v>
      </c>
      <c r="DZ1731" s="304">
        <f t="shared" si="799"/>
        <v>1</v>
      </c>
      <c r="EA1731" s="77">
        <f t="shared" si="800"/>
        <v>7.331378299120235E-2</v>
      </c>
      <c r="EB1731" s="304">
        <f t="shared" si="801"/>
        <v>16.620025136154169</v>
      </c>
      <c r="EC1731" s="77">
        <f t="shared" si="802"/>
        <v>0.28278173439463766</v>
      </c>
      <c r="ED1731" s="304">
        <f t="shared" si="803"/>
        <v>6.8899979053204854</v>
      </c>
      <c r="EE1731" s="77">
        <f t="shared" si="804"/>
        <v>0.5131964809384163</v>
      </c>
      <c r="EF1731" s="304">
        <f t="shared" si="805"/>
        <v>9.9999999999999978E-2</v>
      </c>
      <c r="EG1731" s="77">
        <f t="shared" si="806"/>
        <v>0.11520737327188939</v>
      </c>
      <c r="EH1731" s="304">
        <f t="shared" si="807"/>
        <v>4.1000000000000005</v>
      </c>
      <c r="EI1731" s="77">
        <f t="shared" si="808"/>
        <v>0.12568077084206117</v>
      </c>
      <c r="EJ1731" s="304">
        <f t="shared" si="809"/>
        <v>6.9999999999999991</v>
      </c>
      <c r="EK1731" s="77">
        <f t="shared" si="810"/>
        <v>0.18852115626309171</v>
      </c>
      <c r="EL1731" s="304">
        <f t="shared" si="811"/>
        <v>3.1999999999999993</v>
      </c>
      <c r="EM1731" s="77">
        <f t="shared" si="812"/>
        <v>0.30372852953498108</v>
      </c>
      <c r="EN1731" s="304">
        <f t="shared" si="813"/>
        <v>1.5600020946795139</v>
      </c>
      <c r="EO1731" s="77">
        <f t="shared" si="814"/>
        <v>0.13615416841223291</v>
      </c>
      <c r="EP1731" s="304">
        <f t="shared" si="815"/>
        <v>0</v>
      </c>
      <c r="EQ1731" s="77" t="e">
        <f t="shared" si="816"/>
        <v>#DIV/0!</v>
      </c>
      <c r="ER1731" s="77">
        <f t="shared" si="817"/>
        <v>100</v>
      </c>
      <c r="ES1731" s="77">
        <f t="shared" si="818"/>
        <v>0</v>
      </c>
    </row>
    <row r="1732" spans="1:149" s="77" customFormat="1" x14ac:dyDescent="0.45">
      <c r="A1732" s="78" t="s">
        <v>1491</v>
      </c>
      <c r="B1732" s="110" t="s">
        <v>3424</v>
      </c>
      <c r="C1732" s="77" t="s">
        <v>3444</v>
      </c>
      <c r="D1732" s="77" t="s">
        <v>3804</v>
      </c>
      <c r="E1732" s="78" t="s">
        <v>637</v>
      </c>
      <c r="F1732" s="78" t="s">
        <v>2533</v>
      </c>
      <c r="G1732" s="72" t="s">
        <v>3380</v>
      </c>
      <c r="H1732" s="78" t="s">
        <v>1372</v>
      </c>
      <c r="I1732" s="78">
        <v>52</v>
      </c>
      <c r="J1732" s="300">
        <v>200</v>
      </c>
      <c r="K1732" s="78">
        <v>5</v>
      </c>
      <c r="L1732" s="300">
        <v>1200</v>
      </c>
      <c r="M1732" s="72">
        <v>5</v>
      </c>
      <c r="O1732" s="78"/>
      <c r="P1732" s="72" t="s">
        <v>1374</v>
      </c>
      <c r="Q1732" s="125"/>
      <c r="R1732" s="125"/>
      <c r="S1732" s="116"/>
      <c r="AA1732" s="221"/>
      <c r="AB1732" s="221"/>
      <c r="AC1732" s="221"/>
      <c r="AD1732" s="221"/>
      <c r="AE1732" s="320">
        <v>0.85380710659898473</v>
      </c>
      <c r="AF1732" s="221">
        <v>2.9441624365482234E-2</v>
      </c>
      <c r="AG1732" s="221">
        <v>0.14619289340101521</v>
      </c>
      <c r="AH1732" s="221">
        <v>5.076142131979695E-3</v>
      </c>
      <c r="AQ1732" s="178" t="s">
        <v>824</v>
      </c>
      <c r="AR1732" s="66">
        <v>1.0069999999999999</v>
      </c>
      <c r="AS1732" s="66">
        <v>1.631</v>
      </c>
      <c r="AU1732" s="276">
        <v>1707.6142131979695</v>
      </c>
      <c r="AV1732" s="276">
        <v>292.38578680203051</v>
      </c>
      <c r="AW1732" s="276">
        <v>1719.5675126903552</v>
      </c>
      <c r="AX1732" s="95">
        <v>62.644684150243819</v>
      </c>
      <c r="AY1732" s="276">
        <v>476.88121827411175</v>
      </c>
      <c r="AZ1732" s="95">
        <v>96.275083662295884</v>
      </c>
      <c r="BA1732" s="178"/>
      <c r="BB1732" s="98" t="s">
        <v>722</v>
      </c>
      <c r="BC1732" s="270" t="s">
        <v>1126</v>
      </c>
      <c r="BD1732" s="72">
        <v>51.899900000000002</v>
      </c>
      <c r="BE1732" s="72">
        <v>0.69</v>
      </c>
      <c r="BF1732" s="72">
        <v>0.93668399999999996</v>
      </c>
      <c r="BG1732" s="72">
        <v>0.08</v>
      </c>
      <c r="BH1732" s="72">
        <v>15.8185</v>
      </c>
      <c r="BI1732" s="72">
        <v>0.24</v>
      </c>
      <c r="BJ1732" s="72"/>
      <c r="BK1732" s="72"/>
      <c r="BL1732" s="72"/>
      <c r="BM1732" s="72"/>
      <c r="BN1732" s="72">
        <v>6.5663499999999999</v>
      </c>
      <c r="BO1732" s="72">
        <v>0.5</v>
      </c>
      <c r="BP1732" s="72">
        <v>8.6022000000000001E-2</v>
      </c>
      <c r="BQ1732" s="72">
        <v>0.12</v>
      </c>
      <c r="BR1732" s="72">
        <v>3.9283399999999999</v>
      </c>
      <c r="BS1732" s="72">
        <v>0.17</v>
      </c>
      <c r="BT1732" s="72"/>
      <c r="BU1732" s="72"/>
      <c r="BV1732" s="72"/>
      <c r="BW1732" s="72"/>
      <c r="BX1732" s="72">
        <v>6.6905999999999999</v>
      </c>
      <c r="BY1732" s="72">
        <v>0.28000000000000003</v>
      </c>
      <c r="BZ1732" s="72">
        <v>3.02033</v>
      </c>
      <c r="CA1732" s="72">
        <v>0.32</v>
      </c>
      <c r="CB1732" s="72">
        <v>1.47193</v>
      </c>
      <c r="CC1732" s="72">
        <v>0.1</v>
      </c>
      <c r="CD1732" s="72"/>
      <c r="CE1732" s="72"/>
      <c r="CF1732" s="72"/>
      <c r="CG1732" s="72"/>
      <c r="CH1732" s="72"/>
      <c r="CI1732" s="72"/>
      <c r="CJ1732" s="72"/>
      <c r="CK1732" s="72"/>
      <c r="CL1732" s="72"/>
      <c r="CM1732" s="72"/>
      <c r="CN1732" s="72"/>
      <c r="CO1732" s="72"/>
      <c r="CP1732" s="72"/>
      <c r="CQ1732" s="72"/>
      <c r="CR1732" s="72"/>
      <c r="CS1732" s="72"/>
      <c r="CT1732" s="72"/>
      <c r="CU1732" s="72"/>
      <c r="CV1732" s="72"/>
      <c r="CW1732" s="72"/>
      <c r="CX1732" s="72"/>
      <c r="CY1732" s="72"/>
      <c r="CZ1732" s="72">
        <v>0.92712600000000001</v>
      </c>
      <c r="DA1732" s="72">
        <v>0.03</v>
      </c>
      <c r="DB1732" s="72"/>
      <c r="DC1732" s="72"/>
      <c r="DD1732" s="72"/>
      <c r="DE1732" s="72"/>
      <c r="DF1732" s="72"/>
      <c r="DG1732" s="72"/>
      <c r="DH1732" s="78">
        <v>95.58</v>
      </c>
      <c r="DJ1732" s="77">
        <f t="shared" si="820"/>
        <v>4.4200000000000017</v>
      </c>
      <c r="DK1732" s="72"/>
      <c r="DL1732" s="77" t="s">
        <v>3449</v>
      </c>
      <c r="DO1732" s="358">
        <v>5.0599999999999996</v>
      </c>
      <c r="DP1732" s="72">
        <v>0.08</v>
      </c>
      <c r="DQ1732" s="374">
        <v>3.1699999999999999E-2</v>
      </c>
      <c r="DR1732" s="72">
        <v>8.6E-3</v>
      </c>
      <c r="DS1732" s="246"/>
      <c r="DU1732" s="96"/>
      <c r="DW1732" s="178"/>
      <c r="DX1732" s="304">
        <f t="shared" ref="DX1732:DX1795" si="821">BD1732/$DH1732*100</f>
        <v>54.299958150240634</v>
      </c>
      <c r="DY1732" s="77">
        <f t="shared" ref="DY1732:DY1795" si="822">DX1732*SQRT(((BE1732/BD1732)^2)+(($DI1732/$DH1732)^2))</f>
        <v>0.72190834902699297</v>
      </c>
      <c r="DZ1732" s="304">
        <f t="shared" ref="DZ1732:DZ1795" si="823">BF1732/$DH1732*100</f>
        <v>0.98</v>
      </c>
      <c r="EA1732" s="77">
        <f t="shared" ref="EA1732:EA1795" si="824">DZ1732*SQRT(((BG1732/BF1732)^2)+(($DI1732/$DH1732)^2))</f>
        <v>8.3699518727767319E-2</v>
      </c>
      <c r="EB1732" s="304">
        <f t="shared" ref="EB1732:EB1795" si="825">BH1732/$DH1732*100</f>
        <v>16.55001046243984</v>
      </c>
      <c r="EC1732" s="77">
        <f t="shared" ref="EC1732:EC1795" si="826">EB1732*SQRT(((BI1732/BH1732)^2)+(($DI1732/$DH1732)^2))</f>
        <v>0.2510985561833019</v>
      </c>
      <c r="ED1732" s="304">
        <f t="shared" ref="ED1732:ED1795" si="827">BN1732/$DH1732*100</f>
        <v>6.8700041849759366</v>
      </c>
      <c r="EE1732" s="77">
        <f t="shared" ref="EE1732:EE1795" si="828">ED1732*SQRT(((BO1732/BN1732)^2)+(($DI1732/$DH1732)^2))</f>
        <v>0.5231219920485457</v>
      </c>
      <c r="EF1732" s="304">
        <f t="shared" ref="EF1732:EF1795" si="829">BP1732/$DH1732*100</f>
        <v>0.09</v>
      </c>
      <c r="EG1732" s="77">
        <f t="shared" ref="EG1732:EG1795" si="830">EF1732*SQRT(((BQ1732/BP1732)^2)+(($DI1732/$DH1732)^2))</f>
        <v>0.12554927809165095</v>
      </c>
      <c r="EH1732" s="304">
        <f t="shared" ref="EH1732:EH1795" si="831">BR1732/$DH1732*100</f>
        <v>4.1100020924879681</v>
      </c>
      <c r="EI1732" s="77">
        <f t="shared" ref="EI1732:EI1795" si="832">EH1732*SQRT(((BS1732/BR1732)^2)+(($DI1732/$DH1732)^2))</f>
        <v>0.17786147729650556</v>
      </c>
      <c r="EJ1732" s="304">
        <f t="shared" ref="EJ1732:EJ1795" si="833">BX1732/$DH1732*100</f>
        <v>7.0000000000000009</v>
      </c>
      <c r="EK1732" s="77">
        <f t="shared" ref="EK1732:EK1795" si="834">EJ1732*SQRT(((BY1732/BX1732)^2)+(($DI1732/$DH1732)^2))</f>
        <v>0.29294831554718564</v>
      </c>
      <c r="EL1732" s="304">
        <f t="shared" ref="EL1732:EL1795" si="835">BZ1732/$DH1732*100</f>
        <v>3.1600020924879679</v>
      </c>
      <c r="EM1732" s="77">
        <f t="shared" ref="EM1732:EM1795" si="836">EL1732*SQRT(((CA1732/BZ1732)^2)+(($DI1732/$DH1732)^2))</f>
        <v>0.33479807491106922</v>
      </c>
      <c r="EN1732" s="304">
        <f t="shared" ref="EN1732:EN1795" si="837">CB1732/$DH1732*100</f>
        <v>1.5399979075120318</v>
      </c>
      <c r="EO1732" s="77">
        <f t="shared" ref="EO1732:EO1795" si="838">EN1732*SQRT(((CC1732/CB1732)^2)+(($DI1732/$DH1732)^2))</f>
        <v>0.10462439840970915</v>
      </c>
      <c r="EP1732" s="304">
        <f t="shared" ref="EP1732:EP1795" si="839">CD1732/$DH1732*100</f>
        <v>0</v>
      </c>
      <c r="EQ1732" s="77" t="e">
        <f t="shared" ref="EQ1732:EQ1795" si="840">EP1732*SQRT(((CE1732/CD1732)^2)+(($DI1732/$DH1732)^2))</f>
        <v>#DIV/0!</v>
      </c>
      <c r="ER1732" s="77">
        <f t="shared" ref="ER1732:ER1795" si="841">DH1732/$DH1732*100</f>
        <v>100</v>
      </c>
      <c r="ES1732" s="77">
        <f t="shared" ref="ES1732:ES1795" si="842">ER1732*SQRT(((DI1732/DH1732)^2)+(($DI1732/$DH1732)^2))</f>
        <v>0</v>
      </c>
    </row>
    <row r="1733" spans="1:149" s="77" customFormat="1" x14ac:dyDescent="0.45">
      <c r="A1733" s="78" t="s">
        <v>1491</v>
      </c>
      <c r="B1733" s="110" t="s">
        <v>3424</v>
      </c>
      <c r="C1733" s="77" t="s">
        <v>3444</v>
      </c>
      <c r="D1733" s="77" t="s">
        <v>3804</v>
      </c>
      <c r="E1733" s="78" t="s">
        <v>637</v>
      </c>
      <c r="F1733" s="78" t="s">
        <v>2534</v>
      </c>
      <c r="G1733" s="72" t="s">
        <v>3380</v>
      </c>
      <c r="H1733" s="78" t="s">
        <v>1372</v>
      </c>
      <c r="I1733" s="78">
        <v>72</v>
      </c>
      <c r="J1733" s="300">
        <v>200</v>
      </c>
      <c r="K1733" s="78">
        <v>5</v>
      </c>
      <c r="L1733" s="300">
        <v>1200</v>
      </c>
      <c r="M1733" s="72">
        <v>5</v>
      </c>
      <c r="O1733" s="78"/>
      <c r="P1733" s="72" t="s">
        <v>1374</v>
      </c>
      <c r="Q1733" s="125"/>
      <c r="R1733" s="125"/>
      <c r="S1733" s="116"/>
      <c r="AA1733" s="221"/>
      <c r="AB1733" s="221"/>
      <c r="AC1733" s="221"/>
      <c r="AD1733" s="221"/>
      <c r="AE1733" s="320">
        <v>0.84584584584584588</v>
      </c>
      <c r="AF1733" s="221">
        <v>2.9029029029029034E-2</v>
      </c>
      <c r="AG1733" s="221">
        <v>0.15415415415415418</v>
      </c>
      <c r="AH1733" s="221">
        <v>5.0050050050050058E-3</v>
      </c>
      <c r="AQ1733" s="178" t="s">
        <v>824</v>
      </c>
      <c r="AR1733" s="66">
        <v>1.0069999999999999</v>
      </c>
      <c r="AS1733" s="66">
        <v>1.631</v>
      </c>
      <c r="AU1733" s="276">
        <v>1691.6916916916919</v>
      </c>
      <c r="AV1733" s="276">
        <v>308.30830830830826</v>
      </c>
      <c r="AW1733" s="276">
        <v>1703.5335335335335</v>
      </c>
      <c r="AX1733" s="95">
        <v>61.797419268100398</v>
      </c>
      <c r="AY1733" s="276">
        <v>502.85085085085075</v>
      </c>
      <c r="AZ1733" s="95">
        <v>94.959348381468089</v>
      </c>
      <c r="BA1733" s="178"/>
      <c r="BB1733" s="98" t="s">
        <v>722</v>
      </c>
      <c r="BC1733" s="270" t="s">
        <v>1126</v>
      </c>
      <c r="BD1733" s="72">
        <v>52.025700000000001</v>
      </c>
      <c r="BE1733" s="72">
        <v>0.43</v>
      </c>
      <c r="BF1733" s="72">
        <v>0.992784</v>
      </c>
      <c r="BG1733" s="72">
        <v>0.06</v>
      </c>
      <c r="BH1733" s="72">
        <v>15.9895</v>
      </c>
      <c r="BI1733" s="72">
        <v>0.3</v>
      </c>
      <c r="BJ1733" s="72"/>
      <c r="BK1733" s="72"/>
      <c r="BL1733" s="72"/>
      <c r="BM1733" s="72"/>
      <c r="BN1733" s="72">
        <v>6.8063000000000002</v>
      </c>
      <c r="BO1733" s="72">
        <v>0.44</v>
      </c>
      <c r="BP1733" s="72">
        <v>0.114552</v>
      </c>
      <c r="BQ1733" s="72">
        <v>0.06</v>
      </c>
      <c r="BR1733" s="72">
        <v>3.9711400000000001</v>
      </c>
      <c r="BS1733" s="72">
        <v>0.18</v>
      </c>
      <c r="BT1733" s="72"/>
      <c r="BU1733" s="72"/>
      <c r="BV1733" s="72"/>
      <c r="BW1733" s="72"/>
      <c r="BX1733" s="72">
        <v>6.6535599999999997</v>
      </c>
      <c r="BY1733" s="72">
        <v>0.3</v>
      </c>
      <c r="BZ1733" s="72">
        <v>3.0356299999999998</v>
      </c>
      <c r="CA1733" s="72">
        <v>0.24</v>
      </c>
      <c r="CB1733" s="72">
        <v>1.4605399999999999</v>
      </c>
      <c r="CC1733" s="72">
        <v>0.11</v>
      </c>
      <c r="CD1733" s="72"/>
      <c r="CE1733" s="72"/>
      <c r="CF1733" s="72"/>
      <c r="CG1733" s="72"/>
      <c r="CH1733" s="72"/>
      <c r="CI1733" s="72"/>
      <c r="CJ1733" s="72"/>
      <c r="CK1733" s="72"/>
      <c r="CL1733" s="72"/>
      <c r="CM1733" s="72"/>
      <c r="CN1733" s="72"/>
      <c r="CO1733" s="72"/>
      <c r="CP1733" s="72"/>
      <c r="CQ1733" s="72"/>
      <c r="CR1733" s="72"/>
      <c r="CS1733" s="72"/>
      <c r="CT1733" s="72"/>
      <c r="CU1733" s="72"/>
      <c r="CV1733" s="72"/>
      <c r="CW1733" s="72"/>
      <c r="CX1733" s="72"/>
      <c r="CY1733" s="72"/>
      <c r="CZ1733" s="72">
        <v>7.6368000000000005E-2</v>
      </c>
      <c r="DA1733" s="72">
        <v>0.01</v>
      </c>
      <c r="DB1733" s="72"/>
      <c r="DC1733" s="72"/>
      <c r="DD1733" s="72"/>
      <c r="DE1733" s="72"/>
      <c r="DF1733" s="72"/>
      <c r="DG1733" s="72"/>
      <c r="DH1733" s="78">
        <v>95.46</v>
      </c>
      <c r="DJ1733" s="77">
        <f t="shared" si="820"/>
        <v>4.5400000000000063</v>
      </c>
      <c r="DK1733" s="72"/>
      <c r="DL1733" s="77" t="s">
        <v>3449</v>
      </c>
      <c r="DO1733" s="358">
        <v>5.14</v>
      </c>
      <c r="DP1733" s="72">
        <v>0.1</v>
      </c>
      <c r="DQ1733" s="374">
        <v>3.61E-2</v>
      </c>
      <c r="DR1733" s="72">
        <v>9.1999999999999998E-3</v>
      </c>
      <c r="DS1733" s="246"/>
      <c r="DU1733" s="96"/>
      <c r="DW1733" s="178"/>
      <c r="DX1733" s="304">
        <f t="shared" si="821"/>
        <v>54.500000000000007</v>
      </c>
      <c r="DY1733" s="77">
        <f t="shared" si="822"/>
        <v>0.45045045045045051</v>
      </c>
      <c r="DZ1733" s="304">
        <f t="shared" si="823"/>
        <v>1.04</v>
      </c>
      <c r="EA1733" s="77">
        <f t="shared" si="824"/>
        <v>6.2853551225644247E-2</v>
      </c>
      <c r="EB1733" s="304">
        <f t="shared" si="825"/>
        <v>16.749947622040644</v>
      </c>
      <c r="EC1733" s="77">
        <f t="shared" si="826"/>
        <v>0.31426775612822122</v>
      </c>
      <c r="ED1733" s="304">
        <f t="shared" si="827"/>
        <v>7.1300020951183747</v>
      </c>
      <c r="EE1733" s="77">
        <f t="shared" si="828"/>
        <v>0.46092604232139123</v>
      </c>
      <c r="EF1733" s="304">
        <f t="shared" si="829"/>
        <v>0.12000000000000001</v>
      </c>
      <c r="EG1733" s="77">
        <f t="shared" si="830"/>
        <v>6.2853551225644247E-2</v>
      </c>
      <c r="EH1733" s="304">
        <f t="shared" si="831"/>
        <v>4.1600041902367488</v>
      </c>
      <c r="EI1733" s="77">
        <f t="shared" si="832"/>
        <v>0.18856065367693275</v>
      </c>
      <c r="EJ1733" s="304">
        <f t="shared" si="833"/>
        <v>6.9699979048816267</v>
      </c>
      <c r="EK1733" s="77">
        <f t="shared" si="834"/>
        <v>0.31426775612822128</v>
      </c>
      <c r="EL1733" s="304">
        <f t="shared" si="835"/>
        <v>3.1800020951183741</v>
      </c>
      <c r="EM1733" s="77">
        <f t="shared" si="836"/>
        <v>0.25141420490257699</v>
      </c>
      <c r="EN1733" s="304">
        <f t="shared" si="837"/>
        <v>1.5300020951183742</v>
      </c>
      <c r="EO1733" s="77">
        <f t="shared" si="838"/>
        <v>0.11523151058034779</v>
      </c>
      <c r="EP1733" s="304">
        <f t="shared" si="839"/>
        <v>0</v>
      </c>
      <c r="EQ1733" s="77" t="e">
        <f t="shared" si="840"/>
        <v>#DIV/0!</v>
      </c>
      <c r="ER1733" s="77">
        <f t="shared" si="841"/>
        <v>100</v>
      </c>
      <c r="ES1733" s="77">
        <f t="shared" si="842"/>
        <v>0</v>
      </c>
    </row>
    <row r="1734" spans="1:149" s="77" customFormat="1" x14ac:dyDescent="0.45">
      <c r="A1734" s="78" t="s">
        <v>1491</v>
      </c>
      <c r="B1734" s="110" t="s">
        <v>3424</v>
      </c>
      <c r="C1734" s="77" t="s">
        <v>3444</v>
      </c>
      <c r="D1734" s="77" t="s">
        <v>3804</v>
      </c>
      <c r="E1734" s="78" t="s">
        <v>637</v>
      </c>
      <c r="F1734" s="78" t="s">
        <v>2535</v>
      </c>
      <c r="G1734" s="72" t="s">
        <v>3380</v>
      </c>
      <c r="H1734" s="78" t="s">
        <v>1372</v>
      </c>
      <c r="I1734" s="78">
        <v>72</v>
      </c>
      <c r="J1734" s="300">
        <v>200</v>
      </c>
      <c r="K1734" s="78">
        <v>5</v>
      </c>
      <c r="L1734" s="300">
        <v>1200</v>
      </c>
      <c r="M1734" s="72">
        <v>5</v>
      </c>
      <c r="O1734" s="78"/>
      <c r="P1734" s="72" t="s">
        <v>1374</v>
      </c>
      <c r="Q1734" s="125"/>
      <c r="R1734" s="125"/>
      <c r="S1734" s="116"/>
      <c r="AA1734" s="221"/>
      <c r="AB1734" s="221"/>
      <c r="AC1734" s="221"/>
      <c r="AD1734" s="221"/>
      <c r="AE1734" s="320">
        <v>0.86559679037111337</v>
      </c>
      <c r="AF1734" s="221">
        <v>3.2096288866599799E-2</v>
      </c>
      <c r="AG1734" s="221">
        <v>0.13440320962888666</v>
      </c>
      <c r="AH1734" s="221">
        <v>4.0120361083249749E-3</v>
      </c>
      <c r="AQ1734" s="178" t="s">
        <v>824</v>
      </c>
      <c r="AR1734" s="66">
        <v>1.0069999999999999</v>
      </c>
      <c r="AS1734" s="66">
        <v>1.631</v>
      </c>
      <c r="AU1734" s="276">
        <v>1731.1935807422267</v>
      </c>
      <c r="AV1734" s="276">
        <v>268.80641925777326</v>
      </c>
      <c r="AW1734" s="276">
        <v>1743.3119358074221</v>
      </c>
      <c r="AX1734" s="95">
        <v>67.811087609060138</v>
      </c>
      <c r="AY1734" s="276">
        <v>438.42326980942818</v>
      </c>
      <c r="AZ1734" s="95">
        <v>104.88152334497398</v>
      </c>
      <c r="BA1734" s="178"/>
      <c r="BB1734" s="98" t="s">
        <v>722</v>
      </c>
      <c r="BC1734" s="270" t="s">
        <v>1126</v>
      </c>
      <c r="BD1734" s="72">
        <v>52.3752</v>
      </c>
      <c r="BE1734" s="72">
        <v>0.49</v>
      </c>
      <c r="BF1734" s="72">
        <v>0.96566099999999999</v>
      </c>
      <c r="BG1734" s="72">
        <v>0.08</v>
      </c>
      <c r="BH1734" s="72">
        <v>15.986000000000001</v>
      </c>
      <c r="BI1734" s="72">
        <v>0.3</v>
      </c>
      <c r="BJ1734" s="72"/>
      <c r="BK1734" s="72"/>
      <c r="BL1734" s="72"/>
      <c r="BM1734" s="72"/>
      <c r="BN1734" s="72">
        <v>6.5588499999999996</v>
      </c>
      <c r="BO1734" s="72">
        <v>0.49</v>
      </c>
      <c r="BP1734" s="72">
        <v>0.114732</v>
      </c>
      <c r="BQ1734" s="72">
        <v>0.12</v>
      </c>
      <c r="BR1734" s="72">
        <v>3.92957</v>
      </c>
      <c r="BS1734" s="72">
        <v>0.22</v>
      </c>
      <c r="BT1734" s="72"/>
      <c r="BU1734" s="72"/>
      <c r="BV1734" s="72"/>
      <c r="BW1734" s="72"/>
      <c r="BX1734" s="72">
        <v>6.76919</v>
      </c>
      <c r="BY1734" s="72">
        <v>0.3</v>
      </c>
      <c r="BZ1734" s="72">
        <v>3.02128</v>
      </c>
      <c r="CA1734" s="72">
        <v>0.23</v>
      </c>
      <c r="CB1734" s="72">
        <v>1.4628300000000001</v>
      </c>
      <c r="CC1734" s="72">
        <v>0.1</v>
      </c>
      <c r="CD1734" s="72"/>
      <c r="CE1734" s="72"/>
      <c r="CF1734" s="72"/>
      <c r="CG1734" s="72"/>
      <c r="CH1734" s="72"/>
      <c r="CI1734" s="72"/>
      <c r="CJ1734" s="72"/>
      <c r="CK1734" s="72"/>
      <c r="CL1734" s="72"/>
      <c r="CM1734" s="72"/>
      <c r="CN1734" s="72"/>
      <c r="CO1734" s="72"/>
      <c r="CP1734" s="72"/>
      <c r="CQ1734" s="72"/>
      <c r="CR1734" s="72"/>
      <c r="CS1734" s="72"/>
      <c r="CT1734" s="72"/>
      <c r="CU1734" s="72"/>
      <c r="CV1734" s="72"/>
      <c r="CW1734" s="72"/>
      <c r="CX1734" s="72"/>
      <c r="CY1734" s="72"/>
      <c r="CZ1734" s="72">
        <v>0.229464</v>
      </c>
      <c r="DA1734" s="72">
        <v>0.01</v>
      </c>
      <c r="DB1734" s="72"/>
      <c r="DC1734" s="72"/>
      <c r="DD1734" s="72"/>
      <c r="DE1734" s="72"/>
      <c r="DF1734" s="72"/>
      <c r="DG1734" s="72"/>
      <c r="DH1734" s="78">
        <v>95.61</v>
      </c>
      <c r="DJ1734" s="77">
        <f t="shared" si="820"/>
        <v>4.3900000000000006</v>
      </c>
      <c r="DK1734" s="72"/>
      <c r="DL1734" s="77" t="s">
        <v>3449</v>
      </c>
      <c r="DO1734" s="358">
        <v>4.92</v>
      </c>
      <c r="DP1734" s="72">
        <v>0.11</v>
      </c>
      <c r="DQ1734" s="374">
        <v>3.7999999999999999E-2</v>
      </c>
      <c r="DR1734" s="72">
        <v>1.1599999999999999E-2</v>
      </c>
      <c r="DS1734" s="246"/>
      <c r="DU1734" s="96"/>
      <c r="DW1734" s="178"/>
      <c r="DX1734" s="304">
        <f t="shared" si="821"/>
        <v>54.780043928459364</v>
      </c>
      <c r="DY1734" s="77">
        <f t="shared" si="822"/>
        <v>0.51249869260537595</v>
      </c>
      <c r="DZ1734" s="304">
        <f t="shared" si="823"/>
        <v>1.01</v>
      </c>
      <c r="EA1734" s="77">
        <f t="shared" si="824"/>
        <v>8.3673255935571594E-2</v>
      </c>
      <c r="EB1734" s="304">
        <f t="shared" si="825"/>
        <v>16.720008367325594</v>
      </c>
      <c r="EC1734" s="77">
        <f t="shared" si="826"/>
        <v>0.31377470975839344</v>
      </c>
      <c r="ED1734" s="304">
        <f t="shared" si="827"/>
        <v>6.8600041836627961</v>
      </c>
      <c r="EE1734" s="77">
        <f t="shared" si="828"/>
        <v>0.51249869260537595</v>
      </c>
      <c r="EF1734" s="304">
        <f t="shared" si="829"/>
        <v>0.12000000000000001</v>
      </c>
      <c r="EG1734" s="77">
        <f t="shared" si="830"/>
        <v>0.12550988390335738</v>
      </c>
      <c r="EH1734" s="304">
        <f t="shared" si="831"/>
        <v>4.1099989540843005</v>
      </c>
      <c r="EI1734" s="77">
        <f t="shared" si="832"/>
        <v>0.23010145382282188</v>
      </c>
      <c r="EJ1734" s="304">
        <f t="shared" si="833"/>
        <v>7.0800020918313988</v>
      </c>
      <c r="EK1734" s="77">
        <f t="shared" si="834"/>
        <v>0.31377470975839344</v>
      </c>
      <c r="EL1734" s="304">
        <f t="shared" si="835"/>
        <v>3.1600041836627972</v>
      </c>
      <c r="EM1734" s="77">
        <f t="shared" si="836"/>
        <v>0.24056061081476837</v>
      </c>
      <c r="EN1734" s="304">
        <f t="shared" si="837"/>
        <v>1.5299968622529025</v>
      </c>
      <c r="EO1734" s="77">
        <f t="shared" si="838"/>
        <v>0.10459156991946449</v>
      </c>
      <c r="EP1734" s="304">
        <f t="shared" si="839"/>
        <v>0</v>
      </c>
      <c r="EQ1734" s="77" t="e">
        <f t="shared" si="840"/>
        <v>#DIV/0!</v>
      </c>
      <c r="ER1734" s="77">
        <f t="shared" si="841"/>
        <v>100</v>
      </c>
      <c r="ES1734" s="77">
        <f t="shared" si="842"/>
        <v>0</v>
      </c>
    </row>
    <row r="1735" spans="1:149" s="77" customFormat="1" x14ac:dyDescent="0.45">
      <c r="A1735" s="78" t="s">
        <v>1491</v>
      </c>
      <c r="B1735" s="110" t="s">
        <v>3424</v>
      </c>
      <c r="C1735" s="77" t="s">
        <v>3444</v>
      </c>
      <c r="D1735" s="77" t="s">
        <v>3804</v>
      </c>
      <c r="E1735" s="78" t="s">
        <v>637</v>
      </c>
      <c r="F1735" s="78" t="s">
        <v>2536</v>
      </c>
      <c r="G1735" s="72" t="s">
        <v>3380</v>
      </c>
      <c r="H1735" s="78" t="s">
        <v>1372</v>
      </c>
      <c r="I1735" s="78">
        <v>72</v>
      </c>
      <c r="J1735" s="300">
        <v>200</v>
      </c>
      <c r="K1735" s="78">
        <v>5</v>
      </c>
      <c r="L1735" s="300">
        <v>1200</v>
      </c>
      <c r="M1735" s="72">
        <v>5</v>
      </c>
      <c r="O1735" s="78"/>
      <c r="P1735" s="72" t="s">
        <v>1374</v>
      </c>
      <c r="Q1735" s="125"/>
      <c r="R1735" s="125"/>
      <c r="S1735" s="116"/>
      <c r="AA1735" s="221"/>
      <c r="AB1735" s="221"/>
      <c r="AC1735" s="221"/>
      <c r="AD1735" s="221"/>
      <c r="AE1735" s="320">
        <v>0.86217303822937619</v>
      </c>
      <c r="AF1735" s="221">
        <v>2.8169014084507039E-2</v>
      </c>
      <c r="AG1735" s="221">
        <v>0.13782696177062376</v>
      </c>
      <c r="AH1735" s="221">
        <v>4.0241448692152912E-3</v>
      </c>
      <c r="AQ1735" s="178" t="s">
        <v>824</v>
      </c>
      <c r="AR1735" s="66">
        <v>1.0069999999999999</v>
      </c>
      <c r="AS1735" s="66">
        <v>1.631</v>
      </c>
      <c r="AU1735" s="276">
        <v>1724.3460764587523</v>
      </c>
      <c r="AV1735" s="276">
        <v>275.65392354124765</v>
      </c>
      <c r="AW1735" s="276">
        <v>1736.4164989939634</v>
      </c>
      <c r="AX1735" s="95">
        <v>60.291089918131206</v>
      </c>
      <c r="AY1735" s="276">
        <v>449.59154929577494</v>
      </c>
      <c r="AZ1735" s="95">
        <v>92.107039979401748</v>
      </c>
      <c r="BA1735" s="178"/>
      <c r="BB1735" s="98" t="s">
        <v>722</v>
      </c>
      <c r="BC1735" s="270" t="s">
        <v>1126</v>
      </c>
      <c r="BD1735" s="72">
        <v>51.979300000000002</v>
      </c>
      <c r="BE1735" s="72">
        <v>0.46</v>
      </c>
      <c r="BF1735" s="72">
        <v>0.94525199999999998</v>
      </c>
      <c r="BG1735" s="72">
        <v>0.05</v>
      </c>
      <c r="BH1735" s="72">
        <v>15.8497</v>
      </c>
      <c r="BI1735" s="72">
        <v>0.31</v>
      </c>
      <c r="BJ1735" s="72"/>
      <c r="BK1735" s="72"/>
      <c r="BL1735" s="72"/>
      <c r="BM1735" s="72"/>
      <c r="BN1735" s="72">
        <v>6.6358600000000001</v>
      </c>
      <c r="BO1735" s="72">
        <v>0.4</v>
      </c>
      <c r="BP1735" s="72">
        <v>6.6836000000000007E-2</v>
      </c>
      <c r="BQ1735" s="72">
        <v>0.12</v>
      </c>
      <c r="BR1735" s="72">
        <v>3.9624199999999998</v>
      </c>
      <c r="BS1735" s="72">
        <v>0.16</v>
      </c>
      <c r="BT1735" s="72"/>
      <c r="BU1735" s="72"/>
      <c r="BV1735" s="72"/>
      <c r="BW1735" s="72"/>
      <c r="BX1735" s="72">
        <v>6.7408900000000003</v>
      </c>
      <c r="BY1735" s="72">
        <v>0.31</v>
      </c>
      <c r="BZ1735" s="72">
        <v>3.0458099999999999</v>
      </c>
      <c r="CA1735" s="72">
        <v>0.37</v>
      </c>
      <c r="CB1735" s="72">
        <v>1.4703900000000001</v>
      </c>
      <c r="CC1735" s="72">
        <v>0.08</v>
      </c>
      <c r="CD1735" s="72"/>
      <c r="CE1735" s="72"/>
      <c r="CF1735" s="72"/>
      <c r="CG1735" s="72"/>
      <c r="CH1735" s="72"/>
      <c r="CI1735" s="72"/>
      <c r="CJ1735" s="72"/>
      <c r="CK1735" s="72"/>
      <c r="CL1735" s="72"/>
      <c r="CM1735" s="72"/>
      <c r="CN1735" s="72"/>
      <c r="CO1735" s="72"/>
      <c r="CP1735" s="72"/>
      <c r="CQ1735" s="72"/>
      <c r="CR1735" s="72"/>
      <c r="CS1735" s="72"/>
      <c r="CT1735" s="72"/>
      <c r="CU1735" s="72"/>
      <c r="CV1735" s="72"/>
      <c r="CW1735" s="72"/>
      <c r="CX1735" s="72"/>
      <c r="CY1735" s="72"/>
      <c r="CZ1735" s="72">
        <v>0.45830399999999999</v>
      </c>
      <c r="DA1735" s="72">
        <v>0.02</v>
      </c>
      <c r="DB1735" s="72"/>
      <c r="DC1735" s="72"/>
      <c r="DD1735" s="72"/>
      <c r="DE1735" s="72"/>
      <c r="DF1735" s="72"/>
      <c r="DG1735" s="72"/>
      <c r="DH1735" s="78">
        <v>95.48</v>
      </c>
      <c r="DJ1735" s="77">
        <f t="shared" si="820"/>
        <v>4.519999999999996</v>
      </c>
      <c r="DK1735" s="72"/>
      <c r="DL1735" s="77" t="s">
        <v>3449</v>
      </c>
      <c r="DO1735" s="358">
        <v>4.9000000000000004</v>
      </c>
      <c r="DP1735" s="72">
        <v>0.09</v>
      </c>
      <c r="DQ1735" s="374">
        <v>4.5900000000000003E-2</v>
      </c>
      <c r="DR1735" s="72">
        <v>1.1900000000000001E-2</v>
      </c>
      <c r="DS1735" s="246"/>
      <c r="DU1735" s="96"/>
      <c r="DW1735" s="178"/>
      <c r="DX1735" s="304">
        <f t="shared" si="821"/>
        <v>54.439987431922923</v>
      </c>
      <c r="DY1735" s="77">
        <f t="shared" si="822"/>
        <v>0.48177628822790119</v>
      </c>
      <c r="DZ1735" s="304">
        <f t="shared" si="823"/>
        <v>0.98999999999999988</v>
      </c>
      <c r="EA1735" s="77">
        <f t="shared" si="824"/>
        <v>5.2366987850858818E-2</v>
      </c>
      <c r="EB1735" s="304">
        <f t="shared" si="825"/>
        <v>16.600020946795141</v>
      </c>
      <c r="EC1735" s="77">
        <f t="shared" si="826"/>
        <v>0.32467532467532467</v>
      </c>
      <c r="ED1735" s="304">
        <f t="shared" si="827"/>
        <v>6.9499999999999993</v>
      </c>
      <c r="EE1735" s="77">
        <f t="shared" si="828"/>
        <v>0.41893590280687054</v>
      </c>
      <c r="EF1735" s="304">
        <f t="shared" si="829"/>
        <v>6.9999999999999993E-2</v>
      </c>
      <c r="EG1735" s="77">
        <f t="shared" si="830"/>
        <v>0.12568077084206114</v>
      </c>
      <c r="EH1735" s="304">
        <f t="shared" si="831"/>
        <v>4.1499999999999995</v>
      </c>
      <c r="EI1735" s="77">
        <f t="shared" si="832"/>
        <v>0.16757436112274821</v>
      </c>
      <c r="EJ1735" s="304">
        <f t="shared" si="833"/>
        <v>7.0600020946795139</v>
      </c>
      <c r="EK1735" s="77">
        <f t="shared" si="834"/>
        <v>0.32467532467532467</v>
      </c>
      <c r="EL1735" s="304">
        <f t="shared" si="835"/>
        <v>3.1899979053204861</v>
      </c>
      <c r="EM1735" s="77">
        <f t="shared" si="836"/>
        <v>0.38751571009635533</v>
      </c>
      <c r="EN1735" s="304">
        <f t="shared" si="837"/>
        <v>1.539997905320486</v>
      </c>
      <c r="EO1735" s="77">
        <f t="shared" si="838"/>
        <v>8.3787180561374103E-2</v>
      </c>
      <c r="EP1735" s="304">
        <f t="shared" si="839"/>
        <v>0</v>
      </c>
      <c r="EQ1735" s="77" t="e">
        <f t="shared" si="840"/>
        <v>#DIV/0!</v>
      </c>
      <c r="ER1735" s="77">
        <f t="shared" si="841"/>
        <v>100</v>
      </c>
      <c r="ES1735" s="77">
        <f t="shared" si="842"/>
        <v>0</v>
      </c>
    </row>
    <row r="1736" spans="1:149" s="77" customFormat="1" x14ac:dyDescent="0.45">
      <c r="A1736" s="78" t="s">
        <v>1491</v>
      </c>
      <c r="B1736" s="110" t="s">
        <v>3424</v>
      </c>
      <c r="C1736" s="77" t="s">
        <v>3444</v>
      </c>
      <c r="D1736" s="77" t="s">
        <v>3804</v>
      </c>
      <c r="E1736" s="78" t="s">
        <v>637</v>
      </c>
      <c r="F1736" s="78" t="s">
        <v>2537</v>
      </c>
      <c r="G1736" s="72" t="s">
        <v>3380</v>
      </c>
      <c r="H1736" s="78" t="s">
        <v>1372</v>
      </c>
      <c r="I1736" s="78">
        <v>72</v>
      </c>
      <c r="J1736" s="300">
        <v>200</v>
      </c>
      <c r="K1736" s="78">
        <v>5</v>
      </c>
      <c r="L1736" s="300">
        <v>1200</v>
      </c>
      <c r="M1736" s="72">
        <v>5</v>
      </c>
      <c r="O1736" s="78"/>
      <c r="P1736" s="72" t="s">
        <v>1374</v>
      </c>
      <c r="Q1736" s="125"/>
      <c r="R1736" s="125"/>
      <c r="S1736" s="116"/>
      <c r="AA1736" s="221"/>
      <c r="AB1736" s="221"/>
      <c r="AC1736" s="221"/>
      <c r="AD1736" s="221"/>
      <c r="AE1736" s="320"/>
      <c r="AF1736" s="221"/>
      <c r="AG1736" s="221"/>
      <c r="AH1736" s="221"/>
      <c r="AQ1736" s="178"/>
      <c r="AR1736" s="66"/>
      <c r="AS1736" s="66"/>
      <c r="AU1736" s="276">
        <v>0</v>
      </c>
      <c r="AV1736" s="276">
        <v>2000</v>
      </c>
      <c r="AW1736" s="276"/>
      <c r="AX1736" s="95"/>
      <c r="AY1736" s="276"/>
      <c r="AZ1736" s="95"/>
      <c r="BA1736" s="178"/>
      <c r="BB1736" s="98" t="s">
        <v>722</v>
      </c>
      <c r="BC1736" s="270" t="s">
        <v>1126</v>
      </c>
      <c r="BD1736" s="72">
        <v>52.003100000000003</v>
      </c>
      <c r="BE1736" s="72">
        <v>0.47</v>
      </c>
      <c r="BF1736" s="72">
        <v>0.91827000000000003</v>
      </c>
      <c r="BG1736" s="72">
        <v>7.0000000000000007E-2</v>
      </c>
      <c r="BH1736" s="72">
        <v>15.8619</v>
      </c>
      <c r="BI1736" s="72">
        <v>0.3</v>
      </c>
      <c r="BJ1736" s="72"/>
      <c r="BK1736" s="72"/>
      <c r="BL1736" s="72"/>
      <c r="BM1736" s="72"/>
      <c r="BN1736" s="72">
        <v>6.6115399999999998</v>
      </c>
      <c r="BO1736" s="72">
        <v>0.35</v>
      </c>
      <c r="BP1736" s="72">
        <v>0.18365400000000001</v>
      </c>
      <c r="BQ1736" s="72">
        <v>0.09</v>
      </c>
      <c r="BR1736" s="72">
        <v>3.9823900000000001</v>
      </c>
      <c r="BS1736" s="72">
        <v>0.18</v>
      </c>
      <c r="BT1736" s="72"/>
      <c r="BU1736" s="72"/>
      <c r="BV1736" s="72"/>
      <c r="BW1736" s="72"/>
      <c r="BX1736" s="72">
        <v>6.7275400000000003</v>
      </c>
      <c r="BY1736" s="72">
        <v>0.2</v>
      </c>
      <c r="BZ1736" s="72">
        <v>3.03512</v>
      </c>
      <c r="CA1736" s="72">
        <v>0.35</v>
      </c>
      <c r="CB1736" s="72">
        <v>1.4305699999999999</v>
      </c>
      <c r="CC1736" s="72">
        <v>0.11</v>
      </c>
      <c r="CD1736" s="72"/>
      <c r="CE1736" s="72"/>
      <c r="CF1736" s="72"/>
      <c r="CG1736" s="72"/>
      <c r="CH1736" s="72"/>
      <c r="CI1736" s="72"/>
      <c r="CJ1736" s="72"/>
      <c r="CK1736" s="72"/>
      <c r="CL1736" s="72"/>
      <c r="CM1736" s="72"/>
      <c r="CN1736" s="72"/>
      <c r="CO1736" s="72"/>
      <c r="CP1736" s="72"/>
      <c r="CQ1736" s="72"/>
      <c r="CR1736" s="72"/>
      <c r="CS1736" s="72"/>
      <c r="CT1736" s="72"/>
      <c r="CU1736" s="72"/>
      <c r="CV1736" s="72"/>
      <c r="CW1736" s="72"/>
      <c r="CX1736" s="72"/>
      <c r="CY1736" s="72"/>
      <c r="CZ1736" s="72">
        <v>2.6678199999999999</v>
      </c>
      <c r="DA1736" s="72">
        <v>0.06</v>
      </c>
      <c r="DB1736" s="72"/>
      <c r="DC1736" s="72"/>
      <c r="DD1736" s="72"/>
      <c r="DE1736" s="72"/>
      <c r="DF1736" s="72"/>
      <c r="DG1736" s="72"/>
      <c r="DH1736" s="78">
        <v>96.66</v>
      </c>
      <c r="DJ1736" s="77">
        <f t="shared" si="820"/>
        <v>3.3400000000000034</v>
      </c>
      <c r="DK1736" s="72"/>
      <c r="DL1736" s="77" t="s">
        <v>3449</v>
      </c>
      <c r="DO1736" s="358">
        <v>5.07</v>
      </c>
      <c r="DP1736" s="72">
        <v>0.06</v>
      </c>
      <c r="DQ1736" s="374">
        <v>7.9500000000000001E-2</v>
      </c>
      <c r="DR1736" s="72">
        <v>1.21E-2</v>
      </c>
      <c r="DS1736" s="246"/>
      <c r="DU1736" s="96"/>
      <c r="DW1736" s="178"/>
      <c r="DX1736" s="304">
        <f t="shared" si="821"/>
        <v>53.800020691082153</v>
      </c>
      <c r="DY1736" s="77">
        <f t="shared" si="822"/>
        <v>0.48624043037450865</v>
      </c>
      <c r="DZ1736" s="304">
        <f t="shared" si="823"/>
        <v>0.95000000000000018</v>
      </c>
      <c r="EA1736" s="77">
        <f t="shared" si="824"/>
        <v>7.2418787502586401E-2</v>
      </c>
      <c r="EB1736" s="304">
        <f t="shared" si="825"/>
        <v>16.409993792675358</v>
      </c>
      <c r="EC1736" s="77">
        <f t="shared" si="826"/>
        <v>0.31036623215394166</v>
      </c>
      <c r="ED1736" s="304">
        <f t="shared" si="827"/>
        <v>6.8399958617835708</v>
      </c>
      <c r="EE1736" s="77">
        <f t="shared" si="828"/>
        <v>0.3620939375129319</v>
      </c>
      <c r="EF1736" s="304">
        <f t="shared" si="829"/>
        <v>0.19000000000000003</v>
      </c>
      <c r="EG1736" s="77">
        <f t="shared" si="830"/>
        <v>9.3109869646182494E-2</v>
      </c>
      <c r="EH1736" s="304">
        <f t="shared" si="831"/>
        <v>4.1199979308917865</v>
      </c>
      <c r="EI1736" s="77">
        <f t="shared" si="832"/>
        <v>0.18621973929236502</v>
      </c>
      <c r="EJ1736" s="304">
        <f t="shared" si="833"/>
        <v>6.960004138216429</v>
      </c>
      <c r="EK1736" s="77">
        <f t="shared" si="834"/>
        <v>0.20691082143596112</v>
      </c>
      <c r="EL1736" s="304">
        <f t="shared" si="835"/>
        <v>3.139995861783571</v>
      </c>
      <c r="EM1736" s="77">
        <f t="shared" si="836"/>
        <v>0.36209393751293184</v>
      </c>
      <c r="EN1736" s="304">
        <f t="shared" si="837"/>
        <v>1.4800020691082143</v>
      </c>
      <c r="EO1736" s="77">
        <f t="shared" si="838"/>
        <v>0.11380095178977861</v>
      </c>
      <c r="EP1736" s="304">
        <f t="shared" si="839"/>
        <v>0</v>
      </c>
      <c r="EQ1736" s="77" t="e">
        <f t="shared" si="840"/>
        <v>#DIV/0!</v>
      </c>
      <c r="ER1736" s="77">
        <f t="shared" si="841"/>
        <v>100</v>
      </c>
      <c r="ES1736" s="77">
        <f t="shared" si="842"/>
        <v>0</v>
      </c>
    </row>
    <row r="1737" spans="1:149" s="77" customFormat="1" x14ac:dyDescent="0.45">
      <c r="A1737" s="78" t="s">
        <v>1491</v>
      </c>
      <c r="B1737" s="110" t="s">
        <v>3424</v>
      </c>
      <c r="C1737" s="77" t="s">
        <v>3444</v>
      </c>
      <c r="D1737" s="77" t="s">
        <v>3804</v>
      </c>
      <c r="E1737" s="78" t="s">
        <v>637</v>
      </c>
      <c r="F1737" s="78" t="s">
        <v>2538</v>
      </c>
      <c r="G1737" s="72" t="s">
        <v>3380</v>
      </c>
      <c r="H1737" s="78" t="s">
        <v>1372</v>
      </c>
      <c r="I1737" s="78">
        <v>72</v>
      </c>
      <c r="J1737" s="300">
        <v>200</v>
      </c>
      <c r="K1737" s="78">
        <v>5</v>
      </c>
      <c r="L1737" s="300">
        <v>1200</v>
      </c>
      <c r="M1737" s="72">
        <v>5</v>
      </c>
      <c r="O1737" s="78"/>
      <c r="P1737" s="72" t="s">
        <v>1374</v>
      </c>
      <c r="Q1737" s="125"/>
      <c r="R1737" s="125"/>
      <c r="S1737" s="116"/>
      <c r="AA1737" s="221"/>
      <c r="AB1737" s="221"/>
      <c r="AC1737" s="221"/>
      <c r="AD1737" s="221"/>
      <c r="AE1737" s="320">
        <v>0.79396462018730485</v>
      </c>
      <c r="AF1737" s="221">
        <v>3.8501560874089485E-2</v>
      </c>
      <c r="AG1737" s="221">
        <v>0.2060353798126951</v>
      </c>
      <c r="AH1737" s="221">
        <v>7.2840790842872002E-3</v>
      </c>
      <c r="AQ1737" s="178" t="s">
        <v>824</v>
      </c>
      <c r="AR1737" s="66">
        <v>1.0069999999999999</v>
      </c>
      <c r="AS1737" s="66">
        <v>1.63</v>
      </c>
      <c r="AU1737" s="276">
        <v>1587.9292403746097</v>
      </c>
      <c r="AV1737" s="276">
        <v>412.07075962539028</v>
      </c>
      <c r="AW1737" s="276">
        <v>1599.0447450572317</v>
      </c>
      <c r="AX1737" s="95">
        <v>79.787645438146797</v>
      </c>
      <c r="AY1737" s="276">
        <v>671.67533818938614</v>
      </c>
      <c r="AZ1737" s="95">
        <v>125.87401233169669</v>
      </c>
      <c r="BA1737" s="178"/>
      <c r="BB1737" s="98" t="s">
        <v>722</v>
      </c>
      <c r="BC1737" s="270" t="s">
        <v>1126</v>
      </c>
      <c r="BD1737" s="72">
        <v>52.482100000000003</v>
      </c>
      <c r="BE1737" s="72">
        <v>0.51</v>
      </c>
      <c r="BF1737" s="72">
        <v>0.91684500000000002</v>
      </c>
      <c r="BG1737" s="72">
        <v>0.05</v>
      </c>
      <c r="BH1737" s="72">
        <v>15.866199999999999</v>
      </c>
      <c r="BI1737" s="72">
        <v>0.23</v>
      </c>
      <c r="BJ1737" s="72"/>
      <c r="BK1737" s="72"/>
      <c r="BL1737" s="72"/>
      <c r="BM1737" s="72"/>
      <c r="BN1737" s="72">
        <v>7.0645300000000004</v>
      </c>
      <c r="BO1737" s="72">
        <v>0.17</v>
      </c>
      <c r="BP1737" s="72">
        <v>4.8254999999999999E-2</v>
      </c>
      <c r="BQ1737" s="72">
        <v>0.08</v>
      </c>
      <c r="BR1737" s="72">
        <v>3.87005</v>
      </c>
      <c r="BS1737" s="72">
        <v>0.17</v>
      </c>
      <c r="BT1737" s="72"/>
      <c r="BU1737" s="72"/>
      <c r="BV1737" s="72"/>
      <c r="BW1737" s="72"/>
      <c r="BX1737" s="72">
        <v>6.8618600000000001</v>
      </c>
      <c r="BY1737" s="72">
        <v>0.28000000000000003</v>
      </c>
      <c r="BZ1737" s="72">
        <v>2.9242499999999998</v>
      </c>
      <c r="CA1737" s="72">
        <v>0.23</v>
      </c>
      <c r="CB1737" s="72">
        <v>1.46695</v>
      </c>
      <c r="CC1737" s="72">
        <v>0.06</v>
      </c>
      <c r="CD1737" s="72"/>
      <c r="CE1737" s="72"/>
      <c r="CF1737" s="72"/>
      <c r="CG1737" s="72"/>
      <c r="CH1737" s="72"/>
      <c r="CI1737" s="72"/>
      <c r="CJ1737" s="72"/>
      <c r="CK1737" s="72"/>
      <c r="CL1737" s="72"/>
      <c r="CM1737" s="72"/>
      <c r="CN1737" s="72"/>
      <c r="CO1737" s="72"/>
      <c r="CP1737" s="72"/>
      <c r="CQ1737" s="72"/>
      <c r="CR1737" s="72"/>
      <c r="CS1737" s="72"/>
      <c r="CT1737" s="72"/>
      <c r="CU1737" s="72"/>
      <c r="CV1737" s="72"/>
      <c r="CW1737" s="72"/>
      <c r="CX1737" s="72"/>
      <c r="CY1737" s="72"/>
      <c r="CZ1737" s="72">
        <v>1.65032</v>
      </c>
      <c r="DA1737" s="72">
        <v>0.01</v>
      </c>
      <c r="DB1737" s="72"/>
      <c r="DC1737" s="72"/>
      <c r="DD1737" s="72"/>
      <c r="DE1737" s="72"/>
      <c r="DF1737" s="72"/>
      <c r="DG1737" s="72"/>
      <c r="DH1737" s="78">
        <v>96.51</v>
      </c>
      <c r="DJ1737" s="77">
        <f t="shared" si="820"/>
        <v>3.4899999999999949</v>
      </c>
      <c r="DK1737" s="72"/>
      <c r="DL1737" s="77" t="s">
        <v>3449</v>
      </c>
      <c r="DO1737" s="358">
        <v>5.24</v>
      </c>
      <c r="DP1737" s="72">
        <v>0.09</v>
      </c>
      <c r="DQ1737" s="374">
        <v>5.21E-2</v>
      </c>
      <c r="DR1737" s="72">
        <v>8.8999999999999999E-3</v>
      </c>
      <c r="DS1737" s="246"/>
      <c r="DU1737" s="96"/>
      <c r="DW1737" s="178"/>
      <c r="DX1737" s="304">
        <f t="shared" si="821"/>
        <v>54.379960625841882</v>
      </c>
      <c r="DY1737" s="77">
        <f t="shared" si="822"/>
        <v>0.52844264843021449</v>
      </c>
      <c r="DZ1737" s="304">
        <f t="shared" si="823"/>
        <v>0.95</v>
      </c>
      <c r="EA1737" s="77">
        <f t="shared" si="824"/>
        <v>5.1808102787275927E-2</v>
      </c>
      <c r="EB1737" s="304">
        <f t="shared" si="825"/>
        <v>16.439954408869546</v>
      </c>
      <c r="EC1737" s="77">
        <f t="shared" si="826"/>
        <v>0.23831727282146928</v>
      </c>
      <c r="ED1737" s="304">
        <f t="shared" si="827"/>
        <v>7.3199979276758889</v>
      </c>
      <c r="EE1737" s="77">
        <f t="shared" si="828"/>
        <v>0.17614754947673816</v>
      </c>
      <c r="EF1737" s="304">
        <f t="shared" si="829"/>
        <v>0.05</v>
      </c>
      <c r="EG1737" s="77">
        <f t="shared" si="830"/>
        <v>8.2892964459641505E-2</v>
      </c>
      <c r="EH1737" s="304">
        <f t="shared" si="831"/>
        <v>4.0099989638379441</v>
      </c>
      <c r="EI1737" s="77">
        <f t="shared" si="832"/>
        <v>0.17614754947673819</v>
      </c>
      <c r="EJ1737" s="304">
        <f t="shared" si="833"/>
        <v>7.1099989638379437</v>
      </c>
      <c r="EK1737" s="77">
        <f t="shared" si="834"/>
        <v>0.29012537560874524</v>
      </c>
      <c r="EL1737" s="304">
        <f t="shared" si="835"/>
        <v>3.0299968915138322</v>
      </c>
      <c r="EM1737" s="77">
        <f t="shared" si="836"/>
        <v>0.23831727282146928</v>
      </c>
      <c r="EN1737" s="304">
        <f t="shared" si="837"/>
        <v>1.5199979276758884</v>
      </c>
      <c r="EO1737" s="77">
        <f t="shared" si="838"/>
        <v>6.2169723344731108E-2</v>
      </c>
      <c r="EP1737" s="304">
        <f t="shared" si="839"/>
        <v>0</v>
      </c>
      <c r="EQ1737" s="77" t="e">
        <f t="shared" si="840"/>
        <v>#DIV/0!</v>
      </c>
      <c r="ER1737" s="77">
        <f t="shared" si="841"/>
        <v>100</v>
      </c>
      <c r="ES1737" s="77">
        <f t="shared" si="842"/>
        <v>0</v>
      </c>
    </row>
    <row r="1738" spans="1:149" s="77" customFormat="1" x14ac:dyDescent="0.45">
      <c r="A1738" s="78" t="s">
        <v>1491</v>
      </c>
      <c r="B1738" s="110" t="s">
        <v>3424</v>
      </c>
      <c r="C1738" s="77" t="s">
        <v>3444</v>
      </c>
      <c r="D1738" s="77" t="s">
        <v>3804</v>
      </c>
      <c r="E1738" s="78" t="s">
        <v>637</v>
      </c>
      <c r="F1738" s="78" t="s">
        <v>2539</v>
      </c>
      <c r="G1738" s="72" t="s">
        <v>3380</v>
      </c>
      <c r="H1738" s="78" t="s">
        <v>1372</v>
      </c>
      <c r="I1738" s="78">
        <v>72</v>
      </c>
      <c r="J1738" s="300">
        <v>200</v>
      </c>
      <c r="K1738" s="78">
        <v>5</v>
      </c>
      <c r="L1738" s="300">
        <v>1200</v>
      </c>
      <c r="M1738" s="72">
        <v>5</v>
      </c>
      <c r="O1738" s="78"/>
      <c r="P1738" s="72" t="s">
        <v>1374</v>
      </c>
      <c r="Q1738" s="125"/>
      <c r="R1738" s="125"/>
      <c r="S1738" s="116"/>
      <c r="AA1738" s="221"/>
      <c r="AB1738" s="221"/>
      <c r="AC1738" s="221"/>
      <c r="AD1738" s="221"/>
      <c r="AE1738" s="320">
        <v>0.80348004094165815</v>
      </c>
      <c r="AF1738" s="221">
        <v>3.4800409416581371E-2</v>
      </c>
      <c r="AG1738" s="221">
        <v>0.19651995905834185</v>
      </c>
      <c r="AH1738" s="221">
        <v>6.1412487205731829E-3</v>
      </c>
      <c r="AQ1738" s="178" t="s">
        <v>824</v>
      </c>
      <c r="AR1738" s="66">
        <v>1.0069999999999999</v>
      </c>
      <c r="AS1738" s="66">
        <v>1.63</v>
      </c>
      <c r="AU1738" s="276">
        <v>1606.9600818833162</v>
      </c>
      <c r="AV1738" s="276">
        <v>393.03991811668368</v>
      </c>
      <c r="AW1738" s="276">
        <v>1618.2088024564991</v>
      </c>
      <c r="AX1738" s="95">
        <v>72.623235043878992</v>
      </c>
      <c r="AY1738" s="276">
        <v>640.6550665301944</v>
      </c>
      <c r="AZ1738" s="95">
        <v>113.81054136715777</v>
      </c>
      <c r="BA1738" s="178"/>
      <c r="BB1738" s="98" t="s">
        <v>722</v>
      </c>
      <c r="BC1738" s="270" t="s">
        <v>1126</v>
      </c>
      <c r="BD1738" s="72">
        <v>52.802599999999998</v>
      </c>
      <c r="BE1738" s="72">
        <v>0.22</v>
      </c>
      <c r="BF1738" s="72">
        <v>0.89577600000000002</v>
      </c>
      <c r="BG1738" s="72">
        <v>0.04</v>
      </c>
      <c r="BH1738" s="72">
        <v>15.8254</v>
      </c>
      <c r="BI1738" s="72">
        <v>0.2</v>
      </c>
      <c r="BJ1738" s="72"/>
      <c r="BK1738" s="72"/>
      <c r="BL1738" s="72"/>
      <c r="BM1738" s="72"/>
      <c r="BN1738" s="72">
        <v>6.7423999999999999</v>
      </c>
      <c r="BO1738" s="72">
        <v>0.22</v>
      </c>
      <c r="BP1738" s="72">
        <v>4.8160000000000001E-2</v>
      </c>
      <c r="BQ1738" s="72">
        <v>0.09</v>
      </c>
      <c r="BR1738" s="72">
        <v>3.80464</v>
      </c>
      <c r="BS1738" s="72">
        <v>0.13</v>
      </c>
      <c r="BT1738" s="72"/>
      <c r="BU1738" s="72"/>
      <c r="BV1738" s="72"/>
      <c r="BW1738" s="72"/>
      <c r="BX1738" s="72">
        <v>6.9350399999999999</v>
      </c>
      <c r="BY1738" s="72">
        <v>0.28000000000000003</v>
      </c>
      <c r="BZ1738" s="72">
        <v>3.06298</v>
      </c>
      <c r="CA1738" s="72">
        <v>0.17</v>
      </c>
      <c r="CB1738" s="72">
        <v>1.4737</v>
      </c>
      <c r="CC1738" s="72">
        <v>7.0000000000000007E-2</v>
      </c>
      <c r="CD1738" s="72"/>
      <c r="CE1738" s="72"/>
      <c r="CF1738" s="72"/>
      <c r="CG1738" s="72"/>
      <c r="CH1738" s="72"/>
      <c r="CI1738" s="72"/>
      <c r="CJ1738" s="72"/>
      <c r="CK1738" s="72"/>
      <c r="CL1738" s="72"/>
      <c r="CM1738" s="72"/>
      <c r="CN1738" s="72"/>
      <c r="CO1738" s="72"/>
      <c r="CP1738" s="72"/>
      <c r="CQ1738" s="72"/>
      <c r="CR1738" s="72"/>
      <c r="CS1738" s="72"/>
      <c r="CT1738" s="72"/>
      <c r="CU1738" s="72"/>
      <c r="CV1738" s="72"/>
      <c r="CW1738" s="72"/>
      <c r="CX1738" s="72"/>
      <c r="CY1738" s="72"/>
      <c r="CZ1738" s="72">
        <v>1.1751</v>
      </c>
      <c r="DA1738" s="72">
        <v>0.01</v>
      </c>
      <c r="DB1738" s="72"/>
      <c r="DC1738" s="72"/>
      <c r="DD1738" s="72"/>
      <c r="DE1738" s="72"/>
      <c r="DF1738" s="72"/>
      <c r="DG1738" s="72"/>
      <c r="DH1738" s="78">
        <v>96.32</v>
      </c>
      <c r="DJ1738" s="77">
        <f t="shared" si="820"/>
        <v>3.6800000000000068</v>
      </c>
      <c r="DK1738" s="72"/>
      <c r="DL1738" s="77" t="s">
        <v>3449</v>
      </c>
      <c r="DO1738" s="358">
        <v>5.13</v>
      </c>
      <c r="DP1738" s="72">
        <v>0.1</v>
      </c>
      <c r="DQ1738" s="374">
        <v>5.6899999999999999E-2</v>
      </c>
      <c r="DR1738" s="72">
        <v>1.21E-2</v>
      </c>
      <c r="DS1738" s="246"/>
      <c r="DU1738" s="96"/>
      <c r="DW1738" s="178"/>
      <c r="DX1738" s="304">
        <f t="shared" si="821"/>
        <v>54.819975083056484</v>
      </c>
      <c r="DY1738" s="77">
        <f t="shared" si="822"/>
        <v>0.22840531561461797</v>
      </c>
      <c r="DZ1738" s="304">
        <f t="shared" si="823"/>
        <v>0.93</v>
      </c>
      <c r="EA1738" s="77">
        <f t="shared" si="824"/>
        <v>4.1528239202657809E-2</v>
      </c>
      <c r="EB1738" s="304">
        <f t="shared" si="825"/>
        <v>16.430024916943523</v>
      </c>
      <c r="EC1738" s="77">
        <f t="shared" si="826"/>
        <v>0.20764119601328906</v>
      </c>
      <c r="ED1738" s="304">
        <f t="shared" si="827"/>
        <v>7.0000000000000009</v>
      </c>
      <c r="EE1738" s="77">
        <f t="shared" si="828"/>
        <v>0.22840531561461797</v>
      </c>
      <c r="EF1738" s="304">
        <f t="shared" si="829"/>
        <v>0.05</v>
      </c>
      <c r="EG1738" s="77">
        <f t="shared" si="830"/>
        <v>9.3438538205980068E-2</v>
      </c>
      <c r="EH1738" s="304">
        <f t="shared" si="831"/>
        <v>3.95</v>
      </c>
      <c r="EI1738" s="77">
        <f t="shared" si="832"/>
        <v>0.13496677740863788</v>
      </c>
      <c r="EJ1738" s="304">
        <f t="shared" si="833"/>
        <v>7.2000000000000011</v>
      </c>
      <c r="EK1738" s="77">
        <f t="shared" si="834"/>
        <v>0.29069767441860472</v>
      </c>
      <c r="EL1738" s="304">
        <f t="shared" si="835"/>
        <v>3.1800041528239205</v>
      </c>
      <c r="EM1738" s="77">
        <f t="shared" si="836"/>
        <v>0.17649501661129571</v>
      </c>
      <c r="EN1738" s="304">
        <f t="shared" si="837"/>
        <v>1.5300041528239205</v>
      </c>
      <c r="EO1738" s="77">
        <f t="shared" si="838"/>
        <v>7.2674418604651181E-2</v>
      </c>
      <c r="EP1738" s="304">
        <f t="shared" si="839"/>
        <v>0</v>
      </c>
      <c r="EQ1738" s="77" t="e">
        <f t="shared" si="840"/>
        <v>#DIV/0!</v>
      </c>
      <c r="ER1738" s="77">
        <f t="shared" si="841"/>
        <v>100</v>
      </c>
      <c r="ES1738" s="77">
        <f t="shared" si="842"/>
        <v>0</v>
      </c>
    </row>
    <row r="1739" spans="1:149" s="77" customFormat="1" x14ac:dyDescent="0.45">
      <c r="A1739" s="78" t="s">
        <v>1491</v>
      </c>
      <c r="B1739" s="110" t="s">
        <v>3424</v>
      </c>
      <c r="C1739" s="77" t="s">
        <v>3444</v>
      </c>
      <c r="D1739" s="77" t="s">
        <v>3804</v>
      </c>
      <c r="E1739" s="78" t="s">
        <v>637</v>
      </c>
      <c r="F1739" s="78" t="s">
        <v>2540</v>
      </c>
      <c r="G1739" s="72" t="s">
        <v>3380</v>
      </c>
      <c r="H1739" s="78" t="s">
        <v>1372</v>
      </c>
      <c r="I1739" s="78">
        <v>72</v>
      </c>
      <c r="J1739" s="300">
        <v>200</v>
      </c>
      <c r="K1739" s="78">
        <v>5</v>
      </c>
      <c r="L1739" s="300">
        <v>1200</v>
      </c>
      <c r="M1739" s="72">
        <v>5</v>
      </c>
      <c r="O1739" s="78"/>
      <c r="P1739" s="72" t="s">
        <v>1374</v>
      </c>
      <c r="Q1739" s="125"/>
      <c r="R1739" s="125"/>
      <c r="S1739" s="116"/>
      <c r="AA1739" s="221"/>
      <c r="AB1739" s="221"/>
      <c r="AC1739" s="221"/>
      <c r="AD1739" s="221"/>
      <c r="AE1739" s="320">
        <v>0.78856526429341955</v>
      </c>
      <c r="AF1739" s="221">
        <v>4.6386192017259971E-2</v>
      </c>
      <c r="AG1739" s="221">
        <v>0.21143473570658036</v>
      </c>
      <c r="AH1739" s="221">
        <v>8.6299892125134836E-3</v>
      </c>
      <c r="AQ1739" s="178" t="s">
        <v>824</v>
      </c>
      <c r="AR1739" s="66">
        <v>1.0069999999999999</v>
      </c>
      <c r="AS1739" s="66">
        <v>1.63</v>
      </c>
      <c r="AU1739" s="276">
        <v>1577.1305285868391</v>
      </c>
      <c r="AV1739" s="276">
        <v>422.86947141316091</v>
      </c>
      <c r="AW1739" s="276">
        <v>1588.1704422869468</v>
      </c>
      <c r="AX1739" s="95">
        <v>95.268707510924941</v>
      </c>
      <c r="AY1739" s="276">
        <v>689.2772384034522</v>
      </c>
      <c r="AZ1739" s="95">
        <v>151.53284245326756</v>
      </c>
      <c r="BA1739" s="178"/>
      <c r="BB1739" s="98" t="s">
        <v>722</v>
      </c>
      <c r="BC1739" s="270" t="s">
        <v>1126</v>
      </c>
      <c r="BD1739" s="72">
        <v>52.134999999999998</v>
      </c>
      <c r="BE1739" s="72">
        <v>0.46</v>
      </c>
      <c r="BF1739" s="72">
        <v>0.89605500000000005</v>
      </c>
      <c r="BG1739" s="72">
        <v>0.06</v>
      </c>
      <c r="BH1739" s="72">
        <v>15.8592</v>
      </c>
      <c r="BI1739" s="72">
        <v>0.23</v>
      </c>
      <c r="BJ1739" s="72"/>
      <c r="BK1739" s="72"/>
      <c r="BL1739" s="72"/>
      <c r="BM1739" s="72"/>
      <c r="BN1739" s="72">
        <v>6.8793899999999999</v>
      </c>
      <c r="BO1739" s="72">
        <v>0.59</v>
      </c>
      <c r="BP1739" s="72">
        <v>8.6715E-2</v>
      </c>
      <c r="BQ1739" s="72">
        <v>0.04</v>
      </c>
      <c r="BR1739" s="72">
        <v>3.7865600000000001</v>
      </c>
      <c r="BS1739" s="72">
        <v>0.15</v>
      </c>
      <c r="BT1739" s="72"/>
      <c r="BU1739" s="72"/>
      <c r="BV1739" s="72"/>
      <c r="BW1739" s="72"/>
      <c r="BX1739" s="72">
        <v>6.8119399999999999</v>
      </c>
      <c r="BY1739" s="72">
        <v>0.22</v>
      </c>
      <c r="BZ1739" s="72">
        <v>2.8808699999999998</v>
      </c>
      <c r="CA1739" s="72">
        <v>0.19</v>
      </c>
      <c r="CB1739" s="72">
        <v>1.4356100000000001</v>
      </c>
      <c r="CC1739" s="72">
        <v>0.13</v>
      </c>
      <c r="CD1739" s="72"/>
      <c r="CE1739" s="72"/>
      <c r="CF1739" s="72"/>
      <c r="CG1739" s="72"/>
      <c r="CH1739" s="72"/>
      <c r="CI1739" s="72"/>
      <c r="CJ1739" s="72"/>
      <c r="CK1739" s="72"/>
      <c r="CL1739" s="72"/>
      <c r="CM1739" s="72"/>
      <c r="CN1739" s="72"/>
      <c r="CO1739" s="72"/>
      <c r="CP1739" s="72"/>
      <c r="CQ1739" s="72"/>
      <c r="CR1739" s="72"/>
      <c r="CS1739" s="72"/>
      <c r="CT1739" s="72"/>
      <c r="CU1739" s="72"/>
      <c r="CV1739" s="72"/>
      <c r="CW1739" s="72"/>
      <c r="CX1739" s="72"/>
      <c r="CY1739" s="72"/>
      <c r="CZ1739" s="72">
        <v>2.06189</v>
      </c>
      <c r="DA1739" s="72">
        <v>0.03</v>
      </c>
      <c r="DB1739" s="72"/>
      <c r="DC1739" s="72"/>
      <c r="DD1739" s="72"/>
      <c r="DE1739" s="72"/>
      <c r="DF1739" s="72"/>
      <c r="DG1739" s="72"/>
      <c r="DH1739" s="78">
        <v>96.35</v>
      </c>
      <c r="DJ1739" s="77">
        <f t="shared" si="820"/>
        <v>3.6500000000000057</v>
      </c>
      <c r="DK1739" s="72"/>
      <c r="DL1739" s="77" t="s">
        <v>3449</v>
      </c>
      <c r="DO1739" s="358">
        <v>5.33</v>
      </c>
      <c r="DP1739" s="72">
        <v>0.1</v>
      </c>
      <c r="DQ1739" s="374">
        <v>5.0700000000000002E-2</v>
      </c>
      <c r="DR1739" s="72">
        <v>1.2500000000000001E-2</v>
      </c>
      <c r="DS1739" s="246"/>
      <c r="DU1739" s="96"/>
      <c r="DW1739" s="178"/>
      <c r="DX1739" s="304">
        <f t="shared" si="821"/>
        <v>54.11001556824079</v>
      </c>
      <c r="DY1739" s="77">
        <f t="shared" si="822"/>
        <v>0.47742605085625334</v>
      </c>
      <c r="DZ1739" s="304">
        <f t="shared" si="823"/>
        <v>0.93</v>
      </c>
      <c r="EA1739" s="77">
        <f t="shared" si="824"/>
        <v>6.2272963155163459E-2</v>
      </c>
      <c r="EB1739" s="304">
        <f t="shared" si="825"/>
        <v>16.459989621172806</v>
      </c>
      <c r="EC1739" s="77">
        <f t="shared" si="826"/>
        <v>0.23871302542812661</v>
      </c>
      <c r="ED1739" s="304">
        <f t="shared" si="827"/>
        <v>7.1400000000000006</v>
      </c>
      <c r="EE1739" s="77">
        <f t="shared" si="828"/>
        <v>0.61235080435910738</v>
      </c>
      <c r="EF1739" s="304">
        <f t="shared" si="829"/>
        <v>9.0000000000000011E-2</v>
      </c>
      <c r="EG1739" s="77">
        <f t="shared" si="830"/>
        <v>4.1515308770108984E-2</v>
      </c>
      <c r="EH1739" s="304">
        <f t="shared" si="831"/>
        <v>3.9300051894135968</v>
      </c>
      <c r="EI1739" s="77">
        <f t="shared" si="832"/>
        <v>0.15568240788790869</v>
      </c>
      <c r="EJ1739" s="304">
        <f t="shared" si="833"/>
        <v>7.0699948105864037</v>
      </c>
      <c r="EK1739" s="77">
        <f t="shared" si="834"/>
        <v>0.22833419823559936</v>
      </c>
      <c r="EL1739" s="304">
        <f t="shared" si="835"/>
        <v>2.9900051894135964</v>
      </c>
      <c r="EM1739" s="77">
        <f t="shared" si="836"/>
        <v>0.19719771665801766</v>
      </c>
      <c r="EN1739" s="304">
        <f t="shared" si="837"/>
        <v>1.489994810586404</v>
      </c>
      <c r="EO1739" s="77">
        <f t="shared" si="838"/>
        <v>0.13492475350285421</v>
      </c>
      <c r="EP1739" s="304">
        <f t="shared" si="839"/>
        <v>0</v>
      </c>
      <c r="EQ1739" s="77" t="e">
        <f t="shared" si="840"/>
        <v>#DIV/0!</v>
      </c>
      <c r="ER1739" s="77">
        <f t="shared" si="841"/>
        <v>100</v>
      </c>
      <c r="ES1739" s="77">
        <f t="shared" si="842"/>
        <v>0</v>
      </c>
    </row>
    <row r="1740" spans="1:149" s="77" customFormat="1" x14ac:dyDescent="0.45">
      <c r="A1740" s="78" t="s">
        <v>1491</v>
      </c>
      <c r="B1740" s="110" t="s">
        <v>3424</v>
      </c>
      <c r="C1740" s="77" t="s">
        <v>3444</v>
      </c>
      <c r="D1740" s="77" t="s">
        <v>3804</v>
      </c>
      <c r="E1740" s="78" t="s">
        <v>637</v>
      </c>
      <c r="F1740" s="78" t="s">
        <v>2541</v>
      </c>
      <c r="G1740" s="72" t="s">
        <v>3380</v>
      </c>
      <c r="H1740" s="78" t="s">
        <v>1372</v>
      </c>
      <c r="I1740" s="78">
        <v>72</v>
      </c>
      <c r="J1740" s="300">
        <v>200</v>
      </c>
      <c r="K1740" s="78">
        <v>5</v>
      </c>
      <c r="L1740" s="300">
        <v>1200</v>
      </c>
      <c r="M1740" s="72">
        <v>5</v>
      </c>
      <c r="O1740" s="78"/>
      <c r="P1740" s="72" t="s">
        <v>1374</v>
      </c>
      <c r="Q1740" s="125"/>
      <c r="R1740" s="125"/>
      <c r="S1740" s="116"/>
      <c r="AA1740" s="221"/>
      <c r="AB1740" s="221"/>
      <c r="AC1740" s="221"/>
      <c r="AD1740" s="221"/>
      <c r="AE1740" s="320"/>
      <c r="AF1740" s="221"/>
      <c r="AG1740" s="221"/>
      <c r="AH1740" s="221"/>
      <c r="AQ1740" s="178"/>
      <c r="AR1740" s="66"/>
      <c r="AS1740" s="66"/>
      <c r="AU1740" s="276">
        <v>0</v>
      </c>
      <c r="AV1740" s="276">
        <v>2000</v>
      </c>
      <c r="AW1740" s="276"/>
      <c r="AX1740" s="95"/>
      <c r="AY1740" s="276"/>
      <c r="AZ1740" s="95"/>
      <c r="BA1740" s="178"/>
      <c r="BB1740" s="98" t="s">
        <v>722</v>
      </c>
      <c r="BC1740" s="270" t="s">
        <v>1126</v>
      </c>
      <c r="BD1740" s="72">
        <v>56.642800000000001</v>
      </c>
      <c r="BE1740" s="72">
        <v>0.46</v>
      </c>
      <c r="BF1740" s="72">
        <v>0.99252700000000005</v>
      </c>
      <c r="BG1740" s="72">
        <v>0.03</v>
      </c>
      <c r="BH1740" s="72">
        <v>16.951599999999999</v>
      </c>
      <c r="BI1740" s="72">
        <v>0.2</v>
      </c>
      <c r="BJ1740" s="72"/>
      <c r="BK1740" s="72"/>
      <c r="BL1740" s="72"/>
      <c r="BM1740" s="72"/>
      <c r="BN1740" s="72">
        <v>5.5227700000000004</v>
      </c>
      <c r="BO1740" s="72">
        <v>0.44</v>
      </c>
      <c r="BP1740" s="72">
        <v>1.9654000000000001E-2</v>
      </c>
      <c r="BQ1740" s="72">
        <v>0.08</v>
      </c>
      <c r="BR1740" s="72">
        <v>3.97011</v>
      </c>
      <c r="BS1740" s="72">
        <v>0.14000000000000001</v>
      </c>
      <c r="BT1740" s="72"/>
      <c r="BU1740" s="72"/>
      <c r="BV1740" s="72"/>
      <c r="BW1740" s="72"/>
      <c r="BX1740" s="72">
        <v>6.5840899999999998</v>
      </c>
      <c r="BY1740" s="72">
        <v>0.1</v>
      </c>
      <c r="BZ1740" s="72">
        <v>2.2700399999999998</v>
      </c>
      <c r="CA1740" s="72">
        <v>0.23</v>
      </c>
      <c r="CB1740" s="72">
        <v>1.0220100000000001</v>
      </c>
      <c r="CC1740" s="72">
        <v>0.06</v>
      </c>
      <c r="CD1740" s="72"/>
      <c r="CE1740" s="72"/>
      <c r="CF1740" s="72"/>
      <c r="CG1740" s="72"/>
      <c r="CH1740" s="72"/>
      <c r="CI1740" s="72"/>
      <c r="CJ1740" s="72"/>
      <c r="CK1740" s="72"/>
      <c r="CL1740" s="72"/>
      <c r="CM1740" s="72"/>
      <c r="CN1740" s="72"/>
      <c r="CO1740" s="72"/>
      <c r="CP1740" s="72"/>
      <c r="CQ1740" s="72"/>
      <c r="CR1740" s="72"/>
      <c r="CS1740" s="72"/>
      <c r="CT1740" s="72"/>
      <c r="CU1740" s="72"/>
      <c r="CV1740" s="72"/>
      <c r="CW1740" s="72"/>
      <c r="CX1740" s="72"/>
      <c r="CY1740" s="72"/>
      <c r="CZ1740" s="72">
        <v>2.5943299999999998</v>
      </c>
      <c r="DA1740" s="72">
        <v>0.04</v>
      </c>
      <c r="DB1740" s="72"/>
      <c r="DC1740" s="72"/>
      <c r="DD1740" s="72"/>
      <c r="DE1740" s="72"/>
      <c r="DF1740" s="72"/>
      <c r="DG1740" s="72"/>
      <c r="DH1740" s="78">
        <v>98.27</v>
      </c>
      <c r="DJ1740" s="77">
        <f t="shared" si="820"/>
        <v>1.730000000000004</v>
      </c>
      <c r="DK1740" s="72"/>
      <c r="DL1740" s="77" t="s">
        <v>3449</v>
      </c>
      <c r="DO1740" s="358">
        <v>3.57</v>
      </c>
      <c r="DP1740" s="72">
        <v>0.14000000000000001</v>
      </c>
      <c r="DQ1740" s="374">
        <v>1.9900000000000001E-2</v>
      </c>
      <c r="DR1740" s="72">
        <v>6.7999999999999996E-3</v>
      </c>
      <c r="DS1740" s="246"/>
      <c r="DU1740" s="96"/>
      <c r="DW1740" s="178"/>
      <c r="DX1740" s="304">
        <f t="shared" si="821"/>
        <v>57.639971507072353</v>
      </c>
      <c r="DY1740" s="77">
        <f t="shared" si="822"/>
        <v>0.46809809707947492</v>
      </c>
      <c r="DZ1740" s="304">
        <f t="shared" si="823"/>
        <v>1.0100000000000002</v>
      </c>
      <c r="EA1740" s="77">
        <f t="shared" si="824"/>
        <v>3.0528136766052715E-2</v>
      </c>
      <c r="EB1740" s="304">
        <f t="shared" si="825"/>
        <v>17.250025440113973</v>
      </c>
      <c r="EC1740" s="77">
        <f t="shared" si="826"/>
        <v>0.20352091177368478</v>
      </c>
      <c r="ED1740" s="304">
        <f t="shared" si="827"/>
        <v>5.6199959295817647</v>
      </c>
      <c r="EE1740" s="77">
        <f t="shared" si="828"/>
        <v>0.44774600590210645</v>
      </c>
      <c r="EF1740" s="304">
        <f t="shared" si="829"/>
        <v>0.02</v>
      </c>
      <c r="EG1740" s="77">
        <f t="shared" si="830"/>
        <v>8.1408364709473893E-2</v>
      </c>
      <c r="EH1740" s="304">
        <f t="shared" si="831"/>
        <v>4.0400020352091177</v>
      </c>
      <c r="EI1740" s="77">
        <f t="shared" si="832"/>
        <v>0.14246463824157932</v>
      </c>
      <c r="EJ1740" s="304">
        <f t="shared" si="833"/>
        <v>6.7</v>
      </c>
      <c r="EK1740" s="77">
        <f t="shared" si="834"/>
        <v>0.10176045588684239</v>
      </c>
      <c r="EL1740" s="304">
        <f t="shared" si="835"/>
        <v>2.3100030528136766</v>
      </c>
      <c r="EM1740" s="77">
        <f t="shared" si="836"/>
        <v>0.23404904853973749</v>
      </c>
      <c r="EN1740" s="304">
        <f t="shared" si="837"/>
        <v>1.0400020352091179</v>
      </c>
      <c r="EO1740" s="77">
        <f t="shared" si="838"/>
        <v>6.105627353210543E-2</v>
      </c>
      <c r="EP1740" s="304">
        <f t="shared" si="839"/>
        <v>0</v>
      </c>
      <c r="EQ1740" s="77" t="e">
        <f t="shared" si="840"/>
        <v>#DIV/0!</v>
      </c>
      <c r="ER1740" s="77">
        <f t="shared" si="841"/>
        <v>100</v>
      </c>
      <c r="ES1740" s="77">
        <f t="shared" si="842"/>
        <v>0</v>
      </c>
    </row>
    <row r="1741" spans="1:149" s="91" customFormat="1" ht="14.65" thickBot="1" x14ac:dyDescent="0.5">
      <c r="A1741" s="89" t="s">
        <v>1491</v>
      </c>
      <c r="B1741" s="111" t="s">
        <v>3424</v>
      </c>
      <c r="C1741" s="91" t="s">
        <v>3444</v>
      </c>
      <c r="D1741" s="91" t="s">
        <v>3804</v>
      </c>
      <c r="E1741" s="89" t="s">
        <v>637</v>
      </c>
      <c r="F1741" s="89" t="s">
        <v>2542</v>
      </c>
      <c r="G1741" s="90" t="s">
        <v>3380</v>
      </c>
      <c r="H1741" s="89" t="s">
        <v>1372</v>
      </c>
      <c r="I1741" s="89">
        <v>72</v>
      </c>
      <c r="J1741" s="301">
        <v>200</v>
      </c>
      <c r="K1741" s="89">
        <v>5</v>
      </c>
      <c r="L1741" s="301">
        <v>1200</v>
      </c>
      <c r="M1741" s="90">
        <v>5</v>
      </c>
      <c r="O1741" s="89"/>
      <c r="P1741" s="90" t="s">
        <v>1374</v>
      </c>
      <c r="Q1741" s="203"/>
      <c r="R1741" s="203"/>
      <c r="S1741" s="205"/>
      <c r="AA1741" s="222"/>
      <c r="AB1741" s="222"/>
      <c r="AC1741" s="222"/>
      <c r="AD1741" s="222"/>
      <c r="AE1741" s="321"/>
      <c r="AF1741" s="222"/>
      <c r="AG1741" s="222"/>
      <c r="AH1741" s="222"/>
      <c r="AQ1741" s="206"/>
      <c r="AR1741" s="69"/>
      <c r="AS1741" s="69"/>
      <c r="AU1741" s="277">
        <v>0</v>
      </c>
      <c r="AV1741" s="277">
        <v>2000</v>
      </c>
      <c r="AW1741" s="277"/>
      <c r="AX1741" s="259"/>
      <c r="AY1741" s="277"/>
      <c r="AZ1741" s="259"/>
      <c r="BA1741" s="206"/>
      <c r="BB1741" s="141" t="s">
        <v>722</v>
      </c>
      <c r="BC1741" s="271" t="s">
        <v>1126</v>
      </c>
      <c r="BD1741" s="90">
        <v>59.564300000000003</v>
      </c>
      <c r="BE1741" s="90">
        <v>0.47</v>
      </c>
      <c r="BF1741" s="90">
        <v>0.97353199999999995</v>
      </c>
      <c r="BG1741" s="90">
        <v>0.05</v>
      </c>
      <c r="BH1741" s="90">
        <v>18.0898</v>
      </c>
      <c r="BI1741" s="90">
        <v>0.28999999999999998</v>
      </c>
      <c r="BJ1741" s="90"/>
      <c r="BK1741" s="90"/>
      <c r="BL1741" s="90"/>
      <c r="BM1741" s="90"/>
      <c r="BN1741" s="90">
        <v>4.2418199999999997</v>
      </c>
      <c r="BO1741" s="90">
        <v>0.32</v>
      </c>
      <c r="BP1741" s="90">
        <v>3.9736E-2</v>
      </c>
      <c r="BQ1741" s="90">
        <v>0.09</v>
      </c>
      <c r="BR1741" s="90">
        <v>4.1524099999999997</v>
      </c>
      <c r="BS1741" s="90">
        <v>0.11</v>
      </c>
      <c r="BT1741" s="90"/>
      <c r="BU1741" s="90"/>
      <c r="BV1741" s="90"/>
      <c r="BW1741" s="90"/>
      <c r="BX1741" s="90">
        <v>6.1789500000000004</v>
      </c>
      <c r="BY1741" s="90">
        <v>0.18</v>
      </c>
      <c r="BZ1741" s="90">
        <v>2.0662699999999998</v>
      </c>
      <c r="CA1741" s="90">
        <v>0.21</v>
      </c>
      <c r="CB1741" s="90">
        <v>0.85432399999999997</v>
      </c>
      <c r="CC1741" s="90">
        <v>0.05</v>
      </c>
      <c r="CD1741" s="90"/>
      <c r="CE1741" s="90"/>
      <c r="CF1741" s="90"/>
      <c r="CG1741" s="90"/>
      <c r="CH1741" s="90"/>
      <c r="CI1741" s="90"/>
      <c r="CJ1741" s="90"/>
      <c r="CK1741" s="90"/>
      <c r="CL1741" s="90"/>
      <c r="CM1741" s="90"/>
      <c r="CN1741" s="90"/>
      <c r="CO1741" s="90"/>
      <c r="CP1741" s="90"/>
      <c r="CQ1741" s="90"/>
      <c r="CR1741" s="90"/>
      <c r="CS1741" s="90"/>
      <c r="CT1741" s="90"/>
      <c r="CU1741" s="90"/>
      <c r="CV1741" s="90"/>
      <c r="CW1741" s="90"/>
      <c r="CX1741" s="90"/>
      <c r="CY1741" s="90"/>
      <c r="CZ1741" s="90">
        <v>2.5033699999999999</v>
      </c>
      <c r="DA1741" s="90">
        <v>0.01</v>
      </c>
      <c r="DB1741" s="90"/>
      <c r="DC1741" s="90"/>
      <c r="DD1741" s="90"/>
      <c r="DE1741" s="90"/>
      <c r="DF1741" s="90"/>
      <c r="DG1741" s="90"/>
      <c r="DH1741" s="89">
        <v>99.34</v>
      </c>
      <c r="DJ1741" s="91">
        <f t="shared" si="820"/>
        <v>0.65999999999999659</v>
      </c>
      <c r="DK1741" s="90"/>
      <c r="DL1741" s="91" t="s">
        <v>3449</v>
      </c>
      <c r="DO1741" s="359">
        <v>2.21</v>
      </c>
      <c r="DP1741" s="90">
        <v>0.06</v>
      </c>
      <c r="DQ1741" s="375">
        <v>8.3999999999999995E-3</v>
      </c>
      <c r="DR1741" s="90">
        <v>6.7000000000000002E-3</v>
      </c>
      <c r="DS1741" s="251"/>
      <c r="DU1741" s="97"/>
      <c r="DW1741" s="206"/>
      <c r="DX1741" s="305">
        <f t="shared" si="821"/>
        <v>59.960036239178585</v>
      </c>
      <c r="DY1741" s="91">
        <f t="shared" si="822"/>
        <v>0.47312260922085769</v>
      </c>
      <c r="DZ1741" s="305">
        <f t="shared" si="823"/>
        <v>0.98</v>
      </c>
      <c r="EA1741" s="91">
        <f t="shared" si="824"/>
        <v>5.0332192470304009E-2</v>
      </c>
      <c r="EB1741" s="305">
        <f t="shared" si="825"/>
        <v>18.209985906986109</v>
      </c>
      <c r="EC1741" s="91">
        <f t="shared" si="826"/>
        <v>0.29192671632776324</v>
      </c>
      <c r="ED1741" s="305">
        <f t="shared" si="827"/>
        <v>4.2700020132876988</v>
      </c>
      <c r="EE1741" s="91">
        <f t="shared" si="828"/>
        <v>0.32212603180994565</v>
      </c>
      <c r="EF1741" s="305">
        <f t="shared" si="829"/>
        <v>3.9999999999999994E-2</v>
      </c>
      <c r="EG1741" s="91">
        <f t="shared" si="830"/>
        <v>9.0597946446547201E-2</v>
      </c>
      <c r="EH1741" s="305">
        <f t="shared" si="831"/>
        <v>4.1799979867123005</v>
      </c>
      <c r="EI1741" s="91">
        <f t="shared" si="832"/>
        <v>0.11073082343466881</v>
      </c>
      <c r="EJ1741" s="305">
        <f t="shared" si="833"/>
        <v>6.220002013287699</v>
      </c>
      <c r="EK1741" s="91">
        <f t="shared" si="834"/>
        <v>0.1811958928930944</v>
      </c>
      <c r="EL1741" s="305">
        <f t="shared" si="835"/>
        <v>2.0799979867123009</v>
      </c>
      <c r="EM1741" s="91">
        <f t="shared" si="836"/>
        <v>0.21139520837527681</v>
      </c>
      <c r="EN1741" s="305">
        <f t="shared" si="837"/>
        <v>0.86</v>
      </c>
      <c r="EO1741" s="91">
        <f t="shared" si="838"/>
        <v>5.0332192470304009E-2</v>
      </c>
      <c r="EP1741" s="305">
        <f t="shared" si="839"/>
        <v>0</v>
      </c>
      <c r="EQ1741" s="91" t="e">
        <f t="shared" si="840"/>
        <v>#DIV/0!</v>
      </c>
      <c r="ER1741" s="91">
        <f t="shared" si="841"/>
        <v>100</v>
      </c>
      <c r="ES1741" s="91">
        <f t="shared" si="842"/>
        <v>0</v>
      </c>
    </row>
    <row r="1742" spans="1:149" x14ac:dyDescent="0.45">
      <c r="A1742" s="78" t="s">
        <v>1492</v>
      </c>
      <c r="B1742" s="174" t="s">
        <v>864</v>
      </c>
      <c r="C1742" s="51" t="s">
        <v>3444</v>
      </c>
      <c r="D1742" s="51" t="s">
        <v>3804</v>
      </c>
      <c r="E1742" s="78" t="s">
        <v>637</v>
      </c>
      <c r="F1742" s="78" t="s">
        <v>2543</v>
      </c>
      <c r="G1742" s="72" t="s">
        <v>3380</v>
      </c>
      <c r="H1742" s="78" t="s">
        <v>1372</v>
      </c>
      <c r="I1742" s="78">
        <v>3</v>
      </c>
      <c r="J1742" s="300">
        <v>200</v>
      </c>
      <c r="K1742" s="78">
        <v>5</v>
      </c>
      <c r="L1742" s="300">
        <v>1300</v>
      </c>
      <c r="M1742" s="72">
        <v>5</v>
      </c>
      <c r="O1742" s="78" t="s">
        <v>3302</v>
      </c>
      <c r="P1742" s="72" t="s">
        <v>1374</v>
      </c>
      <c r="Q1742" s="114">
        <v>2.6</v>
      </c>
      <c r="AA1742" s="195"/>
      <c r="AB1742" s="195"/>
      <c r="AC1742" s="195"/>
      <c r="AD1742" s="72"/>
      <c r="AE1742" s="316">
        <v>0.24</v>
      </c>
      <c r="AF1742" s="195">
        <v>0.15</v>
      </c>
      <c r="AG1742" s="195">
        <v>0.76</v>
      </c>
      <c r="AH1742" s="72"/>
      <c r="AQ1742" s="174" t="s">
        <v>824</v>
      </c>
      <c r="AR1742" s="53">
        <v>1.054</v>
      </c>
      <c r="AS1742" s="53">
        <v>1.5529999999999999</v>
      </c>
      <c r="AT1742" s="77"/>
      <c r="AU1742" s="276">
        <v>480</v>
      </c>
      <c r="AV1742" s="276">
        <v>1520</v>
      </c>
      <c r="AW1742" s="276">
        <v>505.92</v>
      </c>
      <c r="AX1742" s="95">
        <v>316.25911083216306</v>
      </c>
      <c r="AY1742" s="276">
        <v>2360.56</v>
      </c>
      <c r="AZ1742" s="95">
        <v>467.09448584062733</v>
      </c>
      <c r="BB1742" s="80" t="s">
        <v>3412</v>
      </c>
      <c r="BC1742" s="270" t="s">
        <v>1126</v>
      </c>
      <c r="BD1742" s="72">
        <v>55.73</v>
      </c>
      <c r="BE1742" s="72"/>
      <c r="BF1742" s="72">
        <v>1.03</v>
      </c>
      <c r="BG1742" s="72"/>
      <c r="BH1742" s="72">
        <v>17.010000000000002</v>
      </c>
      <c r="BI1742" s="72"/>
      <c r="BJ1742" s="72"/>
      <c r="BK1742" s="72"/>
      <c r="BL1742" s="72"/>
      <c r="BM1742" s="72"/>
      <c r="BN1742" s="72"/>
      <c r="BO1742" s="72"/>
      <c r="BP1742" s="72">
        <v>0.12</v>
      </c>
      <c r="BQ1742" s="72"/>
      <c r="BR1742" s="72">
        <v>4.18</v>
      </c>
      <c r="BS1742" s="72"/>
      <c r="BT1742" s="72"/>
      <c r="BU1742" s="72"/>
      <c r="BV1742" s="72"/>
      <c r="BW1742" s="72"/>
      <c r="BX1742" s="72">
        <v>7.2</v>
      </c>
      <c r="BY1742" s="72"/>
      <c r="BZ1742" s="72">
        <v>3.22</v>
      </c>
      <c r="CA1742" s="72"/>
      <c r="CB1742" s="72">
        <v>1.56</v>
      </c>
      <c r="CC1742" s="72"/>
      <c r="CD1742" s="72"/>
      <c r="CE1742" s="72"/>
      <c r="CF1742" s="72"/>
      <c r="CG1742" s="72"/>
      <c r="CH1742" s="72"/>
      <c r="CI1742" s="72"/>
      <c r="CJ1742" s="72"/>
      <c r="CK1742" s="72"/>
      <c r="CL1742" s="72"/>
      <c r="CM1742" s="72"/>
      <c r="CN1742" s="72"/>
      <c r="CO1742" s="72"/>
      <c r="CP1742" s="72"/>
      <c r="CQ1742" s="72"/>
      <c r="CR1742" s="72"/>
      <c r="CS1742" s="72"/>
      <c r="CT1742" s="72"/>
      <c r="CU1742" s="72"/>
      <c r="CV1742" s="72"/>
      <c r="CW1742" s="72"/>
      <c r="CX1742" s="72"/>
      <c r="CY1742" s="72"/>
      <c r="CZ1742" s="72"/>
      <c r="DA1742" s="72"/>
      <c r="DB1742" s="72"/>
      <c r="DC1742" s="72"/>
      <c r="DD1742" s="72"/>
      <c r="DE1742" s="72"/>
      <c r="DF1742" s="72"/>
      <c r="DG1742" s="72"/>
      <c r="DH1742" s="78">
        <f>SUM(BD1742,BF1742,BH1742,BJ1742,BL1742,BN1742,BP1742,BR1742,BT1742,BV1742,BX1742,BZ1742,CB1742,CD1742,CF1742,CH1742,CJ1742,CL1742,CN1742,CX1742,CZ1742,DB1742)</f>
        <v>90.05</v>
      </c>
      <c r="DJ1742" s="77">
        <f t="shared" si="820"/>
        <v>9.9500000000000028</v>
      </c>
      <c r="DK1742" s="72"/>
      <c r="DL1742" s="51" t="s">
        <v>3449</v>
      </c>
      <c r="DO1742" s="358">
        <v>2.82</v>
      </c>
      <c r="DP1742" s="72">
        <v>0.1</v>
      </c>
      <c r="DQ1742" s="374">
        <v>0.15</v>
      </c>
      <c r="DR1742" s="72">
        <v>1.6E-2</v>
      </c>
      <c r="DU1742" s="52"/>
      <c r="DX1742" s="75">
        <f t="shared" si="821"/>
        <v>61.887840088839532</v>
      </c>
      <c r="DY1742" s="51">
        <f t="shared" si="822"/>
        <v>0</v>
      </c>
      <c r="DZ1742" s="75">
        <f t="shared" si="823"/>
        <v>1.1438089950027763</v>
      </c>
      <c r="EA1742" s="51">
        <f t="shared" si="824"/>
        <v>0</v>
      </c>
      <c r="EB1742" s="75">
        <f t="shared" si="825"/>
        <v>18.889505830094393</v>
      </c>
      <c r="EC1742" s="51">
        <f t="shared" si="826"/>
        <v>0</v>
      </c>
      <c r="ED1742" s="75">
        <f t="shared" si="827"/>
        <v>0</v>
      </c>
      <c r="EE1742" s="51" t="e">
        <f t="shared" si="828"/>
        <v>#DIV/0!</v>
      </c>
      <c r="EF1742" s="75">
        <f t="shared" si="829"/>
        <v>0.13325930038867298</v>
      </c>
      <c r="EG1742" s="51">
        <f t="shared" si="830"/>
        <v>0</v>
      </c>
      <c r="EH1742" s="75">
        <f t="shared" si="831"/>
        <v>4.6418656302054409</v>
      </c>
      <c r="EI1742" s="51">
        <f t="shared" si="832"/>
        <v>0</v>
      </c>
      <c r="EJ1742" s="75">
        <f t="shared" si="833"/>
        <v>7.9955580233203776</v>
      </c>
      <c r="EK1742" s="51">
        <f t="shared" si="834"/>
        <v>0</v>
      </c>
      <c r="EL1742" s="75">
        <f t="shared" si="835"/>
        <v>3.5757912270960581</v>
      </c>
      <c r="EM1742" s="51">
        <f t="shared" si="836"/>
        <v>0</v>
      </c>
      <c r="EN1742" s="75">
        <f t="shared" si="837"/>
        <v>1.7323709050527485</v>
      </c>
      <c r="EO1742" s="51">
        <f t="shared" si="838"/>
        <v>0</v>
      </c>
      <c r="EP1742" s="75">
        <f t="shared" si="839"/>
        <v>0</v>
      </c>
      <c r="EQ1742" s="51" t="e">
        <f t="shared" si="840"/>
        <v>#DIV/0!</v>
      </c>
      <c r="ER1742" s="51">
        <f t="shared" si="841"/>
        <v>100</v>
      </c>
      <c r="ES1742" s="51">
        <f t="shared" si="842"/>
        <v>0</v>
      </c>
    </row>
    <row r="1743" spans="1:149" x14ac:dyDescent="0.45">
      <c r="A1743" s="78" t="s">
        <v>1492</v>
      </c>
      <c r="B1743" s="174" t="s">
        <v>864</v>
      </c>
      <c r="C1743" s="51" t="s">
        <v>3444</v>
      </c>
      <c r="D1743" s="51" t="s">
        <v>3804</v>
      </c>
      <c r="E1743" s="78" t="s">
        <v>637</v>
      </c>
      <c r="F1743" s="78" t="s">
        <v>2544</v>
      </c>
      <c r="G1743" s="72" t="s">
        <v>3380</v>
      </c>
      <c r="H1743" s="78" t="s">
        <v>1372</v>
      </c>
      <c r="I1743" s="78">
        <v>3</v>
      </c>
      <c r="J1743" s="300">
        <v>200</v>
      </c>
      <c r="K1743" s="78">
        <v>5</v>
      </c>
      <c r="L1743" s="300">
        <v>1300</v>
      </c>
      <c r="M1743" s="72">
        <v>5</v>
      </c>
      <c r="O1743" s="78" t="s">
        <v>3302</v>
      </c>
      <c r="P1743" s="72" t="s">
        <v>1374</v>
      </c>
      <c r="Q1743" s="114">
        <v>2.6</v>
      </c>
      <c r="AA1743" s="195"/>
      <c r="AB1743" s="195"/>
      <c r="AC1743" s="195"/>
      <c r="AD1743" s="72"/>
      <c r="AE1743" s="316">
        <v>0.25</v>
      </c>
      <c r="AF1743" s="195">
        <v>0.23</v>
      </c>
      <c r="AG1743" s="195">
        <v>0.75</v>
      </c>
      <c r="AH1743" s="72"/>
      <c r="AQ1743" s="174" t="s">
        <v>824</v>
      </c>
      <c r="AR1743" s="53">
        <v>1.0529999999999999</v>
      </c>
      <c r="AS1743" s="53">
        <v>1.554</v>
      </c>
      <c r="AT1743" s="77"/>
      <c r="AU1743" s="276">
        <v>500</v>
      </c>
      <c r="AV1743" s="276">
        <v>1500</v>
      </c>
      <c r="AW1743" s="276">
        <v>526.5</v>
      </c>
      <c r="AX1743" s="95">
        <v>484.42175051288302</v>
      </c>
      <c r="AY1743" s="276">
        <v>2331</v>
      </c>
      <c r="AZ1743" s="95">
        <v>715.59970500273414</v>
      </c>
      <c r="BB1743" s="80" t="s">
        <v>3412</v>
      </c>
      <c r="BC1743" s="270" t="s">
        <v>1126</v>
      </c>
      <c r="BD1743" s="72">
        <v>56.15</v>
      </c>
      <c r="BE1743" s="72"/>
      <c r="BF1743" s="72">
        <v>1.04</v>
      </c>
      <c r="BG1743" s="72"/>
      <c r="BH1743" s="72">
        <v>17.14</v>
      </c>
      <c r="BI1743" s="72"/>
      <c r="BJ1743" s="72"/>
      <c r="BK1743" s="72"/>
      <c r="BL1743" s="72"/>
      <c r="BM1743" s="72"/>
      <c r="BN1743" s="72"/>
      <c r="BO1743" s="72"/>
      <c r="BP1743" s="72">
        <v>0.12</v>
      </c>
      <c r="BQ1743" s="72"/>
      <c r="BR1743" s="72">
        <v>4.21</v>
      </c>
      <c r="BS1743" s="72"/>
      <c r="BT1743" s="72"/>
      <c r="BU1743" s="72"/>
      <c r="BV1743" s="72"/>
      <c r="BW1743" s="72"/>
      <c r="BX1743" s="72">
        <v>7.25</v>
      </c>
      <c r="BY1743" s="72"/>
      <c r="BZ1743" s="72">
        <v>3.25</v>
      </c>
      <c r="CA1743" s="72"/>
      <c r="CB1743" s="72">
        <v>1.57</v>
      </c>
      <c r="CC1743" s="72"/>
      <c r="CD1743" s="72"/>
      <c r="CE1743" s="72"/>
      <c r="CF1743" s="72"/>
      <c r="CG1743" s="72"/>
      <c r="CH1743" s="72"/>
      <c r="CI1743" s="72"/>
      <c r="CJ1743" s="72"/>
      <c r="CK1743" s="72"/>
      <c r="CL1743" s="72"/>
      <c r="CM1743" s="72"/>
      <c r="CN1743" s="72"/>
      <c r="CO1743" s="72"/>
      <c r="CP1743" s="72"/>
      <c r="CQ1743" s="72"/>
      <c r="CR1743" s="72"/>
      <c r="CS1743" s="72"/>
      <c r="CT1743" s="72"/>
      <c r="CU1743" s="72"/>
      <c r="CV1743" s="72"/>
      <c r="CW1743" s="72"/>
      <c r="CX1743" s="72"/>
      <c r="CY1743" s="72"/>
      <c r="CZ1743" s="72"/>
      <c r="DA1743" s="72"/>
      <c r="DB1743" s="72"/>
      <c r="DC1743" s="72"/>
      <c r="DD1743" s="72"/>
      <c r="DE1743" s="72"/>
      <c r="DF1743" s="72"/>
      <c r="DG1743" s="72"/>
      <c r="DH1743" s="78">
        <f t="shared" ref="DH1743:DH1800" si="843">SUM(BD1743,BF1743,BH1743,BJ1743,BL1743,BN1743,BP1743,BR1743,BT1743,BV1743,BX1743,BZ1743,CB1743,CD1743,CF1743,CH1743,CJ1743,CL1743,CN1743,CX1743,CZ1743,DB1743)</f>
        <v>90.72999999999999</v>
      </c>
      <c r="DJ1743" s="77">
        <f t="shared" si="820"/>
        <v>9.2700000000000102</v>
      </c>
      <c r="DK1743" s="72"/>
      <c r="DL1743" s="51" t="s">
        <v>3449</v>
      </c>
      <c r="DO1743" s="358">
        <v>2.12</v>
      </c>
      <c r="DP1743" s="72">
        <v>0.16</v>
      </c>
      <c r="DQ1743" s="374">
        <v>0.12</v>
      </c>
      <c r="DR1743" s="72">
        <v>1.2E-2</v>
      </c>
      <c r="DU1743" s="52"/>
      <c r="DX1743" s="75">
        <f t="shared" si="821"/>
        <v>61.886917226937065</v>
      </c>
      <c r="DY1743" s="51">
        <f t="shared" si="822"/>
        <v>0</v>
      </c>
      <c r="DZ1743" s="75">
        <f t="shared" si="823"/>
        <v>1.1462581285131712</v>
      </c>
      <c r="EA1743" s="51">
        <f t="shared" si="824"/>
        <v>0</v>
      </c>
      <c r="EB1743" s="75">
        <f t="shared" si="825"/>
        <v>18.891215694918991</v>
      </c>
      <c r="EC1743" s="51">
        <f t="shared" si="826"/>
        <v>0</v>
      </c>
      <c r="ED1743" s="75">
        <f t="shared" si="827"/>
        <v>0</v>
      </c>
      <c r="EE1743" s="51" t="e">
        <f t="shared" si="828"/>
        <v>#DIV/0!</v>
      </c>
      <c r="EF1743" s="75">
        <f t="shared" si="829"/>
        <v>0.13226055328998126</v>
      </c>
      <c r="EG1743" s="51">
        <f t="shared" si="830"/>
        <v>0</v>
      </c>
      <c r="EH1743" s="75">
        <f t="shared" si="831"/>
        <v>4.6401410779235093</v>
      </c>
      <c r="EI1743" s="51">
        <f t="shared" si="832"/>
        <v>0</v>
      </c>
      <c r="EJ1743" s="75">
        <f t="shared" si="833"/>
        <v>7.9907417612697023</v>
      </c>
      <c r="EK1743" s="51">
        <f t="shared" si="834"/>
        <v>0</v>
      </c>
      <c r="EL1743" s="75">
        <f t="shared" si="835"/>
        <v>3.5820566516036592</v>
      </c>
      <c r="EM1743" s="51">
        <f t="shared" si="836"/>
        <v>0</v>
      </c>
      <c r="EN1743" s="75">
        <f t="shared" si="837"/>
        <v>1.7304089055439218</v>
      </c>
      <c r="EO1743" s="51">
        <f t="shared" si="838"/>
        <v>0</v>
      </c>
      <c r="EP1743" s="75">
        <f t="shared" si="839"/>
        <v>0</v>
      </c>
      <c r="EQ1743" s="51" t="e">
        <f t="shared" si="840"/>
        <v>#DIV/0!</v>
      </c>
      <c r="ER1743" s="51">
        <f t="shared" si="841"/>
        <v>100</v>
      </c>
      <c r="ES1743" s="51">
        <f t="shared" si="842"/>
        <v>0</v>
      </c>
    </row>
    <row r="1744" spans="1:149" x14ac:dyDescent="0.45">
      <c r="A1744" s="78" t="s">
        <v>1492</v>
      </c>
      <c r="B1744" s="174" t="s">
        <v>864</v>
      </c>
      <c r="C1744" s="51" t="s">
        <v>3444</v>
      </c>
      <c r="D1744" s="51" t="s">
        <v>3804</v>
      </c>
      <c r="E1744" s="78" t="s">
        <v>637</v>
      </c>
      <c r="F1744" s="78" t="s">
        <v>2545</v>
      </c>
      <c r="G1744" s="72" t="s">
        <v>3380</v>
      </c>
      <c r="H1744" s="78" t="s">
        <v>1372</v>
      </c>
      <c r="I1744" s="78">
        <v>3</v>
      </c>
      <c r="J1744" s="300">
        <v>200</v>
      </c>
      <c r="K1744" s="78">
        <v>5</v>
      </c>
      <c r="L1744" s="300">
        <v>1300</v>
      </c>
      <c r="M1744" s="72">
        <v>5</v>
      </c>
      <c r="O1744" s="78" t="s">
        <v>3302</v>
      </c>
      <c r="P1744" s="72" t="s">
        <v>1374</v>
      </c>
      <c r="Q1744" s="114">
        <v>2.6</v>
      </c>
      <c r="AA1744" s="195"/>
      <c r="AB1744" s="195"/>
      <c r="AC1744" s="195"/>
      <c r="AD1744" s="72"/>
      <c r="AE1744" s="316">
        <v>0.35</v>
      </c>
      <c r="AF1744" s="195">
        <v>0.28000000000000003</v>
      </c>
      <c r="AG1744" s="195">
        <v>0.65</v>
      </c>
      <c r="AH1744" s="72"/>
      <c r="AQ1744" s="174" t="s">
        <v>824</v>
      </c>
      <c r="AR1744" s="53">
        <v>1.0449999999999999</v>
      </c>
      <c r="AS1744" s="53">
        <v>1.5589999999999999</v>
      </c>
      <c r="AT1744" s="77"/>
      <c r="AU1744" s="276">
        <v>700</v>
      </c>
      <c r="AV1744" s="276">
        <v>1300</v>
      </c>
      <c r="AW1744" s="276">
        <v>731.5</v>
      </c>
      <c r="AX1744" s="95">
        <v>585.26625661954677</v>
      </c>
      <c r="AY1744" s="276">
        <v>2026.6999999999998</v>
      </c>
      <c r="AZ1744" s="95">
        <v>873.51035722422876</v>
      </c>
      <c r="BB1744" s="80" t="s">
        <v>3412</v>
      </c>
      <c r="BC1744" s="270" t="s">
        <v>1126</v>
      </c>
      <c r="BD1744" s="72">
        <v>56.53</v>
      </c>
      <c r="BE1744" s="72"/>
      <c r="BF1744" s="72">
        <v>1.04</v>
      </c>
      <c r="BG1744" s="72"/>
      <c r="BH1744" s="72">
        <v>17.25</v>
      </c>
      <c r="BI1744" s="72"/>
      <c r="BJ1744" s="72"/>
      <c r="BK1744" s="72"/>
      <c r="BL1744" s="72"/>
      <c r="BM1744" s="72"/>
      <c r="BN1744" s="72"/>
      <c r="BO1744" s="72"/>
      <c r="BP1744" s="72">
        <v>0.12</v>
      </c>
      <c r="BQ1744" s="72"/>
      <c r="BR1744" s="72">
        <v>4.24</v>
      </c>
      <c r="BS1744" s="72"/>
      <c r="BT1744" s="72"/>
      <c r="BU1744" s="72"/>
      <c r="BV1744" s="72"/>
      <c r="BW1744" s="72"/>
      <c r="BX1744" s="72">
        <v>7.3</v>
      </c>
      <c r="BY1744" s="72"/>
      <c r="BZ1744" s="72">
        <v>3.27</v>
      </c>
      <c r="CA1744" s="72"/>
      <c r="CB1744" s="72">
        <v>1.58</v>
      </c>
      <c r="CC1744" s="72"/>
      <c r="CD1744" s="72"/>
      <c r="CE1744" s="72"/>
      <c r="CF1744" s="72"/>
      <c r="CG1744" s="72"/>
      <c r="CH1744" s="72"/>
      <c r="CI1744" s="72"/>
      <c r="CJ1744" s="72"/>
      <c r="CK1744" s="72"/>
      <c r="CL1744" s="72"/>
      <c r="CM1744" s="72"/>
      <c r="CN1744" s="72"/>
      <c r="CO1744" s="72"/>
      <c r="CP1744" s="72"/>
      <c r="CQ1744" s="72"/>
      <c r="CR1744" s="72"/>
      <c r="CS1744" s="72"/>
      <c r="CT1744" s="72"/>
      <c r="CU1744" s="72"/>
      <c r="CV1744" s="72"/>
      <c r="CW1744" s="72"/>
      <c r="CX1744" s="72"/>
      <c r="CY1744" s="72"/>
      <c r="CZ1744" s="72"/>
      <c r="DA1744" s="72"/>
      <c r="DB1744" s="72"/>
      <c r="DC1744" s="72"/>
      <c r="DD1744" s="72"/>
      <c r="DE1744" s="72"/>
      <c r="DF1744" s="72"/>
      <c r="DG1744" s="72"/>
      <c r="DH1744" s="78">
        <f t="shared" si="843"/>
        <v>91.329999999999984</v>
      </c>
      <c r="DJ1744" s="77">
        <f t="shared" si="820"/>
        <v>8.6700000000000159</v>
      </c>
      <c r="DK1744" s="72"/>
      <c r="DL1744" s="51" t="s">
        <v>3449</v>
      </c>
      <c r="DO1744" s="358">
        <v>1.45</v>
      </c>
      <c r="DP1744" s="72">
        <v>7.0000000000000007E-2</v>
      </c>
      <c r="DQ1744" s="374">
        <v>0.13</v>
      </c>
      <c r="DR1744" s="72">
        <v>1.4E-2</v>
      </c>
      <c r="DU1744" s="52"/>
      <c r="DX1744" s="75">
        <f t="shared" si="821"/>
        <v>61.896419577356852</v>
      </c>
      <c r="DY1744" s="51">
        <f t="shared" si="822"/>
        <v>0</v>
      </c>
      <c r="DZ1744" s="75">
        <f t="shared" si="823"/>
        <v>1.138727690791635</v>
      </c>
      <c r="EA1744" s="51">
        <f t="shared" si="824"/>
        <v>0</v>
      </c>
      <c r="EB1744" s="75">
        <f t="shared" si="825"/>
        <v>18.887550640534329</v>
      </c>
      <c r="EC1744" s="51">
        <f t="shared" si="826"/>
        <v>0</v>
      </c>
      <c r="ED1744" s="75">
        <f t="shared" si="827"/>
        <v>0</v>
      </c>
      <c r="EE1744" s="51" t="e">
        <f t="shared" si="828"/>
        <v>#DIV/0!</v>
      </c>
      <c r="EF1744" s="75">
        <f t="shared" si="829"/>
        <v>0.13139165662980401</v>
      </c>
      <c r="EG1744" s="51">
        <f t="shared" si="830"/>
        <v>0</v>
      </c>
      <c r="EH1744" s="75">
        <f t="shared" si="831"/>
        <v>4.6425052009197429</v>
      </c>
      <c r="EI1744" s="51">
        <f t="shared" si="832"/>
        <v>0</v>
      </c>
      <c r="EJ1744" s="75">
        <f t="shared" si="833"/>
        <v>7.9929924449797447</v>
      </c>
      <c r="EK1744" s="51">
        <f t="shared" si="834"/>
        <v>0</v>
      </c>
      <c r="EL1744" s="75">
        <f t="shared" si="835"/>
        <v>3.58042264316216</v>
      </c>
      <c r="EM1744" s="51">
        <f t="shared" si="836"/>
        <v>0</v>
      </c>
      <c r="EN1744" s="75">
        <f t="shared" si="837"/>
        <v>1.7299901456257532</v>
      </c>
      <c r="EO1744" s="51">
        <f t="shared" si="838"/>
        <v>0</v>
      </c>
      <c r="EP1744" s="75">
        <f t="shared" si="839"/>
        <v>0</v>
      </c>
      <c r="EQ1744" s="51" t="e">
        <f t="shared" si="840"/>
        <v>#DIV/0!</v>
      </c>
      <c r="ER1744" s="51">
        <f t="shared" si="841"/>
        <v>100</v>
      </c>
      <c r="ES1744" s="51">
        <f t="shared" si="842"/>
        <v>0</v>
      </c>
    </row>
    <row r="1745" spans="1:149" x14ac:dyDescent="0.45">
      <c r="A1745" s="78" t="s">
        <v>1492</v>
      </c>
      <c r="B1745" s="174" t="s">
        <v>864</v>
      </c>
      <c r="C1745" s="51" t="s">
        <v>3444</v>
      </c>
      <c r="D1745" s="51" t="s">
        <v>3804</v>
      </c>
      <c r="E1745" s="78" t="s">
        <v>637</v>
      </c>
      <c r="F1745" s="78" t="s">
        <v>2546</v>
      </c>
      <c r="G1745" s="72" t="s">
        <v>3380</v>
      </c>
      <c r="H1745" s="78" t="s">
        <v>1372</v>
      </c>
      <c r="I1745" s="78">
        <v>3</v>
      </c>
      <c r="J1745" s="300">
        <v>200</v>
      </c>
      <c r="K1745" s="78">
        <v>5</v>
      </c>
      <c r="L1745" s="300">
        <v>1300</v>
      </c>
      <c r="M1745" s="72">
        <v>5</v>
      </c>
      <c r="O1745" s="78" t="s">
        <v>3302</v>
      </c>
      <c r="P1745" s="72" t="s">
        <v>1374</v>
      </c>
      <c r="Q1745" s="114">
        <v>2.6</v>
      </c>
      <c r="AA1745" s="195"/>
      <c r="AB1745" s="195"/>
      <c r="AC1745" s="195"/>
      <c r="AD1745" s="72"/>
      <c r="AE1745" s="316">
        <v>0.15</v>
      </c>
      <c r="AF1745" s="195">
        <v>0.25</v>
      </c>
      <c r="AG1745" s="195">
        <v>0.85</v>
      </c>
      <c r="AH1745" s="72"/>
      <c r="AQ1745" s="174" t="s">
        <v>824</v>
      </c>
      <c r="AR1745" s="53">
        <v>1.0629999999999999</v>
      </c>
      <c r="AS1745" s="53">
        <v>1.55</v>
      </c>
      <c r="AT1745" s="77"/>
      <c r="AU1745" s="276">
        <v>300</v>
      </c>
      <c r="AV1745" s="276">
        <v>1700</v>
      </c>
      <c r="AW1745" s="276">
        <v>318.89999999999998</v>
      </c>
      <c r="AX1745" s="95">
        <v>531.51406646565033</v>
      </c>
      <c r="AY1745" s="276">
        <v>2635</v>
      </c>
      <c r="AZ1745" s="95">
        <v>775.8953827675482</v>
      </c>
      <c r="BB1745" s="80" t="s">
        <v>3412</v>
      </c>
      <c r="BC1745" s="270" t="s">
        <v>1126</v>
      </c>
      <c r="BD1745" s="72">
        <v>56.88</v>
      </c>
      <c r="BE1745" s="72"/>
      <c r="BF1745" s="72">
        <v>1.05</v>
      </c>
      <c r="BG1745" s="72"/>
      <c r="BH1745" s="72">
        <v>17.36</v>
      </c>
      <c r="BI1745" s="72"/>
      <c r="BJ1745" s="72"/>
      <c r="BK1745" s="72"/>
      <c r="BL1745" s="72"/>
      <c r="BM1745" s="72"/>
      <c r="BN1745" s="72"/>
      <c r="BO1745" s="72"/>
      <c r="BP1745" s="72">
        <v>0.12</v>
      </c>
      <c r="BQ1745" s="72"/>
      <c r="BR1745" s="72">
        <v>4.2699999999999996</v>
      </c>
      <c r="BS1745" s="72"/>
      <c r="BT1745" s="72"/>
      <c r="BU1745" s="72"/>
      <c r="BV1745" s="72"/>
      <c r="BW1745" s="72"/>
      <c r="BX1745" s="72">
        <v>7.35</v>
      </c>
      <c r="BY1745" s="72"/>
      <c r="BZ1745" s="72">
        <v>3.29</v>
      </c>
      <c r="CA1745" s="72"/>
      <c r="CB1745" s="72">
        <v>1.59</v>
      </c>
      <c r="CC1745" s="72"/>
      <c r="CD1745" s="72"/>
      <c r="CE1745" s="72"/>
      <c r="CF1745" s="72"/>
      <c r="CG1745" s="72"/>
      <c r="CH1745" s="72"/>
      <c r="CI1745" s="72"/>
      <c r="CJ1745" s="72"/>
      <c r="CK1745" s="72"/>
      <c r="CL1745" s="72"/>
      <c r="CM1745" s="72"/>
      <c r="CN1745" s="72"/>
      <c r="CO1745" s="72"/>
      <c r="CP1745" s="72"/>
      <c r="CQ1745" s="72"/>
      <c r="CR1745" s="72"/>
      <c r="CS1745" s="72"/>
      <c r="CT1745" s="72"/>
      <c r="CU1745" s="72"/>
      <c r="CV1745" s="72"/>
      <c r="CW1745" s="72"/>
      <c r="CX1745" s="72"/>
      <c r="CY1745" s="72"/>
      <c r="CZ1745" s="72"/>
      <c r="DA1745" s="72"/>
      <c r="DB1745" s="72"/>
      <c r="DC1745" s="72"/>
      <c r="DD1745" s="72"/>
      <c r="DE1745" s="72"/>
      <c r="DF1745" s="72"/>
      <c r="DG1745" s="72"/>
      <c r="DH1745" s="78">
        <f t="shared" si="843"/>
        <v>91.91</v>
      </c>
      <c r="DJ1745" s="77">
        <f t="shared" si="820"/>
        <v>8.0900000000000034</v>
      </c>
      <c r="DK1745" s="72"/>
      <c r="DL1745" s="51" t="s">
        <v>3449</v>
      </c>
      <c r="DO1745" s="358">
        <v>0.83</v>
      </c>
      <c r="DP1745" s="72">
        <v>0.09</v>
      </c>
      <c r="DQ1745" s="374">
        <v>0.14000000000000001</v>
      </c>
      <c r="DR1745" s="72">
        <v>1.4E-2</v>
      </c>
      <c r="DU1745" s="52"/>
      <c r="DX1745" s="75">
        <f t="shared" si="821"/>
        <v>61.886628223261894</v>
      </c>
      <c r="DY1745" s="51">
        <f t="shared" si="822"/>
        <v>0</v>
      </c>
      <c r="DZ1745" s="75">
        <f t="shared" si="823"/>
        <v>1.1424219345011426</v>
      </c>
      <c r="EA1745" s="51">
        <f t="shared" si="824"/>
        <v>0</v>
      </c>
      <c r="EB1745" s="75">
        <f t="shared" si="825"/>
        <v>18.888042650418889</v>
      </c>
      <c r="EC1745" s="51">
        <f t="shared" si="826"/>
        <v>0</v>
      </c>
      <c r="ED1745" s="75">
        <f t="shared" si="827"/>
        <v>0</v>
      </c>
      <c r="EE1745" s="51" t="e">
        <f t="shared" si="828"/>
        <v>#DIV/0!</v>
      </c>
      <c r="EF1745" s="75">
        <f t="shared" si="829"/>
        <v>0.13056250680013057</v>
      </c>
      <c r="EG1745" s="51">
        <f t="shared" si="830"/>
        <v>0</v>
      </c>
      <c r="EH1745" s="75">
        <f t="shared" si="831"/>
        <v>4.6458492003046459</v>
      </c>
      <c r="EI1745" s="51">
        <f t="shared" si="832"/>
        <v>0</v>
      </c>
      <c r="EJ1745" s="75">
        <f t="shared" si="833"/>
        <v>7.9969535415079962</v>
      </c>
      <c r="EK1745" s="51">
        <f t="shared" si="834"/>
        <v>0</v>
      </c>
      <c r="EL1745" s="75">
        <f t="shared" si="835"/>
        <v>3.5795887281035799</v>
      </c>
      <c r="EM1745" s="51">
        <f t="shared" si="836"/>
        <v>0</v>
      </c>
      <c r="EN1745" s="75">
        <f t="shared" si="837"/>
        <v>1.7299532151017303</v>
      </c>
      <c r="EO1745" s="51">
        <f t="shared" si="838"/>
        <v>0</v>
      </c>
      <c r="EP1745" s="75">
        <f t="shared" si="839"/>
        <v>0</v>
      </c>
      <c r="EQ1745" s="51" t="e">
        <f t="shared" si="840"/>
        <v>#DIV/0!</v>
      </c>
      <c r="ER1745" s="51">
        <f t="shared" si="841"/>
        <v>100</v>
      </c>
      <c r="ES1745" s="51">
        <f t="shared" si="842"/>
        <v>0</v>
      </c>
    </row>
    <row r="1746" spans="1:149" x14ac:dyDescent="0.45">
      <c r="A1746" s="78" t="s">
        <v>1492</v>
      </c>
      <c r="B1746" s="174" t="s">
        <v>864</v>
      </c>
      <c r="C1746" s="51" t="s">
        <v>3444</v>
      </c>
      <c r="D1746" s="51" t="s">
        <v>3804</v>
      </c>
      <c r="E1746" s="78" t="s">
        <v>637</v>
      </c>
      <c r="F1746" s="78" t="s">
        <v>2547</v>
      </c>
      <c r="G1746" s="72" t="s">
        <v>3380</v>
      </c>
      <c r="H1746" s="78" t="s">
        <v>1372</v>
      </c>
      <c r="I1746" s="78">
        <v>2</v>
      </c>
      <c r="J1746" s="300">
        <v>500</v>
      </c>
      <c r="K1746" s="78">
        <v>5</v>
      </c>
      <c r="L1746" s="300">
        <v>1300</v>
      </c>
      <c r="M1746" s="72">
        <v>5</v>
      </c>
      <c r="O1746" s="78" t="s">
        <v>3302</v>
      </c>
      <c r="P1746" s="72" t="s">
        <v>1374</v>
      </c>
      <c r="Q1746" s="114">
        <v>2.6</v>
      </c>
      <c r="AA1746" s="195"/>
      <c r="AB1746" s="195"/>
      <c r="AC1746" s="195"/>
      <c r="AD1746" s="72"/>
      <c r="AE1746" s="316">
        <v>0.49</v>
      </c>
      <c r="AF1746" s="195">
        <v>0.17</v>
      </c>
      <c r="AG1746" s="195">
        <v>0.51</v>
      </c>
      <c r="AH1746" s="72"/>
      <c r="AQ1746" s="174" t="s">
        <v>824</v>
      </c>
      <c r="AR1746" s="53">
        <v>1.24</v>
      </c>
      <c r="AS1746" s="53">
        <v>3.2469999999999999</v>
      </c>
      <c r="AT1746" s="77"/>
      <c r="AU1746" s="276">
        <v>2450</v>
      </c>
      <c r="AV1746" s="276">
        <v>2550</v>
      </c>
      <c r="AW1746" s="276">
        <v>3038</v>
      </c>
      <c r="AX1746" s="95">
        <v>1054.133897556547</v>
      </c>
      <c r="AY1746" s="276">
        <v>8279.85</v>
      </c>
      <c r="AZ1746" s="95">
        <v>2761.3903180750476</v>
      </c>
      <c r="BB1746" s="80" t="s">
        <v>3412</v>
      </c>
      <c r="BC1746" s="270" t="s">
        <v>1126</v>
      </c>
      <c r="BD1746" s="72">
        <v>52.67</v>
      </c>
      <c r="BE1746" s="72"/>
      <c r="BF1746" s="72">
        <v>0.97</v>
      </c>
      <c r="BG1746" s="72"/>
      <c r="BH1746" s="72">
        <v>16.07</v>
      </c>
      <c r="BI1746" s="72"/>
      <c r="BJ1746" s="72"/>
      <c r="BK1746" s="72"/>
      <c r="BL1746" s="72"/>
      <c r="BM1746" s="72"/>
      <c r="BN1746" s="72"/>
      <c r="BO1746" s="72"/>
      <c r="BP1746" s="72">
        <v>0.11</v>
      </c>
      <c r="BQ1746" s="72"/>
      <c r="BR1746" s="72">
        <v>3.95</v>
      </c>
      <c r="BS1746" s="72"/>
      <c r="BT1746" s="72"/>
      <c r="BU1746" s="72"/>
      <c r="BV1746" s="72"/>
      <c r="BW1746" s="72"/>
      <c r="BX1746" s="72">
        <v>6.8</v>
      </c>
      <c r="BY1746" s="72"/>
      <c r="BZ1746" s="72">
        <v>3.04</v>
      </c>
      <c r="CA1746" s="72"/>
      <c r="CB1746" s="72">
        <v>1.48</v>
      </c>
      <c r="CC1746" s="72"/>
      <c r="CD1746" s="72"/>
      <c r="CE1746" s="72"/>
      <c r="CF1746" s="72"/>
      <c r="CG1746" s="72"/>
      <c r="CH1746" s="72"/>
      <c r="CI1746" s="72"/>
      <c r="CJ1746" s="72"/>
      <c r="CK1746" s="72"/>
      <c r="CL1746" s="72"/>
      <c r="CM1746" s="72"/>
      <c r="CN1746" s="72"/>
      <c r="CO1746" s="72"/>
      <c r="CP1746" s="72"/>
      <c r="CQ1746" s="72"/>
      <c r="CR1746" s="72"/>
      <c r="CS1746" s="72"/>
      <c r="CT1746" s="72"/>
      <c r="CU1746" s="72"/>
      <c r="CV1746" s="72"/>
      <c r="CW1746" s="72"/>
      <c r="CX1746" s="72"/>
      <c r="CY1746" s="72"/>
      <c r="CZ1746" s="72"/>
      <c r="DA1746" s="72"/>
      <c r="DB1746" s="72"/>
      <c r="DC1746" s="72"/>
      <c r="DD1746" s="72"/>
      <c r="DE1746" s="72"/>
      <c r="DF1746" s="72"/>
      <c r="DG1746" s="72"/>
      <c r="DH1746" s="78">
        <f t="shared" si="843"/>
        <v>85.090000000000018</v>
      </c>
      <c r="DJ1746" s="77">
        <f t="shared" si="820"/>
        <v>14.909999999999982</v>
      </c>
      <c r="DK1746" s="72"/>
      <c r="DL1746" s="51" t="s">
        <v>3449</v>
      </c>
      <c r="DO1746" s="358">
        <v>7.97</v>
      </c>
      <c r="DP1746" s="72">
        <v>0.28000000000000003</v>
      </c>
      <c r="DQ1746" s="374">
        <v>0.32</v>
      </c>
      <c r="DR1746" s="72">
        <v>3.4000000000000002E-2</v>
      </c>
      <c r="DU1746" s="52"/>
      <c r="DX1746" s="75">
        <f t="shared" si="821"/>
        <v>61.899165589375947</v>
      </c>
      <c r="DY1746" s="51">
        <f t="shared" si="822"/>
        <v>0</v>
      </c>
      <c r="DZ1746" s="75">
        <f t="shared" si="823"/>
        <v>1.1399694441179924</v>
      </c>
      <c r="EA1746" s="51">
        <f t="shared" si="824"/>
        <v>0</v>
      </c>
      <c r="EB1746" s="75">
        <f t="shared" si="825"/>
        <v>18.885885532965091</v>
      </c>
      <c r="EC1746" s="51">
        <f t="shared" si="826"/>
        <v>0</v>
      </c>
      <c r="ED1746" s="75">
        <f t="shared" si="827"/>
        <v>0</v>
      </c>
      <c r="EE1746" s="51" t="e">
        <f t="shared" si="828"/>
        <v>#DIV/0!</v>
      </c>
      <c r="EF1746" s="75">
        <f t="shared" si="829"/>
        <v>0.12927488541544246</v>
      </c>
      <c r="EG1746" s="51">
        <f t="shared" si="830"/>
        <v>0</v>
      </c>
      <c r="EH1746" s="75">
        <f t="shared" si="831"/>
        <v>4.6421436126454338</v>
      </c>
      <c r="EI1746" s="51">
        <f t="shared" si="832"/>
        <v>0</v>
      </c>
      <c r="EJ1746" s="75">
        <f t="shared" si="833"/>
        <v>7.9915383711364418</v>
      </c>
      <c r="EK1746" s="51">
        <f t="shared" si="834"/>
        <v>0</v>
      </c>
      <c r="EL1746" s="75">
        <f t="shared" si="835"/>
        <v>3.5726877423904098</v>
      </c>
      <c r="EM1746" s="51">
        <f t="shared" si="836"/>
        <v>0</v>
      </c>
      <c r="EN1746" s="75">
        <f t="shared" si="837"/>
        <v>1.7393348219532256</v>
      </c>
      <c r="EO1746" s="51">
        <f t="shared" si="838"/>
        <v>0</v>
      </c>
      <c r="EP1746" s="75">
        <f t="shared" si="839"/>
        <v>0</v>
      </c>
      <c r="EQ1746" s="51" t="e">
        <f t="shared" si="840"/>
        <v>#DIV/0!</v>
      </c>
      <c r="ER1746" s="51">
        <f t="shared" si="841"/>
        <v>100</v>
      </c>
      <c r="ES1746" s="51">
        <f t="shared" si="842"/>
        <v>0</v>
      </c>
    </row>
    <row r="1747" spans="1:149" x14ac:dyDescent="0.45">
      <c r="A1747" s="78" t="s">
        <v>1492</v>
      </c>
      <c r="B1747" s="174" t="s">
        <v>864</v>
      </c>
      <c r="C1747" s="51" t="s">
        <v>3444</v>
      </c>
      <c r="D1747" s="51" t="s">
        <v>3804</v>
      </c>
      <c r="E1747" s="78" t="s">
        <v>637</v>
      </c>
      <c r="F1747" s="78" t="s">
        <v>2548</v>
      </c>
      <c r="G1747" s="72" t="s">
        <v>3380</v>
      </c>
      <c r="H1747" s="78" t="s">
        <v>1372</v>
      </c>
      <c r="I1747" s="78">
        <v>2</v>
      </c>
      <c r="J1747" s="300">
        <v>500</v>
      </c>
      <c r="K1747" s="78">
        <v>5</v>
      </c>
      <c r="L1747" s="300">
        <v>1300</v>
      </c>
      <c r="M1747" s="72">
        <v>5</v>
      </c>
      <c r="O1747" s="78" t="s">
        <v>3302</v>
      </c>
      <c r="P1747" s="72" t="s">
        <v>1374</v>
      </c>
      <c r="Q1747" s="114">
        <v>2.6</v>
      </c>
      <c r="AA1747" s="195"/>
      <c r="AB1747" s="195"/>
      <c r="AC1747" s="195"/>
      <c r="AD1747" s="72"/>
      <c r="AE1747" s="316">
        <v>0.46</v>
      </c>
      <c r="AF1747" s="195">
        <v>0.16</v>
      </c>
      <c r="AG1747" s="195">
        <v>0.54</v>
      </c>
      <c r="AH1747" s="72"/>
      <c r="AQ1747" s="174" t="s">
        <v>824</v>
      </c>
      <c r="AR1747" s="53">
        <v>1.244</v>
      </c>
      <c r="AS1747" s="53">
        <v>3.238</v>
      </c>
      <c r="AT1747" s="77"/>
      <c r="AU1747" s="276">
        <v>2300</v>
      </c>
      <c r="AV1747" s="276">
        <v>2700</v>
      </c>
      <c r="AW1747" s="276">
        <v>2861.2</v>
      </c>
      <c r="AX1747" s="95">
        <v>995.32650717023307</v>
      </c>
      <c r="AY1747" s="276">
        <v>8742.6</v>
      </c>
      <c r="AZ1747" s="95">
        <v>2592.1107990115238</v>
      </c>
      <c r="BB1747" s="80" t="s">
        <v>3412</v>
      </c>
      <c r="BC1747" s="270" t="s">
        <v>1126</v>
      </c>
      <c r="BD1747" s="72">
        <v>54.03</v>
      </c>
      <c r="BE1747" s="72"/>
      <c r="BF1747" s="72">
        <v>1</v>
      </c>
      <c r="BG1747" s="72"/>
      <c r="BH1747" s="72">
        <v>16.489999999999998</v>
      </c>
      <c r="BI1747" s="72"/>
      <c r="BJ1747" s="72"/>
      <c r="BK1747" s="72"/>
      <c r="BL1747" s="72"/>
      <c r="BM1747" s="72"/>
      <c r="BN1747" s="72"/>
      <c r="BO1747" s="72"/>
      <c r="BP1747" s="72">
        <v>0.11</v>
      </c>
      <c r="BQ1747" s="72"/>
      <c r="BR1747" s="72">
        <v>4.05</v>
      </c>
      <c r="BS1747" s="72"/>
      <c r="BT1747" s="72"/>
      <c r="BU1747" s="72"/>
      <c r="BV1747" s="72"/>
      <c r="BW1747" s="72"/>
      <c r="BX1747" s="72">
        <v>6.98</v>
      </c>
      <c r="BY1747" s="72"/>
      <c r="BZ1747" s="72">
        <v>3.12</v>
      </c>
      <c r="CA1747" s="72"/>
      <c r="CB1747" s="72">
        <v>1.51</v>
      </c>
      <c r="CC1747" s="72"/>
      <c r="CD1747" s="72"/>
      <c r="CE1747" s="72"/>
      <c r="CF1747" s="72"/>
      <c r="CG1747" s="72"/>
      <c r="CH1747" s="72"/>
      <c r="CI1747" s="72"/>
      <c r="CJ1747" s="72"/>
      <c r="CK1747" s="72"/>
      <c r="CL1747" s="72"/>
      <c r="CM1747" s="72"/>
      <c r="CN1747" s="72"/>
      <c r="CO1747" s="72"/>
      <c r="CP1747" s="72"/>
      <c r="CQ1747" s="72"/>
      <c r="CR1747" s="72"/>
      <c r="CS1747" s="72"/>
      <c r="CT1747" s="72"/>
      <c r="CU1747" s="72"/>
      <c r="CV1747" s="72"/>
      <c r="CW1747" s="72"/>
      <c r="CX1747" s="72"/>
      <c r="CY1747" s="72"/>
      <c r="CZ1747" s="72"/>
      <c r="DA1747" s="72"/>
      <c r="DB1747" s="72"/>
      <c r="DC1747" s="72"/>
      <c r="DD1747" s="72"/>
      <c r="DE1747" s="72"/>
      <c r="DF1747" s="72"/>
      <c r="DG1747" s="72"/>
      <c r="DH1747" s="78">
        <f t="shared" si="843"/>
        <v>87.29</v>
      </c>
      <c r="DJ1747" s="77">
        <f t="shared" si="820"/>
        <v>12.709999999999994</v>
      </c>
      <c r="DK1747" s="72"/>
      <c r="DL1747" s="51" t="s">
        <v>3449</v>
      </c>
      <c r="DO1747" s="358">
        <v>5.57</v>
      </c>
      <c r="DP1747" s="72">
        <v>0.11</v>
      </c>
      <c r="DQ1747" s="374">
        <v>0.36</v>
      </c>
      <c r="DR1747" s="72">
        <v>3.7999999999999999E-2</v>
      </c>
      <c r="DU1747" s="52"/>
      <c r="DX1747" s="75">
        <f t="shared" si="821"/>
        <v>61.897124527437278</v>
      </c>
      <c r="DY1747" s="51">
        <f t="shared" si="822"/>
        <v>0</v>
      </c>
      <c r="DZ1747" s="75">
        <f t="shared" si="823"/>
        <v>1.1456065986940083</v>
      </c>
      <c r="EA1747" s="51">
        <f t="shared" si="824"/>
        <v>0</v>
      </c>
      <c r="EB1747" s="75">
        <f t="shared" si="825"/>
        <v>18.891052812464196</v>
      </c>
      <c r="EC1747" s="51">
        <f t="shared" si="826"/>
        <v>0</v>
      </c>
      <c r="ED1747" s="75">
        <f t="shared" si="827"/>
        <v>0</v>
      </c>
      <c r="EE1747" s="51" t="e">
        <f t="shared" si="828"/>
        <v>#DIV/0!</v>
      </c>
      <c r="EF1747" s="75">
        <f t="shared" si="829"/>
        <v>0.12601672585634091</v>
      </c>
      <c r="EG1747" s="51">
        <f t="shared" si="830"/>
        <v>0</v>
      </c>
      <c r="EH1747" s="75">
        <f t="shared" si="831"/>
        <v>4.6397067247107335</v>
      </c>
      <c r="EI1747" s="51">
        <f t="shared" si="832"/>
        <v>0</v>
      </c>
      <c r="EJ1747" s="75">
        <f t="shared" si="833"/>
        <v>7.9963340588841785</v>
      </c>
      <c r="EK1747" s="51">
        <f t="shared" si="834"/>
        <v>0</v>
      </c>
      <c r="EL1747" s="75">
        <f t="shared" si="835"/>
        <v>3.574292587925306</v>
      </c>
      <c r="EM1747" s="51">
        <f t="shared" si="836"/>
        <v>0</v>
      </c>
      <c r="EN1747" s="75">
        <f t="shared" si="837"/>
        <v>1.7298659640279528</v>
      </c>
      <c r="EO1747" s="51">
        <f t="shared" si="838"/>
        <v>0</v>
      </c>
      <c r="EP1747" s="75">
        <f t="shared" si="839"/>
        <v>0</v>
      </c>
      <c r="EQ1747" s="51" t="e">
        <f t="shared" si="840"/>
        <v>#DIV/0!</v>
      </c>
      <c r="ER1747" s="51">
        <f t="shared" si="841"/>
        <v>100</v>
      </c>
      <c r="ES1747" s="51">
        <f t="shared" si="842"/>
        <v>0</v>
      </c>
    </row>
    <row r="1748" spans="1:149" x14ac:dyDescent="0.45">
      <c r="A1748" s="78" t="s">
        <v>1492</v>
      </c>
      <c r="B1748" s="174" t="s">
        <v>864</v>
      </c>
      <c r="C1748" s="51" t="s">
        <v>3444</v>
      </c>
      <c r="D1748" s="51" t="s">
        <v>3804</v>
      </c>
      <c r="E1748" s="78" t="s">
        <v>637</v>
      </c>
      <c r="F1748" s="78" t="s">
        <v>2549</v>
      </c>
      <c r="G1748" s="72" t="s">
        <v>3380</v>
      </c>
      <c r="H1748" s="78" t="s">
        <v>1372</v>
      </c>
      <c r="I1748" s="78">
        <v>2</v>
      </c>
      <c r="J1748" s="300">
        <v>500</v>
      </c>
      <c r="K1748" s="78">
        <v>5</v>
      </c>
      <c r="L1748" s="300">
        <v>1300</v>
      </c>
      <c r="M1748" s="72">
        <v>5</v>
      </c>
      <c r="O1748" s="78" t="s">
        <v>3302</v>
      </c>
      <c r="P1748" s="72" t="s">
        <v>1374</v>
      </c>
      <c r="Q1748" s="114">
        <v>2.6</v>
      </c>
      <c r="AA1748" s="195"/>
      <c r="AB1748" s="195"/>
      <c r="AC1748" s="195"/>
      <c r="AD1748" s="72"/>
      <c r="AE1748" s="316">
        <v>0.17</v>
      </c>
      <c r="AF1748" s="195">
        <v>0.24</v>
      </c>
      <c r="AG1748" s="195">
        <v>0.83</v>
      </c>
      <c r="AH1748" s="72"/>
      <c r="AQ1748" s="174" t="s">
        <v>824</v>
      </c>
      <c r="AR1748" s="53">
        <v>1.3</v>
      </c>
      <c r="AS1748" s="53">
        <v>3.1739999999999999</v>
      </c>
      <c r="AT1748" s="77"/>
      <c r="AU1748" s="276">
        <v>850.00000000000011</v>
      </c>
      <c r="AV1748" s="276">
        <v>4150</v>
      </c>
      <c r="AW1748" s="276">
        <v>1105.0000000000002</v>
      </c>
      <c r="AX1748" s="95">
        <v>1560.0128267362486</v>
      </c>
      <c r="AY1748" s="276">
        <v>13172.1</v>
      </c>
      <c r="AZ1748" s="95">
        <v>3811.4411879675595</v>
      </c>
      <c r="BB1748" s="80" t="s">
        <v>3412</v>
      </c>
      <c r="BC1748" s="270" t="s">
        <v>1126</v>
      </c>
      <c r="BD1748" s="72">
        <v>55.43</v>
      </c>
      <c r="BE1748" s="72"/>
      <c r="BF1748" s="72">
        <v>1.02</v>
      </c>
      <c r="BG1748" s="72"/>
      <c r="BH1748" s="72">
        <v>16.920000000000002</v>
      </c>
      <c r="BI1748" s="72"/>
      <c r="BJ1748" s="72"/>
      <c r="BK1748" s="72"/>
      <c r="BL1748" s="72"/>
      <c r="BM1748" s="72"/>
      <c r="BN1748" s="72"/>
      <c r="BO1748" s="72"/>
      <c r="BP1748" s="72">
        <v>0.12</v>
      </c>
      <c r="BQ1748" s="72"/>
      <c r="BR1748" s="72">
        <v>4.16</v>
      </c>
      <c r="BS1748" s="72"/>
      <c r="BT1748" s="72"/>
      <c r="BU1748" s="72"/>
      <c r="BV1748" s="72"/>
      <c r="BW1748" s="72"/>
      <c r="BX1748" s="72">
        <v>7.16</v>
      </c>
      <c r="BY1748" s="72"/>
      <c r="BZ1748" s="72">
        <v>3.2</v>
      </c>
      <c r="CA1748" s="72"/>
      <c r="CB1748" s="72">
        <v>1.55</v>
      </c>
      <c r="CC1748" s="72"/>
      <c r="CD1748" s="72"/>
      <c r="CE1748" s="72"/>
      <c r="CF1748" s="72"/>
      <c r="CG1748" s="72"/>
      <c r="CH1748" s="72"/>
      <c r="CI1748" s="72"/>
      <c r="CJ1748" s="72"/>
      <c r="CK1748" s="72"/>
      <c r="CL1748" s="72"/>
      <c r="CM1748" s="72"/>
      <c r="CN1748" s="72"/>
      <c r="CO1748" s="72"/>
      <c r="CP1748" s="72"/>
      <c r="CQ1748" s="72"/>
      <c r="CR1748" s="72"/>
      <c r="CS1748" s="72"/>
      <c r="CT1748" s="72"/>
      <c r="CU1748" s="72"/>
      <c r="CV1748" s="72"/>
      <c r="CW1748" s="72"/>
      <c r="CX1748" s="72"/>
      <c r="CY1748" s="72"/>
      <c r="CZ1748" s="72"/>
      <c r="DA1748" s="72"/>
      <c r="DB1748" s="72"/>
      <c r="DC1748" s="72"/>
      <c r="DD1748" s="72"/>
      <c r="DE1748" s="72"/>
      <c r="DF1748" s="72"/>
      <c r="DG1748" s="72"/>
      <c r="DH1748" s="78">
        <f t="shared" si="843"/>
        <v>89.56</v>
      </c>
      <c r="DJ1748" s="77">
        <f t="shared" si="820"/>
        <v>10.439999999999998</v>
      </c>
      <c r="DK1748" s="72"/>
      <c r="DL1748" s="51" t="s">
        <v>3449</v>
      </c>
      <c r="DO1748" s="358">
        <v>3.11</v>
      </c>
      <c r="DP1748" s="72">
        <v>0.05</v>
      </c>
      <c r="DQ1748" s="374">
        <v>0.37</v>
      </c>
      <c r="DR1748" s="72">
        <v>3.7999999999999999E-2</v>
      </c>
      <c r="DU1748" s="52"/>
      <c r="DX1748" s="75">
        <f t="shared" si="821"/>
        <v>61.891469405984815</v>
      </c>
      <c r="DY1748" s="51">
        <f t="shared" si="822"/>
        <v>0</v>
      </c>
      <c r="DZ1748" s="75">
        <f t="shared" si="823"/>
        <v>1.1389012952210809</v>
      </c>
      <c r="EA1748" s="51">
        <f t="shared" si="824"/>
        <v>0</v>
      </c>
      <c r="EB1748" s="75">
        <f t="shared" si="825"/>
        <v>18.892362661902638</v>
      </c>
      <c r="EC1748" s="51">
        <f t="shared" si="826"/>
        <v>0</v>
      </c>
      <c r="ED1748" s="75">
        <f t="shared" si="827"/>
        <v>0</v>
      </c>
      <c r="EE1748" s="51" t="e">
        <f t="shared" si="828"/>
        <v>#DIV/0!</v>
      </c>
      <c r="EF1748" s="75">
        <f t="shared" si="829"/>
        <v>0.13398838767306834</v>
      </c>
      <c r="EG1748" s="51">
        <f t="shared" si="830"/>
        <v>0</v>
      </c>
      <c r="EH1748" s="75">
        <f t="shared" si="831"/>
        <v>4.6449307726663687</v>
      </c>
      <c r="EI1748" s="51">
        <f t="shared" si="832"/>
        <v>0</v>
      </c>
      <c r="EJ1748" s="75">
        <f t="shared" si="833"/>
        <v>7.9946404644930773</v>
      </c>
      <c r="EK1748" s="51">
        <f t="shared" si="834"/>
        <v>0</v>
      </c>
      <c r="EL1748" s="75">
        <f t="shared" si="835"/>
        <v>3.5730236712818226</v>
      </c>
      <c r="EM1748" s="51">
        <f t="shared" si="836"/>
        <v>0</v>
      </c>
      <c r="EN1748" s="75">
        <f t="shared" si="837"/>
        <v>1.7306833407771327</v>
      </c>
      <c r="EO1748" s="51">
        <f t="shared" si="838"/>
        <v>0</v>
      </c>
      <c r="EP1748" s="75">
        <f t="shared" si="839"/>
        <v>0</v>
      </c>
      <c r="EQ1748" s="51" t="e">
        <f t="shared" si="840"/>
        <v>#DIV/0!</v>
      </c>
      <c r="ER1748" s="51">
        <f t="shared" si="841"/>
        <v>100</v>
      </c>
      <c r="ES1748" s="51">
        <f t="shared" si="842"/>
        <v>0</v>
      </c>
    </row>
    <row r="1749" spans="1:149" x14ac:dyDescent="0.45">
      <c r="A1749" s="78" t="s">
        <v>1492</v>
      </c>
      <c r="B1749" s="174" t="s">
        <v>864</v>
      </c>
      <c r="C1749" s="51" t="s">
        <v>3444</v>
      </c>
      <c r="D1749" s="51" t="s">
        <v>3804</v>
      </c>
      <c r="E1749" s="78" t="s">
        <v>637</v>
      </c>
      <c r="F1749" s="78" t="s">
        <v>2550</v>
      </c>
      <c r="G1749" s="72" t="s">
        <v>3380</v>
      </c>
      <c r="H1749" s="78" t="s">
        <v>1372</v>
      </c>
      <c r="I1749" s="78">
        <v>2</v>
      </c>
      <c r="J1749" s="300">
        <v>500</v>
      </c>
      <c r="K1749" s="78">
        <v>5</v>
      </c>
      <c r="L1749" s="300">
        <v>1300</v>
      </c>
      <c r="M1749" s="72">
        <v>5</v>
      </c>
      <c r="O1749" s="78" t="s">
        <v>3302</v>
      </c>
      <c r="P1749" s="72" t="s">
        <v>1374</v>
      </c>
      <c r="Q1749" s="114">
        <v>2.6</v>
      </c>
      <c r="AA1749" s="195"/>
      <c r="AB1749" s="195"/>
      <c r="AC1749" s="195"/>
      <c r="AD1749" s="72"/>
      <c r="AE1749" s="316">
        <v>0.18</v>
      </c>
      <c r="AF1749" s="195">
        <v>0.22</v>
      </c>
      <c r="AG1749" s="195">
        <v>0.82</v>
      </c>
      <c r="AH1749" s="72"/>
      <c r="AQ1749" s="174" t="s">
        <v>824</v>
      </c>
      <c r="AR1749" s="53">
        <v>1.298</v>
      </c>
      <c r="AS1749" s="53">
        <v>3.1749999999999998</v>
      </c>
      <c r="AT1749" s="77"/>
      <c r="AU1749" s="276">
        <v>900</v>
      </c>
      <c r="AV1749" s="276">
        <v>4100</v>
      </c>
      <c r="AW1749" s="276">
        <v>1168.2</v>
      </c>
      <c r="AX1749" s="95">
        <v>1427.8156335952747</v>
      </c>
      <c r="AY1749" s="276">
        <v>13017.5</v>
      </c>
      <c r="AZ1749" s="95">
        <v>3495.3130139552595</v>
      </c>
      <c r="BB1749" s="80" t="s">
        <v>3412</v>
      </c>
      <c r="BC1749" s="270" t="s">
        <v>1126</v>
      </c>
      <c r="BD1749" s="72">
        <v>56.66</v>
      </c>
      <c r="BE1749" s="72"/>
      <c r="BF1749" s="72">
        <v>1.05</v>
      </c>
      <c r="BG1749" s="72"/>
      <c r="BH1749" s="72">
        <v>17.29</v>
      </c>
      <c r="BI1749" s="72"/>
      <c r="BJ1749" s="72"/>
      <c r="BK1749" s="72"/>
      <c r="BL1749" s="72"/>
      <c r="BM1749" s="72"/>
      <c r="BN1749" s="72"/>
      <c r="BO1749" s="72"/>
      <c r="BP1749" s="72">
        <v>0.12</v>
      </c>
      <c r="BQ1749" s="72"/>
      <c r="BR1749" s="72">
        <v>4.25</v>
      </c>
      <c r="BS1749" s="72"/>
      <c r="BT1749" s="72"/>
      <c r="BU1749" s="72"/>
      <c r="BV1749" s="72"/>
      <c r="BW1749" s="72"/>
      <c r="BX1749" s="72">
        <v>7.32</v>
      </c>
      <c r="BY1749" s="72"/>
      <c r="BZ1749" s="72">
        <v>3.28</v>
      </c>
      <c r="CA1749" s="72"/>
      <c r="CB1749" s="72">
        <v>1.59</v>
      </c>
      <c r="CC1749" s="72"/>
      <c r="CD1749" s="72"/>
      <c r="CE1749" s="72"/>
      <c r="CF1749" s="72"/>
      <c r="CG1749" s="72"/>
      <c r="CH1749" s="72"/>
      <c r="CI1749" s="72"/>
      <c r="CJ1749" s="72"/>
      <c r="CK1749" s="72"/>
      <c r="CL1749" s="72"/>
      <c r="CM1749" s="72"/>
      <c r="CN1749" s="72"/>
      <c r="CO1749" s="72"/>
      <c r="CP1749" s="72"/>
      <c r="CQ1749" s="72"/>
      <c r="CR1749" s="72"/>
      <c r="CS1749" s="72"/>
      <c r="CT1749" s="72"/>
      <c r="CU1749" s="72"/>
      <c r="CV1749" s="72"/>
      <c r="CW1749" s="72"/>
      <c r="CX1749" s="72"/>
      <c r="CY1749" s="72"/>
      <c r="CZ1749" s="72"/>
      <c r="DA1749" s="72"/>
      <c r="DB1749" s="72"/>
      <c r="DC1749" s="72"/>
      <c r="DD1749" s="72"/>
      <c r="DE1749" s="72"/>
      <c r="DF1749" s="72"/>
      <c r="DG1749" s="72"/>
      <c r="DH1749" s="78">
        <f t="shared" si="843"/>
        <v>91.56</v>
      </c>
      <c r="DJ1749" s="77">
        <f t="shared" si="820"/>
        <v>8.4399999999999977</v>
      </c>
      <c r="DK1749" s="72"/>
      <c r="DL1749" s="51" t="s">
        <v>3449</v>
      </c>
      <c r="DO1749" s="358">
        <v>0.89</v>
      </c>
      <c r="DP1749" s="72">
        <v>0.09</v>
      </c>
      <c r="DQ1749" s="374">
        <v>0.45</v>
      </c>
      <c r="DR1749" s="72">
        <v>4.5999999999999999E-2</v>
      </c>
      <c r="DU1749" s="52"/>
      <c r="DX1749" s="75">
        <f t="shared" si="821"/>
        <v>61.882918304936652</v>
      </c>
      <c r="DY1749" s="51">
        <f t="shared" si="822"/>
        <v>0</v>
      </c>
      <c r="DZ1749" s="75">
        <f t="shared" si="823"/>
        <v>1.1467889908256881</v>
      </c>
      <c r="EA1749" s="51">
        <f t="shared" si="824"/>
        <v>0</v>
      </c>
      <c r="EB1749" s="75">
        <f t="shared" si="825"/>
        <v>18.883792048929664</v>
      </c>
      <c r="EC1749" s="51">
        <f t="shared" si="826"/>
        <v>0</v>
      </c>
      <c r="ED1749" s="75">
        <f t="shared" si="827"/>
        <v>0</v>
      </c>
      <c r="EE1749" s="51" t="e">
        <f t="shared" si="828"/>
        <v>#DIV/0!</v>
      </c>
      <c r="EF1749" s="75">
        <f t="shared" si="829"/>
        <v>0.13106159895150721</v>
      </c>
      <c r="EG1749" s="51">
        <f t="shared" si="830"/>
        <v>0</v>
      </c>
      <c r="EH1749" s="75">
        <f t="shared" si="831"/>
        <v>4.6417649628658806</v>
      </c>
      <c r="EI1749" s="51">
        <f t="shared" si="832"/>
        <v>0</v>
      </c>
      <c r="EJ1749" s="75">
        <f t="shared" si="833"/>
        <v>7.9947575360419396</v>
      </c>
      <c r="EK1749" s="51">
        <f t="shared" si="834"/>
        <v>0</v>
      </c>
      <c r="EL1749" s="75">
        <f t="shared" si="835"/>
        <v>3.5823503713411968</v>
      </c>
      <c r="EM1749" s="51">
        <f t="shared" si="836"/>
        <v>0</v>
      </c>
      <c r="EN1749" s="75">
        <f t="shared" si="837"/>
        <v>1.7365661861074706</v>
      </c>
      <c r="EO1749" s="51">
        <f t="shared" si="838"/>
        <v>0</v>
      </c>
      <c r="EP1749" s="75">
        <f t="shared" si="839"/>
        <v>0</v>
      </c>
      <c r="EQ1749" s="51" t="e">
        <f t="shared" si="840"/>
        <v>#DIV/0!</v>
      </c>
      <c r="ER1749" s="51">
        <f t="shared" si="841"/>
        <v>100</v>
      </c>
      <c r="ES1749" s="51">
        <f t="shared" si="842"/>
        <v>0</v>
      </c>
    </row>
    <row r="1750" spans="1:149" x14ac:dyDescent="0.45">
      <c r="A1750" s="78" t="s">
        <v>1492</v>
      </c>
      <c r="B1750" s="174" t="s">
        <v>864</v>
      </c>
      <c r="C1750" s="51" t="s">
        <v>3444</v>
      </c>
      <c r="D1750" s="51" t="s">
        <v>3804</v>
      </c>
      <c r="E1750" s="78" t="s">
        <v>637</v>
      </c>
      <c r="F1750" s="78" t="s">
        <v>2551</v>
      </c>
      <c r="G1750" s="72" t="s">
        <v>3380</v>
      </c>
      <c r="H1750" s="78" t="s">
        <v>1372</v>
      </c>
      <c r="I1750" s="78">
        <v>35</v>
      </c>
      <c r="J1750" s="300">
        <v>200</v>
      </c>
      <c r="K1750" s="78">
        <v>5</v>
      </c>
      <c r="L1750" s="300">
        <v>1200</v>
      </c>
      <c r="M1750" s="72">
        <v>5</v>
      </c>
      <c r="O1750" s="78" t="s">
        <v>3302</v>
      </c>
      <c r="P1750" s="72" t="s">
        <v>1374</v>
      </c>
      <c r="Q1750" s="114">
        <v>2.6</v>
      </c>
      <c r="AA1750" s="195"/>
      <c r="AB1750" s="195"/>
      <c r="AC1750" s="195"/>
      <c r="AD1750" s="72"/>
      <c r="AE1750" s="316">
        <v>0.45</v>
      </c>
      <c r="AF1750" s="195">
        <v>0.15</v>
      </c>
      <c r="AG1750" s="195">
        <v>0.55000000000000004</v>
      </c>
      <c r="AH1750" s="72"/>
      <c r="AQ1750" s="174" t="s">
        <v>824</v>
      </c>
      <c r="AR1750" s="53">
        <v>1.018</v>
      </c>
      <c r="AS1750" s="53">
        <v>1.6040000000000001</v>
      </c>
      <c r="AT1750" s="77"/>
      <c r="AU1750" s="276">
        <v>900</v>
      </c>
      <c r="AV1750" s="276">
        <v>1100</v>
      </c>
      <c r="AW1750" s="276">
        <v>916.2</v>
      </c>
      <c r="AX1750" s="95">
        <v>305.5927256575842</v>
      </c>
      <c r="AY1750" s="276">
        <v>1764.4</v>
      </c>
      <c r="AZ1750" s="95">
        <v>481.84651235844802</v>
      </c>
      <c r="BB1750" s="80" t="s">
        <v>3412</v>
      </c>
      <c r="BC1750" s="270" t="s">
        <v>1126</v>
      </c>
      <c r="BD1750" s="72">
        <v>55.46</v>
      </c>
      <c r="BE1750" s="72"/>
      <c r="BF1750" s="72">
        <v>1.02</v>
      </c>
      <c r="BG1750" s="72"/>
      <c r="BH1750" s="72">
        <v>16.93</v>
      </c>
      <c r="BI1750" s="72"/>
      <c r="BJ1750" s="72"/>
      <c r="BK1750" s="72"/>
      <c r="BL1750" s="72"/>
      <c r="BM1750" s="72"/>
      <c r="BN1750" s="72"/>
      <c r="BO1750" s="72"/>
      <c r="BP1750" s="72">
        <v>0.12</v>
      </c>
      <c r="BQ1750" s="72"/>
      <c r="BR1750" s="72">
        <v>4.16</v>
      </c>
      <c r="BS1750" s="72"/>
      <c r="BT1750" s="72"/>
      <c r="BU1750" s="72"/>
      <c r="BV1750" s="72"/>
      <c r="BW1750" s="72"/>
      <c r="BX1750" s="72">
        <v>7.16</v>
      </c>
      <c r="BY1750" s="72"/>
      <c r="BZ1750" s="72">
        <v>3.21</v>
      </c>
      <c r="CA1750" s="72"/>
      <c r="CB1750" s="72">
        <v>1.55</v>
      </c>
      <c r="CC1750" s="72"/>
      <c r="CD1750" s="72"/>
      <c r="CE1750" s="72"/>
      <c r="CF1750" s="72"/>
      <c r="CG1750" s="72"/>
      <c r="CH1750" s="72"/>
      <c r="CI1750" s="72"/>
      <c r="CJ1750" s="72"/>
      <c r="CK1750" s="72"/>
      <c r="CL1750" s="72"/>
      <c r="CM1750" s="72"/>
      <c r="CN1750" s="72"/>
      <c r="CO1750" s="72"/>
      <c r="CP1750" s="72"/>
      <c r="CQ1750" s="72"/>
      <c r="CR1750" s="72"/>
      <c r="CS1750" s="72"/>
      <c r="CT1750" s="72"/>
      <c r="CU1750" s="72"/>
      <c r="CV1750" s="72"/>
      <c r="CW1750" s="72"/>
      <c r="CX1750" s="72"/>
      <c r="CY1750" s="72"/>
      <c r="CZ1750" s="72"/>
      <c r="DA1750" s="72"/>
      <c r="DB1750" s="72"/>
      <c r="DC1750" s="72"/>
      <c r="DD1750" s="72"/>
      <c r="DE1750" s="72"/>
      <c r="DF1750" s="72"/>
      <c r="DG1750" s="72"/>
      <c r="DH1750" s="78">
        <f t="shared" si="843"/>
        <v>89.609999999999985</v>
      </c>
      <c r="DJ1750" s="77">
        <f t="shared" si="820"/>
        <v>10.390000000000015</v>
      </c>
      <c r="DK1750" s="72"/>
      <c r="DL1750" s="51" t="s">
        <v>3449</v>
      </c>
      <c r="DO1750" s="358">
        <v>3.33</v>
      </c>
      <c r="DP1750" s="72">
        <v>0.14000000000000001</v>
      </c>
      <c r="DQ1750" s="374">
        <v>0.1</v>
      </c>
      <c r="DR1750" s="72">
        <v>1.18E-2</v>
      </c>
      <c r="DU1750" s="52"/>
      <c r="DX1750" s="75">
        <f t="shared" si="821"/>
        <v>61.890414016292837</v>
      </c>
      <c r="DY1750" s="51">
        <f t="shared" si="822"/>
        <v>0</v>
      </c>
      <c r="DZ1750" s="75">
        <f t="shared" si="823"/>
        <v>1.1382658185470373</v>
      </c>
      <c r="EA1750" s="51">
        <f t="shared" si="824"/>
        <v>0</v>
      </c>
      <c r="EB1750" s="75">
        <f t="shared" si="825"/>
        <v>18.892980694118965</v>
      </c>
      <c r="EC1750" s="51">
        <f t="shared" si="826"/>
        <v>0</v>
      </c>
      <c r="ED1750" s="75">
        <f t="shared" si="827"/>
        <v>0</v>
      </c>
      <c r="EE1750" s="51" t="e">
        <f t="shared" si="828"/>
        <v>#DIV/0!</v>
      </c>
      <c r="EF1750" s="75">
        <f t="shared" si="829"/>
        <v>0.13391362571141616</v>
      </c>
      <c r="EG1750" s="51">
        <f t="shared" si="830"/>
        <v>0</v>
      </c>
      <c r="EH1750" s="75">
        <f t="shared" si="831"/>
        <v>4.6423390246624274</v>
      </c>
      <c r="EI1750" s="51">
        <f t="shared" si="832"/>
        <v>0</v>
      </c>
      <c r="EJ1750" s="75">
        <f t="shared" si="833"/>
        <v>7.9901796674478307</v>
      </c>
      <c r="EK1750" s="51">
        <f t="shared" si="834"/>
        <v>0</v>
      </c>
      <c r="EL1750" s="75">
        <f t="shared" si="835"/>
        <v>3.5821894877803824</v>
      </c>
      <c r="EM1750" s="51">
        <f t="shared" si="836"/>
        <v>0</v>
      </c>
      <c r="EN1750" s="75">
        <f t="shared" si="837"/>
        <v>1.7297176654391253</v>
      </c>
      <c r="EO1750" s="51">
        <f t="shared" si="838"/>
        <v>0</v>
      </c>
      <c r="EP1750" s="75">
        <f t="shared" si="839"/>
        <v>0</v>
      </c>
      <c r="EQ1750" s="51" t="e">
        <f t="shared" si="840"/>
        <v>#DIV/0!</v>
      </c>
      <c r="ER1750" s="51">
        <f t="shared" si="841"/>
        <v>100</v>
      </c>
      <c r="ES1750" s="51">
        <f t="shared" si="842"/>
        <v>0</v>
      </c>
    </row>
    <row r="1751" spans="1:149" x14ac:dyDescent="0.45">
      <c r="A1751" s="78" t="s">
        <v>1492</v>
      </c>
      <c r="B1751" s="174" t="s">
        <v>864</v>
      </c>
      <c r="C1751" s="51" t="s">
        <v>3444</v>
      </c>
      <c r="D1751" s="51" t="s">
        <v>3804</v>
      </c>
      <c r="E1751" s="78" t="s">
        <v>637</v>
      </c>
      <c r="F1751" s="78" t="s">
        <v>2552</v>
      </c>
      <c r="G1751" s="72" t="s">
        <v>3380</v>
      </c>
      <c r="H1751" s="78" t="s">
        <v>1372</v>
      </c>
      <c r="I1751" s="78">
        <v>35</v>
      </c>
      <c r="J1751" s="300">
        <v>200</v>
      </c>
      <c r="K1751" s="78">
        <v>5</v>
      </c>
      <c r="L1751" s="300">
        <v>1200</v>
      </c>
      <c r="M1751" s="72">
        <v>5</v>
      </c>
      <c r="O1751" s="78" t="s">
        <v>3302</v>
      </c>
      <c r="P1751" s="72" t="s">
        <v>1374</v>
      </c>
      <c r="Q1751" s="114">
        <v>2.6</v>
      </c>
      <c r="AA1751" s="195"/>
      <c r="AB1751" s="195"/>
      <c r="AC1751" s="195"/>
      <c r="AD1751" s="72"/>
      <c r="AE1751" s="316">
        <v>0.21</v>
      </c>
      <c r="AF1751" s="195">
        <v>0.21</v>
      </c>
      <c r="AG1751" s="195">
        <v>0.79</v>
      </c>
      <c r="AH1751" s="72"/>
      <c r="AQ1751" s="174" t="s">
        <v>824</v>
      </c>
      <c r="AR1751" s="53">
        <v>1.0409999999999999</v>
      </c>
      <c r="AS1751" s="53">
        <v>1.587</v>
      </c>
      <c r="AT1751" s="77"/>
      <c r="AU1751" s="276">
        <v>420</v>
      </c>
      <c r="AV1751" s="276">
        <v>1580</v>
      </c>
      <c r="AW1751" s="276">
        <v>437.21999999999997</v>
      </c>
      <c r="AX1751" s="95">
        <v>437.25126615615375</v>
      </c>
      <c r="AY1751" s="276">
        <v>2507.46</v>
      </c>
      <c r="AZ1751" s="95">
        <v>667.48261605102505</v>
      </c>
      <c r="BB1751" s="80" t="s">
        <v>3412</v>
      </c>
      <c r="BC1751" s="270" t="s">
        <v>1126</v>
      </c>
      <c r="BD1751" s="72">
        <v>55.61</v>
      </c>
      <c r="BE1751" s="72"/>
      <c r="BF1751" s="72">
        <v>1.03</v>
      </c>
      <c r="BG1751" s="72"/>
      <c r="BH1751" s="72">
        <v>16.97</v>
      </c>
      <c r="BI1751" s="72"/>
      <c r="BJ1751" s="72"/>
      <c r="BK1751" s="72"/>
      <c r="BL1751" s="72"/>
      <c r="BM1751" s="72"/>
      <c r="BN1751" s="72"/>
      <c r="BO1751" s="72"/>
      <c r="BP1751" s="72">
        <v>0.12</v>
      </c>
      <c r="BQ1751" s="72"/>
      <c r="BR1751" s="72">
        <v>4.17</v>
      </c>
      <c r="BS1751" s="72"/>
      <c r="BT1751" s="72"/>
      <c r="BU1751" s="72"/>
      <c r="BV1751" s="72"/>
      <c r="BW1751" s="72"/>
      <c r="BX1751" s="72">
        <v>7.18</v>
      </c>
      <c r="BY1751" s="72"/>
      <c r="BZ1751" s="72">
        <v>3.21</v>
      </c>
      <c r="CA1751" s="72"/>
      <c r="CB1751" s="72">
        <v>1.56</v>
      </c>
      <c r="CC1751" s="72"/>
      <c r="CD1751" s="72"/>
      <c r="CE1751" s="72"/>
      <c r="CF1751" s="72"/>
      <c r="CG1751" s="72"/>
      <c r="CH1751" s="72"/>
      <c r="CI1751" s="72"/>
      <c r="CJ1751" s="72"/>
      <c r="CK1751" s="72"/>
      <c r="CL1751" s="72"/>
      <c r="CM1751" s="72"/>
      <c r="CN1751" s="72"/>
      <c r="CO1751" s="72"/>
      <c r="CP1751" s="72"/>
      <c r="CQ1751" s="72"/>
      <c r="CR1751" s="72"/>
      <c r="CS1751" s="72"/>
      <c r="CT1751" s="72"/>
      <c r="CU1751" s="72"/>
      <c r="CV1751" s="72"/>
      <c r="CW1751" s="72"/>
      <c r="CX1751" s="72"/>
      <c r="CY1751" s="72"/>
      <c r="CZ1751" s="72"/>
      <c r="DA1751" s="72"/>
      <c r="DB1751" s="72"/>
      <c r="DC1751" s="72"/>
      <c r="DD1751" s="72"/>
      <c r="DE1751" s="72"/>
      <c r="DF1751" s="72"/>
      <c r="DG1751" s="72"/>
      <c r="DH1751" s="78">
        <f t="shared" si="843"/>
        <v>89.850000000000009</v>
      </c>
      <c r="DJ1751" s="77">
        <f t="shared" si="820"/>
        <v>10.149999999999991</v>
      </c>
      <c r="DK1751" s="72"/>
      <c r="DL1751" s="51" t="s">
        <v>3449</v>
      </c>
      <c r="DO1751" s="358">
        <v>3.04</v>
      </c>
      <c r="DP1751" s="72">
        <v>0.05</v>
      </c>
      <c r="DQ1751" s="374">
        <v>0.13</v>
      </c>
      <c r="DR1751" s="72">
        <v>1.2999999999999999E-2</v>
      </c>
      <c r="DU1751" s="52"/>
      <c r="DX1751" s="75">
        <f t="shared" si="821"/>
        <v>61.892042292710073</v>
      </c>
      <c r="DY1751" s="51">
        <f t="shared" si="822"/>
        <v>0</v>
      </c>
      <c r="DZ1751" s="75">
        <f t="shared" si="823"/>
        <v>1.1463550361713968</v>
      </c>
      <c r="EA1751" s="51">
        <f t="shared" si="824"/>
        <v>0</v>
      </c>
      <c r="EB1751" s="75">
        <f t="shared" si="825"/>
        <v>18.887033945464658</v>
      </c>
      <c r="EC1751" s="51">
        <f t="shared" si="826"/>
        <v>0</v>
      </c>
      <c r="ED1751" s="75">
        <f t="shared" si="827"/>
        <v>0</v>
      </c>
      <c r="EE1751" s="51" t="e">
        <f t="shared" si="828"/>
        <v>#DIV/0!</v>
      </c>
      <c r="EF1751" s="75">
        <f t="shared" si="829"/>
        <v>0.13355592654424037</v>
      </c>
      <c r="EG1751" s="51">
        <f t="shared" si="830"/>
        <v>0</v>
      </c>
      <c r="EH1751" s="75">
        <f t="shared" si="831"/>
        <v>4.6410684474123531</v>
      </c>
      <c r="EI1751" s="51">
        <f t="shared" si="832"/>
        <v>0</v>
      </c>
      <c r="EJ1751" s="75">
        <f t="shared" si="833"/>
        <v>7.9910962715637162</v>
      </c>
      <c r="EK1751" s="51">
        <f t="shared" si="834"/>
        <v>0</v>
      </c>
      <c r="EL1751" s="75">
        <f t="shared" si="835"/>
        <v>3.5726210350584306</v>
      </c>
      <c r="EM1751" s="51">
        <f t="shared" si="836"/>
        <v>0</v>
      </c>
      <c r="EN1751" s="75">
        <f t="shared" si="837"/>
        <v>1.7362270450751252</v>
      </c>
      <c r="EO1751" s="51">
        <f t="shared" si="838"/>
        <v>0</v>
      </c>
      <c r="EP1751" s="75">
        <f t="shared" si="839"/>
        <v>0</v>
      </c>
      <c r="EQ1751" s="51" t="e">
        <f t="shared" si="840"/>
        <v>#DIV/0!</v>
      </c>
      <c r="ER1751" s="51">
        <f t="shared" si="841"/>
        <v>100</v>
      </c>
      <c r="ES1751" s="51">
        <f t="shared" si="842"/>
        <v>0</v>
      </c>
    </row>
    <row r="1752" spans="1:149" x14ac:dyDescent="0.45">
      <c r="A1752" s="78" t="s">
        <v>1492</v>
      </c>
      <c r="B1752" s="174" t="s">
        <v>864</v>
      </c>
      <c r="C1752" s="51" t="s">
        <v>3444</v>
      </c>
      <c r="D1752" s="51" t="s">
        <v>3804</v>
      </c>
      <c r="E1752" s="78" t="s">
        <v>637</v>
      </c>
      <c r="F1752" s="78" t="s">
        <v>2553</v>
      </c>
      <c r="G1752" s="72" t="s">
        <v>3380</v>
      </c>
      <c r="H1752" s="78" t="s">
        <v>1372</v>
      </c>
      <c r="I1752" s="78">
        <v>35</v>
      </c>
      <c r="J1752" s="300">
        <v>200</v>
      </c>
      <c r="K1752" s="78">
        <v>5</v>
      </c>
      <c r="L1752" s="300">
        <v>1200</v>
      </c>
      <c r="M1752" s="72">
        <v>5</v>
      </c>
      <c r="O1752" s="78" t="s">
        <v>3302</v>
      </c>
      <c r="P1752" s="72" t="s">
        <v>1374</v>
      </c>
      <c r="Q1752" s="114">
        <v>2.6</v>
      </c>
      <c r="AA1752" s="195"/>
      <c r="AB1752" s="195"/>
      <c r="AC1752" s="195"/>
      <c r="AD1752" s="72"/>
      <c r="AE1752" s="316">
        <v>0.09</v>
      </c>
      <c r="AF1752" s="195">
        <v>0.27</v>
      </c>
      <c r="AG1752" s="195">
        <v>0.91</v>
      </c>
      <c r="AH1752" s="72"/>
      <c r="AQ1752" s="174" t="s">
        <v>824</v>
      </c>
      <c r="AR1752" s="53">
        <v>1.0580000000000001</v>
      </c>
      <c r="AS1752" s="53">
        <v>1.5820000000000001</v>
      </c>
      <c r="AT1752" s="77"/>
      <c r="AU1752" s="276">
        <v>180</v>
      </c>
      <c r="AV1752" s="276">
        <v>1820</v>
      </c>
      <c r="AW1752" s="276">
        <v>190.44</v>
      </c>
      <c r="AX1752" s="95">
        <v>571.32459357927394</v>
      </c>
      <c r="AY1752" s="276">
        <v>2879.2400000000002</v>
      </c>
      <c r="AZ1752" s="95">
        <v>855.24985997983072</v>
      </c>
      <c r="BB1752" s="80" t="s">
        <v>3412</v>
      </c>
      <c r="BC1752" s="270" t="s">
        <v>1126</v>
      </c>
      <c r="BD1752" s="72">
        <v>56.32</v>
      </c>
      <c r="BE1752" s="72"/>
      <c r="BF1752" s="72">
        <v>1.04</v>
      </c>
      <c r="BG1752" s="72"/>
      <c r="BH1752" s="72">
        <v>17.190000000000001</v>
      </c>
      <c r="BI1752" s="72"/>
      <c r="BJ1752" s="72"/>
      <c r="BK1752" s="72"/>
      <c r="BL1752" s="72"/>
      <c r="BM1752" s="72"/>
      <c r="BN1752" s="72"/>
      <c r="BO1752" s="72"/>
      <c r="BP1752" s="72">
        <v>0.12</v>
      </c>
      <c r="BQ1752" s="72"/>
      <c r="BR1752" s="72">
        <v>4.2300000000000004</v>
      </c>
      <c r="BS1752" s="72"/>
      <c r="BT1752" s="72"/>
      <c r="BU1752" s="72"/>
      <c r="BV1752" s="72"/>
      <c r="BW1752" s="72"/>
      <c r="BX1752" s="72">
        <v>7.28</v>
      </c>
      <c r="BY1752" s="72"/>
      <c r="BZ1752" s="72">
        <v>3.26</v>
      </c>
      <c r="CA1752" s="72"/>
      <c r="CB1752" s="72">
        <v>1.58</v>
      </c>
      <c r="CC1752" s="72"/>
      <c r="CD1752" s="72"/>
      <c r="CE1752" s="72"/>
      <c r="CF1752" s="72"/>
      <c r="CG1752" s="72"/>
      <c r="CH1752" s="72"/>
      <c r="CI1752" s="72"/>
      <c r="CJ1752" s="72"/>
      <c r="CK1752" s="72"/>
      <c r="CL1752" s="72"/>
      <c r="CM1752" s="72"/>
      <c r="CN1752" s="72"/>
      <c r="CO1752" s="72"/>
      <c r="CP1752" s="72"/>
      <c r="CQ1752" s="72"/>
      <c r="CR1752" s="72"/>
      <c r="CS1752" s="72"/>
      <c r="CT1752" s="72"/>
      <c r="CU1752" s="72"/>
      <c r="CV1752" s="72"/>
      <c r="CW1752" s="72"/>
      <c r="CX1752" s="72"/>
      <c r="CY1752" s="72"/>
      <c r="CZ1752" s="72"/>
      <c r="DA1752" s="72"/>
      <c r="DB1752" s="72"/>
      <c r="DC1752" s="72"/>
      <c r="DD1752" s="72"/>
      <c r="DE1752" s="72"/>
      <c r="DF1752" s="72"/>
      <c r="DG1752" s="72"/>
      <c r="DH1752" s="78">
        <f t="shared" si="843"/>
        <v>91.02000000000001</v>
      </c>
      <c r="DJ1752" s="77">
        <f t="shared" si="820"/>
        <v>8.9799999999999898</v>
      </c>
      <c r="DK1752" s="72"/>
      <c r="DL1752" s="51" t="s">
        <v>3449</v>
      </c>
      <c r="DO1752" s="358">
        <v>1.78</v>
      </c>
      <c r="DP1752" s="72">
        <v>0.28000000000000003</v>
      </c>
      <c r="DQ1752" s="374">
        <v>0.16</v>
      </c>
      <c r="DR1752" s="72">
        <v>1.7000000000000001E-2</v>
      </c>
      <c r="DU1752" s="52"/>
      <c r="DX1752" s="75">
        <f t="shared" si="821"/>
        <v>61.876510656998448</v>
      </c>
      <c r="DY1752" s="51">
        <f t="shared" si="822"/>
        <v>0</v>
      </c>
      <c r="DZ1752" s="75">
        <f t="shared" si="823"/>
        <v>1.1426060206548012</v>
      </c>
      <c r="EA1752" s="51">
        <f t="shared" si="824"/>
        <v>0</v>
      </c>
      <c r="EB1752" s="75">
        <f t="shared" si="825"/>
        <v>18.885959129861568</v>
      </c>
      <c r="EC1752" s="51">
        <f t="shared" si="826"/>
        <v>0</v>
      </c>
      <c r="ED1752" s="75">
        <f t="shared" si="827"/>
        <v>0</v>
      </c>
      <c r="EE1752" s="51" t="e">
        <f t="shared" si="828"/>
        <v>#DIV/0!</v>
      </c>
      <c r="EF1752" s="75">
        <f t="shared" si="829"/>
        <v>0.13183915622940012</v>
      </c>
      <c r="EG1752" s="51">
        <f t="shared" si="830"/>
        <v>0</v>
      </c>
      <c r="EH1752" s="75">
        <f t="shared" si="831"/>
        <v>4.6473302570863542</v>
      </c>
      <c r="EI1752" s="51">
        <f t="shared" si="832"/>
        <v>0</v>
      </c>
      <c r="EJ1752" s="75">
        <f t="shared" si="833"/>
        <v>7.9982421445836076</v>
      </c>
      <c r="EK1752" s="51">
        <f t="shared" si="834"/>
        <v>0</v>
      </c>
      <c r="EL1752" s="75">
        <f t="shared" si="835"/>
        <v>3.5816304108987027</v>
      </c>
      <c r="EM1752" s="51">
        <f t="shared" si="836"/>
        <v>0</v>
      </c>
      <c r="EN1752" s="75">
        <f t="shared" si="837"/>
        <v>1.7358822236871014</v>
      </c>
      <c r="EO1752" s="51">
        <f t="shared" si="838"/>
        <v>0</v>
      </c>
      <c r="EP1752" s="75">
        <f t="shared" si="839"/>
        <v>0</v>
      </c>
      <c r="EQ1752" s="51" t="e">
        <f t="shared" si="840"/>
        <v>#DIV/0!</v>
      </c>
      <c r="ER1752" s="51">
        <f t="shared" si="841"/>
        <v>100</v>
      </c>
      <c r="ES1752" s="51">
        <f t="shared" si="842"/>
        <v>0</v>
      </c>
    </row>
    <row r="1753" spans="1:149" x14ac:dyDescent="0.45">
      <c r="A1753" s="78" t="s">
        <v>1492</v>
      </c>
      <c r="B1753" s="174" t="s">
        <v>864</v>
      </c>
      <c r="C1753" s="51" t="s">
        <v>3444</v>
      </c>
      <c r="D1753" s="51" t="s">
        <v>3804</v>
      </c>
      <c r="E1753" s="78" t="s">
        <v>637</v>
      </c>
      <c r="F1753" s="78" t="s">
        <v>2554</v>
      </c>
      <c r="G1753" s="72" t="s">
        <v>3380</v>
      </c>
      <c r="H1753" s="78" t="s">
        <v>1372</v>
      </c>
      <c r="I1753" s="78">
        <v>35</v>
      </c>
      <c r="J1753" s="300">
        <v>200</v>
      </c>
      <c r="K1753" s="78">
        <v>5</v>
      </c>
      <c r="L1753" s="300">
        <v>1200</v>
      </c>
      <c r="M1753" s="72">
        <v>5</v>
      </c>
      <c r="O1753" s="78" t="s">
        <v>3302</v>
      </c>
      <c r="P1753" s="72" t="s">
        <v>1374</v>
      </c>
      <c r="Q1753" s="114">
        <v>2.6</v>
      </c>
      <c r="AA1753" s="195"/>
      <c r="AB1753" s="195"/>
      <c r="AC1753" s="195"/>
      <c r="AD1753" s="72"/>
      <c r="AE1753" s="316">
        <v>0.27</v>
      </c>
      <c r="AF1753" s="195">
        <v>0.26</v>
      </c>
      <c r="AG1753" s="195">
        <v>0.73</v>
      </c>
      <c r="AH1753" s="72"/>
      <c r="AQ1753" s="174" t="s">
        <v>824</v>
      </c>
      <c r="AR1753" s="53">
        <v>1.034</v>
      </c>
      <c r="AS1753" s="53">
        <v>1.59</v>
      </c>
      <c r="AT1753" s="77"/>
      <c r="AU1753" s="276">
        <v>540</v>
      </c>
      <c r="AV1753" s="276">
        <v>1460</v>
      </c>
      <c r="AW1753" s="276">
        <v>558.36</v>
      </c>
      <c r="AX1753" s="95">
        <v>537.7212510641782</v>
      </c>
      <c r="AY1753" s="276">
        <v>2321.4</v>
      </c>
      <c r="AZ1753" s="95">
        <v>827.45152099201562</v>
      </c>
      <c r="BB1753" s="80" t="s">
        <v>3412</v>
      </c>
      <c r="BC1753" s="270" t="s">
        <v>1126</v>
      </c>
      <c r="BD1753" s="72">
        <v>56.58</v>
      </c>
      <c r="BE1753" s="72"/>
      <c r="BF1753" s="72">
        <v>1.04</v>
      </c>
      <c r="BG1753" s="72"/>
      <c r="BH1753" s="72">
        <v>17.27</v>
      </c>
      <c r="BI1753" s="72"/>
      <c r="BJ1753" s="72"/>
      <c r="BK1753" s="72"/>
      <c r="BL1753" s="72"/>
      <c r="BM1753" s="72"/>
      <c r="BN1753" s="72"/>
      <c r="BO1753" s="72"/>
      <c r="BP1753" s="72">
        <v>0.12</v>
      </c>
      <c r="BQ1753" s="72"/>
      <c r="BR1753" s="72">
        <v>4.25</v>
      </c>
      <c r="BS1753" s="72"/>
      <c r="BT1753" s="72"/>
      <c r="BU1753" s="72"/>
      <c r="BV1753" s="72"/>
      <c r="BW1753" s="72"/>
      <c r="BX1753" s="72">
        <v>7.31</v>
      </c>
      <c r="BY1753" s="72"/>
      <c r="BZ1753" s="72">
        <v>3.27</v>
      </c>
      <c r="CA1753" s="72"/>
      <c r="CB1753" s="72">
        <v>1.59</v>
      </c>
      <c r="CC1753" s="72"/>
      <c r="CD1753" s="72"/>
      <c r="CE1753" s="72"/>
      <c r="CF1753" s="72"/>
      <c r="CG1753" s="72"/>
      <c r="CH1753" s="72"/>
      <c r="CI1753" s="72"/>
      <c r="CJ1753" s="72"/>
      <c r="CK1753" s="72"/>
      <c r="CL1753" s="72"/>
      <c r="CM1753" s="72"/>
      <c r="CN1753" s="72"/>
      <c r="CO1753" s="72"/>
      <c r="CP1753" s="72"/>
      <c r="CQ1753" s="72"/>
      <c r="CR1753" s="72"/>
      <c r="CS1753" s="72"/>
      <c r="CT1753" s="72"/>
      <c r="CU1753" s="72"/>
      <c r="CV1753" s="72"/>
      <c r="CW1753" s="72"/>
      <c r="CX1753" s="72"/>
      <c r="CY1753" s="72"/>
      <c r="CZ1753" s="72"/>
      <c r="DA1753" s="72"/>
      <c r="DB1753" s="72"/>
      <c r="DC1753" s="72"/>
      <c r="DD1753" s="72"/>
      <c r="DE1753" s="72"/>
      <c r="DF1753" s="72"/>
      <c r="DG1753" s="72"/>
      <c r="DH1753" s="78">
        <f t="shared" si="843"/>
        <v>91.43</v>
      </c>
      <c r="DJ1753" s="77">
        <f t="shared" si="820"/>
        <v>8.5699999999999932</v>
      </c>
      <c r="DK1753" s="72"/>
      <c r="DL1753" s="51" t="s">
        <v>3449</v>
      </c>
      <c r="DO1753" s="358">
        <v>1.27</v>
      </c>
      <c r="DP1753" s="72">
        <v>7.0000000000000007E-2</v>
      </c>
      <c r="DQ1753" s="374">
        <v>0.22</v>
      </c>
      <c r="DR1753" s="72">
        <v>2.3E-2</v>
      </c>
      <c r="DU1753" s="52"/>
      <c r="DX1753" s="75">
        <f t="shared" si="821"/>
        <v>61.883408071748867</v>
      </c>
      <c r="DY1753" s="51">
        <f t="shared" si="822"/>
        <v>0</v>
      </c>
      <c r="DZ1753" s="75">
        <f t="shared" si="823"/>
        <v>1.1374822268402056</v>
      </c>
      <c r="EA1753" s="51">
        <f t="shared" si="824"/>
        <v>0</v>
      </c>
      <c r="EB1753" s="75">
        <f t="shared" si="825"/>
        <v>18.888767363009951</v>
      </c>
      <c r="EC1753" s="51">
        <f t="shared" si="826"/>
        <v>0</v>
      </c>
      <c r="ED1753" s="75">
        <f t="shared" si="827"/>
        <v>0</v>
      </c>
      <c r="EE1753" s="51" t="e">
        <f t="shared" si="828"/>
        <v>#DIV/0!</v>
      </c>
      <c r="EF1753" s="75">
        <f t="shared" si="829"/>
        <v>0.13124794925079294</v>
      </c>
      <c r="EG1753" s="51">
        <f t="shared" si="830"/>
        <v>0</v>
      </c>
      <c r="EH1753" s="75">
        <f t="shared" si="831"/>
        <v>4.6483648692989172</v>
      </c>
      <c r="EI1753" s="51">
        <f t="shared" si="832"/>
        <v>0</v>
      </c>
      <c r="EJ1753" s="75">
        <f t="shared" si="833"/>
        <v>7.9951875751941364</v>
      </c>
      <c r="EK1753" s="51">
        <f t="shared" si="834"/>
        <v>0</v>
      </c>
      <c r="EL1753" s="75">
        <f t="shared" si="835"/>
        <v>3.5765066170841076</v>
      </c>
      <c r="EM1753" s="51">
        <f t="shared" si="836"/>
        <v>0</v>
      </c>
      <c r="EN1753" s="75">
        <f t="shared" si="837"/>
        <v>1.7390353275730068</v>
      </c>
      <c r="EO1753" s="51">
        <f t="shared" si="838"/>
        <v>0</v>
      </c>
      <c r="EP1753" s="75">
        <f t="shared" si="839"/>
        <v>0</v>
      </c>
      <c r="EQ1753" s="51" t="e">
        <f t="shared" si="840"/>
        <v>#DIV/0!</v>
      </c>
      <c r="ER1753" s="51">
        <f t="shared" si="841"/>
        <v>100</v>
      </c>
      <c r="ES1753" s="51">
        <f t="shared" si="842"/>
        <v>0</v>
      </c>
    </row>
    <row r="1754" spans="1:149" x14ac:dyDescent="0.45">
      <c r="A1754" s="78" t="s">
        <v>1492</v>
      </c>
      <c r="B1754" s="174" t="s">
        <v>864</v>
      </c>
      <c r="C1754" s="51" t="s">
        <v>3444</v>
      </c>
      <c r="D1754" s="51" t="s">
        <v>3804</v>
      </c>
      <c r="E1754" s="78" t="s">
        <v>637</v>
      </c>
      <c r="F1754" s="78" t="s">
        <v>2555</v>
      </c>
      <c r="G1754" s="72" t="s">
        <v>3380</v>
      </c>
      <c r="H1754" s="78" t="s">
        <v>1372</v>
      </c>
      <c r="I1754" s="78">
        <v>24</v>
      </c>
      <c r="J1754" s="300">
        <v>500</v>
      </c>
      <c r="K1754" s="78">
        <v>5</v>
      </c>
      <c r="L1754" s="300">
        <v>1200</v>
      </c>
      <c r="M1754" s="72">
        <v>5</v>
      </c>
      <c r="O1754" s="78" t="s">
        <v>3302</v>
      </c>
      <c r="P1754" s="72" t="s">
        <v>1374</v>
      </c>
      <c r="Q1754" s="114">
        <v>2.6</v>
      </c>
      <c r="AA1754" s="195"/>
      <c r="AB1754" s="195"/>
      <c r="AC1754" s="195"/>
      <c r="AD1754" s="72"/>
      <c r="AE1754" s="316">
        <v>0.47</v>
      </c>
      <c r="AF1754" s="195">
        <v>0.17</v>
      </c>
      <c r="AG1754" s="195">
        <v>0.53</v>
      </c>
      <c r="AH1754" s="72"/>
      <c r="AQ1754" s="174" t="s">
        <v>824</v>
      </c>
      <c r="AR1754" s="53">
        <v>1.218</v>
      </c>
      <c r="AS1754" s="53">
        <v>3.4830000000000001</v>
      </c>
      <c r="AT1754" s="77"/>
      <c r="AU1754" s="276">
        <v>2350</v>
      </c>
      <c r="AV1754" s="276">
        <v>2650</v>
      </c>
      <c r="AW1754" s="276">
        <v>2862.2999999999997</v>
      </c>
      <c r="AX1754" s="95">
        <v>1035.4116875393918</v>
      </c>
      <c r="AY1754" s="276">
        <v>9229.9500000000007</v>
      </c>
      <c r="AZ1754" s="95">
        <v>2962.2185219582116</v>
      </c>
      <c r="BB1754" s="80" t="s">
        <v>3412</v>
      </c>
      <c r="BC1754" s="270" t="s">
        <v>1126</v>
      </c>
      <c r="BD1754" s="72">
        <v>52.76</v>
      </c>
      <c r="BE1754" s="72"/>
      <c r="BF1754" s="72">
        <v>0.97</v>
      </c>
      <c r="BG1754" s="72"/>
      <c r="BH1754" s="72">
        <v>16.100000000000001</v>
      </c>
      <c r="BI1754" s="72"/>
      <c r="BJ1754" s="72"/>
      <c r="BK1754" s="72"/>
      <c r="BL1754" s="72"/>
      <c r="BM1754" s="72"/>
      <c r="BN1754" s="72"/>
      <c r="BO1754" s="72"/>
      <c r="BP1754" s="72">
        <v>0.11</v>
      </c>
      <c r="BQ1754" s="72"/>
      <c r="BR1754" s="72">
        <v>3.96</v>
      </c>
      <c r="BS1754" s="72"/>
      <c r="BT1754" s="72"/>
      <c r="BU1754" s="72"/>
      <c r="BV1754" s="72"/>
      <c r="BW1754" s="72"/>
      <c r="BX1754" s="72">
        <v>6.82</v>
      </c>
      <c r="BY1754" s="72"/>
      <c r="BZ1754" s="72">
        <v>3.05</v>
      </c>
      <c r="CA1754" s="72"/>
      <c r="CB1754" s="72">
        <v>1.48</v>
      </c>
      <c r="CC1754" s="72"/>
      <c r="CD1754" s="72"/>
      <c r="CE1754" s="72"/>
      <c r="CF1754" s="72"/>
      <c r="CG1754" s="72"/>
      <c r="CH1754" s="72"/>
      <c r="CI1754" s="72"/>
      <c r="CJ1754" s="72"/>
      <c r="CK1754" s="72"/>
      <c r="CL1754" s="72"/>
      <c r="CM1754" s="72"/>
      <c r="CN1754" s="72"/>
      <c r="CO1754" s="72"/>
      <c r="CP1754" s="72"/>
      <c r="CQ1754" s="72"/>
      <c r="CR1754" s="72"/>
      <c r="CS1754" s="72"/>
      <c r="CT1754" s="72"/>
      <c r="CU1754" s="72"/>
      <c r="CV1754" s="72"/>
      <c r="CW1754" s="72"/>
      <c r="CX1754" s="72"/>
      <c r="CY1754" s="72"/>
      <c r="CZ1754" s="72"/>
      <c r="DA1754" s="72"/>
      <c r="DB1754" s="72"/>
      <c r="DC1754" s="72"/>
      <c r="DD1754" s="72"/>
      <c r="DE1754" s="72"/>
      <c r="DF1754" s="72"/>
      <c r="DG1754" s="72"/>
      <c r="DH1754" s="78">
        <f t="shared" si="843"/>
        <v>85.25</v>
      </c>
      <c r="DJ1754" s="77">
        <f t="shared" si="820"/>
        <v>14.75</v>
      </c>
      <c r="DK1754" s="72"/>
      <c r="DL1754" s="51" t="s">
        <v>3449</v>
      </c>
      <c r="DO1754" s="358">
        <v>7.81</v>
      </c>
      <c r="DP1754" s="72">
        <v>0.28000000000000003</v>
      </c>
      <c r="DQ1754" s="374">
        <v>0.33</v>
      </c>
      <c r="DR1754" s="72">
        <v>3.4000000000000002E-2</v>
      </c>
      <c r="DU1754" s="52"/>
      <c r="DX1754" s="75">
        <f t="shared" si="821"/>
        <v>61.888563049853374</v>
      </c>
      <c r="DY1754" s="51">
        <f t="shared" si="822"/>
        <v>0</v>
      </c>
      <c r="DZ1754" s="75">
        <f t="shared" si="823"/>
        <v>1.1378299120234603</v>
      </c>
      <c r="EA1754" s="51">
        <f t="shared" si="824"/>
        <v>0</v>
      </c>
      <c r="EB1754" s="75">
        <f t="shared" si="825"/>
        <v>18.885630498533725</v>
      </c>
      <c r="EC1754" s="51">
        <f t="shared" si="826"/>
        <v>0</v>
      </c>
      <c r="ED1754" s="75">
        <f t="shared" si="827"/>
        <v>0</v>
      </c>
      <c r="EE1754" s="51" t="e">
        <f t="shared" si="828"/>
        <v>#DIV/0!</v>
      </c>
      <c r="EF1754" s="75">
        <f t="shared" si="829"/>
        <v>0.12903225806451613</v>
      </c>
      <c r="EG1754" s="51">
        <f t="shared" si="830"/>
        <v>0</v>
      </c>
      <c r="EH1754" s="75">
        <f t="shared" si="831"/>
        <v>4.6451612903225801</v>
      </c>
      <c r="EI1754" s="51">
        <f t="shared" si="832"/>
        <v>0</v>
      </c>
      <c r="EJ1754" s="75">
        <f t="shared" si="833"/>
        <v>8</v>
      </c>
      <c r="EK1754" s="51">
        <f t="shared" si="834"/>
        <v>0</v>
      </c>
      <c r="EL1754" s="75">
        <f t="shared" si="835"/>
        <v>3.5777126099706744</v>
      </c>
      <c r="EM1754" s="51">
        <f t="shared" si="836"/>
        <v>0</v>
      </c>
      <c r="EN1754" s="75">
        <f t="shared" si="837"/>
        <v>1.7360703812316716</v>
      </c>
      <c r="EO1754" s="51">
        <f t="shared" si="838"/>
        <v>0</v>
      </c>
      <c r="EP1754" s="75">
        <f t="shared" si="839"/>
        <v>0</v>
      </c>
      <c r="EQ1754" s="51" t="e">
        <f t="shared" si="840"/>
        <v>#DIV/0!</v>
      </c>
      <c r="ER1754" s="51">
        <f t="shared" si="841"/>
        <v>100</v>
      </c>
      <c r="ES1754" s="51">
        <f t="shared" si="842"/>
        <v>0</v>
      </c>
    </row>
    <row r="1755" spans="1:149" x14ac:dyDescent="0.45">
      <c r="A1755" s="78" t="s">
        <v>1492</v>
      </c>
      <c r="B1755" s="174" t="s">
        <v>864</v>
      </c>
      <c r="C1755" s="51" t="s">
        <v>3444</v>
      </c>
      <c r="D1755" s="51" t="s">
        <v>3804</v>
      </c>
      <c r="E1755" s="78" t="s">
        <v>637</v>
      </c>
      <c r="F1755" s="78" t="s">
        <v>2556</v>
      </c>
      <c r="G1755" s="72" t="s">
        <v>3380</v>
      </c>
      <c r="H1755" s="78" t="s">
        <v>1372</v>
      </c>
      <c r="I1755" s="78">
        <v>24</v>
      </c>
      <c r="J1755" s="300">
        <v>500</v>
      </c>
      <c r="K1755" s="78">
        <v>5</v>
      </c>
      <c r="L1755" s="300">
        <v>1200</v>
      </c>
      <c r="M1755" s="72">
        <v>5</v>
      </c>
      <c r="O1755" s="78" t="s">
        <v>3302</v>
      </c>
      <c r="P1755" s="72" t="s">
        <v>1374</v>
      </c>
      <c r="Q1755" s="114">
        <v>2.6</v>
      </c>
      <c r="AA1755" s="195"/>
      <c r="AB1755" s="195"/>
      <c r="AC1755" s="195"/>
      <c r="AD1755" s="72"/>
      <c r="AE1755" s="316">
        <v>0.28999999999999998</v>
      </c>
      <c r="AF1755" s="195">
        <v>0.22</v>
      </c>
      <c r="AG1755" s="195">
        <v>0.71</v>
      </c>
      <c r="AH1755" s="72"/>
      <c r="AQ1755" s="174" t="s">
        <v>824</v>
      </c>
      <c r="AR1755" s="53">
        <v>1.2569999999999999</v>
      </c>
      <c r="AS1755" s="53">
        <v>3.4180000000000001</v>
      </c>
      <c r="AT1755" s="77"/>
      <c r="AU1755" s="276">
        <v>1450</v>
      </c>
      <c r="AV1755" s="276">
        <v>3550</v>
      </c>
      <c r="AW1755" s="276">
        <v>1822.6499999999999</v>
      </c>
      <c r="AX1755" s="95">
        <v>1382.7354672874092</v>
      </c>
      <c r="AY1755" s="276">
        <v>12133.9</v>
      </c>
      <c r="AZ1755" s="95">
        <v>3762.0705598630607</v>
      </c>
      <c r="BB1755" s="80" t="s">
        <v>3412</v>
      </c>
      <c r="BC1755" s="270" t="s">
        <v>1126</v>
      </c>
      <c r="BD1755" s="72">
        <v>54.88</v>
      </c>
      <c r="BE1755" s="72"/>
      <c r="BF1755" s="72">
        <v>1.01</v>
      </c>
      <c r="BG1755" s="72"/>
      <c r="BH1755" s="72">
        <v>16.75</v>
      </c>
      <c r="BI1755" s="72"/>
      <c r="BJ1755" s="72"/>
      <c r="BK1755" s="72"/>
      <c r="BL1755" s="72"/>
      <c r="BM1755" s="72"/>
      <c r="BN1755" s="72"/>
      <c r="BO1755" s="72"/>
      <c r="BP1755" s="72">
        <v>0.11</v>
      </c>
      <c r="BQ1755" s="72"/>
      <c r="BR1755" s="72">
        <v>4.12</v>
      </c>
      <c r="BS1755" s="72"/>
      <c r="BT1755" s="72"/>
      <c r="BU1755" s="72"/>
      <c r="BV1755" s="72"/>
      <c r="BW1755" s="72"/>
      <c r="BX1755" s="72">
        <v>7.09</v>
      </c>
      <c r="BY1755" s="72"/>
      <c r="BZ1755" s="72">
        <v>3.17</v>
      </c>
      <c r="CA1755" s="72"/>
      <c r="CB1755" s="72">
        <v>1.54</v>
      </c>
      <c r="CC1755" s="72"/>
      <c r="CD1755" s="72"/>
      <c r="CE1755" s="72"/>
      <c r="CF1755" s="72"/>
      <c r="CG1755" s="72"/>
      <c r="CH1755" s="72"/>
      <c r="CI1755" s="72"/>
      <c r="CJ1755" s="72"/>
      <c r="CK1755" s="72"/>
      <c r="CL1755" s="72"/>
      <c r="CM1755" s="72"/>
      <c r="CN1755" s="72"/>
      <c r="CO1755" s="72"/>
      <c r="CP1755" s="72"/>
      <c r="CQ1755" s="72"/>
      <c r="CR1755" s="72"/>
      <c r="CS1755" s="72"/>
      <c r="CT1755" s="72"/>
      <c r="CU1755" s="72"/>
      <c r="CV1755" s="72"/>
      <c r="CW1755" s="72"/>
      <c r="CX1755" s="72"/>
      <c r="CY1755" s="72"/>
      <c r="CZ1755" s="72"/>
      <c r="DA1755" s="72"/>
      <c r="DB1755" s="72"/>
      <c r="DC1755" s="72"/>
      <c r="DD1755" s="72"/>
      <c r="DE1755" s="72"/>
      <c r="DF1755" s="72"/>
      <c r="DG1755" s="72"/>
      <c r="DH1755" s="78">
        <f t="shared" si="843"/>
        <v>88.670000000000016</v>
      </c>
      <c r="DJ1755" s="77">
        <f t="shared" si="820"/>
        <v>11.329999999999984</v>
      </c>
      <c r="DK1755" s="72"/>
      <c r="DL1755" s="51" t="s">
        <v>3449</v>
      </c>
      <c r="DO1755" s="358">
        <v>4.05</v>
      </c>
      <c r="DP1755" s="72">
        <v>7.0000000000000007E-2</v>
      </c>
      <c r="DQ1755" s="374">
        <v>0.4</v>
      </c>
      <c r="DR1755" s="72">
        <v>4.2000000000000003E-2</v>
      </c>
      <c r="DU1755" s="52"/>
      <c r="DX1755" s="75">
        <f t="shared" si="821"/>
        <v>61.892410059772182</v>
      </c>
      <c r="DY1755" s="51">
        <f t="shared" si="822"/>
        <v>0</v>
      </c>
      <c r="DZ1755" s="75">
        <f t="shared" si="823"/>
        <v>1.1390549227472651</v>
      </c>
      <c r="EA1755" s="51">
        <f t="shared" si="824"/>
        <v>0</v>
      </c>
      <c r="EB1755" s="75">
        <f t="shared" si="825"/>
        <v>18.890267283184841</v>
      </c>
      <c r="EC1755" s="51">
        <f t="shared" si="826"/>
        <v>0</v>
      </c>
      <c r="ED1755" s="75">
        <f t="shared" si="827"/>
        <v>0</v>
      </c>
      <c r="EE1755" s="51" t="e">
        <f t="shared" si="828"/>
        <v>#DIV/0!</v>
      </c>
      <c r="EF1755" s="75">
        <f t="shared" si="829"/>
        <v>0.12405548663584073</v>
      </c>
      <c r="EG1755" s="51">
        <f t="shared" si="830"/>
        <v>0</v>
      </c>
      <c r="EH1755" s="75">
        <f t="shared" si="831"/>
        <v>4.646441863087853</v>
      </c>
      <c r="EI1755" s="51">
        <f t="shared" si="832"/>
        <v>0</v>
      </c>
      <c r="EJ1755" s="75">
        <f t="shared" si="833"/>
        <v>7.9959400022555531</v>
      </c>
      <c r="EK1755" s="51">
        <f t="shared" si="834"/>
        <v>0</v>
      </c>
      <c r="EL1755" s="75">
        <f t="shared" si="835"/>
        <v>3.575053569414683</v>
      </c>
      <c r="EM1755" s="51">
        <f t="shared" si="836"/>
        <v>0</v>
      </c>
      <c r="EN1755" s="75">
        <f t="shared" si="837"/>
        <v>1.7367768129017704</v>
      </c>
      <c r="EO1755" s="51">
        <f t="shared" si="838"/>
        <v>0</v>
      </c>
      <c r="EP1755" s="75">
        <f t="shared" si="839"/>
        <v>0</v>
      </c>
      <c r="EQ1755" s="51" t="e">
        <f t="shared" si="840"/>
        <v>#DIV/0!</v>
      </c>
      <c r="ER1755" s="51">
        <f t="shared" si="841"/>
        <v>100</v>
      </c>
      <c r="ES1755" s="51">
        <f t="shared" si="842"/>
        <v>0</v>
      </c>
    </row>
    <row r="1756" spans="1:149" x14ac:dyDescent="0.45">
      <c r="A1756" s="78" t="s">
        <v>1492</v>
      </c>
      <c r="B1756" s="174" t="s">
        <v>864</v>
      </c>
      <c r="C1756" s="51" t="s">
        <v>3444</v>
      </c>
      <c r="D1756" s="51" t="s">
        <v>3804</v>
      </c>
      <c r="E1756" s="78" t="s">
        <v>637</v>
      </c>
      <c r="F1756" s="78" t="s">
        <v>2557</v>
      </c>
      <c r="G1756" s="72" t="s">
        <v>3380</v>
      </c>
      <c r="H1756" s="78" t="s">
        <v>1372</v>
      </c>
      <c r="I1756" s="78">
        <v>24</v>
      </c>
      <c r="J1756" s="300">
        <v>500</v>
      </c>
      <c r="K1756" s="78">
        <v>5</v>
      </c>
      <c r="L1756" s="300">
        <v>1200</v>
      </c>
      <c r="M1756" s="72">
        <v>5</v>
      </c>
      <c r="O1756" s="78" t="s">
        <v>3302</v>
      </c>
      <c r="P1756" s="72" t="s">
        <v>1374</v>
      </c>
      <c r="Q1756" s="114">
        <v>2.6</v>
      </c>
      <c r="AA1756" s="195"/>
      <c r="AB1756" s="195"/>
      <c r="AC1756" s="195"/>
      <c r="AD1756" s="72"/>
      <c r="AE1756" s="316">
        <v>0.22</v>
      </c>
      <c r="AF1756" s="195">
        <v>0.19</v>
      </c>
      <c r="AG1756" s="195">
        <v>0.78</v>
      </c>
      <c r="AH1756" s="72"/>
      <c r="AQ1756" s="174" t="s">
        <v>824</v>
      </c>
      <c r="AR1756" s="53">
        <v>1.276</v>
      </c>
      <c r="AS1756" s="53">
        <v>3.4</v>
      </c>
      <c r="AT1756" s="77"/>
      <c r="AU1756" s="276">
        <v>1100</v>
      </c>
      <c r="AV1756" s="276">
        <v>3900</v>
      </c>
      <c r="AW1756" s="276">
        <v>1403.6000000000001</v>
      </c>
      <c r="AX1756" s="95">
        <v>1212.2244467896965</v>
      </c>
      <c r="AY1756" s="276">
        <v>13260</v>
      </c>
      <c r="AZ1756" s="95">
        <v>3233.1557342014939</v>
      </c>
      <c r="BB1756" s="80" t="s">
        <v>3412</v>
      </c>
      <c r="BC1756" s="270" t="s">
        <v>1126</v>
      </c>
      <c r="BD1756" s="72">
        <v>55.91</v>
      </c>
      <c r="BE1756" s="72"/>
      <c r="BF1756" s="72">
        <v>1.03</v>
      </c>
      <c r="BG1756" s="72"/>
      <c r="BH1756" s="72">
        <v>17.059999999999999</v>
      </c>
      <c r="BI1756" s="72"/>
      <c r="BJ1756" s="72"/>
      <c r="BK1756" s="72"/>
      <c r="BL1756" s="72"/>
      <c r="BM1756" s="72"/>
      <c r="BN1756" s="72"/>
      <c r="BO1756" s="72"/>
      <c r="BP1756" s="72">
        <v>0.12</v>
      </c>
      <c r="BQ1756" s="72"/>
      <c r="BR1756" s="72">
        <v>4.2</v>
      </c>
      <c r="BS1756" s="72"/>
      <c r="BT1756" s="72"/>
      <c r="BU1756" s="72"/>
      <c r="BV1756" s="72"/>
      <c r="BW1756" s="72"/>
      <c r="BX1756" s="72">
        <v>7.22</v>
      </c>
      <c r="BY1756" s="72"/>
      <c r="BZ1756" s="72">
        <v>3.23</v>
      </c>
      <c r="CA1756" s="72"/>
      <c r="CB1756" s="72">
        <v>1.57</v>
      </c>
      <c r="CC1756" s="72"/>
      <c r="CD1756" s="72"/>
      <c r="CE1756" s="72"/>
      <c r="CF1756" s="72"/>
      <c r="CG1756" s="72"/>
      <c r="CH1756" s="72"/>
      <c r="CI1756" s="72"/>
      <c r="CJ1756" s="72"/>
      <c r="CK1756" s="72"/>
      <c r="CL1756" s="72"/>
      <c r="CM1756" s="72"/>
      <c r="CN1756" s="72"/>
      <c r="CO1756" s="72"/>
      <c r="CP1756" s="72"/>
      <c r="CQ1756" s="72"/>
      <c r="CR1756" s="72"/>
      <c r="CS1756" s="72"/>
      <c r="CT1756" s="72"/>
      <c r="CU1756" s="72"/>
      <c r="CV1756" s="72"/>
      <c r="CW1756" s="72"/>
      <c r="CX1756" s="72"/>
      <c r="CY1756" s="72"/>
      <c r="CZ1756" s="72"/>
      <c r="DA1756" s="72"/>
      <c r="DB1756" s="72"/>
      <c r="DC1756" s="72"/>
      <c r="DD1756" s="72"/>
      <c r="DE1756" s="72"/>
      <c r="DF1756" s="72"/>
      <c r="DG1756" s="72"/>
      <c r="DH1756" s="78">
        <f t="shared" si="843"/>
        <v>90.34</v>
      </c>
      <c r="DJ1756" s="77">
        <f t="shared" si="820"/>
        <v>9.6599999999999966</v>
      </c>
      <c r="DK1756" s="72"/>
      <c r="DL1756" s="51" t="s">
        <v>3449</v>
      </c>
      <c r="DO1756" s="358">
        <v>2.2400000000000002</v>
      </c>
      <c r="DP1756" s="72">
        <v>0.09</v>
      </c>
      <c r="DQ1756" s="374">
        <v>0.41</v>
      </c>
      <c r="DR1756" s="72">
        <v>4.2999999999999997E-2</v>
      </c>
      <c r="DU1756" s="52"/>
      <c r="DX1756" s="75">
        <f t="shared" si="821"/>
        <v>61.888421518707105</v>
      </c>
      <c r="DY1756" s="51">
        <f t="shared" si="822"/>
        <v>0</v>
      </c>
      <c r="DZ1756" s="75">
        <f t="shared" si="823"/>
        <v>1.1401372592428602</v>
      </c>
      <c r="EA1756" s="51">
        <f t="shared" si="824"/>
        <v>0</v>
      </c>
      <c r="EB1756" s="75">
        <f t="shared" si="825"/>
        <v>18.884215187071064</v>
      </c>
      <c r="EC1756" s="51">
        <f t="shared" si="826"/>
        <v>0</v>
      </c>
      <c r="ED1756" s="75">
        <f t="shared" si="827"/>
        <v>0</v>
      </c>
      <c r="EE1756" s="51" t="e">
        <f t="shared" si="828"/>
        <v>#DIV/0!</v>
      </c>
      <c r="EF1756" s="75">
        <f t="shared" si="829"/>
        <v>0.13283152534868276</v>
      </c>
      <c r="EG1756" s="51">
        <f t="shared" si="830"/>
        <v>0</v>
      </c>
      <c r="EH1756" s="75">
        <f t="shared" si="831"/>
        <v>4.6491033872038967</v>
      </c>
      <c r="EI1756" s="51">
        <f t="shared" si="832"/>
        <v>0</v>
      </c>
      <c r="EJ1756" s="75">
        <f t="shared" si="833"/>
        <v>7.9920301084790788</v>
      </c>
      <c r="EK1756" s="51">
        <f t="shared" si="834"/>
        <v>0</v>
      </c>
      <c r="EL1756" s="75">
        <f t="shared" si="835"/>
        <v>3.5753818906353776</v>
      </c>
      <c r="EM1756" s="51">
        <f t="shared" si="836"/>
        <v>0</v>
      </c>
      <c r="EN1756" s="75">
        <f t="shared" si="837"/>
        <v>1.7378791233119326</v>
      </c>
      <c r="EO1756" s="51">
        <f t="shared" si="838"/>
        <v>0</v>
      </c>
      <c r="EP1756" s="75">
        <f t="shared" si="839"/>
        <v>0</v>
      </c>
      <c r="EQ1756" s="51" t="e">
        <f t="shared" si="840"/>
        <v>#DIV/0!</v>
      </c>
      <c r="ER1756" s="51">
        <f t="shared" si="841"/>
        <v>100</v>
      </c>
      <c r="ES1756" s="51">
        <f t="shared" si="842"/>
        <v>0</v>
      </c>
    </row>
    <row r="1757" spans="1:149" x14ac:dyDescent="0.45">
      <c r="A1757" s="78" t="s">
        <v>1492</v>
      </c>
      <c r="B1757" s="174" t="s">
        <v>864</v>
      </c>
      <c r="C1757" s="51" t="s">
        <v>3444</v>
      </c>
      <c r="D1757" s="51" t="s">
        <v>3804</v>
      </c>
      <c r="E1757" s="78" t="s">
        <v>637</v>
      </c>
      <c r="F1757" s="78" t="s">
        <v>2558</v>
      </c>
      <c r="G1757" s="72" t="s">
        <v>3380</v>
      </c>
      <c r="H1757" s="78" t="s">
        <v>1372</v>
      </c>
      <c r="I1757" s="78">
        <v>24</v>
      </c>
      <c r="J1757" s="300">
        <v>500</v>
      </c>
      <c r="K1757" s="78">
        <v>5</v>
      </c>
      <c r="L1757" s="300">
        <v>1200</v>
      </c>
      <c r="M1757" s="72">
        <v>5</v>
      </c>
      <c r="O1757" s="78" t="s">
        <v>3302</v>
      </c>
      <c r="P1757" s="72" t="s">
        <v>1374</v>
      </c>
      <c r="Q1757" s="114">
        <v>2.6</v>
      </c>
      <c r="AA1757" s="195"/>
      <c r="AB1757" s="195"/>
      <c r="AC1757" s="195"/>
      <c r="AD1757" s="72"/>
      <c r="AE1757" s="316">
        <v>0.05</v>
      </c>
      <c r="AF1757" s="195">
        <v>0.26</v>
      </c>
      <c r="AG1757" s="195">
        <v>0.95</v>
      </c>
      <c r="AH1757" s="72"/>
      <c r="AQ1757" s="174" t="s">
        <v>824</v>
      </c>
      <c r="AR1757" s="53">
        <v>1.3340000000000001</v>
      </c>
      <c r="AS1757" s="53">
        <v>3.3769999999999998</v>
      </c>
      <c r="AT1757" s="77"/>
      <c r="AU1757" s="276">
        <v>250</v>
      </c>
      <c r="AV1757" s="276">
        <v>4750</v>
      </c>
      <c r="AW1757" s="276">
        <v>333.5</v>
      </c>
      <c r="AX1757" s="95">
        <v>1734.2010134705615</v>
      </c>
      <c r="AY1757" s="276">
        <v>16040.749999999998</v>
      </c>
      <c r="AZ1757" s="95">
        <v>4393.4980899762832</v>
      </c>
      <c r="BB1757" s="80" t="s">
        <v>3412</v>
      </c>
      <c r="BC1757" s="270" t="s">
        <v>1126</v>
      </c>
      <c r="BD1757" s="72">
        <v>56.5</v>
      </c>
      <c r="BE1757" s="72"/>
      <c r="BF1757" s="72">
        <v>1.04</v>
      </c>
      <c r="BG1757" s="72"/>
      <c r="BH1757" s="72">
        <v>17.239999999999998</v>
      </c>
      <c r="BI1757" s="72"/>
      <c r="BJ1757" s="72"/>
      <c r="BK1757" s="72"/>
      <c r="BL1757" s="72"/>
      <c r="BM1757" s="72"/>
      <c r="BN1757" s="72"/>
      <c r="BO1757" s="72"/>
      <c r="BP1757" s="72">
        <v>0.12</v>
      </c>
      <c r="BQ1757" s="72"/>
      <c r="BR1757" s="72">
        <v>4.24</v>
      </c>
      <c r="BS1757" s="72"/>
      <c r="BT1757" s="72"/>
      <c r="BU1757" s="72"/>
      <c r="BV1757" s="72"/>
      <c r="BW1757" s="72"/>
      <c r="BX1757" s="72">
        <v>7.3</v>
      </c>
      <c r="BY1757" s="72"/>
      <c r="BZ1757" s="72">
        <v>3.27</v>
      </c>
      <c r="CA1757" s="72"/>
      <c r="CB1757" s="72">
        <v>1.58</v>
      </c>
      <c r="CC1757" s="72"/>
      <c r="CD1757" s="72"/>
      <c r="CE1757" s="72"/>
      <c r="CF1757" s="72"/>
      <c r="CG1757" s="72"/>
      <c r="CH1757" s="72"/>
      <c r="CI1757" s="72"/>
      <c r="CJ1757" s="72"/>
      <c r="CK1757" s="72"/>
      <c r="CL1757" s="72"/>
      <c r="CM1757" s="72"/>
      <c r="CN1757" s="72"/>
      <c r="CO1757" s="72"/>
      <c r="CP1757" s="72"/>
      <c r="CQ1757" s="72"/>
      <c r="CR1757" s="72"/>
      <c r="CS1757" s="72"/>
      <c r="CT1757" s="72"/>
      <c r="CU1757" s="72"/>
      <c r="CV1757" s="72"/>
      <c r="CW1757" s="72"/>
      <c r="CX1757" s="72"/>
      <c r="CY1757" s="72"/>
      <c r="CZ1757" s="72"/>
      <c r="DA1757" s="72"/>
      <c r="DB1757" s="72"/>
      <c r="DC1757" s="72"/>
      <c r="DD1757" s="72"/>
      <c r="DE1757" s="72"/>
      <c r="DF1757" s="72"/>
      <c r="DG1757" s="72"/>
      <c r="DH1757" s="78">
        <f t="shared" si="843"/>
        <v>91.289999999999992</v>
      </c>
      <c r="DJ1757" s="77">
        <f t="shared" si="820"/>
        <v>8.710000000000008</v>
      </c>
      <c r="DK1757" s="72"/>
      <c r="DL1757" s="51" t="s">
        <v>3449</v>
      </c>
      <c r="DO1757" s="358">
        <v>1.26</v>
      </c>
      <c r="DP1757" s="72">
        <v>7.0000000000000007E-2</v>
      </c>
      <c r="DQ1757" s="374">
        <v>0.37</v>
      </c>
      <c r="DR1757" s="72">
        <v>3.6999999999999998E-2</v>
      </c>
      <c r="DU1757" s="52"/>
      <c r="DX1757" s="75">
        <f t="shared" si="821"/>
        <v>61.890678058933076</v>
      </c>
      <c r="DY1757" s="51">
        <f t="shared" si="822"/>
        <v>0</v>
      </c>
      <c r="DZ1757" s="75">
        <f t="shared" si="823"/>
        <v>1.1392266403768214</v>
      </c>
      <c r="EA1757" s="51">
        <f t="shared" si="824"/>
        <v>0</v>
      </c>
      <c r="EB1757" s="75">
        <f t="shared" si="825"/>
        <v>18.884872384708075</v>
      </c>
      <c r="EC1757" s="51">
        <f t="shared" si="826"/>
        <v>0</v>
      </c>
      <c r="ED1757" s="75">
        <f t="shared" si="827"/>
        <v>0</v>
      </c>
      <c r="EE1757" s="51" t="e">
        <f t="shared" si="828"/>
        <v>#DIV/0!</v>
      </c>
      <c r="EF1757" s="75">
        <f t="shared" si="829"/>
        <v>0.13144922773578707</v>
      </c>
      <c r="EG1757" s="51">
        <f t="shared" si="830"/>
        <v>0</v>
      </c>
      <c r="EH1757" s="75">
        <f t="shared" si="831"/>
        <v>4.6445393799978101</v>
      </c>
      <c r="EI1757" s="51">
        <f t="shared" si="832"/>
        <v>0</v>
      </c>
      <c r="EJ1757" s="75">
        <f t="shared" si="833"/>
        <v>7.9964946872603786</v>
      </c>
      <c r="EK1757" s="51">
        <f t="shared" si="834"/>
        <v>0</v>
      </c>
      <c r="EL1757" s="75">
        <f t="shared" si="835"/>
        <v>3.5819914558001971</v>
      </c>
      <c r="EM1757" s="51">
        <f t="shared" si="836"/>
        <v>0</v>
      </c>
      <c r="EN1757" s="75">
        <f t="shared" si="837"/>
        <v>1.7307481651878631</v>
      </c>
      <c r="EO1757" s="51">
        <f t="shared" si="838"/>
        <v>0</v>
      </c>
      <c r="EP1757" s="75">
        <f t="shared" si="839"/>
        <v>0</v>
      </c>
      <c r="EQ1757" s="51" t="e">
        <f t="shared" si="840"/>
        <v>#DIV/0!</v>
      </c>
      <c r="ER1757" s="51">
        <f t="shared" si="841"/>
        <v>100</v>
      </c>
      <c r="ES1757" s="51">
        <f t="shared" si="842"/>
        <v>0</v>
      </c>
    </row>
    <row r="1758" spans="1:149" x14ac:dyDescent="0.45">
      <c r="A1758" s="78" t="s">
        <v>1492</v>
      </c>
      <c r="B1758" s="174" t="s">
        <v>864</v>
      </c>
      <c r="C1758" s="51" t="s">
        <v>3444</v>
      </c>
      <c r="D1758" s="51" t="s">
        <v>3804</v>
      </c>
      <c r="E1758" s="78" t="s">
        <v>637</v>
      </c>
      <c r="F1758" s="78" t="s">
        <v>2559</v>
      </c>
      <c r="G1758" s="72" t="s">
        <v>3380</v>
      </c>
      <c r="H1758" s="78" t="s">
        <v>1372</v>
      </c>
      <c r="I1758" s="78">
        <v>51</v>
      </c>
      <c r="J1758" s="300">
        <v>200</v>
      </c>
      <c r="K1758" s="78">
        <v>5</v>
      </c>
      <c r="L1758" s="300">
        <v>1100</v>
      </c>
      <c r="M1758" s="72">
        <v>5</v>
      </c>
      <c r="O1758" s="78" t="s">
        <v>3302</v>
      </c>
      <c r="P1758" s="72" t="s">
        <v>1374</v>
      </c>
      <c r="Q1758" s="114">
        <v>2.6</v>
      </c>
      <c r="AA1758" s="195"/>
      <c r="AB1758" s="195"/>
      <c r="AC1758" s="195"/>
      <c r="AD1758" s="72"/>
      <c r="AE1758" s="316">
        <v>0.51</v>
      </c>
      <c r="AF1758" s="195">
        <v>0.37</v>
      </c>
      <c r="AG1758" s="195">
        <v>0.49</v>
      </c>
      <c r="AH1758" s="72"/>
      <c r="AQ1758" s="174" t="s">
        <v>824</v>
      </c>
      <c r="AR1758" s="66">
        <v>0.98480000000000001</v>
      </c>
      <c r="AS1758" s="66">
        <v>1.655</v>
      </c>
      <c r="AT1758" s="77"/>
      <c r="AU1758" s="276">
        <v>1020</v>
      </c>
      <c r="AV1758" s="276">
        <v>980</v>
      </c>
      <c r="AW1758" s="276">
        <v>1004.496</v>
      </c>
      <c r="AX1758" s="95">
        <v>728.84573520180891</v>
      </c>
      <c r="AY1758" s="276">
        <v>1621.9</v>
      </c>
      <c r="AZ1758" s="95">
        <v>1224.9147733299651</v>
      </c>
      <c r="BB1758" s="80" t="s">
        <v>3412</v>
      </c>
      <c r="BC1758" s="270" t="s">
        <v>1126</v>
      </c>
      <c r="BD1758" s="72">
        <v>55.63</v>
      </c>
      <c r="BE1758" s="72"/>
      <c r="BF1758" s="72">
        <v>1.03</v>
      </c>
      <c r="BG1758" s="72"/>
      <c r="BH1758" s="72">
        <v>16.98</v>
      </c>
      <c r="BI1758" s="72"/>
      <c r="BJ1758" s="72"/>
      <c r="BK1758" s="72"/>
      <c r="BL1758" s="72"/>
      <c r="BM1758" s="72"/>
      <c r="BN1758" s="72"/>
      <c r="BO1758" s="72"/>
      <c r="BP1758" s="72">
        <v>0.12</v>
      </c>
      <c r="BQ1758" s="72"/>
      <c r="BR1758" s="72">
        <v>4.17</v>
      </c>
      <c r="BS1758" s="72"/>
      <c r="BT1758" s="72"/>
      <c r="BU1758" s="72"/>
      <c r="BV1758" s="72"/>
      <c r="BW1758" s="72"/>
      <c r="BX1758" s="72">
        <v>7.19</v>
      </c>
      <c r="BY1758" s="72"/>
      <c r="BZ1758" s="72">
        <v>3.22</v>
      </c>
      <c r="CA1758" s="72"/>
      <c r="CB1758" s="72">
        <v>1.56</v>
      </c>
      <c r="CC1758" s="72"/>
      <c r="CD1758" s="72"/>
      <c r="CE1758" s="72"/>
      <c r="CF1758" s="72"/>
      <c r="CG1758" s="72"/>
      <c r="CH1758" s="72"/>
      <c r="CI1758" s="72"/>
      <c r="CJ1758" s="72"/>
      <c r="CK1758" s="72"/>
      <c r="CL1758" s="72"/>
      <c r="CM1758" s="72"/>
      <c r="CN1758" s="72"/>
      <c r="CO1758" s="72"/>
      <c r="CP1758" s="72"/>
      <c r="CQ1758" s="72"/>
      <c r="CR1758" s="72"/>
      <c r="CS1758" s="72"/>
      <c r="CT1758" s="72"/>
      <c r="CU1758" s="72"/>
      <c r="CV1758" s="72"/>
      <c r="CW1758" s="72"/>
      <c r="CX1758" s="72"/>
      <c r="CY1758" s="72"/>
      <c r="CZ1758" s="72"/>
      <c r="DA1758" s="72"/>
      <c r="DB1758" s="72"/>
      <c r="DC1758" s="72"/>
      <c r="DD1758" s="72"/>
      <c r="DE1758" s="72"/>
      <c r="DF1758" s="72"/>
      <c r="DG1758" s="72"/>
      <c r="DH1758" s="78">
        <f t="shared" si="843"/>
        <v>89.9</v>
      </c>
      <c r="DJ1758" s="77">
        <f t="shared" si="820"/>
        <v>10.099999999999994</v>
      </c>
      <c r="DK1758" s="72"/>
      <c r="DL1758" s="51" t="s">
        <v>3449</v>
      </c>
      <c r="DO1758" s="358">
        <v>2.99</v>
      </c>
      <c r="DP1758" s="72">
        <v>0.06</v>
      </c>
      <c r="DQ1758" s="374">
        <v>0.16</v>
      </c>
      <c r="DR1758" s="72">
        <v>1.7999999999999999E-2</v>
      </c>
      <c r="DU1758" s="52"/>
      <c r="DX1758" s="75">
        <f t="shared" si="821"/>
        <v>61.879866518353722</v>
      </c>
      <c r="DY1758" s="51">
        <f t="shared" si="822"/>
        <v>0</v>
      </c>
      <c r="DZ1758" s="75">
        <f t="shared" si="823"/>
        <v>1.1457174638487209</v>
      </c>
      <c r="EA1758" s="51">
        <f t="shared" si="824"/>
        <v>0</v>
      </c>
      <c r="EB1758" s="75">
        <f t="shared" si="825"/>
        <v>18.887652947719687</v>
      </c>
      <c r="EC1758" s="51">
        <f t="shared" si="826"/>
        <v>0</v>
      </c>
      <c r="ED1758" s="75">
        <f t="shared" si="827"/>
        <v>0</v>
      </c>
      <c r="EE1758" s="51" t="e">
        <f t="shared" si="828"/>
        <v>#DIV/0!</v>
      </c>
      <c r="EF1758" s="75">
        <f t="shared" si="829"/>
        <v>0.13348164627363737</v>
      </c>
      <c r="EG1758" s="51">
        <f t="shared" si="830"/>
        <v>0</v>
      </c>
      <c r="EH1758" s="75">
        <f t="shared" si="831"/>
        <v>4.6384872080088986</v>
      </c>
      <c r="EI1758" s="51">
        <f t="shared" si="832"/>
        <v>0</v>
      </c>
      <c r="EJ1758" s="75">
        <f t="shared" si="833"/>
        <v>7.9977753058954395</v>
      </c>
      <c r="EK1758" s="51">
        <f t="shared" si="834"/>
        <v>0</v>
      </c>
      <c r="EL1758" s="75">
        <f t="shared" si="835"/>
        <v>3.5817575083426028</v>
      </c>
      <c r="EM1758" s="51">
        <f t="shared" si="836"/>
        <v>0</v>
      </c>
      <c r="EN1758" s="75">
        <f t="shared" si="837"/>
        <v>1.7352614015572858</v>
      </c>
      <c r="EO1758" s="51">
        <f t="shared" si="838"/>
        <v>0</v>
      </c>
      <c r="EP1758" s="75">
        <f t="shared" si="839"/>
        <v>0</v>
      </c>
      <c r="EQ1758" s="51" t="e">
        <f t="shared" si="840"/>
        <v>#DIV/0!</v>
      </c>
      <c r="ER1758" s="51">
        <f t="shared" si="841"/>
        <v>100</v>
      </c>
      <c r="ES1758" s="51">
        <f t="shared" si="842"/>
        <v>0</v>
      </c>
    </row>
    <row r="1759" spans="1:149" x14ac:dyDescent="0.45">
      <c r="A1759" s="78" t="s">
        <v>1492</v>
      </c>
      <c r="B1759" s="174" t="s">
        <v>864</v>
      </c>
      <c r="C1759" s="51" t="s">
        <v>3444</v>
      </c>
      <c r="D1759" s="51" t="s">
        <v>3804</v>
      </c>
      <c r="E1759" s="78" t="s">
        <v>637</v>
      </c>
      <c r="F1759" s="78" t="s">
        <v>2560</v>
      </c>
      <c r="G1759" s="72" t="s">
        <v>3380</v>
      </c>
      <c r="H1759" s="78" t="s">
        <v>1372</v>
      </c>
      <c r="I1759" s="78">
        <v>51</v>
      </c>
      <c r="J1759" s="300">
        <v>200</v>
      </c>
      <c r="K1759" s="78">
        <v>5</v>
      </c>
      <c r="L1759" s="300">
        <v>1100</v>
      </c>
      <c r="M1759" s="72">
        <v>5</v>
      </c>
      <c r="O1759" s="78" t="s">
        <v>3302</v>
      </c>
      <c r="P1759" s="72" t="s">
        <v>1374</v>
      </c>
      <c r="Q1759" s="114">
        <v>2.6</v>
      </c>
      <c r="AA1759" s="195"/>
      <c r="AB1759" s="195"/>
      <c r="AC1759" s="195"/>
      <c r="AD1759" s="72"/>
      <c r="AE1759" s="316">
        <v>0.28000000000000003</v>
      </c>
      <c r="AF1759" s="195">
        <v>0.2</v>
      </c>
      <c r="AG1759" s="195">
        <v>0.72</v>
      </c>
      <c r="AH1759" s="72"/>
      <c r="AQ1759" s="174" t="s">
        <v>824</v>
      </c>
      <c r="AR1759" s="66">
        <v>1.0089999999999999</v>
      </c>
      <c r="AS1759" s="66">
        <v>1.63</v>
      </c>
      <c r="AT1759" s="77"/>
      <c r="AU1759" s="276">
        <v>560</v>
      </c>
      <c r="AV1759" s="276">
        <v>1440</v>
      </c>
      <c r="AW1759" s="276">
        <v>565.04</v>
      </c>
      <c r="AX1759" s="95">
        <v>403.6547050841948</v>
      </c>
      <c r="AY1759" s="276">
        <v>2347.1999999999998</v>
      </c>
      <c r="AZ1759" s="95">
        <v>652.84444515366749</v>
      </c>
      <c r="BB1759" s="80" t="s">
        <v>3412</v>
      </c>
      <c r="BC1759" s="270" t="s">
        <v>1126</v>
      </c>
      <c r="BD1759" s="72">
        <v>56.18</v>
      </c>
      <c r="BE1759" s="72"/>
      <c r="BF1759" s="72">
        <v>1.04</v>
      </c>
      <c r="BG1759" s="72"/>
      <c r="BH1759" s="72">
        <v>17.149999999999999</v>
      </c>
      <c r="BI1759" s="72"/>
      <c r="BJ1759" s="72"/>
      <c r="BK1759" s="72"/>
      <c r="BL1759" s="72"/>
      <c r="BM1759" s="72"/>
      <c r="BN1759" s="72"/>
      <c r="BO1759" s="72"/>
      <c r="BP1759" s="72">
        <v>0.12</v>
      </c>
      <c r="BQ1759" s="72"/>
      <c r="BR1759" s="72">
        <v>4.22</v>
      </c>
      <c r="BS1759" s="72"/>
      <c r="BT1759" s="72"/>
      <c r="BU1759" s="72"/>
      <c r="BV1759" s="72"/>
      <c r="BW1759" s="72"/>
      <c r="BX1759" s="72">
        <v>7.26</v>
      </c>
      <c r="BY1759" s="72"/>
      <c r="BZ1759" s="72">
        <v>3.25</v>
      </c>
      <c r="CA1759" s="72"/>
      <c r="CB1759" s="72">
        <v>1.57</v>
      </c>
      <c r="CC1759" s="72"/>
      <c r="CD1759" s="72"/>
      <c r="CE1759" s="72"/>
      <c r="CF1759" s="72"/>
      <c r="CG1759" s="72"/>
      <c r="CH1759" s="72"/>
      <c r="CI1759" s="72"/>
      <c r="CJ1759" s="72"/>
      <c r="CK1759" s="72"/>
      <c r="CL1759" s="72"/>
      <c r="CM1759" s="72"/>
      <c r="CN1759" s="72"/>
      <c r="CO1759" s="72"/>
      <c r="CP1759" s="72"/>
      <c r="CQ1759" s="72"/>
      <c r="CR1759" s="72"/>
      <c r="CS1759" s="72"/>
      <c r="CT1759" s="72"/>
      <c r="CU1759" s="72"/>
      <c r="CV1759" s="72"/>
      <c r="CW1759" s="72"/>
      <c r="CX1759" s="72"/>
      <c r="CY1759" s="72"/>
      <c r="CZ1759" s="72"/>
      <c r="DA1759" s="72"/>
      <c r="DB1759" s="72"/>
      <c r="DC1759" s="72"/>
      <c r="DD1759" s="72"/>
      <c r="DE1759" s="72"/>
      <c r="DF1759" s="72"/>
      <c r="DG1759" s="72"/>
      <c r="DH1759" s="78">
        <f t="shared" si="843"/>
        <v>90.79</v>
      </c>
      <c r="DJ1759" s="77">
        <f t="shared" si="820"/>
        <v>9.2099999999999937</v>
      </c>
      <c r="DK1759" s="72"/>
      <c r="DL1759" s="51" t="s">
        <v>3449</v>
      </c>
      <c r="DO1759" s="358">
        <v>2</v>
      </c>
      <c r="DP1759" s="72">
        <v>0.14000000000000001</v>
      </c>
      <c r="DQ1759" s="374">
        <v>0.18</v>
      </c>
      <c r="DR1759" s="72">
        <v>1.9E-2</v>
      </c>
      <c r="DU1759" s="52"/>
      <c r="DX1759" s="75">
        <f t="shared" si="821"/>
        <v>61.879061570657555</v>
      </c>
      <c r="DY1759" s="51">
        <f t="shared" si="822"/>
        <v>0</v>
      </c>
      <c r="DZ1759" s="75">
        <f t="shared" si="823"/>
        <v>1.1455006057935897</v>
      </c>
      <c r="EA1759" s="51">
        <f t="shared" si="824"/>
        <v>0</v>
      </c>
      <c r="EB1759" s="75">
        <f t="shared" si="825"/>
        <v>18.889745566692365</v>
      </c>
      <c r="EC1759" s="51">
        <f t="shared" si="826"/>
        <v>0</v>
      </c>
      <c r="ED1759" s="75">
        <f t="shared" si="827"/>
        <v>0</v>
      </c>
      <c r="EE1759" s="51" t="e">
        <f t="shared" si="828"/>
        <v>#DIV/0!</v>
      </c>
      <c r="EF1759" s="75">
        <f t="shared" si="829"/>
        <v>0.13217314682233725</v>
      </c>
      <c r="EG1759" s="51">
        <f t="shared" si="830"/>
        <v>0</v>
      </c>
      <c r="EH1759" s="75">
        <f t="shared" si="831"/>
        <v>4.6480889965855265</v>
      </c>
      <c r="EI1759" s="51">
        <f t="shared" si="832"/>
        <v>0</v>
      </c>
      <c r="EJ1759" s="75">
        <f t="shared" si="833"/>
        <v>7.9964753827514032</v>
      </c>
      <c r="EK1759" s="51">
        <f t="shared" si="834"/>
        <v>0</v>
      </c>
      <c r="EL1759" s="75">
        <f t="shared" si="835"/>
        <v>3.5796893931049669</v>
      </c>
      <c r="EM1759" s="51">
        <f t="shared" si="836"/>
        <v>0</v>
      </c>
      <c r="EN1759" s="75">
        <f t="shared" si="837"/>
        <v>1.7292653375922458</v>
      </c>
      <c r="EO1759" s="51">
        <f t="shared" si="838"/>
        <v>0</v>
      </c>
      <c r="EP1759" s="75">
        <f t="shared" si="839"/>
        <v>0</v>
      </c>
      <c r="EQ1759" s="51" t="e">
        <f t="shared" si="840"/>
        <v>#DIV/0!</v>
      </c>
      <c r="ER1759" s="51">
        <f t="shared" si="841"/>
        <v>100</v>
      </c>
      <c r="ES1759" s="51">
        <f t="shared" si="842"/>
        <v>0</v>
      </c>
    </row>
    <row r="1760" spans="1:149" x14ac:dyDescent="0.45">
      <c r="A1760" s="78" t="s">
        <v>1492</v>
      </c>
      <c r="B1760" s="174" t="s">
        <v>864</v>
      </c>
      <c r="C1760" s="51" t="s">
        <v>3444</v>
      </c>
      <c r="D1760" s="51" t="s">
        <v>3804</v>
      </c>
      <c r="E1760" s="78" t="s">
        <v>637</v>
      </c>
      <c r="F1760" s="78" t="s">
        <v>2561</v>
      </c>
      <c r="G1760" s="72" t="s">
        <v>3380</v>
      </c>
      <c r="H1760" s="78" t="s">
        <v>1372</v>
      </c>
      <c r="I1760" s="78">
        <v>50</v>
      </c>
      <c r="J1760" s="300">
        <v>500</v>
      </c>
      <c r="K1760" s="78">
        <v>5</v>
      </c>
      <c r="L1760" s="300">
        <v>1100</v>
      </c>
      <c r="M1760" s="72">
        <v>5</v>
      </c>
      <c r="O1760" s="78" t="s">
        <v>3302</v>
      </c>
      <c r="P1760" s="72" t="s">
        <v>1374</v>
      </c>
      <c r="Q1760" s="114">
        <v>2.6</v>
      </c>
      <c r="AA1760" s="195"/>
      <c r="AB1760" s="195"/>
      <c r="AC1760" s="195"/>
      <c r="AD1760" s="72"/>
      <c r="AE1760" s="316">
        <v>0.53</v>
      </c>
      <c r="AF1760" s="195">
        <v>0.14000000000000001</v>
      </c>
      <c r="AG1760" s="195">
        <v>0.47</v>
      </c>
      <c r="AH1760" s="72"/>
      <c r="AQ1760" s="174" t="s">
        <v>824</v>
      </c>
      <c r="AR1760" s="66">
        <v>1.1719999999999999</v>
      </c>
      <c r="AS1760" s="66">
        <v>3.8170000000000002</v>
      </c>
      <c r="AT1760" s="77"/>
      <c r="AU1760" s="276">
        <v>2650</v>
      </c>
      <c r="AV1760" s="276">
        <v>2350</v>
      </c>
      <c r="AW1760" s="276">
        <v>3105.7999999999997</v>
      </c>
      <c r="AX1760" s="95">
        <v>820.54947231150777</v>
      </c>
      <c r="AY1760" s="276">
        <v>8969.9500000000007</v>
      </c>
      <c r="AZ1760" s="95">
        <v>2673.6460069254294</v>
      </c>
      <c r="BB1760" s="80" t="s">
        <v>3412</v>
      </c>
      <c r="BC1760" s="270" t="s">
        <v>1126</v>
      </c>
      <c r="BD1760" s="72">
        <v>52.74</v>
      </c>
      <c r="BE1760" s="72"/>
      <c r="BF1760" s="72">
        <v>0.97</v>
      </c>
      <c r="BG1760" s="72"/>
      <c r="BH1760" s="72">
        <v>16.100000000000001</v>
      </c>
      <c r="BI1760" s="72"/>
      <c r="BJ1760" s="72"/>
      <c r="BK1760" s="72"/>
      <c r="BL1760" s="72"/>
      <c r="BM1760" s="72"/>
      <c r="BN1760" s="72"/>
      <c r="BO1760" s="72"/>
      <c r="BP1760" s="72">
        <v>0.11</v>
      </c>
      <c r="BQ1760" s="72"/>
      <c r="BR1760" s="72">
        <v>3.96</v>
      </c>
      <c r="BS1760" s="72"/>
      <c r="BT1760" s="72"/>
      <c r="BU1760" s="72"/>
      <c r="BV1760" s="72"/>
      <c r="BW1760" s="72"/>
      <c r="BX1760" s="72">
        <v>6.81</v>
      </c>
      <c r="BY1760" s="72"/>
      <c r="BZ1760" s="72">
        <v>3.05</v>
      </c>
      <c r="CA1760" s="72"/>
      <c r="CB1760" s="72">
        <v>1.48</v>
      </c>
      <c r="CC1760" s="72"/>
      <c r="CD1760" s="72"/>
      <c r="CE1760" s="72"/>
      <c r="CF1760" s="72"/>
      <c r="CG1760" s="72"/>
      <c r="CH1760" s="72"/>
      <c r="CI1760" s="72"/>
      <c r="CJ1760" s="72"/>
      <c r="CK1760" s="72"/>
      <c r="CL1760" s="72"/>
      <c r="CM1760" s="72"/>
      <c r="CN1760" s="72"/>
      <c r="CO1760" s="72"/>
      <c r="CP1760" s="72"/>
      <c r="CQ1760" s="72"/>
      <c r="CR1760" s="72"/>
      <c r="CS1760" s="72"/>
      <c r="CT1760" s="72"/>
      <c r="CU1760" s="72"/>
      <c r="CV1760" s="72"/>
      <c r="CW1760" s="72"/>
      <c r="CX1760" s="72"/>
      <c r="CY1760" s="72"/>
      <c r="CZ1760" s="72"/>
      <c r="DA1760" s="72"/>
      <c r="DB1760" s="72"/>
      <c r="DC1760" s="72"/>
      <c r="DD1760" s="72"/>
      <c r="DE1760" s="72"/>
      <c r="DF1760" s="72"/>
      <c r="DG1760" s="72"/>
      <c r="DH1760" s="78">
        <f t="shared" si="843"/>
        <v>85.22</v>
      </c>
      <c r="DJ1760" s="77">
        <f t="shared" si="820"/>
        <v>14.780000000000001</v>
      </c>
      <c r="DK1760" s="72"/>
      <c r="DL1760" s="51" t="s">
        <v>3449</v>
      </c>
      <c r="DO1760" s="358">
        <v>7.72</v>
      </c>
      <c r="DP1760" s="72">
        <v>0.24</v>
      </c>
      <c r="DQ1760" s="374">
        <v>0.45</v>
      </c>
      <c r="DR1760" s="72">
        <v>4.7E-2</v>
      </c>
      <c r="DU1760" s="52"/>
      <c r="DX1760" s="75">
        <f t="shared" si="821"/>
        <v>61.886881013846519</v>
      </c>
      <c r="DY1760" s="51">
        <f t="shared" si="822"/>
        <v>0</v>
      </c>
      <c r="DZ1760" s="75">
        <f t="shared" si="823"/>
        <v>1.1382304623327857</v>
      </c>
      <c r="EA1760" s="51">
        <f t="shared" si="824"/>
        <v>0</v>
      </c>
      <c r="EB1760" s="75">
        <f t="shared" si="825"/>
        <v>18.892278807791602</v>
      </c>
      <c r="EC1760" s="51">
        <f t="shared" si="826"/>
        <v>0</v>
      </c>
      <c r="ED1760" s="75">
        <f t="shared" si="827"/>
        <v>0</v>
      </c>
      <c r="EE1760" s="51" t="e">
        <f t="shared" si="828"/>
        <v>#DIV/0!</v>
      </c>
      <c r="EF1760" s="75">
        <f t="shared" si="829"/>
        <v>0.12907768129547054</v>
      </c>
      <c r="EG1760" s="51">
        <f t="shared" si="830"/>
        <v>0</v>
      </c>
      <c r="EH1760" s="75">
        <f t="shared" si="831"/>
        <v>4.6467965266369395</v>
      </c>
      <c r="EI1760" s="51">
        <f t="shared" si="832"/>
        <v>0</v>
      </c>
      <c r="EJ1760" s="75">
        <f t="shared" si="833"/>
        <v>7.9910819056559488</v>
      </c>
      <c r="EK1760" s="51">
        <f t="shared" si="834"/>
        <v>0</v>
      </c>
      <c r="EL1760" s="75">
        <f t="shared" si="835"/>
        <v>3.5789720722835012</v>
      </c>
      <c r="EM1760" s="51">
        <f t="shared" si="836"/>
        <v>0</v>
      </c>
      <c r="EN1760" s="75">
        <f t="shared" si="837"/>
        <v>1.73668153015724</v>
      </c>
      <c r="EO1760" s="51">
        <f t="shared" si="838"/>
        <v>0</v>
      </c>
      <c r="EP1760" s="75">
        <f t="shared" si="839"/>
        <v>0</v>
      </c>
      <c r="EQ1760" s="51" t="e">
        <f t="shared" si="840"/>
        <v>#DIV/0!</v>
      </c>
      <c r="ER1760" s="51">
        <f t="shared" si="841"/>
        <v>100</v>
      </c>
      <c r="ES1760" s="51">
        <f t="shared" si="842"/>
        <v>0</v>
      </c>
    </row>
    <row r="1761" spans="1:149" x14ac:dyDescent="0.45">
      <c r="A1761" s="78" t="s">
        <v>1492</v>
      </c>
      <c r="B1761" s="174" t="s">
        <v>864</v>
      </c>
      <c r="C1761" s="51" t="s">
        <v>3444</v>
      </c>
      <c r="D1761" s="51" t="s">
        <v>3804</v>
      </c>
      <c r="E1761" s="78" t="s">
        <v>637</v>
      </c>
      <c r="F1761" s="78" t="s">
        <v>2562</v>
      </c>
      <c r="G1761" s="72" t="s">
        <v>3380</v>
      </c>
      <c r="H1761" s="78" t="s">
        <v>1372</v>
      </c>
      <c r="I1761" s="78">
        <v>50</v>
      </c>
      <c r="J1761" s="300">
        <v>500</v>
      </c>
      <c r="K1761" s="78">
        <v>5</v>
      </c>
      <c r="L1761" s="300">
        <v>1100</v>
      </c>
      <c r="M1761" s="72">
        <v>5</v>
      </c>
      <c r="O1761" s="78" t="s">
        <v>3302</v>
      </c>
      <c r="P1761" s="72" t="s">
        <v>1374</v>
      </c>
      <c r="Q1761" s="114">
        <v>2.6</v>
      </c>
      <c r="AA1761" s="195"/>
      <c r="AB1761" s="195"/>
      <c r="AC1761" s="195"/>
      <c r="AD1761" s="72"/>
      <c r="AE1761" s="316">
        <v>0.34</v>
      </c>
      <c r="AF1761" s="195">
        <v>0.23</v>
      </c>
      <c r="AG1761" s="195">
        <v>0.66</v>
      </c>
      <c r="AH1761" s="72"/>
      <c r="AQ1761" s="174" t="s">
        <v>824</v>
      </c>
      <c r="AR1761" s="66">
        <v>1.2170000000000001</v>
      </c>
      <c r="AS1761" s="66">
        <v>3.7080000000000002</v>
      </c>
      <c r="AT1761" s="77"/>
      <c r="AU1761" s="276">
        <v>1700.0000000000002</v>
      </c>
      <c r="AV1761" s="276">
        <v>3299.9999999999995</v>
      </c>
      <c r="AW1761" s="276">
        <v>2068.9000000000005</v>
      </c>
      <c r="AX1761" s="95">
        <v>1399.5909389977667</v>
      </c>
      <c r="AY1761" s="276">
        <v>12236.4</v>
      </c>
      <c r="AZ1761" s="95">
        <v>4266.2360764795203</v>
      </c>
      <c r="BB1761" s="80" t="s">
        <v>3412</v>
      </c>
      <c r="BC1761" s="270" t="s">
        <v>1126</v>
      </c>
      <c r="BD1761" s="72">
        <v>54.57</v>
      </c>
      <c r="BE1761" s="72"/>
      <c r="BF1761" s="72">
        <v>1.01</v>
      </c>
      <c r="BG1761" s="72"/>
      <c r="BH1761" s="72">
        <v>16.649999999999999</v>
      </c>
      <c r="BI1761" s="72"/>
      <c r="BJ1761" s="72"/>
      <c r="BK1761" s="72"/>
      <c r="BL1761" s="72"/>
      <c r="BM1761" s="72"/>
      <c r="BN1761" s="72"/>
      <c r="BO1761" s="72"/>
      <c r="BP1761" s="72">
        <v>0.11</v>
      </c>
      <c r="BQ1761" s="72"/>
      <c r="BR1761" s="72">
        <v>4.09</v>
      </c>
      <c r="BS1761" s="72"/>
      <c r="BT1761" s="72"/>
      <c r="BU1761" s="72"/>
      <c r="BV1761" s="72"/>
      <c r="BW1761" s="72"/>
      <c r="BX1761" s="72">
        <v>7.05</v>
      </c>
      <c r="BY1761" s="72"/>
      <c r="BZ1761" s="72">
        <v>3.15</v>
      </c>
      <c r="CA1761" s="72"/>
      <c r="CB1761" s="72">
        <v>1.53</v>
      </c>
      <c r="CC1761" s="72"/>
      <c r="CD1761" s="72"/>
      <c r="CE1761" s="72"/>
      <c r="CF1761" s="72"/>
      <c r="CG1761" s="72"/>
      <c r="CH1761" s="72"/>
      <c r="CI1761" s="72"/>
      <c r="CJ1761" s="72"/>
      <c r="CK1761" s="72"/>
      <c r="CL1761" s="72"/>
      <c r="CM1761" s="72"/>
      <c r="CN1761" s="72"/>
      <c r="CO1761" s="72"/>
      <c r="CP1761" s="72"/>
      <c r="CQ1761" s="72"/>
      <c r="CR1761" s="72"/>
      <c r="CS1761" s="72"/>
      <c r="CT1761" s="72"/>
      <c r="CU1761" s="72"/>
      <c r="CV1761" s="72"/>
      <c r="CW1761" s="72"/>
      <c r="CX1761" s="72"/>
      <c r="CY1761" s="72"/>
      <c r="CZ1761" s="72"/>
      <c r="DA1761" s="72"/>
      <c r="DB1761" s="72"/>
      <c r="DC1761" s="72"/>
      <c r="DD1761" s="72"/>
      <c r="DE1761" s="72"/>
      <c r="DF1761" s="72"/>
      <c r="DG1761" s="72"/>
      <c r="DH1761" s="78">
        <f t="shared" si="843"/>
        <v>88.16</v>
      </c>
      <c r="DJ1761" s="77">
        <f t="shared" si="820"/>
        <v>11.840000000000003</v>
      </c>
      <c r="DK1761" s="72"/>
      <c r="DL1761" s="51" t="s">
        <v>3449</v>
      </c>
      <c r="DO1761" s="358">
        <v>4.5599999999999996</v>
      </c>
      <c r="DP1761" s="72">
        <v>0.12</v>
      </c>
      <c r="DQ1761" s="374">
        <v>0.43</v>
      </c>
      <c r="DR1761" s="72">
        <v>4.3999999999999997E-2</v>
      </c>
      <c r="DU1761" s="52"/>
      <c r="DX1761" s="75">
        <f t="shared" si="821"/>
        <v>61.898820326678774</v>
      </c>
      <c r="DY1761" s="51">
        <f t="shared" si="822"/>
        <v>0</v>
      </c>
      <c r="DZ1761" s="75">
        <f t="shared" si="823"/>
        <v>1.1456442831215972</v>
      </c>
      <c r="EA1761" s="51">
        <f t="shared" si="824"/>
        <v>0</v>
      </c>
      <c r="EB1761" s="75">
        <f t="shared" si="825"/>
        <v>18.886116152450089</v>
      </c>
      <c r="EC1761" s="51">
        <f t="shared" si="826"/>
        <v>0</v>
      </c>
      <c r="ED1761" s="75">
        <f t="shared" si="827"/>
        <v>0</v>
      </c>
      <c r="EE1761" s="51" t="e">
        <f t="shared" si="828"/>
        <v>#DIV/0!</v>
      </c>
      <c r="EF1761" s="75">
        <f t="shared" si="829"/>
        <v>0.12477313974591651</v>
      </c>
      <c r="EG1761" s="51">
        <f t="shared" si="830"/>
        <v>0</v>
      </c>
      <c r="EH1761" s="75">
        <f t="shared" si="831"/>
        <v>4.6392921960072595</v>
      </c>
      <c r="EI1761" s="51">
        <f t="shared" si="832"/>
        <v>0</v>
      </c>
      <c r="EJ1761" s="75">
        <f t="shared" si="833"/>
        <v>7.9968239564428316</v>
      </c>
      <c r="EK1761" s="51">
        <f t="shared" si="834"/>
        <v>0</v>
      </c>
      <c r="EL1761" s="75">
        <f t="shared" si="835"/>
        <v>3.5730490018148817</v>
      </c>
      <c r="EM1761" s="51">
        <f t="shared" si="836"/>
        <v>0</v>
      </c>
      <c r="EN1761" s="75">
        <f t="shared" si="837"/>
        <v>1.7354809437386569</v>
      </c>
      <c r="EO1761" s="51">
        <f t="shared" si="838"/>
        <v>0</v>
      </c>
      <c r="EP1761" s="75">
        <f t="shared" si="839"/>
        <v>0</v>
      </c>
      <c r="EQ1761" s="51" t="e">
        <f t="shared" si="840"/>
        <v>#DIV/0!</v>
      </c>
      <c r="ER1761" s="51">
        <f t="shared" si="841"/>
        <v>100</v>
      </c>
      <c r="ES1761" s="51">
        <f t="shared" si="842"/>
        <v>0</v>
      </c>
    </row>
    <row r="1762" spans="1:149" x14ac:dyDescent="0.45">
      <c r="A1762" s="78" t="s">
        <v>1492</v>
      </c>
      <c r="B1762" s="174" t="s">
        <v>864</v>
      </c>
      <c r="C1762" s="51" t="s">
        <v>3444</v>
      </c>
      <c r="D1762" s="51" t="s">
        <v>3804</v>
      </c>
      <c r="E1762" s="78" t="s">
        <v>637</v>
      </c>
      <c r="F1762" s="78" t="s">
        <v>2563</v>
      </c>
      <c r="G1762" s="72" t="s">
        <v>3380</v>
      </c>
      <c r="H1762" s="78" t="s">
        <v>1372</v>
      </c>
      <c r="I1762" s="78">
        <v>50</v>
      </c>
      <c r="J1762" s="300">
        <v>500</v>
      </c>
      <c r="K1762" s="78">
        <v>5</v>
      </c>
      <c r="L1762" s="300">
        <v>1100</v>
      </c>
      <c r="M1762" s="72">
        <v>5</v>
      </c>
      <c r="O1762" s="78" t="s">
        <v>3302</v>
      </c>
      <c r="P1762" s="72" t="s">
        <v>1374</v>
      </c>
      <c r="Q1762" s="114">
        <v>2.6</v>
      </c>
      <c r="AA1762" s="195"/>
      <c r="AB1762" s="195"/>
      <c r="AC1762" s="195"/>
      <c r="AD1762" s="72"/>
      <c r="AE1762" s="316">
        <v>0.22</v>
      </c>
      <c r="AF1762" s="195">
        <v>0.2</v>
      </c>
      <c r="AG1762" s="195">
        <v>0.78</v>
      </c>
      <c r="AH1762" s="72"/>
      <c r="AQ1762" s="174" t="s">
        <v>824</v>
      </c>
      <c r="AR1762" s="66">
        <v>1.256</v>
      </c>
      <c r="AS1762" s="66">
        <v>3.6629999999999998</v>
      </c>
      <c r="AT1762" s="77"/>
      <c r="AU1762" s="276">
        <v>1100</v>
      </c>
      <c r="AV1762" s="276">
        <v>3900</v>
      </c>
      <c r="AW1762" s="276">
        <v>1381.6</v>
      </c>
      <c r="AX1762" s="95">
        <v>1256.0210919956246</v>
      </c>
      <c r="AY1762" s="276">
        <v>14285.699999999999</v>
      </c>
      <c r="AZ1762" s="95">
        <v>3666.2300012466267</v>
      </c>
      <c r="BB1762" s="80" t="s">
        <v>3412</v>
      </c>
      <c r="BC1762" s="270" t="s">
        <v>1126</v>
      </c>
      <c r="BD1762" s="72">
        <v>55.4</v>
      </c>
      <c r="BE1762" s="72"/>
      <c r="BF1762" s="72">
        <v>1.02</v>
      </c>
      <c r="BG1762" s="72"/>
      <c r="BH1762" s="72">
        <v>16.91</v>
      </c>
      <c r="BI1762" s="72"/>
      <c r="BJ1762" s="72"/>
      <c r="BK1762" s="72"/>
      <c r="BL1762" s="72"/>
      <c r="BM1762" s="72"/>
      <c r="BN1762" s="72"/>
      <c r="BO1762" s="72"/>
      <c r="BP1762" s="72">
        <v>0.12</v>
      </c>
      <c r="BQ1762" s="72"/>
      <c r="BR1762" s="72">
        <v>4.16</v>
      </c>
      <c r="BS1762" s="72"/>
      <c r="BT1762" s="72"/>
      <c r="BU1762" s="72"/>
      <c r="BV1762" s="72"/>
      <c r="BW1762" s="72"/>
      <c r="BX1762" s="72">
        <v>7.16</v>
      </c>
      <c r="BY1762" s="72"/>
      <c r="BZ1762" s="72">
        <v>3.2</v>
      </c>
      <c r="CA1762" s="72"/>
      <c r="CB1762" s="72">
        <v>1.55</v>
      </c>
      <c r="CC1762" s="72"/>
      <c r="CD1762" s="72"/>
      <c r="CE1762" s="72"/>
      <c r="CF1762" s="72"/>
      <c r="CG1762" s="72"/>
      <c r="CH1762" s="72"/>
      <c r="CI1762" s="72"/>
      <c r="CJ1762" s="72"/>
      <c r="CK1762" s="72"/>
      <c r="CL1762" s="72"/>
      <c r="CM1762" s="72"/>
      <c r="CN1762" s="72"/>
      <c r="CO1762" s="72"/>
      <c r="CP1762" s="72"/>
      <c r="CQ1762" s="72"/>
      <c r="CR1762" s="72"/>
      <c r="CS1762" s="72"/>
      <c r="CT1762" s="72"/>
      <c r="CU1762" s="72"/>
      <c r="CV1762" s="72"/>
      <c r="CW1762" s="72"/>
      <c r="CX1762" s="72"/>
      <c r="CY1762" s="72"/>
      <c r="CZ1762" s="72"/>
      <c r="DA1762" s="72"/>
      <c r="DB1762" s="72"/>
      <c r="DC1762" s="72"/>
      <c r="DD1762" s="72"/>
      <c r="DE1762" s="72"/>
      <c r="DF1762" s="72"/>
      <c r="DG1762" s="72"/>
      <c r="DH1762" s="78">
        <f t="shared" si="843"/>
        <v>89.52</v>
      </c>
      <c r="DJ1762" s="77">
        <f t="shared" si="820"/>
        <v>10.480000000000004</v>
      </c>
      <c r="DK1762" s="72"/>
      <c r="DL1762" s="51" t="s">
        <v>3449</v>
      </c>
      <c r="DO1762" s="358">
        <v>3.1</v>
      </c>
      <c r="DP1762" s="72">
        <v>0.06</v>
      </c>
      <c r="DQ1762" s="374">
        <v>0.45</v>
      </c>
      <c r="DR1762" s="72">
        <v>4.5999999999999999E-2</v>
      </c>
      <c r="DU1762" s="52"/>
      <c r="DX1762" s="75">
        <f t="shared" si="821"/>
        <v>61.885612153708671</v>
      </c>
      <c r="DY1762" s="51">
        <f t="shared" si="822"/>
        <v>0</v>
      </c>
      <c r="DZ1762" s="75">
        <f t="shared" si="823"/>
        <v>1.1394101876675604</v>
      </c>
      <c r="EA1762" s="51">
        <f t="shared" si="824"/>
        <v>0</v>
      </c>
      <c r="EB1762" s="75">
        <f t="shared" si="825"/>
        <v>18.889633601429846</v>
      </c>
      <c r="EC1762" s="51">
        <f t="shared" si="826"/>
        <v>0</v>
      </c>
      <c r="ED1762" s="75">
        <f t="shared" si="827"/>
        <v>0</v>
      </c>
      <c r="EE1762" s="51" t="e">
        <f t="shared" si="828"/>
        <v>#DIV/0!</v>
      </c>
      <c r="EF1762" s="75">
        <f t="shared" si="829"/>
        <v>0.13404825737265416</v>
      </c>
      <c r="EG1762" s="51">
        <f t="shared" si="830"/>
        <v>0</v>
      </c>
      <c r="EH1762" s="75">
        <f t="shared" si="831"/>
        <v>4.6470062555853442</v>
      </c>
      <c r="EI1762" s="51">
        <f t="shared" si="832"/>
        <v>0</v>
      </c>
      <c r="EJ1762" s="75">
        <f t="shared" si="833"/>
        <v>7.998212689901699</v>
      </c>
      <c r="EK1762" s="51">
        <f t="shared" si="834"/>
        <v>0</v>
      </c>
      <c r="EL1762" s="75">
        <f t="shared" si="835"/>
        <v>3.5746201966041111</v>
      </c>
      <c r="EM1762" s="51">
        <f t="shared" si="836"/>
        <v>0</v>
      </c>
      <c r="EN1762" s="75">
        <f t="shared" si="837"/>
        <v>1.7314566577301163</v>
      </c>
      <c r="EO1762" s="51">
        <f t="shared" si="838"/>
        <v>0</v>
      </c>
      <c r="EP1762" s="75">
        <f t="shared" si="839"/>
        <v>0</v>
      </c>
      <c r="EQ1762" s="51" t="e">
        <f t="shared" si="840"/>
        <v>#DIV/0!</v>
      </c>
      <c r="ER1762" s="51">
        <f t="shared" si="841"/>
        <v>100</v>
      </c>
      <c r="ES1762" s="51">
        <f t="shared" si="842"/>
        <v>0</v>
      </c>
    </row>
    <row r="1763" spans="1:149" x14ac:dyDescent="0.45">
      <c r="A1763" s="78" t="s">
        <v>1492</v>
      </c>
      <c r="B1763" s="174" t="s">
        <v>864</v>
      </c>
      <c r="C1763" s="51" t="s">
        <v>3444</v>
      </c>
      <c r="D1763" s="51" t="s">
        <v>3804</v>
      </c>
      <c r="E1763" s="78" t="s">
        <v>637</v>
      </c>
      <c r="F1763" s="78" t="s">
        <v>2564</v>
      </c>
      <c r="G1763" s="72" t="s">
        <v>3380</v>
      </c>
      <c r="H1763" s="78" t="s">
        <v>1372</v>
      </c>
      <c r="I1763" s="78">
        <v>24</v>
      </c>
      <c r="J1763" s="300">
        <v>500</v>
      </c>
      <c r="K1763" s="78">
        <v>5</v>
      </c>
      <c r="L1763" s="300">
        <v>1200</v>
      </c>
      <c r="M1763" s="72">
        <v>5</v>
      </c>
      <c r="O1763" s="78" t="s">
        <v>3302</v>
      </c>
      <c r="P1763" s="72" t="s">
        <v>1374</v>
      </c>
      <c r="Q1763" s="114">
        <v>2.6</v>
      </c>
      <c r="AA1763" s="195"/>
      <c r="AB1763" s="195"/>
      <c r="AC1763" s="195"/>
      <c r="AD1763" s="72"/>
      <c r="AE1763" s="316">
        <v>1</v>
      </c>
      <c r="AF1763" s="195">
        <v>0</v>
      </c>
      <c r="AG1763" s="195">
        <v>0</v>
      </c>
      <c r="AH1763" s="72"/>
      <c r="AQ1763" s="178"/>
      <c r="AR1763" s="66">
        <v>1.1830000000000001</v>
      </c>
      <c r="AS1763" s="66"/>
      <c r="AT1763" s="77"/>
      <c r="AU1763" s="276">
        <v>5000</v>
      </c>
      <c r="AV1763" s="276"/>
      <c r="AW1763" s="276">
        <v>5915</v>
      </c>
      <c r="AX1763" s="95"/>
      <c r="AY1763" s="276"/>
      <c r="AZ1763" s="95"/>
      <c r="BB1763" s="80" t="s">
        <v>3412</v>
      </c>
      <c r="BC1763" s="270" t="s">
        <v>1126</v>
      </c>
      <c r="BD1763" s="72">
        <v>51.7</v>
      </c>
      <c r="BE1763" s="72"/>
      <c r="BF1763" s="72">
        <v>0.95</v>
      </c>
      <c r="BG1763" s="72"/>
      <c r="BH1763" s="72">
        <v>15.78</v>
      </c>
      <c r="BI1763" s="72"/>
      <c r="BJ1763" s="72"/>
      <c r="BK1763" s="72"/>
      <c r="BL1763" s="72"/>
      <c r="BM1763" s="72"/>
      <c r="BN1763" s="72"/>
      <c r="BO1763" s="72"/>
      <c r="BP1763" s="72">
        <v>0.11</v>
      </c>
      <c r="BQ1763" s="72"/>
      <c r="BR1763" s="72">
        <v>3.88</v>
      </c>
      <c r="BS1763" s="72"/>
      <c r="BT1763" s="72"/>
      <c r="BU1763" s="72"/>
      <c r="BV1763" s="72"/>
      <c r="BW1763" s="72"/>
      <c r="BX1763" s="72">
        <v>6.68</v>
      </c>
      <c r="BY1763" s="72"/>
      <c r="BZ1763" s="72">
        <v>2.99</v>
      </c>
      <c r="CA1763" s="72"/>
      <c r="CB1763" s="72">
        <v>1.45</v>
      </c>
      <c r="CC1763" s="72"/>
      <c r="CD1763" s="72"/>
      <c r="CE1763" s="72"/>
      <c r="CF1763" s="72"/>
      <c r="CG1763" s="72"/>
      <c r="CH1763" s="72"/>
      <c r="CI1763" s="72"/>
      <c r="CJ1763" s="72"/>
      <c r="CK1763" s="72"/>
      <c r="CL1763" s="72"/>
      <c r="CM1763" s="72"/>
      <c r="CN1763" s="72"/>
      <c r="CO1763" s="72"/>
      <c r="CP1763" s="72"/>
      <c r="CQ1763" s="72"/>
      <c r="CR1763" s="72"/>
      <c r="CS1763" s="72"/>
      <c r="CT1763" s="72"/>
      <c r="CU1763" s="72"/>
      <c r="CV1763" s="72"/>
      <c r="CW1763" s="72"/>
      <c r="CX1763" s="72"/>
      <c r="CY1763" s="72"/>
      <c r="CZ1763" s="72"/>
      <c r="DA1763" s="72"/>
      <c r="DB1763" s="72"/>
      <c r="DC1763" s="72"/>
      <c r="DD1763" s="72"/>
      <c r="DE1763" s="72"/>
      <c r="DF1763" s="72"/>
      <c r="DG1763" s="72"/>
      <c r="DH1763" s="78">
        <f t="shared" si="843"/>
        <v>83.539999999999992</v>
      </c>
      <c r="DJ1763" s="77">
        <f t="shared" si="820"/>
        <v>16.460000000000008</v>
      </c>
      <c r="DK1763" s="72"/>
      <c r="DL1763" s="51" t="s">
        <v>3449</v>
      </c>
      <c r="DO1763" s="358">
        <v>9.98</v>
      </c>
      <c r="DP1763" s="72">
        <v>0.11</v>
      </c>
      <c r="DQ1763" s="374">
        <v>0</v>
      </c>
      <c r="DR1763" s="72"/>
      <c r="DU1763" s="52"/>
      <c r="DX1763" s="75">
        <f t="shared" si="821"/>
        <v>61.886521426861393</v>
      </c>
      <c r="DY1763" s="51">
        <f t="shared" si="822"/>
        <v>0</v>
      </c>
      <c r="DZ1763" s="75">
        <f t="shared" si="823"/>
        <v>1.1371797941106057</v>
      </c>
      <c r="EA1763" s="51">
        <f t="shared" si="824"/>
        <v>0</v>
      </c>
      <c r="EB1763" s="75">
        <f t="shared" si="825"/>
        <v>18.889154895858272</v>
      </c>
      <c r="EC1763" s="51">
        <f t="shared" si="826"/>
        <v>0</v>
      </c>
      <c r="ED1763" s="75">
        <f t="shared" si="827"/>
        <v>0</v>
      </c>
      <c r="EE1763" s="51" t="e">
        <f t="shared" si="828"/>
        <v>#DIV/0!</v>
      </c>
      <c r="EF1763" s="75">
        <f t="shared" si="829"/>
        <v>0.13167344984438592</v>
      </c>
      <c r="EG1763" s="51">
        <f t="shared" si="830"/>
        <v>0</v>
      </c>
      <c r="EH1763" s="75">
        <f t="shared" si="831"/>
        <v>4.6444816854201587</v>
      </c>
      <c r="EI1763" s="51">
        <f t="shared" si="832"/>
        <v>0</v>
      </c>
      <c r="EJ1763" s="75">
        <f t="shared" si="833"/>
        <v>7.9961694996408914</v>
      </c>
      <c r="EK1763" s="51">
        <f t="shared" si="834"/>
        <v>0</v>
      </c>
      <c r="EL1763" s="75">
        <f t="shared" si="835"/>
        <v>3.5791237730428542</v>
      </c>
      <c r="EM1763" s="51">
        <f t="shared" si="836"/>
        <v>0</v>
      </c>
      <c r="EN1763" s="75">
        <f t="shared" si="837"/>
        <v>1.7356954752214511</v>
      </c>
      <c r="EO1763" s="51">
        <f t="shared" si="838"/>
        <v>0</v>
      </c>
      <c r="EP1763" s="75">
        <f t="shared" si="839"/>
        <v>0</v>
      </c>
      <c r="EQ1763" s="51" t="e">
        <f t="shared" si="840"/>
        <v>#DIV/0!</v>
      </c>
      <c r="ER1763" s="51">
        <f t="shared" si="841"/>
        <v>100</v>
      </c>
      <c r="ES1763" s="51">
        <f t="shared" si="842"/>
        <v>0</v>
      </c>
    </row>
    <row r="1764" spans="1:149" s="43" customFormat="1" ht="14.65" thickBot="1" x14ac:dyDescent="0.5">
      <c r="A1764" s="89" t="s">
        <v>1492</v>
      </c>
      <c r="B1764" s="86" t="s">
        <v>864</v>
      </c>
      <c r="C1764" s="43" t="s">
        <v>3444</v>
      </c>
      <c r="D1764" s="43" t="s">
        <v>3804</v>
      </c>
      <c r="E1764" s="89" t="s">
        <v>637</v>
      </c>
      <c r="F1764" s="89" t="s">
        <v>2565</v>
      </c>
      <c r="G1764" s="90" t="s">
        <v>3380</v>
      </c>
      <c r="H1764" s="89" t="s">
        <v>1372</v>
      </c>
      <c r="I1764" s="89">
        <v>35</v>
      </c>
      <c r="J1764" s="301">
        <v>200</v>
      </c>
      <c r="K1764" s="89">
        <v>5</v>
      </c>
      <c r="L1764" s="301">
        <v>1200</v>
      </c>
      <c r="M1764" s="90">
        <v>5</v>
      </c>
      <c r="O1764" s="89" t="s">
        <v>3302</v>
      </c>
      <c r="P1764" s="90" t="s">
        <v>1374</v>
      </c>
      <c r="Q1764" s="115">
        <v>2.6</v>
      </c>
      <c r="R1764" s="123"/>
      <c r="S1764" s="134"/>
      <c r="AA1764" s="196"/>
      <c r="AB1764" s="196"/>
      <c r="AC1764" s="196"/>
      <c r="AD1764" s="90"/>
      <c r="AE1764" s="317">
        <v>1</v>
      </c>
      <c r="AF1764" s="196">
        <v>0</v>
      </c>
      <c r="AG1764" s="196">
        <v>0</v>
      </c>
      <c r="AH1764" s="90"/>
      <c r="AQ1764" s="86"/>
      <c r="AR1764" s="58">
        <v>1.0069999999999999</v>
      </c>
      <c r="AS1764" s="58"/>
      <c r="AT1764" s="91"/>
      <c r="AU1764" s="277">
        <v>2000</v>
      </c>
      <c r="AV1764" s="277"/>
      <c r="AW1764" s="277">
        <v>2013.9999999999998</v>
      </c>
      <c r="AX1764" s="259"/>
      <c r="AY1764" s="277"/>
      <c r="AZ1764" s="259"/>
      <c r="BA1764" s="86"/>
      <c r="BB1764" s="85" t="s">
        <v>3412</v>
      </c>
      <c r="BC1764" s="271" t="s">
        <v>1126</v>
      </c>
      <c r="BD1764" s="90">
        <v>54.29</v>
      </c>
      <c r="BE1764" s="90"/>
      <c r="BF1764" s="90">
        <v>1</v>
      </c>
      <c r="BG1764" s="90"/>
      <c r="BH1764" s="90">
        <v>16.57</v>
      </c>
      <c r="BI1764" s="90"/>
      <c r="BJ1764" s="90"/>
      <c r="BK1764" s="90"/>
      <c r="BL1764" s="90"/>
      <c r="BM1764" s="90"/>
      <c r="BN1764" s="90"/>
      <c r="BO1764" s="90"/>
      <c r="BP1764" s="90">
        <v>0.11</v>
      </c>
      <c r="BQ1764" s="90"/>
      <c r="BR1764" s="90">
        <v>4.07</v>
      </c>
      <c r="BS1764" s="90"/>
      <c r="BT1764" s="90"/>
      <c r="BU1764" s="90"/>
      <c r="BV1764" s="90"/>
      <c r="BW1764" s="90"/>
      <c r="BX1764" s="90">
        <v>7.01</v>
      </c>
      <c r="BY1764" s="90"/>
      <c r="BZ1764" s="90">
        <v>3.14</v>
      </c>
      <c r="CA1764" s="90"/>
      <c r="CB1764" s="90">
        <v>1.52</v>
      </c>
      <c r="CC1764" s="90"/>
      <c r="CD1764" s="90"/>
      <c r="CE1764" s="90"/>
      <c r="CF1764" s="90"/>
      <c r="CG1764" s="90"/>
      <c r="CH1764" s="90"/>
      <c r="CI1764" s="90"/>
      <c r="CJ1764" s="90"/>
      <c r="CK1764" s="90"/>
      <c r="CL1764" s="90"/>
      <c r="CM1764" s="90"/>
      <c r="CN1764" s="90"/>
      <c r="CO1764" s="90"/>
      <c r="CP1764" s="90"/>
      <c r="CQ1764" s="90"/>
      <c r="CR1764" s="90"/>
      <c r="CS1764" s="90"/>
      <c r="CT1764" s="90"/>
      <c r="CU1764" s="90"/>
      <c r="CV1764" s="90"/>
      <c r="CW1764" s="90"/>
      <c r="CX1764" s="90"/>
      <c r="CY1764" s="90"/>
      <c r="CZ1764" s="90"/>
      <c r="DA1764" s="90"/>
      <c r="DB1764" s="90"/>
      <c r="DC1764" s="90"/>
      <c r="DD1764" s="90"/>
      <c r="DE1764" s="90"/>
      <c r="DF1764" s="90"/>
      <c r="DG1764" s="90"/>
      <c r="DH1764" s="89">
        <f t="shared" si="843"/>
        <v>87.71</v>
      </c>
      <c r="DJ1764" s="91">
        <f t="shared" si="820"/>
        <v>12.290000000000006</v>
      </c>
      <c r="DK1764" s="90"/>
      <c r="DL1764" s="43" t="s">
        <v>3449</v>
      </c>
      <c r="DO1764" s="359">
        <v>5.48</v>
      </c>
      <c r="DP1764" s="90">
        <v>0.1</v>
      </c>
      <c r="DQ1764" s="375">
        <v>0</v>
      </c>
      <c r="DR1764" s="90"/>
      <c r="DS1764" s="308"/>
      <c r="DU1764" s="59"/>
      <c r="DW1764" s="86"/>
      <c r="DX1764" s="298">
        <f t="shared" si="821"/>
        <v>61.897161099076506</v>
      </c>
      <c r="DY1764" s="43">
        <f t="shared" si="822"/>
        <v>0</v>
      </c>
      <c r="DZ1764" s="298">
        <f t="shared" si="823"/>
        <v>1.1401208528103981</v>
      </c>
      <c r="EA1764" s="43">
        <f t="shared" si="824"/>
        <v>0</v>
      </c>
      <c r="EB1764" s="298">
        <f t="shared" si="825"/>
        <v>18.891802531068294</v>
      </c>
      <c r="EC1764" s="43">
        <f t="shared" si="826"/>
        <v>0</v>
      </c>
      <c r="ED1764" s="298">
        <f t="shared" si="827"/>
        <v>0</v>
      </c>
      <c r="EE1764" s="43" t="e">
        <f t="shared" si="828"/>
        <v>#DIV/0!</v>
      </c>
      <c r="EF1764" s="298">
        <f t="shared" si="829"/>
        <v>0.12541329380914379</v>
      </c>
      <c r="EG1764" s="43">
        <f t="shared" si="830"/>
        <v>0</v>
      </c>
      <c r="EH1764" s="298">
        <f t="shared" si="831"/>
        <v>4.6402918709383201</v>
      </c>
      <c r="EI1764" s="43">
        <f t="shared" si="832"/>
        <v>0</v>
      </c>
      <c r="EJ1764" s="298">
        <f t="shared" si="833"/>
        <v>7.9922471782008895</v>
      </c>
      <c r="EK1764" s="43">
        <f t="shared" si="834"/>
        <v>0</v>
      </c>
      <c r="EL1764" s="298">
        <f t="shared" si="835"/>
        <v>3.5799794778246499</v>
      </c>
      <c r="EM1764" s="43">
        <f t="shared" si="836"/>
        <v>0</v>
      </c>
      <c r="EN1764" s="298">
        <f t="shared" si="837"/>
        <v>1.7329836962718048</v>
      </c>
      <c r="EO1764" s="43">
        <f t="shared" si="838"/>
        <v>0</v>
      </c>
      <c r="EP1764" s="298">
        <f t="shared" si="839"/>
        <v>0</v>
      </c>
      <c r="EQ1764" s="43" t="e">
        <f t="shared" si="840"/>
        <v>#DIV/0!</v>
      </c>
      <c r="ER1764" s="43">
        <f t="shared" si="841"/>
        <v>100</v>
      </c>
      <c r="ES1764" s="43">
        <f t="shared" si="842"/>
        <v>0</v>
      </c>
    </row>
    <row r="1765" spans="1:149" x14ac:dyDescent="0.45">
      <c r="A1765" s="78" t="s">
        <v>1493</v>
      </c>
      <c r="B1765" s="174" t="s">
        <v>904</v>
      </c>
      <c r="C1765" s="51" t="s">
        <v>3585</v>
      </c>
      <c r="D1765" s="51" t="s">
        <v>3805</v>
      </c>
      <c r="E1765" s="78" t="s">
        <v>637</v>
      </c>
      <c r="F1765" s="78" t="s">
        <v>2566</v>
      </c>
      <c r="G1765" s="72" t="s">
        <v>3380</v>
      </c>
      <c r="H1765" s="78" t="s">
        <v>1101</v>
      </c>
      <c r="I1765" s="78">
        <v>72</v>
      </c>
      <c r="J1765" s="300">
        <v>11</v>
      </c>
      <c r="K1765" s="78">
        <v>0.2</v>
      </c>
      <c r="L1765" s="300">
        <v>700</v>
      </c>
      <c r="M1765" s="72">
        <v>7</v>
      </c>
      <c r="O1765" s="78"/>
      <c r="P1765" s="72" t="s">
        <v>1374</v>
      </c>
      <c r="AA1765" s="195"/>
      <c r="AB1765" s="195"/>
      <c r="AC1765" s="195"/>
      <c r="AD1765" s="72"/>
      <c r="AE1765" s="316">
        <v>1</v>
      </c>
      <c r="AF1765" s="195"/>
      <c r="AG1765" s="195">
        <v>0</v>
      </c>
      <c r="AH1765" s="72"/>
      <c r="AR1765" s="53">
        <v>0.96530000000000005</v>
      </c>
      <c r="AT1765" s="77"/>
      <c r="AU1765" s="276">
        <v>110</v>
      </c>
      <c r="AV1765" s="276"/>
      <c r="AW1765" s="276">
        <v>106.18300000000001</v>
      </c>
      <c r="AX1765" s="95"/>
      <c r="AY1765" s="276"/>
      <c r="AZ1765" s="95"/>
      <c r="BB1765" s="80" t="s">
        <v>3412</v>
      </c>
      <c r="BC1765" s="270" t="s">
        <v>1126</v>
      </c>
      <c r="BD1765" s="72">
        <v>76.53</v>
      </c>
      <c r="BE1765" s="72">
        <v>0.38</v>
      </c>
      <c r="BF1765" s="72">
        <v>7.0000000000000007E-2</v>
      </c>
      <c r="BG1765" s="72">
        <v>0.02</v>
      </c>
      <c r="BH1765" s="72">
        <v>12.55</v>
      </c>
      <c r="BI1765" s="72">
        <v>0.15</v>
      </c>
      <c r="BJ1765" s="72"/>
      <c r="BK1765" s="72"/>
      <c r="BL1765" s="72"/>
      <c r="BM1765" s="72"/>
      <c r="BN1765" s="72">
        <v>0.54</v>
      </c>
      <c r="BO1765" s="72"/>
      <c r="BP1765" s="72"/>
      <c r="BQ1765" s="72"/>
      <c r="BR1765" s="72">
        <v>0.05</v>
      </c>
      <c r="BS1765" s="72">
        <v>0.01</v>
      </c>
      <c r="BT1765" s="72"/>
      <c r="BU1765" s="72"/>
      <c r="BV1765" s="72"/>
      <c r="BW1765" s="72"/>
      <c r="BX1765" s="72">
        <v>0.51</v>
      </c>
      <c r="BY1765" s="72">
        <v>0.03</v>
      </c>
      <c r="BZ1765" s="72">
        <v>4.26</v>
      </c>
      <c r="CA1765" s="72">
        <v>0.26</v>
      </c>
      <c r="CB1765" s="72">
        <v>4.09</v>
      </c>
      <c r="CC1765" s="72">
        <v>0.12</v>
      </c>
      <c r="CD1765" s="72"/>
      <c r="CE1765" s="72"/>
      <c r="CF1765" s="72"/>
      <c r="CG1765" s="72"/>
      <c r="CH1765" s="72"/>
      <c r="CI1765" s="72"/>
      <c r="CJ1765" s="72"/>
      <c r="CK1765" s="72"/>
      <c r="CL1765" s="72"/>
      <c r="CM1765" s="72"/>
      <c r="CN1765" s="72"/>
      <c r="CO1765" s="72"/>
      <c r="CP1765" s="72"/>
      <c r="CQ1765" s="72"/>
      <c r="CR1765" s="72"/>
      <c r="CS1765" s="72"/>
      <c r="CT1765" s="72"/>
      <c r="CU1765" s="72"/>
      <c r="CV1765" s="72"/>
      <c r="CW1765" s="72"/>
      <c r="CX1765" s="72"/>
      <c r="CY1765" s="72"/>
      <c r="CZ1765" s="72"/>
      <c r="DA1765" s="72"/>
      <c r="DB1765" s="72"/>
      <c r="DC1765" s="72"/>
      <c r="DD1765" s="72"/>
      <c r="DE1765" s="72"/>
      <c r="DF1765" s="72"/>
      <c r="DG1765" s="72"/>
      <c r="DH1765" s="78">
        <f t="shared" si="843"/>
        <v>98.600000000000009</v>
      </c>
      <c r="DJ1765" s="77">
        <f t="shared" si="820"/>
        <v>1.3999999999999915</v>
      </c>
      <c r="DK1765" s="72"/>
      <c r="DL1765" s="51" t="s">
        <v>827</v>
      </c>
      <c r="DO1765" s="358">
        <v>1.39</v>
      </c>
      <c r="DP1765" s="72">
        <v>0.02</v>
      </c>
      <c r="DQ1765" s="374"/>
      <c r="DR1765" s="72"/>
      <c r="DU1765" s="52"/>
      <c r="DX1765" s="75">
        <f t="shared" si="821"/>
        <v>77.616632860040554</v>
      </c>
      <c r="DY1765" s="51">
        <f t="shared" si="822"/>
        <v>0.38539553752535494</v>
      </c>
      <c r="DZ1765" s="75">
        <f t="shared" si="823"/>
        <v>7.099391480730223E-2</v>
      </c>
      <c r="EA1765" s="51">
        <f t="shared" si="824"/>
        <v>2.0283975659229209E-2</v>
      </c>
      <c r="EB1765" s="75">
        <f t="shared" si="825"/>
        <v>12.728194726166327</v>
      </c>
      <c r="EC1765" s="51">
        <f t="shared" si="826"/>
        <v>0.15212981744421902</v>
      </c>
      <c r="ED1765" s="75">
        <f t="shared" si="827"/>
        <v>0.54766734279918861</v>
      </c>
      <c r="EE1765" s="51">
        <f t="shared" si="828"/>
        <v>0</v>
      </c>
      <c r="EF1765" s="75">
        <f t="shared" si="829"/>
        <v>0</v>
      </c>
      <c r="EG1765" s="51" t="e">
        <f t="shared" si="830"/>
        <v>#DIV/0!</v>
      </c>
      <c r="EH1765" s="75">
        <f t="shared" si="831"/>
        <v>5.0709939148073022E-2</v>
      </c>
      <c r="EI1765" s="51">
        <f t="shared" si="832"/>
        <v>1.0141987829614604E-2</v>
      </c>
      <c r="EJ1765" s="75">
        <f t="shared" si="833"/>
        <v>0.51724137931034486</v>
      </c>
      <c r="EK1765" s="51">
        <f t="shared" si="834"/>
        <v>3.0425963488843816E-2</v>
      </c>
      <c r="EL1765" s="75">
        <f t="shared" si="835"/>
        <v>4.3204868154158209</v>
      </c>
      <c r="EM1765" s="51">
        <f t="shared" si="836"/>
        <v>0.26369168356997968</v>
      </c>
      <c r="EN1765" s="75">
        <f t="shared" si="837"/>
        <v>4.1480730223123725</v>
      </c>
      <c r="EO1765" s="51">
        <f t="shared" si="838"/>
        <v>0.12170385395537524</v>
      </c>
      <c r="EP1765" s="75">
        <f t="shared" si="839"/>
        <v>0</v>
      </c>
      <c r="EQ1765" s="51" t="e">
        <f t="shared" si="840"/>
        <v>#DIV/0!</v>
      </c>
      <c r="ER1765" s="51">
        <f t="shared" si="841"/>
        <v>100</v>
      </c>
      <c r="ES1765" s="51">
        <f t="shared" si="842"/>
        <v>0</v>
      </c>
    </row>
    <row r="1766" spans="1:149" x14ac:dyDescent="0.45">
      <c r="A1766" s="78" t="s">
        <v>1493</v>
      </c>
      <c r="B1766" s="174" t="s">
        <v>904</v>
      </c>
      <c r="C1766" s="51" t="s">
        <v>3585</v>
      </c>
      <c r="D1766" s="51" t="s">
        <v>3806</v>
      </c>
      <c r="E1766" s="78" t="s">
        <v>637</v>
      </c>
      <c r="F1766" s="78" t="s">
        <v>2567</v>
      </c>
      <c r="G1766" s="72" t="s">
        <v>3380</v>
      </c>
      <c r="H1766" s="78" t="s">
        <v>1101</v>
      </c>
      <c r="I1766" s="78">
        <v>72</v>
      </c>
      <c r="J1766" s="300">
        <v>11</v>
      </c>
      <c r="K1766" s="78">
        <v>0.2</v>
      </c>
      <c r="L1766" s="300">
        <v>700</v>
      </c>
      <c r="M1766" s="72">
        <v>7</v>
      </c>
      <c r="O1766" s="78"/>
      <c r="P1766" s="72" t="s">
        <v>1374</v>
      </c>
      <c r="AA1766" s="195"/>
      <c r="AB1766" s="195"/>
      <c r="AC1766" s="195"/>
      <c r="AD1766" s="72"/>
      <c r="AE1766" s="316">
        <v>1</v>
      </c>
      <c r="AF1766" s="195"/>
      <c r="AG1766" s="195">
        <v>0</v>
      </c>
      <c r="AH1766" s="72"/>
      <c r="AR1766" s="53">
        <v>0.96530000000000005</v>
      </c>
      <c r="AT1766" s="77"/>
      <c r="AU1766" s="276">
        <v>110</v>
      </c>
      <c r="AV1766" s="276"/>
      <c r="AW1766" s="276">
        <v>106.18300000000001</v>
      </c>
      <c r="AX1766" s="95"/>
      <c r="AY1766" s="276"/>
      <c r="AZ1766" s="95"/>
      <c r="BB1766" s="80" t="s">
        <v>3412</v>
      </c>
      <c r="BC1766" s="270" t="s">
        <v>1126</v>
      </c>
      <c r="BD1766" s="72">
        <v>75.92</v>
      </c>
      <c r="BE1766" s="72">
        <v>0.38</v>
      </c>
      <c r="BF1766" s="72">
        <v>7.0000000000000007E-2</v>
      </c>
      <c r="BG1766" s="72">
        <v>0.02</v>
      </c>
      <c r="BH1766" s="72">
        <v>12.35</v>
      </c>
      <c r="BI1766" s="72">
        <v>0.15</v>
      </c>
      <c r="BJ1766" s="72"/>
      <c r="BK1766" s="72"/>
      <c r="BL1766" s="72"/>
      <c r="BM1766" s="72"/>
      <c r="BN1766" s="72">
        <v>1.01</v>
      </c>
      <c r="BO1766" s="72"/>
      <c r="BP1766" s="72"/>
      <c r="BQ1766" s="72"/>
      <c r="BR1766" s="72">
        <v>0.03</v>
      </c>
      <c r="BS1766" s="72">
        <v>0.01</v>
      </c>
      <c r="BT1766" s="72"/>
      <c r="BU1766" s="72"/>
      <c r="BV1766" s="72"/>
      <c r="BW1766" s="72"/>
      <c r="BX1766" s="72">
        <v>0.53</v>
      </c>
      <c r="BY1766" s="72">
        <v>0.03</v>
      </c>
      <c r="BZ1766" s="72">
        <v>4.1500000000000004</v>
      </c>
      <c r="CA1766" s="72">
        <v>0.26</v>
      </c>
      <c r="CB1766" s="72">
        <v>4.58</v>
      </c>
      <c r="CC1766" s="72">
        <v>0.12</v>
      </c>
      <c r="CD1766" s="72"/>
      <c r="CE1766" s="72"/>
      <c r="CF1766" s="72"/>
      <c r="CG1766" s="72"/>
      <c r="CH1766" s="72"/>
      <c r="CI1766" s="72"/>
      <c r="CJ1766" s="72"/>
      <c r="CK1766" s="72"/>
      <c r="CL1766" s="72"/>
      <c r="CM1766" s="72"/>
      <c r="CN1766" s="72"/>
      <c r="CO1766" s="72"/>
      <c r="CP1766" s="72"/>
      <c r="CQ1766" s="72"/>
      <c r="CR1766" s="72"/>
      <c r="CS1766" s="72"/>
      <c r="CT1766" s="72"/>
      <c r="CU1766" s="72"/>
      <c r="CV1766" s="72"/>
      <c r="CW1766" s="72"/>
      <c r="CX1766" s="72"/>
      <c r="CY1766" s="72"/>
      <c r="CZ1766" s="72"/>
      <c r="DA1766" s="72"/>
      <c r="DB1766" s="72"/>
      <c r="DC1766" s="72"/>
      <c r="DD1766" s="72"/>
      <c r="DE1766" s="72"/>
      <c r="DF1766" s="72"/>
      <c r="DG1766" s="72"/>
      <c r="DH1766" s="78">
        <f t="shared" si="843"/>
        <v>98.64</v>
      </c>
      <c r="DJ1766" s="77">
        <f t="shared" si="820"/>
        <v>1.3599999999999994</v>
      </c>
      <c r="DK1766" s="72"/>
      <c r="DL1766" s="51" t="s">
        <v>827</v>
      </c>
      <c r="DO1766" s="358">
        <v>1.37</v>
      </c>
      <c r="DP1766" s="72">
        <v>7.0000000000000007E-2</v>
      </c>
      <c r="DQ1766" s="374"/>
      <c r="DR1766" s="72"/>
      <c r="DU1766" s="52"/>
      <c r="DX1766" s="75">
        <f t="shared" si="821"/>
        <v>76.966747769667478</v>
      </c>
      <c r="DY1766" s="51">
        <f t="shared" si="822"/>
        <v>0.38523925385239249</v>
      </c>
      <c r="DZ1766" s="75">
        <f t="shared" si="823"/>
        <v>7.0965125709651258E-2</v>
      </c>
      <c r="EA1766" s="51">
        <f t="shared" si="824"/>
        <v>2.02757502027575E-2</v>
      </c>
      <c r="EB1766" s="75">
        <f t="shared" si="825"/>
        <v>12.520275750202758</v>
      </c>
      <c r="EC1766" s="51">
        <f t="shared" si="826"/>
        <v>0.15206812652068127</v>
      </c>
      <c r="ED1766" s="75">
        <f t="shared" si="827"/>
        <v>1.0239253852392538</v>
      </c>
      <c r="EE1766" s="51">
        <f t="shared" si="828"/>
        <v>0</v>
      </c>
      <c r="EF1766" s="75">
        <f t="shared" si="829"/>
        <v>0</v>
      </c>
      <c r="EG1766" s="51" t="e">
        <f t="shared" si="830"/>
        <v>#DIV/0!</v>
      </c>
      <c r="EH1766" s="75">
        <f t="shared" si="831"/>
        <v>3.0413625304136254E-2</v>
      </c>
      <c r="EI1766" s="51">
        <f t="shared" si="832"/>
        <v>1.0137875101378752E-2</v>
      </c>
      <c r="EJ1766" s="75">
        <f t="shared" si="833"/>
        <v>0.5373073803730738</v>
      </c>
      <c r="EK1766" s="51">
        <f t="shared" si="834"/>
        <v>3.0413625304136251E-2</v>
      </c>
      <c r="EL1766" s="75">
        <f t="shared" si="835"/>
        <v>4.207218167072182</v>
      </c>
      <c r="EM1766" s="51">
        <f t="shared" si="836"/>
        <v>0.26358475263584752</v>
      </c>
      <c r="EN1766" s="75">
        <f t="shared" si="837"/>
        <v>4.6431467964314681</v>
      </c>
      <c r="EO1766" s="51">
        <f t="shared" si="838"/>
        <v>0.12165450121654502</v>
      </c>
      <c r="EP1766" s="75">
        <f t="shared" si="839"/>
        <v>0</v>
      </c>
      <c r="EQ1766" s="51" t="e">
        <f t="shared" si="840"/>
        <v>#DIV/0!</v>
      </c>
      <c r="ER1766" s="51">
        <f t="shared" si="841"/>
        <v>100</v>
      </c>
      <c r="ES1766" s="51">
        <f t="shared" si="842"/>
        <v>0</v>
      </c>
    </row>
    <row r="1767" spans="1:149" x14ac:dyDescent="0.45">
      <c r="A1767" s="78" t="s">
        <v>1493</v>
      </c>
      <c r="B1767" s="174" t="s">
        <v>904</v>
      </c>
      <c r="C1767" s="51" t="s">
        <v>3677</v>
      </c>
      <c r="D1767" s="51" t="s">
        <v>3807</v>
      </c>
      <c r="E1767" s="78" t="s">
        <v>637</v>
      </c>
      <c r="F1767" s="78" t="s">
        <v>2568</v>
      </c>
      <c r="G1767" s="72" t="s">
        <v>3380</v>
      </c>
      <c r="H1767" s="78" t="s">
        <v>1101</v>
      </c>
      <c r="I1767" s="78">
        <v>72</v>
      </c>
      <c r="J1767" s="300">
        <v>11</v>
      </c>
      <c r="K1767" s="78">
        <v>0.2</v>
      </c>
      <c r="L1767" s="300">
        <v>700</v>
      </c>
      <c r="M1767" s="72">
        <v>7</v>
      </c>
      <c r="O1767" s="78"/>
      <c r="P1767" s="72" t="s">
        <v>1374</v>
      </c>
      <c r="AA1767" s="195"/>
      <c r="AB1767" s="195"/>
      <c r="AC1767" s="195"/>
      <c r="AD1767" s="72"/>
      <c r="AE1767" s="316">
        <v>1</v>
      </c>
      <c r="AF1767" s="195"/>
      <c r="AG1767" s="195">
        <v>0</v>
      </c>
      <c r="AH1767" s="72"/>
      <c r="AR1767" s="53">
        <v>0.96530000000000005</v>
      </c>
      <c r="AT1767" s="77"/>
      <c r="AU1767" s="276">
        <v>110</v>
      </c>
      <c r="AV1767" s="276"/>
      <c r="AW1767" s="276">
        <v>106.18300000000001</v>
      </c>
      <c r="AX1767" s="95"/>
      <c r="AY1767" s="276"/>
      <c r="AZ1767" s="95"/>
      <c r="BB1767" s="80" t="s">
        <v>3412</v>
      </c>
      <c r="BC1767" s="270" t="s">
        <v>1126</v>
      </c>
      <c r="BD1767" s="72">
        <v>75.62</v>
      </c>
      <c r="BE1767" s="72">
        <v>0.38</v>
      </c>
      <c r="BF1767" s="72">
        <v>0.03</v>
      </c>
      <c r="BG1767" s="72">
        <v>0.02</v>
      </c>
      <c r="BH1767" s="72">
        <v>13.35</v>
      </c>
      <c r="BI1767" s="72">
        <v>0.15</v>
      </c>
      <c r="BJ1767" s="72"/>
      <c r="BK1767" s="72"/>
      <c r="BL1767" s="72"/>
      <c r="BM1767" s="72"/>
      <c r="BN1767" s="72">
        <v>0.02</v>
      </c>
      <c r="BO1767" s="72"/>
      <c r="BP1767" s="72"/>
      <c r="BQ1767" s="72"/>
      <c r="BR1767" s="72">
        <v>0.01</v>
      </c>
      <c r="BS1767" s="72">
        <v>0.01</v>
      </c>
      <c r="BT1767" s="72"/>
      <c r="BU1767" s="72"/>
      <c r="BV1767" s="72"/>
      <c r="BW1767" s="72"/>
      <c r="BX1767" s="72">
        <v>0.01</v>
      </c>
      <c r="BY1767" s="72">
        <v>0.03</v>
      </c>
      <c r="BZ1767" s="72">
        <v>4.51</v>
      </c>
      <c r="CA1767" s="72">
        <v>0.26</v>
      </c>
      <c r="CB1767" s="72">
        <v>5.12</v>
      </c>
      <c r="CC1767" s="72">
        <v>0.12</v>
      </c>
      <c r="CD1767" s="72"/>
      <c r="CE1767" s="72"/>
      <c r="CF1767" s="72"/>
      <c r="CG1767" s="72"/>
      <c r="CH1767" s="72"/>
      <c r="CI1767" s="72"/>
      <c r="CJ1767" s="72"/>
      <c r="CK1767" s="72"/>
      <c r="CL1767" s="72"/>
      <c r="CM1767" s="72"/>
      <c r="CN1767" s="72"/>
      <c r="CO1767" s="72"/>
      <c r="CP1767" s="72"/>
      <c r="CQ1767" s="72"/>
      <c r="CR1767" s="72"/>
      <c r="CS1767" s="72"/>
      <c r="CT1767" s="72"/>
      <c r="CU1767" s="72"/>
      <c r="CV1767" s="72"/>
      <c r="CW1767" s="72"/>
      <c r="CX1767" s="72"/>
      <c r="CY1767" s="72"/>
      <c r="CZ1767" s="72"/>
      <c r="DA1767" s="72"/>
      <c r="DB1767" s="72"/>
      <c r="DC1767" s="72"/>
      <c r="DD1767" s="72"/>
      <c r="DE1767" s="72"/>
      <c r="DF1767" s="72"/>
      <c r="DG1767" s="72"/>
      <c r="DH1767" s="78">
        <f t="shared" si="843"/>
        <v>98.670000000000016</v>
      </c>
      <c r="DJ1767" s="77">
        <f t="shared" si="820"/>
        <v>1.3299999999999841</v>
      </c>
      <c r="DK1767" s="72"/>
      <c r="DL1767" s="51" t="s">
        <v>827</v>
      </c>
      <c r="DO1767" s="358">
        <v>1.33</v>
      </c>
      <c r="DP1767" s="72">
        <v>0.02</v>
      </c>
      <c r="DQ1767" s="374"/>
      <c r="DR1767" s="72"/>
      <c r="DU1767" s="52"/>
      <c r="DX1767" s="75">
        <f t="shared" si="821"/>
        <v>76.639302726259245</v>
      </c>
      <c r="DY1767" s="51">
        <f t="shared" si="822"/>
        <v>0.38512212425255904</v>
      </c>
      <c r="DZ1767" s="75">
        <f t="shared" si="823"/>
        <v>3.0404378230465181E-2</v>
      </c>
      <c r="EA1767" s="51">
        <f t="shared" si="824"/>
        <v>2.0269585486976788E-2</v>
      </c>
      <c r="EB1767" s="75">
        <f t="shared" si="825"/>
        <v>13.529948312557005</v>
      </c>
      <c r="EC1767" s="51">
        <f t="shared" si="826"/>
        <v>0.15202189115232589</v>
      </c>
      <c r="ED1767" s="75">
        <f t="shared" si="827"/>
        <v>2.0269585486976788E-2</v>
      </c>
      <c r="EE1767" s="51">
        <f t="shared" si="828"/>
        <v>0</v>
      </c>
      <c r="EF1767" s="75">
        <f t="shared" si="829"/>
        <v>0</v>
      </c>
      <c r="EG1767" s="51" t="e">
        <f t="shared" si="830"/>
        <v>#DIV/0!</v>
      </c>
      <c r="EH1767" s="75">
        <f t="shared" si="831"/>
        <v>1.0134792743488394E-2</v>
      </c>
      <c r="EI1767" s="51">
        <f t="shared" si="832"/>
        <v>1.0134792743488394E-2</v>
      </c>
      <c r="EJ1767" s="75">
        <f t="shared" si="833"/>
        <v>1.0134792743488394E-2</v>
      </c>
      <c r="EK1767" s="51">
        <f t="shared" si="834"/>
        <v>3.0404378230465184E-2</v>
      </c>
      <c r="EL1767" s="75">
        <f t="shared" si="835"/>
        <v>4.5707915273132658</v>
      </c>
      <c r="EM1767" s="51">
        <f t="shared" si="836"/>
        <v>0.26350461133069825</v>
      </c>
      <c r="EN1767" s="75">
        <f t="shared" si="837"/>
        <v>5.1890138846660578</v>
      </c>
      <c r="EO1767" s="51">
        <f t="shared" si="838"/>
        <v>0.12161751292186074</v>
      </c>
      <c r="EP1767" s="75">
        <f t="shared" si="839"/>
        <v>0</v>
      </c>
      <c r="EQ1767" s="51" t="e">
        <f t="shared" si="840"/>
        <v>#DIV/0!</v>
      </c>
      <c r="ER1767" s="51">
        <f t="shared" si="841"/>
        <v>100</v>
      </c>
      <c r="ES1767" s="51">
        <f t="shared" si="842"/>
        <v>0</v>
      </c>
    </row>
    <row r="1768" spans="1:149" x14ac:dyDescent="0.45">
      <c r="A1768" s="78" t="s">
        <v>1493</v>
      </c>
      <c r="B1768" s="174" t="s">
        <v>904</v>
      </c>
      <c r="C1768" s="51" t="s">
        <v>3585</v>
      </c>
      <c r="D1768" s="51" t="s">
        <v>3805</v>
      </c>
      <c r="E1768" s="78" t="s">
        <v>637</v>
      </c>
      <c r="F1768" s="78" t="s">
        <v>2569</v>
      </c>
      <c r="G1768" s="72" t="s">
        <v>3380</v>
      </c>
      <c r="H1768" s="78" t="s">
        <v>1101</v>
      </c>
      <c r="I1768" s="78">
        <v>48</v>
      </c>
      <c r="J1768" s="300">
        <v>11</v>
      </c>
      <c r="K1768" s="78">
        <v>0.2</v>
      </c>
      <c r="L1768" s="300">
        <v>700</v>
      </c>
      <c r="M1768" s="72">
        <v>7</v>
      </c>
      <c r="O1768" s="78"/>
      <c r="P1768" s="72" t="s">
        <v>1374</v>
      </c>
      <c r="AA1768" s="195"/>
      <c r="AB1768" s="195"/>
      <c r="AC1768" s="195"/>
      <c r="AD1768" s="72"/>
      <c r="AE1768" s="316">
        <v>1</v>
      </c>
      <c r="AF1768" s="195"/>
      <c r="AG1768" s="195">
        <v>0</v>
      </c>
      <c r="AH1768" s="72"/>
      <c r="AR1768" s="53">
        <v>0.96530000000000005</v>
      </c>
      <c r="AT1768" s="77"/>
      <c r="AU1768" s="276">
        <v>110</v>
      </c>
      <c r="AV1768" s="276"/>
      <c r="AW1768" s="276">
        <v>106.18300000000001</v>
      </c>
      <c r="AX1768" s="95"/>
      <c r="AY1768" s="276"/>
      <c r="AZ1768" s="95"/>
      <c r="BB1768" s="80" t="s">
        <v>3412</v>
      </c>
      <c r="BC1768" s="270" t="s">
        <v>1126</v>
      </c>
      <c r="BD1768" s="72">
        <v>75.94</v>
      </c>
      <c r="BE1768" s="72">
        <v>0.37</v>
      </c>
      <c r="BF1768" s="72">
        <v>7.0000000000000007E-2</v>
      </c>
      <c r="BG1768" s="72">
        <v>0.02</v>
      </c>
      <c r="BH1768" s="72">
        <v>12.46</v>
      </c>
      <c r="BI1768" s="72">
        <v>0.15</v>
      </c>
      <c r="BJ1768" s="72"/>
      <c r="BK1768" s="72"/>
      <c r="BL1768" s="72"/>
      <c r="BM1768" s="72"/>
      <c r="BN1768" s="72">
        <v>0.54</v>
      </c>
      <c r="BO1768" s="72"/>
      <c r="BP1768" s="72"/>
      <c r="BQ1768" s="72"/>
      <c r="BR1768" s="72">
        <v>0.05</v>
      </c>
      <c r="BS1768" s="72">
        <v>0.01</v>
      </c>
      <c r="BT1768" s="72"/>
      <c r="BU1768" s="72"/>
      <c r="BV1768" s="72"/>
      <c r="BW1768" s="72"/>
      <c r="BX1768" s="72">
        <v>0.5</v>
      </c>
      <c r="BY1768" s="72">
        <v>0.03</v>
      </c>
      <c r="BZ1768" s="72">
        <v>4.2300000000000004</v>
      </c>
      <c r="CA1768" s="72">
        <v>0.26</v>
      </c>
      <c r="CB1768" s="72">
        <v>4.0599999999999996</v>
      </c>
      <c r="CC1768" s="72">
        <v>0.12</v>
      </c>
      <c r="CD1768" s="72"/>
      <c r="CE1768" s="72"/>
      <c r="CF1768" s="72"/>
      <c r="CG1768" s="72"/>
      <c r="CH1768" s="72"/>
      <c r="CI1768" s="72"/>
      <c r="CJ1768" s="72"/>
      <c r="CK1768" s="72"/>
      <c r="CL1768" s="72"/>
      <c r="CM1768" s="72"/>
      <c r="CN1768" s="72"/>
      <c r="CO1768" s="72"/>
      <c r="CP1768" s="72"/>
      <c r="CQ1768" s="72"/>
      <c r="CR1768" s="72"/>
      <c r="CS1768" s="72"/>
      <c r="CT1768" s="72"/>
      <c r="CU1768" s="72"/>
      <c r="CV1768" s="72"/>
      <c r="CW1768" s="72"/>
      <c r="CX1768" s="72"/>
      <c r="CY1768" s="72"/>
      <c r="CZ1768" s="72"/>
      <c r="DA1768" s="72"/>
      <c r="DB1768" s="72"/>
      <c r="DC1768" s="72"/>
      <c r="DD1768" s="72"/>
      <c r="DE1768" s="72"/>
      <c r="DF1768" s="72"/>
      <c r="DG1768" s="72"/>
      <c r="DH1768" s="78">
        <f t="shared" si="843"/>
        <v>97.850000000000009</v>
      </c>
      <c r="DJ1768" s="77">
        <f t="shared" si="820"/>
        <v>2.1499999999999915</v>
      </c>
      <c r="DK1768" s="72"/>
      <c r="DL1768" s="51" t="s">
        <v>827</v>
      </c>
      <c r="DO1768" s="358">
        <v>2.16</v>
      </c>
      <c r="DP1768" s="72">
        <v>0.03</v>
      </c>
      <c r="DQ1768" s="374"/>
      <c r="DR1768" s="72"/>
      <c r="DU1768" s="52"/>
      <c r="DX1768" s="75">
        <f t="shared" si="821"/>
        <v>77.608584568216656</v>
      </c>
      <c r="DY1768" s="51">
        <f t="shared" si="822"/>
        <v>0.37812979049565665</v>
      </c>
      <c r="DZ1768" s="75">
        <f t="shared" si="823"/>
        <v>7.1538068472151245E-2</v>
      </c>
      <c r="EA1768" s="51">
        <f t="shared" si="824"/>
        <v>2.0439448134900354E-2</v>
      </c>
      <c r="EB1768" s="75">
        <f t="shared" si="825"/>
        <v>12.733776188042922</v>
      </c>
      <c r="EC1768" s="51">
        <f t="shared" si="826"/>
        <v>0.15329586101175266</v>
      </c>
      <c r="ED1768" s="75">
        <f t="shared" si="827"/>
        <v>0.55186509964230968</v>
      </c>
      <c r="EE1768" s="51">
        <f t="shared" si="828"/>
        <v>0</v>
      </c>
      <c r="EF1768" s="75">
        <f t="shared" si="829"/>
        <v>0</v>
      </c>
      <c r="EG1768" s="51" t="e">
        <f t="shared" si="830"/>
        <v>#DIV/0!</v>
      </c>
      <c r="EH1768" s="75">
        <f t="shared" si="831"/>
        <v>5.1098620337250891E-2</v>
      </c>
      <c r="EI1768" s="51">
        <f t="shared" si="832"/>
        <v>1.0219724067450177E-2</v>
      </c>
      <c r="EJ1768" s="75">
        <f t="shared" si="833"/>
        <v>0.51098620337250888</v>
      </c>
      <c r="EK1768" s="51">
        <f t="shared" si="834"/>
        <v>3.0659172202350531E-2</v>
      </c>
      <c r="EL1768" s="75">
        <f t="shared" si="835"/>
        <v>4.3229432805314261</v>
      </c>
      <c r="EM1768" s="51">
        <f t="shared" si="836"/>
        <v>0.2657128257537047</v>
      </c>
      <c r="EN1768" s="75">
        <f t="shared" si="837"/>
        <v>4.1492079713847723</v>
      </c>
      <c r="EO1768" s="51">
        <f t="shared" si="838"/>
        <v>0.12263668880940215</v>
      </c>
      <c r="EP1768" s="75">
        <f t="shared" si="839"/>
        <v>0</v>
      </c>
      <c r="EQ1768" s="51" t="e">
        <f t="shared" si="840"/>
        <v>#DIV/0!</v>
      </c>
      <c r="ER1768" s="51">
        <f t="shared" si="841"/>
        <v>100</v>
      </c>
      <c r="ES1768" s="51">
        <f t="shared" si="842"/>
        <v>0</v>
      </c>
    </row>
    <row r="1769" spans="1:149" x14ac:dyDescent="0.45">
      <c r="A1769" s="78" t="s">
        <v>1493</v>
      </c>
      <c r="B1769" s="174" t="s">
        <v>904</v>
      </c>
      <c r="C1769" s="51" t="s">
        <v>3677</v>
      </c>
      <c r="D1769" s="51" t="s">
        <v>3807</v>
      </c>
      <c r="E1769" s="78" t="s">
        <v>637</v>
      </c>
      <c r="F1769" s="78" t="s">
        <v>2570</v>
      </c>
      <c r="G1769" s="72" t="s">
        <v>3380</v>
      </c>
      <c r="H1769" s="78" t="s">
        <v>1101</v>
      </c>
      <c r="I1769" s="78">
        <v>48</v>
      </c>
      <c r="J1769" s="300">
        <v>11</v>
      </c>
      <c r="K1769" s="78">
        <v>0.2</v>
      </c>
      <c r="L1769" s="300">
        <v>700</v>
      </c>
      <c r="M1769" s="72">
        <v>7</v>
      </c>
      <c r="O1769" s="78"/>
      <c r="P1769" s="72" t="s">
        <v>1374</v>
      </c>
      <c r="AA1769" s="195"/>
      <c r="AB1769" s="195"/>
      <c r="AC1769" s="195"/>
      <c r="AD1769" s="72"/>
      <c r="AE1769" s="316">
        <v>1</v>
      </c>
      <c r="AF1769" s="195"/>
      <c r="AG1769" s="195">
        <v>0</v>
      </c>
      <c r="AH1769" s="72"/>
      <c r="AR1769" s="53">
        <v>0.96530000000000005</v>
      </c>
      <c r="AT1769" s="77"/>
      <c r="AU1769" s="276">
        <v>110</v>
      </c>
      <c r="AV1769" s="276"/>
      <c r="AW1769" s="276">
        <v>106.18300000000001</v>
      </c>
      <c r="AX1769" s="95"/>
      <c r="AY1769" s="276"/>
      <c r="AZ1769" s="95"/>
      <c r="BB1769" s="80" t="s">
        <v>3412</v>
      </c>
      <c r="BC1769" s="270" t="s">
        <v>1126</v>
      </c>
      <c r="BD1769" s="72">
        <v>74.959999999999994</v>
      </c>
      <c r="BE1769" s="72">
        <v>0.37</v>
      </c>
      <c r="BF1769" s="72">
        <v>0.03</v>
      </c>
      <c r="BG1769" s="72">
        <v>0.02</v>
      </c>
      <c r="BH1769" s="72">
        <v>13.24</v>
      </c>
      <c r="BI1769" s="72">
        <v>0.15</v>
      </c>
      <c r="BJ1769" s="72"/>
      <c r="BK1769" s="72"/>
      <c r="BL1769" s="72"/>
      <c r="BM1769" s="72"/>
      <c r="BN1769" s="72">
        <v>0.02</v>
      </c>
      <c r="BO1769" s="72"/>
      <c r="BP1769" s="72"/>
      <c r="BQ1769" s="72"/>
      <c r="BR1769" s="72">
        <v>0.01</v>
      </c>
      <c r="BS1769" s="72">
        <v>0.01</v>
      </c>
      <c r="BT1769" s="72"/>
      <c r="BU1769" s="72"/>
      <c r="BV1769" s="72"/>
      <c r="BW1769" s="72"/>
      <c r="BX1769" s="72">
        <v>0.01</v>
      </c>
      <c r="BY1769" s="72">
        <v>0.03</v>
      </c>
      <c r="BZ1769" s="72">
        <v>4.47</v>
      </c>
      <c r="CA1769" s="72">
        <v>0.25</v>
      </c>
      <c r="CB1769" s="72">
        <v>5.08</v>
      </c>
      <c r="CC1769" s="72">
        <v>0.12</v>
      </c>
      <c r="CD1769" s="72"/>
      <c r="CE1769" s="72"/>
      <c r="CF1769" s="72"/>
      <c r="CG1769" s="72"/>
      <c r="CH1769" s="72"/>
      <c r="CI1769" s="72"/>
      <c r="CJ1769" s="72"/>
      <c r="CK1769" s="72"/>
      <c r="CL1769" s="72"/>
      <c r="CM1769" s="72"/>
      <c r="CN1769" s="72"/>
      <c r="CO1769" s="72"/>
      <c r="CP1769" s="72"/>
      <c r="CQ1769" s="72"/>
      <c r="CR1769" s="72"/>
      <c r="CS1769" s="72"/>
      <c r="CT1769" s="72"/>
      <c r="CU1769" s="72"/>
      <c r="CV1769" s="72"/>
      <c r="CW1769" s="72"/>
      <c r="CX1769" s="72"/>
      <c r="CY1769" s="72"/>
      <c r="CZ1769" s="72"/>
      <c r="DA1769" s="72"/>
      <c r="DB1769" s="72"/>
      <c r="DC1769" s="72"/>
      <c r="DD1769" s="72"/>
      <c r="DE1769" s="72"/>
      <c r="DF1769" s="72"/>
      <c r="DG1769" s="72"/>
      <c r="DH1769" s="78">
        <f t="shared" si="843"/>
        <v>97.82</v>
      </c>
      <c r="DJ1769" s="77">
        <f t="shared" si="820"/>
        <v>2.1800000000000068</v>
      </c>
      <c r="DK1769" s="72"/>
      <c r="DL1769" s="51" t="s">
        <v>827</v>
      </c>
      <c r="DO1769" s="358">
        <v>2.1800000000000002</v>
      </c>
      <c r="DP1769" s="72">
        <v>0.03</v>
      </c>
      <c r="DQ1769" s="374"/>
      <c r="DR1769" s="72"/>
      <c r="DU1769" s="52"/>
      <c r="DX1769" s="75">
        <f t="shared" si="821"/>
        <v>76.63054590063382</v>
      </c>
      <c r="DY1769" s="51">
        <f t="shared" si="822"/>
        <v>0.37824575751380091</v>
      </c>
      <c r="DZ1769" s="75">
        <f t="shared" si="823"/>
        <v>3.0668574933551421E-2</v>
      </c>
      <c r="EA1769" s="51">
        <f t="shared" si="824"/>
        <v>2.0445716622367615E-2</v>
      </c>
      <c r="EB1769" s="75">
        <f t="shared" si="825"/>
        <v>13.535064404007361</v>
      </c>
      <c r="EC1769" s="51">
        <f t="shared" si="826"/>
        <v>0.15334287466775709</v>
      </c>
      <c r="ED1769" s="75">
        <f t="shared" si="827"/>
        <v>2.0445716622367615E-2</v>
      </c>
      <c r="EE1769" s="51">
        <f t="shared" si="828"/>
        <v>0</v>
      </c>
      <c r="EF1769" s="75">
        <f t="shared" si="829"/>
        <v>0</v>
      </c>
      <c r="EG1769" s="51" t="e">
        <f t="shared" si="830"/>
        <v>#DIV/0!</v>
      </c>
      <c r="EH1769" s="75">
        <f t="shared" si="831"/>
        <v>1.0222858311183807E-2</v>
      </c>
      <c r="EI1769" s="51">
        <f t="shared" si="832"/>
        <v>1.0222858311183807E-2</v>
      </c>
      <c r="EJ1769" s="75">
        <f t="shared" si="833"/>
        <v>1.0222858311183807E-2</v>
      </c>
      <c r="EK1769" s="51">
        <f t="shared" si="834"/>
        <v>3.0668574933551421E-2</v>
      </c>
      <c r="EL1769" s="75">
        <f t="shared" si="835"/>
        <v>4.5696176650991616</v>
      </c>
      <c r="EM1769" s="51">
        <f t="shared" si="836"/>
        <v>0.25557145777959517</v>
      </c>
      <c r="EN1769" s="75">
        <f t="shared" si="837"/>
        <v>5.193212022081374</v>
      </c>
      <c r="EO1769" s="51">
        <f t="shared" si="838"/>
        <v>0.12267429973420568</v>
      </c>
      <c r="EP1769" s="75">
        <f t="shared" si="839"/>
        <v>0</v>
      </c>
      <c r="EQ1769" s="51" t="e">
        <f t="shared" si="840"/>
        <v>#DIV/0!</v>
      </c>
      <c r="ER1769" s="51">
        <f t="shared" si="841"/>
        <v>100</v>
      </c>
      <c r="ES1769" s="51">
        <f t="shared" si="842"/>
        <v>0</v>
      </c>
    </row>
    <row r="1770" spans="1:149" x14ac:dyDescent="0.45">
      <c r="A1770" s="78" t="s">
        <v>1493</v>
      </c>
      <c r="B1770" s="174" t="s">
        <v>904</v>
      </c>
      <c r="C1770" s="51" t="s">
        <v>3585</v>
      </c>
      <c r="D1770" s="51" t="s">
        <v>3806</v>
      </c>
      <c r="E1770" s="78" t="s">
        <v>637</v>
      </c>
      <c r="F1770" s="78" t="s">
        <v>2571</v>
      </c>
      <c r="G1770" s="72" t="s">
        <v>3380</v>
      </c>
      <c r="H1770" s="78" t="s">
        <v>1101</v>
      </c>
      <c r="I1770" s="78">
        <v>72</v>
      </c>
      <c r="J1770" s="300">
        <v>11</v>
      </c>
      <c r="K1770" s="78">
        <v>0.2</v>
      </c>
      <c r="L1770" s="300">
        <v>850</v>
      </c>
      <c r="M1770" s="72">
        <v>7</v>
      </c>
      <c r="O1770" s="78"/>
      <c r="P1770" s="72" t="s">
        <v>1374</v>
      </c>
      <c r="AA1770" s="195"/>
      <c r="AB1770" s="195"/>
      <c r="AC1770" s="195"/>
      <c r="AD1770" s="72"/>
      <c r="AE1770" s="316">
        <v>1</v>
      </c>
      <c r="AF1770" s="195"/>
      <c r="AG1770" s="195">
        <v>0</v>
      </c>
      <c r="AH1770" s="72"/>
      <c r="AR1770" s="53">
        <v>0.98209999999999997</v>
      </c>
      <c r="AT1770" s="77"/>
      <c r="AU1770" s="276">
        <v>110</v>
      </c>
      <c r="AV1770" s="276"/>
      <c r="AW1770" s="276">
        <v>108.03099999999999</v>
      </c>
      <c r="AX1770" s="95"/>
      <c r="AY1770" s="276"/>
      <c r="AZ1770" s="95"/>
      <c r="BB1770" s="80" t="s">
        <v>3412</v>
      </c>
      <c r="BC1770" s="270" t="s">
        <v>1126</v>
      </c>
      <c r="BD1770" s="72">
        <v>76.38</v>
      </c>
      <c r="BE1770" s="72">
        <v>0.38</v>
      </c>
      <c r="BF1770" s="72">
        <v>7.0000000000000007E-2</v>
      </c>
      <c r="BG1770" s="72">
        <v>0.02</v>
      </c>
      <c r="BH1770" s="72">
        <v>12.42</v>
      </c>
      <c r="BI1770" s="72">
        <v>0.15</v>
      </c>
      <c r="BJ1770" s="72"/>
      <c r="BK1770" s="72"/>
      <c r="BL1770" s="72"/>
      <c r="BM1770" s="72"/>
      <c r="BN1770" s="72">
        <v>1.02</v>
      </c>
      <c r="BO1770" s="72"/>
      <c r="BP1770" s="72"/>
      <c r="BQ1770" s="72"/>
      <c r="BR1770" s="72">
        <v>0.03</v>
      </c>
      <c r="BS1770" s="72">
        <v>0.01</v>
      </c>
      <c r="BT1770" s="72"/>
      <c r="BU1770" s="72"/>
      <c r="BV1770" s="72"/>
      <c r="BW1770" s="72"/>
      <c r="BX1770" s="72">
        <v>0.53</v>
      </c>
      <c r="BY1770" s="72">
        <v>0.03</v>
      </c>
      <c r="BZ1770" s="72">
        <v>4.17</v>
      </c>
      <c r="CA1770" s="72">
        <v>0.26</v>
      </c>
      <c r="CB1770" s="72">
        <v>4.5999999999999996</v>
      </c>
      <c r="CC1770" s="72">
        <v>0.12</v>
      </c>
      <c r="CD1770" s="72"/>
      <c r="CE1770" s="72"/>
      <c r="CF1770" s="72"/>
      <c r="CG1770" s="72"/>
      <c r="CH1770" s="72"/>
      <c r="CI1770" s="72"/>
      <c r="CJ1770" s="72"/>
      <c r="CK1770" s="72"/>
      <c r="CL1770" s="72"/>
      <c r="CM1770" s="72"/>
      <c r="CN1770" s="72"/>
      <c r="CO1770" s="72"/>
      <c r="CP1770" s="72"/>
      <c r="CQ1770" s="72"/>
      <c r="CR1770" s="72"/>
      <c r="CS1770" s="72"/>
      <c r="CT1770" s="72"/>
      <c r="CU1770" s="72"/>
      <c r="CV1770" s="72"/>
      <c r="CW1770" s="72"/>
      <c r="CX1770" s="72"/>
      <c r="CY1770" s="72"/>
      <c r="CZ1770" s="72"/>
      <c r="DA1770" s="72"/>
      <c r="DB1770" s="72"/>
      <c r="DC1770" s="72"/>
      <c r="DD1770" s="72"/>
      <c r="DE1770" s="72"/>
      <c r="DF1770" s="72"/>
      <c r="DG1770" s="72"/>
      <c r="DH1770" s="78">
        <f t="shared" si="843"/>
        <v>99.219999999999985</v>
      </c>
      <c r="DJ1770" s="77">
        <f t="shared" si="820"/>
        <v>0.78000000000001535</v>
      </c>
      <c r="DK1770" s="72"/>
      <c r="DL1770" s="51" t="s">
        <v>827</v>
      </c>
      <c r="DO1770" s="358">
        <v>0.77</v>
      </c>
      <c r="DP1770" s="72">
        <v>0.01</v>
      </c>
      <c r="DQ1770" s="374"/>
      <c r="DR1770" s="72"/>
      <c r="DU1770" s="52"/>
      <c r="DX1770" s="75">
        <f t="shared" si="821"/>
        <v>76.980447490425334</v>
      </c>
      <c r="DY1770" s="51">
        <f t="shared" si="822"/>
        <v>0.38298730094738981</v>
      </c>
      <c r="DZ1770" s="75">
        <f t="shared" si="823"/>
        <v>7.0550292279782323E-2</v>
      </c>
      <c r="EA1770" s="51">
        <f t="shared" si="824"/>
        <v>2.0157226365652092E-2</v>
      </c>
      <c r="EB1770" s="75">
        <f t="shared" si="825"/>
        <v>12.517637573069948</v>
      </c>
      <c r="EC1770" s="51">
        <f t="shared" si="826"/>
        <v>0.15117919774239066</v>
      </c>
      <c r="ED1770" s="75">
        <f t="shared" si="827"/>
        <v>1.0280185446482566</v>
      </c>
      <c r="EE1770" s="51">
        <f t="shared" si="828"/>
        <v>0</v>
      </c>
      <c r="EF1770" s="75">
        <f t="shared" si="829"/>
        <v>0</v>
      </c>
      <c r="EG1770" s="51" t="e">
        <f t="shared" si="830"/>
        <v>#DIV/0!</v>
      </c>
      <c r="EH1770" s="75">
        <f t="shared" si="831"/>
        <v>3.0235839548478135E-2</v>
      </c>
      <c r="EI1770" s="51">
        <f t="shared" si="832"/>
        <v>1.0078613182826046E-2</v>
      </c>
      <c r="EJ1770" s="75">
        <f t="shared" si="833"/>
        <v>0.53416649868978039</v>
      </c>
      <c r="EK1770" s="51">
        <f t="shared" si="834"/>
        <v>3.0235839548478131E-2</v>
      </c>
      <c r="EL1770" s="75">
        <f t="shared" si="835"/>
        <v>4.2027816972384606</v>
      </c>
      <c r="EM1770" s="51">
        <f t="shared" si="836"/>
        <v>0.26204394275347714</v>
      </c>
      <c r="EN1770" s="75">
        <f t="shared" si="837"/>
        <v>4.6361620640999801</v>
      </c>
      <c r="EO1770" s="51">
        <f t="shared" si="838"/>
        <v>0.12094335819391254</v>
      </c>
      <c r="EP1770" s="75">
        <f t="shared" si="839"/>
        <v>0</v>
      </c>
      <c r="EQ1770" s="51" t="e">
        <f t="shared" si="840"/>
        <v>#DIV/0!</v>
      </c>
      <c r="ER1770" s="51">
        <f t="shared" si="841"/>
        <v>100</v>
      </c>
      <c r="ES1770" s="51">
        <f t="shared" si="842"/>
        <v>0</v>
      </c>
    </row>
    <row r="1771" spans="1:149" x14ac:dyDescent="0.45">
      <c r="A1771" s="78" t="s">
        <v>1493</v>
      </c>
      <c r="B1771" s="174" t="s">
        <v>904</v>
      </c>
      <c r="C1771" s="51" t="s">
        <v>3585</v>
      </c>
      <c r="D1771" s="51" t="s">
        <v>3805</v>
      </c>
      <c r="E1771" s="78" t="s">
        <v>637</v>
      </c>
      <c r="F1771" s="78" t="s">
        <v>2572</v>
      </c>
      <c r="G1771" s="72" t="s">
        <v>3380</v>
      </c>
      <c r="H1771" s="78" t="s">
        <v>1101</v>
      </c>
      <c r="I1771" s="78">
        <v>72</v>
      </c>
      <c r="J1771" s="300">
        <v>11</v>
      </c>
      <c r="K1771" s="78">
        <v>0.2</v>
      </c>
      <c r="L1771" s="300">
        <v>850</v>
      </c>
      <c r="M1771" s="72">
        <v>7</v>
      </c>
      <c r="O1771" s="78"/>
      <c r="P1771" s="72" t="s">
        <v>1374</v>
      </c>
      <c r="AA1771" s="195"/>
      <c r="AB1771" s="195"/>
      <c r="AC1771" s="195"/>
      <c r="AD1771" s="72"/>
      <c r="AE1771" s="316">
        <v>1</v>
      </c>
      <c r="AF1771" s="195"/>
      <c r="AG1771" s="195">
        <v>0</v>
      </c>
      <c r="AH1771" s="72"/>
      <c r="AR1771" s="53">
        <v>0.98209999999999997</v>
      </c>
      <c r="AT1771" s="77"/>
      <c r="AU1771" s="276">
        <v>110</v>
      </c>
      <c r="AV1771" s="276"/>
      <c r="AW1771" s="276">
        <v>108.03099999999999</v>
      </c>
      <c r="AX1771" s="95"/>
      <c r="AY1771" s="276"/>
      <c r="AZ1771" s="95"/>
      <c r="BB1771" s="80" t="s">
        <v>3412</v>
      </c>
      <c r="BC1771" s="270" t="s">
        <v>1126</v>
      </c>
      <c r="BD1771" s="72">
        <v>77</v>
      </c>
      <c r="BE1771" s="72">
        <v>0.38</v>
      </c>
      <c r="BF1771" s="72">
        <v>7.0000000000000007E-2</v>
      </c>
      <c r="BG1771" s="72">
        <v>0.02</v>
      </c>
      <c r="BH1771" s="72">
        <v>12.63</v>
      </c>
      <c r="BI1771" s="72">
        <v>0.15</v>
      </c>
      <c r="BJ1771" s="72"/>
      <c r="BK1771" s="72"/>
      <c r="BL1771" s="72"/>
      <c r="BM1771" s="72"/>
      <c r="BN1771" s="72">
        <v>0.55000000000000004</v>
      </c>
      <c r="BO1771" s="72"/>
      <c r="BP1771" s="72"/>
      <c r="BQ1771" s="72"/>
      <c r="BR1771" s="72">
        <v>0.05</v>
      </c>
      <c r="BS1771" s="72">
        <v>0.01</v>
      </c>
      <c r="BT1771" s="72"/>
      <c r="BU1771" s="72"/>
      <c r="BV1771" s="72"/>
      <c r="BW1771" s="72"/>
      <c r="BX1771" s="72">
        <v>0.51</v>
      </c>
      <c r="BY1771" s="72">
        <v>0.03</v>
      </c>
      <c r="BZ1771" s="72">
        <v>4.29</v>
      </c>
      <c r="CA1771" s="72">
        <v>0.26</v>
      </c>
      <c r="CB1771" s="72">
        <v>4.12</v>
      </c>
      <c r="CC1771" s="72">
        <v>0.12</v>
      </c>
      <c r="CD1771" s="72"/>
      <c r="CE1771" s="72"/>
      <c r="CF1771" s="72"/>
      <c r="CG1771" s="72"/>
      <c r="CH1771" s="72"/>
      <c r="CI1771" s="72"/>
      <c r="CJ1771" s="72"/>
      <c r="CK1771" s="72"/>
      <c r="CL1771" s="72"/>
      <c r="CM1771" s="72"/>
      <c r="CN1771" s="72"/>
      <c r="CO1771" s="72"/>
      <c r="CP1771" s="72"/>
      <c r="CQ1771" s="72"/>
      <c r="CR1771" s="72"/>
      <c r="CS1771" s="72"/>
      <c r="CT1771" s="72"/>
      <c r="CU1771" s="72"/>
      <c r="CV1771" s="72"/>
      <c r="CW1771" s="72"/>
      <c r="CX1771" s="72"/>
      <c r="CY1771" s="72"/>
      <c r="CZ1771" s="72"/>
      <c r="DA1771" s="72"/>
      <c r="DB1771" s="72"/>
      <c r="DC1771" s="72"/>
      <c r="DD1771" s="72"/>
      <c r="DE1771" s="72"/>
      <c r="DF1771" s="72"/>
      <c r="DG1771" s="72"/>
      <c r="DH1771" s="78">
        <f t="shared" si="843"/>
        <v>99.22</v>
      </c>
      <c r="DJ1771" s="77">
        <f t="shared" si="820"/>
        <v>0.78000000000000114</v>
      </c>
      <c r="DK1771" s="72"/>
      <c r="DL1771" s="51" t="s">
        <v>827</v>
      </c>
      <c r="DO1771" s="358">
        <v>0.79</v>
      </c>
      <c r="DP1771" s="72">
        <v>0.01</v>
      </c>
      <c r="DQ1771" s="374"/>
      <c r="DR1771" s="72"/>
      <c r="DU1771" s="52"/>
      <c r="DX1771" s="75">
        <f t="shared" si="821"/>
        <v>77.605321507760536</v>
      </c>
      <c r="DY1771" s="51">
        <f t="shared" si="822"/>
        <v>0.3829873009473897</v>
      </c>
      <c r="DZ1771" s="75">
        <f t="shared" si="823"/>
        <v>7.0550292279782309E-2</v>
      </c>
      <c r="EA1771" s="51">
        <f t="shared" si="824"/>
        <v>2.0157226365652089E-2</v>
      </c>
      <c r="EB1771" s="75">
        <f t="shared" si="825"/>
        <v>12.729288449909292</v>
      </c>
      <c r="EC1771" s="51">
        <f t="shared" si="826"/>
        <v>0.15117919774239064</v>
      </c>
      <c r="ED1771" s="75">
        <f t="shared" si="827"/>
        <v>0.55432372505543237</v>
      </c>
      <c r="EE1771" s="51">
        <f t="shared" si="828"/>
        <v>0</v>
      </c>
      <c r="EF1771" s="75">
        <f t="shared" si="829"/>
        <v>0</v>
      </c>
      <c r="EG1771" s="51" t="e">
        <f t="shared" si="830"/>
        <v>#DIV/0!</v>
      </c>
      <c r="EH1771" s="75">
        <f t="shared" si="831"/>
        <v>5.0393065914130217E-2</v>
      </c>
      <c r="EI1771" s="51">
        <f t="shared" si="832"/>
        <v>1.0078613182826043E-2</v>
      </c>
      <c r="EJ1771" s="75">
        <f t="shared" si="833"/>
        <v>0.51400927232412819</v>
      </c>
      <c r="EK1771" s="51">
        <f t="shared" si="834"/>
        <v>3.0235839548478128E-2</v>
      </c>
      <c r="EL1771" s="75">
        <f t="shared" si="835"/>
        <v>4.3237250554323721</v>
      </c>
      <c r="EM1771" s="51">
        <f t="shared" si="836"/>
        <v>0.26204394275347709</v>
      </c>
      <c r="EN1771" s="75">
        <f t="shared" si="837"/>
        <v>4.1523886313243299</v>
      </c>
      <c r="EO1771" s="51">
        <f t="shared" si="838"/>
        <v>0.12094335819391251</v>
      </c>
      <c r="EP1771" s="75">
        <f t="shared" si="839"/>
        <v>0</v>
      </c>
      <c r="EQ1771" s="51" t="e">
        <f t="shared" si="840"/>
        <v>#DIV/0!</v>
      </c>
      <c r="ER1771" s="51">
        <f t="shared" si="841"/>
        <v>100</v>
      </c>
      <c r="ES1771" s="51">
        <f t="shared" si="842"/>
        <v>0</v>
      </c>
    </row>
    <row r="1772" spans="1:149" x14ac:dyDescent="0.45">
      <c r="A1772" s="78" t="s">
        <v>1493</v>
      </c>
      <c r="B1772" s="174" t="s">
        <v>904</v>
      </c>
      <c r="C1772" s="51" t="s">
        <v>3677</v>
      </c>
      <c r="D1772" s="51" t="s">
        <v>3807</v>
      </c>
      <c r="E1772" s="78" t="s">
        <v>637</v>
      </c>
      <c r="F1772" s="78" t="s">
        <v>2573</v>
      </c>
      <c r="G1772" s="72" t="s">
        <v>3380</v>
      </c>
      <c r="H1772" s="78" t="s">
        <v>1101</v>
      </c>
      <c r="I1772" s="78">
        <v>72</v>
      </c>
      <c r="J1772" s="300">
        <v>11</v>
      </c>
      <c r="K1772" s="78">
        <v>0.2</v>
      </c>
      <c r="L1772" s="300">
        <v>850</v>
      </c>
      <c r="M1772" s="72">
        <v>7</v>
      </c>
      <c r="O1772" s="78"/>
      <c r="P1772" s="72" t="s">
        <v>1374</v>
      </c>
      <c r="AA1772" s="195"/>
      <c r="AB1772" s="195"/>
      <c r="AC1772" s="195"/>
      <c r="AD1772" s="72"/>
      <c r="AE1772" s="316">
        <v>1</v>
      </c>
      <c r="AF1772" s="195"/>
      <c r="AG1772" s="195">
        <v>0</v>
      </c>
      <c r="AH1772" s="72"/>
      <c r="AR1772" s="53">
        <v>0.98209999999999997</v>
      </c>
      <c r="AT1772" s="77"/>
      <c r="AU1772" s="276">
        <v>110</v>
      </c>
      <c r="AV1772" s="276"/>
      <c r="AW1772" s="276">
        <v>108.03099999999999</v>
      </c>
      <c r="AX1772" s="95"/>
      <c r="AY1772" s="276"/>
      <c r="AZ1772" s="95"/>
      <c r="BB1772" s="80" t="s">
        <v>3412</v>
      </c>
      <c r="BC1772" s="270" t="s">
        <v>1126</v>
      </c>
      <c r="BD1772" s="72">
        <v>76.05</v>
      </c>
      <c r="BE1772" s="72">
        <v>0.38</v>
      </c>
      <c r="BF1772" s="72">
        <v>0.03</v>
      </c>
      <c r="BG1772" s="72">
        <v>0.02</v>
      </c>
      <c r="BH1772" s="72">
        <v>13.43</v>
      </c>
      <c r="BI1772" s="72">
        <v>0.15</v>
      </c>
      <c r="BJ1772" s="72"/>
      <c r="BK1772" s="72"/>
      <c r="BL1772" s="72"/>
      <c r="BM1772" s="72"/>
      <c r="BN1772" s="72">
        <v>0.02</v>
      </c>
      <c r="BO1772" s="72"/>
      <c r="BP1772" s="72"/>
      <c r="BQ1772" s="72"/>
      <c r="BR1772" s="72">
        <v>0.01</v>
      </c>
      <c r="BS1772" s="72">
        <v>0.01</v>
      </c>
      <c r="BT1772" s="72"/>
      <c r="BU1772" s="72"/>
      <c r="BV1772" s="72"/>
      <c r="BW1772" s="72"/>
      <c r="BX1772" s="72">
        <v>0.01</v>
      </c>
      <c r="BY1772" s="72">
        <v>0.03</v>
      </c>
      <c r="BZ1772" s="72">
        <v>4.54</v>
      </c>
      <c r="CA1772" s="72">
        <v>0.26</v>
      </c>
      <c r="CB1772" s="72">
        <v>5.15</v>
      </c>
      <c r="CC1772" s="72">
        <v>0.12</v>
      </c>
      <c r="CD1772" s="72"/>
      <c r="CE1772" s="72"/>
      <c r="CF1772" s="72"/>
      <c r="CG1772" s="72"/>
      <c r="CH1772" s="72"/>
      <c r="CI1772" s="72"/>
      <c r="CJ1772" s="72"/>
      <c r="CK1772" s="72"/>
      <c r="CL1772" s="72"/>
      <c r="CM1772" s="72"/>
      <c r="CN1772" s="72"/>
      <c r="CO1772" s="72"/>
      <c r="CP1772" s="72"/>
      <c r="CQ1772" s="72"/>
      <c r="CR1772" s="72"/>
      <c r="CS1772" s="72"/>
      <c r="CT1772" s="72"/>
      <c r="CU1772" s="72"/>
      <c r="CV1772" s="72"/>
      <c r="CW1772" s="72"/>
      <c r="CX1772" s="72"/>
      <c r="CY1772" s="72"/>
      <c r="CZ1772" s="72"/>
      <c r="DA1772" s="72"/>
      <c r="DB1772" s="72"/>
      <c r="DC1772" s="72"/>
      <c r="DD1772" s="72"/>
      <c r="DE1772" s="72"/>
      <c r="DF1772" s="72"/>
      <c r="DG1772" s="72"/>
      <c r="DH1772" s="78">
        <f t="shared" si="843"/>
        <v>99.240000000000009</v>
      </c>
      <c r="DJ1772" s="77">
        <f t="shared" si="820"/>
        <v>0.75999999999999091</v>
      </c>
      <c r="DK1772" s="72"/>
      <c r="DL1772" s="51" t="s">
        <v>827</v>
      </c>
      <c r="DO1772" s="358">
        <v>0.76</v>
      </c>
      <c r="DP1772" s="72">
        <v>0.01</v>
      </c>
      <c r="DQ1772" s="374"/>
      <c r="DR1772" s="72"/>
      <c r="DU1772" s="52"/>
      <c r="DX1772" s="75">
        <f t="shared" si="821"/>
        <v>76.632406287787163</v>
      </c>
      <c r="DY1772" s="51">
        <f t="shared" si="822"/>
        <v>0.38291011688835142</v>
      </c>
      <c r="DZ1772" s="75">
        <f t="shared" si="823"/>
        <v>3.0229746070133009E-2</v>
      </c>
      <c r="EA1772" s="51">
        <f t="shared" si="824"/>
        <v>2.015316404675534E-2</v>
      </c>
      <c r="EB1772" s="75">
        <f t="shared" si="825"/>
        <v>13.532849657396209</v>
      </c>
      <c r="EC1772" s="51">
        <f t="shared" si="826"/>
        <v>0.15114873035066503</v>
      </c>
      <c r="ED1772" s="75">
        <f t="shared" si="827"/>
        <v>2.015316404675534E-2</v>
      </c>
      <c r="EE1772" s="51">
        <f t="shared" si="828"/>
        <v>0</v>
      </c>
      <c r="EF1772" s="75">
        <f t="shared" si="829"/>
        <v>0</v>
      </c>
      <c r="EG1772" s="51" t="e">
        <f t="shared" si="830"/>
        <v>#DIV/0!</v>
      </c>
      <c r="EH1772" s="75">
        <f t="shared" si="831"/>
        <v>1.007658202337767E-2</v>
      </c>
      <c r="EI1772" s="51">
        <f t="shared" si="832"/>
        <v>1.007658202337767E-2</v>
      </c>
      <c r="EJ1772" s="75">
        <f t="shared" si="833"/>
        <v>1.007658202337767E-2</v>
      </c>
      <c r="EK1772" s="51">
        <f t="shared" si="834"/>
        <v>3.0229746070133012E-2</v>
      </c>
      <c r="EL1772" s="75">
        <f t="shared" si="835"/>
        <v>4.574768238613462</v>
      </c>
      <c r="EM1772" s="51">
        <f t="shared" si="836"/>
        <v>0.26199113260781942</v>
      </c>
      <c r="EN1772" s="75">
        <f t="shared" si="837"/>
        <v>5.1894397420395002</v>
      </c>
      <c r="EO1772" s="51">
        <f t="shared" si="838"/>
        <v>0.12091898428053204</v>
      </c>
      <c r="EP1772" s="75">
        <f t="shared" si="839"/>
        <v>0</v>
      </c>
      <c r="EQ1772" s="51" t="e">
        <f t="shared" si="840"/>
        <v>#DIV/0!</v>
      </c>
      <c r="ER1772" s="51">
        <f t="shared" si="841"/>
        <v>100</v>
      </c>
      <c r="ES1772" s="51">
        <f t="shared" si="842"/>
        <v>0</v>
      </c>
    </row>
    <row r="1773" spans="1:149" x14ac:dyDescent="0.45">
      <c r="A1773" s="78" t="s">
        <v>1493</v>
      </c>
      <c r="B1773" s="174" t="s">
        <v>904</v>
      </c>
      <c r="C1773" s="51" t="s">
        <v>3585</v>
      </c>
      <c r="D1773" s="51" t="s">
        <v>3806</v>
      </c>
      <c r="E1773" s="78" t="s">
        <v>637</v>
      </c>
      <c r="F1773" s="78" t="s">
        <v>2574</v>
      </c>
      <c r="G1773" s="72" t="s">
        <v>3380</v>
      </c>
      <c r="H1773" s="78" t="s">
        <v>1101</v>
      </c>
      <c r="I1773" s="78">
        <v>48</v>
      </c>
      <c r="J1773" s="300">
        <v>11</v>
      </c>
      <c r="K1773" s="78">
        <v>0.2</v>
      </c>
      <c r="L1773" s="300">
        <v>850</v>
      </c>
      <c r="M1773" s="72">
        <v>7</v>
      </c>
      <c r="O1773" s="78"/>
      <c r="P1773" s="72" t="s">
        <v>1374</v>
      </c>
      <c r="AA1773" s="195"/>
      <c r="AB1773" s="195"/>
      <c r="AC1773" s="195"/>
      <c r="AD1773" s="72"/>
      <c r="AE1773" s="316">
        <v>1</v>
      </c>
      <c r="AF1773" s="195"/>
      <c r="AG1773" s="195">
        <v>0</v>
      </c>
      <c r="AH1773" s="72"/>
      <c r="AR1773" s="53">
        <v>0.98209999999999997</v>
      </c>
      <c r="AT1773" s="77"/>
      <c r="AU1773" s="276">
        <v>110</v>
      </c>
      <c r="AV1773" s="276"/>
      <c r="AW1773" s="276">
        <v>108.03099999999999</v>
      </c>
      <c r="AX1773" s="95"/>
      <c r="AY1773" s="276"/>
      <c r="AZ1773" s="95"/>
      <c r="BB1773" s="80" t="s">
        <v>3412</v>
      </c>
      <c r="BC1773" s="270" t="s">
        <v>1126</v>
      </c>
      <c r="BD1773" s="72">
        <v>76.12</v>
      </c>
      <c r="BE1773" s="72">
        <v>0.38</v>
      </c>
      <c r="BF1773" s="72">
        <v>7.0000000000000007E-2</v>
      </c>
      <c r="BG1773" s="72">
        <v>0.02</v>
      </c>
      <c r="BH1773" s="72">
        <v>12.38</v>
      </c>
      <c r="BI1773" s="72">
        <v>0.15</v>
      </c>
      <c r="BJ1773" s="72"/>
      <c r="BK1773" s="72"/>
      <c r="BL1773" s="72"/>
      <c r="BM1773" s="72"/>
      <c r="BN1773" s="72">
        <v>1.02</v>
      </c>
      <c r="BO1773" s="72"/>
      <c r="BP1773" s="72"/>
      <c r="BQ1773" s="72"/>
      <c r="BR1773" s="72">
        <v>0.03</v>
      </c>
      <c r="BS1773" s="72">
        <v>0.01</v>
      </c>
      <c r="BT1773" s="72"/>
      <c r="BU1773" s="72"/>
      <c r="BV1773" s="72"/>
      <c r="BW1773" s="72"/>
      <c r="BX1773" s="72">
        <v>0.53</v>
      </c>
      <c r="BY1773" s="72">
        <v>0.03</v>
      </c>
      <c r="BZ1773" s="72">
        <v>4.16</v>
      </c>
      <c r="CA1773" s="72">
        <v>0.26</v>
      </c>
      <c r="CB1773" s="72">
        <v>4.59</v>
      </c>
      <c r="CC1773" s="72">
        <v>0.12</v>
      </c>
      <c r="CD1773" s="72"/>
      <c r="CE1773" s="72"/>
      <c r="CF1773" s="72"/>
      <c r="CG1773" s="72"/>
      <c r="CH1773" s="72"/>
      <c r="CI1773" s="72"/>
      <c r="CJ1773" s="72"/>
      <c r="CK1773" s="72"/>
      <c r="CL1773" s="72"/>
      <c r="CM1773" s="72"/>
      <c r="CN1773" s="72"/>
      <c r="CO1773" s="72"/>
      <c r="CP1773" s="72"/>
      <c r="CQ1773" s="72"/>
      <c r="CR1773" s="72"/>
      <c r="CS1773" s="72"/>
      <c r="CT1773" s="72"/>
      <c r="CU1773" s="72"/>
      <c r="CV1773" s="72"/>
      <c r="CW1773" s="72"/>
      <c r="CX1773" s="72"/>
      <c r="CY1773" s="72"/>
      <c r="CZ1773" s="72"/>
      <c r="DA1773" s="72"/>
      <c r="DB1773" s="72"/>
      <c r="DC1773" s="72"/>
      <c r="DD1773" s="72"/>
      <c r="DE1773" s="72"/>
      <c r="DF1773" s="72"/>
      <c r="DG1773" s="72"/>
      <c r="DH1773" s="78">
        <f t="shared" si="843"/>
        <v>98.899999999999991</v>
      </c>
      <c r="DJ1773" s="77">
        <f t="shared" si="820"/>
        <v>1.1000000000000085</v>
      </c>
      <c r="DK1773" s="72"/>
      <c r="DL1773" s="51" t="s">
        <v>827</v>
      </c>
      <c r="DO1773" s="358">
        <v>1.1100000000000001</v>
      </c>
      <c r="DP1773" s="72">
        <v>0.02</v>
      </c>
      <c r="DQ1773" s="374"/>
      <c r="DR1773" s="72"/>
      <c r="DU1773" s="52"/>
      <c r="DX1773" s="75">
        <f t="shared" si="821"/>
        <v>76.966632962588491</v>
      </c>
      <c r="DY1773" s="51">
        <f t="shared" si="822"/>
        <v>0.38422649140546011</v>
      </c>
      <c r="DZ1773" s="75">
        <f t="shared" si="823"/>
        <v>7.0778564206268976E-2</v>
      </c>
      <c r="EA1773" s="51">
        <f t="shared" si="824"/>
        <v>2.0222446916076848E-2</v>
      </c>
      <c r="EB1773" s="75">
        <f t="shared" si="825"/>
        <v>12.51769464105157</v>
      </c>
      <c r="EC1773" s="51">
        <f t="shared" si="826"/>
        <v>0.15166835187057634</v>
      </c>
      <c r="ED1773" s="75">
        <f t="shared" si="827"/>
        <v>1.0313447927199193</v>
      </c>
      <c r="EE1773" s="51">
        <f t="shared" si="828"/>
        <v>0</v>
      </c>
      <c r="EF1773" s="75">
        <f t="shared" si="829"/>
        <v>0</v>
      </c>
      <c r="EG1773" s="51" t="e">
        <f t="shared" si="830"/>
        <v>#DIV/0!</v>
      </c>
      <c r="EH1773" s="75">
        <f t="shared" si="831"/>
        <v>3.0333670374115267E-2</v>
      </c>
      <c r="EI1773" s="51">
        <f t="shared" si="832"/>
        <v>1.0111223458038424E-2</v>
      </c>
      <c r="EJ1773" s="75">
        <f t="shared" si="833"/>
        <v>0.53589484327603643</v>
      </c>
      <c r="EK1773" s="51">
        <f t="shared" si="834"/>
        <v>3.0333670374115267E-2</v>
      </c>
      <c r="EL1773" s="75">
        <f t="shared" si="835"/>
        <v>4.2062689585439843</v>
      </c>
      <c r="EM1773" s="51">
        <f t="shared" si="836"/>
        <v>0.26289180990899902</v>
      </c>
      <c r="EN1773" s="75">
        <f t="shared" si="837"/>
        <v>4.6410515672396357</v>
      </c>
      <c r="EO1773" s="51">
        <f t="shared" si="838"/>
        <v>0.12133468149646107</v>
      </c>
      <c r="EP1773" s="75">
        <f t="shared" si="839"/>
        <v>0</v>
      </c>
      <c r="EQ1773" s="51" t="e">
        <f t="shared" si="840"/>
        <v>#DIV/0!</v>
      </c>
      <c r="ER1773" s="51">
        <f t="shared" si="841"/>
        <v>100</v>
      </c>
      <c r="ES1773" s="51">
        <f t="shared" si="842"/>
        <v>0</v>
      </c>
    </row>
    <row r="1774" spans="1:149" x14ac:dyDescent="0.45">
      <c r="A1774" s="78" t="s">
        <v>1493</v>
      </c>
      <c r="B1774" s="174" t="s">
        <v>904</v>
      </c>
      <c r="C1774" s="51" t="s">
        <v>3677</v>
      </c>
      <c r="D1774" s="51" t="s">
        <v>3807</v>
      </c>
      <c r="E1774" s="78" t="s">
        <v>637</v>
      </c>
      <c r="F1774" s="78" t="s">
        <v>2575</v>
      </c>
      <c r="G1774" s="72" t="s">
        <v>3380</v>
      </c>
      <c r="H1774" s="78" t="s">
        <v>1101</v>
      </c>
      <c r="I1774" s="78">
        <v>48</v>
      </c>
      <c r="J1774" s="300">
        <v>11</v>
      </c>
      <c r="K1774" s="78">
        <v>0.2</v>
      </c>
      <c r="L1774" s="300">
        <v>850</v>
      </c>
      <c r="M1774" s="72">
        <v>7</v>
      </c>
      <c r="O1774" s="78"/>
      <c r="P1774" s="72" t="s">
        <v>1374</v>
      </c>
      <c r="AA1774" s="195"/>
      <c r="AB1774" s="195"/>
      <c r="AC1774" s="195"/>
      <c r="AD1774" s="72"/>
      <c r="AE1774" s="316">
        <v>1</v>
      </c>
      <c r="AF1774" s="195"/>
      <c r="AG1774" s="195">
        <v>0</v>
      </c>
      <c r="AH1774" s="72"/>
      <c r="AR1774" s="53">
        <v>0.98209999999999997</v>
      </c>
      <c r="AT1774" s="77"/>
      <c r="AU1774" s="276">
        <v>110</v>
      </c>
      <c r="AV1774" s="276"/>
      <c r="AW1774" s="276">
        <v>108.03099999999999</v>
      </c>
      <c r="AX1774" s="95"/>
      <c r="AY1774" s="276"/>
      <c r="AZ1774" s="95"/>
      <c r="BB1774" s="80" t="s">
        <v>3412</v>
      </c>
      <c r="BC1774" s="270" t="s">
        <v>1126</v>
      </c>
      <c r="BD1774" s="72">
        <v>75.819999999999993</v>
      </c>
      <c r="BE1774" s="72">
        <v>0.38</v>
      </c>
      <c r="BF1774" s="72">
        <v>0.03</v>
      </c>
      <c r="BG1774" s="72">
        <v>0.02</v>
      </c>
      <c r="BH1774" s="72">
        <v>13.39</v>
      </c>
      <c r="BI1774" s="72">
        <v>0.15</v>
      </c>
      <c r="BJ1774" s="72"/>
      <c r="BK1774" s="72"/>
      <c r="BL1774" s="72"/>
      <c r="BM1774" s="72"/>
      <c r="BN1774" s="72">
        <v>0.02</v>
      </c>
      <c r="BO1774" s="72"/>
      <c r="BP1774" s="72"/>
      <c r="BQ1774" s="72"/>
      <c r="BR1774" s="72">
        <v>0.01</v>
      </c>
      <c r="BS1774" s="72">
        <v>0.01</v>
      </c>
      <c r="BT1774" s="72"/>
      <c r="BU1774" s="72"/>
      <c r="BV1774" s="72"/>
      <c r="BW1774" s="72"/>
      <c r="BX1774" s="72">
        <v>0.01</v>
      </c>
      <c r="BY1774" s="72">
        <v>0.03</v>
      </c>
      <c r="BZ1774" s="72">
        <v>4.5199999999999996</v>
      </c>
      <c r="CA1774" s="72">
        <v>0.26</v>
      </c>
      <c r="CB1774" s="72">
        <v>5.14</v>
      </c>
      <c r="CC1774" s="72">
        <v>0.12</v>
      </c>
      <c r="CD1774" s="72"/>
      <c r="CE1774" s="72"/>
      <c r="CF1774" s="72"/>
      <c r="CG1774" s="72"/>
      <c r="CH1774" s="72"/>
      <c r="CI1774" s="72"/>
      <c r="CJ1774" s="72"/>
      <c r="CK1774" s="72"/>
      <c r="CL1774" s="72"/>
      <c r="CM1774" s="72"/>
      <c r="CN1774" s="72"/>
      <c r="CO1774" s="72"/>
      <c r="CP1774" s="72"/>
      <c r="CQ1774" s="72"/>
      <c r="CR1774" s="72"/>
      <c r="CS1774" s="72"/>
      <c r="CT1774" s="72"/>
      <c r="CU1774" s="72"/>
      <c r="CV1774" s="72"/>
      <c r="CW1774" s="72"/>
      <c r="CX1774" s="72"/>
      <c r="CY1774" s="72"/>
      <c r="CZ1774" s="72"/>
      <c r="DA1774" s="72"/>
      <c r="DB1774" s="72"/>
      <c r="DC1774" s="72"/>
      <c r="DD1774" s="72"/>
      <c r="DE1774" s="72"/>
      <c r="DF1774" s="72"/>
      <c r="DG1774" s="72"/>
      <c r="DH1774" s="78">
        <f t="shared" si="843"/>
        <v>98.94</v>
      </c>
      <c r="DJ1774" s="77">
        <f t="shared" si="820"/>
        <v>1.0600000000000023</v>
      </c>
      <c r="DK1774" s="72"/>
      <c r="DL1774" s="51" t="s">
        <v>827</v>
      </c>
      <c r="DO1774" s="358">
        <v>1.07</v>
      </c>
      <c r="DP1774" s="72">
        <v>0.02</v>
      </c>
      <c r="DQ1774" s="374"/>
      <c r="DR1774" s="72"/>
      <c r="DU1774" s="52"/>
      <c r="DX1774" s="75">
        <f t="shared" si="821"/>
        <v>76.63230240549828</v>
      </c>
      <c r="DY1774" s="51">
        <f t="shared" si="822"/>
        <v>0.38407115423488991</v>
      </c>
      <c r="DZ1774" s="75">
        <f t="shared" si="823"/>
        <v>3.0321406913280776E-2</v>
      </c>
      <c r="EA1774" s="51">
        <f t="shared" si="824"/>
        <v>2.0214271275520519E-2</v>
      </c>
      <c r="EB1774" s="75">
        <f t="shared" si="825"/>
        <v>13.533454618960988</v>
      </c>
      <c r="EC1774" s="51">
        <f t="shared" si="826"/>
        <v>0.1516070345664039</v>
      </c>
      <c r="ED1774" s="75">
        <f t="shared" si="827"/>
        <v>2.0214271275520519E-2</v>
      </c>
      <c r="EE1774" s="51">
        <f t="shared" si="828"/>
        <v>0</v>
      </c>
      <c r="EF1774" s="75">
        <f t="shared" si="829"/>
        <v>0</v>
      </c>
      <c r="EG1774" s="51" t="e">
        <f t="shared" si="830"/>
        <v>#DIV/0!</v>
      </c>
      <c r="EH1774" s="75">
        <f t="shared" si="831"/>
        <v>1.0107135637760259E-2</v>
      </c>
      <c r="EI1774" s="51">
        <f t="shared" si="832"/>
        <v>1.0107135637760259E-2</v>
      </c>
      <c r="EJ1774" s="75">
        <f t="shared" si="833"/>
        <v>1.0107135637760259E-2</v>
      </c>
      <c r="EK1774" s="51">
        <f t="shared" si="834"/>
        <v>3.032140691328078E-2</v>
      </c>
      <c r="EL1774" s="75">
        <f t="shared" si="835"/>
        <v>4.5684253082676367</v>
      </c>
      <c r="EM1774" s="51">
        <f t="shared" si="836"/>
        <v>0.26278552658176674</v>
      </c>
      <c r="EN1774" s="75">
        <f t="shared" si="837"/>
        <v>5.1950677178087723</v>
      </c>
      <c r="EO1774" s="51">
        <f t="shared" si="838"/>
        <v>0.12128562765312309</v>
      </c>
      <c r="EP1774" s="75">
        <f t="shared" si="839"/>
        <v>0</v>
      </c>
      <c r="EQ1774" s="51" t="e">
        <f t="shared" si="840"/>
        <v>#DIV/0!</v>
      </c>
      <c r="ER1774" s="51">
        <f t="shared" si="841"/>
        <v>100</v>
      </c>
      <c r="ES1774" s="51">
        <f t="shared" si="842"/>
        <v>0</v>
      </c>
    </row>
    <row r="1775" spans="1:149" x14ac:dyDescent="0.45">
      <c r="A1775" s="78" t="s">
        <v>1493</v>
      </c>
      <c r="B1775" s="174" t="s">
        <v>904</v>
      </c>
      <c r="C1775" s="51" t="s">
        <v>3585</v>
      </c>
      <c r="D1775" s="51" t="s">
        <v>3805</v>
      </c>
      <c r="E1775" s="78" t="s">
        <v>637</v>
      </c>
      <c r="F1775" s="78" t="s">
        <v>2576</v>
      </c>
      <c r="G1775" s="72" t="s">
        <v>3380</v>
      </c>
      <c r="H1775" s="78" t="s">
        <v>1101</v>
      </c>
      <c r="I1775" s="78">
        <v>94</v>
      </c>
      <c r="J1775" s="300">
        <v>11</v>
      </c>
      <c r="K1775" s="78">
        <v>0.2</v>
      </c>
      <c r="L1775" s="300">
        <v>850</v>
      </c>
      <c r="M1775" s="72">
        <v>7</v>
      </c>
      <c r="O1775" s="78"/>
      <c r="P1775" s="72" t="s">
        <v>1374</v>
      </c>
      <c r="AA1775" s="195"/>
      <c r="AB1775" s="195"/>
      <c r="AC1775" s="195"/>
      <c r="AD1775" s="72"/>
      <c r="AE1775" s="316">
        <v>1</v>
      </c>
      <c r="AF1775" s="195"/>
      <c r="AG1775" s="195">
        <v>0</v>
      </c>
      <c r="AH1775" s="72"/>
      <c r="AR1775" s="53">
        <v>0.98209999999999997</v>
      </c>
      <c r="AT1775" s="77"/>
      <c r="AU1775" s="276">
        <v>110</v>
      </c>
      <c r="AV1775" s="276"/>
      <c r="AW1775" s="276">
        <v>108.03099999999999</v>
      </c>
      <c r="AX1775" s="95"/>
      <c r="AY1775" s="276"/>
      <c r="AZ1775" s="95"/>
      <c r="BB1775" s="80" t="s">
        <v>3412</v>
      </c>
      <c r="BC1775" s="270" t="s">
        <v>1126</v>
      </c>
      <c r="BD1775" s="72">
        <v>76.760000000000005</v>
      </c>
      <c r="BE1775" s="72">
        <v>0.38</v>
      </c>
      <c r="BF1775" s="72">
        <v>7.0000000000000007E-2</v>
      </c>
      <c r="BG1775" s="72">
        <v>0.02</v>
      </c>
      <c r="BH1775" s="72">
        <v>12.59</v>
      </c>
      <c r="BI1775" s="72">
        <v>0.15</v>
      </c>
      <c r="BJ1775" s="72"/>
      <c r="BK1775" s="72"/>
      <c r="BL1775" s="72"/>
      <c r="BM1775" s="72"/>
      <c r="BN1775" s="72">
        <v>0.55000000000000004</v>
      </c>
      <c r="BO1775" s="72"/>
      <c r="BP1775" s="72"/>
      <c r="BQ1775" s="72"/>
      <c r="BR1775" s="72">
        <v>0.05</v>
      </c>
      <c r="BS1775" s="72">
        <v>0.01</v>
      </c>
      <c r="BT1775" s="72"/>
      <c r="BU1775" s="72"/>
      <c r="BV1775" s="72"/>
      <c r="BW1775" s="72"/>
      <c r="BX1775" s="72">
        <v>0.51</v>
      </c>
      <c r="BY1775" s="72">
        <v>0.03</v>
      </c>
      <c r="BZ1775" s="72">
        <v>4.2699999999999996</v>
      </c>
      <c r="CA1775" s="72">
        <v>0.26</v>
      </c>
      <c r="CB1775" s="72">
        <v>4.0999999999999996</v>
      </c>
      <c r="CC1775" s="72">
        <v>0.12</v>
      </c>
      <c r="CD1775" s="72"/>
      <c r="CE1775" s="72"/>
      <c r="CF1775" s="72"/>
      <c r="CG1775" s="72"/>
      <c r="CH1775" s="72"/>
      <c r="CI1775" s="72"/>
      <c r="CJ1775" s="72"/>
      <c r="CK1775" s="72"/>
      <c r="CL1775" s="72"/>
      <c r="CM1775" s="72"/>
      <c r="CN1775" s="72"/>
      <c r="CO1775" s="72"/>
      <c r="CP1775" s="72"/>
      <c r="CQ1775" s="72"/>
      <c r="CR1775" s="72"/>
      <c r="CS1775" s="72"/>
      <c r="CT1775" s="72"/>
      <c r="CU1775" s="72"/>
      <c r="CV1775" s="72"/>
      <c r="CW1775" s="72"/>
      <c r="CX1775" s="72"/>
      <c r="CY1775" s="72"/>
      <c r="CZ1775" s="72"/>
      <c r="DA1775" s="72"/>
      <c r="DB1775" s="72"/>
      <c r="DC1775" s="72"/>
      <c r="DD1775" s="72"/>
      <c r="DE1775" s="72"/>
      <c r="DF1775" s="72"/>
      <c r="DG1775" s="72"/>
      <c r="DH1775" s="78">
        <f t="shared" si="843"/>
        <v>98.899999999999991</v>
      </c>
      <c r="DJ1775" s="77">
        <f t="shared" si="820"/>
        <v>1.1000000000000085</v>
      </c>
      <c r="DK1775" s="72"/>
      <c r="DL1775" s="51" t="s">
        <v>827</v>
      </c>
      <c r="DO1775" s="358">
        <v>1.1000000000000001</v>
      </c>
      <c r="DP1775" s="72">
        <v>0.02</v>
      </c>
      <c r="DQ1775" s="374"/>
      <c r="DR1775" s="72"/>
      <c r="DU1775" s="52"/>
      <c r="DX1775" s="75">
        <f t="shared" si="821"/>
        <v>77.613751263902941</v>
      </c>
      <c r="DY1775" s="51">
        <f t="shared" si="822"/>
        <v>0.38422649140546011</v>
      </c>
      <c r="DZ1775" s="75">
        <f t="shared" si="823"/>
        <v>7.0778564206268976E-2</v>
      </c>
      <c r="EA1775" s="51">
        <f t="shared" si="824"/>
        <v>2.0222446916076848E-2</v>
      </c>
      <c r="EB1775" s="75">
        <f t="shared" si="825"/>
        <v>12.730030333670376</v>
      </c>
      <c r="EC1775" s="51">
        <f t="shared" si="826"/>
        <v>0.15166835187057637</v>
      </c>
      <c r="ED1775" s="75">
        <f t="shared" si="827"/>
        <v>0.55611729019211342</v>
      </c>
      <c r="EE1775" s="51">
        <f t="shared" si="828"/>
        <v>0</v>
      </c>
      <c r="EF1775" s="75">
        <f t="shared" si="829"/>
        <v>0</v>
      </c>
      <c r="EG1775" s="51" t="e">
        <f t="shared" si="830"/>
        <v>#DIV/0!</v>
      </c>
      <c r="EH1775" s="75">
        <f t="shared" si="831"/>
        <v>5.0556117290192118E-2</v>
      </c>
      <c r="EI1775" s="51">
        <f t="shared" si="832"/>
        <v>1.0111223458038422E-2</v>
      </c>
      <c r="EJ1775" s="75">
        <f t="shared" si="833"/>
        <v>0.51567239635995965</v>
      </c>
      <c r="EK1775" s="51">
        <f t="shared" si="834"/>
        <v>3.0333670374115274E-2</v>
      </c>
      <c r="EL1775" s="75">
        <f t="shared" si="835"/>
        <v>4.3174924165824065</v>
      </c>
      <c r="EM1775" s="51">
        <f t="shared" si="836"/>
        <v>0.26289180990899902</v>
      </c>
      <c r="EN1775" s="75">
        <f t="shared" si="837"/>
        <v>4.1456016177957533</v>
      </c>
      <c r="EO1775" s="51">
        <f t="shared" si="838"/>
        <v>0.12133468149646108</v>
      </c>
      <c r="EP1775" s="75">
        <f t="shared" si="839"/>
        <v>0</v>
      </c>
      <c r="EQ1775" s="51" t="e">
        <f t="shared" si="840"/>
        <v>#DIV/0!</v>
      </c>
      <c r="ER1775" s="51">
        <f t="shared" si="841"/>
        <v>100</v>
      </c>
      <c r="ES1775" s="51">
        <f t="shared" si="842"/>
        <v>0</v>
      </c>
    </row>
    <row r="1776" spans="1:149" x14ac:dyDescent="0.45">
      <c r="A1776" s="78" t="s">
        <v>1493</v>
      </c>
      <c r="B1776" s="174" t="s">
        <v>904</v>
      </c>
      <c r="C1776" s="51" t="s">
        <v>3585</v>
      </c>
      <c r="D1776" s="51" t="s">
        <v>3806</v>
      </c>
      <c r="E1776" s="78" t="s">
        <v>637</v>
      </c>
      <c r="F1776" s="78" t="s">
        <v>2577</v>
      </c>
      <c r="G1776" s="72" t="s">
        <v>3380</v>
      </c>
      <c r="H1776" s="78" t="s">
        <v>1101</v>
      </c>
      <c r="I1776" s="78">
        <v>94</v>
      </c>
      <c r="J1776" s="300">
        <v>11</v>
      </c>
      <c r="K1776" s="78">
        <v>0.2</v>
      </c>
      <c r="L1776" s="300">
        <v>850</v>
      </c>
      <c r="M1776" s="72">
        <v>7</v>
      </c>
      <c r="O1776" s="78"/>
      <c r="P1776" s="72" t="s">
        <v>1374</v>
      </c>
      <c r="AA1776" s="195"/>
      <c r="AB1776" s="195"/>
      <c r="AC1776" s="195"/>
      <c r="AD1776" s="72"/>
      <c r="AE1776" s="316">
        <v>1</v>
      </c>
      <c r="AF1776" s="195"/>
      <c r="AG1776" s="195">
        <v>0</v>
      </c>
      <c r="AH1776" s="72"/>
      <c r="AR1776" s="53">
        <v>0.98209999999999997</v>
      </c>
      <c r="AT1776" s="77"/>
      <c r="AU1776" s="276">
        <v>110</v>
      </c>
      <c r="AV1776" s="276"/>
      <c r="AW1776" s="276">
        <v>108.03099999999999</v>
      </c>
      <c r="AX1776" s="95"/>
      <c r="AY1776" s="276"/>
      <c r="AZ1776" s="95"/>
      <c r="BB1776" s="80" t="s">
        <v>3412</v>
      </c>
      <c r="BC1776" s="270" t="s">
        <v>1126</v>
      </c>
      <c r="BD1776" s="72">
        <v>76.12</v>
      </c>
      <c r="BE1776" s="72">
        <v>0.38</v>
      </c>
      <c r="BF1776" s="72">
        <v>7.0000000000000007E-2</v>
      </c>
      <c r="BG1776" s="72">
        <v>0.02</v>
      </c>
      <c r="BH1776" s="72">
        <v>12.38</v>
      </c>
      <c r="BI1776" s="72">
        <v>0.15</v>
      </c>
      <c r="BJ1776" s="72"/>
      <c r="BK1776" s="72"/>
      <c r="BL1776" s="72"/>
      <c r="BM1776" s="72"/>
      <c r="BN1776" s="72">
        <v>1.02</v>
      </c>
      <c r="BO1776" s="72"/>
      <c r="BP1776" s="72"/>
      <c r="BQ1776" s="72"/>
      <c r="BR1776" s="72">
        <v>0.03</v>
      </c>
      <c r="BS1776" s="72">
        <v>0.01</v>
      </c>
      <c r="BT1776" s="72"/>
      <c r="BU1776" s="72"/>
      <c r="BV1776" s="72"/>
      <c r="BW1776" s="72"/>
      <c r="BX1776" s="72">
        <v>0.53</v>
      </c>
      <c r="BY1776" s="72">
        <v>0.03</v>
      </c>
      <c r="BZ1776" s="72">
        <v>4.16</v>
      </c>
      <c r="CA1776" s="72">
        <v>0.26</v>
      </c>
      <c r="CB1776" s="72">
        <v>4.59</v>
      </c>
      <c r="CC1776" s="72">
        <v>0.12</v>
      </c>
      <c r="CD1776" s="72"/>
      <c r="CE1776" s="72"/>
      <c r="CF1776" s="72"/>
      <c r="CG1776" s="72"/>
      <c r="CH1776" s="72"/>
      <c r="CI1776" s="72"/>
      <c r="CJ1776" s="72"/>
      <c r="CK1776" s="72"/>
      <c r="CL1776" s="72"/>
      <c r="CM1776" s="72"/>
      <c r="CN1776" s="72"/>
      <c r="CO1776" s="72"/>
      <c r="CP1776" s="72"/>
      <c r="CQ1776" s="72"/>
      <c r="CR1776" s="72"/>
      <c r="CS1776" s="72"/>
      <c r="CT1776" s="72"/>
      <c r="CU1776" s="72"/>
      <c r="CV1776" s="72"/>
      <c r="CW1776" s="72"/>
      <c r="CX1776" s="72"/>
      <c r="CY1776" s="72"/>
      <c r="CZ1776" s="72"/>
      <c r="DA1776" s="72"/>
      <c r="DB1776" s="72"/>
      <c r="DC1776" s="72"/>
      <c r="DD1776" s="72"/>
      <c r="DE1776" s="72"/>
      <c r="DF1776" s="72"/>
      <c r="DG1776" s="72"/>
      <c r="DH1776" s="78">
        <f t="shared" si="843"/>
        <v>98.899999999999991</v>
      </c>
      <c r="DJ1776" s="77">
        <f t="shared" si="820"/>
        <v>1.1000000000000085</v>
      </c>
      <c r="DK1776" s="72"/>
      <c r="DL1776" s="51" t="s">
        <v>827</v>
      </c>
      <c r="DO1776" s="358">
        <v>1.1100000000000001</v>
      </c>
      <c r="DP1776" s="72">
        <v>0.02</v>
      </c>
      <c r="DQ1776" s="374"/>
      <c r="DR1776" s="72"/>
      <c r="DU1776" s="52"/>
      <c r="DX1776" s="75">
        <f t="shared" si="821"/>
        <v>76.966632962588491</v>
      </c>
      <c r="DY1776" s="51">
        <f t="shared" si="822"/>
        <v>0.38422649140546011</v>
      </c>
      <c r="DZ1776" s="75">
        <f t="shared" si="823"/>
        <v>7.0778564206268976E-2</v>
      </c>
      <c r="EA1776" s="51">
        <f t="shared" si="824"/>
        <v>2.0222446916076848E-2</v>
      </c>
      <c r="EB1776" s="75">
        <f t="shared" si="825"/>
        <v>12.51769464105157</v>
      </c>
      <c r="EC1776" s="51">
        <f t="shared" si="826"/>
        <v>0.15166835187057634</v>
      </c>
      <c r="ED1776" s="75">
        <f t="shared" si="827"/>
        <v>1.0313447927199193</v>
      </c>
      <c r="EE1776" s="51">
        <f t="shared" si="828"/>
        <v>0</v>
      </c>
      <c r="EF1776" s="75">
        <f t="shared" si="829"/>
        <v>0</v>
      </c>
      <c r="EG1776" s="51" t="e">
        <f t="shared" si="830"/>
        <v>#DIV/0!</v>
      </c>
      <c r="EH1776" s="75">
        <f t="shared" si="831"/>
        <v>3.0333670374115267E-2</v>
      </c>
      <c r="EI1776" s="51">
        <f t="shared" si="832"/>
        <v>1.0111223458038424E-2</v>
      </c>
      <c r="EJ1776" s="75">
        <f t="shared" si="833"/>
        <v>0.53589484327603643</v>
      </c>
      <c r="EK1776" s="51">
        <f t="shared" si="834"/>
        <v>3.0333670374115267E-2</v>
      </c>
      <c r="EL1776" s="75">
        <f t="shared" si="835"/>
        <v>4.2062689585439843</v>
      </c>
      <c r="EM1776" s="51">
        <f t="shared" si="836"/>
        <v>0.26289180990899902</v>
      </c>
      <c r="EN1776" s="75">
        <f t="shared" si="837"/>
        <v>4.6410515672396357</v>
      </c>
      <c r="EO1776" s="51">
        <f t="shared" si="838"/>
        <v>0.12133468149646107</v>
      </c>
      <c r="EP1776" s="75">
        <f t="shared" si="839"/>
        <v>0</v>
      </c>
      <c r="EQ1776" s="51" t="e">
        <f t="shared" si="840"/>
        <v>#DIV/0!</v>
      </c>
      <c r="ER1776" s="51">
        <f t="shared" si="841"/>
        <v>100</v>
      </c>
      <c r="ES1776" s="51">
        <f t="shared" si="842"/>
        <v>0</v>
      </c>
    </row>
    <row r="1777" spans="1:149" x14ac:dyDescent="0.45">
      <c r="A1777" s="78" t="s">
        <v>1493</v>
      </c>
      <c r="B1777" s="174" t="s">
        <v>904</v>
      </c>
      <c r="C1777" s="51" t="s">
        <v>3585</v>
      </c>
      <c r="D1777" s="51" t="s">
        <v>3806</v>
      </c>
      <c r="E1777" s="78" t="s">
        <v>637</v>
      </c>
      <c r="F1777" s="78" t="s">
        <v>2578</v>
      </c>
      <c r="G1777" s="72" t="s">
        <v>3380</v>
      </c>
      <c r="H1777" s="78" t="s">
        <v>1101</v>
      </c>
      <c r="I1777" s="78">
        <v>94</v>
      </c>
      <c r="J1777" s="300">
        <v>11</v>
      </c>
      <c r="K1777" s="78">
        <v>0.2</v>
      </c>
      <c r="L1777" s="300">
        <v>850</v>
      </c>
      <c r="M1777" s="72">
        <v>7</v>
      </c>
      <c r="O1777" s="78"/>
      <c r="P1777" s="72" t="s">
        <v>1374</v>
      </c>
      <c r="AA1777" s="195"/>
      <c r="AB1777" s="195"/>
      <c r="AC1777" s="195"/>
      <c r="AD1777" s="72"/>
      <c r="AE1777" s="316">
        <v>1</v>
      </c>
      <c r="AF1777" s="195"/>
      <c r="AG1777" s="195">
        <v>0</v>
      </c>
      <c r="AH1777" s="72"/>
      <c r="AR1777" s="53">
        <v>0.98209999999999997</v>
      </c>
      <c r="AT1777" s="77"/>
      <c r="AU1777" s="276">
        <v>110</v>
      </c>
      <c r="AV1777" s="276"/>
      <c r="AW1777" s="276">
        <v>108.03099999999999</v>
      </c>
      <c r="AX1777" s="95"/>
      <c r="AY1777" s="276"/>
      <c r="AZ1777" s="95"/>
      <c r="BB1777" s="80" t="s">
        <v>3412</v>
      </c>
      <c r="BC1777" s="270" t="s">
        <v>1126</v>
      </c>
      <c r="BD1777" s="72">
        <v>76.12</v>
      </c>
      <c r="BE1777" s="72">
        <v>0.38</v>
      </c>
      <c r="BF1777" s="72">
        <v>7.0000000000000007E-2</v>
      </c>
      <c r="BG1777" s="72">
        <v>0.02</v>
      </c>
      <c r="BH1777" s="72">
        <v>12.38</v>
      </c>
      <c r="BI1777" s="72">
        <v>0.15</v>
      </c>
      <c r="BJ1777" s="72"/>
      <c r="BK1777" s="72"/>
      <c r="BL1777" s="72"/>
      <c r="BM1777" s="72"/>
      <c r="BN1777" s="72">
        <v>1.02</v>
      </c>
      <c r="BO1777" s="72"/>
      <c r="BP1777" s="72"/>
      <c r="BQ1777" s="72"/>
      <c r="BR1777" s="72">
        <v>0.03</v>
      </c>
      <c r="BS1777" s="72">
        <v>0.01</v>
      </c>
      <c r="BT1777" s="72"/>
      <c r="BU1777" s="72"/>
      <c r="BV1777" s="72"/>
      <c r="BW1777" s="72"/>
      <c r="BX1777" s="72">
        <v>0.53</v>
      </c>
      <c r="BY1777" s="72">
        <v>0.03</v>
      </c>
      <c r="BZ1777" s="72">
        <v>4.16</v>
      </c>
      <c r="CA1777" s="72">
        <v>0.26</v>
      </c>
      <c r="CB1777" s="72">
        <v>4.59</v>
      </c>
      <c r="CC1777" s="72">
        <v>0.12</v>
      </c>
      <c r="CD1777" s="72"/>
      <c r="CE1777" s="72"/>
      <c r="CF1777" s="72"/>
      <c r="CG1777" s="72"/>
      <c r="CH1777" s="72"/>
      <c r="CI1777" s="72"/>
      <c r="CJ1777" s="72"/>
      <c r="CK1777" s="72"/>
      <c r="CL1777" s="72"/>
      <c r="CM1777" s="72"/>
      <c r="CN1777" s="72"/>
      <c r="CO1777" s="72"/>
      <c r="CP1777" s="72"/>
      <c r="CQ1777" s="72"/>
      <c r="CR1777" s="72"/>
      <c r="CS1777" s="72"/>
      <c r="CT1777" s="72"/>
      <c r="CU1777" s="72"/>
      <c r="CV1777" s="72"/>
      <c r="CW1777" s="72"/>
      <c r="CX1777" s="72"/>
      <c r="CY1777" s="72"/>
      <c r="CZ1777" s="72"/>
      <c r="DA1777" s="72"/>
      <c r="DB1777" s="72"/>
      <c r="DC1777" s="72"/>
      <c r="DD1777" s="72"/>
      <c r="DE1777" s="72"/>
      <c r="DF1777" s="72"/>
      <c r="DG1777" s="72"/>
      <c r="DH1777" s="78">
        <f t="shared" si="843"/>
        <v>98.899999999999991</v>
      </c>
      <c r="DJ1777" s="77">
        <f t="shared" si="820"/>
        <v>1.1000000000000085</v>
      </c>
      <c r="DK1777" s="72"/>
      <c r="DL1777" s="51" t="s">
        <v>827</v>
      </c>
      <c r="DO1777" s="358">
        <v>1.1000000000000001</v>
      </c>
      <c r="DP1777" s="72">
        <v>0.02</v>
      </c>
      <c r="DQ1777" s="374"/>
      <c r="DR1777" s="72"/>
      <c r="DU1777" s="52"/>
      <c r="DX1777" s="75">
        <f t="shared" si="821"/>
        <v>76.966632962588491</v>
      </c>
      <c r="DY1777" s="51">
        <f t="shared" si="822"/>
        <v>0.38422649140546011</v>
      </c>
      <c r="DZ1777" s="75">
        <f t="shared" si="823"/>
        <v>7.0778564206268976E-2</v>
      </c>
      <c r="EA1777" s="51">
        <f t="shared" si="824"/>
        <v>2.0222446916076848E-2</v>
      </c>
      <c r="EB1777" s="75">
        <f t="shared" si="825"/>
        <v>12.51769464105157</v>
      </c>
      <c r="EC1777" s="51">
        <f t="shared" si="826"/>
        <v>0.15166835187057634</v>
      </c>
      <c r="ED1777" s="75">
        <f t="shared" si="827"/>
        <v>1.0313447927199193</v>
      </c>
      <c r="EE1777" s="51">
        <f t="shared" si="828"/>
        <v>0</v>
      </c>
      <c r="EF1777" s="75">
        <f t="shared" si="829"/>
        <v>0</v>
      </c>
      <c r="EG1777" s="51" t="e">
        <f t="shared" si="830"/>
        <v>#DIV/0!</v>
      </c>
      <c r="EH1777" s="75">
        <f t="shared" si="831"/>
        <v>3.0333670374115267E-2</v>
      </c>
      <c r="EI1777" s="51">
        <f t="shared" si="832"/>
        <v>1.0111223458038424E-2</v>
      </c>
      <c r="EJ1777" s="75">
        <f t="shared" si="833"/>
        <v>0.53589484327603643</v>
      </c>
      <c r="EK1777" s="51">
        <f t="shared" si="834"/>
        <v>3.0333670374115267E-2</v>
      </c>
      <c r="EL1777" s="75">
        <f t="shared" si="835"/>
        <v>4.2062689585439843</v>
      </c>
      <c r="EM1777" s="51">
        <f t="shared" si="836"/>
        <v>0.26289180990899902</v>
      </c>
      <c r="EN1777" s="75">
        <f t="shared" si="837"/>
        <v>4.6410515672396357</v>
      </c>
      <c r="EO1777" s="51">
        <f t="shared" si="838"/>
        <v>0.12133468149646107</v>
      </c>
      <c r="EP1777" s="75">
        <f t="shared" si="839"/>
        <v>0</v>
      </c>
      <c r="EQ1777" s="51" t="e">
        <f t="shared" si="840"/>
        <v>#DIV/0!</v>
      </c>
      <c r="ER1777" s="51">
        <f t="shared" si="841"/>
        <v>100</v>
      </c>
      <c r="ES1777" s="51">
        <f t="shared" si="842"/>
        <v>0</v>
      </c>
    </row>
    <row r="1778" spans="1:149" x14ac:dyDescent="0.45">
      <c r="A1778" s="78" t="s">
        <v>1493</v>
      </c>
      <c r="B1778" s="174" t="s">
        <v>904</v>
      </c>
      <c r="C1778" s="51" t="s">
        <v>3677</v>
      </c>
      <c r="D1778" s="51" t="s">
        <v>3807</v>
      </c>
      <c r="E1778" s="78" t="s">
        <v>637</v>
      </c>
      <c r="F1778" s="78" t="s">
        <v>2579</v>
      </c>
      <c r="G1778" s="72" t="s">
        <v>3380</v>
      </c>
      <c r="H1778" s="78" t="s">
        <v>1101</v>
      </c>
      <c r="I1778" s="78">
        <v>94</v>
      </c>
      <c r="J1778" s="300">
        <v>11</v>
      </c>
      <c r="K1778" s="78">
        <v>0.2</v>
      </c>
      <c r="L1778" s="300">
        <v>850</v>
      </c>
      <c r="M1778" s="72">
        <v>7</v>
      </c>
      <c r="O1778" s="78"/>
      <c r="P1778" s="72" t="s">
        <v>1374</v>
      </c>
      <c r="AA1778" s="195"/>
      <c r="AB1778" s="195"/>
      <c r="AC1778" s="195"/>
      <c r="AD1778" s="72"/>
      <c r="AE1778" s="316">
        <v>1</v>
      </c>
      <c r="AF1778" s="195"/>
      <c r="AG1778" s="195">
        <v>0</v>
      </c>
      <c r="AH1778" s="72"/>
      <c r="AR1778" s="53">
        <v>0.98209999999999997</v>
      </c>
      <c r="AT1778" s="77"/>
      <c r="AU1778" s="276">
        <v>110</v>
      </c>
      <c r="AV1778" s="276"/>
      <c r="AW1778" s="276">
        <v>108.03099999999999</v>
      </c>
      <c r="AX1778" s="95"/>
      <c r="AY1778" s="276"/>
      <c r="AZ1778" s="95"/>
      <c r="BB1778" s="80" t="s">
        <v>3412</v>
      </c>
      <c r="BC1778" s="270" t="s">
        <v>1126</v>
      </c>
      <c r="BD1778" s="72">
        <v>75.81</v>
      </c>
      <c r="BE1778" s="72">
        <v>0.38</v>
      </c>
      <c r="BF1778" s="72">
        <v>0.03</v>
      </c>
      <c r="BG1778" s="72">
        <v>0.02</v>
      </c>
      <c r="BH1778" s="72">
        <v>13.39</v>
      </c>
      <c r="BI1778" s="72">
        <v>0.15</v>
      </c>
      <c r="BJ1778" s="72"/>
      <c r="BK1778" s="72"/>
      <c r="BL1778" s="72"/>
      <c r="BM1778" s="72"/>
      <c r="BN1778" s="72">
        <v>0.02</v>
      </c>
      <c r="BO1778" s="72"/>
      <c r="BP1778" s="72"/>
      <c r="BQ1778" s="72"/>
      <c r="BR1778" s="72">
        <v>0.01</v>
      </c>
      <c r="BS1778" s="72">
        <v>0.01</v>
      </c>
      <c r="BT1778" s="72"/>
      <c r="BU1778" s="72"/>
      <c r="BV1778" s="72"/>
      <c r="BW1778" s="72"/>
      <c r="BX1778" s="72">
        <v>0.01</v>
      </c>
      <c r="BY1778" s="72">
        <v>0.03</v>
      </c>
      <c r="BZ1778" s="72">
        <v>4.5199999999999996</v>
      </c>
      <c r="CA1778" s="72">
        <v>0.26</v>
      </c>
      <c r="CB1778" s="72">
        <v>5.13</v>
      </c>
      <c r="CC1778" s="72">
        <v>0.12</v>
      </c>
      <c r="CD1778" s="72"/>
      <c r="CE1778" s="72"/>
      <c r="CF1778" s="72"/>
      <c r="CG1778" s="72"/>
      <c r="CH1778" s="72"/>
      <c r="CI1778" s="72"/>
      <c r="CJ1778" s="72"/>
      <c r="CK1778" s="72"/>
      <c r="CL1778" s="72"/>
      <c r="CM1778" s="72"/>
      <c r="CN1778" s="72"/>
      <c r="CO1778" s="72"/>
      <c r="CP1778" s="72"/>
      <c r="CQ1778" s="72"/>
      <c r="CR1778" s="72"/>
      <c r="CS1778" s="72"/>
      <c r="CT1778" s="72"/>
      <c r="CU1778" s="72"/>
      <c r="CV1778" s="72"/>
      <c r="CW1778" s="72"/>
      <c r="CX1778" s="72"/>
      <c r="CY1778" s="72"/>
      <c r="CZ1778" s="72"/>
      <c r="DA1778" s="72"/>
      <c r="DB1778" s="72"/>
      <c r="DC1778" s="72"/>
      <c r="DD1778" s="72"/>
      <c r="DE1778" s="72"/>
      <c r="DF1778" s="72"/>
      <c r="DG1778" s="72"/>
      <c r="DH1778" s="78">
        <f t="shared" si="843"/>
        <v>98.92</v>
      </c>
      <c r="DJ1778" s="77">
        <f t="shared" si="820"/>
        <v>1.0799999999999983</v>
      </c>
      <c r="DK1778" s="72"/>
      <c r="DL1778" s="51" t="s">
        <v>827</v>
      </c>
      <c r="DO1778" s="358">
        <v>1.08</v>
      </c>
      <c r="DP1778" s="72">
        <v>0.02</v>
      </c>
      <c r="DQ1778" s="374"/>
      <c r="DR1778" s="72"/>
      <c r="DU1778" s="52"/>
      <c r="DX1778" s="75">
        <f t="shared" si="821"/>
        <v>76.637687019813995</v>
      </c>
      <c r="DY1778" s="51">
        <f t="shared" si="822"/>
        <v>0.38414880711686211</v>
      </c>
      <c r="DZ1778" s="75">
        <f t="shared" si="823"/>
        <v>3.0327537403962799E-2</v>
      </c>
      <c r="EA1778" s="51">
        <f t="shared" si="824"/>
        <v>2.0218358269308536E-2</v>
      </c>
      <c r="EB1778" s="75">
        <f t="shared" si="825"/>
        <v>13.536190861302064</v>
      </c>
      <c r="EC1778" s="51">
        <f t="shared" si="826"/>
        <v>0.151637687019814</v>
      </c>
      <c r="ED1778" s="75">
        <f t="shared" si="827"/>
        <v>2.0218358269308533E-2</v>
      </c>
      <c r="EE1778" s="51">
        <f t="shared" si="828"/>
        <v>0</v>
      </c>
      <c r="EF1778" s="75">
        <f t="shared" si="829"/>
        <v>0</v>
      </c>
      <c r="EG1778" s="51" t="e">
        <f t="shared" si="830"/>
        <v>#DIV/0!</v>
      </c>
      <c r="EH1778" s="75">
        <f t="shared" si="831"/>
        <v>1.0109179134654266E-2</v>
      </c>
      <c r="EI1778" s="51">
        <f t="shared" si="832"/>
        <v>1.0109179134654266E-2</v>
      </c>
      <c r="EJ1778" s="75">
        <f t="shared" si="833"/>
        <v>1.0109179134654266E-2</v>
      </c>
      <c r="EK1778" s="51">
        <f t="shared" si="834"/>
        <v>3.0327537403962799E-2</v>
      </c>
      <c r="EL1778" s="75">
        <f t="shared" si="835"/>
        <v>4.5693489688637277</v>
      </c>
      <c r="EM1778" s="51">
        <f t="shared" si="836"/>
        <v>0.26283865750101093</v>
      </c>
      <c r="EN1778" s="75">
        <f t="shared" si="837"/>
        <v>5.186008896077638</v>
      </c>
      <c r="EO1778" s="51">
        <f t="shared" si="838"/>
        <v>0.12131014961585118</v>
      </c>
      <c r="EP1778" s="75">
        <f t="shared" si="839"/>
        <v>0</v>
      </c>
      <c r="EQ1778" s="51" t="e">
        <f t="shared" si="840"/>
        <v>#DIV/0!</v>
      </c>
      <c r="ER1778" s="51">
        <f t="shared" si="841"/>
        <v>100</v>
      </c>
      <c r="ES1778" s="51">
        <f t="shared" si="842"/>
        <v>0</v>
      </c>
    </row>
    <row r="1779" spans="1:149" x14ac:dyDescent="0.45">
      <c r="A1779" s="78" t="s">
        <v>1493</v>
      </c>
      <c r="B1779" s="174" t="s">
        <v>904</v>
      </c>
      <c r="C1779" s="51" t="s">
        <v>3585</v>
      </c>
      <c r="D1779" s="51" t="s">
        <v>3806</v>
      </c>
      <c r="E1779" s="78" t="s">
        <v>637</v>
      </c>
      <c r="F1779" s="78" t="s">
        <v>2580</v>
      </c>
      <c r="G1779" s="72" t="s">
        <v>3380</v>
      </c>
      <c r="H1779" s="78" t="s">
        <v>1101</v>
      </c>
      <c r="I1779" s="78">
        <v>49</v>
      </c>
      <c r="J1779" s="300">
        <v>11</v>
      </c>
      <c r="K1779" s="78">
        <v>0.2</v>
      </c>
      <c r="L1779" s="300">
        <v>850</v>
      </c>
      <c r="M1779" s="72">
        <v>7</v>
      </c>
      <c r="O1779" s="78"/>
      <c r="P1779" s="72" t="s">
        <v>1374</v>
      </c>
      <c r="AA1779" s="195"/>
      <c r="AB1779" s="195"/>
      <c r="AC1779" s="195"/>
      <c r="AD1779" s="72"/>
      <c r="AE1779" s="316">
        <v>1</v>
      </c>
      <c r="AF1779" s="195"/>
      <c r="AG1779" s="195">
        <v>0</v>
      </c>
      <c r="AH1779" s="72"/>
      <c r="AR1779" s="53">
        <v>0.98209999999999997</v>
      </c>
      <c r="AT1779" s="77"/>
      <c r="AU1779" s="276">
        <v>110</v>
      </c>
      <c r="AV1779" s="276"/>
      <c r="AW1779" s="276">
        <v>108.03099999999999</v>
      </c>
      <c r="AX1779" s="95"/>
      <c r="AY1779" s="276"/>
      <c r="AZ1779" s="95"/>
      <c r="BB1779" s="80" t="s">
        <v>3412</v>
      </c>
      <c r="BC1779" s="270" t="s">
        <v>1126</v>
      </c>
      <c r="BD1779" s="72">
        <v>75.62</v>
      </c>
      <c r="BE1779" s="72">
        <v>0.38</v>
      </c>
      <c r="BF1779" s="72">
        <v>7.0000000000000007E-2</v>
      </c>
      <c r="BG1779" s="72">
        <v>0.02</v>
      </c>
      <c r="BH1779" s="72">
        <v>12.3</v>
      </c>
      <c r="BI1779" s="72">
        <v>0.15</v>
      </c>
      <c r="BJ1779" s="72"/>
      <c r="BK1779" s="72"/>
      <c r="BL1779" s="72"/>
      <c r="BM1779" s="72"/>
      <c r="BN1779" s="72">
        <v>1.01</v>
      </c>
      <c r="BO1779" s="72"/>
      <c r="BP1779" s="72"/>
      <c r="BQ1779" s="72"/>
      <c r="BR1779" s="72">
        <v>0.03</v>
      </c>
      <c r="BS1779" s="72">
        <v>0.01</v>
      </c>
      <c r="BT1779" s="72"/>
      <c r="BU1779" s="72"/>
      <c r="BV1779" s="72"/>
      <c r="BW1779" s="72"/>
      <c r="BX1779" s="72">
        <v>0.52</v>
      </c>
      <c r="BY1779" s="72">
        <v>0.03</v>
      </c>
      <c r="BZ1779" s="72">
        <v>4.13</v>
      </c>
      <c r="CA1779" s="72">
        <v>0.26</v>
      </c>
      <c r="CB1779" s="72">
        <v>4.5599999999999996</v>
      </c>
      <c r="CC1779" s="72">
        <v>0.12</v>
      </c>
      <c r="CD1779" s="72"/>
      <c r="CE1779" s="72"/>
      <c r="CF1779" s="72"/>
      <c r="CG1779" s="72"/>
      <c r="CH1779" s="72"/>
      <c r="CI1779" s="72"/>
      <c r="CJ1779" s="72"/>
      <c r="CK1779" s="72"/>
      <c r="CL1779" s="72"/>
      <c r="CM1779" s="72"/>
      <c r="CN1779" s="72"/>
      <c r="CO1779" s="72"/>
      <c r="CP1779" s="72"/>
      <c r="CQ1779" s="72"/>
      <c r="CR1779" s="72"/>
      <c r="CS1779" s="72"/>
      <c r="CT1779" s="72"/>
      <c r="CU1779" s="72"/>
      <c r="CV1779" s="72"/>
      <c r="CW1779" s="72"/>
      <c r="CX1779" s="72"/>
      <c r="CY1779" s="72"/>
      <c r="CZ1779" s="72"/>
      <c r="DA1779" s="72"/>
      <c r="DB1779" s="72"/>
      <c r="DC1779" s="72"/>
      <c r="DD1779" s="72"/>
      <c r="DE1779" s="72"/>
      <c r="DF1779" s="72"/>
      <c r="DG1779" s="72"/>
      <c r="DH1779" s="78">
        <f t="shared" si="843"/>
        <v>98.24</v>
      </c>
      <c r="DJ1779" s="77">
        <f t="shared" si="820"/>
        <v>1.7600000000000051</v>
      </c>
      <c r="DK1779" s="72"/>
      <c r="DL1779" s="51" t="s">
        <v>827</v>
      </c>
      <c r="DO1779" s="358">
        <v>1.76</v>
      </c>
      <c r="DP1779" s="72">
        <v>0.03</v>
      </c>
      <c r="DQ1779" s="374"/>
      <c r="DR1779" s="72"/>
      <c r="DU1779" s="52"/>
      <c r="DX1779" s="75">
        <f t="shared" si="821"/>
        <v>76.97475570032573</v>
      </c>
      <c r="DY1779" s="51">
        <f t="shared" si="822"/>
        <v>0.38680781758957655</v>
      </c>
      <c r="DZ1779" s="75">
        <f t="shared" si="823"/>
        <v>7.1254071661237789E-2</v>
      </c>
      <c r="EA1779" s="51">
        <f t="shared" si="824"/>
        <v>2.035830618892508E-2</v>
      </c>
      <c r="EB1779" s="75">
        <f t="shared" si="825"/>
        <v>12.520358306188925</v>
      </c>
      <c r="EC1779" s="51">
        <f t="shared" si="826"/>
        <v>0.1526872964169381</v>
      </c>
      <c r="ED1779" s="75">
        <f t="shared" si="827"/>
        <v>1.0280944625407167</v>
      </c>
      <c r="EE1779" s="51">
        <f t="shared" si="828"/>
        <v>0</v>
      </c>
      <c r="EF1779" s="75">
        <f t="shared" si="829"/>
        <v>0</v>
      </c>
      <c r="EG1779" s="51" t="e">
        <f t="shared" si="830"/>
        <v>#DIV/0!</v>
      </c>
      <c r="EH1779" s="75">
        <f t="shared" si="831"/>
        <v>3.0537459283387625E-2</v>
      </c>
      <c r="EI1779" s="51">
        <f t="shared" si="832"/>
        <v>1.0179153094462544E-2</v>
      </c>
      <c r="EJ1779" s="75">
        <f t="shared" si="833"/>
        <v>0.52931596091205213</v>
      </c>
      <c r="EK1779" s="51">
        <f t="shared" si="834"/>
        <v>3.0537459283387622E-2</v>
      </c>
      <c r="EL1779" s="75">
        <f t="shared" si="835"/>
        <v>4.203990228013029</v>
      </c>
      <c r="EM1779" s="51">
        <f t="shared" si="836"/>
        <v>0.26465798045602607</v>
      </c>
      <c r="EN1779" s="75">
        <f t="shared" si="837"/>
        <v>4.6416938110749184</v>
      </c>
      <c r="EO1779" s="51">
        <f t="shared" si="838"/>
        <v>0.12214983713355049</v>
      </c>
      <c r="EP1779" s="75">
        <f t="shared" si="839"/>
        <v>0</v>
      </c>
      <c r="EQ1779" s="51" t="e">
        <f t="shared" si="840"/>
        <v>#DIV/0!</v>
      </c>
      <c r="ER1779" s="51">
        <f t="shared" si="841"/>
        <v>100</v>
      </c>
      <c r="ES1779" s="51">
        <f t="shared" si="842"/>
        <v>0</v>
      </c>
    </row>
    <row r="1780" spans="1:149" x14ac:dyDescent="0.45">
      <c r="A1780" s="78" t="s">
        <v>1493</v>
      </c>
      <c r="B1780" s="174" t="s">
        <v>904</v>
      </c>
      <c r="C1780" s="51" t="s">
        <v>3585</v>
      </c>
      <c r="D1780" s="51" t="s">
        <v>3806</v>
      </c>
      <c r="E1780" s="78" t="s">
        <v>637</v>
      </c>
      <c r="F1780" s="78" t="s">
        <v>2581</v>
      </c>
      <c r="G1780" s="72" t="s">
        <v>3380</v>
      </c>
      <c r="H1780" s="78" t="s">
        <v>1101</v>
      </c>
      <c r="I1780" s="78">
        <v>49</v>
      </c>
      <c r="J1780" s="300">
        <v>11</v>
      </c>
      <c r="K1780" s="78">
        <v>0.2</v>
      </c>
      <c r="L1780" s="300">
        <v>850</v>
      </c>
      <c r="M1780" s="72">
        <v>7</v>
      </c>
      <c r="O1780" s="78"/>
      <c r="P1780" s="72" t="s">
        <v>1374</v>
      </c>
      <c r="AA1780" s="195"/>
      <c r="AB1780" s="195"/>
      <c r="AC1780" s="195"/>
      <c r="AD1780" s="72"/>
      <c r="AE1780" s="316">
        <v>1</v>
      </c>
      <c r="AF1780" s="195"/>
      <c r="AG1780" s="195">
        <v>0</v>
      </c>
      <c r="AH1780" s="72"/>
      <c r="AR1780" s="53">
        <v>0.98209999999999997</v>
      </c>
      <c r="AT1780" s="77"/>
      <c r="AU1780" s="276">
        <v>110</v>
      </c>
      <c r="AV1780" s="276"/>
      <c r="AW1780" s="276">
        <v>108.03099999999999</v>
      </c>
      <c r="AX1780" s="95"/>
      <c r="AY1780" s="276"/>
      <c r="AZ1780" s="95"/>
      <c r="BB1780" s="80" t="s">
        <v>3412</v>
      </c>
      <c r="BC1780" s="270" t="s">
        <v>1126</v>
      </c>
      <c r="BD1780" s="72">
        <v>75.62</v>
      </c>
      <c r="BE1780" s="72">
        <v>0.38</v>
      </c>
      <c r="BF1780" s="72">
        <v>7.0000000000000007E-2</v>
      </c>
      <c r="BG1780" s="72">
        <v>0.02</v>
      </c>
      <c r="BH1780" s="72">
        <v>12.3</v>
      </c>
      <c r="BI1780" s="72">
        <v>0.15</v>
      </c>
      <c r="BJ1780" s="72"/>
      <c r="BK1780" s="72"/>
      <c r="BL1780" s="72"/>
      <c r="BM1780" s="72"/>
      <c r="BN1780" s="72">
        <v>1.01</v>
      </c>
      <c r="BO1780" s="72"/>
      <c r="BP1780" s="72"/>
      <c r="BQ1780" s="72"/>
      <c r="BR1780" s="72">
        <v>0.03</v>
      </c>
      <c r="BS1780" s="72">
        <v>0.01</v>
      </c>
      <c r="BT1780" s="72"/>
      <c r="BU1780" s="72"/>
      <c r="BV1780" s="72"/>
      <c r="BW1780" s="72"/>
      <c r="BX1780" s="72">
        <v>0.52</v>
      </c>
      <c r="BY1780" s="72">
        <v>0.03</v>
      </c>
      <c r="BZ1780" s="72">
        <v>4.13</v>
      </c>
      <c r="CA1780" s="72">
        <v>0.26</v>
      </c>
      <c r="CB1780" s="72">
        <v>4.5599999999999996</v>
      </c>
      <c r="CC1780" s="72">
        <v>0.12</v>
      </c>
      <c r="CD1780" s="72"/>
      <c r="CE1780" s="72"/>
      <c r="CF1780" s="72"/>
      <c r="CG1780" s="72"/>
      <c r="CH1780" s="72"/>
      <c r="CI1780" s="72"/>
      <c r="CJ1780" s="72"/>
      <c r="CK1780" s="72"/>
      <c r="CL1780" s="72"/>
      <c r="CM1780" s="72"/>
      <c r="CN1780" s="72"/>
      <c r="CO1780" s="72"/>
      <c r="CP1780" s="72"/>
      <c r="CQ1780" s="72"/>
      <c r="CR1780" s="72"/>
      <c r="CS1780" s="72"/>
      <c r="CT1780" s="72"/>
      <c r="CU1780" s="72"/>
      <c r="CV1780" s="72"/>
      <c r="CW1780" s="72"/>
      <c r="CX1780" s="72"/>
      <c r="CY1780" s="72"/>
      <c r="CZ1780" s="72"/>
      <c r="DA1780" s="72"/>
      <c r="DB1780" s="72"/>
      <c r="DC1780" s="72"/>
      <c r="DD1780" s="72"/>
      <c r="DE1780" s="72"/>
      <c r="DF1780" s="72"/>
      <c r="DG1780" s="72"/>
      <c r="DH1780" s="78">
        <f t="shared" si="843"/>
        <v>98.24</v>
      </c>
      <c r="DJ1780" s="77">
        <f t="shared" si="820"/>
        <v>1.7600000000000051</v>
      </c>
      <c r="DK1780" s="72"/>
      <c r="DL1780" s="51" t="s">
        <v>827</v>
      </c>
      <c r="DO1780" s="358">
        <v>1.75</v>
      </c>
      <c r="DP1780" s="72">
        <v>0.03</v>
      </c>
      <c r="DQ1780" s="374"/>
      <c r="DR1780" s="72"/>
      <c r="DU1780" s="52"/>
      <c r="DX1780" s="75">
        <f t="shared" si="821"/>
        <v>76.97475570032573</v>
      </c>
      <c r="DY1780" s="51">
        <f t="shared" si="822"/>
        <v>0.38680781758957655</v>
      </c>
      <c r="DZ1780" s="75">
        <f t="shared" si="823"/>
        <v>7.1254071661237789E-2</v>
      </c>
      <c r="EA1780" s="51">
        <f t="shared" si="824"/>
        <v>2.035830618892508E-2</v>
      </c>
      <c r="EB1780" s="75">
        <f t="shared" si="825"/>
        <v>12.520358306188925</v>
      </c>
      <c r="EC1780" s="51">
        <f t="shared" si="826"/>
        <v>0.1526872964169381</v>
      </c>
      <c r="ED1780" s="75">
        <f t="shared" si="827"/>
        <v>1.0280944625407167</v>
      </c>
      <c r="EE1780" s="51">
        <f t="shared" si="828"/>
        <v>0</v>
      </c>
      <c r="EF1780" s="75">
        <f t="shared" si="829"/>
        <v>0</v>
      </c>
      <c r="EG1780" s="51" t="e">
        <f t="shared" si="830"/>
        <v>#DIV/0!</v>
      </c>
      <c r="EH1780" s="75">
        <f t="shared" si="831"/>
        <v>3.0537459283387625E-2</v>
      </c>
      <c r="EI1780" s="51">
        <f t="shared" si="832"/>
        <v>1.0179153094462544E-2</v>
      </c>
      <c r="EJ1780" s="75">
        <f t="shared" si="833"/>
        <v>0.52931596091205213</v>
      </c>
      <c r="EK1780" s="51">
        <f t="shared" si="834"/>
        <v>3.0537459283387622E-2</v>
      </c>
      <c r="EL1780" s="75">
        <f t="shared" si="835"/>
        <v>4.203990228013029</v>
      </c>
      <c r="EM1780" s="51">
        <f t="shared" si="836"/>
        <v>0.26465798045602607</v>
      </c>
      <c r="EN1780" s="75">
        <f t="shared" si="837"/>
        <v>4.6416938110749184</v>
      </c>
      <c r="EO1780" s="51">
        <f t="shared" si="838"/>
        <v>0.12214983713355049</v>
      </c>
      <c r="EP1780" s="75">
        <f t="shared" si="839"/>
        <v>0</v>
      </c>
      <c r="EQ1780" s="51" t="e">
        <f t="shared" si="840"/>
        <v>#DIV/0!</v>
      </c>
      <c r="ER1780" s="51">
        <f t="shared" si="841"/>
        <v>100</v>
      </c>
      <c r="ES1780" s="51">
        <f t="shared" si="842"/>
        <v>0</v>
      </c>
    </row>
    <row r="1781" spans="1:149" x14ac:dyDescent="0.45">
      <c r="A1781" s="78" t="s">
        <v>1493</v>
      </c>
      <c r="B1781" s="174" t="s">
        <v>904</v>
      </c>
      <c r="C1781" s="51" t="s">
        <v>3677</v>
      </c>
      <c r="D1781" s="51" t="s">
        <v>3807</v>
      </c>
      <c r="E1781" s="78" t="s">
        <v>637</v>
      </c>
      <c r="F1781" s="78" t="s">
        <v>2582</v>
      </c>
      <c r="G1781" s="72" t="s">
        <v>3380</v>
      </c>
      <c r="H1781" s="78" t="s">
        <v>1101</v>
      </c>
      <c r="I1781" s="78">
        <v>49</v>
      </c>
      <c r="J1781" s="300">
        <v>11</v>
      </c>
      <c r="K1781" s="78">
        <v>0.2</v>
      </c>
      <c r="L1781" s="300">
        <v>850</v>
      </c>
      <c r="M1781" s="72">
        <v>7</v>
      </c>
      <c r="O1781" s="78"/>
      <c r="P1781" s="72" t="s">
        <v>1374</v>
      </c>
      <c r="AA1781" s="195"/>
      <c r="AB1781" s="195"/>
      <c r="AC1781" s="195"/>
      <c r="AD1781" s="72"/>
      <c r="AE1781" s="316">
        <v>1</v>
      </c>
      <c r="AF1781" s="195"/>
      <c r="AG1781" s="195">
        <v>0</v>
      </c>
      <c r="AH1781" s="72"/>
      <c r="AR1781" s="53">
        <v>0.98209999999999997</v>
      </c>
      <c r="AT1781" s="77"/>
      <c r="AU1781" s="276">
        <v>110</v>
      </c>
      <c r="AV1781" s="276"/>
      <c r="AW1781" s="276">
        <v>108.03099999999999</v>
      </c>
      <c r="AX1781" s="95"/>
      <c r="AY1781" s="276"/>
      <c r="AZ1781" s="95"/>
      <c r="BB1781" s="80" t="s">
        <v>3412</v>
      </c>
      <c r="BC1781" s="270" t="s">
        <v>1126</v>
      </c>
      <c r="BD1781" s="72">
        <v>75.27</v>
      </c>
      <c r="BE1781" s="72">
        <v>0.37</v>
      </c>
      <c r="BF1781" s="72">
        <v>0.03</v>
      </c>
      <c r="BG1781" s="72">
        <v>0.02</v>
      </c>
      <c r="BH1781" s="72">
        <v>13.29</v>
      </c>
      <c r="BI1781" s="72">
        <v>0.15</v>
      </c>
      <c r="BJ1781" s="72"/>
      <c r="BK1781" s="72"/>
      <c r="BL1781" s="72"/>
      <c r="BM1781" s="72"/>
      <c r="BN1781" s="72">
        <v>0.02</v>
      </c>
      <c r="BO1781" s="72"/>
      <c r="BP1781" s="72"/>
      <c r="BQ1781" s="72"/>
      <c r="BR1781" s="72">
        <v>0.01</v>
      </c>
      <c r="BS1781" s="72">
        <v>0.01</v>
      </c>
      <c r="BT1781" s="72"/>
      <c r="BU1781" s="72"/>
      <c r="BV1781" s="72"/>
      <c r="BW1781" s="72"/>
      <c r="BX1781" s="72">
        <v>0.01</v>
      </c>
      <c r="BY1781" s="72">
        <v>0.03</v>
      </c>
      <c r="BZ1781" s="72">
        <v>4.49</v>
      </c>
      <c r="CA1781" s="72">
        <v>0.26</v>
      </c>
      <c r="CB1781" s="72">
        <v>5.0999999999999996</v>
      </c>
      <c r="CC1781" s="72">
        <v>0.12</v>
      </c>
      <c r="CD1781" s="72"/>
      <c r="CE1781" s="72"/>
      <c r="CF1781" s="72"/>
      <c r="CG1781" s="72"/>
      <c r="CH1781" s="72"/>
      <c r="CI1781" s="72"/>
      <c r="CJ1781" s="72"/>
      <c r="CK1781" s="72"/>
      <c r="CL1781" s="72"/>
      <c r="CM1781" s="72"/>
      <c r="CN1781" s="72"/>
      <c r="CO1781" s="72"/>
      <c r="CP1781" s="72"/>
      <c r="CQ1781" s="72"/>
      <c r="CR1781" s="72"/>
      <c r="CS1781" s="72"/>
      <c r="CT1781" s="72"/>
      <c r="CU1781" s="72"/>
      <c r="CV1781" s="72"/>
      <c r="CW1781" s="72"/>
      <c r="CX1781" s="72"/>
      <c r="CY1781" s="72"/>
      <c r="CZ1781" s="72"/>
      <c r="DA1781" s="72"/>
      <c r="DB1781" s="72"/>
      <c r="DC1781" s="72"/>
      <c r="DD1781" s="72"/>
      <c r="DE1781" s="72"/>
      <c r="DF1781" s="72"/>
      <c r="DG1781" s="72"/>
      <c r="DH1781" s="78">
        <f t="shared" si="843"/>
        <v>98.22</v>
      </c>
      <c r="DJ1781" s="77">
        <f t="shared" si="820"/>
        <v>1.7800000000000011</v>
      </c>
      <c r="DK1781" s="72"/>
      <c r="DL1781" s="51" t="s">
        <v>827</v>
      </c>
      <c r="DO1781" s="358">
        <v>1.78</v>
      </c>
      <c r="DP1781" s="72">
        <v>0.04</v>
      </c>
      <c r="DQ1781" s="374"/>
      <c r="DR1781" s="72"/>
      <c r="DU1781" s="52"/>
      <c r="DX1781" s="75">
        <f t="shared" si="821"/>
        <v>76.634086744043984</v>
      </c>
      <c r="DY1781" s="51">
        <f t="shared" si="822"/>
        <v>0.37670535532478111</v>
      </c>
      <c r="DZ1781" s="75">
        <f t="shared" si="823"/>
        <v>3.0543677458766037E-2</v>
      </c>
      <c r="EA1781" s="51">
        <f t="shared" si="824"/>
        <v>2.0362451639177361E-2</v>
      </c>
      <c r="EB1781" s="75">
        <f t="shared" si="825"/>
        <v>13.530849114233353</v>
      </c>
      <c r="EC1781" s="51">
        <f t="shared" si="826"/>
        <v>0.15271838729383017</v>
      </c>
      <c r="ED1781" s="75">
        <f t="shared" si="827"/>
        <v>2.0362451639177357E-2</v>
      </c>
      <c r="EE1781" s="51">
        <f t="shared" si="828"/>
        <v>0</v>
      </c>
      <c r="EF1781" s="75">
        <f t="shared" si="829"/>
        <v>0</v>
      </c>
      <c r="EG1781" s="51" t="e">
        <f t="shared" si="830"/>
        <v>#DIV/0!</v>
      </c>
      <c r="EH1781" s="75">
        <f t="shared" si="831"/>
        <v>1.0181225819588679E-2</v>
      </c>
      <c r="EI1781" s="51">
        <f t="shared" si="832"/>
        <v>1.0181225819588679E-2</v>
      </c>
      <c r="EJ1781" s="75">
        <f t="shared" si="833"/>
        <v>1.0181225819588679E-2</v>
      </c>
      <c r="EK1781" s="51">
        <f t="shared" si="834"/>
        <v>3.0543677458766037E-2</v>
      </c>
      <c r="EL1781" s="75">
        <f t="shared" si="835"/>
        <v>4.5713703929953171</v>
      </c>
      <c r="EM1781" s="51">
        <f t="shared" si="836"/>
        <v>0.26471187130930568</v>
      </c>
      <c r="EN1781" s="75">
        <f t="shared" si="837"/>
        <v>5.1924251679902254</v>
      </c>
      <c r="EO1781" s="51">
        <f t="shared" si="838"/>
        <v>0.12217470983506412</v>
      </c>
      <c r="EP1781" s="75">
        <f t="shared" si="839"/>
        <v>0</v>
      </c>
      <c r="EQ1781" s="51" t="e">
        <f t="shared" si="840"/>
        <v>#DIV/0!</v>
      </c>
      <c r="ER1781" s="51">
        <f t="shared" si="841"/>
        <v>100</v>
      </c>
      <c r="ES1781" s="51">
        <f t="shared" si="842"/>
        <v>0</v>
      </c>
    </row>
    <row r="1782" spans="1:149" x14ac:dyDescent="0.45">
      <c r="A1782" s="78" t="s">
        <v>1493</v>
      </c>
      <c r="B1782" s="174" t="s">
        <v>904</v>
      </c>
      <c r="C1782" s="51" t="s">
        <v>3585</v>
      </c>
      <c r="D1782" s="51" t="s">
        <v>3805</v>
      </c>
      <c r="E1782" s="78" t="s">
        <v>637</v>
      </c>
      <c r="F1782" s="78" t="s">
        <v>2583</v>
      </c>
      <c r="G1782" s="72" t="s">
        <v>3380</v>
      </c>
      <c r="H1782" s="78" t="s">
        <v>1101</v>
      </c>
      <c r="I1782" s="78">
        <v>48.1</v>
      </c>
      <c r="J1782" s="300">
        <v>11</v>
      </c>
      <c r="K1782" s="78">
        <v>0.2</v>
      </c>
      <c r="L1782" s="300">
        <v>995</v>
      </c>
      <c r="M1782" s="72">
        <v>7</v>
      </c>
      <c r="O1782" s="78"/>
      <c r="P1782" s="72" t="s">
        <v>1374</v>
      </c>
      <c r="AA1782" s="195"/>
      <c r="AB1782" s="195"/>
      <c r="AC1782" s="195"/>
      <c r="AD1782" s="72"/>
      <c r="AE1782" s="316">
        <v>1</v>
      </c>
      <c r="AF1782" s="195"/>
      <c r="AG1782" s="195">
        <v>0</v>
      </c>
      <c r="AH1782" s="72"/>
      <c r="AR1782" s="53">
        <v>0.99099999999999999</v>
      </c>
      <c r="AT1782" s="77"/>
      <c r="AU1782" s="276">
        <v>110</v>
      </c>
      <c r="AV1782" s="276"/>
      <c r="AW1782" s="276">
        <v>109.01</v>
      </c>
      <c r="AX1782" s="95"/>
      <c r="AY1782" s="276"/>
      <c r="AZ1782" s="95"/>
      <c r="BB1782" s="80" t="s">
        <v>3412</v>
      </c>
      <c r="BC1782" s="270" t="s">
        <v>1126</v>
      </c>
      <c r="BD1782" s="72">
        <v>77.06</v>
      </c>
      <c r="BE1782" s="72">
        <v>0.38</v>
      </c>
      <c r="BF1782" s="72">
        <v>7.0000000000000007E-2</v>
      </c>
      <c r="BG1782" s="72">
        <v>0.02</v>
      </c>
      <c r="BH1782" s="72">
        <v>12.64</v>
      </c>
      <c r="BI1782" s="72">
        <v>0.15</v>
      </c>
      <c r="BJ1782" s="72"/>
      <c r="BK1782" s="72"/>
      <c r="BL1782" s="72"/>
      <c r="BM1782" s="72"/>
      <c r="BN1782" s="72">
        <v>0.55000000000000004</v>
      </c>
      <c r="BO1782" s="72"/>
      <c r="BP1782" s="72"/>
      <c r="BQ1782" s="72"/>
      <c r="BR1782" s="72">
        <v>0.05</v>
      </c>
      <c r="BS1782" s="72">
        <v>0.01</v>
      </c>
      <c r="BT1782" s="72"/>
      <c r="BU1782" s="72"/>
      <c r="BV1782" s="72"/>
      <c r="BW1782" s="72"/>
      <c r="BX1782" s="72">
        <v>0.51</v>
      </c>
      <c r="BY1782" s="72">
        <v>0.03</v>
      </c>
      <c r="BZ1782" s="72">
        <v>4.29</v>
      </c>
      <c r="CA1782" s="72">
        <v>0.26</v>
      </c>
      <c r="CB1782" s="72">
        <v>4.12</v>
      </c>
      <c r="CC1782" s="72">
        <v>0.12</v>
      </c>
      <c r="CD1782" s="72"/>
      <c r="CE1782" s="72"/>
      <c r="CF1782" s="72"/>
      <c r="CG1782" s="72"/>
      <c r="CH1782" s="72"/>
      <c r="CI1782" s="72"/>
      <c r="CJ1782" s="72"/>
      <c r="CK1782" s="72"/>
      <c r="CL1782" s="72"/>
      <c r="CM1782" s="72"/>
      <c r="CN1782" s="72"/>
      <c r="CO1782" s="72"/>
      <c r="CP1782" s="72"/>
      <c r="CQ1782" s="72"/>
      <c r="CR1782" s="72"/>
      <c r="CS1782" s="72"/>
      <c r="CT1782" s="72"/>
      <c r="CU1782" s="72"/>
      <c r="CV1782" s="72"/>
      <c r="CW1782" s="72"/>
      <c r="CX1782" s="72"/>
      <c r="CY1782" s="72"/>
      <c r="CZ1782" s="72"/>
      <c r="DA1782" s="72"/>
      <c r="DB1782" s="72"/>
      <c r="DC1782" s="72"/>
      <c r="DD1782" s="72"/>
      <c r="DE1782" s="72"/>
      <c r="DF1782" s="72"/>
      <c r="DG1782" s="72"/>
      <c r="DH1782" s="78">
        <f t="shared" si="843"/>
        <v>99.29</v>
      </c>
      <c r="DJ1782" s="77">
        <f t="shared" si="820"/>
        <v>0.70999999999999375</v>
      </c>
      <c r="DK1782" s="72"/>
      <c r="DL1782" s="51" t="s">
        <v>827</v>
      </c>
      <c r="DO1782" s="358">
        <v>0.71</v>
      </c>
      <c r="DP1782" s="72">
        <v>0.01</v>
      </c>
      <c r="DQ1782" s="374"/>
      <c r="DR1782" s="72"/>
      <c r="DU1782" s="52"/>
      <c r="DX1782" s="75">
        <f t="shared" si="821"/>
        <v>77.611038372444355</v>
      </c>
      <c r="DY1782" s="51">
        <f t="shared" si="822"/>
        <v>0.38271729277872896</v>
      </c>
      <c r="DZ1782" s="75">
        <f t="shared" si="823"/>
        <v>7.050055393292376E-2</v>
      </c>
      <c r="EA1782" s="51">
        <f t="shared" si="824"/>
        <v>2.0143015409406786E-2</v>
      </c>
      <c r="EB1782" s="75">
        <f t="shared" si="825"/>
        <v>12.73038573874509</v>
      </c>
      <c r="EC1782" s="51">
        <f t="shared" si="826"/>
        <v>0.15107261557055091</v>
      </c>
      <c r="ED1782" s="75">
        <f t="shared" si="827"/>
        <v>0.55393292375868664</v>
      </c>
      <c r="EE1782" s="51">
        <f t="shared" si="828"/>
        <v>0</v>
      </c>
      <c r="EF1782" s="75">
        <f t="shared" si="829"/>
        <v>0</v>
      </c>
      <c r="EG1782" s="51" t="e">
        <f t="shared" si="830"/>
        <v>#DIV/0!</v>
      </c>
      <c r="EH1782" s="75">
        <f t="shared" si="831"/>
        <v>5.0357538523516973E-2</v>
      </c>
      <c r="EI1782" s="51">
        <f t="shared" si="832"/>
        <v>1.0071507704703393E-2</v>
      </c>
      <c r="EJ1782" s="75">
        <f t="shared" si="833"/>
        <v>0.51364689293987309</v>
      </c>
      <c r="EK1782" s="51">
        <f t="shared" si="834"/>
        <v>3.021452311411018E-2</v>
      </c>
      <c r="EL1782" s="75">
        <f t="shared" si="835"/>
        <v>4.3206768053177562</v>
      </c>
      <c r="EM1782" s="51">
        <f t="shared" si="836"/>
        <v>0.26185920032228827</v>
      </c>
      <c r="EN1782" s="75">
        <f t="shared" si="837"/>
        <v>4.149461174337798</v>
      </c>
      <c r="EO1782" s="51">
        <f t="shared" si="838"/>
        <v>0.1208580924564407</v>
      </c>
      <c r="EP1782" s="75">
        <f t="shared" si="839"/>
        <v>0</v>
      </c>
      <c r="EQ1782" s="51" t="e">
        <f t="shared" si="840"/>
        <v>#DIV/0!</v>
      </c>
      <c r="ER1782" s="51">
        <f t="shared" si="841"/>
        <v>100</v>
      </c>
      <c r="ES1782" s="51">
        <f t="shared" si="842"/>
        <v>0</v>
      </c>
    </row>
    <row r="1783" spans="1:149" x14ac:dyDescent="0.45">
      <c r="A1783" s="78" t="s">
        <v>1493</v>
      </c>
      <c r="B1783" s="174" t="s">
        <v>904</v>
      </c>
      <c r="C1783" s="51" t="s">
        <v>3585</v>
      </c>
      <c r="D1783" s="51" t="s">
        <v>3806</v>
      </c>
      <c r="E1783" s="78" t="s">
        <v>637</v>
      </c>
      <c r="F1783" s="78" t="s">
        <v>2584</v>
      </c>
      <c r="G1783" s="72" t="s">
        <v>3380</v>
      </c>
      <c r="H1783" s="78" t="s">
        <v>1101</v>
      </c>
      <c r="I1783" s="78">
        <v>48.1</v>
      </c>
      <c r="J1783" s="300">
        <v>11</v>
      </c>
      <c r="K1783" s="78">
        <v>0.2</v>
      </c>
      <c r="L1783" s="300">
        <v>995</v>
      </c>
      <c r="M1783" s="72">
        <v>7</v>
      </c>
      <c r="O1783" s="78"/>
      <c r="P1783" s="72" t="s">
        <v>1374</v>
      </c>
      <c r="AA1783" s="195"/>
      <c r="AB1783" s="195"/>
      <c r="AC1783" s="195"/>
      <c r="AD1783" s="72"/>
      <c r="AE1783" s="316">
        <v>1</v>
      </c>
      <c r="AF1783" s="195"/>
      <c r="AG1783" s="195">
        <v>0</v>
      </c>
      <c r="AH1783" s="72"/>
      <c r="AR1783" s="53">
        <v>0.99099999999999999</v>
      </c>
      <c r="AT1783" s="77"/>
      <c r="AU1783" s="276">
        <v>110</v>
      </c>
      <c r="AV1783" s="276"/>
      <c r="AW1783" s="276">
        <v>109.01</v>
      </c>
      <c r="AX1783" s="95"/>
      <c r="AY1783" s="276"/>
      <c r="AZ1783" s="95"/>
      <c r="BB1783" s="80" t="s">
        <v>3412</v>
      </c>
      <c r="BC1783" s="270" t="s">
        <v>1126</v>
      </c>
      <c r="BD1783" s="72">
        <v>76.42</v>
      </c>
      <c r="BE1783" s="72">
        <v>0.38</v>
      </c>
      <c r="BF1783" s="72">
        <v>7.0000000000000007E-2</v>
      </c>
      <c r="BG1783" s="72">
        <v>0.02</v>
      </c>
      <c r="BH1783" s="72">
        <v>12.43</v>
      </c>
      <c r="BI1783" s="72">
        <v>0.15</v>
      </c>
      <c r="BJ1783" s="72"/>
      <c r="BK1783" s="72"/>
      <c r="BL1783" s="72"/>
      <c r="BM1783" s="72"/>
      <c r="BN1783" s="72">
        <v>1.02</v>
      </c>
      <c r="BO1783" s="72"/>
      <c r="BP1783" s="72"/>
      <c r="BQ1783" s="72"/>
      <c r="BR1783" s="72">
        <v>0.03</v>
      </c>
      <c r="BS1783" s="72">
        <v>0.01</v>
      </c>
      <c r="BT1783" s="72"/>
      <c r="BU1783" s="72"/>
      <c r="BV1783" s="72"/>
      <c r="BW1783" s="72"/>
      <c r="BX1783" s="72">
        <v>0.53</v>
      </c>
      <c r="BY1783" s="72">
        <v>0.03</v>
      </c>
      <c r="BZ1783" s="72">
        <v>4.18</v>
      </c>
      <c r="CA1783" s="72">
        <v>0.26</v>
      </c>
      <c r="CB1783" s="72">
        <v>4.6100000000000003</v>
      </c>
      <c r="CC1783" s="72">
        <v>0.12</v>
      </c>
      <c r="CD1783" s="72"/>
      <c r="CE1783" s="72"/>
      <c r="CF1783" s="72"/>
      <c r="CG1783" s="72"/>
      <c r="CH1783" s="72"/>
      <c r="CI1783" s="72"/>
      <c r="CJ1783" s="72"/>
      <c r="CK1783" s="72"/>
      <c r="CL1783" s="72"/>
      <c r="CM1783" s="72"/>
      <c r="CN1783" s="72"/>
      <c r="CO1783" s="72"/>
      <c r="CP1783" s="72"/>
      <c r="CQ1783" s="72"/>
      <c r="CR1783" s="72"/>
      <c r="CS1783" s="72"/>
      <c r="CT1783" s="72"/>
      <c r="CU1783" s="72"/>
      <c r="CV1783" s="72"/>
      <c r="CW1783" s="72"/>
      <c r="CX1783" s="72"/>
      <c r="CY1783" s="72"/>
      <c r="CZ1783" s="72"/>
      <c r="DA1783" s="72"/>
      <c r="DB1783" s="72"/>
      <c r="DC1783" s="72"/>
      <c r="DD1783" s="72"/>
      <c r="DE1783" s="72"/>
      <c r="DF1783" s="72"/>
      <c r="DG1783" s="72"/>
      <c r="DH1783" s="78">
        <f t="shared" si="843"/>
        <v>99.289999999999978</v>
      </c>
      <c r="DJ1783" s="77">
        <f t="shared" si="820"/>
        <v>0.71000000000002217</v>
      </c>
      <c r="DK1783" s="72"/>
      <c r="DL1783" s="51" t="s">
        <v>827</v>
      </c>
      <c r="DO1783" s="358">
        <v>0.71</v>
      </c>
      <c r="DP1783" s="72">
        <v>0.01</v>
      </c>
      <c r="DQ1783" s="374"/>
      <c r="DR1783" s="72"/>
      <c r="DU1783" s="52"/>
      <c r="DX1783" s="75">
        <f t="shared" si="821"/>
        <v>76.966461879343356</v>
      </c>
      <c r="DY1783" s="51">
        <f t="shared" si="822"/>
        <v>0.38271729277872907</v>
      </c>
      <c r="DZ1783" s="75">
        <f t="shared" si="823"/>
        <v>7.0500553932923787E-2</v>
      </c>
      <c r="EA1783" s="51">
        <f t="shared" si="824"/>
        <v>2.0143015409406797E-2</v>
      </c>
      <c r="EB1783" s="75">
        <f t="shared" si="825"/>
        <v>12.518884076946321</v>
      </c>
      <c r="EC1783" s="51">
        <f t="shared" si="826"/>
        <v>0.15107261557055093</v>
      </c>
      <c r="ED1783" s="75">
        <f t="shared" si="827"/>
        <v>1.0272937858797464</v>
      </c>
      <c r="EE1783" s="51">
        <f t="shared" si="828"/>
        <v>0</v>
      </c>
      <c r="EF1783" s="75">
        <f t="shared" si="829"/>
        <v>0</v>
      </c>
      <c r="EG1783" s="51" t="e">
        <f t="shared" si="830"/>
        <v>#DIV/0!</v>
      </c>
      <c r="EH1783" s="75">
        <f t="shared" si="831"/>
        <v>3.021452311411019E-2</v>
      </c>
      <c r="EI1783" s="51">
        <f t="shared" si="832"/>
        <v>1.0071507704703398E-2</v>
      </c>
      <c r="EJ1783" s="75">
        <f t="shared" si="833"/>
        <v>0.53378990834928008</v>
      </c>
      <c r="EK1783" s="51">
        <f t="shared" si="834"/>
        <v>3.021452311411019E-2</v>
      </c>
      <c r="EL1783" s="75">
        <f t="shared" si="835"/>
        <v>4.2098902205660194</v>
      </c>
      <c r="EM1783" s="51">
        <f t="shared" si="836"/>
        <v>0.26185920032228832</v>
      </c>
      <c r="EN1783" s="75">
        <f t="shared" si="837"/>
        <v>4.6429650518682664</v>
      </c>
      <c r="EO1783" s="51">
        <f t="shared" si="838"/>
        <v>0.12085809245644075</v>
      </c>
      <c r="EP1783" s="75">
        <f t="shared" si="839"/>
        <v>0</v>
      </c>
      <c r="EQ1783" s="51" t="e">
        <f t="shared" si="840"/>
        <v>#DIV/0!</v>
      </c>
      <c r="ER1783" s="51">
        <f t="shared" si="841"/>
        <v>100</v>
      </c>
      <c r="ES1783" s="51">
        <f t="shared" si="842"/>
        <v>0</v>
      </c>
    </row>
    <row r="1784" spans="1:149" x14ac:dyDescent="0.45">
      <c r="A1784" s="78" t="s">
        <v>1493</v>
      </c>
      <c r="B1784" s="174" t="s">
        <v>904</v>
      </c>
      <c r="C1784" s="51" t="s">
        <v>3585</v>
      </c>
      <c r="D1784" s="51" t="s">
        <v>3806</v>
      </c>
      <c r="E1784" s="78" t="s">
        <v>637</v>
      </c>
      <c r="F1784" s="78" t="s">
        <v>2585</v>
      </c>
      <c r="G1784" s="72" t="s">
        <v>3380</v>
      </c>
      <c r="H1784" s="78" t="s">
        <v>1101</v>
      </c>
      <c r="I1784" s="78">
        <v>48.1</v>
      </c>
      <c r="J1784" s="300">
        <v>11</v>
      </c>
      <c r="K1784" s="78">
        <v>0.2</v>
      </c>
      <c r="L1784" s="300">
        <v>995</v>
      </c>
      <c r="M1784" s="72">
        <v>7</v>
      </c>
      <c r="O1784" s="78"/>
      <c r="P1784" s="72" t="s">
        <v>1374</v>
      </c>
      <c r="AA1784" s="195"/>
      <c r="AB1784" s="195"/>
      <c r="AC1784" s="195"/>
      <c r="AD1784" s="72"/>
      <c r="AE1784" s="316">
        <v>1</v>
      </c>
      <c r="AF1784" s="195"/>
      <c r="AG1784" s="195">
        <v>0</v>
      </c>
      <c r="AH1784" s="72"/>
      <c r="AR1784" s="53">
        <v>0.99099999999999999</v>
      </c>
      <c r="AT1784" s="77"/>
      <c r="AU1784" s="276">
        <v>110</v>
      </c>
      <c r="AV1784" s="276"/>
      <c r="AW1784" s="276">
        <v>109.01</v>
      </c>
      <c r="AX1784" s="95"/>
      <c r="AY1784" s="276"/>
      <c r="AZ1784" s="95"/>
      <c r="BB1784" s="80" t="s">
        <v>3412</v>
      </c>
      <c r="BC1784" s="270" t="s">
        <v>1126</v>
      </c>
      <c r="BD1784" s="72">
        <v>76.430000000000007</v>
      </c>
      <c r="BE1784" s="72">
        <v>0.38</v>
      </c>
      <c r="BF1784" s="72">
        <v>7.0000000000000007E-2</v>
      </c>
      <c r="BG1784" s="72">
        <v>0.02</v>
      </c>
      <c r="BH1784" s="72">
        <v>12.43</v>
      </c>
      <c r="BI1784" s="72">
        <v>0.15</v>
      </c>
      <c r="BJ1784" s="72"/>
      <c r="BK1784" s="72"/>
      <c r="BL1784" s="72"/>
      <c r="BM1784" s="72"/>
      <c r="BN1784" s="72">
        <v>1.02</v>
      </c>
      <c r="BO1784" s="72"/>
      <c r="BP1784" s="72"/>
      <c r="BQ1784" s="72"/>
      <c r="BR1784" s="72">
        <v>0.03</v>
      </c>
      <c r="BS1784" s="72">
        <v>0.01</v>
      </c>
      <c r="BT1784" s="72"/>
      <c r="BU1784" s="72"/>
      <c r="BV1784" s="72"/>
      <c r="BW1784" s="72"/>
      <c r="BX1784" s="72">
        <v>0.53</v>
      </c>
      <c r="BY1784" s="72">
        <v>0.03</v>
      </c>
      <c r="BZ1784" s="72">
        <v>4.18</v>
      </c>
      <c r="CA1784" s="72">
        <v>0.26</v>
      </c>
      <c r="CB1784" s="72">
        <v>4.6100000000000003</v>
      </c>
      <c r="CC1784" s="72">
        <v>0.12</v>
      </c>
      <c r="CD1784" s="72"/>
      <c r="CE1784" s="72"/>
      <c r="CF1784" s="72"/>
      <c r="CG1784" s="72"/>
      <c r="CH1784" s="72"/>
      <c r="CI1784" s="72"/>
      <c r="CJ1784" s="72"/>
      <c r="CK1784" s="72"/>
      <c r="CL1784" s="72"/>
      <c r="CM1784" s="72"/>
      <c r="CN1784" s="72"/>
      <c r="CO1784" s="72"/>
      <c r="CP1784" s="72"/>
      <c r="CQ1784" s="72"/>
      <c r="CR1784" s="72"/>
      <c r="CS1784" s="72"/>
      <c r="CT1784" s="72"/>
      <c r="CU1784" s="72"/>
      <c r="CV1784" s="72"/>
      <c r="CW1784" s="72"/>
      <c r="CX1784" s="72"/>
      <c r="CY1784" s="72"/>
      <c r="CZ1784" s="72"/>
      <c r="DA1784" s="72"/>
      <c r="DB1784" s="72"/>
      <c r="DC1784" s="72"/>
      <c r="DD1784" s="72"/>
      <c r="DE1784" s="72"/>
      <c r="DF1784" s="72"/>
      <c r="DG1784" s="72"/>
      <c r="DH1784" s="78">
        <f t="shared" si="843"/>
        <v>99.3</v>
      </c>
      <c r="DJ1784" s="77">
        <f t="shared" si="820"/>
        <v>0.70000000000000284</v>
      </c>
      <c r="DK1784" s="72"/>
      <c r="DL1784" s="51" t="s">
        <v>827</v>
      </c>
      <c r="DO1784" s="358">
        <v>0.7</v>
      </c>
      <c r="DP1784" s="72">
        <v>0.01</v>
      </c>
      <c r="DQ1784" s="374"/>
      <c r="DR1784" s="72"/>
      <c r="DU1784" s="52"/>
      <c r="DX1784" s="75">
        <f t="shared" si="821"/>
        <v>76.968781470292058</v>
      </c>
      <c r="DY1784" s="51">
        <f t="shared" si="822"/>
        <v>0.38267875125881173</v>
      </c>
      <c r="DZ1784" s="75">
        <f t="shared" si="823"/>
        <v>7.0493454179254789E-2</v>
      </c>
      <c r="EA1784" s="51">
        <f t="shared" si="824"/>
        <v>2.014098690835851E-2</v>
      </c>
      <c r="EB1784" s="75">
        <f t="shared" si="825"/>
        <v>12.517623363544814</v>
      </c>
      <c r="EC1784" s="51">
        <f t="shared" si="826"/>
        <v>0.15105740181268881</v>
      </c>
      <c r="ED1784" s="75">
        <f t="shared" si="827"/>
        <v>1.0271903323262841</v>
      </c>
      <c r="EE1784" s="51">
        <f t="shared" si="828"/>
        <v>0</v>
      </c>
      <c r="EF1784" s="75">
        <f t="shared" si="829"/>
        <v>0</v>
      </c>
      <c r="EG1784" s="51" t="e">
        <f t="shared" si="830"/>
        <v>#DIV/0!</v>
      </c>
      <c r="EH1784" s="75">
        <f t="shared" si="831"/>
        <v>3.0211480362537763E-2</v>
      </c>
      <c r="EI1784" s="51">
        <f t="shared" si="832"/>
        <v>1.0070493454179255E-2</v>
      </c>
      <c r="EJ1784" s="75">
        <f t="shared" si="833"/>
        <v>0.53373615307150057</v>
      </c>
      <c r="EK1784" s="51">
        <f t="shared" si="834"/>
        <v>3.0211480362537766E-2</v>
      </c>
      <c r="EL1784" s="75">
        <f t="shared" si="835"/>
        <v>4.2094662638469282</v>
      </c>
      <c r="EM1784" s="51">
        <f t="shared" si="836"/>
        <v>0.26183282980866063</v>
      </c>
      <c r="EN1784" s="75">
        <f t="shared" si="837"/>
        <v>4.642497482376637</v>
      </c>
      <c r="EO1784" s="51">
        <f t="shared" si="838"/>
        <v>0.12084592145015105</v>
      </c>
      <c r="EP1784" s="75">
        <f t="shared" si="839"/>
        <v>0</v>
      </c>
      <c r="EQ1784" s="51" t="e">
        <f t="shared" si="840"/>
        <v>#DIV/0!</v>
      </c>
      <c r="ER1784" s="51">
        <f t="shared" si="841"/>
        <v>100</v>
      </c>
      <c r="ES1784" s="51">
        <f t="shared" si="842"/>
        <v>0</v>
      </c>
    </row>
    <row r="1785" spans="1:149" x14ac:dyDescent="0.45">
      <c r="A1785" s="78" t="s">
        <v>1493</v>
      </c>
      <c r="B1785" s="174" t="s">
        <v>904</v>
      </c>
      <c r="C1785" s="51" t="s">
        <v>3677</v>
      </c>
      <c r="D1785" s="51" t="s">
        <v>3807</v>
      </c>
      <c r="E1785" s="78" t="s">
        <v>637</v>
      </c>
      <c r="F1785" s="78" t="s">
        <v>2586</v>
      </c>
      <c r="G1785" s="72" t="s">
        <v>3380</v>
      </c>
      <c r="H1785" s="78" t="s">
        <v>1101</v>
      </c>
      <c r="I1785" s="78">
        <v>48.1</v>
      </c>
      <c r="J1785" s="300">
        <v>11</v>
      </c>
      <c r="K1785" s="78">
        <v>0.2</v>
      </c>
      <c r="L1785" s="300">
        <v>995</v>
      </c>
      <c r="M1785" s="72">
        <v>7</v>
      </c>
      <c r="O1785" s="78"/>
      <c r="P1785" s="72" t="s">
        <v>1374</v>
      </c>
      <c r="AA1785" s="195"/>
      <c r="AB1785" s="195"/>
      <c r="AC1785" s="195"/>
      <c r="AD1785" s="72"/>
      <c r="AE1785" s="316">
        <v>1</v>
      </c>
      <c r="AF1785" s="195"/>
      <c r="AG1785" s="195">
        <v>0</v>
      </c>
      <c r="AH1785" s="72"/>
      <c r="AR1785" s="53">
        <v>0.99099999999999999</v>
      </c>
      <c r="AT1785" s="77"/>
      <c r="AU1785" s="276">
        <v>110</v>
      </c>
      <c r="AV1785" s="276"/>
      <c r="AW1785" s="276">
        <v>109.01</v>
      </c>
      <c r="AX1785" s="95"/>
      <c r="AY1785" s="276"/>
      <c r="AZ1785" s="95"/>
      <c r="BB1785" s="80" t="s">
        <v>3412</v>
      </c>
      <c r="BC1785" s="270" t="s">
        <v>1126</v>
      </c>
      <c r="BD1785" s="72">
        <v>76.11</v>
      </c>
      <c r="BE1785" s="72">
        <v>0.38</v>
      </c>
      <c r="BF1785" s="72">
        <v>0.03</v>
      </c>
      <c r="BG1785" s="72">
        <v>0.02</v>
      </c>
      <c r="BH1785" s="72">
        <v>13.44</v>
      </c>
      <c r="BI1785" s="72">
        <v>0.15</v>
      </c>
      <c r="BJ1785" s="72"/>
      <c r="BK1785" s="72"/>
      <c r="BL1785" s="72"/>
      <c r="BM1785" s="72"/>
      <c r="BN1785" s="72">
        <v>0.02</v>
      </c>
      <c r="BO1785" s="72"/>
      <c r="BP1785" s="72"/>
      <c r="BQ1785" s="72"/>
      <c r="BR1785" s="72">
        <v>0.01</v>
      </c>
      <c r="BS1785" s="72">
        <v>0.01</v>
      </c>
      <c r="BT1785" s="72"/>
      <c r="BU1785" s="72"/>
      <c r="BV1785" s="72"/>
      <c r="BW1785" s="72"/>
      <c r="BX1785" s="72">
        <v>0.01</v>
      </c>
      <c r="BY1785" s="72">
        <v>0.03</v>
      </c>
      <c r="BZ1785" s="72">
        <v>4.54</v>
      </c>
      <c r="CA1785" s="72">
        <v>0.26</v>
      </c>
      <c r="CB1785" s="72">
        <v>5.16</v>
      </c>
      <c r="CC1785" s="72">
        <v>0.12</v>
      </c>
      <c r="CD1785" s="72"/>
      <c r="CE1785" s="72"/>
      <c r="CF1785" s="72"/>
      <c r="CG1785" s="72"/>
      <c r="CH1785" s="72"/>
      <c r="CI1785" s="72"/>
      <c r="CJ1785" s="72"/>
      <c r="CK1785" s="72"/>
      <c r="CL1785" s="72"/>
      <c r="CM1785" s="72"/>
      <c r="CN1785" s="72"/>
      <c r="CO1785" s="72"/>
      <c r="CP1785" s="72"/>
      <c r="CQ1785" s="72"/>
      <c r="CR1785" s="72"/>
      <c r="CS1785" s="72"/>
      <c r="CT1785" s="72"/>
      <c r="CU1785" s="72"/>
      <c r="CV1785" s="72"/>
      <c r="CW1785" s="72"/>
      <c r="CX1785" s="72"/>
      <c r="CY1785" s="72"/>
      <c r="CZ1785" s="72"/>
      <c r="DA1785" s="72"/>
      <c r="DB1785" s="72"/>
      <c r="DC1785" s="72"/>
      <c r="DD1785" s="72"/>
      <c r="DE1785" s="72"/>
      <c r="DF1785" s="72"/>
      <c r="DG1785" s="72"/>
      <c r="DH1785" s="78">
        <f t="shared" si="843"/>
        <v>99.320000000000007</v>
      </c>
      <c r="DJ1785" s="77">
        <f t="shared" si="820"/>
        <v>0.67999999999999261</v>
      </c>
      <c r="DK1785" s="72"/>
      <c r="DL1785" s="51" t="s">
        <v>827</v>
      </c>
      <c r="DO1785" s="358">
        <v>0.68</v>
      </c>
      <c r="DP1785" s="72">
        <v>0.01</v>
      </c>
      <c r="DQ1785" s="374"/>
      <c r="DR1785" s="72"/>
      <c r="DU1785" s="52"/>
      <c r="DX1785" s="75">
        <f t="shared" si="821"/>
        <v>76.631091421667335</v>
      </c>
      <c r="DY1785" s="51">
        <f t="shared" si="822"/>
        <v>0.38260169150221507</v>
      </c>
      <c r="DZ1785" s="75">
        <f t="shared" si="823"/>
        <v>3.0205396697543293E-2</v>
      </c>
      <c r="EA1785" s="51">
        <f t="shared" si="824"/>
        <v>2.013693113169553E-2</v>
      </c>
      <c r="EB1785" s="75">
        <f t="shared" si="825"/>
        <v>13.532017720499395</v>
      </c>
      <c r="EC1785" s="51">
        <f t="shared" si="826"/>
        <v>0.15102698348771645</v>
      </c>
      <c r="ED1785" s="75">
        <f t="shared" si="827"/>
        <v>2.0136931131695526E-2</v>
      </c>
      <c r="EE1785" s="51">
        <f t="shared" si="828"/>
        <v>0</v>
      </c>
      <c r="EF1785" s="75">
        <f t="shared" si="829"/>
        <v>0</v>
      </c>
      <c r="EG1785" s="51" t="e">
        <f t="shared" si="830"/>
        <v>#DIV/0!</v>
      </c>
      <c r="EH1785" s="75">
        <f t="shared" si="831"/>
        <v>1.0068465565847763E-2</v>
      </c>
      <c r="EI1785" s="51">
        <f t="shared" si="832"/>
        <v>1.0068465565847763E-2</v>
      </c>
      <c r="EJ1785" s="75">
        <f t="shared" si="833"/>
        <v>1.0068465565847763E-2</v>
      </c>
      <c r="EK1785" s="51">
        <f t="shared" si="834"/>
        <v>3.0205396697543289E-2</v>
      </c>
      <c r="EL1785" s="75">
        <f t="shared" si="835"/>
        <v>4.5710833668948849</v>
      </c>
      <c r="EM1785" s="51">
        <f t="shared" si="836"/>
        <v>0.26178010471204188</v>
      </c>
      <c r="EN1785" s="75">
        <f t="shared" si="837"/>
        <v>5.195328231977447</v>
      </c>
      <c r="EO1785" s="51">
        <f t="shared" si="838"/>
        <v>0.12082158679017319</v>
      </c>
      <c r="EP1785" s="75">
        <f t="shared" si="839"/>
        <v>0</v>
      </c>
      <c r="EQ1785" s="51" t="e">
        <f t="shared" si="840"/>
        <v>#DIV/0!</v>
      </c>
      <c r="ER1785" s="51">
        <f t="shared" si="841"/>
        <v>100</v>
      </c>
      <c r="ES1785" s="51">
        <f t="shared" si="842"/>
        <v>0</v>
      </c>
    </row>
    <row r="1786" spans="1:149" x14ac:dyDescent="0.45">
      <c r="A1786" s="78" t="s">
        <v>1493</v>
      </c>
      <c r="B1786" s="174" t="s">
        <v>904</v>
      </c>
      <c r="C1786" s="51" t="s">
        <v>3585</v>
      </c>
      <c r="D1786" s="51" t="s">
        <v>3805</v>
      </c>
      <c r="E1786" s="78" t="s">
        <v>637</v>
      </c>
      <c r="F1786" s="78" t="s">
        <v>2587</v>
      </c>
      <c r="G1786" s="72" t="s">
        <v>3380</v>
      </c>
      <c r="H1786" s="78" t="s">
        <v>1101</v>
      </c>
      <c r="I1786" s="78">
        <v>24.5</v>
      </c>
      <c r="J1786" s="300">
        <v>11</v>
      </c>
      <c r="K1786" s="78">
        <v>0.2</v>
      </c>
      <c r="L1786" s="300">
        <v>1002</v>
      </c>
      <c r="M1786" s="72">
        <v>7</v>
      </c>
      <c r="O1786" s="78"/>
      <c r="P1786" s="72" t="s">
        <v>1374</v>
      </c>
      <c r="AA1786" s="195"/>
      <c r="AB1786" s="195"/>
      <c r="AC1786" s="195"/>
      <c r="AD1786" s="72"/>
      <c r="AE1786" s="316">
        <v>1</v>
      </c>
      <c r="AF1786" s="195"/>
      <c r="AG1786" s="195">
        <v>0</v>
      </c>
      <c r="AH1786" s="72"/>
      <c r="AR1786" s="53">
        <v>0.99129999999999996</v>
      </c>
      <c r="AT1786" s="77"/>
      <c r="AU1786" s="276">
        <v>110</v>
      </c>
      <c r="AV1786" s="276"/>
      <c r="AW1786" s="276">
        <v>109.04299999999999</v>
      </c>
      <c r="AX1786" s="95"/>
      <c r="AY1786" s="276"/>
      <c r="AZ1786" s="95"/>
      <c r="BB1786" s="80" t="s">
        <v>3412</v>
      </c>
      <c r="BC1786" s="270" t="s">
        <v>1126</v>
      </c>
      <c r="BD1786" s="72">
        <v>76.84</v>
      </c>
      <c r="BE1786" s="72">
        <v>0.38</v>
      </c>
      <c r="BF1786" s="72">
        <v>7.0000000000000007E-2</v>
      </c>
      <c r="BG1786" s="72">
        <v>0.02</v>
      </c>
      <c r="BH1786" s="72">
        <v>12.61</v>
      </c>
      <c r="BI1786" s="72">
        <v>0.15</v>
      </c>
      <c r="BJ1786" s="72"/>
      <c r="BK1786" s="72"/>
      <c r="BL1786" s="72"/>
      <c r="BM1786" s="72"/>
      <c r="BN1786" s="72">
        <v>0.55000000000000004</v>
      </c>
      <c r="BO1786" s="72"/>
      <c r="BP1786" s="72"/>
      <c r="BQ1786" s="72"/>
      <c r="BR1786" s="72">
        <v>0.05</v>
      </c>
      <c r="BS1786" s="72">
        <v>0.01</v>
      </c>
      <c r="BT1786" s="72"/>
      <c r="BU1786" s="72"/>
      <c r="BV1786" s="72"/>
      <c r="BW1786" s="72"/>
      <c r="BX1786" s="72">
        <v>0.51</v>
      </c>
      <c r="BY1786" s="72">
        <v>0.03</v>
      </c>
      <c r="BZ1786" s="72">
        <v>4.28</v>
      </c>
      <c r="CA1786" s="72">
        <v>0.26</v>
      </c>
      <c r="CB1786" s="72">
        <v>4.1100000000000003</v>
      </c>
      <c r="CC1786" s="72">
        <v>0.12</v>
      </c>
      <c r="CD1786" s="72"/>
      <c r="CE1786" s="72"/>
      <c r="CF1786" s="72"/>
      <c r="CG1786" s="72"/>
      <c r="CH1786" s="72"/>
      <c r="CI1786" s="72"/>
      <c r="CJ1786" s="72"/>
      <c r="CK1786" s="72"/>
      <c r="CL1786" s="72"/>
      <c r="CM1786" s="72"/>
      <c r="CN1786" s="72"/>
      <c r="CO1786" s="72"/>
      <c r="CP1786" s="72"/>
      <c r="CQ1786" s="72"/>
      <c r="CR1786" s="72"/>
      <c r="CS1786" s="72"/>
      <c r="CT1786" s="72"/>
      <c r="CU1786" s="72"/>
      <c r="CV1786" s="72"/>
      <c r="CW1786" s="72"/>
      <c r="CX1786" s="72"/>
      <c r="CY1786" s="72"/>
      <c r="CZ1786" s="72"/>
      <c r="DA1786" s="72"/>
      <c r="DB1786" s="72"/>
      <c r="DC1786" s="72"/>
      <c r="DD1786" s="72"/>
      <c r="DE1786" s="72"/>
      <c r="DF1786" s="72"/>
      <c r="DG1786" s="72"/>
      <c r="DH1786" s="78">
        <f t="shared" si="843"/>
        <v>99.02</v>
      </c>
      <c r="DJ1786" s="77">
        <f t="shared" si="820"/>
        <v>0.98000000000000398</v>
      </c>
      <c r="DK1786" s="72"/>
      <c r="DL1786" s="51" t="s">
        <v>827</v>
      </c>
      <c r="DO1786" s="358">
        <v>0.99</v>
      </c>
      <c r="DP1786" s="72">
        <v>0.02</v>
      </c>
      <c r="DQ1786" s="374"/>
      <c r="DR1786" s="72"/>
      <c r="DU1786" s="52"/>
      <c r="DX1786" s="75">
        <f t="shared" si="821"/>
        <v>77.600484750555452</v>
      </c>
      <c r="DY1786" s="51">
        <f t="shared" si="822"/>
        <v>0.38376085639264801</v>
      </c>
      <c r="DZ1786" s="75">
        <f t="shared" si="823"/>
        <v>7.0692789335487796E-2</v>
      </c>
      <c r="EA1786" s="51">
        <f t="shared" si="824"/>
        <v>2.019793981013937E-2</v>
      </c>
      <c r="EB1786" s="75">
        <f t="shared" si="825"/>
        <v>12.734801050292871</v>
      </c>
      <c r="EC1786" s="51">
        <f t="shared" si="826"/>
        <v>0.15148454857604524</v>
      </c>
      <c r="ED1786" s="75">
        <f t="shared" si="827"/>
        <v>0.55544334477883262</v>
      </c>
      <c r="EE1786" s="51">
        <f t="shared" si="828"/>
        <v>0</v>
      </c>
      <c r="EF1786" s="75">
        <f t="shared" si="829"/>
        <v>0</v>
      </c>
      <c r="EG1786" s="51" t="e">
        <f t="shared" si="830"/>
        <v>#DIV/0!</v>
      </c>
      <c r="EH1786" s="75">
        <f t="shared" si="831"/>
        <v>5.0494849525348426E-2</v>
      </c>
      <c r="EI1786" s="51">
        <f t="shared" si="832"/>
        <v>1.0098969905069685E-2</v>
      </c>
      <c r="EJ1786" s="75">
        <f t="shared" si="833"/>
        <v>0.51504746515855382</v>
      </c>
      <c r="EK1786" s="51">
        <f t="shared" si="834"/>
        <v>3.0296909715209049E-2</v>
      </c>
      <c r="EL1786" s="75">
        <f t="shared" si="835"/>
        <v>4.3223591193698248</v>
      </c>
      <c r="EM1786" s="51">
        <f t="shared" si="836"/>
        <v>0.26257321753181179</v>
      </c>
      <c r="EN1786" s="75">
        <f t="shared" si="837"/>
        <v>4.1506766309836403</v>
      </c>
      <c r="EO1786" s="51">
        <f t="shared" si="838"/>
        <v>0.12118763886083619</v>
      </c>
      <c r="EP1786" s="75">
        <f t="shared" si="839"/>
        <v>0</v>
      </c>
      <c r="EQ1786" s="51" t="e">
        <f t="shared" si="840"/>
        <v>#DIV/0!</v>
      </c>
      <c r="ER1786" s="51">
        <f t="shared" si="841"/>
        <v>100</v>
      </c>
      <c r="ES1786" s="51">
        <f t="shared" si="842"/>
        <v>0</v>
      </c>
    </row>
    <row r="1787" spans="1:149" x14ac:dyDescent="0.45">
      <c r="A1787" s="78" t="s">
        <v>1493</v>
      </c>
      <c r="B1787" s="174" t="s">
        <v>904</v>
      </c>
      <c r="C1787" s="51" t="s">
        <v>3677</v>
      </c>
      <c r="D1787" s="51" t="s">
        <v>3807</v>
      </c>
      <c r="E1787" s="78" t="s">
        <v>637</v>
      </c>
      <c r="F1787" s="78" t="s">
        <v>2588</v>
      </c>
      <c r="G1787" s="72" t="s">
        <v>3380</v>
      </c>
      <c r="H1787" s="78" t="s">
        <v>1101</v>
      </c>
      <c r="I1787" s="78">
        <v>24.5</v>
      </c>
      <c r="J1787" s="300">
        <v>11</v>
      </c>
      <c r="K1787" s="78">
        <v>0.2</v>
      </c>
      <c r="L1787" s="300">
        <v>1002</v>
      </c>
      <c r="M1787" s="72">
        <v>7</v>
      </c>
      <c r="O1787" s="78"/>
      <c r="P1787" s="72" t="s">
        <v>1374</v>
      </c>
      <c r="AA1787" s="195"/>
      <c r="AB1787" s="195"/>
      <c r="AC1787" s="195"/>
      <c r="AD1787" s="72"/>
      <c r="AE1787" s="316">
        <v>1</v>
      </c>
      <c r="AF1787" s="195"/>
      <c r="AG1787" s="195">
        <v>0</v>
      </c>
      <c r="AH1787" s="72"/>
      <c r="AR1787" s="53">
        <v>0.99129999999999996</v>
      </c>
      <c r="AT1787" s="77"/>
      <c r="AU1787" s="276">
        <v>110</v>
      </c>
      <c r="AV1787" s="276"/>
      <c r="AW1787" s="276">
        <v>109.04299999999999</v>
      </c>
      <c r="AX1787" s="95"/>
      <c r="AY1787" s="276"/>
      <c r="AZ1787" s="95"/>
      <c r="BB1787" s="80" t="s">
        <v>3412</v>
      </c>
      <c r="BC1787" s="270" t="s">
        <v>1126</v>
      </c>
      <c r="BD1787" s="72">
        <v>75.88</v>
      </c>
      <c r="BE1787" s="72">
        <v>0.38</v>
      </c>
      <c r="BF1787" s="72">
        <v>0.03</v>
      </c>
      <c r="BG1787" s="72">
        <v>0.02</v>
      </c>
      <c r="BH1787" s="72">
        <v>13.4</v>
      </c>
      <c r="BI1787" s="72">
        <v>0.15</v>
      </c>
      <c r="BJ1787" s="72"/>
      <c r="BK1787" s="72"/>
      <c r="BL1787" s="72"/>
      <c r="BM1787" s="72"/>
      <c r="BN1787" s="72">
        <v>0.02</v>
      </c>
      <c r="BO1787" s="72"/>
      <c r="BP1787" s="72"/>
      <c r="BQ1787" s="72"/>
      <c r="BR1787" s="72">
        <v>0.01</v>
      </c>
      <c r="BS1787" s="72">
        <v>0.01</v>
      </c>
      <c r="BT1787" s="72"/>
      <c r="BU1787" s="72"/>
      <c r="BV1787" s="72"/>
      <c r="BW1787" s="72"/>
      <c r="BX1787" s="72">
        <v>0.01</v>
      </c>
      <c r="BY1787" s="72">
        <v>0.03</v>
      </c>
      <c r="BZ1787" s="72">
        <v>4.53</v>
      </c>
      <c r="CA1787" s="72">
        <v>0.26</v>
      </c>
      <c r="CB1787" s="72">
        <v>5.14</v>
      </c>
      <c r="CC1787" s="72">
        <v>0.12</v>
      </c>
      <c r="CD1787" s="72"/>
      <c r="CE1787" s="72"/>
      <c r="CF1787" s="72"/>
      <c r="CG1787" s="72"/>
      <c r="CH1787" s="72"/>
      <c r="CI1787" s="72"/>
      <c r="CJ1787" s="72"/>
      <c r="CK1787" s="72"/>
      <c r="CL1787" s="72"/>
      <c r="CM1787" s="72"/>
      <c r="CN1787" s="72"/>
      <c r="CO1787" s="72"/>
      <c r="CP1787" s="72"/>
      <c r="CQ1787" s="72"/>
      <c r="CR1787" s="72"/>
      <c r="CS1787" s="72"/>
      <c r="CT1787" s="72"/>
      <c r="CU1787" s="72"/>
      <c r="CV1787" s="72"/>
      <c r="CW1787" s="72"/>
      <c r="CX1787" s="72"/>
      <c r="CY1787" s="72"/>
      <c r="CZ1787" s="72"/>
      <c r="DA1787" s="72"/>
      <c r="DB1787" s="72"/>
      <c r="DC1787" s="72"/>
      <c r="DD1787" s="72"/>
      <c r="DE1787" s="72"/>
      <c r="DF1787" s="72"/>
      <c r="DG1787" s="72"/>
      <c r="DH1787" s="78">
        <f t="shared" si="843"/>
        <v>99.02000000000001</v>
      </c>
      <c r="DJ1787" s="77">
        <f t="shared" si="820"/>
        <v>0.97999999999998977</v>
      </c>
      <c r="DK1787" s="72"/>
      <c r="DL1787" s="51" t="s">
        <v>827</v>
      </c>
      <c r="DO1787" s="358">
        <v>0.99</v>
      </c>
      <c r="DP1787" s="72">
        <v>0.02</v>
      </c>
      <c r="DQ1787" s="374"/>
      <c r="DR1787" s="72"/>
      <c r="DU1787" s="52"/>
      <c r="DX1787" s="75">
        <f t="shared" si="821"/>
        <v>76.630983639668742</v>
      </c>
      <c r="DY1787" s="51">
        <f t="shared" si="822"/>
        <v>0.38376085639264795</v>
      </c>
      <c r="DZ1787" s="75">
        <f t="shared" si="823"/>
        <v>3.0296909715209045E-2</v>
      </c>
      <c r="EA1787" s="51">
        <f t="shared" si="824"/>
        <v>2.0197939810139367E-2</v>
      </c>
      <c r="EB1787" s="75">
        <f t="shared" si="825"/>
        <v>13.532619672793375</v>
      </c>
      <c r="EC1787" s="51">
        <f t="shared" si="826"/>
        <v>0.15148454857604524</v>
      </c>
      <c r="ED1787" s="75">
        <f t="shared" si="827"/>
        <v>2.0197939810139363E-2</v>
      </c>
      <c r="EE1787" s="51">
        <f t="shared" si="828"/>
        <v>0</v>
      </c>
      <c r="EF1787" s="75">
        <f t="shared" si="829"/>
        <v>0</v>
      </c>
      <c r="EG1787" s="51" t="e">
        <f t="shared" si="830"/>
        <v>#DIV/0!</v>
      </c>
      <c r="EH1787" s="75">
        <f t="shared" si="831"/>
        <v>1.0098969905069682E-2</v>
      </c>
      <c r="EI1787" s="51">
        <f t="shared" si="832"/>
        <v>1.0098969905069682E-2</v>
      </c>
      <c r="EJ1787" s="75">
        <f t="shared" si="833"/>
        <v>1.0098969905069682E-2</v>
      </c>
      <c r="EK1787" s="51">
        <f t="shared" si="834"/>
        <v>3.0296909715209045E-2</v>
      </c>
      <c r="EL1787" s="75">
        <f t="shared" si="835"/>
        <v>4.5748333669965664</v>
      </c>
      <c r="EM1787" s="51">
        <f t="shared" si="836"/>
        <v>0.26257321753181179</v>
      </c>
      <c r="EN1787" s="75">
        <f t="shared" si="837"/>
        <v>5.1908705312058165</v>
      </c>
      <c r="EO1787" s="51">
        <f t="shared" si="838"/>
        <v>0.12118763886083618</v>
      </c>
      <c r="EP1787" s="75">
        <f t="shared" si="839"/>
        <v>0</v>
      </c>
      <c r="EQ1787" s="51" t="e">
        <f t="shared" si="840"/>
        <v>#DIV/0!</v>
      </c>
      <c r="ER1787" s="51">
        <f t="shared" si="841"/>
        <v>100</v>
      </c>
      <c r="ES1787" s="51">
        <f t="shared" si="842"/>
        <v>0</v>
      </c>
    </row>
    <row r="1788" spans="1:149" x14ac:dyDescent="0.45">
      <c r="A1788" s="78" t="s">
        <v>1493</v>
      </c>
      <c r="B1788" s="174" t="s">
        <v>904</v>
      </c>
      <c r="C1788" s="51" t="s">
        <v>3585</v>
      </c>
      <c r="D1788" s="51" t="s">
        <v>3806</v>
      </c>
      <c r="E1788" s="78" t="s">
        <v>637</v>
      </c>
      <c r="F1788" s="78" t="s">
        <v>2589</v>
      </c>
      <c r="G1788" s="72" t="s">
        <v>3380</v>
      </c>
      <c r="H1788" s="78" t="s">
        <v>1101</v>
      </c>
      <c r="I1788" s="78">
        <v>24</v>
      </c>
      <c r="J1788" s="300">
        <v>11</v>
      </c>
      <c r="K1788" s="78">
        <v>0.2</v>
      </c>
      <c r="L1788" s="300">
        <v>1000</v>
      </c>
      <c r="M1788" s="72">
        <v>7</v>
      </c>
      <c r="O1788" s="78"/>
      <c r="P1788" s="72" t="s">
        <v>1374</v>
      </c>
      <c r="AA1788" s="195"/>
      <c r="AB1788" s="195"/>
      <c r="AC1788" s="195"/>
      <c r="AD1788" s="72"/>
      <c r="AE1788" s="316">
        <v>1</v>
      </c>
      <c r="AF1788" s="195"/>
      <c r="AG1788" s="195">
        <v>0</v>
      </c>
      <c r="AH1788" s="72"/>
      <c r="AR1788" s="53">
        <v>0.99119999999999997</v>
      </c>
      <c r="AT1788" s="77"/>
      <c r="AU1788" s="276">
        <v>110</v>
      </c>
      <c r="AV1788" s="276"/>
      <c r="AW1788" s="276">
        <v>109.032</v>
      </c>
      <c r="AX1788" s="95"/>
      <c r="AY1788" s="276"/>
      <c r="AZ1788" s="95"/>
      <c r="BB1788" s="80" t="s">
        <v>3412</v>
      </c>
      <c r="BC1788" s="270" t="s">
        <v>1126</v>
      </c>
      <c r="BD1788" s="72">
        <v>75.78</v>
      </c>
      <c r="BE1788" s="72">
        <v>0.38</v>
      </c>
      <c r="BF1788" s="72">
        <v>7.0000000000000007E-2</v>
      </c>
      <c r="BG1788" s="72">
        <v>0.02</v>
      </c>
      <c r="BH1788" s="72">
        <v>12.33</v>
      </c>
      <c r="BI1788" s="72">
        <v>0.15</v>
      </c>
      <c r="BJ1788" s="72"/>
      <c r="BK1788" s="72"/>
      <c r="BL1788" s="72"/>
      <c r="BM1788" s="72"/>
      <c r="BN1788" s="72">
        <v>1.01</v>
      </c>
      <c r="BO1788" s="72"/>
      <c r="BP1788" s="72"/>
      <c r="BQ1788" s="72"/>
      <c r="BR1788" s="72">
        <v>0.03</v>
      </c>
      <c r="BS1788" s="72">
        <v>0.01</v>
      </c>
      <c r="BT1788" s="72"/>
      <c r="BU1788" s="72"/>
      <c r="BV1788" s="72"/>
      <c r="BW1788" s="72"/>
      <c r="BX1788" s="72">
        <v>0.53</v>
      </c>
      <c r="BY1788" s="72">
        <v>0.03</v>
      </c>
      <c r="BZ1788" s="72">
        <v>4.1399999999999997</v>
      </c>
      <c r="CA1788" s="72">
        <v>0.26</v>
      </c>
      <c r="CB1788" s="72">
        <v>4.57</v>
      </c>
      <c r="CC1788" s="72">
        <v>0.12</v>
      </c>
      <c r="CD1788" s="72"/>
      <c r="CE1788" s="72"/>
      <c r="CF1788" s="72"/>
      <c r="CG1788" s="72"/>
      <c r="CH1788" s="72"/>
      <c r="CI1788" s="72"/>
      <c r="CJ1788" s="72"/>
      <c r="CK1788" s="72"/>
      <c r="CL1788" s="72"/>
      <c r="CM1788" s="72"/>
      <c r="CN1788" s="72"/>
      <c r="CO1788" s="72"/>
      <c r="CP1788" s="72"/>
      <c r="CQ1788" s="72"/>
      <c r="CR1788" s="72"/>
      <c r="CS1788" s="72"/>
      <c r="CT1788" s="72"/>
      <c r="CU1788" s="72"/>
      <c r="CV1788" s="72"/>
      <c r="CW1788" s="72"/>
      <c r="CX1788" s="72"/>
      <c r="CY1788" s="72"/>
      <c r="CZ1788" s="72"/>
      <c r="DA1788" s="72"/>
      <c r="DB1788" s="72"/>
      <c r="DC1788" s="72"/>
      <c r="DD1788" s="72"/>
      <c r="DE1788" s="72"/>
      <c r="DF1788" s="72"/>
      <c r="DG1788" s="72"/>
      <c r="DH1788" s="78">
        <f t="shared" si="843"/>
        <v>98.460000000000008</v>
      </c>
      <c r="DJ1788" s="77">
        <f t="shared" si="820"/>
        <v>1.539999999999992</v>
      </c>
      <c r="DK1788" s="72"/>
      <c r="DL1788" s="51" t="s">
        <v>827</v>
      </c>
      <c r="DO1788" s="358">
        <v>1.55</v>
      </c>
      <c r="DP1788" s="72">
        <v>0.02</v>
      </c>
      <c r="DQ1788" s="374"/>
      <c r="DR1788" s="72"/>
      <c r="DU1788" s="52"/>
      <c r="DX1788" s="75">
        <f t="shared" si="821"/>
        <v>76.96526508226691</v>
      </c>
      <c r="DY1788" s="51">
        <f t="shared" si="822"/>
        <v>0.38594353036766199</v>
      </c>
      <c r="DZ1788" s="75">
        <f t="shared" si="823"/>
        <v>7.1094860857200889E-2</v>
      </c>
      <c r="EA1788" s="51">
        <f t="shared" si="824"/>
        <v>2.0312817387771683E-2</v>
      </c>
      <c r="EB1788" s="75">
        <f t="shared" si="825"/>
        <v>12.522851919561242</v>
      </c>
      <c r="EC1788" s="51">
        <f t="shared" si="826"/>
        <v>0.15234613040828762</v>
      </c>
      <c r="ED1788" s="75">
        <f t="shared" si="827"/>
        <v>1.0257972780824698</v>
      </c>
      <c r="EE1788" s="51">
        <f t="shared" si="828"/>
        <v>0</v>
      </c>
      <c r="EF1788" s="75">
        <f t="shared" si="829"/>
        <v>0</v>
      </c>
      <c r="EG1788" s="51" t="e">
        <f t="shared" si="830"/>
        <v>#DIV/0!</v>
      </c>
      <c r="EH1788" s="75">
        <f t="shared" si="831"/>
        <v>3.0469226081657523E-2</v>
      </c>
      <c r="EI1788" s="51">
        <f t="shared" si="832"/>
        <v>1.0156408693885842E-2</v>
      </c>
      <c r="EJ1788" s="75">
        <f t="shared" si="833"/>
        <v>0.53828966077594964</v>
      </c>
      <c r="EK1788" s="51">
        <f t="shared" si="834"/>
        <v>3.0469226081657523E-2</v>
      </c>
      <c r="EL1788" s="75">
        <f t="shared" si="835"/>
        <v>4.2047531992687377</v>
      </c>
      <c r="EM1788" s="51">
        <f t="shared" si="836"/>
        <v>0.26406662604103182</v>
      </c>
      <c r="EN1788" s="75">
        <f t="shared" si="837"/>
        <v>4.6414787731058293</v>
      </c>
      <c r="EO1788" s="51">
        <f t="shared" si="838"/>
        <v>0.12187690432663009</v>
      </c>
      <c r="EP1788" s="75">
        <f t="shared" si="839"/>
        <v>0</v>
      </c>
      <c r="EQ1788" s="51" t="e">
        <f t="shared" si="840"/>
        <v>#DIV/0!</v>
      </c>
      <c r="ER1788" s="51">
        <f t="shared" si="841"/>
        <v>100</v>
      </c>
      <c r="ES1788" s="51">
        <f t="shared" si="842"/>
        <v>0</v>
      </c>
    </row>
    <row r="1789" spans="1:149" x14ac:dyDescent="0.45">
      <c r="A1789" s="78" t="s">
        <v>1493</v>
      </c>
      <c r="B1789" s="174" t="s">
        <v>904</v>
      </c>
      <c r="C1789" s="51" t="s">
        <v>3585</v>
      </c>
      <c r="D1789" s="51" t="s">
        <v>3806</v>
      </c>
      <c r="E1789" s="78" t="s">
        <v>637</v>
      </c>
      <c r="F1789" s="78" t="s">
        <v>2590</v>
      </c>
      <c r="G1789" s="72" t="s">
        <v>3380</v>
      </c>
      <c r="H1789" s="78" t="s">
        <v>1101</v>
      </c>
      <c r="I1789" s="78">
        <v>24</v>
      </c>
      <c r="J1789" s="300">
        <v>11</v>
      </c>
      <c r="K1789" s="78">
        <v>0.2</v>
      </c>
      <c r="L1789" s="300">
        <v>1000</v>
      </c>
      <c r="M1789" s="72">
        <v>7</v>
      </c>
      <c r="O1789" s="78"/>
      <c r="P1789" s="72" t="s">
        <v>1374</v>
      </c>
      <c r="AA1789" s="195"/>
      <c r="AB1789" s="195"/>
      <c r="AC1789" s="195"/>
      <c r="AD1789" s="72"/>
      <c r="AE1789" s="316">
        <v>1</v>
      </c>
      <c r="AF1789" s="195"/>
      <c r="AG1789" s="195">
        <v>0</v>
      </c>
      <c r="AH1789" s="72"/>
      <c r="AR1789" s="53">
        <v>0.99119999999999997</v>
      </c>
      <c r="AT1789" s="77"/>
      <c r="AU1789" s="276">
        <v>110</v>
      </c>
      <c r="AV1789" s="276"/>
      <c r="AW1789" s="276">
        <v>109.032</v>
      </c>
      <c r="AX1789" s="95"/>
      <c r="AY1789" s="276"/>
      <c r="AZ1789" s="95"/>
      <c r="BB1789" s="80" t="s">
        <v>3412</v>
      </c>
      <c r="BC1789" s="270" t="s">
        <v>1126</v>
      </c>
      <c r="BD1789" s="72">
        <v>75.78</v>
      </c>
      <c r="BE1789" s="72">
        <v>0.38</v>
      </c>
      <c r="BF1789" s="72">
        <v>7.0000000000000007E-2</v>
      </c>
      <c r="BG1789" s="72">
        <v>0.02</v>
      </c>
      <c r="BH1789" s="72">
        <v>12.33</v>
      </c>
      <c r="BI1789" s="72">
        <v>0.15</v>
      </c>
      <c r="BJ1789" s="72"/>
      <c r="BK1789" s="72"/>
      <c r="BL1789" s="72"/>
      <c r="BM1789" s="72"/>
      <c r="BN1789" s="72">
        <v>1.01</v>
      </c>
      <c r="BO1789" s="72"/>
      <c r="BP1789" s="72"/>
      <c r="BQ1789" s="72"/>
      <c r="BR1789" s="72">
        <v>0.03</v>
      </c>
      <c r="BS1789" s="72">
        <v>0.01</v>
      </c>
      <c r="BT1789" s="72"/>
      <c r="BU1789" s="72"/>
      <c r="BV1789" s="72"/>
      <c r="BW1789" s="72"/>
      <c r="BX1789" s="72">
        <v>0.53</v>
      </c>
      <c r="BY1789" s="72">
        <v>0.03</v>
      </c>
      <c r="BZ1789" s="72">
        <v>4.1399999999999997</v>
      </c>
      <c r="CA1789" s="72">
        <v>0.26</v>
      </c>
      <c r="CB1789" s="72">
        <v>4.57</v>
      </c>
      <c r="CC1789" s="72">
        <v>0.12</v>
      </c>
      <c r="CD1789" s="72"/>
      <c r="CE1789" s="72"/>
      <c r="CF1789" s="72"/>
      <c r="CG1789" s="72"/>
      <c r="CH1789" s="72"/>
      <c r="CI1789" s="72"/>
      <c r="CJ1789" s="72"/>
      <c r="CK1789" s="72"/>
      <c r="CL1789" s="72"/>
      <c r="CM1789" s="72"/>
      <c r="CN1789" s="72"/>
      <c r="CO1789" s="72"/>
      <c r="CP1789" s="72"/>
      <c r="CQ1789" s="72"/>
      <c r="CR1789" s="72"/>
      <c r="CS1789" s="72"/>
      <c r="CT1789" s="72"/>
      <c r="CU1789" s="72"/>
      <c r="CV1789" s="72"/>
      <c r="CW1789" s="72"/>
      <c r="CX1789" s="72"/>
      <c r="CY1789" s="72"/>
      <c r="CZ1789" s="72"/>
      <c r="DA1789" s="72"/>
      <c r="DB1789" s="72"/>
      <c r="DC1789" s="72"/>
      <c r="DD1789" s="72"/>
      <c r="DE1789" s="72"/>
      <c r="DF1789" s="72"/>
      <c r="DG1789" s="72"/>
      <c r="DH1789" s="78">
        <f t="shared" si="843"/>
        <v>98.460000000000008</v>
      </c>
      <c r="DJ1789" s="77">
        <f t="shared" si="820"/>
        <v>1.539999999999992</v>
      </c>
      <c r="DK1789" s="72"/>
      <c r="DL1789" s="51" t="s">
        <v>827</v>
      </c>
      <c r="DO1789" s="358">
        <v>1.54</v>
      </c>
      <c r="DP1789" s="72">
        <v>0.02</v>
      </c>
      <c r="DQ1789" s="374"/>
      <c r="DR1789" s="72"/>
      <c r="DU1789" s="52"/>
      <c r="DX1789" s="75">
        <f t="shared" si="821"/>
        <v>76.96526508226691</v>
      </c>
      <c r="DY1789" s="51">
        <f t="shared" si="822"/>
        <v>0.38594353036766199</v>
      </c>
      <c r="DZ1789" s="75">
        <f t="shared" si="823"/>
        <v>7.1094860857200889E-2</v>
      </c>
      <c r="EA1789" s="51">
        <f t="shared" si="824"/>
        <v>2.0312817387771683E-2</v>
      </c>
      <c r="EB1789" s="75">
        <f t="shared" si="825"/>
        <v>12.522851919561242</v>
      </c>
      <c r="EC1789" s="51">
        <f t="shared" si="826"/>
        <v>0.15234613040828762</v>
      </c>
      <c r="ED1789" s="75">
        <f t="shared" si="827"/>
        <v>1.0257972780824698</v>
      </c>
      <c r="EE1789" s="51">
        <f t="shared" si="828"/>
        <v>0</v>
      </c>
      <c r="EF1789" s="75">
        <f t="shared" si="829"/>
        <v>0</v>
      </c>
      <c r="EG1789" s="51" t="e">
        <f t="shared" si="830"/>
        <v>#DIV/0!</v>
      </c>
      <c r="EH1789" s="75">
        <f t="shared" si="831"/>
        <v>3.0469226081657523E-2</v>
      </c>
      <c r="EI1789" s="51">
        <f t="shared" si="832"/>
        <v>1.0156408693885842E-2</v>
      </c>
      <c r="EJ1789" s="75">
        <f t="shared" si="833"/>
        <v>0.53828966077594964</v>
      </c>
      <c r="EK1789" s="51">
        <f t="shared" si="834"/>
        <v>3.0469226081657523E-2</v>
      </c>
      <c r="EL1789" s="75">
        <f t="shared" si="835"/>
        <v>4.2047531992687377</v>
      </c>
      <c r="EM1789" s="51">
        <f t="shared" si="836"/>
        <v>0.26406662604103182</v>
      </c>
      <c r="EN1789" s="75">
        <f t="shared" si="837"/>
        <v>4.6414787731058293</v>
      </c>
      <c r="EO1789" s="51">
        <f t="shared" si="838"/>
        <v>0.12187690432663009</v>
      </c>
      <c r="EP1789" s="75">
        <f t="shared" si="839"/>
        <v>0</v>
      </c>
      <c r="EQ1789" s="51" t="e">
        <f t="shared" si="840"/>
        <v>#DIV/0!</v>
      </c>
      <c r="ER1789" s="51">
        <f t="shared" si="841"/>
        <v>100</v>
      </c>
      <c r="ES1789" s="51">
        <f t="shared" si="842"/>
        <v>0</v>
      </c>
    </row>
    <row r="1790" spans="1:149" x14ac:dyDescent="0.45">
      <c r="A1790" s="78" t="s">
        <v>1493</v>
      </c>
      <c r="B1790" s="174" t="s">
        <v>904</v>
      </c>
      <c r="C1790" s="51" t="s">
        <v>3677</v>
      </c>
      <c r="D1790" s="51" t="s">
        <v>3807</v>
      </c>
      <c r="E1790" s="78" t="s">
        <v>637</v>
      </c>
      <c r="F1790" s="78" t="s">
        <v>2591</v>
      </c>
      <c r="G1790" s="72" t="s">
        <v>3380</v>
      </c>
      <c r="H1790" s="78" t="s">
        <v>1101</v>
      </c>
      <c r="I1790" s="78">
        <v>24</v>
      </c>
      <c r="J1790" s="300">
        <v>11</v>
      </c>
      <c r="K1790" s="78">
        <v>0.2</v>
      </c>
      <c r="L1790" s="300">
        <v>1000</v>
      </c>
      <c r="M1790" s="72">
        <v>7</v>
      </c>
      <c r="O1790" s="78"/>
      <c r="P1790" s="72" t="s">
        <v>1374</v>
      </c>
      <c r="AA1790" s="195"/>
      <c r="AB1790" s="195"/>
      <c r="AC1790" s="195"/>
      <c r="AD1790" s="72"/>
      <c r="AE1790" s="316">
        <v>1</v>
      </c>
      <c r="AF1790" s="195"/>
      <c r="AG1790" s="195">
        <v>0</v>
      </c>
      <c r="AH1790" s="72"/>
      <c r="AR1790" s="53">
        <v>0.99119999999999997</v>
      </c>
      <c r="AT1790" s="77"/>
      <c r="AU1790" s="276">
        <v>110</v>
      </c>
      <c r="AV1790" s="276"/>
      <c r="AW1790" s="276">
        <v>109.032</v>
      </c>
      <c r="AX1790" s="95"/>
      <c r="AY1790" s="276"/>
      <c r="AZ1790" s="95"/>
      <c r="BB1790" s="80" t="s">
        <v>3412</v>
      </c>
      <c r="BC1790" s="270" t="s">
        <v>1126</v>
      </c>
      <c r="BD1790" s="72">
        <v>75.44</v>
      </c>
      <c r="BE1790" s="72">
        <v>0.37</v>
      </c>
      <c r="BF1790" s="72">
        <v>0.03</v>
      </c>
      <c r="BG1790" s="72">
        <v>0.02</v>
      </c>
      <c r="BH1790" s="72">
        <v>13.32</v>
      </c>
      <c r="BI1790" s="72">
        <v>0.15</v>
      </c>
      <c r="BJ1790" s="72"/>
      <c r="BK1790" s="72"/>
      <c r="BL1790" s="72"/>
      <c r="BM1790" s="72"/>
      <c r="BN1790" s="72">
        <v>0.02</v>
      </c>
      <c r="BO1790" s="72"/>
      <c r="BP1790" s="72"/>
      <c r="BQ1790" s="72"/>
      <c r="BR1790" s="72">
        <v>0.01</v>
      </c>
      <c r="BS1790" s="72">
        <v>0.01</v>
      </c>
      <c r="BT1790" s="72"/>
      <c r="BU1790" s="72"/>
      <c r="BV1790" s="72"/>
      <c r="BW1790" s="72"/>
      <c r="BX1790" s="72">
        <v>0.01</v>
      </c>
      <c r="BY1790" s="72">
        <v>0.03</v>
      </c>
      <c r="BZ1790" s="72">
        <v>4.5</v>
      </c>
      <c r="CA1790" s="72">
        <v>0.26</v>
      </c>
      <c r="CB1790" s="72">
        <v>5.1100000000000003</v>
      </c>
      <c r="CC1790" s="72">
        <v>0.12</v>
      </c>
      <c r="CD1790" s="72"/>
      <c r="CE1790" s="72"/>
      <c r="CF1790" s="72"/>
      <c r="CG1790" s="72"/>
      <c r="CH1790" s="72"/>
      <c r="CI1790" s="72"/>
      <c r="CJ1790" s="72"/>
      <c r="CK1790" s="72"/>
      <c r="CL1790" s="72"/>
      <c r="CM1790" s="72"/>
      <c r="CN1790" s="72"/>
      <c r="CO1790" s="72"/>
      <c r="CP1790" s="72"/>
      <c r="CQ1790" s="72"/>
      <c r="CR1790" s="72"/>
      <c r="CS1790" s="72"/>
      <c r="CT1790" s="72"/>
      <c r="CU1790" s="72"/>
      <c r="CV1790" s="72"/>
      <c r="CW1790" s="72"/>
      <c r="CX1790" s="72"/>
      <c r="CY1790" s="72"/>
      <c r="CZ1790" s="72"/>
      <c r="DA1790" s="72"/>
      <c r="DB1790" s="72"/>
      <c r="DC1790" s="72"/>
      <c r="DD1790" s="72"/>
      <c r="DE1790" s="72"/>
      <c r="DF1790" s="72"/>
      <c r="DG1790" s="72"/>
      <c r="DH1790" s="78">
        <f t="shared" si="843"/>
        <v>98.44</v>
      </c>
      <c r="DJ1790" s="77">
        <f t="shared" si="820"/>
        <v>1.5600000000000023</v>
      </c>
      <c r="DK1790" s="72"/>
      <c r="DL1790" s="51" t="s">
        <v>827</v>
      </c>
      <c r="DO1790" s="358">
        <v>1.56</v>
      </c>
      <c r="DP1790" s="72">
        <v>0.02</v>
      </c>
      <c r="DQ1790" s="374"/>
      <c r="DR1790" s="72"/>
      <c r="DU1790" s="52"/>
      <c r="DX1790" s="75">
        <f t="shared" si="821"/>
        <v>76.63551401869158</v>
      </c>
      <c r="DY1790" s="51">
        <f t="shared" si="822"/>
        <v>0.37586347013409177</v>
      </c>
      <c r="DZ1790" s="75">
        <f t="shared" si="823"/>
        <v>3.0475416497358798E-2</v>
      </c>
      <c r="EA1790" s="51">
        <f t="shared" si="824"/>
        <v>2.0316944331572533E-2</v>
      </c>
      <c r="EB1790" s="75">
        <f t="shared" si="825"/>
        <v>13.531084924827308</v>
      </c>
      <c r="EC1790" s="51">
        <f t="shared" si="826"/>
        <v>0.15237708248679399</v>
      </c>
      <c r="ED1790" s="75">
        <f t="shared" si="827"/>
        <v>2.0316944331572533E-2</v>
      </c>
      <c r="EE1790" s="51">
        <f t="shared" si="828"/>
        <v>0</v>
      </c>
      <c r="EF1790" s="75">
        <f t="shared" si="829"/>
        <v>0</v>
      </c>
      <c r="EG1790" s="51" t="e">
        <f t="shared" si="830"/>
        <v>#DIV/0!</v>
      </c>
      <c r="EH1790" s="75">
        <f t="shared" si="831"/>
        <v>1.0158472165786267E-2</v>
      </c>
      <c r="EI1790" s="51">
        <f t="shared" si="832"/>
        <v>1.0158472165786267E-2</v>
      </c>
      <c r="EJ1790" s="75">
        <f t="shared" si="833"/>
        <v>1.0158472165786267E-2</v>
      </c>
      <c r="EK1790" s="51">
        <f t="shared" si="834"/>
        <v>3.0475416497358798E-2</v>
      </c>
      <c r="EL1790" s="75">
        <f t="shared" si="835"/>
        <v>4.5713124746038201</v>
      </c>
      <c r="EM1790" s="51">
        <f t="shared" si="836"/>
        <v>0.26412027631044294</v>
      </c>
      <c r="EN1790" s="75">
        <f t="shared" si="837"/>
        <v>5.1909792767167824</v>
      </c>
      <c r="EO1790" s="51">
        <f t="shared" si="838"/>
        <v>0.12190166598943519</v>
      </c>
      <c r="EP1790" s="75">
        <f t="shared" si="839"/>
        <v>0</v>
      </c>
      <c r="EQ1790" s="51" t="e">
        <f t="shared" si="840"/>
        <v>#DIV/0!</v>
      </c>
      <c r="ER1790" s="51">
        <f t="shared" si="841"/>
        <v>100</v>
      </c>
      <c r="ES1790" s="51">
        <f t="shared" si="842"/>
        <v>0</v>
      </c>
    </row>
    <row r="1791" spans="1:149" x14ac:dyDescent="0.45">
      <c r="A1791" s="78" t="s">
        <v>1493</v>
      </c>
      <c r="B1791" s="174" t="s">
        <v>904</v>
      </c>
      <c r="C1791" s="51" t="s">
        <v>3585</v>
      </c>
      <c r="D1791" s="51" t="s">
        <v>3805</v>
      </c>
      <c r="E1791" s="78" t="s">
        <v>637</v>
      </c>
      <c r="F1791" s="78" t="s">
        <v>2592</v>
      </c>
      <c r="G1791" s="72" t="s">
        <v>3380</v>
      </c>
      <c r="H1791" s="78" t="s">
        <v>1101</v>
      </c>
      <c r="I1791" s="78">
        <v>24</v>
      </c>
      <c r="J1791" s="300">
        <v>11</v>
      </c>
      <c r="K1791" s="78">
        <v>0.2</v>
      </c>
      <c r="L1791" s="300">
        <v>1000</v>
      </c>
      <c r="M1791" s="72">
        <v>7</v>
      </c>
      <c r="O1791" s="78"/>
      <c r="P1791" s="72" t="s">
        <v>1374</v>
      </c>
      <c r="AA1791" s="195"/>
      <c r="AB1791" s="195"/>
      <c r="AC1791" s="195"/>
      <c r="AD1791" s="72"/>
      <c r="AE1791" s="316">
        <v>1</v>
      </c>
      <c r="AF1791" s="195"/>
      <c r="AG1791" s="195">
        <v>0</v>
      </c>
      <c r="AH1791" s="72"/>
      <c r="AR1791" s="53">
        <v>0.99119999999999997</v>
      </c>
      <c r="AT1791" s="77"/>
      <c r="AU1791" s="276">
        <v>110</v>
      </c>
      <c r="AV1791" s="276"/>
      <c r="AW1791" s="276">
        <v>109.032</v>
      </c>
      <c r="AX1791" s="95"/>
      <c r="AY1791" s="276"/>
      <c r="AZ1791" s="95"/>
      <c r="BB1791" s="80" t="s">
        <v>3412</v>
      </c>
      <c r="BC1791" s="270" t="s">
        <v>1126</v>
      </c>
      <c r="BD1791" s="72">
        <v>76.39</v>
      </c>
      <c r="BE1791" s="72">
        <v>0.38</v>
      </c>
      <c r="BF1791" s="72">
        <v>7.0000000000000007E-2</v>
      </c>
      <c r="BG1791" s="72">
        <v>0.02</v>
      </c>
      <c r="BH1791" s="72">
        <v>12.53</v>
      </c>
      <c r="BI1791" s="72">
        <v>0.15</v>
      </c>
      <c r="BJ1791" s="72"/>
      <c r="BK1791" s="72"/>
      <c r="BL1791" s="72"/>
      <c r="BM1791" s="72"/>
      <c r="BN1791" s="72">
        <v>0.54</v>
      </c>
      <c r="BO1791" s="72"/>
      <c r="BP1791" s="72"/>
      <c r="BQ1791" s="72"/>
      <c r="BR1791" s="72">
        <v>0.05</v>
      </c>
      <c r="BS1791" s="72">
        <v>0.01</v>
      </c>
      <c r="BT1791" s="72"/>
      <c r="BU1791" s="72"/>
      <c r="BV1791" s="72"/>
      <c r="BW1791" s="72"/>
      <c r="BX1791" s="72">
        <v>0.5</v>
      </c>
      <c r="BY1791" s="72">
        <v>0.03</v>
      </c>
      <c r="BZ1791" s="72">
        <v>4.25</v>
      </c>
      <c r="CA1791" s="72">
        <v>0.26</v>
      </c>
      <c r="CB1791" s="72">
        <v>4.08</v>
      </c>
      <c r="CC1791" s="72">
        <v>0.12</v>
      </c>
      <c r="CD1791" s="72"/>
      <c r="CE1791" s="72"/>
      <c r="CF1791" s="72"/>
      <c r="CG1791" s="72"/>
      <c r="CH1791" s="72"/>
      <c r="CI1791" s="72"/>
      <c r="CJ1791" s="72"/>
      <c r="CK1791" s="72"/>
      <c r="CL1791" s="72"/>
      <c r="CM1791" s="72"/>
      <c r="CN1791" s="72"/>
      <c r="CO1791" s="72"/>
      <c r="CP1791" s="72"/>
      <c r="CQ1791" s="72"/>
      <c r="CR1791" s="72"/>
      <c r="CS1791" s="72"/>
      <c r="CT1791" s="72"/>
      <c r="CU1791" s="72"/>
      <c r="CV1791" s="72"/>
      <c r="CW1791" s="72"/>
      <c r="CX1791" s="72"/>
      <c r="CY1791" s="72"/>
      <c r="CZ1791" s="72"/>
      <c r="DA1791" s="72"/>
      <c r="DB1791" s="72"/>
      <c r="DC1791" s="72"/>
      <c r="DD1791" s="72"/>
      <c r="DE1791" s="72"/>
      <c r="DF1791" s="72"/>
      <c r="DG1791" s="72"/>
      <c r="DH1791" s="78">
        <f t="shared" si="843"/>
        <v>98.41</v>
      </c>
      <c r="DJ1791" s="77">
        <f t="shared" si="820"/>
        <v>1.5900000000000034</v>
      </c>
      <c r="DK1791" s="72"/>
      <c r="DL1791" s="51" t="s">
        <v>827</v>
      </c>
      <c r="DO1791" s="358">
        <v>1.57</v>
      </c>
      <c r="DP1791" s="72">
        <v>0.02</v>
      </c>
      <c r="DQ1791" s="374"/>
      <c r="DR1791" s="72"/>
      <c r="DU1791" s="52"/>
      <c r="DX1791" s="75">
        <f t="shared" si="821"/>
        <v>77.624225180367858</v>
      </c>
      <c r="DY1791" s="51">
        <f t="shared" si="822"/>
        <v>0.38613961995732143</v>
      </c>
      <c r="DZ1791" s="75">
        <f t="shared" si="823"/>
        <v>7.1130982623717115E-2</v>
      </c>
      <c r="EA1791" s="51">
        <f t="shared" si="824"/>
        <v>2.0323137892490604E-2</v>
      </c>
      <c r="EB1791" s="75">
        <f t="shared" si="825"/>
        <v>12.73244588964536</v>
      </c>
      <c r="EC1791" s="51">
        <f t="shared" si="826"/>
        <v>0.15242353419367949</v>
      </c>
      <c r="ED1791" s="75">
        <f t="shared" si="827"/>
        <v>0.54872472309724618</v>
      </c>
      <c r="EE1791" s="51">
        <f t="shared" si="828"/>
        <v>0</v>
      </c>
      <c r="EF1791" s="75">
        <f t="shared" si="829"/>
        <v>0</v>
      </c>
      <c r="EG1791" s="51" t="e">
        <f t="shared" si="830"/>
        <v>#DIV/0!</v>
      </c>
      <c r="EH1791" s="75">
        <f t="shared" si="831"/>
        <v>5.0807844731226508E-2</v>
      </c>
      <c r="EI1791" s="51">
        <f t="shared" si="832"/>
        <v>1.01615689462453E-2</v>
      </c>
      <c r="EJ1791" s="75">
        <f t="shared" si="833"/>
        <v>0.50807844731226504</v>
      </c>
      <c r="EK1791" s="51">
        <f t="shared" si="834"/>
        <v>3.04847068387359E-2</v>
      </c>
      <c r="EL1791" s="75">
        <f t="shared" si="835"/>
        <v>4.3186668021542527</v>
      </c>
      <c r="EM1791" s="51">
        <f t="shared" si="836"/>
        <v>0.26420079260237783</v>
      </c>
      <c r="EN1791" s="75">
        <f t="shared" si="837"/>
        <v>4.1459201300680828</v>
      </c>
      <c r="EO1791" s="51">
        <f t="shared" si="838"/>
        <v>0.12193882735494362</v>
      </c>
      <c r="EP1791" s="75">
        <f t="shared" si="839"/>
        <v>0</v>
      </c>
      <c r="EQ1791" s="51" t="e">
        <f t="shared" si="840"/>
        <v>#DIV/0!</v>
      </c>
      <c r="ER1791" s="51">
        <f t="shared" si="841"/>
        <v>100</v>
      </c>
      <c r="ES1791" s="51">
        <f t="shared" si="842"/>
        <v>0</v>
      </c>
    </row>
    <row r="1792" spans="1:149" x14ac:dyDescent="0.45">
      <c r="A1792" s="78" t="s">
        <v>1493</v>
      </c>
      <c r="B1792" s="174" t="s">
        <v>904</v>
      </c>
      <c r="C1792" s="51" t="s">
        <v>3585</v>
      </c>
      <c r="D1792" s="51" t="s">
        <v>3806</v>
      </c>
      <c r="E1792" s="78" t="s">
        <v>637</v>
      </c>
      <c r="F1792" s="78" t="s">
        <v>2593</v>
      </c>
      <c r="G1792" s="72" t="s">
        <v>3380</v>
      </c>
      <c r="H1792" s="78" t="s">
        <v>1101</v>
      </c>
      <c r="I1792" s="78">
        <v>24</v>
      </c>
      <c r="J1792" s="300">
        <v>11</v>
      </c>
      <c r="K1792" s="78">
        <v>0.2</v>
      </c>
      <c r="L1792" s="300">
        <v>1000</v>
      </c>
      <c r="M1792" s="72">
        <v>7</v>
      </c>
      <c r="O1792" s="78"/>
      <c r="P1792" s="72" t="s">
        <v>1374</v>
      </c>
      <c r="AA1792" s="195"/>
      <c r="AB1792" s="195"/>
      <c r="AC1792" s="195"/>
      <c r="AD1792" s="72"/>
      <c r="AE1792" s="316">
        <v>1</v>
      </c>
      <c r="AF1792" s="195"/>
      <c r="AG1792" s="195">
        <v>0</v>
      </c>
      <c r="AH1792" s="72"/>
      <c r="AR1792" s="53">
        <v>0.99119999999999997</v>
      </c>
      <c r="AT1792" s="77"/>
      <c r="AU1792" s="276">
        <v>110</v>
      </c>
      <c r="AV1792" s="276"/>
      <c r="AW1792" s="276">
        <v>109.032</v>
      </c>
      <c r="AX1792" s="95"/>
      <c r="AY1792" s="276"/>
      <c r="AZ1792" s="95"/>
      <c r="BB1792" s="80" t="s">
        <v>3412</v>
      </c>
      <c r="BC1792" s="270" t="s">
        <v>1126</v>
      </c>
      <c r="BD1792" s="72">
        <v>75.75</v>
      </c>
      <c r="BE1792" s="72">
        <v>0.38</v>
      </c>
      <c r="BF1792" s="72">
        <v>7.0000000000000007E-2</v>
      </c>
      <c r="BG1792" s="72">
        <v>0.02</v>
      </c>
      <c r="BH1792" s="72">
        <v>12.32</v>
      </c>
      <c r="BI1792" s="72">
        <v>0.15</v>
      </c>
      <c r="BJ1792" s="72"/>
      <c r="BK1792" s="72"/>
      <c r="BL1792" s="72"/>
      <c r="BM1792" s="72"/>
      <c r="BN1792" s="72">
        <v>1.01</v>
      </c>
      <c r="BO1792" s="72"/>
      <c r="BP1792" s="72"/>
      <c r="BQ1792" s="72"/>
      <c r="BR1792" s="72">
        <v>0.03</v>
      </c>
      <c r="BS1792" s="72">
        <v>0.01</v>
      </c>
      <c r="BT1792" s="72"/>
      <c r="BU1792" s="72"/>
      <c r="BV1792" s="72"/>
      <c r="BW1792" s="72"/>
      <c r="BX1792" s="72">
        <v>0.52</v>
      </c>
      <c r="BY1792" s="72">
        <v>0.03</v>
      </c>
      <c r="BZ1792" s="72">
        <v>4.1399999999999997</v>
      </c>
      <c r="CA1792" s="72">
        <v>0.26</v>
      </c>
      <c r="CB1792" s="72">
        <v>4.57</v>
      </c>
      <c r="CC1792" s="72">
        <v>0.12</v>
      </c>
      <c r="CD1792" s="72"/>
      <c r="CE1792" s="72"/>
      <c r="CF1792" s="72"/>
      <c r="CG1792" s="72"/>
      <c r="CH1792" s="72"/>
      <c r="CI1792" s="72"/>
      <c r="CJ1792" s="72"/>
      <c r="CK1792" s="72"/>
      <c r="CL1792" s="72"/>
      <c r="CM1792" s="72"/>
      <c r="CN1792" s="72"/>
      <c r="CO1792" s="72"/>
      <c r="CP1792" s="72"/>
      <c r="CQ1792" s="72"/>
      <c r="CR1792" s="72"/>
      <c r="CS1792" s="72"/>
      <c r="CT1792" s="72"/>
      <c r="CU1792" s="72"/>
      <c r="CV1792" s="72"/>
      <c r="CW1792" s="72"/>
      <c r="CX1792" s="72"/>
      <c r="CY1792" s="72"/>
      <c r="CZ1792" s="72"/>
      <c r="DA1792" s="72"/>
      <c r="DB1792" s="72"/>
      <c r="DC1792" s="72"/>
      <c r="DD1792" s="72"/>
      <c r="DE1792" s="72"/>
      <c r="DF1792" s="72"/>
      <c r="DG1792" s="72"/>
      <c r="DH1792" s="78">
        <f t="shared" si="843"/>
        <v>98.41</v>
      </c>
      <c r="DJ1792" s="77">
        <f t="shared" si="820"/>
        <v>1.5900000000000034</v>
      </c>
      <c r="DK1792" s="72"/>
      <c r="DL1792" s="51" t="s">
        <v>827</v>
      </c>
      <c r="DO1792" s="358">
        <v>1.59</v>
      </c>
      <c r="DP1792" s="72">
        <v>0.02</v>
      </c>
      <c r="DQ1792" s="374"/>
      <c r="DR1792" s="72"/>
      <c r="DU1792" s="52"/>
      <c r="DX1792" s="75">
        <f t="shared" si="821"/>
        <v>76.973884767808158</v>
      </c>
      <c r="DY1792" s="51">
        <f t="shared" si="822"/>
        <v>0.38613961995732149</v>
      </c>
      <c r="DZ1792" s="75">
        <f t="shared" si="823"/>
        <v>7.1130982623717115E-2</v>
      </c>
      <c r="EA1792" s="51">
        <f t="shared" si="824"/>
        <v>2.0323137892490604E-2</v>
      </c>
      <c r="EB1792" s="75">
        <f t="shared" si="825"/>
        <v>12.519052941774211</v>
      </c>
      <c r="EC1792" s="51">
        <f t="shared" si="826"/>
        <v>0.15242353419367949</v>
      </c>
      <c r="ED1792" s="75">
        <f t="shared" si="827"/>
        <v>1.0263184635707754</v>
      </c>
      <c r="EE1792" s="51">
        <f t="shared" si="828"/>
        <v>0</v>
      </c>
      <c r="EF1792" s="75">
        <f t="shared" si="829"/>
        <v>0</v>
      </c>
      <c r="EG1792" s="51" t="e">
        <f t="shared" si="830"/>
        <v>#DIV/0!</v>
      </c>
      <c r="EH1792" s="75">
        <f t="shared" si="831"/>
        <v>3.04847068387359E-2</v>
      </c>
      <c r="EI1792" s="51">
        <f t="shared" si="832"/>
        <v>1.0161568946245302E-2</v>
      </c>
      <c r="EJ1792" s="75">
        <f t="shared" si="833"/>
        <v>0.52840158520475566</v>
      </c>
      <c r="EK1792" s="51">
        <f t="shared" si="834"/>
        <v>3.04847068387359E-2</v>
      </c>
      <c r="EL1792" s="75">
        <f t="shared" si="835"/>
        <v>4.2068895437455538</v>
      </c>
      <c r="EM1792" s="51">
        <f t="shared" si="836"/>
        <v>0.26420079260237778</v>
      </c>
      <c r="EN1792" s="75">
        <f t="shared" si="837"/>
        <v>4.6438370084341027</v>
      </c>
      <c r="EO1792" s="51">
        <f t="shared" si="838"/>
        <v>0.12193882735494362</v>
      </c>
      <c r="EP1792" s="75">
        <f t="shared" si="839"/>
        <v>0</v>
      </c>
      <c r="EQ1792" s="51" t="e">
        <f t="shared" si="840"/>
        <v>#DIV/0!</v>
      </c>
      <c r="ER1792" s="51">
        <f t="shared" si="841"/>
        <v>100</v>
      </c>
      <c r="ES1792" s="51">
        <f t="shared" si="842"/>
        <v>0</v>
      </c>
    </row>
    <row r="1793" spans="1:149" x14ac:dyDescent="0.45">
      <c r="A1793" s="78" t="s">
        <v>1493</v>
      </c>
      <c r="B1793" s="174" t="s">
        <v>904</v>
      </c>
      <c r="C1793" s="51" t="s">
        <v>3677</v>
      </c>
      <c r="D1793" s="51" t="s">
        <v>3807</v>
      </c>
      <c r="E1793" s="78" t="s">
        <v>637</v>
      </c>
      <c r="F1793" s="78" t="s">
        <v>2594</v>
      </c>
      <c r="G1793" s="72" t="s">
        <v>3380</v>
      </c>
      <c r="H1793" s="78" t="s">
        <v>1101</v>
      </c>
      <c r="I1793" s="78">
        <v>24</v>
      </c>
      <c r="J1793" s="300">
        <v>11</v>
      </c>
      <c r="K1793" s="78">
        <v>0.2</v>
      </c>
      <c r="L1793" s="300">
        <v>1000</v>
      </c>
      <c r="M1793" s="72">
        <v>7</v>
      </c>
      <c r="O1793" s="78"/>
      <c r="P1793" s="72" t="s">
        <v>1374</v>
      </c>
      <c r="AA1793" s="195"/>
      <c r="AB1793" s="195"/>
      <c r="AC1793" s="195"/>
      <c r="AD1793" s="72"/>
      <c r="AE1793" s="316">
        <v>1</v>
      </c>
      <c r="AF1793" s="195"/>
      <c r="AG1793" s="195">
        <v>0</v>
      </c>
      <c r="AH1793" s="72"/>
      <c r="AR1793" s="53">
        <v>0.99119999999999997</v>
      </c>
      <c r="AT1793" s="77"/>
      <c r="AU1793" s="276">
        <v>110</v>
      </c>
      <c r="AV1793" s="276"/>
      <c r="AW1793" s="276">
        <v>109.032</v>
      </c>
      <c r="AX1793" s="95"/>
      <c r="AY1793" s="276"/>
      <c r="AZ1793" s="95"/>
      <c r="BB1793" s="80" t="s">
        <v>3412</v>
      </c>
      <c r="BC1793" s="270" t="s">
        <v>1126</v>
      </c>
      <c r="BD1793" s="72">
        <v>75.44</v>
      </c>
      <c r="BE1793" s="72">
        <v>0.37</v>
      </c>
      <c r="BF1793" s="72">
        <v>0.03</v>
      </c>
      <c r="BG1793" s="72">
        <v>0.02</v>
      </c>
      <c r="BH1793" s="72">
        <v>13.32</v>
      </c>
      <c r="BI1793" s="72">
        <v>0.15</v>
      </c>
      <c r="BJ1793" s="72"/>
      <c r="BK1793" s="72"/>
      <c r="BL1793" s="72"/>
      <c r="BM1793" s="72"/>
      <c r="BN1793" s="72">
        <v>0.02</v>
      </c>
      <c r="BO1793" s="72"/>
      <c r="BP1793" s="72"/>
      <c r="BQ1793" s="72"/>
      <c r="BR1793" s="72">
        <v>0.01</v>
      </c>
      <c r="BS1793" s="72">
        <v>0.01</v>
      </c>
      <c r="BT1793" s="72"/>
      <c r="BU1793" s="72"/>
      <c r="BV1793" s="72"/>
      <c r="BW1793" s="72"/>
      <c r="BX1793" s="72">
        <v>0.01</v>
      </c>
      <c r="BY1793" s="72">
        <v>0.03</v>
      </c>
      <c r="BZ1793" s="72">
        <v>4.5</v>
      </c>
      <c r="CA1793" s="72">
        <v>0.26</v>
      </c>
      <c r="CB1793" s="72">
        <v>5.1100000000000003</v>
      </c>
      <c r="CC1793" s="72">
        <v>0.12</v>
      </c>
      <c r="CD1793" s="72"/>
      <c r="CE1793" s="72"/>
      <c r="CF1793" s="72"/>
      <c r="CG1793" s="72"/>
      <c r="CH1793" s="72"/>
      <c r="CI1793" s="72"/>
      <c r="CJ1793" s="72"/>
      <c r="CK1793" s="72"/>
      <c r="CL1793" s="72"/>
      <c r="CM1793" s="72"/>
      <c r="CN1793" s="72"/>
      <c r="CO1793" s="72"/>
      <c r="CP1793" s="72"/>
      <c r="CQ1793" s="72"/>
      <c r="CR1793" s="72"/>
      <c r="CS1793" s="72"/>
      <c r="CT1793" s="72"/>
      <c r="CU1793" s="72"/>
      <c r="CV1793" s="72"/>
      <c r="CW1793" s="72"/>
      <c r="CX1793" s="72"/>
      <c r="CY1793" s="72"/>
      <c r="CZ1793" s="72"/>
      <c r="DA1793" s="72"/>
      <c r="DB1793" s="72"/>
      <c r="DC1793" s="72"/>
      <c r="DD1793" s="72"/>
      <c r="DE1793" s="72"/>
      <c r="DF1793" s="72"/>
      <c r="DG1793" s="72"/>
      <c r="DH1793" s="78">
        <f t="shared" si="843"/>
        <v>98.44</v>
      </c>
      <c r="DJ1793" s="77">
        <f t="shared" si="820"/>
        <v>1.5600000000000023</v>
      </c>
      <c r="DK1793" s="72"/>
      <c r="DL1793" s="51" t="s">
        <v>827</v>
      </c>
      <c r="DO1793" s="358">
        <v>1.56</v>
      </c>
      <c r="DP1793" s="72">
        <v>0.02</v>
      </c>
      <c r="DQ1793" s="374"/>
      <c r="DR1793" s="72"/>
      <c r="DU1793" s="52"/>
      <c r="DX1793" s="75">
        <f t="shared" si="821"/>
        <v>76.63551401869158</v>
      </c>
      <c r="DY1793" s="51">
        <f t="shared" si="822"/>
        <v>0.37586347013409177</v>
      </c>
      <c r="DZ1793" s="75">
        <f t="shared" si="823"/>
        <v>3.0475416497358798E-2</v>
      </c>
      <c r="EA1793" s="51">
        <f t="shared" si="824"/>
        <v>2.0316944331572533E-2</v>
      </c>
      <c r="EB1793" s="75">
        <f t="shared" si="825"/>
        <v>13.531084924827308</v>
      </c>
      <c r="EC1793" s="51">
        <f t="shared" si="826"/>
        <v>0.15237708248679399</v>
      </c>
      <c r="ED1793" s="75">
        <f t="shared" si="827"/>
        <v>2.0316944331572533E-2</v>
      </c>
      <c r="EE1793" s="51">
        <f t="shared" si="828"/>
        <v>0</v>
      </c>
      <c r="EF1793" s="75">
        <f t="shared" si="829"/>
        <v>0</v>
      </c>
      <c r="EG1793" s="51" t="e">
        <f t="shared" si="830"/>
        <v>#DIV/0!</v>
      </c>
      <c r="EH1793" s="75">
        <f t="shared" si="831"/>
        <v>1.0158472165786267E-2</v>
      </c>
      <c r="EI1793" s="51">
        <f t="shared" si="832"/>
        <v>1.0158472165786267E-2</v>
      </c>
      <c r="EJ1793" s="75">
        <f t="shared" si="833"/>
        <v>1.0158472165786267E-2</v>
      </c>
      <c r="EK1793" s="51">
        <f t="shared" si="834"/>
        <v>3.0475416497358798E-2</v>
      </c>
      <c r="EL1793" s="75">
        <f t="shared" si="835"/>
        <v>4.5713124746038201</v>
      </c>
      <c r="EM1793" s="51">
        <f t="shared" si="836"/>
        <v>0.26412027631044294</v>
      </c>
      <c r="EN1793" s="75">
        <f t="shared" si="837"/>
        <v>5.1909792767167824</v>
      </c>
      <c r="EO1793" s="51">
        <f t="shared" si="838"/>
        <v>0.12190166598943519</v>
      </c>
      <c r="EP1793" s="75">
        <f t="shared" si="839"/>
        <v>0</v>
      </c>
      <c r="EQ1793" s="51" t="e">
        <f t="shared" si="840"/>
        <v>#DIV/0!</v>
      </c>
      <c r="ER1793" s="51">
        <f t="shared" si="841"/>
        <v>100</v>
      </c>
      <c r="ES1793" s="51">
        <f t="shared" si="842"/>
        <v>0</v>
      </c>
    </row>
    <row r="1794" spans="1:149" x14ac:dyDescent="0.45">
      <c r="A1794" s="78" t="s">
        <v>1493</v>
      </c>
      <c r="B1794" s="174" t="s">
        <v>904</v>
      </c>
      <c r="C1794" s="51" t="s">
        <v>3585</v>
      </c>
      <c r="D1794" s="51" t="s">
        <v>3805</v>
      </c>
      <c r="E1794" s="78" t="s">
        <v>637</v>
      </c>
      <c r="F1794" s="78" t="s">
        <v>2595</v>
      </c>
      <c r="G1794" s="72" t="s">
        <v>3380</v>
      </c>
      <c r="H1794" s="78" t="s">
        <v>1100</v>
      </c>
      <c r="I1794" s="78">
        <v>40</v>
      </c>
      <c r="J1794" s="300">
        <v>11</v>
      </c>
      <c r="K1794" s="78">
        <v>0.2</v>
      </c>
      <c r="L1794" s="300">
        <v>1200</v>
      </c>
      <c r="M1794" s="72">
        <v>7</v>
      </c>
      <c r="O1794" s="78"/>
      <c r="P1794" s="72" t="s">
        <v>1374</v>
      </c>
      <c r="AA1794" s="195"/>
      <c r="AB1794" s="195"/>
      <c r="AC1794" s="195"/>
      <c r="AD1794" s="72"/>
      <c r="AE1794" s="316">
        <v>1</v>
      </c>
      <c r="AF1794" s="195"/>
      <c r="AG1794" s="195">
        <v>0</v>
      </c>
      <c r="AH1794" s="72"/>
      <c r="AR1794" s="53">
        <v>0.99770000000000003</v>
      </c>
      <c r="AT1794" s="77"/>
      <c r="AU1794" s="276">
        <v>110</v>
      </c>
      <c r="AV1794" s="276"/>
      <c r="AW1794" s="276">
        <v>109.747</v>
      </c>
      <c r="AX1794" s="95"/>
      <c r="AY1794" s="276"/>
      <c r="AZ1794" s="95"/>
      <c r="BB1794" s="80" t="s">
        <v>3412</v>
      </c>
      <c r="BC1794" s="270" t="s">
        <v>1126</v>
      </c>
      <c r="BD1794" s="72">
        <v>77.12</v>
      </c>
      <c r="BE1794" s="72">
        <v>0.38</v>
      </c>
      <c r="BF1794" s="72">
        <v>7.0000000000000007E-2</v>
      </c>
      <c r="BG1794" s="72">
        <v>0.02</v>
      </c>
      <c r="BH1794" s="72">
        <v>12.65</v>
      </c>
      <c r="BI1794" s="72">
        <v>0.15</v>
      </c>
      <c r="BJ1794" s="72"/>
      <c r="BK1794" s="72"/>
      <c r="BL1794" s="72"/>
      <c r="BM1794" s="72"/>
      <c r="BN1794" s="72">
        <v>0.55000000000000004</v>
      </c>
      <c r="BO1794" s="72"/>
      <c r="BP1794" s="72"/>
      <c r="BQ1794" s="72"/>
      <c r="BR1794" s="72">
        <v>0.05</v>
      </c>
      <c r="BS1794" s="72">
        <v>0.01</v>
      </c>
      <c r="BT1794" s="72"/>
      <c r="BU1794" s="72"/>
      <c r="BV1794" s="72"/>
      <c r="BW1794" s="72"/>
      <c r="BX1794" s="72">
        <v>0.51</v>
      </c>
      <c r="BY1794" s="72">
        <v>0.03</v>
      </c>
      <c r="BZ1794" s="72">
        <v>4.29</v>
      </c>
      <c r="CA1794" s="72">
        <v>0.26</v>
      </c>
      <c r="CB1794" s="72">
        <v>4.12</v>
      </c>
      <c r="CC1794" s="72">
        <v>0.12</v>
      </c>
      <c r="CD1794" s="72"/>
      <c r="CE1794" s="72"/>
      <c r="CF1794" s="72"/>
      <c r="CG1794" s="72"/>
      <c r="CH1794" s="72"/>
      <c r="CI1794" s="72"/>
      <c r="CJ1794" s="72"/>
      <c r="CK1794" s="72"/>
      <c r="CL1794" s="72"/>
      <c r="CM1794" s="72"/>
      <c r="CN1794" s="72"/>
      <c r="CO1794" s="72"/>
      <c r="CP1794" s="72"/>
      <c r="CQ1794" s="72"/>
      <c r="CR1794" s="72"/>
      <c r="CS1794" s="72"/>
      <c r="CT1794" s="72"/>
      <c r="CU1794" s="72"/>
      <c r="CV1794" s="72"/>
      <c r="CW1794" s="72"/>
      <c r="CX1794" s="72"/>
      <c r="CY1794" s="72"/>
      <c r="CZ1794" s="72"/>
      <c r="DA1794" s="72"/>
      <c r="DB1794" s="72"/>
      <c r="DC1794" s="72"/>
      <c r="DD1794" s="72"/>
      <c r="DE1794" s="72"/>
      <c r="DF1794" s="72"/>
      <c r="DG1794" s="72"/>
      <c r="DH1794" s="78">
        <f t="shared" si="843"/>
        <v>99.360000000000014</v>
      </c>
      <c r="DJ1794" s="77">
        <f t="shared" si="820"/>
        <v>0.63999999999998636</v>
      </c>
      <c r="DK1794" s="72"/>
      <c r="DL1794" s="51" t="s">
        <v>827</v>
      </c>
      <c r="DO1794" s="358">
        <v>0.64</v>
      </c>
      <c r="DP1794" s="72">
        <v>0.02</v>
      </c>
      <c r="DQ1794" s="374"/>
      <c r="DR1794" s="72"/>
      <c r="DU1794" s="52"/>
      <c r="DX1794" s="75">
        <f t="shared" si="821"/>
        <v>77.61674718196457</v>
      </c>
      <c r="DY1794" s="51">
        <f t="shared" si="822"/>
        <v>0.38244766505636069</v>
      </c>
      <c r="DZ1794" s="75">
        <f t="shared" si="823"/>
        <v>7.0450885668276966E-2</v>
      </c>
      <c r="EA1794" s="51">
        <f t="shared" si="824"/>
        <v>2.0128824476650559E-2</v>
      </c>
      <c r="EB1794" s="75">
        <f t="shared" si="825"/>
        <v>12.731481481481479</v>
      </c>
      <c r="EC1794" s="51">
        <f t="shared" si="826"/>
        <v>0.15096618357487918</v>
      </c>
      <c r="ED1794" s="75">
        <f t="shared" si="827"/>
        <v>0.5535426731078904</v>
      </c>
      <c r="EE1794" s="51">
        <f t="shared" si="828"/>
        <v>0</v>
      </c>
      <c r="EF1794" s="75">
        <f t="shared" si="829"/>
        <v>0</v>
      </c>
      <c r="EG1794" s="51" t="e">
        <f t="shared" si="830"/>
        <v>#DIV/0!</v>
      </c>
      <c r="EH1794" s="75">
        <f t="shared" si="831"/>
        <v>5.0322061191626404E-2</v>
      </c>
      <c r="EI1794" s="51">
        <f t="shared" si="832"/>
        <v>1.006441223832528E-2</v>
      </c>
      <c r="EJ1794" s="75">
        <f t="shared" si="833"/>
        <v>0.51328502415458932</v>
      </c>
      <c r="EK1794" s="51">
        <f t="shared" si="834"/>
        <v>3.0193236714975841E-2</v>
      </c>
      <c r="EL1794" s="75">
        <f t="shared" si="835"/>
        <v>4.3176328502415453</v>
      </c>
      <c r="EM1794" s="51">
        <f t="shared" si="836"/>
        <v>0.26167471819645732</v>
      </c>
      <c r="EN1794" s="75">
        <f t="shared" si="837"/>
        <v>4.1465378421900159</v>
      </c>
      <c r="EO1794" s="51">
        <f t="shared" si="838"/>
        <v>0.12077294685990336</v>
      </c>
      <c r="EP1794" s="75">
        <f t="shared" si="839"/>
        <v>0</v>
      </c>
      <c r="EQ1794" s="51" t="e">
        <f t="shared" si="840"/>
        <v>#DIV/0!</v>
      </c>
      <c r="ER1794" s="51">
        <f t="shared" si="841"/>
        <v>100</v>
      </c>
      <c r="ES1794" s="51">
        <f t="shared" si="842"/>
        <v>0</v>
      </c>
    </row>
    <row r="1795" spans="1:149" x14ac:dyDescent="0.45">
      <c r="A1795" s="78" t="s">
        <v>1493</v>
      </c>
      <c r="B1795" s="174" t="s">
        <v>904</v>
      </c>
      <c r="C1795" s="51" t="s">
        <v>3677</v>
      </c>
      <c r="D1795" s="51" t="s">
        <v>3807</v>
      </c>
      <c r="E1795" s="78" t="s">
        <v>637</v>
      </c>
      <c r="F1795" s="78" t="s">
        <v>2596</v>
      </c>
      <c r="G1795" s="72" t="s">
        <v>3380</v>
      </c>
      <c r="H1795" s="78" t="s">
        <v>1100</v>
      </c>
      <c r="I1795" s="78">
        <v>40</v>
      </c>
      <c r="J1795" s="300">
        <v>11</v>
      </c>
      <c r="K1795" s="78">
        <v>0.2</v>
      </c>
      <c r="L1795" s="300">
        <v>1200</v>
      </c>
      <c r="M1795" s="72">
        <v>7</v>
      </c>
      <c r="O1795" s="78"/>
      <c r="P1795" s="72" t="s">
        <v>1374</v>
      </c>
      <c r="AA1795" s="195"/>
      <c r="AB1795" s="195"/>
      <c r="AC1795" s="195"/>
      <c r="AD1795" s="72"/>
      <c r="AE1795" s="316">
        <v>1</v>
      </c>
      <c r="AF1795" s="195"/>
      <c r="AG1795" s="195">
        <v>0</v>
      </c>
      <c r="AH1795" s="72"/>
      <c r="AR1795" s="53">
        <v>0.99770000000000003</v>
      </c>
      <c r="AT1795" s="77"/>
      <c r="AU1795" s="276">
        <v>110</v>
      </c>
      <c r="AV1795" s="276"/>
      <c r="AW1795" s="276">
        <v>109.747</v>
      </c>
      <c r="AX1795" s="95"/>
      <c r="AY1795" s="276"/>
      <c r="AZ1795" s="95"/>
      <c r="BB1795" s="80" t="s">
        <v>3412</v>
      </c>
      <c r="BC1795" s="270" t="s">
        <v>1126</v>
      </c>
      <c r="BD1795" s="72">
        <v>76.17</v>
      </c>
      <c r="BE1795" s="72">
        <v>0.38</v>
      </c>
      <c r="BF1795" s="72">
        <v>0.03</v>
      </c>
      <c r="BG1795" s="72">
        <v>0.02</v>
      </c>
      <c r="BH1795" s="72">
        <v>13.45</v>
      </c>
      <c r="BI1795" s="72">
        <v>0.15</v>
      </c>
      <c r="BJ1795" s="72"/>
      <c r="BK1795" s="72"/>
      <c r="BL1795" s="72"/>
      <c r="BM1795" s="72"/>
      <c r="BN1795" s="72">
        <v>0.02</v>
      </c>
      <c r="BO1795" s="72"/>
      <c r="BP1795" s="72"/>
      <c r="BQ1795" s="72"/>
      <c r="BR1795" s="72">
        <v>0.01</v>
      </c>
      <c r="BS1795" s="72">
        <v>0.01</v>
      </c>
      <c r="BT1795" s="72"/>
      <c r="BU1795" s="72"/>
      <c r="BV1795" s="72"/>
      <c r="BW1795" s="72"/>
      <c r="BX1795" s="72">
        <v>0.01</v>
      </c>
      <c r="BY1795" s="72">
        <v>0.03</v>
      </c>
      <c r="BZ1795" s="72">
        <v>4.54</v>
      </c>
      <c r="CA1795" s="72">
        <v>0.26</v>
      </c>
      <c r="CB1795" s="72">
        <v>5.16</v>
      </c>
      <c r="CC1795" s="72">
        <v>0.12</v>
      </c>
      <c r="CD1795" s="72"/>
      <c r="CE1795" s="72"/>
      <c r="CF1795" s="72"/>
      <c r="CG1795" s="72"/>
      <c r="CH1795" s="72"/>
      <c r="CI1795" s="72"/>
      <c r="CJ1795" s="72"/>
      <c r="CK1795" s="72"/>
      <c r="CL1795" s="72"/>
      <c r="CM1795" s="72"/>
      <c r="CN1795" s="72"/>
      <c r="CO1795" s="72"/>
      <c r="CP1795" s="72"/>
      <c r="CQ1795" s="72"/>
      <c r="CR1795" s="72"/>
      <c r="CS1795" s="72"/>
      <c r="CT1795" s="72"/>
      <c r="CU1795" s="72"/>
      <c r="CV1795" s="72"/>
      <c r="CW1795" s="72"/>
      <c r="CX1795" s="72"/>
      <c r="CY1795" s="72"/>
      <c r="CZ1795" s="72"/>
      <c r="DA1795" s="72"/>
      <c r="DB1795" s="72"/>
      <c r="DC1795" s="72"/>
      <c r="DD1795" s="72"/>
      <c r="DE1795" s="72"/>
      <c r="DF1795" s="72"/>
      <c r="DG1795" s="72"/>
      <c r="DH1795" s="78">
        <f t="shared" si="843"/>
        <v>99.390000000000015</v>
      </c>
      <c r="DJ1795" s="77">
        <f t="shared" ref="DJ1795:DJ1858" si="844">IF(AND(DH1795&lt;100, DH1795&gt;0), 100-DH1795, 0)</f>
        <v>0.60999999999998522</v>
      </c>
      <c r="DK1795" s="72"/>
      <c r="DL1795" s="51" t="s">
        <v>827</v>
      </c>
      <c r="DO1795" s="358">
        <v>0.61</v>
      </c>
      <c r="DP1795" s="72">
        <v>0.02</v>
      </c>
      <c r="DQ1795" s="374"/>
      <c r="DR1795" s="72"/>
      <c r="DU1795" s="52"/>
      <c r="DX1795" s="75">
        <f t="shared" si="821"/>
        <v>76.637488680953808</v>
      </c>
      <c r="DY1795" s="51">
        <f t="shared" si="822"/>
        <v>0.3823322265821511</v>
      </c>
      <c r="DZ1795" s="75">
        <f t="shared" si="823"/>
        <v>3.0184123151222451E-2</v>
      </c>
      <c r="EA1795" s="51">
        <f t="shared" si="824"/>
        <v>2.0122748767481637E-2</v>
      </c>
      <c r="EB1795" s="75">
        <f t="shared" si="825"/>
        <v>13.532548546131398</v>
      </c>
      <c r="EC1795" s="51">
        <f t="shared" si="826"/>
        <v>0.15092061575611224</v>
      </c>
      <c r="ED1795" s="75">
        <f t="shared" si="827"/>
        <v>2.0122748767481637E-2</v>
      </c>
      <c r="EE1795" s="51">
        <f t="shared" si="828"/>
        <v>0</v>
      </c>
      <c r="EF1795" s="75">
        <f t="shared" si="829"/>
        <v>0</v>
      </c>
      <c r="EG1795" s="51" t="e">
        <f t="shared" si="830"/>
        <v>#DIV/0!</v>
      </c>
      <c r="EH1795" s="75">
        <f t="shared" si="831"/>
        <v>1.0061374383740818E-2</v>
      </c>
      <c r="EI1795" s="51">
        <f t="shared" si="832"/>
        <v>1.0061374383740818E-2</v>
      </c>
      <c r="EJ1795" s="75">
        <f t="shared" si="833"/>
        <v>1.0061374383740818E-2</v>
      </c>
      <c r="EK1795" s="51">
        <f t="shared" si="834"/>
        <v>3.0184123151222455E-2</v>
      </c>
      <c r="EL1795" s="75">
        <f t="shared" si="835"/>
        <v>4.5678639702183315</v>
      </c>
      <c r="EM1795" s="51">
        <f t="shared" si="836"/>
        <v>0.26159573397726127</v>
      </c>
      <c r="EN1795" s="75">
        <f t="shared" si="837"/>
        <v>5.1916691820102621</v>
      </c>
      <c r="EO1795" s="51">
        <f t="shared" si="838"/>
        <v>0.12073649260488982</v>
      </c>
      <c r="EP1795" s="75">
        <f t="shared" si="839"/>
        <v>0</v>
      </c>
      <c r="EQ1795" s="51" t="e">
        <f t="shared" si="840"/>
        <v>#DIV/0!</v>
      </c>
      <c r="ER1795" s="51">
        <f t="shared" si="841"/>
        <v>100</v>
      </c>
      <c r="ES1795" s="51">
        <f t="shared" si="842"/>
        <v>0</v>
      </c>
    </row>
    <row r="1796" spans="1:149" x14ac:dyDescent="0.45">
      <c r="A1796" s="78" t="s">
        <v>1493</v>
      </c>
      <c r="B1796" s="174" t="s">
        <v>904</v>
      </c>
      <c r="C1796" s="51" t="s">
        <v>3585</v>
      </c>
      <c r="D1796" s="51" t="s">
        <v>3805</v>
      </c>
      <c r="E1796" s="78" t="s">
        <v>637</v>
      </c>
      <c r="F1796" s="78" t="s">
        <v>2597</v>
      </c>
      <c r="G1796" s="72" t="s">
        <v>3380</v>
      </c>
      <c r="H1796" s="78" t="s">
        <v>1100</v>
      </c>
      <c r="I1796" s="78">
        <v>24</v>
      </c>
      <c r="J1796" s="300">
        <v>11</v>
      </c>
      <c r="K1796" s="78">
        <v>0.2</v>
      </c>
      <c r="L1796" s="300">
        <v>1200</v>
      </c>
      <c r="M1796" s="72">
        <v>7</v>
      </c>
      <c r="O1796" s="78"/>
      <c r="P1796" s="72" t="s">
        <v>1374</v>
      </c>
      <c r="AA1796" s="195"/>
      <c r="AB1796" s="195"/>
      <c r="AC1796" s="195"/>
      <c r="AD1796" s="72"/>
      <c r="AE1796" s="316">
        <v>1</v>
      </c>
      <c r="AF1796" s="195"/>
      <c r="AG1796" s="195">
        <v>0</v>
      </c>
      <c r="AH1796" s="72"/>
      <c r="AR1796" s="53">
        <v>0.99770000000000003</v>
      </c>
      <c r="AT1796" s="77"/>
      <c r="AU1796" s="276">
        <v>110</v>
      </c>
      <c r="AV1796" s="276"/>
      <c r="AW1796" s="276">
        <v>109.747</v>
      </c>
      <c r="AX1796" s="95"/>
      <c r="AY1796" s="276"/>
      <c r="AZ1796" s="95"/>
      <c r="BB1796" s="80" t="s">
        <v>3412</v>
      </c>
      <c r="BC1796" s="270" t="s">
        <v>1126</v>
      </c>
      <c r="BD1796" s="72">
        <v>76.92</v>
      </c>
      <c r="BE1796" s="72">
        <v>0.38</v>
      </c>
      <c r="BF1796" s="72">
        <v>7.0000000000000007E-2</v>
      </c>
      <c r="BG1796" s="72">
        <v>0.02</v>
      </c>
      <c r="BH1796" s="72">
        <v>12.62</v>
      </c>
      <c r="BI1796" s="72">
        <v>0.15</v>
      </c>
      <c r="BJ1796" s="72"/>
      <c r="BK1796" s="72"/>
      <c r="BL1796" s="72"/>
      <c r="BM1796" s="72"/>
      <c r="BN1796" s="72">
        <v>0.55000000000000004</v>
      </c>
      <c r="BO1796" s="72"/>
      <c r="BP1796" s="72"/>
      <c r="BQ1796" s="72"/>
      <c r="BR1796" s="72">
        <v>0.05</v>
      </c>
      <c r="BS1796" s="72">
        <v>0.01</v>
      </c>
      <c r="BT1796" s="72"/>
      <c r="BU1796" s="72"/>
      <c r="BV1796" s="72"/>
      <c r="BW1796" s="72"/>
      <c r="BX1796" s="72">
        <v>0.51</v>
      </c>
      <c r="BY1796" s="72">
        <v>0.03</v>
      </c>
      <c r="BZ1796" s="72">
        <v>4.28</v>
      </c>
      <c r="CA1796" s="72">
        <v>0.26</v>
      </c>
      <c r="CB1796" s="72">
        <v>4.1100000000000003</v>
      </c>
      <c r="CC1796" s="72">
        <v>0.12</v>
      </c>
      <c r="CD1796" s="72"/>
      <c r="CE1796" s="72"/>
      <c r="CF1796" s="72"/>
      <c r="CG1796" s="72"/>
      <c r="CH1796" s="72"/>
      <c r="CI1796" s="72"/>
      <c r="CJ1796" s="72"/>
      <c r="CK1796" s="72"/>
      <c r="CL1796" s="72"/>
      <c r="CM1796" s="72"/>
      <c r="CN1796" s="72"/>
      <c r="CO1796" s="72"/>
      <c r="CP1796" s="72"/>
      <c r="CQ1796" s="72"/>
      <c r="CR1796" s="72"/>
      <c r="CS1796" s="72"/>
      <c r="CT1796" s="72"/>
      <c r="CU1796" s="72"/>
      <c r="CV1796" s="72"/>
      <c r="CW1796" s="72"/>
      <c r="CX1796" s="72"/>
      <c r="CY1796" s="72"/>
      <c r="CZ1796" s="72"/>
      <c r="DA1796" s="72"/>
      <c r="DB1796" s="72"/>
      <c r="DC1796" s="72"/>
      <c r="DD1796" s="72"/>
      <c r="DE1796" s="72"/>
      <c r="DF1796" s="72"/>
      <c r="DG1796" s="72"/>
      <c r="DH1796" s="78">
        <f t="shared" si="843"/>
        <v>99.11</v>
      </c>
      <c r="DJ1796" s="77">
        <f t="shared" si="844"/>
        <v>0.89000000000000057</v>
      </c>
      <c r="DK1796" s="72"/>
      <c r="DL1796" s="51" t="s">
        <v>827</v>
      </c>
      <c r="DO1796" s="358">
        <v>0.89</v>
      </c>
      <c r="DP1796" s="72">
        <v>0.02</v>
      </c>
      <c r="DQ1796" s="374"/>
      <c r="DR1796" s="72"/>
      <c r="DU1796" s="52"/>
      <c r="DX1796" s="75">
        <f t="shared" ref="DX1796:DX1859" si="845">BD1796/$DH1796*100</f>
        <v>77.610735546362633</v>
      </c>
      <c r="DY1796" s="51">
        <f t="shared" ref="DY1796:DY1859" si="846">DX1796*SQRT(((BE1796/BD1796)^2)+(($DI1796/$DH1796)^2))</f>
        <v>0.38341237009383511</v>
      </c>
      <c r="DZ1796" s="75">
        <f t="shared" ref="DZ1796:DZ1859" si="847">BF1796/$DH1796*100</f>
        <v>7.0628594490969629E-2</v>
      </c>
      <c r="EA1796" s="51">
        <f t="shared" ref="EA1796:EA1859" si="848">DZ1796*SQRT(((BG1796/BF1796)^2)+(($DI1796/$DH1796)^2))</f>
        <v>2.0179598425991322E-2</v>
      </c>
      <c r="EB1796" s="75">
        <f t="shared" ref="EB1796:EB1859" si="849">BH1796/$DH1796*100</f>
        <v>12.733326606800524</v>
      </c>
      <c r="EC1796" s="51">
        <f t="shared" ref="EC1796:EC1859" si="850">EB1796*SQRT(((BI1796/BH1796)^2)+(($DI1796/$DH1796)^2))</f>
        <v>0.15134698819493492</v>
      </c>
      <c r="ED1796" s="75">
        <f t="shared" ref="ED1796:ED1859" si="851">BN1796/$DH1796*100</f>
        <v>0.55493895671476146</v>
      </c>
      <c r="EE1796" s="51">
        <f t="shared" ref="EE1796:EE1859" si="852">ED1796*SQRT(((BO1796/BN1796)^2)+(($DI1796/$DH1796)^2))</f>
        <v>0</v>
      </c>
      <c r="EF1796" s="75">
        <f t="shared" ref="EF1796:EF1859" si="853">BP1796/$DH1796*100</f>
        <v>0</v>
      </c>
      <c r="EG1796" s="51" t="e">
        <f t="shared" ref="EG1796:EG1859" si="854">EF1796*SQRT(((BQ1796/BP1796)^2)+(($DI1796/$DH1796)^2))</f>
        <v>#DIV/0!</v>
      </c>
      <c r="EH1796" s="75">
        <f t="shared" ref="EH1796:EH1859" si="855">BR1796/$DH1796*100</f>
        <v>5.044899606497831E-2</v>
      </c>
      <c r="EI1796" s="51">
        <f t="shared" ref="EI1796:EI1859" si="856">EH1796*SQRT(((BS1796/BR1796)^2)+(($DI1796/$DH1796)^2))</f>
        <v>1.0089799212995661E-2</v>
      </c>
      <c r="EJ1796" s="75">
        <f t="shared" ref="EJ1796:EJ1859" si="857">BX1796/$DH1796*100</f>
        <v>0.51457975986277882</v>
      </c>
      <c r="EK1796" s="51">
        <f t="shared" ref="EK1796:EK1859" si="858">EJ1796*SQRT(((BY1796/BX1796)^2)+(($DI1796/$DH1796)^2))</f>
        <v>3.0269397638986988E-2</v>
      </c>
      <c r="EL1796" s="75">
        <f t="shared" ref="EL1796:EL1859" si="859">BZ1796/$DH1796*100</f>
        <v>4.318434063162143</v>
      </c>
      <c r="EM1796" s="51">
        <f t="shared" ref="EM1796:EM1859" si="860">EL1796*SQRT(((CA1796/BZ1796)^2)+(($DI1796/$DH1796)^2))</f>
        <v>0.2623347795378872</v>
      </c>
      <c r="EN1796" s="75">
        <f t="shared" ref="EN1796:EN1859" si="861">CB1796/$DH1796*100</f>
        <v>4.1469074765412177</v>
      </c>
      <c r="EO1796" s="51">
        <f t="shared" ref="EO1796:EO1859" si="862">EN1796*SQRT(((CC1796/CB1796)^2)+(($DI1796/$DH1796)^2))</f>
        <v>0.12107759055594794</v>
      </c>
      <c r="EP1796" s="75">
        <f t="shared" ref="EP1796:EP1859" si="863">CD1796/$DH1796*100</f>
        <v>0</v>
      </c>
      <c r="EQ1796" s="51" t="e">
        <f t="shared" ref="EQ1796:EQ1859" si="864">EP1796*SQRT(((CE1796/CD1796)^2)+(($DI1796/$DH1796)^2))</f>
        <v>#DIV/0!</v>
      </c>
      <c r="ER1796" s="51">
        <f t="shared" ref="ER1796:ER1859" si="865">DH1796/$DH1796*100</f>
        <v>100</v>
      </c>
      <c r="ES1796" s="51">
        <f t="shared" ref="ES1796:ES1859" si="866">ER1796*SQRT(((DI1796/DH1796)^2)+(($DI1796/$DH1796)^2))</f>
        <v>0</v>
      </c>
    </row>
    <row r="1797" spans="1:149" x14ac:dyDescent="0.45">
      <c r="A1797" s="78" t="s">
        <v>1493</v>
      </c>
      <c r="B1797" s="174" t="s">
        <v>904</v>
      </c>
      <c r="C1797" s="51" t="s">
        <v>3585</v>
      </c>
      <c r="D1797" s="51" t="s">
        <v>3806</v>
      </c>
      <c r="E1797" s="78" t="s">
        <v>637</v>
      </c>
      <c r="F1797" s="78" t="s">
        <v>2598</v>
      </c>
      <c r="G1797" s="72" t="s">
        <v>3380</v>
      </c>
      <c r="H1797" s="78" t="s">
        <v>1100</v>
      </c>
      <c r="I1797" s="78">
        <v>24</v>
      </c>
      <c r="J1797" s="300">
        <v>11</v>
      </c>
      <c r="K1797" s="78">
        <v>0.2</v>
      </c>
      <c r="L1797" s="300">
        <v>1200</v>
      </c>
      <c r="M1797" s="72">
        <v>7</v>
      </c>
      <c r="O1797" s="78"/>
      <c r="P1797" s="72" t="s">
        <v>1374</v>
      </c>
      <c r="AA1797" s="195"/>
      <c r="AB1797" s="195"/>
      <c r="AC1797" s="195"/>
      <c r="AD1797" s="72"/>
      <c r="AE1797" s="316">
        <v>1</v>
      </c>
      <c r="AF1797" s="195"/>
      <c r="AG1797" s="195">
        <v>0</v>
      </c>
      <c r="AH1797" s="72"/>
      <c r="AR1797" s="53">
        <v>0.99770000000000003</v>
      </c>
      <c r="AT1797" s="77"/>
      <c r="AU1797" s="276">
        <v>110</v>
      </c>
      <c r="AV1797" s="276"/>
      <c r="AW1797" s="276">
        <v>109.747</v>
      </c>
      <c r="AX1797" s="95"/>
      <c r="AY1797" s="276"/>
      <c r="AZ1797" s="95"/>
      <c r="BB1797" s="80" t="s">
        <v>3412</v>
      </c>
      <c r="BC1797" s="270" t="s">
        <v>1126</v>
      </c>
      <c r="BD1797" s="72">
        <v>76.260000000000005</v>
      </c>
      <c r="BE1797" s="72">
        <v>0.38</v>
      </c>
      <c r="BF1797" s="72">
        <v>7.0000000000000007E-2</v>
      </c>
      <c r="BG1797" s="72">
        <v>0.02</v>
      </c>
      <c r="BH1797" s="72">
        <v>12.41</v>
      </c>
      <c r="BI1797" s="72">
        <v>0.15</v>
      </c>
      <c r="BJ1797" s="72"/>
      <c r="BK1797" s="72"/>
      <c r="BL1797" s="72"/>
      <c r="BM1797" s="72"/>
      <c r="BN1797" s="72">
        <v>1.02</v>
      </c>
      <c r="BO1797" s="72"/>
      <c r="BP1797" s="72"/>
      <c r="BQ1797" s="72"/>
      <c r="BR1797" s="72">
        <v>0.03</v>
      </c>
      <c r="BS1797" s="72">
        <v>0.01</v>
      </c>
      <c r="BT1797" s="72"/>
      <c r="BU1797" s="72"/>
      <c r="BV1797" s="72"/>
      <c r="BW1797" s="72"/>
      <c r="BX1797" s="72">
        <v>0.53</v>
      </c>
      <c r="BY1797" s="72">
        <v>0.03</v>
      </c>
      <c r="BZ1797" s="72">
        <v>4.17</v>
      </c>
      <c r="CA1797" s="72">
        <v>0.26</v>
      </c>
      <c r="CB1797" s="72">
        <v>4.5999999999999996</v>
      </c>
      <c r="CC1797" s="72">
        <v>0.12</v>
      </c>
      <c r="CD1797" s="72"/>
      <c r="CE1797" s="72"/>
      <c r="CF1797" s="72"/>
      <c r="CG1797" s="72"/>
      <c r="CH1797" s="72"/>
      <c r="CI1797" s="72"/>
      <c r="CJ1797" s="72"/>
      <c r="CK1797" s="72"/>
      <c r="CL1797" s="72"/>
      <c r="CM1797" s="72"/>
      <c r="CN1797" s="72"/>
      <c r="CO1797" s="72"/>
      <c r="CP1797" s="72"/>
      <c r="CQ1797" s="72"/>
      <c r="CR1797" s="72"/>
      <c r="CS1797" s="72"/>
      <c r="CT1797" s="72"/>
      <c r="CU1797" s="72"/>
      <c r="CV1797" s="72"/>
      <c r="CW1797" s="72"/>
      <c r="CX1797" s="72"/>
      <c r="CY1797" s="72"/>
      <c r="CZ1797" s="72"/>
      <c r="DA1797" s="72"/>
      <c r="DB1797" s="72"/>
      <c r="DC1797" s="72"/>
      <c r="DD1797" s="72"/>
      <c r="DE1797" s="72"/>
      <c r="DF1797" s="72"/>
      <c r="DG1797" s="72"/>
      <c r="DH1797" s="78">
        <f t="shared" si="843"/>
        <v>99.089999999999989</v>
      </c>
      <c r="DJ1797" s="77">
        <f t="shared" si="844"/>
        <v>0.9100000000000108</v>
      </c>
      <c r="DK1797" s="72"/>
      <c r="DL1797" s="51" t="s">
        <v>827</v>
      </c>
      <c r="DO1797" s="358">
        <v>0.92</v>
      </c>
      <c r="DP1797" s="72">
        <v>0.02</v>
      </c>
      <c r="DQ1797" s="374"/>
      <c r="DR1797" s="72"/>
      <c r="DU1797" s="52"/>
      <c r="DX1797" s="75">
        <f t="shared" si="845"/>
        <v>76.960339085679692</v>
      </c>
      <c r="DY1797" s="51">
        <f t="shared" si="846"/>
        <v>0.38348975678675956</v>
      </c>
      <c r="DZ1797" s="75">
        <f t="shared" si="847"/>
        <v>7.0642849934403076E-2</v>
      </c>
      <c r="EA1797" s="51">
        <f t="shared" si="848"/>
        <v>2.0183671409829448E-2</v>
      </c>
      <c r="EB1797" s="75">
        <f t="shared" si="849"/>
        <v>12.523968109799174</v>
      </c>
      <c r="EC1797" s="51">
        <f t="shared" si="850"/>
        <v>0.15137753557372088</v>
      </c>
      <c r="ED1797" s="75">
        <f t="shared" si="851"/>
        <v>1.0293672419013018</v>
      </c>
      <c r="EE1797" s="51">
        <f t="shared" si="852"/>
        <v>0</v>
      </c>
      <c r="EF1797" s="75">
        <f t="shared" si="853"/>
        <v>0</v>
      </c>
      <c r="EG1797" s="51" t="e">
        <f t="shared" si="854"/>
        <v>#DIV/0!</v>
      </c>
      <c r="EH1797" s="75">
        <f t="shared" si="855"/>
        <v>3.0275507114744176E-2</v>
      </c>
      <c r="EI1797" s="51">
        <f t="shared" si="856"/>
        <v>1.0091835704914726E-2</v>
      </c>
      <c r="EJ1797" s="75">
        <f t="shared" si="857"/>
        <v>0.53486729236048047</v>
      </c>
      <c r="EK1797" s="51">
        <f t="shared" si="858"/>
        <v>3.0275507114744176E-2</v>
      </c>
      <c r="EL1797" s="75">
        <f t="shared" si="859"/>
        <v>4.2082954889494397</v>
      </c>
      <c r="EM1797" s="51">
        <f t="shared" si="860"/>
        <v>0.26238772832778284</v>
      </c>
      <c r="EN1797" s="75">
        <f t="shared" si="861"/>
        <v>4.642244424260773</v>
      </c>
      <c r="EO1797" s="51">
        <f t="shared" si="862"/>
        <v>0.12110202845897669</v>
      </c>
      <c r="EP1797" s="75">
        <f t="shared" si="863"/>
        <v>0</v>
      </c>
      <c r="EQ1797" s="51" t="e">
        <f t="shared" si="864"/>
        <v>#DIV/0!</v>
      </c>
      <c r="ER1797" s="51">
        <f t="shared" si="865"/>
        <v>100</v>
      </c>
      <c r="ES1797" s="51">
        <f t="shared" si="866"/>
        <v>0</v>
      </c>
    </row>
    <row r="1798" spans="1:149" x14ac:dyDescent="0.45">
      <c r="A1798" s="78" t="s">
        <v>1493</v>
      </c>
      <c r="B1798" s="174" t="s">
        <v>904</v>
      </c>
      <c r="C1798" s="51" t="s">
        <v>3585</v>
      </c>
      <c r="D1798" s="51" t="s">
        <v>3805</v>
      </c>
      <c r="E1798" s="78" t="s">
        <v>637</v>
      </c>
      <c r="F1798" s="78" t="s">
        <v>2599</v>
      </c>
      <c r="G1798" s="72" t="s">
        <v>3380</v>
      </c>
      <c r="H1798" s="78" t="s">
        <v>1100</v>
      </c>
      <c r="I1798" s="78">
        <v>22</v>
      </c>
      <c r="J1798" s="300">
        <v>11</v>
      </c>
      <c r="K1798" s="78">
        <v>0.2</v>
      </c>
      <c r="L1798" s="300">
        <v>1200</v>
      </c>
      <c r="M1798" s="72">
        <v>7</v>
      </c>
      <c r="O1798" s="78"/>
      <c r="P1798" s="72" t="s">
        <v>1374</v>
      </c>
      <c r="AA1798" s="195"/>
      <c r="AB1798" s="195"/>
      <c r="AC1798" s="195"/>
      <c r="AD1798" s="72"/>
      <c r="AE1798" s="316">
        <v>1</v>
      </c>
      <c r="AF1798" s="195"/>
      <c r="AG1798" s="195">
        <v>0</v>
      </c>
      <c r="AH1798" s="72"/>
      <c r="AR1798" s="53">
        <v>0.99770000000000003</v>
      </c>
      <c r="AT1798" s="77"/>
      <c r="AU1798" s="276">
        <v>110</v>
      </c>
      <c r="AV1798" s="276"/>
      <c r="AW1798" s="276">
        <v>109.747</v>
      </c>
      <c r="AX1798" s="95"/>
      <c r="AY1798" s="276"/>
      <c r="AZ1798" s="95"/>
      <c r="BB1798" s="80" t="s">
        <v>3412</v>
      </c>
      <c r="BC1798" s="270" t="s">
        <v>1126</v>
      </c>
      <c r="BD1798" s="72">
        <v>76.489999999999995</v>
      </c>
      <c r="BE1798" s="72">
        <v>0.38</v>
      </c>
      <c r="BF1798" s="72">
        <v>7.0000000000000007E-2</v>
      </c>
      <c r="BG1798" s="72">
        <v>0.02</v>
      </c>
      <c r="BH1798" s="72">
        <v>12.55</v>
      </c>
      <c r="BI1798" s="72">
        <v>0.15</v>
      </c>
      <c r="BJ1798" s="72"/>
      <c r="BK1798" s="72"/>
      <c r="BL1798" s="72"/>
      <c r="BM1798" s="72"/>
      <c r="BN1798" s="72">
        <v>0.54</v>
      </c>
      <c r="BO1798" s="72"/>
      <c r="BP1798" s="72"/>
      <c r="BQ1798" s="72"/>
      <c r="BR1798" s="72">
        <v>0.05</v>
      </c>
      <c r="BS1798" s="72">
        <v>0.01</v>
      </c>
      <c r="BT1798" s="72"/>
      <c r="BU1798" s="72"/>
      <c r="BV1798" s="72"/>
      <c r="BW1798" s="72"/>
      <c r="BX1798" s="72">
        <v>0.51</v>
      </c>
      <c r="BY1798" s="72">
        <v>0.03</v>
      </c>
      <c r="BZ1798" s="72">
        <v>4.26</v>
      </c>
      <c r="CA1798" s="72">
        <v>0.26</v>
      </c>
      <c r="CB1798" s="72">
        <v>4.09</v>
      </c>
      <c r="CC1798" s="72">
        <v>0.12</v>
      </c>
      <c r="CD1798" s="72"/>
      <c r="CE1798" s="72"/>
      <c r="CF1798" s="72"/>
      <c r="CG1798" s="72"/>
      <c r="CH1798" s="72"/>
      <c r="CI1798" s="72"/>
      <c r="CJ1798" s="72"/>
      <c r="CK1798" s="72"/>
      <c r="CL1798" s="72"/>
      <c r="CM1798" s="72"/>
      <c r="CN1798" s="72"/>
      <c r="CO1798" s="72"/>
      <c r="CP1798" s="72"/>
      <c r="CQ1798" s="72"/>
      <c r="CR1798" s="72"/>
      <c r="CS1798" s="72"/>
      <c r="CT1798" s="72"/>
      <c r="CU1798" s="72"/>
      <c r="CV1798" s="72"/>
      <c r="CW1798" s="72"/>
      <c r="CX1798" s="72"/>
      <c r="CY1798" s="72"/>
      <c r="CZ1798" s="72"/>
      <c r="DA1798" s="72"/>
      <c r="DB1798" s="72"/>
      <c r="DC1798" s="72"/>
      <c r="DD1798" s="72"/>
      <c r="DE1798" s="72"/>
      <c r="DF1798" s="72"/>
      <c r="DG1798" s="72"/>
      <c r="DH1798" s="78">
        <f t="shared" si="843"/>
        <v>98.56</v>
      </c>
      <c r="DJ1798" s="77">
        <f t="shared" si="844"/>
        <v>1.4399999999999977</v>
      </c>
      <c r="DK1798" s="72"/>
      <c r="DL1798" s="51" t="s">
        <v>827</v>
      </c>
      <c r="DO1798" s="358">
        <v>1.44</v>
      </c>
      <c r="DP1798" s="72">
        <v>0.02</v>
      </c>
      <c r="DQ1798" s="374"/>
      <c r="DR1798" s="72"/>
      <c r="DU1798" s="52"/>
      <c r="DX1798" s="75">
        <f t="shared" si="845"/>
        <v>77.607548701298697</v>
      </c>
      <c r="DY1798" s="51">
        <f t="shared" si="846"/>
        <v>0.38555194805194809</v>
      </c>
      <c r="DZ1798" s="75">
        <f t="shared" si="847"/>
        <v>7.1022727272727279E-2</v>
      </c>
      <c r="EA1798" s="51">
        <f t="shared" si="848"/>
        <v>2.0292207792207792E-2</v>
      </c>
      <c r="EB1798" s="75">
        <f t="shared" si="849"/>
        <v>12.73336038961039</v>
      </c>
      <c r="EC1798" s="51">
        <f t="shared" si="850"/>
        <v>0.15219155844155841</v>
      </c>
      <c r="ED1798" s="75">
        <f t="shared" si="851"/>
        <v>0.54788961038961037</v>
      </c>
      <c r="EE1798" s="51">
        <f t="shared" si="852"/>
        <v>0</v>
      </c>
      <c r="EF1798" s="75">
        <f t="shared" si="853"/>
        <v>0</v>
      </c>
      <c r="EG1798" s="51" t="e">
        <f t="shared" si="854"/>
        <v>#DIV/0!</v>
      </c>
      <c r="EH1798" s="75">
        <f t="shared" si="855"/>
        <v>5.0730519480519487E-2</v>
      </c>
      <c r="EI1798" s="51">
        <f t="shared" si="856"/>
        <v>1.0146103896103896E-2</v>
      </c>
      <c r="EJ1798" s="75">
        <f t="shared" si="857"/>
        <v>0.51745129870129869</v>
      </c>
      <c r="EK1798" s="51">
        <f t="shared" si="858"/>
        <v>3.0438311688311688E-2</v>
      </c>
      <c r="EL1798" s="75">
        <f t="shared" si="859"/>
        <v>4.3222402597402594</v>
      </c>
      <c r="EM1798" s="51">
        <f t="shared" si="860"/>
        <v>0.26379870129870131</v>
      </c>
      <c r="EN1798" s="75">
        <f t="shared" si="861"/>
        <v>4.1497564935064934</v>
      </c>
      <c r="EO1798" s="51">
        <f t="shared" si="862"/>
        <v>0.12175324675324675</v>
      </c>
      <c r="EP1798" s="75">
        <f t="shared" si="863"/>
        <v>0</v>
      </c>
      <c r="EQ1798" s="51" t="e">
        <f t="shared" si="864"/>
        <v>#DIV/0!</v>
      </c>
      <c r="ER1798" s="51">
        <f t="shared" si="865"/>
        <v>100</v>
      </c>
      <c r="ES1798" s="51">
        <f t="shared" si="866"/>
        <v>0</v>
      </c>
    </row>
    <row r="1799" spans="1:149" x14ac:dyDescent="0.45">
      <c r="A1799" s="78" t="s">
        <v>1493</v>
      </c>
      <c r="B1799" s="174" t="s">
        <v>904</v>
      </c>
      <c r="C1799" s="51" t="s">
        <v>3585</v>
      </c>
      <c r="D1799" s="51" t="s">
        <v>3806</v>
      </c>
      <c r="E1799" s="78" t="s">
        <v>637</v>
      </c>
      <c r="F1799" s="78" t="s">
        <v>2600</v>
      </c>
      <c r="G1799" s="72" t="s">
        <v>3380</v>
      </c>
      <c r="H1799" s="78" t="s">
        <v>1100</v>
      </c>
      <c r="I1799" s="78">
        <v>22</v>
      </c>
      <c r="J1799" s="300">
        <v>11</v>
      </c>
      <c r="K1799" s="78">
        <v>0.2</v>
      </c>
      <c r="L1799" s="300">
        <v>1200</v>
      </c>
      <c r="M1799" s="72">
        <v>7</v>
      </c>
      <c r="O1799" s="78"/>
      <c r="P1799" s="72" t="s">
        <v>1374</v>
      </c>
      <c r="AA1799" s="195"/>
      <c r="AB1799" s="195"/>
      <c r="AC1799" s="195"/>
      <c r="AD1799" s="72"/>
      <c r="AE1799" s="316">
        <v>1</v>
      </c>
      <c r="AF1799" s="195"/>
      <c r="AG1799" s="195">
        <v>0</v>
      </c>
      <c r="AH1799" s="72"/>
      <c r="AR1799" s="53">
        <v>0.99770000000000003</v>
      </c>
      <c r="AT1799" s="77"/>
      <c r="AU1799" s="276">
        <v>110</v>
      </c>
      <c r="AV1799" s="276"/>
      <c r="AW1799" s="276">
        <v>109.747</v>
      </c>
      <c r="AX1799" s="95"/>
      <c r="AY1799" s="276"/>
      <c r="AZ1799" s="95"/>
      <c r="BB1799" s="80" t="s">
        <v>3412</v>
      </c>
      <c r="BC1799" s="270" t="s">
        <v>1126</v>
      </c>
      <c r="BD1799" s="72">
        <v>75.84</v>
      </c>
      <c r="BE1799" s="72">
        <v>0.38</v>
      </c>
      <c r="BF1799" s="72">
        <v>7.0000000000000007E-2</v>
      </c>
      <c r="BG1799" s="72">
        <v>0.02</v>
      </c>
      <c r="BH1799" s="72">
        <v>12.34</v>
      </c>
      <c r="BI1799" s="72">
        <v>0.15</v>
      </c>
      <c r="BJ1799" s="72"/>
      <c r="BK1799" s="72"/>
      <c r="BL1799" s="72"/>
      <c r="BM1799" s="72"/>
      <c r="BN1799" s="72">
        <v>1.01</v>
      </c>
      <c r="BO1799" s="72"/>
      <c r="BP1799" s="72"/>
      <c r="BQ1799" s="72"/>
      <c r="BR1799" s="72">
        <v>0.03</v>
      </c>
      <c r="BS1799" s="72">
        <v>0.01</v>
      </c>
      <c r="BT1799" s="72"/>
      <c r="BU1799" s="72"/>
      <c r="BV1799" s="72"/>
      <c r="BW1799" s="72"/>
      <c r="BX1799" s="72">
        <v>0.53</v>
      </c>
      <c r="BY1799" s="72">
        <v>0.03</v>
      </c>
      <c r="BZ1799" s="72">
        <v>4.1500000000000004</v>
      </c>
      <c r="CA1799" s="72">
        <v>0.26</v>
      </c>
      <c r="CB1799" s="72">
        <v>4.57</v>
      </c>
      <c r="CC1799" s="72">
        <v>0.12</v>
      </c>
      <c r="CD1799" s="72"/>
      <c r="CE1799" s="72"/>
      <c r="CF1799" s="72"/>
      <c r="CG1799" s="72"/>
      <c r="CH1799" s="72"/>
      <c r="CI1799" s="72"/>
      <c r="CJ1799" s="72"/>
      <c r="CK1799" s="72"/>
      <c r="CL1799" s="72"/>
      <c r="CM1799" s="72"/>
      <c r="CN1799" s="72"/>
      <c r="CO1799" s="72"/>
      <c r="CP1799" s="72"/>
      <c r="CQ1799" s="72"/>
      <c r="CR1799" s="72"/>
      <c r="CS1799" s="72"/>
      <c r="CT1799" s="72"/>
      <c r="CU1799" s="72"/>
      <c r="CV1799" s="72"/>
      <c r="CW1799" s="72"/>
      <c r="CX1799" s="72"/>
      <c r="CY1799" s="72"/>
      <c r="CZ1799" s="72"/>
      <c r="DA1799" s="72"/>
      <c r="DB1799" s="72"/>
      <c r="DC1799" s="72"/>
      <c r="DD1799" s="72"/>
      <c r="DE1799" s="72"/>
      <c r="DF1799" s="72"/>
      <c r="DG1799" s="72"/>
      <c r="DH1799" s="78">
        <f t="shared" si="843"/>
        <v>98.54000000000002</v>
      </c>
      <c r="DJ1799" s="77">
        <f t="shared" si="844"/>
        <v>1.4599999999999795</v>
      </c>
      <c r="DK1799" s="72"/>
      <c r="DL1799" s="51" t="s">
        <v>827</v>
      </c>
      <c r="DO1799" s="358">
        <v>1.47</v>
      </c>
      <c r="DP1799" s="72">
        <v>0.02</v>
      </c>
      <c r="DQ1799" s="374"/>
      <c r="DR1799" s="72"/>
      <c r="DU1799" s="52"/>
      <c r="DX1799" s="75">
        <f t="shared" si="845"/>
        <v>76.963669575806776</v>
      </c>
      <c r="DY1799" s="51">
        <f t="shared" si="846"/>
        <v>0.38563020093363098</v>
      </c>
      <c r="DZ1799" s="75">
        <f t="shared" si="847"/>
        <v>7.1037142277247806E-2</v>
      </c>
      <c r="EA1799" s="51">
        <f t="shared" si="848"/>
        <v>2.0296326364927942E-2</v>
      </c>
      <c r="EB1799" s="75">
        <f t="shared" si="849"/>
        <v>12.522833367160541</v>
      </c>
      <c r="EC1799" s="51">
        <f t="shared" si="850"/>
        <v>0.15222244773695956</v>
      </c>
      <c r="ED1799" s="75">
        <f t="shared" si="851"/>
        <v>1.024964481428861</v>
      </c>
      <c r="EE1799" s="51">
        <f t="shared" si="852"/>
        <v>0</v>
      </c>
      <c r="EF1799" s="75">
        <f t="shared" si="853"/>
        <v>0</v>
      </c>
      <c r="EG1799" s="51" t="e">
        <f t="shared" si="854"/>
        <v>#DIV/0!</v>
      </c>
      <c r="EH1799" s="75">
        <f t="shared" si="855"/>
        <v>3.0444489547391915E-2</v>
      </c>
      <c r="EI1799" s="51">
        <f t="shared" si="856"/>
        <v>1.0148163182463973E-2</v>
      </c>
      <c r="EJ1799" s="75">
        <f t="shared" si="857"/>
        <v>0.53785264867059057</v>
      </c>
      <c r="EK1799" s="51">
        <f t="shared" si="858"/>
        <v>3.0444489547391915E-2</v>
      </c>
      <c r="EL1799" s="75">
        <f t="shared" si="859"/>
        <v>4.2114877207225492</v>
      </c>
      <c r="EM1799" s="51">
        <f t="shared" si="860"/>
        <v>0.26385224274406327</v>
      </c>
      <c r="EN1799" s="75">
        <f t="shared" si="861"/>
        <v>4.6377105743860358</v>
      </c>
      <c r="EO1799" s="51">
        <f t="shared" si="862"/>
        <v>0.12177795818956767</v>
      </c>
      <c r="EP1799" s="75">
        <f t="shared" si="863"/>
        <v>0</v>
      </c>
      <c r="EQ1799" s="51" t="e">
        <f t="shared" si="864"/>
        <v>#DIV/0!</v>
      </c>
      <c r="ER1799" s="51">
        <f t="shared" si="865"/>
        <v>100</v>
      </c>
      <c r="ES1799" s="51">
        <f t="shared" si="866"/>
        <v>0</v>
      </c>
    </row>
    <row r="1800" spans="1:149" s="43" customFormat="1" ht="14.65" thickBot="1" x14ac:dyDescent="0.5">
      <c r="A1800" s="89" t="s">
        <v>1493</v>
      </c>
      <c r="B1800" s="86" t="s">
        <v>904</v>
      </c>
      <c r="C1800" s="43" t="s">
        <v>3677</v>
      </c>
      <c r="D1800" s="43" t="s">
        <v>3807</v>
      </c>
      <c r="E1800" s="89" t="s">
        <v>637</v>
      </c>
      <c r="F1800" s="89" t="s">
        <v>2601</v>
      </c>
      <c r="G1800" s="90" t="s">
        <v>3380</v>
      </c>
      <c r="H1800" s="89" t="s">
        <v>1100</v>
      </c>
      <c r="I1800" s="89">
        <v>22</v>
      </c>
      <c r="J1800" s="301">
        <v>11</v>
      </c>
      <c r="K1800" s="89">
        <v>0.2</v>
      </c>
      <c r="L1800" s="301">
        <v>1200</v>
      </c>
      <c r="M1800" s="90">
        <v>7</v>
      </c>
      <c r="O1800" s="89"/>
      <c r="P1800" s="90" t="s">
        <v>1374</v>
      </c>
      <c r="Q1800" s="123"/>
      <c r="R1800" s="123"/>
      <c r="S1800" s="134"/>
      <c r="AA1800" s="196"/>
      <c r="AB1800" s="196"/>
      <c r="AC1800" s="196"/>
      <c r="AD1800" s="90"/>
      <c r="AE1800" s="317">
        <v>1</v>
      </c>
      <c r="AF1800" s="196"/>
      <c r="AG1800" s="196">
        <v>0</v>
      </c>
      <c r="AH1800" s="90"/>
      <c r="AQ1800" s="86"/>
      <c r="AR1800" s="58">
        <v>0.99770000000000003</v>
      </c>
      <c r="AS1800" s="58"/>
      <c r="AT1800" s="91"/>
      <c r="AU1800" s="277">
        <v>110</v>
      </c>
      <c r="AV1800" s="277"/>
      <c r="AW1800" s="277">
        <v>109.747</v>
      </c>
      <c r="AX1800" s="259"/>
      <c r="AY1800" s="277"/>
      <c r="AZ1800" s="259"/>
      <c r="BA1800" s="86"/>
      <c r="BB1800" s="85" t="s">
        <v>3412</v>
      </c>
      <c r="BC1800" s="271" t="s">
        <v>1126</v>
      </c>
      <c r="BD1800" s="90">
        <v>75.5</v>
      </c>
      <c r="BE1800" s="90">
        <v>0.37</v>
      </c>
      <c r="BF1800" s="90">
        <v>0.03</v>
      </c>
      <c r="BG1800" s="90">
        <v>0.02</v>
      </c>
      <c r="BH1800" s="90">
        <v>13.33</v>
      </c>
      <c r="BI1800" s="90">
        <v>0.15</v>
      </c>
      <c r="BJ1800" s="90"/>
      <c r="BK1800" s="90"/>
      <c r="BL1800" s="90"/>
      <c r="BM1800" s="90"/>
      <c r="BN1800" s="90">
        <v>0.02</v>
      </c>
      <c r="BO1800" s="90"/>
      <c r="BP1800" s="90"/>
      <c r="BQ1800" s="90"/>
      <c r="BR1800" s="90">
        <v>0.01</v>
      </c>
      <c r="BS1800" s="90">
        <v>0.01</v>
      </c>
      <c r="BT1800" s="90"/>
      <c r="BU1800" s="90"/>
      <c r="BV1800" s="90"/>
      <c r="BW1800" s="90"/>
      <c r="BX1800" s="90">
        <v>0.01</v>
      </c>
      <c r="BY1800" s="90">
        <v>0.03</v>
      </c>
      <c r="BZ1800" s="90">
        <v>4.5</v>
      </c>
      <c r="CA1800" s="90">
        <v>0.26</v>
      </c>
      <c r="CB1800" s="90">
        <v>5.1100000000000003</v>
      </c>
      <c r="CC1800" s="90">
        <v>0.12</v>
      </c>
      <c r="CD1800" s="90"/>
      <c r="CE1800" s="90"/>
      <c r="CF1800" s="90"/>
      <c r="CG1800" s="90"/>
      <c r="CH1800" s="90"/>
      <c r="CI1800" s="90"/>
      <c r="CJ1800" s="90"/>
      <c r="CK1800" s="90"/>
      <c r="CL1800" s="90"/>
      <c r="CM1800" s="90"/>
      <c r="CN1800" s="90"/>
      <c r="CO1800" s="90"/>
      <c r="CP1800" s="90"/>
      <c r="CQ1800" s="90"/>
      <c r="CR1800" s="90"/>
      <c r="CS1800" s="90"/>
      <c r="CT1800" s="90"/>
      <c r="CU1800" s="90"/>
      <c r="CV1800" s="90"/>
      <c r="CW1800" s="90"/>
      <c r="CX1800" s="90"/>
      <c r="CY1800" s="90"/>
      <c r="CZ1800" s="90"/>
      <c r="DA1800" s="90"/>
      <c r="DB1800" s="90"/>
      <c r="DC1800" s="90"/>
      <c r="DD1800" s="90"/>
      <c r="DE1800" s="90"/>
      <c r="DF1800" s="90"/>
      <c r="DG1800" s="90"/>
      <c r="DH1800" s="89">
        <f t="shared" si="843"/>
        <v>98.51</v>
      </c>
      <c r="DJ1800" s="91">
        <f t="shared" si="844"/>
        <v>1.4899999999999949</v>
      </c>
      <c r="DK1800" s="90"/>
      <c r="DL1800" s="43" t="s">
        <v>827</v>
      </c>
      <c r="DO1800" s="359">
        <v>1.48</v>
      </c>
      <c r="DP1800" s="90">
        <v>0.02</v>
      </c>
      <c r="DQ1800" s="375"/>
      <c r="DR1800" s="90"/>
      <c r="DS1800" s="308"/>
      <c r="DU1800" s="59"/>
      <c r="DW1800" s="86"/>
      <c r="DX1800" s="298">
        <f t="shared" si="845"/>
        <v>76.641965282712405</v>
      </c>
      <c r="DY1800" s="43">
        <f t="shared" si="846"/>
        <v>0.3755963861536899</v>
      </c>
      <c r="DZ1800" s="298">
        <f t="shared" si="847"/>
        <v>3.0453761039488374E-2</v>
      </c>
      <c r="EA1800" s="43">
        <f t="shared" si="848"/>
        <v>2.0302507359658918E-2</v>
      </c>
      <c r="EB1800" s="298">
        <f t="shared" si="849"/>
        <v>13.531621155212667</v>
      </c>
      <c r="EC1800" s="43">
        <f t="shared" si="850"/>
        <v>0.15226880519744185</v>
      </c>
      <c r="ED1800" s="298">
        <f t="shared" si="851"/>
        <v>2.0302507359658918E-2</v>
      </c>
      <c r="EE1800" s="43">
        <f t="shared" si="852"/>
        <v>0</v>
      </c>
      <c r="EF1800" s="298">
        <f t="shared" si="853"/>
        <v>0</v>
      </c>
      <c r="EG1800" s="43" t="e">
        <f t="shared" si="854"/>
        <v>#DIV/0!</v>
      </c>
      <c r="EH1800" s="298">
        <f t="shared" si="855"/>
        <v>1.0151253679829459E-2</v>
      </c>
      <c r="EI1800" s="43">
        <f t="shared" si="856"/>
        <v>1.0151253679829459E-2</v>
      </c>
      <c r="EJ1800" s="298">
        <f t="shared" si="857"/>
        <v>1.0151253679829459E-2</v>
      </c>
      <c r="EK1800" s="43">
        <f t="shared" si="858"/>
        <v>3.0453761039488377E-2</v>
      </c>
      <c r="EL1800" s="298">
        <f t="shared" si="859"/>
        <v>4.5680641559232562</v>
      </c>
      <c r="EM1800" s="43">
        <f t="shared" si="860"/>
        <v>0.26393259567556593</v>
      </c>
      <c r="EN1800" s="298">
        <f t="shared" si="861"/>
        <v>5.1872906303928534</v>
      </c>
      <c r="EO1800" s="43">
        <f t="shared" si="862"/>
        <v>0.12181504415795349</v>
      </c>
      <c r="EP1800" s="298">
        <f t="shared" si="863"/>
        <v>0</v>
      </c>
      <c r="EQ1800" s="43" t="e">
        <f t="shared" si="864"/>
        <v>#DIV/0!</v>
      </c>
      <c r="ER1800" s="43">
        <f t="shared" si="865"/>
        <v>100</v>
      </c>
      <c r="ES1800" s="43">
        <f t="shared" si="866"/>
        <v>0</v>
      </c>
    </row>
    <row r="1801" spans="1:149" s="77" customFormat="1" x14ac:dyDescent="0.45">
      <c r="A1801" s="78" t="s">
        <v>1494</v>
      </c>
      <c r="B1801" s="178" t="s">
        <v>3425</v>
      </c>
      <c r="C1801" s="77" t="s">
        <v>3441</v>
      </c>
      <c r="D1801" s="77" t="s">
        <v>3808</v>
      </c>
      <c r="E1801" s="78" t="s">
        <v>637</v>
      </c>
      <c r="F1801" s="78" t="s">
        <v>2602</v>
      </c>
      <c r="G1801" s="72" t="s">
        <v>3380</v>
      </c>
      <c r="H1801" s="78" t="s">
        <v>1372</v>
      </c>
      <c r="I1801" s="78">
        <v>1</v>
      </c>
      <c r="J1801" s="300">
        <v>200</v>
      </c>
      <c r="K1801" s="78">
        <v>50</v>
      </c>
      <c r="L1801" s="300">
        <v>1200</v>
      </c>
      <c r="M1801" s="72">
        <v>5</v>
      </c>
      <c r="N1801" s="77" t="s">
        <v>722</v>
      </c>
      <c r="O1801" s="78" t="s">
        <v>3548</v>
      </c>
      <c r="P1801" s="72" t="s">
        <v>3303</v>
      </c>
      <c r="Q1801" s="164">
        <v>1</v>
      </c>
      <c r="R1801" s="125"/>
      <c r="S1801" s="110">
        <v>-7.13</v>
      </c>
      <c r="AA1801" s="195"/>
      <c r="AB1801" s="195"/>
      <c r="AC1801" s="195"/>
      <c r="AD1801" s="72"/>
      <c r="AE1801" s="316">
        <v>1</v>
      </c>
      <c r="AF1801" s="195"/>
      <c r="AG1801" s="195">
        <v>0</v>
      </c>
      <c r="AH1801" s="72"/>
      <c r="AQ1801" s="178"/>
      <c r="AR1801" s="66">
        <v>1.0069999999999999</v>
      </c>
      <c r="AS1801" s="66"/>
      <c r="AU1801" s="276">
        <v>2000</v>
      </c>
      <c r="AV1801" s="276"/>
      <c r="AW1801" s="276">
        <v>2013.9999999999998</v>
      </c>
      <c r="AX1801" s="95"/>
      <c r="AY1801" s="276"/>
      <c r="AZ1801" s="95"/>
      <c r="BA1801" s="178"/>
      <c r="BB1801" s="98" t="s">
        <v>722</v>
      </c>
      <c r="BC1801" s="270" t="s">
        <v>1126</v>
      </c>
      <c r="BD1801" s="72">
        <v>47.09</v>
      </c>
      <c r="BE1801" s="72">
        <v>0.38</v>
      </c>
      <c r="BF1801" s="72">
        <v>2.92</v>
      </c>
      <c r="BG1801" s="72">
        <v>0.1</v>
      </c>
      <c r="BH1801" s="72">
        <v>13.73</v>
      </c>
      <c r="BI1801" s="72">
        <v>0.25</v>
      </c>
      <c r="BJ1801" s="72"/>
      <c r="BK1801" s="72"/>
      <c r="BL1801" s="72"/>
      <c r="BM1801" s="72"/>
      <c r="BN1801" s="72">
        <v>12.49</v>
      </c>
      <c r="BO1801" s="72">
        <v>0.39</v>
      </c>
      <c r="BP1801" s="72"/>
      <c r="BQ1801" s="72"/>
      <c r="BR1801" s="72">
        <v>6</v>
      </c>
      <c r="BS1801" s="72">
        <v>0.18</v>
      </c>
      <c r="BT1801" s="72"/>
      <c r="BU1801" s="72"/>
      <c r="BV1801" s="72"/>
      <c r="BW1801" s="72"/>
      <c r="BX1801" s="72">
        <v>10.130000000000001</v>
      </c>
      <c r="BY1801" s="72">
        <v>0.27</v>
      </c>
      <c r="BZ1801" s="72">
        <v>2.5499999999999998</v>
      </c>
      <c r="CA1801" s="72">
        <v>0.25</v>
      </c>
      <c r="CB1801" s="72">
        <v>0.3</v>
      </c>
      <c r="CC1801" s="72">
        <v>0.05</v>
      </c>
      <c r="CD1801" s="72"/>
      <c r="CE1801" s="72"/>
      <c r="CF1801" s="72"/>
      <c r="CG1801" s="72"/>
      <c r="CH1801" s="72"/>
      <c r="CI1801" s="72"/>
      <c r="CJ1801" s="72"/>
      <c r="CK1801" s="72"/>
      <c r="CL1801" s="72"/>
      <c r="CM1801" s="72"/>
      <c r="CN1801" s="72"/>
      <c r="CO1801" s="72"/>
      <c r="CP1801" s="72"/>
      <c r="CQ1801" s="72"/>
      <c r="CR1801" s="72"/>
      <c r="CS1801" s="72"/>
      <c r="CT1801" s="72"/>
      <c r="CU1801" s="72"/>
      <c r="CV1801" s="72"/>
      <c r="CW1801" s="72"/>
      <c r="CX1801" s="72"/>
      <c r="CY1801" s="72"/>
      <c r="CZ1801" s="72"/>
      <c r="DA1801" s="72"/>
      <c r="DB1801" s="72"/>
      <c r="DC1801" s="72"/>
      <c r="DD1801" s="72"/>
      <c r="DE1801" s="72"/>
      <c r="DF1801" s="72"/>
      <c r="DG1801" s="72"/>
      <c r="DH1801" s="78">
        <v>95.24</v>
      </c>
      <c r="DI1801" s="72">
        <v>0.52</v>
      </c>
      <c r="DJ1801" s="77">
        <f t="shared" si="844"/>
        <v>4.7600000000000051</v>
      </c>
      <c r="DK1801" s="72"/>
      <c r="DL1801" s="77" t="s">
        <v>827</v>
      </c>
      <c r="DO1801" s="358">
        <v>4.82</v>
      </c>
      <c r="DP1801" s="72"/>
      <c r="DQ1801" s="374"/>
      <c r="DR1801" s="72"/>
      <c r="DS1801" s="246"/>
      <c r="DU1801" s="96"/>
      <c r="DW1801" s="178"/>
      <c r="DX1801" s="304">
        <f t="shared" si="845"/>
        <v>49.443511129777413</v>
      </c>
      <c r="DY1801" s="77">
        <f t="shared" si="846"/>
        <v>0.48173744587725664</v>
      </c>
      <c r="DZ1801" s="304">
        <f t="shared" si="847"/>
        <v>3.0659386812263758</v>
      </c>
      <c r="EA1801" s="77">
        <f t="shared" si="848"/>
        <v>0.10632392133526646</v>
      </c>
      <c r="EB1801" s="304">
        <f t="shared" si="849"/>
        <v>14.416211675766485</v>
      </c>
      <c r="EC1801" s="77">
        <f t="shared" si="850"/>
        <v>0.27404179635478759</v>
      </c>
      <c r="ED1801" s="304">
        <f t="shared" si="851"/>
        <v>13.114237715245697</v>
      </c>
      <c r="EE1801" s="77">
        <f t="shared" si="852"/>
        <v>0.41570474233334243</v>
      </c>
      <c r="EF1801" s="304">
        <f t="shared" si="853"/>
        <v>0</v>
      </c>
      <c r="EG1801" s="77" t="e">
        <f t="shared" si="854"/>
        <v>#DIV/0!</v>
      </c>
      <c r="EH1801" s="304">
        <f t="shared" si="855"/>
        <v>6.2998740025199496</v>
      </c>
      <c r="EI1801" s="77">
        <f t="shared" si="856"/>
        <v>0.19210075209067881</v>
      </c>
      <c r="EJ1801" s="304">
        <f t="shared" si="857"/>
        <v>10.636287274254515</v>
      </c>
      <c r="EK1801" s="77">
        <f t="shared" si="858"/>
        <v>0.28938124457084974</v>
      </c>
      <c r="EL1801" s="304">
        <f t="shared" si="859"/>
        <v>2.6774464510709786</v>
      </c>
      <c r="EM1801" s="77">
        <f t="shared" si="860"/>
        <v>0.26290149539836954</v>
      </c>
      <c r="EN1801" s="304">
        <f t="shared" si="861"/>
        <v>0.31499370012599748</v>
      </c>
      <c r="EO1801" s="77">
        <f t="shared" si="862"/>
        <v>5.2527112738896695E-2</v>
      </c>
      <c r="EP1801" s="304">
        <f t="shared" si="863"/>
        <v>0</v>
      </c>
      <c r="EQ1801" s="77" t="e">
        <f t="shared" si="864"/>
        <v>#DIV/0!</v>
      </c>
      <c r="ER1801" s="77">
        <f t="shared" si="865"/>
        <v>100</v>
      </c>
      <c r="ES1801" s="77">
        <f t="shared" si="866"/>
        <v>0.77214516215246687</v>
      </c>
    </row>
    <row r="1802" spans="1:149" s="77" customFormat="1" x14ac:dyDescent="0.45">
      <c r="A1802" s="78" t="s">
        <v>1494</v>
      </c>
      <c r="B1802" s="178" t="s">
        <v>3425</v>
      </c>
      <c r="C1802" s="77" t="s">
        <v>3441</v>
      </c>
      <c r="D1802" s="77" t="s">
        <v>3808</v>
      </c>
      <c r="E1802" s="78" t="s">
        <v>637</v>
      </c>
      <c r="F1802" s="78" t="s">
        <v>2603</v>
      </c>
      <c r="G1802" s="72" t="s">
        <v>3380</v>
      </c>
      <c r="H1802" s="78" t="s">
        <v>1372</v>
      </c>
      <c r="I1802" s="78">
        <v>1</v>
      </c>
      <c r="J1802" s="300">
        <v>200</v>
      </c>
      <c r="K1802" s="78">
        <v>50</v>
      </c>
      <c r="L1802" s="300">
        <v>1200</v>
      </c>
      <c r="M1802" s="72">
        <v>5</v>
      </c>
      <c r="N1802" s="77" t="s">
        <v>722</v>
      </c>
      <c r="O1802" s="78" t="s">
        <v>3809</v>
      </c>
      <c r="P1802" s="72" t="s">
        <v>3303</v>
      </c>
      <c r="Q1802" s="164">
        <v>0.2</v>
      </c>
      <c r="R1802" s="125"/>
      <c r="S1802" s="110">
        <v>-7.9</v>
      </c>
      <c r="AA1802" s="195"/>
      <c r="AB1802" s="195"/>
      <c r="AC1802" s="195"/>
      <c r="AD1802" s="72"/>
      <c r="AE1802" s="316">
        <v>0.4</v>
      </c>
      <c r="AF1802" s="195"/>
      <c r="AG1802" s="195">
        <v>0.6</v>
      </c>
      <c r="AH1802" s="72"/>
      <c r="AQ1802" s="178" t="s">
        <v>824</v>
      </c>
      <c r="AR1802" s="66">
        <v>1.022</v>
      </c>
      <c r="AS1802" s="66">
        <v>1.599</v>
      </c>
      <c r="AU1802" s="276">
        <v>800</v>
      </c>
      <c r="AV1802" s="276">
        <v>1200</v>
      </c>
      <c r="AW1802" s="276">
        <v>817.6</v>
      </c>
      <c r="AX1802" s="95">
        <v>9.7033381231774349</v>
      </c>
      <c r="AY1802" s="276">
        <v>1918.8</v>
      </c>
      <c r="AZ1802" s="95">
        <v>27.135929834814949</v>
      </c>
      <c r="BA1802" s="178"/>
      <c r="BB1802" s="98" t="s">
        <v>722</v>
      </c>
      <c r="BC1802" s="270" t="s">
        <v>1126</v>
      </c>
      <c r="BD1802" s="72">
        <v>47.6</v>
      </c>
      <c r="BE1802" s="72">
        <v>0.5</v>
      </c>
      <c r="BF1802" s="72">
        <v>2.97</v>
      </c>
      <c r="BG1802" s="72">
        <v>0.11</v>
      </c>
      <c r="BH1802" s="72">
        <v>13.96</v>
      </c>
      <c r="BI1802" s="72">
        <v>0.19</v>
      </c>
      <c r="BJ1802" s="72"/>
      <c r="BK1802" s="72"/>
      <c r="BL1802" s="72"/>
      <c r="BM1802" s="72"/>
      <c r="BN1802" s="72">
        <v>12.93</v>
      </c>
      <c r="BO1802" s="72">
        <v>0.47</v>
      </c>
      <c r="BP1802" s="72"/>
      <c r="BQ1802" s="72"/>
      <c r="BR1802" s="72">
        <v>6.17</v>
      </c>
      <c r="BS1802" s="72">
        <v>0.13</v>
      </c>
      <c r="BT1802" s="72"/>
      <c r="BU1802" s="72"/>
      <c r="BV1802" s="72"/>
      <c r="BW1802" s="72"/>
      <c r="BX1802" s="72">
        <v>10.27</v>
      </c>
      <c r="BY1802" s="72">
        <v>0.32</v>
      </c>
      <c r="BZ1802" s="72">
        <v>2.5</v>
      </c>
      <c r="CA1802" s="72">
        <v>0.22</v>
      </c>
      <c r="CB1802" s="72">
        <v>0.3</v>
      </c>
      <c r="CC1802" s="72">
        <v>0.06</v>
      </c>
      <c r="CD1802" s="72"/>
      <c r="CE1802" s="72"/>
      <c r="CF1802" s="72"/>
      <c r="CG1802" s="72"/>
      <c r="CH1802" s="72"/>
      <c r="CI1802" s="72"/>
      <c r="CJ1802" s="72"/>
      <c r="CK1802" s="72"/>
      <c r="CL1802" s="72"/>
      <c r="CM1802" s="72"/>
      <c r="CN1802" s="72"/>
      <c r="CO1802" s="72"/>
      <c r="CP1802" s="72"/>
      <c r="CQ1802" s="72"/>
      <c r="CR1802" s="72"/>
      <c r="CS1802" s="72"/>
      <c r="CT1802" s="72"/>
      <c r="CU1802" s="72"/>
      <c r="CV1802" s="72"/>
      <c r="CW1802" s="72"/>
      <c r="CX1802" s="72"/>
      <c r="CY1802" s="72"/>
      <c r="CZ1802" s="72"/>
      <c r="DA1802" s="72"/>
      <c r="DB1802" s="72"/>
      <c r="DC1802" s="72"/>
      <c r="DD1802" s="72"/>
      <c r="DE1802" s="72"/>
      <c r="DF1802" s="72"/>
      <c r="DG1802" s="72"/>
      <c r="DH1802" s="78">
        <v>96.71</v>
      </c>
      <c r="DI1802" s="72">
        <v>0.66</v>
      </c>
      <c r="DJ1802" s="77">
        <f t="shared" si="844"/>
        <v>3.2900000000000063</v>
      </c>
      <c r="DK1802" s="72"/>
      <c r="DL1802" s="77" t="s">
        <v>827</v>
      </c>
      <c r="DO1802" s="358">
        <v>3.02</v>
      </c>
      <c r="DP1802" s="72"/>
      <c r="DQ1802" s="374"/>
      <c r="DR1802" s="72"/>
      <c r="DS1802" s="246"/>
      <c r="DU1802" s="96"/>
      <c r="DW1802" s="178"/>
      <c r="DX1802" s="304">
        <f t="shared" si="845"/>
        <v>49.219315479267919</v>
      </c>
      <c r="DY1802" s="77">
        <f t="shared" si="846"/>
        <v>0.61654422020702115</v>
      </c>
      <c r="DZ1802" s="304">
        <f t="shared" si="847"/>
        <v>3.0710371212904564</v>
      </c>
      <c r="EA1802" s="77">
        <f t="shared" si="848"/>
        <v>0.11565691664524712</v>
      </c>
      <c r="EB1802" s="304">
        <f t="shared" si="849"/>
        <v>14.434908489297904</v>
      </c>
      <c r="EC1802" s="77">
        <f t="shared" si="850"/>
        <v>0.21977822380170967</v>
      </c>
      <c r="ED1802" s="304">
        <f t="shared" si="851"/>
        <v>13.36986867955744</v>
      </c>
      <c r="EE1802" s="77">
        <f t="shared" si="852"/>
        <v>0.49448016819969054</v>
      </c>
      <c r="EF1802" s="304">
        <f t="shared" si="853"/>
        <v>0</v>
      </c>
      <c r="EG1802" s="77" t="e">
        <f t="shared" si="854"/>
        <v>#DIV/0!</v>
      </c>
      <c r="EH1802" s="304">
        <f t="shared" si="855"/>
        <v>6.3798986661151895</v>
      </c>
      <c r="EI1802" s="77">
        <f t="shared" si="856"/>
        <v>0.14129798977645192</v>
      </c>
      <c r="EJ1802" s="304">
        <f t="shared" si="857"/>
        <v>10.61937752042188</v>
      </c>
      <c r="EK1802" s="77">
        <f t="shared" si="858"/>
        <v>0.33872979061471531</v>
      </c>
      <c r="EL1802" s="304">
        <f t="shared" si="859"/>
        <v>2.5850480818943233</v>
      </c>
      <c r="EM1802" s="77">
        <f t="shared" si="860"/>
        <v>0.22816727656368938</v>
      </c>
      <c r="EN1802" s="304">
        <f t="shared" si="861"/>
        <v>0.31020576982731879</v>
      </c>
      <c r="EO1802" s="77">
        <f t="shared" si="862"/>
        <v>6.2077262396791642E-2</v>
      </c>
      <c r="EP1802" s="304">
        <f t="shared" si="863"/>
        <v>0</v>
      </c>
      <c r="EQ1802" s="77" t="e">
        <f t="shared" si="864"/>
        <v>#DIV/0!</v>
      </c>
      <c r="ER1802" s="77">
        <f t="shared" si="865"/>
        <v>100</v>
      </c>
      <c r="ES1802" s="77">
        <f t="shared" si="866"/>
        <v>0.96513385499559812</v>
      </c>
    </row>
    <row r="1803" spans="1:149" s="77" customFormat="1" x14ac:dyDescent="0.45">
      <c r="A1803" s="78" t="s">
        <v>1494</v>
      </c>
      <c r="B1803" s="178" t="s">
        <v>3425</v>
      </c>
      <c r="C1803" s="77" t="s">
        <v>3441</v>
      </c>
      <c r="D1803" s="77" t="s">
        <v>3808</v>
      </c>
      <c r="E1803" s="78" t="s">
        <v>637</v>
      </c>
      <c r="F1803" s="78" t="s">
        <v>2604</v>
      </c>
      <c r="G1803" s="72" t="s">
        <v>3380</v>
      </c>
      <c r="H1803" s="78" t="s">
        <v>1372</v>
      </c>
      <c r="I1803" s="78">
        <v>1</v>
      </c>
      <c r="J1803" s="300">
        <v>200</v>
      </c>
      <c r="K1803" s="78">
        <v>50</v>
      </c>
      <c r="L1803" s="300">
        <v>1200</v>
      </c>
      <c r="M1803" s="72">
        <v>5</v>
      </c>
      <c r="N1803" s="77" t="s">
        <v>722</v>
      </c>
      <c r="O1803" s="78" t="s">
        <v>3810</v>
      </c>
      <c r="P1803" s="72" t="s">
        <v>3303</v>
      </c>
      <c r="Q1803" s="164">
        <v>-0.3</v>
      </c>
      <c r="R1803" s="125"/>
      <c r="S1803" s="110">
        <v>-8.4</v>
      </c>
      <c r="AA1803" s="195"/>
      <c r="AB1803" s="195"/>
      <c r="AC1803" s="195"/>
      <c r="AD1803" s="72"/>
      <c r="AE1803" s="316">
        <v>0.23</v>
      </c>
      <c r="AF1803" s="195"/>
      <c r="AG1803" s="195">
        <v>0.77</v>
      </c>
      <c r="AH1803" s="72"/>
      <c r="AQ1803" s="178" t="s">
        <v>824</v>
      </c>
      <c r="AR1803" s="66">
        <v>1.038</v>
      </c>
      <c r="AS1803" s="66">
        <v>1.5880000000000001</v>
      </c>
      <c r="AU1803" s="276">
        <v>460</v>
      </c>
      <c r="AV1803" s="276">
        <v>1540</v>
      </c>
      <c r="AW1803" s="276">
        <v>477.48</v>
      </c>
      <c r="AX1803" s="95">
        <v>5.7043603589264054</v>
      </c>
      <c r="AY1803" s="276">
        <v>2445.52</v>
      </c>
      <c r="AZ1803" s="95">
        <v>34.584875510546517</v>
      </c>
      <c r="BA1803" s="178"/>
      <c r="BB1803" s="98" t="s">
        <v>722</v>
      </c>
      <c r="BC1803" s="270" t="s">
        <v>1126</v>
      </c>
      <c r="BD1803" s="72">
        <v>48.85</v>
      </c>
      <c r="BE1803" s="72">
        <v>0.42</v>
      </c>
      <c r="BF1803" s="72">
        <v>3.08</v>
      </c>
      <c r="BG1803" s="72">
        <v>7.0000000000000007E-2</v>
      </c>
      <c r="BH1803" s="72">
        <v>14.35</v>
      </c>
      <c r="BI1803" s="72">
        <v>0.19</v>
      </c>
      <c r="BJ1803" s="72"/>
      <c r="BK1803" s="72"/>
      <c r="BL1803" s="72"/>
      <c r="BM1803" s="72"/>
      <c r="BN1803" s="72">
        <v>12.02</v>
      </c>
      <c r="BO1803" s="72">
        <v>0.37</v>
      </c>
      <c r="BP1803" s="72"/>
      <c r="BQ1803" s="72"/>
      <c r="BR1803" s="72">
        <v>6.3</v>
      </c>
      <c r="BS1803" s="72">
        <v>0.22</v>
      </c>
      <c r="BT1803" s="72"/>
      <c r="BU1803" s="72"/>
      <c r="BV1803" s="72"/>
      <c r="BW1803" s="72"/>
      <c r="BX1803" s="72">
        <v>10.63</v>
      </c>
      <c r="BY1803" s="72">
        <v>0.45</v>
      </c>
      <c r="BZ1803" s="72">
        <v>2.7</v>
      </c>
      <c r="CA1803" s="72">
        <v>0.23</v>
      </c>
      <c r="CB1803" s="72">
        <v>0.28999999999999998</v>
      </c>
      <c r="CC1803" s="72">
        <v>0.05</v>
      </c>
      <c r="CD1803" s="72"/>
      <c r="CE1803" s="72"/>
      <c r="CF1803" s="72"/>
      <c r="CG1803" s="72"/>
      <c r="CH1803" s="72"/>
      <c r="CI1803" s="72"/>
      <c r="CJ1803" s="72"/>
      <c r="CK1803" s="72"/>
      <c r="CL1803" s="72"/>
      <c r="CM1803" s="72"/>
      <c r="CN1803" s="72"/>
      <c r="CO1803" s="72"/>
      <c r="CP1803" s="72"/>
      <c r="CQ1803" s="72"/>
      <c r="CR1803" s="72"/>
      <c r="CS1803" s="72"/>
      <c r="CT1803" s="72"/>
      <c r="CU1803" s="72"/>
      <c r="CV1803" s="72"/>
      <c r="CW1803" s="72"/>
      <c r="CX1803" s="72"/>
      <c r="CY1803" s="72"/>
      <c r="CZ1803" s="72"/>
      <c r="DA1803" s="72"/>
      <c r="DB1803" s="72"/>
      <c r="DC1803" s="72"/>
      <c r="DD1803" s="72"/>
      <c r="DE1803" s="72"/>
      <c r="DF1803" s="72"/>
      <c r="DG1803" s="72"/>
      <c r="DH1803" s="78">
        <v>98.24</v>
      </c>
      <c r="DI1803" s="72">
        <v>0.68</v>
      </c>
      <c r="DJ1803" s="77">
        <f t="shared" si="844"/>
        <v>1.7600000000000051</v>
      </c>
      <c r="DK1803" s="72"/>
      <c r="DL1803" s="77" t="s">
        <v>827</v>
      </c>
      <c r="DO1803" s="358">
        <v>1.9</v>
      </c>
      <c r="DP1803" s="72"/>
      <c r="DQ1803" s="374"/>
      <c r="DR1803" s="72"/>
      <c r="DS1803" s="246"/>
      <c r="DU1803" s="96"/>
      <c r="DW1803" s="178"/>
      <c r="DX1803" s="304">
        <f t="shared" si="845"/>
        <v>49.725162866449516</v>
      </c>
      <c r="DY1803" s="77">
        <f t="shared" si="846"/>
        <v>0.54885616471556631</v>
      </c>
      <c r="DZ1803" s="304">
        <f t="shared" si="847"/>
        <v>3.1351791530944624</v>
      </c>
      <c r="EA1803" s="77">
        <f t="shared" si="848"/>
        <v>7.4485455052101912E-2</v>
      </c>
      <c r="EB1803" s="304">
        <f t="shared" si="849"/>
        <v>14.607084690553746</v>
      </c>
      <c r="EC1803" s="77">
        <f t="shared" si="850"/>
        <v>0.21823801926490177</v>
      </c>
      <c r="ED1803" s="304">
        <f t="shared" si="851"/>
        <v>12.235342019543975</v>
      </c>
      <c r="EE1803" s="77">
        <f t="shared" si="852"/>
        <v>0.38603328480160309</v>
      </c>
      <c r="EF1803" s="304">
        <f t="shared" si="853"/>
        <v>0</v>
      </c>
      <c r="EG1803" s="77" t="e">
        <f t="shared" si="854"/>
        <v>#DIV/0!</v>
      </c>
      <c r="EH1803" s="304">
        <f t="shared" si="855"/>
        <v>6.4128664495114007</v>
      </c>
      <c r="EI1803" s="77">
        <f t="shared" si="856"/>
        <v>0.22829826106312867</v>
      </c>
      <c r="EJ1803" s="304">
        <f t="shared" si="857"/>
        <v>10.820439739413683</v>
      </c>
      <c r="EK1803" s="77">
        <f t="shared" si="858"/>
        <v>0.46414467792581288</v>
      </c>
      <c r="EL1803" s="304">
        <f t="shared" si="859"/>
        <v>2.7483713355048862</v>
      </c>
      <c r="EM1803" s="77">
        <f t="shared" si="860"/>
        <v>0.23489214808132755</v>
      </c>
      <c r="EN1803" s="304">
        <f t="shared" si="861"/>
        <v>0.2951954397394137</v>
      </c>
      <c r="EO1803" s="77">
        <f t="shared" si="862"/>
        <v>5.0936764529724128E-2</v>
      </c>
      <c r="EP1803" s="304">
        <f t="shared" si="863"/>
        <v>0</v>
      </c>
      <c r="EQ1803" s="77" t="e">
        <f t="shared" si="864"/>
        <v>#DIV/0!</v>
      </c>
      <c r="ER1803" s="77">
        <f t="shared" si="865"/>
        <v>100</v>
      </c>
      <c r="ES1803" s="77">
        <f t="shared" si="866"/>
        <v>0.9788937524569471</v>
      </c>
    </row>
    <row r="1804" spans="1:149" s="77" customFormat="1" x14ac:dyDescent="0.45">
      <c r="A1804" s="78" t="s">
        <v>1494</v>
      </c>
      <c r="B1804" s="178" t="s">
        <v>3425</v>
      </c>
      <c r="C1804" s="77" t="s">
        <v>3441</v>
      </c>
      <c r="D1804" s="77" t="s">
        <v>3808</v>
      </c>
      <c r="E1804" s="78" t="s">
        <v>637</v>
      </c>
      <c r="F1804" s="78" t="s">
        <v>2605</v>
      </c>
      <c r="G1804" s="72" t="s">
        <v>3380</v>
      </c>
      <c r="H1804" s="78" t="s">
        <v>1372</v>
      </c>
      <c r="I1804" s="78">
        <v>1</v>
      </c>
      <c r="J1804" s="300">
        <v>200</v>
      </c>
      <c r="K1804" s="78">
        <v>50</v>
      </c>
      <c r="L1804" s="300">
        <v>1200</v>
      </c>
      <c r="M1804" s="72">
        <v>5</v>
      </c>
      <c r="N1804" s="77" t="s">
        <v>722</v>
      </c>
      <c r="O1804" s="78" t="s">
        <v>3811</v>
      </c>
      <c r="P1804" s="72" t="s">
        <v>3303</v>
      </c>
      <c r="Q1804" s="164">
        <v>-0.7</v>
      </c>
      <c r="R1804" s="125"/>
      <c r="S1804" s="110">
        <v>-8.81</v>
      </c>
      <c r="AA1804" s="195"/>
      <c r="AB1804" s="195"/>
      <c r="AC1804" s="195"/>
      <c r="AD1804" s="72"/>
      <c r="AE1804" s="316">
        <v>0.14000000000000001</v>
      </c>
      <c r="AF1804" s="195"/>
      <c r="AG1804" s="195">
        <v>0.86</v>
      </c>
      <c r="AH1804" s="72"/>
      <c r="AQ1804" s="178" t="s">
        <v>824</v>
      </c>
      <c r="AR1804" s="66">
        <v>1.05</v>
      </c>
      <c r="AS1804" s="66">
        <v>1.5840000000000001</v>
      </c>
      <c r="AU1804" s="276">
        <v>280</v>
      </c>
      <c r="AV1804" s="276">
        <v>1720</v>
      </c>
      <c r="AW1804" s="276">
        <v>294</v>
      </c>
      <c r="AX1804" s="95">
        <v>3.5272750776116819</v>
      </c>
      <c r="AY1804" s="276">
        <v>2724.48</v>
      </c>
      <c r="AZ1804" s="95">
        <v>38.529965664142502</v>
      </c>
      <c r="BA1804" s="178"/>
      <c r="BB1804" s="98" t="s">
        <v>722</v>
      </c>
      <c r="BC1804" s="270" t="s">
        <v>1126</v>
      </c>
      <c r="BD1804" s="72">
        <v>49.1</v>
      </c>
      <c r="BE1804" s="72">
        <v>0.31</v>
      </c>
      <c r="BF1804" s="72">
        <v>3.01</v>
      </c>
      <c r="BG1804" s="72">
        <v>0.09</v>
      </c>
      <c r="BH1804" s="72">
        <v>14.39</v>
      </c>
      <c r="BI1804" s="72">
        <v>0.24</v>
      </c>
      <c r="BJ1804" s="72"/>
      <c r="BK1804" s="72"/>
      <c r="BL1804" s="72"/>
      <c r="BM1804" s="72"/>
      <c r="BN1804" s="72">
        <v>11.39</v>
      </c>
      <c r="BO1804" s="72">
        <v>0.59</v>
      </c>
      <c r="BP1804" s="72"/>
      <c r="BQ1804" s="72"/>
      <c r="BR1804" s="72">
        <v>6.25</v>
      </c>
      <c r="BS1804" s="72">
        <v>0.21</v>
      </c>
      <c r="BT1804" s="72"/>
      <c r="BU1804" s="72"/>
      <c r="BV1804" s="72"/>
      <c r="BW1804" s="72"/>
      <c r="BX1804" s="72">
        <v>10.74</v>
      </c>
      <c r="BY1804" s="72">
        <v>0.18</v>
      </c>
      <c r="BZ1804" s="72">
        <v>2.71</v>
      </c>
      <c r="CA1804" s="72">
        <v>0.26</v>
      </c>
      <c r="CB1804" s="72">
        <v>0.3</v>
      </c>
      <c r="CC1804" s="72">
        <v>0.05</v>
      </c>
      <c r="CD1804" s="72"/>
      <c r="CE1804" s="72"/>
      <c r="CF1804" s="72"/>
      <c r="CG1804" s="72"/>
      <c r="CH1804" s="72"/>
      <c r="CI1804" s="72"/>
      <c r="CJ1804" s="72"/>
      <c r="CK1804" s="72"/>
      <c r="CL1804" s="72"/>
      <c r="CM1804" s="72"/>
      <c r="CN1804" s="72"/>
      <c r="CO1804" s="72"/>
      <c r="CP1804" s="72"/>
      <c r="CQ1804" s="72"/>
      <c r="CR1804" s="72"/>
      <c r="CS1804" s="72"/>
      <c r="CT1804" s="72"/>
      <c r="CU1804" s="72"/>
      <c r="CV1804" s="72"/>
      <c r="CW1804" s="72"/>
      <c r="CX1804" s="72"/>
      <c r="CY1804" s="72"/>
      <c r="CZ1804" s="72"/>
      <c r="DA1804" s="72"/>
      <c r="DB1804" s="72"/>
      <c r="DC1804" s="72"/>
      <c r="DD1804" s="72"/>
      <c r="DE1804" s="72"/>
      <c r="DF1804" s="72"/>
      <c r="DG1804" s="72"/>
      <c r="DH1804" s="78">
        <v>97.94</v>
      </c>
      <c r="DI1804" s="72">
        <v>0.91</v>
      </c>
      <c r="DJ1804" s="77">
        <f t="shared" si="844"/>
        <v>2.0600000000000023</v>
      </c>
      <c r="DK1804" s="72"/>
      <c r="DL1804" s="77" t="s">
        <v>827</v>
      </c>
      <c r="DO1804" s="358">
        <v>1.71</v>
      </c>
      <c r="DP1804" s="72"/>
      <c r="DQ1804" s="374"/>
      <c r="DR1804" s="72"/>
      <c r="DS1804" s="246"/>
      <c r="DU1804" s="96"/>
      <c r="DW1804" s="178"/>
      <c r="DX1804" s="304">
        <f t="shared" si="845"/>
        <v>50.132734327139076</v>
      </c>
      <c r="DY1804" s="77">
        <f t="shared" si="846"/>
        <v>0.56316778170405213</v>
      </c>
      <c r="DZ1804" s="304">
        <f t="shared" si="847"/>
        <v>3.0733101899121911</v>
      </c>
      <c r="EA1804" s="77">
        <f t="shared" si="848"/>
        <v>9.622749829927664E-2</v>
      </c>
      <c r="EB1804" s="304">
        <f t="shared" si="849"/>
        <v>14.692668981008783</v>
      </c>
      <c r="EC1804" s="77">
        <f t="shared" si="850"/>
        <v>0.28050846760608661</v>
      </c>
      <c r="ED1804" s="304">
        <f t="shared" si="851"/>
        <v>11.629569123953441</v>
      </c>
      <c r="EE1804" s="77">
        <f t="shared" si="852"/>
        <v>0.61202390337474677</v>
      </c>
      <c r="EF1804" s="304">
        <f t="shared" si="853"/>
        <v>0</v>
      </c>
      <c r="EG1804" s="77" t="e">
        <f t="shared" si="854"/>
        <v>#DIV/0!</v>
      </c>
      <c r="EH1804" s="304">
        <f t="shared" si="855"/>
        <v>6.381458035531959</v>
      </c>
      <c r="EI1804" s="77">
        <f t="shared" si="856"/>
        <v>0.22246408608601864</v>
      </c>
      <c r="EJ1804" s="304">
        <f t="shared" si="857"/>
        <v>10.965897488258118</v>
      </c>
      <c r="EK1804" s="77">
        <f t="shared" si="858"/>
        <v>0.21013941013221499</v>
      </c>
      <c r="EL1804" s="304">
        <f t="shared" si="859"/>
        <v>2.7670002042066573</v>
      </c>
      <c r="EM1804" s="77">
        <f t="shared" si="860"/>
        <v>0.26671065823517875</v>
      </c>
      <c r="EN1804" s="304">
        <f t="shared" si="861"/>
        <v>0.30630998570553403</v>
      </c>
      <c r="EO1804" s="77">
        <f t="shared" si="862"/>
        <v>5.1130934119067994E-2</v>
      </c>
      <c r="EP1804" s="304">
        <f t="shared" si="863"/>
        <v>0</v>
      </c>
      <c r="EQ1804" s="77" t="e">
        <f t="shared" si="864"/>
        <v>#DIV/0!</v>
      </c>
      <c r="ER1804" s="77">
        <f t="shared" si="865"/>
        <v>100</v>
      </c>
      <c r="ES1804" s="77">
        <f t="shared" si="866"/>
        <v>1.3140027994277277</v>
      </c>
    </row>
    <row r="1805" spans="1:149" s="77" customFormat="1" x14ac:dyDescent="0.45">
      <c r="A1805" s="78" t="s">
        <v>1494</v>
      </c>
      <c r="B1805" s="178" t="s">
        <v>3425</v>
      </c>
      <c r="C1805" s="77" t="s">
        <v>3441</v>
      </c>
      <c r="D1805" s="77" t="s">
        <v>3808</v>
      </c>
      <c r="E1805" s="78" t="s">
        <v>637</v>
      </c>
      <c r="F1805" s="78" t="s">
        <v>2606</v>
      </c>
      <c r="G1805" s="72" t="s">
        <v>3380</v>
      </c>
      <c r="H1805" s="78" t="s">
        <v>1372</v>
      </c>
      <c r="I1805" s="78">
        <v>1</v>
      </c>
      <c r="J1805" s="300">
        <v>200</v>
      </c>
      <c r="K1805" s="78">
        <v>50</v>
      </c>
      <c r="L1805" s="300">
        <v>1200</v>
      </c>
      <c r="M1805" s="72">
        <v>5</v>
      </c>
      <c r="N1805" s="77" t="s">
        <v>722</v>
      </c>
      <c r="O1805" s="78" t="s">
        <v>3812</v>
      </c>
      <c r="P1805" s="72" t="s">
        <v>3303</v>
      </c>
      <c r="Q1805" s="164">
        <v>-1.1000000000000001</v>
      </c>
      <c r="R1805" s="125"/>
      <c r="S1805" s="110">
        <v>-9.2100000000000009</v>
      </c>
      <c r="AA1805" s="195"/>
      <c r="AB1805" s="195"/>
      <c r="AC1805" s="195"/>
      <c r="AD1805" s="72"/>
      <c r="AE1805" s="316">
        <v>0.09</v>
      </c>
      <c r="AF1805" s="195"/>
      <c r="AG1805" s="195">
        <v>0.91</v>
      </c>
      <c r="AH1805" s="72"/>
      <c r="AQ1805" s="178" t="s">
        <v>824</v>
      </c>
      <c r="AR1805" s="66">
        <v>1.0580000000000001</v>
      </c>
      <c r="AS1805" s="66">
        <v>1.5820000000000001</v>
      </c>
      <c r="AU1805" s="276">
        <v>180</v>
      </c>
      <c r="AV1805" s="276">
        <v>1820</v>
      </c>
      <c r="AW1805" s="276">
        <v>190.44</v>
      </c>
      <c r="AX1805" s="95">
        <v>2.2910321958530893</v>
      </c>
      <c r="AY1805" s="276">
        <v>2879.2400000000002</v>
      </c>
      <c r="AZ1805" s="95">
        <v>40.718602573271106</v>
      </c>
      <c r="BA1805" s="178"/>
      <c r="BB1805" s="98" t="s">
        <v>722</v>
      </c>
      <c r="BC1805" s="270" t="s">
        <v>1126</v>
      </c>
      <c r="BD1805" s="72">
        <v>49.72</v>
      </c>
      <c r="BE1805" s="72">
        <v>0.36</v>
      </c>
      <c r="BF1805" s="72">
        <v>3.11</v>
      </c>
      <c r="BG1805" s="72">
        <v>0.08</v>
      </c>
      <c r="BH1805" s="72">
        <v>14.48</v>
      </c>
      <c r="BI1805" s="72">
        <v>0.28000000000000003</v>
      </c>
      <c r="BJ1805" s="72"/>
      <c r="BK1805" s="72"/>
      <c r="BL1805" s="72"/>
      <c r="BM1805" s="72"/>
      <c r="BN1805" s="72">
        <v>11.33</v>
      </c>
      <c r="BO1805" s="72">
        <v>0.49</v>
      </c>
      <c r="BP1805" s="72"/>
      <c r="BQ1805" s="72"/>
      <c r="BR1805" s="72">
        <v>6.34</v>
      </c>
      <c r="BS1805" s="72">
        <v>0.17</v>
      </c>
      <c r="BT1805" s="72"/>
      <c r="BU1805" s="72"/>
      <c r="BV1805" s="72"/>
      <c r="BW1805" s="72"/>
      <c r="BX1805" s="72">
        <v>10.8</v>
      </c>
      <c r="BY1805" s="72">
        <v>0.23</v>
      </c>
      <c r="BZ1805" s="72">
        <v>2.72</v>
      </c>
      <c r="CA1805" s="72">
        <v>0.34</v>
      </c>
      <c r="CB1805" s="72">
        <v>0.31</v>
      </c>
      <c r="CC1805" s="72">
        <v>0.04</v>
      </c>
      <c r="CD1805" s="72"/>
      <c r="CE1805" s="72"/>
      <c r="CF1805" s="72"/>
      <c r="CG1805" s="72"/>
      <c r="CH1805" s="72"/>
      <c r="CI1805" s="72"/>
      <c r="CJ1805" s="72"/>
      <c r="CK1805" s="72"/>
      <c r="CL1805" s="72"/>
      <c r="CM1805" s="72"/>
      <c r="CN1805" s="72"/>
      <c r="CO1805" s="72"/>
      <c r="CP1805" s="72"/>
      <c r="CQ1805" s="72"/>
      <c r="CR1805" s="72"/>
      <c r="CS1805" s="72"/>
      <c r="CT1805" s="72"/>
      <c r="CU1805" s="72"/>
      <c r="CV1805" s="72"/>
      <c r="CW1805" s="72"/>
      <c r="CX1805" s="72"/>
      <c r="CY1805" s="72"/>
      <c r="CZ1805" s="72"/>
      <c r="DA1805" s="72"/>
      <c r="DB1805" s="72"/>
      <c r="DC1805" s="72"/>
      <c r="DD1805" s="72"/>
      <c r="DE1805" s="72"/>
      <c r="DF1805" s="72"/>
      <c r="DG1805" s="72"/>
      <c r="DH1805" s="78">
        <v>98.82</v>
      </c>
      <c r="DI1805" s="72">
        <v>0.98</v>
      </c>
      <c r="DJ1805" s="77">
        <f t="shared" si="844"/>
        <v>1.1800000000000068</v>
      </c>
      <c r="DK1805" s="72"/>
      <c r="DL1805" s="77" t="s">
        <v>827</v>
      </c>
      <c r="DO1805" s="358">
        <v>1.06</v>
      </c>
      <c r="DP1805" s="72"/>
      <c r="DQ1805" s="374"/>
      <c r="DR1805" s="72"/>
      <c r="DS1805" s="246"/>
      <c r="DU1805" s="96"/>
      <c r="DW1805" s="178"/>
      <c r="DX1805" s="304">
        <f t="shared" si="845"/>
        <v>50.313701679821897</v>
      </c>
      <c r="DY1805" s="77">
        <f t="shared" si="846"/>
        <v>0.61779985981370888</v>
      </c>
      <c r="DZ1805" s="304">
        <f t="shared" si="847"/>
        <v>3.1471362072454969</v>
      </c>
      <c r="EA1805" s="77">
        <f t="shared" si="848"/>
        <v>8.676308917118658E-2</v>
      </c>
      <c r="EB1805" s="304">
        <f t="shared" si="849"/>
        <v>14.652904270390611</v>
      </c>
      <c r="EC1805" s="77">
        <f t="shared" si="850"/>
        <v>0.31843276502174256</v>
      </c>
      <c r="ED1805" s="304">
        <f t="shared" si="851"/>
        <v>11.465290427039061</v>
      </c>
      <c r="EE1805" s="77">
        <f t="shared" si="852"/>
        <v>0.50872024998790633</v>
      </c>
      <c r="EF1805" s="304">
        <f t="shared" si="853"/>
        <v>0</v>
      </c>
      <c r="EG1805" s="77" t="e">
        <f t="shared" si="854"/>
        <v>#DIV/0!</v>
      </c>
      <c r="EH1805" s="304">
        <f t="shared" si="855"/>
        <v>6.4157053228091483</v>
      </c>
      <c r="EI1805" s="77">
        <f t="shared" si="856"/>
        <v>0.18341866106142807</v>
      </c>
      <c r="EJ1805" s="304">
        <f t="shared" si="857"/>
        <v>10.928961748633881</v>
      </c>
      <c r="EK1805" s="77">
        <f t="shared" si="858"/>
        <v>0.2567444427973436</v>
      </c>
      <c r="EL1805" s="304">
        <f t="shared" si="859"/>
        <v>2.7524792552114961</v>
      </c>
      <c r="EM1805" s="77">
        <f t="shared" si="860"/>
        <v>0.34514100404143599</v>
      </c>
      <c r="EN1805" s="304">
        <f t="shared" si="861"/>
        <v>0.31370167982189845</v>
      </c>
      <c r="EO1805" s="77">
        <f t="shared" si="862"/>
        <v>4.0597010471673835E-2</v>
      </c>
      <c r="EP1805" s="304">
        <f t="shared" si="863"/>
        <v>0</v>
      </c>
      <c r="EQ1805" s="77" t="e">
        <f t="shared" si="864"/>
        <v>#DIV/0!</v>
      </c>
      <c r="ER1805" s="77">
        <f t="shared" si="865"/>
        <v>100</v>
      </c>
      <c r="ES1805" s="77">
        <f t="shared" si="866"/>
        <v>1.4024785378725291</v>
      </c>
    </row>
    <row r="1806" spans="1:149" s="77" customFormat="1" x14ac:dyDescent="0.45">
      <c r="A1806" s="78" t="s">
        <v>1494</v>
      </c>
      <c r="B1806" s="178" t="s">
        <v>3425</v>
      </c>
      <c r="C1806" s="77" t="s">
        <v>3441</v>
      </c>
      <c r="D1806" s="77" t="s">
        <v>3808</v>
      </c>
      <c r="E1806" s="78" t="s">
        <v>637</v>
      </c>
      <c r="F1806" s="78" t="s">
        <v>2607</v>
      </c>
      <c r="G1806" s="72" t="s">
        <v>3380</v>
      </c>
      <c r="H1806" s="78" t="s">
        <v>1372</v>
      </c>
      <c r="I1806" s="78">
        <v>1</v>
      </c>
      <c r="J1806" s="300">
        <v>200</v>
      </c>
      <c r="K1806" s="78">
        <v>50</v>
      </c>
      <c r="L1806" s="300">
        <v>1200</v>
      </c>
      <c r="M1806" s="72">
        <v>5</v>
      </c>
      <c r="N1806" s="77" t="s">
        <v>722</v>
      </c>
      <c r="O1806" s="78" t="s">
        <v>3813</v>
      </c>
      <c r="P1806" s="72" t="s">
        <v>3303</v>
      </c>
      <c r="Q1806" s="164">
        <v>3.7</v>
      </c>
      <c r="R1806" s="125"/>
      <c r="S1806" s="110">
        <v>-4.45</v>
      </c>
      <c r="AA1806" s="195"/>
      <c r="AB1806" s="195"/>
      <c r="AC1806" s="195"/>
      <c r="AD1806" s="72"/>
      <c r="AE1806" s="316">
        <v>1</v>
      </c>
      <c r="AF1806" s="195"/>
      <c r="AG1806" s="195">
        <v>0</v>
      </c>
      <c r="AH1806" s="72"/>
      <c r="AQ1806" s="178"/>
      <c r="AR1806" s="66">
        <v>1.0069999999999999</v>
      </c>
      <c r="AS1806" s="66"/>
      <c r="AU1806" s="276">
        <v>2000</v>
      </c>
      <c r="AV1806" s="276"/>
      <c r="AW1806" s="276">
        <v>2013.9999999999998</v>
      </c>
      <c r="AX1806" s="95"/>
      <c r="AY1806" s="276"/>
      <c r="AZ1806" s="95"/>
      <c r="BA1806" s="178"/>
      <c r="BB1806" s="98" t="s">
        <v>722</v>
      </c>
      <c r="BC1806" s="270" t="s">
        <v>1126</v>
      </c>
      <c r="BD1806" s="72">
        <v>46.6</v>
      </c>
      <c r="BE1806" s="72">
        <v>0.51</v>
      </c>
      <c r="BF1806" s="72">
        <v>2.91</v>
      </c>
      <c r="BG1806" s="72">
        <v>0.11</v>
      </c>
      <c r="BH1806" s="72">
        <v>13.6</v>
      </c>
      <c r="BI1806" s="72">
        <v>0.22</v>
      </c>
      <c r="BJ1806" s="72"/>
      <c r="BK1806" s="72"/>
      <c r="BL1806" s="72"/>
      <c r="BM1806" s="72"/>
      <c r="BN1806" s="72">
        <v>12.36</v>
      </c>
      <c r="BO1806" s="72">
        <v>0.45</v>
      </c>
      <c r="BP1806" s="72"/>
      <c r="BQ1806" s="72"/>
      <c r="BR1806" s="72">
        <v>6.05</v>
      </c>
      <c r="BS1806" s="72">
        <v>0.26</v>
      </c>
      <c r="BT1806" s="72"/>
      <c r="BU1806" s="72"/>
      <c r="BV1806" s="72"/>
      <c r="BW1806" s="72"/>
      <c r="BX1806" s="72">
        <v>10.24</v>
      </c>
      <c r="BY1806" s="72">
        <v>0.25</v>
      </c>
      <c r="BZ1806" s="72">
        <v>2.5099999999999998</v>
      </c>
      <c r="CA1806" s="72">
        <v>0.24</v>
      </c>
      <c r="CB1806" s="72">
        <v>0.27</v>
      </c>
      <c r="CC1806" s="72">
        <v>0.05</v>
      </c>
      <c r="CD1806" s="72"/>
      <c r="CE1806" s="72"/>
      <c r="CF1806" s="72"/>
      <c r="CG1806" s="72"/>
      <c r="CH1806" s="72"/>
      <c r="CI1806" s="72"/>
      <c r="CJ1806" s="72"/>
      <c r="CK1806" s="72"/>
      <c r="CL1806" s="72"/>
      <c r="CM1806" s="72"/>
      <c r="CN1806" s="72"/>
      <c r="CO1806" s="72"/>
      <c r="CP1806" s="72"/>
      <c r="CQ1806" s="72"/>
      <c r="CR1806" s="72"/>
      <c r="CS1806" s="72"/>
      <c r="CT1806" s="72"/>
      <c r="CU1806" s="72"/>
      <c r="CV1806" s="72"/>
      <c r="CW1806" s="72"/>
      <c r="CX1806" s="72"/>
      <c r="CY1806" s="72"/>
      <c r="CZ1806" s="72"/>
      <c r="DA1806" s="72"/>
      <c r="DB1806" s="72"/>
      <c r="DC1806" s="72"/>
      <c r="DD1806" s="72"/>
      <c r="DE1806" s="72"/>
      <c r="DF1806" s="72"/>
      <c r="DG1806" s="72"/>
      <c r="DH1806" s="78">
        <v>94.55</v>
      </c>
      <c r="DI1806" s="72">
        <v>0.82</v>
      </c>
      <c r="DJ1806" s="77">
        <f t="shared" si="844"/>
        <v>5.4500000000000028</v>
      </c>
      <c r="DK1806" s="72"/>
      <c r="DL1806" s="77" t="s">
        <v>827</v>
      </c>
      <c r="DO1806" s="358">
        <v>4.67</v>
      </c>
      <c r="DP1806" s="72"/>
      <c r="DQ1806" s="374"/>
      <c r="DR1806" s="72"/>
      <c r="DS1806" s="246"/>
      <c r="DU1806" s="96"/>
      <c r="DW1806" s="178"/>
      <c r="DX1806" s="304">
        <f t="shared" si="845"/>
        <v>49.286092014806982</v>
      </c>
      <c r="DY1806" s="77">
        <f t="shared" si="846"/>
        <v>0.68822636536725834</v>
      </c>
      <c r="DZ1806" s="304">
        <f t="shared" si="847"/>
        <v>3.0777366472765735</v>
      </c>
      <c r="EA1806" s="77">
        <f t="shared" si="848"/>
        <v>0.11936330096301188</v>
      </c>
      <c r="EB1806" s="304">
        <f t="shared" si="849"/>
        <v>14.383923849814915</v>
      </c>
      <c r="EC1806" s="77">
        <f t="shared" si="850"/>
        <v>0.2640119094387901</v>
      </c>
      <c r="ED1806" s="304">
        <f t="shared" si="851"/>
        <v>13.072448439978848</v>
      </c>
      <c r="EE1806" s="77">
        <f t="shared" si="852"/>
        <v>0.48925557692110111</v>
      </c>
      <c r="EF1806" s="304">
        <f t="shared" si="853"/>
        <v>0</v>
      </c>
      <c r="EG1806" s="77" t="e">
        <f t="shared" si="854"/>
        <v>#DIV/0!</v>
      </c>
      <c r="EH1806" s="304">
        <f t="shared" si="855"/>
        <v>6.3987308302485459</v>
      </c>
      <c r="EI1806" s="77">
        <f t="shared" si="856"/>
        <v>0.28053041685596702</v>
      </c>
      <c r="EJ1806" s="304">
        <f t="shared" si="857"/>
        <v>10.830248545742993</v>
      </c>
      <c r="EK1806" s="77">
        <f t="shared" si="858"/>
        <v>0.28059781578768805</v>
      </c>
      <c r="EL1806" s="304">
        <f t="shared" si="859"/>
        <v>2.6546800634584873</v>
      </c>
      <c r="EM1806" s="77">
        <f t="shared" si="860"/>
        <v>0.25487592899544176</v>
      </c>
      <c r="EN1806" s="304">
        <f t="shared" si="861"/>
        <v>0.28556319407720787</v>
      </c>
      <c r="EO1806" s="77">
        <f t="shared" si="862"/>
        <v>5.2940033553943527E-2</v>
      </c>
      <c r="EP1806" s="304">
        <f t="shared" si="863"/>
        <v>0</v>
      </c>
      <c r="EQ1806" s="77" t="e">
        <f t="shared" si="864"/>
        <v>#DIV/0!</v>
      </c>
      <c r="ER1806" s="77">
        <f t="shared" si="865"/>
        <v>100</v>
      </c>
      <c r="ES1806" s="77">
        <f t="shared" si="866"/>
        <v>1.2264993348978719</v>
      </c>
    </row>
    <row r="1807" spans="1:149" s="77" customFormat="1" x14ac:dyDescent="0.45">
      <c r="A1807" s="78" t="s">
        <v>1494</v>
      </c>
      <c r="B1807" s="178" t="s">
        <v>3425</v>
      </c>
      <c r="C1807" s="77" t="s">
        <v>3441</v>
      </c>
      <c r="D1807" s="77" t="s">
        <v>3808</v>
      </c>
      <c r="E1807" s="78" t="s">
        <v>637</v>
      </c>
      <c r="F1807" s="78" t="s">
        <v>2608</v>
      </c>
      <c r="G1807" s="72" t="s">
        <v>3380</v>
      </c>
      <c r="H1807" s="78" t="s">
        <v>1372</v>
      </c>
      <c r="I1807" s="78">
        <v>1</v>
      </c>
      <c r="J1807" s="300">
        <v>200</v>
      </c>
      <c r="K1807" s="78">
        <v>50</v>
      </c>
      <c r="L1807" s="300">
        <v>1200</v>
      </c>
      <c r="M1807" s="72">
        <v>5</v>
      </c>
      <c r="N1807" s="77" t="s">
        <v>722</v>
      </c>
      <c r="O1807" s="78" t="s">
        <v>3814</v>
      </c>
      <c r="P1807" s="72" t="s">
        <v>3303</v>
      </c>
      <c r="Q1807" s="164">
        <v>3</v>
      </c>
      <c r="R1807" s="125"/>
      <c r="S1807" s="110">
        <v>-5.17</v>
      </c>
      <c r="AA1807" s="195"/>
      <c r="AB1807" s="195"/>
      <c r="AC1807" s="195"/>
      <c r="AD1807" s="72"/>
      <c r="AE1807" s="316">
        <v>0.44</v>
      </c>
      <c r="AF1807" s="195"/>
      <c r="AG1807" s="195">
        <v>0.56000000000000005</v>
      </c>
      <c r="AH1807" s="72"/>
      <c r="AQ1807" s="178" t="s">
        <v>824</v>
      </c>
      <c r="AR1807" s="66">
        <v>1.0189999999999999</v>
      </c>
      <c r="AS1807" s="66">
        <v>1.603</v>
      </c>
      <c r="AU1807" s="276">
        <v>880</v>
      </c>
      <c r="AV1807" s="276">
        <v>1120</v>
      </c>
      <c r="AW1807" s="276">
        <v>896.71999999999991</v>
      </c>
      <c r="AX1807" s="95">
        <v>10.625632535084339</v>
      </c>
      <c r="AY1807" s="276">
        <v>1795.36</v>
      </c>
      <c r="AZ1807" s="95">
        <v>25.390224613421598</v>
      </c>
      <c r="BA1807" s="178"/>
      <c r="BB1807" s="98" t="s">
        <v>722</v>
      </c>
      <c r="BC1807" s="270" t="s">
        <v>1126</v>
      </c>
      <c r="BD1807" s="72">
        <v>47.8</v>
      </c>
      <c r="BE1807" s="72">
        <v>0.39</v>
      </c>
      <c r="BF1807" s="72">
        <v>2.96</v>
      </c>
      <c r="BG1807" s="72">
        <v>0.11</v>
      </c>
      <c r="BH1807" s="72">
        <v>14</v>
      </c>
      <c r="BI1807" s="72">
        <v>0.18</v>
      </c>
      <c r="BJ1807" s="72"/>
      <c r="BK1807" s="72"/>
      <c r="BL1807" s="72"/>
      <c r="BM1807" s="72"/>
      <c r="BN1807" s="72">
        <v>12.61</v>
      </c>
      <c r="BO1807" s="72">
        <v>0.53</v>
      </c>
      <c r="BP1807" s="72"/>
      <c r="BQ1807" s="72"/>
      <c r="BR1807" s="72">
        <v>6.17</v>
      </c>
      <c r="BS1807" s="72">
        <v>0.23</v>
      </c>
      <c r="BT1807" s="72"/>
      <c r="BU1807" s="72"/>
      <c r="BV1807" s="72"/>
      <c r="BW1807" s="72"/>
      <c r="BX1807" s="72">
        <v>10.41</v>
      </c>
      <c r="BY1807" s="72">
        <v>0.26</v>
      </c>
      <c r="BZ1807" s="72">
        <v>2.62</v>
      </c>
      <c r="CA1807" s="72">
        <v>0.21</v>
      </c>
      <c r="CB1807" s="72">
        <v>0.3</v>
      </c>
      <c r="CC1807" s="72">
        <v>0.04</v>
      </c>
      <c r="CD1807" s="72"/>
      <c r="CE1807" s="72"/>
      <c r="CF1807" s="72"/>
      <c r="CG1807" s="72"/>
      <c r="CH1807" s="72"/>
      <c r="CI1807" s="72"/>
      <c r="CJ1807" s="72"/>
      <c r="CK1807" s="72"/>
      <c r="CL1807" s="72"/>
      <c r="CM1807" s="72"/>
      <c r="CN1807" s="72"/>
      <c r="CO1807" s="72"/>
      <c r="CP1807" s="72"/>
      <c r="CQ1807" s="72"/>
      <c r="CR1807" s="72"/>
      <c r="CS1807" s="72"/>
      <c r="CT1807" s="72"/>
      <c r="CU1807" s="72"/>
      <c r="CV1807" s="72"/>
      <c r="CW1807" s="72"/>
      <c r="CX1807" s="72"/>
      <c r="CY1807" s="72"/>
      <c r="CZ1807" s="72"/>
      <c r="DA1807" s="72"/>
      <c r="DB1807" s="72"/>
      <c r="DC1807" s="72"/>
      <c r="DD1807" s="72"/>
      <c r="DE1807" s="72"/>
      <c r="DF1807" s="72"/>
      <c r="DG1807" s="72"/>
      <c r="DH1807" s="78">
        <v>96.88</v>
      </c>
      <c r="DI1807" s="72">
        <v>0.66</v>
      </c>
      <c r="DJ1807" s="77">
        <f t="shared" si="844"/>
        <v>3.1200000000000045</v>
      </c>
      <c r="DK1807" s="72"/>
      <c r="DL1807" s="77" t="s">
        <v>827</v>
      </c>
      <c r="DO1807" s="358">
        <v>2.4300000000000002</v>
      </c>
      <c r="DP1807" s="72"/>
      <c r="DQ1807" s="374"/>
      <c r="DR1807" s="72"/>
      <c r="DS1807" s="246"/>
      <c r="DU1807" s="96"/>
      <c r="DW1807" s="178"/>
      <c r="DX1807" s="304">
        <f t="shared" si="845"/>
        <v>49.339388934764656</v>
      </c>
      <c r="DY1807" s="77">
        <f t="shared" si="846"/>
        <v>0.52443864953371777</v>
      </c>
      <c r="DZ1807" s="304">
        <f t="shared" si="847"/>
        <v>3.0553261767134599</v>
      </c>
      <c r="EA1807" s="77">
        <f t="shared" si="848"/>
        <v>0.11543462050456428</v>
      </c>
      <c r="EB1807" s="304">
        <f t="shared" si="849"/>
        <v>14.450867052023122</v>
      </c>
      <c r="EC1807" s="77">
        <f t="shared" si="850"/>
        <v>0.21026730709507754</v>
      </c>
      <c r="ED1807" s="304">
        <f t="shared" si="851"/>
        <v>13.016102394715112</v>
      </c>
      <c r="EE1807" s="77">
        <f t="shared" si="852"/>
        <v>0.55420832135563658</v>
      </c>
      <c r="EF1807" s="304">
        <f t="shared" si="853"/>
        <v>0</v>
      </c>
      <c r="EG1807" s="77" t="e">
        <f t="shared" si="854"/>
        <v>#DIV/0!</v>
      </c>
      <c r="EH1807" s="304">
        <f t="shared" si="855"/>
        <v>6.3687035507844758</v>
      </c>
      <c r="EI1807" s="77">
        <f t="shared" si="856"/>
        <v>0.24133912695356668</v>
      </c>
      <c r="EJ1807" s="304">
        <f t="shared" si="857"/>
        <v>10.745251857968622</v>
      </c>
      <c r="EK1807" s="77">
        <f t="shared" si="858"/>
        <v>0.27817767146654526</v>
      </c>
      <c r="EL1807" s="304">
        <f t="shared" si="859"/>
        <v>2.7043765483071844</v>
      </c>
      <c r="EM1807" s="77">
        <f t="shared" si="860"/>
        <v>0.21754455537616846</v>
      </c>
      <c r="EN1807" s="304">
        <f t="shared" si="861"/>
        <v>0.30966143682906688</v>
      </c>
      <c r="EO1807" s="77">
        <f t="shared" si="862"/>
        <v>4.1342050149499682E-2</v>
      </c>
      <c r="EP1807" s="304">
        <f t="shared" si="863"/>
        <v>0</v>
      </c>
      <c r="EQ1807" s="77" t="e">
        <f t="shared" si="864"/>
        <v>#DIV/0!</v>
      </c>
      <c r="ER1807" s="77">
        <f t="shared" si="865"/>
        <v>100</v>
      </c>
      <c r="ES1807" s="77">
        <f t="shared" si="866"/>
        <v>0.96344028815673277</v>
      </c>
    </row>
    <row r="1808" spans="1:149" s="77" customFormat="1" x14ac:dyDescent="0.45">
      <c r="A1808" s="78" t="s">
        <v>1494</v>
      </c>
      <c r="B1808" s="178" t="s">
        <v>3425</v>
      </c>
      <c r="C1808" s="77" t="s">
        <v>3441</v>
      </c>
      <c r="D1808" s="77" t="s">
        <v>3808</v>
      </c>
      <c r="E1808" s="78" t="s">
        <v>637</v>
      </c>
      <c r="F1808" s="78" t="s">
        <v>2609</v>
      </c>
      <c r="G1808" s="72" t="s">
        <v>3380</v>
      </c>
      <c r="H1808" s="78" t="s">
        <v>1372</v>
      </c>
      <c r="I1808" s="78">
        <v>1</v>
      </c>
      <c r="J1808" s="300">
        <v>200</v>
      </c>
      <c r="K1808" s="78">
        <v>50</v>
      </c>
      <c r="L1808" s="300">
        <v>1200</v>
      </c>
      <c r="M1808" s="72">
        <v>5</v>
      </c>
      <c r="N1808" s="77" t="s">
        <v>722</v>
      </c>
      <c r="O1808" s="78" t="s">
        <v>3815</v>
      </c>
      <c r="P1808" s="72" t="s">
        <v>3303</v>
      </c>
      <c r="Q1808" s="164">
        <v>2.5</v>
      </c>
      <c r="R1808" s="125"/>
      <c r="S1808" s="110">
        <v>-5.59</v>
      </c>
      <c r="AA1808" s="195"/>
      <c r="AB1808" s="195"/>
      <c r="AC1808" s="195"/>
      <c r="AD1808" s="72"/>
      <c r="AE1808" s="316">
        <v>0.24</v>
      </c>
      <c r="AF1808" s="195"/>
      <c r="AG1808" s="195">
        <v>0.76</v>
      </c>
      <c r="AH1808" s="72"/>
      <c r="AQ1808" s="178" t="s">
        <v>824</v>
      </c>
      <c r="AR1808" s="66">
        <v>1.0369999999999999</v>
      </c>
      <c r="AS1808" s="66">
        <v>1.5880000000000001</v>
      </c>
      <c r="AU1808" s="276">
        <v>480</v>
      </c>
      <c r="AV1808" s="276">
        <v>1520</v>
      </c>
      <c r="AW1808" s="276">
        <v>497.76</v>
      </c>
      <c r="AX1808" s="95">
        <v>5.9449271375611854</v>
      </c>
      <c r="AY1808" s="276">
        <v>2413.7600000000002</v>
      </c>
      <c r="AZ1808" s="95">
        <v>34.135721283136824</v>
      </c>
      <c r="BA1808" s="178"/>
      <c r="BB1808" s="98" t="s">
        <v>722</v>
      </c>
      <c r="BC1808" s="270" t="s">
        <v>1126</v>
      </c>
      <c r="BD1808" s="72">
        <v>48.17</v>
      </c>
      <c r="BE1808" s="72">
        <v>0.5</v>
      </c>
      <c r="BF1808" s="72">
        <v>2.98</v>
      </c>
      <c r="BG1808" s="72">
        <v>0.1</v>
      </c>
      <c r="BH1808" s="72">
        <v>14.08</v>
      </c>
      <c r="BI1808" s="72">
        <v>0.2</v>
      </c>
      <c r="BJ1808" s="72"/>
      <c r="BK1808" s="72"/>
      <c r="BL1808" s="72"/>
      <c r="BM1808" s="72"/>
      <c r="BN1808" s="72">
        <v>12.94</v>
      </c>
      <c r="BO1808" s="72">
        <v>0.45</v>
      </c>
      <c r="BP1808" s="72"/>
      <c r="BQ1808" s="72"/>
      <c r="BR1808" s="72">
        <v>6.26</v>
      </c>
      <c r="BS1808" s="72">
        <v>0.18</v>
      </c>
      <c r="BT1808" s="72"/>
      <c r="BU1808" s="72"/>
      <c r="BV1808" s="72"/>
      <c r="BW1808" s="72"/>
      <c r="BX1808" s="72">
        <v>10.5</v>
      </c>
      <c r="BY1808" s="72">
        <v>0.23</v>
      </c>
      <c r="BZ1808" s="72">
        <v>2.61</v>
      </c>
      <c r="CA1808" s="72">
        <v>0.27</v>
      </c>
      <c r="CB1808" s="72">
        <v>0.28999999999999998</v>
      </c>
      <c r="CC1808" s="72">
        <v>0.04</v>
      </c>
      <c r="CD1808" s="72"/>
      <c r="CE1808" s="72"/>
      <c r="CF1808" s="72"/>
      <c r="CG1808" s="72"/>
      <c r="CH1808" s="72"/>
      <c r="CI1808" s="72"/>
      <c r="CJ1808" s="72"/>
      <c r="CK1808" s="72"/>
      <c r="CL1808" s="72"/>
      <c r="CM1808" s="72"/>
      <c r="CN1808" s="72"/>
      <c r="CO1808" s="72"/>
      <c r="CP1808" s="72"/>
      <c r="CQ1808" s="72"/>
      <c r="CR1808" s="72"/>
      <c r="CS1808" s="72"/>
      <c r="CT1808" s="72"/>
      <c r="CU1808" s="72"/>
      <c r="CV1808" s="72"/>
      <c r="CW1808" s="72"/>
      <c r="CX1808" s="72"/>
      <c r="CY1808" s="72"/>
      <c r="CZ1808" s="72"/>
      <c r="DA1808" s="72"/>
      <c r="DB1808" s="72"/>
      <c r="DC1808" s="72"/>
      <c r="DD1808" s="72"/>
      <c r="DE1808" s="72"/>
      <c r="DF1808" s="72"/>
      <c r="DG1808" s="72"/>
      <c r="DH1808" s="78">
        <v>97.86</v>
      </c>
      <c r="DI1808" s="72">
        <v>0.56999999999999995</v>
      </c>
      <c r="DJ1808" s="77">
        <f t="shared" si="844"/>
        <v>2.1400000000000006</v>
      </c>
      <c r="DK1808" s="72"/>
      <c r="DL1808" s="77" t="s">
        <v>827</v>
      </c>
      <c r="DO1808" s="358">
        <v>2</v>
      </c>
      <c r="DP1808" s="72"/>
      <c r="DQ1808" s="374"/>
      <c r="DR1808" s="72"/>
      <c r="DS1808" s="246"/>
      <c r="DU1808" s="96"/>
      <c r="DW1808" s="178"/>
      <c r="DX1808" s="304">
        <f t="shared" si="845"/>
        <v>49.223380339260167</v>
      </c>
      <c r="DY1808" s="77">
        <f t="shared" si="846"/>
        <v>0.58588010432881776</v>
      </c>
      <c r="DZ1808" s="304">
        <f t="shared" si="847"/>
        <v>3.0451665644798691</v>
      </c>
      <c r="EA1808" s="77">
        <f t="shared" si="848"/>
        <v>0.10371472178259206</v>
      </c>
      <c r="EB1808" s="304">
        <f t="shared" si="849"/>
        <v>14.387901083180054</v>
      </c>
      <c r="EC1808" s="77">
        <f t="shared" si="850"/>
        <v>0.22088855195670998</v>
      </c>
      <c r="ED1808" s="304">
        <f t="shared" si="851"/>
        <v>13.222971592070303</v>
      </c>
      <c r="EE1808" s="77">
        <f t="shared" si="852"/>
        <v>0.46624598234628106</v>
      </c>
      <c r="EF1808" s="304">
        <f t="shared" si="853"/>
        <v>0</v>
      </c>
      <c r="EG1808" s="77" t="e">
        <f t="shared" si="854"/>
        <v>#DIV/0!</v>
      </c>
      <c r="EH1808" s="304">
        <f t="shared" si="855"/>
        <v>6.3968935213570406</v>
      </c>
      <c r="EI1808" s="77">
        <f t="shared" si="856"/>
        <v>0.18767210819276198</v>
      </c>
      <c r="EJ1808" s="304">
        <f t="shared" si="857"/>
        <v>10.72961373390558</v>
      </c>
      <c r="EK1808" s="77">
        <f t="shared" si="858"/>
        <v>0.24319684644288464</v>
      </c>
      <c r="EL1808" s="304">
        <f t="shared" si="859"/>
        <v>2.6670754138565296</v>
      </c>
      <c r="EM1808" s="77">
        <f t="shared" si="860"/>
        <v>0.27634134923179027</v>
      </c>
      <c r="EN1808" s="304">
        <f t="shared" si="861"/>
        <v>0.29634171265072551</v>
      </c>
      <c r="EO1808" s="77">
        <f t="shared" si="862"/>
        <v>4.0911147931802304E-2</v>
      </c>
      <c r="EP1808" s="304">
        <f t="shared" si="863"/>
        <v>0</v>
      </c>
      <c r="EQ1808" s="77" t="e">
        <f t="shared" si="864"/>
        <v>#DIV/0!</v>
      </c>
      <c r="ER1808" s="77">
        <f t="shared" si="865"/>
        <v>100</v>
      </c>
      <c r="ES1808" s="77">
        <f t="shared" si="866"/>
        <v>0.82372954276789712</v>
      </c>
    </row>
    <row r="1809" spans="1:149" s="77" customFormat="1" x14ac:dyDescent="0.45">
      <c r="A1809" s="78" t="s">
        <v>1494</v>
      </c>
      <c r="B1809" s="178" t="s">
        <v>3425</v>
      </c>
      <c r="C1809" s="77" t="s">
        <v>3441</v>
      </c>
      <c r="D1809" s="77" t="s">
        <v>3808</v>
      </c>
      <c r="E1809" s="78" t="s">
        <v>637</v>
      </c>
      <c r="F1809" s="78" t="s">
        <v>2610</v>
      </c>
      <c r="G1809" s="72" t="s">
        <v>3380</v>
      </c>
      <c r="H1809" s="78" t="s">
        <v>1372</v>
      </c>
      <c r="I1809" s="78">
        <v>1</v>
      </c>
      <c r="J1809" s="300">
        <v>200</v>
      </c>
      <c r="K1809" s="78">
        <v>50</v>
      </c>
      <c r="L1809" s="300">
        <v>1200</v>
      </c>
      <c r="M1809" s="72">
        <v>5</v>
      </c>
      <c r="N1809" s="77" t="s">
        <v>722</v>
      </c>
      <c r="O1809" s="78" t="s">
        <v>3816</v>
      </c>
      <c r="P1809" s="72" t="s">
        <v>3303</v>
      </c>
      <c r="Q1809" s="164">
        <v>1.4</v>
      </c>
      <c r="R1809" s="125"/>
      <c r="S1809" s="110">
        <v>-6.76</v>
      </c>
      <c r="AA1809" s="195"/>
      <c r="AB1809" s="195"/>
      <c r="AC1809" s="195"/>
      <c r="AD1809" s="72"/>
      <c r="AE1809" s="316">
        <v>7.0000000000000007E-2</v>
      </c>
      <c r="AF1809" s="195"/>
      <c r="AG1809" s="195">
        <v>0.93</v>
      </c>
      <c r="AH1809" s="72"/>
      <c r="AQ1809" s="178" t="s">
        <v>824</v>
      </c>
      <c r="AR1809" s="66">
        <v>1.0609999999999999</v>
      </c>
      <c r="AS1809" s="66">
        <v>1.5820000000000001</v>
      </c>
      <c r="AU1809" s="276">
        <v>140</v>
      </c>
      <c r="AV1809" s="276">
        <v>1859.9999999999998</v>
      </c>
      <c r="AW1809" s="276">
        <v>148.54</v>
      </c>
      <c r="AX1809" s="95">
        <v>1.7885340499872566</v>
      </c>
      <c r="AY1809" s="276">
        <v>2942.52</v>
      </c>
      <c r="AZ1809" s="95">
        <v>41.613516915540799</v>
      </c>
      <c r="BA1809" s="178"/>
      <c r="BB1809" s="98" t="s">
        <v>722</v>
      </c>
      <c r="BC1809" s="270" t="s">
        <v>1126</v>
      </c>
      <c r="BD1809" s="72">
        <v>48.23</v>
      </c>
      <c r="BE1809" s="72">
        <v>0.35</v>
      </c>
      <c r="BF1809" s="72">
        <v>3.03</v>
      </c>
      <c r="BG1809" s="72">
        <v>0.08</v>
      </c>
      <c r="BH1809" s="72">
        <v>14.13</v>
      </c>
      <c r="BI1809" s="72">
        <v>0.26</v>
      </c>
      <c r="BJ1809" s="72"/>
      <c r="BK1809" s="72"/>
      <c r="BL1809" s="72"/>
      <c r="BM1809" s="72"/>
      <c r="BN1809" s="72">
        <v>12.62</v>
      </c>
      <c r="BO1809" s="72">
        <v>0.44</v>
      </c>
      <c r="BP1809" s="72"/>
      <c r="BQ1809" s="72"/>
      <c r="BR1809" s="72">
        <v>6.2</v>
      </c>
      <c r="BS1809" s="72">
        <v>0.13</v>
      </c>
      <c r="BT1809" s="72"/>
      <c r="BU1809" s="72"/>
      <c r="BV1809" s="72"/>
      <c r="BW1809" s="72"/>
      <c r="BX1809" s="72">
        <v>10.54</v>
      </c>
      <c r="BY1809" s="72">
        <v>0.35</v>
      </c>
      <c r="BZ1809" s="72">
        <v>2.59</v>
      </c>
      <c r="CA1809" s="72">
        <v>0.22</v>
      </c>
      <c r="CB1809" s="72">
        <v>0.32</v>
      </c>
      <c r="CC1809" s="72">
        <v>0.05</v>
      </c>
      <c r="CD1809" s="72"/>
      <c r="CE1809" s="72"/>
      <c r="CF1809" s="72"/>
      <c r="CG1809" s="72"/>
      <c r="CH1809" s="72"/>
      <c r="CI1809" s="72"/>
      <c r="CJ1809" s="72"/>
      <c r="CK1809" s="72"/>
      <c r="CL1809" s="72"/>
      <c r="CM1809" s="72"/>
      <c r="CN1809" s="72"/>
      <c r="CO1809" s="72"/>
      <c r="CP1809" s="72"/>
      <c r="CQ1809" s="72"/>
      <c r="CR1809" s="72"/>
      <c r="CS1809" s="72"/>
      <c r="CT1809" s="72"/>
      <c r="CU1809" s="72"/>
      <c r="CV1809" s="72"/>
      <c r="CW1809" s="72"/>
      <c r="CX1809" s="72"/>
      <c r="CY1809" s="72"/>
      <c r="CZ1809" s="72"/>
      <c r="DA1809" s="72"/>
      <c r="DB1809" s="72"/>
      <c r="DC1809" s="72"/>
      <c r="DD1809" s="72"/>
      <c r="DE1809" s="72"/>
      <c r="DF1809" s="72"/>
      <c r="DG1809" s="72"/>
      <c r="DH1809" s="78">
        <v>97.69</v>
      </c>
      <c r="DI1809" s="72">
        <v>0.72</v>
      </c>
      <c r="DJ1809" s="77">
        <f t="shared" si="844"/>
        <v>2.3100000000000023</v>
      </c>
      <c r="DK1809" s="72"/>
      <c r="DL1809" s="77" t="s">
        <v>827</v>
      </c>
      <c r="DO1809" s="358">
        <v>1.1399999999999999</v>
      </c>
      <c r="DP1809" s="72"/>
      <c r="DQ1809" s="374"/>
      <c r="DR1809" s="72"/>
      <c r="DS1809" s="246"/>
      <c r="DU1809" s="96"/>
      <c r="DW1809" s="178"/>
      <c r="DX1809" s="304">
        <f t="shared" si="845"/>
        <v>49.370457569863852</v>
      </c>
      <c r="DY1809" s="77">
        <f t="shared" si="846"/>
        <v>0.51065174328116403</v>
      </c>
      <c r="DZ1809" s="304">
        <f t="shared" si="847"/>
        <v>3.1016480704268603</v>
      </c>
      <c r="EA1809" s="77">
        <f t="shared" si="848"/>
        <v>8.5022506793116154E-2</v>
      </c>
      <c r="EB1809" s="304">
        <f t="shared" si="849"/>
        <v>14.464121199713381</v>
      </c>
      <c r="EC1809" s="77">
        <f t="shared" si="850"/>
        <v>0.28670408102829936</v>
      </c>
      <c r="ED1809" s="304">
        <f t="shared" si="851"/>
        <v>12.918415395639265</v>
      </c>
      <c r="EE1809" s="77">
        <f t="shared" si="852"/>
        <v>0.46035789592381682</v>
      </c>
      <c r="EF1809" s="304">
        <f t="shared" si="853"/>
        <v>0</v>
      </c>
      <c r="EG1809" s="77" t="e">
        <f t="shared" si="854"/>
        <v>#DIV/0!</v>
      </c>
      <c r="EH1809" s="304">
        <f t="shared" si="855"/>
        <v>6.3466066127546323</v>
      </c>
      <c r="EI1809" s="77">
        <f t="shared" si="856"/>
        <v>0.14105564554214231</v>
      </c>
      <c r="EJ1809" s="304">
        <f t="shared" si="857"/>
        <v>10.789231241682874</v>
      </c>
      <c r="EK1809" s="77">
        <f t="shared" si="858"/>
        <v>0.36699475465421905</v>
      </c>
      <c r="EL1809" s="304">
        <f t="shared" si="859"/>
        <v>2.6512437301668546</v>
      </c>
      <c r="EM1809" s="77">
        <f t="shared" si="860"/>
        <v>0.22604831825742649</v>
      </c>
      <c r="EN1809" s="304">
        <f t="shared" si="861"/>
        <v>0.32756679291636814</v>
      </c>
      <c r="EO1809" s="77">
        <f t="shared" si="862"/>
        <v>5.1239219383460315E-2</v>
      </c>
      <c r="EP1809" s="304">
        <f t="shared" si="863"/>
        <v>0</v>
      </c>
      <c r="EQ1809" s="77" t="e">
        <f t="shared" si="864"/>
        <v>#DIV/0!</v>
      </c>
      <c r="ER1809" s="77">
        <f t="shared" si="865"/>
        <v>100</v>
      </c>
      <c r="ES1809" s="77">
        <f t="shared" si="866"/>
        <v>1.0423111525321205</v>
      </c>
    </row>
    <row r="1810" spans="1:149" s="77" customFormat="1" x14ac:dyDescent="0.45">
      <c r="A1810" s="78" t="s">
        <v>1494</v>
      </c>
      <c r="B1810" s="178" t="s">
        <v>3425</v>
      </c>
      <c r="C1810" s="77" t="s">
        <v>3441</v>
      </c>
      <c r="D1810" s="77" t="s">
        <v>3808</v>
      </c>
      <c r="E1810" s="78" t="s">
        <v>637</v>
      </c>
      <c r="F1810" s="78" t="s">
        <v>2611</v>
      </c>
      <c r="G1810" s="72" t="s">
        <v>3380</v>
      </c>
      <c r="H1810" s="78" t="s">
        <v>1372</v>
      </c>
      <c r="I1810" s="78">
        <v>1</v>
      </c>
      <c r="J1810" s="300">
        <v>200</v>
      </c>
      <c r="K1810" s="78">
        <v>50</v>
      </c>
      <c r="L1810" s="300">
        <v>1200</v>
      </c>
      <c r="M1810" s="72">
        <v>5</v>
      </c>
      <c r="N1810" s="77" t="s">
        <v>722</v>
      </c>
      <c r="O1810" s="78" t="s">
        <v>3817</v>
      </c>
      <c r="P1810" s="72" t="s">
        <v>3303</v>
      </c>
      <c r="Q1810" s="164">
        <v>1.5</v>
      </c>
      <c r="R1810" s="125"/>
      <c r="S1810" s="110">
        <v>-6.65</v>
      </c>
      <c r="AA1810" s="195"/>
      <c r="AB1810" s="195"/>
      <c r="AC1810" s="195"/>
      <c r="AD1810" s="72"/>
      <c r="AE1810" s="316">
        <v>0.08</v>
      </c>
      <c r="AF1810" s="195"/>
      <c r="AG1810" s="195">
        <v>0.92</v>
      </c>
      <c r="AH1810" s="72"/>
      <c r="AQ1810" s="178" t="s">
        <v>824</v>
      </c>
      <c r="AR1810" s="66">
        <v>1.0589999999999999</v>
      </c>
      <c r="AS1810" s="66">
        <v>1.5820000000000001</v>
      </c>
      <c r="AU1810" s="276">
        <v>160</v>
      </c>
      <c r="AV1810" s="276">
        <v>1840</v>
      </c>
      <c r="AW1810" s="276">
        <v>169.44</v>
      </c>
      <c r="AX1810" s="95">
        <v>2.0389934994379941</v>
      </c>
      <c r="AY1810" s="276">
        <v>2910.88</v>
      </c>
      <c r="AZ1810" s="95">
        <v>41.166059744405949</v>
      </c>
      <c r="BA1810" s="178"/>
      <c r="BB1810" s="98" t="s">
        <v>722</v>
      </c>
      <c r="BC1810" s="270" t="s">
        <v>1126</v>
      </c>
      <c r="BD1810" s="72">
        <v>48.54</v>
      </c>
      <c r="BE1810" s="72">
        <v>0.36</v>
      </c>
      <c r="BF1810" s="72">
        <v>3.04</v>
      </c>
      <c r="BG1810" s="72">
        <v>0.1</v>
      </c>
      <c r="BH1810" s="72">
        <v>14.26</v>
      </c>
      <c r="BI1810" s="72">
        <v>0.22</v>
      </c>
      <c r="BJ1810" s="72"/>
      <c r="BK1810" s="72"/>
      <c r="BL1810" s="72"/>
      <c r="BM1810" s="72"/>
      <c r="BN1810" s="72">
        <v>12.91</v>
      </c>
      <c r="BO1810" s="72">
        <v>0.48</v>
      </c>
      <c r="BP1810" s="72"/>
      <c r="BQ1810" s="72"/>
      <c r="BR1810" s="72">
        <v>6.28</v>
      </c>
      <c r="BS1810" s="72">
        <v>0.21</v>
      </c>
      <c r="BT1810" s="72"/>
      <c r="BU1810" s="72"/>
      <c r="BV1810" s="72"/>
      <c r="BW1810" s="72"/>
      <c r="BX1810" s="72">
        <v>10.67</v>
      </c>
      <c r="BY1810" s="72">
        <v>0.24</v>
      </c>
      <c r="BZ1810" s="72">
        <v>2.67</v>
      </c>
      <c r="CA1810" s="72">
        <v>0.23</v>
      </c>
      <c r="CB1810" s="72">
        <v>0.28000000000000003</v>
      </c>
      <c r="CC1810" s="72">
        <v>0.05</v>
      </c>
      <c r="CD1810" s="72"/>
      <c r="CE1810" s="72"/>
      <c r="CF1810" s="72"/>
      <c r="CG1810" s="72"/>
      <c r="CH1810" s="72"/>
      <c r="CI1810" s="72"/>
      <c r="CJ1810" s="72"/>
      <c r="CK1810" s="72"/>
      <c r="CL1810" s="72"/>
      <c r="CM1810" s="72"/>
      <c r="CN1810" s="72"/>
      <c r="CO1810" s="72"/>
      <c r="CP1810" s="72"/>
      <c r="CQ1810" s="72"/>
      <c r="CR1810" s="72"/>
      <c r="CS1810" s="72"/>
      <c r="CT1810" s="72"/>
      <c r="CU1810" s="72"/>
      <c r="CV1810" s="72"/>
      <c r="CW1810" s="72"/>
      <c r="CX1810" s="72"/>
      <c r="CY1810" s="72"/>
      <c r="CZ1810" s="72"/>
      <c r="DA1810" s="72"/>
      <c r="DB1810" s="72"/>
      <c r="DC1810" s="72"/>
      <c r="DD1810" s="72"/>
      <c r="DE1810" s="72"/>
      <c r="DF1810" s="72"/>
      <c r="DG1810" s="72"/>
      <c r="DH1810" s="78">
        <v>98.68</v>
      </c>
      <c r="DI1810" s="72">
        <v>0.85</v>
      </c>
      <c r="DJ1810" s="77">
        <f t="shared" si="844"/>
        <v>1.3199999999999932</v>
      </c>
      <c r="DK1810" s="72"/>
      <c r="DL1810" s="77" t="s">
        <v>827</v>
      </c>
      <c r="DO1810" s="358">
        <v>0.97</v>
      </c>
      <c r="DP1810" s="72"/>
      <c r="DQ1810" s="374"/>
      <c r="DR1810" s="72"/>
      <c r="DS1810" s="246"/>
      <c r="DU1810" s="96"/>
      <c r="DW1810" s="178"/>
      <c r="DX1810" s="304">
        <f t="shared" si="845"/>
        <v>49.189298743413048</v>
      </c>
      <c r="DY1810" s="77">
        <f t="shared" si="846"/>
        <v>0.55911868207574977</v>
      </c>
      <c r="DZ1810" s="304">
        <f t="shared" si="847"/>
        <v>3.0806647750304013</v>
      </c>
      <c r="EA1810" s="77">
        <f t="shared" si="848"/>
        <v>0.10475436050994889</v>
      </c>
      <c r="EB1810" s="304">
        <f t="shared" si="849"/>
        <v>14.450749898662341</v>
      </c>
      <c r="EC1810" s="77">
        <f t="shared" si="850"/>
        <v>0.25533781110437942</v>
      </c>
      <c r="ED1810" s="304">
        <f t="shared" si="851"/>
        <v>13.082691528171869</v>
      </c>
      <c r="EE1810" s="77">
        <f t="shared" si="852"/>
        <v>0.4993037894243737</v>
      </c>
      <c r="EF1810" s="304">
        <f t="shared" si="853"/>
        <v>0</v>
      </c>
      <c r="EG1810" s="77" t="e">
        <f t="shared" si="854"/>
        <v>#DIV/0!</v>
      </c>
      <c r="EH1810" s="304">
        <f t="shared" si="855"/>
        <v>6.3640048642075397</v>
      </c>
      <c r="EI1810" s="77">
        <f t="shared" si="856"/>
        <v>0.21975594981347785</v>
      </c>
      <c r="EJ1810" s="304">
        <f t="shared" si="857"/>
        <v>10.812728009728415</v>
      </c>
      <c r="EK1810" s="77">
        <f t="shared" si="858"/>
        <v>0.2604340623530102</v>
      </c>
      <c r="EL1810" s="304">
        <f t="shared" si="859"/>
        <v>2.7057154438589377</v>
      </c>
      <c r="EM1810" s="77">
        <f t="shared" si="860"/>
        <v>0.23423895229170924</v>
      </c>
      <c r="EN1810" s="304">
        <f t="shared" si="861"/>
        <v>0.28374543980543171</v>
      </c>
      <c r="EO1810" s="77">
        <f t="shared" si="862"/>
        <v>5.0727741936319556E-2</v>
      </c>
      <c r="EP1810" s="304">
        <f t="shared" si="863"/>
        <v>0</v>
      </c>
      <c r="EQ1810" s="77" t="e">
        <f t="shared" si="864"/>
        <v>#DIV/0!</v>
      </c>
      <c r="ER1810" s="77">
        <f t="shared" si="865"/>
        <v>100</v>
      </c>
      <c r="ES1810" s="77">
        <f t="shared" si="866"/>
        <v>1.2181612566043076</v>
      </c>
    </row>
    <row r="1811" spans="1:149" s="77" customFormat="1" x14ac:dyDescent="0.45">
      <c r="A1811" s="78" t="s">
        <v>1494</v>
      </c>
      <c r="B1811" s="178" t="s">
        <v>3425</v>
      </c>
      <c r="C1811" s="77" t="s">
        <v>3441</v>
      </c>
      <c r="D1811" s="77" t="s">
        <v>3808</v>
      </c>
      <c r="E1811" s="78" t="s">
        <v>637</v>
      </c>
      <c r="F1811" s="78" t="s">
        <v>2612</v>
      </c>
      <c r="G1811" s="72" t="s">
        <v>3380</v>
      </c>
      <c r="H1811" s="78" t="s">
        <v>1372</v>
      </c>
      <c r="I1811" s="78">
        <v>1</v>
      </c>
      <c r="J1811" s="300">
        <v>200</v>
      </c>
      <c r="K1811" s="78">
        <v>50</v>
      </c>
      <c r="L1811" s="300">
        <v>1200</v>
      </c>
      <c r="M1811" s="72">
        <v>5</v>
      </c>
      <c r="N1811" s="77" t="s">
        <v>722</v>
      </c>
      <c r="O1811" s="78" t="s">
        <v>3547</v>
      </c>
      <c r="P1811" s="72" t="s">
        <v>3303</v>
      </c>
      <c r="Q1811" s="164">
        <v>1.1000000000000001</v>
      </c>
      <c r="R1811" s="125"/>
      <c r="S1811" s="110">
        <v>-7.06</v>
      </c>
      <c r="AA1811" s="195"/>
      <c r="AB1811" s="195"/>
      <c r="AC1811" s="195"/>
      <c r="AD1811" s="72"/>
      <c r="AE1811" s="316">
        <v>0.05</v>
      </c>
      <c r="AF1811" s="195"/>
      <c r="AG1811" s="195">
        <v>0.95</v>
      </c>
      <c r="AH1811" s="72"/>
      <c r="AQ1811" s="178" t="s">
        <v>824</v>
      </c>
      <c r="AR1811" s="66">
        <v>1.0640000000000001</v>
      </c>
      <c r="AS1811" s="66">
        <v>1.581</v>
      </c>
      <c r="AU1811" s="276">
        <v>100</v>
      </c>
      <c r="AV1811" s="276">
        <v>1900</v>
      </c>
      <c r="AW1811" s="276">
        <v>106.4</v>
      </c>
      <c r="AX1811" s="95">
        <v>1.2825141635029906</v>
      </c>
      <c r="AY1811" s="276">
        <v>3003.9</v>
      </c>
      <c r="AZ1811" s="95">
        <v>42.481561200125405</v>
      </c>
      <c r="BA1811" s="178"/>
      <c r="BB1811" s="98" t="s">
        <v>722</v>
      </c>
      <c r="BC1811" s="270" t="s">
        <v>1126</v>
      </c>
      <c r="BD1811" s="72">
        <v>48.68</v>
      </c>
      <c r="BE1811" s="72">
        <v>0.53</v>
      </c>
      <c r="BF1811" s="72">
        <v>3.08</v>
      </c>
      <c r="BG1811" s="72">
        <v>0.08</v>
      </c>
      <c r="BH1811" s="72">
        <v>14.45</v>
      </c>
      <c r="BI1811" s="72">
        <v>0.2</v>
      </c>
      <c r="BJ1811" s="72"/>
      <c r="BK1811" s="72"/>
      <c r="BL1811" s="72"/>
      <c r="BM1811" s="72"/>
      <c r="BN1811" s="72">
        <v>12.67</v>
      </c>
      <c r="BO1811" s="72">
        <v>0.4</v>
      </c>
      <c r="BP1811" s="72"/>
      <c r="BQ1811" s="72"/>
      <c r="BR1811" s="72">
        <v>6.31</v>
      </c>
      <c r="BS1811" s="72">
        <v>0.2</v>
      </c>
      <c r="BT1811" s="72"/>
      <c r="BU1811" s="72"/>
      <c r="BV1811" s="72"/>
      <c r="BW1811" s="72"/>
      <c r="BX1811" s="72">
        <v>10.76</v>
      </c>
      <c r="BY1811" s="72">
        <v>0.22</v>
      </c>
      <c r="BZ1811" s="72">
        <v>2.65</v>
      </c>
      <c r="CA1811" s="72">
        <v>0.28999999999999998</v>
      </c>
      <c r="CB1811" s="72">
        <v>0.3</v>
      </c>
      <c r="CC1811" s="72">
        <v>0.04</v>
      </c>
      <c r="CD1811" s="72"/>
      <c r="CE1811" s="72"/>
      <c r="CF1811" s="72"/>
      <c r="CG1811" s="72"/>
      <c r="CH1811" s="72"/>
      <c r="CI1811" s="72"/>
      <c r="CJ1811" s="72"/>
      <c r="CK1811" s="72"/>
      <c r="CL1811" s="72"/>
      <c r="CM1811" s="72"/>
      <c r="CN1811" s="72"/>
      <c r="CO1811" s="72"/>
      <c r="CP1811" s="72"/>
      <c r="CQ1811" s="72"/>
      <c r="CR1811" s="72"/>
      <c r="CS1811" s="72"/>
      <c r="CT1811" s="72"/>
      <c r="CU1811" s="72"/>
      <c r="CV1811" s="72"/>
      <c r="CW1811" s="72"/>
      <c r="CX1811" s="72"/>
      <c r="CY1811" s="72"/>
      <c r="CZ1811" s="72"/>
      <c r="DA1811" s="72"/>
      <c r="DB1811" s="72"/>
      <c r="DC1811" s="72"/>
      <c r="DD1811" s="72"/>
      <c r="DE1811" s="72"/>
      <c r="DF1811" s="72"/>
      <c r="DG1811" s="72"/>
      <c r="DH1811" s="78">
        <v>98.92</v>
      </c>
      <c r="DI1811" s="72">
        <v>0.86</v>
      </c>
      <c r="DJ1811" s="77">
        <f t="shared" si="844"/>
        <v>1.0799999999999983</v>
      </c>
      <c r="DK1811" s="72"/>
      <c r="DL1811" s="77" t="s">
        <v>827</v>
      </c>
      <c r="DO1811" s="358">
        <v>0.82</v>
      </c>
      <c r="DP1811" s="72"/>
      <c r="DQ1811" s="374"/>
      <c r="DR1811" s="72"/>
      <c r="DS1811" s="246"/>
      <c r="DU1811" s="96"/>
      <c r="DW1811" s="178"/>
      <c r="DX1811" s="304">
        <f t="shared" si="845"/>
        <v>49.211484027496965</v>
      </c>
      <c r="DY1811" s="77">
        <f t="shared" si="846"/>
        <v>0.68564841124848608</v>
      </c>
      <c r="DZ1811" s="304">
        <f t="shared" si="847"/>
        <v>3.1136271734735139</v>
      </c>
      <c r="EA1811" s="77">
        <f t="shared" si="848"/>
        <v>8.5283482762184365E-2</v>
      </c>
      <c r="EB1811" s="304">
        <f t="shared" si="849"/>
        <v>14.607763849575415</v>
      </c>
      <c r="EC1811" s="77">
        <f t="shared" si="850"/>
        <v>0.23876093135944512</v>
      </c>
      <c r="ED1811" s="304">
        <f t="shared" si="851"/>
        <v>12.808329963606955</v>
      </c>
      <c r="EE1811" s="77">
        <f t="shared" si="852"/>
        <v>0.41941933252353919</v>
      </c>
      <c r="EF1811" s="304">
        <f t="shared" si="853"/>
        <v>0</v>
      </c>
      <c r="EG1811" s="77" t="e">
        <f t="shared" si="854"/>
        <v>#DIV/0!</v>
      </c>
      <c r="EH1811" s="304">
        <f t="shared" si="855"/>
        <v>6.3788920339668413</v>
      </c>
      <c r="EI1811" s="77">
        <f t="shared" si="856"/>
        <v>0.20965143835653463</v>
      </c>
      <c r="EJ1811" s="304">
        <f t="shared" si="857"/>
        <v>10.87747674888799</v>
      </c>
      <c r="EK1811" s="77">
        <f t="shared" si="858"/>
        <v>0.24167262996175923</v>
      </c>
      <c r="EL1811" s="304">
        <f t="shared" si="859"/>
        <v>2.6789324706833804</v>
      </c>
      <c r="EM1811" s="77">
        <f t="shared" si="860"/>
        <v>0.29408988162625144</v>
      </c>
      <c r="EN1811" s="304">
        <f t="shared" si="861"/>
        <v>0.30327537403962795</v>
      </c>
      <c r="EO1811" s="77">
        <f t="shared" si="862"/>
        <v>4.0522585503119407E-2</v>
      </c>
      <c r="EP1811" s="304">
        <f t="shared" si="863"/>
        <v>0</v>
      </c>
      <c r="EQ1811" s="77" t="e">
        <f t="shared" si="864"/>
        <v>#DIV/0!</v>
      </c>
      <c r="ER1811" s="77">
        <f t="shared" si="865"/>
        <v>100</v>
      </c>
      <c r="ES1811" s="77">
        <f t="shared" si="866"/>
        <v>1.2295022883550968</v>
      </c>
    </row>
    <row r="1812" spans="1:149" s="77" customFormat="1" x14ac:dyDescent="0.45">
      <c r="A1812" s="78" t="s">
        <v>1494</v>
      </c>
      <c r="B1812" s="178" t="s">
        <v>3425</v>
      </c>
      <c r="C1812" s="77" t="s">
        <v>3441</v>
      </c>
      <c r="D1812" s="77" t="s">
        <v>3808</v>
      </c>
      <c r="E1812" s="78" t="s">
        <v>637</v>
      </c>
      <c r="F1812" s="78" t="s">
        <v>2613</v>
      </c>
      <c r="G1812" s="72" t="s">
        <v>3380</v>
      </c>
      <c r="H1812" s="78" t="s">
        <v>1372</v>
      </c>
      <c r="I1812" s="78">
        <v>1</v>
      </c>
      <c r="J1812" s="300">
        <v>200</v>
      </c>
      <c r="K1812" s="78">
        <v>50</v>
      </c>
      <c r="L1812" s="300">
        <v>1200</v>
      </c>
      <c r="M1812" s="72">
        <v>5</v>
      </c>
      <c r="N1812" s="77" t="s">
        <v>722</v>
      </c>
      <c r="O1812" s="78" t="s">
        <v>3770</v>
      </c>
      <c r="P1812" s="72" t="s">
        <v>3303</v>
      </c>
      <c r="Q1812" s="164">
        <v>4.2</v>
      </c>
      <c r="R1812" s="125"/>
      <c r="S1812" s="110">
        <v>-3.95</v>
      </c>
      <c r="AA1812" s="195"/>
      <c r="AB1812" s="195"/>
      <c r="AC1812" s="195"/>
      <c r="AD1812" s="72"/>
      <c r="AE1812" s="316">
        <v>1</v>
      </c>
      <c r="AF1812" s="195"/>
      <c r="AG1812" s="195">
        <v>0</v>
      </c>
      <c r="AH1812" s="72"/>
      <c r="AQ1812" s="178"/>
      <c r="AR1812" s="66">
        <v>1.0069999999999999</v>
      </c>
      <c r="AS1812" s="66"/>
      <c r="AU1812" s="276">
        <v>2000</v>
      </c>
      <c r="AV1812" s="276"/>
      <c r="AW1812" s="276">
        <v>2013.9999999999998</v>
      </c>
      <c r="AX1812" s="95"/>
      <c r="AY1812" s="276"/>
      <c r="AZ1812" s="95"/>
      <c r="BA1812" s="178"/>
      <c r="BB1812" s="98" t="s">
        <v>722</v>
      </c>
      <c r="BC1812" s="270" t="s">
        <v>1126</v>
      </c>
      <c r="BD1812" s="72">
        <v>47.06</v>
      </c>
      <c r="BE1812" s="72">
        <v>0.41</v>
      </c>
      <c r="BF1812" s="72">
        <v>2.89</v>
      </c>
      <c r="BG1812" s="72">
        <v>7.0000000000000007E-2</v>
      </c>
      <c r="BH1812" s="72">
        <v>13.8</v>
      </c>
      <c r="BI1812" s="72">
        <v>0.22</v>
      </c>
      <c r="BJ1812" s="72"/>
      <c r="BK1812" s="72"/>
      <c r="BL1812" s="72"/>
      <c r="BM1812" s="72"/>
      <c r="BN1812" s="72">
        <v>12.65</v>
      </c>
      <c r="BO1812" s="72">
        <v>0.53</v>
      </c>
      <c r="BP1812" s="72"/>
      <c r="BQ1812" s="72"/>
      <c r="BR1812" s="72">
        <v>6.05</v>
      </c>
      <c r="BS1812" s="72">
        <v>0.19</v>
      </c>
      <c r="BT1812" s="72"/>
      <c r="BU1812" s="72"/>
      <c r="BV1812" s="72"/>
      <c r="BW1812" s="72"/>
      <c r="BX1812" s="72">
        <v>10.23</v>
      </c>
      <c r="BY1812" s="72">
        <v>0.16</v>
      </c>
      <c r="BZ1812" s="72">
        <v>2.57</v>
      </c>
      <c r="CA1812" s="72">
        <v>0.16</v>
      </c>
      <c r="CB1812" s="72">
        <v>0.26</v>
      </c>
      <c r="CC1812" s="72">
        <v>0.04</v>
      </c>
      <c r="CD1812" s="72"/>
      <c r="CE1812" s="72"/>
      <c r="CF1812" s="72"/>
      <c r="CG1812" s="72"/>
      <c r="CH1812" s="72"/>
      <c r="CI1812" s="72"/>
      <c r="CJ1812" s="72"/>
      <c r="CK1812" s="72"/>
      <c r="CL1812" s="72"/>
      <c r="CM1812" s="72"/>
      <c r="CN1812" s="72"/>
      <c r="CO1812" s="72"/>
      <c r="CP1812" s="72"/>
      <c r="CQ1812" s="72"/>
      <c r="CR1812" s="72"/>
      <c r="CS1812" s="72"/>
      <c r="CT1812" s="72"/>
      <c r="CU1812" s="72"/>
      <c r="CV1812" s="72"/>
      <c r="CW1812" s="72"/>
      <c r="CX1812" s="72"/>
      <c r="CY1812" s="72"/>
      <c r="CZ1812" s="72"/>
      <c r="DA1812" s="72"/>
      <c r="DB1812" s="72"/>
      <c r="DC1812" s="72"/>
      <c r="DD1812" s="72"/>
      <c r="DE1812" s="72"/>
      <c r="DF1812" s="72"/>
      <c r="DG1812" s="72"/>
      <c r="DH1812" s="78">
        <v>95.56</v>
      </c>
      <c r="DI1812" s="72">
        <v>0.81</v>
      </c>
      <c r="DJ1812" s="77">
        <f t="shared" si="844"/>
        <v>4.4399999999999977</v>
      </c>
      <c r="DK1812" s="72"/>
      <c r="DL1812" s="77" t="s">
        <v>827</v>
      </c>
      <c r="DO1812" s="358">
        <v>4.67</v>
      </c>
      <c r="DP1812" s="72"/>
      <c r="DQ1812" s="374"/>
      <c r="DR1812" s="72"/>
      <c r="DS1812" s="246"/>
      <c r="DU1812" s="96"/>
      <c r="DW1812" s="178"/>
      <c r="DX1812" s="304">
        <f t="shared" si="845"/>
        <v>49.246546672247803</v>
      </c>
      <c r="DY1812" s="77">
        <f t="shared" si="846"/>
        <v>0.59860867815622287</v>
      </c>
      <c r="DZ1812" s="304">
        <f t="shared" si="847"/>
        <v>3.0242779405609039</v>
      </c>
      <c r="EA1812" s="77">
        <f t="shared" si="848"/>
        <v>7.760837607834839E-2</v>
      </c>
      <c r="EB1812" s="304">
        <f t="shared" si="849"/>
        <v>14.44118878191712</v>
      </c>
      <c r="EC1812" s="77">
        <f t="shared" si="850"/>
        <v>0.26074117090035304</v>
      </c>
      <c r="ED1812" s="304">
        <f t="shared" si="851"/>
        <v>13.237756383424026</v>
      </c>
      <c r="EE1812" s="77">
        <f t="shared" si="852"/>
        <v>0.56586208543676153</v>
      </c>
      <c r="EF1812" s="304">
        <f t="shared" si="853"/>
        <v>0</v>
      </c>
      <c r="EG1812" s="77" t="e">
        <f t="shared" si="854"/>
        <v>#DIV/0!</v>
      </c>
      <c r="EH1812" s="304">
        <f t="shared" si="855"/>
        <v>6.3311008790288819</v>
      </c>
      <c r="EI1812" s="77">
        <f t="shared" si="856"/>
        <v>0.20594283287321302</v>
      </c>
      <c r="EJ1812" s="304">
        <f t="shared" si="857"/>
        <v>10.705316031812474</v>
      </c>
      <c r="EK1812" s="77">
        <f t="shared" si="858"/>
        <v>0.19044232773806091</v>
      </c>
      <c r="EL1812" s="304">
        <f t="shared" si="859"/>
        <v>2.6894097948932605</v>
      </c>
      <c r="EM1812" s="77">
        <f t="shared" si="860"/>
        <v>0.16897882595324701</v>
      </c>
      <c r="EN1812" s="304">
        <f t="shared" si="861"/>
        <v>0.27208036835496024</v>
      </c>
      <c r="EO1812" s="77">
        <f t="shared" si="862"/>
        <v>4.1922002914353752E-2</v>
      </c>
      <c r="EP1812" s="304">
        <f t="shared" si="863"/>
        <v>0</v>
      </c>
      <c r="EQ1812" s="77" t="e">
        <f t="shared" si="864"/>
        <v>#DIV/0!</v>
      </c>
      <c r="ER1812" s="77">
        <f t="shared" si="865"/>
        <v>100</v>
      </c>
      <c r="ES1812" s="77">
        <f t="shared" si="866"/>
        <v>1.1987369040625859</v>
      </c>
    </row>
    <row r="1813" spans="1:149" s="77" customFormat="1" x14ac:dyDescent="0.45">
      <c r="A1813" s="78" t="s">
        <v>1494</v>
      </c>
      <c r="B1813" s="178" t="s">
        <v>3425</v>
      </c>
      <c r="C1813" s="77" t="s">
        <v>3441</v>
      </c>
      <c r="D1813" s="77" t="s">
        <v>3808</v>
      </c>
      <c r="E1813" s="78" t="s">
        <v>637</v>
      </c>
      <c r="F1813" s="78" t="s">
        <v>2614</v>
      </c>
      <c r="G1813" s="72" t="s">
        <v>3380</v>
      </c>
      <c r="H1813" s="78" t="s">
        <v>1372</v>
      </c>
      <c r="I1813" s="78">
        <v>1</v>
      </c>
      <c r="J1813" s="300">
        <v>200</v>
      </c>
      <c r="K1813" s="78">
        <v>50</v>
      </c>
      <c r="L1813" s="300">
        <v>1200</v>
      </c>
      <c r="M1813" s="72">
        <v>5</v>
      </c>
      <c r="N1813" s="77" t="s">
        <v>722</v>
      </c>
      <c r="O1813" s="78" t="s">
        <v>3813</v>
      </c>
      <c r="P1813" s="72" t="s">
        <v>3303</v>
      </c>
      <c r="Q1813" s="164">
        <v>3.7</v>
      </c>
      <c r="R1813" s="125"/>
      <c r="S1813" s="110">
        <v>-4.47</v>
      </c>
      <c r="AA1813" s="195"/>
      <c r="AB1813" s="195"/>
      <c r="AC1813" s="195"/>
      <c r="AD1813" s="72"/>
      <c r="AE1813" s="316">
        <v>0.55000000000000004</v>
      </c>
      <c r="AF1813" s="195"/>
      <c r="AG1813" s="195">
        <v>0.45</v>
      </c>
      <c r="AH1813" s="72"/>
      <c r="AQ1813" s="178" t="s">
        <v>824</v>
      </c>
      <c r="AR1813" s="66">
        <v>1.0129999999999999</v>
      </c>
      <c r="AS1813" s="66">
        <v>1.6120000000000001</v>
      </c>
      <c r="AU1813" s="276">
        <v>1100</v>
      </c>
      <c r="AV1813" s="276">
        <v>899.99999999999989</v>
      </c>
      <c r="AW1813" s="276">
        <v>1114.3</v>
      </c>
      <c r="AX1813" s="95">
        <v>13.160545946851645</v>
      </c>
      <c r="AY1813" s="276">
        <v>1450.8</v>
      </c>
      <c r="AZ1813" s="95">
        <v>20.517410362908862</v>
      </c>
      <c r="BA1813" s="178"/>
      <c r="BB1813" s="98" t="s">
        <v>722</v>
      </c>
      <c r="BC1813" s="270" t="s">
        <v>1126</v>
      </c>
      <c r="BD1813" s="72">
        <v>47.5</v>
      </c>
      <c r="BE1813" s="72">
        <v>0.36</v>
      </c>
      <c r="BF1813" s="72">
        <v>2.93</v>
      </c>
      <c r="BG1813" s="72">
        <v>0.1</v>
      </c>
      <c r="BH1813" s="72">
        <v>13.79</v>
      </c>
      <c r="BI1813" s="72">
        <v>0.16</v>
      </c>
      <c r="BJ1813" s="72"/>
      <c r="BK1813" s="72"/>
      <c r="BL1813" s="72"/>
      <c r="BM1813" s="72"/>
      <c r="BN1813" s="72">
        <v>12.34</v>
      </c>
      <c r="BO1813" s="72">
        <v>0.43</v>
      </c>
      <c r="BP1813" s="72"/>
      <c r="BQ1813" s="72"/>
      <c r="BR1813" s="72">
        <v>6.11</v>
      </c>
      <c r="BS1813" s="72">
        <v>0.2</v>
      </c>
      <c r="BT1813" s="72"/>
      <c r="BU1813" s="72"/>
      <c r="BV1813" s="72"/>
      <c r="BW1813" s="72"/>
      <c r="BX1813" s="72">
        <v>10.33</v>
      </c>
      <c r="BY1813" s="72">
        <v>0.3</v>
      </c>
      <c r="BZ1813" s="72">
        <v>2.59</v>
      </c>
      <c r="CA1813" s="72">
        <v>0.22</v>
      </c>
      <c r="CB1813" s="72">
        <v>0.3</v>
      </c>
      <c r="CC1813" s="72">
        <v>0.06</v>
      </c>
      <c r="CD1813" s="72"/>
      <c r="CE1813" s="72"/>
      <c r="CF1813" s="72"/>
      <c r="CG1813" s="72"/>
      <c r="CH1813" s="72"/>
      <c r="CI1813" s="72"/>
      <c r="CJ1813" s="72"/>
      <c r="CK1813" s="72"/>
      <c r="CL1813" s="72"/>
      <c r="CM1813" s="72"/>
      <c r="CN1813" s="72"/>
      <c r="CO1813" s="72"/>
      <c r="CP1813" s="72"/>
      <c r="CQ1813" s="72"/>
      <c r="CR1813" s="72"/>
      <c r="CS1813" s="72"/>
      <c r="CT1813" s="72"/>
      <c r="CU1813" s="72"/>
      <c r="CV1813" s="72"/>
      <c r="CW1813" s="72"/>
      <c r="CX1813" s="72"/>
      <c r="CY1813" s="72"/>
      <c r="CZ1813" s="72"/>
      <c r="DA1813" s="72"/>
      <c r="DB1813" s="72"/>
      <c r="DC1813" s="72"/>
      <c r="DD1813" s="72"/>
      <c r="DE1813" s="72"/>
      <c r="DF1813" s="72"/>
      <c r="DG1813" s="72"/>
      <c r="DH1813" s="78">
        <v>95.93</v>
      </c>
      <c r="DI1813" s="72">
        <v>0.66</v>
      </c>
      <c r="DJ1813" s="77">
        <f t="shared" si="844"/>
        <v>4.0699999999999932</v>
      </c>
      <c r="DK1813" s="72"/>
      <c r="DL1813" s="77" t="s">
        <v>827</v>
      </c>
      <c r="DO1813" s="358">
        <v>2.9</v>
      </c>
      <c r="DP1813" s="72"/>
      <c r="DQ1813" s="374"/>
      <c r="DR1813" s="72"/>
      <c r="DS1813" s="246"/>
      <c r="DU1813" s="96"/>
      <c r="DW1813" s="178"/>
      <c r="DX1813" s="304">
        <f t="shared" si="845"/>
        <v>49.515271552173459</v>
      </c>
      <c r="DY1813" s="77">
        <f t="shared" si="846"/>
        <v>0.50683681207537079</v>
      </c>
      <c r="DZ1813" s="304">
        <f t="shared" si="847"/>
        <v>3.0543104346919629</v>
      </c>
      <c r="EA1813" s="77">
        <f t="shared" si="848"/>
        <v>0.10633960489285219</v>
      </c>
      <c r="EB1813" s="304">
        <f t="shared" si="849"/>
        <v>14.375065151673095</v>
      </c>
      <c r="EC1813" s="77">
        <f t="shared" si="850"/>
        <v>0.19390636264592531</v>
      </c>
      <c r="ED1813" s="304">
        <f t="shared" si="851"/>
        <v>12.863546335869906</v>
      </c>
      <c r="EE1813" s="77">
        <f t="shared" si="852"/>
        <v>0.45689686497187071</v>
      </c>
      <c r="EF1813" s="304">
        <f t="shared" si="853"/>
        <v>0</v>
      </c>
      <c r="EG1813" s="77" t="e">
        <f t="shared" si="854"/>
        <v>#DIV/0!</v>
      </c>
      <c r="EH1813" s="304">
        <f t="shared" si="855"/>
        <v>6.3692275617637861</v>
      </c>
      <c r="EI1813" s="77">
        <f t="shared" si="856"/>
        <v>0.2130407696542129</v>
      </c>
      <c r="EJ1813" s="304">
        <f t="shared" si="857"/>
        <v>10.768268529135828</v>
      </c>
      <c r="EK1813" s="77">
        <f t="shared" si="858"/>
        <v>0.3213837845696958</v>
      </c>
      <c r="EL1813" s="304">
        <f t="shared" si="859"/>
        <v>2.6998853330553527</v>
      </c>
      <c r="EM1813" s="77">
        <f t="shared" si="860"/>
        <v>0.2300849254489534</v>
      </c>
      <c r="EN1813" s="304">
        <f t="shared" si="861"/>
        <v>0.31272803085583234</v>
      </c>
      <c r="EO1813" s="77">
        <f t="shared" si="862"/>
        <v>6.2582602393075004E-2</v>
      </c>
      <c r="EP1813" s="304">
        <f t="shared" si="863"/>
        <v>0</v>
      </c>
      <c r="EQ1813" s="77" t="e">
        <f t="shared" si="864"/>
        <v>#DIV/0!</v>
      </c>
      <c r="ER1813" s="77">
        <f t="shared" si="865"/>
        <v>100</v>
      </c>
      <c r="ES1813" s="77">
        <f t="shared" si="866"/>
        <v>0.97298128965520969</v>
      </c>
    </row>
    <row r="1814" spans="1:149" s="77" customFormat="1" x14ac:dyDescent="0.45">
      <c r="A1814" s="78" t="s">
        <v>1494</v>
      </c>
      <c r="B1814" s="178" t="s">
        <v>3425</v>
      </c>
      <c r="C1814" s="77" t="s">
        <v>3441</v>
      </c>
      <c r="D1814" s="77" t="s">
        <v>3808</v>
      </c>
      <c r="E1814" s="78" t="s">
        <v>637</v>
      </c>
      <c r="F1814" s="78" t="s">
        <v>2615</v>
      </c>
      <c r="G1814" s="72" t="s">
        <v>3380</v>
      </c>
      <c r="H1814" s="78" t="s">
        <v>1372</v>
      </c>
      <c r="I1814" s="78">
        <v>1</v>
      </c>
      <c r="J1814" s="300">
        <v>200</v>
      </c>
      <c r="K1814" s="78">
        <v>50</v>
      </c>
      <c r="L1814" s="300">
        <v>1200</v>
      </c>
      <c r="M1814" s="72">
        <v>5</v>
      </c>
      <c r="N1814" s="77" t="s">
        <v>722</v>
      </c>
      <c r="O1814" s="78" t="s">
        <v>3818</v>
      </c>
      <c r="P1814" s="72" t="s">
        <v>3303</v>
      </c>
      <c r="Q1814" s="164">
        <v>2.9</v>
      </c>
      <c r="R1814" s="125"/>
      <c r="S1814" s="110">
        <v>-5.27</v>
      </c>
      <c r="AA1814" s="195"/>
      <c r="AB1814" s="195"/>
      <c r="AC1814" s="195"/>
      <c r="AD1814" s="72"/>
      <c r="AE1814" s="316">
        <v>0.22</v>
      </c>
      <c r="AF1814" s="195"/>
      <c r="AG1814" s="195">
        <v>0.78</v>
      </c>
      <c r="AH1814" s="72"/>
      <c r="AQ1814" s="178" t="s">
        <v>824</v>
      </c>
      <c r="AR1814" s="66">
        <v>1.04</v>
      </c>
      <c r="AS1814" s="66">
        <v>1.587</v>
      </c>
      <c r="AU1814" s="276">
        <v>440</v>
      </c>
      <c r="AV1814" s="276">
        <v>1560</v>
      </c>
      <c r="AW1814" s="276">
        <v>457.6</v>
      </c>
      <c r="AX1814" s="95">
        <v>5.4710481004439266</v>
      </c>
      <c r="AY1814" s="276">
        <v>2475.7199999999998</v>
      </c>
      <c r="AZ1814" s="95">
        <v>35.011968006383185</v>
      </c>
      <c r="BA1814" s="178"/>
      <c r="BB1814" s="98" t="s">
        <v>722</v>
      </c>
      <c r="BC1814" s="270" t="s">
        <v>1126</v>
      </c>
      <c r="BD1814" s="72">
        <v>47.95</v>
      </c>
      <c r="BE1814" s="72">
        <v>0.39</v>
      </c>
      <c r="BF1814" s="72">
        <v>2.98</v>
      </c>
      <c r="BG1814" s="72">
        <v>0.09</v>
      </c>
      <c r="BH1814" s="72">
        <v>14.07</v>
      </c>
      <c r="BI1814" s="72">
        <v>0.17</v>
      </c>
      <c r="BJ1814" s="72"/>
      <c r="BK1814" s="72"/>
      <c r="BL1814" s="72"/>
      <c r="BM1814" s="72"/>
      <c r="BN1814" s="72">
        <v>12.91</v>
      </c>
      <c r="BO1814" s="72">
        <v>0.4</v>
      </c>
      <c r="BP1814" s="72"/>
      <c r="BQ1814" s="72"/>
      <c r="BR1814" s="72">
        <v>6.21</v>
      </c>
      <c r="BS1814" s="72">
        <v>0.24</v>
      </c>
      <c r="BT1814" s="72"/>
      <c r="BU1814" s="72"/>
      <c r="BV1814" s="72"/>
      <c r="BW1814" s="72"/>
      <c r="BX1814" s="72">
        <v>10.39</v>
      </c>
      <c r="BY1814" s="72">
        <v>0.22</v>
      </c>
      <c r="BZ1814" s="72">
        <v>2.62</v>
      </c>
      <c r="CA1814" s="72">
        <v>0.25</v>
      </c>
      <c r="CB1814" s="72">
        <v>0.28999999999999998</v>
      </c>
      <c r="CC1814" s="72">
        <v>0.05</v>
      </c>
      <c r="CD1814" s="72"/>
      <c r="CE1814" s="72"/>
      <c r="CF1814" s="72"/>
      <c r="CG1814" s="72"/>
      <c r="CH1814" s="72"/>
      <c r="CI1814" s="72"/>
      <c r="CJ1814" s="72"/>
      <c r="CK1814" s="72"/>
      <c r="CL1814" s="72"/>
      <c r="CM1814" s="72"/>
      <c r="CN1814" s="72"/>
      <c r="CO1814" s="72"/>
      <c r="CP1814" s="72"/>
      <c r="CQ1814" s="72"/>
      <c r="CR1814" s="72"/>
      <c r="CS1814" s="72"/>
      <c r="CT1814" s="72"/>
      <c r="CU1814" s="72"/>
      <c r="CV1814" s="72"/>
      <c r="CW1814" s="72"/>
      <c r="CX1814" s="72"/>
      <c r="CY1814" s="72"/>
      <c r="CZ1814" s="72"/>
      <c r="DA1814" s="72"/>
      <c r="DB1814" s="72"/>
      <c r="DC1814" s="72"/>
      <c r="DD1814" s="72"/>
      <c r="DE1814" s="72"/>
      <c r="DF1814" s="72"/>
      <c r="DG1814" s="72"/>
      <c r="DH1814" s="78">
        <v>97.44</v>
      </c>
      <c r="DI1814" s="72">
        <v>0.6</v>
      </c>
      <c r="DJ1814" s="77">
        <f t="shared" si="844"/>
        <v>2.5600000000000023</v>
      </c>
      <c r="DK1814" s="72"/>
      <c r="DL1814" s="77" t="s">
        <v>827</v>
      </c>
      <c r="DO1814" s="358">
        <v>1.85</v>
      </c>
      <c r="DP1814" s="72"/>
      <c r="DQ1814" s="374"/>
      <c r="DR1814" s="72"/>
      <c r="DS1814" s="246"/>
      <c r="DU1814" s="96"/>
      <c r="DW1814" s="178"/>
      <c r="DX1814" s="304">
        <f t="shared" si="845"/>
        <v>49.209770114942529</v>
      </c>
      <c r="DY1814" s="77">
        <f t="shared" si="846"/>
        <v>0.50201164897373962</v>
      </c>
      <c r="DZ1814" s="304">
        <f t="shared" si="847"/>
        <v>3.0582922824302137</v>
      </c>
      <c r="EA1814" s="77">
        <f t="shared" si="848"/>
        <v>9.426476177818531E-2</v>
      </c>
      <c r="EB1814" s="304">
        <f t="shared" si="849"/>
        <v>14.439655172413794</v>
      </c>
      <c r="EC1814" s="77">
        <f t="shared" si="850"/>
        <v>0.19581681797912223</v>
      </c>
      <c r="ED1814" s="304">
        <f t="shared" si="851"/>
        <v>13.249178981937604</v>
      </c>
      <c r="EE1814" s="77">
        <f t="shared" si="852"/>
        <v>0.41853739479005397</v>
      </c>
      <c r="EF1814" s="304">
        <f t="shared" si="853"/>
        <v>0</v>
      </c>
      <c r="EG1814" s="77" t="e">
        <f t="shared" si="854"/>
        <v>#DIV/0!</v>
      </c>
      <c r="EH1814" s="304">
        <f t="shared" si="855"/>
        <v>6.3731527093596059</v>
      </c>
      <c r="EI1814" s="77">
        <f t="shared" si="856"/>
        <v>0.24941214003846182</v>
      </c>
      <c r="EJ1814" s="304">
        <f t="shared" si="857"/>
        <v>10.662972085385878</v>
      </c>
      <c r="EK1814" s="77">
        <f t="shared" si="858"/>
        <v>0.23513327670409762</v>
      </c>
      <c r="EL1814" s="304">
        <f t="shared" si="859"/>
        <v>2.6888341543513961</v>
      </c>
      <c r="EM1814" s="77">
        <f t="shared" si="860"/>
        <v>0.25710181330211196</v>
      </c>
      <c r="EN1814" s="304">
        <f t="shared" si="861"/>
        <v>0.29761904761904762</v>
      </c>
      <c r="EO1814" s="77">
        <f t="shared" si="862"/>
        <v>5.1346343999684421E-2</v>
      </c>
      <c r="EP1814" s="304">
        <f t="shared" si="863"/>
        <v>0</v>
      </c>
      <c r="EQ1814" s="77" t="e">
        <f t="shared" si="864"/>
        <v>#DIV/0!</v>
      </c>
      <c r="ER1814" s="77">
        <f t="shared" si="865"/>
        <v>100</v>
      </c>
      <c r="ES1814" s="77">
        <f t="shared" si="866"/>
        <v>0.87082115909673341</v>
      </c>
    </row>
    <row r="1815" spans="1:149" s="77" customFormat="1" x14ac:dyDescent="0.45">
      <c r="A1815" s="78" t="s">
        <v>1494</v>
      </c>
      <c r="B1815" s="178" t="s">
        <v>3425</v>
      </c>
      <c r="C1815" s="77" t="s">
        <v>3441</v>
      </c>
      <c r="D1815" s="77" t="s">
        <v>3808</v>
      </c>
      <c r="E1815" s="78" t="s">
        <v>637</v>
      </c>
      <c r="F1815" s="78" t="s">
        <v>2616</v>
      </c>
      <c r="G1815" s="72" t="s">
        <v>3380</v>
      </c>
      <c r="H1815" s="78" t="s">
        <v>1372</v>
      </c>
      <c r="I1815" s="78">
        <v>1</v>
      </c>
      <c r="J1815" s="300">
        <v>200</v>
      </c>
      <c r="K1815" s="78">
        <v>50</v>
      </c>
      <c r="L1815" s="300">
        <v>1200</v>
      </c>
      <c r="M1815" s="72">
        <v>5</v>
      </c>
      <c r="N1815" s="77" t="s">
        <v>722</v>
      </c>
      <c r="O1815" s="78" t="s">
        <v>3819</v>
      </c>
      <c r="P1815" s="72" t="s">
        <v>3303</v>
      </c>
      <c r="Q1815" s="164">
        <v>1.7</v>
      </c>
      <c r="R1815" s="125"/>
      <c r="S1815" s="110">
        <v>-6.4</v>
      </c>
      <c r="AA1815" s="195"/>
      <c r="AB1815" s="195"/>
      <c r="AC1815" s="195"/>
      <c r="AD1815" s="72"/>
      <c r="AE1815" s="316">
        <v>0.06</v>
      </c>
      <c r="AF1815" s="195"/>
      <c r="AG1815" s="195">
        <v>0.94</v>
      </c>
      <c r="AH1815" s="72"/>
      <c r="AQ1815" s="178" t="s">
        <v>824</v>
      </c>
      <c r="AR1815" s="66">
        <v>1.0620000000000001</v>
      </c>
      <c r="AS1815" s="66">
        <v>1.5820000000000001</v>
      </c>
      <c r="AU1815" s="276">
        <v>120</v>
      </c>
      <c r="AV1815" s="276">
        <v>1880</v>
      </c>
      <c r="AW1815" s="276">
        <v>127.44000000000001</v>
      </c>
      <c r="AX1815" s="95">
        <v>1.5349229206235027</v>
      </c>
      <c r="AY1815" s="276">
        <v>2974.1600000000003</v>
      </c>
      <c r="AZ1815" s="95">
        <v>42.06097408667565</v>
      </c>
      <c r="BA1815" s="178"/>
      <c r="BB1815" s="98" t="s">
        <v>722</v>
      </c>
      <c r="BC1815" s="270" t="s">
        <v>1126</v>
      </c>
      <c r="BD1815" s="72">
        <v>48.76</v>
      </c>
      <c r="BE1815" s="72">
        <v>0.42</v>
      </c>
      <c r="BF1815" s="72">
        <v>3.04</v>
      </c>
      <c r="BG1815" s="72">
        <v>0.14000000000000001</v>
      </c>
      <c r="BH1815" s="72">
        <v>14.29</v>
      </c>
      <c r="BI1815" s="72">
        <v>0.17</v>
      </c>
      <c r="BJ1815" s="72"/>
      <c r="BK1815" s="72"/>
      <c r="BL1815" s="72"/>
      <c r="BM1815" s="72"/>
      <c r="BN1815" s="72">
        <v>12.77</v>
      </c>
      <c r="BO1815" s="72">
        <v>0.42</v>
      </c>
      <c r="BP1815" s="72"/>
      <c r="BQ1815" s="72"/>
      <c r="BR1815" s="72">
        <v>6.26</v>
      </c>
      <c r="BS1815" s="72">
        <v>0.14000000000000001</v>
      </c>
      <c r="BT1815" s="72"/>
      <c r="BU1815" s="72"/>
      <c r="BV1815" s="72"/>
      <c r="BW1815" s="72"/>
      <c r="BX1815" s="72">
        <v>10.6</v>
      </c>
      <c r="BY1815" s="72">
        <v>0.3</v>
      </c>
      <c r="BZ1815" s="72">
        <v>2.71</v>
      </c>
      <c r="CA1815" s="72">
        <v>0.18</v>
      </c>
      <c r="CB1815" s="72">
        <v>0.3</v>
      </c>
      <c r="CC1815" s="72">
        <v>0.04</v>
      </c>
      <c r="CD1815" s="72"/>
      <c r="CE1815" s="72"/>
      <c r="CF1815" s="72"/>
      <c r="CG1815" s="72"/>
      <c r="CH1815" s="72"/>
      <c r="CI1815" s="72"/>
      <c r="CJ1815" s="72"/>
      <c r="CK1815" s="72"/>
      <c r="CL1815" s="72"/>
      <c r="CM1815" s="72"/>
      <c r="CN1815" s="72"/>
      <c r="CO1815" s="72"/>
      <c r="CP1815" s="72"/>
      <c r="CQ1815" s="72"/>
      <c r="CR1815" s="72"/>
      <c r="CS1815" s="72"/>
      <c r="CT1815" s="72"/>
      <c r="CU1815" s="72"/>
      <c r="CV1815" s="72"/>
      <c r="CW1815" s="72"/>
      <c r="CX1815" s="72"/>
      <c r="CY1815" s="72"/>
      <c r="CZ1815" s="72"/>
      <c r="DA1815" s="72"/>
      <c r="DB1815" s="72"/>
      <c r="DC1815" s="72"/>
      <c r="DD1815" s="72"/>
      <c r="DE1815" s="72"/>
      <c r="DF1815" s="72"/>
      <c r="DG1815" s="72"/>
      <c r="DH1815" s="78">
        <v>98.76</v>
      </c>
      <c r="DI1815" s="72">
        <v>0.54</v>
      </c>
      <c r="DJ1815" s="77">
        <f t="shared" si="844"/>
        <v>1.2399999999999949</v>
      </c>
      <c r="DK1815" s="72"/>
      <c r="DL1815" s="77" t="s">
        <v>827</v>
      </c>
      <c r="DO1815" s="358">
        <v>0.94</v>
      </c>
      <c r="DP1815" s="72"/>
      <c r="DQ1815" s="374"/>
      <c r="DR1815" s="72"/>
      <c r="DS1815" s="246"/>
      <c r="DU1815" s="96"/>
      <c r="DW1815" s="178"/>
      <c r="DX1815" s="304">
        <f t="shared" si="845"/>
        <v>49.37221547185095</v>
      </c>
      <c r="DY1815" s="77">
        <f t="shared" si="846"/>
        <v>0.50372063030068537</v>
      </c>
      <c r="DZ1815" s="304">
        <f t="shared" si="847"/>
        <v>3.0781692993114622</v>
      </c>
      <c r="EA1815" s="77">
        <f t="shared" si="848"/>
        <v>0.14275345634297673</v>
      </c>
      <c r="EB1815" s="304">
        <f t="shared" si="849"/>
        <v>14.469420818144997</v>
      </c>
      <c r="EC1815" s="77">
        <f t="shared" si="850"/>
        <v>0.1894455120423387</v>
      </c>
      <c r="ED1815" s="304">
        <f t="shared" si="851"/>
        <v>12.930336168489266</v>
      </c>
      <c r="EE1815" s="77">
        <f t="shared" si="852"/>
        <v>0.4311102146661801</v>
      </c>
      <c r="EF1815" s="304">
        <f t="shared" si="853"/>
        <v>0</v>
      </c>
      <c r="EG1815" s="77" t="e">
        <f t="shared" si="854"/>
        <v>#DIV/0!</v>
      </c>
      <c r="EH1815" s="304">
        <f t="shared" si="855"/>
        <v>6.3385986229242599</v>
      </c>
      <c r="EI1815" s="77">
        <f t="shared" si="856"/>
        <v>0.14593307830119787</v>
      </c>
      <c r="EJ1815" s="304">
        <f t="shared" si="857"/>
        <v>10.733090319967598</v>
      </c>
      <c r="EK1815" s="77">
        <f t="shared" si="858"/>
        <v>0.30938375170778437</v>
      </c>
      <c r="EL1815" s="304">
        <f t="shared" si="859"/>
        <v>2.7440259214256786</v>
      </c>
      <c r="EM1815" s="77">
        <f t="shared" si="860"/>
        <v>0.18287654327626318</v>
      </c>
      <c r="EN1815" s="304">
        <f t="shared" si="861"/>
        <v>0.30376670716889426</v>
      </c>
      <c r="EO1815" s="77">
        <f t="shared" si="862"/>
        <v>4.0536269564356887E-2</v>
      </c>
      <c r="EP1815" s="304">
        <f t="shared" si="863"/>
        <v>0</v>
      </c>
      <c r="EQ1815" s="77" t="e">
        <f t="shared" si="864"/>
        <v>#DIV/0!</v>
      </c>
      <c r="ER1815" s="77">
        <f t="shared" si="865"/>
        <v>100</v>
      </c>
      <c r="ES1815" s="77">
        <f t="shared" si="866"/>
        <v>0.77326379473620022</v>
      </c>
    </row>
    <row r="1816" spans="1:149" s="91" customFormat="1" ht="14.65" thickBot="1" x14ac:dyDescent="0.5">
      <c r="A1816" s="89" t="s">
        <v>1494</v>
      </c>
      <c r="B1816" s="206" t="s">
        <v>3425</v>
      </c>
      <c r="C1816" s="91" t="s">
        <v>3441</v>
      </c>
      <c r="D1816" s="91" t="s">
        <v>3808</v>
      </c>
      <c r="E1816" s="89" t="s">
        <v>637</v>
      </c>
      <c r="F1816" s="89" t="s">
        <v>2617</v>
      </c>
      <c r="G1816" s="90" t="s">
        <v>3380</v>
      </c>
      <c r="H1816" s="89" t="s">
        <v>1372</v>
      </c>
      <c r="I1816" s="89">
        <v>1</v>
      </c>
      <c r="J1816" s="301">
        <v>200</v>
      </c>
      <c r="K1816" s="89">
        <v>50</v>
      </c>
      <c r="L1816" s="301">
        <v>1200</v>
      </c>
      <c r="M1816" s="90">
        <v>5</v>
      </c>
      <c r="N1816" s="91" t="s">
        <v>722</v>
      </c>
      <c r="O1816" s="89" t="s">
        <v>3820</v>
      </c>
      <c r="P1816" s="90" t="s">
        <v>3303</v>
      </c>
      <c r="Q1816" s="204">
        <v>0.8</v>
      </c>
      <c r="R1816" s="203"/>
      <c r="S1816" s="111">
        <v>-7.35</v>
      </c>
      <c r="AA1816" s="196"/>
      <c r="AB1816" s="196"/>
      <c r="AC1816" s="196"/>
      <c r="AD1816" s="90"/>
      <c r="AE1816" s="317">
        <v>0.02</v>
      </c>
      <c r="AF1816" s="196"/>
      <c r="AG1816" s="196">
        <v>0.98</v>
      </c>
      <c r="AH1816" s="90"/>
      <c r="AQ1816" s="206" t="s">
        <v>824</v>
      </c>
      <c r="AR1816" s="69">
        <v>1.069</v>
      </c>
      <c r="AS1816" s="69">
        <v>1.581</v>
      </c>
      <c r="AU1816" s="277">
        <v>40</v>
      </c>
      <c r="AV1816" s="277">
        <v>1960</v>
      </c>
      <c r="AW1816" s="277">
        <v>42.76</v>
      </c>
      <c r="AX1816" s="259">
        <v>0.51617265699985115</v>
      </c>
      <c r="AY1816" s="277">
        <v>3098.7599999999998</v>
      </c>
      <c r="AZ1816" s="259">
        <v>43.823084185392517</v>
      </c>
      <c r="BA1816" s="206"/>
      <c r="BB1816" s="141" t="s">
        <v>722</v>
      </c>
      <c r="BC1816" s="271" t="s">
        <v>1126</v>
      </c>
      <c r="BD1816" s="90">
        <v>48.99</v>
      </c>
      <c r="BE1816" s="90">
        <v>0.4</v>
      </c>
      <c r="BF1816" s="90">
        <v>3.07</v>
      </c>
      <c r="BG1816" s="90">
        <v>0.11</v>
      </c>
      <c r="BH1816" s="90">
        <v>14.36</v>
      </c>
      <c r="BI1816" s="90">
        <v>0.22</v>
      </c>
      <c r="BJ1816" s="90"/>
      <c r="BK1816" s="90"/>
      <c r="BL1816" s="90"/>
      <c r="BM1816" s="90"/>
      <c r="BN1816" s="90">
        <v>12.8</v>
      </c>
      <c r="BO1816" s="90">
        <v>0.41</v>
      </c>
      <c r="BP1816" s="90"/>
      <c r="BQ1816" s="90"/>
      <c r="BR1816" s="90">
        <v>6.33</v>
      </c>
      <c r="BS1816" s="90">
        <v>0.22</v>
      </c>
      <c r="BT1816" s="90"/>
      <c r="BU1816" s="90"/>
      <c r="BV1816" s="90"/>
      <c r="BW1816" s="90"/>
      <c r="BX1816" s="90">
        <v>10.69</v>
      </c>
      <c r="BY1816" s="90">
        <v>0.26</v>
      </c>
      <c r="BZ1816" s="90">
        <v>2.78</v>
      </c>
      <c r="CA1816" s="90">
        <v>0.26</v>
      </c>
      <c r="CB1816" s="90">
        <v>0.28999999999999998</v>
      </c>
      <c r="CC1816" s="90">
        <v>0.03</v>
      </c>
      <c r="CD1816" s="90"/>
      <c r="CE1816" s="90"/>
      <c r="CF1816" s="90"/>
      <c r="CG1816" s="90"/>
      <c r="CH1816" s="90"/>
      <c r="CI1816" s="90"/>
      <c r="CJ1816" s="90"/>
      <c r="CK1816" s="90"/>
      <c r="CL1816" s="90"/>
      <c r="CM1816" s="90"/>
      <c r="CN1816" s="90"/>
      <c r="CO1816" s="90"/>
      <c r="CP1816" s="90"/>
      <c r="CQ1816" s="90"/>
      <c r="CR1816" s="90"/>
      <c r="CS1816" s="90"/>
      <c r="CT1816" s="90"/>
      <c r="CU1816" s="90"/>
      <c r="CV1816" s="90"/>
      <c r="CW1816" s="90"/>
      <c r="CX1816" s="90"/>
      <c r="CY1816" s="90"/>
      <c r="CZ1816" s="90"/>
      <c r="DA1816" s="90"/>
      <c r="DB1816" s="90"/>
      <c r="DC1816" s="90"/>
      <c r="DD1816" s="90"/>
      <c r="DE1816" s="90"/>
      <c r="DF1816" s="90"/>
      <c r="DG1816" s="90"/>
      <c r="DH1816" s="89">
        <v>99.35</v>
      </c>
      <c r="DI1816" s="90">
        <v>0.78</v>
      </c>
      <c r="DJ1816" s="91">
        <f t="shared" si="844"/>
        <v>0.65000000000000568</v>
      </c>
      <c r="DK1816" s="90"/>
      <c r="DL1816" s="91" t="s">
        <v>827</v>
      </c>
      <c r="DO1816" s="359">
        <v>0.72</v>
      </c>
      <c r="DP1816" s="90"/>
      <c r="DQ1816" s="375"/>
      <c r="DR1816" s="90"/>
      <c r="DS1816" s="251"/>
      <c r="DU1816" s="97"/>
      <c r="DW1816" s="206"/>
      <c r="DX1816" s="305">
        <f t="shared" si="845"/>
        <v>49.310518369401116</v>
      </c>
      <c r="DY1816" s="91">
        <f t="shared" si="846"/>
        <v>0.55854868308239602</v>
      </c>
      <c r="DZ1816" s="305">
        <f t="shared" si="847"/>
        <v>3.090085556114746</v>
      </c>
      <c r="EA1816" s="91">
        <f t="shared" si="848"/>
        <v>0.11334642529556857</v>
      </c>
      <c r="EB1816" s="305">
        <f t="shared" si="849"/>
        <v>14.453950679416206</v>
      </c>
      <c r="EC1816" s="91">
        <f t="shared" si="850"/>
        <v>0.24882271049366078</v>
      </c>
      <c r="ED1816" s="305">
        <f t="shared" si="851"/>
        <v>12.883744338198291</v>
      </c>
      <c r="EE1816" s="91">
        <f t="shared" si="852"/>
        <v>0.42489793360299899</v>
      </c>
      <c r="EF1816" s="305">
        <f t="shared" si="853"/>
        <v>0</v>
      </c>
      <c r="EG1816" s="91" t="e">
        <f t="shared" si="854"/>
        <v>#DIV/0!</v>
      </c>
      <c r="EH1816" s="305">
        <f t="shared" si="855"/>
        <v>6.371414192249623</v>
      </c>
      <c r="EI1816" s="91">
        <f t="shared" si="856"/>
        <v>0.22701895576823933</v>
      </c>
      <c r="EJ1816" s="305">
        <f t="shared" si="857"/>
        <v>10.759939607448416</v>
      </c>
      <c r="EK1816" s="91">
        <f t="shared" si="858"/>
        <v>0.27499771576924559</v>
      </c>
      <c r="EL1816" s="305">
        <f t="shared" si="859"/>
        <v>2.7981882234524411</v>
      </c>
      <c r="EM1816" s="91">
        <f t="shared" si="860"/>
        <v>0.26262152498402369</v>
      </c>
      <c r="EN1816" s="305">
        <f t="shared" si="861"/>
        <v>0.291897332662305</v>
      </c>
      <c r="EO1816" s="91">
        <f t="shared" si="862"/>
        <v>3.0283113094564829E-2</v>
      </c>
      <c r="EP1816" s="305">
        <f t="shared" si="863"/>
        <v>0</v>
      </c>
      <c r="EQ1816" s="91" t="e">
        <f t="shared" si="864"/>
        <v>#DIV/0!</v>
      </c>
      <c r="ER1816" s="91">
        <f t="shared" si="865"/>
        <v>100</v>
      </c>
      <c r="ES1816" s="91">
        <f t="shared" si="866"/>
        <v>1.1103035517373065</v>
      </c>
    </row>
    <row r="1817" spans="1:149" x14ac:dyDescent="0.45">
      <c r="A1817" s="78" t="s">
        <v>1495</v>
      </c>
      <c r="B1817" s="174" t="s">
        <v>902</v>
      </c>
      <c r="C1817" s="51" t="s">
        <v>3630</v>
      </c>
      <c r="D1817" s="51" t="s">
        <v>3821</v>
      </c>
      <c r="E1817" s="78" t="s">
        <v>637</v>
      </c>
      <c r="F1817" s="78" t="s">
        <v>2618</v>
      </c>
      <c r="G1817" s="72" t="s">
        <v>3380</v>
      </c>
      <c r="H1817" s="78" t="s">
        <v>1372</v>
      </c>
      <c r="I1817" s="78"/>
      <c r="J1817" s="300">
        <v>500</v>
      </c>
      <c r="K1817" s="78"/>
      <c r="L1817" s="300">
        <v>1250</v>
      </c>
      <c r="M1817" s="72"/>
      <c r="O1817" s="78" t="s">
        <v>3535</v>
      </c>
      <c r="P1817" s="72" t="s">
        <v>1374</v>
      </c>
      <c r="Q1817" s="114">
        <v>4.7</v>
      </c>
      <c r="AA1817" s="195"/>
      <c r="AB1817" s="195"/>
      <c r="AC1817" s="195"/>
      <c r="AD1817" s="72"/>
      <c r="AE1817" s="316">
        <v>7.0000000000000007E-2</v>
      </c>
      <c r="AF1817" s="195"/>
      <c r="AG1817" s="195">
        <v>0.93</v>
      </c>
      <c r="AH1817" s="72"/>
      <c r="AQ1817" s="174" t="s">
        <v>824</v>
      </c>
      <c r="AR1817" s="53">
        <v>1.3280000000000001</v>
      </c>
      <c r="AS1817" s="53">
        <v>3.2669999999999999</v>
      </c>
      <c r="AT1817" s="77"/>
      <c r="AU1817" s="276">
        <v>350.00000000000006</v>
      </c>
      <c r="AV1817" s="276">
        <v>4650</v>
      </c>
      <c r="AW1817" s="276">
        <v>464.80000000000013</v>
      </c>
      <c r="AX1817" s="95">
        <v>2.6507190522519091</v>
      </c>
      <c r="AY1817" s="276">
        <v>15191.55</v>
      </c>
      <c r="AZ1817" s="95">
        <v>163.61800085164833</v>
      </c>
      <c r="BB1817" s="80" t="s">
        <v>3412</v>
      </c>
      <c r="BC1817" s="270" t="s">
        <v>1126</v>
      </c>
      <c r="BD1817" s="72">
        <v>64.62</v>
      </c>
      <c r="BE1817" s="72"/>
      <c r="BF1817" s="72">
        <v>0.65</v>
      </c>
      <c r="BG1817" s="72"/>
      <c r="BH1817" s="72">
        <v>15.15</v>
      </c>
      <c r="BI1817" s="72"/>
      <c r="BJ1817" s="72"/>
      <c r="BK1817" s="72"/>
      <c r="BL1817" s="72"/>
      <c r="BM1817" s="72"/>
      <c r="BN1817" s="72">
        <v>4.6399999999999997</v>
      </c>
      <c r="BO1817" s="72"/>
      <c r="BP1817" s="72">
        <v>7.0000000000000007E-2</v>
      </c>
      <c r="BQ1817" s="72"/>
      <c r="BR1817" s="72">
        <v>2.1</v>
      </c>
      <c r="BS1817" s="72"/>
      <c r="BT1817" s="72"/>
      <c r="BU1817" s="72"/>
      <c r="BV1817" s="72"/>
      <c r="BW1817" s="72"/>
      <c r="BX1817" s="72">
        <v>4.8</v>
      </c>
      <c r="BY1817" s="72"/>
      <c r="BZ1817" s="72">
        <v>3.61</v>
      </c>
      <c r="CA1817" s="72"/>
      <c r="CB1817" s="72">
        <v>2.5</v>
      </c>
      <c r="CC1817" s="72"/>
      <c r="CD1817" s="72"/>
      <c r="CE1817" s="72"/>
      <c r="CF1817" s="72"/>
      <c r="CG1817" s="72"/>
      <c r="CH1817" s="72"/>
      <c r="CI1817" s="72"/>
      <c r="CJ1817" s="72"/>
      <c r="CK1817" s="72"/>
      <c r="CL1817" s="72"/>
      <c r="CM1817" s="72"/>
      <c r="CN1817" s="72"/>
      <c r="CO1817" s="72"/>
      <c r="CP1817" s="72"/>
      <c r="CQ1817" s="72"/>
      <c r="CR1817" s="72"/>
      <c r="CS1817" s="72"/>
      <c r="CT1817" s="72"/>
      <c r="CU1817" s="72"/>
      <c r="CV1817" s="72"/>
      <c r="CW1817" s="72"/>
      <c r="CX1817" s="72"/>
      <c r="CY1817" s="72"/>
      <c r="CZ1817" s="72"/>
      <c r="DA1817" s="72"/>
      <c r="DB1817" s="72"/>
      <c r="DC1817" s="72"/>
      <c r="DD1817" s="72"/>
      <c r="DE1817" s="72"/>
      <c r="DF1817" s="72"/>
      <c r="DG1817" s="72"/>
      <c r="DH1817" s="78">
        <f>SUM(BD1817,BF1817,BH1817,BJ1817,BL1817,BN1817,BP1817,BR1817,BT1817,BV1817,BX1817,BZ1817,CB1817,CD1817,CF1817,CH1817,CJ1817,CL1817,CN1817,CX1817,CZ1817,DB1817)</f>
        <v>98.14</v>
      </c>
      <c r="DJ1817" s="77">
        <f t="shared" si="844"/>
        <v>1.8599999999999994</v>
      </c>
      <c r="DK1817" s="72"/>
      <c r="DL1817" s="51" t="s">
        <v>3699</v>
      </c>
      <c r="DO1817" s="358">
        <v>1.54</v>
      </c>
      <c r="DP1817" s="72">
        <v>0.1</v>
      </c>
      <c r="DQ1817" s="374">
        <v>0.28000000000000003</v>
      </c>
      <c r="DR1817" s="72">
        <v>0.04</v>
      </c>
      <c r="DU1817" s="52"/>
      <c r="DX1817" s="75">
        <f t="shared" si="845"/>
        <v>65.844711636437751</v>
      </c>
      <c r="DY1817" s="51">
        <f t="shared" si="846"/>
        <v>0</v>
      </c>
      <c r="DZ1817" s="75">
        <f t="shared" si="847"/>
        <v>0.66231913592826575</v>
      </c>
      <c r="EA1817" s="51">
        <f t="shared" si="848"/>
        <v>0</v>
      </c>
      <c r="EB1817" s="75">
        <f t="shared" si="849"/>
        <v>15.437130629712655</v>
      </c>
      <c r="EC1817" s="51">
        <f t="shared" si="850"/>
        <v>0</v>
      </c>
      <c r="ED1817" s="75">
        <f t="shared" si="851"/>
        <v>4.7279396780110039</v>
      </c>
      <c r="EE1817" s="51">
        <f t="shared" si="852"/>
        <v>0</v>
      </c>
      <c r="EF1817" s="75">
        <f t="shared" si="853"/>
        <v>7.1326676176890161E-2</v>
      </c>
      <c r="EG1817" s="51">
        <f t="shared" si="854"/>
        <v>0</v>
      </c>
      <c r="EH1817" s="75">
        <f t="shared" si="855"/>
        <v>2.1398002853067046</v>
      </c>
      <c r="EI1817" s="51">
        <f t="shared" si="856"/>
        <v>0</v>
      </c>
      <c r="EJ1817" s="75">
        <f t="shared" si="857"/>
        <v>4.8909720807010393</v>
      </c>
      <c r="EK1817" s="51">
        <f t="shared" si="858"/>
        <v>0</v>
      </c>
      <c r="EL1817" s="75">
        <f t="shared" si="859"/>
        <v>3.6784185856939065</v>
      </c>
      <c r="EM1817" s="51">
        <f t="shared" si="860"/>
        <v>0</v>
      </c>
      <c r="EN1817" s="75">
        <f t="shared" si="861"/>
        <v>2.5473812920317913</v>
      </c>
      <c r="EO1817" s="51">
        <f t="shared" si="862"/>
        <v>0</v>
      </c>
      <c r="EP1817" s="75">
        <f t="shared" si="863"/>
        <v>0</v>
      </c>
      <c r="EQ1817" s="51" t="e">
        <f t="shared" si="864"/>
        <v>#DIV/0!</v>
      </c>
      <c r="ER1817" s="51">
        <f t="shared" si="865"/>
        <v>100</v>
      </c>
      <c r="ES1817" s="51">
        <f t="shared" si="866"/>
        <v>0</v>
      </c>
    </row>
    <row r="1818" spans="1:149" x14ac:dyDescent="0.45">
      <c r="A1818" s="78" t="s">
        <v>1495</v>
      </c>
      <c r="B1818" s="174" t="s">
        <v>902</v>
      </c>
      <c r="C1818" s="51" t="s">
        <v>3630</v>
      </c>
      <c r="D1818" s="51" t="s">
        <v>3821</v>
      </c>
      <c r="E1818" s="78" t="s">
        <v>637</v>
      </c>
      <c r="F1818" s="78" t="s">
        <v>2619</v>
      </c>
      <c r="G1818" s="72" t="s">
        <v>3380</v>
      </c>
      <c r="H1818" s="78" t="s">
        <v>1372</v>
      </c>
      <c r="I1818" s="78"/>
      <c r="J1818" s="300">
        <v>500</v>
      </c>
      <c r="K1818" s="78"/>
      <c r="L1818" s="300">
        <v>1250</v>
      </c>
      <c r="M1818" s="72"/>
      <c r="O1818" s="78" t="s">
        <v>3535</v>
      </c>
      <c r="P1818" s="72" t="s">
        <v>1374</v>
      </c>
      <c r="Q1818" s="114">
        <v>4.7</v>
      </c>
      <c r="AA1818" s="195"/>
      <c r="AB1818" s="195"/>
      <c r="AC1818" s="195"/>
      <c r="AD1818" s="72"/>
      <c r="AE1818" s="316">
        <v>0.2</v>
      </c>
      <c r="AF1818" s="195"/>
      <c r="AG1818" s="195">
        <v>0.8</v>
      </c>
      <c r="AH1818" s="72"/>
      <c r="AQ1818" s="174" t="s">
        <v>824</v>
      </c>
      <c r="AR1818" s="53">
        <v>1.288</v>
      </c>
      <c r="AS1818" s="53">
        <v>3.282</v>
      </c>
      <c r="AT1818" s="77"/>
      <c r="AU1818" s="276">
        <v>1000</v>
      </c>
      <c r="AV1818" s="276">
        <v>4000</v>
      </c>
      <c r="AW1818" s="276">
        <v>1288</v>
      </c>
      <c r="AX1818" s="95">
        <v>7.2175364936257624</v>
      </c>
      <c r="AY1818" s="276">
        <v>13128</v>
      </c>
      <c r="AZ1818" s="95">
        <v>141.39288717612354</v>
      </c>
      <c r="BB1818" s="80" t="s">
        <v>3412</v>
      </c>
      <c r="BC1818" s="270" t="s">
        <v>1126</v>
      </c>
      <c r="BD1818" s="72">
        <v>63.36</v>
      </c>
      <c r="BE1818" s="72"/>
      <c r="BF1818" s="72">
        <v>0.64</v>
      </c>
      <c r="BG1818" s="72"/>
      <c r="BH1818" s="72">
        <v>14.86</v>
      </c>
      <c r="BI1818" s="72"/>
      <c r="BJ1818" s="72"/>
      <c r="BK1818" s="72"/>
      <c r="BL1818" s="72"/>
      <c r="BM1818" s="72"/>
      <c r="BN1818" s="72">
        <v>4.55</v>
      </c>
      <c r="BO1818" s="72"/>
      <c r="BP1818" s="72">
        <v>7.0000000000000007E-2</v>
      </c>
      <c r="BQ1818" s="72"/>
      <c r="BR1818" s="72">
        <v>2.06</v>
      </c>
      <c r="BS1818" s="72"/>
      <c r="BT1818" s="72"/>
      <c r="BU1818" s="72"/>
      <c r="BV1818" s="72"/>
      <c r="BW1818" s="72"/>
      <c r="BX1818" s="72">
        <v>4.71</v>
      </c>
      <c r="BY1818" s="72"/>
      <c r="BZ1818" s="72">
        <v>3.54</v>
      </c>
      <c r="CA1818" s="72"/>
      <c r="CB1818" s="72">
        <v>2.4500000000000002</v>
      </c>
      <c r="CC1818" s="72"/>
      <c r="CD1818" s="72"/>
      <c r="CE1818" s="72"/>
      <c r="CF1818" s="72"/>
      <c r="CG1818" s="72"/>
      <c r="CH1818" s="72"/>
      <c r="CI1818" s="72"/>
      <c r="CJ1818" s="72"/>
      <c r="CK1818" s="72"/>
      <c r="CL1818" s="72"/>
      <c r="CM1818" s="72"/>
      <c r="CN1818" s="72"/>
      <c r="CO1818" s="72"/>
      <c r="CP1818" s="72"/>
      <c r="CQ1818" s="72"/>
      <c r="CR1818" s="72"/>
      <c r="CS1818" s="72"/>
      <c r="CT1818" s="72"/>
      <c r="CU1818" s="72"/>
      <c r="CV1818" s="72"/>
      <c r="CW1818" s="72"/>
      <c r="CX1818" s="72"/>
      <c r="CY1818" s="72"/>
      <c r="CZ1818" s="72"/>
      <c r="DA1818" s="72"/>
      <c r="DB1818" s="72"/>
      <c r="DC1818" s="72"/>
      <c r="DD1818" s="72"/>
      <c r="DE1818" s="72"/>
      <c r="DF1818" s="72"/>
      <c r="DG1818" s="72"/>
      <c r="DH1818" s="78">
        <f t="shared" ref="DH1818:DH1877" si="867">SUM(BD1818,BF1818,BH1818,BJ1818,BL1818,BN1818,BP1818,BR1818,BT1818,BV1818,BX1818,BZ1818,CB1818,CD1818,CF1818,CH1818,CJ1818,CL1818,CN1818,CX1818,CZ1818,DB1818)</f>
        <v>96.24</v>
      </c>
      <c r="DJ1818" s="77">
        <f t="shared" si="844"/>
        <v>3.7600000000000051</v>
      </c>
      <c r="DK1818" s="72"/>
      <c r="DL1818" s="51" t="s">
        <v>3699</v>
      </c>
      <c r="DO1818" s="358">
        <v>3.34</v>
      </c>
      <c r="DP1818" s="72">
        <v>0.11</v>
      </c>
      <c r="DQ1818" s="374">
        <v>0.28000000000000003</v>
      </c>
      <c r="DR1818" s="72">
        <v>0.04</v>
      </c>
      <c r="DU1818" s="52"/>
      <c r="DX1818" s="75">
        <f t="shared" si="845"/>
        <v>65.835411471321706</v>
      </c>
      <c r="DY1818" s="51">
        <f t="shared" si="846"/>
        <v>0</v>
      </c>
      <c r="DZ1818" s="75">
        <f t="shared" si="847"/>
        <v>0.66500415627597675</v>
      </c>
      <c r="EA1818" s="51">
        <f t="shared" si="848"/>
        <v>0</v>
      </c>
      <c r="EB1818" s="75">
        <f t="shared" si="849"/>
        <v>15.440565253532835</v>
      </c>
      <c r="EC1818" s="51">
        <f t="shared" si="850"/>
        <v>0</v>
      </c>
      <c r="ED1818" s="75">
        <f t="shared" si="851"/>
        <v>4.7277639235245221</v>
      </c>
      <c r="EE1818" s="51">
        <f t="shared" si="852"/>
        <v>0</v>
      </c>
      <c r="EF1818" s="75">
        <f t="shared" si="853"/>
        <v>7.2734829592684958E-2</v>
      </c>
      <c r="EG1818" s="51">
        <f t="shared" si="854"/>
        <v>0</v>
      </c>
      <c r="EH1818" s="75">
        <f t="shared" si="855"/>
        <v>2.1404821280133</v>
      </c>
      <c r="EI1818" s="51">
        <f t="shared" si="856"/>
        <v>0</v>
      </c>
      <c r="EJ1818" s="75">
        <f t="shared" si="857"/>
        <v>4.8940149625935163</v>
      </c>
      <c r="EK1818" s="51">
        <f t="shared" si="858"/>
        <v>0</v>
      </c>
      <c r="EL1818" s="75">
        <f t="shared" si="859"/>
        <v>3.6783042394014962</v>
      </c>
      <c r="EM1818" s="51">
        <f t="shared" si="860"/>
        <v>0</v>
      </c>
      <c r="EN1818" s="75">
        <f t="shared" si="861"/>
        <v>2.5457190357439741</v>
      </c>
      <c r="EO1818" s="51">
        <f t="shared" si="862"/>
        <v>0</v>
      </c>
      <c r="EP1818" s="75">
        <f t="shared" si="863"/>
        <v>0</v>
      </c>
      <c r="EQ1818" s="51" t="e">
        <f t="shared" si="864"/>
        <v>#DIV/0!</v>
      </c>
      <c r="ER1818" s="51">
        <f t="shared" si="865"/>
        <v>100</v>
      </c>
      <c r="ES1818" s="51">
        <f t="shared" si="866"/>
        <v>0</v>
      </c>
    </row>
    <row r="1819" spans="1:149" x14ac:dyDescent="0.45">
      <c r="A1819" s="78" t="s">
        <v>1495</v>
      </c>
      <c r="B1819" s="174" t="s">
        <v>902</v>
      </c>
      <c r="C1819" s="51" t="s">
        <v>3630</v>
      </c>
      <c r="D1819" s="51" t="s">
        <v>3821</v>
      </c>
      <c r="E1819" s="78" t="s">
        <v>637</v>
      </c>
      <c r="F1819" s="78" t="s">
        <v>161</v>
      </c>
      <c r="G1819" s="72" t="s">
        <v>3380</v>
      </c>
      <c r="H1819" s="78" t="s">
        <v>1372</v>
      </c>
      <c r="I1819" s="78"/>
      <c r="J1819" s="300">
        <v>500</v>
      </c>
      <c r="K1819" s="78"/>
      <c r="L1819" s="300">
        <v>1250</v>
      </c>
      <c r="M1819" s="72"/>
      <c r="O1819" s="78" t="s">
        <v>3535</v>
      </c>
      <c r="P1819" s="72" t="s">
        <v>1374</v>
      </c>
      <c r="Q1819" s="114">
        <v>4.7</v>
      </c>
      <c r="AA1819" s="195"/>
      <c r="AB1819" s="195"/>
      <c r="AC1819" s="195"/>
      <c r="AD1819" s="72"/>
      <c r="AE1819" s="316">
        <v>0.44</v>
      </c>
      <c r="AF1819" s="195"/>
      <c r="AG1819" s="195">
        <v>0.56000000000000005</v>
      </c>
      <c r="AH1819" s="72"/>
      <c r="AQ1819" s="174" t="s">
        <v>824</v>
      </c>
      <c r="AR1819" s="53">
        <v>1.236</v>
      </c>
      <c r="AS1819" s="53">
        <v>3.3460000000000001</v>
      </c>
      <c r="AT1819" s="77"/>
      <c r="AU1819" s="276">
        <v>2200</v>
      </c>
      <c r="AV1819" s="276">
        <v>2800.0000000000005</v>
      </c>
      <c r="AW1819" s="276">
        <v>2719.2</v>
      </c>
      <c r="AX1819" s="95">
        <v>14.805379094023767</v>
      </c>
      <c r="AY1819" s="276">
        <v>9368.8000000000011</v>
      </c>
      <c r="AZ1819" s="95">
        <v>100.90506409016349</v>
      </c>
      <c r="BB1819" s="80" t="s">
        <v>3412</v>
      </c>
      <c r="BC1819" s="270" t="s">
        <v>1126</v>
      </c>
      <c r="BD1819" s="72">
        <v>62.19</v>
      </c>
      <c r="BE1819" s="72"/>
      <c r="BF1819" s="72">
        <v>0.62</v>
      </c>
      <c r="BG1819" s="72"/>
      <c r="BH1819" s="72">
        <v>14.58</v>
      </c>
      <c r="BI1819" s="72"/>
      <c r="BJ1819" s="72"/>
      <c r="BK1819" s="72"/>
      <c r="BL1819" s="72"/>
      <c r="BM1819" s="72"/>
      <c r="BN1819" s="72">
        <v>4.47</v>
      </c>
      <c r="BO1819" s="72"/>
      <c r="BP1819" s="72">
        <v>7.0000000000000007E-2</v>
      </c>
      <c r="BQ1819" s="72"/>
      <c r="BR1819" s="72">
        <v>2.02</v>
      </c>
      <c r="BS1819" s="72"/>
      <c r="BT1819" s="72"/>
      <c r="BU1819" s="72"/>
      <c r="BV1819" s="72"/>
      <c r="BW1819" s="72"/>
      <c r="BX1819" s="72">
        <v>4.62</v>
      </c>
      <c r="BY1819" s="72"/>
      <c r="BZ1819" s="72">
        <v>3.48</v>
      </c>
      <c r="CA1819" s="72"/>
      <c r="CB1819" s="72">
        <v>2.41</v>
      </c>
      <c r="CC1819" s="72"/>
      <c r="CD1819" s="72"/>
      <c r="CE1819" s="72"/>
      <c r="CF1819" s="72"/>
      <c r="CG1819" s="72"/>
      <c r="CH1819" s="72"/>
      <c r="CI1819" s="72"/>
      <c r="CJ1819" s="72"/>
      <c r="CK1819" s="72"/>
      <c r="CL1819" s="72"/>
      <c r="CM1819" s="72"/>
      <c r="CN1819" s="72"/>
      <c r="CO1819" s="72"/>
      <c r="CP1819" s="72"/>
      <c r="CQ1819" s="72"/>
      <c r="CR1819" s="72"/>
      <c r="CS1819" s="72"/>
      <c r="CT1819" s="72"/>
      <c r="CU1819" s="72"/>
      <c r="CV1819" s="72"/>
      <c r="CW1819" s="72"/>
      <c r="CX1819" s="72"/>
      <c r="CY1819" s="72"/>
      <c r="CZ1819" s="72"/>
      <c r="DA1819" s="72"/>
      <c r="DB1819" s="72"/>
      <c r="DC1819" s="72"/>
      <c r="DD1819" s="72"/>
      <c r="DE1819" s="72"/>
      <c r="DF1819" s="72"/>
      <c r="DG1819" s="72"/>
      <c r="DH1819" s="78">
        <f t="shared" si="867"/>
        <v>94.46</v>
      </c>
      <c r="DJ1819" s="77">
        <f t="shared" si="844"/>
        <v>5.5400000000000063</v>
      </c>
      <c r="DK1819" s="72"/>
      <c r="DL1819" s="51" t="s">
        <v>3699</v>
      </c>
      <c r="DO1819" s="358">
        <v>5</v>
      </c>
      <c r="DP1819" s="72">
        <v>0.11</v>
      </c>
      <c r="DQ1819" s="374">
        <v>0.24</v>
      </c>
      <c r="DR1819" s="72">
        <v>0.04</v>
      </c>
      <c r="DU1819" s="52"/>
      <c r="DX1819" s="75">
        <f t="shared" si="845"/>
        <v>65.837391488460725</v>
      </c>
      <c r="DY1819" s="51">
        <f t="shared" si="846"/>
        <v>0</v>
      </c>
      <c r="DZ1819" s="75">
        <f t="shared" si="847"/>
        <v>0.65636248147363974</v>
      </c>
      <c r="EA1819" s="51">
        <f t="shared" si="848"/>
        <v>0</v>
      </c>
      <c r="EB1819" s="75">
        <f t="shared" si="849"/>
        <v>15.435104806267205</v>
      </c>
      <c r="EC1819" s="51">
        <f t="shared" si="850"/>
        <v>0</v>
      </c>
      <c r="ED1819" s="75">
        <f t="shared" si="851"/>
        <v>4.7321617615922085</v>
      </c>
      <c r="EE1819" s="51">
        <f t="shared" si="852"/>
        <v>0</v>
      </c>
      <c r="EF1819" s="75">
        <f t="shared" si="853"/>
        <v>7.4105441456701268E-2</v>
      </c>
      <c r="EG1819" s="51">
        <f t="shared" si="854"/>
        <v>0</v>
      </c>
      <c r="EH1819" s="75">
        <f t="shared" si="855"/>
        <v>2.1384713106076649</v>
      </c>
      <c r="EI1819" s="51">
        <f t="shared" si="856"/>
        <v>0</v>
      </c>
      <c r="EJ1819" s="75">
        <f t="shared" si="857"/>
        <v>4.8909591361422828</v>
      </c>
      <c r="EK1819" s="51">
        <f t="shared" si="858"/>
        <v>0</v>
      </c>
      <c r="EL1819" s="75">
        <f t="shared" si="859"/>
        <v>3.6840990895617196</v>
      </c>
      <c r="EM1819" s="51">
        <f t="shared" si="860"/>
        <v>0</v>
      </c>
      <c r="EN1819" s="75">
        <f t="shared" si="861"/>
        <v>2.5513444844378577</v>
      </c>
      <c r="EO1819" s="51">
        <f t="shared" si="862"/>
        <v>0</v>
      </c>
      <c r="EP1819" s="75">
        <f t="shared" si="863"/>
        <v>0</v>
      </c>
      <c r="EQ1819" s="51" t="e">
        <f t="shared" si="864"/>
        <v>#DIV/0!</v>
      </c>
      <c r="ER1819" s="51">
        <f t="shared" si="865"/>
        <v>100</v>
      </c>
      <c r="ES1819" s="51">
        <f t="shared" si="866"/>
        <v>0</v>
      </c>
    </row>
    <row r="1820" spans="1:149" x14ac:dyDescent="0.45">
      <c r="A1820" s="78" t="s">
        <v>1495</v>
      </c>
      <c r="B1820" s="174" t="s">
        <v>902</v>
      </c>
      <c r="C1820" s="51" t="s">
        <v>3630</v>
      </c>
      <c r="D1820" s="51" t="s">
        <v>3821</v>
      </c>
      <c r="E1820" s="78" t="s">
        <v>637</v>
      </c>
      <c r="F1820" s="78" t="s">
        <v>162</v>
      </c>
      <c r="G1820" s="72" t="s">
        <v>3380</v>
      </c>
      <c r="H1820" s="78" t="s">
        <v>1372</v>
      </c>
      <c r="I1820" s="78"/>
      <c r="J1820" s="300">
        <v>500</v>
      </c>
      <c r="K1820" s="78"/>
      <c r="L1820" s="300">
        <v>1250</v>
      </c>
      <c r="M1820" s="72"/>
      <c r="O1820" s="78" t="s">
        <v>3535</v>
      </c>
      <c r="P1820" s="72" t="s">
        <v>1374</v>
      </c>
      <c r="Q1820" s="114">
        <v>4.7</v>
      </c>
      <c r="AA1820" s="195"/>
      <c r="AB1820" s="195"/>
      <c r="AC1820" s="195"/>
      <c r="AD1820" s="72"/>
      <c r="AE1820" s="316">
        <v>0.67</v>
      </c>
      <c r="AF1820" s="195"/>
      <c r="AG1820" s="195">
        <v>0.34</v>
      </c>
      <c r="AH1820" s="72"/>
      <c r="AQ1820" s="174" t="s">
        <v>824</v>
      </c>
      <c r="AR1820" s="53">
        <v>1.21</v>
      </c>
      <c r="AS1820" s="53">
        <v>3.4340000000000002</v>
      </c>
      <c r="AT1820" s="77"/>
      <c r="AU1820" s="276">
        <v>3350</v>
      </c>
      <c r="AV1820" s="276">
        <v>1649.9999999999998</v>
      </c>
      <c r="AW1820" s="276">
        <v>4053.5</v>
      </c>
      <c r="AX1820" s="95">
        <v>21.607729141435559</v>
      </c>
      <c r="AY1820" s="276">
        <v>5666.0999999999995</v>
      </c>
      <c r="AZ1820" s="95">
        <v>61.025764627409615</v>
      </c>
      <c r="BB1820" s="80" t="s">
        <v>3412</v>
      </c>
      <c r="BC1820" s="270" t="s">
        <v>1126</v>
      </c>
      <c r="BD1820" s="72">
        <v>61.22</v>
      </c>
      <c r="BE1820" s="72"/>
      <c r="BF1820" s="72">
        <v>0.61</v>
      </c>
      <c r="BG1820" s="72"/>
      <c r="BH1820" s="72">
        <v>14.36</v>
      </c>
      <c r="BI1820" s="72"/>
      <c r="BJ1820" s="72"/>
      <c r="BK1820" s="72"/>
      <c r="BL1820" s="72"/>
      <c r="BM1820" s="72"/>
      <c r="BN1820" s="72">
        <v>4.4000000000000004</v>
      </c>
      <c r="BO1820" s="72"/>
      <c r="BP1820" s="72">
        <v>7.0000000000000007E-2</v>
      </c>
      <c r="BQ1820" s="72"/>
      <c r="BR1820" s="72">
        <v>1.99</v>
      </c>
      <c r="BS1820" s="72"/>
      <c r="BT1820" s="72"/>
      <c r="BU1820" s="72"/>
      <c r="BV1820" s="72"/>
      <c r="BW1820" s="72"/>
      <c r="BX1820" s="72">
        <v>4.55</v>
      </c>
      <c r="BY1820" s="72"/>
      <c r="BZ1820" s="72">
        <v>3.42</v>
      </c>
      <c r="CA1820" s="72"/>
      <c r="CB1820" s="72">
        <v>2.37</v>
      </c>
      <c r="CC1820" s="72"/>
      <c r="CD1820" s="72"/>
      <c r="CE1820" s="72"/>
      <c r="CF1820" s="72"/>
      <c r="CG1820" s="72"/>
      <c r="CH1820" s="72"/>
      <c r="CI1820" s="72"/>
      <c r="CJ1820" s="72"/>
      <c r="CK1820" s="72"/>
      <c r="CL1820" s="72"/>
      <c r="CM1820" s="72"/>
      <c r="CN1820" s="72"/>
      <c r="CO1820" s="72"/>
      <c r="CP1820" s="72"/>
      <c r="CQ1820" s="72"/>
      <c r="CR1820" s="72"/>
      <c r="CS1820" s="72"/>
      <c r="CT1820" s="72"/>
      <c r="CU1820" s="72"/>
      <c r="CV1820" s="72"/>
      <c r="CW1820" s="72"/>
      <c r="CX1820" s="72"/>
      <c r="CY1820" s="72"/>
      <c r="CZ1820" s="72"/>
      <c r="DA1820" s="72"/>
      <c r="DB1820" s="72"/>
      <c r="DC1820" s="72"/>
      <c r="DD1820" s="72"/>
      <c r="DE1820" s="72"/>
      <c r="DF1820" s="72"/>
      <c r="DG1820" s="72"/>
      <c r="DH1820" s="78">
        <f t="shared" si="867"/>
        <v>92.99</v>
      </c>
      <c r="DJ1820" s="77">
        <f t="shared" si="844"/>
        <v>7.0100000000000051</v>
      </c>
      <c r="DK1820" s="72"/>
      <c r="DL1820" s="51" t="s">
        <v>3699</v>
      </c>
      <c r="DO1820" s="358">
        <v>6.32</v>
      </c>
      <c r="DP1820" s="72">
        <v>0.11</v>
      </c>
      <c r="DQ1820" s="374">
        <v>0.2</v>
      </c>
      <c r="DR1820" s="72">
        <v>0.03</v>
      </c>
      <c r="DU1820" s="52"/>
      <c r="DX1820" s="75">
        <f t="shared" si="845"/>
        <v>65.835036025379083</v>
      </c>
      <c r="DY1820" s="51">
        <f t="shared" si="846"/>
        <v>0</v>
      </c>
      <c r="DZ1820" s="75">
        <f t="shared" si="847"/>
        <v>0.65598451446392081</v>
      </c>
      <c r="EA1820" s="51">
        <f t="shared" si="848"/>
        <v>0</v>
      </c>
      <c r="EB1820" s="75">
        <f t="shared" si="849"/>
        <v>15.442520701150661</v>
      </c>
      <c r="EC1820" s="51">
        <f t="shared" si="850"/>
        <v>0</v>
      </c>
      <c r="ED1820" s="75">
        <f t="shared" si="851"/>
        <v>4.7316915797397572</v>
      </c>
      <c r="EE1820" s="51">
        <f t="shared" si="852"/>
        <v>0</v>
      </c>
      <c r="EF1820" s="75">
        <f t="shared" si="853"/>
        <v>7.5276911495859786E-2</v>
      </c>
      <c r="EG1820" s="51">
        <f t="shared" si="854"/>
        <v>0</v>
      </c>
      <c r="EH1820" s="75">
        <f t="shared" si="855"/>
        <v>2.1400150553822996</v>
      </c>
      <c r="EI1820" s="51">
        <f t="shared" si="856"/>
        <v>0</v>
      </c>
      <c r="EJ1820" s="75">
        <f t="shared" si="857"/>
        <v>4.8929992472308852</v>
      </c>
      <c r="EK1820" s="51">
        <f t="shared" si="858"/>
        <v>0</v>
      </c>
      <c r="EL1820" s="75">
        <f t="shared" si="859"/>
        <v>3.67781481879772</v>
      </c>
      <c r="EM1820" s="51">
        <f t="shared" si="860"/>
        <v>0</v>
      </c>
      <c r="EN1820" s="75">
        <f t="shared" si="861"/>
        <v>2.5486611463598239</v>
      </c>
      <c r="EO1820" s="51">
        <f t="shared" si="862"/>
        <v>0</v>
      </c>
      <c r="EP1820" s="75">
        <f t="shared" si="863"/>
        <v>0</v>
      </c>
      <c r="EQ1820" s="51" t="e">
        <f t="shared" si="864"/>
        <v>#DIV/0!</v>
      </c>
      <c r="ER1820" s="51">
        <f t="shared" si="865"/>
        <v>100</v>
      </c>
      <c r="ES1820" s="51">
        <f t="shared" si="866"/>
        <v>0</v>
      </c>
    </row>
    <row r="1821" spans="1:149" x14ac:dyDescent="0.45">
      <c r="A1821" s="78" t="s">
        <v>1495</v>
      </c>
      <c r="B1821" s="174" t="s">
        <v>902</v>
      </c>
      <c r="C1821" s="51" t="s">
        <v>3630</v>
      </c>
      <c r="D1821" s="51" t="s">
        <v>3821</v>
      </c>
      <c r="E1821" s="78" t="s">
        <v>637</v>
      </c>
      <c r="F1821" s="78" t="s">
        <v>2620</v>
      </c>
      <c r="G1821" s="72" t="s">
        <v>3380</v>
      </c>
      <c r="H1821" s="78" t="s">
        <v>1372</v>
      </c>
      <c r="I1821" s="78"/>
      <c r="J1821" s="300">
        <v>200</v>
      </c>
      <c r="K1821" s="78"/>
      <c r="L1821" s="300">
        <v>1250</v>
      </c>
      <c r="M1821" s="72"/>
      <c r="O1821" s="78" t="s">
        <v>3535</v>
      </c>
      <c r="P1821" s="72" t="s">
        <v>1374</v>
      </c>
      <c r="Q1821" s="114">
        <v>4.7</v>
      </c>
      <c r="AA1821" s="195"/>
      <c r="AB1821" s="195"/>
      <c r="AC1821" s="195"/>
      <c r="AD1821" s="72"/>
      <c r="AE1821" s="316">
        <v>0.05</v>
      </c>
      <c r="AF1821" s="195"/>
      <c r="AG1821" s="195">
        <v>0.95</v>
      </c>
      <c r="AH1821" s="72"/>
      <c r="AQ1821" s="174" t="s">
        <v>824</v>
      </c>
      <c r="AR1821" s="53">
        <v>1.07</v>
      </c>
      <c r="AS1821" s="53">
        <v>1.5640000000000001</v>
      </c>
      <c r="AT1821" s="77"/>
      <c r="AU1821" s="276">
        <v>100</v>
      </c>
      <c r="AV1821" s="276">
        <v>1900</v>
      </c>
      <c r="AW1821" s="276">
        <v>107</v>
      </c>
      <c r="AX1821" s="95">
        <v>1.2964461717700626</v>
      </c>
      <c r="AY1821" s="276">
        <v>2971.6</v>
      </c>
      <c r="AZ1821" s="95">
        <v>42.024770219478889</v>
      </c>
      <c r="BB1821" s="80" t="s">
        <v>3412</v>
      </c>
      <c r="BC1821" s="270" t="s">
        <v>1126</v>
      </c>
      <c r="BD1821" s="72">
        <v>65.39</v>
      </c>
      <c r="BE1821" s="72"/>
      <c r="BF1821" s="72">
        <v>0.66</v>
      </c>
      <c r="BG1821" s="72"/>
      <c r="BH1821" s="72">
        <v>15.33</v>
      </c>
      <c r="BI1821" s="72"/>
      <c r="BJ1821" s="72"/>
      <c r="BK1821" s="72"/>
      <c r="BL1821" s="72"/>
      <c r="BM1821" s="72"/>
      <c r="BN1821" s="72">
        <v>4.7</v>
      </c>
      <c r="BO1821" s="72"/>
      <c r="BP1821" s="72">
        <v>7.0000000000000007E-2</v>
      </c>
      <c r="BQ1821" s="72"/>
      <c r="BR1821" s="72">
        <v>2.13</v>
      </c>
      <c r="BS1821" s="72"/>
      <c r="BT1821" s="72"/>
      <c r="BU1821" s="72"/>
      <c r="BV1821" s="72"/>
      <c r="BW1821" s="72"/>
      <c r="BX1821" s="72">
        <v>4.8600000000000003</v>
      </c>
      <c r="BY1821" s="72"/>
      <c r="BZ1821" s="72">
        <v>3.65</v>
      </c>
      <c r="CA1821" s="72"/>
      <c r="CB1821" s="72">
        <v>2.5299999999999998</v>
      </c>
      <c r="CC1821" s="72"/>
      <c r="CD1821" s="72"/>
      <c r="CE1821" s="72"/>
      <c r="CF1821" s="72"/>
      <c r="CG1821" s="72"/>
      <c r="CH1821" s="72"/>
      <c r="CI1821" s="72"/>
      <c r="CJ1821" s="72"/>
      <c r="CK1821" s="72"/>
      <c r="CL1821" s="72"/>
      <c r="CM1821" s="72"/>
      <c r="CN1821" s="72"/>
      <c r="CO1821" s="72"/>
      <c r="CP1821" s="72"/>
      <c r="CQ1821" s="72"/>
      <c r="CR1821" s="72"/>
      <c r="CS1821" s="72"/>
      <c r="CT1821" s="72"/>
      <c r="CU1821" s="72"/>
      <c r="CV1821" s="72"/>
      <c r="CW1821" s="72"/>
      <c r="CX1821" s="72"/>
      <c r="CY1821" s="72"/>
      <c r="CZ1821" s="72"/>
      <c r="DA1821" s="72"/>
      <c r="DB1821" s="72"/>
      <c r="DC1821" s="72"/>
      <c r="DD1821" s="72"/>
      <c r="DE1821" s="72"/>
      <c r="DF1821" s="72"/>
      <c r="DG1821" s="72"/>
      <c r="DH1821" s="78">
        <f t="shared" si="867"/>
        <v>99.32</v>
      </c>
      <c r="DJ1821" s="77">
        <f t="shared" si="844"/>
        <v>0.68000000000000682</v>
      </c>
      <c r="DK1821" s="72"/>
      <c r="DL1821" s="51" t="s">
        <v>3699</v>
      </c>
      <c r="DO1821" s="358">
        <v>0.55000000000000004</v>
      </c>
      <c r="DP1821" s="72">
        <v>0.11</v>
      </c>
      <c r="DQ1821" s="374">
        <v>0.13</v>
      </c>
      <c r="DR1821" s="72">
        <v>0.01</v>
      </c>
      <c r="DU1821" s="52"/>
      <c r="DX1821" s="75">
        <f t="shared" si="845"/>
        <v>65.837696335078547</v>
      </c>
      <c r="DY1821" s="51">
        <f t="shared" si="846"/>
        <v>0</v>
      </c>
      <c r="DZ1821" s="75">
        <f t="shared" si="847"/>
        <v>0.66451872734595252</v>
      </c>
      <c r="EA1821" s="51">
        <f t="shared" si="848"/>
        <v>0</v>
      </c>
      <c r="EB1821" s="75">
        <f t="shared" si="849"/>
        <v>15.434957712444625</v>
      </c>
      <c r="EC1821" s="51">
        <f t="shared" si="850"/>
        <v>0</v>
      </c>
      <c r="ED1821" s="75">
        <f t="shared" si="851"/>
        <v>4.7321788159484495</v>
      </c>
      <c r="EE1821" s="51">
        <f t="shared" si="852"/>
        <v>0</v>
      </c>
      <c r="EF1821" s="75">
        <f t="shared" si="853"/>
        <v>7.0479258960934363E-2</v>
      </c>
      <c r="EG1821" s="51">
        <f t="shared" si="854"/>
        <v>0</v>
      </c>
      <c r="EH1821" s="75">
        <f t="shared" si="855"/>
        <v>2.144583165525574</v>
      </c>
      <c r="EI1821" s="51">
        <f t="shared" si="856"/>
        <v>0</v>
      </c>
      <c r="EJ1821" s="75">
        <f t="shared" si="857"/>
        <v>4.893274265002014</v>
      </c>
      <c r="EK1821" s="51">
        <f t="shared" si="858"/>
        <v>0</v>
      </c>
      <c r="EL1821" s="75">
        <f t="shared" si="859"/>
        <v>3.6749899315344345</v>
      </c>
      <c r="EM1821" s="51">
        <f t="shared" si="860"/>
        <v>0</v>
      </c>
      <c r="EN1821" s="75">
        <f t="shared" si="861"/>
        <v>2.5473217881594845</v>
      </c>
      <c r="EO1821" s="51">
        <f t="shared" si="862"/>
        <v>0</v>
      </c>
      <c r="EP1821" s="75">
        <f t="shared" si="863"/>
        <v>0</v>
      </c>
      <c r="EQ1821" s="51" t="e">
        <f t="shared" si="864"/>
        <v>#DIV/0!</v>
      </c>
      <c r="ER1821" s="51">
        <f t="shared" si="865"/>
        <v>100</v>
      </c>
      <c r="ES1821" s="51">
        <f t="shared" si="866"/>
        <v>0</v>
      </c>
    </row>
    <row r="1822" spans="1:149" x14ac:dyDescent="0.45">
      <c r="A1822" s="78" t="s">
        <v>1495</v>
      </c>
      <c r="B1822" s="174" t="s">
        <v>902</v>
      </c>
      <c r="C1822" s="51" t="s">
        <v>3630</v>
      </c>
      <c r="D1822" s="51" t="s">
        <v>3821</v>
      </c>
      <c r="E1822" s="78" t="s">
        <v>637</v>
      </c>
      <c r="F1822" s="78" t="s">
        <v>2621</v>
      </c>
      <c r="G1822" s="72" t="s">
        <v>3380</v>
      </c>
      <c r="H1822" s="78" t="s">
        <v>1372</v>
      </c>
      <c r="I1822" s="78"/>
      <c r="J1822" s="300">
        <v>200</v>
      </c>
      <c r="K1822" s="78"/>
      <c r="L1822" s="300">
        <v>1250</v>
      </c>
      <c r="M1822" s="72"/>
      <c r="O1822" s="78" t="s">
        <v>3535</v>
      </c>
      <c r="P1822" s="72" t="s">
        <v>1374</v>
      </c>
      <c r="Q1822" s="114">
        <v>4.7</v>
      </c>
      <c r="AA1822" s="195"/>
      <c r="AB1822" s="195"/>
      <c r="AC1822" s="195"/>
      <c r="AD1822" s="72"/>
      <c r="AE1822" s="316">
        <v>7.0000000000000007E-2</v>
      </c>
      <c r="AF1822" s="195"/>
      <c r="AG1822" s="195">
        <v>0.93</v>
      </c>
      <c r="AH1822" s="72"/>
      <c r="AQ1822" s="174" t="s">
        <v>824</v>
      </c>
      <c r="AR1822" s="53">
        <v>1.0669999999999999</v>
      </c>
      <c r="AS1822" s="53">
        <v>1.5649999999999999</v>
      </c>
      <c r="AT1822" s="77"/>
      <c r="AU1822" s="276">
        <v>140</v>
      </c>
      <c r="AV1822" s="276">
        <v>1859.9999999999998</v>
      </c>
      <c r="AW1822" s="276">
        <v>149.38</v>
      </c>
      <c r="AX1822" s="95">
        <v>1.8079525196796351</v>
      </c>
      <c r="AY1822" s="276">
        <v>2910.8999999999996</v>
      </c>
      <c r="AZ1822" s="95">
        <v>41.166342587118422</v>
      </c>
      <c r="BB1822" s="80" t="s">
        <v>3412</v>
      </c>
      <c r="BC1822" s="270" t="s">
        <v>1126</v>
      </c>
      <c r="BD1822" s="72">
        <v>65.09</v>
      </c>
      <c r="BE1822" s="72"/>
      <c r="BF1822" s="72">
        <v>0.65</v>
      </c>
      <c r="BG1822" s="72"/>
      <c r="BH1822" s="72">
        <v>15.27</v>
      </c>
      <c r="BI1822" s="72"/>
      <c r="BJ1822" s="72"/>
      <c r="BK1822" s="72"/>
      <c r="BL1822" s="72"/>
      <c r="BM1822" s="72"/>
      <c r="BN1822" s="72">
        <v>4.68</v>
      </c>
      <c r="BO1822" s="72"/>
      <c r="BP1822" s="72">
        <v>7.0000000000000007E-2</v>
      </c>
      <c r="BQ1822" s="72"/>
      <c r="BR1822" s="72">
        <v>2.12</v>
      </c>
      <c r="BS1822" s="72"/>
      <c r="BT1822" s="72"/>
      <c r="BU1822" s="72"/>
      <c r="BV1822" s="72"/>
      <c r="BW1822" s="72"/>
      <c r="BX1822" s="72">
        <v>4.83</v>
      </c>
      <c r="BY1822" s="72"/>
      <c r="BZ1822" s="72">
        <v>3.64</v>
      </c>
      <c r="CA1822" s="72"/>
      <c r="CB1822" s="72">
        <v>2.52</v>
      </c>
      <c r="CC1822" s="72"/>
      <c r="CD1822" s="72"/>
      <c r="CE1822" s="72"/>
      <c r="CF1822" s="72"/>
      <c r="CG1822" s="72"/>
      <c r="CH1822" s="72"/>
      <c r="CI1822" s="72"/>
      <c r="CJ1822" s="72"/>
      <c r="CK1822" s="72"/>
      <c r="CL1822" s="72"/>
      <c r="CM1822" s="72"/>
      <c r="CN1822" s="72"/>
      <c r="CO1822" s="72"/>
      <c r="CP1822" s="72"/>
      <c r="CQ1822" s="72"/>
      <c r="CR1822" s="72"/>
      <c r="CS1822" s="72"/>
      <c r="CT1822" s="72"/>
      <c r="CU1822" s="72"/>
      <c r="CV1822" s="72"/>
      <c r="CW1822" s="72"/>
      <c r="CX1822" s="72"/>
      <c r="CY1822" s="72"/>
      <c r="CZ1822" s="72"/>
      <c r="DA1822" s="72"/>
      <c r="DB1822" s="72"/>
      <c r="DC1822" s="72"/>
      <c r="DD1822" s="72"/>
      <c r="DE1822" s="72"/>
      <c r="DF1822" s="72"/>
      <c r="DG1822" s="72"/>
      <c r="DH1822" s="78">
        <f t="shared" si="867"/>
        <v>98.86999999999999</v>
      </c>
      <c r="DJ1822" s="77">
        <f t="shared" si="844"/>
        <v>1.1300000000000097</v>
      </c>
      <c r="DK1822" s="72"/>
      <c r="DL1822" s="51" t="s">
        <v>3699</v>
      </c>
      <c r="DO1822" s="358">
        <v>0.99</v>
      </c>
      <c r="DP1822" s="72">
        <v>0.11</v>
      </c>
      <c r="DQ1822" s="374">
        <v>0.13</v>
      </c>
      <c r="DR1822" s="72">
        <v>0.01</v>
      </c>
      <c r="DU1822" s="52"/>
      <c r="DX1822" s="75">
        <f t="shared" si="845"/>
        <v>65.833923333670484</v>
      </c>
      <c r="DY1822" s="51">
        <f t="shared" si="846"/>
        <v>0</v>
      </c>
      <c r="DZ1822" s="75">
        <f t="shared" si="847"/>
        <v>0.65742894710225552</v>
      </c>
      <c r="EA1822" s="51">
        <f t="shared" si="848"/>
        <v>0</v>
      </c>
      <c r="EB1822" s="75">
        <f t="shared" si="849"/>
        <v>15.444523111156064</v>
      </c>
      <c r="EC1822" s="51">
        <f t="shared" si="850"/>
        <v>0</v>
      </c>
      <c r="ED1822" s="75">
        <f t="shared" si="851"/>
        <v>4.7334884191362399</v>
      </c>
      <c r="EE1822" s="51">
        <f t="shared" si="852"/>
        <v>0</v>
      </c>
      <c r="EF1822" s="75">
        <f t="shared" si="853"/>
        <v>7.0800040457165994E-2</v>
      </c>
      <c r="EG1822" s="51">
        <f t="shared" si="854"/>
        <v>0</v>
      </c>
      <c r="EH1822" s="75">
        <f t="shared" si="855"/>
        <v>2.1442297967027413</v>
      </c>
      <c r="EI1822" s="51">
        <f t="shared" si="856"/>
        <v>0</v>
      </c>
      <c r="EJ1822" s="75">
        <f t="shared" si="857"/>
        <v>4.8852027915444536</v>
      </c>
      <c r="EK1822" s="51">
        <f t="shared" si="858"/>
        <v>0</v>
      </c>
      <c r="EL1822" s="75">
        <f t="shared" si="859"/>
        <v>3.6816021037726312</v>
      </c>
      <c r="EM1822" s="51">
        <f t="shared" si="860"/>
        <v>0</v>
      </c>
      <c r="EN1822" s="75">
        <f t="shared" si="861"/>
        <v>2.5488014564579755</v>
      </c>
      <c r="EO1822" s="51">
        <f t="shared" si="862"/>
        <v>0</v>
      </c>
      <c r="EP1822" s="75">
        <f t="shared" si="863"/>
        <v>0</v>
      </c>
      <c r="EQ1822" s="51" t="e">
        <f t="shared" si="864"/>
        <v>#DIV/0!</v>
      </c>
      <c r="ER1822" s="51">
        <f t="shared" si="865"/>
        <v>100</v>
      </c>
      <c r="ES1822" s="51">
        <f t="shared" si="866"/>
        <v>0</v>
      </c>
    </row>
    <row r="1823" spans="1:149" x14ac:dyDescent="0.45">
      <c r="A1823" s="78" t="s">
        <v>1495</v>
      </c>
      <c r="B1823" s="174" t="s">
        <v>902</v>
      </c>
      <c r="C1823" s="51" t="s">
        <v>3630</v>
      </c>
      <c r="D1823" s="51" t="s">
        <v>3821</v>
      </c>
      <c r="E1823" s="78" t="s">
        <v>637</v>
      </c>
      <c r="F1823" s="78" t="s">
        <v>2622</v>
      </c>
      <c r="G1823" s="72" t="s">
        <v>3380</v>
      </c>
      <c r="H1823" s="78" t="s">
        <v>1372</v>
      </c>
      <c r="I1823" s="78"/>
      <c r="J1823" s="300">
        <v>200</v>
      </c>
      <c r="K1823" s="78"/>
      <c r="L1823" s="300">
        <v>1250</v>
      </c>
      <c r="M1823" s="72"/>
      <c r="O1823" s="78" t="s">
        <v>3535</v>
      </c>
      <c r="P1823" s="72" t="s">
        <v>1374</v>
      </c>
      <c r="Q1823" s="114">
        <v>4.7</v>
      </c>
      <c r="AA1823" s="195"/>
      <c r="AB1823" s="195"/>
      <c r="AC1823" s="195"/>
      <c r="AD1823" s="72"/>
      <c r="AE1823" s="316">
        <v>0.24</v>
      </c>
      <c r="AF1823" s="195"/>
      <c r="AG1823" s="195">
        <v>0.76</v>
      </c>
      <c r="AH1823" s="72"/>
      <c r="AQ1823" s="174" t="s">
        <v>824</v>
      </c>
      <c r="AR1823" s="53">
        <v>1.046</v>
      </c>
      <c r="AS1823" s="53">
        <v>1.57</v>
      </c>
      <c r="AT1823" s="77"/>
      <c r="AU1823" s="276">
        <v>480</v>
      </c>
      <c r="AV1823" s="276">
        <v>1520</v>
      </c>
      <c r="AW1823" s="276">
        <v>502.08000000000004</v>
      </c>
      <c r="AX1823" s="95">
        <v>6.033068268723083</v>
      </c>
      <c r="AY1823" s="276">
        <v>2386.4</v>
      </c>
      <c r="AZ1823" s="95">
        <v>33.748792452471541</v>
      </c>
      <c r="BB1823" s="80" t="s">
        <v>3412</v>
      </c>
      <c r="BC1823" s="270" t="s">
        <v>1126</v>
      </c>
      <c r="BD1823" s="72">
        <v>64.400000000000006</v>
      </c>
      <c r="BE1823" s="72"/>
      <c r="BF1823" s="72">
        <v>0.65</v>
      </c>
      <c r="BG1823" s="72"/>
      <c r="BH1823" s="72">
        <v>15.1</v>
      </c>
      <c r="BI1823" s="72"/>
      <c r="BJ1823" s="72"/>
      <c r="BK1823" s="72"/>
      <c r="BL1823" s="72"/>
      <c r="BM1823" s="72"/>
      <c r="BN1823" s="72">
        <v>4.63</v>
      </c>
      <c r="BO1823" s="72"/>
      <c r="BP1823" s="72">
        <v>7.0000000000000007E-2</v>
      </c>
      <c r="BQ1823" s="72"/>
      <c r="BR1823" s="72">
        <v>2.09</v>
      </c>
      <c r="BS1823" s="72"/>
      <c r="BT1823" s="72"/>
      <c r="BU1823" s="72"/>
      <c r="BV1823" s="72"/>
      <c r="BW1823" s="72"/>
      <c r="BX1823" s="72">
        <v>4.78</v>
      </c>
      <c r="BY1823" s="72"/>
      <c r="BZ1823" s="72">
        <v>3.6</v>
      </c>
      <c r="CA1823" s="72"/>
      <c r="CB1823" s="72">
        <v>2.4900000000000002</v>
      </c>
      <c r="CC1823" s="72"/>
      <c r="CD1823" s="72"/>
      <c r="CE1823" s="72"/>
      <c r="CF1823" s="72"/>
      <c r="CG1823" s="72"/>
      <c r="CH1823" s="72"/>
      <c r="CI1823" s="72"/>
      <c r="CJ1823" s="72"/>
      <c r="CK1823" s="72"/>
      <c r="CL1823" s="72"/>
      <c r="CM1823" s="72"/>
      <c r="CN1823" s="72"/>
      <c r="CO1823" s="72"/>
      <c r="CP1823" s="72"/>
      <c r="CQ1823" s="72"/>
      <c r="CR1823" s="72"/>
      <c r="CS1823" s="72"/>
      <c r="CT1823" s="72"/>
      <c r="CU1823" s="72"/>
      <c r="CV1823" s="72"/>
      <c r="CW1823" s="72"/>
      <c r="CX1823" s="72"/>
      <c r="CY1823" s="72"/>
      <c r="CZ1823" s="72"/>
      <c r="DA1823" s="72"/>
      <c r="DB1823" s="72"/>
      <c r="DC1823" s="72"/>
      <c r="DD1823" s="72"/>
      <c r="DE1823" s="72"/>
      <c r="DF1823" s="72"/>
      <c r="DG1823" s="72"/>
      <c r="DH1823" s="78">
        <f t="shared" si="867"/>
        <v>97.809999999999988</v>
      </c>
      <c r="DJ1823" s="77">
        <f t="shared" si="844"/>
        <v>2.1900000000000119</v>
      </c>
      <c r="DK1823" s="72"/>
      <c r="DL1823" s="51" t="s">
        <v>3699</v>
      </c>
      <c r="DO1823" s="358">
        <v>2.0099999999999998</v>
      </c>
      <c r="DP1823" s="72">
        <v>0.1</v>
      </c>
      <c r="DQ1823" s="374">
        <v>0.13</v>
      </c>
      <c r="DR1823" s="72">
        <v>0.01</v>
      </c>
      <c r="DU1823" s="52"/>
      <c r="DX1823" s="75">
        <f t="shared" si="845"/>
        <v>65.841938452101019</v>
      </c>
      <c r="DY1823" s="51">
        <f t="shared" si="846"/>
        <v>0</v>
      </c>
      <c r="DZ1823" s="75">
        <f t="shared" si="847"/>
        <v>0.66455372661282086</v>
      </c>
      <c r="EA1823" s="51">
        <f t="shared" si="848"/>
        <v>0</v>
      </c>
      <c r="EB1823" s="75">
        <f t="shared" si="849"/>
        <v>15.438094264390145</v>
      </c>
      <c r="EC1823" s="51">
        <f t="shared" si="850"/>
        <v>0</v>
      </c>
      <c r="ED1823" s="75">
        <f t="shared" si="851"/>
        <v>4.733667314180555</v>
      </c>
      <c r="EE1823" s="51">
        <f t="shared" si="852"/>
        <v>0</v>
      </c>
      <c r="EF1823" s="75">
        <f t="shared" si="853"/>
        <v>7.1567324404457636E-2</v>
      </c>
      <c r="EG1823" s="51">
        <f t="shared" si="854"/>
        <v>0</v>
      </c>
      <c r="EH1823" s="75">
        <f t="shared" si="855"/>
        <v>2.1367958286473776</v>
      </c>
      <c r="EI1823" s="51">
        <f t="shared" si="856"/>
        <v>0</v>
      </c>
      <c r="EJ1823" s="75">
        <f t="shared" si="857"/>
        <v>4.8870258664758213</v>
      </c>
      <c r="EK1823" s="51">
        <f t="shared" si="858"/>
        <v>0</v>
      </c>
      <c r="EL1823" s="75">
        <f t="shared" si="859"/>
        <v>3.6806052550863924</v>
      </c>
      <c r="EM1823" s="51">
        <f t="shared" si="860"/>
        <v>0</v>
      </c>
      <c r="EN1823" s="75">
        <f t="shared" si="861"/>
        <v>2.5457519681014213</v>
      </c>
      <c r="EO1823" s="51">
        <f t="shared" si="862"/>
        <v>0</v>
      </c>
      <c r="EP1823" s="75">
        <f t="shared" si="863"/>
        <v>0</v>
      </c>
      <c r="EQ1823" s="51" t="e">
        <f t="shared" si="864"/>
        <v>#DIV/0!</v>
      </c>
      <c r="ER1823" s="51">
        <f t="shared" si="865"/>
        <v>100</v>
      </c>
      <c r="ES1823" s="51">
        <f t="shared" si="866"/>
        <v>0</v>
      </c>
    </row>
    <row r="1824" spans="1:149" x14ac:dyDescent="0.45">
      <c r="A1824" s="78" t="s">
        <v>1495</v>
      </c>
      <c r="B1824" s="174" t="s">
        <v>902</v>
      </c>
      <c r="C1824" s="51" t="s">
        <v>3630</v>
      </c>
      <c r="D1824" s="51" t="s">
        <v>3821</v>
      </c>
      <c r="E1824" s="78" t="s">
        <v>637</v>
      </c>
      <c r="F1824" s="78" t="s">
        <v>2623</v>
      </c>
      <c r="G1824" s="72" t="s">
        <v>3380</v>
      </c>
      <c r="H1824" s="78" t="s">
        <v>1372</v>
      </c>
      <c r="I1824" s="78"/>
      <c r="J1824" s="300">
        <v>200</v>
      </c>
      <c r="K1824" s="78"/>
      <c r="L1824" s="300">
        <v>1250</v>
      </c>
      <c r="M1824" s="72"/>
      <c r="O1824" s="78" t="s">
        <v>3535</v>
      </c>
      <c r="P1824" s="72" t="s">
        <v>1374</v>
      </c>
      <c r="Q1824" s="114">
        <v>4.7</v>
      </c>
      <c r="AA1824" s="195"/>
      <c r="AB1824" s="195"/>
      <c r="AC1824" s="195"/>
      <c r="AD1824" s="72"/>
      <c r="AE1824" s="316">
        <v>0.6</v>
      </c>
      <c r="AF1824" s="195"/>
      <c r="AG1824" s="195">
        <v>0.4</v>
      </c>
      <c r="AH1824" s="72"/>
      <c r="AQ1824" s="174" t="s">
        <v>824</v>
      </c>
      <c r="AR1824" s="53">
        <v>1.0229999999999999</v>
      </c>
      <c r="AS1824" s="53">
        <v>1.5940000000000001</v>
      </c>
      <c r="AT1824" s="77"/>
      <c r="AU1824" s="276">
        <v>1200</v>
      </c>
      <c r="AV1824" s="276">
        <v>800</v>
      </c>
      <c r="AW1824" s="276">
        <v>1227.5999999999999</v>
      </c>
      <c r="AX1824" s="95">
        <v>14.586676320150424</v>
      </c>
      <c r="AY1824" s="276">
        <v>1275.2</v>
      </c>
      <c r="AZ1824" s="95">
        <v>18.034051347381713</v>
      </c>
      <c r="BB1824" s="80" t="s">
        <v>3412</v>
      </c>
      <c r="BC1824" s="270" t="s">
        <v>1126</v>
      </c>
      <c r="BD1824" s="72">
        <v>63.4</v>
      </c>
      <c r="BE1824" s="72"/>
      <c r="BF1824" s="72">
        <v>0.64</v>
      </c>
      <c r="BG1824" s="72"/>
      <c r="BH1824" s="72">
        <v>14.87</v>
      </c>
      <c r="BI1824" s="72"/>
      <c r="BJ1824" s="72"/>
      <c r="BK1824" s="72"/>
      <c r="BL1824" s="72"/>
      <c r="BM1824" s="72"/>
      <c r="BN1824" s="72">
        <v>4.55</v>
      </c>
      <c r="BO1824" s="72"/>
      <c r="BP1824" s="72">
        <v>7.0000000000000007E-2</v>
      </c>
      <c r="BQ1824" s="72"/>
      <c r="BR1824" s="72">
        <v>2.06</v>
      </c>
      <c r="BS1824" s="72"/>
      <c r="BT1824" s="72"/>
      <c r="BU1824" s="72"/>
      <c r="BV1824" s="72"/>
      <c r="BW1824" s="72"/>
      <c r="BX1824" s="72">
        <v>4.71</v>
      </c>
      <c r="BY1824" s="72"/>
      <c r="BZ1824" s="72">
        <v>3.54</v>
      </c>
      <c r="CA1824" s="72"/>
      <c r="CB1824" s="72">
        <v>2.46</v>
      </c>
      <c r="CC1824" s="72"/>
      <c r="CD1824" s="72"/>
      <c r="CE1824" s="72"/>
      <c r="CF1824" s="72"/>
      <c r="CG1824" s="72"/>
      <c r="CH1824" s="72"/>
      <c r="CI1824" s="72"/>
      <c r="CJ1824" s="72"/>
      <c r="CK1824" s="72"/>
      <c r="CL1824" s="72"/>
      <c r="CM1824" s="72"/>
      <c r="CN1824" s="72"/>
      <c r="CO1824" s="72"/>
      <c r="CP1824" s="72"/>
      <c r="CQ1824" s="72"/>
      <c r="CR1824" s="72"/>
      <c r="CS1824" s="72"/>
      <c r="CT1824" s="72"/>
      <c r="CU1824" s="72"/>
      <c r="CV1824" s="72"/>
      <c r="CW1824" s="72"/>
      <c r="CX1824" s="72"/>
      <c r="CY1824" s="72"/>
      <c r="CZ1824" s="72"/>
      <c r="DA1824" s="72"/>
      <c r="DB1824" s="72"/>
      <c r="DC1824" s="72"/>
      <c r="DD1824" s="72"/>
      <c r="DE1824" s="72"/>
      <c r="DF1824" s="72"/>
      <c r="DG1824" s="72"/>
      <c r="DH1824" s="78">
        <f t="shared" si="867"/>
        <v>96.299999999999983</v>
      </c>
      <c r="DJ1824" s="77">
        <f t="shared" si="844"/>
        <v>3.7000000000000171</v>
      </c>
      <c r="DK1824" s="72"/>
      <c r="DL1824" s="51" t="s">
        <v>3699</v>
      </c>
      <c r="DO1824" s="358">
        <v>3.48</v>
      </c>
      <c r="DP1824" s="72">
        <v>0.1</v>
      </c>
      <c r="DQ1824" s="374">
        <v>0.09</v>
      </c>
      <c r="DR1824" s="72">
        <v>0.01</v>
      </c>
      <c r="DU1824" s="52"/>
      <c r="DX1824" s="75">
        <f t="shared" si="845"/>
        <v>65.835929387331277</v>
      </c>
      <c r="DY1824" s="51">
        <f t="shared" si="846"/>
        <v>0</v>
      </c>
      <c r="DZ1824" s="75">
        <f t="shared" si="847"/>
        <v>0.66458982346832829</v>
      </c>
      <c r="EA1824" s="51">
        <f t="shared" si="848"/>
        <v>0</v>
      </c>
      <c r="EB1824" s="75">
        <f t="shared" si="849"/>
        <v>15.441329179646941</v>
      </c>
      <c r="EC1824" s="51">
        <f t="shared" si="850"/>
        <v>0</v>
      </c>
      <c r="ED1824" s="75">
        <f t="shared" si="851"/>
        <v>4.7248182762201463</v>
      </c>
      <c r="EE1824" s="51">
        <f t="shared" si="852"/>
        <v>0</v>
      </c>
      <c r="EF1824" s="75">
        <f t="shared" si="853"/>
        <v>7.2689511941848403E-2</v>
      </c>
      <c r="EG1824" s="51">
        <f t="shared" si="854"/>
        <v>0</v>
      </c>
      <c r="EH1824" s="75">
        <f t="shared" si="855"/>
        <v>2.1391484942886816</v>
      </c>
      <c r="EI1824" s="51">
        <f t="shared" si="856"/>
        <v>0</v>
      </c>
      <c r="EJ1824" s="75">
        <f t="shared" si="857"/>
        <v>4.8909657320872286</v>
      </c>
      <c r="EK1824" s="51">
        <f t="shared" si="858"/>
        <v>0</v>
      </c>
      <c r="EL1824" s="75">
        <f t="shared" si="859"/>
        <v>3.6760124610591909</v>
      </c>
      <c r="EM1824" s="51">
        <f t="shared" si="860"/>
        <v>0</v>
      </c>
      <c r="EN1824" s="75">
        <f t="shared" si="861"/>
        <v>2.554517133956387</v>
      </c>
      <c r="EO1824" s="51">
        <f t="shared" si="862"/>
        <v>0</v>
      </c>
      <c r="EP1824" s="75">
        <f t="shared" si="863"/>
        <v>0</v>
      </c>
      <c r="EQ1824" s="51" t="e">
        <f t="shared" si="864"/>
        <v>#DIV/0!</v>
      </c>
      <c r="ER1824" s="51">
        <f t="shared" si="865"/>
        <v>100</v>
      </c>
      <c r="ES1824" s="51">
        <f t="shared" si="866"/>
        <v>0</v>
      </c>
    </row>
    <row r="1825" spans="1:149" x14ac:dyDescent="0.45">
      <c r="A1825" s="78" t="s">
        <v>1495</v>
      </c>
      <c r="B1825" s="174" t="s">
        <v>902</v>
      </c>
      <c r="C1825" s="51" t="s">
        <v>3630</v>
      </c>
      <c r="D1825" s="51" t="s">
        <v>3821</v>
      </c>
      <c r="E1825" s="78" t="s">
        <v>637</v>
      </c>
      <c r="F1825" s="78" t="s">
        <v>2624</v>
      </c>
      <c r="G1825" s="72" t="s">
        <v>3380</v>
      </c>
      <c r="H1825" s="78" t="s">
        <v>1372</v>
      </c>
      <c r="I1825" s="78"/>
      <c r="J1825" s="300">
        <v>200</v>
      </c>
      <c r="K1825" s="78"/>
      <c r="L1825" s="300">
        <v>1250</v>
      </c>
      <c r="M1825" s="72"/>
      <c r="O1825" s="78" t="s">
        <v>3535</v>
      </c>
      <c r="P1825" s="72" t="s">
        <v>1374</v>
      </c>
      <c r="Q1825" s="114">
        <v>4.7</v>
      </c>
      <c r="AA1825" s="195"/>
      <c r="AB1825" s="195"/>
      <c r="AC1825" s="195"/>
      <c r="AD1825" s="72"/>
      <c r="AE1825" s="316">
        <v>0.84</v>
      </c>
      <c r="AF1825" s="195"/>
      <c r="AG1825" s="195">
        <v>0.15</v>
      </c>
      <c r="AH1825" s="72"/>
      <c r="AQ1825" s="174" t="s">
        <v>824</v>
      </c>
      <c r="AR1825" s="53">
        <v>1.02</v>
      </c>
      <c r="AS1825" s="53">
        <v>1.603</v>
      </c>
      <c r="AT1825" s="77"/>
      <c r="AU1825" s="276">
        <v>1680</v>
      </c>
      <c r="AV1825" s="276">
        <v>320.00000000000006</v>
      </c>
      <c r="AW1825" s="276">
        <v>1713.6000000000001</v>
      </c>
      <c r="AX1825" s="95">
        <v>20.310942348869538</v>
      </c>
      <c r="AY1825" s="276">
        <v>512.96</v>
      </c>
      <c r="AZ1825" s="95">
        <v>7.2543498895490286</v>
      </c>
      <c r="BB1825" s="80" t="s">
        <v>3412</v>
      </c>
      <c r="BC1825" s="270" t="s">
        <v>1126</v>
      </c>
      <c r="BD1825" s="72">
        <v>62.64</v>
      </c>
      <c r="BE1825" s="72"/>
      <c r="BF1825" s="72">
        <v>0.63</v>
      </c>
      <c r="BG1825" s="72"/>
      <c r="BH1825" s="72">
        <v>14.69</v>
      </c>
      <c r="BI1825" s="72"/>
      <c r="BJ1825" s="72"/>
      <c r="BK1825" s="72"/>
      <c r="BL1825" s="72"/>
      <c r="BM1825" s="72"/>
      <c r="BN1825" s="72">
        <v>4.5</v>
      </c>
      <c r="BO1825" s="72"/>
      <c r="BP1825" s="72">
        <v>7.0000000000000007E-2</v>
      </c>
      <c r="BQ1825" s="72"/>
      <c r="BR1825" s="72">
        <v>2.04</v>
      </c>
      <c r="BS1825" s="72"/>
      <c r="BT1825" s="72"/>
      <c r="BU1825" s="72"/>
      <c r="BV1825" s="72"/>
      <c r="BW1825" s="72"/>
      <c r="BX1825" s="72">
        <v>4.6500000000000004</v>
      </c>
      <c r="BY1825" s="72"/>
      <c r="BZ1825" s="72">
        <v>3.5</v>
      </c>
      <c r="CA1825" s="72"/>
      <c r="CB1825" s="72">
        <v>2.4300000000000002</v>
      </c>
      <c r="CC1825" s="72"/>
      <c r="CD1825" s="72"/>
      <c r="CE1825" s="72"/>
      <c r="CF1825" s="72"/>
      <c r="CG1825" s="72"/>
      <c r="CH1825" s="72"/>
      <c r="CI1825" s="72"/>
      <c r="CJ1825" s="72"/>
      <c r="CK1825" s="72"/>
      <c r="CL1825" s="72"/>
      <c r="CM1825" s="72"/>
      <c r="CN1825" s="72"/>
      <c r="CO1825" s="72"/>
      <c r="CP1825" s="72"/>
      <c r="CQ1825" s="72"/>
      <c r="CR1825" s="72"/>
      <c r="CS1825" s="72"/>
      <c r="CT1825" s="72"/>
      <c r="CU1825" s="72"/>
      <c r="CV1825" s="72"/>
      <c r="CW1825" s="72"/>
      <c r="CX1825" s="72"/>
      <c r="CY1825" s="72"/>
      <c r="CZ1825" s="72"/>
      <c r="DA1825" s="72"/>
      <c r="DB1825" s="72"/>
      <c r="DC1825" s="72"/>
      <c r="DD1825" s="72"/>
      <c r="DE1825" s="72"/>
      <c r="DF1825" s="72"/>
      <c r="DG1825" s="72"/>
      <c r="DH1825" s="78">
        <f t="shared" si="867"/>
        <v>95.15000000000002</v>
      </c>
      <c r="DJ1825" s="77">
        <f t="shared" si="844"/>
        <v>4.8499999999999801</v>
      </c>
      <c r="DK1825" s="72"/>
      <c r="DL1825" s="51" t="s">
        <v>3699</v>
      </c>
      <c r="DO1825" s="358">
        <v>4.58</v>
      </c>
      <c r="DP1825" s="72">
        <v>0.1</v>
      </c>
      <c r="DQ1825" s="374">
        <v>0.05</v>
      </c>
      <c r="DR1825" s="72">
        <v>0.01</v>
      </c>
      <c r="DU1825" s="52"/>
      <c r="DX1825" s="75">
        <f t="shared" si="845"/>
        <v>65.832895428271144</v>
      </c>
      <c r="DY1825" s="51">
        <f t="shared" si="846"/>
        <v>0</v>
      </c>
      <c r="DZ1825" s="75">
        <f t="shared" si="847"/>
        <v>0.66211245401996832</v>
      </c>
      <c r="EA1825" s="51">
        <f t="shared" si="848"/>
        <v>0</v>
      </c>
      <c r="EB1825" s="75">
        <f t="shared" si="849"/>
        <v>15.438780872306882</v>
      </c>
      <c r="EC1825" s="51">
        <f t="shared" si="850"/>
        <v>0</v>
      </c>
      <c r="ED1825" s="75">
        <f t="shared" si="851"/>
        <v>4.7293746715712022</v>
      </c>
      <c r="EE1825" s="51">
        <f t="shared" si="852"/>
        <v>0</v>
      </c>
      <c r="EF1825" s="75">
        <f t="shared" si="853"/>
        <v>7.3568050446663147E-2</v>
      </c>
      <c r="EG1825" s="51">
        <f t="shared" si="854"/>
        <v>0</v>
      </c>
      <c r="EH1825" s="75">
        <f t="shared" si="855"/>
        <v>2.1439831844456121</v>
      </c>
      <c r="EI1825" s="51">
        <f t="shared" si="856"/>
        <v>0</v>
      </c>
      <c r="EJ1825" s="75">
        <f t="shared" si="857"/>
        <v>4.8870204939569097</v>
      </c>
      <c r="EK1825" s="51">
        <f t="shared" si="858"/>
        <v>0</v>
      </c>
      <c r="EL1825" s="75">
        <f t="shared" si="859"/>
        <v>3.6784025223331573</v>
      </c>
      <c r="EM1825" s="51">
        <f t="shared" si="860"/>
        <v>0</v>
      </c>
      <c r="EN1825" s="75">
        <f t="shared" si="861"/>
        <v>2.5538623226484494</v>
      </c>
      <c r="EO1825" s="51">
        <f t="shared" si="862"/>
        <v>0</v>
      </c>
      <c r="EP1825" s="75">
        <f t="shared" si="863"/>
        <v>0</v>
      </c>
      <c r="EQ1825" s="51" t="e">
        <f t="shared" si="864"/>
        <v>#DIV/0!</v>
      </c>
      <c r="ER1825" s="51">
        <f t="shared" si="865"/>
        <v>100</v>
      </c>
      <c r="ES1825" s="51">
        <f t="shared" si="866"/>
        <v>0</v>
      </c>
    </row>
    <row r="1826" spans="1:149" x14ac:dyDescent="0.45">
      <c r="A1826" s="78" t="s">
        <v>1495</v>
      </c>
      <c r="B1826" s="174" t="s">
        <v>902</v>
      </c>
      <c r="C1826" s="51" t="s">
        <v>3630</v>
      </c>
      <c r="D1826" s="51" t="s">
        <v>3821</v>
      </c>
      <c r="E1826" s="78" t="s">
        <v>637</v>
      </c>
      <c r="F1826" s="78" t="s">
        <v>2625</v>
      </c>
      <c r="G1826" s="72" t="s">
        <v>3380</v>
      </c>
      <c r="H1826" s="78" t="s">
        <v>1372</v>
      </c>
      <c r="I1826" s="78"/>
      <c r="J1826" s="300">
        <v>100</v>
      </c>
      <c r="K1826" s="78"/>
      <c r="L1826" s="300">
        <v>1250</v>
      </c>
      <c r="M1826" s="72"/>
      <c r="O1826" s="78" t="s">
        <v>3535</v>
      </c>
      <c r="P1826" s="72" t="s">
        <v>1374</v>
      </c>
      <c r="Q1826" s="114">
        <v>4.7</v>
      </c>
      <c r="AA1826" s="195"/>
      <c r="AB1826" s="195"/>
      <c r="AC1826" s="195"/>
      <c r="AD1826" s="72"/>
      <c r="AE1826" s="316">
        <v>0.18</v>
      </c>
      <c r="AF1826" s="195"/>
      <c r="AG1826" s="195">
        <v>0.82</v>
      </c>
      <c r="AH1826" s="72"/>
      <c r="AQ1826" s="174" t="s">
        <v>824</v>
      </c>
      <c r="AR1826" s="53">
        <v>1.014</v>
      </c>
      <c r="AS1826" s="53">
        <v>1.24</v>
      </c>
      <c r="AT1826" s="77"/>
      <c r="AU1826" s="276">
        <v>180</v>
      </c>
      <c r="AV1826" s="276">
        <v>820.00000000000011</v>
      </c>
      <c r="AW1826" s="276">
        <v>182.52</v>
      </c>
      <c r="AX1826" s="95">
        <v>3.9437423236107758</v>
      </c>
      <c r="AY1826" s="276">
        <v>1016.8000000000002</v>
      </c>
      <c r="AZ1826" s="95">
        <v>22.736339195217866</v>
      </c>
      <c r="BB1826" s="80" t="s">
        <v>3412</v>
      </c>
      <c r="BC1826" s="270" t="s">
        <v>1126</v>
      </c>
      <c r="BD1826" s="72">
        <v>65</v>
      </c>
      <c r="BE1826" s="72"/>
      <c r="BF1826" s="72">
        <v>0.65</v>
      </c>
      <c r="BG1826" s="72"/>
      <c r="BH1826" s="72">
        <v>15.24</v>
      </c>
      <c r="BI1826" s="72"/>
      <c r="BJ1826" s="72"/>
      <c r="BK1826" s="72"/>
      <c r="BL1826" s="72"/>
      <c r="BM1826" s="72"/>
      <c r="BN1826" s="72">
        <v>4.67</v>
      </c>
      <c r="BO1826" s="72"/>
      <c r="BP1826" s="72">
        <v>7.0000000000000007E-2</v>
      </c>
      <c r="BQ1826" s="72"/>
      <c r="BR1826" s="72">
        <v>2.11</v>
      </c>
      <c r="BS1826" s="72"/>
      <c r="BT1826" s="72"/>
      <c r="BU1826" s="72"/>
      <c r="BV1826" s="72"/>
      <c r="BW1826" s="72"/>
      <c r="BX1826" s="72">
        <v>4.83</v>
      </c>
      <c r="BY1826" s="72"/>
      <c r="BZ1826" s="72">
        <v>3.63</v>
      </c>
      <c r="CA1826" s="72"/>
      <c r="CB1826" s="72">
        <v>2.52</v>
      </c>
      <c r="CC1826" s="72"/>
      <c r="CD1826" s="72"/>
      <c r="CE1826" s="72"/>
      <c r="CF1826" s="72"/>
      <c r="CG1826" s="72"/>
      <c r="CH1826" s="72"/>
      <c r="CI1826" s="72"/>
      <c r="CJ1826" s="72"/>
      <c r="CK1826" s="72"/>
      <c r="CL1826" s="72"/>
      <c r="CM1826" s="72"/>
      <c r="CN1826" s="72"/>
      <c r="CO1826" s="72"/>
      <c r="CP1826" s="72"/>
      <c r="CQ1826" s="72"/>
      <c r="CR1826" s="72"/>
      <c r="CS1826" s="72"/>
      <c r="CT1826" s="72"/>
      <c r="CU1826" s="72"/>
      <c r="CV1826" s="72"/>
      <c r="CW1826" s="72"/>
      <c r="CX1826" s="72"/>
      <c r="CY1826" s="72"/>
      <c r="CZ1826" s="72"/>
      <c r="DA1826" s="72"/>
      <c r="DB1826" s="72"/>
      <c r="DC1826" s="72"/>
      <c r="DD1826" s="72"/>
      <c r="DE1826" s="72"/>
      <c r="DF1826" s="72"/>
      <c r="DG1826" s="72"/>
      <c r="DH1826" s="78">
        <f t="shared" si="867"/>
        <v>98.719999999999985</v>
      </c>
      <c r="DJ1826" s="77">
        <f t="shared" si="844"/>
        <v>1.2800000000000153</v>
      </c>
      <c r="DK1826" s="72"/>
      <c r="DL1826" s="51" t="s">
        <v>3699</v>
      </c>
      <c r="DO1826" s="358">
        <v>1.17</v>
      </c>
      <c r="DP1826" s="72">
        <v>0.18</v>
      </c>
      <c r="DQ1826" s="374">
        <v>0.08</v>
      </c>
      <c r="DR1826" s="72">
        <v>0.01</v>
      </c>
      <c r="DU1826" s="52"/>
      <c r="DX1826" s="75">
        <f t="shared" si="845"/>
        <v>65.842787682333878</v>
      </c>
      <c r="DY1826" s="51">
        <f t="shared" si="846"/>
        <v>0</v>
      </c>
      <c r="DZ1826" s="75">
        <f t="shared" si="847"/>
        <v>0.65842787682333881</v>
      </c>
      <c r="EA1826" s="51">
        <f t="shared" si="848"/>
        <v>0</v>
      </c>
      <c r="EB1826" s="75">
        <f t="shared" si="849"/>
        <v>15.437601296596437</v>
      </c>
      <c r="EC1826" s="51">
        <f t="shared" si="850"/>
        <v>0</v>
      </c>
      <c r="ED1826" s="75">
        <f t="shared" si="851"/>
        <v>4.7305510534846036</v>
      </c>
      <c r="EE1826" s="51">
        <f t="shared" si="852"/>
        <v>0</v>
      </c>
      <c r="EF1826" s="75">
        <f t="shared" si="853"/>
        <v>7.090761750405189E-2</v>
      </c>
      <c r="EG1826" s="51">
        <f t="shared" si="854"/>
        <v>0</v>
      </c>
      <c r="EH1826" s="75">
        <f t="shared" si="855"/>
        <v>2.1373581847649921</v>
      </c>
      <c r="EI1826" s="51">
        <f t="shared" si="856"/>
        <v>0</v>
      </c>
      <c r="EJ1826" s="75">
        <f t="shared" si="857"/>
        <v>4.8926256077795793</v>
      </c>
      <c r="EK1826" s="51">
        <f t="shared" si="858"/>
        <v>0</v>
      </c>
      <c r="EL1826" s="75">
        <f t="shared" si="859"/>
        <v>3.6770664505672617</v>
      </c>
      <c r="EM1826" s="51">
        <f t="shared" si="860"/>
        <v>0</v>
      </c>
      <c r="EN1826" s="75">
        <f t="shared" si="861"/>
        <v>2.5526742301458674</v>
      </c>
      <c r="EO1826" s="51">
        <f t="shared" si="862"/>
        <v>0</v>
      </c>
      <c r="EP1826" s="75">
        <f t="shared" si="863"/>
        <v>0</v>
      </c>
      <c r="EQ1826" s="51" t="e">
        <f t="shared" si="864"/>
        <v>#DIV/0!</v>
      </c>
      <c r="ER1826" s="51">
        <f t="shared" si="865"/>
        <v>100</v>
      </c>
      <c r="ES1826" s="51">
        <f t="shared" si="866"/>
        <v>0</v>
      </c>
    </row>
    <row r="1827" spans="1:149" x14ac:dyDescent="0.45">
      <c r="A1827" s="78" t="s">
        <v>1495</v>
      </c>
      <c r="B1827" s="174" t="s">
        <v>902</v>
      </c>
      <c r="C1827" s="51" t="s">
        <v>3630</v>
      </c>
      <c r="D1827" s="51" t="s">
        <v>3821</v>
      </c>
      <c r="E1827" s="78" t="s">
        <v>637</v>
      </c>
      <c r="F1827" s="78" t="s">
        <v>2626</v>
      </c>
      <c r="G1827" s="72" t="s">
        <v>3380</v>
      </c>
      <c r="H1827" s="78" t="s">
        <v>1372</v>
      </c>
      <c r="I1827" s="78"/>
      <c r="J1827" s="300">
        <v>100</v>
      </c>
      <c r="K1827" s="78"/>
      <c r="L1827" s="300">
        <v>1250</v>
      </c>
      <c r="M1827" s="72"/>
      <c r="O1827" s="78" t="s">
        <v>3535</v>
      </c>
      <c r="P1827" s="72" t="s">
        <v>1374</v>
      </c>
      <c r="Q1827" s="114">
        <v>4.7</v>
      </c>
      <c r="AA1827" s="195"/>
      <c r="AB1827" s="195"/>
      <c r="AC1827" s="195"/>
      <c r="AD1827" s="72"/>
      <c r="AE1827" s="316">
        <v>0.45</v>
      </c>
      <c r="AF1827" s="195"/>
      <c r="AG1827" s="195">
        <v>0.55000000000000004</v>
      </c>
      <c r="AH1827" s="72"/>
      <c r="AQ1827" s="174" t="s">
        <v>824</v>
      </c>
      <c r="AR1827" s="53">
        <v>1.002</v>
      </c>
      <c r="AS1827" s="53">
        <v>1.246</v>
      </c>
      <c r="AT1827" s="77"/>
      <c r="AU1827" s="276">
        <v>450</v>
      </c>
      <c r="AV1827" s="276">
        <v>550</v>
      </c>
      <c r="AW1827" s="276">
        <v>450.9</v>
      </c>
      <c r="AX1827" s="95">
        <v>9.7196876516303536</v>
      </c>
      <c r="AY1827" s="276">
        <v>685.3</v>
      </c>
      <c r="AZ1827" s="95">
        <v>15.323773849806058</v>
      </c>
      <c r="BB1827" s="80" t="s">
        <v>3412</v>
      </c>
      <c r="BC1827" s="270" t="s">
        <v>1126</v>
      </c>
      <c r="BD1827" s="72">
        <v>64.47</v>
      </c>
      <c r="BE1827" s="72"/>
      <c r="BF1827" s="72">
        <v>0.65</v>
      </c>
      <c r="BG1827" s="72"/>
      <c r="BH1827" s="72">
        <v>15.12</v>
      </c>
      <c r="BI1827" s="72"/>
      <c r="BJ1827" s="72"/>
      <c r="BK1827" s="72"/>
      <c r="BL1827" s="72"/>
      <c r="BM1827" s="72"/>
      <c r="BN1827" s="72">
        <v>4.63</v>
      </c>
      <c r="BO1827" s="72"/>
      <c r="BP1827" s="72">
        <v>7.0000000000000007E-2</v>
      </c>
      <c r="BQ1827" s="72"/>
      <c r="BR1827" s="72">
        <v>2.1</v>
      </c>
      <c r="BS1827" s="72"/>
      <c r="BT1827" s="72"/>
      <c r="BU1827" s="72"/>
      <c r="BV1827" s="72"/>
      <c r="BW1827" s="72"/>
      <c r="BX1827" s="72">
        <v>4.79</v>
      </c>
      <c r="BY1827" s="72"/>
      <c r="BZ1827" s="72">
        <v>3.6</v>
      </c>
      <c r="CA1827" s="72"/>
      <c r="CB1827" s="72">
        <v>2.5</v>
      </c>
      <c r="CC1827" s="72"/>
      <c r="CD1827" s="72"/>
      <c r="CE1827" s="72"/>
      <c r="CF1827" s="72"/>
      <c r="CG1827" s="72"/>
      <c r="CH1827" s="72"/>
      <c r="CI1827" s="72"/>
      <c r="CJ1827" s="72"/>
      <c r="CK1827" s="72"/>
      <c r="CL1827" s="72"/>
      <c r="CM1827" s="72"/>
      <c r="CN1827" s="72"/>
      <c r="CO1827" s="72"/>
      <c r="CP1827" s="72"/>
      <c r="CQ1827" s="72"/>
      <c r="CR1827" s="72"/>
      <c r="CS1827" s="72"/>
      <c r="CT1827" s="72"/>
      <c r="CU1827" s="72"/>
      <c r="CV1827" s="72"/>
      <c r="CW1827" s="72"/>
      <c r="CX1827" s="72"/>
      <c r="CY1827" s="72"/>
      <c r="CZ1827" s="72"/>
      <c r="DA1827" s="72"/>
      <c r="DB1827" s="72"/>
      <c r="DC1827" s="72"/>
      <c r="DD1827" s="72"/>
      <c r="DE1827" s="72"/>
      <c r="DF1827" s="72"/>
      <c r="DG1827" s="72"/>
      <c r="DH1827" s="78">
        <f t="shared" si="867"/>
        <v>97.929999999999993</v>
      </c>
      <c r="DJ1827" s="77">
        <f t="shared" si="844"/>
        <v>2.0700000000000074</v>
      </c>
      <c r="DK1827" s="72"/>
      <c r="DL1827" s="51" t="s">
        <v>3699</v>
      </c>
      <c r="DO1827" s="358">
        <v>1.98</v>
      </c>
      <c r="DP1827" s="72">
        <v>0.11</v>
      </c>
      <c r="DQ1827" s="374">
        <v>7.0000000000000007E-2</v>
      </c>
      <c r="DR1827" s="72">
        <v>0.01</v>
      </c>
      <c r="DU1827" s="52"/>
      <c r="DX1827" s="75">
        <f t="shared" si="845"/>
        <v>65.832737669764114</v>
      </c>
      <c r="DY1827" s="51">
        <f t="shared" si="846"/>
        <v>0</v>
      </c>
      <c r="DZ1827" s="75">
        <f t="shared" si="847"/>
        <v>0.66373940569794765</v>
      </c>
      <c r="EA1827" s="51">
        <f t="shared" si="848"/>
        <v>0</v>
      </c>
      <c r="EB1827" s="75">
        <f t="shared" si="849"/>
        <v>15.439599714081487</v>
      </c>
      <c r="EC1827" s="51">
        <f t="shared" si="850"/>
        <v>0</v>
      </c>
      <c r="ED1827" s="75">
        <f t="shared" si="851"/>
        <v>4.7278668436638416</v>
      </c>
      <c r="EE1827" s="51">
        <f t="shared" si="852"/>
        <v>0</v>
      </c>
      <c r="EF1827" s="75">
        <f t="shared" si="853"/>
        <v>7.1479628305932824E-2</v>
      </c>
      <c r="EG1827" s="51">
        <f t="shared" si="854"/>
        <v>0</v>
      </c>
      <c r="EH1827" s="75">
        <f t="shared" si="855"/>
        <v>2.1443888491779846</v>
      </c>
      <c r="EI1827" s="51">
        <f t="shared" si="856"/>
        <v>0</v>
      </c>
      <c r="EJ1827" s="75">
        <f t="shared" si="857"/>
        <v>4.8912488512202597</v>
      </c>
      <c r="EK1827" s="51">
        <f t="shared" si="858"/>
        <v>0</v>
      </c>
      <c r="EL1827" s="75">
        <f t="shared" si="859"/>
        <v>3.6760951700194022</v>
      </c>
      <c r="EM1827" s="51">
        <f t="shared" si="860"/>
        <v>0</v>
      </c>
      <c r="EN1827" s="75">
        <f t="shared" si="861"/>
        <v>2.5528438680690289</v>
      </c>
      <c r="EO1827" s="51">
        <f t="shared" si="862"/>
        <v>0</v>
      </c>
      <c r="EP1827" s="75">
        <f t="shared" si="863"/>
        <v>0</v>
      </c>
      <c r="EQ1827" s="51" t="e">
        <f t="shared" si="864"/>
        <v>#DIV/0!</v>
      </c>
      <c r="ER1827" s="51">
        <f t="shared" si="865"/>
        <v>100</v>
      </c>
      <c r="ES1827" s="51">
        <f t="shared" si="866"/>
        <v>0</v>
      </c>
    </row>
    <row r="1828" spans="1:149" s="43" customFormat="1" ht="14.65" thickBot="1" x14ac:dyDescent="0.5">
      <c r="A1828" s="89" t="s">
        <v>1495</v>
      </c>
      <c r="B1828" s="86" t="s">
        <v>902</v>
      </c>
      <c r="C1828" s="43" t="s">
        <v>3630</v>
      </c>
      <c r="D1828" s="43" t="s">
        <v>3821</v>
      </c>
      <c r="E1828" s="89" t="s">
        <v>637</v>
      </c>
      <c r="F1828" s="89" t="s">
        <v>2627</v>
      </c>
      <c r="G1828" s="90" t="s">
        <v>3380</v>
      </c>
      <c r="H1828" s="89" t="s">
        <v>1372</v>
      </c>
      <c r="I1828" s="89"/>
      <c r="J1828" s="301">
        <v>100</v>
      </c>
      <c r="K1828" s="89"/>
      <c r="L1828" s="301">
        <v>1250</v>
      </c>
      <c r="M1828" s="90"/>
      <c r="O1828" s="89" t="s">
        <v>3535</v>
      </c>
      <c r="P1828" s="90" t="s">
        <v>1374</v>
      </c>
      <c r="Q1828" s="115">
        <v>4.7</v>
      </c>
      <c r="R1828" s="123"/>
      <c r="S1828" s="134"/>
      <c r="AA1828" s="196"/>
      <c r="AB1828" s="196"/>
      <c r="AC1828" s="196"/>
      <c r="AD1828" s="90"/>
      <c r="AE1828" s="317">
        <v>0.81</v>
      </c>
      <c r="AF1828" s="196"/>
      <c r="AG1828" s="196">
        <v>0.19</v>
      </c>
      <c r="AH1828" s="90"/>
      <c r="AQ1828" s="86" t="s">
        <v>824</v>
      </c>
      <c r="AR1828" s="58">
        <v>0.99829999999999997</v>
      </c>
      <c r="AS1828" s="58">
        <v>1.2509999999999999</v>
      </c>
      <c r="AT1828" s="91"/>
      <c r="AU1828" s="277">
        <v>810</v>
      </c>
      <c r="AV1828" s="277">
        <v>189.99999999999994</v>
      </c>
      <c r="AW1828" s="277">
        <v>808.62299999999993</v>
      </c>
      <c r="AX1828" s="259">
        <v>17.412277451889846</v>
      </c>
      <c r="AY1828" s="277">
        <v>237.68999999999991</v>
      </c>
      <c r="AZ1828" s="259">
        <v>5.3149099757192486</v>
      </c>
      <c r="BA1828" s="86"/>
      <c r="BB1828" s="85" t="s">
        <v>3412</v>
      </c>
      <c r="BC1828" s="271" t="s">
        <v>1126</v>
      </c>
      <c r="BD1828" s="90">
        <v>63.76</v>
      </c>
      <c r="BE1828" s="90"/>
      <c r="BF1828" s="90">
        <v>0.64</v>
      </c>
      <c r="BG1828" s="90"/>
      <c r="BH1828" s="90">
        <v>14.95</v>
      </c>
      <c r="BI1828" s="90"/>
      <c r="BJ1828" s="90"/>
      <c r="BK1828" s="90"/>
      <c r="BL1828" s="90"/>
      <c r="BM1828" s="90"/>
      <c r="BN1828" s="90">
        <v>4.58</v>
      </c>
      <c r="BO1828" s="90"/>
      <c r="BP1828" s="90">
        <v>7.0000000000000007E-2</v>
      </c>
      <c r="BQ1828" s="90"/>
      <c r="BR1828" s="90">
        <v>2.0699999999999998</v>
      </c>
      <c r="BS1828" s="90"/>
      <c r="BT1828" s="90"/>
      <c r="BU1828" s="90"/>
      <c r="BV1828" s="90"/>
      <c r="BW1828" s="90"/>
      <c r="BX1828" s="90">
        <v>4.74</v>
      </c>
      <c r="BY1828" s="90"/>
      <c r="BZ1828" s="90">
        <v>3.56</v>
      </c>
      <c r="CA1828" s="90"/>
      <c r="CB1828" s="90">
        <v>2.4700000000000002</v>
      </c>
      <c r="CC1828" s="90"/>
      <c r="CD1828" s="90"/>
      <c r="CE1828" s="90"/>
      <c r="CF1828" s="90"/>
      <c r="CG1828" s="90"/>
      <c r="CH1828" s="90"/>
      <c r="CI1828" s="90"/>
      <c r="CJ1828" s="90"/>
      <c r="CK1828" s="90"/>
      <c r="CL1828" s="90"/>
      <c r="CM1828" s="90"/>
      <c r="CN1828" s="90"/>
      <c r="CO1828" s="90"/>
      <c r="CP1828" s="90"/>
      <c r="CQ1828" s="90"/>
      <c r="CR1828" s="90"/>
      <c r="CS1828" s="90"/>
      <c r="CT1828" s="90"/>
      <c r="CU1828" s="90"/>
      <c r="CV1828" s="90"/>
      <c r="CW1828" s="90"/>
      <c r="CX1828" s="90"/>
      <c r="CY1828" s="90"/>
      <c r="CZ1828" s="90"/>
      <c r="DA1828" s="90"/>
      <c r="DB1828" s="90"/>
      <c r="DC1828" s="90"/>
      <c r="DD1828" s="90"/>
      <c r="DE1828" s="90"/>
      <c r="DF1828" s="90"/>
      <c r="DG1828" s="90"/>
      <c r="DH1828" s="89">
        <f t="shared" si="867"/>
        <v>96.839999999999975</v>
      </c>
      <c r="DJ1828" s="91">
        <f t="shared" si="844"/>
        <v>3.160000000000025</v>
      </c>
      <c r="DK1828" s="90"/>
      <c r="DL1828" s="43" t="s">
        <v>3699</v>
      </c>
      <c r="DO1828" s="359">
        <v>3.02</v>
      </c>
      <c r="DP1828" s="90">
        <v>0.11</v>
      </c>
      <c r="DQ1828" s="375">
        <v>0.04</v>
      </c>
      <c r="DR1828" s="90">
        <v>0</v>
      </c>
      <c r="DS1828" s="308"/>
      <c r="DU1828" s="59"/>
      <c r="DW1828" s="86"/>
      <c r="DX1828" s="298">
        <f t="shared" si="845"/>
        <v>65.840561751342435</v>
      </c>
      <c r="DY1828" s="43">
        <f t="shared" si="846"/>
        <v>0</v>
      </c>
      <c r="DZ1828" s="298">
        <f t="shared" si="847"/>
        <v>0.66088393225939712</v>
      </c>
      <c r="EA1828" s="43">
        <f t="shared" si="848"/>
        <v>0</v>
      </c>
      <c r="EB1828" s="298">
        <f t="shared" si="849"/>
        <v>15.437835605121853</v>
      </c>
      <c r="EC1828" s="43">
        <f t="shared" si="850"/>
        <v>0</v>
      </c>
      <c r="ED1828" s="298">
        <f t="shared" si="851"/>
        <v>4.7294506402313106</v>
      </c>
      <c r="EE1828" s="43">
        <f t="shared" si="852"/>
        <v>0</v>
      </c>
      <c r="EF1828" s="298">
        <f t="shared" si="853"/>
        <v>7.2284180090871564E-2</v>
      </c>
      <c r="EG1828" s="43">
        <f t="shared" si="854"/>
        <v>0</v>
      </c>
      <c r="EH1828" s="298">
        <f t="shared" si="855"/>
        <v>2.1375464684014873</v>
      </c>
      <c r="EI1828" s="43">
        <f t="shared" si="856"/>
        <v>0</v>
      </c>
      <c r="EJ1828" s="298">
        <f t="shared" si="857"/>
        <v>4.8946716232961602</v>
      </c>
      <c r="EK1828" s="43">
        <f t="shared" si="858"/>
        <v>0</v>
      </c>
      <c r="EL1828" s="298">
        <f t="shared" si="859"/>
        <v>3.6761668731928965</v>
      </c>
      <c r="EM1828" s="43">
        <f t="shared" si="860"/>
        <v>0</v>
      </c>
      <c r="EN1828" s="298">
        <f t="shared" si="861"/>
        <v>2.550598926063611</v>
      </c>
      <c r="EO1828" s="43">
        <f t="shared" si="862"/>
        <v>0</v>
      </c>
      <c r="EP1828" s="298">
        <f t="shared" si="863"/>
        <v>0</v>
      </c>
      <c r="EQ1828" s="43" t="e">
        <f t="shared" si="864"/>
        <v>#DIV/0!</v>
      </c>
      <c r="ER1828" s="43">
        <f t="shared" si="865"/>
        <v>100</v>
      </c>
      <c r="ES1828" s="43">
        <f t="shared" si="866"/>
        <v>0</v>
      </c>
    </row>
    <row r="1829" spans="1:149" x14ac:dyDescent="0.45">
      <c r="A1829" s="78" t="s">
        <v>1496</v>
      </c>
      <c r="B1829" s="174" t="s">
        <v>941</v>
      </c>
      <c r="C1829" s="51" t="s">
        <v>3441</v>
      </c>
      <c r="D1829" s="51" t="s">
        <v>3822</v>
      </c>
      <c r="E1829" s="78" t="s">
        <v>637</v>
      </c>
      <c r="F1829" s="78">
        <v>125</v>
      </c>
      <c r="G1829" s="72" t="s">
        <v>3380</v>
      </c>
      <c r="H1829" s="78" t="s">
        <v>1372</v>
      </c>
      <c r="I1829" s="78">
        <v>1.5</v>
      </c>
      <c r="J1829" s="300">
        <v>50.5</v>
      </c>
      <c r="K1829" s="78"/>
      <c r="L1829" s="300">
        <v>1200</v>
      </c>
      <c r="M1829" s="72"/>
      <c r="N1829" s="51" t="s">
        <v>722</v>
      </c>
      <c r="O1829" s="78" t="s">
        <v>3536</v>
      </c>
      <c r="P1829" s="72" t="s">
        <v>1374</v>
      </c>
      <c r="Q1829" s="127">
        <v>4.3620000000000001</v>
      </c>
      <c r="S1829" s="120">
        <v>-3.86</v>
      </c>
      <c r="AA1829" s="195"/>
      <c r="AB1829" s="195"/>
      <c r="AC1829" s="195"/>
      <c r="AD1829" s="72"/>
      <c r="AE1829" s="316">
        <v>1</v>
      </c>
      <c r="AF1829" s="195"/>
      <c r="AG1829" s="195">
        <v>0</v>
      </c>
      <c r="AH1829" s="72"/>
      <c r="AR1829" s="53">
        <v>0.99209999999999998</v>
      </c>
      <c r="AT1829" s="77"/>
      <c r="AU1829" s="276">
        <v>505</v>
      </c>
      <c r="AV1829" s="276"/>
      <c r="AW1829" s="276">
        <v>501.01049999999998</v>
      </c>
      <c r="AX1829" s="95"/>
      <c r="AY1829" s="276"/>
      <c r="AZ1829" s="95"/>
      <c r="BB1829" s="80" t="s">
        <v>3412</v>
      </c>
      <c r="BC1829" s="270" t="s">
        <v>1126</v>
      </c>
      <c r="BD1829" s="72">
        <v>48.55</v>
      </c>
      <c r="BE1829" s="72">
        <v>0.26</v>
      </c>
      <c r="BF1829" s="72">
        <v>0.85</v>
      </c>
      <c r="BG1829" s="72">
        <v>0.05</v>
      </c>
      <c r="BH1829" s="72">
        <v>15.72</v>
      </c>
      <c r="BI1829" s="72">
        <v>0.16</v>
      </c>
      <c r="BJ1829" s="72"/>
      <c r="BK1829" s="72"/>
      <c r="BL1829" s="72"/>
      <c r="BM1829" s="72"/>
      <c r="BN1829" s="72">
        <v>8.44</v>
      </c>
      <c r="BO1829" s="72">
        <v>7.0000000000000007E-2</v>
      </c>
      <c r="BP1829" s="72">
        <v>0.15</v>
      </c>
      <c r="BQ1829" s="72">
        <v>7.0000000000000007E-2</v>
      </c>
      <c r="BR1829" s="72">
        <v>9.5500000000000007</v>
      </c>
      <c r="BS1829" s="72"/>
      <c r="BT1829" s="72"/>
      <c r="BU1829" s="72"/>
      <c r="BV1829" s="72"/>
      <c r="BW1829" s="72"/>
      <c r="BX1829" s="72">
        <v>12.17</v>
      </c>
      <c r="BY1829" s="72">
        <v>0.16</v>
      </c>
      <c r="BZ1829" s="72">
        <v>2.23</v>
      </c>
      <c r="CA1829" s="72">
        <v>0.09</v>
      </c>
      <c r="CB1829" s="72">
        <v>0.08</v>
      </c>
      <c r="CC1829" s="72">
        <v>0.03</v>
      </c>
      <c r="CD1829" s="72">
        <v>0.08</v>
      </c>
      <c r="CE1829" s="72">
        <v>0.05</v>
      </c>
      <c r="CF1829" s="72"/>
      <c r="CG1829" s="72"/>
      <c r="CH1829" s="72"/>
      <c r="CI1829" s="72"/>
      <c r="CJ1829" s="72"/>
      <c r="CK1829" s="72"/>
      <c r="CL1829" s="72"/>
      <c r="CM1829" s="72"/>
      <c r="CN1829" s="72"/>
      <c r="CO1829" s="72"/>
      <c r="CP1829" s="72"/>
      <c r="CQ1829" s="72"/>
      <c r="CR1829" s="72"/>
      <c r="CS1829" s="72"/>
      <c r="CT1829" s="72"/>
      <c r="CU1829" s="72"/>
      <c r="CV1829" s="72"/>
      <c r="CW1829" s="72"/>
      <c r="CX1829" s="72"/>
      <c r="CY1829" s="72"/>
      <c r="CZ1829" s="72"/>
      <c r="DA1829" s="72"/>
      <c r="DB1829" s="72"/>
      <c r="DC1829" s="72"/>
      <c r="DD1829" s="72"/>
      <c r="DE1829" s="72"/>
      <c r="DF1829" s="72"/>
      <c r="DG1829" s="72"/>
      <c r="DH1829" s="78">
        <f t="shared" si="867"/>
        <v>97.820000000000007</v>
      </c>
      <c r="DJ1829" s="77">
        <f t="shared" si="844"/>
        <v>2.1799999999999926</v>
      </c>
      <c r="DK1829" s="72"/>
      <c r="DL1829" s="77" t="s">
        <v>3334</v>
      </c>
      <c r="DO1829" s="358">
        <v>2.2000000000000002</v>
      </c>
      <c r="DP1829" s="72">
        <v>0.08</v>
      </c>
      <c r="DQ1829" s="374"/>
      <c r="DR1829" s="72"/>
      <c r="DU1829" s="52"/>
      <c r="DX1829" s="75">
        <f t="shared" si="845"/>
        <v>49.631977100797378</v>
      </c>
      <c r="DY1829" s="51">
        <f t="shared" si="846"/>
        <v>0.26579431609077903</v>
      </c>
      <c r="DZ1829" s="75">
        <f t="shared" si="847"/>
        <v>0.86894295645062358</v>
      </c>
      <c r="EA1829" s="51">
        <f t="shared" si="848"/>
        <v>5.1114291555919039E-2</v>
      </c>
      <c r="EB1829" s="75">
        <f t="shared" si="849"/>
        <v>16.070333265180945</v>
      </c>
      <c r="EC1829" s="51">
        <f t="shared" si="850"/>
        <v>0.16356573297894089</v>
      </c>
      <c r="ED1829" s="75">
        <f t="shared" si="851"/>
        <v>8.6280924146391325</v>
      </c>
      <c r="EE1829" s="51">
        <f t="shared" si="852"/>
        <v>7.1560008178286644E-2</v>
      </c>
      <c r="EF1829" s="75">
        <f t="shared" si="853"/>
        <v>0.15334287466775709</v>
      </c>
      <c r="EG1829" s="51">
        <f t="shared" si="854"/>
        <v>7.1560008178286658E-2</v>
      </c>
      <c r="EH1829" s="75">
        <f t="shared" si="855"/>
        <v>9.7628296871805347</v>
      </c>
      <c r="EI1829" s="51">
        <f t="shared" si="856"/>
        <v>0</v>
      </c>
      <c r="EJ1829" s="75">
        <f t="shared" si="857"/>
        <v>12.441218564710692</v>
      </c>
      <c r="EK1829" s="51">
        <f t="shared" si="858"/>
        <v>0.16356573297894092</v>
      </c>
      <c r="EL1829" s="75">
        <f t="shared" si="859"/>
        <v>2.2796974033939885</v>
      </c>
      <c r="EM1829" s="51">
        <f t="shared" si="860"/>
        <v>9.2005724800654248E-2</v>
      </c>
      <c r="EN1829" s="75">
        <f t="shared" si="861"/>
        <v>8.178286648947046E-2</v>
      </c>
      <c r="EO1829" s="51">
        <f t="shared" si="862"/>
        <v>3.0668574933551421E-2</v>
      </c>
      <c r="EP1829" s="75">
        <f t="shared" si="863"/>
        <v>8.178286648947046E-2</v>
      </c>
      <c r="EQ1829" s="51">
        <f t="shared" si="864"/>
        <v>5.1114291555919039E-2</v>
      </c>
      <c r="ER1829" s="51">
        <f t="shared" si="865"/>
        <v>100</v>
      </c>
      <c r="ES1829" s="51">
        <f t="shared" si="866"/>
        <v>0</v>
      </c>
    </row>
    <row r="1830" spans="1:149" x14ac:dyDescent="0.45">
      <c r="A1830" s="78" t="s">
        <v>1496</v>
      </c>
      <c r="B1830" s="174" t="s">
        <v>941</v>
      </c>
      <c r="C1830" s="51" t="s">
        <v>3441</v>
      </c>
      <c r="D1830" s="51" t="s">
        <v>3822</v>
      </c>
      <c r="E1830" s="78" t="s">
        <v>637</v>
      </c>
      <c r="F1830" s="78">
        <v>25</v>
      </c>
      <c r="G1830" s="72" t="s">
        <v>3380</v>
      </c>
      <c r="H1830" s="78" t="s">
        <v>1372</v>
      </c>
      <c r="I1830" s="78">
        <v>24</v>
      </c>
      <c r="J1830" s="300">
        <v>53.199999999999996</v>
      </c>
      <c r="K1830" s="78"/>
      <c r="L1830" s="300">
        <v>1200</v>
      </c>
      <c r="M1830" s="72"/>
      <c r="N1830" s="51" t="s">
        <v>722</v>
      </c>
      <c r="O1830" s="78" t="s">
        <v>3537</v>
      </c>
      <c r="P1830" s="72" t="s">
        <v>1374</v>
      </c>
      <c r="Q1830" s="127">
        <v>4.3609999999999998</v>
      </c>
      <c r="S1830" s="120">
        <v>-3.86</v>
      </c>
      <c r="AA1830" s="195"/>
      <c r="AB1830" s="195"/>
      <c r="AC1830" s="195"/>
      <c r="AD1830" s="72"/>
      <c r="AE1830" s="316">
        <v>1</v>
      </c>
      <c r="AF1830" s="195"/>
      <c r="AG1830" s="195">
        <v>0</v>
      </c>
      <c r="AH1830" s="72"/>
      <c r="AR1830" s="53">
        <v>0.9919</v>
      </c>
      <c r="AT1830" s="77"/>
      <c r="AU1830" s="276">
        <v>532</v>
      </c>
      <c r="AV1830" s="276"/>
      <c r="AW1830" s="276">
        <v>527.69079999999997</v>
      </c>
      <c r="AX1830" s="95"/>
      <c r="AY1830" s="276"/>
      <c r="AZ1830" s="95"/>
      <c r="BB1830" s="80" t="s">
        <v>3412</v>
      </c>
      <c r="BC1830" s="270" t="s">
        <v>1126</v>
      </c>
      <c r="BD1830" s="72">
        <v>48.53</v>
      </c>
      <c r="BE1830" s="72">
        <v>0.26</v>
      </c>
      <c r="BF1830" s="72">
        <v>0.85</v>
      </c>
      <c r="BG1830" s="72">
        <v>0.05</v>
      </c>
      <c r="BH1830" s="72">
        <v>15.71</v>
      </c>
      <c r="BI1830" s="72">
        <v>0.16</v>
      </c>
      <c r="BJ1830" s="72"/>
      <c r="BK1830" s="72"/>
      <c r="BL1830" s="72"/>
      <c r="BM1830" s="72"/>
      <c r="BN1830" s="72">
        <v>8.44</v>
      </c>
      <c r="BO1830" s="72">
        <v>7.0000000000000007E-2</v>
      </c>
      <c r="BP1830" s="72">
        <v>0.15</v>
      </c>
      <c r="BQ1830" s="72">
        <v>7.0000000000000007E-2</v>
      </c>
      <c r="BR1830" s="72">
        <v>9.5399999999999991</v>
      </c>
      <c r="BS1830" s="72"/>
      <c r="BT1830" s="72"/>
      <c r="BU1830" s="72"/>
      <c r="BV1830" s="72"/>
      <c r="BW1830" s="72"/>
      <c r="BX1830" s="72">
        <v>12.16</v>
      </c>
      <c r="BY1830" s="72">
        <v>0.16</v>
      </c>
      <c r="BZ1830" s="72">
        <v>2.23</v>
      </c>
      <c r="CA1830" s="72">
        <v>0.09</v>
      </c>
      <c r="CB1830" s="72">
        <v>0.08</v>
      </c>
      <c r="CC1830" s="72">
        <v>0.03</v>
      </c>
      <c r="CD1830" s="72">
        <v>0.08</v>
      </c>
      <c r="CE1830" s="72">
        <v>0.05</v>
      </c>
      <c r="CF1830" s="72"/>
      <c r="CG1830" s="72"/>
      <c r="CH1830" s="72"/>
      <c r="CI1830" s="72"/>
      <c r="CJ1830" s="72"/>
      <c r="CK1830" s="72"/>
      <c r="CL1830" s="72"/>
      <c r="CM1830" s="72"/>
      <c r="CN1830" s="72"/>
      <c r="CO1830" s="72"/>
      <c r="CP1830" s="72"/>
      <c r="CQ1830" s="72"/>
      <c r="CR1830" s="72"/>
      <c r="CS1830" s="72"/>
      <c r="CT1830" s="72"/>
      <c r="CU1830" s="72"/>
      <c r="CV1830" s="72"/>
      <c r="CW1830" s="72"/>
      <c r="CX1830" s="72"/>
      <c r="CY1830" s="72"/>
      <c r="CZ1830" s="72"/>
      <c r="DA1830" s="72"/>
      <c r="DB1830" s="72"/>
      <c r="DC1830" s="72"/>
      <c r="DD1830" s="72"/>
      <c r="DE1830" s="72"/>
      <c r="DF1830" s="72"/>
      <c r="DG1830" s="72"/>
      <c r="DH1830" s="78">
        <f t="shared" si="867"/>
        <v>97.77</v>
      </c>
      <c r="DJ1830" s="77">
        <f t="shared" si="844"/>
        <v>2.230000000000004</v>
      </c>
      <c r="DK1830" s="72"/>
      <c r="DL1830" s="51" t="s">
        <v>3334</v>
      </c>
      <c r="DO1830" s="358">
        <v>2.23</v>
      </c>
      <c r="DP1830" s="72">
        <v>0.09</v>
      </c>
      <c r="DQ1830" s="374"/>
      <c r="DR1830" s="72"/>
      <c r="DU1830" s="52"/>
      <c r="DX1830" s="75">
        <f t="shared" si="845"/>
        <v>49.636902935460782</v>
      </c>
      <c r="DY1830" s="51">
        <f t="shared" si="846"/>
        <v>0.26593024445126323</v>
      </c>
      <c r="DZ1830" s="75">
        <f t="shared" si="847"/>
        <v>0.86938733762912968</v>
      </c>
      <c r="EA1830" s="51">
        <f t="shared" si="848"/>
        <v>5.1140431625242927E-2</v>
      </c>
      <c r="EB1830" s="75">
        <f t="shared" si="849"/>
        <v>16.068323616651327</v>
      </c>
      <c r="EC1830" s="51">
        <f t="shared" si="850"/>
        <v>0.16364938120077735</v>
      </c>
      <c r="ED1830" s="75">
        <f t="shared" si="851"/>
        <v>8.6325048583410045</v>
      </c>
      <c r="EE1830" s="51">
        <f t="shared" si="852"/>
        <v>7.1596604275340092E-2</v>
      </c>
      <c r="EF1830" s="75">
        <f t="shared" si="853"/>
        <v>0.15342129487572875</v>
      </c>
      <c r="EG1830" s="51">
        <f t="shared" si="854"/>
        <v>7.1596604275340092E-2</v>
      </c>
      <c r="EH1830" s="75">
        <f t="shared" si="855"/>
        <v>9.7575943540963479</v>
      </c>
      <c r="EI1830" s="51">
        <f t="shared" si="856"/>
        <v>0</v>
      </c>
      <c r="EJ1830" s="75">
        <f t="shared" si="857"/>
        <v>12.437352971259077</v>
      </c>
      <c r="EK1830" s="51">
        <f t="shared" si="858"/>
        <v>0.16364938120077732</v>
      </c>
      <c r="EL1830" s="75">
        <f t="shared" si="859"/>
        <v>2.2808632504858339</v>
      </c>
      <c r="EM1830" s="51">
        <f t="shared" si="860"/>
        <v>9.2052776925437244E-2</v>
      </c>
      <c r="EN1830" s="75">
        <f t="shared" si="861"/>
        <v>8.1824690600388675E-2</v>
      </c>
      <c r="EO1830" s="51">
        <f t="shared" si="862"/>
        <v>3.0684258975145755E-2</v>
      </c>
      <c r="EP1830" s="75">
        <f t="shared" si="863"/>
        <v>8.1824690600388675E-2</v>
      </c>
      <c r="EQ1830" s="51">
        <f t="shared" si="864"/>
        <v>5.114043162524292E-2</v>
      </c>
      <c r="ER1830" s="51">
        <f t="shared" si="865"/>
        <v>100</v>
      </c>
      <c r="ES1830" s="51">
        <f t="shared" si="866"/>
        <v>0</v>
      </c>
    </row>
    <row r="1831" spans="1:149" x14ac:dyDescent="0.45">
      <c r="A1831" s="78" t="s">
        <v>1496</v>
      </c>
      <c r="B1831" s="174" t="s">
        <v>941</v>
      </c>
      <c r="C1831" s="51" t="s">
        <v>3441</v>
      </c>
      <c r="D1831" s="51" t="s">
        <v>3822</v>
      </c>
      <c r="E1831" s="78" t="s">
        <v>637</v>
      </c>
      <c r="F1831" s="78">
        <v>24</v>
      </c>
      <c r="G1831" s="72" t="s">
        <v>3380</v>
      </c>
      <c r="H1831" s="78" t="s">
        <v>1372</v>
      </c>
      <c r="I1831" s="78">
        <v>20</v>
      </c>
      <c r="J1831" s="300">
        <v>102.3</v>
      </c>
      <c r="K1831" s="78"/>
      <c r="L1831" s="300">
        <v>1200</v>
      </c>
      <c r="M1831" s="72"/>
      <c r="N1831" s="51" t="s">
        <v>722</v>
      </c>
      <c r="O1831" s="78" t="s">
        <v>3538</v>
      </c>
      <c r="P1831" s="72" t="s">
        <v>1374</v>
      </c>
      <c r="Q1831" s="127">
        <v>4.3570000000000002</v>
      </c>
      <c r="S1831" s="120">
        <v>-3.83</v>
      </c>
      <c r="AA1831" s="195"/>
      <c r="AB1831" s="195"/>
      <c r="AC1831" s="195"/>
      <c r="AD1831" s="72"/>
      <c r="AE1831" s="316">
        <v>1</v>
      </c>
      <c r="AF1831" s="195"/>
      <c r="AG1831" s="195">
        <v>0</v>
      </c>
      <c r="AH1831" s="72"/>
      <c r="AR1831" s="53">
        <v>0.99080000000000001</v>
      </c>
      <c r="AT1831" s="77"/>
      <c r="AU1831" s="276">
        <v>1023</v>
      </c>
      <c r="AV1831" s="276"/>
      <c r="AW1831" s="276">
        <v>1013.5884</v>
      </c>
      <c r="AX1831" s="95"/>
      <c r="AY1831" s="276"/>
      <c r="AZ1831" s="95"/>
      <c r="BB1831" s="80" t="s">
        <v>3412</v>
      </c>
      <c r="BC1831" s="270" t="s">
        <v>1126</v>
      </c>
      <c r="BD1831" s="72">
        <v>47.99</v>
      </c>
      <c r="BE1831" s="72">
        <v>0.26</v>
      </c>
      <c r="BF1831" s="72">
        <v>0.84</v>
      </c>
      <c r="BG1831" s="72">
        <v>0.05</v>
      </c>
      <c r="BH1831" s="72">
        <v>15.54</v>
      </c>
      <c r="BI1831" s="72">
        <v>0.15</v>
      </c>
      <c r="BJ1831" s="72"/>
      <c r="BK1831" s="72"/>
      <c r="BL1831" s="72"/>
      <c r="BM1831" s="72"/>
      <c r="BN1831" s="72">
        <v>8.34</v>
      </c>
      <c r="BO1831" s="72">
        <v>7.0000000000000007E-2</v>
      </c>
      <c r="BP1831" s="72">
        <v>0.15</v>
      </c>
      <c r="BQ1831" s="72">
        <v>7.0000000000000007E-2</v>
      </c>
      <c r="BR1831" s="72">
        <v>9.44</v>
      </c>
      <c r="BS1831" s="72"/>
      <c r="BT1831" s="72"/>
      <c r="BU1831" s="72"/>
      <c r="BV1831" s="72"/>
      <c r="BW1831" s="72"/>
      <c r="BX1831" s="72">
        <v>12.03</v>
      </c>
      <c r="BY1831" s="72">
        <v>0.15</v>
      </c>
      <c r="BZ1831" s="72">
        <v>2.2000000000000002</v>
      </c>
      <c r="CA1831" s="72">
        <v>0.09</v>
      </c>
      <c r="CB1831" s="72">
        <v>0.08</v>
      </c>
      <c r="CC1831" s="72">
        <v>0.03</v>
      </c>
      <c r="CD1831" s="72">
        <v>0.08</v>
      </c>
      <c r="CE1831" s="72">
        <v>0.05</v>
      </c>
      <c r="CF1831" s="72"/>
      <c r="CG1831" s="72"/>
      <c r="CH1831" s="72"/>
      <c r="CI1831" s="72"/>
      <c r="CJ1831" s="72"/>
      <c r="CK1831" s="72"/>
      <c r="CL1831" s="72"/>
      <c r="CM1831" s="72"/>
      <c r="CN1831" s="72"/>
      <c r="CO1831" s="72"/>
      <c r="CP1831" s="72"/>
      <c r="CQ1831" s="72"/>
      <c r="CR1831" s="72"/>
      <c r="CS1831" s="72"/>
      <c r="CT1831" s="72"/>
      <c r="CU1831" s="72"/>
      <c r="CV1831" s="72"/>
      <c r="CW1831" s="72"/>
      <c r="CX1831" s="72"/>
      <c r="CY1831" s="72"/>
      <c r="CZ1831" s="72"/>
      <c r="DA1831" s="72"/>
      <c r="DB1831" s="72"/>
      <c r="DC1831" s="72"/>
      <c r="DD1831" s="72"/>
      <c r="DE1831" s="72"/>
      <c r="DF1831" s="72"/>
      <c r="DG1831" s="72"/>
      <c r="DH1831" s="78">
        <f t="shared" si="867"/>
        <v>96.690000000000012</v>
      </c>
      <c r="DJ1831" s="77">
        <f t="shared" si="844"/>
        <v>3.3099999999999881</v>
      </c>
      <c r="DK1831" s="72"/>
      <c r="DL1831" s="51" t="s">
        <v>3334</v>
      </c>
      <c r="DO1831" s="358">
        <v>3.32</v>
      </c>
      <c r="DP1831" s="72">
        <v>0.09</v>
      </c>
      <c r="DQ1831" s="374"/>
      <c r="DR1831" s="72"/>
      <c r="DU1831" s="52"/>
      <c r="DX1831" s="75">
        <f t="shared" si="845"/>
        <v>49.632847243768744</v>
      </c>
      <c r="DY1831" s="51">
        <f t="shared" si="846"/>
        <v>0.26890061019753853</v>
      </c>
      <c r="DZ1831" s="75">
        <f t="shared" si="847"/>
        <v>0.86875581756127807</v>
      </c>
      <c r="EA1831" s="51">
        <f t="shared" si="848"/>
        <v>5.1711655807218933E-2</v>
      </c>
      <c r="EB1831" s="75">
        <f t="shared" si="849"/>
        <v>16.071982624883645</v>
      </c>
      <c r="EC1831" s="51">
        <f t="shared" si="850"/>
        <v>0.15513496742165681</v>
      </c>
      <c r="ED1831" s="75">
        <f t="shared" si="851"/>
        <v>8.6255041886441184</v>
      </c>
      <c r="EE1831" s="51">
        <f t="shared" si="852"/>
        <v>7.2396318130106524E-2</v>
      </c>
      <c r="EF1831" s="75">
        <f t="shared" si="853"/>
        <v>0.15513496742165683</v>
      </c>
      <c r="EG1831" s="51">
        <f t="shared" si="854"/>
        <v>7.2396318130106538E-2</v>
      </c>
      <c r="EH1831" s="75">
        <f t="shared" si="855"/>
        <v>9.763160616402935</v>
      </c>
      <c r="EI1831" s="51">
        <f t="shared" si="856"/>
        <v>0</v>
      </c>
      <c r="EJ1831" s="75">
        <f t="shared" si="857"/>
        <v>12.441824387216876</v>
      </c>
      <c r="EK1831" s="51">
        <f t="shared" si="858"/>
        <v>0.15513496742165681</v>
      </c>
      <c r="EL1831" s="75">
        <f t="shared" si="859"/>
        <v>2.2753128555176336</v>
      </c>
      <c r="EM1831" s="51">
        <f t="shared" si="860"/>
        <v>9.308098045299408E-2</v>
      </c>
      <c r="EN1831" s="75">
        <f t="shared" si="861"/>
        <v>8.2738649291550309E-2</v>
      </c>
      <c r="EO1831" s="51">
        <f t="shared" si="862"/>
        <v>3.1026993484331366E-2</v>
      </c>
      <c r="EP1831" s="75">
        <f t="shared" si="863"/>
        <v>8.2738649291550309E-2</v>
      </c>
      <c r="EQ1831" s="51">
        <f t="shared" si="864"/>
        <v>5.171165580721894E-2</v>
      </c>
      <c r="ER1831" s="51">
        <f t="shared" si="865"/>
        <v>100</v>
      </c>
      <c r="ES1831" s="51">
        <f t="shared" si="866"/>
        <v>0</v>
      </c>
    </row>
    <row r="1832" spans="1:149" x14ac:dyDescent="0.45">
      <c r="A1832" s="78" t="s">
        <v>1496</v>
      </c>
      <c r="B1832" s="174" t="s">
        <v>941</v>
      </c>
      <c r="C1832" s="51" t="s">
        <v>3441</v>
      </c>
      <c r="D1832" s="51" t="s">
        <v>3822</v>
      </c>
      <c r="E1832" s="78" t="s">
        <v>637</v>
      </c>
      <c r="F1832" s="78">
        <v>23</v>
      </c>
      <c r="G1832" s="72" t="s">
        <v>3380</v>
      </c>
      <c r="H1832" s="78" t="s">
        <v>1372</v>
      </c>
      <c r="I1832" s="78">
        <v>24</v>
      </c>
      <c r="J1832" s="300">
        <v>202.1</v>
      </c>
      <c r="K1832" s="78"/>
      <c r="L1832" s="300">
        <v>1200</v>
      </c>
      <c r="M1832" s="72"/>
      <c r="N1832" s="51" t="s">
        <v>722</v>
      </c>
      <c r="O1832" s="78" t="s">
        <v>3539</v>
      </c>
      <c r="P1832" s="72" t="s">
        <v>1374</v>
      </c>
      <c r="Q1832" s="127">
        <v>4.3440000000000003</v>
      </c>
      <c r="S1832" s="120">
        <v>-3.78</v>
      </c>
      <c r="AA1832" s="195"/>
      <c r="AB1832" s="195"/>
      <c r="AC1832" s="195"/>
      <c r="AD1832" s="72"/>
      <c r="AE1832" s="316">
        <v>1</v>
      </c>
      <c r="AF1832" s="195"/>
      <c r="AG1832" s="195">
        <v>0</v>
      </c>
      <c r="AH1832" s="72"/>
      <c r="AR1832" s="53">
        <v>1.0069999999999999</v>
      </c>
      <c r="AT1832" s="77"/>
      <c r="AU1832" s="276">
        <v>2021</v>
      </c>
      <c r="AV1832" s="276"/>
      <c r="AW1832" s="276">
        <v>2035.1469999999997</v>
      </c>
      <c r="AX1832" s="95"/>
      <c r="AY1832" s="276"/>
      <c r="AZ1832" s="95"/>
      <c r="BB1832" s="80" t="s">
        <v>3412</v>
      </c>
      <c r="BC1832" s="270" t="s">
        <v>1126</v>
      </c>
      <c r="BD1832" s="72">
        <v>47.26</v>
      </c>
      <c r="BE1832" s="72">
        <v>0.26</v>
      </c>
      <c r="BF1832" s="72">
        <v>0.83</v>
      </c>
      <c r="BG1832" s="72">
        <v>0.05</v>
      </c>
      <c r="BH1832" s="72">
        <v>15.3</v>
      </c>
      <c r="BI1832" s="72">
        <v>0.15</v>
      </c>
      <c r="BJ1832" s="72"/>
      <c r="BK1832" s="72"/>
      <c r="BL1832" s="72"/>
      <c r="BM1832" s="72"/>
      <c r="BN1832" s="72">
        <v>8.2200000000000006</v>
      </c>
      <c r="BO1832" s="72">
        <v>7.0000000000000007E-2</v>
      </c>
      <c r="BP1832" s="72">
        <v>0.14000000000000001</v>
      </c>
      <c r="BQ1832" s="72">
        <v>7.0000000000000007E-2</v>
      </c>
      <c r="BR1832" s="72">
        <v>9.2899999999999991</v>
      </c>
      <c r="BS1832" s="72"/>
      <c r="BT1832" s="72"/>
      <c r="BU1832" s="72"/>
      <c r="BV1832" s="72"/>
      <c r="BW1832" s="72"/>
      <c r="BX1832" s="72">
        <v>11.84</v>
      </c>
      <c r="BY1832" s="72">
        <v>0.15</v>
      </c>
      <c r="BZ1832" s="72">
        <v>2.17</v>
      </c>
      <c r="CA1832" s="72">
        <v>0.09</v>
      </c>
      <c r="CB1832" s="72">
        <v>0.08</v>
      </c>
      <c r="CC1832" s="72">
        <v>0.03</v>
      </c>
      <c r="CD1832" s="72">
        <v>0.08</v>
      </c>
      <c r="CE1832" s="72">
        <v>0.05</v>
      </c>
      <c r="CF1832" s="72"/>
      <c r="CG1832" s="72"/>
      <c r="CH1832" s="72"/>
      <c r="CI1832" s="72"/>
      <c r="CJ1832" s="72"/>
      <c r="CK1832" s="72"/>
      <c r="CL1832" s="72"/>
      <c r="CM1832" s="72"/>
      <c r="CN1832" s="72"/>
      <c r="CO1832" s="72"/>
      <c r="CP1832" s="72"/>
      <c r="CQ1832" s="72"/>
      <c r="CR1832" s="72"/>
      <c r="CS1832" s="72"/>
      <c r="CT1832" s="72"/>
      <c r="CU1832" s="72"/>
      <c r="CV1832" s="72"/>
      <c r="CW1832" s="72"/>
      <c r="CX1832" s="72"/>
      <c r="CY1832" s="72"/>
      <c r="CZ1832" s="72"/>
      <c r="DA1832" s="72"/>
      <c r="DB1832" s="72"/>
      <c r="DC1832" s="72"/>
      <c r="DD1832" s="72"/>
      <c r="DE1832" s="72"/>
      <c r="DF1832" s="72"/>
      <c r="DG1832" s="72"/>
      <c r="DH1832" s="78">
        <f t="shared" si="867"/>
        <v>95.21</v>
      </c>
      <c r="DJ1832" s="77">
        <f t="shared" si="844"/>
        <v>4.7900000000000063</v>
      </c>
      <c r="DK1832" s="72"/>
      <c r="DL1832" s="51" t="s">
        <v>3334</v>
      </c>
      <c r="DO1832" s="358">
        <v>4.8</v>
      </c>
      <c r="DP1832" s="72">
        <v>7.0000000000000007E-2</v>
      </c>
      <c r="DQ1832" s="374"/>
      <c r="DR1832" s="72"/>
      <c r="DU1832" s="52"/>
      <c r="DX1832" s="75">
        <f t="shared" si="845"/>
        <v>49.637643104715892</v>
      </c>
      <c r="DY1832" s="51">
        <f t="shared" si="846"/>
        <v>0.27308055876483567</v>
      </c>
      <c r="DZ1832" s="75">
        <f t="shared" si="847"/>
        <v>0.87175716836466766</v>
      </c>
      <c r="EA1832" s="51">
        <f t="shared" si="848"/>
        <v>5.2515492070160708E-2</v>
      </c>
      <c r="EB1832" s="75">
        <f t="shared" si="849"/>
        <v>16.069740573469176</v>
      </c>
      <c r="EC1832" s="51">
        <f t="shared" si="850"/>
        <v>0.15754647621048212</v>
      </c>
      <c r="ED1832" s="75">
        <f t="shared" si="851"/>
        <v>8.6335468963344191</v>
      </c>
      <c r="EE1832" s="51">
        <f t="shared" si="852"/>
        <v>7.3521688898224982E-2</v>
      </c>
      <c r="EF1832" s="75">
        <f t="shared" si="853"/>
        <v>0.14704337779644999</v>
      </c>
      <c r="EG1832" s="51">
        <f t="shared" si="854"/>
        <v>7.3521688898224996E-2</v>
      </c>
      <c r="EH1832" s="75">
        <f t="shared" si="855"/>
        <v>9.7573784266358565</v>
      </c>
      <c r="EI1832" s="51">
        <f t="shared" si="856"/>
        <v>0</v>
      </c>
      <c r="EJ1832" s="75">
        <f t="shared" si="857"/>
        <v>12.435668522214053</v>
      </c>
      <c r="EK1832" s="51">
        <f t="shared" si="858"/>
        <v>0.15754647621048207</v>
      </c>
      <c r="EL1832" s="75">
        <f t="shared" si="859"/>
        <v>2.2791723558449744</v>
      </c>
      <c r="EM1832" s="51">
        <f t="shared" si="860"/>
        <v>9.4527885726289257E-2</v>
      </c>
      <c r="EN1832" s="75">
        <f t="shared" si="861"/>
        <v>8.4024787312257126E-2</v>
      </c>
      <c r="EO1832" s="51">
        <f t="shared" si="862"/>
        <v>3.1509295242096419E-2</v>
      </c>
      <c r="EP1832" s="75">
        <f t="shared" si="863"/>
        <v>8.4024787312257126E-2</v>
      </c>
      <c r="EQ1832" s="51">
        <f t="shared" si="864"/>
        <v>5.2515492070160708E-2</v>
      </c>
      <c r="ER1832" s="51">
        <f t="shared" si="865"/>
        <v>100</v>
      </c>
      <c r="ES1832" s="51">
        <f t="shared" si="866"/>
        <v>0</v>
      </c>
    </row>
    <row r="1833" spans="1:149" x14ac:dyDescent="0.45">
      <c r="A1833" s="78" t="s">
        <v>1496</v>
      </c>
      <c r="B1833" s="174" t="s">
        <v>941</v>
      </c>
      <c r="C1833" s="51" t="s">
        <v>3441</v>
      </c>
      <c r="D1833" s="51" t="s">
        <v>3822</v>
      </c>
      <c r="E1833" s="78" t="s">
        <v>637</v>
      </c>
      <c r="F1833" s="78">
        <v>27</v>
      </c>
      <c r="G1833" s="72" t="s">
        <v>3380</v>
      </c>
      <c r="H1833" s="78" t="s">
        <v>1372</v>
      </c>
      <c r="I1833" s="78">
        <v>22</v>
      </c>
      <c r="J1833" s="300">
        <v>304.3</v>
      </c>
      <c r="K1833" s="78"/>
      <c r="L1833" s="300">
        <v>1200</v>
      </c>
      <c r="M1833" s="72"/>
      <c r="N1833" s="51" t="s">
        <v>722</v>
      </c>
      <c r="O1833" s="78" t="s">
        <v>3540</v>
      </c>
      <c r="P1833" s="72" t="s">
        <v>1374</v>
      </c>
      <c r="Q1833" s="127">
        <v>4.3310000000000004</v>
      </c>
      <c r="S1833" s="120">
        <v>-3.73</v>
      </c>
      <c r="AA1833" s="195"/>
      <c r="AB1833" s="195"/>
      <c r="AC1833" s="195"/>
      <c r="AD1833" s="72"/>
      <c r="AE1833" s="316">
        <v>1</v>
      </c>
      <c r="AF1833" s="195"/>
      <c r="AG1833" s="195">
        <v>0</v>
      </c>
      <c r="AH1833" s="72"/>
      <c r="AR1833" s="53">
        <v>1.048</v>
      </c>
      <c r="AT1833" s="77"/>
      <c r="AU1833" s="276">
        <v>3043</v>
      </c>
      <c r="AV1833" s="276"/>
      <c r="AW1833" s="276">
        <v>3189.0640000000003</v>
      </c>
      <c r="AX1833" s="95"/>
      <c r="AY1833" s="276"/>
      <c r="AZ1833" s="95"/>
      <c r="BB1833" s="80" t="s">
        <v>3412</v>
      </c>
      <c r="BC1833" s="270" t="s">
        <v>1126</v>
      </c>
      <c r="BD1833" s="72">
        <v>46.53</v>
      </c>
      <c r="BE1833" s="72">
        <v>0.25</v>
      </c>
      <c r="BF1833" s="72">
        <v>0.82</v>
      </c>
      <c r="BG1833" s="72">
        <v>0.05</v>
      </c>
      <c r="BH1833" s="72">
        <v>15.06</v>
      </c>
      <c r="BI1833" s="72">
        <v>0.15</v>
      </c>
      <c r="BJ1833" s="72"/>
      <c r="BK1833" s="72"/>
      <c r="BL1833" s="72"/>
      <c r="BM1833" s="72"/>
      <c r="BN1833" s="72">
        <v>8.09</v>
      </c>
      <c r="BO1833" s="72">
        <v>7.0000000000000007E-2</v>
      </c>
      <c r="BP1833" s="72">
        <v>0.14000000000000001</v>
      </c>
      <c r="BQ1833" s="72">
        <v>7.0000000000000007E-2</v>
      </c>
      <c r="BR1833" s="72">
        <v>9.15</v>
      </c>
      <c r="BS1833" s="72"/>
      <c r="BT1833" s="72"/>
      <c r="BU1833" s="72"/>
      <c r="BV1833" s="72"/>
      <c r="BW1833" s="72"/>
      <c r="BX1833" s="72">
        <v>11.66</v>
      </c>
      <c r="BY1833" s="72">
        <v>0.15</v>
      </c>
      <c r="BZ1833" s="72">
        <v>2.14</v>
      </c>
      <c r="CA1833" s="72">
        <v>0.08</v>
      </c>
      <c r="CB1833" s="72">
        <v>7.0000000000000007E-2</v>
      </c>
      <c r="CC1833" s="72">
        <v>0.03</v>
      </c>
      <c r="CD1833" s="72">
        <v>7.0000000000000007E-2</v>
      </c>
      <c r="CE1833" s="72">
        <v>0.05</v>
      </c>
      <c r="CF1833" s="72"/>
      <c r="CG1833" s="72"/>
      <c r="CH1833" s="72"/>
      <c r="CI1833" s="72"/>
      <c r="CJ1833" s="72"/>
      <c r="CK1833" s="72"/>
      <c r="CL1833" s="72"/>
      <c r="CM1833" s="72"/>
      <c r="CN1833" s="72"/>
      <c r="CO1833" s="72"/>
      <c r="CP1833" s="72"/>
      <c r="CQ1833" s="72"/>
      <c r="CR1833" s="72"/>
      <c r="CS1833" s="72"/>
      <c r="CT1833" s="72"/>
      <c r="CU1833" s="72"/>
      <c r="CV1833" s="72"/>
      <c r="CW1833" s="72"/>
      <c r="CX1833" s="72"/>
      <c r="CY1833" s="72"/>
      <c r="CZ1833" s="72"/>
      <c r="DA1833" s="72"/>
      <c r="DB1833" s="72"/>
      <c r="DC1833" s="72"/>
      <c r="DD1833" s="72"/>
      <c r="DE1833" s="72"/>
      <c r="DF1833" s="72"/>
      <c r="DG1833" s="72"/>
      <c r="DH1833" s="78">
        <f t="shared" si="867"/>
        <v>93.72999999999999</v>
      </c>
      <c r="DJ1833" s="77">
        <f t="shared" si="844"/>
        <v>6.2700000000000102</v>
      </c>
      <c r="DK1833" s="72"/>
      <c r="DL1833" s="51" t="s">
        <v>3334</v>
      </c>
      <c r="DO1833" s="358">
        <v>6.27</v>
      </c>
      <c r="DP1833" s="72">
        <v>0.09</v>
      </c>
      <c r="DQ1833" s="374"/>
      <c r="DR1833" s="72"/>
      <c r="DU1833" s="52"/>
      <c r="DX1833" s="75">
        <f t="shared" si="845"/>
        <v>49.642590419289455</v>
      </c>
      <c r="DY1833" s="51">
        <f t="shared" si="846"/>
        <v>0.2667235676944415</v>
      </c>
      <c r="DZ1833" s="75">
        <f t="shared" si="847"/>
        <v>0.87485330203776812</v>
      </c>
      <c r="EA1833" s="51">
        <f t="shared" si="848"/>
        <v>5.3344713538888304E-2</v>
      </c>
      <c r="EB1833" s="75">
        <f t="shared" si="849"/>
        <v>16.067427717913159</v>
      </c>
      <c r="EC1833" s="51">
        <f t="shared" si="850"/>
        <v>0.16003414061666493</v>
      </c>
      <c r="ED1833" s="75">
        <f t="shared" si="851"/>
        <v>8.6311746505921274</v>
      </c>
      <c r="EE1833" s="51">
        <f t="shared" si="852"/>
        <v>7.4682598954443638E-2</v>
      </c>
      <c r="EF1833" s="75">
        <f t="shared" si="853"/>
        <v>0.14936519790888725</v>
      </c>
      <c r="EG1833" s="51">
        <f t="shared" si="854"/>
        <v>7.4682598954443624E-2</v>
      </c>
      <c r="EH1833" s="75">
        <f t="shared" si="855"/>
        <v>9.7620825776165603</v>
      </c>
      <c r="EI1833" s="51">
        <f t="shared" si="856"/>
        <v>0</v>
      </c>
      <c r="EJ1833" s="75">
        <f t="shared" si="857"/>
        <v>12.439987197268753</v>
      </c>
      <c r="EK1833" s="51">
        <f t="shared" si="858"/>
        <v>0.1600341406166649</v>
      </c>
      <c r="EL1833" s="75">
        <f t="shared" si="859"/>
        <v>2.2831537394644195</v>
      </c>
      <c r="EM1833" s="51">
        <f t="shared" si="860"/>
        <v>8.5351541662221281E-2</v>
      </c>
      <c r="EN1833" s="75">
        <f t="shared" si="861"/>
        <v>7.4682598954443624E-2</v>
      </c>
      <c r="EO1833" s="51">
        <f t="shared" si="862"/>
        <v>3.2006828123332977E-2</v>
      </c>
      <c r="EP1833" s="75">
        <f t="shared" si="863"/>
        <v>7.4682598954443624E-2</v>
      </c>
      <c r="EQ1833" s="51">
        <f t="shared" si="864"/>
        <v>5.3344713538888304E-2</v>
      </c>
      <c r="ER1833" s="51">
        <f t="shared" si="865"/>
        <v>100</v>
      </c>
      <c r="ES1833" s="51">
        <f t="shared" si="866"/>
        <v>0</v>
      </c>
    </row>
    <row r="1834" spans="1:149" x14ac:dyDescent="0.45">
      <c r="A1834" s="78" t="s">
        <v>1496</v>
      </c>
      <c r="B1834" s="174" t="s">
        <v>941</v>
      </c>
      <c r="C1834" s="51" t="s">
        <v>3441</v>
      </c>
      <c r="D1834" s="51" t="s">
        <v>3822</v>
      </c>
      <c r="E1834" s="78" t="s">
        <v>637</v>
      </c>
      <c r="F1834" s="78">
        <v>26</v>
      </c>
      <c r="G1834" s="72" t="s">
        <v>3380</v>
      </c>
      <c r="H1834" s="78" t="s">
        <v>1372</v>
      </c>
      <c r="I1834" s="78">
        <v>20</v>
      </c>
      <c r="J1834" s="300">
        <v>500.90000000000003</v>
      </c>
      <c r="K1834" s="78"/>
      <c r="L1834" s="300">
        <v>1200</v>
      </c>
      <c r="M1834" s="72"/>
      <c r="N1834" s="51" t="s">
        <v>722</v>
      </c>
      <c r="O1834" s="78" t="s">
        <v>3541</v>
      </c>
      <c r="P1834" s="72" t="s">
        <v>1374</v>
      </c>
      <c r="Q1834" s="127">
        <v>4.3070000000000004</v>
      </c>
      <c r="S1834" s="120">
        <v>-3.63</v>
      </c>
      <c r="AA1834" s="195"/>
      <c r="AB1834" s="195"/>
      <c r="AC1834" s="195"/>
      <c r="AD1834" s="72"/>
      <c r="AE1834" s="316">
        <v>1</v>
      </c>
      <c r="AF1834" s="195"/>
      <c r="AG1834" s="195">
        <v>0</v>
      </c>
      <c r="AH1834" s="72"/>
      <c r="AR1834" s="53">
        <v>1.1839999999999999</v>
      </c>
      <c r="AT1834" s="77"/>
      <c r="AU1834" s="276">
        <v>5009</v>
      </c>
      <c r="AV1834" s="276"/>
      <c r="AW1834" s="276">
        <v>5930.6559999999999</v>
      </c>
      <c r="AX1834" s="95"/>
      <c r="AY1834" s="276"/>
      <c r="AZ1834" s="95"/>
      <c r="BB1834" s="80" t="s">
        <v>3412</v>
      </c>
      <c r="BC1834" s="270" t="s">
        <v>1126</v>
      </c>
      <c r="BD1834" s="72">
        <v>44.98</v>
      </c>
      <c r="BE1834" s="72">
        <v>0.24</v>
      </c>
      <c r="BF1834" s="72">
        <v>0.79</v>
      </c>
      <c r="BG1834" s="72">
        <v>0.05</v>
      </c>
      <c r="BH1834" s="72">
        <v>14.56</v>
      </c>
      <c r="BI1834" s="72">
        <v>0.14000000000000001</v>
      </c>
      <c r="BJ1834" s="72"/>
      <c r="BK1834" s="72"/>
      <c r="BL1834" s="72"/>
      <c r="BM1834" s="72"/>
      <c r="BN1834" s="72">
        <v>7.82</v>
      </c>
      <c r="BO1834" s="72">
        <v>0.06</v>
      </c>
      <c r="BP1834" s="72">
        <v>0.14000000000000001</v>
      </c>
      <c r="BQ1834" s="72">
        <v>0.06</v>
      </c>
      <c r="BR1834" s="72">
        <v>8.84</v>
      </c>
      <c r="BS1834" s="72"/>
      <c r="BT1834" s="72"/>
      <c r="BU1834" s="72"/>
      <c r="BV1834" s="72"/>
      <c r="BW1834" s="72"/>
      <c r="BX1834" s="72">
        <v>11.27</v>
      </c>
      <c r="BY1834" s="72">
        <v>0.14000000000000001</v>
      </c>
      <c r="BZ1834" s="72">
        <v>2.0699999999999998</v>
      </c>
      <c r="CA1834" s="72">
        <v>0.08</v>
      </c>
      <c r="CB1834" s="72">
        <v>7.0000000000000007E-2</v>
      </c>
      <c r="CC1834" s="72">
        <v>0.03</v>
      </c>
      <c r="CD1834" s="72">
        <v>7.0000000000000007E-2</v>
      </c>
      <c r="CE1834" s="72">
        <v>0.05</v>
      </c>
      <c r="CF1834" s="72"/>
      <c r="CG1834" s="72"/>
      <c r="CH1834" s="72"/>
      <c r="CI1834" s="72"/>
      <c r="CJ1834" s="72"/>
      <c r="CK1834" s="72"/>
      <c r="CL1834" s="72"/>
      <c r="CM1834" s="72"/>
      <c r="CN1834" s="72"/>
      <c r="CO1834" s="72"/>
      <c r="CP1834" s="72"/>
      <c r="CQ1834" s="72"/>
      <c r="CR1834" s="72"/>
      <c r="CS1834" s="72"/>
      <c r="CT1834" s="72"/>
      <c r="CU1834" s="72"/>
      <c r="CV1834" s="72"/>
      <c r="CW1834" s="72"/>
      <c r="CX1834" s="72"/>
      <c r="CY1834" s="72"/>
      <c r="CZ1834" s="72"/>
      <c r="DA1834" s="72"/>
      <c r="DB1834" s="72"/>
      <c r="DC1834" s="72"/>
      <c r="DD1834" s="72"/>
      <c r="DE1834" s="72"/>
      <c r="DF1834" s="72"/>
      <c r="DG1834" s="72"/>
      <c r="DH1834" s="78">
        <f t="shared" si="867"/>
        <v>90.609999999999985</v>
      </c>
      <c r="DJ1834" s="77">
        <f t="shared" si="844"/>
        <v>9.3900000000000148</v>
      </c>
      <c r="DK1834" s="72"/>
      <c r="DL1834" s="51" t="s">
        <v>3334</v>
      </c>
      <c r="DO1834" s="358">
        <v>9.3800000000000008</v>
      </c>
      <c r="DP1834" s="72">
        <v>0.06</v>
      </c>
      <c r="DQ1834" s="374"/>
      <c r="DR1834" s="72"/>
      <c r="DU1834" s="52"/>
      <c r="DX1834" s="75">
        <f t="shared" si="845"/>
        <v>49.641319942611197</v>
      </c>
      <c r="DY1834" s="51">
        <f t="shared" si="846"/>
        <v>0.26487142699481298</v>
      </c>
      <c r="DZ1834" s="75">
        <f t="shared" si="847"/>
        <v>0.87186844719125944</v>
      </c>
      <c r="EA1834" s="51">
        <f t="shared" si="848"/>
        <v>5.5181547290586046E-2</v>
      </c>
      <c r="EB1834" s="75">
        <f t="shared" si="849"/>
        <v>16.068866571018656</v>
      </c>
      <c r="EC1834" s="51">
        <f t="shared" si="850"/>
        <v>0.15450833241364093</v>
      </c>
      <c r="ED1834" s="75">
        <f t="shared" si="851"/>
        <v>8.6303939962476566</v>
      </c>
      <c r="EE1834" s="51">
        <f t="shared" si="852"/>
        <v>6.6217856748703244E-2</v>
      </c>
      <c r="EF1834" s="75">
        <f t="shared" si="853"/>
        <v>0.15450833241364093</v>
      </c>
      <c r="EG1834" s="51">
        <f t="shared" si="854"/>
        <v>6.6217856748703244E-2</v>
      </c>
      <c r="EH1834" s="75">
        <f t="shared" si="855"/>
        <v>9.7560975609756113</v>
      </c>
      <c r="EI1834" s="51">
        <f t="shared" si="856"/>
        <v>0</v>
      </c>
      <c r="EJ1834" s="75">
        <f t="shared" si="857"/>
        <v>12.437920759298091</v>
      </c>
      <c r="EK1834" s="51">
        <f t="shared" si="858"/>
        <v>0.1545083324136409</v>
      </c>
      <c r="EL1834" s="75">
        <f t="shared" si="859"/>
        <v>2.2845160578302619</v>
      </c>
      <c r="EM1834" s="51">
        <f t="shared" si="860"/>
        <v>8.8290475664937668E-2</v>
      </c>
      <c r="EN1834" s="75">
        <f t="shared" si="861"/>
        <v>7.7254166206820463E-2</v>
      </c>
      <c r="EO1834" s="51">
        <f t="shared" si="862"/>
        <v>3.3108928374351622E-2</v>
      </c>
      <c r="EP1834" s="75">
        <f t="shared" si="863"/>
        <v>7.7254166206820463E-2</v>
      </c>
      <c r="EQ1834" s="51">
        <f t="shared" si="864"/>
        <v>5.5181547290586046E-2</v>
      </c>
      <c r="ER1834" s="51">
        <f t="shared" si="865"/>
        <v>100</v>
      </c>
      <c r="ES1834" s="51">
        <f t="shared" si="866"/>
        <v>0</v>
      </c>
    </row>
    <row r="1835" spans="1:149" x14ac:dyDescent="0.45">
      <c r="A1835" s="78" t="s">
        <v>1496</v>
      </c>
      <c r="B1835" s="174" t="s">
        <v>941</v>
      </c>
      <c r="C1835" s="51" t="s">
        <v>3441</v>
      </c>
      <c r="D1835" s="51" t="s">
        <v>3822</v>
      </c>
      <c r="E1835" s="78" t="s">
        <v>637</v>
      </c>
      <c r="F1835" s="78">
        <v>121</v>
      </c>
      <c r="G1835" s="72" t="s">
        <v>3380</v>
      </c>
      <c r="H1835" s="78" t="s">
        <v>1372</v>
      </c>
      <c r="I1835" s="78">
        <v>1.5</v>
      </c>
      <c r="J1835" s="300">
        <v>55.4</v>
      </c>
      <c r="K1835" s="78"/>
      <c r="L1835" s="300">
        <v>1200</v>
      </c>
      <c r="M1835" s="72"/>
      <c r="N1835" s="51" t="s">
        <v>722</v>
      </c>
      <c r="O1835" s="78" t="s">
        <v>3542</v>
      </c>
      <c r="P1835" s="72" t="s">
        <v>1374</v>
      </c>
      <c r="Q1835" s="127">
        <v>-0.14000000000000001</v>
      </c>
      <c r="S1835" s="120">
        <v>-8.3699999999999992</v>
      </c>
      <c r="AA1835" s="195"/>
      <c r="AB1835" s="195"/>
      <c r="AC1835" s="195"/>
      <c r="AD1835" s="72"/>
      <c r="AE1835" s="316">
        <v>1</v>
      </c>
      <c r="AF1835" s="195"/>
      <c r="AG1835" s="195">
        <v>0</v>
      </c>
      <c r="AH1835" s="72"/>
      <c r="AR1835" s="53">
        <v>0.99170000000000003</v>
      </c>
      <c r="AT1835" s="77"/>
      <c r="AU1835" s="276">
        <v>554</v>
      </c>
      <c r="AV1835" s="276"/>
      <c r="AW1835" s="276">
        <v>549.40179999999998</v>
      </c>
      <c r="AX1835" s="95"/>
      <c r="AY1835" s="276"/>
      <c r="AZ1835" s="95"/>
      <c r="BB1835" s="80" t="s">
        <v>3412</v>
      </c>
      <c r="BC1835" s="270" t="s">
        <v>1126</v>
      </c>
      <c r="BD1835" s="72">
        <v>48.53</v>
      </c>
      <c r="BE1835" s="72">
        <v>0.26</v>
      </c>
      <c r="BF1835" s="72">
        <v>0.85</v>
      </c>
      <c r="BG1835" s="72">
        <v>0.05</v>
      </c>
      <c r="BH1835" s="72">
        <v>15.71</v>
      </c>
      <c r="BI1835" s="72">
        <v>0.16</v>
      </c>
      <c r="BJ1835" s="72"/>
      <c r="BK1835" s="72"/>
      <c r="BL1835" s="72"/>
      <c r="BM1835" s="72"/>
      <c r="BN1835" s="72">
        <v>8.44</v>
      </c>
      <c r="BO1835" s="72">
        <v>7.0000000000000007E-2</v>
      </c>
      <c r="BP1835" s="72">
        <v>0.15</v>
      </c>
      <c r="BQ1835" s="72">
        <v>7.0000000000000007E-2</v>
      </c>
      <c r="BR1835" s="72">
        <v>9.5399999999999991</v>
      </c>
      <c r="BS1835" s="72"/>
      <c r="BT1835" s="72"/>
      <c r="BU1835" s="72"/>
      <c r="BV1835" s="72"/>
      <c r="BW1835" s="72"/>
      <c r="BX1835" s="72">
        <v>12.16</v>
      </c>
      <c r="BY1835" s="72">
        <v>0.16</v>
      </c>
      <c r="BZ1835" s="72">
        <v>2.23</v>
      </c>
      <c r="CA1835" s="72">
        <v>0.09</v>
      </c>
      <c r="CB1835" s="72">
        <v>0.08</v>
      </c>
      <c r="CC1835" s="72">
        <v>0.03</v>
      </c>
      <c r="CD1835" s="72">
        <v>0.08</v>
      </c>
      <c r="CE1835" s="72">
        <v>0.05</v>
      </c>
      <c r="CF1835" s="72"/>
      <c r="CG1835" s="72"/>
      <c r="CH1835" s="72"/>
      <c r="CI1835" s="72"/>
      <c r="CJ1835" s="72"/>
      <c r="CK1835" s="72"/>
      <c r="CL1835" s="72"/>
      <c r="CM1835" s="72"/>
      <c r="CN1835" s="72"/>
      <c r="CO1835" s="72"/>
      <c r="CP1835" s="72"/>
      <c r="CQ1835" s="72"/>
      <c r="CR1835" s="72"/>
      <c r="CS1835" s="72"/>
      <c r="CT1835" s="72"/>
      <c r="CU1835" s="72"/>
      <c r="CV1835" s="72"/>
      <c r="CW1835" s="72"/>
      <c r="CX1835" s="72"/>
      <c r="CY1835" s="72"/>
      <c r="CZ1835" s="72"/>
      <c r="DA1835" s="72"/>
      <c r="DB1835" s="72"/>
      <c r="DC1835" s="72"/>
      <c r="DD1835" s="72"/>
      <c r="DE1835" s="72"/>
      <c r="DF1835" s="72"/>
      <c r="DG1835" s="72"/>
      <c r="DH1835" s="78">
        <f t="shared" si="867"/>
        <v>97.77</v>
      </c>
      <c r="DJ1835" s="77">
        <f t="shared" si="844"/>
        <v>2.230000000000004</v>
      </c>
      <c r="DK1835" s="72"/>
      <c r="DL1835" s="51" t="s">
        <v>3334</v>
      </c>
      <c r="DO1835" s="358">
        <v>2.23</v>
      </c>
      <c r="DP1835" s="72">
        <v>0.04</v>
      </c>
      <c r="DQ1835" s="374"/>
      <c r="DR1835" s="72"/>
      <c r="DU1835" s="52"/>
      <c r="DX1835" s="75">
        <f t="shared" si="845"/>
        <v>49.636902935460782</v>
      </c>
      <c r="DY1835" s="51">
        <f t="shared" si="846"/>
        <v>0.26593024445126323</v>
      </c>
      <c r="DZ1835" s="75">
        <f t="shared" si="847"/>
        <v>0.86938733762912968</v>
      </c>
      <c r="EA1835" s="51">
        <f t="shared" si="848"/>
        <v>5.1140431625242927E-2</v>
      </c>
      <c r="EB1835" s="75">
        <f t="shared" si="849"/>
        <v>16.068323616651327</v>
      </c>
      <c r="EC1835" s="51">
        <f t="shared" si="850"/>
        <v>0.16364938120077735</v>
      </c>
      <c r="ED1835" s="75">
        <f t="shared" si="851"/>
        <v>8.6325048583410045</v>
      </c>
      <c r="EE1835" s="51">
        <f t="shared" si="852"/>
        <v>7.1596604275340092E-2</v>
      </c>
      <c r="EF1835" s="75">
        <f t="shared" si="853"/>
        <v>0.15342129487572875</v>
      </c>
      <c r="EG1835" s="51">
        <f t="shared" si="854"/>
        <v>7.1596604275340092E-2</v>
      </c>
      <c r="EH1835" s="75">
        <f t="shared" si="855"/>
        <v>9.7575943540963479</v>
      </c>
      <c r="EI1835" s="51">
        <f t="shared" si="856"/>
        <v>0</v>
      </c>
      <c r="EJ1835" s="75">
        <f t="shared" si="857"/>
        <v>12.437352971259077</v>
      </c>
      <c r="EK1835" s="51">
        <f t="shared" si="858"/>
        <v>0.16364938120077732</v>
      </c>
      <c r="EL1835" s="75">
        <f t="shared" si="859"/>
        <v>2.2808632504858339</v>
      </c>
      <c r="EM1835" s="51">
        <f t="shared" si="860"/>
        <v>9.2052776925437244E-2</v>
      </c>
      <c r="EN1835" s="75">
        <f t="shared" si="861"/>
        <v>8.1824690600388675E-2</v>
      </c>
      <c r="EO1835" s="51">
        <f t="shared" si="862"/>
        <v>3.0684258975145755E-2</v>
      </c>
      <c r="EP1835" s="75">
        <f t="shared" si="863"/>
        <v>8.1824690600388675E-2</v>
      </c>
      <c r="EQ1835" s="51">
        <f t="shared" si="864"/>
        <v>5.114043162524292E-2</v>
      </c>
      <c r="ER1835" s="51">
        <f t="shared" si="865"/>
        <v>100</v>
      </c>
      <c r="ES1835" s="51">
        <f t="shared" si="866"/>
        <v>0</v>
      </c>
    </row>
    <row r="1836" spans="1:149" x14ac:dyDescent="0.45">
      <c r="A1836" s="78" t="s">
        <v>1496</v>
      </c>
      <c r="B1836" s="174" t="s">
        <v>941</v>
      </c>
      <c r="C1836" s="51" t="s">
        <v>3441</v>
      </c>
      <c r="D1836" s="51" t="s">
        <v>3822</v>
      </c>
      <c r="E1836" s="78" t="s">
        <v>637</v>
      </c>
      <c r="F1836" s="78">
        <v>122</v>
      </c>
      <c r="G1836" s="72" t="s">
        <v>3380</v>
      </c>
      <c r="H1836" s="78" t="s">
        <v>1372</v>
      </c>
      <c r="I1836" s="78">
        <v>1.5</v>
      </c>
      <c r="J1836" s="300">
        <v>101.9</v>
      </c>
      <c r="K1836" s="78"/>
      <c r="L1836" s="300">
        <v>1200</v>
      </c>
      <c r="M1836" s="72"/>
      <c r="N1836" s="51" t="s">
        <v>722</v>
      </c>
      <c r="O1836" s="78" t="s">
        <v>3543</v>
      </c>
      <c r="P1836" s="72" t="s">
        <v>1374</v>
      </c>
      <c r="Q1836" s="127">
        <v>-0.10299999999999999</v>
      </c>
      <c r="S1836" s="120">
        <v>-8.2899999999999991</v>
      </c>
      <c r="AA1836" s="195"/>
      <c r="AB1836" s="195"/>
      <c r="AC1836" s="195"/>
      <c r="AD1836" s="72"/>
      <c r="AE1836" s="316">
        <v>1</v>
      </c>
      <c r="AF1836" s="195"/>
      <c r="AG1836" s="195">
        <v>0</v>
      </c>
      <c r="AH1836" s="72"/>
      <c r="AR1836" s="53">
        <v>0.99070000000000003</v>
      </c>
      <c r="AT1836" s="77"/>
      <c r="AU1836" s="276">
        <v>1019</v>
      </c>
      <c r="AV1836" s="276"/>
      <c r="AW1836" s="276">
        <v>1009.5233000000001</v>
      </c>
      <c r="AX1836" s="95"/>
      <c r="AY1836" s="276"/>
      <c r="AZ1836" s="95"/>
      <c r="BB1836" s="80" t="s">
        <v>3412</v>
      </c>
      <c r="BC1836" s="270" t="s">
        <v>1126</v>
      </c>
      <c r="BD1836" s="72">
        <v>48.13</v>
      </c>
      <c r="BE1836" s="72">
        <v>0.26</v>
      </c>
      <c r="BF1836" s="72">
        <v>0.84</v>
      </c>
      <c r="BG1836" s="72">
        <v>0.05</v>
      </c>
      <c r="BH1836" s="72">
        <v>15.58</v>
      </c>
      <c r="BI1836" s="72">
        <v>0.16</v>
      </c>
      <c r="BJ1836" s="72"/>
      <c r="BK1836" s="72"/>
      <c r="BL1836" s="72"/>
      <c r="BM1836" s="72"/>
      <c r="BN1836" s="72">
        <v>8.3699999999999992</v>
      </c>
      <c r="BO1836" s="72">
        <v>7.0000000000000007E-2</v>
      </c>
      <c r="BP1836" s="72">
        <v>0.15</v>
      </c>
      <c r="BQ1836" s="72">
        <v>7.0000000000000007E-2</v>
      </c>
      <c r="BR1836" s="72">
        <v>9.4600000000000009</v>
      </c>
      <c r="BS1836" s="72"/>
      <c r="BT1836" s="72"/>
      <c r="BU1836" s="72"/>
      <c r="BV1836" s="72"/>
      <c r="BW1836" s="72"/>
      <c r="BX1836" s="72">
        <v>12.06</v>
      </c>
      <c r="BY1836" s="72">
        <v>0.16</v>
      </c>
      <c r="BZ1836" s="72">
        <v>2.21</v>
      </c>
      <c r="CA1836" s="72">
        <v>0.09</v>
      </c>
      <c r="CB1836" s="72">
        <v>0.08</v>
      </c>
      <c r="CC1836" s="72">
        <v>0.03</v>
      </c>
      <c r="CD1836" s="72">
        <v>0.08</v>
      </c>
      <c r="CE1836" s="72">
        <v>0.05</v>
      </c>
      <c r="CF1836" s="72"/>
      <c r="CG1836" s="72"/>
      <c r="CH1836" s="72"/>
      <c r="CI1836" s="72"/>
      <c r="CJ1836" s="72"/>
      <c r="CK1836" s="72"/>
      <c r="CL1836" s="72"/>
      <c r="CM1836" s="72"/>
      <c r="CN1836" s="72"/>
      <c r="CO1836" s="72"/>
      <c r="CP1836" s="72"/>
      <c r="CQ1836" s="72"/>
      <c r="CR1836" s="72"/>
      <c r="CS1836" s="72"/>
      <c r="CT1836" s="72"/>
      <c r="CU1836" s="72"/>
      <c r="CV1836" s="72"/>
      <c r="CW1836" s="72"/>
      <c r="CX1836" s="72"/>
      <c r="CY1836" s="72"/>
      <c r="CZ1836" s="72"/>
      <c r="DA1836" s="72"/>
      <c r="DB1836" s="72"/>
      <c r="DC1836" s="72"/>
      <c r="DD1836" s="72"/>
      <c r="DE1836" s="72"/>
      <c r="DF1836" s="72"/>
      <c r="DG1836" s="72"/>
      <c r="DH1836" s="78">
        <f t="shared" si="867"/>
        <v>96.960000000000022</v>
      </c>
      <c r="DJ1836" s="77">
        <f t="shared" si="844"/>
        <v>3.0399999999999778</v>
      </c>
      <c r="DK1836" s="72"/>
      <c r="DL1836" s="51" t="s">
        <v>3334</v>
      </c>
      <c r="DO1836" s="358">
        <v>3.05</v>
      </c>
      <c r="DP1836" s="72">
        <v>0.05</v>
      </c>
      <c r="DQ1836" s="374"/>
      <c r="DR1836" s="72"/>
      <c r="DU1836" s="52"/>
      <c r="DX1836" s="75">
        <f t="shared" si="845"/>
        <v>49.639026402640255</v>
      </c>
      <c r="DY1836" s="51">
        <f t="shared" si="846"/>
        <v>0.26815181518151809</v>
      </c>
      <c r="DZ1836" s="75">
        <f t="shared" si="847"/>
        <v>0.86633663366336611</v>
      </c>
      <c r="EA1836" s="51">
        <f t="shared" si="848"/>
        <v>5.156765676567656E-2</v>
      </c>
      <c r="EB1836" s="75">
        <f t="shared" si="849"/>
        <v>16.068481848184817</v>
      </c>
      <c r="EC1836" s="51">
        <f t="shared" si="850"/>
        <v>0.16501650165016502</v>
      </c>
      <c r="ED1836" s="75">
        <f t="shared" si="851"/>
        <v>8.6324257425742541</v>
      </c>
      <c r="EE1836" s="51">
        <f t="shared" si="852"/>
        <v>7.219471947194718E-2</v>
      </c>
      <c r="EF1836" s="75">
        <f t="shared" si="853"/>
        <v>0.15470297029702967</v>
      </c>
      <c r="EG1836" s="51">
        <f t="shared" si="854"/>
        <v>7.2194719471947194E-2</v>
      </c>
      <c r="EH1836" s="75">
        <f t="shared" si="855"/>
        <v>9.7566006600660042</v>
      </c>
      <c r="EI1836" s="51">
        <f t="shared" si="856"/>
        <v>0</v>
      </c>
      <c r="EJ1836" s="75">
        <f t="shared" si="857"/>
        <v>12.438118811881186</v>
      </c>
      <c r="EK1836" s="51">
        <f t="shared" si="858"/>
        <v>0.16501650165016499</v>
      </c>
      <c r="EL1836" s="75">
        <f t="shared" si="859"/>
        <v>2.2792904290429039</v>
      </c>
      <c r="EM1836" s="51">
        <f t="shared" si="860"/>
        <v>9.2821782178217807E-2</v>
      </c>
      <c r="EN1836" s="75">
        <f t="shared" si="861"/>
        <v>8.2508250825082494E-2</v>
      </c>
      <c r="EO1836" s="51">
        <f t="shared" si="862"/>
        <v>3.0940594059405933E-2</v>
      </c>
      <c r="EP1836" s="75">
        <f t="shared" si="863"/>
        <v>8.2508250825082494E-2</v>
      </c>
      <c r="EQ1836" s="51">
        <f t="shared" si="864"/>
        <v>5.156765676567656E-2</v>
      </c>
      <c r="ER1836" s="51">
        <f t="shared" si="865"/>
        <v>100</v>
      </c>
      <c r="ES1836" s="51">
        <f t="shared" si="866"/>
        <v>0</v>
      </c>
    </row>
    <row r="1837" spans="1:149" s="43" customFormat="1" ht="14.65" thickBot="1" x14ac:dyDescent="0.5">
      <c r="A1837" s="89" t="s">
        <v>1496</v>
      </c>
      <c r="B1837" s="86" t="s">
        <v>941</v>
      </c>
      <c r="C1837" s="43" t="s">
        <v>3441</v>
      </c>
      <c r="D1837" s="43" t="s">
        <v>3822</v>
      </c>
      <c r="E1837" s="89" t="s">
        <v>637</v>
      </c>
      <c r="F1837" s="89">
        <v>126</v>
      </c>
      <c r="G1837" s="90" t="s">
        <v>3380</v>
      </c>
      <c r="H1837" s="89" t="s">
        <v>1372</v>
      </c>
      <c r="I1837" s="89">
        <v>1.5</v>
      </c>
      <c r="J1837" s="301">
        <v>203.3</v>
      </c>
      <c r="K1837" s="89"/>
      <c r="L1837" s="301">
        <v>1200</v>
      </c>
      <c r="M1837" s="90"/>
      <c r="N1837" s="43" t="s">
        <v>722</v>
      </c>
      <c r="O1837" s="89" t="s">
        <v>3544</v>
      </c>
      <c r="P1837" s="90" t="s">
        <v>1374</v>
      </c>
      <c r="Q1837" s="128">
        <v>6.4000000000000001E-2</v>
      </c>
      <c r="R1837" s="123"/>
      <c r="S1837" s="154">
        <v>-8.18</v>
      </c>
      <c r="AA1837" s="196"/>
      <c r="AB1837" s="196"/>
      <c r="AC1837" s="196"/>
      <c r="AD1837" s="90"/>
      <c r="AE1837" s="317">
        <v>1</v>
      </c>
      <c r="AF1837" s="196"/>
      <c r="AG1837" s="196">
        <v>0</v>
      </c>
      <c r="AH1837" s="90"/>
      <c r="AQ1837" s="86"/>
      <c r="AR1837" s="58">
        <v>1.008</v>
      </c>
      <c r="AS1837" s="58"/>
      <c r="AT1837" s="91"/>
      <c r="AU1837" s="277">
        <v>2033</v>
      </c>
      <c r="AV1837" s="277"/>
      <c r="AW1837" s="277">
        <v>2049.2640000000001</v>
      </c>
      <c r="AX1837" s="259"/>
      <c r="AY1837" s="277"/>
      <c r="AZ1837" s="259"/>
      <c r="BA1837" s="86"/>
      <c r="BB1837" s="85" t="s">
        <v>3412</v>
      </c>
      <c r="BC1837" s="271" t="s">
        <v>1126</v>
      </c>
      <c r="BD1837" s="90">
        <v>47.43</v>
      </c>
      <c r="BE1837" s="90">
        <v>0.26</v>
      </c>
      <c r="BF1837" s="90">
        <v>0.83</v>
      </c>
      <c r="BG1837" s="90">
        <v>0.05</v>
      </c>
      <c r="BH1837" s="90">
        <v>15.35</v>
      </c>
      <c r="BI1837" s="90">
        <v>0.15</v>
      </c>
      <c r="BJ1837" s="90"/>
      <c r="BK1837" s="90"/>
      <c r="BL1837" s="90"/>
      <c r="BM1837" s="90"/>
      <c r="BN1837" s="90">
        <v>8.25</v>
      </c>
      <c r="BO1837" s="90">
        <v>7.0000000000000007E-2</v>
      </c>
      <c r="BP1837" s="90">
        <v>0.14000000000000001</v>
      </c>
      <c r="BQ1837" s="90">
        <v>7.0000000000000007E-2</v>
      </c>
      <c r="BR1837" s="90">
        <v>9.32</v>
      </c>
      <c r="BS1837" s="90"/>
      <c r="BT1837" s="90"/>
      <c r="BU1837" s="90"/>
      <c r="BV1837" s="90"/>
      <c r="BW1837" s="90"/>
      <c r="BX1837" s="90">
        <v>11.89</v>
      </c>
      <c r="BY1837" s="90">
        <v>0.15</v>
      </c>
      <c r="BZ1837" s="90">
        <v>2.1800000000000002</v>
      </c>
      <c r="CA1837" s="90">
        <v>0.09</v>
      </c>
      <c r="CB1837" s="90">
        <v>0.08</v>
      </c>
      <c r="CC1837" s="90">
        <v>0.03</v>
      </c>
      <c r="CD1837" s="90">
        <v>0.08</v>
      </c>
      <c r="CE1837" s="90">
        <v>0.05</v>
      </c>
      <c r="CF1837" s="90"/>
      <c r="CG1837" s="90"/>
      <c r="CH1837" s="90"/>
      <c r="CI1837" s="90"/>
      <c r="CJ1837" s="90"/>
      <c r="CK1837" s="90"/>
      <c r="CL1837" s="90"/>
      <c r="CM1837" s="90"/>
      <c r="CN1837" s="90"/>
      <c r="CO1837" s="90"/>
      <c r="CP1837" s="90"/>
      <c r="CQ1837" s="90"/>
      <c r="CR1837" s="90"/>
      <c r="CS1837" s="90"/>
      <c r="CT1837" s="90"/>
      <c r="CU1837" s="90"/>
      <c r="CV1837" s="90"/>
      <c r="CW1837" s="90"/>
      <c r="CX1837" s="90"/>
      <c r="CY1837" s="90"/>
      <c r="CZ1837" s="90"/>
      <c r="DA1837" s="90"/>
      <c r="DB1837" s="90"/>
      <c r="DC1837" s="90"/>
      <c r="DD1837" s="90"/>
      <c r="DE1837" s="90"/>
      <c r="DF1837" s="90"/>
      <c r="DG1837" s="90"/>
      <c r="DH1837" s="89">
        <f t="shared" si="867"/>
        <v>95.55</v>
      </c>
      <c r="DJ1837" s="91">
        <f t="shared" si="844"/>
        <v>4.4500000000000028</v>
      </c>
      <c r="DK1837" s="90"/>
      <c r="DL1837" s="43" t="s">
        <v>3334</v>
      </c>
      <c r="DO1837" s="359">
        <v>4.46</v>
      </c>
      <c r="DP1837" s="90">
        <v>0.02</v>
      </c>
      <c r="DQ1837" s="375"/>
      <c r="DR1837" s="90"/>
      <c r="DS1837" s="308"/>
      <c r="DU1837" s="59"/>
      <c r="DW1837" s="86"/>
      <c r="DX1837" s="298">
        <f t="shared" si="845"/>
        <v>49.638932496075356</v>
      </c>
      <c r="DY1837" s="43">
        <f t="shared" si="846"/>
        <v>0.27210884353741499</v>
      </c>
      <c r="DZ1837" s="298">
        <f t="shared" si="847"/>
        <v>0.86865515436944007</v>
      </c>
      <c r="EA1837" s="43">
        <f t="shared" si="848"/>
        <v>5.2328623757195193E-2</v>
      </c>
      <c r="EB1837" s="298">
        <f t="shared" si="849"/>
        <v>16.064887493458922</v>
      </c>
      <c r="EC1837" s="43">
        <f t="shared" si="850"/>
        <v>0.15698587127158556</v>
      </c>
      <c r="ED1837" s="298">
        <f t="shared" si="851"/>
        <v>8.6342229199372049</v>
      </c>
      <c r="EE1837" s="43">
        <f t="shared" si="852"/>
        <v>7.3260073260073263E-2</v>
      </c>
      <c r="EF1837" s="298">
        <f t="shared" si="853"/>
        <v>0.14652014652014655</v>
      </c>
      <c r="EG1837" s="43">
        <f t="shared" si="854"/>
        <v>7.3260073260073277E-2</v>
      </c>
      <c r="EH1837" s="298">
        <f t="shared" si="855"/>
        <v>9.754055468341182</v>
      </c>
      <c r="EI1837" s="43">
        <f t="shared" si="856"/>
        <v>0</v>
      </c>
      <c r="EJ1837" s="298">
        <f t="shared" si="857"/>
        <v>12.443746729461017</v>
      </c>
      <c r="EK1837" s="43">
        <f t="shared" si="858"/>
        <v>0.15698587127158556</v>
      </c>
      <c r="EL1837" s="298">
        <f t="shared" si="859"/>
        <v>2.2815279958137102</v>
      </c>
      <c r="EM1837" s="43">
        <f t="shared" si="860"/>
        <v>9.4191522762951327E-2</v>
      </c>
      <c r="EN1837" s="298">
        <f t="shared" si="861"/>
        <v>8.3725798011512309E-2</v>
      </c>
      <c r="EO1837" s="43">
        <f t="shared" si="862"/>
        <v>3.1397174254317116E-2</v>
      </c>
      <c r="EP1837" s="298">
        <f t="shared" si="863"/>
        <v>8.3725798011512309E-2</v>
      </c>
      <c r="EQ1837" s="43">
        <f t="shared" si="864"/>
        <v>5.2328623757195193E-2</v>
      </c>
      <c r="ER1837" s="43">
        <f t="shared" si="865"/>
        <v>100</v>
      </c>
      <c r="ES1837" s="43">
        <f t="shared" si="866"/>
        <v>0</v>
      </c>
    </row>
    <row r="1838" spans="1:149" x14ac:dyDescent="0.45">
      <c r="A1838" s="78" t="s">
        <v>1497</v>
      </c>
      <c r="B1838" s="174" t="s">
        <v>968</v>
      </c>
      <c r="C1838" s="51" t="s">
        <v>3648</v>
      </c>
      <c r="D1838" s="51" t="s">
        <v>3823</v>
      </c>
      <c r="E1838" s="78" t="s">
        <v>1127</v>
      </c>
      <c r="F1838" s="78" t="s">
        <v>2628</v>
      </c>
      <c r="G1838" s="72" t="s">
        <v>3380</v>
      </c>
      <c r="H1838" s="78" t="s">
        <v>1132</v>
      </c>
      <c r="I1838" s="78">
        <v>24</v>
      </c>
      <c r="J1838" s="300">
        <v>500</v>
      </c>
      <c r="K1838" s="78">
        <v>5</v>
      </c>
      <c r="L1838" s="300">
        <v>850</v>
      </c>
      <c r="M1838" s="72">
        <v>8</v>
      </c>
      <c r="N1838" s="51" t="s">
        <v>3445</v>
      </c>
      <c r="O1838" s="78">
        <v>-12.74</v>
      </c>
      <c r="P1838" s="72" t="s">
        <v>1374</v>
      </c>
      <c r="S1838" s="110">
        <v>-12.74</v>
      </c>
      <c r="AA1838" s="195"/>
      <c r="AB1838" s="195"/>
      <c r="AC1838" s="195"/>
      <c r="AD1838" s="72"/>
      <c r="AE1838" s="316">
        <v>1</v>
      </c>
      <c r="AF1838" s="195"/>
      <c r="AG1838" s="195">
        <v>0</v>
      </c>
      <c r="AH1838" s="72"/>
      <c r="AR1838" s="53">
        <v>0.93700000000000006</v>
      </c>
      <c r="AT1838" s="77"/>
      <c r="AU1838" s="276">
        <v>5000</v>
      </c>
      <c r="AV1838" s="276"/>
      <c r="AW1838" s="276">
        <v>4685</v>
      </c>
      <c r="AX1838" s="95"/>
      <c r="AY1838" s="276"/>
      <c r="AZ1838" s="95"/>
      <c r="BB1838" s="80" t="s">
        <v>3412</v>
      </c>
      <c r="BC1838" s="270" t="s">
        <v>1126</v>
      </c>
      <c r="BD1838" s="72">
        <v>68.22</v>
      </c>
      <c r="BE1838" s="72">
        <v>0.27</v>
      </c>
      <c r="BF1838" s="72"/>
      <c r="BG1838" s="72"/>
      <c r="BH1838" s="72">
        <v>12.89</v>
      </c>
      <c r="BI1838" s="72">
        <v>0.16</v>
      </c>
      <c r="BJ1838" s="72">
        <v>7.0000000000000007E-2</v>
      </c>
      <c r="BK1838" s="72"/>
      <c r="BL1838" s="72"/>
      <c r="BM1838" s="72"/>
      <c r="BN1838" s="72">
        <v>1.19</v>
      </c>
      <c r="BO1838" s="72"/>
      <c r="BP1838" s="72"/>
      <c r="BQ1838" s="72"/>
      <c r="BR1838" s="72"/>
      <c r="BS1838" s="72"/>
      <c r="BT1838" s="72"/>
      <c r="BU1838" s="72"/>
      <c r="BV1838" s="72"/>
      <c r="BW1838" s="72"/>
      <c r="BX1838" s="72">
        <v>5.08</v>
      </c>
      <c r="BY1838" s="72">
        <v>0.09</v>
      </c>
      <c r="BZ1838" s="72">
        <v>1.87</v>
      </c>
      <c r="CA1838" s="72">
        <v>0.25</v>
      </c>
      <c r="CB1838" s="72"/>
      <c r="CC1838" s="72"/>
      <c r="CD1838" s="72"/>
      <c r="CE1838" s="72"/>
      <c r="CF1838" s="72"/>
      <c r="CG1838" s="72"/>
      <c r="CH1838" s="72"/>
      <c r="CI1838" s="72"/>
      <c r="CJ1838" s="72"/>
      <c r="CK1838" s="72"/>
      <c r="CL1838" s="72"/>
      <c r="CM1838" s="72"/>
      <c r="CN1838" s="72"/>
      <c r="CO1838" s="72"/>
      <c r="CP1838" s="72"/>
      <c r="CQ1838" s="72"/>
      <c r="CR1838" s="72"/>
      <c r="CS1838" s="72"/>
      <c r="CT1838" s="72"/>
      <c r="CU1838" s="72"/>
      <c r="CV1838" s="72"/>
      <c r="CW1838" s="72"/>
      <c r="CX1838" s="72"/>
      <c r="CY1838" s="72"/>
      <c r="CZ1838" s="72"/>
      <c r="DA1838" s="72"/>
      <c r="DB1838" s="72"/>
      <c r="DC1838" s="72"/>
      <c r="DD1838" s="72"/>
      <c r="DE1838" s="72"/>
      <c r="DF1838" s="72"/>
      <c r="DG1838" s="72"/>
      <c r="DH1838" s="78">
        <f t="shared" si="867"/>
        <v>89.32</v>
      </c>
      <c r="DJ1838" s="77">
        <f t="shared" si="844"/>
        <v>10.680000000000007</v>
      </c>
      <c r="DK1838" s="72"/>
      <c r="DL1838" s="51" t="s">
        <v>3334</v>
      </c>
      <c r="DO1838" s="358">
        <v>10.67</v>
      </c>
      <c r="DP1838" s="72"/>
      <c r="DQ1838" s="374"/>
      <c r="DR1838" s="72"/>
      <c r="DU1838" s="52"/>
      <c r="DX1838" s="75">
        <f t="shared" si="845"/>
        <v>76.377071204657426</v>
      </c>
      <c r="DY1838" s="51">
        <f t="shared" si="846"/>
        <v>0.3022839229735782</v>
      </c>
      <c r="DZ1838" s="75">
        <f t="shared" si="847"/>
        <v>0</v>
      </c>
      <c r="EA1838" s="51" t="e">
        <f t="shared" si="848"/>
        <v>#DIV/0!</v>
      </c>
      <c r="EB1838" s="75">
        <f t="shared" si="849"/>
        <v>14.43125839677564</v>
      </c>
      <c r="EC1838" s="51">
        <f t="shared" si="850"/>
        <v>0.17913121361397225</v>
      </c>
      <c r="ED1838" s="75">
        <f t="shared" si="851"/>
        <v>1.3322884012539185</v>
      </c>
      <c r="EE1838" s="51">
        <f t="shared" si="852"/>
        <v>0</v>
      </c>
      <c r="EF1838" s="75">
        <f t="shared" si="853"/>
        <v>0</v>
      </c>
      <c r="EG1838" s="51" t="e">
        <f t="shared" si="854"/>
        <v>#DIV/0!</v>
      </c>
      <c r="EH1838" s="75">
        <f t="shared" si="855"/>
        <v>0</v>
      </c>
      <c r="EI1838" s="51" t="e">
        <f t="shared" si="856"/>
        <v>#DIV/0!</v>
      </c>
      <c r="EJ1838" s="75">
        <f t="shared" si="857"/>
        <v>5.6874160322436191</v>
      </c>
      <c r="EK1838" s="51">
        <f t="shared" si="858"/>
        <v>0.10076130765785939</v>
      </c>
      <c r="EL1838" s="75">
        <f t="shared" si="859"/>
        <v>2.0935960591133007</v>
      </c>
      <c r="EM1838" s="51">
        <f t="shared" si="860"/>
        <v>0.27989252127183162</v>
      </c>
      <c r="EN1838" s="75">
        <f t="shared" si="861"/>
        <v>0</v>
      </c>
      <c r="EO1838" s="51" t="e">
        <f t="shared" si="862"/>
        <v>#DIV/0!</v>
      </c>
      <c r="EP1838" s="75">
        <f t="shared" si="863"/>
        <v>0</v>
      </c>
      <c r="EQ1838" s="51" t="e">
        <f t="shared" si="864"/>
        <v>#DIV/0!</v>
      </c>
      <c r="ER1838" s="51">
        <f t="shared" si="865"/>
        <v>100</v>
      </c>
      <c r="ES1838" s="51">
        <f t="shared" si="866"/>
        <v>0</v>
      </c>
    </row>
    <row r="1839" spans="1:149" x14ac:dyDescent="0.45">
      <c r="A1839" s="78" t="s">
        <v>1497</v>
      </c>
      <c r="B1839" s="174" t="s">
        <v>968</v>
      </c>
      <c r="C1839" s="51" t="s">
        <v>3648</v>
      </c>
      <c r="D1839" s="51" t="s">
        <v>3823</v>
      </c>
      <c r="E1839" s="78" t="s">
        <v>637</v>
      </c>
      <c r="F1839" s="78" t="s">
        <v>2629</v>
      </c>
      <c r="G1839" s="72" t="s">
        <v>3380</v>
      </c>
      <c r="H1839" s="78" t="s">
        <v>1132</v>
      </c>
      <c r="I1839" s="78">
        <v>24</v>
      </c>
      <c r="J1839" s="300">
        <v>500</v>
      </c>
      <c r="K1839" s="78">
        <v>5</v>
      </c>
      <c r="L1839" s="300">
        <v>850</v>
      </c>
      <c r="M1839" s="72">
        <v>10</v>
      </c>
      <c r="N1839" s="51" t="s">
        <v>3445</v>
      </c>
      <c r="O1839" s="78">
        <v>-10.4</v>
      </c>
      <c r="P1839" s="72" t="s">
        <v>1374</v>
      </c>
      <c r="S1839" s="110">
        <v>-10.4</v>
      </c>
      <c r="AA1839" s="195"/>
      <c r="AB1839" s="195"/>
      <c r="AC1839" s="195"/>
      <c r="AD1839" s="72"/>
      <c r="AE1839" s="316">
        <v>1</v>
      </c>
      <c r="AF1839" s="195"/>
      <c r="AG1839" s="195">
        <v>0</v>
      </c>
      <c r="AH1839" s="72"/>
      <c r="AR1839" s="53">
        <v>0.93700000000000006</v>
      </c>
      <c r="AT1839" s="77"/>
      <c r="AU1839" s="276">
        <v>5000</v>
      </c>
      <c r="AV1839" s="276"/>
      <c r="AW1839" s="276">
        <v>4685</v>
      </c>
      <c r="AX1839" s="95"/>
      <c r="AY1839" s="276"/>
      <c r="AZ1839" s="95"/>
      <c r="BB1839" s="80" t="s">
        <v>3412</v>
      </c>
      <c r="BC1839" s="270" t="s">
        <v>1126</v>
      </c>
      <c r="BD1839" s="72">
        <v>68.290000000000006</v>
      </c>
      <c r="BE1839" s="72">
        <v>0.32</v>
      </c>
      <c r="BF1839" s="72"/>
      <c r="BG1839" s="72"/>
      <c r="BH1839" s="72">
        <v>12.67</v>
      </c>
      <c r="BI1839" s="72">
        <v>0.1</v>
      </c>
      <c r="BJ1839" s="72">
        <v>0.19</v>
      </c>
      <c r="BK1839" s="72"/>
      <c r="BL1839" s="72"/>
      <c r="BM1839" s="72"/>
      <c r="BN1839" s="72">
        <v>1.1299999999999999</v>
      </c>
      <c r="BO1839" s="72"/>
      <c r="BP1839" s="72"/>
      <c r="BQ1839" s="72"/>
      <c r="BR1839" s="72"/>
      <c r="BS1839" s="72"/>
      <c r="BT1839" s="72"/>
      <c r="BU1839" s="72"/>
      <c r="BV1839" s="72"/>
      <c r="BW1839" s="72"/>
      <c r="BX1839" s="72">
        <v>5.0199999999999996</v>
      </c>
      <c r="BY1839" s="72">
        <v>7.0000000000000007E-2</v>
      </c>
      <c r="BZ1839" s="72">
        <v>1.86</v>
      </c>
      <c r="CA1839" s="72">
        <v>0.41</v>
      </c>
      <c r="CB1839" s="72"/>
      <c r="CC1839" s="72"/>
      <c r="CD1839" s="72"/>
      <c r="CE1839" s="72"/>
      <c r="CF1839" s="72"/>
      <c r="CG1839" s="72"/>
      <c r="CH1839" s="72"/>
      <c r="CI1839" s="72"/>
      <c r="CJ1839" s="72"/>
      <c r="CK1839" s="72"/>
      <c r="CL1839" s="72"/>
      <c r="CM1839" s="72"/>
      <c r="CN1839" s="72"/>
      <c r="CO1839" s="72"/>
      <c r="CP1839" s="72"/>
      <c r="CQ1839" s="72"/>
      <c r="CR1839" s="72"/>
      <c r="CS1839" s="72"/>
      <c r="CT1839" s="72"/>
      <c r="CU1839" s="72"/>
      <c r="CV1839" s="72"/>
      <c r="CW1839" s="72"/>
      <c r="CX1839" s="72"/>
      <c r="CY1839" s="72"/>
      <c r="CZ1839" s="72"/>
      <c r="DA1839" s="72"/>
      <c r="DB1839" s="72"/>
      <c r="DC1839" s="72"/>
      <c r="DD1839" s="72"/>
      <c r="DE1839" s="72"/>
      <c r="DF1839" s="72"/>
      <c r="DG1839" s="72"/>
      <c r="DH1839" s="78">
        <f t="shared" si="867"/>
        <v>89.16</v>
      </c>
      <c r="DJ1839" s="77">
        <f t="shared" si="844"/>
        <v>10.840000000000003</v>
      </c>
      <c r="DK1839" s="72"/>
      <c r="DL1839" s="51" t="s">
        <v>3334</v>
      </c>
      <c r="DO1839" s="358">
        <v>10.85</v>
      </c>
      <c r="DP1839" s="72"/>
      <c r="DQ1839" s="374"/>
      <c r="DR1839" s="72"/>
      <c r="DU1839" s="52"/>
      <c r="DX1839" s="75">
        <f t="shared" si="845"/>
        <v>76.592642440556318</v>
      </c>
      <c r="DY1839" s="51">
        <f t="shared" si="846"/>
        <v>0.35890533871691344</v>
      </c>
      <c r="DZ1839" s="75">
        <f t="shared" si="847"/>
        <v>0</v>
      </c>
      <c r="EA1839" s="51" t="e">
        <f t="shared" si="848"/>
        <v>#DIV/0!</v>
      </c>
      <c r="EB1839" s="75">
        <f t="shared" si="849"/>
        <v>14.21040825482279</v>
      </c>
      <c r="EC1839" s="51">
        <f t="shared" si="850"/>
        <v>0.11215791834903543</v>
      </c>
      <c r="ED1839" s="75">
        <f t="shared" si="851"/>
        <v>1.2673844773441003</v>
      </c>
      <c r="EE1839" s="51">
        <f t="shared" si="852"/>
        <v>0</v>
      </c>
      <c r="EF1839" s="75">
        <f t="shared" si="853"/>
        <v>0</v>
      </c>
      <c r="EG1839" s="51" t="e">
        <f t="shared" si="854"/>
        <v>#DIV/0!</v>
      </c>
      <c r="EH1839" s="75">
        <f t="shared" si="855"/>
        <v>0</v>
      </c>
      <c r="EI1839" s="51" t="e">
        <f t="shared" si="856"/>
        <v>#DIV/0!</v>
      </c>
      <c r="EJ1839" s="75">
        <f t="shared" si="857"/>
        <v>5.6303275011215792</v>
      </c>
      <c r="EK1839" s="51">
        <f t="shared" si="858"/>
        <v>7.8510542844324821E-2</v>
      </c>
      <c r="EL1839" s="75">
        <f t="shared" si="859"/>
        <v>2.0861372812920593</v>
      </c>
      <c r="EM1839" s="51">
        <f t="shared" si="860"/>
        <v>0.45984746523104525</v>
      </c>
      <c r="EN1839" s="75">
        <f t="shared" si="861"/>
        <v>0</v>
      </c>
      <c r="EO1839" s="51" t="e">
        <f t="shared" si="862"/>
        <v>#DIV/0!</v>
      </c>
      <c r="EP1839" s="75">
        <f t="shared" si="863"/>
        <v>0</v>
      </c>
      <c r="EQ1839" s="51" t="e">
        <f t="shared" si="864"/>
        <v>#DIV/0!</v>
      </c>
      <c r="ER1839" s="51">
        <f t="shared" si="865"/>
        <v>100</v>
      </c>
      <c r="ES1839" s="51">
        <f t="shared" si="866"/>
        <v>0</v>
      </c>
    </row>
    <row r="1840" spans="1:149" x14ac:dyDescent="0.45">
      <c r="A1840" s="78" t="s">
        <v>1497</v>
      </c>
      <c r="B1840" s="174" t="s">
        <v>968</v>
      </c>
      <c r="C1840" s="51" t="s">
        <v>3648</v>
      </c>
      <c r="D1840" s="51" t="s">
        <v>3823</v>
      </c>
      <c r="E1840" s="78" t="s">
        <v>637</v>
      </c>
      <c r="F1840" s="78" t="s">
        <v>2630</v>
      </c>
      <c r="G1840" s="72" t="s">
        <v>3380</v>
      </c>
      <c r="H1840" s="78" t="s">
        <v>1132</v>
      </c>
      <c r="I1840" s="78">
        <v>24</v>
      </c>
      <c r="J1840" s="300">
        <v>500</v>
      </c>
      <c r="K1840" s="78">
        <v>5</v>
      </c>
      <c r="L1840" s="300">
        <v>850</v>
      </c>
      <c r="M1840" s="72">
        <v>10</v>
      </c>
      <c r="N1840" s="51" t="s">
        <v>3445</v>
      </c>
      <c r="O1840" s="78">
        <v>-15.6</v>
      </c>
      <c r="P1840" s="72" t="s">
        <v>1374</v>
      </c>
      <c r="S1840" s="110">
        <v>-15.6</v>
      </c>
      <c r="AA1840" s="195"/>
      <c r="AB1840" s="195"/>
      <c r="AC1840" s="195"/>
      <c r="AD1840" s="72"/>
      <c r="AE1840" s="316">
        <v>1</v>
      </c>
      <c r="AF1840" s="195"/>
      <c r="AG1840" s="195">
        <v>0</v>
      </c>
      <c r="AH1840" s="72"/>
      <c r="AR1840" s="53">
        <v>0.93700000000000006</v>
      </c>
      <c r="AT1840" s="77"/>
      <c r="AU1840" s="276">
        <v>5000</v>
      </c>
      <c r="AV1840" s="276"/>
      <c r="AW1840" s="276">
        <v>4685</v>
      </c>
      <c r="AX1840" s="95"/>
      <c r="AY1840" s="276"/>
      <c r="AZ1840" s="95"/>
      <c r="BB1840" s="80" t="s">
        <v>3412</v>
      </c>
      <c r="BC1840" s="270" t="s">
        <v>1126</v>
      </c>
      <c r="BD1840" s="72">
        <v>68.44</v>
      </c>
      <c r="BE1840" s="72">
        <v>0.31</v>
      </c>
      <c r="BF1840" s="72"/>
      <c r="BG1840" s="72"/>
      <c r="BH1840" s="72">
        <v>12.61</v>
      </c>
      <c r="BI1840" s="72">
        <v>0.13</v>
      </c>
      <c r="BJ1840" s="72">
        <v>0.04</v>
      </c>
      <c r="BK1840" s="72"/>
      <c r="BL1840" s="72"/>
      <c r="BM1840" s="72"/>
      <c r="BN1840" s="72">
        <v>1.24</v>
      </c>
      <c r="BO1840" s="72"/>
      <c r="BP1840" s="72"/>
      <c r="BQ1840" s="72"/>
      <c r="BR1840" s="72"/>
      <c r="BS1840" s="72"/>
      <c r="BT1840" s="72"/>
      <c r="BU1840" s="72"/>
      <c r="BV1840" s="72"/>
      <c r="BW1840" s="72"/>
      <c r="BX1840" s="72">
        <v>5.0199999999999996</v>
      </c>
      <c r="BY1840" s="72">
        <v>0.09</v>
      </c>
      <c r="BZ1840" s="72">
        <v>1.87</v>
      </c>
      <c r="CA1840" s="72">
        <v>0.27</v>
      </c>
      <c r="CB1840" s="72"/>
      <c r="CC1840" s="72"/>
      <c r="CD1840" s="72"/>
      <c r="CE1840" s="72"/>
      <c r="CF1840" s="72"/>
      <c r="CG1840" s="72"/>
      <c r="CH1840" s="72"/>
      <c r="CI1840" s="72"/>
      <c r="CJ1840" s="72"/>
      <c r="CK1840" s="72"/>
      <c r="CL1840" s="72"/>
      <c r="CM1840" s="72"/>
      <c r="CN1840" s="72"/>
      <c r="CO1840" s="72"/>
      <c r="CP1840" s="72"/>
      <c r="CQ1840" s="72"/>
      <c r="CR1840" s="72"/>
      <c r="CS1840" s="72"/>
      <c r="CT1840" s="72"/>
      <c r="CU1840" s="72"/>
      <c r="CV1840" s="72"/>
      <c r="CW1840" s="72"/>
      <c r="CX1840" s="72"/>
      <c r="CY1840" s="72"/>
      <c r="CZ1840" s="72"/>
      <c r="DA1840" s="72"/>
      <c r="DB1840" s="72"/>
      <c r="DC1840" s="72"/>
      <c r="DD1840" s="72"/>
      <c r="DE1840" s="72"/>
      <c r="DF1840" s="72"/>
      <c r="DG1840" s="72"/>
      <c r="DH1840" s="78">
        <f t="shared" si="867"/>
        <v>89.22</v>
      </c>
      <c r="DJ1840" s="77">
        <f t="shared" si="844"/>
        <v>10.780000000000001</v>
      </c>
      <c r="DK1840" s="72"/>
      <c r="DL1840" s="51" t="s">
        <v>3334</v>
      </c>
      <c r="DO1840" s="358">
        <v>10.76</v>
      </c>
      <c r="DP1840" s="72"/>
      <c r="DQ1840" s="374"/>
      <c r="DR1840" s="72"/>
      <c r="DU1840" s="52"/>
      <c r="DX1840" s="75">
        <f t="shared" si="845"/>
        <v>76.709258013898236</v>
      </c>
      <c r="DY1840" s="51">
        <f t="shared" si="846"/>
        <v>0.34745572741537772</v>
      </c>
      <c r="DZ1840" s="75">
        <f t="shared" si="847"/>
        <v>0</v>
      </c>
      <c r="EA1840" s="51" t="e">
        <f t="shared" si="848"/>
        <v>#DIV/0!</v>
      </c>
      <c r="EB1840" s="75">
        <f t="shared" si="849"/>
        <v>14.133602331315847</v>
      </c>
      <c r="EC1840" s="51">
        <f t="shared" si="850"/>
        <v>0.14570724052902936</v>
      </c>
      <c r="ED1840" s="75">
        <f t="shared" si="851"/>
        <v>1.3898229096615109</v>
      </c>
      <c r="EE1840" s="51">
        <f t="shared" si="852"/>
        <v>0</v>
      </c>
      <c r="EF1840" s="75">
        <f t="shared" si="853"/>
        <v>0</v>
      </c>
      <c r="EG1840" s="51" t="e">
        <f t="shared" si="854"/>
        <v>#DIV/0!</v>
      </c>
      <c r="EH1840" s="75">
        <f t="shared" si="855"/>
        <v>0</v>
      </c>
      <c r="EI1840" s="51" t="e">
        <f t="shared" si="856"/>
        <v>#DIV/0!</v>
      </c>
      <c r="EJ1840" s="75">
        <f t="shared" si="857"/>
        <v>5.6265411342748264</v>
      </c>
      <c r="EK1840" s="51">
        <f t="shared" si="858"/>
        <v>0.10087424344317418</v>
      </c>
      <c r="EL1840" s="75">
        <f t="shared" si="859"/>
        <v>2.0959426137637305</v>
      </c>
      <c r="EM1840" s="51">
        <f t="shared" si="860"/>
        <v>0.30262273032952258</v>
      </c>
      <c r="EN1840" s="75">
        <f t="shared" si="861"/>
        <v>0</v>
      </c>
      <c r="EO1840" s="51" t="e">
        <f t="shared" si="862"/>
        <v>#DIV/0!</v>
      </c>
      <c r="EP1840" s="75">
        <f t="shared" si="863"/>
        <v>0</v>
      </c>
      <c r="EQ1840" s="51" t="e">
        <f t="shared" si="864"/>
        <v>#DIV/0!</v>
      </c>
      <c r="ER1840" s="51">
        <f t="shared" si="865"/>
        <v>100</v>
      </c>
      <c r="ES1840" s="51">
        <f t="shared" si="866"/>
        <v>0</v>
      </c>
    </row>
    <row r="1841" spans="1:149" x14ac:dyDescent="0.45">
      <c r="A1841" s="78" t="s">
        <v>1497</v>
      </c>
      <c r="B1841" s="174" t="s">
        <v>968</v>
      </c>
      <c r="C1841" s="51" t="s">
        <v>3648</v>
      </c>
      <c r="D1841" s="51" t="s">
        <v>3823</v>
      </c>
      <c r="E1841" s="78" t="s">
        <v>1127</v>
      </c>
      <c r="F1841" s="78" t="s">
        <v>2631</v>
      </c>
      <c r="G1841" s="72" t="s">
        <v>3380</v>
      </c>
      <c r="H1841" s="78" t="s">
        <v>1132</v>
      </c>
      <c r="I1841" s="78">
        <v>24</v>
      </c>
      <c r="J1841" s="300">
        <v>500</v>
      </c>
      <c r="K1841" s="78">
        <v>5</v>
      </c>
      <c r="L1841" s="300">
        <v>850</v>
      </c>
      <c r="M1841" s="72">
        <v>8</v>
      </c>
      <c r="N1841" s="51" t="s">
        <v>3445</v>
      </c>
      <c r="O1841" s="78">
        <v>-14.04</v>
      </c>
      <c r="P1841" s="72" t="s">
        <v>1374</v>
      </c>
      <c r="S1841" s="110">
        <v>-14.04</v>
      </c>
      <c r="AA1841" s="195"/>
      <c r="AB1841" s="195"/>
      <c r="AC1841" s="195"/>
      <c r="AD1841" s="72"/>
      <c r="AE1841" s="316">
        <v>1</v>
      </c>
      <c r="AF1841" s="195"/>
      <c r="AG1841" s="195">
        <v>0</v>
      </c>
      <c r="AH1841" s="72"/>
      <c r="AR1841" s="53">
        <v>0.93700000000000006</v>
      </c>
      <c r="AT1841" s="77"/>
      <c r="AU1841" s="276">
        <v>5000</v>
      </c>
      <c r="AV1841" s="276"/>
      <c r="AW1841" s="276">
        <v>4685</v>
      </c>
      <c r="AX1841" s="95"/>
      <c r="AY1841" s="276"/>
      <c r="AZ1841" s="95"/>
      <c r="BB1841" s="80" t="s">
        <v>3412</v>
      </c>
      <c r="BC1841" s="270" t="s">
        <v>1126</v>
      </c>
      <c r="BD1841" s="72">
        <v>67.58</v>
      </c>
      <c r="BE1841" s="72">
        <v>0.52</v>
      </c>
      <c r="BF1841" s="72"/>
      <c r="BG1841" s="72"/>
      <c r="BH1841" s="72">
        <v>12.76</v>
      </c>
      <c r="BI1841" s="72">
        <v>0.17</v>
      </c>
      <c r="BJ1841" s="72">
        <v>0.04</v>
      </c>
      <c r="BK1841" s="72"/>
      <c r="BL1841" s="72"/>
      <c r="BM1841" s="72"/>
      <c r="BN1841" s="72">
        <v>1.24</v>
      </c>
      <c r="BO1841" s="72"/>
      <c r="BP1841" s="72"/>
      <c r="BQ1841" s="72"/>
      <c r="BR1841" s="72"/>
      <c r="BS1841" s="72"/>
      <c r="BT1841" s="72"/>
      <c r="BU1841" s="72"/>
      <c r="BV1841" s="72"/>
      <c r="BW1841" s="72"/>
      <c r="BX1841" s="72">
        <v>5.13</v>
      </c>
      <c r="BY1841" s="72">
        <v>0.11</v>
      </c>
      <c r="BZ1841" s="72">
        <v>2.0299999999999998</v>
      </c>
      <c r="CA1841" s="72">
        <v>0.09</v>
      </c>
      <c r="CB1841" s="72"/>
      <c r="CC1841" s="72"/>
      <c r="CD1841" s="72"/>
      <c r="CE1841" s="72"/>
      <c r="CF1841" s="72"/>
      <c r="CG1841" s="72"/>
      <c r="CH1841" s="72"/>
      <c r="CI1841" s="72"/>
      <c r="CJ1841" s="72"/>
      <c r="CK1841" s="72"/>
      <c r="CL1841" s="72"/>
      <c r="CM1841" s="72"/>
      <c r="CN1841" s="72"/>
      <c r="CO1841" s="72"/>
      <c r="CP1841" s="72"/>
      <c r="CQ1841" s="72"/>
      <c r="CR1841" s="72"/>
      <c r="CS1841" s="72"/>
      <c r="CT1841" s="72"/>
      <c r="CU1841" s="72"/>
      <c r="CV1841" s="72"/>
      <c r="CW1841" s="72"/>
      <c r="CX1841" s="72"/>
      <c r="CY1841" s="72"/>
      <c r="CZ1841" s="72"/>
      <c r="DA1841" s="72"/>
      <c r="DB1841" s="72"/>
      <c r="DC1841" s="72"/>
      <c r="DD1841" s="72"/>
      <c r="DE1841" s="72"/>
      <c r="DF1841" s="72"/>
      <c r="DG1841" s="72"/>
      <c r="DH1841" s="78">
        <f t="shared" si="867"/>
        <v>88.78</v>
      </c>
      <c r="DJ1841" s="77">
        <f t="shared" si="844"/>
        <v>11.219999999999999</v>
      </c>
      <c r="DK1841" s="72"/>
      <c r="DL1841" s="51" t="s">
        <v>3334</v>
      </c>
      <c r="DO1841" s="358">
        <v>11.21</v>
      </c>
      <c r="DP1841" s="72"/>
      <c r="DQ1841" s="374"/>
      <c r="DR1841" s="72"/>
      <c r="DU1841" s="52"/>
      <c r="DX1841" s="75">
        <f t="shared" si="845"/>
        <v>76.120747916197345</v>
      </c>
      <c r="DY1841" s="51">
        <f t="shared" si="846"/>
        <v>0.58571750394232946</v>
      </c>
      <c r="DZ1841" s="75">
        <f t="shared" si="847"/>
        <v>0</v>
      </c>
      <c r="EA1841" s="51" t="e">
        <f t="shared" si="848"/>
        <v>#DIV/0!</v>
      </c>
      <c r="EB1841" s="75">
        <f t="shared" si="849"/>
        <v>14.372606442892543</v>
      </c>
      <c r="EC1841" s="51">
        <f t="shared" si="850"/>
        <v>0.19148456859653076</v>
      </c>
      <c r="ED1841" s="75">
        <f t="shared" si="851"/>
        <v>1.3967109709394008</v>
      </c>
      <c r="EE1841" s="51">
        <f t="shared" si="852"/>
        <v>0</v>
      </c>
      <c r="EF1841" s="75">
        <f t="shared" si="853"/>
        <v>0</v>
      </c>
      <c r="EG1841" s="51" t="e">
        <f t="shared" si="854"/>
        <v>#DIV/0!</v>
      </c>
      <c r="EH1841" s="75">
        <f t="shared" si="855"/>
        <v>0</v>
      </c>
      <c r="EI1841" s="51" t="e">
        <f t="shared" si="856"/>
        <v>#DIV/0!</v>
      </c>
      <c r="EJ1841" s="75">
        <f t="shared" si="857"/>
        <v>5.7783284523541338</v>
      </c>
      <c r="EK1841" s="51">
        <f t="shared" si="858"/>
        <v>0.12390177968010814</v>
      </c>
      <c r="EL1841" s="75">
        <f t="shared" si="859"/>
        <v>2.286551025005632</v>
      </c>
      <c r="EM1841" s="51">
        <f t="shared" si="860"/>
        <v>0.10137418337463393</v>
      </c>
      <c r="EN1841" s="75">
        <f t="shared" si="861"/>
        <v>0</v>
      </c>
      <c r="EO1841" s="51" t="e">
        <f t="shared" si="862"/>
        <v>#DIV/0!</v>
      </c>
      <c r="EP1841" s="75">
        <f t="shared" si="863"/>
        <v>0</v>
      </c>
      <c r="EQ1841" s="51" t="e">
        <f t="shared" si="864"/>
        <v>#DIV/0!</v>
      </c>
      <c r="ER1841" s="51">
        <f t="shared" si="865"/>
        <v>100</v>
      </c>
      <c r="ES1841" s="51">
        <f t="shared" si="866"/>
        <v>0</v>
      </c>
    </row>
    <row r="1842" spans="1:149" x14ac:dyDescent="0.45">
      <c r="A1842" s="78" t="s">
        <v>1497</v>
      </c>
      <c r="B1842" s="174" t="s">
        <v>968</v>
      </c>
      <c r="C1842" s="51" t="s">
        <v>3648</v>
      </c>
      <c r="D1842" s="51" t="s">
        <v>3823</v>
      </c>
      <c r="E1842" s="78" t="s">
        <v>637</v>
      </c>
      <c r="F1842" s="78" t="s">
        <v>2632</v>
      </c>
      <c r="G1842" s="72" t="s">
        <v>3380</v>
      </c>
      <c r="H1842" s="78" t="s">
        <v>1132</v>
      </c>
      <c r="I1842" s="78">
        <v>24</v>
      </c>
      <c r="J1842" s="300">
        <v>500</v>
      </c>
      <c r="K1842" s="78">
        <v>5</v>
      </c>
      <c r="L1842" s="300">
        <v>950</v>
      </c>
      <c r="M1842" s="72">
        <v>10</v>
      </c>
      <c r="N1842" s="51" t="s">
        <v>3445</v>
      </c>
      <c r="O1842" s="78">
        <v>-6.35</v>
      </c>
      <c r="P1842" s="72" t="s">
        <v>1374</v>
      </c>
      <c r="S1842" s="110">
        <v>-6.35</v>
      </c>
      <c r="AA1842" s="195"/>
      <c r="AB1842" s="195"/>
      <c r="AC1842" s="195"/>
      <c r="AD1842" s="72"/>
      <c r="AE1842" s="316">
        <v>1</v>
      </c>
      <c r="AF1842" s="195"/>
      <c r="AG1842" s="195">
        <v>0</v>
      </c>
      <c r="AH1842" s="72"/>
      <c r="AR1842" s="53">
        <v>1.032</v>
      </c>
      <c r="AT1842" s="77"/>
      <c r="AU1842" s="276">
        <v>5000</v>
      </c>
      <c r="AV1842" s="276"/>
      <c r="AW1842" s="276">
        <v>5160</v>
      </c>
      <c r="AX1842" s="95"/>
      <c r="AY1842" s="276"/>
      <c r="AZ1842" s="95"/>
      <c r="BB1842" s="80" t="s">
        <v>3412</v>
      </c>
      <c r="BC1842" s="270" t="s">
        <v>1126</v>
      </c>
      <c r="BD1842" s="72">
        <v>68.290000000000006</v>
      </c>
      <c r="BE1842" s="72">
        <v>0.31</v>
      </c>
      <c r="BF1842" s="72"/>
      <c r="BG1842" s="72"/>
      <c r="BH1842" s="72">
        <v>12.69</v>
      </c>
      <c r="BI1842" s="72">
        <v>0.11</v>
      </c>
      <c r="BJ1842" s="72">
        <v>0.53</v>
      </c>
      <c r="BK1842" s="72"/>
      <c r="BL1842" s="72"/>
      <c r="BM1842" s="72"/>
      <c r="BN1842" s="72">
        <v>0.81</v>
      </c>
      <c r="BO1842" s="72"/>
      <c r="BP1842" s="72"/>
      <c r="BQ1842" s="72"/>
      <c r="BR1842" s="72"/>
      <c r="BS1842" s="72"/>
      <c r="BT1842" s="72"/>
      <c r="BU1842" s="72"/>
      <c r="BV1842" s="72"/>
      <c r="BW1842" s="72"/>
      <c r="BX1842" s="72">
        <v>5.04</v>
      </c>
      <c r="BY1842" s="72">
        <v>0.05</v>
      </c>
      <c r="BZ1842" s="72">
        <v>1.99</v>
      </c>
      <c r="CA1842" s="72">
        <v>0.22</v>
      </c>
      <c r="CB1842" s="72"/>
      <c r="CC1842" s="72"/>
      <c r="CD1842" s="72"/>
      <c r="CE1842" s="72"/>
      <c r="CF1842" s="72"/>
      <c r="CG1842" s="72"/>
      <c r="CH1842" s="72"/>
      <c r="CI1842" s="72"/>
      <c r="CJ1842" s="72"/>
      <c r="CK1842" s="72"/>
      <c r="CL1842" s="72"/>
      <c r="CM1842" s="72"/>
      <c r="CN1842" s="72"/>
      <c r="CO1842" s="72"/>
      <c r="CP1842" s="72"/>
      <c r="CQ1842" s="72"/>
      <c r="CR1842" s="72"/>
      <c r="CS1842" s="72"/>
      <c r="CT1842" s="72"/>
      <c r="CU1842" s="72"/>
      <c r="CV1842" s="72"/>
      <c r="CW1842" s="72"/>
      <c r="CX1842" s="72"/>
      <c r="CY1842" s="72"/>
      <c r="CZ1842" s="72"/>
      <c r="DA1842" s="72"/>
      <c r="DB1842" s="72"/>
      <c r="DC1842" s="72"/>
      <c r="DD1842" s="72"/>
      <c r="DE1842" s="72"/>
      <c r="DF1842" s="72"/>
      <c r="DG1842" s="72"/>
      <c r="DH1842" s="78">
        <f t="shared" si="867"/>
        <v>89.350000000000009</v>
      </c>
      <c r="DJ1842" s="77">
        <f t="shared" si="844"/>
        <v>10.649999999999991</v>
      </c>
      <c r="DK1842" s="72"/>
      <c r="DL1842" s="51" t="s">
        <v>3334</v>
      </c>
      <c r="DO1842" s="358">
        <v>10.65</v>
      </c>
      <c r="DP1842" s="72"/>
      <c r="DQ1842" s="374"/>
      <c r="DR1842" s="72"/>
      <c r="DU1842" s="52"/>
      <c r="DX1842" s="75">
        <f t="shared" si="845"/>
        <v>76.429770565193053</v>
      </c>
      <c r="DY1842" s="51">
        <f t="shared" si="846"/>
        <v>0.34695019585898146</v>
      </c>
      <c r="DZ1842" s="75">
        <f t="shared" si="847"/>
        <v>0</v>
      </c>
      <c r="EA1842" s="51" t="e">
        <f t="shared" si="848"/>
        <v>#DIV/0!</v>
      </c>
      <c r="EB1842" s="75">
        <f t="shared" si="849"/>
        <v>14.202574146614436</v>
      </c>
      <c r="EC1842" s="51">
        <f t="shared" si="850"/>
        <v>0.12311135982092893</v>
      </c>
      <c r="ED1842" s="75">
        <f t="shared" si="851"/>
        <v>0.90654728595411305</v>
      </c>
      <c r="EE1842" s="51">
        <f t="shared" si="852"/>
        <v>0</v>
      </c>
      <c r="EF1842" s="75">
        <f t="shared" si="853"/>
        <v>0</v>
      </c>
      <c r="EG1842" s="51" t="e">
        <f t="shared" si="854"/>
        <v>#DIV/0!</v>
      </c>
      <c r="EH1842" s="75">
        <f t="shared" si="855"/>
        <v>0</v>
      </c>
      <c r="EI1842" s="51" t="e">
        <f t="shared" si="856"/>
        <v>#DIV/0!</v>
      </c>
      <c r="EJ1842" s="75">
        <f t="shared" si="857"/>
        <v>5.6407386681589253</v>
      </c>
      <c r="EK1842" s="51">
        <f t="shared" si="858"/>
        <v>5.5959709009513157E-2</v>
      </c>
      <c r="EL1842" s="75">
        <f t="shared" si="859"/>
        <v>2.227196418578623</v>
      </c>
      <c r="EM1842" s="51">
        <f t="shared" si="860"/>
        <v>0.24622271964185785</v>
      </c>
      <c r="EN1842" s="75">
        <f t="shared" si="861"/>
        <v>0</v>
      </c>
      <c r="EO1842" s="51" t="e">
        <f t="shared" si="862"/>
        <v>#DIV/0!</v>
      </c>
      <c r="EP1842" s="75">
        <f t="shared" si="863"/>
        <v>0</v>
      </c>
      <c r="EQ1842" s="51" t="e">
        <f t="shared" si="864"/>
        <v>#DIV/0!</v>
      </c>
      <c r="ER1842" s="51">
        <f t="shared" si="865"/>
        <v>100</v>
      </c>
      <c r="ES1842" s="51">
        <f t="shared" si="866"/>
        <v>0</v>
      </c>
    </row>
    <row r="1843" spans="1:149" s="43" customFormat="1" ht="14.65" thickBot="1" x14ac:dyDescent="0.5">
      <c r="A1843" s="89" t="s">
        <v>1497</v>
      </c>
      <c r="B1843" s="86" t="s">
        <v>968</v>
      </c>
      <c r="C1843" s="43" t="s">
        <v>3648</v>
      </c>
      <c r="D1843" s="43" t="s">
        <v>3823</v>
      </c>
      <c r="E1843" s="89" t="s">
        <v>637</v>
      </c>
      <c r="F1843" s="89" t="s">
        <v>2633</v>
      </c>
      <c r="G1843" s="90" t="s">
        <v>3380</v>
      </c>
      <c r="H1843" s="89" t="s">
        <v>1132</v>
      </c>
      <c r="I1843" s="89">
        <v>24</v>
      </c>
      <c r="J1843" s="301">
        <v>500</v>
      </c>
      <c r="K1843" s="89">
        <v>5</v>
      </c>
      <c r="L1843" s="301">
        <v>950</v>
      </c>
      <c r="M1843" s="90">
        <v>10</v>
      </c>
      <c r="N1843" s="43" t="s">
        <v>3445</v>
      </c>
      <c r="O1843" s="89">
        <v>-13.91</v>
      </c>
      <c r="P1843" s="90" t="s">
        <v>1374</v>
      </c>
      <c r="Q1843" s="123"/>
      <c r="R1843" s="123"/>
      <c r="S1843" s="111">
        <v>-13.91</v>
      </c>
      <c r="AA1843" s="196"/>
      <c r="AB1843" s="196"/>
      <c r="AC1843" s="196"/>
      <c r="AD1843" s="90"/>
      <c r="AE1843" s="317">
        <v>1</v>
      </c>
      <c r="AF1843" s="196"/>
      <c r="AG1843" s="196">
        <v>0</v>
      </c>
      <c r="AH1843" s="90"/>
      <c r="AQ1843" s="86"/>
      <c r="AR1843" s="58">
        <v>1.032</v>
      </c>
      <c r="AS1843" s="58"/>
      <c r="AT1843" s="91"/>
      <c r="AU1843" s="277">
        <v>5000</v>
      </c>
      <c r="AV1843" s="277"/>
      <c r="AW1843" s="277">
        <v>5160</v>
      </c>
      <c r="AX1843" s="259"/>
      <c r="AY1843" s="277"/>
      <c r="AZ1843" s="259"/>
      <c r="BA1843" s="86"/>
      <c r="BB1843" s="85" t="s">
        <v>3412</v>
      </c>
      <c r="BC1843" s="271" t="s">
        <v>1126</v>
      </c>
      <c r="BD1843" s="90">
        <v>68.23</v>
      </c>
      <c r="BE1843" s="90">
        <v>0.34</v>
      </c>
      <c r="BF1843" s="90"/>
      <c r="BG1843" s="90"/>
      <c r="BH1843" s="90">
        <v>12.58</v>
      </c>
      <c r="BI1843" s="90">
        <v>0.13</v>
      </c>
      <c r="BJ1843" s="90">
        <v>7.0000000000000007E-2</v>
      </c>
      <c r="BK1843" s="90"/>
      <c r="BL1843" s="90"/>
      <c r="BM1843" s="90"/>
      <c r="BN1843" s="90">
        <v>1.22</v>
      </c>
      <c r="BO1843" s="90"/>
      <c r="BP1843" s="90"/>
      <c r="BQ1843" s="90"/>
      <c r="BR1843" s="90"/>
      <c r="BS1843" s="90"/>
      <c r="BT1843" s="90"/>
      <c r="BU1843" s="90"/>
      <c r="BV1843" s="90"/>
      <c r="BW1843" s="90"/>
      <c r="BX1843" s="90">
        <v>5.01</v>
      </c>
      <c r="BY1843" s="90">
        <v>0.09</v>
      </c>
      <c r="BZ1843" s="90">
        <v>1.86</v>
      </c>
      <c r="CA1843" s="90">
        <v>0.3</v>
      </c>
      <c r="CB1843" s="90"/>
      <c r="CC1843" s="90"/>
      <c r="CD1843" s="90"/>
      <c r="CE1843" s="90"/>
      <c r="CF1843" s="90"/>
      <c r="CG1843" s="90"/>
      <c r="CH1843" s="90"/>
      <c r="CI1843" s="90"/>
      <c r="CJ1843" s="90"/>
      <c r="CK1843" s="90"/>
      <c r="CL1843" s="90"/>
      <c r="CM1843" s="90"/>
      <c r="CN1843" s="90"/>
      <c r="CO1843" s="90"/>
      <c r="CP1843" s="90"/>
      <c r="CQ1843" s="90"/>
      <c r="CR1843" s="90"/>
      <c r="CS1843" s="90"/>
      <c r="CT1843" s="90"/>
      <c r="CU1843" s="90"/>
      <c r="CV1843" s="90"/>
      <c r="CW1843" s="90"/>
      <c r="CX1843" s="90"/>
      <c r="CY1843" s="90"/>
      <c r="CZ1843" s="90"/>
      <c r="DA1843" s="90"/>
      <c r="DB1843" s="90"/>
      <c r="DC1843" s="90"/>
      <c r="DD1843" s="90"/>
      <c r="DE1843" s="90"/>
      <c r="DF1843" s="90"/>
      <c r="DG1843" s="90"/>
      <c r="DH1843" s="89">
        <f t="shared" si="867"/>
        <v>88.97</v>
      </c>
      <c r="DJ1843" s="91">
        <f t="shared" si="844"/>
        <v>11.030000000000001</v>
      </c>
      <c r="DK1843" s="90"/>
      <c r="DL1843" s="43" t="s">
        <v>3334</v>
      </c>
      <c r="DO1843" s="359">
        <v>11.03</v>
      </c>
      <c r="DP1843" s="90"/>
      <c r="DQ1843" s="375"/>
      <c r="DR1843" s="90"/>
      <c r="DS1843" s="308"/>
      <c r="DU1843" s="59"/>
      <c r="DW1843" s="86"/>
      <c r="DX1843" s="298">
        <f t="shared" si="845"/>
        <v>76.688771496009906</v>
      </c>
      <c r="DY1843" s="43">
        <f t="shared" si="846"/>
        <v>0.38215128695065759</v>
      </c>
      <c r="DZ1843" s="298">
        <f t="shared" si="847"/>
        <v>0</v>
      </c>
      <c r="EA1843" s="43" t="e">
        <f t="shared" si="848"/>
        <v>#DIV/0!</v>
      </c>
      <c r="EB1843" s="298">
        <f t="shared" si="849"/>
        <v>14.13959761717433</v>
      </c>
      <c r="EC1843" s="43">
        <f t="shared" si="850"/>
        <v>0.14611666853995731</v>
      </c>
      <c r="ED1843" s="298">
        <f t="shared" si="851"/>
        <v>1.3712487355288299</v>
      </c>
      <c r="EE1843" s="43">
        <f t="shared" si="852"/>
        <v>0</v>
      </c>
      <c r="EF1843" s="298">
        <f t="shared" si="853"/>
        <v>0</v>
      </c>
      <c r="EG1843" s="43" t="e">
        <f t="shared" si="854"/>
        <v>#DIV/0!</v>
      </c>
      <c r="EH1843" s="298">
        <f t="shared" si="855"/>
        <v>0</v>
      </c>
      <c r="EI1843" s="43" t="e">
        <f t="shared" si="856"/>
        <v>#DIV/0!</v>
      </c>
      <c r="EJ1843" s="298">
        <f t="shared" si="857"/>
        <v>5.6311116106552772</v>
      </c>
      <c r="EK1843" s="43">
        <f t="shared" si="858"/>
        <v>0.10115769360458582</v>
      </c>
      <c r="EL1843" s="298">
        <f t="shared" si="859"/>
        <v>2.0905923344947737</v>
      </c>
      <c r="EM1843" s="43">
        <f t="shared" si="860"/>
        <v>0.33719231201528604</v>
      </c>
      <c r="EN1843" s="298">
        <f t="shared" si="861"/>
        <v>0</v>
      </c>
      <c r="EO1843" s="43" t="e">
        <f t="shared" si="862"/>
        <v>#DIV/0!</v>
      </c>
      <c r="EP1843" s="298">
        <f t="shared" si="863"/>
        <v>0</v>
      </c>
      <c r="EQ1843" s="43" t="e">
        <f t="shared" si="864"/>
        <v>#DIV/0!</v>
      </c>
      <c r="ER1843" s="43">
        <f t="shared" si="865"/>
        <v>100</v>
      </c>
      <c r="ES1843" s="43">
        <f t="shared" si="866"/>
        <v>0</v>
      </c>
    </row>
    <row r="1844" spans="1:149" s="77" customFormat="1" x14ac:dyDescent="0.45">
      <c r="A1844" s="78" t="s">
        <v>1498</v>
      </c>
      <c r="B1844" s="178" t="s">
        <v>3426</v>
      </c>
      <c r="C1844" s="77" t="s">
        <v>3441</v>
      </c>
      <c r="D1844" s="77" t="s">
        <v>3824</v>
      </c>
      <c r="E1844" s="78" t="s">
        <v>637</v>
      </c>
      <c r="F1844" s="78" t="s">
        <v>2634</v>
      </c>
      <c r="G1844" s="72" t="s">
        <v>3380</v>
      </c>
      <c r="H1844" s="78" t="s">
        <v>1372</v>
      </c>
      <c r="I1844" s="78">
        <v>15</v>
      </c>
      <c r="J1844" s="300">
        <v>26</v>
      </c>
      <c r="K1844" s="78">
        <v>5</v>
      </c>
      <c r="L1844" s="300">
        <v>1150</v>
      </c>
      <c r="M1844" s="72">
        <v>10</v>
      </c>
      <c r="O1844" s="78" t="s">
        <v>3304</v>
      </c>
      <c r="P1844" s="72" t="s">
        <v>1374</v>
      </c>
      <c r="Q1844" s="125"/>
      <c r="R1844" s="164">
        <v>1.7</v>
      </c>
      <c r="S1844" s="116"/>
      <c r="AA1844" s="202"/>
      <c r="AB1844" s="221"/>
      <c r="AC1844" s="202"/>
      <c r="AD1844" s="202"/>
      <c r="AE1844" s="322">
        <v>0.91356731272917746</v>
      </c>
      <c r="AF1844" s="221">
        <v>0.16972236773179675</v>
      </c>
      <c r="AG1844" s="202">
        <v>8.6432687270822414E-2</v>
      </c>
      <c r="AH1844" s="202">
        <v>9.638554216867469E-3</v>
      </c>
      <c r="AJ1844" s="104"/>
      <c r="AK1844" s="202"/>
      <c r="AL1844" s="104"/>
      <c r="AQ1844" s="178" t="s">
        <v>824</v>
      </c>
      <c r="AR1844" s="66">
        <v>0.99219999999999997</v>
      </c>
      <c r="AS1844" s="66">
        <v>1.0580000000000001</v>
      </c>
      <c r="AU1844" s="276">
        <v>237.52750130958614</v>
      </c>
      <c r="AV1844" s="276">
        <v>22.472498690413861</v>
      </c>
      <c r="AW1844" s="276">
        <v>235.67478679937136</v>
      </c>
      <c r="AX1844" s="95">
        <v>47.439905186290837</v>
      </c>
      <c r="AY1844" s="276">
        <v>23.775903614457867</v>
      </c>
      <c r="AZ1844" s="95">
        <v>46.723642898257026</v>
      </c>
      <c r="BA1844" s="178"/>
      <c r="BB1844" s="98" t="s">
        <v>3412</v>
      </c>
      <c r="BC1844" s="270" t="s">
        <v>3453</v>
      </c>
      <c r="BD1844" s="72">
        <v>51.257800000000003</v>
      </c>
      <c r="BE1844" s="72">
        <v>0.214669</v>
      </c>
      <c r="BF1844" s="72">
        <v>0.78944899999999996</v>
      </c>
      <c r="BG1844" s="72">
        <v>3.9337299999999999E-2</v>
      </c>
      <c r="BH1844" s="72">
        <v>18.080500000000001</v>
      </c>
      <c r="BI1844" s="72">
        <v>7.1621000000000004E-2</v>
      </c>
      <c r="BJ1844" s="72"/>
      <c r="BK1844" s="72"/>
      <c r="BL1844" s="72"/>
      <c r="BM1844" s="72"/>
      <c r="BN1844" s="72">
        <v>8.6967900000000001E-2</v>
      </c>
      <c r="BO1844" s="72"/>
      <c r="BP1844" s="72"/>
      <c r="BQ1844" s="72"/>
      <c r="BR1844" s="72">
        <v>6.1098100000000004</v>
      </c>
      <c r="BS1844" s="72">
        <v>3.2535799999999997E-2</v>
      </c>
      <c r="BT1844" s="72"/>
      <c r="BU1844" s="72"/>
      <c r="BV1844" s="72"/>
      <c r="BW1844" s="72"/>
      <c r="BX1844" s="72">
        <v>10.513999999999999</v>
      </c>
      <c r="BY1844" s="72">
        <v>5.9098900000000003E-2</v>
      </c>
      <c r="BZ1844" s="72">
        <v>2.0606399999999998</v>
      </c>
      <c r="CA1844" s="72">
        <v>6.7926200000000006E-2</v>
      </c>
      <c r="CB1844" s="72">
        <v>1.4458</v>
      </c>
      <c r="CC1844" s="72">
        <v>2.86228E-2</v>
      </c>
      <c r="CD1844" s="72"/>
      <c r="CE1844" s="72"/>
      <c r="CF1844" s="72"/>
      <c r="CG1844" s="72"/>
      <c r="CH1844" s="72"/>
      <c r="CI1844" s="72"/>
      <c r="CJ1844" s="72">
        <v>2.8714400000000001E-2</v>
      </c>
      <c r="CK1844" s="72">
        <v>1.02373E-2</v>
      </c>
      <c r="CL1844" s="72"/>
      <c r="CM1844" s="72"/>
      <c r="CN1844" s="72"/>
      <c r="CO1844" s="72"/>
      <c r="CP1844" s="72"/>
      <c r="CQ1844" s="72"/>
      <c r="CR1844" s="72"/>
      <c r="CS1844" s="72"/>
      <c r="CT1844" s="72"/>
      <c r="CU1844" s="72"/>
      <c r="CV1844" s="72"/>
      <c r="CW1844" s="72"/>
      <c r="CX1844" s="72"/>
      <c r="CY1844" s="72"/>
      <c r="CZ1844" s="72">
        <v>0.2026</v>
      </c>
      <c r="DA1844" s="72">
        <v>8.2000000000000007E-3</v>
      </c>
      <c r="DB1844" s="72"/>
      <c r="DC1844" s="72"/>
      <c r="DD1844" s="72"/>
      <c r="DE1844" s="72"/>
      <c r="DF1844" s="72"/>
      <c r="DG1844" s="72"/>
      <c r="DH1844" s="78">
        <f t="shared" si="867"/>
        <v>90.576281300000005</v>
      </c>
      <c r="DJ1844" s="96">
        <f t="shared" si="844"/>
        <v>9.4237186999999949</v>
      </c>
      <c r="DK1844" s="72"/>
      <c r="DL1844" s="77" t="s">
        <v>3452</v>
      </c>
      <c r="DO1844" s="358">
        <v>1.47</v>
      </c>
      <c r="DP1844" s="72"/>
      <c r="DQ1844" s="374">
        <v>4.4999999999999997E-3</v>
      </c>
      <c r="DR1844" s="72">
        <v>1.5E-3</v>
      </c>
      <c r="DS1844" s="246"/>
      <c r="DU1844" s="96"/>
      <c r="DW1844" s="178"/>
      <c r="DX1844" s="304">
        <f t="shared" si="845"/>
        <v>56.590753411732308</v>
      </c>
      <c r="DY1844" s="77">
        <f t="shared" si="846"/>
        <v>0.2370035476384699</v>
      </c>
      <c r="DZ1844" s="304">
        <f t="shared" si="847"/>
        <v>0.87158468935730082</v>
      </c>
      <c r="EA1844" s="77">
        <f t="shared" si="848"/>
        <v>4.3430023219555601E-2</v>
      </c>
      <c r="EB1844" s="304">
        <f t="shared" si="849"/>
        <v>19.961627636395356</v>
      </c>
      <c r="EC1844" s="77">
        <f t="shared" si="850"/>
        <v>7.9072577248763681E-2</v>
      </c>
      <c r="ED1844" s="304">
        <f t="shared" si="851"/>
        <v>9.6016196240107723E-2</v>
      </c>
      <c r="EE1844" s="77">
        <f t="shared" si="852"/>
        <v>0</v>
      </c>
      <c r="EF1844" s="304">
        <f t="shared" si="853"/>
        <v>0</v>
      </c>
      <c r="EG1844" s="77" t="e">
        <f t="shared" si="854"/>
        <v>#DIV/0!</v>
      </c>
      <c r="EH1844" s="304">
        <f t="shared" si="855"/>
        <v>6.7454855866333734</v>
      </c>
      <c r="EI1844" s="77">
        <f t="shared" si="856"/>
        <v>3.5920882965196306E-2</v>
      </c>
      <c r="EJ1844" s="304">
        <f t="shared" si="857"/>
        <v>11.607895410473205</v>
      </c>
      <c r="EK1844" s="77">
        <f t="shared" si="858"/>
        <v>6.5247655513982775E-2</v>
      </c>
      <c r="EL1844" s="304">
        <f t="shared" si="859"/>
        <v>2.2750326801062872</v>
      </c>
      <c r="EM1844" s="77">
        <f t="shared" si="860"/>
        <v>7.4993363632383972E-2</v>
      </c>
      <c r="EN1844" s="304">
        <f t="shared" si="861"/>
        <v>1.596223624164177</v>
      </c>
      <c r="EO1844" s="77">
        <f t="shared" si="862"/>
        <v>3.1600767429607421E-2</v>
      </c>
      <c r="EP1844" s="304">
        <f t="shared" si="863"/>
        <v>0</v>
      </c>
      <c r="EQ1844" s="77" t="e">
        <f t="shared" si="864"/>
        <v>#DIV/0!</v>
      </c>
      <c r="ER1844" s="77">
        <f t="shared" si="865"/>
        <v>100</v>
      </c>
      <c r="ES1844" s="77">
        <f t="shared" si="866"/>
        <v>0</v>
      </c>
    </row>
    <row r="1845" spans="1:149" s="77" customFormat="1" x14ac:dyDescent="0.45">
      <c r="A1845" s="78" t="s">
        <v>1498</v>
      </c>
      <c r="B1845" s="178" t="s">
        <v>3426</v>
      </c>
      <c r="C1845" s="77" t="s">
        <v>3441</v>
      </c>
      <c r="D1845" s="77" t="s">
        <v>3824</v>
      </c>
      <c r="E1845" s="78" t="s">
        <v>637</v>
      </c>
      <c r="F1845" s="78" t="s">
        <v>2635</v>
      </c>
      <c r="G1845" s="72" t="s">
        <v>3380</v>
      </c>
      <c r="H1845" s="78" t="s">
        <v>1372</v>
      </c>
      <c r="I1845" s="78">
        <v>6</v>
      </c>
      <c r="J1845" s="300">
        <v>52</v>
      </c>
      <c r="K1845" s="78">
        <v>5</v>
      </c>
      <c r="L1845" s="300">
        <v>1150</v>
      </c>
      <c r="M1845" s="72">
        <v>10</v>
      </c>
      <c r="O1845" s="78" t="s">
        <v>3304</v>
      </c>
      <c r="P1845" s="72" t="s">
        <v>1374</v>
      </c>
      <c r="Q1845" s="125"/>
      <c r="R1845" s="164">
        <v>1.7</v>
      </c>
      <c r="S1845" s="116"/>
      <c r="AA1845" s="202"/>
      <c r="AB1845" s="221"/>
      <c r="AC1845" s="202"/>
      <c r="AD1845" s="202"/>
      <c r="AE1845" s="322">
        <v>0.8733125649013499</v>
      </c>
      <c r="AF1845" s="221">
        <v>0.24714434060228452</v>
      </c>
      <c r="AG1845" s="202">
        <v>0.12668743509865005</v>
      </c>
      <c r="AH1845" s="202">
        <v>2.0768431983385256E-2</v>
      </c>
      <c r="AJ1845" s="104"/>
      <c r="AK1845" s="202"/>
      <c r="AL1845" s="104"/>
      <c r="AQ1845" s="178" t="s">
        <v>824</v>
      </c>
      <c r="AR1845" s="66">
        <v>0.98619999999999997</v>
      </c>
      <c r="AS1845" s="66">
        <v>1.125</v>
      </c>
      <c r="AU1845" s="276">
        <v>454.12253374870193</v>
      </c>
      <c r="AV1845" s="276">
        <v>65.87746625129806</v>
      </c>
      <c r="AW1845" s="276">
        <v>447.85564278296982</v>
      </c>
      <c r="AX1845" s="95">
        <v>127.96695635764092</v>
      </c>
      <c r="AY1845" s="276">
        <v>74.112149532710319</v>
      </c>
      <c r="AZ1845" s="95">
        <v>144.60943495968942</v>
      </c>
      <c r="BA1845" s="178"/>
      <c r="BB1845" s="98" t="s">
        <v>3412</v>
      </c>
      <c r="BC1845" s="270" t="s">
        <v>3453</v>
      </c>
      <c r="BD1845" s="72">
        <v>50.600299999999997</v>
      </c>
      <c r="BE1845" s="72">
        <v>0.224971</v>
      </c>
      <c r="BF1845" s="72">
        <v>0.78205100000000005</v>
      </c>
      <c r="BG1845" s="72">
        <v>3.8628900000000001E-2</v>
      </c>
      <c r="BH1845" s="72">
        <v>17.920500000000001</v>
      </c>
      <c r="BI1845" s="72">
        <v>6.8684700000000001E-2</v>
      </c>
      <c r="BJ1845" s="72"/>
      <c r="BK1845" s="72"/>
      <c r="BL1845" s="72"/>
      <c r="BM1845" s="72"/>
      <c r="BN1845" s="72">
        <v>6.3976900000000003E-2</v>
      </c>
      <c r="BO1845" s="72"/>
      <c r="BP1845" s="72"/>
      <c r="BQ1845" s="72"/>
      <c r="BR1845" s="72">
        <v>6.2108400000000001</v>
      </c>
      <c r="BS1845" s="72">
        <v>0.107178</v>
      </c>
      <c r="BT1845" s="72"/>
      <c r="BU1845" s="72"/>
      <c r="BV1845" s="72"/>
      <c r="BW1845" s="72"/>
      <c r="BX1845" s="72">
        <v>10.5298</v>
      </c>
      <c r="BY1845" s="72">
        <v>7.4104000000000003E-2</v>
      </c>
      <c r="BZ1845" s="72">
        <v>2.0179399999999998</v>
      </c>
      <c r="CA1845" s="72">
        <v>8.1703100000000001E-2</v>
      </c>
      <c r="CB1845" s="72">
        <v>1.40943</v>
      </c>
      <c r="CC1845" s="72">
        <v>2.48635E-2</v>
      </c>
      <c r="CD1845" s="72"/>
      <c r="CE1845" s="72"/>
      <c r="CF1845" s="72"/>
      <c r="CG1845" s="72"/>
      <c r="CH1845" s="72"/>
      <c r="CI1845" s="72"/>
      <c r="CJ1845" s="72">
        <v>0.230964</v>
      </c>
      <c r="CK1845" s="72">
        <v>1.64796E-2</v>
      </c>
      <c r="CL1845" s="72"/>
      <c r="CM1845" s="72"/>
      <c r="CN1845" s="72"/>
      <c r="CO1845" s="72"/>
      <c r="CP1845" s="72"/>
      <c r="CQ1845" s="72"/>
      <c r="CR1845" s="72"/>
      <c r="CS1845" s="72"/>
      <c r="CT1845" s="72"/>
      <c r="CU1845" s="72"/>
      <c r="CV1845" s="72"/>
      <c r="CW1845" s="72"/>
      <c r="CX1845" s="72"/>
      <c r="CY1845" s="72"/>
      <c r="CZ1845" s="72">
        <v>0.24299999999999999</v>
      </c>
      <c r="DA1845" s="72">
        <v>1.7899999999999999E-2</v>
      </c>
      <c r="DB1845" s="72"/>
      <c r="DC1845" s="72"/>
      <c r="DD1845" s="72"/>
      <c r="DE1845" s="72"/>
      <c r="DF1845" s="72"/>
      <c r="DG1845" s="72"/>
      <c r="DH1845" s="78">
        <f t="shared" si="867"/>
        <v>90.008801899999995</v>
      </c>
      <c r="DJ1845" s="96">
        <f t="shared" si="844"/>
        <v>9.9911981000000054</v>
      </c>
      <c r="DK1845" s="72"/>
      <c r="DL1845" s="77" t="s">
        <v>3452</v>
      </c>
      <c r="DO1845" s="358">
        <v>2.15</v>
      </c>
      <c r="DP1845" s="72"/>
      <c r="DQ1845" s="374">
        <v>5.4999999999999997E-3</v>
      </c>
      <c r="DR1845" s="72">
        <v>4.0000000000000002E-4</v>
      </c>
      <c r="DS1845" s="246"/>
      <c r="DU1845" s="96"/>
      <c r="DW1845" s="178"/>
      <c r="DX1845" s="304">
        <f t="shared" si="845"/>
        <v>56.21705758978667</v>
      </c>
      <c r="DY1845" s="77">
        <f t="shared" si="846"/>
        <v>0.24994333359746676</v>
      </c>
      <c r="DZ1845" s="304">
        <f t="shared" si="847"/>
        <v>0.86886058195604099</v>
      </c>
      <c r="EA1845" s="77">
        <f t="shared" si="848"/>
        <v>4.2916802784373029E-2</v>
      </c>
      <c r="EB1845" s="304">
        <f t="shared" si="849"/>
        <v>19.909719518219699</v>
      </c>
      <c r="EC1845" s="77">
        <f t="shared" si="850"/>
        <v>7.6308870410594823E-2</v>
      </c>
      <c r="ED1845" s="304">
        <f t="shared" si="851"/>
        <v>7.1078493046800584E-2</v>
      </c>
      <c r="EE1845" s="77">
        <f t="shared" si="852"/>
        <v>0</v>
      </c>
      <c r="EF1845" s="304">
        <f t="shared" si="853"/>
        <v>0</v>
      </c>
      <c r="EG1845" s="77" t="e">
        <f t="shared" si="854"/>
        <v>#DIV/0!</v>
      </c>
      <c r="EH1845" s="304">
        <f t="shared" si="855"/>
        <v>6.9002584957194069</v>
      </c>
      <c r="EI1845" s="77">
        <f t="shared" si="856"/>
        <v>0.11907502126189284</v>
      </c>
      <c r="EJ1845" s="304">
        <f t="shared" si="857"/>
        <v>11.698633664403882</v>
      </c>
      <c r="EK1845" s="77">
        <f t="shared" si="858"/>
        <v>8.2329726022050312E-2</v>
      </c>
      <c r="EL1845" s="304">
        <f t="shared" si="859"/>
        <v>2.2419362966767808</v>
      </c>
      <c r="EM1845" s="77">
        <f t="shared" si="860"/>
        <v>9.0772344787760154E-2</v>
      </c>
      <c r="EN1845" s="304">
        <f t="shared" si="861"/>
        <v>1.5658801919904235</v>
      </c>
      <c r="EO1845" s="77">
        <f t="shared" si="862"/>
        <v>2.7623409572347612E-2</v>
      </c>
      <c r="EP1845" s="304">
        <f t="shared" si="863"/>
        <v>0</v>
      </c>
      <c r="EQ1845" s="77" t="e">
        <f t="shared" si="864"/>
        <v>#DIV/0!</v>
      </c>
      <c r="ER1845" s="77">
        <f t="shared" si="865"/>
        <v>100</v>
      </c>
      <c r="ES1845" s="77">
        <f t="shared" si="866"/>
        <v>0</v>
      </c>
    </row>
    <row r="1846" spans="1:149" s="77" customFormat="1" x14ac:dyDescent="0.45">
      <c r="A1846" s="78" t="s">
        <v>1498</v>
      </c>
      <c r="B1846" s="178" t="s">
        <v>3426</v>
      </c>
      <c r="C1846" s="77" t="s">
        <v>3441</v>
      </c>
      <c r="D1846" s="77" t="s">
        <v>3824</v>
      </c>
      <c r="E1846" s="78" t="s">
        <v>637</v>
      </c>
      <c r="F1846" s="78" t="s">
        <v>2636</v>
      </c>
      <c r="G1846" s="72" t="s">
        <v>3380</v>
      </c>
      <c r="H1846" s="78" t="s">
        <v>1372</v>
      </c>
      <c r="I1846" s="78">
        <v>6</v>
      </c>
      <c r="J1846" s="300">
        <v>150</v>
      </c>
      <c r="K1846" s="78">
        <v>5</v>
      </c>
      <c r="L1846" s="300">
        <v>1150</v>
      </c>
      <c r="M1846" s="72">
        <v>10</v>
      </c>
      <c r="O1846" s="78" t="s">
        <v>1412</v>
      </c>
      <c r="P1846" s="72" t="s">
        <v>1374</v>
      </c>
      <c r="Q1846" s="125"/>
      <c r="R1846" s="164">
        <v>2.4</v>
      </c>
      <c r="S1846" s="116"/>
      <c r="AA1846" s="202"/>
      <c r="AB1846" s="221"/>
      <c r="AC1846" s="202"/>
      <c r="AD1846" s="202"/>
      <c r="AE1846" s="322">
        <v>0.82233502538071068</v>
      </c>
      <c r="AF1846" s="221">
        <v>0.34923857868020297</v>
      </c>
      <c r="AG1846" s="202">
        <v>0.17766497461928932</v>
      </c>
      <c r="AH1846" s="202">
        <v>4.060913705583756E-2</v>
      </c>
      <c r="AJ1846" s="104"/>
      <c r="AK1846" s="202"/>
      <c r="AL1846" s="104"/>
      <c r="AQ1846" s="178" t="s">
        <v>824</v>
      </c>
      <c r="AR1846" s="66">
        <v>0.98199999999999998</v>
      </c>
      <c r="AS1846" s="66">
        <v>1.4490000000000001</v>
      </c>
      <c r="AU1846" s="276">
        <v>1233.5025380710661</v>
      </c>
      <c r="AV1846" s="276">
        <v>266.497461928934</v>
      </c>
      <c r="AW1846" s="276">
        <v>1211.2994923857868</v>
      </c>
      <c r="AX1846" s="95">
        <v>514.74735428189081</v>
      </c>
      <c r="AY1846" s="276">
        <v>386.15482233502536</v>
      </c>
      <c r="AZ1846" s="95">
        <v>759.09733430448318</v>
      </c>
      <c r="BA1846" s="178"/>
      <c r="BB1846" s="98" t="s">
        <v>3412</v>
      </c>
      <c r="BC1846" s="270" t="s">
        <v>3453</v>
      </c>
      <c r="BD1846" s="72">
        <v>48.8919</v>
      </c>
      <c r="BE1846" s="72">
        <v>0.60752799999999996</v>
      </c>
      <c r="BF1846" s="72">
        <v>0.77879699999999996</v>
      </c>
      <c r="BG1846" s="72">
        <v>6.3756400000000005E-2</v>
      </c>
      <c r="BH1846" s="72">
        <v>17.562000000000001</v>
      </c>
      <c r="BI1846" s="72">
        <v>0.35265400000000002</v>
      </c>
      <c r="BJ1846" s="72">
        <v>3.0938099999999999</v>
      </c>
      <c r="BK1846" s="72">
        <v>0.23253499999999999</v>
      </c>
      <c r="BL1846" s="72"/>
      <c r="BM1846" s="72"/>
      <c r="BN1846" s="72">
        <v>0.23253499999999999</v>
      </c>
      <c r="BO1846" s="72"/>
      <c r="BP1846" s="72"/>
      <c r="BQ1846" s="72"/>
      <c r="BR1846" s="72">
        <v>6.2825600000000001</v>
      </c>
      <c r="BS1846" s="72">
        <v>0.29254799999999997</v>
      </c>
      <c r="BT1846" s="72"/>
      <c r="BU1846" s="72"/>
      <c r="BV1846" s="72"/>
      <c r="BW1846" s="72"/>
      <c r="BX1846" s="72">
        <v>10.328200000000001</v>
      </c>
      <c r="BY1846" s="72">
        <v>0.26289800000000002</v>
      </c>
      <c r="BZ1846" s="72">
        <v>1.96929</v>
      </c>
      <c r="CA1846" s="72">
        <v>7.4812699999999996E-2</v>
      </c>
      <c r="CB1846" s="72">
        <v>1.34379</v>
      </c>
      <c r="CC1846" s="72">
        <v>0.16550999999999999</v>
      </c>
      <c r="CD1846" s="72"/>
      <c r="CE1846" s="72"/>
      <c r="CF1846" s="72"/>
      <c r="CG1846" s="72"/>
      <c r="CH1846" s="72"/>
      <c r="CI1846" s="72"/>
      <c r="CJ1846" s="72">
        <v>0.42921799999999999</v>
      </c>
      <c r="CK1846" s="72">
        <v>3.8702E-2</v>
      </c>
      <c r="CL1846" s="72"/>
      <c r="CM1846" s="72"/>
      <c r="CN1846" s="72"/>
      <c r="CO1846" s="72"/>
      <c r="CP1846" s="72"/>
      <c r="CQ1846" s="72"/>
      <c r="CR1846" s="72"/>
      <c r="CS1846" s="72"/>
      <c r="CT1846" s="72"/>
      <c r="CU1846" s="72"/>
      <c r="CV1846" s="72"/>
      <c r="CW1846" s="72"/>
      <c r="CX1846" s="72"/>
      <c r="CY1846" s="72"/>
      <c r="CZ1846" s="72">
        <v>0.19789999999999999</v>
      </c>
      <c r="DA1846" s="72">
        <v>1.34E-2</v>
      </c>
      <c r="DB1846" s="72"/>
      <c r="DC1846" s="72"/>
      <c r="DD1846" s="72"/>
      <c r="DE1846" s="72"/>
      <c r="DF1846" s="72"/>
      <c r="DG1846" s="72"/>
      <c r="DH1846" s="78">
        <f t="shared" si="867"/>
        <v>91.110000000000014</v>
      </c>
      <c r="DJ1846" s="96">
        <f t="shared" si="844"/>
        <v>8.8899999999999864</v>
      </c>
      <c r="DK1846" s="72"/>
      <c r="DL1846" s="77" t="s">
        <v>3452</v>
      </c>
      <c r="DO1846" s="358">
        <v>2.57</v>
      </c>
      <c r="DP1846" s="72"/>
      <c r="DQ1846" s="374">
        <v>0.03</v>
      </c>
      <c r="DR1846" s="72">
        <v>3.0000000000000001E-3</v>
      </c>
      <c r="DS1846" s="246"/>
      <c r="DU1846" s="96"/>
      <c r="DW1846" s="178"/>
      <c r="DX1846" s="304">
        <f t="shared" si="845"/>
        <v>53.662495884096138</v>
      </c>
      <c r="DY1846" s="77">
        <f t="shared" si="846"/>
        <v>0.66680715618483133</v>
      </c>
      <c r="DZ1846" s="304">
        <f t="shared" si="847"/>
        <v>0.8547876193612115</v>
      </c>
      <c r="EA1846" s="77">
        <f t="shared" si="848"/>
        <v>6.9977389968170337E-2</v>
      </c>
      <c r="EB1846" s="304">
        <f t="shared" si="849"/>
        <v>19.275600921962461</v>
      </c>
      <c r="EC1846" s="77">
        <f t="shared" si="850"/>
        <v>0.38706398858522661</v>
      </c>
      <c r="ED1846" s="304">
        <f t="shared" si="851"/>
        <v>0.25522445395675553</v>
      </c>
      <c r="EE1846" s="77">
        <f t="shared" si="852"/>
        <v>0</v>
      </c>
      <c r="EF1846" s="304">
        <f t="shared" si="853"/>
        <v>0</v>
      </c>
      <c r="EG1846" s="77" t="e">
        <f t="shared" si="854"/>
        <v>#DIV/0!</v>
      </c>
      <c r="EH1846" s="304">
        <f t="shared" si="855"/>
        <v>6.8955767753265267</v>
      </c>
      <c r="EI1846" s="77">
        <f t="shared" si="856"/>
        <v>0.32109318406322018</v>
      </c>
      <c r="EJ1846" s="304">
        <f t="shared" si="857"/>
        <v>11.335967511798923</v>
      </c>
      <c r="EK1846" s="77">
        <f t="shared" si="858"/>
        <v>0.28855010426956423</v>
      </c>
      <c r="EL1846" s="304">
        <f t="shared" si="859"/>
        <v>2.1614422127099107</v>
      </c>
      <c r="EM1846" s="77">
        <f t="shared" si="860"/>
        <v>8.2112501371967933E-2</v>
      </c>
      <c r="EN1846" s="304">
        <f t="shared" si="861"/>
        <v>1.4749094501152451</v>
      </c>
      <c r="EO1846" s="77">
        <f t="shared" si="862"/>
        <v>0.18165953243332231</v>
      </c>
      <c r="EP1846" s="304">
        <f t="shared" si="863"/>
        <v>0</v>
      </c>
      <c r="EQ1846" s="77" t="e">
        <f t="shared" si="864"/>
        <v>#DIV/0!</v>
      </c>
      <c r="ER1846" s="77">
        <f t="shared" si="865"/>
        <v>100</v>
      </c>
      <c r="ES1846" s="77">
        <f t="shared" si="866"/>
        <v>0</v>
      </c>
    </row>
    <row r="1847" spans="1:149" s="77" customFormat="1" x14ac:dyDescent="0.45">
      <c r="A1847" s="78" t="s">
        <v>1498</v>
      </c>
      <c r="B1847" s="178" t="s">
        <v>3426</v>
      </c>
      <c r="C1847" s="77" t="s">
        <v>3441</v>
      </c>
      <c r="D1847" s="77" t="s">
        <v>3824</v>
      </c>
      <c r="E1847" s="78" t="s">
        <v>637</v>
      </c>
      <c r="F1847" s="78" t="s">
        <v>2637</v>
      </c>
      <c r="G1847" s="72" t="s">
        <v>3380</v>
      </c>
      <c r="H1847" s="78" t="s">
        <v>1372</v>
      </c>
      <c r="I1847" s="78">
        <v>6</v>
      </c>
      <c r="J1847" s="300">
        <v>200</v>
      </c>
      <c r="K1847" s="78">
        <v>5</v>
      </c>
      <c r="L1847" s="300">
        <v>1150</v>
      </c>
      <c r="M1847" s="72">
        <v>10</v>
      </c>
      <c r="O1847" s="78" t="s">
        <v>1429</v>
      </c>
      <c r="P1847" s="72" t="s">
        <v>1374</v>
      </c>
      <c r="Q1847" s="125"/>
      <c r="R1847" s="164">
        <v>2</v>
      </c>
      <c r="S1847" s="116"/>
      <c r="AA1847" s="202"/>
      <c r="AB1847" s="221"/>
      <c r="AC1847" s="202"/>
      <c r="AD1847" s="202"/>
      <c r="AE1847" s="322">
        <v>0.81340206185567021</v>
      </c>
      <c r="AF1847" s="221">
        <v>0.43711340206185573</v>
      </c>
      <c r="AG1847" s="202">
        <v>0.1865979381443299</v>
      </c>
      <c r="AH1847" s="202">
        <v>5.2577319587628875E-3</v>
      </c>
      <c r="AJ1847" s="104"/>
      <c r="AK1847" s="202"/>
      <c r="AL1847" s="104"/>
      <c r="AQ1847" s="178" t="s">
        <v>824</v>
      </c>
      <c r="AR1847" s="66">
        <v>0.9909</v>
      </c>
      <c r="AS1847" s="66">
        <v>1.66</v>
      </c>
      <c r="AU1847" s="276">
        <v>1626.8041237113405</v>
      </c>
      <c r="AV1847" s="276">
        <v>373.19587628865958</v>
      </c>
      <c r="AW1847" s="276">
        <v>1612.0002061855673</v>
      </c>
      <c r="AX1847" s="95">
        <v>866.47474364352399</v>
      </c>
      <c r="AY1847" s="276">
        <v>619.50515463917486</v>
      </c>
      <c r="AZ1847" s="95">
        <v>1451.2429404612378</v>
      </c>
      <c r="BA1847" s="178"/>
      <c r="BB1847" s="98" t="s">
        <v>3412</v>
      </c>
      <c r="BC1847" s="270" t="s">
        <v>3453</v>
      </c>
      <c r="BD1847" s="72">
        <v>48.062600000000003</v>
      </c>
      <c r="BE1847" s="72">
        <v>0.269899</v>
      </c>
      <c r="BF1847" s="72">
        <v>0.75464900000000001</v>
      </c>
      <c r="BG1847" s="72">
        <v>5.0304300000000003E-2</v>
      </c>
      <c r="BH1847" s="72">
        <v>17.471299999999999</v>
      </c>
      <c r="BI1847" s="72">
        <v>0.16319500000000001</v>
      </c>
      <c r="BJ1847" s="72">
        <v>2.7584599999999999</v>
      </c>
      <c r="BK1847" s="72">
        <v>0.14235200000000001</v>
      </c>
      <c r="BL1847" s="72"/>
      <c r="BM1847" s="72"/>
      <c r="BN1847" s="72">
        <v>0.14235200000000001</v>
      </c>
      <c r="BO1847" s="72"/>
      <c r="BP1847" s="72"/>
      <c r="BQ1847" s="72"/>
      <c r="BR1847" s="72">
        <v>6.11463</v>
      </c>
      <c r="BS1847" s="72">
        <v>9.2349799999999996E-2</v>
      </c>
      <c r="BT1847" s="72"/>
      <c r="BU1847" s="72"/>
      <c r="BV1847" s="72"/>
      <c r="BW1847" s="72"/>
      <c r="BX1847" s="72">
        <v>10.2881</v>
      </c>
      <c r="BY1847" s="72">
        <v>0.112458</v>
      </c>
      <c r="BZ1847" s="72">
        <v>1.8961600000000001</v>
      </c>
      <c r="CA1847" s="72">
        <v>6.32133E-2</v>
      </c>
      <c r="CB1847" s="72">
        <v>1.34405</v>
      </c>
      <c r="CC1847" s="72">
        <v>9.9444000000000005E-2</v>
      </c>
      <c r="CD1847" s="72"/>
      <c r="CE1847" s="72"/>
      <c r="CF1847" s="72"/>
      <c r="CG1847" s="72"/>
      <c r="CH1847" s="72"/>
      <c r="CI1847" s="72"/>
      <c r="CJ1847" s="72">
        <v>0.43271300000000001</v>
      </c>
      <c r="CK1847" s="72">
        <v>3.2459699999999999E-3</v>
      </c>
      <c r="CL1847" s="72"/>
      <c r="CM1847" s="72"/>
      <c r="CN1847" s="72"/>
      <c r="CO1847" s="72"/>
      <c r="CP1847" s="72"/>
      <c r="CQ1847" s="72"/>
      <c r="CR1847" s="72"/>
      <c r="CS1847" s="72"/>
      <c r="CT1847" s="72"/>
      <c r="CU1847" s="72"/>
      <c r="CV1847" s="72"/>
      <c r="CW1847" s="72"/>
      <c r="CX1847" s="72"/>
      <c r="CY1847" s="72"/>
      <c r="CZ1847" s="72">
        <v>0.17299999999999999</v>
      </c>
      <c r="DA1847" s="72">
        <v>1.38E-2</v>
      </c>
      <c r="DB1847" s="72"/>
      <c r="DC1847" s="72"/>
      <c r="DD1847" s="72"/>
      <c r="DE1847" s="72"/>
      <c r="DF1847" s="72"/>
      <c r="DG1847" s="72"/>
      <c r="DH1847" s="78">
        <f t="shared" si="867"/>
        <v>89.43801400000001</v>
      </c>
      <c r="DJ1847" s="96">
        <f t="shared" si="844"/>
        <v>10.56198599999999</v>
      </c>
      <c r="DK1847" s="72"/>
      <c r="DL1847" s="77" t="s">
        <v>3452</v>
      </c>
      <c r="DO1847" s="358">
        <v>2.7</v>
      </c>
      <c r="DP1847" s="72"/>
      <c r="DQ1847" s="374">
        <v>5.1499999999999997E-2</v>
      </c>
      <c r="DR1847" s="72">
        <v>4.3E-3</v>
      </c>
      <c r="DS1847" s="246"/>
      <c r="DU1847" s="96"/>
      <c r="DW1847" s="178"/>
      <c r="DX1847" s="304">
        <f t="shared" si="845"/>
        <v>53.738447278133883</v>
      </c>
      <c r="DY1847" s="77">
        <f t="shared" si="846"/>
        <v>0.30177213013696835</v>
      </c>
      <c r="DZ1847" s="304">
        <f t="shared" si="847"/>
        <v>0.843767617648576</v>
      </c>
      <c r="EA1847" s="77">
        <f t="shared" si="848"/>
        <v>5.6244875920433555E-2</v>
      </c>
      <c r="EB1847" s="304">
        <f t="shared" si="849"/>
        <v>19.534534834371431</v>
      </c>
      <c r="EC1847" s="77">
        <f t="shared" si="850"/>
        <v>0.18246715540888461</v>
      </c>
      <c r="ED1847" s="304">
        <f t="shared" si="851"/>
        <v>0.15916274706189248</v>
      </c>
      <c r="EE1847" s="77">
        <f t="shared" si="852"/>
        <v>0</v>
      </c>
      <c r="EF1847" s="304">
        <f t="shared" si="853"/>
        <v>0</v>
      </c>
      <c r="EG1847" s="77" t="e">
        <f t="shared" si="854"/>
        <v>#DIV/0!</v>
      </c>
      <c r="EH1847" s="304">
        <f t="shared" si="855"/>
        <v>6.8367238118681826</v>
      </c>
      <c r="EI1847" s="77">
        <f t="shared" si="856"/>
        <v>0.1032556469780288</v>
      </c>
      <c r="EJ1847" s="304">
        <f t="shared" si="857"/>
        <v>11.503050593229853</v>
      </c>
      <c r="EK1847" s="77">
        <f t="shared" si="858"/>
        <v>0.12573848073147062</v>
      </c>
      <c r="EL1847" s="304">
        <f t="shared" si="859"/>
        <v>2.1200828542547914</v>
      </c>
      <c r="EM1847" s="77">
        <f t="shared" si="860"/>
        <v>7.0678335947844284E-2</v>
      </c>
      <c r="EN1847" s="304">
        <f t="shared" si="861"/>
        <v>1.5027726353583835</v>
      </c>
      <c r="EO1847" s="77">
        <f t="shared" si="862"/>
        <v>0.11118762095947257</v>
      </c>
      <c r="EP1847" s="304">
        <f t="shared" si="863"/>
        <v>0</v>
      </c>
      <c r="EQ1847" s="77" t="e">
        <f t="shared" si="864"/>
        <v>#DIV/0!</v>
      </c>
      <c r="ER1847" s="77">
        <f t="shared" si="865"/>
        <v>100</v>
      </c>
      <c r="ES1847" s="77">
        <f t="shared" si="866"/>
        <v>0</v>
      </c>
    </row>
    <row r="1848" spans="1:149" s="77" customFormat="1" x14ac:dyDescent="0.45">
      <c r="A1848" s="78" t="s">
        <v>1498</v>
      </c>
      <c r="B1848" s="178" t="s">
        <v>3426</v>
      </c>
      <c r="C1848" s="77" t="s">
        <v>3441</v>
      </c>
      <c r="D1848" s="77" t="s">
        <v>3824</v>
      </c>
      <c r="E1848" s="78" t="s">
        <v>637</v>
      </c>
      <c r="F1848" s="78" t="s">
        <v>2638</v>
      </c>
      <c r="G1848" s="72" t="s">
        <v>3380</v>
      </c>
      <c r="H1848" s="78" t="s">
        <v>1372</v>
      </c>
      <c r="I1848" s="78">
        <v>12</v>
      </c>
      <c r="J1848" s="300">
        <v>200</v>
      </c>
      <c r="K1848" s="78">
        <v>5</v>
      </c>
      <c r="L1848" s="300">
        <v>1150</v>
      </c>
      <c r="M1848" s="72">
        <v>10</v>
      </c>
      <c r="O1848" s="78" t="s">
        <v>3305</v>
      </c>
      <c r="P1848" s="72" t="s">
        <v>1374</v>
      </c>
      <c r="Q1848" s="125"/>
      <c r="R1848" s="164">
        <v>1.8</v>
      </c>
      <c r="S1848" s="116"/>
      <c r="AA1848" s="202"/>
      <c r="AB1848" s="221"/>
      <c r="AC1848" s="202"/>
      <c r="AD1848" s="202"/>
      <c r="AE1848" s="322">
        <v>0.81432896064581228</v>
      </c>
      <c r="AF1848" s="221">
        <v>0.3814328960645812</v>
      </c>
      <c r="AG1848" s="202">
        <v>0.18567103935418769</v>
      </c>
      <c r="AH1848" s="202">
        <v>4.6417759838546922E-2</v>
      </c>
      <c r="AJ1848" s="104"/>
      <c r="AK1848" s="202"/>
      <c r="AL1848" s="104"/>
      <c r="AQ1848" s="178" t="s">
        <v>824</v>
      </c>
      <c r="AR1848" s="66">
        <v>0.9909</v>
      </c>
      <c r="AS1848" s="66">
        <v>1.66</v>
      </c>
      <c r="AU1848" s="276">
        <v>1628.6579212916245</v>
      </c>
      <c r="AV1848" s="276">
        <v>371.34207870837542</v>
      </c>
      <c r="AW1848" s="276">
        <v>1613.8371342078706</v>
      </c>
      <c r="AX1848" s="95">
        <v>756.15733199390536</v>
      </c>
      <c r="AY1848" s="276">
        <v>616.42785065590317</v>
      </c>
      <c r="AZ1848" s="95">
        <v>1266.3872205907032</v>
      </c>
      <c r="BA1848" s="178"/>
      <c r="BB1848" s="98" t="s">
        <v>3412</v>
      </c>
      <c r="BC1848" s="270" t="s">
        <v>3453</v>
      </c>
      <c r="BD1848" s="72">
        <v>48.503</v>
      </c>
      <c r="BE1848" s="72">
        <v>0.46437</v>
      </c>
      <c r="BF1848" s="72">
        <v>0.77507000000000004</v>
      </c>
      <c r="BG1848" s="72">
        <v>5.6081399999999997E-2</v>
      </c>
      <c r="BH1848" s="72">
        <v>17.753599999999999</v>
      </c>
      <c r="BI1848" s="72">
        <v>0.17779700000000001</v>
      </c>
      <c r="BJ1848" s="72"/>
      <c r="BK1848" s="72"/>
      <c r="BL1848" s="72"/>
      <c r="BM1848" s="72"/>
      <c r="BN1848" s="72">
        <v>0.117534</v>
      </c>
      <c r="BO1848" s="72"/>
      <c r="BP1848" s="72"/>
      <c r="BQ1848" s="72"/>
      <c r="BR1848" s="72">
        <v>6.2002800000000002</v>
      </c>
      <c r="BS1848" s="72">
        <v>9.5326900000000006E-2</v>
      </c>
      <c r="BT1848" s="72"/>
      <c r="BU1848" s="72"/>
      <c r="BV1848" s="72"/>
      <c r="BW1848" s="72"/>
      <c r="BX1848" s="72">
        <v>10.505699999999999</v>
      </c>
      <c r="BY1848" s="72">
        <v>0.13618</v>
      </c>
      <c r="BZ1848" s="72">
        <v>1.9014899999999999</v>
      </c>
      <c r="CA1848" s="72">
        <v>5.6189000000000003E-2</v>
      </c>
      <c r="CB1848" s="72">
        <v>1.32561</v>
      </c>
      <c r="CC1848" s="72">
        <v>0.100975</v>
      </c>
      <c r="CD1848" s="72"/>
      <c r="CE1848" s="72"/>
      <c r="CF1848" s="72"/>
      <c r="CG1848" s="72"/>
      <c r="CH1848" s="72"/>
      <c r="CI1848" s="72"/>
      <c r="CJ1848" s="72">
        <v>0.44494800000000001</v>
      </c>
      <c r="CK1848" s="72">
        <v>3.5456000000000001E-2</v>
      </c>
      <c r="CL1848" s="72"/>
      <c r="CM1848" s="72"/>
      <c r="CN1848" s="72"/>
      <c r="CO1848" s="72"/>
      <c r="CP1848" s="72"/>
      <c r="CQ1848" s="72"/>
      <c r="CR1848" s="72"/>
      <c r="CS1848" s="72"/>
      <c r="CT1848" s="72"/>
      <c r="CU1848" s="72"/>
      <c r="CV1848" s="72"/>
      <c r="CW1848" s="72"/>
      <c r="CX1848" s="72"/>
      <c r="CY1848" s="72"/>
      <c r="CZ1848" s="72">
        <v>0.20710000000000001</v>
      </c>
      <c r="DA1848" s="72">
        <v>1.4200000000000001E-2</v>
      </c>
      <c r="DB1848" s="72"/>
      <c r="DC1848" s="72"/>
      <c r="DD1848" s="72"/>
      <c r="DE1848" s="72"/>
      <c r="DF1848" s="72"/>
      <c r="DG1848" s="72"/>
      <c r="DH1848" s="78">
        <f t="shared" si="867"/>
        <v>87.734331999999995</v>
      </c>
      <c r="DJ1848" s="96">
        <f t="shared" si="844"/>
        <v>12.265668000000005</v>
      </c>
      <c r="DK1848" s="72"/>
      <c r="DL1848" s="77" t="s">
        <v>3452</v>
      </c>
      <c r="DO1848" s="358">
        <v>2.7</v>
      </c>
      <c r="DP1848" s="72"/>
      <c r="DQ1848" s="374">
        <v>4.8500000000000001E-2</v>
      </c>
      <c r="DR1848" s="72">
        <v>4.7999999999999996E-3</v>
      </c>
      <c r="DS1848" s="246"/>
      <c r="DU1848" s="96"/>
      <c r="DW1848" s="178"/>
      <c r="DX1848" s="304">
        <f t="shared" si="845"/>
        <v>55.283945172113469</v>
      </c>
      <c r="DY1848" s="77">
        <f t="shared" si="846"/>
        <v>0.52929108755281806</v>
      </c>
      <c r="DZ1848" s="304">
        <f t="shared" si="847"/>
        <v>0.88342839380141402</v>
      </c>
      <c r="EA1848" s="77">
        <f t="shared" si="848"/>
        <v>6.3921840768104324E-2</v>
      </c>
      <c r="EB1848" s="304">
        <f t="shared" si="849"/>
        <v>20.23563591958505</v>
      </c>
      <c r="EC1848" s="77">
        <f t="shared" si="850"/>
        <v>0.20265384821075522</v>
      </c>
      <c r="ED1848" s="304">
        <f t="shared" si="851"/>
        <v>0.13396580029810906</v>
      </c>
      <c r="EE1848" s="77">
        <f t="shared" si="852"/>
        <v>0</v>
      </c>
      <c r="EF1848" s="304">
        <f t="shared" si="853"/>
        <v>0</v>
      </c>
      <c r="EG1848" s="77" t="e">
        <f t="shared" si="854"/>
        <v>#DIV/0!</v>
      </c>
      <c r="EH1848" s="304">
        <f t="shared" si="855"/>
        <v>7.0671080051079667</v>
      </c>
      <c r="EI1848" s="77">
        <f t="shared" si="856"/>
        <v>0.10865404434834018</v>
      </c>
      <c r="EJ1848" s="304">
        <f t="shared" si="857"/>
        <v>11.974445762007967</v>
      </c>
      <c r="EK1848" s="77">
        <f t="shared" si="858"/>
        <v>0.15521859789164405</v>
      </c>
      <c r="EL1848" s="304">
        <f t="shared" si="859"/>
        <v>2.1673271530693365</v>
      </c>
      <c r="EM1848" s="77">
        <f t="shared" si="860"/>
        <v>6.4044483748961586E-2</v>
      </c>
      <c r="EN1848" s="304">
        <f t="shared" si="861"/>
        <v>1.510936448458968</v>
      </c>
      <c r="EO1848" s="77">
        <f t="shared" si="862"/>
        <v>0.11509177501915668</v>
      </c>
      <c r="EP1848" s="304">
        <f t="shared" si="863"/>
        <v>0</v>
      </c>
      <c r="EQ1848" s="77" t="e">
        <f t="shared" si="864"/>
        <v>#DIV/0!</v>
      </c>
      <c r="ER1848" s="77">
        <f t="shared" si="865"/>
        <v>100</v>
      </c>
      <c r="ES1848" s="77">
        <f t="shared" si="866"/>
        <v>0</v>
      </c>
    </row>
    <row r="1849" spans="1:149" s="77" customFormat="1" x14ac:dyDescent="0.45">
      <c r="A1849" s="78" t="s">
        <v>1498</v>
      </c>
      <c r="B1849" s="178" t="s">
        <v>3426</v>
      </c>
      <c r="C1849" s="77" t="s">
        <v>3441</v>
      </c>
      <c r="D1849" s="77" t="s">
        <v>3824</v>
      </c>
      <c r="E1849" s="78" t="s">
        <v>637</v>
      </c>
      <c r="F1849" s="78" t="s">
        <v>2639</v>
      </c>
      <c r="G1849" s="72" t="s">
        <v>3380</v>
      </c>
      <c r="H1849" s="78" t="s">
        <v>1372</v>
      </c>
      <c r="I1849" s="78">
        <v>12</v>
      </c>
      <c r="J1849" s="300">
        <v>250</v>
      </c>
      <c r="K1849" s="78">
        <v>5</v>
      </c>
      <c r="L1849" s="300">
        <v>1150</v>
      </c>
      <c r="M1849" s="72">
        <v>10</v>
      </c>
      <c r="O1849" s="78" t="s">
        <v>1415</v>
      </c>
      <c r="P1849" s="72" t="s">
        <v>1374</v>
      </c>
      <c r="Q1849" s="125"/>
      <c r="R1849" s="164">
        <v>1.6</v>
      </c>
      <c r="S1849" s="116"/>
      <c r="AA1849" s="202"/>
      <c r="AB1849" s="221"/>
      <c r="AC1849" s="202"/>
      <c r="AD1849" s="202"/>
      <c r="AE1849" s="322">
        <v>0.78681771369721942</v>
      </c>
      <c r="AF1849" s="221">
        <v>0.43666323377960864</v>
      </c>
      <c r="AG1849" s="202">
        <v>0.21318228630278063</v>
      </c>
      <c r="AH1849" s="202">
        <v>5.9732234809474774E-2</v>
      </c>
      <c r="AJ1849" s="104"/>
      <c r="AK1849" s="202"/>
      <c r="AL1849" s="104"/>
      <c r="AQ1849" s="178" t="s">
        <v>824</v>
      </c>
      <c r="AR1849" s="66">
        <v>1.0069999999999999</v>
      </c>
      <c r="AS1849" s="66">
        <v>1.903</v>
      </c>
      <c r="AU1849" s="276">
        <v>1967.0442842430487</v>
      </c>
      <c r="AV1849" s="276">
        <v>532.95571575695146</v>
      </c>
      <c r="AW1849" s="276">
        <v>1980.8135942327499</v>
      </c>
      <c r="AX1849" s="95">
        <v>1099.463864750996</v>
      </c>
      <c r="AY1849" s="276">
        <v>1014.2147270854787</v>
      </c>
      <c r="AZ1849" s="95">
        <v>2077.4659363870296</v>
      </c>
      <c r="BA1849" s="178"/>
      <c r="BB1849" s="98" t="s">
        <v>3412</v>
      </c>
      <c r="BC1849" s="270" t="s">
        <v>3453</v>
      </c>
      <c r="BD1849" s="72">
        <v>48.435400000000001</v>
      </c>
      <c r="BE1849" s="72">
        <v>0.20255400000000001</v>
      </c>
      <c r="BF1849" s="72">
        <v>0.79322300000000001</v>
      </c>
      <c r="BG1849" s="72">
        <v>4.81831E-2</v>
      </c>
      <c r="BH1849" s="72">
        <v>17.4849</v>
      </c>
      <c r="BI1849" s="72">
        <v>0.14175699999999999</v>
      </c>
      <c r="BJ1849" s="72">
        <v>2.4370699999999998</v>
      </c>
      <c r="BK1849" s="72">
        <v>0.15112900000000001</v>
      </c>
      <c r="BL1849" s="72"/>
      <c r="BM1849" s="72"/>
      <c r="BN1849" s="72">
        <v>0.15112900000000001</v>
      </c>
      <c r="BO1849" s="72"/>
      <c r="BP1849" s="72"/>
      <c r="BQ1849" s="72"/>
      <c r="BR1849" s="72">
        <v>5.9489999999999998</v>
      </c>
      <c r="BS1849" s="72">
        <v>9.45468E-2</v>
      </c>
      <c r="BT1849" s="72"/>
      <c r="BU1849" s="72"/>
      <c r="BV1849" s="72"/>
      <c r="BW1849" s="72"/>
      <c r="BX1849" s="72">
        <v>10.1241</v>
      </c>
      <c r="BY1849" s="72">
        <v>0.11454400000000001</v>
      </c>
      <c r="BZ1849" s="72">
        <v>1.9319999999999999</v>
      </c>
      <c r="CA1849" s="72">
        <v>6.1425E-2</v>
      </c>
      <c r="CB1849" s="72">
        <v>1.3835599999999999</v>
      </c>
      <c r="CC1849" s="72">
        <v>8.2782300000000003E-2</v>
      </c>
      <c r="CD1849" s="72"/>
      <c r="CE1849" s="72"/>
      <c r="CF1849" s="72"/>
      <c r="CG1849" s="72"/>
      <c r="CH1849" s="72"/>
      <c r="CI1849" s="72"/>
      <c r="CJ1849" s="72">
        <v>0.398256</v>
      </c>
      <c r="CK1849" s="72">
        <v>3.8951699999999999E-2</v>
      </c>
      <c r="CL1849" s="72"/>
      <c r="CM1849" s="72"/>
      <c r="CN1849" s="72"/>
      <c r="CO1849" s="72"/>
      <c r="CP1849" s="72"/>
      <c r="CQ1849" s="72"/>
      <c r="CR1849" s="72"/>
      <c r="CS1849" s="72"/>
      <c r="CT1849" s="72"/>
      <c r="CU1849" s="72"/>
      <c r="CV1849" s="72"/>
      <c r="CW1849" s="72"/>
      <c r="CX1849" s="72"/>
      <c r="CY1849" s="72"/>
      <c r="CZ1849" s="72">
        <v>0.1963</v>
      </c>
      <c r="DA1849" s="72">
        <v>1.6199999999999999E-2</v>
      </c>
      <c r="DB1849" s="72"/>
      <c r="DC1849" s="72"/>
      <c r="DD1849" s="72"/>
      <c r="DE1849" s="72"/>
      <c r="DF1849" s="72"/>
      <c r="DG1849" s="72"/>
      <c r="DH1849" s="78">
        <f t="shared" si="867"/>
        <v>89.284937999999997</v>
      </c>
      <c r="DJ1849" s="96">
        <f t="shared" si="844"/>
        <v>10.715062000000003</v>
      </c>
      <c r="DK1849" s="72"/>
      <c r="DL1849" s="77" t="s">
        <v>3452</v>
      </c>
      <c r="DO1849" s="358">
        <v>2.86</v>
      </c>
      <c r="DP1849" s="72"/>
      <c r="DQ1849" s="374">
        <v>5.7500000000000002E-2</v>
      </c>
      <c r="DR1849" s="72">
        <v>5.7000000000000002E-3</v>
      </c>
      <c r="DS1849" s="246"/>
      <c r="DU1849" s="96"/>
      <c r="DW1849" s="178"/>
      <c r="DX1849" s="304">
        <f t="shared" si="845"/>
        <v>54.248119654851536</v>
      </c>
      <c r="DY1849" s="77">
        <f t="shared" si="846"/>
        <v>0.22686245243290648</v>
      </c>
      <c r="DZ1849" s="304">
        <f t="shared" si="847"/>
        <v>0.8884174842569752</v>
      </c>
      <c r="EA1849" s="77">
        <f t="shared" si="848"/>
        <v>5.3965541198001392E-2</v>
      </c>
      <c r="EB1849" s="304">
        <f t="shared" si="849"/>
        <v>19.583258264680655</v>
      </c>
      <c r="EC1849" s="77">
        <f t="shared" si="850"/>
        <v>0.15876922040310987</v>
      </c>
      <c r="ED1849" s="304">
        <f t="shared" si="851"/>
        <v>0.16926595166589017</v>
      </c>
      <c r="EE1849" s="77">
        <f t="shared" si="852"/>
        <v>0</v>
      </c>
      <c r="EF1849" s="304">
        <f t="shared" si="853"/>
        <v>0</v>
      </c>
      <c r="EG1849" s="77" t="e">
        <f t="shared" si="854"/>
        <v>#DIV/0!</v>
      </c>
      <c r="EH1849" s="304">
        <f t="shared" si="855"/>
        <v>6.6629379302475407</v>
      </c>
      <c r="EI1849" s="77">
        <f t="shared" si="856"/>
        <v>0.10589333667902641</v>
      </c>
      <c r="EJ1849" s="304">
        <f t="shared" si="857"/>
        <v>11.339090586589197</v>
      </c>
      <c r="EK1849" s="77">
        <f t="shared" si="858"/>
        <v>0.12829039540801385</v>
      </c>
      <c r="EL1849" s="304">
        <f t="shared" si="859"/>
        <v>2.1638588134540679</v>
      </c>
      <c r="EM1849" s="77">
        <f t="shared" si="860"/>
        <v>6.8796598145142926E-2</v>
      </c>
      <c r="EN1849" s="304">
        <f t="shared" si="861"/>
        <v>1.54960067284809</v>
      </c>
      <c r="EO1849" s="77">
        <f t="shared" si="862"/>
        <v>9.2716982118529342E-2</v>
      </c>
      <c r="EP1849" s="304">
        <f t="shared" si="863"/>
        <v>0</v>
      </c>
      <c r="EQ1849" s="77" t="e">
        <f t="shared" si="864"/>
        <v>#DIV/0!</v>
      </c>
      <c r="ER1849" s="77">
        <f t="shared" si="865"/>
        <v>100</v>
      </c>
      <c r="ES1849" s="77">
        <f t="shared" si="866"/>
        <v>0</v>
      </c>
    </row>
    <row r="1850" spans="1:149" s="77" customFormat="1" x14ac:dyDescent="0.45">
      <c r="A1850" s="78" t="s">
        <v>1498</v>
      </c>
      <c r="B1850" s="178" t="s">
        <v>3426</v>
      </c>
      <c r="C1850" s="77" t="s">
        <v>3441</v>
      </c>
      <c r="D1850" s="77" t="s">
        <v>3824</v>
      </c>
      <c r="E1850" s="78" t="s">
        <v>637</v>
      </c>
      <c r="F1850" s="78" t="s">
        <v>2640</v>
      </c>
      <c r="G1850" s="72" t="s">
        <v>3380</v>
      </c>
      <c r="H1850" s="78" t="s">
        <v>1372</v>
      </c>
      <c r="I1850" s="78">
        <v>12</v>
      </c>
      <c r="J1850" s="300">
        <v>300</v>
      </c>
      <c r="K1850" s="78">
        <v>5</v>
      </c>
      <c r="L1850" s="300">
        <v>1150</v>
      </c>
      <c r="M1850" s="72">
        <v>10</v>
      </c>
      <c r="O1850" s="78" t="s">
        <v>3306</v>
      </c>
      <c r="P1850" s="72" t="s">
        <v>1374</v>
      </c>
      <c r="Q1850" s="125"/>
      <c r="R1850" s="164">
        <v>1.7</v>
      </c>
      <c r="S1850" s="116"/>
      <c r="AA1850" s="202"/>
      <c r="AB1850" s="221"/>
      <c r="AC1850" s="202"/>
      <c r="AD1850" s="202"/>
      <c r="AE1850" s="322">
        <v>0.7314814814814814</v>
      </c>
      <c r="AF1850" s="221">
        <v>0.58950617283950613</v>
      </c>
      <c r="AG1850" s="202">
        <v>0.26851851851851855</v>
      </c>
      <c r="AH1850" s="202">
        <v>9.8765432098765427E-2</v>
      </c>
      <c r="AJ1850" s="104"/>
      <c r="AK1850" s="202"/>
      <c r="AL1850" s="104"/>
      <c r="AQ1850" s="178" t="s">
        <v>824</v>
      </c>
      <c r="AR1850" s="66">
        <v>1.03</v>
      </c>
      <c r="AS1850" s="66">
        <v>2.1760000000000002</v>
      </c>
      <c r="AU1850" s="276">
        <v>2194.4444444444443</v>
      </c>
      <c r="AV1850" s="276">
        <v>805.55555555555577</v>
      </c>
      <c r="AW1850" s="276">
        <v>2260.2777777777778</v>
      </c>
      <c r="AX1850" s="95">
        <v>1821.6678167515554</v>
      </c>
      <c r="AY1850" s="276">
        <v>1752.8888888888894</v>
      </c>
      <c r="AZ1850" s="95">
        <v>3848.3539607081634</v>
      </c>
      <c r="BA1850" s="178"/>
      <c r="BB1850" s="98" t="s">
        <v>3412</v>
      </c>
      <c r="BC1850" s="270" t="s">
        <v>3453</v>
      </c>
      <c r="BD1850" s="72">
        <v>48.192700000000002</v>
      </c>
      <c r="BE1850" s="72">
        <v>0.28892099999999998</v>
      </c>
      <c r="BF1850" s="72">
        <v>0.760687</v>
      </c>
      <c r="BG1850" s="72">
        <v>4.8254199999999997E-2</v>
      </c>
      <c r="BH1850" s="72">
        <v>17.475999999999999</v>
      </c>
      <c r="BI1850" s="72">
        <v>0.153587</v>
      </c>
      <c r="BJ1850" s="72">
        <v>2.5554000000000001</v>
      </c>
      <c r="BK1850" s="72">
        <v>0.138123</v>
      </c>
      <c r="BL1850" s="72"/>
      <c r="BM1850" s="72"/>
      <c r="BN1850" s="72">
        <v>0.138123</v>
      </c>
      <c r="BO1850" s="72"/>
      <c r="BP1850" s="72"/>
      <c r="BQ1850" s="72"/>
      <c r="BR1850" s="72">
        <v>6.0771600000000001</v>
      </c>
      <c r="BS1850" s="72">
        <v>0.1011</v>
      </c>
      <c r="BT1850" s="72"/>
      <c r="BU1850" s="72"/>
      <c r="BV1850" s="72"/>
      <c r="BW1850" s="72"/>
      <c r="BX1850" s="72">
        <v>10.2667</v>
      </c>
      <c r="BY1850" s="72">
        <v>0.116964</v>
      </c>
      <c r="BZ1850" s="72">
        <v>1.95364</v>
      </c>
      <c r="CA1850" s="72">
        <v>7.2531499999999999E-2</v>
      </c>
      <c r="CB1850" s="72">
        <v>1.3614599999999999</v>
      </c>
      <c r="CC1850" s="72">
        <v>0.12077499999999999</v>
      </c>
      <c r="CD1850" s="72"/>
      <c r="CE1850" s="72"/>
      <c r="CF1850" s="72"/>
      <c r="CG1850" s="72"/>
      <c r="CH1850" s="72"/>
      <c r="CI1850" s="72"/>
      <c r="CJ1850" s="72">
        <v>0.42971700000000002</v>
      </c>
      <c r="CK1850" s="72">
        <v>4.4694600000000001E-2</v>
      </c>
      <c r="CL1850" s="72"/>
      <c r="CM1850" s="72"/>
      <c r="CN1850" s="72"/>
      <c r="CO1850" s="72"/>
      <c r="CP1850" s="72"/>
      <c r="CQ1850" s="72"/>
      <c r="CR1850" s="72"/>
      <c r="CS1850" s="72"/>
      <c r="CT1850" s="72"/>
      <c r="CU1850" s="72"/>
      <c r="CV1850" s="72"/>
      <c r="CW1850" s="72"/>
      <c r="CX1850" s="72"/>
      <c r="CY1850" s="72"/>
      <c r="CZ1850" s="72">
        <v>0.1961</v>
      </c>
      <c r="DA1850" s="72">
        <v>1.4200000000000001E-2</v>
      </c>
      <c r="DB1850" s="72"/>
      <c r="DC1850" s="72"/>
      <c r="DD1850" s="72"/>
      <c r="DE1850" s="72"/>
      <c r="DF1850" s="72"/>
      <c r="DG1850" s="72"/>
      <c r="DH1850" s="78">
        <f t="shared" si="867"/>
        <v>89.407686999999996</v>
      </c>
      <c r="DJ1850" s="96">
        <f t="shared" si="844"/>
        <v>10.592313000000004</v>
      </c>
      <c r="DK1850" s="72"/>
      <c r="DL1850" s="77" t="s">
        <v>3452</v>
      </c>
      <c r="DO1850" s="358">
        <v>3.05</v>
      </c>
      <c r="DP1850" s="72"/>
      <c r="DQ1850" s="374">
        <v>9.6000000000000002E-2</v>
      </c>
      <c r="DR1850" s="72">
        <v>9.5999999999999992E-3</v>
      </c>
      <c r="DS1850" s="246"/>
      <c r="DU1850" s="96"/>
      <c r="DW1850" s="178"/>
      <c r="DX1850" s="304">
        <f t="shared" si="845"/>
        <v>53.902188522112205</v>
      </c>
      <c r="DY1850" s="77">
        <f t="shared" si="846"/>
        <v>0.32315006650378952</v>
      </c>
      <c r="DZ1850" s="304">
        <f t="shared" si="847"/>
        <v>0.85080715710719601</v>
      </c>
      <c r="EA1850" s="77">
        <f t="shared" si="848"/>
        <v>5.3970974553899376E-2</v>
      </c>
      <c r="EB1850" s="304">
        <f t="shared" si="849"/>
        <v>19.546417748174157</v>
      </c>
      <c r="EC1850" s="77">
        <f t="shared" si="850"/>
        <v>0.17178276852190574</v>
      </c>
      <c r="ED1850" s="304">
        <f t="shared" si="851"/>
        <v>0.15448671656163077</v>
      </c>
      <c r="EE1850" s="77">
        <f t="shared" si="852"/>
        <v>0</v>
      </c>
      <c r="EF1850" s="304">
        <f t="shared" si="853"/>
        <v>0</v>
      </c>
      <c r="EG1850" s="77" t="e">
        <f t="shared" si="854"/>
        <v>#DIV/0!</v>
      </c>
      <c r="EH1850" s="304">
        <f t="shared" si="855"/>
        <v>6.7971336737522359</v>
      </c>
      <c r="EI1850" s="77">
        <f t="shared" si="856"/>
        <v>0.11307752542575002</v>
      </c>
      <c r="EJ1850" s="304">
        <f t="shared" si="857"/>
        <v>11.483017114624609</v>
      </c>
      <c r="EK1850" s="77">
        <f t="shared" si="858"/>
        <v>0.13082096621065706</v>
      </c>
      <c r="EL1850" s="304">
        <f t="shared" si="859"/>
        <v>2.1850917583853837</v>
      </c>
      <c r="EM1850" s="77">
        <f t="shared" si="860"/>
        <v>8.1124456334498399E-2</v>
      </c>
      <c r="EN1850" s="304">
        <f t="shared" si="861"/>
        <v>1.5227549729588685</v>
      </c>
      <c r="EO1850" s="77">
        <f t="shared" si="862"/>
        <v>0.13508346323733886</v>
      </c>
      <c r="EP1850" s="304">
        <f t="shared" si="863"/>
        <v>0</v>
      </c>
      <c r="EQ1850" s="77" t="e">
        <f t="shared" si="864"/>
        <v>#DIV/0!</v>
      </c>
      <c r="ER1850" s="77">
        <f t="shared" si="865"/>
        <v>100</v>
      </c>
      <c r="ES1850" s="77">
        <f t="shared" si="866"/>
        <v>0</v>
      </c>
    </row>
    <row r="1851" spans="1:149" s="77" customFormat="1" x14ac:dyDescent="0.45">
      <c r="A1851" s="78" t="s">
        <v>1498</v>
      </c>
      <c r="B1851" s="178" t="s">
        <v>3426</v>
      </c>
      <c r="C1851" s="77" t="s">
        <v>3441</v>
      </c>
      <c r="D1851" s="77" t="s">
        <v>3824</v>
      </c>
      <c r="E1851" s="78" t="s">
        <v>637</v>
      </c>
      <c r="F1851" s="78" t="s">
        <v>2641</v>
      </c>
      <c r="G1851" s="72" t="s">
        <v>3380</v>
      </c>
      <c r="H1851" s="78" t="s">
        <v>1372</v>
      </c>
      <c r="I1851" s="78">
        <v>20</v>
      </c>
      <c r="J1851" s="300">
        <v>406</v>
      </c>
      <c r="K1851" s="78">
        <v>5</v>
      </c>
      <c r="L1851" s="300">
        <v>1150</v>
      </c>
      <c r="M1851" s="72">
        <v>10</v>
      </c>
      <c r="O1851" s="78" t="s">
        <v>3304</v>
      </c>
      <c r="P1851" s="72" t="s">
        <v>1374</v>
      </c>
      <c r="Q1851" s="125"/>
      <c r="R1851" s="164">
        <v>1.7</v>
      </c>
      <c r="S1851" s="116"/>
      <c r="AA1851" s="202"/>
      <c r="AB1851" s="221"/>
      <c r="AC1851" s="202"/>
      <c r="AD1851" s="202"/>
      <c r="AE1851" s="322">
        <v>0.68315789473684208</v>
      </c>
      <c r="AF1851" s="221">
        <v>0.81894736842105265</v>
      </c>
      <c r="AG1851" s="202">
        <v>0.31684210526315787</v>
      </c>
      <c r="AH1851" s="202">
        <v>0.15578947368421051</v>
      </c>
      <c r="AJ1851" s="104"/>
      <c r="AK1851" s="202"/>
      <c r="AL1851" s="104"/>
      <c r="AQ1851" s="178" t="s">
        <v>824</v>
      </c>
      <c r="AR1851" s="66">
        <v>1.0880000000000001</v>
      </c>
      <c r="AS1851" s="66">
        <v>2.9809999999999999</v>
      </c>
      <c r="AU1851" s="276">
        <v>2773.621052631579</v>
      </c>
      <c r="AV1851" s="276">
        <v>1286.3789473684212</v>
      </c>
      <c r="AW1851" s="276">
        <v>3017.6997052631582</v>
      </c>
      <c r="AX1851" s="95">
        <v>3617.5671413854143</v>
      </c>
      <c r="AY1851" s="276">
        <v>3834.6956421052637</v>
      </c>
      <c r="AZ1851" s="95">
        <v>9911.6975280686038</v>
      </c>
      <c r="BA1851" s="178"/>
      <c r="BB1851" s="98" t="s">
        <v>3412</v>
      </c>
      <c r="BC1851" s="270" t="s">
        <v>3453</v>
      </c>
      <c r="BD1851" s="72">
        <v>49.845700000000001</v>
      </c>
      <c r="BE1851" s="72">
        <v>0.184752</v>
      </c>
      <c r="BF1851" s="72">
        <v>0.78600599999999998</v>
      </c>
      <c r="BG1851" s="72">
        <v>5.3232099999999997E-2</v>
      </c>
      <c r="BH1851" s="72">
        <v>17.6008</v>
      </c>
      <c r="BI1851" s="72">
        <v>8.5325399999999996E-2</v>
      </c>
      <c r="BJ1851" s="72">
        <v>2.4793500000000002</v>
      </c>
      <c r="BK1851" s="72">
        <v>6.3665899999999997E-2</v>
      </c>
      <c r="BL1851" s="72"/>
      <c r="BM1851" s="72"/>
      <c r="BN1851" s="72">
        <v>6.3665899999999997E-2</v>
      </c>
      <c r="BO1851" s="72"/>
      <c r="BP1851" s="72"/>
      <c r="BQ1851" s="72"/>
      <c r="BR1851" s="72">
        <v>6.0508300000000004</v>
      </c>
      <c r="BS1851" s="72">
        <v>2.91855E-2</v>
      </c>
      <c r="BT1851" s="72"/>
      <c r="BU1851" s="72"/>
      <c r="BV1851" s="72"/>
      <c r="BW1851" s="72"/>
      <c r="BX1851" s="72">
        <v>10.338100000000001</v>
      </c>
      <c r="BY1851" s="72">
        <v>6.4343300000000006E-2</v>
      </c>
      <c r="BZ1851" s="72">
        <v>1.9620899999999999</v>
      </c>
      <c r="CA1851" s="72">
        <v>6.0425699999999999E-2</v>
      </c>
      <c r="CB1851" s="72">
        <v>1.4109799999999999</v>
      </c>
      <c r="CC1851" s="72">
        <v>2.79989E-2</v>
      </c>
      <c r="CD1851" s="72"/>
      <c r="CE1851" s="72"/>
      <c r="CF1851" s="72"/>
      <c r="CG1851" s="72"/>
      <c r="CH1851" s="72"/>
      <c r="CI1851" s="72"/>
      <c r="CJ1851" s="72">
        <v>0.39051599999999997</v>
      </c>
      <c r="CK1851" s="72">
        <v>3.5456000000000001E-2</v>
      </c>
      <c r="CL1851" s="72"/>
      <c r="CM1851" s="72"/>
      <c r="CN1851" s="72"/>
      <c r="CO1851" s="72"/>
      <c r="CP1851" s="72"/>
      <c r="CQ1851" s="72"/>
      <c r="CR1851" s="72"/>
      <c r="CS1851" s="72"/>
      <c r="CT1851" s="72"/>
      <c r="CU1851" s="72"/>
      <c r="CV1851" s="72"/>
      <c r="CW1851" s="72"/>
      <c r="CX1851" s="72"/>
      <c r="CY1851" s="72"/>
      <c r="CZ1851" s="72">
        <v>0.21410000000000001</v>
      </c>
      <c r="DA1851" s="72">
        <v>7.9000000000000008E-3</v>
      </c>
      <c r="DB1851" s="72"/>
      <c r="DC1851" s="72"/>
      <c r="DD1851" s="72"/>
      <c r="DE1851" s="72"/>
      <c r="DF1851" s="72"/>
      <c r="DG1851" s="72"/>
      <c r="DH1851" s="78">
        <f t="shared" si="867"/>
        <v>91.142137900000009</v>
      </c>
      <c r="DJ1851" s="96">
        <f t="shared" si="844"/>
        <v>8.8578620999999913</v>
      </c>
      <c r="DK1851" s="72"/>
      <c r="DL1851" s="77" t="s">
        <v>3452</v>
      </c>
      <c r="DO1851" s="358">
        <v>3.17</v>
      </c>
      <c r="DP1851" s="72"/>
      <c r="DQ1851" s="374">
        <v>0.154</v>
      </c>
      <c r="DR1851" s="72">
        <v>4.7999999999999996E-3</v>
      </c>
      <c r="DS1851" s="246"/>
      <c r="DU1851" s="96"/>
      <c r="DW1851" s="178"/>
      <c r="DX1851" s="304">
        <f t="shared" si="845"/>
        <v>54.690071078527993</v>
      </c>
      <c r="DY1851" s="77">
        <f t="shared" si="846"/>
        <v>0.20270755575506422</v>
      </c>
      <c r="DZ1851" s="304">
        <f t="shared" si="847"/>
        <v>0.86239583370580541</v>
      </c>
      <c r="EA1851" s="77">
        <f t="shared" si="848"/>
        <v>5.8405586292484796E-2</v>
      </c>
      <c r="EB1851" s="304">
        <f t="shared" si="849"/>
        <v>19.311374963917757</v>
      </c>
      <c r="EC1851" s="77">
        <f t="shared" si="850"/>
        <v>9.3617948806092227E-2</v>
      </c>
      <c r="ED1851" s="304">
        <f t="shared" si="851"/>
        <v>6.9853419578388004E-2</v>
      </c>
      <c r="EE1851" s="77">
        <f t="shared" si="852"/>
        <v>0</v>
      </c>
      <c r="EF1851" s="304">
        <f t="shared" si="853"/>
        <v>0</v>
      </c>
      <c r="EG1851" s="77" t="e">
        <f t="shared" si="854"/>
        <v>#DIV/0!</v>
      </c>
      <c r="EH1851" s="304">
        <f t="shared" si="855"/>
        <v>6.6388940828213769</v>
      </c>
      <c r="EI1851" s="77">
        <f t="shared" si="856"/>
        <v>3.2021961161391624E-2</v>
      </c>
      <c r="EJ1851" s="304">
        <f t="shared" si="857"/>
        <v>11.342832457301839</v>
      </c>
      <c r="EK1851" s="77">
        <f t="shared" si="858"/>
        <v>7.0596654283660382E-2</v>
      </c>
      <c r="EL1851" s="304">
        <f t="shared" si="859"/>
        <v>2.1527803112900203</v>
      </c>
      <c r="EM1851" s="77">
        <f t="shared" si="860"/>
        <v>6.6298313153788757E-2</v>
      </c>
      <c r="EN1851" s="304">
        <f t="shared" si="861"/>
        <v>1.5481093954018383</v>
      </c>
      <c r="EO1851" s="77">
        <f t="shared" si="862"/>
        <v>3.0720038661722019E-2</v>
      </c>
      <c r="EP1851" s="304">
        <f t="shared" si="863"/>
        <v>0</v>
      </c>
      <c r="EQ1851" s="77" t="e">
        <f t="shared" si="864"/>
        <v>#DIV/0!</v>
      </c>
      <c r="ER1851" s="77">
        <f t="shared" si="865"/>
        <v>100</v>
      </c>
      <c r="ES1851" s="77">
        <f t="shared" si="866"/>
        <v>0</v>
      </c>
    </row>
    <row r="1852" spans="1:149" s="77" customFormat="1" x14ac:dyDescent="0.45">
      <c r="A1852" s="78" t="s">
        <v>1498</v>
      </c>
      <c r="B1852" s="178" t="s">
        <v>3426</v>
      </c>
      <c r="C1852" s="77" t="s">
        <v>3441</v>
      </c>
      <c r="D1852" s="77" t="s">
        <v>3824</v>
      </c>
      <c r="E1852" s="78" t="s">
        <v>637</v>
      </c>
      <c r="F1852" s="78" t="s">
        <v>2642</v>
      </c>
      <c r="G1852" s="72" t="s">
        <v>3380</v>
      </c>
      <c r="H1852" s="78" t="s">
        <v>1372</v>
      </c>
      <c r="I1852" s="78">
        <v>15</v>
      </c>
      <c r="J1852" s="300">
        <v>26</v>
      </c>
      <c r="K1852" s="78">
        <v>5</v>
      </c>
      <c r="L1852" s="300">
        <v>1150</v>
      </c>
      <c r="M1852" s="72">
        <v>10</v>
      </c>
      <c r="O1852" s="78" t="s">
        <v>3304</v>
      </c>
      <c r="P1852" s="72" t="s">
        <v>1374</v>
      </c>
      <c r="Q1852" s="125"/>
      <c r="R1852" s="164">
        <v>1.7</v>
      </c>
      <c r="S1852" s="116"/>
      <c r="AA1852" s="202"/>
      <c r="AB1852" s="221"/>
      <c r="AC1852" s="202"/>
      <c r="AD1852" s="202"/>
      <c r="AE1852" s="322">
        <v>0.93033226152197213</v>
      </c>
      <c r="AF1852" s="221">
        <v>7.6098606645230438E-2</v>
      </c>
      <c r="AG1852" s="202">
        <v>6.9667738478027874E-2</v>
      </c>
      <c r="AH1852" s="202">
        <v>3.2154340836012861E-3</v>
      </c>
      <c r="AJ1852" s="104"/>
      <c r="AK1852" s="202"/>
      <c r="AL1852" s="104"/>
      <c r="AQ1852" s="178" t="s">
        <v>824</v>
      </c>
      <c r="AR1852" s="66">
        <v>0.99219999999999997</v>
      </c>
      <c r="AS1852" s="66">
        <v>1.0569999999999999</v>
      </c>
      <c r="AU1852" s="276">
        <v>241.88638799571277</v>
      </c>
      <c r="AV1852" s="276">
        <v>18.113612004287248</v>
      </c>
      <c r="AW1852" s="276">
        <v>239.99967416934621</v>
      </c>
      <c r="AX1852" s="95">
        <v>27.042396227425964</v>
      </c>
      <c r="AY1852" s="276">
        <v>19.146087888531621</v>
      </c>
      <c r="AZ1852" s="95">
        <v>20.966087473137399</v>
      </c>
      <c r="BA1852" s="178"/>
      <c r="BB1852" s="98" t="s">
        <v>3412</v>
      </c>
      <c r="BC1852" s="270" t="s">
        <v>3453</v>
      </c>
      <c r="BD1852" s="72">
        <v>51.413200000000003</v>
      </c>
      <c r="BE1852" s="72">
        <v>0.177067</v>
      </c>
      <c r="BF1852" s="72">
        <v>0.85881799999999997</v>
      </c>
      <c r="BG1852" s="72">
        <v>4.4376600000000002E-2</v>
      </c>
      <c r="BH1852" s="72">
        <v>17.910799999999998</v>
      </c>
      <c r="BI1852" s="72">
        <v>0.18850500000000001</v>
      </c>
      <c r="BJ1852" s="72"/>
      <c r="BK1852" s="72"/>
      <c r="BL1852" s="72"/>
      <c r="BM1852" s="72"/>
      <c r="BN1852" s="72">
        <v>9.1362799999999994E-2</v>
      </c>
      <c r="BO1852" s="72"/>
      <c r="BP1852" s="72"/>
      <c r="BQ1852" s="72"/>
      <c r="BR1852" s="72">
        <v>6.1987899999999998</v>
      </c>
      <c r="BS1852" s="72">
        <v>7.4158199999999994E-2</v>
      </c>
      <c r="BT1852" s="72"/>
      <c r="BU1852" s="72"/>
      <c r="BV1852" s="72"/>
      <c r="BW1852" s="72"/>
      <c r="BX1852" s="72">
        <v>10.9564</v>
      </c>
      <c r="BY1852" s="72">
        <v>8.0117499999999994E-2</v>
      </c>
      <c r="BZ1852" s="72">
        <v>1.9231</v>
      </c>
      <c r="CA1852" s="72">
        <v>5.6333399999999999E-2</v>
      </c>
      <c r="CB1852" s="72">
        <v>1.41225</v>
      </c>
      <c r="CC1852" s="72">
        <v>3.3945599999999999E-2</v>
      </c>
      <c r="CD1852" s="72"/>
      <c r="CE1852" s="72"/>
      <c r="CF1852" s="72"/>
      <c r="CG1852" s="72"/>
      <c r="CH1852" s="72"/>
      <c r="CI1852" s="72"/>
      <c r="CJ1852" s="72">
        <v>8.9888499999999996E-3</v>
      </c>
      <c r="CK1852" s="72">
        <v>1.02373E-2</v>
      </c>
      <c r="CL1852" s="72"/>
      <c r="CM1852" s="72"/>
      <c r="CN1852" s="72"/>
      <c r="CO1852" s="72"/>
      <c r="CP1852" s="72"/>
      <c r="CQ1852" s="72"/>
      <c r="CR1852" s="72"/>
      <c r="CS1852" s="72"/>
      <c r="CT1852" s="72"/>
      <c r="CU1852" s="72"/>
      <c r="CV1852" s="72"/>
      <c r="CW1852" s="72"/>
      <c r="CX1852" s="72"/>
      <c r="CY1852" s="72"/>
      <c r="CZ1852" s="72">
        <v>0.14849999999999999</v>
      </c>
      <c r="DA1852" s="72">
        <v>5.0000000000000001E-3</v>
      </c>
      <c r="DB1852" s="72"/>
      <c r="DC1852" s="72"/>
      <c r="DD1852" s="72"/>
      <c r="DE1852" s="72"/>
      <c r="DF1852" s="72"/>
      <c r="DG1852" s="72"/>
      <c r="DH1852" s="78">
        <f t="shared" si="867"/>
        <v>90.922209649999999</v>
      </c>
      <c r="DJ1852" s="96">
        <f t="shared" si="844"/>
        <v>9.0777903500000008</v>
      </c>
      <c r="DK1852" s="72"/>
      <c r="DL1852" s="77" t="s">
        <v>3452</v>
      </c>
      <c r="DO1852" s="358">
        <v>1.03</v>
      </c>
      <c r="DP1852" s="72"/>
      <c r="DQ1852" s="374">
        <v>4.0000000000000001E-3</v>
      </c>
      <c r="DR1852" s="72">
        <v>2.0000000000000001E-4</v>
      </c>
      <c r="DS1852" s="246"/>
      <c r="DU1852" s="96"/>
      <c r="DW1852" s="178"/>
      <c r="DX1852" s="304">
        <f t="shared" si="845"/>
        <v>56.546360012490084</v>
      </c>
      <c r="DY1852" s="77">
        <f t="shared" si="846"/>
        <v>0.19474559701266564</v>
      </c>
      <c r="DZ1852" s="304">
        <f t="shared" si="847"/>
        <v>0.94456349367879666</v>
      </c>
      <c r="EA1852" s="77">
        <f t="shared" si="848"/>
        <v>4.8807216818448719E-2</v>
      </c>
      <c r="EB1852" s="304">
        <f t="shared" si="849"/>
        <v>19.699037307767409</v>
      </c>
      <c r="EC1852" s="77">
        <f t="shared" si="850"/>
        <v>0.2073255816435165</v>
      </c>
      <c r="ED1852" s="304">
        <f t="shared" si="851"/>
        <v>0.10048457945720415</v>
      </c>
      <c r="EE1852" s="77">
        <f t="shared" si="852"/>
        <v>0</v>
      </c>
      <c r="EF1852" s="304">
        <f t="shared" si="853"/>
        <v>0</v>
      </c>
      <c r="EG1852" s="77" t="e">
        <f t="shared" si="854"/>
        <v>#DIV/0!</v>
      </c>
      <c r="EH1852" s="304">
        <f t="shared" si="855"/>
        <v>6.8176851661017679</v>
      </c>
      <c r="EI1852" s="77">
        <f t="shared" si="856"/>
        <v>8.1562250065707678E-2</v>
      </c>
      <c r="EJ1852" s="304">
        <f t="shared" si="857"/>
        <v>12.050301067446616</v>
      </c>
      <c r="EK1852" s="77">
        <f t="shared" si="858"/>
        <v>8.8116534242192152E-2</v>
      </c>
      <c r="EL1852" s="304">
        <f t="shared" si="859"/>
        <v>2.1151047773727307</v>
      </c>
      <c r="EM1852" s="77">
        <f t="shared" si="860"/>
        <v>6.1957799108548171E-2</v>
      </c>
      <c r="EN1852" s="304">
        <f t="shared" si="861"/>
        <v>1.5532508563489362</v>
      </c>
      <c r="EO1852" s="77">
        <f t="shared" si="862"/>
        <v>3.7334772362739209E-2</v>
      </c>
      <c r="EP1852" s="304">
        <f t="shared" si="863"/>
        <v>0</v>
      </c>
      <c r="EQ1852" s="77" t="e">
        <f t="shared" si="864"/>
        <v>#DIV/0!</v>
      </c>
      <c r="ER1852" s="77">
        <f t="shared" si="865"/>
        <v>100</v>
      </c>
      <c r="ES1852" s="77">
        <f t="shared" si="866"/>
        <v>0</v>
      </c>
    </row>
    <row r="1853" spans="1:149" s="77" customFormat="1" x14ac:dyDescent="0.45">
      <c r="A1853" s="78" t="s">
        <v>1498</v>
      </c>
      <c r="B1853" s="178" t="s">
        <v>3426</v>
      </c>
      <c r="C1853" s="77" t="s">
        <v>3441</v>
      </c>
      <c r="D1853" s="77" t="s">
        <v>3824</v>
      </c>
      <c r="E1853" s="78" t="s">
        <v>637</v>
      </c>
      <c r="F1853" s="78" t="s">
        <v>2643</v>
      </c>
      <c r="G1853" s="72" t="s">
        <v>3380</v>
      </c>
      <c r="H1853" s="78" t="s">
        <v>1372</v>
      </c>
      <c r="I1853" s="78">
        <v>6</v>
      </c>
      <c r="J1853" s="300">
        <v>50</v>
      </c>
      <c r="K1853" s="78">
        <v>5</v>
      </c>
      <c r="L1853" s="300">
        <v>1150</v>
      </c>
      <c r="M1853" s="72">
        <v>10</v>
      </c>
      <c r="O1853" s="78" t="s">
        <v>3306</v>
      </c>
      <c r="P1853" s="72" t="s">
        <v>1374</v>
      </c>
      <c r="Q1853" s="125"/>
      <c r="R1853" s="164">
        <v>1.7</v>
      </c>
      <c r="S1853" s="116"/>
      <c r="AA1853" s="202"/>
      <c r="AB1853" s="221"/>
      <c r="AC1853" s="202"/>
      <c r="AD1853" s="202"/>
      <c r="AE1853" s="322">
        <v>0.9892273832966525</v>
      </c>
      <c r="AF1853" s="221">
        <v>0.12394300938260167</v>
      </c>
      <c r="AG1853" s="202">
        <v>1.077261670334762E-2</v>
      </c>
      <c r="AH1853" s="202">
        <v>8.1084211745627265E-3</v>
      </c>
      <c r="AJ1853" s="104"/>
      <c r="AK1853" s="202"/>
      <c r="AL1853" s="104"/>
      <c r="AQ1853" s="178"/>
      <c r="AR1853" s="66"/>
      <c r="AS1853" s="66"/>
      <c r="AU1853" s="276">
        <v>494.61369164832627</v>
      </c>
      <c r="AV1853" s="276">
        <v>5.386308351673752</v>
      </c>
      <c r="AW1853" s="276"/>
      <c r="AX1853" s="95"/>
      <c r="AY1853" s="276"/>
      <c r="AZ1853" s="95"/>
      <c r="BA1853" s="178"/>
      <c r="BB1853" s="98" t="s">
        <v>3412</v>
      </c>
      <c r="BC1853" s="270" t="s">
        <v>3453</v>
      </c>
      <c r="BD1853" s="72">
        <v>50.024799999999999</v>
      </c>
      <c r="BE1853" s="72">
        <v>0.25390400000000002</v>
      </c>
      <c r="BF1853" s="72">
        <v>0.81572100000000003</v>
      </c>
      <c r="BG1853" s="72">
        <v>5.6190400000000001E-2</v>
      </c>
      <c r="BH1853" s="72">
        <v>17.993300000000001</v>
      </c>
      <c r="BI1853" s="72">
        <v>0.15134300000000001</v>
      </c>
      <c r="BJ1853" s="72">
        <v>2.50509</v>
      </c>
      <c r="BK1853" s="72">
        <v>0.18659500000000001</v>
      </c>
      <c r="BL1853" s="72"/>
      <c r="BM1853" s="72"/>
      <c r="BN1853" s="72">
        <v>0.18659500000000001</v>
      </c>
      <c r="BO1853" s="72"/>
      <c r="BP1853" s="72"/>
      <c r="BQ1853" s="72"/>
      <c r="BR1853" s="72">
        <v>5.8643000000000001</v>
      </c>
      <c r="BS1853" s="72">
        <v>0.208813</v>
      </c>
      <c r="BT1853" s="72"/>
      <c r="BU1853" s="72"/>
      <c r="BV1853" s="72"/>
      <c r="BW1853" s="72"/>
      <c r="BX1853" s="72">
        <v>10.695399999999999</v>
      </c>
      <c r="BY1853" s="72">
        <v>0.103675</v>
      </c>
      <c r="BZ1853" s="72">
        <v>1.8967499999999999</v>
      </c>
      <c r="CA1853" s="72">
        <v>8.6723599999999998E-2</v>
      </c>
      <c r="CB1853" s="72">
        <v>1.3717600000000001</v>
      </c>
      <c r="CC1853" s="72">
        <v>6.386E-2</v>
      </c>
      <c r="CD1853" s="72"/>
      <c r="CE1853" s="72"/>
      <c r="CF1853" s="72"/>
      <c r="CG1853" s="72"/>
      <c r="CH1853" s="72"/>
      <c r="CI1853" s="72"/>
      <c r="CJ1853" s="72">
        <v>0.401252</v>
      </c>
      <c r="CK1853" s="72">
        <v>7.8402799999999995E-2</v>
      </c>
      <c r="CL1853" s="72"/>
      <c r="CM1853" s="72"/>
      <c r="CN1853" s="72"/>
      <c r="CO1853" s="72"/>
      <c r="CP1853" s="72"/>
      <c r="CQ1853" s="72"/>
      <c r="CR1853" s="72"/>
      <c r="CS1853" s="72"/>
      <c r="CT1853" s="72"/>
      <c r="CU1853" s="72"/>
      <c r="CV1853" s="72"/>
      <c r="CW1853" s="72"/>
      <c r="CX1853" s="72"/>
      <c r="CY1853" s="72"/>
      <c r="CZ1853" s="72">
        <v>0.14760000000000001</v>
      </c>
      <c r="DA1853" s="72">
        <v>1.3599999999999999E-2</v>
      </c>
      <c r="DB1853" s="72"/>
      <c r="DC1853" s="72"/>
      <c r="DD1853" s="72"/>
      <c r="DE1853" s="72"/>
      <c r="DF1853" s="72"/>
      <c r="DG1853" s="72"/>
      <c r="DH1853" s="78">
        <f t="shared" si="867"/>
        <v>91.902567999999988</v>
      </c>
      <c r="DJ1853" s="96">
        <f t="shared" si="844"/>
        <v>8.097432000000012</v>
      </c>
      <c r="DK1853" s="72"/>
      <c r="DL1853" s="77" t="s">
        <v>3452</v>
      </c>
      <c r="DO1853" s="358">
        <v>1.87</v>
      </c>
      <c r="DP1853" s="72"/>
      <c r="DQ1853" s="374">
        <v>6.0000000000000001E-3</v>
      </c>
      <c r="DR1853" s="72">
        <v>5.0000000000000001E-4</v>
      </c>
      <c r="DS1853" s="246"/>
      <c r="DU1853" s="96"/>
      <c r="DW1853" s="178"/>
      <c r="DX1853" s="304">
        <f t="shared" si="845"/>
        <v>54.43242891754668</v>
      </c>
      <c r="DY1853" s="77">
        <f t="shared" si="846"/>
        <v>0.27627519614032986</v>
      </c>
      <c r="DZ1853" s="304">
        <f t="shared" si="847"/>
        <v>0.88759326072368316</v>
      </c>
      <c r="EA1853" s="77">
        <f t="shared" si="848"/>
        <v>6.1141273005559556E-2</v>
      </c>
      <c r="EB1853" s="304">
        <f t="shared" si="849"/>
        <v>19.578669444797235</v>
      </c>
      <c r="EC1853" s="77">
        <f t="shared" si="850"/>
        <v>0.16467766167317546</v>
      </c>
      <c r="ED1853" s="304">
        <f t="shared" si="851"/>
        <v>0.20303567578220452</v>
      </c>
      <c r="EE1853" s="77">
        <f t="shared" si="852"/>
        <v>0</v>
      </c>
      <c r="EF1853" s="304">
        <f t="shared" si="853"/>
        <v>0</v>
      </c>
      <c r="EG1853" s="77" t="e">
        <f t="shared" si="854"/>
        <v>#DIV/0!</v>
      </c>
      <c r="EH1853" s="304">
        <f t="shared" si="855"/>
        <v>6.3809968835691304</v>
      </c>
      <c r="EI1853" s="77">
        <f t="shared" si="856"/>
        <v>0.22721127879691028</v>
      </c>
      <c r="EJ1853" s="304">
        <f t="shared" si="857"/>
        <v>11.637759676095232</v>
      </c>
      <c r="EK1853" s="77">
        <f t="shared" si="858"/>
        <v>0.11280968775540638</v>
      </c>
      <c r="EL1853" s="304">
        <f t="shared" si="859"/>
        <v>2.0638705112135716</v>
      </c>
      <c r="EM1853" s="77">
        <f t="shared" si="860"/>
        <v>9.4364718948876394E-2</v>
      </c>
      <c r="EN1853" s="304">
        <f t="shared" si="861"/>
        <v>1.492624232219496</v>
      </c>
      <c r="EO1853" s="77">
        <f t="shared" si="862"/>
        <v>6.9486632843600196E-2</v>
      </c>
      <c r="EP1853" s="304">
        <f t="shared" si="863"/>
        <v>0</v>
      </c>
      <c r="EQ1853" s="77" t="e">
        <f t="shared" si="864"/>
        <v>#DIV/0!</v>
      </c>
      <c r="ER1853" s="77">
        <f t="shared" si="865"/>
        <v>100</v>
      </c>
      <c r="ES1853" s="77">
        <f t="shared" si="866"/>
        <v>0</v>
      </c>
    </row>
    <row r="1854" spans="1:149" s="77" customFormat="1" x14ac:dyDescent="0.45">
      <c r="A1854" s="78" t="s">
        <v>1498</v>
      </c>
      <c r="B1854" s="178" t="s">
        <v>3426</v>
      </c>
      <c r="C1854" s="77" t="s">
        <v>3441</v>
      </c>
      <c r="D1854" s="77" t="s">
        <v>3824</v>
      </c>
      <c r="E1854" s="78" t="s">
        <v>637</v>
      </c>
      <c r="F1854" s="78" t="s">
        <v>2644</v>
      </c>
      <c r="G1854" s="72" t="s">
        <v>3380</v>
      </c>
      <c r="H1854" s="78" t="s">
        <v>1372</v>
      </c>
      <c r="I1854" s="78">
        <v>6</v>
      </c>
      <c r="J1854" s="300">
        <v>52</v>
      </c>
      <c r="K1854" s="78">
        <v>5</v>
      </c>
      <c r="L1854" s="300">
        <v>1150</v>
      </c>
      <c r="M1854" s="72">
        <v>10</v>
      </c>
      <c r="O1854" s="78" t="s">
        <v>3304</v>
      </c>
      <c r="P1854" s="72" t="s">
        <v>1374</v>
      </c>
      <c r="Q1854" s="125"/>
      <c r="R1854" s="164">
        <v>1.7</v>
      </c>
      <c r="S1854" s="116"/>
      <c r="AA1854" s="202"/>
      <c r="AB1854" s="221"/>
      <c r="AC1854" s="202"/>
      <c r="AD1854" s="202"/>
      <c r="AE1854" s="322">
        <v>0.89151450053705694</v>
      </c>
      <c r="AF1854" s="221">
        <v>0.11493018259935553</v>
      </c>
      <c r="AG1854" s="202">
        <v>0.10848549946294309</v>
      </c>
      <c r="AH1854" s="202">
        <v>7.5187969924812035E-3</v>
      </c>
      <c r="AJ1854" s="104"/>
      <c r="AK1854" s="202"/>
      <c r="AL1854" s="104"/>
      <c r="AQ1854" s="178" t="s">
        <v>824</v>
      </c>
      <c r="AR1854" s="66">
        <v>0.98629999999999995</v>
      </c>
      <c r="AS1854" s="66">
        <v>1.1240000000000001</v>
      </c>
      <c r="AU1854" s="276">
        <v>463.5875402792696</v>
      </c>
      <c r="AV1854" s="276">
        <v>56.412459720730389</v>
      </c>
      <c r="AW1854" s="276">
        <v>457.23639097744359</v>
      </c>
      <c r="AX1854" s="95">
        <v>61.643091994568984</v>
      </c>
      <c r="AY1854" s="276">
        <v>63.407604726100963</v>
      </c>
      <c r="AZ1854" s="95">
        <v>67.221638372213732</v>
      </c>
      <c r="BA1854" s="178"/>
      <c r="BB1854" s="98" t="s">
        <v>3412</v>
      </c>
      <c r="BC1854" s="270" t="s">
        <v>3453</v>
      </c>
      <c r="BD1854" s="72">
        <v>50.726700000000001</v>
      </c>
      <c r="BE1854" s="72">
        <v>0.21002299999999999</v>
      </c>
      <c r="BF1854" s="72">
        <v>0.79573199999999999</v>
      </c>
      <c r="BG1854" s="72">
        <v>4.0233699999999997E-2</v>
      </c>
      <c r="BH1854" s="72">
        <v>18.136500000000002</v>
      </c>
      <c r="BI1854" s="72">
        <v>6.4172300000000002E-2</v>
      </c>
      <c r="BJ1854" s="72"/>
      <c r="BK1854" s="72"/>
      <c r="BL1854" s="72"/>
      <c r="BM1854" s="72"/>
      <c r="BN1854" s="72">
        <v>8.4074899999999994E-2</v>
      </c>
      <c r="BO1854" s="72"/>
      <c r="BP1854" s="72"/>
      <c r="BQ1854" s="72"/>
      <c r="BR1854" s="72">
        <v>5.7062299999999997</v>
      </c>
      <c r="BS1854" s="72">
        <v>5.3079099999999997E-2</v>
      </c>
      <c r="BT1854" s="72"/>
      <c r="BU1854" s="72"/>
      <c r="BV1854" s="72"/>
      <c r="BW1854" s="72"/>
      <c r="BX1854" s="72">
        <v>10.6982</v>
      </c>
      <c r="BY1854" s="72">
        <v>6.1486600000000002E-2</v>
      </c>
      <c r="BZ1854" s="72">
        <v>1.9099900000000001</v>
      </c>
      <c r="CA1854" s="72">
        <v>7.50778E-2</v>
      </c>
      <c r="CB1854" s="72">
        <v>1.41073</v>
      </c>
      <c r="CC1854" s="72">
        <v>2.65629E-2</v>
      </c>
      <c r="CD1854" s="72"/>
      <c r="CE1854" s="72"/>
      <c r="CF1854" s="72"/>
      <c r="CG1854" s="72"/>
      <c r="CH1854" s="72"/>
      <c r="CI1854" s="72"/>
      <c r="CJ1854" s="72">
        <v>0.29688199999999998</v>
      </c>
      <c r="CK1854" s="72">
        <v>1.8227400000000001E-2</v>
      </c>
      <c r="CL1854" s="72"/>
      <c r="CM1854" s="72"/>
      <c r="CN1854" s="72"/>
      <c r="CO1854" s="72"/>
      <c r="CP1854" s="72"/>
      <c r="CQ1854" s="72"/>
      <c r="CR1854" s="72"/>
      <c r="CS1854" s="72"/>
      <c r="CT1854" s="72"/>
      <c r="CU1854" s="72"/>
      <c r="CV1854" s="72"/>
      <c r="CW1854" s="72"/>
      <c r="CX1854" s="72"/>
      <c r="CY1854" s="72"/>
      <c r="CZ1854" s="72">
        <v>0.15329999999999999</v>
      </c>
      <c r="DA1854" s="72">
        <v>6.1000000000000004E-3</v>
      </c>
      <c r="DB1854" s="72"/>
      <c r="DC1854" s="72"/>
      <c r="DD1854" s="72"/>
      <c r="DE1854" s="72"/>
      <c r="DF1854" s="72"/>
      <c r="DG1854" s="72"/>
      <c r="DH1854" s="78">
        <f t="shared" si="867"/>
        <v>89.918338900000009</v>
      </c>
      <c r="DJ1854" s="96">
        <f t="shared" si="844"/>
        <v>10.081661099999991</v>
      </c>
      <c r="DK1854" s="72"/>
      <c r="DL1854" s="77" t="s">
        <v>3452</v>
      </c>
      <c r="DO1854" s="358">
        <v>2.04</v>
      </c>
      <c r="DP1854" s="72"/>
      <c r="DQ1854" s="374">
        <v>6.4999999999999997E-3</v>
      </c>
      <c r="DR1854" s="72">
        <v>5.9999999999999995E-4</v>
      </c>
      <c r="DS1854" s="246"/>
      <c r="DU1854" s="96"/>
      <c r="DW1854" s="178"/>
      <c r="DX1854" s="304">
        <f t="shared" si="845"/>
        <v>56.414187161991705</v>
      </c>
      <c r="DY1854" s="77">
        <f t="shared" si="846"/>
        <v>0.23357081833281063</v>
      </c>
      <c r="DZ1854" s="304">
        <f t="shared" si="847"/>
        <v>0.88494962177287273</v>
      </c>
      <c r="EA1854" s="77">
        <f t="shared" si="848"/>
        <v>4.4744710024886808E-2</v>
      </c>
      <c r="EB1854" s="304">
        <f t="shared" si="849"/>
        <v>20.169967797303247</v>
      </c>
      <c r="EC1854" s="77">
        <f t="shared" si="850"/>
        <v>7.1367310367429396E-2</v>
      </c>
      <c r="ED1854" s="304">
        <f t="shared" si="851"/>
        <v>9.3501393629503521E-2</v>
      </c>
      <c r="EE1854" s="77">
        <f t="shared" si="852"/>
        <v>0</v>
      </c>
      <c r="EF1854" s="304">
        <f t="shared" si="853"/>
        <v>0</v>
      </c>
      <c r="EG1854" s="77" t="e">
        <f t="shared" si="854"/>
        <v>#DIV/0!</v>
      </c>
      <c r="EH1854" s="304">
        <f t="shared" si="855"/>
        <v>6.346013582775381</v>
      </c>
      <c r="EI1854" s="77">
        <f t="shared" si="856"/>
        <v>5.9030338693234014E-2</v>
      </c>
      <c r="EJ1854" s="304">
        <f t="shared" si="857"/>
        <v>11.897684199768952</v>
      </c>
      <c r="EK1854" s="77">
        <f t="shared" si="858"/>
        <v>6.8380489177386261E-2</v>
      </c>
      <c r="EL1854" s="304">
        <f t="shared" si="859"/>
        <v>2.1241384386828344</v>
      </c>
      <c r="EM1854" s="77">
        <f t="shared" si="860"/>
        <v>8.349553708225807E-2</v>
      </c>
      <c r="EN1854" s="304">
        <f t="shared" si="861"/>
        <v>1.568901313411607</v>
      </c>
      <c r="EO1854" s="77">
        <f t="shared" si="862"/>
        <v>2.9541137353016649E-2</v>
      </c>
      <c r="EP1854" s="304">
        <f t="shared" si="863"/>
        <v>0</v>
      </c>
      <c r="EQ1854" s="77" t="e">
        <f t="shared" si="864"/>
        <v>#DIV/0!</v>
      </c>
      <c r="ER1854" s="77">
        <f t="shared" si="865"/>
        <v>100</v>
      </c>
      <c r="ES1854" s="77">
        <f t="shared" si="866"/>
        <v>0</v>
      </c>
    </row>
    <row r="1855" spans="1:149" s="77" customFormat="1" x14ac:dyDescent="0.45">
      <c r="A1855" s="78" t="s">
        <v>1498</v>
      </c>
      <c r="B1855" s="178" t="s">
        <v>3426</v>
      </c>
      <c r="C1855" s="77" t="s">
        <v>3441</v>
      </c>
      <c r="D1855" s="77" t="s">
        <v>3824</v>
      </c>
      <c r="E1855" s="78" t="s">
        <v>637</v>
      </c>
      <c r="F1855" s="78" t="s">
        <v>2645</v>
      </c>
      <c r="G1855" s="72" t="s">
        <v>3380</v>
      </c>
      <c r="H1855" s="78" t="s">
        <v>1372</v>
      </c>
      <c r="I1855" s="78">
        <v>6</v>
      </c>
      <c r="J1855" s="300">
        <v>100</v>
      </c>
      <c r="K1855" s="78">
        <v>5</v>
      </c>
      <c r="L1855" s="300">
        <v>1150</v>
      </c>
      <c r="M1855" s="72">
        <v>10</v>
      </c>
      <c r="O1855" s="78" t="s">
        <v>3305</v>
      </c>
      <c r="P1855" s="72" t="s">
        <v>1374</v>
      </c>
      <c r="Q1855" s="125"/>
      <c r="R1855" s="164">
        <v>1.8</v>
      </c>
      <c r="S1855" s="116"/>
      <c r="AA1855" s="202"/>
      <c r="AB1855" s="221"/>
      <c r="AC1855" s="202"/>
      <c r="AD1855" s="202"/>
      <c r="AE1855" s="322">
        <v>0.86516853932584259</v>
      </c>
      <c r="AF1855" s="221">
        <v>0.14504596527068433</v>
      </c>
      <c r="AG1855" s="202">
        <v>0.1348314606741573</v>
      </c>
      <c r="AH1855" s="202">
        <v>1.3278855975485187E-2</v>
      </c>
      <c r="AJ1855" s="104"/>
      <c r="AK1855" s="202"/>
      <c r="AL1855" s="104"/>
      <c r="AQ1855" s="178" t="s">
        <v>824</v>
      </c>
      <c r="AR1855" s="66">
        <v>0.98060000000000003</v>
      </c>
      <c r="AS1855" s="66">
        <v>1.268</v>
      </c>
      <c r="AU1855" s="276">
        <v>865.16853932584263</v>
      </c>
      <c r="AV1855" s="276">
        <v>134.8314606741574</v>
      </c>
      <c r="AW1855" s="276">
        <v>848.38426966292127</v>
      </c>
      <c r="AX1855" s="95">
        <v>143.3907628225204</v>
      </c>
      <c r="AY1855" s="276">
        <v>170.96629213483158</v>
      </c>
      <c r="AZ1855" s="95">
        <v>183.95801127567572</v>
      </c>
      <c r="BA1855" s="178"/>
      <c r="BB1855" s="98" t="s">
        <v>3412</v>
      </c>
      <c r="BC1855" s="270" t="s">
        <v>3453</v>
      </c>
      <c r="BD1855" s="72">
        <v>49.357300000000002</v>
      </c>
      <c r="BE1855" s="72">
        <v>0.49717299999999998</v>
      </c>
      <c r="BF1855" s="72">
        <v>0.79746799999999995</v>
      </c>
      <c r="BG1855" s="72">
        <v>4.5216399999999997E-2</v>
      </c>
      <c r="BH1855" s="72">
        <v>17.730799999999999</v>
      </c>
      <c r="BI1855" s="72">
        <v>0.15032499999999999</v>
      </c>
      <c r="BJ1855" s="72">
        <v>2.6194199999999999</v>
      </c>
      <c r="BK1855" s="72">
        <v>0.179037</v>
      </c>
      <c r="BL1855" s="72"/>
      <c r="BM1855" s="72"/>
      <c r="BN1855" s="72">
        <v>0.179037</v>
      </c>
      <c r="BO1855" s="72"/>
      <c r="BP1855" s="72"/>
      <c r="BQ1855" s="72"/>
      <c r="BR1855" s="72">
        <v>5.86273</v>
      </c>
      <c r="BS1855" s="72">
        <v>0.300481</v>
      </c>
      <c r="BT1855" s="72"/>
      <c r="BU1855" s="72"/>
      <c r="BV1855" s="72"/>
      <c r="BW1855" s="72"/>
      <c r="BX1855" s="72">
        <v>10.7805</v>
      </c>
      <c r="BY1855" s="72">
        <v>0.15706600000000001</v>
      </c>
      <c r="BZ1855" s="72">
        <v>1.8784099999999999</v>
      </c>
      <c r="CA1855" s="72">
        <v>0.13093099999999999</v>
      </c>
      <c r="CB1855" s="72">
        <v>1.35673</v>
      </c>
      <c r="CC1855" s="72">
        <v>6.1743300000000001E-2</v>
      </c>
      <c r="CD1855" s="72"/>
      <c r="CE1855" s="72"/>
      <c r="CF1855" s="72"/>
      <c r="CG1855" s="72"/>
      <c r="CH1855" s="72"/>
      <c r="CI1855" s="72"/>
      <c r="CJ1855" s="72">
        <v>0.75980800000000004</v>
      </c>
      <c r="CK1855" s="72">
        <v>5.0187799999999998E-2</v>
      </c>
      <c r="CL1855" s="72"/>
      <c r="CM1855" s="72"/>
      <c r="CN1855" s="72"/>
      <c r="CO1855" s="72"/>
      <c r="CP1855" s="72"/>
      <c r="CQ1855" s="72"/>
      <c r="CR1855" s="72"/>
      <c r="CS1855" s="72"/>
      <c r="CT1855" s="72"/>
      <c r="CU1855" s="72"/>
      <c r="CV1855" s="72"/>
      <c r="CW1855" s="72"/>
      <c r="CX1855" s="72"/>
      <c r="CY1855" s="72"/>
      <c r="CZ1855" s="72">
        <v>0.1537</v>
      </c>
      <c r="DA1855" s="72">
        <v>3.3700000000000001E-2</v>
      </c>
      <c r="DB1855" s="72"/>
      <c r="DC1855" s="72"/>
      <c r="DD1855" s="72"/>
      <c r="DE1855" s="72"/>
      <c r="DF1855" s="72"/>
      <c r="DG1855" s="72"/>
      <c r="DH1855" s="78">
        <f t="shared" si="867"/>
        <v>91.475903000000017</v>
      </c>
      <c r="DJ1855" s="96">
        <f t="shared" si="844"/>
        <v>8.5240969999999834</v>
      </c>
      <c r="DK1855" s="72"/>
      <c r="DL1855" s="77" t="s">
        <v>3452</v>
      </c>
      <c r="DO1855" s="358">
        <v>2.4</v>
      </c>
      <c r="DP1855" s="72"/>
      <c r="DQ1855" s="374">
        <v>6.0000000000000001E-3</v>
      </c>
      <c r="DR1855" s="72">
        <v>5.9999999999999995E-4</v>
      </c>
      <c r="DS1855" s="246"/>
      <c r="DU1855" s="96"/>
      <c r="DW1855" s="178"/>
      <c r="DX1855" s="304">
        <f t="shared" si="845"/>
        <v>53.956614126017421</v>
      </c>
      <c r="DY1855" s="77">
        <f t="shared" si="846"/>
        <v>0.54350160391420232</v>
      </c>
      <c r="DZ1855" s="304">
        <f t="shared" si="847"/>
        <v>0.87177931438402934</v>
      </c>
      <c r="EA1855" s="77">
        <f t="shared" si="848"/>
        <v>4.942984820822155E-2</v>
      </c>
      <c r="EB1855" s="304">
        <f t="shared" si="849"/>
        <v>19.383028118344996</v>
      </c>
      <c r="EC1855" s="77">
        <f t="shared" si="850"/>
        <v>0.16433289540743856</v>
      </c>
      <c r="ED1855" s="304">
        <f t="shared" si="851"/>
        <v>0.19572039644145406</v>
      </c>
      <c r="EE1855" s="77">
        <f t="shared" si="852"/>
        <v>0</v>
      </c>
      <c r="EF1855" s="304">
        <f t="shared" si="853"/>
        <v>0</v>
      </c>
      <c r="EG1855" s="77" t="e">
        <f t="shared" si="854"/>
        <v>#DIV/0!</v>
      </c>
      <c r="EH1855" s="304">
        <f t="shared" si="855"/>
        <v>6.409043046013986</v>
      </c>
      <c r="EI1855" s="77">
        <f t="shared" si="856"/>
        <v>0.32848104270695194</v>
      </c>
      <c r="EJ1855" s="304">
        <f t="shared" si="857"/>
        <v>11.78507087270841</v>
      </c>
      <c r="EK1855" s="77">
        <f t="shared" si="858"/>
        <v>0.17170204922710627</v>
      </c>
      <c r="EL1855" s="304">
        <f t="shared" si="859"/>
        <v>2.0534478899869395</v>
      </c>
      <c r="EM1855" s="77">
        <f t="shared" si="860"/>
        <v>0.14313168354293257</v>
      </c>
      <c r="EN1855" s="304">
        <f t="shared" si="861"/>
        <v>1.4831556240554409</v>
      </c>
      <c r="EO1855" s="77">
        <f t="shared" si="862"/>
        <v>6.7496792024015317E-2</v>
      </c>
      <c r="EP1855" s="304">
        <f t="shared" si="863"/>
        <v>0</v>
      </c>
      <c r="EQ1855" s="77" t="e">
        <f t="shared" si="864"/>
        <v>#DIV/0!</v>
      </c>
      <c r="ER1855" s="77">
        <f t="shared" si="865"/>
        <v>100</v>
      </c>
      <c r="ES1855" s="77">
        <f t="shared" si="866"/>
        <v>0</v>
      </c>
    </row>
    <row r="1856" spans="1:149" s="77" customFormat="1" x14ac:dyDescent="0.45">
      <c r="A1856" s="78" t="s">
        <v>1498</v>
      </c>
      <c r="B1856" s="178" t="s">
        <v>3426</v>
      </c>
      <c r="C1856" s="77" t="s">
        <v>3441</v>
      </c>
      <c r="D1856" s="77" t="s">
        <v>3824</v>
      </c>
      <c r="E1856" s="78" t="s">
        <v>637</v>
      </c>
      <c r="F1856" s="78" t="s">
        <v>2646</v>
      </c>
      <c r="G1856" s="72" t="s">
        <v>3380</v>
      </c>
      <c r="H1856" s="78" t="s">
        <v>1372</v>
      </c>
      <c r="I1856" s="78">
        <v>6</v>
      </c>
      <c r="J1856" s="300">
        <v>150</v>
      </c>
      <c r="K1856" s="78">
        <v>5</v>
      </c>
      <c r="L1856" s="300">
        <v>1150</v>
      </c>
      <c r="M1856" s="72">
        <v>10</v>
      </c>
      <c r="O1856" s="78" t="s">
        <v>1429</v>
      </c>
      <c r="P1856" s="72" t="s">
        <v>1374</v>
      </c>
      <c r="Q1856" s="125"/>
      <c r="R1856" s="164">
        <v>2</v>
      </c>
      <c r="S1856" s="116"/>
      <c r="AA1856" s="202"/>
      <c r="AB1856" s="221"/>
      <c r="AC1856" s="202"/>
      <c r="AD1856" s="202"/>
      <c r="AE1856" s="322">
        <v>0.83910386965376771</v>
      </c>
      <c r="AF1856" s="221">
        <v>0.17413441955193484</v>
      </c>
      <c r="AG1856" s="202">
        <v>0.16089613034623218</v>
      </c>
      <c r="AH1856" s="202">
        <v>1.8329938900203666E-2</v>
      </c>
      <c r="AJ1856" s="104"/>
      <c r="AK1856" s="202"/>
      <c r="AL1856" s="104"/>
      <c r="AQ1856" s="178" t="s">
        <v>824</v>
      </c>
      <c r="AR1856" s="66">
        <v>0.98199999999999998</v>
      </c>
      <c r="AS1856" s="66">
        <v>1.4490000000000001</v>
      </c>
      <c r="AU1856" s="276">
        <v>1258.6558044806516</v>
      </c>
      <c r="AV1856" s="276">
        <v>241.34419551934843</v>
      </c>
      <c r="AW1856" s="276">
        <v>1235.9999999999998</v>
      </c>
      <c r="AX1856" s="95">
        <v>257.16532780050278</v>
      </c>
      <c r="AY1856" s="276">
        <v>349.70773930753592</v>
      </c>
      <c r="AZ1856" s="95">
        <v>378.52603625948785</v>
      </c>
      <c r="BA1856" s="178"/>
      <c r="BB1856" s="98" t="s">
        <v>3412</v>
      </c>
      <c r="BC1856" s="270" t="s">
        <v>3453</v>
      </c>
      <c r="BD1856" s="72">
        <v>49.228499999999997</v>
      </c>
      <c r="BE1856" s="72">
        <v>0.229242</v>
      </c>
      <c r="BF1856" s="72">
        <v>0.80828199999999994</v>
      </c>
      <c r="BG1856" s="72">
        <v>4.9420800000000001E-2</v>
      </c>
      <c r="BH1856" s="72">
        <v>17.888200000000001</v>
      </c>
      <c r="BI1856" s="72">
        <v>0.17712</v>
      </c>
      <c r="BJ1856" s="72">
        <v>2.87818</v>
      </c>
      <c r="BK1856" s="72">
        <v>0.178892</v>
      </c>
      <c r="BL1856" s="72"/>
      <c r="BM1856" s="72"/>
      <c r="BN1856" s="72">
        <v>0.178892</v>
      </c>
      <c r="BO1856" s="72"/>
      <c r="BP1856" s="72"/>
      <c r="BQ1856" s="72"/>
      <c r="BR1856" s="72">
        <v>5.6681699999999999</v>
      </c>
      <c r="BS1856" s="72">
        <v>0.122295</v>
      </c>
      <c r="BT1856" s="72"/>
      <c r="BU1856" s="72"/>
      <c r="BV1856" s="72"/>
      <c r="BW1856" s="72"/>
      <c r="BX1856" s="72">
        <v>10.5726</v>
      </c>
      <c r="BY1856" s="72">
        <v>0.264399</v>
      </c>
      <c r="BZ1856" s="72">
        <v>1.88717</v>
      </c>
      <c r="CA1856" s="72">
        <v>9.5667000000000002E-2</v>
      </c>
      <c r="CB1856" s="72">
        <v>1.36375</v>
      </c>
      <c r="CC1856" s="72">
        <v>6.0579300000000003E-2</v>
      </c>
      <c r="CD1856" s="72"/>
      <c r="CE1856" s="72"/>
      <c r="CF1856" s="72"/>
      <c r="CG1856" s="72"/>
      <c r="CH1856" s="72"/>
      <c r="CI1856" s="72"/>
      <c r="CJ1856" s="72">
        <v>0.79151800000000005</v>
      </c>
      <c r="CK1856" s="72">
        <v>4.9188999999999997E-2</v>
      </c>
      <c r="CL1856" s="72"/>
      <c r="CM1856" s="72"/>
      <c r="CN1856" s="72"/>
      <c r="CO1856" s="72"/>
      <c r="CP1856" s="72"/>
      <c r="CQ1856" s="72"/>
      <c r="CR1856" s="72"/>
      <c r="CS1856" s="72"/>
      <c r="CT1856" s="72"/>
      <c r="CU1856" s="72"/>
      <c r="CV1856" s="72"/>
      <c r="CW1856" s="72"/>
      <c r="CX1856" s="72"/>
      <c r="CY1856" s="72"/>
      <c r="CZ1856" s="72">
        <v>0.157</v>
      </c>
      <c r="DA1856" s="72">
        <v>1.3299999999999999E-2</v>
      </c>
      <c r="DB1856" s="72"/>
      <c r="DC1856" s="72"/>
      <c r="DD1856" s="72"/>
      <c r="DE1856" s="72"/>
      <c r="DF1856" s="72"/>
      <c r="DG1856" s="72"/>
      <c r="DH1856" s="78">
        <f t="shared" si="867"/>
        <v>91.422261999999989</v>
      </c>
      <c r="DJ1856" s="96">
        <f t="shared" si="844"/>
        <v>8.5777380000000107</v>
      </c>
      <c r="DK1856" s="72"/>
      <c r="DL1856" s="77" t="s">
        <v>3452</v>
      </c>
      <c r="DO1856" s="358">
        <v>2.65</v>
      </c>
      <c r="DP1856" s="72"/>
      <c r="DQ1856" s="374">
        <v>2.3E-2</v>
      </c>
      <c r="DR1856" s="72">
        <v>2.3E-3</v>
      </c>
      <c r="DS1856" s="246"/>
      <c r="DU1856" s="96"/>
      <c r="DW1856" s="178"/>
      <c r="DX1856" s="304">
        <f t="shared" si="845"/>
        <v>53.847387849580883</v>
      </c>
      <c r="DY1856" s="77">
        <f t="shared" si="846"/>
        <v>0.25075074165196221</v>
      </c>
      <c r="DZ1856" s="304">
        <f t="shared" si="847"/>
        <v>0.88411945003067194</v>
      </c>
      <c r="EA1856" s="77">
        <f t="shared" si="848"/>
        <v>5.4057730490195049E-2</v>
      </c>
      <c r="EB1856" s="304">
        <f t="shared" si="849"/>
        <v>19.566569026699433</v>
      </c>
      <c r="EC1856" s="77">
        <f t="shared" si="850"/>
        <v>0.19373836976381098</v>
      </c>
      <c r="ED1856" s="304">
        <f t="shared" si="851"/>
        <v>0.1956766285218364</v>
      </c>
      <c r="EE1856" s="77">
        <f t="shared" si="852"/>
        <v>0</v>
      </c>
      <c r="EF1856" s="304">
        <f t="shared" si="853"/>
        <v>0</v>
      </c>
      <c r="EG1856" s="77" t="e">
        <f t="shared" si="854"/>
        <v>#DIV/0!</v>
      </c>
      <c r="EH1856" s="304">
        <f t="shared" si="855"/>
        <v>6.1999887948517411</v>
      </c>
      <c r="EI1856" s="77">
        <f t="shared" si="856"/>
        <v>0.13376938759183188</v>
      </c>
      <c r="EJ1856" s="304">
        <f t="shared" si="857"/>
        <v>11.564579314390624</v>
      </c>
      <c r="EK1856" s="77">
        <f t="shared" si="858"/>
        <v>0.28920636420043949</v>
      </c>
      <c r="EL1856" s="304">
        <f t="shared" si="859"/>
        <v>2.0642346390422941</v>
      </c>
      <c r="EM1856" s="77">
        <f t="shared" si="860"/>
        <v>0.10464300259820745</v>
      </c>
      <c r="EN1856" s="304">
        <f t="shared" si="861"/>
        <v>1.4917045040955126</v>
      </c>
      <c r="EO1856" s="77">
        <f t="shared" si="862"/>
        <v>6.6263182155786096E-2</v>
      </c>
      <c r="EP1856" s="304">
        <f t="shared" si="863"/>
        <v>0</v>
      </c>
      <c r="EQ1856" s="77" t="e">
        <f t="shared" si="864"/>
        <v>#DIV/0!</v>
      </c>
      <c r="ER1856" s="77">
        <f t="shared" si="865"/>
        <v>100</v>
      </c>
      <c r="ES1856" s="77">
        <f t="shared" si="866"/>
        <v>0</v>
      </c>
    </row>
    <row r="1857" spans="1:149" s="77" customFormat="1" x14ac:dyDescent="0.45">
      <c r="A1857" s="78" t="s">
        <v>1498</v>
      </c>
      <c r="B1857" s="178" t="s">
        <v>3426</v>
      </c>
      <c r="C1857" s="77" t="s">
        <v>3441</v>
      </c>
      <c r="D1857" s="77" t="s">
        <v>3824</v>
      </c>
      <c r="E1857" s="78" t="s">
        <v>637</v>
      </c>
      <c r="F1857" s="78" t="s">
        <v>2647</v>
      </c>
      <c r="G1857" s="72" t="s">
        <v>3380</v>
      </c>
      <c r="H1857" s="78" t="s">
        <v>1372</v>
      </c>
      <c r="I1857" s="78">
        <v>12</v>
      </c>
      <c r="J1857" s="300">
        <v>200</v>
      </c>
      <c r="K1857" s="78">
        <v>5</v>
      </c>
      <c r="L1857" s="300">
        <v>1150</v>
      </c>
      <c r="M1857" s="72">
        <v>10</v>
      </c>
      <c r="O1857" s="78" t="s">
        <v>3304</v>
      </c>
      <c r="P1857" s="72" t="s">
        <v>1374</v>
      </c>
      <c r="Q1857" s="125"/>
      <c r="R1857" s="164">
        <v>1.7</v>
      </c>
      <c r="S1857" s="116"/>
      <c r="AA1857" s="202"/>
      <c r="AB1857" s="221"/>
      <c r="AC1857" s="202"/>
      <c r="AD1857" s="202"/>
      <c r="AE1857" s="322">
        <v>0.83316378433367244</v>
      </c>
      <c r="AF1857" s="221">
        <v>0.18819938962360122</v>
      </c>
      <c r="AG1857" s="202">
        <v>0.16683621566632759</v>
      </c>
      <c r="AH1857" s="202">
        <v>2.1363173957273655E-2</v>
      </c>
      <c r="AJ1857" s="104"/>
      <c r="AK1857" s="202"/>
      <c r="AL1857" s="104"/>
      <c r="AQ1857" s="178" t="s">
        <v>824</v>
      </c>
      <c r="AR1857" s="66">
        <v>0.99080000000000001</v>
      </c>
      <c r="AS1857" s="66">
        <v>1.661</v>
      </c>
      <c r="AU1857" s="276">
        <v>1666.3275686673448</v>
      </c>
      <c r="AV1857" s="276">
        <v>333.67243133265509</v>
      </c>
      <c r="AW1857" s="276">
        <v>1650.9973550356053</v>
      </c>
      <c r="AX1857" s="95">
        <v>373.43106756365984</v>
      </c>
      <c r="AY1857" s="276">
        <v>554.22990844354013</v>
      </c>
      <c r="AZ1857" s="95">
        <v>625.24750213165009</v>
      </c>
      <c r="BA1857" s="178"/>
      <c r="BB1857" s="98" t="s">
        <v>3412</v>
      </c>
      <c r="BC1857" s="270" t="s">
        <v>3453</v>
      </c>
      <c r="BD1857" s="72">
        <v>49.345799999999997</v>
      </c>
      <c r="BE1857" s="72">
        <v>0.28760799999999997</v>
      </c>
      <c r="BF1857" s="72">
        <v>0.78345699999999996</v>
      </c>
      <c r="BG1857" s="72">
        <v>5.0196400000000002E-2</v>
      </c>
      <c r="BH1857" s="72">
        <v>17.709099999999999</v>
      </c>
      <c r="BI1857" s="72">
        <v>0.16373599999999999</v>
      </c>
      <c r="BJ1857" s="72"/>
      <c r="BK1857" s="72"/>
      <c r="BL1857" s="72"/>
      <c r="BM1857" s="72"/>
      <c r="BN1857" s="72">
        <v>0.123917</v>
      </c>
      <c r="BO1857" s="72"/>
      <c r="BP1857" s="72"/>
      <c r="BQ1857" s="72"/>
      <c r="BR1857" s="72">
        <v>5.59232</v>
      </c>
      <c r="BS1857" s="72">
        <v>9.4596E-2</v>
      </c>
      <c r="BT1857" s="72"/>
      <c r="BU1857" s="72"/>
      <c r="BV1857" s="72"/>
      <c r="BW1857" s="72"/>
      <c r="BX1857" s="72">
        <v>10.5367</v>
      </c>
      <c r="BY1857" s="72">
        <v>0.103547</v>
      </c>
      <c r="BZ1857" s="72">
        <v>1.90462</v>
      </c>
      <c r="CA1857" s="72">
        <v>9.9574999999999997E-2</v>
      </c>
      <c r="CB1857" s="72">
        <v>1.3659300000000001</v>
      </c>
      <c r="CC1857" s="72">
        <v>6.0860200000000003E-2</v>
      </c>
      <c r="CD1857" s="72"/>
      <c r="CE1857" s="72"/>
      <c r="CF1857" s="72"/>
      <c r="CG1857" s="72"/>
      <c r="CH1857" s="72"/>
      <c r="CI1857" s="72"/>
      <c r="CJ1857" s="72">
        <v>0.80649999999999999</v>
      </c>
      <c r="CK1857" s="72">
        <v>4.66921E-2</v>
      </c>
      <c r="CL1857" s="72"/>
      <c r="CM1857" s="72"/>
      <c r="CN1857" s="72"/>
      <c r="CO1857" s="72"/>
      <c r="CP1857" s="72"/>
      <c r="CQ1857" s="72"/>
      <c r="CR1857" s="72"/>
      <c r="CS1857" s="72"/>
      <c r="CT1857" s="72"/>
      <c r="CU1857" s="72"/>
      <c r="CV1857" s="72"/>
      <c r="CW1857" s="72"/>
      <c r="CX1857" s="72"/>
      <c r="CY1857" s="72"/>
      <c r="CZ1857" s="72">
        <v>0.15820000000000001</v>
      </c>
      <c r="DA1857" s="72">
        <v>1.4800000000000001E-2</v>
      </c>
      <c r="DB1857" s="72"/>
      <c r="DC1857" s="72"/>
      <c r="DD1857" s="72"/>
      <c r="DE1857" s="72"/>
      <c r="DF1857" s="72"/>
      <c r="DG1857" s="72"/>
      <c r="DH1857" s="78">
        <f t="shared" si="867"/>
        <v>88.326543999999998</v>
      </c>
      <c r="DJ1857" s="96">
        <f t="shared" si="844"/>
        <v>11.673456000000002</v>
      </c>
      <c r="DK1857" s="72"/>
      <c r="DL1857" s="77" t="s">
        <v>3452</v>
      </c>
      <c r="DO1857" s="358">
        <v>2.76</v>
      </c>
      <c r="DP1857" s="72"/>
      <c r="DQ1857" s="374">
        <v>4.1500000000000002E-2</v>
      </c>
      <c r="DR1857" s="72">
        <v>4.1000000000000003E-3</v>
      </c>
      <c r="DS1857" s="246"/>
      <c r="DU1857" s="96"/>
      <c r="DW1857" s="178"/>
      <c r="DX1857" s="304">
        <f t="shared" si="845"/>
        <v>55.867463805670916</v>
      </c>
      <c r="DY1857" s="77">
        <f t="shared" si="846"/>
        <v>0.32561898946255607</v>
      </c>
      <c r="DZ1857" s="304">
        <f t="shared" si="847"/>
        <v>0.88700062803317647</v>
      </c>
      <c r="EA1857" s="77">
        <f t="shared" si="848"/>
        <v>5.683048121977919E-2</v>
      </c>
      <c r="EB1857" s="304">
        <f t="shared" si="849"/>
        <v>20.04957875403797</v>
      </c>
      <c r="EC1857" s="77">
        <f t="shared" si="850"/>
        <v>0.18537575748463564</v>
      </c>
      <c r="ED1857" s="304">
        <f t="shared" si="851"/>
        <v>0.14029417928997651</v>
      </c>
      <c r="EE1857" s="77">
        <f t="shared" si="852"/>
        <v>0</v>
      </c>
      <c r="EF1857" s="304">
        <f t="shared" si="853"/>
        <v>0</v>
      </c>
      <c r="EG1857" s="77" t="e">
        <f t="shared" si="854"/>
        <v>#DIV/0!</v>
      </c>
      <c r="EH1857" s="304">
        <f t="shared" si="855"/>
        <v>6.3314149368280503</v>
      </c>
      <c r="EI1857" s="77">
        <f t="shared" si="856"/>
        <v>0.10709804291674765</v>
      </c>
      <c r="EJ1857" s="304">
        <f t="shared" si="857"/>
        <v>11.929256509798458</v>
      </c>
      <c r="EK1857" s="77">
        <f t="shared" si="858"/>
        <v>0.1172320293659401</v>
      </c>
      <c r="EL1857" s="304">
        <f t="shared" si="859"/>
        <v>2.1563393219596589</v>
      </c>
      <c r="EM1857" s="77">
        <f t="shared" si="860"/>
        <v>0.11273507995512649</v>
      </c>
      <c r="EN1857" s="304">
        <f t="shared" si="861"/>
        <v>1.5464547101491939</v>
      </c>
      <c r="EO1857" s="77">
        <f t="shared" si="862"/>
        <v>6.8903635582073727E-2</v>
      </c>
      <c r="EP1857" s="304">
        <f t="shared" si="863"/>
        <v>0</v>
      </c>
      <c r="EQ1857" s="77" t="e">
        <f t="shared" si="864"/>
        <v>#DIV/0!</v>
      </c>
      <c r="ER1857" s="77">
        <f t="shared" si="865"/>
        <v>100</v>
      </c>
      <c r="ES1857" s="77">
        <f t="shared" si="866"/>
        <v>0</v>
      </c>
    </row>
    <row r="1858" spans="1:149" s="77" customFormat="1" x14ac:dyDescent="0.45">
      <c r="A1858" s="78" t="s">
        <v>1498</v>
      </c>
      <c r="B1858" s="178" t="s">
        <v>3426</v>
      </c>
      <c r="C1858" s="77" t="s">
        <v>3441</v>
      </c>
      <c r="D1858" s="77" t="s">
        <v>3824</v>
      </c>
      <c r="E1858" s="78" t="s">
        <v>637</v>
      </c>
      <c r="F1858" s="78" t="s">
        <v>2648</v>
      </c>
      <c r="G1858" s="72" t="s">
        <v>3380</v>
      </c>
      <c r="H1858" s="78" t="s">
        <v>1372</v>
      </c>
      <c r="I1858" s="78">
        <v>12</v>
      </c>
      <c r="J1858" s="300">
        <v>250</v>
      </c>
      <c r="K1858" s="78">
        <v>5</v>
      </c>
      <c r="L1858" s="300">
        <v>1150</v>
      </c>
      <c r="M1858" s="72">
        <v>10</v>
      </c>
      <c r="O1858" s="78" t="s">
        <v>3305</v>
      </c>
      <c r="P1858" s="72" t="s">
        <v>1374</v>
      </c>
      <c r="Q1858" s="125"/>
      <c r="R1858" s="164">
        <v>1.8</v>
      </c>
      <c r="S1858" s="116"/>
      <c r="AA1858" s="202"/>
      <c r="AB1858" s="221"/>
      <c r="AC1858" s="202"/>
      <c r="AD1858" s="202"/>
      <c r="AE1858" s="322">
        <v>0.79060265577119504</v>
      </c>
      <c r="AF1858" s="221">
        <v>0.24923391215526045</v>
      </c>
      <c r="AG1858" s="202">
        <v>0.20939734422880488</v>
      </c>
      <c r="AH1858" s="202">
        <v>3.472931562819203E-2</v>
      </c>
      <c r="AJ1858" s="104"/>
      <c r="AK1858" s="202"/>
      <c r="AL1858" s="104"/>
      <c r="AQ1858" s="178" t="s">
        <v>824</v>
      </c>
      <c r="AR1858" s="66">
        <v>1.0069999999999999</v>
      </c>
      <c r="AS1858" s="66">
        <v>1.9039999999999999</v>
      </c>
      <c r="AU1858" s="276">
        <v>1976.5066394279877</v>
      </c>
      <c r="AV1858" s="276">
        <v>523.49336057201242</v>
      </c>
      <c r="AW1858" s="276">
        <v>1990.3421859039834</v>
      </c>
      <c r="AX1858" s="95">
        <v>627.73664544495693</v>
      </c>
      <c r="AY1858" s="276">
        <v>996.73135852911162</v>
      </c>
      <c r="AZ1858" s="95">
        <v>1186.4220881264935</v>
      </c>
      <c r="BA1858" s="178"/>
      <c r="BB1858" s="98" t="s">
        <v>3412</v>
      </c>
      <c r="BC1858" s="270" t="s">
        <v>3453</v>
      </c>
      <c r="BD1858" s="72">
        <v>48.724400000000003</v>
      </c>
      <c r="BE1858" s="72">
        <v>0.22522400000000001</v>
      </c>
      <c r="BF1858" s="72">
        <v>0.79409700000000005</v>
      </c>
      <c r="BG1858" s="72">
        <v>4.80499E-2</v>
      </c>
      <c r="BH1858" s="72">
        <v>17.9465</v>
      </c>
      <c r="BI1858" s="72">
        <v>0.170184</v>
      </c>
      <c r="BJ1858" s="72">
        <v>2.62419</v>
      </c>
      <c r="BK1858" s="72">
        <v>0.17546200000000001</v>
      </c>
      <c r="BL1858" s="72"/>
      <c r="BM1858" s="72"/>
      <c r="BN1858" s="72">
        <v>0.17546200000000001</v>
      </c>
      <c r="BO1858" s="72"/>
      <c r="BP1858" s="72"/>
      <c r="BQ1858" s="72"/>
      <c r="BR1858" s="72">
        <v>5.8746099999999997</v>
      </c>
      <c r="BS1858" s="72">
        <v>0.100601</v>
      </c>
      <c r="BT1858" s="72"/>
      <c r="BU1858" s="72"/>
      <c r="BV1858" s="72"/>
      <c r="BW1858" s="72"/>
      <c r="BX1858" s="72">
        <v>10.6784</v>
      </c>
      <c r="BY1858" s="72">
        <v>0.11333600000000001</v>
      </c>
      <c r="BZ1858" s="72">
        <v>1.9295</v>
      </c>
      <c r="CA1858" s="72">
        <v>0.10309500000000001</v>
      </c>
      <c r="CB1858" s="72">
        <v>1.3337600000000001</v>
      </c>
      <c r="CC1858" s="72">
        <v>6.2105E-2</v>
      </c>
      <c r="CD1858" s="72"/>
      <c r="CE1858" s="72"/>
      <c r="CF1858" s="72"/>
      <c r="CG1858" s="72"/>
      <c r="CH1858" s="72"/>
      <c r="CI1858" s="72"/>
      <c r="CJ1858" s="72">
        <v>0.80899699999999997</v>
      </c>
      <c r="CK1858" s="72">
        <v>5.0687099999999999E-2</v>
      </c>
      <c r="CL1858" s="72"/>
      <c r="CM1858" s="72"/>
      <c r="CN1858" s="72"/>
      <c r="CO1858" s="72"/>
      <c r="CP1858" s="72"/>
      <c r="CQ1858" s="72"/>
      <c r="CR1858" s="72"/>
      <c r="CS1858" s="72"/>
      <c r="CT1858" s="72"/>
      <c r="CU1858" s="72"/>
      <c r="CV1858" s="72"/>
      <c r="CW1858" s="72"/>
      <c r="CX1858" s="72"/>
      <c r="CY1858" s="72"/>
      <c r="CZ1858" s="72">
        <v>0.19850000000000001</v>
      </c>
      <c r="DA1858" s="72">
        <v>1.67E-2</v>
      </c>
      <c r="DB1858" s="72"/>
      <c r="DC1858" s="72"/>
      <c r="DD1858" s="72"/>
      <c r="DE1858" s="72"/>
      <c r="DF1858" s="72"/>
      <c r="DG1858" s="72"/>
      <c r="DH1858" s="78">
        <f t="shared" si="867"/>
        <v>91.088416000000009</v>
      </c>
      <c r="DJ1858" s="96">
        <f t="shared" si="844"/>
        <v>8.9115839999999906</v>
      </c>
      <c r="DK1858" s="72"/>
      <c r="DL1858" s="77" t="s">
        <v>3452</v>
      </c>
      <c r="DO1858" s="358">
        <v>3.01</v>
      </c>
      <c r="DP1858" s="72"/>
      <c r="DQ1858" s="374">
        <v>6.3500000000000001E-2</v>
      </c>
      <c r="DR1858" s="72">
        <v>6.4000000000000003E-3</v>
      </c>
      <c r="DS1858" s="246"/>
      <c r="DU1858" s="96"/>
      <c r="DW1858" s="178"/>
      <c r="DX1858" s="304">
        <f t="shared" si="845"/>
        <v>53.491324297482571</v>
      </c>
      <c r="DY1858" s="77">
        <f t="shared" si="846"/>
        <v>0.24725866349459849</v>
      </c>
      <c r="DZ1858" s="304">
        <f t="shared" si="847"/>
        <v>0.87178703381997558</v>
      </c>
      <c r="EA1858" s="77">
        <f t="shared" si="848"/>
        <v>5.275083496896027E-2</v>
      </c>
      <c r="EB1858" s="304">
        <f t="shared" si="849"/>
        <v>19.702285743996249</v>
      </c>
      <c r="EC1858" s="77">
        <f t="shared" si="850"/>
        <v>0.18683385601962824</v>
      </c>
      <c r="ED1858" s="304">
        <f t="shared" si="851"/>
        <v>0.19262822618410666</v>
      </c>
      <c r="EE1858" s="77">
        <f t="shared" si="852"/>
        <v>0</v>
      </c>
      <c r="EF1858" s="304">
        <f t="shared" si="853"/>
        <v>0</v>
      </c>
      <c r="EG1858" s="77" t="e">
        <f t="shared" si="854"/>
        <v>#DIV/0!</v>
      </c>
      <c r="EH1858" s="304">
        <f t="shared" si="855"/>
        <v>6.4493491686143694</v>
      </c>
      <c r="EI1858" s="77">
        <f t="shared" si="856"/>
        <v>0.11044324231085538</v>
      </c>
      <c r="EJ1858" s="304">
        <f t="shared" si="857"/>
        <v>11.723115264184635</v>
      </c>
      <c r="EK1858" s="77">
        <f t="shared" si="858"/>
        <v>0.12442416388050924</v>
      </c>
      <c r="EL1858" s="304">
        <f t="shared" si="859"/>
        <v>2.1182715483821783</v>
      </c>
      <c r="EM1858" s="77">
        <f t="shared" si="860"/>
        <v>0.11318124139956501</v>
      </c>
      <c r="EN1858" s="304">
        <f t="shared" si="861"/>
        <v>1.4642476602074186</v>
      </c>
      <c r="EO1858" s="77">
        <f t="shared" si="862"/>
        <v>6.8181007780396569E-2</v>
      </c>
      <c r="EP1858" s="304">
        <f t="shared" si="863"/>
        <v>0</v>
      </c>
      <c r="EQ1858" s="77" t="e">
        <f t="shared" si="864"/>
        <v>#DIV/0!</v>
      </c>
      <c r="ER1858" s="77">
        <f t="shared" si="865"/>
        <v>100</v>
      </c>
      <c r="ES1858" s="77">
        <f t="shared" si="866"/>
        <v>0</v>
      </c>
    </row>
    <row r="1859" spans="1:149" s="77" customFormat="1" x14ac:dyDescent="0.45">
      <c r="A1859" s="78" t="s">
        <v>1498</v>
      </c>
      <c r="B1859" s="178" t="s">
        <v>3426</v>
      </c>
      <c r="C1859" s="77" t="s">
        <v>3441</v>
      </c>
      <c r="D1859" s="77" t="s">
        <v>3824</v>
      </c>
      <c r="E1859" s="78" t="s">
        <v>637</v>
      </c>
      <c r="F1859" s="78" t="s">
        <v>2649</v>
      </c>
      <c r="G1859" s="72" t="s">
        <v>3380</v>
      </c>
      <c r="H1859" s="78" t="s">
        <v>1372</v>
      </c>
      <c r="I1859" s="78">
        <v>12</v>
      </c>
      <c r="J1859" s="300">
        <v>300</v>
      </c>
      <c r="K1859" s="78">
        <v>5</v>
      </c>
      <c r="L1859" s="300">
        <v>1150</v>
      </c>
      <c r="M1859" s="72">
        <v>10</v>
      </c>
      <c r="O1859" s="78" t="s">
        <v>1415</v>
      </c>
      <c r="P1859" s="72" t="s">
        <v>1374</v>
      </c>
      <c r="Q1859" s="125"/>
      <c r="R1859" s="164">
        <v>1.6</v>
      </c>
      <c r="S1859" s="116"/>
      <c r="AA1859" s="202"/>
      <c r="AB1859" s="221"/>
      <c r="AC1859" s="202"/>
      <c r="AD1859" s="202"/>
      <c r="AE1859" s="322">
        <v>0.781217750257998</v>
      </c>
      <c r="AF1859" s="221">
        <v>0.26728586171310631</v>
      </c>
      <c r="AG1859" s="202">
        <v>0.21878224974200208</v>
      </c>
      <c r="AH1859" s="202">
        <v>3.8183694530443756E-2</v>
      </c>
      <c r="AJ1859" s="104"/>
      <c r="AK1859" s="202"/>
      <c r="AL1859" s="104"/>
      <c r="AQ1859" s="178" t="s">
        <v>824</v>
      </c>
      <c r="AR1859" s="66">
        <v>1.028</v>
      </c>
      <c r="AS1859" s="66">
        <v>0.21879999999999999</v>
      </c>
      <c r="AU1859" s="276">
        <v>2343.6532507739939</v>
      </c>
      <c r="AV1859" s="276">
        <v>656.34674922600595</v>
      </c>
      <c r="AW1859" s="276">
        <v>2409.275541795666</v>
      </c>
      <c r="AX1859" s="95">
        <v>832.20051652964105</v>
      </c>
      <c r="AY1859" s="276">
        <v>143.60866873065009</v>
      </c>
      <c r="AZ1859" s="95">
        <v>175.45492903036481</v>
      </c>
      <c r="BA1859" s="178"/>
      <c r="BB1859" s="98" t="s">
        <v>3412</v>
      </c>
      <c r="BC1859" s="270" t="s">
        <v>3453</v>
      </c>
      <c r="BD1859" s="72">
        <v>49.328499999999998</v>
      </c>
      <c r="BE1859" s="72">
        <v>0.25539200000000001</v>
      </c>
      <c r="BF1859" s="72">
        <v>0.81630199999999997</v>
      </c>
      <c r="BG1859" s="72">
        <v>6.2786599999999998E-2</v>
      </c>
      <c r="BH1859" s="72">
        <v>17.6861</v>
      </c>
      <c r="BI1859" s="72">
        <v>0.17976300000000001</v>
      </c>
      <c r="BJ1859" s="72">
        <v>2.47485</v>
      </c>
      <c r="BK1859" s="72">
        <v>0.14582200000000001</v>
      </c>
      <c r="BL1859" s="72"/>
      <c r="BM1859" s="72"/>
      <c r="BN1859" s="72">
        <v>0.14582200000000001</v>
      </c>
      <c r="BO1859" s="72"/>
      <c r="BP1859" s="72"/>
      <c r="BQ1859" s="72"/>
      <c r="BR1859" s="72">
        <v>5.5494899999999996</v>
      </c>
      <c r="BS1859" s="72">
        <v>7.2068499999999994E-2</v>
      </c>
      <c r="BT1859" s="72"/>
      <c r="BU1859" s="72"/>
      <c r="BV1859" s="72"/>
      <c r="BW1859" s="72"/>
      <c r="BX1859" s="72">
        <v>10.454800000000001</v>
      </c>
      <c r="BY1859" s="72">
        <v>0.113154</v>
      </c>
      <c r="BZ1859" s="72">
        <v>1.9050800000000001</v>
      </c>
      <c r="CA1859" s="72">
        <v>0.11299099999999999</v>
      </c>
      <c r="CB1859" s="72">
        <v>1.3868100000000001</v>
      </c>
      <c r="CC1859" s="72">
        <v>5.1051699999999998E-2</v>
      </c>
      <c r="CD1859" s="72"/>
      <c r="CE1859" s="72"/>
      <c r="CF1859" s="72"/>
      <c r="CG1859" s="72"/>
      <c r="CH1859" s="72"/>
      <c r="CI1859" s="72"/>
      <c r="CJ1859" s="72">
        <v>0.78402799999999995</v>
      </c>
      <c r="CK1859" s="72">
        <v>4.66921E-2</v>
      </c>
      <c r="CL1859" s="72"/>
      <c r="CM1859" s="72"/>
      <c r="CN1859" s="72"/>
      <c r="CO1859" s="72"/>
      <c r="CP1859" s="72"/>
      <c r="CQ1859" s="72"/>
      <c r="CR1859" s="72"/>
      <c r="CS1859" s="72"/>
      <c r="CT1859" s="72"/>
      <c r="CU1859" s="72"/>
      <c r="CV1859" s="72"/>
      <c r="CW1859" s="72"/>
      <c r="CX1859" s="72"/>
      <c r="CY1859" s="72"/>
      <c r="CZ1859" s="72">
        <v>0.156</v>
      </c>
      <c r="DA1859" s="72">
        <v>1.7299999999999999E-2</v>
      </c>
      <c r="DB1859" s="72"/>
      <c r="DC1859" s="72"/>
      <c r="DD1859" s="72"/>
      <c r="DE1859" s="72"/>
      <c r="DF1859" s="72"/>
      <c r="DG1859" s="72"/>
      <c r="DH1859" s="78">
        <f t="shared" si="867"/>
        <v>90.687782000000013</v>
      </c>
      <c r="DJ1859" s="96">
        <f t="shared" ref="DJ1859:DJ1922" si="868">IF(AND(DH1859&lt;100, DH1859&gt;0), 100-DH1859, 0)</f>
        <v>9.3122179999999872</v>
      </c>
      <c r="DK1859" s="72"/>
      <c r="DL1859" s="77" t="s">
        <v>3452</v>
      </c>
      <c r="DO1859" s="358">
        <v>3.11</v>
      </c>
      <c r="DP1859" s="72"/>
      <c r="DQ1859" s="374">
        <v>9.1999999999999998E-2</v>
      </c>
      <c r="DR1859" s="72">
        <v>9.1999999999999998E-3</v>
      </c>
      <c r="DS1859" s="246"/>
      <c r="DU1859" s="96"/>
      <c r="DW1859" s="178"/>
      <c r="DX1859" s="304">
        <f t="shared" si="845"/>
        <v>54.393766075346285</v>
      </c>
      <c r="DY1859" s="77">
        <f t="shared" si="846"/>
        <v>0.28161676729506957</v>
      </c>
      <c r="DZ1859" s="304">
        <f t="shared" si="847"/>
        <v>0.90012345874772837</v>
      </c>
      <c r="EA1859" s="77">
        <f t="shared" si="848"/>
        <v>6.9233802630656455E-2</v>
      </c>
      <c r="EB1859" s="304">
        <f t="shared" si="849"/>
        <v>19.502186082795582</v>
      </c>
      <c r="EC1859" s="77">
        <f t="shared" si="850"/>
        <v>0.19822185087733205</v>
      </c>
      <c r="ED1859" s="304">
        <f t="shared" si="851"/>
        <v>0.16079564058585089</v>
      </c>
      <c r="EE1859" s="77">
        <f t="shared" si="852"/>
        <v>0</v>
      </c>
      <c r="EF1859" s="304">
        <f t="shared" si="853"/>
        <v>0</v>
      </c>
      <c r="EG1859" s="77" t="e">
        <f t="shared" si="854"/>
        <v>#DIV/0!</v>
      </c>
      <c r="EH1859" s="304">
        <f t="shared" si="855"/>
        <v>6.1193358990740325</v>
      </c>
      <c r="EI1859" s="77">
        <f t="shared" si="856"/>
        <v>7.9468808708983513E-2</v>
      </c>
      <c r="EJ1859" s="304">
        <f t="shared" si="857"/>
        <v>11.528344578986394</v>
      </c>
      <c r="EK1859" s="77">
        <f t="shared" si="858"/>
        <v>0.12477314750072946</v>
      </c>
      <c r="EL1859" s="304">
        <f t="shared" si="859"/>
        <v>2.1007019446125605</v>
      </c>
      <c r="EM1859" s="77">
        <f t="shared" si="860"/>
        <v>0.12459340994799054</v>
      </c>
      <c r="EN1859" s="304">
        <f t="shared" si="861"/>
        <v>1.5292137148089033</v>
      </c>
      <c r="EO1859" s="77">
        <f t="shared" si="862"/>
        <v>5.6293911786264653E-2</v>
      </c>
      <c r="EP1859" s="304">
        <f t="shared" si="863"/>
        <v>0</v>
      </c>
      <c r="EQ1859" s="77" t="e">
        <f t="shared" si="864"/>
        <v>#DIV/0!</v>
      </c>
      <c r="ER1859" s="77">
        <f t="shared" si="865"/>
        <v>100</v>
      </c>
      <c r="ES1859" s="77">
        <f t="shared" si="866"/>
        <v>0</v>
      </c>
    </row>
    <row r="1860" spans="1:149" s="77" customFormat="1" x14ac:dyDescent="0.45">
      <c r="A1860" s="78" t="s">
        <v>1498</v>
      </c>
      <c r="B1860" s="178" t="s">
        <v>3426</v>
      </c>
      <c r="C1860" s="77" t="s">
        <v>3441</v>
      </c>
      <c r="D1860" s="77" t="s">
        <v>3824</v>
      </c>
      <c r="E1860" s="78" t="s">
        <v>637</v>
      </c>
      <c r="F1860" s="78" t="s">
        <v>2650</v>
      </c>
      <c r="G1860" s="72" t="s">
        <v>3380</v>
      </c>
      <c r="H1860" s="78" t="s">
        <v>1372</v>
      </c>
      <c r="I1860" s="78">
        <v>20</v>
      </c>
      <c r="J1860" s="300">
        <v>406</v>
      </c>
      <c r="K1860" s="78">
        <v>5</v>
      </c>
      <c r="L1860" s="300">
        <v>1150</v>
      </c>
      <c r="M1860" s="72">
        <v>10</v>
      </c>
      <c r="O1860" s="78" t="s">
        <v>3304</v>
      </c>
      <c r="P1860" s="72" t="s">
        <v>1374</v>
      </c>
      <c r="Q1860" s="125"/>
      <c r="R1860" s="164">
        <v>1.7</v>
      </c>
      <c r="S1860" s="116"/>
      <c r="AA1860" s="202"/>
      <c r="AB1860" s="221"/>
      <c r="AC1860" s="202"/>
      <c r="AD1860" s="202"/>
      <c r="AE1860" s="322">
        <v>0.67409766454352438</v>
      </c>
      <c r="AF1860" s="221">
        <v>0.44267515923566875</v>
      </c>
      <c r="AG1860" s="202">
        <v>0.32590233545647557</v>
      </c>
      <c r="AH1860" s="202">
        <v>8.598726114649681E-2</v>
      </c>
      <c r="AJ1860" s="104"/>
      <c r="AK1860" s="202"/>
      <c r="AL1860" s="104"/>
      <c r="AQ1860" s="178" t="s">
        <v>824</v>
      </c>
      <c r="AR1860" s="66">
        <v>1.097</v>
      </c>
      <c r="AS1860" s="66">
        <v>2.8940000000000001</v>
      </c>
      <c r="AU1860" s="276">
        <v>2736.836518046709</v>
      </c>
      <c r="AV1860" s="276">
        <v>1323.163481953291</v>
      </c>
      <c r="AW1860" s="276">
        <v>3002.3096602972396</v>
      </c>
      <c r="AX1860" s="95">
        <v>1971.6837931421776</v>
      </c>
      <c r="AY1860" s="276">
        <v>3829.2351167728243</v>
      </c>
      <c r="AZ1860" s="95">
        <v>5201.4489164808056</v>
      </c>
      <c r="BA1860" s="178"/>
      <c r="BB1860" s="98" t="s">
        <v>3412</v>
      </c>
      <c r="BC1860" s="270" t="s">
        <v>3453</v>
      </c>
      <c r="BD1860" s="72">
        <v>49.461500000000001</v>
      </c>
      <c r="BE1860" s="72">
        <v>0.41696299999999997</v>
      </c>
      <c r="BF1860" s="72">
        <v>0.77521099999999998</v>
      </c>
      <c r="BG1860" s="72">
        <v>4.0547199999999999E-2</v>
      </c>
      <c r="BH1860" s="72">
        <v>17.716100000000001</v>
      </c>
      <c r="BI1860" s="72">
        <v>0.16012100000000001</v>
      </c>
      <c r="BJ1860" s="72"/>
      <c r="BK1860" s="72"/>
      <c r="BL1860" s="72"/>
      <c r="BM1860" s="72"/>
      <c r="BN1860" s="72">
        <v>6.1883500000000001E-2</v>
      </c>
      <c r="BO1860" s="72"/>
      <c r="BP1860" s="72"/>
      <c r="BQ1860" s="72"/>
      <c r="BR1860" s="72">
        <v>5.6609299999999996</v>
      </c>
      <c r="BS1860" s="72">
        <v>3.1476299999999999E-2</v>
      </c>
      <c r="BT1860" s="72"/>
      <c r="BU1860" s="72"/>
      <c r="BV1860" s="72"/>
      <c r="BW1860" s="72"/>
      <c r="BX1860" s="72">
        <v>10.507099999999999</v>
      </c>
      <c r="BY1860" s="72">
        <v>4.2731100000000001E-2</v>
      </c>
      <c r="BZ1860" s="72">
        <v>1.89429</v>
      </c>
      <c r="CA1860" s="72">
        <v>5.6347800000000003E-2</v>
      </c>
      <c r="CB1860" s="72">
        <v>1.3885099999999999</v>
      </c>
      <c r="CC1860" s="72">
        <v>2.7722900000000002E-2</v>
      </c>
      <c r="CD1860" s="72"/>
      <c r="CE1860" s="72"/>
      <c r="CF1860" s="72"/>
      <c r="CG1860" s="72"/>
      <c r="CH1860" s="72"/>
      <c r="CI1860" s="72"/>
      <c r="CJ1860" s="72">
        <v>0.77154299999999998</v>
      </c>
      <c r="CK1860" s="72">
        <v>1.6729299999999999E-2</v>
      </c>
      <c r="CL1860" s="72"/>
      <c r="CM1860" s="72"/>
      <c r="CN1860" s="72"/>
      <c r="CO1860" s="72"/>
      <c r="CP1860" s="72"/>
      <c r="CQ1860" s="72"/>
      <c r="CR1860" s="72"/>
      <c r="CS1860" s="72"/>
      <c r="CT1860" s="72"/>
      <c r="CU1860" s="72"/>
      <c r="CV1860" s="72"/>
      <c r="CW1860" s="72"/>
      <c r="CX1860" s="72"/>
      <c r="CY1860" s="72"/>
      <c r="CZ1860" s="72">
        <v>0.16350000000000001</v>
      </c>
      <c r="DA1860" s="72">
        <v>6.3E-3</v>
      </c>
      <c r="DB1860" s="72"/>
      <c r="DC1860" s="72"/>
      <c r="DD1860" s="72"/>
      <c r="DE1860" s="72"/>
      <c r="DF1860" s="72"/>
      <c r="DG1860" s="72"/>
      <c r="DH1860" s="78">
        <f t="shared" si="867"/>
        <v>88.400567499999966</v>
      </c>
      <c r="DJ1860" s="96">
        <f t="shared" si="868"/>
        <v>11.599432500000034</v>
      </c>
      <c r="DK1860" s="72"/>
      <c r="DL1860" s="77" t="s">
        <v>3452</v>
      </c>
      <c r="DO1860" s="358">
        <v>3.38</v>
      </c>
      <c r="DP1860" s="72"/>
      <c r="DQ1860" s="374">
        <v>0.14899999999999999</v>
      </c>
      <c r="DR1860" s="72">
        <v>1.49E-2</v>
      </c>
      <c r="DS1860" s="246"/>
      <c r="DU1860" s="96"/>
      <c r="DW1860" s="178"/>
      <c r="DX1860" s="304">
        <f t="shared" ref="DX1860:DX1923" si="869">BD1860/$DH1860*100</f>
        <v>55.951563885605168</v>
      </c>
      <c r="DY1860" s="77">
        <f t="shared" ref="DY1860:DY1923" si="870">DX1860*SQRT(((BE1860/BD1860)^2)+(($DI1860/$DH1860)^2))</f>
        <v>0.47167457380859018</v>
      </c>
      <c r="DZ1860" s="304">
        <f t="shared" ref="DZ1860:DZ1923" si="871">BF1860/$DH1860*100</f>
        <v>0.87692989074985328</v>
      </c>
      <c r="EA1860" s="77">
        <f t="shared" ref="EA1860:EA1923" si="872">DZ1860*SQRT(((BG1860/BF1860)^2)+(($DI1860/$DH1860)^2))</f>
        <v>4.5867578847839423E-2</v>
      </c>
      <c r="EB1860" s="304">
        <f t="shared" ref="EB1860:EB1923" si="873">BH1860/$DH1860*100</f>
        <v>20.0407084490719</v>
      </c>
      <c r="EC1860" s="77">
        <f t="shared" ref="EC1860:EC1923" si="874">EB1860*SQRT(((BI1860/BH1860)^2)+(($DI1860/$DH1860)^2))</f>
        <v>0.18113119013630774</v>
      </c>
      <c r="ED1860" s="304">
        <f t="shared" ref="ED1860:ED1923" si="875">BN1860/$DH1860*100</f>
        <v>7.0003509875657774E-2</v>
      </c>
      <c r="EE1860" s="77">
        <f t="shared" ref="EE1860:EE1923" si="876">ED1860*SQRT(((BO1860/BN1860)^2)+(($DI1860/$DH1860)^2))</f>
        <v>0</v>
      </c>
      <c r="EF1860" s="304">
        <f t="shared" ref="EF1860:EF1923" si="877">BP1860/$DH1860*100</f>
        <v>0</v>
      </c>
      <c r="EG1860" s="77" t="e">
        <f t="shared" ref="EG1860:EG1923" si="878">EF1860*SQRT(((BQ1860/BP1860)^2)+(($DI1860/$DH1860)^2))</f>
        <v>#DIV/0!</v>
      </c>
      <c r="EH1860" s="304">
        <f t="shared" ref="EH1860:EH1923" si="879">BR1860/$DH1860*100</f>
        <v>6.4037258584341119</v>
      </c>
      <c r="EI1860" s="77">
        <f t="shared" ref="EI1860:EI1923" si="880">EH1860*SQRT(((BS1860/BR1860)^2)+(($DI1860/$DH1860)^2))</f>
        <v>3.5606445626041948E-2</v>
      </c>
      <c r="EJ1860" s="304">
        <f t="shared" ref="EJ1860:EJ1923" si="881">BX1860/$DH1860*100</f>
        <v>11.885783425541927</v>
      </c>
      <c r="EK1860" s="77">
        <f t="shared" ref="EK1860:EK1923" si="882">EJ1860*SQRT(((BY1860/BX1860)^2)+(($DI1860/$DH1860)^2))</f>
        <v>4.8338038101395697E-2</v>
      </c>
      <c r="EL1860" s="304">
        <f t="shared" ref="EL1860:EL1923" si="883">BZ1860/$DH1860*100</f>
        <v>2.1428482345432918</v>
      </c>
      <c r="EM1860" s="77">
        <f t="shared" ref="EM1860:EM1923" si="884">EL1860*SQRT(((CA1860/BZ1860)^2)+(($DI1860/$DH1860)^2))</f>
        <v>6.3741446003726193E-2</v>
      </c>
      <c r="EN1860" s="304">
        <f t="shared" ref="EN1860:EN1923" si="885">CB1860/$DH1860*100</f>
        <v>1.5707025862701622</v>
      </c>
      <c r="EO1860" s="77">
        <f t="shared" ref="EO1860:EO1923" si="886">EN1860*SQRT(((CC1860/CB1860)^2)+(($DI1860/$DH1860)^2))</f>
        <v>3.1360545281567356E-2</v>
      </c>
      <c r="EP1860" s="304">
        <f t="shared" ref="EP1860:EP1923" si="887">CD1860/$DH1860*100</f>
        <v>0</v>
      </c>
      <c r="EQ1860" s="77" t="e">
        <f t="shared" ref="EQ1860:EQ1923" si="888">EP1860*SQRT(((CE1860/CD1860)^2)+(($DI1860/$DH1860)^2))</f>
        <v>#DIV/0!</v>
      </c>
      <c r="ER1860" s="77">
        <f t="shared" ref="ER1860:ER1923" si="889">DH1860/$DH1860*100</f>
        <v>100</v>
      </c>
      <c r="ES1860" s="77">
        <f t="shared" ref="ES1860:ES1923" si="890">ER1860*SQRT(((DI1860/DH1860)^2)+(($DI1860/$DH1860)^2))</f>
        <v>0</v>
      </c>
    </row>
    <row r="1861" spans="1:149" s="77" customFormat="1" x14ac:dyDescent="0.45">
      <c r="A1861" s="78" t="s">
        <v>1498</v>
      </c>
      <c r="B1861" s="178" t="s">
        <v>3426</v>
      </c>
      <c r="C1861" s="77" t="s">
        <v>3441</v>
      </c>
      <c r="D1861" s="77" t="s">
        <v>3825</v>
      </c>
      <c r="E1861" s="78" t="s">
        <v>637</v>
      </c>
      <c r="F1861" s="78" t="s">
        <v>2651</v>
      </c>
      <c r="G1861" s="72" t="s">
        <v>3380</v>
      </c>
      <c r="H1861" s="78" t="s">
        <v>1372</v>
      </c>
      <c r="I1861" s="78">
        <v>15</v>
      </c>
      <c r="J1861" s="300">
        <v>25</v>
      </c>
      <c r="K1861" s="78">
        <v>5</v>
      </c>
      <c r="L1861" s="300">
        <v>1150</v>
      </c>
      <c r="M1861" s="72">
        <v>10</v>
      </c>
      <c r="O1861" s="78" t="s">
        <v>3304</v>
      </c>
      <c r="P1861" s="72" t="s">
        <v>1374</v>
      </c>
      <c r="Q1861" s="125"/>
      <c r="R1861" s="164">
        <v>1.7</v>
      </c>
      <c r="S1861" s="116"/>
      <c r="AA1861" s="202"/>
      <c r="AB1861" s="221"/>
      <c r="AC1861" s="202"/>
      <c r="AD1861" s="202"/>
      <c r="AE1861" s="322">
        <v>0.78963730569948176</v>
      </c>
      <c r="AF1861" s="221">
        <v>0.18860103626943003</v>
      </c>
      <c r="AG1861" s="202">
        <v>0.21036269430051813</v>
      </c>
      <c r="AH1861" s="202">
        <v>2.5906735751295335E-2</v>
      </c>
      <c r="AJ1861" s="104"/>
      <c r="AK1861" s="202"/>
      <c r="AL1861" s="104"/>
      <c r="AQ1861" s="178" t="s">
        <v>824</v>
      </c>
      <c r="AR1861" s="66">
        <v>0.99229999999999996</v>
      </c>
      <c r="AS1861" s="66">
        <v>1.0569999999999999</v>
      </c>
      <c r="AU1861" s="276">
        <v>197.40932642487044</v>
      </c>
      <c r="AV1861" s="276">
        <v>52.590673575129557</v>
      </c>
      <c r="AW1861" s="276">
        <v>195.88927461139895</v>
      </c>
      <c r="AX1861" s="95">
        <v>49.376197115793289</v>
      </c>
      <c r="AY1861" s="276">
        <v>55.588341968911941</v>
      </c>
      <c r="AZ1861" s="95">
        <v>50.038925837661473</v>
      </c>
      <c r="BA1861" s="178"/>
      <c r="BB1861" s="98" t="s">
        <v>3412</v>
      </c>
      <c r="BC1861" s="270" t="s">
        <v>3453</v>
      </c>
      <c r="BD1861" s="72">
        <v>50.296199999999999</v>
      </c>
      <c r="BE1861" s="72">
        <v>0.179369</v>
      </c>
      <c r="BF1861" s="72">
        <v>1.1235999999999999</v>
      </c>
      <c r="BG1861" s="72">
        <v>5.3423600000000002E-2</v>
      </c>
      <c r="BH1861" s="72">
        <v>18.678799999999999</v>
      </c>
      <c r="BI1861" s="72">
        <v>6.5806799999999999E-2</v>
      </c>
      <c r="BJ1861" s="72"/>
      <c r="BK1861" s="72"/>
      <c r="BL1861" s="72"/>
      <c r="BM1861" s="72"/>
      <c r="BN1861" s="72">
        <v>9.6180399999999999E-2</v>
      </c>
      <c r="BO1861" s="72"/>
      <c r="BP1861" s="72"/>
      <c r="BQ1861" s="72"/>
      <c r="BR1861" s="72">
        <v>3.25353</v>
      </c>
      <c r="BS1861" s="72">
        <v>2.5451600000000001E-2</v>
      </c>
      <c r="BT1861" s="72"/>
      <c r="BU1861" s="72"/>
      <c r="BV1861" s="72"/>
      <c r="BW1861" s="72"/>
      <c r="BX1861" s="72">
        <v>9.0770099999999996</v>
      </c>
      <c r="BY1861" s="72">
        <v>6.6706699999999994E-2</v>
      </c>
      <c r="BZ1861" s="72">
        <v>2.7583600000000001</v>
      </c>
      <c r="CA1861" s="72">
        <v>6.8992399999999995E-2</v>
      </c>
      <c r="CB1861" s="72">
        <v>1.22065</v>
      </c>
      <c r="CC1861" s="72">
        <v>2.1638600000000001E-2</v>
      </c>
      <c r="CD1861" s="72"/>
      <c r="CE1861" s="72"/>
      <c r="CF1861" s="72"/>
      <c r="CG1861" s="72"/>
      <c r="CH1861" s="72"/>
      <c r="CI1861" s="72"/>
      <c r="CJ1861" s="72">
        <v>7.4907100000000003E-3</v>
      </c>
      <c r="CK1861" s="72">
        <v>4.9938099999999996E-3</v>
      </c>
      <c r="CL1861" s="72"/>
      <c r="CM1861" s="72"/>
      <c r="CN1861" s="72"/>
      <c r="CO1861" s="72"/>
      <c r="CP1861" s="72"/>
      <c r="CQ1861" s="72"/>
      <c r="CR1861" s="72"/>
      <c r="CS1861" s="72"/>
      <c r="CT1861" s="72"/>
      <c r="CU1861" s="72"/>
      <c r="CV1861" s="72"/>
      <c r="CW1861" s="72"/>
      <c r="CX1861" s="72"/>
      <c r="CY1861" s="72"/>
      <c r="CZ1861" s="72">
        <v>0.13200000000000001</v>
      </c>
      <c r="DA1861" s="72">
        <v>3.5999999999999997E-2</v>
      </c>
      <c r="DB1861" s="72"/>
      <c r="DC1861" s="72"/>
      <c r="DD1861" s="72"/>
      <c r="DE1861" s="72"/>
      <c r="DF1861" s="72"/>
      <c r="DG1861" s="72"/>
      <c r="DH1861" s="78">
        <f t="shared" si="867"/>
        <v>86.643821110000005</v>
      </c>
      <c r="DJ1861" s="96">
        <f t="shared" si="868"/>
        <v>13.356178889999995</v>
      </c>
      <c r="DK1861" s="72"/>
      <c r="DL1861" s="77" t="s">
        <v>3452</v>
      </c>
      <c r="DO1861" s="358">
        <v>1.58</v>
      </c>
      <c r="DP1861" s="72"/>
      <c r="DQ1861" s="374">
        <v>3.5000000000000001E-3</v>
      </c>
      <c r="DR1861" s="72">
        <v>8.9999999999999998E-4</v>
      </c>
      <c r="DS1861" s="246"/>
      <c r="DU1861" s="96"/>
      <c r="DW1861" s="178"/>
      <c r="DX1861" s="304">
        <f t="shared" si="869"/>
        <v>58.049378888940829</v>
      </c>
      <c r="DY1861" s="77">
        <f t="shared" si="870"/>
        <v>0.20701880145876683</v>
      </c>
      <c r="DZ1861" s="304">
        <f t="shared" si="871"/>
        <v>1.2968033791740512</v>
      </c>
      <c r="EA1861" s="77">
        <f t="shared" si="872"/>
        <v>6.1658868821326852E-2</v>
      </c>
      <c r="EB1861" s="304">
        <f t="shared" si="873"/>
        <v>21.558144320858194</v>
      </c>
      <c r="EC1861" s="77">
        <f t="shared" si="874"/>
        <v>7.5950943941465773E-2</v>
      </c>
      <c r="ED1861" s="304">
        <f t="shared" si="875"/>
        <v>0.1110066462533926</v>
      </c>
      <c r="EE1861" s="77">
        <f t="shared" si="876"/>
        <v>0</v>
      </c>
      <c r="EF1861" s="304">
        <f t="shared" si="877"/>
        <v>0</v>
      </c>
      <c r="EG1861" s="77" t="e">
        <f t="shared" si="878"/>
        <v>#DIV/0!</v>
      </c>
      <c r="EH1861" s="304">
        <f t="shared" si="879"/>
        <v>3.7550629211856097</v>
      </c>
      <c r="EI1861" s="77">
        <f t="shared" si="880"/>
        <v>2.9374974088097441E-2</v>
      </c>
      <c r="EJ1861" s="304">
        <f t="shared" si="881"/>
        <v>10.476234639370464</v>
      </c>
      <c r="EK1861" s="77">
        <f t="shared" si="882"/>
        <v>7.6989563878203687E-2</v>
      </c>
      <c r="EL1861" s="304">
        <f t="shared" si="883"/>
        <v>3.1835622721418084</v>
      </c>
      <c r="EM1861" s="77">
        <f t="shared" si="884"/>
        <v>7.9627605426600037E-2</v>
      </c>
      <c r="EN1861" s="304">
        <f t="shared" si="885"/>
        <v>1.4088136746073388</v>
      </c>
      <c r="EO1861" s="77">
        <f t="shared" si="886"/>
        <v>2.4974198647735518E-2</v>
      </c>
      <c r="EP1861" s="304">
        <f t="shared" si="887"/>
        <v>0</v>
      </c>
      <c r="EQ1861" s="77" t="e">
        <f t="shared" si="888"/>
        <v>#DIV/0!</v>
      </c>
      <c r="ER1861" s="77">
        <f t="shared" si="889"/>
        <v>100</v>
      </c>
      <c r="ES1861" s="77">
        <f t="shared" si="890"/>
        <v>0</v>
      </c>
    </row>
    <row r="1862" spans="1:149" s="77" customFormat="1" x14ac:dyDescent="0.45">
      <c r="A1862" s="78" t="s">
        <v>1498</v>
      </c>
      <c r="B1862" s="178" t="s">
        <v>3426</v>
      </c>
      <c r="C1862" s="77" t="s">
        <v>3441</v>
      </c>
      <c r="D1862" s="77" t="s">
        <v>3825</v>
      </c>
      <c r="E1862" s="78" t="s">
        <v>637</v>
      </c>
      <c r="F1862" s="78" t="s">
        <v>2652</v>
      </c>
      <c r="G1862" s="72" t="s">
        <v>3380</v>
      </c>
      <c r="H1862" s="78" t="s">
        <v>1372</v>
      </c>
      <c r="I1862" s="78">
        <v>6</v>
      </c>
      <c r="J1862" s="300">
        <v>50</v>
      </c>
      <c r="K1862" s="78">
        <v>5</v>
      </c>
      <c r="L1862" s="300">
        <v>1150</v>
      </c>
      <c r="M1862" s="72">
        <v>10</v>
      </c>
      <c r="O1862" s="78" t="s">
        <v>3307</v>
      </c>
      <c r="P1862" s="72" t="s">
        <v>1374</v>
      </c>
      <c r="Q1862" s="125"/>
      <c r="R1862" s="164">
        <v>1</v>
      </c>
      <c r="S1862" s="116"/>
      <c r="AA1862" s="202"/>
      <c r="AB1862" s="221"/>
      <c r="AC1862" s="202"/>
      <c r="AD1862" s="202"/>
      <c r="AE1862" s="322">
        <v>0.72066458982346826</v>
      </c>
      <c r="AF1862" s="221">
        <v>0.22118380062305296</v>
      </c>
      <c r="AG1862" s="202">
        <v>0.27933541017653168</v>
      </c>
      <c r="AH1862" s="202">
        <v>3.8421599169262716E-2</v>
      </c>
      <c r="AJ1862" s="104"/>
      <c r="AK1862" s="202"/>
      <c r="AL1862" s="104"/>
      <c r="AQ1862" s="178" t="s">
        <v>824</v>
      </c>
      <c r="AR1862" s="66">
        <v>0.98640000000000005</v>
      </c>
      <c r="AS1862" s="66">
        <v>1.121</v>
      </c>
      <c r="AU1862" s="276">
        <v>360.33229491173415</v>
      </c>
      <c r="AV1862" s="276">
        <v>139.66770508826588</v>
      </c>
      <c r="AW1862" s="276">
        <v>355.43177570093457</v>
      </c>
      <c r="AX1862" s="95">
        <v>110.0548565892048</v>
      </c>
      <c r="AY1862" s="276">
        <v>156.56749740394605</v>
      </c>
      <c r="AZ1862" s="95">
        <v>124.14147764183301</v>
      </c>
      <c r="BA1862" s="178"/>
      <c r="BB1862" s="98" t="s">
        <v>3412</v>
      </c>
      <c r="BC1862" s="270" t="s">
        <v>3453</v>
      </c>
      <c r="BD1862" s="72">
        <v>48.677100000000003</v>
      </c>
      <c r="BE1862" s="72">
        <v>0.74149799999999999</v>
      </c>
      <c r="BF1862" s="72">
        <v>1.1383300000000001</v>
      </c>
      <c r="BG1862" s="72">
        <v>6.2632599999999997E-2</v>
      </c>
      <c r="BH1862" s="72">
        <v>18.718599999999999</v>
      </c>
      <c r="BI1862" s="72">
        <v>0.18201300000000001</v>
      </c>
      <c r="BJ1862" s="72">
        <v>3.04366</v>
      </c>
      <c r="BK1862" s="72">
        <v>0.35140700000000002</v>
      </c>
      <c r="BL1862" s="72"/>
      <c r="BM1862" s="72"/>
      <c r="BN1862" s="72">
        <v>0.35140700000000002</v>
      </c>
      <c r="BO1862" s="72"/>
      <c r="BP1862" s="72"/>
      <c r="BQ1862" s="72"/>
      <c r="BR1862" s="72">
        <v>3.35684</v>
      </c>
      <c r="BS1862" s="72">
        <v>0.21464</v>
      </c>
      <c r="BT1862" s="72"/>
      <c r="BU1862" s="72"/>
      <c r="BV1862" s="72"/>
      <c r="BW1862" s="72"/>
      <c r="BX1862" s="72">
        <v>8.8241700000000005</v>
      </c>
      <c r="BY1862" s="72">
        <v>0.148012</v>
      </c>
      <c r="BZ1862" s="72">
        <v>2.6991999999999998</v>
      </c>
      <c r="CA1862" s="72">
        <v>0.11445900000000001</v>
      </c>
      <c r="CB1862" s="72">
        <v>1.18489</v>
      </c>
      <c r="CC1862" s="72">
        <v>4.0708300000000003E-2</v>
      </c>
      <c r="CD1862" s="72"/>
      <c r="CE1862" s="72"/>
      <c r="CF1862" s="72"/>
      <c r="CG1862" s="72"/>
      <c r="CH1862" s="72"/>
      <c r="CI1862" s="72"/>
      <c r="CJ1862" s="72">
        <v>6.7416400000000001E-2</v>
      </c>
      <c r="CK1862" s="72">
        <v>4.49443E-2</v>
      </c>
      <c r="CL1862" s="72"/>
      <c r="CM1862" s="72"/>
      <c r="CN1862" s="72"/>
      <c r="CO1862" s="72"/>
      <c r="CP1862" s="72"/>
      <c r="CQ1862" s="72"/>
      <c r="CR1862" s="72"/>
      <c r="CS1862" s="72"/>
      <c r="CT1862" s="72"/>
      <c r="CU1862" s="72"/>
      <c r="CV1862" s="72"/>
      <c r="CW1862" s="72"/>
      <c r="CX1862" s="72"/>
      <c r="CY1862" s="72"/>
      <c r="CZ1862" s="72">
        <v>0.126</v>
      </c>
      <c r="DA1862" s="72">
        <v>1.5900000000000001E-2</v>
      </c>
      <c r="DB1862" s="72"/>
      <c r="DC1862" s="72"/>
      <c r="DD1862" s="72"/>
      <c r="DE1862" s="72"/>
      <c r="DF1862" s="72"/>
      <c r="DG1862" s="72"/>
      <c r="DH1862" s="78">
        <f t="shared" si="867"/>
        <v>88.187613400000004</v>
      </c>
      <c r="DJ1862" s="96">
        <f t="shared" si="868"/>
        <v>11.812386599999996</v>
      </c>
      <c r="DK1862" s="72"/>
      <c r="DL1862" s="77" t="s">
        <v>3452</v>
      </c>
      <c r="DO1862" s="358">
        <v>2.0299999999999998</v>
      </c>
      <c r="DP1862" s="72"/>
      <c r="DQ1862" s="374">
        <v>8.9999999999999993E-3</v>
      </c>
      <c r="DR1862" s="72">
        <v>4.0000000000000002E-4</v>
      </c>
      <c r="DS1862" s="246"/>
      <c r="DU1862" s="96"/>
      <c r="DW1862" s="178"/>
      <c r="DX1862" s="304">
        <f t="shared" si="869"/>
        <v>55.19720754797067</v>
      </c>
      <c r="DY1862" s="77">
        <f t="shared" si="870"/>
        <v>0.84081876287628377</v>
      </c>
      <c r="DZ1862" s="304">
        <f t="shared" si="871"/>
        <v>1.2908048603569535</v>
      </c>
      <c r="EA1862" s="77">
        <f t="shared" si="872"/>
        <v>7.1021992301698908E-2</v>
      </c>
      <c r="EB1862" s="304">
        <f t="shared" si="873"/>
        <v>21.225883407340284</v>
      </c>
      <c r="EC1862" s="77">
        <f t="shared" si="874"/>
        <v>0.20639293091471733</v>
      </c>
      <c r="ED1862" s="304">
        <f t="shared" si="875"/>
        <v>0.39847659603406388</v>
      </c>
      <c r="EE1862" s="77">
        <f t="shared" si="876"/>
        <v>0</v>
      </c>
      <c r="EF1862" s="304">
        <f t="shared" si="877"/>
        <v>0</v>
      </c>
      <c r="EG1862" s="77" t="e">
        <f t="shared" si="878"/>
        <v>#DIV/0!</v>
      </c>
      <c r="EH1862" s="304">
        <f t="shared" si="879"/>
        <v>3.8064756155426247</v>
      </c>
      <c r="EI1862" s="77">
        <f t="shared" si="880"/>
        <v>0.24339019021462716</v>
      </c>
      <c r="EJ1862" s="304">
        <f t="shared" si="881"/>
        <v>10.006133128895856</v>
      </c>
      <c r="EK1862" s="77">
        <f t="shared" si="882"/>
        <v>0.16783762967782051</v>
      </c>
      <c r="EL1862" s="304">
        <f t="shared" si="883"/>
        <v>3.0607473044508082</v>
      </c>
      <c r="EM1862" s="77">
        <f t="shared" si="884"/>
        <v>0.12979033629228479</v>
      </c>
      <c r="EN1862" s="304">
        <f t="shared" si="885"/>
        <v>1.3436013906234137</v>
      </c>
      <c r="EO1862" s="77">
        <f t="shared" si="886"/>
        <v>4.6161017891884579E-2</v>
      </c>
      <c r="EP1862" s="304">
        <f t="shared" si="887"/>
        <v>0</v>
      </c>
      <c r="EQ1862" s="77" t="e">
        <f t="shared" si="888"/>
        <v>#DIV/0!</v>
      </c>
      <c r="ER1862" s="77">
        <f t="shared" si="889"/>
        <v>100</v>
      </c>
      <c r="ES1862" s="77">
        <f t="shared" si="890"/>
        <v>0</v>
      </c>
    </row>
    <row r="1863" spans="1:149" s="77" customFormat="1" x14ac:dyDescent="0.45">
      <c r="A1863" s="78" t="s">
        <v>1498</v>
      </c>
      <c r="B1863" s="178" t="s">
        <v>3426</v>
      </c>
      <c r="C1863" s="77" t="s">
        <v>3441</v>
      </c>
      <c r="D1863" s="77" t="s">
        <v>3825</v>
      </c>
      <c r="E1863" s="78" t="s">
        <v>637</v>
      </c>
      <c r="F1863" s="78" t="s">
        <v>2653</v>
      </c>
      <c r="G1863" s="72" t="s">
        <v>3380</v>
      </c>
      <c r="H1863" s="78" t="s">
        <v>1372</v>
      </c>
      <c r="I1863" s="78">
        <v>6</v>
      </c>
      <c r="J1863" s="300">
        <v>52</v>
      </c>
      <c r="K1863" s="78">
        <v>5</v>
      </c>
      <c r="L1863" s="300">
        <v>1150</v>
      </c>
      <c r="M1863" s="72">
        <v>10</v>
      </c>
      <c r="O1863" s="78" t="s">
        <v>3304</v>
      </c>
      <c r="P1863" s="72" t="s">
        <v>1374</v>
      </c>
      <c r="Q1863" s="125"/>
      <c r="R1863" s="164">
        <v>1.7</v>
      </c>
      <c r="S1863" s="116"/>
      <c r="AA1863" s="202"/>
      <c r="AB1863" s="221"/>
      <c r="AC1863" s="202"/>
      <c r="AD1863" s="202"/>
      <c r="AE1863" s="322">
        <v>0.70563674321503145</v>
      </c>
      <c r="AF1863" s="221">
        <v>0.25260960334029231</v>
      </c>
      <c r="AG1863" s="202">
        <v>0.29436325678496866</v>
      </c>
      <c r="AH1863" s="202">
        <v>4.4885177453027142E-2</v>
      </c>
      <c r="AJ1863" s="104"/>
      <c r="AK1863" s="202"/>
      <c r="AL1863" s="104"/>
      <c r="AQ1863" s="178" t="s">
        <v>824</v>
      </c>
      <c r="AR1863" s="66">
        <v>0.98599999999999999</v>
      </c>
      <c r="AS1863" s="66">
        <v>1.1259999999999999</v>
      </c>
      <c r="AU1863" s="276">
        <v>366.93110647181635</v>
      </c>
      <c r="AV1863" s="276">
        <v>153.06889352818365</v>
      </c>
      <c r="AW1863" s="276">
        <v>361.79407098121089</v>
      </c>
      <c r="AX1863" s="95">
        <v>130.30187923773997</v>
      </c>
      <c r="AY1863" s="276">
        <v>172.35557411273479</v>
      </c>
      <c r="AZ1863" s="95">
        <v>148.06648554360379</v>
      </c>
      <c r="BA1863" s="178"/>
      <c r="BB1863" s="98" t="s">
        <v>3412</v>
      </c>
      <c r="BC1863" s="270" t="s">
        <v>3453</v>
      </c>
      <c r="BD1863" s="72">
        <v>50.0642</v>
      </c>
      <c r="BE1863" s="72">
        <v>0.15406600000000001</v>
      </c>
      <c r="BF1863" s="72">
        <v>1.1259699999999999</v>
      </c>
      <c r="BG1863" s="72">
        <v>5.5328799999999997E-2</v>
      </c>
      <c r="BH1863" s="72">
        <v>18.553599999999999</v>
      </c>
      <c r="BI1863" s="72">
        <v>8.1878800000000002E-2</v>
      </c>
      <c r="BJ1863" s="72"/>
      <c r="BK1863" s="72"/>
      <c r="BL1863" s="72"/>
      <c r="BM1863" s="72"/>
      <c r="BN1863" s="72">
        <v>0.108969</v>
      </c>
      <c r="BO1863" s="72"/>
      <c r="BP1863" s="72"/>
      <c r="BQ1863" s="72"/>
      <c r="BR1863" s="72">
        <v>3.1682299999999999</v>
      </c>
      <c r="BS1863" s="72">
        <v>5.8066699999999999E-2</v>
      </c>
      <c r="BT1863" s="72"/>
      <c r="BU1863" s="72"/>
      <c r="BV1863" s="72"/>
      <c r="BW1863" s="72"/>
      <c r="BX1863" s="72">
        <v>8.9650700000000008</v>
      </c>
      <c r="BY1863" s="72">
        <v>5.1947699999999999E-2</v>
      </c>
      <c r="BZ1863" s="72">
        <v>2.6824699999999999</v>
      </c>
      <c r="CA1863" s="72">
        <v>9.7295000000000006E-2</v>
      </c>
      <c r="CB1863" s="72">
        <v>1.22041</v>
      </c>
      <c r="CC1863" s="72">
        <v>2.1197500000000001E-2</v>
      </c>
      <c r="CD1863" s="72"/>
      <c r="CE1863" s="72"/>
      <c r="CF1863" s="72"/>
      <c r="CG1863" s="72"/>
      <c r="CH1863" s="72"/>
      <c r="CI1863" s="72"/>
      <c r="CJ1863" s="72">
        <v>5.1186500000000003E-2</v>
      </c>
      <c r="CK1863" s="72">
        <v>7.99009E-3</v>
      </c>
      <c r="CL1863" s="72"/>
      <c r="CM1863" s="72"/>
      <c r="CN1863" s="72"/>
      <c r="CO1863" s="72"/>
      <c r="CP1863" s="72"/>
      <c r="CQ1863" s="72"/>
      <c r="CR1863" s="72"/>
      <c r="CS1863" s="72"/>
      <c r="CT1863" s="72"/>
      <c r="CU1863" s="72"/>
      <c r="CV1863" s="72"/>
      <c r="CW1863" s="72"/>
      <c r="CX1863" s="72"/>
      <c r="CY1863" s="72"/>
      <c r="CZ1863" s="72">
        <v>0.1265</v>
      </c>
      <c r="DA1863" s="72">
        <v>6.7000000000000002E-3</v>
      </c>
      <c r="DB1863" s="72"/>
      <c r="DC1863" s="72"/>
      <c r="DD1863" s="72"/>
      <c r="DE1863" s="72"/>
      <c r="DF1863" s="72"/>
      <c r="DG1863" s="72"/>
      <c r="DH1863" s="78">
        <f t="shared" si="867"/>
        <v>86.06660549999998</v>
      </c>
      <c r="DJ1863" s="96">
        <f t="shared" si="868"/>
        <v>13.93339450000002</v>
      </c>
      <c r="DK1863" s="72"/>
      <c r="DL1863" s="77" t="s">
        <v>3452</v>
      </c>
      <c r="DO1863" s="358">
        <v>1.99</v>
      </c>
      <c r="DP1863" s="72"/>
      <c r="DQ1863" s="374">
        <v>8.5000000000000006E-3</v>
      </c>
      <c r="DR1863" s="72">
        <v>1.2999999999999999E-3</v>
      </c>
      <c r="DS1863" s="246"/>
      <c r="DU1863" s="96"/>
      <c r="DW1863" s="178"/>
      <c r="DX1863" s="304">
        <f t="shared" si="869"/>
        <v>58.169135065980967</v>
      </c>
      <c r="DY1863" s="77">
        <f t="shared" si="870"/>
        <v>0.17900787315238084</v>
      </c>
      <c r="DZ1863" s="304">
        <f t="shared" si="871"/>
        <v>1.3082542217840811</v>
      </c>
      <c r="EA1863" s="77">
        <f t="shared" si="872"/>
        <v>6.4286025547969375E-2</v>
      </c>
      <c r="EB1863" s="304">
        <f t="shared" si="873"/>
        <v>21.557257768229285</v>
      </c>
      <c r="EC1863" s="77">
        <f t="shared" si="874"/>
        <v>9.5134227177113451E-2</v>
      </c>
      <c r="ED1863" s="304">
        <f t="shared" si="875"/>
        <v>0.12661008223450851</v>
      </c>
      <c r="EE1863" s="77">
        <f t="shared" si="876"/>
        <v>0</v>
      </c>
      <c r="EF1863" s="304">
        <f t="shared" si="877"/>
        <v>0</v>
      </c>
      <c r="EG1863" s="77" t="e">
        <f t="shared" si="878"/>
        <v>#DIV/0!</v>
      </c>
      <c r="EH1863" s="304">
        <f t="shared" si="879"/>
        <v>3.6811373953861826</v>
      </c>
      <c r="EI1863" s="77">
        <f t="shared" si="880"/>
        <v>6.7467166460980069E-2</v>
      </c>
      <c r="EJ1863" s="304">
        <f t="shared" si="881"/>
        <v>10.416432654590988</v>
      </c>
      <c r="EK1863" s="77">
        <f t="shared" si="882"/>
        <v>6.0357556450858295E-2</v>
      </c>
      <c r="EL1863" s="304">
        <f t="shared" si="883"/>
        <v>3.1167373041103619</v>
      </c>
      <c r="EM1863" s="77">
        <f t="shared" si="884"/>
        <v>0.11304616864435303</v>
      </c>
      <c r="EN1863" s="304">
        <f t="shared" si="885"/>
        <v>1.417983192098822</v>
      </c>
      <c r="EO1863" s="77">
        <f t="shared" si="886"/>
        <v>2.4629180942891963E-2</v>
      </c>
      <c r="EP1863" s="304">
        <f t="shared" si="887"/>
        <v>0</v>
      </c>
      <c r="EQ1863" s="77" t="e">
        <f t="shared" si="888"/>
        <v>#DIV/0!</v>
      </c>
      <c r="ER1863" s="77">
        <f t="shared" si="889"/>
        <v>100</v>
      </c>
      <c r="ES1863" s="77">
        <f t="shared" si="890"/>
        <v>0</v>
      </c>
    </row>
    <row r="1864" spans="1:149" s="77" customFormat="1" x14ac:dyDescent="0.45">
      <c r="A1864" s="78" t="s">
        <v>1498</v>
      </c>
      <c r="B1864" s="178" t="s">
        <v>3426</v>
      </c>
      <c r="C1864" s="77" t="s">
        <v>3441</v>
      </c>
      <c r="D1864" s="77" t="s">
        <v>3825</v>
      </c>
      <c r="E1864" s="78" t="s">
        <v>637</v>
      </c>
      <c r="F1864" s="78" t="s">
        <v>2654</v>
      </c>
      <c r="G1864" s="72" t="s">
        <v>3380</v>
      </c>
      <c r="H1864" s="78" t="s">
        <v>1372</v>
      </c>
      <c r="I1864" s="78">
        <v>6</v>
      </c>
      <c r="J1864" s="300">
        <v>52</v>
      </c>
      <c r="K1864" s="78">
        <v>5</v>
      </c>
      <c r="L1864" s="300">
        <v>1150</v>
      </c>
      <c r="M1864" s="72">
        <v>10</v>
      </c>
      <c r="O1864" s="78" t="s">
        <v>3304</v>
      </c>
      <c r="P1864" s="72" t="s">
        <v>1374</v>
      </c>
      <c r="Q1864" s="125"/>
      <c r="R1864" s="164">
        <v>1.7</v>
      </c>
      <c r="S1864" s="116"/>
      <c r="AA1864" s="202"/>
      <c r="AB1864" s="221"/>
      <c r="AC1864" s="202"/>
      <c r="AD1864" s="202"/>
      <c r="AE1864" s="322">
        <v>0.694006309148265</v>
      </c>
      <c r="AF1864" s="221">
        <v>0.26077812828601471</v>
      </c>
      <c r="AG1864" s="202">
        <v>0.30599369085173495</v>
      </c>
      <c r="AH1864" s="202">
        <v>4.7318611987381701E-2</v>
      </c>
      <c r="AJ1864" s="104"/>
      <c r="AK1864" s="202"/>
      <c r="AL1864" s="104"/>
      <c r="AQ1864" s="178" t="s">
        <v>824</v>
      </c>
      <c r="AR1864" s="66">
        <v>0.98599999999999999</v>
      </c>
      <c r="AS1864" s="66">
        <v>1.1259999999999999</v>
      </c>
      <c r="AU1864" s="276">
        <v>360.88328075709779</v>
      </c>
      <c r="AV1864" s="276">
        <v>159.11671924290221</v>
      </c>
      <c r="AW1864" s="276">
        <v>355.83091482649843</v>
      </c>
      <c r="AX1864" s="95">
        <v>134.44087085450261</v>
      </c>
      <c r="AY1864" s="276">
        <v>179.16542586750788</v>
      </c>
      <c r="AZ1864" s="95">
        <v>152.85672690646877</v>
      </c>
      <c r="BA1864" s="178"/>
      <c r="BB1864" s="98" t="s">
        <v>3412</v>
      </c>
      <c r="BC1864" s="270" t="s">
        <v>3453</v>
      </c>
      <c r="BD1864" s="72">
        <v>50.097700000000003</v>
      </c>
      <c r="BE1864" s="72">
        <v>0.22472</v>
      </c>
      <c r="BF1864" s="72">
        <v>1.11195</v>
      </c>
      <c r="BG1864" s="72">
        <v>5.7849499999999998E-2</v>
      </c>
      <c r="BH1864" s="72">
        <v>18.560600000000001</v>
      </c>
      <c r="BI1864" s="72">
        <v>0.14352999999999999</v>
      </c>
      <c r="BJ1864" s="72"/>
      <c r="BK1864" s="72"/>
      <c r="BL1864" s="72"/>
      <c r="BM1864" s="72"/>
      <c r="BN1864" s="72">
        <v>6.2966300000000003E-2</v>
      </c>
      <c r="BO1864" s="72"/>
      <c r="BP1864" s="72"/>
      <c r="BQ1864" s="72"/>
      <c r="BR1864" s="72">
        <v>3.2009500000000002</v>
      </c>
      <c r="BS1864" s="72">
        <v>2.2699400000000002E-2</v>
      </c>
      <c r="BT1864" s="72"/>
      <c r="BU1864" s="72"/>
      <c r="BV1864" s="72"/>
      <c r="BW1864" s="72"/>
      <c r="BX1864" s="72">
        <v>8.9627999999999997</v>
      </c>
      <c r="BY1864" s="72">
        <v>6.1580900000000001E-2</v>
      </c>
      <c r="BZ1864" s="72">
        <v>2.6854100000000001</v>
      </c>
      <c r="CA1864" s="72">
        <v>6.4201999999999995E-2</v>
      </c>
      <c r="CB1864" s="72">
        <v>1.22488</v>
      </c>
      <c r="CC1864" s="72">
        <v>2.33715E-2</v>
      </c>
      <c r="CD1864" s="72"/>
      <c r="CE1864" s="72"/>
      <c r="CF1864" s="72"/>
      <c r="CG1864" s="72"/>
      <c r="CH1864" s="72"/>
      <c r="CI1864" s="72"/>
      <c r="CJ1864" s="72">
        <v>4.2447400000000003E-2</v>
      </c>
      <c r="CK1864" s="72">
        <v>1.19851E-2</v>
      </c>
      <c r="CL1864" s="72"/>
      <c r="CM1864" s="72"/>
      <c r="CN1864" s="72"/>
      <c r="CO1864" s="72"/>
      <c r="CP1864" s="72"/>
      <c r="CQ1864" s="72"/>
      <c r="CR1864" s="72"/>
      <c r="CS1864" s="72"/>
      <c r="CT1864" s="72"/>
      <c r="CU1864" s="72"/>
      <c r="CV1864" s="72"/>
      <c r="CW1864" s="72"/>
      <c r="CX1864" s="72"/>
      <c r="CY1864" s="72"/>
      <c r="CZ1864" s="72">
        <v>0.11700000000000001</v>
      </c>
      <c r="DA1864" s="72">
        <v>5.4999999999999997E-3</v>
      </c>
      <c r="DB1864" s="72"/>
      <c r="DC1864" s="72"/>
      <c r="DD1864" s="72"/>
      <c r="DE1864" s="72"/>
      <c r="DF1864" s="72"/>
      <c r="DG1864" s="72"/>
      <c r="DH1864" s="78">
        <f t="shared" si="867"/>
        <v>86.066703700000019</v>
      </c>
      <c r="DJ1864" s="96">
        <f t="shared" si="868"/>
        <v>13.933296299999981</v>
      </c>
      <c r="DK1864" s="72"/>
      <c r="DL1864" s="77" t="s">
        <v>3452</v>
      </c>
      <c r="DO1864" s="358">
        <v>2.0299999999999998</v>
      </c>
      <c r="DP1864" s="72"/>
      <c r="DQ1864" s="374">
        <v>7.0000000000000001E-3</v>
      </c>
      <c r="DR1864" s="72">
        <v>1.1999999999999999E-3</v>
      </c>
      <c r="DS1864" s="246"/>
      <c r="DU1864" s="96"/>
      <c r="DW1864" s="178"/>
      <c r="DX1864" s="304">
        <f t="shared" si="869"/>
        <v>58.207991994934495</v>
      </c>
      <c r="DY1864" s="77">
        <f t="shared" si="870"/>
        <v>0.26109981019291661</v>
      </c>
      <c r="DZ1864" s="304">
        <f t="shared" si="871"/>
        <v>1.2919630381987079</v>
      </c>
      <c r="EA1864" s="77">
        <f t="shared" si="872"/>
        <v>6.7214727081502001E-2</v>
      </c>
      <c r="EB1864" s="304">
        <f t="shared" si="873"/>
        <v>21.565366398480993</v>
      </c>
      <c r="EC1864" s="77">
        <f t="shared" si="874"/>
        <v>0.16676600105459827</v>
      </c>
      <c r="ED1864" s="304">
        <f t="shared" si="875"/>
        <v>7.3159883315015328E-2</v>
      </c>
      <c r="EE1864" s="77">
        <f t="shared" si="876"/>
        <v>0</v>
      </c>
      <c r="EF1864" s="304">
        <f t="shared" si="877"/>
        <v>0</v>
      </c>
      <c r="EG1864" s="77" t="e">
        <f t="shared" si="878"/>
        <v>#DIV/0!</v>
      </c>
      <c r="EH1864" s="304">
        <f t="shared" si="879"/>
        <v>3.7191502199938435</v>
      </c>
      <c r="EI1864" s="77">
        <f t="shared" si="880"/>
        <v>2.6374194693365487E-2</v>
      </c>
      <c r="EJ1864" s="304">
        <f t="shared" si="881"/>
        <v>10.413783280513853</v>
      </c>
      <c r="EK1864" s="77">
        <f t="shared" si="882"/>
        <v>7.1550201590908594E-2</v>
      </c>
      <c r="EL1864" s="304">
        <f t="shared" si="883"/>
        <v>3.1201497031424004</v>
      </c>
      <c r="EM1864" s="77">
        <f t="shared" si="884"/>
        <v>7.4595630179804334E-2</v>
      </c>
      <c r="EN1864" s="304">
        <f t="shared" si="885"/>
        <v>1.4231752203146124</v>
      </c>
      <c r="EO1864" s="77">
        <f t="shared" si="886"/>
        <v>2.7155100631558165E-2</v>
      </c>
      <c r="EP1864" s="304">
        <f t="shared" si="887"/>
        <v>0</v>
      </c>
      <c r="EQ1864" s="77" t="e">
        <f t="shared" si="888"/>
        <v>#DIV/0!</v>
      </c>
      <c r="ER1864" s="77">
        <f t="shared" si="889"/>
        <v>100</v>
      </c>
      <c r="ES1864" s="77">
        <f t="shared" si="890"/>
        <v>0</v>
      </c>
    </row>
    <row r="1865" spans="1:149" s="77" customFormat="1" x14ac:dyDescent="0.45">
      <c r="A1865" s="78" t="s">
        <v>1498</v>
      </c>
      <c r="B1865" s="178" t="s">
        <v>3426</v>
      </c>
      <c r="C1865" s="77" t="s">
        <v>3441</v>
      </c>
      <c r="D1865" s="77" t="s">
        <v>3825</v>
      </c>
      <c r="E1865" s="78" t="s">
        <v>637</v>
      </c>
      <c r="F1865" s="78" t="s">
        <v>2655</v>
      </c>
      <c r="G1865" s="72" t="s">
        <v>3380</v>
      </c>
      <c r="H1865" s="78" t="s">
        <v>1372</v>
      </c>
      <c r="I1865" s="78">
        <v>6</v>
      </c>
      <c r="J1865" s="300">
        <v>100</v>
      </c>
      <c r="K1865" s="78">
        <v>5</v>
      </c>
      <c r="L1865" s="300">
        <v>1150</v>
      </c>
      <c r="M1865" s="72">
        <v>10</v>
      </c>
      <c r="O1865" s="78" t="s">
        <v>3306</v>
      </c>
      <c r="P1865" s="72" t="s">
        <v>1374</v>
      </c>
      <c r="Q1865" s="125"/>
      <c r="R1865" s="164">
        <v>1.7</v>
      </c>
      <c r="S1865" s="116"/>
      <c r="AA1865" s="202"/>
      <c r="AB1865" s="221"/>
      <c r="AC1865" s="202"/>
      <c r="AD1865" s="202"/>
      <c r="AE1865" s="322">
        <v>0.64226804123711345</v>
      </c>
      <c r="AF1865" s="221">
        <v>0.30103092783505159</v>
      </c>
      <c r="AG1865" s="202">
        <v>0.3577319587628866</v>
      </c>
      <c r="AH1865" s="202">
        <v>6.3917525773195885E-2</v>
      </c>
      <c r="AJ1865" s="104"/>
      <c r="AK1865" s="202"/>
      <c r="AL1865" s="104"/>
      <c r="AQ1865" s="178" t="s">
        <v>824</v>
      </c>
      <c r="AR1865" s="66">
        <v>0.98129999999999995</v>
      </c>
      <c r="AS1865" s="66">
        <v>1.2669999999999999</v>
      </c>
      <c r="AU1865" s="276">
        <v>642.26804123711349</v>
      </c>
      <c r="AV1865" s="276">
        <v>357.73195876288656</v>
      </c>
      <c r="AW1865" s="276">
        <v>630.25762886597943</v>
      </c>
      <c r="AX1865" s="95">
        <v>295.71075789487236</v>
      </c>
      <c r="AY1865" s="276">
        <v>453.24639175257727</v>
      </c>
      <c r="AZ1865" s="95">
        <v>381.5408163415745</v>
      </c>
      <c r="BA1865" s="178"/>
      <c r="BB1865" s="98" t="s">
        <v>3412</v>
      </c>
      <c r="BC1865" s="270" t="s">
        <v>3453</v>
      </c>
      <c r="BD1865" s="72">
        <v>48.765799999999999</v>
      </c>
      <c r="BE1865" s="72">
        <v>0.29988300000000001</v>
      </c>
      <c r="BF1865" s="72">
        <v>1.1273500000000001</v>
      </c>
      <c r="BG1865" s="72">
        <v>5.7430299999999997E-2</v>
      </c>
      <c r="BH1865" s="72">
        <v>18.0898</v>
      </c>
      <c r="BI1865" s="72">
        <v>0.140399</v>
      </c>
      <c r="BJ1865" s="72">
        <v>4.0240200000000002</v>
      </c>
      <c r="BK1865" s="72">
        <v>0.19366700000000001</v>
      </c>
      <c r="BL1865" s="72"/>
      <c r="BM1865" s="72"/>
      <c r="BN1865" s="72">
        <v>0.19366700000000001</v>
      </c>
      <c r="BO1865" s="72"/>
      <c r="BP1865" s="72"/>
      <c r="BQ1865" s="72"/>
      <c r="BR1865" s="72">
        <v>3.5201600000000002</v>
      </c>
      <c r="BS1865" s="72">
        <v>0.10542700000000001</v>
      </c>
      <c r="BT1865" s="72"/>
      <c r="BU1865" s="72"/>
      <c r="BV1865" s="72"/>
      <c r="BW1865" s="72"/>
      <c r="BX1865" s="72">
        <v>9.04453</v>
      </c>
      <c r="BY1865" s="72">
        <v>0.112224</v>
      </c>
      <c r="BZ1865" s="72">
        <v>2.6557499999999998</v>
      </c>
      <c r="CA1865" s="72">
        <v>0.119672</v>
      </c>
      <c r="CB1865" s="72">
        <v>1.1782600000000001</v>
      </c>
      <c r="CC1865" s="72">
        <v>5.3883100000000003E-2</v>
      </c>
      <c r="CD1865" s="72"/>
      <c r="CE1865" s="72"/>
      <c r="CF1865" s="72"/>
      <c r="CG1865" s="72"/>
      <c r="CH1865" s="72"/>
      <c r="CI1865" s="72"/>
      <c r="CJ1865" s="72">
        <v>9.8627699999999999E-2</v>
      </c>
      <c r="CK1865" s="72">
        <v>3.1710700000000001E-2</v>
      </c>
      <c r="CL1865" s="72"/>
      <c r="CM1865" s="72"/>
      <c r="CN1865" s="72"/>
      <c r="CO1865" s="72"/>
      <c r="CP1865" s="72"/>
      <c r="CQ1865" s="72"/>
      <c r="CR1865" s="72"/>
      <c r="CS1865" s="72"/>
      <c r="CT1865" s="72"/>
      <c r="CU1865" s="72"/>
      <c r="CV1865" s="72"/>
      <c r="CW1865" s="72"/>
      <c r="CX1865" s="72"/>
      <c r="CY1865" s="72"/>
      <c r="CZ1865" s="72">
        <v>0.14249999999999999</v>
      </c>
      <c r="DA1865" s="72">
        <v>2.1299999999999999E-2</v>
      </c>
      <c r="DB1865" s="72"/>
      <c r="DC1865" s="72"/>
      <c r="DD1865" s="72"/>
      <c r="DE1865" s="72"/>
      <c r="DF1865" s="72"/>
      <c r="DG1865" s="72"/>
      <c r="DH1865" s="78">
        <f t="shared" si="867"/>
        <v>88.840464699999984</v>
      </c>
      <c r="DJ1865" s="96">
        <f t="shared" si="868"/>
        <v>11.159535300000016</v>
      </c>
      <c r="DK1865" s="72"/>
      <c r="DL1865" s="77" t="s">
        <v>3452</v>
      </c>
      <c r="DO1865" s="358">
        <v>2.13</v>
      </c>
      <c r="DP1865" s="72"/>
      <c r="DQ1865" s="374">
        <v>1.2E-2</v>
      </c>
      <c r="DR1865" s="72">
        <v>1.1999999999999999E-3</v>
      </c>
      <c r="DS1865" s="246"/>
      <c r="DU1865" s="96"/>
      <c r="DW1865" s="178"/>
      <c r="DX1865" s="304">
        <f t="shared" si="869"/>
        <v>54.89142832005021</v>
      </c>
      <c r="DY1865" s="77">
        <f t="shared" si="870"/>
        <v>0.33755226406419292</v>
      </c>
      <c r="DZ1865" s="304">
        <f t="shared" si="871"/>
        <v>1.2689600440597428</v>
      </c>
      <c r="EA1865" s="77">
        <f t="shared" si="872"/>
        <v>6.4644303914812823E-2</v>
      </c>
      <c r="EB1865" s="304">
        <f t="shared" si="873"/>
        <v>20.362117714136634</v>
      </c>
      <c r="EC1865" s="77">
        <f t="shared" si="874"/>
        <v>0.1580349680453664</v>
      </c>
      <c r="ED1865" s="304">
        <f t="shared" si="875"/>
        <v>0.21799413212659616</v>
      </c>
      <c r="EE1865" s="77">
        <f t="shared" si="876"/>
        <v>0</v>
      </c>
      <c r="EF1865" s="304">
        <f t="shared" si="877"/>
        <v>0</v>
      </c>
      <c r="EG1865" s="77" t="e">
        <f t="shared" si="878"/>
        <v>#DIV/0!</v>
      </c>
      <c r="EH1865" s="304">
        <f t="shared" si="879"/>
        <v>3.9623385716036226</v>
      </c>
      <c r="EI1865" s="77">
        <f t="shared" si="880"/>
        <v>0.11867002312066927</v>
      </c>
      <c r="EJ1865" s="304">
        <f t="shared" si="881"/>
        <v>10.180642380183318</v>
      </c>
      <c r="EK1865" s="77">
        <f t="shared" si="882"/>
        <v>0.12632081605939643</v>
      </c>
      <c r="EL1865" s="304">
        <f t="shared" si="883"/>
        <v>2.9893472630608606</v>
      </c>
      <c r="EM1865" s="77">
        <f t="shared" si="884"/>
        <v>0.13470438319307892</v>
      </c>
      <c r="EN1865" s="304">
        <f t="shared" si="885"/>
        <v>1.3262650122090147</v>
      </c>
      <c r="EO1865" s="77">
        <f t="shared" si="886"/>
        <v>6.0651528762208307E-2</v>
      </c>
      <c r="EP1865" s="304">
        <f t="shared" si="887"/>
        <v>0</v>
      </c>
      <c r="EQ1865" s="77" t="e">
        <f t="shared" si="888"/>
        <v>#DIV/0!</v>
      </c>
      <c r="ER1865" s="77">
        <f t="shared" si="889"/>
        <v>100</v>
      </c>
      <c r="ES1865" s="77">
        <f t="shared" si="890"/>
        <v>0</v>
      </c>
    </row>
    <row r="1866" spans="1:149" s="77" customFormat="1" x14ac:dyDescent="0.45">
      <c r="A1866" s="78" t="s">
        <v>1498</v>
      </c>
      <c r="B1866" s="178" t="s">
        <v>3426</v>
      </c>
      <c r="C1866" s="77" t="s">
        <v>3441</v>
      </c>
      <c r="D1866" s="77" t="s">
        <v>3825</v>
      </c>
      <c r="E1866" s="78" t="s">
        <v>637</v>
      </c>
      <c r="F1866" s="78" t="s">
        <v>2656</v>
      </c>
      <c r="G1866" s="72" t="s">
        <v>3380</v>
      </c>
      <c r="H1866" s="78" t="s">
        <v>1372</v>
      </c>
      <c r="I1866" s="78">
        <v>6</v>
      </c>
      <c r="J1866" s="300">
        <v>150</v>
      </c>
      <c r="K1866" s="78">
        <v>5</v>
      </c>
      <c r="L1866" s="300">
        <v>1150</v>
      </c>
      <c r="M1866" s="72">
        <v>10</v>
      </c>
      <c r="O1866" s="78" t="s">
        <v>3306</v>
      </c>
      <c r="P1866" s="72" t="s">
        <v>1374</v>
      </c>
      <c r="Q1866" s="125"/>
      <c r="R1866" s="164">
        <v>1.7</v>
      </c>
      <c r="S1866" s="116"/>
      <c r="AA1866" s="202"/>
      <c r="AB1866" s="221"/>
      <c r="AC1866" s="202"/>
      <c r="AD1866" s="202"/>
      <c r="AE1866" s="322">
        <v>0.60692464358452136</v>
      </c>
      <c r="AF1866" s="221">
        <v>0.33299389002036661</v>
      </c>
      <c r="AG1866" s="202">
        <v>0.39307535641547858</v>
      </c>
      <c r="AH1866" s="202">
        <v>7.7393075356415472E-2</v>
      </c>
      <c r="AJ1866" s="104"/>
      <c r="AK1866" s="202"/>
      <c r="AL1866" s="104"/>
      <c r="AQ1866" s="178" t="s">
        <v>824</v>
      </c>
      <c r="AR1866" s="66">
        <v>0.98499999999999999</v>
      </c>
      <c r="AS1866" s="66">
        <v>1.4390000000000001</v>
      </c>
      <c r="AU1866" s="276">
        <v>910.38696537678209</v>
      </c>
      <c r="AV1866" s="276">
        <v>589.61303462321791</v>
      </c>
      <c r="AW1866" s="276">
        <v>896.73116089613029</v>
      </c>
      <c r="AX1866" s="95">
        <v>492.1820087515506</v>
      </c>
      <c r="AY1866" s="276">
        <v>848.45315682281057</v>
      </c>
      <c r="AZ1866" s="95">
        <v>718.90640064819365</v>
      </c>
      <c r="BA1866" s="178"/>
      <c r="BB1866" s="98" t="s">
        <v>3412</v>
      </c>
      <c r="BC1866" s="270" t="s">
        <v>3453</v>
      </c>
      <c r="BD1866" s="72">
        <v>49.5259</v>
      </c>
      <c r="BE1866" s="72">
        <v>0.229273</v>
      </c>
      <c r="BF1866" s="72">
        <v>1.14723</v>
      </c>
      <c r="BG1866" s="72">
        <v>5.1392300000000002E-2</v>
      </c>
      <c r="BH1866" s="72">
        <v>18.123999999999999</v>
      </c>
      <c r="BI1866" s="72">
        <v>0.21490100000000001</v>
      </c>
      <c r="BJ1866" s="72">
        <v>4.0202999999999998</v>
      </c>
      <c r="BK1866" s="72">
        <v>0.23838999999999999</v>
      </c>
      <c r="BL1866" s="72"/>
      <c r="BM1866" s="72"/>
      <c r="BN1866" s="72">
        <v>0.23838999999999999</v>
      </c>
      <c r="BO1866" s="72"/>
      <c r="BP1866" s="72"/>
      <c r="BQ1866" s="72"/>
      <c r="BR1866" s="72">
        <v>3.4325299999999999</v>
      </c>
      <c r="BS1866" s="72">
        <v>0.123073</v>
      </c>
      <c r="BT1866" s="72"/>
      <c r="BU1866" s="72"/>
      <c r="BV1866" s="72"/>
      <c r="BW1866" s="72"/>
      <c r="BX1866" s="72">
        <v>8.8000699999999998</v>
      </c>
      <c r="BY1866" s="72">
        <v>0.117799</v>
      </c>
      <c r="BZ1866" s="72">
        <v>2.6909700000000001</v>
      </c>
      <c r="CA1866" s="72">
        <v>9.9509299999999995E-2</v>
      </c>
      <c r="CB1866" s="72">
        <v>1.1637200000000001</v>
      </c>
      <c r="CC1866" s="72">
        <v>5.1101000000000001E-2</v>
      </c>
      <c r="CD1866" s="72"/>
      <c r="CE1866" s="72"/>
      <c r="CF1866" s="72"/>
      <c r="CG1866" s="72"/>
      <c r="CH1866" s="72"/>
      <c r="CI1866" s="72"/>
      <c r="CJ1866" s="72">
        <v>0.10237300000000001</v>
      </c>
      <c r="CK1866" s="72">
        <v>3.4207599999999998E-2</v>
      </c>
      <c r="CL1866" s="72"/>
      <c r="CM1866" s="72"/>
      <c r="CN1866" s="72"/>
      <c r="CO1866" s="72"/>
      <c r="CP1866" s="72"/>
      <c r="CQ1866" s="72"/>
      <c r="CR1866" s="72"/>
      <c r="CS1866" s="72"/>
      <c r="CT1866" s="72"/>
      <c r="CU1866" s="72"/>
      <c r="CV1866" s="72"/>
      <c r="CW1866" s="72"/>
      <c r="CX1866" s="72"/>
      <c r="CY1866" s="72"/>
      <c r="CZ1866" s="72">
        <v>0.16450000000000001</v>
      </c>
      <c r="DA1866" s="72">
        <v>1.4500000000000001E-2</v>
      </c>
      <c r="DB1866" s="72"/>
      <c r="DC1866" s="72"/>
      <c r="DD1866" s="72"/>
      <c r="DE1866" s="72"/>
      <c r="DF1866" s="72"/>
      <c r="DG1866" s="72"/>
      <c r="DH1866" s="78">
        <f t="shared" si="867"/>
        <v>89.409982999999997</v>
      </c>
      <c r="DJ1866" s="96">
        <f t="shared" si="868"/>
        <v>10.590017000000003</v>
      </c>
      <c r="DK1866" s="72"/>
      <c r="DL1866" s="77" t="s">
        <v>3452</v>
      </c>
      <c r="DO1866" s="358">
        <v>2.2200000000000002</v>
      </c>
      <c r="DP1866" s="72"/>
      <c r="DQ1866" s="374">
        <v>2.2499999999999999E-2</v>
      </c>
      <c r="DR1866" s="72">
        <v>2.2000000000000001E-3</v>
      </c>
      <c r="DS1866" s="246"/>
      <c r="DU1866" s="96"/>
      <c r="DW1866" s="178"/>
      <c r="DX1866" s="304">
        <f t="shared" si="869"/>
        <v>55.391913003719061</v>
      </c>
      <c r="DY1866" s="77">
        <f t="shared" si="870"/>
        <v>0.25642885985114211</v>
      </c>
      <c r="DZ1866" s="304">
        <f t="shared" si="871"/>
        <v>1.2831117527446572</v>
      </c>
      <c r="EA1866" s="77">
        <f t="shared" si="872"/>
        <v>5.7479375653163925E-2</v>
      </c>
      <c r="EB1866" s="304">
        <f t="shared" si="873"/>
        <v>20.270667090944418</v>
      </c>
      <c r="EC1866" s="77">
        <f t="shared" si="874"/>
        <v>0.24035459217121202</v>
      </c>
      <c r="ED1866" s="304">
        <f t="shared" si="875"/>
        <v>0.26662570778030459</v>
      </c>
      <c r="EE1866" s="77">
        <f t="shared" si="876"/>
        <v>0</v>
      </c>
      <c r="EF1866" s="304">
        <f t="shared" si="877"/>
        <v>0</v>
      </c>
      <c r="EG1866" s="77" t="e">
        <f t="shared" si="878"/>
        <v>#DIV/0!</v>
      </c>
      <c r="EH1866" s="304">
        <f t="shared" si="879"/>
        <v>3.8390903172411965</v>
      </c>
      <c r="EI1866" s="77">
        <f t="shared" si="880"/>
        <v>0.13765017716198424</v>
      </c>
      <c r="EJ1866" s="304">
        <f t="shared" si="881"/>
        <v>9.8423796814724831</v>
      </c>
      <c r="EK1866" s="77">
        <f t="shared" si="882"/>
        <v>0.13175150698776</v>
      </c>
      <c r="EL1866" s="304">
        <f t="shared" si="883"/>
        <v>3.0096974741623654</v>
      </c>
      <c r="EM1866" s="77">
        <f t="shared" si="884"/>
        <v>0.11129551383540694</v>
      </c>
      <c r="EN1866" s="304">
        <f t="shared" si="885"/>
        <v>1.3015548834183317</v>
      </c>
      <c r="EO1866" s="77">
        <f t="shared" si="886"/>
        <v>5.7153573108273611E-2</v>
      </c>
      <c r="EP1866" s="304">
        <f t="shared" si="887"/>
        <v>0</v>
      </c>
      <c r="EQ1866" s="77" t="e">
        <f t="shared" si="888"/>
        <v>#DIV/0!</v>
      </c>
      <c r="ER1866" s="77">
        <f t="shared" si="889"/>
        <v>100</v>
      </c>
      <c r="ES1866" s="77">
        <f t="shared" si="890"/>
        <v>0</v>
      </c>
    </row>
    <row r="1867" spans="1:149" s="77" customFormat="1" x14ac:dyDescent="0.45">
      <c r="A1867" s="78" t="s">
        <v>1498</v>
      </c>
      <c r="B1867" s="178" t="s">
        <v>3426</v>
      </c>
      <c r="C1867" s="77" t="s">
        <v>3441</v>
      </c>
      <c r="D1867" s="77" t="s">
        <v>3825</v>
      </c>
      <c r="E1867" s="78" t="s">
        <v>637</v>
      </c>
      <c r="F1867" s="78" t="s">
        <v>2657</v>
      </c>
      <c r="G1867" s="72" t="s">
        <v>3380</v>
      </c>
      <c r="H1867" s="78" t="s">
        <v>1372</v>
      </c>
      <c r="I1867" s="78">
        <v>6</v>
      </c>
      <c r="J1867" s="300">
        <v>200</v>
      </c>
      <c r="K1867" s="78">
        <v>5</v>
      </c>
      <c r="L1867" s="300">
        <v>1150</v>
      </c>
      <c r="M1867" s="72">
        <v>10</v>
      </c>
      <c r="O1867" s="78" t="s">
        <v>1136</v>
      </c>
      <c r="P1867" s="72" t="s">
        <v>1374</v>
      </c>
      <c r="Q1867" s="125"/>
      <c r="R1867" s="164">
        <v>1.5</v>
      </c>
      <c r="S1867" s="116"/>
      <c r="AA1867" s="202"/>
      <c r="AB1867" s="221"/>
      <c r="AC1867" s="202"/>
      <c r="AD1867" s="202"/>
      <c r="AE1867" s="322">
        <v>0.26688453159041392</v>
      </c>
      <c r="AF1867" s="221">
        <v>0.60566448801742923</v>
      </c>
      <c r="AG1867" s="202">
        <v>0.73311546840958608</v>
      </c>
      <c r="AH1867" s="202">
        <v>0.19934640522875816</v>
      </c>
      <c r="AJ1867" s="104"/>
      <c r="AK1867" s="202"/>
      <c r="AL1867" s="104"/>
      <c r="AQ1867" s="178" t="s">
        <v>824</v>
      </c>
      <c r="AR1867" s="66">
        <v>1.0229999999999999</v>
      </c>
      <c r="AS1867" s="66">
        <v>1.609</v>
      </c>
      <c r="AU1867" s="276">
        <v>533.76906318082786</v>
      </c>
      <c r="AV1867" s="276">
        <v>1466.2309368191723</v>
      </c>
      <c r="AW1867" s="276">
        <v>546.04575163398681</v>
      </c>
      <c r="AX1867" s="95">
        <v>1239.2064363354039</v>
      </c>
      <c r="AY1867" s="276">
        <v>2359.165577342048</v>
      </c>
      <c r="AZ1867" s="95">
        <v>1949.3138623930945</v>
      </c>
      <c r="BA1867" s="178"/>
      <c r="BB1867" s="98" t="s">
        <v>3412</v>
      </c>
      <c r="BC1867" s="270" t="s">
        <v>3453</v>
      </c>
      <c r="BD1867" s="72">
        <v>48.620899999999999</v>
      </c>
      <c r="BE1867" s="72">
        <v>0.36089900000000003</v>
      </c>
      <c r="BF1867" s="72">
        <v>1.1348400000000001</v>
      </c>
      <c r="BG1867" s="72">
        <v>7.1443699999999999E-2</v>
      </c>
      <c r="BH1867" s="72">
        <v>17.776299999999999</v>
      </c>
      <c r="BI1867" s="72">
        <v>0.169652</v>
      </c>
      <c r="BJ1867" s="72">
        <v>3.89012</v>
      </c>
      <c r="BK1867" s="72">
        <v>0.243035</v>
      </c>
      <c r="BL1867" s="72"/>
      <c r="BM1867" s="72"/>
      <c r="BN1867" s="72">
        <v>0.243035</v>
      </c>
      <c r="BO1867" s="72"/>
      <c r="BP1867" s="72"/>
      <c r="BQ1867" s="72"/>
      <c r="BR1867" s="72">
        <v>3.2911199999999998</v>
      </c>
      <c r="BS1867" s="72">
        <v>7.5419E-2</v>
      </c>
      <c r="BT1867" s="72"/>
      <c r="BU1867" s="72"/>
      <c r="BV1867" s="72"/>
      <c r="BW1867" s="72"/>
      <c r="BX1867" s="72">
        <v>9.2106999999999992</v>
      </c>
      <c r="BY1867" s="72">
        <v>0.11196399999999999</v>
      </c>
      <c r="BZ1867" s="72">
        <v>2.6124299999999998</v>
      </c>
      <c r="CA1867" s="72">
        <v>8.5874400000000004E-2</v>
      </c>
      <c r="CB1867" s="72">
        <v>1.1790499999999999</v>
      </c>
      <c r="CC1867" s="72">
        <v>4.7772099999999998E-2</v>
      </c>
      <c r="CD1867" s="72"/>
      <c r="CE1867" s="72"/>
      <c r="CF1867" s="72"/>
      <c r="CG1867" s="72"/>
      <c r="CH1867" s="72"/>
      <c r="CI1867" s="72"/>
      <c r="CJ1867" s="72">
        <v>0.119851</v>
      </c>
      <c r="CK1867" s="72">
        <v>3.1211300000000001E-2</v>
      </c>
      <c r="CL1867" s="72"/>
      <c r="CM1867" s="72"/>
      <c r="CN1867" s="72"/>
      <c r="CO1867" s="72"/>
      <c r="CP1867" s="72"/>
      <c r="CQ1867" s="72"/>
      <c r="CR1867" s="72"/>
      <c r="CS1867" s="72"/>
      <c r="CT1867" s="72"/>
      <c r="CU1867" s="72"/>
      <c r="CV1867" s="72"/>
      <c r="CW1867" s="72"/>
      <c r="CX1867" s="72"/>
      <c r="CY1867" s="72"/>
      <c r="CZ1867" s="72">
        <v>0.115</v>
      </c>
      <c r="DA1867" s="72">
        <v>1.2500000000000001E-2</v>
      </c>
      <c r="DB1867" s="72"/>
      <c r="DC1867" s="72"/>
      <c r="DD1867" s="72"/>
      <c r="DE1867" s="72"/>
      <c r="DF1867" s="72"/>
      <c r="DG1867" s="72"/>
      <c r="DH1867" s="78">
        <f t="shared" si="867"/>
        <v>88.193346000000005</v>
      </c>
      <c r="DJ1867" s="96">
        <f t="shared" si="868"/>
        <v>11.806653999999995</v>
      </c>
      <c r="DK1867" s="72"/>
      <c r="DL1867" s="77" t="s">
        <v>3452</v>
      </c>
      <c r="DO1867" s="358">
        <v>2.58</v>
      </c>
      <c r="DP1867" s="72"/>
      <c r="DQ1867" s="374">
        <v>4.9000000000000002E-2</v>
      </c>
      <c r="DR1867" s="72">
        <v>4.8999999999999998E-3</v>
      </c>
      <c r="DS1867" s="246"/>
      <c r="DU1867" s="96"/>
      <c r="DW1867" s="178"/>
      <c r="DX1867" s="304">
        <f t="shared" si="869"/>
        <v>55.129896080822235</v>
      </c>
      <c r="DY1867" s="77">
        <f t="shared" si="870"/>
        <v>0.40921341163311797</v>
      </c>
      <c r="DZ1867" s="304">
        <f t="shared" si="871"/>
        <v>1.2867637429245511</v>
      </c>
      <c r="EA1867" s="77">
        <f t="shared" si="872"/>
        <v>8.1008038860437365E-2</v>
      </c>
      <c r="EB1867" s="304">
        <f t="shared" si="873"/>
        <v>20.156055764116264</v>
      </c>
      <c r="EC1867" s="77">
        <f t="shared" si="874"/>
        <v>0.19236371868689506</v>
      </c>
      <c r="ED1867" s="304">
        <f t="shared" si="875"/>
        <v>0.27557067627301496</v>
      </c>
      <c r="EE1867" s="77">
        <f t="shared" si="876"/>
        <v>0</v>
      </c>
      <c r="EF1867" s="304">
        <f t="shared" si="877"/>
        <v>0</v>
      </c>
      <c r="EG1867" s="77" t="e">
        <f t="shared" si="878"/>
        <v>#DIV/0!</v>
      </c>
      <c r="EH1867" s="304">
        <f t="shared" si="879"/>
        <v>3.7317100997619477</v>
      </c>
      <c r="EI1867" s="77">
        <f t="shared" si="880"/>
        <v>8.5515521771903288E-2</v>
      </c>
      <c r="EJ1867" s="304">
        <f t="shared" si="881"/>
        <v>10.443758421411973</v>
      </c>
      <c r="EK1867" s="77">
        <f t="shared" si="882"/>
        <v>0.12695288825984671</v>
      </c>
      <c r="EL1867" s="304">
        <f t="shared" si="883"/>
        <v>2.962162247478398</v>
      </c>
      <c r="EM1867" s="77">
        <f t="shared" si="884"/>
        <v>9.7370611156991374E-2</v>
      </c>
      <c r="EN1867" s="304">
        <f t="shared" si="885"/>
        <v>1.3368922412808784</v>
      </c>
      <c r="EO1867" s="77">
        <f t="shared" si="886"/>
        <v>5.4167465196297233E-2</v>
      </c>
      <c r="EP1867" s="304">
        <f t="shared" si="887"/>
        <v>0</v>
      </c>
      <c r="EQ1867" s="77" t="e">
        <f t="shared" si="888"/>
        <v>#DIV/0!</v>
      </c>
      <c r="ER1867" s="77">
        <f t="shared" si="889"/>
        <v>100</v>
      </c>
      <c r="ES1867" s="77">
        <f t="shared" si="890"/>
        <v>0</v>
      </c>
    </row>
    <row r="1868" spans="1:149" s="77" customFormat="1" x14ac:dyDescent="0.45">
      <c r="A1868" s="78" t="s">
        <v>1498</v>
      </c>
      <c r="B1868" s="178" t="s">
        <v>3426</v>
      </c>
      <c r="C1868" s="77" t="s">
        <v>3441</v>
      </c>
      <c r="D1868" s="77" t="s">
        <v>3825</v>
      </c>
      <c r="E1868" s="78" t="s">
        <v>637</v>
      </c>
      <c r="F1868" s="78" t="s">
        <v>2658</v>
      </c>
      <c r="G1868" s="72" t="s">
        <v>3380</v>
      </c>
      <c r="H1868" s="78" t="s">
        <v>1372</v>
      </c>
      <c r="I1868" s="78">
        <v>12</v>
      </c>
      <c r="J1868" s="300">
        <v>200</v>
      </c>
      <c r="K1868" s="78">
        <v>5</v>
      </c>
      <c r="L1868" s="300">
        <v>1150</v>
      </c>
      <c r="M1868" s="72">
        <v>10</v>
      </c>
      <c r="O1868" s="78" t="s">
        <v>3304</v>
      </c>
      <c r="P1868" s="72" t="s">
        <v>1374</v>
      </c>
      <c r="Q1868" s="125"/>
      <c r="R1868" s="164">
        <v>1.7</v>
      </c>
      <c r="S1868" s="116"/>
      <c r="AA1868" s="202"/>
      <c r="AB1868" s="221"/>
      <c r="AC1868" s="202"/>
      <c r="AD1868" s="202"/>
      <c r="AE1868" s="322">
        <v>0.52923076923076917</v>
      </c>
      <c r="AF1868" s="221">
        <v>0.39589743589743587</v>
      </c>
      <c r="AG1868" s="202">
        <v>0.47076923076923077</v>
      </c>
      <c r="AH1868" s="202">
        <v>0.1046153846153846</v>
      </c>
      <c r="AJ1868" s="104"/>
      <c r="AK1868" s="202"/>
      <c r="AL1868" s="104"/>
      <c r="AQ1868" s="178" t="s">
        <v>824</v>
      </c>
      <c r="AR1868" s="66">
        <v>0.99960000000000004</v>
      </c>
      <c r="AS1868" s="66">
        <v>1.633</v>
      </c>
      <c r="AU1868" s="276">
        <v>1058.4615384615383</v>
      </c>
      <c r="AV1868" s="276">
        <v>941.53846153846166</v>
      </c>
      <c r="AW1868" s="276">
        <v>1058.0381538461538</v>
      </c>
      <c r="AX1868" s="95">
        <v>791.57536453508999</v>
      </c>
      <c r="AY1868" s="276">
        <v>1537.532307692308</v>
      </c>
      <c r="AZ1868" s="95">
        <v>1293.1838436309756</v>
      </c>
      <c r="BA1868" s="178"/>
      <c r="BB1868" s="98" t="s">
        <v>3412</v>
      </c>
      <c r="BC1868" s="270" t="s">
        <v>3453</v>
      </c>
      <c r="BD1868" s="72">
        <v>49.476999999999997</v>
      </c>
      <c r="BE1868" s="72">
        <v>0.46820699999999998</v>
      </c>
      <c r="BF1868" s="72">
        <v>1.1281300000000001</v>
      </c>
      <c r="BG1868" s="72">
        <v>6.3359200000000004E-2</v>
      </c>
      <c r="BH1868" s="72">
        <v>17.909099999999999</v>
      </c>
      <c r="BI1868" s="72">
        <v>0.14902299999999999</v>
      </c>
      <c r="BJ1868" s="72"/>
      <c r="BK1868" s="72"/>
      <c r="BL1868" s="72"/>
      <c r="BM1868" s="72"/>
      <c r="BN1868" s="72">
        <v>0.31404900000000002</v>
      </c>
      <c r="BO1868" s="72"/>
      <c r="BP1868" s="72"/>
      <c r="BQ1868" s="72"/>
      <c r="BR1868" s="72">
        <v>3.4907300000000001</v>
      </c>
      <c r="BS1868" s="72">
        <v>0.143232</v>
      </c>
      <c r="BT1868" s="72"/>
      <c r="BU1868" s="72"/>
      <c r="BV1868" s="72"/>
      <c r="BW1868" s="72"/>
      <c r="BX1868" s="72">
        <v>8.7934099999999997</v>
      </c>
      <c r="BY1868" s="72">
        <v>0.129494</v>
      </c>
      <c r="BZ1868" s="72">
        <v>2.6855799999999999</v>
      </c>
      <c r="CA1868" s="72">
        <v>0.119849</v>
      </c>
      <c r="CB1868" s="72">
        <v>1.1716</v>
      </c>
      <c r="CC1868" s="72">
        <v>6.4622399999999997E-2</v>
      </c>
      <c r="CD1868" s="72"/>
      <c r="CE1868" s="72"/>
      <c r="CF1868" s="72"/>
      <c r="CG1868" s="72"/>
      <c r="CH1868" s="72"/>
      <c r="CI1868" s="72"/>
      <c r="CJ1868" s="72">
        <v>9.3633900000000006E-2</v>
      </c>
      <c r="CK1868" s="72">
        <v>2.5967799999999999E-2</v>
      </c>
      <c r="CL1868" s="72"/>
      <c r="CM1868" s="72"/>
      <c r="CN1868" s="72"/>
      <c r="CO1868" s="72"/>
      <c r="CP1868" s="72"/>
      <c r="CQ1868" s="72"/>
      <c r="CR1868" s="72"/>
      <c r="CS1868" s="72"/>
      <c r="CT1868" s="72"/>
      <c r="CU1868" s="72"/>
      <c r="CV1868" s="72"/>
      <c r="CW1868" s="72"/>
      <c r="CX1868" s="72"/>
      <c r="CY1868" s="72"/>
      <c r="CZ1868" s="72">
        <v>0.16400000000000001</v>
      </c>
      <c r="DA1868" s="72">
        <v>1.78E-2</v>
      </c>
      <c r="DB1868" s="72"/>
      <c r="DC1868" s="72"/>
      <c r="DD1868" s="72"/>
      <c r="DE1868" s="72"/>
      <c r="DF1868" s="72"/>
      <c r="DG1868" s="72"/>
      <c r="DH1868" s="78">
        <f t="shared" si="867"/>
        <v>85.22723289999999</v>
      </c>
      <c r="DJ1868" s="96">
        <f t="shared" si="868"/>
        <v>14.77276710000001</v>
      </c>
      <c r="DK1868" s="72"/>
      <c r="DL1868" s="77" t="s">
        <v>3452</v>
      </c>
      <c r="DO1868" s="358">
        <v>2.39</v>
      </c>
      <c r="DP1868" s="72"/>
      <c r="DQ1868" s="374">
        <v>3.4500000000000003E-2</v>
      </c>
      <c r="DR1868" s="72">
        <v>3.3999999999999998E-3</v>
      </c>
      <c r="DS1868" s="246"/>
      <c r="DU1868" s="96"/>
      <c r="DW1868" s="178"/>
      <c r="DX1868" s="304">
        <f t="shared" si="869"/>
        <v>58.053040461906171</v>
      </c>
      <c r="DY1868" s="77">
        <f t="shared" si="870"/>
        <v>0.5493631367210563</v>
      </c>
      <c r="DZ1868" s="304">
        <f t="shared" si="871"/>
        <v>1.3236731518946219</v>
      </c>
      <c r="EA1868" s="77">
        <f t="shared" si="872"/>
        <v>7.4341496073610069E-2</v>
      </c>
      <c r="EB1868" s="304">
        <f t="shared" si="873"/>
        <v>21.013353819680329</v>
      </c>
      <c r="EC1868" s="77">
        <f t="shared" si="874"/>
        <v>0.17485373504364943</v>
      </c>
      <c r="ED1868" s="304">
        <f t="shared" si="875"/>
        <v>0.36848433219518506</v>
      </c>
      <c r="EE1868" s="77">
        <f t="shared" si="876"/>
        <v>0</v>
      </c>
      <c r="EF1868" s="304">
        <f t="shared" si="877"/>
        <v>0</v>
      </c>
      <c r="EG1868" s="77" t="e">
        <f t="shared" si="878"/>
        <v>#DIV/0!</v>
      </c>
      <c r="EH1868" s="304">
        <f t="shared" si="879"/>
        <v>4.0957917806574713</v>
      </c>
      <c r="EI1868" s="77">
        <f t="shared" si="880"/>
        <v>0.16805895853507172</v>
      </c>
      <c r="EJ1868" s="304">
        <f t="shared" si="881"/>
        <v>10.317605888152682</v>
      </c>
      <c r="EK1868" s="77">
        <f t="shared" si="882"/>
        <v>0.15193969766910032</v>
      </c>
      <c r="EL1868" s="304">
        <f t="shared" si="883"/>
        <v>3.151082005854962</v>
      </c>
      <c r="EM1868" s="77">
        <f t="shared" si="884"/>
        <v>0.14062289238068176</v>
      </c>
      <c r="EN1868" s="304">
        <f t="shared" si="885"/>
        <v>1.3746779757295162</v>
      </c>
      <c r="EO1868" s="77">
        <f t="shared" si="886"/>
        <v>7.5823651432897821E-2</v>
      </c>
      <c r="EP1868" s="304">
        <f t="shared" si="887"/>
        <v>0</v>
      </c>
      <c r="EQ1868" s="77" t="e">
        <f t="shared" si="888"/>
        <v>#DIV/0!</v>
      </c>
      <c r="ER1868" s="77">
        <f t="shared" si="889"/>
        <v>100</v>
      </c>
      <c r="ES1868" s="77">
        <f t="shared" si="890"/>
        <v>0</v>
      </c>
    </row>
    <row r="1869" spans="1:149" s="77" customFormat="1" x14ac:dyDescent="0.45">
      <c r="A1869" s="78" t="s">
        <v>1498</v>
      </c>
      <c r="B1869" s="178" t="s">
        <v>3426</v>
      </c>
      <c r="C1869" s="77" t="s">
        <v>3441</v>
      </c>
      <c r="D1869" s="77" t="s">
        <v>3825</v>
      </c>
      <c r="E1869" s="78" t="s">
        <v>637</v>
      </c>
      <c r="F1869" s="78" t="s">
        <v>2659</v>
      </c>
      <c r="G1869" s="72" t="s">
        <v>3380</v>
      </c>
      <c r="H1869" s="78" t="s">
        <v>1372</v>
      </c>
      <c r="I1869" s="78">
        <v>12</v>
      </c>
      <c r="J1869" s="300">
        <v>250</v>
      </c>
      <c r="K1869" s="78">
        <v>5</v>
      </c>
      <c r="L1869" s="300">
        <v>1150</v>
      </c>
      <c r="M1869" s="72">
        <v>10</v>
      </c>
      <c r="O1869" s="78" t="s">
        <v>1135</v>
      </c>
      <c r="P1869" s="72" t="s">
        <v>1374</v>
      </c>
      <c r="Q1869" s="125"/>
      <c r="R1869" s="164">
        <v>1.4</v>
      </c>
      <c r="S1869" s="116"/>
      <c r="AA1869" s="202"/>
      <c r="AB1869" s="221"/>
      <c r="AC1869" s="202"/>
      <c r="AD1869" s="202"/>
      <c r="AE1869" s="322">
        <v>0.23454157782515991</v>
      </c>
      <c r="AF1869" s="221">
        <v>0.64179104477611937</v>
      </c>
      <c r="AG1869" s="202">
        <v>0.76545842217484006</v>
      </c>
      <c r="AH1869" s="202">
        <v>0.22174840085287845</v>
      </c>
      <c r="AJ1869" s="104"/>
      <c r="AK1869" s="202"/>
      <c r="AL1869" s="104"/>
      <c r="AQ1869" s="178" t="s">
        <v>824</v>
      </c>
      <c r="AR1869" s="66">
        <v>1.0529999999999999</v>
      </c>
      <c r="AS1869" s="66">
        <v>1.8280000000000001</v>
      </c>
      <c r="AU1869" s="276">
        <v>586.35394456289976</v>
      </c>
      <c r="AV1869" s="276">
        <v>1913.6460554371001</v>
      </c>
      <c r="AW1869" s="276">
        <v>617.43070362473338</v>
      </c>
      <c r="AX1869" s="95">
        <v>1689.5258893839275</v>
      </c>
      <c r="AY1869" s="276">
        <v>3498.144989339019</v>
      </c>
      <c r="AZ1869" s="95">
        <v>2933.3271755799856</v>
      </c>
      <c r="BA1869" s="178"/>
      <c r="BB1869" s="98" t="s">
        <v>3412</v>
      </c>
      <c r="BC1869" s="270" t="s">
        <v>3453</v>
      </c>
      <c r="BD1869" s="72">
        <v>48.607300000000002</v>
      </c>
      <c r="BE1869" s="72">
        <v>0.38176500000000002</v>
      </c>
      <c r="BF1869" s="72">
        <v>1.1263799999999999</v>
      </c>
      <c r="BG1869" s="72">
        <v>7.4499700000000002E-2</v>
      </c>
      <c r="BH1869" s="72">
        <v>18.5091</v>
      </c>
      <c r="BI1869" s="72">
        <v>0.31801800000000002</v>
      </c>
      <c r="BJ1869" s="72">
        <v>3.6479300000000001</v>
      </c>
      <c r="BK1869" s="72">
        <v>0.211754</v>
      </c>
      <c r="BL1869" s="72"/>
      <c r="BM1869" s="72"/>
      <c r="BN1869" s="72">
        <v>0.211754</v>
      </c>
      <c r="BO1869" s="72"/>
      <c r="BP1869" s="72"/>
      <c r="BQ1869" s="72"/>
      <c r="BR1869" s="72">
        <v>3.2658999999999998</v>
      </c>
      <c r="BS1869" s="72">
        <v>0.10642699999999999</v>
      </c>
      <c r="BT1869" s="72"/>
      <c r="BU1869" s="72"/>
      <c r="BV1869" s="72"/>
      <c r="BW1869" s="72"/>
      <c r="BX1869" s="72">
        <v>8.9924099999999996</v>
      </c>
      <c r="BY1869" s="72">
        <v>9.1763700000000004E-2</v>
      </c>
      <c r="BZ1869" s="72">
        <v>2.6879400000000002</v>
      </c>
      <c r="CA1869" s="72">
        <v>0.11854099999999999</v>
      </c>
      <c r="CB1869" s="72">
        <v>1.19346</v>
      </c>
      <c r="CC1869" s="72">
        <v>5.2706500000000003E-2</v>
      </c>
      <c r="CD1869" s="72"/>
      <c r="CE1869" s="72"/>
      <c r="CF1869" s="72"/>
      <c r="CG1869" s="72"/>
      <c r="CH1869" s="72"/>
      <c r="CI1869" s="72"/>
      <c r="CJ1869" s="72">
        <v>9.2385400000000006E-2</v>
      </c>
      <c r="CK1869" s="72">
        <v>2.77156E-2</v>
      </c>
      <c r="CL1869" s="72"/>
      <c r="CM1869" s="72"/>
      <c r="CN1869" s="72"/>
      <c r="CO1869" s="72"/>
      <c r="CP1869" s="72"/>
      <c r="CQ1869" s="72"/>
      <c r="CR1869" s="72"/>
      <c r="CS1869" s="72"/>
      <c r="CT1869" s="72"/>
      <c r="CU1869" s="72"/>
      <c r="CV1869" s="72"/>
      <c r="CW1869" s="72"/>
      <c r="CX1869" s="72"/>
      <c r="CY1869" s="72"/>
      <c r="CZ1869" s="72">
        <v>0.14799999999999999</v>
      </c>
      <c r="DA1869" s="72">
        <v>1.5299999999999999E-2</v>
      </c>
      <c r="DB1869" s="72"/>
      <c r="DC1869" s="72"/>
      <c r="DD1869" s="72"/>
      <c r="DE1869" s="72"/>
      <c r="DF1869" s="72"/>
      <c r="DG1869" s="72"/>
      <c r="DH1869" s="78">
        <f t="shared" si="867"/>
        <v>88.482559399999985</v>
      </c>
      <c r="DJ1869" s="96">
        <f t="shared" si="868"/>
        <v>11.517440600000015</v>
      </c>
      <c r="DK1869" s="72"/>
      <c r="DL1869" s="77" t="s">
        <v>3452</v>
      </c>
      <c r="DO1869" s="358">
        <v>2.62</v>
      </c>
      <c r="DP1869" s="72"/>
      <c r="DQ1869" s="374">
        <v>6.0999999999999999E-2</v>
      </c>
      <c r="DR1869" s="72">
        <v>6.1000000000000004E-3</v>
      </c>
      <c r="DS1869" s="246"/>
      <c r="DU1869" s="96"/>
      <c r="DW1869" s="178"/>
      <c r="DX1869" s="304">
        <f t="shared" si="869"/>
        <v>54.93432867404151</v>
      </c>
      <c r="DY1869" s="77">
        <f t="shared" si="870"/>
        <v>0.43145790830277458</v>
      </c>
      <c r="DZ1869" s="304">
        <f t="shared" si="871"/>
        <v>1.2729966307914011</v>
      </c>
      <c r="EA1869" s="77">
        <f t="shared" si="872"/>
        <v>8.4197044598599183E-2</v>
      </c>
      <c r="EB1869" s="304">
        <f t="shared" si="873"/>
        <v>20.918359646816459</v>
      </c>
      <c r="EC1869" s="77">
        <f t="shared" si="874"/>
        <v>0.35941320205527427</v>
      </c>
      <c r="ED1869" s="304">
        <f t="shared" si="875"/>
        <v>0.23931721848452775</v>
      </c>
      <c r="EE1869" s="77">
        <f t="shared" si="876"/>
        <v>0</v>
      </c>
      <c r="EF1869" s="304">
        <f t="shared" si="877"/>
        <v>0</v>
      </c>
      <c r="EG1869" s="77" t="e">
        <f t="shared" si="878"/>
        <v>#DIV/0!</v>
      </c>
      <c r="EH1869" s="304">
        <f t="shared" si="879"/>
        <v>3.6910098692285342</v>
      </c>
      <c r="EI1869" s="77">
        <f t="shared" si="880"/>
        <v>0.12028020066517199</v>
      </c>
      <c r="EJ1869" s="304">
        <f t="shared" si="881"/>
        <v>10.162918049587974</v>
      </c>
      <c r="EK1869" s="77">
        <f t="shared" si="882"/>
        <v>0.10370823428057395</v>
      </c>
      <c r="EL1869" s="304">
        <f t="shared" si="883"/>
        <v>3.0378189987121922</v>
      </c>
      <c r="EM1869" s="77">
        <f t="shared" si="884"/>
        <v>0.13397103429627966</v>
      </c>
      <c r="EN1869" s="304">
        <f t="shared" si="885"/>
        <v>1.3488081810617247</v>
      </c>
      <c r="EO1869" s="77">
        <f t="shared" si="886"/>
        <v>5.9567106057287052E-2</v>
      </c>
      <c r="EP1869" s="304">
        <f t="shared" si="887"/>
        <v>0</v>
      </c>
      <c r="EQ1869" s="77" t="e">
        <f t="shared" si="888"/>
        <v>#DIV/0!</v>
      </c>
      <c r="ER1869" s="77">
        <f t="shared" si="889"/>
        <v>100</v>
      </c>
      <c r="ES1869" s="77">
        <f t="shared" si="890"/>
        <v>0</v>
      </c>
    </row>
    <row r="1870" spans="1:149" s="77" customFormat="1" x14ac:dyDescent="0.45">
      <c r="A1870" s="78" t="s">
        <v>1498</v>
      </c>
      <c r="B1870" s="178" t="s">
        <v>3426</v>
      </c>
      <c r="C1870" s="77" t="s">
        <v>3441</v>
      </c>
      <c r="D1870" s="77" t="s">
        <v>3825</v>
      </c>
      <c r="E1870" s="78" t="s">
        <v>637</v>
      </c>
      <c r="F1870" s="78" t="s">
        <v>2660</v>
      </c>
      <c r="G1870" s="72" t="s">
        <v>3380</v>
      </c>
      <c r="H1870" s="78" t="s">
        <v>1372</v>
      </c>
      <c r="I1870" s="78">
        <v>12</v>
      </c>
      <c r="J1870" s="300">
        <v>300</v>
      </c>
      <c r="K1870" s="78">
        <v>5</v>
      </c>
      <c r="L1870" s="300">
        <v>1150</v>
      </c>
      <c r="M1870" s="72">
        <v>10</v>
      </c>
      <c r="O1870" s="78" t="s">
        <v>1134</v>
      </c>
      <c r="P1870" s="72" t="s">
        <v>1374</v>
      </c>
      <c r="Q1870" s="125"/>
      <c r="R1870" s="164">
        <v>1.3</v>
      </c>
      <c r="S1870" s="116"/>
      <c r="AA1870" s="202"/>
      <c r="AB1870" s="221"/>
      <c r="AC1870" s="202"/>
      <c r="AD1870" s="202"/>
      <c r="AE1870" s="322">
        <v>0.42212674543501616</v>
      </c>
      <c r="AF1870" s="221">
        <v>0.50375939849624063</v>
      </c>
      <c r="AG1870" s="202">
        <v>0.57787325456498395</v>
      </c>
      <c r="AH1870" s="202">
        <v>0.1460794844253491</v>
      </c>
      <c r="AJ1870" s="104"/>
      <c r="AK1870" s="202"/>
      <c r="AL1870" s="104"/>
      <c r="AQ1870" s="178" t="s">
        <v>824</v>
      </c>
      <c r="AR1870" s="66">
        <v>1.054</v>
      </c>
      <c r="AS1870" s="66">
        <v>2.1110000000000002</v>
      </c>
      <c r="AU1870" s="276">
        <v>1266.3802363050486</v>
      </c>
      <c r="AV1870" s="276">
        <v>1733.6197636949514</v>
      </c>
      <c r="AW1870" s="276">
        <v>1334.7647690655213</v>
      </c>
      <c r="AX1870" s="95">
        <v>1592.9260136367736</v>
      </c>
      <c r="AY1870" s="276">
        <v>3659.6713211600427</v>
      </c>
      <c r="AZ1870" s="95">
        <v>3190.6114514996357</v>
      </c>
      <c r="BA1870" s="178"/>
      <c r="BB1870" s="98" t="s">
        <v>3412</v>
      </c>
      <c r="BC1870" s="270" t="s">
        <v>3453</v>
      </c>
      <c r="BD1870" s="72">
        <v>48.925600000000003</v>
      </c>
      <c r="BE1870" s="72">
        <v>0.30161399999999999</v>
      </c>
      <c r="BF1870" s="72">
        <v>1.1347499999999999</v>
      </c>
      <c r="BG1870" s="72">
        <v>5.2781399999999999E-2</v>
      </c>
      <c r="BH1870" s="72">
        <v>18.458400000000001</v>
      </c>
      <c r="BI1870" s="72">
        <v>0.22490199999999999</v>
      </c>
      <c r="BJ1870" s="72">
        <v>3.3980100000000002</v>
      </c>
      <c r="BK1870" s="72">
        <v>0.222299</v>
      </c>
      <c r="BL1870" s="72"/>
      <c r="BM1870" s="72"/>
      <c r="BN1870" s="72">
        <v>0.222299</v>
      </c>
      <c r="BO1870" s="72"/>
      <c r="BP1870" s="72"/>
      <c r="BQ1870" s="72"/>
      <c r="BR1870" s="72">
        <v>3.18797</v>
      </c>
      <c r="BS1870" s="72">
        <v>0.108116</v>
      </c>
      <c r="BT1870" s="72"/>
      <c r="BU1870" s="72"/>
      <c r="BV1870" s="72"/>
      <c r="BW1870" s="72"/>
      <c r="BX1870" s="72">
        <v>8.8752099999999992</v>
      </c>
      <c r="BY1870" s="72">
        <v>8.0340999999999996E-2</v>
      </c>
      <c r="BZ1870" s="72">
        <v>2.6516799999999998</v>
      </c>
      <c r="CA1870" s="72">
        <v>9.9506899999999995E-2</v>
      </c>
      <c r="CB1870" s="72">
        <v>1.1704600000000001</v>
      </c>
      <c r="CC1870" s="72">
        <v>4.6530299999999997E-2</v>
      </c>
      <c r="CD1870" s="72"/>
      <c r="CE1870" s="72"/>
      <c r="CF1870" s="72"/>
      <c r="CG1870" s="72"/>
      <c r="CH1870" s="72"/>
      <c r="CI1870" s="72"/>
      <c r="CJ1870" s="72">
        <v>7.7404000000000001E-2</v>
      </c>
      <c r="CK1870" s="72">
        <v>2.69666E-2</v>
      </c>
      <c r="CL1870" s="72"/>
      <c r="CM1870" s="72"/>
      <c r="CN1870" s="72"/>
      <c r="CO1870" s="72"/>
      <c r="CP1870" s="72"/>
      <c r="CQ1870" s="72"/>
      <c r="CR1870" s="72"/>
      <c r="CS1870" s="72"/>
      <c r="CT1870" s="72"/>
      <c r="CU1870" s="72"/>
      <c r="CV1870" s="72"/>
      <c r="CW1870" s="72"/>
      <c r="CX1870" s="72"/>
      <c r="CY1870" s="72"/>
      <c r="CZ1870" s="72">
        <v>0.13300000000000001</v>
      </c>
      <c r="DA1870" s="72">
        <v>2.4400000000000002E-2</v>
      </c>
      <c r="DB1870" s="72"/>
      <c r="DC1870" s="72"/>
      <c r="DD1870" s="72"/>
      <c r="DE1870" s="72"/>
      <c r="DF1870" s="72"/>
      <c r="DG1870" s="72"/>
      <c r="DH1870" s="78">
        <f t="shared" si="867"/>
        <v>88.234783000000007</v>
      </c>
      <c r="DJ1870" s="96">
        <f t="shared" si="868"/>
        <v>11.765216999999993</v>
      </c>
      <c r="DK1870" s="72"/>
      <c r="DL1870" s="77" t="s">
        <v>3452</v>
      </c>
      <c r="DO1870" s="358">
        <v>2.54</v>
      </c>
      <c r="DP1870" s="72"/>
      <c r="DQ1870" s="374">
        <v>7.4999999999999997E-2</v>
      </c>
      <c r="DR1870" s="72">
        <v>7.4999999999999997E-3</v>
      </c>
      <c r="DS1870" s="246"/>
      <c r="DU1870" s="96"/>
      <c r="DW1870" s="178"/>
      <c r="DX1870" s="304">
        <f t="shared" si="869"/>
        <v>55.449334532845171</v>
      </c>
      <c r="DY1870" s="77">
        <f t="shared" si="870"/>
        <v>0.34183118011408264</v>
      </c>
      <c r="DZ1870" s="304">
        <f t="shared" si="871"/>
        <v>1.2860574497021202</v>
      </c>
      <c r="EA1870" s="77">
        <f t="shared" si="872"/>
        <v>5.9819266513071151E-2</v>
      </c>
      <c r="EB1870" s="304">
        <f t="shared" si="873"/>
        <v>20.919641180508144</v>
      </c>
      <c r="EC1870" s="77">
        <f t="shared" si="874"/>
        <v>0.25489040982851396</v>
      </c>
      <c r="ED1870" s="304">
        <f t="shared" si="875"/>
        <v>0.25194032607299549</v>
      </c>
      <c r="EE1870" s="77">
        <f t="shared" si="876"/>
        <v>0</v>
      </c>
      <c r="EF1870" s="304">
        <f t="shared" si="877"/>
        <v>0</v>
      </c>
      <c r="EG1870" s="77" t="e">
        <f t="shared" si="878"/>
        <v>#DIV/0!</v>
      </c>
      <c r="EH1870" s="304">
        <f t="shared" si="879"/>
        <v>3.6130535958817962</v>
      </c>
      <c r="EI1870" s="77">
        <f t="shared" si="880"/>
        <v>0.12253217645472081</v>
      </c>
      <c r="EJ1870" s="304">
        <f t="shared" si="881"/>
        <v>10.058629599621725</v>
      </c>
      <c r="EK1870" s="77">
        <f t="shared" si="882"/>
        <v>9.1053660776838963E-2</v>
      </c>
      <c r="EL1870" s="304">
        <f t="shared" si="883"/>
        <v>3.0052547417723003</v>
      </c>
      <c r="EM1870" s="77">
        <f t="shared" si="884"/>
        <v>0.11277513993546058</v>
      </c>
      <c r="EN1870" s="304">
        <f t="shared" si="885"/>
        <v>1.3265290174737552</v>
      </c>
      <c r="EO1870" s="77">
        <f t="shared" si="886"/>
        <v>5.2734645474223005E-2</v>
      </c>
      <c r="EP1870" s="304">
        <f t="shared" si="887"/>
        <v>0</v>
      </c>
      <c r="EQ1870" s="77" t="e">
        <f t="shared" si="888"/>
        <v>#DIV/0!</v>
      </c>
      <c r="ER1870" s="77">
        <f t="shared" si="889"/>
        <v>100</v>
      </c>
      <c r="ES1870" s="77">
        <f t="shared" si="890"/>
        <v>0</v>
      </c>
    </row>
    <row r="1871" spans="1:149" s="77" customFormat="1" x14ac:dyDescent="0.45">
      <c r="A1871" s="78" t="s">
        <v>1498</v>
      </c>
      <c r="B1871" s="178" t="s">
        <v>3426</v>
      </c>
      <c r="C1871" s="77" t="s">
        <v>3441</v>
      </c>
      <c r="D1871" s="77" t="s">
        <v>3825</v>
      </c>
      <c r="E1871" s="78" t="s">
        <v>637</v>
      </c>
      <c r="F1871" s="78" t="s">
        <v>2661</v>
      </c>
      <c r="G1871" s="72" t="s">
        <v>3380</v>
      </c>
      <c r="H1871" s="78" t="s">
        <v>1372</v>
      </c>
      <c r="I1871" s="78">
        <v>15</v>
      </c>
      <c r="J1871" s="300">
        <v>26</v>
      </c>
      <c r="K1871" s="78">
        <v>5</v>
      </c>
      <c r="L1871" s="300">
        <v>1150</v>
      </c>
      <c r="M1871" s="72">
        <v>10</v>
      </c>
      <c r="O1871" s="78" t="s">
        <v>3304</v>
      </c>
      <c r="P1871" s="72" t="s">
        <v>1374</v>
      </c>
      <c r="Q1871" s="125"/>
      <c r="R1871" s="164">
        <v>1.7</v>
      </c>
      <c r="S1871" s="116"/>
      <c r="AA1871" s="202"/>
      <c r="AB1871" s="221"/>
      <c r="AC1871" s="202"/>
      <c r="AD1871" s="202"/>
      <c r="AE1871" s="322">
        <v>0.81395348837209303</v>
      </c>
      <c r="AF1871" s="221">
        <v>7.0824524312896403E-2</v>
      </c>
      <c r="AG1871" s="202">
        <v>0.18604651162790697</v>
      </c>
      <c r="AH1871" s="202">
        <v>8.4566596194503175E-3</v>
      </c>
      <c r="AJ1871" s="104"/>
      <c r="AK1871" s="202"/>
      <c r="AL1871" s="104"/>
      <c r="AQ1871" s="178" t="s">
        <v>824</v>
      </c>
      <c r="AR1871" s="66">
        <v>0.99199999999999999</v>
      </c>
      <c r="AS1871" s="66">
        <v>1.0589999999999999</v>
      </c>
      <c r="AU1871" s="276">
        <v>211.62790697674419</v>
      </c>
      <c r="AV1871" s="276">
        <v>48.372093023255815</v>
      </c>
      <c r="AW1871" s="276">
        <v>209.93488372093023</v>
      </c>
      <c r="AX1871" s="95">
        <v>24.460942496996442</v>
      </c>
      <c r="AY1871" s="276">
        <v>51.226046511627906</v>
      </c>
      <c r="AZ1871" s="95">
        <v>19.901553538474744</v>
      </c>
      <c r="BA1871" s="178"/>
      <c r="BB1871" s="98" t="s">
        <v>3412</v>
      </c>
      <c r="BC1871" s="270" t="s">
        <v>3453</v>
      </c>
      <c r="BD1871" s="72">
        <v>50.535200000000003</v>
      </c>
      <c r="BE1871" s="72">
        <v>0.20930399999999999</v>
      </c>
      <c r="BF1871" s="72">
        <v>1.1112599999999999</v>
      </c>
      <c r="BG1871" s="72">
        <v>6.0582999999999998E-2</v>
      </c>
      <c r="BH1871" s="72">
        <v>18.461600000000001</v>
      </c>
      <c r="BI1871" s="72">
        <v>7.5604199999999996E-2</v>
      </c>
      <c r="BJ1871" s="72"/>
      <c r="BK1871" s="72"/>
      <c r="BL1871" s="72"/>
      <c r="BM1871" s="72"/>
      <c r="BN1871" s="72">
        <v>9.0534100000000006E-2</v>
      </c>
      <c r="BO1871" s="72"/>
      <c r="BP1871" s="72"/>
      <c r="BQ1871" s="72"/>
      <c r="BR1871" s="72">
        <v>3.1429800000000001</v>
      </c>
      <c r="BS1871" s="72">
        <v>1.83841E-2</v>
      </c>
      <c r="BT1871" s="72"/>
      <c r="BU1871" s="72"/>
      <c r="BV1871" s="72"/>
      <c r="BW1871" s="72"/>
      <c r="BX1871" s="72">
        <v>9.18187</v>
      </c>
      <c r="BY1871" s="72">
        <v>5.6725299999999999E-2</v>
      </c>
      <c r="BZ1871" s="72">
        <v>2.7879700000000001</v>
      </c>
      <c r="CA1871" s="72">
        <v>7.1865299999999993E-2</v>
      </c>
      <c r="CB1871" s="72">
        <v>1.2536400000000001</v>
      </c>
      <c r="CC1871" s="72">
        <v>2.6240099999999999E-2</v>
      </c>
      <c r="CD1871" s="72"/>
      <c r="CE1871" s="72"/>
      <c r="CF1871" s="72"/>
      <c r="CG1871" s="72"/>
      <c r="CH1871" s="72"/>
      <c r="CI1871" s="72"/>
      <c r="CJ1871" s="72">
        <v>1.4981400000000001E-2</v>
      </c>
      <c r="CK1871" s="72">
        <v>6.2422600000000003E-3</v>
      </c>
      <c r="CL1871" s="72"/>
      <c r="CM1871" s="72"/>
      <c r="CN1871" s="72"/>
      <c r="CO1871" s="72"/>
      <c r="CP1871" s="72"/>
      <c r="CQ1871" s="72"/>
      <c r="CR1871" s="72"/>
      <c r="CS1871" s="72"/>
      <c r="CT1871" s="72"/>
      <c r="CU1871" s="72"/>
      <c r="CV1871" s="72"/>
      <c r="CW1871" s="72"/>
      <c r="CX1871" s="72"/>
      <c r="CY1871" s="72"/>
      <c r="CZ1871" s="72">
        <v>0.122</v>
      </c>
      <c r="DA1871" s="72">
        <v>6.3E-3</v>
      </c>
      <c r="DB1871" s="72"/>
      <c r="DC1871" s="72"/>
      <c r="DD1871" s="72"/>
      <c r="DE1871" s="72"/>
      <c r="DF1871" s="72"/>
      <c r="DG1871" s="72"/>
      <c r="DH1871" s="78">
        <f t="shared" si="867"/>
        <v>86.702035500000008</v>
      </c>
      <c r="DJ1871" s="96">
        <f t="shared" si="868"/>
        <v>13.297964499999992</v>
      </c>
      <c r="DK1871" s="72"/>
      <c r="DL1871" s="77" t="s">
        <v>3452</v>
      </c>
      <c r="DO1871" s="358">
        <v>1.64</v>
      </c>
      <c r="DP1871" s="72"/>
      <c r="DQ1871" s="374">
        <v>3.5000000000000001E-3</v>
      </c>
      <c r="DR1871" s="72">
        <v>5.9999999999999995E-4</v>
      </c>
      <c r="DS1871" s="246"/>
      <c r="DU1871" s="96"/>
      <c r="DW1871" s="178"/>
      <c r="DX1871" s="304">
        <f t="shared" si="869"/>
        <v>58.286059500875268</v>
      </c>
      <c r="DY1871" s="77">
        <f t="shared" si="870"/>
        <v>0.24140609709214955</v>
      </c>
      <c r="DZ1871" s="304">
        <f t="shared" si="871"/>
        <v>1.2817000126830931</v>
      </c>
      <c r="EA1871" s="77">
        <f t="shared" si="872"/>
        <v>6.9874945438853045E-2</v>
      </c>
      <c r="EB1871" s="304">
        <f t="shared" si="873"/>
        <v>21.293156375780818</v>
      </c>
      <c r="EC1871" s="77">
        <f t="shared" si="874"/>
        <v>8.7200028885134978E-2</v>
      </c>
      <c r="ED1871" s="304">
        <f t="shared" si="875"/>
        <v>0.10441980915200083</v>
      </c>
      <c r="EE1871" s="77">
        <f t="shared" si="876"/>
        <v>0</v>
      </c>
      <c r="EF1871" s="304">
        <f t="shared" si="877"/>
        <v>0</v>
      </c>
      <c r="EG1871" s="77" t="e">
        <f t="shared" si="878"/>
        <v>#DIV/0!</v>
      </c>
      <c r="EH1871" s="304">
        <f t="shared" si="879"/>
        <v>3.6250360004523765</v>
      </c>
      <c r="EI1871" s="77">
        <f t="shared" si="880"/>
        <v>2.1203769777700315E-2</v>
      </c>
      <c r="EJ1871" s="304">
        <f t="shared" si="881"/>
        <v>10.590143526676487</v>
      </c>
      <c r="EK1871" s="77">
        <f t="shared" si="882"/>
        <v>6.5425568930270392E-2</v>
      </c>
      <c r="EL1871" s="304">
        <f t="shared" si="883"/>
        <v>3.2155761787161272</v>
      </c>
      <c r="EM1871" s="77">
        <f t="shared" si="884"/>
        <v>8.288767338109379E-2</v>
      </c>
      <c r="EN1871" s="304">
        <f t="shared" si="885"/>
        <v>1.4459176105502161</v>
      </c>
      <c r="EO1871" s="77">
        <f t="shared" si="886"/>
        <v>3.0264687384415557E-2</v>
      </c>
      <c r="EP1871" s="304">
        <f t="shared" si="887"/>
        <v>0</v>
      </c>
      <c r="EQ1871" s="77" t="e">
        <f t="shared" si="888"/>
        <v>#DIV/0!</v>
      </c>
      <c r="ER1871" s="77">
        <f t="shared" si="889"/>
        <v>100</v>
      </c>
      <c r="ES1871" s="77">
        <f t="shared" si="890"/>
        <v>0</v>
      </c>
    </row>
    <row r="1872" spans="1:149" s="77" customFormat="1" x14ac:dyDescent="0.45">
      <c r="A1872" s="78" t="s">
        <v>1498</v>
      </c>
      <c r="B1872" s="178" t="s">
        <v>3426</v>
      </c>
      <c r="C1872" s="77" t="s">
        <v>3441</v>
      </c>
      <c r="D1872" s="77" t="s">
        <v>3825</v>
      </c>
      <c r="E1872" s="78" t="s">
        <v>637</v>
      </c>
      <c r="F1872" s="78" t="s">
        <v>2662</v>
      </c>
      <c r="G1872" s="72" t="s">
        <v>3380</v>
      </c>
      <c r="H1872" s="78" t="s">
        <v>1372</v>
      </c>
      <c r="I1872" s="78">
        <v>6</v>
      </c>
      <c r="J1872" s="300">
        <v>50</v>
      </c>
      <c r="K1872" s="78">
        <v>5</v>
      </c>
      <c r="L1872" s="300">
        <v>1150</v>
      </c>
      <c r="M1872" s="72">
        <v>10</v>
      </c>
      <c r="O1872" s="78" t="s">
        <v>3304</v>
      </c>
      <c r="P1872" s="72" t="s">
        <v>1374</v>
      </c>
      <c r="Q1872" s="125"/>
      <c r="R1872" s="164">
        <v>1.7</v>
      </c>
      <c r="S1872" s="116"/>
      <c r="AA1872" s="202"/>
      <c r="AB1872" s="221"/>
      <c r="AC1872" s="202"/>
      <c r="AD1872" s="202"/>
      <c r="AE1872" s="322">
        <v>0.78765690376569031</v>
      </c>
      <c r="AF1872" s="221">
        <v>0.14644351464435149</v>
      </c>
      <c r="AG1872" s="202">
        <v>0.21234309623430964</v>
      </c>
      <c r="AH1872" s="202">
        <v>1.9874476987447699E-2</v>
      </c>
      <c r="AJ1872" s="104"/>
      <c r="AK1872" s="202"/>
      <c r="AL1872" s="104"/>
      <c r="AQ1872" s="178" t="s">
        <v>824</v>
      </c>
      <c r="AR1872" s="66">
        <v>0.98640000000000005</v>
      </c>
      <c r="AS1872" s="66">
        <v>1.1200000000000001</v>
      </c>
      <c r="AU1872" s="276">
        <v>393.82845188284517</v>
      </c>
      <c r="AV1872" s="276">
        <v>106.17154811715484</v>
      </c>
      <c r="AW1872" s="276">
        <v>388.47238493723847</v>
      </c>
      <c r="AX1872" s="95">
        <v>73.957754128777722</v>
      </c>
      <c r="AY1872" s="276">
        <v>118.91213389121343</v>
      </c>
      <c r="AZ1872" s="95">
        <v>82.154796679568136</v>
      </c>
      <c r="BA1872" s="178"/>
      <c r="BB1872" s="98" t="s">
        <v>3412</v>
      </c>
      <c r="BC1872" s="270" t="s">
        <v>3453</v>
      </c>
      <c r="BD1872" s="72">
        <v>49.430399999999999</v>
      </c>
      <c r="BE1872" s="72">
        <v>0.23343700000000001</v>
      </c>
      <c r="BF1872" s="72">
        <v>1.1696299999999999</v>
      </c>
      <c r="BG1872" s="72">
        <v>6.3976599999999995E-2</v>
      </c>
      <c r="BH1872" s="72">
        <v>18.042200000000001</v>
      </c>
      <c r="BI1872" s="72">
        <v>0.199629</v>
      </c>
      <c r="BJ1872" s="72"/>
      <c r="BK1872" s="72"/>
      <c r="BL1872" s="72"/>
      <c r="BM1872" s="72"/>
      <c r="BN1872" s="72">
        <v>0.242366</v>
      </c>
      <c r="BO1872" s="72"/>
      <c r="BP1872" s="72"/>
      <c r="BQ1872" s="72"/>
      <c r="BR1872" s="72">
        <v>3.06351</v>
      </c>
      <c r="BS1872" s="72">
        <v>5.1947699999999999E-2</v>
      </c>
      <c r="BT1872" s="72"/>
      <c r="BU1872" s="72"/>
      <c r="BV1872" s="72"/>
      <c r="BW1872" s="72"/>
      <c r="BX1872" s="72">
        <v>9.07456</v>
      </c>
      <c r="BY1872" s="72">
        <v>0.10552400000000001</v>
      </c>
      <c r="BZ1872" s="72">
        <v>2.8225600000000002</v>
      </c>
      <c r="CA1872" s="72">
        <v>0.10986600000000001</v>
      </c>
      <c r="CB1872" s="72">
        <v>1.2571300000000001</v>
      </c>
      <c r="CC1872" s="72">
        <v>5.6933600000000001E-2</v>
      </c>
      <c r="CD1872" s="72"/>
      <c r="CE1872" s="72"/>
      <c r="CF1872" s="72"/>
      <c r="CG1872" s="72"/>
      <c r="CH1872" s="72"/>
      <c r="CI1872" s="72"/>
      <c r="CJ1872" s="72">
        <v>0.12609400000000001</v>
      </c>
      <c r="CK1872" s="72">
        <v>3.1461000000000003E-2</v>
      </c>
      <c r="CL1872" s="72"/>
      <c r="CM1872" s="72"/>
      <c r="CN1872" s="72"/>
      <c r="CO1872" s="72"/>
      <c r="CP1872" s="72"/>
      <c r="CQ1872" s="72"/>
      <c r="CR1872" s="72"/>
      <c r="CS1872" s="72"/>
      <c r="CT1872" s="72"/>
      <c r="CU1872" s="72"/>
      <c r="CV1872" s="72"/>
      <c r="CW1872" s="72"/>
      <c r="CX1872" s="72"/>
      <c r="CY1872" s="72"/>
      <c r="CZ1872" s="72">
        <v>0.1225</v>
      </c>
      <c r="DA1872" s="72">
        <v>1.43E-2</v>
      </c>
      <c r="DB1872" s="72"/>
      <c r="DC1872" s="72"/>
      <c r="DD1872" s="72"/>
      <c r="DE1872" s="72"/>
      <c r="DF1872" s="72"/>
      <c r="DG1872" s="72"/>
      <c r="DH1872" s="78">
        <f t="shared" si="867"/>
        <v>85.350949999999997</v>
      </c>
      <c r="DJ1872" s="96">
        <f t="shared" si="868"/>
        <v>14.649050000000003</v>
      </c>
      <c r="DK1872" s="72"/>
      <c r="DL1872" s="77" t="s">
        <v>3452</v>
      </c>
      <c r="DO1872" s="358">
        <v>1.83</v>
      </c>
      <c r="DP1872" s="72"/>
      <c r="DQ1872" s="374">
        <v>7.4999999999999997E-3</v>
      </c>
      <c r="DR1872" s="72">
        <v>1.2999999999999999E-3</v>
      </c>
      <c r="DS1872" s="246"/>
      <c r="DU1872" s="96"/>
      <c r="DW1872" s="178"/>
      <c r="DX1872" s="304">
        <f t="shared" si="869"/>
        <v>57.914293865504717</v>
      </c>
      <c r="DY1872" s="77">
        <f t="shared" si="870"/>
        <v>0.27350252106156991</v>
      </c>
      <c r="DZ1872" s="304">
        <f t="shared" si="871"/>
        <v>1.3703772482907337</v>
      </c>
      <c r="EA1872" s="77">
        <f t="shared" si="872"/>
        <v>7.4957103582326851E-2</v>
      </c>
      <c r="EB1872" s="304">
        <f t="shared" si="873"/>
        <v>21.138839110753896</v>
      </c>
      <c r="EC1872" s="77">
        <f t="shared" si="874"/>
        <v>0.23389194847860512</v>
      </c>
      <c r="ED1872" s="304">
        <f t="shared" si="875"/>
        <v>0.28396403320642594</v>
      </c>
      <c r="EE1872" s="77">
        <f t="shared" si="876"/>
        <v>0</v>
      </c>
      <c r="EF1872" s="304">
        <f t="shared" si="877"/>
        <v>0</v>
      </c>
      <c r="EG1872" s="77" t="e">
        <f t="shared" si="878"/>
        <v>#DIV/0!</v>
      </c>
      <c r="EH1872" s="304">
        <f t="shared" si="879"/>
        <v>3.5893097850697622</v>
      </c>
      <c r="EI1872" s="77">
        <f t="shared" si="880"/>
        <v>6.0863645923097516E-2</v>
      </c>
      <c r="EJ1872" s="304">
        <f t="shared" si="881"/>
        <v>10.632055062070194</v>
      </c>
      <c r="EK1872" s="77">
        <f t="shared" si="882"/>
        <v>0.12363541354841394</v>
      </c>
      <c r="EL1872" s="304">
        <f t="shared" si="883"/>
        <v>3.307004784363853</v>
      </c>
      <c r="EM1872" s="77">
        <f t="shared" si="884"/>
        <v>0.12872264456341728</v>
      </c>
      <c r="EN1872" s="304">
        <f t="shared" si="885"/>
        <v>1.4728951464512114</v>
      </c>
      <c r="EO1872" s="77">
        <f t="shared" si="886"/>
        <v>6.6705291505249814E-2</v>
      </c>
      <c r="EP1872" s="304">
        <f t="shared" si="887"/>
        <v>0</v>
      </c>
      <c r="EQ1872" s="77" t="e">
        <f t="shared" si="888"/>
        <v>#DIV/0!</v>
      </c>
      <c r="ER1872" s="77">
        <f t="shared" si="889"/>
        <v>100</v>
      </c>
      <c r="ES1872" s="77">
        <f t="shared" si="890"/>
        <v>0</v>
      </c>
    </row>
    <row r="1873" spans="1:149" s="77" customFormat="1" x14ac:dyDescent="0.45">
      <c r="A1873" s="78" t="s">
        <v>1498</v>
      </c>
      <c r="B1873" s="178" t="s">
        <v>3426</v>
      </c>
      <c r="C1873" s="77" t="s">
        <v>3441</v>
      </c>
      <c r="D1873" s="77" t="s">
        <v>3825</v>
      </c>
      <c r="E1873" s="78" t="s">
        <v>637</v>
      </c>
      <c r="F1873" s="78" t="s">
        <v>2663</v>
      </c>
      <c r="G1873" s="72" t="s">
        <v>3380</v>
      </c>
      <c r="H1873" s="78" t="s">
        <v>1372</v>
      </c>
      <c r="I1873" s="78">
        <v>6</v>
      </c>
      <c r="J1873" s="300">
        <v>52</v>
      </c>
      <c r="K1873" s="78">
        <v>5</v>
      </c>
      <c r="L1873" s="300">
        <v>1150</v>
      </c>
      <c r="M1873" s="72">
        <v>10</v>
      </c>
      <c r="O1873" s="78" t="s">
        <v>3304</v>
      </c>
      <c r="P1873" s="72" t="s">
        <v>1374</v>
      </c>
      <c r="Q1873" s="125"/>
      <c r="R1873" s="164">
        <v>1.7</v>
      </c>
      <c r="S1873" s="116"/>
      <c r="AA1873" s="202"/>
      <c r="AB1873" s="221"/>
      <c r="AC1873" s="202"/>
      <c r="AD1873" s="202"/>
      <c r="AE1873" s="322">
        <v>0.80434782608695654</v>
      </c>
      <c r="AF1873" s="221">
        <v>0.14389233954451347</v>
      </c>
      <c r="AG1873" s="202">
        <v>0.19565217391304349</v>
      </c>
      <c r="AH1873" s="202">
        <v>1.8633540372670808E-2</v>
      </c>
      <c r="AJ1873" s="104"/>
      <c r="AK1873" s="202"/>
      <c r="AL1873" s="104"/>
      <c r="AQ1873" s="178" t="s">
        <v>824</v>
      </c>
      <c r="AR1873" s="66">
        <v>0.98599999999999999</v>
      </c>
      <c r="AS1873" s="66">
        <v>1.1259999999999999</v>
      </c>
      <c r="AU1873" s="276">
        <v>418.26086956521738</v>
      </c>
      <c r="AV1873" s="276">
        <v>101.7391304347826</v>
      </c>
      <c r="AW1873" s="276">
        <v>412.40521739130435</v>
      </c>
      <c r="AX1873" s="95">
        <v>75.548694577731013</v>
      </c>
      <c r="AY1873" s="276">
        <v>114.55826086956519</v>
      </c>
      <c r="AZ1873" s="95">
        <v>84.374753046865735</v>
      </c>
      <c r="BA1873" s="178"/>
      <c r="BB1873" s="98" t="s">
        <v>3412</v>
      </c>
      <c r="BC1873" s="270" t="s">
        <v>3453</v>
      </c>
      <c r="BD1873" s="72">
        <v>50.104799999999997</v>
      </c>
      <c r="BE1873" s="72">
        <v>0.240783</v>
      </c>
      <c r="BF1873" s="72">
        <v>1.10588</v>
      </c>
      <c r="BG1873" s="72">
        <v>5.7296300000000001E-2</v>
      </c>
      <c r="BH1873" s="72">
        <v>18.292999999999999</v>
      </c>
      <c r="BI1873" s="72">
        <v>7.5737799999999994E-2</v>
      </c>
      <c r="BJ1873" s="72"/>
      <c r="BK1873" s="72"/>
      <c r="BL1873" s="72"/>
      <c r="BM1873" s="72"/>
      <c r="BN1873" s="72">
        <v>0.102531</v>
      </c>
      <c r="BO1873" s="72"/>
      <c r="BP1873" s="72"/>
      <c r="BQ1873" s="72"/>
      <c r="BR1873" s="72">
        <v>2.9657399999999998</v>
      </c>
      <c r="BS1873" s="72">
        <v>2.6233900000000001E-2</v>
      </c>
      <c r="BT1873" s="72"/>
      <c r="BU1873" s="72"/>
      <c r="BV1873" s="72"/>
      <c r="BW1873" s="72"/>
      <c r="BX1873" s="72">
        <v>8.9629399999999997</v>
      </c>
      <c r="BY1873" s="72">
        <v>5.9912899999999998E-2</v>
      </c>
      <c r="BZ1873" s="72">
        <v>2.7996300000000001</v>
      </c>
      <c r="CA1873" s="72">
        <v>8.5636000000000004E-2</v>
      </c>
      <c r="CB1873" s="72">
        <v>1.2640899999999999</v>
      </c>
      <c r="CC1873" s="72">
        <v>2.3007799999999998E-2</v>
      </c>
      <c r="CD1873" s="72"/>
      <c r="CE1873" s="72"/>
      <c r="CF1873" s="72"/>
      <c r="CG1873" s="72"/>
      <c r="CH1873" s="72"/>
      <c r="CI1873" s="72"/>
      <c r="CJ1873" s="72">
        <v>0.13108700000000001</v>
      </c>
      <c r="CK1873" s="72">
        <v>1.8227400000000001E-2</v>
      </c>
      <c r="CL1873" s="72"/>
      <c r="CM1873" s="72"/>
      <c r="CN1873" s="72"/>
      <c r="CO1873" s="72"/>
      <c r="CP1873" s="72"/>
      <c r="CQ1873" s="72"/>
      <c r="CR1873" s="72"/>
      <c r="CS1873" s="72"/>
      <c r="CT1873" s="72"/>
      <c r="CU1873" s="72"/>
      <c r="CV1873" s="72"/>
      <c r="CW1873" s="72"/>
      <c r="CX1873" s="72"/>
      <c r="CY1873" s="72"/>
      <c r="CZ1873" s="72">
        <v>0.151</v>
      </c>
      <c r="DA1873" s="72">
        <v>1.7899999999999999E-2</v>
      </c>
      <c r="DB1873" s="72"/>
      <c r="DC1873" s="72"/>
      <c r="DD1873" s="72"/>
      <c r="DE1873" s="72"/>
      <c r="DF1873" s="72"/>
      <c r="DG1873" s="72"/>
      <c r="DH1873" s="78">
        <f t="shared" si="867"/>
        <v>85.880697999999981</v>
      </c>
      <c r="DJ1873" s="96">
        <f t="shared" si="868"/>
        <v>14.119302000000019</v>
      </c>
      <c r="DK1873" s="72"/>
      <c r="DL1873" s="77" t="s">
        <v>3452</v>
      </c>
      <c r="DO1873" s="358">
        <v>1.73</v>
      </c>
      <c r="DP1873" s="72"/>
      <c r="DQ1873" s="374">
        <v>8.9999999999999993E-3</v>
      </c>
      <c r="DR1873" s="72">
        <v>1.2999999999999999E-3</v>
      </c>
      <c r="DS1873" s="246"/>
      <c r="DU1873" s="96"/>
      <c r="DW1873" s="178"/>
      <c r="DX1873" s="304">
        <f t="shared" si="869"/>
        <v>58.342329728153828</v>
      </c>
      <c r="DY1873" s="77">
        <f t="shared" si="870"/>
        <v>0.28036916979878301</v>
      </c>
      <c r="DZ1873" s="304">
        <f t="shared" si="871"/>
        <v>1.2876933068243113</v>
      </c>
      <c r="EA1873" s="77">
        <f t="shared" si="872"/>
        <v>6.6716155474190492E-2</v>
      </c>
      <c r="EB1873" s="304">
        <f t="shared" si="873"/>
        <v>21.300478950462189</v>
      </c>
      <c r="EC1873" s="77">
        <f t="shared" si="874"/>
        <v>8.8189548715591495E-2</v>
      </c>
      <c r="ED1873" s="304">
        <f t="shared" si="875"/>
        <v>0.11938771154375109</v>
      </c>
      <c r="EE1873" s="77">
        <f t="shared" si="876"/>
        <v>0</v>
      </c>
      <c r="EF1873" s="304">
        <f t="shared" si="877"/>
        <v>0</v>
      </c>
      <c r="EG1873" s="77" t="e">
        <f t="shared" si="878"/>
        <v>#DIV/0!</v>
      </c>
      <c r="EH1873" s="304">
        <f t="shared" si="879"/>
        <v>3.4533254492179379</v>
      </c>
      <c r="EI1873" s="77">
        <f t="shared" si="880"/>
        <v>3.0546910552590067E-2</v>
      </c>
      <c r="EJ1873" s="304">
        <f t="shared" si="881"/>
        <v>10.436501109946732</v>
      </c>
      <c r="EK1873" s="77">
        <f t="shared" si="882"/>
        <v>6.9762940212712302E-2</v>
      </c>
      <c r="EL1873" s="304">
        <f t="shared" si="883"/>
        <v>3.2599059686263852</v>
      </c>
      <c r="EM1873" s="77">
        <f t="shared" si="884"/>
        <v>9.9715072180712849E-2</v>
      </c>
      <c r="EN1873" s="304">
        <f t="shared" si="885"/>
        <v>1.4719139800191194</v>
      </c>
      <c r="EO1873" s="77">
        <f t="shared" si="886"/>
        <v>2.6790420357319409E-2</v>
      </c>
      <c r="EP1873" s="304">
        <f t="shared" si="887"/>
        <v>0</v>
      </c>
      <c r="EQ1873" s="77" t="e">
        <f t="shared" si="888"/>
        <v>#DIV/0!</v>
      </c>
      <c r="ER1873" s="77">
        <f t="shared" si="889"/>
        <v>100</v>
      </c>
      <c r="ES1873" s="77">
        <f t="shared" si="890"/>
        <v>0</v>
      </c>
    </row>
    <row r="1874" spans="1:149" s="77" customFormat="1" x14ac:dyDescent="0.45">
      <c r="A1874" s="78" t="s">
        <v>1498</v>
      </c>
      <c r="B1874" s="178" t="s">
        <v>3426</v>
      </c>
      <c r="C1874" s="77" t="s">
        <v>3441</v>
      </c>
      <c r="D1874" s="77" t="s">
        <v>3825</v>
      </c>
      <c r="E1874" s="78" t="s">
        <v>637</v>
      </c>
      <c r="F1874" s="78" t="s">
        <v>2664</v>
      </c>
      <c r="G1874" s="72" t="s">
        <v>3380</v>
      </c>
      <c r="H1874" s="78" t="s">
        <v>1372</v>
      </c>
      <c r="I1874" s="78">
        <v>6</v>
      </c>
      <c r="J1874" s="300">
        <v>100</v>
      </c>
      <c r="K1874" s="78">
        <v>5</v>
      </c>
      <c r="L1874" s="300">
        <v>1150</v>
      </c>
      <c r="M1874" s="72">
        <v>10</v>
      </c>
      <c r="O1874" s="78" t="s">
        <v>3307</v>
      </c>
      <c r="P1874" s="72" t="s">
        <v>1374</v>
      </c>
      <c r="Q1874" s="125"/>
      <c r="R1874" s="164">
        <v>1</v>
      </c>
      <c r="S1874" s="116"/>
      <c r="AA1874" s="202"/>
      <c r="AB1874" s="221"/>
      <c r="AC1874" s="202"/>
      <c r="AD1874" s="202"/>
      <c r="AE1874" s="322">
        <v>0.70309278350515481</v>
      </c>
      <c r="AF1874" s="221">
        <v>0.20515463917525775</v>
      </c>
      <c r="AG1874" s="202">
        <v>0.29690721649484536</v>
      </c>
      <c r="AH1874" s="202">
        <v>3.814432989690722E-2</v>
      </c>
      <c r="AJ1874" s="104"/>
      <c r="AK1874" s="202"/>
      <c r="AL1874" s="104"/>
      <c r="AQ1874" s="178" t="s">
        <v>824</v>
      </c>
      <c r="AR1874" s="66">
        <v>0.98070000000000002</v>
      </c>
      <c r="AS1874" s="66">
        <v>1.268</v>
      </c>
      <c r="AU1874" s="276">
        <v>703.09278350515478</v>
      </c>
      <c r="AV1874" s="276">
        <v>296.90721649484522</v>
      </c>
      <c r="AW1874" s="276">
        <v>689.52309278350526</v>
      </c>
      <c r="AX1874" s="95">
        <v>201.73771886232083</v>
      </c>
      <c r="AY1874" s="276">
        <v>376.47835051546372</v>
      </c>
      <c r="AZ1874" s="95">
        <v>260.27226010322568</v>
      </c>
      <c r="BA1874" s="178"/>
      <c r="BB1874" s="98" t="s">
        <v>3412</v>
      </c>
      <c r="BC1874" s="270" t="s">
        <v>3453</v>
      </c>
      <c r="BD1874" s="72">
        <v>48.5747</v>
      </c>
      <c r="BE1874" s="72">
        <v>0.22850100000000001</v>
      </c>
      <c r="BF1874" s="72">
        <v>1.1643600000000001</v>
      </c>
      <c r="BG1874" s="72">
        <v>5.73737E-2</v>
      </c>
      <c r="BH1874" s="72">
        <v>17.837199999999999</v>
      </c>
      <c r="BI1874" s="72">
        <v>0.14451</v>
      </c>
      <c r="BJ1874" s="72">
        <v>3.78613</v>
      </c>
      <c r="BK1874" s="72">
        <v>0.186557</v>
      </c>
      <c r="BL1874" s="72"/>
      <c r="BM1874" s="72"/>
      <c r="BN1874" s="72">
        <v>0.186557</v>
      </c>
      <c r="BO1874" s="72"/>
      <c r="BP1874" s="72"/>
      <c r="BQ1874" s="72"/>
      <c r="BR1874" s="72">
        <v>3.1110099999999998</v>
      </c>
      <c r="BS1874" s="72">
        <v>9.8882600000000001E-2</v>
      </c>
      <c r="BT1874" s="72"/>
      <c r="BU1874" s="72"/>
      <c r="BV1874" s="72"/>
      <c r="BW1874" s="72"/>
      <c r="BX1874" s="72">
        <v>9.2085399999999993</v>
      </c>
      <c r="BY1874" s="72">
        <v>8.9158600000000005E-2</v>
      </c>
      <c r="BZ1874" s="72">
        <v>2.8334000000000001</v>
      </c>
      <c r="CA1874" s="72">
        <v>0.12890099999999999</v>
      </c>
      <c r="CB1874" s="72">
        <v>1.2451099999999999</v>
      </c>
      <c r="CC1874" s="72">
        <v>5.0266999999999999E-2</v>
      </c>
      <c r="CD1874" s="72"/>
      <c r="CE1874" s="72"/>
      <c r="CF1874" s="72"/>
      <c r="CG1874" s="72"/>
      <c r="CH1874" s="72"/>
      <c r="CI1874" s="72"/>
      <c r="CJ1874" s="72">
        <v>0.21723100000000001</v>
      </c>
      <c r="CK1874" s="72">
        <v>2.9713099999999999E-2</v>
      </c>
      <c r="CL1874" s="72"/>
      <c r="CM1874" s="72"/>
      <c r="CN1874" s="72"/>
      <c r="CO1874" s="72"/>
      <c r="CP1874" s="72"/>
      <c r="CQ1874" s="72"/>
      <c r="CR1874" s="72"/>
      <c r="CS1874" s="72"/>
      <c r="CT1874" s="72"/>
      <c r="CU1874" s="72"/>
      <c r="CV1874" s="72"/>
      <c r="CW1874" s="72"/>
      <c r="CX1874" s="72"/>
      <c r="CY1874" s="72"/>
      <c r="CZ1874" s="72">
        <v>0.14699999999999999</v>
      </c>
      <c r="DA1874" s="72">
        <v>2.1700000000000001E-2</v>
      </c>
      <c r="DB1874" s="72"/>
      <c r="DC1874" s="72"/>
      <c r="DD1874" s="72"/>
      <c r="DE1874" s="72"/>
      <c r="DF1874" s="72"/>
      <c r="DG1874" s="72"/>
      <c r="DH1874" s="78">
        <f t="shared" si="867"/>
        <v>88.311237999999989</v>
      </c>
      <c r="DJ1874" s="96">
        <f t="shared" si="868"/>
        <v>11.688762000000011</v>
      </c>
      <c r="DK1874" s="72"/>
      <c r="DL1874" s="77" t="s">
        <v>3452</v>
      </c>
      <c r="DO1874" s="358">
        <v>2.2000000000000002</v>
      </c>
      <c r="DP1874" s="72"/>
      <c r="DQ1874" s="374">
        <v>6.4999999999999997E-3</v>
      </c>
      <c r="DR1874" s="72">
        <v>5.9999999999999995E-4</v>
      </c>
      <c r="DS1874" s="246"/>
      <c r="DU1874" s="96"/>
      <c r="DW1874" s="178"/>
      <c r="DX1874" s="304">
        <f t="shared" si="869"/>
        <v>55.003984883554693</v>
      </c>
      <c r="DY1874" s="77">
        <f t="shared" si="870"/>
        <v>0.25874509878346408</v>
      </c>
      <c r="DZ1874" s="304">
        <f t="shared" si="871"/>
        <v>1.3184731936381644</v>
      </c>
      <c r="EA1874" s="77">
        <f t="shared" si="872"/>
        <v>6.4967609218659142E-2</v>
      </c>
      <c r="EB1874" s="304">
        <f t="shared" si="873"/>
        <v>20.198108874886344</v>
      </c>
      <c r="EC1874" s="77">
        <f t="shared" si="874"/>
        <v>0.16363715793453154</v>
      </c>
      <c r="ED1874" s="304">
        <f t="shared" si="875"/>
        <v>0.21124944483283092</v>
      </c>
      <c r="EE1874" s="77">
        <f t="shared" si="876"/>
        <v>0</v>
      </c>
      <c r="EF1874" s="304">
        <f t="shared" si="877"/>
        <v>0</v>
      </c>
      <c r="EG1874" s="77" t="e">
        <f t="shared" si="878"/>
        <v>#DIV/0!</v>
      </c>
      <c r="EH1874" s="304">
        <f t="shared" si="879"/>
        <v>3.5227792865954393</v>
      </c>
      <c r="EI1874" s="77">
        <f t="shared" si="880"/>
        <v>0.11197057389230577</v>
      </c>
      <c r="EJ1874" s="304">
        <f t="shared" si="881"/>
        <v>10.427370523330225</v>
      </c>
      <c r="EK1874" s="77">
        <f t="shared" si="882"/>
        <v>0.10095951774563507</v>
      </c>
      <c r="EL1874" s="304">
        <f t="shared" si="883"/>
        <v>3.2084251836668853</v>
      </c>
      <c r="EM1874" s="77">
        <f t="shared" si="884"/>
        <v>0.14596217074886889</v>
      </c>
      <c r="EN1874" s="304">
        <f t="shared" si="885"/>
        <v>1.4099111598911116</v>
      </c>
      <c r="EO1874" s="77">
        <f t="shared" si="886"/>
        <v>5.6920275537299114E-2</v>
      </c>
      <c r="EP1874" s="304">
        <f t="shared" si="887"/>
        <v>0</v>
      </c>
      <c r="EQ1874" s="77" t="e">
        <f t="shared" si="888"/>
        <v>#DIV/0!</v>
      </c>
      <c r="ER1874" s="77">
        <f t="shared" si="889"/>
        <v>100</v>
      </c>
      <c r="ES1874" s="77">
        <f t="shared" si="890"/>
        <v>0</v>
      </c>
    </row>
    <row r="1875" spans="1:149" s="77" customFormat="1" x14ac:dyDescent="0.45">
      <c r="A1875" s="78" t="s">
        <v>1498</v>
      </c>
      <c r="B1875" s="178" t="s">
        <v>3426</v>
      </c>
      <c r="C1875" s="77" t="s">
        <v>3441</v>
      </c>
      <c r="D1875" s="77" t="s">
        <v>3825</v>
      </c>
      <c r="E1875" s="78" t="s">
        <v>637</v>
      </c>
      <c r="F1875" s="78" t="s">
        <v>2665</v>
      </c>
      <c r="G1875" s="72" t="s">
        <v>3380</v>
      </c>
      <c r="H1875" s="78" t="s">
        <v>1372</v>
      </c>
      <c r="I1875" s="78">
        <v>6</v>
      </c>
      <c r="J1875" s="300">
        <v>150</v>
      </c>
      <c r="K1875" s="78">
        <v>5</v>
      </c>
      <c r="L1875" s="300">
        <v>1150</v>
      </c>
      <c r="M1875" s="72">
        <v>10</v>
      </c>
      <c r="O1875" s="78" t="s">
        <v>1136</v>
      </c>
      <c r="P1875" s="72" t="s">
        <v>1374</v>
      </c>
      <c r="Q1875" s="125"/>
      <c r="R1875" s="164">
        <v>1.5</v>
      </c>
      <c r="S1875" s="116"/>
      <c r="AA1875" s="202"/>
      <c r="AB1875" s="221"/>
      <c r="AC1875" s="202"/>
      <c r="AD1875" s="202"/>
      <c r="AE1875" s="322">
        <v>0.68229166666666674</v>
      </c>
      <c r="AF1875" s="221">
        <v>0.22187500000000002</v>
      </c>
      <c r="AG1875" s="202">
        <v>0.31770833333333337</v>
      </c>
      <c r="AH1875" s="202">
        <v>4.2708333333333341E-2</v>
      </c>
      <c r="AJ1875" s="104"/>
      <c r="AK1875" s="202"/>
      <c r="AL1875" s="104"/>
      <c r="AQ1875" s="178" t="s">
        <v>824</v>
      </c>
      <c r="AR1875" s="66">
        <v>0.98319999999999996</v>
      </c>
      <c r="AS1875" s="66">
        <v>1.444</v>
      </c>
      <c r="AU1875" s="276">
        <v>1023.4375000000001</v>
      </c>
      <c r="AV1875" s="276">
        <v>476.56249999999989</v>
      </c>
      <c r="AW1875" s="276">
        <v>1006.2437500000001</v>
      </c>
      <c r="AX1875" s="95">
        <v>327.56784416092523</v>
      </c>
      <c r="AY1875" s="276">
        <v>688.15624999999977</v>
      </c>
      <c r="AZ1875" s="95">
        <v>480.7180899706301</v>
      </c>
      <c r="BA1875" s="178"/>
      <c r="BB1875" s="98" t="s">
        <v>3412</v>
      </c>
      <c r="BC1875" s="270" t="s">
        <v>3453</v>
      </c>
      <c r="BD1875" s="72">
        <v>49.050400000000003</v>
      </c>
      <c r="BE1875" s="72">
        <v>0.36209799999999998</v>
      </c>
      <c r="BF1875" s="72">
        <v>1.1434599999999999</v>
      </c>
      <c r="BG1875" s="72">
        <v>7.0287600000000006E-2</v>
      </c>
      <c r="BH1875" s="72">
        <v>18.255700000000001</v>
      </c>
      <c r="BI1875" s="72">
        <v>0.14741499999999999</v>
      </c>
      <c r="BJ1875" s="72">
        <v>3.8170000000000002</v>
      </c>
      <c r="BK1875" s="72">
        <v>0.216448</v>
      </c>
      <c r="BL1875" s="72"/>
      <c r="BM1875" s="72"/>
      <c r="BN1875" s="72">
        <v>0.216448</v>
      </c>
      <c r="BO1875" s="72"/>
      <c r="BP1875" s="72"/>
      <c r="BQ1875" s="72"/>
      <c r="BR1875" s="72">
        <v>2.8577900000000001</v>
      </c>
      <c r="BS1875" s="72">
        <v>6.8856100000000003E-2</v>
      </c>
      <c r="BT1875" s="72"/>
      <c r="BU1875" s="72"/>
      <c r="BV1875" s="72"/>
      <c r="BW1875" s="72"/>
      <c r="BX1875" s="72">
        <v>8.9609500000000004</v>
      </c>
      <c r="BY1875" s="72">
        <v>0.116869</v>
      </c>
      <c r="BZ1875" s="72">
        <v>2.8790100000000001</v>
      </c>
      <c r="CA1875" s="72">
        <v>0.12120300000000001</v>
      </c>
      <c r="CB1875" s="72">
        <v>1.27373</v>
      </c>
      <c r="CC1875" s="72">
        <v>6.6602499999999995E-2</v>
      </c>
      <c r="CD1875" s="72"/>
      <c r="CE1875" s="72"/>
      <c r="CF1875" s="72"/>
      <c r="CG1875" s="72"/>
      <c r="CH1875" s="72"/>
      <c r="CI1875" s="72"/>
      <c r="CJ1875" s="72">
        <v>0.23346</v>
      </c>
      <c r="CK1875" s="72">
        <v>4.7940499999999997E-2</v>
      </c>
      <c r="CL1875" s="72"/>
      <c r="CM1875" s="72"/>
      <c r="CN1875" s="72"/>
      <c r="CO1875" s="72"/>
      <c r="CP1875" s="72"/>
      <c r="CQ1875" s="72"/>
      <c r="CR1875" s="72"/>
      <c r="CS1875" s="72"/>
      <c r="CT1875" s="72"/>
      <c r="CU1875" s="72"/>
      <c r="CV1875" s="72"/>
      <c r="CW1875" s="72"/>
      <c r="CX1875" s="72"/>
      <c r="CY1875" s="72"/>
      <c r="CZ1875" s="72">
        <v>0.1245</v>
      </c>
      <c r="DA1875" s="72">
        <v>1.17E-2</v>
      </c>
      <c r="DB1875" s="72"/>
      <c r="DC1875" s="72"/>
      <c r="DD1875" s="72"/>
      <c r="DE1875" s="72"/>
      <c r="DF1875" s="72"/>
      <c r="DG1875" s="72"/>
      <c r="DH1875" s="78">
        <f t="shared" si="867"/>
        <v>88.812447999999975</v>
      </c>
      <c r="DJ1875" s="96">
        <f t="shared" si="868"/>
        <v>11.187552000000025</v>
      </c>
      <c r="DK1875" s="72"/>
      <c r="DL1875" s="77" t="s">
        <v>3452</v>
      </c>
      <c r="DO1875" s="358">
        <v>2.2400000000000002</v>
      </c>
      <c r="DP1875" s="72"/>
      <c r="DQ1875" s="374">
        <v>1.95E-2</v>
      </c>
      <c r="DR1875" s="72">
        <v>2E-3</v>
      </c>
      <c r="DS1875" s="246"/>
      <c r="DU1875" s="96"/>
      <c r="DW1875" s="178"/>
      <c r="DX1875" s="304">
        <f t="shared" si="869"/>
        <v>55.229194898444888</v>
      </c>
      <c r="DY1875" s="77">
        <f t="shared" si="870"/>
        <v>0.40771086503549603</v>
      </c>
      <c r="DZ1875" s="304">
        <f t="shared" si="871"/>
        <v>1.2874996982404991</v>
      </c>
      <c r="EA1875" s="77">
        <f t="shared" si="872"/>
        <v>7.9141608617746939E-2</v>
      </c>
      <c r="EB1875" s="304">
        <f t="shared" si="873"/>
        <v>20.555339269558257</v>
      </c>
      <c r="EC1875" s="77">
        <f t="shared" si="874"/>
        <v>0.16598461512962689</v>
      </c>
      <c r="ED1875" s="304">
        <f t="shared" si="875"/>
        <v>0.24371358393363965</v>
      </c>
      <c r="EE1875" s="77">
        <f t="shared" si="876"/>
        <v>0</v>
      </c>
      <c r="EF1875" s="304">
        <f t="shared" si="877"/>
        <v>0</v>
      </c>
      <c r="EG1875" s="77" t="e">
        <f t="shared" si="878"/>
        <v>#DIV/0!</v>
      </c>
      <c r="EH1875" s="304">
        <f t="shared" si="879"/>
        <v>3.2177809128738364</v>
      </c>
      <c r="EI1875" s="77">
        <f t="shared" si="880"/>
        <v>7.7529785013920605E-2</v>
      </c>
      <c r="EJ1875" s="304">
        <f t="shared" si="881"/>
        <v>10.089745527563887</v>
      </c>
      <c r="EK1875" s="77">
        <f t="shared" si="882"/>
        <v>0.13159078781388847</v>
      </c>
      <c r="EL1875" s="304">
        <f t="shared" si="883"/>
        <v>3.2416739599385895</v>
      </c>
      <c r="EM1875" s="77">
        <f t="shared" si="884"/>
        <v>0.13647073437273119</v>
      </c>
      <c r="EN1875" s="304">
        <f t="shared" si="885"/>
        <v>1.4341795870777039</v>
      </c>
      <c r="EO1875" s="77">
        <f t="shared" si="886"/>
        <v>7.4992302880785386E-2</v>
      </c>
      <c r="EP1875" s="304">
        <f t="shared" si="887"/>
        <v>0</v>
      </c>
      <c r="EQ1875" s="77" t="e">
        <f t="shared" si="888"/>
        <v>#DIV/0!</v>
      </c>
      <c r="ER1875" s="77">
        <f t="shared" si="889"/>
        <v>100</v>
      </c>
      <c r="ES1875" s="77">
        <f t="shared" si="890"/>
        <v>0</v>
      </c>
    </row>
    <row r="1876" spans="1:149" s="77" customFormat="1" x14ac:dyDescent="0.45">
      <c r="A1876" s="78" t="s">
        <v>1498</v>
      </c>
      <c r="B1876" s="178" t="s">
        <v>3426</v>
      </c>
      <c r="C1876" s="77" t="s">
        <v>3441</v>
      </c>
      <c r="D1876" s="77" t="s">
        <v>3825</v>
      </c>
      <c r="E1876" s="78" t="s">
        <v>637</v>
      </c>
      <c r="F1876" s="78" t="s">
        <v>2666</v>
      </c>
      <c r="G1876" s="72" t="s">
        <v>3380</v>
      </c>
      <c r="H1876" s="78" t="s">
        <v>1372</v>
      </c>
      <c r="I1876" s="78">
        <v>12</v>
      </c>
      <c r="J1876" s="300">
        <v>250</v>
      </c>
      <c r="K1876" s="78">
        <v>5</v>
      </c>
      <c r="L1876" s="300">
        <v>1150</v>
      </c>
      <c r="M1876" s="72">
        <v>10</v>
      </c>
      <c r="O1876" s="78" t="s">
        <v>1136</v>
      </c>
      <c r="P1876" s="72" t="s">
        <v>1374</v>
      </c>
      <c r="Q1876" s="125"/>
      <c r="R1876" s="164">
        <v>1.5</v>
      </c>
      <c r="S1876" s="116"/>
      <c r="AA1876" s="202"/>
      <c r="AB1876" s="221"/>
      <c r="AC1876" s="202"/>
      <c r="AD1876" s="202"/>
      <c r="AE1876" s="322">
        <v>0.58132214060860443</v>
      </c>
      <c r="AF1876" s="221">
        <v>0.29275970619097585</v>
      </c>
      <c r="AG1876" s="202">
        <v>0.41867785939139557</v>
      </c>
      <c r="AH1876" s="202">
        <v>7.0304302203567676E-2</v>
      </c>
      <c r="AJ1876" s="104"/>
      <c r="AK1876" s="202"/>
      <c r="AL1876" s="104"/>
      <c r="AQ1876" s="178" t="s">
        <v>824</v>
      </c>
      <c r="AR1876" s="66">
        <v>1.014</v>
      </c>
      <c r="AS1876" s="66">
        <v>1.873</v>
      </c>
      <c r="AU1876" s="276">
        <v>1453.3053515215111</v>
      </c>
      <c r="AV1876" s="276">
        <v>1046.6946484784889</v>
      </c>
      <c r="AW1876" s="276">
        <v>1473.6516264428121</v>
      </c>
      <c r="AX1876" s="95">
        <v>742.28236183716967</v>
      </c>
      <c r="AY1876" s="276">
        <v>1960.4590766002098</v>
      </c>
      <c r="AZ1876" s="95">
        <v>1371.0772056815852</v>
      </c>
      <c r="BA1876" s="178"/>
      <c r="BB1876" s="98" t="s">
        <v>3412</v>
      </c>
      <c r="BC1876" s="270" t="s">
        <v>3453</v>
      </c>
      <c r="BD1876" s="72">
        <v>48.298099999999998</v>
      </c>
      <c r="BE1876" s="72">
        <v>0.234346</v>
      </c>
      <c r="BF1876" s="72">
        <v>1.1517299999999999</v>
      </c>
      <c r="BG1876" s="72">
        <v>7.1487999999999996E-2</v>
      </c>
      <c r="BH1876" s="72">
        <v>18.0108</v>
      </c>
      <c r="BI1876" s="72">
        <v>0.626355</v>
      </c>
      <c r="BJ1876" s="72">
        <v>3.8934000000000002</v>
      </c>
      <c r="BK1876" s="72">
        <v>0.30541400000000002</v>
      </c>
      <c r="BL1876" s="72"/>
      <c r="BM1876" s="72"/>
      <c r="BN1876" s="72">
        <v>0.30541400000000002</v>
      </c>
      <c r="BO1876" s="72"/>
      <c r="BP1876" s="72"/>
      <c r="BQ1876" s="72"/>
      <c r="BR1876" s="72">
        <v>3.2243400000000002</v>
      </c>
      <c r="BS1876" s="72">
        <v>0.17355100000000001</v>
      </c>
      <c r="BT1876" s="72"/>
      <c r="BU1876" s="72"/>
      <c r="BV1876" s="72"/>
      <c r="BW1876" s="72"/>
      <c r="BX1876" s="72">
        <v>9.2722599999999993</v>
      </c>
      <c r="BY1876" s="72">
        <v>0.26924999999999999</v>
      </c>
      <c r="BZ1876" s="72">
        <v>2.7293799999999999</v>
      </c>
      <c r="CA1876" s="72">
        <v>0.16756599999999999</v>
      </c>
      <c r="CB1876" s="72">
        <v>1.1994899999999999</v>
      </c>
      <c r="CC1876" s="72">
        <v>7.9878900000000003E-2</v>
      </c>
      <c r="CD1876" s="72"/>
      <c r="CE1876" s="72"/>
      <c r="CF1876" s="72"/>
      <c r="CG1876" s="72"/>
      <c r="CH1876" s="72"/>
      <c r="CI1876" s="72"/>
      <c r="CJ1876" s="72">
        <v>0.20849100000000001</v>
      </c>
      <c r="CK1876" s="72">
        <v>6.0674699999999998E-2</v>
      </c>
      <c r="CL1876" s="72"/>
      <c r="CM1876" s="72"/>
      <c r="CN1876" s="72"/>
      <c r="CO1876" s="72"/>
      <c r="CP1876" s="72"/>
      <c r="CQ1876" s="72"/>
      <c r="CR1876" s="72"/>
      <c r="CS1876" s="72"/>
      <c r="CT1876" s="72"/>
      <c r="CU1876" s="72"/>
      <c r="CV1876" s="72"/>
      <c r="CW1876" s="72"/>
      <c r="CX1876" s="72"/>
      <c r="CY1876" s="72"/>
      <c r="CZ1876" s="72">
        <v>0.14399999999999999</v>
      </c>
      <c r="DA1876" s="72">
        <v>1.4E-2</v>
      </c>
      <c r="DB1876" s="72"/>
      <c r="DC1876" s="72"/>
      <c r="DD1876" s="72"/>
      <c r="DE1876" s="72"/>
      <c r="DF1876" s="72"/>
      <c r="DG1876" s="72"/>
      <c r="DH1876" s="78">
        <f t="shared" si="867"/>
        <v>88.437404999999998</v>
      </c>
      <c r="DJ1876" s="96">
        <f t="shared" si="868"/>
        <v>11.562595000000002</v>
      </c>
      <c r="DK1876" s="72"/>
      <c r="DL1876" s="77" t="s">
        <v>3452</v>
      </c>
      <c r="DO1876" s="358">
        <v>2.44</v>
      </c>
      <c r="DP1876" s="72"/>
      <c r="DQ1876" s="374">
        <v>4.4999999999999998E-2</v>
      </c>
      <c r="DR1876" s="72">
        <v>4.4999999999999997E-3</v>
      </c>
      <c r="DS1876" s="246"/>
      <c r="DU1876" s="96"/>
      <c r="DW1876" s="178"/>
      <c r="DX1876" s="304">
        <f t="shared" si="869"/>
        <v>54.612751244792854</v>
      </c>
      <c r="DY1876" s="77">
        <f t="shared" si="870"/>
        <v>0.26498516097345909</v>
      </c>
      <c r="DZ1876" s="304">
        <f t="shared" si="871"/>
        <v>1.3023109395848962</v>
      </c>
      <c r="EA1876" s="77">
        <f t="shared" si="872"/>
        <v>8.0834574465408621E-2</v>
      </c>
      <c r="EB1876" s="304">
        <f t="shared" si="873"/>
        <v>20.365590781412006</v>
      </c>
      <c r="EC1876" s="77">
        <f t="shared" si="874"/>
        <v>0.70824669719786559</v>
      </c>
      <c r="ED1876" s="304">
        <f t="shared" si="875"/>
        <v>0.34534482326793742</v>
      </c>
      <c r="EE1876" s="77">
        <f t="shared" si="876"/>
        <v>0</v>
      </c>
      <c r="EF1876" s="304">
        <f t="shared" si="877"/>
        <v>0</v>
      </c>
      <c r="EG1876" s="77" t="e">
        <f t="shared" si="878"/>
        <v>#DIV/0!</v>
      </c>
      <c r="EH1876" s="304">
        <f t="shared" si="879"/>
        <v>3.6459007362325933</v>
      </c>
      <c r="EI1876" s="77">
        <f t="shared" si="880"/>
        <v>0.19624162423128538</v>
      </c>
      <c r="EJ1876" s="304">
        <f t="shared" si="881"/>
        <v>10.484545538169058</v>
      </c>
      <c r="EK1876" s="77">
        <f t="shared" si="882"/>
        <v>0.30445262386430266</v>
      </c>
      <c r="EL1876" s="304">
        <f t="shared" si="883"/>
        <v>3.0862280502237711</v>
      </c>
      <c r="EM1876" s="77">
        <f t="shared" si="884"/>
        <v>0.18947412579552733</v>
      </c>
      <c r="EN1876" s="304">
        <f t="shared" si="885"/>
        <v>1.356315237879266</v>
      </c>
      <c r="EO1876" s="77">
        <f t="shared" si="886"/>
        <v>9.0322528120312884E-2</v>
      </c>
      <c r="EP1876" s="304">
        <f t="shared" si="887"/>
        <v>0</v>
      </c>
      <c r="EQ1876" s="77" t="e">
        <f t="shared" si="888"/>
        <v>#DIV/0!</v>
      </c>
      <c r="ER1876" s="77">
        <f t="shared" si="889"/>
        <v>100</v>
      </c>
      <c r="ES1876" s="77">
        <f t="shared" si="890"/>
        <v>0</v>
      </c>
    </row>
    <row r="1877" spans="1:149" s="91" customFormat="1" ht="14.65" thickBot="1" x14ac:dyDescent="0.5">
      <c r="A1877" s="89" t="s">
        <v>1498</v>
      </c>
      <c r="B1877" s="206" t="s">
        <v>3426</v>
      </c>
      <c r="C1877" s="91" t="s">
        <v>3441</v>
      </c>
      <c r="D1877" s="91" t="s">
        <v>3825</v>
      </c>
      <c r="E1877" s="89" t="s">
        <v>637</v>
      </c>
      <c r="F1877" s="89" t="s">
        <v>2667</v>
      </c>
      <c r="G1877" s="90" t="s">
        <v>3380</v>
      </c>
      <c r="H1877" s="89" t="s">
        <v>1372</v>
      </c>
      <c r="I1877" s="89">
        <v>12</v>
      </c>
      <c r="J1877" s="301">
        <v>300</v>
      </c>
      <c r="K1877" s="89">
        <v>5</v>
      </c>
      <c r="L1877" s="301">
        <v>1150</v>
      </c>
      <c r="M1877" s="90">
        <v>10</v>
      </c>
      <c r="O1877" s="89" t="s">
        <v>3308</v>
      </c>
      <c r="P1877" s="90" t="s">
        <v>1374</v>
      </c>
      <c r="Q1877" s="203"/>
      <c r="R1877" s="204">
        <v>0.1</v>
      </c>
      <c r="S1877" s="205"/>
      <c r="AA1877" s="207"/>
      <c r="AB1877" s="222"/>
      <c r="AC1877" s="207"/>
      <c r="AD1877" s="207"/>
      <c r="AE1877" s="323">
        <v>0.65016146393972007</v>
      </c>
      <c r="AF1877" s="222">
        <v>0.25834230355220666</v>
      </c>
      <c r="AG1877" s="207">
        <v>0.34983853606027987</v>
      </c>
      <c r="AH1877" s="207">
        <v>5.2744886975242197E-2</v>
      </c>
      <c r="AJ1877" s="105"/>
      <c r="AK1877" s="207"/>
      <c r="AL1877" s="105"/>
      <c r="AQ1877" s="206" t="s">
        <v>824</v>
      </c>
      <c r="AR1877" s="69">
        <v>1.0329999999999999</v>
      </c>
      <c r="AS1877" s="69">
        <v>2.1589999999999998</v>
      </c>
      <c r="AU1877" s="277">
        <v>1950.4843918191602</v>
      </c>
      <c r="AV1877" s="277">
        <v>1049.5156081808398</v>
      </c>
      <c r="AW1877" s="277">
        <v>2014.8503767491923</v>
      </c>
      <c r="AX1877" s="259">
        <v>800.77350374518744</v>
      </c>
      <c r="AY1877" s="277">
        <v>2265.9041980624329</v>
      </c>
      <c r="AZ1877" s="259">
        <v>1673.504692963503</v>
      </c>
      <c r="BA1877" s="206"/>
      <c r="BB1877" s="141" t="s">
        <v>3412</v>
      </c>
      <c r="BC1877" s="271" t="s">
        <v>3453</v>
      </c>
      <c r="BD1877" s="90">
        <v>48.703899999999997</v>
      </c>
      <c r="BE1877" s="90">
        <v>0.20499800000000001</v>
      </c>
      <c r="BF1877" s="90">
        <v>1.13768</v>
      </c>
      <c r="BG1877" s="90">
        <v>5.2430600000000001E-2</v>
      </c>
      <c r="BH1877" s="90">
        <v>18.2684</v>
      </c>
      <c r="BI1877" s="90">
        <v>0.130964</v>
      </c>
      <c r="BJ1877" s="90">
        <v>2.1411099999999998</v>
      </c>
      <c r="BK1877" s="90">
        <v>0.172681</v>
      </c>
      <c r="BL1877" s="90"/>
      <c r="BM1877" s="90"/>
      <c r="BN1877" s="90">
        <v>0.172681</v>
      </c>
      <c r="BO1877" s="90"/>
      <c r="BP1877" s="90"/>
      <c r="BQ1877" s="90"/>
      <c r="BR1877" s="90">
        <v>3.1351900000000001</v>
      </c>
      <c r="BS1877" s="90">
        <v>8.5953399999999999E-2</v>
      </c>
      <c r="BT1877" s="90"/>
      <c r="BU1877" s="90"/>
      <c r="BV1877" s="90"/>
      <c r="BW1877" s="90"/>
      <c r="BX1877" s="90">
        <v>9.1014400000000002</v>
      </c>
      <c r="BY1877" s="90">
        <v>7.9852099999999995E-2</v>
      </c>
      <c r="BZ1877" s="90">
        <v>2.8073800000000002</v>
      </c>
      <c r="CA1877" s="90">
        <v>0.117039</v>
      </c>
      <c r="CB1877" s="90">
        <v>1.2467999999999999</v>
      </c>
      <c r="CC1877" s="90">
        <v>6.1665299999999999E-2</v>
      </c>
      <c r="CD1877" s="90"/>
      <c r="CE1877" s="90"/>
      <c r="CF1877" s="90"/>
      <c r="CG1877" s="90"/>
      <c r="CH1877" s="90"/>
      <c r="CI1877" s="90"/>
      <c r="CJ1877" s="90">
        <v>0.151063</v>
      </c>
      <c r="CK1877" s="90">
        <v>4.4694600000000001E-2</v>
      </c>
      <c r="CL1877" s="90"/>
      <c r="CM1877" s="90"/>
      <c r="CN1877" s="90"/>
      <c r="CO1877" s="90"/>
      <c r="CP1877" s="90"/>
      <c r="CQ1877" s="90"/>
      <c r="CR1877" s="90"/>
      <c r="CS1877" s="90"/>
      <c r="CT1877" s="90"/>
      <c r="CU1877" s="90"/>
      <c r="CV1877" s="90"/>
      <c r="CW1877" s="90"/>
      <c r="CX1877" s="90"/>
      <c r="CY1877" s="90"/>
      <c r="CZ1877" s="90">
        <v>0.122</v>
      </c>
      <c r="DA1877" s="90">
        <v>1.12E-2</v>
      </c>
      <c r="DB1877" s="90"/>
      <c r="DC1877" s="90"/>
      <c r="DD1877" s="90"/>
      <c r="DE1877" s="90"/>
      <c r="DF1877" s="90"/>
      <c r="DG1877" s="90"/>
      <c r="DH1877" s="89">
        <f t="shared" si="867"/>
        <v>86.987643999999975</v>
      </c>
      <c r="DJ1877" s="97">
        <f t="shared" si="868"/>
        <v>13.012356000000025</v>
      </c>
      <c r="DK1877" s="90"/>
      <c r="DL1877" s="91" t="s">
        <v>3452</v>
      </c>
      <c r="DO1877" s="359">
        <v>2.5499999999999998</v>
      </c>
      <c r="DP1877" s="90"/>
      <c r="DQ1877" s="375">
        <v>7.0499999999999993E-2</v>
      </c>
      <c r="DR1877" s="90">
        <v>7.1000000000000004E-3</v>
      </c>
      <c r="DS1877" s="251"/>
      <c r="DU1877" s="97"/>
      <c r="DW1877" s="206"/>
      <c r="DX1877" s="305">
        <f t="shared" si="869"/>
        <v>55.989446041325138</v>
      </c>
      <c r="DY1877" s="91">
        <f t="shared" si="870"/>
        <v>0.23566335467138302</v>
      </c>
      <c r="DZ1877" s="305">
        <f t="shared" si="871"/>
        <v>1.3078639076602654</v>
      </c>
      <c r="EA1877" s="91">
        <f t="shared" si="872"/>
        <v>6.0273617710579701E-2</v>
      </c>
      <c r="EB1877" s="305">
        <f t="shared" si="873"/>
        <v>21.001143564711334</v>
      </c>
      <c r="EC1877" s="91">
        <f t="shared" si="874"/>
        <v>0.1505547155639714</v>
      </c>
      <c r="ED1877" s="305">
        <f t="shared" si="875"/>
        <v>0.19851210132786221</v>
      </c>
      <c r="EE1877" s="91">
        <f t="shared" si="876"/>
        <v>0</v>
      </c>
      <c r="EF1877" s="305">
        <f t="shared" si="877"/>
        <v>0</v>
      </c>
      <c r="EG1877" s="91" t="e">
        <f t="shared" si="878"/>
        <v>#DIV/0!</v>
      </c>
      <c r="EH1877" s="305">
        <f t="shared" si="879"/>
        <v>3.6041785428744353</v>
      </c>
      <c r="EI1877" s="91">
        <f t="shared" si="880"/>
        <v>9.8811044934151826E-2</v>
      </c>
      <c r="EJ1877" s="305">
        <f t="shared" si="881"/>
        <v>10.462911261282123</v>
      </c>
      <c r="EK1877" s="91">
        <f t="shared" si="882"/>
        <v>9.1797060281342976E-2</v>
      </c>
      <c r="EL1877" s="305">
        <f t="shared" si="883"/>
        <v>3.2273319185423635</v>
      </c>
      <c r="EM1877" s="91">
        <f t="shared" si="884"/>
        <v>0.1345466949306042</v>
      </c>
      <c r="EN1877" s="305">
        <f t="shared" si="885"/>
        <v>1.4333070108209853</v>
      </c>
      <c r="EO1877" s="91">
        <f t="shared" si="886"/>
        <v>7.0889723142748884E-2</v>
      </c>
      <c r="EP1877" s="305">
        <f t="shared" si="887"/>
        <v>0</v>
      </c>
      <c r="EQ1877" s="91" t="e">
        <f t="shared" si="888"/>
        <v>#DIV/0!</v>
      </c>
      <c r="ER1877" s="91">
        <f t="shared" si="889"/>
        <v>100</v>
      </c>
      <c r="ES1877" s="91">
        <f t="shared" si="890"/>
        <v>0</v>
      </c>
    </row>
    <row r="1878" spans="1:149" x14ac:dyDescent="0.45">
      <c r="A1878" s="78" t="s">
        <v>1499</v>
      </c>
      <c r="B1878" s="174" t="s">
        <v>1011</v>
      </c>
      <c r="C1878" s="51" t="s">
        <v>3444</v>
      </c>
      <c r="D1878" s="51" t="s">
        <v>3826</v>
      </c>
      <c r="E1878" s="78" t="s">
        <v>1121</v>
      </c>
      <c r="F1878" s="78" t="s">
        <v>2668</v>
      </c>
      <c r="G1878" s="72" t="s">
        <v>3381</v>
      </c>
      <c r="H1878" s="78" t="s">
        <v>3155</v>
      </c>
      <c r="I1878" s="78">
        <v>2</v>
      </c>
      <c r="J1878" s="300">
        <v>1000</v>
      </c>
      <c r="K1878" s="78"/>
      <c r="L1878" s="300">
        <v>1300</v>
      </c>
      <c r="M1878" s="72"/>
      <c r="O1878" s="78" t="s">
        <v>3545</v>
      </c>
      <c r="P1878" s="72" t="s">
        <v>1374</v>
      </c>
      <c r="R1878" s="122">
        <v>-1.02</v>
      </c>
      <c r="U1878" s="51">
        <v>3.13</v>
      </c>
      <c r="W1878" s="51">
        <v>0</v>
      </c>
      <c r="AA1878" s="220"/>
      <c r="AB1878" s="255"/>
      <c r="AC1878" s="255"/>
      <c r="AD1878" s="72"/>
      <c r="AE1878" s="319" t="e">
        <f>(AA1878/18.02)/((Y1878/44.01)+(AA1878/18.02))</f>
        <v>#DIV/0!</v>
      </c>
      <c r="AF1878" s="255"/>
      <c r="AG1878" s="255" t="e">
        <f>1-AE1878</f>
        <v>#DIV/0!</v>
      </c>
      <c r="AH1878" s="72"/>
      <c r="AQ1878" s="174" t="s">
        <v>824</v>
      </c>
      <c r="AR1878" s="53">
        <v>1.8520000000000001</v>
      </c>
      <c r="AS1878" s="53">
        <v>1.0289999999999999</v>
      </c>
      <c r="AT1878" s="77"/>
      <c r="AU1878" s="276"/>
      <c r="AV1878" s="276">
        <v>10000</v>
      </c>
      <c r="AW1878" s="276">
        <v>0</v>
      </c>
      <c r="AX1878" s="95"/>
      <c r="AY1878" s="276">
        <v>10290</v>
      </c>
      <c r="AZ1878" s="95">
        <v>104.93782158973951</v>
      </c>
      <c r="BB1878" s="80" t="s">
        <v>722</v>
      </c>
      <c r="BC1878" s="270" t="s">
        <v>1126</v>
      </c>
      <c r="BD1878" s="72">
        <v>59.98</v>
      </c>
      <c r="BE1878" s="72"/>
      <c r="BF1878" s="72">
        <v>0.86</v>
      </c>
      <c r="BG1878" s="72"/>
      <c r="BH1878" s="72">
        <v>18.34</v>
      </c>
      <c r="BI1878" s="72"/>
      <c r="BJ1878" s="72"/>
      <c r="BK1878" s="72"/>
      <c r="BL1878" s="72"/>
      <c r="BM1878" s="72"/>
      <c r="BN1878" s="72">
        <v>5.37</v>
      </c>
      <c r="BO1878" s="72"/>
      <c r="BP1878" s="72">
        <v>0.06</v>
      </c>
      <c r="BQ1878" s="72"/>
      <c r="BR1878" s="72">
        <v>2.57</v>
      </c>
      <c r="BS1878" s="72"/>
      <c r="BT1878" s="72"/>
      <c r="BU1878" s="72"/>
      <c r="BV1878" s="72"/>
      <c r="BW1878" s="72"/>
      <c r="BX1878" s="72">
        <v>5.71</v>
      </c>
      <c r="BY1878" s="72"/>
      <c r="BZ1878" s="72">
        <v>4.5599999999999996</v>
      </c>
      <c r="CA1878" s="72"/>
      <c r="CB1878" s="72">
        <v>0.91</v>
      </c>
      <c r="CC1878" s="72"/>
      <c r="CD1878" s="72">
        <v>0.36</v>
      </c>
      <c r="CE1878" s="72"/>
      <c r="CF1878" s="72"/>
      <c r="CG1878" s="72"/>
      <c r="CH1878" s="72"/>
      <c r="CI1878" s="72"/>
      <c r="CJ1878" s="72"/>
      <c r="CK1878" s="72"/>
      <c r="CL1878" s="72"/>
      <c r="CM1878" s="72"/>
      <c r="CN1878" s="72"/>
      <c r="CO1878" s="72"/>
      <c r="CP1878" s="72"/>
      <c r="CQ1878" s="72"/>
      <c r="CR1878" s="72"/>
      <c r="CS1878" s="72"/>
      <c r="CT1878" s="72"/>
      <c r="CU1878" s="72"/>
      <c r="CV1878" s="72"/>
      <c r="CW1878" s="72"/>
      <c r="CX1878" s="72">
        <v>0.12</v>
      </c>
      <c r="CY1878" s="72"/>
      <c r="CZ1878" s="72"/>
      <c r="DA1878" s="72"/>
      <c r="DB1878" s="72"/>
      <c r="DC1878" s="72"/>
      <c r="DD1878" s="72"/>
      <c r="DE1878" s="72"/>
      <c r="DF1878" s="72"/>
      <c r="DG1878" s="72"/>
      <c r="DH1878" s="78">
        <v>98.84</v>
      </c>
      <c r="DJ1878" s="96">
        <f t="shared" si="868"/>
        <v>1.1599999999999966</v>
      </c>
      <c r="DK1878" s="72"/>
      <c r="DL1878" s="51" t="s">
        <v>3439</v>
      </c>
      <c r="DO1878" s="360">
        <v>0</v>
      </c>
      <c r="DP1878" s="72">
        <v>0.3</v>
      </c>
      <c r="DQ1878" s="374">
        <v>0.31</v>
      </c>
      <c r="DR1878" s="87">
        <v>0.04</v>
      </c>
      <c r="DU1878" s="52"/>
      <c r="DX1878" s="75">
        <f t="shared" si="869"/>
        <v>60.683933630109266</v>
      </c>
      <c r="DY1878" s="51">
        <f t="shared" si="870"/>
        <v>0</v>
      </c>
      <c r="DZ1878" s="75">
        <f t="shared" si="871"/>
        <v>0.87009307972480776</v>
      </c>
      <c r="EA1878" s="51">
        <f t="shared" si="872"/>
        <v>0</v>
      </c>
      <c r="EB1878" s="75">
        <f t="shared" si="873"/>
        <v>18.555240793201133</v>
      </c>
      <c r="EC1878" s="51">
        <f t="shared" si="874"/>
        <v>0</v>
      </c>
      <c r="ED1878" s="75">
        <f t="shared" si="875"/>
        <v>5.4330230675839735</v>
      </c>
      <c r="EE1878" s="51">
        <f t="shared" si="876"/>
        <v>0</v>
      </c>
      <c r="EF1878" s="75">
        <f t="shared" si="877"/>
        <v>6.0704168352893557E-2</v>
      </c>
      <c r="EG1878" s="51">
        <f t="shared" si="878"/>
        <v>0</v>
      </c>
      <c r="EH1878" s="75">
        <f t="shared" si="879"/>
        <v>2.6001618777822739</v>
      </c>
      <c r="EI1878" s="51">
        <f t="shared" si="880"/>
        <v>0</v>
      </c>
      <c r="EJ1878" s="75">
        <f t="shared" si="881"/>
        <v>5.7770133549170382</v>
      </c>
      <c r="EK1878" s="51">
        <f t="shared" si="882"/>
        <v>0</v>
      </c>
      <c r="EL1878" s="75">
        <f t="shared" si="883"/>
        <v>4.6135167948199109</v>
      </c>
      <c r="EM1878" s="51">
        <f t="shared" si="884"/>
        <v>0</v>
      </c>
      <c r="EN1878" s="75">
        <f t="shared" si="885"/>
        <v>0.92067988668555234</v>
      </c>
      <c r="EO1878" s="51">
        <f t="shared" si="886"/>
        <v>0</v>
      </c>
      <c r="EP1878" s="75">
        <f t="shared" si="887"/>
        <v>0.36422501011736136</v>
      </c>
      <c r="EQ1878" s="51">
        <f t="shared" si="888"/>
        <v>0</v>
      </c>
      <c r="ER1878" s="51">
        <f t="shared" si="889"/>
        <v>100</v>
      </c>
      <c r="ES1878" s="51">
        <f t="shared" si="890"/>
        <v>0</v>
      </c>
    </row>
    <row r="1879" spans="1:149" x14ac:dyDescent="0.45">
      <c r="A1879" s="78" t="s">
        <v>1499</v>
      </c>
      <c r="B1879" s="174" t="s">
        <v>1011</v>
      </c>
      <c r="C1879" s="51" t="s">
        <v>3444</v>
      </c>
      <c r="D1879" s="51" t="s">
        <v>3826</v>
      </c>
      <c r="E1879" s="78" t="s">
        <v>1121</v>
      </c>
      <c r="F1879" s="78" t="s">
        <v>2669</v>
      </c>
      <c r="G1879" s="72" t="s">
        <v>3381</v>
      </c>
      <c r="H1879" s="78" t="s">
        <v>3156</v>
      </c>
      <c r="I1879" s="78">
        <v>2</v>
      </c>
      <c r="J1879" s="300">
        <v>1000</v>
      </c>
      <c r="K1879" s="78"/>
      <c r="L1879" s="300">
        <v>1300</v>
      </c>
      <c r="M1879" s="72"/>
      <c r="O1879" s="78" t="s">
        <v>3473</v>
      </c>
      <c r="P1879" s="72" t="s">
        <v>1374</v>
      </c>
      <c r="R1879" s="122">
        <v>-1</v>
      </c>
      <c r="U1879" s="51">
        <v>0.72</v>
      </c>
      <c r="W1879" s="51">
        <v>0.3</v>
      </c>
      <c r="AA1879" s="192"/>
      <c r="AB1879" s="195"/>
      <c r="AC1879" s="254"/>
      <c r="AD1879" s="72"/>
      <c r="AE1879" s="324" t="e">
        <f>(AA1879/18.02)/((Y1879/44.01)+(AA1879/18.02))</f>
        <v>#DIV/0!</v>
      </c>
      <c r="AF1879" s="195"/>
      <c r="AG1879" s="254" t="e">
        <f t="shared" ref="AG1879:AG1883" si="891">1-AE1879</f>
        <v>#DIV/0!</v>
      </c>
      <c r="AH1879" s="72"/>
      <c r="AQ1879" s="174" t="s">
        <v>824</v>
      </c>
      <c r="AR1879" s="53">
        <v>1.91</v>
      </c>
      <c r="AS1879" s="53">
        <v>1.0740000000000001</v>
      </c>
      <c r="AT1879" s="77"/>
      <c r="AU1879" s="276">
        <v>5043.6636182355778</v>
      </c>
      <c r="AV1879" s="276">
        <v>4956.3363817644222</v>
      </c>
      <c r="AW1879" s="276">
        <v>9633.3975108299528</v>
      </c>
      <c r="AX1879" s="95">
        <v>172.40017276936655</v>
      </c>
      <c r="AY1879" s="276">
        <v>5323.1052740149898</v>
      </c>
      <c r="AZ1879" s="95">
        <v>54.285235330222207</v>
      </c>
      <c r="BB1879" s="80" t="s">
        <v>722</v>
      </c>
      <c r="BC1879" s="270" t="s">
        <v>1126</v>
      </c>
      <c r="BD1879" s="72">
        <v>59.57</v>
      </c>
      <c r="BE1879" s="72"/>
      <c r="BF1879" s="72">
        <v>0.92</v>
      </c>
      <c r="BG1879" s="72"/>
      <c r="BH1879" s="72">
        <v>18.07</v>
      </c>
      <c r="BI1879" s="72"/>
      <c r="BJ1879" s="72"/>
      <c r="BK1879" s="72"/>
      <c r="BL1879" s="72"/>
      <c r="BM1879" s="72"/>
      <c r="BN1879" s="72">
        <v>5.25</v>
      </c>
      <c r="BO1879" s="72"/>
      <c r="BP1879" s="72">
        <v>0.08</v>
      </c>
      <c r="BQ1879" s="72"/>
      <c r="BR1879" s="72">
        <v>2.66</v>
      </c>
      <c r="BS1879" s="72"/>
      <c r="BT1879" s="72"/>
      <c r="BU1879" s="72"/>
      <c r="BV1879" s="72"/>
      <c r="BW1879" s="72"/>
      <c r="BX1879" s="72">
        <v>6.05</v>
      </c>
      <c r="BY1879" s="72"/>
      <c r="BZ1879" s="72">
        <v>4.83</v>
      </c>
      <c r="CA1879" s="72"/>
      <c r="CB1879" s="72">
        <v>0.93</v>
      </c>
      <c r="CC1879" s="72"/>
      <c r="CD1879" s="72">
        <v>0.2</v>
      </c>
      <c r="CE1879" s="72"/>
      <c r="CF1879" s="72"/>
      <c r="CG1879" s="72"/>
      <c r="CH1879" s="72"/>
      <c r="CI1879" s="72"/>
      <c r="CJ1879" s="72"/>
      <c r="CK1879" s="72"/>
      <c r="CL1879" s="72"/>
      <c r="CM1879" s="72"/>
      <c r="CN1879" s="72"/>
      <c r="CO1879" s="72"/>
      <c r="CP1879" s="72"/>
      <c r="CQ1879" s="72"/>
      <c r="CR1879" s="72"/>
      <c r="CS1879" s="72"/>
      <c r="CT1879" s="72"/>
      <c r="CU1879" s="72"/>
      <c r="CV1879" s="72"/>
      <c r="CW1879" s="72"/>
      <c r="CX1879" s="72">
        <v>0.09</v>
      </c>
      <c r="CY1879" s="72"/>
      <c r="CZ1879" s="72"/>
      <c r="DA1879" s="72"/>
      <c r="DB1879" s="72"/>
      <c r="DC1879" s="72"/>
      <c r="DD1879" s="72"/>
      <c r="DE1879" s="72"/>
      <c r="DF1879" s="72"/>
      <c r="DG1879" s="72"/>
      <c r="DH1879" s="78">
        <v>98.67</v>
      </c>
      <c r="DJ1879" s="96">
        <f t="shared" si="868"/>
        <v>1.3299999999999983</v>
      </c>
      <c r="DK1879" s="72"/>
      <c r="DL1879" s="51" t="s">
        <v>3439</v>
      </c>
      <c r="DO1879" s="358">
        <v>0.76</v>
      </c>
      <c r="DP1879" s="72">
        <v>0.1</v>
      </c>
      <c r="DQ1879" s="374">
        <v>0.42</v>
      </c>
      <c r="DR1879" s="87">
        <v>0.04</v>
      </c>
      <c r="DU1879" s="52"/>
      <c r="DX1879" s="75">
        <f t="shared" si="869"/>
        <v>60.372960372960371</v>
      </c>
      <c r="DY1879" s="51">
        <f t="shared" si="870"/>
        <v>0</v>
      </c>
      <c r="DZ1879" s="75">
        <f t="shared" si="871"/>
        <v>0.93240093240093236</v>
      </c>
      <c r="EA1879" s="51">
        <f t="shared" si="872"/>
        <v>0</v>
      </c>
      <c r="EB1879" s="75">
        <f t="shared" si="873"/>
        <v>18.313570487483531</v>
      </c>
      <c r="EC1879" s="51">
        <f t="shared" si="874"/>
        <v>0</v>
      </c>
      <c r="ED1879" s="75">
        <f t="shared" si="875"/>
        <v>5.3207661903314083</v>
      </c>
      <c r="EE1879" s="51">
        <f t="shared" si="876"/>
        <v>0</v>
      </c>
      <c r="EF1879" s="75">
        <f t="shared" si="877"/>
        <v>8.1078341947907168E-2</v>
      </c>
      <c r="EG1879" s="51">
        <f t="shared" si="878"/>
        <v>0</v>
      </c>
      <c r="EH1879" s="75">
        <f t="shared" si="879"/>
        <v>2.695854869767913</v>
      </c>
      <c r="EI1879" s="51">
        <f t="shared" si="880"/>
        <v>0</v>
      </c>
      <c r="EJ1879" s="75">
        <f t="shared" si="881"/>
        <v>6.1315496098104791</v>
      </c>
      <c r="EK1879" s="51">
        <f t="shared" si="882"/>
        <v>0</v>
      </c>
      <c r="EL1879" s="75">
        <f t="shared" si="883"/>
        <v>4.895104895104895</v>
      </c>
      <c r="EM1879" s="51">
        <f t="shared" si="884"/>
        <v>0</v>
      </c>
      <c r="EN1879" s="75">
        <f t="shared" si="885"/>
        <v>0.94253572514442086</v>
      </c>
      <c r="EO1879" s="51">
        <f t="shared" si="886"/>
        <v>0</v>
      </c>
      <c r="EP1879" s="75">
        <f t="shared" si="887"/>
        <v>0.20269585486976791</v>
      </c>
      <c r="EQ1879" s="51">
        <f t="shared" si="888"/>
        <v>0</v>
      </c>
      <c r="ER1879" s="51">
        <f t="shared" si="889"/>
        <v>100</v>
      </c>
      <c r="ES1879" s="51">
        <f t="shared" si="890"/>
        <v>0</v>
      </c>
    </row>
    <row r="1880" spans="1:149" x14ac:dyDescent="0.45">
      <c r="A1880" s="78" t="s">
        <v>1499</v>
      </c>
      <c r="B1880" s="174" t="s">
        <v>1011</v>
      </c>
      <c r="C1880" s="51" t="s">
        <v>3444</v>
      </c>
      <c r="D1880" s="51" t="s">
        <v>3826</v>
      </c>
      <c r="E1880" s="78" t="s">
        <v>1121</v>
      </c>
      <c r="F1880" s="78" t="s">
        <v>2670</v>
      </c>
      <c r="G1880" s="72" t="s">
        <v>3381</v>
      </c>
      <c r="H1880" s="78" t="s">
        <v>3155</v>
      </c>
      <c r="I1880" s="78">
        <v>2</v>
      </c>
      <c r="J1880" s="300">
        <v>1000</v>
      </c>
      <c r="K1880" s="78"/>
      <c r="L1880" s="300">
        <v>1300</v>
      </c>
      <c r="M1880" s="72"/>
      <c r="O1880" s="78" t="s">
        <v>3491</v>
      </c>
      <c r="P1880" s="72" t="s">
        <v>1374</v>
      </c>
      <c r="R1880" s="122">
        <v>-1.25</v>
      </c>
      <c r="U1880" s="51">
        <v>5.24</v>
      </c>
      <c r="W1880" s="51">
        <v>2.2000000000000002</v>
      </c>
      <c r="AA1880" s="192"/>
      <c r="AB1880" s="195"/>
      <c r="AC1880" s="254"/>
      <c r="AD1880" s="72"/>
      <c r="AE1880" s="324" t="e">
        <f t="shared" ref="AE1880:AE1883" si="892">(AA1880/18.02)/((Y1880/44.01)+(AA1880/18.02))</f>
        <v>#DIV/0!</v>
      </c>
      <c r="AF1880" s="195"/>
      <c r="AG1880" s="254" t="e">
        <f t="shared" si="891"/>
        <v>#DIV/0!</v>
      </c>
      <c r="AH1880" s="72"/>
      <c r="AQ1880" s="174" t="s">
        <v>824</v>
      </c>
      <c r="AR1880" s="53">
        <v>1.907</v>
      </c>
      <c r="AS1880" s="53">
        <v>1.0760000000000001</v>
      </c>
      <c r="AT1880" s="77"/>
      <c r="AU1880" s="276">
        <v>5062.6729440701756</v>
      </c>
      <c r="AV1880" s="276">
        <v>4937.3270559298244</v>
      </c>
      <c r="AW1880" s="276">
        <v>9654.5173043418254</v>
      </c>
      <c r="AX1880" s="95">
        <v>172.19351735970071</v>
      </c>
      <c r="AY1880" s="276">
        <v>5312.5639121804916</v>
      </c>
      <c r="AZ1880" s="95">
        <v>54.177734110834308</v>
      </c>
      <c r="BB1880" s="80" t="s">
        <v>722</v>
      </c>
      <c r="BC1880" s="270" t="s">
        <v>1126</v>
      </c>
      <c r="BD1880" s="72">
        <v>57.25</v>
      </c>
      <c r="BE1880" s="72"/>
      <c r="BF1880" s="72">
        <v>0.89</v>
      </c>
      <c r="BG1880" s="72"/>
      <c r="BH1880" s="72">
        <v>17.420000000000002</v>
      </c>
      <c r="BI1880" s="72"/>
      <c r="BJ1880" s="72"/>
      <c r="BK1880" s="72"/>
      <c r="BL1880" s="72"/>
      <c r="BM1880" s="72"/>
      <c r="BN1880" s="72">
        <v>5.67</v>
      </c>
      <c r="BO1880" s="72"/>
      <c r="BP1880" s="72">
        <v>7.0000000000000007E-2</v>
      </c>
      <c r="BQ1880" s="72"/>
      <c r="BR1880" s="72">
        <v>3.64</v>
      </c>
      <c r="BS1880" s="72"/>
      <c r="BT1880" s="72"/>
      <c r="BU1880" s="72"/>
      <c r="BV1880" s="72"/>
      <c r="BW1880" s="72"/>
      <c r="BX1880" s="72">
        <v>5.84</v>
      </c>
      <c r="BY1880" s="72"/>
      <c r="BZ1880" s="72">
        <v>4.5999999999999996</v>
      </c>
      <c r="CA1880" s="72"/>
      <c r="CB1880" s="72">
        <v>0.96</v>
      </c>
      <c r="CC1880" s="72"/>
      <c r="CD1880" s="72">
        <v>0.24</v>
      </c>
      <c r="CE1880" s="72"/>
      <c r="CF1880" s="72"/>
      <c r="CG1880" s="72"/>
      <c r="CH1880" s="72"/>
      <c r="CI1880" s="72"/>
      <c r="CJ1880" s="72"/>
      <c r="CK1880" s="72"/>
      <c r="CL1880" s="72"/>
      <c r="CM1880" s="72"/>
      <c r="CN1880" s="72"/>
      <c r="CO1880" s="72"/>
      <c r="CP1880" s="72"/>
      <c r="CQ1880" s="72"/>
      <c r="CR1880" s="72"/>
      <c r="CS1880" s="72"/>
      <c r="CT1880" s="72"/>
      <c r="CU1880" s="72"/>
      <c r="CV1880" s="72"/>
      <c r="CW1880" s="72"/>
      <c r="CX1880" s="72"/>
      <c r="CY1880" s="72"/>
      <c r="CZ1880" s="72"/>
      <c r="DA1880" s="72"/>
      <c r="DB1880" s="72"/>
      <c r="DC1880" s="72"/>
      <c r="DD1880" s="72"/>
      <c r="DE1880" s="72"/>
      <c r="DF1880" s="72"/>
      <c r="DG1880" s="72"/>
      <c r="DH1880" s="78">
        <v>98.1</v>
      </c>
      <c r="DJ1880" s="96">
        <f t="shared" si="868"/>
        <v>1.9000000000000057</v>
      </c>
      <c r="DK1880" s="72"/>
      <c r="DL1880" s="51" t="s">
        <v>3439</v>
      </c>
      <c r="DO1880" s="358">
        <v>1.34</v>
      </c>
      <c r="DP1880" s="72">
        <v>0.82</v>
      </c>
      <c r="DQ1880" s="374">
        <v>0.39</v>
      </c>
      <c r="DR1880" s="87">
        <v>7.0000000000000007E-2</v>
      </c>
      <c r="DU1880" s="52"/>
      <c r="DX1880" s="75">
        <f t="shared" si="869"/>
        <v>58.358817533129461</v>
      </c>
      <c r="DY1880" s="51">
        <f t="shared" si="870"/>
        <v>0</v>
      </c>
      <c r="DZ1880" s="75">
        <f t="shared" si="871"/>
        <v>0.90723751274209996</v>
      </c>
      <c r="EA1880" s="51">
        <f t="shared" si="872"/>
        <v>0</v>
      </c>
      <c r="EB1880" s="75">
        <f t="shared" si="873"/>
        <v>17.757390417940879</v>
      </c>
      <c r="EC1880" s="51">
        <f t="shared" si="874"/>
        <v>0</v>
      </c>
      <c r="ED1880" s="75">
        <f t="shared" si="875"/>
        <v>5.7798165137614683</v>
      </c>
      <c r="EE1880" s="51">
        <f t="shared" si="876"/>
        <v>0</v>
      </c>
      <c r="EF1880" s="75">
        <f t="shared" si="877"/>
        <v>7.1355759429153939E-2</v>
      </c>
      <c r="EG1880" s="51">
        <f t="shared" si="878"/>
        <v>0</v>
      </c>
      <c r="EH1880" s="75">
        <f t="shared" si="879"/>
        <v>3.7104994903160042</v>
      </c>
      <c r="EI1880" s="51">
        <f t="shared" si="880"/>
        <v>0</v>
      </c>
      <c r="EJ1880" s="75">
        <f t="shared" si="881"/>
        <v>5.9531090723751277</v>
      </c>
      <c r="EK1880" s="51">
        <f t="shared" si="882"/>
        <v>0</v>
      </c>
      <c r="EL1880" s="75">
        <f t="shared" si="883"/>
        <v>4.6890927624872578</v>
      </c>
      <c r="EM1880" s="51">
        <f t="shared" si="884"/>
        <v>0</v>
      </c>
      <c r="EN1880" s="75">
        <f t="shared" si="885"/>
        <v>0.9785932721712538</v>
      </c>
      <c r="EO1880" s="51">
        <f t="shared" si="886"/>
        <v>0</v>
      </c>
      <c r="EP1880" s="75">
        <f t="shared" si="887"/>
        <v>0.24464831804281345</v>
      </c>
      <c r="EQ1880" s="51">
        <f t="shared" si="888"/>
        <v>0</v>
      </c>
      <c r="ER1880" s="51">
        <f t="shared" si="889"/>
        <v>100</v>
      </c>
      <c r="ES1880" s="51">
        <f t="shared" si="890"/>
        <v>0</v>
      </c>
    </row>
    <row r="1881" spans="1:149" x14ac:dyDescent="0.45">
      <c r="A1881" s="78" t="s">
        <v>1499</v>
      </c>
      <c r="B1881" s="174" t="s">
        <v>1011</v>
      </c>
      <c r="C1881" s="51" t="s">
        <v>3444</v>
      </c>
      <c r="D1881" s="51" t="s">
        <v>3826</v>
      </c>
      <c r="E1881" s="78" t="s">
        <v>1121</v>
      </c>
      <c r="F1881" s="78" t="s">
        <v>2671</v>
      </c>
      <c r="G1881" s="72" t="s">
        <v>3381</v>
      </c>
      <c r="H1881" s="78" t="s">
        <v>3155</v>
      </c>
      <c r="I1881" s="78">
        <v>2</v>
      </c>
      <c r="J1881" s="300">
        <v>1000</v>
      </c>
      <c r="K1881" s="78"/>
      <c r="L1881" s="300">
        <v>1300</v>
      </c>
      <c r="M1881" s="72"/>
      <c r="O1881" s="78" t="s">
        <v>3499</v>
      </c>
      <c r="P1881" s="72" t="s">
        <v>1374</v>
      </c>
      <c r="R1881" s="122">
        <v>-1.35</v>
      </c>
      <c r="U1881" s="51">
        <v>6.74</v>
      </c>
      <c r="W1881" s="51">
        <v>4.7699999999999996</v>
      </c>
      <c r="AA1881" s="192"/>
      <c r="AB1881" s="195"/>
      <c r="AC1881" s="254"/>
      <c r="AD1881" s="72"/>
      <c r="AE1881" s="324" t="e">
        <f t="shared" si="892"/>
        <v>#DIV/0!</v>
      </c>
      <c r="AF1881" s="195"/>
      <c r="AG1881" s="254" t="e">
        <f t="shared" si="891"/>
        <v>#DIV/0!</v>
      </c>
      <c r="AH1881" s="72"/>
      <c r="AQ1881" s="174" t="s">
        <v>824</v>
      </c>
      <c r="AR1881" s="53">
        <v>1.8779999999999999</v>
      </c>
      <c r="AS1881" s="53">
        <v>1.0980000000000001</v>
      </c>
      <c r="AT1881" s="77"/>
      <c r="AU1881" s="276">
        <v>6334.9060375849649</v>
      </c>
      <c r="AV1881" s="276">
        <v>3665.0939624150346</v>
      </c>
      <c r="AW1881" s="276">
        <v>11896.953538584563</v>
      </c>
      <c r="AX1881" s="95">
        <v>204.8698351952813</v>
      </c>
      <c r="AY1881" s="276">
        <v>4024.2731707317084</v>
      </c>
      <c r="AZ1881" s="95">
        <v>41.039694851177785</v>
      </c>
      <c r="BB1881" s="80" t="s">
        <v>722</v>
      </c>
      <c r="BC1881" s="270" t="s">
        <v>1126</v>
      </c>
      <c r="BD1881" s="72">
        <v>58.79</v>
      </c>
      <c r="BE1881" s="72"/>
      <c r="BF1881" s="72">
        <v>0.85</v>
      </c>
      <c r="BG1881" s="72"/>
      <c r="BH1881" s="72">
        <v>17.309999999999999</v>
      </c>
      <c r="BI1881" s="72"/>
      <c r="BJ1881" s="72"/>
      <c r="BK1881" s="72"/>
      <c r="BL1881" s="72"/>
      <c r="BM1881" s="72"/>
      <c r="BN1881" s="72">
        <v>5.4</v>
      </c>
      <c r="BO1881" s="72"/>
      <c r="BP1881" s="72">
        <v>0.09</v>
      </c>
      <c r="BQ1881" s="72"/>
      <c r="BR1881" s="72">
        <v>2.54</v>
      </c>
      <c r="BS1881" s="72"/>
      <c r="BT1881" s="72"/>
      <c r="BU1881" s="72"/>
      <c r="BV1881" s="72"/>
      <c r="BW1881" s="72"/>
      <c r="BX1881" s="72">
        <v>5.7</v>
      </c>
      <c r="BY1881" s="72"/>
      <c r="BZ1881" s="72">
        <v>4.2300000000000004</v>
      </c>
      <c r="CA1881" s="72"/>
      <c r="CB1881" s="72">
        <v>0.9</v>
      </c>
      <c r="CC1881" s="72"/>
      <c r="CD1881" s="72">
        <v>0.28000000000000003</v>
      </c>
      <c r="CE1881" s="72"/>
      <c r="CF1881" s="72"/>
      <c r="CG1881" s="72"/>
      <c r="CH1881" s="72"/>
      <c r="CI1881" s="72"/>
      <c r="CJ1881" s="72"/>
      <c r="CK1881" s="72"/>
      <c r="CL1881" s="72"/>
      <c r="CM1881" s="72"/>
      <c r="CN1881" s="72"/>
      <c r="CO1881" s="72"/>
      <c r="CP1881" s="72"/>
      <c r="CQ1881" s="72"/>
      <c r="CR1881" s="72"/>
      <c r="CS1881" s="72"/>
      <c r="CT1881" s="72"/>
      <c r="CU1881" s="72"/>
      <c r="CV1881" s="72"/>
      <c r="CW1881" s="72"/>
      <c r="CX1881" s="72">
        <v>0.12</v>
      </c>
      <c r="CY1881" s="72"/>
      <c r="CZ1881" s="72"/>
      <c r="DA1881" s="72"/>
      <c r="DB1881" s="72"/>
      <c r="DC1881" s="72"/>
      <c r="DD1881" s="72"/>
      <c r="DE1881" s="72"/>
      <c r="DF1881" s="72"/>
      <c r="DG1881" s="72"/>
      <c r="DH1881" s="78">
        <v>96.21</v>
      </c>
      <c r="DJ1881" s="96">
        <f t="shared" si="868"/>
        <v>3.7900000000000063</v>
      </c>
      <c r="DK1881" s="72"/>
      <c r="DL1881" s="51" t="s">
        <v>3439</v>
      </c>
      <c r="DO1881" s="358">
        <v>2.62</v>
      </c>
      <c r="DP1881" s="72">
        <v>0.19</v>
      </c>
      <c r="DQ1881" s="374">
        <v>0.43</v>
      </c>
      <c r="DR1881" s="87">
        <v>0.05</v>
      </c>
      <c r="DU1881" s="52"/>
      <c r="DX1881" s="75">
        <f t="shared" si="869"/>
        <v>61.105914146138659</v>
      </c>
      <c r="DY1881" s="51">
        <f t="shared" si="870"/>
        <v>0</v>
      </c>
      <c r="DZ1881" s="75">
        <f t="shared" si="871"/>
        <v>0.88348404531753466</v>
      </c>
      <c r="EA1881" s="51">
        <f t="shared" si="872"/>
        <v>0</v>
      </c>
      <c r="EB1881" s="75">
        <f t="shared" si="873"/>
        <v>17.99189273464297</v>
      </c>
      <c r="EC1881" s="51">
        <f t="shared" si="874"/>
        <v>0</v>
      </c>
      <c r="ED1881" s="75">
        <f t="shared" si="875"/>
        <v>5.6127221702525727</v>
      </c>
      <c r="EE1881" s="51">
        <f t="shared" si="876"/>
        <v>0</v>
      </c>
      <c r="EF1881" s="75">
        <f t="shared" si="877"/>
        <v>9.3545369504209538E-2</v>
      </c>
      <c r="EG1881" s="51">
        <f t="shared" si="878"/>
        <v>0</v>
      </c>
      <c r="EH1881" s="75">
        <f t="shared" si="879"/>
        <v>2.6400582060076916</v>
      </c>
      <c r="EI1881" s="51">
        <f t="shared" si="880"/>
        <v>0</v>
      </c>
      <c r="EJ1881" s="75">
        <f t="shared" si="881"/>
        <v>5.9245400685999376</v>
      </c>
      <c r="EK1881" s="51">
        <f t="shared" si="882"/>
        <v>0</v>
      </c>
      <c r="EL1881" s="75">
        <f t="shared" si="883"/>
        <v>4.3966323666978493</v>
      </c>
      <c r="EM1881" s="51">
        <f t="shared" si="884"/>
        <v>0</v>
      </c>
      <c r="EN1881" s="75">
        <f t="shared" si="885"/>
        <v>0.93545369504209552</v>
      </c>
      <c r="EO1881" s="51">
        <f t="shared" si="886"/>
        <v>0</v>
      </c>
      <c r="EP1881" s="75">
        <f t="shared" si="887"/>
        <v>0.29103003845754088</v>
      </c>
      <c r="EQ1881" s="51">
        <f t="shared" si="888"/>
        <v>0</v>
      </c>
      <c r="ER1881" s="51">
        <f t="shared" si="889"/>
        <v>100</v>
      </c>
      <c r="ES1881" s="51">
        <f t="shared" si="890"/>
        <v>0</v>
      </c>
    </row>
    <row r="1882" spans="1:149" x14ac:dyDescent="0.45">
      <c r="A1882" s="78" t="s">
        <v>1499</v>
      </c>
      <c r="B1882" s="174" t="s">
        <v>1011</v>
      </c>
      <c r="C1882" s="51" t="s">
        <v>3444</v>
      </c>
      <c r="D1882" s="51" t="s">
        <v>3826</v>
      </c>
      <c r="E1882" s="78" t="s">
        <v>1121</v>
      </c>
      <c r="F1882" s="78" t="s">
        <v>2672</v>
      </c>
      <c r="G1882" s="72" t="s">
        <v>3381</v>
      </c>
      <c r="H1882" s="78" t="s">
        <v>3156</v>
      </c>
      <c r="I1882" s="78">
        <v>0.33333299999999999</v>
      </c>
      <c r="J1882" s="300">
        <v>1000</v>
      </c>
      <c r="K1882" s="78"/>
      <c r="L1882" s="300">
        <v>1300</v>
      </c>
      <c r="M1882" s="72"/>
      <c r="O1882" s="78" t="s">
        <v>3546</v>
      </c>
      <c r="P1882" s="72" t="s">
        <v>1374</v>
      </c>
      <c r="R1882" s="122">
        <v>-1.1200000000000001</v>
      </c>
      <c r="U1882" s="51">
        <v>0.72</v>
      </c>
      <c r="W1882" s="51">
        <v>3.69</v>
      </c>
      <c r="AA1882" s="192"/>
      <c r="AB1882" s="195"/>
      <c r="AC1882" s="254"/>
      <c r="AD1882" s="72"/>
      <c r="AE1882" s="324" t="e">
        <f t="shared" si="892"/>
        <v>#DIV/0!</v>
      </c>
      <c r="AF1882" s="195"/>
      <c r="AG1882" s="254" t="e">
        <f t="shared" si="891"/>
        <v>#DIV/0!</v>
      </c>
      <c r="AH1882" s="72"/>
      <c r="AQ1882" s="174" t="s">
        <v>824</v>
      </c>
      <c r="AR1882" s="53">
        <v>1.8520000000000001</v>
      </c>
      <c r="AS1882" s="53">
        <v>1.1459999999999999</v>
      </c>
      <c r="AT1882" s="77"/>
      <c r="AU1882" s="276">
        <v>9260.1754106857843</v>
      </c>
      <c r="AV1882" s="276">
        <v>739.82458931421525</v>
      </c>
      <c r="AW1882" s="276">
        <v>17149.844860590074</v>
      </c>
      <c r="AX1882" s="95">
        <v>279.26543754360176</v>
      </c>
      <c r="AY1882" s="276">
        <v>847.83897935409061</v>
      </c>
      <c r="AZ1882" s="95">
        <v>8.6462950002221977</v>
      </c>
      <c r="BB1882" s="80" t="s">
        <v>722</v>
      </c>
      <c r="BC1882" s="270" t="s">
        <v>1126</v>
      </c>
      <c r="BD1882" s="72">
        <v>58.1</v>
      </c>
      <c r="BE1882" s="72"/>
      <c r="BF1882" s="72">
        <v>0.85</v>
      </c>
      <c r="BG1882" s="72"/>
      <c r="BH1882" s="72">
        <v>18.350000000000001</v>
      </c>
      <c r="BI1882" s="72"/>
      <c r="BJ1882" s="72"/>
      <c r="BK1882" s="72"/>
      <c r="BL1882" s="72"/>
      <c r="BM1882" s="72"/>
      <c r="BN1882" s="72">
        <v>5.36</v>
      </c>
      <c r="BO1882" s="72"/>
      <c r="BP1882" s="72">
        <v>0.09</v>
      </c>
      <c r="BQ1882" s="72"/>
      <c r="BR1882" s="72">
        <v>2.59</v>
      </c>
      <c r="BS1882" s="72"/>
      <c r="BT1882" s="72"/>
      <c r="BU1882" s="72"/>
      <c r="BV1882" s="72"/>
      <c r="BW1882" s="72"/>
      <c r="BX1882" s="72">
        <v>5.8</v>
      </c>
      <c r="BY1882" s="72"/>
      <c r="BZ1882" s="72">
        <v>4.34</v>
      </c>
      <c r="CA1882" s="72"/>
      <c r="CB1882" s="72">
        <v>0.86</v>
      </c>
      <c r="CC1882" s="72"/>
      <c r="CD1882" s="72">
        <v>0.24</v>
      </c>
      <c r="CE1882" s="72"/>
      <c r="CF1882" s="72"/>
      <c r="CG1882" s="72"/>
      <c r="CH1882" s="72"/>
      <c r="CI1882" s="72"/>
      <c r="CJ1882" s="72"/>
      <c r="CK1882" s="72"/>
      <c r="CL1882" s="72"/>
      <c r="CM1882" s="72"/>
      <c r="CN1882" s="72"/>
      <c r="CO1882" s="72"/>
      <c r="CP1882" s="72"/>
      <c r="CQ1882" s="72"/>
      <c r="CR1882" s="72"/>
      <c r="CS1882" s="72"/>
      <c r="CT1882" s="72"/>
      <c r="CU1882" s="72"/>
      <c r="CV1882" s="72"/>
      <c r="CW1882" s="72"/>
      <c r="CX1882" s="72"/>
      <c r="CY1882" s="72"/>
      <c r="CZ1882" s="72"/>
      <c r="DA1882" s="72"/>
      <c r="DB1882" s="72"/>
      <c r="DC1882" s="72"/>
      <c r="DD1882" s="72"/>
      <c r="DE1882" s="72"/>
      <c r="DF1882" s="72"/>
      <c r="DG1882" s="72"/>
      <c r="DH1882" s="78">
        <v>96.58</v>
      </c>
      <c r="DJ1882" s="96">
        <f t="shared" si="868"/>
        <v>3.4200000000000017</v>
      </c>
      <c r="DK1882" s="72"/>
      <c r="DL1882" s="51" t="s">
        <v>3439</v>
      </c>
      <c r="DO1882" s="358">
        <v>3.34</v>
      </c>
      <c r="DP1882" s="72">
        <v>0.37</v>
      </c>
      <c r="DQ1882" s="374">
        <v>0.49</v>
      </c>
      <c r="DR1882" s="87">
        <v>0.05</v>
      </c>
      <c r="DU1882" s="52"/>
      <c r="DX1882" s="75">
        <f t="shared" si="869"/>
        <v>60.157382480844902</v>
      </c>
      <c r="DY1882" s="51">
        <f t="shared" si="870"/>
        <v>0</v>
      </c>
      <c r="DZ1882" s="75">
        <f t="shared" si="871"/>
        <v>0.88009939946158622</v>
      </c>
      <c r="EA1882" s="51">
        <f t="shared" si="872"/>
        <v>0</v>
      </c>
      <c r="EB1882" s="75">
        <f t="shared" si="873"/>
        <v>18.999792917788362</v>
      </c>
      <c r="EC1882" s="51">
        <f t="shared" si="874"/>
        <v>0</v>
      </c>
      <c r="ED1882" s="75">
        <f t="shared" si="875"/>
        <v>5.5498032718989441</v>
      </c>
      <c r="EE1882" s="51">
        <f t="shared" si="876"/>
        <v>0</v>
      </c>
      <c r="EF1882" s="75">
        <f t="shared" si="877"/>
        <v>9.3186995237109133E-2</v>
      </c>
      <c r="EG1882" s="51">
        <f t="shared" si="878"/>
        <v>0</v>
      </c>
      <c r="EH1882" s="75">
        <f t="shared" si="879"/>
        <v>2.6817146407123627</v>
      </c>
      <c r="EI1882" s="51">
        <f t="shared" si="880"/>
        <v>0</v>
      </c>
      <c r="EJ1882" s="75">
        <f t="shared" si="881"/>
        <v>6.0053841375025883</v>
      </c>
      <c r="EK1882" s="51">
        <f t="shared" si="882"/>
        <v>0</v>
      </c>
      <c r="EL1882" s="75">
        <f t="shared" si="883"/>
        <v>4.4936839925450407</v>
      </c>
      <c r="EM1882" s="51">
        <f t="shared" si="884"/>
        <v>0</v>
      </c>
      <c r="EN1882" s="75">
        <f t="shared" si="885"/>
        <v>0.89045351004348716</v>
      </c>
      <c r="EO1882" s="51">
        <f t="shared" si="886"/>
        <v>0</v>
      </c>
      <c r="EP1882" s="75">
        <f t="shared" si="887"/>
        <v>0.24849865396562434</v>
      </c>
      <c r="EQ1882" s="51">
        <f t="shared" si="888"/>
        <v>0</v>
      </c>
      <c r="ER1882" s="51">
        <f t="shared" si="889"/>
        <v>100</v>
      </c>
      <c r="ES1882" s="51">
        <f t="shared" si="890"/>
        <v>0</v>
      </c>
    </row>
    <row r="1883" spans="1:149" s="43" customFormat="1" ht="14.65" thickBot="1" x14ac:dyDescent="0.5">
      <c r="A1883" s="89" t="s">
        <v>1499</v>
      </c>
      <c r="B1883" s="86" t="s">
        <v>1011</v>
      </c>
      <c r="C1883" s="43" t="s">
        <v>3444</v>
      </c>
      <c r="D1883" s="43" t="s">
        <v>3826</v>
      </c>
      <c r="E1883" s="89" t="s">
        <v>1121</v>
      </c>
      <c r="F1883" s="89" t="s">
        <v>2673</v>
      </c>
      <c r="G1883" s="90" t="s">
        <v>3381</v>
      </c>
      <c r="H1883" s="89" t="s">
        <v>3155</v>
      </c>
      <c r="I1883" s="89">
        <v>2</v>
      </c>
      <c r="J1883" s="301">
        <v>1000</v>
      </c>
      <c r="K1883" s="89"/>
      <c r="L1883" s="301">
        <v>1300</v>
      </c>
      <c r="M1883" s="90"/>
      <c r="O1883" s="89" t="s">
        <v>3491</v>
      </c>
      <c r="P1883" s="90" t="s">
        <v>1374</v>
      </c>
      <c r="Q1883" s="123"/>
      <c r="R1883" s="123">
        <v>-1.25</v>
      </c>
      <c r="S1883" s="134"/>
      <c r="U1883" s="43">
        <v>6.57</v>
      </c>
      <c r="W1883" s="43">
        <v>5.26</v>
      </c>
      <c r="AA1883" s="193"/>
      <c r="AB1883" s="196"/>
      <c r="AC1883" s="256"/>
      <c r="AD1883" s="90"/>
      <c r="AE1883" s="325" t="e">
        <f t="shared" si="892"/>
        <v>#DIV/0!</v>
      </c>
      <c r="AF1883" s="196"/>
      <c r="AG1883" s="256" t="e">
        <f t="shared" si="891"/>
        <v>#DIV/0!</v>
      </c>
      <c r="AH1883" s="90"/>
      <c r="AQ1883" s="86" t="s">
        <v>824</v>
      </c>
      <c r="AR1883" s="58">
        <v>1.873</v>
      </c>
      <c r="AS1883" s="58">
        <v>1.103</v>
      </c>
      <c r="AT1883" s="91"/>
      <c r="AU1883" s="277">
        <v>6616.2671056693071</v>
      </c>
      <c r="AV1883" s="277">
        <v>3383.7328943306934</v>
      </c>
      <c r="AW1883" s="277">
        <v>12392.268288918613</v>
      </c>
      <c r="AX1883" s="259">
        <v>211.88714636407752</v>
      </c>
      <c r="AY1883" s="277">
        <v>3732.2573824467549</v>
      </c>
      <c r="AZ1883" s="259">
        <v>38.061706445693467</v>
      </c>
      <c r="BA1883" s="86"/>
      <c r="BB1883" s="85" t="s">
        <v>722</v>
      </c>
      <c r="BC1883" s="271" t="s">
        <v>1126</v>
      </c>
      <c r="BD1883" s="90">
        <v>56.8</v>
      </c>
      <c r="BE1883" s="90"/>
      <c r="BF1883" s="90">
        <v>0.89</v>
      </c>
      <c r="BG1883" s="90"/>
      <c r="BH1883" s="90">
        <v>17.420000000000002</v>
      </c>
      <c r="BI1883" s="90"/>
      <c r="BJ1883" s="90"/>
      <c r="BK1883" s="90"/>
      <c r="BL1883" s="90"/>
      <c r="BM1883" s="90"/>
      <c r="BN1883" s="90">
        <v>5.67</v>
      </c>
      <c r="BO1883" s="90"/>
      <c r="BP1883" s="90">
        <v>0.11</v>
      </c>
      <c r="BQ1883" s="90"/>
      <c r="BR1883" s="90">
        <v>2.86</v>
      </c>
      <c r="BS1883" s="90"/>
      <c r="BT1883" s="90"/>
      <c r="BU1883" s="90"/>
      <c r="BV1883" s="90"/>
      <c r="BW1883" s="90"/>
      <c r="BX1883" s="90">
        <v>5.75</v>
      </c>
      <c r="BY1883" s="90"/>
      <c r="BZ1883" s="90">
        <v>4.7</v>
      </c>
      <c r="CA1883" s="90"/>
      <c r="CB1883" s="90">
        <v>0.91</v>
      </c>
      <c r="CC1883" s="90"/>
      <c r="CD1883" s="90">
        <v>0.24</v>
      </c>
      <c r="CE1883" s="90"/>
      <c r="CF1883" s="90"/>
      <c r="CG1883" s="90"/>
      <c r="CH1883" s="90"/>
      <c r="CI1883" s="90"/>
      <c r="CJ1883" s="90"/>
      <c r="CK1883" s="90"/>
      <c r="CL1883" s="90"/>
      <c r="CM1883" s="90"/>
      <c r="CN1883" s="90"/>
      <c r="CO1883" s="90"/>
      <c r="CP1883" s="90"/>
      <c r="CQ1883" s="90"/>
      <c r="CR1883" s="90"/>
      <c r="CS1883" s="90"/>
      <c r="CT1883" s="90"/>
      <c r="CU1883" s="90"/>
      <c r="CV1883" s="90"/>
      <c r="CW1883" s="90"/>
      <c r="CX1883" s="90">
        <v>0.08</v>
      </c>
      <c r="CY1883" s="90"/>
      <c r="CZ1883" s="90"/>
      <c r="DA1883" s="90"/>
      <c r="DB1883" s="90"/>
      <c r="DC1883" s="90"/>
      <c r="DD1883" s="90"/>
      <c r="DE1883" s="90"/>
      <c r="DF1883" s="90"/>
      <c r="DG1883" s="90"/>
      <c r="DH1883" s="89">
        <v>95.44</v>
      </c>
      <c r="DJ1883" s="97">
        <f t="shared" si="868"/>
        <v>4.5600000000000023</v>
      </c>
      <c r="DK1883" s="90"/>
      <c r="DL1883" s="43" t="s">
        <v>3439</v>
      </c>
      <c r="DO1883" s="359">
        <v>3.39</v>
      </c>
      <c r="DP1883" s="90">
        <v>0.35</v>
      </c>
      <c r="DQ1883" s="375">
        <v>0.57999999999999996</v>
      </c>
      <c r="DR1883" s="90">
        <v>0.06</v>
      </c>
      <c r="DS1883" s="308"/>
      <c r="DU1883" s="59"/>
      <c r="DW1883" s="86"/>
      <c r="DX1883" s="298">
        <f t="shared" si="869"/>
        <v>59.513830678960602</v>
      </c>
      <c r="DY1883" s="43">
        <f t="shared" si="870"/>
        <v>0</v>
      </c>
      <c r="DZ1883" s="298">
        <f t="shared" si="871"/>
        <v>0.93252305113160106</v>
      </c>
      <c r="EA1883" s="43">
        <f t="shared" si="872"/>
        <v>0</v>
      </c>
      <c r="EB1883" s="298">
        <f t="shared" si="873"/>
        <v>18.252305113160102</v>
      </c>
      <c r="EC1883" s="43">
        <f t="shared" si="874"/>
        <v>0</v>
      </c>
      <c r="ED1883" s="298">
        <f t="shared" si="875"/>
        <v>5.940905280804694</v>
      </c>
      <c r="EE1883" s="43">
        <f t="shared" si="876"/>
        <v>0</v>
      </c>
      <c r="EF1883" s="298">
        <f t="shared" si="877"/>
        <v>0.11525565800502935</v>
      </c>
      <c r="EG1883" s="43">
        <f t="shared" si="878"/>
        <v>0</v>
      </c>
      <c r="EH1883" s="298">
        <f t="shared" si="879"/>
        <v>2.9966471081307628</v>
      </c>
      <c r="EI1883" s="43">
        <f t="shared" si="880"/>
        <v>0</v>
      </c>
      <c r="EJ1883" s="298">
        <f t="shared" si="881"/>
        <v>6.024727577535625</v>
      </c>
      <c r="EK1883" s="43">
        <f t="shared" si="882"/>
        <v>0</v>
      </c>
      <c r="EL1883" s="298">
        <f t="shared" si="883"/>
        <v>4.924559932942163</v>
      </c>
      <c r="EM1883" s="43">
        <f t="shared" si="884"/>
        <v>0</v>
      </c>
      <c r="EN1883" s="298">
        <f t="shared" si="885"/>
        <v>0.95347862531433358</v>
      </c>
      <c r="EO1883" s="43">
        <f t="shared" si="886"/>
        <v>0</v>
      </c>
      <c r="EP1883" s="298">
        <f t="shared" si="887"/>
        <v>0.25146689019279128</v>
      </c>
      <c r="EQ1883" s="43">
        <f t="shared" si="888"/>
        <v>0</v>
      </c>
      <c r="ER1883" s="43">
        <f t="shared" si="889"/>
        <v>100</v>
      </c>
      <c r="ES1883" s="43">
        <f t="shared" si="890"/>
        <v>0</v>
      </c>
    </row>
    <row r="1884" spans="1:149" x14ac:dyDescent="0.45">
      <c r="A1884" s="78" t="s">
        <v>1500</v>
      </c>
      <c r="B1884" s="174" t="s">
        <v>3427</v>
      </c>
      <c r="C1884" s="51" t="s">
        <v>3585</v>
      </c>
      <c r="D1884" s="51" t="s">
        <v>64</v>
      </c>
      <c r="E1884" s="78" t="s">
        <v>1121</v>
      </c>
      <c r="F1884" s="78" t="s">
        <v>2674</v>
      </c>
      <c r="G1884" s="72" t="s">
        <v>3381</v>
      </c>
      <c r="H1884" s="78" t="s">
        <v>1372</v>
      </c>
      <c r="I1884" s="78">
        <v>24</v>
      </c>
      <c r="J1884" s="300">
        <v>300</v>
      </c>
      <c r="K1884" s="78">
        <v>0.34475</v>
      </c>
      <c r="L1884" s="300">
        <v>1100</v>
      </c>
      <c r="M1884" s="72"/>
      <c r="O1884" s="78" t="s">
        <v>1128</v>
      </c>
      <c r="P1884" s="72" t="s">
        <v>1374</v>
      </c>
      <c r="AA1884" s="195"/>
      <c r="AB1884" s="195"/>
      <c r="AC1884" s="195"/>
      <c r="AD1884" s="72"/>
      <c r="AE1884" s="316">
        <v>0.26</v>
      </c>
      <c r="AF1884" s="195">
        <v>0.1</v>
      </c>
      <c r="AG1884" s="195">
        <v>0.74</v>
      </c>
      <c r="AH1884" s="72"/>
      <c r="AQ1884" s="174" t="s">
        <v>824</v>
      </c>
      <c r="AR1884" s="53">
        <v>1.0649999999999999</v>
      </c>
      <c r="AS1884" s="53">
        <v>2.129</v>
      </c>
      <c r="AT1884" s="77"/>
      <c r="AU1884" s="276">
        <v>780</v>
      </c>
      <c r="AV1884" s="276">
        <v>2220</v>
      </c>
      <c r="AW1884" s="276">
        <v>830.69999999999993</v>
      </c>
      <c r="AX1884" s="95">
        <v>319.57501031262541</v>
      </c>
      <c r="AY1884" s="276">
        <v>4726.38</v>
      </c>
      <c r="AZ1884" s="95">
        <v>641.2210121908671</v>
      </c>
      <c r="BB1884" s="80" t="s">
        <v>3412</v>
      </c>
      <c r="BC1884" s="270"/>
      <c r="BD1884" s="72">
        <v>74.778599999999997</v>
      </c>
      <c r="BE1884" s="72"/>
      <c r="BF1884" s="72">
        <v>9.2741000000000004E-2</v>
      </c>
      <c r="BG1884" s="72"/>
      <c r="BH1884" s="72">
        <v>12.4468</v>
      </c>
      <c r="BI1884" s="72"/>
      <c r="BJ1884" s="72">
        <v>0.58085200000000003</v>
      </c>
      <c r="BK1884" s="72"/>
      <c r="BL1884" s="72"/>
      <c r="BM1884" s="72"/>
      <c r="BN1884" s="72">
        <v>0.53692200000000001</v>
      </c>
      <c r="BO1884" s="72"/>
      <c r="BP1884" s="72"/>
      <c r="BQ1884" s="72"/>
      <c r="BR1884" s="72">
        <v>3.9048899999999998E-2</v>
      </c>
      <c r="BS1884" s="72"/>
      <c r="BT1884" s="72"/>
      <c r="BU1884" s="72"/>
      <c r="BV1884" s="72"/>
      <c r="BW1884" s="72"/>
      <c r="BX1884" s="72">
        <v>0.28310400000000002</v>
      </c>
      <c r="BY1884" s="72"/>
      <c r="BZ1884" s="72">
        <v>4.0513199999999996</v>
      </c>
      <c r="CA1884" s="72"/>
      <c r="CB1884" s="72">
        <v>4.4906199999999998</v>
      </c>
      <c r="CC1884" s="72"/>
      <c r="CD1884" s="72"/>
      <c r="CE1884" s="72"/>
      <c r="CF1884" s="72"/>
      <c r="CG1884" s="72"/>
      <c r="CH1884" s="72"/>
      <c r="CI1884" s="72"/>
      <c r="CJ1884" s="72"/>
      <c r="CK1884" s="72"/>
      <c r="CL1884" s="72"/>
      <c r="CM1884" s="72"/>
      <c r="CN1884" s="72"/>
      <c r="CO1884" s="72"/>
      <c r="CP1884" s="72"/>
      <c r="CQ1884" s="72"/>
      <c r="CR1884" s="72"/>
      <c r="CS1884" s="72"/>
      <c r="CT1884" s="72"/>
      <c r="CU1884" s="72"/>
      <c r="CV1884" s="72"/>
      <c r="CW1884" s="72"/>
      <c r="CX1884" s="72"/>
      <c r="CY1884" s="72"/>
      <c r="CZ1884" s="72"/>
      <c r="DA1884" s="72"/>
      <c r="DB1884" s="72"/>
      <c r="DC1884" s="72"/>
      <c r="DD1884" s="72"/>
      <c r="DE1884" s="72"/>
      <c r="DF1884" s="72"/>
      <c r="DG1884" s="72"/>
      <c r="DH1884" s="78">
        <f>SUM(BD1884,BF1884,BH1884,BJ1884,BL1884,BN1884,BP1884,BR1884,BT1884,BV1884,BX1884,BZ1884,CB1884,CD1884,CF1884,CH1884,CJ1884,CL1884,CN1884,CX1884,CZ1884,DB1884)</f>
        <v>97.300007899999997</v>
      </c>
      <c r="DJ1884" s="96">
        <f t="shared" si="868"/>
        <v>2.6999921000000029</v>
      </c>
      <c r="DK1884" s="72"/>
      <c r="DL1884" s="51" t="s">
        <v>3340</v>
      </c>
      <c r="DO1884" s="358">
        <v>2.7</v>
      </c>
      <c r="DP1884" s="72"/>
      <c r="DQ1884" s="374"/>
      <c r="DR1884" s="72"/>
      <c r="DU1884" s="52"/>
      <c r="DX1884" s="75">
        <f t="shared" si="869"/>
        <v>76.853642269848166</v>
      </c>
      <c r="DY1884" s="51">
        <f t="shared" si="870"/>
        <v>0</v>
      </c>
      <c r="DZ1884" s="75">
        <f t="shared" si="871"/>
        <v>9.5314483525339999E-2</v>
      </c>
      <c r="EA1884" s="51">
        <f t="shared" si="872"/>
        <v>0</v>
      </c>
      <c r="EB1884" s="75">
        <f t="shared" si="873"/>
        <v>12.792188067232418</v>
      </c>
      <c r="EC1884" s="51">
        <f t="shared" si="874"/>
        <v>0</v>
      </c>
      <c r="ED1884" s="75">
        <f t="shared" si="875"/>
        <v>0.55182112683055606</v>
      </c>
      <c r="EE1884" s="51">
        <f t="shared" si="876"/>
        <v>0</v>
      </c>
      <c r="EF1884" s="75">
        <f t="shared" si="877"/>
        <v>0</v>
      </c>
      <c r="EG1884" s="51" t="e">
        <f t="shared" si="878"/>
        <v>#DIV/0!</v>
      </c>
      <c r="EH1884" s="75">
        <f t="shared" si="879"/>
        <v>4.0132473617198954E-2</v>
      </c>
      <c r="EI1884" s="51">
        <f t="shared" si="880"/>
        <v>0</v>
      </c>
      <c r="EJ1884" s="75">
        <f t="shared" si="881"/>
        <v>0.29095989415639095</v>
      </c>
      <c r="EK1884" s="51">
        <f t="shared" si="882"/>
        <v>0</v>
      </c>
      <c r="EL1884" s="75">
        <f t="shared" si="883"/>
        <v>4.163740669131025</v>
      </c>
      <c r="EM1884" s="51">
        <f t="shared" si="884"/>
        <v>0</v>
      </c>
      <c r="EN1884" s="75">
        <f t="shared" si="885"/>
        <v>4.6152308688558703</v>
      </c>
      <c r="EO1884" s="51">
        <f t="shared" si="886"/>
        <v>0</v>
      </c>
      <c r="EP1884" s="75">
        <f t="shared" si="887"/>
        <v>0</v>
      </c>
      <c r="EQ1884" s="51" t="e">
        <f t="shared" si="888"/>
        <v>#DIV/0!</v>
      </c>
      <c r="ER1884" s="51">
        <f t="shared" si="889"/>
        <v>100</v>
      </c>
      <c r="ES1884" s="51">
        <f t="shared" si="890"/>
        <v>0</v>
      </c>
    </row>
    <row r="1885" spans="1:149" x14ac:dyDescent="0.45">
      <c r="A1885" s="78" t="s">
        <v>1500</v>
      </c>
      <c r="B1885" s="174" t="s">
        <v>3427</v>
      </c>
      <c r="C1885" s="51" t="s">
        <v>3585</v>
      </c>
      <c r="D1885" s="51" t="s">
        <v>64</v>
      </c>
      <c r="E1885" s="78" t="s">
        <v>1121</v>
      </c>
      <c r="F1885" s="78" t="s">
        <v>2675</v>
      </c>
      <c r="G1885" s="72" t="s">
        <v>3381</v>
      </c>
      <c r="H1885" s="78" t="s">
        <v>1372</v>
      </c>
      <c r="I1885" s="78">
        <v>24</v>
      </c>
      <c r="J1885" s="300">
        <v>300</v>
      </c>
      <c r="K1885" s="78">
        <v>0.34475</v>
      </c>
      <c r="L1885" s="300">
        <v>1100</v>
      </c>
      <c r="M1885" s="72"/>
      <c r="O1885" s="78" t="s">
        <v>1128</v>
      </c>
      <c r="P1885" s="72" t="s">
        <v>1374</v>
      </c>
      <c r="AA1885" s="195"/>
      <c r="AB1885" s="195"/>
      <c r="AC1885" s="195"/>
      <c r="AD1885" s="72"/>
      <c r="AE1885" s="316">
        <v>1</v>
      </c>
      <c r="AF1885" s="195">
        <v>0.15</v>
      </c>
      <c r="AG1885" s="195">
        <v>0</v>
      </c>
      <c r="AH1885" s="72"/>
      <c r="AQ1885" s="174" t="s">
        <v>824</v>
      </c>
      <c r="AR1885" s="53">
        <v>1.004</v>
      </c>
      <c r="AT1885" s="77"/>
      <c r="AU1885" s="276">
        <v>3000</v>
      </c>
      <c r="AV1885" s="276"/>
      <c r="AW1885" s="276">
        <v>3012</v>
      </c>
      <c r="AX1885" s="95"/>
      <c r="AY1885" s="276"/>
      <c r="AZ1885" s="95"/>
      <c r="BB1885" s="80" t="s">
        <v>3412</v>
      </c>
      <c r="BC1885" s="270"/>
      <c r="BD1885" s="72">
        <v>72.088700000000003</v>
      </c>
      <c r="BE1885" s="72"/>
      <c r="BF1885" s="72">
        <v>8.9404999999999998E-2</v>
      </c>
      <c r="BG1885" s="72"/>
      <c r="BH1885" s="72">
        <v>11.9991</v>
      </c>
      <c r="BI1885" s="72"/>
      <c r="BJ1885" s="72">
        <v>0.55995799999999996</v>
      </c>
      <c r="BK1885" s="72"/>
      <c r="BL1885" s="72"/>
      <c r="BM1885" s="72"/>
      <c r="BN1885" s="72">
        <v>0.51760799999999996</v>
      </c>
      <c r="BO1885" s="72"/>
      <c r="BP1885" s="72"/>
      <c r="BQ1885" s="72"/>
      <c r="BR1885" s="72">
        <v>3.7644200000000003E-2</v>
      </c>
      <c r="BS1885" s="72"/>
      <c r="BT1885" s="72"/>
      <c r="BU1885" s="72"/>
      <c r="BV1885" s="72"/>
      <c r="BW1885" s="72"/>
      <c r="BX1885" s="72">
        <v>0.27292100000000002</v>
      </c>
      <c r="BY1885" s="72"/>
      <c r="BZ1885" s="72">
        <v>3.9055900000000001</v>
      </c>
      <c r="CA1885" s="72"/>
      <c r="CB1885" s="72">
        <v>4.3290899999999999</v>
      </c>
      <c r="CC1885" s="72"/>
      <c r="CD1885" s="72"/>
      <c r="CE1885" s="72"/>
      <c r="CF1885" s="72"/>
      <c r="CG1885" s="72"/>
      <c r="CH1885" s="72"/>
      <c r="CI1885" s="72"/>
      <c r="CJ1885" s="72"/>
      <c r="CK1885" s="72"/>
      <c r="CL1885" s="72"/>
      <c r="CM1885" s="72"/>
      <c r="CN1885" s="72"/>
      <c r="CO1885" s="72"/>
      <c r="CP1885" s="72"/>
      <c r="CQ1885" s="72"/>
      <c r="CR1885" s="72"/>
      <c r="CS1885" s="72"/>
      <c r="CT1885" s="72"/>
      <c r="CU1885" s="72"/>
      <c r="CV1885" s="72"/>
      <c r="CW1885" s="72"/>
      <c r="CX1885" s="72"/>
      <c r="CY1885" s="72"/>
      <c r="CZ1885" s="72"/>
      <c r="DA1885" s="72"/>
      <c r="DB1885" s="72"/>
      <c r="DC1885" s="72"/>
      <c r="DD1885" s="72"/>
      <c r="DE1885" s="72"/>
      <c r="DF1885" s="72"/>
      <c r="DG1885" s="72"/>
      <c r="DH1885" s="78">
        <f t="shared" ref="DH1885:DH1948" si="893">SUM(BD1885,BF1885,BH1885,BJ1885,BL1885,BN1885,BP1885,BR1885,BT1885,BV1885,BX1885,BZ1885,CB1885,CD1885,CF1885,CH1885,CJ1885,CL1885,CN1885,CX1885,CZ1885,DB1885)</f>
        <v>93.800016199999988</v>
      </c>
      <c r="DJ1885" s="96">
        <f t="shared" si="868"/>
        <v>6.1999838000000125</v>
      </c>
      <c r="DK1885" s="72"/>
      <c r="DL1885" s="51" t="s">
        <v>3340</v>
      </c>
      <c r="DO1885" s="358">
        <v>6.2</v>
      </c>
      <c r="DP1885" s="72"/>
      <c r="DQ1885" s="374"/>
      <c r="DR1885" s="72"/>
      <c r="DU1885" s="52"/>
      <c r="DX1885" s="75">
        <f t="shared" si="869"/>
        <v>76.853611460250477</v>
      </c>
      <c r="DY1885" s="51">
        <f t="shared" si="870"/>
        <v>0</v>
      </c>
      <c r="DZ1885" s="75">
        <f t="shared" si="871"/>
        <v>9.5314482472338855E-2</v>
      </c>
      <c r="EA1885" s="51">
        <f t="shared" si="872"/>
        <v>0</v>
      </c>
      <c r="EB1885" s="75">
        <f t="shared" si="873"/>
        <v>12.792215274692035</v>
      </c>
      <c r="EC1885" s="51">
        <f t="shared" si="874"/>
        <v>0</v>
      </c>
      <c r="ED1885" s="75">
        <f t="shared" si="875"/>
        <v>0.5518208002185826</v>
      </c>
      <c r="EE1885" s="51">
        <f t="shared" si="876"/>
        <v>0</v>
      </c>
      <c r="EF1885" s="75">
        <f t="shared" si="877"/>
        <v>0</v>
      </c>
      <c r="EG1885" s="51" t="e">
        <f t="shared" si="878"/>
        <v>#DIV/0!</v>
      </c>
      <c r="EH1885" s="75">
        <f t="shared" si="879"/>
        <v>4.0132402450480609E-2</v>
      </c>
      <c r="EI1885" s="51">
        <f t="shared" si="880"/>
        <v>0</v>
      </c>
      <c r="EJ1885" s="75">
        <f t="shared" si="881"/>
        <v>0.29096050411982771</v>
      </c>
      <c r="EK1885" s="51">
        <f t="shared" si="882"/>
        <v>0</v>
      </c>
      <c r="EL1885" s="75">
        <f t="shared" si="883"/>
        <v>4.1637412851534243</v>
      </c>
      <c r="EM1885" s="51">
        <f t="shared" si="884"/>
        <v>0</v>
      </c>
      <c r="EN1885" s="75">
        <f t="shared" si="885"/>
        <v>4.6152337444905474</v>
      </c>
      <c r="EO1885" s="51">
        <f t="shared" si="886"/>
        <v>0</v>
      </c>
      <c r="EP1885" s="75">
        <f t="shared" si="887"/>
        <v>0</v>
      </c>
      <c r="EQ1885" s="51" t="e">
        <f t="shared" si="888"/>
        <v>#DIV/0!</v>
      </c>
      <c r="ER1885" s="51">
        <f t="shared" si="889"/>
        <v>100</v>
      </c>
      <c r="ES1885" s="51">
        <f t="shared" si="890"/>
        <v>0</v>
      </c>
    </row>
    <row r="1886" spans="1:149" x14ac:dyDescent="0.45">
      <c r="A1886" s="78" t="s">
        <v>1500</v>
      </c>
      <c r="B1886" s="174" t="s">
        <v>3427</v>
      </c>
      <c r="C1886" s="51" t="s">
        <v>3585</v>
      </c>
      <c r="D1886" s="51" t="s">
        <v>64</v>
      </c>
      <c r="E1886" s="78" t="s">
        <v>1121</v>
      </c>
      <c r="F1886" s="78" t="s">
        <v>2676</v>
      </c>
      <c r="G1886" s="72" t="s">
        <v>3381</v>
      </c>
      <c r="H1886" s="78" t="s">
        <v>1372</v>
      </c>
      <c r="I1886" s="78">
        <v>46</v>
      </c>
      <c r="J1886" s="300">
        <v>350</v>
      </c>
      <c r="K1886" s="78">
        <v>0.34475</v>
      </c>
      <c r="L1886" s="300">
        <v>1100</v>
      </c>
      <c r="M1886" s="72"/>
      <c r="O1886" s="78" t="s">
        <v>1128</v>
      </c>
      <c r="P1886" s="72" t="s">
        <v>1374</v>
      </c>
      <c r="AA1886" s="195"/>
      <c r="AB1886" s="195"/>
      <c r="AC1886" s="195"/>
      <c r="AD1886" s="72"/>
      <c r="AE1886" s="316">
        <v>0.26</v>
      </c>
      <c r="AF1886" s="195">
        <v>0.05</v>
      </c>
      <c r="AG1886" s="195">
        <v>0.74</v>
      </c>
      <c r="AH1886" s="72"/>
      <c r="AQ1886" s="174" t="s">
        <v>824</v>
      </c>
      <c r="AR1886" s="53">
        <v>1.101</v>
      </c>
      <c r="AS1886" s="53">
        <v>2.4390000000000001</v>
      </c>
      <c r="AT1886" s="77"/>
      <c r="AU1886" s="276">
        <v>910</v>
      </c>
      <c r="AV1886" s="276">
        <v>2590</v>
      </c>
      <c r="AW1886" s="276">
        <v>1001.91</v>
      </c>
      <c r="AX1886" s="95">
        <v>192.81309333863081</v>
      </c>
      <c r="AY1886" s="276">
        <v>6317.01</v>
      </c>
      <c r="AZ1886" s="95">
        <v>432.98158160232407</v>
      </c>
      <c r="BB1886" s="80" t="s">
        <v>3412</v>
      </c>
      <c r="BC1886" s="270"/>
      <c r="BD1886" s="72">
        <v>74.624899999999997</v>
      </c>
      <c r="BE1886" s="72"/>
      <c r="BF1886" s="72">
        <v>9.2550400000000005E-2</v>
      </c>
      <c r="BG1886" s="72"/>
      <c r="BH1886" s="72">
        <v>12.421200000000001</v>
      </c>
      <c r="BI1886" s="72"/>
      <c r="BJ1886" s="72">
        <v>0.57965800000000001</v>
      </c>
      <c r="BK1886" s="72"/>
      <c r="BL1886" s="72"/>
      <c r="BM1886" s="72"/>
      <c r="BN1886" s="72">
        <v>0.53581800000000002</v>
      </c>
      <c r="BO1886" s="72"/>
      <c r="BP1886" s="72"/>
      <c r="BQ1886" s="72"/>
      <c r="BR1886" s="72">
        <v>3.8968599999999999E-2</v>
      </c>
      <c r="BS1886" s="72"/>
      <c r="BT1886" s="72"/>
      <c r="BU1886" s="72"/>
      <c r="BV1886" s="72"/>
      <c r="BW1886" s="72"/>
      <c r="BX1886" s="72">
        <v>0.282522</v>
      </c>
      <c r="BY1886" s="72"/>
      <c r="BZ1886" s="72">
        <v>4.0429899999999996</v>
      </c>
      <c r="CA1886" s="72"/>
      <c r="CB1886" s="72">
        <v>4.4813900000000002</v>
      </c>
      <c r="CC1886" s="72"/>
      <c r="CD1886" s="72"/>
      <c r="CE1886" s="72"/>
      <c r="CF1886" s="72"/>
      <c r="CG1886" s="72"/>
      <c r="CH1886" s="72"/>
      <c r="CI1886" s="72"/>
      <c r="CJ1886" s="72"/>
      <c r="CK1886" s="72"/>
      <c r="CL1886" s="72"/>
      <c r="CM1886" s="72"/>
      <c r="CN1886" s="72"/>
      <c r="CO1886" s="72"/>
      <c r="CP1886" s="72"/>
      <c r="CQ1886" s="72"/>
      <c r="CR1886" s="72"/>
      <c r="CS1886" s="72"/>
      <c r="CT1886" s="72"/>
      <c r="CU1886" s="72"/>
      <c r="CV1886" s="72"/>
      <c r="CW1886" s="72"/>
      <c r="CX1886" s="72"/>
      <c r="CY1886" s="72"/>
      <c r="CZ1886" s="72"/>
      <c r="DA1886" s="72"/>
      <c r="DB1886" s="72"/>
      <c r="DC1886" s="72"/>
      <c r="DD1886" s="72"/>
      <c r="DE1886" s="72"/>
      <c r="DF1886" s="72"/>
      <c r="DG1886" s="72"/>
      <c r="DH1886" s="78">
        <f t="shared" si="893"/>
        <v>97.099997000000002</v>
      </c>
      <c r="DJ1886" s="96">
        <f t="shared" si="868"/>
        <v>2.9000029999999981</v>
      </c>
      <c r="DK1886" s="72"/>
      <c r="DL1886" s="51" t="s">
        <v>3340</v>
      </c>
      <c r="DO1886" s="358">
        <v>2.9</v>
      </c>
      <c r="DP1886" s="72"/>
      <c r="DQ1886" s="374"/>
      <c r="DR1886" s="72"/>
      <c r="DU1886" s="52"/>
      <c r="DX1886" s="75">
        <f t="shared" si="869"/>
        <v>76.853658399186145</v>
      </c>
      <c r="DY1886" s="51">
        <f t="shared" si="870"/>
        <v>0</v>
      </c>
      <c r="DZ1886" s="75">
        <f t="shared" si="871"/>
        <v>9.5314524057091371E-2</v>
      </c>
      <c r="EA1886" s="51">
        <f t="shared" si="872"/>
        <v>0</v>
      </c>
      <c r="EB1886" s="75">
        <f t="shared" si="873"/>
        <v>12.792173412734503</v>
      </c>
      <c r="EC1886" s="51">
        <f t="shared" si="874"/>
        <v>0</v>
      </c>
      <c r="ED1886" s="75">
        <f t="shared" si="875"/>
        <v>0.55182082034461855</v>
      </c>
      <c r="EE1886" s="51">
        <f t="shared" si="876"/>
        <v>0</v>
      </c>
      <c r="EF1886" s="75">
        <f t="shared" si="877"/>
        <v>0</v>
      </c>
      <c r="EG1886" s="51" t="e">
        <f t="shared" si="878"/>
        <v>#DIV/0!</v>
      </c>
      <c r="EH1886" s="75">
        <f t="shared" si="879"/>
        <v>4.0132442022629514E-2</v>
      </c>
      <c r="EI1886" s="51">
        <f t="shared" si="880"/>
        <v>0</v>
      </c>
      <c r="EJ1886" s="75">
        <f t="shared" si="881"/>
        <v>0.29095984421091176</v>
      </c>
      <c r="EK1886" s="51">
        <f t="shared" si="882"/>
        <v>0</v>
      </c>
      <c r="EL1886" s="75">
        <f t="shared" si="883"/>
        <v>4.1637385426489759</v>
      </c>
      <c r="EM1886" s="51">
        <f t="shared" si="884"/>
        <v>0</v>
      </c>
      <c r="EN1886" s="75">
        <f t="shared" si="885"/>
        <v>4.6152318624685442</v>
      </c>
      <c r="EO1886" s="51">
        <f t="shared" si="886"/>
        <v>0</v>
      </c>
      <c r="EP1886" s="75">
        <f t="shared" si="887"/>
        <v>0</v>
      </c>
      <c r="EQ1886" s="51" t="e">
        <f t="shared" si="888"/>
        <v>#DIV/0!</v>
      </c>
      <c r="ER1886" s="51">
        <f t="shared" si="889"/>
        <v>100</v>
      </c>
      <c r="ES1886" s="51">
        <f t="shared" si="890"/>
        <v>0</v>
      </c>
    </row>
    <row r="1887" spans="1:149" x14ac:dyDescent="0.45">
      <c r="A1887" s="78" t="s">
        <v>1500</v>
      </c>
      <c r="B1887" s="174" t="s">
        <v>3427</v>
      </c>
      <c r="C1887" s="51" t="s">
        <v>3585</v>
      </c>
      <c r="D1887" s="51" t="s">
        <v>64</v>
      </c>
      <c r="E1887" s="78" t="s">
        <v>1121</v>
      </c>
      <c r="F1887" s="78" t="s">
        <v>2677</v>
      </c>
      <c r="G1887" s="72" t="s">
        <v>3381</v>
      </c>
      <c r="H1887" s="78" t="s">
        <v>1372</v>
      </c>
      <c r="I1887" s="78">
        <v>46</v>
      </c>
      <c r="J1887" s="300">
        <v>350</v>
      </c>
      <c r="K1887" s="78">
        <v>0.34475</v>
      </c>
      <c r="L1887" s="300">
        <v>1100</v>
      </c>
      <c r="M1887" s="72"/>
      <c r="O1887" s="78" t="s">
        <v>1128</v>
      </c>
      <c r="P1887" s="72" t="s">
        <v>1374</v>
      </c>
      <c r="AA1887" s="195"/>
      <c r="AB1887" s="195"/>
      <c r="AC1887" s="195"/>
      <c r="AD1887" s="72"/>
      <c r="AE1887" s="316">
        <v>0.56999999999999995</v>
      </c>
      <c r="AF1887" s="195">
        <v>0.05</v>
      </c>
      <c r="AG1887" s="195">
        <v>0.43</v>
      </c>
      <c r="AH1887" s="72"/>
      <c r="AQ1887" s="174" t="s">
        <v>824</v>
      </c>
      <c r="AR1887" s="53">
        <v>1.048</v>
      </c>
      <c r="AS1887" s="53">
        <v>2.5249999999999999</v>
      </c>
      <c r="AT1887" s="77"/>
      <c r="AU1887" s="276">
        <v>1994.9999999999998</v>
      </c>
      <c r="AV1887" s="276">
        <v>1505.0000000000002</v>
      </c>
      <c r="AW1887" s="276">
        <v>2090.7599999999998</v>
      </c>
      <c r="AX1887" s="95">
        <v>183.99347236990835</v>
      </c>
      <c r="AY1887" s="276">
        <v>3800.1250000000005</v>
      </c>
      <c r="AZ1887" s="95">
        <v>444.03733159675051</v>
      </c>
      <c r="BB1887" s="80" t="s">
        <v>3412</v>
      </c>
      <c r="BC1887" s="270"/>
      <c r="BD1887" s="72">
        <v>73.933199999999999</v>
      </c>
      <c r="BE1887" s="72"/>
      <c r="BF1887" s="72">
        <v>9.1692599999999999E-2</v>
      </c>
      <c r="BG1887" s="72"/>
      <c r="BH1887" s="72">
        <v>12.306100000000001</v>
      </c>
      <c r="BI1887" s="72"/>
      <c r="BJ1887" s="72">
        <v>0.57428500000000005</v>
      </c>
      <c r="BK1887" s="72"/>
      <c r="BL1887" s="72"/>
      <c r="BM1887" s="72"/>
      <c r="BN1887" s="72">
        <v>0.53085199999999999</v>
      </c>
      <c r="BO1887" s="72"/>
      <c r="BP1887" s="72"/>
      <c r="BQ1887" s="72"/>
      <c r="BR1887" s="72">
        <v>3.86074E-2</v>
      </c>
      <c r="BS1887" s="72"/>
      <c r="BT1887" s="72"/>
      <c r="BU1887" s="72"/>
      <c r="BV1887" s="72"/>
      <c r="BW1887" s="72"/>
      <c r="BX1887" s="72">
        <v>0.27990399999999999</v>
      </c>
      <c r="BY1887" s="72"/>
      <c r="BZ1887" s="72">
        <v>4.0055199999999997</v>
      </c>
      <c r="CA1887" s="72"/>
      <c r="CB1887" s="72">
        <v>4.4398499999999999</v>
      </c>
      <c r="CC1887" s="72"/>
      <c r="CD1887" s="72"/>
      <c r="CE1887" s="72"/>
      <c r="CF1887" s="72"/>
      <c r="CG1887" s="72"/>
      <c r="CH1887" s="72"/>
      <c r="CI1887" s="72"/>
      <c r="CJ1887" s="72"/>
      <c r="CK1887" s="72"/>
      <c r="CL1887" s="72"/>
      <c r="CM1887" s="72"/>
      <c r="CN1887" s="72"/>
      <c r="CO1887" s="72"/>
      <c r="CP1887" s="72"/>
      <c r="CQ1887" s="72"/>
      <c r="CR1887" s="72"/>
      <c r="CS1887" s="72"/>
      <c r="CT1887" s="72"/>
      <c r="CU1887" s="72"/>
      <c r="CV1887" s="72"/>
      <c r="CW1887" s="72"/>
      <c r="CX1887" s="72"/>
      <c r="CY1887" s="72"/>
      <c r="CZ1887" s="72"/>
      <c r="DA1887" s="72"/>
      <c r="DB1887" s="72"/>
      <c r="DC1887" s="72"/>
      <c r="DD1887" s="72"/>
      <c r="DE1887" s="72"/>
      <c r="DF1887" s="72"/>
      <c r="DG1887" s="72"/>
      <c r="DH1887" s="78">
        <f t="shared" si="893"/>
        <v>96.200011000000018</v>
      </c>
      <c r="DJ1887" s="96">
        <f t="shared" si="868"/>
        <v>3.7999889999999823</v>
      </c>
      <c r="DK1887" s="72"/>
      <c r="DL1887" s="51" t="s">
        <v>3340</v>
      </c>
      <c r="DO1887" s="358">
        <v>3.8</v>
      </c>
      <c r="DP1887" s="72"/>
      <c r="DQ1887" s="374"/>
      <c r="DR1887" s="72"/>
      <c r="DU1887" s="52"/>
      <c r="DX1887" s="75">
        <f t="shared" si="869"/>
        <v>76.853629465801191</v>
      </c>
      <c r="DY1887" s="51">
        <f t="shared" si="870"/>
        <v>0</v>
      </c>
      <c r="DZ1887" s="75">
        <f t="shared" si="871"/>
        <v>9.5314542115800774E-2</v>
      </c>
      <c r="EA1887" s="51">
        <f t="shared" si="872"/>
        <v>0</v>
      </c>
      <c r="EB1887" s="75">
        <f t="shared" si="873"/>
        <v>12.792202279477907</v>
      </c>
      <c r="EC1887" s="51">
        <f t="shared" si="874"/>
        <v>0</v>
      </c>
      <c r="ED1887" s="75">
        <f t="shared" si="875"/>
        <v>0.55182114272315408</v>
      </c>
      <c r="EE1887" s="51">
        <f t="shared" si="876"/>
        <v>0</v>
      </c>
      <c r="EF1887" s="75">
        <f t="shared" si="877"/>
        <v>0</v>
      </c>
      <c r="EG1887" s="51" t="e">
        <f t="shared" si="878"/>
        <v>#DIV/0!</v>
      </c>
      <c r="EH1887" s="75">
        <f t="shared" si="879"/>
        <v>4.013242784348537E-2</v>
      </c>
      <c r="EI1887" s="51">
        <f t="shared" si="880"/>
        <v>0</v>
      </c>
      <c r="EJ1887" s="75">
        <f t="shared" si="881"/>
        <v>0.2909604656905912</v>
      </c>
      <c r="EK1887" s="51">
        <f t="shared" si="882"/>
        <v>0</v>
      </c>
      <c r="EL1887" s="75">
        <f t="shared" si="883"/>
        <v>4.1637417276386781</v>
      </c>
      <c r="EM1887" s="51">
        <f t="shared" si="884"/>
        <v>0</v>
      </c>
      <c r="EN1887" s="75">
        <f t="shared" si="885"/>
        <v>4.6152281624998972</v>
      </c>
      <c r="EO1887" s="51">
        <f t="shared" si="886"/>
        <v>0</v>
      </c>
      <c r="EP1887" s="75">
        <f t="shared" si="887"/>
        <v>0</v>
      </c>
      <c r="EQ1887" s="51" t="e">
        <f t="shared" si="888"/>
        <v>#DIV/0!</v>
      </c>
      <c r="ER1887" s="51">
        <f t="shared" si="889"/>
        <v>100</v>
      </c>
      <c r="ES1887" s="51">
        <f t="shared" si="890"/>
        <v>0</v>
      </c>
    </row>
    <row r="1888" spans="1:149" x14ac:dyDescent="0.45">
      <c r="A1888" s="78" t="s">
        <v>1500</v>
      </c>
      <c r="B1888" s="174" t="s">
        <v>3427</v>
      </c>
      <c r="C1888" s="51" t="s">
        <v>3585</v>
      </c>
      <c r="D1888" s="51" t="s">
        <v>64</v>
      </c>
      <c r="E1888" s="78" t="s">
        <v>1121</v>
      </c>
      <c r="F1888" s="78" t="s">
        <v>2678</v>
      </c>
      <c r="G1888" s="72" t="s">
        <v>3381</v>
      </c>
      <c r="H1888" s="78" t="s">
        <v>1372</v>
      </c>
      <c r="I1888" s="78">
        <v>24</v>
      </c>
      <c r="J1888" s="300">
        <v>415</v>
      </c>
      <c r="K1888" s="78">
        <v>0.34475</v>
      </c>
      <c r="L1888" s="300">
        <v>1200</v>
      </c>
      <c r="M1888" s="72"/>
      <c r="O1888" s="78" t="s">
        <v>1128</v>
      </c>
      <c r="P1888" s="72" t="s">
        <v>1374</v>
      </c>
      <c r="AA1888" s="195"/>
      <c r="AB1888" s="195"/>
      <c r="AC1888" s="195"/>
      <c r="AD1888" s="72"/>
      <c r="AE1888" s="316">
        <v>0.44</v>
      </c>
      <c r="AF1888" s="195">
        <v>7.0000000000000007E-2</v>
      </c>
      <c r="AG1888" s="195">
        <v>0.56000000000000005</v>
      </c>
      <c r="AH1888" s="72"/>
      <c r="AQ1888" s="174" t="s">
        <v>824</v>
      </c>
      <c r="AR1888" s="53">
        <v>1.1479999999999999</v>
      </c>
      <c r="AS1888" s="53">
        <v>2.7850000000000001</v>
      </c>
      <c r="AT1888" s="77"/>
      <c r="AU1888" s="276">
        <v>1826</v>
      </c>
      <c r="AV1888" s="276">
        <v>2324</v>
      </c>
      <c r="AW1888" s="276">
        <v>2096.248</v>
      </c>
      <c r="AX1888" s="95">
        <v>333.7588527695217</v>
      </c>
      <c r="AY1888" s="276">
        <v>6472.34</v>
      </c>
      <c r="AZ1888" s="95">
        <v>812.22646237229299</v>
      </c>
      <c r="BB1888" s="80" t="s">
        <v>3412</v>
      </c>
      <c r="BC1888" s="270"/>
      <c r="BD1888" s="72">
        <v>74.163700000000006</v>
      </c>
      <c r="BE1888" s="72"/>
      <c r="BF1888" s="72">
        <v>9.1978500000000005E-2</v>
      </c>
      <c r="BG1888" s="72"/>
      <c r="BH1888" s="72">
        <v>12.3445</v>
      </c>
      <c r="BI1888" s="72"/>
      <c r="BJ1888" s="72">
        <v>0.57607600000000003</v>
      </c>
      <c r="BK1888" s="72"/>
      <c r="BL1888" s="72"/>
      <c r="BM1888" s="72"/>
      <c r="BN1888" s="72">
        <v>0.53250699999999995</v>
      </c>
      <c r="BO1888" s="72"/>
      <c r="BP1888" s="72"/>
      <c r="BQ1888" s="72"/>
      <c r="BR1888" s="72">
        <v>3.87278E-2</v>
      </c>
      <c r="BS1888" s="72"/>
      <c r="BT1888" s="72"/>
      <c r="BU1888" s="72"/>
      <c r="BV1888" s="72"/>
      <c r="BW1888" s="72"/>
      <c r="BX1888" s="72">
        <v>0.280777</v>
      </c>
      <c r="BY1888" s="72"/>
      <c r="BZ1888" s="72">
        <v>4.0180100000000003</v>
      </c>
      <c r="CA1888" s="72"/>
      <c r="CB1888" s="72">
        <v>4.4537000000000004</v>
      </c>
      <c r="CC1888" s="72"/>
      <c r="CD1888" s="72"/>
      <c r="CE1888" s="72"/>
      <c r="CF1888" s="72"/>
      <c r="CG1888" s="72"/>
      <c r="CH1888" s="72"/>
      <c r="CI1888" s="72"/>
      <c r="CJ1888" s="72"/>
      <c r="CK1888" s="72"/>
      <c r="CL1888" s="72"/>
      <c r="CM1888" s="72"/>
      <c r="CN1888" s="72"/>
      <c r="CO1888" s="72"/>
      <c r="CP1888" s="72"/>
      <c r="CQ1888" s="72"/>
      <c r="CR1888" s="72"/>
      <c r="CS1888" s="72"/>
      <c r="CT1888" s="72"/>
      <c r="CU1888" s="72"/>
      <c r="CV1888" s="72"/>
      <c r="CW1888" s="72"/>
      <c r="CX1888" s="72"/>
      <c r="CY1888" s="72"/>
      <c r="CZ1888" s="72"/>
      <c r="DA1888" s="72"/>
      <c r="DB1888" s="72"/>
      <c r="DC1888" s="72"/>
      <c r="DD1888" s="72"/>
      <c r="DE1888" s="72"/>
      <c r="DF1888" s="72"/>
      <c r="DG1888" s="72"/>
      <c r="DH1888" s="78">
        <f t="shared" si="893"/>
        <v>96.4999763</v>
      </c>
      <c r="DJ1888" s="96">
        <f t="shared" si="868"/>
        <v>3.5000236999999998</v>
      </c>
      <c r="DK1888" s="72"/>
      <c r="DL1888" s="51" t="s">
        <v>3340</v>
      </c>
      <c r="DO1888" s="358">
        <v>3.5</v>
      </c>
      <c r="DP1888" s="72"/>
      <c r="DQ1888" s="374"/>
      <c r="DR1888" s="72"/>
      <c r="DU1888" s="52"/>
      <c r="DX1888" s="75">
        <f t="shared" si="869"/>
        <v>76.853594004457804</v>
      </c>
      <c r="DY1888" s="51">
        <f t="shared" si="870"/>
        <v>0</v>
      </c>
      <c r="DZ1888" s="75">
        <f t="shared" si="871"/>
        <v>9.5314531180874504E-2</v>
      </c>
      <c r="EA1888" s="51">
        <f t="shared" si="872"/>
        <v>0</v>
      </c>
      <c r="EB1888" s="75">
        <f t="shared" si="873"/>
        <v>12.79223112099355</v>
      </c>
      <c r="EC1888" s="51">
        <f t="shared" si="874"/>
        <v>0</v>
      </c>
      <c r="ED1888" s="75">
        <f t="shared" si="875"/>
        <v>0.55182086091351712</v>
      </c>
      <c r="EE1888" s="51">
        <f t="shared" si="876"/>
        <v>0</v>
      </c>
      <c r="EF1888" s="75">
        <f t="shared" si="877"/>
        <v>0</v>
      </c>
      <c r="EG1888" s="51" t="e">
        <f t="shared" si="878"/>
        <v>#DIV/0!</v>
      </c>
      <c r="EH1888" s="75">
        <f t="shared" si="879"/>
        <v>4.0132445089522781E-2</v>
      </c>
      <c r="EI1888" s="51">
        <f t="shared" si="880"/>
        <v>0</v>
      </c>
      <c r="EJ1888" s="75">
        <f t="shared" si="881"/>
        <v>0.29096069322039825</v>
      </c>
      <c r="EK1888" s="51">
        <f t="shared" si="882"/>
        <v>0</v>
      </c>
      <c r="EL1888" s="75">
        <f t="shared" si="883"/>
        <v>4.163741955240253</v>
      </c>
      <c r="EM1888" s="51">
        <f t="shared" si="884"/>
        <v>0</v>
      </c>
      <c r="EN1888" s="75">
        <f t="shared" si="885"/>
        <v>4.615234294104174</v>
      </c>
      <c r="EO1888" s="51">
        <f t="shared" si="886"/>
        <v>0</v>
      </c>
      <c r="EP1888" s="75">
        <f t="shared" si="887"/>
        <v>0</v>
      </c>
      <c r="EQ1888" s="51" t="e">
        <f t="shared" si="888"/>
        <v>#DIV/0!</v>
      </c>
      <c r="ER1888" s="51">
        <f t="shared" si="889"/>
        <v>100</v>
      </c>
      <c r="ES1888" s="51">
        <f t="shared" si="890"/>
        <v>0</v>
      </c>
    </row>
    <row r="1889" spans="1:149" x14ac:dyDescent="0.45">
      <c r="A1889" s="78" t="s">
        <v>1500</v>
      </c>
      <c r="B1889" s="174" t="s">
        <v>3427</v>
      </c>
      <c r="C1889" s="51" t="s">
        <v>3585</v>
      </c>
      <c r="D1889" s="51" t="s">
        <v>64</v>
      </c>
      <c r="E1889" s="78" t="s">
        <v>1121</v>
      </c>
      <c r="F1889" s="78" t="s">
        <v>2679</v>
      </c>
      <c r="G1889" s="72" t="s">
        <v>3381</v>
      </c>
      <c r="H1889" s="78" t="s">
        <v>1372</v>
      </c>
      <c r="I1889" s="78">
        <v>24</v>
      </c>
      <c r="J1889" s="300">
        <v>400</v>
      </c>
      <c r="K1889" s="78">
        <v>0.34475</v>
      </c>
      <c r="L1889" s="300">
        <v>1200</v>
      </c>
      <c r="M1889" s="72"/>
      <c r="O1889" s="78" t="s">
        <v>1128</v>
      </c>
      <c r="P1889" s="72" t="s">
        <v>1374</v>
      </c>
      <c r="AA1889" s="195"/>
      <c r="AB1889" s="195"/>
      <c r="AC1889" s="195"/>
      <c r="AD1889" s="72"/>
      <c r="AE1889" s="316">
        <v>0.37</v>
      </c>
      <c r="AF1889" s="195">
        <v>0.04</v>
      </c>
      <c r="AG1889" s="195">
        <v>0.63</v>
      </c>
      <c r="AH1889" s="72"/>
      <c r="AQ1889" s="174" t="s">
        <v>824</v>
      </c>
      <c r="AR1889" s="53">
        <v>1.147</v>
      </c>
      <c r="AS1889" s="53">
        <v>2.6619999999999999</v>
      </c>
      <c r="AT1889" s="77"/>
      <c r="AU1889" s="276">
        <v>1480</v>
      </c>
      <c r="AV1889" s="276">
        <v>2520</v>
      </c>
      <c r="AW1889" s="276">
        <v>1697.56</v>
      </c>
      <c r="AX1889" s="95">
        <v>183.86172532104786</v>
      </c>
      <c r="AY1889" s="276">
        <v>6708.24</v>
      </c>
      <c r="AZ1889" s="95">
        <v>432.47301290045834</v>
      </c>
      <c r="BB1889" s="80" t="s">
        <v>3412</v>
      </c>
      <c r="BC1889" s="270"/>
      <c r="BD1889" s="72">
        <v>74.010000000000005</v>
      </c>
      <c r="BE1889" s="72"/>
      <c r="BF1889" s="72">
        <v>9.1787900000000006E-2</v>
      </c>
      <c r="BG1889" s="72"/>
      <c r="BH1889" s="72">
        <v>12.318899999999999</v>
      </c>
      <c r="BI1889" s="72"/>
      <c r="BJ1889" s="72">
        <v>0.574882</v>
      </c>
      <c r="BK1889" s="72"/>
      <c r="BL1889" s="72"/>
      <c r="BM1889" s="72"/>
      <c r="BN1889" s="72">
        <v>0.53140399999999999</v>
      </c>
      <c r="BO1889" s="72"/>
      <c r="BP1889" s="72"/>
      <c r="BQ1889" s="72"/>
      <c r="BR1889" s="72">
        <v>3.8647500000000001E-2</v>
      </c>
      <c r="BS1889" s="72"/>
      <c r="BT1889" s="72"/>
      <c r="BU1889" s="72"/>
      <c r="BV1889" s="72"/>
      <c r="BW1889" s="72"/>
      <c r="BX1889" s="72">
        <v>0.28019500000000003</v>
      </c>
      <c r="BY1889" s="72"/>
      <c r="BZ1889" s="72">
        <v>4.0096800000000004</v>
      </c>
      <c r="CA1889" s="72"/>
      <c r="CB1889" s="72">
        <v>4.4444699999999999</v>
      </c>
      <c r="CC1889" s="72"/>
      <c r="CD1889" s="72"/>
      <c r="CE1889" s="72"/>
      <c r="CF1889" s="72"/>
      <c r="CG1889" s="72"/>
      <c r="CH1889" s="72"/>
      <c r="CI1889" s="72"/>
      <c r="CJ1889" s="72"/>
      <c r="CK1889" s="72"/>
      <c r="CL1889" s="72"/>
      <c r="CM1889" s="72"/>
      <c r="CN1889" s="72"/>
      <c r="CO1889" s="72"/>
      <c r="CP1889" s="72"/>
      <c r="CQ1889" s="72"/>
      <c r="CR1889" s="72"/>
      <c r="CS1889" s="72"/>
      <c r="CT1889" s="72"/>
      <c r="CU1889" s="72"/>
      <c r="CV1889" s="72"/>
      <c r="CW1889" s="72"/>
      <c r="CX1889" s="72"/>
      <c r="CY1889" s="72"/>
      <c r="CZ1889" s="72"/>
      <c r="DA1889" s="72"/>
      <c r="DB1889" s="72"/>
      <c r="DC1889" s="72"/>
      <c r="DD1889" s="72"/>
      <c r="DE1889" s="72"/>
      <c r="DF1889" s="72"/>
      <c r="DG1889" s="72"/>
      <c r="DH1889" s="78">
        <f t="shared" si="893"/>
        <v>96.299966400000002</v>
      </c>
      <c r="DJ1889" s="96">
        <f t="shared" si="868"/>
        <v>3.7000335999999976</v>
      </c>
      <c r="DK1889" s="72"/>
      <c r="DL1889" s="51" t="s">
        <v>3340</v>
      </c>
      <c r="DO1889" s="358">
        <v>3.7</v>
      </c>
      <c r="DP1889" s="72"/>
      <c r="DQ1889" s="374"/>
      <c r="DR1889" s="72"/>
      <c r="DU1889" s="52"/>
      <c r="DX1889" s="75">
        <f t="shared" si="869"/>
        <v>76.85360936948365</v>
      </c>
      <c r="DY1889" s="51">
        <f t="shared" si="870"/>
        <v>0</v>
      </c>
      <c r="DZ1889" s="75">
        <f t="shared" si="871"/>
        <v>9.5314571158562733E-2</v>
      </c>
      <c r="EA1889" s="51">
        <f t="shared" si="872"/>
        <v>0</v>
      </c>
      <c r="EB1889" s="75">
        <f t="shared" si="873"/>
        <v>12.792216301334037</v>
      </c>
      <c r="EC1889" s="51">
        <f t="shared" si="874"/>
        <v>0</v>
      </c>
      <c r="ED1889" s="75">
        <f t="shared" si="875"/>
        <v>0.55182158402082271</v>
      </c>
      <c r="EE1889" s="51">
        <f t="shared" si="876"/>
        <v>0</v>
      </c>
      <c r="EF1889" s="75">
        <f t="shared" si="877"/>
        <v>0</v>
      </c>
      <c r="EG1889" s="51" t="e">
        <f t="shared" si="878"/>
        <v>#DIV/0!</v>
      </c>
      <c r="EH1889" s="75">
        <f t="shared" si="879"/>
        <v>4.0132412756480461E-2</v>
      </c>
      <c r="EI1889" s="51">
        <f t="shared" si="880"/>
        <v>0</v>
      </c>
      <c r="EJ1889" s="75">
        <f t="shared" si="881"/>
        <v>0.29096064149820927</v>
      </c>
      <c r="EK1889" s="51">
        <f t="shared" si="882"/>
        <v>0</v>
      </c>
      <c r="EL1889" s="75">
        <f t="shared" si="883"/>
        <v>4.1637397705260257</v>
      </c>
      <c r="EM1889" s="51">
        <f t="shared" si="884"/>
        <v>0</v>
      </c>
      <c r="EN1889" s="75">
        <f t="shared" si="885"/>
        <v>4.6152352551599645</v>
      </c>
      <c r="EO1889" s="51">
        <f t="shared" si="886"/>
        <v>0</v>
      </c>
      <c r="EP1889" s="75">
        <f t="shared" si="887"/>
        <v>0</v>
      </c>
      <c r="EQ1889" s="51" t="e">
        <f t="shared" si="888"/>
        <v>#DIV/0!</v>
      </c>
      <c r="ER1889" s="51">
        <f t="shared" si="889"/>
        <v>100</v>
      </c>
      <c r="ES1889" s="51">
        <f t="shared" si="890"/>
        <v>0</v>
      </c>
    </row>
    <row r="1890" spans="1:149" x14ac:dyDescent="0.45">
      <c r="A1890" s="78" t="s">
        <v>1500</v>
      </c>
      <c r="B1890" s="174" t="s">
        <v>3427</v>
      </c>
      <c r="C1890" s="51" t="s">
        <v>3585</v>
      </c>
      <c r="D1890" s="51" t="s">
        <v>64</v>
      </c>
      <c r="E1890" s="78" t="s">
        <v>1121</v>
      </c>
      <c r="F1890" s="78" t="s">
        <v>2680</v>
      </c>
      <c r="G1890" s="72" t="s">
        <v>3381</v>
      </c>
      <c r="H1890" s="78" t="s">
        <v>1372</v>
      </c>
      <c r="I1890" s="78">
        <v>24</v>
      </c>
      <c r="J1890" s="300">
        <v>412</v>
      </c>
      <c r="K1890" s="78">
        <v>0.34475</v>
      </c>
      <c r="L1890" s="300">
        <v>1200</v>
      </c>
      <c r="M1890" s="72"/>
      <c r="O1890" s="78" t="s">
        <v>1128</v>
      </c>
      <c r="P1890" s="72" t="s">
        <v>1374</v>
      </c>
      <c r="AA1890" s="195"/>
      <c r="AB1890" s="195"/>
      <c r="AC1890" s="195"/>
      <c r="AD1890" s="72"/>
      <c r="AE1890" s="316">
        <v>0.62</v>
      </c>
      <c r="AF1890" s="195">
        <v>0.04</v>
      </c>
      <c r="AG1890" s="195">
        <v>0.38</v>
      </c>
      <c r="AH1890" s="72"/>
      <c r="AQ1890" s="174" t="s">
        <v>824</v>
      </c>
      <c r="AR1890" s="53">
        <v>1.125</v>
      </c>
      <c r="AS1890" s="53">
        <v>2.82</v>
      </c>
      <c r="AT1890" s="77"/>
      <c r="AU1890" s="276">
        <v>2554.4</v>
      </c>
      <c r="AV1890" s="276">
        <v>1565.6</v>
      </c>
      <c r="AW1890" s="276">
        <v>2873.7000000000003</v>
      </c>
      <c r="AX1890" s="95">
        <v>186.27718872750501</v>
      </c>
      <c r="AY1890" s="276">
        <v>4414.9919999999993</v>
      </c>
      <c r="AZ1890" s="95">
        <v>467.32012128305183</v>
      </c>
      <c r="BB1890" s="80" t="s">
        <v>3412</v>
      </c>
      <c r="BC1890" s="270"/>
      <c r="BD1890" s="72">
        <v>72.549800000000005</v>
      </c>
      <c r="BE1890" s="72"/>
      <c r="BF1890" s="72">
        <v>8.9976899999999999E-2</v>
      </c>
      <c r="BG1890" s="72"/>
      <c r="BH1890" s="72">
        <v>12.075900000000001</v>
      </c>
      <c r="BI1890" s="72"/>
      <c r="BJ1890" s="72">
        <v>0.56354000000000004</v>
      </c>
      <c r="BK1890" s="72"/>
      <c r="BL1890" s="72"/>
      <c r="BM1890" s="72"/>
      <c r="BN1890" s="72">
        <v>0.52091900000000002</v>
      </c>
      <c r="BO1890" s="72"/>
      <c r="BP1890" s="72"/>
      <c r="BQ1890" s="72"/>
      <c r="BR1890" s="72">
        <v>3.7885000000000002E-2</v>
      </c>
      <c r="BS1890" s="72"/>
      <c r="BT1890" s="72"/>
      <c r="BU1890" s="72"/>
      <c r="BV1890" s="72"/>
      <c r="BW1890" s="72"/>
      <c r="BX1890" s="72">
        <v>0.27466600000000002</v>
      </c>
      <c r="BY1890" s="72"/>
      <c r="BZ1890" s="72">
        <v>3.9305699999999999</v>
      </c>
      <c r="CA1890" s="72"/>
      <c r="CB1890" s="72">
        <v>4.3567799999999997</v>
      </c>
      <c r="CC1890" s="72"/>
      <c r="CD1890" s="72"/>
      <c r="CE1890" s="72"/>
      <c r="CF1890" s="72"/>
      <c r="CG1890" s="72"/>
      <c r="CH1890" s="72"/>
      <c r="CI1890" s="72"/>
      <c r="CJ1890" s="72"/>
      <c r="CK1890" s="72"/>
      <c r="CL1890" s="72"/>
      <c r="CM1890" s="72"/>
      <c r="CN1890" s="72"/>
      <c r="CO1890" s="72"/>
      <c r="CP1890" s="72"/>
      <c r="CQ1890" s="72"/>
      <c r="CR1890" s="72"/>
      <c r="CS1890" s="72"/>
      <c r="CT1890" s="72"/>
      <c r="CU1890" s="72"/>
      <c r="CV1890" s="72"/>
      <c r="CW1890" s="72"/>
      <c r="CX1890" s="72"/>
      <c r="CY1890" s="72"/>
      <c r="CZ1890" s="72"/>
      <c r="DA1890" s="72"/>
      <c r="DB1890" s="72"/>
      <c r="DC1890" s="72"/>
      <c r="DD1890" s="72"/>
      <c r="DE1890" s="72"/>
      <c r="DF1890" s="72"/>
      <c r="DG1890" s="72"/>
      <c r="DH1890" s="78">
        <f t="shared" si="893"/>
        <v>94.400036900000018</v>
      </c>
      <c r="DJ1890" s="96">
        <f t="shared" si="868"/>
        <v>5.5999630999999823</v>
      </c>
      <c r="DK1890" s="72"/>
      <c r="DL1890" s="51" t="s">
        <v>3340</v>
      </c>
      <c r="DO1890" s="358">
        <v>5.6</v>
      </c>
      <c r="DP1890" s="72"/>
      <c r="DQ1890" s="374"/>
      <c r="DR1890" s="72"/>
      <c r="DU1890" s="52"/>
      <c r="DX1890" s="75">
        <f t="shared" si="869"/>
        <v>76.85357165363564</v>
      </c>
      <c r="DY1890" s="51">
        <f t="shared" si="870"/>
        <v>0</v>
      </c>
      <c r="DZ1890" s="75">
        <f t="shared" si="871"/>
        <v>9.5314475454405231E-2</v>
      </c>
      <c r="EA1890" s="51">
        <f t="shared" si="872"/>
        <v>0</v>
      </c>
      <c r="EB1890" s="75">
        <f t="shared" si="873"/>
        <v>12.792261948787436</v>
      </c>
      <c r="EC1890" s="51">
        <f t="shared" si="874"/>
        <v>0</v>
      </c>
      <c r="ED1890" s="75">
        <f t="shared" si="875"/>
        <v>0.55182075887514825</v>
      </c>
      <c r="EE1890" s="51">
        <f t="shared" si="876"/>
        <v>0</v>
      </c>
      <c r="EF1890" s="75">
        <f t="shared" si="877"/>
        <v>0</v>
      </c>
      <c r="EG1890" s="51" t="e">
        <f t="shared" si="878"/>
        <v>#DIV/0!</v>
      </c>
      <c r="EH1890" s="75">
        <f t="shared" si="879"/>
        <v>4.0132399566890416E-2</v>
      </c>
      <c r="EI1890" s="51">
        <f t="shared" si="880"/>
        <v>0</v>
      </c>
      <c r="EJ1890" s="75">
        <f t="shared" si="881"/>
        <v>0.29095963202955055</v>
      </c>
      <c r="EK1890" s="51">
        <f t="shared" si="882"/>
        <v>0</v>
      </c>
      <c r="EL1890" s="75">
        <f t="shared" si="883"/>
        <v>4.1637377792169055</v>
      </c>
      <c r="EM1890" s="51">
        <f t="shared" si="884"/>
        <v>0</v>
      </c>
      <c r="EN1890" s="75">
        <f t="shared" si="885"/>
        <v>4.615231246800497</v>
      </c>
      <c r="EO1890" s="51">
        <f t="shared" si="886"/>
        <v>0</v>
      </c>
      <c r="EP1890" s="75">
        <f t="shared" si="887"/>
        <v>0</v>
      </c>
      <c r="EQ1890" s="51" t="e">
        <f t="shared" si="888"/>
        <v>#DIV/0!</v>
      </c>
      <c r="ER1890" s="51">
        <f t="shared" si="889"/>
        <v>100</v>
      </c>
      <c r="ES1890" s="51">
        <f t="shared" si="890"/>
        <v>0</v>
      </c>
    </row>
    <row r="1891" spans="1:149" x14ac:dyDescent="0.45">
      <c r="A1891" s="78" t="s">
        <v>1500</v>
      </c>
      <c r="B1891" s="174" t="s">
        <v>3427</v>
      </c>
      <c r="C1891" s="51" t="s">
        <v>3585</v>
      </c>
      <c r="D1891" s="51" t="s">
        <v>64</v>
      </c>
      <c r="E1891" s="78" t="s">
        <v>1121</v>
      </c>
      <c r="F1891" s="78" t="s">
        <v>2681</v>
      </c>
      <c r="G1891" s="72" t="s">
        <v>3381</v>
      </c>
      <c r="H1891" s="78" t="s">
        <v>1372</v>
      </c>
      <c r="I1891" s="78">
        <v>24</v>
      </c>
      <c r="J1891" s="300">
        <v>440</v>
      </c>
      <c r="K1891" s="78">
        <v>0.34475</v>
      </c>
      <c r="L1891" s="300">
        <v>1150</v>
      </c>
      <c r="M1891" s="72"/>
      <c r="O1891" s="78" t="s">
        <v>1128</v>
      </c>
      <c r="P1891" s="72" t="s">
        <v>1374</v>
      </c>
      <c r="AA1891" s="195"/>
      <c r="AB1891" s="195"/>
      <c r="AC1891" s="195"/>
      <c r="AD1891" s="72"/>
      <c r="AE1891" s="316">
        <v>0.66</v>
      </c>
      <c r="AF1891" s="195">
        <v>0.08</v>
      </c>
      <c r="AG1891" s="195">
        <v>0.34</v>
      </c>
      <c r="AH1891" s="72"/>
      <c r="AQ1891" s="174" t="s">
        <v>824</v>
      </c>
      <c r="AR1891" s="53">
        <v>1.1240000000000001</v>
      </c>
      <c r="AS1891" s="53">
        <v>3.17</v>
      </c>
      <c r="AT1891" s="77"/>
      <c r="AU1891" s="276">
        <v>2904</v>
      </c>
      <c r="AV1891" s="276">
        <v>1495.9999999999998</v>
      </c>
      <c r="AW1891" s="276">
        <v>3264.0960000000005</v>
      </c>
      <c r="AX1891" s="95">
        <v>396.09521542533452</v>
      </c>
      <c r="AY1891" s="276">
        <v>4742.3199999999988</v>
      </c>
      <c r="AZ1891" s="95">
        <v>1117.0552925590746</v>
      </c>
      <c r="BB1891" s="80" t="s">
        <v>3412</v>
      </c>
      <c r="BC1891" s="270"/>
      <c r="BD1891" s="72">
        <v>72.011799999999994</v>
      </c>
      <c r="BE1891" s="72"/>
      <c r="BF1891" s="72">
        <v>8.9309700000000006E-2</v>
      </c>
      <c r="BG1891" s="72"/>
      <c r="BH1891" s="72">
        <v>11.9863</v>
      </c>
      <c r="BI1891" s="72"/>
      <c r="BJ1891" s="72">
        <v>0.559361</v>
      </c>
      <c r="BK1891" s="72"/>
      <c r="BL1891" s="72"/>
      <c r="BM1891" s="72"/>
      <c r="BN1891" s="72">
        <v>0.51705599999999996</v>
      </c>
      <c r="BO1891" s="72"/>
      <c r="BP1891" s="72"/>
      <c r="BQ1891" s="72"/>
      <c r="BR1891" s="72">
        <v>3.7604100000000001E-2</v>
      </c>
      <c r="BS1891" s="72"/>
      <c r="BT1891" s="72"/>
      <c r="BU1891" s="72"/>
      <c r="BV1891" s="72"/>
      <c r="BW1891" s="72"/>
      <c r="BX1891" s="72">
        <v>0.27262999999999998</v>
      </c>
      <c r="BY1891" s="72"/>
      <c r="BZ1891" s="72">
        <v>3.9014199999999999</v>
      </c>
      <c r="CA1891" s="72"/>
      <c r="CB1891" s="72">
        <v>4.3244699999999998</v>
      </c>
      <c r="CC1891" s="72"/>
      <c r="CD1891" s="72"/>
      <c r="CE1891" s="72"/>
      <c r="CF1891" s="72"/>
      <c r="CG1891" s="72"/>
      <c r="CH1891" s="72"/>
      <c r="CI1891" s="72"/>
      <c r="CJ1891" s="72"/>
      <c r="CK1891" s="72"/>
      <c r="CL1891" s="72"/>
      <c r="CM1891" s="72"/>
      <c r="CN1891" s="72"/>
      <c r="CO1891" s="72"/>
      <c r="CP1891" s="72"/>
      <c r="CQ1891" s="72"/>
      <c r="CR1891" s="72"/>
      <c r="CS1891" s="72"/>
      <c r="CT1891" s="72"/>
      <c r="CU1891" s="72"/>
      <c r="CV1891" s="72"/>
      <c r="CW1891" s="72"/>
      <c r="CX1891" s="72"/>
      <c r="CY1891" s="72"/>
      <c r="CZ1891" s="72"/>
      <c r="DA1891" s="72"/>
      <c r="DB1891" s="72"/>
      <c r="DC1891" s="72"/>
      <c r="DD1891" s="72"/>
      <c r="DE1891" s="72"/>
      <c r="DF1891" s="72"/>
      <c r="DG1891" s="72"/>
      <c r="DH1891" s="78">
        <f t="shared" si="893"/>
        <v>93.699950799999996</v>
      </c>
      <c r="DJ1891" s="96">
        <f t="shared" si="868"/>
        <v>6.3000492000000037</v>
      </c>
      <c r="DK1891" s="72"/>
      <c r="DL1891" s="51" t="s">
        <v>3340</v>
      </c>
      <c r="DO1891" s="358">
        <v>6.3</v>
      </c>
      <c r="DP1891" s="72"/>
      <c r="DQ1891" s="374"/>
      <c r="DR1891" s="72"/>
      <c r="DU1891" s="52"/>
      <c r="DX1891" s="75">
        <f t="shared" si="869"/>
        <v>76.853615594427822</v>
      </c>
      <c r="DY1891" s="51">
        <f t="shared" si="870"/>
        <v>0</v>
      </c>
      <c r="DZ1891" s="75">
        <f t="shared" si="871"/>
        <v>9.5314564455459688E-2</v>
      </c>
      <c r="EA1891" s="51">
        <f t="shared" si="872"/>
        <v>0</v>
      </c>
      <c r="EB1891" s="75">
        <f t="shared" si="873"/>
        <v>12.792215895165656</v>
      </c>
      <c r="EC1891" s="51">
        <f t="shared" si="874"/>
        <v>0</v>
      </c>
      <c r="ED1891" s="75">
        <f t="shared" si="875"/>
        <v>0.55182099412585806</v>
      </c>
      <c r="EE1891" s="51">
        <f t="shared" si="876"/>
        <v>0</v>
      </c>
      <c r="EF1891" s="75">
        <f t="shared" si="877"/>
        <v>0</v>
      </c>
      <c r="EG1891" s="51" t="e">
        <f t="shared" si="878"/>
        <v>#DIV/0!</v>
      </c>
      <c r="EH1891" s="75">
        <f t="shared" si="879"/>
        <v>4.0132465042873856E-2</v>
      </c>
      <c r="EI1891" s="51">
        <f t="shared" si="880"/>
        <v>0</v>
      </c>
      <c r="EJ1891" s="75">
        <f t="shared" si="881"/>
        <v>0.29096066505085083</v>
      </c>
      <c r="EK1891" s="51">
        <f t="shared" si="882"/>
        <v>0</v>
      </c>
      <c r="EL1891" s="75">
        <f t="shared" si="883"/>
        <v>4.1637375118024078</v>
      </c>
      <c r="EM1891" s="51">
        <f t="shared" si="884"/>
        <v>0</v>
      </c>
      <c r="EN1891" s="75">
        <f t="shared" si="885"/>
        <v>4.6152318790758633</v>
      </c>
      <c r="EO1891" s="51">
        <f t="shared" si="886"/>
        <v>0</v>
      </c>
      <c r="EP1891" s="75">
        <f t="shared" si="887"/>
        <v>0</v>
      </c>
      <c r="EQ1891" s="51" t="e">
        <f t="shared" si="888"/>
        <v>#DIV/0!</v>
      </c>
      <c r="ER1891" s="51">
        <f t="shared" si="889"/>
        <v>100</v>
      </c>
      <c r="ES1891" s="51">
        <f t="shared" si="890"/>
        <v>0</v>
      </c>
    </row>
    <row r="1892" spans="1:149" x14ac:dyDescent="0.45">
      <c r="A1892" s="78" t="s">
        <v>1500</v>
      </c>
      <c r="B1892" s="174" t="s">
        <v>3427</v>
      </c>
      <c r="C1892" s="51" t="s">
        <v>3585</v>
      </c>
      <c r="D1892" s="51" t="s">
        <v>64</v>
      </c>
      <c r="E1892" s="78" t="s">
        <v>1121</v>
      </c>
      <c r="F1892" s="78" t="s">
        <v>2682</v>
      </c>
      <c r="G1892" s="72" t="s">
        <v>3381</v>
      </c>
      <c r="H1892" s="78" t="s">
        <v>1372</v>
      </c>
      <c r="I1892" s="78">
        <v>26</v>
      </c>
      <c r="J1892" s="300">
        <v>410</v>
      </c>
      <c r="K1892" s="78">
        <v>0.34475</v>
      </c>
      <c r="L1892" s="300">
        <v>1080</v>
      </c>
      <c r="M1892" s="72"/>
      <c r="O1892" s="78" t="s">
        <v>1128</v>
      </c>
      <c r="P1892" s="72" t="s">
        <v>1374</v>
      </c>
      <c r="AA1892" s="195"/>
      <c r="AB1892" s="195"/>
      <c r="AC1892" s="195"/>
      <c r="AD1892" s="72"/>
      <c r="AE1892" s="316">
        <v>0.12</v>
      </c>
      <c r="AF1892" s="195">
        <v>0.1</v>
      </c>
      <c r="AG1892" s="195">
        <v>0.88</v>
      </c>
      <c r="AH1892" s="72"/>
      <c r="AQ1892" s="174" t="s">
        <v>824</v>
      </c>
      <c r="AR1892" s="53">
        <v>1.1910000000000001</v>
      </c>
      <c r="AS1892" s="53">
        <v>2.8849999999999998</v>
      </c>
      <c r="AT1892" s="77"/>
      <c r="AU1892" s="276">
        <v>492</v>
      </c>
      <c r="AV1892" s="276">
        <v>3608</v>
      </c>
      <c r="AW1892" s="276">
        <v>585.97199999999998</v>
      </c>
      <c r="AX1892" s="95">
        <v>488.32435767487056</v>
      </c>
      <c r="AY1892" s="276">
        <v>10409.08</v>
      </c>
      <c r="AZ1892" s="95">
        <v>1188.5062975519484</v>
      </c>
      <c r="BB1892" s="80" t="s">
        <v>3412</v>
      </c>
      <c r="BC1892" s="270"/>
      <c r="BD1892" s="72">
        <v>75.700800000000001</v>
      </c>
      <c r="BE1892" s="72"/>
      <c r="BF1892" s="72">
        <v>9.3884800000000004E-2</v>
      </c>
      <c r="BG1892" s="72"/>
      <c r="BH1892" s="72">
        <v>12.600300000000001</v>
      </c>
      <c r="BI1892" s="72"/>
      <c r="BJ1892" s="72">
        <v>0.58801499999999995</v>
      </c>
      <c r="BK1892" s="72"/>
      <c r="BL1892" s="72"/>
      <c r="BM1892" s="72"/>
      <c r="BN1892" s="72">
        <v>0.54354400000000003</v>
      </c>
      <c r="BO1892" s="72"/>
      <c r="BP1892" s="72"/>
      <c r="BQ1892" s="72"/>
      <c r="BR1892" s="72">
        <v>3.9530500000000003E-2</v>
      </c>
      <c r="BS1892" s="72"/>
      <c r="BT1892" s="72"/>
      <c r="BU1892" s="72"/>
      <c r="BV1892" s="72"/>
      <c r="BW1892" s="72"/>
      <c r="BX1892" s="72">
        <v>0.28659600000000002</v>
      </c>
      <c r="BY1892" s="72"/>
      <c r="BZ1892" s="72">
        <v>4.10128</v>
      </c>
      <c r="CA1892" s="72"/>
      <c r="CB1892" s="72">
        <v>4.5460000000000003</v>
      </c>
      <c r="CC1892" s="72"/>
      <c r="CD1892" s="72"/>
      <c r="CE1892" s="72"/>
      <c r="CF1892" s="72"/>
      <c r="CG1892" s="72"/>
      <c r="CH1892" s="72"/>
      <c r="CI1892" s="72"/>
      <c r="CJ1892" s="72"/>
      <c r="CK1892" s="72"/>
      <c r="CL1892" s="72"/>
      <c r="CM1892" s="72"/>
      <c r="CN1892" s="72"/>
      <c r="CO1892" s="72"/>
      <c r="CP1892" s="72"/>
      <c r="CQ1892" s="72"/>
      <c r="CR1892" s="72"/>
      <c r="CS1892" s="72"/>
      <c r="CT1892" s="72"/>
      <c r="CU1892" s="72"/>
      <c r="CV1892" s="72"/>
      <c r="CW1892" s="72"/>
      <c r="CX1892" s="72"/>
      <c r="CY1892" s="72"/>
      <c r="CZ1892" s="72"/>
      <c r="DA1892" s="72"/>
      <c r="DB1892" s="72"/>
      <c r="DC1892" s="72"/>
      <c r="DD1892" s="72"/>
      <c r="DE1892" s="72"/>
      <c r="DF1892" s="72"/>
      <c r="DG1892" s="72"/>
      <c r="DH1892" s="78">
        <f t="shared" si="893"/>
        <v>98.499950300000009</v>
      </c>
      <c r="DJ1892" s="96">
        <f t="shared" si="868"/>
        <v>1.500049699999991</v>
      </c>
      <c r="DK1892" s="72"/>
      <c r="DL1892" s="51" t="s">
        <v>3340</v>
      </c>
      <c r="DO1892" s="358">
        <v>1.5</v>
      </c>
      <c r="DP1892" s="72"/>
      <c r="DQ1892" s="374"/>
      <c r="DR1892" s="72"/>
      <c r="DU1892" s="52"/>
      <c r="DX1892" s="75">
        <f t="shared" si="869"/>
        <v>76.853642838843129</v>
      </c>
      <c r="DY1892" s="51">
        <f t="shared" si="870"/>
        <v>0</v>
      </c>
      <c r="DZ1892" s="75">
        <f t="shared" si="871"/>
        <v>9.5314565859227637E-2</v>
      </c>
      <c r="EA1892" s="51">
        <f t="shared" si="872"/>
        <v>0</v>
      </c>
      <c r="EB1892" s="75">
        <f t="shared" si="873"/>
        <v>12.792189195652822</v>
      </c>
      <c r="EC1892" s="51">
        <f t="shared" si="874"/>
        <v>0</v>
      </c>
      <c r="ED1892" s="75">
        <f t="shared" si="875"/>
        <v>0.55182159822876586</v>
      </c>
      <c r="EE1892" s="51">
        <f t="shared" si="876"/>
        <v>0</v>
      </c>
      <c r="EF1892" s="75">
        <f t="shared" si="877"/>
        <v>0</v>
      </c>
      <c r="EG1892" s="51" t="e">
        <f t="shared" si="878"/>
        <v>#DIV/0!</v>
      </c>
      <c r="EH1892" s="75">
        <f t="shared" si="879"/>
        <v>4.0132507559244933E-2</v>
      </c>
      <c r="EI1892" s="51">
        <f t="shared" si="880"/>
        <v>0</v>
      </c>
      <c r="EJ1892" s="75">
        <f t="shared" si="881"/>
        <v>0.29096055290090839</v>
      </c>
      <c r="EK1892" s="51">
        <f t="shared" si="882"/>
        <v>0</v>
      </c>
      <c r="EL1892" s="75">
        <f t="shared" si="883"/>
        <v>4.163738141500362</v>
      </c>
      <c r="EM1892" s="51">
        <f t="shared" si="884"/>
        <v>0</v>
      </c>
      <c r="EN1892" s="75">
        <f t="shared" si="885"/>
        <v>4.6152307550961273</v>
      </c>
      <c r="EO1892" s="51">
        <f t="shared" si="886"/>
        <v>0</v>
      </c>
      <c r="EP1892" s="75">
        <f t="shared" si="887"/>
        <v>0</v>
      </c>
      <c r="EQ1892" s="51" t="e">
        <f t="shared" si="888"/>
        <v>#DIV/0!</v>
      </c>
      <c r="ER1892" s="51">
        <f t="shared" si="889"/>
        <v>100</v>
      </c>
      <c r="ES1892" s="51">
        <f t="shared" si="890"/>
        <v>0</v>
      </c>
    </row>
    <row r="1893" spans="1:149" x14ac:dyDescent="0.45">
      <c r="A1893" s="78" t="s">
        <v>1500</v>
      </c>
      <c r="B1893" s="174" t="s">
        <v>3427</v>
      </c>
      <c r="C1893" s="51" t="s">
        <v>3585</v>
      </c>
      <c r="D1893" s="51" t="s">
        <v>64</v>
      </c>
      <c r="E1893" s="78" t="s">
        <v>1121</v>
      </c>
      <c r="F1893" s="78" t="s">
        <v>2683</v>
      </c>
      <c r="G1893" s="72" t="s">
        <v>3381</v>
      </c>
      <c r="H1893" s="78" t="s">
        <v>1372</v>
      </c>
      <c r="I1893" s="78">
        <v>24</v>
      </c>
      <c r="J1893" s="300">
        <v>397</v>
      </c>
      <c r="K1893" s="78">
        <v>0.34475</v>
      </c>
      <c r="L1893" s="300">
        <v>1200</v>
      </c>
      <c r="M1893" s="72"/>
      <c r="O1893" s="78" t="s">
        <v>1128</v>
      </c>
      <c r="P1893" s="72" t="s">
        <v>1374</v>
      </c>
      <c r="AA1893" s="195"/>
      <c r="AB1893" s="195"/>
      <c r="AC1893" s="195"/>
      <c r="AD1893" s="72"/>
      <c r="AE1893" s="316">
        <v>0.54</v>
      </c>
      <c r="AF1893" s="195">
        <v>0.02</v>
      </c>
      <c r="AG1893" s="195">
        <v>0.46</v>
      </c>
      <c r="AH1893" s="72"/>
      <c r="AQ1893" s="174" t="s">
        <v>824</v>
      </c>
      <c r="AR1893" s="53">
        <v>1.121</v>
      </c>
      <c r="AS1893" s="53">
        <v>2.6859999999999999</v>
      </c>
      <c r="AT1893" s="77"/>
      <c r="AU1893" s="276">
        <v>2143.8000000000002</v>
      </c>
      <c r="AV1893" s="276">
        <v>1826.1999999999998</v>
      </c>
      <c r="AW1893" s="276">
        <v>2403.1998000000003</v>
      </c>
      <c r="AX1893" s="95">
        <v>90.385217025412587</v>
      </c>
      <c r="AY1893" s="276">
        <v>4905.1731999999993</v>
      </c>
      <c r="AZ1893" s="95">
        <v>220.22744210520133</v>
      </c>
      <c r="BB1893" s="80" t="s">
        <v>3412</v>
      </c>
      <c r="BC1893" s="270"/>
      <c r="BD1893" s="72">
        <v>73.779499999999999</v>
      </c>
      <c r="BE1893" s="72"/>
      <c r="BF1893" s="72">
        <v>9.1502E-2</v>
      </c>
      <c r="BG1893" s="72"/>
      <c r="BH1893" s="72">
        <v>12.2805</v>
      </c>
      <c r="BI1893" s="72"/>
      <c r="BJ1893" s="72">
        <v>0.57309100000000002</v>
      </c>
      <c r="BK1893" s="72"/>
      <c r="BL1893" s="72"/>
      <c r="BM1893" s="72"/>
      <c r="BN1893" s="72">
        <v>0.529748</v>
      </c>
      <c r="BO1893" s="72"/>
      <c r="BP1893" s="72"/>
      <c r="BQ1893" s="72"/>
      <c r="BR1893" s="72">
        <v>3.8527100000000002E-2</v>
      </c>
      <c r="BS1893" s="72"/>
      <c r="BT1893" s="72"/>
      <c r="BU1893" s="72"/>
      <c r="BV1893" s="72"/>
      <c r="BW1893" s="72"/>
      <c r="BX1893" s="72">
        <v>0.27932200000000001</v>
      </c>
      <c r="BY1893" s="72"/>
      <c r="BZ1893" s="72">
        <v>3.9971899999999998</v>
      </c>
      <c r="CA1893" s="72"/>
      <c r="CB1893" s="72">
        <v>4.4306200000000002</v>
      </c>
      <c r="CC1893" s="72"/>
      <c r="CD1893" s="72"/>
      <c r="CE1893" s="72"/>
      <c r="CF1893" s="72"/>
      <c r="CG1893" s="72"/>
      <c r="CH1893" s="72"/>
      <c r="CI1893" s="72"/>
      <c r="CJ1893" s="72"/>
      <c r="CK1893" s="72"/>
      <c r="CL1893" s="72"/>
      <c r="CM1893" s="72"/>
      <c r="CN1893" s="72"/>
      <c r="CO1893" s="72"/>
      <c r="CP1893" s="72"/>
      <c r="CQ1893" s="72"/>
      <c r="CR1893" s="72"/>
      <c r="CS1893" s="72"/>
      <c r="CT1893" s="72"/>
      <c r="CU1893" s="72"/>
      <c r="CV1893" s="72"/>
      <c r="CW1893" s="72"/>
      <c r="CX1893" s="72"/>
      <c r="CY1893" s="72"/>
      <c r="CZ1893" s="72"/>
      <c r="DA1893" s="72"/>
      <c r="DB1893" s="72"/>
      <c r="DC1893" s="72"/>
      <c r="DD1893" s="72"/>
      <c r="DE1893" s="72"/>
      <c r="DF1893" s="72"/>
      <c r="DG1893" s="72"/>
      <c r="DH1893" s="78">
        <f t="shared" si="893"/>
        <v>96.000000100000008</v>
      </c>
      <c r="DJ1893" s="96">
        <f t="shared" si="868"/>
        <v>3.9999998999999917</v>
      </c>
      <c r="DK1893" s="72"/>
      <c r="DL1893" s="51" t="s">
        <v>3340</v>
      </c>
      <c r="DO1893" s="358">
        <v>4</v>
      </c>
      <c r="DP1893" s="72"/>
      <c r="DQ1893" s="374"/>
      <c r="DR1893" s="72"/>
      <c r="DU1893" s="52"/>
      <c r="DX1893" s="75">
        <f t="shared" si="869"/>
        <v>76.853645753277448</v>
      </c>
      <c r="DY1893" s="51">
        <f t="shared" si="870"/>
        <v>0</v>
      </c>
      <c r="DZ1893" s="75">
        <f t="shared" si="871"/>
        <v>9.5314583234047304E-2</v>
      </c>
      <c r="EA1893" s="51">
        <f t="shared" si="872"/>
        <v>0</v>
      </c>
      <c r="EB1893" s="75">
        <f t="shared" si="873"/>
        <v>12.792187486674802</v>
      </c>
      <c r="EC1893" s="51">
        <f t="shared" si="874"/>
        <v>0</v>
      </c>
      <c r="ED1893" s="75">
        <f t="shared" si="875"/>
        <v>0.55182083275852001</v>
      </c>
      <c r="EE1893" s="51">
        <f t="shared" si="876"/>
        <v>0</v>
      </c>
      <c r="EF1893" s="75">
        <f t="shared" si="877"/>
        <v>0</v>
      </c>
      <c r="EG1893" s="51" t="e">
        <f t="shared" si="878"/>
        <v>#DIV/0!</v>
      </c>
      <c r="EH1893" s="75">
        <f t="shared" si="879"/>
        <v>4.0132395791528754E-2</v>
      </c>
      <c r="EI1893" s="51">
        <f t="shared" si="880"/>
        <v>0</v>
      </c>
      <c r="EJ1893" s="75">
        <f t="shared" si="881"/>
        <v>0.29096041636358289</v>
      </c>
      <c r="EK1893" s="51">
        <f t="shared" si="882"/>
        <v>0</v>
      </c>
      <c r="EL1893" s="75">
        <f t="shared" si="883"/>
        <v>4.163739578996104</v>
      </c>
      <c r="EM1893" s="51">
        <f t="shared" si="884"/>
        <v>0</v>
      </c>
      <c r="EN1893" s="75">
        <f t="shared" si="885"/>
        <v>4.6152291618591361</v>
      </c>
      <c r="EO1893" s="51">
        <f t="shared" si="886"/>
        <v>0</v>
      </c>
      <c r="EP1893" s="75">
        <f t="shared" si="887"/>
        <v>0</v>
      </c>
      <c r="EQ1893" s="51" t="e">
        <f t="shared" si="888"/>
        <v>#DIV/0!</v>
      </c>
      <c r="ER1893" s="51">
        <f t="shared" si="889"/>
        <v>100</v>
      </c>
      <c r="ES1893" s="51">
        <f t="shared" si="890"/>
        <v>0</v>
      </c>
    </row>
    <row r="1894" spans="1:149" x14ac:dyDescent="0.45">
      <c r="A1894" s="78" t="s">
        <v>1500</v>
      </c>
      <c r="B1894" s="174" t="s">
        <v>3427</v>
      </c>
      <c r="C1894" s="51" t="s">
        <v>3585</v>
      </c>
      <c r="D1894" s="51" t="s">
        <v>64</v>
      </c>
      <c r="E1894" s="78" t="s">
        <v>1121</v>
      </c>
      <c r="F1894" s="78" t="s">
        <v>2684</v>
      </c>
      <c r="G1894" s="72" t="s">
        <v>3381</v>
      </c>
      <c r="H1894" s="78" t="s">
        <v>1372</v>
      </c>
      <c r="I1894" s="78">
        <v>24</v>
      </c>
      <c r="J1894" s="300">
        <v>510</v>
      </c>
      <c r="K1894" s="78">
        <v>0.34475</v>
      </c>
      <c r="L1894" s="300">
        <v>1200</v>
      </c>
      <c r="M1894" s="72"/>
      <c r="O1894" s="78" t="s">
        <v>1128</v>
      </c>
      <c r="P1894" s="72" t="s">
        <v>1374</v>
      </c>
      <c r="AA1894" s="195"/>
      <c r="AB1894" s="195"/>
      <c r="AC1894" s="195"/>
      <c r="AD1894" s="72"/>
      <c r="AE1894" s="316">
        <v>0.34</v>
      </c>
      <c r="AF1894" s="195">
        <v>0.04</v>
      </c>
      <c r="AG1894" s="195">
        <v>0.66</v>
      </c>
      <c r="AH1894" s="72"/>
      <c r="AQ1894" s="174" t="s">
        <v>824</v>
      </c>
      <c r="AR1894" s="53">
        <v>1.2549999999999999</v>
      </c>
      <c r="AS1894" s="53">
        <v>3.5230000000000001</v>
      </c>
      <c r="AT1894" s="77"/>
      <c r="AU1894" s="276">
        <v>1734.0000000000002</v>
      </c>
      <c r="AV1894" s="276">
        <v>3365.9999999999995</v>
      </c>
      <c r="AW1894" s="276">
        <v>2176.17</v>
      </c>
      <c r="AX1894" s="95">
        <v>256.27946828714045</v>
      </c>
      <c r="AY1894" s="276">
        <v>11858.418</v>
      </c>
      <c r="AZ1894" s="95">
        <v>729.89244647635076</v>
      </c>
      <c r="BB1894" s="80" t="s">
        <v>3412</v>
      </c>
      <c r="BC1894" s="270"/>
      <c r="BD1894" s="72">
        <v>74.471199999999996</v>
      </c>
      <c r="BE1894" s="72"/>
      <c r="BF1894" s="72">
        <v>9.2359800000000006E-2</v>
      </c>
      <c r="BG1894" s="72"/>
      <c r="BH1894" s="72">
        <v>12.3957</v>
      </c>
      <c r="BI1894" s="72"/>
      <c r="BJ1894" s="72">
        <v>0.57846399999999998</v>
      </c>
      <c r="BK1894" s="72"/>
      <c r="BL1894" s="72"/>
      <c r="BM1894" s="72"/>
      <c r="BN1894" s="72">
        <v>0.53471500000000005</v>
      </c>
      <c r="BO1894" s="72"/>
      <c r="BP1894" s="72"/>
      <c r="BQ1894" s="72"/>
      <c r="BR1894" s="72">
        <v>3.8888300000000001E-2</v>
      </c>
      <c r="BS1894" s="72"/>
      <c r="BT1894" s="72"/>
      <c r="BU1894" s="72"/>
      <c r="BV1894" s="72"/>
      <c r="BW1894" s="72"/>
      <c r="BX1894" s="72">
        <v>0.28194000000000002</v>
      </c>
      <c r="BY1894" s="72"/>
      <c r="BZ1894" s="72">
        <v>4.0346599999999997</v>
      </c>
      <c r="CA1894" s="72"/>
      <c r="CB1894" s="72">
        <v>4.4721599999999997</v>
      </c>
      <c r="CC1894" s="72"/>
      <c r="CD1894" s="72"/>
      <c r="CE1894" s="72"/>
      <c r="CF1894" s="72"/>
      <c r="CG1894" s="72"/>
      <c r="CH1894" s="72"/>
      <c r="CI1894" s="72"/>
      <c r="CJ1894" s="72"/>
      <c r="CK1894" s="72"/>
      <c r="CL1894" s="72"/>
      <c r="CM1894" s="72"/>
      <c r="CN1894" s="72"/>
      <c r="CO1894" s="72"/>
      <c r="CP1894" s="72"/>
      <c r="CQ1894" s="72"/>
      <c r="CR1894" s="72"/>
      <c r="CS1894" s="72"/>
      <c r="CT1894" s="72"/>
      <c r="CU1894" s="72"/>
      <c r="CV1894" s="72"/>
      <c r="CW1894" s="72"/>
      <c r="CX1894" s="72"/>
      <c r="CY1894" s="72"/>
      <c r="CZ1894" s="72"/>
      <c r="DA1894" s="72"/>
      <c r="DB1894" s="72"/>
      <c r="DC1894" s="72"/>
      <c r="DD1894" s="72"/>
      <c r="DE1894" s="72"/>
      <c r="DF1894" s="72"/>
      <c r="DG1894" s="72"/>
      <c r="DH1894" s="78">
        <f t="shared" si="893"/>
        <v>96.900087100000007</v>
      </c>
      <c r="DJ1894" s="96">
        <f t="shared" si="868"/>
        <v>3.0999128999999925</v>
      </c>
      <c r="DK1894" s="72"/>
      <c r="DL1894" s="51" t="s">
        <v>3340</v>
      </c>
      <c r="DO1894" s="358">
        <v>3.1</v>
      </c>
      <c r="DP1894" s="72"/>
      <c r="DQ1894" s="374"/>
      <c r="DR1894" s="72"/>
      <c r="DU1894" s="52"/>
      <c r="DX1894" s="75">
        <f t="shared" si="869"/>
        <v>76.853594489699887</v>
      </c>
      <c r="DY1894" s="51">
        <f t="shared" si="870"/>
        <v>0</v>
      </c>
      <c r="DZ1894" s="75">
        <f t="shared" si="871"/>
        <v>9.5314465408772572E-2</v>
      </c>
      <c r="EA1894" s="51">
        <f t="shared" si="872"/>
        <v>0</v>
      </c>
      <c r="EB1894" s="75">
        <f t="shared" si="873"/>
        <v>12.792248563417441</v>
      </c>
      <c r="EC1894" s="51">
        <f t="shared" si="874"/>
        <v>0</v>
      </c>
      <c r="ED1894" s="75">
        <f t="shared" si="875"/>
        <v>0.55182096941582626</v>
      </c>
      <c r="EE1894" s="51">
        <f t="shared" si="876"/>
        <v>0</v>
      </c>
      <c r="EF1894" s="75">
        <f t="shared" si="877"/>
        <v>0</v>
      </c>
      <c r="EG1894" s="51" t="e">
        <f t="shared" si="878"/>
        <v>#DIV/0!</v>
      </c>
      <c r="EH1894" s="75">
        <f t="shared" si="879"/>
        <v>4.0132368467189948E-2</v>
      </c>
      <c r="EI1894" s="51">
        <f t="shared" si="880"/>
        <v>0</v>
      </c>
      <c r="EJ1894" s="75">
        <f t="shared" si="881"/>
        <v>0.29095949078873429</v>
      </c>
      <c r="EK1894" s="51">
        <f t="shared" si="882"/>
        <v>0</v>
      </c>
      <c r="EL1894" s="75">
        <f t="shared" si="883"/>
        <v>4.1637320674812885</v>
      </c>
      <c r="EM1894" s="51">
        <f t="shared" si="884"/>
        <v>0</v>
      </c>
      <c r="EN1894" s="75">
        <f t="shared" si="885"/>
        <v>4.6152280496763343</v>
      </c>
      <c r="EO1894" s="51">
        <f t="shared" si="886"/>
        <v>0</v>
      </c>
      <c r="EP1894" s="75">
        <f t="shared" si="887"/>
        <v>0</v>
      </c>
      <c r="EQ1894" s="51" t="e">
        <f t="shared" si="888"/>
        <v>#DIV/0!</v>
      </c>
      <c r="ER1894" s="51">
        <f t="shared" si="889"/>
        <v>100</v>
      </c>
      <c r="ES1894" s="51">
        <f t="shared" si="890"/>
        <v>0</v>
      </c>
    </row>
    <row r="1895" spans="1:149" x14ac:dyDescent="0.45">
      <c r="A1895" s="78" t="s">
        <v>1500</v>
      </c>
      <c r="B1895" s="174" t="s">
        <v>3427</v>
      </c>
      <c r="C1895" s="51" t="s">
        <v>3585</v>
      </c>
      <c r="D1895" s="51" t="s">
        <v>64</v>
      </c>
      <c r="E1895" s="78" t="s">
        <v>1121</v>
      </c>
      <c r="F1895" s="78" t="s">
        <v>2685</v>
      </c>
      <c r="G1895" s="72" t="s">
        <v>3381</v>
      </c>
      <c r="H1895" s="78" t="s">
        <v>1372</v>
      </c>
      <c r="I1895" s="78">
        <v>24</v>
      </c>
      <c r="J1895" s="300">
        <v>510</v>
      </c>
      <c r="K1895" s="78">
        <v>0.34475</v>
      </c>
      <c r="L1895" s="300">
        <v>1200</v>
      </c>
      <c r="M1895" s="72"/>
      <c r="O1895" s="78" t="s">
        <v>1128</v>
      </c>
      <c r="P1895" s="72" t="s">
        <v>1374</v>
      </c>
      <c r="AA1895" s="195"/>
      <c r="AB1895" s="195"/>
      <c r="AC1895" s="195"/>
      <c r="AD1895" s="72"/>
      <c r="AE1895" s="316">
        <v>0.36</v>
      </c>
      <c r="AF1895" s="195">
        <v>0.06</v>
      </c>
      <c r="AG1895" s="195">
        <v>0.64</v>
      </c>
      <c r="AH1895" s="72"/>
      <c r="AQ1895" s="174" t="s">
        <v>824</v>
      </c>
      <c r="AR1895" s="53">
        <v>1.25</v>
      </c>
      <c r="AS1895" s="53">
        <v>3.53</v>
      </c>
      <c r="AT1895" s="77"/>
      <c r="AU1895" s="276">
        <v>1836</v>
      </c>
      <c r="AV1895" s="276">
        <v>3264</v>
      </c>
      <c r="AW1895" s="276">
        <v>2295</v>
      </c>
      <c r="AX1895" s="95">
        <v>382.69216662923907</v>
      </c>
      <c r="AY1895" s="276">
        <v>11521.92</v>
      </c>
      <c r="AZ1895" s="95">
        <v>1087.2469316142676</v>
      </c>
      <c r="BB1895" s="80" t="s">
        <v>3412</v>
      </c>
      <c r="BC1895" s="270"/>
      <c r="BD1895" s="72">
        <v>73.395200000000003</v>
      </c>
      <c r="BE1895" s="72"/>
      <c r="BF1895" s="72">
        <v>9.1025400000000006E-2</v>
      </c>
      <c r="BG1895" s="72"/>
      <c r="BH1895" s="72">
        <v>12.2166</v>
      </c>
      <c r="BI1895" s="72"/>
      <c r="BJ1895" s="72">
        <v>0.570106</v>
      </c>
      <c r="BK1895" s="72"/>
      <c r="BL1895" s="72"/>
      <c r="BM1895" s="72"/>
      <c r="BN1895" s="72">
        <v>0.52698900000000004</v>
      </c>
      <c r="BO1895" s="72"/>
      <c r="BP1895" s="72"/>
      <c r="BQ1895" s="72"/>
      <c r="BR1895" s="72">
        <v>3.8326499999999999E-2</v>
      </c>
      <c r="BS1895" s="72"/>
      <c r="BT1895" s="72"/>
      <c r="BU1895" s="72"/>
      <c r="BV1895" s="72"/>
      <c r="BW1895" s="72"/>
      <c r="BX1895" s="72">
        <v>0.27786699999999998</v>
      </c>
      <c r="BY1895" s="72"/>
      <c r="BZ1895" s="72">
        <v>3.9763700000000002</v>
      </c>
      <c r="CA1895" s="72"/>
      <c r="CB1895" s="72">
        <v>4.4075499999999996</v>
      </c>
      <c r="CC1895" s="72"/>
      <c r="CD1895" s="72"/>
      <c r="CE1895" s="72"/>
      <c r="CF1895" s="72"/>
      <c r="CG1895" s="72"/>
      <c r="CH1895" s="72"/>
      <c r="CI1895" s="72"/>
      <c r="CJ1895" s="72"/>
      <c r="CK1895" s="72"/>
      <c r="CL1895" s="72"/>
      <c r="CM1895" s="72"/>
      <c r="CN1895" s="72"/>
      <c r="CO1895" s="72"/>
      <c r="CP1895" s="72"/>
      <c r="CQ1895" s="72"/>
      <c r="CR1895" s="72"/>
      <c r="CS1895" s="72"/>
      <c r="CT1895" s="72"/>
      <c r="CU1895" s="72"/>
      <c r="CV1895" s="72"/>
      <c r="CW1895" s="72"/>
      <c r="CX1895" s="72"/>
      <c r="CY1895" s="72"/>
      <c r="CZ1895" s="72"/>
      <c r="DA1895" s="72"/>
      <c r="DB1895" s="72"/>
      <c r="DC1895" s="72"/>
      <c r="DD1895" s="72"/>
      <c r="DE1895" s="72"/>
      <c r="DF1895" s="72"/>
      <c r="DG1895" s="72"/>
      <c r="DH1895" s="78">
        <f t="shared" si="893"/>
        <v>95.500033900000005</v>
      </c>
      <c r="DJ1895" s="96">
        <f t="shared" si="868"/>
        <v>4.4999660999999946</v>
      </c>
      <c r="DK1895" s="72"/>
      <c r="DL1895" s="51" t="s">
        <v>3340</v>
      </c>
      <c r="DO1895" s="358">
        <v>4.5</v>
      </c>
      <c r="DP1895" s="72"/>
      <c r="DQ1895" s="374"/>
      <c r="DR1895" s="72"/>
      <c r="DU1895" s="52"/>
      <c r="DX1895" s="75">
        <f t="shared" si="869"/>
        <v>76.853585284434118</v>
      </c>
      <c r="DY1895" s="51">
        <f t="shared" si="870"/>
        <v>0</v>
      </c>
      <c r="DZ1895" s="75">
        <f t="shared" si="871"/>
        <v>9.5314521139662128E-2</v>
      </c>
      <c r="EA1895" s="51">
        <f t="shared" si="872"/>
        <v>0</v>
      </c>
      <c r="EB1895" s="75">
        <f t="shared" si="873"/>
        <v>12.792246767987795</v>
      </c>
      <c r="EC1895" s="51">
        <f t="shared" si="874"/>
        <v>0</v>
      </c>
      <c r="ED1895" s="75">
        <f t="shared" si="875"/>
        <v>0.55182074652645752</v>
      </c>
      <c r="EE1895" s="51">
        <f t="shared" si="876"/>
        <v>0</v>
      </c>
      <c r="EF1895" s="75">
        <f t="shared" si="877"/>
        <v>0</v>
      </c>
      <c r="EG1895" s="51" t="e">
        <f t="shared" si="878"/>
        <v>#DIV/0!</v>
      </c>
      <c r="EH1895" s="75">
        <f t="shared" si="879"/>
        <v>4.0132446487016374E-2</v>
      </c>
      <c r="EI1895" s="51">
        <f t="shared" si="880"/>
        <v>0</v>
      </c>
      <c r="EJ1895" s="75">
        <f t="shared" si="881"/>
        <v>0.29096010614086282</v>
      </c>
      <c r="EK1895" s="51">
        <f t="shared" si="882"/>
        <v>0</v>
      </c>
      <c r="EL1895" s="75">
        <f t="shared" si="883"/>
        <v>4.1637367418777433</v>
      </c>
      <c r="EM1895" s="51">
        <f t="shared" si="884"/>
        <v>0</v>
      </c>
      <c r="EN1895" s="75">
        <f t="shared" si="885"/>
        <v>4.6152339638070004</v>
      </c>
      <c r="EO1895" s="51">
        <f t="shared" si="886"/>
        <v>0</v>
      </c>
      <c r="EP1895" s="75">
        <f t="shared" si="887"/>
        <v>0</v>
      </c>
      <c r="EQ1895" s="51" t="e">
        <f t="shared" si="888"/>
        <v>#DIV/0!</v>
      </c>
      <c r="ER1895" s="51">
        <f t="shared" si="889"/>
        <v>100</v>
      </c>
      <c r="ES1895" s="51">
        <f t="shared" si="890"/>
        <v>0</v>
      </c>
    </row>
    <row r="1896" spans="1:149" x14ac:dyDescent="0.45">
      <c r="A1896" s="78" t="s">
        <v>1500</v>
      </c>
      <c r="B1896" s="174" t="s">
        <v>3427</v>
      </c>
      <c r="C1896" s="51" t="s">
        <v>3585</v>
      </c>
      <c r="D1896" s="51" t="s">
        <v>64</v>
      </c>
      <c r="E1896" s="78" t="s">
        <v>1121</v>
      </c>
      <c r="F1896" s="78" t="s">
        <v>2686</v>
      </c>
      <c r="G1896" s="72" t="s">
        <v>3381</v>
      </c>
      <c r="H1896" s="78" t="s">
        <v>1372</v>
      </c>
      <c r="I1896" s="78">
        <v>24</v>
      </c>
      <c r="J1896" s="300">
        <v>500</v>
      </c>
      <c r="K1896" s="78">
        <v>0.34475</v>
      </c>
      <c r="L1896" s="300">
        <v>1100</v>
      </c>
      <c r="M1896" s="72"/>
      <c r="O1896" s="78" t="s">
        <v>1128</v>
      </c>
      <c r="P1896" s="72" t="s">
        <v>1374</v>
      </c>
      <c r="AA1896" s="195"/>
      <c r="AB1896" s="195"/>
      <c r="AC1896" s="195"/>
      <c r="AD1896" s="72"/>
      <c r="AE1896" s="316">
        <v>0.44</v>
      </c>
      <c r="AF1896" s="195">
        <v>0.25</v>
      </c>
      <c r="AG1896" s="195">
        <v>0.56000000000000005</v>
      </c>
      <c r="AH1896" s="72"/>
      <c r="AQ1896" s="174" t="s">
        <v>824</v>
      </c>
      <c r="AR1896" s="53">
        <v>1.1910000000000001</v>
      </c>
      <c r="AS1896" s="53">
        <v>3.76</v>
      </c>
      <c r="AT1896" s="77"/>
      <c r="AU1896" s="276">
        <v>2200</v>
      </c>
      <c r="AV1896" s="276">
        <v>2800.0000000000005</v>
      </c>
      <c r="AW1896" s="276">
        <v>2620.2000000000003</v>
      </c>
      <c r="AX1896" s="95">
        <v>1488.8100259631731</v>
      </c>
      <c r="AY1896" s="276">
        <v>10528.000000000002</v>
      </c>
      <c r="AZ1896" s="95">
        <v>4701.367598789102</v>
      </c>
      <c r="BB1896" s="80" t="s">
        <v>3412</v>
      </c>
      <c r="BC1896" s="270"/>
      <c r="BD1896" s="72">
        <v>73.779499999999999</v>
      </c>
      <c r="BE1896" s="72"/>
      <c r="BF1896" s="72">
        <v>9.1502E-2</v>
      </c>
      <c r="BG1896" s="72"/>
      <c r="BH1896" s="72">
        <v>12.2805</v>
      </c>
      <c r="BI1896" s="72"/>
      <c r="BJ1896" s="72">
        <v>0.57309100000000002</v>
      </c>
      <c r="BK1896" s="72"/>
      <c r="BL1896" s="72"/>
      <c r="BM1896" s="72"/>
      <c r="BN1896" s="72">
        <v>0.529748</v>
      </c>
      <c r="BO1896" s="72"/>
      <c r="BP1896" s="72"/>
      <c r="BQ1896" s="72"/>
      <c r="BR1896" s="72">
        <v>3.8527100000000002E-2</v>
      </c>
      <c r="BS1896" s="72"/>
      <c r="BT1896" s="72"/>
      <c r="BU1896" s="72"/>
      <c r="BV1896" s="72"/>
      <c r="BW1896" s="72"/>
      <c r="BX1896" s="72">
        <v>0.27932200000000001</v>
      </c>
      <c r="BY1896" s="72"/>
      <c r="BZ1896" s="72">
        <v>3.9971899999999998</v>
      </c>
      <c r="CA1896" s="72"/>
      <c r="CB1896" s="72">
        <v>4.4306200000000002</v>
      </c>
      <c r="CC1896" s="72"/>
      <c r="CD1896" s="72"/>
      <c r="CE1896" s="72"/>
      <c r="CF1896" s="72"/>
      <c r="CG1896" s="72"/>
      <c r="CH1896" s="72"/>
      <c r="CI1896" s="72"/>
      <c r="CJ1896" s="72"/>
      <c r="CK1896" s="72"/>
      <c r="CL1896" s="72"/>
      <c r="CM1896" s="72"/>
      <c r="CN1896" s="72"/>
      <c r="CO1896" s="72"/>
      <c r="CP1896" s="72"/>
      <c r="CQ1896" s="72"/>
      <c r="CR1896" s="72"/>
      <c r="CS1896" s="72"/>
      <c r="CT1896" s="72"/>
      <c r="CU1896" s="72"/>
      <c r="CV1896" s="72"/>
      <c r="CW1896" s="72"/>
      <c r="CX1896" s="72"/>
      <c r="CY1896" s="72"/>
      <c r="CZ1896" s="72"/>
      <c r="DA1896" s="72"/>
      <c r="DB1896" s="72"/>
      <c r="DC1896" s="72"/>
      <c r="DD1896" s="72"/>
      <c r="DE1896" s="72"/>
      <c r="DF1896" s="72"/>
      <c r="DG1896" s="72"/>
      <c r="DH1896" s="78">
        <f t="shared" si="893"/>
        <v>96.000000100000008</v>
      </c>
      <c r="DJ1896" s="96">
        <f t="shared" si="868"/>
        <v>3.9999998999999917</v>
      </c>
      <c r="DK1896" s="72"/>
      <c r="DL1896" s="51" t="s">
        <v>3340</v>
      </c>
      <c r="DO1896" s="358">
        <v>4</v>
      </c>
      <c r="DP1896" s="72"/>
      <c r="DQ1896" s="374"/>
      <c r="DR1896" s="72"/>
      <c r="DU1896" s="52"/>
      <c r="DX1896" s="75">
        <f t="shared" si="869"/>
        <v>76.853645753277448</v>
      </c>
      <c r="DY1896" s="51">
        <f t="shared" si="870"/>
        <v>0</v>
      </c>
      <c r="DZ1896" s="75">
        <f t="shared" si="871"/>
        <v>9.5314583234047304E-2</v>
      </c>
      <c r="EA1896" s="51">
        <f t="shared" si="872"/>
        <v>0</v>
      </c>
      <c r="EB1896" s="75">
        <f t="shared" si="873"/>
        <v>12.792187486674802</v>
      </c>
      <c r="EC1896" s="51">
        <f t="shared" si="874"/>
        <v>0</v>
      </c>
      <c r="ED1896" s="75">
        <f t="shared" si="875"/>
        <v>0.55182083275852001</v>
      </c>
      <c r="EE1896" s="51">
        <f t="shared" si="876"/>
        <v>0</v>
      </c>
      <c r="EF1896" s="75">
        <f t="shared" si="877"/>
        <v>0</v>
      </c>
      <c r="EG1896" s="51" t="e">
        <f t="shared" si="878"/>
        <v>#DIV/0!</v>
      </c>
      <c r="EH1896" s="75">
        <f t="shared" si="879"/>
        <v>4.0132395791528754E-2</v>
      </c>
      <c r="EI1896" s="51">
        <f t="shared" si="880"/>
        <v>0</v>
      </c>
      <c r="EJ1896" s="75">
        <f t="shared" si="881"/>
        <v>0.29096041636358289</v>
      </c>
      <c r="EK1896" s="51">
        <f t="shared" si="882"/>
        <v>0</v>
      </c>
      <c r="EL1896" s="75">
        <f t="shared" si="883"/>
        <v>4.163739578996104</v>
      </c>
      <c r="EM1896" s="51">
        <f t="shared" si="884"/>
        <v>0</v>
      </c>
      <c r="EN1896" s="75">
        <f t="shared" si="885"/>
        <v>4.6152291618591361</v>
      </c>
      <c r="EO1896" s="51">
        <f t="shared" si="886"/>
        <v>0</v>
      </c>
      <c r="EP1896" s="75">
        <f t="shared" si="887"/>
        <v>0</v>
      </c>
      <c r="EQ1896" s="51" t="e">
        <f t="shared" si="888"/>
        <v>#DIV/0!</v>
      </c>
      <c r="ER1896" s="51">
        <f t="shared" si="889"/>
        <v>100</v>
      </c>
      <c r="ES1896" s="51">
        <f t="shared" si="890"/>
        <v>0</v>
      </c>
    </row>
    <row r="1897" spans="1:149" s="43" customFormat="1" ht="14.65" thickBot="1" x14ac:dyDescent="0.5">
      <c r="A1897" s="89" t="s">
        <v>1500</v>
      </c>
      <c r="B1897" s="86" t="s">
        <v>3427</v>
      </c>
      <c r="C1897" s="43" t="s">
        <v>3585</v>
      </c>
      <c r="D1897" s="43" t="s">
        <v>64</v>
      </c>
      <c r="E1897" s="89" t="s">
        <v>1121</v>
      </c>
      <c r="F1897" s="89" t="s">
        <v>2687</v>
      </c>
      <c r="G1897" s="90" t="s">
        <v>3381</v>
      </c>
      <c r="H1897" s="89" t="s">
        <v>1372</v>
      </c>
      <c r="I1897" s="89">
        <v>24</v>
      </c>
      <c r="J1897" s="301">
        <v>500</v>
      </c>
      <c r="K1897" s="89">
        <v>0.34475</v>
      </c>
      <c r="L1897" s="301">
        <v>1100</v>
      </c>
      <c r="M1897" s="90"/>
      <c r="O1897" s="89" t="s">
        <v>1128</v>
      </c>
      <c r="P1897" s="90" t="s">
        <v>1374</v>
      </c>
      <c r="Q1897" s="123"/>
      <c r="R1897" s="123"/>
      <c r="S1897" s="134"/>
      <c r="AA1897" s="196"/>
      <c r="AB1897" s="196"/>
      <c r="AC1897" s="196"/>
      <c r="AD1897" s="90"/>
      <c r="AE1897" s="317">
        <v>0.31</v>
      </c>
      <c r="AF1897" s="196">
        <v>0.15</v>
      </c>
      <c r="AG1897" s="196">
        <v>0.69</v>
      </c>
      <c r="AH1897" s="90"/>
      <c r="AQ1897" s="86" t="s">
        <v>824</v>
      </c>
      <c r="AR1897" s="58">
        <v>1.226</v>
      </c>
      <c r="AS1897" s="58">
        <v>3.6949999999999998</v>
      </c>
      <c r="AT1897" s="91"/>
      <c r="AU1897" s="277">
        <v>1550</v>
      </c>
      <c r="AV1897" s="277">
        <v>3449.9999999999995</v>
      </c>
      <c r="AW1897" s="277">
        <v>1900.3</v>
      </c>
      <c r="AX1897" s="259">
        <v>919.55303472155322</v>
      </c>
      <c r="AY1897" s="277">
        <v>12747.749999999998</v>
      </c>
      <c r="AZ1897" s="259">
        <v>2774.6490152066531</v>
      </c>
      <c r="BA1897" s="86"/>
      <c r="BB1897" s="85" t="s">
        <v>3412</v>
      </c>
      <c r="BC1897" s="271"/>
      <c r="BD1897" s="90">
        <v>74.163700000000006</v>
      </c>
      <c r="BE1897" s="90"/>
      <c r="BF1897" s="90">
        <v>9.1978500000000005E-2</v>
      </c>
      <c r="BG1897" s="90"/>
      <c r="BH1897" s="90">
        <v>12.3445</v>
      </c>
      <c r="BI1897" s="90"/>
      <c r="BJ1897" s="90">
        <v>0.57607600000000003</v>
      </c>
      <c r="BK1897" s="90"/>
      <c r="BL1897" s="90"/>
      <c r="BM1897" s="90"/>
      <c r="BN1897" s="90">
        <v>0.53250699999999995</v>
      </c>
      <c r="BO1897" s="90"/>
      <c r="BP1897" s="90"/>
      <c r="BQ1897" s="90"/>
      <c r="BR1897" s="90">
        <v>3.87278E-2</v>
      </c>
      <c r="BS1897" s="90"/>
      <c r="BT1897" s="90"/>
      <c r="BU1897" s="90"/>
      <c r="BV1897" s="90"/>
      <c r="BW1897" s="90"/>
      <c r="BX1897" s="90">
        <v>0.280777</v>
      </c>
      <c r="BY1897" s="90"/>
      <c r="BZ1897" s="90">
        <v>4.0180100000000003</v>
      </c>
      <c r="CA1897" s="90"/>
      <c r="CB1897" s="90">
        <v>4.4537000000000004</v>
      </c>
      <c r="CC1897" s="90"/>
      <c r="CD1897" s="90"/>
      <c r="CE1897" s="90"/>
      <c r="CF1897" s="90"/>
      <c r="CG1897" s="90"/>
      <c r="CH1897" s="90"/>
      <c r="CI1897" s="90"/>
      <c r="CJ1897" s="90"/>
      <c r="CK1897" s="90"/>
      <c r="CL1897" s="90"/>
      <c r="CM1897" s="90"/>
      <c r="CN1897" s="90"/>
      <c r="CO1897" s="90"/>
      <c r="CP1897" s="90"/>
      <c r="CQ1897" s="90"/>
      <c r="CR1897" s="90"/>
      <c r="CS1897" s="90"/>
      <c r="CT1897" s="90"/>
      <c r="CU1897" s="90"/>
      <c r="CV1897" s="90"/>
      <c r="CW1897" s="90"/>
      <c r="CX1897" s="90"/>
      <c r="CY1897" s="90"/>
      <c r="CZ1897" s="90"/>
      <c r="DA1897" s="90"/>
      <c r="DB1897" s="90"/>
      <c r="DC1897" s="90"/>
      <c r="DD1897" s="90"/>
      <c r="DE1897" s="90"/>
      <c r="DF1897" s="90"/>
      <c r="DG1897" s="90"/>
      <c r="DH1897" s="89">
        <f t="shared" si="893"/>
        <v>96.4999763</v>
      </c>
      <c r="DJ1897" s="97">
        <f t="shared" si="868"/>
        <v>3.5000236999999998</v>
      </c>
      <c r="DK1897" s="90"/>
      <c r="DL1897" s="43" t="s">
        <v>3340</v>
      </c>
      <c r="DO1897" s="359">
        <v>3.5</v>
      </c>
      <c r="DP1897" s="90"/>
      <c r="DQ1897" s="375"/>
      <c r="DR1897" s="90"/>
      <c r="DS1897" s="308"/>
      <c r="DU1897" s="59"/>
      <c r="DW1897" s="86"/>
      <c r="DX1897" s="298">
        <f t="shared" si="869"/>
        <v>76.853594004457804</v>
      </c>
      <c r="DY1897" s="43">
        <f t="shared" si="870"/>
        <v>0</v>
      </c>
      <c r="DZ1897" s="298">
        <f t="shared" si="871"/>
        <v>9.5314531180874504E-2</v>
      </c>
      <c r="EA1897" s="43">
        <f t="shared" si="872"/>
        <v>0</v>
      </c>
      <c r="EB1897" s="298">
        <f t="shared" si="873"/>
        <v>12.79223112099355</v>
      </c>
      <c r="EC1897" s="43">
        <f t="shared" si="874"/>
        <v>0</v>
      </c>
      <c r="ED1897" s="298">
        <f t="shared" si="875"/>
        <v>0.55182086091351712</v>
      </c>
      <c r="EE1897" s="43">
        <f t="shared" si="876"/>
        <v>0</v>
      </c>
      <c r="EF1897" s="298">
        <f t="shared" si="877"/>
        <v>0</v>
      </c>
      <c r="EG1897" s="43" t="e">
        <f t="shared" si="878"/>
        <v>#DIV/0!</v>
      </c>
      <c r="EH1897" s="298">
        <f t="shared" si="879"/>
        <v>4.0132445089522781E-2</v>
      </c>
      <c r="EI1897" s="43">
        <f t="shared" si="880"/>
        <v>0</v>
      </c>
      <c r="EJ1897" s="298">
        <f t="shared" si="881"/>
        <v>0.29096069322039825</v>
      </c>
      <c r="EK1897" s="43">
        <f t="shared" si="882"/>
        <v>0</v>
      </c>
      <c r="EL1897" s="298">
        <f t="shared" si="883"/>
        <v>4.163741955240253</v>
      </c>
      <c r="EM1897" s="43">
        <f t="shared" si="884"/>
        <v>0</v>
      </c>
      <c r="EN1897" s="298">
        <f t="shared" si="885"/>
        <v>4.615234294104174</v>
      </c>
      <c r="EO1897" s="43">
        <f t="shared" si="886"/>
        <v>0</v>
      </c>
      <c r="EP1897" s="298">
        <f t="shared" si="887"/>
        <v>0</v>
      </c>
      <c r="EQ1897" s="43" t="e">
        <f t="shared" si="888"/>
        <v>#DIV/0!</v>
      </c>
      <c r="ER1897" s="43">
        <f t="shared" si="889"/>
        <v>100</v>
      </c>
      <c r="ES1897" s="43">
        <f t="shared" si="890"/>
        <v>0</v>
      </c>
    </row>
    <row r="1898" spans="1:149" s="77" customFormat="1" x14ac:dyDescent="0.45">
      <c r="A1898" s="78" t="s">
        <v>1501</v>
      </c>
      <c r="B1898" s="178" t="s">
        <v>870</v>
      </c>
      <c r="C1898" s="77" t="s">
        <v>3441</v>
      </c>
      <c r="D1898" s="77" t="s">
        <v>3827</v>
      </c>
      <c r="E1898" s="78" t="s">
        <v>637</v>
      </c>
      <c r="F1898" s="78">
        <v>7</v>
      </c>
      <c r="G1898" s="72" t="s">
        <v>3381</v>
      </c>
      <c r="H1898" s="78" t="s">
        <v>1100</v>
      </c>
      <c r="I1898" s="78">
        <v>2.5</v>
      </c>
      <c r="J1898" s="300">
        <v>20.6</v>
      </c>
      <c r="K1898" s="78"/>
      <c r="L1898" s="300">
        <v>1200</v>
      </c>
      <c r="M1898" s="72"/>
      <c r="N1898" s="77" t="s">
        <v>722</v>
      </c>
      <c r="O1898" s="78" t="s">
        <v>3547</v>
      </c>
      <c r="P1898" s="72" t="s">
        <v>1374</v>
      </c>
      <c r="Q1898" s="164">
        <v>1.1000000000000001</v>
      </c>
      <c r="R1898" s="125"/>
      <c r="S1898" s="116">
        <v>-7.4</v>
      </c>
      <c r="AA1898" s="195"/>
      <c r="AB1898" s="195"/>
      <c r="AC1898" s="195"/>
      <c r="AD1898" s="72"/>
      <c r="AE1898" s="316">
        <v>1</v>
      </c>
      <c r="AF1898" s="195"/>
      <c r="AG1898" s="195">
        <v>0</v>
      </c>
      <c r="AH1898" s="72"/>
      <c r="AQ1898" s="178"/>
      <c r="AR1898" s="66">
        <v>0.996</v>
      </c>
      <c r="AS1898" s="66"/>
      <c r="AU1898" s="276">
        <v>206</v>
      </c>
      <c r="AV1898" s="276"/>
      <c r="AW1898" s="276">
        <v>205.17599999999999</v>
      </c>
      <c r="AX1898" s="95"/>
      <c r="AY1898" s="276"/>
      <c r="AZ1898" s="95"/>
      <c r="BA1898" s="178"/>
      <c r="BB1898" s="98" t="s">
        <v>3412</v>
      </c>
      <c r="BC1898" s="270" t="s">
        <v>3588</v>
      </c>
      <c r="BD1898" s="72">
        <v>50.074599999999997</v>
      </c>
      <c r="BE1898" s="72"/>
      <c r="BF1898" s="72">
        <v>1.8137300000000001</v>
      </c>
      <c r="BG1898" s="72"/>
      <c r="BH1898" s="72">
        <v>13.5044</v>
      </c>
      <c r="BI1898" s="72"/>
      <c r="BJ1898" s="72"/>
      <c r="BK1898" s="72"/>
      <c r="BL1898" s="72"/>
      <c r="BM1898" s="72"/>
      <c r="BN1898" s="72">
        <v>12.222899999999999</v>
      </c>
      <c r="BO1898" s="72"/>
      <c r="BP1898" s="72">
        <v>0.216859</v>
      </c>
      <c r="BQ1898" s="72"/>
      <c r="BR1898" s="72">
        <v>6.5747600000000004</v>
      </c>
      <c r="BS1898" s="72"/>
      <c r="BT1898" s="72"/>
      <c r="BU1898" s="72"/>
      <c r="BV1898" s="72"/>
      <c r="BW1898" s="72"/>
      <c r="BX1898" s="72">
        <v>11.335800000000001</v>
      </c>
      <c r="BY1898" s="72"/>
      <c r="BZ1898" s="72">
        <v>2.6417299999999999</v>
      </c>
      <c r="CA1898" s="72"/>
      <c r="CB1898" s="72">
        <v>0.14785799999999999</v>
      </c>
      <c r="CC1898" s="72"/>
      <c r="CD1898" s="72">
        <v>0.18728700000000001</v>
      </c>
      <c r="CE1898" s="72"/>
      <c r="CF1898" s="72"/>
      <c r="CG1898" s="72"/>
      <c r="CH1898" s="72"/>
      <c r="CI1898" s="72"/>
      <c r="CJ1898" s="72"/>
      <c r="CK1898" s="72"/>
      <c r="CL1898" s="72"/>
      <c r="CM1898" s="72"/>
      <c r="CN1898" s="72"/>
      <c r="CO1898" s="72"/>
      <c r="CP1898" s="72"/>
      <c r="CQ1898" s="72"/>
      <c r="CR1898" s="72"/>
      <c r="CS1898" s="72"/>
      <c r="CT1898" s="72"/>
      <c r="CU1898" s="72"/>
      <c r="CV1898" s="72"/>
      <c r="CW1898" s="72"/>
      <c r="CX1898" s="72"/>
      <c r="CY1898" s="72"/>
      <c r="CZ1898" s="72"/>
      <c r="DA1898" s="72"/>
      <c r="DB1898" s="72"/>
      <c r="DC1898" s="72"/>
      <c r="DD1898" s="72"/>
      <c r="DE1898" s="72"/>
      <c r="DF1898" s="72"/>
      <c r="DG1898" s="72"/>
      <c r="DH1898" s="78">
        <f t="shared" si="893"/>
        <v>98.719923999999992</v>
      </c>
      <c r="DJ1898" s="96">
        <f t="shared" si="868"/>
        <v>1.2800760000000082</v>
      </c>
      <c r="DK1898" s="72"/>
      <c r="DL1898" s="77" t="s">
        <v>3696</v>
      </c>
      <c r="DO1898" s="358">
        <v>1.28</v>
      </c>
      <c r="DP1898" s="72">
        <v>0.03</v>
      </c>
      <c r="DQ1898" s="374">
        <v>0</v>
      </c>
      <c r="DR1898" s="72"/>
      <c r="DS1898" s="246"/>
      <c r="DU1898" s="96"/>
      <c r="DW1898" s="178"/>
      <c r="DX1898" s="304">
        <f t="shared" si="869"/>
        <v>50.72390452812747</v>
      </c>
      <c r="DY1898" s="77">
        <f t="shared" si="870"/>
        <v>0</v>
      </c>
      <c r="DZ1898" s="304">
        <f t="shared" si="871"/>
        <v>1.8372481729220136</v>
      </c>
      <c r="EA1898" s="77">
        <f t="shared" si="872"/>
        <v>0</v>
      </c>
      <c r="EB1898" s="304">
        <f t="shared" si="873"/>
        <v>13.679508100107535</v>
      </c>
      <c r="EC1898" s="77">
        <f t="shared" si="874"/>
        <v>0</v>
      </c>
      <c r="ED1898" s="304">
        <f t="shared" si="875"/>
        <v>12.381391217440564</v>
      </c>
      <c r="EE1898" s="77">
        <f t="shared" si="876"/>
        <v>0</v>
      </c>
      <c r="EF1898" s="304">
        <f t="shared" si="877"/>
        <v>0.21967095517618104</v>
      </c>
      <c r="EG1898" s="77">
        <f t="shared" si="878"/>
        <v>0</v>
      </c>
      <c r="EH1898" s="304">
        <f t="shared" si="879"/>
        <v>6.6600132309664275</v>
      </c>
      <c r="EI1898" s="77">
        <f t="shared" si="880"/>
        <v>0</v>
      </c>
      <c r="EJ1898" s="304">
        <f t="shared" si="881"/>
        <v>11.482788418678282</v>
      </c>
      <c r="EK1898" s="77">
        <f t="shared" si="882"/>
        <v>0</v>
      </c>
      <c r="EL1898" s="304">
        <f t="shared" si="883"/>
        <v>2.6759846371032459</v>
      </c>
      <c r="EM1898" s="77">
        <f t="shared" si="884"/>
        <v>0</v>
      </c>
      <c r="EN1898" s="304">
        <f t="shared" si="885"/>
        <v>0.1497752368610008</v>
      </c>
      <c r="EO1898" s="77">
        <f t="shared" si="886"/>
        <v>0</v>
      </c>
      <c r="EP1898" s="304">
        <f t="shared" si="887"/>
        <v>0.18971550261728323</v>
      </c>
      <c r="EQ1898" s="77">
        <f t="shared" si="888"/>
        <v>0</v>
      </c>
      <c r="ER1898" s="77">
        <f t="shared" si="889"/>
        <v>100</v>
      </c>
      <c r="ES1898" s="77">
        <f t="shared" si="890"/>
        <v>0</v>
      </c>
    </row>
    <row r="1899" spans="1:149" s="77" customFormat="1" x14ac:dyDescent="0.45">
      <c r="A1899" s="78" t="s">
        <v>1501</v>
      </c>
      <c r="B1899" s="178" t="s">
        <v>870</v>
      </c>
      <c r="C1899" s="77" t="s">
        <v>3441</v>
      </c>
      <c r="D1899" s="77" t="s">
        <v>3827</v>
      </c>
      <c r="E1899" s="78" t="s">
        <v>637</v>
      </c>
      <c r="F1899" s="78">
        <v>8</v>
      </c>
      <c r="G1899" s="72" t="s">
        <v>3381</v>
      </c>
      <c r="H1899" s="78" t="s">
        <v>1100</v>
      </c>
      <c r="I1899" s="78">
        <v>5</v>
      </c>
      <c r="J1899" s="300">
        <v>20.100000000000001</v>
      </c>
      <c r="K1899" s="78"/>
      <c r="L1899" s="300">
        <v>1200</v>
      </c>
      <c r="M1899" s="72"/>
      <c r="N1899" s="77" t="s">
        <v>722</v>
      </c>
      <c r="O1899" s="78" t="s">
        <v>3548</v>
      </c>
      <c r="P1899" s="72" t="s">
        <v>1374</v>
      </c>
      <c r="Q1899" s="164">
        <v>1</v>
      </c>
      <c r="R1899" s="125"/>
      <c r="S1899" s="116">
        <v>-7.5</v>
      </c>
      <c r="AA1899" s="195"/>
      <c r="AB1899" s="195"/>
      <c r="AC1899" s="195"/>
      <c r="AD1899" s="72"/>
      <c r="AE1899" s="316">
        <v>1</v>
      </c>
      <c r="AF1899" s="195"/>
      <c r="AG1899" s="195">
        <v>0</v>
      </c>
      <c r="AH1899" s="72"/>
      <c r="AQ1899" s="178"/>
      <c r="AR1899" s="66">
        <v>0.99609999999999999</v>
      </c>
      <c r="AS1899" s="66"/>
      <c r="AU1899" s="276">
        <v>201</v>
      </c>
      <c r="AV1899" s="276"/>
      <c r="AW1899" s="276">
        <v>200.21609999999998</v>
      </c>
      <c r="AX1899" s="95"/>
      <c r="AY1899" s="276"/>
      <c r="AZ1899" s="95"/>
      <c r="BA1899" s="178"/>
      <c r="BB1899" s="98" t="s">
        <v>3412</v>
      </c>
      <c r="BC1899" s="270" t="s">
        <v>3588</v>
      </c>
      <c r="BD1899" s="72">
        <v>49.998600000000003</v>
      </c>
      <c r="BE1899" s="72"/>
      <c r="BF1899" s="72">
        <v>1.81097</v>
      </c>
      <c r="BG1899" s="72"/>
      <c r="BH1899" s="72">
        <v>13.4839</v>
      </c>
      <c r="BI1899" s="72"/>
      <c r="BJ1899" s="72"/>
      <c r="BK1899" s="72"/>
      <c r="BL1899" s="72"/>
      <c r="BM1899" s="72"/>
      <c r="BN1899" s="72">
        <v>12.2044</v>
      </c>
      <c r="BO1899" s="72"/>
      <c r="BP1899" s="72">
        <v>0.216529</v>
      </c>
      <c r="BQ1899" s="72"/>
      <c r="BR1899" s="72">
        <v>6.5647700000000002</v>
      </c>
      <c r="BS1899" s="72"/>
      <c r="BT1899" s="72"/>
      <c r="BU1899" s="72"/>
      <c r="BV1899" s="72"/>
      <c r="BW1899" s="72"/>
      <c r="BX1899" s="72">
        <v>11.3186</v>
      </c>
      <c r="BY1899" s="72"/>
      <c r="BZ1899" s="72">
        <v>2.6377199999999998</v>
      </c>
      <c r="CA1899" s="72"/>
      <c r="CB1899" s="72">
        <v>0.14763399999999999</v>
      </c>
      <c r="CC1899" s="72"/>
      <c r="CD1899" s="72">
        <v>0.187002</v>
      </c>
      <c r="CE1899" s="72"/>
      <c r="CF1899" s="72"/>
      <c r="CG1899" s="72"/>
      <c r="CH1899" s="72"/>
      <c r="CI1899" s="72"/>
      <c r="CJ1899" s="72"/>
      <c r="CK1899" s="72"/>
      <c r="CL1899" s="72"/>
      <c r="CM1899" s="72"/>
      <c r="CN1899" s="72"/>
      <c r="CO1899" s="72"/>
      <c r="CP1899" s="72"/>
      <c r="CQ1899" s="72"/>
      <c r="CR1899" s="72"/>
      <c r="CS1899" s="72"/>
      <c r="CT1899" s="72"/>
      <c r="CU1899" s="72"/>
      <c r="CV1899" s="72"/>
      <c r="CW1899" s="72"/>
      <c r="CX1899" s="72"/>
      <c r="CY1899" s="72"/>
      <c r="CZ1899" s="72"/>
      <c r="DA1899" s="72"/>
      <c r="DB1899" s="72"/>
      <c r="DC1899" s="72"/>
      <c r="DD1899" s="72"/>
      <c r="DE1899" s="72"/>
      <c r="DF1899" s="72"/>
      <c r="DG1899" s="72"/>
      <c r="DH1899" s="78">
        <f t="shared" si="893"/>
        <v>98.570125000000004</v>
      </c>
      <c r="DJ1899" s="96">
        <f t="shared" si="868"/>
        <v>1.4298749999999956</v>
      </c>
      <c r="DK1899" s="72"/>
      <c r="DL1899" s="77" t="s">
        <v>3696</v>
      </c>
      <c r="DO1899" s="358">
        <v>1.43</v>
      </c>
      <c r="DP1899" s="72">
        <v>0.18</v>
      </c>
      <c r="DQ1899" s="374">
        <v>0</v>
      </c>
      <c r="DR1899" s="72"/>
      <c r="DS1899" s="246"/>
      <c r="DU1899" s="96"/>
      <c r="DW1899" s="178"/>
      <c r="DX1899" s="304">
        <f t="shared" si="869"/>
        <v>50.723888196347524</v>
      </c>
      <c r="DY1899" s="77">
        <f t="shared" si="870"/>
        <v>0</v>
      </c>
      <c r="DZ1899" s="304">
        <f t="shared" si="871"/>
        <v>1.8372402388654778</v>
      </c>
      <c r="EA1899" s="77">
        <f t="shared" si="872"/>
        <v>0</v>
      </c>
      <c r="EB1899" s="304">
        <f t="shared" si="873"/>
        <v>13.679499747007522</v>
      </c>
      <c r="EC1899" s="77">
        <f t="shared" si="874"/>
        <v>0</v>
      </c>
      <c r="ED1899" s="304">
        <f t="shared" si="875"/>
        <v>12.38143910236494</v>
      </c>
      <c r="EE1899" s="77">
        <f t="shared" si="876"/>
        <v>0</v>
      </c>
      <c r="EF1899" s="304">
        <f t="shared" si="877"/>
        <v>0.21967000650552079</v>
      </c>
      <c r="EG1899" s="77">
        <f t="shared" si="878"/>
        <v>0</v>
      </c>
      <c r="EH1899" s="304">
        <f t="shared" si="879"/>
        <v>6.6599996702854947</v>
      </c>
      <c r="EI1899" s="77">
        <f t="shared" si="880"/>
        <v>0</v>
      </c>
      <c r="EJ1899" s="304">
        <f t="shared" si="881"/>
        <v>11.482789536890614</v>
      </c>
      <c r="EK1899" s="77">
        <f t="shared" si="882"/>
        <v>0</v>
      </c>
      <c r="EL1899" s="304">
        <f t="shared" si="883"/>
        <v>2.6759832149954152</v>
      </c>
      <c r="EM1899" s="77">
        <f t="shared" si="884"/>
        <v>0</v>
      </c>
      <c r="EN1899" s="304">
        <f t="shared" si="885"/>
        <v>0.14977560391650105</v>
      </c>
      <c r="EO1899" s="77">
        <f t="shared" si="886"/>
        <v>0</v>
      </c>
      <c r="EP1899" s="304">
        <f t="shared" si="887"/>
        <v>0.18971468282098655</v>
      </c>
      <c r="EQ1899" s="77">
        <f t="shared" si="888"/>
        <v>0</v>
      </c>
      <c r="ER1899" s="77">
        <f t="shared" si="889"/>
        <v>100</v>
      </c>
      <c r="ES1899" s="77">
        <f t="shared" si="890"/>
        <v>0</v>
      </c>
    </row>
    <row r="1900" spans="1:149" s="77" customFormat="1" x14ac:dyDescent="0.45">
      <c r="A1900" s="78" t="s">
        <v>1501</v>
      </c>
      <c r="B1900" s="178" t="s">
        <v>870</v>
      </c>
      <c r="C1900" s="77" t="s">
        <v>3441</v>
      </c>
      <c r="D1900" s="77" t="s">
        <v>3827</v>
      </c>
      <c r="E1900" s="78" t="s">
        <v>637</v>
      </c>
      <c r="F1900" s="78">
        <v>9</v>
      </c>
      <c r="G1900" s="72" t="s">
        <v>3381</v>
      </c>
      <c r="H1900" s="78" t="s">
        <v>1100</v>
      </c>
      <c r="I1900" s="78">
        <v>4.5</v>
      </c>
      <c r="J1900" s="300">
        <v>30</v>
      </c>
      <c r="K1900" s="78"/>
      <c r="L1900" s="300">
        <v>1200</v>
      </c>
      <c r="M1900" s="72"/>
      <c r="N1900" s="77" t="s">
        <v>722</v>
      </c>
      <c r="O1900" s="78" t="s">
        <v>3549</v>
      </c>
      <c r="P1900" s="72" t="s">
        <v>1374</v>
      </c>
      <c r="Q1900" s="164">
        <v>1.9</v>
      </c>
      <c r="R1900" s="125"/>
      <c r="S1900" s="116">
        <v>-6.6</v>
      </c>
      <c r="AA1900" s="195"/>
      <c r="AB1900" s="195"/>
      <c r="AC1900" s="195"/>
      <c r="AD1900" s="72"/>
      <c r="AE1900" s="316">
        <v>1</v>
      </c>
      <c r="AF1900" s="195"/>
      <c r="AG1900" s="195">
        <v>0</v>
      </c>
      <c r="AH1900" s="72"/>
      <c r="AQ1900" s="178"/>
      <c r="AR1900" s="66">
        <v>0.99450000000000005</v>
      </c>
      <c r="AS1900" s="66"/>
      <c r="AU1900" s="276">
        <v>300</v>
      </c>
      <c r="AV1900" s="276"/>
      <c r="AW1900" s="276">
        <v>298.35000000000002</v>
      </c>
      <c r="AX1900" s="95"/>
      <c r="AY1900" s="276"/>
      <c r="AZ1900" s="95"/>
      <c r="BA1900" s="178"/>
      <c r="BB1900" s="98" t="s">
        <v>3412</v>
      </c>
      <c r="BC1900" s="270" t="s">
        <v>3588</v>
      </c>
      <c r="BD1900" s="72">
        <v>49.841299999999997</v>
      </c>
      <c r="BE1900" s="72"/>
      <c r="BF1900" s="72">
        <v>1.80528</v>
      </c>
      <c r="BG1900" s="72"/>
      <c r="BH1900" s="72">
        <v>13.4415</v>
      </c>
      <c r="BI1900" s="72"/>
      <c r="BJ1900" s="72"/>
      <c r="BK1900" s="72"/>
      <c r="BL1900" s="72"/>
      <c r="BM1900" s="72"/>
      <c r="BN1900" s="72">
        <v>12.166</v>
      </c>
      <c r="BO1900" s="72"/>
      <c r="BP1900" s="72">
        <v>0.21584800000000001</v>
      </c>
      <c r="BQ1900" s="72"/>
      <c r="BR1900" s="72">
        <v>6.54413</v>
      </c>
      <c r="BS1900" s="72"/>
      <c r="BT1900" s="72"/>
      <c r="BU1900" s="72"/>
      <c r="BV1900" s="72"/>
      <c r="BW1900" s="72"/>
      <c r="BX1900" s="72">
        <v>11.282999999999999</v>
      </c>
      <c r="BY1900" s="72"/>
      <c r="BZ1900" s="72">
        <v>2.6294200000000001</v>
      </c>
      <c r="CA1900" s="72"/>
      <c r="CB1900" s="72">
        <v>0.14716899999999999</v>
      </c>
      <c r="CC1900" s="72"/>
      <c r="CD1900" s="72">
        <v>0.186414</v>
      </c>
      <c r="CE1900" s="72"/>
      <c r="CF1900" s="72"/>
      <c r="CG1900" s="72"/>
      <c r="CH1900" s="72"/>
      <c r="CI1900" s="72"/>
      <c r="CJ1900" s="72"/>
      <c r="CK1900" s="72"/>
      <c r="CL1900" s="72"/>
      <c r="CM1900" s="72"/>
      <c r="CN1900" s="72"/>
      <c r="CO1900" s="72"/>
      <c r="CP1900" s="72"/>
      <c r="CQ1900" s="72"/>
      <c r="CR1900" s="72"/>
      <c r="CS1900" s="72"/>
      <c r="CT1900" s="72"/>
      <c r="CU1900" s="72"/>
      <c r="CV1900" s="72"/>
      <c r="CW1900" s="72"/>
      <c r="CX1900" s="72"/>
      <c r="CY1900" s="72"/>
      <c r="CZ1900" s="72"/>
      <c r="DA1900" s="72"/>
      <c r="DB1900" s="72"/>
      <c r="DC1900" s="72"/>
      <c r="DD1900" s="72"/>
      <c r="DE1900" s="72"/>
      <c r="DF1900" s="72"/>
      <c r="DG1900" s="72"/>
      <c r="DH1900" s="78">
        <f t="shared" si="893"/>
        <v>98.260060999999993</v>
      </c>
      <c r="DJ1900" s="96">
        <f t="shared" si="868"/>
        <v>1.7399390000000068</v>
      </c>
      <c r="DK1900" s="72"/>
      <c r="DL1900" s="77" t="s">
        <v>3696</v>
      </c>
      <c r="DO1900" s="358">
        <v>1.74</v>
      </c>
      <c r="DP1900" s="72">
        <v>0.12</v>
      </c>
      <c r="DQ1900" s="374">
        <v>0</v>
      </c>
      <c r="DR1900" s="72"/>
      <c r="DS1900" s="246"/>
      <c r="DU1900" s="96"/>
      <c r="DW1900" s="178"/>
      <c r="DX1900" s="304">
        <f t="shared" si="869"/>
        <v>50.723864297214305</v>
      </c>
      <c r="DY1900" s="77">
        <f t="shared" si="870"/>
        <v>0</v>
      </c>
      <c r="DZ1900" s="304">
        <f t="shared" si="871"/>
        <v>1.8372469766734627</v>
      </c>
      <c r="EA1900" s="77">
        <f t="shared" si="872"/>
        <v>0</v>
      </c>
      <c r="EB1900" s="304">
        <f t="shared" si="873"/>
        <v>13.679515220329449</v>
      </c>
      <c r="EC1900" s="77">
        <f t="shared" si="874"/>
        <v>0</v>
      </c>
      <c r="ED1900" s="304">
        <f t="shared" si="875"/>
        <v>12.381429317451778</v>
      </c>
      <c r="EE1900" s="77">
        <f t="shared" si="876"/>
        <v>0</v>
      </c>
      <c r="EF1900" s="304">
        <f t="shared" si="877"/>
        <v>0.21967012619705176</v>
      </c>
      <c r="EG1900" s="77">
        <f t="shared" si="878"/>
        <v>0</v>
      </c>
      <c r="EH1900" s="304">
        <f t="shared" si="879"/>
        <v>6.6600101133664076</v>
      </c>
      <c r="EI1900" s="77">
        <f t="shared" si="880"/>
        <v>0</v>
      </c>
      <c r="EJ1900" s="304">
        <f t="shared" si="881"/>
        <v>11.482793604209141</v>
      </c>
      <c r="EK1900" s="77">
        <f t="shared" si="882"/>
        <v>0</v>
      </c>
      <c r="EL1900" s="304">
        <f t="shared" si="883"/>
        <v>2.6759804270831871</v>
      </c>
      <c r="EM1900" s="77">
        <f t="shared" si="884"/>
        <v>0</v>
      </c>
      <c r="EN1900" s="304">
        <f t="shared" si="885"/>
        <v>0.14977499352458168</v>
      </c>
      <c r="EO1900" s="77">
        <f t="shared" si="886"/>
        <v>0</v>
      </c>
      <c r="EP1900" s="304">
        <f t="shared" si="887"/>
        <v>0.18971492395063749</v>
      </c>
      <c r="EQ1900" s="77">
        <f t="shared" si="888"/>
        <v>0</v>
      </c>
      <c r="ER1900" s="77">
        <f t="shared" si="889"/>
        <v>100</v>
      </c>
      <c r="ES1900" s="77">
        <f t="shared" si="890"/>
        <v>0</v>
      </c>
    </row>
    <row r="1901" spans="1:149" s="77" customFormat="1" x14ac:dyDescent="0.45">
      <c r="A1901" s="78" t="s">
        <v>1501</v>
      </c>
      <c r="B1901" s="178" t="s">
        <v>870</v>
      </c>
      <c r="C1901" s="77" t="s">
        <v>3441</v>
      </c>
      <c r="D1901" s="77" t="s">
        <v>3827</v>
      </c>
      <c r="E1901" s="78" t="s">
        <v>637</v>
      </c>
      <c r="F1901" s="78" t="s">
        <v>1270</v>
      </c>
      <c r="G1901" s="72" t="s">
        <v>3381</v>
      </c>
      <c r="H1901" s="78" t="s">
        <v>1100</v>
      </c>
      <c r="I1901" s="78">
        <v>3</v>
      </c>
      <c r="J1901" s="300">
        <v>71.7</v>
      </c>
      <c r="K1901" s="78"/>
      <c r="L1901" s="300">
        <v>1200</v>
      </c>
      <c r="M1901" s="72"/>
      <c r="N1901" s="77" t="s">
        <v>722</v>
      </c>
      <c r="O1901" s="78" t="s">
        <v>3550</v>
      </c>
      <c r="P1901" s="72" t="s">
        <v>1374</v>
      </c>
      <c r="Q1901" s="164">
        <v>1.8</v>
      </c>
      <c r="R1901" s="125"/>
      <c r="S1901" s="116">
        <v>-6.7</v>
      </c>
      <c r="AA1901" s="195"/>
      <c r="AB1901" s="195"/>
      <c r="AC1901" s="195"/>
      <c r="AD1901" s="72"/>
      <c r="AE1901" s="316">
        <v>1</v>
      </c>
      <c r="AF1901" s="195"/>
      <c r="AG1901" s="195">
        <v>0</v>
      </c>
      <c r="AH1901" s="72"/>
      <c r="AQ1901" s="178"/>
      <c r="AR1901" s="66">
        <v>0.99070000000000003</v>
      </c>
      <c r="AS1901" s="66"/>
      <c r="AU1901" s="276">
        <v>717</v>
      </c>
      <c r="AV1901" s="276"/>
      <c r="AW1901" s="276">
        <v>710.33190000000002</v>
      </c>
      <c r="AX1901" s="95"/>
      <c r="AY1901" s="276"/>
      <c r="AZ1901" s="95"/>
      <c r="BA1901" s="178"/>
      <c r="BB1901" s="98" t="s">
        <v>3412</v>
      </c>
      <c r="BC1901" s="270" t="s">
        <v>3588</v>
      </c>
      <c r="BD1901" s="72">
        <v>49.460900000000002</v>
      </c>
      <c r="BE1901" s="72"/>
      <c r="BF1901" s="72">
        <v>1.7915000000000001</v>
      </c>
      <c r="BG1901" s="72"/>
      <c r="BH1901" s="72">
        <v>13.338900000000001</v>
      </c>
      <c r="BI1901" s="72"/>
      <c r="BJ1901" s="72"/>
      <c r="BK1901" s="72"/>
      <c r="BL1901" s="72"/>
      <c r="BM1901" s="72"/>
      <c r="BN1901" s="72">
        <v>12.0731</v>
      </c>
      <c r="BO1901" s="72"/>
      <c r="BP1901" s="72">
        <v>0.214201</v>
      </c>
      <c r="BQ1901" s="72"/>
      <c r="BR1901" s="72">
        <v>6.4941800000000001</v>
      </c>
      <c r="BS1901" s="72"/>
      <c r="BT1901" s="72"/>
      <c r="BU1901" s="72"/>
      <c r="BV1901" s="72"/>
      <c r="BW1901" s="72"/>
      <c r="BX1901" s="72">
        <v>11.196899999999999</v>
      </c>
      <c r="BY1901" s="72"/>
      <c r="BZ1901" s="72">
        <v>2.6093500000000001</v>
      </c>
      <c r="CA1901" s="72"/>
      <c r="CB1901" s="72">
        <v>0.14604600000000001</v>
      </c>
      <c r="CC1901" s="72"/>
      <c r="CD1901" s="72">
        <v>0.18499199999999999</v>
      </c>
      <c r="CE1901" s="72"/>
      <c r="CF1901" s="72"/>
      <c r="CG1901" s="72"/>
      <c r="CH1901" s="72"/>
      <c r="CI1901" s="72"/>
      <c r="CJ1901" s="72"/>
      <c r="CK1901" s="72"/>
      <c r="CL1901" s="72"/>
      <c r="CM1901" s="72"/>
      <c r="CN1901" s="72"/>
      <c r="CO1901" s="72"/>
      <c r="CP1901" s="72"/>
      <c r="CQ1901" s="72"/>
      <c r="CR1901" s="72"/>
      <c r="CS1901" s="72"/>
      <c r="CT1901" s="72"/>
      <c r="CU1901" s="72"/>
      <c r="CV1901" s="72"/>
      <c r="CW1901" s="72"/>
      <c r="CX1901" s="72"/>
      <c r="CY1901" s="72"/>
      <c r="CZ1901" s="72"/>
      <c r="DA1901" s="72"/>
      <c r="DB1901" s="72"/>
      <c r="DC1901" s="72"/>
      <c r="DD1901" s="72"/>
      <c r="DE1901" s="72"/>
      <c r="DF1901" s="72"/>
      <c r="DG1901" s="72"/>
      <c r="DH1901" s="78">
        <f t="shared" si="893"/>
        <v>97.510069000000001</v>
      </c>
      <c r="DJ1901" s="96">
        <f t="shared" si="868"/>
        <v>2.4899309999999986</v>
      </c>
      <c r="DK1901" s="72"/>
      <c r="DL1901" s="77" t="s">
        <v>3696</v>
      </c>
      <c r="DO1901" s="358">
        <v>2.4900000000000002</v>
      </c>
      <c r="DP1901" s="72">
        <v>0.15</v>
      </c>
      <c r="DQ1901" s="374">
        <v>0</v>
      </c>
      <c r="DR1901" s="72"/>
      <c r="DS1901" s="246"/>
      <c r="DU1901" s="96"/>
      <c r="DW1901" s="178"/>
      <c r="DX1901" s="304">
        <f t="shared" si="869"/>
        <v>50.7238898579797</v>
      </c>
      <c r="DY1901" s="77">
        <f t="shared" si="870"/>
        <v>0</v>
      </c>
      <c r="DZ1901" s="304">
        <f t="shared" si="871"/>
        <v>1.8372461617271547</v>
      </c>
      <c r="EA1901" s="77">
        <f t="shared" si="872"/>
        <v>0</v>
      </c>
      <c r="EB1901" s="304">
        <f t="shared" si="873"/>
        <v>13.679510369334269</v>
      </c>
      <c r="EC1901" s="77">
        <f t="shared" si="874"/>
        <v>0</v>
      </c>
      <c r="ED1901" s="304">
        <f t="shared" si="875"/>
        <v>12.381388018502992</v>
      </c>
      <c r="EE1901" s="77">
        <f t="shared" si="876"/>
        <v>0</v>
      </c>
      <c r="EF1901" s="304">
        <f t="shared" si="877"/>
        <v>0.21967064755128007</v>
      </c>
      <c r="EG1901" s="77">
        <f t="shared" si="878"/>
        <v>0</v>
      </c>
      <c r="EH1901" s="304">
        <f t="shared" si="879"/>
        <v>6.6600096447475599</v>
      </c>
      <c r="EI1901" s="77">
        <f t="shared" si="880"/>
        <v>0</v>
      </c>
      <c r="EJ1901" s="304">
        <f t="shared" si="881"/>
        <v>11.482814149172635</v>
      </c>
      <c r="EK1901" s="77">
        <f t="shared" si="882"/>
        <v>0</v>
      </c>
      <c r="EL1901" s="304">
        <f t="shared" si="883"/>
        <v>2.6759800569928833</v>
      </c>
      <c r="EM1901" s="77">
        <f t="shared" si="884"/>
        <v>0</v>
      </c>
      <c r="EN1901" s="304">
        <f t="shared" si="885"/>
        <v>0.14977530166653866</v>
      </c>
      <c r="EO1901" s="77">
        <f t="shared" si="886"/>
        <v>0</v>
      </c>
      <c r="EP1901" s="304">
        <f t="shared" si="887"/>
        <v>0.18971579232499566</v>
      </c>
      <c r="EQ1901" s="77">
        <f t="shared" si="888"/>
        <v>0</v>
      </c>
      <c r="ER1901" s="77">
        <f t="shared" si="889"/>
        <v>100</v>
      </c>
      <c r="ES1901" s="77">
        <f t="shared" si="890"/>
        <v>0</v>
      </c>
    </row>
    <row r="1902" spans="1:149" s="77" customFormat="1" x14ac:dyDescent="0.45">
      <c r="A1902" s="78" t="s">
        <v>1501</v>
      </c>
      <c r="B1902" s="178" t="s">
        <v>870</v>
      </c>
      <c r="C1902" s="77" t="s">
        <v>3441</v>
      </c>
      <c r="D1902" s="77" t="s">
        <v>3827</v>
      </c>
      <c r="E1902" s="78" t="s">
        <v>637</v>
      </c>
      <c r="F1902" s="78" t="s">
        <v>2688</v>
      </c>
      <c r="G1902" s="72" t="s">
        <v>3381</v>
      </c>
      <c r="H1902" s="78" t="s">
        <v>1100</v>
      </c>
      <c r="I1902" s="78">
        <v>3</v>
      </c>
      <c r="J1902" s="300">
        <v>71.7</v>
      </c>
      <c r="K1902" s="78"/>
      <c r="L1902" s="300">
        <v>1200</v>
      </c>
      <c r="M1902" s="72"/>
      <c r="N1902" s="77" t="s">
        <v>722</v>
      </c>
      <c r="O1902" s="78" t="s">
        <v>3551</v>
      </c>
      <c r="P1902" s="72" t="s">
        <v>1374</v>
      </c>
      <c r="Q1902" s="164">
        <v>0.6</v>
      </c>
      <c r="R1902" s="125"/>
      <c r="S1902" s="116">
        <v>-7.9</v>
      </c>
      <c r="AA1902" s="195"/>
      <c r="AB1902" s="195"/>
      <c r="AC1902" s="195"/>
      <c r="AD1902" s="72"/>
      <c r="AE1902" s="316">
        <v>2.8000000000000001E-2</v>
      </c>
      <c r="AF1902" s="195"/>
      <c r="AG1902" s="195">
        <v>0.97199999999999998</v>
      </c>
      <c r="AH1902" s="72"/>
      <c r="AQ1902" s="178" t="s">
        <v>824</v>
      </c>
      <c r="AR1902" s="66">
        <v>1.012</v>
      </c>
      <c r="AS1902" s="66">
        <v>1.1659999999999999</v>
      </c>
      <c r="AU1902" s="276">
        <v>20.076000000000001</v>
      </c>
      <c r="AV1902" s="276">
        <v>696.92399999999998</v>
      </c>
      <c r="AW1902" s="276">
        <v>20.316912000000002</v>
      </c>
      <c r="AX1902" s="95">
        <v>0.5935198006680108</v>
      </c>
      <c r="AY1902" s="276">
        <v>812.61338399999988</v>
      </c>
      <c r="AZ1902" s="95">
        <v>24.079633584155573</v>
      </c>
      <c r="BA1902" s="178"/>
      <c r="BB1902" s="98" t="s">
        <v>3412</v>
      </c>
      <c r="BC1902" s="270" t="s">
        <v>3588</v>
      </c>
      <c r="BD1902" s="72">
        <v>50.4649</v>
      </c>
      <c r="BE1902" s="72"/>
      <c r="BF1902" s="72">
        <v>1.82786</v>
      </c>
      <c r="BG1902" s="72"/>
      <c r="BH1902" s="72">
        <v>13.6096</v>
      </c>
      <c r="BI1902" s="72"/>
      <c r="BJ1902" s="72"/>
      <c r="BK1902" s="72"/>
      <c r="BL1902" s="72"/>
      <c r="BM1902" s="72"/>
      <c r="BN1902" s="72">
        <v>12.318199999999999</v>
      </c>
      <c r="BO1902" s="72"/>
      <c r="BP1902" s="72">
        <v>0.21854899999999999</v>
      </c>
      <c r="BQ1902" s="72"/>
      <c r="BR1902" s="72">
        <v>6.6260000000000003</v>
      </c>
      <c r="BS1902" s="72"/>
      <c r="BT1902" s="72"/>
      <c r="BU1902" s="72"/>
      <c r="BV1902" s="72"/>
      <c r="BW1902" s="72"/>
      <c r="BX1902" s="72">
        <v>11.424099999999999</v>
      </c>
      <c r="BY1902" s="72"/>
      <c r="BZ1902" s="72">
        <v>2.6623199999999998</v>
      </c>
      <c r="CA1902" s="72"/>
      <c r="CB1902" s="72">
        <v>0.149011</v>
      </c>
      <c r="CC1902" s="72"/>
      <c r="CD1902" s="72">
        <v>0.188747</v>
      </c>
      <c r="CE1902" s="72"/>
      <c r="CF1902" s="72"/>
      <c r="CG1902" s="72"/>
      <c r="CH1902" s="72"/>
      <c r="CI1902" s="72"/>
      <c r="CJ1902" s="72"/>
      <c r="CK1902" s="72"/>
      <c r="CL1902" s="72"/>
      <c r="CM1902" s="72"/>
      <c r="CN1902" s="72"/>
      <c r="CO1902" s="72"/>
      <c r="CP1902" s="72"/>
      <c r="CQ1902" s="72"/>
      <c r="CR1902" s="72"/>
      <c r="CS1902" s="72"/>
      <c r="CT1902" s="72"/>
      <c r="CU1902" s="72"/>
      <c r="CV1902" s="72"/>
      <c r="CW1902" s="72"/>
      <c r="CX1902" s="72"/>
      <c r="CY1902" s="72"/>
      <c r="CZ1902" s="72"/>
      <c r="DA1902" s="72"/>
      <c r="DB1902" s="72"/>
      <c r="DC1902" s="72"/>
      <c r="DD1902" s="72"/>
      <c r="DE1902" s="72"/>
      <c r="DF1902" s="72"/>
      <c r="DG1902" s="72"/>
      <c r="DH1902" s="78">
        <f t="shared" si="893"/>
        <v>99.489287000000004</v>
      </c>
      <c r="DJ1902" s="96">
        <f t="shared" si="868"/>
        <v>0.51071299999999553</v>
      </c>
      <c r="DK1902" s="72"/>
      <c r="DL1902" s="77" t="s">
        <v>3696</v>
      </c>
      <c r="DO1902" s="358">
        <v>0.48</v>
      </c>
      <c r="DP1902" s="72">
        <v>0.02</v>
      </c>
      <c r="DQ1902" s="374">
        <v>3.0599999999999999E-2</v>
      </c>
      <c r="DR1902" s="72">
        <v>8.9999999999999998E-4</v>
      </c>
      <c r="DS1902" s="246"/>
      <c r="DU1902" s="96"/>
      <c r="DW1902" s="178"/>
      <c r="DX1902" s="304">
        <f t="shared" si="869"/>
        <v>50.723953826304935</v>
      </c>
      <c r="DY1902" s="77">
        <f t="shared" si="870"/>
        <v>0</v>
      </c>
      <c r="DZ1902" s="304">
        <f t="shared" si="871"/>
        <v>1.8372430390419823</v>
      </c>
      <c r="EA1902" s="77">
        <f t="shared" si="872"/>
        <v>0</v>
      </c>
      <c r="EB1902" s="304">
        <f t="shared" si="873"/>
        <v>13.679462794823326</v>
      </c>
      <c r="EC1902" s="77">
        <f t="shared" si="874"/>
        <v>0</v>
      </c>
      <c r="ED1902" s="304">
        <f t="shared" si="875"/>
        <v>12.381433590935272</v>
      </c>
      <c r="EE1902" s="77">
        <f t="shared" si="876"/>
        <v>0</v>
      </c>
      <c r="EF1902" s="304">
        <f t="shared" si="877"/>
        <v>0.21967088778111354</v>
      </c>
      <c r="EG1902" s="77">
        <f t="shared" si="878"/>
        <v>0</v>
      </c>
      <c r="EH1902" s="304">
        <f t="shared" si="879"/>
        <v>6.6600135550272856</v>
      </c>
      <c r="EI1902" s="77">
        <f t="shared" si="880"/>
        <v>0</v>
      </c>
      <c r="EJ1902" s="304">
        <f t="shared" si="881"/>
        <v>11.482743865678723</v>
      </c>
      <c r="EK1902" s="77">
        <f t="shared" si="882"/>
        <v>0</v>
      </c>
      <c r="EL1902" s="304">
        <f t="shared" si="883"/>
        <v>2.6759866115032063</v>
      </c>
      <c r="EM1902" s="77">
        <f t="shared" si="884"/>
        <v>0</v>
      </c>
      <c r="EN1902" s="304">
        <f t="shared" si="885"/>
        <v>0.14977592512046045</v>
      </c>
      <c r="EO1902" s="77">
        <f t="shared" si="886"/>
        <v>0</v>
      </c>
      <c r="EP1902" s="304">
        <f t="shared" si="887"/>
        <v>0.1897159037836908</v>
      </c>
      <c r="EQ1902" s="77">
        <f t="shared" si="888"/>
        <v>0</v>
      </c>
      <c r="ER1902" s="77">
        <f t="shared" si="889"/>
        <v>100</v>
      </c>
      <c r="ES1902" s="77">
        <f t="shared" si="890"/>
        <v>0</v>
      </c>
    </row>
    <row r="1903" spans="1:149" s="77" customFormat="1" x14ac:dyDescent="0.45">
      <c r="A1903" s="78" t="s">
        <v>1501</v>
      </c>
      <c r="B1903" s="178" t="s">
        <v>870</v>
      </c>
      <c r="C1903" s="77" t="s">
        <v>3441</v>
      </c>
      <c r="D1903" s="77" t="s">
        <v>3827</v>
      </c>
      <c r="E1903" s="78" t="s">
        <v>637</v>
      </c>
      <c r="F1903" s="78" t="s">
        <v>2689</v>
      </c>
      <c r="G1903" s="72" t="s">
        <v>3381</v>
      </c>
      <c r="H1903" s="78" t="s">
        <v>1100</v>
      </c>
      <c r="I1903" s="78">
        <v>3</v>
      </c>
      <c r="J1903" s="300">
        <v>98</v>
      </c>
      <c r="K1903" s="78"/>
      <c r="L1903" s="300">
        <v>1200</v>
      </c>
      <c r="M1903" s="72"/>
      <c r="N1903" s="77" t="s">
        <v>722</v>
      </c>
      <c r="O1903" s="78" t="s">
        <v>3552</v>
      </c>
      <c r="P1903" s="72" t="s">
        <v>1374</v>
      </c>
      <c r="Q1903" s="164">
        <v>0.4</v>
      </c>
      <c r="R1903" s="125"/>
      <c r="S1903" s="116">
        <v>-8.1</v>
      </c>
      <c r="AA1903" s="195"/>
      <c r="AB1903" s="195"/>
      <c r="AC1903" s="195"/>
      <c r="AD1903" s="72"/>
      <c r="AE1903" s="316">
        <v>0.39900000000000002</v>
      </c>
      <c r="AF1903" s="195"/>
      <c r="AG1903" s="195">
        <v>0.60099999999999998</v>
      </c>
      <c r="AH1903" s="72"/>
      <c r="AQ1903" s="178" t="s">
        <v>824</v>
      </c>
      <c r="AR1903" s="66">
        <v>0.99609999999999999</v>
      </c>
      <c r="AS1903" s="66">
        <v>1.2450000000000001</v>
      </c>
      <c r="AU1903" s="276">
        <v>391.02000000000004</v>
      </c>
      <c r="AV1903" s="276">
        <v>588.98</v>
      </c>
      <c r="AW1903" s="276">
        <v>389.49502200000001</v>
      </c>
      <c r="AX1903" s="95">
        <v>8.5379048375640512</v>
      </c>
      <c r="AY1903" s="276">
        <v>733.28010000000006</v>
      </c>
      <c r="AZ1903" s="95">
        <v>16.664879312962366</v>
      </c>
      <c r="BA1903" s="178"/>
      <c r="BB1903" s="98" t="s">
        <v>3412</v>
      </c>
      <c r="BC1903" s="270" t="s">
        <v>3588</v>
      </c>
      <c r="BD1903" s="72">
        <v>49.780799999999999</v>
      </c>
      <c r="BE1903" s="72"/>
      <c r="BF1903" s="72">
        <v>1.80308</v>
      </c>
      <c r="BG1903" s="72"/>
      <c r="BH1903" s="72">
        <v>13.4251</v>
      </c>
      <c r="BI1903" s="72"/>
      <c r="BJ1903" s="72"/>
      <c r="BK1903" s="72"/>
      <c r="BL1903" s="72"/>
      <c r="BM1903" s="72"/>
      <c r="BN1903" s="72">
        <v>12.151199999999999</v>
      </c>
      <c r="BO1903" s="72"/>
      <c r="BP1903" s="72">
        <v>0.215586</v>
      </c>
      <c r="BQ1903" s="72"/>
      <c r="BR1903" s="72">
        <v>6.5361799999999999</v>
      </c>
      <c r="BS1903" s="72"/>
      <c r="BT1903" s="72"/>
      <c r="BU1903" s="72"/>
      <c r="BV1903" s="72"/>
      <c r="BW1903" s="72"/>
      <c r="BX1903" s="72">
        <v>11.269299999999999</v>
      </c>
      <c r="BY1903" s="72"/>
      <c r="BZ1903" s="72">
        <v>2.6262300000000001</v>
      </c>
      <c r="CA1903" s="72"/>
      <c r="CB1903" s="72">
        <v>0.14699100000000001</v>
      </c>
      <c r="CC1903" s="72"/>
      <c r="CD1903" s="72">
        <v>0.18618799999999999</v>
      </c>
      <c r="CE1903" s="72"/>
      <c r="CF1903" s="72"/>
      <c r="CG1903" s="72"/>
      <c r="CH1903" s="72"/>
      <c r="CI1903" s="72"/>
      <c r="CJ1903" s="72"/>
      <c r="CK1903" s="72"/>
      <c r="CL1903" s="72"/>
      <c r="CM1903" s="72"/>
      <c r="CN1903" s="72"/>
      <c r="CO1903" s="72"/>
      <c r="CP1903" s="72"/>
      <c r="CQ1903" s="72"/>
      <c r="CR1903" s="72"/>
      <c r="CS1903" s="72"/>
      <c r="CT1903" s="72"/>
      <c r="CU1903" s="72"/>
      <c r="CV1903" s="72"/>
      <c r="CW1903" s="72"/>
      <c r="CX1903" s="72"/>
      <c r="CY1903" s="72"/>
      <c r="CZ1903" s="72"/>
      <c r="DA1903" s="72"/>
      <c r="DB1903" s="72"/>
      <c r="DC1903" s="72"/>
      <c r="DD1903" s="72"/>
      <c r="DE1903" s="72"/>
      <c r="DF1903" s="72"/>
      <c r="DG1903" s="72"/>
      <c r="DH1903" s="78">
        <f t="shared" si="893"/>
        <v>98.140655000000024</v>
      </c>
      <c r="DJ1903" s="96">
        <f t="shared" si="868"/>
        <v>1.8593449999999763</v>
      </c>
      <c r="DK1903" s="72"/>
      <c r="DL1903" s="77" t="s">
        <v>3696</v>
      </c>
      <c r="DO1903" s="358">
        <v>1.83</v>
      </c>
      <c r="DP1903" s="72">
        <v>0.03</v>
      </c>
      <c r="DQ1903" s="374">
        <v>2.93E-2</v>
      </c>
      <c r="DR1903" s="72">
        <v>2E-3</v>
      </c>
      <c r="DS1903" s="246"/>
      <c r="DU1903" s="96"/>
      <c r="DW1903" s="178"/>
      <c r="DX1903" s="304">
        <f t="shared" si="869"/>
        <v>50.723932910372348</v>
      </c>
      <c r="DY1903" s="77">
        <f t="shared" si="870"/>
        <v>0</v>
      </c>
      <c r="DZ1903" s="304">
        <f t="shared" si="871"/>
        <v>1.8372406420152785</v>
      </c>
      <c r="EA1903" s="77">
        <f t="shared" si="872"/>
        <v>0</v>
      </c>
      <c r="EB1903" s="304">
        <f t="shared" si="873"/>
        <v>13.679448134924305</v>
      </c>
      <c r="EC1903" s="77">
        <f t="shared" si="874"/>
        <v>0</v>
      </c>
      <c r="ED1903" s="304">
        <f t="shared" si="875"/>
        <v>12.381413187022234</v>
      </c>
      <c r="EE1903" s="77">
        <f t="shared" si="876"/>
        <v>0</v>
      </c>
      <c r="EF1903" s="304">
        <f t="shared" si="877"/>
        <v>0.21967043117859766</v>
      </c>
      <c r="EG1903" s="77">
        <f t="shared" si="878"/>
        <v>0</v>
      </c>
      <c r="EH1903" s="304">
        <f t="shared" si="879"/>
        <v>6.660012611491128</v>
      </c>
      <c r="EI1903" s="77">
        <f t="shared" si="880"/>
        <v>0</v>
      </c>
      <c r="EJ1903" s="304">
        <f t="shared" si="881"/>
        <v>11.482804959881301</v>
      </c>
      <c r="EK1903" s="77">
        <f t="shared" si="882"/>
        <v>0</v>
      </c>
      <c r="EL1903" s="304">
        <f t="shared" si="883"/>
        <v>2.6759858083278529</v>
      </c>
      <c r="EM1903" s="77">
        <f t="shared" si="884"/>
        <v>0</v>
      </c>
      <c r="EN1903" s="304">
        <f t="shared" si="885"/>
        <v>0.14977584977397998</v>
      </c>
      <c r="EO1903" s="77">
        <f t="shared" si="886"/>
        <v>0</v>
      </c>
      <c r="EP1903" s="304">
        <f t="shared" si="887"/>
        <v>0.18971546501294489</v>
      </c>
      <c r="EQ1903" s="77">
        <f t="shared" si="888"/>
        <v>0</v>
      </c>
      <c r="ER1903" s="77">
        <f t="shared" si="889"/>
        <v>100</v>
      </c>
      <c r="ES1903" s="77">
        <f t="shared" si="890"/>
        <v>0</v>
      </c>
    </row>
    <row r="1904" spans="1:149" s="77" customFormat="1" x14ac:dyDescent="0.45">
      <c r="A1904" s="78" t="s">
        <v>1501</v>
      </c>
      <c r="B1904" s="178" t="s">
        <v>870</v>
      </c>
      <c r="C1904" s="77" t="s">
        <v>3441</v>
      </c>
      <c r="D1904" s="77" t="s">
        <v>3827</v>
      </c>
      <c r="E1904" s="78" t="s">
        <v>637</v>
      </c>
      <c r="F1904" s="78" t="s">
        <v>1271</v>
      </c>
      <c r="G1904" s="72" t="s">
        <v>3381</v>
      </c>
      <c r="H1904" s="78" t="s">
        <v>1100</v>
      </c>
      <c r="I1904" s="78">
        <v>6</v>
      </c>
      <c r="J1904" s="300">
        <v>31</v>
      </c>
      <c r="K1904" s="78"/>
      <c r="L1904" s="300">
        <v>1200</v>
      </c>
      <c r="M1904" s="72"/>
      <c r="N1904" s="77" t="s">
        <v>722</v>
      </c>
      <c r="O1904" s="78" t="s">
        <v>3547</v>
      </c>
      <c r="P1904" s="72" t="s">
        <v>1374</v>
      </c>
      <c r="Q1904" s="164">
        <v>1.1000000000000001</v>
      </c>
      <c r="R1904" s="125"/>
      <c r="S1904" s="116">
        <v>-7.4</v>
      </c>
      <c r="AA1904" s="195"/>
      <c r="AB1904" s="195"/>
      <c r="AC1904" s="195"/>
      <c r="AD1904" s="72"/>
      <c r="AE1904" s="316">
        <v>1</v>
      </c>
      <c r="AF1904" s="195"/>
      <c r="AG1904" s="195">
        <v>0</v>
      </c>
      <c r="AH1904" s="72"/>
      <c r="AQ1904" s="178"/>
      <c r="AR1904" s="66">
        <v>0.99439999999999995</v>
      </c>
      <c r="AS1904" s="66"/>
      <c r="AU1904" s="276">
        <v>310</v>
      </c>
      <c r="AV1904" s="276"/>
      <c r="AW1904" s="276">
        <v>308.26400000000001</v>
      </c>
      <c r="AX1904" s="95"/>
      <c r="AY1904" s="276"/>
      <c r="AZ1904" s="95"/>
      <c r="BA1904" s="178"/>
      <c r="BB1904" s="98" t="s">
        <v>3412</v>
      </c>
      <c r="BC1904" s="270" t="s">
        <v>3588</v>
      </c>
      <c r="BD1904" s="72">
        <v>49.856499999999997</v>
      </c>
      <c r="BE1904" s="72"/>
      <c r="BF1904" s="72">
        <v>1.80583</v>
      </c>
      <c r="BG1904" s="72"/>
      <c r="BH1904" s="72">
        <v>13.445600000000001</v>
      </c>
      <c r="BI1904" s="72"/>
      <c r="BJ1904" s="72"/>
      <c r="BK1904" s="72"/>
      <c r="BL1904" s="72"/>
      <c r="BM1904" s="72"/>
      <c r="BN1904" s="72">
        <v>12.169700000000001</v>
      </c>
      <c r="BO1904" s="72"/>
      <c r="BP1904" s="72">
        <v>0.21591399999999999</v>
      </c>
      <c r="BQ1904" s="72"/>
      <c r="BR1904" s="72">
        <v>6.5461200000000002</v>
      </c>
      <c r="BS1904" s="72"/>
      <c r="BT1904" s="72"/>
      <c r="BU1904" s="72"/>
      <c r="BV1904" s="72"/>
      <c r="BW1904" s="72"/>
      <c r="BX1904" s="72">
        <v>11.2864</v>
      </c>
      <c r="BY1904" s="72"/>
      <c r="BZ1904" s="72">
        <v>2.6302300000000001</v>
      </c>
      <c r="CA1904" s="72"/>
      <c r="CB1904" s="72">
        <v>0.14721400000000001</v>
      </c>
      <c r="CC1904" s="72"/>
      <c r="CD1904" s="72">
        <v>0.186471</v>
      </c>
      <c r="CE1904" s="72"/>
      <c r="CF1904" s="72"/>
      <c r="CG1904" s="72"/>
      <c r="CH1904" s="72"/>
      <c r="CI1904" s="72"/>
      <c r="CJ1904" s="72"/>
      <c r="CK1904" s="72"/>
      <c r="CL1904" s="72"/>
      <c r="CM1904" s="72"/>
      <c r="CN1904" s="72"/>
      <c r="CO1904" s="72"/>
      <c r="CP1904" s="72"/>
      <c r="CQ1904" s="72"/>
      <c r="CR1904" s="72"/>
      <c r="CS1904" s="72"/>
      <c r="CT1904" s="72"/>
      <c r="CU1904" s="72"/>
      <c r="CV1904" s="72"/>
      <c r="CW1904" s="72"/>
      <c r="CX1904" s="72"/>
      <c r="CY1904" s="72"/>
      <c r="CZ1904" s="72"/>
      <c r="DA1904" s="72"/>
      <c r="DB1904" s="72"/>
      <c r="DC1904" s="72"/>
      <c r="DD1904" s="72"/>
      <c r="DE1904" s="72"/>
      <c r="DF1904" s="72"/>
      <c r="DG1904" s="72"/>
      <c r="DH1904" s="78">
        <f t="shared" si="893"/>
        <v>98.289979000000002</v>
      </c>
      <c r="DJ1904" s="96">
        <f t="shared" si="868"/>
        <v>1.7100209999999976</v>
      </c>
      <c r="DK1904" s="72"/>
      <c r="DL1904" s="77" t="s">
        <v>3696</v>
      </c>
      <c r="DO1904" s="358">
        <v>1.71</v>
      </c>
      <c r="DP1904" s="72">
        <v>0.02</v>
      </c>
      <c r="DQ1904" s="374">
        <v>0</v>
      </c>
      <c r="DR1904" s="72"/>
      <c r="DS1904" s="246"/>
      <c r="DU1904" s="96"/>
      <c r="DW1904" s="178"/>
      <c r="DX1904" s="304">
        <f t="shared" si="869"/>
        <v>50.723889156594481</v>
      </c>
      <c r="DY1904" s="77">
        <f t="shared" si="870"/>
        <v>0</v>
      </c>
      <c r="DZ1904" s="304">
        <f t="shared" si="871"/>
        <v>1.8372473149068431</v>
      </c>
      <c r="EA1904" s="77">
        <f t="shared" si="872"/>
        <v>0</v>
      </c>
      <c r="EB1904" s="304">
        <f t="shared" si="873"/>
        <v>13.679522711058874</v>
      </c>
      <c r="EC1904" s="77">
        <f t="shared" si="874"/>
        <v>0</v>
      </c>
      <c r="ED1904" s="304">
        <f t="shared" si="875"/>
        <v>12.381424967035551</v>
      </c>
      <c r="EE1904" s="77">
        <f t="shared" si="876"/>
        <v>0</v>
      </c>
      <c r="EF1904" s="304">
        <f t="shared" si="877"/>
        <v>0.21967041014425281</v>
      </c>
      <c r="EG1904" s="77">
        <f t="shared" si="878"/>
        <v>0</v>
      </c>
      <c r="EH1904" s="304">
        <f t="shared" si="879"/>
        <v>6.6600075273187311</v>
      </c>
      <c r="EI1904" s="77">
        <f t="shared" si="880"/>
        <v>0</v>
      </c>
      <c r="EJ1904" s="304">
        <f t="shared" si="881"/>
        <v>11.482757565753474</v>
      </c>
      <c r="EK1904" s="77">
        <f t="shared" si="882"/>
        <v>0</v>
      </c>
      <c r="EL1904" s="304">
        <f t="shared" si="883"/>
        <v>2.6759899908005882</v>
      </c>
      <c r="EM1904" s="77">
        <f t="shared" si="884"/>
        <v>0</v>
      </c>
      <c r="EN1904" s="304">
        <f t="shared" si="885"/>
        <v>0.14977518715310745</v>
      </c>
      <c r="EO1904" s="77">
        <f t="shared" si="886"/>
        <v>0</v>
      </c>
      <c r="EP1904" s="304">
        <f t="shared" si="887"/>
        <v>0.18971516923408843</v>
      </c>
      <c r="EQ1904" s="77">
        <f t="shared" si="888"/>
        <v>0</v>
      </c>
      <c r="ER1904" s="77">
        <f t="shared" si="889"/>
        <v>100</v>
      </c>
      <c r="ES1904" s="77">
        <f t="shared" si="890"/>
        <v>0</v>
      </c>
    </row>
    <row r="1905" spans="1:149" s="77" customFormat="1" x14ac:dyDescent="0.45">
      <c r="A1905" s="78" t="s">
        <v>1501</v>
      </c>
      <c r="B1905" s="178" t="s">
        <v>870</v>
      </c>
      <c r="C1905" s="77" t="s">
        <v>3441</v>
      </c>
      <c r="D1905" s="77" t="s">
        <v>3827</v>
      </c>
      <c r="E1905" s="78" t="s">
        <v>637</v>
      </c>
      <c r="F1905" s="78" t="s">
        <v>2690</v>
      </c>
      <c r="G1905" s="72" t="s">
        <v>3381</v>
      </c>
      <c r="H1905" s="78" t="s">
        <v>1100</v>
      </c>
      <c r="I1905" s="78">
        <v>6</v>
      </c>
      <c r="J1905" s="300">
        <v>31</v>
      </c>
      <c r="K1905" s="78"/>
      <c r="L1905" s="300">
        <v>1200</v>
      </c>
      <c r="M1905" s="72"/>
      <c r="N1905" s="77" t="s">
        <v>722</v>
      </c>
      <c r="O1905" s="78" t="s">
        <v>3553</v>
      </c>
      <c r="P1905" s="72" t="s">
        <v>1374</v>
      </c>
      <c r="Q1905" s="164">
        <v>3.5</v>
      </c>
      <c r="R1905" s="125"/>
      <c r="S1905" s="116">
        <v>-5</v>
      </c>
      <c r="AA1905" s="195"/>
      <c r="AB1905" s="195"/>
      <c r="AC1905" s="195"/>
      <c r="AD1905" s="72"/>
      <c r="AE1905" s="316">
        <v>0.38700000000000001</v>
      </c>
      <c r="AF1905" s="195"/>
      <c r="AG1905" s="195">
        <v>0.61299999999999999</v>
      </c>
      <c r="AH1905" s="72"/>
      <c r="AQ1905" s="178" t="s">
        <v>824</v>
      </c>
      <c r="AR1905" s="66">
        <v>0.99580000000000002</v>
      </c>
      <c r="AS1905" s="66">
        <v>1.0680000000000001</v>
      </c>
      <c r="AU1905" s="276">
        <v>119.97</v>
      </c>
      <c r="AV1905" s="276">
        <v>190.03</v>
      </c>
      <c r="AW1905" s="276">
        <v>119.466126</v>
      </c>
      <c r="AX1905" s="95">
        <v>7.7875672051715288</v>
      </c>
      <c r="AY1905" s="276">
        <v>202.95204000000001</v>
      </c>
      <c r="AZ1905" s="95">
        <v>13.250034301707153</v>
      </c>
      <c r="BA1905" s="178"/>
      <c r="BB1905" s="98" t="s">
        <v>3412</v>
      </c>
      <c r="BC1905" s="270" t="s">
        <v>3588</v>
      </c>
      <c r="BD1905" s="72">
        <v>50.2029</v>
      </c>
      <c r="BE1905" s="72"/>
      <c r="BF1905" s="72">
        <v>1.81837</v>
      </c>
      <c r="BG1905" s="72"/>
      <c r="BH1905" s="72">
        <v>13.539</v>
      </c>
      <c r="BI1905" s="72"/>
      <c r="BJ1905" s="72"/>
      <c r="BK1905" s="72"/>
      <c r="BL1905" s="72"/>
      <c r="BM1905" s="72"/>
      <c r="BN1905" s="72">
        <v>12.254200000000001</v>
      </c>
      <c r="BO1905" s="72"/>
      <c r="BP1905" s="72">
        <v>0.217414</v>
      </c>
      <c r="BQ1905" s="72"/>
      <c r="BR1905" s="72">
        <v>6.5915999999999997</v>
      </c>
      <c r="BS1905" s="72"/>
      <c r="BT1905" s="72"/>
      <c r="BU1905" s="72"/>
      <c r="BV1905" s="72"/>
      <c r="BW1905" s="72"/>
      <c r="BX1905" s="72">
        <v>11.364800000000001</v>
      </c>
      <c r="BY1905" s="72"/>
      <c r="BZ1905" s="72">
        <v>2.6484999999999999</v>
      </c>
      <c r="CA1905" s="72"/>
      <c r="CB1905" s="72">
        <v>0.14823700000000001</v>
      </c>
      <c r="CC1905" s="72"/>
      <c r="CD1905" s="72">
        <v>0.18776699999999999</v>
      </c>
      <c r="CE1905" s="72"/>
      <c r="CF1905" s="72"/>
      <c r="CG1905" s="72"/>
      <c r="CH1905" s="72"/>
      <c r="CI1905" s="72"/>
      <c r="CJ1905" s="72"/>
      <c r="CK1905" s="72"/>
      <c r="CL1905" s="72"/>
      <c r="CM1905" s="72"/>
      <c r="CN1905" s="72"/>
      <c r="CO1905" s="72"/>
      <c r="CP1905" s="72"/>
      <c r="CQ1905" s="72"/>
      <c r="CR1905" s="72"/>
      <c r="CS1905" s="72"/>
      <c r="CT1905" s="72"/>
      <c r="CU1905" s="72"/>
      <c r="CV1905" s="72"/>
      <c r="CW1905" s="72"/>
      <c r="CX1905" s="72"/>
      <c r="CY1905" s="72"/>
      <c r="CZ1905" s="72"/>
      <c r="DA1905" s="72"/>
      <c r="DB1905" s="72"/>
      <c r="DC1905" s="72"/>
      <c r="DD1905" s="72"/>
      <c r="DE1905" s="72"/>
      <c r="DF1905" s="72"/>
      <c r="DG1905" s="72"/>
      <c r="DH1905" s="78">
        <f t="shared" si="893"/>
        <v>98.972787999999994</v>
      </c>
      <c r="DJ1905" s="96">
        <f t="shared" si="868"/>
        <v>1.0272120000000058</v>
      </c>
      <c r="DK1905" s="72"/>
      <c r="DL1905" s="77" t="s">
        <v>3696</v>
      </c>
      <c r="DO1905" s="358">
        <v>1.02</v>
      </c>
      <c r="DP1905" s="72">
        <v>0.04</v>
      </c>
      <c r="DQ1905" s="374">
        <v>7.1999999999999998E-3</v>
      </c>
      <c r="DR1905" s="72">
        <v>6.9999999999999999E-4</v>
      </c>
      <c r="DS1905" s="246"/>
      <c r="DU1905" s="96"/>
      <c r="DW1905" s="178"/>
      <c r="DX1905" s="304">
        <f t="shared" si="869"/>
        <v>50.723942423446729</v>
      </c>
      <c r="DY1905" s="77">
        <f t="shared" si="870"/>
        <v>0</v>
      </c>
      <c r="DZ1905" s="304">
        <f t="shared" si="871"/>
        <v>1.8372423741362123</v>
      </c>
      <c r="EA1905" s="77">
        <f t="shared" si="872"/>
        <v>0</v>
      </c>
      <c r="EB1905" s="304">
        <f t="shared" si="873"/>
        <v>13.679517646810153</v>
      </c>
      <c r="EC1905" s="77">
        <f t="shared" si="874"/>
        <v>0</v>
      </c>
      <c r="ED1905" s="304">
        <f t="shared" si="875"/>
        <v>12.381383052481052</v>
      </c>
      <c r="EE1905" s="77">
        <f t="shared" si="876"/>
        <v>0</v>
      </c>
      <c r="EF1905" s="304">
        <f t="shared" si="877"/>
        <v>0.21967048154690763</v>
      </c>
      <c r="EG1905" s="77">
        <f t="shared" si="878"/>
        <v>0</v>
      </c>
      <c r="EH1905" s="304">
        <f t="shared" si="879"/>
        <v>6.66001244705767</v>
      </c>
      <c r="EI1905" s="77">
        <f t="shared" si="880"/>
        <v>0</v>
      </c>
      <c r="EJ1905" s="304">
        <f t="shared" si="881"/>
        <v>11.482752208617182</v>
      </c>
      <c r="EK1905" s="77">
        <f t="shared" si="882"/>
        <v>0</v>
      </c>
      <c r="EL1905" s="304">
        <f t="shared" si="883"/>
        <v>2.6759880705795616</v>
      </c>
      <c r="EM1905" s="77">
        <f t="shared" si="884"/>
        <v>0</v>
      </c>
      <c r="EN1905" s="304">
        <f t="shared" si="885"/>
        <v>0.14977551203266096</v>
      </c>
      <c r="EO1905" s="77">
        <f t="shared" si="886"/>
        <v>0</v>
      </c>
      <c r="EP1905" s="304">
        <f t="shared" si="887"/>
        <v>0.18971578329186806</v>
      </c>
      <c r="EQ1905" s="77">
        <f t="shared" si="888"/>
        <v>0</v>
      </c>
      <c r="ER1905" s="77">
        <f t="shared" si="889"/>
        <v>100</v>
      </c>
      <c r="ES1905" s="77">
        <f t="shared" si="890"/>
        <v>0</v>
      </c>
    </row>
    <row r="1906" spans="1:149" s="77" customFormat="1" x14ac:dyDescent="0.45">
      <c r="A1906" s="78" t="s">
        <v>1501</v>
      </c>
      <c r="B1906" s="178" t="s">
        <v>870</v>
      </c>
      <c r="C1906" s="77" t="s">
        <v>3441</v>
      </c>
      <c r="D1906" s="77" t="s">
        <v>3827</v>
      </c>
      <c r="E1906" s="78" t="s">
        <v>637</v>
      </c>
      <c r="F1906" s="78" t="s">
        <v>1272</v>
      </c>
      <c r="G1906" s="72" t="s">
        <v>3381</v>
      </c>
      <c r="H1906" s="78" t="s">
        <v>1100</v>
      </c>
      <c r="I1906" s="78">
        <v>5.5</v>
      </c>
      <c r="J1906" s="300">
        <v>50.7</v>
      </c>
      <c r="K1906" s="78"/>
      <c r="L1906" s="300">
        <v>1200</v>
      </c>
      <c r="M1906" s="72"/>
      <c r="N1906" s="77" t="s">
        <v>722</v>
      </c>
      <c r="O1906" s="78" t="s">
        <v>3547</v>
      </c>
      <c r="P1906" s="72" t="s">
        <v>1374</v>
      </c>
      <c r="Q1906" s="164">
        <v>1.1000000000000001</v>
      </c>
      <c r="R1906" s="125"/>
      <c r="S1906" s="116">
        <v>-7.4</v>
      </c>
      <c r="AA1906" s="195"/>
      <c r="AB1906" s="195"/>
      <c r="AC1906" s="195"/>
      <c r="AD1906" s="72"/>
      <c r="AE1906" s="316">
        <v>1</v>
      </c>
      <c r="AF1906" s="195"/>
      <c r="AG1906" s="195">
        <v>0</v>
      </c>
      <c r="AH1906" s="72"/>
      <c r="AQ1906" s="178"/>
      <c r="AR1906" s="66">
        <v>0.99209999999999998</v>
      </c>
      <c r="AS1906" s="66"/>
      <c r="AU1906" s="276">
        <v>507</v>
      </c>
      <c r="AV1906" s="276"/>
      <c r="AW1906" s="276">
        <v>502.99469999999997</v>
      </c>
      <c r="AX1906" s="95"/>
      <c r="AY1906" s="276"/>
      <c r="AZ1906" s="95"/>
      <c r="BA1906" s="178"/>
      <c r="BB1906" s="98" t="s">
        <v>3412</v>
      </c>
      <c r="BC1906" s="270" t="s">
        <v>3588</v>
      </c>
      <c r="BD1906" s="72">
        <v>49.592799999999997</v>
      </c>
      <c r="BE1906" s="72"/>
      <c r="BF1906" s="72">
        <v>1.79627</v>
      </c>
      <c r="BG1906" s="72"/>
      <c r="BH1906" s="72">
        <v>13.3744</v>
      </c>
      <c r="BI1906" s="72"/>
      <c r="BJ1906" s="72"/>
      <c r="BK1906" s="72"/>
      <c r="BL1906" s="72"/>
      <c r="BM1906" s="72"/>
      <c r="BN1906" s="72">
        <v>12.1053</v>
      </c>
      <c r="BO1906" s="72"/>
      <c r="BP1906" s="72">
        <v>0.21477199999999999</v>
      </c>
      <c r="BQ1906" s="72"/>
      <c r="BR1906" s="72">
        <v>6.5114900000000002</v>
      </c>
      <c r="BS1906" s="72"/>
      <c r="BT1906" s="72"/>
      <c r="BU1906" s="72"/>
      <c r="BV1906" s="72"/>
      <c r="BW1906" s="72"/>
      <c r="BX1906" s="72">
        <v>11.226699999999999</v>
      </c>
      <c r="BY1906" s="72"/>
      <c r="BZ1906" s="72">
        <v>2.6163099999999999</v>
      </c>
      <c r="CA1906" s="72"/>
      <c r="CB1906" s="72">
        <v>0.14643500000000001</v>
      </c>
      <c r="CC1906" s="72"/>
      <c r="CD1906" s="72">
        <v>0.18548500000000001</v>
      </c>
      <c r="CE1906" s="72"/>
      <c r="CF1906" s="72"/>
      <c r="CG1906" s="72"/>
      <c r="CH1906" s="72"/>
      <c r="CI1906" s="72"/>
      <c r="CJ1906" s="72"/>
      <c r="CK1906" s="72"/>
      <c r="CL1906" s="72"/>
      <c r="CM1906" s="72"/>
      <c r="CN1906" s="72"/>
      <c r="CO1906" s="72"/>
      <c r="CP1906" s="72"/>
      <c r="CQ1906" s="72"/>
      <c r="CR1906" s="72"/>
      <c r="CS1906" s="72"/>
      <c r="CT1906" s="72"/>
      <c r="CU1906" s="72"/>
      <c r="CV1906" s="72"/>
      <c r="CW1906" s="72"/>
      <c r="CX1906" s="72"/>
      <c r="CY1906" s="72"/>
      <c r="CZ1906" s="72"/>
      <c r="DA1906" s="72"/>
      <c r="DB1906" s="72"/>
      <c r="DC1906" s="72"/>
      <c r="DD1906" s="72"/>
      <c r="DE1906" s="72"/>
      <c r="DF1906" s="72"/>
      <c r="DG1906" s="72"/>
      <c r="DH1906" s="78">
        <f t="shared" si="893"/>
        <v>97.769961999999978</v>
      </c>
      <c r="DJ1906" s="96">
        <f t="shared" si="868"/>
        <v>2.2300380000000217</v>
      </c>
      <c r="DK1906" s="72"/>
      <c r="DL1906" s="77" t="s">
        <v>3696</v>
      </c>
      <c r="DO1906" s="358">
        <v>2.23</v>
      </c>
      <c r="DP1906" s="72">
        <v>0.05</v>
      </c>
      <c r="DQ1906" s="374">
        <v>0</v>
      </c>
      <c r="DR1906" s="72"/>
      <c r="DS1906" s="246"/>
      <c r="DU1906" s="96"/>
      <c r="DW1906" s="178"/>
      <c r="DX1906" s="304">
        <f t="shared" si="869"/>
        <v>50.723963664831949</v>
      </c>
      <c r="DY1906" s="77">
        <f t="shared" si="870"/>
        <v>0</v>
      </c>
      <c r="DZ1906" s="304">
        <f t="shared" si="871"/>
        <v>1.8372411763850338</v>
      </c>
      <c r="EA1906" s="77">
        <f t="shared" si="872"/>
        <v>0</v>
      </c>
      <c r="EB1906" s="304">
        <f t="shared" si="873"/>
        <v>13.679457091330363</v>
      </c>
      <c r="EC1906" s="77">
        <f t="shared" si="874"/>
        <v>0</v>
      </c>
      <c r="ED1906" s="304">
        <f t="shared" si="875"/>
        <v>12.381410151310074</v>
      </c>
      <c r="EE1906" s="77">
        <f t="shared" si="876"/>
        <v>0</v>
      </c>
      <c r="EF1906" s="304">
        <f t="shared" si="877"/>
        <v>0.21967074099916295</v>
      </c>
      <c r="EG1906" s="77">
        <f t="shared" si="878"/>
        <v>0</v>
      </c>
      <c r="EH1906" s="304">
        <f t="shared" si="879"/>
        <v>6.6600107709973351</v>
      </c>
      <c r="EI1906" s="77">
        <f t="shared" si="880"/>
        <v>0</v>
      </c>
      <c r="EJ1906" s="304">
        <f t="shared" si="881"/>
        <v>11.482770137519335</v>
      </c>
      <c r="EK1906" s="77">
        <f t="shared" si="882"/>
        <v>0</v>
      </c>
      <c r="EL1906" s="304">
        <f t="shared" si="883"/>
        <v>2.6759854933767904</v>
      </c>
      <c r="EM1906" s="77">
        <f t="shared" si="884"/>
        <v>0</v>
      </c>
      <c r="EN1906" s="304">
        <f t="shared" si="885"/>
        <v>0.14977504031350655</v>
      </c>
      <c r="EO1906" s="77">
        <f t="shared" si="886"/>
        <v>0</v>
      </c>
      <c r="EP1906" s="304">
        <f t="shared" si="887"/>
        <v>0.18971573293646166</v>
      </c>
      <c r="EQ1906" s="77">
        <f t="shared" si="888"/>
        <v>0</v>
      </c>
      <c r="ER1906" s="77">
        <f t="shared" si="889"/>
        <v>100</v>
      </c>
      <c r="ES1906" s="77">
        <f t="shared" si="890"/>
        <v>0</v>
      </c>
    </row>
    <row r="1907" spans="1:149" s="77" customFormat="1" x14ac:dyDescent="0.45">
      <c r="A1907" s="78" t="s">
        <v>1501</v>
      </c>
      <c r="B1907" s="178" t="s">
        <v>870</v>
      </c>
      <c r="C1907" s="77" t="s">
        <v>3441</v>
      </c>
      <c r="D1907" s="77" t="s">
        <v>3827</v>
      </c>
      <c r="E1907" s="78" t="s">
        <v>637</v>
      </c>
      <c r="F1907" s="78" t="s">
        <v>2691</v>
      </c>
      <c r="G1907" s="72" t="s">
        <v>3381</v>
      </c>
      <c r="H1907" s="78" t="s">
        <v>1100</v>
      </c>
      <c r="I1907" s="78">
        <v>5.5</v>
      </c>
      <c r="J1907" s="300">
        <v>50.7</v>
      </c>
      <c r="K1907" s="78"/>
      <c r="L1907" s="300">
        <v>1200</v>
      </c>
      <c r="M1907" s="72"/>
      <c r="N1907" s="77" t="s">
        <v>722</v>
      </c>
      <c r="O1907" s="78" t="s">
        <v>3554</v>
      </c>
      <c r="P1907" s="72" t="s">
        <v>1374</v>
      </c>
      <c r="Q1907" s="164">
        <v>0.5</v>
      </c>
      <c r="R1907" s="125"/>
      <c r="S1907" s="116">
        <v>-7.9</v>
      </c>
      <c r="AA1907" s="195"/>
      <c r="AB1907" s="195"/>
      <c r="AC1907" s="195"/>
      <c r="AD1907" s="72"/>
      <c r="AE1907" s="316">
        <v>0.40500000000000003</v>
      </c>
      <c r="AF1907" s="195"/>
      <c r="AG1907" s="195">
        <v>0.59499999999999997</v>
      </c>
      <c r="AH1907" s="72"/>
      <c r="AQ1907" s="178" t="s">
        <v>824</v>
      </c>
      <c r="AR1907" s="66">
        <v>0.99419999999999997</v>
      </c>
      <c r="AS1907" s="66">
        <v>1.1160000000000001</v>
      </c>
      <c r="AU1907" s="276">
        <v>205.33500000000001</v>
      </c>
      <c r="AV1907" s="276">
        <v>301.66499999999996</v>
      </c>
      <c r="AW1907" s="276">
        <v>204.144057</v>
      </c>
      <c r="AX1907" s="95">
        <v>8.2558207326166393</v>
      </c>
      <c r="AY1907" s="276">
        <v>336.65814</v>
      </c>
      <c r="AZ1907" s="95">
        <v>13.700470593480576</v>
      </c>
      <c r="BA1907" s="178"/>
      <c r="BB1907" s="98" t="s">
        <v>3412</v>
      </c>
      <c r="BC1907" s="270" t="s">
        <v>3588</v>
      </c>
      <c r="BD1907" s="72">
        <v>50.002400000000002</v>
      </c>
      <c r="BE1907" s="72"/>
      <c r="BF1907" s="72">
        <v>1.81111</v>
      </c>
      <c r="BG1907" s="72"/>
      <c r="BH1907" s="72">
        <v>13.4849</v>
      </c>
      <c r="BI1907" s="72"/>
      <c r="BJ1907" s="72"/>
      <c r="BK1907" s="72"/>
      <c r="BL1907" s="72"/>
      <c r="BM1907" s="72"/>
      <c r="BN1907" s="72">
        <v>12.205299999999999</v>
      </c>
      <c r="BO1907" s="72"/>
      <c r="BP1907" s="72">
        <v>0.21654599999999999</v>
      </c>
      <c r="BQ1907" s="72"/>
      <c r="BR1907" s="72">
        <v>6.5652699999999999</v>
      </c>
      <c r="BS1907" s="72"/>
      <c r="BT1907" s="72"/>
      <c r="BU1907" s="72"/>
      <c r="BV1907" s="72"/>
      <c r="BW1907" s="72"/>
      <c r="BX1907" s="72">
        <v>11.3194</v>
      </c>
      <c r="BY1907" s="72"/>
      <c r="BZ1907" s="72">
        <v>2.6379199999999998</v>
      </c>
      <c r="CA1907" s="72"/>
      <c r="CB1907" s="72">
        <v>0.147645</v>
      </c>
      <c r="CC1907" s="72"/>
      <c r="CD1907" s="72">
        <v>0.18701699999999999</v>
      </c>
      <c r="CE1907" s="72"/>
      <c r="CF1907" s="72"/>
      <c r="CG1907" s="72"/>
      <c r="CH1907" s="72"/>
      <c r="CI1907" s="72"/>
      <c r="CJ1907" s="72"/>
      <c r="CK1907" s="72"/>
      <c r="CL1907" s="72"/>
      <c r="CM1907" s="72"/>
      <c r="CN1907" s="72"/>
      <c r="CO1907" s="72"/>
      <c r="CP1907" s="72"/>
      <c r="CQ1907" s="72"/>
      <c r="CR1907" s="72"/>
      <c r="CS1907" s="72"/>
      <c r="CT1907" s="72"/>
      <c r="CU1907" s="72"/>
      <c r="CV1907" s="72"/>
      <c r="CW1907" s="72"/>
      <c r="CX1907" s="72"/>
      <c r="CY1907" s="72"/>
      <c r="CZ1907" s="72"/>
      <c r="DA1907" s="72"/>
      <c r="DB1907" s="72"/>
      <c r="DC1907" s="72"/>
      <c r="DD1907" s="72"/>
      <c r="DE1907" s="72"/>
      <c r="DF1907" s="72"/>
      <c r="DG1907" s="72"/>
      <c r="DH1907" s="78">
        <f t="shared" si="893"/>
        <v>98.57750799999998</v>
      </c>
      <c r="DJ1907" s="96">
        <f t="shared" si="868"/>
        <v>1.4224920000000196</v>
      </c>
      <c r="DK1907" s="72"/>
      <c r="DL1907" s="77" t="s">
        <v>3696</v>
      </c>
      <c r="DO1907" s="358">
        <v>1.41</v>
      </c>
      <c r="DP1907" s="72">
        <v>0</v>
      </c>
      <c r="DQ1907" s="374">
        <v>1.2500000000000001E-2</v>
      </c>
      <c r="DR1907" s="72">
        <v>8.0000000000000004E-4</v>
      </c>
      <c r="DS1907" s="246"/>
      <c r="DU1907" s="96"/>
      <c r="DW1907" s="178"/>
      <c r="DX1907" s="304">
        <f t="shared" si="869"/>
        <v>50.723944046140844</v>
      </c>
      <c r="DY1907" s="77">
        <f t="shared" si="870"/>
        <v>0</v>
      </c>
      <c r="DZ1907" s="304">
        <f t="shared" si="871"/>
        <v>1.8372446582845252</v>
      </c>
      <c r="EA1907" s="77">
        <f t="shared" si="872"/>
        <v>0</v>
      </c>
      <c r="EB1907" s="304">
        <f t="shared" si="873"/>
        <v>13.67948964585309</v>
      </c>
      <c r="EC1907" s="77">
        <f t="shared" si="874"/>
        <v>0</v>
      </c>
      <c r="ED1907" s="304">
        <f t="shared" si="875"/>
        <v>12.381424776937962</v>
      </c>
      <c r="EE1907" s="77">
        <f t="shared" si="876"/>
        <v>0</v>
      </c>
      <c r="EF1907" s="304">
        <f t="shared" si="877"/>
        <v>0.21967079954993388</v>
      </c>
      <c r="EG1907" s="77">
        <f t="shared" si="878"/>
        <v>0</v>
      </c>
      <c r="EH1907" s="304">
        <f t="shared" si="879"/>
        <v>6.660008082168198</v>
      </c>
      <c r="EI1907" s="77">
        <f t="shared" si="880"/>
        <v>0</v>
      </c>
      <c r="EJ1907" s="304">
        <f t="shared" si="881"/>
        <v>11.482741073146222</v>
      </c>
      <c r="EK1907" s="77">
        <f t="shared" si="882"/>
        <v>0</v>
      </c>
      <c r="EL1907" s="304">
        <f t="shared" si="883"/>
        <v>2.6759856822511687</v>
      </c>
      <c r="EM1907" s="77">
        <f t="shared" si="884"/>
        <v>0</v>
      </c>
      <c r="EN1907" s="304">
        <f t="shared" si="885"/>
        <v>0.14977554514768221</v>
      </c>
      <c r="EO1907" s="77">
        <f t="shared" si="886"/>
        <v>0</v>
      </c>
      <c r="EP1907" s="304">
        <f t="shared" si="887"/>
        <v>0.18971569052039744</v>
      </c>
      <c r="EQ1907" s="77">
        <f t="shared" si="888"/>
        <v>0</v>
      </c>
      <c r="ER1907" s="77">
        <f t="shared" si="889"/>
        <v>100</v>
      </c>
      <c r="ES1907" s="77">
        <f t="shared" si="890"/>
        <v>0</v>
      </c>
    </row>
    <row r="1908" spans="1:149" s="77" customFormat="1" x14ac:dyDescent="0.45">
      <c r="A1908" s="78" t="s">
        <v>1501</v>
      </c>
      <c r="B1908" s="178" t="s">
        <v>870</v>
      </c>
      <c r="C1908" s="77" t="s">
        <v>3441</v>
      </c>
      <c r="D1908" s="77" t="s">
        <v>3827</v>
      </c>
      <c r="E1908" s="78" t="s">
        <v>637</v>
      </c>
      <c r="F1908" s="78" t="s">
        <v>2692</v>
      </c>
      <c r="G1908" s="72" t="s">
        <v>3381</v>
      </c>
      <c r="H1908" s="78" t="s">
        <v>1100</v>
      </c>
      <c r="I1908" s="78">
        <v>2</v>
      </c>
      <c r="J1908" s="300">
        <v>51.5</v>
      </c>
      <c r="K1908" s="78"/>
      <c r="L1908" s="300">
        <v>1200</v>
      </c>
      <c r="M1908" s="72"/>
      <c r="O1908" s="78"/>
      <c r="P1908" s="72" t="s">
        <v>1374</v>
      </c>
      <c r="Q1908" s="164"/>
      <c r="R1908" s="125"/>
      <c r="S1908" s="116"/>
      <c r="AA1908" s="195"/>
      <c r="AB1908" s="195"/>
      <c r="AC1908" s="195"/>
      <c r="AD1908" s="72"/>
      <c r="AE1908" s="316">
        <v>0.13400000000000001</v>
      </c>
      <c r="AF1908" s="195"/>
      <c r="AG1908" s="195">
        <v>0.86599999999999999</v>
      </c>
      <c r="AH1908" s="72"/>
      <c r="AQ1908" s="178" t="s">
        <v>824</v>
      </c>
      <c r="AR1908" s="66">
        <v>1.002</v>
      </c>
      <c r="AS1908" s="66">
        <v>1.115</v>
      </c>
      <c r="AU1908" s="276">
        <v>69.010000000000005</v>
      </c>
      <c r="AV1908" s="276">
        <v>445.99</v>
      </c>
      <c r="AW1908" s="276">
        <v>69.148020000000002</v>
      </c>
      <c r="AX1908" s="95">
        <v>2.7563197741964345</v>
      </c>
      <c r="AY1908" s="276">
        <v>497.27885000000003</v>
      </c>
      <c r="AZ1908" s="95">
        <v>19.94177135326078</v>
      </c>
      <c r="BA1908" s="178"/>
      <c r="BB1908" s="98" t="s">
        <v>3412</v>
      </c>
      <c r="BC1908" s="270" t="s">
        <v>3588</v>
      </c>
      <c r="BD1908" s="72">
        <v>49.371200000000002</v>
      </c>
      <c r="BE1908" s="72"/>
      <c r="BF1908" s="72">
        <v>1.56955</v>
      </c>
      <c r="BG1908" s="72"/>
      <c r="BH1908" s="72">
        <v>14.3047</v>
      </c>
      <c r="BI1908" s="72"/>
      <c r="BJ1908" s="72"/>
      <c r="BK1908" s="72"/>
      <c r="BL1908" s="72"/>
      <c r="BM1908" s="72"/>
      <c r="BN1908" s="72">
        <v>11.225199999999999</v>
      </c>
      <c r="BO1908" s="72"/>
      <c r="BP1908" s="72">
        <v>0.178809</v>
      </c>
      <c r="BQ1908" s="72"/>
      <c r="BR1908" s="72">
        <v>7.0927600000000002</v>
      </c>
      <c r="BS1908" s="72"/>
      <c r="BT1908" s="72"/>
      <c r="BU1908" s="72"/>
      <c r="BV1908" s="72"/>
      <c r="BW1908" s="72"/>
      <c r="BX1908" s="72">
        <v>12.2285</v>
      </c>
      <c r="BY1908" s="72"/>
      <c r="BZ1908" s="72">
        <v>2.9106100000000001</v>
      </c>
      <c r="CA1908" s="72"/>
      <c r="CB1908" s="72">
        <v>0.158941</v>
      </c>
      <c r="CC1908" s="72"/>
      <c r="CD1908" s="72">
        <v>0.10927199999999999</v>
      </c>
      <c r="CE1908" s="72"/>
      <c r="CF1908" s="72"/>
      <c r="CG1908" s="72"/>
      <c r="CH1908" s="72"/>
      <c r="CI1908" s="72"/>
      <c r="CJ1908" s="72"/>
      <c r="CK1908" s="72"/>
      <c r="CL1908" s="72"/>
      <c r="CM1908" s="72"/>
      <c r="CN1908" s="72"/>
      <c r="CO1908" s="72"/>
      <c r="CP1908" s="72"/>
      <c r="CQ1908" s="72"/>
      <c r="CR1908" s="72"/>
      <c r="CS1908" s="72"/>
      <c r="CT1908" s="72"/>
      <c r="CU1908" s="72"/>
      <c r="CV1908" s="72"/>
      <c r="CW1908" s="72"/>
      <c r="CX1908" s="72"/>
      <c r="CY1908" s="72"/>
      <c r="CZ1908" s="72"/>
      <c r="DA1908" s="72"/>
      <c r="DB1908" s="72"/>
      <c r="DC1908" s="72"/>
      <c r="DD1908" s="72"/>
      <c r="DE1908" s="72"/>
      <c r="DF1908" s="72"/>
      <c r="DG1908" s="72"/>
      <c r="DH1908" s="78">
        <f t="shared" si="893"/>
        <v>99.149542000000011</v>
      </c>
      <c r="DJ1908" s="96">
        <f t="shared" si="868"/>
        <v>0.85045799999998906</v>
      </c>
      <c r="DK1908" s="72"/>
      <c r="DL1908" s="77" t="s">
        <v>3696</v>
      </c>
      <c r="DO1908" s="358">
        <v>0.83</v>
      </c>
      <c r="DP1908" s="72">
        <v>7.0000000000000007E-2</v>
      </c>
      <c r="DQ1908" s="374">
        <v>2.0400000000000001E-2</v>
      </c>
      <c r="DR1908" s="72">
        <v>1.6000000000000001E-3</v>
      </c>
      <c r="DS1908" s="246"/>
      <c r="DU1908" s="96"/>
      <c r="DW1908" s="178"/>
      <c r="DX1908" s="304">
        <f t="shared" si="869"/>
        <v>49.79468286399144</v>
      </c>
      <c r="DY1908" s="77">
        <f t="shared" si="870"/>
        <v>0</v>
      </c>
      <c r="DZ1908" s="304">
        <f t="shared" si="871"/>
        <v>1.5830128595046862</v>
      </c>
      <c r="EA1908" s="77">
        <f t="shared" si="872"/>
        <v>0</v>
      </c>
      <c r="EB1908" s="304">
        <f t="shared" si="873"/>
        <v>14.427398968721409</v>
      </c>
      <c r="EC1908" s="77">
        <f t="shared" si="874"/>
        <v>0</v>
      </c>
      <c r="ED1908" s="304">
        <f t="shared" si="875"/>
        <v>11.321484470397248</v>
      </c>
      <c r="EE1908" s="77">
        <f t="shared" si="876"/>
        <v>0</v>
      </c>
      <c r="EF1908" s="304">
        <f t="shared" si="877"/>
        <v>0.18034273925339964</v>
      </c>
      <c r="EG1908" s="77">
        <f t="shared" si="878"/>
        <v>0</v>
      </c>
      <c r="EH1908" s="304">
        <f t="shared" si="879"/>
        <v>7.1535983494507711</v>
      </c>
      <c r="EI1908" s="77">
        <f t="shared" si="880"/>
        <v>0</v>
      </c>
      <c r="EJ1908" s="304">
        <f t="shared" si="881"/>
        <v>12.33339030451598</v>
      </c>
      <c r="EK1908" s="77">
        <f t="shared" si="882"/>
        <v>0</v>
      </c>
      <c r="EL1908" s="304">
        <f t="shared" si="883"/>
        <v>2.9355758395737217</v>
      </c>
      <c r="EM1908" s="77">
        <f t="shared" si="884"/>
        <v>0</v>
      </c>
      <c r="EN1908" s="304">
        <f t="shared" si="885"/>
        <v>0.16030432092162361</v>
      </c>
      <c r="EO1908" s="77">
        <f t="shared" si="886"/>
        <v>0</v>
      </c>
      <c r="EP1908" s="304">
        <f t="shared" si="887"/>
        <v>0.11020928366971175</v>
      </c>
      <c r="EQ1908" s="77">
        <f t="shared" si="888"/>
        <v>0</v>
      </c>
      <c r="ER1908" s="77">
        <f t="shared" si="889"/>
        <v>100</v>
      </c>
      <c r="ES1908" s="77">
        <f t="shared" si="890"/>
        <v>0</v>
      </c>
    </row>
    <row r="1909" spans="1:149" s="77" customFormat="1" x14ac:dyDescent="0.45">
      <c r="A1909" s="78" t="s">
        <v>1501</v>
      </c>
      <c r="B1909" s="178" t="s">
        <v>870</v>
      </c>
      <c r="C1909" s="77" t="s">
        <v>3441</v>
      </c>
      <c r="D1909" s="77" t="s">
        <v>3827</v>
      </c>
      <c r="E1909" s="78" t="s">
        <v>637</v>
      </c>
      <c r="F1909" s="78" t="s">
        <v>2693</v>
      </c>
      <c r="G1909" s="72" t="s">
        <v>3381</v>
      </c>
      <c r="H1909" s="78" t="s">
        <v>1100</v>
      </c>
      <c r="I1909" s="78">
        <v>2</v>
      </c>
      <c r="J1909" s="300">
        <v>50.3</v>
      </c>
      <c r="K1909" s="78"/>
      <c r="L1909" s="300">
        <v>1200</v>
      </c>
      <c r="M1909" s="72"/>
      <c r="N1909" s="77" t="s">
        <v>722</v>
      </c>
      <c r="O1909" s="78" t="s">
        <v>3555</v>
      </c>
      <c r="P1909" s="72" t="s">
        <v>1374</v>
      </c>
      <c r="Q1909" s="164">
        <v>2.6</v>
      </c>
      <c r="R1909" s="125"/>
      <c r="S1909" s="116">
        <v>-5.9</v>
      </c>
      <c r="AA1909" s="195"/>
      <c r="AB1909" s="195"/>
      <c r="AC1909" s="195"/>
      <c r="AD1909" s="72"/>
      <c r="AE1909" s="316">
        <v>0.22600000000000001</v>
      </c>
      <c r="AF1909" s="195"/>
      <c r="AG1909" s="195">
        <v>0.77400000000000002</v>
      </c>
      <c r="AH1909" s="72"/>
      <c r="AQ1909" s="178" t="s">
        <v>824</v>
      </c>
      <c r="AR1909" s="66">
        <v>0.99880000000000002</v>
      </c>
      <c r="AS1909" s="66">
        <v>1.113</v>
      </c>
      <c r="AU1909" s="276">
        <v>113.678</v>
      </c>
      <c r="AV1909" s="276">
        <v>389.322</v>
      </c>
      <c r="AW1909" s="276">
        <v>113.5415864</v>
      </c>
      <c r="AX1909" s="95">
        <v>4.6281298612874684</v>
      </c>
      <c r="AY1909" s="276">
        <v>433.31538599999999</v>
      </c>
      <c r="AZ1909" s="95">
        <v>17.765779840807241</v>
      </c>
      <c r="BA1909" s="178"/>
      <c r="BB1909" s="98" t="s">
        <v>3412</v>
      </c>
      <c r="BC1909" s="270" t="s">
        <v>3588</v>
      </c>
      <c r="BD1909" s="72">
        <v>49.3566</v>
      </c>
      <c r="BE1909" s="72"/>
      <c r="BF1909" s="72">
        <v>1.56908</v>
      </c>
      <c r="BG1909" s="72"/>
      <c r="BH1909" s="72">
        <v>14.3005</v>
      </c>
      <c r="BI1909" s="72"/>
      <c r="BJ1909" s="72"/>
      <c r="BK1909" s="72"/>
      <c r="BL1909" s="72"/>
      <c r="BM1909" s="72"/>
      <c r="BN1909" s="72">
        <v>11.2219</v>
      </c>
      <c r="BO1909" s="72"/>
      <c r="BP1909" s="72">
        <v>0.178756</v>
      </c>
      <c r="BQ1909" s="72"/>
      <c r="BR1909" s="72">
        <v>7.0906599999999997</v>
      </c>
      <c r="BS1909" s="72"/>
      <c r="BT1909" s="72"/>
      <c r="BU1909" s="72"/>
      <c r="BV1909" s="72"/>
      <c r="BW1909" s="72"/>
      <c r="BX1909" s="72">
        <v>12.2249</v>
      </c>
      <c r="BY1909" s="72"/>
      <c r="BZ1909" s="72">
        <v>2.9097499999999998</v>
      </c>
      <c r="CA1909" s="72"/>
      <c r="CB1909" s="72">
        <v>0.15889400000000001</v>
      </c>
      <c r="CC1909" s="72"/>
      <c r="CD1909" s="72">
        <v>0.10924</v>
      </c>
      <c r="CE1909" s="72"/>
      <c r="CF1909" s="72"/>
      <c r="CG1909" s="72"/>
      <c r="CH1909" s="72"/>
      <c r="CI1909" s="72"/>
      <c r="CJ1909" s="72"/>
      <c r="CK1909" s="72"/>
      <c r="CL1909" s="72"/>
      <c r="CM1909" s="72"/>
      <c r="CN1909" s="72"/>
      <c r="CO1909" s="72"/>
      <c r="CP1909" s="72"/>
      <c r="CQ1909" s="72"/>
      <c r="CR1909" s="72"/>
      <c r="CS1909" s="72"/>
      <c r="CT1909" s="72"/>
      <c r="CU1909" s="72"/>
      <c r="CV1909" s="72"/>
      <c r="CW1909" s="72"/>
      <c r="CX1909" s="72"/>
      <c r="CY1909" s="72"/>
      <c r="CZ1909" s="72"/>
      <c r="DA1909" s="72"/>
      <c r="DB1909" s="72"/>
      <c r="DC1909" s="72"/>
      <c r="DD1909" s="72"/>
      <c r="DE1909" s="72"/>
      <c r="DF1909" s="72"/>
      <c r="DG1909" s="72"/>
      <c r="DH1909" s="78">
        <f t="shared" si="893"/>
        <v>99.120280000000022</v>
      </c>
      <c r="DJ1909" s="96">
        <f t="shared" si="868"/>
        <v>0.87971999999997763</v>
      </c>
      <c r="DK1909" s="72"/>
      <c r="DL1909" s="77" t="s">
        <v>3696</v>
      </c>
      <c r="DO1909" s="358">
        <v>0.86</v>
      </c>
      <c r="DP1909" s="72">
        <v>0.06</v>
      </c>
      <c r="DQ1909" s="374">
        <v>1.9699999999999999E-2</v>
      </c>
      <c r="DR1909" s="72">
        <v>1.5E-3</v>
      </c>
      <c r="DS1909" s="246"/>
      <c r="DU1909" s="96"/>
      <c r="DW1909" s="178"/>
      <c r="DX1909" s="304">
        <f t="shared" si="869"/>
        <v>49.794653525998903</v>
      </c>
      <c r="DY1909" s="77">
        <f t="shared" si="870"/>
        <v>0</v>
      </c>
      <c r="DZ1909" s="304">
        <f t="shared" si="871"/>
        <v>1.5830060205641063</v>
      </c>
      <c r="EA1909" s="77">
        <f t="shared" si="872"/>
        <v>0</v>
      </c>
      <c r="EB1909" s="304">
        <f t="shared" si="873"/>
        <v>14.427420907204858</v>
      </c>
      <c r="EC1909" s="77">
        <f t="shared" si="874"/>
        <v>0</v>
      </c>
      <c r="ED1909" s="304">
        <f t="shared" si="875"/>
        <v>11.321497477610027</v>
      </c>
      <c r="EE1909" s="77">
        <f t="shared" si="876"/>
        <v>0</v>
      </c>
      <c r="EF1909" s="304">
        <f t="shared" si="877"/>
        <v>0.18034250912124133</v>
      </c>
      <c r="EG1909" s="77">
        <f t="shared" si="878"/>
        <v>0</v>
      </c>
      <c r="EH1909" s="304">
        <f t="shared" si="879"/>
        <v>7.1535915758107205</v>
      </c>
      <c r="EI1909" s="77">
        <f t="shared" si="880"/>
        <v>0</v>
      </c>
      <c r="EJ1909" s="304">
        <f t="shared" si="881"/>
        <v>12.333399381034837</v>
      </c>
      <c r="EK1909" s="77">
        <f t="shared" si="882"/>
        <v>0</v>
      </c>
      <c r="EL1909" s="304">
        <f t="shared" si="883"/>
        <v>2.9355748389734164</v>
      </c>
      <c r="EM1909" s="77">
        <f t="shared" si="884"/>
        <v>0</v>
      </c>
      <c r="EN1909" s="304">
        <f t="shared" si="885"/>
        <v>0.16030422835770838</v>
      </c>
      <c r="EO1909" s="77">
        <f t="shared" si="886"/>
        <v>0</v>
      </c>
      <c r="EP1909" s="304">
        <f t="shared" si="887"/>
        <v>0.11020953532415363</v>
      </c>
      <c r="EQ1909" s="77">
        <f t="shared" si="888"/>
        <v>0</v>
      </c>
      <c r="ER1909" s="77">
        <f t="shared" si="889"/>
        <v>100</v>
      </c>
      <c r="ES1909" s="77">
        <f t="shared" si="890"/>
        <v>0</v>
      </c>
    </row>
    <row r="1910" spans="1:149" s="77" customFormat="1" x14ac:dyDescent="0.45">
      <c r="A1910" s="78" t="s">
        <v>1501</v>
      </c>
      <c r="B1910" s="178" t="s">
        <v>870</v>
      </c>
      <c r="C1910" s="77" t="s">
        <v>3441</v>
      </c>
      <c r="D1910" s="77" t="s">
        <v>3827</v>
      </c>
      <c r="E1910" s="78" t="s">
        <v>637</v>
      </c>
      <c r="F1910" s="78" t="s">
        <v>2694</v>
      </c>
      <c r="G1910" s="72" t="s">
        <v>3381</v>
      </c>
      <c r="H1910" s="78" t="s">
        <v>1100</v>
      </c>
      <c r="I1910" s="78">
        <v>2</v>
      </c>
      <c r="J1910" s="300">
        <v>50.3</v>
      </c>
      <c r="K1910" s="78"/>
      <c r="L1910" s="300">
        <v>1200</v>
      </c>
      <c r="M1910" s="72"/>
      <c r="N1910" s="77" t="s">
        <v>722</v>
      </c>
      <c r="O1910" s="78" t="s">
        <v>3556</v>
      </c>
      <c r="P1910" s="72" t="s">
        <v>1374</v>
      </c>
      <c r="Q1910" s="164">
        <v>6.7</v>
      </c>
      <c r="R1910" s="125"/>
      <c r="S1910" s="116">
        <v>-1.8</v>
      </c>
      <c r="AA1910" s="195"/>
      <c r="AB1910" s="195"/>
      <c r="AC1910" s="195"/>
      <c r="AD1910" s="72"/>
      <c r="AE1910" s="316">
        <v>0.58199999999999996</v>
      </c>
      <c r="AF1910" s="195"/>
      <c r="AG1910" s="195">
        <v>0.41799999999999998</v>
      </c>
      <c r="AH1910" s="72"/>
      <c r="AQ1910" s="178" t="s">
        <v>824</v>
      </c>
      <c r="AR1910" s="66">
        <v>0.99199999999999999</v>
      </c>
      <c r="AS1910" s="66">
        <v>1.117</v>
      </c>
      <c r="AU1910" s="276">
        <v>292.74599999999998</v>
      </c>
      <c r="AV1910" s="276">
        <v>210.25400000000002</v>
      </c>
      <c r="AW1910" s="276">
        <v>290.40403199999997</v>
      </c>
      <c r="AX1910" s="95">
        <v>11.831398010301148</v>
      </c>
      <c r="AY1910" s="276">
        <v>234.85371800000001</v>
      </c>
      <c r="AZ1910" s="95">
        <v>9.628920605147929</v>
      </c>
      <c r="BA1910" s="178"/>
      <c r="BB1910" s="98" t="s">
        <v>3412</v>
      </c>
      <c r="BC1910" s="270" t="s">
        <v>3588</v>
      </c>
      <c r="BD1910" s="72">
        <v>48.96</v>
      </c>
      <c r="BE1910" s="72"/>
      <c r="BF1910" s="72">
        <v>1.55647</v>
      </c>
      <c r="BG1910" s="72"/>
      <c r="BH1910" s="72">
        <v>14.185600000000001</v>
      </c>
      <c r="BI1910" s="72"/>
      <c r="BJ1910" s="72"/>
      <c r="BK1910" s="72"/>
      <c r="BL1910" s="72"/>
      <c r="BM1910" s="72"/>
      <c r="BN1910" s="72">
        <v>11.1317</v>
      </c>
      <c r="BO1910" s="72"/>
      <c r="BP1910" s="72">
        <v>0.17732000000000001</v>
      </c>
      <c r="BQ1910" s="72"/>
      <c r="BR1910" s="72">
        <v>7.0336800000000004</v>
      </c>
      <c r="BS1910" s="72"/>
      <c r="BT1910" s="72"/>
      <c r="BU1910" s="72"/>
      <c r="BV1910" s="72"/>
      <c r="BW1910" s="72"/>
      <c r="BX1910" s="72">
        <v>12.1267</v>
      </c>
      <c r="BY1910" s="72"/>
      <c r="BZ1910" s="72">
        <v>2.8863699999999999</v>
      </c>
      <c r="CA1910" s="72"/>
      <c r="CB1910" s="72">
        <v>0.15761800000000001</v>
      </c>
      <c r="CC1910" s="72"/>
      <c r="CD1910" s="72">
        <v>0.108362</v>
      </c>
      <c r="CE1910" s="72"/>
      <c r="CF1910" s="72"/>
      <c r="CG1910" s="72"/>
      <c r="CH1910" s="72"/>
      <c r="CI1910" s="72"/>
      <c r="CJ1910" s="72"/>
      <c r="CK1910" s="72"/>
      <c r="CL1910" s="72"/>
      <c r="CM1910" s="72"/>
      <c r="CN1910" s="72"/>
      <c r="CO1910" s="72"/>
      <c r="CP1910" s="72"/>
      <c r="CQ1910" s="72"/>
      <c r="CR1910" s="72"/>
      <c r="CS1910" s="72"/>
      <c r="CT1910" s="72"/>
      <c r="CU1910" s="72"/>
      <c r="CV1910" s="72"/>
      <c r="CW1910" s="72"/>
      <c r="CX1910" s="72"/>
      <c r="CY1910" s="72"/>
      <c r="CZ1910" s="72"/>
      <c r="DA1910" s="72"/>
      <c r="DB1910" s="72"/>
      <c r="DC1910" s="72"/>
      <c r="DD1910" s="72"/>
      <c r="DE1910" s="72"/>
      <c r="DF1910" s="72"/>
      <c r="DG1910" s="72"/>
      <c r="DH1910" s="78">
        <f t="shared" si="893"/>
        <v>98.323819999999984</v>
      </c>
      <c r="DJ1910" s="96">
        <f t="shared" si="868"/>
        <v>1.6761800000000164</v>
      </c>
      <c r="DK1910" s="72"/>
      <c r="DL1910" s="77" t="s">
        <v>3696</v>
      </c>
      <c r="DO1910" s="358">
        <v>1.67</v>
      </c>
      <c r="DP1910" s="72">
        <v>0.04</v>
      </c>
      <c r="DQ1910" s="374">
        <v>6.1999999999999998E-3</v>
      </c>
      <c r="DR1910" s="72">
        <v>5.9999999999999995E-4</v>
      </c>
      <c r="DS1910" s="246"/>
      <c r="DU1910" s="96"/>
      <c r="DW1910" s="178"/>
      <c r="DX1910" s="304">
        <f t="shared" si="869"/>
        <v>49.794647929667512</v>
      </c>
      <c r="DY1910" s="77">
        <f t="shared" si="870"/>
        <v>0</v>
      </c>
      <c r="DZ1910" s="304">
        <f t="shared" si="871"/>
        <v>1.5830039963866338</v>
      </c>
      <c r="EA1910" s="77">
        <f t="shared" si="872"/>
        <v>0</v>
      </c>
      <c r="EB1910" s="304">
        <f t="shared" si="873"/>
        <v>14.427429690994515</v>
      </c>
      <c r="EC1910" s="77">
        <f t="shared" si="874"/>
        <v>0</v>
      </c>
      <c r="ED1910" s="304">
        <f t="shared" si="875"/>
        <v>11.321468185430552</v>
      </c>
      <c r="EE1910" s="77">
        <f t="shared" si="876"/>
        <v>0</v>
      </c>
      <c r="EF1910" s="304">
        <f t="shared" si="877"/>
        <v>0.18034287113743144</v>
      </c>
      <c r="EG1910" s="77">
        <f t="shared" si="878"/>
        <v>0</v>
      </c>
      <c r="EH1910" s="304">
        <f t="shared" si="879"/>
        <v>7.1535869944841455</v>
      </c>
      <c r="EI1910" s="77">
        <f t="shared" si="880"/>
        <v>0</v>
      </c>
      <c r="EJ1910" s="304">
        <f t="shared" si="881"/>
        <v>12.333430495275714</v>
      </c>
      <c r="EK1910" s="77">
        <f t="shared" si="882"/>
        <v>0</v>
      </c>
      <c r="EL1910" s="304">
        <f t="shared" si="883"/>
        <v>2.9355755299173691</v>
      </c>
      <c r="EM1910" s="77">
        <f t="shared" si="884"/>
        <v>0</v>
      </c>
      <c r="EN1910" s="304">
        <f t="shared" si="885"/>
        <v>0.16030500035494963</v>
      </c>
      <c r="EO1910" s="77">
        <f t="shared" si="886"/>
        <v>0</v>
      </c>
      <c r="EP1910" s="304">
        <f t="shared" si="887"/>
        <v>0.11020930635119751</v>
      </c>
      <c r="EQ1910" s="77">
        <f t="shared" si="888"/>
        <v>0</v>
      </c>
      <c r="ER1910" s="77">
        <f t="shared" si="889"/>
        <v>100</v>
      </c>
      <c r="ES1910" s="77">
        <f t="shared" si="890"/>
        <v>0</v>
      </c>
    </row>
    <row r="1911" spans="1:149" s="77" customFormat="1" x14ac:dyDescent="0.45">
      <c r="A1911" s="78" t="s">
        <v>1501</v>
      </c>
      <c r="B1911" s="178" t="s">
        <v>870</v>
      </c>
      <c r="C1911" s="77" t="s">
        <v>3441</v>
      </c>
      <c r="D1911" s="77" t="s">
        <v>3827</v>
      </c>
      <c r="E1911" s="78" t="s">
        <v>637</v>
      </c>
      <c r="F1911" s="78" t="s">
        <v>2695</v>
      </c>
      <c r="G1911" s="72" t="s">
        <v>3381</v>
      </c>
      <c r="H1911" s="78" t="s">
        <v>1100</v>
      </c>
      <c r="I1911" s="78">
        <v>2</v>
      </c>
      <c r="J1911" s="300">
        <v>50.7</v>
      </c>
      <c r="K1911" s="78"/>
      <c r="L1911" s="300">
        <v>1200</v>
      </c>
      <c r="M1911" s="72"/>
      <c r="N1911" s="77" t="s">
        <v>722</v>
      </c>
      <c r="O1911" s="78" t="s">
        <v>3557</v>
      </c>
      <c r="P1911" s="72" t="s">
        <v>1374</v>
      </c>
      <c r="Q1911" s="164">
        <v>9.6999999999999993</v>
      </c>
      <c r="R1911" s="125"/>
      <c r="S1911" s="116">
        <v>1.2</v>
      </c>
      <c r="AA1911" s="195"/>
      <c r="AB1911" s="195"/>
      <c r="AC1911" s="195"/>
      <c r="AD1911" s="72"/>
      <c r="AE1911" s="316">
        <v>0.55200000000000005</v>
      </c>
      <c r="AF1911" s="195"/>
      <c r="AG1911" s="195">
        <v>0.44800000000000001</v>
      </c>
      <c r="AH1911" s="72"/>
      <c r="AQ1911" s="178" t="s">
        <v>824</v>
      </c>
      <c r="AR1911" s="66">
        <v>0.99219999999999997</v>
      </c>
      <c r="AS1911" s="66">
        <v>1.1180000000000001</v>
      </c>
      <c r="AU1911" s="276">
        <v>279.86400000000003</v>
      </c>
      <c r="AV1911" s="276">
        <v>227.13599999999997</v>
      </c>
      <c r="AW1911" s="276">
        <v>277.68106080000001</v>
      </c>
      <c r="AX1911" s="95">
        <v>11.227676488204661</v>
      </c>
      <c r="AY1911" s="276">
        <v>253.93804799999998</v>
      </c>
      <c r="AZ1911" s="95">
        <v>10.334135272029538</v>
      </c>
      <c r="BA1911" s="178"/>
      <c r="BB1911" s="98" t="s">
        <v>3412</v>
      </c>
      <c r="BC1911" s="270" t="s">
        <v>3588</v>
      </c>
      <c r="BD1911" s="72">
        <v>49.0047</v>
      </c>
      <c r="BE1911" s="72"/>
      <c r="BF1911" s="72">
        <v>1.55789</v>
      </c>
      <c r="BG1911" s="72"/>
      <c r="BH1911" s="72">
        <v>14.198499999999999</v>
      </c>
      <c r="BI1911" s="72"/>
      <c r="BJ1911" s="72"/>
      <c r="BK1911" s="72"/>
      <c r="BL1911" s="72"/>
      <c r="BM1911" s="72"/>
      <c r="BN1911" s="72">
        <v>11.1419</v>
      </c>
      <c r="BO1911" s="72"/>
      <c r="BP1911" s="72">
        <v>0.177482</v>
      </c>
      <c r="BQ1911" s="72"/>
      <c r="BR1911" s="72">
        <v>7.0401100000000003</v>
      </c>
      <c r="BS1911" s="72"/>
      <c r="BT1911" s="72"/>
      <c r="BU1911" s="72"/>
      <c r="BV1911" s="72"/>
      <c r="BW1911" s="72"/>
      <c r="BX1911" s="72">
        <v>12.1378</v>
      </c>
      <c r="BY1911" s="72"/>
      <c r="BZ1911" s="72">
        <v>2.8890099999999999</v>
      </c>
      <c r="CA1911" s="72"/>
      <c r="CB1911" s="72">
        <v>0.15776200000000001</v>
      </c>
      <c r="CC1911" s="72"/>
      <c r="CD1911" s="72">
        <v>0.108461</v>
      </c>
      <c r="CE1911" s="72"/>
      <c r="CF1911" s="72"/>
      <c r="CG1911" s="72"/>
      <c r="CH1911" s="72"/>
      <c r="CI1911" s="72"/>
      <c r="CJ1911" s="72"/>
      <c r="CK1911" s="72"/>
      <c r="CL1911" s="72"/>
      <c r="CM1911" s="72"/>
      <c r="CN1911" s="72"/>
      <c r="CO1911" s="72"/>
      <c r="CP1911" s="72"/>
      <c r="CQ1911" s="72"/>
      <c r="CR1911" s="72"/>
      <c r="CS1911" s="72"/>
      <c r="CT1911" s="72"/>
      <c r="CU1911" s="72"/>
      <c r="CV1911" s="72"/>
      <c r="CW1911" s="72"/>
      <c r="CX1911" s="72"/>
      <c r="CY1911" s="72"/>
      <c r="CZ1911" s="72"/>
      <c r="DA1911" s="72"/>
      <c r="DB1911" s="72"/>
      <c r="DC1911" s="72"/>
      <c r="DD1911" s="72"/>
      <c r="DE1911" s="72"/>
      <c r="DF1911" s="72"/>
      <c r="DG1911" s="72"/>
      <c r="DH1911" s="78">
        <f t="shared" si="893"/>
        <v>98.413614999999993</v>
      </c>
      <c r="DJ1911" s="96">
        <f t="shared" si="868"/>
        <v>1.586385000000007</v>
      </c>
      <c r="DK1911" s="72"/>
      <c r="DL1911" s="77" t="s">
        <v>3696</v>
      </c>
      <c r="DO1911" s="358">
        <v>1.58</v>
      </c>
      <c r="DP1911" s="72">
        <v>0.1</v>
      </c>
      <c r="DQ1911" s="374">
        <v>6.4000000000000003E-3</v>
      </c>
      <c r="DR1911" s="72">
        <v>5.9999999999999995E-4</v>
      </c>
      <c r="DS1911" s="246"/>
      <c r="DU1911" s="96"/>
      <c r="DW1911" s="178"/>
      <c r="DX1911" s="304">
        <f t="shared" si="869"/>
        <v>49.79463461432649</v>
      </c>
      <c r="DY1911" s="77">
        <f t="shared" si="870"/>
        <v>0</v>
      </c>
      <c r="DZ1911" s="304">
        <f t="shared" si="871"/>
        <v>1.5830025144386781</v>
      </c>
      <c r="EA1911" s="77">
        <f t="shared" si="872"/>
        <v>0</v>
      </c>
      <c r="EB1911" s="304">
        <f t="shared" si="873"/>
        <v>14.427373692146153</v>
      </c>
      <c r="EC1911" s="77">
        <f t="shared" si="874"/>
        <v>0</v>
      </c>
      <c r="ED1911" s="304">
        <f t="shared" si="875"/>
        <v>11.321502619327621</v>
      </c>
      <c r="EE1911" s="77">
        <f t="shared" si="876"/>
        <v>0</v>
      </c>
      <c r="EF1911" s="304">
        <f t="shared" si="877"/>
        <v>0.18034293324150324</v>
      </c>
      <c r="EG1911" s="77">
        <f t="shared" si="878"/>
        <v>0</v>
      </c>
      <c r="EH1911" s="304">
        <f t="shared" si="879"/>
        <v>7.1535935347969897</v>
      </c>
      <c r="EI1911" s="77">
        <f t="shared" si="880"/>
        <v>0</v>
      </c>
      <c r="EJ1911" s="304">
        <f t="shared" si="881"/>
        <v>12.333456097512526</v>
      </c>
      <c r="EK1911" s="77">
        <f t="shared" si="882"/>
        <v>0</v>
      </c>
      <c r="EL1911" s="304">
        <f t="shared" si="883"/>
        <v>2.9355795943477943</v>
      </c>
      <c r="EM1911" s="77">
        <f t="shared" si="884"/>
        <v>0</v>
      </c>
      <c r="EN1911" s="304">
        <f t="shared" si="885"/>
        <v>0.16030505535235143</v>
      </c>
      <c r="EO1911" s="77">
        <f t="shared" si="886"/>
        <v>0</v>
      </c>
      <c r="EP1911" s="304">
        <f t="shared" si="887"/>
        <v>0.11020934450990344</v>
      </c>
      <c r="EQ1911" s="77">
        <f t="shared" si="888"/>
        <v>0</v>
      </c>
      <c r="ER1911" s="77">
        <f t="shared" si="889"/>
        <v>100</v>
      </c>
      <c r="ES1911" s="77">
        <f t="shared" si="890"/>
        <v>0</v>
      </c>
    </row>
    <row r="1912" spans="1:149" s="91" customFormat="1" ht="14.65" thickBot="1" x14ac:dyDescent="0.5">
      <c r="A1912" s="89" t="s">
        <v>1501</v>
      </c>
      <c r="B1912" s="206" t="s">
        <v>870</v>
      </c>
      <c r="C1912" s="91" t="s">
        <v>3441</v>
      </c>
      <c r="D1912" s="91" t="s">
        <v>3827</v>
      </c>
      <c r="E1912" s="89" t="s">
        <v>637</v>
      </c>
      <c r="F1912" s="89" t="s">
        <v>2696</v>
      </c>
      <c r="G1912" s="90" t="s">
        <v>3381</v>
      </c>
      <c r="H1912" s="89" t="s">
        <v>1100</v>
      </c>
      <c r="I1912" s="89">
        <v>2</v>
      </c>
      <c r="J1912" s="301">
        <v>50.4</v>
      </c>
      <c r="K1912" s="89"/>
      <c r="L1912" s="301">
        <v>1200</v>
      </c>
      <c r="M1912" s="90"/>
      <c r="O1912" s="89"/>
      <c r="P1912" s="90" t="s">
        <v>1374</v>
      </c>
      <c r="Q1912" s="204"/>
      <c r="R1912" s="203"/>
      <c r="S1912" s="205"/>
      <c r="AA1912" s="196"/>
      <c r="AB1912" s="196"/>
      <c r="AC1912" s="196"/>
      <c r="AD1912" s="90"/>
      <c r="AE1912" s="317">
        <v>3.5000000000000003E-2</v>
      </c>
      <c r="AF1912" s="196"/>
      <c r="AG1912" s="196">
        <v>0.96499999999999997</v>
      </c>
      <c r="AH1912" s="90"/>
      <c r="AQ1912" s="206" t="s">
        <v>824</v>
      </c>
      <c r="AR1912" s="69">
        <v>1.0069999999999999</v>
      </c>
      <c r="AS1912" s="69">
        <v>1.1120000000000001</v>
      </c>
      <c r="AU1912" s="277">
        <v>17.64</v>
      </c>
      <c r="AV1912" s="277">
        <v>486.35999999999996</v>
      </c>
      <c r="AW1912" s="277">
        <v>17.763479999999998</v>
      </c>
      <c r="AX1912" s="259">
        <v>0.72302178814493667</v>
      </c>
      <c r="AY1912" s="277">
        <v>540.83231999999998</v>
      </c>
      <c r="AZ1912" s="259">
        <v>22.132560502473684</v>
      </c>
      <c r="BA1912" s="206"/>
      <c r="BB1912" s="141" t="s">
        <v>3412</v>
      </c>
      <c r="BC1912" s="271" t="s">
        <v>3588</v>
      </c>
      <c r="BD1912" s="90">
        <v>49.599299999999999</v>
      </c>
      <c r="BE1912" s="90"/>
      <c r="BF1912" s="90">
        <v>1.5768</v>
      </c>
      <c r="BG1912" s="90"/>
      <c r="BH1912" s="90">
        <v>14.370799999999999</v>
      </c>
      <c r="BI1912" s="90"/>
      <c r="BJ1912" s="90"/>
      <c r="BK1912" s="90"/>
      <c r="BL1912" s="90"/>
      <c r="BM1912" s="90"/>
      <c r="BN1912" s="90">
        <v>11.277100000000001</v>
      </c>
      <c r="BO1912" s="90"/>
      <c r="BP1912" s="90">
        <v>0.17963499999999999</v>
      </c>
      <c r="BQ1912" s="90"/>
      <c r="BR1912" s="90">
        <v>7.1255300000000004</v>
      </c>
      <c r="BS1912" s="90"/>
      <c r="BT1912" s="90"/>
      <c r="BU1912" s="90"/>
      <c r="BV1912" s="90"/>
      <c r="BW1912" s="90"/>
      <c r="BX1912" s="90">
        <v>12.285</v>
      </c>
      <c r="BY1912" s="90"/>
      <c r="BZ1912" s="90">
        <v>2.9240599999999999</v>
      </c>
      <c r="CA1912" s="90"/>
      <c r="CB1912" s="90">
        <v>0.15967600000000001</v>
      </c>
      <c r="CC1912" s="90"/>
      <c r="CD1912" s="90">
        <v>0.109777</v>
      </c>
      <c r="CE1912" s="90"/>
      <c r="CF1912" s="90"/>
      <c r="CG1912" s="90"/>
      <c r="CH1912" s="90"/>
      <c r="CI1912" s="90"/>
      <c r="CJ1912" s="90"/>
      <c r="CK1912" s="90"/>
      <c r="CL1912" s="90"/>
      <c r="CM1912" s="90"/>
      <c r="CN1912" s="90"/>
      <c r="CO1912" s="90"/>
      <c r="CP1912" s="90"/>
      <c r="CQ1912" s="90"/>
      <c r="CR1912" s="90"/>
      <c r="CS1912" s="90"/>
      <c r="CT1912" s="90"/>
      <c r="CU1912" s="90"/>
      <c r="CV1912" s="90"/>
      <c r="CW1912" s="90"/>
      <c r="CX1912" s="90"/>
      <c r="CY1912" s="90"/>
      <c r="CZ1912" s="90"/>
      <c r="DA1912" s="90"/>
      <c r="DB1912" s="90"/>
      <c r="DC1912" s="90"/>
      <c r="DD1912" s="90"/>
      <c r="DE1912" s="90"/>
      <c r="DF1912" s="90"/>
      <c r="DG1912" s="90"/>
      <c r="DH1912" s="89">
        <f t="shared" si="893"/>
        <v>99.607677999999993</v>
      </c>
      <c r="DJ1912" s="97">
        <f t="shared" si="868"/>
        <v>0.39232200000000716</v>
      </c>
      <c r="DK1912" s="90"/>
      <c r="DL1912" s="91" t="s">
        <v>3696</v>
      </c>
      <c r="DO1912" s="359">
        <v>0.37</v>
      </c>
      <c r="DP1912" s="90">
        <v>0.02</v>
      </c>
      <c r="DQ1912" s="375">
        <v>2.23E-2</v>
      </c>
      <c r="DR1912" s="90">
        <v>1.6000000000000001E-3</v>
      </c>
      <c r="DS1912" s="251"/>
      <c r="DU1912" s="97"/>
      <c r="DW1912" s="206"/>
      <c r="DX1912" s="305">
        <f t="shared" si="869"/>
        <v>49.794655387910964</v>
      </c>
      <c r="DY1912" s="91">
        <f t="shared" si="870"/>
        <v>0</v>
      </c>
      <c r="DZ1912" s="305">
        <f t="shared" si="871"/>
        <v>1.5830104984477202</v>
      </c>
      <c r="EA1912" s="91">
        <f t="shared" si="872"/>
        <v>0</v>
      </c>
      <c r="EB1912" s="305">
        <f t="shared" si="873"/>
        <v>14.427401871570583</v>
      </c>
      <c r="EC1912" s="91">
        <f t="shared" si="874"/>
        <v>0</v>
      </c>
      <c r="ED1912" s="305">
        <f t="shared" si="875"/>
        <v>11.321516801144588</v>
      </c>
      <c r="EE1912" s="91">
        <f t="shared" si="876"/>
        <v>0</v>
      </c>
      <c r="EF1912" s="305">
        <f t="shared" si="877"/>
        <v>0.18034252339463228</v>
      </c>
      <c r="EG1912" s="91">
        <f t="shared" si="878"/>
        <v>0</v>
      </c>
      <c r="EH1912" s="305">
        <f t="shared" si="879"/>
        <v>7.1535951274760174</v>
      </c>
      <c r="EI1912" s="91">
        <f t="shared" si="880"/>
        <v>0</v>
      </c>
      <c r="EJ1912" s="305">
        <f t="shared" si="881"/>
        <v>12.333386588933436</v>
      </c>
      <c r="EK1912" s="91">
        <f t="shared" si="882"/>
        <v>0</v>
      </c>
      <c r="EL1912" s="305">
        <f t="shared" si="883"/>
        <v>2.9355769140607819</v>
      </c>
      <c r="EM1912" s="91">
        <f t="shared" si="884"/>
        <v>0</v>
      </c>
      <c r="EN1912" s="305">
        <f t="shared" si="885"/>
        <v>0.16030491143463863</v>
      </c>
      <c r="EO1912" s="91">
        <f t="shared" si="886"/>
        <v>0</v>
      </c>
      <c r="EP1912" s="305">
        <f t="shared" si="887"/>
        <v>0.11020937562664598</v>
      </c>
      <c r="EQ1912" s="91">
        <f t="shared" si="888"/>
        <v>0</v>
      </c>
      <c r="ER1912" s="91">
        <f t="shared" si="889"/>
        <v>100</v>
      </c>
      <c r="ES1912" s="91">
        <f t="shared" si="890"/>
        <v>0</v>
      </c>
    </row>
    <row r="1913" spans="1:149" s="77" customFormat="1" x14ac:dyDescent="0.45">
      <c r="A1913" s="78" t="s">
        <v>1502</v>
      </c>
      <c r="B1913" s="178" t="s">
        <v>909</v>
      </c>
      <c r="C1913" s="77" t="s">
        <v>3593</v>
      </c>
      <c r="D1913" s="77" t="s">
        <v>3828</v>
      </c>
      <c r="E1913" s="78" t="s">
        <v>637</v>
      </c>
      <c r="F1913" s="78">
        <v>1</v>
      </c>
      <c r="G1913" s="72" t="s">
        <v>3381</v>
      </c>
      <c r="H1913" s="78" t="s">
        <v>3153</v>
      </c>
      <c r="I1913" s="78">
        <v>3</v>
      </c>
      <c r="J1913" s="300">
        <v>100</v>
      </c>
      <c r="K1913" s="78"/>
      <c r="L1913" s="300">
        <v>1200</v>
      </c>
      <c r="M1913" s="72"/>
      <c r="O1913" s="78" t="s">
        <v>3558</v>
      </c>
      <c r="P1913" s="72" t="s">
        <v>1374</v>
      </c>
      <c r="Q1913" s="125"/>
      <c r="R1913" s="125">
        <v>0.51</v>
      </c>
      <c r="S1913" s="116"/>
      <c r="AA1913" s="195"/>
      <c r="AB1913" s="195"/>
      <c r="AC1913" s="195"/>
      <c r="AD1913" s="72"/>
      <c r="AE1913" s="316">
        <v>0</v>
      </c>
      <c r="AF1913" s="195"/>
      <c r="AG1913" s="195">
        <v>1</v>
      </c>
      <c r="AH1913" s="72"/>
      <c r="AQ1913" s="178" t="s">
        <v>824</v>
      </c>
      <c r="AR1913" s="66">
        <v>0.99070000000000003</v>
      </c>
      <c r="AS1913" s="66">
        <v>1.244</v>
      </c>
      <c r="AU1913" s="276"/>
      <c r="AV1913" s="276">
        <v>1000</v>
      </c>
      <c r="AW1913" s="276"/>
      <c r="AX1913" s="95"/>
      <c r="AY1913" s="276">
        <v>1244</v>
      </c>
      <c r="AZ1913" s="95">
        <v>27.816685640097383</v>
      </c>
      <c r="BA1913" s="178"/>
      <c r="BB1913" s="98" t="s">
        <v>3412</v>
      </c>
      <c r="BC1913" s="270"/>
      <c r="BD1913" s="72">
        <v>44.007399999999997</v>
      </c>
      <c r="BE1913" s="72"/>
      <c r="BF1913" s="72">
        <v>2.6843499999999998</v>
      </c>
      <c r="BG1913" s="72"/>
      <c r="BH1913" s="72">
        <v>12.773099999999999</v>
      </c>
      <c r="BI1913" s="72"/>
      <c r="BJ1913" s="72">
        <v>2.6843499999999998</v>
      </c>
      <c r="BK1913" s="72"/>
      <c r="BL1913" s="72"/>
      <c r="BM1913" s="72"/>
      <c r="BN1913" s="72">
        <v>6.6060999999999996</v>
      </c>
      <c r="BO1913" s="72"/>
      <c r="BP1913" s="72">
        <v>0.18960099999999999</v>
      </c>
      <c r="BQ1913" s="72"/>
      <c r="BR1913" s="72">
        <v>9.1207999999999991</v>
      </c>
      <c r="BS1913" s="72"/>
      <c r="BT1913" s="72"/>
      <c r="BU1913" s="72"/>
      <c r="BV1913" s="72"/>
      <c r="BW1913" s="72"/>
      <c r="BX1913" s="72">
        <v>14.309900000000001</v>
      </c>
      <c r="BY1913" s="72"/>
      <c r="BZ1913" s="72">
        <v>3.1932800000000001</v>
      </c>
      <c r="CA1913" s="72"/>
      <c r="CB1913" s="72">
        <v>3.4427500000000002</v>
      </c>
      <c r="CC1913" s="72"/>
      <c r="CD1913" s="72">
        <v>0.76838300000000004</v>
      </c>
      <c r="CE1913" s="72"/>
      <c r="CF1913" s="72"/>
      <c r="CG1913" s="72"/>
      <c r="CH1913" s="72"/>
      <c r="CI1913" s="72"/>
      <c r="CJ1913" s="72"/>
      <c r="CK1913" s="72"/>
      <c r="CL1913" s="72"/>
      <c r="CM1913" s="72"/>
      <c r="CN1913" s="72"/>
      <c r="CO1913" s="72"/>
      <c r="CP1913" s="72"/>
      <c r="CQ1913" s="72"/>
      <c r="CR1913" s="72"/>
      <c r="CS1913" s="72"/>
      <c r="CT1913" s="72"/>
      <c r="CU1913" s="72"/>
      <c r="CV1913" s="72"/>
      <c r="CW1913" s="72"/>
      <c r="CX1913" s="72"/>
      <c r="CY1913" s="72"/>
      <c r="CZ1913" s="72"/>
      <c r="DA1913" s="72"/>
      <c r="DB1913" s="72"/>
      <c r="DC1913" s="72"/>
      <c r="DD1913" s="72"/>
      <c r="DE1913" s="72"/>
      <c r="DF1913" s="72"/>
      <c r="DG1913" s="72"/>
      <c r="DH1913" s="78">
        <f t="shared" si="893"/>
        <v>99.780014000000008</v>
      </c>
      <c r="DJ1913" s="96">
        <f t="shared" si="868"/>
        <v>0.21998599999999158</v>
      </c>
      <c r="DK1913" s="87"/>
      <c r="DL1913" s="77" t="s">
        <v>3589</v>
      </c>
      <c r="DO1913" s="358"/>
      <c r="DP1913" s="72"/>
      <c r="DQ1913" s="374">
        <v>0.22</v>
      </c>
      <c r="DR1913" s="72"/>
      <c r="DS1913" s="246"/>
      <c r="DU1913" s="96"/>
      <c r="DW1913" s="178"/>
      <c r="DX1913" s="304">
        <f t="shared" si="869"/>
        <v>44.104423557206552</v>
      </c>
      <c r="DY1913" s="77">
        <f t="shared" si="870"/>
        <v>0</v>
      </c>
      <c r="DZ1913" s="304">
        <f t="shared" si="871"/>
        <v>2.6902682134320002</v>
      </c>
      <c r="EA1913" s="77">
        <f t="shared" si="872"/>
        <v>0</v>
      </c>
      <c r="EB1913" s="304">
        <f t="shared" si="873"/>
        <v>12.801260981983825</v>
      </c>
      <c r="EC1913" s="77">
        <f t="shared" si="874"/>
        <v>0</v>
      </c>
      <c r="ED1913" s="304">
        <f t="shared" si="875"/>
        <v>6.6206645350841491</v>
      </c>
      <c r="EE1913" s="77">
        <f t="shared" si="876"/>
        <v>0</v>
      </c>
      <c r="EF1913" s="304">
        <f t="shared" si="877"/>
        <v>0.19001901523084569</v>
      </c>
      <c r="EG1913" s="77">
        <f t="shared" si="878"/>
        <v>0</v>
      </c>
      <c r="EH1913" s="304">
        <f t="shared" si="879"/>
        <v>9.1409087194555809</v>
      </c>
      <c r="EI1913" s="77">
        <f t="shared" si="880"/>
        <v>0</v>
      </c>
      <c r="EJ1913" s="304">
        <f t="shared" si="881"/>
        <v>14.341449180393981</v>
      </c>
      <c r="EK1913" s="77">
        <f t="shared" si="882"/>
        <v>0</v>
      </c>
      <c r="EL1913" s="304">
        <f t="shared" si="883"/>
        <v>3.2003202565195066</v>
      </c>
      <c r="EM1913" s="77">
        <f t="shared" si="884"/>
        <v>0</v>
      </c>
      <c r="EN1913" s="304">
        <f t="shared" si="885"/>
        <v>3.4503402655365432</v>
      </c>
      <c r="EO1913" s="77">
        <f t="shared" si="886"/>
        <v>0</v>
      </c>
      <c r="EP1913" s="304">
        <f t="shared" si="887"/>
        <v>0.77007706172500634</v>
      </c>
      <c r="EQ1913" s="77">
        <f t="shared" si="888"/>
        <v>0</v>
      </c>
      <c r="ER1913" s="77">
        <f t="shared" si="889"/>
        <v>100</v>
      </c>
      <c r="ES1913" s="77">
        <f t="shared" si="890"/>
        <v>0</v>
      </c>
    </row>
    <row r="1914" spans="1:149" x14ac:dyDescent="0.45">
      <c r="A1914" s="78" t="s">
        <v>1502</v>
      </c>
      <c r="B1914" s="174" t="s">
        <v>909</v>
      </c>
      <c r="C1914" s="51" t="s">
        <v>3593</v>
      </c>
      <c r="D1914" s="51" t="s">
        <v>3828</v>
      </c>
      <c r="E1914" s="78" t="s">
        <v>1121</v>
      </c>
      <c r="F1914" s="78">
        <v>2</v>
      </c>
      <c r="G1914" s="72" t="s">
        <v>3381</v>
      </c>
      <c r="H1914" s="78" t="s">
        <v>3153</v>
      </c>
      <c r="I1914" s="78">
        <v>1</v>
      </c>
      <c r="J1914" s="300">
        <v>500</v>
      </c>
      <c r="K1914" s="78">
        <v>50</v>
      </c>
      <c r="L1914" s="300">
        <v>1300</v>
      </c>
      <c r="M1914" s="72">
        <v>5</v>
      </c>
      <c r="O1914" s="78" t="s">
        <v>3559</v>
      </c>
      <c r="P1914" s="72" t="s">
        <v>1374</v>
      </c>
      <c r="R1914" s="122">
        <v>0.61</v>
      </c>
      <c r="AA1914" s="195"/>
      <c r="AB1914" s="195"/>
      <c r="AC1914" s="195"/>
      <c r="AD1914" s="72"/>
      <c r="AE1914" s="316">
        <v>0</v>
      </c>
      <c r="AF1914" s="195"/>
      <c r="AG1914" s="195">
        <v>1</v>
      </c>
      <c r="AH1914" s="72"/>
      <c r="AQ1914" s="178" t="s">
        <v>824</v>
      </c>
      <c r="AR1914" s="53">
        <v>1.2190000000000001</v>
      </c>
      <c r="AS1914" s="53">
        <v>3.1619999999999999</v>
      </c>
      <c r="AT1914" s="77"/>
      <c r="AU1914" s="276"/>
      <c r="AV1914" s="276">
        <v>5000</v>
      </c>
      <c r="AW1914" s="276"/>
      <c r="AX1914" s="95"/>
      <c r="AY1914" s="276">
        <v>15810</v>
      </c>
      <c r="AZ1914" s="95">
        <v>170.27891120159302</v>
      </c>
      <c r="BB1914" s="80" t="s">
        <v>3412</v>
      </c>
      <c r="BC1914" s="270"/>
      <c r="BD1914" s="72">
        <v>43.553100000000001</v>
      </c>
      <c r="BE1914" s="72"/>
      <c r="BF1914" s="72">
        <v>2.6566399999999999</v>
      </c>
      <c r="BG1914" s="72"/>
      <c r="BH1914" s="72">
        <v>12.641299999999999</v>
      </c>
      <c r="BI1914" s="72"/>
      <c r="BJ1914" s="72">
        <v>2.6566399999999999</v>
      </c>
      <c r="BK1914" s="72"/>
      <c r="BL1914" s="72"/>
      <c r="BM1914" s="72"/>
      <c r="BN1914" s="72">
        <v>6.5378999999999996</v>
      </c>
      <c r="BO1914" s="72"/>
      <c r="BP1914" s="72">
        <v>0.18764400000000001</v>
      </c>
      <c r="BQ1914" s="72"/>
      <c r="BR1914" s="72">
        <v>9.0266500000000001</v>
      </c>
      <c r="BS1914" s="72"/>
      <c r="BT1914" s="72"/>
      <c r="BU1914" s="72"/>
      <c r="BV1914" s="72"/>
      <c r="BW1914" s="72"/>
      <c r="BX1914" s="72">
        <v>14.1622</v>
      </c>
      <c r="BY1914" s="72"/>
      <c r="BZ1914" s="72">
        <v>3.16032</v>
      </c>
      <c r="CA1914" s="72"/>
      <c r="CB1914" s="72">
        <v>3.4072200000000001</v>
      </c>
      <c r="CC1914" s="72"/>
      <c r="CD1914" s="72">
        <v>0.76045099999999999</v>
      </c>
      <c r="CE1914" s="72"/>
      <c r="CF1914" s="72"/>
      <c r="CG1914" s="72"/>
      <c r="CH1914" s="72"/>
      <c r="CI1914" s="72"/>
      <c r="CJ1914" s="72"/>
      <c r="CK1914" s="72"/>
      <c r="CL1914" s="72"/>
      <c r="CM1914" s="72"/>
      <c r="CN1914" s="72"/>
      <c r="CO1914" s="72"/>
      <c r="CP1914" s="72"/>
      <c r="CQ1914" s="72"/>
      <c r="CR1914" s="72"/>
      <c r="CS1914" s="72"/>
      <c r="CT1914" s="72"/>
      <c r="CU1914" s="72"/>
      <c r="CV1914" s="72"/>
      <c r="CW1914" s="72"/>
      <c r="CX1914" s="72"/>
      <c r="CY1914" s="72"/>
      <c r="CZ1914" s="72"/>
      <c r="DA1914" s="72"/>
      <c r="DB1914" s="72"/>
      <c r="DC1914" s="72"/>
      <c r="DD1914" s="72"/>
      <c r="DE1914" s="72"/>
      <c r="DF1914" s="72"/>
      <c r="DG1914" s="72"/>
      <c r="DH1914" s="78">
        <f t="shared" si="893"/>
        <v>98.750065000000006</v>
      </c>
      <c r="DJ1914" s="96">
        <f t="shared" si="868"/>
        <v>1.2499349999999936</v>
      </c>
      <c r="DK1914" s="87"/>
      <c r="DL1914" s="51" t="s">
        <v>3589</v>
      </c>
      <c r="DO1914" s="358"/>
      <c r="DP1914" s="72"/>
      <c r="DQ1914" s="374">
        <v>1.25</v>
      </c>
      <c r="DR1914" s="72"/>
      <c r="DU1914" s="52"/>
      <c r="DX1914" s="75">
        <f t="shared" si="869"/>
        <v>44.104376032562612</v>
      </c>
      <c r="DY1914" s="51">
        <f t="shared" si="870"/>
        <v>0</v>
      </c>
      <c r="DZ1914" s="75">
        <f t="shared" si="871"/>
        <v>2.6902665836219954</v>
      </c>
      <c r="EA1914" s="51">
        <f t="shared" si="872"/>
        <v>0</v>
      </c>
      <c r="EB1914" s="75">
        <f t="shared" si="873"/>
        <v>12.801308029518763</v>
      </c>
      <c r="EC1914" s="51">
        <f t="shared" si="874"/>
        <v>0</v>
      </c>
      <c r="ED1914" s="75">
        <f t="shared" si="875"/>
        <v>6.6206538699493498</v>
      </c>
      <c r="EE1914" s="51">
        <f t="shared" si="876"/>
        <v>0</v>
      </c>
      <c r="EF1914" s="75">
        <f t="shared" si="877"/>
        <v>0.19001911543045566</v>
      </c>
      <c r="EG1914" s="51">
        <f t="shared" si="878"/>
        <v>0</v>
      </c>
      <c r="EH1914" s="75">
        <f t="shared" si="879"/>
        <v>9.1409053756065877</v>
      </c>
      <c r="EI1914" s="51">
        <f t="shared" si="880"/>
        <v>0</v>
      </c>
      <c r="EJ1914" s="75">
        <f t="shared" si="881"/>
        <v>14.341458914482738</v>
      </c>
      <c r="EK1914" s="51">
        <f t="shared" si="882"/>
        <v>0</v>
      </c>
      <c r="EL1914" s="75">
        <f t="shared" si="883"/>
        <v>3.2003219440918849</v>
      </c>
      <c r="EM1914" s="51">
        <f t="shared" si="884"/>
        <v>0</v>
      </c>
      <c r="EN1914" s="75">
        <f t="shared" si="885"/>
        <v>3.4503470959740636</v>
      </c>
      <c r="EO1914" s="51">
        <f t="shared" si="886"/>
        <v>0</v>
      </c>
      <c r="EP1914" s="75">
        <f t="shared" si="887"/>
        <v>0.77007645513954848</v>
      </c>
      <c r="EQ1914" s="51">
        <f t="shared" si="888"/>
        <v>0</v>
      </c>
      <c r="ER1914" s="51">
        <f t="shared" si="889"/>
        <v>100</v>
      </c>
      <c r="ES1914" s="51">
        <f t="shared" si="890"/>
        <v>0</v>
      </c>
    </row>
    <row r="1915" spans="1:149" x14ac:dyDescent="0.45">
      <c r="A1915" s="78" t="s">
        <v>1502</v>
      </c>
      <c r="B1915" s="174" t="s">
        <v>909</v>
      </c>
      <c r="C1915" s="51" t="s">
        <v>3593</v>
      </c>
      <c r="D1915" s="51" t="s">
        <v>3828</v>
      </c>
      <c r="E1915" s="78" t="s">
        <v>1121</v>
      </c>
      <c r="F1915" s="78">
        <v>3</v>
      </c>
      <c r="G1915" s="72" t="s">
        <v>3381</v>
      </c>
      <c r="H1915" s="78" t="s">
        <v>3153</v>
      </c>
      <c r="I1915" s="78">
        <v>1</v>
      </c>
      <c r="J1915" s="300">
        <v>500</v>
      </c>
      <c r="K1915" s="78">
        <v>50</v>
      </c>
      <c r="L1915" s="300">
        <v>1400</v>
      </c>
      <c r="M1915" s="72">
        <v>5</v>
      </c>
      <c r="O1915" s="78" t="s">
        <v>3560</v>
      </c>
      <c r="P1915" s="72" t="s">
        <v>1374</v>
      </c>
      <c r="R1915" s="122">
        <v>0.72</v>
      </c>
      <c r="AA1915" s="195"/>
      <c r="AB1915" s="195"/>
      <c r="AC1915" s="195"/>
      <c r="AD1915" s="72"/>
      <c r="AE1915" s="316">
        <v>0</v>
      </c>
      <c r="AF1915" s="195"/>
      <c r="AG1915" s="195">
        <v>1</v>
      </c>
      <c r="AH1915" s="72"/>
      <c r="AQ1915" s="178" t="s">
        <v>824</v>
      </c>
      <c r="AR1915" s="53">
        <v>1.244</v>
      </c>
      <c r="AS1915" s="53">
        <v>2.9809999999999999</v>
      </c>
      <c r="AT1915" s="77"/>
      <c r="AU1915" s="276"/>
      <c r="AV1915" s="276">
        <v>5000</v>
      </c>
      <c r="AW1915" s="276"/>
      <c r="AX1915" s="95"/>
      <c r="AY1915" s="276">
        <v>14905</v>
      </c>
      <c r="AZ1915" s="95">
        <v>160.53176290067955</v>
      </c>
      <c r="BB1915" s="80" t="s">
        <v>3412</v>
      </c>
      <c r="BC1915" s="270"/>
      <c r="BD1915" s="72">
        <v>43.694200000000002</v>
      </c>
      <c r="BE1915" s="72"/>
      <c r="BF1915" s="72">
        <v>2.6652499999999999</v>
      </c>
      <c r="BG1915" s="72"/>
      <c r="BH1915" s="72">
        <v>12.6822</v>
      </c>
      <c r="BI1915" s="72"/>
      <c r="BJ1915" s="72">
        <v>2.6652499999999999</v>
      </c>
      <c r="BK1915" s="72"/>
      <c r="BL1915" s="72"/>
      <c r="BM1915" s="72"/>
      <c r="BN1915" s="72">
        <v>6.5590900000000003</v>
      </c>
      <c r="BO1915" s="72"/>
      <c r="BP1915" s="72">
        <v>0.188252</v>
      </c>
      <c r="BQ1915" s="72"/>
      <c r="BR1915" s="72">
        <v>9.0558999999999994</v>
      </c>
      <c r="BS1915" s="72"/>
      <c r="BT1915" s="72"/>
      <c r="BU1915" s="72"/>
      <c r="BV1915" s="72"/>
      <c r="BW1915" s="72"/>
      <c r="BX1915" s="72">
        <v>14.2081</v>
      </c>
      <c r="BY1915" s="72"/>
      <c r="BZ1915" s="72">
        <v>3.17056</v>
      </c>
      <c r="CA1915" s="72"/>
      <c r="CB1915" s="72">
        <v>3.4182600000000001</v>
      </c>
      <c r="CC1915" s="72"/>
      <c r="CD1915" s="72">
        <v>0.76291500000000001</v>
      </c>
      <c r="CE1915" s="72"/>
      <c r="CF1915" s="72"/>
      <c r="CG1915" s="72"/>
      <c r="CH1915" s="72"/>
      <c r="CI1915" s="72"/>
      <c r="CJ1915" s="72"/>
      <c r="CK1915" s="72"/>
      <c r="CL1915" s="72"/>
      <c r="CM1915" s="72"/>
      <c r="CN1915" s="72"/>
      <c r="CO1915" s="72"/>
      <c r="CP1915" s="72"/>
      <c r="CQ1915" s="72"/>
      <c r="CR1915" s="72"/>
      <c r="CS1915" s="72"/>
      <c r="CT1915" s="72"/>
      <c r="CU1915" s="72"/>
      <c r="CV1915" s="72"/>
      <c r="CW1915" s="72"/>
      <c r="CX1915" s="72"/>
      <c r="CY1915" s="72"/>
      <c r="CZ1915" s="72"/>
      <c r="DA1915" s="72"/>
      <c r="DB1915" s="72"/>
      <c r="DC1915" s="72"/>
      <c r="DD1915" s="72"/>
      <c r="DE1915" s="72"/>
      <c r="DF1915" s="72"/>
      <c r="DG1915" s="72"/>
      <c r="DH1915" s="78">
        <f t="shared" si="893"/>
        <v>99.069977000000009</v>
      </c>
      <c r="DJ1915" s="96">
        <f t="shared" si="868"/>
        <v>0.93002299999999138</v>
      </c>
      <c r="DK1915" s="87"/>
      <c r="DL1915" s="51" t="s">
        <v>3589</v>
      </c>
      <c r="DO1915" s="358"/>
      <c r="DP1915" s="72"/>
      <c r="DQ1915" s="374">
        <v>0.93</v>
      </c>
      <c r="DR1915" s="72"/>
      <c r="DU1915" s="52"/>
      <c r="DX1915" s="75">
        <f t="shared" si="869"/>
        <v>44.104380886249722</v>
      </c>
      <c r="DY1915" s="51">
        <f t="shared" si="870"/>
        <v>0</v>
      </c>
      <c r="DZ1915" s="75">
        <f t="shared" si="871"/>
        <v>2.6902701309802457</v>
      </c>
      <c r="EA1915" s="51">
        <f t="shared" si="872"/>
        <v>0</v>
      </c>
      <c r="EB1915" s="75">
        <f t="shared" si="873"/>
        <v>12.80125461218185</v>
      </c>
      <c r="EC1915" s="51">
        <f t="shared" si="874"/>
        <v>0</v>
      </c>
      <c r="ED1915" s="75">
        <f t="shared" si="875"/>
        <v>6.6206636951172406</v>
      </c>
      <c r="EE1915" s="51">
        <f t="shared" si="876"/>
        <v>0</v>
      </c>
      <c r="EF1915" s="75">
        <f t="shared" si="877"/>
        <v>0.19001922247342398</v>
      </c>
      <c r="EG1915" s="51">
        <f t="shared" si="878"/>
        <v>0</v>
      </c>
      <c r="EH1915" s="75">
        <f t="shared" si="879"/>
        <v>9.1409125894921708</v>
      </c>
      <c r="EI1915" s="51">
        <f t="shared" si="880"/>
        <v>0</v>
      </c>
      <c r="EJ1915" s="75">
        <f t="shared" si="881"/>
        <v>14.341479053739963</v>
      </c>
      <c r="EK1915" s="51">
        <f t="shared" si="882"/>
        <v>0</v>
      </c>
      <c r="EL1915" s="75">
        <f t="shared" si="883"/>
        <v>3.2003237469208252</v>
      </c>
      <c r="EM1915" s="51">
        <f t="shared" si="884"/>
        <v>0</v>
      </c>
      <c r="EN1915" s="75">
        <f t="shared" si="885"/>
        <v>3.4503490396490144</v>
      </c>
      <c r="EO1915" s="51">
        <f t="shared" si="886"/>
        <v>0</v>
      </c>
      <c r="EP1915" s="75">
        <f t="shared" si="887"/>
        <v>0.7700768922152873</v>
      </c>
      <c r="EQ1915" s="51">
        <f t="shared" si="888"/>
        <v>0</v>
      </c>
      <c r="ER1915" s="51">
        <f t="shared" si="889"/>
        <v>100</v>
      </c>
      <c r="ES1915" s="51">
        <f t="shared" si="890"/>
        <v>0</v>
      </c>
    </row>
    <row r="1916" spans="1:149" x14ac:dyDescent="0.45">
      <c r="A1916" s="78" t="s">
        <v>1502</v>
      </c>
      <c r="B1916" s="174" t="s">
        <v>909</v>
      </c>
      <c r="C1916" s="51" t="s">
        <v>3593</v>
      </c>
      <c r="D1916" s="51" t="s">
        <v>3828</v>
      </c>
      <c r="E1916" s="78" t="s">
        <v>1121</v>
      </c>
      <c r="F1916" s="78">
        <v>4</v>
      </c>
      <c r="G1916" s="72" t="s">
        <v>3381</v>
      </c>
      <c r="H1916" s="78" t="s">
        <v>3153</v>
      </c>
      <c r="I1916" s="78">
        <v>1</v>
      </c>
      <c r="J1916" s="300">
        <v>1000</v>
      </c>
      <c r="K1916" s="78">
        <v>50</v>
      </c>
      <c r="L1916" s="300">
        <v>1300</v>
      </c>
      <c r="M1916" s="72">
        <v>5</v>
      </c>
      <c r="O1916" s="78" t="s">
        <v>3561</v>
      </c>
      <c r="P1916" s="72" t="s">
        <v>1374</v>
      </c>
      <c r="R1916" s="122">
        <v>1.06</v>
      </c>
      <c r="AA1916" s="195"/>
      <c r="AB1916" s="195"/>
      <c r="AC1916" s="195"/>
      <c r="AD1916" s="72"/>
      <c r="AE1916" s="316">
        <v>0</v>
      </c>
      <c r="AF1916" s="195"/>
      <c r="AG1916" s="195">
        <v>1</v>
      </c>
      <c r="AH1916" s="72"/>
      <c r="AQ1916" s="178" t="s">
        <v>824</v>
      </c>
      <c r="AR1916" s="53">
        <v>1.8520000000000001</v>
      </c>
      <c r="AS1916" s="53">
        <v>10.29</v>
      </c>
      <c r="AT1916" s="77"/>
      <c r="AU1916" s="276"/>
      <c r="AV1916" s="276">
        <v>10000</v>
      </c>
      <c r="AW1916" s="276"/>
      <c r="AX1916" s="95"/>
      <c r="AY1916" s="276">
        <v>102899.99999999999</v>
      </c>
      <c r="AZ1916" s="95">
        <v>1049.378215897395</v>
      </c>
      <c r="BB1916" s="80" t="s">
        <v>3412</v>
      </c>
      <c r="BC1916" s="270"/>
      <c r="BD1916" s="72">
        <v>42.8474</v>
      </c>
      <c r="BE1916" s="72"/>
      <c r="BF1916" s="72">
        <v>2.6135999999999999</v>
      </c>
      <c r="BG1916" s="72"/>
      <c r="BH1916" s="72">
        <v>12.436400000000001</v>
      </c>
      <c r="BI1916" s="72"/>
      <c r="BJ1916" s="72">
        <v>2.6135999999999999</v>
      </c>
      <c r="BK1916" s="72"/>
      <c r="BL1916" s="72"/>
      <c r="BM1916" s="72"/>
      <c r="BN1916" s="72">
        <v>6.4319699999999997</v>
      </c>
      <c r="BO1916" s="72"/>
      <c r="BP1916" s="72">
        <v>0.18460299999999999</v>
      </c>
      <c r="BQ1916" s="72"/>
      <c r="BR1916" s="72">
        <v>8.8803999999999998</v>
      </c>
      <c r="BS1916" s="72"/>
      <c r="BT1916" s="72"/>
      <c r="BU1916" s="72"/>
      <c r="BV1916" s="72"/>
      <c r="BW1916" s="72"/>
      <c r="BX1916" s="72">
        <v>13.932700000000001</v>
      </c>
      <c r="BY1916" s="72"/>
      <c r="BZ1916" s="72">
        <v>3.1091099999999998</v>
      </c>
      <c r="CA1916" s="72"/>
      <c r="CB1916" s="72">
        <v>3.3520099999999999</v>
      </c>
      <c r="CC1916" s="72"/>
      <c r="CD1916" s="72">
        <v>0.74812999999999996</v>
      </c>
      <c r="CE1916" s="72"/>
      <c r="CF1916" s="72"/>
      <c r="CG1916" s="72"/>
      <c r="CH1916" s="72"/>
      <c r="CI1916" s="72"/>
      <c r="CJ1916" s="72"/>
      <c r="CK1916" s="72"/>
      <c r="CL1916" s="72"/>
      <c r="CM1916" s="72"/>
      <c r="CN1916" s="72"/>
      <c r="CO1916" s="72"/>
      <c r="CP1916" s="72"/>
      <c r="CQ1916" s="72"/>
      <c r="CR1916" s="72"/>
      <c r="CS1916" s="72"/>
      <c r="CT1916" s="72"/>
      <c r="CU1916" s="72"/>
      <c r="CV1916" s="72"/>
      <c r="CW1916" s="72"/>
      <c r="CX1916" s="72"/>
      <c r="CY1916" s="72"/>
      <c r="CZ1916" s="72"/>
      <c r="DA1916" s="72"/>
      <c r="DB1916" s="72"/>
      <c r="DC1916" s="72"/>
      <c r="DD1916" s="72"/>
      <c r="DE1916" s="72"/>
      <c r="DF1916" s="72"/>
      <c r="DG1916" s="72"/>
      <c r="DH1916" s="78">
        <f t="shared" si="893"/>
        <v>97.149923000000001</v>
      </c>
      <c r="DJ1916" s="96">
        <f t="shared" si="868"/>
        <v>2.8500769999999989</v>
      </c>
      <c r="DK1916" s="87"/>
      <c r="DL1916" s="51" t="s">
        <v>3589</v>
      </c>
      <c r="DO1916" s="358"/>
      <c r="DP1916" s="72"/>
      <c r="DQ1916" s="374">
        <v>2.85</v>
      </c>
      <c r="DR1916" s="72"/>
      <c r="DU1916" s="52"/>
      <c r="DX1916" s="75">
        <f t="shared" si="869"/>
        <v>44.104409634992706</v>
      </c>
      <c r="DY1916" s="51">
        <f t="shared" si="870"/>
        <v>0</v>
      </c>
      <c r="DZ1916" s="75">
        <f t="shared" si="871"/>
        <v>2.6902749063424372</v>
      </c>
      <c r="EA1916" s="51">
        <f t="shared" si="872"/>
        <v>0</v>
      </c>
      <c r="EB1916" s="75">
        <f t="shared" si="873"/>
        <v>12.801245349417311</v>
      </c>
      <c r="EC1916" s="51">
        <f t="shared" si="874"/>
        <v>0</v>
      </c>
      <c r="ED1916" s="75">
        <f t="shared" si="875"/>
        <v>6.6206640225540889</v>
      </c>
      <c r="EE1916" s="51">
        <f t="shared" si="876"/>
        <v>0</v>
      </c>
      <c r="EF1916" s="75">
        <f t="shared" si="877"/>
        <v>0.19001867865608085</v>
      </c>
      <c r="EG1916" s="51">
        <f t="shared" si="878"/>
        <v>0</v>
      </c>
      <c r="EH1916" s="75">
        <f t="shared" si="879"/>
        <v>9.1409233541029167</v>
      </c>
      <c r="EI1916" s="51">
        <f t="shared" si="880"/>
        <v>0</v>
      </c>
      <c r="EJ1916" s="75">
        <f t="shared" si="881"/>
        <v>14.341442144014877</v>
      </c>
      <c r="EK1916" s="51">
        <f t="shared" si="882"/>
        <v>0</v>
      </c>
      <c r="EL1916" s="75">
        <f t="shared" si="883"/>
        <v>3.2003216307232685</v>
      </c>
      <c r="EM1916" s="51">
        <f t="shared" si="884"/>
        <v>0</v>
      </c>
      <c r="EN1916" s="75">
        <f t="shared" si="885"/>
        <v>3.4503475622929729</v>
      </c>
      <c r="EO1916" s="51">
        <f t="shared" si="886"/>
        <v>0</v>
      </c>
      <c r="EP1916" s="75">
        <f t="shared" si="887"/>
        <v>0.77007781056089974</v>
      </c>
      <c r="EQ1916" s="51">
        <f t="shared" si="888"/>
        <v>0</v>
      </c>
      <c r="ER1916" s="51">
        <f t="shared" si="889"/>
        <v>100</v>
      </c>
      <c r="ES1916" s="51">
        <f t="shared" si="890"/>
        <v>0</v>
      </c>
    </row>
    <row r="1917" spans="1:149" x14ac:dyDescent="0.45">
      <c r="A1917" s="78" t="s">
        <v>1502</v>
      </c>
      <c r="B1917" s="174" t="s">
        <v>909</v>
      </c>
      <c r="C1917" s="51" t="s">
        <v>3593</v>
      </c>
      <c r="D1917" s="51" t="s">
        <v>3828</v>
      </c>
      <c r="E1917" s="78" t="s">
        <v>1121</v>
      </c>
      <c r="F1917" s="78">
        <v>5</v>
      </c>
      <c r="G1917" s="72" t="s">
        <v>3381</v>
      </c>
      <c r="H1917" s="78" t="s">
        <v>3153</v>
      </c>
      <c r="I1917" s="78">
        <v>1</v>
      </c>
      <c r="J1917" s="300">
        <v>1000</v>
      </c>
      <c r="K1917" s="78">
        <v>50</v>
      </c>
      <c r="L1917" s="300">
        <v>1350</v>
      </c>
      <c r="M1917" s="72">
        <v>5</v>
      </c>
      <c r="O1917" s="78" t="s">
        <v>3562</v>
      </c>
      <c r="P1917" s="72" t="s">
        <v>1374</v>
      </c>
      <c r="R1917" s="122">
        <v>1.08</v>
      </c>
      <c r="AA1917" s="195"/>
      <c r="AB1917" s="195"/>
      <c r="AC1917" s="195"/>
      <c r="AD1917" s="72"/>
      <c r="AE1917" s="316">
        <v>0</v>
      </c>
      <c r="AF1917" s="195"/>
      <c r="AG1917" s="195">
        <v>1</v>
      </c>
      <c r="AH1917" s="72"/>
      <c r="AQ1917" s="178" t="s">
        <v>824</v>
      </c>
      <c r="AR1917" s="53">
        <v>1.8540000000000001</v>
      </c>
      <c r="AS1917" s="53">
        <v>9.6590000000000007</v>
      </c>
      <c r="AT1917" s="77"/>
      <c r="AU1917" s="276"/>
      <c r="AV1917" s="276">
        <v>10000</v>
      </c>
      <c r="AW1917" s="276"/>
      <c r="AX1917" s="95"/>
      <c r="AY1917" s="276">
        <v>96590</v>
      </c>
      <c r="AZ1917" s="95">
        <v>985.02858963585425</v>
      </c>
      <c r="BB1917" s="80" t="s">
        <v>3412</v>
      </c>
      <c r="BC1917" s="270"/>
      <c r="BD1917" s="72">
        <v>43.059100000000001</v>
      </c>
      <c r="BE1917" s="72"/>
      <c r="BF1917" s="72">
        <v>2.6265100000000001</v>
      </c>
      <c r="BG1917" s="72"/>
      <c r="BH1917" s="72">
        <v>12.4979</v>
      </c>
      <c r="BI1917" s="72"/>
      <c r="BJ1917" s="72">
        <v>2.6265100000000001</v>
      </c>
      <c r="BK1917" s="72"/>
      <c r="BL1917" s="72"/>
      <c r="BM1917" s="72"/>
      <c r="BN1917" s="72">
        <v>6.4637500000000001</v>
      </c>
      <c r="BO1917" s="72"/>
      <c r="BP1917" s="72">
        <v>0.18551599999999999</v>
      </c>
      <c r="BQ1917" s="72"/>
      <c r="BR1917" s="72">
        <v>8.9242699999999999</v>
      </c>
      <c r="BS1917" s="72"/>
      <c r="BT1917" s="72"/>
      <c r="BU1917" s="72"/>
      <c r="BV1917" s="72"/>
      <c r="BW1917" s="72"/>
      <c r="BX1917" s="72">
        <v>14.0015</v>
      </c>
      <c r="BY1917" s="72"/>
      <c r="BZ1917" s="72">
        <v>3.1244700000000001</v>
      </c>
      <c r="CA1917" s="72"/>
      <c r="CB1917" s="72">
        <v>3.3685700000000001</v>
      </c>
      <c r="CC1917" s="72"/>
      <c r="CD1917" s="72">
        <v>0.75182599999999999</v>
      </c>
      <c r="CE1917" s="72"/>
      <c r="CF1917" s="72"/>
      <c r="CG1917" s="72"/>
      <c r="CH1917" s="72"/>
      <c r="CI1917" s="72"/>
      <c r="CJ1917" s="72"/>
      <c r="CK1917" s="72"/>
      <c r="CL1917" s="72"/>
      <c r="CM1917" s="72"/>
      <c r="CN1917" s="72"/>
      <c r="CO1917" s="72"/>
      <c r="CP1917" s="72"/>
      <c r="CQ1917" s="72"/>
      <c r="CR1917" s="72"/>
      <c r="CS1917" s="72"/>
      <c r="CT1917" s="72"/>
      <c r="CU1917" s="72"/>
      <c r="CV1917" s="72"/>
      <c r="CW1917" s="72"/>
      <c r="CX1917" s="72"/>
      <c r="CY1917" s="72"/>
      <c r="CZ1917" s="72"/>
      <c r="DA1917" s="72"/>
      <c r="DB1917" s="72"/>
      <c r="DC1917" s="72"/>
      <c r="DD1917" s="72"/>
      <c r="DE1917" s="72"/>
      <c r="DF1917" s="72"/>
      <c r="DG1917" s="72"/>
      <c r="DH1917" s="78">
        <f t="shared" si="893"/>
        <v>97.629922000000022</v>
      </c>
      <c r="DJ1917" s="96">
        <f t="shared" si="868"/>
        <v>2.3700779999999781</v>
      </c>
      <c r="DK1917" s="87"/>
      <c r="DL1917" s="51" t="s">
        <v>3589</v>
      </c>
      <c r="DO1917" s="358"/>
      <c r="DP1917" s="72"/>
      <c r="DQ1917" s="374">
        <v>2.37</v>
      </c>
      <c r="DR1917" s="72"/>
      <c r="DU1917" s="52"/>
      <c r="DX1917" s="75">
        <f t="shared" si="869"/>
        <v>44.104408892183685</v>
      </c>
      <c r="DY1917" s="51">
        <f t="shared" si="870"/>
        <v>0</v>
      </c>
      <c r="DZ1917" s="75">
        <f t="shared" si="871"/>
        <v>2.6902715337619543</v>
      </c>
      <c r="EA1917" s="51">
        <f t="shared" si="872"/>
        <v>0</v>
      </c>
      <c r="EB1917" s="75">
        <f t="shared" si="873"/>
        <v>12.801300814313871</v>
      </c>
      <c r="EC1917" s="51">
        <f t="shared" si="874"/>
        <v>0</v>
      </c>
      <c r="ED1917" s="75">
        <f t="shared" si="875"/>
        <v>6.6206649227887313</v>
      </c>
      <c r="EE1917" s="51">
        <f t="shared" si="876"/>
        <v>0</v>
      </c>
      <c r="EF1917" s="75">
        <f t="shared" si="877"/>
        <v>0.19001961304445161</v>
      </c>
      <c r="EG1917" s="51">
        <f t="shared" si="878"/>
        <v>0</v>
      </c>
      <c r="EH1917" s="75">
        <f t="shared" si="879"/>
        <v>9.1409168594849426</v>
      </c>
      <c r="EI1917" s="51">
        <f t="shared" si="880"/>
        <v>0</v>
      </c>
      <c r="EJ1917" s="75">
        <f t="shared" si="881"/>
        <v>14.34140242373644</v>
      </c>
      <c r="EK1917" s="51">
        <f t="shared" si="882"/>
        <v>0</v>
      </c>
      <c r="EL1917" s="75">
        <f t="shared" si="883"/>
        <v>3.2003200821977504</v>
      </c>
      <c r="EM1917" s="51">
        <f t="shared" si="884"/>
        <v>0</v>
      </c>
      <c r="EN1917" s="75">
        <f t="shared" si="885"/>
        <v>3.4503458888351863</v>
      </c>
      <c r="EO1917" s="51">
        <f t="shared" si="886"/>
        <v>0</v>
      </c>
      <c r="EP1917" s="75">
        <f t="shared" si="887"/>
        <v>0.77007743589101696</v>
      </c>
      <c r="EQ1917" s="51">
        <f t="shared" si="888"/>
        <v>0</v>
      </c>
      <c r="ER1917" s="51">
        <f t="shared" si="889"/>
        <v>100</v>
      </c>
      <c r="ES1917" s="51">
        <f t="shared" si="890"/>
        <v>0</v>
      </c>
    </row>
    <row r="1918" spans="1:149" x14ac:dyDescent="0.45">
      <c r="A1918" s="78" t="s">
        <v>1502</v>
      </c>
      <c r="B1918" s="174" t="s">
        <v>909</v>
      </c>
      <c r="C1918" s="51" t="s">
        <v>3593</v>
      </c>
      <c r="D1918" s="51" t="s">
        <v>3828</v>
      </c>
      <c r="E1918" s="78" t="s">
        <v>1121</v>
      </c>
      <c r="F1918" s="78">
        <v>6</v>
      </c>
      <c r="G1918" s="72" t="s">
        <v>3381</v>
      </c>
      <c r="H1918" s="78" t="s">
        <v>3153</v>
      </c>
      <c r="I1918" s="78">
        <v>1</v>
      </c>
      <c r="J1918" s="300">
        <v>1000</v>
      </c>
      <c r="K1918" s="78">
        <v>50</v>
      </c>
      <c r="L1918" s="300">
        <v>1400</v>
      </c>
      <c r="M1918" s="72">
        <v>5</v>
      </c>
      <c r="O1918" s="78" t="s">
        <v>3562</v>
      </c>
      <c r="P1918" s="72" t="s">
        <v>1374</v>
      </c>
      <c r="R1918" s="122">
        <v>1.08</v>
      </c>
      <c r="AA1918" s="195"/>
      <c r="AB1918" s="195"/>
      <c r="AC1918" s="195"/>
      <c r="AD1918" s="72"/>
      <c r="AE1918" s="316">
        <v>0</v>
      </c>
      <c r="AF1918" s="195"/>
      <c r="AG1918" s="195">
        <v>1</v>
      </c>
      <c r="AH1918" s="72"/>
      <c r="AQ1918" s="178" t="s">
        <v>824</v>
      </c>
      <c r="AR1918" s="53">
        <v>1.853</v>
      </c>
      <c r="AS1918" s="53">
        <v>9.0950000000000006</v>
      </c>
      <c r="AT1918" s="77"/>
      <c r="AU1918" s="276"/>
      <c r="AV1918" s="276">
        <v>10000</v>
      </c>
      <c r="AW1918" s="276"/>
      <c r="AX1918" s="95"/>
      <c r="AY1918" s="276">
        <v>90950</v>
      </c>
      <c r="AZ1918" s="95">
        <v>927.51164952252759</v>
      </c>
      <c r="BB1918" s="80" t="s">
        <v>3412</v>
      </c>
      <c r="BC1918" s="270"/>
      <c r="BD1918" s="72">
        <v>42.975299999999997</v>
      </c>
      <c r="BE1918" s="72"/>
      <c r="BF1918" s="72">
        <v>2.6214</v>
      </c>
      <c r="BG1918" s="72"/>
      <c r="BH1918" s="72">
        <v>12.473599999999999</v>
      </c>
      <c r="BI1918" s="72"/>
      <c r="BJ1918" s="72">
        <v>2.6214</v>
      </c>
      <c r="BK1918" s="72"/>
      <c r="BL1918" s="72"/>
      <c r="BM1918" s="72"/>
      <c r="BN1918" s="72">
        <v>6.4511700000000003</v>
      </c>
      <c r="BO1918" s="72"/>
      <c r="BP1918" s="72">
        <v>0.18515499999999999</v>
      </c>
      <c r="BQ1918" s="72"/>
      <c r="BR1918" s="72">
        <v>8.9069099999999999</v>
      </c>
      <c r="BS1918" s="72"/>
      <c r="BT1918" s="72"/>
      <c r="BU1918" s="72"/>
      <c r="BV1918" s="72"/>
      <c r="BW1918" s="72"/>
      <c r="BX1918" s="72">
        <v>13.974299999999999</v>
      </c>
      <c r="BY1918" s="72"/>
      <c r="BZ1918" s="72">
        <v>3.1183900000000002</v>
      </c>
      <c r="CA1918" s="72"/>
      <c r="CB1918" s="72">
        <v>3.3620199999999998</v>
      </c>
      <c r="CC1918" s="72"/>
      <c r="CD1918" s="72">
        <v>0.750363</v>
      </c>
      <c r="CE1918" s="72"/>
      <c r="CF1918" s="72"/>
      <c r="CG1918" s="72"/>
      <c r="CH1918" s="72"/>
      <c r="CI1918" s="72"/>
      <c r="CJ1918" s="72"/>
      <c r="CK1918" s="72"/>
      <c r="CL1918" s="72"/>
      <c r="CM1918" s="72"/>
      <c r="CN1918" s="72"/>
      <c r="CO1918" s="72"/>
      <c r="CP1918" s="72"/>
      <c r="CQ1918" s="72"/>
      <c r="CR1918" s="72"/>
      <c r="CS1918" s="72"/>
      <c r="CT1918" s="72"/>
      <c r="CU1918" s="72"/>
      <c r="CV1918" s="72"/>
      <c r="CW1918" s="72"/>
      <c r="CX1918" s="72"/>
      <c r="CY1918" s="72"/>
      <c r="CZ1918" s="72"/>
      <c r="DA1918" s="72"/>
      <c r="DB1918" s="72"/>
      <c r="DC1918" s="72"/>
      <c r="DD1918" s="72"/>
      <c r="DE1918" s="72"/>
      <c r="DF1918" s="72"/>
      <c r="DG1918" s="72"/>
      <c r="DH1918" s="78">
        <f t="shared" si="893"/>
        <v>97.440007999999992</v>
      </c>
      <c r="DJ1918" s="96">
        <f t="shared" si="868"/>
        <v>2.5599920000000083</v>
      </c>
      <c r="DK1918" s="87"/>
      <c r="DL1918" s="51" t="s">
        <v>3589</v>
      </c>
      <c r="DO1918" s="358"/>
      <c r="DP1918" s="72"/>
      <c r="DQ1918" s="374">
        <v>2.56</v>
      </c>
      <c r="DR1918" s="72"/>
      <c r="DU1918" s="52"/>
      <c r="DX1918" s="75">
        <f t="shared" si="869"/>
        <v>44.10436830013397</v>
      </c>
      <c r="DY1918" s="51">
        <f t="shared" si="870"/>
        <v>0</v>
      </c>
      <c r="DZ1918" s="75">
        <f t="shared" si="871"/>
        <v>2.6902707150845062</v>
      </c>
      <c r="EA1918" s="51">
        <f t="shared" si="872"/>
        <v>0</v>
      </c>
      <c r="EB1918" s="75">
        <f t="shared" si="873"/>
        <v>12.801312577888952</v>
      </c>
      <c r="EC1918" s="51">
        <f t="shared" si="874"/>
        <v>0</v>
      </c>
      <c r="ED1918" s="75">
        <f t="shared" si="875"/>
        <v>6.6206583234270688</v>
      </c>
      <c r="EE1918" s="51">
        <f t="shared" si="876"/>
        <v>0</v>
      </c>
      <c r="EF1918" s="75">
        <f t="shared" si="877"/>
        <v>0.19001948357803911</v>
      </c>
      <c r="EG1918" s="51">
        <f t="shared" si="878"/>
        <v>0</v>
      </c>
      <c r="EH1918" s="75">
        <f t="shared" si="879"/>
        <v>9.140916737198955</v>
      </c>
      <c r="EI1918" s="51">
        <f t="shared" si="880"/>
        <v>0</v>
      </c>
      <c r="EJ1918" s="75">
        <f t="shared" si="881"/>
        <v>14.341439709241405</v>
      </c>
      <c r="EK1918" s="51">
        <f t="shared" si="882"/>
        <v>0</v>
      </c>
      <c r="EL1918" s="75">
        <f t="shared" si="883"/>
        <v>3.2003178817473006</v>
      </c>
      <c r="EM1918" s="51">
        <f t="shared" si="884"/>
        <v>0</v>
      </c>
      <c r="EN1918" s="75">
        <f t="shared" si="885"/>
        <v>3.4503486493966626</v>
      </c>
      <c r="EO1918" s="51">
        <f t="shared" si="886"/>
        <v>0</v>
      </c>
      <c r="EP1918" s="75">
        <f t="shared" si="887"/>
        <v>0.77007690721864486</v>
      </c>
      <c r="EQ1918" s="51">
        <f t="shared" si="888"/>
        <v>0</v>
      </c>
      <c r="ER1918" s="51">
        <f t="shared" si="889"/>
        <v>100</v>
      </c>
      <c r="ES1918" s="51">
        <f t="shared" si="890"/>
        <v>0</v>
      </c>
    </row>
    <row r="1919" spans="1:149" x14ac:dyDescent="0.45">
      <c r="A1919" s="78" t="s">
        <v>1502</v>
      </c>
      <c r="B1919" s="174" t="s">
        <v>909</v>
      </c>
      <c r="C1919" s="51" t="s">
        <v>3593</v>
      </c>
      <c r="D1919" s="51" t="s">
        <v>3828</v>
      </c>
      <c r="E1919" s="78" t="s">
        <v>1121</v>
      </c>
      <c r="F1919" s="78">
        <v>7</v>
      </c>
      <c r="G1919" s="72" t="s">
        <v>3381</v>
      </c>
      <c r="H1919" s="78" t="s">
        <v>3153</v>
      </c>
      <c r="I1919" s="78">
        <v>0.66</v>
      </c>
      <c r="J1919" s="300">
        <v>1000</v>
      </c>
      <c r="K1919" s="78">
        <v>50</v>
      </c>
      <c r="L1919" s="300">
        <v>1450</v>
      </c>
      <c r="M1919" s="72">
        <v>5</v>
      </c>
      <c r="O1919" s="78" t="s">
        <v>3563</v>
      </c>
      <c r="P1919" s="72" t="s">
        <v>1374</v>
      </c>
      <c r="R1919" s="122">
        <v>1.1000000000000001</v>
      </c>
      <c r="AA1919" s="195"/>
      <c r="AB1919" s="195"/>
      <c r="AC1919" s="195"/>
      <c r="AD1919" s="72"/>
      <c r="AE1919" s="316">
        <v>0</v>
      </c>
      <c r="AF1919" s="195"/>
      <c r="AG1919" s="195">
        <v>1</v>
      </c>
      <c r="AH1919" s="72"/>
      <c r="AQ1919" s="178" t="s">
        <v>824</v>
      </c>
      <c r="AR1919" s="53">
        <v>1.851</v>
      </c>
      <c r="AS1919" s="53">
        <v>8.59</v>
      </c>
      <c r="AT1919" s="77"/>
      <c r="AU1919" s="276"/>
      <c r="AV1919" s="276">
        <v>10000</v>
      </c>
      <c r="AW1919" s="276"/>
      <c r="AX1919" s="95"/>
      <c r="AY1919" s="276">
        <v>85900</v>
      </c>
      <c r="AZ1919" s="95">
        <v>876.01155243524056</v>
      </c>
      <c r="BB1919" s="80" t="s">
        <v>3412</v>
      </c>
      <c r="BC1919" s="270"/>
      <c r="BD1919" s="72">
        <v>43.015000000000001</v>
      </c>
      <c r="BE1919" s="72"/>
      <c r="BF1919" s="72">
        <v>2.6238199999999998</v>
      </c>
      <c r="BG1919" s="72"/>
      <c r="BH1919" s="72">
        <v>12.485099999999999</v>
      </c>
      <c r="BI1919" s="72"/>
      <c r="BJ1919" s="72">
        <v>2.6238199999999998</v>
      </c>
      <c r="BK1919" s="72"/>
      <c r="BL1919" s="72"/>
      <c r="BM1919" s="72"/>
      <c r="BN1919" s="72">
        <v>6.4571300000000003</v>
      </c>
      <c r="BO1919" s="72"/>
      <c r="BP1919" s="72">
        <v>0.18532599999999999</v>
      </c>
      <c r="BQ1919" s="72"/>
      <c r="BR1919" s="72">
        <v>8.9151299999999996</v>
      </c>
      <c r="BS1919" s="72"/>
      <c r="BT1919" s="72"/>
      <c r="BU1919" s="72"/>
      <c r="BV1919" s="72"/>
      <c r="BW1919" s="72"/>
      <c r="BX1919" s="72">
        <v>13.9872</v>
      </c>
      <c r="BY1919" s="72"/>
      <c r="BZ1919" s="72">
        <v>3.12127</v>
      </c>
      <c r="CA1919" s="72"/>
      <c r="CB1919" s="72">
        <v>3.3651200000000001</v>
      </c>
      <c r="CC1919" s="72"/>
      <c r="CD1919" s="72">
        <v>0.75105599999999995</v>
      </c>
      <c r="CE1919" s="72"/>
      <c r="CF1919" s="72"/>
      <c r="CG1919" s="72"/>
      <c r="CH1919" s="72"/>
      <c r="CI1919" s="72"/>
      <c r="CJ1919" s="72"/>
      <c r="CK1919" s="72"/>
      <c r="CL1919" s="72"/>
      <c r="CM1919" s="72"/>
      <c r="CN1919" s="72"/>
      <c r="CO1919" s="72"/>
      <c r="CP1919" s="72"/>
      <c r="CQ1919" s="72"/>
      <c r="CR1919" s="72"/>
      <c r="CS1919" s="72"/>
      <c r="CT1919" s="72"/>
      <c r="CU1919" s="72"/>
      <c r="CV1919" s="72"/>
      <c r="CW1919" s="72"/>
      <c r="CX1919" s="72"/>
      <c r="CY1919" s="72"/>
      <c r="CZ1919" s="72"/>
      <c r="DA1919" s="72"/>
      <c r="DB1919" s="72"/>
      <c r="DC1919" s="72"/>
      <c r="DD1919" s="72"/>
      <c r="DE1919" s="72"/>
      <c r="DF1919" s="72"/>
      <c r="DG1919" s="72"/>
      <c r="DH1919" s="78">
        <f t="shared" si="893"/>
        <v>97.529972000000015</v>
      </c>
      <c r="DJ1919" s="96">
        <f t="shared" si="868"/>
        <v>2.470027999999985</v>
      </c>
      <c r="DK1919" s="87"/>
      <c r="DL1919" s="51" t="s">
        <v>3589</v>
      </c>
      <c r="DO1919" s="358"/>
      <c r="DP1919" s="72"/>
      <c r="DQ1919" s="374">
        <v>2.4700000000000002</v>
      </c>
      <c r="DR1919" s="72"/>
      <c r="DU1919" s="52"/>
      <c r="DX1919" s="75">
        <f t="shared" si="869"/>
        <v>44.104390802039802</v>
      </c>
      <c r="DY1919" s="51">
        <f t="shared" si="870"/>
        <v>0</v>
      </c>
      <c r="DZ1919" s="75">
        <f t="shared" si="871"/>
        <v>2.6902704329700819</v>
      </c>
      <c r="EA1919" s="51">
        <f t="shared" si="872"/>
        <v>0</v>
      </c>
      <c r="EB1919" s="75">
        <f t="shared" si="873"/>
        <v>12.801295585320169</v>
      </c>
      <c r="EC1919" s="51">
        <f t="shared" si="874"/>
        <v>0</v>
      </c>
      <c r="ED1919" s="75">
        <f t="shared" si="875"/>
        <v>6.62066221038185</v>
      </c>
      <c r="EE1919" s="51">
        <f t="shared" si="876"/>
        <v>0</v>
      </c>
      <c r="EF1919" s="75">
        <f t="shared" si="877"/>
        <v>0.1900195357382036</v>
      </c>
      <c r="EG1919" s="51">
        <f t="shared" si="878"/>
        <v>0</v>
      </c>
      <c r="EH1919" s="75">
        <f t="shared" si="879"/>
        <v>9.1409131133555519</v>
      </c>
      <c r="EI1919" s="51">
        <f t="shared" si="880"/>
        <v>0</v>
      </c>
      <c r="EJ1919" s="75">
        <f t="shared" si="881"/>
        <v>14.341437522405931</v>
      </c>
      <c r="EK1919" s="51">
        <f t="shared" si="882"/>
        <v>0</v>
      </c>
      <c r="EL1919" s="75">
        <f t="shared" si="883"/>
        <v>3.2003187697008659</v>
      </c>
      <c r="EM1919" s="51">
        <f t="shared" si="884"/>
        <v>0</v>
      </c>
      <c r="EN1919" s="75">
        <f t="shared" si="885"/>
        <v>3.450344474619556</v>
      </c>
      <c r="EO1919" s="51">
        <f t="shared" si="886"/>
        <v>0</v>
      </c>
      <c r="EP1919" s="75">
        <f t="shared" si="887"/>
        <v>0.77007712049789157</v>
      </c>
      <c r="EQ1919" s="51">
        <f t="shared" si="888"/>
        <v>0</v>
      </c>
      <c r="ER1919" s="51">
        <f t="shared" si="889"/>
        <v>100</v>
      </c>
      <c r="ES1919" s="51">
        <f t="shared" si="890"/>
        <v>0</v>
      </c>
    </row>
    <row r="1920" spans="1:149" x14ac:dyDescent="0.45">
      <c r="A1920" s="78" t="s">
        <v>1502</v>
      </c>
      <c r="B1920" s="174" t="s">
        <v>909</v>
      </c>
      <c r="C1920" s="51" t="s">
        <v>3593</v>
      </c>
      <c r="D1920" s="51" t="s">
        <v>3828</v>
      </c>
      <c r="E1920" s="78" t="s">
        <v>1121</v>
      </c>
      <c r="F1920" s="78">
        <v>8</v>
      </c>
      <c r="G1920" s="72" t="s">
        <v>3381</v>
      </c>
      <c r="H1920" s="78" t="s">
        <v>3153</v>
      </c>
      <c r="I1920" s="78">
        <v>1</v>
      </c>
      <c r="J1920" s="300">
        <v>1500</v>
      </c>
      <c r="K1920" s="78">
        <v>50</v>
      </c>
      <c r="L1920" s="300">
        <v>1300</v>
      </c>
      <c r="M1920" s="72">
        <v>5</v>
      </c>
      <c r="O1920" s="78" t="s">
        <v>3564</v>
      </c>
      <c r="P1920" s="72" t="s">
        <v>1374</v>
      </c>
      <c r="R1920" s="122">
        <v>1.17</v>
      </c>
      <c r="AA1920" s="195"/>
      <c r="AB1920" s="195"/>
      <c r="AC1920" s="195"/>
      <c r="AD1920" s="72"/>
      <c r="AE1920" s="316">
        <v>0</v>
      </c>
      <c r="AF1920" s="195"/>
      <c r="AG1920" s="195">
        <v>1</v>
      </c>
      <c r="AH1920" s="72"/>
      <c r="AQ1920" s="178" t="s">
        <v>824</v>
      </c>
      <c r="AR1920" s="53">
        <v>2.988</v>
      </c>
      <c r="AS1920" s="53">
        <v>31.9</v>
      </c>
      <c r="AT1920" s="77"/>
      <c r="AU1920" s="276"/>
      <c r="AV1920" s="276">
        <v>15000</v>
      </c>
      <c r="AW1920" s="276"/>
      <c r="AX1920" s="95"/>
      <c r="AY1920" s="276">
        <v>478500</v>
      </c>
      <c r="AZ1920" s="95">
        <v>4827.3459581844763</v>
      </c>
      <c r="BB1920" s="80" t="s">
        <v>3412</v>
      </c>
      <c r="BC1920" s="270"/>
      <c r="BD1920" s="72">
        <v>42.110900000000001</v>
      </c>
      <c r="BE1920" s="72"/>
      <c r="BF1920" s="72">
        <v>2.56867</v>
      </c>
      <c r="BG1920" s="72"/>
      <c r="BH1920" s="72">
        <v>12.2227</v>
      </c>
      <c r="BI1920" s="72"/>
      <c r="BJ1920" s="72">
        <v>2.56867</v>
      </c>
      <c r="BK1920" s="72"/>
      <c r="BL1920" s="72"/>
      <c r="BM1920" s="72"/>
      <c r="BN1920" s="72">
        <v>6.3214100000000002</v>
      </c>
      <c r="BO1920" s="72"/>
      <c r="BP1920" s="72">
        <v>0.18143000000000001</v>
      </c>
      <c r="BQ1920" s="72"/>
      <c r="BR1920" s="72">
        <v>8.7277500000000003</v>
      </c>
      <c r="BS1920" s="72"/>
      <c r="BT1920" s="72"/>
      <c r="BU1920" s="72"/>
      <c r="BV1920" s="72"/>
      <c r="BW1920" s="72"/>
      <c r="BX1920" s="72">
        <v>13.693199999999999</v>
      </c>
      <c r="BY1920" s="72"/>
      <c r="BZ1920" s="72">
        <v>3.0556700000000001</v>
      </c>
      <c r="CA1920" s="72"/>
      <c r="CB1920" s="72">
        <v>3.2943899999999999</v>
      </c>
      <c r="CC1920" s="72"/>
      <c r="CD1920" s="72">
        <v>0.73526999999999998</v>
      </c>
      <c r="CE1920" s="72"/>
      <c r="CF1920" s="72"/>
      <c r="CG1920" s="72"/>
      <c r="CH1920" s="72"/>
      <c r="CI1920" s="72"/>
      <c r="CJ1920" s="72"/>
      <c r="CK1920" s="72"/>
      <c r="CL1920" s="72"/>
      <c r="CM1920" s="72"/>
      <c r="CN1920" s="72"/>
      <c r="CO1920" s="72"/>
      <c r="CP1920" s="72"/>
      <c r="CQ1920" s="72"/>
      <c r="CR1920" s="72"/>
      <c r="CS1920" s="72"/>
      <c r="CT1920" s="72"/>
      <c r="CU1920" s="72"/>
      <c r="CV1920" s="72"/>
      <c r="CW1920" s="72"/>
      <c r="CX1920" s="72"/>
      <c r="CY1920" s="72"/>
      <c r="CZ1920" s="72"/>
      <c r="DA1920" s="72"/>
      <c r="DB1920" s="72"/>
      <c r="DC1920" s="72"/>
      <c r="DD1920" s="72"/>
      <c r="DE1920" s="72"/>
      <c r="DF1920" s="72"/>
      <c r="DG1920" s="72"/>
      <c r="DH1920" s="78">
        <f t="shared" si="893"/>
        <v>95.480060000000023</v>
      </c>
      <c r="DJ1920" s="96">
        <f t="shared" si="868"/>
        <v>4.519939999999977</v>
      </c>
      <c r="DK1920" s="87"/>
      <c r="DL1920" s="51" t="s">
        <v>3589</v>
      </c>
      <c r="DO1920" s="358"/>
      <c r="DP1920" s="72"/>
      <c r="DQ1920" s="374">
        <v>4.5199999999999996</v>
      </c>
      <c r="DR1920" s="72"/>
      <c r="DU1920" s="52"/>
      <c r="DX1920" s="75">
        <f t="shared" si="869"/>
        <v>44.104392058404649</v>
      </c>
      <c r="DY1920" s="51">
        <f t="shared" si="870"/>
        <v>0</v>
      </c>
      <c r="DZ1920" s="75">
        <f t="shared" si="871"/>
        <v>2.6902685230822012</v>
      </c>
      <c r="EA1920" s="51">
        <f t="shared" si="872"/>
        <v>0</v>
      </c>
      <c r="EB1920" s="75">
        <f t="shared" si="873"/>
        <v>12.801311603700288</v>
      </c>
      <c r="EC1920" s="51">
        <f t="shared" si="874"/>
        <v>0</v>
      </c>
      <c r="ED1920" s="75">
        <f t="shared" si="875"/>
        <v>6.6206598529577789</v>
      </c>
      <c r="EE1920" s="51">
        <f t="shared" si="876"/>
        <v>0</v>
      </c>
      <c r="EF1920" s="75">
        <f t="shared" si="877"/>
        <v>0.19001873270712227</v>
      </c>
      <c r="EG1920" s="51">
        <f t="shared" si="878"/>
        <v>0</v>
      </c>
      <c r="EH1920" s="75">
        <f t="shared" si="879"/>
        <v>9.1409138201211846</v>
      </c>
      <c r="EI1920" s="51">
        <f t="shared" si="880"/>
        <v>0</v>
      </c>
      <c r="EJ1920" s="75">
        <f t="shared" si="881"/>
        <v>14.341423748581636</v>
      </c>
      <c r="EK1920" s="51">
        <f t="shared" si="882"/>
        <v>0</v>
      </c>
      <c r="EL1920" s="75">
        <f t="shared" si="883"/>
        <v>3.2003226642295775</v>
      </c>
      <c r="EM1920" s="51">
        <f t="shared" si="884"/>
        <v>0</v>
      </c>
      <c r="EN1920" s="75">
        <f t="shared" si="885"/>
        <v>3.4503434539106896</v>
      </c>
      <c r="EO1920" s="51">
        <f t="shared" si="886"/>
        <v>0</v>
      </c>
      <c r="EP1920" s="75">
        <f t="shared" si="887"/>
        <v>0.77007701922265215</v>
      </c>
      <c r="EQ1920" s="51">
        <f t="shared" si="888"/>
        <v>0</v>
      </c>
      <c r="ER1920" s="51">
        <f t="shared" si="889"/>
        <v>100</v>
      </c>
      <c r="ES1920" s="51">
        <f t="shared" si="890"/>
        <v>0</v>
      </c>
    </row>
    <row r="1921" spans="1:149" x14ac:dyDescent="0.45">
      <c r="A1921" s="78" t="s">
        <v>1502</v>
      </c>
      <c r="B1921" s="174" t="s">
        <v>909</v>
      </c>
      <c r="C1921" s="51" t="s">
        <v>3593</v>
      </c>
      <c r="D1921" s="51" t="s">
        <v>3828</v>
      </c>
      <c r="E1921" s="78" t="s">
        <v>1121</v>
      </c>
      <c r="F1921" s="78">
        <v>9</v>
      </c>
      <c r="G1921" s="72" t="s">
        <v>3381</v>
      </c>
      <c r="H1921" s="78" t="s">
        <v>3153</v>
      </c>
      <c r="I1921" s="78">
        <v>1</v>
      </c>
      <c r="J1921" s="300">
        <v>1500</v>
      </c>
      <c r="K1921" s="78">
        <v>50</v>
      </c>
      <c r="L1921" s="300">
        <v>1350</v>
      </c>
      <c r="M1921" s="72">
        <v>5</v>
      </c>
      <c r="O1921" s="78" t="s">
        <v>3565</v>
      </c>
      <c r="P1921" s="72" t="s">
        <v>1374</v>
      </c>
      <c r="R1921" s="122">
        <v>1.1599999999999999</v>
      </c>
      <c r="AA1921" s="195"/>
      <c r="AB1921" s="195"/>
      <c r="AC1921" s="195"/>
      <c r="AD1921" s="72"/>
      <c r="AE1921" s="316">
        <v>0</v>
      </c>
      <c r="AF1921" s="195"/>
      <c r="AG1921" s="195">
        <v>1</v>
      </c>
      <c r="AH1921" s="72"/>
      <c r="AQ1921" s="178" t="s">
        <v>824</v>
      </c>
      <c r="AR1921" s="53">
        <v>2.95</v>
      </c>
      <c r="AS1921" s="53">
        <v>29.02</v>
      </c>
      <c r="AT1921" s="77"/>
      <c r="AU1921" s="276"/>
      <c r="AV1921" s="276">
        <v>15000</v>
      </c>
      <c r="AW1921" s="276"/>
      <c r="AX1921" s="95"/>
      <c r="AY1921" s="276">
        <v>435300</v>
      </c>
      <c r="AZ1921" s="95">
        <v>4391.5228748123354</v>
      </c>
      <c r="BB1921" s="80" t="s">
        <v>3412</v>
      </c>
      <c r="BC1921" s="270"/>
      <c r="BD1921" s="72">
        <v>42.040300000000002</v>
      </c>
      <c r="BE1921" s="72"/>
      <c r="BF1921" s="72">
        <v>2.5643600000000002</v>
      </c>
      <c r="BG1921" s="72"/>
      <c r="BH1921" s="72">
        <v>12.202199999999999</v>
      </c>
      <c r="BI1921" s="72"/>
      <c r="BJ1921" s="72">
        <v>2.5643600000000002</v>
      </c>
      <c r="BK1921" s="72"/>
      <c r="BL1921" s="72"/>
      <c r="BM1921" s="72"/>
      <c r="BN1921" s="72">
        <v>6.31081</v>
      </c>
      <c r="BO1921" s="72"/>
      <c r="BP1921" s="72">
        <v>0.18112600000000001</v>
      </c>
      <c r="BQ1921" s="72"/>
      <c r="BR1921" s="72">
        <v>8.71312</v>
      </c>
      <c r="BS1921" s="72"/>
      <c r="BT1921" s="72"/>
      <c r="BU1921" s="72"/>
      <c r="BV1921" s="72"/>
      <c r="BW1921" s="72"/>
      <c r="BX1921" s="72">
        <v>13.670299999999999</v>
      </c>
      <c r="BY1921" s="72"/>
      <c r="BZ1921" s="72">
        <v>3.0505399999999998</v>
      </c>
      <c r="CA1921" s="72"/>
      <c r="CB1921" s="72">
        <v>3.2888700000000002</v>
      </c>
      <c r="CC1921" s="72"/>
      <c r="CD1921" s="72">
        <v>0.73403700000000005</v>
      </c>
      <c r="CE1921" s="72"/>
      <c r="CF1921" s="72"/>
      <c r="CG1921" s="72"/>
      <c r="CH1921" s="72"/>
      <c r="CI1921" s="72"/>
      <c r="CJ1921" s="72"/>
      <c r="CK1921" s="72"/>
      <c r="CL1921" s="72"/>
      <c r="CM1921" s="72"/>
      <c r="CN1921" s="72"/>
      <c r="CO1921" s="72"/>
      <c r="CP1921" s="72"/>
      <c r="CQ1921" s="72"/>
      <c r="CR1921" s="72"/>
      <c r="CS1921" s="72"/>
      <c r="CT1921" s="72"/>
      <c r="CU1921" s="72"/>
      <c r="CV1921" s="72"/>
      <c r="CW1921" s="72"/>
      <c r="CX1921" s="72"/>
      <c r="CY1921" s="72"/>
      <c r="CZ1921" s="72"/>
      <c r="DA1921" s="72"/>
      <c r="DB1921" s="72"/>
      <c r="DC1921" s="72"/>
      <c r="DD1921" s="72"/>
      <c r="DE1921" s="72"/>
      <c r="DF1921" s="72"/>
      <c r="DG1921" s="72"/>
      <c r="DH1921" s="78">
        <f t="shared" si="893"/>
        <v>95.320023000000006</v>
      </c>
      <c r="DJ1921" s="96">
        <f t="shared" si="868"/>
        <v>4.6799769999999938</v>
      </c>
      <c r="DK1921" s="87"/>
      <c r="DL1921" s="51" t="s">
        <v>3589</v>
      </c>
      <c r="DO1921" s="358"/>
      <c r="DP1921" s="72"/>
      <c r="DQ1921" s="374">
        <v>4.68</v>
      </c>
      <c r="DR1921" s="72"/>
      <c r="DU1921" s="52"/>
      <c r="DX1921" s="75">
        <f t="shared" si="869"/>
        <v>44.104374586649023</v>
      </c>
      <c r="DY1921" s="51">
        <f t="shared" si="870"/>
        <v>0</v>
      </c>
      <c r="DZ1921" s="75">
        <f t="shared" si="871"/>
        <v>2.6902637234991018</v>
      </c>
      <c r="EA1921" s="51">
        <f t="shared" si="872"/>
        <v>0</v>
      </c>
      <c r="EB1921" s="75">
        <f t="shared" si="873"/>
        <v>12.80129779238513</v>
      </c>
      <c r="EC1921" s="51">
        <f t="shared" si="874"/>
        <v>0</v>
      </c>
      <c r="ED1921" s="75">
        <f t="shared" si="875"/>
        <v>6.620655137693368</v>
      </c>
      <c r="EE1921" s="51">
        <f t="shared" si="876"/>
        <v>0</v>
      </c>
      <c r="EF1921" s="75">
        <f t="shared" si="877"/>
        <v>0.19001883790984817</v>
      </c>
      <c r="EG1921" s="51">
        <f t="shared" si="878"/>
        <v>0</v>
      </c>
      <c r="EH1921" s="75">
        <f t="shared" si="879"/>
        <v>9.1409126076270457</v>
      </c>
      <c r="EI1921" s="51">
        <f t="shared" si="880"/>
        <v>0</v>
      </c>
      <c r="EJ1921" s="75">
        <f t="shared" si="881"/>
        <v>14.341477865568706</v>
      </c>
      <c r="EK1921" s="51">
        <f t="shared" si="882"/>
        <v>0</v>
      </c>
      <c r="EL1921" s="75">
        <f t="shared" si="883"/>
        <v>3.2003139571210553</v>
      </c>
      <c r="EM1921" s="51">
        <f t="shared" si="884"/>
        <v>0</v>
      </c>
      <c r="EN1921" s="75">
        <f t="shared" si="885"/>
        <v>3.4503453697236308</v>
      </c>
      <c r="EO1921" s="51">
        <f t="shared" si="886"/>
        <v>0</v>
      </c>
      <c r="EP1921" s="75">
        <f t="shared" si="887"/>
        <v>0.77007639832399111</v>
      </c>
      <c r="EQ1921" s="51">
        <f t="shared" si="888"/>
        <v>0</v>
      </c>
      <c r="ER1921" s="51">
        <f t="shared" si="889"/>
        <v>100</v>
      </c>
      <c r="ES1921" s="51">
        <f t="shared" si="890"/>
        <v>0</v>
      </c>
    </row>
    <row r="1922" spans="1:149" x14ac:dyDescent="0.45">
      <c r="A1922" s="78" t="s">
        <v>1502</v>
      </c>
      <c r="B1922" s="174" t="s">
        <v>909</v>
      </c>
      <c r="C1922" s="51" t="s">
        <v>3593</v>
      </c>
      <c r="D1922" s="51" t="s">
        <v>3828</v>
      </c>
      <c r="E1922" s="78" t="s">
        <v>1121</v>
      </c>
      <c r="F1922" s="78">
        <v>10</v>
      </c>
      <c r="G1922" s="72" t="s">
        <v>3381</v>
      </c>
      <c r="H1922" s="78" t="s">
        <v>3153</v>
      </c>
      <c r="I1922" s="78">
        <v>1</v>
      </c>
      <c r="J1922" s="300">
        <v>1500</v>
      </c>
      <c r="K1922" s="78">
        <v>50</v>
      </c>
      <c r="L1922" s="300">
        <v>1400</v>
      </c>
      <c r="M1922" s="72">
        <v>5</v>
      </c>
      <c r="O1922" s="78" t="s">
        <v>3566</v>
      </c>
      <c r="P1922" s="72" t="s">
        <v>1374</v>
      </c>
      <c r="R1922" s="122">
        <v>1.21</v>
      </c>
      <c r="AA1922" s="195"/>
      <c r="AB1922" s="195"/>
      <c r="AC1922" s="195"/>
      <c r="AD1922" s="72"/>
      <c r="AE1922" s="316">
        <v>0</v>
      </c>
      <c r="AF1922" s="195"/>
      <c r="AG1922" s="195">
        <v>1</v>
      </c>
      <c r="AH1922" s="72"/>
      <c r="AQ1922" s="178" t="s">
        <v>824</v>
      </c>
      <c r="AR1922" s="53">
        <v>2.9119999999999999</v>
      </c>
      <c r="AS1922" s="53">
        <v>26.52</v>
      </c>
      <c r="AT1922" s="77"/>
      <c r="AU1922" s="276"/>
      <c r="AV1922" s="276">
        <v>15000</v>
      </c>
      <c r="AW1922" s="276"/>
      <c r="AX1922" s="95"/>
      <c r="AY1922" s="276">
        <v>397800</v>
      </c>
      <c r="AZ1922" s="95">
        <v>4013.2042260517969</v>
      </c>
      <c r="BB1922" s="80" t="s">
        <v>3412</v>
      </c>
      <c r="BC1922" s="270"/>
      <c r="BD1922" s="72">
        <v>42.3446</v>
      </c>
      <c r="BE1922" s="72"/>
      <c r="BF1922" s="72">
        <v>2.5829300000000002</v>
      </c>
      <c r="BG1922" s="72"/>
      <c r="BH1922" s="72">
        <v>12.2905</v>
      </c>
      <c r="BI1922" s="72"/>
      <c r="BJ1922" s="72">
        <v>2.5829300000000002</v>
      </c>
      <c r="BK1922" s="72"/>
      <c r="BL1922" s="72"/>
      <c r="BM1922" s="72"/>
      <c r="BN1922" s="72">
        <v>6.3564999999999996</v>
      </c>
      <c r="BO1922" s="72"/>
      <c r="BP1922" s="72">
        <v>0.18243699999999999</v>
      </c>
      <c r="BQ1922" s="72"/>
      <c r="BR1922" s="72">
        <v>8.7761899999999997</v>
      </c>
      <c r="BS1922" s="72"/>
      <c r="BT1922" s="72"/>
      <c r="BU1922" s="72"/>
      <c r="BV1922" s="72"/>
      <c r="BW1922" s="72"/>
      <c r="BX1922" s="72">
        <v>13.7692</v>
      </c>
      <c r="BY1922" s="72"/>
      <c r="BZ1922" s="72">
        <v>3.0726300000000002</v>
      </c>
      <c r="CA1922" s="72"/>
      <c r="CB1922" s="72">
        <v>3.3126799999999998</v>
      </c>
      <c r="CC1922" s="72"/>
      <c r="CD1922" s="72">
        <v>0.73935099999999998</v>
      </c>
      <c r="CE1922" s="72"/>
      <c r="CF1922" s="72"/>
      <c r="CG1922" s="72"/>
      <c r="CH1922" s="72"/>
      <c r="CI1922" s="72"/>
      <c r="CJ1922" s="72"/>
      <c r="CK1922" s="72"/>
      <c r="CL1922" s="72"/>
      <c r="CM1922" s="72"/>
      <c r="CN1922" s="72"/>
      <c r="CO1922" s="72"/>
      <c r="CP1922" s="72"/>
      <c r="CQ1922" s="72"/>
      <c r="CR1922" s="72"/>
      <c r="CS1922" s="72"/>
      <c r="CT1922" s="72"/>
      <c r="CU1922" s="72"/>
      <c r="CV1922" s="72"/>
      <c r="CW1922" s="72"/>
      <c r="CX1922" s="72"/>
      <c r="CY1922" s="72"/>
      <c r="CZ1922" s="72"/>
      <c r="DA1922" s="72"/>
      <c r="DB1922" s="72"/>
      <c r="DC1922" s="72"/>
      <c r="DD1922" s="72"/>
      <c r="DE1922" s="72"/>
      <c r="DF1922" s="72"/>
      <c r="DG1922" s="72"/>
      <c r="DH1922" s="78">
        <f t="shared" si="893"/>
        <v>96.009947999999994</v>
      </c>
      <c r="DJ1922" s="96">
        <f t="shared" si="868"/>
        <v>3.9900520000000057</v>
      </c>
      <c r="DK1922" s="87"/>
      <c r="DL1922" s="51" t="s">
        <v>3589</v>
      </c>
      <c r="DO1922" s="358"/>
      <c r="DP1922" s="72"/>
      <c r="DQ1922" s="374">
        <v>3.99</v>
      </c>
      <c r="DR1922" s="72"/>
      <c r="DU1922" s="52"/>
      <c r="DX1922" s="75">
        <f t="shared" si="869"/>
        <v>44.104388016125164</v>
      </c>
      <c r="DY1922" s="51">
        <f t="shared" si="870"/>
        <v>0</v>
      </c>
      <c r="DZ1922" s="75">
        <f t="shared" si="871"/>
        <v>2.6902733037622313</v>
      </c>
      <c r="EA1922" s="51">
        <f t="shared" si="872"/>
        <v>0</v>
      </c>
      <c r="EB1922" s="75">
        <f t="shared" si="873"/>
        <v>12.801277634271816</v>
      </c>
      <c r="EC1922" s="51">
        <f t="shared" si="874"/>
        <v>0</v>
      </c>
      <c r="ED1922" s="75">
        <f t="shared" si="875"/>
        <v>6.6206680999348109</v>
      </c>
      <c r="EE1922" s="51">
        <f t="shared" si="876"/>
        <v>0</v>
      </c>
      <c r="EF1922" s="75">
        <f t="shared" si="877"/>
        <v>0.19001885096323559</v>
      </c>
      <c r="EG1922" s="51">
        <f t="shared" si="878"/>
        <v>0</v>
      </c>
      <c r="EH1922" s="75">
        <f t="shared" si="879"/>
        <v>9.1409173557723413</v>
      </c>
      <c r="EI1922" s="51">
        <f t="shared" si="880"/>
        <v>0</v>
      </c>
      <c r="EJ1922" s="75">
        <f t="shared" si="881"/>
        <v>14.341430535927383</v>
      </c>
      <c r="EK1922" s="51">
        <f t="shared" si="882"/>
        <v>0</v>
      </c>
      <c r="EL1922" s="75">
        <f t="shared" si="883"/>
        <v>3.2003246163616299</v>
      </c>
      <c r="EM1922" s="51">
        <f t="shared" si="884"/>
        <v>0</v>
      </c>
      <c r="EN1922" s="75">
        <f t="shared" si="885"/>
        <v>3.4503507907326441</v>
      </c>
      <c r="EO1922" s="51">
        <f t="shared" si="886"/>
        <v>0</v>
      </c>
      <c r="EP1922" s="75">
        <f t="shared" si="887"/>
        <v>0.77007749238651813</v>
      </c>
      <c r="EQ1922" s="51">
        <f t="shared" si="888"/>
        <v>0</v>
      </c>
      <c r="ER1922" s="51">
        <f t="shared" si="889"/>
        <v>100</v>
      </c>
      <c r="ES1922" s="51">
        <f t="shared" si="890"/>
        <v>0</v>
      </c>
    </row>
    <row r="1923" spans="1:149" x14ac:dyDescent="0.45">
      <c r="A1923" s="78" t="s">
        <v>1502</v>
      </c>
      <c r="B1923" s="174" t="s">
        <v>909</v>
      </c>
      <c r="C1923" s="51" t="s">
        <v>3593</v>
      </c>
      <c r="D1923" s="51" t="s">
        <v>3828</v>
      </c>
      <c r="E1923" s="78" t="s">
        <v>1121</v>
      </c>
      <c r="F1923" s="78">
        <v>11</v>
      </c>
      <c r="G1923" s="72" t="s">
        <v>3381</v>
      </c>
      <c r="H1923" s="78" t="s">
        <v>3153</v>
      </c>
      <c r="I1923" s="78">
        <v>0.66</v>
      </c>
      <c r="J1923" s="300">
        <v>1500</v>
      </c>
      <c r="K1923" s="78">
        <v>50</v>
      </c>
      <c r="L1923" s="300">
        <v>1500</v>
      </c>
      <c r="M1923" s="72">
        <v>5</v>
      </c>
      <c r="O1923" s="78" t="s">
        <v>3515</v>
      </c>
      <c r="P1923" s="72" t="s">
        <v>1374</v>
      </c>
      <c r="R1923" s="122">
        <v>1.2</v>
      </c>
      <c r="AA1923" s="195"/>
      <c r="AB1923" s="195"/>
      <c r="AC1923" s="195"/>
      <c r="AD1923" s="72"/>
      <c r="AE1923" s="316">
        <v>0</v>
      </c>
      <c r="AF1923" s="195"/>
      <c r="AG1923" s="195">
        <v>1</v>
      </c>
      <c r="AH1923" s="72"/>
      <c r="AQ1923" s="178" t="s">
        <v>824</v>
      </c>
      <c r="AR1923" s="53">
        <v>2.835</v>
      </c>
      <c r="AS1923" s="53">
        <v>22.48</v>
      </c>
      <c r="AT1923" s="77"/>
      <c r="AU1923" s="276"/>
      <c r="AV1923" s="276">
        <v>15000</v>
      </c>
      <c r="AW1923" s="276"/>
      <c r="AX1923" s="95"/>
      <c r="AY1923" s="276">
        <v>337200</v>
      </c>
      <c r="AZ1923" s="95">
        <v>3401.8412896547661</v>
      </c>
      <c r="BB1923" s="80" t="s">
        <v>3412</v>
      </c>
      <c r="BC1923" s="270"/>
      <c r="BD1923" s="72">
        <v>42.5167</v>
      </c>
      <c r="BE1923" s="72"/>
      <c r="BF1923" s="72">
        <v>2.5934200000000001</v>
      </c>
      <c r="BG1923" s="72"/>
      <c r="BH1923" s="72">
        <v>12.340400000000001</v>
      </c>
      <c r="BI1923" s="72"/>
      <c r="BJ1923" s="72">
        <v>2.5934200000000001</v>
      </c>
      <c r="BK1923" s="72"/>
      <c r="BL1923" s="72"/>
      <c r="BM1923" s="72"/>
      <c r="BN1923" s="72">
        <v>6.38232</v>
      </c>
      <c r="BO1923" s="72"/>
      <c r="BP1923" s="72">
        <v>0.18317800000000001</v>
      </c>
      <c r="BQ1923" s="72"/>
      <c r="BR1923" s="72">
        <v>8.8118400000000001</v>
      </c>
      <c r="BS1923" s="72"/>
      <c r="BT1923" s="72"/>
      <c r="BU1923" s="72"/>
      <c r="BV1923" s="72"/>
      <c r="BW1923" s="72"/>
      <c r="BX1923" s="72">
        <v>13.825100000000001</v>
      </c>
      <c r="BY1923" s="72"/>
      <c r="BZ1923" s="72">
        <v>3.0851099999999998</v>
      </c>
      <c r="CA1923" s="72"/>
      <c r="CB1923" s="72">
        <v>3.32613</v>
      </c>
      <c r="CC1923" s="72"/>
      <c r="CD1923" s="72">
        <v>0.74235399999999996</v>
      </c>
      <c r="CE1923" s="72"/>
      <c r="CF1923" s="72"/>
      <c r="CG1923" s="72"/>
      <c r="CH1923" s="72"/>
      <c r="CI1923" s="72"/>
      <c r="CJ1923" s="72"/>
      <c r="CK1923" s="72"/>
      <c r="CL1923" s="72"/>
      <c r="CM1923" s="72"/>
      <c r="CN1923" s="72"/>
      <c r="CO1923" s="72"/>
      <c r="CP1923" s="72"/>
      <c r="CQ1923" s="72"/>
      <c r="CR1923" s="72"/>
      <c r="CS1923" s="72"/>
      <c r="CT1923" s="72"/>
      <c r="CU1923" s="72"/>
      <c r="CV1923" s="72"/>
      <c r="CW1923" s="72"/>
      <c r="CX1923" s="72"/>
      <c r="CY1923" s="72"/>
      <c r="CZ1923" s="72"/>
      <c r="DA1923" s="72"/>
      <c r="DB1923" s="72"/>
      <c r="DC1923" s="72"/>
      <c r="DD1923" s="72"/>
      <c r="DE1923" s="72"/>
      <c r="DF1923" s="72"/>
      <c r="DG1923" s="72"/>
      <c r="DH1923" s="78">
        <f t="shared" si="893"/>
        <v>96.399972000000034</v>
      </c>
      <c r="DJ1923" s="96">
        <f t="shared" ref="DJ1923:DJ1986" si="894">IF(AND(DH1923&lt;100, DH1923&gt;0), 100-DH1923, 0)</f>
        <v>3.6000279999999663</v>
      </c>
      <c r="DK1923" s="87"/>
      <c r="DL1923" s="51" t="s">
        <v>3589</v>
      </c>
      <c r="DO1923" s="358"/>
      <c r="DP1923" s="72"/>
      <c r="DQ1923" s="374">
        <v>3.6</v>
      </c>
      <c r="DR1923" s="72"/>
      <c r="DU1923" s="52"/>
      <c r="DX1923" s="75">
        <f t="shared" si="869"/>
        <v>44.104473391340804</v>
      </c>
      <c r="DY1923" s="51">
        <f t="shared" si="870"/>
        <v>0</v>
      </c>
      <c r="DZ1923" s="75">
        <f t="shared" si="871"/>
        <v>2.6902704909499344</v>
      </c>
      <c r="EA1923" s="51">
        <f t="shared" si="872"/>
        <v>0</v>
      </c>
      <c r="EB1923" s="75">
        <f t="shared" si="873"/>
        <v>12.801248531482972</v>
      </c>
      <c r="EC1923" s="51">
        <f t="shared" si="874"/>
        <v>0</v>
      </c>
      <c r="ED1923" s="75">
        <f t="shared" si="875"/>
        <v>6.6206658234299054</v>
      </c>
      <c r="EE1923" s="51">
        <f t="shared" si="876"/>
        <v>0</v>
      </c>
      <c r="EF1923" s="75">
        <f t="shared" si="877"/>
        <v>0.19001872739133155</v>
      </c>
      <c r="EG1923" s="51">
        <f t="shared" si="878"/>
        <v>0</v>
      </c>
      <c r="EH1923" s="75">
        <f t="shared" si="879"/>
        <v>9.1409155181082387</v>
      </c>
      <c r="EI1923" s="51">
        <f t="shared" si="880"/>
        <v>0</v>
      </c>
      <c r="EJ1923" s="75">
        <f t="shared" si="881"/>
        <v>14.341394207043956</v>
      </c>
      <c r="EK1923" s="51">
        <f t="shared" si="882"/>
        <v>0</v>
      </c>
      <c r="EL1923" s="75">
        <f t="shared" si="883"/>
        <v>3.2003225063177392</v>
      </c>
      <c r="EM1923" s="51">
        <f t="shared" si="884"/>
        <v>0</v>
      </c>
      <c r="EN1923" s="75">
        <f t="shared" si="885"/>
        <v>3.4503433258258607</v>
      </c>
      <c r="EO1923" s="51">
        <f t="shared" si="886"/>
        <v>0</v>
      </c>
      <c r="EP1923" s="75">
        <f t="shared" si="887"/>
        <v>0.77007698715929063</v>
      </c>
      <c r="EQ1923" s="51">
        <f t="shared" si="888"/>
        <v>0</v>
      </c>
      <c r="ER1923" s="51">
        <f t="shared" si="889"/>
        <v>100</v>
      </c>
      <c r="ES1923" s="51">
        <f t="shared" si="890"/>
        <v>0</v>
      </c>
    </row>
    <row r="1924" spans="1:149" x14ac:dyDescent="0.45">
      <c r="A1924" s="78" t="s">
        <v>1502</v>
      </c>
      <c r="B1924" s="174" t="s">
        <v>909</v>
      </c>
      <c r="C1924" s="51" t="s">
        <v>3593</v>
      </c>
      <c r="D1924" s="51" t="s">
        <v>3828</v>
      </c>
      <c r="E1924" s="78" t="s">
        <v>1121</v>
      </c>
      <c r="F1924" s="78">
        <v>12</v>
      </c>
      <c r="G1924" s="72" t="s">
        <v>3381</v>
      </c>
      <c r="H1924" s="78" t="s">
        <v>3153</v>
      </c>
      <c r="I1924" s="78">
        <v>1</v>
      </c>
      <c r="J1924" s="300">
        <v>2000</v>
      </c>
      <c r="K1924" s="78">
        <v>50</v>
      </c>
      <c r="L1924" s="300">
        <v>1350</v>
      </c>
      <c r="M1924" s="72">
        <v>5</v>
      </c>
      <c r="O1924" s="78" t="s">
        <v>3567</v>
      </c>
      <c r="P1924" s="72" t="s">
        <v>1374</v>
      </c>
      <c r="R1924" s="122">
        <v>1.22</v>
      </c>
      <c r="AA1924" s="195"/>
      <c r="AB1924" s="195"/>
      <c r="AC1924" s="195"/>
      <c r="AD1924" s="72"/>
      <c r="AE1924" s="316">
        <v>0</v>
      </c>
      <c r="AF1924" s="195"/>
      <c r="AG1924" s="195">
        <v>1</v>
      </c>
      <c r="AH1924" s="72"/>
      <c r="AQ1924" s="178" t="s">
        <v>824</v>
      </c>
      <c r="AR1924" s="53">
        <v>4.7729999999999997</v>
      </c>
      <c r="AS1924" s="53">
        <v>83.39</v>
      </c>
      <c r="AT1924" s="77"/>
      <c r="AU1924" s="276"/>
      <c r="AV1924" s="276">
        <v>20000</v>
      </c>
      <c r="AW1924" s="276"/>
      <c r="AX1924" s="95"/>
      <c r="AY1924" s="276">
        <v>1667800</v>
      </c>
      <c r="AZ1924" s="95">
        <v>16761.182560905421</v>
      </c>
      <c r="BB1924" s="80" t="s">
        <v>3412</v>
      </c>
      <c r="BC1924" s="270"/>
      <c r="BD1924" s="72">
        <v>41.365499999999997</v>
      </c>
      <c r="BE1924" s="72"/>
      <c r="BF1924" s="72">
        <v>2.5232000000000001</v>
      </c>
      <c r="BG1924" s="72"/>
      <c r="BH1924" s="72">
        <v>12.0063</v>
      </c>
      <c r="BI1924" s="72"/>
      <c r="BJ1924" s="72">
        <v>2.5232000000000001</v>
      </c>
      <c r="BK1924" s="72"/>
      <c r="BL1924" s="72"/>
      <c r="BM1924" s="72"/>
      <c r="BN1924" s="72">
        <v>6.2095200000000004</v>
      </c>
      <c r="BO1924" s="72"/>
      <c r="BP1924" s="72">
        <v>0.17821899999999999</v>
      </c>
      <c r="BQ1924" s="72"/>
      <c r="BR1924" s="72">
        <v>8.5732599999999994</v>
      </c>
      <c r="BS1924" s="72"/>
      <c r="BT1924" s="72"/>
      <c r="BU1924" s="72"/>
      <c r="BV1924" s="72"/>
      <c r="BW1924" s="72"/>
      <c r="BX1924" s="72">
        <v>13.450799999999999</v>
      </c>
      <c r="BY1924" s="72"/>
      <c r="BZ1924" s="72">
        <v>3.0015800000000001</v>
      </c>
      <c r="CA1924" s="72"/>
      <c r="CB1924" s="72">
        <v>3.2360799999999998</v>
      </c>
      <c r="CC1924" s="72"/>
      <c r="CD1924" s="72">
        <v>0.72225499999999998</v>
      </c>
      <c r="CE1924" s="72"/>
      <c r="CF1924" s="72"/>
      <c r="CG1924" s="72"/>
      <c r="CH1924" s="72"/>
      <c r="CI1924" s="72"/>
      <c r="CJ1924" s="72"/>
      <c r="CK1924" s="72"/>
      <c r="CL1924" s="72"/>
      <c r="CM1924" s="72"/>
      <c r="CN1924" s="72"/>
      <c r="CO1924" s="72"/>
      <c r="CP1924" s="72"/>
      <c r="CQ1924" s="72"/>
      <c r="CR1924" s="72"/>
      <c r="CS1924" s="72"/>
      <c r="CT1924" s="72"/>
      <c r="CU1924" s="72"/>
      <c r="CV1924" s="72"/>
      <c r="CW1924" s="72"/>
      <c r="CX1924" s="72"/>
      <c r="CY1924" s="72"/>
      <c r="CZ1924" s="72"/>
      <c r="DA1924" s="72"/>
      <c r="DB1924" s="72"/>
      <c r="DC1924" s="72"/>
      <c r="DD1924" s="72"/>
      <c r="DE1924" s="72"/>
      <c r="DF1924" s="72"/>
      <c r="DG1924" s="72"/>
      <c r="DH1924" s="78">
        <f t="shared" si="893"/>
        <v>93.78991400000001</v>
      </c>
      <c r="DJ1924" s="96">
        <f t="shared" si="894"/>
        <v>6.2100859999999898</v>
      </c>
      <c r="DK1924" s="87"/>
      <c r="DL1924" s="51" t="s">
        <v>3589</v>
      </c>
      <c r="DO1924" s="358"/>
      <c r="DP1924" s="72"/>
      <c r="DQ1924" s="374">
        <v>6.21</v>
      </c>
      <c r="DR1924" s="72"/>
      <c r="DU1924" s="52"/>
      <c r="DX1924" s="75">
        <f t="shared" ref="DX1924:DX1987" si="895">BD1924/$DH1924*100</f>
        <v>44.104422571493131</v>
      </c>
      <c r="DY1924" s="51">
        <f t="shared" ref="DY1924:DY1987" si="896">DX1924*SQRT(((BE1924/BD1924)^2)+(($DI1924/$DH1924)^2))</f>
        <v>0</v>
      </c>
      <c r="DZ1924" s="75">
        <f t="shared" ref="DZ1924:DZ1987" si="897">BF1924/$DH1924*100</f>
        <v>2.6902679535456229</v>
      </c>
      <c r="EA1924" s="51">
        <f t="shared" ref="EA1924:EA1987" si="898">DZ1924*SQRT(((BG1924/BF1924)^2)+(($DI1924/$DH1924)^2))</f>
        <v>0</v>
      </c>
      <c r="EB1924" s="75">
        <f t="shared" ref="EB1924:EB1987" si="899">BH1924/$DH1924*100</f>
        <v>12.801269867887925</v>
      </c>
      <c r="EC1924" s="51">
        <f t="shared" ref="EC1924:EC1987" si="900">EB1924*SQRT(((BI1924/BH1924)^2)+(($DI1924/$DH1924)^2))</f>
        <v>0</v>
      </c>
      <c r="ED1924" s="75">
        <f t="shared" ref="ED1924:ED1987" si="901">BN1924/$DH1924*100</f>
        <v>6.6206692544786856</v>
      </c>
      <c r="EE1924" s="51">
        <f t="shared" ref="EE1924:EE1987" si="902">ED1924*SQRT(((BO1924/BN1924)^2)+(($DI1924/$DH1924)^2))</f>
        <v>0</v>
      </c>
      <c r="EF1924" s="75">
        <f t="shared" ref="EF1924:EF1987" si="903">BP1924/$DH1924*100</f>
        <v>0.19001936604825118</v>
      </c>
      <c r="EG1924" s="51">
        <f t="shared" ref="EG1924:EG1987" si="904">EF1924*SQRT(((BQ1924/BP1924)^2)+(($DI1924/$DH1924)^2))</f>
        <v>0</v>
      </c>
      <c r="EH1924" s="75">
        <f t="shared" ref="EH1924:EH1987" si="905">BR1924/$DH1924*100</f>
        <v>9.1409189265276414</v>
      </c>
      <c r="EI1924" s="51">
        <f t="shared" ref="EI1924:EI1987" si="906">EH1924*SQRT(((BS1924/BR1924)^2)+(($DI1924/$DH1924)^2))</f>
        <v>0</v>
      </c>
      <c r="EJ1924" s="75">
        <f t="shared" ref="EJ1924:EJ1987" si="907">BX1924/$DH1924*100</f>
        <v>14.341414152485521</v>
      </c>
      <c r="EK1924" s="51">
        <f t="shared" ref="EK1924:EK1987" si="908">EJ1924*SQRT(((BY1924/BX1924)^2)+(($DI1924/$DH1924)^2))</f>
        <v>0</v>
      </c>
      <c r="EL1924" s="75">
        <f t="shared" ref="EL1924:EL1987" si="909">BZ1924/$DH1924*100</f>
        <v>3.2003227980356179</v>
      </c>
      <c r="EM1924" s="51">
        <f t="shared" ref="EM1924:EM1987" si="910">EL1924*SQRT(((CA1924/BZ1924)^2)+(($DI1924/$DH1924)^2))</f>
        <v>0</v>
      </c>
      <c r="EN1924" s="75">
        <f t="shared" ref="EN1924:EN1987" si="911">CB1924/$DH1924*100</f>
        <v>3.4503496825895366</v>
      </c>
      <c r="EO1924" s="51">
        <f t="shared" ref="EO1924:EO1987" si="912">EN1924*SQRT(((CC1924/CB1924)^2)+(($DI1924/$DH1924)^2))</f>
        <v>0</v>
      </c>
      <c r="EP1924" s="75">
        <f t="shared" ref="EP1924:EP1987" si="913">CD1924/$DH1924*100</f>
        <v>0.77007747336243415</v>
      </c>
      <c r="EQ1924" s="51">
        <f t="shared" ref="EQ1924:EQ1987" si="914">EP1924*SQRT(((CE1924/CD1924)^2)+(($DI1924/$DH1924)^2))</f>
        <v>0</v>
      </c>
      <c r="ER1924" s="51">
        <f t="shared" ref="ER1924:ER1987" si="915">DH1924/$DH1924*100</f>
        <v>100</v>
      </c>
      <c r="ES1924" s="51">
        <f t="shared" ref="ES1924:ES1987" si="916">ER1924*SQRT(((DI1924/DH1924)^2)+(($DI1924/$DH1924)^2))</f>
        <v>0</v>
      </c>
    </row>
    <row r="1925" spans="1:149" x14ac:dyDescent="0.45">
      <c r="A1925" s="78" t="s">
        <v>1502</v>
      </c>
      <c r="B1925" s="174" t="s">
        <v>909</v>
      </c>
      <c r="C1925" s="51" t="s">
        <v>3593</v>
      </c>
      <c r="D1925" s="51" t="s">
        <v>3828</v>
      </c>
      <c r="E1925" s="78" t="s">
        <v>1121</v>
      </c>
      <c r="F1925" s="78">
        <v>13</v>
      </c>
      <c r="G1925" s="72" t="s">
        <v>3381</v>
      </c>
      <c r="H1925" s="78" t="s">
        <v>3153</v>
      </c>
      <c r="I1925" s="78">
        <v>1</v>
      </c>
      <c r="J1925" s="300">
        <v>2000</v>
      </c>
      <c r="K1925" s="78">
        <v>50</v>
      </c>
      <c r="L1925" s="300">
        <v>1400</v>
      </c>
      <c r="M1925" s="72">
        <v>5</v>
      </c>
      <c r="O1925" s="78" t="s">
        <v>3568</v>
      </c>
      <c r="P1925" s="72" t="s">
        <v>1374</v>
      </c>
      <c r="R1925" s="122">
        <v>1.26</v>
      </c>
      <c r="AA1925" s="195"/>
      <c r="AB1925" s="195"/>
      <c r="AC1925" s="195"/>
      <c r="AD1925" s="72"/>
      <c r="AE1925" s="316">
        <v>0</v>
      </c>
      <c r="AF1925" s="195"/>
      <c r="AG1925" s="195">
        <v>1</v>
      </c>
      <c r="AH1925" s="72"/>
      <c r="AQ1925" s="178" t="s">
        <v>824</v>
      </c>
      <c r="AR1925" s="53">
        <v>4.6470000000000002</v>
      </c>
      <c r="AS1925" s="53">
        <v>74.12</v>
      </c>
      <c r="AT1925" s="77"/>
      <c r="AU1925" s="276"/>
      <c r="AV1925" s="276">
        <v>20000</v>
      </c>
      <c r="AW1925" s="276"/>
      <c r="AX1925" s="95"/>
      <c r="AY1925" s="276">
        <v>1482400</v>
      </c>
      <c r="AZ1925" s="95">
        <v>14897.935620749608</v>
      </c>
      <c r="BB1925" s="80" t="s">
        <v>3412</v>
      </c>
      <c r="BC1925" s="270"/>
      <c r="BD1925" s="72">
        <v>41.511099999999999</v>
      </c>
      <c r="BE1925" s="72"/>
      <c r="BF1925" s="72">
        <v>2.5320800000000001</v>
      </c>
      <c r="BG1925" s="72"/>
      <c r="BH1925" s="72">
        <v>12.0486</v>
      </c>
      <c r="BI1925" s="72"/>
      <c r="BJ1925" s="72">
        <v>2.5320800000000001</v>
      </c>
      <c r="BK1925" s="72"/>
      <c r="BL1925" s="72"/>
      <c r="BM1925" s="72"/>
      <c r="BN1925" s="72">
        <v>6.2313700000000001</v>
      </c>
      <c r="BO1925" s="72"/>
      <c r="BP1925" s="72">
        <v>0.178846</v>
      </c>
      <c r="BQ1925" s="72"/>
      <c r="BR1925" s="72">
        <v>8.6034299999999995</v>
      </c>
      <c r="BS1925" s="72"/>
      <c r="BT1925" s="72"/>
      <c r="BU1925" s="72"/>
      <c r="BV1925" s="72"/>
      <c r="BW1925" s="72"/>
      <c r="BX1925" s="72">
        <v>13.498200000000001</v>
      </c>
      <c r="BY1925" s="72"/>
      <c r="BZ1925" s="72">
        <v>3.01214</v>
      </c>
      <c r="CA1925" s="72"/>
      <c r="CB1925" s="72">
        <v>3.2474599999999998</v>
      </c>
      <c r="CC1925" s="72"/>
      <c r="CD1925" s="72">
        <v>0.724796</v>
      </c>
      <c r="CE1925" s="72"/>
      <c r="CF1925" s="72"/>
      <c r="CG1925" s="72"/>
      <c r="CH1925" s="72"/>
      <c r="CI1925" s="72"/>
      <c r="CJ1925" s="72"/>
      <c r="CK1925" s="72"/>
      <c r="CL1925" s="72"/>
      <c r="CM1925" s="72"/>
      <c r="CN1925" s="72"/>
      <c r="CO1925" s="72"/>
      <c r="CP1925" s="72"/>
      <c r="CQ1925" s="72"/>
      <c r="CR1925" s="72"/>
      <c r="CS1925" s="72"/>
      <c r="CT1925" s="72"/>
      <c r="CU1925" s="72"/>
      <c r="CV1925" s="72"/>
      <c r="CW1925" s="72"/>
      <c r="CX1925" s="72"/>
      <c r="CY1925" s="72"/>
      <c r="CZ1925" s="72"/>
      <c r="DA1925" s="72"/>
      <c r="DB1925" s="72"/>
      <c r="DC1925" s="72"/>
      <c r="DD1925" s="72"/>
      <c r="DE1925" s="72"/>
      <c r="DF1925" s="72"/>
      <c r="DG1925" s="72"/>
      <c r="DH1925" s="78">
        <f t="shared" si="893"/>
        <v>94.120102000000003</v>
      </c>
      <c r="DJ1925" s="96">
        <f t="shared" si="894"/>
        <v>5.8798979999999972</v>
      </c>
      <c r="DK1925" s="87"/>
      <c r="DL1925" s="51" t="s">
        <v>3589</v>
      </c>
      <c r="DO1925" s="358"/>
      <c r="DP1925" s="72"/>
      <c r="DQ1925" s="374">
        <v>5.88</v>
      </c>
      <c r="DR1925" s="72"/>
      <c r="DU1925" s="52"/>
      <c r="DX1925" s="75">
        <f t="shared" si="895"/>
        <v>44.104393342030164</v>
      </c>
      <c r="DY1925" s="51">
        <f t="shared" si="896"/>
        <v>0</v>
      </c>
      <c r="DZ1925" s="75">
        <f t="shared" si="897"/>
        <v>2.690264827804798</v>
      </c>
      <c r="EA1925" s="51">
        <f t="shared" si="898"/>
        <v>0</v>
      </c>
      <c r="EB1925" s="75">
        <f t="shared" si="899"/>
        <v>12.801303593997378</v>
      </c>
      <c r="EC1925" s="51">
        <f t="shared" si="900"/>
        <v>0</v>
      </c>
      <c r="ED1925" s="75">
        <f t="shared" si="901"/>
        <v>6.6206579334136286</v>
      </c>
      <c r="EE1925" s="51">
        <f t="shared" si="902"/>
        <v>0</v>
      </c>
      <c r="EF1925" s="75">
        <f t="shared" si="903"/>
        <v>0.19001891859403211</v>
      </c>
      <c r="EG1925" s="51">
        <f t="shared" si="904"/>
        <v>0</v>
      </c>
      <c r="EH1925" s="75">
        <f t="shared" si="905"/>
        <v>9.1409059458945325</v>
      </c>
      <c r="EI1925" s="51">
        <f t="shared" si="906"/>
        <v>0</v>
      </c>
      <c r="EJ1925" s="75">
        <f t="shared" si="907"/>
        <v>14.341463420853495</v>
      </c>
      <c r="EK1925" s="51">
        <f t="shared" si="908"/>
        <v>0</v>
      </c>
      <c r="EL1925" s="75">
        <f t="shared" si="909"/>
        <v>3.2003152737764773</v>
      </c>
      <c r="EM1925" s="51">
        <f t="shared" si="910"/>
        <v>0</v>
      </c>
      <c r="EN1925" s="75">
        <f t="shared" si="911"/>
        <v>3.4503362522917786</v>
      </c>
      <c r="EO1925" s="51">
        <f t="shared" si="912"/>
        <v>0</v>
      </c>
      <c r="EP1925" s="75">
        <f t="shared" si="913"/>
        <v>0.7700756635389111</v>
      </c>
      <c r="EQ1925" s="51">
        <f t="shared" si="914"/>
        <v>0</v>
      </c>
      <c r="ER1925" s="51">
        <f t="shared" si="915"/>
        <v>100</v>
      </c>
      <c r="ES1925" s="51">
        <f t="shared" si="916"/>
        <v>0</v>
      </c>
    </row>
    <row r="1926" spans="1:149" x14ac:dyDescent="0.45">
      <c r="A1926" s="78" t="s">
        <v>1502</v>
      </c>
      <c r="B1926" s="174" t="s">
        <v>909</v>
      </c>
      <c r="C1926" s="51" t="s">
        <v>3593</v>
      </c>
      <c r="D1926" s="51" t="s">
        <v>3828</v>
      </c>
      <c r="E1926" s="78" t="s">
        <v>1121</v>
      </c>
      <c r="F1926" s="78">
        <v>14</v>
      </c>
      <c r="G1926" s="72" t="s">
        <v>3381</v>
      </c>
      <c r="H1926" s="78" t="s">
        <v>3153</v>
      </c>
      <c r="I1926" s="78">
        <v>0.66</v>
      </c>
      <c r="J1926" s="300">
        <v>2000</v>
      </c>
      <c r="K1926" s="78">
        <v>50</v>
      </c>
      <c r="L1926" s="300">
        <v>1450</v>
      </c>
      <c r="M1926" s="72">
        <v>5</v>
      </c>
      <c r="O1926" s="78" t="s">
        <v>3569</v>
      </c>
      <c r="P1926" s="72" t="s">
        <v>1374</v>
      </c>
      <c r="R1926" s="122">
        <v>1.27</v>
      </c>
      <c r="AA1926" s="195"/>
      <c r="AB1926" s="195"/>
      <c r="AC1926" s="195"/>
      <c r="AD1926" s="72"/>
      <c r="AE1926" s="316">
        <v>0</v>
      </c>
      <c r="AF1926" s="195"/>
      <c r="AG1926" s="195">
        <v>1</v>
      </c>
      <c r="AH1926" s="72"/>
      <c r="AQ1926" s="178" t="s">
        <v>824</v>
      </c>
      <c r="AR1926" s="53">
        <v>4.5270000000000001</v>
      </c>
      <c r="AS1926" s="53">
        <v>66.31</v>
      </c>
      <c r="AT1926" s="77"/>
      <c r="AU1926" s="276"/>
      <c r="AV1926" s="276">
        <v>20000</v>
      </c>
      <c r="AW1926" s="276"/>
      <c r="AX1926" s="95"/>
      <c r="AY1926" s="276">
        <v>1326200</v>
      </c>
      <c r="AZ1926" s="95">
        <v>13328.145048730525</v>
      </c>
      <c r="BB1926" s="80" t="s">
        <v>3412</v>
      </c>
      <c r="BC1926" s="270"/>
      <c r="BD1926" s="72">
        <v>41.793300000000002</v>
      </c>
      <c r="BE1926" s="72"/>
      <c r="BF1926" s="72">
        <v>2.5493000000000001</v>
      </c>
      <c r="BG1926" s="72"/>
      <c r="BH1926" s="72">
        <v>12.1305</v>
      </c>
      <c r="BI1926" s="72"/>
      <c r="BJ1926" s="72">
        <v>2.5493000000000001</v>
      </c>
      <c r="BK1926" s="72"/>
      <c r="BL1926" s="72"/>
      <c r="BM1926" s="72"/>
      <c r="BN1926" s="72">
        <v>6.2737400000000001</v>
      </c>
      <c r="BO1926" s="72"/>
      <c r="BP1926" s="72">
        <v>0.180062</v>
      </c>
      <c r="BQ1926" s="72"/>
      <c r="BR1926" s="72">
        <v>8.6619299999999999</v>
      </c>
      <c r="BS1926" s="72"/>
      <c r="BT1926" s="72"/>
      <c r="BU1926" s="72"/>
      <c r="BV1926" s="72"/>
      <c r="BW1926" s="72"/>
      <c r="BX1926" s="72">
        <v>13.5899</v>
      </c>
      <c r="BY1926" s="72"/>
      <c r="BZ1926" s="72">
        <v>3.0326200000000001</v>
      </c>
      <c r="CA1926" s="72"/>
      <c r="CB1926" s="72">
        <v>3.2695500000000002</v>
      </c>
      <c r="CC1926" s="72"/>
      <c r="CD1926" s="72">
        <v>0.72972499999999996</v>
      </c>
      <c r="CE1926" s="72"/>
      <c r="CF1926" s="72"/>
      <c r="CG1926" s="72"/>
      <c r="CH1926" s="72"/>
      <c r="CI1926" s="72"/>
      <c r="CJ1926" s="72"/>
      <c r="CK1926" s="72"/>
      <c r="CL1926" s="72"/>
      <c r="CM1926" s="72"/>
      <c r="CN1926" s="72"/>
      <c r="CO1926" s="72"/>
      <c r="CP1926" s="72"/>
      <c r="CQ1926" s="72"/>
      <c r="CR1926" s="72"/>
      <c r="CS1926" s="72"/>
      <c r="CT1926" s="72"/>
      <c r="CU1926" s="72"/>
      <c r="CV1926" s="72"/>
      <c r="CW1926" s="72"/>
      <c r="CX1926" s="72"/>
      <c r="CY1926" s="72"/>
      <c r="CZ1926" s="72"/>
      <c r="DA1926" s="72"/>
      <c r="DB1926" s="72"/>
      <c r="DC1926" s="72"/>
      <c r="DD1926" s="72"/>
      <c r="DE1926" s="72"/>
      <c r="DF1926" s="72"/>
      <c r="DG1926" s="72"/>
      <c r="DH1926" s="78">
        <f t="shared" si="893"/>
        <v>94.759927000000005</v>
      </c>
      <c r="DJ1926" s="96">
        <f t="shared" si="894"/>
        <v>5.2400729999999953</v>
      </c>
      <c r="DK1926" s="87"/>
      <c r="DL1926" s="51" t="s">
        <v>3589</v>
      </c>
      <c r="DO1926" s="358"/>
      <c r="DP1926" s="72"/>
      <c r="DQ1926" s="374">
        <v>5.24</v>
      </c>
      <c r="DR1926" s="72"/>
      <c r="DU1926" s="52"/>
      <c r="DX1926" s="75">
        <f t="shared" si="895"/>
        <v>44.104402908626135</v>
      </c>
      <c r="DY1926" s="51">
        <f t="shared" si="896"/>
        <v>0</v>
      </c>
      <c r="DZ1926" s="75">
        <f t="shared" si="897"/>
        <v>2.6902722286816454</v>
      </c>
      <c r="EA1926" s="51">
        <f t="shared" si="898"/>
        <v>0</v>
      </c>
      <c r="EB1926" s="75">
        <f t="shared" si="899"/>
        <v>12.801297324764718</v>
      </c>
      <c r="EC1926" s="51">
        <f t="shared" si="900"/>
        <v>0</v>
      </c>
      <c r="ED1926" s="75">
        <f t="shared" si="901"/>
        <v>6.6206678272346071</v>
      </c>
      <c r="EE1926" s="51">
        <f t="shared" si="902"/>
        <v>0</v>
      </c>
      <c r="EF1926" s="75">
        <f t="shared" si="903"/>
        <v>0.19001914174121304</v>
      </c>
      <c r="EG1926" s="51">
        <f t="shared" si="904"/>
        <v>0</v>
      </c>
      <c r="EH1926" s="75">
        <f t="shared" si="905"/>
        <v>9.1409209295823945</v>
      </c>
      <c r="EI1926" s="51">
        <f t="shared" si="906"/>
        <v>0</v>
      </c>
      <c r="EJ1926" s="75">
        <f t="shared" si="907"/>
        <v>14.341399819778248</v>
      </c>
      <c r="EK1926" s="51">
        <f t="shared" si="908"/>
        <v>0</v>
      </c>
      <c r="EL1926" s="75">
        <f t="shared" si="909"/>
        <v>3.2003190546991451</v>
      </c>
      <c r="EM1926" s="51">
        <f t="shared" si="910"/>
        <v>0</v>
      </c>
      <c r="EN1926" s="75">
        <f t="shared" si="911"/>
        <v>3.4503509062433109</v>
      </c>
      <c r="EO1926" s="51">
        <f t="shared" si="912"/>
        <v>0</v>
      </c>
      <c r="EP1926" s="75">
        <f t="shared" si="913"/>
        <v>0.77007762996693729</v>
      </c>
      <c r="EQ1926" s="51">
        <f t="shared" si="914"/>
        <v>0</v>
      </c>
      <c r="ER1926" s="51">
        <f t="shared" si="915"/>
        <v>100</v>
      </c>
      <c r="ES1926" s="51">
        <f t="shared" si="916"/>
        <v>0</v>
      </c>
    </row>
    <row r="1927" spans="1:149" x14ac:dyDescent="0.45">
      <c r="A1927" s="78" t="s">
        <v>1502</v>
      </c>
      <c r="B1927" s="174" t="s">
        <v>909</v>
      </c>
      <c r="C1927" s="51" t="s">
        <v>3593</v>
      </c>
      <c r="D1927" s="51" t="s">
        <v>3828</v>
      </c>
      <c r="E1927" s="78" t="s">
        <v>1121</v>
      </c>
      <c r="F1927" s="78">
        <v>15</v>
      </c>
      <c r="G1927" s="72" t="s">
        <v>3381</v>
      </c>
      <c r="H1927" s="78" t="s">
        <v>3153</v>
      </c>
      <c r="I1927" s="78">
        <v>0.5</v>
      </c>
      <c r="J1927" s="300">
        <v>2000</v>
      </c>
      <c r="K1927" s="78">
        <v>50</v>
      </c>
      <c r="L1927" s="300">
        <v>1500</v>
      </c>
      <c r="M1927" s="72">
        <v>5</v>
      </c>
      <c r="O1927" s="78" t="s">
        <v>3569</v>
      </c>
      <c r="P1927" s="72" t="s">
        <v>1374</v>
      </c>
      <c r="R1927" s="122">
        <v>1.27</v>
      </c>
      <c r="AA1927" s="195"/>
      <c r="AB1927" s="195"/>
      <c r="AC1927" s="195"/>
      <c r="AD1927" s="72"/>
      <c r="AE1927" s="316">
        <v>0</v>
      </c>
      <c r="AF1927" s="195"/>
      <c r="AG1927" s="195">
        <v>1</v>
      </c>
      <c r="AH1927" s="72"/>
      <c r="AQ1927" s="178" t="s">
        <v>824</v>
      </c>
      <c r="AR1927" s="53">
        <v>4.4130000000000003</v>
      </c>
      <c r="AS1927" s="53">
        <v>59.66</v>
      </c>
      <c r="AT1927" s="77"/>
      <c r="AU1927" s="276"/>
      <c r="AV1927" s="276">
        <v>20000</v>
      </c>
      <c r="AW1927" s="276"/>
      <c r="AX1927" s="95"/>
      <c r="AY1927" s="276">
        <v>1193200</v>
      </c>
      <c r="AZ1927" s="95">
        <v>11991.511591121447</v>
      </c>
      <c r="BB1927" s="80" t="s">
        <v>3412</v>
      </c>
      <c r="BC1927" s="270"/>
      <c r="BD1927" s="72">
        <v>41.938899999999997</v>
      </c>
      <c r="BE1927" s="72"/>
      <c r="BF1927" s="72">
        <v>2.5581800000000001</v>
      </c>
      <c r="BG1927" s="72"/>
      <c r="BH1927" s="72">
        <v>12.172700000000001</v>
      </c>
      <c r="BI1927" s="72"/>
      <c r="BJ1927" s="72">
        <v>2.5581800000000001</v>
      </c>
      <c r="BK1927" s="72"/>
      <c r="BL1927" s="72"/>
      <c r="BM1927" s="72"/>
      <c r="BN1927" s="72">
        <v>6.2955899999999998</v>
      </c>
      <c r="BO1927" s="72"/>
      <c r="BP1927" s="72">
        <v>0.18068899999999999</v>
      </c>
      <c r="BQ1927" s="72"/>
      <c r="BR1927" s="72">
        <v>8.6920900000000003</v>
      </c>
      <c r="BS1927" s="72"/>
      <c r="BT1927" s="72"/>
      <c r="BU1927" s="72"/>
      <c r="BV1927" s="72"/>
      <c r="BW1927" s="72"/>
      <c r="BX1927" s="72">
        <v>13.6373</v>
      </c>
      <c r="BY1927" s="72"/>
      <c r="BZ1927" s="72">
        <v>3.04318</v>
      </c>
      <c r="CA1927" s="72"/>
      <c r="CB1927" s="72">
        <v>3.2809300000000001</v>
      </c>
      <c r="CC1927" s="72"/>
      <c r="CD1927" s="72">
        <v>0.73226599999999997</v>
      </c>
      <c r="CE1927" s="72"/>
      <c r="CF1927" s="72"/>
      <c r="CG1927" s="72"/>
      <c r="CH1927" s="72"/>
      <c r="CI1927" s="72"/>
      <c r="CJ1927" s="72"/>
      <c r="CK1927" s="72"/>
      <c r="CL1927" s="72"/>
      <c r="CM1927" s="72"/>
      <c r="CN1927" s="72"/>
      <c r="CO1927" s="72"/>
      <c r="CP1927" s="72"/>
      <c r="CQ1927" s="72"/>
      <c r="CR1927" s="72"/>
      <c r="CS1927" s="72"/>
      <c r="CT1927" s="72"/>
      <c r="CU1927" s="72"/>
      <c r="CV1927" s="72"/>
      <c r="CW1927" s="72"/>
      <c r="CX1927" s="72"/>
      <c r="CY1927" s="72"/>
      <c r="CZ1927" s="72"/>
      <c r="DA1927" s="72"/>
      <c r="DB1927" s="72"/>
      <c r="DC1927" s="72"/>
      <c r="DD1927" s="72"/>
      <c r="DE1927" s="72"/>
      <c r="DF1927" s="72"/>
      <c r="DG1927" s="72"/>
      <c r="DH1927" s="78">
        <f t="shared" si="893"/>
        <v>95.090005000000005</v>
      </c>
      <c r="DJ1927" s="96">
        <f t="shared" si="894"/>
        <v>4.909994999999995</v>
      </c>
      <c r="DK1927" s="87"/>
      <c r="DL1927" s="51" t="s">
        <v>3589</v>
      </c>
      <c r="DO1927" s="358"/>
      <c r="DP1927" s="72"/>
      <c r="DQ1927" s="374">
        <v>4.91</v>
      </c>
      <c r="DR1927" s="72"/>
      <c r="DU1927" s="52"/>
      <c r="DX1927" s="75">
        <f t="shared" si="895"/>
        <v>44.104425065494524</v>
      </c>
      <c r="DY1927" s="51">
        <f t="shared" si="896"/>
        <v>0</v>
      </c>
      <c r="DZ1927" s="75">
        <f t="shared" si="897"/>
        <v>2.6902722320815946</v>
      </c>
      <c r="EA1927" s="51">
        <f t="shared" si="898"/>
        <v>0</v>
      </c>
      <c r="EB1927" s="75">
        <f t="shared" si="899"/>
        <v>12.801240256533797</v>
      </c>
      <c r="EC1927" s="51">
        <f t="shared" si="900"/>
        <v>0</v>
      </c>
      <c r="ED1927" s="75">
        <f t="shared" si="901"/>
        <v>6.6206642853788882</v>
      </c>
      <c r="EE1927" s="51">
        <f t="shared" si="902"/>
        <v>0</v>
      </c>
      <c r="EF1927" s="75">
        <f t="shared" si="903"/>
        <v>0.19001891944374172</v>
      </c>
      <c r="EG1927" s="51">
        <f t="shared" si="904"/>
        <v>0</v>
      </c>
      <c r="EH1927" s="75">
        <f t="shared" si="905"/>
        <v>9.1409081322479686</v>
      </c>
      <c r="EI1927" s="51">
        <f t="shared" si="906"/>
        <v>0</v>
      </c>
      <c r="EJ1927" s="75">
        <f t="shared" si="907"/>
        <v>14.341465225498725</v>
      </c>
      <c r="EK1927" s="51">
        <f t="shared" si="908"/>
        <v>0</v>
      </c>
      <c r="EL1927" s="75">
        <f t="shared" si="909"/>
        <v>3.2003153223096366</v>
      </c>
      <c r="EM1927" s="51">
        <f t="shared" si="910"/>
        <v>0</v>
      </c>
      <c r="EN1927" s="75">
        <f t="shared" si="911"/>
        <v>3.4503416000451361</v>
      </c>
      <c r="EO1927" s="51">
        <f t="shared" si="912"/>
        <v>0</v>
      </c>
      <c r="EP1927" s="75">
        <f t="shared" si="913"/>
        <v>0.77007672888438683</v>
      </c>
      <c r="EQ1927" s="51">
        <f t="shared" si="914"/>
        <v>0</v>
      </c>
      <c r="ER1927" s="51">
        <f t="shared" si="915"/>
        <v>100</v>
      </c>
      <c r="ES1927" s="51">
        <f t="shared" si="916"/>
        <v>0</v>
      </c>
    </row>
    <row r="1928" spans="1:149" s="43" customFormat="1" ht="14.65" thickBot="1" x14ac:dyDescent="0.5">
      <c r="A1928" s="89" t="s">
        <v>1502</v>
      </c>
      <c r="B1928" s="86" t="s">
        <v>909</v>
      </c>
      <c r="C1928" s="43" t="s">
        <v>3593</v>
      </c>
      <c r="D1928" s="43" t="s">
        <v>3828</v>
      </c>
      <c r="E1928" s="89" t="s">
        <v>1121</v>
      </c>
      <c r="F1928" s="89">
        <v>16</v>
      </c>
      <c r="G1928" s="90" t="s">
        <v>3381</v>
      </c>
      <c r="H1928" s="89" t="s">
        <v>3153</v>
      </c>
      <c r="I1928" s="89">
        <v>0.25</v>
      </c>
      <c r="J1928" s="301">
        <v>2000</v>
      </c>
      <c r="K1928" s="89">
        <v>50</v>
      </c>
      <c r="L1928" s="301">
        <v>1600</v>
      </c>
      <c r="M1928" s="90">
        <v>5</v>
      </c>
      <c r="O1928" s="89" t="s">
        <v>3514</v>
      </c>
      <c r="P1928" s="90" t="s">
        <v>1374</v>
      </c>
      <c r="Q1928" s="123"/>
      <c r="R1928" s="123">
        <v>1.24</v>
      </c>
      <c r="S1928" s="134"/>
      <c r="AA1928" s="196"/>
      <c r="AB1928" s="196"/>
      <c r="AC1928" s="196"/>
      <c r="AD1928" s="90"/>
      <c r="AE1928" s="317">
        <v>0</v>
      </c>
      <c r="AF1928" s="196"/>
      <c r="AG1928" s="196">
        <v>1</v>
      </c>
      <c r="AH1928" s="90"/>
      <c r="AQ1928" s="206" t="s">
        <v>824</v>
      </c>
      <c r="AR1928" s="58">
        <v>4.2009999999999996</v>
      </c>
      <c r="AS1928" s="58">
        <v>49.06</v>
      </c>
      <c r="AT1928" s="91"/>
      <c r="AU1928" s="277"/>
      <c r="AV1928" s="277">
        <v>20000</v>
      </c>
      <c r="AW1928" s="277"/>
      <c r="AX1928" s="259"/>
      <c r="AY1928" s="277">
        <v>981200</v>
      </c>
      <c r="AZ1928" s="259">
        <v>9860.9379594438178</v>
      </c>
      <c r="BA1928" s="86"/>
      <c r="BB1928" s="85" t="s">
        <v>3412</v>
      </c>
      <c r="BC1928" s="271"/>
      <c r="BD1928" s="90">
        <v>42.274099999999997</v>
      </c>
      <c r="BE1928" s="90"/>
      <c r="BF1928" s="90">
        <v>2.5786199999999999</v>
      </c>
      <c r="BG1928" s="90"/>
      <c r="BH1928" s="90">
        <v>12.27</v>
      </c>
      <c r="BI1928" s="90"/>
      <c r="BJ1928" s="90">
        <v>2.5786199999999999</v>
      </c>
      <c r="BK1928" s="90"/>
      <c r="BL1928" s="90"/>
      <c r="BM1928" s="90"/>
      <c r="BN1928" s="90">
        <v>6.3459000000000003</v>
      </c>
      <c r="BO1928" s="90"/>
      <c r="BP1928" s="90">
        <v>0.18213299999999999</v>
      </c>
      <c r="BQ1928" s="90"/>
      <c r="BR1928" s="90">
        <v>8.7615700000000007</v>
      </c>
      <c r="BS1928" s="90"/>
      <c r="BT1928" s="90"/>
      <c r="BU1928" s="90"/>
      <c r="BV1928" s="90"/>
      <c r="BW1928" s="90"/>
      <c r="BX1928" s="90">
        <v>13.7463</v>
      </c>
      <c r="BY1928" s="90"/>
      <c r="BZ1928" s="90">
        <v>3.06751</v>
      </c>
      <c r="CA1928" s="90"/>
      <c r="CB1928" s="90">
        <v>3.3071600000000001</v>
      </c>
      <c r="CC1928" s="90"/>
      <c r="CD1928" s="90">
        <v>0.73811899999999997</v>
      </c>
      <c r="CE1928" s="90"/>
      <c r="CF1928" s="90"/>
      <c r="CG1928" s="90"/>
      <c r="CH1928" s="90"/>
      <c r="CI1928" s="90"/>
      <c r="CJ1928" s="90"/>
      <c r="CK1928" s="90"/>
      <c r="CL1928" s="90"/>
      <c r="CM1928" s="90"/>
      <c r="CN1928" s="90"/>
      <c r="CO1928" s="90"/>
      <c r="CP1928" s="90"/>
      <c r="CQ1928" s="90"/>
      <c r="CR1928" s="90"/>
      <c r="CS1928" s="90"/>
      <c r="CT1928" s="90"/>
      <c r="CU1928" s="90"/>
      <c r="CV1928" s="90"/>
      <c r="CW1928" s="90"/>
      <c r="CX1928" s="90"/>
      <c r="CY1928" s="90"/>
      <c r="CZ1928" s="90"/>
      <c r="DA1928" s="90"/>
      <c r="DB1928" s="90"/>
      <c r="DC1928" s="90"/>
      <c r="DD1928" s="90"/>
      <c r="DE1928" s="90"/>
      <c r="DF1928" s="90"/>
      <c r="DG1928" s="90"/>
      <c r="DH1928" s="89">
        <f t="shared" si="893"/>
        <v>95.850031999999999</v>
      </c>
      <c r="DJ1928" s="97">
        <f t="shared" si="894"/>
        <v>4.1499680000000012</v>
      </c>
      <c r="DK1928" s="90"/>
      <c r="DL1928" s="43" t="s">
        <v>3589</v>
      </c>
      <c r="DO1928" s="359"/>
      <c r="DP1928" s="90"/>
      <c r="DQ1928" s="375">
        <v>4.1500000000000004</v>
      </c>
      <c r="DR1928" s="90"/>
      <c r="DS1928" s="308"/>
      <c r="DU1928" s="59"/>
      <c r="DW1928" s="86"/>
      <c r="DX1928" s="298">
        <f t="shared" si="895"/>
        <v>44.104419286996169</v>
      </c>
      <c r="DY1928" s="43">
        <f t="shared" si="896"/>
        <v>0</v>
      </c>
      <c r="DZ1928" s="298">
        <f t="shared" si="897"/>
        <v>2.6902651425301558</v>
      </c>
      <c r="EA1928" s="43">
        <f t="shared" si="898"/>
        <v>0</v>
      </c>
      <c r="EB1928" s="298">
        <f t="shared" si="899"/>
        <v>12.801247682421222</v>
      </c>
      <c r="EC1928" s="43">
        <f t="shared" si="900"/>
        <v>0</v>
      </c>
      <c r="ED1928" s="298">
        <f t="shared" si="901"/>
        <v>6.6206550666566288</v>
      </c>
      <c r="EE1928" s="43">
        <f t="shared" si="902"/>
        <v>0</v>
      </c>
      <c r="EF1928" s="298">
        <f t="shared" si="903"/>
        <v>0.19001871590402808</v>
      </c>
      <c r="EG1928" s="43">
        <f t="shared" si="904"/>
        <v>0</v>
      </c>
      <c r="EH1928" s="298">
        <f t="shared" si="905"/>
        <v>9.1409150494597657</v>
      </c>
      <c r="EI1928" s="43">
        <f t="shared" si="906"/>
        <v>0</v>
      </c>
      <c r="EJ1928" s="298">
        <f t="shared" si="907"/>
        <v>14.341466260543346</v>
      </c>
      <c r="EK1928" s="43">
        <f t="shared" si="908"/>
        <v>0</v>
      </c>
      <c r="EL1928" s="298">
        <f t="shared" si="909"/>
        <v>3.2003223535700016</v>
      </c>
      <c r="EM1928" s="43">
        <f t="shared" si="910"/>
        <v>0</v>
      </c>
      <c r="EN1928" s="298">
        <f t="shared" si="911"/>
        <v>3.4503483525180254</v>
      </c>
      <c r="EO1928" s="43">
        <f t="shared" si="912"/>
        <v>0</v>
      </c>
      <c r="EP1928" s="298">
        <f t="shared" si="913"/>
        <v>0.77007694687050288</v>
      </c>
      <c r="EQ1928" s="43">
        <f t="shared" si="914"/>
        <v>0</v>
      </c>
      <c r="ER1928" s="43">
        <f t="shared" si="915"/>
        <v>100</v>
      </c>
      <c r="ES1928" s="43">
        <f t="shared" si="916"/>
        <v>0</v>
      </c>
    </row>
    <row r="1929" spans="1:149" x14ac:dyDescent="0.45">
      <c r="A1929" s="78" t="s">
        <v>1503</v>
      </c>
      <c r="B1929" s="174" t="s">
        <v>920</v>
      </c>
      <c r="C1929" s="51" t="s">
        <v>3441</v>
      </c>
      <c r="D1929" s="51" t="s">
        <v>3829</v>
      </c>
      <c r="E1929" s="78" t="s">
        <v>637</v>
      </c>
      <c r="F1929" s="78" t="s">
        <v>2697</v>
      </c>
      <c r="G1929" s="72" t="s">
        <v>3381</v>
      </c>
      <c r="H1929" s="78" t="s">
        <v>1100</v>
      </c>
      <c r="I1929" s="78">
        <v>6</v>
      </c>
      <c r="J1929" s="300">
        <v>50.3</v>
      </c>
      <c r="K1929" s="78"/>
      <c r="L1929" s="300">
        <v>1200</v>
      </c>
      <c r="M1929" s="72"/>
      <c r="O1929" s="78" t="s">
        <v>3570</v>
      </c>
      <c r="P1929" s="72" t="s">
        <v>1374</v>
      </c>
      <c r="R1929" s="122">
        <v>-0.96</v>
      </c>
      <c r="AA1929" s="195"/>
      <c r="AB1929" s="195"/>
      <c r="AC1929" s="195"/>
      <c r="AD1929" s="72"/>
      <c r="AE1929" s="316">
        <v>0</v>
      </c>
      <c r="AF1929" s="195"/>
      <c r="AG1929" s="195">
        <v>1</v>
      </c>
      <c r="AH1929" s="72"/>
      <c r="AQ1929" s="174" t="s">
        <v>824</v>
      </c>
      <c r="AR1929" s="53">
        <v>0.99209999999999998</v>
      </c>
      <c r="AS1929" s="53">
        <v>1.111</v>
      </c>
      <c r="AT1929" s="77"/>
      <c r="AU1929" s="276"/>
      <c r="AV1929" s="276">
        <v>503</v>
      </c>
      <c r="AW1929" s="276"/>
      <c r="AX1929" s="95"/>
      <c r="AY1929" s="276">
        <v>558.83299999999997</v>
      </c>
      <c r="AZ1929" s="95">
        <v>22.911958279223974</v>
      </c>
      <c r="BB1929" s="80" t="s">
        <v>3412</v>
      </c>
      <c r="BC1929" s="270" t="s">
        <v>1126</v>
      </c>
      <c r="BD1929" s="72">
        <v>49.972200000000001</v>
      </c>
      <c r="BE1929" s="72"/>
      <c r="BF1929" s="72">
        <v>1.58039</v>
      </c>
      <c r="BG1929" s="72"/>
      <c r="BH1929" s="72">
        <v>14.323499999999999</v>
      </c>
      <c r="BI1929" s="72"/>
      <c r="BJ1929" s="72">
        <v>1.3703399999999999</v>
      </c>
      <c r="BK1929" s="72"/>
      <c r="BL1929" s="72"/>
      <c r="BM1929" s="72"/>
      <c r="BN1929" s="72">
        <v>10.012499999999999</v>
      </c>
      <c r="BO1929" s="72"/>
      <c r="BP1929" s="72">
        <v>0.18004400000000001</v>
      </c>
      <c r="BQ1929" s="72"/>
      <c r="BR1929" s="72">
        <v>7.1117400000000002</v>
      </c>
      <c r="BS1929" s="72"/>
      <c r="BT1929" s="72"/>
      <c r="BU1929" s="72"/>
      <c r="BV1929" s="72"/>
      <c r="BW1929" s="72"/>
      <c r="BX1929" s="72">
        <v>12.253</v>
      </c>
      <c r="BY1929" s="72"/>
      <c r="BZ1929" s="72">
        <v>2.9207200000000002</v>
      </c>
      <c r="CA1929" s="72"/>
      <c r="CB1929" s="72">
        <v>0.14003399999999999</v>
      </c>
      <c r="CC1929" s="72"/>
      <c r="CD1929" s="72">
        <v>0.110027</v>
      </c>
      <c r="CE1929" s="72"/>
      <c r="CF1929" s="72"/>
      <c r="CG1929" s="72"/>
      <c r="CH1929" s="72"/>
      <c r="CI1929" s="72"/>
      <c r="CJ1929" s="72"/>
      <c r="CK1929" s="72"/>
      <c r="CL1929" s="72"/>
      <c r="CM1929" s="72"/>
      <c r="CN1929" s="72"/>
      <c r="CO1929" s="72"/>
      <c r="CP1929" s="72"/>
      <c r="CQ1929" s="72"/>
      <c r="CR1929" s="72"/>
      <c r="CS1929" s="72"/>
      <c r="CT1929" s="72"/>
      <c r="CU1929" s="72"/>
      <c r="CV1929" s="72"/>
      <c r="CW1929" s="72"/>
      <c r="CX1929" s="72"/>
      <c r="CY1929" s="72"/>
      <c r="CZ1929" s="72"/>
      <c r="DA1929" s="72"/>
      <c r="DB1929" s="72"/>
      <c r="DC1929" s="72"/>
      <c r="DD1929" s="72"/>
      <c r="DE1929" s="72"/>
      <c r="DF1929" s="72"/>
      <c r="DG1929" s="72"/>
      <c r="DH1929" s="78">
        <f t="shared" si="893"/>
        <v>99.974495000000005</v>
      </c>
      <c r="DJ1929" s="96">
        <f t="shared" si="894"/>
        <v>2.5504999999995448E-2</v>
      </c>
      <c r="DK1929" s="72">
        <v>0</v>
      </c>
      <c r="DL1929" s="51" t="s">
        <v>827</v>
      </c>
      <c r="DO1929" s="358"/>
      <c r="DP1929" s="72"/>
      <c r="DQ1929" s="374">
        <v>2.5499999999999998E-2</v>
      </c>
      <c r="DR1929" s="72"/>
      <c r="DU1929" s="52"/>
      <c r="DX1929" s="75">
        <f t="shared" si="895"/>
        <v>49.984948661156025</v>
      </c>
      <c r="DY1929" s="51">
        <f t="shared" si="896"/>
        <v>0</v>
      </c>
      <c r="DZ1929" s="75">
        <f t="shared" si="897"/>
        <v>1.5807931813008906</v>
      </c>
      <c r="EA1929" s="51">
        <f t="shared" si="898"/>
        <v>0</v>
      </c>
      <c r="EB1929" s="75">
        <f t="shared" si="899"/>
        <v>14.327154140663575</v>
      </c>
      <c r="EC1929" s="51">
        <f t="shared" si="900"/>
        <v>0</v>
      </c>
      <c r="ED1929" s="75">
        <f t="shared" si="901"/>
        <v>10.015054339609316</v>
      </c>
      <c r="EE1929" s="51">
        <f t="shared" si="902"/>
        <v>0</v>
      </c>
      <c r="EF1929" s="75">
        <f t="shared" si="903"/>
        <v>0.18008993193714057</v>
      </c>
      <c r="EG1929" s="51">
        <f t="shared" si="904"/>
        <v>0</v>
      </c>
      <c r="EH1929" s="75">
        <f t="shared" si="905"/>
        <v>7.1135543120272828</v>
      </c>
      <c r="EI1929" s="51">
        <f t="shared" si="906"/>
        <v>0</v>
      </c>
      <c r="EJ1929" s="75">
        <f t="shared" si="907"/>
        <v>12.25612592491715</v>
      </c>
      <c r="EK1929" s="51">
        <f t="shared" si="908"/>
        <v>0</v>
      </c>
      <c r="EL1929" s="75">
        <f t="shared" si="909"/>
        <v>2.921465119678774</v>
      </c>
      <c r="EM1929" s="51">
        <f t="shared" si="910"/>
        <v>0</v>
      </c>
      <c r="EN1929" s="75">
        <f t="shared" si="911"/>
        <v>0.14006972478330595</v>
      </c>
      <c r="EO1929" s="51">
        <f t="shared" si="912"/>
        <v>0</v>
      </c>
      <c r="EP1929" s="75">
        <f t="shared" si="913"/>
        <v>0.11005506954548758</v>
      </c>
      <c r="EQ1929" s="51">
        <f t="shared" si="914"/>
        <v>0</v>
      </c>
      <c r="ER1929" s="51">
        <f t="shared" si="915"/>
        <v>100</v>
      </c>
      <c r="ES1929" s="51">
        <f t="shared" si="916"/>
        <v>0</v>
      </c>
    </row>
    <row r="1930" spans="1:149" x14ac:dyDescent="0.45">
      <c r="A1930" s="78" t="s">
        <v>1503</v>
      </c>
      <c r="B1930" s="174" t="s">
        <v>920</v>
      </c>
      <c r="C1930" s="51" t="s">
        <v>3441</v>
      </c>
      <c r="D1930" s="51" t="s">
        <v>3829</v>
      </c>
      <c r="E1930" s="78" t="s">
        <v>637</v>
      </c>
      <c r="F1930" s="78" t="s">
        <v>2698</v>
      </c>
      <c r="G1930" s="72" t="s">
        <v>3381</v>
      </c>
      <c r="H1930" s="78" t="s">
        <v>1100</v>
      </c>
      <c r="I1930" s="78">
        <v>6</v>
      </c>
      <c r="J1930" s="300">
        <v>100.8</v>
      </c>
      <c r="K1930" s="78"/>
      <c r="L1930" s="300">
        <v>1200</v>
      </c>
      <c r="M1930" s="72"/>
      <c r="O1930" s="78" t="s">
        <v>3570</v>
      </c>
      <c r="P1930" s="72" t="s">
        <v>1374</v>
      </c>
      <c r="R1930" s="122">
        <v>-0.96</v>
      </c>
      <c r="AA1930" s="195"/>
      <c r="AB1930" s="195"/>
      <c r="AC1930" s="195"/>
      <c r="AD1930" s="72"/>
      <c r="AE1930" s="316">
        <v>0</v>
      </c>
      <c r="AF1930" s="195"/>
      <c r="AG1930" s="195">
        <v>1</v>
      </c>
      <c r="AH1930" s="72"/>
      <c r="AQ1930" s="174" t="s">
        <v>824</v>
      </c>
      <c r="AR1930" s="53">
        <v>0.99070000000000003</v>
      </c>
      <c r="AS1930" s="53">
        <v>1.246</v>
      </c>
      <c r="AT1930" s="77"/>
      <c r="AU1930" s="276"/>
      <c r="AV1930" s="276">
        <v>1008</v>
      </c>
      <c r="AW1930" s="276"/>
      <c r="AX1930" s="95"/>
      <c r="AY1930" s="276">
        <v>1255.9680000000001</v>
      </c>
      <c r="AZ1930" s="95">
        <v>27.906127673011174</v>
      </c>
      <c r="BB1930" s="80" t="s">
        <v>3412</v>
      </c>
      <c r="BC1930" s="270" t="s">
        <v>1126</v>
      </c>
      <c r="BD1930" s="72">
        <v>49.956600000000002</v>
      </c>
      <c r="BE1930" s="72"/>
      <c r="BF1930" s="72">
        <v>1.57989</v>
      </c>
      <c r="BG1930" s="72"/>
      <c r="BH1930" s="72">
        <v>14.319000000000001</v>
      </c>
      <c r="BI1930" s="72"/>
      <c r="BJ1930" s="72">
        <v>1.36991</v>
      </c>
      <c r="BK1930" s="72"/>
      <c r="BL1930" s="72"/>
      <c r="BM1930" s="72"/>
      <c r="BN1930" s="72">
        <v>10.0093</v>
      </c>
      <c r="BO1930" s="72"/>
      <c r="BP1930" s="72">
        <v>0.17998800000000001</v>
      </c>
      <c r="BQ1930" s="72"/>
      <c r="BR1930" s="72">
        <v>7.1095199999999998</v>
      </c>
      <c r="BS1930" s="72"/>
      <c r="BT1930" s="72"/>
      <c r="BU1930" s="72"/>
      <c r="BV1930" s="72"/>
      <c r="BW1930" s="72"/>
      <c r="BX1930" s="72">
        <v>12.2492</v>
      </c>
      <c r="BY1930" s="72"/>
      <c r="BZ1930" s="72">
        <v>2.9198</v>
      </c>
      <c r="CA1930" s="72"/>
      <c r="CB1930" s="72">
        <v>0.139991</v>
      </c>
      <c r="CC1930" s="72"/>
      <c r="CD1930" s="72">
        <v>0.10999299999999999</v>
      </c>
      <c r="CE1930" s="72"/>
      <c r="CF1930" s="72"/>
      <c r="CG1930" s="72"/>
      <c r="CH1930" s="72"/>
      <c r="CI1930" s="72"/>
      <c r="CJ1930" s="72"/>
      <c r="CK1930" s="72"/>
      <c r="CL1930" s="72"/>
      <c r="CM1930" s="72"/>
      <c r="CN1930" s="72"/>
      <c r="CO1930" s="72"/>
      <c r="CP1930" s="72"/>
      <c r="CQ1930" s="72"/>
      <c r="CR1930" s="72"/>
      <c r="CS1930" s="72"/>
      <c r="CT1930" s="72"/>
      <c r="CU1930" s="72"/>
      <c r="CV1930" s="72"/>
      <c r="CW1930" s="72"/>
      <c r="CX1930" s="72"/>
      <c r="CY1930" s="72"/>
      <c r="CZ1930" s="72"/>
      <c r="DA1930" s="72"/>
      <c r="DB1930" s="72"/>
      <c r="DC1930" s="72"/>
      <c r="DD1930" s="72"/>
      <c r="DE1930" s="72"/>
      <c r="DF1930" s="72"/>
      <c r="DG1930" s="72"/>
      <c r="DH1930" s="78">
        <f t="shared" si="893"/>
        <v>99.943191999999996</v>
      </c>
      <c r="DJ1930" s="96">
        <f t="shared" si="894"/>
        <v>5.6808000000003744E-2</v>
      </c>
      <c r="DK1930" s="72">
        <v>0</v>
      </c>
      <c r="DL1930" s="51" t="s">
        <v>827</v>
      </c>
      <c r="DO1930" s="358"/>
      <c r="DP1930" s="72"/>
      <c r="DQ1930" s="374">
        <v>5.67E-2</v>
      </c>
      <c r="DR1930" s="72"/>
      <c r="DU1930" s="52"/>
      <c r="DX1930" s="75">
        <f t="shared" si="895"/>
        <v>49.984995476230139</v>
      </c>
      <c r="DY1930" s="51">
        <f t="shared" si="896"/>
        <v>0</v>
      </c>
      <c r="DZ1930" s="75">
        <f t="shared" si="897"/>
        <v>1.5807880140550246</v>
      </c>
      <c r="EA1930" s="51">
        <f t="shared" si="898"/>
        <v>0</v>
      </c>
      <c r="EB1930" s="75">
        <f t="shared" si="899"/>
        <v>14.327138961101024</v>
      </c>
      <c r="EC1930" s="51">
        <f t="shared" si="900"/>
        <v>0</v>
      </c>
      <c r="ED1930" s="75">
        <f t="shared" si="901"/>
        <v>10.014989315130139</v>
      </c>
      <c r="EE1930" s="51">
        <f t="shared" si="902"/>
        <v>0</v>
      </c>
      <c r="EF1930" s="75">
        <f t="shared" si="903"/>
        <v>0.18009030570086257</v>
      </c>
      <c r="EG1930" s="51">
        <f t="shared" si="904"/>
        <v>0</v>
      </c>
      <c r="EH1930" s="75">
        <f t="shared" si="905"/>
        <v>7.1135610717736535</v>
      </c>
      <c r="EI1930" s="51">
        <f t="shared" si="906"/>
        <v>0</v>
      </c>
      <c r="EJ1930" s="75">
        <f t="shared" si="907"/>
        <v>12.256162480782082</v>
      </c>
      <c r="EK1930" s="51">
        <f t="shared" si="908"/>
        <v>0</v>
      </c>
      <c r="EL1930" s="75">
        <f t="shared" si="909"/>
        <v>2.9214596227825105</v>
      </c>
      <c r="EM1930" s="51">
        <f t="shared" si="910"/>
        <v>0</v>
      </c>
      <c r="EN1930" s="75">
        <f t="shared" si="911"/>
        <v>0.14007057129013853</v>
      </c>
      <c r="EO1930" s="51">
        <f t="shared" si="912"/>
        <v>0</v>
      </c>
      <c r="EP1930" s="75">
        <f t="shared" si="913"/>
        <v>0.11005552033999474</v>
      </c>
      <c r="EQ1930" s="51">
        <f t="shared" si="914"/>
        <v>0</v>
      </c>
      <c r="ER1930" s="51">
        <f t="shared" si="915"/>
        <v>100</v>
      </c>
      <c r="ES1930" s="51">
        <f t="shared" si="916"/>
        <v>0</v>
      </c>
    </row>
    <row r="1931" spans="1:149" x14ac:dyDescent="0.45">
      <c r="A1931" s="78" t="s">
        <v>1503</v>
      </c>
      <c r="B1931" s="174" t="s">
        <v>920</v>
      </c>
      <c r="C1931" s="51" t="s">
        <v>3441</v>
      </c>
      <c r="D1931" s="51" t="s">
        <v>3829</v>
      </c>
      <c r="E1931" s="78" t="s">
        <v>637</v>
      </c>
      <c r="F1931" s="78" t="s">
        <v>2699</v>
      </c>
      <c r="G1931" s="72" t="s">
        <v>3381</v>
      </c>
      <c r="H1931" s="78" t="s">
        <v>1100</v>
      </c>
      <c r="I1931" s="78">
        <v>6</v>
      </c>
      <c r="J1931" s="300">
        <v>100.8</v>
      </c>
      <c r="K1931" s="78"/>
      <c r="L1931" s="300">
        <v>1200</v>
      </c>
      <c r="M1931" s="72"/>
      <c r="O1931" s="78" t="s">
        <v>3570</v>
      </c>
      <c r="P1931" s="72" t="s">
        <v>1374</v>
      </c>
      <c r="R1931" s="122">
        <v>-0.96</v>
      </c>
      <c r="AA1931" s="195"/>
      <c r="AB1931" s="195"/>
      <c r="AC1931" s="195"/>
      <c r="AD1931" s="72"/>
      <c r="AE1931" s="316">
        <v>0</v>
      </c>
      <c r="AF1931" s="195"/>
      <c r="AG1931" s="195">
        <v>1</v>
      </c>
      <c r="AH1931" s="72"/>
      <c r="AQ1931" s="174" t="s">
        <v>824</v>
      </c>
      <c r="AR1931" s="53">
        <v>0.99070000000000003</v>
      </c>
      <c r="AS1931" s="53">
        <v>1.246</v>
      </c>
      <c r="AT1931" s="77"/>
      <c r="AU1931" s="276"/>
      <c r="AV1931" s="276">
        <v>1008</v>
      </c>
      <c r="AW1931" s="276"/>
      <c r="AX1931" s="95"/>
      <c r="AY1931" s="276">
        <v>1255.9680000000001</v>
      </c>
      <c r="AZ1931" s="95">
        <v>27.906127673011174</v>
      </c>
      <c r="BB1931" s="80" t="s">
        <v>3412</v>
      </c>
      <c r="BC1931" s="270" t="s">
        <v>1126</v>
      </c>
      <c r="BD1931" s="72">
        <v>49.958300000000001</v>
      </c>
      <c r="BE1931" s="72"/>
      <c r="BF1931" s="72">
        <v>1.5799399999999999</v>
      </c>
      <c r="BG1931" s="72"/>
      <c r="BH1931" s="72">
        <v>14.3195</v>
      </c>
      <c r="BI1931" s="72"/>
      <c r="BJ1931" s="72">
        <v>1.36995</v>
      </c>
      <c r="BK1931" s="72"/>
      <c r="BL1931" s="72"/>
      <c r="BM1931" s="72"/>
      <c r="BN1931" s="72">
        <v>10.009600000000001</v>
      </c>
      <c r="BO1931" s="72"/>
      <c r="BP1931" s="72">
        <v>0.17999399999999999</v>
      </c>
      <c r="BQ1931" s="72"/>
      <c r="BR1931" s="72">
        <v>7.10975</v>
      </c>
      <c r="BS1931" s="72"/>
      <c r="BT1931" s="72"/>
      <c r="BU1931" s="72"/>
      <c r="BV1931" s="72"/>
      <c r="BW1931" s="72"/>
      <c r="BX1931" s="72">
        <v>12.249599999999999</v>
      </c>
      <c r="BY1931" s="72"/>
      <c r="BZ1931" s="72">
        <v>2.9199000000000002</v>
      </c>
      <c r="CA1931" s="72"/>
      <c r="CB1931" s="72">
        <v>0.13999500000000001</v>
      </c>
      <c r="CC1931" s="72"/>
      <c r="CD1931" s="72">
        <v>0.109996</v>
      </c>
      <c r="CE1931" s="72"/>
      <c r="CF1931" s="72"/>
      <c r="CG1931" s="72"/>
      <c r="CH1931" s="72"/>
      <c r="CI1931" s="72"/>
      <c r="CJ1931" s="72"/>
      <c r="CK1931" s="72"/>
      <c r="CL1931" s="72"/>
      <c r="CM1931" s="72"/>
      <c r="CN1931" s="72"/>
      <c r="CO1931" s="72"/>
      <c r="CP1931" s="72"/>
      <c r="CQ1931" s="72"/>
      <c r="CR1931" s="72"/>
      <c r="CS1931" s="72"/>
      <c r="CT1931" s="72"/>
      <c r="CU1931" s="72"/>
      <c r="CV1931" s="72"/>
      <c r="CW1931" s="72"/>
      <c r="CX1931" s="72"/>
      <c r="CY1931" s="72"/>
      <c r="CZ1931" s="72"/>
      <c r="DA1931" s="72"/>
      <c r="DB1931" s="72"/>
      <c r="DC1931" s="72"/>
      <c r="DD1931" s="72"/>
      <c r="DE1931" s="72"/>
      <c r="DF1931" s="72"/>
      <c r="DG1931" s="72"/>
      <c r="DH1931" s="78">
        <f t="shared" si="893"/>
        <v>99.946525000000008</v>
      </c>
      <c r="DJ1931" s="96">
        <f t="shared" si="894"/>
        <v>5.3474999999991724E-2</v>
      </c>
      <c r="DK1931" s="72">
        <v>0</v>
      </c>
      <c r="DL1931" s="51" t="s">
        <v>827</v>
      </c>
      <c r="DO1931" s="358"/>
      <c r="DP1931" s="72"/>
      <c r="DQ1931" s="374">
        <v>5.3499999999999999E-2</v>
      </c>
      <c r="DR1931" s="72"/>
      <c r="DU1931" s="52"/>
      <c r="DX1931" s="75">
        <f t="shared" si="895"/>
        <v>49.985029494522195</v>
      </c>
      <c r="DY1931" s="51">
        <f t="shared" si="896"/>
        <v>0</v>
      </c>
      <c r="DZ1931" s="75">
        <f t="shared" si="897"/>
        <v>1.5807853249525181</v>
      </c>
      <c r="EA1931" s="51">
        <f t="shared" si="898"/>
        <v>0</v>
      </c>
      <c r="EB1931" s="75">
        <f t="shared" si="899"/>
        <v>14.327161449585162</v>
      </c>
      <c r="EC1931" s="51">
        <f t="shared" si="900"/>
        <v>0</v>
      </c>
      <c r="ED1931" s="75">
        <f t="shared" si="901"/>
        <v>10.014955497452263</v>
      </c>
      <c r="EE1931" s="51">
        <f t="shared" si="902"/>
        <v>0</v>
      </c>
      <c r="EF1931" s="75">
        <f t="shared" si="903"/>
        <v>0.18009030328968412</v>
      </c>
      <c r="EG1931" s="51">
        <f t="shared" si="904"/>
        <v>0</v>
      </c>
      <c r="EH1931" s="75">
        <f t="shared" si="905"/>
        <v>7.1135539729870541</v>
      </c>
      <c r="EI1931" s="51">
        <f t="shared" si="906"/>
        <v>0</v>
      </c>
      <c r="EJ1931" s="75">
        <f t="shared" si="907"/>
        <v>12.256153978339915</v>
      </c>
      <c r="EK1931" s="51">
        <f t="shared" si="908"/>
        <v>0</v>
      </c>
      <c r="EL1931" s="75">
        <f t="shared" si="909"/>
        <v>2.9214622519392242</v>
      </c>
      <c r="EM1931" s="51">
        <f t="shared" si="910"/>
        <v>0</v>
      </c>
      <c r="EN1931" s="75">
        <f t="shared" si="911"/>
        <v>0.14006990238029784</v>
      </c>
      <c r="EO1931" s="51">
        <f t="shared" si="912"/>
        <v>0</v>
      </c>
      <c r="EP1931" s="75">
        <f t="shared" si="913"/>
        <v>0.11005485183201716</v>
      </c>
      <c r="EQ1931" s="51">
        <f t="shared" si="914"/>
        <v>0</v>
      </c>
      <c r="ER1931" s="51">
        <f t="shared" si="915"/>
        <v>100</v>
      </c>
      <c r="ES1931" s="51">
        <f t="shared" si="916"/>
        <v>0</v>
      </c>
    </row>
    <row r="1932" spans="1:149" x14ac:dyDescent="0.45">
      <c r="A1932" s="78" t="s">
        <v>1503</v>
      </c>
      <c r="B1932" s="174" t="s">
        <v>920</v>
      </c>
      <c r="C1932" s="51" t="s">
        <v>3441</v>
      </c>
      <c r="D1932" s="51" t="s">
        <v>3829</v>
      </c>
      <c r="E1932" s="78" t="s">
        <v>637</v>
      </c>
      <c r="F1932" s="78" t="s">
        <v>2700</v>
      </c>
      <c r="G1932" s="72" t="s">
        <v>3381</v>
      </c>
      <c r="H1932" s="78" t="s">
        <v>1100</v>
      </c>
      <c r="I1932" s="78">
        <v>6</v>
      </c>
      <c r="J1932" s="300">
        <v>150.29999999999998</v>
      </c>
      <c r="K1932" s="78"/>
      <c r="L1932" s="300">
        <v>1200</v>
      </c>
      <c r="M1932" s="72"/>
      <c r="O1932" s="78" t="s">
        <v>3571</v>
      </c>
      <c r="P1932" s="72" t="s">
        <v>1374</v>
      </c>
      <c r="R1932" s="122">
        <v>-0.02</v>
      </c>
      <c r="AA1932" s="195"/>
      <c r="AB1932" s="195"/>
      <c r="AC1932" s="195"/>
      <c r="AD1932" s="72"/>
      <c r="AE1932" s="316">
        <v>0</v>
      </c>
      <c r="AF1932" s="195"/>
      <c r="AG1932" s="195">
        <v>1</v>
      </c>
      <c r="AH1932" s="72"/>
      <c r="AQ1932" s="174" t="s">
        <v>824</v>
      </c>
      <c r="AR1932" s="53">
        <v>0.99570000000000003</v>
      </c>
      <c r="AS1932" s="53">
        <v>1.401</v>
      </c>
      <c r="AT1932" s="77"/>
      <c r="AU1932" s="276"/>
      <c r="AV1932" s="276">
        <v>1502.9999999999998</v>
      </c>
      <c r="AW1932" s="276"/>
      <c r="AX1932" s="95"/>
      <c r="AY1932" s="276">
        <v>2105.7029999999995</v>
      </c>
      <c r="AZ1932" s="95">
        <v>35.05023412790419</v>
      </c>
      <c r="BB1932" s="80" t="s">
        <v>3412</v>
      </c>
      <c r="BC1932" s="270" t="s">
        <v>1126</v>
      </c>
      <c r="BD1932" s="72">
        <v>49.940300000000001</v>
      </c>
      <c r="BE1932" s="72"/>
      <c r="BF1932" s="72">
        <v>1.57938</v>
      </c>
      <c r="BG1932" s="72"/>
      <c r="BH1932" s="72">
        <v>14.314299999999999</v>
      </c>
      <c r="BI1932" s="72"/>
      <c r="BJ1932" s="72">
        <v>1.3694599999999999</v>
      </c>
      <c r="BK1932" s="72"/>
      <c r="BL1932" s="72"/>
      <c r="BM1932" s="72"/>
      <c r="BN1932" s="72">
        <v>10.006</v>
      </c>
      <c r="BO1932" s="72"/>
      <c r="BP1932" s="72">
        <v>0.17992900000000001</v>
      </c>
      <c r="BQ1932" s="72"/>
      <c r="BR1932" s="72">
        <v>7.1071900000000001</v>
      </c>
      <c r="BS1932" s="72"/>
      <c r="BT1932" s="72"/>
      <c r="BU1932" s="72"/>
      <c r="BV1932" s="72"/>
      <c r="BW1932" s="72"/>
      <c r="BX1932" s="72">
        <v>12.245200000000001</v>
      </c>
      <c r="BY1932" s="72"/>
      <c r="BZ1932" s="72">
        <v>2.9188499999999999</v>
      </c>
      <c r="CA1932" s="72"/>
      <c r="CB1932" s="72">
        <v>0.13994500000000001</v>
      </c>
      <c r="CC1932" s="72"/>
      <c r="CD1932" s="72">
        <v>0.109957</v>
      </c>
      <c r="CE1932" s="72"/>
      <c r="CF1932" s="72"/>
      <c r="CG1932" s="72"/>
      <c r="CH1932" s="72"/>
      <c r="CI1932" s="72"/>
      <c r="CJ1932" s="72"/>
      <c r="CK1932" s="72"/>
      <c r="CL1932" s="72"/>
      <c r="CM1932" s="72"/>
      <c r="CN1932" s="72"/>
      <c r="CO1932" s="72"/>
      <c r="CP1932" s="72"/>
      <c r="CQ1932" s="72"/>
      <c r="CR1932" s="72"/>
      <c r="CS1932" s="72"/>
      <c r="CT1932" s="72"/>
      <c r="CU1932" s="72"/>
      <c r="CV1932" s="72"/>
      <c r="CW1932" s="72"/>
      <c r="CX1932" s="72"/>
      <c r="CY1932" s="72"/>
      <c r="CZ1932" s="72"/>
      <c r="DA1932" s="72"/>
      <c r="DB1932" s="72"/>
      <c r="DC1932" s="72"/>
      <c r="DD1932" s="72"/>
      <c r="DE1932" s="72"/>
      <c r="DF1932" s="72"/>
      <c r="DG1932" s="72"/>
      <c r="DH1932" s="78">
        <f t="shared" si="893"/>
        <v>99.910511</v>
      </c>
      <c r="DJ1932" s="96">
        <f t="shared" si="894"/>
        <v>8.9489000000000374E-2</v>
      </c>
      <c r="DK1932" s="72">
        <v>0</v>
      </c>
      <c r="DL1932" s="51" t="s">
        <v>827</v>
      </c>
      <c r="DO1932" s="358"/>
      <c r="DP1932" s="72"/>
      <c r="DQ1932" s="374">
        <v>8.9499999999999996E-2</v>
      </c>
      <c r="DR1932" s="72"/>
      <c r="DU1932" s="52"/>
      <c r="DX1932" s="75">
        <f t="shared" si="895"/>
        <v>49.985031104485095</v>
      </c>
      <c r="DY1932" s="51">
        <f t="shared" si="896"/>
        <v>0</v>
      </c>
      <c r="DZ1932" s="75">
        <f t="shared" si="897"/>
        <v>1.5807946373129851</v>
      </c>
      <c r="EA1932" s="51">
        <f t="shared" si="898"/>
        <v>0</v>
      </c>
      <c r="EB1932" s="75">
        <f t="shared" si="899"/>
        <v>14.32712119748842</v>
      </c>
      <c r="EC1932" s="51">
        <f t="shared" si="900"/>
        <v>0</v>
      </c>
      <c r="ED1932" s="75">
        <f t="shared" si="901"/>
        <v>10.014962289603343</v>
      </c>
      <c r="EE1932" s="51">
        <f t="shared" si="902"/>
        <v>0</v>
      </c>
      <c r="EF1932" s="75">
        <f t="shared" si="903"/>
        <v>0.18009016088407356</v>
      </c>
      <c r="EG1932" s="51">
        <f t="shared" si="904"/>
        <v>0</v>
      </c>
      <c r="EH1932" s="75">
        <f t="shared" si="905"/>
        <v>7.1135558499946017</v>
      </c>
      <c r="EI1932" s="51">
        <f t="shared" si="906"/>
        <v>0</v>
      </c>
      <c r="EJ1932" s="75">
        <f t="shared" si="907"/>
        <v>12.256167922111819</v>
      </c>
      <c r="EK1932" s="51">
        <f t="shared" si="908"/>
        <v>0</v>
      </c>
      <c r="EL1932" s="75">
        <f t="shared" si="909"/>
        <v>2.9214643892673116</v>
      </c>
      <c r="EM1932" s="51">
        <f t="shared" si="910"/>
        <v>0</v>
      </c>
      <c r="EN1932" s="75">
        <f t="shared" si="911"/>
        <v>0.14007034755332201</v>
      </c>
      <c r="EO1932" s="51">
        <f t="shared" si="912"/>
        <v>0</v>
      </c>
      <c r="EP1932" s="75">
        <f t="shared" si="913"/>
        <v>0.11005548755525832</v>
      </c>
      <c r="EQ1932" s="51">
        <f t="shared" si="914"/>
        <v>0</v>
      </c>
      <c r="ER1932" s="51">
        <f t="shared" si="915"/>
        <v>100</v>
      </c>
      <c r="ES1932" s="51">
        <f t="shared" si="916"/>
        <v>0</v>
      </c>
    </row>
    <row r="1933" spans="1:149" s="43" customFormat="1" ht="14.65" thickBot="1" x14ac:dyDescent="0.5">
      <c r="A1933" s="89" t="s">
        <v>1503</v>
      </c>
      <c r="B1933" s="86" t="s">
        <v>920</v>
      </c>
      <c r="C1933" s="43" t="s">
        <v>3441</v>
      </c>
      <c r="D1933" s="43" t="s">
        <v>3829</v>
      </c>
      <c r="E1933" s="89" t="s">
        <v>637</v>
      </c>
      <c r="F1933" s="89" t="s">
        <v>2701</v>
      </c>
      <c r="G1933" s="90" t="s">
        <v>3381</v>
      </c>
      <c r="H1933" s="89" t="s">
        <v>1100</v>
      </c>
      <c r="I1933" s="89">
        <v>6</v>
      </c>
      <c r="J1933" s="301">
        <v>150.29999999999998</v>
      </c>
      <c r="K1933" s="89"/>
      <c r="L1933" s="301">
        <v>1200</v>
      </c>
      <c r="M1933" s="90"/>
      <c r="O1933" s="89" t="s">
        <v>3572</v>
      </c>
      <c r="P1933" s="90" t="s">
        <v>1374</v>
      </c>
      <c r="Q1933" s="123"/>
      <c r="R1933" s="123">
        <v>0.02</v>
      </c>
      <c r="S1933" s="134"/>
      <c r="AA1933" s="196"/>
      <c r="AB1933" s="196"/>
      <c r="AC1933" s="196"/>
      <c r="AD1933" s="90"/>
      <c r="AE1933" s="317">
        <v>0</v>
      </c>
      <c r="AF1933" s="196"/>
      <c r="AG1933" s="196">
        <v>1</v>
      </c>
      <c r="AH1933" s="90"/>
      <c r="AQ1933" s="86" t="s">
        <v>824</v>
      </c>
      <c r="AR1933" s="58">
        <v>0.99570000000000003</v>
      </c>
      <c r="AS1933" s="58">
        <v>1.401</v>
      </c>
      <c r="AT1933" s="91"/>
      <c r="AU1933" s="277"/>
      <c r="AV1933" s="277">
        <v>1502.9999999999998</v>
      </c>
      <c r="AW1933" s="277"/>
      <c r="AX1933" s="259"/>
      <c r="AY1933" s="277">
        <v>2105.7029999999995</v>
      </c>
      <c r="AZ1933" s="259">
        <v>35.05023412790419</v>
      </c>
      <c r="BA1933" s="86"/>
      <c r="BB1933" s="85" t="s">
        <v>3412</v>
      </c>
      <c r="BC1933" s="271" t="s">
        <v>1126</v>
      </c>
      <c r="BD1933" s="90">
        <v>49.94</v>
      </c>
      <c r="BE1933" s="90"/>
      <c r="BF1933" s="90">
        <v>1.5793699999999999</v>
      </c>
      <c r="BG1933" s="90"/>
      <c r="BH1933" s="90">
        <v>14.314299999999999</v>
      </c>
      <c r="BI1933" s="90"/>
      <c r="BJ1933" s="90">
        <v>1.3694500000000001</v>
      </c>
      <c r="BK1933" s="90"/>
      <c r="BL1933" s="90"/>
      <c r="BM1933" s="90"/>
      <c r="BN1933" s="90">
        <v>10.006</v>
      </c>
      <c r="BO1933" s="90"/>
      <c r="BP1933" s="90">
        <v>0.179928</v>
      </c>
      <c r="BQ1933" s="90"/>
      <c r="BR1933" s="90">
        <v>7.1071499999999999</v>
      </c>
      <c r="BS1933" s="90"/>
      <c r="BT1933" s="90"/>
      <c r="BU1933" s="90"/>
      <c r="BV1933" s="90"/>
      <c r="BW1933" s="90"/>
      <c r="BX1933" s="90">
        <v>12.245100000000001</v>
      </c>
      <c r="BY1933" s="90"/>
      <c r="BZ1933" s="90">
        <v>2.9188299999999998</v>
      </c>
      <c r="CA1933" s="90"/>
      <c r="CB1933" s="90">
        <v>0.13994400000000001</v>
      </c>
      <c r="CC1933" s="90"/>
      <c r="CD1933" s="90">
        <v>0.109956</v>
      </c>
      <c r="CE1933" s="90"/>
      <c r="CF1933" s="90"/>
      <c r="CG1933" s="90"/>
      <c r="CH1933" s="90"/>
      <c r="CI1933" s="90"/>
      <c r="CJ1933" s="90"/>
      <c r="CK1933" s="90"/>
      <c r="CL1933" s="90"/>
      <c r="CM1933" s="90"/>
      <c r="CN1933" s="90"/>
      <c r="CO1933" s="90"/>
      <c r="CP1933" s="90"/>
      <c r="CQ1933" s="90"/>
      <c r="CR1933" s="90"/>
      <c r="CS1933" s="90"/>
      <c r="CT1933" s="90"/>
      <c r="CU1933" s="90"/>
      <c r="CV1933" s="90"/>
      <c r="CW1933" s="90"/>
      <c r="CX1933" s="90"/>
      <c r="CY1933" s="90"/>
      <c r="CZ1933" s="90"/>
      <c r="DA1933" s="90"/>
      <c r="DB1933" s="90"/>
      <c r="DC1933" s="90"/>
      <c r="DD1933" s="90"/>
      <c r="DE1933" s="90"/>
      <c r="DF1933" s="90"/>
      <c r="DG1933" s="90"/>
      <c r="DH1933" s="89">
        <f t="shared" si="893"/>
        <v>99.910027999999997</v>
      </c>
      <c r="DJ1933" s="97">
        <f t="shared" si="894"/>
        <v>8.997200000000305E-2</v>
      </c>
      <c r="DK1933" s="90">
        <v>0</v>
      </c>
      <c r="DL1933" s="43" t="s">
        <v>827</v>
      </c>
      <c r="DO1933" s="359"/>
      <c r="DP1933" s="90"/>
      <c r="DQ1933" s="375">
        <v>9.01E-2</v>
      </c>
      <c r="DR1933" s="90"/>
      <c r="DS1933" s="308"/>
      <c r="DU1933" s="59"/>
      <c r="DW1933" s="86"/>
      <c r="DX1933" s="298">
        <f t="shared" si="895"/>
        <v>49.9849724794392</v>
      </c>
      <c r="DY1933" s="43">
        <f t="shared" si="896"/>
        <v>0</v>
      </c>
      <c r="DZ1933" s="298">
        <f t="shared" si="897"/>
        <v>1.5807922704215438</v>
      </c>
      <c r="EA1933" s="43">
        <f t="shared" si="898"/>
        <v>0</v>
      </c>
      <c r="EB1933" s="298">
        <f t="shared" si="899"/>
        <v>14.327190459800491</v>
      </c>
      <c r="EC1933" s="43">
        <f t="shared" si="900"/>
        <v>0</v>
      </c>
      <c r="ED1933" s="298">
        <f t="shared" si="901"/>
        <v>10.015010705431891</v>
      </c>
      <c r="EE1933" s="43">
        <f t="shared" si="902"/>
        <v>0</v>
      </c>
      <c r="EF1933" s="298">
        <f t="shared" si="903"/>
        <v>0.18009003060233353</v>
      </c>
      <c r="EG1933" s="43">
        <f t="shared" si="904"/>
        <v>0</v>
      </c>
      <c r="EH1933" s="298">
        <f t="shared" si="905"/>
        <v>7.1135502033889937</v>
      </c>
      <c r="EI1933" s="43">
        <f t="shared" si="906"/>
        <v>0</v>
      </c>
      <c r="EJ1933" s="298">
        <f t="shared" si="907"/>
        <v>12.256127082658811</v>
      </c>
      <c r="EK1933" s="43">
        <f t="shared" si="908"/>
        <v>0</v>
      </c>
      <c r="EL1933" s="298">
        <f t="shared" si="909"/>
        <v>2.9214584946367945</v>
      </c>
      <c r="EM1933" s="43">
        <f t="shared" si="910"/>
        <v>0</v>
      </c>
      <c r="EN1933" s="298">
        <f t="shared" si="911"/>
        <v>0.14007002380181499</v>
      </c>
      <c r="EO1933" s="43">
        <f t="shared" si="912"/>
        <v>0</v>
      </c>
      <c r="EP1933" s="298">
        <f t="shared" si="913"/>
        <v>0.11005501870142605</v>
      </c>
      <c r="EQ1933" s="43">
        <f t="shared" si="914"/>
        <v>0</v>
      </c>
      <c r="ER1933" s="43">
        <f t="shared" si="915"/>
        <v>100</v>
      </c>
      <c r="ES1933" s="43">
        <f t="shared" si="916"/>
        <v>0</v>
      </c>
    </row>
    <row r="1934" spans="1:149" x14ac:dyDescent="0.45">
      <c r="A1934" s="78" t="s">
        <v>1504</v>
      </c>
      <c r="B1934" s="174" t="s">
        <v>879</v>
      </c>
      <c r="C1934" s="51" t="s">
        <v>3446</v>
      </c>
      <c r="D1934" s="51" t="s">
        <v>3830</v>
      </c>
      <c r="E1934" s="78" t="s">
        <v>637</v>
      </c>
      <c r="F1934" s="78" t="s">
        <v>2702</v>
      </c>
      <c r="G1934" s="72" t="s">
        <v>3381</v>
      </c>
      <c r="H1934" s="78" t="s">
        <v>1100</v>
      </c>
      <c r="I1934" s="78">
        <v>6</v>
      </c>
      <c r="J1934" s="300">
        <v>100</v>
      </c>
      <c r="K1934" s="78"/>
      <c r="L1934" s="300">
        <v>1200</v>
      </c>
      <c r="M1934" s="72"/>
      <c r="O1934" s="78" t="s">
        <v>3573</v>
      </c>
      <c r="P1934" s="72" t="s">
        <v>1374</v>
      </c>
      <c r="Q1934" s="122">
        <v>-0.34</v>
      </c>
      <c r="AA1934" s="195"/>
      <c r="AB1934" s="195"/>
      <c r="AC1934" s="195"/>
      <c r="AD1934" s="72"/>
      <c r="AE1934" s="316">
        <v>0</v>
      </c>
      <c r="AF1934" s="195"/>
      <c r="AG1934" s="195">
        <v>1</v>
      </c>
      <c r="AH1934" s="72"/>
      <c r="AQ1934" s="174" t="s">
        <v>824</v>
      </c>
      <c r="AR1934" s="53">
        <v>0.99070000000000003</v>
      </c>
      <c r="AS1934" s="53">
        <v>1.244</v>
      </c>
      <c r="AT1934" s="77"/>
      <c r="AU1934" s="276"/>
      <c r="AV1934" s="276">
        <v>1000</v>
      </c>
      <c r="AW1934" s="276">
        <v>0</v>
      </c>
      <c r="AX1934" s="95"/>
      <c r="AY1934" s="276">
        <v>1244</v>
      </c>
      <c r="AZ1934" s="95">
        <v>27.816685640097383</v>
      </c>
      <c r="BB1934" s="80" t="s">
        <v>3412</v>
      </c>
      <c r="BC1934" s="270" t="s">
        <v>1126</v>
      </c>
      <c r="BD1934" s="72">
        <v>49.045000000000002</v>
      </c>
      <c r="BE1934" s="72"/>
      <c r="BF1934" s="72">
        <v>2.28464</v>
      </c>
      <c r="BG1934" s="72"/>
      <c r="BH1934" s="72">
        <v>13.2988</v>
      </c>
      <c r="BI1934" s="72"/>
      <c r="BJ1934" s="72">
        <v>1.7159800000000001</v>
      </c>
      <c r="BK1934" s="72"/>
      <c r="BL1934" s="72"/>
      <c r="BM1934" s="72"/>
      <c r="BN1934" s="72">
        <v>9.6573600000000006</v>
      </c>
      <c r="BO1934" s="72"/>
      <c r="BP1934" s="72"/>
      <c r="BQ1934" s="72"/>
      <c r="BR1934" s="72">
        <v>10.3857</v>
      </c>
      <c r="BS1934" s="72"/>
      <c r="BT1934" s="72"/>
      <c r="BU1934" s="72"/>
      <c r="BV1934" s="72"/>
      <c r="BW1934" s="72"/>
      <c r="BX1934" s="72">
        <v>10.904400000000001</v>
      </c>
      <c r="BY1934" s="72"/>
      <c r="BZ1934" s="72">
        <v>2.1449699999999998</v>
      </c>
      <c r="CA1934" s="72"/>
      <c r="CB1934" s="72">
        <v>0.50880700000000001</v>
      </c>
      <c r="CC1934" s="72"/>
      <c r="CD1934" s="72"/>
      <c r="CE1934" s="72"/>
      <c r="CF1934" s="72"/>
      <c r="CG1934" s="72"/>
      <c r="CH1934" s="72"/>
      <c r="CI1934" s="72"/>
      <c r="CJ1934" s="72"/>
      <c r="CK1934" s="72"/>
      <c r="CL1934" s="72"/>
      <c r="CM1934" s="72"/>
      <c r="CN1934" s="72"/>
      <c r="CO1934" s="72"/>
      <c r="CP1934" s="72"/>
      <c r="CQ1934" s="72"/>
      <c r="CR1934" s="72"/>
      <c r="CS1934" s="72"/>
      <c r="CT1934" s="72"/>
      <c r="CU1934" s="72"/>
      <c r="CV1934" s="72"/>
      <c r="CW1934" s="72"/>
      <c r="CX1934" s="72"/>
      <c r="CY1934" s="72"/>
      <c r="CZ1934" s="72"/>
      <c r="DA1934" s="72"/>
      <c r="DB1934" s="72"/>
      <c r="DC1934" s="72"/>
      <c r="DD1934" s="72"/>
      <c r="DE1934" s="72"/>
      <c r="DF1934" s="72"/>
      <c r="DG1934" s="72"/>
      <c r="DH1934" s="78">
        <f t="shared" si="893"/>
        <v>99.945657000000011</v>
      </c>
      <c r="DJ1934" s="96">
        <f t="shared" si="894"/>
        <v>5.4342999999988706E-2</v>
      </c>
      <c r="DK1934" s="72"/>
      <c r="DL1934" s="51" t="s">
        <v>3438</v>
      </c>
      <c r="DO1934" s="358"/>
      <c r="DP1934" s="72"/>
      <c r="DQ1934" s="374">
        <v>5.4300000000000001E-2</v>
      </c>
      <c r="DR1934" s="72">
        <v>5.5599999999999998E-3</v>
      </c>
      <c r="DU1934" s="52"/>
      <c r="DX1934" s="75">
        <f t="shared" si="895"/>
        <v>49.071667016006501</v>
      </c>
      <c r="DY1934" s="51">
        <f t="shared" si="896"/>
        <v>0</v>
      </c>
      <c r="DZ1934" s="75">
        <f t="shared" si="897"/>
        <v>2.2858822169731696</v>
      </c>
      <c r="EA1934" s="51">
        <f t="shared" si="898"/>
        <v>0</v>
      </c>
      <c r="EB1934" s="75">
        <f t="shared" si="899"/>
        <v>13.306030896370014</v>
      </c>
      <c r="EC1934" s="51">
        <f t="shared" si="900"/>
        <v>0</v>
      </c>
      <c r="ED1934" s="75">
        <f t="shared" si="901"/>
        <v>9.6626109526700095</v>
      </c>
      <c r="EE1934" s="51">
        <f t="shared" si="902"/>
        <v>0</v>
      </c>
      <c r="EF1934" s="75">
        <f t="shared" si="903"/>
        <v>0</v>
      </c>
      <c r="EG1934" s="51" t="e">
        <f t="shared" si="904"/>
        <v>#DIV/0!</v>
      </c>
      <c r="EH1934" s="75">
        <f t="shared" si="905"/>
        <v>10.391346969683735</v>
      </c>
      <c r="EI1934" s="51">
        <f t="shared" si="906"/>
        <v>0</v>
      </c>
      <c r="EJ1934" s="75">
        <f t="shared" si="907"/>
        <v>10.910329000088517</v>
      </c>
      <c r="EK1934" s="51">
        <f t="shared" si="908"/>
        <v>0</v>
      </c>
      <c r="EL1934" s="75">
        <f t="shared" si="909"/>
        <v>2.1461362748358335</v>
      </c>
      <c r="EM1934" s="51">
        <f t="shared" si="910"/>
        <v>0</v>
      </c>
      <c r="EN1934" s="75">
        <f t="shared" si="911"/>
        <v>0.50908365132864142</v>
      </c>
      <c r="EO1934" s="51">
        <f t="shared" si="912"/>
        <v>0</v>
      </c>
      <c r="EP1934" s="75">
        <f t="shared" si="913"/>
        <v>0</v>
      </c>
      <c r="EQ1934" s="51" t="e">
        <f t="shared" si="914"/>
        <v>#DIV/0!</v>
      </c>
      <c r="ER1934" s="51">
        <f t="shared" si="915"/>
        <v>100</v>
      </c>
      <c r="ES1934" s="51">
        <f t="shared" si="916"/>
        <v>0</v>
      </c>
    </row>
    <row r="1935" spans="1:149" x14ac:dyDescent="0.45">
      <c r="A1935" s="78" t="s">
        <v>1504</v>
      </c>
      <c r="B1935" s="174" t="s">
        <v>879</v>
      </c>
      <c r="C1935" s="51" t="s">
        <v>3446</v>
      </c>
      <c r="D1935" s="51" t="s">
        <v>3830</v>
      </c>
      <c r="E1935" s="78" t="s">
        <v>637</v>
      </c>
      <c r="F1935" s="78" t="s">
        <v>2703</v>
      </c>
      <c r="G1935" s="72" t="s">
        <v>3381</v>
      </c>
      <c r="H1935" s="78" t="s">
        <v>1100</v>
      </c>
      <c r="I1935" s="78">
        <v>6</v>
      </c>
      <c r="J1935" s="300">
        <v>100</v>
      </c>
      <c r="K1935" s="78"/>
      <c r="L1935" s="300">
        <v>1170</v>
      </c>
      <c r="M1935" s="72"/>
      <c r="O1935" s="78" t="s">
        <v>3573</v>
      </c>
      <c r="P1935" s="72" t="s">
        <v>1374</v>
      </c>
      <c r="Q1935" s="122">
        <v>-0.34</v>
      </c>
      <c r="AA1935" s="195"/>
      <c r="AB1935" s="195"/>
      <c r="AC1935" s="195"/>
      <c r="AD1935" s="72"/>
      <c r="AE1935" s="316">
        <v>0</v>
      </c>
      <c r="AF1935" s="195"/>
      <c r="AG1935" s="195">
        <v>1</v>
      </c>
      <c r="AH1935" s="72"/>
      <c r="AQ1935" s="174" t="s">
        <v>824</v>
      </c>
      <c r="AR1935" s="53">
        <v>0.99070000000000003</v>
      </c>
      <c r="AS1935" s="53">
        <v>1.244</v>
      </c>
      <c r="AT1935" s="77"/>
      <c r="AU1935" s="276"/>
      <c r="AV1935" s="276">
        <v>1000</v>
      </c>
      <c r="AW1935" s="276">
        <v>0</v>
      </c>
      <c r="AX1935" s="95"/>
      <c r="AY1935" s="276">
        <v>1244</v>
      </c>
      <c r="AZ1935" s="95">
        <v>27.816685640097383</v>
      </c>
      <c r="BB1935" s="80" t="s">
        <v>3412</v>
      </c>
      <c r="BC1935" s="270" t="s">
        <v>1126</v>
      </c>
      <c r="BD1935" s="72">
        <v>49.045200000000001</v>
      </c>
      <c r="BE1935" s="72"/>
      <c r="BF1935" s="72">
        <v>2.2846500000000001</v>
      </c>
      <c r="BG1935" s="72"/>
      <c r="BH1935" s="72">
        <v>13.2989</v>
      </c>
      <c r="BI1935" s="72"/>
      <c r="BJ1935" s="72">
        <v>1.7159800000000001</v>
      </c>
      <c r="BK1935" s="72"/>
      <c r="BL1935" s="72"/>
      <c r="BM1935" s="72"/>
      <c r="BN1935" s="72">
        <v>9.6573899999999995</v>
      </c>
      <c r="BO1935" s="72"/>
      <c r="BP1935" s="72"/>
      <c r="BQ1935" s="72"/>
      <c r="BR1935" s="72">
        <v>10.3857</v>
      </c>
      <c r="BS1935" s="72"/>
      <c r="BT1935" s="72"/>
      <c r="BU1935" s="72"/>
      <c r="BV1935" s="72"/>
      <c r="BW1935" s="72"/>
      <c r="BX1935" s="72">
        <v>10.904500000000001</v>
      </c>
      <c r="BY1935" s="72"/>
      <c r="BZ1935" s="72">
        <v>2.1449799999999999</v>
      </c>
      <c r="CA1935" s="72"/>
      <c r="CB1935" s="72">
        <v>0.50880899999999996</v>
      </c>
      <c r="CC1935" s="72"/>
      <c r="CD1935" s="72"/>
      <c r="CE1935" s="72"/>
      <c r="CF1935" s="72"/>
      <c r="CG1935" s="72"/>
      <c r="CH1935" s="72"/>
      <c r="CI1935" s="72"/>
      <c r="CJ1935" s="72"/>
      <c r="CK1935" s="72"/>
      <c r="CL1935" s="72"/>
      <c r="CM1935" s="72"/>
      <c r="CN1935" s="72"/>
      <c r="CO1935" s="72"/>
      <c r="CP1935" s="72"/>
      <c r="CQ1935" s="72"/>
      <c r="CR1935" s="72"/>
      <c r="CS1935" s="72"/>
      <c r="CT1935" s="72"/>
      <c r="CU1935" s="72"/>
      <c r="CV1935" s="72"/>
      <c r="CW1935" s="72"/>
      <c r="CX1935" s="72"/>
      <c r="CY1935" s="72"/>
      <c r="CZ1935" s="72"/>
      <c r="DA1935" s="72"/>
      <c r="DB1935" s="72"/>
      <c r="DC1935" s="72"/>
      <c r="DD1935" s="72"/>
      <c r="DE1935" s="72"/>
      <c r="DF1935" s="72"/>
      <c r="DG1935" s="72"/>
      <c r="DH1935" s="78">
        <f t="shared" si="893"/>
        <v>99.946108999999993</v>
      </c>
      <c r="DJ1935" s="96">
        <f t="shared" si="894"/>
        <v>5.3891000000007239E-2</v>
      </c>
      <c r="DK1935" s="72"/>
      <c r="DL1935" s="51" t="s">
        <v>3438</v>
      </c>
      <c r="DO1935" s="358"/>
      <c r="DP1935" s="72"/>
      <c r="DQ1935" s="374">
        <v>5.3999999999999999E-2</v>
      </c>
      <c r="DR1935" s="72">
        <v>4.5500000000000002E-3</v>
      </c>
      <c r="DU1935" s="52"/>
      <c r="DX1935" s="75">
        <f t="shared" si="895"/>
        <v>49.071645200314904</v>
      </c>
      <c r="DY1935" s="51">
        <f t="shared" si="896"/>
        <v>0</v>
      </c>
      <c r="DZ1935" s="75">
        <f t="shared" si="897"/>
        <v>2.2858818846064337</v>
      </c>
      <c r="EA1935" s="51">
        <f t="shared" si="898"/>
        <v>0</v>
      </c>
      <c r="EB1935" s="75">
        <f t="shared" si="899"/>
        <v>13.306070774601142</v>
      </c>
      <c r="EC1935" s="51">
        <f t="shared" si="900"/>
        <v>0</v>
      </c>
      <c r="ED1935" s="75">
        <f t="shared" si="901"/>
        <v>9.6625972702949348</v>
      </c>
      <c r="EE1935" s="51">
        <f t="shared" si="902"/>
        <v>0</v>
      </c>
      <c r="EF1935" s="75">
        <f t="shared" si="903"/>
        <v>0</v>
      </c>
      <c r="EG1935" s="51" t="e">
        <f t="shared" si="904"/>
        <v>#DIV/0!</v>
      </c>
      <c r="EH1935" s="75">
        <f t="shared" si="905"/>
        <v>10.391299975469781</v>
      </c>
      <c r="EI1935" s="51">
        <f t="shared" si="906"/>
        <v>0</v>
      </c>
      <c r="EJ1935" s="75">
        <f t="shared" si="907"/>
        <v>10.91037971273099</v>
      </c>
      <c r="EK1935" s="51">
        <f t="shared" si="908"/>
        <v>0</v>
      </c>
      <c r="EL1935" s="75">
        <f t="shared" si="909"/>
        <v>2.1461365744613428</v>
      </c>
      <c r="EM1935" s="51">
        <f t="shared" si="910"/>
        <v>0</v>
      </c>
      <c r="EN1935" s="75">
        <f t="shared" si="911"/>
        <v>0.50908335010820682</v>
      </c>
      <c r="EO1935" s="51">
        <f t="shared" si="912"/>
        <v>0</v>
      </c>
      <c r="EP1935" s="75">
        <f t="shared" si="913"/>
        <v>0</v>
      </c>
      <c r="EQ1935" s="51" t="e">
        <f t="shared" si="914"/>
        <v>#DIV/0!</v>
      </c>
      <c r="ER1935" s="51">
        <f t="shared" si="915"/>
        <v>100</v>
      </c>
      <c r="ES1935" s="51">
        <f t="shared" si="916"/>
        <v>0</v>
      </c>
    </row>
    <row r="1936" spans="1:149" x14ac:dyDescent="0.45">
      <c r="A1936" s="78" t="s">
        <v>1504</v>
      </c>
      <c r="B1936" s="174" t="s">
        <v>879</v>
      </c>
      <c r="C1936" s="51" t="s">
        <v>3446</v>
      </c>
      <c r="D1936" s="51" t="s">
        <v>3830</v>
      </c>
      <c r="E1936" s="78" t="s">
        <v>1121</v>
      </c>
      <c r="F1936" s="78" t="s">
        <v>2704</v>
      </c>
      <c r="G1936" s="72" t="s">
        <v>3381</v>
      </c>
      <c r="H1936" s="78" t="s">
        <v>1100</v>
      </c>
      <c r="I1936" s="78">
        <v>1</v>
      </c>
      <c r="J1936" s="300">
        <v>1000</v>
      </c>
      <c r="K1936" s="78"/>
      <c r="L1936" s="300">
        <v>1400</v>
      </c>
      <c r="M1936" s="72"/>
      <c r="O1936" s="78" t="s">
        <v>3309</v>
      </c>
      <c r="P1936" s="72" t="s">
        <v>1374</v>
      </c>
      <c r="R1936" s="114">
        <v>0</v>
      </c>
      <c r="AA1936" s="195"/>
      <c r="AB1936" s="195"/>
      <c r="AC1936" s="195"/>
      <c r="AD1936" s="72"/>
      <c r="AE1936" s="316">
        <v>0</v>
      </c>
      <c r="AF1936" s="195"/>
      <c r="AG1936" s="195">
        <v>1</v>
      </c>
      <c r="AH1936" s="72"/>
      <c r="AQ1936" s="174" t="s">
        <v>824</v>
      </c>
      <c r="AR1936" s="53">
        <v>1.853</v>
      </c>
      <c r="AS1936" s="53">
        <v>9.0950000000000006</v>
      </c>
      <c r="AT1936" s="77"/>
      <c r="AU1936" s="276"/>
      <c r="AV1936" s="276">
        <v>10000</v>
      </c>
      <c r="AW1936" s="276">
        <v>0</v>
      </c>
      <c r="AX1936" s="95"/>
      <c r="AY1936" s="276">
        <v>90950</v>
      </c>
      <c r="AZ1936" s="95">
        <v>927.51164952252759</v>
      </c>
      <c r="BB1936" s="80" t="s">
        <v>3412</v>
      </c>
      <c r="BC1936" s="270" t="s">
        <v>1126</v>
      </c>
      <c r="BD1936" s="72">
        <v>48.735500000000002</v>
      </c>
      <c r="BE1936" s="72"/>
      <c r="BF1936" s="72">
        <v>2.2702300000000002</v>
      </c>
      <c r="BG1936" s="72"/>
      <c r="BH1936" s="72">
        <v>13.2149</v>
      </c>
      <c r="BI1936" s="72"/>
      <c r="BJ1936" s="72">
        <v>1.7051499999999999</v>
      </c>
      <c r="BK1936" s="72"/>
      <c r="BL1936" s="72"/>
      <c r="BM1936" s="72"/>
      <c r="BN1936" s="72">
        <v>9.5964200000000002</v>
      </c>
      <c r="BO1936" s="72"/>
      <c r="BP1936" s="72"/>
      <c r="BQ1936" s="72"/>
      <c r="BR1936" s="72">
        <v>10.3201</v>
      </c>
      <c r="BS1936" s="72"/>
      <c r="BT1936" s="72"/>
      <c r="BU1936" s="72"/>
      <c r="BV1936" s="72"/>
      <c r="BW1936" s="72"/>
      <c r="BX1936" s="72">
        <v>10.835599999999999</v>
      </c>
      <c r="BY1936" s="72"/>
      <c r="BZ1936" s="72">
        <v>2.13144</v>
      </c>
      <c r="CA1936" s="72"/>
      <c r="CB1936" s="72">
        <v>0.50559600000000005</v>
      </c>
      <c r="CC1936" s="72"/>
      <c r="CD1936" s="72"/>
      <c r="CE1936" s="72"/>
      <c r="CF1936" s="72"/>
      <c r="CG1936" s="72"/>
      <c r="CH1936" s="72"/>
      <c r="CI1936" s="72"/>
      <c r="CJ1936" s="72"/>
      <c r="CK1936" s="72"/>
      <c r="CL1936" s="72"/>
      <c r="CM1936" s="72"/>
      <c r="CN1936" s="72"/>
      <c r="CO1936" s="72"/>
      <c r="CP1936" s="72"/>
      <c r="CQ1936" s="72"/>
      <c r="CR1936" s="72"/>
      <c r="CS1936" s="72"/>
      <c r="CT1936" s="72"/>
      <c r="CU1936" s="72"/>
      <c r="CV1936" s="72"/>
      <c r="CW1936" s="72"/>
      <c r="CX1936" s="72"/>
      <c r="CY1936" s="72"/>
      <c r="CZ1936" s="72"/>
      <c r="DA1936" s="72"/>
      <c r="DB1936" s="72"/>
      <c r="DC1936" s="72"/>
      <c r="DD1936" s="72"/>
      <c r="DE1936" s="72"/>
      <c r="DF1936" s="72"/>
      <c r="DG1936" s="72"/>
      <c r="DH1936" s="78">
        <f t="shared" si="893"/>
        <v>99.314935999999989</v>
      </c>
      <c r="DJ1936" s="96">
        <f t="shared" si="894"/>
        <v>0.68506400000001122</v>
      </c>
      <c r="DK1936" s="72"/>
      <c r="DL1936" s="51" t="s">
        <v>3438</v>
      </c>
      <c r="DO1936" s="358"/>
      <c r="DP1936" s="72"/>
      <c r="DQ1936" s="374">
        <v>0.68500000000000005</v>
      </c>
      <c r="DR1936" s="72">
        <v>3.7282700000000002E-2</v>
      </c>
      <c r="DU1936" s="52"/>
      <c r="DX1936" s="75">
        <f t="shared" si="895"/>
        <v>49.071672361546916</v>
      </c>
      <c r="DY1936" s="51">
        <f t="shared" si="896"/>
        <v>0</v>
      </c>
      <c r="DZ1936" s="75">
        <f t="shared" si="897"/>
        <v>2.2858898081553418</v>
      </c>
      <c r="EA1936" s="51">
        <f t="shared" si="898"/>
        <v>0</v>
      </c>
      <c r="EB1936" s="75">
        <f t="shared" si="899"/>
        <v>13.306054992574332</v>
      </c>
      <c r="EC1936" s="51">
        <f t="shared" si="900"/>
        <v>0</v>
      </c>
      <c r="ED1936" s="75">
        <f t="shared" si="901"/>
        <v>9.6626150974914804</v>
      </c>
      <c r="EE1936" s="51">
        <f t="shared" si="902"/>
        <v>0</v>
      </c>
      <c r="EF1936" s="75">
        <f t="shared" si="903"/>
        <v>0</v>
      </c>
      <c r="EG1936" s="51" t="e">
        <f t="shared" si="904"/>
        <v>#DIV/0!</v>
      </c>
      <c r="EH1936" s="75">
        <f t="shared" si="905"/>
        <v>10.391286966141729</v>
      </c>
      <c r="EI1936" s="51">
        <f t="shared" si="906"/>
        <v>0</v>
      </c>
      <c r="EJ1936" s="75">
        <f t="shared" si="907"/>
        <v>10.910342831011842</v>
      </c>
      <c r="EK1936" s="51">
        <f t="shared" si="908"/>
        <v>0</v>
      </c>
      <c r="EL1936" s="75">
        <f t="shared" si="909"/>
        <v>2.1461424493089338</v>
      </c>
      <c r="EM1936" s="51">
        <f t="shared" si="910"/>
        <v>0</v>
      </c>
      <c r="EN1936" s="75">
        <f t="shared" si="911"/>
        <v>0.50908354811807977</v>
      </c>
      <c r="EO1936" s="51">
        <f t="shared" si="912"/>
        <v>0</v>
      </c>
      <c r="EP1936" s="75">
        <f t="shared" si="913"/>
        <v>0</v>
      </c>
      <c r="EQ1936" s="51" t="e">
        <f t="shared" si="914"/>
        <v>#DIV/0!</v>
      </c>
      <c r="ER1936" s="51">
        <f t="shared" si="915"/>
        <v>100</v>
      </c>
      <c r="ES1936" s="51">
        <f t="shared" si="916"/>
        <v>0</v>
      </c>
    </row>
    <row r="1937" spans="1:149" x14ac:dyDescent="0.45">
      <c r="A1937" s="78" t="s">
        <v>1504</v>
      </c>
      <c r="B1937" s="174" t="s">
        <v>879</v>
      </c>
      <c r="C1937" s="51" t="s">
        <v>3446</v>
      </c>
      <c r="D1937" s="51" t="s">
        <v>3830</v>
      </c>
      <c r="E1937" s="78" t="s">
        <v>1121</v>
      </c>
      <c r="F1937" s="78" t="s">
        <v>2705</v>
      </c>
      <c r="G1937" s="72" t="s">
        <v>3381</v>
      </c>
      <c r="H1937" s="78" t="s">
        <v>1100</v>
      </c>
      <c r="I1937" s="78">
        <v>0.5</v>
      </c>
      <c r="J1937" s="300">
        <v>1000</v>
      </c>
      <c r="K1937" s="78"/>
      <c r="L1937" s="300">
        <v>1500</v>
      </c>
      <c r="M1937" s="72"/>
      <c r="O1937" s="78" t="s">
        <v>3309</v>
      </c>
      <c r="P1937" s="72" t="s">
        <v>1374</v>
      </c>
      <c r="R1937" s="114">
        <v>0</v>
      </c>
      <c r="AA1937" s="195"/>
      <c r="AB1937" s="195"/>
      <c r="AC1937" s="195"/>
      <c r="AD1937" s="72"/>
      <c r="AE1937" s="316">
        <v>0</v>
      </c>
      <c r="AF1937" s="195"/>
      <c r="AG1937" s="195">
        <v>1</v>
      </c>
      <c r="AH1937" s="72"/>
      <c r="AQ1937" s="174" t="s">
        <v>824</v>
      </c>
      <c r="AR1937" s="53">
        <v>1.847</v>
      </c>
      <c r="AS1937" s="53">
        <v>8.1370000000000005</v>
      </c>
      <c r="AT1937" s="77"/>
      <c r="AU1937" s="276"/>
      <c r="AV1937" s="276">
        <v>10000</v>
      </c>
      <c r="AW1937" s="276">
        <v>0</v>
      </c>
      <c r="AX1937" s="95"/>
      <c r="AY1937" s="276">
        <v>81370</v>
      </c>
      <c r="AZ1937" s="95">
        <v>829.81443564208985</v>
      </c>
      <c r="BB1937" s="80" t="s">
        <v>3412</v>
      </c>
      <c r="BC1937" s="270" t="s">
        <v>1126</v>
      </c>
      <c r="BD1937" s="72">
        <v>48.693800000000003</v>
      </c>
      <c r="BE1937" s="72"/>
      <c r="BF1937" s="72">
        <v>2.2682799999999999</v>
      </c>
      <c r="BG1937" s="72"/>
      <c r="BH1937" s="72">
        <v>13.2036</v>
      </c>
      <c r="BI1937" s="72"/>
      <c r="BJ1937" s="72">
        <v>1.7036899999999999</v>
      </c>
      <c r="BK1937" s="72"/>
      <c r="BL1937" s="72"/>
      <c r="BM1937" s="72"/>
      <c r="BN1937" s="72">
        <v>9.5882100000000001</v>
      </c>
      <c r="BO1937" s="72"/>
      <c r="BP1937" s="72"/>
      <c r="BQ1937" s="72"/>
      <c r="BR1937" s="72">
        <v>10.311299999999999</v>
      </c>
      <c r="BS1937" s="72"/>
      <c r="BT1937" s="72"/>
      <c r="BU1937" s="72"/>
      <c r="BV1937" s="72"/>
      <c r="BW1937" s="72"/>
      <c r="BX1937" s="72">
        <v>10.8264</v>
      </c>
      <c r="BY1937" s="72"/>
      <c r="BZ1937" s="72">
        <v>2.12961</v>
      </c>
      <c r="CA1937" s="72"/>
      <c r="CB1937" s="72">
        <v>0.50516399999999995</v>
      </c>
      <c r="CC1937" s="72"/>
      <c r="CD1937" s="72"/>
      <c r="CE1937" s="72"/>
      <c r="CF1937" s="72"/>
      <c r="CG1937" s="72"/>
      <c r="CH1937" s="72"/>
      <c r="CI1937" s="72"/>
      <c r="CJ1937" s="72"/>
      <c r="CK1937" s="72"/>
      <c r="CL1937" s="72"/>
      <c r="CM1937" s="72"/>
      <c r="CN1937" s="72"/>
      <c r="CO1937" s="72"/>
      <c r="CP1937" s="72"/>
      <c r="CQ1937" s="72"/>
      <c r="CR1937" s="72"/>
      <c r="CS1937" s="72"/>
      <c r="CT1937" s="72"/>
      <c r="CU1937" s="72"/>
      <c r="CV1937" s="72"/>
      <c r="CW1937" s="72"/>
      <c r="CX1937" s="72"/>
      <c r="CY1937" s="72"/>
      <c r="CZ1937" s="72"/>
      <c r="DA1937" s="72"/>
      <c r="DB1937" s="72"/>
      <c r="DC1937" s="72"/>
      <c r="DD1937" s="72"/>
      <c r="DE1937" s="72"/>
      <c r="DF1937" s="72"/>
      <c r="DG1937" s="72"/>
      <c r="DH1937" s="78">
        <f t="shared" si="893"/>
        <v>99.230053999999996</v>
      </c>
      <c r="DJ1937" s="96">
        <f t="shared" si="894"/>
        <v>0.76994600000000446</v>
      </c>
      <c r="DK1937" s="72"/>
      <c r="DL1937" s="51" t="s">
        <v>3438</v>
      </c>
      <c r="DO1937" s="358"/>
      <c r="DP1937" s="72"/>
      <c r="DQ1937" s="374">
        <v>0.77</v>
      </c>
      <c r="DR1937" s="72">
        <v>2.6457499999999998E-2</v>
      </c>
      <c r="DU1937" s="52"/>
      <c r="DX1937" s="75">
        <f t="shared" si="895"/>
        <v>49.071625013929761</v>
      </c>
      <c r="DY1937" s="51">
        <f t="shared" si="896"/>
        <v>0</v>
      </c>
      <c r="DZ1937" s="75">
        <f t="shared" si="897"/>
        <v>2.2858800419477752</v>
      </c>
      <c r="EA1937" s="51">
        <f t="shared" si="898"/>
        <v>0</v>
      </c>
      <c r="EB1937" s="75">
        <f t="shared" si="899"/>
        <v>13.306049395075409</v>
      </c>
      <c r="EC1937" s="51">
        <f t="shared" si="900"/>
        <v>0</v>
      </c>
      <c r="ED1937" s="75">
        <f t="shared" si="901"/>
        <v>9.6626068549756106</v>
      </c>
      <c r="EE1937" s="51">
        <f t="shared" si="902"/>
        <v>0</v>
      </c>
      <c r="EF1937" s="75">
        <f t="shared" si="903"/>
        <v>0</v>
      </c>
      <c r="EG1937" s="51" t="e">
        <f t="shared" si="904"/>
        <v>#DIV/0!</v>
      </c>
      <c r="EH1937" s="75">
        <f t="shared" si="905"/>
        <v>10.39130745610599</v>
      </c>
      <c r="EI1937" s="51">
        <f t="shared" si="906"/>
        <v>0</v>
      </c>
      <c r="EJ1937" s="75">
        <f t="shared" si="907"/>
        <v>10.910404220882516</v>
      </c>
      <c r="EK1937" s="51">
        <f t="shared" si="908"/>
        <v>0</v>
      </c>
      <c r="EL1937" s="75">
        <f t="shared" si="909"/>
        <v>2.1461340734531897</v>
      </c>
      <c r="EM1937" s="51">
        <f t="shared" si="910"/>
        <v>0</v>
      </c>
      <c r="EN1937" s="75">
        <f t="shared" si="911"/>
        <v>0.50908366934880434</v>
      </c>
      <c r="EO1937" s="51">
        <f t="shared" si="912"/>
        <v>0</v>
      </c>
      <c r="EP1937" s="75">
        <f t="shared" si="913"/>
        <v>0</v>
      </c>
      <c r="EQ1937" s="51" t="e">
        <f t="shared" si="914"/>
        <v>#DIV/0!</v>
      </c>
      <c r="ER1937" s="51">
        <f t="shared" si="915"/>
        <v>100</v>
      </c>
      <c r="ES1937" s="51">
        <f t="shared" si="916"/>
        <v>0</v>
      </c>
    </row>
    <row r="1938" spans="1:149" x14ac:dyDescent="0.45">
      <c r="A1938" s="78" t="s">
        <v>1504</v>
      </c>
      <c r="B1938" s="174" t="s">
        <v>879</v>
      </c>
      <c r="C1938" s="51" t="s">
        <v>3446</v>
      </c>
      <c r="D1938" s="51" t="s">
        <v>3830</v>
      </c>
      <c r="E1938" s="78" t="s">
        <v>1121</v>
      </c>
      <c r="F1938" s="78" t="s">
        <v>2706</v>
      </c>
      <c r="G1938" s="72" t="s">
        <v>3381</v>
      </c>
      <c r="H1938" s="78" t="s">
        <v>1100</v>
      </c>
      <c r="I1938" s="78">
        <v>1</v>
      </c>
      <c r="J1938" s="300">
        <v>1500</v>
      </c>
      <c r="K1938" s="78"/>
      <c r="L1938" s="300">
        <v>1400</v>
      </c>
      <c r="M1938" s="72"/>
      <c r="O1938" s="78" t="s">
        <v>3309</v>
      </c>
      <c r="P1938" s="72" t="s">
        <v>1374</v>
      </c>
      <c r="R1938" s="114">
        <v>0</v>
      </c>
      <c r="AA1938" s="195"/>
      <c r="AB1938" s="195"/>
      <c r="AC1938" s="195"/>
      <c r="AD1938" s="72"/>
      <c r="AE1938" s="316">
        <v>0</v>
      </c>
      <c r="AF1938" s="195"/>
      <c r="AG1938" s="195">
        <v>1</v>
      </c>
      <c r="AH1938" s="72"/>
      <c r="AQ1938" s="174" t="s">
        <v>824</v>
      </c>
      <c r="AR1938" s="53">
        <v>2.9119999999999999</v>
      </c>
      <c r="AS1938" s="53">
        <v>26.52</v>
      </c>
      <c r="AT1938" s="77"/>
      <c r="AU1938" s="276"/>
      <c r="AV1938" s="276">
        <v>15000</v>
      </c>
      <c r="AW1938" s="276">
        <v>0</v>
      </c>
      <c r="AX1938" s="95"/>
      <c r="AY1938" s="276">
        <v>397800</v>
      </c>
      <c r="AZ1938" s="95">
        <v>4013.2042260517969</v>
      </c>
      <c r="BB1938" s="80" t="s">
        <v>3412</v>
      </c>
      <c r="BC1938" s="270" t="s">
        <v>1126</v>
      </c>
      <c r="BD1938" s="72">
        <v>48.458300000000001</v>
      </c>
      <c r="BE1938" s="72"/>
      <c r="BF1938" s="72">
        <v>2.2573099999999999</v>
      </c>
      <c r="BG1938" s="72"/>
      <c r="BH1938" s="72">
        <v>13.139699999999999</v>
      </c>
      <c r="BI1938" s="72"/>
      <c r="BJ1938" s="72">
        <v>1.6954499999999999</v>
      </c>
      <c r="BK1938" s="72"/>
      <c r="BL1938" s="72"/>
      <c r="BM1938" s="72"/>
      <c r="BN1938" s="72">
        <v>9.5418199999999995</v>
      </c>
      <c r="BO1938" s="72"/>
      <c r="BP1938" s="72"/>
      <c r="BQ1938" s="72"/>
      <c r="BR1938" s="72">
        <v>10.2614</v>
      </c>
      <c r="BS1938" s="72"/>
      <c r="BT1938" s="72"/>
      <c r="BU1938" s="72"/>
      <c r="BV1938" s="72"/>
      <c r="BW1938" s="72"/>
      <c r="BX1938" s="72">
        <v>10.773999999999999</v>
      </c>
      <c r="BY1938" s="72"/>
      <c r="BZ1938" s="72">
        <v>2.11931</v>
      </c>
      <c r="CA1938" s="72"/>
      <c r="CB1938" s="72">
        <v>0.50271999999999994</v>
      </c>
      <c r="CC1938" s="72"/>
      <c r="CD1938" s="72"/>
      <c r="CE1938" s="72"/>
      <c r="CF1938" s="72"/>
      <c r="CG1938" s="72"/>
      <c r="CH1938" s="72"/>
      <c r="CI1938" s="72"/>
      <c r="CJ1938" s="72"/>
      <c r="CK1938" s="72"/>
      <c r="CL1938" s="72"/>
      <c r="CM1938" s="72"/>
      <c r="CN1938" s="72"/>
      <c r="CO1938" s="72"/>
      <c r="CP1938" s="72"/>
      <c r="CQ1938" s="72"/>
      <c r="CR1938" s="72"/>
      <c r="CS1938" s="72"/>
      <c r="CT1938" s="72"/>
      <c r="CU1938" s="72"/>
      <c r="CV1938" s="72"/>
      <c r="CW1938" s="72"/>
      <c r="CX1938" s="72"/>
      <c r="CY1938" s="72"/>
      <c r="CZ1938" s="72"/>
      <c r="DA1938" s="72"/>
      <c r="DB1938" s="72"/>
      <c r="DC1938" s="72"/>
      <c r="DD1938" s="72"/>
      <c r="DE1938" s="72"/>
      <c r="DF1938" s="72"/>
      <c r="DG1938" s="72"/>
      <c r="DH1938" s="78">
        <f t="shared" si="893"/>
        <v>98.750009999999989</v>
      </c>
      <c r="DJ1938" s="96">
        <f t="shared" si="894"/>
        <v>1.249990000000011</v>
      </c>
      <c r="DK1938" s="72"/>
      <c r="DL1938" s="51" t="s">
        <v>3438</v>
      </c>
      <c r="DO1938" s="358"/>
      <c r="DP1938" s="72"/>
      <c r="DQ1938" s="374">
        <v>1.25</v>
      </c>
      <c r="DR1938" s="72">
        <v>8.6602499999999999E-2</v>
      </c>
      <c r="DU1938" s="52"/>
      <c r="DX1938" s="75">
        <f t="shared" si="895"/>
        <v>49.071691233246462</v>
      </c>
      <c r="DY1938" s="51">
        <f t="shared" si="896"/>
        <v>0</v>
      </c>
      <c r="DZ1938" s="75">
        <f t="shared" si="897"/>
        <v>2.2858833128219431</v>
      </c>
      <c r="EA1938" s="51">
        <f t="shared" si="898"/>
        <v>0</v>
      </c>
      <c r="EB1938" s="75">
        <f t="shared" si="899"/>
        <v>13.306023969010234</v>
      </c>
      <c r="EC1938" s="51">
        <f t="shared" si="900"/>
        <v>0</v>
      </c>
      <c r="ED1938" s="75">
        <f t="shared" si="901"/>
        <v>9.662601553154273</v>
      </c>
      <c r="EE1938" s="51">
        <f t="shared" si="902"/>
        <v>0</v>
      </c>
      <c r="EF1938" s="75">
        <f t="shared" si="903"/>
        <v>0</v>
      </c>
      <c r="EG1938" s="51" t="e">
        <f t="shared" si="904"/>
        <v>#DIV/0!</v>
      </c>
      <c r="EH1938" s="75">
        <f t="shared" si="905"/>
        <v>10.391290086957968</v>
      </c>
      <c r="EI1938" s="51">
        <f t="shared" si="906"/>
        <v>0</v>
      </c>
      <c r="EJ1938" s="75">
        <f t="shared" si="907"/>
        <v>10.910378641986973</v>
      </c>
      <c r="EK1938" s="51">
        <f t="shared" si="908"/>
        <v>0</v>
      </c>
      <c r="EL1938" s="75">
        <f t="shared" si="909"/>
        <v>2.1461364915304824</v>
      </c>
      <c r="EM1938" s="51">
        <f t="shared" si="910"/>
        <v>0</v>
      </c>
      <c r="EN1938" s="75">
        <f t="shared" si="911"/>
        <v>0.5090834927510387</v>
      </c>
      <c r="EO1938" s="51">
        <f t="shared" si="912"/>
        <v>0</v>
      </c>
      <c r="EP1938" s="75">
        <f t="shared" si="913"/>
        <v>0</v>
      </c>
      <c r="EQ1938" s="51" t="e">
        <f t="shared" si="914"/>
        <v>#DIV/0!</v>
      </c>
      <c r="ER1938" s="51">
        <f t="shared" si="915"/>
        <v>100</v>
      </c>
      <c r="ES1938" s="51">
        <f t="shared" si="916"/>
        <v>0</v>
      </c>
    </row>
    <row r="1939" spans="1:149" x14ac:dyDescent="0.45">
      <c r="A1939" s="78" t="s">
        <v>1504</v>
      </c>
      <c r="B1939" s="174" t="s">
        <v>879</v>
      </c>
      <c r="C1939" s="51" t="s">
        <v>3446</v>
      </c>
      <c r="D1939" s="51" t="s">
        <v>3830</v>
      </c>
      <c r="E1939" s="78" t="s">
        <v>1121</v>
      </c>
      <c r="F1939" s="78" t="s">
        <v>2707</v>
      </c>
      <c r="G1939" s="72" t="s">
        <v>3381</v>
      </c>
      <c r="H1939" s="78" t="s">
        <v>1100</v>
      </c>
      <c r="I1939" s="78">
        <v>0.6</v>
      </c>
      <c r="J1939" s="300">
        <v>1500</v>
      </c>
      <c r="K1939" s="78"/>
      <c r="L1939" s="300">
        <v>1450</v>
      </c>
      <c r="M1939" s="72"/>
      <c r="O1939" s="78" t="s">
        <v>3309</v>
      </c>
      <c r="P1939" s="72" t="s">
        <v>1374</v>
      </c>
      <c r="R1939" s="114">
        <v>0</v>
      </c>
      <c r="AA1939" s="195"/>
      <c r="AB1939" s="195"/>
      <c r="AC1939" s="195"/>
      <c r="AD1939" s="72"/>
      <c r="AE1939" s="316">
        <v>0</v>
      </c>
      <c r="AF1939" s="195"/>
      <c r="AG1939" s="195">
        <v>1</v>
      </c>
      <c r="AH1939" s="72"/>
      <c r="AQ1939" s="174" t="s">
        <v>824</v>
      </c>
      <c r="AR1939" s="53">
        <v>2.8730000000000002</v>
      </c>
      <c r="AS1939" s="53">
        <v>24.36</v>
      </c>
      <c r="AT1939" s="77"/>
      <c r="AU1939" s="276"/>
      <c r="AV1939" s="276">
        <v>15000</v>
      </c>
      <c r="AW1939" s="276">
        <v>0</v>
      </c>
      <c r="AX1939" s="95"/>
      <c r="AY1939" s="276">
        <v>365400</v>
      </c>
      <c r="AZ1939" s="95">
        <v>3686.3369135226912</v>
      </c>
      <c r="BB1939" s="80" t="s">
        <v>3412</v>
      </c>
      <c r="BC1939" s="270" t="s">
        <v>1126</v>
      </c>
      <c r="BD1939" s="72">
        <v>48.452399999999997</v>
      </c>
      <c r="BE1939" s="72"/>
      <c r="BF1939" s="72">
        <v>2.2570399999999999</v>
      </c>
      <c r="BG1939" s="72"/>
      <c r="BH1939" s="72">
        <v>13.1381</v>
      </c>
      <c r="BI1939" s="72"/>
      <c r="BJ1939" s="72">
        <v>1.6952400000000001</v>
      </c>
      <c r="BK1939" s="72"/>
      <c r="BL1939" s="72"/>
      <c r="BM1939" s="72"/>
      <c r="BN1939" s="72">
        <v>9.5406700000000004</v>
      </c>
      <c r="BO1939" s="72"/>
      <c r="BP1939" s="72"/>
      <c r="BQ1939" s="72"/>
      <c r="BR1939" s="72">
        <v>10.260199999999999</v>
      </c>
      <c r="BS1939" s="72"/>
      <c r="BT1939" s="72"/>
      <c r="BU1939" s="72"/>
      <c r="BV1939" s="72"/>
      <c r="BW1939" s="72"/>
      <c r="BX1939" s="72">
        <v>10.7727</v>
      </c>
      <c r="BY1939" s="72"/>
      <c r="BZ1939" s="72">
        <v>2.1190500000000001</v>
      </c>
      <c r="CA1939" s="72"/>
      <c r="CB1939" s="72">
        <v>0.50265899999999997</v>
      </c>
      <c r="CC1939" s="72"/>
      <c r="CD1939" s="72"/>
      <c r="CE1939" s="72"/>
      <c r="CF1939" s="72"/>
      <c r="CG1939" s="72"/>
      <c r="CH1939" s="72"/>
      <c r="CI1939" s="72"/>
      <c r="CJ1939" s="72"/>
      <c r="CK1939" s="72"/>
      <c r="CL1939" s="72"/>
      <c r="CM1939" s="72"/>
      <c r="CN1939" s="72"/>
      <c r="CO1939" s="72"/>
      <c r="CP1939" s="72"/>
      <c r="CQ1939" s="72"/>
      <c r="CR1939" s="72"/>
      <c r="CS1939" s="72"/>
      <c r="CT1939" s="72"/>
      <c r="CU1939" s="72"/>
      <c r="CV1939" s="72"/>
      <c r="CW1939" s="72"/>
      <c r="CX1939" s="72"/>
      <c r="CY1939" s="72"/>
      <c r="CZ1939" s="72"/>
      <c r="DA1939" s="72"/>
      <c r="DB1939" s="72"/>
      <c r="DC1939" s="72"/>
      <c r="DD1939" s="72"/>
      <c r="DE1939" s="72"/>
      <c r="DF1939" s="72"/>
      <c r="DG1939" s="72"/>
      <c r="DH1939" s="78">
        <f t="shared" si="893"/>
        <v>98.738059000000007</v>
      </c>
      <c r="DJ1939" s="96">
        <f t="shared" si="894"/>
        <v>1.2619409999999931</v>
      </c>
      <c r="DK1939" s="72"/>
      <c r="DL1939" s="51" t="s">
        <v>3438</v>
      </c>
      <c r="DO1939" s="358"/>
      <c r="DP1939" s="72"/>
      <c r="DQ1939" s="374">
        <v>1.262</v>
      </c>
      <c r="DR1939" s="72">
        <v>0.217302</v>
      </c>
      <c r="DU1939" s="52"/>
      <c r="DX1939" s="75">
        <f t="shared" si="895"/>
        <v>49.071655338090039</v>
      </c>
      <c r="DY1939" s="51">
        <f t="shared" si="896"/>
        <v>0</v>
      </c>
      <c r="DZ1939" s="75">
        <f t="shared" si="897"/>
        <v>2.2858865394548618</v>
      </c>
      <c r="EA1939" s="51">
        <f t="shared" si="898"/>
        <v>0</v>
      </c>
      <c r="EB1939" s="75">
        <f t="shared" si="899"/>
        <v>13.306014046721334</v>
      </c>
      <c r="EC1939" s="51">
        <f t="shared" si="900"/>
        <v>0</v>
      </c>
      <c r="ED1939" s="75">
        <f t="shared" si="901"/>
        <v>9.6626063917258094</v>
      </c>
      <c r="EE1939" s="51">
        <f t="shared" si="902"/>
        <v>0</v>
      </c>
      <c r="EF1939" s="75">
        <f t="shared" si="903"/>
        <v>0</v>
      </c>
      <c r="EG1939" s="51" t="e">
        <f t="shared" si="904"/>
        <v>#DIV/0!</v>
      </c>
      <c r="EH1939" s="75">
        <f t="shared" si="905"/>
        <v>10.391332485075486</v>
      </c>
      <c r="EI1939" s="51">
        <f t="shared" si="906"/>
        <v>0</v>
      </c>
      <c r="EJ1939" s="75">
        <f t="shared" si="907"/>
        <v>10.910382591174898</v>
      </c>
      <c r="EK1939" s="51">
        <f t="shared" si="908"/>
        <v>0</v>
      </c>
      <c r="EL1939" s="75">
        <f t="shared" si="909"/>
        <v>2.1461329313755297</v>
      </c>
      <c r="EM1939" s="51">
        <f t="shared" si="910"/>
        <v>0</v>
      </c>
      <c r="EN1939" s="75">
        <f t="shared" si="911"/>
        <v>0.50908333128160843</v>
      </c>
      <c r="EO1939" s="51">
        <f t="shared" si="912"/>
        <v>0</v>
      </c>
      <c r="EP1939" s="75">
        <f t="shared" si="913"/>
        <v>0</v>
      </c>
      <c r="EQ1939" s="51" t="e">
        <f t="shared" si="914"/>
        <v>#DIV/0!</v>
      </c>
      <c r="ER1939" s="51">
        <f t="shared" si="915"/>
        <v>100</v>
      </c>
      <c r="ES1939" s="51">
        <f t="shared" si="916"/>
        <v>0</v>
      </c>
    </row>
    <row r="1940" spans="1:149" x14ac:dyDescent="0.45">
      <c r="A1940" s="78" t="s">
        <v>1504</v>
      </c>
      <c r="B1940" s="174" t="s">
        <v>879</v>
      </c>
      <c r="C1940" s="51" t="s">
        <v>3446</v>
      </c>
      <c r="D1940" s="51" t="s">
        <v>3830</v>
      </c>
      <c r="E1940" s="78" t="s">
        <v>1121</v>
      </c>
      <c r="F1940" s="78" t="s">
        <v>2708</v>
      </c>
      <c r="G1940" s="72" t="s">
        <v>3381</v>
      </c>
      <c r="H1940" s="78" t="s">
        <v>1100</v>
      </c>
      <c r="I1940" s="78">
        <v>0.5</v>
      </c>
      <c r="J1940" s="300">
        <v>1500</v>
      </c>
      <c r="K1940" s="78"/>
      <c r="L1940" s="300">
        <v>1500</v>
      </c>
      <c r="M1940" s="72"/>
      <c r="O1940" s="78" t="s">
        <v>3309</v>
      </c>
      <c r="P1940" s="72" t="s">
        <v>1374</v>
      </c>
      <c r="R1940" s="114">
        <v>0</v>
      </c>
      <c r="AA1940" s="195"/>
      <c r="AB1940" s="195"/>
      <c r="AC1940" s="195"/>
      <c r="AD1940" s="72"/>
      <c r="AE1940" s="316">
        <v>0</v>
      </c>
      <c r="AF1940" s="195"/>
      <c r="AG1940" s="195">
        <v>1</v>
      </c>
      <c r="AH1940" s="72"/>
      <c r="AQ1940" s="174" t="s">
        <v>824</v>
      </c>
      <c r="AR1940" s="53">
        <v>2.835</v>
      </c>
      <c r="AS1940" s="53">
        <v>22.48</v>
      </c>
      <c r="AT1940" s="77"/>
      <c r="AU1940" s="276"/>
      <c r="AV1940" s="276">
        <v>15000</v>
      </c>
      <c r="AW1940" s="276">
        <v>0</v>
      </c>
      <c r="AX1940" s="95"/>
      <c r="AY1940" s="276">
        <v>337200</v>
      </c>
      <c r="AZ1940" s="95">
        <v>3401.8412896547661</v>
      </c>
      <c r="BB1940" s="80" t="s">
        <v>3412</v>
      </c>
      <c r="BC1940" s="270" t="s">
        <v>1126</v>
      </c>
      <c r="BD1940" s="72">
        <v>48.434699999999999</v>
      </c>
      <c r="BE1940" s="72"/>
      <c r="BF1940" s="72">
        <v>2.2562099999999998</v>
      </c>
      <c r="BG1940" s="72"/>
      <c r="BH1940" s="72">
        <v>13.1333</v>
      </c>
      <c r="BI1940" s="72"/>
      <c r="BJ1940" s="72">
        <v>1.69462</v>
      </c>
      <c r="BK1940" s="72"/>
      <c r="BL1940" s="72"/>
      <c r="BM1940" s="72"/>
      <c r="BN1940" s="72">
        <v>9.5371900000000007</v>
      </c>
      <c r="BO1940" s="72"/>
      <c r="BP1940" s="72"/>
      <c r="BQ1940" s="72"/>
      <c r="BR1940" s="72">
        <v>10.256399999999999</v>
      </c>
      <c r="BS1940" s="72"/>
      <c r="BT1940" s="72"/>
      <c r="BU1940" s="72"/>
      <c r="BV1940" s="72"/>
      <c r="BW1940" s="72"/>
      <c r="BX1940" s="72">
        <v>10.768700000000001</v>
      </c>
      <c r="BY1940" s="72"/>
      <c r="BZ1940" s="72">
        <v>2.1182799999999999</v>
      </c>
      <c r="CA1940" s="72"/>
      <c r="CB1940" s="72">
        <v>0.50247600000000003</v>
      </c>
      <c r="CC1940" s="72"/>
      <c r="CD1940" s="72"/>
      <c r="CE1940" s="72"/>
      <c r="CF1940" s="72"/>
      <c r="CG1940" s="72"/>
      <c r="CH1940" s="72"/>
      <c r="CI1940" s="72"/>
      <c r="CJ1940" s="72"/>
      <c r="CK1940" s="72"/>
      <c r="CL1940" s="72"/>
      <c r="CM1940" s="72"/>
      <c r="CN1940" s="72"/>
      <c r="CO1940" s="72"/>
      <c r="CP1940" s="72"/>
      <c r="CQ1940" s="72"/>
      <c r="CR1940" s="72"/>
      <c r="CS1940" s="72"/>
      <c r="CT1940" s="72"/>
      <c r="CU1940" s="72"/>
      <c r="CV1940" s="72"/>
      <c r="CW1940" s="72"/>
      <c r="CX1940" s="72"/>
      <c r="CY1940" s="72"/>
      <c r="CZ1940" s="72"/>
      <c r="DA1940" s="72"/>
      <c r="DB1940" s="72"/>
      <c r="DC1940" s="72"/>
      <c r="DD1940" s="72"/>
      <c r="DE1940" s="72"/>
      <c r="DF1940" s="72"/>
      <c r="DG1940" s="72"/>
      <c r="DH1940" s="78">
        <f t="shared" si="893"/>
        <v>98.701875999999984</v>
      </c>
      <c r="DJ1940" s="96">
        <f t="shared" si="894"/>
        <v>1.2981240000000156</v>
      </c>
      <c r="DK1940" s="72"/>
      <c r="DL1940" s="51" t="s">
        <v>3438</v>
      </c>
      <c r="DO1940" s="358"/>
      <c r="DP1940" s="72"/>
      <c r="DQ1940" s="374">
        <v>1.298</v>
      </c>
      <c r="DR1940" s="72">
        <v>6.8702299999999994E-2</v>
      </c>
      <c r="DU1940" s="52"/>
      <c r="DX1940" s="75">
        <f t="shared" si="895"/>
        <v>49.071711666351717</v>
      </c>
      <c r="DY1940" s="51">
        <f t="shared" si="896"/>
        <v>0</v>
      </c>
      <c r="DZ1940" s="75">
        <f t="shared" si="897"/>
        <v>2.2858836036713228</v>
      </c>
      <c r="EA1940" s="51">
        <f t="shared" si="898"/>
        <v>0</v>
      </c>
      <c r="EB1940" s="75">
        <f t="shared" si="899"/>
        <v>13.306028752685513</v>
      </c>
      <c r="EC1940" s="51">
        <f t="shared" si="900"/>
        <v>0</v>
      </c>
      <c r="ED1940" s="75">
        <f t="shared" si="901"/>
        <v>9.6626228259329157</v>
      </c>
      <c r="EE1940" s="51">
        <f t="shared" si="902"/>
        <v>0</v>
      </c>
      <c r="EF1940" s="75">
        <f t="shared" si="903"/>
        <v>0</v>
      </c>
      <c r="EG1940" s="51" t="e">
        <f t="shared" si="904"/>
        <v>#DIV/0!</v>
      </c>
      <c r="EH1940" s="75">
        <f t="shared" si="905"/>
        <v>10.391291853459808</v>
      </c>
      <c r="EI1940" s="51">
        <f t="shared" si="906"/>
        <v>0</v>
      </c>
      <c r="EJ1940" s="75">
        <f t="shared" si="907"/>
        <v>10.91032960710899</v>
      </c>
      <c r="EK1940" s="51">
        <f t="shared" si="908"/>
        <v>0</v>
      </c>
      <c r="EL1940" s="75">
        <f t="shared" si="909"/>
        <v>2.1461395526058697</v>
      </c>
      <c r="EM1940" s="51">
        <f t="shared" si="910"/>
        <v>0</v>
      </c>
      <c r="EN1940" s="75">
        <f t="shared" si="911"/>
        <v>0.5090845487070581</v>
      </c>
      <c r="EO1940" s="51">
        <f t="shared" si="912"/>
        <v>0</v>
      </c>
      <c r="EP1940" s="75">
        <f t="shared" si="913"/>
        <v>0</v>
      </c>
      <c r="EQ1940" s="51" t="e">
        <f t="shared" si="914"/>
        <v>#DIV/0!</v>
      </c>
      <c r="ER1940" s="51">
        <f t="shared" si="915"/>
        <v>100</v>
      </c>
      <c r="ES1940" s="51">
        <f t="shared" si="916"/>
        <v>0</v>
      </c>
    </row>
    <row r="1941" spans="1:149" x14ac:dyDescent="0.45">
      <c r="A1941" s="78" t="s">
        <v>1504</v>
      </c>
      <c r="B1941" s="174" t="s">
        <v>879</v>
      </c>
      <c r="C1941" s="51" t="s">
        <v>3446</v>
      </c>
      <c r="D1941" s="51" t="s">
        <v>3830</v>
      </c>
      <c r="E1941" s="78" t="s">
        <v>1121</v>
      </c>
      <c r="F1941" s="78" t="s">
        <v>2709</v>
      </c>
      <c r="G1941" s="72" t="s">
        <v>3381</v>
      </c>
      <c r="H1941" s="78" t="s">
        <v>1100</v>
      </c>
      <c r="I1941" s="78">
        <v>0.25</v>
      </c>
      <c r="J1941" s="300">
        <v>1500</v>
      </c>
      <c r="K1941" s="78"/>
      <c r="L1941" s="300">
        <v>1550</v>
      </c>
      <c r="M1941" s="72"/>
      <c r="O1941" s="78" t="s">
        <v>3309</v>
      </c>
      <c r="P1941" s="72" t="s">
        <v>1374</v>
      </c>
      <c r="R1941" s="114">
        <v>0</v>
      </c>
      <c r="AA1941" s="195"/>
      <c r="AB1941" s="195"/>
      <c r="AC1941" s="195"/>
      <c r="AD1941" s="72"/>
      <c r="AE1941" s="316">
        <v>0</v>
      </c>
      <c r="AF1941" s="195"/>
      <c r="AG1941" s="195">
        <v>1</v>
      </c>
      <c r="AH1941" s="72"/>
      <c r="AQ1941" s="174" t="s">
        <v>824</v>
      </c>
      <c r="AR1941" s="53">
        <v>2.7970000000000002</v>
      </c>
      <c r="AS1941" s="53">
        <v>20.82</v>
      </c>
      <c r="AT1941" s="77"/>
      <c r="AU1941" s="276"/>
      <c r="AV1941" s="276">
        <v>15000</v>
      </c>
      <c r="AW1941" s="276">
        <v>0</v>
      </c>
      <c r="AX1941" s="95"/>
      <c r="AY1941" s="276">
        <v>312300</v>
      </c>
      <c r="AZ1941" s="95">
        <v>3150.6377068777683</v>
      </c>
      <c r="BB1941" s="80" t="s">
        <v>3412</v>
      </c>
      <c r="BC1941" s="270" t="s">
        <v>1126</v>
      </c>
      <c r="BD1941" s="72">
        <v>48.377299999999998</v>
      </c>
      <c r="BE1941" s="72"/>
      <c r="BF1941" s="72">
        <v>2.2535400000000001</v>
      </c>
      <c r="BG1941" s="72"/>
      <c r="BH1941" s="72">
        <v>13.117800000000001</v>
      </c>
      <c r="BI1941" s="72"/>
      <c r="BJ1941" s="72">
        <v>1.69262</v>
      </c>
      <c r="BK1941" s="72"/>
      <c r="BL1941" s="72"/>
      <c r="BM1941" s="72"/>
      <c r="BN1941" s="72">
        <v>9.5258800000000008</v>
      </c>
      <c r="BO1941" s="72"/>
      <c r="BP1941" s="72"/>
      <c r="BQ1941" s="72"/>
      <c r="BR1941" s="72">
        <v>10.244300000000001</v>
      </c>
      <c r="BS1941" s="72"/>
      <c r="BT1941" s="72"/>
      <c r="BU1941" s="72"/>
      <c r="BV1941" s="72"/>
      <c r="BW1941" s="72"/>
      <c r="BX1941" s="72">
        <v>10.756</v>
      </c>
      <c r="BY1941" s="72"/>
      <c r="BZ1941" s="72">
        <v>2.1157699999999999</v>
      </c>
      <c r="CA1941" s="72"/>
      <c r="CB1941" s="72">
        <v>0.50187999999999999</v>
      </c>
      <c r="CC1941" s="72"/>
      <c r="CD1941" s="72"/>
      <c r="CE1941" s="72"/>
      <c r="CF1941" s="72"/>
      <c r="CG1941" s="72"/>
      <c r="CH1941" s="72"/>
      <c r="CI1941" s="72"/>
      <c r="CJ1941" s="72"/>
      <c r="CK1941" s="72"/>
      <c r="CL1941" s="72"/>
      <c r="CM1941" s="72"/>
      <c r="CN1941" s="72"/>
      <c r="CO1941" s="72"/>
      <c r="CP1941" s="72"/>
      <c r="CQ1941" s="72"/>
      <c r="CR1941" s="72"/>
      <c r="CS1941" s="72"/>
      <c r="CT1941" s="72"/>
      <c r="CU1941" s="72"/>
      <c r="CV1941" s="72"/>
      <c r="CW1941" s="72"/>
      <c r="CX1941" s="72"/>
      <c r="CY1941" s="72"/>
      <c r="CZ1941" s="72"/>
      <c r="DA1941" s="72"/>
      <c r="DB1941" s="72"/>
      <c r="DC1941" s="72"/>
      <c r="DD1941" s="72"/>
      <c r="DE1941" s="72"/>
      <c r="DF1941" s="72"/>
      <c r="DG1941" s="72"/>
      <c r="DH1941" s="78">
        <f t="shared" si="893"/>
        <v>98.585089999999994</v>
      </c>
      <c r="DJ1941" s="96">
        <f t="shared" si="894"/>
        <v>1.4149100000000061</v>
      </c>
      <c r="DK1941" s="72"/>
      <c r="DL1941" s="51" t="s">
        <v>3438</v>
      </c>
      <c r="DO1941" s="358"/>
      <c r="DP1941" s="72"/>
      <c r="DQ1941" s="374">
        <v>1.415</v>
      </c>
      <c r="DR1941" s="72">
        <v>0.21920300000000001</v>
      </c>
      <c r="DU1941" s="52"/>
      <c r="DX1941" s="75">
        <f t="shared" si="895"/>
        <v>49.071619247900472</v>
      </c>
      <c r="DY1941" s="51">
        <f t="shared" si="896"/>
        <v>0</v>
      </c>
      <c r="DZ1941" s="75">
        <f t="shared" si="897"/>
        <v>2.2858831898413849</v>
      </c>
      <c r="EA1941" s="51">
        <f t="shared" si="898"/>
        <v>0</v>
      </c>
      <c r="EB1941" s="75">
        <f t="shared" si="899"/>
        <v>13.306068899465428</v>
      </c>
      <c r="EC1941" s="51">
        <f t="shared" si="900"/>
        <v>0</v>
      </c>
      <c r="ED1941" s="75">
        <f t="shared" si="901"/>
        <v>9.6625970519477153</v>
      </c>
      <c r="EE1941" s="51">
        <f t="shared" si="902"/>
        <v>0</v>
      </c>
      <c r="EF1941" s="75">
        <f t="shared" si="903"/>
        <v>0</v>
      </c>
      <c r="EG1941" s="51" t="e">
        <f t="shared" si="904"/>
        <v>#DIV/0!</v>
      </c>
      <c r="EH1941" s="75">
        <f t="shared" si="905"/>
        <v>10.391327938129388</v>
      </c>
      <c r="EI1941" s="51">
        <f t="shared" si="906"/>
        <v>0</v>
      </c>
      <c r="EJ1941" s="75">
        <f t="shared" si="907"/>
        <v>10.910371943668155</v>
      </c>
      <c r="EK1941" s="51">
        <f t="shared" si="908"/>
        <v>0</v>
      </c>
      <c r="EL1941" s="75">
        <f t="shared" si="909"/>
        <v>2.1461358913401609</v>
      </c>
      <c r="EM1941" s="51">
        <f t="shared" si="910"/>
        <v>0</v>
      </c>
      <c r="EN1941" s="75">
        <f t="shared" si="911"/>
        <v>0.50908306722649443</v>
      </c>
      <c r="EO1941" s="51">
        <f t="shared" si="912"/>
        <v>0</v>
      </c>
      <c r="EP1941" s="75">
        <f t="shared" si="913"/>
        <v>0</v>
      </c>
      <c r="EQ1941" s="51" t="e">
        <f t="shared" si="914"/>
        <v>#DIV/0!</v>
      </c>
      <c r="ER1941" s="51">
        <f t="shared" si="915"/>
        <v>100</v>
      </c>
      <c r="ES1941" s="51">
        <f t="shared" si="916"/>
        <v>0</v>
      </c>
    </row>
    <row r="1942" spans="1:149" x14ac:dyDescent="0.45">
      <c r="A1942" s="78" t="s">
        <v>1504</v>
      </c>
      <c r="B1942" s="174" t="s">
        <v>879</v>
      </c>
      <c r="C1942" s="51" t="s">
        <v>3446</v>
      </c>
      <c r="D1942" s="51" t="s">
        <v>3830</v>
      </c>
      <c r="E1942" s="78" t="s">
        <v>1121</v>
      </c>
      <c r="F1942" s="78" t="s">
        <v>2710</v>
      </c>
      <c r="G1942" s="72" t="s">
        <v>3381</v>
      </c>
      <c r="H1942" s="78" t="s">
        <v>1100</v>
      </c>
      <c r="I1942" s="78">
        <v>0.16666700000000001</v>
      </c>
      <c r="J1942" s="300">
        <v>1500</v>
      </c>
      <c r="K1942" s="78"/>
      <c r="L1942" s="300">
        <v>1600</v>
      </c>
      <c r="M1942" s="72"/>
      <c r="O1942" s="78" t="s">
        <v>3309</v>
      </c>
      <c r="P1942" s="72" t="s">
        <v>1374</v>
      </c>
      <c r="R1942" s="114">
        <v>0</v>
      </c>
      <c r="AA1942" s="195"/>
      <c r="AB1942" s="195"/>
      <c r="AC1942" s="195"/>
      <c r="AD1942" s="72"/>
      <c r="AE1942" s="316">
        <v>0</v>
      </c>
      <c r="AF1942" s="195"/>
      <c r="AG1942" s="195">
        <v>1</v>
      </c>
      <c r="AH1942" s="72"/>
      <c r="AQ1942" s="174" t="s">
        <v>824</v>
      </c>
      <c r="AR1942" s="53">
        <v>2.7589999999999999</v>
      </c>
      <c r="AS1942" s="53">
        <v>19.36</v>
      </c>
      <c r="AT1942" s="77"/>
      <c r="AU1942" s="276"/>
      <c r="AV1942" s="276">
        <v>15000</v>
      </c>
      <c r="AW1942" s="276">
        <v>0</v>
      </c>
      <c r="AX1942" s="95"/>
      <c r="AY1942" s="276">
        <v>290400</v>
      </c>
      <c r="AZ1942" s="95">
        <v>2929.6996160016133</v>
      </c>
      <c r="BB1942" s="80" t="s">
        <v>3412</v>
      </c>
      <c r="BC1942" s="270" t="s">
        <v>1126</v>
      </c>
      <c r="BD1942" s="72">
        <v>48.392000000000003</v>
      </c>
      <c r="BE1942" s="72"/>
      <c r="BF1942" s="72">
        <v>2.2542300000000002</v>
      </c>
      <c r="BG1942" s="72"/>
      <c r="BH1942" s="72">
        <v>13.1218</v>
      </c>
      <c r="BI1942" s="72"/>
      <c r="BJ1942" s="72">
        <v>1.69313</v>
      </c>
      <c r="BK1942" s="72"/>
      <c r="BL1942" s="72"/>
      <c r="BM1942" s="72"/>
      <c r="BN1942" s="72">
        <v>9.5287799999999994</v>
      </c>
      <c r="BO1942" s="72"/>
      <c r="BP1942" s="72"/>
      <c r="BQ1942" s="72"/>
      <c r="BR1942" s="72">
        <v>10.247400000000001</v>
      </c>
      <c r="BS1942" s="72"/>
      <c r="BT1942" s="72"/>
      <c r="BU1942" s="72"/>
      <c r="BV1942" s="72"/>
      <c r="BW1942" s="72"/>
      <c r="BX1942" s="72">
        <v>10.7593</v>
      </c>
      <c r="BY1942" s="72"/>
      <c r="BZ1942" s="72">
        <v>2.1164100000000001</v>
      </c>
      <c r="CA1942" s="72"/>
      <c r="CB1942" s="72">
        <v>0.50203299999999995</v>
      </c>
      <c r="CC1942" s="72"/>
      <c r="CD1942" s="72"/>
      <c r="CE1942" s="72"/>
      <c r="CF1942" s="72"/>
      <c r="CG1942" s="72"/>
      <c r="CH1942" s="72"/>
      <c r="CI1942" s="72"/>
      <c r="CJ1942" s="72"/>
      <c r="CK1942" s="72"/>
      <c r="CL1942" s="72"/>
      <c r="CM1942" s="72"/>
      <c r="CN1942" s="72"/>
      <c r="CO1942" s="72"/>
      <c r="CP1942" s="72"/>
      <c r="CQ1942" s="72"/>
      <c r="CR1942" s="72"/>
      <c r="CS1942" s="72"/>
      <c r="CT1942" s="72"/>
      <c r="CU1942" s="72"/>
      <c r="CV1942" s="72"/>
      <c r="CW1942" s="72"/>
      <c r="CX1942" s="72"/>
      <c r="CY1942" s="72"/>
      <c r="CZ1942" s="72"/>
      <c r="DA1942" s="72"/>
      <c r="DB1942" s="72"/>
      <c r="DC1942" s="72"/>
      <c r="DD1942" s="72"/>
      <c r="DE1942" s="72"/>
      <c r="DF1942" s="72"/>
      <c r="DG1942" s="72"/>
      <c r="DH1942" s="78">
        <f t="shared" si="893"/>
        <v>98.615082999999998</v>
      </c>
      <c r="DJ1942" s="96">
        <f t="shared" si="894"/>
        <v>1.3849170000000015</v>
      </c>
      <c r="DK1942" s="72"/>
      <c r="DL1942" s="51" t="s">
        <v>3438</v>
      </c>
      <c r="DO1942" s="358"/>
      <c r="DP1942" s="72"/>
      <c r="DQ1942" s="374">
        <v>1.385</v>
      </c>
      <c r="DR1942" s="72">
        <v>0.120208</v>
      </c>
      <c r="DU1942" s="52"/>
      <c r="DX1942" s="75">
        <f t="shared" si="895"/>
        <v>49.07160094364064</v>
      </c>
      <c r="DY1942" s="51">
        <f t="shared" si="896"/>
        <v>0</v>
      </c>
      <c r="DZ1942" s="75">
        <f t="shared" si="897"/>
        <v>2.2858876466189257</v>
      </c>
      <c r="EA1942" s="51">
        <f t="shared" si="898"/>
        <v>0</v>
      </c>
      <c r="EB1942" s="75">
        <f t="shared" si="899"/>
        <v>13.306078138168784</v>
      </c>
      <c r="EC1942" s="51">
        <f t="shared" si="900"/>
        <v>0</v>
      </c>
      <c r="ED1942" s="75">
        <f t="shared" si="901"/>
        <v>9.66259897585849</v>
      </c>
      <c r="EE1942" s="51">
        <f t="shared" si="902"/>
        <v>0</v>
      </c>
      <c r="EF1942" s="75">
        <f t="shared" si="903"/>
        <v>0</v>
      </c>
      <c r="EG1942" s="51" t="e">
        <f t="shared" si="904"/>
        <v>#DIV/0!</v>
      </c>
      <c r="EH1942" s="75">
        <f t="shared" si="905"/>
        <v>10.391311033019159</v>
      </c>
      <c r="EI1942" s="51">
        <f t="shared" si="906"/>
        <v>0</v>
      </c>
      <c r="EJ1942" s="75">
        <f t="shared" si="907"/>
        <v>10.910399984148469</v>
      </c>
      <c r="EK1942" s="51">
        <f t="shared" si="908"/>
        <v>0</v>
      </c>
      <c r="EL1942" s="75">
        <f t="shared" si="909"/>
        <v>2.1461321489736007</v>
      </c>
      <c r="EM1942" s="51">
        <f t="shared" si="910"/>
        <v>0</v>
      </c>
      <c r="EN1942" s="75">
        <f t="shared" si="911"/>
        <v>0.50908338230572692</v>
      </c>
      <c r="EO1942" s="51">
        <f t="shared" si="912"/>
        <v>0</v>
      </c>
      <c r="EP1942" s="75">
        <f t="shared" si="913"/>
        <v>0</v>
      </c>
      <c r="EQ1942" s="51" t="e">
        <f t="shared" si="914"/>
        <v>#DIV/0!</v>
      </c>
      <c r="ER1942" s="51">
        <f t="shared" si="915"/>
        <v>100</v>
      </c>
      <c r="ES1942" s="51">
        <f t="shared" si="916"/>
        <v>0</v>
      </c>
    </row>
    <row r="1943" spans="1:149" x14ac:dyDescent="0.45">
      <c r="A1943" s="78" t="s">
        <v>1504</v>
      </c>
      <c r="B1943" s="174" t="s">
        <v>879</v>
      </c>
      <c r="C1943" s="51" t="s">
        <v>3446</v>
      </c>
      <c r="D1943" s="51" t="s">
        <v>3830</v>
      </c>
      <c r="E1943" s="78" t="s">
        <v>1121</v>
      </c>
      <c r="F1943" s="78" t="s">
        <v>2711</v>
      </c>
      <c r="G1943" s="72" t="s">
        <v>3381</v>
      </c>
      <c r="H1943" s="78" t="s">
        <v>1100</v>
      </c>
      <c r="I1943" s="78">
        <v>1</v>
      </c>
      <c r="J1943" s="300">
        <v>1000</v>
      </c>
      <c r="K1943" s="78"/>
      <c r="L1943" s="300">
        <v>1300</v>
      </c>
      <c r="M1943" s="72"/>
      <c r="O1943" s="78" t="s">
        <v>3309</v>
      </c>
      <c r="P1943" s="72" t="s">
        <v>1374</v>
      </c>
      <c r="R1943" s="114">
        <v>0</v>
      </c>
      <c r="AA1943" s="195"/>
      <c r="AB1943" s="195"/>
      <c r="AC1943" s="195"/>
      <c r="AD1943" s="72"/>
      <c r="AE1943" s="316">
        <v>0</v>
      </c>
      <c r="AF1943" s="195"/>
      <c r="AG1943" s="195">
        <v>1</v>
      </c>
      <c r="AH1943" s="72"/>
      <c r="AQ1943" s="174" t="s">
        <v>824</v>
      </c>
      <c r="AR1943" s="53">
        <v>1.8520000000000001</v>
      </c>
      <c r="AS1943" s="53">
        <v>10.29</v>
      </c>
      <c r="AT1943" s="77"/>
      <c r="AU1943" s="276"/>
      <c r="AV1943" s="276">
        <v>10000</v>
      </c>
      <c r="AW1943" s="276">
        <v>0</v>
      </c>
      <c r="AX1943" s="95"/>
      <c r="AY1943" s="276">
        <v>102899.99999999999</v>
      </c>
      <c r="AZ1943" s="95">
        <v>1049.378215897395</v>
      </c>
      <c r="BB1943" s="80" t="s">
        <v>3412</v>
      </c>
      <c r="BC1943" s="270" t="s">
        <v>1126</v>
      </c>
      <c r="BD1943" s="72">
        <v>51.1524</v>
      </c>
      <c r="BE1943" s="72"/>
      <c r="BF1943" s="72">
        <v>2.2322099999999998</v>
      </c>
      <c r="BG1943" s="72"/>
      <c r="BH1943" s="72">
        <v>10.8932</v>
      </c>
      <c r="BI1943" s="72"/>
      <c r="BJ1943" s="72">
        <v>1.66672</v>
      </c>
      <c r="BK1943" s="72"/>
      <c r="BL1943" s="72"/>
      <c r="BM1943" s="72"/>
      <c r="BN1943" s="72">
        <v>9.9507200000000005</v>
      </c>
      <c r="BO1943" s="72"/>
      <c r="BP1943" s="72"/>
      <c r="BQ1943" s="72"/>
      <c r="BR1943" s="72">
        <v>9.5638000000000005</v>
      </c>
      <c r="BS1943" s="72"/>
      <c r="BT1943" s="72"/>
      <c r="BU1943" s="72"/>
      <c r="BV1943" s="72"/>
      <c r="BW1943" s="72"/>
      <c r="BX1943" s="72">
        <v>11.4091</v>
      </c>
      <c r="BY1943" s="72"/>
      <c r="BZ1943" s="72">
        <v>1.8750599999999999</v>
      </c>
      <c r="CA1943" s="72"/>
      <c r="CB1943" s="72">
        <v>0.40675899999999998</v>
      </c>
      <c r="CC1943" s="72"/>
      <c r="CD1943" s="72"/>
      <c r="CE1943" s="72"/>
      <c r="CF1943" s="72"/>
      <c r="CG1943" s="72"/>
      <c r="CH1943" s="72"/>
      <c r="CI1943" s="72"/>
      <c r="CJ1943" s="72"/>
      <c r="CK1943" s="72"/>
      <c r="CL1943" s="72"/>
      <c r="CM1943" s="72"/>
      <c r="CN1943" s="72"/>
      <c r="CO1943" s="72"/>
      <c r="CP1943" s="72"/>
      <c r="CQ1943" s="72"/>
      <c r="CR1943" s="72"/>
      <c r="CS1943" s="72"/>
      <c r="CT1943" s="72"/>
      <c r="CU1943" s="72"/>
      <c r="CV1943" s="72"/>
      <c r="CW1943" s="72"/>
      <c r="CX1943" s="72"/>
      <c r="CY1943" s="72"/>
      <c r="CZ1943" s="72"/>
      <c r="DA1943" s="72"/>
      <c r="DB1943" s="72"/>
      <c r="DC1943" s="72"/>
      <c r="DD1943" s="72"/>
      <c r="DE1943" s="72"/>
      <c r="DF1943" s="72"/>
      <c r="DG1943" s="72"/>
      <c r="DH1943" s="78">
        <f t="shared" si="893"/>
        <v>99.149968999999999</v>
      </c>
      <c r="DJ1943" s="96">
        <f t="shared" si="894"/>
        <v>0.85003100000000131</v>
      </c>
      <c r="DK1943" s="72"/>
      <c r="DL1943" s="51" t="s">
        <v>3438</v>
      </c>
      <c r="DO1943" s="358"/>
      <c r="DP1943" s="72"/>
      <c r="DQ1943" s="374">
        <v>0.85</v>
      </c>
      <c r="DR1943" s="72">
        <v>0.16370699999999999</v>
      </c>
      <c r="DU1943" s="52"/>
      <c r="DX1943" s="75">
        <f t="shared" si="895"/>
        <v>51.590938974474113</v>
      </c>
      <c r="DY1943" s="51">
        <f t="shared" si="896"/>
        <v>0</v>
      </c>
      <c r="DZ1943" s="75">
        <f t="shared" si="897"/>
        <v>2.2513471486814081</v>
      </c>
      <c r="EA1943" s="51">
        <f t="shared" si="898"/>
        <v>0</v>
      </c>
      <c r="EB1943" s="75">
        <f t="shared" si="899"/>
        <v>10.986589415877679</v>
      </c>
      <c r="EC1943" s="51">
        <f t="shared" si="900"/>
        <v>0</v>
      </c>
      <c r="ED1943" s="75">
        <f t="shared" si="901"/>
        <v>10.036029360735354</v>
      </c>
      <c r="EE1943" s="51">
        <f t="shared" si="902"/>
        <v>0</v>
      </c>
      <c r="EF1943" s="75">
        <f t="shared" si="903"/>
        <v>0</v>
      </c>
      <c r="EG1943" s="51" t="e">
        <f t="shared" si="904"/>
        <v>#DIV/0!</v>
      </c>
      <c r="EH1943" s="75">
        <f t="shared" si="905"/>
        <v>9.6457922241004432</v>
      </c>
      <c r="EI1943" s="51">
        <f t="shared" si="906"/>
        <v>0</v>
      </c>
      <c r="EJ1943" s="75">
        <f t="shared" si="907"/>
        <v>11.50691232187879</v>
      </c>
      <c r="EK1943" s="51">
        <f t="shared" si="908"/>
        <v>0</v>
      </c>
      <c r="EL1943" s="75">
        <f t="shared" si="909"/>
        <v>1.891135235755848</v>
      </c>
      <c r="EM1943" s="51">
        <f t="shared" si="910"/>
        <v>0</v>
      </c>
      <c r="EN1943" s="75">
        <f t="shared" si="911"/>
        <v>0.41024622004672534</v>
      </c>
      <c r="EO1943" s="51">
        <f t="shared" si="912"/>
        <v>0</v>
      </c>
      <c r="EP1943" s="75">
        <f t="shared" si="913"/>
        <v>0</v>
      </c>
      <c r="EQ1943" s="51" t="e">
        <f t="shared" si="914"/>
        <v>#DIV/0!</v>
      </c>
      <c r="ER1943" s="51">
        <f t="shared" si="915"/>
        <v>100</v>
      </c>
      <c r="ES1943" s="51">
        <f t="shared" si="916"/>
        <v>0</v>
      </c>
    </row>
    <row r="1944" spans="1:149" x14ac:dyDescent="0.45">
      <c r="A1944" s="78" t="s">
        <v>1504</v>
      </c>
      <c r="B1944" s="174" t="s">
        <v>879</v>
      </c>
      <c r="C1944" s="51" t="s">
        <v>3446</v>
      </c>
      <c r="D1944" s="51" t="s">
        <v>3830</v>
      </c>
      <c r="E1944" s="78" t="s">
        <v>1121</v>
      </c>
      <c r="F1944" s="78" t="s">
        <v>2712</v>
      </c>
      <c r="G1944" s="72" t="s">
        <v>3381</v>
      </c>
      <c r="H1944" s="78" t="s">
        <v>1100</v>
      </c>
      <c r="I1944" s="78">
        <v>1</v>
      </c>
      <c r="J1944" s="300">
        <v>1000</v>
      </c>
      <c r="K1944" s="78"/>
      <c r="L1944" s="300">
        <v>1400</v>
      </c>
      <c r="M1944" s="72"/>
      <c r="O1944" s="78" t="s">
        <v>3309</v>
      </c>
      <c r="P1944" s="72" t="s">
        <v>1374</v>
      </c>
      <c r="R1944" s="114">
        <v>0</v>
      </c>
      <c r="AA1944" s="195"/>
      <c r="AB1944" s="195"/>
      <c r="AC1944" s="195"/>
      <c r="AD1944" s="72"/>
      <c r="AE1944" s="316">
        <v>0</v>
      </c>
      <c r="AF1944" s="195"/>
      <c r="AG1944" s="195">
        <v>1</v>
      </c>
      <c r="AH1944" s="72"/>
      <c r="AQ1944" s="174" t="s">
        <v>824</v>
      </c>
      <c r="AR1944" s="53">
        <v>1.853</v>
      </c>
      <c r="AS1944" s="53">
        <v>9.0950000000000006</v>
      </c>
      <c r="AT1944" s="77"/>
      <c r="AU1944" s="276"/>
      <c r="AV1944" s="276">
        <v>10000</v>
      </c>
      <c r="AW1944" s="276">
        <v>0</v>
      </c>
      <c r="AX1944" s="95"/>
      <c r="AY1944" s="276">
        <v>90950</v>
      </c>
      <c r="AZ1944" s="95">
        <v>927.51164952252759</v>
      </c>
      <c r="BB1944" s="80" t="s">
        <v>3412</v>
      </c>
      <c r="BC1944" s="270" t="s">
        <v>1126</v>
      </c>
      <c r="BD1944" s="72">
        <v>51.162799999999997</v>
      </c>
      <c r="BE1944" s="72"/>
      <c r="BF1944" s="72">
        <v>2.2326600000000001</v>
      </c>
      <c r="BG1944" s="72"/>
      <c r="BH1944" s="72">
        <v>10.8954</v>
      </c>
      <c r="BI1944" s="72"/>
      <c r="BJ1944" s="72">
        <v>1.66706</v>
      </c>
      <c r="BK1944" s="72"/>
      <c r="BL1944" s="72"/>
      <c r="BM1944" s="72"/>
      <c r="BN1944" s="72">
        <v>9.9527199999999993</v>
      </c>
      <c r="BO1944" s="72"/>
      <c r="BP1944" s="72"/>
      <c r="BQ1944" s="72"/>
      <c r="BR1944" s="72">
        <v>9.5657300000000003</v>
      </c>
      <c r="BS1944" s="72"/>
      <c r="BT1944" s="72"/>
      <c r="BU1944" s="72"/>
      <c r="BV1944" s="72"/>
      <c r="BW1944" s="72"/>
      <c r="BX1944" s="72">
        <v>11.4114</v>
      </c>
      <c r="BY1944" s="72"/>
      <c r="BZ1944" s="72">
        <v>1.87544</v>
      </c>
      <c r="CA1944" s="72"/>
      <c r="CB1944" s="72">
        <v>0.40684100000000001</v>
      </c>
      <c r="CC1944" s="72"/>
      <c r="CD1944" s="72"/>
      <c r="CE1944" s="72"/>
      <c r="CF1944" s="72"/>
      <c r="CG1944" s="72"/>
      <c r="CH1944" s="72"/>
      <c r="CI1944" s="72"/>
      <c r="CJ1944" s="72"/>
      <c r="CK1944" s="72"/>
      <c r="CL1944" s="72"/>
      <c r="CM1944" s="72"/>
      <c r="CN1944" s="72"/>
      <c r="CO1944" s="72"/>
      <c r="CP1944" s="72"/>
      <c r="CQ1944" s="72"/>
      <c r="CR1944" s="72"/>
      <c r="CS1944" s="72"/>
      <c r="CT1944" s="72"/>
      <c r="CU1944" s="72"/>
      <c r="CV1944" s="72"/>
      <c r="CW1944" s="72"/>
      <c r="CX1944" s="72"/>
      <c r="CY1944" s="72"/>
      <c r="CZ1944" s="72"/>
      <c r="DA1944" s="72"/>
      <c r="DB1944" s="72"/>
      <c r="DC1944" s="72"/>
      <c r="DD1944" s="72"/>
      <c r="DE1944" s="72"/>
      <c r="DF1944" s="72"/>
      <c r="DG1944" s="72"/>
      <c r="DH1944" s="78">
        <f t="shared" si="893"/>
        <v>99.170051000000001</v>
      </c>
      <c r="DJ1944" s="96">
        <f t="shared" si="894"/>
        <v>0.82994899999999916</v>
      </c>
      <c r="DK1944" s="72"/>
      <c r="DL1944" s="51" t="s">
        <v>3438</v>
      </c>
      <c r="DO1944" s="358"/>
      <c r="DP1944" s="72"/>
      <c r="DQ1944" s="374">
        <v>0.83</v>
      </c>
      <c r="DR1944" s="72">
        <v>3.3665E-2</v>
      </c>
      <c r="DU1944" s="52"/>
      <c r="DX1944" s="75">
        <f t="shared" si="895"/>
        <v>51.590978812746599</v>
      </c>
      <c r="DY1944" s="51">
        <f t="shared" si="896"/>
        <v>0</v>
      </c>
      <c r="DZ1944" s="75">
        <f t="shared" si="897"/>
        <v>2.2513450154422125</v>
      </c>
      <c r="EA1944" s="51">
        <f t="shared" si="898"/>
        <v>0</v>
      </c>
      <c r="EB1944" s="75">
        <f t="shared" si="899"/>
        <v>10.986583036041798</v>
      </c>
      <c r="EC1944" s="51">
        <f t="shared" si="900"/>
        <v>0</v>
      </c>
      <c r="ED1944" s="75">
        <f t="shared" si="901"/>
        <v>10.036013796140933</v>
      </c>
      <c r="EE1944" s="51">
        <f t="shared" si="902"/>
        <v>0</v>
      </c>
      <c r="EF1944" s="75">
        <f t="shared" si="903"/>
        <v>0</v>
      </c>
      <c r="EG1944" s="51" t="e">
        <f t="shared" si="904"/>
        <v>#DIV/0!</v>
      </c>
      <c r="EH1944" s="75">
        <f t="shared" si="905"/>
        <v>9.645785096954322</v>
      </c>
      <c r="EI1944" s="51">
        <f t="shared" si="906"/>
        <v>0</v>
      </c>
      <c r="EJ1944" s="75">
        <f t="shared" si="907"/>
        <v>11.506901413209922</v>
      </c>
      <c r="EK1944" s="51">
        <f t="shared" si="908"/>
        <v>0</v>
      </c>
      <c r="EL1944" s="75">
        <f t="shared" si="909"/>
        <v>1.8911354598375674</v>
      </c>
      <c r="EM1944" s="51">
        <f t="shared" si="910"/>
        <v>0</v>
      </c>
      <c r="EN1944" s="75">
        <f t="shared" si="911"/>
        <v>0.41024583117336499</v>
      </c>
      <c r="EO1944" s="51">
        <f t="shared" si="912"/>
        <v>0</v>
      </c>
      <c r="EP1944" s="75">
        <f t="shared" si="913"/>
        <v>0</v>
      </c>
      <c r="EQ1944" s="51" t="e">
        <f t="shared" si="914"/>
        <v>#DIV/0!</v>
      </c>
      <c r="ER1944" s="51">
        <f t="shared" si="915"/>
        <v>100</v>
      </c>
      <c r="ES1944" s="51">
        <f t="shared" si="916"/>
        <v>0</v>
      </c>
    </row>
    <row r="1945" spans="1:149" x14ac:dyDescent="0.45">
      <c r="A1945" s="78" t="s">
        <v>1504</v>
      </c>
      <c r="B1945" s="174" t="s">
        <v>879</v>
      </c>
      <c r="C1945" s="51" t="s">
        <v>3446</v>
      </c>
      <c r="D1945" s="51" t="s">
        <v>3830</v>
      </c>
      <c r="E1945" s="78" t="s">
        <v>1121</v>
      </c>
      <c r="F1945" s="78" t="s">
        <v>2713</v>
      </c>
      <c r="G1945" s="72" t="s">
        <v>3381</v>
      </c>
      <c r="H1945" s="78" t="s">
        <v>1100</v>
      </c>
      <c r="I1945" s="78">
        <v>1</v>
      </c>
      <c r="J1945" s="300">
        <v>1500</v>
      </c>
      <c r="K1945" s="78"/>
      <c r="L1945" s="300">
        <v>1400</v>
      </c>
      <c r="M1945" s="72"/>
      <c r="O1945" s="78" t="s">
        <v>3309</v>
      </c>
      <c r="P1945" s="72" t="s">
        <v>1374</v>
      </c>
      <c r="R1945" s="114">
        <v>0</v>
      </c>
      <c r="AA1945" s="195"/>
      <c r="AB1945" s="195"/>
      <c r="AC1945" s="195"/>
      <c r="AD1945" s="72"/>
      <c r="AE1945" s="316">
        <v>0</v>
      </c>
      <c r="AF1945" s="195"/>
      <c r="AG1945" s="195">
        <v>1</v>
      </c>
      <c r="AH1945" s="72"/>
      <c r="AQ1945" s="174" t="s">
        <v>824</v>
      </c>
      <c r="AR1945" s="53">
        <v>2.9119999999999999</v>
      </c>
      <c r="AS1945" s="53">
        <v>26.52</v>
      </c>
      <c r="AT1945" s="77"/>
      <c r="AU1945" s="276"/>
      <c r="AV1945" s="276">
        <v>15000</v>
      </c>
      <c r="AW1945" s="276">
        <v>0</v>
      </c>
      <c r="AX1945" s="95"/>
      <c r="AY1945" s="276">
        <v>397800</v>
      </c>
      <c r="AZ1945" s="95">
        <v>4013.2042260517969</v>
      </c>
      <c r="BB1945" s="80" t="s">
        <v>3412</v>
      </c>
      <c r="BC1945" s="270" t="s">
        <v>1126</v>
      </c>
      <c r="BD1945" s="72">
        <v>51.011400000000002</v>
      </c>
      <c r="BE1945" s="72"/>
      <c r="BF1945" s="72">
        <v>2.2260599999999999</v>
      </c>
      <c r="BG1945" s="72"/>
      <c r="BH1945" s="72">
        <v>10.863200000000001</v>
      </c>
      <c r="BI1945" s="72"/>
      <c r="BJ1945" s="72">
        <v>1.6621300000000001</v>
      </c>
      <c r="BK1945" s="72"/>
      <c r="BL1945" s="72"/>
      <c r="BM1945" s="72"/>
      <c r="BN1945" s="72">
        <v>9.9232800000000001</v>
      </c>
      <c r="BO1945" s="72"/>
      <c r="BP1945" s="72"/>
      <c r="BQ1945" s="72"/>
      <c r="BR1945" s="72">
        <v>9.5374300000000005</v>
      </c>
      <c r="BS1945" s="72"/>
      <c r="BT1945" s="72"/>
      <c r="BU1945" s="72"/>
      <c r="BV1945" s="72"/>
      <c r="BW1945" s="72"/>
      <c r="BX1945" s="72">
        <v>11.377599999999999</v>
      </c>
      <c r="BY1945" s="72"/>
      <c r="BZ1945" s="72">
        <v>1.8698900000000001</v>
      </c>
      <c r="CA1945" s="72"/>
      <c r="CB1945" s="72">
        <v>0.405638</v>
      </c>
      <c r="CC1945" s="72"/>
      <c r="CD1945" s="72"/>
      <c r="CE1945" s="72"/>
      <c r="CF1945" s="72"/>
      <c r="CG1945" s="72"/>
      <c r="CH1945" s="72"/>
      <c r="CI1945" s="72"/>
      <c r="CJ1945" s="72"/>
      <c r="CK1945" s="72"/>
      <c r="CL1945" s="72"/>
      <c r="CM1945" s="72"/>
      <c r="CN1945" s="72"/>
      <c r="CO1945" s="72"/>
      <c r="CP1945" s="72"/>
      <c r="CQ1945" s="72"/>
      <c r="CR1945" s="72"/>
      <c r="CS1945" s="72"/>
      <c r="CT1945" s="72"/>
      <c r="CU1945" s="72"/>
      <c r="CV1945" s="72"/>
      <c r="CW1945" s="72"/>
      <c r="CX1945" s="72"/>
      <c r="CY1945" s="72"/>
      <c r="CZ1945" s="72"/>
      <c r="DA1945" s="72"/>
      <c r="DB1945" s="72"/>
      <c r="DC1945" s="72"/>
      <c r="DD1945" s="72"/>
      <c r="DE1945" s="72"/>
      <c r="DF1945" s="72"/>
      <c r="DG1945" s="72"/>
      <c r="DH1945" s="78">
        <f t="shared" si="893"/>
        <v>98.876628000000011</v>
      </c>
      <c r="DJ1945" s="96">
        <f t="shared" si="894"/>
        <v>1.1233719999999892</v>
      </c>
      <c r="DK1945" s="72"/>
      <c r="DL1945" s="51" t="s">
        <v>3438</v>
      </c>
      <c r="DO1945" s="358"/>
      <c r="DP1945" s="72"/>
      <c r="DQ1945" s="374">
        <v>1.1233299999999999</v>
      </c>
      <c r="DR1945" s="72">
        <v>3.5118799999999999E-2</v>
      </c>
      <c r="DU1945" s="52"/>
      <c r="DX1945" s="75">
        <f t="shared" si="895"/>
        <v>51.590958380983622</v>
      </c>
      <c r="DY1945" s="51">
        <f t="shared" si="896"/>
        <v>0</v>
      </c>
      <c r="DZ1945" s="75">
        <f t="shared" si="897"/>
        <v>2.2513510472869278</v>
      </c>
      <c r="EA1945" s="51">
        <f t="shared" si="898"/>
        <v>0</v>
      </c>
      <c r="EB1945" s="75">
        <f t="shared" si="899"/>
        <v>10.986620619788935</v>
      </c>
      <c r="EC1945" s="51">
        <f t="shared" si="900"/>
        <v>0</v>
      </c>
      <c r="ED1945" s="75">
        <f t="shared" si="901"/>
        <v>10.036021859483315</v>
      </c>
      <c r="EE1945" s="51">
        <f t="shared" si="902"/>
        <v>0</v>
      </c>
      <c r="EF1945" s="75">
        <f t="shared" si="903"/>
        <v>0</v>
      </c>
      <c r="EG1945" s="51" t="e">
        <f t="shared" si="904"/>
        <v>#DIV/0!</v>
      </c>
      <c r="EH1945" s="75">
        <f t="shared" si="905"/>
        <v>9.6457880824981199</v>
      </c>
      <c r="EI1945" s="51">
        <f t="shared" si="906"/>
        <v>0</v>
      </c>
      <c r="EJ1945" s="75">
        <f t="shared" si="907"/>
        <v>11.506864898345844</v>
      </c>
      <c r="EK1945" s="51">
        <f t="shared" si="908"/>
        <v>0</v>
      </c>
      <c r="EL1945" s="75">
        <f t="shared" si="909"/>
        <v>1.8911344751764794</v>
      </c>
      <c r="EM1945" s="51">
        <f t="shared" si="910"/>
        <v>0</v>
      </c>
      <c r="EN1945" s="75">
        <f t="shared" si="911"/>
        <v>0.41024659538349145</v>
      </c>
      <c r="EO1945" s="51">
        <f t="shared" si="912"/>
        <v>0</v>
      </c>
      <c r="EP1945" s="75">
        <f t="shared" si="913"/>
        <v>0</v>
      </c>
      <c r="EQ1945" s="51" t="e">
        <f t="shared" si="914"/>
        <v>#DIV/0!</v>
      </c>
      <c r="ER1945" s="51">
        <f t="shared" si="915"/>
        <v>100</v>
      </c>
      <c r="ES1945" s="51">
        <f t="shared" si="916"/>
        <v>0</v>
      </c>
    </row>
    <row r="1946" spans="1:149" x14ac:dyDescent="0.45">
      <c r="A1946" s="78" t="s">
        <v>1504</v>
      </c>
      <c r="B1946" s="174" t="s">
        <v>879</v>
      </c>
      <c r="C1946" s="51" t="s">
        <v>3446</v>
      </c>
      <c r="D1946" s="51" t="s">
        <v>3830</v>
      </c>
      <c r="E1946" s="78" t="s">
        <v>1121</v>
      </c>
      <c r="F1946" s="78" t="s">
        <v>2714</v>
      </c>
      <c r="G1946" s="72" t="s">
        <v>3381</v>
      </c>
      <c r="H1946" s="78" t="s">
        <v>1100</v>
      </c>
      <c r="I1946" s="78">
        <v>0.5</v>
      </c>
      <c r="J1946" s="300">
        <v>1500</v>
      </c>
      <c r="K1946" s="78"/>
      <c r="L1946" s="300">
        <v>1500</v>
      </c>
      <c r="M1946" s="72"/>
      <c r="O1946" s="78" t="s">
        <v>3309</v>
      </c>
      <c r="P1946" s="72" t="s">
        <v>1374</v>
      </c>
      <c r="R1946" s="114">
        <v>0</v>
      </c>
      <c r="AA1946" s="195"/>
      <c r="AB1946" s="195"/>
      <c r="AC1946" s="195"/>
      <c r="AD1946" s="72"/>
      <c r="AE1946" s="316">
        <v>0</v>
      </c>
      <c r="AF1946" s="195"/>
      <c r="AG1946" s="195">
        <v>1</v>
      </c>
      <c r="AH1946" s="72"/>
      <c r="AQ1946" s="174" t="s">
        <v>824</v>
      </c>
      <c r="AR1946" s="53">
        <v>2.835</v>
      </c>
      <c r="AS1946" s="53">
        <v>22.48</v>
      </c>
      <c r="AT1946" s="77"/>
      <c r="AU1946" s="276"/>
      <c r="AV1946" s="276">
        <v>15000</v>
      </c>
      <c r="AW1946" s="276">
        <v>0</v>
      </c>
      <c r="AX1946" s="95"/>
      <c r="AY1946" s="276">
        <v>337200</v>
      </c>
      <c r="AZ1946" s="95">
        <v>3401.8412896547661</v>
      </c>
      <c r="BB1946" s="80" t="s">
        <v>3412</v>
      </c>
      <c r="BC1946" s="270" t="s">
        <v>1126</v>
      </c>
      <c r="BD1946" s="72">
        <v>51.0441</v>
      </c>
      <c r="BE1946" s="72"/>
      <c r="BF1946" s="72">
        <v>2.22749</v>
      </c>
      <c r="BG1946" s="72"/>
      <c r="BH1946" s="72">
        <v>10.870100000000001</v>
      </c>
      <c r="BI1946" s="72"/>
      <c r="BJ1946" s="72">
        <v>1.6631899999999999</v>
      </c>
      <c r="BK1946" s="72"/>
      <c r="BL1946" s="72"/>
      <c r="BM1946" s="72"/>
      <c r="BN1946" s="72">
        <v>9.9296399999999991</v>
      </c>
      <c r="BO1946" s="72"/>
      <c r="BP1946" s="72"/>
      <c r="BQ1946" s="72"/>
      <c r="BR1946" s="72">
        <v>9.5435400000000001</v>
      </c>
      <c r="BS1946" s="72"/>
      <c r="BT1946" s="72"/>
      <c r="BU1946" s="72"/>
      <c r="BV1946" s="72"/>
      <c r="BW1946" s="72"/>
      <c r="BX1946" s="72">
        <v>11.3849</v>
      </c>
      <c r="BY1946" s="72"/>
      <c r="BZ1946" s="72">
        <v>1.8710899999999999</v>
      </c>
      <c r="CA1946" s="72"/>
      <c r="CB1946" s="72">
        <v>0.40589799999999998</v>
      </c>
      <c r="CC1946" s="72"/>
      <c r="CD1946" s="72"/>
      <c r="CE1946" s="72"/>
      <c r="CF1946" s="72"/>
      <c r="CG1946" s="72"/>
      <c r="CH1946" s="72"/>
      <c r="CI1946" s="72"/>
      <c r="CJ1946" s="72"/>
      <c r="CK1946" s="72"/>
      <c r="CL1946" s="72"/>
      <c r="CM1946" s="72"/>
      <c r="CN1946" s="72"/>
      <c r="CO1946" s="72"/>
      <c r="CP1946" s="72"/>
      <c r="CQ1946" s="72"/>
      <c r="CR1946" s="72"/>
      <c r="CS1946" s="72"/>
      <c r="CT1946" s="72"/>
      <c r="CU1946" s="72"/>
      <c r="CV1946" s="72"/>
      <c r="CW1946" s="72"/>
      <c r="CX1946" s="72"/>
      <c r="CY1946" s="72"/>
      <c r="CZ1946" s="72"/>
      <c r="DA1946" s="72"/>
      <c r="DB1946" s="72"/>
      <c r="DC1946" s="72"/>
      <c r="DD1946" s="72"/>
      <c r="DE1946" s="72"/>
      <c r="DF1946" s="72"/>
      <c r="DG1946" s="72"/>
      <c r="DH1946" s="78">
        <f t="shared" si="893"/>
        <v>98.939948000000001</v>
      </c>
      <c r="DJ1946" s="96">
        <f t="shared" si="894"/>
        <v>1.0600519999999989</v>
      </c>
      <c r="DK1946" s="72"/>
      <c r="DL1946" s="51" t="s">
        <v>3438</v>
      </c>
      <c r="DO1946" s="358"/>
      <c r="DP1946" s="72"/>
      <c r="DQ1946" s="374">
        <v>1.06</v>
      </c>
      <c r="DR1946" s="72"/>
      <c r="DU1946" s="52"/>
      <c r="DX1946" s="75">
        <f t="shared" si="895"/>
        <v>51.590991335471493</v>
      </c>
      <c r="DY1946" s="51">
        <f t="shared" si="896"/>
        <v>0</v>
      </c>
      <c r="DZ1946" s="75">
        <f t="shared" si="897"/>
        <v>2.2513555394227618</v>
      </c>
      <c r="EA1946" s="51">
        <f t="shared" si="898"/>
        <v>0</v>
      </c>
      <c r="EB1946" s="75">
        <f t="shared" si="899"/>
        <v>10.986563283821415</v>
      </c>
      <c r="EC1946" s="51">
        <f t="shared" si="900"/>
        <v>0</v>
      </c>
      <c r="ED1946" s="75">
        <f t="shared" si="901"/>
        <v>10.036027106058313</v>
      </c>
      <c r="EE1946" s="51">
        <f t="shared" si="902"/>
        <v>0</v>
      </c>
      <c r="EF1946" s="75">
        <f t="shared" si="903"/>
        <v>0</v>
      </c>
      <c r="EG1946" s="51" t="e">
        <f t="shared" si="904"/>
        <v>#DIV/0!</v>
      </c>
      <c r="EH1946" s="75">
        <f t="shared" si="905"/>
        <v>9.6457903939872711</v>
      </c>
      <c r="EI1946" s="51">
        <f t="shared" si="906"/>
        <v>0</v>
      </c>
      <c r="EJ1946" s="75">
        <f t="shared" si="907"/>
        <v>11.506878899916138</v>
      </c>
      <c r="EK1946" s="51">
        <f t="shared" si="908"/>
        <v>0</v>
      </c>
      <c r="EL1946" s="75">
        <f t="shared" si="909"/>
        <v>1.8911370359725677</v>
      </c>
      <c r="EM1946" s="51">
        <f t="shared" si="910"/>
        <v>0</v>
      </c>
      <c r="EN1946" s="75">
        <f t="shared" si="911"/>
        <v>0.41024682972341969</v>
      </c>
      <c r="EO1946" s="51">
        <f t="shared" si="912"/>
        <v>0</v>
      </c>
      <c r="EP1946" s="75">
        <f t="shared" si="913"/>
        <v>0</v>
      </c>
      <c r="EQ1946" s="51" t="e">
        <f t="shared" si="914"/>
        <v>#DIV/0!</v>
      </c>
      <c r="ER1946" s="51">
        <f t="shared" si="915"/>
        <v>100</v>
      </c>
      <c r="ES1946" s="51">
        <f t="shared" si="916"/>
        <v>0</v>
      </c>
    </row>
    <row r="1947" spans="1:149" x14ac:dyDescent="0.45">
      <c r="A1947" s="78" t="s">
        <v>1504</v>
      </c>
      <c r="B1947" s="174" t="s">
        <v>879</v>
      </c>
      <c r="C1947" s="51" t="s">
        <v>3446</v>
      </c>
      <c r="D1947" s="51" t="s">
        <v>3830</v>
      </c>
      <c r="E1947" s="78" t="s">
        <v>1121</v>
      </c>
      <c r="F1947" s="78" t="s">
        <v>2715</v>
      </c>
      <c r="G1947" s="72" t="s">
        <v>3381</v>
      </c>
      <c r="H1947" s="78" t="s">
        <v>1100</v>
      </c>
      <c r="I1947" s="78">
        <v>0.25</v>
      </c>
      <c r="J1947" s="300">
        <v>1500</v>
      </c>
      <c r="K1947" s="78"/>
      <c r="L1947" s="300">
        <v>1550</v>
      </c>
      <c r="M1947" s="72"/>
      <c r="O1947" s="78" t="s">
        <v>3309</v>
      </c>
      <c r="P1947" s="72" t="s">
        <v>1374</v>
      </c>
      <c r="R1947" s="114">
        <v>0</v>
      </c>
      <c r="AA1947" s="195"/>
      <c r="AB1947" s="195"/>
      <c r="AC1947" s="195"/>
      <c r="AD1947" s="72"/>
      <c r="AE1947" s="316">
        <v>0</v>
      </c>
      <c r="AF1947" s="195"/>
      <c r="AG1947" s="195">
        <v>1</v>
      </c>
      <c r="AH1947" s="72"/>
      <c r="AQ1947" s="174" t="s">
        <v>824</v>
      </c>
      <c r="AR1947" s="53">
        <v>2.7970000000000002</v>
      </c>
      <c r="AS1947" s="53">
        <v>20.82</v>
      </c>
      <c r="AT1947" s="77"/>
      <c r="AU1947" s="276"/>
      <c r="AV1947" s="276">
        <v>15000</v>
      </c>
      <c r="AW1947" s="276">
        <v>0</v>
      </c>
      <c r="AX1947" s="95"/>
      <c r="AY1947" s="276">
        <v>312300</v>
      </c>
      <c r="AZ1947" s="95">
        <v>3150.6377068777683</v>
      </c>
      <c r="BB1947" s="80" t="s">
        <v>3412</v>
      </c>
      <c r="BC1947" s="270" t="s">
        <v>1126</v>
      </c>
      <c r="BD1947" s="72">
        <v>51.033799999999999</v>
      </c>
      <c r="BE1947" s="72"/>
      <c r="BF1947" s="72">
        <v>2.2270400000000001</v>
      </c>
      <c r="BG1947" s="72"/>
      <c r="BH1947" s="72">
        <v>10.867900000000001</v>
      </c>
      <c r="BI1947" s="72"/>
      <c r="BJ1947" s="72">
        <v>1.6628499999999999</v>
      </c>
      <c r="BK1947" s="72"/>
      <c r="BL1947" s="72"/>
      <c r="BM1947" s="72"/>
      <c r="BN1947" s="72">
        <v>9.9276300000000006</v>
      </c>
      <c r="BO1947" s="72"/>
      <c r="BP1947" s="72"/>
      <c r="BQ1947" s="72"/>
      <c r="BR1947" s="72">
        <v>9.5416100000000004</v>
      </c>
      <c r="BS1947" s="72"/>
      <c r="BT1947" s="72"/>
      <c r="BU1947" s="72"/>
      <c r="BV1947" s="72"/>
      <c r="BW1947" s="72"/>
      <c r="BX1947" s="72">
        <v>11.3826</v>
      </c>
      <c r="BY1947" s="72"/>
      <c r="BZ1947" s="72">
        <v>1.8707100000000001</v>
      </c>
      <c r="CA1947" s="72"/>
      <c r="CB1947" s="72">
        <v>0.40581499999999998</v>
      </c>
      <c r="CC1947" s="72"/>
      <c r="CD1947" s="72"/>
      <c r="CE1947" s="72"/>
      <c r="CF1947" s="72"/>
      <c r="CG1947" s="72"/>
      <c r="CH1947" s="72"/>
      <c r="CI1947" s="72"/>
      <c r="CJ1947" s="72"/>
      <c r="CK1947" s="72"/>
      <c r="CL1947" s="72"/>
      <c r="CM1947" s="72"/>
      <c r="CN1947" s="72"/>
      <c r="CO1947" s="72"/>
      <c r="CP1947" s="72"/>
      <c r="CQ1947" s="72"/>
      <c r="CR1947" s="72"/>
      <c r="CS1947" s="72"/>
      <c r="CT1947" s="72"/>
      <c r="CU1947" s="72"/>
      <c r="CV1947" s="72"/>
      <c r="CW1947" s="72"/>
      <c r="CX1947" s="72"/>
      <c r="CY1947" s="72"/>
      <c r="CZ1947" s="72"/>
      <c r="DA1947" s="72"/>
      <c r="DB1947" s="72"/>
      <c r="DC1947" s="72"/>
      <c r="DD1947" s="72"/>
      <c r="DE1947" s="72"/>
      <c r="DF1947" s="72"/>
      <c r="DG1947" s="72"/>
      <c r="DH1947" s="78">
        <f t="shared" si="893"/>
        <v>98.919955000000016</v>
      </c>
      <c r="DJ1947" s="96">
        <f t="shared" si="894"/>
        <v>1.0800449999999842</v>
      </c>
      <c r="DK1947" s="72"/>
      <c r="DL1947" s="51" t="s">
        <v>3438</v>
      </c>
      <c r="DO1947" s="358"/>
      <c r="DP1947" s="72"/>
      <c r="DQ1947" s="374">
        <v>1.08</v>
      </c>
      <c r="DR1947" s="72">
        <v>0.170294</v>
      </c>
      <c r="DU1947" s="52"/>
      <c r="DX1947" s="75">
        <f t="shared" si="895"/>
        <v>51.591006081634383</v>
      </c>
      <c r="DY1947" s="51">
        <f t="shared" si="896"/>
        <v>0</v>
      </c>
      <c r="DZ1947" s="75">
        <f t="shared" si="897"/>
        <v>2.2513556541751356</v>
      </c>
      <c r="EA1947" s="51">
        <f t="shared" si="898"/>
        <v>0</v>
      </c>
      <c r="EB1947" s="75">
        <f t="shared" si="899"/>
        <v>10.986559789680452</v>
      </c>
      <c r="EC1947" s="51">
        <f t="shared" si="900"/>
        <v>0</v>
      </c>
      <c r="ED1947" s="75">
        <f t="shared" si="901"/>
        <v>10.036023570774976</v>
      </c>
      <c r="EE1947" s="51">
        <f t="shared" si="902"/>
        <v>0</v>
      </c>
      <c r="EF1947" s="75">
        <f t="shared" si="903"/>
        <v>0</v>
      </c>
      <c r="EG1947" s="51" t="e">
        <f t="shared" si="904"/>
        <v>#DIV/0!</v>
      </c>
      <c r="EH1947" s="75">
        <f t="shared" si="905"/>
        <v>9.6457888602961859</v>
      </c>
      <c r="EI1947" s="51">
        <f t="shared" si="906"/>
        <v>0</v>
      </c>
      <c r="EJ1947" s="75">
        <f t="shared" si="907"/>
        <v>11.506879476441329</v>
      </c>
      <c r="EK1947" s="51">
        <f t="shared" si="908"/>
        <v>0</v>
      </c>
      <c r="EL1947" s="75">
        <f t="shared" si="909"/>
        <v>1.8911351102009699</v>
      </c>
      <c r="EM1947" s="51">
        <f t="shared" si="910"/>
        <v>0</v>
      </c>
      <c r="EN1947" s="75">
        <f t="shared" si="911"/>
        <v>0.41024583967916273</v>
      </c>
      <c r="EO1947" s="51">
        <f t="shared" si="912"/>
        <v>0</v>
      </c>
      <c r="EP1947" s="75">
        <f t="shared" si="913"/>
        <v>0</v>
      </c>
      <c r="EQ1947" s="51" t="e">
        <f t="shared" si="914"/>
        <v>#DIV/0!</v>
      </c>
      <c r="ER1947" s="51">
        <f t="shared" si="915"/>
        <v>100</v>
      </c>
      <c r="ES1947" s="51">
        <f t="shared" si="916"/>
        <v>0</v>
      </c>
    </row>
    <row r="1948" spans="1:149" s="43" customFormat="1" ht="14.65" thickBot="1" x14ac:dyDescent="0.5">
      <c r="A1948" s="89" t="s">
        <v>1504</v>
      </c>
      <c r="B1948" s="86" t="s">
        <v>879</v>
      </c>
      <c r="C1948" s="43" t="s">
        <v>3446</v>
      </c>
      <c r="D1948" s="43" t="s">
        <v>3830</v>
      </c>
      <c r="E1948" s="89" t="s">
        <v>1121</v>
      </c>
      <c r="F1948" s="89" t="s">
        <v>2716</v>
      </c>
      <c r="G1948" s="90" t="s">
        <v>3381</v>
      </c>
      <c r="H1948" s="89" t="s">
        <v>1100</v>
      </c>
      <c r="I1948" s="89">
        <v>0.25</v>
      </c>
      <c r="J1948" s="301">
        <v>1500</v>
      </c>
      <c r="K1948" s="89"/>
      <c r="L1948" s="301">
        <v>1600</v>
      </c>
      <c r="M1948" s="90"/>
      <c r="O1948" s="89" t="s">
        <v>3309</v>
      </c>
      <c r="P1948" s="90" t="s">
        <v>1374</v>
      </c>
      <c r="Q1948" s="123"/>
      <c r="R1948" s="115">
        <v>0</v>
      </c>
      <c r="S1948" s="134"/>
      <c r="AA1948" s="196"/>
      <c r="AB1948" s="196"/>
      <c r="AC1948" s="196"/>
      <c r="AD1948" s="90"/>
      <c r="AE1948" s="317">
        <v>0</v>
      </c>
      <c r="AF1948" s="196"/>
      <c r="AG1948" s="196">
        <v>1</v>
      </c>
      <c r="AH1948" s="90"/>
      <c r="AQ1948" s="86" t="s">
        <v>824</v>
      </c>
      <c r="AR1948" s="58">
        <v>2.7589999999999999</v>
      </c>
      <c r="AS1948" s="58">
        <v>19.36</v>
      </c>
      <c r="AT1948" s="91"/>
      <c r="AU1948" s="277"/>
      <c r="AV1948" s="277">
        <v>15000</v>
      </c>
      <c r="AW1948" s="277">
        <v>0</v>
      </c>
      <c r="AX1948" s="259"/>
      <c r="AY1948" s="277">
        <v>290400</v>
      </c>
      <c r="AZ1948" s="259">
        <v>2929.6996160016133</v>
      </c>
      <c r="BA1948" s="86"/>
      <c r="BB1948" s="85" t="s">
        <v>3412</v>
      </c>
      <c r="BC1948" s="271" t="s">
        <v>1126</v>
      </c>
      <c r="BD1948" s="90">
        <v>51.028599999999997</v>
      </c>
      <c r="BE1948" s="90"/>
      <c r="BF1948" s="90">
        <v>2.22681</v>
      </c>
      <c r="BG1948" s="90"/>
      <c r="BH1948" s="90">
        <v>10.8668</v>
      </c>
      <c r="BI1948" s="90"/>
      <c r="BJ1948" s="90">
        <v>1.66269</v>
      </c>
      <c r="BK1948" s="90"/>
      <c r="BL1948" s="90"/>
      <c r="BM1948" s="90"/>
      <c r="BN1948" s="90">
        <v>9.9266299999999994</v>
      </c>
      <c r="BO1948" s="90"/>
      <c r="BP1948" s="90"/>
      <c r="BQ1948" s="90"/>
      <c r="BR1948" s="90">
        <v>9.5406499999999994</v>
      </c>
      <c r="BS1948" s="90"/>
      <c r="BT1948" s="90"/>
      <c r="BU1948" s="90"/>
      <c r="BV1948" s="90"/>
      <c r="BW1948" s="90"/>
      <c r="BX1948" s="90">
        <v>11.381500000000001</v>
      </c>
      <c r="BY1948" s="90"/>
      <c r="BZ1948" s="90">
        <v>1.87052</v>
      </c>
      <c r="CA1948" s="90"/>
      <c r="CB1948" s="90">
        <v>0.40577400000000002</v>
      </c>
      <c r="CC1948" s="90"/>
      <c r="CD1948" s="90"/>
      <c r="CE1948" s="90"/>
      <c r="CF1948" s="90"/>
      <c r="CG1948" s="90"/>
      <c r="CH1948" s="90"/>
      <c r="CI1948" s="90"/>
      <c r="CJ1948" s="90"/>
      <c r="CK1948" s="90"/>
      <c r="CL1948" s="90"/>
      <c r="CM1948" s="90"/>
      <c r="CN1948" s="90"/>
      <c r="CO1948" s="90"/>
      <c r="CP1948" s="90"/>
      <c r="CQ1948" s="90"/>
      <c r="CR1948" s="90"/>
      <c r="CS1948" s="90"/>
      <c r="CT1948" s="90"/>
      <c r="CU1948" s="90"/>
      <c r="CV1948" s="90"/>
      <c r="CW1948" s="90"/>
      <c r="CX1948" s="90"/>
      <c r="CY1948" s="90"/>
      <c r="CZ1948" s="90"/>
      <c r="DA1948" s="90"/>
      <c r="DB1948" s="90"/>
      <c r="DC1948" s="90"/>
      <c r="DD1948" s="90"/>
      <c r="DE1948" s="90"/>
      <c r="DF1948" s="90"/>
      <c r="DG1948" s="90"/>
      <c r="DH1948" s="89">
        <f t="shared" si="893"/>
        <v>98.909973999999991</v>
      </c>
      <c r="DJ1948" s="97">
        <f t="shared" si="894"/>
        <v>1.0900260000000088</v>
      </c>
      <c r="DK1948" s="90"/>
      <c r="DL1948" s="43" t="s">
        <v>3438</v>
      </c>
      <c r="DO1948" s="359"/>
      <c r="DP1948" s="90"/>
      <c r="DQ1948" s="375">
        <v>1.0900000000000001</v>
      </c>
      <c r="DR1948" s="90">
        <v>4.2426400000000003E-2</v>
      </c>
      <c r="DS1948" s="308"/>
      <c r="DU1948" s="59"/>
      <c r="DW1948" s="86"/>
      <c r="DX1948" s="298">
        <f t="shared" si="895"/>
        <v>51.590954821199333</v>
      </c>
      <c r="DY1948" s="43">
        <f t="shared" si="896"/>
        <v>0</v>
      </c>
      <c r="DZ1948" s="298">
        <f t="shared" si="897"/>
        <v>2.2513503036609839</v>
      </c>
      <c r="EA1948" s="43">
        <f t="shared" si="898"/>
        <v>0</v>
      </c>
      <c r="EB1948" s="298">
        <f t="shared" si="899"/>
        <v>10.98655632039697</v>
      </c>
      <c r="EC1948" s="43">
        <f t="shared" si="900"/>
        <v>0</v>
      </c>
      <c r="ED1948" s="298">
        <f t="shared" si="901"/>
        <v>10.036025284972776</v>
      </c>
      <c r="EE1948" s="43">
        <f t="shared" si="902"/>
        <v>0</v>
      </c>
      <c r="EF1948" s="298">
        <f t="shared" si="903"/>
        <v>0</v>
      </c>
      <c r="EG1948" s="43" t="e">
        <f t="shared" si="904"/>
        <v>#DIV/0!</v>
      </c>
      <c r="EH1948" s="298">
        <f t="shared" si="905"/>
        <v>9.6457916367463614</v>
      </c>
      <c r="EI1948" s="43">
        <f t="shared" si="906"/>
        <v>0</v>
      </c>
      <c r="EJ1948" s="298">
        <f t="shared" si="907"/>
        <v>11.506928512588631</v>
      </c>
      <c r="EK1948" s="43">
        <f t="shared" si="908"/>
        <v>0</v>
      </c>
      <c r="EL1948" s="298">
        <f t="shared" si="909"/>
        <v>1.8911338506670723</v>
      </c>
      <c r="EM1948" s="43">
        <f t="shared" si="910"/>
        <v>0</v>
      </c>
      <c r="EN1948" s="298">
        <f t="shared" si="911"/>
        <v>0.4102457857283433</v>
      </c>
      <c r="EO1948" s="43">
        <f t="shared" si="912"/>
        <v>0</v>
      </c>
      <c r="EP1948" s="298">
        <f t="shared" si="913"/>
        <v>0</v>
      </c>
      <c r="EQ1948" s="43" t="e">
        <f t="shared" si="914"/>
        <v>#DIV/0!</v>
      </c>
      <c r="ER1948" s="43">
        <f t="shared" si="915"/>
        <v>100</v>
      </c>
      <c r="ES1948" s="43">
        <f t="shared" si="916"/>
        <v>0</v>
      </c>
    </row>
    <row r="1949" spans="1:149" x14ac:dyDescent="0.45">
      <c r="A1949" s="78" t="s">
        <v>1505</v>
      </c>
      <c r="B1949" s="174" t="s">
        <v>3428</v>
      </c>
      <c r="C1949" s="51" t="s">
        <v>3648</v>
      </c>
      <c r="D1949" s="51" t="s">
        <v>3831</v>
      </c>
      <c r="E1949" s="78" t="s">
        <v>637</v>
      </c>
      <c r="F1949" s="78" t="s">
        <v>2717</v>
      </c>
      <c r="G1949" s="72" t="s">
        <v>3381</v>
      </c>
      <c r="H1949" s="78" t="s">
        <v>1100</v>
      </c>
      <c r="I1949" s="78">
        <v>24</v>
      </c>
      <c r="J1949" s="300">
        <v>8.3999999999999991E-2</v>
      </c>
      <c r="K1949" s="78">
        <v>0.17</v>
      </c>
      <c r="L1949" s="300">
        <v>1200</v>
      </c>
      <c r="M1949" s="72">
        <v>5</v>
      </c>
      <c r="O1949" s="78"/>
      <c r="P1949" s="72" t="s">
        <v>1374</v>
      </c>
      <c r="AA1949" s="195"/>
      <c r="AB1949" s="195"/>
      <c r="AC1949" s="195"/>
      <c r="AD1949" s="72"/>
      <c r="AE1949" s="316">
        <v>1</v>
      </c>
      <c r="AF1949" s="195"/>
      <c r="AG1949" s="195">
        <v>0</v>
      </c>
      <c r="AH1949" s="72"/>
      <c r="AR1949" s="53">
        <v>1</v>
      </c>
      <c r="AT1949" s="77"/>
      <c r="AU1949" s="276">
        <v>0.83999999999999986</v>
      </c>
      <c r="AV1949" s="276"/>
      <c r="AW1949" s="276">
        <v>0.83999999999999986</v>
      </c>
      <c r="AX1949" s="95"/>
      <c r="AY1949" s="276"/>
      <c r="AZ1949" s="95"/>
      <c r="BB1949" s="80" t="s">
        <v>3412</v>
      </c>
      <c r="BC1949" s="270"/>
      <c r="BD1949" s="72">
        <v>64.521799999999999</v>
      </c>
      <c r="BE1949" s="72"/>
      <c r="BF1949" s="72"/>
      <c r="BG1949" s="72"/>
      <c r="BH1949" s="72">
        <v>9.2887500000000003</v>
      </c>
      <c r="BI1949" s="72"/>
      <c r="BJ1949" s="72"/>
      <c r="BK1949" s="72"/>
      <c r="BL1949" s="72"/>
      <c r="BM1949" s="72"/>
      <c r="BN1949" s="72"/>
      <c r="BO1949" s="72"/>
      <c r="BP1949" s="72"/>
      <c r="BQ1949" s="72"/>
      <c r="BR1949" s="72"/>
      <c r="BS1949" s="72"/>
      <c r="BT1949" s="72"/>
      <c r="BU1949" s="72"/>
      <c r="BV1949" s="72"/>
      <c r="BW1949" s="72"/>
      <c r="BX1949" s="72">
        <v>26.0684</v>
      </c>
      <c r="BY1949" s="72"/>
      <c r="BZ1949" s="72"/>
      <c r="CA1949" s="72"/>
      <c r="CB1949" s="72"/>
      <c r="CC1949" s="72"/>
      <c r="CD1949" s="72"/>
      <c r="CE1949" s="72"/>
      <c r="CF1949" s="72"/>
      <c r="CG1949" s="72"/>
      <c r="CH1949" s="72"/>
      <c r="CI1949" s="72"/>
      <c r="CJ1949" s="72"/>
      <c r="CK1949" s="72"/>
      <c r="CL1949" s="72"/>
      <c r="CM1949" s="72"/>
      <c r="CN1949" s="72"/>
      <c r="CO1949" s="72"/>
      <c r="CP1949" s="72"/>
      <c r="CQ1949" s="72"/>
      <c r="CR1949" s="72"/>
      <c r="CS1949" s="72"/>
      <c r="CT1949" s="72"/>
      <c r="CU1949" s="72"/>
      <c r="CV1949" s="72"/>
      <c r="CW1949" s="72"/>
      <c r="CX1949" s="72"/>
      <c r="CY1949" s="72"/>
      <c r="CZ1949" s="72"/>
      <c r="DA1949" s="72"/>
      <c r="DB1949" s="72"/>
      <c r="DC1949" s="72"/>
      <c r="DD1949" s="72"/>
      <c r="DE1949" s="72"/>
      <c r="DF1949" s="72"/>
      <c r="DG1949" s="72"/>
      <c r="DH1949" s="78">
        <f t="shared" ref="DH1949:DH2012" si="917">SUM(BD1949,BF1949,BH1949,BJ1949,BL1949,BN1949,BP1949,BR1949,BT1949,BV1949,BX1949,BZ1949,CB1949,CD1949,CF1949,CH1949,CJ1949,CL1949,CN1949,CX1949,CZ1949,DB1949)</f>
        <v>99.878950000000003</v>
      </c>
      <c r="DJ1949" s="96">
        <f t="shared" si="894"/>
        <v>0.12104999999999677</v>
      </c>
      <c r="DK1949" s="72"/>
      <c r="DL1949" s="132" t="s">
        <v>3697</v>
      </c>
      <c r="DO1949" s="358">
        <v>0.121</v>
      </c>
      <c r="DP1949" s="72"/>
      <c r="DQ1949" s="374"/>
      <c r="DR1949" s="72"/>
      <c r="DU1949" s="52"/>
      <c r="DX1949" s="75">
        <f t="shared" si="895"/>
        <v>64.599998297939649</v>
      </c>
      <c r="DY1949" s="51">
        <f t="shared" si="896"/>
        <v>0</v>
      </c>
      <c r="DZ1949" s="75">
        <f t="shared" si="897"/>
        <v>0</v>
      </c>
      <c r="EA1949" s="51" t="e">
        <f t="shared" si="898"/>
        <v>#DIV/0!</v>
      </c>
      <c r="EB1949" s="75">
        <f t="shared" si="899"/>
        <v>9.3000076592715484</v>
      </c>
      <c r="EC1949" s="51">
        <f t="shared" si="900"/>
        <v>0</v>
      </c>
      <c r="ED1949" s="75">
        <f t="shared" si="901"/>
        <v>0</v>
      </c>
      <c r="EE1949" s="51" t="e">
        <f t="shared" si="902"/>
        <v>#DIV/0!</v>
      </c>
      <c r="EF1949" s="75">
        <f t="shared" si="903"/>
        <v>0</v>
      </c>
      <c r="EG1949" s="51" t="e">
        <f t="shared" si="904"/>
        <v>#DIV/0!</v>
      </c>
      <c r="EH1949" s="75">
        <f t="shared" si="905"/>
        <v>0</v>
      </c>
      <c r="EI1949" s="51" t="e">
        <f t="shared" si="906"/>
        <v>#DIV/0!</v>
      </c>
      <c r="EJ1949" s="75">
        <f t="shared" si="907"/>
        <v>26.099994042788794</v>
      </c>
      <c r="EK1949" s="51">
        <f t="shared" si="908"/>
        <v>0</v>
      </c>
      <c r="EL1949" s="75">
        <f t="shared" si="909"/>
        <v>0</v>
      </c>
      <c r="EM1949" s="51" t="e">
        <f t="shared" si="910"/>
        <v>#DIV/0!</v>
      </c>
      <c r="EN1949" s="75">
        <f t="shared" si="911"/>
        <v>0</v>
      </c>
      <c r="EO1949" s="51" t="e">
        <f t="shared" si="912"/>
        <v>#DIV/0!</v>
      </c>
      <c r="EP1949" s="75">
        <f t="shared" si="913"/>
        <v>0</v>
      </c>
      <c r="EQ1949" s="51" t="e">
        <f t="shared" si="914"/>
        <v>#DIV/0!</v>
      </c>
      <c r="ER1949" s="51">
        <f t="shared" si="915"/>
        <v>100</v>
      </c>
      <c r="ES1949" s="51">
        <f t="shared" si="916"/>
        <v>0</v>
      </c>
    </row>
    <row r="1950" spans="1:149" x14ac:dyDescent="0.45">
      <c r="A1950" s="78" t="s">
        <v>1505</v>
      </c>
      <c r="B1950" s="174" t="s">
        <v>3428</v>
      </c>
      <c r="C1950" s="51" t="s">
        <v>3648</v>
      </c>
      <c r="D1950" s="51" t="s">
        <v>3831</v>
      </c>
      <c r="E1950" s="78" t="s">
        <v>637</v>
      </c>
      <c r="F1950" s="78">
        <v>34</v>
      </c>
      <c r="G1950" s="72" t="s">
        <v>3381</v>
      </c>
      <c r="H1950" s="78" t="s">
        <v>1100</v>
      </c>
      <c r="I1950" s="78">
        <v>18</v>
      </c>
      <c r="J1950" s="300">
        <v>10.3</v>
      </c>
      <c r="K1950" s="78">
        <v>0.17</v>
      </c>
      <c r="L1950" s="300">
        <v>1180</v>
      </c>
      <c r="M1950" s="72">
        <v>5</v>
      </c>
      <c r="O1950" s="78"/>
      <c r="P1950" s="72" t="s">
        <v>1374</v>
      </c>
      <c r="AA1950" s="195"/>
      <c r="AB1950" s="195"/>
      <c r="AC1950" s="195"/>
      <c r="AD1950" s="72"/>
      <c r="AE1950" s="316">
        <v>1</v>
      </c>
      <c r="AF1950" s="195"/>
      <c r="AG1950" s="195">
        <v>0</v>
      </c>
      <c r="AH1950" s="72"/>
      <c r="AR1950" s="53">
        <v>0.99739999999999995</v>
      </c>
      <c r="AT1950" s="77"/>
      <c r="AU1950" s="276">
        <v>103</v>
      </c>
      <c r="AV1950" s="276"/>
      <c r="AW1950" s="276">
        <v>102.73219999999999</v>
      </c>
      <c r="AX1950" s="95"/>
      <c r="AY1950" s="276"/>
      <c r="AZ1950" s="95"/>
      <c r="BB1950" s="80" t="s">
        <v>3412</v>
      </c>
      <c r="BC1950" s="270"/>
      <c r="BD1950" s="72">
        <v>64.002399999999994</v>
      </c>
      <c r="BE1950" s="72"/>
      <c r="BF1950" s="72"/>
      <c r="BG1950" s="72"/>
      <c r="BH1950" s="72">
        <v>9.2139699999999998</v>
      </c>
      <c r="BI1950" s="72"/>
      <c r="BJ1950" s="72"/>
      <c r="BK1950" s="72"/>
      <c r="BL1950" s="72"/>
      <c r="BM1950" s="72"/>
      <c r="BN1950" s="72"/>
      <c r="BO1950" s="72"/>
      <c r="BP1950" s="72"/>
      <c r="BQ1950" s="72"/>
      <c r="BR1950" s="72"/>
      <c r="BS1950" s="72"/>
      <c r="BT1950" s="72"/>
      <c r="BU1950" s="72"/>
      <c r="BV1950" s="72"/>
      <c r="BW1950" s="72"/>
      <c r="BX1950" s="72">
        <v>25.858599999999999</v>
      </c>
      <c r="BY1950" s="72"/>
      <c r="BZ1950" s="72"/>
      <c r="CA1950" s="72"/>
      <c r="CB1950" s="72"/>
      <c r="CC1950" s="72"/>
      <c r="CD1950" s="72"/>
      <c r="CE1950" s="72"/>
      <c r="CF1950" s="72"/>
      <c r="CG1950" s="72"/>
      <c r="CH1950" s="72"/>
      <c r="CI1950" s="72"/>
      <c r="CJ1950" s="72"/>
      <c r="CK1950" s="72"/>
      <c r="CL1950" s="72"/>
      <c r="CM1950" s="72"/>
      <c r="CN1950" s="72"/>
      <c r="CO1950" s="72"/>
      <c r="CP1950" s="72"/>
      <c r="CQ1950" s="72"/>
      <c r="CR1950" s="72"/>
      <c r="CS1950" s="72"/>
      <c r="CT1950" s="72"/>
      <c r="CU1950" s="72"/>
      <c r="CV1950" s="72"/>
      <c r="CW1950" s="72"/>
      <c r="CX1950" s="72"/>
      <c r="CY1950" s="72"/>
      <c r="CZ1950" s="72"/>
      <c r="DA1950" s="72"/>
      <c r="DB1950" s="72"/>
      <c r="DC1950" s="72"/>
      <c r="DD1950" s="72"/>
      <c r="DE1950" s="72"/>
      <c r="DF1950" s="72"/>
      <c r="DG1950" s="72"/>
      <c r="DH1950" s="78">
        <f t="shared" si="917"/>
        <v>99.074969999999993</v>
      </c>
      <c r="DJ1950" s="96">
        <f t="shared" si="894"/>
        <v>0.92503000000000668</v>
      </c>
      <c r="DK1950" s="72"/>
      <c r="DL1950" s="132" t="s">
        <v>3697</v>
      </c>
      <c r="DO1950" s="358">
        <v>0.92500000000000004</v>
      </c>
      <c r="DP1950" s="72"/>
      <c r="DQ1950" s="374"/>
      <c r="DR1950" s="72"/>
      <c r="DU1950" s="52"/>
      <c r="DX1950" s="75">
        <f t="shared" si="895"/>
        <v>64.599969094111259</v>
      </c>
      <c r="DY1950" s="51">
        <f t="shared" si="896"/>
        <v>0</v>
      </c>
      <c r="DZ1950" s="75">
        <f t="shared" si="897"/>
        <v>0</v>
      </c>
      <c r="EA1950" s="51" t="e">
        <f t="shared" si="898"/>
        <v>#DIV/0!</v>
      </c>
      <c r="EB1950" s="75">
        <f t="shared" si="899"/>
        <v>9.2999977693659677</v>
      </c>
      <c r="EC1950" s="51">
        <f t="shared" si="900"/>
        <v>0</v>
      </c>
      <c r="ED1950" s="75">
        <f t="shared" si="901"/>
        <v>0</v>
      </c>
      <c r="EE1950" s="51" t="e">
        <f t="shared" si="902"/>
        <v>#DIV/0!</v>
      </c>
      <c r="EF1950" s="75">
        <f t="shared" si="903"/>
        <v>0</v>
      </c>
      <c r="EG1950" s="51" t="e">
        <f t="shared" si="904"/>
        <v>#DIV/0!</v>
      </c>
      <c r="EH1950" s="75">
        <f t="shared" si="905"/>
        <v>0</v>
      </c>
      <c r="EI1950" s="51" t="e">
        <f t="shared" si="906"/>
        <v>#DIV/0!</v>
      </c>
      <c r="EJ1950" s="75">
        <f t="shared" si="907"/>
        <v>26.100033136522775</v>
      </c>
      <c r="EK1950" s="51">
        <f t="shared" si="908"/>
        <v>0</v>
      </c>
      <c r="EL1950" s="75">
        <f t="shared" si="909"/>
        <v>0</v>
      </c>
      <c r="EM1950" s="51" t="e">
        <f t="shared" si="910"/>
        <v>#DIV/0!</v>
      </c>
      <c r="EN1950" s="75">
        <f t="shared" si="911"/>
        <v>0</v>
      </c>
      <c r="EO1950" s="51" t="e">
        <f t="shared" si="912"/>
        <v>#DIV/0!</v>
      </c>
      <c r="EP1950" s="75">
        <f t="shared" si="913"/>
        <v>0</v>
      </c>
      <c r="EQ1950" s="51" t="e">
        <f t="shared" si="914"/>
        <v>#DIV/0!</v>
      </c>
      <c r="ER1950" s="51">
        <f t="shared" si="915"/>
        <v>100</v>
      </c>
      <c r="ES1950" s="51">
        <f t="shared" si="916"/>
        <v>0</v>
      </c>
    </row>
    <row r="1951" spans="1:149" x14ac:dyDescent="0.45">
      <c r="A1951" s="78" t="s">
        <v>1505</v>
      </c>
      <c r="B1951" s="174" t="s">
        <v>3428</v>
      </c>
      <c r="C1951" s="51" t="s">
        <v>3648</v>
      </c>
      <c r="D1951" s="51" t="s">
        <v>3831</v>
      </c>
      <c r="E1951" s="78" t="s">
        <v>637</v>
      </c>
      <c r="F1951" s="78">
        <v>31</v>
      </c>
      <c r="G1951" s="72" t="s">
        <v>3381</v>
      </c>
      <c r="H1951" s="78" t="s">
        <v>1100</v>
      </c>
      <c r="I1951" s="78">
        <v>21</v>
      </c>
      <c r="J1951" s="300">
        <v>25.8</v>
      </c>
      <c r="K1951" s="78">
        <v>0.17</v>
      </c>
      <c r="L1951" s="300">
        <v>1180</v>
      </c>
      <c r="M1951" s="72">
        <v>5</v>
      </c>
      <c r="O1951" s="78"/>
      <c r="P1951" s="72" t="s">
        <v>1374</v>
      </c>
      <c r="AA1951" s="195"/>
      <c r="AB1951" s="195"/>
      <c r="AC1951" s="195"/>
      <c r="AD1951" s="72"/>
      <c r="AE1951" s="316">
        <v>1</v>
      </c>
      <c r="AF1951" s="195"/>
      <c r="AG1951" s="195">
        <v>0</v>
      </c>
      <c r="AH1951" s="72"/>
      <c r="AR1951" s="53">
        <v>0.99409999999999998</v>
      </c>
      <c r="AT1951" s="77"/>
      <c r="AU1951" s="276">
        <v>258</v>
      </c>
      <c r="AV1951" s="276"/>
      <c r="AW1951" s="276">
        <v>256.4778</v>
      </c>
      <c r="AX1951" s="95"/>
      <c r="AY1951" s="276"/>
      <c r="AZ1951" s="95"/>
      <c r="BB1951" s="80" t="s">
        <v>3412</v>
      </c>
      <c r="BC1951" s="270"/>
      <c r="BD1951" s="72">
        <v>63.928199999999997</v>
      </c>
      <c r="BE1951" s="72"/>
      <c r="BF1951" s="72"/>
      <c r="BG1951" s="72"/>
      <c r="BH1951" s="72">
        <v>9.2032799999999995</v>
      </c>
      <c r="BI1951" s="72"/>
      <c r="BJ1951" s="72"/>
      <c r="BK1951" s="72"/>
      <c r="BL1951" s="72"/>
      <c r="BM1951" s="72"/>
      <c r="BN1951" s="72"/>
      <c r="BO1951" s="72"/>
      <c r="BP1951" s="72"/>
      <c r="BQ1951" s="72"/>
      <c r="BR1951" s="72"/>
      <c r="BS1951" s="72"/>
      <c r="BT1951" s="72"/>
      <c r="BU1951" s="72"/>
      <c r="BV1951" s="72"/>
      <c r="BW1951" s="72"/>
      <c r="BX1951" s="72">
        <v>25.828600000000002</v>
      </c>
      <c r="BY1951" s="72"/>
      <c r="BZ1951" s="72"/>
      <c r="CA1951" s="72"/>
      <c r="CB1951" s="72"/>
      <c r="CC1951" s="72"/>
      <c r="CD1951" s="72"/>
      <c r="CE1951" s="72"/>
      <c r="CF1951" s="72"/>
      <c r="CG1951" s="72"/>
      <c r="CH1951" s="72"/>
      <c r="CI1951" s="72"/>
      <c r="CJ1951" s="72"/>
      <c r="CK1951" s="72"/>
      <c r="CL1951" s="72"/>
      <c r="CM1951" s="72"/>
      <c r="CN1951" s="72"/>
      <c r="CO1951" s="72"/>
      <c r="CP1951" s="72"/>
      <c r="CQ1951" s="72"/>
      <c r="CR1951" s="72"/>
      <c r="CS1951" s="72"/>
      <c r="CT1951" s="72"/>
      <c r="CU1951" s="72"/>
      <c r="CV1951" s="72"/>
      <c r="CW1951" s="72"/>
      <c r="CX1951" s="72"/>
      <c r="CY1951" s="72"/>
      <c r="CZ1951" s="72"/>
      <c r="DA1951" s="72"/>
      <c r="DB1951" s="72"/>
      <c r="DC1951" s="72"/>
      <c r="DD1951" s="72"/>
      <c r="DE1951" s="72"/>
      <c r="DF1951" s="72"/>
      <c r="DG1951" s="72"/>
      <c r="DH1951" s="78">
        <f t="shared" si="917"/>
        <v>98.960080000000005</v>
      </c>
      <c r="DJ1951" s="96">
        <f t="shared" si="894"/>
        <v>1.0399199999999951</v>
      </c>
      <c r="DK1951" s="72"/>
      <c r="DL1951" s="132" t="s">
        <v>3697</v>
      </c>
      <c r="DO1951" s="358">
        <v>1.04</v>
      </c>
      <c r="DP1951" s="72"/>
      <c r="DQ1951" s="374"/>
      <c r="DR1951" s="72"/>
      <c r="DU1951" s="52"/>
      <c r="DX1951" s="75">
        <f t="shared" si="895"/>
        <v>64.599988197260956</v>
      </c>
      <c r="DY1951" s="51">
        <f t="shared" si="896"/>
        <v>0</v>
      </c>
      <c r="DZ1951" s="75">
        <f t="shared" si="897"/>
        <v>0</v>
      </c>
      <c r="EA1951" s="51" t="e">
        <f t="shared" si="898"/>
        <v>#DIV/0!</v>
      </c>
      <c r="EB1951" s="75">
        <f t="shared" si="899"/>
        <v>9.2999924818169095</v>
      </c>
      <c r="EC1951" s="51">
        <f t="shared" si="900"/>
        <v>0</v>
      </c>
      <c r="ED1951" s="75">
        <f t="shared" si="901"/>
        <v>0</v>
      </c>
      <c r="EE1951" s="51" t="e">
        <f t="shared" si="902"/>
        <v>#DIV/0!</v>
      </c>
      <c r="EF1951" s="75">
        <f t="shared" si="903"/>
        <v>0</v>
      </c>
      <c r="EG1951" s="51" t="e">
        <f t="shared" si="904"/>
        <v>#DIV/0!</v>
      </c>
      <c r="EH1951" s="75">
        <f t="shared" si="905"/>
        <v>0</v>
      </c>
      <c r="EI1951" s="51" t="e">
        <f t="shared" si="906"/>
        <v>#DIV/0!</v>
      </c>
      <c r="EJ1951" s="75">
        <f t="shared" si="907"/>
        <v>26.100019320922137</v>
      </c>
      <c r="EK1951" s="51">
        <f t="shared" si="908"/>
        <v>0</v>
      </c>
      <c r="EL1951" s="75">
        <f t="shared" si="909"/>
        <v>0</v>
      </c>
      <c r="EM1951" s="51" t="e">
        <f t="shared" si="910"/>
        <v>#DIV/0!</v>
      </c>
      <c r="EN1951" s="75">
        <f t="shared" si="911"/>
        <v>0</v>
      </c>
      <c r="EO1951" s="51" t="e">
        <f t="shared" si="912"/>
        <v>#DIV/0!</v>
      </c>
      <c r="EP1951" s="75">
        <f t="shared" si="913"/>
        <v>0</v>
      </c>
      <c r="EQ1951" s="51" t="e">
        <f t="shared" si="914"/>
        <v>#DIV/0!</v>
      </c>
      <c r="ER1951" s="51">
        <f t="shared" si="915"/>
        <v>100</v>
      </c>
      <c r="ES1951" s="51">
        <f t="shared" si="916"/>
        <v>0</v>
      </c>
    </row>
    <row r="1952" spans="1:149" x14ac:dyDescent="0.45">
      <c r="A1952" s="78" t="s">
        <v>1505</v>
      </c>
      <c r="B1952" s="174" t="s">
        <v>3428</v>
      </c>
      <c r="C1952" s="51" t="s">
        <v>3648</v>
      </c>
      <c r="D1952" s="51" t="s">
        <v>3831</v>
      </c>
      <c r="E1952" s="78" t="s">
        <v>637</v>
      </c>
      <c r="F1952" s="78">
        <v>25</v>
      </c>
      <c r="G1952" s="72" t="s">
        <v>3381</v>
      </c>
      <c r="H1952" s="78" t="s">
        <v>1100</v>
      </c>
      <c r="I1952" s="78">
        <v>22.4</v>
      </c>
      <c r="J1952" s="300">
        <v>44.5</v>
      </c>
      <c r="K1952" s="78">
        <v>0.17</v>
      </c>
      <c r="L1952" s="300">
        <v>1170</v>
      </c>
      <c r="M1952" s="72">
        <v>5</v>
      </c>
      <c r="O1952" s="78"/>
      <c r="P1952" s="72" t="s">
        <v>1374</v>
      </c>
      <c r="AA1952" s="195"/>
      <c r="AB1952" s="195"/>
      <c r="AC1952" s="195"/>
      <c r="AD1952" s="72"/>
      <c r="AE1952" s="316">
        <v>1</v>
      </c>
      <c r="AF1952" s="195"/>
      <c r="AG1952" s="195">
        <v>0</v>
      </c>
      <c r="AH1952" s="72"/>
      <c r="AR1952" s="53">
        <v>0.99</v>
      </c>
      <c r="AT1952" s="77"/>
      <c r="AU1952" s="276">
        <v>445</v>
      </c>
      <c r="AV1952" s="276"/>
      <c r="AW1952" s="276">
        <v>440.55</v>
      </c>
      <c r="AX1952" s="95"/>
      <c r="AY1952" s="276"/>
      <c r="AZ1952" s="95"/>
      <c r="BB1952" s="80" t="s">
        <v>3412</v>
      </c>
      <c r="BC1952" s="270"/>
      <c r="BD1952" s="72">
        <v>62.939799999999998</v>
      </c>
      <c r="BE1952" s="72"/>
      <c r="BF1952" s="72"/>
      <c r="BG1952" s="72"/>
      <c r="BH1952" s="72">
        <v>9.0609900000000003</v>
      </c>
      <c r="BI1952" s="72"/>
      <c r="BJ1952" s="72"/>
      <c r="BK1952" s="72"/>
      <c r="BL1952" s="72"/>
      <c r="BM1952" s="72"/>
      <c r="BN1952" s="72"/>
      <c r="BO1952" s="72"/>
      <c r="BP1952" s="72"/>
      <c r="BQ1952" s="72"/>
      <c r="BR1952" s="72"/>
      <c r="BS1952" s="72"/>
      <c r="BT1952" s="72"/>
      <c r="BU1952" s="72"/>
      <c r="BV1952" s="72"/>
      <c r="BW1952" s="72"/>
      <c r="BX1952" s="72">
        <v>25.429200000000002</v>
      </c>
      <c r="BY1952" s="72"/>
      <c r="BZ1952" s="72"/>
      <c r="CA1952" s="72"/>
      <c r="CB1952" s="72"/>
      <c r="CC1952" s="72"/>
      <c r="CD1952" s="72"/>
      <c r="CE1952" s="72"/>
      <c r="CF1952" s="72"/>
      <c r="CG1952" s="72"/>
      <c r="CH1952" s="72"/>
      <c r="CI1952" s="72"/>
      <c r="CJ1952" s="72"/>
      <c r="CK1952" s="72"/>
      <c r="CL1952" s="72"/>
      <c r="CM1952" s="72"/>
      <c r="CN1952" s="72"/>
      <c r="CO1952" s="72"/>
      <c r="CP1952" s="72"/>
      <c r="CQ1952" s="72"/>
      <c r="CR1952" s="72"/>
      <c r="CS1952" s="72"/>
      <c r="CT1952" s="72"/>
      <c r="CU1952" s="72"/>
      <c r="CV1952" s="72"/>
      <c r="CW1952" s="72"/>
      <c r="CX1952" s="72"/>
      <c r="CY1952" s="72"/>
      <c r="CZ1952" s="72"/>
      <c r="DA1952" s="72"/>
      <c r="DB1952" s="72"/>
      <c r="DC1952" s="72"/>
      <c r="DD1952" s="72"/>
      <c r="DE1952" s="72"/>
      <c r="DF1952" s="72"/>
      <c r="DG1952" s="72"/>
      <c r="DH1952" s="78">
        <f t="shared" si="917"/>
        <v>97.429990000000004</v>
      </c>
      <c r="DJ1952" s="96">
        <f t="shared" si="894"/>
        <v>2.5700099999999964</v>
      </c>
      <c r="DK1952" s="72"/>
      <c r="DL1952" s="132" t="s">
        <v>3697</v>
      </c>
      <c r="DO1952" s="358">
        <v>2.57</v>
      </c>
      <c r="DP1952" s="72"/>
      <c r="DQ1952" s="374"/>
      <c r="DR1952" s="72"/>
      <c r="DU1952" s="52"/>
      <c r="DX1952" s="75">
        <f t="shared" si="895"/>
        <v>64.600027157962344</v>
      </c>
      <c r="DY1952" s="51">
        <f t="shared" si="896"/>
        <v>0</v>
      </c>
      <c r="DZ1952" s="75">
        <f t="shared" si="897"/>
        <v>0</v>
      </c>
      <c r="EA1952" s="51" t="e">
        <f t="shared" si="898"/>
        <v>#DIV/0!</v>
      </c>
      <c r="EB1952" s="75">
        <f t="shared" si="899"/>
        <v>9.3000009545315567</v>
      </c>
      <c r="EC1952" s="51">
        <f t="shared" si="900"/>
        <v>0</v>
      </c>
      <c r="ED1952" s="75">
        <f t="shared" si="901"/>
        <v>0</v>
      </c>
      <c r="EE1952" s="51" t="e">
        <f t="shared" si="902"/>
        <v>#DIV/0!</v>
      </c>
      <c r="EF1952" s="75">
        <f t="shared" si="903"/>
        <v>0</v>
      </c>
      <c r="EG1952" s="51" t="e">
        <f t="shared" si="904"/>
        <v>#DIV/0!</v>
      </c>
      <c r="EH1952" s="75">
        <f t="shared" si="905"/>
        <v>0</v>
      </c>
      <c r="EI1952" s="51" t="e">
        <f t="shared" si="906"/>
        <v>#DIV/0!</v>
      </c>
      <c r="EJ1952" s="75">
        <f t="shared" si="907"/>
        <v>26.099971887506097</v>
      </c>
      <c r="EK1952" s="51">
        <f t="shared" si="908"/>
        <v>0</v>
      </c>
      <c r="EL1952" s="75">
        <f t="shared" si="909"/>
        <v>0</v>
      </c>
      <c r="EM1952" s="51" t="e">
        <f t="shared" si="910"/>
        <v>#DIV/0!</v>
      </c>
      <c r="EN1952" s="75">
        <f t="shared" si="911"/>
        <v>0</v>
      </c>
      <c r="EO1952" s="51" t="e">
        <f t="shared" si="912"/>
        <v>#DIV/0!</v>
      </c>
      <c r="EP1952" s="75">
        <f t="shared" si="913"/>
        <v>0</v>
      </c>
      <c r="EQ1952" s="51" t="e">
        <f t="shared" si="914"/>
        <v>#DIV/0!</v>
      </c>
      <c r="ER1952" s="51">
        <f t="shared" si="915"/>
        <v>100</v>
      </c>
      <c r="ES1952" s="51">
        <f t="shared" si="916"/>
        <v>0</v>
      </c>
    </row>
    <row r="1953" spans="1:149" x14ac:dyDescent="0.45">
      <c r="A1953" s="78" t="s">
        <v>1505</v>
      </c>
      <c r="B1953" s="174" t="s">
        <v>3428</v>
      </c>
      <c r="C1953" s="51" t="s">
        <v>3648</v>
      </c>
      <c r="D1953" s="51" t="s">
        <v>3831</v>
      </c>
      <c r="E1953" s="78" t="s">
        <v>637</v>
      </c>
      <c r="F1953" s="78">
        <v>26</v>
      </c>
      <c r="G1953" s="72" t="s">
        <v>3381</v>
      </c>
      <c r="H1953" s="78" t="s">
        <v>1100</v>
      </c>
      <c r="I1953" s="78">
        <v>20.100000000000001</v>
      </c>
      <c r="J1953" s="300">
        <v>60</v>
      </c>
      <c r="K1953" s="78">
        <v>0.17</v>
      </c>
      <c r="L1953" s="300">
        <v>1191</v>
      </c>
      <c r="M1953" s="72">
        <v>5</v>
      </c>
      <c r="O1953" s="78"/>
      <c r="P1953" s="72" t="s">
        <v>1374</v>
      </c>
      <c r="AA1953" s="195"/>
      <c r="AB1953" s="195"/>
      <c r="AC1953" s="195"/>
      <c r="AD1953" s="72"/>
      <c r="AE1953" s="316">
        <v>1</v>
      </c>
      <c r="AF1953" s="195"/>
      <c r="AG1953" s="195">
        <v>0</v>
      </c>
      <c r="AH1953" s="72"/>
      <c r="AR1953" s="53">
        <v>0.99029999999999996</v>
      </c>
      <c r="AT1953" s="77"/>
      <c r="AU1953" s="276">
        <v>600</v>
      </c>
      <c r="AV1953" s="276"/>
      <c r="AW1953" s="276">
        <v>594.17999999999995</v>
      </c>
      <c r="AX1953" s="95"/>
      <c r="AY1953" s="276"/>
      <c r="AZ1953" s="95"/>
      <c r="BB1953" s="80" t="s">
        <v>3412</v>
      </c>
      <c r="BC1953" s="270"/>
      <c r="BD1953" s="72">
        <v>62.726599999999998</v>
      </c>
      <c r="BE1953" s="72"/>
      <c r="BF1953" s="72"/>
      <c r="BG1953" s="72"/>
      <c r="BH1953" s="72">
        <v>9.0303000000000004</v>
      </c>
      <c r="BI1953" s="72"/>
      <c r="BJ1953" s="72"/>
      <c r="BK1953" s="72"/>
      <c r="BL1953" s="72"/>
      <c r="BM1953" s="72"/>
      <c r="BN1953" s="72"/>
      <c r="BO1953" s="72"/>
      <c r="BP1953" s="72"/>
      <c r="BQ1953" s="72"/>
      <c r="BR1953" s="72"/>
      <c r="BS1953" s="72"/>
      <c r="BT1953" s="72"/>
      <c r="BU1953" s="72"/>
      <c r="BV1953" s="72"/>
      <c r="BW1953" s="72"/>
      <c r="BX1953" s="72">
        <v>25.3431</v>
      </c>
      <c r="BY1953" s="72"/>
      <c r="BZ1953" s="72"/>
      <c r="CA1953" s="72"/>
      <c r="CB1953" s="72"/>
      <c r="CC1953" s="72"/>
      <c r="CD1953" s="72"/>
      <c r="CE1953" s="72"/>
      <c r="CF1953" s="72"/>
      <c r="CG1953" s="72"/>
      <c r="CH1953" s="72"/>
      <c r="CI1953" s="72"/>
      <c r="CJ1953" s="72"/>
      <c r="CK1953" s="72"/>
      <c r="CL1953" s="72"/>
      <c r="CM1953" s="72"/>
      <c r="CN1953" s="72"/>
      <c r="CO1953" s="72"/>
      <c r="CP1953" s="72"/>
      <c r="CQ1953" s="72"/>
      <c r="CR1953" s="72"/>
      <c r="CS1953" s="72"/>
      <c r="CT1953" s="72"/>
      <c r="CU1953" s="72"/>
      <c r="CV1953" s="72"/>
      <c r="CW1953" s="72"/>
      <c r="CX1953" s="72"/>
      <c r="CY1953" s="72"/>
      <c r="CZ1953" s="72"/>
      <c r="DA1953" s="72"/>
      <c r="DB1953" s="72"/>
      <c r="DC1953" s="72"/>
      <c r="DD1953" s="72"/>
      <c r="DE1953" s="72"/>
      <c r="DF1953" s="72"/>
      <c r="DG1953" s="72"/>
      <c r="DH1953" s="78">
        <f t="shared" si="917"/>
        <v>97.1</v>
      </c>
      <c r="DJ1953" s="96">
        <f t="shared" si="894"/>
        <v>2.9000000000000057</v>
      </c>
      <c r="DK1953" s="72"/>
      <c r="DL1953" s="132" t="s">
        <v>3697</v>
      </c>
      <c r="DO1953" s="358">
        <v>2.9</v>
      </c>
      <c r="DP1953" s="72"/>
      <c r="DQ1953" s="374"/>
      <c r="DR1953" s="72"/>
      <c r="DU1953" s="52"/>
      <c r="DX1953" s="75">
        <f t="shared" si="895"/>
        <v>64.600000000000009</v>
      </c>
      <c r="DY1953" s="51">
        <f t="shared" si="896"/>
        <v>0</v>
      </c>
      <c r="DZ1953" s="75">
        <f t="shared" si="897"/>
        <v>0</v>
      </c>
      <c r="EA1953" s="51" t="e">
        <f t="shared" si="898"/>
        <v>#DIV/0!</v>
      </c>
      <c r="EB1953" s="75">
        <f t="shared" si="899"/>
        <v>9.3000000000000007</v>
      </c>
      <c r="EC1953" s="51">
        <f t="shared" si="900"/>
        <v>0</v>
      </c>
      <c r="ED1953" s="75">
        <f t="shared" si="901"/>
        <v>0</v>
      </c>
      <c r="EE1953" s="51" t="e">
        <f t="shared" si="902"/>
        <v>#DIV/0!</v>
      </c>
      <c r="EF1953" s="75">
        <f t="shared" si="903"/>
        <v>0</v>
      </c>
      <c r="EG1953" s="51" t="e">
        <f t="shared" si="904"/>
        <v>#DIV/0!</v>
      </c>
      <c r="EH1953" s="75">
        <f t="shared" si="905"/>
        <v>0</v>
      </c>
      <c r="EI1953" s="51" t="e">
        <f t="shared" si="906"/>
        <v>#DIV/0!</v>
      </c>
      <c r="EJ1953" s="75">
        <f t="shared" si="907"/>
        <v>26.1</v>
      </c>
      <c r="EK1953" s="51">
        <f t="shared" si="908"/>
        <v>0</v>
      </c>
      <c r="EL1953" s="75">
        <f t="shared" si="909"/>
        <v>0</v>
      </c>
      <c r="EM1953" s="51" t="e">
        <f t="shared" si="910"/>
        <v>#DIV/0!</v>
      </c>
      <c r="EN1953" s="75">
        <f t="shared" si="911"/>
        <v>0</v>
      </c>
      <c r="EO1953" s="51" t="e">
        <f t="shared" si="912"/>
        <v>#DIV/0!</v>
      </c>
      <c r="EP1953" s="75">
        <f t="shared" si="913"/>
        <v>0</v>
      </c>
      <c r="EQ1953" s="51" t="e">
        <f t="shared" si="914"/>
        <v>#DIV/0!</v>
      </c>
      <c r="ER1953" s="51">
        <f t="shared" si="915"/>
        <v>100</v>
      </c>
      <c r="ES1953" s="51">
        <f t="shared" si="916"/>
        <v>0</v>
      </c>
    </row>
    <row r="1954" spans="1:149" x14ac:dyDescent="0.45">
      <c r="A1954" s="78" t="s">
        <v>1505</v>
      </c>
      <c r="B1954" s="174" t="s">
        <v>3428</v>
      </c>
      <c r="C1954" s="51" t="s">
        <v>3648</v>
      </c>
      <c r="D1954" s="51" t="s">
        <v>3831</v>
      </c>
      <c r="E1954" s="78" t="s">
        <v>637</v>
      </c>
      <c r="F1954" s="78">
        <v>32</v>
      </c>
      <c r="G1954" s="72" t="s">
        <v>3381</v>
      </c>
      <c r="H1954" s="78" t="s">
        <v>1100</v>
      </c>
      <c r="I1954" s="78">
        <v>23.7</v>
      </c>
      <c r="J1954" s="300">
        <v>75.2</v>
      </c>
      <c r="K1954" s="78">
        <v>0.17</v>
      </c>
      <c r="L1954" s="300">
        <v>1181</v>
      </c>
      <c r="M1954" s="72">
        <v>5</v>
      </c>
      <c r="O1954" s="78"/>
      <c r="P1954" s="72" t="s">
        <v>1374</v>
      </c>
      <c r="AA1954" s="195"/>
      <c r="AB1954" s="195"/>
      <c r="AC1954" s="195"/>
      <c r="AD1954" s="72"/>
      <c r="AE1954" s="316">
        <v>1</v>
      </c>
      <c r="AF1954" s="195"/>
      <c r="AG1954" s="195">
        <v>0</v>
      </c>
      <c r="AH1954" s="72"/>
      <c r="AR1954" s="53">
        <v>0.98780000000000001</v>
      </c>
      <c r="AT1954" s="77"/>
      <c r="AU1954" s="276">
        <v>752</v>
      </c>
      <c r="AV1954" s="276"/>
      <c r="AW1954" s="276">
        <v>742.82560000000001</v>
      </c>
      <c r="AX1954" s="95"/>
      <c r="AY1954" s="276"/>
      <c r="AZ1954" s="95"/>
      <c r="BB1954" s="80" t="s">
        <v>3412</v>
      </c>
      <c r="BC1954" s="270"/>
      <c r="BD1954" s="72">
        <v>62.500500000000002</v>
      </c>
      <c r="BE1954" s="72"/>
      <c r="BF1954" s="72"/>
      <c r="BG1954" s="72"/>
      <c r="BH1954" s="72">
        <v>8.9977499999999999</v>
      </c>
      <c r="BI1954" s="72"/>
      <c r="BJ1954" s="72"/>
      <c r="BK1954" s="72"/>
      <c r="BL1954" s="72"/>
      <c r="BM1954" s="72"/>
      <c r="BN1954" s="72"/>
      <c r="BO1954" s="72"/>
      <c r="BP1954" s="72"/>
      <c r="BQ1954" s="72"/>
      <c r="BR1954" s="72"/>
      <c r="BS1954" s="72"/>
      <c r="BT1954" s="72"/>
      <c r="BU1954" s="72"/>
      <c r="BV1954" s="72"/>
      <c r="BW1954" s="72"/>
      <c r="BX1954" s="72">
        <v>25.251799999999999</v>
      </c>
      <c r="BY1954" s="72"/>
      <c r="BZ1954" s="72"/>
      <c r="CA1954" s="72"/>
      <c r="CB1954" s="72"/>
      <c r="CC1954" s="72"/>
      <c r="CD1954" s="72"/>
      <c r="CE1954" s="72"/>
      <c r="CF1954" s="72"/>
      <c r="CG1954" s="72"/>
      <c r="CH1954" s="72"/>
      <c r="CI1954" s="72"/>
      <c r="CJ1954" s="72"/>
      <c r="CK1954" s="72"/>
      <c r="CL1954" s="72"/>
      <c r="CM1954" s="72"/>
      <c r="CN1954" s="72"/>
      <c r="CO1954" s="72"/>
      <c r="CP1954" s="72"/>
      <c r="CQ1954" s="72"/>
      <c r="CR1954" s="72"/>
      <c r="CS1954" s="72"/>
      <c r="CT1954" s="72"/>
      <c r="CU1954" s="72"/>
      <c r="CV1954" s="72"/>
      <c r="CW1954" s="72"/>
      <c r="CX1954" s="72"/>
      <c r="CY1954" s="72"/>
      <c r="CZ1954" s="72"/>
      <c r="DA1954" s="72"/>
      <c r="DB1954" s="72"/>
      <c r="DC1954" s="72"/>
      <c r="DD1954" s="72"/>
      <c r="DE1954" s="72"/>
      <c r="DF1954" s="72"/>
      <c r="DG1954" s="72"/>
      <c r="DH1954" s="78">
        <f t="shared" si="917"/>
        <v>96.750050000000002</v>
      </c>
      <c r="DJ1954" s="96">
        <f t="shared" si="894"/>
        <v>3.2499499999999983</v>
      </c>
      <c r="DK1954" s="72"/>
      <c r="DL1954" s="132" t="s">
        <v>3697</v>
      </c>
      <c r="DO1954" s="358">
        <v>3.25</v>
      </c>
      <c r="DP1954" s="72"/>
      <c r="DQ1954" s="374"/>
      <c r="DR1954" s="72"/>
      <c r="DU1954" s="52"/>
      <c r="DX1954" s="75">
        <f t="shared" si="895"/>
        <v>64.599966615004334</v>
      </c>
      <c r="DY1954" s="51">
        <f t="shared" si="896"/>
        <v>0</v>
      </c>
      <c r="DZ1954" s="75">
        <f t="shared" si="897"/>
        <v>0</v>
      </c>
      <c r="EA1954" s="51" t="e">
        <f t="shared" si="898"/>
        <v>#DIV/0!</v>
      </c>
      <c r="EB1954" s="75">
        <f t="shared" si="899"/>
        <v>9.2999951938009335</v>
      </c>
      <c r="EC1954" s="51">
        <f t="shared" si="900"/>
        <v>0</v>
      </c>
      <c r="ED1954" s="75">
        <f t="shared" si="901"/>
        <v>0</v>
      </c>
      <c r="EE1954" s="51" t="e">
        <f t="shared" si="902"/>
        <v>#DIV/0!</v>
      </c>
      <c r="EF1954" s="75">
        <f t="shared" si="903"/>
        <v>0</v>
      </c>
      <c r="EG1954" s="51" t="e">
        <f t="shared" si="904"/>
        <v>#DIV/0!</v>
      </c>
      <c r="EH1954" s="75">
        <f t="shared" si="905"/>
        <v>0</v>
      </c>
      <c r="EI1954" s="51" t="e">
        <f t="shared" si="906"/>
        <v>#DIV/0!</v>
      </c>
      <c r="EJ1954" s="75">
        <f t="shared" si="907"/>
        <v>26.100038191194731</v>
      </c>
      <c r="EK1954" s="51">
        <f t="shared" si="908"/>
        <v>0</v>
      </c>
      <c r="EL1954" s="75">
        <f t="shared" si="909"/>
        <v>0</v>
      </c>
      <c r="EM1954" s="51" t="e">
        <f t="shared" si="910"/>
        <v>#DIV/0!</v>
      </c>
      <c r="EN1954" s="75">
        <f t="shared" si="911"/>
        <v>0</v>
      </c>
      <c r="EO1954" s="51" t="e">
        <f t="shared" si="912"/>
        <v>#DIV/0!</v>
      </c>
      <c r="EP1954" s="75">
        <f t="shared" si="913"/>
        <v>0</v>
      </c>
      <c r="EQ1954" s="51" t="e">
        <f t="shared" si="914"/>
        <v>#DIV/0!</v>
      </c>
      <c r="ER1954" s="51">
        <f t="shared" si="915"/>
        <v>100</v>
      </c>
      <c r="ES1954" s="51">
        <f t="shared" si="916"/>
        <v>0</v>
      </c>
    </row>
    <row r="1955" spans="1:149" x14ac:dyDescent="0.45">
      <c r="A1955" s="78" t="s">
        <v>1505</v>
      </c>
      <c r="B1955" s="174" t="s">
        <v>3428</v>
      </c>
      <c r="C1955" s="51" t="s">
        <v>3648</v>
      </c>
      <c r="D1955" s="51" t="s">
        <v>3831</v>
      </c>
      <c r="E1955" s="78" t="s">
        <v>637</v>
      </c>
      <c r="F1955" s="78">
        <v>27</v>
      </c>
      <c r="G1955" s="72" t="s">
        <v>3381</v>
      </c>
      <c r="H1955" s="78" t="s">
        <v>1100</v>
      </c>
      <c r="I1955" s="78">
        <v>19.8</v>
      </c>
      <c r="J1955" s="300">
        <v>102.5</v>
      </c>
      <c r="K1955" s="78">
        <v>0.17</v>
      </c>
      <c r="L1955" s="300">
        <v>1179</v>
      </c>
      <c r="M1955" s="72">
        <v>5</v>
      </c>
      <c r="O1955" s="78"/>
      <c r="P1955" s="72" t="s">
        <v>1374</v>
      </c>
      <c r="AA1955" s="195"/>
      <c r="AB1955" s="195"/>
      <c r="AC1955" s="195"/>
      <c r="AD1955" s="72"/>
      <c r="AE1955" s="316">
        <v>1</v>
      </c>
      <c r="AF1955" s="195"/>
      <c r="AG1955" s="195">
        <v>0</v>
      </c>
      <c r="AH1955" s="72"/>
      <c r="AR1955" s="53">
        <v>0.98680000000000001</v>
      </c>
      <c r="AT1955" s="77"/>
      <c r="AU1955" s="276">
        <v>1025</v>
      </c>
      <c r="AV1955" s="276"/>
      <c r="AW1955" s="276">
        <v>1011.47</v>
      </c>
      <c r="AX1955" s="95"/>
      <c r="AY1955" s="276"/>
      <c r="AZ1955" s="95"/>
      <c r="BB1955" s="80" t="s">
        <v>3412</v>
      </c>
      <c r="BC1955" s="270"/>
      <c r="BD1955" s="72">
        <v>62.0871</v>
      </c>
      <c r="BE1955" s="72"/>
      <c r="BF1955" s="72"/>
      <c r="BG1955" s="72"/>
      <c r="BH1955" s="72">
        <v>8.9382300000000008</v>
      </c>
      <c r="BI1955" s="72"/>
      <c r="BJ1955" s="72"/>
      <c r="BK1955" s="72"/>
      <c r="BL1955" s="72"/>
      <c r="BM1955" s="72"/>
      <c r="BN1955" s="72"/>
      <c r="BO1955" s="72"/>
      <c r="BP1955" s="72"/>
      <c r="BQ1955" s="72"/>
      <c r="BR1955" s="72"/>
      <c r="BS1955" s="72"/>
      <c r="BT1955" s="72"/>
      <c r="BU1955" s="72"/>
      <c r="BV1955" s="72"/>
      <c r="BW1955" s="72"/>
      <c r="BX1955" s="72">
        <v>25.084700000000002</v>
      </c>
      <c r="BY1955" s="72"/>
      <c r="BZ1955" s="72"/>
      <c r="CA1955" s="72"/>
      <c r="CB1955" s="72"/>
      <c r="CC1955" s="72"/>
      <c r="CD1955" s="72"/>
      <c r="CE1955" s="72"/>
      <c r="CF1955" s="72"/>
      <c r="CG1955" s="72"/>
      <c r="CH1955" s="72"/>
      <c r="CI1955" s="72"/>
      <c r="CJ1955" s="72"/>
      <c r="CK1955" s="72"/>
      <c r="CL1955" s="72"/>
      <c r="CM1955" s="72"/>
      <c r="CN1955" s="72"/>
      <c r="CO1955" s="72"/>
      <c r="CP1955" s="72"/>
      <c r="CQ1955" s="72"/>
      <c r="CR1955" s="72"/>
      <c r="CS1955" s="72"/>
      <c r="CT1955" s="72"/>
      <c r="CU1955" s="72"/>
      <c r="CV1955" s="72"/>
      <c r="CW1955" s="72"/>
      <c r="CX1955" s="72"/>
      <c r="CY1955" s="72"/>
      <c r="CZ1955" s="72"/>
      <c r="DA1955" s="72"/>
      <c r="DB1955" s="72"/>
      <c r="DC1955" s="72"/>
      <c r="DD1955" s="72"/>
      <c r="DE1955" s="72"/>
      <c r="DF1955" s="72"/>
      <c r="DG1955" s="72"/>
      <c r="DH1955" s="78">
        <f t="shared" si="917"/>
        <v>96.110029999999995</v>
      </c>
      <c r="DJ1955" s="96">
        <f t="shared" si="894"/>
        <v>3.8899700000000053</v>
      </c>
      <c r="DK1955" s="72"/>
      <c r="DL1955" s="132" t="s">
        <v>3697</v>
      </c>
      <c r="DO1955" s="358">
        <v>3.89</v>
      </c>
      <c r="DP1955" s="72"/>
      <c r="DQ1955" s="374"/>
      <c r="DR1955" s="72"/>
      <c r="DU1955" s="52"/>
      <c r="DX1955" s="75">
        <f t="shared" si="895"/>
        <v>64.600021454576591</v>
      </c>
      <c r="DY1955" s="51">
        <f t="shared" si="896"/>
        <v>0</v>
      </c>
      <c r="DZ1955" s="75">
        <f t="shared" si="897"/>
        <v>0</v>
      </c>
      <c r="EA1955" s="51" t="e">
        <f t="shared" si="898"/>
        <v>#DIV/0!</v>
      </c>
      <c r="EB1955" s="75">
        <f t="shared" si="899"/>
        <v>9.2999970970771741</v>
      </c>
      <c r="EC1955" s="51">
        <f t="shared" si="900"/>
        <v>0</v>
      </c>
      <c r="ED1955" s="75">
        <f t="shared" si="901"/>
        <v>0</v>
      </c>
      <c r="EE1955" s="51" t="e">
        <f t="shared" si="902"/>
        <v>#DIV/0!</v>
      </c>
      <c r="EF1955" s="75">
        <f t="shared" si="903"/>
        <v>0</v>
      </c>
      <c r="EG1955" s="51" t="e">
        <f t="shared" si="904"/>
        <v>#DIV/0!</v>
      </c>
      <c r="EH1955" s="75">
        <f t="shared" si="905"/>
        <v>0</v>
      </c>
      <c r="EI1955" s="51" t="e">
        <f t="shared" si="906"/>
        <v>#DIV/0!</v>
      </c>
      <c r="EJ1955" s="75">
        <f t="shared" si="907"/>
        <v>26.099981448346238</v>
      </c>
      <c r="EK1955" s="51">
        <f t="shared" si="908"/>
        <v>0</v>
      </c>
      <c r="EL1955" s="75">
        <f t="shared" si="909"/>
        <v>0</v>
      </c>
      <c r="EM1955" s="51" t="e">
        <f t="shared" si="910"/>
        <v>#DIV/0!</v>
      </c>
      <c r="EN1955" s="75">
        <f t="shared" si="911"/>
        <v>0</v>
      </c>
      <c r="EO1955" s="51" t="e">
        <f t="shared" si="912"/>
        <v>#DIV/0!</v>
      </c>
      <c r="EP1955" s="75">
        <f t="shared" si="913"/>
        <v>0</v>
      </c>
      <c r="EQ1955" s="51" t="e">
        <f t="shared" si="914"/>
        <v>#DIV/0!</v>
      </c>
      <c r="ER1955" s="51">
        <f t="shared" si="915"/>
        <v>100</v>
      </c>
      <c r="ES1955" s="51">
        <f t="shared" si="916"/>
        <v>0</v>
      </c>
    </row>
    <row r="1956" spans="1:149" x14ac:dyDescent="0.45">
      <c r="A1956" s="78" t="s">
        <v>1505</v>
      </c>
      <c r="B1956" s="174" t="s">
        <v>3428</v>
      </c>
      <c r="C1956" s="51" t="s">
        <v>3648</v>
      </c>
      <c r="D1956" s="51" t="s">
        <v>3831</v>
      </c>
      <c r="E1956" s="78" t="s">
        <v>637</v>
      </c>
      <c r="F1956" s="78">
        <v>30</v>
      </c>
      <c r="G1956" s="72" t="s">
        <v>3381</v>
      </c>
      <c r="H1956" s="78" t="s">
        <v>1100</v>
      </c>
      <c r="I1956" s="78">
        <v>13.9</v>
      </c>
      <c r="J1956" s="300">
        <v>151.4</v>
      </c>
      <c r="K1956" s="78">
        <v>0.17</v>
      </c>
      <c r="L1956" s="300">
        <v>1175</v>
      </c>
      <c r="M1956" s="72">
        <v>5</v>
      </c>
      <c r="O1956" s="78"/>
      <c r="P1956" s="72" t="s">
        <v>1374</v>
      </c>
      <c r="AA1956" s="195"/>
      <c r="AB1956" s="195"/>
      <c r="AC1956" s="195"/>
      <c r="AD1956" s="72"/>
      <c r="AE1956" s="316">
        <v>1</v>
      </c>
      <c r="AF1956" s="195"/>
      <c r="AG1956" s="195">
        <v>0</v>
      </c>
      <c r="AH1956" s="72"/>
      <c r="AR1956" s="53">
        <v>0.98939999999999995</v>
      </c>
      <c r="AT1956" s="77"/>
      <c r="AU1956" s="276">
        <v>1514</v>
      </c>
      <c r="AV1956" s="276"/>
      <c r="AW1956" s="276">
        <v>1497.9515999999999</v>
      </c>
      <c r="AX1956" s="95"/>
      <c r="AY1956" s="276"/>
      <c r="AZ1956" s="95"/>
      <c r="BB1956" s="80" t="s">
        <v>3412</v>
      </c>
      <c r="BC1956" s="270"/>
      <c r="BD1956" s="72">
        <v>61.660699999999999</v>
      </c>
      <c r="BE1956" s="72"/>
      <c r="BF1956" s="72"/>
      <c r="BG1956" s="72"/>
      <c r="BH1956" s="72">
        <v>8.8768499999999992</v>
      </c>
      <c r="BI1956" s="72"/>
      <c r="BJ1956" s="72"/>
      <c r="BK1956" s="72"/>
      <c r="BL1956" s="72"/>
      <c r="BM1956" s="72"/>
      <c r="BN1956" s="72"/>
      <c r="BO1956" s="72"/>
      <c r="BP1956" s="72"/>
      <c r="BQ1956" s="72"/>
      <c r="BR1956" s="72"/>
      <c r="BS1956" s="72"/>
      <c r="BT1956" s="72"/>
      <c r="BU1956" s="72"/>
      <c r="BV1956" s="72"/>
      <c r="BW1956" s="72"/>
      <c r="BX1956" s="72">
        <v>24.912500000000001</v>
      </c>
      <c r="BY1956" s="72"/>
      <c r="BZ1956" s="72"/>
      <c r="CA1956" s="72"/>
      <c r="CB1956" s="72"/>
      <c r="CC1956" s="72"/>
      <c r="CD1956" s="72"/>
      <c r="CE1956" s="72"/>
      <c r="CF1956" s="72"/>
      <c r="CG1956" s="72"/>
      <c r="CH1956" s="72"/>
      <c r="CI1956" s="72"/>
      <c r="CJ1956" s="72"/>
      <c r="CK1956" s="72"/>
      <c r="CL1956" s="72"/>
      <c r="CM1956" s="72"/>
      <c r="CN1956" s="72"/>
      <c r="CO1956" s="72"/>
      <c r="CP1956" s="72"/>
      <c r="CQ1956" s="72"/>
      <c r="CR1956" s="72"/>
      <c r="CS1956" s="72"/>
      <c r="CT1956" s="72"/>
      <c r="CU1956" s="72"/>
      <c r="CV1956" s="72"/>
      <c r="CW1956" s="72"/>
      <c r="CX1956" s="72"/>
      <c r="CY1956" s="72"/>
      <c r="CZ1956" s="72"/>
      <c r="DA1956" s="72"/>
      <c r="DB1956" s="72"/>
      <c r="DC1956" s="72"/>
      <c r="DD1956" s="72"/>
      <c r="DE1956" s="72"/>
      <c r="DF1956" s="72"/>
      <c r="DG1956" s="72"/>
      <c r="DH1956" s="78">
        <f t="shared" si="917"/>
        <v>95.450050000000005</v>
      </c>
      <c r="DJ1956" s="96">
        <f t="shared" si="894"/>
        <v>4.5499499999999955</v>
      </c>
      <c r="DK1956" s="72"/>
      <c r="DL1956" s="132" t="s">
        <v>3697</v>
      </c>
      <c r="DO1956" s="358">
        <v>4.55</v>
      </c>
      <c r="DP1956" s="72"/>
      <c r="DQ1956" s="374"/>
      <c r="DR1956" s="72"/>
      <c r="DU1956" s="52"/>
      <c r="DX1956" s="75">
        <f t="shared" si="895"/>
        <v>64.59996616031107</v>
      </c>
      <c r="DY1956" s="51">
        <f t="shared" si="896"/>
        <v>0</v>
      </c>
      <c r="DZ1956" s="75">
        <f t="shared" si="897"/>
        <v>0</v>
      </c>
      <c r="EA1956" s="51" t="e">
        <f t="shared" si="898"/>
        <v>#DIV/0!</v>
      </c>
      <c r="EB1956" s="75">
        <f t="shared" si="899"/>
        <v>9.2999951283419957</v>
      </c>
      <c r="EC1956" s="51">
        <f t="shared" si="900"/>
        <v>0</v>
      </c>
      <c r="ED1956" s="75">
        <f t="shared" si="901"/>
        <v>0</v>
      </c>
      <c r="EE1956" s="51" t="e">
        <f t="shared" si="902"/>
        <v>#DIV/0!</v>
      </c>
      <c r="EF1956" s="75">
        <f t="shared" si="903"/>
        <v>0</v>
      </c>
      <c r="EG1956" s="51" t="e">
        <f t="shared" si="904"/>
        <v>#DIV/0!</v>
      </c>
      <c r="EH1956" s="75">
        <f t="shared" si="905"/>
        <v>0</v>
      </c>
      <c r="EI1956" s="51" t="e">
        <f t="shared" si="906"/>
        <v>#DIV/0!</v>
      </c>
      <c r="EJ1956" s="75">
        <f t="shared" si="907"/>
        <v>26.100038711346929</v>
      </c>
      <c r="EK1956" s="51">
        <f t="shared" si="908"/>
        <v>0</v>
      </c>
      <c r="EL1956" s="75">
        <f t="shared" si="909"/>
        <v>0</v>
      </c>
      <c r="EM1956" s="51" t="e">
        <f t="shared" si="910"/>
        <v>#DIV/0!</v>
      </c>
      <c r="EN1956" s="75">
        <f t="shared" si="911"/>
        <v>0</v>
      </c>
      <c r="EO1956" s="51" t="e">
        <f t="shared" si="912"/>
        <v>#DIV/0!</v>
      </c>
      <c r="EP1956" s="75">
        <f t="shared" si="913"/>
        <v>0</v>
      </c>
      <c r="EQ1956" s="51" t="e">
        <f t="shared" si="914"/>
        <v>#DIV/0!</v>
      </c>
      <c r="ER1956" s="51">
        <f t="shared" si="915"/>
        <v>100</v>
      </c>
      <c r="ES1956" s="51">
        <f t="shared" si="916"/>
        <v>0</v>
      </c>
    </row>
    <row r="1957" spans="1:149" s="43" customFormat="1" ht="14.65" thickBot="1" x14ac:dyDescent="0.5">
      <c r="A1957" s="89" t="s">
        <v>1505</v>
      </c>
      <c r="B1957" s="86" t="s">
        <v>3428</v>
      </c>
      <c r="C1957" s="43" t="s">
        <v>3648</v>
      </c>
      <c r="D1957" s="43" t="s">
        <v>3831</v>
      </c>
      <c r="E1957" s="89" t="s">
        <v>637</v>
      </c>
      <c r="F1957" s="89">
        <v>36</v>
      </c>
      <c r="G1957" s="90" t="s">
        <v>3381</v>
      </c>
      <c r="H1957" s="89" t="s">
        <v>1100</v>
      </c>
      <c r="I1957" s="89">
        <v>21.3</v>
      </c>
      <c r="J1957" s="301">
        <v>513</v>
      </c>
      <c r="K1957" s="89">
        <v>0.17</v>
      </c>
      <c r="L1957" s="301">
        <v>1177</v>
      </c>
      <c r="M1957" s="90">
        <v>5</v>
      </c>
      <c r="O1957" s="89"/>
      <c r="P1957" s="90" t="s">
        <v>1374</v>
      </c>
      <c r="Q1957" s="123"/>
      <c r="R1957" s="123"/>
      <c r="S1957" s="134"/>
      <c r="AA1957" s="196"/>
      <c r="AB1957" s="196"/>
      <c r="AC1957" s="196"/>
      <c r="AD1957" s="90"/>
      <c r="AE1957" s="317">
        <v>1</v>
      </c>
      <c r="AF1957" s="196"/>
      <c r="AG1957" s="196">
        <v>0</v>
      </c>
      <c r="AH1957" s="90"/>
      <c r="AQ1957" s="86"/>
      <c r="AR1957" s="58">
        <v>1.1850000000000001</v>
      </c>
      <c r="AS1957" s="58"/>
      <c r="AT1957" s="91"/>
      <c r="AU1957" s="277">
        <v>5130</v>
      </c>
      <c r="AV1957" s="277"/>
      <c r="AW1957" s="277">
        <v>6079.05</v>
      </c>
      <c r="AX1957" s="259"/>
      <c r="AY1957" s="277"/>
      <c r="AZ1957" s="259"/>
      <c r="BA1957" s="86"/>
      <c r="BB1957" s="85" t="s">
        <v>3412</v>
      </c>
      <c r="BC1957" s="271"/>
      <c r="BD1957" s="90">
        <v>58.624499999999998</v>
      </c>
      <c r="BE1957" s="90"/>
      <c r="BF1957" s="90"/>
      <c r="BG1957" s="90"/>
      <c r="BH1957" s="90">
        <v>8.4397500000000001</v>
      </c>
      <c r="BI1957" s="90"/>
      <c r="BJ1957" s="90"/>
      <c r="BK1957" s="90"/>
      <c r="BL1957" s="90"/>
      <c r="BM1957" s="90"/>
      <c r="BN1957" s="90"/>
      <c r="BO1957" s="90"/>
      <c r="BP1957" s="90"/>
      <c r="BQ1957" s="90"/>
      <c r="BR1957" s="90"/>
      <c r="BS1957" s="90"/>
      <c r="BT1957" s="90"/>
      <c r="BU1957" s="90"/>
      <c r="BV1957" s="90"/>
      <c r="BW1957" s="90"/>
      <c r="BX1957" s="90">
        <v>23.685700000000001</v>
      </c>
      <c r="BY1957" s="90"/>
      <c r="BZ1957" s="90"/>
      <c r="CA1957" s="90"/>
      <c r="CB1957" s="90"/>
      <c r="CC1957" s="90"/>
      <c r="CD1957" s="90"/>
      <c r="CE1957" s="90"/>
      <c r="CF1957" s="90"/>
      <c r="CG1957" s="90"/>
      <c r="CH1957" s="90"/>
      <c r="CI1957" s="90"/>
      <c r="CJ1957" s="90"/>
      <c r="CK1957" s="90"/>
      <c r="CL1957" s="90"/>
      <c r="CM1957" s="90"/>
      <c r="CN1957" s="90"/>
      <c r="CO1957" s="90"/>
      <c r="CP1957" s="90"/>
      <c r="CQ1957" s="90"/>
      <c r="CR1957" s="90"/>
      <c r="CS1957" s="90"/>
      <c r="CT1957" s="90"/>
      <c r="CU1957" s="90"/>
      <c r="CV1957" s="90"/>
      <c r="CW1957" s="90"/>
      <c r="CX1957" s="90"/>
      <c r="CY1957" s="90"/>
      <c r="CZ1957" s="90"/>
      <c r="DA1957" s="90"/>
      <c r="DB1957" s="90"/>
      <c r="DC1957" s="90"/>
      <c r="DD1957" s="90"/>
      <c r="DE1957" s="90"/>
      <c r="DF1957" s="90"/>
      <c r="DG1957" s="90"/>
      <c r="DH1957" s="89">
        <f t="shared" si="917"/>
        <v>90.749949999999998</v>
      </c>
      <c r="DJ1957" s="97">
        <f t="shared" si="894"/>
        <v>9.2500500000000017</v>
      </c>
      <c r="DK1957" s="90"/>
      <c r="DL1957" s="133" t="s">
        <v>3697</v>
      </c>
      <c r="DO1957" s="359">
        <v>9.25</v>
      </c>
      <c r="DP1957" s="90"/>
      <c r="DQ1957" s="375"/>
      <c r="DR1957" s="90"/>
      <c r="DS1957" s="308"/>
      <c r="DU1957" s="59"/>
      <c r="DW1957" s="86"/>
      <c r="DX1957" s="298">
        <f t="shared" si="895"/>
        <v>64.600035592306114</v>
      </c>
      <c r="DY1957" s="43">
        <f t="shared" si="896"/>
        <v>0</v>
      </c>
      <c r="DZ1957" s="298">
        <f t="shared" si="897"/>
        <v>0</v>
      </c>
      <c r="EA1957" s="43" t="e">
        <f t="shared" si="898"/>
        <v>#DIV/0!</v>
      </c>
      <c r="EB1957" s="298">
        <f t="shared" si="899"/>
        <v>9.3000051239697648</v>
      </c>
      <c r="EC1957" s="43">
        <f t="shared" si="900"/>
        <v>0</v>
      </c>
      <c r="ED1957" s="298">
        <f t="shared" si="901"/>
        <v>0</v>
      </c>
      <c r="EE1957" s="43" t="e">
        <f t="shared" si="902"/>
        <v>#DIV/0!</v>
      </c>
      <c r="EF1957" s="298">
        <f t="shared" si="903"/>
        <v>0</v>
      </c>
      <c r="EG1957" s="43" t="e">
        <f t="shared" si="904"/>
        <v>#DIV/0!</v>
      </c>
      <c r="EH1957" s="298">
        <f t="shared" si="905"/>
        <v>0</v>
      </c>
      <c r="EI1957" s="43" t="e">
        <f t="shared" si="906"/>
        <v>#DIV/0!</v>
      </c>
      <c r="EJ1957" s="298">
        <f t="shared" si="907"/>
        <v>26.099959283724122</v>
      </c>
      <c r="EK1957" s="43">
        <f t="shared" si="908"/>
        <v>0</v>
      </c>
      <c r="EL1957" s="298">
        <f t="shared" si="909"/>
        <v>0</v>
      </c>
      <c r="EM1957" s="43" t="e">
        <f t="shared" si="910"/>
        <v>#DIV/0!</v>
      </c>
      <c r="EN1957" s="298">
        <f t="shared" si="911"/>
        <v>0</v>
      </c>
      <c r="EO1957" s="43" t="e">
        <f t="shared" si="912"/>
        <v>#DIV/0!</v>
      </c>
      <c r="EP1957" s="298">
        <f t="shared" si="913"/>
        <v>0</v>
      </c>
      <c r="EQ1957" s="43" t="e">
        <f t="shared" si="914"/>
        <v>#DIV/0!</v>
      </c>
      <c r="ER1957" s="43">
        <f t="shared" si="915"/>
        <v>100</v>
      </c>
      <c r="ES1957" s="43">
        <f t="shared" si="916"/>
        <v>0</v>
      </c>
    </row>
    <row r="1958" spans="1:149" x14ac:dyDescent="0.45">
      <c r="A1958" s="78" t="s">
        <v>1506</v>
      </c>
      <c r="B1958" s="174" t="s">
        <v>981</v>
      </c>
      <c r="C1958" s="51" t="s">
        <v>3441</v>
      </c>
      <c r="D1958" s="51" t="s">
        <v>3832</v>
      </c>
      <c r="E1958" s="78" t="s">
        <v>637</v>
      </c>
      <c r="F1958" s="78">
        <v>1</v>
      </c>
      <c r="G1958" s="72" t="s">
        <v>3382</v>
      </c>
      <c r="H1958" s="78" t="s">
        <v>1100</v>
      </c>
      <c r="I1958" s="78">
        <v>5</v>
      </c>
      <c r="J1958" s="300">
        <v>50</v>
      </c>
      <c r="K1958" s="78">
        <v>5</v>
      </c>
      <c r="L1958" s="300">
        <v>1200</v>
      </c>
      <c r="M1958" s="72">
        <v>5</v>
      </c>
      <c r="O1958" s="78" t="s">
        <v>3310</v>
      </c>
      <c r="P1958" s="72" t="s">
        <v>1374</v>
      </c>
      <c r="AA1958" s="195"/>
      <c r="AB1958" s="195"/>
      <c r="AC1958" s="195"/>
      <c r="AD1958" s="72"/>
      <c r="AE1958" s="316">
        <v>1</v>
      </c>
      <c r="AF1958" s="195"/>
      <c r="AG1958" s="195">
        <v>0</v>
      </c>
      <c r="AH1958" s="72"/>
      <c r="AR1958" s="53">
        <v>0.99219999999999997</v>
      </c>
      <c r="AT1958" s="77"/>
      <c r="AU1958" s="276">
        <v>500</v>
      </c>
      <c r="AV1958" s="276"/>
      <c r="AW1958" s="276">
        <v>496.09999999999997</v>
      </c>
      <c r="AX1958" s="95"/>
      <c r="AY1958" s="276"/>
      <c r="AZ1958" s="95"/>
      <c r="BB1958" s="80" t="s">
        <v>3412</v>
      </c>
      <c r="BC1958" s="270" t="s">
        <v>1126</v>
      </c>
      <c r="BD1958" s="72">
        <v>53.131799999999998</v>
      </c>
      <c r="BE1958" s="72"/>
      <c r="BF1958" s="72">
        <v>1.02708</v>
      </c>
      <c r="BG1958" s="72"/>
      <c r="BH1958" s="72">
        <v>15.998799999999999</v>
      </c>
      <c r="BI1958" s="72"/>
      <c r="BJ1958" s="72"/>
      <c r="BK1958" s="72"/>
      <c r="BL1958" s="72"/>
      <c r="BM1958" s="72"/>
      <c r="BN1958" s="72">
        <v>9.7474100000000004</v>
      </c>
      <c r="BO1958" s="72"/>
      <c r="BP1958" s="72">
        <v>0.138261</v>
      </c>
      <c r="BQ1958" s="72"/>
      <c r="BR1958" s="72">
        <v>5.5304500000000001</v>
      </c>
      <c r="BS1958" s="72"/>
      <c r="BT1958" s="72"/>
      <c r="BU1958" s="72"/>
      <c r="BV1958" s="72"/>
      <c r="BW1958" s="72"/>
      <c r="BX1958" s="72">
        <v>7.7031200000000002</v>
      </c>
      <c r="BY1958" s="72"/>
      <c r="BZ1958" s="72">
        <v>3.4565299999999999</v>
      </c>
      <c r="CA1958" s="72"/>
      <c r="CB1958" s="72">
        <v>1.0665899999999999</v>
      </c>
      <c r="CC1958" s="72"/>
      <c r="CD1958" s="72"/>
      <c r="CE1958" s="72"/>
      <c r="CF1958" s="72"/>
      <c r="CG1958" s="72"/>
      <c r="CH1958" s="72"/>
      <c r="CI1958" s="72"/>
      <c r="CJ1958" s="72"/>
      <c r="CK1958" s="72"/>
      <c r="CL1958" s="72"/>
      <c r="CM1958" s="72"/>
      <c r="CN1958" s="72"/>
      <c r="CO1958" s="72"/>
      <c r="CP1958" s="72"/>
      <c r="CQ1958" s="72"/>
      <c r="CR1958" s="72"/>
      <c r="CS1958" s="72"/>
      <c r="CT1958" s="72"/>
      <c r="CU1958" s="72"/>
      <c r="CV1958" s="72"/>
      <c r="CW1958" s="72"/>
      <c r="CX1958" s="72"/>
      <c r="CY1958" s="72"/>
      <c r="CZ1958" s="72"/>
      <c r="DA1958" s="72"/>
      <c r="DB1958" s="72"/>
      <c r="DC1958" s="72"/>
      <c r="DD1958" s="72"/>
      <c r="DE1958" s="72"/>
      <c r="DF1958" s="72"/>
      <c r="DG1958" s="72"/>
      <c r="DH1958" s="78">
        <f t="shared" si="917"/>
        <v>97.800041000000007</v>
      </c>
      <c r="DJ1958" s="96">
        <f t="shared" si="894"/>
        <v>2.1999589999999927</v>
      </c>
      <c r="DK1958" s="72"/>
      <c r="DL1958" s="51" t="s">
        <v>3340</v>
      </c>
      <c r="DO1958" s="358">
        <v>2.2000000000000002</v>
      </c>
      <c r="DP1958" s="72"/>
      <c r="DQ1958" s="374"/>
      <c r="DR1958" s="72"/>
      <c r="DU1958" s="52"/>
      <c r="DX1958" s="75">
        <f t="shared" si="895"/>
        <v>54.326971089920086</v>
      </c>
      <c r="DY1958" s="51">
        <f t="shared" si="896"/>
        <v>0</v>
      </c>
      <c r="DZ1958" s="75">
        <f t="shared" si="897"/>
        <v>1.0501836088187324</v>
      </c>
      <c r="EA1958" s="51">
        <f t="shared" si="898"/>
        <v>0</v>
      </c>
      <c r="EB1958" s="75">
        <f t="shared" si="899"/>
        <v>16.358684348608811</v>
      </c>
      <c r="EC1958" s="51">
        <f t="shared" si="900"/>
        <v>0</v>
      </c>
      <c r="ED1958" s="75">
        <f t="shared" si="901"/>
        <v>9.966672713358065</v>
      </c>
      <c r="EE1958" s="51">
        <f t="shared" si="902"/>
        <v>0</v>
      </c>
      <c r="EF1958" s="75">
        <f t="shared" si="903"/>
        <v>0.14137110637816602</v>
      </c>
      <c r="EG1958" s="51">
        <f t="shared" si="904"/>
        <v>0</v>
      </c>
      <c r="EH1958" s="75">
        <f t="shared" si="905"/>
        <v>5.6548544800712301</v>
      </c>
      <c r="EI1958" s="51">
        <f t="shared" si="906"/>
        <v>0</v>
      </c>
      <c r="EJ1958" s="75">
        <f t="shared" si="907"/>
        <v>7.8763975160296704</v>
      </c>
      <c r="EK1958" s="51">
        <f t="shared" si="908"/>
        <v>0</v>
      </c>
      <c r="EL1958" s="75">
        <f t="shared" si="909"/>
        <v>3.5342827719264447</v>
      </c>
      <c r="EM1958" s="51">
        <f t="shared" si="910"/>
        <v>0</v>
      </c>
      <c r="EN1958" s="75">
        <f t="shared" si="911"/>
        <v>1.0905823648887834</v>
      </c>
      <c r="EO1958" s="51">
        <f t="shared" si="912"/>
        <v>0</v>
      </c>
      <c r="EP1958" s="75">
        <f t="shared" si="913"/>
        <v>0</v>
      </c>
      <c r="EQ1958" s="51" t="e">
        <f t="shared" si="914"/>
        <v>#DIV/0!</v>
      </c>
      <c r="ER1958" s="51">
        <f t="shared" si="915"/>
        <v>100</v>
      </c>
      <c r="ES1958" s="51">
        <f t="shared" si="916"/>
        <v>0</v>
      </c>
    </row>
    <row r="1959" spans="1:149" x14ac:dyDescent="0.45">
      <c r="A1959" s="78" t="s">
        <v>1506</v>
      </c>
      <c r="B1959" s="174" t="s">
        <v>981</v>
      </c>
      <c r="C1959" s="51" t="s">
        <v>3441</v>
      </c>
      <c r="D1959" s="51" t="s">
        <v>3832</v>
      </c>
      <c r="E1959" s="78" t="s">
        <v>637</v>
      </c>
      <c r="F1959" s="78">
        <v>2</v>
      </c>
      <c r="G1959" s="72" t="s">
        <v>3382</v>
      </c>
      <c r="H1959" s="78" t="s">
        <v>1100</v>
      </c>
      <c r="I1959" s="78">
        <v>5</v>
      </c>
      <c r="J1959" s="300">
        <v>50</v>
      </c>
      <c r="K1959" s="78">
        <v>5</v>
      </c>
      <c r="L1959" s="300">
        <v>1200</v>
      </c>
      <c r="M1959" s="72">
        <v>5</v>
      </c>
      <c r="O1959" s="78" t="s">
        <v>3310</v>
      </c>
      <c r="P1959" s="72" t="s">
        <v>1374</v>
      </c>
      <c r="AA1959" s="195"/>
      <c r="AB1959" s="195"/>
      <c r="AC1959" s="195"/>
      <c r="AD1959" s="72"/>
      <c r="AE1959" s="316">
        <v>1</v>
      </c>
      <c r="AF1959" s="195"/>
      <c r="AG1959" s="195">
        <v>0</v>
      </c>
      <c r="AH1959" s="72"/>
      <c r="AR1959" s="53">
        <v>0.99219999999999997</v>
      </c>
      <c r="AT1959" s="77"/>
      <c r="AU1959" s="276">
        <v>500</v>
      </c>
      <c r="AV1959" s="276"/>
      <c r="AW1959" s="276">
        <v>496.09999999999997</v>
      </c>
      <c r="AX1959" s="95"/>
      <c r="AY1959" s="276"/>
      <c r="AZ1959" s="95"/>
      <c r="BB1959" s="80" t="s">
        <v>3412</v>
      </c>
      <c r="BC1959" s="270" t="s">
        <v>1126</v>
      </c>
      <c r="BD1959" s="72">
        <v>53.251300000000001</v>
      </c>
      <c r="BE1959" s="72"/>
      <c r="BF1959" s="72">
        <v>1.02939</v>
      </c>
      <c r="BG1959" s="72"/>
      <c r="BH1959" s="72">
        <v>16.034800000000001</v>
      </c>
      <c r="BI1959" s="72"/>
      <c r="BJ1959" s="72"/>
      <c r="BK1959" s="72"/>
      <c r="BL1959" s="72"/>
      <c r="BM1959" s="72"/>
      <c r="BN1959" s="72">
        <v>9.7693399999999997</v>
      </c>
      <c r="BO1959" s="72"/>
      <c r="BP1959" s="72">
        <v>0.138572</v>
      </c>
      <c r="BQ1959" s="72"/>
      <c r="BR1959" s="72">
        <v>5.5428899999999999</v>
      </c>
      <c r="BS1959" s="72"/>
      <c r="BT1959" s="72"/>
      <c r="BU1959" s="72"/>
      <c r="BV1959" s="72"/>
      <c r="BW1959" s="72"/>
      <c r="BX1959" s="72">
        <v>7.7204499999999996</v>
      </c>
      <c r="BY1959" s="72"/>
      <c r="BZ1959" s="72">
        <v>3.4643000000000002</v>
      </c>
      <c r="CA1959" s="72"/>
      <c r="CB1959" s="72">
        <v>1.0689900000000001</v>
      </c>
      <c r="CC1959" s="72"/>
      <c r="CD1959" s="72"/>
      <c r="CE1959" s="72"/>
      <c r="CF1959" s="72"/>
      <c r="CG1959" s="72"/>
      <c r="CH1959" s="72"/>
      <c r="CI1959" s="72"/>
      <c r="CJ1959" s="72"/>
      <c r="CK1959" s="72"/>
      <c r="CL1959" s="72"/>
      <c r="CM1959" s="72"/>
      <c r="CN1959" s="72"/>
      <c r="CO1959" s="72"/>
      <c r="CP1959" s="72"/>
      <c r="CQ1959" s="72"/>
      <c r="CR1959" s="72"/>
      <c r="CS1959" s="72"/>
      <c r="CT1959" s="72"/>
      <c r="CU1959" s="72"/>
      <c r="CV1959" s="72"/>
      <c r="CW1959" s="72"/>
      <c r="CX1959" s="72"/>
      <c r="CY1959" s="72"/>
      <c r="CZ1959" s="72"/>
      <c r="DA1959" s="72"/>
      <c r="DB1959" s="72"/>
      <c r="DC1959" s="72"/>
      <c r="DD1959" s="72"/>
      <c r="DE1959" s="72"/>
      <c r="DF1959" s="72"/>
      <c r="DG1959" s="72"/>
      <c r="DH1959" s="78">
        <f t="shared" si="917"/>
        <v>98.020031999999986</v>
      </c>
      <c r="DJ1959" s="96">
        <f t="shared" si="894"/>
        <v>1.9799680000000137</v>
      </c>
      <c r="DK1959" s="72"/>
      <c r="DL1959" s="51" t="s">
        <v>3340</v>
      </c>
      <c r="DO1959" s="358">
        <v>1.98</v>
      </c>
      <c r="DP1959" s="72"/>
      <c r="DQ1959" s="374"/>
      <c r="DR1959" s="72"/>
      <c r="DU1959" s="52"/>
      <c r="DX1959" s="75">
        <f t="shared" si="895"/>
        <v>54.326956351126277</v>
      </c>
      <c r="DY1959" s="51">
        <f t="shared" si="896"/>
        <v>0</v>
      </c>
      <c r="DZ1959" s="75">
        <f t="shared" si="897"/>
        <v>1.0501832931456299</v>
      </c>
      <c r="EA1959" s="51">
        <f t="shared" si="898"/>
        <v>0</v>
      </c>
      <c r="EB1959" s="75">
        <f t="shared" si="899"/>
        <v>16.35869696512648</v>
      </c>
      <c r="EC1959" s="51">
        <f t="shared" si="900"/>
        <v>0</v>
      </c>
      <c r="ED1959" s="75">
        <f t="shared" si="901"/>
        <v>9.9666770155716744</v>
      </c>
      <c r="EE1959" s="51">
        <f t="shared" si="902"/>
        <v>0</v>
      </c>
      <c r="EF1959" s="75">
        <f t="shared" si="903"/>
        <v>0.14137110259258026</v>
      </c>
      <c r="EG1959" s="51">
        <f t="shared" si="904"/>
        <v>0</v>
      </c>
      <c r="EH1959" s="75">
        <f t="shared" si="905"/>
        <v>5.6548543056994722</v>
      </c>
      <c r="EI1959" s="51">
        <f t="shared" si="906"/>
        <v>0</v>
      </c>
      <c r="EJ1959" s="75">
        <f t="shared" si="907"/>
        <v>7.8764002035828771</v>
      </c>
      <c r="EK1959" s="51">
        <f t="shared" si="908"/>
        <v>0</v>
      </c>
      <c r="EL1959" s="75">
        <f t="shared" si="909"/>
        <v>3.5342775648145071</v>
      </c>
      <c r="EM1959" s="51">
        <f t="shared" si="910"/>
        <v>0</v>
      </c>
      <c r="EN1959" s="75">
        <f t="shared" si="911"/>
        <v>1.090583198340519</v>
      </c>
      <c r="EO1959" s="51">
        <f t="shared" si="912"/>
        <v>0</v>
      </c>
      <c r="EP1959" s="75">
        <f t="shared" si="913"/>
        <v>0</v>
      </c>
      <c r="EQ1959" s="51" t="e">
        <f t="shared" si="914"/>
        <v>#DIV/0!</v>
      </c>
      <c r="ER1959" s="51">
        <f t="shared" si="915"/>
        <v>100</v>
      </c>
      <c r="ES1959" s="51">
        <f t="shared" si="916"/>
        <v>0</v>
      </c>
    </row>
    <row r="1960" spans="1:149" x14ac:dyDescent="0.45">
      <c r="A1960" s="78" t="s">
        <v>1506</v>
      </c>
      <c r="B1960" s="174" t="s">
        <v>981</v>
      </c>
      <c r="C1960" s="51" t="s">
        <v>3441</v>
      </c>
      <c r="D1960" s="51" t="s">
        <v>3832</v>
      </c>
      <c r="E1960" s="78" t="s">
        <v>637</v>
      </c>
      <c r="F1960" s="78">
        <v>3</v>
      </c>
      <c r="G1960" s="72" t="s">
        <v>3382</v>
      </c>
      <c r="H1960" s="78" t="s">
        <v>1100</v>
      </c>
      <c r="I1960" s="78">
        <v>7</v>
      </c>
      <c r="J1960" s="300">
        <v>50</v>
      </c>
      <c r="K1960" s="78">
        <v>5</v>
      </c>
      <c r="L1960" s="300">
        <v>1250</v>
      </c>
      <c r="M1960" s="72">
        <v>5</v>
      </c>
      <c r="O1960" s="78" t="s">
        <v>3310</v>
      </c>
      <c r="P1960" s="72" t="s">
        <v>1374</v>
      </c>
      <c r="AA1960" s="195"/>
      <c r="AB1960" s="195"/>
      <c r="AC1960" s="195"/>
      <c r="AD1960" s="72"/>
      <c r="AE1960" s="316">
        <v>1</v>
      </c>
      <c r="AF1960" s="195"/>
      <c r="AG1960" s="195">
        <v>0</v>
      </c>
      <c r="AH1960" s="72"/>
      <c r="AR1960" s="53">
        <v>0.99660000000000004</v>
      </c>
      <c r="AT1960" s="77"/>
      <c r="AU1960" s="276">
        <v>500</v>
      </c>
      <c r="AV1960" s="276"/>
      <c r="AW1960" s="276">
        <v>498.3</v>
      </c>
      <c r="AX1960" s="95"/>
      <c r="AY1960" s="276"/>
      <c r="AZ1960" s="95"/>
      <c r="BB1960" s="80" t="s">
        <v>3412</v>
      </c>
      <c r="BC1960" s="270" t="s">
        <v>1126</v>
      </c>
      <c r="BD1960" s="72">
        <v>53.316499999999998</v>
      </c>
      <c r="BE1960" s="72"/>
      <c r="BF1960" s="72">
        <v>1.0306500000000001</v>
      </c>
      <c r="BG1960" s="72"/>
      <c r="BH1960" s="72">
        <v>16.054400000000001</v>
      </c>
      <c r="BI1960" s="72"/>
      <c r="BJ1960" s="72"/>
      <c r="BK1960" s="72"/>
      <c r="BL1960" s="72"/>
      <c r="BM1960" s="72"/>
      <c r="BN1960" s="72">
        <v>9.7812999999999999</v>
      </c>
      <c r="BO1960" s="72"/>
      <c r="BP1960" s="72">
        <v>0.138742</v>
      </c>
      <c r="BQ1960" s="72"/>
      <c r="BR1960" s="72">
        <v>5.5496699999999999</v>
      </c>
      <c r="BS1960" s="72"/>
      <c r="BT1960" s="72"/>
      <c r="BU1960" s="72"/>
      <c r="BV1960" s="72"/>
      <c r="BW1960" s="72"/>
      <c r="BX1960" s="72">
        <v>7.7298999999999998</v>
      </c>
      <c r="BY1960" s="72"/>
      <c r="BZ1960" s="72">
        <v>3.46854</v>
      </c>
      <c r="CA1960" s="72"/>
      <c r="CB1960" s="72">
        <v>1.07029</v>
      </c>
      <c r="CC1960" s="72"/>
      <c r="CD1960" s="72"/>
      <c r="CE1960" s="72"/>
      <c r="CF1960" s="72"/>
      <c r="CG1960" s="72"/>
      <c r="CH1960" s="72"/>
      <c r="CI1960" s="72"/>
      <c r="CJ1960" s="72"/>
      <c r="CK1960" s="72"/>
      <c r="CL1960" s="72"/>
      <c r="CM1960" s="72"/>
      <c r="CN1960" s="72"/>
      <c r="CO1960" s="72"/>
      <c r="CP1960" s="72"/>
      <c r="CQ1960" s="72"/>
      <c r="CR1960" s="72"/>
      <c r="CS1960" s="72"/>
      <c r="CT1960" s="72"/>
      <c r="CU1960" s="72"/>
      <c r="CV1960" s="72"/>
      <c r="CW1960" s="72"/>
      <c r="CX1960" s="72"/>
      <c r="CY1960" s="72"/>
      <c r="CZ1960" s="72"/>
      <c r="DA1960" s="72"/>
      <c r="DB1960" s="72"/>
      <c r="DC1960" s="72"/>
      <c r="DD1960" s="72"/>
      <c r="DE1960" s="72"/>
      <c r="DF1960" s="72"/>
      <c r="DG1960" s="72"/>
      <c r="DH1960" s="78">
        <f t="shared" si="917"/>
        <v>98.139992000000007</v>
      </c>
      <c r="DJ1960" s="96">
        <f t="shared" si="894"/>
        <v>1.8600079999999934</v>
      </c>
      <c r="DK1960" s="72"/>
      <c r="DL1960" s="51" t="s">
        <v>3340</v>
      </c>
      <c r="DO1960" s="358">
        <v>1.86</v>
      </c>
      <c r="DP1960" s="72"/>
      <c r="DQ1960" s="374"/>
      <c r="DR1960" s="72"/>
      <c r="DU1960" s="52"/>
      <c r="DX1960" s="75">
        <f t="shared" si="895"/>
        <v>54.326986291174748</v>
      </c>
      <c r="DY1960" s="51">
        <f t="shared" si="896"/>
        <v>0</v>
      </c>
      <c r="DZ1960" s="75">
        <f t="shared" si="897"/>
        <v>1.0501834970599957</v>
      </c>
      <c r="EA1960" s="51">
        <f t="shared" si="898"/>
        <v>0</v>
      </c>
      <c r="EB1960" s="75">
        <f t="shared" si="899"/>
        <v>16.358672619414925</v>
      </c>
      <c r="EC1960" s="51">
        <f t="shared" si="900"/>
        <v>0</v>
      </c>
      <c r="ED1960" s="75">
        <f t="shared" si="901"/>
        <v>9.9666810651462026</v>
      </c>
      <c r="EE1960" s="51">
        <f t="shared" si="902"/>
        <v>0</v>
      </c>
      <c r="EF1960" s="75">
        <f t="shared" si="903"/>
        <v>0.14137152161169933</v>
      </c>
      <c r="EG1960" s="51">
        <f t="shared" si="904"/>
        <v>0</v>
      </c>
      <c r="EH1960" s="75">
        <f t="shared" si="905"/>
        <v>5.654850674941974</v>
      </c>
      <c r="EI1960" s="51">
        <f t="shared" si="906"/>
        <v>0</v>
      </c>
      <c r="EJ1960" s="75">
        <f t="shared" si="907"/>
        <v>7.8764017017649639</v>
      </c>
      <c r="EK1960" s="51">
        <f t="shared" si="908"/>
        <v>0</v>
      </c>
      <c r="EL1960" s="75">
        <f t="shared" si="909"/>
        <v>3.5342778507664847</v>
      </c>
      <c r="EM1960" s="51">
        <f t="shared" si="910"/>
        <v>0</v>
      </c>
      <c r="EN1960" s="75">
        <f t="shared" si="911"/>
        <v>1.0905747781189956</v>
      </c>
      <c r="EO1960" s="51">
        <f t="shared" si="912"/>
        <v>0</v>
      </c>
      <c r="EP1960" s="75">
        <f t="shared" si="913"/>
        <v>0</v>
      </c>
      <c r="EQ1960" s="51" t="e">
        <f t="shared" si="914"/>
        <v>#DIV/0!</v>
      </c>
      <c r="ER1960" s="51">
        <f t="shared" si="915"/>
        <v>100</v>
      </c>
      <c r="ES1960" s="51">
        <f t="shared" si="916"/>
        <v>0</v>
      </c>
    </row>
    <row r="1961" spans="1:149" x14ac:dyDescent="0.45">
      <c r="A1961" s="78" t="s">
        <v>1506</v>
      </c>
      <c r="B1961" s="174" t="s">
        <v>981</v>
      </c>
      <c r="C1961" s="51" t="s">
        <v>3441</v>
      </c>
      <c r="D1961" s="51" t="s">
        <v>3832</v>
      </c>
      <c r="E1961" s="78" t="s">
        <v>637</v>
      </c>
      <c r="F1961" s="78">
        <v>4</v>
      </c>
      <c r="G1961" s="72" t="s">
        <v>3382</v>
      </c>
      <c r="H1961" s="78" t="s">
        <v>1100</v>
      </c>
      <c r="I1961" s="78">
        <v>7</v>
      </c>
      <c r="J1961" s="300">
        <v>50</v>
      </c>
      <c r="K1961" s="78">
        <v>5</v>
      </c>
      <c r="L1961" s="300">
        <v>1250</v>
      </c>
      <c r="M1961" s="72">
        <v>5</v>
      </c>
      <c r="O1961" s="78" t="s">
        <v>3310</v>
      </c>
      <c r="P1961" s="72" t="s">
        <v>1374</v>
      </c>
      <c r="AA1961" s="195"/>
      <c r="AB1961" s="195"/>
      <c r="AC1961" s="195"/>
      <c r="AD1961" s="72"/>
      <c r="AE1961" s="316">
        <v>1</v>
      </c>
      <c r="AF1961" s="195"/>
      <c r="AG1961" s="195">
        <v>0</v>
      </c>
      <c r="AH1961" s="72"/>
      <c r="AR1961" s="53">
        <v>0.99660000000000004</v>
      </c>
      <c r="AT1961" s="77"/>
      <c r="AU1961" s="276">
        <v>500</v>
      </c>
      <c r="AV1961" s="276"/>
      <c r="AW1961" s="276">
        <v>498.3</v>
      </c>
      <c r="AX1961" s="95"/>
      <c r="AY1961" s="276"/>
      <c r="AZ1961" s="95"/>
      <c r="BB1961" s="80" t="s">
        <v>3412</v>
      </c>
      <c r="BC1961" s="270" t="s">
        <v>1126</v>
      </c>
      <c r="BD1961" s="72">
        <v>53.810899999999997</v>
      </c>
      <c r="BE1961" s="72"/>
      <c r="BF1961" s="72">
        <v>1.0402100000000001</v>
      </c>
      <c r="BG1961" s="72"/>
      <c r="BH1961" s="72">
        <v>16.203299999999999</v>
      </c>
      <c r="BI1961" s="72"/>
      <c r="BJ1961" s="72"/>
      <c r="BK1961" s="72"/>
      <c r="BL1961" s="72"/>
      <c r="BM1961" s="72"/>
      <c r="BN1961" s="72">
        <v>9.8719900000000003</v>
      </c>
      <c r="BO1961" s="72"/>
      <c r="BP1961" s="72">
        <v>0.14002800000000001</v>
      </c>
      <c r="BQ1961" s="72"/>
      <c r="BR1961" s="72">
        <v>5.6011300000000004</v>
      </c>
      <c r="BS1961" s="72"/>
      <c r="BT1961" s="72"/>
      <c r="BU1961" s="72"/>
      <c r="BV1961" s="72"/>
      <c r="BW1961" s="72"/>
      <c r="BX1961" s="72">
        <v>7.8015800000000004</v>
      </c>
      <c r="BY1961" s="72"/>
      <c r="BZ1961" s="72">
        <v>3.5007100000000002</v>
      </c>
      <c r="CA1961" s="72"/>
      <c r="CB1961" s="72">
        <v>1.08022</v>
      </c>
      <c r="CC1961" s="72"/>
      <c r="CD1961" s="72"/>
      <c r="CE1961" s="72"/>
      <c r="CF1961" s="72"/>
      <c r="CG1961" s="72"/>
      <c r="CH1961" s="72"/>
      <c r="CI1961" s="72"/>
      <c r="CJ1961" s="72"/>
      <c r="CK1961" s="72"/>
      <c r="CL1961" s="72"/>
      <c r="CM1961" s="72"/>
      <c r="CN1961" s="72"/>
      <c r="CO1961" s="72"/>
      <c r="CP1961" s="72"/>
      <c r="CQ1961" s="72"/>
      <c r="CR1961" s="72"/>
      <c r="CS1961" s="72"/>
      <c r="CT1961" s="72"/>
      <c r="CU1961" s="72"/>
      <c r="CV1961" s="72"/>
      <c r="CW1961" s="72"/>
      <c r="CX1961" s="72"/>
      <c r="CY1961" s="72"/>
      <c r="CZ1961" s="72"/>
      <c r="DA1961" s="72"/>
      <c r="DB1961" s="72"/>
      <c r="DC1961" s="72"/>
      <c r="DD1961" s="72"/>
      <c r="DE1961" s="72"/>
      <c r="DF1961" s="72"/>
      <c r="DG1961" s="72"/>
      <c r="DH1961" s="78">
        <f t="shared" si="917"/>
        <v>99.050067999999982</v>
      </c>
      <c r="DJ1961" s="96">
        <f t="shared" si="894"/>
        <v>0.94993200000001821</v>
      </c>
      <c r="DK1961" s="72"/>
      <c r="DL1961" s="51" t="s">
        <v>3340</v>
      </c>
      <c r="DO1961" s="358">
        <v>0.95</v>
      </c>
      <c r="DP1961" s="72"/>
      <c r="DQ1961" s="374"/>
      <c r="DR1961" s="72"/>
      <c r="DU1961" s="52"/>
      <c r="DX1961" s="75">
        <f t="shared" si="895"/>
        <v>54.326969265684909</v>
      </c>
      <c r="DY1961" s="51">
        <f t="shared" si="896"/>
        <v>0</v>
      </c>
      <c r="DZ1961" s="75">
        <f t="shared" si="897"/>
        <v>1.0501860533805996</v>
      </c>
      <c r="EA1961" s="51">
        <f t="shared" si="898"/>
        <v>0</v>
      </c>
      <c r="EB1961" s="75">
        <f t="shared" si="899"/>
        <v>16.358696492767681</v>
      </c>
      <c r="EC1961" s="51">
        <f t="shared" si="900"/>
        <v>0</v>
      </c>
      <c r="ED1961" s="75">
        <f t="shared" si="901"/>
        <v>9.9666665549386622</v>
      </c>
      <c r="EE1961" s="51">
        <f t="shared" si="902"/>
        <v>0</v>
      </c>
      <c r="EF1961" s="75">
        <f t="shared" si="903"/>
        <v>0.14137092768073622</v>
      </c>
      <c r="EG1961" s="51">
        <f t="shared" si="904"/>
        <v>0</v>
      </c>
      <c r="EH1961" s="75">
        <f t="shared" si="905"/>
        <v>5.6548472031336736</v>
      </c>
      <c r="EI1961" s="51">
        <f t="shared" si="906"/>
        <v>0</v>
      </c>
      <c r="EJ1961" s="75">
        <f t="shared" si="907"/>
        <v>7.8764004483066099</v>
      </c>
      <c r="EK1961" s="51">
        <f t="shared" si="908"/>
        <v>0</v>
      </c>
      <c r="EL1961" s="75">
        <f t="shared" si="909"/>
        <v>3.53428328792263</v>
      </c>
      <c r="EM1961" s="51">
        <f t="shared" si="910"/>
        <v>0</v>
      </c>
      <c r="EN1961" s="75">
        <f t="shared" si="911"/>
        <v>1.090579766184512</v>
      </c>
      <c r="EO1961" s="51">
        <f t="shared" si="912"/>
        <v>0</v>
      </c>
      <c r="EP1961" s="75">
        <f t="shared" si="913"/>
        <v>0</v>
      </c>
      <c r="EQ1961" s="51" t="e">
        <f t="shared" si="914"/>
        <v>#DIV/0!</v>
      </c>
      <c r="ER1961" s="51">
        <f t="shared" si="915"/>
        <v>100</v>
      </c>
      <c r="ES1961" s="51">
        <f t="shared" si="916"/>
        <v>0</v>
      </c>
    </row>
    <row r="1962" spans="1:149" x14ac:dyDescent="0.45">
      <c r="A1962" s="78" t="s">
        <v>1506</v>
      </c>
      <c r="B1962" s="174" t="s">
        <v>981</v>
      </c>
      <c r="C1962" s="51" t="s">
        <v>3441</v>
      </c>
      <c r="D1962" s="51" t="s">
        <v>3832</v>
      </c>
      <c r="E1962" s="78" t="s">
        <v>637</v>
      </c>
      <c r="F1962" s="78">
        <v>5</v>
      </c>
      <c r="G1962" s="72" t="s">
        <v>3382</v>
      </c>
      <c r="H1962" s="78" t="s">
        <v>1100</v>
      </c>
      <c r="I1962" s="78">
        <v>5</v>
      </c>
      <c r="J1962" s="300">
        <v>100</v>
      </c>
      <c r="K1962" s="78">
        <v>5</v>
      </c>
      <c r="L1962" s="300">
        <v>1200</v>
      </c>
      <c r="M1962" s="72">
        <v>5</v>
      </c>
      <c r="O1962" s="78" t="s">
        <v>3310</v>
      </c>
      <c r="P1962" s="72" t="s">
        <v>1374</v>
      </c>
      <c r="AA1962" s="195"/>
      <c r="AB1962" s="195"/>
      <c r="AC1962" s="195"/>
      <c r="AD1962" s="72"/>
      <c r="AE1962" s="316">
        <v>1</v>
      </c>
      <c r="AF1962" s="195"/>
      <c r="AG1962" s="195">
        <v>0</v>
      </c>
      <c r="AH1962" s="72"/>
      <c r="AR1962" s="53">
        <v>0.99070000000000003</v>
      </c>
      <c r="AT1962" s="77"/>
      <c r="AU1962" s="276">
        <v>1000</v>
      </c>
      <c r="AV1962" s="276"/>
      <c r="AW1962" s="276">
        <v>990.7</v>
      </c>
      <c r="AX1962" s="95"/>
      <c r="AY1962" s="276"/>
      <c r="AZ1962" s="95"/>
      <c r="BB1962" s="80" t="s">
        <v>3412</v>
      </c>
      <c r="BC1962" s="270" t="s">
        <v>1126</v>
      </c>
      <c r="BD1962" s="72">
        <v>53.506599999999999</v>
      </c>
      <c r="BE1962" s="72"/>
      <c r="BF1962" s="72">
        <v>1.03433</v>
      </c>
      <c r="BG1962" s="72"/>
      <c r="BH1962" s="72">
        <v>16.111699999999999</v>
      </c>
      <c r="BI1962" s="72"/>
      <c r="BJ1962" s="72"/>
      <c r="BK1962" s="72"/>
      <c r="BL1962" s="72"/>
      <c r="BM1962" s="72"/>
      <c r="BN1962" s="72">
        <v>9.8161799999999992</v>
      </c>
      <c r="BO1962" s="72"/>
      <c r="BP1962" s="72">
        <v>0.139237</v>
      </c>
      <c r="BQ1962" s="72"/>
      <c r="BR1962" s="72">
        <v>5.5694600000000003</v>
      </c>
      <c r="BS1962" s="72"/>
      <c r="BT1962" s="72"/>
      <c r="BU1962" s="72"/>
      <c r="BV1962" s="72"/>
      <c r="BW1962" s="72"/>
      <c r="BX1962" s="72">
        <v>7.7574699999999996</v>
      </c>
      <c r="BY1962" s="72"/>
      <c r="BZ1962" s="72">
        <v>3.4809100000000002</v>
      </c>
      <c r="CA1962" s="72"/>
      <c r="CB1962" s="72">
        <v>1.0741099999999999</v>
      </c>
      <c r="CC1962" s="72"/>
      <c r="CD1962" s="72"/>
      <c r="CE1962" s="72"/>
      <c r="CF1962" s="72"/>
      <c r="CG1962" s="72"/>
      <c r="CH1962" s="72"/>
      <c r="CI1962" s="72"/>
      <c r="CJ1962" s="72"/>
      <c r="CK1962" s="72"/>
      <c r="CL1962" s="72"/>
      <c r="CM1962" s="72"/>
      <c r="CN1962" s="72"/>
      <c r="CO1962" s="72"/>
      <c r="CP1962" s="72"/>
      <c r="CQ1962" s="72"/>
      <c r="CR1962" s="72"/>
      <c r="CS1962" s="72"/>
      <c r="CT1962" s="72"/>
      <c r="CU1962" s="72"/>
      <c r="CV1962" s="72"/>
      <c r="CW1962" s="72"/>
      <c r="CX1962" s="72"/>
      <c r="CY1962" s="72"/>
      <c r="CZ1962" s="72"/>
      <c r="DA1962" s="72"/>
      <c r="DB1962" s="72"/>
      <c r="DC1962" s="72"/>
      <c r="DD1962" s="72"/>
      <c r="DE1962" s="72"/>
      <c r="DF1962" s="72"/>
      <c r="DG1962" s="72"/>
      <c r="DH1962" s="78">
        <f t="shared" si="917"/>
        <v>98.489996999999988</v>
      </c>
      <c r="DJ1962" s="96">
        <f t="shared" si="894"/>
        <v>1.5100030000000118</v>
      </c>
      <c r="DK1962" s="72"/>
      <c r="DL1962" s="51" t="s">
        <v>3340</v>
      </c>
      <c r="DO1962" s="358">
        <v>1.51</v>
      </c>
      <c r="DP1962" s="72"/>
      <c r="DQ1962" s="374"/>
      <c r="DR1962" s="72"/>
      <c r="DU1962" s="52"/>
      <c r="DX1962" s="75">
        <f t="shared" si="895"/>
        <v>54.326938399642763</v>
      </c>
      <c r="DY1962" s="51">
        <f t="shared" si="896"/>
        <v>0</v>
      </c>
      <c r="DZ1962" s="75">
        <f t="shared" si="897"/>
        <v>1.0501878683172263</v>
      </c>
      <c r="EA1962" s="51">
        <f t="shared" si="898"/>
        <v>0</v>
      </c>
      <c r="EB1962" s="75">
        <f t="shared" si="899"/>
        <v>16.358717119262376</v>
      </c>
      <c r="EC1962" s="51">
        <f t="shared" si="900"/>
        <v>0</v>
      </c>
      <c r="ED1962" s="75">
        <f t="shared" si="901"/>
        <v>9.9666771235661624</v>
      </c>
      <c r="EE1962" s="51">
        <f t="shared" si="902"/>
        <v>0</v>
      </c>
      <c r="EF1962" s="75">
        <f t="shared" si="903"/>
        <v>0.14137171717042493</v>
      </c>
      <c r="EG1962" s="51">
        <f t="shared" si="904"/>
        <v>0</v>
      </c>
      <c r="EH1962" s="75">
        <f t="shared" si="905"/>
        <v>5.654848380186265</v>
      </c>
      <c r="EI1962" s="51">
        <f t="shared" si="906"/>
        <v>0</v>
      </c>
      <c r="EJ1962" s="75">
        <f t="shared" si="907"/>
        <v>7.8764039357215143</v>
      </c>
      <c r="EK1962" s="51">
        <f t="shared" si="908"/>
        <v>0</v>
      </c>
      <c r="EL1962" s="75">
        <f t="shared" si="909"/>
        <v>3.534277699287574</v>
      </c>
      <c r="EM1962" s="51">
        <f t="shared" si="910"/>
        <v>0</v>
      </c>
      <c r="EN1962" s="75">
        <f t="shared" si="911"/>
        <v>1.0905777568457029</v>
      </c>
      <c r="EO1962" s="51">
        <f t="shared" si="912"/>
        <v>0</v>
      </c>
      <c r="EP1962" s="75">
        <f t="shared" si="913"/>
        <v>0</v>
      </c>
      <c r="EQ1962" s="51" t="e">
        <f t="shared" si="914"/>
        <v>#DIV/0!</v>
      </c>
      <c r="ER1962" s="51">
        <f t="shared" si="915"/>
        <v>100</v>
      </c>
      <c r="ES1962" s="51">
        <f t="shared" si="916"/>
        <v>0</v>
      </c>
    </row>
    <row r="1963" spans="1:149" x14ac:dyDescent="0.45">
      <c r="A1963" s="78" t="s">
        <v>1506</v>
      </c>
      <c r="B1963" s="174" t="s">
        <v>981</v>
      </c>
      <c r="C1963" s="51" t="s">
        <v>3441</v>
      </c>
      <c r="D1963" s="51" t="s">
        <v>3832</v>
      </c>
      <c r="E1963" s="78" t="s">
        <v>637</v>
      </c>
      <c r="F1963" s="78">
        <v>6</v>
      </c>
      <c r="G1963" s="72" t="s">
        <v>3382</v>
      </c>
      <c r="H1963" s="78" t="s">
        <v>1100</v>
      </c>
      <c r="I1963" s="78">
        <v>5</v>
      </c>
      <c r="J1963" s="300">
        <v>100</v>
      </c>
      <c r="K1963" s="78">
        <v>5</v>
      </c>
      <c r="L1963" s="300">
        <v>1200</v>
      </c>
      <c r="M1963" s="72">
        <v>5</v>
      </c>
      <c r="O1963" s="78" t="s">
        <v>3310</v>
      </c>
      <c r="P1963" s="72" t="s">
        <v>1374</v>
      </c>
      <c r="AA1963" s="195"/>
      <c r="AB1963" s="195"/>
      <c r="AC1963" s="195"/>
      <c r="AD1963" s="72"/>
      <c r="AE1963" s="316">
        <v>1</v>
      </c>
      <c r="AF1963" s="195"/>
      <c r="AG1963" s="195">
        <v>0</v>
      </c>
      <c r="AH1963" s="72"/>
      <c r="AR1963" s="53">
        <v>0.99070000000000003</v>
      </c>
      <c r="AT1963" s="77"/>
      <c r="AU1963" s="276">
        <v>1000</v>
      </c>
      <c r="AV1963" s="276"/>
      <c r="AW1963" s="276">
        <v>990.7</v>
      </c>
      <c r="AX1963" s="95"/>
      <c r="AY1963" s="276"/>
      <c r="AZ1963" s="95"/>
      <c r="BB1963" s="80" t="s">
        <v>3412</v>
      </c>
      <c r="BC1963" s="270" t="s">
        <v>1126</v>
      </c>
      <c r="BD1963" s="72">
        <v>53.403399999999998</v>
      </c>
      <c r="BE1963" s="72"/>
      <c r="BF1963" s="72">
        <v>1.03233</v>
      </c>
      <c r="BG1963" s="72"/>
      <c r="BH1963" s="72">
        <v>16.0806</v>
      </c>
      <c r="BI1963" s="72"/>
      <c r="BJ1963" s="72"/>
      <c r="BK1963" s="72"/>
      <c r="BL1963" s="72"/>
      <c r="BM1963" s="72"/>
      <c r="BN1963" s="72">
        <v>9.7972400000000004</v>
      </c>
      <c r="BO1963" s="72"/>
      <c r="BP1963" s="72">
        <v>0.13896800000000001</v>
      </c>
      <c r="BQ1963" s="72"/>
      <c r="BR1963" s="72">
        <v>5.5587200000000001</v>
      </c>
      <c r="BS1963" s="72"/>
      <c r="BT1963" s="72"/>
      <c r="BU1963" s="72"/>
      <c r="BV1963" s="72"/>
      <c r="BW1963" s="72"/>
      <c r="BX1963" s="72">
        <v>7.7424999999999997</v>
      </c>
      <c r="BY1963" s="72"/>
      <c r="BZ1963" s="72">
        <v>3.4742000000000002</v>
      </c>
      <c r="CA1963" s="72"/>
      <c r="CB1963" s="72">
        <v>1.0720400000000001</v>
      </c>
      <c r="CC1963" s="72"/>
      <c r="CD1963" s="72"/>
      <c r="CE1963" s="72"/>
      <c r="CF1963" s="72"/>
      <c r="CG1963" s="72"/>
      <c r="CH1963" s="72"/>
      <c r="CI1963" s="72"/>
      <c r="CJ1963" s="72"/>
      <c r="CK1963" s="72"/>
      <c r="CL1963" s="72"/>
      <c r="CM1963" s="72"/>
      <c r="CN1963" s="72"/>
      <c r="CO1963" s="72"/>
      <c r="CP1963" s="72"/>
      <c r="CQ1963" s="72"/>
      <c r="CR1963" s="72"/>
      <c r="CS1963" s="72"/>
      <c r="CT1963" s="72"/>
      <c r="CU1963" s="72"/>
      <c r="CV1963" s="72"/>
      <c r="CW1963" s="72"/>
      <c r="CX1963" s="72"/>
      <c r="CY1963" s="72"/>
      <c r="CZ1963" s="72"/>
      <c r="DA1963" s="72"/>
      <c r="DB1963" s="72"/>
      <c r="DC1963" s="72"/>
      <c r="DD1963" s="72"/>
      <c r="DE1963" s="72"/>
      <c r="DF1963" s="72"/>
      <c r="DG1963" s="72"/>
      <c r="DH1963" s="78">
        <f t="shared" si="917"/>
        <v>98.299998000000002</v>
      </c>
      <c r="DJ1963" s="96">
        <f t="shared" si="894"/>
        <v>1.7000019999999978</v>
      </c>
      <c r="DK1963" s="72"/>
      <c r="DL1963" s="51" t="s">
        <v>3340</v>
      </c>
      <c r="DO1963" s="358">
        <v>1.7</v>
      </c>
      <c r="DP1963" s="72"/>
      <c r="DQ1963" s="374"/>
      <c r="DR1963" s="72"/>
      <c r="DU1963" s="52"/>
      <c r="DX1963" s="75">
        <f t="shared" si="895"/>
        <v>54.326959396275875</v>
      </c>
      <c r="DY1963" s="51">
        <f t="shared" si="896"/>
        <v>0</v>
      </c>
      <c r="DZ1963" s="75">
        <f t="shared" si="897"/>
        <v>1.0501831342865335</v>
      </c>
      <c r="EA1963" s="51">
        <f t="shared" si="898"/>
        <v>0</v>
      </c>
      <c r="EB1963" s="75">
        <f t="shared" si="899"/>
        <v>16.358698196514716</v>
      </c>
      <c r="EC1963" s="51">
        <f t="shared" si="900"/>
        <v>0</v>
      </c>
      <c r="ED1963" s="75">
        <f t="shared" si="901"/>
        <v>9.9666736514073975</v>
      </c>
      <c r="EE1963" s="51">
        <f t="shared" si="902"/>
        <v>0</v>
      </c>
      <c r="EF1963" s="75">
        <f t="shared" si="903"/>
        <v>0.14137131518558119</v>
      </c>
      <c r="EG1963" s="51">
        <f t="shared" si="904"/>
        <v>0</v>
      </c>
      <c r="EH1963" s="75">
        <f t="shared" si="905"/>
        <v>5.6548526074232477</v>
      </c>
      <c r="EI1963" s="51">
        <f t="shared" si="906"/>
        <v>0</v>
      </c>
      <c r="EJ1963" s="75">
        <f t="shared" si="907"/>
        <v>7.8763989394994693</v>
      </c>
      <c r="EK1963" s="51">
        <f t="shared" si="908"/>
        <v>0</v>
      </c>
      <c r="EL1963" s="75">
        <f t="shared" si="909"/>
        <v>3.5342828796395298</v>
      </c>
      <c r="EM1963" s="51">
        <f t="shared" si="910"/>
        <v>0</v>
      </c>
      <c r="EN1963" s="75">
        <f t="shared" si="911"/>
        <v>1.0905798797676476</v>
      </c>
      <c r="EO1963" s="51">
        <f t="shared" si="912"/>
        <v>0</v>
      </c>
      <c r="EP1963" s="75">
        <f t="shared" si="913"/>
        <v>0</v>
      </c>
      <c r="EQ1963" s="51" t="e">
        <f t="shared" si="914"/>
        <v>#DIV/0!</v>
      </c>
      <c r="ER1963" s="51">
        <f t="shared" si="915"/>
        <v>100</v>
      </c>
      <c r="ES1963" s="51">
        <f t="shared" si="916"/>
        <v>0</v>
      </c>
    </row>
    <row r="1964" spans="1:149" x14ac:dyDescent="0.45">
      <c r="A1964" s="78" t="s">
        <v>1506</v>
      </c>
      <c r="B1964" s="174" t="s">
        <v>981</v>
      </c>
      <c r="C1964" s="51" t="s">
        <v>3441</v>
      </c>
      <c r="D1964" s="51" t="s">
        <v>3832</v>
      </c>
      <c r="E1964" s="78" t="s">
        <v>637</v>
      </c>
      <c r="F1964" s="78">
        <v>7</v>
      </c>
      <c r="G1964" s="72" t="s">
        <v>3382</v>
      </c>
      <c r="H1964" s="78" t="s">
        <v>1100</v>
      </c>
      <c r="I1964" s="78">
        <v>7</v>
      </c>
      <c r="J1964" s="300">
        <v>100</v>
      </c>
      <c r="K1964" s="78">
        <v>5</v>
      </c>
      <c r="L1964" s="300">
        <v>1250</v>
      </c>
      <c r="M1964" s="72">
        <v>5</v>
      </c>
      <c r="O1964" s="78" t="s">
        <v>3310</v>
      </c>
      <c r="P1964" s="72" t="s">
        <v>1374</v>
      </c>
      <c r="AA1964" s="195"/>
      <c r="AB1964" s="195"/>
      <c r="AC1964" s="195"/>
      <c r="AD1964" s="72"/>
      <c r="AE1964" s="316">
        <v>1</v>
      </c>
      <c r="AF1964" s="195"/>
      <c r="AG1964" s="195">
        <v>0</v>
      </c>
      <c r="AH1964" s="72"/>
      <c r="AR1964" s="53">
        <v>0.999</v>
      </c>
      <c r="AT1964" s="77"/>
      <c r="AU1964" s="276">
        <v>1000</v>
      </c>
      <c r="AV1964" s="276"/>
      <c r="AW1964" s="276">
        <v>999</v>
      </c>
      <c r="AX1964" s="95"/>
      <c r="AY1964" s="276"/>
      <c r="AZ1964" s="95"/>
      <c r="BB1964" s="80" t="s">
        <v>3412</v>
      </c>
      <c r="BC1964" s="270" t="s">
        <v>1126</v>
      </c>
      <c r="BD1964" s="72">
        <v>53.2241</v>
      </c>
      <c r="BE1964" s="72"/>
      <c r="BF1964" s="72">
        <v>1.02887</v>
      </c>
      <c r="BG1964" s="72"/>
      <c r="BH1964" s="72">
        <v>16.026599999999998</v>
      </c>
      <c r="BI1964" s="72"/>
      <c r="BJ1964" s="72"/>
      <c r="BK1964" s="72"/>
      <c r="BL1964" s="72"/>
      <c r="BM1964" s="72"/>
      <c r="BN1964" s="72">
        <v>9.7643500000000003</v>
      </c>
      <c r="BO1964" s="72"/>
      <c r="BP1964" s="72">
        <v>0.13850100000000001</v>
      </c>
      <c r="BQ1964" s="72"/>
      <c r="BR1964" s="72">
        <v>5.5400600000000004</v>
      </c>
      <c r="BS1964" s="72"/>
      <c r="BT1964" s="72"/>
      <c r="BU1964" s="72"/>
      <c r="BV1964" s="72"/>
      <c r="BW1964" s="72"/>
      <c r="BX1964" s="72">
        <v>7.7165100000000004</v>
      </c>
      <c r="BY1964" s="72"/>
      <c r="BZ1964" s="72">
        <v>3.4625400000000002</v>
      </c>
      <c r="CA1964" s="72"/>
      <c r="CB1964" s="72">
        <v>1.0684400000000001</v>
      </c>
      <c r="CC1964" s="72"/>
      <c r="CD1964" s="72"/>
      <c r="CE1964" s="72"/>
      <c r="CF1964" s="72"/>
      <c r="CG1964" s="72"/>
      <c r="CH1964" s="72"/>
      <c r="CI1964" s="72"/>
      <c r="CJ1964" s="72"/>
      <c r="CK1964" s="72"/>
      <c r="CL1964" s="72"/>
      <c r="CM1964" s="72"/>
      <c r="CN1964" s="72"/>
      <c r="CO1964" s="72"/>
      <c r="CP1964" s="72"/>
      <c r="CQ1964" s="72"/>
      <c r="CR1964" s="72"/>
      <c r="CS1964" s="72"/>
      <c r="CT1964" s="72"/>
      <c r="CU1964" s="72"/>
      <c r="CV1964" s="72"/>
      <c r="CW1964" s="72"/>
      <c r="CX1964" s="72"/>
      <c r="CY1964" s="72"/>
      <c r="CZ1964" s="72"/>
      <c r="DA1964" s="72"/>
      <c r="DB1964" s="72"/>
      <c r="DC1964" s="72"/>
      <c r="DD1964" s="72"/>
      <c r="DE1964" s="72"/>
      <c r="DF1964" s="72"/>
      <c r="DG1964" s="72"/>
      <c r="DH1964" s="78">
        <f t="shared" si="917"/>
        <v>97.969970999999987</v>
      </c>
      <c r="DJ1964" s="96">
        <f t="shared" si="894"/>
        <v>2.0300290000000132</v>
      </c>
      <c r="DK1964" s="72"/>
      <c r="DL1964" s="51" t="s">
        <v>3340</v>
      </c>
      <c r="DO1964" s="358">
        <v>2.0299999999999998</v>
      </c>
      <c r="DP1964" s="72"/>
      <c r="DQ1964" s="374"/>
      <c r="DR1964" s="72"/>
      <c r="DU1964" s="52"/>
      <c r="DX1964" s="75">
        <f t="shared" si="895"/>
        <v>54.32695289865913</v>
      </c>
      <c r="DY1964" s="51">
        <f t="shared" si="896"/>
        <v>0</v>
      </c>
      <c r="DZ1964" s="75">
        <f t="shared" si="897"/>
        <v>1.0501891441817413</v>
      </c>
      <c r="EA1964" s="51">
        <f t="shared" si="898"/>
        <v>0</v>
      </c>
      <c r="EB1964" s="75">
        <f t="shared" si="899"/>
        <v>16.358686071265655</v>
      </c>
      <c r="EC1964" s="51">
        <f t="shared" si="900"/>
        <v>0</v>
      </c>
      <c r="ED1964" s="75">
        <f t="shared" si="901"/>
        <v>9.9666764216966044</v>
      </c>
      <c r="EE1964" s="51">
        <f t="shared" si="902"/>
        <v>0</v>
      </c>
      <c r="EF1964" s="75">
        <f t="shared" si="903"/>
        <v>0.14137086965147722</v>
      </c>
      <c r="EG1964" s="51">
        <f t="shared" si="904"/>
        <v>0</v>
      </c>
      <c r="EH1964" s="75">
        <f t="shared" si="905"/>
        <v>5.6548552004777068</v>
      </c>
      <c r="EI1964" s="51">
        <f t="shared" si="906"/>
        <v>0</v>
      </c>
      <c r="EJ1964" s="75">
        <f t="shared" si="907"/>
        <v>7.8764032705490967</v>
      </c>
      <c r="EK1964" s="51">
        <f t="shared" si="908"/>
        <v>0</v>
      </c>
      <c r="EL1964" s="75">
        <f t="shared" si="909"/>
        <v>3.5342870521008938</v>
      </c>
      <c r="EM1964" s="51">
        <f t="shared" si="910"/>
        <v>0</v>
      </c>
      <c r="EN1964" s="75">
        <f t="shared" si="911"/>
        <v>1.0905790714177104</v>
      </c>
      <c r="EO1964" s="51">
        <f t="shared" si="912"/>
        <v>0</v>
      </c>
      <c r="EP1964" s="75">
        <f t="shared" si="913"/>
        <v>0</v>
      </c>
      <c r="EQ1964" s="51" t="e">
        <f t="shared" si="914"/>
        <v>#DIV/0!</v>
      </c>
      <c r="ER1964" s="51">
        <f t="shared" si="915"/>
        <v>100</v>
      </c>
      <c r="ES1964" s="51">
        <f t="shared" si="916"/>
        <v>0</v>
      </c>
    </row>
    <row r="1965" spans="1:149" x14ac:dyDescent="0.45">
      <c r="A1965" s="78" t="s">
        <v>1506</v>
      </c>
      <c r="B1965" s="174" t="s">
        <v>981</v>
      </c>
      <c r="C1965" s="51" t="s">
        <v>3441</v>
      </c>
      <c r="D1965" s="51" t="s">
        <v>3832</v>
      </c>
      <c r="E1965" s="78" t="s">
        <v>637</v>
      </c>
      <c r="F1965" s="78">
        <v>8</v>
      </c>
      <c r="G1965" s="72" t="s">
        <v>3382</v>
      </c>
      <c r="H1965" s="78" t="s">
        <v>1100</v>
      </c>
      <c r="I1965" s="78">
        <v>7</v>
      </c>
      <c r="J1965" s="300">
        <v>100</v>
      </c>
      <c r="K1965" s="78">
        <v>5</v>
      </c>
      <c r="L1965" s="300">
        <v>1250</v>
      </c>
      <c r="M1965" s="72">
        <v>5</v>
      </c>
      <c r="O1965" s="78" t="s">
        <v>3310</v>
      </c>
      <c r="P1965" s="72" t="s">
        <v>1374</v>
      </c>
      <c r="AA1965" s="195"/>
      <c r="AB1965" s="195"/>
      <c r="AC1965" s="195"/>
      <c r="AD1965" s="72"/>
      <c r="AE1965" s="316">
        <v>1</v>
      </c>
      <c r="AF1965" s="195"/>
      <c r="AG1965" s="195">
        <v>0</v>
      </c>
      <c r="AH1965" s="72"/>
      <c r="AR1965" s="53">
        <v>0.999</v>
      </c>
      <c r="AT1965" s="77"/>
      <c r="AU1965" s="276">
        <v>1000</v>
      </c>
      <c r="AV1965" s="276"/>
      <c r="AW1965" s="276">
        <v>999</v>
      </c>
      <c r="AX1965" s="95"/>
      <c r="AY1965" s="276"/>
      <c r="AZ1965" s="95"/>
      <c r="BB1965" s="80" t="s">
        <v>3412</v>
      </c>
      <c r="BC1965" s="270" t="s">
        <v>1126</v>
      </c>
      <c r="BD1965" s="72">
        <v>52.773200000000003</v>
      </c>
      <c r="BE1965" s="72"/>
      <c r="BF1965" s="72">
        <v>1.0201499999999999</v>
      </c>
      <c r="BG1965" s="72"/>
      <c r="BH1965" s="72">
        <v>15.8908</v>
      </c>
      <c r="BI1965" s="72"/>
      <c r="BJ1965" s="72"/>
      <c r="BK1965" s="72"/>
      <c r="BL1965" s="72"/>
      <c r="BM1965" s="72"/>
      <c r="BN1965" s="72">
        <v>9.6816300000000002</v>
      </c>
      <c r="BO1965" s="72"/>
      <c r="BP1965" s="72">
        <v>0.13732800000000001</v>
      </c>
      <c r="BQ1965" s="72"/>
      <c r="BR1965" s="72">
        <v>5.4931200000000002</v>
      </c>
      <c r="BS1965" s="72"/>
      <c r="BT1965" s="72"/>
      <c r="BU1965" s="72"/>
      <c r="BV1965" s="72"/>
      <c r="BW1965" s="72"/>
      <c r="BX1965" s="72">
        <v>7.6511399999999998</v>
      </c>
      <c r="BY1965" s="72"/>
      <c r="BZ1965" s="72">
        <v>3.4331999999999998</v>
      </c>
      <c r="CA1965" s="72"/>
      <c r="CB1965" s="72">
        <v>1.0593900000000001</v>
      </c>
      <c r="CC1965" s="72"/>
      <c r="CD1965" s="72"/>
      <c r="CE1965" s="72"/>
      <c r="CF1965" s="72"/>
      <c r="CG1965" s="72"/>
      <c r="CH1965" s="72"/>
      <c r="CI1965" s="72"/>
      <c r="CJ1965" s="72"/>
      <c r="CK1965" s="72"/>
      <c r="CL1965" s="72"/>
      <c r="CM1965" s="72"/>
      <c r="CN1965" s="72"/>
      <c r="CO1965" s="72"/>
      <c r="CP1965" s="72"/>
      <c r="CQ1965" s="72"/>
      <c r="CR1965" s="72"/>
      <c r="CS1965" s="72"/>
      <c r="CT1965" s="72"/>
      <c r="CU1965" s="72"/>
      <c r="CV1965" s="72"/>
      <c r="CW1965" s="72"/>
      <c r="CX1965" s="72"/>
      <c r="CY1965" s="72"/>
      <c r="CZ1965" s="72"/>
      <c r="DA1965" s="72"/>
      <c r="DB1965" s="72"/>
      <c r="DC1965" s="72"/>
      <c r="DD1965" s="72"/>
      <c r="DE1965" s="72"/>
      <c r="DF1965" s="72"/>
      <c r="DG1965" s="72"/>
      <c r="DH1965" s="78">
        <f t="shared" si="917"/>
        <v>97.139957999999993</v>
      </c>
      <c r="DJ1965" s="96">
        <f t="shared" si="894"/>
        <v>2.8600420000000071</v>
      </c>
      <c r="DK1965" s="72"/>
      <c r="DL1965" s="51" t="s">
        <v>3340</v>
      </c>
      <c r="DO1965" s="358">
        <v>2.86</v>
      </c>
      <c r="DP1965" s="72"/>
      <c r="DQ1965" s="374"/>
      <c r="DR1965" s="72"/>
      <c r="DU1965" s="52"/>
      <c r="DX1965" s="75">
        <f t="shared" si="895"/>
        <v>54.326974281788353</v>
      </c>
      <c r="DY1965" s="51">
        <f t="shared" si="896"/>
        <v>0</v>
      </c>
      <c r="DZ1965" s="75">
        <f t="shared" si="897"/>
        <v>1.0501857536318886</v>
      </c>
      <c r="EA1965" s="51">
        <f t="shared" si="898"/>
        <v>0</v>
      </c>
      <c r="EB1965" s="75">
        <f t="shared" si="899"/>
        <v>16.358664680501512</v>
      </c>
      <c r="EC1965" s="51">
        <f t="shared" si="900"/>
        <v>0</v>
      </c>
      <c r="ED1965" s="75">
        <f t="shared" si="901"/>
        <v>9.9666812703377961</v>
      </c>
      <c r="EE1965" s="51">
        <f t="shared" si="902"/>
        <v>0</v>
      </c>
      <c r="EF1965" s="75">
        <f t="shared" si="903"/>
        <v>0.14137127792457971</v>
      </c>
      <c r="EG1965" s="51">
        <f t="shared" si="904"/>
        <v>0</v>
      </c>
      <c r="EH1965" s="75">
        <f t="shared" si="905"/>
        <v>5.6548511169831883</v>
      </c>
      <c r="EI1965" s="51">
        <f t="shared" si="906"/>
        <v>0</v>
      </c>
      <c r="EJ1965" s="75">
        <f t="shared" si="907"/>
        <v>7.8764085938764774</v>
      </c>
      <c r="EK1965" s="51">
        <f t="shared" si="908"/>
        <v>0</v>
      </c>
      <c r="EL1965" s="75">
        <f t="shared" si="909"/>
        <v>3.5342819481144927</v>
      </c>
      <c r="EM1965" s="51">
        <f t="shared" si="910"/>
        <v>0</v>
      </c>
      <c r="EN1965" s="75">
        <f t="shared" si="911"/>
        <v>1.0905810768417257</v>
      </c>
      <c r="EO1965" s="51">
        <f t="shared" si="912"/>
        <v>0</v>
      </c>
      <c r="EP1965" s="75">
        <f t="shared" si="913"/>
        <v>0</v>
      </c>
      <c r="EQ1965" s="51" t="e">
        <f t="shared" si="914"/>
        <v>#DIV/0!</v>
      </c>
      <c r="ER1965" s="51">
        <f t="shared" si="915"/>
        <v>100</v>
      </c>
      <c r="ES1965" s="51">
        <f t="shared" si="916"/>
        <v>0</v>
      </c>
    </row>
    <row r="1966" spans="1:149" x14ac:dyDescent="0.45">
      <c r="A1966" s="78" t="s">
        <v>1506</v>
      </c>
      <c r="B1966" s="174" t="s">
        <v>981</v>
      </c>
      <c r="C1966" s="51" t="s">
        <v>3441</v>
      </c>
      <c r="D1966" s="51" t="s">
        <v>3832</v>
      </c>
      <c r="E1966" s="78" t="s">
        <v>637</v>
      </c>
      <c r="F1966" s="78">
        <v>9</v>
      </c>
      <c r="G1966" s="72" t="s">
        <v>3382</v>
      </c>
      <c r="H1966" s="78" t="s">
        <v>1100</v>
      </c>
      <c r="I1966" s="78">
        <v>8</v>
      </c>
      <c r="J1966" s="300">
        <v>200</v>
      </c>
      <c r="K1966" s="78">
        <v>5</v>
      </c>
      <c r="L1966" s="300">
        <v>1250</v>
      </c>
      <c r="M1966" s="72">
        <v>5</v>
      </c>
      <c r="O1966" s="78" t="s">
        <v>3310</v>
      </c>
      <c r="P1966" s="72" t="s">
        <v>1374</v>
      </c>
      <c r="AA1966" s="195"/>
      <c r="AB1966" s="195"/>
      <c r="AC1966" s="195"/>
      <c r="AD1966" s="72"/>
      <c r="AE1966" s="316">
        <v>1</v>
      </c>
      <c r="AF1966" s="195"/>
      <c r="AG1966" s="195">
        <v>0</v>
      </c>
      <c r="AH1966" s="72"/>
      <c r="AR1966" s="53">
        <v>1.0209999999999999</v>
      </c>
      <c r="AT1966" s="77"/>
      <c r="AU1966" s="276">
        <v>2000</v>
      </c>
      <c r="AV1966" s="276"/>
      <c r="AW1966" s="276">
        <v>2041.9999999999998</v>
      </c>
      <c r="AX1966" s="95"/>
      <c r="AY1966" s="276"/>
      <c r="AZ1966" s="95"/>
      <c r="BB1966" s="80" t="s">
        <v>3412</v>
      </c>
      <c r="BC1966" s="270" t="s">
        <v>1126</v>
      </c>
      <c r="BD1966" s="72">
        <v>51.387900000000002</v>
      </c>
      <c r="BE1966" s="72"/>
      <c r="BF1966" s="72">
        <v>0.99337200000000003</v>
      </c>
      <c r="BG1966" s="72"/>
      <c r="BH1966" s="72">
        <v>15.473699999999999</v>
      </c>
      <c r="BI1966" s="72"/>
      <c r="BJ1966" s="72"/>
      <c r="BK1966" s="72"/>
      <c r="BL1966" s="72"/>
      <c r="BM1966" s="72"/>
      <c r="BN1966" s="72">
        <v>9.4274799999999992</v>
      </c>
      <c r="BO1966" s="72"/>
      <c r="BP1966" s="72">
        <v>0.13372300000000001</v>
      </c>
      <c r="BQ1966" s="72"/>
      <c r="BR1966" s="72">
        <v>5.3489199999999997</v>
      </c>
      <c r="BS1966" s="72"/>
      <c r="BT1966" s="72"/>
      <c r="BU1966" s="72"/>
      <c r="BV1966" s="72"/>
      <c r="BW1966" s="72"/>
      <c r="BX1966" s="72">
        <v>7.4502899999999999</v>
      </c>
      <c r="BY1966" s="72"/>
      <c r="BZ1966" s="72">
        <v>3.3430800000000001</v>
      </c>
      <c r="CA1966" s="72"/>
      <c r="CB1966" s="72">
        <v>1.0315799999999999</v>
      </c>
      <c r="CC1966" s="72"/>
      <c r="CD1966" s="72"/>
      <c r="CE1966" s="72"/>
      <c r="CF1966" s="72"/>
      <c r="CG1966" s="72"/>
      <c r="CH1966" s="72"/>
      <c r="CI1966" s="72"/>
      <c r="CJ1966" s="72"/>
      <c r="CK1966" s="72"/>
      <c r="CL1966" s="72"/>
      <c r="CM1966" s="72"/>
      <c r="CN1966" s="72"/>
      <c r="CO1966" s="72"/>
      <c r="CP1966" s="72"/>
      <c r="CQ1966" s="72"/>
      <c r="CR1966" s="72"/>
      <c r="CS1966" s="72"/>
      <c r="CT1966" s="72"/>
      <c r="CU1966" s="72"/>
      <c r="CV1966" s="72"/>
      <c r="CW1966" s="72"/>
      <c r="CX1966" s="72"/>
      <c r="CY1966" s="72"/>
      <c r="CZ1966" s="72"/>
      <c r="DA1966" s="72"/>
      <c r="DB1966" s="72"/>
      <c r="DC1966" s="72"/>
      <c r="DD1966" s="72"/>
      <c r="DE1966" s="72"/>
      <c r="DF1966" s="72"/>
      <c r="DG1966" s="72"/>
      <c r="DH1966" s="78">
        <f t="shared" si="917"/>
        <v>94.590045000000003</v>
      </c>
      <c r="DJ1966" s="96">
        <f t="shared" si="894"/>
        <v>5.4099549999999965</v>
      </c>
      <c r="DK1966" s="72"/>
      <c r="DL1966" s="51" t="s">
        <v>3340</v>
      </c>
      <c r="DO1966" s="358">
        <v>5.41</v>
      </c>
      <c r="DP1966" s="72"/>
      <c r="DQ1966" s="374"/>
      <c r="DR1966" s="72"/>
      <c r="DU1966" s="52"/>
      <c r="DX1966" s="75">
        <f t="shared" si="895"/>
        <v>54.326964322725502</v>
      </c>
      <c r="DY1966" s="51">
        <f t="shared" si="896"/>
        <v>0</v>
      </c>
      <c r="DZ1966" s="75">
        <f t="shared" si="897"/>
        <v>1.0501866237615174</v>
      </c>
      <c r="EA1966" s="51">
        <f t="shared" si="898"/>
        <v>0</v>
      </c>
      <c r="EB1966" s="75">
        <f t="shared" si="899"/>
        <v>16.358698211846708</v>
      </c>
      <c r="EC1966" s="51">
        <f t="shared" si="900"/>
        <v>0</v>
      </c>
      <c r="ED1966" s="75">
        <f t="shared" si="901"/>
        <v>9.9666724970899416</v>
      </c>
      <c r="EE1966" s="51">
        <f t="shared" si="902"/>
        <v>0</v>
      </c>
      <c r="EF1966" s="75">
        <f t="shared" si="903"/>
        <v>0.14137111363040369</v>
      </c>
      <c r="EG1966" s="51">
        <f t="shared" si="904"/>
        <v>0</v>
      </c>
      <c r="EH1966" s="75">
        <f t="shared" si="905"/>
        <v>5.6548445452161475</v>
      </c>
      <c r="EI1966" s="51">
        <f t="shared" si="906"/>
        <v>0</v>
      </c>
      <c r="EJ1966" s="75">
        <f t="shared" si="907"/>
        <v>7.8763996782113805</v>
      </c>
      <c r="EK1966" s="51">
        <f t="shared" si="908"/>
        <v>0</v>
      </c>
      <c r="EL1966" s="75">
        <f t="shared" si="909"/>
        <v>3.534283126728611</v>
      </c>
      <c r="EM1966" s="51">
        <f t="shared" si="910"/>
        <v>0</v>
      </c>
      <c r="EN1966" s="75">
        <f t="shared" si="911"/>
        <v>1.0905798807897806</v>
      </c>
      <c r="EO1966" s="51">
        <f t="shared" si="912"/>
        <v>0</v>
      </c>
      <c r="EP1966" s="75">
        <f t="shared" si="913"/>
        <v>0</v>
      </c>
      <c r="EQ1966" s="51" t="e">
        <f t="shared" si="914"/>
        <v>#DIV/0!</v>
      </c>
      <c r="ER1966" s="51">
        <f t="shared" si="915"/>
        <v>100</v>
      </c>
      <c r="ES1966" s="51">
        <f t="shared" si="916"/>
        <v>0</v>
      </c>
    </row>
    <row r="1967" spans="1:149" x14ac:dyDescent="0.45">
      <c r="A1967" s="78" t="s">
        <v>1506</v>
      </c>
      <c r="B1967" s="174" t="s">
        <v>981</v>
      </c>
      <c r="C1967" s="51" t="s">
        <v>3441</v>
      </c>
      <c r="D1967" s="51" t="s">
        <v>3832</v>
      </c>
      <c r="E1967" s="78" t="s">
        <v>637</v>
      </c>
      <c r="F1967" s="78">
        <v>10</v>
      </c>
      <c r="G1967" s="72" t="s">
        <v>3382</v>
      </c>
      <c r="H1967" s="78" t="s">
        <v>1100</v>
      </c>
      <c r="I1967" s="78">
        <v>8</v>
      </c>
      <c r="J1967" s="300">
        <v>200</v>
      </c>
      <c r="K1967" s="78">
        <v>5</v>
      </c>
      <c r="L1967" s="300">
        <v>1250</v>
      </c>
      <c r="M1967" s="72">
        <v>5</v>
      </c>
      <c r="O1967" s="78" t="s">
        <v>3310</v>
      </c>
      <c r="P1967" s="72" t="s">
        <v>1374</v>
      </c>
      <c r="AA1967" s="195"/>
      <c r="AB1967" s="195"/>
      <c r="AC1967" s="195"/>
      <c r="AD1967" s="72"/>
      <c r="AE1967" s="316">
        <v>1</v>
      </c>
      <c r="AF1967" s="195"/>
      <c r="AG1967" s="195">
        <v>0</v>
      </c>
      <c r="AH1967" s="72"/>
      <c r="AR1967" s="53">
        <v>1.0209999999999999</v>
      </c>
      <c r="AT1967" s="77"/>
      <c r="AU1967" s="276">
        <v>2000</v>
      </c>
      <c r="AV1967" s="276"/>
      <c r="AW1967" s="276">
        <v>2041.9999999999998</v>
      </c>
      <c r="AX1967" s="95"/>
      <c r="AY1967" s="276"/>
      <c r="AZ1967" s="95"/>
      <c r="BB1967" s="80" t="s">
        <v>3412</v>
      </c>
      <c r="BC1967" s="270" t="s">
        <v>1126</v>
      </c>
      <c r="BD1967" s="72">
        <v>51.398699999999998</v>
      </c>
      <c r="BE1967" s="72"/>
      <c r="BF1967" s="72">
        <v>0.99358199999999997</v>
      </c>
      <c r="BG1967" s="72"/>
      <c r="BH1967" s="72">
        <v>15.476900000000001</v>
      </c>
      <c r="BI1967" s="72"/>
      <c r="BJ1967" s="72"/>
      <c r="BK1967" s="72"/>
      <c r="BL1967" s="72"/>
      <c r="BM1967" s="72"/>
      <c r="BN1967" s="72">
        <v>9.4294700000000002</v>
      </c>
      <c r="BO1967" s="72"/>
      <c r="BP1967" s="72">
        <v>0.13375100000000001</v>
      </c>
      <c r="BQ1967" s="72"/>
      <c r="BR1967" s="72">
        <v>5.35006</v>
      </c>
      <c r="BS1967" s="72"/>
      <c r="BT1967" s="72"/>
      <c r="BU1967" s="72"/>
      <c r="BV1967" s="72"/>
      <c r="BW1967" s="72"/>
      <c r="BX1967" s="72">
        <v>7.4518599999999999</v>
      </c>
      <c r="BY1967" s="72"/>
      <c r="BZ1967" s="72">
        <v>3.3437800000000002</v>
      </c>
      <c r="CA1967" s="72"/>
      <c r="CB1967" s="72">
        <v>1.0318000000000001</v>
      </c>
      <c r="CC1967" s="72"/>
      <c r="CD1967" s="72"/>
      <c r="CE1967" s="72"/>
      <c r="CF1967" s="72"/>
      <c r="CG1967" s="72"/>
      <c r="CH1967" s="72"/>
      <c r="CI1967" s="72"/>
      <c r="CJ1967" s="72"/>
      <c r="CK1967" s="72"/>
      <c r="CL1967" s="72"/>
      <c r="CM1967" s="72"/>
      <c r="CN1967" s="72"/>
      <c r="CO1967" s="72"/>
      <c r="CP1967" s="72"/>
      <c r="CQ1967" s="72"/>
      <c r="CR1967" s="72"/>
      <c r="CS1967" s="72"/>
      <c r="CT1967" s="72"/>
      <c r="CU1967" s="72"/>
      <c r="CV1967" s="72"/>
      <c r="CW1967" s="72"/>
      <c r="CX1967" s="72"/>
      <c r="CY1967" s="72"/>
      <c r="CZ1967" s="72"/>
      <c r="DA1967" s="72"/>
      <c r="DB1967" s="72"/>
      <c r="DC1967" s="72"/>
      <c r="DD1967" s="72"/>
      <c r="DE1967" s="72"/>
      <c r="DF1967" s="72"/>
      <c r="DG1967" s="72"/>
      <c r="DH1967" s="78">
        <f t="shared" si="917"/>
        <v>94.609902999999989</v>
      </c>
      <c r="DJ1967" s="96">
        <f t="shared" si="894"/>
        <v>5.3900970000000115</v>
      </c>
      <c r="DK1967" s="72"/>
      <c r="DL1967" s="51" t="s">
        <v>3340</v>
      </c>
      <c r="DO1967" s="358">
        <v>5.39</v>
      </c>
      <c r="DP1967" s="72"/>
      <c r="DQ1967" s="374"/>
      <c r="DR1967" s="72"/>
      <c r="DU1967" s="52"/>
      <c r="DX1967" s="75">
        <f t="shared" si="895"/>
        <v>54.326976743650192</v>
      </c>
      <c r="DY1967" s="51">
        <f t="shared" si="896"/>
        <v>0</v>
      </c>
      <c r="DZ1967" s="75">
        <f t="shared" si="897"/>
        <v>1.0501881605353722</v>
      </c>
      <c r="EA1967" s="51">
        <f t="shared" si="898"/>
        <v>0</v>
      </c>
      <c r="EB1967" s="75">
        <f t="shared" si="899"/>
        <v>16.358646937836944</v>
      </c>
      <c r="EC1967" s="51">
        <f t="shared" si="900"/>
        <v>0</v>
      </c>
      <c r="ED1967" s="75">
        <f t="shared" si="901"/>
        <v>9.9666839315964655</v>
      </c>
      <c r="EE1967" s="51">
        <f t="shared" si="902"/>
        <v>0</v>
      </c>
      <c r="EF1967" s="75">
        <f t="shared" si="903"/>
        <v>0.14137103596861317</v>
      </c>
      <c r="EG1967" s="51">
        <f t="shared" si="904"/>
        <v>0</v>
      </c>
      <c r="EH1967" s="75">
        <f t="shared" si="905"/>
        <v>5.6548625781806381</v>
      </c>
      <c r="EI1967" s="51">
        <f t="shared" si="906"/>
        <v>0</v>
      </c>
      <c r="EJ1967" s="75">
        <f t="shared" si="907"/>
        <v>7.876405919156265</v>
      </c>
      <c r="EK1967" s="51">
        <f t="shared" si="908"/>
        <v>0</v>
      </c>
      <c r="EL1967" s="75">
        <f t="shared" si="909"/>
        <v>3.5342811840743567</v>
      </c>
      <c r="EM1967" s="51">
        <f t="shared" si="910"/>
        <v>0</v>
      </c>
      <c r="EN1967" s="75">
        <f t="shared" si="911"/>
        <v>1.0905835090011666</v>
      </c>
      <c r="EO1967" s="51">
        <f t="shared" si="912"/>
        <v>0</v>
      </c>
      <c r="EP1967" s="75">
        <f t="shared" si="913"/>
        <v>0</v>
      </c>
      <c r="EQ1967" s="51" t="e">
        <f t="shared" si="914"/>
        <v>#DIV/0!</v>
      </c>
      <c r="ER1967" s="51">
        <f t="shared" si="915"/>
        <v>100</v>
      </c>
      <c r="ES1967" s="51">
        <f t="shared" si="916"/>
        <v>0</v>
      </c>
    </row>
    <row r="1968" spans="1:149" x14ac:dyDescent="0.45">
      <c r="A1968" s="78" t="s">
        <v>1506</v>
      </c>
      <c r="B1968" s="174" t="s">
        <v>981</v>
      </c>
      <c r="C1968" s="51" t="s">
        <v>3441</v>
      </c>
      <c r="D1968" s="51" t="s">
        <v>3832</v>
      </c>
      <c r="E1968" s="78" t="s">
        <v>637</v>
      </c>
      <c r="F1968" s="78">
        <v>11</v>
      </c>
      <c r="G1968" s="72" t="s">
        <v>3382</v>
      </c>
      <c r="H1968" s="78" t="s">
        <v>1100</v>
      </c>
      <c r="I1968" s="78">
        <v>8</v>
      </c>
      <c r="J1968" s="300">
        <v>300</v>
      </c>
      <c r="K1968" s="78">
        <v>5</v>
      </c>
      <c r="L1968" s="300">
        <v>1250</v>
      </c>
      <c r="M1968" s="72">
        <v>5</v>
      </c>
      <c r="O1968" s="78" t="s">
        <v>3310</v>
      </c>
      <c r="P1968" s="72" t="s">
        <v>1374</v>
      </c>
      <c r="AA1968" s="195"/>
      <c r="AB1968" s="195"/>
      <c r="AC1968" s="195"/>
      <c r="AD1968" s="72"/>
      <c r="AE1968" s="316">
        <v>1</v>
      </c>
      <c r="AF1968" s="195"/>
      <c r="AG1968" s="195">
        <v>0</v>
      </c>
      <c r="AH1968" s="72"/>
      <c r="AR1968" s="53">
        <v>1.0629999999999999</v>
      </c>
      <c r="AT1968" s="77"/>
      <c r="AU1968" s="276">
        <v>3000</v>
      </c>
      <c r="AV1968" s="276"/>
      <c r="AW1968" s="276">
        <v>3189</v>
      </c>
      <c r="AX1968" s="95"/>
      <c r="AY1968" s="276"/>
      <c r="AZ1968" s="95"/>
      <c r="BB1968" s="80" t="s">
        <v>3412</v>
      </c>
      <c r="BC1968" s="270" t="s">
        <v>1126</v>
      </c>
      <c r="BD1968" s="72">
        <v>50.616399999999999</v>
      </c>
      <c r="BE1968" s="72"/>
      <c r="BF1968" s="72">
        <v>0.97845899999999997</v>
      </c>
      <c r="BG1968" s="72"/>
      <c r="BH1968" s="72">
        <v>15.241400000000001</v>
      </c>
      <c r="BI1968" s="72"/>
      <c r="BJ1968" s="72"/>
      <c r="BK1968" s="72"/>
      <c r="BL1968" s="72"/>
      <c r="BM1968" s="72"/>
      <c r="BN1968" s="72">
        <v>9.2859499999999997</v>
      </c>
      <c r="BO1968" s="72"/>
      <c r="BP1968" s="72">
        <v>0.131716</v>
      </c>
      <c r="BQ1968" s="72"/>
      <c r="BR1968" s="72">
        <v>5.2686299999999999</v>
      </c>
      <c r="BS1968" s="72"/>
      <c r="BT1968" s="72"/>
      <c r="BU1968" s="72"/>
      <c r="BV1968" s="72"/>
      <c r="BW1968" s="72"/>
      <c r="BX1968" s="72">
        <v>7.3384400000000003</v>
      </c>
      <c r="BY1968" s="72"/>
      <c r="BZ1968" s="72">
        <v>3.2928899999999999</v>
      </c>
      <c r="CA1968" s="72"/>
      <c r="CB1968" s="72">
        <v>1.0160899999999999</v>
      </c>
      <c r="CC1968" s="72"/>
      <c r="CD1968" s="72"/>
      <c r="CE1968" s="72"/>
      <c r="CF1968" s="72"/>
      <c r="CG1968" s="72"/>
      <c r="CH1968" s="72"/>
      <c r="CI1968" s="72"/>
      <c r="CJ1968" s="72"/>
      <c r="CK1968" s="72"/>
      <c r="CL1968" s="72"/>
      <c r="CM1968" s="72"/>
      <c r="CN1968" s="72"/>
      <c r="CO1968" s="72"/>
      <c r="CP1968" s="72"/>
      <c r="CQ1968" s="72"/>
      <c r="CR1968" s="72"/>
      <c r="CS1968" s="72"/>
      <c r="CT1968" s="72"/>
      <c r="CU1968" s="72"/>
      <c r="CV1968" s="72"/>
      <c r="CW1968" s="72"/>
      <c r="CX1968" s="72"/>
      <c r="CY1968" s="72"/>
      <c r="CZ1968" s="72"/>
      <c r="DA1968" s="72"/>
      <c r="DB1968" s="72"/>
      <c r="DC1968" s="72"/>
      <c r="DD1968" s="72"/>
      <c r="DE1968" s="72"/>
      <c r="DF1968" s="72"/>
      <c r="DG1968" s="72"/>
      <c r="DH1968" s="78">
        <f t="shared" si="917"/>
        <v>93.169975000000008</v>
      </c>
      <c r="DJ1968" s="96">
        <f t="shared" si="894"/>
        <v>6.830024999999992</v>
      </c>
      <c r="DK1968" s="72"/>
      <c r="DL1968" s="51" t="s">
        <v>3340</v>
      </c>
      <c r="DO1968" s="358">
        <v>6.83</v>
      </c>
      <c r="DP1968" s="72"/>
      <c r="DQ1968" s="374"/>
      <c r="DR1968" s="72"/>
      <c r="DU1968" s="52"/>
      <c r="DX1968" s="75">
        <f t="shared" si="895"/>
        <v>54.326943846448387</v>
      </c>
      <c r="DY1968" s="51">
        <f t="shared" si="896"/>
        <v>0</v>
      </c>
      <c r="DZ1968" s="75">
        <f t="shared" si="897"/>
        <v>1.0501870371866042</v>
      </c>
      <c r="EA1968" s="51">
        <f t="shared" si="898"/>
        <v>0</v>
      </c>
      <c r="EB1968" s="75">
        <f t="shared" si="899"/>
        <v>16.358703541564758</v>
      </c>
      <c r="EC1968" s="51">
        <f t="shared" si="900"/>
        <v>0</v>
      </c>
      <c r="ED1968" s="75">
        <f t="shared" si="901"/>
        <v>9.9666764963712815</v>
      </c>
      <c r="EE1968" s="51">
        <f t="shared" si="902"/>
        <v>0</v>
      </c>
      <c r="EF1968" s="75">
        <f t="shared" si="903"/>
        <v>0.14137172409888485</v>
      </c>
      <c r="EG1968" s="51">
        <f t="shared" si="904"/>
        <v>0</v>
      </c>
      <c r="EH1968" s="75">
        <f t="shared" si="905"/>
        <v>5.6548582308839297</v>
      </c>
      <c r="EI1968" s="51">
        <f t="shared" si="906"/>
        <v>0</v>
      </c>
      <c r="EJ1968" s="75">
        <f t="shared" si="907"/>
        <v>7.8764000956316664</v>
      </c>
      <c r="EK1968" s="51">
        <f t="shared" si="908"/>
        <v>0</v>
      </c>
      <c r="EL1968" s="75">
        <f t="shared" si="909"/>
        <v>3.5342823694006569</v>
      </c>
      <c r="EM1968" s="51">
        <f t="shared" si="910"/>
        <v>0</v>
      </c>
      <c r="EN1968" s="75">
        <f t="shared" si="911"/>
        <v>1.090576658413829</v>
      </c>
      <c r="EO1968" s="51">
        <f t="shared" si="912"/>
        <v>0</v>
      </c>
      <c r="EP1968" s="75">
        <f t="shared" si="913"/>
        <v>0</v>
      </c>
      <c r="EQ1968" s="51" t="e">
        <f t="shared" si="914"/>
        <v>#DIV/0!</v>
      </c>
      <c r="ER1968" s="51">
        <f t="shared" si="915"/>
        <v>100</v>
      </c>
      <c r="ES1968" s="51">
        <f t="shared" si="916"/>
        <v>0</v>
      </c>
    </row>
    <row r="1969" spans="1:149" s="43" customFormat="1" ht="14.65" thickBot="1" x14ac:dyDescent="0.5">
      <c r="A1969" s="89" t="s">
        <v>1506</v>
      </c>
      <c r="B1969" s="86" t="s">
        <v>981</v>
      </c>
      <c r="C1969" s="43" t="s">
        <v>3441</v>
      </c>
      <c r="D1969" s="43" t="s">
        <v>3832</v>
      </c>
      <c r="E1969" s="89" t="s">
        <v>637</v>
      </c>
      <c r="F1969" s="89">
        <v>12</v>
      </c>
      <c r="G1969" s="90" t="s">
        <v>3382</v>
      </c>
      <c r="H1969" s="89" t="s">
        <v>1100</v>
      </c>
      <c r="I1969" s="89">
        <v>8</v>
      </c>
      <c r="J1969" s="301">
        <v>300</v>
      </c>
      <c r="K1969" s="89">
        <v>5</v>
      </c>
      <c r="L1969" s="301">
        <v>1250</v>
      </c>
      <c r="M1969" s="90">
        <v>5</v>
      </c>
      <c r="O1969" s="89" t="s">
        <v>3310</v>
      </c>
      <c r="P1969" s="90" t="s">
        <v>1374</v>
      </c>
      <c r="Q1969" s="123"/>
      <c r="R1969" s="123"/>
      <c r="S1969" s="134"/>
      <c r="AA1969" s="196"/>
      <c r="AB1969" s="196"/>
      <c r="AC1969" s="196"/>
      <c r="AD1969" s="90"/>
      <c r="AE1969" s="317">
        <v>1</v>
      </c>
      <c r="AF1969" s="196"/>
      <c r="AG1969" s="196">
        <v>0</v>
      </c>
      <c r="AH1969" s="90"/>
      <c r="AQ1969" s="86"/>
      <c r="AR1969" s="58">
        <v>1.0629999999999999</v>
      </c>
      <c r="AS1969" s="58"/>
      <c r="AT1969" s="91"/>
      <c r="AU1969" s="277">
        <v>3000</v>
      </c>
      <c r="AV1969" s="277"/>
      <c r="AW1969" s="277">
        <v>3189</v>
      </c>
      <c r="AX1969" s="259"/>
      <c r="AY1969" s="277"/>
      <c r="AZ1969" s="259"/>
      <c r="BA1969" s="86"/>
      <c r="BB1969" s="85" t="s">
        <v>3412</v>
      </c>
      <c r="BC1969" s="271" t="s">
        <v>1126</v>
      </c>
      <c r="BD1969" s="90">
        <v>50.475200000000001</v>
      </c>
      <c r="BE1969" s="90"/>
      <c r="BF1969" s="90">
        <v>0.97572899999999996</v>
      </c>
      <c r="BG1969" s="90"/>
      <c r="BH1969" s="90">
        <v>15.1988</v>
      </c>
      <c r="BI1969" s="90"/>
      <c r="BJ1969" s="90"/>
      <c r="BK1969" s="90"/>
      <c r="BL1969" s="90"/>
      <c r="BM1969" s="90"/>
      <c r="BN1969" s="90">
        <v>9.26004</v>
      </c>
      <c r="BO1969" s="90"/>
      <c r="BP1969" s="90">
        <v>0.13134799999999999</v>
      </c>
      <c r="BQ1969" s="90"/>
      <c r="BR1969" s="90">
        <v>5.2539199999999999</v>
      </c>
      <c r="BS1969" s="90"/>
      <c r="BT1969" s="90"/>
      <c r="BU1969" s="90"/>
      <c r="BV1969" s="90"/>
      <c r="BW1969" s="90"/>
      <c r="BX1969" s="90">
        <v>7.3179600000000002</v>
      </c>
      <c r="BY1969" s="90"/>
      <c r="BZ1969" s="90">
        <v>3.2837000000000001</v>
      </c>
      <c r="CA1969" s="90"/>
      <c r="CB1969" s="90">
        <v>1.01326</v>
      </c>
      <c r="CC1969" s="90"/>
      <c r="CD1969" s="90"/>
      <c r="CE1969" s="90"/>
      <c r="CF1969" s="90"/>
      <c r="CG1969" s="90"/>
      <c r="CH1969" s="90"/>
      <c r="CI1969" s="90"/>
      <c r="CJ1969" s="90"/>
      <c r="CK1969" s="90"/>
      <c r="CL1969" s="90"/>
      <c r="CM1969" s="90"/>
      <c r="CN1969" s="90"/>
      <c r="CO1969" s="90"/>
      <c r="CP1969" s="90"/>
      <c r="CQ1969" s="90"/>
      <c r="CR1969" s="90"/>
      <c r="CS1969" s="90"/>
      <c r="CT1969" s="90"/>
      <c r="CU1969" s="90"/>
      <c r="CV1969" s="90"/>
      <c r="CW1969" s="90"/>
      <c r="CX1969" s="90"/>
      <c r="CY1969" s="90"/>
      <c r="CZ1969" s="90"/>
      <c r="DA1969" s="90"/>
      <c r="DB1969" s="90"/>
      <c r="DC1969" s="90"/>
      <c r="DD1969" s="90"/>
      <c r="DE1969" s="90"/>
      <c r="DF1969" s="90"/>
      <c r="DG1969" s="90"/>
      <c r="DH1969" s="89">
        <f t="shared" si="917"/>
        <v>92.909957000000006</v>
      </c>
      <c r="DJ1969" s="97">
        <f t="shared" si="894"/>
        <v>7.0900429999999943</v>
      </c>
      <c r="DK1969" s="90"/>
      <c r="DL1969" s="43" t="s">
        <v>3340</v>
      </c>
      <c r="DO1969" s="359">
        <v>7.09</v>
      </c>
      <c r="DP1969" s="90"/>
      <c r="DQ1969" s="375"/>
      <c r="DR1969" s="90"/>
      <c r="DS1969" s="308"/>
      <c r="DU1969" s="59"/>
      <c r="DW1969" s="86"/>
      <c r="DX1969" s="298">
        <f t="shared" si="895"/>
        <v>54.32700824519808</v>
      </c>
      <c r="DY1969" s="43">
        <f t="shared" si="896"/>
        <v>0</v>
      </c>
      <c r="DZ1969" s="298">
        <f t="shared" si="897"/>
        <v>1.0501877640520272</v>
      </c>
      <c r="EA1969" s="43">
        <f t="shared" si="898"/>
        <v>0</v>
      </c>
      <c r="EB1969" s="298">
        <f t="shared" si="899"/>
        <v>16.358634198915841</v>
      </c>
      <c r="EC1969" s="43">
        <f t="shared" si="900"/>
        <v>0</v>
      </c>
      <c r="ED1969" s="298">
        <f t="shared" si="901"/>
        <v>9.9666820424855</v>
      </c>
      <c r="EE1969" s="43">
        <f t="shared" si="902"/>
        <v>0</v>
      </c>
      <c r="EF1969" s="298">
        <f t="shared" si="903"/>
        <v>0.14137128488822784</v>
      </c>
      <c r="EG1969" s="43">
        <f t="shared" si="904"/>
        <v>0</v>
      </c>
      <c r="EH1969" s="298">
        <f t="shared" si="905"/>
        <v>5.6548513955291142</v>
      </c>
      <c r="EI1969" s="43">
        <f t="shared" si="906"/>
        <v>0</v>
      </c>
      <c r="EJ1969" s="298">
        <f t="shared" si="907"/>
        <v>7.8764001580584093</v>
      </c>
      <c r="EK1969" s="43">
        <f t="shared" si="908"/>
        <v>0</v>
      </c>
      <c r="EL1969" s="298">
        <f t="shared" si="909"/>
        <v>3.5342821222056959</v>
      </c>
      <c r="EM1969" s="43">
        <f t="shared" si="910"/>
        <v>0</v>
      </c>
      <c r="EN1969" s="298">
        <f t="shared" si="911"/>
        <v>1.0905827886670962</v>
      </c>
      <c r="EO1969" s="43">
        <f t="shared" si="912"/>
        <v>0</v>
      </c>
      <c r="EP1969" s="298">
        <f t="shared" si="913"/>
        <v>0</v>
      </c>
      <c r="EQ1969" s="43" t="e">
        <f t="shared" si="914"/>
        <v>#DIV/0!</v>
      </c>
      <c r="ER1969" s="43">
        <f t="shared" si="915"/>
        <v>100</v>
      </c>
      <c r="ES1969" s="43">
        <f t="shared" si="916"/>
        <v>0</v>
      </c>
    </row>
    <row r="1970" spans="1:149" s="157" customFormat="1" ht="14.65" thickBot="1" x14ac:dyDescent="0.5">
      <c r="A1970" s="155" t="s">
        <v>1507</v>
      </c>
      <c r="B1970" s="167" t="s">
        <v>3833</v>
      </c>
      <c r="C1970" s="157" t="s">
        <v>3648</v>
      </c>
      <c r="D1970" s="157" t="s">
        <v>3834</v>
      </c>
      <c r="E1970" s="155" t="s">
        <v>637</v>
      </c>
      <c r="F1970" s="155" t="s">
        <v>2718</v>
      </c>
      <c r="G1970" s="158" t="s">
        <v>3382</v>
      </c>
      <c r="H1970" s="155" t="s">
        <v>1100</v>
      </c>
      <c r="I1970" s="155">
        <v>48</v>
      </c>
      <c r="J1970" s="303">
        <v>200</v>
      </c>
      <c r="K1970" s="155"/>
      <c r="L1970" s="303">
        <v>1200</v>
      </c>
      <c r="M1970" s="158">
        <v>7</v>
      </c>
      <c r="O1970" s="155"/>
      <c r="P1970" s="158" t="s">
        <v>1374</v>
      </c>
      <c r="Q1970" s="159"/>
      <c r="R1970" s="159"/>
      <c r="S1970" s="160"/>
      <c r="AA1970" s="198"/>
      <c r="AB1970" s="198"/>
      <c r="AC1970" s="198"/>
      <c r="AD1970" s="158"/>
      <c r="AE1970" s="318">
        <v>1</v>
      </c>
      <c r="AF1970" s="198"/>
      <c r="AG1970" s="198">
        <v>0</v>
      </c>
      <c r="AH1970" s="158"/>
      <c r="AQ1970" s="188"/>
      <c r="AR1970" s="279">
        <v>1.0069999999999999</v>
      </c>
      <c r="AS1970" s="279"/>
      <c r="AT1970" s="156"/>
      <c r="AU1970" s="280">
        <v>2000</v>
      </c>
      <c r="AV1970" s="280"/>
      <c r="AW1970" s="280">
        <v>2013.9999999999998</v>
      </c>
      <c r="AX1970" s="282"/>
      <c r="AY1970" s="280"/>
      <c r="AZ1970" s="282"/>
      <c r="BA1970" s="188"/>
      <c r="BB1970" s="151" t="s">
        <v>722</v>
      </c>
      <c r="BC1970" s="273"/>
      <c r="BD1970" s="158">
        <v>64.499200000000002</v>
      </c>
      <c r="BE1970" s="158"/>
      <c r="BF1970" s="158"/>
      <c r="BG1970" s="158"/>
      <c r="BH1970" s="158">
        <v>17.091999999999999</v>
      </c>
      <c r="BI1970" s="158"/>
      <c r="BJ1970" s="158"/>
      <c r="BK1970" s="158"/>
      <c r="BL1970" s="158"/>
      <c r="BM1970" s="158"/>
      <c r="BN1970" s="158"/>
      <c r="BO1970" s="158"/>
      <c r="BP1970" s="158"/>
      <c r="BQ1970" s="158"/>
      <c r="BR1970" s="158">
        <v>0.25231500000000001</v>
      </c>
      <c r="BS1970" s="158"/>
      <c r="BT1970" s="158"/>
      <c r="BU1970" s="158"/>
      <c r="BV1970" s="158"/>
      <c r="BW1970" s="158"/>
      <c r="BX1970" s="158">
        <v>0.88777499999999998</v>
      </c>
      <c r="BY1970" s="158"/>
      <c r="BZ1970" s="158">
        <v>10.401</v>
      </c>
      <c r="CA1970" s="158"/>
      <c r="CB1970" s="158">
        <v>0.31773000000000001</v>
      </c>
      <c r="CC1970" s="158"/>
      <c r="CD1970" s="158"/>
      <c r="CE1970" s="158"/>
      <c r="CF1970" s="158"/>
      <c r="CG1970" s="158"/>
      <c r="CH1970" s="158"/>
      <c r="CI1970" s="158"/>
      <c r="CJ1970" s="158"/>
      <c r="CK1970" s="158"/>
      <c r="CL1970" s="158"/>
      <c r="CM1970" s="158"/>
      <c r="CN1970" s="158"/>
      <c r="CO1970" s="158"/>
      <c r="CP1970" s="158"/>
      <c r="CQ1970" s="158"/>
      <c r="CR1970" s="158"/>
      <c r="CS1970" s="158"/>
      <c r="CT1970" s="158"/>
      <c r="CU1970" s="158"/>
      <c r="CV1970" s="158"/>
      <c r="CW1970" s="158"/>
      <c r="CX1970" s="158"/>
      <c r="CY1970" s="158"/>
      <c r="CZ1970" s="158"/>
      <c r="DA1970" s="158"/>
      <c r="DB1970" s="158"/>
      <c r="DC1970" s="158"/>
      <c r="DD1970" s="158"/>
      <c r="DE1970" s="158"/>
      <c r="DF1970" s="158"/>
      <c r="DG1970" s="158"/>
      <c r="DH1970" s="155">
        <f t="shared" si="917"/>
        <v>93.450019999999995</v>
      </c>
      <c r="DJ1970" s="288">
        <f t="shared" si="894"/>
        <v>6.549980000000005</v>
      </c>
      <c r="DK1970" s="158"/>
      <c r="DO1970" s="363">
        <v>6.55</v>
      </c>
      <c r="DP1970" s="158"/>
      <c r="DQ1970" s="376"/>
      <c r="DR1970" s="158"/>
      <c r="DS1970" s="370"/>
      <c r="DU1970" s="335"/>
      <c r="DW1970" s="188"/>
      <c r="DX1970" s="340">
        <f t="shared" si="895"/>
        <v>69.019995929374872</v>
      </c>
      <c r="DY1970" s="157">
        <f t="shared" si="896"/>
        <v>0</v>
      </c>
      <c r="DZ1970" s="340">
        <f t="shared" si="897"/>
        <v>0</v>
      </c>
      <c r="EA1970" s="157" t="e">
        <f t="shared" si="898"/>
        <v>#DIV/0!</v>
      </c>
      <c r="EB1970" s="340">
        <f t="shared" si="899"/>
        <v>18.289990735154472</v>
      </c>
      <c r="EC1970" s="157">
        <f t="shared" si="900"/>
        <v>0</v>
      </c>
      <c r="ED1970" s="340">
        <f t="shared" si="901"/>
        <v>0</v>
      </c>
      <c r="EE1970" s="157" t="e">
        <f t="shared" si="902"/>
        <v>#DIV/0!</v>
      </c>
      <c r="EF1970" s="340">
        <f t="shared" si="903"/>
        <v>0</v>
      </c>
      <c r="EG1970" s="157" t="e">
        <f t="shared" si="904"/>
        <v>#DIV/0!</v>
      </c>
      <c r="EH1970" s="340">
        <f t="shared" si="905"/>
        <v>0.26999994221510065</v>
      </c>
      <c r="EI1970" s="157">
        <f t="shared" si="906"/>
        <v>0</v>
      </c>
      <c r="EJ1970" s="340">
        <f t="shared" si="907"/>
        <v>0.94999979668276158</v>
      </c>
      <c r="EK1970" s="157">
        <f t="shared" si="908"/>
        <v>0</v>
      </c>
      <c r="EL1970" s="340">
        <f t="shared" si="909"/>
        <v>11.130013669338968</v>
      </c>
      <c r="EM1970" s="157">
        <f t="shared" si="910"/>
        <v>0</v>
      </c>
      <c r="EN1970" s="340">
        <f t="shared" si="911"/>
        <v>0.33999992723383043</v>
      </c>
      <c r="EO1970" s="157">
        <f t="shared" si="912"/>
        <v>0</v>
      </c>
      <c r="EP1970" s="340">
        <f t="shared" si="913"/>
        <v>0</v>
      </c>
      <c r="EQ1970" s="157" t="e">
        <f t="shared" si="914"/>
        <v>#DIV/0!</v>
      </c>
      <c r="ER1970" s="157">
        <f t="shared" si="915"/>
        <v>100</v>
      </c>
      <c r="ES1970" s="157">
        <f t="shared" si="916"/>
        <v>0</v>
      </c>
    </row>
    <row r="1971" spans="1:149" x14ac:dyDescent="0.45">
      <c r="A1971" s="78" t="s">
        <v>1508</v>
      </c>
      <c r="B1971" s="178" t="s">
        <v>3835</v>
      </c>
      <c r="C1971" s="51" t="s">
        <v>3836</v>
      </c>
      <c r="D1971" s="51" t="s">
        <v>3837</v>
      </c>
      <c r="E1971" s="78" t="s">
        <v>637</v>
      </c>
      <c r="F1971" s="78" t="s">
        <v>1766</v>
      </c>
      <c r="G1971" s="72" t="s">
        <v>3382</v>
      </c>
      <c r="H1971" s="78" t="s">
        <v>1100</v>
      </c>
      <c r="I1971" s="78"/>
      <c r="J1971" s="300">
        <v>25</v>
      </c>
      <c r="K1971" s="78"/>
      <c r="L1971" s="300">
        <v>1000</v>
      </c>
      <c r="M1971" s="72"/>
      <c r="O1971" s="78" t="s">
        <v>750</v>
      </c>
      <c r="P1971" s="72" t="s">
        <v>1374</v>
      </c>
      <c r="AA1971" s="195"/>
      <c r="AB1971" s="195"/>
      <c r="AC1971" s="195"/>
      <c r="AD1971" s="72"/>
      <c r="AE1971" s="316">
        <v>1</v>
      </c>
      <c r="AF1971" s="195"/>
      <c r="AG1971" s="195">
        <v>0</v>
      </c>
      <c r="AH1971" s="72"/>
      <c r="AR1971" s="53">
        <v>0.98080000000000001</v>
      </c>
      <c r="AT1971" s="77"/>
      <c r="AU1971" s="276">
        <v>250</v>
      </c>
      <c r="AV1971" s="276"/>
      <c r="AW1971" s="276">
        <v>245.2</v>
      </c>
      <c r="AX1971" s="95"/>
      <c r="AY1971" s="276"/>
      <c r="AZ1971" s="95"/>
      <c r="BB1971" s="80" t="s">
        <v>3412</v>
      </c>
      <c r="BC1971" s="270"/>
      <c r="BD1971" s="72">
        <v>53.736400000000003</v>
      </c>
      <c r="BE1971" s="72"/>
      <c r="BF1971" s="72">
        <v>0.79757199999999995</v>
      </c>
      <c r="BG1971" s="72"/>
      <c r="BH1971" s="72">
        <v>18.1448</v>
      </c>
      <c r="BI1971" s="72"/>
      <c r="BJ1971" s="72">
        <v>6.2808799999999998</v>
      </c>
      <c r="BK1971" s="72"/>
      <c r="BL1971" s="72"/>
      <c r="BM1971" s="72"/>
      <c r="BN1971" s="72">
        <v>1.6948399999999999</v>
      </c>
      <c r="BO1971" s="72"/>
      <c r="BP1971" s="72">
        <v>0.29909000000000002</v>
      </c>
      <c r="BQ1971" s="72"/>
      <c r="BR1971" s="72">
        <v>0.99696499999999999</v>
      </c>
      <c r="BS1971" s="72"/>
      <c r="BT1971" s="72"/>
      <c r="BU1971" s="72"/>
      <c r="BV1971" s="72"/>
      <c r="BW1971" s="72"/>
      <c r="BX1971" s="72">
        <v>1.4954499999999999</v>
      </c>
      <c r="BY1971" s="72"/>
      <c r="BZ1971" s="72">
        <v>10.019500000000001</v>
      </c>
      <c r="CA1971" s="72"/>
      <c r="CB1971" s="72">
        <v>5.0845200000000004</v>
      </c>
      <c r="CC1971" s="72"/>
      <c r="CD1971" s="72"/>
      <c r="CE1971" s="72"/>
      <c r="CF1971" s="72"/>
      <c r="CG1971" s="72"/>
      <c r="CH1971" s="72"/>
      <c r="CI1971" s="72"/>
      <c r="CJ1971" s="72"/>
      <c r="CK1971" s="72"/>
      <c r="CL1971" s="72"/>
      <c r="CM1971" s="72"/>
      <c r="CN1971" s="72"/>
      <c r="CO1971" s="72"/>
      <c r="CP1971" s="72"/>
      <c r="CQ1971" s="72"/>
      <c r="CR1971" s="72"/>
      <c r="CS1971" s="72"/>
      <c r="CT1971" s="72"/>
      <c r="CU1971" s="72"/>
      <c r="CV1971" s="72"/>
      <c r="CW1971" s="72"/>
      <c r="CX1971" s="72"/>
      <c r="CY1971" s="72"/>
      <c r="CZ1971" s="72"/>
      <c r="DA1971" s="72"/>
      <c r="DB1971" s="72"/>
      <c r="DC1971" s="72"/>
      <c r="DD1971" s="72"/>
      <c r="DE1971" s="72"/>
      <c r="DF1971" s="72"/>
      <c r="DG1971" s="72"/>
      <c r="DH1971" s="78">
        <f t="shared" si="917"/>
        <v>98.550017000000025</v>
      </c>
      <c r="DJ1971" s="96">
        <f t="shared" si="894"/>
        <v>1.4499829999999747</v>
      </c>
      <c r="DK1971" s="72"/>
      <c r="DL1971" s="51" t="s">
        <v>3341</v>
      </c>
      <c r="DO1971" s="358">
        <v>1.45</v>
      </c>
      <c r="DP1971" s="72"/>
      <c r="DQ1971" s="374"/>
      <c r="DR1971" s="72"/>
      <c r="DU1971" s="52"/>
      <c r="DX1971" s="75">
        <f t="shared" si="895"/>
        <v>54.527032704621433</v>
      </c>
      <c r="DY1971" s="51">
        <f t="shared" si="896"/>
        <v>0</v>
      </c>
      <c r="DZ1971" s="75">
        <f t="shared" si="897"/>
        <v>0.80930681117995107</v>
      </c>
      <c r="EA1971" s="51">
        <f t="shared" si="898"/>
        <v>0</v>
      </c>
      <c r="EB1971" s="75">
        <f t="shared" si="899"/>
        <v>18.41176749873112</v>
      </c>
      <c r="EC1971" s="51">
        <f t="shared" si="900"/>
        <v>0</v>
      </c>
      <c r="ED1971" s="75">
        <f t="shared" si="901"/>
        <v>1.7197764664008119</v>
      </c>
      <c r="EE1971" s="51">
        <f t="shared" si="902"/>
        <v>0</v>
      </c>
      <c r="EF1971" s="75">
        <f t="shared" si="903"/>
        <v>0.30349056154906595</v>
      </c>
      <c r="EG1971" s="51">
        <f t="shared" si="904"/>
        <v>0</v>
      </c>
      <c r="EH1971" s="75">
        <f t="shared" si="905"/>
        <v>1.0116335139749391</v>
      </c>
      <c r="EI1971" s="51">
        <f t="shared" si="906"/>
        <v>0</v>
      </c>
      <c r="EJ1971" s="75">
        <f t="shared" si="907"/>
        <v>1.5174528077453295</v>
      </c>
      <c r="EK1971" s="51">
        <f t="shared" si="908"/>
        <v>0</v>
      </c>
      <c r="EL1971" s="75">
        <f t="shared" si="909"/>
        <v>10.166918591196183</v>
      </c>
      <c r="EM1971" s="51">
        <f t="shared" si="910"/>
        <v>0</v>
      </c>
      <c r="EN1971" s="75">
        <f t="shared" si="911"/>
        <v>5.1593293992024361</v>
      </c>
      <c r="EO1971" s="51">
        <f t="shared" si="912"/>
        <v>0</v>
      </c>
      <c r="EP1971" s="75">
        <f t="shared" si="913"/>
        <v>0</v>
      </c>
      <c r="EQ1971" s="51" t="e">
        <f t="shared" si="914"/>
        <v>#DIV/0!</v>
      </c>
      <c r="ER1971" s="51">
        <f t="shared" si="915"/>
        <v>100</v>
      </c>
      <c r="ES1971" s="51">
        <f t="shared" si="916"/>
        <v>0</v>
      </c>
    </row>
    <row r="1972" spans="1:149" x14ac:dyDescent="0.45">
      <c r="A1972" s="78" t="s">
        <v>1508</v>
      </c>
      <c r="C1972" s="51" t="s">
        <v>3836</v>
      </c>
      <c r="D1972" s="51" t="s">
        <v>3837</v>
      </c>
      <c r="E1972" s="78" t="s">
        <v>637</v>
      </c>
      <c r="F1972" s="78" t="s">
        <v>1766</v>
      </c>
      <c r="G1972" s="72" t="s">
        <v>3382</v>
      </c>
      <c r="H1972" s="78" t="s">
        <v>1100</v>
      </c>
      <c r="I1972" s="78"/>
      <c r="J1972" s="300">
        <v>50</v>
      </c>
      <c r="K1972" s="78"/>
      <c r="L1972" s="300">
        <v>1000</v>
      </c>
      <c r="M1972" s="72"/>
      <c r="O1972" s="78" t="s">
        <v>750</v>
      </c>
      <c r="P1972" s="72" t="s">
        <v>1374</v>
      </c>
      <c r="AA1972" s="195"/>
      <c r="AB1972" s="195"/>
      <c r="AC1972" s="195"/>
      <c r="AD1972" s="72"/>
      <c r="AE1972" s="316">
        <v>1</v>
      </c>
      <c r="AF1972" s="195"/>
      <c r="AG1972" s="195">
        <v>0</v>
      </c>
      <c r="AH1972" s="72"/>
      <c r="AR1972" s="53">
        <v>0.96430000000000005</v>
      </c>
      <c r="AT1972" s="77"/>
      <c r="AU1972" s="276">
        <v>500</v>
      </c>
      <c r="AV1972" s="276"/>
      <c r="AW1972" s="276">
        <v>482.15000000000003</v>
      </c>
      <c r="AX1972" s="95"/>
      <c r="AY1972" s="276"/>
      <c r="AZ1972" s="95"/>
      <c r="BB1972" s="80" t="s">
        <v>3412</v>
      </c>
      <c r="BC1972" s="270"/>
      <c r="BD1972" s="72">
        <v>52.902200000000001</v>
      </c>
      <c r="BE1972" s="72"/>
      <c r="BF1972" s="72">
        <v>0.78519000000000005</v>
      </c>
      <c r="BG1972" s="72"/>
      <c r="BH1972" s="72">
        <v>17.863099999999999</v>
      </c>
      <c r="BI1972" s="72"/>
      <c r="BJ1972" s="72">
        <v>6.18337</v>
      </c>
      <c r="BK1972" s="72"/>
      <c r="BL1972" s="72"/>
      <c r="BM1972" s="72"/>
      <c r="BN1972" s="72">
        <v>1.6685300000000001</v>
      </c>
      <c r="BO1972" s="72"/>
      <c r="BP1972" s="72">
        <v>0.29444599999999999</v>
      </c>
      <c r="BQ1972" s="72"/>
      <c r="BR1972" s="72">
        <v>0.981487</v>
      </c>
      <c r="BS1972" s="72"/>
      <c r="BT1972" s="72"/>
      <c r="BU1972" s="72"/>
      <c r="BV1972" s="72"/>
      <c r="BW1972" s="72"/>
      <c r="BX1972" s="72">
        <v>1.4722299999999999</v>
      </c>
      <c r="BY1972" s="72"/>
      <c r="BZ1972" s="72">
        <v>9.8639500000000009</v>
      </c>
      <c r="CA1972" s="72"/>
      <c r="CB1972" s="72">
        <v>5.0055800000000001</v>
      </c>
      <c r="CC1972" s="72"/>
      <c r="CD1972" s="72"/>
      <c r="CE1972" s="72"/>
      <c r="CF1972" s="72"/>
      <c r="CG1972" s="72"/>
      <c r="CH1972" s="72"/>
      <c r="CI1972" s="72"/>
      <c r="CJ1972" s="72"/>
      <c r="CK1972" s="72"/>
      <c r="CL1972" s="72"/>
      <c r="CM1972" s="72"/>
      <c r="CN1972" s="72"/>
      <c r="CO1972" s="72"/>
      <c r="CP1972" s="72"/>
      <c r="CQ1972" s="72"/>
      <c r="CR1972" s="72"/>
      <c r="CS1972" s="72"/>
      <c r="CT1972" s="72"/>
      <c r="CU1972" s="72"/>
      <c r="CV1972" s="72"/>
      <c r="CW1972" s="72"/>
      <c r="CX1972" s="72"/>
      <c r="CY1972" s="72"/>
      <c r="CZ1972" s="72"/>
      <c r="DA1972" s="72"/>
      <c r="DB1972" s="72"/>
      <c r="DC1972" s="72"/>
      <c r="DD1972" s="72"/>
      <c r="DE1972" s="72"/>
      <c r="DF1972" s="72"/>
      <c r="DG1972" s="72"/>
      <c r="DH1972" s="78">
        <f t="shared" si="917"/>
        <v>97.020082999999985</v>
      </c>
      <c r="DJ1972" s="96">
        <f t="shared" si="894"/>
        <v>2.9799170000000146</v>
      </c>
      <c r="DK1972" s="72"/>
      <c r="DL1972" s="51" t="s">
        <v>3341</v>
      </c>
      <c r="DO1972" s="358">
        <v>2.98</v>
      </c>
      <c r="DP1972" s="72"/>
      <c r="DQ1972" s="374"/>
      <c r="DR1972" s="72"/>
      <c r="DU1972" s="52"/>
      <c r="DX1972" s="75">
        <f t="shared" si="895"/>
        <v>54.527061165264115</v>
      </c>
      <c r="DY1972" s="51">
        <f t="shared" si="896"/>
        <v>0</v>
      </c>
      <c r="DZ1972" s="75">
        <f t="shared" si="897"/>
        <v>0.80930666695059428</v>
      </c>
      <c r="EA1972" s="51">
        <f t="shared" si="898"/>
        <v>0</v>
      </c>
      <c r="EB1972" s="75">
        <f t="shared" si="899"/>
        <v>18.411755017772972</v>
      </c>
      <c r="EC1972" s="51">
        <f t="shared" si="900"/>
        <v>0</v>
      </c>
      <c r="ED1972" s="75">
        <f t="shared" si="901"/>
        <v>1.7197779556630561</v>
      </c>
      <c r="EE1972" s="51">
        <f t="shared" si="902"/>
        <v>0</v>
      </c>
      <c r="EF1972" s="75">
        <f t="shared" si="903"/>
        <v>0.3034897424278642</v>
      </c>
      <c r="EG1972" s="51">
        <f t="shared" si="904"/>
        <v>0</v>
      </c>
      <c r="EH1972" s="75">
        <f t="shared" si="905"/>
        <v>1.0116328183310255</v>
      </c>
      <c r="EI1972" s="51">
        <f t="shared" si="906"/>
        <v>0</v>
      </c>
      <c r="EJ1972" s="75">
        <f t="shared" si="907"/>
        <v>1.5174487121393208</v>
      </c>
      <c r="EK1972" s="51">
        <f t="shared" si="908"/>
        <v>0</v>
      </c>
      <c r="EL1972" s="75">
        <f t="shared" si="909"/>
        <v>10.166915647763362</v>
      </c>
      <c r="EM1972" s="51">
        <f t="shared" si="910"/>
        <v>0</v>
      </c>
      <c r="EN1972" s="75">
        <f t="shared" si="911"/>
        <v>5.1593235598448217</v>
      </c>
      <c r="EO1972" s="51">
        <f t="shared" si="912"/>
        <v>0</v>
      </c>
      <c r="EP1972" s="75">
        <f t="shared" si="913"/>
        <v>0</v>
      </c>
      <c r="EQ1972" s="51" t="e">
        <f t="shared" si="914"/>
        <v>#DIV/0!</v>
      </c>
      <c r="ER1972" s="51">
        <f t="shared" si="915"/>
        <v>100</v>
      </c>
      <c r="ES1972" s="51">
        <f t="shared" si="916"/>
        <v>0</v>
      </c>
    </row>
    <row r="1973" spans="1:149" x14ac:dyDescent="0.45">
      <c r="A1973" s="78" t="s">
        <v>1508</v>
      </c>
      <c r="C1973" s="51" t="s">
        <v>3836</v>
      </c>
      <c r="D1973" s="51" t="s">
        <v>3837</v>
      </c>
      <c r="E1973" s="78" t="s">
        <v>637</v>
      </c>
      <c r="F1973" s="78" t="s">
        <v>1766</v>
      </c>
      <c r="G1973" s="72" t="s">
        <v>3382</v>
      </c>
      <c r="H1973" s="78" t="s">
        <v>1100</v>
      </c>
      <c r="I1973" s="78"/>
      <c r="J1973" s="300">
        <v>100</v>
      </c>
      <c r="K1973" s="78"/>
      <c r="L1973" s="300">
        <v>1000</v>
      </c>
      <c r="M1973" s="72"/>
      <c r="O1973" s="78" t="s">
        <v>750</v>
      </c>
      <c r="P1973" s="72" t="s">
        <v>1374</v>
      </c>
      <c r="AA1973" s="195"/>
      <c r="AB1973" s="195"/>
      <c r="AC1973" s="195"/>
      <c r="AD1973" s="72"/>
      <c r="AE1973" s="316">
        <v>1</v>
      </c>
      <c r="AF1973" s="195"/>
      <c r="AG1973" s="195">
        <v>0</v>
      </c>
      <c r="AH1973" s="72"/>
      <c r="AR1973" s="53">
        <v>0.93969999999999998</v>
      </c>
      <c r="AT1973" s="77"/>
      <c r="AU1973" s="276">
        <v>1000</v>
      </c>
      <c r="AV1973" s="276"/>
      <c r="AW1973" s="276">
        <v>939.69999999999993</v>
      </c>
      <c r="AX1973" s="95"/>
      <c r="AY1973" s="276"/>
      <c r="AZ1973" s="95"/>
      <c r="BB1973" s="80" t="s">
        <v>3412</v>
      </c>
      <c r="BC1973" s="270"/>
      <c r="BD1973" s="72">
        <v>52.182400000000001</v>
      </c>
      <c r="BE1973" s="72"/>
      <c r="BF1973" s="72">
        <v>0.77450699999999995</v>
      </c>
      <c r="BG1973" s="72"/>
      <c r="BH1973" s="72">
        <v>17.62</v>
      </c>
      <c r="BI1973" s="72"/>
      <c r="BJ1973" s="72">
        <v>6.09924</v>
      </c>
      <c r="BK1973" s="72"/>
      <c r="BL1973" s="72"/>
      <c r="BM1973" s="72"/>
      <c r="BN1973" s="72">
        <v>1.6458299999999999</v>
      </c>
      <c r="BO1973" s="72"/>
      <c r="BP1973" s="72">
        <v>0.29043999999999998</v>
      </c>
      <c r="BQ1973" s="72"/>
      <c r="BR1973" s="72">
        <v>0.96813400000000005</v>
      </c>
      <c r="BS1973" s="72"/>
      <c r="BT1973" s="72"/>
      <c r="BU1973" s="72"/>
      <c r="BV1973" s="72"/>
      <c r="BW1973" s="72"/>
      <c r="BX1973" s="72">
        <v>1.4521999999999999</v>
      </c>
      <c r="BY1973" s="72"/>
      <c r="BZ1973" s="72">
        <v>9.7297399999999996</v>
      </c>
      <c r="CA1973" s="72"/>
      <c r="CB1973" s="72">
        <v>4.9374799999999999</v>
      </c>
      <c r="CC1973" s="72"/>
      <c r="CD1973" s="72"/>
      <c r="CE1973" s="72"/>
      <c r="CF1973" s="72"/>
      <c r="CG1973" s="72"/>
      <c r="CH1973" s="72"/>
      <c r="CI1973" s="72"/>
      <c r="CJ1973" s="72"/>
      <c r="CK1973" s="72"/>
      <c r="CL1973" s="72"/>
      <c r="CM1973" s="72"/>
      <c r="CN1973" s="72"/>
      <c r="CO1973" s="72"/>
      <c r="CP1973" s="72"/>
      <c r="CQ1973" s="72"/>
      <c r="CR1973" s="72"/>
      <c r="CS1973" s="72"/>
      <c r="CT1973" s="72"/>
      <c r="CU1973" s="72"/>
      <c r="CV1973" s="72"/>
      <c r="CW1973" s="72"/>
      <c r="CX1973" s="72"/>
      <c r="CY1973" s="72"/>
      <c r="CZ1973" s="72"/>
      <c r="DA1973" s="72"/>
      <c r="DB1973" s="72"/>
      <c r="DC1973" s="72"/>
      <c r="DD1973" s="72"/>
      <c r="DE1973" s="72"/>
      <c r="DF1973" s="72"/>
      <c r="DG1973" s="72"/>
      <c r="DH1973" s="78">
        <f t="shared" si="917"/>
        <v>95.699971000000005</v>
      </c>
      <c r="DJ1973" s="96">
        <f t="shared" si="894"/>
        <v>4.300028999999995</v>
      </c>
      <c r="DK1973" s="72"/>
      <c r="DL1973" s="51" t="s">
        <v>3341</v>
      </c>
      <c r="DO1973" s="358">
        <v>4.3</v>
      </c>
      <c r="DP1973" s="72"/>
      <c r="DQ1973" s="374"/>
      <c r="DR1973" s="72"/>
      <c r="DU1973" s="52"/>
      <c r="DX1973" s="75">
        <f t="shared" si="895"/>
        <v>54.527080264214497</v>
      </c>
      <c r="DY1973" s="51">
        <f t="shared" si="896"/>
        <v>0</v>
      </c>
      <c r="DZ1973" s="75">
        <f t="shared" si="897"/>
        <v>0.80930745527603132</v>
      </c>
      <c r="EA1973" s="51">
        <f t="shared" si="898"/>
        <v>0</v>
      </c>
      <c r="EB1973" s="75">
        <f t="shared" si="899"/>
        <v>18.411708818595148</v>
      </c>
      <c r="EC1973" s="51">
        <f t="shared" si="900"/>
        <v>0</v>
      </c>
      <c r="ED1973" s="75">
        <f t="shared" si="901"/>
        <v>1.7197810854091062</v>
      </c>
      <c r="EE1973" s="51">
        <f t="shared" si="902"/>
        <v>0</v>
      </c>
      <c r="EF1973" s="75">
        <f t="shared" si="903"/>
        <v>0.3034901651119622</v>
      </c>
      <c r="EG1973" s="51">
        <f t="shared" si="904"/>
        <v>0</v>
      </c>
      <c r="EH1973" s="75">
        <f t="shared" si="905"/>
        <v>1.0116345803281384</v>
      </c>
      <c r="EI1973" s="51">
        <f t="shared" si="906"/>
        <v>0</v>
      </c>
      <c r="EJ1973" s="75">
        <f t="shared" si="907"/>
        <v>1.5174508255598111</v>
      </c>
      <c r="EK1973" s="51">
        <f t="shared" si="908"/>
        <v>0</v>
      </c>
      <c r="EL1973" s="75">
        <f t="shared" si="909"/>
        <v>10.166920531250735</v>
      </c>
      <c r="EM1973" s="51">
        <f t="shared" si="910"/>
        <v>0</v>
      </c>
      <c r="EN1973" s="75">
        <f t="shared" si="911"/>
        <v>5.1593328069033575</v>
      </c>
      <c r="EO1973" s="51">
        <f t="shared" si="912"/>
        <v>0</v>
      </c>
      <c r="EP1973" s="75">
        <f t="shared" si="913"/>
        <v>0</v>
      </c>
      <c r="EQ1973" s="51" t="e">
        <f t="shared" si="914"/>
        <v>#DIV/0!</v>
      </c>
      <c r="ER1973" s="51">
        <f t="shared" si="915"/>
        <v>100</v>
      </c>
      <c r="ES1973" s="51">
        <f t="shared" si="916"/>
        <v>0</v>
      </c>
    </row>
    <row r="1974" spans="1:149" x14ac:dyDescent="0.45">
      <c r="A1974" s="78" t="s">
        <v>1508</v>
      </c>
      <c r="C1974" s="51" t="s">
        <v>3836</v>
      </c>
      <c r="D1974" s="51" t="s">
        <v>3837</v>
      </c>
      <c r="E1974" s="78" t="s">
        <v>637</v>
      </c>
      <c r="F1974" s="78" t="s">
        <v>1766</v>
      </c>
      <c r="G1974" s="72" t="s">
        <v>3382</v>
      </c>
      <c r="H1974" s="78" t="s">
        <v>1100</v>
      </c>
      <c r="I1974" s="78"/>
      <c r="J1974" s="300">
        <v>150</v>
      </c>
      <c r="K1974" s="78"/>
      <c r="L1974" s="300">
        <v>1000</v>
      </c>
      <c r="M1974" s="72"/>
      <c r="O1974" s="78" t="s">
        <v>750</v>
      </c>
      <c r="P1974" s="72" t="s">
        <v>1374</v>
      </c>
      <c r="AA1974" s="195"/>
      <c r="AB1974" s="195"/>
      <c r="AC1974" s="195"/>
      <c r="AD1974" s="72"/>
      <c r="AE1974" s="316">
        <v>1</v>
      </c>
      <c r="AF1974" s="195"/>
      <c r="AG1974" s="195">
        <v>0</v>
      </c>
      <c r="AH1974" s="72"/>
      <c r="AR1974" s="53">
        <v>0.92669999999999997</v>
      </c>
      <c r="AT1974" s="77"/>
      <c r="AU1974" s="276">
        <v>1500</v>
      </c>
      <c r="AV1974" s="276"/>
      <c r="AW1974" s="276">
        <v>1390.05</v>
      </c>
      <c r="AX1974" s="95"/>
      <c r="AY1974" s="276"/>
      <c r="AZ1974" s="95"/>
      <c r="BB1974" s="80" t="s">
        <v>3412</v>
      </c>
      <c r="BC1974" s="270"/>
      <c r="BD1974" s="72">
        <v>51.473500000000001</v>
      </c>
      <c r="BE1974" s="72"/>
      <c r="BF1974" s="72">
        <v>0.76398600000000005</v>
      </c>
      <c r="BG1974" s="72"/>
      <c r="BH1974" s="72">
        <v>17.380700000000001</v>
      </c>
      <c r="BI1974" s="72"/>
      <c r="BJ1974" s="72">
        <v>6.0163900000000003</v>
      </c>
      <c r="BK1974" s="72"/>
      <c r="BL1974" s="72"/>
      <c r="BM1974" s="72"/>
      <c r="BN1974" s="72">
        <v>1.62347</v>
      </c>
      <c r="BO1974" s="72"/>
      <c r="BP1974" s="72">
        <v>0.286495</v>
      </c>
      <c r="BQ1974" s="72"/>
      <c r="BR1974" s="72">
        <v>0.954982</v>
      </c>
      <c r="BS1974" s="72"/>
      <c r="BT1974" s="72"/>
      <c r="BU1974" s="72"/>
      <c r="BV1974" s="72"/>
      <c r="BW1974" s="72"/>
      <c r="BX1974" s="72">
        <v>1.4324699999999999</v>
      </c>
      <c r="BY1974" s="72"/>
      <c r="BZ1974" s="72">
        <v>9.5975699999999993</v>
      </c>
      <c r="CA1974" s="72"/>
      <c r="CB1974" s="72">
        <v>4.8704099999999997</v>
      </c>
      <c r="CC1974" s="72"/>
      <c r="CD1974" s="72"/>
      <c r="CE1974" s="72"/>
      <c r="CF1974" s="72"/>
      <c r="CG1974" s="72"/>
      <c r="CH1974" s="72"/>
      <c r="CI1974" s="72"/>
      <c r="CJ1974" s="72"/>
      <c r="CK1974" s="72"/>
      <c r="CL1974" s="72"/>
      <c r="CM1974" s="72"/>
      <c r="CN1974" s="72"/>
      <c r="CO1974" s="72"/>
      <c r="CP1974" s="72"/>
      <c r="CQ1974" s="72"/>
      <c r="CR1974" s="72"/>
      <c r="CS1974" s="72"/>
      <c r="CT1974" s="72"/>
      <c r="CU1974" s="72"/>
      <c r="CV1974" s="72"/>
      <c r="CW1974" s="72"/>
      <c r="CX1974" s="72"/>
      <c r="CY1974" s="72"/>
      <c r="CZ1974" s="72"/>
      <c r="DA1974" s="72"/>
      <c r="DB1974" s="72"/>
      <c r="DC1974" s="72"/>
      <c r="DD1974" s="72"/>
      <c r="DE1974" s="72"/>
      <c r="DF1974" s="72"/>
      <c r="DG1974" s="72"/>
      <c r="DH1974" s="78">
        <f t="shared" si="917"/>
        <v>94.399973000000017</v>
      </c>
      <c r="DJ1974" s="96">
        <f t="shared" si="894"/>
        <v>5.600026999999983</v>
      </c>
      <c r="DK1974" s="72"/>
      <c r="DL1974" s="51" t="s">
        <v>3341</v>
      </c>
      <c r="DO1974" s="358">
        <v>5.6</v>
      </c>
      <c r="DP1974" s="72"/>
      <c r="DQ1974" s="374"/>
      <c r="DR1974" s="72"/>
      <c r="DU1974" s="52"/>
      <c r="DX1974" s="75">
        <f t="shared" si="895"/>
        <v>54.527028307518677</v>
      </c>
      <c r="DY1974" s="51">
        <f t="shared" si="896"/>
        <v>0</v>
      </c>
      <c r="DZ1974" s="75">
        <f t="shared" si="897"/>
        <v>0.80930743486547396</v>
      </c>
      <c r="EA1974" s="51">
        <f t="shared" si="898"/>
        <v>0</v>
      </c>
      <c r="EB1974" s="75">
        <f t="shared" si="899"/>
        <v>18.411763740652763</v>
      </c>
      <c r="EC1974" s="51">
        <f t="shared" si="900"/>
        <v>0</v>
      </c>
      <c r="ED1974" s="75">
        <f t="shared" si="901"/>
        <v>1.7197780342585476</v>
      </c>
      <c r="EE1974" s="51">
        <f t="shared" si="902"/>
        <v>0</v>
      </c>
      <c r="EF1974" s="75">
        <f t="shared" si="903"/>
        <v>0.30349055290513693</v>
      </c>
      <c r="EG1974" s="51">
        <f t="shared" si="904"/>
        <v>0</v>
      </c>
      <c r="EH1974" s="75">
        <f t="shared" si="905"/>
        <v>1.0116337639206738</v>
      </c>
      <c r="EI1974" s="51">
        <f t="shared" si="906"/>
        <v>0</v>
      </c>
      <c r="EJ1974" s="75">
        <f t="shared" si="907"/>
        <v>1.517447467914</v>
      </c>
      <c r="EK1974" s="51">
        <f t="shared" si="908"/>
        <v>0</v>
      </c>
      <c r="EL1974" s="75">
        <f t="shared" si="909"/>
        <v>10.166920280792874</v>
      </c>
      <c r="EM1974" s="51">
        <f t="shared" si="910"/>
        <v>0</v>
      </c>
      <c r="EN1974" s="75">
        <f t="shared" si="911"/>
        <v>5.1593341027756425</v>
      </c>
      <c r="EO1974" s="51">
        <f t="shared" si="912"/>
        <v>0</v>
      </c>
      <c r="EP1974" s="75">
        <f t="shared" si="913"/>
        <v>0</v>
      </c>
      <c r="EQ1974" s="51" t="e">
        <f t="shared" si="914"/>
        <v>#DIV/0!</v>
      </c>
      <c r="ER1974" s="51">
        <f t="shared" si="915"/>
        <v>100</v>
      </c>
      <c r="ES1974" s="51">
        <f t="shared" si="916"/>
        <v>0</v>
      </c>
    </row>
    <row r="1975" spans="1:149" x14ac:dyDescent="0.45">
      <c r="A1975" s="78" t="s">
        <v>1508</v>
      </c>
      <c r="C1975" s="51" t="s">
        <v>3836</v>
      </c>
      <c r="D1975" s="51" t="s">
        <v>3837</v>
      </c>
      <c r="E1975" s="78" t="s">
        <v>637</v>
      </c>
      <c r="F1975" s="78" t="s">
        <v>1766</v>
      </c>
      <c r="G1975" s="72" t="s">
        <v>3382</v>
      </c>
      <c r="H1975" s="78" t="s">
        <v>1100</v>
      </c>
      <c r="I1975" s="78"/>
      <c r="J1975" s="300">
        <v>200</v>
      </c>
      <c r="K1975" s="78"/>
      <c r="L1975" s="300">
        <v>1000</v>
      </c>
      <c r="M1975" s="72"/>
      <c r="O1975" s="78" t="s">
        <v>750</v>
      </c>
      <c r="P1975" s="72" t="s">
        <v>1374</v>
      </c>
      <c r="AA1975" s="195"/>
      <c r="AB1975" s="195"/>
      <c r="AC1975" s="195"/>
      <c r="AD1975" s="72"/>
      <c r="AE1975" s="316">
        <v>1</v>
      </c>
      <c r="AF1975" s="195"/>
      <c r="AG1975" s="195">
        <v>0</v>
      </c>
      <c r="AH1975" s="72"/>
      <c r="AR1975" s="53">
        <v>0.92449999999999999</v>
      </c>
      <c r="AT1975" s="77"/>
      <c r="AU1975" s="276">
        <v>2000</v>
      </c>
      <c r="AV1975" s="276"/>
      <c r="AW1975" s="276">
        <v>1849</v>
      </c>
      <c r="AX1975" s="95"/>
      <c r="AY1975" s="276"/>
      <c r="AZ1975" s="95"/>
      <c r="BB1975" s="80" t="s">
        <v>3412</v>
      </c>
      <c r="BC1975" s="270"/>
      <c r="BD1975" s="72">
        <v>50.786499999999997</v>
      </c>
      <c r="BE1975" s="72"/>
      <c r="BF1975" s="72">
        <v>0.75378900000000004</v>
      </c>
      <c r="BG1975" s="72"/>
      <c r="BH1975" s="72">
        <v>17.148700000000002</v>
      </c>
      <c r="BI1975" s="72"/>
      <c r="BJ1975" s="72">
        <v>5.9360799999999996</v>
      </c>
      <c r="BK1975" s="72"/>
      <c r="BL1975" s="72"/>
      <c r="BM1975" s="72"/>
      <c r="BN1975" s="72">
        <v>1.6017999999999999</v>
      </c>
      <c r="BO1975" s="72"/>
      <c r="BP1975" s="72">
        <v>0.28267100000000001</v>
      </c>
      <c r="BQ1975" s="72"/>
      <c r="BR1975" s="72">
        <v>0.94223599999999996</v>
      </c>
      <c r="BS1975" s="72"/>
      <c r="BT1975" s="72"/>
      <c r="BU1975" s="72"/>
      <c r="BV1975" s="72"/>
      <c r="BW1975" s="72"/>
      <c r="BX1975" s="72">
        <v>1.4133500000000001</v>
      </c>
      <c r="BY1975" s="72"/>
      <c r="BZ1975" s="72">
        <v>9.4694699999999994</v>
      </c>
      <c r="CA1975" s="72"/>
      <c r="CB1975" s="72">
        <v>4.8053999999999997</v>
      </c>
      <c r="CC1975" s="72"/>
      <c r="CD1975" s="72"/>
      <c r="CE1975" s="72"/>
      <c r="CF1975" s="72"/>
      <c r="CG1975" s="72"/>
      <c r="CH1975" s="72"/>
      <c r="CI1975" s="72"/>
      <c r="CJ1975" s="72"/>
      <c r="CK1975" s="72"/>
      <c r="CL1975" s="72"/>
      <c r="CM1975" s="72"/>
      <c r="CN1975" s="72"/>
      <c r="CO1975" s="72"/>
      <c r="CP1975" s="72"/>
      <c r="CQ1975" s="72"/>
      <c r="CR1975" s="72"/>
      <c r="CS1975" s="72"/>
      <c r="CT1975" s="72"/>
      <c r="CU1975" s="72"/>
      <c r="CV1975" s="72"/>
      <c r="CW1975" s="72"/>
      <c r="CX1975" s="72"/>
      <c r="CY1975" s="72"/>
      <c r="CZ1975" s="72"/>
      <c r="DA1975" s="72"/>
      <c r="DB1975" s="72"/>
      <c r="DC1975" s="72"/>
      <c r="DD1975" s="72"/>
      <c r="DE1975" s="72"/>
      <c r="DF1975" s="72"/>
      <c r="DG1975" s="72"/>
      <c r="DH1975" s="78">
        <f t="shared" si="917"/>
        <v>93.139995999999982</v>
      </c>
      <c r="DJ1975" s="96">
        <f t="shared" si="894"/>
        <v>6.8600040000000178</v>
      </c>
      <c r="DK1975" s="72"/>
      <c r="DL1975" s="51" t="s">
        <v>3341</v>
      </c>
      <c r="DO1975" s="358">
        <v>6.86</v>
      </c>
      <c r="DP1975" s="72"/>
      <c r="DQ1975" s="374"/>
      <c r="DR1975" s="72"/>
      <c r="DU1975" s="52"/>
      <c r="DX1975" s="75">
        <f t="shared" si="895"/>
        <v>54.527058386388603</v>
      </c>
      <c r="DY1975" s="51">
        <f t="shared" si="896"/>
        <v>0</v>
      </c>
      <c r="DZ1975" s="75">
        <f t="shared" si="897"/>
        <v>0.80930752885151525</v>
      </c>
      <c r="EA1975" s="51">
        <f t="shared" si="898"/>
        <v>0</v>
      </c>
      <c r="EB1975" s="75">
        <f t="shared" si="899"/>
        <v>18.411746549785128</v>
      </c>
      <c r="EC1975" s="51">
        <f t="shared" si="900"/>
        <v>0</v>
      </c>
      <c r="ED1975" s="75">
        <f t="shared" si="901"/>
        <v>1.719776754123975</v>
      </c>
      <c r="EE1975" s="51">
        <f t="shared" si="902"/>
        <v>0</v>
      </c>
      <c r="EF1975" s="75">
        <f t="shared" si="903"/>
        <v>0.30349045752589476</v>
      </c>
      <c r="EG1975" s="51">
        <f t="shared" si="904"/>
        <v>0</v>
      </c>
      <c r="EH1975" s="75">
        <f t="shared" si="905"/>
        <v>1.011634142651241</v>
      </c>
      <c r="EI1975" s="51">
        <f t="shared" si="906"/>
        <v>0</v>
      </c>
      <c r="EJ1975" s="75">
        <f t="shared" si="907"/>
        <v>1.5174469193664131</v>
      </c>
      <c r="EK1975" s="51">
        <f t="shared" si="908"/>
        <v>0</v>
      </c>
      <c r="EL1975" s="75">
        <f t="shared" si="909"/>
        <v>10.16692120107027</v>
      </c>
      <c r="EM1975" s="51">
        <f t="shared" si="910"/>
        <v>0</v>
      </c>
      <c r="EN1975" s="75">
        <f t="shared" si="911"/>
        <v>5.1593302623719248</v>
      </c>
      <c r="EO1975" s="51">
        <f t="shared" si="912"/>
        <v>0</v>
      </c>
      <c r="EP1975" s="75">
        <f t="shared" si="913"/>
        <v>0</v>
      </c>
      <c r="EQ1975" s="51" t="e">
        <f t="shared" si="914"/>
        <v>#DIV/0!</v>
      </c>
      <c r="ER1975" s="51">
        <f t="shared" si="915"/>
        <v>100</v>
      </c>
      <c r="ES1975" s="51">
        <f t="shared" si="916"/>
        <v>0</v>
      </c>
    </row>
    <row r="1976" spans="1:149" x14ac:dyDescent="0.45">
      <c r="A1976" s="78" t="s">
        <v>1508</v>
      </c>
      <c r="C1976" s="51" t="s">
        <v>3836</v>
      </c>
      <c r="D1976" s="51" t="s">
        <v>3837</v>
      </c>
      <c r="E1976" s="78" t="s">
        <v>637</v>
      </c>
      <c r="F1976" s="78" t="s">
        <v>1766</v>
      </c>
      <c r="G1976" s="72" t="s">
        <v>3382</v>
      </c>
      <c r="H1976" s="78" t="s">
        <v>1100</v>
      </c>
      <c r="I1976" s="78"/>
      <c r="J1976" s="300">
        <v>300</v>
      </c>
      <c r="K1976" s="78"/>
      <c r="L1976" s="300">
        <v>1000</v>
      </c>
      <c r="M1976" s="72"/>
      <c r="O1976" s="78" t="s">
        <v>750</v>
      </c>
      <c r="P1976" s="72" t="s">
        <v>1374</v>
      </c>
      <c r="AA1976" s="195"/>
      <c r="AB1976" s="195"/>
      <c r="AC1976" s="195"/>
      <c r="AD1976" s="72"/>
      <c r="AE1976" s="316">
        <v>1</v>
      </c>
      <c r="AF1976" s="195"/>
      <c r="AG1976" s="195">
        <v>0</v>
      </c>
      <c r="AH1976" s="72"/>
      <c r="AR1976" s="53">
        <v>0.94669999999999999</v>
      </c>
      <c r="AT1976" s="77"/>
      <c r="AU1976" s="276">
        <v>3000</v>
      </c>
      <c r="AV1976" s="276"/>
      <c r="AW1976" s="276">
        <v>2840.1</v>
      </c>
      <c r="AX1976" s="95"/>
      <c r="AY1976" s="276"/>
      <c r="AZ1976" s="95"/>
      <c r="BB1976" s="80" t="s">
        <v>3412</v>
      </c>
      <c r="BC1976" s="270"/>
      <c r="BD1976" s="72">
        <v>50.2194</v>
      </c>
      <c r="BE1976" s="72"/>
      <c r="BF1976" s="72">
        <v>0.74537200000000003</v>
      </c>
      <c r="BG1976" s="72"/>
      <c r="BH1976" s="72">
        <v>16.9572</v>
      </c>
      <c r="BI1976" s="72"/>
      <c r="BJ1976" s="72">
        <v>5.8697999999999997</v>
      </c>
      <c r="BK1976" s="72"/>
      <c r="BL1976" s="72"/>
      <c r="BM1976" s="72"/>
      <c r="BN1976" s="72">
        <v>1.5839099999999999</v>
      </c>
      <c r="BO1976" s="72"/>
      <c r="BP1976" s="72">
        <v>0.27951399999999998</v>
      </c>
      <c r="BQ1976" s="72"/>
      <c r="BR1976" s="72">
        <v>0.93171499999999996</v>
      </c>
      <c r="BS1976" s="72"/>
      <c r="BT1976" s="72"/>
      <c r="BU1976" s="72"/>
      <c r="BV1976" s="72"/>
      <c r="BW1976" s="72"/>
      <c r="BX1976" s="72">
        <v>1.39757</v>
      </c>
      <c r="BY1976" s="72"/>
      <c r="BZ1976" s="72">
        <v>9.3637300000000003</v>
      </c>
      <c r="CA1976" s="72"/>
      <c r="CB1976" s="72">
        <v>4.7517500000000004</v>
      </c>
      <c r="CC1976" s="72"/>
      <c r="CD1976" s="72"/>
      <c r="CE1976" s="72"/>
      <c r="CF1976" s="72"/>
      <c r="CG1976" s="72"/>
      <c r="CH1976" s="72"/>
      <c r="CI1976" s="72"/>
      <c r="CJ1976" s="72"/>
      <c r="CK1976" s="72"/>
      <c r="CL1976" s="72"/>
      <c r="CM1976" s="72"/>
      <c r="CN1976" s="72"/>
      <c r="CO1976" s="72"/>
      <c r="CP1976" s="72"/>
      <c r="CQ1976" s="72"/>
      <c r="CR1976" s="72"/>
      <c r="CS1976" s="72"/>
      <c r="CT1976" s="72"/>
      <c r="CU1976" s="72"/>
      <c r="CV1976" s="72"/>
      <c r="CW1976" s="72"/>
      <c r="CX1976" s="72"/>
      <c r="CY1976" s="72"/>
      <c r="CZ1976" s="72"/>
      <c r="DA1976" s="72"/>
      <c r="DB1976" s="72"/>
      <c r="DC1976" s="72"/>
      <c r="DD1976" s="72"/>
      <c r="DE1976" s="72"/>
      <c r="DF1976" s="72"/>
      <c r="DG1976" s="72"/>
      <c r="DH1976" s="78">
        <f t="shared" si="917"/>
        <v>92.099961000000022</v>
      </c>
      <c r="DJ1976" s="96">
        <f t="shared" si="894"/>
        <v>7.9000389999999783</v>
      </c>
      <c r="DK1976" s="72"/>
      <c r="DL1976" s="51" t="s">
        <v>3341</v>
      </c>
      <c r="DO1976" s="358">
        <v>7.9</v>
      </c>
      <c r="DP1976" s="72"/>
      <c r="DQ1976" s="374"/>
      <c r="DR1976" s="72"/>
      <c r="DU1976" s="52"/>
      <c r="DX1976" s="75">
        <f t="shared" si="895"/>
        <v>54.527058920252948</v>
      </c>
      <c r="DY1976" s="51">
        <f t="shared" si="896"/>
        <v>0</v>
      </c>
      <c r="DZ1976" s="75">
        <f t="shared" si="897"/>
        <v>0.80930761740496271</v>
      </c>
      <c r="EA1976" s="51">
        <f t="shared" si="898"/>
        <v>0</v>
      </c>
      <c r="EB1976" s="75">
        <f t="shared" si="899"/>
        <v>18.411734180864634</v>
      </c>
      <c r="EC1976" s="51">
        <f t="shared" si="900"/>
        <v>0</v>
      </c>
      <c r="ED1976" s="75">
        <f t="shared" si="901"/>
        <v>1.7197727152132014</v>
      </c>
      <c r="EE1976" s="51">
        <f t="shared" si="902"/>
        <v>0</v>
      </c>
      <c r="EF1976" s="75">
        <f t="shared" si="903"/>
        <v>0.30348981363846605</v>
      </c>
      <c r="EG1976" s="51">
        <f t="shared" si="904"/>
        <v>0</v>
      </c>
      <c r="EH1976" s="75">
        <f t="shared" si="905"/>
        <v>1.0116345217562033</v>
      </c>
      <c r="EI1976" s="51">
        <f t="shared" si="906"/>
        <v>0</v>
      </c>
      <c r="EJ1976" s="75">
        <f t="shared" si="907"/>
        <v>1.5174490681923303</v>
      </c>
      <c r="EK1976" s="51">
        <f t="shared" si="908"/>
        <v>0</v>
      </c>
      <c r="EL1976" s="75">
        <f t="shared" si="909"/>
        <v>10.166920700433302</v>
      </c>
      <c r="EM1976" s="51">
        <f t="shared" si="910"/>
        <v>0</v>
      </c>
      <c r="EN1976" s="75">
        <f t="shared" si="911"/>
        <v>5.1593398611754022</v>
      </c>
      <c r="EO1976" s="51">
        <f t="shared" si="912"/>
        <v>0</v>
      </c>
      <c r="EP1976" s="75">
        <f t="shared" si="913"/>
        <v>0</v>
      </c>
      <c r="EQ1976" s="51" t="e">
        <f t="shared" si="914"/>
        <v>#DIV/0!</v>
      </c>
      <c r="ER1976" s="51">
        <f t="shared" si="915"/>
        <v>100</v>
      </c>
      <c r="ES1976" s="51">
        <f t="shared" si="916"/>
        <v>0</v>
      </c>
    </row>
    <row r="1977" spans="1:149" x14ac:dyDescent="0.45">
      <c r="A1977" s="78" t="s">
        <v>1508</v>
      </c>
      <c r="C1977" s="51" t="s">
        <v>3836</v>
      </c>
      <c r="D1977" s="51" t="s">
        <v>3838</v>
      </c>
      <c r="E1977" s="78" t="s">
        <v>637</v>
      </c>
      <c r="F1977" s="78" t="s">
        <v>1766</v>
      </c>
      <c r="G1977" s="72" t="s">
        <v>3382</v>
      </c>
      <c r="H1977" s="78" t="s">
        <v>1100</v>
      </c>
      <c r="I1977" s="78"/>
      <c r="J1977" s="300">
        <v>25</v>
      </c>
      <c r="K1977" s="78"/>
      <c r="L1977" s="300">
        <v>1000</v>
      </c>
      <c r="M1977" s="72"/>
      <c r="O1977" s="78" t="s">
        <v>750</v>
      </c>
      <c r="P1977" s="72" t="s">
        <v>1374</v>
      </c>
      <c r="AA1977" s="195"/>
      <c r="AB1977" s="195"/>
      <c r="AC1977" s="195"/>
      <c r="AD1977" s="72"/>
      <c r="AE1977" s="316">
        <v>1</v>
      </c>
      <c r="AF1977" s="195"/>
      <c r="AG1977" s="195">
        <v>0</v>
      </c>
      <c r="AH1977" s="72"/>
      <c r="AR1977" s="53">
        <v>0.98080000000000001</v>
      </c>
      <c r="AT1977" s="77"/>
      <c r="AU1977" s="276">
        <v>250</v>
      </c>
      <c r="AV1977" s="276"/>
      <c r="AW1977" s="276">
        <v>245.2</v>
      </c>
      <c r="AX1977" s="95"/>
      <c r="AY1977" s="276"/>
      <c r="AZ1977" s="95"/>
      <c r="BB1977" s="80" t="s">
        <v>3412</v>
      </c>
      <c r="BC1977" s="270"/>
      <c r="BD1977" s="72">
        <v>54.5762</v>
      </c>
      <c r="BE1977" s="72"/>
      <c r="BF1977" s="72">
        <v>2.42211</v>
      </c>
      <c r="BG1977" s="72"/>
      <c r="BH1977" s="72">
        <v>14.1342</v>
      </c>
      <c r="BI1977" s="72"/>
      <c r="BJ1977" s="72">
        <v>6.7735300000000001</v>
      </c>
      <c r="BK1977" s="72"/>
      <c r="BL1977" s="72"/>
      <c r="BM1977" s="72"/>
      <c r="BN1977" s="72">
        <v>0.99610699999999996</v>
      </c>
      <c r="BO1977" s="72"/>
      <c r="BP1977" s="72">
        <v>0.91222400000000003</v>
      </c>
      <c r="BQ1977" s="72"/>
      <c r="BR1977" s="72">
        <v>0.95416500000000004</v>
      </c>
      <c r="BS1977" s="72"/>
      <c r="BT1977" s="72"/>
      <c r="BU1977" s="72"/>
      <c r="BV1977" s="72"/>
      <c r="BW1977" s="72"/>
      <c r="BX1977" s="72">
        <v>1.34212</v>
      </c>
      <c r="BY1977" s="72"/>
      <c r="BZ1977" s="72">
        <v>11.083</v>
      </c>
      <c r="CA1977" s="72"/>
      <c r="CB1977" s="72">
        <v>5.0644200000000001</v>
      </c>
      <c r="CC1977" s="72"/>
      <c r="CD1977" s="72">
        <v>4.1941300000000001E-2</v>
      </c>
      <c r="CE1977" s="72"/>
      <c r="CF1977" s="72"/>
      <c r="CG1977" s="72"/>
      <c r="CH1977" s="72"/>
      <c r="CI1977" s="72"/>
      <c r="CJ1977" s="72"/>
      <c r="CK1977" s="72"/>
      <c r="CL1977" s="72"/>
      <c r="CM1977" s="72"/>
      <c r="CN1977" s="72"/>
      <c r="CO1977" s="72"/>
      <c r="CP1977" s="72"/>
      <c r="CQ1977" s="72"/>
      <c r="CR1977" s="72"/>
      <c r="CS1977" s="72"/>
      <c r="CT1977" s="72"/>
      <c r="CU1977" s="72"/>
      <c r="CV1977" s="72"/>
      <c r="CW1977" s="72"/>
      <c r="CX1977" s="72"/>
      <c r="CY1977" s="72"/>
      <c r="CZ1977" s="72"/>
      <c r="DA1977" s="72"/>
      <c r="DB1977" s="72"/>
      <c r="DC1977" s="72"/>
      <c r="DD1977" s="72"/>
      <c r="DE1977" s="72"/>
      <c r="DF1977" s="72"/>
      <c r="DG1977" s="72"/>
      <c r="DH1977" s="78">
        <f t="shared" si="917"/>
        <v>98.300017299999979</v>
      </c>
      <c r="DJ1977" s="96">
        <f t="shared" si="894"/>
        <v>1.6999827000000209</v>
      </c>
      <c r="DK1977" s="72"/>
      <c r="DL1977" s="51" t="s">
        <v>3341</v>
      </c>
      <c r="DO1977" s="358">
        <v>1.7</v>
      </c>
      <c r="DP1977" s="72"/>
      <c r="DQ1977" s="374"/>
      <c r="DR1977" s="72"/>
      <c r="DU1977" s="52"/>
      <c r="DX1977" s="75">
        <f t="shared" si="895"/>
        <v>55.520030920686324</v>
      </c>
      <c r="DY1977" s="51">
        <f t="shared" si="896"/>
        <v>0</v>
      </c>
      <c r="DZ1977" s="75">
        <f t="shared" si="897"/>
        <v>2.4639975317684919</v>
      </c>
      <c r="EA1977" s="51">
        <f t="shared" si="898"/>
        <v>0</v>
      </c>
      <c r="EB1977" s="75">
        <f t="shared" si="899"/>
        <v>14.378634295520113</v>
      </c>
      <c r="EC1977" s="51">
        <f t="shared" si="900"/>
        <v>0</v>
      </c>
      <c r="ED1977" s="75">
        <f t="shared" si="901"/>
        <v>1.0133334940928849</v>
      </c>
      <c r="EE1977" s="51">
        <f t="shared" si="902"/>
        <v>0</v>
      </c>
      <c r="EF1977" s="75">
        <f t="shared" si="903"/>
        <v>0.92799983667958141</v>
      </c>
      <c r="EG1977" s="51">
        <f t="shared" si="904"/>
        <v>0</v>
      </c>
      <c r="EH1977" s="75">
        <f t="shared" si="905"/>
        <v>0.97066615673932366</v>
      </c>
      <c r="EI1977" s="51">
        <f t="shared" si="906"/>
        <v>0</v>
      </c>
      <c r="EJ1977" s="75">
        <f t="shared" si="907"/>
        <v>1.3653303802623036</v>
      </c>
      <c r="EK1977" s="51">
        <f t="shared" si="908"/>
        <v>0</v>
      </c>
      <c r="EL1977" s="75">
        <f t="shared" si="909"/>
        <v>11.274667395200961</v>
      </c>
      <c r="EM1977" s="51">
        <f t="shared" si="910"/>
        <v>0</v>
      </c>
      <c r="EN1977" s="75">
        <f t="shared" si="911"/>
        <v>5.1520031624653653</v>
      </c>
      <c r="EO1977" s="51">
        <f t="shared" si="912"/>
        <v>0</v>
      </c>
      <c r="EP1977" s="75">
        <f t="shared" si="913"/>
        <v>4.2666625247887932E-2</v>
      </c>
      <c r="EQ1977" s="51">
        <f t="shared" si="914"/>
        <v>0</v>
      </c>
      <c r="ER1977" s="51">
        <f t="shared" si="915"/>
        <v>100</v>
      </c>
      <c r="ES1977" s="51">
        <f t="shared" si="916"/>
        <v>0</v>
      </c>
    </row>
    <row r="1978" spans="1:149" x14ac:dyDescent="0.45">
      <c r="A1978" s="78" t="s">
        <v>1508</v>
      </c>
      <c r="C1978" s="51" t="s">
        <v>3836</v>
      </c>
      <c r="D1978" s="51" t="s">
        <v>3838</v>
      </c>
      <c r="E1978" s="78" t="s">
        <v>637</v>
      </c>
      <c r="F1978" s="78" t="s">
        <v>1766</v>
      </c>
      <c r="G1978" s="72" t="s">
        <v>3382</v>
      </c>
      <c r="H1978" s="78" t="s">
        <v>1100</v>
      </c>
      <c r="I1978" s="78"/>
      <c r="J1978" s="300">
        <v>50</v>
      </c>
      <c r="K1978" s="78"/>
      <c r="L1978" s="300">
        <v>1000</v>
      </c>
      <c r="M1978" s="72"/>
      <c r="O1978" s="78" t="s">
        <v>750</v>
      </c>
      <c r="P1978" s="72" t="s">
        <v>1374</v>
      </c>
      <c r="AA1978" s="195"/>
      <c r="AB1978" s="195"/>
      <c r="AC1978" s="195"/>
      <c r="AD1978" s="72"/>
      <c r="AE1978" s="316">
        <v>1</v>
      </c>
      <c r="AF1978" s="195"/>
      <c r="AG1978" s="195">
        <v>0</v>
      </c>
      <c r="AH1978" s="72"/>
      <c r="AR1978" s="53">
        <v>0.96430000000000005</v>
      </c>
      <c r="AT1978" s="77"/>
      <c r="AU1978" s="276">
        <v>500</v>
      </c>
      <c r="AV1978" s="276"/>
      <c r="AW1978" s="276">
        <v>482.15000000000003</v>
      </c>
      <c r="AX1978" s="95"/>
      <c r="AY1978" s="276"/>
      <c r="AZ1978" s="95"/>
      <c r="BB1978" s="80" t="s">
        <v>3412</v>
      </c>
      <c r="BC1978" s="270"/>
      <c r="BD1978" s="72">
        <v>53.787799999999997</v>
      </c>
      <c r="BE1978" s="72"/>
      <c r="BF1978" s="72">
        <v>2.3871199999999999</v>
      </c>
      <c r="BG1978" s="72"/>
      <c r="BH1978" s="72">
        <v>13.930099999999999</v>
      </c>
      <c r="BI1978" s="72"/>
      <c r="BJ1978" s="72">
        <v>6.6756799999999998</v>
      </c>
      <c r="BK1978" s="72"/>
      <c r="BL1978" s="72"/>
      <c r="BM1978" s="72"/>
      <c r="BN1978" s="72">
        <v>0.98171699999999995</v>
      </c>
      <c r="BO1978" s="72"/>
      <c r="BP1978" s="72">
        <v>0.89904600000000001</v>
      </c>
      <c r="BQ1978" s="72"/>
      <c r="BR1978" s="72">
        <v>0.94038200000000005</v>
      </c>
      <c r="BS1978" s="72"/>
      <c r="BT1978" s="72"/>
      <c r="BU1978" s="72"/>
      <c r="BV1978" s="72"/>
      <c r="BW1978" s="72"/>
      <c r="BX1978" s="72">
        <v>1.32273</v>
      </c>
      <c r="BY1978" s="72"/>
      <c r="BZ1978" s="72">
        <v>10.9229</v>
      </c>
      <c r="CA1978" s="72"/>
      <c r="CB1978" s="72">
        <v>4.9912599999999996</v>
      </c>
      <c r="CC1978" s="72"/>
      <c r="CD1978" s="72">
        <v>4.1335499999999997E-2</v>
      </c>
      <c r="CE1978" s="72"/>
      <c r="CF1978" s="72"/>
      <c r="CG1978" s="72"/>
      <c r="CH1978" s="72"/>
      <c r="CI1978" s="72"/>
      <c r="CJ1978" s="72"/>
      <c r="CK1978" s="72"/>
      <c r="CL1978" s="72"/>
      <c r="CM1978" s="72"/>
      <c r="CN1978" s="72"/>
      <c r="CO1978" s="72"/>
      <c r="CP1978" s="72"/>
      <c r="CQ1978" s="72"/>
      <c r="CR1978" s="72"/>
      <c r="CS1978" s="72"/>
      <c r="CT1978" s="72"/>
      <c r="CU1978" s="72"/>
      <c r="CV1978" s="72"/>
      <c r="CW1978" s="72"/>
      <c r="CX1978" s="72"/>
      <c r="CY1978" s="72"/>
      <c r="CZ1978" s="72"/>
      <c r="DA1978" s="72"/>
      <c r="DB1978" s="72"/>
      <c r="DC1978" s="72"/>
      <c r="DD1978" s="72"/>
      <c r="DE1978" s="72"/>
      <c r="DF1978" s="72"/>
      <c r="DG1978" s="72"/>
      <c r="DH1978" s="78">
        <f t="shared" si="917"/>
        <v>96.880070500000002</v>
      </c>
      <c r="DJ1978" s="96">
        <f t="shared" si="894"/>
        <v>3.1199294999999978</v>
      </c>
      <c r="DK1978" s="72"/>
      <c r="DL1978" s="51" t="s">
        <v>3341</v>
      </c>
      <c r="DO1978" s="358">
        <v>3.12</v>
      </c>
      <c r="DP1978" s="72"/>
      <c r="DQ1978" s="374"/>
      <c r="DR1978" s="72"/>
      <c r="DU1978" s="52"/>
      <c r="DX1978" s="75">
        <f t="shared" si="895"/>
        <v>55.519984370779326</v>
      </c>
      <c r="DY1978" s="51">
        <f t="shared" si="896"/>
        <v>0</v>
      </c>
      <c r="DZ1978" s="75">
        <f t="shared" si="897"/>
        <v>2.4639949038847981</v>
      </c>
      <c r="EA1978" s="51">
        <f t="shared" si="898"/>
        <v>0</v>
      </c>
      <c r="EB1978" s="75">
        <f t="shared" si="899"/>
        <v>14.378705473795044</v>
      </c>
      <c r="EC1978" s="51">
        <f t="shared" si="900"/>
        <v>0</v>
      </c>
      <c r="ED1978" s="75">
        <f t="shared" si="901"/>
        <v>1.0133322518587555</v>
      </c>
      <c r="EE1978" s="51">
        <f t="shared" si="902"/>
        <v>0</v>
      </c>
      <c r="EF1978" s="75">
        <f t="shared" si="903"/>
        <v>0.92799891180921457</v>
      </c>
      <c r="EG1978" s="51">
        <f t="shared" si="904"/>
        <v>0</v>
      </c>
      <c r="EH1978" s="75">
        <f t="shared" si="905"/>
        <v>0.97066609793600434</v>
      </c>
      <c r="EI1978" s="51">
        <f t="shared" si="906"/>
        <v>0</v>
      </c>
      <c r="EJ1978" s="75">
        <f t="shared" si="907"/>
        <v>1.3653272475684253</v>
      </c>
      <c r="EK1978" s="51">
        <f t="shared" si="908"/>
        <v>0</v>
      </c>
      <c r="EL1978" s="75">
        <f t="shared" si="909"/>
        <v>11.274661489846872</v>
      </c>
      <c r="EM1978" s="51">
        <f t="shared" si="910"/>
        <v>0</v>
      </c>
      <c r="EN1978" s="75">
        <f t="shared" si="911"/>
        <v>5.1519987281594712</v>
      </c>
      <c r="EO1978" s="51">
        <f t="shared" si="912"/>
        <v>0</v>
      </c>
      <c r="EP1978" s="75">
        <f t="shared" si="913"/>
        <v>4.2666670024770467E-2</v>
      </c>
      <c r="EQ1978" s="51">
        <f t="shared" si="914"/>
        <v>0</v>
      </c>
      <c r="ER1978" s="51">
        <f t="shared" si="915"/>
        <v>100</v>
      </c>
      <c r="ES1978" s="51">
        <f t="shared" si="916"/>
        <v>0</v>
      </c>
    </row>
    <row r="1979" spans="1:149" x14ac:dyDescent="0.45">
      <c r="A1979" s="78" t="s">
        <v>1508</v>
      </c>
      <c r="C1979" s="51" t="s">
        <v>3836</v>
      </c>
      <c r="D1979" s="51" t="s">
        <v>3838</v>
      </c>
      <c r="E1979" s="78" t="s">
        <v>637</v>
      </c>
      <c r="F1979" s="78" t="s">
        <v>1766</v>
      </c>
      <c r="G1979" s="72" t="s">
        <v>3382</v>
      </c>
      <c r="H1979" s="78" t="s">
        <v>1100</v>
      </c>
      <c r="I1979" s="78"/>
      <c r="J1979" s="300">
        <v>100</v>
      </c>
      <c r="K1979" s="78"/>
      <c r="L1979" s="300">
        <v>1000</v>
      </c>
      <c r="M1979" s="72"/>
      <c r="O1979" s="78" t="s">
        <v>750</v>
      </c>
      <c r="P1979" s="72" t="s">
        <v>1374</v>
      </c>
      <c r="AA1979" s="195"/>
      <c r="AB1979" s="195"/>
      <c r="AC1979" s="195"/>
      <c r="AD1979" s="72"/>
      <c r="AE1979" s="316">
        <v>1</v>
      </c>
      <c r="AF1979" s="195"/>
      <c r="AG1979" s="195">
        <v>0</v>
      </c>
      <c r="AH1979" s="72"/>
      <c r="AR1979" s="53">
        <v>0.93969999999999998</v>
      </c>
      <c r="AT1979" s="77"/>
      <c r="AU1979" s="276">
        <v>1000</v>
      </c>
      <c r="AV1979" s="276"/>
      <c r="AW1979" s="276">
        <v>939.69999999999993</v>
      </c>
      <c r="AX1979" s="95"/>
      <c r="AY1979" s="276"/>
      <c r="AZ1979" s="95"/>
      <c r="BB1979" s="80" t="s">
        <v>3412</v>
      </c>
      <c r="BC1979" s="270"/>
      <c r="BD1979" s="72">
        <v>53.032699999999998</v>
      </c>
      <c r="BE1979" s="72"/>
      <c r="BF1979" s="72">
        <v>2.3536100000000002</v>
      </c>
      <c r="BG1979" s="72"/>
      <c r="BH1979" s="72">
        <v>13.734500000000001</v>
      </c>
      <c r="BI1979" s="72"/>
      <c r="BJ1979" s="72">
        <v>6.5819599999999996</v>
      </c>
      <c r="BK1979" s="72"/>
      <c r="BL1979" s="72"/>
      <c r="BM1979" s="72"/>
      <c r="BN1979" s="72">
        <v>0.96793600000000002</v>
      </c>
      <c r="BO1979" s="72"/>
      <c r="BP1979" s="72">
        <v>0.88642600000000005</v>
      </c>
      <c r="BQ1979" s="72"/>
      <c r="BR1979" s="72">
        <v>0.92718100000000003</v>
      </c>
      <c r="BS1979" s="72"/>
      <c r="BT1979" s="72"/>
      <c r="BU1979" s="72"/>
      <c r="BV1979" s="72"/>
      <c r="BW1979" s="72"/>
      <c r="BX1979" s="72">
        <v>1.3041700000000001</v>
      </c>
      <c r="BY1979" s="72"/>
      <c r="BZ1979" s="72">
        <v>10.769600000000001</v>
      </c>
      <c r="CA1979" s="72"/>
      <c r="CB1979" s="72">
        <v>4.9211900000000002</v>
      </c>
      <c r="CC1979" s="72"/>
      <c r="CD1979" s="72">
        <v>4.0755199999999998E-2</v>
      </c>
      <c r="CE1979" s="72"/>
      <c r="CF1979" s="72"/>
      <c r="CG1979" s="72"/>
      <c r="CH1979" s="72"/>
      <c r="CI1979" s="72"/>
      <c r="CJ1979" s="72"/>
      <c r="CK1979" s="72"/>
      <c r="CL1979" s="72"/>
      <c r="CM1979" s="72"/>
      <c r="CN1979" s="72"/>
      <c r="CO1979" s="72"/>
      <c r="CP1979" s="72"/>
      <c r="CQ1979" s="72"/>
      <c r="CR1979" s="72"/>
      <c r="CS1979" s="72"/>
      <c r="CT1979" s="72"/>
      <c r="CU1979" s="72"/>
      <c r="CV1979" s="72"/>
      <c r="CW1979" s="72"/>
      <c r="CX1979" s="72"/>
      <c r="CY1979" s="72"/>
      <c r="CZ1979" s="72"/>
      <c r="DA1979" s="72"/>
      <c r="DB1979" s="72"/>
      <c r="DC1979" s="72"/>
      <c r="DD1979" s="72"/>
      <c r="DE1979" s="72"/>
      <c r="DF1979" s="72"/>
      <c r="DG1979" s="72"/>
      <c r="DH1979" s="78">
        <f t="shared" si="917"/>
        <v>95.520028199999999</v>
      </c>
      <c r="DJ1979" s="96">
        <f t="shared" si="894"/>
        <v>4.4799718000000013</v>
      </c>
      <c r="DK1979" s="72"/>
      <c r="DL1979" s="51" t="s">
        <v>3341</v>
      </c>
      <c r="DO1979" s="358">
        <v>4.4800000000000004</v>
      </c>
      <c r="DP1979" s="72"/>
      <c r="DQ1979" s="374"/>
      <c r="DR1979" s="72"/>
      <c r="DU1979" s="52"/>
      <c r="DX1979" s="75">
        <f t="shared" si="895"/>
        <v>55.519979421446607</v>
      </c>
      <c r="DY1979" s="51">
        <f t="shared" si="896"/>
        <v>0</v>
      </c>
      <c r="DZ1979" s="75">
        <f t="shared" si="897"/>
        <v>2.4639963412406112</v>
      </c>
      <c r="EA1979" s="51">
        <f t="shared" si="898"/>
        <v>0</v>
      </c>
      <c r="EB1979" s="75">
        <f t="shared" si="899"/>
        <v>14.378659909147725</v>
      </c>
      <c r="EC1979" s="51">
        <f t="shared" si="900"/>
        <v>0</v>
      </c>
      <c r="ED1979" s="75">
        <f t="shared" si="901"/>
        <v>1.0133330341709426</v>
      </c>
      <c r="EE1979" s="51">
        <f t="shared" si="902"/>
        <v>0</v>
      </c>
      <c r="EF1979" s="75">
        <f t="shared" si="903"/>
        <v>0.92800014479057713</v>
      </c>
      <c r="EG1979" s="51">
        <f t="shared" si="904"/>
        <v>0</v>
      </c>
      <c r="EH1979" s="75">
        <f t="shared" si="905"/>
        <v>0.9706665894807599</v>
      </c>
      <c r="EI1979" s="51">
        <f t="shared" si="906"/>
        <v>0</v>
      </c>
      <c r="EJ1979" s="75">
        <f t="shared" si="907"/>
        <v>1.3653366990944837</v>
      </c>
      <c r="EK1979" s="51">
        <f t="shared" si="908"/>
        <v>0</v>
      </c>
      <c r="EL1979" s="75">
        <f t="shared" si="909"/>
        <v>11.274703539084593</v>
      </c>
      <c r="EM1979" s="51">
        <f t="shared" si="910"/>
        <v>0</v>
      </c>
      <c r="EN1979" s="75">
        <f t="shared" si="911"/>
        <v>5.151998060235079</v>
      </c>
      <c r="EO1979" s="51">
        <f t="shared" si="912"/>
        <v>0</v>
      </c>
      <c r="EP1979" s="75">
        <f t="shared" si="913"/>
        <v>4.2666654070355477E-2</v>
      </c>
      <c r="EQ1979" s="51">
        <f t="shared" si="914"/>
        <v>0</v>
      </c>
      <c r="ER1979" s="51">
        <f t="shared" si="915"/>
        <v>100</v>
      </c>
      <c r="ES1979" s="51">
        <f t="shared" si="916"/>
        <v>0</v>
      </c>
    </row>
    <row r="1980" spans="1:149" x14ac:dyDescent="0.45">
      <c r="A1980" s="78" t="s">
        <v>1508</v>
      </c>
      <c r="C1980" s="51" t="s">
        <v>3836</v>
      </c>
      <c r="D1980" s="51" t="s">
        <v>3838</v>
      </c>
      <c r="E1980" s="78" t="s">
        <v>637</v>
      </c>
      <c r="F1980" s="78" t="s">
        <v>1766</v>
      </c>
      <c r="G1980" s="72" t="s">
        <v>3382</v>
      </c>
      <c r="H1980" s="78" t="s">
        <v>1100</v>
      </c>
      <c r="I1980" s="78"/>
      <c r="J1980" s="300">
        <v>150</v>
      </c>
      <c r="K1980" s="78"/>
      <c r="L1980" s="300">
        <v>1000</v>
      </c>
      <c r="M1980" s="72"/>
      <c r="O1980" s="78" t="s">
        <v>750</v>
      </c>
      <c r="P1980" s="72" t="s">
        <v>1374</v>
      </c>
      <c r="AA1980" s="195"/>
      <c r="AB1980" s="195"/>
      <c r="AC1980" s="195"/>
      <c r="AD1980" s="72"/>
      <c r="AE1980" s="316">
        <v>1</v>
      </c>
      <c r="AF1980" s="195"/>
      <c r="AG1980" s="195">
        <v>0</v>
      </c>
      <c r="AH1980" s="72"/>
      <c r="AR1980" s="53">
        <v>0.92669999999999997</v>
      </c>
      <c r="AT1980" s="77"/>
      <c r="AU1980" s="276">
        <v>1500</v>
      </c>
      <c r="AV1980" s="276"/>
      <c r="AW1980" s="276">
        <v>1390.05</v>
      </c>
      <c r="AX1980" s="95"/>
      <c r="AY1980" s="276"/>
      <c r="AZ1980" s="95"/>
      <c r="BB1980" s="80" t="s">
        <v>3412</v>
      </c>
      <c r="BC1980" s="270"/>
      <c r="BD1980" s="72">
        <v>52.227699999999999</v>
      </c>
      <c r="BE1980" s="72"/>
      <c r="BF1980" s="72">
        <v>2.3178800000000002</v>
      </c>
      <c r="BG1980" s="72"/>
      <c r="BH1980" s="72">
        <v>13.526</v>
      </c>
      <c r="BI1980" s="72"/>
      <c r="BJ1980" s="72">
        <v>6.4820500000000001</v>
      </c>
      <c r="BK1980" s="72"/>
      <c r="BL1980" s="72"/>
      <c r="BM1980" s="72"/>
      <c r="BN1980" s="72">
        <v>0.95324299999999995</v>
      </c>
      <c r="BO1980" s="72"/>
      <c r="BP1980" s="72">
        <v>0.87297000000000002</v>
      </c>
      <c r="BQ1980" s="72"/>
      <c r="BR1980" s="72">
        <v>0.91310599999999997</v>
      </c>
      <c r="BS1980" s="72"/>
      <c r="BT1980" s="72"/>
      <c r="BU1980" s="72"/>
      <c r="BV1980" s="72"/>
      <c r="BW1980" s="72"/>
      <c r="BX1980" s="72">
        <v>1.28437</v>
      </c>
      <c r="BY1980" s="72"/>
      <c r="BZ1980" s="72">
        <v>10.6061</v>
      </c>
      <c r="CA1980" s="72"/>
      <c r="CB1980" s="72">
        <v>4.8464900000000002</v>
      </c>
      <c r="CC1980" s="72"/>
      <c r="CD1980" s="72">
        <v>4.0136499999999999E-2</v>
      </c>
      <c r="CE1980" s="72"/>
      <c r="CF1980" s="72"/>
      <c r="CG1980" s="72"/>
      <c r="CH1980" s="72"/>
      <c r="CI1980" s="72"/>
      <c r="CJ1980" s="72"/>
      <c r="CK1980" s="72"/>
      <c r="CL1980" s="72"/>
      <c r="CM1980" s="72"/>
      <c r="CN1980" s="72"/>
      <c r="CO1980" s="72"/>
      <c r="CP1980" s="72"/>
      <c r="CQ1980" s="72"/>
      <c r="CR1980" s="72"/>
      <c r="CS1980" s="72"/>
      <c r="CT1980" s="72"/>
      <c r="CU1980" s="72"/>
      <c r="CV1980" s="72"/>
      <c r="CW1980" s="72"/>
      <c r="CX1980" s="72"/>
      <c r="CY1980" s="72"/>
      <c r="CZ1980" s="72"/>
      <c r="DA1980" s="72"/>
      <c r="DB1980" s="72"/>
      <c r="DC1980" s="72"/>
      <c r="DD1980" s="72"/>
      <c r="DE1980" s="72"/>
      <c r="DF1980" s="72"/>
      <c r="DG1980" s="72"/>
      <c r="DH1980" s="78">
        <f t="shared" si="917"/>
        <v>94.070045499999992</v>
      </c>
      <c r="DJ1980" s="96">
        <f t="shared" si="894"/>
        <v>5.929954500000008</v>
      </c>
      <c r="DK1980" s="72"/>
      <c r="DL1980" s="51" t="s">
        <v>3341</v>
      </c>
      <c r="DO1980" s="358">
        <v>5.93</v>
      </c>
      <c r="DP1980" s="72"/>
      <c r="DQ1980" s="374"/>
      <c r="DR1980" s="72"/>
      <c r="DU1980" s="52"/>
      <c r="DX1980" s="75">
        <f t="shared" si="895"/>
        <v>55.520011415323488</v>
      </c>
      <c r="DY1980" s="51">
        <f t="shared" si="896"/>
        <v>0</v>
      </c>
      <c r="DZ1980" s="75">
        <f t="shared" si="897"/>
        <v>2.4639937056265167</v>
      </c>
      <c r="EA1980" s="51">
        <f t="shared" si="898"/>
        <v>0</v>
      </c>
      <c r="EB1980" s="75">
        <f t="shared" si="899"/>
        <v>14.378647238987464</v>
      </c>
      <c r="EC1980" s="51">
        <f t="shared" si="900"/>
        <v>0</v>
      </c>
      <c r="ED1980" s="75">
        <f t="shared" si="901"/>
        <v>1.0133331975479911</v>
      </c>
      <c r="EE1980" s="51">
        <f t="shared" si="902"/>
        <v>0</v>
      </c>
      <c r="EF1980" s="75">
        <f t="shared" si="903"/>
        <v>0.92799997635804288</v>
      </c>
      <c r="EG1980" s="51">
        <f t="shared" si="904"/>
        <v>0</v>
      </c>
      <c r="EH1980" s="75">
        <f t="shared" si="905"/>
        <v>0.97066605543419238</v>
      </c>
      <c r="EI1980" s="51">
        <f t="shared" si="906"/>
        <v>0</v>
      </c>
      <c r="EJ1980" s="75">
        <f t="shared" si="907"/>
        <v>1.3653336651144705</v>
      </c>
      <c r="EK1980" s="51">
        <f t="shared" si="908"/>
        <v>0</v>
      </c>
      <c r="EL1980" s="75">
        <f t="shared" si="909"/>
        <v>11.27468360797168</v>
      </c>
      <c r="EM1980" s="51">
        <f t="shared" si="910"/>
        <v>0</v>
      </c>
      <c r="EN1980" s="75">
        <f t="shared" si="911"/>
        <v>5.1520013350052016</v>
      </c>
      <c r="EO1980" s="51">
        <f t="shared" si="912"/>
        <v>0</v>
      </c>
      <c r="EP1980" s="75">
        <f t="shared" si="913"/>
        <v>4.2666610594974147E-2</v>
      </c>
      <c r="EQ1980" s="51">
        <f t="shared" si="914"/>
        <v>0</v>
      </c>
      <c r="ER1980" s="51">
        <f t="shared" si="915"/>
        <v>100</v>
      </c>
      <c r="ES1980" s="51">
        <f t="shared" si="916"/>
        <v>0</v>
      </c>
    </row>
    <row r="1981" spans="1:149" x14ac:dyDescent="0.45">
      <c r="A1981" s="78" t="s">
        <v>1508</v>
      </c>
      <c r="C1981" s="51" t="s">
        <v>3836</v>
      </c>
      <c r="D1981" s="51" t="s">
        <v>3838</v>
      </c>
      <c r="E1981" s="78" t="s">
        <v>637</v>
      </c>
      <c r="F1981" s="78" t="s">
        <v>1766</v>
      </c>
      <c r="G1981" s="72" t="s">
        <v>3382</v>
      </c>
      <c r="H1981" s="78" t="s">
        <v>1100</v>
      </c>
      <c r="I1981" s="78"/>
      <c r="J1981" s="300">
        <v>200</v>
      </c>
      <c r="K1981" s="78"/>
      <c r="L1981" s="300">
        <v>1000</v>
      </c>
      <c r="M1981" s="72"/>
      <c r="O1981" s="78" t="s">
        <v>750</v>
      </c>
      <c r="P1981" s="72" t="s">
        <v>1374</v>
      </c>
      <c r="AA1981" s="195"/>
      <c r="AB1981" s="195"/>
      <c r="AC1981" s="195"/>
      <c r="AD1981" s="72"/>
      <c r="AE1981" s="316">
        <v>1</v>
      </c>
      <c r="AF1981" s="195"/>
      <c r="AG1981" s="195">
        <v>0</v>
      </c>
      <c r="AH1981" s="72"/>
      <c r="AR1981" s="53">
        <v>0.92449999999999999</v>
      </c>
      <c r="AT1981" s="77"/>
      <c r="AU1981" s="276">
        <v>2000</v>
      </c>
      <c r="AV1981" s="276"/>
      <c r="AW1981" s="276">
        <v>1849</v>
      </c>
      <c r="AX1981" s="95"/>
      <c r="AY1981" s="276"/>
      <c r="AZ1981" s="95"/>
      <c r="BB1981" s="80" t="s">
        <v>3412</v>
      </c>
      <c r="BC1981" s="270"/>
      <c r="BD1981" s="72">
        <v>51.461500000000001</v>
      </c>
      <c r="BE1981" s="72"/>
      <c r="BF1981" s="72">
        <v>2.2838799999999999</v>
      </c>
      <c r="BG1981" s="72"/>
      <c r="BH1981" s="72">
        <v>13.3276</v>
      </c>
      <c r="BI1981" s="72"/>
      <c r="BJ1981" s="72">
        <v>6.3869600000000002</v>
      </c>
      <c r="BK1981" s="72"/>
      <c r="BL1981" s="72"/>
      <c r="BM1981" s="72"/>
      <c r="BN1981" s="72">
        <v>0.93925899999999996</v>
      </c>
      <c r="BO1981" s="72"/>
      <c r="BP1981" s="72">
        <v>0.86016300000000001</v>
      </c>
      <c r="BQ1981" s="72"/>
      <c r="BR1981" s="72">
        <v>0.89971100000000004</v>
      </c>
      <c r="BS1981" s="72"/>
      <c r="BT1981" s="72"/>
      <c r="BU1981" s="72"/>
      <c r="BV1981" s="72"/>
      <c r="BW1981" s="72"/>
      <c r="BX1981" s="72">
        <v>1.26553</v>
      </c>
      <c r="BY1981" s="72"/>
      <c r="BZ1981" s="72">
        <v>10.4505</v>
      </c>
      <c r="CA1981" s="72"/>
      <c r="CB1981" s="72">
        <v>4.7753899999999998</v>
      </c>
      <c r="CC1981" s="72"/>
      <c r="CD1981" s="72">
        <v>3.9547699999999998E-2</v>
      </c>
      <c r="CE1981" s="72"/>
      <c r="CF1981" s="72"/>
      <c r="CG1981" s="72"/>
      <c r="CH1981" s="72"/>
      <c r="CI1981" s="72"/>
      <c r="CJ1981" s="72"/>
      <c r="CK1981" s="72"/>
      <c r="CL1981" s="72"/>
      <c r="CM1981" s="72"/>
      <c r="CN1981" s="72"/>
      <c r="CO1981" s="72"/>
      <c r="CP1981" s="72"/>
      <c r="CQ1981" s="72"/>
      <c r="CR1981" s="72"/>
      <c r="CS1981" s="72"/>
      <c r="CT1981" s="72"/>
      <c r="CU1981" s="72"/>
      <c r="CV1981" s="72"/>
      <c r="CW1981" s="72"/>
      <c r="CX1981" s="72"/>
      <c r="CY1981" s="72"/>
      <c r="CZ1981" s="72"/>
      <c r="DA1981" s="72"/>
      <c r="DB1981" s="72"/>
      <c r="DC1981" s="72"/>
      <c r="DD1981" s="72"/>
      <c r="DE1981" s="72"/>
      <c r="DF1981" s="72"/>
      <c r="DG1981" s="72"/>
      <c r="DH1981" s="78">
        <f t="shared" si="917"/>
        <v>92.690040700000011</v>
      </c>
      <c r="DJ1981" s="96">
        <f t="shared" si="894"/>
        <v>7.3099592999999885</v>
      </c>
      <c r="DK1981" s="72"/>
      <c r="DL1981" s="51" t="s">
        <v>3341</v>
      </c>
      <c r="DO1981" s="358">
        <v>7.31</v>
      </c>
      <c r="DP1981" s="72"/>
      <c r="DQ1981" s="374"/>
      <c r="DR1981" s="72"/>
      <c r="DU1981" s="52"/>
      <c r="DX1981" s="75">
        <f t="shared" si="895"/>
        <v>55.51998856766064</v>
      </c>
      <c r="DY1981" s="51">
        <f t="shared" si="896"/>
        <v>0</v>
      </c>
      <c r="DZ1981" s="75">
        <f t="shared" si="897"/>
        <v>2.4639971918795367</v>
      </c>
      <c r="EA1981" s="51">
        <f t="shared" si="898"/>
        <v>0</v>
      </c>
      <c r="EB1981" s="75">
        <f t="shared" si="899"/>
        <v>14.378675313279906</v>
      </c>
      <c r="EC1981" s="51">
        <f t="shared" si="900"/>
        <v>0</v>
      </c>
      <c r="ED1981" s="75">
        <f t="shared" si="901"/>
        <v>1.0133332480023389</v>
      </c>
      <c r="EE1981" s="51">
        <f t="shared" si="902"/>
        <v>0</v>
      </c>
      <c r="EF1981" s="75">
        <f t="shared" si="903"/>
        <v>0.92799937674425892</v>
      </c>
      <c r="EG1981" s="51">
        <f t="shared" si="904"/>
        <v>0</v>
      </c>
      <c r="EH1981" s="75">
        <f t="shared" si="905"/>
        <v>0.97066631237329903</v>
      </c>
      <c r="EI1981" s="51">
        <f t="shared" si="906"/>
        <v>0</v>
      </c>
      <c r="EJ1981" s="75">
        <f t="shared" si="907"/>
        <v>1.3653354669419191</v>
      </c>
      <c r="EK1981" s="51">
        <f t="shared" si="908"/>
        <v>0</v>
      </c>
      <c r="EL1981" s="75">
        <f t="shared" si="909"/>
        <v>11.274674086964771</v>
      </c>
      <c r="EM1981" s="51">
        <f t="shared" si="910"/>
        <v>0</v>
      </c>
      <c r="EN1981" s="75">
        <f t="shared" si="911"/>
        <v>5.1519990324052145</v>
      </c>
      <c r="EO1981" s="51">
        <f t="shared" si="912"/>
        <v>0</v>
      </c>
      <c r="EP1981" s="75">
        <f t="shared" si="913"/>
        <v>4.266661196967194E-2</v>
      </c>
      <c r="EQ1981" s="51">
        <f t="shared" si="914"/>
        <v>0</v>
      </c>
      <c r="ER1981" s="51">
        <f t="shared" si="915"/>
        <v>100</v>
      </c>
      <c r="ES1981" s="51">
        <f t="shared" si="916"/>
        <v>0</v>
      </c>
    </row>
    <row r="1982" spans="1:149" s="43" customFormat="1" ht="14.65" thickBot="1" x14ac:dyDescent="0.5">
      <c r="A1982" s="89" t="s">
        <v>1508</v>
      </c>
      <c r="B1982" s="86"/>
      <c r="C1982" s="43" t="s">
        <v>3836</v>
      </c>
      <c r="D1982" s="43" t="s">
        <v>3838</v>
      </c>
      <c r="E1982" s="89" t="s">
        <v>637</v>
      </c>
      <c r="F1982" s="89" t="s">
        <v>1766</v>
      </c>
      <c r="G1982" s="90" t="s">
        <v>3382</v>
      </c>
      <c r="H1982" s="89" t="s">
        <v>1100</v>
      </c>
      <c r="I1982" s="89"/>
      <c r="J1982" s="301">
        <v>300</v>
      </c>
      <c r="K1982" s="89"/>
      <c r="L1982" s="301">
        <v>1000</v>
      </c>
      <c r="M1982" s="90"/>
      <c r="O1982" s="89" t="s">
        <v>750</v>
      </c>
      <c r="P1982" s="90" t="s">
        <v>1374</v>
      </c>
      <c r="Q1982" s="123"/>
      <c r="R1982" s="123"/>
      <c r="S1982" s="134"/>
      <c r="AA1982" s="196"/>
      <c r="AB1982" s="196"/>
      <c r="AC1982" s="196"/>
      <c r="AD1982" s="90"/>
      <c r="AE1982" s="317">
        <v>1</v>
      </c>
      <c r="AF1982" s="196"/>
      <c r="AG1982" s="196">
        <v>0</v>
      </c>
      <c r="AH1982" s="90"/>
      <c r="AQ1982" s="86"/>
      <c r="AR1982" s="58">
        <v>0.94669999999999999</v>
      </c>
      <c r="AS1982" s="58"/>
      <c r="AT1982" s="91"/>
      <c r="AU1982" s="277">
        <v>3000</v>
      </c>
      <c r="AV1982" s="277"/>
      <c r="AW1982" s="277">
        <v>2840.1</v>
      </c>
      <c r="AX1982" s="259"/>
      <c r="AY1982" s="277"/>
      <c r="AZ1982" s="259"/>
      <c r="BA1982" s="86"/>
      <c r="BB1982" s="85" t="s">
        <v>3412</v>
      </c>
      <c r="BC1982" s="271"/>
      <c r="BD1982" s="90">
        <v>50.578699999999998</v>
      </c>
      <c r="BE1982" s="90"/>
      <c r="BF1982" s="90">
        <v>2.2446999999999999</v>
      </c>
      <c r="BG1982" s="90"/>
      <c r="BH1982" s="90">
        <v>13.099</v>
      </c>
      <c r="BI1982" s="90"/>
      <c r="BJ1982" s="90">
        <v>6.2774000000000001</v>
      </c>
      <c r="BK1982" s="90"/>
      <c r="BL1982" s="90"/>
      <c r="BM1982" s="90"/>
      <c r="BN1982" s="90">
        <v>0.92314700000000005</v>
      </c>
      <c r="BO1982" s="90"/>
      <c r="BP1982" s="90">
        <v>0.84540800000000005</v>
      </c>
      <c r="BQ1982" s="90"/>
      <c r="BR1982" s="90">
        <v>0.88427699999999998</v>
      </c>
      <c r="BS1982" s="90"/>
      <c r="BT1982" s="90"/>
      <c r="BU1982" s="90"/>
      <c r="BV1982" s="90"/>
      <c r="BW1982" s="90"/>
      <c r="BX1982" s="90">
        <v>1.2438199999999999</v>
      </c>
      <c r="BY1982" s="90"/>
      <c r="BZ1982" s="90">
        <v>10.2712</v>
      </c>
      <c r="CA1982" s="90"/>
      <c r="CB1982" s="90">
        <v>4.6934699999999996</v>
      </c>
      <c r="CC1982" s="90"/>
      <c r="CD1982" s="90">
        <v>3.8869300000000002E-2</v>
      </c>
      <c r="CE1982" s="90"/>
      <c r="CF1982" s="90"/>
      <c r="CG1982" s="90"/>
      <c r="CH1982" s="90"/>
      <c r="CI1982" s="90"/>
      <c r="CJ1982" s="90"/>
      <c r="CK1982" s="90"/>
      <c r="CL1982" s="90"/>
      <c r="CM1982" s="90"/>
      <c r="CN1982" s="90"/>
      <c r="CO1982" s="90"/>
      <c r="CP1982" s="90"/>
      <c r="CQ1982" s="90"/>
      <c r="CR1982" s="90"/>
      <c r="CS1982" s="90"/>
      <c r="CT1982" s="90"/>
      <c r="CU1982" s="90"/>
      <c r="CV1982" s="90"/>
      <c r="CW1982" s="90"/>
      <c r="CX1982" s="90"/>
      <c r="CY1982" s="90"/>
      <c r="CZ1982" s="90"/>
      <c r="DA1982" s="90"/>
      <c r="DB1982" s="90"/>
      <c r="DC1982" s="90"/>
      <c r="DD1982" s="90"/>
      <c r="DE1982" s="90"/>
      <c r="DF1982" s="90"/>
      <c r="DG1982" s="90"/>
      <c r="DH1982" s="89">
        <f t="shared" si="917"/>
        <v>91.099991299999999</v>
      </c>
      <c r="DJ1982" s="97">
        <f t="shared" si="894"/>
        <v>8.9000087000000008</v>
      </c>
      <c r="DK1982" s="90"/>
      <c r="DL1982" s="43" t="s">
        <v>3341</v>
      </c>
      <c r="DO1982" s="359">
        <v>8.9</v>
      </c>
      <c r="DP1982" s="90"/>
      <c r="DQ1982" s="375"/>
      <c r="DR1982" s="90"/>
      <c r="DS1982" s="308"/>
      <c r="DU1982" s="59"/>
      <c r="DW1982" s="86"/>
      <c r="DX1982" s="298">
        <f t="shared" si="895"/>
        <v>55.519983348231115</v>
      </c>
      <c r="DY1982" s="43">
        <f t="shared" si="896"/>
        <v>0</v>
      </c>
      <c r="DZ1982" s="298">
        <f t="shared" si="897"/>
        <v>2.4639958445308872</v>
      </c>
      <c r="EA1982" s="43">
        <f t="shared" si="898"/>
        <v>0</v>
      </c>
      <c r="EB1982" s="298">
        <f t="shared" si="899"/>
        <v>14.378706093246358</v>
      </c>
      <c r="EC1982" s="43">
        <f t="shared" si="900"/>
        <v>0</v>
      </c>
      <c r="ED1982" s="298">
        <f t="shared" si="901"/>
        <v>1.0133337960044351</v>
      </c>
      <c r="EE1982" s="43">
        <f t="shared" si="902"/>
        <v>0</v>
      </c>
      <c r="EF1982" s="298">
        <f t="shared" si="903"/>
        <v>0.92800008862349914</v>
      </c>
      <c r="EG1982" s="43">
        <f t="shared" si="904"/>
        <v>0</v>
      </c>
      <c r="EH1982" s="298">
        <f t="shared" si="905"/>
        <v>0.97066639346649419</v>
      </c>
      <c r="EI1982" s="43">
        <f t="shared" si="906"/>
        <v>0</v>
      </c>
      <c r="EJ1982" s="298">
        <f t="shared" si="907"/>
        <v>1.3653349273151907</v>
      </c>
      <c r="EK1982" s="43">
        <f t="shared" si="908"/>
        <v>0</v>
      </c>
      <c r="EL1982" s="298">
        <f t="shared" si="909"/>
        <v>11.274644325899075</v>
      </c>
      <c r="EM1982" s="43">
        <f t="shared" si="910"/>
        <v>0</v>
      </c>
      <c r="EN1982" s="298">
        <f t="shared" si="911"/>
        <v>5.1519982966233275</v>
      </c>
      <c r="EO1982" s="43">
        <f t="shared" si="912"/>
        <v>0</v>
      </c>
      <c r="EP1982" s="298">
        <f t="shared" si="913"/>
        <v>4.266663415147879E-2</v>
      </c>
      <c r="EQ1982" s="43">
        <f t="shared" si="914"/>
        <v>0</v>
      </c>
      <c r="ER1982" s="43">
        <f t="shared" si="915"/>
        <v>100</v>
      </c>
      <c r="ES1982" s="43">
        <f t="shared" si="916"/>
        <v>0</v>
      </c>
    </row>
    <row r="1983" spans="1:149" x14ac:dyDescent="0.45">
      <c r="A1983" s="78" t="s">
        <v>1509</v>
      </c>
      <c r="B1983" s="182" t="s">
        <v>3582</v>
      </c>
      <c r="C1983" s="51" t="s">
        <v>3644</v>
      </c>
      <c r="D1983" s="51" t="s">
        <v>3839</v>
      </c>
      <c r="E1983" s="78" t="s">
        <v>637</v>
      </c>
      <c r="F1983" s="78" t="s">
        <v>2719</v>
      </c>
      <c r="G1983" s="72" t="s">
        <v>3382</v>
      </c>
      <c r="H1983" s="78" t="s">
        <v>1100</v>
      </c>
      <c r="I1983" s="78"/>
      <c r="J1983" s="300">
        <v>100</v>
      </c>
      <c r="K1983" s="78">
        <v>0</v>
      </c>
      <c r="L1983" s="300">
        <v>1200</v>
      </c>
      <c r="M1983" s="72">
        <v>10</v>
      </c>
      <c r="O1983" s="78"/>
      <c r="P1983" s="72" t="s">
        <v>1374</v>
      </c>
      <c r="AA1983" s="195"/>
      <c r="AB1983" s="195"/>
      <c r="AC1983" s="195"/>
      <c r="AD1983" s="72"/>
      <c r="AE1983" s="316">
        <v>0.82759000000000005</v>
      </c>
      <c r="AF1983" s="195"/>
      <c r="AG1983" s="195">
        <v>0.17241000000000001</v>
      </c>
      <c r="AH1983" s="72"/>
      <c r="AQ1983" s="174" t="s">
        <v>824</v>
      </c>
      <c r="AR1983" s="53">
        <v>0.99009999999999998</v>
      </c>
      <c r="AS1983" s="53">
        <v>1.26</v>
      </c>
      <c r="AT1983" s="77"/>
      <c r="AU1983" s="276">
        <v>827.59</v>
      </c>
      <c r="AV1983" s="276">
        <v>172.40999999999994</v>
      </c>
      <c r="AW1983" s="276">
        <v>819.39685900000006</v>
      </c>
      <c r="AX1983" s="95">
        <v>17.607447989979047</v>
      </c>
      <c r="AY1983" s="276">
        <v>217.23659999999992</v>
      </c>
      <c r="AZ1983" s="95">
        <v>4.8575580480093068</v>
      </c>
      <c r="BB1983" s="80" t="s">
        <v>3412</v>
      </c>
      <c r="BC1983" s="270"/>
      <c r="BD1983" s="72">
        <v>70.560599999999994</v>
      </c>
      <c r="BE1983" s="72"/>
      <c r="BF1983" s="72">
        <v>0.34026200000000001</v>
      </c>
      <c r="BG1983" s="72"/>
      <c r="BH1983" s="72">
        <v>13.7174</v>
      </c>
      <c r="BI1983" s="72"/>
      <c r="BJ1983" s="72">
        <v>0.55414099999999999</v>
      </c>
      <c r="BK1983" s="72"/>
      <c r="BL1983" s="72"/>
      <c r="BM1983" s="72"/>
      <c r="BN1983" s="72">
        <v>1.48743</v>
      </c>
      <c r="BO1983" s="72"/>
      <c r="BP1983" s="72">
        <v>3.8887100000000001E-2</v>
      </c>
      <c r="BQ1983" s="72"/>
      <c r="BR1983" s="72">
        <v>0.631915</v>
      </c>
      <c r="BS1983" s="72"/>
      <c r="BT1983" s="72"/>
      <c r="BU1983" s="72"/>
      <c r="BV1983" s="72"/>
      <c r="BW1983" s="72"/>
      <c r="BX1983" s="72">
        <v>1.67215</v>
      </c>
      <c r="BY1983" s="72"/>
      <c r="BZ1983" s="72">
        <v>3.0817999999999999</v>
      </c>
      <c r="CA1983" s="72"/>
      <c r="CB1983" s="72">
        <v>4.2484200000000003</v>
      </c>
      <c r="CC1983" s="72"/>
      <c r="CD1983" s="72">
        <v>0.10693999999999999</v>
      </c>
      <c r="CE1983" s="72"/>
      <c r="CF1983" s="72"/>
      <c r="CG1983" s="72"/>
      <c r="CH1983" s="72"/>
      <c r="CI1983" s="72"/>
      <c r="CJ1983" s="72"/>
      <c r="CK1983" s="72"/>
      <c r="CL1983" s="72"/>
      <c r="CM1983" s="72"/>
      <c r="CN1983" s="72"/>
      <c r="CO1983" s="72"/>
      <c r="CP1983" s="72"/>
      <c r="CQ1983" s="72"/>
      <c r="CR1983" s="72"/>
      <c r="CS1983" s="72"/>
      <c r="CT1983" s="72"/>
      <c r="CU1983" s="72"/>
      <c r="CV1983" s="72"/>
      <c r="CW1983" s="72"/>
      <c r="CX1983" s="72"/>
      <c r="CY1983" s="72"/>
      <c r="CZ1983" s="72"/>
      <c r="DA1983" s="72"/>
      <c r="DB1983" s="72"/>
      <c r="DC1983" s="72"/>
      <c r="DD1983" s="72"/>
      <c r="DE1983" s="72"/>
      <c r="DF1983" s="72"/>
      <c r="DG1983" s="72"/>
      <c r="DH1983" s="78">
        <f t="shared" si="917"/>
        <v>96.439945099999989</v>
      </c>
      <c r="DJ1983" s="96">
        <f t="shared" si="894"/>
        <v>3.5600549000000115</v>
      </c>
      <c r="DK1983" s="72"/>
      <c r="DL1983" s="51" t="s">
        <v>3340</v>
      </c>
      <c r="DO1983" s="358">
        <v>3.33</v>
      </c>
      <c r="DP1983" s="72"/>
      <c r="DQ1983" s="374">
        <v>0.23</v>
      </c>
      <c r="DR1983" s="72"/>
      <c r="DU1983" s="52"/>
      <c r="DX1983" s="75">
        <f t="shared" si="895"/>
        <v>73.165325764997775</v>
      </c>
      <c r="DY1983" s="51">
        <f t="shared" si="896"/>
        <v>0</v>
      </c>
      <c r="DZ1983" s="75">
        <f t="shared" si="897"/>
        <v>0.35282268114854004</v>
      </c>
      <c r="EA1983" s="51">
        <f t="shared" si="898"/>
        <v>0</v>
      </c>
      <c r="EB1983" s="75">
        <f t="shared" si="899"/>
        <v>14.223774169278327</v>
      </c>
      <c r="EC1983" s="51">
        <f t="shared" si="900"/>
        <v>0</v>
      </c>
      <c r="ED1983" s="75">
        <f t="shared" si="901"/>
        <v>1.5423380824798918</v>
      </c>
      <c r="EE1983" s="51">
        <f t="shared" si="902"/>
        <v>0</v>
      </c>
      <c r="EF1983" s="75">
        <f t="shared" si="903"/>
        <v>4.0322606944329341E-2</v>
      </c>
      <c r="EG1983" s="51">
        <f t="shared" si="904"/>
        <v>0</v>
      </c>
      <c r="EH1983" s="75">
        <f t="shared" si="905"/>
        <v>0.65524197400232664</v>
      </c>
      <c r="EI1983" s="51">
        <f t="shared" si="906"/>
        <v>0</v>
      </c>
      <c r="EJ1983" s="75">
        <f t="shared" si="907"/>
        <v>1.7338769721054106</v>
      </c>
      <c r="EK1983" s="51">
        <f t="shared" si="908"/>
        <v>0</v>
      </c>
      <c r="EL1983" s="75">
        <f t="shared" si="909"/>
        <v>3.195563826591187</v>
      </c>
      <c r="EM1983" s="51">
        <f t="shared" si="910"/>
        <v>0</v>
      </c>
      <c r="EN1983" s="75">
        <f t="shared" si="911"/>
        <v>4.4052492933242045</v>
      </c>
      <c r="EO1983" s="51">
        <f t="shared" si="912"/>
        <v>0</v>
      </c>
      <c r="EP1983" s="75">
        <f t="shared" si="913"/>
        <v>0.11088766163140423</v>
      </c>
      <c r="EQ1983" s="51">
        <f t="shared" si="914"/>
        <v>0</v>
      </c>
      <c r="ER1983" s="51">
        <f t="shared" si="915"/>
        <v>100</v>
      </c>
      <c r="ES1983" s="51">
        <f t="shared" si="916"/>
        <v>0</v>
      </c>
    </row>
    <row r="1984" spans="1:149" x14ac:dyDescent="0.45">
      <c r="A1984" s="78" t="s">
        <v>1509</v>
      </c>
      <c r="C1984" s="51" t="s">
        <v>3644</v>
      </c>
      <c r="D1984" s="51" t="s">
        <v>3839</v>
      </c>
      <c r="E1984" s="78" t="s">
        <v>637</v>
      </c>
      <c r="F1984" s="78" t="s">
        <v>2720</v>
      </c>
      <c r="G1984" s="72" t="s">
        <v>3382</v>
      </c>
      <c r="H1984" s="78" t="s">
        <v>1100</v>
      </c>
      <c r="I1984" s="78"/>
      <c r="J1984" s="300">
        <v>100</v>
      </c>
      <c r="K1984" s="78">
        <v>0</v>
      </c>
      <c r="L1984" s="300">
        <v>1200</v>
      </c>
      <c r="M1984" s="72">
        <v>10</v>
      </c>
      <c r="O1984" s="78"/>
      <c r="P1984" s="72" t="s">
        <v>1374</v>
      </c>
      <c r="AA1984" s="195"/>
      <c r="AB1984" s="195"/>
      <c r="AC1984" s="195"/>
      <c r="AD1984" s="72"/>
      <c r="AE1984" s="316">
        <v>0.80221100000000001</v>
      </c>
      <c r="AF1984" s="195"/>
      <c r="AG1984" s="195">
        <v>0.19778899999999999</v>
      </c>
      <c r="AH1984" s="72"/>
      <c r="AQ1984" s="174" t="s">
        <v>824</v>
      </c>
      <c r="AR1984" s="53">
        <v>0.99009999999999998</v>
      </c>
      <c r="AS1984" s="53">
        <v>1.26</v>
      </c>
      <c r="AT1984" s="77"/>
      <c r="AU1984" s="276">
        <v>802.21100000000001</v>
      </c>
      <c r="AV1984" s="276">
        <v>197.78899999999999</v>
      </c>
      <c r="AW1984" s="276">
        <v>794.26911110000003</v>
      </c>
      <c r="AX1984" s="95">
        <v>17.067495329195715</v>
      </c>
      <c r="AY1984" s="276">
        <v>249.21413999999999</v>
      </c>
      <c r="AZ1984" s="95">
        <v>5.572597579941494</v>
      </c>
      <c r="BB1984" s="80" t="s">
        <v>3412</v>
      </c>
      <c r="BC1984" s="270"/>
      <c r="BD1984" s="72">
        <v>70.567999999999998</v>
      </c>
      <c r="BE1984" s="72"/>
      <c r="BF1984" s="72">
        <v>0.34029700000000002</v>
      </c>
      <c r="BG1984" s="72"/>
      <c r="BH1984" s="72">
        <v>13.7188</v>
      </c>
      <c r="BI1984" s="72"/>
      <c r="BJ1984" s="72">
        <v>0.554199</v>
      </c>
      <c r="BK1984" s="72"/>
      <c r="BL1984" s="72"/>
      <c r="BM1984" s="72"/>
      <c r="BN1984" s="72">
        <v>1.48759</v>
      </c>
      <c r="BO1984" s="72"/>
      <c r="BP1984" s="72">
        <v>3.8891099999999998E-2</v>
      </c>
      <c r="BQ1984" s="72"/>
      <c r="BR1984" s="72">
        <v>0.63198100000000001</v>
      </c>
      <c r="BS1984" s="72"/>
      <c r="BT1984" s="72"/>
      <c r="BU1984" s="72"/>
      <c r="BV1984" s="72"/>
      <c r="BW1984" s="72"/>
      <c r="BX1984" s="72">
        <v>1.67232</v>
      </c>
      <c r="BY1984" s="72"/>
      <c r="BZ1984" s="72">
        <v>3.0821200000000002</v>
      </c>
      <c r="CA1984" s="72"/>
      <c r="CB1984" s="72">
        <v>4.2488599999999996</v>
      </c>
      <c r="CC1984" s="72"/>
      <c r="CD1984" s="72">
        <v>0.106951</v>
      </c>
      <c r="CE1984" s="72"/>
      <c r="CF1984" s="72"/>
      <c r="CG1984" s="72"/>
      <c r="CH1984" s="72"/>
      <c r="CI1984" s="72"/>
      <c r="CJ1984" s="72"/>
      <c r="CK1984" s="72"/>
      <c r="CL1984" s="72"/>
      <c r="CM1984" s="72"/>
      <c r="CN1984" s="72"/>
      <c r="CO1984" s="72"/>
      <c r="CP1984" s="72"/>
      <c r="CQ1984" s="72"/>
      <c r="CR1984" s="72"/>
      <c r="CS1984" s="72"/>
      <c r="CT1984" s="72"/>
      <c r="CU1984" s="72"/>
      <c r="CV1984" s="72"/>
      <c r="CW1984" s="72"/>
      <c r="CX1984" s="72"/>
      <c r="CY1984" s="72"/>
      <c r="CZ1984" s="72"/>
      <c r="DA1984" s="72"/>
      <c r="DB1984" s="72"/>
      <c r="DC1984" s="72"/>
      <c r="DD1984" s="72"/>
      <c r="DE1984" s="72"/>
      <c r="DF1984" s="72"/>
      <c r="DG1984" s="72"/>
      <c r="DH1984" s="78">
        <f t="shared" si="917"/>
        <v>96.450009099999988</v>
      </c>
      <c r="DJ1984" s="96">
        <f t="shared" si="894"/>
        <v>3.5499909000000116</v>
      </c>
      <c r="DK1984" s="72"/>
      <c r="DL1984" s="51" t="s">
        <v>3340</v>
      </c>
      <c r="DO1984" s="358">
        <v>3.36</v>
      </c>
      <c r="DP1984" s="72"/>
      <c r="DQ1984" s="374">
        <v>0.19</v>
      </c>
      <c r="DR1984" s="72"/>
      <c r="DU1984" s="52"/>
      <c r="DX1984" s="75">
        <f t="shared" si="895"/>
        <v>73.165363755263769</v>
      </c>
      <c r="DY1984" s="51">
        <f t="shared" si="896"/>
        <v>0</v>
      </c>
      <c r="DZ1984" s="75">
        <f t="shared" si="897"/>
        <v>0.35282215437344117</v>
      </c>
      <c r="EA1984" s="51">
        <f t="shared" si="898"/>
        <v>0</v>
      </c>
      <c r="EB1984" s="75">
        <f t="shared" si="899"/>
        <v>14.22374152995285</v>
      </c>
      <c r="EC1984" s="51">
        <f t="shared" si="900"/>
        <v>0</v>
      </c>
      <c r="ED1984" s="75">
        <f t="shared" si="901"/>
        <v>1.5423430374772251</v>
      </c>
      <c r="EE1984" s="51">
        <f t="shared" si="902"/>
        <v>0</v>
      </c>
      <c r="EF1984" s="75">
        <f t="shared" si="903"/>
        <v>4.0322546739915241E-2</v>
      </c>
      <c r="EG1984" s="51">
        <f t="shared" si="904"/>
        <v>0</v>
      </c>
      <c r="EH1984" s="75">
        <f t="shared" si="905"/>
        <v>0.65524203252770885</v>
      </c>
      <c r="EI1984" s="51">
        <f t="shared" si="906"/>
        <v>0</v>
      </c>
      <c r="EJ1984" s="75">
        <f t="shared" si="907"/>
        <v>1.7338723091940074</v>
      </c>
      <c r="EK1984" s="51">
        <f t="shared" si="908"/>
        <v>0</v>
      </c>
      <c r="EL1984" s="75">
        <f t="shared" si="909"/>
        <v>3.1955621661004083</v>
      </c>
      <c r="EM1984" s="51">
        <f t="shared" si="910"/>
        <v>0</v>
      </c>
      <c r="EN1984" s="75">
        <f t="shared" si="911"/>
        <v>4.4052458259436289</v>
      </c>
      <c r="EO1984" s="51">
        <f t="shared" si="912"/>
        <v>0</v>
      </c>
      <c r="EP1984" s="75">
        <f t="shared" si="913"/>
        <v>0.11088749601787236</v>
      </c>
      <c r="EQ1984" s="51">
        <f t="shared" si="914"/>
        <v>0</v>
      </c>
      <c r="ER1984" s="51">
        <f t="shared" si="915"/>
        <v>100</v>
      </c>
      <c r="ES1984" s="51">
        <f t="shared" si="916"/>
        <v>0</v>
      </c>
    </row>
    <row r="1985" spans="1:149" x14ac:dyDescent="0.45">
      <c r="A1985" s="78" t="s">
        <v>1509</v>
      </c>
      <c r="C1985" s="51" t="s">
        <v>3644</v>
      </c>
      <c r="D1985" s="51" t="s">
        <v>3839</v>
      </c>
      <c r="E1985" s="78" t="s">
        <v>637</v>
      </c>
      <c r="F1985" s="78" t="s">
        <v>2721</v>
      </c>
      <c r="G1985" s="72" t="s">
        <v>3382</v>
      </c>
      <c r="H1985" s="78" t="s">
        <v>1100</v>
      </c>
      <c r="I1985" s="78"/>
      <c r="J1985" s="300">
        <v>100</v>
      </c>
      <c r="K1985" s="78">
        <v>0</v>
      </c>
      <c r="L1985" s="300">
        <v>1200</v>
      </c>
      <c r="M1985" s="72">
        <v>10</v>
      </c>
      <c r="O1985" s="78"/>
      <c r="P1985" s="72" t="s">
        <v>1374</v>
      </c>
      <c r="AA1985" s="195"/>
      <c r="AB1985" s="195"/>
      <c r="AC1985" s="195"/>
      <c r="AD1985" s="72"/>
      <c r="AE1985" s="316">
        <v>0.396009</v>
      </c>
      <c r="AF1985" s="195"/>
      <c r="AG1985" s="195">
        <v>0.60399099999999994</v>
      </c>
      <c r="AH1985" s="72"/>
      <c r="AQ1985" s="174" t="s">
        <v>824</v>
      </c>
      <c r="AR1985" s="53">
        <v>0.99650000000000005</v>
      </c>
      <c r="AS1985" s="53">
        <v>1.2509999999999999</v>
      </c>
      <c r="AT1985" s="77"/>
      <c r="AU1985" s="276">
        <v>396.00900000000001</v>
      </c>
      <c r="AV1985" s="276">
        <v>603.99099999999999</v>
      </c>
      <c r="AW1985" s="276">
        <v>394.62296850000001</v>
      </c>
      <c r="AX1985" s="95">
        <v>8.4954106136959417</v>
      </c>
      <c r="AY1985" s="276">
        <v>755.59274099999993</v>
      </c>
      <c r="AZ1985" s="95">
        <v>16.895567321813921</v>
      </c>
      <c r="BB1985" s="80" t="s">
        <v>3412</v>
      </c>
      <c r="BC1985" s="270"/>
      <c r="BD1985" s="72">
        <v>71.182500000000005</v>
      </c>
      <c r="BE1985" s="72"/>
      <c r="BF1985" s="72">
        <v>0.34326099999999998</v>
      </c>
      <c r="BG1985" s="72"/>
      <c r="BH1985" s="72">
        <v>13.8383</v>
      </c>
      <c r="BI1985" s="72"/>
      <c r="BJ1985" s="72">
        <v>0.55902499999999999</v>
      </c>
      <c r="BK1985" s="72"/>
      <c r="BL1985" s="72"/>
      <c r="BM1985" s="72"/>
      <c r="BN1985" s="72">
        <v>1.50054</v>
      </c>
      <c r="BO1985" s="72"/>
      <c r="BP1985" s="72">
        <v>3.9229800000000002E-2</v>
      </c>
      <c r="BQ1985" s="72"/>
      <c r="BR1985" s="72">
        <v>0.63748499999999997</v>
      </c>
      <c r="BS1985" s="72"/>
      <c r="BT1985" s="72"/>
      <c r="BU1985" s="72"/>
      <c r="BV1985" s="72"/>
      <c r="BW1985" s="72"/>
      <c r="BX1985" s="72">
        <v>1.6868799999999999</v>
      </c>
      <c r="BY1985" s="72"/>
      <c r="BZ1985" s="72">
        <v>3.1089600000000002</v>
      </c>
      <c r="CA1985" s="72"/>
      <c r="CB1985" s="72">
        <v>4.2858599999999996</v>
      </c>
      <c r="CC1985" s="72"/>
      <c r="CD1985" s="72">
        <v>0.10788200000000001</v>
      </c>
      <c r="CE1985" s="72"/>
      <c r="CF1985" s="72"/>
      <c r="CG1985" s="72"/>
      <c r="CH1985" s="72"/>
      <c r="CI1985" s="72"/>
      <c r="CJ1985" s="72"/>
      <c r="CK1985" s="72"/>
      <c r="CL1985" s="72"/>
      <c r="CM1985" s="72"/>
      <c r="CN1985" s="72"/>
      <c r="CO1985" s="72"/>
      <c r="CP1985" s="72"/>
      <c r="CQ1985" s="72"/>
      <c r="CR1985" s="72"/>
      <c r="CS1985" s="72"/>
      <c r="CT1985" s="72"/>
      <c r="CU1985" s="72"/>
      <c r="CV1985" s="72"/>
      <c r="CW1985" s="72"/>
      <c r="CX1985" s="72"/>
      <c r="CY1985" s="72"/>
      <c r="CZ1985" s="72"/>
      <c r="DA1985" s="72"/>
      <c r="DB1985" s="72"/>
      <c r="DC1985" s="72"/>
      <c r="DD1985" s="72"/>
      <c r="DE1985" s="72"/>
      <c r="DF1985" s="72"/>
      <c r="DG1985" s="72"/>
      <c r="DH1985" s="78">
        <f t="shared" si="917"/>
        <v>97.289922800000014</v>
      </c>
      <c r="DJ1985" s="96">
        <f t="shared" si="894"/>
        <v>2.7100771999999864</v>
      </c>
      <c r="DK1985" s="72"/>
      <c r="DL1985" s="51" t="s">
        <v>3340</v>
      </c>
      <c r="DO1985" s="358">
        <v>2.3199999999999998</v>
      </c>
      <c r="DP1985" s="72"/>
      <c r="DQ1985" s="374">
        <v>0.39</v>
      </c>
      <c r="DR1985" s="72"/>
      <c r="DU1985" s="52"/>
      <c r="DX1985" s="75">
        <f t="shared" si="895"/>
        <v>73.165337119580897</v>
      </c>
      <c r="DY1985" s="51">
        <f t="shared" si="896"/>
        <v>0</v>
      </c>
      <c r="DZ1985" s="75">
        <f t="shared" si="897"/>
        <v>0.3528227694307513</v>
      </c>
      <c r="EA1985" s="51">
        <f t="shared" si="898"/>
        <v>0</v>
      </c>
      <c r="EB1985" s="75">
        <f t="shared" si="899"/>
        <v>14.223775291144541</v>
      </c>
      <c r="EC1985" s="51">
        <f t="shared" si="900"/>
        <v>0</v>
      </c>
      <c r="ED1985" s="75">
        <f t="shared" si="901"/>
        <v>1.5423385658190694</v>
      </c>
      <c r="EE1985" s="51">
        <f t="shared" si="902"/>
        <v>0</v>
      </c>
      <c r="EF1985" s="75">
        <f t="shared" si="903"/>
        <v>4.0322572853352077E-2</v>
      </c>
      <c r="EG1985" s="51">
        <f t="shared" si="904"/>
        <v>0</v>
      </c>
      <c r="EH1985" s="75">
        <f t="shared" si="905"/>
        <v>0.65524257975873312</v>
      </c>
      <c r="EI1985" s="51">
        <f t="shared" si="906"/>
        <v>0</v>
      </c>
      <c r="EJ1985" s="75">
        <f t="shared" si="907"/>
        <v>1.7338691936961839</v>
      </c>
      <c r="EK1985" s="51">
        <f t="shared" si="908"/>
        <v>0</v>
      </c>
      <c r="EL1985" s="75">
        <f t="shared" si="909"/>
        <v>3.1955622026662764</v>
      </c>
      <c r="EM1985" s="51">
        <f t="shared" si="910"/>
        <v>0</v>
      </c>
      <c r="EN1985" s="75">
        <f t="shared" si="911"/>
        <v>4.4052455554009331</v>
      </c>
      <c r="EO1985" s="51">
        <f t="shared" si="912"/>
        <v>0</v>
      </c>
      <c r="EP1985" s="75">
        <f t="shared" si="913"/>
        <v>0.11088712673950234</v>
      </c>
      <c r="EQ1985" s="51">
        <f t="shared" si="914"/>
        <v>0</v>
      </c>
      <c r="ER1985" s="51">
        <f t="shared" si="915"/>
        <v>100</v>
      </c>
      <c r="ES1985" s="51">
        <f t="shared" si="916"/>
        <v>0</v>
      </c>
    </row>
    <row r="1986" spans="1:149" x14ac:dyDescent="0.45">
      <c r="A1986" s="78" t="s">
        <v>1509</v>
      </c>
      <c r="C1986" s="51" t="s">
        <v>3644</v>
      </c>
      <c r="D1986" s="51" t="s">
        <v>3839</v>
      </c>
      <c r="E1986" s="78" t="s">
        <v>637</v>
      </c>
      <c r="F1986" s="78" t="s">
        <v>2722</v>
      </c>
      <c r="G1986" s="72" t="s">
        <v>3382</v>
      </c>
      <c r="H1986" s="78" t="s">
        <v>1100</v>
      </c>
      <c r="I1986" s="78"/>
      <c r="J1986" s="300">
        <v>100</v>
      </c>
      <c r="K1986" s="78">
        <v>0</v>
      </c>
      <c r="L1986" s="300">
        <v>1200</v>
      </c>
      <c r="M1986" s="72">
        <v>10</v>
      </c>
      <c r="O1986" s="78"/>
      <c r="P1986" s="72" t="s">
        <v>1374</v>
      </c>
      <c r="AA1986" s="195"/>
      <c r="AB1986" s="195"/>
      <c r="AC1986" s="195"/>
      <c r="AD1986" s="72"/>
      <c r="AE1986" s="316">
        <v>0.395005</v>
      </c>
      <c r="AF1986" s="195"/>
      <c r="AG1986" s="195">
        <v>0.60499499999999995</v>
      </c>
      <c r="AH1986" s="72"/>
      <c r="AQ1986" s="174" t="s">
        <v>824</v>
      </c>
      <c r="AR1986" s="53">
        <v>0.99650000000000005</v>
      </c>
      <c r="AS1986" s="53">
        <v>1.2509999999999999</v>
      </c>
      <c r="AT1986" s="77"/>
      <c r="AU1986" s="276">
        <v>395.005</v>
      </c>
      <c r="AV1986" s="276">
        <v>604.995</v>
      </c>
      <c r="AW1986" s="276">
        <v>393.62248249999999</v>
      </c>
      <c r="AX1986" s="95">
        <v>8.4738722338708605</v>
      </c>
      <c r="AY1986" s="276">
        <v>756.84874499999989</v>
      </c>
      <c r="AZ1986" s="95">
        <v>16.923652425054037</v>
      </c>
      <c r="BB1986" s="80" t="s">
        <v>3412</v>
      </c>
      <c r="BC1986" s="270"/>
      <c r="BD1986" s="72">
        <v>71.277699999999996</v>
      </c>
      <c r="BE1986" s="72"/>
      <c r="BF1986" s="72">
        <v>0.34372000000000003</v>
      </c>
      <c r="BG1986" s="72"/>
      <c r="BH1986" s="72">
        <v>13.8568</v>
      </c>
      <c r="BI1986" s="72"/>
      <c r="BJ1986" s="72">
        <v>0.55977200000000005</v>
      </c>
      <c r="BK1986" s="72"/>
      <c r="BL1986" s="72"/>
      <c r="BM1986" s="72"/>
      <c r="BN1986" s="72">
        <v>1.5025500000000001</v>
      </c>
      <c r="BO1986" s="72"/>
      <c r="BP1986" s="72">
        <v>3.9282299999999999E-2</v>
      </c>
      <c r="BQ1986" s="72"/>
      <c r="BR1986" s="72">
        <v>0.63833700000000004</v>
      </c>
      <c r="BS1986" s="72"/>
      <c r="BT1986" s="72"/>
      <c r="BU1986" s="72"/>
      <c r="BV1986" s="72"/>
      <c r="BW1986" s="72"/>
      <c r="BX1986" s="72">
        <v>1.6891400000000001</v>
      </c>
      <c r="BY1986" s="72"/>
      <c r="BZ1986" s="72">
        <v>3.1131199999999999</v>
      </c>
      <c r="CA1986" s="72"/>
      <c r="CB1986" s="72">
        <v>4.2915900000000002</v>
      </c>
      <c r="CC1986" s="72"/>
      <c r="CD1986" s="72">
        <v>0.108026</v>
      </c>
      <c r="CE1986" s="72"/>
      <c r="CF1986" s="72"/>
      <c r="CG1986" s="72"/>
      <c r="CH1986" s="72"/>
      <c r="CI1986" s="72"/>
      <c r="CJ1986" s="72"/>
      <c r="CK1986" s="72"/>
      <c r="CL1986" s="72"/>
      <c r="CM1986" s="72"/>
      <c r="CN1986" s="72"/>
      <c r="CO1986" s="72"/>
      <c r="CP1986" s="72"/>
      <c r="CQ1986" s="72"/>
      <c r="CR1986" s="72"/>
      <c r="CS1986" s="72"/>
      <c r="CT1986" s="72"/>
      <c r="CU1986" s="72"/>
      <c r="CV1986" s="72"/>
      <c r="CW1986" s="72"/>
      <c r="CX1986" s="72"/>
      <c r="CY1986" s="72"/>
      <c r="CZ1986" s="72"/>
      <c r="DA1986" s="72"/>
      <c r="DB1986" s="72"/>
      <c r="DC1986" s="72"/>
      <c r="DD1986" s="72"/>
      <c r="DE1986" s="72"/>
      <c r="DF1986" s="72"/>
      <c r="DG1986" s="72"/>
      <c r="DH1986" s="78">
        <f t="shared" si="917"/>
        <v>97.420037299999976</v>
      </c>
      <c r="DJ1986" s="96">
        <f t="shared" si="894"/>
        <v>2.5799627000000243</v>
      </c>
      <c r="DK1986" s="72"/>
      <c r="DL1986" s="51" t="s">
        <v>3340</v>
      </c>
      <c r="DO1986" s="358">
        <v>2.39</v>
      </c>
      <c r="DP1986" s="72"/>
      <c r="DQ1986" s="374">
        <v>0.19</v>
      </c>
      <c r="DR1986" s="72"/>
      <c r="DU1986" s="52"/>
      <c r="DX1986" s="75">
        <f t="shared" si="895"/>
        <v>73.165338441109398</v>
      </c>
      <c r="DY1986" s="51">
        <f t="shared" si="896"/>
        <v>0</v>
      </c>
      <c r="DZ1986" s="75">
        <f t="shared" si="897"/>
        <v>0.3528226938997488</v>
      </c>
      <c r="EA1986" s="51">
        <f t="shared" si="898"/>
        <v>0</v>
      </c>
      <c r="EB1986" s="75">
        <f t="shared" si="899"/>
        <v>14.223767906522863</v>
      </c>
      <c r="EC1986" s="51">
        <f t="shared" si="900"/>
        <v>0</v>
      </c>
      <c r="ED1986" s="75">
        <f t="shared" si="901"/>
        <v>1.5423418442891528</v>
      </c>
      <c r="EE1986" s="51">
        <f t="shared" si="902"/>
        <v>0</v>
      </c>
      <c r="EF1986" s="75">
        <f t="shared" si="903"/>
        <v>4.032260825258379E-2</v>
      </c>
      <c r="EG1986" s="51">
        <f t="shared" si="904"/>
        <v>0</v>
      </c>
      <c r="EH1986" s="75">
        <f t="shared" si="905"/>
        <v>0.65524199917340853</v>
      </c>
      <c r="EI1986" s="51">
        <f t="shared" si="906"/>
        <v>0</v>
      </c>
      <c r="EJ1986" s="75">
        <f t="shared" si="907"/>
        <v>1.7338732839922661</v>
      </c>
      <c r="EK1986" s="51">
        <f t="shared" si="908"/>
        <v>0</v>
      </c>
      <c r="EL1986" s="75">
        <f t="shared" si="909"/>
        <v>3.1955643687687241</v>
      </c>
      <c r="EM1986" s="51">
        <f t="shared" si="910"/>
        <v>0</v>
      </c>
      <c r="EN1986" s="75">
        <f t="shared" si="911"/>
        <v>4.405243642829114</v>
      </c>
      <c r="EO1986" s="51">
        <f t="shared" si="912"/>
        <v>0</v>
      </c>
      <c r="EP1986" s="75">
        <f t="shared" si="913"/>
        <v>0.11088683908767095</v>
      </c>
      <c r="EQ1986" s="51">
        <f t="shared" si="914"/>
        <v>0</v>
      </c>
      <c r="ER1986" s="51">
        <f t="shared" si="915"/>
        <v>100</v>
      </c>
      <c r="ES1986" s="51">
        <f t="shared" si="916"/>
        <v>0</v>
      </c>
    </row>
    <row r="1987" spans="1:149" x14ac:dyDescent="0.45">
      <c r="A1987" s="78" t="s">
        <v>1509</v>
      </c>
      <c r="C1987" s="51" t="s">
        <v>3644</v>
      </c>
      <c r="D1987" s="51" t="s">
        <v>3839</v>
      </c>
      <c r="E1987" s="78" t="s">
        <v>637</v>
      </c>
      <c r="F1987" s="78" t="s">
        <v>2723</v>
      </c>
      <c r="G1987" s="72" t="s">
        <v>3382</v>
      </c>
      <c r="H1987" s="78" t="s">
        <v>1100</v>
      </c>
      <c r="I1987" s="78"/>
      <c r="J1987" s="300">
        <v>300</v>
      </c>
      <c r="K1987" s="78">
        <v>0</v>
      </c>
      <c r="L1987" s="300">
        <v>1200</v>
      </c>
      <c r="M1987" s="72">
        <v>10</v>
      </c>
      <c r="O1987" s="78"/>
      <c r="P1987" s="72" t="s">
        <v>1374</v>
      </c>
      <c r="AA1987" s="195"/>
      <c r="AB1987" s="195"/>
      <c r="AC1987" s="195"/>
      <c r="AD1987" s="72"/>
      <c r="AE1987" s="316">
        <v>0.76021399999999995</v>
      </c>
      <c r="AF1987" s="195"/>
      <c r="AG1987" s="195">
        <v>0.239786</v>
      </c>
      <c r="AH1987" s="72"/>
      <c r="AQ1987" s="174" t="s">
        <v>824</v>
      </c>
      <c r="AR1987" s="53">
        <v>1.048</v>
      </c>
      <c r="AS1987" s="53">
        <v>2.1230000000000002</v>
      </c>
      <c r="AT1987" s="77"/>
      <c r="AU1987" s="276">
        <v>2280.6419999999998</v>
      </c>
      <c r="AV1987" s="276">
        <v>719.35800000000017</v>
      </c>
      <c r="AW1987" s="276">
        <v>2390.1128159999998</v>
      </c>
      <c r="AX1987" s="95">
        <v>19.826788322010799</v>
      </c>
      <c r="AY1987" s="276">
        <v>1527.1970340000005</v>
      </c>
      <c r="AZ1987" s="95">
        <v>18.354624046078413</v>
      </c>
      <c r="BB1987" s="80" t="s">
        <v>3412</v>
      </c>
      <c r="BC1987" s="270"/>
      <c r="BD1987" s="72">
        <v>68.650999999999996</v>
      </c>
      <c r="BE1987" s="72"/>
      <c r="BF1987" s="72">
        <v>0.33105299999999999</v>
      </c>
      <c r="BG1987" s="72"/>
      <c r="BH1987" s="72">
        <v>13.3462</v>
      </c>
      <c r="BI1987" s="72"/>
      <c r="BJ1987" s="72">
        <v>0.53914399999999996</v>
      </c>
      <c r="BK1987" s="72"/>
      <c r="BL1987" s="72"/>
      <c r="BM1987" s="72"/>
      <c r="BN1987" s="72">
        <v>1.4471799999999999</v>
      </c>
      <c r="BO1987" s="72"/>
      <c r="BP1987" s="72">
        <v>3.7834699999999999E-2</v>
      </c>
      <c r="BQ1987" s="72"/>
      <c r="BR1987" s="72">
        <v>0.61481399999999997</v>
      </c>
      <c r="BS1987" s="72"/>
      <c r="BT1987" s="72"/>
      <c r="BU1987" s="72"/>
      <c r="BV1987" s="72"/>
      <c r="BW1987" s="72"/>
      <c r="BX1987" s="72">
        <v>1.6268899999999999</v>
      </c>
      <c r="BY1987" s="72"/>
      <c r="BZ1987" s="72">
        <v>2.9984000000000002</v>
      </c>
      <c r="CA1987" s="72"/>
      <c r="CB1987" s="72">
        <v>4.1334400000000002</v>
      </c>
      <c r="CC1987" s="72"/>
      <c r="CD1987" s="72">
        <v>0.104045</v>
      </c>
      <c r="CE1987" s="72"/>
      <c r="CF1987" s="72"/>
      <c r="CG1987" s="72"/>
      <c r="CH1987" s="72"/>
      <c r="CI1987" s="72"/>
      <c r="CJ1987" s="72"/>
      <c r="CK1987" s="72"/>
      <c r="CL1987" s="72"/>
      <c r="CM1987" s="72"/>
      <c r="CN1987" s="72"/>
      <c r="CO1987" s="72"/>
      <c r="CP1987" s="72"/>
      <c r="CQ1987" s="72"/>
      <c r="CR1987" s="72"/>
      <c r="CS1987" s="72"/>
      <c r="CT1987" s="72"/>
      <c r="CU1987" s="72"/>
      <c r="CV1987" s="72"/>
      <c r="CW1987" s="72"/>
      <c r="CX1987" s="72"/>
      <c r="CY1987" s="72"/>
      <c r="CZ1987" s="72"/>
      <c r="DA1987" s="72"/>
      <c r="DB1987" s="72"/>
      <c r="DC1987" s="72"/>
      <c r="DD1987" s="72"/>
      <c r="DE1987" s="72"/>
      <c r="DF1987" s="72"/>
      <c r="DG1987" s="72"/>
      <c r="DH1987" s="78">
        <f t="shared" si="917"/>
        <v>93.830000699999985</v>
      </c>
      <c r="DJ1987" s="96">
        <f t="shared" ref="DJ1987:DJ2050" si="918">IF(AND(DH1987&lt;100, DH1987&gt;0), 100-DH1987, 0)</f>
        <v>6.1699993000000148</v>
      </c>
      <c r="DK1987" s="72"/>
      <c r="DL1987" s="51" t="s">
        <v>3340</v>
      </c>
      <c r="DO1987" s="358">
        <v>5.94</v>
      </c>
      <c r="DP1987" s="72"/>
      <c r="DQ1987" s="374">
        <v>0.23</v>
      </c>
      <c r="DR1987" s="72"/>
      <c r="DU1987" s="52"/>
      <c r="DX1987" s="75">
        <f t="shared" si="895"/>
        <v>73.16529839906525</v>
      </c>
      <c r="DY1987" s="51">
        <f t="shared" si="896"/>
        <v>0</v>
      </c>
      <c r="DZ1987" s="75">
        <f t="shared" si="897"/>
        <v>0.35282212248773864</v>
      </c>
      <c r="EA1987" s="51">
        <f t="shared" si="898"/>
        <v>0</v>
      </c>
      <c r="EB1987" s="75">
        <f t="shared" si="899"/>
        <v>14.223808910192199</v>
      </c>
      <c r="EC1987" s="51">
        <f t="shared" si="900"/>
        <v>0</v>
      </c>
      <c r="ED1987" s="75">
        <f t="shared" si="901"/>
        <v>1.5423425228643317</v>
      </c>
      <c r="EE1987" s="51">
        <f t="shared" si="902"/>
        <v>0</v>
      </c>
      <c r="EF1987" s="75">
        <f t="shared" si="903"/>
        <v>4.0322604409828176E-2</v>
      </c>
      <c r="EG1987" s="51">
        <f t="shared" si="904"/>
        <v>0</v>
      </c>
      <c r="EH1987" s="75">
        <f t="shared" si="905"/>
        <v>0.65524245487935928</v>
      </c>
      <c r="EI1987" s="51">
        <f t="shared" si="906"/>
        <v>0</v>
      </c>
      <c r="EJ1987" s="75">
        <f t="shared" si="907"/>
        <v>1.733869751532465</v>
      </c>
      <c r="EK1987" s="51">
        <f t="shared" si="908"/>
        <v>0</v>
      </c>
      <c r="EL1987" s="75">
        <f t="shared" si="909"/>
        <v>3.1955664261228129</v>
      </c>
      <c r="EM1987" s="51">
        <f t="shared" si="910"/>
        <v>0</v>
      </c>
      <c r="EN1987" s="75">
        <f t="shared" si="911"/>
        <v>4.4052434926604462</v>
      </c>
      <c r="EO1987" s="51">
        <f t="shared" si="912"/>
        <v>0</v>
      </c>
      <c r="EP1987" s="75">
        <f t="shared" si="913"/>
        <v>0.11088670918021214</v>
      </c>
      <c r="EQ1987" s="51">
        <f t="shared" si="914"/>
        <v>0</v>
      </c>
      <c r="ER1987" s="51">
        <f t="shared" si="915"/>
        <v>100</v>
      </c>
      <c r="ES1987" s="51">
        <f t="shared" si="916"/>
        <v>0</v>
      </c>
    </row>
    <row r="1988" spans="1:149" x14ac:dyDescent="0.45">
      <c r="A1988" s="78" t="s">
        <v>1509</v>
      </c>
      <c r="C1988" s="51" t="s">
        <v>3644</v>
      </c>
      <c r="D1988" s="51" t="s">
        <v>3839</v>
      </c>
      <c r="E1988" s="78" t="s">
        <v>637</v>
      </c>
      <c r="F1988" s="78" t="s">
        <v>2724</v>
      </c>
      <c r="G1988" s="72" t="s">
        <v>3382</v>
      </c>
      <c r="H1988" s="78" t="s">
        <v>1100</v>
      </c>
      <c r="I1988" s="78"/>
      <c r="J1988" s="300">
        <v>300</v>
      </c>
      <c r="K1988" s="78">
        <v>0</v>
      </c>
      <c r="L1988" s="300">
        <v>1200</v>
      </c>
      <c r="M1988" s="72">
        <v>10</v>
      </c>
      <c r="O1988" s="78"/>
      <c r="P1988" s="72" t="s">
        <v>1374</v>
      </c>
      <c r="AA1988" s="195"/>
      <c r="AB1988" s="195"/>
      <c r="AC1988" s="195"/>
      <c r="AD1988" s="72"/>
      <c r="AE1988" s="316">
        <v>0.76939299999999999</v>
      </c>
      <c r="AF1988" s="195"/>
      <c r="AG1988" s="195">
        <v>0.23060700000000001</v>
      </c>
      <c r="AH1988" s="72"/>
      <c r="AQ1988" s="174" t="s">
        <v>824</v>
      </c>
      <c r="AR1988" s="53">
        <v>1.0469999999999999</v>
      </c>
      <c r="AS1988" s="53">
        <v>2.1240000000000001</v>
      </c>
      <c r="AT1988" s="77"/>
      <c r="AU1988" s="276">
        <v>2308.1790000000001</v>
      </c>
      <c r="AV1988" s="276">
        <v>691.82100000000003</v>
      </c>
      <c r="AW1988" s="276">
        <v>2416.6634129999998</v>
      </c>
      <c r="AX1988" s="95">
        <v>20.036925972263244</v>
      </c>
      <c r="AY1988" s="276">
        <v>1469.4278040000002</v>
      </c>
      <c r="AZ1988" s="95">
        <v>17.660324309714831</v>
      </c>
      <c r="BB1988" s="80" t="s">
        <v>3412</v>
      </c>
      <c r="BC1988" s="270"/>
      <c r="BD1988" s="72">
        <v>68.804699999999997</v>
      </c>
      <c r="BE1988" s="72"/>
      <c r="BF1988" s="72">
        <v>0.33179399999999998</v>
      </c>
      <c r="BG1988" s="72"/>
      <c r="BH1988" s="72">
        <v>13.376099999999999</v>
      </c>
      <c r="BI1988" s="72"/>
      <c r="BJ1988" s="72">
        <v>0.54035100000000003</v>
      </c>
      <c r="BK1988" s="72"/>
      <c r="BL1988" s="72"/>
      <c r="BM1988" s="72"/>
      <c r="BN1988" s="72">
        <v>1.45042</v>
      </c>
      <c r="BO1988" s="72"/>
      <c r="BP1988" s="72">
        <v>3.7919399999999999E-2</v>
      </c>
      <c r="BQ1988" s="72"/>
      <c r="BR1988" s="72">
        <v>0.61619000000000002</v>
      </c>
      <c r="BS1988" s="72"/>
      <c r="BT1988" s="72"/>
      <c r="BU1988" s="72"/>
      <c r="BV1988" s="72"/>
      <c r="BW1988" s="72"/>
      <c r="BX1988" s="72">
        <v>1.63053</v>
      </c>
      <c r="BY1988" s="72"/>
      <c r="BZ1988" s="72">
        <v>3.0051100000000002</v>
      </c>
      <c r="CA1988" s="72"/>
      <c r="CB1988" s="72">
        <v>4.14269</v>
      </c>
      <c r="CC1988" s="72"/>
      <c r="CD1988" s="72">
        <v>0.104278</v>
      </c>
      <c r="CE1988" s="72"/>
      <c r="CF1988" s="72"/>
      <c r="CG1988" s="72"/>
      <c r="CH1988" s="72"/>
      <c r="CI1988" s="72"/>
      <c r="CJ1988" s="72"/>
      <c r="CK1988" s="72"/>
      <c r="CL1988" s="72"/>
      <c r="CM1988" s="72"/>
      <c r="CN1988" s="72"/>
      <c r="CO1988" s="72"/>
      <c r="CP1988" s="72"/>
      <c r="CQ1988" s="72"/>
      <c r="CR1988" s="72"/>
      <c r="CS1988" s="72"/>
      <c r="CT1988" s="72"/>
      <c r="CU1988" s="72"/>
      <c r="CV1988" s="72"/>
      <c r="CW1988" s="72"/>
      <c r="CX1988" s="72"/>
      <c r="CY1988" s="72"/>
      <c r="CZ1988" s="72"/>
      <c r="DA1988" s="72"/>
      <c r="DB1988" s="72"/>
      <c r="DC1988" s="72"/>
      <c r="DD1988" s="72"/>
      <c r="DE1988" s="72"/>
      <c r="DF1988" s="72"/>
      <c r="DG1988" s="72"/>
      <c r="DH1988" s="78">
        <f t="shared" si="917"/>
        <v>94.040082399999989</v>
      </c>
      <c r="DJ1988" s="96">
        <f t="shared" si="918"/>
        <v>5.9599176000000114</v>
      </c>
      <c r="DK1988" s="72"/>
      <c r="DL1988" s="51" t="s">
        <v>3340</v>
      </c>
      <c r="DO1988" s="358">
        <v>5.82</v>
      </c>
      <c r="DP1988" s="72"/>
      <c r="DQ1988" s="374">
        <v>0.14000000000000001</v>
      </c>
      <c r="DR1988" s="72"/>
      <c r="DU1988" s="52"/>
      <c r="DX1988" s="75">
        <f t="shared" ref="DX1988:DX2051" si="919">BD1988/$DH1988*100</f>
        <v>73.165291058911279</v>
      </c>
      <c r="DY1988" s="51">
        <f t="shared" ref="DY1988:DY2051" si="920">DX1988*SQRT(((BE1988/BD1988)^2)+(($DI1988/$DH1988)^2))</f>
        <v>0</v>
      </c>
      <c r="DZ1988" s="75">
        <f t="shared" ref="DZ1988:DZ2051" si="921">BF1988/$DH1988*100</f>
        <v>0.35282189416711957</v>
      </c>
      <c r="EA1988" s="51">
        <f t="shared" ref="EA1988:EA2051" si="922">DZ1988*SQRT(((BG1988/BF1988)^2)+(($DI1988/$DH1988)^2))</f>
        <v>0</v>
      </c>
      <c r="EB1988" s="75">
        <f t="shared" ref="EB1988:EB2051" si="923">BH1988/$DH1988*100</f>
        <v>14.223828455513987</v>
      </c>
      <c r="EC1988" s="51">
        <f t="shared" ref="EC1988:EC2051" si="924">EB1988*SQRT(((BI1988/BH1988)^2)+(($DI1988/$DH1988)^2))</f>
        <v>0</v>
      </c>
      <c r="ED1988" s="75">
        <f t="shared" ref="ED1988:ED2051" si="925">BN1988/$DH1988*100</f>
        <v>1.5423423321032736</v>
      </c>
      <c r="EE1988" s="51">
        <f t="shared" ref="EE1988:EE2051" si="926">ED1988*SQRT(((BO1988/BN1988)^2)+(($DI1988/$DH1988)^2))</f>
        <v>0</v>
      </c>
      <c r="EF1988" s="75">
        <f t="shared" ref="EF1988:EF2051" si="927">BP1988/$DH1988*100</f>
        <v>4.0322593337072617E-2</v>
      </c>
      <c r="EG1988" s="51">
        <f t="shared" ref="EG1988:EG2051" si="928">EF1988*SQRT(((BQ1988/BP1988)^2)+(($DI1988/$DH1988)^2))</f>
        <v>0</v>
      </c>
      <c r="EH1988" s="75">
        <f t="shared" ref="EH1988:EH2051" si="929">BR1988/$DH1988*100</f>
        <v>0.65524187588334148</v>
      </c>
      <c r="EI1988" s="51">
        <f t="shared" ref="EI1988:EI2051" si="930">EH1988*SQRT(((BS1988/BR1988)^2)+(($DI1988/$DH1988)^2))</f>
        <v>0</v>
      </c>
      <c r="EJ1988" s="75">
        <f t="shared" ref="EJ1988:EJ2051" si="931">BX1988/$DH1988*100</f>
        <v>1.7338670473134337</v>
      </c>
      <c r="EK1988" s="51">
        <f t="shared" ref="EK1988:EK2051" si="932">EJ1988*SQRT(((BY1988/BX1988)^2)+(($DI1988/$DH1988)^2))</f>
        <v>0</v>
      </c>
      <c r="EL1988" s="75">
        <f t="shared" ref="EL1988:EL2051" si="933">BZ1988/$DH1988*100</f>
        <v>3.1955629166909367</v>
      </c>
      <c r="EM1988" s="51">
        <f t="shared" ref="EM1988:EM2051" si="934">EL1988*SQRT(((CA1988/BZ1988)^2)+(($DI1988/$DH1988)^2))</f>
        <v>0</v>
      </c>
      <c r="EN1988" s="75">
        <f t="shared" ref="EN1988:EN2051" si="935">CB1988/$DH1988*100</f>
        <v>4.4052385900504065</v>
      </c>
      <c r="EO1988" s="51">
        <f t="shared" ref="EO1988:EO2051" si="936">EN1988*SQRT(((CC1988/CB1988)^2)+(($DI1988/$DH1988)^2))</f>
        <v>0</v>
      </c>
      <c r="EP1988" s="75">
        <f t="shared" ref="EP1988:EP2051" si="937">CD1988/$DH1988*100</f>
        <v>0.11088675949522563</v>
      </c>
      <c r="EQ1988" s="51">
        <f t="shared" ref="EQ1988:EQ2051" si="938">EP1988*SQRT(((CE1988/CD1988)^2)+(($DI1988/$DH1988)^2))</f>
        <v>0</v>
      </c>
      <c r="ER1988" s="51">
        <f t="shared" ref="ER1988:ER2051" si="939">DH1988/$DH1988*100</f>
        <v>100</v>
      </c>
      <c r="ES1988" s="51">
        <f t="shared" ref="ES1988:ES2051" si="940">ER1988*SQRT(((DI1988/DH1988)^2)+(($DI1988/$DH1988)^2))</f>
        <v>0</v>
      </c>
    </row>
    <row r="1989" spans="1:149" x14ac:dyDescent="0.45">
      <c r="A1989" s="78" t="s">
        <v>1509</v>
      </c>
      <c r="C1989" s="51" t="s">
        <v>3644</v>
      </c>
      <c r="D1989" s="51" t="s">
        <v>3839</v>
      </c>
      <c r="E1989" s="78" t="s">
        <v>637</v>
      </c>
      <c r="F1989" s="78" t="s">
        <v>2725</v>
      </c>
      <c r="G1989" s="72" t="s">
        <v>3382</v>
      </c>
      <c r="H1989" s="78" t="s">
        <v>1100</v>
      </c>
      <c r="I1989" s="78"/>
      <c r="J1989" s="300">
        <v>300</v>
      </c>
      <c r="K1989" s="78">
        <v>0</v>
      </c>
      <c r="L1989" s="300">
        <v>1200</v>
      </c>
      <c r="M1989" s="72">
        <v>10</v>
      </c>
      <c r="O1989" s="78"/>
      <c r="P1989" s="72" t="s">
        <v>1374</v>
      </c>
      <c r="AA1989" s="195"/>
      <c r="AB1989" s="195"/>
      <c r="AC1989" s="195"/>
      <c r="AD1989" s="72"/>
      <c r="AE1989" s="316">
        <v>0.76830100000000001</v>
      </c>
      <c r="AF1989" s="195"/>
      <c r="AG1989" s="195">
        <v>0.23169899999999999</v>
      </c>
      <c r="AH1989" s="72"/>
      <c r="AQ1989" s="174" t="s">
        <v>824</v>
      </c>
      <c r="AR1989" s="53">
        <v>1.0469999999999999</v>
      </c>
      <c r="AS1989" s="53">
        <v>2.1240000000000001</v>
      </c>
      <c r="AT1989" s="77"/>
      <c r="AU1989" s="276">
        <v>2304.9030000000002</v>
      </c>
      <c r="AV1989" s="276">
        <v>695.09699999999998</v>
      </c>
      <c r="AW1989" s="276">
        <v>2413.2334410000003</v>
      </c>
      <c r="AX1989" s="95">
        <v>20.008487549816316</v>
      </c>
      <c r="AY1989" s="276">
        <v>1476.3860280000001</v>
      </c>
      <c r="AZ1989" s="95">
        <v>17.743951754442048</v>
      </c>
      <c r="BB1989" s="80" t="s">
        <v>3412</v>
      </c>
      <c r="BC1989" s="270"/>
      <c r="BD1989" s="72">
        <v>68.555899999999994</v>
      </c>
      <c r="BE1989" s="72"/>
      <c r="BF1989" s="72">
        <v>0.33059500000000003</v>
      </c>
      <c r="BG1989" s="72"/>
      <c r="BH1989" s="72">
        <v>13.3277</v>
      </c>
      <c r="BI1989" s="72"/>
      <c r="BJ1989" s="72">
        <v>0.53839700000000001</v>
      </c>
      <c r="BK1989" s="72"/>
      <c r="BL1989" s="72"/>
      <c r="BM1989" s="72"/>
      <c r="BN1989" s="72">
        <v>1.4451700000000001</v>
      </c>
      <c r="BO1989" s="72"/>
      <c r="BP1989" s="72">
        <v>3.7782299999999998E-2</v>
      </c>
      <c r="BQ1989" s="72"/>
      <c r="BR1989" s="72">
        <v>0.61396200000000001</v>
      </c>
      <c r="BS1989" s="72"/>
      <c r="BT1989" s="72"/>
      <c r="BU1989" s="72"/>
      <c r="BV1989" s="72"/>
      <c r="BW1989" s="72"/>
      <c r="BX1989" s="72">
        <v>1.6246400000000001</v>
      </c>
      <c r="BY1989" s="72"/>
      <c r="BZ1989" s="72">
        <v>2.99424</v>
      </c>
      <c r="CA1989" s="72"/>
      <c r="CB1989" s="72">
        <v>4.1277100000000004</v>
      </c>
      <c r="CC1989" s="72"/>
      <c r="CD1989" s="72">
        <v>0.10390099999999999</v>
      </c>
      <c r="CE1989" s="72"/>
      <c r="CF1989" s="72"/>
      <c r="CG1989" s="72"/>
      <c r="CH1989" s="72"/>
      <c r="CI1989" s="72"/>
      <c r="CJ1989" s="72"/>
      <c r="CK1989" s="72"/>
      <c r="CL1989" s="72"/>
      <c r="CM1989" s="72"/>
      <c r="CN1989" s="72"/>
      <c r="CO1989" s="72"/>
      <c r="CP1989" s="72"/>
      <c r="CQ1989" s="72"/>
      <c r="CR1989" s="72"/>
      <c r="CS1989" s="72"/>
      <c r="CT1989" s="72"/>
      <c r="CU1989" s="72"/>
      <c r="CV1989" s="72"/>
      <c r="CW1989" s="72"/>
      <c r="CX1989" s="72"/>
      <c r="CY1989" s="72"/>
      <c r="CZ1989" s="72"/>
      <c r="DA1989" s="72"/>
      <c r="DB1989" s="72"/>
      <c r="DC1989" s="72"/>
      <c r="DD1989" s="72"/>
      <c r="DE1989" s="72"/>
      <c r="DF1989" s="72"/>
      <c r="DG1989" s="72"/>
      <c r="DH1989" s="78">
        <f t="shared" si="917"/>
        <v>93.699997299999993</v>
      </c>
      <c r="DJ1989" s="96">
        <f t="shared" si="918"/>
        <v>6.3000027000000074</v>
      </c>
      <c r="DK1989" s="72"/>
      <c r="DL1989" s="51" t="s">
        <v>3340</v>
      </c>
      <c r="DO1989" s="358">
        <v>6.21</v>
      </c>
      <c r="DP1989" s="72"/>
      <c r="DQ1989" s="374">
        <v>0.09</v>
      </c>
      <c r="DR1989" s="72"/>
      <c r="DU1989" s="52"/>
      <c r="DX1989" s="75">
        <f t="shared" si="919"/>
        <v>73.165316942863996</v>
      </c>
      <c r="DY1989" s="51">
        <f t="shared" si="920"/>
        <v>0</v>
      </c>
      <c r="DZ1989" s="75">
        <f t="shared" si="921"/>
        <v>0.3528228490141056</v>
      </c>
      <c r="EA1989" s="51">
        <f t="shared" si="922"/>
        <v>0</v>
      </c>
      <c r="EB1989" s="75">
        <f t="shared" si="923"/>
        <v>14.223799769522513</v>
      </c>
      <c r="EC1989" s="51">
        <f t="shared" si="924"/>
        <v>0</v>
      </c>
      <c r="ED1989" s="75">
        <f t="shared" si="925"/>
        <v>1.5423372909745006</v>
      </c>
      <c r="EE1989" s="51">
        <f t="shared" si="926"/>
        <v>0</v>
      </c>
      <c r="EF1989" s="75">
        <f t="shared" si="927"/>
        <v>4.0322626562124778E-2</v>
      </c>
      <c r="EG1989" s="51">
        <f t="shared" si="928"/>
        <v>0</v>
      </c>
      <c r="EH1989" s="75">
        <f t="shared" si="929"/>
        <v>0.65524228142106899</v>
      </c>
      <c r="EI1989" s="51">
        <f t="shared" si="930"/>
        <v>0</v>
      </c>
      <c r="EJ1989" s="75">
        <f t="shared" si="931"/>
        <v>1.7338741161308446</v>
      </c>
      <c r="EK1989" s="51">
        <f t="shared" si="932"/>
        <v>0</v>
      </c>
      <c r="EL1989" s="75">
        <f t="shared" si="933"/>
        <v>3.19556039090729</v>
      </c>
      <c r="EM1989" s="51">
        <f t="shared" si="934"/>
        <v>0</v>
      </c>
      <c r="EN1989" s="75">
        <f t="shared" si="935"/>
        <v>4.4052402550069241</v>
      </c>
      <c r="EO1989" s="51">
        <f t="shared" si="936"/>
        <v>0</v>
      </c>
      <c r="EP1989" s="75">
        <f t="shared" si="937"/>
        <v>0.11088687619417892</v>
      </c>
      <c r="EQ1989" s="51">
        <f t="shared" si="938"/>
        <v>0</v>
      </c>
      <c r="ER1989" s="51">
        <f t="shared" si="939"/>
        <v>100</v>
      </c>
      <c r="ES1989" s="51">
        <f t="shared" si="940"/>
        <v>0</v>
      </c>
    </row>
    <row r="1990" spans="1:149" x14ac:dyDescent="0.45">
      <c r="A1990" s="78" t="s">
        <v>1509</v>
      </c>
      <c r="C1990" s="51" t="s">
        <v>3644</v>
      </c>
      <c r="D1990" s="51" t="s">
        <v>3839</v>
      </c>
      <c r="E1990" s="78" t="s">
        <v>637</v>
      </c>
      <c r="F1990" s="78" t="s">
        <v>2726</v>
      </c>
      <c r="G1990" s="72" t="s">
        <v>3382</v>
      </c>
      <c r="H1990" s="78" t="s">
        <v>1100</v>
      </c>
      <c r="I1990" s="78"/>
      <c r="J1990" s="300">
        <v>300</v>
      </c>
      <c r="K1990" s="78">
        <v>0</v>
      </c>
      <c r="L1990" s="300">
        <v>1200</v>
      </c>
      <c r="M1990" s="72">
        <v>10</v>
      </c>
      <c r="O1990" s="78"/>
      <c r="P1990" s="72" t="s">
        <v>1374</v>
      </c>
      <c r="AA1990" s="195"/>
      <c r="AB1990" s="195"/>
      <c r="AC1990" s="195"/>
      <c r="AD1990" s="72"/>
      <c r="AE1990" s="316">
        <v>0.56562400000000002</v>
      </c>
      <c r="AF1990" s="195"/>
      <c r="AG1990" s="195">
        <v>0.43437599999999998</v>
      </c>
      <c r="AH1990" s="72"/>
      <c r="AQ1990" s="174" t="s">
        <v>824</v>
      </c>
      <c r="AR1990" s="53">
        <v>1.056</v>
      </c>
      <c r="AS1990" s="53">
        <v>2.09</v>
      </c>
      <c r="AT1990" s="77"/>
      <c r="AU1990" s="276">
        <v>1696.8720000000001</v>
      </c>
      <c r="AV1990" s="276">
        <v>1303.1279999999999</v>
      </c>
      <c r="AW1990" s="276">
        <v>1791.8968320000001</v>
      </c>
      <c r="AX1990" s="95">
        <v>14.989249701174636</v>
      </c>
      <c r="AY1990" s="276">
        <v>2723.5375199999999</v>
      </c>
      <c r="AZ1990" s="95">
        <v>32.732847263366772</v>
      </c>
      <c r="BB1990" s="80" t="s">
        <v>3412</v>
      </c>
      <c r="BC1990" s="270"/>
      <c r="BD1990" s="72">
        <v>68.819299999999998</v>
      </c>
      <c r="BE1990" s="72"/>
      <c r="BF1990" s="72">
        <v>0.33186500000000002</v>
      </c>
      <c r="BG1990" s="72"/>
      <c r="BH1990" s="72">
        <v>13.3789</v>
      </c>
      <c r="BI1990" s="72"/>
      <c r="BJ1990" s="72">
        <v>0.540466</v>
      </c>
      <c r="BK1990" s="72"/>
      <c r="BL1990" s="72"/>
      <c r="BM1990" s="72"/>
      <c r="BN1990" s="72">
        <v>1.45072</v>
      </c>
      <c r="BO1990" s="72"/>
      <c r="BP1990" s="72">
        <v>3.79274E-2</v>
      </c>
      <c r="BQ1990" s="72"/>
      <c r="BR1990" s="72">
        <v>0.61632100000000001</v>
      </c>
      <c r="BS1990" s="72"/>
      <c r="BT1990" s="72"/>
      <c r="BU1990" s="72"/>
      <c r="BV1990" s="72"/>
      <c r="BW1990" s="72"/>
      <c r="BX1990" s="72">
        <v>1.6308800000000001</v>
      </c>
      <c r="BY1990" s="72"/>
      <c r="BZ1990" s="72">
        <v>3.0057499999999999</v>
      </c>
      <c r="CA1990" s="72"/>
      <c r="CB1990" s="72">
        <v>4.1435700000000004</v>
      </c>
      <c r="CC1990" s="72"/>
      <c r="CD1990" s="72">
        <v>0.1043</v>
      </c>
      <c r="CE1990" s="72"/>
      <c r="CF1990" s="72"/>
      <c r="CG1990" s="72"/>
      <c r="CH1990" s="72"/>
      <c r="CI1990" s="72"/>
      <c r="CJ1990" s="72"/>
      <c r="CK1990" s="72"/>
      <c r="CL1990" s="72"/>
      <c r="CM1990" s="72"/>
      <c r="CN1990" s="72"/>
      <c r="CO1990" s="72"/>
      <c r="CP1990" s="72"/>
      <c r="CQ1990" s="72"/>
      <c r="CR1990" s="72"/>
      <c r="CS1990" s="72"/>
      <c r="CT1990" s="72"/>
      <c r="CU1990" s="72"/>
      <c r="CV1990" s="72"/>
      <c r="CW1990" s="72"/>
      <c r="CX1990" s="72"/>
      <c r="CY1990" s="72"/>
      <c r="CZ1990" s="72"/>
      <c r="DA1990" s="72"/>
      <c r="DB1990" s="72"/>
      <c r="DC1990" s="72"/>
      <c r="DD1990" s="72"/>
      <c r="DE1990" s="72"/>
      <c r="DF1990" s="72"/>
      <c r="DG1990" s="72"/>
      <c r="DH1990" s="78">
        <f t="shared" si="917"/>
        <v>94.059999399999995</v>
      </c>
      <c r="DJ1990" s="96">
        <f t="shared" si="918"/>
        <v>5.9400006000000047</v>
      </c>
      <c r="DK1990" s="72"/>
      <c r="DL1990" s="51" t="s">
        <v>3340</v>
      </c>
      <c r="DO1990" s="358">
        <v>5.4</v>
      </c>
      <c r="DP1990" s="72"/>
      <c r="DQ1990" s="374">
        <v>0.54</v>
      </c>
      <c r="DR1990" s="72"/>
      <c r="DU1990" s="52"/>
      <c r="DX1990" s="75">
        <f t="shared" si="919"/>
        <v>73.16532047522</v>
      </c>
      <c r="DY1990" s="51">
        <f t="shared" si="920"/>
        <v>0</v>
      </c>
      <c r="DZ1990" s="75">
        <f t="shared" si="921"/>
        <v>0.35282266863378275</v>
      </c>
      <c r="EA1990" s="51">
        <f t="shared" si="922"/>
        <v>0</v>
      </c>
      <c r="EB1990" s="75">
        <f t="shared" si="923"/>
        <v>14.223793414142847</v>
      </c>
      <c r="EC1990" s="51">
        <f t="shared" si="924"/>
        <v>0</v>
      </c>
      <c r="ED1990" s="75">
        <f t="shared" si="925"/>
        <v>1.5423346898299046</v>
      </c>
      <c r="EE1990" s="51">
        <f t="shared" si="926"/>
        <v>0</v>
      </c>
      <c r="EF1990" s="75">
        <f t="shared" si="927"/>
        <v>4.0322560325255545E-2</v>
      </c>
      <c r="EG1990" s="51">
        <f t="shared" si="928"/>
        <v>0</v>
      </c>
      <c r="EH1990" s="75">
        <f t="shared" si="929"/>
        <v>0.65524240264879274</v>
      </c>
      <c r="EI1990" s="51">
        <f t="shared" si="930"/>
        <v>0</v>
      </c>
      <c r="EJ1990" s="75">
        <f t="shared" si="931"/>
        <v>1.7338720076581251</v>
      </c>
      <c r="EK1990" s="51">
        <f t="shared" si="932"/>
        <v>0</v>
      </c>
      <c r="EL1990" s="75">
        <f t="shared" si="933"/>
        <v>3.1955666799632154</v>
      </c>
      <c r="EM1990" s="51">
        <f t="shared" si="934"/>
        <v>0</v>
      </c>
      <c r="EN1990" s="75">
        <f t="shared" si="935"/>
        <v>4.4052413634185088</v>
      </c>
      <c r="EO1990" s="51">
        <f t="shared" si="936"/>
        <v>0</v>
      </c>
      <c r="EP1990" s="75">
        <f t="shared" si="937"/>
        <v>0.11088666879153733</v>
      </c>
      <c r="EQ1990" s="51">
        <f t="shared" si="938"/>
        <v>0</v>
      </c>
      <c r="ER1990" s="51">
        <f t="shared" si="939"/>
        <v>100</v>
      </c>
      <c r="ES1990" s="51">
        <f t="shared" si="940"/>
        <v>0</v>
      </c>
    </row>
    <row r="1991" spans="1:149" x14ac:dyDescent="0.45">
      <c r="A1991" s="78" t="s">
        <v>1509</v>
      </c>
      <c r="C1991" s="51" t="s">
        <v>3644</v>
      </c>
      <c r="D1991" s="51" t="s">
        <v>3839</v>
      </c>
      <c r="E1991" s="78" t="s">
        <v>637</v>
      </c>
      <c r="F1991" s="78" t="s">
        <v>2727</v>
      </c>
      <c r="G1991" s="72" t="s">
        <v>3382</v>
      </c>
      <c r="H1991" s="78" t="s">
        <v>1100</v>
      </c>
      <c r="I1991" s="78"/>
      <c r="J1991" s="300">
        <v>300</v>
      </c>
      <c r="K1991" s="78">
        <v>0</v>
      </c>
      <c r="L1991" s="300">
        <v>1200</v>
      </c>
      <c r="M1991" s="72">
        <v>10</v>
      </c>
      <c r="O1991" s="78"/>
      <c r="P1991" s="72" t="s">
        <v>1374</v>
      </c>
      <c r="AA1991" s="195"/>
      <c r="AB1991" s="195"/>
      <c r="AC1991" s="195"/>
      <c r="AD1991" s="72"/>
      <c r="AE1991" s="316">
        <v>0.36051</v>
      </c>
      <c r="AF1991" s="195"/>
      <c r="AG1991" s="195">
        <v>0.63949</v>
      </c>
      <c r="AH1991" s="72"/>
      <c r="AQ1991" s="174" t="s">
        <v>824</v>
      </c>
      <c r="AR1991" s="53">
        <v>1.0760000000000001</v>
      </c>
      <c r="AS1991" s="53">
        <v>2.0569999999999999</v>
      </c>
      <c r="AT1991" s="77"/>
      <c r="AU1991" s="276">
        <v>1081.53</v>
      </c>
      <c r="AV1991" s="276">
        <v>1918.47</v>
      </c>
      <c r="AW1991" s="276">
        <v>1163.7262800000001</v>
      </c>
      <c r="AX1991" s="95">
        <v>9.8612983986062233</v>
      </c>
      <c r="AY1991" s="276">
        <v>3946.29279</v>
      </c>
      <c r="AZ1991" s="95">
        <v>47.428536674462819</v>
      </c>
      <c r="BB1991" s="80" t="s">
        <v>3412</v>
      </c>
      <c r="BC1991" s="270"/>
      <c r="BD1991" s="72">
        <v>70.172899999999998</v>
      </c>
      <c r="BE1991" s="72"/>
      <c r="BF1991" s="72">
        <v>0.33839200000000003</v>
      </c>
      <c r="BG1991" s="72"/>
      <c r="BH1991" s="72">
        <v>13.641999999999999</v>
      </c>
      <c r="BI1991" s="72"/>
      <c r="BJ1991" s="72">
        <v>0.55109600000000003</v>
      </c>
      <c r="BK1991" s="72"/>
      <c r="BL1991" s="72"/>
      <c r="BM1991" s="72"/>
      <c r="BN1991" s="72">
        <v>1.47926</v>
      </c>
      <c r="BO1991" s="72"/>
      <c r="BP1991" s="72">
        <v>3.8673399999999997E-2</v>
      </c>
      <c r="BQ1991" s="72"/>
      <c r="BR1991" s="72">
        <v>0.62844299999999997</v>
      </c>
      <c r="BS1991" s="72"/>
      <c r="BT1991" s="72"/>
      <c r="BU1991" s="72"/>
      <c r="BV1991" s="72"/>
      <c r="BW1991" s="72"/>
      <c r="BX1991" s="72">
        <v>1.66296</v>
      </c>
      <c r="BY1991" s="72"/>
      <c r="BZ1991" s="72">
        <v>3.06487</v>
      </c>
      <c r="CA1991" s="72"/>
      <c r="CB1991" s="72">
        <v>4.2250699999999997</v>
      </c>
      <c r="CC1991" s="72"/>
      <c r="CD1991" s="72">
        <v>0.106352</v>
      </c>
      <c r="CE1991" s="72"/>
      <c r="CF1991" s="72"/>
      <c r="CG1991" s="72"/>
      <c r="CH1991" s="72"/>
      <c r="CI1991" s="72"/>
      <c r="CJ1991" s="72"/>
      <c r="CK1991" s="72"/>
      <c r="CL1991" s="72"/>
      <c r="CM1991" s="72"/>
      <c r="CN1991" s="72"/>
      <c r="CO1991" s="72"/>
      <c r="CP1991" s="72"/>
      <c r="CQ1991" s="72"/>
      <c r="CR1991" s="72"/>
      <c r="CS1991" s="72"/>
      <c r="CT1991" s="72"/>
      <c r="CU1991" s="72"/>
      <c r="CV1991" s="72"/>
      <c r="CW1991" s="72"/>
      <c r="CX1991" s="72"/>
      <c r="CY1991" s="72"/>
      <c r="CZ1991" s="72"/>
      <c r="DA1991" s="72"/>
      <c r="DB1991" s="72"/>
      <c r="DC1991" s="72"/>
      <c r="DD1991" s="72"/>
      <c r="DE1991" s="72"/>
      <c r="DF1991" s="72"/>
      <c r="DG1991" s="72"/>
      <c r="DH1991" s="78">
        <f t="shared" si="917"/>
        <v>95.910016399999989</v>
      </c>
      <c r="DJ1991" s="96">
        <f t="shared" si="918"/>
        <v>4.0899836000000107</v>
      </c>
      <c r="DK1991" s="72"/>
      <c r="DL1991" s="51" t="s">
        <v>3340</v>
      </c>
      <c r="DO1991" s="358">
        <v>3.58</v>
      </c>
      <c r="DP1991" s="72"/>
      <c r="DQ1991" s="374">
        <v>0.51</v>
      </c>
      <c r="DR1991" s="72"/>
      <c r="DU1991" s="52"/>
      <c r="DX1991" s="75">
        <f t="shared" si="919"/>
        <v>73.165350850675082</v>
      </c>
      <c r="DY1991" s="51">
        <f t="shared" si="920"/>
        <v>0</v>
      </c>
      <c r="DZ1991" s="75">
        <f t="shared" si="921"/>
        <v>0.35282237737162986</v>
      </c>
      <c r="EA1991" s="51">
        <f t="shared" si="922"/>
        <v>0</v>
      </c>
      <c r="EB1991" s="75">
        <f t="shared" si="923"/>
        <v>14.223749001465086</v>
      </c>
      <c r="EC1991" s="51">
        <f t="shared" si="924"/>
        <v>0</v>
      </c>
      <c r="ED1991" s="75">
        <f t="shared" si="925"/>
        <v>1.542341515020323</v>
      </c>
      <c r="EE1991" s="51">
        <f t="shared" si="926"/>
        <v>0</v>
      </c>
      <c r="EF1991" s="75">
        <f t="shared" si="927"/>
        <v>4.032258720372818E-2</v>
      </c>
      <c r="EG1991" s="51">
        <f t="shared" si="928"/>
        <v>0</v>
      </c>
      <c r="EH1991" s="75">
        <f t="shared" si="929"/>
        <v>0.6552423027215748</v>
      </c>
      <c r="EI1991" s="51">
        <f t="shared" si="930"/>
        <v>0</v>
      </c>
      <c r="EJ1991" s="75">
        <f t="shared" si="931"/>
        <v>1.7338752118073877</v>
      </c>
      <c r="EK1991" s="51">
        <f t="shared" si="932"/>
        <v>0</v>
      </c>
      <c r="EL1991" s="75">
        <f t="shared" si="933"/>
        <v>3.1955682159595584</v>
      </c>
      <c r="EM1991" s="51">
        <f t="shared" si="934"/>
        <v>0</v>
      </c>
      <c r="EN1991" s="75">
        <f t="shared" si="935"/>
        <v>4.4052437467834693</v>
      </c>
      <c r="EO1991" s="51">
        <f t="shared" si="936"/>
        <v>0</v>
      </c>
      <c r="EP1991" s="75">
        <f t="shared" si="937"/>
        <v>0.11088727120684762</v>
      </c>
      <c r="EQ1991" s="51">
        <f t="shared" si="938"/>
        <v>0</v>
      </c>
      <c r="ER1991" s="51">
        <f t="shared" si="939"/>
        <v>100</v>
      </c>
      <c r="ES1991" s="51">
        <f t="shared" si="940"/>
        <v>0</v>
      </c>
    </row>
    <row r="1992" spans="1:149" x14ac:dyDescent="0.45">
      <c r="A1992" s="78" t="s">
        <v>1509</v>
      </c>
      <c r="C1992" s="51" t="s">
        <v>3644</v>
      </c>
      <c r="D1992" s="51" t="s">
        <v>3839</v>
      </c>
      <c r="E1992" s="78" t="s">
        <v>637</v>
      </c>
      <c r="F1992" s="78" t="s">
        <v>2728</v>
      </c>
      <c r="G1992" s="72" t="s">
        <v>3382</v>
      </c>
      <c r="H1992" s="78" t="s">
        <v>1100</v>
      </c>
      <c r="I1992" s="78"/>
      <c r="J1992" s="300">
        <v>300</v>
      </c>
      <c r="K1992" s="78">
        <v>0</v>
      </c>
      <c r="L1992" s="300">
        <v>1200</v>
      </c>
      <c r="M1992" s="72">
        <v>10</v>
      </c>
      <c r="O1992" s="78"/>
      <c r="P1992" s="72" t="s">
        <v>1374</v>
      </c>
      <c r="AA1992" s="195"/>
      <c r="AB1992" s="195"/>
      <c r="AC1992" s="195"/>
      <c r="AD1992" s="72"/>
      <c r="AE1992" s="316">
        <v>0.363228</v>
      </c>
      <c r="AF1992" s="195"/>
      <c r="AG1992" s="195">
        <v>0.636772</v>
      </c>
      <c r="AH1992" s="72"/>
      <c r="AQ1992" s="174" t="s">
        <v>824</v>
      </c>
      <c r="AR1992" s="53">
        <v>1.0760000000000001</v>
      </c>
      <c r="AS1992" s="53">
        <v>2.0569999999999999</v>
      </c>
      <c r="AT1992" s="77"/>
      <c r="AU1992" s="276">
        <v>1089.684</v>
      </c>
      <c r="AV1992" s="276">
        <v>1910.316</v>
      </c>
      <c r="AW1992" s="276">
        <v>1172.499984</v>
      </c>
      <c r="AX1992" s="95">
        <v>9.9356458759228357</v>
      </c>
      <c r="AY1992" s="276">
        <v>3929.520012</v>
      </c>
      <c r="AZ1992" s="95">
        <v>47.226952970759569</v>
      </c>
      <c r="BB1992" s="80" t="s">
        <v>3412</v>
      </c>
      <c r="BC1992" s="270"/>
      <c r="BD1992" s="72">
        <v>70.026499999999999</v>
      </c>
      <c r="BE1992" s="72"/>
      <c r="BF1992" s="72">
        <v>0.33768599999999999</v>
      </c>
      <c r="BG1992" s="72"/>
      <c r="BH1992" s="72">
        <v>13.6136</v>
      </c>
      <c r="BI1992" s="72"/>
      <c r="BJ1992" s="72">
        <v>0.54994699999999996</v>
      </c>
      <c r="BK1992" s="72"/>
      <c r="BL1992" s="72"/>
      <c r="BM1992" s="72"/>
      <c r="BN1992" s="72">
        <v>1.47617</v>
      </c>
      <c r="BO1992" s="72"/>
      <c r="BP1992" s="72">
        <v>3.8592700000000001E-2</v>
      </c>
      <c r="BQ1992" s="72"/>
      <c r="BR1992" s="72">
        <v>0.62713200000000002</v>
      </c>
      <c r="BS1992" s="72"/>
      <c r="BT1992" s="72"/>
      <c r="BU1992" s="72"/>
      <c r="BV1992" s="72"/>
      <c r="BW1992" s="72"/>
      <c r="BX1992" s="72">
        <v>1.6594899999999999</v>
      </c>
      <c r="BY1992" s="72"/>
      <c r="BZ1992" s="72">
        <v>3.0584699999999998</v>
      </c>
      <c r="CA1992" s="72"/>
      <c r="CB1992" s="72">
        <v>4.2162600000000001</v>
      </c>
      <c r="CC1992" s="72"/>
      <c r="CD1992" s="72">
        <v>0.10613</v>
      </c>
      <c r="CE1992" s="72"/>
      <c r="CF1992" s="72"/>
      <c r="CG1992" s="72"/>
      <c r="CH1992" s="72"/>
      <c r="CI1992" s="72"/>
      <c r="CJ1992" s="72"/>
      <c r="CK1992" s="72"/>
      <c r="CL1992" s="72"/>
      <c r="CM1992" s="72"/>
      <c r="CN1992" s="72"/>
      <c r="CO1992" s="72"/>
      <c r="CP1992" s="72"/>
      <c r="CQ1992" s="72"/>
      <c r="CR1992" s="72"/>
      <c r="CS1992" s="72"/>
      <c r="CT1992" s="72"/>
      <c r="CU1992" s="72"/>
      <c r="CV1992" s="72"/>
      <c r="CW1992" s="72"/>
      <c r="CX1992" s="72"/>
      <c r="CY1992" s="72"/>
      <c r="CZ1992" s="72"/>
      <c r="DA1992" s="72"/>
      <c r="DB1992" s="72"/>
      <c r="DC1992" s="72"/>
      <c r="DD1992" s="72"/>
      <c r="DE1992" s="72"/>
      <c r="DF1992" s="72"/>
      <c r="DG1992" s="72"/>
      <c r="DH1992" s="78">
        <f t="shared" si="917"/>
        <v>95.70997770000001</v>
      </c>
      <c r="DJ1992" s="96">
        <f t="shared" si="918"/>
        <v>4.2900222999999897</v>
      </c>
      <c r="DK1992" s="72"/>
      <c r="DL1992" s="51" t="s">
        <v>3340</v>
      </c>
      <c r="DO1992" s="358">
        <v>3.7</v>
      </c>
      <c r="DP1992" s="72"/>
      <c r="DQ1992" s="374">
        <v>0.59</v>
      </c>
      <c r="DR1992" s="72"/>
      <c r="DU1992" s="52"/>
      <c r="DX1992" s="75">
        <f t="shared" si="919"/>
        <v>73.165308030366404</v>
      </c>
      <c r="DY1992" s="51">
        <f t="shared" si="920"/>
        <v>0</v>
      </c>
      <c r="DZ1992" s="75">
        <f t="shared" si="921"/>
        <v>0.3528221488656767</v>
      </c>
      <c r="EA1992" s="51">
        <f t="shared" si="922"/>
        <v>0</v>
      </c>
      <c r="EB1992" s="75">
        <f t="shared" si="923"/>
        <v>14.223804379801875</v>
      </c>
      <c r="EC1992" s="51">
        <f t="shared" si="924"/>
        <v>0</v>
      </c>
      <c r="ED1992" s="75">
        <f t="shared" si="925"/>
        <v>1.5423365833675247</v>
      </c>
      <c r="EE1992" s="51">
        <f t="shared" si="926"/>
        <v>0</v>
      </c>
      <c r="EF1992" s="75">
        <f t="shared" si="927"/>
        <v>4.0322546224979425E-2</v>
      </c>
      <c r="EG1992" s="51">
        <f t="shared" si="928"/>
        <v>0</v>
      </c>
      <c r="EH1992" s="75">
        <f t="shared" si="929"/>
        <v>0.65524202917038177</v>
      </c>
      <c r="EI1992" s="51">
        <f t="shared" si="930"/>
        <v>0</v>
      </c>
      <c r="EJ1992" s="75">
        <f t="shared" si="931"/>
        <v>1.7338735624843842</v>
      </c>
      <c r="EK1992" s="51">
        <f t="shared" si="932"/>
        <v>0</v>
      </c>
      <c r="EL1992" s="75">
        <f t="shared" si="933"/>
        <v>3.1955602472154787</v>
      </c>
      <c r="EM1992" s="51">
        <f t="shared" si="934"/>
        <v>0</v>
      </c>
      <c r="EN1992" s="75">
        <f t="shared" si="935"/>
        <v>4.4052460373731757</v>
      </c>
      <c r="EO1992" s="51">
        <f t="shared" si="936"/>
        <v>0</v>
      </c>
      <c r="EP1992" s="75">
        <f t="shared" si="937"/>
        <v>0.11088708048042936</v>
      </c>
      <c r="EQ1992" s="51">
        <f t="shared" si="938"/>
        <v>0</v>
      </c>
      <c r="ER1992" s="51">
        <f t="shared" si="939"/>
        <v>100</v>
      </c>
      <c r="ES1992" s="51">
        <f t="shared" si="940"/>
        <v>0</v>
      </c>
    </row>
    <row r="1993" spans="1:149" x14ac:dyDescent="0.45">
      <c r="A1993" s="78" t="s">
        <v>1509</v>
      </c>
      <c r="C1993" s="51" t="s">
        <v>3644</v>
      </c>
      <c r="D1993" s="51" t="s">
        <v>3839</v>
      </c>
      <c r="E1993" s="78" t="s">
        <v>637</v>
      </c>
      <c r="F1993" s="78" t="s">
        <v>2729</v>
      </c>
      <c r="G1993" s="72" t="s">
        <v>3382</v>
      </c>
      <c r="H1993" s="78" t="s">
        <v>1100</v>
      </c>
      <c r="I1993" s="78"/>
      <c r="J1993" s="300">
        <v>300</v>
      </c>
      <c r="K1993" s="78">
        <v>0</v>
      </c>
      <c r="L1993" s="300">
        <v>1200</v>
      </c>
      <c r="M1993" s="72">
        <v>10</v>
      </c>
      <c r="O1993" s="78"/>
      <c r="P1993" s="72" t="s">
        <v>1374</v>
      </c>
      <c r="AA1993" s="195"/>
      <c r="AB1993" s="195"/>
      <c r="AC1993" s="195"/>
      <c r="AD1993" s="72"/>
      <c r="AE1993" s="316">
        <v>0.442191</v>
      </c>
      <c r="AF1993" s="195"/>
      <c r="AG1993" s="195">
        <v>0.557809</v>
      </c>
      <c r="AH1993" s="72"/>
      <c r="AQ1993" s="174" t="s">
        <v>824</v>
      </c>
      <c r="AR1993" s="53">
        <v>1.0669999999999999</v>
      </c>
      <c r="AS1993" s="53">
        <v>2.069</v>
      </c>
      <c r="AT1993" s="77"/>
      <c r="AU1993" s="276">
        <v>1326.5730000000001</v>
      </c>
      <c r="AV1993" s="276">
        <v>1673.4269999999999</v>
      </c>
      <c r="AW1993" s="276">
        <v>1415.453391</v>
      </c>
      <c r="AX1993" s="95">
        <v>11.930175246763559</v>
      </c>
      <c r="AY1993" s="276">
        <v>3462.3204629999996</v>
      </c>
      <c r="AZ1993" s="95">
        <v>41.611913204782397</v>
      </c>
      <c r="BB1993" s="80" t="s">
        <v>3412</v>
      </c>
      <c r="BC1993" s="270"/>
      <c r="BD1993" s="72">
        <v>69.733900000000006</v>
      </c>
      <c r="BE1993" s="72"/>
      <c r="BF1993" s="72">
        <v>0.33627499999999999</v>
      </c>
      <c r="BG1993" s="72"/>
      <c r="BH1993" s="72">
        <v>13.556699999999999</v>
      </c>
      <c r="BI1993" s="72"/>
      <c r="BJ1993" s="72">
        <v>0.54764800000000002</v>
      </c>
      <c r="BK1993" s="72"/>
      <c r="BL1993" s="72"/>
      <c r="BM1993" s="72"/>
      <c r="BN1993" s="72">
        <v>1.47</v>
      </c>
      <c r="BO1993" s="72"/>
      <c r="BP1993" s="72">
        <v>3.84315E-2</v>
      </c>
      <c r="BQ1993" s="72"/>
      <c r="BR1993" s="72">
        <v>0.62451100000000004</v>
      </c>
      <c r="BS1993" s="72"/>
      <c r="BT1993" s="72"/>
      <c r="BU1993" s="72"/>
      <c r="BV1993" s="72"/>
      <c r="BW1993" s="72"/>
      <c r="BX1993" s="72">
        <v>1.65255</v>
      </c>
      <c r="BY1993" s="72"/>
      <c r="BZ1993" s="72">
        <v>3.04569</v>
      </c>
      <c r="CA1993" s="72"/>
      <c r="CB1993" s="72">
        <v>4.1986400000000001</v>
      </c>
      <c r="CC1993" s="72"/>
      <c r="CD1993" s="72">
        <v>0.105686</v>
      </c>
      <c r="CE1993" s="72"/>
      <c r="CF1993" s="72"/>
      <c r="CG1993" s="72"/>
      <c r="CH1993" s="72"/>
      <c r="CI1993" s="72"/>
      <c r="CJ1993" s="72"/>
      <c r="CK1993" s="72"/>
      <c r="CL1993" s="72"/>
      <c r="CM1993" s="72"/>
      <c r="CN1993" s="72"/>
      <c r="CO1993" s="72"/>
      <c r="CP1993" s="72"/>
      <c r="CQ1993" s="72"/>
      <c r="CR1993" s="72"/>
      <c r="CS1993" s="72"/>
      <c r="CT1993" s="72"/>
      <c r="CU1993" s="72"/>
      <c r="CV1993" s="72"/>
      <c r="CW1993" s="72"/>
      <c r="CX1993" s="72"/>
      <c r="CY1993" s="72"/>
      <c r="CZ1993" s="72"/>
      <c r="DA1993" s="72"/>
      <c r="DB1993" s="72"/>
      <c r="DC1993" s="72"/>
      <c r="DD1993" s="72"/>
      <c r="DE1993" s="72"/>
      <c r="DF1993" s="72"/>
      <c r="DG1993" s="72"/>
      <c r="DH1993" s="78">
        <f t="shared" si="917"/>
        <v>95.310031500000008</v>
      </c>
      <c r="DJ1993" s="96">
        <f t="shared" si="918"/>
        <v>4.689968499999992</v>
      </c>
      <c r="DK1993" s="72"/>
      <c r="DL1993" s="51" t="s">
        <v>3340</v>
      </c>
      <c r="DO1993" s="358">
        <v>4.0999999999999996</v>
      </c>
      <c r="DP1993" s="72"/>
      <c r="DQ1993" s="374">
        <v>0.59</v>
      </c>
      <c r="DR1993" s="72"/>
      <c r="DU1993" s="52"/>
      <c r="DX1993" s="75">
        <f t="shared" si="919"/>
        <v>73.165330975680149</v>
      </c>
      <c r="DY1993" s="51">
        <f t="shared" si="920"/>
        <v>0</v>
      </c>
      <c r="DZ1993" s="75">
        <f t="shared" si="921"/>
        <v>0.35282225250339988</v>
      </c>
      <c r="EA1993" s="51">
        <f t="shared" si="922"/>
        <v>0</v>
      </c>
      <c r="EB1993" s="75">
        <f t="shared" si="923"/>
        <v>14.223791333024582</v>
      </c>
      <c r="EC1993" s="51">
        <f t="shared" si="924"/>
        <v>0</v>
      </c>
      <c r="ED1993" s="75">
        <f t="shared" si="925"/>
        <v>1.5423350269273595</v>
      </c>
      <c r="EE1993" s="51">
        <f t="shared" si="926"/>
        <v>0</v>
      </c>
      <c r="EF1993" s="75">
        <f t="shared" si="927"/>
        <v>4.0322618086638652E-2</v>
      </c>
      <c r="EG1993" s="51">
        <f t="shared" si="928"/>
        <v>0</v>
      </c>
      <c r="EH1993" s="75">
        <f t="shared" si="929"/>
        <v>0.65524162585131451</v>
      </c>
      <c r="EI1993" s="51">
        <f t="shared" si="930"/>
        <v>0</v>
      </c>
      <c r="EJ1993" s="75">
        <f t="shared" si="931"/>
        <v>1.733867856291706</v>
      </c>
      <c r="EK1993" s="51">
        <f t="shared" si="932"/>
        <v>0</v>
      </c>
      <c r="EL1993" s="75">
        <f t="shared" si="933"/>
        <v>3.1955607946682925</v>
      </c>
      <c r="EM1993" s="51">
        <f t="shared" si="934"/>
        <v>0</v>
      </c>
      <c r="EN1993" s="75">
        <f t="shared" si="935"/>
        <v>4.4052445833049587</v>
      </c>
      <c r="EO1993" s="51">
        <f t="shared" si="936"/>
        <v>0</v>
      </c>
      <c r="EP1993" s="75">
        <f t="shared" si="937"/>
        <v>0.11088654398356797</v>
      </c>
      <c r="EQ1993" s="51">
        <f t="shared" si="938"/>
        <v>0</v>
      </c>
      <c r="ER1993" s="51">
        <f t="shared" si="939"/>
        <v>100</v>
      </c>
      <c r="ES1993" s="51">
        <f t="shared" si="940"/>
        <v>0</v>
      </c>
    </row>
    <row r="1994" spans="1:149" x14ac:dyDescent="0.45">
      <c r="A1994" s="78" t="s">
        <v>1509</v>
      </c>
      <c r="C1994" s="51" t="s">
        <v>3441</v>
      </c>
      <c r="D1994" s="51" t="s">
        <v>588</v>
      </c>
      <c r="E1994" s="78" t="s">
        <v>637</v>
      </c>
      <c r="F1994" s="78" t="s">
        <v>2730</v>
      </c>
      <c r="G1994" s="72" t="s">
        <v>3382</v>
      </c>
      <c r="H1994" s="78" t="s">
        <v>1100</v>
      </c>
      <c r="I1994" s="78"/>
      <c r="J1994" s="300">
        <v>100</v>
      </c>
      <c r="K1994" s="78">
        <v>0</v>
      </c>
      <c r="L1994" s="300">
        <v>1200</v>
      </c>
      <c r="M1994" s="72">
        <v>10</v>
      </c>
      <c r="O1994" s="78"/>
      <c r="P1994" s="72" t="s">
        <v>1374</v>
      </c>
      <c r="AA1994" s="195"/>
      <c r="AB1994" s="195"/>
      <c r="AC1994" s="195"/>
      <c r="AD1994" s="72"/>
      <c r="AE1994" s="316">
        <v>0.82030000000000003</v>
      </c>
      <c r="AF1994" s="195"/>
      <c r="AG1994" s="195">
        <v>0.1797</v>
      </c>
      <c r="AH1994" s="72"/>
      <c r="AQ1994" s="174" t="s">
        <v>824</v>
      </c>
      <c r="AR1994" s="53">
        <v>0.99009999999999998</v>
      </c>
      <c r="AS1994" s="53">
        <v>1.26</v>
      </c>
      <c r="AT1994" s="77"/>
      <c r="AU1994" s="276">
        <v>820.30000000000007</v>
      </c>
      <c r="AV1994" s="276">
        <v>179.69999999999996</v>
      </c>
      <c r="AW1994" s="276">
        <v>812.17903000000001</v>
      </c>
      <c r="AX1994" s="95">
        <v>17.45234909336726</v>
      </c>
      <c r="AY1994" s="276">
        <v>226.42199999999994</v>
      </c>
      <c r="AZ1994" s="95">
        <v>5.0629498360145728</v>
      </c>
      <c r="BB1994" s="80" t="s">
        <v>3412</v>
      </c>
      <c r="BC1994" s="270"/>
      <c r="BD1994" s="72">
        <v>50.671100000000003</v>
      </c>
      <c r="BE1994" s="72"/>
      <c r="BF1994" s="72">
        <v>0.79827700000000001</v>
      </c>
      <c r="BG1994" s="72"/>
      <c r="BH1994" s="72">
        <v>14.7584</v>
      </c>
      <c r="BI1994" s="72"/>
      <c r="BJ1994" s="72">
        <v>4.3613200000000001</v>
      </c>
      <c r="BK1994" s="72"/>
      <c r="BL1994" s="72"/>
      <c r="BM1994" s="72"/>
      <c r="BN1994" s="72">
        <v>5.0232999999999999</v>
      </c>
      <c r="BO1994" s="72"/>
      <c r="BP1994" s="72">
        <v>9.7350800000000001E-2</v>
      </c>
      <c r="BQ1994" s="72"/>
      <c r="BR1994" s="72">
        <v>9.2385900000000003</v>
      </c>
      <c r="BS1994" s="72"/>
      <c r="BT1994" s="72"/>
      <c r="BU1994" s="72"/>
      <c r="BV1994" s="72"/>
      <c r="BW1994" s="72"/>
      <c r="BX1994" s="72">
        <v>9.0438899999999993</v>
      </c>
      <c r="BY1994" s="72"/>
      <c r="BZ1994" s="72">
        <v>2.3948299999999998</v>
      </c>
      <c r="CA1994" s="72"/>
      <c r="CB1994" s="72">
        <v>0.86642200000000003</v>
      </c>
      <c r="CC1994" s="72"/>
      <c r="CD1994" s="72">
        <v>0.126556</v>
      </c>
      <c r="CE1994" s="72"/>
      <c r="CF1994" s="72"/>
      <c r="CG1994" s="72"/>
      <c r="CH1994" s="72"/>
      <c r="CI1994" s="72"/>
      <c r="CJ1994" s="72"/>
      <c r="CK1994" s="72"/>
      <c r="CL1994" s="72"/>
      <c r="CM1994" s="72"/>
      <c r="CN1994" s="72"/>
      <c r="CO1994" s="72"/>
      <c r="CP1994" s="72"/>
      <c r="CQ1994" s="72"/>
      <c r="CR1994" s="72"/>
      <c r="CS1994" s="72"/>
      <c r="CT1994" s="72"/>
      <c r="CU1994" s="72"/>
      <c r="CV1994" s="72"/>
      <c r="CW1994" s="72"/>
      <c r="CX1994" s="72"/>
      <c r="CY1994" s="72"/>
      <c r="CZ1994" s="72"/>
      <c r="DA1994" s="72"/>
      <c r="DB1994" s="72"/>
      <c r="DC1994" s="72"/>
      <c r="DD1994" s="72"/>
      <c r="DE1994" s="72"/>
      <c r="DF1994" s="72"/>
      <c r="DG1994" s="72"/>
      <c r="DH1994" s="78">
        <f t="shared" si="917"/>
        <v>97.380035800000016</v>
      </c>
      <c r="DJ1994" s="96">
        <f t="shared" si="918"/>
        <v>2.6199641999999841</v>
      </c>
      <c r="DK1994" s="72"/>
      <c r="DL1994" s="51" t="s">
        <v>3340</v>
      </c>
      <c r="DO1994" s="358">
        <v>2.52</v>
      </c>
      <c r="DP1994" s="72"/>
      <c r="DQ1994" s="374">
        <v>0.1</v>
      </c>
      <c r="DR1994" s="72"/>
      <c r="DU1994" s="52"/>
      <c r="DX1994" s="75">
        <f t="shared" si="919"/>
        <v>52.034382184936511</v>
      </c>
      <c r="DY1994" s="51">
        <f t="shared" si="920"/>
        <v>0</v>
      </c>
      <c r="DZ1994" s="75">
        <f t="shared" si="921"/>
        <v>0.81975426835897702</v>
      </c>
      <c r="EA1994" s="51">
        <f t="shared" si="922"/>
        <v>0</v>
      </c>
      <c r="EB1994" s="75">
        <f t="shared" si="923"/>
        <v>15.155467831528563</v>
      </c>
      <c r="EC1994" s="51">
        <f t="shared" si="924"/>
        <v>0</v>
      </c>
      <c r="ED1994" s="75">
        <f t="shared" si="925"/>
        <v>5.1584495309869238</v>
      </c>
      <c r="EE1994" s="51">
        <f t="shared" si="926"/>
        <v>0</v>
      </c>
      <c r="EF1994" s="75">
        <f t="shared" si="927"/>
        <v>9.9969977624510153E-2</v>
      </c>
      <c r="EG1994" s="51">
        <f t="shared" si="928"/>
        <v>0</v>
      </c>
      <c r="EH1994" s="75">
        <f t="shared" si="929"/>
        <v>9.4871499318138461</v>
      </c>
      <c r="EI1994" s="51">
        <f t="shared" si="930"/>
        <v>0</v>
      </c>
      <c r="EJ1994" s="75">
        <f t="shared" si="931"/>
        <v>9.2872116196120746</v>
      </c>
      <c r="EK1994" s="51">
        <f t="shared" si="932"/>
        <v>0</v>
      </c>
      <c r="EL1994" s="75">
        <f t="shared" si="933"/>
        <v>2.4592617781723995</v>
      </c>
      <c r="EM1994" s="51">
        <f t="shared" si="934"/>
        <v>0</v>
      </c>
      <c r="EN1994" s="75">
        <f t="shared" si="935"/>
        <v>0.88973267762959674</v>
      </c>
      <c r="EO1994" s="51">
        <f t="shared" si="936"/>
        <v>0</v>
      </c>
      <c r="EP1994" s="75">
        <f t="shared" si="937"/>
        <v>0.12996092983568197</v>
      </c>
      <c r="EQ1994" s="51">
        <f t="shared" si="938"/>
        <v>0</v>
      </c>
      <c r="ER1994" s="51">
        <f t="shared" si="939"/>
        <v>100</v>
      </c>
      <c r="ES1994" s="51">
        <f t="shared" si="940"/>
        <v>0</v>
      </c>
    </row>
    <row r="1995" spans="1:149" x14ac:dyDescent="0.45">
      <c r="A1995" s="78" t="s">
        <v>1509</v>
      </c>
      <c r="C1995" s="51" t="s">
        <v>3441</v>
      </c>
      <c r="D1995" s="51" t="s">
        <v>588</v>
      </c>
      <c r="E1995" s="78" t="s">
        <v>637</v>
      </c>
      <c r="F1995" s="78" t="s">
        <v>2731</v>
      </c>
      <c r="G1995" s="72" t="s">
        <v>3382</v>
      </c>
      <c r="H1995" s="78" t="s">
        <v>1100</v>
      </c>
      <c r="I1995" s="78"/>
      <c r="J1995" s="300">
        <v>100</v>
      </c>
      <c r="K1995" s="78">
        <v>0</v>
      </c>
      <c r="L1995" s="300">
        <v>1200</v>
      </c>
      <c r="M1995" s="72">
        <v>10</v>
      </c>
      <c r="O1995" s="78"/>
      <c r="P1995" s="72" t="s">
        <v>1374</v>
      </c>
      <c r="AA1995" s="195"/>
      <c r="AB1995" s="195"/>
      <c r="AC1995" s="195"/>
      <c r="AD1995" s="72"/>
      <c r="AE1995" s="316">
        <v>0.80457199999999995</v>
      </c>
      <c r="AF1995" s="195"/>
      <c r="AG1995" s="195">
        <v>0.19542799999999999</v>
      </c>
      <c r="AH1995" s="72"/>
      <c r="AQ1995" s="174" t="s">
        <v>824</v>
      </c>
      <c r="AR1995" s="53">
        <v>0.99009999999999998</v>
      </c>
      <c r="AS1995" s="53">
        <v>1.26</v>
      </c>
      <c r="AT1995" s="77"/>
      <c r="AU1995" s="276">
        <v>804.572</v>
      </c>
      <c r="AV1995" s="276">
        <v>195.42800000000005</v>
      </c>
      <c r="AW1995" s="276">
        <v>796.6067372</v>
      </c>
      <c r="AX1995" s="95">
        <v>17.117726947151876</v>
      </c>
      <c r="AY1995" s="276">
        <v>246.23928000000006</v>
      </c>
      <c r="AZ1995" s="95">
        <v>5.5060776881060454</v>
      </c>
      <c r="BB1995" s="80" t="s">
        <v>3412</v>
      </c>
      <c r="BC1995" s="270"/>
      <c r="BD1995" s="72">
        <v>50.6815</v>
      </c>
      <c r="BE1995" s="72"/>
      <c r="BF1995" s="72">
        <v>0.79844000000000004</v>
      </c>
      <c r="BG1995" s="72"/>
      <c r="BH1995" s="72">
        <v>14.7614</v>
      </c>
      <c r="BI1995" s="72"/>
      <c r="BJ1995" s="72">
        <v>4.3622100000000001</v>
      </c>
      <c r="BK1995" s="72"/>
      <c r="BL1995" s="72"/>
      <c r="BM1995" s="72"/>
      <c r="BN1995" s="72">
        <v>5.02433</v>
      </c>
      <c r="BO1995" s="72"/>
      <c r="BP1995" s="72">
        <v>9.7370799999999993E-2</v>
      </c>
      <c r="BQ1995" s="72"/>
      <c r="BR1995" s="72">
        <v>9.2404899999999994</v>
      </c>
      <c r="BS1995" s="72"/>
      <c r="BT1995" s="72"/>
      <c r="BU1995" s="72"/>
      <c r="BV1995" s="72"/>
      <c r="BW1995" s="72"/>
      <c r="BX1995" s="72">
        <v>9.04575</v>
      </c>
      <c r="BY1995" s="72"/>
      <c r="BZ1995" s="72">
        <v>2.3953199999999999</v>
      </c>
      <c r="CA1995" s="72"/>
      <c r="CB1995" s="72">
        <v>0.86660000000000004</v>
      </c>
      <c r="CC1995" s="72"/>
      <c r="CD1995" s="72">
        <v>0.126582</v>
      </c>
      <c r="CE1995" s="72"/>
      <c r="CF1995" s="72"/>
      <c r="CG1995" s="72"/>
      <c r="CH1995" s="72"/>
      <c r="CI1995" s="72"/>
      <c r="CJ1995" s="72"/>
      <c r="CK1995" s="72"/>
      <c r="CL1995" s="72"/>
      <c r="CM1995" s="72"/>
      <c r="CN1995" s="72"/>
      <c r="CO1995" s="72"/>
      <c r="CP1995" s="72"/>
      <c r="CQ1995" s="72"/>
      <c r="CR1995" s="72"/>
      <c r="CS1995" s="72"/>
      <c r="CT1995" s="72"/>
      <c r="CU1995" s="72"/>
      <c r="CV1995" s="72"/>
      <c r="CW1995" s="72"/>
      <c r="CX1995" s="72"/>
      <c r="CY1995" s="72"/>
      <c r="CZ1995" s="72"/>
      <c r="DA1995" s="72"/>
      <c r="DB1995" s="72"/>
      <c r="DC1995" s="72"/>
      <c r="DD1995" s="72"/>
      <c r="DE1995" s="72"/>
      <c r="DF1995" s="72"/>
      <c r="DG1995" s="72"/>
      <c r="DH1995" s="78">
        <f t="shared" si="917"/>
        <v>97.399992799999993</v>
      </c>
      <c r="DJ1995" s="96">
        <f t="shared" si="918"/>
        <v>2.6000072000000074</v>
      </c>
      <c r="DK1995" s="72"/>
      <c r="DL1995" s="51" t="s">
        <v>3340</v>
      </c>
      <c r="DO1995" s="358">
        <v>2.4300000000000002</v>
      </c>
      <c r="DP1995" s="72"/>
      <c r="DQ1995" s="374">
        <v>0.17</v>
      </c>
      <c r="DR1995" s="72"/>
      <c r="DU1995" s="52"/>
      <c r="DX1995" s="75">
        <f t="shared" si="919"/>
        <v>52.034398096998636</v>
      </c>
      <c r="DY1995" s="51">
        <f t="shared" si="920"/>
        <v>0</v>
      </c>
      <c r="DZ1995" s="75">
        <f t="shared" si="921"/>
        <v>0.81975365402696432</v>
      </c>
      <c r="EA1995" s="51">
        <f t="shared" si="922"/>
        <v>0</v>
      </c>
      <c r="EB1995" s="75">
        <f t="shared" si="923"/>
        <v>15.155442598759619</v>
      </c>
      <c r="EC1995" s="51">
        <f t="shared" si="924"/>
        <v>0</v>
      </c>
      <c r="ED1995" s="75">
        <f t="shared" si="925"/>
        <v>5.1584500733145848</v>
      </c>
      <c r="EE1995" s="51">
        <f t="shared" si="926"/>
        <v>0</v>
      </c>
      <c r="EF1995" s="75">
        <f t="shared" si="927"/>
        <v>9.997002792386242E-2</v>
      </c>
      <c r="EG1995" s="51">
        <f t="shared" si="928"/>
        <v>0</v>
      </c>
      <c r="EH1995" s="75">
        <f t="shared" si="929"/>
        <v>9.4871567588041952</v>
      </c>
      <c r="EI1995" s="51">
        <f t="shared" si="930"/>
        <v>0</v>
      </c>
      <c r="EJ1995" s="75">
        <f t="shared" si="931"/>
        <v>9.2872183456670658</v>
      </c>
      <c r="EK1995" s="51">
        <f t="shared" si="932"/>
        <v>0</v>
      </c>
      <c r="EL1995" s="75">
        <f t="shared" si="933"/>
        <v>2.4592609620808927</v>
      </c>
      <c r="EM1995" s="51">
        <f t="shared" si="934"/>
        <v>0</v>
      </c>
      <c r="EN1995" s="75">
        <f t="shared" si="935"/>
        <v>0.88973312531908122</v>
      </c>
      <c r="EO1995" s="51">
        <f t="shared" si="936"/>
        <v>0</v>
      </c>
      <c r="EP1995" s="75">
        <f t="shared" si="937"/>
        <v>0.12996099523325633</v>
      </c>
      <c r="EQ1995" s="51">
        <f t="shared" si="938"/>
        <v>0</v>
      </c>
      <c r="ER1995" s="51">
        <f t="shared" si="939"/>
        <v>100</v>
      </c>
      <c r="ES1995" s="51">
        <f t="shared" si="940"/>
        <v>0</v>
      </c>
    </row>
    <row r="1996" spans="1:149" x14ac:dyDescent="0.45">
      <c r="A1996" s="78" t="s">
        <v>1509</v>
      </c>
      <c r="C1996" s="51" t="s">
        <v>3441</v>
      </c>
      <c r="D1996" s="51" t="s">
        <v>588</v>
      </c>
      <c r="E1996" s="78" t="s">
        <v>637</v>
      </c>
      <c r="F1996" s="78" t="s">
        <v>2732</v>
      </c>
      <c r="G1996" s="72" t="s">
        <v>3382</v>
      </c>
      <c r="H1996" s="78" t="s">
        <v>1100</v>
      </c>
      <c r="I1996" s="78"/>
      <c r="J1996" s="300">
        <v>100</v>
      </c>
      <c r="K1996" s="78">
        <v>0</v>
      </c>
      <c r="L1996" s="300">
        <v>1200</v>
      </c>
      <c r="M1996" s="72">
        <v>10</v>
      </c>
      <c r="O1996" s="78"/>
      <c r="P1996" s="72" t="s">
        <v>1374</v>
      </c>
      <c r="AA1996" s="195"/>
      <c r="AB1996" s="195"/>
      <c r="AC1996" s="195"/>
      <c r="AD1996" s="72"/>
      <c r="AE1996" s="316">
        <v>0.81514200000000003</v>
      </c>
      <c r="AF1996" s="195"/>
      <c r="AG1996" s="195">
        <v>0.18485799999999999</v>
      </c>
      <c r="AH1996" s="72"/>
      <c r="AQ1996" s="174" t="s">
        <v>824</v>
      </c>
      <c r="AR1996" s="53">
        <v>0.99009999999999998</v>
      </c>
      <c r="AS1996" s="53">
        <v>1.26</v>
      </c>
      <c r="AT1996" s="77"/>
      <c r="AU1996" s="276">
        <v>815.14200000000005</v>
      </c>
      <c r="AV1996" s="276">
        <v>184.85799999999998</v>
      </c>
      <c r="AW1996" s="276">
        <v>807.07209420000004</v>
      </c>
      <c r="AX1996" s="95">
        <v>17.34260970945456</v>
      </c>
      <c r="AY1996" s="276">
        <v>232.92107999999996</v>
      </c>
      <c r="AZ1996" s="95">
        <v>5.2082736827266665</v>
      </c>
      <c r="BB1996" s="80" t="s">
        <v>3412</v>
      </c>
      <c r="BC1996" s="270"/>
      <c r="BD1996" s="72">
        <v>50.546199999999999</v>
      </c>
      <c r="BE1996" s="72"/>
      <c r="BF1996" s="72">
        <v>0.79630900000000004</v>
      </c>
      <c r="BG1996" s="72"/>
      <c r="BH1996" s="72">
        <v>14.722</v>
      </c>
      <c r="BI1996" s="72"/>
      <c r="BJ1996" s="72">
        <v>4.3505700000000003</v>
      </c>
      <c r="BK1996" s="72"/>
      <c r="BL1996" s="72"/>
      <c r="BM1996" s="72"/>
      <c r="BN1996" s="72">
        <v>5.0109199999999996</v>
      </c>
      <c r="BO1996" s="72"/>
      <c r="BP1996" s="72">
        <v>9.71109E-2</v>
      </c>
      <c r="BQ1996" s="72"/>
      <c r="BR1996" s="72">
        <v>9.2158200000000008</v>
      </c>
      <c r="BS1996" s="72"/>
      <c r="BT1996" s="72"/>
      <c r="BU1996" s="72"/>
      <c r="BV1996" s="72"/>
      <c r="BW1996" s="72"/>
      <c r="BX1996" s="72">
        <v>9.0215999999999994</v>
      </c>
      <c r="BY1996" s="72"/>
      <c r="BZ1996" s="72">
        <v>2.3889300000000002</v>
      </c>
      <c r="CA1996" s="72"/>
      <c r="CB1996" s="72">
        <v>0.86428700000000003</v>
      </c>
      <c r="CC1996" s="72"/>
      <c r="CD1996" s="72">
        <v>0.126244</v>
      </c>
      <c r="CE1996" s="72"/>
      <c r="CF1996" s="72"/>
      <c r="CG1996" s="72"/>
      <c r="CH1996" s="72"/>
      <c r="CI1996" s="72"/>
      <c r="CJ1996" s="72"/>
      <c r="CK1996" s="72"/>
      <c r="CL1996" s="72"/>
      <c r="CM1996" s="72"/>
      <c r="CN1996" s="72"/>
      <c r="CO1996" s="72"/>
      <c r="CP1996" s="72"/>
      <c r="CQ1996" s="72"/>
      <c r="CR1996" s="72"/>
      <c r="CS1996" s="72"/>
      <c r="CT1996" s="72"/>
      <c r="CU1996" s="72"/>
      <c r="CV1996" s="72"/>
      <c r="CW1996" s="72"/>
      <c r="CX1996" s="72"/>
      <c r="CY1996" s="72"/>
      <c r="CZ1996" s="72"/>
      <c r="DA1996" s="72"/>
      <c r="DB1996" s="72"/>
      <c r="DC1996" s="72"/>
      <c r="DD1996" s="72"/>
      <c r="DE1996" s="72"/>
      <c r="DF1996" s="72"/>
      <c r="DG1996" s="72"/>
      <c r="DH1996" s="78">
        <f t="shared" si="917"/>
        <v>97.139990900000029</v>
      </c>
      <c r="DJ1996" s="96">
        <f t="shared" si="918"/>
        <v>2.8600090999999708</v>
      </c>
      <c r="DK1996" s="72"/>
      <c r="DL1996" s="51" t="s">
        <v>3340</v>
      </c>
      <c r="DO1996" s="358">
        <v>2.67</v>
      </c>
      <c r="DP1996" s="72"/>
      <c r="DQ1996" s="374">
        <v>0.19</v>
      </c>
      <c r="DR1996" s="72"/>
      <c r="DU1996" s="52"/>
      <c r="DX1996" s="75">
        <f t="shared" si="919"/>
        <v>52.034388238757792</v>
      </c>
      <c r="DY1996" s="51">
        <f t="shared" si="920"/>
        <v>0</v>
      </c>
      <c r="DZ1996" s="75">
        <f t="shared" si="921"/>
        <v>0.81975404014578701</v>
      </c>
      <c r="EA1996" s="51">
        <f t="shared" si="922"/>
        <v>0</v>
      </c>
      <c r="EB1996" s="75">
        <f t="shared" si="923"/>
        <v>15.155447168154918</v>
      </c>
      <c r="EC1996" s="51">
        <f t="shared" si="924"/>
        <v>0</v>
      </c>
      <c r="ED1996" s="75">
        <f t="shared" si="925"/>
        <v>5.1584522024080179</v>
      </c>
      <c r="EE1996" s="51">
        <f t="shared" si="926"/>
        <v>0</v>
      </c>
      <c r="EF1996" s="75">
        <f t="shared" si="927"/>
        <v>9.9970052601682888E-2</v>
      </c>
      <c r="EG1996" s="51">
        <f t="shared" si="928"/>
        <v>0</v>
      </c>
      <c r="EH1996" s="75">
        <f t="shared" si="929"/>
        <v>9.487153452059875</v>
      </c>
      <c r="EI1996" s="51">
        <f t="shared" si="930"/>
        <v>0</v>
      </c>
      <c r="EJ1996" s="75">
        <f t="shared" si="931"/>
        <v>9.2872151998523567</v>
      </c>
      <c r="EK1996" s="51">
        <f t="shared" si="932"/>
        <v>0</v>
      </c>
      <c r="EL1996" s="75">
        <f t="shared" si="933"/>
        <v>2.4592652087637776</v>
      </c>
      <c r="EM1996" s="51">
        <f t="shared" si="934"/>
        <v>0</v>
      </c>
      <c r="EN1996" s="75">
        <f t="shared" si="935"/>
        <v>0.88973345786055646</v>
      </c>
      <c r="EO1996" s="51">
        <f t="shared" si="936"/>
        <v>0</v>
      </c>
      <c r="EP1996" s="75">
        <f t="shared" si="937"/>
        <v>0.12996089337702416</v>
      </c>
      <c r="EQ1996" s="51">
        <f t="shared" si="938"/>
        <v>0</v>
      </c>
      <c r="ER1996" s="51">
        <f t="shared" si="939"/>
        <v>100</v>
      </c>
      <c r="ES1996" s="51">
        <f t="shared" si="940"/>
        <v>0</v>
      </c>
    </row>
    <row r="1997" spans="1:149" x14ac:dyDescent="0.45">
      <c r="A1997" s="78" t="s">
        <v>1509</v>
      </c>
      <c r="C1997" s="51" t="s">
        <v>3441</v>
      </c>
      <c r="D1997" s="51" t="s">
        <v>588</v>
      </c>
      <c r="E1997" s="78" t="s">
        <v>637</v>
      </c>
      <c r="F1997" s="78" t="s">
        <v>2733</v>
      </c>
      <c r="G1997" s="72" t="s">
        <v>3382</v>
      </c>
      <c r="H1997" s="78" t="s">
        <v>1100</v>
      </c>
      <c r="I1997" s="78"/>
      <c r="J1997" s="300">
        <v>100</v>
      </c>
      <c r="K1997" s="78">
        <v>0</v>
      </c>
      <c r="L1997" s="300">
        <v>1200</v>
      </c>
      <c r="M1997" s="72">
        <v>10</v>
      </c>
      <c r="O1997" s="78"/>
      <c r="P1997" s="72" t="s">
        <v>1374</v>
      </c>
      <c r="AA1997" s="195"/>
      <c r="AB1997" s="195"/>
      <c r="AC1997" s="195"/>
      <c r="AD1997" s="72"/>
      <c r="AE1997" s="316">
        <v>0.66092799999999996</v>
      </c>
      <c r="AF1997" s="195"/>
      <c r="AG1997" s="195">
        <v>0.33907199999999998</v>
      </c>
      <c r="AH1997" s="72"/>
      <c r="AQ1997" s="174" t="s">
        <v>824</v>
      </c>
      <c r="AR1997" s="53">
        <v>0.99039999999999995</v>
      </c>
      <c r="AS1997" s="53">
        <v>1.2589999999999999</v>
      </c>
      <c r="AT1997" s="77"/>
      <c r="AU1997" s="276">
        <v>660.928</v>
      </c>
      <c r="AV1997" s="276">
        <v>339.07200000000006</v>
      </c>
      <c r="AW1997" s="276">
        <v>654.58309120000001</v>
      </c>
      <c r="AX1997" s="95">
        <v>14.06794518358101</v>
      </c>
      <c r="AY1997" s="276">
        <v>426.89164800000003</v>
      </c>
      <c r="AZ1997" s="95">
        <v>9.5455874395491218</v>
      </c>
      <c r="BB1997" s="80" t="s">
        <v>3412</v>
      </c>
      <c r="BC1997" s="270"/>
      <c r="BD1997" s="72">
        <v>50.920900000000003</v>
      </c>
      <c r="BE1997" s="72"/>
      <c r="BF1997" s="72">
        <v>0.80221100000000001</v>
      </c>
      <c r="BG1997" s="72"/>
      <c r="BH1997" s="72">
        <v>14.831099999999999</v>
      </c>
      <c r="BI1997" s="72"/>
      <c r="BJ1997" s="72">
        <v>4.3828100000000001</v>
      </c>
      <c r="BK1997" s="72"/>
      <c r="BL1997" s="72"/>
      <c r="BM1997" s="72"/>
      <c r="BN1997" s="72">
        <v>5.0480600000000004</v>
      </c>
      <c r="BO1997" s="72"/>
      <c r="BP1997" s="72">
        <v>9.7830700000000007E-2</v>
      </c>
      <c r="BQ1997" s="72"/>
      <c r="BR1997" s="72">
        <v>9.2841299999999993</v>
      </c>
      <c r="BS1997" s="72"/>
      <c r="BT1997" s="72"/>
      <c r="BU1997" s="72"/>
      <c r="BV1997" s="72"/>
      <c r="BW1997" s="72"/>
      <c r="BX1997" s="72">
        <v>9.0884699999999992</v>
      </c>
      <c r="BY1997" s="72"/>
      <c r="BZ1997" s="72">
        <v>2.4066299999999998</v>
      </c>
      <c r="CA1997" s="72"/>
      <c r="CB1997" s="72">
        <v>0.87069300000000005</v>
      </c>
      <c r="CC1997" s="72"/>
      <c r="CD1997" s="72">
        <v>0.12717999999999999</v>
      </c>
      <c r="CE1997" s="72"/>
      <c r="CF1997" s="72"/>
      <c r="CG1997" s="72"/>
      <c r="CH1997" s="72"/>
      <c r="CI1997" s="72"/>
      <c r="CJ1997" s="72"/>
      <c r="CK1997" s="72"/>
      <c r="CL1997" s="72"/>
      <c r="CM1997" s="72"/>
      <c r="CN1997" s="72"/>
      <c r="CO1997" s="72"/>
      <c r="CP1997" s="72"/>
      <c r="CQ1997" s="72"/>
      <c r="CR1997" s="72"/>
      <c r="CS1997" s="72"/>
      <c r="CT1997" s="72"/>
      <c r="CU1997" s="72"/>
      <c r="CV1997" s="72"/>
      <c r="CW1997" s="72"/>
      <c r="CX1997" s="72"/>
      <c r="CY1997" s="72"/>
      <c r="CZ1997" s="72"/>
      <c r="DA1997" s="72"/>
      <c r="DB1997" s="72"/>
      <c r="DC1997" s="72"/>
      <c r="DD1997" s="72"/>
      <c r="DE1997" s="72"/>
      <c r="DF1997" s="72"/>
      <c r="DG1997" s="72"/>
      <c r="DH1997" s="78">
        <f t="shared" si="917"/>
        <v>97.860014700000022</v>
      </c>
      <c r="DJ1997" s="96">
        <f t="shared" si="918"/>
        <v>2.139985299999978</v>
      </c>
      <c r="DK1997" s="72"/>
      <c r="DL1997" s="51" t="s">
        <v>3340</v>
      </c>
      <c r="DO1997" s="358">
        <v>1.91</v>
      </c>
      <c r="DP1997" s="72"/>
      <c r="DQ1997" s="374">
        <v>0.23</v>
      </c>
      <c r="DR1997" s="72"/>
      <c r="DU1997" s="52"/>
      <c r="DX1997" s="75">
        <f t="shared" si="919"/>
        <v>52.034429134415397</v>
      </c>
      <c r="DY1997" s="51">
        <f t="shared" si="920"/>
        <v>0</v>
      </c>
      <c r="DZ1997" s="75">
        <f t="shared" si="921"/>
        <v>0.81975360667915353</v>
      </c>
      <c r="EA1997" s="51">
        <f t="shared" si="922"/>
        <v>0</v>
      </c>
      <c r="EB1997" s="75">
        <f t="shared" si="923"/>
        <v>15.155423842379614</v>
      </c>
      <c r="EC1997" s="51">
        <f t="shared" si="924"/>
        <v>0</v>
      </c>
      <c r="ED1997" s="75">
        <f t="shared" si="925"/>
        <v>5.1584500732759437</v>
      </c>
      <c r="EE1997" s="51">
        <f t="shared" si="926"/>
        <v>0</v>
      </c>
      <c r="EF1997" s="75">
        <f t="shared" si="927"/>
        <v>9.9970044251383075E-2</v>
      </c>
      <c r="EG1997" s="51">
        <f t="shared" si="928"/>
        <v>0</v>
      </c>
      <c r="EH1997" s="75">
        <f t="shared" si="929"/>
        <v>9.487153694449626</v>
      </c>
      <c r="EI1997" s="51">
        <f t="shared" si="930"/>
        <v>0</v>
      </c>
      <c r="EJ1997" s="75">
        <f t="shared" si="931"/>
        <v>9.2872150365618094</v>
      </c>
      <c r="EK1997" s="51">
        <f t="shared" si="932"/>
        <v>0</v>
      </c>
      <c r="EL1997" s="75">
        <f t="shared" si="933"/>
        <v>2.4592577544339971</v>
      </c>
      <c r="EM1997" s="51">
        <f t="shared" si="934"/>
        <v>0</v>
      </c>
      <c r="EN1997" s="75">
        <f t="shared" si="935"/>
        <v>0.88973315880771053</v>
      </c>
      <c r="EO1997" s="51">
        <f t="shared" si="936"/>
        <v>0</v>
      </c>
      <c r="EP1997" s="75">
        <f t="shared" si="937"/>
        <v>0.1299611494949019</v>
      </c>
      <c r="EQ1997" s="51">
        <f t="shared" si="938"/>
        <v>0</v>
      </c>
      <c r="ER1997" s="51">
        <f t="shared" si="939"/>
        <v>100</v>
      </c>
      <c r="ES1997" s="51">
        <f t="shared" si="940"/>
        <v>0</v>
      </c>
    </row>
    <row r="1998" spans="1:149" x14ac:dyDescent="0.45">
      <c r="A1998" s="78" t="s">
        <v>1509</v>
      </c>
      <c r="C1998" s="51" t="s">
        <v>3441</v>
      </c>
      <c r="D1998" s="51" t="s">
        <v>588</v>
      </c>
      <c r="E1998" s="78" t="s">
        <v>637</v>
      </c>
      <c r="F1998" s="78" t="s">
        <v>2734</v>
      </c>
      <c r="G1998" s="72" t="s">
        <v>3382</v>
      </c>
      <c r="H1998" s="78" t="s">
        <v>1100</v>
      </c>
      <c r="I1998" s="78"/>
      <c r="J1998" s="300">
        <v>100</v>
      </c>
      <c r="K1998" s="78">
        <v>0</v>
      </c>
      <c r="L1998" s="300">
        <v>1200</v>
      </c>
      <c r="M1998" s="72">
        <v>10</v>
      </c>
      <c r="O1998" s="78"/>
      <c r="P1998" s="72" t="s">
        <v>1374</v>
      </c>
      <c r="AA1998" s="195"/>
      <c r="AB1998" s="195"/>
      <c r="AC1998" s="195"/>
      <c r="AD1998" s="72"/>
      <c r="AE1998" s="316">
        <v>0.66364400000000001</v>
      </c>
      <c r="AF1998" s="195"/>
      <c r="AG1998" s="195">
        <v>0.33635599999999999</v>
      </c>
      <c r="AH1998" s="72"/>
      <c r="AQ1998" s="174" t="s">
        <v>824</v>
      </c>
      <c r="AR1998" s="53">
        <v>0.99039999999999995</v>
      </c>
      <c r="AS1998" s="53">
        <v>1.2589999999999999</v>
      </c>
      <c r="AT1998" s="77"/>
      <c r="AU1998" s="276">
        <v>663.64400000000001</v>
      </c>
      <c r="AV1998" s="276">
        <v>336.35599999999999</v>
      </c>
      <c r="AW1998" s="276">
        <v>657.2730176</v>
      </c>
      <c r="AX1998" s="95">
        <v>14.125755624534648</v>
      </c>
      <c r="AY1998" s="276">
        <v>423.47220399999998</v>
      </c>
      <c r="AZ1998" s="95">
        <v>9.4691263472565836</v>
      </c>
      <c r="BB1998" s="80" t="s">
        <v>3412</v>
      </c>
      <c r="BC1998" s="270"/>
      <c r="BD1998" s="72">
        <v>50.733499999999999</v>
      </c>
      <c r="BE1998" s="72"/>
      <c r="BF1998" s="72">
        <v>0.79925999999999997</v>
      </c>
      <c r="BG1998" s="72"/>
      <c r="BH1998" s="72">
        <v>14.7766</v>
      </c>
      <c r="BI1998" s="72"/>
      <c r="BJ1998" s="72">
        <v>4.3666900000000002</v>
      </c>
      <c r="BK1998" s="72"/>
      <c r="BL1998" s="72"/>
      <c r="BM1998" s="72"/>
      <c r="BN1998" s="72">
        <v>5.02949</v>
      </c>
      <c r="BO1998" s="72"/>
      <c r="BP1998" s="72">
        <v>9.7470799999999996E-2</v>
      </c>
      <c r="BQ1998" s="72"/>
      <c r="BR1998" s="72">
        <v>9.2499800000000008</v>
      </c>
      <c r="BS1998" s="72"/>
      <c r="BT1998" s="72"/>
      <c r="BU1998" s="72"/>
      <c r="BV1998" s="72"/>
      <c r="BW1998" s="72"/>
      <c r="BX1998" s="72">
        <v>9.0550300000000004</v>
      </c>
      <c r="BY1998" s="72"/>
      <c r="BZ1998" s="72">
        <v>2.39778</v>
      </c>
      <c r="CA1998" s="72"/>
      <c r="CB1998" s="72">
        <v>0.86748999999999998</v>
      </c>
      <c r="CC1998" s="72"/>
      <c r="CD1998" s="72">
        <v>0.12671199999999999</v>
      </c>
      <c r="CE1998" s="72"/>
      <c r="CF1998" s="72"/>
      <c r="CG1998" s="72"/>
      <c r="CH1998" s="72"/>
      <c r="CI1998" s="72"/>
      <c r="CJ1998" s="72"/>
      <c r="CK1998" s="72"/>
      <c r="CL1998" s="72"/>
      <c r="CM1998" s="72"/>
      <c r="CN1998" s="72"/>
      <c r="CO1998" s="72"/>
      <c r="CP1998" s="72"/>
      <c r="CQ1998" s="72"/>
      <c r="CR1998" s="72"/>
      <c r="CS1998" s="72"/>
      <c r="CT1998" s="72"/>
      <c r="CU1998" s="72"/>
      <c r="CV1998" s="72"/>
      <c r="CW1998" s="72"/>
      <c r="CX1998" s="72"/>
      <c r="CY1998" s="72"/>
      <c r="CZ1998" s="72"/>
      <c r="DA1998" s="72"/>
      <c r="DB1998" s="72"/>
      <c r="DC1998" s="72"/>
      <c r="DD1998" s="72"/>
      <c r="DE1998" s="72"/>
      <c r="DF1998" s="72"/>
      <c r="DG1998" s="72"/>
      <c r="DH1998" s="78">
        <f t="shared" si="917"/>
        <v>97.500002800000004</v>
      </c>
      <c r="DJ1998" s="96">
        <f t="shared" si="918"/>
        <v>2.4999971999999957</v>
      </c>
      <c r="DK1998" s="72"/>
      <c r="DL1998" s="51" t="s">
        <v>3340</v>
      </c>
      <c r="DO1998" s="358">
        <v>2.25</v>
      </c>
      <c r="DP1998" s="72"/>
      <c r="DQ1998" s="374">
        <v>0.25</v>
      </c>
      <c r="DR1998" s="72"/>
      <c r="DU1998" s="52"/>
      <c r="DX1998" s="75">
        <f t="shared" si="919"/>
        <v>52.034357480038963</v>
      </c>
      <c r="DY1998" s="51">
        <f t="shared" si="920"/>
        <v>0</v>
      </c>
      <c r="DZ1998" s="75">
        <f t="shared" si="921"/>
        <v>0.81975382261219776</v>
      </c>
      <c r="EA1998" s="51">
        <f t="shared" si="922"/>
        <v>0</v>
      </c>
      <c r="EB1998" s="75">
        <f t="shared" si="923"/>
        <v>15.155486744252688</v>
      </c>
      <c r="EC1998" s="51">
        <f t="shared" si="924"/>
        <v>0</v>
      </c>
      <c r="ED1998" s="75">
        <f t="shared" si="925"/>
        <v>5.1584511339111465</v>
      </c>
      <c r="EE1998" s="51">
        <f t="shared" si="926"/>
        <v>0</v>
      </c>
      <c r="EF1998" s="75">
        <f t="shared" si="927"/>
        <v>9.9970048411116549E-2</v>
      </c>
      <c r="EG1998" s="51">
        <f t="shared" si="928"/>
        <v>0</v>
      </c>
      <c r="EH1998" s="75">
        <f t="shared" si="929"/>
        <v>9.4871587019072372</v>
      </c>
      <c r="EI1998" s="51">
        <f t="shared" si="930"/>
        <v>0</v>
      </c>
      <c r="EJ1998" s="75">
        <f t="shared" si="931"/>
        <v>9.287209989700635</v>
      </c>
      <c r="EK1998" s="51">
        <f t="shared" si="932"/>
        <v>0</v>
      </c>
      <c r="EL1998" s="75">
        <f t="shared" si="933"/>
        <v>2.4592614678365936</v>
      </c>
      <c r="EM1998" s="51">
        <f t="shared" si="934"/>
        <v>0</v>
      </c>
      <c r="EN1998" s="75">
        <f t="shared" si="935"/>
        <v>0.88973330778201776</v>
      </c>
      <c r="EO1998" s="51">
        <f t="shared" si="936"/>
        <v>0</v>
      </c>
      <c r="EP1998" s="75">
        <f t="shared" si="937"/>
        <v>0.12996102190881167</v>
      </c>
      <c r="EQ1998" s="51">
        <f t="shared" si="938"/>
        <v>0</v>
      </c>
      <c r="ER1998" s="51">
        <f t="shared" si="939"/>
        <v>100</v>
      </c>
      <c r="ES1998" s="51">
        <f t="shared" si="940"/>
        <v>0</v>
      </c>
    </row>
    <row r="1999" spans="1:149" x14ac:dyDescent="0.45">
      <c r="A1999" s="78" t="s">
        <v>1509</v>
      </c>
      <c r="C1999" s="51" t="s">
        <v>3441</v>
      </c>
      <c r="D1999" s="51" t="s">
        <v>588</v>
      </c>
      <c r="E1999" s="78" t="s">
        <v>637</v>
      </c>
      <c r="F1999" s="78" t="s">
        <v>2735</v>
      </c>
      <c r="G1999" s="72" t="s">
        <v>3382</v>
      </c>
      <c r="H1999" s="78" t="s">
        <v>1100</v>
      </c>
      <c r="I1999" s="78"/>
      <c r="J1999" s="300">
        <v>100</v>
      </c>
      <c r="K1999" s="78">
        <v>0</v>
      </c>
      <c r="L1999" s="300">
        <v>1200</v>
      </c>
      <c r="M1999" s="72">
        <v>10</v>
      </c>
      <c r="O1999" s="78"/>
      <c r="P1999" s="72" t="s">
        <v>1374</v>
      </c>
      <c r="AA1999" s="195"/>
      <c r="AB1999" s="195"/>
      <c r="AC1999" s="195"/>
      <c r="AD1999" s="72"/>
      <c r="AE1999" s="316">
        <v>0.45145600000000002</v>
      </c>
      <c r="AF1999" s="195"/>
      <c r="AG1999" s="195">
        <v>0.54854400000000003</v>
      </c>
      <c r="AH1999" s="72"/>
      <c r="AQ1999" s="174" t="s">
        <v>824</v>
      </c>
      <c r="AR1999" s="53">
        <v>0.99450000000000005</v>
      </c>
      <c r="AS1999" s="53">
        <v>1.2529999999999999</v>
      </c>
      <c r="AT1999" s="77"/>
      <c r="AU1999" s="276">
        <v>451.45600000000002</v>
      </c>
      <c r="AV1999" s="276">
        <v>548.54399999999987</v>
      </c>
      <c r="AW1999" s="276">
        <v>448.97299200000003</v>
      </c>
      <c r="AX1999" s="95">
        <v>9.6606969614174734</v>
      </c>
      <c r="AY1999" s="276">
        <v>687.32563199999981</v>
      </c>
      <c r="AZ1999" s="95">
        <v>15.369068358300042</v>
      </c>
      <c r="BB1999" s="80" t="s">
        <v>3412</v>
      </c>
      <c r="BC1999" s="270"/>
      <c r="BD1999" s="72">
        <v>51.347499999999997</v>
      </c>
      <c r="BE1999" s="72"/>
      <c r="BF1999" s="72">
        <v>0.80893300000000001</v>
      </c>
      <c r="BG1999" s="72"/>
      <c r="BH1999" s="72">
        <v>14.955399999999999</v>
      </c>
      <c r="BI1999" s="72"/>
      <c r="BJ1999" s="72">
        <v>4.4195399999999996</v>
      </c>
      <c r="BK1999" s="72"/>
      <c r="BL1999" s="72"/>
      <c r="BM1999" s="72"/>
      <c r="BN1999" s="72">
        <v>5.0903600000000004</v>
      </c>
      <c r="BO1999" s="72"/>
      <c r="BP1999" s="72">
        <v>9.8650399999999999E-2</v>
      </c>
      <c r="BQ1999" s="72"/>
      <c r="BR1999" s="72">
        <v>9.3619199999999996</v>
      </c>
      <c r="BS1999" s="72"/>
      <c r="BT1999" s="72"/>
      <c r="BU1999" s="72"/>
      <c r="BV1999" s="72"/>
      <c r="BW1999" s="72"/>
      <c r="BX1999" s="72">
        <v>9.1646199999999993</v>
      </c>
      <c r="BY1999" s="72"/>
      <c r="BZ1999" s="72">
        <v>2.4268000000000001</v>
      </c>
      <c r="CA1999" s="72"/>
      <c r="CB1999" s="72">
        <v>0.87798900000000002</v>
      </c>
      <c r="CC1999" s="72"/>
      <c r="CD1999" s="72">
        <v>0.128246</v>
      </c>
      <c r="CE1999" s="72"/>
      <c r="CF1999" s="72"/>
      <c r="CG1999" s="72"/>
      <c r="CH1999" s="72"/>
      <c r="CI1999" s="72"/>
      <c r="CJ1999" s="72"/>
      <c r="CK1999" s="72"/>
      <c r="CL1999" s="72"/>
      <c r="CM1999" s="72"/>
      <c r="CN1999" s="72"/>
      <c r="CO1999" s="72"/>
      <c r="CP1999" s="72"/>
      <c r="CQ1999" s="72"/>
      <c r="CR1999" s="72"/>
      <c r="CS1999" s="72"/>
      <c r="CT1999" s="72"/>
      <c r="CU1999" s="72"/>
      <c r="CV1999" s="72"/>
      <c r="CW1999" s="72"/>
      <c r="CX1999" s="72"/>
      <c r="CY1999" s="72"/>
      <c r="CZ1999" s="72"/>
      <c r="DA1999" s="72"/>
      <c r="DB1999" s="72"/>
      <c r="DC1999" s="72"/>
      <c r="DD1999" s="72"/>
      <c r="DE1999" s="72"/>
      <c r="DF1999" s="72"/>
      <c r="DG1999" s="72"/>
      <c r="DH1999" s="78">
        <f t="shared" si="917"/>
        <v>98.679958400000004</v>
      </c>
      <c r="DJ1999" s="96">
        <f t="shared" si="918"/>
        <v>1.3200415999999962</v>
      </c>
      <c r="DK1999" s="72"/>
      <c r="DL1999" s="51" t="s">
        <v>3340</v>
      </c>
      <c r="DO1999" s="358">
        <v>1.06</v>
      </c>
      <c r="DP1999" s="72"/>
      <c r="DQ1999" s="374">
        <v>0.26</v>
      </c>
      <c r="DR1999" s="72"/>
      <c r="DU1999" s="52"/>
      <c r="DX1999" s="75">
        <f t="shared" si="919"/>
        <v>52.034375401601295</v>
      </c>
      <c r="DY1999" s="51">
        <f t="shared" si="920"/>
        <v>0</v>
      </c>
      <c r="DZ1999" s="75">
        <f t="shared" si="921"/>
        <v>0.81975409507266273</v>
      </c>
      <c r="EA1999" s="51">
        <f t="shared" si="922"/>
        <v>0</v>
      </c>
      <c r="EB1999" s="75">
        <f t="shared" si="923"/>
        <v>15.155458354956094</v>
      </c>
      <c r="EC1999" s="51">
        <f t="shared" si="924"/>
        <v>0</v>
      </c>
      <c r="ED1999" s="75">
        <f t="shared" si="925"/>
        <v>5.1584537352216806</v>
      </c>
      <c r="EE1999" s="51">
        <f t="shared" si="926"/>
        <v>0</v>
      </c>
      <c r="EF1999" s="75">
        <f t="shared" si="927"/>
        <v>9.9970046197344162E-2</v>
      </c>
      <c r="EG1999" s="51">
        <f t="shared" si="928"/>
        <v>0</v>
      </c>
      <c r="EH1999" s="75">
        <f t="shared" si="929"/>
        <v>9.4871543845320456</v>
      </c>
      <c r="EI1999" s="51">
        <f t="shared" si="930"/>
        <v>0</v>
      </c>
      <c r="EJ1999" s="75">
        <f t="shared" si="931"/>
        <v>9.2872151028389549</v>
      </c>
      <c r="EK1999" s="51">
        <f t="shared" si="932"/>
        <v>0</v>
      </c>
      <c r="EL1999" s="75">
        <f t="shared" si="933"/>
        <v>2.459263298594986</v>
      </c>
      <c r="EM1999" s="51">
        <f t="shared" si="934"/>
        <v>0</v>
      </c>
      <c r="EN1999" s="75">
        <f t="shared" si="935"/>
        <v>0.88973385704224206</v>
      </c>
      <c r="EO1999" s="51">
        <f t="shared" si="936"/>
        <v>0</v>
      </c>
      <c r="EP1999" s="75">
        <f t="shared" si="937"/>
        <v>0.12996154647750641</v>
      </c>
      <c r="EQ1999" s="51">
        <f t="shared" si="938"/>
        <v>0</v>
      </c>
      <c r="ER1999" s="51">
        <f t="shared" si="939"/>
        <v>100</v>
      </c>
      <c r="ES1999" s="51">
        <f t="shared" si="940"/>
        <v>0</v>
      </c>
    </row>
    <row r="2000" spans="1:149" x14ac:dyDescent="0.45">
      <c r="A2000" s="78" t="s">
        <v>1509</v>
      </c>
      <c r="C2000" s="51" t="s">
        <v>3441</v>
      </c>
      <c r="D2000" s="51" t="s">
        <v>588</v>
      </c>
      <c r="E2000" s="78" t="s">
        <v>637</v>
      </c>
      <c r="F2000" s="78" t="s">
        <v>2736</v>
      </c>
      <c r="G2000" s="72" t="s">
        <v>3382</v>
      </c>
      <c r="H2000" s="78" t="s">
        <v>1100</v>
      </c>
      <c r="I2000" s="78"/>
      <c r="J2000" s="300">
        <v>100</v>
      </c>
      <c r="K2000" s="78">
        <v>0</v>
      </c>
      <c r="L2000" s="300">
        <v>1200</v>
      </c>
      <c r="M2000" s="72">
        <v>10</v>
      </c>
      <c r="O2000" s="78"/>
      <c r="P2000" s="72" t="s">
        <v>1374</v>
      </c>
      <c r="AA2000" s="195"/>
      <c r="AB2000" s="195"/>
      <c r="AC2000" s="195"/>
      <c r="AD2000" s="72"/>
      <c r="AE2000" s="316">
        <v>0.43951800000000002</v>
      </c>
      <c r="AF2000" s="195"/>
      <c r="AG2000" s="195">
        <v>0.56048200000000004</v>
      </c>
      <c r="AH2000" s="72"/>
      <c r="AQ2000" s="174" t="s">
        <v>824</v>
      </c>
      <c r="AR2000" s="53">
        <v>0.99490000000000001</v>
      </c>
      <c r="AS2000" s="53">
        <v>1.2529999999999999</v>
      </c>
      <c r="AT2000" s="77"/>
      <c r="AU2000" s="276">
        <v>439.51800000000003</v>
      </c>
      <c r="AV2000" s="276">
        <v>560.48199999999997</v>
      </c>
      <c r="AW2000" s="276">
        <v>437.27645820000004</v>
      </c>
      <c r="AX2000" s="95">
        <v>9.4095338621943032</v>
      </c>
      <c r="AY2000" s="276">
        <v>702.2839459999999</v>
      </c>
      <c r="AZ2000" s="95">
        <v>15.703546427627913</v>
      </c>
      <c r="BB2000" s="80" t="s">
        <v>3412</v>
      </c>
      <c r="BC2000" s="270"/>
      <c r="BD2000" s="72">
        <v>51.165399999999998</v>
      </c>
      <c r="BE2000" s="72"/>
      <c r="BF2000" s="72">
        <v>0.806064</v>
      </c>
      <c r="BG2000" s="72"/>
      <c r="BH2000" s="72">
        <v>14.9024</v>
      </c>
      <c r="BI2000" s="72"/>
      <c r="BJ2000" s="72">
        <v>4.4038599999999999</v>
      </c>
      <c r="BK2000" s="72"/>
      <c r="BL2000" s="72"/>
      <c r="BM2000" s="72"/>
      <c r="BN2000" s="72">
        <v>5.0723099999999999</v>
      </c>
      <c r="BO2000" s="72"/>
      <c r="BP2000" s="72">
        <v>9.8300499999999999E-2</v>
      </c>
      <c r="BQ2000" s="72"/>
      <c r="BR2000" s="72">
        <v>9.3287200000000006</v>
      </c>
      <c r="BS2000" s="72"/>
      <c r="BT2000" s="72"/>
      <c r="BU2000" s="72"/>
      <c r="BV2000" s="72"/>
      <c r="BW2000" s="72"/>
      <c r="BX2000" s="72">
        <v>9.1321200000000005</v>
      </c>
      <c r="BY2000" s="72"/>
      <c r="BZ2000" s="72">
        <v>2.4181900000000001</v>
      </c>
      <c r="CA2000" s="72"/>
      <c r="CB2000" s="72">
        <v>0.87487499999999996</v>
      </c>
      <c r="CC2000" s="72"/>
      <c r="CD2000" s="72">
        <v>0.12779099999999999</v>
      </c>
      <c r="CE2000" s="72"/>
      <c r="CF2000" s="72"/>
      <c r="CG2000" s="72"/>
      <c r="CH2000" s="72"/>
      <c r="CI2000" s="72"/>
      <c r="CJ2000" s="72"/>
      <c r="CK2000" s="72"/>
      <c r="CL2000" s="72"/>
      <c r="CM2000" s="72"/>
      <c r="CN2000" s="72"/>
      <c r="CO2000" s="72"/>
      <c r="CP2000" s="72"/>
      <c r="CQ2000" s="72"/>
      <c r="CR2000" s="72"/>
      <c r="CS2000" s="72"/>
      <c r="CT2000" s="72"/>
      <c r="CU2000" s="72"/>
      <c r="CV2000" s="72"/>
      <c r="CW2000" s="72"/>
      <c r="CX2000" s="72"/>
      <c r="CY2000" s="72"/>
      <c r="CZ2000" s="72"/>
      <c r="DA2000" s="72"/>
      <c r="DB2000" s="72"/>
      <c r="DC2000" s="72"/>
      <c r="DD2000" s="72"/>
      <c r="DE2000" s="72"/>
      <c r="DF2000" s="72"/>
      <c r="DG2000" s="72"/>
      <c r="DH2000" s="78">
        <f t="shared" si="917"/>
        <v>98.330030499999992</v>
      </c>
      <c r="DJ2000" s="96">
        <f t="shared" si="918"/>
        <v>1.6699695000000077</v>
      </c>
      <c r="DK2000" s="72"/>
      <c r="DL2000" s="51" t="s">
        <v>3340</v>
      </c>
      <c r="DO2000" s="358">
        <v>1.4</v>
      </c>
      <c r="DP2000" s="72"/>
      <c r="DQ2000" s="374">
        <v>0.27</v>
      </c>
      <c r="DR2000" s="72"/>
      <c r="DU2000" s="52"/>
      <c r="DX2000" s="75">
        <f t="shared" si="919"/>
        <v>52.034357906560402</v>
      </c>
      <c r="DY2000" s="51">
        <f t="shared" si="920"/>
        <v>0</v>
      </c>
      <c r="DZ2000" s="75">
        <f t="shared" si="921"/>
        <v>0.81975363569118387</v>
      </c>
      <c r="EA2000" s="51">
        <f t="shared" si="922"/>
        <v>0</v>
      </c>
      <c r="EB2000" s="75">
        <f t="shared" si="923"/>
        <v>15.155492095570947</v>
      </c>
      <c r="EC2000" s="51">
        <f t="shared" si="924"/>
        <v>0</v>
      </c>
      <c r="ED2000" s="75">
        <f t="shared" si="925"/>
        <v>5.1584546188053917</v>
      </c>
      <c r="EE2000" s="51">
        <f t="shared" si="926"/>
        <v>0</v>
      </c>
      <c r="EF2000" s="75">
        <f t="shared" si="927"/>
        <v>9.9969967974331109E-2</v>
      </c>
      <c r="EG2000" s="51">
        <f t="shared" si="928"/>
        <v>0</v>
      </c>
      <c r="EH2000" s="75">
        <f t="shared" si="929"/>
        <v>9.4871525540714643</v>
      </c>
      <c r="EI2000" s="51">
        <f t="shared" si="930"/>
        <v>0</v>
      </c>
      <c r="EJ2000" s="75">
        <f t="shared" si="931"/>
        <v>9.2872136351061148</v>
      </c>
      <c r="EK2000" s="51">
        <f t="shared" si="932"/>
        <v>0</v>
      </c>
      <c r="EL2000" s="75">
        <f t="shared" si="933"/>
        <v>2.4592588731069296</v>
      </c>
      <c r="EM2000" s="51">
        <f t="shared" si="934"/>
        <v>0</v>
      </c>
      <c r="EN2000" s="75">
        <f t="shared" si="935"/>
        <v>0.88973327431236793</v>
      </c>
      <c r="EO2000" s="51">
        <f t="shared" si="936"/>
        <v>0</v>
      </c>
      <c r="EP2000" s="75">
        <f t="shared" si="937"/>
        <v>0.12996131431078931</v>
      </c>
      <c r="EQ2000" s="51">
        <f t="shared" si="938"/>
        <v>0</v>
      </c>
      <c r="ER2000" s="51">
        <f t="shared" si="939"/>
        <v>100</v>
      </c>
      <c r="ES2000" s="51">
        <f t="shared" si="940"/>
        <v>0</v>
      </c>
    </row>
    <row r="2001" spans="1:149" x14ac:dyDescent="0.45">
      <c r="A2001" s="78" t="s">
        <v>1509</v>
      </c>
      <c r="C2001" s="51" t="s">
        <v>3441</v>
      </c>
      <c r="D2001" s="51" t="s">
        <v>588</v>
      </c>
      <c r="E2001" s="78" t="s">
        <v>637</v>
      </c>
      <c r="F2001" s="78" t="s">
        <v>2737</v>
      </c>
      <c r="G2001" s="72" t="s">
        <v>3382</v>
      </c>
      <c r="H2001" s="78" t="s">
        <v>1100</v>
      </c>
      <c r="I2001" s="78"/>
      <c r="J2001" s="300">
        <v>300</v>
      </c>
      <c r="K2001" s="78">
        <v>0</v>
      </c>
      <c r="L2001" s="300">
        <v>1200</v>
      </c>
      <c r="M2001" s="72">
        <v>10</v>
      </c>
      <c r="O2001" s="78"/>
      <c r="P2001" s="72" t="s">
        <v>1374</v>
      </c>
      <c r="AA2001" s="195"/>
      <c r="AB2001" s="195"/>
      <c r="AC2001" s="195"/>
      <c r="AD2001" s="72"/>
      <c r="AE2001" s="316">
        <v>0.78700899999999996</v>
      </c>
      <c r="AF2001" s="195"/>
      <c r="AG2001" s="195">
        <v>0.21299100000000001</v>
      </c>
      <c r="AH2001" s="72"/>
      <c r="AQ2001" s="174" t="s">
        <v>824</v>
      </c>
      <c r="AR2001" s="53">
        <v>1.0469999999999999</v>
      </c>
      <c r="AS2001" s="53">
        <v>2.1259999999999999</v>
      </c>
      <c r="AT2001" s="77"/>
      <c r="AU2001" s="276">
        <v>2361.027</v>
      </c>
      <c r="AV2001" s="276">
        <v>638.97300000000007</v>
      </c>
      <c r="AW2001" s="276">
        <v>2471.995269</v>
      </c>
      <c r="AX2001" s="95">
        <v>20.488877645060786</v>
      </c>
      <c r="AY2001" s="276">
        <v>1358.456598</v>
      </c>
      <c r="AZ2001" s="95">
        <v>16.326616398604575</v>
      </c>
      <c r="BB2001" s="80" t="s">
        <v>3412</v>
      </c>
      <c r="BC2001" s="270"/>
      <c r="BD2001" s="72">
        <v>49.1569</v>
      </c>
      <c r="BE2001" s="72"/>
      <c r="BF2001" s="72">
        <v>0.77442200000000005</v>
      </c>
      <c r="BG2001" s="72"/>
      <c r="BH2001" s="72">
        <v>14.317399999999999</v>
      </c>
      <c r="BI2001" s="72"/>
      <c r="BJ2001" s="72">
        <v>4.2309900000000003</v>
      </c>
      <c r="BK2001" s="72"/>
      <c r="BL2001" s="72"/>
      <c r="BM2001" s="72"/>
      <c r="BN2001" s="72">
        <v>4.8731900000000001</v>
      </c>
      <c r="BO2001" s="72"/>
      <c r="BP2001" s="72">
        <v>9.4441700000000003E-2</v>
      </c>
      <c r="BQ2001" s="72"/>
      <c r="BR2001" s="72">
        <v>8.96251</v>
      </c>
      <c r="BS2001" s="72"/>
      <c r="BT2001" s="72"/>
      <c r="BU2001" s="72"/>
      <c r="BV2001" s="72"/>
      <c r="BW2001" s="72"/>
      <c r="BX2001" s="72">
        <v>8.7736300000000007</v>
      </c>
      <c r="BY2001" s="72"/>
      <c r="BZ2001" s="72">
        <v>2.3232699999999999</v>
      </c>
      <c r="CA2001" s="72"/>
      <c r="CB2001" s="72">
        <v>0.84053100000000003</v>
      </c>
      <c r="CC2001" s="72"/>
      <c r="CD2001" s="72">
        <v>0.12277399999999999</v>
      </c>
      <c r="CE2001" s="72"/>
      <c r="CF2001" s="72"/>
      <c r="CG2001" s="72"/>
      <c r="CH2001" s="72"/>
      <c r="CI2001" s="72"/>
      <c r="CJ2001" s="72"/>
      <c r="CK2001" s="72"/>
      <c r="CL2001" s="72"/>
      <c r="CM2001" s="72"/>
      <c r="CN2001" s="72"/>
      <c r="CO2001" s="72"/>
      <c r="CP2001" s="72"/>
      <c r="CQ2001" s="72"/>
      <c r="CR2001" s="72"/>
      <c r="CS2001" s="72"/>
      <c r="CT2001" s="72"/>
      <c r="CU2001" s="72"/>
      <c r="CV2001" s="72"/>
      <c r="CW2001" s="72"/>
      <c r="CX2001" s="72"/>
      <c r="CY2001" s="72"/>
      <c r="CZ2001" s="72"/>
      <c r="DA2001" s="72"/>
      <c r="DB2001" s="72"/>
      <c r="DC2001" s="72"/>
      <c r="DD2001" s="72"/>
      <c r="DE2001" s="72"/>
      <c r="DF2001" s="72"/>
      <c r="DG2001" s="72"/>
      <c r="DH2001" s="78">
        <f t="shared" si="917"/>
        <v>94.470058699999996</v>
      </c>
      <c r="DJ2001" s="96">
        <f t="shared" si="918"/>
        <v>5.5299413000000044</v>
      </c>
      <c r="DK2001" s="72"/>
      <c r="DL2001" s="51" t="s">
        <v>3340</v>
      </c>
      <c r="DO2001" s="358">
        <v>5.0599999999999996</v>
      </c>
      <c r="DP2001" s="72"/>
      <c r="DQ2001" s="374">
        <v>0.47</v>
      </c>
      <c r="DR2001" s="72"/>
      <c r="DU2001" s="52"/>
      <c r="DX2001" s="75">
        <f t="shared" si="919"/>
        <v>52.034370123663322</v>
      </c>
      <c r="DY2001" s="51">
        <f t="shared" si="920"/>
        <v>0</v>
      </c>
      <c r="DZ2001" s="75">
        <f t="shared" si="921"/>
        <v>0.81975391002906195</v>
      </c>
      <c r="EA2001" s="51">
        <f t="shared" si="922"/>
        <v>0</v>
      </c>
      <c r="EB2001" s="75">
        <f t="shared" si="923"/>
        <v>15.155489683209014</v>
      </c>
      <c r="EC2001" s="51">
        <f t="shared" si="924"/>
        <v>0</v>
      </c>
      <c r="ED2001" s="75">
        <f t="shared" si="925"/>
        <v>5.1584492134966782</v>
      </c>
      <c r="EE2001" s="51">
        <f t="shared" si="926"/>
        <v>0</v>
      </c>
      <c r="EF2001" s="75">
        <f t="shared" si="927"/>
        <v>9.9969981282545778E-2</v>
      </c>
      <c r="EG2001" s="51">
        <f t="shared" si="928"/>
        <v>0</v>
      </c>
      <c r="EH2001" s="75">
        <f t="shared" si="929"/>
        <v>9.4871434646414592</v>
      </c>
      <c r="EI2001" s="51">
        <f t="shared" si="930"/>
        <v>0</v>
      </c>
      <c r="EJ2001" s="75">
        <f t="shared" si="931"/>
        <v>9.2872071011002788</v>
      </c>
      <c r="EK2001" s="51">
        <f t="shared" si="932"/>
        <v>0</v>
      </c>
      <c r="EL2001" s="75">
        <f t="shared" si="933"/>
        <v>2.4592659642329617</v>
      </c>
      <c r="EM2001" s="51">
        <f t="shared" si="934"/>
        <v>0</v>
      </c>
      <c r="EN2001" s="75">
        <f t="shared" si="935"/>
        <v>0.88973269580491965</v>
      </c>
      <c r="EO2001" s="51">
        <f t="shared" si="936"/>
        <v>0</v>
      </c>
      <c r="EP2001" s="75">
        <f t="shared" si="937"/>
        <v>0.12996075337465626</v>
      </c>
      <c r="EQ2001" s="51">
        <f t="shared" si="938"/>
        <v>0</v>
      </c>
      <c r="ER2001" s="51">
        <f t="shared" si="939"/>
        <v>100</v>
      </c>
      <c r="ES2001" s="51">
        <f t="shared" si="940"/>
        <v>0</v>
      </c>
    </row>
    <row r="2002" spans="1:149" x14ac:dyDescent="0.45">
      <c r="A2002" s="78" t="s">
        <v>1509</v>
      </c>
      <c r="C2002" s="51" t="s">
        <v>3441</v>
      </c>
      <c r="D2002" s="51" t="s">
        <v>588</v>
      </c>
      <c r="E2002" s="78" t="s">
        <v>637</v>
      </c>
      <c r="F2002" s="78" t="s">
        <v>2738</v>
      </c>
      <c r="G2002" s="72" t="s">
        <v>3382</v>
      </c>
      <c r="H2002" s="78" t="s">
        <v>1100</v>
      </c>
      <c r="I2002" s="78"/>
      <c r="J2002" s="300">
        <v>300</v>
      </c>
      <c r="K2002" s="78">
        <v>0</v>
      </c>
      <c r="L2002" s="300">
        <v>1200</v>
      </c>
      <c r="M2002" s="72">
        <v>10</v>
      </c>
      <c r="O2002" s="78"/>
      <c r="P2002" s="72" t="s">
        <v>1374</v>
      </c>
      <c r="AA2002" s="195"/>
      <c r="AB2002" s="195"/>
      <c r="AC2002" s="195"/>
      <c r="AD2002" s="72"/>
      <c r="AE2002" s="316">
        <v>0.78560799999999997</v>
      </c>
      <c r="AF2002" s="195"/>
      <c r="AG2002" s="195">
        <v>0.214392</v>
      </c>
      <c r="AH2002" s="72"/>
      <c r="AQ2002" s="174" t="s">
        <v>824</v>
      </c>
      <c r="AR2002" s="53">
        <v>1.0469999999999999</v>
      </c>
      <c r="AS2002" s="53">
        <v>2.1259999999999999</v>
      </c>
      <c r="AT2002" s="77"/>
      <c r="AU2002" s="276">
        <v>2356.8240000000001</v>
      </c>
      <c r="AV2002" s="276">
        <v>643.17600000000004</v>
      </c>
      <c r="AW2002" s="276">
        <v>2467.594728</v>
      </c>
      <c r="AX2002" s="95">
        <v>20.452404215175321</v>
      </c>
      <c r="AY2002" s="276">
        <v>1367.3921760000001</v>
      </c>
      <c r="AZ2002" s="95">
        <v>16.434008680787603</v>
      </c>
      <c r="BB2002" s="80" t="s">
        <v>3412</v>
      </c>
      <c r="BC2002" s="270"/>
      <c r="BD2002" s="72">
        <v>49.292200000000001</v>
      </c>
      <c r="BE2002" s="72"/>
      <c r="BF2002" s="72">
        <v>0.77655300000000005</v>
      </c>
      <c r="BG2002" s="72"/>
      <c r="BH2002" s="72">
        <v>14.3568</v>
      </c>
      <c r="BI2002" s="72"/>
      <c r="BJ2002" s="72">
        <v>4.2426300000000001</v>
      </c>
      <c r="BK2002" s="72"/>
      <c r="BL2002" s="72"/>
      <c r="BM2002" s="72"/>
      <c r="BN2002" s="72">
        <v>4.8865999999999996</v>
      </c>
      <c r="BO2002" s="72"/>
      <c r="BP2002" s="72">
        <v>9.4701599999999997E-2</v>
      </c>
      <c r="BQ2002" s="72"/>
      <c r="BR2002" s="72">
        <v>8.9871800000000004</v>
      </c>
      <c r="BS2002" s="72"/>
      <c r="BT2002" s="72"/>
      <c r="BU2002" s="72"/>
      <c r="BV2002" s="72"/>
      <c r="BW2002" s="72"/>
      <c r="BX2002" s="72">
        <v>8.7977799999999995</v>
      </c>
      <c r="BY2002" s="72"/>
      <c r="BZ2002" s="72">
        <v>2.3296600000000001</v>
      </c>
      <c r="CA2002" s="72"/>
      <c r="CB2002" s="72">
        <v>0.84284400000000004</v>
      </c>
      <c r="CC2002" s="72"/>
      <c r="CD2002" s="72">
        <v>0.123112</v>
      </c>
      <c r="CE2002" s="72"/>
      <c r="CF2002" s="72"/>
      <c r="CG2002" s="72"/>
      <c r="CH2002" s="72"/>
      <c r="CI2002" s="72"/>
      <c r="CJ2002" s="72"/>
      <c r="CK2002" s="72"/>
      <c r="CL2002" s="72"/>
      <c r="CM2002" s="72"/>
      <c r="CN2002" s="72"/>
      <c r="CO2002" s="72"/>
      <c r="CP2002" s="72"/>
      <c r="CQ2002" s="72"/>
      <c r="CR2002" s="72"/>
      <c r="CS2002" s="72"/>
      <c r="CT2002" s="72"/>
      <c r="CU2002" s="72"/>
      <c r="CV2002" s="72"/>
      <c r="CW2002" s="72"/>
      <c r="CX2002" s="72"/>
      <c r="CY2002" s="72"/>
      <c r="CZ2002" s="72"/>
      <c r="DA2002" s="72"/>
      <c r="DB2002" s="72"/>
      <c r="DC2002" s="72"/>
      <c r="DD2002" s="72"/>
      <c r="DE2002" s="72"/>
      <c r="DF2002" s="72"/>
      <c r="DG2002" s="72"/>
      <c r="DH2002" s="78">
        <f t="shared" si="917"/>
        <v>94.730060600000016</v>
      </c>
      <c r="DJ2002" s="96">
        <f t="shared" si="918"/>
        <v>5.2699393999999842</v>
      </c>
      <c r="DK2002" s="72"/>
      <c r="DL2002" s="51" t="s">
        <v>3340</v>
      </c>
      <c r="DO2002" s="358">
        <v>5.13</v>
      </c>
      <c r="DP2002" s="72"/>
      <c r="DQ2002" s="374">
        <v>0.14000000000000001</v>
      </c>
      <c r="DR2002" s="72"/>
      <c r="DU2002" s="52"/>
      <c r="DX2002" s="75">
        <f t="shared" si="919"/>
        <v>52.034380309474848</v>
      </c>
      <c r="DY2002" s="51">
        <f t="shared" si="920"/>
        <v>0</v>
      </c>
      <c r="DZ2002" s="75">
        <f t="shared" si="921"/>
        <v>0.819753513384747</v>
      </c>
      <c r="EA2002" s="51">
        <f t="shared" si="922"/>
        <v>0</v>
      </c>
      <c r="EB2002" s="75">
        <f t="shared" si="923"/>
        <v>15.155484868337558</v>
      </c>
      <c r="EC2002" s="51">
        <f t="shared" si="924"/>
        <v>0</v>
      </c>
      <c r="ED2002" s="75">
        <f t="shared" si="925"/>
        <v>5.1584470325990681</v>
      </c>
      <c r="EE2002" s="51">
        <f t="shared" si="926"/>
        <v>0</v>
      </c>
      <c r="EF2002" s="75">
        <f t="shared" si="927"/>
        <v>9.9969956104936752E-2</v>
      </c>
      <c r="EG2002" s="51">
        <f t="shared" si="928"/>
        <v>0</v>
      </c>
      <c r="EH2002" s="75">
        <f t="shared" si="929"/>
        <v>9.4871468919972362</v>
      </c>
      <c r="EI2002" s="51">
        <f t="shared" si="930"/>
        <v>0</v>
      </c>
      <c r="EJ2002" s="75">
        <f t="shared" si="931"/>
        <v>9.2872103578069485</v>
      </c>
      <c r="EK2002" s="51">
        <f t="shared" si="932"/>
        <v>0</v>
      </c>
      <c r="EL2002" s="75">
        <f t="shared" si="933"/>
        <v>2.4592615957853612</v>
      </c>
      <c r="EM2002" s="51">
        <f t="shared" si="934"/>
        <v>0</v>
      </c>
      <c r="EN2002" s="75">
        <f t="shared" si="935"/>
        <v>0.88973235598246814</v>
      </c>
      <c r="EO2002" s="51">
        <f t="shared" si="936"/>
        <v>0</v>
      </c>
      <c r="EP2002" s="75">
        <f t="shared" si="937"/>
        <v>0.12996085848592814</v>
      </c>
      <c r="EQ2002" s="51">
        <f t="shared" si="938"/>
        <v>0</v>
      </c>
      <c r="ER2002" s="51">
        <f t="shared" si="939"/>
        <v>100</v>
      </c>
      <c r="ES2002" s="51">
        <f t="shared" si="940"/>
        <v>0</v>
      </c>
    </row>
    <row r="2003" spans="1:149" x14ac:dyDescent="0.45">
      <c r="A2003" s="78" t="s">
        <v>1509</v>
      </c>
      <c r="C2003" s="51" t="s">
        <v>3441</v>
      </c>
      <c r="D2003" s="51" t="s">
        <v>588</v>
      </c>
      <c r="E2003" s="78" t="s">
        <v>637</v>
      </c>
      <c r="F2003" s="78" t="s">
        <v>2739</v>
      </c>
      <c r="G2003" s="72" t="s">
        <v>3382</v>
      </c>
      <c r="H2003" s="78" t="s">
        <v>1100</v>
      </c>
      <c r="I2003" s="78"/>
      <c r="J2003" s="300">
        <v>300</v>
      </c>
      <c r="K2003" s="78">
        <v>0</v>
      </c>
      <c r="L2003" s="300">
        <v>1200</v>
      </c>
      <c r="M2003" s="72">
        <v>10</v>
      </c>
      <c r="O2003" s="78"/>
      <c r="P2003" s="72" t="s">
        <v>1374</v>
      </c>
      <c r="AA2003" s="195"/>
      <c r="AB2003" s="195"/>
      <c r="AC2003" s="195"/>
      <c r="AD2003" s="72"/>
      <c r="AE2003" s="316">
        <v>0.62270300000000001</v>
      </c>
      <c r="AF2003" s="195"/>
      <c r="AG2003" s="195">
        <v>0.37729699999999999</v>
      </c>
      <c r="AH2003" s="72"/>
      <c r="AQ2003" s="174" t="s">
        <v>824</v>
      </c>
      <c r="AR2003" s="53">
        <v>1.0529999999999999</v>
      </c>
      <c r="AS2003" s="53">
        <v>2.101</v>
      </c>
      <c r="AT2003" s="77"/>
      <c r="AU2003" s="276">
        <v>1868.1089999999999</v>
      </c>
      <c r="AV2003" s="276">
        <v>1131.8910000000001</v>
      </c>
      <c r="AW2003" s="276">
        <v>1967.1187769999999</v>
      </c>
      <c r="AX2003" s="95">
        <v>16.406711321772924</v>
      </c>
      <c r="AY2003" s="276">
        <v>2378.1029910000002</v>
      </c>
      <c r="AZ2003" s="95">
        <v>28.581240907949265</v>
      </c>
      <c r="BB2003" s="80" t="s">
        <v>3412</v>
      </c>
      <c r="BC2003" s="270"/>
      <c r="BD2003" s="72">
        <v>49.994599999999998</v>
      </c>
      <c r="BE2003" s="72"/>
      <c r="BF2003" s="72">
        <v>0.78761999999999999</v>
      </c>
      <c r="BG2003" s="72"/>
      <c r="BH2003" s="72">
        <v>14.561400000000001</v>
      </c>
      <c r="BI2003" s="72"/>
      <c r="BJ2003" s="72">
        <v>4.3030900000000001</v>
      </c>
      <c r="BK2003" s="72"/>
      <c r="BL2003" s="72"/>
      <c r="BM2003" s="72"/>
      <c r="BN2003" s="72">
        <v>4.9562400000000002</v>
      </c>
      <c r="BO2003" s="72"/>
      <c r="BP2003" s="72">
        <v>9.6051200000000003E-2</v>
      </c>
      <c r="BQ2003" s="72"/>
      <c r="BR2003" s="72">
        <v>9.1152599999999993</v>
      </c>
      <c r="BS2003" s="72"/>
      <c r="BT2003" s="72"/>
      <c r="BU2003" s="72"/>
      <c r="BV2003" s="72"/>
      <c r="BW2003" s="72"/>
      <c r="BX2003" s="72">
        <v>8.9231499999999997</v>
      </c>
      <c r="BY2003" s="72"/>
      <c r="BZ2003" s="72">
        <v>2.36286</v>
      </c>
      <c r="CA2003" s="72"/>
      <c r="CB2003" s="72">
        <v>0.85485599999999995</v>
      </c>
      <c r="CC2003" s="72"/>
      <c r="CD2003" s="72">
        <v>0.12486700000000001</v>
      </c>
      <c r="CE2003" s="72"/>
      <c r="CF2003" s="72"/>
      <c r="CG2003" s="72"/>
      <c r="CH2003" s="72"/>
      <c r="CI2003" s="72"/>
      <c r="CJ2003" s="72"/>
      <c r="CK2003" s="72"/>
      <c r="CL2003" s="72"/>
      <c r="CM2003" s="72"/>
      <c r="CN2003" s="72"/>
      <c r="CO2003" s="72"/>
      <c r="CP2003" s="72"/>
      <c r="CQ2003" s="72"/>
      <c r="CR2003" s="72"/>
      <c r="CS2003" s="72"/>
      <c r="CT2003" s="72"/>
      <c r="CU2003" s="72"/>
      <c r="CV2003" s="72"/>
      <c r="CW2003" s="72"/>
      <c r="CX2003" s="72"/>
      <c r="CY2003" s="72"/>
      <c r="CZ2003" s="72"/>
      <c r="DA2003" s="72"/>
      <c r="DB2003" s="72"/>
      <c r="DC2003" s="72"/>
      <c r="DD2003" s="72"/>
      <c r="DE2003" s="72"/>
      <c r="DF2003" s="72"/>
      <c r="DG2003" s="72"/>
      <c r="DH2003" s="78">
        <f t="shared" si="917"/>
        <v>96.079994199999987</v>
      </c>
      <c r="DJ2003" s="96">
        <f t="shared" si="918"/>
        <v>3.9200058000000126</v>
      </c>
      <c r="DK2003" s="72"/>
      <c r="DL2003" s="51" t="s">
        <v>3340</v>
      </c>
      <c r="DO2003" s="358">
        <v>3.72</v>
      </c>
      <c r="DP2003" s="72"/>
      <c r="DQ2003" s="374">
        <v>0.2</v>
      </c>
      <c r="DR2003" s="72"/>
      <c r="DU2003" s="52"/>
      <c r="DX2003" s="75">
        <f t="shared" si="919"/>
        <v>52.034349519142673</v>
      </c>
      <c r="DY2003" s="51">
        <f t="shared" si="920"/>
        <v>0</v>
      </c>
      <c r="DZ2003" s="75">
        <f t="shared" si="921"/>
        <v>0.81975442084279404</v>
      </c>
      <c r="EA2003" s="51">
        <f t="shared" si="922"/>
        <v>0</v>
      </c>
      <c r="EB2003" s="75">
        <f t="shared" si="923"/>
        <v>15.1554963353651</v>
      </c>
      <c r="EC2003" s="51">
        <f t="shared" si="924"/>
        <v>0</v>
      </c>
      <c r="ED2003" s="75">
        <f t="shared" si="925"/>
        <v>5.1584516019881281</v>
      </c>
      <c r="EE2003" s="51">
        <f t="shared" si="926"/>
        <v>0</v>
      </c>
      <c r="EF2003" s="75">
        <f t="shared" si="927"/>
        <v>9.9970031014011043E-2</v>
      </c>
      <c r="EG2003" s="51">
        <f t="shared" si="928"/>
        <v>0</v>
      </c>
      <c r="EH2003" s="75">
        <f t="shared" si="929"/>
        <v>9.487157108924972</v>
      </c>
      <c r="EI2003" s="51">
        <f t="shared" si="930"/>
        <v>0</v>
      </c>
      <c r="EJ2003" s="75">
        <f t="shared" si="931"/>
        <v>9.2872091368215344</v>
      </c>
      <c r="EK2003" s="51">
        <f t="shared" si="932"/>
        <v>0</v>
      </c>
      <c r="EL2003" s="75">
        <f t="shared" si="933"/>
        <v>2.4592632625283821</v>
      </c>
      <c r="EM2003" s="51">
        <f t="shared" si="934"/>
        <v>0</v>
      </c>
      <c r="EN2003" s="75">
        <f t="shared" si="935"/>
        <v>0.88973360908050514</v>
      </c>
      <c r="EO2003" s="51">
        <f t="shared" si="936"/>
        <v>0</v>
      </c>
      <c r="EP2003" s="75">
        <f t="shared" si="937"/>
        <v>0.12996149826994893</v>
      </c>
      <c r="EQ2003" s="51">
        <f t="shared" si="938"/>
        <v>0</v>
      </c>
      <c r="ER2003" s="51">
        <f t="shared" si="939"/>
        <v>100</v>
      </c>
      <c r="ES2003" s="51">
        <f t="shared" si="940"/>
        <v>0</v>
      </c>
    </row>
    <row r="2004" spans="1:149" s="43" customFormat="1" ht="14.65" thickBot="1" x14ac:dyDescent="0.5">
      <c r="A2004" s="89" t="s">
        <v>1509</v>
      </c>
      <c r="B2004" s="86"/>
      <c r="C2004" s="43" t="s">
        <v>3441</v>
      </c>
      <c r="D2004" s="43" t="s">
        <v>588</v>
      </c>
      <c r="E2004" s="89" t="s">
        <v>637</v>
      </c>
      <c r="F2004" s="89" t="s">
        <v>2740</v>
      </c>
      <c r="G2004" s="90" t="s">
        <v>3382</v>
      </c>
      <c r="H2004" s="89" t="s">
        <v>1100</v>
      </c>
      <c r="I2004" s="89"/>
      <c r="J2004" s="301">
        <v>300</v>
      </c>
      <c r="K2004" s="89">
        <v>0</v>
      </c>
      <c r="L2004" s="301">
        <v>1200</v>
      </c>
      <c r="M2004" s="90">
        <v>10</v>
      </c>
      <c r="O2004" s="89"/>
      <c r="P2004" s="90" t="s">
        <v>1374</v>
      </c>
      <c r="Q2004" s="123"/>
      <c r="R2004" s="123"/>
      <c r="S2004" s="134"/>
      <c r="AA2004" s="196"/>
      <c r="AB2004" s="196"/>
      <c r="AC2004" s="196"/>
      <c r="AD2004" s="90"/>
      <c r="AE2004" s="317">
        <v>0.420485</v>
      </c>
      <c r="AF2004" s="196"/>
      <c r="AG2004" s="196">
        <v>0.579515</v>
      </c>
      <c r="AH2004" s="90"/>
      <c r="AQ2004" s="86" t="s">
        <v>824</v>
      </c>
      <c r="AR2004" s="58">
        <v>1.069</v>
      </c>
      <c r="AS2004" s="58">
        <v>2.0659999999999998</v>
      </c>
      <c r="AT2004" s="91"/>
      <c r="AU2004" s="277">
        <v>1261.4549999999999</v>
      </c>
      <c r="AV2004" s="277">
        <v>1738.5450000000001</v>
      </c>
      <c r="AW2004" s="277">
        <v>1348.4953949999999</v>
      </c>
      <c r="AX2004" s="259">
        <v>11.379999298140945</v>
      </c>
      <c r="AY2004" s="277">
        <v>3591.8339699999997</v>
      </c>
      <c r="AZ2004" s="259">
        <v>43.168471839294611</v>
      </c>
      <c r="BA2004" s="86"/>
      <c r="BB2004" s="85" t="s">
        <v>3412</v>
      </c>
      <c r="BC2004" s="271"/>
      <c r="BD2004" s="90">
        <v>50.296399999999998</v>
      </c>
      <c r="BE2004" s="90"/>
      <c r="BF2004" s="90">
        <v>0.79237400000000002</v>
      </c>
      <c r="BG2004" s="90"/>
      <c r="BH2004" s="90">
        <v>14.6493</v>
      </c>
      <c r="BI2004" s="90"/>
      <c r="BJ2004" s="90">
        <v>4.3290699999999998</v>
      </c>
      <c r="BK2004" s="90"/>
      <c r="BL2004" s="90"/>
      <c r="BM2004" s="90"/>
      <c r="BN2004" s="90">
        <v>4.9861599999999999</v>
      </c>
      <c r="BO2004" s="90"/>
      <c r="BP2004" s="90">
        <v>9.6630999999999995E-2</v>
      </c>
      <c r="BQ2004" s="90"/>
      <c r="BR2004" s="90">
        <v>9.17028</v>
      </c>
      <c r="BS2004" s="90"/>
      <c r="BT2004" s="90"/>
      <c r="BU2004" s="90"/>
      <c r="BV2004" s="90"/>
      <c r="BW2004" s="90"/>
      <c r="BX2004" s="90">
        <v>8.9770199999999996</v>
      </c>
      <c r="BY2004" s="90"/>
      <c r="BZ2004" s="90">
        <v>2.3771200000000001</v>
      </c>
      <c r="CA2004" s="90"/>
      <c r="CB2004" s="90">
        <v>0.860016</v>
      </c>
      <c r="CC2004" s="90"/>
      <c r="CD2004" s="90">
        <v>0.12562000000000001</v>
      </c>
      <c r="CE2004" s="90"/>
      <c r="CF2004" s="90"/>
      <c r="CG2004" s="90"/>
      <c r="CH2004" s="90"/>
      <c r="CI2004" s="90"/>
      <c r="CJ2004" s="90"/>
      <c r="CK2004" s="90"/>
      <c r="CL2004" s="90"/>
      <c r="CM2004" s="90"/>
      <c r="CN2004" s="90"/>
      <c r="CO2004" s="90"/>
      <c r="CP2004" s="90"/>
      <c r="CQ2004" s="90"/>
      <c r="CR2004" s="90"/>
      <c r="CS2004" s="90"/>
      <c r="CT2004" s="90"/>
      <c r="CU2004" s="90"/>
      <c r="CV2004" s="90"/>
      <c r="CW2004" s="90"/>
      <c r="CX2004" s="90"/>
      <c r="CY2004" s="90"/>
      <c r="CZ2004" s="90"/>
      <c r="DA2004" s="90"/>
      <c r="DB2004" s="90"/>
      <c r="DC2004" s="90"/>
      <c r="DD2004" s="90"/>
      <c r="DE2004" s="90"/>
      <c r="DF2004" s="90"/>
      <c r="DG2004" s="90"/>
      <c r="DH2004" s="89">
        <f t="shared" si="917"/>
        <v>96.659991000000005</v>
      </c>
      <c r="DJ2004" s="97">
        <f t="shared" si="918"/>
        <v>3.3400089999999949</v>
      </c>
      <c r="DK2004" s="90"/>
      <c r="DL2004" s="43" t="s">
        <v>3340</v>
      </c>
      <c r="DO2004" s="359">
        <v>3.08</v>
      </c>
      <c r="DP2004" s="90"/>
      <c r="DQ2004" s="375">
        <v>0.26</v>
      </c>
      <c r="DR2004" s="90"/>
      <c r="DS2004" s="308"/>
      <c r="DU2004" s="59"/>
      <c r="DW2004" s="86"/>
      <c r="DX2004" s="298">
        <f t="shared" si="919"/>
        <v>52.034352041270104</v>
      </c>
      <c r="DY2004" s="43">
        <f t="shared" si="920"/>
        <v>0</v>
      </c>
      <c r="DZ2004" s="298">
        <f t="shared" si="921"/>
        <v>0.81975385244966548</v>
      </c>
      <c r="EA2004" s="43">
        <f t="shared" si="922"/>
        <v>0</v>
      </c>
      <c r="EB2004" s="298">
        <f t="shared" si="923"/>
        <v>15.155494893435279</v>
      </c>
      <c r="EC2004" s="43">
        <f t="shared" si="924"/>
        <v>0</v>
      </c>
      <c r="ED2004" s="298">
        <f t="shared" si="925"/>
        <v>5.1584527873585255</v>
      </c>
      <c r="EE2004" s="43">
        <f t="shared" si="926"/>
        <v>0</v>
      </c>
      <c r="EF2004" s="298">
        <f t="shared" si="927"/>
        <v>9.9970007239086112E-2</v>
      </c>
      <c r="EG2004" s="43">
        <f t="shared" si="928"/>
        <v>0</v>
      </c>
      <c r="EH2004" s="298">
        <f t="shared" si="929"/>
        <v>9.4871517213362857</v>
      </c>
      <c r="EI2004" s="43">
        <f t="shared" si="930"/>
        <v>0</v>
      </c>
      <c r="EJ2004" s="298">
        <f t="shared" si="931"/>
        <v>9.2872137759665208</v>
      </c>
      <c r="EK2004" s="43">
        <f t="shared" si="932"/>
        <v>0</v>
      </c>
      <c r="EL2004" s="298">
        <f t="shared" si="933"/>
        <v>2.4592594882405896</v>
      </c>
      <c r="EM2004" s="43">
        <f t="shared" si="934"/>
        <v>0</v>
      </c>
      <c r="EN2004" s="298">
        <f t="shared" si="935"/>
        <v>0.88973316788328682</v>
      </c>
      <c r="EO2004" s="43">
        <f t="shared" si="936"/>
        <v>0</v>
      </c>
      <c r="EP2004" s="298">
        <f t="shared" si="937"/>
        <v>0.12996069904455093</v>
      </c>
      <c r="EQ2004" s="43">
        <f t="shared" si="938"/>
        <v>0</v>
      </c>
      <c r="ER2004" s="43">
        <f t="shared" si="939"/>
        <v>100</v>
      </c>
      <c r="ES2004" s="43">
        <f t="shared" si="940"/>
        <v>0</v>
      </c>
    </row>
    <row r="2005" spans="1:149" x14ac:dyDescent="0.45">
      <c r="A2005" s="78" t="s">
        <v>1510</v>
      </c>
      <c r="B2005" s="178" t="s">
        <v>3430</v>
      </c>
      <c r="C2005" s="51" t="s">
        <v>3648</v>
      </c>
      <c r="D2005" s="51" t="s">
        <v>3650</v>
      </c>
      <c r="E2005" s="78" t="s">
        <v>637</v>
      </c>
      <c r="F2005" s="78" t="s">
        <v>2172</v>
      </c>
      <c r="G2005" s="72" t="s">
        <v>3382</v>
      </c>
      <c r="H2005" s="78" t="s">
        <v>1100</v>
      </c>
      <c r="I2005" s="78"/>
      <c r="J2005" s="300">
        <v>100</v>
      </c>
      <c r="K2005" s="78"/>
      <c r="L2005" s="300">
        <v>900</v>
      </c>
      <c r="M2005" s="72"/>
      <c r="O2005" s="78"/>
      <c r="P2005" s="72" t="s">
        <v>1374</v>
      </c>
      <c r="AA2005" s="195"/>
      <c r="AB2005" s="195"/>
      <c r="AC2005" s="195"/>
      <c r="AD2005" s="72"/>
      <c r="AE2005" s="316">
        <v>1</v>
      </c>
      <c r="AF2005" s="195"/>
      <c r="AG2005" s="195">
        <v>0</v>
      </c>
      <c r="AH2005" s="72"/>
      <c r="AR2005" s="53">
        <v>0.89770000000000005</v>
      </c>
      <c r="AT2005" s="77"/>
      <c r="AU2005" s="276">
        <v>1000</v>
      </c>
      <c r="AV2005" s="276"/>
      <c r="AW2005" s="276">
        <v>897.7</v>
      </c>
      <c r="AX2005" s="95"/>
      <c r="AY2005" s="276"/>
      <c r="AZ2005" s="95"/>
      <c r="BB2005" s="80" t="s">
        <v>3412</v>
      </c>
      <c r="BC2005" s="270"/>
      <c r="BD2005" s="72">
        <v>65.419899999999998</v>
      </c>
      <c r="BE2005" s="72"/>
      <c r="BF2005" s="72"/>
      <c r="BG2005" s="72"/>
      <c r="BH2005" s="72">
        <v>18.501000000000001</v>
      </c>
      <c r="BI2005" s="72"/>
      <c r="BJ2005" s="72"/>
      <c r="BK2005" s="72"/>
      <c r="BL2005" s="72"/>
      <c r="BM2005" s="72"/>
      <c r="BN2005" s="72"/>
      <c r="BO2005" s="72"/>
      <c r="BP2005" s="72"/>
      <c r="BQ2005" s="72"/>
      <c r="BR2005" s="72"/>
      <c r="BS2005" s="72"/>
      <c r="BT2005" s="72"/>
      <c r="BU2005" s="72"/>
      <c r="BV2005" s="72"/>
      <c r="BW2005" s="72"/>
      <c r="BX2005" s="72"/>
      <c r="BY2005" s="72"/>
      <c r="BZ2005" s="72">
        <v>11.2491</v>
      </c>
      <c r="CA2005" s="72"/>
      <c r="CB2005" s="72"/>
      <c r="CC2005" s="72"/>
      <c r="CD2005" s="72"/>
      <c r="CE2005" s="72"/>
      <c r="CF2005" s="72"/>
      <c r="CG2005" s="72"/>
      <c r="CH2005" s="72"/>
      <c r="CI2005" s="72"/>
      <c r="CJ2005" s="72"/>
      <c r="CK2005" s="72"/>
      <c r="CL2005" s="72"/>
      <c r="CM2005" s="72"/>
      <c r="CN2005" s="72"/>
      <c r="CO2005" s="72"/>
      <c r="CP2005" s="72"/>
      <c r="CQ2005" s="72"/>
      <c r="CR2005" s="72"/>
      <c r="CS2005" s="72"/>
      <c r="CT2005" s="72"/>
      <c r="CU2005" s="72"/>
      <c r="CV2005" s="72"/>
      <c r="CW2005" s="72"/>
      <c r="CX2005" s="72"/>
      <c r="CY2005" s="72"/>
      <c r="CZ2005" s="72"/>
      <c r="DA2005" s="72"/>
      <c r="DB2005" s="72"/>
      <c r="DC2005" s="72"/>
      <c r="DD2005" s="72"/>
      <c r="DE2005" s="72"/>
      <c r="DF2005" s="72"/>
      <c r="DG2005" s="72"/>
      <c r="DH2005" s="78">
        <f t="shared" si="917"/>
        <v>95.17</v>
      </c>
      <c r="DJ2005" s="96">
        <f t="shared" si="918"/>
        <v>4.8299999999999983</v>
      </c>
      <c r="DK2005" s="72"/>
      <c r="DO2005" s="358">
        <v>4.83</v>
      </c>
      <c r="DP2005" s="72"/>
      <c r="DQ2005" s="374"/>
      <c r="DR2005" s="72"/>
      <c r="DU2005" s="52"/>
      <c r="DX2005" s="75">
        <f t="shared" si="919"/>
        <v>68.740044131554058</v>
      </c>
      <c r="DY2005" s="51">
        <f t="shared" si="920"/>
        <v>0</v>
      </c>
      <c r="DZ2005" s="75">
        <f t="shared" si="921"/>
        <v>0</v>
      </c>
      <c r="EA2005" s="51" t="e">
        <f t="shared" si="922"/>
        <v>#DIV/0!</v>
      </c>
      <c r="EB2005" s="75">
        <f t="shared" si="923"/>
        <v>19.439949563938217</v>
      </c>
      <c r="EC2005" s="51">
        <f t="shared" si="924"/>
        <v>0</v>
      </c>
      <c r="ED2005" s="75">
        <f t="shared" si="925"/>
        <v>0</v>
      </c>
      <c r="EE2005" s="51" t="e">
        <f t="shared" si="926"/>
        <v>#DIV/0!</v>
      </c>
      <c r="EF2005" s="75">
        <f t="shared" si="927"/>
        <v>0</v>
      </c>
      <c r="EG2005" s="51" t="e">
        <f t="shared" si="928"/>
        <v>#DIV/0!</v>
      </c>
      <c r="EH2005" s="75">
        <f t="shared" si="929"/>
        <v>0</v>
      </c>
      <c r="EI2005" s="51" t="e">
        <f t="shared" si="930"/>
        <v>#DIV/0!</v>
      </c>
      <c r="EJ2005" s="75">
        <f t="shared" si="931"/>
        <v>0</v>
      </c>
      <c r="EK2005" s="51" t="e">
        <f t="shared" si="932"/>
        <v>#DIV/0!</v>
      </c>
      <c r="EL2005" s="75">
        <f t="shared" si="933"/>
        <v>11.820006304507723</v>
      </c>
      <c r="EM2005" s="51">
        <f t="shared" si="934"/>
        <v>0</v>
      </c>
      <c r="EN2005" s="75">
        <f t="shared" si="935"/>
        <v>0</v>
      </c>
      <c r="EO2005" s="51" t="e">
        <f t="shared" si="936"/>
        <v>#DIV/0!</v>
      </c>
      <c r="EP2005" s="75">
        <f t="shared" si="937"/>
        <v>0</v>
      </c>
      <c r="EQ2005" s="51" t="e">
        <f t="shared" si="938"/>
        <v>#DIV/0!</v>
      </c>
      <c r="ER2005" s="51">
        <f t="shared" si="939"/>
        <v>100</v>
      </c>
      <c r="ES2005" s="51">
        <f t="shared" si="940"/>
        <v>0</v>
      </c>
    </row>
    <row r="2006" spans="1:149" x14ac:dyDescent="0.45">
      <c r="A2006" s="78" t="s">
        <v>1510</v>
      </c>
      <c r="C2006" s="51" t="s">
        <v>3648</v>
      </c>
      <c r="D2006" s="51" t="s">
        <v>3650</v>
      </c>
      <c r="E2006" s="78" t="s">
        <v>637</v>
      </c>
      <c r="F2006" s="78" t="s">
        <v>2173</v>
      </c>
      <c r="G2006" s="72" t="s">
        <v>3382</v>
      </c>
      <c r="H2006" s="78" t="s">
        <v>1100</v>
      </c>
      <c r="I2006" s="78"/>
      <c r="J2006" s="300">
        <v>100</v>
      </c>
      <c r="K2006" s="78"/>
      <c r="L2006" s="300">
        <v>1000</v>
      </c>
      <c r="M2006" s="72"/>
      <c r="O2006" s="78"/>
      <c r="P2006" s="72" t="s">
        <v>1374</v>
      </c>
      <c r="AA2006" s="195"/>
      <c r="AB2006" s="195"/>
      <c r="AC2006" s="195"/>
      <c r="AD2006" s="72"/>
      <c r="AE2006" s="316">
        <v>1</v>
      </c>
      <c r="AF2006" s="195"/>
      <c r="AG2006" s="195">
        <v>0</v>
      </c>
      <c r="AH2006" s="72"/>
      <c r="AR2006" s="53">
        <v>0.93969999999999998</v>
      </c>
      <c r="AT2006" s="77"/>
      <c r="AU2006" s="276">
        <v>1000</v>
      </c>
      <c r="AV2006" s="276"/>
      <c r="AW2006" s="276">
        <v>939.69999999999993</v>
      </c>
      <c r="AX2006" s="95"/>
      <c r="AY2006" s="276"/>
      <c r="AZ2006" s="95"/>
      <c r="BB2006" s="80" t="s">
        <v>3412</v>
      </c>
      <c r="BC2006" s="270"/>
      <c r="BD2006" s="72">
        <v>65.522999999999996</v>
      </c>
      <c r="BE2006" s="72"/>
      <c r="BF2006" s="72"/>
      <c r="BG2006" s="72"/>
      <c r="BH2006" s="72">
        <v>18.530200000000001</v>
      </c>
      <c r="BI2006" s="72"/>
      <c r="BJ2006" s="72"/>
      <c r="BK2006" s="72"/>
      <c r="BL2006" s="72"/>
      <c r="BM2006" s="72"/>
      <c r="BN2006" s="72"/>
      <c r="BO2006" s="72"/>
      <c r="BP2006" s="72"/>
      <c r="BQ2006" s="72"/>
      <c r="BR2006" s="72"/>
      <c r="BS2006" s="72"/>
      <c r="BT2006" s="72"/>
      <c r="BU2006" s="72"/>
      <c r="BV2006" s="72"/>
      <c r="BW2006" s="72"/>
      <c r="BX2006" s="72"/>
      <c r="BY2006" s="72"/>
      <c r="BZ2006" s="72">
        <v>11.2668</v>
      </c>
      <c r="CA2006" s="72"/>
      <c r="CB2006" s="72"/>
      <c r="CC2006" s="72"/>
      <c r="CD2006" s="72"/>
      <c r="CE2006" s="72"/>
      <c r="CF2006" s="72"/>
      <c r="CG2006" s="72"/>
      <c r="CH2006" s="72"/>
      <c r="CI2006" s="72"/>
      <c r="CJ2006" s="72"/>
      <c r="CK2006" s="72"/>
      <c r="CL2006" s="72"/>
      <c r="CM2006" s="72"/>
      <c r="CN2006" s="72"/>
      <c r="CO2006" s="72"/>
      <c r="CP2006" s="72"/>
      <c r="CQ2006" s="72"/>
      <c r="CR2006" s="72"/>
      <c r="CS2006" s="72"/>
      <c r="CT2006" s="72"/>
      <c r="CU2006" s="72"/>
      <c r="CV2006" s="72"/>
      <c r="CW2006" s="72"/>
      <c r="CX2006" s="72"/>
      <c r="CY2006" s="72"/>
      <c r="CZ2006" s="72"/>
      <c r="DA2006" s="72"/>
      <c r="DB2006" s="72"/>
      <c r="DC2006" s="72"/>
      <c r="DD2006" s="72"/>
      <c r="DE2006" s="72"/>
      <c r="DF2006" s="72"/>
      <c r="DG2006" s="72"/>
      <c r="DH2006" s="78">
        <f t="shared" si="917"/>
        <v>95.320000000000007</v>
      </c>
      <c r="DJ2006" s="96">
        <f t="shared" si="918"/>
        <v>4.6799999999999926</v>
      </c>
      <c r="DK2006" s="72"/>
      <c r="DO2006" s="358">
        <v>4.68</v>
      </c>
      <c r="DP2006" s="72"/>
      <c r="DQ2006" s="374"/>
      <c r="DR2006" s="72"/>
      <c r="DU2006" s="52"/>
      <c r="DX2006" s="75">
        <f t="shared" si="919"/>
        <v>68.740033571128819</v>
      </c>
      <c r="DY2006" s="51">
        <f t="shared" si="920"/>
        <v>0</v>
      </c>
      <c r="DZ2006" s="75">
        <f t="shared" si="921"/>
        <v>0</v>
      </c>
      <c r="EA2006" s="51" t="e">
        <f t="shared" si="922"/>
        <v>#DIV/0!</v>
      </c>
      <c r="EB2006" s="75">
        <f t="shared" si="923"/>
        <v>19.439991607217792</v>
      </c>
      <c r="EC2006" s="51">
        <f t="shared" si="924"/>
        <v>0</v>
      </c>
      <c r="ED2006" s="75">
        <f t="shared" si="925"/>
        <v>0</v>
      </c>
      <c r="EE2006" s="51" t="e">
        <f t="shared" si="926"/>
        <v>#DIV/0!</v>
      </c>
      <c r="EF2006" s="75">
        <f t="shared" si="927"/>
        <v>0</v>
      </c>
      <c r="EG2006" s="51" t="e">
        <f t="shared" si="928"/>
        <v>#DIV/0!</v>
      </c>
      <c r="EH2006" s="75">
        <f t="shared" si="929"/>
        <v>0</v>
      </c>
      <c r="EI2006" s="51" t="e">
        <f t="shared" si="930"/>
        <v>#DIV/0!</v>
      </c>
      <c r="EJ2006" s="75">
        <f t="shared" si="931"/>
        <v>0</v>
      </c>
      <c r="EK2006" s="51" t="e">
        <f t="shared" si="932"/>
        <v>#DIV/0!</v>
      </c>
      <c r="EL2006" s="75">
        <f t="shared" si="933"/>
        <v>11.819974821653377</v>
      </c>
      <c r="EM2006" s="51">
        <f t="shared" si="934"/>
        <v>0</v>
      </c>
      <c r="EN2006" s="75">
        <f t="shared" si="935"/>
        <v>0</v>
      </c>
      <c r="EO2006" s="51" t="e">
        <f t="shared" si="936"/>
        <v>#DIV/0!</v>
      </c>
      <c r="EP2006" s="75">
        <f t="shared" si="937"/>
        <v>0</v>
      </c>
      <c r="EQ2006" s="51" t="e">
        <f t="shared" si="938"/>
        <v>#DIV/0!</v>
      </c>
      <c r="ER2006" s="51">
        <f t="shared" si="939"/>
        <v>100</v>
      </c>
      <c r="ES2006" s="51">
        <f t="shared" si="940"/>
        <v>0</v>
      </c>
    </row>
    <row r="2007" spans="1:149" x14ac:dyDescent="0.45">
      <c r="A2007" s="78" t="s">
        <v>1510</v>
      </c>
      <c r="C2007" s="51" t="s">
        <v>3648</v>
      </c>
      <c r="D2007" s="51" t="s">
        <v>3650</v>
      </c>
      <c r="E2007" s="78" t="s">
        <v>637</v>
      </c>
      <c r="F2007" s="78" t="s">
        <v>2174</v>
      </c>
      <c r="G2007" s="72" t="s">
        <v>3382</v>
      </c>
      <c r="H2007" s="78" t="s">
        <v>1100</v>
      </c>
      <c r="I2007" s="78"/>
      <c r="J2007" s="300">
        <v>100</v>
      </c>
      <c r="K2007" s="78"/>
      <c r="L2007" s="300">
        <v>1000</v>
      </c>
      <c r="M2007" s="72"/>
      <c r="O2007" s="78"/>
      <c r="P2007" s="72" t="s">
        <v>1374</v>
      </c>
      <c r="AA2007" s="195"/>
      <c r="AB2007" s="195"/>
      <c r="AC2007" s="195"/>
      <c r="AD2007" s="72"/>
      <c r="AE2007" s="316">
        <v>1</v>
      </c>
      <c r="AF2007" s="195"/>
      <c r="AG2007" s="195">
        <v>0</v>
      </c>
      <c r="AH2007" s="72"/>
      <c r="AR2007" s="53">
        <v>0.93969999999999998</v>
      </c>
      <c r="AT2007" s="77"/>
      <c r="AU2007" s="276">
        <v>1000</v>
      </c>
      <c r="AV2007" s="276"/>
      <c r="AW2007" s="276">
        <v>939.69999999999993</v>
      </c>
      <c r="AX2007" s="95"/>
      <c r="AY2007" s="276"/>
      <c r="AZ2007" s="95"/>
      <c r="BB2007" s="80" t="s">
        <v>3412</v>
      </c>
      <c r="BC2007" s="270"/>
      <c r="BD2007" s="72">
        <v>65.468000000000004</v>
      </c>
      <c r="BE2007" s="72"/>
      <c r="BF2007" s="72"/>
      <c r="BG2007" s="72"/>
      <c r="BH2007" s="72">
        <v>18.514700000000001</v>
      </c>
      <c r="BI2007" s="72"/>
      <c r="BJ2007" s="72"/>
      <c r="BK2007" s="72"/>
      <c r="BL2007" s="72"/>
      <c r="BM2007" s="72"/>
      <c r="BN2007" s="72"/>
      <c r="BO2007" s="72"/>
      <c r="BP2007" s="72"/>
      <c r="BQ2007" s="72"/>
      <c r="BR2007" s="72"/>
      <c r="BS2007" s="72"/>
      <c r="BT2007" s="72"/>
      <c r="BU2007" s="72"/>
      <c r="BV2007" s="72"/>
      <c r="BW2007" s="72"/>
      <c r="BX2007" s="72"/>
      <c r="BY2007" s="72"/>
      <c r="BZ2007" s="72">
        <v>11.257400000000001</v>
      </c>
      <c r="CA2007" s="72"/>
      <c r="CB2007" s="72"/>
      <c r="CC2007" s="72"/>
      <c r="CD2007" s="72"/>
      <c r="CE2007" s="72"/>
      <c r="CF2007" s="72"/>
      <c r="CG2007" s="72"/>
      <c r="CH2007" s="72"/>
      <c r="CI2007" s="72"/>
      <c r="CJ2007" s="72"/>
      <c r="CK2007" s="72"/>
      <c r="CL2007" s="72"/>
      <c r="CM2007" s="72"/>
      <c r="CN2007" s="72"/>
      <c r="CO2007" s="72"/>
      <c r="CP2007" s="72"/>
      <c r="CQ2007" s="72"/>
      <c r="CR2007" s="72"/>
      <c r="CS2007" s="72"/>
      <c r="CT2007" s="72"/>
      <c r="CU2007" s="72"/>
      <c r="CV2007" s="72"/>
      <c r="CW2007" s="72"/>
      <c r="CX2007" s="72"/>
      <c r="CY2007" s="72"/>
      <c r="CZ2007" s="72"/>
      <c r="DA2007" s="72"/>
      <c r="DB2007" s="72"/>
      <c r="DC2007" s="72"/>
      <c r="DD2007" s="72"/>
      <c r="DE2007" s="72"/>
      <c r="DF2007" s="72"/>
      <c r="DG2007" s="72"/>
      <c r="DH2007" s="78">
        <f t="shared" si="917"/>
        <v>95.240100000000012</v>
      </c>
      <c r="DJ2007" s="96">
        <f t="shared" si="918"/>
        <v>4.7598999999999876</v>
      </c>
      <c r="DK2007" s="72"/>
      <c r="DO2007" s="358">
        <v>4.76</v>
      </c>
      <c r="DP2007" s="72"/>
      <c r="DQ2007" s="374"/>
      <c r="DR2007" s="72"/>
      <c r="DU2007" s="52"/>
      <c r="DX2007" s="75">
        <f t="shared" si="919"/>
        <v>68.739953023988846</v>
      </c>
      <c r="DY2007" s="51">
        <f t="shared" si="920"/>
        <v>0</v>
      </c>
      <c r="DZ2007" s="75">
        <f t="shared" si="921"/>
        <v>0</v>
      </c>
      <c r="EA2007" s="51" t="e">
        <f t="shared" si="922"/>
        <v>#DIV/0!</v>
      </c>
      <c r="EB2007" s="75">
        <f t="shared" si="923"/>
        <v>19.440025787457174</v>
      </c>
      <c r="EC2007" s="51">
        <f t="shared" si="924"/>
        <v>0</v>
      </c>
      <c r="ED2007" s="75">
        <f t="shared" si="925"/>
        <v>0</v>
      </c>
      <c r="EE2007" s="51" t="e">
        <f t="shared" si="926"/>
        <v>#DIV/0!</v>
      </c>
      <c r="EF2007" s="75">
        <f t="shared" si="927"/>
        <v>0</v>
      </c>
      <c r="EG2007" s="51" t="e">
        <f t="shared" si="928"/>
        <v>#DIV/0!</v>
      </c>
      <c r="EH2007" s="75">
        <f t="shared" si="929"/>
        <v>0</v>
      </c>
      <c r="EI2007" s="51" t="e">
        <f t="shared" si="930"/>
        <v>#DIV/0!</v>
      </c>
      <c r="EJ2007" s="75">
        <f t="shared" si="931"/>
        <v>0</v>
      </c>
      <c r="EK2007" s="51" t="e">
        <f t="shared" si="932"/>
        <v>#DIV/0!</v>
      </c>
      <c r="EL2007" s="75">
        <f t="shared" si="933"/>
        <v>11.82002118855398</v>
      </c>
      <c r="EM2007" s="51">
        <f t="shared" si="934"/>
        <v>0</v>
      </c>
      <c r="EN2007" s="75">
        <f t="shared" si="935"/>
        <v>0</v>
      </c>
      <c r="EO2007" s="51" t="e">
        <f t="shared" si="936"/>
        <v>#DIV/0!</v>
      </c>
      <c r="EP2007" s="75">
        <f t="shared" si="937"/>
        <v>0</v>
      </c>
      <c r="EQ2007" s="51" t="e">
        <f t="shared" si="938"/>
        <v>#DIV/0!</v>
      </c>
      <c r="ER2007" s="51">
        <f t="shared" si="939"/>
        <v>100</v>
      </c>
      <c r="ES2007" s="51">
        <f t="shared" si="940"/>
        <v>0</v>
      </c>
    </row>
    <row r="2008" spans="1:149" x14ac:dyDescent="0.45">
      <c r="A2008" s="78" t="s">
        <v>1510</v>
      </c>
      <c r="C2008" s="51" t="s">
        <v>3648</v>
      </c>
      <c r="D2008" s="51" t="s">
        <v>3650</v>
      </c>
      <c r="E2008" s="78" t="s">
        <v>637</v>
      </c>
      <c r="F2008" s="78" t="s">
        <v>2175</v>
      </c>
      <c r="G2008" s="72" t="s">
        <v>3382</v>
      </c>
      <c r="H2008" s="78" t="s">
        <v>1100</v>
      </c>
      <c r="I2008" s="78"/>
      <c r="J2008" s="300">
        <v>100</v>
      </c>
      <c r="K2008" s="78"/>
      <c r="L2008" s="300">
        <v>1200</v>
      </c>
      <c r="M2008" s="72"/>
      <c r="O2008" s="78"/>
      <c r="P2008" s="72" t="s">
        <v>1374</v>
      </c>
      <c r="AA2008" s="195"/>
      <c r="AB2008" s="195"/>
      <c r="AC2008" s="195"/>
      <c r="AD2008" s="72"/>
      <c r="AE2008" s="316">
        <v>1</v>
      </c>
      <c r="AF2008" s="195"/>
      <c r="AG2008" s="195">
        <v>0</v>
      </c>
      <c r="AH2008" s="72"/>
      <c r="AR2008" s="53">
        <v>0.99070000000000003</v>
      </c>
      <c r="AT2008" s="77"/>
      <c r="AU2008" s="276">
        <v>1000</v>
      </c>
      <c r="AV2008" s="276"/>
      <c r="AW2008" s="276">
        <v>990.7</v>
      </c>
      <c r="AX2008" s="95"/>
      <c r="AY2008" s="276"/>
      <c r="AZ2008" s="95"/>
      <c r="BB2008" s="80" t="s">
        <v>3412</v>
      </c>
      <c r="BC2008" s="270"/>
      <c r="BD2008" s="72">
        <v>65.646699999999996</v>
      </c>
      <c r="BE2008" s="72"/>
      <c r="BF2008" s="72"/>
      <c r="BG2008" s="72"/>
      <c r="BH2008" s="72">
        <v>18.565200000000001</v>
      </c>
      <c r="BI2008" s="72"/>
      <c r="BJ2008" s="72"/>
      <c r="BK2008" s="72"/>
      <c r="BL2008" s="72"/>
      <c r="BM2008" s="72"/>
      <c r="BN2008" s="72"/>
      <c r="BO2008" s="72"/>
      <c r="BP2008" s="72"/>
      <c r="BQ2008" s="72"/>
      <c r="BR2008" s="72"/>
      <c r="BS2008" s="72"/>
      <c r="BT2008" s="72"/>
      <c r="BU2008" s="72"/>
      <c r="BV2008" s="72"/>
      <c r="BW2008" s="72"/>
      <c r="BX2008" s="72"/>
      <c r="BY2008" s="72"/>
      <c r="BZ2008" s="72">
        <v>11.2881</v>
      </c>
      <c r="CA2008" s="72"/>
      <c r="CB2008" s="72"/>
      <c r="CC2008" s="72"/>
      <c r="CD2008" s="72"/>
      <c r="CE2008" s="72"/>
      <c r="CF2008" s="72"/>
      <c r="CG2008" s="72"/>
      <c r="CH2008" s="72"/>
      <c r="CI2008" s="72"/>
      <c r="CJ2008" s="72"/>
      <c r="CK2008" s="72"/>
      <c r="CL2008" s="72"/>
      <c r="CM2008" s="72"/>
      <c r="CN2008" s="72"/>
      <c r="CO2008" s="72"/>
      <c r="CP2008" s="72"/>
      <c r="CQ2008" s="72"/>
      <c r="CR2008" s="72"/>
      <c r="CS2008" s="72"/>
      <c r="CT2008" s="72"/>
      <c r="CU2008" s="72"/>
      <c r="CV2008" s="72"/>
      <c r="CW2008" s="72"/>
      <c r="CX2008" s="72"/>
      <c r="CY2008" s="72"/>
      <c r="CZ2008" s="72"/>
      <c r="DA2008" s="72"/>
      <c r="DB2008" s="72"/>
      <c r="DC2008" s="72"/>
      <c r="DD2008" s="72"/>
      <c r="DE2008" s="72"/>
      <c r="DF2008" s="72"/>
      <c r="DG2008" s="72"/>
      <c r="DH2008" s="78">
        <f t="shared" si="917"/>
        <v>95.5</v>
      </c>
      <c r="DJ2008" s="96">
        <f t="shared" si="918"/>
        <v>4.5</v>
      </c>
      <c r="DK2008" s="72"/>
      <c r="DO2008" s="358">
        <v>4.5</v>
      </c>
      <c r="DP2008" s="72"/>
      <c r="DQ2008" s="374"/>
      <c r="DR2008" s="72"/>
      <c r="DU2008" s="52"/>
      <c r="DX2008" s="75">
        <f t="shared" si="919"/>
        <v>68.739999999999995</v>
      </c>
      <c r="DY2008" s="51">
        <f t="shared" si="920"/>
        <v>0</v>
      </c>
      <c r="DZ2008" s="75">
        <f t="shared" si="921"/>
        <v>0</v>
      </c>
      <c r="EA2008" s="51" t="e">
        <f t="shared" si="922"/>
        <v>#DIV/0!</v>
      </c>
      <c r="EB2008" s="75">
        <f t="shared" si="923"/>
        <v>19.440000000000001</v>
      </c>
      <c r="EC2008" s="51">
        <f t="shared" si="924"/>
        <v>0</v>
      </c>
      <c r="ED2008" s="75">
        <f t="shared" si="925"/>
        <v>0</v>
      </c>
      <c r="EE2008" s="51" t="e">
        <f t="shared" si="926"/>
        <v>#DIV/0!</v>
      </c>
      <c r="EF2008" s="75">
        <f t="shared" si="927"/>
        <v>0</v>
      </c>
      <c r="EG2008" s="51" t="e">
        <f t="shared" si="928"/>
        <v>#DIV/0!</v>
      </c>
      <c r="EH2008" s="75">
        <f t="shared" si="929"/>
        <v>0</v>
      </c>
      <c r="EI2008" s="51" t="e">
        <f t="shared" si="930"/>
        <v>#DIV/0!</v>
      </c>
      <c r="EJ2008" s="75">
        <f t="shared" si="931"/>
        <v>0</v>
      </c>
      <c r="EK2008" s="51" t="e">
        <f t="shared" si="932"/>
        <v>#DIV/0!</v>
      </c>
      <c r="EL2008" s="75">
        <f t="shared" si="933"/>
        <v>11.82</v>
      </c>
      <c r="EM2008" s="51">
        <f t="shared" si="934"/>
        <v>0</v>
      </c>
      <c r="EN2008" s="75">
        <f t="shared" si="935"/>
        <v>0</v>
      </c>
      <c r="EO2008" s="51" t="e">
        <f t="shared" si="936"/>
        <v>#DIV/0!</v>
      </c>
      <c r="EP2008" s="75">
        <f t="shared" si="937"/>
        <v>0</v>
      </c>
      <c r="EQ2008" s="51" t="e">
        <f t="shared" si="938"/>
        <v>#DIV/0!</v>
      </c>
      <c r="ER2008" s="51">
        <f t="shared" si="939"/>
        <v>100</v>
      </c>
      <c r="ES2008" s="51">
        <f t="shared" si="940"/>
        <v>0</v>
      </c>
    </row>
    <row r="2009" spans="1:149" x14ac:dyDescent="0.45">
      <c r="A2009" s="78" t="s">
        <v>1510</v>
      </c>
      <c r="C2009" s="51" t="s">
        <v>3648</v>
      </c>
      <c r="D2009" s="51" t="s">
        <v>3650</v>
      </c>
      <c r="E2009" s="78" t="s">
        <v>637</v>
      </c>
      <c r="F2009" s="78" t="s">
        <v>2176</v>
      </c>
      <c r="G2009" s="72" t="s">
        <v>3382</v>
      </c>
      <c r="H2009" s="78" t="s">
        <v>1100</v>
      </c>
      <c r="I2009" s="78"/>
      <c r="J2009" s="300">
        <v>100</v>
      </c>
      <c r="K2009" s="78"/>
      <c r="L2009" s="300">
        <v>1200</v>
      </c>
      <c r="M2009" s="72"/>
      <c r="O2009" s="78"/>
      <c r="P2009" s="72" t="s">
        <v>1374</v>
      </c>
      <c r="AA2009" s="195"/>
      <c r="AB2009" s="195"/>
      <c r="AC2009" s="195"/>
      <c r="AD2009" s="72"/>
      <c r="AE2009" s="316">
        <v>1</v>
      </c>
      <c r="AF2009" s="195"/>
      <c r="AG2009" s="195">
        <v>0</v>
      </c>
      <c r="AH2009" s="72"/>
      <c r="AR2009" s="53">
        <v>0.99070000000000003</v>
      </c>
      <c r="AT2009" s="77"/>
      <c r="AU2009" s="276">
        <v>1000</v>
      </c>
      <c r="AV2009" s="276"/>
      <c r="AW2009" s="276">
        <v>990.7</v>
      </c>
      <c r="AX2009" s="95"/>
      <c r="AY2009" s="276"/>
      <c r="AZ2009" s="95"/>
      <c r="BB2009" s="80" t="s">
        <v>3412</v>
      </c>
      <c r="BC2009" s="270"/>
      <c r="BD2009" s="72">
        <v>65.632900000000006</v>
      </c>
      <c r="BE2009" s="72"/>
      <c r="BF2009" s="72"/>
      <c r="BG2009" s="72"/>
      <c r="BH2009" s="72">
        <v>18.561299999999999</v>
      </c>
      <c r="BI2009" s="72"/>
      <c r="BJ2009" s="72"/>
      <c r="BK2009" s="72"/>
      <c r="BL2009" s="72"/>
      <c r="BM2009" s="72"/>
      <c r="BN2009" s="72"/>
      <c r="BO2009" s="72"/>
      <c r="BP2009" s="72"/>
      <c r="BQ2009" s="72"/>
      <c r="BR2009" s="72"/>
      <c r="BS2009" s="72"/>
      <c r="BT2009" s="72"/>
      <c r="BU2009" s="72"/>
      <c r="BV2009" s="72"/>
      <c r="BW2009" s="72"/>
      <c r="BX2009" s="72"/>
      <c r="BY2009" s="72"/>
      <c r="BZ2009" s="72">
        <v>11.2857</v>
      </c>
      <c r="CA2009" s="72"/>
      <c r="CB2009" s="72"/>
      <c r="CC2009" s="72"/>
      <c r="CD2009" s="72"/>
      <c r="CE2009" s="72"/>
      <c r="CF2009" s="72"/>
      <c r="CG2009" s="72"/>
      <c r="CH2009" s="72"/>
      <c r="CI2009" s="72"/>
      <c r="CJ2009" s="72"/>
      <c r="CK2009" s="72"/>
      <c r="CL2009" s="72"/>
      <c r="CM2009" s="72"/>
      <c r="CN2009" s="72"/>
      <c r="CO2009" s="72"/>
      <c r="CP2009" s="72"/>
      <c r="CQ2009" s="72"/>
      <c r="CR2009" s="72"/>
      <c r="CS2009" s="72"/>
      <c r="CT2009" s="72"/>
      <c r="CU2009" s="72"/>
      <c r="CV2009" s="72"/>
      <c r="CW2009" s="72"/>
      <c r="CX2009" s="72"/>
      <c r="CY2009" s="72"/>
      <c r="CZ2009" s="72"/>
      <c r="DA2009" s="72"/>
      <c r="DB2009" s="72"/>
      <c r="DC2009" s="72"/>
      <c r="DD2009" s="72"/>
      <c r="DE2009" s="72"/>
      <c r="DF2009" s="72"/>
      <c r="DG2009" s="72"/>
      <c r="DH2009" s="78">
        <f t="shared" si="917"/>
        <v>95.479900000000015</v>
      </c>
      <c r="DJ2009" s="96">
        <f t="shared" si="918"/>
        <v>4.5200999999999851</v>
      </c>
      <c r="DK2009" s="72"/>
      <c r="DO2009" s="358">
        <v>4.5199999999999996</v>
      </c>
      <c r="DP2009" s="72"/>
      <c r="DQ2009" s="374"/>
      <c r="DR2009" s="72"/>
      <c r="DU2009" s="52"/>
      <c r="DX2009" s="75">
        <f t="shared" si="919"/>
        <v>68.740017532485894</v>
      </c>
      <c r="DY2009" s="51">
        <f t="shared" si="920"/>
        <v>0</v>
      </c>
      <c r="DZ2009" s="75">
        <f t="shared" si="921"/>
        <v>0</v>
      </c>
      <c r="EA2009" s="51" t="e">
        <f t="shared" si="922"/>
        <v>#DIV/0!</v>
      </c>
      <c r="EB2009" s="75">
        <f t="shared" si="923"/>
        <v>19.440007792215948</v>
      </c>
      <c r="EC2009" s="51">
        <f t="shared" si="924"/>
        <v>0</v>
      </c>
      <c r="ED2009" s="75">
        <f t="shared" si="925"/>
        <v>0</v>
      </c>
      <c r="EE2009" s="51" t="e">
        <f t="shared" si="926"/>
        <v>#DIV/0!</v>
      </c>
      <c r="EF2009" s="75">
        <f t="shared" si="927"/>
        <v>0</v>
      </c>
      <c r="EG2009" s="51" t="e">
        <f t="shared" si="928"/>
        <v>#DIV/0!</v>
      </c>
      <c r="EH2009" s="75">
        <f t="shared" si="929"/>
        <v>0</v>
      </c>
      <c r="EI2009" s="51" t="e">
        <f t="shared" si="930"/>
        <v>#DIV/0!</v>
      </c>
      <c r="EJ2009" s="75">
        <f t="shared" si="931"/>
        <v>0</v>
      </c>
      <c r="EK2009" s="51" t="e">
        <f t="shared" si="932"/>
        <v>#DIV/0!</v>
      </c>
      <c r="EL2009" s="75">
        <f t="shared" si="933"/>
        <v>11.81997467529815</v>
      </c>
      <c r="EM2009" s="51">
        <f t="shared" si="934"/>
        <v>0</v>
      </c>
      <c r="EN2009" s="75">
        <f t="shared" si="935"/>
        <v>0</v>
      </c>
      <c r="EO2009" s="51" t="e">
        <f t="shared" si="936"/>
        <v>#DIV/0!</v>
      </c>
      <c r="EP2009" s="75">
        <f t="shared" si="937"/>
        <v>0</v>
      </c>
      <c r="EQ2009" s="51" t="e">
        <f t="shared" si="938"/>
        <v>#DIV/0!</v>
      </c>
      <c r="ER2009" s="51">
        <f t="shared" si="939"/>
        <v>100</v>
      </c>
      <c r="ES2009" s="51">
        <f t="shared" si="940"/>
        <v>0</v>
      </c>
    </row>
    <row r="2010" spans="1:149" x14ac:dyDescent="0.45">
      <c r="A2010" s="78" t="s">
        <v>1510</v>
      </c>
      <c r="C2010" s="51" t="s">
        <v>3648</v>
      </c>
      <c r="D2010" s="51" t="s">
        <v>3650</v>
      </c>
      <c r="E2010" s="78" t="s">
        <v>637</v>
      </c>
      <c r="F2010" s="78" t="s">
        <v>2177</v>
      </c>
      <c r="G2010" s="72" t="s">
        <v>3382</v>
      </c>
      <c r="H2010" s="78" t="s">
        <v>1100</v>
      </c>
      <c r="I2010" s="78"/>
      <c r="J2010" s="300">
        <v>100</v>
      </c>
      <c r="K2010" s="78"/>
      <c r="L2010" s="300">
        <v>1300</v>
      </c>
      <c r="M2010" s="72"/>
      <c r="O2010" s="78"/>
      <c r="P2010" s="72" t="s">
        <v>1374</v>
      </c>
      <c r="AA2010" s="195"/>
      <c r="AB2010" s="195"/>
      <c r="AC2010" s="195"/>
      <c r="AD2010" s="72"/>
      <c r="AE2010" s="316">
        <v>1</v>
      </c>
      <c r="AF2010" s="195"/>
      <c r="AG2010" s="195">
        <v>0</v>
      </c>
      <c r="AH2010" s="72"/>
      <c r="AR2010" s="53">
        <v>1.006</v>
      </c>
      <c r="AT2010" s="77"/>
      <c r="AU2010" s="276">
        <v>1000</v>
      </c>
      <c r="AV2010" s="276"/>
      <c r="AW2010" s="276">
        <v>1006</v>
      </c>
      <c r="AX2010" s="95"/>
      <c r="AY2010" s="276"/>
      <c r="AZ2010" s="95"/>
      <c r="BB2010" s="80" t="s">
        <v>3412</v>
      </c>
      <c r="BC2010" s="270"/>
      <c r="BD2010" s="72">
        <v>65.715400000000002</v>
      </c>
      <c r="BE2010" s="72"/>
      <c r="BF2010" s="72"/>
      <c r="BG2010" s="72"/>
      <c r="BH2010" s="72">
        <v>18.584599999999998</v>
      </c>
      <c r="BI2010" s="72"/>
      <c r="BJ2010" s="72"/>
      <c r="BK2010" s="72"/>
      <c r="BL2010" s="72"/>
      <c r="BM2010" s="72"/>
      <c r="BN2010" s="72"/>
      <c r="BO2010" s="72"/>
      <c r="BP2010" s="72"/>
      <c r="BQ2010" s="72"/>
      <c r="BR2010" s="72"/>
      <c r="BS2010" s="72"/>
      <c r="BT2010" s="72"/>
      <c r="BU2010" s="72"/>
      <c r="BV2010" s="72"/>
      <c r="BW2010" s="72"/>
      <c r="BX2010" s="72"/>
      <c r="BY2010" s="72"/>
      <c r="BZ2010" s="72">
        <v>11.299899999999999</v>
      </c>
      <c r="CA2010" s="72"/>
      <c r="CB2010" s="72"/>
      <c r="CC2010" s="72"/>
      <c r="CD2010" s="72"/>
      <c r="CE2010" s="72"/>
      <c r="CF2010" s="72"/>
      <c r="CG2010" s="72"/>
      <c r="CH2010" s="72"/>
      <c r="CI2010" s="72"/>
      <c r="CJ2010" s="72"/>
      <c r="CK2010" s="72"/>
      <c r="CL2010" s="72"/>
      <c r="CM2010" s="72"/>
      <c r="CN2010" s="72"/>
      <c r="CO2010" s="72"/>
      <c r="CP2010" s="72"/>
      <c r="CQ2010" s="72"/>
      <c r="CR2010" s="72"/>
      <c r="CS2010" s="72"/>
      <c r="CT2010" s="72"/>
      <c r="CU2010" s="72"/>
      <c r="CV2010" s="72"/>
      <c r="CW2010" s="72"/>
      <c r="CX2010" s="72"/>
      <c r="CY2010" s="72"/>
      <c r="CZ2010" s="72"/>
      <c r="DA2010" s="72"/>
      <c r="DB2010" s="72"/>
      <c r="DC2010" s="72"/>
      <c r="DD2010" s="72"/>
      <c r="DE2010" s="72"/>
      <c r="DF2010" s="72"/>
      <c r="DG2010" s="72"/>
      <c r="DH2010" s="78">
        <f t="shared" si="917"/>
        <v>95.599899999999991</v>
      </c>
      <c r="DJ2010" s="96">
        <f t="shared" si="918"/>
        <v>4.400100000000009</v>
      </c>
      <c r="DK2010" s="72"/>
      <c r="DO2010" s="358">
        <v>4.4000000000000004</v>
      </c>
      <c r="DP2010" s="72"/>
      <c r="DQ2010" s="374"/>
      <c r="DR2010" s="72"/>
      <c r="DU2010" s="52"/>
      <c r="DX2010" s="75">
        <f t="shared" si="919"/>
        <v>68.740030062792968</v>
      </c>
      <c r="DY2010" s="51">
        <f t="shared" si="920"/>
        <v>0</v>
      </c>
      <c r="DZ2010" s="75">
        <f t="shared" si="921"/>
        <v>0</v>
      </c>
      <c r="EA2010" s="51" t="e">
        <f t="shared" si="922"/>
        <v>#DIV/0!</v>
      </c>
      <c r="EB2010" s="75">
        <f t="shared" si="923"/>
        <v>19.439978493701354</v>
      </c>
      <c r="EC2010" s="51">
        <f t="shared" si="924"/>
        <v>0</v>
      </c>
      <c r="ED2010" s="75">
        <f t="shared" si="925"/>
        <v>0</v>
      </c>
      <c r="EE2010" s="51" t="e">
        <f t="shared" si="926"/>
        <v>#DIV/0!</v>
      </c>
      <c r="EF2010" s="75">
        <f t="shared" si="927"/>
        <v>0</v>
      </c>
      <c r="EG2010" s="51" t="e">
        <f t="shared" si="928"/>
        <v>#DIV/0!</v>
      </c>
      <c r="EH2010" s="75">
        <f t="shared" si="929"/>
        <v>0</v>
      </c>
      <c r="EI2010" s="51" t="e">
        <f t="shared" si="930"/>
        <v>#DIV/0!</v>
      </c>
      <c r="EJ2010" s="75">
        <f t="shared" si="931"/>
        <v>0</v>
      </c>
      <c r="EK2010" s="51" t="e">
        <f t="shared" si="932"/>
        <v>#DIV/0!</v>
      </c>
      <c r="EL2010" s="75">
        <f t="shared" si="933"/>
        <v>11.819991443505694</v>
      </c>
      <c r="EM2010" s="51">
        <f t="shared" si="934"/>
        <v>0</v>
      </c>
      <c r="EN2010" s="75">
        <f t="shared" si="935"/>
        <v>0</v>
      </c>
      <c r="EO2010" s="51" t="e">
        <f t="shared" si="936"/>
        <v>#DIV/0!</v>
      </c>
      <c r="EP2010" s="75">
        <f t="shared" si="937"/>
        <v>0</v>
      </c>
      <c r="EQ2010" s="51" t="e">
        <f t="shared" si="938"/>
        <v>#DIV/0!</v>
      </c>
      <c r="ER2010" s="51">
        <f t="shared" si="939"/>
        <v>100</v>
      </c>
      <c r="ES2010" s="51">
        <f t="shared" si="940"/>
        <v>0</v>
      </c>
    </row>
    <row r="2011" spans="1:149" x14ac:dyDescent="0.45">
      <c r="A2011" s="78" t="s">
        <v>1510</v>
      </c>
      <c r="C2011" s="51" t="s">
        <v>3648</v>
      </c>
      <c r="D2011" s="51" t="s">
        <v>3650</v>
      </c>
      <c r="E2011" s="78" t="s">
        <v>637</v>
      </c>
      <c r="F2011" s="78" t="s">
        <v>2178</v>
      </c>
      <c r="G2011" s="72" t="s">
        <v>3382</v>
      </c>
      <c r="H2011" s="78" t="s">
        <v>1100</v>
      </c>
      <c r="I2011" s="78"/>
      <c r="J2011" s="300">
        <v>200</v>
      </c>
      <c r="K2011" s="78"/>
      <c r="L2011" s="300">
        <v>1200</v>
      </c>
      <c r="M2011" s="72"/>
      <c r="O2011" s="78"/>
      <c r="P2011" s="72" t="s">
        <v>1374</v>
      </c>
      <c r="AA2011" s="195"/>
      <c r="AB2011" s="195"/>
      <c r="AC2011" s="195"/>
      <c r="AD2011" s="72"/>
      <c r="AE2011" s="316">
        <v>1</v>
      </c>
      <c r="AF2011" s="195"/>
      <c r="AG2011" s="195">
        <v>0</v>
      </c>
      <c r="AH2011" s="72"/>
      <c r="AR2011" s="53">
        <v>1.0069999999999999</v>
      </c>
      <c r="AT2011" s="77"/>
      <c r="AU2011" s="276">
        <v>2000</v>
      </c>
      <c r="AV2011" s="276"/>
      <c r="AW2011" s="276">
        <v>2013.9999999999998</v>
      </c>
      <c r="AX2011" s="95"/>
      <c r="AY2011" s="276"/>
      <c r="AZ2011" s="95"/>
      <c r="BB2011" s="80" t="s">
        <v>3412</v>
      </c>
      <c r="BC2011" s="270"/>
      <c r="BD2011" s="72">
        <v>64.106899999999996</v>
      </c>
      <c r="BE2011" s="72"/>
      <c r="BF2011" s="72"/>
      <c r="BG2011" s="72"/>
      <c r="BH2011" s="72">
        <v>18.1297</v>
      </c>
      <c r="BI2011" s="72"/>
      <c r="BJ2011" s="72"/>
      <c r="BK2011" s="72"/>
      <c r="BL2011" s="72"/>
      <c r="BM2011" s="72"/>
      <c r="BN2011" s="72"/>
      <c r="BO2011" s="72"/>
      <c r="BP2011" s="72"/>
      <c r="BQ2011" s="72"/>
      <c r="BR2011" s="72"/>
      <c r="BS2011" s="72"/>
      <c r="BT2011" s="72"/>
      <c r="BU2011" s="72"/>
      <c r="BV2011" s="72"/>
      <c r="BW2011" s="72"/>
      <c r="BX2011" s="72"/>
      <c r="BY2011" s="72"/>
      <c r="BZ2011" s="72">
        <v>11.023300000000001</v>
      </c>
      <c r="CA2011" s="72"/>
      <c r="CB2011" s="72"/>
      <c r="CC2011" s="72"/>
      <c r="CD2011" s="72"/>
      <c r="CE2011" s="72"/>
      <c r="CF2011" s="72"/>
      <c r="CG2011" s="72"/>
      <c r="CH2011" s="72"/>
      <c r="CI2011" s="72"/>
      <c r="CJ2011" s="72"/>
      <c r="CK2011" s="72"/>
      <c r="CL2011" s="72"/>
      <c r="CM2011" s="72"/>
      <c r="CN2011" s="72"/>
      <c r="CO2011" s="72"/>
      <c r="CP2011" s="72"/>
      <c r="CQ2011" s="72"/>
      <c r="CR2011" s="72"/>
      <c r="CS2011" s="72"/>
      <c r="CT2011" s="72"/>
      <c r="CU2011" s="72"/>
      <c r="CV2011" s="72"/>
      <c r="CW2011" s="72"/>
      <c r="CX2011" s="72"/>
      <c r="CY2011" s="72"/>
      <c r="CZ2011" s="72"/>
      <c r="DA2011" s="72"/>
      <c r="DB2011" s="72"/>
      <c r="DC2011" s="72"/>
      <c r="DD2011" s="72"/>
      <c r="DE2011" s="72"/>
      <c r="DF2011" s="72"/>
      <c r="DG2011" s="72"/>
      <c r="DH2011" s="78">
        <f t="shared" si="917"/>
        <v>93.259900000000002</v>
      </c>
      <c r="DJ2011" s="96">
        <f t="shared" si="918"/>
        <v>6.7400999999999982</v>
      </c>
      <c r="DK2011" s="72"/>
      <c r="DO2011" s="358">
        <v>6.74</v>
      </c>
      <c r="DP2011" s="72"/>
      <c r="DQ2011" s="374"/>
      <c r="DR2011" s="72"/>
      <c r="DU2011" s="52"/>
      <c r="DX2011" s="75">
        <f t="shared" si="919"/>
        <v>68.740047973459113</v>
      </c>
      <c r="DY2011" s="51">
        <f t="shared" si="920"/>
        <v>0</v>
      </c>
      <c r="DZ2011" s="75">
        <f t="shared" si="921"/>
        <v>0</v>
      </c>
      <c r="EA2011" s="51" t="e">
        <f t="shared" si="922"/>
        <v>#DIV/0!</v>
      </c>
      <c r="EB2011" s="75">
        <f t="shared" si="923"/>
        <v>19.439973664994277</v>
      </c>
      <c r="EC2011" s="51">
        <f t="shared" si="924"/>
        <v>0</v>
      </c>
      <c r="ED2011" s="75">
        <f t="shared" si="925"/>
        <v>0</v>
      </c>
      <c r="EE2011" s="51" t="e">
        <f t="shared" si="926"/>
        <v>#DIV/0!</v>
      </c>
      <c r="EF2011" s="75">
        <f t="shared" si="927"/>
        <v>0</v>
      </c>
      <c r="EG2011" s="51" t="e">
        <f t="shared" si="928"/>
        <v>#DIV/0!</v>
      </c>
      <c r="EH2011" s="75">
        <f t="shared" si="929"/>
        <v>0</v>
      </c>
      <c r="EI2011" s="51" t="e">
        <f t="shared" si="930"/>
        <v>#DIV/0!</v>
      </c>
      <c r="EJ2011" s="75">
        <f t="shared" si="931"/>
        <v>0</v>
      </c>
      <c r="EK2011" s="51" t="e">
        <f t="shared" si="932"/>
        <v>#DIV/0!</v>
      </c>
      <c r="EL2011" s="75">
        <f t="shared" si="933"/>
        <v>11.819978361546603</v>
      </c>
      <c r="EM2011" s="51">
        <f t="shared" si="934"/>
        <v>0</v>
      </c>
      <c r="EN2011" s="75">
        <f t="shared" si="935"/>
        <v>0</v>
      </c>
      <c r="EO2011" s="51" t="e">
        <f t="shared" si="936"/>
        <v>#DIV/0!</v>
      </c>
      <c r="EP2011" s="75">
        <f t="shared" si="937"/>
        <v>0</v>
      </c>
      <c r="EQ2011" s="51" t="e">
        <f t="shared" si="938"/>
        <v>#DIV/0!</v>
      </c>
      <c r="ER2011" s="51">
        <f t="shared" si="939"/>
        <v>100</v>
      </c>
      <c r="ES2011" s="51">
        <f t="shared" si="940"/>
        <v>0</v>
      </c>
    </row>
    <row r="2012" spans="1:149" x14ac:dyDescent="0.45">
      <c r="A2012" s="78" t="s">
        <v>1510</v>
      </c>
      <c r="C2012" s="51" t="s">
        <v>3648</v>
      </c>
      <c r="D2012" s="51" t="s">
        <v>3650</v>
      </c>
      <c r="E2012" s="78" t="s">
        <v>637</v>
      </c>
      <c r="F2012" s="78" t="s">
        <v>2179</v>
      </c>
      <c r="G2012" s="72" t="s">
        <v>3382</v>
      </c>
      <c r="H2012" s="78" t="s">
        <v>1100</v>
      </c>
      <c r="I2012" s="78"/>
      <c r="J2012" s="300">
        <v>200</v>
      </c>
      <c r="K2012" s="78"/>
      <c r="L2012" s="300">
        <v>1200</v>
      </c>
      <c r="M2012" s="72"/>
      <c r="O2012" s="78"/>
      <c r="P2012" s="72" t="s">
        <v>1374</v>
      </c>
      <c r="AA2012" s="195"/>
      <c r="AB2012" s="195"/>
      <c r="AC2012" s="195"/>
      <c r="AD2012" s="72"/>
      <c r="AE2012" s="316">
        <v>1</v>
      </c>
      <c r="AF2012" s="195"/>
      <c r="AG2012" s="195">
        <v>0</v>
      </c>
      <c r="AH2012" s="72"/>
      <c r="AR2012" s="53">
        <v>1.0069999999999999</v>
      </c>
      <c r="AT2012" s="77"/>
      <c r="AU2012" s="276">
        <v>2000</v>
      </c>
      <c r="AV2012" s="276"/>
      <c r="AW2012" s="276">
        <v>2013.9999999999998</v>
      </c>
      <c r="AX2012" s="95"/>
      <c r="AY2012" s="276"/>
      <c r="AZ2012" s="95"/>
      <c r="BB2012" s="80" t="s">
        <v>3412</v>
      </c>
      <c r="BC2012" s="270"/>
      <c r="BD2012" s="72">
        <v>64.354399999999998</v>
      </c>
      <c r="BE2012" s="72"/>
      <c r="BF2012" s="72"/>
      <c r="BG2012" s="72"/>
      <c r="BH2012" s="72">
        <v>18.1997</v>
      </c>
      <c r="BI2012" s="72"/>
      <c r="BJ2012" s="72"/>
      <c r="BK2012" s="72"/>
      <c r="BL2012" s="72"/>
      <c r="BM2012" s="72"/>
      <c r="BN2012" s="72"/>
      <c r="BO2012" s="72"/>
      <c r="BP2012" s="72"/>
      <c r="BQ2012" s="72"/>
      <c r="BR2012" s="72"/>
      <c r="BS2012" s="72"/>
      <c r="BT2012" s="72"/>
      <c r="BU2012" s="72"/>
      <c r="BV2012" s="72"/>
      <c r="BW2012" s="72"/>
      <c r="BX2012" s="72"/>
      <c r="BY2012" s="72"/>
      <c r="BZ2012" s="72">
        <v>11.065899999999999</v>
      </c>
      <c r="CA2012" s="72"/>
      <c r="CB2012" s="72"/>
      <c r="CC2012" s="72"/>
      <c r="CD2012" s="72"/>
      <c r="CE2012" s="72"/>
      <c r="CF2012" s="72"/>
      <c r="CG2012" s="72"/>
      <c r="CH2012" s="72"/>
      <c r="CI2012" s="72"/>
      <c r="CJ2012" s="72"/>
      <c r="CK2012" s="72"/>
      <c r="CL2012" s="72"/>
      <c r="CM2012" s="72"/>
      <c r="CN2012" s="72"/>
      <c r="CO2012" s="72"/>
      <c r="CP2012" s="72"/>
      <c r="CQ2012" s="72"/>
      <c r="CR2012" s="72"/>
      <c r="CS2012" s="72"/>
      <c r="CT2012" s="72"/>
      <c r="CU2012" s="72"/>
      <c r="CV2012" s="72"/>
      <c r="CW2012" s="72"/>
      <c r="CX2012" s="72"/>
      <c r="CY2012" s="72"/>
      <c r="CZ2012" s="72"/>
      <c r="DA2012" s="72"/>
      <c r="DB2012" s="72"/>
      <c r="DC2012" s="72"/>
      <c r="DD2012" s="72"/>
      <c r="DE2012" s="72"/>
      <c r="DF2012" s="72"/>
      <c r="DG2012" s="72"/>
      <c r="DH2012" s="78">
        <f t="shared" si="917"/>
        <v>93.62</v>
      </c>
      <c r="DJ2012" s="96">
        <f t="shared" si="918"/>
        <v>6.3799999999999955</v>
      </c>
      <c r="DK2012" s="72"/>
      <c r="DO2012" s="358">
        <v>6.38</v>
      </c>
      <c r="DP2012" s="72"/>
      <c r="DQ2012" s="374"/>
      <c r="DR2012" s="72"/>
      <c r="DU2012" s="52"/>
      <c r="DX2012" s="75">
        <f t="shared" si="919"/>
        <v>68.740012817773973</v>
      </c>
      <c r="DY2012" s="51">
        <f t="shared" si="920"/>
        <v>0</v>
      </c>
      <c r="DZ2012" s="75">
        <f t="shared" si="921"/>
        <v>0</v>
      </c>
      <c r="EA2012" s="51" t="e">
        <f t="shared" si="922"/>
        <v>#DIV/0!</v>
      </c>
      <c r="EB2012" s="75">
        <f t="shared" si="923"/>
        <v>19.439970091860712</v>
      </c>
      <c r="EC2012" s="51">
        <f t="shared" si="924"/>
        <v>0</v>
      </c>
      <c r="ED2012" s="75">
        <f t="shared" si="925"/>
        <v>0</v>
      </c>
      <c r="EE2012" s="51" t="e">
        <f t="shared" si="926"/>
        <v>#DIV/0!</v>
      </c>
      <c r="EF2012" s="75">
        <f t="shared" si="927"/>
        <v>0</v>
      </c>
      <c r="EG2012" s="51" t="e">
        <f t="shared" si="928"/>
        <v>#DIV/0!</v>
      </c>
      <c r="EH2012" s="75">
        <f t="shared" si="929"/>
        <v>0</v>
      </c>
      <c r="EI2012" s="51" t="e">
        <f t="shared" si="930"/>
        <v>#DIV/0!</v>
      </c>
      <c r="EJ2012" s="75">
        <f t="shared" si="931"/>
        <v>0</v>
      </c>
      <c r="EK2012" s="51" t="e">
        <f t="shared" si="932"/>
        <v>#DIV/0!</v>
      </c>
      <c r="EL2012" s="75">
        <f t="shared" si="933"/>
        <v>11.820017090365305</v>
      </c>
      <c r="EM2012" s="51">
        <f t="shared" si="934"/>
        <v>0</v>
      </c>
      <c r="EN2012" s="75">
        <f t="shared" si="935"/>
        <v>0</v>
      </c>
      <c r="EO2012" s="51" t="e">
        <f t="shared" si="936"/>
        <v>#DIV/0!</v>
      </c>
      <c r="EP2012" s="75">
        <f t="shared" si="937"/>
        <v>0</v>
      </c>
      <c r="EQ2012" s="51" t="e">
        <f t="shared" si="938"/>
        <v>#DIV/0!</v>
      </c>
      <c r="ER2012" s="51">
        <f t="shared" si="939"/>
        <v>100</v>
      </c>
      <c r="ES2012" s="51">
        <f t="shared" si="940"/>
        <v>0</v>
      </c>
    </row>
    <row r="2013" spans="1:149" x14ac:dyDescent="0.45">
      <c r="A2013" s="78" t="s">
        <v>1510</v>
      </c>
      <c r="C2013" s="51" t="s">
        <v>3648</v>
      </c>
      <c r="D2013" s="51" t="s">
        <v>3650</v>
      </c>
      <c r="E2013" s="78" t="s">
        <v>637</v>
      </c>
      <c r="F2013" s="78" t="s">
        <v>2180</v>
      </c>
      <c r="G2013" s="72" t="s">
        <v>3382</v>
      </c>
      <c r="H2013" s="78" t="s">
        <v>1100</v>
      </c>
      <c r="I2013" s="78"/>
      <c r="J2013" s="300">
        <v>200</v>
      </c>
      <c r="K2013" s="78"/>
      <c r="L2013" s="300">
        <v>1200</v>
      </c>
      <c r="M2013" s="72"/>
      <c r="O2013" s="78"/>
      <c r="P2013" s="72" t="s">
        <v>1374</v>
      </c>
      <c r="AA2013" s="195"/>
      <c r="AB2013" s="195"/>
      <c r="AC2013" s="195"/>
      <c r="AD2013" s="72"/>
      <c r="AE2013" s="316">
        <v>1</v>
      </c>
      <c r="AF2013" s="195"/>
      <c r="AG2013" s="195">
        <v>0</v>
      </c>
      <c r="AH2013" s="72"/>
      <c r="AR2013" s="53">
        <v>1.0069999999999999</v>
      </c>
      <c r="AT2013" s="77"/>
      <c r="AU2013" s="276">
        <v>2000</v>
      </c>
      <c r="AV2013" s="276"/>
      <c r="AW2013" s="276">
        <v>2013.9999999999998</v>
      </c>
      <c r="AX2013" s="95"/>
      <c r="AY2013" s="276"/>
      <c r="AZ2013" s="95"/>
      <c r="BB2013" s="80" t="s">
        <v>3412</v>
      </c>
      <c r="BC2013" s="270"/>
      <c r="BD2013" s="72">
        <v>64.100099999999998</v>
      </c>
      <c r="BE2013" s="72"/>
      <c r="BF2013" s="72"/>
      <c r="BG2013" s="72"/>
      <c r="BH2013" s="72">
        <v>18.127800000000001</v>
      </c>
      <c r="BI2013" s="72"/>
      <c r="BJ2013" s="72"/>
      <c r="BK2013" s="72"/>
      <c r="BL2013" s="72"/>
      <c r="BM2013" s="72"/>
      <c r="BN2013" s="72"/>
      <c r="BO2013" s="72"/>
      <c r="BP2013" s="72"/>
      <c r="BQ2013" s="72"/>
      <c r="BR2013" s="72"/>
      <c r="BS2013" s="72"/>
      <c r="BT2013" s="72"/>
      <c r="BU2013" s="72"/>
      <c r="BV2013" s="72"/>
      <c r="BW2013" s="72"/>
      <c r="BX2013" s="72"/>
      <c r="BY2013" s="72"/>
      <c r="BZ2013" s="72">
        <v>11.0222</v>
      </c>
      <c r="CA2013" s="72"/>
      <c r="CB2013" s="72"/>
      <c r="CC2013" s="72"/>
      <c r="CD2013" s="72"/>
      <c r="CE2013" s="72"/>
      <c r="CF2013" s="72"/>
      <c r="CG2013" s="72"/>
      <c r="CH2013" s="72"/>
      <c r="CI2013" s="72"/>
      <c r="CJ2013" s="72"/>
      <c r="CK2013" s="72"/>
      <c r="CL2013" s="72"/>
      <c r="CM2013" s="72"/>
      <c r="CN2013" s="72"/>
      <c r="CO2013" s="72"/>
      <c r="CP2013" s="72"/>
      <c r="CQ2013" s="72"/>
      <c r="CR2013" s="72"/>
      <c r="CS2013" s="72"/>
      <c r="CT2013" s="72"/>
      <c r="CU2013" s="72"/>
      <c r="CV2013" s="72"/>
      <c r="CW2013" s="72"/>
      <c r="CX2013" s="72"/>
      <c r="CY2013" s="72"/>
      <c r="CZ2013" s="72"/>
      <c r="DA2013" s="72"/>
      <c r="DB2013" s="72"/>
      <c r="DC2013" s="72"/>
      <c r="DD2013" s="72"/>
      <c r="DE2013" s="72"/>
      <c r="DF2013" s="72"/>
      <c r="DG2013" s="72"/>
      <c r="DH2013" s="78">
        <f t="shared" ref="DH2013:DH2076" si="941">SUM(BD2013,BF2013,BH2013,BJ2013,BL2013,BN2013,BP2013,BR2013,BT2013,BV2013,BX2013,BZ2013,CB2013,CD2013,CF2013,CH2013,CJ2013,CL2013,CN2013,CX2013,CZ2013,DB2013)</f>
        <v>93.250100000000003</v>
      </c>
      <c r="DJ2013" s="96">
        <f t="shared" si="918"/>
        <v>6.7498999999999967</v>
      </c>
      <c r="DK2013" s="72"/>
      <c r="DO2013" s="358">
        <v>6.75</v>
      </c>
      <c r="DP2013" s="72"/>
      <c r="DQ2013" s="374"/>
      <c r="DR2013" s="72"/>
      <c r="DU2013" s="52"/>
      <c r="DX2013" s="75">
        <f t="shared" si="919"/>
        <v>68.739979903506793</v>
      </c>
      <c r="DY2013" s="51">
        <f t="shared" si="920"/>
        <v>0</v>
      </c>
      <c r="DZ2013" s="75">
        <f t="shared" si="921"/>
        <v>0</v>
      </c>
      <c r="EA2013" s="51" t="e">
        <f t="shared" si="922"/>
        <v>#DIV/0!</v>
      </c>
      <c r="EB2013" s="75">
        <f t="shared" si="923"/>
        <v>19.43997915283737</v>
      </c>
      <c r="EC2013" s="51">
        <f t="shared" si="924"/>
        <v>0</v>
      </c>
      <c r="ED2013" s="75">
        <f t="shared" si="925"/>
        <v>0</v>
      </c>
      <c r="EE2013" s="51" t="e">
        <f t="shared" si="926"/>
        <v>#DIV/0!</v>
      </c>
      <c r="EF2013" s="75">
        <f t="shared" si="927"/>
        <v>0</v>
      </c>
      <c r="EG2013" s="51" t="e">
        <f t="shared" si="928"/>
        <v>#DIV/0!</v>
      </c>
      <c r="EH2013" s="75">
        <f t="shared" si="929"/>
        <v>0</v>
      </c>
      <c r="EI2013" s="51" t="e">
        <f t="shared" si="930"/>
        <v>#DIV/0!</v>
      </c>
      <c r="EJ2013" s="75">
        <f t="shared" si="931"/>
        <v>0</v>
      </c>
      <c r="EK2013" s="51" t="e">
        <f t="shared" si="932"/>
        <v>#DIV/0!</v>
      </c>
      <c r="EL2013" s="75">
        <f t="shared" si="933"/>
        <v>11.820040943655824</v>
      </c>
      <c r="EM2013" s="51">
        <f t="shared" si="934"/>
        <v>0</v>
      </c>
      <c r="EN2013" s="75">
        <f t="shared" si="935"/>
        <v>0</v>
      </c>
      <c r="EO2013" s="51" t="e">
        <f t="shared" si="936"/>
        <v>#DIV/0!</v>
      </c>
      <c r="EP2013" s="75">
        <f t="shared" si="937"/>
        <v>0</v>
      </c>
      <c r="EQ2013" s="51" t="e">
        <f t="shared" si="938"/>
        <v>#DIV/0!</v>
      </c>
      <c r="ER2013" s="51">
        <f t="shared" si="939"/>
        <v>100</v>
      </c>
      <c r="ES2013" s="51">
        <f t="shared" si="940"/>
        <v>0</v>
      </c>
    </row>
    <row r="2014" spans="1:149" x14ac:dyDescent="0.45">
      <c r="A2014" s="78" t="s">
        <v>1510</v>
      </c>
      <c r="C2014" s="51" t="s">
        <v>3648</v>
      </c>
      <c r="D2014" s="51" t="s">
        <v>3650</v>
      </c>
      <c r="E2014" s="78" t="s">
        <v>637</v>
      </c>
      <c r="F2014" s="78" t="s">
        <v>2181</v>
      </c>
      <c r="G2014" s="72" t="s">
        <v>3382</v>
      </c>
      <c r="H2014" s="78" t="s">
        <v>1100</v>
      </c>
      <c r="I2014" s="78"/>
      <c r="J2014" s="300">
        <v>300</v>
      </c>
      <c r="K2014" s="78"/>
      <c r="L2014" s="300">
        <v>800</v>
      </c>
      <c r="M2014" s="72"/>
      <c r="O2014" s="78"/>
      <c r="P2014" s="72" t="s">
        <v>1374</v>
      </c>
      <c r="AA2014" s="195"/>
      <c r="AB2014" s="195"/>
      <c r="AC2014" s="195"/>
      <c r="AD2014" s="72"/>
      <c r="AE2014" s="316">
        <v>1</v>
      </c>
      <c r="AF2014" s="195"/>
      <c r="AG2014" s="195">
        <v>0</v>
      </c>
      <c r="AH2014" s="72"/>
      <c r="AR2014" s="53">
        <v>0.77380000000000004</v>
      </c>
      <c r="AT2014" s="77"/>
      <c r="AU2014" s="276">
        <v>3000</v>
      </c>
      <c r="AV2014" s="276"/>
      <c r="AW2014" s="276">
        <v>2321.4</v>
      </c>
      <c r="AX2014" s="95"/>
      <c r="AY2014" s="276"/>
      <c r="AZ2014" s="95"/>
      <c r="BB2014" s="80" t="s">
        <v>3412</v>
      </c>
      <c r="BC2014" s="270"/>
      <c r="BD2014" s="72">
        <v>63.151400000000002</v>
      </c>
      <c r="BE2014" s="72"/>
      <c r="BF2014" s="72"/>
      <c r="BG2014" s="72"/>
      <c r="BH2014" s="72">
        <v>17.859500000000001</v>
      </c>
      <c r="BI2014" s="72"/>
      <c r="BJ2014" s="72"/>
      <c r="BK2014" s="72"/>
      <c r="BL2014" s="72"/>
      <c r="BM2014" s="72"/>
      <c r="BN2014" s="72"/>
      <c r="BO2014" s="72"/>
      <c r="BP2014" s="72"/>
      <c r="BQ2014" s="72"/>
      <c r="BR2014" s="72"/>
      <c r="BS2014" s="72"/>
      <c r="BT2014" s="72"/>
      <c r="BU2014" s="72"/>
      <c r="BV2014" s="72"/>
      <c r="BW2014" s="72"/>
      <c r="BX2014" s="72"/>
      <c r="BY2014" s="72"/>
      <c r="BZ2014" s="72">
        <v>10.859</v>
      </c>
      <c r="CA2014" s="72"/>
      <c r="CB2014" s="72"/>
      <c r="CC2014" s="72"/>
      <c r="CD2014" s="72"/>
      <c r="CE2014" s="72"/>
      <c r="CF2014" s="72"/>
      <c r="CG2014" s="72"/>
      <c r="CH2014" s="72"/>
      <c r="CI2014" s="72"/>
      <c r="CJ2014" s="72"/>
      <c r="CK2014" s="72"/>
      <c r="CL2014" s="72"/>
      <c r="CM2014" s="72"/>
      <c r="CN2014" s="72"/>
      <c r="CO2014" s="72"/>
      <c r="CP2014" s="72"/>
      <c r="CQ2014" s="72"/>
      <c r="CR2014" s="72"/>
      <c r="CS2014" s="72"/>
      <c r="CT2014" s="72"/>
      <c r="CU2014" s="72"/>
      <c r="CV2014" s="72"/>
      <c r="CW2014" s="72"/>
      <c r="CX2014" s="72"/>
      <c r="CY2014" s="72"/>
      <c r="CZ2014" s="72"/>
      <c r="DA2014" s="72"/>
      <c r="DB2014" s="72"/>
      <c r="DC2014" s="72"/>
      <c r="DD2014" s="72"/>
      <c r="DE2014" s="72"/>
      <c r="DF2014" s="72"/>
      <c r="DG2014" s="72"/>
      <c r="DH2014" s="78">
        <f t="shared" si="941"/>
        <v>91.869900000000001</v>
      </c>
      <c r="DJ2014" s="96">
        <f t="shared" si="918"/>
        <v>8.1300999999999988</v>
      </c>
      <c r="DK2014" s="72"/>
      <c r="DO2014" s="358">
        <v>8.1300000000000008</v>
      </c>
      <c r="DP2014" s="72"/>
      <c r="DQ2014" s="374"/>
      <c r="DR2014" s="72"/>
      <c r="DU2014" s="52"/>
      <c r="DX2014" s="75">
        <f t="shared" si="919"/>
        <v>68.740033460360792</v>
      </c>
      <c r="DY2014" s="51">
        <f t="shared" si="920"/>
        <v>0</v>
      </c>
      <c r="DZ2014" s="75">
        <f t="shared" si="921"/>
        <v>0</v>
      </c>
      <c r="EA2014" s="51" t="e">
        <f t="shared" si="922"/>
        <v>#DIV/0!</v>
      </c>
      <c r="EB2014" s="75">
        <f t="shared" si="923"/>
        <v>19.43999068247598</v>
      </c>
      <c r="EC2014" s="51">
        <f t="shared" si="924"/>
        <v>0</v>
      </c>
      <c r="ED2014" s="75">
        <f t="shared" si="925"/>
        <v>0</v>
      </c>
      <c r="EE2014" s="51" t="e">
        <f t="shared" si="926"/>
        <v>#DIV/0!</v>
      </c>
      <c r="EF2014" s="75">
        <f t="shared" si="927"/>
        <v>0</v>
      </c>
      <c r="EG2014" s="51" t="e">
        <f t="shared" si="928"/>
        <v>#DIV/0!</v>
      </c>
      <c r="EH2014" s="75">
        <f t="shared" si="929"/>
        <v>0</v>
      </c>
      <c r="EI2014" s="51" t="e">
        <f t="shared" si="930"/>
        <v>#DIV/0!</v>
      </c>
      <c r="EJ2014" s="75">
        <f t="shared" si="931"/>
        <v>0</v>
      </c>
      <c r="EK2014" s="51" t="e">
        <f t="shared" si="932"/>
        <v>#DIV/0!</v>
      </c>
      <c r="EL2014" s="75">
        <f t="shared" si="933"/>
        <v>11.819975857163227</v>
      </c>
      <c r="EM2014" s="51">
        <f t="shared" si="934"/>
        <v>0</v>
      </c>
      <c r="EN2014" s="75">
        <f t="shared" si="935"/>
        <v>0</v>
      </c>
      <c r="EO2014" s="51" t="e">
        <f t="shared" si="936"/>
        <v>#DIV/0!</v>
      </c>
      <c r="EP2014" s="75">
        <f t="shared" si="937"/>
        <v>0</v>
      </c>
      <c r="EQ2014" s="51" t="e">
        <f t="shared" si="938"/>
        <v>#DIV/0!</v>
      </c>
      <c r="ER2014" s="51">
        <f t="shared" si="939"/>
        <v>100</v>
      </c>
      <c r="ES2014" s="51">
        <f t="shared" si="940"/>
        <v>0</v>
      </c>
    </row>
    <row r="2015" spans="1:149" x14ac:dyDescent="0.45">
      <c r="A2015" s="78" t="s">
        <v>1510</v>
      </c>
      <c r="C2015" s="51" t="s">
        <v>3648</v>
      </c>
      <c r="D2015" s="51" t="s">
        <v>3650</v>
      </c>
      <c r="E2015" s="78" t="s">
        <v>637</v>
      </c>
      <c r="F2015" s="78" t="s">
        <v>2182</v>
      </c>
      <c r="G2015" s="72" t="s">
        <v>3382</v>
      </c>
      <c r="H2015" s="78" t="s">
        <v>1100</v>
      </c>
      <c r="I2015" s="78"/>
      <c r="J2015" s="300">
        <v>300</v>
      </c>
      <c r="K2015" s="78"/>
      <c r="L2015" s="300">
        <v>800</v>
      </c>
      <c r="M2015" s="72"/>
      <c r="O2015" s="78"/>
      <c r="P2015" s="72" t="s">
        <v>1374</v>
      </c>
      <c r="AA2015" s="195"/>
      <c r="AB2015" s="195"/>
      <c r="AC2015" s="195"/>
      <c r="AD2015" s="72"/>
      <c r="AE2015" s="316">
        <v>1</v>
      </c>
      <c r="AF2015" s="195"/>
      <c r="AG2015" s="195">
        <v>0</v>
      </c>
      <c r="AH2015" s="72"/>
      <c r="AR2015" s="53">
        <v>0.77380000000000004</v>
      </c>
      <c r="AT2015" s="77"/>
      <c r="AU2015" s="276">
        <v>3000</v>
      </c>
      <c r="AV2015" s="276"/>
      <c r="AW2015" s="276">
        <v>2321.4</v>
      </c>
      <c r="AX2015" s="95"/>
      <c r="AY2015" s="276"/>
      <c r="AZ2015" s="95"/>
      <c r="BB2015" s="80" t="s">
        <v>3412</v>
      </c>
      <c r="BC2015" s="270"/>
      <c r="BD2015" s="72">
        <v>62.773400000000002</v>
      </c>
      <c r="BE2015" s="72"/>
      <c r="BF2015" s="72"/>
      <c r="BG2015" s="72"/>
      <c r="BH2015" s="72">
        <v>17.752600000000001</v>
      </c>
      <c r="BI2015" s="72"/>
      <c r="BJ2015" s="72"/>
      <c r="BK2015" s="72"/>
      <c r="BL2015" s="72"/>
      <c r="BM2015" s="72"/>
      <c r="BN2015" s="72"/>
      <c r="BO2015" s="72"/>
      <c r="BP2015" s="72"/>
      <c r="BQ2015" s="72"/>
      <c r="BR2015" s="72"/>
      <c r="BS2015" s="72"/>
      <c r="BT2015" s="72"/>
      <c r="BU2015" s="72"/>
      <c r="BV2015" s="72"/>
      <c r="BW2015" s="72"/>
      <c r="BX2015" s="72"/>
      <c r="BY2015" s="72"/>
      <c r="BZ2015" s="72">
        <v>10.794</v>
      </c>
      <c r="CA2015" s="72"/>
      <c r="CB2015" s="72"/>
      <c r="CC2015" s="72"/>
      <c r="CD2015" s="72"/>
      <c r="CE2015" s="72"/>
      <c r="CF2015" s="72"/>
      <c r="CG2015" s="72"/>
      <c r="CH2015" s="72"/>
      <c r="CI2015" s="72"/>
      <c r="CJ2015" s="72"/>
      <c r="CK2015" s="72"/>
      <c r="CL2015" s="72"/>
      <c r="CM2015" s="72"/>
      <c r="CN2015" s="72"/>
      <c r="CO2015" s="72"/>
      <c r="CP2015" s="72"/>
      <c r="CQ2015" s="72"/>
      <c r="CR2015" s="72"/>
      <c r="CS2015" s="72"/>
      <c r="CT2015" s="72"/>
      <c r="CU2015" s="72"/>
      <c r="CV2015" s="72"/>
      <c r="CW2015" s="72"/>
      <c r="CX2015" s="72"/>
      <c r="CY2015" s="72"/>
      <c r="CZ2015" s="72"/>
      <c r="DA2015" s="72"/>
      <c r="DB2015" s="72"/>
      <c r="DC2015" s="72"/>
      <c r="DD2015" s="72"/>
      <c r="DE2015" s="72"/>
      <c r="DF2015" s="72"/>
      <c r="DG2015" s="72"/>
      <c r="DH2015" s="78">
        <f t="shared" si="941"/>
        <v>91.320000000000007</v>
      </c>
      <c r="DJ2015" s="96">
        <f t="shared" si="918"/>
        <v>8.6799999999999926</v>
      </c>
      <c r="DK2015" s="72"/>
      <c r="DO2015" s="358">
        <v>8.68</v>
      </c>
      <c r="DP2015" s="72"/>
      <c r="DQ2015" s="374"/>
      <c r="DR2015" s="72"/>
      <c r="DU2015" s="52"/>
      <c r="DX2015" s="75">
        <f t="shared" si="919"/>
        <v>68.740035041611918</v>
      </c>
      <c r="DY2015" s="51">
        <f t="shared" si="920"/>
        <v>0</v>
      </c>
      <c r="DZ2015" s="75">
        <f t="shared" si="921"/>
        <v>0</v>
      </c>
      <c r="EA2015" s="51" t="e">
        <f t="shared" si="922"/>
        <v>#DIV/0!</v>
      </c>
      <c r="EB2015" s="75">
        <f t="shared" si="923"/>
        <v>19.43999123959702</v>
      </c>
      <c r="EC2015" s="51">
        <f t="shared" si="924"/>
        <v>0</v>
      </c>
      <c r="ED2015" s="75">
        <f t="shared" si="925"/>
        <v>0</v>
      </c>
      <c r="EE2015" s="51" t="e">
        <f t="shared" si="926"/>
        <v>#DIV/0!</v>
      </c>
      <c r="EF2015" s="75">
        <f t="shared" si="927"/>
        <v>0</v>
      </c>
      <c r="EG2015" s="51" t="e">
        <f t="shared" si="928"/>
        <v>#DIV/0!</v>
      </c>
      <c r="EH2015" s="75">
        <f t="shared" si="929"/>
        <v>0</v>
      </c>
      <c r="EI2015" s="51" t="e">
        <f t="shared" si="930"/>
        <v>#DIV/0!</v>
      </c>
      <c r="EJ2015" s="75">
        <f t="shared" si="931"/>
        <v>0</v>
      </c>
      <c r="EK2015" s="51" t="e">
        <f t="shared" si="932"/>
        <v>#DIV/0!</v>
      </c>
      <c r="EL2015" s="75">
        <f t="shared" si="933"/>
        <v>11.819973718791065</v>
      </c>
      <c r="EM2015" s="51">
        <f t="shared" si="934"/>
        <v>0</v>
      </c>
      <c r="EN2015" s="75">
        <f t="shared" si="935"/>
        <v>0</v>
      </c>
      <c r="EO2015" s="51" t="e">
        <f t="shared" si="936"/>
        <v>#DIV/0!</v>
      </c>
      <c r="EP2015" s="75">
        <f t="shared" si="937"/>
        <v>0</v>
      </c>
      <c r="EQ2015" s="51" t="e">
        <f t="shared" si="938"/>
        <v>#DIV/0!</v>
      </c>
      <c r="ER2015" s="51">
        <f t="shared" si="939"/>
        <v>100</v>
      </c>
      <c r="ES2015" s="51">
        <f t="shared" si="940"/>
        <v>0</v>
      </c>
    </row>
    <row r="2016" spans="1:149" x14ac:dyDescent="0.45">
      <c r="A2016" s="78" t="s">
        <v>1510</v>
      </c>
      <c r="C2016" s="51" t="s">
        <v>3648</v>
      </c>
      <c r="D2016" s="51" t="s">
        <v>3650</v>
      </c>
      <c r="E2016" s="78" t="s">
        <v>637</v>
      </c>
      <c r="F2016" s="78" t="s">
        <v>2183</v>
      </c>
      <c r="G2016" s="72" t="s">
        <v>3382</v>
      </c>
      <c r="H2016" s="78" t="s">
        <v>1100</v>
      </c>
      <c r="I2016" s="78"/>
      <c r="J2016" s="300">
        <v>300</v>
      </c>
      <c r="K2016" s="78"/>
      <c r="L2016" s="300">
        <v>900</v>
      </c>
      <c r="M2016" s="72"/>
      <c r="O2016" s="78"/>
      <c r="P2016" s="72" t="s">
        <v>1374</v>
      </c>
      <c r="AA2016" s="195"/>
      <c r="AB2016" s="195"/>
      <c r="AC2016" s="195"/>
      <c r="AD2016" s="72"/>
      <c r="AE2016" s="316">
        <v>1</v>
      </c>
      <c r="AF2016" s="195"/>
      <c r="AG2016" s="195">
        <v>0</v>
      </c>
      <c r="AH2016" s="72"/>
      <c r="AR2016" s="53">
        <v>0.87129999999999996</v>
      </c>
      <c r="AT2016" s="77"/>
      <c r="AU2016" s="276">
        <v>3000</v>
      </c>
      <c r="AV2016" s="276"/>
      <c r="AW2016" s="276">
        <v>2613.9</v>
      </c>
      <c r="AX2016" s="95"/>
      <c r="AY2016" s="276"/>
      <c r="AZ2016" s="95"/>
      <c r="BB2016" s="80" t="s">
        <v>3412</v>
      </c>
      <c r="BC2016" s="270"/>
      <c r="BD2016" s="72">
        <v>62.883400000000002</v>
      </c>
      <c r="BE2016" s="72"/>
      <c r="BF2016" s="72"/>
      <c r="BG2016" s="72"/>
      <c r="BH2016" s="72">
        <v>17.7837</v>
      </c>
      <c r="BI2016" s="72"/>
      <c r="BJ2016" s="72"/>
      <c r="BK2016" s="72"/>
      <c r="BL2016" s="72"/>
      <c r="BM2016" s="72"/>
      <c r="BN2016" s="72"/>
      <c r="BO2016" s="72"/>
      <c r="BP2016" s="72"/>
      <c r="BQ2016" s="72"/>
      <c r="BR2016" s="72"/>
      <c r="BS2016" s="72"/>
      <c r="BT2016" s="72"/>
      <c r="BU2016" s="72"/>
      <c r="BV2016" s="72"/>
      <c r="BW2016" s="72"/>
      <c r="BX2016" s="72"/>
      <c r="BY2016" s="72"/>
      <c r="BZ2016" s="72">
        <v>10.812900000000001</v>
      </c>
      <c r="CA2016" s="72"/>
      <c r="CB2016" s="72"/>
      <c r="CC2016" s="72"/>
      <c r="CD2016" s="72"/>
      <c r="CE2016" s="72"/>
      <c r="CF2016" s="72"/>
      <c r="CG2016" s="72"/>
      <c r="CH2016" s="72"/>
      <c r="CI2016" s="72"/>
      <c r="CJ2016" s="72"/>
      <c r="CK2016" s="72"/>
      <c r="CL2016" s="72"/>
      <c r="CM2016" s="72"/>
      <c r="CN2016" s="72"/>
      <c r="CO2016" s="72"/>
      <c r="CP2016" s="72"/>
      <c r="CQ2016" s="72"/>
      <c r="CR2016" s="72"/>
      <c r="CS2016" s="72"/>
      <c r="CT2016" s="72"/>
      <c r="CU2016" s="72"/>
      <c r="CV2016" s="72"/>
      <c r="CW2016" s="72"/>
      <c r="CX2016" s="72"/>
      <c r="CY2016" s="72"/>
      <c r="CZ2016" s="72"/>
      <c r="DA2016" s="72"/>
      <c r="DB2016" s="72"/>
      <c r="DC2016" s="72"/>
      <c r="DD2016" s="72"/>
      <c r="DE2016" s="72"/>
      <c r="DF2016" s="72"/>
      <c r="DG2016" s="72"/>
      <c r="DH2016" s="78">
        <f t="shared" si="941"/>
        <v>91.48</v>
      </c>
      <c r="DJ2016" s="96">
        <f t="shared" si="918"/>
        <v>8.519999999999996</v>
      </c>
      <c r="DK2016" s="72"/>
      <c r="DO2016" s="358">
        <v>8.52</v>
      </c>
      <c r="DP2016" s="72"/>
      <c r="DQ2016" s="374"/>
      <c r="DR2016" s="72"/>
      <c r="DU2016" s="52"/>
      <c r="DX2016" s="75">
        <f t="shared" si="919"/>
        <v>68.740052470485352</v>
      </c>
      <c r="DY2016" s="51">
        <f t="shared" si="920"/>
        <v>0</v>
      </c>
      <c r="DZ2016" s="75">
        <f t="shared" si="921"/>
        <v>0</v>
      </c>
      <c r="EA2016" s="51" t="e">
        <f t="shared" si="922"/>
        <v>#DIV/0!</v>
      </c>
      <c r="EB2016" s="75">
        <f t="shared" si="923"/>
        <v>19.439986882378658</v>
      </c>
      <c r="EC2016" s="51">
        <f t="shared" si="924"/>
        <v>0</v>
      </c>
      <c r="ED2016" s="75">
        <f t="shared" si="925"/>
        <v>0</v>
      </c>
      <c r="EE2016" s="51" t="e">
        <f t="shared" si="926"/>
        <v>#DIV/0!</v>
      </c>
      <c r="EF2016" s="75">
        <f t="shared" si="927"/>
        <v>0</v>
      </c>
      <c r="EG2016" s="51" t="e">
        <f t="shared" si="928"/>
        <v>#DIV/0!</v>
      </c>
      <c r="EH2016" s="75">
        <f t="shared" si="929"/>
        <v>0</v>
      </c>
      <c r="EI2016" s="51" t="e">
        <f t="shared" si="930"/>
        <v>#DIV/0!</v>
      </c>
      <c r="EJ2016" s="75">
        <f t="shared" si="931"/>
        <v>0</v>
      </c>
      <c r="EK2016" s="51" t="e">
        <f t="shared" si="932"/>
        <v>#DIV/0!</v>
      </c>
      <c r="EL2016" s="75">
        <f t="shared" si="933"/>
        <v>11.819960647135987</v>
      </c>
      <c r="EM2016" s="51">
        <f t="shared" si="934"/>
        <v>0</v>
      </c>
      <c r="EN2016" s="75">
        <f t="shared" si="935"/>
        <v>0</v>
      </c>
      <c r="EO2016" s="51" t="e">
        <f t="shared" si="936"/>
        <v>#DIV/0!</v>
      </c>
      <c r="EP2016" s="75">
        <f t="shared" si="937"/>
        <v>0</v>
      </c>
      <c r="EQ2016" s="51" t="e">
        <f t="shared" si="938"/>
        <v>#DIV/0!</v>
      </c>
      <c r="ER2016" s="51">
        <f t="shared" si="939"/>
        <v>100</v>
      </c>
      <c r="ES2016" s="51">
        <f t="shared" si="940"/>
        <v>0</v>
      </c>
    </row>
    <row r="2017" spans="1:149" x14ac:dyDescent="0.45">
      <c r="A2017" s="78" t="s">
        <v>1510</v>
      </c>
      <c r="C2017" s="51" t="s">
        <v>3648</v>
      </c>
      <c r="D2017" s="51" t="s">
        <v>3650</v>
      </c>
      <c r="E2017" s="78" t="s">
        <v>637</v>
      </c>
      <c r="F2017" s="78" t="s">
        <v>2184</v>
      </c>
      <c r="G2017" s="72" t="s">
        <v>3382</v>
      </c>
      <c r="H2017" s="78" t="s">
        <v>1100</v>
      </c>
      <c r="I2017" s="78"/>
      <c r="J2017" s="300">
        <v>300</v>
      </c>
      <c r="K2017" s="78"/>
      <c r="L2017" s="300">
        <v>900</v>
      </c>
      <c r="M2017" s="72"/>
      <c r="O2017" s="78"/>
      <c r="P2017" s="72" t="s">
        <v>1374</v>
      </c>
      <c r="AA2017" s="195"/>
      <c r="AB2017" s="195"/>
      <c r="AC2017" s="195"/>
      <c r="AD2017" s="72"/>
      <c r="AE2017" s="316">
        <v>1</v>
      </c>
      <c r="AF2017" s="195"/>
      <c r="AG2017" s="195">
        <v>0</v>
      </c>
      <c r="AH2017" s="72"/>
      <c r="AR2017" s="53">
        <v>0.87129999999999996</v>
      </c>
      <c r="AT2017" s="77"/>
      <c r="AU2017" s="276">
        <v>3000</v>
      </c>
      <c r="AV2017" s="276"/>
      <c r="AW2017" s="276">
        <v>2613.9</v>
      </c>
      <c r="AX2017" s="95"/>
      <c r="AY2017" s="276"/>
      <c r="AZ2017" s="95"/>
      <c r="BB2017" s="80" t="s">
        <v>3412</v>
      </c>
      <c r="BC2017" s="270"/>
      <c r="BD2017" s="72">
        <v>62.959000000000003</v>
      </c>
      <c r="BE2017" s="72"/>
      <c r="BF2017" s="72"/>
      <c r="BG2017" s="72"/>
      <c r="BH2017" s="72">
        <v>17.805099999999999</v>
      </c>
      <c r="BI2017" s="72"/>
      <c r="BJ2017" s="72"/>
      <c r="BK2017" s="72"/>
      <c r="BL2017" s="72"/>
      <c r="BM2017" s="72"/>
      <c r="BN2017" s="72"/>
      <c r="BO2017" s="72"/>
      <c r="BP2017" s="72"/>
      <c r="BQ2017" s="72"/>
      <c r="BR2017" s="72"/>
      <c r="BS2017" s="72"/>
      <c r="BT2017" s="72"/>
      <c r="BU2017" s="72"/>
      <c r="BV2017" s="72"/>
      <c r="BW2017" s="72"/>
      <c r="BX2017" s="72"/>
      <c r="BY2017" s="72"/>
      <c r="BZ2017" s="72">
        <v>10.825900000000001</v>
      </c>
      <c r="CA2017" s="72"/>
      <c r="CB2017" s="72"/>
      <c r="CC2017" s="72"/>
      <c r="CD2017" s="72"/>
      <c r="CE2017" s="72"/>
      <c r="CF2017" s="72"/>
      <c r="CG2017" s="72"/>
      <c r="CH2017" s="72"/>
      <c r="CI2017" s="72"/>
      <c r="CJ2017" s="72"/>
      <c r="CK2017" s="72"/>
      <c r="CL2017" s="72"/>
      <c r="CM2017" s="72"/>
      <c r="CN2017" s="72"/>
      <c r="CO2017" s="72"/>
      <c r="CP2017" s="72"/>
      <c r="CQ2017" s="72"/>
      <c r="CR2017" s="72"/>
      <c r="CS2017" s="72"/>
      <c r="CT2017" s="72"/>
      <c r="CU2017" s="72"/>
      <c r="CV2017" s="72"/>
      <c r="CW2017" s="72"/>
      <c r="CX2017" s="72"/>
      <c r="CY2017" s="72"/>
      <c r="CZ2017" s="72"/>
      <c r="DA2017" s="72"/>
      <c r="DB2017" s="72"/>
      <c r="DC2017" s="72"/>
      <c r="DD2017" s="72"/>
      <c r="DE2017" s="72"/>
      <c r="DF2017" s="72"/>
      <c r="DG2017" s="72"/>
      <c r="DH2017" s="78">
        <f t="shared" si="941"/>
        <v>91.59</v>
      </c>
      <c r="DJ2017" s="96">
        <f t="shared" si="918"/>
        <v>8.4099999999999966</v>
      </c>
      <c r="DK2017" s="72"/>
      <c r="DO2017" s="358">
        <v>8.41</v>
      </c>
      <c r="DP2017" s="72"/>
      <c r="DQ2017" s="374"/>
      <c r="DR2017" s="72"/>
      <c r="DU2017" s="52"/>
      <c r="DX2017" s="75">
        <f t="shared" si="919"/>
        <v>68.740037121956547</v>
      </c>
      <c r="DY2017" s="51">
        <f t="shared" si="920"/>
        <v>0</v>
      </c>
      <c r="DZ2017" s="75">
        <f t="shared" si="921"/>
        <v>0</v>
      </c>
      <c r="EA2017" s="51" t="e">
        <f t="shared" si="922"/>
        <v>#DIV/0!</v>
      </c>
      <c r="EB2017" s="75">
        <f t="shared" si="923"/>
        <v>19.440004367289003</v>
      </c>
      <c r="EC2017" s="51">
        <f t="shared" si="924"/>
        <v>0</v>
      </c>
      <c r="ED2017" s="75">
        <f t="shared" si="925"/>
        <v>0</v>
      </c>
      <c r="EE2017" s="51" t="e">
        <f t="shared" si="926"/>
        <v>#DIV/0!</v>
      </c>
      <c r="EF2017" s="75">
        <f t="shared" si="927"/>
        <v>0</v>
      </c>
      <c r="EG2017" s="51" t="e">
        <f t="shared" si="928"/>
        <v>#DIV/0!</v>
      </c>
      <c r="EH2017" s="75">
        <f t="shared" si="929"/>
        <v>0</v>
      </c>
      <c r="EI2017" s="51" t="e">
        <f t="shared" si="930"/>
        <v>#DIV/0!</v>
      </c>
      <c r="EJ2017" s="75">
        <f t="shared" si="931"/>
        <v>0</v>
      </c>
      <c r="EK2017" s="51" t="e">
        <f t="shared" si="932"/>
        <v>#DIV/0!</v>
      </c>
      <c r="EL2017" s="75">
        <f t="shared" si="933"/>
        <v>11.81995851075445</v>
      </c>
      <c r="EM2017" s="51">
        <f t="shared" si="934"/>
        <v>0</v>
      </c>
      <c r="EN2017" s="75">
        <f t="shared" si="935"/>
        <v>0</v>
      </c>
      <c r="EO2017" s="51" t="e">
        <f t="shared" si="936"/>
        <v>#DIV/0!</v>
      </c>
      <c r="EP2017" s="75">
        <f t="shared" si="937"/>
        <v>0</v>
      </c>
      <c r="EQ2017" s="51" t="e">
        <f t="shared" si="938"/>
        <v>#DIV/0!</v>
      </c>
      <c r="ER2017" s="51">
        <f t="shared" si="939"/>
        <v>100</v>
      </c>
      <c r="ES2017" s="51">
        <f t="shared" si="940"/>
        <v>0</v>
      </c>
    </row>
    <row r="2018" spans="1:149" x14ac:dyDescent="0.45">
      <c r="A2018" s="78" t="s">
        <v>1510</v>
      </c>
      <c r="C2018" s="51" t="s">
        <v>3648</v>
      </c>
      <c r="D2018" s="51" t="s">
        <v>3650</v>
      </c>
      <c r="E2018" s="78" t="s">
        <v>637</v>
      </c>
      <c r="F2018" s="78" t="s">
        <v>2185</v>
      </c>
      <c r="G2018" s="72" t="s">
        <v>3382</v>
      </c>
      <c r="H2018" s="78" t="s">
        <v>1100</v>
      </c>
      <c r="I2018" s="78"/>
      <c r="J2018" s="300">
        <v>300</v>
      </c>
      <c r="K2018" s="78"/>
      <c r="L2018" s="300">
        <v>1000</v>
      </c>
      <c r="M2018" s="72"/>
      <c r="O2018" s="78"/>
      <c r="P2018" s="72" t="s">
        <v>1374</v>
      </c>
      <c r="AA2018" s="195"/>
      <c r="AB2018" s="195"/>
      <c r="AC2018" s="195"/>
      <c r="AD2018" s="72"/>
      <c r="AE2018" s="316">
        <v>1</v>
      </c>
      <c r="AF2018" s="195"/>
      <c r="AG2018" s="195">
        <v>0</v>
      </c>
      <c r="AH2018" s="72"/>
      <c r="AR2018" s="53">
        <v>0.94669999999999999</v>
      </c>
      <c r="AT2018" s="77"/>
      <c r="AU2018" s="276">
        <v>3000</v>
      </c>
      <c r="AV2018" s="276"/>
      <c r="AW2018" s="276">
        <v>2840.1</v>
      </c>
      <c r="AX2018" s="95"/>
      <c r="AY2018" s="276"/>
      <c r="AZ2018" s="95"/>
      <c r="BB2018" s="80" t="s">
        <v>3412</v>
      </c>
      <c r="BC2018" s="270"/>
      <c r="BD2018" s="72">
        <v>62.9452</v>
      </c>
      <c r="BE2018" s="72"/>
      <c r="BF2018" s="72"/>
      <c r="BG2018" s="72"/>
      <c r="BH2018" s="72">
        <v>17.801200000000001</v>
      </c>
      <c r="BI2018" s="72"/>
      <c r="BJ2018" s="72"/>
      <c r="BK2018" s="72"/>
      <c r="BL2018" s="72"/>
      <c r="BM2018" s="72"/>
      <c r="BN2018" s="72"/>
      <c r="BO2018" s="72"/>
      <c r="BP2018" s="72"/>
      <c r="BQ2018" s="72"/>
      <c r="BR2018" s="72"/>
      <c r="BS2018" s="72"/>
      <c r="BT2018" s="72"/>
      <c r="BU2018" s="72"/>
      <c r="BV2018" s="72"/>
      <c r="BW2018" s="72"/>
      <c r="BX2018" s="72"/>
      <c r="BY2018" s="72"/>
      <c r="BZ2018" s="72">
        <v>10.823600000000001</v>
      </c>
      <c r="CA2018" s="72"/>
      <c r="CB2018" s="72"/>
      <c r="CC2018" s="72"/>
      <c r="CD2018" s="72"/>
      <c r="CE2018" s="72"/>
      <c r="CF2018" s="72"/>
      <c r="CG2018" s="72"/>
      <c r="CH2018" s="72"/>
      <c r="CI2018" s="72"/>
      <c r="CJ2018" s="72"/>
      <c r="CK2018" s="72"/>
      <c r="CL2018" s="72"/>
      <c r="CM2018" s="72"/>
      <c r="CN2018" s="72"/>
      <c r="CO2018" s="72"/>
      <c r="CP2018" s="72"/>
      <c r="CQ2018" s="72"/>
      <c r="CR2018" s="72"/>
      <c r="CS2018" s="72"/>
      <c r="CT2018" s="72"/>
      <c r="CU2018" s="72"/>
      <c r="CV2018" s="72"/>
      <c r="CW2018" s="72"/>
      <c r="CX2018" s="72"/>
      <c r="CY2018" s="72"/>
      <c r="CZ2018" s="72"/>
      <c r="DA2018" s="72"/>
      <c r="DB2018" s="72"/>
      <c r="DC2018" s="72"/>
      <c r="DD2018" s="72"/>
      <c r="DE2018" s="72"/>
      <c r="DF2018" s="72"/>
      <c r="DG2018" s="72"/>
      <c r="DH2018" s="78">
        <f t="shared" si="941"/>
        <v>91.57</v>
      </c>
      <c r="DJ2018" s="96">
        <f t="shared" si="918"/>
        <v>8.4300000000000068</v>
      </c>
      <c r="DK2018" s="72"/>
      <c r="DO2018" s="358">
        <v>8.43</v>
      </c>
      <c r="DP2018" s="72"/>
      <c r="DQ2018" s="374"/>
      <c r="DR2018" s="72"/>
      <c r="DU2018" s="52"/>
      <c r="DX2018" s="75">
        <f t="shared" si="919"/>
        <v>68.739980342907074</v>
      </c>
      <c r="DY2018" s="51">
        <f t="shared" si="920"/>
        <v>0</v>
      </c>
      <c r="DZ2018" s="75">
        <f t="shared" si="921"/>
        <v>0</v>
      </c>
      <c r="EA2018" s="51" t="e">
        <f t="shared" si="922"/>
        <v>#DIV/0!</v>
      </c>
      <c r="EB2018" s="75">
        <f t="shared" si="923"/>
        <v>19.439991263514255</v>
      </c>
      <c r="EC2018" s="51">
        <f t="shared" si="924"/>
        <v>0</v>
      </c>
      <c r="ED2018" s="75">
        <f t="shared" si="925"/>
        <v>0</v>
      </c>
      <c r="EE2018" s="51" t="e">
        <f t="shared" si="926"/>
        <v>#DIV/0!</v>
      </c>
      <c r="EF2018" s="75">
        <f t="shared" si="927"/>
        <v>0</v>
      </c>
      <c r="EG2018" s="51" t="e">
        <f t="shared" si="928"/>
        <v>#DIV/0!</v>
      </c>
      <c r="EH2018" s="75">
        <f t="shared" si="929"/>
        <v>0</v>
      </c>
      <c r="EI2018" s="51" t="e">
        <f t="shared" si="930"/>
        <v>#DIV/0!</v>
      </c>
      <c r="EJ2018" s="75">
        <f t="shared" si="931"/>
        <v>0</v>
      </c>
      <c r="EK2018" s="51" t="e">
        <f t="shared" si="932"/>
        <v>#DIV/0!</v>
      </c>
      <c r="EL2018" s="75">
        <f t="shared" si="933"/>
        <v>11.820028393578683</v>
      </c>
      <c r="EM2018" s="51">
        <f t="shared" si="934"/>
        <v>0</v>
      </c>
      <c r="EN2018" s="75">
        <f t="shared" si="935"/>
        <v>0</v>
      </c>
      <c r="EO2018" s="51" t="e">
        <f t="shared" si="936"/>
        <v>#DIV/0!</v>
      </c>
      <c r="EP2018" s="75">
        <f t="shared" si="937"/>
        <v>0</v>
      </c>
      <c r="EQ2018" s="51" t="e">
        <f t="shared" si="938"/>
        <v>#DIV/0!</v>
      </c>
      <c r="ER2018" s="51">
        <f t="shared" si="939"/>
        <v>100</v>
      </c>
      <c r="ES2018" s="51">
        <f t="shared" si="940"/>
        <v>0</v>
      </c>
    </row>
    <row r="2019" spans="1:149" x14ac:dyDescent="0.45">
      <c r="A2019" s="78" t="s">
        <v>1510</v>
      </c>
      <c r="C2019" s="51" t="s">
        <v>3648</v>
      </c>
      <c r="D2019" s="51" t="s">
        <v>3650</v>
      </c>
      <c r="E2019" s="78" t="s">
        <v>637</v>
      </c>
      <c r="F2019" s="78" t="s">
        <v>2186</v>
      </c>
      <c r="G2019" s="72" t="s">
        <v>3382</v>
      </c>
      <c r="H2019" s="78" t="s">
        <v>1100</v>
      </c>
      <c r="I2019" s="78"/>
      <c r="J2019" s="300">
        <v>300</v>
      </c>
      <c r="K2019" s="78"/>
      <c r="L2019" s="300">
        <v>1000</v>
      </c>
      <c r="M2019" s="72"/>
      <c r="O2019" s="78"/>
      <c r="P2019" s="72" t="s">
        <v>1374</v>
      </c>
      <c r="AA2019" s="195"/>
      <c r="AB2019" s="195"/>
      <c r="AC2019" s="195"/>
      <c r="AD2019" s="72"/>
      <c r="AE2019" s="316">
        <v>1</v>
      </c>
      <c r="AF2019" s="195"/>
      <c r="AG2019" s="195">
        <v>0</v>
      </c>
      <c r="AH2019" s="72"/>
      <c r="AR2019" s="53">
        <v>0.94669999999999999</v>
      </c>
      <c r="AT2019" s="77"/>
      <c r="AU2019" s="276">
        <v>3000</v>
      </c>
      <c r="AV2019" s="276"/>
      <c r="AW2019" s="276">
        <v>2840.1</v>
      </c>
      <c r="AX2019" s="95"/>
      <c r="AY2019" s="276"/>
      <c r="AZ2019" s="95"/>
      <c r="BB2019" s="80" t="s">
        <v>3412</v>
      </c>
      <c r="BC2019" s="270"/>
      <c r="BD2019" s="72">
        <v>62.910800000000002</v>
      </c>
      <c r="BE2019" s="72"/>
      <c r="BF2019" s="72"/>
      <c r="BG2019" s="72"/>
      <c r="BH2019" s="72">
        <v>17.791499999999999</v>
      </c>
      <c r="BI2019" s="72"/>
      <c r="BJ2019" s="72"/>
      <c r="BK2019" s="72"/>
      <c r="BL2019" s="72"/>
      <c r="BM2019" s="72"/>
      <c r="BN2019" s="72"/>
      <c r="BO2019" s="72"/>
      <c r="BP2019" s="72"/>
      <c r="BQ2019" s="72"/>
      <c r="BR2019" s="72"/>
      <c r="BS2019" s="72"/>
      <c r="BT2019" s="72"/>
      <c r="BU2019" s="72"/>
      <c r="BV2019" s="72"/>
      <c r="BW2019" s="72"/>
      <c r="BX2019" s="72"/>
      <c r="BY2019" s="72"/>
      <c r="BZ2019" s="72">
        <v>10.8177</v>
      </c>
      <c r="CA2019" s="72"/>
      <c r="CB2019" s="72"/>
      <c r="CC2019" s="72"/>
      <c r="CD2019" s="72"/>
      <c r="CE2019" s="72"/>
      <c r="CF2019" s="72"/>
      <c r="CG2019" s="72"/>
      <c r="CH2019" s="72"/>
      <c r="CI2019" s="72"/>
      <c r="CJ2019" s="72"/>
      <c r="CK2019" s="72"/>
      <c r="CL2019" s="72"/>
      <c r="CM2019" s="72"/>
      <c r="CN2019" s="72"/>
      <c r="CO2019" s="72"/>
      <c r="CP2019" s="72"/>
      <c r="CQ2019" s="72"/>
      <c r="CR2019" s="72"/>
      <c r="CS2019" s="72"/>
      <c r="CT2019" s="72"/>
      <c r="CU2019" s="72"/>
      <c r="CV2019" s="72"/>
      <c r="CW2019" s="72"/>
      <c r="CX2019" s="72"/>
      <c r="CY2019" s="72"/>
      <c r="CZ2019" s="72"/>
      <c r="DA2019" s="72"/>
      <c r="DB2019" s="72"/>
      <c r="DC2019" s="72"/>
      <c r="DD2019" s="72"/>
      <c r="DE2019" s="72"/>
      <c r="DF2019" s="72"/>
      <c r="DG2019" s="72"/>
      <c r="DH2019" s="78">
        <f t="shared" si="941"/>
        <v>91.52000000000001</v>
      </c>
      <c r="DJ2019" s="96">
        <f t="shared" si="918"/>
        <v>8.4799999999999898</v>
      </c>
      <c r="DK2019" s="72"/>
      <c r="DO2019" s="358">
        <v>8.48</v>
      </c>
      <c r="DP2019" s="72"/>
      <c r="DQ2019" s="374"/>
      <c r="DR2019" s="72"/>
      <c r="DU2019" s="52"/>
      <c r="DX2019" s="75">
        <f t="shared" si="919"/>
        <v>68.739947552447546</v>
      </c>
      <c r="DY2019" s="51">
        <f t="shared" si="920"/>
        <v>0</v>
      </c>
      <c r="DZ2019" s="75">
        <f t="shared" si="921"/>
        <v>0</v>
      </c>
      <c r="EA2019" s="51" t="e">
        <f t="shared" si="922"/>
        <v>#DIV/0!</v>
      </c>
      <c r="EB2019" s="75">
        <f t="shared" si="923"/>
        <v>19.440013111888106</v>
      </c>
      <c r="EC2019" s="51">
        <f t="shared" si="924"/>
        <v>0</v>
      </c>
      <c r="ED2019" s="75">
        <f t="shared" si="925"/>
        <v>0</v>
      </c>
      <c r="EE2019" s="51" t="e">
        <f t="shared" si="926"/>
        <v>#DIV/0!</v>
      </c>
      <c r="EF2019" s="75">
        <f t="shared" si="927"/>
        <v>0</v>
      </c>
      <c r="EG2019" s="51" t="e">
        <f t="shared" si="928"/>
        <v>#DIV/0!</v>
      </c>
      <c r="EH2019" s="75">
        <f t="shared" si="929"/>
        <v>0</v>
      </c>
      <c r="EI2019" s="51" t="e">
        <f t="shared" si="930"/>
        <v>#DIV/0!</v>
      </c>
      <c r="EJ2019" s="75">
        <f t="shared" si="931"/>
        <v>0</v>
      </c>
      <c r="EK2019" s="51" t="e">
        <f t="shared" si="932"/>
        <v>#DIV/0!</v>
      </c>
      <c r="EL2019" s="75">
        <f t="shared" si="933"/>
        <v>11.820039335664333</v>
      </c>
      <c r="EM2019" s="51">
        <f t="shared" si="934"/>
        <v>0</v>
      </c>
      <c r="EN2019" s="75">
        <f t="shared" si="935"/>
        <v>0</v>
      </c>
      <c r="EO2019" s="51" t="e">
        <f t="shared" si="936"/>
        <v>#DIV/0!</v>
      </c>
      <c r="EP2019" s="75">
        <f t="shared" si="937"/>
        <v>0</v>
      </c>
      <c r="EQ2019" s="51" t="e">
        <f t="shared" si="938"/>
        <v>#DIV/0!</v>
      </c>
      <c r="ER2019" s="51">
        <f t="shared" si="939"/>
        <v>100</v>
      </c>
      <c r="ES2019" s="51">
        <f t="shared" si="940"/>
        <v>0</v>
      </c>
    </row>
    <row r="2020" spans="1:149" x14ac:dyDescent="0.45">
      <c r="A2020" s="78" t="s">
        <v>1510</v>
      </c>
      <c r="C2020" s="51" t="s">
        <v>3648</v>
      </c>
      <c r="D2020" s="51" t="s">
        <v>3650</v>
      </c>
      <c r="E2020" s="78" t="s">
        <v>637</v>
      </c>
      <c r="F2020" s="78" t="s">
        <v>2187</v>
      </c>
      <c r="G2020" s="72" t="s">
        <v>3382</v>
      </c>
      <c r="H2020" s="78" t="s">
        <v>1100</v>
      </c>
      <c r="I2020" s="78"/>
      <c r="J2020" s="300">
        <v>300</v>
      </c>
      <c r="K2020" s="78"/>
      <c r="L2020" s="300">
        <v>1100</v>
      </c>
      <c r="M2020" s="72"/>
      <c r="O2020" s="78"/>
      <c r="P2020" s="72" t="s">
        <v>1374</v>
      </c>
      <c r="AA2020" s="195"/>
      <c r="AB2020" s="195"/>
      <c r="AC2020" s="195"/>
      <c r="AD2020" s="72"/>
      <c r="AE2020" s="316">
        <v>1</v>
      </c>
      <c r="AF2020" s="195"/>
      <c r="AG2020" s="195">
        <v>0</v>
      </c>
      <c r="AH2020" s="72"/>
      <c r="AR2020" s="53">
        <v>1.004</v>
      </c>
      <c r="AT2020" s="77"/>
      <c r="AU2020" s="276">
        <v>3000</v>
      </c>
      <c r="AV2020" s="276"/>
      <c r="AW2020" s="276">
        <v>3012</v>
      </c>
      <c r="AX2020" s="95"/>
      <c r="AY2020" s="276"/>
      <c r="AZ2020" s="95"/>
      <c r="BB2020" s="80" t="s">
        <v>3412</v>
      </c>
      <c r="BC2020" s="270"/>
      <c r="BD2020" s="72">
        <v>63.213299999999997</v>
      </c>
      <c r="BE2020" s="72"/>
      <c r="BF2020" s="72"/>
      <c r="BG2020" s="72"/>
      <c r="BH2020" s="72">
        <v>17.876999999999999</v>
      </c>
      <c r="BI2020" s="72"/>
      <c r="BJ2020" s="72"/>
      <c r="BK2020" s="72"/>
      <c r="BL2020" s="72"/>
      <c r="BM2020" s="72"/>
      <c r="BN2020" s="72"/>
      <c r="BO2020" s="72"/>
      <c r="BP2020" s="72"/>
      <c r="BQ2020" s="72"/>
      <c r="BR2020" s="72"/>
      <c r="BS2020" s="72"/>
      <c r="BT2020" s="72"/>
      <c r="BU2020" s="72"/>
      <c r="BV2020" s="72"/>
      <c r="BW2020" s="72"/>
      <c r="BX2020" s="72"/>
      <c r="BY2020" s="72"/>
      <c r="BZ2020" s="72">
        <v>10.8697</v>
      </c>
      <c r="CA2020" s="72"/>
      <c r="CB2020" s="72"/>
      <c r="CC2020" s="72"/>
      <c r="CD2020" s="72"/>
      <c r="CE2020" s="72"/>
      <c r="CF2020" s="72"/>
      <c r="CG2020" s="72"/>
      <c r="CH2020" s="72"/>
      <c r="CI2020" s="72"/>
      <c r="CJ2020" s="72"/>
      <c r="CK2020" s="72"/>
      <c r="CL2020" s="72"/>
      <c r="CM2020" s="72"/>
      <c r="CN2020" s="72"/>
      <c r="CO2020" s="72"/>
      <c r="CP2020" s="72"/>
      <c r="CQ2020" s="72"/>
      <c r="CR2020" s="72"/>
      <c r="CS2020" s="72"/>
      <c r="CT2020" s="72"/>
      <c r="CU2020" s="72"/>
      <c r="CV2020" s="72"/>
      <c r="CW2020" s="72"/>
      <c r="CX2020" s="72"/>
      <c r="CY2020" s="72"/>
      <c r="CZ2020" s="72"/>
      <c r="DA2020" s="72"/>
      <c r="DB2020" s="72"/>
      <c r="DC2020" s="72"/>
      <c r="DD2020" s="72"/>
      <c r="DE2020" s="72"/>
      <c r="DF2020" s="72"/>
      <c r="DG2020" s="72"/>
      <c r="DH2020" s="78">
        <f t="shared" si="941"/>
        <v>91.96</v>
      </c>
      <c r="DJ2020" s="96">
        <f t="shared" si="918"/>
        <v>8.0400000000000063</v>
      </c>
      <c r="DK2020" s="72"/>
      <c r="DO2020" s="358">
        <v>8.0399999999999991</v>
      </c>
      <c r="DP2020" s="72"/>
      <c r="DQ2020" s="374"/>
      <c r="DR2020" s="72"/>
      <c r="DU2020" s="52"/>
      <c r="DX2020" s="75">
        <f t="shared" si="919"/>
        <v>68.739995650282737</v>
      </c>
      <c r="DY2020" s="51">
        <f t="shared" si="920"/>
        <v>0</v>
      </c>
      <c r="DZ2020" s="75">
        <f t="shared" si="921"/>
        <v>0</v>
      </c>
      <c r="EA2020" s="51" t="e">
        <f t="shared" si="922"/>
        <v>#DIV/0!</v>
      </c>
      <c r="EB2020" s="75">
        <f t="shared" si="923"/>
        <v>19.439973901696391</v>
      </c>
      <c r="EC2020" s="51">
        <f t="shared" si="924"/>
        <v>0</v>
      </c>
      <c r="ED2020" s="75">
        <f t="shared" si="925"/>
        <v>0</v>
      </c>
      <c r="EE2020" s="51" t="e">
        <f t="shared" si="926"/>
        <v>#DIV/0!</v>
      </c>
      <c r="EF2020" s="75">
        <f t="shared" si="927"/>
        <v>0</v>
      </c>
      <c r="EG2020" s="51" t="e">
        <f t="shared" si="928"/>
        <v>#DIV/0!</v>
      </c>
      <c r="EH2020" s="75">
        <f t="shared" si="929"/>
        <v>0</v>
      </c>
      <c r="EI2020" s="51" t="e">
        <f t="shared" si="930"/>
        <v>#DIV/0!</v>
      </c>
      <c r="EJ2020" s="75">
        <f t="shared" si="931"/>
        <v>0</v>
      </c>
      <c r="EK2020" s="51" t="e">
        <f t="shared" si="932"/>
        <v>#DIV/0!</v>
      </c>
      <c r="EL2020" s="75">
        <f t="shared" si="933"/>
        <v>11.82003044802088</v>
      </c>
      <c r="EM2020" s="51">
        <f t="shared" si="934"/>
        <v>0</v>
      </c>
      <c r="EN2020" s="75">
        <f t="shared" si="935"/>
        <v>0</v>
      </c>
      <c r="EO2020" s="51" t="e">
        <f t="shared" si="936"/>
        <v>#DIV/0!</v>
      </c>
      <c r="EP2020" s="75">
        <f t="shared" si="937"/>
        <v>0</v>
      </c>
      <c r="EQ2020" s="51" t="e">
        <f t="shared" si="938"/>
        <v>#DIV/0!</v>
      </c>
      <c r="ER2020" s="51">
        <f t="shared" si="939"/>
        <v>100</v>
      </c>
      <c r="ES2020" s="51">
        <f t="shared" si="940"/>
        <v>0</v>
      </c>
    </row>
    <row r="2021" spans="1:149" x14ac:dyDescent="0.45">
      <c r="A2021" s="78" t="s">
        <v>1510</v>
      </c>
      <c r="C2021" s="51" t="s">
        <v>3648</v>
      </c>
      <c r="D2021" s="51" t="s">
        <v>3650</v>
      </c>
      <c r="E2021" s="78" t="s">
        <v>637</v>
      </c>
      <c r="F2021" s="78" t="s">
        <v>2188</v>
      </c>
      <c r="G2021" s="72" t="s">
        <v>3382</v>
      </c>
      <c r="H2021" s="78" t="s">
        <v>1100</v>
      </c>
      <c r="I2021" s="78"/>
      <c r="J2021" s="300">
        <v>300</v>
      </c>
      <c r="K2021" s="78"/>
      <c r="L2021" s="300">
        <v>1200</v>
      </c>
      <c r="M2021" s="72"/>
      <c r="O2021" s="78"/>
      <c r="P2021" s="72" t="s">
        <v>1374</v>
      </c>
      <c r="AA2021" s="195"/>
      <c r="AB2021" s="195"/>
      <c r="AC2021" s="195"/>
      <c r="AD2021" s="72"/>
      <c r="AE2021" s="316">
        <v>1</v>
      </c>
      <c r="AF2021" s="195"/>
      <c r="AG2021" s="195">
        <v>0</v>
      </c>
      <c r="AH2021" s="72"/>
      <c r="AR2021" s="53">
        <v>1.046</v>
      </c>
      <c r="AT2021" s="77"/>
      <c r="AU2021" s="276">
        <v>3000</v>
      </c>
      <c r="AV2021" s="276"/>
      <c r="AW2021" s="276">
        <v>3138</v>
      </c>
      <c r="AX2021" s="95"/>
      <c r="AY2021" s="276"/>
      <c r="AZ2021" s="95"/>
      <c r="BB2021" s="80" t="s">
        <v>3412</v>
      </c>
      <c r="BC2021" s="270"/>
      <c r="BD2021" s="72">
        <v>63.206400000000002</v>
      </c>
      <c r="BE2021" s="72"/>
      <c r="BF2021" s="72"/>
      <c r="BG2021" s="72"/>
      <c r="BH2021" s="72">
        <v>17.8751</v>
      </c>
      <c r="BI2021" s="72"/>
      <c r="BJ2021" s="72"/>
      <c r="BK2021" s="72"/>
      <c r="BL2021" s="72"/>
      <c r="BM2021" s="72"/>
      <c r="BN2021" s="72"/>
      <c r="BO2021" s="72"/>
      <c r="BP2021" s="72"/>
      <c r="BQ2021" s="72"/>
      <c r="BR2021" s="72"/>
      <c r="BS2021" s="72"/>
      <c r="BT2021" s="72"/>
      <c r="BU2021" s="72"/>
      <c r="BV2021" s="72"/>
      <c r="BW2021" s="72"/>
      <c r="BX2021" s="72"/>
      <c r="BY2021" s="72"/>
      <c r="BZ2021" s="72">
        <v>10.868499999999999</v>
      </c>
      <c r="CA2021" s="72"/>
      <c r="CB2021" s="72"/>
      <c r="CC2021" s="72"/>
      <c r="CD2021" s="72"/>
      <c r="CE2021" s="72"/>
      <c r="CF2021" s="72"/>
      <c r="CG2021" s="72"/>
      <c r="CH2021" s="72"/>
      <c r="CI2021" s="72"/>
      <c r="CJ2021" s="72"/>
      <c r="CK2021" s="72"/>
      <c r="CL2021" s="72"/>
      <c r="CM2021" s="72"/>
      <c r="CN2021" s="72"/>
      <c r="CO2021" s="72"/>
      <c r="CP2021" s="72"/>
      <c r="CQ2021" s="72"/>
      <c r="CR2021" s="72"/>
      <c r="CS2021" s="72"/>
      <c r="CT2021" s="72"/>
      <c r="CU2021" s="72"/>
      <c r="CV2021" s="72"/>
      <c r="CW2021" s="72"/>
      <c r="CX2021" s="72"/>
      <c r="CY2021" s="72"/>
      <c r="CZ2021" s="72"/>
      <c r="DA2021" s="72"/>
      <c r="DB2021" s="72"/>
      <c r="DC2021" s="72"/>
      <c r="DD2021" s="72"/>
      <c r="DE2021" s="72"/>
      <c r="DF2021" s="72"/>
      <c r="DG2021" s="72"/>
      <c r="DH2021" s="78">
        <f t="shared" si="941"/>
        <v>91.95</v>
      </c>
      <c r="DJ2021" s="96">
        <f t="shared" si="918"/>
        <v>8.0499999999999972</v>
      </c>
      <c r="DK2021" s="72"/>
      <c r="DO2021" s="358">
        <v>8.0500000000000007</v>
      </c>
      <c r="DP2021" s="72"/>
      <c r="DQ2021" s="374"/>
      <c r="DR2021" s="72"/>
      <c r="DU2021" s="52"/>
      <c r="DX2021" s="75">
        <f t="shared" si="919"/>
        <v>68.739967373572597</v>
      </c>
      <c r="DY2021" s="51">
        <f t="shared" si="920"/>
        <v>0</v>
      </c>
      <c r="DZ2021" s="75">
        <f t="shared" si="921"/>
        <v>0</v>
      </c>
      <c r="EA2021" s="51" t="e">
        <f t="shared" si="922"/>
        <v>#DIV/0!</v>
      </c>
      <c r="EB2021" s="75">
        <f t="shared" si="923"/>
        <v>19.440021750951601</v>
      </c>
      <c r="EC2021" s="51">
        <f t="shared" si="924"/>
        <v>0</v>
      </c>
      <c r="ED2021" s="75">
        <f t="shared" si="925"/>
        <v>0</v>
      </c>
      <c r="EE2021" s="51" t="e">
        <f t="shared" si="926"/>
        <v>#DIV/0!</v>
      </c>
      <c r="EF2021" s="75">
        <f t="shared" si="927"/>
        <v>0</v>
      </c>
      <c r="EG2021" s="51" t="e">
        <f t="shared" si="928"/>
        <v>#DIV/0!</v>
      </c>
      <c r="EH2021" s="75">
        <f t="shared" si="929"/>
        <v>0</v>
      </c>
      <c r="EI2021" s="51" t="e">
        <f t="shared" si="930"/>
        <v>#DIV/0!</v>
      </c>
      <c r="EJ2021" s="75">
        <f t="shared" si="931"/>
        <v>0</v>
      </c>
      <c r="EK2021" s="51" t="e">
        <f t="shared" si="932"/>
        <v>#DIV/0!</v>
      </c>
      <c r="EL2021" s="75">
        <f t="shared" si="933"/>
        <v>11.8200108754758</v>
      </c>
      <c r="EM2021" s="51">
        <f t="shared" si="934"/>
        <v>0</v>
      </c>
      <c r="EN2021" s="75">
        <f t="shared" si="935"/>
        <v>0</v>
      </c>
      <c r="EO2021" s="51" t="e">
        <f t="shared" si="936"/>
        <v>#DIV/0!</v>
      </c>
      <c r="EP2021" s="75">
        <f t="shared" si="937"/>
        <v>0</v>
      </c>
      <c r="EQ2021" s="51" t="e">
        <f t="shared" si="938"/>
        <v>#DIV/0!</v>
      </c>
      <c r="ER2021" s="51">
        <f t="shared" si="939"/>
        <v>100</v>
      </c>
      <c r="ES2021" s="51">
        <f t="shared" si="940"/>
        <v>0</v>
      </c>
    </row>
    <row r="2022" spans="1:149" x14ac:dyDescent="0.45">
      <c r="A2022" s="78" t="s">
        <v>1510</v>
      </c>
      <c r="C2022" s="51" t="s">
        <v>3648</v>
      </c>
      <c r="D2022" s="51" t="s">
        <v>3650</v>
      </c>
      <c r="E2022" s="78" t="s">
        <v>637</v>
      </c>
      <c r="F2022" s="78" t="s">
        <v>2189</v>
      </c>
      <c r="G2022" s="72" t="s">
        <v>3382</v>
      </c>
      <c r="H2022" s="78" t="s">
        <v>1100</v>
      </c>
      <c r="I2022" s="78"/>
      <c r="J2022" s="300">
        <v>300</v>
      </c>
      <c r="K2022" s="78"/>
      <c r="L2022" s="300">
        <v>1200</v>
      </c>
      <c r="M2022" s="72"/>
      <c r="O2022" s="78"/>
      <c r="P2022" s="72" t="s">
        <v>1374</v>
      </c>
      <c r="AA2022" s="195"/>
      <c r="AB2022" s="195"/>
      <c r="AC2022" s="195"/>
      <c r="AD2022" s="72"/>
      <c r="AE2022" s="316">
        <v>1</v>
      </c>
      <c r="AF2022" s="195"/>
      <c r="AG2022" s="195">
        <v>0</v>
      </c>
      <c r="AH2022" s="72"/>
      <c r="AR2022" s="53">
        <v>1.046</v>
      </c>
      <c r="AT2022" s="77"/>
      <c r="AU2022" s="276">
        <v>3000</v>
      </c>
      <c r="AV2022" s="276"/>
      <c r="AW2022" s="276">
        <v>3138</v>
      </c>
      <c r="AX2022" s="95"/>
      <c r="AY2022" s="276"/>
      <c r="AZ2022" s="95"/>
      <c r="BB2022" s="80" t="s">
        <v>3412</v>
      </c>
      <c r="BC2022" s="270"/>
      <c r="BD2022" s="72">
        <v>63.2408</v>
      </c>
      <c r="BE2022" s="72"/>
      <c r="BF2022" s="72"/>
      <c r="BG2022" s="72"/>
      <c r="BH2022" s="72">
        <v>17.884799999999998</v>
      </c>
      <c r="BI2022" s="72"/>
      <c r="BJ2022" s="72"/>
      <c r="BK2022" s="72"/>
      <c r="BL2022" s="72"/>
      <c r="BM2022" s="72"/>
      <c r="BN2022" s="72"/>
      <c r="BO2022" s="72"/>
      <c r="BP2022" s="72"/>
      <c r="BQ2022" s="72"/>
      <c r="BR2022" s="72"/>
      <c r="BS2022" s="72"/>
      <c r="BT2022" s="72"/>
      <c r="BU2022" s="72"/>
      <c r="BV2022" s="72"/>
      <c r="BW2022" s="72"/>
      <c r="BX2022" s="72"/>
      <c r="BY2022" s="72"/>
      <c r="BZ2022" s="72">
        <v>10.8744</v>
      </c>
      <c r="CA2022" s="72"/>
      <c r="CB2022" s="72"/>
      <c r="CC2022" s="72"/>
      <c r="CD2022" s="72"/>
      <c r="CE2022" s="72"/>
      <c r="CF2022" s="72"/>
      <c r="CG2022" s="72"/>
      <c r="CH2022" s="72"/>
      <c r="CI2022" s="72"/>
      <c r="CJ2022" s="72"/>
      <c r="CK2022" s="72"/>
      <c r="CL2022" s="72"/>
      <c r="CM2022" s="72"/>
      <c r="CN2022" s="72"/>
      <c r="CO2022" s="72"/>
      <c r="CP2022" s="72"/>
      <c r="CQ2022" s="72"/>
      <c r="CR2022" s="72"/>
      <c r="CS2022" s="72"/>
      <c r="CT2022" s="72"/>
      <c r="CU2022" s="72"/>
      <c r="CV2022" s="72"/>
      <c r="CW2022" s="72"/>
      <c r="CX2022" s="72"/>
      <c r="CY2022" s="72"/>
      <c r="CZ2022" s="72"/>
      <c r="DA2022" s="72"/>
      <c r="DB2022" s="72"/>
      <c r="DC2022" s="72"/>
      <c r="DD2022" s="72"/>
      <c r="DE2022" s="72"/>
      <c r="DF2022" s="72"/>
      <c r="DG2022" s="72"/>
      <c r="DH2022" s="78">
        <f t="shared" si="941"/>
        <v>91.999999999999986</v>
      </c>
      <c r="DJ2022" s="96">
        <f t="shared" si="918"/>
        <v>8.0000000000000142</v>
      </c>
      <c r="DK2022" s="72"/>
      <c r="DO2022" s="358">
        <v>8</v>
      </c>
      <c r="DP2022" s="72"/>
      <c r="DQ2022" s="374"/>
      <c r="DR2022" s="72"/>
      <c r="DU2022" s="52"/>
      <c r="DX2022" s="75">
        <f t="shared" si="919"/>
        <v>68.740000000000009</v>
      </c>
      <c r="DY2022" s="51">
        <f t="shared" si="920"/>
        <v>0</v>
      </c>
      <c r="DZ2022" s="75">
        <f t="shared" si="921"/>
        <v>0</v>
      </c>
      <c r="EA2022" s="51" t="e">
        <f t="shared" si="922"/>
        <v>#DIV/0!</v>
      </c>
      <c r="EB2022" s="75">
        <f t="shared" si="923"/>
        <v>19.440000000000001</v>
      </c>
      <c r="EC2022" s="51">
        <f t="shared" si="924"/>
        <v>0</v>
      </c>
      <c r="ED2022" s="75">
        <f t="shared" si="925"/>
        <v>0</v>
      </c>
      <c r="EE2022" s="51" t="e">
        <f t="shared" si="926"/>
        <v>#DIV/0!</v>
      </c>
      <c r="EF2022" s="75">
        <f t="shared" si="927"/>
        <v>0</v>
      </c>
      <c r="EG2022" s="51" t="e">
        <f t="shared" si="928"/>
        <v>#DIV/0!</v>
      </c>
      <c r="EH2022" s="75">
        <f t="shared" si="929"/>
        <v>0</v>
      </c>
      <c r="EI2022" s="51" t="e">
        <f t="shared" si="930"/>
        <v>#DIV/0!</v>
      </c>
      <c r="EJ2022" s="75">
        <f t="shared" si="931"/>
        <v>0</v>
      </c>
      <c r="EK2022" s="51" t="e">
        <f t="shared" si="932"/>
        <v>#DIV/0!</v>
      </c>
      <c r="EL2022" s="75">
        <f t="shared" si="933"/>
        <v>11.820000000000002</v>
      </c>
      <c r="EM2022" s="51">
        <f t="shared" si="934"/>
        <v>0</v>
      </c>
      <c r="EN2022" s="75">
        <f t="shared" si="935"/>
        <v>0</v>
      </c>
      <c r="EO2022" s="51" t="e">
        <f t="shared" si="936"/>
        <v>#DIV/0!</v>
      </c>
      <c r="EP2022" s="75">
        <f t="shared" si="937"/>
        <v>0</v>
      </c>
      <c r="EQ2022" s="51" t="e">
        <f t="shared" si="938"/>
        <v>#DIV/0!</v>
      </c>
      <c r="ER2022" s="51">
        <f t="shared" si="939"/>
        <v>100</v>
      </c>
      <c r="ES2022" s="51">
        <f t="shared" si="940"/>
        <v>0</v>
      </c>
    </row>
    <row r="2023" spans="1:149" x14ac:dyDescent="0.45">
      <c r="A2023" s="78" t="s">
        <v>1510</v>
      </c>
      <c r="C2023" s="51" t="s">
        <v>3648</v>
      </c>
      <c r="D2023" s="51" t="s">
        <v>3650</v>
      </c>
      <c r="E2023" s="78" t="s">
        <v>637</v>
      </c>
      <c r="F2023" s="78" t="s">
        <v>2190</v>
      </c>
      <c r="G2023" s="72" t="s">
        <v>3382</v>
      </c>
      <c r="H2023" s="78" t="s">
        <v>1100</v>
      </c>
      <c r="I2023" s="78"/>
      <c r="J2023" s="300">
        <v>300</v>
      </c>
      <c r="K2023" s="78"/>
      <c r="L2023" s="300">
        <v>1300</v>
      </c>
      <c r="M2023" s="72"/>
      <c r="O2023" s="78"/>
      <c r="P2023" s="72" t="s">
        <v>1374</v>
      </c>
      <c r="AA2023" s="195"/>
      <c r="AB2023" s="195"/>
      <c r="AC2023" s="195"/>
      <c r="AD2023" s="72"/>
      <c r="AE2023" s="316">
        <v>1</v>
      </c>
      <c r="AF2023" s="195"/>
      <c r="AG2023" s="195">
        <v>0</v>
      </c>
      <c r="AH2023" s="72"/>
      <c r="AR2023" s="53">
        <v>1.0780000000000001</v>
      </c>
      <c r="AT2023" s="77"/>
      <c r="AU2023" s="276">
        <v>3000</v>
      </c>
      <c r="AV2023" s="276"/>
      <c r="AW2023" s="276">
        <v>3234</v>
      </c>
      <c r="AX2023" s="95"/>
      <c r="AY2023" s="276"/>
      <c r="AZ2023" s="95"/>
      <c r="BB2023" s="80" t="s">
        <v>3412</v>
      </c>
      <c r="BC2023" s="270"/>
      <c r="BD2023" s="72">
        <v>63.488300000000002</v>
      </c>
      <c r="BE2023" s="72"/>
      <c r="BF2023" s="72"/>
      <c r="BG2023" s="72"/>
      <c r="BH2023" s="72">
        <v>17.954799999999999</v>
      </c>
      <c r="BI2023" s="72"/>
      <c r="BJ2023" s="72"/>
      <c r="BK2023" s="72"/>
      <c r="BL2023" s="72"/>
      <c r="BM2023" s="72"/>
      <c r="BN2023" s="72"/>
      <c r="BO2023" s="72"/>
      <c r="BP2023" s="72"/>
      <c r="BQ2023" s="72"/>
      <c r="BR2023" s="72"/>
      <c r="BS2023" s="72"/>
      <c r="BT2023" s="72"/>
      <c r="BU2023" s="72"/>
      <c r="BV2023" s="72"/>
      <c r="BW2023" s="72"/>
      <c r="BX2023" s="72"/>
      <c r="BY2023" s="72"/>
      <c r="BZ2023" s="72">
        <v>10.917</v>
      </c>
      <c r="CA2023" s="72"/>
      <c r="CB2023" s="72"/>
      <c r="CC2023" s="72"/>
      <c r="CD2023" s="72"/>
      <c r="CE2023" s="72"/>
      <c r="CF2023" s="72"/>
      <c r="CG2023" s="72"/>
      <c r="CH2023" s="72"/>
      <c r="CI2023" s="72"/>
      <c r="CJ2023" s="72"/>
      <c r="CK2023" s="72"/>
      <c r="CL2023" s="72"/>
      <c r="CM2023" s="72"/>
      <c r="CN2023" s="72"/>
      <c r="CO2023" s="72"/>
      <c r="CP2023" s="72"/>
      <c r="CQ2023" s="72"/>
      <c r="CR2023" s="72"/>
      <c r="CS2023" s="72"/>
      <c r="CT2023" s="72"/>
      <c r="CU2023" s="72"/>
      <c r="CV2023" s="72"/>
      <c r="CW2023" s="72"/>
      <c r="CX2023" s="72"/>
      <c r="CY2023" s="72"/>
      <c r="CZ2023" s="72"/>
      <c r="DA2023" s="72"/>
      <c r="DB2023" s="72"/>
      <c r="DC2023" s="72"/>
      <c r="DD2023" s="72"/>
      <c r="DE2023" s="72"/>
      <c r="DF2023" s="72"/>
      <c r="DG2023" s="72"/>
      <c r="DH2023" s="78">
        <f t="shared" si="941"/>
        <v>92.360100000000003</v>
      </c>
      <c r="DJ2023" s="96">
        <f t="shared" si="918"/>
        <v>7.6398999999999972</v>
      </c>
      <c r="DK2023" s="72"/>
      <c r="DO2023" s="358">
        <v>7.64</v>
      </c>
      <c r="DP2023" s="72"/>
      <c r="DQ2023" s="374"/>
      <c r="DR2023" s="72"/>
      <c r="DU2023" s="52"/>
      <c r="DX2023" s="75">
        <f t="shared" si="919"/>
        <v>68.739964551792383</v>
      </c>
      <c r="DY2023" s="51">
        <f t="shared" si="920"/>
        <v>0</v>
      </c>
      <c r="DZ2023" s="75">
        <f t="shared" si="921"/>
        <v>0</v>
      </c>
      <c r="EA2023" s="51" t="e">
        <f t="shared" si="922"/>
        <v>#DIV/0!</v>
      </c>
      <c r="EB2023" s="75">
        <f t="shared" si="923"/>
        <v>19.439996275447946</v>
      </c>
      <c r="EC2023" s="51">
        <f t="shared" si="924"/>
        <v>0</v>
      </c>
      <c r="ED2023" s="75">
        <f t="shared" si="925"/>
        <v>0</v>
      </c>
      <c r="EE2023" s="51" t="e">
        <f t="shared" si="926"/>
        <v>#DIV/0!</v>
      </c>
      <c r="EF2023" s="75">
        <f t="shared" si="927"/>
        <v>0</v>
      </c>
      <c r="EG2023" s="51" t="e">
        <f t="shared" si="928"/>
        <v>#DIV/0!</v>
      </c>
      <c r="EH2023" s="75">
        <f t="shared" si="929"/>
        <v>0</v>
      </c>
      <c r="EI2023" s="51" t="e">
        <f t="shared" si="930"/>
        <v>#DIV/0!</v>
      </c>
      <c r="EJ2023" s="75">
        <f t="shared" si="931"/>
        <v>0</v>
      </c>
      <c r="EK2023" s="51" t="e">
        <f t="shared" si="932"/>
        <v>#DIV/0!</v>
      </c>
      <c r="EL2023" s="75">
        <f t="shared" si="933"/>
        <v>11.820039172759666</v>
      </c>
      <c r="EM2023" s="51">
        <f t="shared" si="934"/>
        <v>0</v>
      </c>
      <c r="EN2023" s="75">
        <f t="shared" si="935"/>
        <v>0</v>
      </c>
      <c r="EO2023" s="51" t="e">
        <f t="shared" si="936"/>
        <v>#DIV/0!</v>
      </c>
      <c r="EP2023" s="75">
        <f t="shared" si="937"/>
        <v>0</v>
      </c>
      <c r="EQ2023" s="51" t="e">
        <f t="shared" si="938"/>
        <v>#DIV/0!</v>
      </c>
      <c r="ER2023" s="51">
        <f t="shared" si="939"/>
        <v>100</v>
      </c>
      <c r="ES2023" s="51">
        <f t="shared" si="940"/>
        <v>0</v>
      </c>
    </row>
    <row r="2024" spans="1:149" x14ac:dyDescent="0.45">
      <c r="A2024" s="78" t="s">
        <v>1510</v>
      </c>
      <c r="C2024" s="51" t="s">
        <v>3648</v>
      </c>
      <c r="D2024" s="51" t="s">
        <v>3650</v>
      </c>
      <c r="E2024" s="78" t="s">
        <v>637</v>
      </c>
      <c r="F2024" s="78" t="s">
        <v>2191</v>
      </c>
      <c r="G2024" s="72" t="s">
        <v>3382</v>
      </c>
      <c r="H2024" s="78" t="s">
        <v>1100</v>
      </c>
      <c r="I2024" s="78"/>
      <c r="J2024" s="300">
        <v>400</v>
      </c>
      <c r="K2024" s="78"/>
      <c r="L2024" s="300">
        <v>1200</v>
      </c>
      <c r="M2024" s="72"/>
      <c r="O2024" s="78"/>
      <c r="P2024" s="72" t="s">
        <v>1374</v>
      </c>
      <c r="AA2024" s="195"/>
      <c r="AB2024" s="195"/>
      <c r="AC2024" s="195"/>
      <c r="AD2024" s="72"/>
      <c r="AE2024" s="316">
        <v>1</v>
      </c>
      <c r="AF2024" s="195"/>
      <c r="AG2024" s="195">
        <v>0</v>
      </c>
      <c r="AH2024" s="72"/>
      <c r="AR2024" s="53">
        <v>1.1060000000000001</v>
      </c>
      <c r="AT2024" s="77"/>
      <c r="AU2024" s="276">
        <v>4000</v>
      </c>
      <c r="AV2024" s="276"/>
      <c r="AW2024" s="276">
        <v>4424</v>
      </c>
      <c r="AX2024" s="95"/>
      <c r="AY2024" s="276"/>
      <c r="AZ2024" s="95"/>
      <c r="BB2024" s="80" t="s">
        <v>3412</v>
      </c>
      <c r="BC2024" s="270"/>
      <c r="BD2024" s="72">
        <v>62.766500000000001</v>
      </c>
      <c r="BE2024" s="72"/>
      <c r="BF2024" s="72"/>
      <c r="BG2024" s="72"/>
      <c r="BH2024" s="72">
        <v>17.750699999999998</v>
      </c>
      <c r="BI2024" s="72"/>
      <c r="BJ2024" s="72"/>
      <c r="BK2024" s="72"/>
      <c r="BL2024" s="72"/>
      <c r="BM2024" s="72"/>
      <c r="BN2024" s="72"/>
      <c r="BO2024" s="72"/>
      <c r="BP2024" s="72"/>
      <c r="BQ2024" s="72"/>
      <c r="BR2024" s="72"/>
      <c r="BS2024" s="72"/>
      <c r="BT2024" s="72"/>
      <c r="BU2024" s="72"/>
      <c r="BV2024" s="72"/>
      <c r="BW2024" s="72"/>
      <c r="BX2024" s="72"/>
      <c r="BY2024" s="72"/>
      <c r="BZ2024" s="72">
        <v>10.7928</v>
      </c>
      <c r="CA2024" s="72"/>
      <c r="CB2024" s="72"/>
      <c r="CC2024" s="72"/>
      <c r="CD2024" s="72"/>
      <c r="CE2024" s="72"/>
      <c r="CF2024" s="72"/>
      <c r="CG2024" s="72"/>
      <c r="CH2024" s="72"/>
      <c r="CI2024" s="72"/>
      <c r="CJ2024" s="72"/>
      <c r="CK2024" s="72"/>
      <c r="CL2024" s="72"/>
      <c r="CM2024" s="72"/>
      <c r="CN2024" s="72"/>
      <c r="CO2024" s="72"/>
      <c r="CP2024" s="72"/>
      <c r="CQ2024" s="72"/>
      <c r="CR2024" s="72"/>
      <c r="CS2024" s="72"/>
      <c r="CT2024" s="72"/>
      <c r="CU2024" s="72"/>
      <c r="CV2024" s="72"/>
      <c r="CW2024" s="72"/>
      <c r="CX2024" s="72"/>
      <c r="CY2024" s="72"/>
      <c r="CZ2024" s="72"/>
      <c r="DA2024" s="72"/>
      <c r="DB2024" s="72"/>
      <c r="DC2024" s="72"/>
      <c r="DD2024" s="72"/>
      <c r="DE2024" s="72"/>
      <c r="DF2024" s="72"/>
      <c r="DG2024" s="72"/>
      <c r="DH2024" s="78">
        <f t="shared" si="941"/>
        <v>91.31</v>
      </c>
      <c r="DJ2024" s="96">
        <f t="shared" si="918"/>
        <v>8.6899999999999977</v>
      </c>
      <c r="DK2024" s="72"/>
      <c r="DO2024" s="358">
        <v>8.69</v>
      </c>
      <c r="DP2024" s="72"/>
      <c r="DQ2024" s="374"/>
      <c r="DR2024" s="72"/>
      <c r="DU2024" s="52"/>
      <c r="DX2024" s="75">
        <f t="shared" si="919"/>
        <v>68.740006571021794</v>
      </c>
      <c r="DY2024" s="51">
        <f t="shared" si="920"/>
        <v>0</v>
      </c>
      <c r="DZ2024" s="75">
        <f t="shared" si="921"/>
        <v>0</v>
      </c>
      <c r="EA2024" s="51" t="e">
        <f t="shared" si="922"/>
        <v>#DIV/0!</v>
      </c>
      <c r="EB2024" s="75">
        <f t="shared" si="923"/>
        <v>19.440039426130763</v>
      </c>
      <c r="EC2024" s="51">
        <f t="shared" si="924"/>
        <v>0</v>
      </c>
      <c r="ED2024" s="75">
        <f t="shared" si="925"/>
        <v>0</v>
      </c>
      <c r="EE2024" s="51" t="e">
        <f t="shared" si="926"/>
        <v>#DIV/0!</v>
      </c>
      <c r="EF2024" s="75">
        <f t="shared" si="927"/>
        <v>0</v>
      </c>
      <c r="EG2024" s="51" t="e">
        <f t="shared" si="928"/>
        <v>#DIV/0!</v>
      </c>
      <c r="EH2024" s="75">
        <f t="shared" si="929"/>
        <v>0</v>
      </c>
      <c r="EI2024" s="51" t="e">
        <f t="shared" si="930"/>
        <v>#DIV/0!</v>
      </c>
      <c r="EJ2024" s="75">
        <f t="shared" si="931"/>
        <v>0</v>
      </c>
      <c r="EK2024" s="51" t="e">
        <f t="shared" si="932"/>
        <v>#DIV/0!</v>
      </c>
      <c r="EL2024" s="75">
        <f t="shared" si="933"/>
        <v>11.819954002847442</v>
      </c>
      <c r="EM2024" s="51">
        <f t="shared" si="934"/>
        <v>0</v>
      </c>
      <c r="EN2024" s="75">
        <f t="shared" si="935"/>
        <v>0</v>
      </c>
      <c r="EO2024" s="51" t="e">
        <f t="shared" si="936"/>
        <v>#DIV/0!</v>
      </c>
      <c r="EP2024" s="75">
        <f t="shared" si="937"/>
        <v>0</v>
      </c>
      <c r="EQ2024" s="51" t="e">
        <f t="shared" si="938"/>
        <v>#DIV/0!</v>
      </c>
      <c r="ER2024" s="51">
        <f t="shared" si="939"/>
        <v>100</v>
      </c>
      <c r="ES2024" s="51">
        <f t="shared" si="940"/>
        <v>0</v>
      </c>
    </row>
    <row r="2025" spans="1:149" x14ac:dyDescent="0.45">
      <c r="A2025" s="78" t="s">
        <v>1510</v>
      </c>
      <c r="C2025" s="51" t="s">
        <v>3648</v>
      </c>
      <c r="D2025" s="51" t="s">
        <v>3650</v>
      </c>
      <c r="E2025" s="78" t="s">
        <v>637</v>
      </c>
      <c r="F2025" s="78" t="s">
        <v>2192</v>
      </c>
      <c r="G2025" s="72" t="s">
        <v>3382</v>
      </c>
      <c r="H2025" s="78" t="s">
        <v>1100</v>
      </c>
      <c r="I2025" s="78"/>
      <c r="J2025" s="300">
        <v>500</v>
      </c>
      <c r="K2025" s="78"/>
      <c r="L2025" s="300">
        <v>800</v>
      </c>
      <c r="M2025" s="72"/>
      <c r="O2025" s="78"/>
      <c r="P2025" s="72" t="s">
        <v>1374</v>
      </c>
      <c r="AA2025" s="195"/>
      <c r="AB2025" s="195"/>
      <c r="AC2025" s="195"/>
      <c r="AD2025" s="72"/>
      <c r="AE2025" s="316">
        <v>1</v>
      </c>
      <c r="AF2025" s="195"/>
      <c r="AG2025" s="195">
        <v>0</v>
      </c>
      <c r="AH2025" s="72"/>
      <c r="AR2025" s="53">
        <v>0.88039999999999996</v>
      </c>
      <c r="AT2025" s="77"/>
      <c r="AU2025" s="276">
        <v>5000</v>
      </c>
      <c r="AV2025" s="276"/>
      <c r="AW2025" s="276">
        <v>4402</v>
      </c>
      <c r="AX2025" s="95"/>
      <c r="AY2025" s="276"/>
      <c r="AZ2025" s="95"/>
      <c r="BB2025" s="80" t="s">
        <v>3412</v>
      </c>
      <c r="BC2025" s="270"/>
      <c r="BD2025" s="72">
        <v>61.975999999999999</v>
      </c>
      <c r="BE2025" s="72"/>
      <c r="BF2025" s="72"/>
      <c r="BG2025" s="72"/>
      <c r="BH2025" s="72">
        <v>17.527100000000001</v>
      </c>
      <c r="BI2025" s="72"/>
      <c r="BJ2025" s="72"/>
      <c r="BK2025" s="72"/>
      <c r="BL2025" s="72"/>
      <c r="BM2025" s="72"/>
      <c r="BN2025" s="72"/>
      <c r="BO2025" s="72"/>
      <c r="BP2025" s="72"/>
      <c r="BQ2025" s="72"/>
      <c r="BR2025" s="72"/>
      <c r="BS2025" s="72"/>
      <c r="BT2025" s="72"/>
      <c r="BU2025" s="72"/>
      <c r="BV2025" s="72"/>
      <c r="BW2025" s="72"/>
      <c r="BX2025" s="72"/>
      <c r="BY2025" s="72"/>
      <c r="BZ2025" s="72">
        <v>10.6569</v>
      </c>
      <c r="CA2025" s="72"/>
      <c r="CB2025" s="72"/>
      <c r="CC2025" s="72"/>
      <c r="CD2025" s="72"/>
      <c r="CE2025" s="72"/>
      <c r="CF2025" s="72"/>
      <c r="CG2025" s="72"/>
      <c r="CH2025" s="72"/>
      <c r="CI2025" s="72"/>
      <c r="CJ2025" s="72"/>
      <c r="CK2025" s="72"/>
      <c r="CL2025" s="72"/>
      <c r="CM2025" s="72"/>
      <c r="CN2025" s="72"/>
      <c r="CO2025" s="72"/>
      <c r="CP2025" s="72"/>
      <c r="CQ2025" s="72"/>
      <c r="CR2025" s="72"/>
      <c r="CS2025" s="72"/>
      <c r="CT2025" s="72"/>
      <c r="CU2025" s="72"/>
      <c r="CV2025" s="72"/>
      <c r="CW2025" s="72"/>
      <c r="CX2025" s="72"/>
      <c r="CY2025" s="72"/>
      <c r="CZ2025" s="72"/>
      <c r="DA2025" s="72"/>
      <c r="DB2025" s="72"/>
      <c r="DC2025" s="72"/>
      <c r="DD2025" s="72"/>
      <c r="DE2025" s="72"/>
      <c r="DF2025" s="72"/>
      <c r="DG2025" s="72"/>
      <c r="DH2025" s="78">
        <f t="shared" si="941"/>
        <v>90.16</v>
      </c>
      <c r="DJ2025" s="96">
        <f t="shared" si="918"/>
        <v>9.8400000000000034</v>
      </c>
      <c r="DK2025" s="72"/>
      <c r="DO2025" s="358">
        <v>9.84</v>
      </c>
      <c r="DP2025" s="72"/>
      <c r="DQ2025" s="374"/>
      <c r="DR2025" s="72"/>
      <c r="DU2025" s="52"/>
      <c r="DX2025" s="75">
        <f t="shared" si="919"/>
        <v>68.740017746228929</v>
      </c>
      <c r="DY2025" s="51">
        <f t="shared" si="920"/>
        <v>0</v>
      </c>
      <c r="DZ2025" s="75">
        <f t="shared" si="921"/>
        <v>0</v>
      </c>
      <c r="EA2025" s="51" t="e">
        <f t="shared" si="922"/>
        <v>#DIV/0!</v>
      </c>
      <c r="EB2025" s="75">
        <f t="shared" si="923"/>
        <v>19.439995563442768</v>
      </c>
      <c r="EC2025" s="51">
        <f t="shared" si="924"/>
        <v>0</v>
      </c>
      <c r="ED2025" s="75">
        <f t="shared" si="925"/>
        <v>0</v>
      </c>
      <c r="EE2025" s="51" t="e">
        <f t="shared" si="926"/>
        <v>#DIV/0!</v>
      </c>
      <c r="EF2025" s="75">
        <f t="shared" si="927"/>
        <v>0</v>
      </c>
      <c r="EG2025" s="51" t="e">
        <f t="shared" si="928"/>
        <v>#DIV/0!</v>
      </c>
      <c r="EH2025" s="75">
        <f t="shared" si="929"/>
        <v>0</v>
      </c>
      <c r="EI2025" s="51" t="e">
        <f t="shared" si="930"/>
        <v>#DIV/0!</v>
      </c>
      <c r="EJ2025" s="75">
        <f t="shared" si="931"/>
        <v>0</v>
      </c>
      <c r="EK2025" s="51" t="e">
        <f t="shared" si="932"/>
        <v>#DIV/0!</v>
      </c>
      <c r="EL2025" s="75">
        <f t="shared" si="933"/>
        <v>11.819986690328307</v>
      </c>
      <c r="EM2025" s="51">
        <f t="shared" si="934"/>
        <v>0</v>
      </c>
      <c r="EN2025" s="75">
        <f t="shared" si="935"/>
        <v>0</v>
      </c>
      <c r="EO2025" s="51" t="e">
        <f t="shared" si="936"/>
        <v>#DIV/0!</v>
      </c>
      <c r="EP2025" s="75">
        <f t="shared" si="937"/>
        <v>0</v>
      </c>
      <c r="EQ2025" s="51" t="e">
        <f t="shared" si="938"/>
        <v>#DIV/0!</v>
      </c>
      <c r="ER2025" s="51">
        <f t="shared" si="939"/>
        <v>100</v>
      </c>
      <c r="ES2025" s="51">
        <f t="shared" si="940"/>
        <v>0</v>
      </c>
    </row>
    <row r="2026" spans="1:149" x14ac:dyDescent="0.45">
      <c r="A2026" s="78" t="s">
        <v>1510</v>
      </c>
      <c r="C2026" s="51" t="s">
        <v>3648</v>
      </c>
      <c r="D2026" s="51" t="s">
        <v>3650</v>
      </c>
      <c r="E2026" s="78" t="s">
        <v>637</v>
      </c>
      <c r="F2026" s="78" t="s">
        <v>2193</v>
      </c>
      <c r="G2026" s="72" t="s">
        <v>3382</v>
      </c>
      <c r="H2026" s="78" t="s">
        <v>1100</v>
      </c>
      <c r="I2026" s="78"/>
      <c r="J2026" s="300">
        <v>500</v>
      </c>
      <c r="K2026" s="78"/>
      <c r="L2026" s="300">
        <v>800</v>
      </c>
      <c r="M2026" s="72"/>
      <c r="O2026" s="78"/>
      <c r="P2026" s="72" t="s">
        <v>1374</v>
      </c>
      <c r="AA2026" s="195"/>
      <c r="AB2026" s="195"/>
      <c r="AC2026" s="195"/>
      <c r="AD2026" s="72"/>
      <c r="AE2026" s="316">
        <v>1</v>
      </c>
      <c r="AF2026" s="195"/>
      <c r="AG2026" s="195">
        <v>0</v>
      </c>
      <c r="AH2026" s="72"/>
      <c r="AR2026" s="53">
        <v>0.88039999999999996</v>
      </c>
      <c r="AT2026" s="77"/>
      <c r="AU2026" s="276">
        <v>5000</v>
      </c>
      <c r="AV2026" s="276"/>
      <c r="AW2026" s="276">
        <v>4402</v>
      </c>
      <c r="AX2026" s="95"/>
      <c r="AY2026" s="276"/>
      <c r="AZ2026" s="95"/>
      <c r="BB2026" s="80" t="s">
        <v>3412</v>
      </c>
      <c r="BC2026" s="270"/>
      <c r="BD2026" s="72">
        <v>61.962200000000003</v>
      </c>
      <c r="BE2026" s="72"/>
      <c r="BF2026" s="72"/>
      <c r="BG2026" s="72"/>
      <c r="BH2026" s="72">
        <v>17.523199999999999</v>
      </c>
      <c r="BI2026" s="72"/>
      <c r="BJ2026" s="72"/>
      <c r="BK2026" s="72"/>
      <c r="BL2026" s="72"/>
      <c r="BM2026" s="72"/>
      <c r="BN2026" s="72"/>
      <c r="BO2026" s="72"/>
      <c r="BP2026" s="72"/>
      <c r="BQ2026" s="72"/>
      <c r="BR2026" s="72"/>
      <c r="BS2026" s="72"/>
      <c r="BT2026" s="72"/>
      <c r="BU2026" s="72"/>
      <c r="BV2026" s="72"/>
      <c r="BW2026" s="72"/>
      <c r="BX2026" s="72"/>
      <c r="BY2026" s="72"/>
      <c r="BZ2026" s="72">
        <v>10.654500000000001</v>
      </c>
      <c r="CA2026" s="72"/>
      <c r="CB2026" s="72"/>
      <c r="CC2026" s="72"/>
      <c r="CD2026" s="72"/>
      <c r="CE2026" s="72"/>
      <c r="CF2026" s="72"/>
      <c r="CG2026" s="72"/>
      <c r="CH2026" s="72"/>
      <c r="CI2026" s="72"/>
      <c r="CJ2026" s="72"/>
      <c r="CK2026" s="72"/>
      <c r="CL2026" s="72"/>
      <c r="CM2026" s="72"/>
      <c r="CN2026" s="72"/>
      <c r="CO2026" s="72"/>
      <c r="CP2026" s="72"/>
      <c r="CQ2026" s="72"/>
      <c r="CR2026" s="72"/>
      <c r="CS2026" s="72"/>
      <c r="CT2026" s="72"/>
      <c r="CU2026" s="72"/>
      <c r="CV2026" s="72"/>
      <c r="CW2026" s="72"/>
      <c r="CX2026" s="72"/>
      <c r="CY2026" s="72"/>
      <c r="CZ2026" s="72"/>
      <c r="DA2026" s="72"/>
      <c r="DB2026" s="72"/>
      <c r="DC2026" s="72"/>
      <c r="DD2026" s="72"/>
      <c r="DE2026" s="72"/>
      <c r="DF2026" s="72"/>
      <c r="DG2026" s="72"/>
      <c r="DH2026" s="78">
        <f t="shared" si="941"/>
        <v>90.139899999999997</v>
      </c>
      <c r="DJ2026" s="96">
        <f t="shared" si="918"/>
        <v>9.8601000000000028</v>
      </c>
      <c r="DK2026" s="72"/>
      <c r="DO2026" s="358">
        <v>9.86</v>
      </c>
      <c r="DP2026" s="72"/>
      <c r="DQ2026" s="374"/>
      <c r="DR2026" s="72"/>
      <c r="DU2026" s="52"/>
      <c r="DX2026" s="75">
        <f t="shared" si="919"/>
        <v>68.740036321318314</v>
      </c>
      <c r="DY2026" s="51">
        <f t="shared" si="920"/>
        <v>0</v>
      </c>
      <c r="DZ2026" s="75">
        <f t="shared" si="921"/>
        <v>0</v>
      </c>
      <c r="EA2026" s="51" t="e">
        <f t="shared" si="922"/>
        <v>#DIV/0!</v>
      </c>
      <c r="EB2026" s="75">
        <f t="shared" si="923"/>
        <v>19.440003816290012</v>
      </c>
      <c r="EC2026" s="51">
        <f t="shared" si="924"/>
        <v>0</v>
      </c>
      <c r="ED2026" s="75">
        <f t="shared" si="925"/>
        <v>0</v>
      </c>
      <c r="EE2026" s="51" t="e">
        <f t="shared" si="926"/>
        <v>#DIV/0!</v>
      </c>
      <c r="EF2026" s="75">
        <f t="shared" si="927"/>
        <v>0</v>
      </c>
      <c r="EG2026" s="51" t="e">
        <f t="shared" si="928"/>
        <v>#DIV/0!</v>
      </c>
      <c r="EH2026" s="75">
        <f t="shared" si="929"/>
        <v>0</v>
      </c>
      <c r="EI2026" s="51" t="e">
        <f t="shared" si="930"/>
        <v>#DIV/0!</v>
      </c>
      <c r="EJ2026" s="75">
        <f t="shared" si="931"/>
        <v>0</v>
      </c>
      <c r="EK2026" s="51" t="e">
        <f t="shared" si="932"/>
        <v>#DIV/0!</v>
      </c>
      <c r="EL2026" s="75">
        <f t="shared" si="933"/>
        <v>11.819959862391684</v>
      </c>
      <c r="EM2026" s="51">
        <f t="shared" si="934"/>
        <v>0</v>
      </c>
      <c r="EN2026" s="75">
        <f t="shared" si="935"/>
        <v>0</v>
      </c>
      <c r="EO2026" s="51" t="e">
        <f t="shared" si="936"/>
        <v>#DIV/0!</v>
      </c>
      <c r="EP2026" s="75">
        <f t="shared" si="937"/>
        <v>0</v>
      </c>
      <c r="EQ2026" s="51" t="e">
        <f t="shared" si="938"/>
        <v>#DIV/0!</v>
      </c>
      <c r="ER2026" s="51">
        <f t="shared" si="939"/>
        <v>100</v>
      </c>
      <c r="ES2026" s="51">
        <f t="shared" si="940"/>
        <v>0</v>
      </c>
    </row>
    <row r="2027" spans="1:149" x14ac:dyDescent="0.45">
      <c r="A2027" s="78" t="s">
        <v>1510</v>
      </c>
      <c r="C2027" s="51" t="s">
        <v>3648</v>
      </c>
      <c r="D2027" s="51" t="s">
        <v>3650</v>
      </c>
      <c r="E2027" s="78" t="s">
        <v>637</v>
      </c>
      <c r="F2027" s="78" t="s">
        <v>2194</v>
      </c>
      <c r="G2027" s="72" t="s">
        <v>3382</v>
      </c>
      <c r="H2027" s="78" t="s">
        <v>1100</v>
      </c>
      <c r="I2027" s="78"/>
      <c r="J2027" s="300">
        <v>500</v>
      </c>
      <c r="K2027" s="78"/>
      <c r="L2027" s="300">
        <v>900</v>
      </c>
      <c r="M2027" s="72"/>
      <c r="O2027" s="78"/>
      <c r="P2027" s="72" t="s">
        <v>1374</v>
      </c>
      <c r="AA2027" s="195"/>
      <c r="AB2027" s="195"/>
      <c r="AC2027" s="195"/>
      <c r="AD2027" s="72"/>
      <c r="AE2027" s="316">
        <v>1</v>
      </c>
      <c r="AF2027" s="195"/>
      <c r="AG2027" s="195">
        <v>0</v>
      </c>
      <c r="AH2027" s="72"/>
      <c r="AR2027" s="53">
        <v>0.98750000000000004</v>
      </c>
      <c r="AT2027" s="77"/>
      <c r="AU2027" s="276">
        <v>5000</v>
      </c>
      <c r="AV2027" s="276"/>
      <c r="AW2027" s="276">
        <v>4937.5</v>
      </c>
      <c r="AX2027" s="95"/>
      <c r="AY2027" s="276"/>
      <c r="AZ2027" s="95"/>
      <c r="BB2027" s="80" t="s">
        <v>3412</v>
      </c>
      <c r="BC2027" s="270"/>
      <c r="BD2027" s="72">
        <v>62.113500000000002</v>
      </c>
      <c r="BE2027" s="72"/>
      <c r="BF2027" s="72"/>
      <c r="BG2027" s="72"/>
      <c r="BH2027" s="72">
        <v>17.565999999999999</v>
      </c>
      <c r="BI2027" s="72"/>
      <c r="BJ2027" s="72"/>
      <c r="BK2027" s="72"/>
      <c r="BL2027" s="72"/>
      <c r="BM2027" s="72"/>
      <c r="BN2027" s="72"/>
      <c r="BO2027" s="72"/>
      <c r="BP2027" s="72"/>
      <c r="BQ2027" s="72"/>
      <c r="BR2027" s="72"/>
      <c r="BS2027" s="72"/>
      <c r="BT2027" s="72"/>
      <c r="BU2027" s="72"/>
      <c r="BV2027" s="72"/>
      <c r="BW2027" s="72"/>
      <c r="BX2027" s="72"/>
      <c r="BY2027" s="72"/>
      <c r="BZ2027" s="72">
        <v>10.6806</v>
      </c>
      <c r="CA2027" s="72"/>
      <c r="CB2027" s="72"/>
      <c r="CC2027" s="72"/>
      <c r="CD2027" s="72"/>
      <c r="CE2027" s="72"/>
      <c r="CF2027" s="72"/>
      <c r="CG2027" s="72"/>
      <c r="CH2027" s="72"/>
      <c r="CI2027" s="72"/>
      <c r="CJ2027" s="72"/>
      <c r="CK2027" s="72"/>
      <c r="CL2027" s="72"/>
      <c r="CM2027" s="72"/>
      <c r="CN2027" s="72"/>
      <c r="CO2027" s="72"/>
      <c r="CP2027" s="72"/>
      <c r="CQ2027" s="72"/>
      <c r="CR2027" s="72"/>
      <c r="CS2027" s="72"/>
      <c r="CT2027" s="72"/>
      <c r="CU2027" s="72"/>
      <c r="CV2027" s="72"/>
      <c r="CW2027" s="72"/>
      <c r="CX2027" s="72"/>
      <c r="CY2027" s="72"/>
      <c r="CZ2027" s="72"/>
      <c r="DA2027" s="72"/>
      <c r="DB2027" s="72"/>
      <c r="DC2027" s="72"/>
      <c r="DD2027" s="72"/>
      <c r="DE2027" s="72"/>
      <c r="DF2027" s="72"/>
      <c r="DG2027" s="72"/>
      <c r="DH2027" s="78">
        <f t="shared" si="941"/>
        <v>90.360100000000003</v>
      </c>
      <c r="DJ2027" s="96">
        <f t="shared" si="918"/>
        <v>9.6398999999999972</v>
      </c>
      <c r="DK2027" s="72"/>
      <c r="DO2027" s="358">
        <v>9.64</v>
      </c>
      <c r="DP2027" s="72"/>
      <c r="DQ2027" s="374"/>
      <c r="DR2027" s="72"/>
      <c r="DU2027" s="52"/>
      <c r="DX2027" s="75">
        <f t="shared" si="919"/>
        <v>68.7399637671937</v>
      </c>
      <c r="DY2027" s="51">
        <f t="shared" si="920"/>
        <v>0</v>
      </c>
      <c r="DZ2027" s="75">
        <f t="shared" si="921"/>
        <v>0</v>
      </c>
      <c r="EA2027" s="51" t="e">
        <f t="shared" si="922"/>
        <v>#DIV/0!</v>
      </c>
      <c r="EB2027" s="75">
        <f t="shared" si="923"/>
        <v>19.439996193009968</v>
      </c>
      <c r="EC2027" s="51">
        <f t="shared" si="924"/>
        <v>0</v>
      </c>
      <c r="ED2027" s="75">
        <f t="shared" si="925"/>
        <v>0</v>
      </c>
      <c r="EE2027" s="51" t="e">
        <f t="shared" si="926"/>
        <v>#DIV/0!</v>
      </c>
      <c r="EF2027" s="75">
        <f t="shared" si="927"/>
        <v>0</v>
      </c>
      <c r="EG2027" s="51" t="e">
        <f t="shared" si="928"/>
        <v>#DIV/0!</v>
      </c>
      <c r="EH2027" s="75">
        <f t="shared" si="929"/>
        <v>0</v>
      </c>
      <c r="EI2027" s="51" t="e">
        <f t="shared" si="930"/>
        <v>#DIV/0!</v>
      </c>
      <c r="EJ2027" s="75">
        <f t="shared" si="931"/>
        <v>0</v>
      </c>
      <c r="EK2027" s="51" t="e">
        <f t="shared" si="932"/>
        <v>#DIV/0!</v>
      </c>
      <c r="EL2027" s="75">
        <f t="shared" si="933"/>
        <v>11.820040039796325</v>
      </c>
      <c r="EM2027" s="51">
        <f t="shared" si="934"/>
        <v>0</v>
      </c>
      <c r="EN2027" s="75">
        <f t="shared" si="935"/>
        <v>0</v>
      </c>
      <c r="EO2027" s="51" t="e">
        <f t="shared" si="936"/>
        <v>#DIV/0!</v>
      </c>
      <c r="EP2027" s="75">
        <f t="shared" si="937"/>
        <v>0</v>
      </c>
      <c r="EQ2027" s="51" t="e">
        <f t="shared" si="938"/>
        <v>#DIV/0!</v>
      </c>
      <c r="ER2027" s="51">
        <f t="shared" si="939"/>
        <v>100</v>
      </c>
      <c r="ES2027" s="51">
        <f t="shared" si="940"/>
        <v>0</v>
      </c>
    </row>
    <row r="2028" spans="1:149" x14ac:dyDescent="0.45">
      <c r="A2028" s="78" t="s">
        <v>1510</v>
      </c>
      <c r="C2028" s="51" t="s">
        <v>3648</v>
      </c>
      <c r="D2028" s="51" t="s">
        <v>3650</v>
      </c>
      <c r="E2028" s="78" t="s">
        <v>637</v>
      </c>
      <c r="F2028" s="78" t="s">
        <v>2195</v>
      </c>
      <c r="G2028" s="72" t="s">
        <v>3382</v>
      </c>
      <c r="H2028" s="78" t="s">
        <v>1100</v>
      </c>
      <c r="I2028" s="78"/>
      <c r="J2028" s="300">
        <v>500</v>
      </c>
      <c r="K2028" s="78"/>
      <c r="L2028" s="300">
        <v>900</v>
      </c>
      <c r="M2028" s="72"/>
      <c r="O2028" s="78"/>
      <c r="P2028" s="72" t="s">
        <v>1374</v>
      </c>
      <c r="AA2028" s="195"/>
      <c r="AB2028" s="195"/>
      <c r="AC2028" s="195"/>
      <c r="AD2028" s="72"/>
      <c r="AE2028" s="316">
        <v>1</v>
      </c>
      <c r="AF2028" s="195"/>
      <c r="AG2028" s="195">
        <v>0</v>
      </c>
      <c r="AH2028" s="72"/>
      <c r="AR2028" s="53">
        <v>0.98750000000000004</v>
      </c>
      <c r="AT2028" s="77"/>
      <c r="AU2028" s="276">
        <v>5000</v>
      </c>
      <c r="AV2028" s="276"/>
      <c r="AW2028" s="276">
        <v>4937.5</v>
      </c>
      <c r="AX2028" s="95"/>
      <c r="AY2028" s="276"/>
      <c r="AZ2028" s="95"/>
      <c r="BB2028" s="80" t="s">
        <v>3412</v>
      </c>
      <c r="BC2028" s="270"/>
      <c r="BD2028" s="72">
        <v>61.659799999999997</v>
      </c>
      <c r="BE2028" s="72"/>
      <c r="BF2028" s="72"/>
      <c r="BG2028" s="72"/>
      <c r="BH2028" s="72">
        <v>17.4377</v>
      </c>
      <c r="BI2028" s="72"/>
      <c r="BJ2028" s="72"/>
      <c r="BK2028" s="72"/>
      <c r="BL2028" s="72"/>
      <c r="BM2028" s="72"/>
      <c r="BN2028" s="72"/>
      <c r="BO2028" s="72"/>
      <c r="BP2028" s="72"/>
      <c r="BQ2028" s="72"/>
      <c r="BR2028" s="72"/>
      <c r="BS2028" s="72"/>
      <c r="BT2028" s="72"/>
      <c r="BU2028" s="72"/>
      <c r="BV2028" s="72"/>
      <c r="BW2028" s="72"/>
      <c r="BX2028" s="72"/>
      <c r="BY2028" s="72"/>
      <c r="BZ2028" s="72">
        <v>10.602499999999999</v>
      </c>
      <c r="CA2028" s="72"/>
      <c r="CB2028" s="72"/>
      <c r="CC2028" s="72"/>
      <c r="CD2028" s="72"/>
      <c r="CE2028" s="72"/>
      <c r="CF2028" s="72"/>
      <c r="CG2028" s="72"/>
      <c r="CH2028" s="72"/>
      <c r="CI2028" s="72"/>
      <c r="CJ2028" s="72"/>
      <c r="CK2028" s="72"/>
      <c r="CL2028" s="72"/>
      <c r="CM2028" s="72"/>
      <c r="CN2028" s="72"/>
      <c r="CO2028" s="72"/>
      <c r="CP2028" s="72"/>
      <c r="CQ2028" s="72"/>
      <c r="CR2028" s="72"/>
      <c r="CS2028" s="72"/>
      <c r="CT2028" s="72"/>
      <c r="CU2028" s="72"/>
      <c r="CV2028" s="72"/>
      <c r="CW2028" s="72"/>
      <c r="CX2028" s="72"/>
      <c r="CY2028" s="72"/>
      <c r="CZ2028" s="72"/>
      <c r="DA2028" s="72"/>
      <c r="DB2028" s="72"/>
      <c r="DC2028" s="72"/>
      <c r="DD2028" s="72"/>
      <c r="DE2028" s="72"/>
      <c r="DF2028" s="72"/>
      <c r="DG2028" s="72"/>
      <c r="DH2028" s="78">
        <f t="shared" si="941"/>
        <v>89.699999999999989</v>
      </c>
      <c r="DJ2028" s="96">
        <f t="shared" si="918"/>
        <v>10.300000000000011</v>
      </c>
      <c r="DK2028" s="72"/>
      <c r="DO2028" s="358">
        <v>10.3</v>
      </c>
      <c r="DP2028" s="72"/>
      <c r="DQ2028" s="374"/>
      <c r="DR2028" s="72"/>
      <c r="DU2028" s="52"/>
      <c r="DX2028" s="75">
        <f t="shared" si="919"/>
        <v>68.740022296544041</v>
      </c>
      <c r="DY2028" s="51">
        <f t="shared" si="920"/>
        <v>0</v>
      </c>
      <c r="DZ2028" s="75">
        <f t="shared" si="921"/>
        <v>0</v>
      </c>
      <c r="EA2028" s="51" t="e">
        <f t="shared" si="922"/>
        <v>#DIV/0!</v>
      </c>
      <c r="EB2028" s="75">
        <f t="shared" si="923"/>
        <v>19.440022296544036</v>
      </c>
      <c r="EC2028" s="51">
        <f t="shared" si="924"/>
        <v>0</v>
      </c>
      <c r="ED2028" s="75">
        <f t="shared" si="925"/>
        <v>0</v>
      </c>
      <c r="EE2028" s="51" t="e">
        <f t="shared" si="926"/>
        <v>#DIV/0!</v>
      </c>
      <c r="EF2028" s="75">
        <f t="shared" si="927"/>
        <v>0</v>
      </c>
      <c r="EG2028" s="51" t="e">
        <f t="shared" si="928"/>
        <v>#DIV/0!</v>
      </c>
      <c r="EH2028" s="75">
        <f t="shared" si="929"/>
        <v>0</v>
      </c>
      <c r="EI2028" s="51" t="e">
        <f t="shared" si="930"/>
        <v>#DIV/0!</v>
      </c>
      <c r="EJ2028" s="75">
        <f t="shared" si="931"/>
        <v>0</v>
      </c>
      <c r="EK2028" s="51" t="e">
        <f t="shared" si="932"/>
        <v>#DIV/0!</v>
      </c>
      <c r="EL2028" s="75">
        <f t="shared" si="933"/>
        <v>11.819955406911928</v>
      </c>
      <c r="EM2028" s="51">
        <f t="shared" si="934"/>
        <v>0</v>
      </c>
      <c r="EN2028" s="75">
        <f t="shared" si="935"/>
        <v>0</v>
      </c>
      <c r="EO2028" s="51" t="e">
        <f t="shared" si="936"/>
        <v>#DIV/0!</v>
      </c>
      <c r="EP2028" s="75">
        <f t="shared" si="937"/>
        <v>0</v>
      </c>
      <c r="EQ2028" s="51" t="e">
        <f t="shared" si="938"/>
        <v>#DIV/0!</v>
      </c>
      <c r="ER2028" s="51">
        <f t="shared" si="939"/>
        <v>100</v>
      </c>
      <c r="ES2028" s="51">
        <f t="shared" si="940"/>
        <v>0</v>
      </c>
    </row>
    <row r="2029" spans="1:149" x14ac:dyDescent="0.45">
      <c r="A2029" s="78" t="s">
        <v>1510</v>
      </c>
      <c r="C2029" s="51" t="s">
        <v>3648</v>
      </c>
      <c r="D2029" s="51" t="s">
        <v>3650</v>
      </c>
      <c r="E2029" s="78" t="s">
        <v>637</v>
      </c>
      <c r="F2029" s="78" t="s">
        <v>2196</v>
      </c>
      <c r="G2029" s="72" t="s">
        <v>3382</v>
      </c>
      <c r="H2029" s="78" t="s">
        <v>1100</v>
      </c>
      <c r="I2029" s="78"/>
      <c r="J2029" s="300">
        <v>500</v>
      </c>
      <c r="K2029" s="78"/>
      <c r="L2029" s="300">
        <v>1000</v>
      </c>
      <c r="M2029" s="72"/>
      <c r="O2029" s="78"/>
      <c r="P2029" s="72" t="s">
        <v>1374</v>
      </c>
      <c r="AA2029" s="195"/>
      <c r="AB2029" s="195"/>
      <c r="AC2029" s="195"/>
      <c r="AD2029" s="72"/>
      <c r="AE2029" s="316">
        <v>1</v>
      </c>
      <c r="AF2029" s="195"/>
      <c r="AG2029" s="195">
        <v>0</v>
      </c>
      <c r="AH2029" s="72"/>
      <c r="AR2029" s="53">
        <v>1.071</v>
      </c>
      <c r="AT2029" s="77"/>
      <c r="AU2029" s="276">
        <v>5000</v>
      </c>
      <c r="AV2029" s="276"/>
      <c r="AW2029" s="276">
        <v>5355</v>
      </c>
      <c r="AX2029" s="95"/>
      <c r="AY2029" s="276"/>
      <c r="AZ2029" s="95"/>
      <c r="BB2029" s="80" t="s">
        <v>3412</v>
      </c>
      <c r="BC2029" s="270"/>
      <c r="BD2029" s="72">
        <v>62.127200000000002</v>
      </c>
      <c r="BE2029" s="72"/>
      <c r="BF2029" s="72"/>
      <c r="BG2029" s="72"/>
      <c r="BH2029" s="72">
        <v>17.569900000000001</v>
      </c>
      <c r="BI2029" s="72"/>
      <c r="BJ2029" s="72"/>
      <c r="BK2029" s="72"/>
      <c r="BL2029" s="72"/>
      <c r="BM2029" s="72"/>
      <c r="BN2029" s="72"/>
      <c r="BO2029" s="72"/>
      <c r="BP2029" s="72"/>
      <c r="BQ2029" s="72"/>
      <c r="BR2029" s="72"/>
      <c r="BS2029" s="72"/>
      <c r="BT2029" s="72"/>
      <c r="BU2029" s="72"/>
      <c r="BV2029" s="72"/>
      <c r="BW2029" s="72"/>
      <c r="BX2029" s="72"/>
      <c r="BY2029" s="72"/>
      <c r="BZ2029" s="72">
        <v>10.6829</v>
      </c>
      <c r="CA2029" s="72"/>
      <c r="CB2029" s="72"/>
      <c r="CC2029" s="72"/>
      <c r="CD2029" s="72"/>
      <c r="CE2029" s="72"/>
      <c r="CF2029" s="72"/>
      <c r="CG2029" s="72"/>
      <c r="CH2029" s="72"/>
      <c r="CI2029" s="72"/>
      <c r="CJ2029" s="72"/>
      <c r="CK2029" s="72"/>
      <c r="CL2029" s="72"/>
      <c r="CM2029" s="72"/>
      <c r="CN2029" s="72"/>
      <c r="CO2029" s="72"/>
      <c r="CP2029" s="72"/>
      <c r="CQ2029" s="72"/>
      <c r="CR2029" s="72"/>
      <c r="CS2029" s="72"/>
      <c r="CT2029" s="72"/>
      <c r="CU2029" s="72"/>
      <c r="CV2029" s="72"/>
      <c r="CW2029" s="72"/>
      <c r="CX2029" s="72"/>
      <c r="CY2029" s="72"/>
      <c r="CZ2029" s="72"/>
      <c r="DA2029" s="72"/>
      <c r="DB2029" s="72"/>
      <c r="DC2029" s="72"/>
      <c r="DD2029" s="72"/>
      <c r="DE2029" s="72"/>
      <c r="DF2029" s="72"/>
      <c r="DG2029" s="72"/>
      <c r="DH2029" s="78">
        <f t="shared" si="941"/>
        <v>90.38000000000001</v>
      </c>
      <c r="DJ2029" s="96">
        <f t="shared" si="918"/>
        <v>9.6199999999999903</v>
      </c>
      <c r="DK2029" s="72"/>
      <c r="DO2029" s="358">
        <v>9.6199999999999992</v>
      </c>
      <c r="DP2029" s="72"/>
      <c r="DQ2029" s="374"/>
      <c r="DR2029" s="72"/>
      <c r="DU2029" s="52"/>
      <c r="DX2029" s="75">
        <f t="shared" si="919"/>
        <v>68.739986722726272</v>
      </c>
      <c r="DY2029" s="51">
        <f t="shared" si="920"/>
        <v>0</v>
      </c>
      <c r="DZ2029" s="75">
        <f t="shared" si="921"/>
        <v>0</v>
      </c>
      <c r="EA2029" s="51" t="e">
        <f t="shared" si="922"/>
        <v>#DIV/0!</v>
      </c>
      <c r="EB2029" s="75">
        <f t="shared" si="923"/>
        <v>19.440030980305377</v>
      </c>
      <c r="EC2029" s="51">
        <f t="shared" si="924"/>
        <v>0</v>
      </c>
      <c r="ED2029" s="75">
        <f t="shared" si="925"/>
        <v>0</v>
      </c>
      <c r="EE2029" s="51" t="e">
        <f t="shared" si="926"/>
        <v>#DIV/0!</v>
      </c>
      <c r="EF2029" s="75">
        <f t="shared" si="927"/>
        <v>0</v>
      </c>
      <c r="EG2029" s="51" t="e">
        <f t="shared" si="928"/>
        <v>#DIV/0!</v>
      </c>
      <c r="EH2029" s="75">
        <f t="shared" si="929"/>
        <v>0</v>
      </c>
      <c r="EI2029" s="51" t="e">
        <f t="shared" si="930"/>
        <v>#DIV/0!</v>
      </c>
      <c r="EJ2029" s="75">
        <f t="shared" si="931"/>
        <v>0</v>
      </c>
      <c r="EK2029" s="51" t="e">
        <f t="shared" si="932"/>
        <v>#DIV/0!</v>
      </c>
      <c r="EL2029" s="75">
        <f t="shared" si="933"/>
        <v>11.819982296968355</v>
      </c>
      <c r="EM2029" s="51">
        <f t="shared" si="934"/>
        <v>0</v>
      </c>
      <c r="EN2029" s="75">
        <f t="shared" si="935"/>
        <v>0</v>
      </c>
      <c r="EO2029" s="51" t="e">
        <f t="shared" si="936"/>
        <v>#DIV/0!</v>
      </c>
      <c r="EP2029" s="75">
        <f t="shared" si="937"/>
        <v>0</v>
      </c>
      <c r="EQ2029" s="51" t="e">
        <f t="shared" si="938"/>
        <v>#DIV/0!</v>
      </c>
      <c r="ER2029" s="51">
        <f t="shared" si="939"/>
        <v>100</v>
      </c>
      <c r="ES2029" s="51">
        <f t="shared" si="940"/>
        <v>0</v>
      </c>
    </row>
    <row r="2030" spans="1:149" x14ac:dyDescent="0.45">
      <c r="A2030" s="78" t="s">
        <v>1510</v>
      </c>
      <c r="C2030" s="51" t="s">
        <v>3648</v>
      </c>
      <c r="D2030" s="51" t="s">
        <v>3650</v>
      </c>
      <c r="E2030" s="78" t="s">
        <v>637</v>
      </c>
      <c r="F2030" s="78" t="s">
        <v>2741</v>
      </c>
      <c r="G2030" s="72" t="s">
        <v>3382</v>
      </c>
      <c r="H2030" s="78" t="s">
        <v>1100</v>
      </c>
      <c r="I2030" s="78"/>
      <c r="J2030" s="300">
        <v>500</v>
      </c>
      <c r="K2030" s="78"/>
      <c r="L2030" s="300">
        <v>1000</v>
      </c>
      <c r="M2030" s="72"/>
      <c r="O2030" s="78"/>
      <c r="P2030" s="72" t="s">
        <v>1374</v>
      </c>
      <c r="AA2030" s="195"/>
      <c r="AB2030" s="195"/>
      <c r="AC2030" s="195"/>
      <c r="AD2030" s="72"/>
      <c r="AE2030" s="316">
        <v>1</v>
      </c>
      <c r="AF2030" s="195"/>
      <c r="AG2030" s="195">
        <v>0</v>
      </c>
      <c r="AH2030" s="72"/>
      <c r="AR2030" s="53">
        <v>1.071</v>
      </c>
      <c r="AT2030" s="77"/>
      <c r="AU2030" s="276">
        <v>5000</v>
      </c>
      <c r="AV2030" s="276"/>
      <c r="AW2030" s="276">
        <v>5355</v>
      </c>
      <c r="AX2030" s="95"/>
      <c r="AY2030" s="276"/>
      <c r="AZ2030" s="95"/>
      <c r="BB2030" s="80" t="s">
        <v>3412</v>
      </c>
      <c r="BC2030" s="270"/>
      <c r="BD2030" s="72">
        <v>61.494799999999998</v>
      </c>
      <c r="BE2030" s="72"/>
      <c r="BF2030" s="72"/>
      <c r="BG2030" s="72"/>
      <c r="BH2030" s="72">
        <v>17.390999999999998</v>
      </c>
      <c r="BI2030" s="72"/>
      <c r="BJ2030" s="72"/>
      <c r="BK2030" s="72"/>
      <c r="BL2030" s="72"/>
      <c r="BM2030" s="72"/>
      <c r="BN2030" s="72"/>
      <c r="BO2030" s="72"/>
      <c r="BP2030" s="72"/>
      <c r="BQ2030" s="72"/>
      <c r="BR2030" s="72"/>
      <c r="BS2030" s="72"/>
      <c r="BT2030" s="72"/>
      <c r="BU2030" s="72"/>
      <c r="BV2030" s="72"/>
      <c r="BW2030" s="72"/>
      <c r="BX2030" s="72"/>
      <c r="BY2030" s="72"/>
      <c r="BZ2030" s="72">
        <v>10.574199999999999</v>
      </c>
      <c r="CA2030" s="72"/>
      <c r="CB2030" s="72"/>
      <c r="CC2030" s="72"/>
      <c r="CD2030" s="72"/>
      <c r="CE2030" s="72"/>
      <c r="CF2030" s="72"/>
      <c r="CG2030" s="72"/>
      <c r="CH2030" s="72"/>
      <c r="CI2030" s="72"/>
      <c r="CJ2030" s="72"/>
      <c r="CK2030" s="72"/>
      <c r="CL2030" s="72"/>
      <c r="CM2030" s="72"/>
      <c r="CN2030" s="72"/>
      <c r="CO2030" s="72"/>
      <c r="CP2030" s="72"/>
      <c r="CQ2030" s="72"/>
      <c r="CR2030" s="72"/>
      <c r="CS2030" s="72"/>
      <c r="CT2030" s="72"/>
      <c r="CU2030" s="72"/>
      <c r="CV2030" s="72"/>
      <c r="CW2030" s="72"/>
      <c r="CX2030" s="72"/>
      <c r="CY2030" s="72"/>
      <c r="CZ2030" s="72"/>
      <c r="DA2030" s="72"/>
      <c r="DB2030" s="72"/>
      <c r="DC2030" s="72"/>
      <c r="DD2030" s="72"/>
      <c r="DE2030" s="72"/>
      <c r="DF2030" s="72"/>
      <c r="DG2030" s="72"/>
      <c r="DH2030" s="78">
        <f t="shared" si="941"/>
        <v>89.46</v>
      </c>
      <c r="DJ2030" s="96">
        <f t="shared" si="918"/>
        <v>10.540000000000006</v>
      </c>
      <c r="DK2030" s="72"/>
      <c r="DO2030" s="358">
        <v>10.54</v>
      </c>
      <c r="DP2030" s="72"/>
      <c r="DQ2030" s="374"/>
      <c r="DR2030" s="72"/>
      <c r="DU2030" s="52"/>
      <c r="DX2030" s="75">
        <f t="shared" si="919"/>
        <v>68.739995528727931</v>
      </c>
      <c r="DY2030" s="51">
        <f t="shared" si="920"/>
        <v>0</v>
      </c>
      <c r="DZ2030" s="75">
        <f t="shared" si="921"/>
        <v>0</v>
      </c>
      <c r="EA2030" s="51" t="e">
        <f t="shared" si="922"/>
        <v>#DIV/0!</v>
      </c>
      <c r="EB2030" s="75">
        <f t="shared" si="923"/>
        <v>19.439973172367537</v>
      </c>
      <c r="EC2030" s="51">
        <f t="shared" si="924"/>
        <v>0</v>
      </c>
      <c r="ED2030" s="75">
        <f t="shared" si="925"/>
        <v>0</v>
      </c>
      <c r="EE2030" s="51" t="e">
        <f t="shared" si="926"/>
        <v>#DIV/0!</v>
      </c>
      <c r="EF2030" s="75">
        <f t="shared" si="927"/>
        <v>0</v>
      </c>
      <c r="EG2030" s="51" t="e">
        <f t="shared" si="928"/>
        <v>#DIV/0!</v>
      </c>
      <c r="EH2030" s="75">
        <f t="shared" si="929"/>
        <v>0</v>
      </c>
      <c r="EI2030" s="51" t="e">
        <f t="shared" si="930"/>
        <v>#DIV/0!</v>
      </c>
      <c r="EJ2030" s="75">
        <f t="shared" si="931"/>
        <v>0</v>
      </c>
      <c r="EK2030" s="51" t="e">
        <f t="shared" si="932"/>
        <v>#DIV/0!</v>
      </c>
      <c r="EL2030" s="75">
        <f t="shared" si="933"/>
        <v>11.820031298904539</v>
      </c>
      <c r="EM2030" s="51">
        <f t="shared" si="934"/>
        <v>0</v>
      </c>
      <c r="EN2030" s="75">
        <f t="shared" si="935"/>
        <v>0</v>
      </c>
      <c r="EO2030" s="51" t="e">
        <f t="shared" si="936"/>
        <v>#DIV/0!</v>
      </c>
      <c r="EP2030" s="75">
        <f t="shared" si="937"/>
        <v>0</v>
      </c>
      <c r="EQ2030" s="51" t="e">
        <f t="shared" si="938"/>
        <v>#DIV/0!</v>
      </c>
      <c r="ER2030" s="51">
        <f t="shared" si="939"/>
        <v>100</v>
      </c>
      <c r="ES2030" s="51">
        <f t="shared" si="940"/>
        <v>0</v>
      </c>
    </row>
    <row r="2031" spans="1:149" x14ac:dyDescent="0.45">
      <c r="A2031" s="78" t="s">
        <v>1510</v>
      </c>
      <c r="C2031" s="51" t="s">
        <v>3648</v>
      </c>
      <c r="D2031" s="51" t="s">
        <v>3650</v>
      </c>
      <c r="E2031" s="78" t="s">
        <v>637</v>
      </c>
      <c r="F2031" s="78" t="s">
        <v>2742</v>
      </c>
      <c r="G2031" s="72" t="s">
        <v>3382</v>
      </c>
      <c r="H2031" s="78" t="s">
        <v>1100</v>
      </c>
      <c r="I2031" s="78"/>
      <c r="J2031" s="300">
        <v>500</v>
      </c>
      <c r="K2031" s="78"/>
      <c r="L2031" s="300">
        <v>1000</v>
      </c>
      <c r="M2031" s="72"/>
      <c r="O2031" s="78"/>
      <c r="P2031" s="72" t="s">
        <v>1374</v>
      </c>
      <c r="AA2031" s="195"/>
      <c r="AB2031" s="195"/>
      <c r="AC2031" s="195"/>
      <c r="AD2031" s="72"/>
      <c r="AE2031" s="316">
        <v>1</v>
      </c>
      <c r="AF2031" s="195"/>
      <c r="AG2031" s="195">
        <v>0</v>
      </c>
      <c r="AH2031" s="72"/>
      <c r="AR2031" s="53">
        <v>1.071</v>
      </c>
      <c r="AT2031" s="77"/>
      <c r="AU2031" s="276">
        <v>5000</v>
      </c>
      <c r="AV2031" s="276"/>
      <c r="AW2031" s="276">
        <v>5355</v>
      </c>
      <c r="AX2031" s="95"/>
      <c r="AY2031" s="276"/>
      <c r="AZ2031" s="95"/>
      <c r="BB2031" s="80" t="s">
        <v>3412</v>
      </c>
      <c r="BC2031" s="270"/>
      <c r="BD2031" s="72">
        <v>61.522300000000001</v>
      </c>
      <c r="BE2031" s="72"/>
      <c r="BF2031" s="72"/>
      <c r="BG2031" s="72"/>
      <c r="BH2031" s="72">
        <v>17.398800000000001</v>
      </c>
      <c r="BI2031" s="72"/>
      <c r="BJ2031" s="72"/>
      <c r="BK2031" s="72"/>
      <c r="BL2031" s="72"/>
      <c r="BM2031" s="72"/>
      <c r="BN2031" s="72"/>
      <c r="BO2031" s="72"/>
      <c r="BP2031" s="72"/>
      <c r="BQ2031" s="72"/>
      <c r="BR2031" s="72"/>
      <c r="BS2031" s="72"/>
      <c r="BT2031" s="72"/>
      <c r="BU2031" s="72"/>
      <c r="BV2031" s="72"/>
      <c r="BW2031" s="72"/>
      <c r="BX2031" s="72"/>
      <c r="BY2031" s="72"/>
      <c r="BZ2031" s="72">
        <v>10.578900000000001</v>
      </c>
      <c r="CA2031" s="72"/>
      <c r="CB2031" s="72"/>
      <c r="CC2031" s="72"/>
      <c r="CD2031" s="72"/>
      <c r="CE2031" s="72"/>
      <c r="CF2031" s="72"/>
      <c r="CG2031" s="72"/>
      <c r="CH2031" s="72"/>
      <c r="CI2031" s="72"/>
      <c r="CJ2031" s="72"/>
      <c r="CK2031" s="72"/>
      <c r="CL2031" s="72"/>
      <c r="CM2031" s="72"/>
      <c r="CN2031" s="72"/>
      <c r="CO2031" s="72"/>
      <c r="CP2031" s="72"/>
      <c r="CQ2031" s="72"/>
      <c r="CR2031" s="72"/>
      <c r="CS2031" s="72"/>
      <c r="CT2031" s="72"/>
      <c r="CU2031" s="72"/>
      <c r="CV2031" s="72"/>
      <c r="CW2031" s="72"/>
      <c r="CX2031" s="72"/>
      <c r="CY2031" s="72"/>
      <c r="CZ2031" s="72"/>
      <c r="DA2031" s="72"/>
      <c r="DB2031" s="72"/>
      <c r="DC2031" s="72"/>
      <c r="DD2031" s="72"/>
      <c r="DE2031" s="72"/>
      <c r="DF2031" s="72"/>
      <c r="DG2031" s="72"/>
      <c r="DH2031" s="78">
        <f t="shared" si="941"/>
        <v>89.5</v>
      </c>
      <c r="DJ2031" s="96">
        <f t="shared" si="918"/>
        <v>10.5</v>
      </c>
      <c r="DK2031" s="72"/>
      <c r="DO2031" s="358">
        <v>10.5</v>
      </c>
      <c r="DP2031" s="72"/>
      <c r="DQ2031" s="374"/>
      <c r="DR2031" s="72"/>
      <c r="DU2031" s="52"/>
      <c r="DX2031" s="75">
        <f t="shared" si="919"/>
        <v>68.739999999999995</v>
      </c>
      <c r="DY2031" s="51">
        <f t="shared" si="920"/>
        <v>0</v>
      </c>
      <c r="DZ2031" s="75">
        <f t="shared" si="921"/>
        <v>0</v>
      </c>
      <c r="EA2031" s="51" t="e">
        <f t="shared" si="922"/>
        <v>#DIV/0!</v>
      </c>
      <c r="EB2031" s="75">
        <f t="shared" si="923"/>
        <v>19.440000000000001</v>
      </c>
      <c r="EC2031" s="51">
        <f t="shared" si="924"/>
        <v>0</v>
      </c>
      <c r="ED2031" s="75">
        <f t="shared" si="925"/>
        <v>0</v>
      </c>
      <c r="EE2031" s="51" t="e">
        <f t="shared" si="926"/>
        <v>#DIV/0!</v>
      </c>
      <c r="EF2031" s="75">
        <f t="shared" si="927"/>
        <v>0</v>
      </c>
      <c r="EG2031" s="51" t="e">
        <f t="shared" si="928"/>
        <v>#DIV/0!</v>
      </c>
      <c r="EH2031" s="75">
        <f t="shared" si="929"/>
        <v>0</v>
      </c>
      <c r="EI2031" s="51" t="e">
        <f t="shared" si="930"/>
        <v>#DIV/0!</v>
      </c>
      <c r="EJ2031" s="75">
        <f t="shared" si="931"/>
        <v>0</v>
      </c>
      <c r="EK2031" s="51" t="e">
        <f t="shared" si="932"/>
        <v>#DIV/0!</v>
      </c>
      <c r="EL2031" s="75">
        <f t="shared" si="933"/>
        <v>11.820000000000002</v>
      </c>
      <c r="EM2031" s="51">
        <f t="shared" si="934"/>
        <v>0</v>
      </c>
      <c r="EN2031" s="75">
        <f t="shared" si="935"/>
        <v>0</v>
      </c>
      <c r="EO2031" s="51" t="e">
        <f t="shared" si="936"/>
        <v>#DIV/0!</v>
      </c>
      <c r="EP2031" s="75">
        <f t="shared" si="937"/>
        <v>0</v>
      </c>
      <c r="EQ2031" s="51" t="e">
        <f t="shared" si="938"/>
        <v>#DIV/0!</v>
      </c>
      <c r="ER2031" s="51">
        <f t="shared" si="939"/>
        <v>100</v>
      </c>
      <c r="ES2031" s="51">
        <f t="shared" si="940"/>
        <v>0</v>
      </c>
    </row>
    <row r="2032" spans="1:149" x14ac:dyDescent="0.45">
      <c r="A2032" s="78" t="s">
        <v>1510</v>
      </c>
      <c r="C2032" s="51" t="s">
        <v>3648</v>
      </c>
      <c r="D2032" s="51" t="s">
        <v>3650</v>
      </c>
      <c r="E2032" s="78" t="s">
        <v>637</v>
      </c>
      <c r="F2032" s="78" t="s">
        <v>2743</v>
      </c>
      <c r="G2032" s="72" t="s">
        <v>3382</v>
      </c>
      <c r="H2032" s="78" t="s">
        <v>1100</v>
      </c>
      <c r="I2032" s="78"/>
      <c r="J2032" s="300">
        <v>500</v>
      </c>
      <c r="K2032" s="78"/>
      <c r="L2032" s="300">
        <v>1100</v>
      </c>
      <c r="M2032" s="72"/>
      <c r="O2032" s="78"/>
      <c r="P2032" s="72" t="s">
        <v>1374</v>
      </c>
      <c r="AA2032" s="195"/>
      <c r="AB2032" s="195"/>
      <c r="AC2032" s="195"/>
      <c r="AD2032" s="72"/>
      <c r="AE2032" s="316">
        <v>1</v>
      </c>
      <c r="AF2032" s="195"/>
      <c r="AG2032" s="195">
        <v>0</v>
      </c>
      <c r="AH2032" s="72"/>
      <c r="AR2032" s="53">
        <v>1.135</v>
      </c>
      <c r="AT2032" s="77"/>
      <c r="AU2032" s="276">
        <v>5000</v>
      </c>
      <c r="AV2032" s="276"/>
      <c r="AW2032" s="276">
        <v>5675</v>
      </c>
      <c r="AX2032" s="95"/>
      <c r="AY2032" s="276"/>
      <c r="AZ2032" s="95"/>
      <c r="BB2032" s="80" t="s">
        <v>3412</v>
      </c>
      <c r="BC2032" s="270"/>
      <c r="BD2032" s="72">
        <v>61.625399999999999</v>
      </c>
      <c r="BE2032" s="72"/>
      <c r="BF2032" s="72"/>
      <c r="BG2032" s="72"/>
      <c r="BH2032" s="72">
        <v>17.428000000000001</v>
      </c>
      <c r="BI2032" s="72"/>
      <c r="BJ2032" s="72"/>
      <c r="BK2032" s="72"/>
      <c r="BL2032" s="72"/>
      <c r="BM2032" s="72"/>
      <c r="BN2032" s="72"/>
      <c r="BO2032" s="72"/>
      <c r="BP2032" s="72"/>
      <c r="BQ2032" s="72"/>
      <c r="BR2032" s="72"/>
      <c r="BS2032" s="72"/>
      <c r="BT2032" s="72"/>
      <c r="BU2032" s="72"/>
      <c r="BV2032" s="72"/>
      <c r="BW2032" s="72"/>
      <c r="BX2032" s="72"/>
      <c r="BY2032" s="72"/>
      <c r="BZ2032" s="72">
        <v>10.5966</v>
      </c>
      <c r="CA2032" s="72"/>
      <c r="CB2032" s="72"/>
      <c r="CC2032" s="72"/>
      <c r="CD2032" s="72"/>
      <c r="CE2032" s="72"/>
      <c r="CF2032" s="72"/>
      <c r="CG2032" s="72"/>
      <c r="CH2032" s="72"/>
      <c r="CI2032" s="72"/>
      <c r="CJ2032" s="72"/>
      <c r="CK2032" s="72"/>
      <c r="CL2032" s="72"/>
      <c r="CM2032" s="72"/>
      <c r="CN2032" s="72"/>
      <c r="CO2032" s="72"/>
      <c r="CP2032" s="72"/>
      <c r="CQ2032" s="72"/>
      <c r="CR2032" s="72"/>
      <c r="CS2032" s="72"/>
      <c r="CT2032" s="72"/>
      <c r="CU2032" s="72"/>
      <c r="CV2032" s="72"/>
      <c r="CW2032" s="72"/>
      <c r="CX2032" s="72"/>
      <c r="CY2032" s="72"/>
      <c r="CZ2032" s="72"/>
      <c r="DA2032" s="72"/>
      <c r="DB2032" s="72"/>
      <c r="DC2032" s="72"/>
      <c r="DD2032" s="72"/>
      <c r="DE2032" s="72"/>
      <c r="DF2032" s="72"/>
      <c r="DG2032" s="72"/>
      <c r="DH2032" s="78">
        <f t="shared" si="941"/>
        <v>89.649999999999991</v>
      </c>
      <c r="DJ2032" s="96">
        <f t="shared" si="918"/>
        <v>10.350000000000009</v>
      </c>
      <c r="DK2032" s="72"/>
      <c r="DO2032" s="358">
        <v>10.35</v>
      </c>
      <c r="DP2032" s="72"/>
      <c r="DQ2032" s="374"/>
      <c r="DR2032" s="72"/>
      <c r="DU2032" s="52"/>
      <c r="DX2032" s="75">
        <f t="shared" si="919"/>
        <v>68.739988845510325</v>
      </c>
      <c r="DY2032" s="51">
        <f t="shared" si="920"/>
        <v>0</v>
      </c>
      <c r="DZ2032" s="75">
        <f t="shared" si="921"/>
        <v>0</v>
      </c>
      <c r="EA2032" s="51" t="e">
        <f t="shared" si="922"/>
        <v>#DIV/0!</v>
      </c>
      <c r="EB2032" s="75">
        <f t="shared" si="923"/>
        <v>19.440044617958733</v>
      </c>
      <c r="EC2032" s="51">
        <f t="shared" si="924"/>
        <v>0</v>
      </c>
      <c r="ED2032" s="75">
        <f t="shared" si="925"/>
        <v>0</v>
      </c>
      <c r="EE2032" s="51" t="e">
        <f t="shared" si="926"/>
        <v>#DIV/0!</v>
      </c>
      <c r="EF2032" s="75">
        <f t="shared" si="927"/>
        <v>0</v>
      </c>
      <c r="EG2032" s="51" t="e">
        <f t="shared" si="928"/>
        <v>#DIV/0!</v>
      </c>
      <c r="EH2032" s="75">
        <f t="shared" si="929"/>
        <v>0</v>
      </c>
      <c r="EI2032" s="51" t="e">
        <f t="shared" si="930"/>
        <v>#DIV/0!</v>
      </c>
      <c r="EJ2032" s="75">
        <f t="shared" si="931"/>
        <v>0</v>
      </c>
      <c r="EK2032" s="51" t="e">
        <f t="shared" si="932"/>
        <v>#DIV/0!</v>
      </c>
      <c r="EL2032" s="75">
        <f t="shared" si="933"/>
        <v>11.819966536530956</v>
      </c>
      <c r="EM2032" s="51">
        <f t="shared" si="934"/>
        <v>0</v>
      </c>
      <c r="EN2032" s="75">
        <f t="shared" si="935"/>
        <v>0</v>
      </c>
      <c r="EO2032" s="51" t="e">
        <f t="shared" si="936"/>
        <v>#DIV/0!</v>
      </c>
      <c r="EP2032" s="75">
        <f t="shared" si="937"/>
        <v>0</v>
      </c>
      <c r="EQ2032" s="51" t="e">
        <f t="shared" si="938"/>
        <v>#DIV/0!</v>
      </c>
      <c r="ER2032" s="51">
        <f t="shared" si="939"/>
        <v>100</v>
      </c>
      <c r="ES2032" s="51">
        <f t="shared" si="940"/>
        <v>0</v>
      </c>
    </row>
    <row r="2033" spans="1:149" x14ac:dyDescent="0.45">
      <c r="A2033" s="78" t="s">
        <v>1510</v>
      </c>
      <c r="C2033" s="51" t="s">
        <v>3648</v>
      </c>
      <c r="D2033" s="51" t="s">
        <v>3650</v>
      </c>
      <c r="E2033" s="78" t="s">
        <v>637</v>
      </c>
      <c r="F2033" s="78" t="s">
        <v>2744</v>
      </c>
      <c r="G2033" s="72" t="s">
        <v>3382</v>
      </c>
      <c r="H2033" s="78" t="s">
        <v>1100</v>
      </c>
      <c r="I2033" s="78"/>
      <c r="J2033" s="300">
        <v>500</v>
      </c>
      <c r="K2033" s="78"/>
      <c r="L2033" s="300">
        <v>1100</v>
      </c>
      <c r="M2033" s="72"/>
      <c r="O2033" s="78"/>
      <c r="P2033" s="72" t="s">
        <v>1374</v>
      </c>
      <c r="AA2033" s="195"/>
      <c r="AB2033" s="195"/>
      <c r="AC2033" s="195"/>
      <c r="AD2033" s="72"/>
      <c r="AE2033" s="316">
        <v>1</v>
      </c>
      <c r="AF2033" s="195"/>
      <c r="AG2033" s="195">
        <v>0</v>
      </c>
      <c r="AH2033" s="72"/>
      <c r="AR2033" s="53">
        <v>1.135</v>
      </c>
      <c r="AT2033" s="77"/>
      <c r="AU2033" s="276">
        <v>5000</v>
      </c>
      <c r="AV2033" s="276"/>
      <c r="AW2033" s="276">
        <v>5675</v>
      </c>
      <c r="AX2033" s="95"/>
      <c r="AY2033" s="276"/>
      <c r="AZ2033" s="95"/>
      <c r="BB2033" s="80" t="s">
        <v>3412</v>
      </c>
      <c r="BC2033" s="270"/>
      <c r="BD2033" s="72">
        <v>61.8797</v>
      </c>
      <c r="BE2033" s="72"/>
      <c r="BF2033" s="72"/>
      <c r="BG2033" s="72"/>
      <c r="BH2033" s="72">
        <v>17.4999</v>
      </c>
      <c r="BI2033" s="72"/>
      <c r="BJ2033" s="72"/>
      <c r="BK2033" s="72"/>
      <c r="BL2033" s="72"/>
      <c r="BM2033" s="72"/>
      <c r="BN2033" s="72"/>
      <c r="BO2033" s="72"/>
      <c r="BP2033" s="72"/>
      <c r="BQ2033" s="72"/>
      <c r="BR2033" s="72"/>
      <c r="BS2033" s="72"/>
      <c r="BT2033" s="72"/>
      <c r="BU2033" s="72"/>
      <c r="BV2033" s="72"/>
      <c r="BW2033" s="72"/>
      <c r="BX2033" s="72"/>
      <c r="BY2033" s="72"/>
      <c r="BZ2033" s="72">
        <v>10.6404</v>
      </c>
      <c r="CA2033" s="72"/>
      <c r="CB2033" s="72"/>
      <c r="CC2033" s="72"/>
      <c r="CD2033" s="72"/>
      <c r="CE2033" s="72"/>
      <c r="CF2033" s="72"/>
      <c r="CG2033" s="72"/>
      <c r="CH2033" s="72"/>
      <c r="CI2033" s="72"/>
      <c r="CJ2033" s="72"/>
      <c r="CK2033" s="72"/>
      <c r="CL2033" s="72"/>
      <c r="CM2033" s="72"/>
      <c r="CN2033" s="72"/>
      <c r="CO2033" s="72"/>
      <c r="CP2033" s="72"/>
      <c r="CQ2033" s="72"/>
      <c r="CR2033" s="72"/>
      <c r="CS2033" s="72"/>
      <c r="CT2033" s="72"/>
      <c r="CU2033" s="72"/>
      <c r="CV2033" s="72"/>
      <c r="CW2033" s="72"/>
      <c r="CX2033" s="72"/>
      <c r="CY2033" s="72"/>
      <c r="CZ2033" s="72"/>
      <c r="DA2033" s="72"/>
      <c r="DB2033" s="72"/>
      <c r="DC2033" s="72"/>
      <c r="DD2033" s="72"/>
      <c r="DE2033" s="72"/>
      <c r="DF2033" s="72"/>
      <c r="DG2033" s="72"/>
      <c r="DH2033" s="78">
        <f t="shared" si="941"/>
        <v>90.02</v>
      </c>
      <c r="DJ2033" s="96">
        <f t="shared" si="918"/>
        <v>9.980000000000004</v>
      </c>
      <c r="DK2033" s="72"/>
      <c r="DO2033" s="358">
        <v>9.98</v>
      </c>
      <c r="DP2033" s="72"/>
      <c r="DQ2033" s="374"/>
      <c r="DR2033" s="72"/>
      <c r="DU2033" s="52"/>
      <c r="DX2033" s="75">
        <f t="shared" si="919"/>
        <v>68.739946678515878</v>
      </c>
      <c r="DY2033" s="51">
        <f t="shared" si="920"/>
        <v>0</v>
      </c>
      <c r="DZ2033" s="75">
        <f t="shared" si="921"/>
        <v>0</v>
      </c>
      <c r="EA2033" s="51" t="e">
        <f t="shared" si="922"/>
        <v>#DIV/0!</v>
      </c>
      <c r="EB2033" s="75">
        <f t="shared" si="923"/>
        <v>19.440013330371031</v>
      </c>
      <c r="EC2033" s="51">
        <f t="shared" si="924"/>
        <v>0</v>
      </c>
      <c r="ED2033" s="75">
        <f t="shared" si="925"/>
        <v>0</v>
      </c>
      <c r="EE2033" s="51" t="e">
        <f t="shared" si="926"/>
        <v>#DIV/0!</v>
      </c>
      <c r="EF2033" s="75">
        <f t="shared" si="927"/>
        <v>0</v>
      </c>
      <c r="EG2033" s="51" t="e">
        <f t="shared" si="928"/>
        <v>#DIV/0!</v>
      </c>
      <c r="EH2033" s="75">
        <f t="shared" si="929"/>
        <v>0</v>
      </c>
      <c r="EI2033" s="51" t="e">
        <f t="shared" si="930"/>
        <v>#DIV/0!</v>
      </c>
      <c r="EJ2033" s="75">
        <f t="shared" si="931"/>
        <v>0</v>
      </c>
      <c r="EK2033" s="51" t="e">
        <f t="shared" si="932"/>
        <v>#DIV/0!</v>
      </c>
      <c r="EL2033" s="75">
        <f t="shared" si="933"/>
        <v>11.820039991113086</v>
      </c>
      <c r="EM2033" s="51">
        <f t="shared" si="934"/>
        <v>0</v>
      </c>
      <c r="EN2033" s="75">
        <f t="shared" si="935"/>
        <v>0</v>
      </c>
      <c r="EO2033" s="51" t="e">
        <f t="shared" si="936"/>
        <v>#DIV/0!</v>
      </c>
      <c r="EP2033" s="75">
        <f t="shared" si="937"/>
        <v>0</v>
      </c>
      <c r="EQ2033" s="51" t="e">
        <f t="shared" si="938"/>
        <v>#DIV/0!</v>
      </c>
      <c r="ER2033" s="51">
        <f t="shared" si="939"/>
        <v>100</v>
      </c>
      <c r="ES2033" s="51">
        <f t="shared" si="940"/>
        <v>0</v>
      </c>
    </row>
    <row r="2034" spans="1:149" x14ac:dyDescent="0.45">
      <c r="A2034" s="78" t="s">
        <v>1510</v>
      </c>
      <c r="C2034" s="51" t="s">
        <v>3648</v>
      </c>
      <c r="D2034" s="51" t="s">
        <v>3650</v>
      </c>
      <c r="E2034" s="78" t="s">
        <v>637</v>
      </c>
      <c r="F2034" s="78" t="s">
        <v>2745</v>
      </c>
      <c r="G2034" s="72" t="s">
        <v>3382</v>
      </c>
      <c r="H2034" s="78" t="s">
        <v>1100</v>
      </c>
      <c r="I2034" s="78"/>
      <c r="J2034" s="300">
        <v>500</v>
      </c>
      <c r="K2034" s="78"/>
      <c r="L2034" s="300">
        <v>1200</v>
      </c>
      <c r="M2034" s="72"/>
      <c r="O2034" s="78"/>
      <c r="P2034" s="72" t="s">
        <v>1374</v>
      </c>
      <c r="AA2034" s="195"/>
      <c r="AB2034" s="195"/>
      <c r="AC2034" s="195"/>
      <c r="AD2034" s="72"/>
      <c r="AE2034" s="316">
        <v>1</v>
      </c>
      <c r="AF2034" s="195"/>
      <c r="AG2034" s="195">
        <v>0</v>
      </c>
      <c r="AH2034" s="72"/>
      <c r="AR2034" s="53">
        <v>1.1830000000000001</v>
      </c>
      <c r="AT2034" s="77"/>
      <c r="AU2034" s="276">
        <v>5000</v>
      </c>
      <c r="AV2034" s="276"/>
      <c r="AW2034" s="276">
        <v>5915</v>
      </c>
      <c r="AX2034" s="95"/>
      <c r="AY2034" s="276"/>
      <c r="AZ2034" s="95"/>
      <c r="BB2034" s="80" t="s">
        <v>3412</v>
      </c>
      <c r="BC2034" s="270"/>
      <c r="BD2034" s="72">
        <v>62.030999999999999</v>
      </c>
      <c r="BE2034" s="72"/>
      <c r="BF2034" s="72"/>
      <c r="BG2034" s="72"/>
      <c r="BH2034" s="72">
        <v>17.5427</v>
      </c>
      <c r="BI2034" s="72"/>
      <c r="BJ2034" s="72"/>
      <c r="BK2034" s="72"/>
      <c r="BL2034" s="72"/>
      <c r="BM2034" s="72"/>
      <c r="BN2034" s="72"/>
      <c r="BO2034" s="72"/>
      <c r="BP2034" s="72"/>
      <c r="BQ2034" s="72"/>
      <c r="BR2034" s="72"/>
      <c r="BS2034" s="72"/>
      <c r="BT2034" s="72"/>
      <c r="BU2034" s="72"/>
      <c r="BV2034" s="72"/>
      <c r="BW2034" s="72"/>
      <c r="BX2034" s="72"/>
      <c r="BY2034" s="72"/>
      <c r="BZ2034" s="72">
        <v>10.666399999999999</v>
      </c>
      <c r="CA2034" s="72"/>
      <c r="CB2034" s="72"/>
      <c r="CC2034" s="72"/>
      <c r="CD2034" s="72"/>
      <c r="CE2034" s="72"/>
      <c r="CF2034" s="72"/>
      <c r="CG2034" s="72"/>
      <c r="CH2034" s="72"/>
      <c r="CI2034" s="72"/>
      <c r="CJ2034" s="72"/>
      <c r="CK2034" s="72"/>
      <c r="CL2034" s="72"/>
      <c r="CM2034" s="72"/>
      <c r="CN2034" s="72"/>
      <c r="CO2034" s="72"/>
      <c r="CP2034" s="72"/>
      <c r="CQ2034" s="72"/>
      <c r="CR2034" s="72"/>
      <c r="CS2034" s="72"/>
      <c r="CT2034" s="72"/>
      <c r="CU2034" s="72"/>
      <c r="CV2034" s="72"/>
      <c r="CW2034" s="72"/>
      <c r="CX2034" s="72"/>
      <c r="CY2034" s="72"/>
      <c r="CZ2034" s="72"/>
      <c r="DA2034" s="72"/>
      <c r="DB2034" s="72"/>
      <c r="DC2034" s="72"/>
      <c r="DD2034" s="72"/>
      <c r="DE2034" s="72"/>
      <c r="DF2034" s="72"/>
      <c r="DG2034" s="72"/>
      <c r="DH2034" s="78">
        <f t="shared" si="941"/>
        <v>90.240099999999998</v>
      </c>
      <c r="DJ2034" s="96">
        <f t="shared" si="918"/>
        <v>9.7599000000000018</v>
      </c>
      <c r="DK2034" s="72"/>
      <c r="DO2034" s="358">
        <v>9.76</v>
      </c>
      <c r="DP2034" s="72"/>
      <c r="DQ2034" s="374"/>
      <c r="DR2034" s="72"/>
      <c r="DU2034" s="52"/>
      <c r="DX2034" s="75">
        <f t="shared" si="919"/>
        <v>68.739950421154234</v>
      </c>
      <c r="DY2034" s="51">
        <f t="shared" si="920"/>
        <v>0</v>
      </c>
      <c r="DZ2034" s="75">
        <f t="shared" si="921"/>
        <v>0</v>
      </c>
      <c r="EA2034" s="51" t="e">
        <f t="shared" si="922"/>
        <v>#DIV/0!</v>
      </c>
      <c r="EB2034" s="75">
        <f t="shared" si="923"/>
        <v>19.440027216281898</v>
      </c>
      <c r="EC2034" s="51">
        <f t="shared" si="924"/>
        <v>0</v>
      </c>
      <c r="ED2034" s="75">
        <f t="shared" si="925"/>
        <v>0</v>
      </c>
      <c r="EE2034" s="51" t="e">
        <f t="shared" si="926"/>
        <v>#DIV/0!</v>
      </c>
      <c r="EF2034" s="75">
        <f t="shared" si="927"/>
        <v>0</v>
      </c>
      <c r="EG2034" s="51" t="e">
        <f t="shared" si="928"/>
        <v>#DIV/0!</v>
      </c>
      <c r="EH2034" s="75">
        <f t="shared" si="929"/>
        <v>0</v>
      </c>
      <c r="EI2034" s="51" t="e">
        <f t="shared" si="930"/>
        <v>#DIV/0!</v>
      </c>
      <c r="EJ2034" s="75">
        <f t="shared" si="931"/>
        <v>0</v>
      </c>
      <c r="EK2034" s="51" t="e">
        <f t="shared" si="932"/>
        <v>#DIV/0!</v>
      </c>
      <c r="EL2034" s="75">
        <f t="shared" si="933"/>
        <v>11.820022362563872</v>
      </c>
      <c r="EM2034" s="51">
        <f t="shared" si="934"/>
        <v>0</v>
      </c>
      <c r="EN2034" s="75">
        <f t="shared" si="935"/>
        <v>0</v>
      </c>
      <c r="EO2034" s="51" t="e">
        <f t="shared" si="936"/>
        <v>#DIV/0!</v>
      </c>
      <c r="EP2034" s="75">
        <f t="shared" si="937"/>
        <v>0</v>
      </c>
      <c r="EQ2034" s="51" t="e">
        <f t="shared" si="938"/>
        <v>#DIV/0!</v>
      </c>
      <c r="ER2034" s="51">
        <f t="shared" si="939"/>
        <v>100</v>
      </c>
      <c r="ES2034" s="51">
        <f t="shared" si="940"/>
        <v>0</v>
      </c>
    </row>
    <row r="2035" spans="1:149" x14ac:dyDescent="0.45">
      <c r="A2035" s="78" t="s">
        <v>1510</v>
      </c>
      <c r="C2035" s="51" t="s">
        <v>3648</v>
      </c>
      <c r="D2035" s="51" t="s">
        <v>3650</v>
      </c>
      <c r="E2035" s="78" t="s">
        <v>637</v>
      </c>
      <c r="F2035" s="78" t="s">
        <v>2746</v>
      </c>
      <c r="G2035" s="72" t="s">
        <v>3382</v>
      </c>
      <c r="H2035" s="78" t="s">
        <v>1100</v>
      </c>
      <c r="I2035" s="78"/>
      <c r="J2035" s="300">
        <v>500</v>
      </c>
      <c r="K2035" s="78"/>
      <c r="L2035" s="300">
        <v>1200</v>
      </c>
      <c r="M2035" s="72"/>
      <c r="O2035" s="78"/>
      <c r="P2035" s="72" t="s">
        <v>1374</v>
      </c>
      <c r="AA2035" s="195"/>
      <c r="AB2035" s="195"/>
      <c r="AC2035" s="195"/>
      <c r="AD2035" s="72"/>
      <c r="AE2035" s="316">
        <v>1</v>
      </c>
      <c r="AF2035" s="195"/>
      <c r="AG2035" s="195">
        <v>0</v>
      </c>
      <c r="AH2035" s="72"/>
      <c r="AR2035" s="53">
        <v>1.1830000000000001</v>
      </c>
      <c r="AT2035" s="77"/>
      <c r="AU2035" s="276">
        <v>5000</v>
      </c>
      <c r="AV2035" s="276"/>
      <c r="AW2035" s="276">
        <v>5915</v>
      </c>
      <c r="AX2035" s="95"/>
      <c r="AY2035" s="276"/>
      <c r="AZ2035" s="95"/>
      <c r="BB2035" s="80" t="s">
        <v>3412</v>
      </c>
      <c r="BC2035" s="270"/>
      <c r="BD2035" s="72">
        <v>62.347200000000001</v>
      </c>
      <c r="BE2035" s="72"/>
      <c r="BF2035" s="72"/>
      <c r="BG2035" s="72"/>
      <c r="BH2035" s="72">
        <v>17.632100000000001</v>
      </c>
      <c r="BI2035" s="72"/>
      <c r="BJ2035" s="72"/>
      <c r="BK2035" s="72"/>
      <c r="BL2035" s="72"/>
      <c r="BM2035" s="72"/>
      <c r="BN2035" s="72"/>
      <c r="BO2035" s="72"/>
      <c r="BP2035" s="72"/>
      <c r="BQ2035" s="72"/>
      <c r="BR2035" s="72"/>
      <c r="BS2035" s="72"/>
      <c r="BT2035" s="72"/>
      <c r="BU2035" s="72"/>
      <c r="BV2035" s="72"/>
      <c r="BW2035" s="72"/>
      <c r="BX2035" s="72"/>
      <c r="BY2035" s="72"/>
      <c r="BZ2035" s="72">
        <v>10.720700000000001</v>
      </c>
      <c r="CA2035" s="72"/>
      <c r="CB2035" s="72"/>
      <c r="CC2035" s="72"/>
      <c r="CD2035" s="72"/>
      <c r="CE2035" s="72"/>
      <c r="CF2035" s="72"/>
      <c r="CG2035" s="72"/>
      <c r="CH2035" s="72"/>
      <c r="CI2035" s="72"/>
      <c r="CJ2035" s="72"/>
      <c r="CK2035" s="72"/>
      <c r="CL2035" s="72"/>
      <c r="CM2035" s="72"/>
      <c r="CN2035" s="72"/>
      <c r="CO2035" s="72"/>
      <c r="CP2035" s="72"/>
      <c r="CQ2035" s="72"/>
      <c r="CR2035" s="72"/>
      <c r="CS2035" s="72"/>
      <c r="CT2035" s="72"/>
      <c r="CU2035" s="72"/>
      <c r="CV2035" s="72"/>
      <c r="CW2035" s="72"/>
      <c r="CX2035" s="72"/>
      <c r="CY2035" s="72"/>
      <c r="CZ2035" s="72"/>
      <c r="DA2035" s="72"/>
      <c r="DB2035" s="72"/>
      <c r="DC2035" s="72"/>
      <c r="DD2035" s="72"/>
      <c r="DE2035" s="72"/>
      <c r="DF2035" s="72"/>
      <c r="DG2035" s="72"/>
      <c r="DH2035" s="78">
        <f t="shared" si="941"/>
        <v>90.699999999999989</v>
      </c>
      <c r="DJ2035" s="96">
        <f t="shared" si="918"/>
        <v>9.3000000000000114</v>
      </c>
      <c r="DK2035" s="72"/>
      <c r="DO2035" s="358">
        <v>9.3000000000000007</v>
      </c>
      <c r="DP2035" s="72"/>
      <c r="DQ2035" s="374"/>
      <c r="DR2035" s="72"/>
      <c r="DU2035" s="52"/>
      <c r="DX2035" s="75">
        <f t="shared" si="919"/>
        <v>68.740022050716647</v>
      </c>
      <c r="DY2035" s="51">
        <f t="shared" si="920"/>
        <v>0</v>
      </c>
      <c r="DZ2035" s="75">
        <f t="shared" si="921"/>
        <v>0</v>
      </c>
      <c r="EA2035" s="51" t="e">
        <f t="shared" si="922"/>
        <v>#DIV/0!</v>
      </c>
      <c r="EB2035" s="75">
        <f t="shared" si="923"/>
        <v>19.440022050716653</v>
      </c>
      <c r="EC2035" s="51">
        <f t="shared" si="924"/>
        <v>0</v>
      </c>
      <c r="ED2035" s="75">
        <f t="shared" si="925"/>
        <v>0</v>
      </c>
      <c r="EE2035" s="51" t="e">
        <f t="shared" si="926"/>
        <v>#DIV/0!</v>
      </c>
      <c r="EF2035" s="75">
        <f t="shared" si="927"/>
        <v>0</v>
      </c>
      <c r="EG2035" s="51" t="e">
        <f t="shared" si="928"/>
        <v>#DIV/0!</v>
      </c>
      <c r="EH2035" s="75">
        <f t="shared" si="929"/>
        <v>0</v>
      </c>
      <c r="EI2035" s="51" t="e">
        <f t="shared" si="930"/>
        <v>#DIV/0!</v>
      </c>
      <c r="EJ2035" s="75">
        <f t="shared" si="931"/>
        <v>0</v>
      </c>
      <c r="EK2035" s="51" t="e">
        <f t="shared" si="932"/>
        <v>#DIV/0!</v>
      </c>
      <c r="EL2035" s="75">
        <f t="shared" si="933"/>
        <v>11.819955898566706</v>
      </c>
      <c r="EM2035" s="51">
        <f t="shared" si="934"/>
        <v>0</v>
      </c>
      <c r="EN2035" s="75">
        <f t="shared" si="935"/>
        <v>0</v>
      </c>
      <c r="EO2035" s="51" t="e">
        <f t="shared" si="936"/>
        <v>#DIV/0!</v>
      </c>
      <c r="EP2035" s="75">
        <f t="shared" si="937"/>
        <v>0</v>
      </c>
      <c r="EQ2035" s="51" t="e">
        <f t="shared" si="938"/>
        <v>#DIV/0!</v>
      </c>
      <c r="ER2035" s="51">
        <f t="shared" si="939"/>
        <v>100</v>
      </c>
      <c r="ES2035" s="51">
        <f t="shared" si="940"/>
        <v>0</v>
      </c>
    </row>
    <row r="2036" spans="1:149" x14ac:dyDescent="0.45">
      <c r="A2036" s="78" t="s">
        <v>1510</v>
      </c>
      <c r="C2036" s="51" t="s">
        <v>3648</v>
      </c>
      <c r="D2036" s="51" t="s">
        <v>3650</v>
      </c>
      <c r="E2036" s="78" t="s">
        <v>637</v>
      </c>
      <c r="F2036" s="78" t="s">
        <v>2747</v>
      </c>
      <c r="G2036" s="72" t="s">
        <v>3382</v>
      </c>
      <c r="H2036" s="78" t="s">
        <v>1100</v>
      </c>
      <c r="I2036" s="78"/>
      <c r="J2036" s="300">
        <v>500</v>
      </c>
      <c r="K2036" s="78"/>
      <c r="L2036" s="300">
        <v>1200</v>
      </c>
      <c r="M2036" s="72"/>
      <c r="O2036" s="78"/>
      <c r="P2036" s="72" t="s">
        <v>1374</v>
      </c>
      <c r="AA2036" s="195"/>
      <c r="AB2036" s="195"/>
      <c r="AC2036" s="195"/>
      <c r="AD2036" s="72"/>
      <c r="AE2036" s="316">
        <v>1</v>
      </c>
      <c r="AF2036" s="195"/>
      <c r="AG2036" s="195">
        <v>0</v>
      </c>
      <c r="AH2036" s="72"/>
      <c r="AR2036" s="53">
        <v>1.1830000000000001</v>
      </c>
      <c r="AT2036" s="77"/>
      <c r="AU2036" s="276">
        <v>5000</v>
      </c>
      <c r="AV2036" s="276"/>
      <c r="AW2036" s="276">
        <v>5915</v>
      </c>
      <c r="AX2036" s="95"/>
      <c r="AY2036" s="276"/>
      <c r="AZ2036" s="95"/>
      <c r="BB2036" s="80" t="s">
        <v>3412</v>
      </c>
      <c r="BC2036" s="270"/>
      <c r="BD2036" s="72">
        <v>61.536000000000001</v>
      </c>
      <c r="BE2036" s="72"/>
      <c r="BF2036" s="72"/>
      <c r="BG2036" s="72"/>
      <c r="BH2036" s="72">
        <v>17.402699999999999</v>
      </c>
      <c r="BI2036" s="72"/>
      <c r="BJ2036" s="72"/>
      <c r="BK2036" s="72"/>
      <c r="BL2036" s="72"/>
      <c r="BM2036" s="72"/>
      <c r="BN2036" s="72"/>
      <c r="BO2036" s="72"/>
      <c r="BP2036" s="72"/>
      <c r="BQ2036" s="72"/>
      <c r="BR2036" s="72"/>
      <c r="BS2036" s="72"/>
      <c r="BT2036" s="72"/>
      <c r="BU2036" s="72"/>
      <c r="BV2036" s="72"/>
      <c r="BW2036" s="72"/>
      <c r="BX2036" s="72"/>
      <c r="BY2036" s="72"/>
      <c r="BZ2036" s="72">
        <v>10.581300000000001</v>
      </c>
      <c r="CA2036" s="72"/>
      <c r="CB2036" s="72"/>
      <c r="CC2036" s="72"/>
      <c r="CD2036" s="72"/>
      <c r="CE2036" s="72"/>
      <c r="CF2036" s="72"/>
      <c r="CG2036" s="72"/>
      <c r="CH2036" s="72"/>
      <c r="CI2036" s="72"/>
      <c r="CJ2036" s="72"/>
      <c r="CK2036" s="72"/>
      <c r="CL2036" s="72"/>
      <c r="CM2036" s="72"/>
      <c r="CN2036" s="72"/>
      <c r="CO2036" s="72"/>
      <c r="CP2036" s="72"/>
      <c r="CQ2036" s="72"/>
      <c r="CR2036" s="72"/>
      <c r="CS2036" s="72"/>
      <c r="CT2036" s="72"/>
      <c r="CU2036" s="72"/>
      <c r="CV2036" s="72"/>
      <c r="CW2036" s="72"/>
      <c r="CX2036" s="72"/>
      <c r="CY2036" s="72"/>
      <c r="CZ2036" s="72"/>
      <c r="DA2036" s="72"/>
      <c r="DB2036" s="72"/>
      <c r="DC2036" s="72"/>
      <c r="DD2036" s="72"/>
      <c r="DE2036" s="72"/>
      <c r="DF2036" s="72"/>
      <c r="DG2036" s="72"/>
      <c r="DH2036" s="78">
        <f t="shared" si="941"/>
        <v>89.52</v>
      </c>
      <c r="DJ2036" s="96">
        <f t="shared" si="918"/>
        <v>10.480000000000004</v>
      </c>
      <c r="DK2036" s="72"/>
      <c r="DO2036" s="358">
        <v>10.48</v>
      </c>
      <c r="DP2036" s="72"/>
      <c r="DQ2036" s="374"/>
      <c r="DR2036" s="72"/>
      <c r="DU2036" s="52"/>
      <c r="DX2036" s="75">
        <f t="shared" si="919"/>
        <v>68.739946380697063</v>
      </c>
      <c r="DY2036" s="51">
        <f t="shared" si="920"/>
        <v>0</v>
      </c>
      <c r="DZ2036" s="75">
        <f t="shared" si="921"/>
        <v>0</v>
      </c>
      <c r="EA2036" s="51" t="e">
        <f t="shared" si="922"/>
        <v>#DIV/0!</v>
      </c>
      <c r="EB2036" s="75">
        <f t="shared" si="923"/>
        <v>19.440013404825738</v>
      </c>
      <c r="EC2036" s="51">
        <f t="shared" si="924"/>
        <v>0</v>
      </c>
      <c r="ED2036" s="75">
        <f t="shared" si="925"/>
        <v>0</v>
      </c>
      <c r="EE2036" s="51" t="e">
        <f t="shared" si="926"/>
        <v>#DIV/0!</v>
      </c>
      <c r="EF2036" s="75">
        <f t="shared" si="927"/>
        <v>0</v>
      </c>
      <c r="EG2036" s="51" t="e">
        <f t="shared" si="928"/>
        <v>#DIV/0!</v>
      </c>
      <c r="EH2036" s="75">
        <f t="shared" si="929"/>
        <v>0</v>
      </c>
      <c r="EI2036" s="51" t="e">
        <f t="shared" si="930"/>
        <v>#DIV/0!</v>
      </c>
      <c r="EJ2036" s="75">
        <f t="shared" si="931"/>
        <v>0</v>
      </c>
      <c r="EK2036" s="51" t="e">
        <f t="shared" si="932"/>
        <v>#DIV/0!</v>
      </c>
      <c r="EL2036" s="75">
        <f t="shared" si="933"/>
        <v>11.820040214477213</v>
      </c>
      <c r="EM2036" s="51">
        <f t="shared" si="934"/>
        <v>0</v>
      </c>
      <c r="EN2036" s="75">
        <f t="shared" si="935"/>
        <v>0</v>
      </c>
      <c r="EO2036" s="51" t="e">
        <f t="shared" si="936"/>
        <v>#DIV/0!</v>
      </c>
      <c r="EP2036" s="75">
        <f t="shared" si="937"/>
        <v>0</v>
      </c>
      <c r="EQ2036" s="51" t="e">
        <f t="shared" si="938"/>
        <v>#DIV/0!</v>
      </c>
      <c r="ER2036" s="51">
        <f t="shared" si="939"/>
        <v>100</v>
      </c>
      <c r="ES2036" s="51">
        <f t="shared" si="940"/>
        <v>0</v>
      </c>
    </row>
    <row r="2037" spans="1:149" x14ac:dyDescent="0.45">
      <c r="A2037" s="78" t="s">
        <v>1510</v>
      </c>
      <c r="C2037" s="51" t="s">
        <v>3648</v>
      </c>
      <c r="D2037" s="51" t="s">
        <v>3650</v>
      </c>
      <c r="E2037" s="78" t="s">
        <v>637</v>
      </c>
      <c r="F2037" s="78" t="s">
        <v>2748</v>
      </c>
      <c r="G2037" s="72" t="s">
        <v>3382</v>
      </c>
      <c r="H2037" s="78" t="s">
        <v>1100</v>
      </c>
      <c r="I2037" s="78"/>
      <c r="J2037" s="300">
        <v>500</v>
      </c>
      <c r="K2037" s="78"/>
      <c r="L2037" s="300">
        <v>1200</v>
      </c>
      <c r="M2037" s="72"/>
      <c r="O2037" s="78"/>
      <c r="P2037" s="72" t="s">
        <v>1374</v>
      </c>
      <c r="AA2037" s="195"/>
      <c r="AB2037" s="195"/>
      <c r="AC2037" s="195"/>
      <c r="AD2037" s="72"/>
      <c r="AE2037" s="316">
        <v>1</v>
      </c>
      <c r="AF2037" s="195"/>
      <c r="AG2037" s="195">
        <v>0</v>
      </c>
      <c r="AH2037" s="72"/>
      <c r="AR2037" s="53">
        <v>1.1830000000000001</v>
      </c>
      <c r="AT2037" s="77"/>
      <c r="AU2037" s="276">
        <v>5000</v>
      </c>
      <c r="AV2037" s="276"/>
      <c r="AW2037" s="276">
        <v>5915</v>
      </c>
      <c r="AX2037" s="95"/>
      <c r="AY2037" s="276"/>
      <c r="AZ2037" s="95"/>
      <c r="BB2037" s="80" t="s">
        <v>3412</v>
      </c>
      <c r="BC2037" s="270"/>
      <c r="BD2037" s="72">
        <v>62.347200000000001</v>
      </c>
      <c r="BE2037" s="72"/>
      <c r="BF2037" s="72"/>
      <c r="BG2037" s="72"/>
      <c r="BH2037" s="72">
        <v>17.632100000000001</v>
      </c>
      <c r="BI2037" s="72"/>
      <c r="BJ2037" s="72"/>
      <c r="BK2037" s="72"/>
      <c r="BL2037" s="72"/>
      <c r="BM2037" s="72"/>
      <c r="BN2037" s="72"/>
      <c r="BO2037" s="72"/>
      <c r="BP2037" s="72"/>
      <c r="BQ2037" s="72"/>
      <c r="BR2037" s="72"/>
      <c r="BS2037" s="72"/>
      <c r="BT2037" s="72"/>
      <c r="BU2037" s="72"/>
      <c r="BV2037" s="72"/>
      <c r="BW2037" s="72"/>
      <c r="BX2037" s="72"/>
      <c r="BY2037" s="72"/>
      <c r="BZ2037" s="72">
        <v>10.720700000000001</v>
      </c>
      <c r="CA2037" s="72"/>
      <c r="CB2037" s="72"/>
      <c r="CC2037" s="72"/>
      <c r="CD2037" s="72"/>
      <c r="CE2037" s="72"/>
      <c r="CF2037" s="72"/>
      <c r="CG2037" s="72"/>
      <c r="CH2037" s="72"/>
      <c r="CI2037" s="72"/>
      <c r="CJ2037" s="72"/>
      <c r="CK2037" s="72"/>
      <c r="CL2037" s="72"/>
      <c r="CM2037" s="72"/>
      <c r="CN2037" s="72"/>
      <c r="CO2037" s="72"/>
      <c r="CP2037" s="72"/>
      <c r="CQ2037" s="72"/>
      <c r="CR2037" s="72"/>
      <c r="CS2037" s="72"/>
      <c r="CT2037" s="72"/>
      <c r="CU2037" s="72"/>
      <c r="CV2037" s="72"/>
      <c r="CW2037" s="72"/>
      <c r="CX2037" s="72"/>
      <c r="CY2037" s="72"/>
      <c r="CZ2037" s="72"/>
      <c r="DA2037" s="72"/>
      <c r="DB2037" s="72"/>
      <c r="DC2037" s="72"/>
      <c r="DD2037" s="72"/>
      <c r="DE2037" s="72"/>
      <c r="DF2037" s="72"/>
      <c r="DG2037" s="72"/>
      <c r="DH2037" s="78">
        <f t="shared" si="941"/>
        <v>90.699999999999989</v>
      </c>
      <c r="DJ2037" s="96">
        <f t="shared" si="918"/>
        <v>9.3000000000000114</v>
      </c>
      <c r="DK2037" s="72"/>
      <c r="DO2037" s="358">
        <v>9.3000000000000007</v>
      </c>
      <c r="DP2037" s="72"/>
      <c r="DQ2037" s="374"/>
      <c r="DR2037" s="72"/>
      <c r="DU2037" s="52"/>
      <c r="DX2037" s="75">
        <f t="shared" si="919"/>
        <v>68.740022050716647</v>
      </c>
      <c r="DY2037" s="51">
        <f t="shared" si="920"/>
        <v>0</v>
      </c>
      <c r="DZ2037" s="75">
        <f t="shared" si="921"/>
        <v>0</v>
      </c>
      <c r="EA2037" s="51" t="e">
        <f t="shared" si="922"/>
        <v>#DIV/0!</v>
      </c>
      <c r="EB2037" s="75">
        <f t="shared" si="923"/>
        <v>19.440022050716653</v>
      </c>
      <c r="EC2037" s="51">
        <f t="shared" si="924"/>
        <v>0</v>
      </c>
      <c r="ED2037" s="75">
        <f t="shared" si="925"/>
        <v>0</v>
      </c>
      <c r="EE2037" s="51" t="e">
        <f t="shared" si="926"/>
        <v>#DIV/0!</v>
      </c>
      <c r="EF2037" s="75">
        <f t="shared" si="927"/>
        <v>0</v>
      </c>
      <c r="EG2037" s="51" t="e">
        <f t="shared" si="928"/>
        <v>#DIV/0!</v>
      </c>
      <c r="EH2037" s="75">
        <f t="shared" si="929"/>
        <v>0</v>
      </c>
      <c r="EI2037" s="51" t="e">
        <f t="shared" si="930"/>
        <v>#DIV/0!</v>
      </c>
      <c r="EJ2037" s="75">
        <f t="shared" si="931"/>
        <v>0</v>
      </c>
      <c r="EK2037" s="51" t="e">
        <f t="shared" si="932"/>
        <v>#DIV/0!</v>
      </c>
      <c r="EL2037" s="75">
        <f t="shared" si="933"/>
        <v>11.819955898566706</v>
      </c>
      <c r="EM2037" s="51">
        <f t="shared" si="934"/>
        <v>0</v>
      </c>
      <c r="EN2037" s="75">
        <f t="shared" si="935"/>
        <v>0</v>
      </c>
      <c r="EO2037" s="51" t="e">
        <f t="shared" si="936"/>
        <v>#DIV/0!</v>
      </c>
      <c r="EP2037" s="75">
        <f t="shared" si="937"/>
        <v>0</v>
      </c>
      <c r="EQ2037" s="51" t="e">
        <f t="shared" si="938"/>
        <v>#DIV/0!</v>
      </c>
      <c r="ER2037" s="51">
        <f t="shared" si="939"/>
        <v>100</v>
      </c>
      <c r="ES2037" s="51">
        <f t="shared" si="940"/>
        <v>0</v>
      </c>
    </row>
    <row r="2038" spans="1:149" x14ac:dyDescent="0.45">
      <c r="A2038" s="78" t="s">
        <v>1510</v>
      </c>
      <c r="C2038" s="51" t="s">
        <v>3648</v>
      </c>
      <c r="D2038" s="51" t="s">
        <v>3650</v>
      </c>
      <c r="E2038" s="78" t="s">
        <v>637</v>
      </c>
      <c r="F2038" s="78" t="s">
        <v>2749</v>
      </c>
      <c r="G2038" s="72" t="s">
        <v>3382</v>
      </c>
      <c r="H2038" s="78" t="s">
        <v>1100</v>
      </c>
      <c r="I2038" s="78"/>
      <c r="J2038" s="300">
        <v>500</v>
      </c>
      <c r="K2038" s="78"/>
      <c r="L2038" s="300">
        <v>1300</v>
      </c>
      <c r="M2038" s="72"/>
      <c r="O2038" s="78"/>
      <c r="P2038" s="72" t="s">
        <v>1374</v>
      </c>
      <c r="AA2038" s="195"/>
      <c r="AB2038" s="195"/>
      <c r="AC2038" s="195"/>
      <c r="AD2038" s="72"/>
      <c r="AE2038" s="316">
        <v>1</v>
      </c>
      <c r="AF2038" s="195"/>
      <c r="AG2038" s="195">
        <v>0</v>
      </c>
      <c r="AH2038" s="72"/>
      <c r="AR2038" s="53">
        <v>1.2190000000000001</v>
      </c>
      <c r="AT2038" s="77"/>
      <c r="AU2038" s="276">
        <v>5000</v>
      </c>
      <c r="AV2038" s="276"/>
      <c r="AW2038" s="276">
        <v>6095</v>
      </c>
      <c r="AX2038" s="95"/>
      <c r="AY2038" s="276"/>
      <c r="AZ2038" s="95"/>
      <c r="BB2038" s="80" t="s">
        <v>3412</v>
      </c>
      <c r="BC2038" s="270"/>
      <c r="BD2038" s="72">
        <v>60.965499999999999</v>
      </c>
      <c r="BE2038" s="72"/>
      <c r="BF2038" s="72"/>
      <c r="BG2038" s="72"/>
      <c r="BH2038" s="72">
        <v>17.241299999999999</v>
      </c>
      <c r="BI2038" s="72"/>
      <c r="BJ2038" s="72"/>
      <c r="BK2038" s="72"/>
      <c r="BL2038" s="72"/>
      <c r="BM2038" s="72"/>
      <c r="BN2038" s="72"/>
      <c r="BO2038" s="72"/>
      <c r="BP2038" s="72"/>
      <c r="BQ2038" s="72"/>
      <c r="BR2038" s="72"/>
      <c r="BS2038" s="72"/>
      <c r="BT2038" s="72"/>
      <c r="BU2038" s="72"/>
      <c r="BV2038" s="72"/>
      <c r="BW2038" s="72"/>
      <c r="BX2038" s="72"/>
      <c r="BY2038" s="72"/>
      <c r="BZ2038" s="72">
        <v>10.4832</v>
      </c>
      <c r="CA2038" s="72"/>
      <c r="CB2038" s="72"/>
      <c r="CC2038" s="72"/>
      <c r="CD2038" s="72"/>
      <c r="CE2038" s="72"/>
      <c r="CF2038" s="72"/>
      <c r="CG2038" s="72"/>
      <c r="CH2038" s="72"/>
      <c r="CI2038" s="72"/>
      <c r="CJ2038" s="72"/>
      <c r="CK2038" s="72"/>
      <c r="CL2038" s="72"/>
      <c r="CM2038" s="72"/>
      <c r="CN2038" s="72"/>
      <c r="CO2038" s="72"/>
      <c r="CP2038" s="72"/>
      <c r="CQ2038" s="72"/>
      <c r="CR2038" s="72"/>
      <c r="CS2038" s="72"/>
      <c r="CT2038" s="72"/>
      <c r="CU2038" s="72"/>
      <c r="CV2038" s="72"/>
      <c r="CW2038" s="72"/>
      <c r="CX2038" s="72"/>
      <c r="CY2038" s="72"/>
      <c r="CZ2038" s="72"/>
      <c r="DA2038" s="72"/>
      <c r="DB2038" s="72"/>
      <c r="DC2038" s="72"/>
      <c r="DD2038" s="72"/>
      <c r="DE2038" s="72"/>
      <c r="DF2038" s="72"/>
      <c r="DG2038" s="72"/>
      <c r="DH2038" s="78">
        <f t="shared" si="941"/>
        <v>88.69</v>
      </c>
      <c r="DJ2038" s="96">
        <f t="shared" si="918"/>
        <v>11.310000000000002</v>
      </c>
      <c r="DK2038" s="72"/>
      <c r="DO2038" s="358">
        <v>11.31</v>
      </c>
      <c r="DP2038" s="72"/>
      <c r="DQ2038" s="374"/>
      <c r="DR2038" s="72"/>
      <c r="DU2038" s="52"/>
      <c r="DX2038" s="75">
        <f t="shared" si="919"/>
        <v>68.739993234863007</v>
      </c>
      <c r="DY2038" s="51">
        <f t="shared" si="920"/>
        <v>0</v>
      </c>
      <c r="DZ2038" s="75">
        <f t="shared" si="921"/>
        <v>0</v>
      </c>
      <c r="EA2038" s="51" t="e">
        <f t="shared" si="922"/>
        <v>#DIV/0!</v>
      </c>
      <c r="EB2038" s="75">
        <f t="shared" si="923"/>
        <v>19.439959409178034</v>
      </c>
      <c r="EC2038" s="51">
        <f t="shared" si="924"/>
        <v>0</v>
      </c>
      <c r="ED2038" s="75">
        <f t="shared" si="925"/>
        <v>0</v>
      </c>
      <c r="EE2038" s="51" t="e">
        <f t="shared" si="926"/>
        <v>#DIV/0!</v>
      </c>
      <c r="EF2038" s="75">
        <f t="shared" si="927"/>
        <v>0</v>
      </c>
      <c r="EG2038" s="51" t="e">
        <f t="shared" si="928"/>
        <v>#DIV/0!</v>
      </c>
      <c r="EH2038" s="75">
        <f t="shared" si="929"/>
        <v>0</v>
      </c>
      <c r="EI2038" s="51" t="e">
        <f t="shared" si="930"/>
        <v>#DIV/0!</v>
      </c>
      <c r="EJ2038" s="75">
        <f t="shared" si="931"/>
        <v>0</v>
      </c>
      <c r="EK2038" s="51" t="e">
        <f t="shared" si="932"/>
        <v>#DIV/0!</v>
      </c>
      <c r="EL2038" s="75">
        <f t="shared" si="933"/>
        <v>11.820047355958959</v>
      </c>
      <c r="EM2038" s="51">
        <f t="shared" si="934"/>
        <v>0</v>
      </c>
      <c r="EN2038" s="75">
        <f t="shared" si="935"/>
        <v>0</v>
      </c>
      <c r="EO2038" s="51" t="e">
        <f t="shared" si="936"/>
        <v>#DIV/0!</v>
      </c>
      <c r="EP2038" s="75">
        <f t="shared" si="937"/>
        <v>0</v>
      </c>
      <c r="EQ2038" s="51" t="e">
        <f t="shared" si="938"/>
        <v>#DIV/0!</v>
      </c>
      <c r="ER2038" s="51">
        <f t="shared" si="939"/>
        <v>100</v>
      </c>
      <c r="ES2038" s="51">
        <f t="shared" si="940"/>
        <v>0</v>
      </c>
    </row>
    <row r="2039" spans="1:149" x14ac:dyDescent="0.45">
      <c r="A2039" s="78" t="s">
        <v>1510</v>
      </c>
      <c r="C2039" s="51" t="s">
        <v>3648</v>
      </c>
      <c r="D2039" s="51" t="s">
        <v>3650</v>
      </c>
      <c r="E2039" s="78" t="s">
        <v>637</v>
      </c>
      <c r="F2039" s="78" t="s">
        <v>2750</v>
      </c>
      <c r="G2039" s="72" t="s">
        <v>3382</v>
      </c>
      <c r="H2039" s="78" t="s">
        <v>1100</v>
      </c>
      <c r="I2039" s="78"/>
      <c r="J2039" s="300">
        <v>500</v>
      </c>
      <c r="K2039" s="78"/>
      <c r="L2039" s="300">
        <v>1300</v>
      </c>
      <c r="M2039" s="72"/>
      <c r="O2039" s="78"/>
      <c r="P2039" s="72" t="s">
        <v>1374</v>
      </c>
      <c r="AA2039" s="195"/>
      <c r="AB2039" s="195"/>
      <c r="AC2039" s="195"/>
      <c r="AD2039" s="72"/>
      <c r="AE2039" s="316">
        <v>1</v>
      </c>
      <c r="AF2039" s="195"/>
      <c r="AG2039" s="195">
        <v>0</v>
      </c>
      <c r="AH2039" s="72"/>
      <c r="AR2039" s="53">
        <v>1.2190000000000001</v>
      </c>
      <c r="AT2039" s="77"/>
      <c r="AU2039" s="276">
        <v>5000</v>
      </c>
      <c r="AV2039" s="276"/>
      <c r="AW2039" s="276">
        <v>6095</v>
      </c>
      <c r="AX2039" s="95"/>
      <c r="AY2039" s="276"/>
      <c r="AZ2039" s="95"/>
      <c r="BB2039" s="80" t="s">
        <v>3412</v>
      </c>
      <c r="BC2039" s="270"/>
      <c r="BD2039" s="72">
        <v>61.123600000000003</v>
      </c>
      <c r="BE2039" s="72"/>
      <c r="BF2039" s="72"/>
      <c r="BG2039" s="72"/>
      <c r="BH2039" s="72">
        <v>17.286000000000001</v>
      </c>
      <c r="BI2039" s="72"/>
      <c r="BJ2039" s="72"/>
      <c r="BK2039" s="72"/>
      <c r="BL2039" s="72"/>
      <c r="BM2039" s="72"/>
      <c r="BN2039" s="72"/>
      <c r="BO2039" s="72"/>
      <c r="BP2039" s="72"/>
      <c r="BQ2039" s="72"/>
      <c r="BR2039" s="72"/>
      <c r="BS2039" s="72"/>
      <c r="BT2039" s="72"/>
      <c r="BU2039" s="72"/>
      <c r="BV2039" s="72"/>
      <c r="BW2039" s="72"/>
      <c r="BX2039" s="72"/>
      <c r="BY2039" s="72"/>
      <c r="BZ2039" s="72">
        <v>10.510300000000001</v>
      </c>
      <c r="CA2039" s="72"/>
      <c r="CB2039" s="72"/>
      <c r="CC2039" s="72"/>
      <c r="CD2039" s="72"/>
      <c r="CE2039" s="72"/>
      <c r="CF2039" s="72"/>
      <c r="CG2039" s="72"/>
      <c r="CH2039" s="72"/>
      <c r="CI2039" s="72"/>
      <c r="CJ2039" s="72"/>
      <c r="CK2039" s="72"/>
      <c r="CL2039" s="72"/>
      <c r="CM2039" s="72"/>
      <c r="CN2039" s="72"/>
      <c r="CO2039" s="72"/>
      <c r="CP2039" s="72"/>
      <c r="CQ2039" s="72"/>
      <c r="CR2039" s="72"/>
      <c r="CS2039" s="72"/>
      <c r="CT2039" s="72"/>
      <c r="CU2039" s="72"/>
      <c r="CV2039" s="72"/>
      <c r="CW2039" s="72"/>
      <c r="CX2039" s="72"/>
      <c r="CY2039" s="72"/>
      <c r="CZ2039" s="72"/>
      <c r="DA2039" s="72"/>
      <c r="DB2039" s="72"/>
      <c r="DC2039" s="72"/>
      <c r="DD2039" s="72"/>
      <c r="DE2039" s="72"/>
      <c r="DF2039" s="72"/>
      <c r="DG2039" s="72"/>
      <c r="DH2039" s="78">
        <f t="shared" si="941"/>
        <v>88.919900000000013</v>
      </c>
      <c r="DJ2039" s="96">
        <f t="shared" si="918"/>
        <v>11.080099999999987</v>
      </c>
      <c r="DK2039" s="72"/>
      <c r="DO2039" s="358">
        <v>11.08</v>
      </c>
      <c r="DP2039" s="72"/>
      <c r="DQ2039" s="374"/>
      <c r="DR2039" s="72"/>
      <c r="DU2039" s="52"/>
      <c r="DX2039" s="75">
        <f t="shared" si="919"/>
        <v>68.74006830866881</v>
      </c>
      <c r="DY2039" s="51">
        <f t="shared" si="920"/>
        <v>0</v>
      </c>
      <c r="DZ2039" s="75">
        <f t="shared" si="921"/>
        <v>0</v>
      </c>
      <c r="EA2039" s="51" t="e">
        <f t="shared" si="922"/>
        <v>#DIV/0!</v>
      </c>
      <c r="EB2039" s="75">
        <f t="shared" si="923"/>
        <v>19.439967881205444</v>
      </c>
      <c r="EC2039" s="51">
        <f t="shared" si="924"/>
        <v>0</v>
      </c>
      <c r="ED2039" s="75">
        <f t="shared" si="925"/>
        <v>0</v>
      </c>
      <c r="EE2039" s="51" t="e">
        <f t="shared" si="926"/>
        <v>#DIV/0!</v>
      </c>
      <c r="EF2039" s="75">
        <f t="shared" si="927"/>
        <v>0</v>
      </c>
      <c r="EG2039" s="51" t="e">
        <f t="shared" si="928"/>
        <v>#DIV/0!</v>
      </c>
      <c r="EH2039" s="75">
        <f t="shared" si="929"/>
        <v>0</v>
      </c>
      <c r="EI2039" s="51" t="e">
        <f t="shared" si="930"/>
        <v>#DIV/0!</v>
      </c>
      <c r="EJ2039" s="75">
        <f t="shared" si="931"/>
        <v>0</v>
      </c>
      <c r="EK2039" s="51" t="e">
        <f t="shared" si="932"/>
        <v>#DIV/0!</v>
      </c>
      <c r="EL2039" s="75">
        <f t="shared" si="933"/>
        <v>11.819963810125742</v>
      </c>
      <c r="EM2039" s="51">
        <f t="shared" si="934"/>
        <v>0</v>
      </c>
      <c r="EN2039" s="75">
        <f t="shared" si="935"/>
        <v>0</v>
      </c>
      <c r="EO2039" s="51" t="e">
        <f t="shared" si="936"/>
        <v>#DIV/0!</v>
      </c>
      <c r="EP2039" s="75">
        <f t="shared" si="937"/>
        <v>0</v>
      </c>
      <c r="EQ2039" s="51" t="e">
        <f t="shared" si="938"/>
        <v>#DIV/0!</v>
      </c>
      <c r="ER2039" s="51">
        <f t="shared" si="939"/>
        <v>100</v>
      </c>
      <c r="ES2039" s="51">
        <f t="shared" si="940"/>
        <v>0</v>
      </c>
    </row>
    <row r="2040" spans="1:149" x14ac:dyDescent="0.45">
      <c r="A2040" s="78" t="s">
        <v>1510</v>
      </c>
      <c r="C2040" s="51" t="s">
        <v>3648</v>
      </c>
      <c r="D2040" s="51" t="s">
        <v>3650</v>
      </c>
      <c r="E2040" s="78" t="s">
        <v>637</v>
      </c>
      <c r="F2040" s="78" t="s">
        <v>2751</v>
      </c>
      <c r="G2040" s="72" t="s">
        <v>3382</v>
      </c>
      <c r="H2040" s="78" t="s">
        <v>1100</v>
      </c>
      <c r="I2040" s="78"/>
      <c r="J2040" s="300">
        <v>500</v>
      </c>
      <c r="K2040" s="78"/>
      <c r="L2040" s="300">
        <v>1300</v>
      </c>
      <c r="M2040" s="72"/>
      <c r="O2040" s="78"/>
      <c r="P2040" s="72" t="s">
        <v>1374</v>
      </c>
      <c r="AA2040" s="195"/>
      <c r="AB2040" s="195"/>
      <c r="AC2040" s="195"/>
      <c r="AD2040" s="72"/>
      <c r="AE2040" s="316">
        <v>1</v>
      </c>
      <c r="AF2040" s="195"/>
      <c r="AG2040" s="195">
        <v>0</v>
      </c>
      <c r="AH2040" s="72"/>
      <c r="AR2040" s="53">
        <v>1.2190000000000001</v>
      </c>
      <c r="AT2040" s="77"/>
      <c r="AU2040" s="276">
        <v>5000</v>
      </c>
      <c r="AV2040" s="276"/>
      <c r="AW2040" s="276">
        <v>6095</v>
      </c>
      <c r="AX2040" s="95"/>
      <c r="AY2040" s="276"/>
      <c r="AZ2040" s="95"/>
      <c r="BB2040" s="80" t="s">
        <v>3412</v>
      </c>
      <c r="BC2040" s="270"/>
      <c r="BD2040" s="72">
        <v>61.494799999999998</v>
      </c>
      <c r="BE2040" s="72"/>
      <c r="BF2040" s="72"/>
      <c r="BG2040" s="72"/>
      <c r="BH2040" s="72">
        <v>17.390999999999998</v>
      </c>
      <c r="BI2040" s="72"/>
      <c r="BJ2040" s="72"/>
      <c r="BK2040" s="72"/>
      <c r="BL2040" s="72"/>
      <c r="BM2040" s="72"/>
      <c r="BN2040" s="72"/>
      <c r="BO2040" s="72"/>
      <c r="BP2040" s="72"/>
      <c r="BQ2040" s="72"/>
      <c r="BR2040" s="72"/>
      <c r="BS2040" s="72"/>
      <c r="BT2040" s="72"/>
      <c r="BU2040" s="72"/>
      <c r="BV2040" s="72"/>
      <c r="BW2040" s="72"/>
      <c r="BX2040" s="72"/>
      <c r="BY2040" s="72"/>
      <c r="BZ2040" s="72">
        <v>10.574199999999999</v>
      </c>
      <c r="CA2040" s="72"/>
      <c r="CB2040" s="72"/>
      <c r="CC2040" s="72"/>
      <c r="CD2040" s="72"/>
      <c r="CE2040" s="72"/>
      <c r="CF2040" s="72"/>
      <c r="CG2040" s="72"/>
      <c r="CH2040" s="72"/>
      <c r="CI2040" s="72"/>
      <c r="CJ2040" s="72"/>
      <c r="CK2040" s="72"/>
      <c r="CL2040" s="72"/>
      <c r="CM2040" s="72"/>
      <c r="CN2040" s="72"/>
      <c r="CO2040" s="72"/>
      <c r="CP2040" s="72"/>
      <c r="CQ2040" s="72"/>
      <c r="CR2040" s="72"/>
      <c r="CS2040" s="72"/>
      <c r="CT2040" s="72"/>
      <c r="CU2040" s="72"/>
      <c r="CV2040" s="72"/>
      <c r="CW2040" s="72"/>
      <c r="CX2040" s="72"/>
      <c r="CY2040" s="72"/>
      <c r="CZ2040" s="72"/>
      <c r="DA2040" s="72"/>
      <c r="DB2040" s="72"/>
      <c r="DC2040" s="72"/>
      <c r="DD2040" s="72"/>
      <c r="DE2040" s="72"/>
      <c r="DF2040" s="72"/>
      <c r="DG2040" s="72"/>
      <c r="DH2040" s="78">
        <f t="shared" si="941"/>
        <v>89.46</v>
      </c>
      <c r="DJ2040" s="96">
        <f t="shared" si="918"/>
        <v>10.540000000000006</v>
      </c>
      <c r="DK2040" s="72"/>
      <c r="DO2040" s="358">
        <v>10.54</v>
      </c>
      <c r="DP2040" s="72"/>
      <c r="DQ2040" s="374"/>
      <c r="DR2040" s="72"/>
      <c r="DU2040" s="52"/>
      <c r="DX2040" s="75">
        <f t="shared" si="919"/>
        <v>68.739995528727931</v>
      </c>
      <c r="DY2040" s="51">
        <f t="shared" si="920"/>
        <v>0</v>
      </c>
      <c r="DZ2040" s="75">
        <f t="shared" si="921"/>
        <v>0</v>
      </c>
      <c r="EA2040" s="51" t="e">
        <f t="shared" si="922"/>
        <v>#DIV/0!</v>
      </c>
      <c r="EB2040" s="75">
        <f t="shared" si="923"/>
        <v>19.439973172367537</v>
      </c>
      <c r="EC2040" s="51">
        <f t="shared" si="924"/>
        <v>0</v>
      </c>
      <c r="ED2040" s="75">
        <f t="shared" si="925"/>
        <v>0</v>
      </c>
      <c r="EE2040" s="51" t="e">
        <f t="shared" si="926"/>
        <v>#DIV/0!</v>
      </c>
      <c r="EF2040" s="75">
        <f t="shared" si="927"/>
        <v>0</v>
      </c>
      <c r="EG2040" s="51" t="e">
        <f t="shared" si="928"/>
        <v>#DIV/0!</v>
      </c>
      <c r="EH2040" s="75">
        <f t="shared" si="929"/>
        <v>0</v>
      </c>
      <c r="EI2040" s="51" t="e">
        <f t="shared" si="930"/>
        <v>#DIV/0!</v>
      </c>
      <c r="EJ2040" s="75">
        <f t="shared" si="931"/>
        <v>0</v>
      </c>
      <c r="EK2040" s="51" t="e">
        <f t="shared" si="932"/>
        <v>#DIV/0!</v>
      </c>
      <c r="EL2040" s="75">
        <f t="shared" si="933"/>
        <v>11.820031298904539</v>
      </c>
      <c r="EM2040" s="51">
        <f t="shared" si="934"/>
        <v>0</v>
      </c>
      <c r="EN2040" s="75">
        <f t="shared" si="935"/>
        <v>0</v>
      </c>
      <c r="EO2040" s="51" t="e">
        <f t="shared" si="936"/>
        <v>#DIV/0!</v>
      </c>
      <c r="EP2040" s="75">
        <f t="shared" si="937"/>
        <v>0</v>
      </c>
      <c r="EQ2040" s="51" t="e">
        <f t="shared" si="938"/>
        <v>#DIV/0!</v>
      </c>
      <c r="ER2040" s="51">
        <f t="shared" si="939"/>
        <v>100</v>
      </c>
      <c r="ES2040" s="51">
        <f t="shared" si="940"/>
        <v>0</v>
      </c>
    </row>
    <row r="2041" spans="1:149" x14ac:dyDescent="0.45">
      <c r="A2041" s="78" t="s">
        <v>1510</v>
      </c>
      <c r="C2041" s="51" t="s">
        <v>3648</v>
      </c>
      <c r="D2041" s="51" t="s">
        <v>3650</v>
      </c>
      <c r="E2041" s="78" t="s">
        <v>637</v>
      </c>
      <c r="F2041" s="78" t="s">
        <v>2752</v>
      </c>
      <c r="G2041" s="72" t="s">
        <v>3382</v>
      </c>
      <c r="H2041" s="78" t="s">
        <v>1100</v>
      </c>
      <c r="I2041" s="78"/>
      <c r="J2041" s="300">
        <v>500</v>
      </c>
      <c r="K2041" s="78"/>
      <c r="L2041" s="300">
        <v>1400</v>
      </c>
      <c r="M2041" s="72"/>
      <c r="O2041" s="78"/>
      <c r="P2041" s="72" t="s">
        <v>1374</v>
      </c>
      <c r="AA2041" s="195"/>
      <c r="AB2041" s="195"/>
      <c r="AC2041" s="195"/>
      <c r="AD2041" s="72"/>
      <c r="AE2041" s="316">
        <v>1</v>
      </c>
      <c r="AF2041" s="195"/>
      <c r="AG2041" s="195">
        <v>0</v>
      </c>
      <c r="AH2041" s="72"/>
      <c r="AR2041" s="53">
        <v>1.244</v>
      </c>
      <c r="AT2041" s="77"/>
      <c r="AU2041" s="276">
        <v>5000</v>
      </c>
      <c r="AV2041" s="276"/>
      <c r="AW2041" s="276">
        <v>6220</v>
      </c>
      <c r="AX2041" s="95"/>
      <c r="AY2041" s="276"/>
      <c r="AZ2041" s="95"/>
      <c r="BB2041" s="80" t="s">
        <v>3412</v>
      </c>
      <c r="BC2041" s="270"/>
      <c r="BD2041" s="72">
        <v>60.965499999999999</v>
      </c>
      <c r="BE2041" s="72"/>
      <c r="BF2041" s="72"/>
      <c r="BG2041" s="72"/>
      <c r="BH2041" s="72">
        <v>17.241299999999999</v>
      </c>
      <c r="BI2041" s="72"/>
      <c r="BJ2041" s="72"/>
      <c r="BK2041" s="72"/>
      <c r="BL2041" s="72"/>
      <c r="BM2041" s="72"/>
      <c r="BN2041" s="72"/>
      <c r="BO2041" s="72"/>
      <c r="BP2041" s="72"/>
      <c r="BQ2041" s="72"/>
      <c r="BR2041" s="72"/>
      <c r="BS2041" s="72"/>
      <c r="BT2041" s="72"/>
      <c r="BU2041" s="72"/>
      <c r="BV2041" s="72"/>
      <c r="BW2041" s="72"/>
      <c r="BX2041" s="72"/>
      <c r="BY2041" s="72"/>
      <c r="BZ2041" s="72">
        <v>10.4832</v>
      </c>
      <c r="CA2041" s="72"/>
      <c r="CB2041" s="72"/>
      <c r="CC2041" s="72"/>
      <c r="CD2041" s="72"/>
      <c r="CE2041" s="72"/>
      <c r="CF2041" s="72"/>
      <c r="CG2041" s="72"/>
      <c r="CH2041" s="72"/>
      <c r="CI2041" s="72"/>
      <c r="CJ2041" s="72"/>
      <c r="CK2041" s="72"/>
      <c r="CL2041" s="72"/>
      <c r="CM2041" s="72"/>
      <c r="CN2041" s="72"/>
      <c r="CO2041" s="72"/>
      <c r="CP2041" s="72"/>
      <c r="CQ2041" s="72"/>
      <c r="CR2041" s="72"/>
      <c r="CS2041" s="72"/>
      <c r="CT2041" s="72"/>
      <c r="CU2041" s="72"/>
      <c r="CV2041" s="72"/>
      <c r="CW2041" s="72"/>
      <c r="CX2041" s="72"/>
      <c r="CY2041" s="72"/>
      <c r="CZ2041" s="72"/>
      <c r="DA2041" s="72"/>
      <c r="DB2041" s="72"/>
      <c r="DC2041" s="72"/>
      <c r="DD2041" s="72"/>
      <c r="DE2041" s="72"/>
      <c r="DF2041" s="72"/>
      <c r="DG2041" s="72"/>
      <c r="DH2041" s="78">
        <f t="shared" si="941"/>
        <v>88.69</v>
      </c>
      <c r="DJ2041" s="96">
        <f t="shared" si="918"/>
        <v>11.310000000000002</v>
      </c>
      <c r="DK2041" s="72"/>
      <c r="DO2041" s="358">
        <v>11.31</v>
      </c>
      <c r="DP2041" s="72"/>
      <c r="DQ2041" s="374"/>
      <c r="DR2041" s="72"/>
      <c r="DU2041" s="52"/>
      <c r="DX2041" s="75">
        <f t="shared" si="919"/>
        <v>68.739993234863007</v>
      </c>
      <c r="DY2041" s="51">
        <f t="shared" si="920"/>
        <v>0</v>
      </c>
      <c r="DZ2041" s="75">
        <f t="shared" si="921"/>
        <v>0</v>
      </c>
      <c r="EA2041" s="51" t="e">
        <f t="shared" si="922"/>
        <v>#DIV/0!</v>
      </c>
      <c r="EB2041" s="75">
        <f t="shared" si="923"/>
        <v>19.439959409178034</v>
      </c>
      <c r="EC2041" s="51">
        <f t="shared" si="924"/>
        <v>0</v>
      </c>
      <c r="ED2041" s="75">
        <f t="shared" si="925"/>
        <v>0</v>
      </c>
      <c r="EE2041" s="51" t="e">
        <f t="shared" si="926"/>
        <v>#DIV/0!</v>
      </c>
      <c r="EF2041" s="75">
        <f t="shared" si="927"/>
        <v>0</v>
      </c>
      <c r="EG2041" s="51" t="e">
        <f t="shared" si="928"/>
        <v>#DIV/0!</v>
      </c>
      <c r="EH2041" s="75">
        <f t="shared" si="929"/>
        <v>0</v>
      </c>
      <c r="EI2041" s="51" t="e">
        <f t="shared" si="930"/>
        <v>#DIV/0!</v>
      </c>
      <c r="EJ2041" s="75">
        <f t="shared" si="931"/>
        <v>0</v>
      </c>
      <c r="EK2041" s="51" t="e">
        <f t="shared" si="932"/>
        <v>#DIV/0!</v>
      </c>
      <c r="EL2041" s="75">
        <f t="shared" si="933"/>
        <v>11.820047355958959</v>
      </c>
      <c r="EM2041" s="51">
        <f t="shared" si="934"/>
        <v>0</v>
      </c>
      <c r="EN2041" s="75">
        <f t="shared" si="935"/>
        <v>0</v>
      </c>
      <c r="EO2041" s="51" t="e">
        <f t="shared" si="936"/>
        <v>#DIV/0!</v>
      </c>
      <c r="EP2041" s="75">
        <f t="shared" si="937"/>
        <v>0</v>
      </c>
      <c r="EQ2041" s="51" t="e">
        <f t="shared" si="938"/>
        <v>#DIV/0!</v>
      </c>
      <c r="ER2041" s="51">
        <f t="shared" si="939"/>
        <v>100</v>
      </c>
      <c r="ES2041" s="51">
        <f t="shared" si="940"/>
        <v>0</v>
      </c>
    </row>
    <row r="2042" spans="1:149" x14ac:dyDescent="0.45">
      <c r="A2042" s="78" t="s">
        <v>1510</v>
      </c>
      <c r="C2042" s="51" t="s">
        <v>3648</v>
      </c>
      <c r="D2042" s="51" t="s">
        <v>3650</v>
      </c>
      <c r="E2042" s="78" t="s">
        <v>637</v>
      </c>
      <c r="F2042" s="78" t="s">
        <v>2753</v>
      </c>
      <c r="G2042" s="72" t="s">
        <v>3382</v>
      </c>
      <c r="H2042" s="78" t="s">
        <v>1100</v>
      </c>
      <c r="I2042" s="78"/>
      <c r="J2042" s="300">
        <v>700</v>
      </c>
      <c r="K2042" s="78"/>
      <c r="L2042" s="300">
        <v>800</v>
      </c>
      <c r="M2042" s="72"/>
      <c r="O2042" s="78"/>
      <c r="P2042" s="72" t="s">
        <v>1374</v>
      </c>
      <c r="AA2042" s="195"/>
      <c r="AB2042" s="195"/>
      <c r="AC2042" s="195"/>
      <c r="AD2042" s="72"/>
      <c r="AE2042" s="316">
        <v>1</v>
      </c>
      <c r="AF2042" s="195"/>
      <c r="AG2042" s="195">
        <v>0</v>
      </c>
      <c r="AH2042" s="72"/>
      <c r="AR2042" s="53">
        <v>1.085</v>
      </c>
      <c r="AT2042" s="77"/>
      <c r="AU2042" s="276">
        <v>7000</v>
      </c>
      <c r="AV2042" s="276"/>
      <c r="AW2042" s="276">
        <v>7595</v>
      </c>
      <c r="AX2042" s="95"/>
      <c r="AY2042" s="276"/>
      <c r="AZ2042" s="95"/>
      <c r="BB2042" s="80" t="s">
        <v>3412</v>
      </c>
      <c r="BC2042" s="270"/>
      <c r="BD2042" s="72">
        <v>60.106299999999997</v>
      </c>
      <c r="BE2042" s="72"/>
      <c r="BF2042" s="72"/>
      <c r="BG2042" s="72"/>
      <c r="BH2042" s="72">
        <v>16.9983</v>
      </c>
      <c r="BI2042" s="72"/>
      <c r="BJ2042" s="72"/>
      <c r="BK2042" s="72"/>
      <c r="BL2042" s="72"/>
      <c r="BM2042" s="72"/>
      <c r="BN2042" s="72"/>
      <c r="BO2042" s="72"/>
      <c r="BP2042" s="72"/>
      <c r="BQ2042" s="72"/>
      <c r="BR2042" s="72"/>
      <c r="BS2042" s="72"/>
      <c r="BT2042" s="72"/>
      <c r="BU2042" s="72"/>
      <c r="BV2042" s="72"/>
      <c r="BW2042" s="72"/>
      <c r="BX2042" s="72"/>
      <c r="BY2042" s="72"/>
      <c r="BZ2042" s="72">
        <v>10.3354</v>
      </c>
      <c r="CA2042" s="72"/>
      <c r="CB2042" s="72"/>
      <c r="CC2042" s="72"/>
      <c r="CD2042" s="72"/>
      <c r="CE2042" s="72"/>
      <c r="CF2042" s="72"/>
      <c r="CG2042" s="72"/>
      <c r="CH2042" s="72"/>
      <c r="CI2042" s="72"/>
      <c r="CJ2042" s="72"/>
      <c r="CK2042" s="72"/>
      <c r="CL2042" s="72"/>
      <c r="CM2042" s="72"/>
      <c r="CN2042" s="72"/>
      <c r="CO2042" s="72"/>
      <c r="CP2042" s="72"/>
      <c r="CQ2042" s="72"/>
      <c r="CR2042" s="72"/>
      <c r="CS2042" s="72"/>
      <c r="CT2042" s="72"/>
      <c r="CU2042" s="72"/>
      <c r="CV2042" s="72"/>
      <c r="CW2042" s="72"/>
      <c r="CX2042" s="72"/>
      <c r="CY2042" s="72"/>
      <c r="CZ2042" s="72"/>
      <c r="DA2042" s="72"/>
      <c r="DB2042" s="72"/>
      <c r="DC2042" s="72"/>
      <c r="DD2042" s="72"/>
      <c r="DE2042" s="72"/>
      <c r="DF2042" s="72"/>
      <c r="DG2042" s="72"/>
      <c r="DH2042" s="78">
        <f t="shared" si="941"/>
        <v>87.44</v>
      </c>
      <c r="DJ2042" s="96">
        <f t="shared" si="918"/>
        <v>12.560000000000002</v>
      </c>
      <c r="DK2042" s="72"/>
      <c r="DO2042" s="358">
        <v>12.56</v>
      </c>
      <c r="DP2042" s="72"/>
      <c r="DQ2042" s="374"/>
      <c r="DR2042" s="72"/>
      <c r="DU2042" s="52"/>
      <c r="DX2042" s="75">
        <f t="shared" si="919"/>
        <v>68.740050320219581</v>
      </c>
      <c r="DY2042" s="51">
        <f t="shared" si="920"/>
        <v>0</v>
      </c>
      <c r="DZ2042" s="75">
        <f t="shared" si="921"/>
        <v>0</v>
      </c>
      <c r="EA2042" s="51" t="e">
        <f t="shared" si="922"/>
        <v>#DIV/0!</v>
      </c>
      <c r="EB2042" s="75">
        <f t="shared" si="923"/>
        <v>19.439958828911255</v>
      </c>
      <c r="EC2042" s="51">
        <f t="shared" si="924"/>
        <v>0</v>
      </c>
      <c r="ED2042" s="75">
        <f t="shared" si="925"/>
        <v>0</v>
      </c>
      <c r="EE2042" s="51" t="e">
        <f t="shared" si="926"/>
        <v>#DIV/0!</v>
      </c>
      <c r="EF2042" s="75">
        <f t="shared" si="927"/>
        <v>0</v>
      </c>
      <c r="EG2042" s="51" t="e">
        <f t="shared" si="928"/>
        <v>#DIV/0!</v>
      </c>
      <c r="EH2042" s="75">
        <f t="shared" si="929"/>
        <v>0</v>
      </c>
      <c r="EI2042" s="51" t="e">
        <f t="shared" si="930"/>
        <v>#DIV/0!</v>
      </c>
      <c r="EJ2042" s="75">
        <f t="shared" si="931"/>
        <v>0</v>
      </c>
      <c r="EK2042" s="51" t="e">
        <f t="shared" si="932"/>
        <v>#DIV/0!</v>
      </c>
      <c r="EL2042" s="75">
        <f t="shared" si="933"/>
        <v>11.819990850869168</v>
      </c>
      <c r="EM2042" s="51">
        <f t="shared" si="934"/>
        <v>0</v>
      </c>
      <c r="EN2042" s="75">
        <f t="shared" si="935"/>
        <v>0</v>
      </c>
      <c r="EO2042" s="51" t="e">
        <f t="shared" si="936"/>
        <v>#DIV/0!</v>
      </c>
      <c r="EP2042" s="75">
        <f t="shared" si="937"/>
        <v>0</v>
      </c>
      <c r="EQ2042" s="51" t="e">
        <f t="shared" si="938"/>
        <v>#DIV/0!</v>
      </c>
      <c r="ER2042" s="51">
        <f t="shared" si="939"/>
        <v>100</v>
      </c>
      <c r="ES2042" s="51">
        <f t="shared" si="940"/>
        <v>0</v>
      </c>
    </row>
    <row r="2043" spans="1:149" x14ac:dyDescent="0.45">
      <c r="A2043" s="78" t="s">
        <v>1510</v>
      </c>
      <c r="C2043" s="51" t="s">
        <v>3648</v>
      </c>
      <c r="D2043" s="51" t="s">
        <v>3650</v>
      </c>
      <c r="E2043" s="78" t="s">
        <v>637</v>
      </c>
      <c r="F2043" s="78" t="s">
        <v>2754</v>
      </c>
      <c r="G2043" s="72" t="s">
        <v>3382</v>
      </c>
      <c r="H2043" s="78" t="s">
        <v>1100</v>
      </c>
      <c r="I2043" s="78"/>
      <c r="J2043" s="300">
        <v>700</v>
      </c>
      <c r="K2043" s="78"/>
      <c r="L2043" s="300">
        <v>800</v>
      </c>
      <c r="M2043" s="72"/>
      <c r="O2043" s="78"/>
      <c r="P2043" s="72" t="s">
        <v>1374</v>
      </c>
      <c r="AA2043" s="195"/>
      <c r="AB2043" s="195"/>
      <c r="AC2043" s="195"/>
      <c r="AD2043" s="72"/>
      <c r="AE2043" s="316">
        <v>1</v>
      </c>
      <c r="AF2043" s="195"/>
      <c r="AG2043" s="195">
        <v>0</v>
      </c>
      <c r="AH2043" s="72"/>
      <c r="AR2043" s="53">
        <v>1.085</v>
      </c>
      <c r="AT2043" s="77"/>
      <c r="AU2043" s="276">
        <v>7000</v>
      </c>
      <c r="AV2043" s="276"/>
      <c r="AW2043" s="276">
        <v>7595</v>
      </c>
      <c r="AX2043" s="95"/>
      <c r="AY2043" s="276"/>
      <c r="AZ2043" s="95"/>
      <c r="BB2043" s="80" t="s">
        <v>3412</v>
      </c>
      <c r="BC2043" s="270"/>
      <c r="BD2043" s="72">
        <v>59.322600000000001</v>
      </c>
      <c r="BE2043" s="72"/>
      <c r="BF2043" s="72"/>
      <c r="BG2043" s="72"/>
      <c r="BH2043" s="72">
        <v>16.776700000000002</v>
      </c>
      <c r="BI2043" s="72"/>
      <c r="BJ2043" s="72"/>
      <c r="BK2043" s="72"/>
      <c r="BL2043" s="72"/>
      <c r="BM2043" s="72"/>
      <c r="BN2043" s="72"/>
      <c r="BO2043" s="72"/>
      <c r="BP2043" s="72"/>
      <c r="BQ2043" s="72"/>
      <c r="BR2043" s="72"/>
      <c r="BS2043" s="72"/>
      <c r="BT2043" s="72"/>
      <c r="BU2043" s="72"/>
      <c r="BV2043" s="72"/>
      <c r="BW2043" s="72"/>
      <c r="BX2043" s="72"/>
      <c r="BY2043" s="72"/>
      <c r="BZ2043" s="72">
        <v>10.200699999999999</v>
      </c>
      <c r="CA2043" s="72"/>
      <c r="CB2043" s="72"/>
      <c r="CC2043" s="72"/>
      <c r="CD2043" s="72"/>
      <c r="CE2043" s="72"/>
      <c r="CF2043" s="72"/>
      <c r="CG2043" s="72"/>
      <c r="CH2043" s="72"/>
      <c r="CI2043" s="72"/>
      <c r="CJ2043" s="72"/>
      <c r="CK2043" s="72"/>
      <c r="CL2043" s="72"/>
      <c r="CM2043" s="72"/>
      <c r="CN2043" s="72"/>
      <c r="CO2043" s="72"/>
      <c r="CP2043" s="72"/>
      <c r="CQ2043" s="72"/>
      <c r="CR2043" s="72"/>
      <c r="CS2043" s="72"/>
      <c r="CT2043" s="72"/>
      <c r="CU2043" s="72"/>
      <c r="CV2043" s="72"/>
      <c r="CW2043" s="72"/>
      <c r="CX2043" s="72"/>
      <c r="CY2043" s="72"/>
      <c r="CZ2043" s="72"/>
      <c r="DA2043" s="72"/>
      <c r="DB2043" s="72"/>
      <c r="DC2043" s="72"/>
      <c r="DD2043" s="72"/>
      <c r="DE2043" s="72"/>
      <c r="DF2043" s="72"/>
      <c r="DG2043" s="72"/>
      <c r="DH2043" s="78">
        <f t="shared" si="941"/>
        <v>86.3</v>
      </c>
      <c r="DJ2043" s="96">
        <f t="shared" si="918"/>
        <v>13.700000000000003</v>
      </c>
      <c r="DK2043" s="72"/>
      <c r="DO2043" s="358">
        <v>13.7</v>
      </c>
      <c r="DP2043" s="72"/>
      <c r="DQ2043" s="374"/>
      <c r="DR2043" s="72"/>
      <c r="DU2043" s="52"/>
      <c r="DX2043" s="75">
        <f t="shared" si="919"/>
        <v>68.739976825028975</v>
      </c>
      <c r="DY2043" s="51">
        <f t="shared" si="920"/>
        <v>0</v>
      </c>
      <c r="DZ2043" s="75">
        <f t="shared" si="921"/>
        <v>0</v>
      </c>
      <c r="EA2043" s="51" t="e">
        <f t="shared" si="922"/>
        <v>#DIV/0!</v>
      </c>
      <c r="EB2043" s="75">
        <f t="shared" si="923"/>
        <v>19.439976825028971</v>
      </c>
      <c r="EC2043" s="51">
        <f t="shared" si="924"/>
        <v>0</v>
      </c>
      <c r="ED2043" s="75">
        <f t="shared" si="925"/>
        <v>0</v>
      </c>
      <c r="EE2043" s="51" t="e">
        <f t="shared" si="926"/>
        <v>#DIV/0!</v>
      </c>
      <c r="EF2043" s="75">
        <f t="shared" si="927"/>
        <v>0</v>
      </c>
      <c r="EG2043" s="51" t="e">
        <f t="shared" si="928"/>
        <v>#DIV/0!</v>
      </c>
      <c r="EH2043" s="75">
        <f t="shared" si="929"/>
        <v>0</v>
      </c>
      <c r="EI2043" s="51" t="e">
        <f t="shared" si="930"/>
        <v>#DIV/0!</v>
      </c>
      <c r="EJ2043" s="75">
        <f t="shared" si="931"/>
        <v>0</v>
      </c>
      <c r="EK2043" s="51" t="e">
        <f t="shared" si="932"/>
        <v>#DIV/0!</v>
      </c>
      <c r="EL2043" s="75">
        <f t="shared" si="933"/>
        <v>11.820046349942062</v>
      </c>
      <c r="EM2043" s="51">
        <f t="shared" si="934"/>
        <v>0</v>
      </c>
      <c r="EN2043" s="75">
        <f t="shared" si="935"/>
        <v>0</v>
      </c>
      <c r="EO2043" s="51" t="e">
        <f t="shared" si="936"/>
        <v>#DIV/0!</v>
      </c>
      <c r="EP2043" s="75">
        <f t="shared" si="937"/>
        <v>0</v>
      </c>
      <c r="EQ2043" s="51" t="e">
        <f t="shared" si="938"/>
        <v>#DIV/0!</v>
      </c>
      <c r="ER2043" s="51">
        <f t="shared" si="939"/>
        <v>100</v>
      </c>
      <c r="ES2043" s="51">
        <f t="shared" si="940"/>
        <v>0</v>
      </c>
    </row>
    <row r="2044" spans="1:149" x14ac:dyDescent="0.45">
      <c r="A2044" s="78" t="s">
        <v>1510</v>
      </c>
      <c r="C2044" s="51" t="s">
        <v>3648</v>
      </c>
      <c r="D2044" s="51" t="s">
        <v>3650</v>
      </c>
      <c r="E2044" s="78" t="s">
        <v>637</v>
      </c>
      <c r="F2044" s="78" t="s">
        <v>2755</v>
      </c>
      <c r="G2044" s="72" t="s">
        <v>3382</v>
      </c>
      <c r="H2044" s="78" t="s">
        <v>1100</v>
      </c>
      <c r="I2044" s="78"/>
      <c r="J2044" s="300">
        <v>700</v>
      </c>
      <c r="K2044" s="78"/>
      <c r="L2044" s="300">
        <v>1000</v>
      </c>
      <c r="M2044" s="72"/>
      <c r="O2044" s="78"/>
      <c r="P2044" s="72" t="s">
        <v>1374</v>
      </c>
      <c r="AA2044" s="195"/>
      <c r="AB2044" s="195"/>
      <c r="AC2044" s="195"/>
      <c r="AD2044" s="72"/>
      <c r="AE2044" s="316">
        <v>1</v>
      </c>
      <c r="AF2044" s="195"/>
      <c r="AG2044" s="195">
        <v>0</v>
      </c>
      <c r="AH2044" s="72"/>
      <c r="AR2044" s="53">
        <v>1.2829999999999999</v>
      </c>
      <c r="AT2044" s="77"/>
      <c r="AU2044" s="276">
        <v>7000</v>
      </c>
      <c r="AV2044" s="276"/>
      <c r="AW2044" s="276">
        <v>8981</v>
      </c>
      <c r="AX2044" s="95"/>
      <c r="AY2044" s="276"/>
      <c r="AZ2044" s="95"/>
      <c r="BB2044" s="80" t="s">
        <v>3412</v>
      </c>
      <c r="BC2044" s="270"/>
      <c r="BD2044" s="72">
        <v>57.755299999999998</v>
      </c>
      <c r="BE2044" s="72"/>
      <c r="BF2044" s="72"/>
      <c r="BG2044" s="72"/>
      <c r="BH2044" s="72">
        <v>16.333500000000001</v>
      </c>
      <c r="BI2044" s="72"/>
      <c r="BJ2044" s="72"/>
      <c r="BK2044" s="72"/>
      <c r="BL2044" s="72"/>
      <c r="BM2044" s="72"/>
      <c r="BN2044" s="72"/>
      <c r="BO2044" s="72"/>
      <c r="BP2044" s="72"/>
      <c r="BQ2044" s="72"/>
      <c r="BR2044" s="72"/>
      <c r="BS2044" s="72"/>
      <c r="BT2044" s="72"/>
      <c r="BU2044" s="72"/>
      <c r="BV2044" s="72"/>
      <c r="BW2044" s="72"/>
      <c r="BX2044" s="72"/>
      <c r="BY2044" s="72"/>
      <c r="BZ2044" s="72">
        <v>9.9311600000000002</v>
      </c>
      <c r="CA2044" s="72"/>
      <c r="CB2044" s="72"/>
      <c r="CC2044" s="72"/>
      <c r="CD2044" s="72"/>
      <c r="CE2044" s="72"/>
      <c r="CF2044" s="72"/>
      <c r="CG2044" s="72"/>
      <c r="CH2044" s="72"/>
      <c r="CI2044" s="72"/>
      <c r="CJ2044" s="72"/>
      <c r="CK2044" s="72"/>
      <c r="CL2044" s="72"/>
      <c r="CM2044" s="72"/>
      <c r="CN2044" s="72"/>
      <c r="CO2044" s="72"/>
      <c r="CP2044" s="72"/>
      <c r="CQ2044" s="72"/>
      <c r="CR2044" s="72"/>
      <c r="CS2044" s="72"/>
      <c r="CT2044" s="72"/>
      <c r="CU2044" s="72"/>
      <c r="CV2044" s="72"/>
      <c r="CW2044" s="72"/>
      <c r="CX2044" s="72"/>
      <c r="CY2044" s="72"/>
      <c r="CZ2044" s="72"/>
      <c r="DA2044" s="72"/>
      <c r="DB2044" s="72"/>
      <c r="DC2044" s="72"/>
      <c r="DD2044" s="72"/>
      <c r="DE2044" s="72"/>
      <c r="DF2044" s="72"/>
      <c r="DG2044" s="72"/>
      <c r="DH2044" s="78">
        <f t="shared" si="941"/>
        <v>84.019959999999998</v>
      </c>
      <c r="DJ2044" s="96">
        <f t="shared" si="918"/>
        <v>15.980040000000002</v>
      </c>
      <c r="DK2044" s="72"/>
      <c r="DO2044" s="358">
        <v>15.99</v>
      </c>
      <c r="DP2044" s="72"/>
      <c r="DQ2044" s="374"/>
      <c r="DR2044" s="72"/>
      <c r="DU2044" s="52"/>
      <c r="DX2044" s="75">
        <f t="shared" si="919"/>
        <v>68.739975596274988</v>
      </c>
      <c r="DY2044" s="51">
        <f t="shared" si="920"/>
        <v>0</v>
      </c>
      <c r="DZ2044" s="75">
        <f t="shared" si="921"/>
        <v>0</v>
      </c>
      <c r="EA2044" s="51" t="e">
        <f t="shared" si="922"/>
        <v>#DIV/0!</v>
      </c>
      <c r="EB2044" s="75">
        <f t="shared" si="923"/>
        <v>19.440023537264242</v>
      </c>
      <c r="EC2044" s="51">
        <f t="shared" si="924"/>
        <v>0</v>
      </c>
      <c r="ED2044" s="75">
        <f t="shared" si="925"/>
        <v>0</v>
      </c>
      <c r="EE2044" s="51" t="e">
        <f t="shared" si="926"/>
        <v>#DIV/0!</v>
      </c>
      <c r="EF2044" s="75">
        <f t="shared" si="927"/>
        <v>0</v>
      </c>
      <c r="EG2044" s="51" t="e">
        <f t="shared" si="928"/>
        <v>#DIV/0!</v>
      </c>
      <c r="EH2044" s="75">
        <f t="shared" si="929"/>
        <v>0</v>
      </c>
      <c r="EI2044" s="51" t="e">
        <f t="shared" si="930"/>
        <v>#DIV/0!</v>
      </c>
      <c r="EJ2044" s="75">
        <f t="shared" si="931"/>
        <v>0</v>
      </c>
      <c r="EK2044" s="51" t="e">
        <f t="shared" si="932"/>
        <v>#DIV/0!</v>
      </c>
      <c r="EL2044" s="75">
        <f t="shared" si="933"/>
        <v>11.820000866460779</v>
      </c>
      <c r="EM2044" s="51">
        <f t="shared" si="934"/>
        <v>0</v>
      </c>
      <c r="EN2044" s="75">
        <f t="shared" si="935"/>
        <v>0</v>
      </c>
      <c r="EO2044" s="51" t="e">
        <f t="shared" si="936"/>
        <v>#DIV/0!</v>
      </c>
      <c r="EP2044" s="75">
        <f t="shared" si="937"/>
        <v>0</v>
      </c>
      <c r="EQ2044" s="51" t="e">
        <f t="shared" si="938"/>
        <v>#DIV/0!</v>
      </c>
      <c r="ER2044" s="51">
        <f t="shared" si="939"/>
        <v>100</v>
      </c>
      <c r="ES2044" s="51">
        <f t="shared" si="940"/>
        <v>0</v>
      </c>
    </row>
    <row r="2045" spans="1:149" x14ac:dyDescent="0.45">
      <c r="A2045" s="78" t="s">
        <v>1510</v>
      </c>
      <c r="C2045" s="51" t="s">
        <v>3648</v>
      </c>
      <c r="D2045" s="51" t="s">
        <v>3650</v>
      </c>
      <c r="E2045" s="78" t="s">
        <v>637</v>
      </c>
      <c r="F2045" s="78" t="s">
        <v>2756</v>
      </c>
      <c r="G2045" s="72" t="s">
        <v>3382</v>
      </c>
      <c r="H2045" s="78" t="s">
        <v>1100</v>
      </c>
      <c r="I2045" s="78"/>
      <c r="J2045" s="300">
        <v>700</v>
      </c>
      <c r="K2045" s="78"/>
      <c r="L2045" s="300">
        <v>1000</v>
      </c>
      <c r="M2045" s="72"/>
      <c r="O2045" s="78"/>
      <c r="P2045" s="72" t="s">
        <v>1374</v>
      </c>
      <c r="AA2045" s="195"/>
      <c r="AB2045" s="195"/>
      <c r="AC2045" s="195"/>
      <c r="AD2045" s="72"/>
      <c r="AE2045" s="316">
        <v>1</v>
      </c>
      <c r="AF2045" s="195"/>
      <c r="AG2045" s="195">
        <v>0</v>
      </c>
      <c r="AH2045" s="72"/>
      <c r="AR2045" s="53">
        <v>1.2829999999999999</v>
      </c>
      <c r="AT2045" s="77"/>
      <c r="AU2045" s="276">
        <v>7000</v>
      </c>
      <c r="AV2045" s="276"/>
      <c r="AW2045" s="276">
        <v>8981</v>
      </c>
      <c r="AX2045" s="95"/>
      <c r="AY2045" s="276"/>
      <c r="AZ2045" s="95"/>
      <c r="BB2045" s="80" t="s">
        <v>3412</v>
      </c>
      <c r="BC2045" s="270"/>
      <c r="BD2045" s="72">
        <v>57.741599999999998</v>
      </c>
      <c r="BE2045" s="72"/>
      <c r="BF2045" s="72"/>
      <c r="BG2045" s="72"/>
      <c r="BH2045" s="72">
        <v>16.329599999999999</v>
      </c>
      <c r="BI2045" s="72"/>
      <c r="BJ2045" s="72"/>
      <c r="BK2045" s="72"/>
      <c r="BL2045" s="72"/>
      <c r="BM2045" s="72"/>
      <c r="BN2045" s="72"/>
      <c r="BO2045" s="72"/>
      <c r="BP2045" s="72"/>
      <c r="BQ2045" s="72"/>
      <c r="BR2045" s="72"/>
      <c r="BS2045" s="72"/>
      <c r="BT2045" s="72"/>
      <c r="BU2045" s="72"/>
      <c r="BV2045" s="72"/>
      <c r="BW2045" s="72"/>
      <c r="BX2045" s="72"/>
      <c r="BY2045" s="72"/>
      <c r="BZ2045" s="72">
        <v>9.9288000000000007</v>
      </c>
      <c r="CA2045" s="72"/>
      <c r="CB2045" s="72"/>
      <c r="CC2045" s="72"/>
      <c r="CD2045" s="72"/>
      <c r="CE2045" s="72"/>
      <c r="CF2045" s="72"/>
      <c r="CG2045" s="72"/>
      <c r="CH2045" s="72"/>
      <c r="CI2045" s="72"/>
      <c r="CJ2045" s="72"/>
      <c r="CK2045" s="72"/>
      <c r="CL2045" s="72"/>
      <c r="CM2045" s="72"/>
      <c r="CN2045" s="72"/>
      <c r="CO2045" s="72"/>
      <c r="CP2045" s="72"/>
      <c r="CQ2045" s="72"/>
      <c r="CR2045" s="72"/>
      <c r="CS2045" s="72"/>
      <c r="CT2045" s="72"/>
      <c r="CU2045" s="72"/>
      <c r="CV2045" s="72"/>
      <c r="CW2045" s="72"/>
      <c r="CX2045" s="72"/>
      <c r="CY2045" s="72"/>
      <c r="CZ2045" s="72"/>
      <c r="DA2045" s="72"/>
      <c r="DB2045" s="72"/>
      <c r="DC2045" s="72"/>
      <c r="DD2045" s="72"/>
      <c r="DE2045" s="72"/>
      <c r="DF2045" s="72"/>
      <c r="DG2045" s="72"/>
      <c r="DH2045" s="78">
        <f t="shared" si="941"/>
        <v>84</v>
      </c>
      <c r="DJ2045" s="96">
        <f t="shared" si="918"/>
        <v>16</v>
      </c>
      <c r="DK2045" s="72"/>
      <c r="DO2045" s="358">
        <v>16</v>
      </c>
      <c r="DP2045" s="72"/>
      <c r="DQ2045" s="374"/>
      <c r="DR2045" s="72"/>
      <c r="DU2045" s="52"/>
      <c r="DX2045" s="75">
        <f t="shared" si="919"/>
        <v>68.739999999999995</v>
      </c>
      <c r="DY2045" s="51">
        <f t="shared" si="920"/>
        <v>0</v>
      </c>
      <c r="DZ2045" s="75">
        <f t="shared" si="921"/>
        <v>0</v>
      </c>
      <c r="EA2045" s="51" t="e">
        <f t="shared" si="922"/>
        <v>#DIV/0!</v>
      </c>
      <c r="EB2045" s="75">
        <f t="shared" si="923"/>
        <v>19.439999999999998</v>
      </c>
      <c r="EC2045" s="51">
        <f t="shared" si="924"/>
        <v>0</v>
      </c>
      <c r="ED2045" s="75">
        <f t="shared" si="925"/>
        <v>0</v>
      </c>
      <c r="EE2045" s="51" t="e">
        <f t="shared" si="926"/>
        <v>#DIV/0!</v>
      </c>
      <c r="EF2045" s="75">
        <f t="shared" si="927"/>
        <v>0</v>
      </c>
      <c r="EG2045" s="51" t="e">
        <f t="shared" si="928"/>
        <v>#DIV/0!</v>
      </c>
      <c r="EH2045" s="75">
        <f t="shared" si="929"/>
        <v>0</v>
      </c>
      <c r="EI2045" s="51" t="e">
        <f t="shared" si="930"/>
        <v>#DIV/0!</v>
      </c>
      <c r="EJ2045" s="75">
        <f t="shared" si="931"/>
        <v>0</v>
      </c>
      <c r="EK2045" s="51" t="e">
        <f t="shared" si="932"/>
        <v>#DIV/0!</v>
      </c>
      <c r="EL2045" s="75">
        <f t="shared" si="933"/>
        <v>11.820000000000002</v>
      </c>
      <c r="EM2045" s="51">
        <f t="shared" si="934"/>
        <v>0</v>
      </c>
      <c r="EN2045" s="75">
        <f t="shared" si="935"/>
        <v>0</v>
      </c>
      <c r="EO2045" s="51" t="e">
        <f t="shared" si="936"/>
        <v>#DIV/0!</v>
      </c>
      <c r="EP2045" s="75">
        <f t="shared" si="937"/>
        <v>0</v>
      </c>
      <c r="EQ2045" s="51" t="e">
        <f t="shared" si="938"/>
        <v>#DIV/0!</v>
      </c>
      <c r="ER2045" s="51">
        <f t="shared" si="939"/>
        <v>100</v>
      </c>
      <c r="ES2045" s="51">
        <f t="shared" si="940"/>
        <v>0</v>
      </c>
    </row>
    <row r="2046" spans="1:149" x14ac:dyDescent="0.45">
      <c r="A2046" s="78" t="s">
        <v>1510</v>
      </c>
      <c r="C2046" s="51" t="s">
        <v>3648</v>
      </c>
      <c r="D2046" s="51" t="s">
        <v>3650</v>
      </c>
      <c r="E2046" s="78" t="s">
        <v>637</v>
      </c>
      <c r="F2046" s="78" t="s">
        <v>2757</v>
      </c>
      <c r="G2046" s="72" t="s">
        <v>3382</v>
      </c>
      <c r="H2046" s="78" t="s">
        <v>1100</v>
      </c>
      <c r="I2046" s="78"/>
      <c r="J2046" s="300">
        <v>700</v>
      </c>
      <c r="K2046" s="78"/>
      <c r="L2046" s="300">
        <v>1200</v>
      </c>
      <c r="M2046" s="72"/>
      <c r="O2046" s="78"/>
      <c r="P2046" s="72" t="s">
        <v>1374</v>
      </c>
      <c r="AA2046" s="195"/>
      <c r="AB2046" s="195"/>
      <c r="AC2046" s="195"/>
      <c r="AD2046" s="72"/>
      <c r="AE2046" s="316">
        <v>1</v>
      </c>
      <c r="AF2046" s="195"/>
      <c r="AG2046" s="195">
        <v>0</v>
      </c>
      <c r="AH2046" s="72"/>
      <c r="AR2046" s="53">
        <v>1.391</v>
      </c>
      <c r="AT2046" s="77"/>
      <c r="AU2046" s="276">
        <v>7000</v>
      </c>
      <c r="AV2046" s="276"/>
      <c r="AW2046" s="276">
        <v>9737</v>
      </c>
      <c r="AX2046" s="95"/>
      <c r="AY2046" s="276"/>
      <c r="AZ2046" s="95"/>
      <c r="BB2046" s="80" t="s">
        <v>3412</v>
      </c>
      <c r="BC2046" s="270"/>
      <c r="BD2046" s="72">
        <v>57.280999999999999</v>
      </c>
      <c r="BE2046" s="72"/>
      <c r="BF2046" s="72"/>
      <c r="BG2046" s="72"/>
      <c r="BH2046" s="72">
        <v>16.199400000000001</v>
      </c>
      <c r="BI2046" s="72"/>
      <c r="BJ2046" s="72"/>
      <c r="BK2046" s="72"/>
      <c r="BL2046" s="72"/>
      <c r="BM2046" s="72"/>
      <c r="BN2046" s="72"/>
      <c r="BO2046" s="72"/>
      <c r="BP2046" s="72"/>
      <c r="BQ2046" s="72"/>
      <c r="BR2046" s="72"/>
      <c r="BS2046" s="72"/>
      <c r="BT2046" s="72"/>
      <c r="BU2046" s="72"/>
      <c r="BV2046" s="72"/>
      <c r="BW2046" s="72"/>
      <c r="BX2046" s="72"/>
      <c r="BY2046" s="72"/>
      <c r="BZ2046" s="72">
        <v>9.8496100000000002</v>
      </c>
      <c r="CA2046" s="72"/>
      <c r="CB2046" s="72"/>
      <c r="CC2046" s="72"/>
      <c r="CD2046" s="72"/>
      <c r="CE2046" s="72"/>
      <c r="CF2046" s="72"/>
      <c r="CG2046" s="72"/>
      <c r="CH2046" s="72"/>
      <c r="CI2046" s="72"/>
      <c r="CJ2046" s="72"/>
      <c r="CK2046" s="72"/>
      <c r="CL2046" s="72"/>
      <c r="CM2046" s="72"/>
      <c r="CN2046" s="72"/>
      <c r="CO2046" s="72"/>
      <c r="CP2046" s="72"/>
      <c r="CQ2046" s="72"/>
      <c r="CR2046" s="72"/>
      <c r="CS2046" s="72"/>
      <c r="CT2046" s="72"/>
      <c r="CU2046" s="72"/>
      <c r="CV2046" s="72"/>
      <c r="CW2046" s="72"/>
      <c r="CX2046" s="72"/>
      <c r="CY2046" s="72"/>
      <c r="CZ2046" s="72"/>
      <c r="DA2046" s="72"/>
      <c r="DB2046" s="72"/>
      <c r="DC2046" s="72"/>
      <c r="DD2046" s="72"/>
      <c r="DE2046" s="72"/>
      <c r="DF2046" s="72"/>
      <c r="DG2046" s="72"/>
      <c r="DH2046" s="78">
        <f t="shared" si="941"/>
        <v>83.330010000000001</v>
      </c>
      <c r="DJ2046" s="96">
        <f t="shared" si="918"/>
        <v>16.669989999999999</v>
      </c>
      <c r="DK2046" s="72"/>
      <c r="DO2046" s="358">
        <v>16.670000000000002</v>
      </c>
      <c r="DP2046" s="72"/>
      <c r="DQ2046" s="374"/>
      <c r="DR2046" s="72"/>
      <c r="DU2046" s="52"/>
      <c r="DX2046" s="75">
        <f t="shared" si="919"/>
        <v>68.739941348860995</v>
      </c>
      <c r="DY2046" s="51">
        <f t="shared" si="920"/>
        <v>0</v>
      </c>
      <c r="DZ2046" s="75">
        <f t="shared" si="921"/>
        <v>0</v>
      </c>
      <c r="EA2046" s="51" t="e">
        <f t="shared" si="922"/>
        <v>#DIV/0!</v>
      </c>
      <c r="EB2046" s="75">
        <f t="shared" si="923"/>
        <v>19.440055269404144</v>
      </c>
      <c r="EC2046" s="51">
        <f t="shared" si="924"/>
        <v>0</v>
      </c>
      <c r="ED2046" s="75">
        <f t="shared" si="925"/>
        <v>0</v>
      </c>
      <c r="EE2046" s="51" t="e">
        <f t="shared" si="926"/>
        <v>#DIV/0!</v>
      </c>
      <c r="EF2046" s="75">
        <f t="shared" si="927"/>
        <v>0</v>
      </c>
      <c r="EG2046" s="51" t="e">
        <f t="shared" si="928"/>
        <v>#DIV/0!</v>
      </c>
      <c r="EH2046" s="75">
        <f t="shared" si="929"/>
        <v>0</v>
      </c>
      <c r="EI2046" s="51" t="e">
        <f t="shared" si="930"/>
        <v>#DIV/0!</v>
      </c>
      <c r="EJ2046" s="75">
        <f t="shared" si="931"/>
        <v>0</v>
      </c>
      <c r="EK2046" s="51" t="e">
        <f t="shared" si="932"/>
        <v>#DIV/0!</v>
      </c>
      <c r="EL2046" s="75">
        <f t="shared" si="933"/>
        <v>11.820003381734862</v>
      </c>
      <c r="EM2046" s="51">
        <f t="shared" si="934"/>
        <v>0</v>
      </c>
      <c r="EN2046" s="75">
        <f t="shared" si="935"/>
        <v>0</v>
      </c>
      <c r="EO2046" s="51" t="e">
        <f t="shared" si="936"/>
        <v>#DIV/0!</v>
      </c>
      <c r="EP2046" s="75">
        <f t="shared" si="937"/>
        <v>0</v>
      </c>
      <c r="EQ2046" s="51" t="e">
        <f t="shared" si="938"/>
        <v>#DIV/0!</v>
      </c>
      <c r="ER2046" s="51">
        <f t="shared" si="939"/>
        <v>100</v>
      </c>
      <c r="ES2046" s="51">
        <f t="shared" si="940"/>
        <v>0</v>
      </c>
    </row>
    <row r="2047" spans="1:149" x14ac:dyDescent="0.45">
      <c r="A2047" s="78" t="s">
        <v>1510</v>
      </c>
      <c r="C2047" s="51" t="s">
        <v>3648</v>
      </c>
      <c r="D2047" s="51" t="s">
        <v>3650</v>
      </c>
      <c r="E2047" s="78" t="s">
        <v>637</v>
      </c>
      <c r="F2047" s="78" t="s">
        <v>2758</v>
      </c>
      <c r="G2047" s="72" t="s">
        <v>3382</v>
      </c>
      <c r="H2047" s="78" t="s">
        <v>1100</v>
      </c>
      <c r="I2047" s="78"/>
      <c r="J2047" s="300">
        <v>700</v>
      </c>
      <c r="K2047" s="78"/>
      <c r="L2047" s="300">
        <v>1200</v>
      </c>
      <c r="M2047" s="72"/>
      <c r="O2047" s="78"/>
      <c r="P2047" s="72" t="s">
        <v>1374</v>
      </c>
      <c r="AA2047" s="195"/>
      <c r="AB2047" s="195"/>
      <c r="AC2047" s="195"/>
      <c r="AD2047" s="72"/>
      <c r="AE2047" s="316">
        <v>1</v>
      </c>
      <c r="AF2047" s="195"/>
      <c r="AG2047" s="195">
        <v>0</v>
      </c>
      <c r="AH2047" s="72"/>
      <c r="AR2047" s="53">
        <v>1.391</v>
      </c>
      <c r="AT2047" s="77"/>
      <c r="AU2047" s="276">
        <v>7000</v>
      </c>
      <c r="AV2047" s="276"/>
      <c r="AW2047" s="276">
        <v>9737</v>
      </c>
      <c r="AX2047" s="95"/>
      <c r="AY2047" s="276"/>
      <c r="AZ2047" s="95"/>
      <c r="BB2047" s="80" t="s">
        <v>3412</v>
      </c>
      <c r="BC2047" s="270"/>
      <c r="BD2047" s="72">
        <v>57.239800000000002</v>
      </c>
      <c r="BE2047" s="72"/>
      <c r="BF2047" s="72"/>
      <c r="BG2047" s="72"/>
      <c r="BH2047" s="72">
        <v>16.1877</v>
      </c>
      <c r="BI2047" s="72"/>
      <c r="BJ2047" s="72"/>
      <c r="BK2047" s="72"/>
      <c r="BL2047" s="72"/>
      <c r="BM2047" s="72"/>
      <c r="BN2047" s="72"/>
      <c r="BO2047" s="72"/>
      <c r="BP2047" s="72"/>
      <c r="BQ2047" s="72"/>
      <c r="BR2047" s="72"/>
      <c r="BS2047" s="72"/>
      <c r="BT2047" s="72"/>
      <c r="BU2047" s="72"/>
      <c r="BV2047" s="72"/>
      <c r="BW2047" s="72"/>
      <c r="BX2047" s="72"/>
      <c r="BY2047" s="72"/>
      <c r="BZ2047" s="72">
        <v>9.8425100000000008</v>
      </c>
      <c r="CA2047" s="72"/>
      <c r="CB2047" s="72"/>
      <c r="CC2047" s="72"/>
      <c r="CD2047" s="72"/>
      <c r="CE2047" s="72"/>
      <c r="CF2047" s="72"/>
      <c r="CG2047" s="72"/>
      <c r="CH2047" s="72"/>
      <c r="CI2047" s="72"/>
      <c r="CJ2047" s="72"/>
      <c r="CK2047" s="72"/>
      <c r="CL2047" s="72"/>
      <c r="CM2047" s="72"/>
      <c r="CN2047" s="72"/>
      <c r="CO2047" s="72"/>
      <c r="CP2047" s="72"/>
      <c r="CQ2047" s="72"/>
      <c r="CR2047" s="72"/>
      <c r="CS2047" s="72"/>
      <c r="CT2047" s="72"/>
      <c r="CU2047" s="72"/>
      <c r="CV2047" s="72"/>
      <c r="CW2047" s="72"/>
      <c r="CX2047" s="72"/>
      <c r="CY2047" s="72"/>
      <c r="CZ2047" s="72"/>
      <c r="DA2047" s="72"/>
      <c r="DB2047" s="72"/>
      <c r="DC2047" s="72"/>
      <c r="DD2047" s="72"/>
      <c r="DE2047" s="72"/>
      <c r="DF2047" s="72"/>
      <c r="DG2047" s="72"/>
      <c r="DH2047" s="78">
        <f t="shared" si="941"/>
        <v>83.270010000000013</v>
      </c>
      <c r="DJ2047" s="96">
        <f t="shared" si="918"/>
        <v>16.729989999999987</v>
      </c>
      <c r="DK2047" s="72"/>
      <c r="DO2047" s="358">
        <v>16.73</v>
      </c>
      <c r="DP2047" s="72"/>
      <c r="DQ2047" s="374"/>
      <c r="DR2047" s="72"/>
      <c r="DU2047" s="52"/>
      <c r="DX2047" s="75">
        <f t="shared" si="919"/>
        <v>68.739994146752224</v>
      </c>
      <c r="DY2047" s="51">
        <f t="shared" si="920"/>
        <v>0</v>
      </c>
      <c r="DZ2047" s="75">
        <f t="shared" si="921"/>
        <v>0</v>
      </c>
      <c r="EA2047" s="51" t="e">
        <f t="shared" si="922"/>
        <v>#DIV/0!</v>
      </c>
      <c r="EB2047" s="75">
        <f t="shared" si="923"/>
        <v>19.440012076376593</v>
      </c>
      <c r="EC2047" s="51">
        <f t="shared" si="924"/>
        <v>0</v>
      </c>
      <c r="ED2047" s="75">
        <f t="shared" si="925"/>
        <v>0</v>
      </c>
      <c r="EE2047" s="51" t="e">
        <f t="shared" si="926"/>
        <v>#DIV/0!</v>
      </c>
      <c r="EF2047" s="75">
        <f t="shared" si="927"/>
        <v>0</v>
      </c>
      <c r="EG2047" s="51" t="e">
        <f t="shared" si="928"/>
        <v>#DIV/0!</v>
      </c>
      <c r="EH2047" s="75">
        <f t="shared" si="929"/>
        <v>0</v>
      </c>
      <c r="EI2047" s="51" t="e">
        <f t="shared" si="930"/>
        <v>#DIV/0!</v>
      </c>
      <c r="EJ2047" s="75">
        <f t="shared" si="931"/>
        <v>0</v>
      </c>
      <c r="EK2047" s="51" t="e">
        <f t="shared" si="932"/>
        <v>#DIV/0!</v>
      </c>
      <c r="EL2047" s="75">
        <f t="shared" si="933"/>
        <v>11.819993776871168</v>
      </c>
      <c r="EM2047" s="51">
        <f t="shared" si="934"/>
        <v>0</v>
      </c>
      <c r="EN2047" s="75">
        <f t="shared" si="935"/>
        <v>0</v>
      </c>
      <c r="EO2047" s="51" t="e">
        <f t="shared" si="936"/>
        <v>#DIV/0!</v>
      </c>
      <c r="EP2047" s="75">
        <f t="shared" si="937"/>
        <v>0</v>
      </c>
      <c r="EQ2047" s="51" t="e">
        <f t="shared" si="938"/>
        <v>#DIV/0!</v>
      </c>
      <c r="ER2047" s="51">
        <f t="shared" si="939"/>
        <v>100</v>
      </c>
      <c r="ES2047" s="51">
        <f t="shared" si="940"/>
        <v>0</v>
      </c>
    </row>
    <row r="2048" spans="1:149" x14ac:dyDescent="0.45">
      <c r="A2048" s="78" t="s">
        <v>1510</v>
      </c>
      <c r="C2048" s="51" t="s">
        <v>3648</v>
      </c>
      <c r="D2048" s="51" t="s">
        <v>3650</v>
      </c>
      <c r="E2048" s="78" t="s">
        <v>637</v>
      </c>
      <c r="F2048" s="78" t="s">
        <v>2759</v>
      </c>
      <c r="G2048" s="72" t="s">
        <v>3382</v>
      </c>
      <c r="H2048" s="78" t="s">
        <v>1100</v>
      </c>
      <c r="I2048" s="78"/>
      <c r="J2048" s="300">
        <v>700</v>
      </c>
      <c r="K2048" s="78"/>
      <c r="L2048" s="300">
        <v>1200</v>
      </c>
      <c r="M2048" s="72"/>
      <c r="O2048" s="78"/>
      <c r="P2048" s="72" t="s">
        <v>1374</v>
      </c>
      <c r="AA2048" s="195"/>
      <c r="AB2048" s="195"/>
      <c r="AC2048" s="195"/>
      <c r="AD2048" s="72"/>
      <c r="AE2048" s="316">
        <v>1</v>
      </c>
      <c r="AF2048" s="195"/>
      <c r="AG2048" s="195">
        <v>0</v>
      </c>
      <c r="AH2048" s="72"/>
      <c r="AR2048" s="53">
        <v>1.391</v>
      </c>
      <c r="AT2048" s="77"/>
      <c r="AU2048" s="276">
        <v>7000</v>
      </c>
      <c r="AV2048" s="276"/>
      <c r="AW2048" s="276">
        <v>9737</v>
      </c>
      <c r="AX2048" s="95"/>
      <c r="AY2048" s="276"/>
      <c r="AZ2048" s="95"/>
      <c r="BB2048" s="80" t="s">
        <v>3412</v>
      </c>
      <c r="BC2048" s="270"/>
      <c r="BD2048" s="72">
        <v>59.783200000000001</v>
      </c>
      <c r="BE2048" s="72"/>
      <c r="BF2048" s="72"/>
      <c r="BG2048" s="72"/>
      <c r="BH2048" s="72">
        <v>16.907</v>
      </c>
      <c r="BI2048" s="72"/>
      <c r="BJ2048" s="72"/>
      <c r="BK2048" s="72"/>
      <c r="BL2048" s="72"/>
      <c r="BM2048" s="72"/>
      <c r="BN2048" s="72"/>
      <c r="BO2048" s="72"/>
      <c r="BP2048" s="72"/>
      <c r="BQ2048" s="72"/>
      <c r="BR2048" s="72"/>
      <c r="BS2048" s="72"/>
      <c r="BT2048" s="72"/>
      <c r="BU2048" s="72"/>
      <c r="BV2048" s="72"/>
      <c r="BW2048" s="72"/>
      <c r="BX2048" s="72"/>
      <c r="BY2048" s="72"/>
      <c r="BZ2048" s="72">
        <v>10.2799</v>
      </c>
      <c r="CA2048" s="72"/>
      <c r="CB2048" s="72"/>
      <c r="CC2048" s="72"/>
      <c r="CD2048" s="72"/>
      <c r="CE2048" s="72"/>
      <c r="CF2048" s="72"/>
      <c r="CG2048" s="72"/>
      <c r="CH2048" s="72"/>
      <c r="CI2048" s="72"/>
      <c r="CJ2048" s="72"/>
      <c r="CK2048" s="72"/>
      <c r="CL2048" s="72"/>
      <c r="CM2048" s="72"/>
      <c r="CN2048" s="72"/>
      <c r="CO2048" s="72"/>
      <c r="CP2048" s="72"/>
      <c r="CQ2048" s="72"/>
      <c r="CR2048" s="72"/>
      <c r="CS2048" s="72"/>
      <c r="CT2048" s="72"/>
      <c r="CU2048" s="72"/>
      <c r="CV2048" s="72"/>
      <c r="CW2048" s="72"/>
      <c r="CX2048" s="72"/>
      <c r="CY2048" s="72"/>
      <c r="CZ2048" s="72"/>
      <c r="DA2048" s="72"/>
      <c r="DB2048" s="72"/>
      <c r="DC2048" s="72"/>
      <c r="DD2048" s="72"/>
      <c r="DE2048" s="72"/>
      <c r="DF2048" s="72"/>
      <c r="DG2048" s="72"/>
      <c r="DH2048" s="78">
        <f t="shared" si="941"/>
        <v>86.970100000000002</v>
      </c>
      <c r="DJ2048" s="96">
        <f t="shared" si="918"/>
        <v>13.029899999999998</v>
      </c>
      <c r="DK2048" s="72"/>
      <c r="DO2048" s="358">
        <v>13.03</v>
      </c>
      <c r="DP2048" s="72"/>
      <c r="DQ2048" s="374"/>
      <c r="DR2048" s="72"/>
      <c r="DU2048" s="52"/>
      <c r="DX2048" s="75">
        <f t="shared" si="919"/>
        <v>68.739946257391907</v>
      </c>
      <c r="DY2048" s="51">
        <f t="shared" si="920"/>
        <v>0</v>
      </c>
      <c r="DZ2048" s="75">
        <f t="shared" si="921"/>
        <v>0</v>
      </c>
      <c r="EA2048" s="51" t="e">
        <f t="shared" si="922"/>
        <v>#DIV/0!</v>
      </c>
      <c r="EB2048" s="75">
        <f t="shared" si="923"/>
        <v>19.440014441744921</v>
      </c>
      <c r="EC2048" s="51">
        <f t="shared" si="924"/>
        <v>0</v>
      </c>
      <c r="ED2048" s="75">
        <f t="shared" si="925"/>
        <v>0</v>
      </c>
      <c r="EE2048" s="51" t="e">
        <f t="shared" si="926"/>
        <v>#DIV/0!</v>
      </c>
      <c r="EF2048" s="75">
        <f t="shared" si="927"/>
        <v>0</v>
      </c>
      <c r="EG2048" s="51" t="e">
        <f t="shared" si="928"/>
        <v>#DIV/0!</v>
      </c>
      <c r="EH2048" s="75">
        <f t="shared" si="929"/>
        <v>0</v>
      </c>
      <c r="EI2048" s="51" t="e">
        <f t="shared" si="930"/>
        <v>#DIV/0!</v>
      </c>
      <c r="EJ2048" s="75">
        <f t="shared" si="931"/>
        <v>0</v>
      </c>
      <c r="EK2048" s="51" t="e">
        <f t="shared" si="932"/>
        <v>#DIV/0!</v>
      </c>
      <c r="EL2048" s="75">
        <f t="shared" si="933"/>
        <v>11.820039300863169</v>
      </c>
      <c r="EM2048" s="51">
        <f t="shared" si="934"/>
        <v>0</v>
      </c>
      <c r="EN2048" s="75">
        <f t="shared" si="935"/>
        <v>0</v>
      </c>
      <c r="EO2048" s="51" t="e">
        <f t="shared" si="936"/>
        <v>#DIV/0!</v>
      </c>
      <c r="EP2048" s="75">
        <f t="shared" si="937"/>
        <v>0</v>
      </c>
      <c r="EQ2048" s="51" t="e">
        <f t="shared" si="938"/>
        <v>#DIV/0!</v>
      </c>
      <c r="ER2048" s="51">
        <f t="shared" si="939"/>
        <v>100</v>
      </c>
      <c r="ES2048" s="51">
        <f t="shared" si="940"/>
        <v>0</v>
      </c>
    </row>
    <row r="2049" spans="1:149" x14ac:dyDescent="0.45">
      <c r="A2049" s="78" t="s">
        <v>1510</v>
      </c>
      <c r="C2049" s="51" t="s">
        <v>3648</v>
      </c>
      <c r="D2049" s="51" t="s">
        <v>3650</v>
      </c>
      <c r="E2049" s="78" t="s">
        <v>637</v>
      </c>
      <c r="F2049" s="78" t="s">
        <v>2760</v>
      </c>
      <c r="G2049" s="72" t="s">
        <v>3382</v>
      </c>
      <c r="H2049" s="78" t="s">
        <v>1100</v>
      </c>
      <c r="I2049" s="78"/>
      <c r="J2049" s="300">
        <v>700</v>
      </c>
      <c r="K2049" s="78"/>
      <c r="L2049" s="300">
        <v>1200</v>
      </c>
      <c r="M2049" s="72"/>
      <c r="O2049" s="78"/>
      <c r="P2049" s="72" t="s">
        <v>1374</v>
      </c>
      <c r="AA2049" s="195"/>
      <c r="AB2049" s="195"/>
      <c r="AC2049" s="195"/>
      <c r="AD2049" s="72"/>
      <c r="AE2049" s="316">
        <v>1</v>
      </c>
      <c r="AF2049" s="195"/>
      <c r="AG2049" s="195">
        <v>0</v>
      </c>
      <c r="AH2049" s="72"/>
      <c r="AR2049" s="53">
        <v>1.391</v>
      </c>
      <c r="AT2049" s="77"/>
      <c r="AU2049" s="276">
        <v>7000</v>
      </c>
      <c r="AV2049" s="276"/>
      <c r="AW2049" s="276">
        <v>9737</v>
      </c>
      <c r="AX2049" s="95"/>
      <c r="AY2049" s="276"/>
      <c r="AZ2049" s="95"/>
      <c r="BB2049" s="80" t="s">
        <v>3412</v>
      </c>
      <c r="BC2049" s="270"/>
      <c r="BD2049" s="72">
        <v>59.508200000000002</v>
      </c>
      <c r="BE2049" s="72"/>
      <c r="BF2049" s="72"/>
      <c r="BG2049" s="72"/>
      <c r="BH2049" s="72">
        <v>16.8292</v>
      </c>
      <c r="BI2049" s="72"/>
      <c r="BJ2049" s="72"/>
      <c r="BK2049" s="72"/>
      <c r="BL2049" s="72"/>
      <c r="BM2049" s="72"/>
      <c r="BN2049" s="72"/>
      <c r="BO2049" s="72"/>
      <c r="BP2049" s="72"/>
      <c r="BQ2049" s="72"/>
      <c r="BR2049" s="72"/>
      <c r="BS2049" s="72"/>
      <c r="BT2049" s="72"/>
      <c r="BU2049" s="72"/>
      <c r="BV2049" s="72"/>
      <c r="BW2049" s="72"/>
      <c r="BX2049" s="72"/>
      <c r="BY2049" s="72"/>
      <c r="BZ2049" s="72">
        <v>10.2326</v>
      </c>
      <c r="CA2049" s="72"/>
      <c r="CB2049" s="72"/>
      <c r="CC2049" s="72"/>
      <c r="CD2049" s="72"/>
      <c r="CE2049" s="72"/>
      <c r="CF2049" s="72"/>
      <c r="CG2049" s="72"/>
      <c r="CH2049" s="72"/>
      <c r="CI2049" s="72"/>
      <c r="CJ2049" s="72"/>
      <c r="CK2049" s="72"/>
      <c r="CL2049" s="72"/>
      <c r="CM2049" s="72"/>
      <c r="CN2049" s="72"/>
      <c r="CO2049" s="72"/>
      <c r="CP2049" s="72"/>
      <c r="CQ2049" s="72"/>
      <c r="CR2049" s="72"/>
      <c r="CS2049" s="72"/>
      <c r="CT2049" s="72"/>
      <c r="CU2049" s="72"/>
      <c r="CV2049" s="72"/>
      <c r="CW2049" s="72"/>
      <c r="CX2049" s="72"/>
      <c r="CY2049" s="72"/>
      <c r="CZ2049" s="72"/>
      <c r="DA2049" s="72"/>
      <c r="DB2049" s="72"/>
      <c r="DC2049" s="72"/>
      <c r="DD2049" s="72"/>
      <c r="DE2049" s="72"/>
      <c r="DF2049" s="72"/>
      <c r="DG2049" s="72"/>
      <c r="DH2049" s="78">
        <f t="shared" si="941"/>
        <v>86.570000000000007</v>
      </c>
      <c r="DJ2049" s="96">
        <f t="shared" si="918"/>
        <v>13.429999999999993</v>
      </c>
      <c r="DK2049" s="72"/>
      <c r="DO2049" s="358">
        <v>13.43</v>
      </c>
      <c r="DP2049" s="72"/>
      <c r="DQ2049" s="374"/>
      <c r="DR2049" s="72"/>
      <c r="DU2049" s="52"/>
      <c r="DX2049" s="75">
        <f t="shared" si="919"/>
        <v>68.73997920757769</v>
      </c>
      <c r="DY2049" s="51">
        <f t="shared" si="920"/>
        <v>0</v>
      </c>
      <c r="DZ2049" s="75">
        <f t="shared" si="921"/>
        <v>0</v>
      </c>
      <c r="EA2049" s="51" t="e">
        <f t="shared" si="922"/>
        <v>#DIV/0!</v>
      </c>
      <c r="EB2049" s="75">
        <f t="shared" si="923"/>
        <v>19.439990758923415</v>
      </c>
      <c r="EC2049" s="51">
        <f t="shared" si="924"/>
        <v>0</v>
      </c>
      <c r="ED2049" s="75">
        <f t="shared" si="925"/>
        <v>0</v>
      </c>
      <c r="EE2049" s="51" t="e">
        <f t="shared" si="926"/>
        <v>#DIV/0!</v>
      </c>
      <c r="EF2049" s="75">
        <f t="shared" si="927"/>
        <v>0</v>
      </c>
      <c r="EG2049" s="51" t="e">
        <f t="shared" si="928"/>
        <v>#DIV/0!</v>
      </c>
      <c r="EH2049" s="75">
        <f t="shared" si="929"/>
        <v>0</v>
      </c>
      <c r="EI2049" s="51" t="e">
        <f t="shared" si="930"/>
        <v>#DIV/0!</v>
      </c>
      <c r="EJ2049" s="75">
        <f t="shared" si="931"/>
        <v>0</v>
      </c>
      <c r="EK2049" s="51" t="e">
        <f t="shared" si="932"/>
        <v>#DIV/0!</v>
      </c>
      <c r="EL2049" s="75">
        <f t="shared" si="933"/>
        <v>11.820030033498902</v>
      </c>
      <c r="EM2049" s="51">
        <f t="shared" si="934"/>
        <v>0</v>
      </c>
      <c r="EN2049" s="75">
        <f t="shared" si="935"/>
        <v>0</v>
      </c>
      <c r="EO2049" s="51" t="e">
        <f t="shared" si="936"/>
        <v>#DIV/0!</v>
      </c>
      <c r="EP2049" s="75">
        <f t="shared" si="937"/>
        <v>0</v>
      </c>
      <c r="EQ2049" s="51" t="e">
        <f t="shared" si="938"/>
        <v>#DIV/0!</v>
      </c>
      <c r="ER2049" s="51">
        <f t="shared" si="939"/>
        <v>100</v>
      </c>
      <c r="ES2049" s="51">
        <f t="shared" si="940"/>
        <v>0</v>
      </c>
    </row>
    <row r="2050" spans="1:149" x14ac:dyDescent="0.45">
      <c r="A2050" s="78" t="s">
        <v>1510</v>
      </c>
      <c r="C2050" s="51" t="s">
        <v>3648</v>
      </c>
      <c r="D2050" s="51" t="s">
        <v>3650</v>
      </c>
      <c r="E2050" s="78" t="s">
        <v>637</v>
      </c>
      <c r="F2050" s="78" t="s">
        <v>2761</v>
      </c>
      <c r="G2050" s="72" t="s">
        <v>3382</v>
      </c>
      <c r="H2050" s="78" t="s">
        <v>1100</v>
      </c>
      <c r="I2050" s="78"/>
      <c r="J2050" s="300">
        <v>700</v>
      </c>
      <c r="K2050" s="78"/>
      <c r="L2050" s="300">
        <v>1200</v>
      </c>
      <c r="M2050" s="72"/>
      <c r="O2050" s="78"/>
      <c r="P2050" s="72" t="s">
        <v>1374</v>
      </c>
      <c r="AA2050" s="195"/>
      <c r="AB2050" s="195"/>
      <c r="AC2050" s="195"/>
      <c r="AD2050" s="72"/>
      <c r="AE2050" s="316">
        <v>1</v>
      </c>
      <c r="AF2050" s="195"/>
      <c r="AG2050" s="195">
        <v>0</v>
      </c>
      <c r="AH2050" s="72"/>
      <c r="AR2050" s="53">
        <v>1.391</v>
      </c>
      <c r="AT2050" s="77"/>
      <c r="AU2050" s="276">
        <v>7000</v>
      </c>
      <c r="AV2050" s="276"/>
      <c r="AW2050" s="276">
        <v>9737</v>
      </c>
      <c r="AX2050" s="95"/>
      <c r="AY2050" s="276"/>
      <c r="AZ2050" s="95"/>
      <c r="BB2050" s="80" t="s">
        <v>3412</v>
      </c>
      <c r="BC2050" s="270"/>
      <c r="BD2050" s="72">
        <v>58.5871</v>
      </c>
      <c r="BE2050" s="72"/>
      <c r="BF2050" s="72"/>
      <c r="BG2050" s="72"/>
      <c r="BH2050" s="72">
        <v>16.5687</v>
      </c>
      <c r="BI2050" s="72"/>
      <c r="BJ2050" s="72"/>
      <c r="BK2050" s="72"/>
      <c r="BL2050" s="72"/>
      <c r="BM2050" s="72"/>
      <c r="BN2050" s="72"/>
      <c r="BO2050" s="72"/>
      <c r="BP2050" s="72"/>
      <c r="BQ2050" s="72"/>
      <c r="BR2050" s="72"/>
      <c r="BS2050" s="72"/>
      <c r="BT2050" s="72"/>
      <c r="BU2050" s="72"/>
      <c r="BV2050" s="72"/>
      <c r="BW2050" s="72"/>
      <c r="BX2050" s="72"/>
      <c r="BY2050" s="72"/>
      <c r="BZ2050" s="72">
        <v>10.074199999999999</v>
      </c>
      <c r="CA2050" s="72"/>
      <c r="CB2050" s="72"/>
      <c r="CC2050" s="72"/>
      <c r="CD2050" s="72"/>
      <c r="CE2050" s="72"/>
      <c r="CF2050" s="72"/>
      <c r="CG2050" s="72"/>
      <c r="CH2050" s="72"/>
      <c r="CI2050" s="72"/>
      <c r="CJ2050" s="72"/>
      <c r="CK2050" s="72"/>
      <c r="CL2050" s="72"/>
      <c r="CM2050" s="72"/>
      <c r="CN2050" s="72"/>
      <c r="CO2050" s="72"/>
      <c r="CP2050" s="72"/>
      <c r="CQ2050" s="72"/>
      <c r="CR2050" s="72"/>
      <c r="CS2050" s="72"/>
      <c r="CT2050" s="72"/>
      <c r="CU2050" s="72"/>
      <c r="CV2050" s="72"/>
      <c r="CW2050" s="72"/>
      <c r="CX2050" s="72"/>
      <c r="CY2050" s="72"/>
      <c r="CZ2050" s="72"/>
      <c r="DA2050" s="72"/>
      <c r="DB2050" s="72"/>
      <c r="DC2050" s="72"/>
      <c r="DD2050" s="72"/>
      <c r="DE2050" s="72"/>
      <c r="DF2050" s="72"/>
      <c r="DG2050" s="72"/>
      <c r="DH2050" s="78">
        <f t="shared" si="941"/>
        <v>85.23</v>
      </c>
      <c r="DJ2050" s="96">
        <f t="shared" si="918"/>
        <v>14.769999999999996</v>
      </c>
      <c r="DK2050" s="72"/>
      <c r="DO2050" s="358">
        <v>14.77</v>
      </c>
      <c r="DP2050" s="72"/>
      <c r="DQ2050" s="374"/>
      <c r="DR2050" s="72"/>
      <c r="DU2050" s="52"/>
      <c r="DX2050" s="75">
        <f t="shared" si="919"/>
        <v>68.739997653408423</v>
      </c>
      <c r="DY2050" s="51">
        <f t="shared" si="920"/>
        <v>0</v>
      </c>
      <c r="DZ2050" s="75">
        <f t="shared" si="921"/>
        <v>0</v>
      </c>
      <c r="EA2050" s="51" t="e">
        <f t="shared" si="922"/>
        <v>#DIV/0!</v>
      </c>
      <c r="EB2050" s="75">
        <f t="shared" si="923"/>
        <v>19.439985920450546</v>
      </c>
      <c r="EC2050" s="51">
        <f t="shared" si="924"/>
        <v>0</v>
      </c>
      <c r="ED2050" s="75">
        <f t="shared" si="925"/>
        <v>0</v>
      </c>
      <c r="EE2050" s="51" t="e">
        <f t="shared" si="926"/>
        <v>#DIV/0!</v>
      </c>
      <c r="EF2050" s="75">
        <f t="shared" si="927"/>
        <v>0</v>
      </c>
      <c r="EG2050" s="51" t="e">
        <f t="shared" si="928"/>
        <v>#DIV/0!</v>
      </c>
      <c r="EH2050" s="75">
        <f t="shared" si="929"/>
        <v>0</v>
      </c>
      <c r="EI2050" s="51" t="e">
        <f t="shared" si="930"/>
        <v>#DIV/0!</v>
      </c>
      <c r="EJ2050" s="75">
        <f t="shared" si="931"/>
        <v>0</v>
      </c>
      <c r="EK2050" s="51" t="e">
        <f t="shared" si="932"/>
        <v>#DIV/0!</v>
      </c>
      <c r="EL2050" s="75">
        <f t="shared" si="933"/>
        <v>11.820016426141029</v>
      </c>
      <c r="EM2050" s="51">
        <f t="shared" si="934"/>
        <v>0</v>
      </c>
      <c r="EN2050" s="75">
        <f t="shared" si="935"/>
        <v>0</v>
      </c>
      <c r="EO2050" s="51" t="e">
        <f t="shared" si="936"/>
        <v>#DIV/0!</v>
      </c>
      <c r="EP2050" s="75">
        <f t="shared" si="937"/>
        <v>0</v>
      </c>
      <c r="EQ2050" s="51" t="e">
        <f t="shared" si="938"/>
        <v>#DIV/0!</v>
      </c>
      <c r="ER2050" s="51">
        <f t="shared" si="939"/>
        <v>100</v>
      </c>
      <c r="ES2050" s="51">
        <f t="shared" si="940"/>
        <v>0</v>
      </c>
    </row>
    <row r="2051" spans="1:149" x14ac:dyDescent="0.45">
      <c r="A2051" s="78" t="s">
        <v>1510</v>
      </c>
      <c r="C2051" s="51" t="s">
        <v>3648</v>
      </c>
      <c r="D2051" s="51" t="s">
        <v>3650</v>
      </c>
      <c r="E2051" s="78" t="s">
        <v>637</v>
      </c>
      <c r="F2051" s="78" t="s">
        <v>2762</v>
      </c>
      <c r="G2051" s="72" t="s">
        <v>3382</v>
      </c>
      <c r="H2051" s="78" t="s">
        <v>1100</v>
      </c>
      <c r="I2051" s="78"/>
      <c r="J2051" s="300">
        <v>700</v>
      </c>
      <c r="K2051" s="78"/>
      <c r="L2051" s="300">
        <v>1200</v>
      </c>
      <c r="M2051" s="72"/>
      <c r="O2051" s="78"/>
      <c r="P2051" s="72" t="s">
        <v>1374</v>
      </c>
      <c r="AA2051" s="195"/>
      <c r="AB2051" s="195"/>
      <c r="AC2051" s="195"/>
      <c r="AD2051" s="72"/>
      <c r="AE2051" s="316">
        <v>1</v>
      </c>
      <c r="AF2051" s="195"/>
      <c r="AG2051" s="195">
        <v>0</v>
      </c>
      <c r="AH2051" s="72"/>
      <c r="AR2051" s="53">
        <v>1.391</v>
      </c>
      <c r="AT2051" s="77"/>
      <c r="AU2051" s="276">
        <v>7000</v>
      </c>
      <c r="AV2051" s="276"/>
      <c r="AW2051" s="276">
        <v>9737</v>
      </c>
      <c r="AX2051" s="95"/>
      <c r="AY2051" s="276"/>
      <c r="AZ2051" s="95"/>
      <c r="BB2051" s="80" t="s">
        <v>3412</v>
      </c>
      <c r="BC2051" s="270"/>
      <c r="BD2051" s="72">
        <v>58.717700000000001</v>
      </c>
      <c r="BE2051" s="72"/>
      <c r="BF2051" s="72"/>
      <c r="BG2051" s="72"/>
      <c r="BH2051" s="72">
        <v>16.605599999999999</v>
      </c>
      <c r="BI2051" s="72"/>
      <c r="BJ2051" s="72"/>
      <c r="BK2051" s="72"/>
      <c r="BL2051" s="72"/>
      <c r="BM2051" s="72"/>
      <c r="BN2051" s="72"/>
      <c r="BO2051" s="72"/>
      <c r="BP2051" s="72"/>
      <c r="BQ2051" s="72"/>
      <c r="BR2051" s="72"/>
      <c r="BS2051" s="72"/>
      <c r="BT2051" s="72"/>
      <c r="BU2051" s="72"/>
      <c r="BV2051" s="72"/>
      <c r="BW2051" s="72"/>
      <c r="BX2051" s="72"/>
      <c r="BY2051" s="72"/>
      <c r="BZ2051" s="72">
        <v>10.0966</v>
      </c>
      <c r="CA2051" s="72"/>
      <c r="CB2051" s="72"/>
      <c r="CC2051" s="72"/>
      <c r="CD2051" s="72"/>
      <c r="CE2051" s="72"/>
      <c r="CF2051" s="72"/>
      <c r="CG2051" s="72"/>
      <c r="CH2051" s="72"/>
      <c r="CI2051" s="72"/>
      <c r="CJ2051" s="72"/>
      <c r="CK2051" s="72"/>
      <c r="CL2051" s="72"/>
      <c r="CM2051" s="72"/>
      <c r="CN2051" s="72"/>
      <c r="CO2051" s="72"/>
      <c r="CP2051" s="72"/>
      <c r="CQ2051" s="72"/>
      <c r="CR2051" s="72"/>
      <c r="CS2051" s="72"/>
      <c r="CT2051" s="72"/>
      <c r="CU2051" s="72"/>
      <c r="CV2051" s="72"/>
      <c r="CW2051" s="72"/>
      <c r="CX2051" s="72"/>
      <c r="CY2051" s="72"/>
      <c r="CZ2051" s="72"/>
      <c r="DA2051" s="72"/>
      <c r="DB2051" s="72"/>
      <c r="DC2051" s="72"/>
      <c r="DD2051" s="72"/>
      <c r="DE2051" s="72"/>
      <c r="DF2051" s="72"/>
      <c r="DG2051" s="72"/>
      <c r="DH2051" s="78">
        <f t="shared" si="941"/>
        <v>85.419899999999998</v>
      </c>
      <c r="DJ2051" s="96">
        <f t="shared" ref="DJ2051:DJ2114" si="942">IF(AND(DH2051&lt;100, DH2051&gt;0), 100-DH2051, 0)</f>
        <v>14.580100000000002</v>
      </c>
      <c r="DK2051" s="72"/>
      <c r="DO2051" s="358">
        <v>14.58</v>
      </c>
      <c r="DP2051" s="72"/>
      <c r="DQ2051" s="374"/>
      <c r="DR2051" s="72"/>
      <c r="DU2051" s="52"/>
      <c r="DX2051" s="75">
        <f t="shared" si="919"/>
        <v>68.740071107552225</v>
      </c>
      <c r="DY2051" s="51">
        <f t="shared" si="920"/>
        <v>0</v>
      </c>
      <c r="DZ2051" s="75">
        <f t="shared" si="921"/>
        <v>0</v>
      </c>
      <c r="EA2051" s="51" t="e">
        <f t="shared" si="922"/>
        <v>#DIV/0!</v>
      </c>
      <c r="EB2051" s="75">
        <f t="shared" si="923"/>
        <v>19.439966565168067</v>
      </c>
      <c r="EC2051" s="51">
        <f t="shared" si="924"/>
        <v>0</v>
      </c>
      <c r="ED2051" s="75">
        <f t="shared" si="925"/>
        <v>0</v>
      </c>
      <c r="EE2051" s="51" t="e">
        <f t="shared" si="926"/>
        <v>#DIV/0!</v>
      </c>
      <c r="EF2051" s="75">
        <f t="shared" si="927"/>
        <v>0</v>
      </c>
      <c r="EG2051" s="51" t="e">
        <f t="shared" si="928"/>
        <v>#DIV/0!</v>
      </c>
      <c r="EH2051" s="75">
        <f t="shared" si="929"/>
        <v>0</v>
      </c>
      <c r="EI2051" s="51" t="e">
        <f t="shared" si="930"/>
        <v>#DIV/0!</v>
      </c>
      <c r="EJ2051" s="75">
        <f t="shared" si="931"/>
        <v>0</v>
      </c>
      <c r="EK2051" s="51" t="e">
        <f t="shared" si="932"/>
        <v>#DIV/0!</v>
      </c>
      <c r="EL2051" s="75">
        <f t="shared" si="933"/>
        <v>11.819962327279709</v>
      </c>
      <c r="EM2051" s="51">
        <f t="shared" si="934"/>
        <v>0</v>
      </c>
      <c r="EN2051" s="75">
        <f t="shared" si="935"/>
        <v>0</v>
      </c>
      <c r="EO2051" s="51" t="e">
        <f t="shared" si="936"/>
        <v>#DIV/0!</v>
      </c>
      <c r="EP2051" s="75">
        <f t="shared" si="937"/>
        <v>0</v>
      </c>
      <c r="EQ2051" s="51" t="e">
        <f t="shared" si="938"/>
        <v>#DIV/0!</v>
      </c>
      <c r="ER2051" s="51">
        <f t="shared" si="939"/>
        <v>100</v>
      </c>
      <c r="ES2051" s="51">
        <f t="shared" si="940"/>
        <v>0</v>
      </c>
    </row>
    <row r="2052" spans="1:149" x14ac:dyDescent="0.45">
      <c r="A2052" s="78" t="s">
        <v>1510</v>
      </c>
      <c r="C2052" s="51" t="s">
        <v>3648</v>
      </c>
      <c r="D2052" s="51" t="s">
        <v>3650</v>
      </c>
      <c r="E2052" s="78" t="s">
        <v>637</v>
      </c>
      <c r="F2052" s="78" t="s">
        <v>2763</v>
      </c>
      <c r="G2052" s="72" t="s">
        <v>3382</v>
      </c>
      <c r="H2052" s="78" t="s">
        <v>1100</v>
      </c>
      <c r="I2052" s="78"/>
      <c r="J2052" s="300">
        <v>700</v>
      </c>
      <c r="K2052" s="78"/>
      <c r="L2052" s="300">
        <v>1300</v>
      </c>
      <c r="M2052" s="72"/>
      <c r="O2052" s="78"/>
      <c r="P2052" s="72" t="s">
        <v>1374</v>
      </c>
      <c r="AA2052" s="195"/>
      <c r="AB2052" s="195"/>
      <c r="AC2052" s="195"/>
      <c r="AD2052" s="72"/>
      <c r="AE2052" s="316">
        <v>1</v>
      </c>
      <c r="AF2052" s="195"/>
      <c r="AG2052" s="195">
        <v>0</v>
      </c>
      <c r="AH2052" s="72"/>
      <c r="AR2052" s="53">
        <v>1.4219999999999999</v>
      </c>
      <c r="AT2052" s="77"/>
      <c r="AU2052" s="276">
        <v>7000</v>
      </c>
      <c r="AV2052" s="276"/>
      <c r="AW2052" s="276">
        <v>9954</v>
      </c>
      <c r="AX2052" s="95"/>
      <c r="AY2052" s="276"/>
      <c r="AZ2052" s="95"/>
      <c r="BB2052" s="80" t="s">
        <v>3412</v>
      </c>
      <c r="BC2052" s="270"/>
      <c r="BD2052" s="72">
        <v>56.792999999999999</v>
      </c>
      <c r="BE2052" s="72"/>
      <c r="BF2052" s="72"/>
      <c r="BG2052" s="72"/>
      <c r="BH2052" s="72">
        <v>16.061299999999999</v>
      </c>
      <c r="BI2052" s="72"/>
      <c r="BJ2052" s="72"/>
      <c r="BK2052" s="72"/>
      <c r="BL2052" s="72"/>
      <c r="BM2052" s="72"/>
      <c r="BN2052" s="72"/>
      <c r="BO2052" s="72"/>
      <c r="BP2052" s="72"/>
      <c r="BQ2052" s="72"/>
      <c r="BR2052" s="72"/>
      <c r="BS2052" s="72"/>
      <c r="BT2052" s="72"/>
      <c r="BU2052" s="72"/>
      <c r="BV2052" s="72"/>
      <c r="BW2052" s="72"/>
      <c r="BX2052" s="72"/>
      <c r="BY2052" s="72"/>
      <c r="BZ2052" s="72">
        <v>9.7656799999999997</v>
      </c>
      <c r="CA2052" s="72"/>
      <c r="CB2052" s="72"/>
      <c r="CC2052" s="72"/>
      <c r="CD2052" s="72"/>
      <c r="CE2052" s="72"/>
      <c r="CF2052" s="72"/>
      <c r="CG2052" s="72"/>
      <c r="CH2052" s="72"/>
      <c r="CI2052" s="72"/>
      <c r="CJ2052" s="72"/>
      <c r="CK2052" s="72"/>
      <c r="CL2052" s="72"/>
      <c r="CM2052" s="72"/>
      <c r="CN2052" s="72"/>
      <c r="CO2052" s="72"/>
      <c r="CP2052" s="72"/>
      <c r="CQ2052" s="72"/>
      <c r="CR2052" s="72"/>
      <c r="CS2052" s="72"/>
      <c r="CT2052" s="72"/>
      <c r="CU2052" s="72"/>
      <c r="CV2052" s="72"/>
      <c r="CW2052" s="72"/>
      <c r="CX2052" s="72"/>
      <c r="CY2052" s="72"/>
      <c r="CZ2052" s="72"/>
      <c r="DA2052" s="72"/>
      <c r="DB2052" s="72"/>
      <c r="DC2052" s="72"/>
      <c r="DD2052" s="72"/>
      <c r="DE2052" s="72"/>
      <c r="DF2052" s="72"/>
      <c r="DG2052" s="72"/>
      <c r="DH2052" s="78">
        <f t="shared" si="941"/>
        <v>82.619979999999998</v>
      </c>
      <c r="DJ2052" s="96">
        <f t="shared" si="942"/>
        <v>17.380020000000002</v>
      </c>
      <c r="DK2052" s="72"/>
      <c r="DO2052" s="358">
        <v>17.38</v>
      </c>
      <c r="DP2052" s="72"/>
      <c r="DQ2052" s="374"/>
      <c r="DR2052" s="72"/>
      <c r="DU2052" s="52"/>
      <c r="DX2052" s="75">
        <f t="shared" ref="DX2052:DX2115" si="943">BD2052/$DH2052*100</f>
        <v>68.740031164374528</v>
      </c>
      <c r="DY2052" s="51">
        <f t="shared" ref="DY2052:DY2115" si="944">DX2052*SQRT(((BE2052/BD2052)^2)+(($DI2052/$DH2052)^2))</f>
        <v>0</v>
      </c>
      <c r="DZ2052" s="75">
        <f t="shared" ref="DZ2052:DZ2115" si="945">BF2052/$DH2052*100</f>
        <v>0</v>
      </c>
      <c r="EA2052" s="51" t="e">
        <f t="shared" ref="EA2052:EA2115" si="946">DZ2052*SQRT(((BG2052/BF2052)^2)+(($DI2052/$DH2052)^2))</f>
        <v>#DIV/0!</v>
      </c>
      <c r="EB2052" s="75">
        <f t="shared" ref="EB2052:EB2115" si="947">BH2052/$DH2052*100</f>
        <v>19.439970815776039</v>
      </c>
      <c r="EC2052" s="51">
        <f t="shared" ref="EC2052:EC2115" si="948">EB2052*SQRT(((BI2052/BH2052)^2)+(($DI2052/$DH2052)^2))</f>
        <v>0</v>
      </c>
      <c r="ED2052" s="75">
        <f t="shared" ref="ED2052:ED2115" si="949">BN2052/$DH2052*100</f>
        <v>0</v>
      </c>
      <c r="EE2052" s="51" t="e">
        <f t="shared" ref="EE2052:EE2115" si="950">ED2052*SQRT(((BO2052/BN2052)^2)+(($DI2052/$DH2052)^2))</f>
        <v>#DIV/0!</v>
      </c>
      <c r="EF2052" s="75">
        <f t="shared" ref="EF2052:EF2115" si="951">BP2052/$DH2052*100</f>
        <v>0</v>
      </c>
      <c r="EG2052" s="51" t="e">
        <f t="shared" ref="EG2052:EG2115" si="952">EF2052*SQRT(((BQ2052/BP2052)^2)+(($DI2052/$DH2052)^2))</f>
        <v>#DIV/0!</v>
      </c>
      <c r="EH2052" s="75">
        <f t="shared" ref="EH2052:EH2115" si="953">BR2052/$DH2052*100</f>
        <v>0</v>
      </c>
      <c r="EI2052" s="51" t="e">
        <f t="shared" ref="EI2052:EI2115" si="954">EH2052*SQRT(((BS2052/BR2052)^2)+(($DI2052/$DH2052)^2))</f>
        <v>#DIV/0!</v>
      </c>
      <c r="EJ2052" s="75">
        <f t="shared" ref="EJ2052:EJ2115" si="955">BX2052/$DH2052*100</f>
        <v>0</v>
      </c>
      <c r="EK2052" s="51" t="e">
        <f t="shared" ref="EK2052:EK2115" si="956">EJ2052*SQRT(((BY2052/BX2052)^2)+(($DI2052/$DH2052)^2))</f>
        <v>#DIV/0!</v>
      </c>
      <c r="EL2052" s="75">
        <f t="shared" ref="EL2052:EL2115" si="957">BZ2052/$DH2052*100</f>
        <v>11.819998019849436</v>
      </c>
      <c r="EM2052" s="51">
        <f t="shared" ref="EM2052:EM2115" si="958">EL2052*SQRT(((CA2052/BZ2052)^2)+(($DI2052/$DH2052)^2))</f>
        <v>0</v>
      </c>
      <c r="EN2052" s="75">
        <f t="shared" ref="EN2052:EN2115" si="959">CB2052/$DH2052*100</f>
        <v>0</v>
      </c>
      <c r="EO2052" s="51" t="e">
        <f t="shared" ref="EO2052:EO2115" si="960">EN2052*SQRT(((CC2052/CB2052)^2)+(($DI2052/$DH2052)^2))</f>
        <v>#DIV/0!</v>
      </c>
      <c r="EP2052" s="75">
        <f t="shared" ref="EP2052:EP2115" si="961">CD2052/$DH2052*100</f>
        <v>0</v>
      </c>
      <c r="EQ2052" s="51" t="e">
        <f t="shared" ref="EQ2052:EQ2115" si="962">EP2052*SQRT(((CE2052/CD2052)^2)+(($DI2052/$DH2052)^2))</f>
        <v>#DIV/0!</v>
      </c>
      <c r="ER2052" s="51">
        <f t="shared" ref="ER2052:ER2115" si="963">DH2052/$DH2052*100</f>
        <v>100</v>
      </c>
      <c r="ES2052" s="51">
        <f t="shared" ref="ES2052:ES2115" si="964">ER2052*SQRT(((DI2052/DH2052)^2)+(($DI2052/$DH2052)^2))</f>
        <v>0</v>
      </c>
    </row>
    <row r="2053" spans="1:149" x14ac:dyDescent="0.45">
      <c r="A2053" s="78" t="s">
        <v>1510</v>
      </c>
      <c r="C2053" s="51" t="s">
        <v>3648</v>
      </c>
      <c r="D2053" s="51" t="s">
        <v>3650</v>
      </c>
      <c r="E2053" s="78" t="s">
        <v>637</v>
      </c>
      <c r="F2053" s="78" t="s">
        <v>2764</v>
      </c>
      <c r="G2053" s="72" t="s">
        <v>3382</v>
      </c>
      <c r="H2053" s="78" t="s">
        <v>1100</v>
      </c>
      <c r="I2053" s="78"/>
      <c r="J2053" s="300">
        <v>700</v>
      </c>
      <c r="K2053" s="78"/>
      <c r="L2053" s="300">
        <v>1300</v>
      </c>
      <c r="M2053" s="72"/>
      <c r="O2053" s="78"/>
      <c r="P2053" s="72" t="s">
        <v>1374</v>
      </c>
      <c r="AA2053" s="195"/>
      <c r="AB2053" s="195"/>
      <c r="AC2053" s="195"/>
      <c r="AD2053" s="72"/>
      <c r="AE2053" s="316">
        <v>1</v>
      </c>
      <c r="AF2053" s="195"/>
      <c r="AG2053" s="195">
        <v>0</v>
      </c>
      <c r="AH2053" s="72"/>
      <c r="AR2053" s="53">
        <v>1.4219999999999999</v>
      </c>
      <c r="AT2053" s="77"/>
      <c r="AU2053" s="276">
        <v>7000</v>
      </c>
      <c r="AV2053" s="276"/>
      <c r="AW2053" s="276">
        <v>9954</v>
      </c>
      <c r="AX2053" s="95"/>
      <c r="AY2053" s="276"/>
      <c r="AZ2053" s="95"/>
      <c r="BB2053" s="80" t="s">
        <v>3412</v>
      </c>
      <c r="BC2053" s="270"/>
      <c r="BD2053" s="72">
        <v>58.5321</v>
      </c>
      <c r="BE2053" s="72"/>
      <c r="BF2053" s="72"/>
      <c r="BG2053" s="72"/>
      <c r="BH2053" s="72">
        <v>16.5532</v>
      </c>
      <c r="BI2053" s="72"/>
      <c r="BJ2053" s="72"/>
      <c r="BK2053" s="72"/>
      <c r="BL2053" s="72"/>
      <c r="BM2053" s="72"/>
      <c r="BN2053" s="72"/>
      <c r="BO2053" s="72"/>
      <c r="BP2053" s="72"/>
      <c r="BQ2053" s="72"/>
      <c r="BR2053" s="72"/>
      <c r="BS2053" s="72"/>
      <c r="BT2053" s="72"/>
      <c r="BU2053" s="72"/>
      <c r="BV2053" s="72"/>
      <c r="BW2053" s="72"/>
      <c r="BX2053" s="72"/>
      <c r="BY2053" s="72"/>
      <c r="BZ2053" s="72">
        <v>10.0647</v>
      </c>
      <c r="CA2053" s="72"/>
      <c r="CB2053" s="72"/>
      <c r="CC2053" s="72"/>
      <c r="CD2053" s="72"/>
      <c r="CE2053" s="72"/>
      <c r="CF2053" s="72"/>
      <c r="CG2053" s="72"/>
      <c r="CH2053" s="72"/>
      <c r="CI2053" s="72"/>
      <c r="CJ2053" s="72"/>
      <c r="CK2053" s="72"/>
      <c r="CL2053" s="72"/>
      <c r="CM2053" s="72"/>
      <c r="CN2053" s="72"/>
      <c r="CO2053" s="72"/>
      <c r="CP2053" s="72"/>
      <c r="CQ2053" s="72"/>
      <c r="CR2053" s="72"/>
      <c r="CS2053" s="72"/>
      <c r="CT2053" s="72"/>
      <c r="CU2053" s="72"/>
      <c r="CV2053" s="72"/>
      <c r="CW2053" s="72"/>
      <c r="CX2053" s="72"/>
      <c r="CY2053" s="72"/>
      <c r="CZ2053" s="72"/>
      <c r="DA2053" s="72"/>
      <c r="DB2053" s="72"/>
      <c r="DC2053" s="72"/>
      <c r="DD2053" s="72"/>
      <c r="DE2053" s="72"/>
      <c r="DF2053" s="72"/>
      <c r="DG2053" s="72"/>
      <c r="DH2053" s="78">
        <f t="shared" si="941"/>
        <v>85.15</v>
      </c>
      <c r="DJ2053" s="96">
        <f t="shared" si="942"/>
        <v>14.849999999999994</v>
      </c>
      <c r="DK2053" s="72"/>
      <c r="DO2053" s="358">
        <v>14.85</v>
      </c>
      <c r="DP2053" s="72"/>
      <c r="DQ2053" s="374"/>
      <c r="DR2053" s="72"/>
      <c r="DU2053" s="52"/>
      <c r="DX2053" s="75">
        <f t="shared" si="943"/>
        <v>68.739988256018776</v>
      </c>
      <c r="DY2053" s="51">
        <f t="shared" si="944"/>
        <v>0</v>
      </c>
      <c r="DZ2053" s="75">
        <f t="shared" si="945"/>
        <v>0</v>
      </c>
      <c r="EA2053" s="51" t="e">
        <f t="shared" si="946"/>
        <v>#DIV/0!</v>
      </c>
      <c r="EB2053" s="75">
        <f t="shared" si="947"/>
        <v>19.440046975924837</v>
      </c>
      <c r="EC2053" s="51">
        <f t="shared" si="948"/>
        <v>0</v>
      </c>
      <c r="ED2053" s="75">
        <f t="shared" si="949"/>
        <v>0</v>
      </c>
      <c r="EE2053" s="51" t="e">
        <f t="shared" si="950"/>
        <v>#DIV/0!</v>
      </c>
      <c r="EF2053" s="75">
        <f t="shared" si="951"/>
        <v>0</v>
      </c>
      <c r="EG2053" s="51" t="e">
        <f t="shared" si="952"/>
        <v>#DIV/0!</v>
      </c>
      <c r="EH2053" s="75">
        <f t="shared" si="953"/>
        <v>0</v>
      </c>
      <c r="EI2053" s="51" t="e">
        <f t="shared" si="954"/>
        <v>#DIV/0!</v>
      </c>
      <c r="EJ2053" s="75">
        <f t="shared" si="955"/>
        <v>0</v>
      </c>
      <c r="EK2053" s="51" t="e">
        <f t="shared" si="956"/>
        <v>#DIV/0!</v>
      </c>
      <c r="EL2053" s="75">
        <f t="shared" si="957"/>
        <v>11.819964768056371</v>
      </c>
      <c r="EM2053" s="51">
        <f t="shared" si="958"/>
        <v>0</v>
      </c>
      <c r="EN2053" s="75">
        <f t="shared" si="959"/>
        <v>0</v>
      </c>
      <c r="EO2053" s="51" t="e">
        <f t="shared" si="960"/>
        <v>#DIV/0!</v>
      </c>
      <c r="EP2053" s="75">
        <f t="shared" si="961"/>
        <v>0</v>
      </c>
      <c r="EQ2053" s="51" t="e">
        <f t="shared" si="962"/>
        <v>#DIV/0!</v>
      </c>
      <c r="ER2053" s="51">
        <f t="shared" si="963"/>
        <v>100</v>
      </c>
      <c r="ES2053" s="51">
        <f t="shared" si="964"/>
        <v>0</v>
      </c>
    </row>
    <row r="2054" spans="1:149" x14ac:dyDescent="0.45">
      <c r="A2054" s="78" t="s">
        <v>1510</v>
      </c>
      <c r="C2054" s="51" t="s">
        <v>3648</v>
      </c>
      <c r="D2054" s="51" t="s">
        <v>3650</v>
      </c>
      <c r="E2054" s="78" t="s">
        <v>637</v>
      </c>
      <c r="F2054" s="78" t="s">
        <v>2765</v>
      </c>
      <c r="G2054" s="72" t="s">
        <v>3382</v>
      </c>
      <c r="H2054" s="78" t="s">
        <v>1100</v>
      </c>
      <c r="I2054" s="78"/>
      <c r="J2054" s="300">
        <v>700</v>
      </c>
      <c r="K2054" s="78"/>
      <c r="L2054" s="300">
        <v>1300</v>
      </c>
      <c r="M2054" s="72"/>
      <c r="O2054" s="78"/>
      <c r="P2054" s="72" t="s">
        <v>1374</v>
      </c>
      <c r="AA2054" s="195"/>
      <c r="AB2054" s="195"/>
      <c r="AC2054" s="195"/>
      <c r="AD2054" s="72"/>
      <c r="AE2054" s="316">
        <v>1</v>
      </c>
      <c r="AF2054" s="195"/>
      <c r="AG2054" s="195">
        <v>0</v>
      </c>
      <c r="AH2054" s="72"/>
      <c r="AR2054" s="53">
        <v>1.4219999999999999</v>
      </c>
      <c r="AT2054" s="77"/>
      <c r="AU2054" s="276">
        <v>7000</v>
      </c>
      <c r="AV2054" s="276"/>
      <c r="AW2054" s="276">
        <v>9954</v>
      </c>
      <c r="AX2054" s="95"/>
      <c r="AY2054" s="276"/>
      <c r="AZ2054" s="95"/>
      <c r="BB2054" s="80" t="s">
        <v>3412</v>
      </c>
      <c r="BC2054" s="270"/>
      <c r="BD2054" s="72">
        <v>59.996299999999998</v>
      </c>
      <c r="BE2054" s="72"/>
      <c r="BF2054" s="72"/>
      <c r="BG2054" s="72"/>
      <c r="BH2054" s="72">
        <v>16.967199999999998</v>
      </c>
      <c r="BI2054" s="72"/>
      <c r="BJ2054" s="72"/>
      <c r="BK2054" s="72"/>
      <c r="BL2054" s="72"/>
      <c r="BM2054" s="72"/>
      <c r="BN2054" s="72"/>
      <c r="BO2054" s="72"/>
      <c r="BP2054" s="72"/>
      <c r="BQ2054" s="72"/>
      <c r="BR2054" s="72"/>
      <c r="BS2054" s="72"/>
      <c r="BT2054" s="72"/>
      <c r="BU2054" s="72"/>
      <c r="BV2054" s="72"/>
      <c r="BW2054" s="72"/>
      <c r="BX2054" s="72"/>
      <c r="BY2054" s="72"/>
      <c r="BZ2054" s="72">
        <v>10.3165</v>
      </c>
      <c r="CA2054" s="72"/>
      <c r="CB2054" s="72"/>
      <c r="CC2054" s="72"/>
      <c r="CD2054" s="72"/>
      <c r="CE2054" s="72"/>
      <c r="CF2054" s="72"/>
      <c r="CG2054" s="72"/>
      <c r="CH2054" s="72"/>
      <c r="CI2054" s="72"/>
      <c r="CJ2054" s="72"/>
      <c r="CK2054" s="72"/>
      <c r="CL2054" s="72"/>
      <c r="CM2054" s="72"/>
      <c r="CN2054" s="72"/>
      <c r="CO2054" s="72"/>
      <c r="CP2054" s="72"/>
      <c r="CQ2054" s="72"/>
      <c r="CR2054" s="72"/>
      <c r="CS2054" s="72"/>
      <c r="CT2054" s="72"/>
      <c r="CU2054" s="72"/>
      <c r="CV2054" s="72"/>
      <c r="CW2054" s="72"/>
      <c r="CX2054" s="72"/>
      <c r="CY2054" s="72"/>
      <c r="CZ2054" s="72"/>
      <c r="DA2054" s="72"/>
      <c r="DB2054" s="72"/>
      <c r="DC2054" s="72"/>
      <c r="DD2054" s="72"/>
      <c r="DE2054" s="72"/>
      <c r="DF2054" s="72"/>
      <c r="DG2054" s="72"/>
      <c r="DH2054" s="78">
        <f t="shared" si="941"/>
        <v>87.28</v>
      </c>
      <c r="DJ2054" s="96">
        <f t="shared" si="942"/>
        <v>12.719999999999999</v>
      </c>
      <c r="DK2054" s="72"/>
      <c r="DO2054" s="358">
        <v>12.72</v>
      </c>
      <c r="DP2054" s="72"/>
      <c r="DQ2054" s="374"/>
      <c r="DR2054" s="72"/>
      <c r="DU2054" s="52"/>
      <c r="DX2054" s="75">
        <f t="shared" si="943"/>
        <v>68.740032080659944</v>
      </c>
      <c r="DY2054" s="51">
        <f t="shared" si="944"/>
        <v>0</v>
      </c>
      <c r="DZ2054" s="75">
        <f t="shared" si="945"/>
        <v>0</v>
      </c>
      <c r="EA2054" s="51" t="e">
        <f t="shared" si="946"/>
        <v>#DIV/0!</v>
      </c>
      <c r="EB2054" s="75">
        <f t="shared" si="947"/>
        <v>19.439963336388633</v>
      </c>
      <c r="EC2054" s="51">
        <f t="shared" si="948"/>
        <v>0</v>
      </c>
      <c r="ED2054" s="75">
        <f t="shared" si="949"/>
        <v>0</v>
      </c>
      <c r="EE2054" s="51" t="e">
        <f t="shared" si="950"/>
        <v>#DIV/0!</v>
      </c>
      <c r="EF2054" s="75">
        <f t="shared" si="951"/>
        <v>0</v>
      </c>
      <c r="EG2054" s="51" t="e">
        <f t="shared" si="952"/>
        <v>#DIV/0!</v>
      </c>
      <c r="EH2054" s="75">
        <f t="shared" si="953"/>
        <v>0</v>
      </c>
      <c r="EI2054" s="51" t="e">
        <f t="shared" si="954"/>
        <v>#DIV/0!</v>
      </c>
      <c r="EJ2054" s="75">
        <f t="shared" si="955"/>
        <v>0</v>
      </c>
      <c r="EK2054" s="51" t="e">
        <f t="shared" si="956"/>
        <v>#DIV/0!</v>
      </c>
      <c r="EL2054" s="75">
        <f t="shared" si="957"/>
        <v>11.82000458295142</v>
      </c>
      <c r="EM2054" s="51">
        <f t="shared" si="958"/>
        <v>0</v>
      </c>
      <c r="EN2054" s="75">
        <f t="shared" si="959"/>
        <v>0</v>
      </c>
      <c r="EO2054" s="51" t="e">
        <f t="shared" si="960"/>
        <v>#DIV/0!</v>
      </c>
      <c r="EP2054" s="75">
        <f t="shared" si="961"/>
        <v>0</v>
      </c>
      <c r="EQ2054" s="51" t="e">
        <f t="shared" si="962"/>
        <v>#DIV/0!</v>
      </c>
      <c r="ER2054" s="51">
        <f t="shared" si="963"/>
        <v>100</v>
      </c>
      <c r="ES2054" s="51">
        <f t="shared" si="964"/>
        <v>0</v>
      </c>
    </row>
    <row r="2055" spans="1:149" x14ac:dyDescent="0.45">
      <c r="A2055" s="78" t="s">
        <v>1510</v>
      </c>
      <c r="C2055" s="51" t="s">
        <v>3648</v>
      </c>
      <c r="D2055" s="51" t="s">
        <v>3650</v>
      </c>
      <c r="E2055" s="78" t="s">
        <v>637</v>
      </c>
      <c r="F2055" s="78" t="s">
        <v>2766</v>
      </c>
      <c r="G2055" s="72" t="s">
        <v>3382</v>
      </c>
      <c r="H2055" s="78" t="s">
        <v>1100</v>
      </c>
      <c r="I2055" s="78"/>
      <c r="J2055" s="300">
        <v>700</v>
      </c>
      <c r="K2055" s="78"/>
      <c r="L2055" s="300">
        <v>1400</v>
      </c>
      <c r="M2055" s="72"/>
      <c r="O2055" s="78"/>
      <c r="P2055" s="72" t="s">
        <v>1374</v>
      </c>
      <c r="AA2055" s="195"/>
      <c r="AB2055" s="195"/>
      <c r="AC2055" s="195"/>
      <c r="AD2055" s="72"/>
      <c r="AE2055" s="316">
        <v>1</v>
      </c>
      <c r="AF2055" s="195"/>
      <c r="AG2055" s="195">
        <v>0</v>
      </c>
      <c r="AH2055" s="72"/>
      <c r="AR2055" s="53">
        <v>1.4430000000000001</v>
      </c>
      <c r="AT2055" s="77"/>
      <c r="AU2055" s="276">
        <v>7000</v>
      </c>
      <c r="AV2055" s="276"/>
      <c r="AW2055" s="276">
        <v>10101</v>
      </c>
      <c r="AX2055" s="95"/>
      <c r="AY2055" s="276"/>
      <c r="AZ2055" s="95"/>
      <c r="BB2055" s="80" t="s">
        <v>3412</v>
      </c>
      <c r="BC2055" s="270"/>
      <c r="BD2055" s="72">
        <v>58.965200000000003</v>
      </c>
      <c r="BE2055" s="72"/>
      <c r="BF2055" s="72"/>
      <c r="BG2055" s="72"/>
      <c r="BH2055" s="72">
        <v>16.675599999999999</v>
      </c>
      <c r="BI2055" s="72"/>
      <c r="BJ2055" s="72"/>
      <c r="BK2055" s="72"/>
      <c r="BL2055" s="72"/>
      <c r="BM2055" s="72"/>
      <c r="BN2055" s="72"/>
      <c r="BO2055" s="72"/>
      <c r="BP2055" s="72"/>
      <c r="BQ2055" s="72"/>
      <c r="BR2055" s="72"/>
      <c r="BS2055" s="72"/>
      <c r="BT2055" s="72"/>
      <c r="BU2055" s="72"/>
      <c r="BV2055" s="72"/>
      <c r="BW2055" s="72"/>
      <c r="BX2055" s="72"/>
      <c r="BY2055" s="72"/>
      <c r="BZ2055" s="72">
        <v>10.139200000000001</v>
      </c>
      <c r="CA2055" s="72"/>
      <c r="CB2055" s="72"/>
      <c r="CC2055" s="72"/>
      <c r="CD2055" s="72"/>
      <c r="CE2055" s="72"/>
      <c r="CF2055" s="72"/>
      <c r="CG2055" s="72"/>
      <c r="CH2055" s="72"/>
      <c r="CI2055" s="72"/>
      <c r="CJ2055" s="72"/>
      <c r="CK2055" s="72"/>
      <c r="CL2055" s="72"/>
      <c r="CM2055" s="72"/>
      <c r="CN2055" s="72"/>
      <c r="CO2055" s="72"/>
      <c r="CP2055" s="72"/>
      <c r="CQ2055" s="72"/>
      <c r="CR2055" s="72"/>
      <c r="CS2055" s="72"/>
      <c r="CT2055" s="72"/>
      <c r="CU2055" s="72"/>
      <c r="CV2055" s="72"/>
      <c r="CW2055" s="72"/>
      <c r="CX2055" s="72"/>
      <c r="CY2055" s="72"/>
      <c r="CZ2055" s="72"/>
      <c r="DA2055" s="72"/>
      <c r="DB2055" s="72"/>
      <c r="DC2055" s="72"/>
      <c r="DD2055" s="72"/>
      <c r="DE2055" s="72"/>
      <c r="DF2055" s="72"/>
      <c r="DG2055" s="72"/>
      <c r="DH2055" s="78">
        <f t="shared" si="941"/>
        <v>85.78</v>
      </c>
      <c r="DJ2055" s="96">
        <f t="shared" si="942"/>
        <v>14.219999999999999</v>
      </c>
      <c r="DK2055" s="72"/>
      <c r="DO2055" s="358">
        <v>14.22</v>
      </c>
      <c r="DP2055" s="72"/>
      <c r="DQ2055" s="374"/>
      <c r="DR2055" s="72"/>
      <c r="DU2055" s="52"/>
      <c r="DX2055" s="75">
        <f t="shared" si="943"/>
        <v>68.74003264164142</v>
      </c>
      <c r="DY2055" s="51">
        <f t="shared" si="944"/>
        <v>0</v>
      </c>
      <c r="DZ2055" s="75">
        <f t="shared" si="945"/>
        <v>0</v>
      </c>
      <c r="EA2055" s="51" t="e">
        <f t="shared" si="946"/>
        <v>#DIV/0!</v>
      </c>
      <c r="EB2055" s="75">
        <f t="shared" si="947"/>
        <v>19.43996269526696</v>
      </c>
      <c r="EC2055" s="51">
        <f t="shared" si="948"/>
        <v>0</v>
      </c>
      <c r="ED2055" s="75">
        <f t="shared" si="949"/>
        <v>0</v>
      </c>
      <c r="EE2055" s="51" t="e">
        <f t="shared" si="950"/>
        <v>#DIV/0!</v>
      </c>
      <c r="EF2055" s="75">
        <f t="shared" si="951"/>
        <v>0</v>
      </c>
      <c r="EG2055" s="51" t="e">
        <f t="shared" si="952"/>
        <v>#DIV/0!</v>
      </c>
      <c r="EH2055" s="75">
        <f t="shared" si="953"/>
        <v>0</v>
      </c>
      <c r="EI2055" s="51" t="e">
        <f t="shared" si="954"/>
        <v>#DIV/0!</v>
      </c>
      <c r="EJ2055" s="75">
        <f t="shared" si="955"/>
        <v>0</v>
      </c>
      <c r="EK2055" s="51" t="e">
        <f t="shared" si="956"/>
        <v>#DIV/0!</v>
      </c>
      <c r="EL2055" s="75">
        <f t="shared" si="957"/>
        <v>11.82000466309163</v>
      </c>
      <c r="EM2055" s="51">
        <f t="shared" si="958"/>
        <v>0</v>
      </c>
      <c r="EN2055" s="75">
        <f t="shared" si="959"/>
        <v>0</v>
      </c>
      <c r="EO2055" s="51" t="e">
        <f t="shared" si="960"/>
        <v>#DIV/0!</v>
      </c>
      <c r="EP2055" s="75">
        <f t="shared" si="961"/>
        <v>0</v>
      </c>
      <c r="EQ2055" s="51" t="e">
        <f t="shared" si="962"/>
        <v>#DIV/0!</v>
      </c>
      <c r="ER2055" s="51">
        <f t="shared" si="963"/>
        <v>100</v>
      </c>
      <c r="ES2055" s="51">
        <f t="shared" si="964"/>
        <v>0</v>
      </c>
    </row>
    <row r="2056" spans="1:149" x14ac:dyDescent="0.45">
      <c r="A2056" s="78" t="s">
        <v>1510</v>
      </c>
      <c r="C2056" s="51" t="s">
        <v>3648</v>
      </c>
      <c r="D2056" s="51" t="s">
        <v>3650</v>
      </c>
      <c r="E2056" s="78" t="s">
        <v>637</v>
      </c>
      <c r="F2056" s="78" t="s">
        <v>2767</v>
      </c>
      <c r="G2056" s="72" t="s">
        <v>3382</v>
      </c>
      <c r="H2056" s="78" t="s">
        <v>1100</v>
      </c>
      <c r="I2056" s="78"/>
      <c r="J2056" s="300">
        <v>900</v>
      </c>
      <c r="K2056" s="78"/>
      <c r="L2056" s="300">
        <v>1000</v>
      </c>
      <c r="M2056" s="72"/>
      <c r="O2056" s="78"/>
      <c r="P2056" s="72" t="s">
        <v>1374</v>
      </c>
      <c r="AA2056" s="195"/>
      <c r="AB2056" s="195"/>
      <c r="AC2056" s="195"/>
      <c r="AD2056" s="72"/>
      <c r="AE2056" s="316">
        <v>1</v>
      </c>
      <c r="AF2056" s="195"/>
      <c r="AG2056" s="195">
        <v>0</v>
      </c>
      <c r="AH2056" s="72"/>
      <c r="AR2056" s="53">
        <v>1.58</v>
      </c>
      <c r="AT2056" s="77"/>
      <c r="AU2056" s="276">
        <v>9000</v>
      </c>
      <c r="AV2056" s="276"/>
      <c r="AW2056" s="276">
        <v>14220</v>
      </c>
      <c r="AX2056" s="95"/>
      <c r="AY2056" s="276"/>
      <c r="AZ2056" s="95"/>
      <c r="BB2056" s="80" t="s">
        <v>3412</v>
      </c>
      <c r="BC2056" s="270"/>
      <c r="BD2056" s="72">
        <v>56.311799999999998</v>
      </c>
      <c r="BE2056" s="72"/>
      <c r="BF2056" s="72"/>
      <c r="BG2056" s="72"/>
      <c r="BH2056" s="72">
        <v>15.9252</v>
      </c>
      <c r="BI2056" s="72"/>
      <c r="BJ2056" s="72"/>
      <c r="BK2056" s="72"/>
      <c r="BL2056" s="72"/>
      <c r="BM2056" s="72"/>
      <c r="BN2056" s="72"/>
      <c r="BO2056" s="72"/>
      <c r="BP2056" s="72"/>
      <c r="BQ2056" s="72"/>
      <c r="BR2056" s="72"/>
      <c r="BS2056" s="72"/>
      <c r="BT2056" s="72"/>
      <c r="BU2056" s="72"/>
      <c r="BV2056" s="72"/>
      <c r="BW2056" s="72"/>
      <c r="BX2056" s="72"/>
      <c r="BY2056" s="72"/>
      <c r="BZ2056" s="72">
        <v>9.6829400000000003</v>
      </c>
      <c r="CA2056" s="72"/>
      <c r="CB2056" s="72"/>
      <c r="CC2056" s="72"/>
      <c r="CD2056" s="72"/>
      <c r="CE2056" s="72"/>
      <c r="CF2056" s="72"/>
      <c r="CG2056" s="72"/>
      <c r="CH2056" s="72"/>
      <c r="CI2056" s="72"/>
      <c r="CJ2056" s="72"/>
      <c r="CK2056" s="72"/>
      <c r="CL2056" s="72"/>
      <c r="CM2056" s="72"/>
      <c r="CN2056" s="72"/>
      <c r="CO2056" s="72"/>
      <c r="CP2056" s="72"/>
      <c r="CQ2056" s="72"/>
      <c r="CR2056" s="72"/>
      <c r="CS2056" s="72"/>
      <c r="CT2056" s="72"/>
      <c r="CU2056" s="72"/>
      <c r="CV2056" s="72"/>
      <c r="CW2056" s="72"/>
      <c r="CX2056" s="72"/>
      <c r="CY2056" s="72"/>
      <c r="CZ2056" s="72"/>
      <c r="DA2056" s="72"/>
      <c r="DB2056" s="72"/>
      <c r="DC2056" s="72"/>
      <c r="DD2056" s="72"/>
      <c r="DE2056" s="72"/>
      <c r="DF2056" s="72"/>
      <c r="DG2056" s="72"/>
      <c r="DH2056" s="78">
        <f t="shared" si="941"/>
        <v>81.919939999999997</v>
      </c>
      <c r="DJ2056" s="96">
        <f t="shared" si="942"/>
        <v>18.080060000000003</v>
      </c>
      <c r="DK2056" s="72"/>
      <c r="DO2056" s="358">
        <v>18.079999999999998</v>
      </c>
      <c r="DP2056" s="72"/>
      <c r="DQ2056" s="374"/>
      <c r="DR2056" s="72"/>
      <c r="DU2056" s="52"/>
      <c r="DX2056" s="75">
        <f t="shared" si="943"/>
        <v>68.740040581084401</v>
      </c>
      <c r="DY2056" s="51">
        <f t="shared" si="944"/>
        <v>0</v>
      </c>
      <c r="DZ2056" s="75">
        <f t="shared" si="945"/>
        <v>0</v>
      </c>
      <c r="EA2056" s="51" t="e">
        <f t="shared" si="946"/>
        <v>#DIV/0!</v>
      </c>
      <c r="EB2056" s="75">
        <f t="shared" si="947"/>
        <v>19.439955644498763</v>
      </c>
      <c r="EC2056" s="51">
        <f t="shared" si="948"/>
        <v>0</v>
      </c>
      <c r="ED2056" s="75">
        <f t="shared" si="949"/>
        <v>0</v>
      </c>
      <c r="EE2056" s="51" t="e">
        <f t="shared" si="950"/>
        <v>#DIV/0!</v>
      </c>
      <c r="EF2056" s="75">
        <f t="shared" si="951"/>
        <v>0</v>
      </c>
      <c r="EG2056" s="51" t="e">
        <f t="shared" si="952"/>
        <v>#DIV/0!</v>
      </c>
      <c r="EH2056" s="75">
        <f t="shared" si="953"/>
        <v>0</v>
      </c>
      <c r="EI2056" s="51" t="e">
        <f t="shared" si="954"/>
        <v>#DIV/0!</v>
      </c>
      <c r="EJ2056" s="75">
        <f t="shared" si="955"/>
        <v>0</v>
      </c>
      <c r="EK2056" s="51" t="e">
        <f t="shared" si="956"/>
        <v>#DIV/0!</v>
      </c>
      <c r="EL2056" s="75">
        <f t="shared" si="957"/>
        <v>11.820003774416827</v>
      </c>
      <c r="EM2056" s="51">
        <f t="shared" si="958"/>
        <v>0</v>
      </c>
      <c r="EN2056" s="75">
        <f t="shared" si="959"/>
        <v>0</v>
      </c>
      <c r="EO2056" s="51" t="e">
        <f t="shared" si="960"/>
        <v>#DIV/0!</v>
      </c>
      <c r="EP2056" s="75">
        <f t="shared" si="961"/>
        <v>0</v>
      </c>
      <c r="EQ2056" s="51" t="e">
        <f t="shared" si="962"/>
        <v>#DIV/0!</v>
      </c>
      <c r="ER2056" s="51">
        <f t="shared" si="963"/>
        <v>100</v>
      </c>
      <c r="ES2056" s="51">
        <f t="shared" si="964"/>
        <v>0</v>
      </c>
    </row>
    <row r="2057" spans="1:149" s="43" customFormat="1" ht="14.65" thickBot="1" x14ac:dyDescent="0.5">
      <c r="A2057" s="89" t="s">
        <v>1510</v>
      </c>
      <c r="B2057" s="86"/>
      <c r="C2057" s="43" t="s">
        <v>3648</v>
      </c>
      <c r="D2057" s="43" t="s">
        <v>3650</v>
      </c>
      <c r="E2057" s="89" t="s">
        <v>637</v>
      </c>
      <c r="F2057" s="89" t="s">
        <v>2768</v>
      </c>
      <c r="G2057" s="90" t="s">
        <v>3382</v>
      </c>
      <c r="H2057" s="89" t="s">
        <v>1100</v>
      </c>
      <c r="I2057" s="89"/>
      <c r="J2057" s="301">
        <v>900</v>
      </c>
      <c r="K2057" s="89"/>
      <c r="L2057" s="301">
        <v>1200</v>
      </c>
      <c r="M2057" s="90"/>
      <c r="O2057" s="89"/>
      <c r="P2057" s="90" t="s">
        <v>1374</v>
      </c>
      <c r="Q2057" s="123"/>
      <c r="R2057" s="123"/>
      <c r="S2057" s="134"/>
      <c r="AA2057" s="196"/>
      <c r="AB2057" s="196"/>
      <c r="AC2057" s="196"/>
      <c r="AD2057" s="90"/>
      <c r="AE2057" s="317">
        <v>1</v>
      </c>
      <c r="AF2057" s="196"/>
      <c r="AG2057" s="196">
        <v>0</v>
      </c>
      <c r="AH2057" s="90"/>
      <c r="AQ2057" s="86"/>
      <c r="AR2057" s="58">
        <v>1.67</v>
      </c>
      <c r="AS2057" s="58"/>
      <c r="AT2057" s="91"/>
      <c r="AU2057" s="277">
        <v>9000</v>
      </c>
      <c r="AV2057" s="277"/>
      <c r="AW2057" s="277">
        <v>15030</v>
      </c>
      <c r="AX2057" s="259"/>
      <c r="AY2057" s="277"/>
      <c r="AZ2057" s="259"/>
      <c r="BA2057" s="86"/>
      <c r="BB2057" s="85" t="s">
        <v>3412</v>
      </c>
      <c r="BC2057" s="271"/>
      <c r="BD2057" s="90">
        <v>56.3324</v>
      </c>
      <c r="BE2057" s="90"/>
      <c r="BF2057" s="90"/>
      <c r="BG2057" s="90"/>
      <c r="BH2057" s="90">
        <v>15.931100000000001</v>
      </c>
      <c r="BI2057" s="90"/>
      <c r="BJ2057" s="90"/>
      <c r="BK2057" s="90"/>
      <c r="BL2057" s="90"/>
      <c r="BM2057" s="90"/>
      <c r="BN2057" s="90"/>
      <c r="BO2057" s="90"/>
      <c r="BP2057" s="90"/>
      <c r="BQ2057" s="90"/>
      <c r="BR2057" s="90"/>
      <c r="BS2057" s="90"/>
      <c r="BT2057" s="90"/>
      <c r="BU2057" s="90"/>
      <c r="BV2057" s="90"/>
      <c r="BW2057" s="90"/>
      <c r="BX2057" s="90"/>
      <c r="BY2057" s="90"/>
      <c r="BZ2057" s="90">
        <v>9.6864899999999992</v>
      </c>
      <c r="CA2057" s="90"/>
      <c r="CB2057" s="90"/>
      <c r="CC2057" s="90"/>
      <c r="CD2057" s="90"/>
      <c r="CE2057" s="90"/>
      <c r="CF2057" s="90"/>
      <c r="CG2057" s="90"/>
      <c r="CH2057" s="90"/>
      <c r="CI2057" s="90"/>
      <c r="CJ2057" s="90"/>
      <c r="CK2057" s="90"/>
      <c r="CL2057" s="90"/>
      <c r="CM2057" s="90"/>
      <c r="CN2057" s="90"/>
      <c r="CO2057" s="90"/>
      <c r="CP2057" s="90"/>
      <c r="CQ2057" s="90"/>
      <c r="CR2057" s="90"/>
      <c r="CS2057" s="90"/>
      <c r="CT2057" s="90"/>
      <c r="CU2057" s="90"/>
      <c r="CV2057" s="90"/>
      <c r="CW2057" s="90"/>
      <c r="CX2057" s="90"/>
      <c r="CY2057" s="90"/>
      <c r="CZ2057" s="90"/>
      <c r="DA2057" s="90"/>
      <c r="DB2057" s="90"/>
      <c r="DC2057" s="90"/>
      <c r="DD2057" s="90"/>
      <c r="DE2057" s="90"/>
      <c r="DF2057" s="90"/>
      <c r="DG2057" s="90"/>
      <c r="DH2057" s="89">
        <f t="shared" si="941"/>
        <v>81.949989999999985</v>
      </c>
      <c r="DJ2057" s="97">
        <f t="shared" si="942"/>
        <v>18.050010000000015</v>
      </c>
      <c r="DK2057" s="90"/>
      <c r="DO2057" s="359">
        <v>18.05</v>
      </c>
      <c r="DP2057" s="90"/>
      <c r="DQ2057" s="375"/>
      <c r="DR2057" s="90"/>
      <c r="DS2057" s="308"/>
      <c r="DU2057" s="59"/>
      <c r="DW2057" s="86"/>
      <c r="DX2057" s="298">
        <f t="shared" si="943"/>
        <v>68.739971780350444</v>
      </c>
      <c r="DY2057" s="43">
        <f t="shared" si="944"/>
        <v>0</v>
      </c>
      <c r="DZ2057" s="298">
        <f t="shared" si="945"/>
        <v>0</v>
      </c>
      <c r="EA2057" s="43" t="e">
        <f t="shared" si="946"/>
        <v>#DIV/0!</v>
      </c>
      <c r="EB2057" s="298">
        <f t="shared" si="947"/>
        <v>19.440026777306503</v>
      </c>
      <c r="EC2057" s="43">
        <f t="shared" si="948"/>
        <v>0</v>
      </c>
      <c r="ED2057" s="298">
        <f t="shared" si="949"/>
        <v>0</v>
      </c>
      <c r="EE2057" s="43" t="e">
        <f t="shared" si="950"/>
        <v>#DIV/0!</v>
      </c>
      <c r="EF2057" s="298">
        <f t="shared" si="951"/>
        <v>0</v>
      </c>
      <c r="EG2057" s="43" t="e">
        <f t="shared" si="952"/>
        <v>#DIV/0!</v>
      </c>
      <c r="EH2057" s="298">
        <f t="shared" si="953"/>
        <v>0</v>
      </c>
      <c r="EI2057" s="43" t="e">
        <f t="shared" si="954"/>
        <v>#DIV/0!</v>
      </c>
      <c r="EJ2057" s="298">
        <f t="shared" si="955"/>
        <v>0</v>
      </c>
      <c r="EK2057" s="43" t="e">
        <f t="shared" si="956"/>
        <v>#DIV/0!</v>
      </c>
      <c r="EL2057" s="298">
        <f t="shared" si="957"/>
        <v>11.820001442343068</v>
      </c>
      <c r="EM2057" s="43">
        <f t="shared" si="958"/>
        <v>0</v>
      </c>
      <c r="EN2057" s="298">
        <f t="shared" si="959"/>
        <v>0</v>
      </c>
      <c r="EO2057" s="43" t="e">
        <f t="shared" si="960"/>
        <v>#DIV/0!</v>
      </c>
      <c r="EP2057" s="298">
        <f t="shared" si="961"/>
        <v>0</v>
      </c>
      <c r="EQ2057" s="43" t="e">
        <f t="shared" si="962"/>
        <v>#DIV/0!</v>
      </c>
      <c r="ER2057" s="43">
        <f t="shared" si="963"/>
        <v>100</v>
      </c>
      <c r="ES2057" s="43">
        <f t="shared" si="964"/>
        <v>0</v>
      </c>
    </row>
    <row r="2058" spans="1:149" x14ac:dyDescent="0.45">
      <c r="A2058" s="78" t="s">
        <v>1511</v>
      </c>
      <c r="B2058" s="178" t="s">
        <v>3429</v>
      </c>
      <c r="C2058" s="51" t="s">
        <v>3441</v>
      </c>
      <c r="D2058" s="51" t="s">
        <v>3866</v>
      </c>
      <c r="E2058" s="78" t="s">
        <v>637</v>
      </c>
      <c r="F2058" s="78" t="s">
        <v>2769</v>
      </c>
      <c r="G2058" s="72" t="s">
        <v>3382</v>
      </c>
      <c r="H2058" s="78" t="s">
        <v>1100</v>
      </c>
      <c r="I2058" s="78"/>
      <c r="J2058" s="300">
        <v>500</v>
      </c>
      <c r="K2058" s="78"/>
      <c r="L2058" s="300">
        <v>1000</v>
      </c>
      <c r="M2058" s="72"/>
      <c r="O2058" s="78"/>
      <c r="P2058" s="72" t="s">
        <v>1374</v>
      </c>
      <c r="AA2058" s="195"/>
      <c r="AB2058" s="195"/>
      <c r="AC2058" s="195"/>
      <c r="AD2058" s="72"/>
      <c r="AE2058" s="316">
        <v>1</v>
      </c>
      <c r="AF2058" s="195"/>
      <c r="AG2058" s="195">
        <v>0</v>
      </c>
      <c r="AH2058" s="72"/>
      <c r="AR2058" s="53">
        <v>1.071</v>
      </c>
      <c r="AT2058" s="77"/>
      <c r="AU2058" s="276">
        <v>5000</v>
      </c>
      <c r="AV2058" s="276"/>
      <c r="AW2058" s="276">
        <v>5355</v>
      </c>
      <c r="AX2058" s="95"/>
      <c r="AY2058" s="276"/>
      <c r="AZ2058" s="95"/>
      <c r="BB2058" s="80" t="s">
        <v>3412</v>
      </c>
      <c r="BC2058" s="270"/>
      <c r="BD2058" s="72">
        <v>48.2151</v>
      </c>
      <c r="BE2058" s="72"/>
      <c r="BF2058" s="72">
        <v>0.75958400000000004</v>
      </c>
      <c r="BG2058" s="72"/>
      <c r="BH2058" s="72">
        <v>14.042999999999999</v>
      </c>
      <c r="BI2058" s="72"/>
      <c r="BJ2058" s="72">
        <v>4.1499199999999998</v>
      </c>
      <c r="BK2058" s="72"/>
      <c r="BL2058" s="72"/>
      <c r="BM2058" s="72"/>
      <c r="BN2058" s="72">
        <v>4.77982</v>
      </c>
      <c r="BO2058" s="72"/>
      <c r="BP2058" s="72">
        <v>9.2632199999999998E-2</v>
      </c>
      <c r="BQ2058" s="72"/>
      <c r="BR2058" s="72">
        <v>8.7908000000000008</v>
      </c>
      <c r="BS2058" s="72"/>
      <c r="BT2058" s="72"/>
      <c r="BU2058" s="72"/>
      <c r="BV2058" s="72"/>
      <c r="BW2058" s="72"/>
      <c r="BX2058" s="72">
        <v>8.6055299999999999</v>
      </c>
      <c r="BY2058" s="72"/>
      <c r="BZ2058" s="72">
        <v>2.2787500000000001</v>
      </c>
      <c r="CA2058" s="72"/>
      <c r="CB2058" s="72">
        <v>0.82442700000000002</v>
      </c>
      <c r="CC2058" s="72"/>
      <c r="CD2058" s="72">
        <v>0.120422</v>
      </c>
      <c r="CE2058" s="72"/>
      <c r="CF2058" s="72"/>
      <c r="CG2058" s="72"/>
      <c r="CH2058" s="72"/>
      <c r="CI2058" s="72"/>
      <c r="CJ2058" s="72"/>
      <c r="CK2058" s="72"/>
      <c r="CL2058" s="72"/>
      <c r="CM2058" s="72"/>
      <c r="CN2058" s="72"/>
      <c r="CO2058" s="72"/>
      <c r="CP2058" s="72"/>
      <c r="CQ2058" s="72"/>
      <c r="CR2058" s="72"/>
      <c r="CS2058" s="72"/>
      <c r="CT2058" s="72"/>
      <c r="CU2058" s="72"/>
      <c r="CV2058" s="72"/>
      <c r="CW2058" s="72"/>
      <c r="CX2058" s="72"/>
      <c r="CY2058" s="72"/>
      <c r="CZ2058" s="72"/>
      <c r="DA2058" s="72"/>
      <c r="DB2058" s="72"/>
      <c r="DC2058" s="72"/>
      <c r="DD2058" s="72"/>
      <c r="DE2058" s="72"/>
      <c r="DF2058" s="72"/>
      <c r="DG2058" s="72"/>
      <c r="DH2058" s="78">
        <f t="shared" si="941"/>
        <v>92.659985200000008</v>
      </c>
      <c r="DJ2058" s="96">
        <f t="shared" si="942"/>
        <v>7.3400147999999916</v>
      </c>
      <c r="DK2058" s="72"/>
      <c r="DO2058" s="358">
        <v>7.34</v>
      </c>
      <c r="DP2058" s="72"/>
      <c r="DQ2058" s="374"/>
      <c r="DR2058" s="72"/>
      <c r="DU2058" s="52"/>
      <c r="DX2058" s="75">
        <f t="shared" si="943"/>
        <v>52.034435248323341</v>
      </c>
      <c r="DY2058" s="51">
        <f t="shared" si="944"/>
        <v>0</v>
      </c>
      <c r="DZ2058" s="75">
        <f t="shared" si="945"/>
        <v>0.81975407006648204</v>
      </c>
      <c r="EA2058" s="51">
        <f t="shared" si="946"/>
        <v>0</v>
      </c>
      <c r="EB2058" s="75">
        <f t="shared" si="947"/>
        <v>15.155409284481516</v>
      </c>
      <c r="EC2058" s="51">
        <f t="shared" si="948"/>
        <v>0</v>
      </c>
      <c r="ED2058" s="75">
        <f t="shared" si="949"/>
        <v>5.1584510721462964</v>
      </c>
      <c r="EE2058" s="51">
        <f t="shared" si="950"/>
        <v>0</v>
      </c>
      <c r="EF2058" s="75">
        <f t="shared" si="951"/>
        <v>9.9970013809153935E-2</v>
      </c>
      <c r="EG2058" s="51">
        <f t="shared" si="952"/>
        <v>0</v>
      </c>
      <c r="EH2058" s="75">
        <f t="shared" si="953"/>
        <v>9.4871588647739173</v>
      </c>
      <c r="EI2058" s="51">
        <f t="shared" si="954"/>
        <v>0</v>
      </c>
      <c r="EJ2058" s="75">
        <f t="shared" si="955"/>
        <v>9.2872127935543851</v>
      </c>
      <c r="EK2058" s="51">
        <f t="shared" si="956"/>
        <v>0</v>
      </c>
      <c r="EL2058" s="75">
        <f t="shared" si="957"/>
        <v>2.4592600517704377</v>
      </c>
      <c r="EM2058" s="51">
        <f t="shared" si="958"/>
        <v>0</v>
      </c>
      <c r="EN2058" s="75">
        <f t="shared" si="959"/>
        <v>0.8897335761715619</v>
      </c>
      <c r="EO2058" s="51">
        <f t="shared" si="960"/>
        <v>0</v>
      </c>
      <c r="EP2058" s="75">
        <f t="shared" si="961"/>
        <v>0.12996116904193072</v>
      </c>
      <c r="EQ2058" s="51">
        <f t="shared" si="962"/>
        <v>0</v>
      </c>
      <c r="ER2058" s="51">
        <f t="shared" si="963"/>
        <v>100</v>
      </c>
      <c r="ES2058" s="51">
        <f t="shared" si="964"/>
        <v>0</v>
      </c>
    </row>
    <row r="2059" spans="1:149" x14ac:dyDescent="0.45">
      <c r="A2059" s="78" t="s">
        <v>1511</v>
      </c>
      <c r="C2059" s="51" t="s">
        <v>3441</v>
      </c>
      <c r="D2059" s="51" t="s">
        <v>3866</v>
      </c>
      <c r="E2059" s="78" t="s">
        <v>637</v>
      </c>
      <c r="F2059" s="78" t="s">
        <v>2770</v>
      </c>
      <c r="G2059" s="72" t="s">
        <v>3382</v>
      </c>
      <c r="H2059" s="78" t="s">
        <v>1100</v>
      </c>
      <c r="I2059" s="78"/>
      <c r="J2059" s="300">
        <v>600</v>
      </c>
      <c r="K2059" s="78"/>
      <c r="L2059" s="300">
        <v>1000</v>
      </c>
      <c r="M2059" s="72"/>
      <c r="O2059" s="78"/>
      <c r="P2059" s="72" t="s">
        <v>1374</v>
      </c>
      <c r="AA2059" s="195"/>
      <c r="AB2059" s="195"/>
      <c r="AC2059" s="195"/>
      <c r="AD2059" s="72"/>
      <c r="AE2059" s="316">
        <v>1</v>
      </c>
      <c r="AF2059" s="195"/>
      <c r="AG2059" s="195">
        <v>0</v>
      </c>
      <c r="AH2059" s="72"/>
      <c r="AR2059" s="53">
        <v>1.167</v>
      </c>
      <c r="AT2059" s="77"/>
      <c r="AU2059" s="276">
        <v>6000</v>
      </c>
      <c r="AV2059" s="276"/>
      <c r="AW2059" s="276">
        <v>7002</v>
      </c>
      <c r="AX2059" s="95"/>
      <c r="AY2059" s="276"/>
      <c r="AZ2059" s="95"/>
      <c r="BB2059" s="80" t="s">
        <v>3412</v>
      </c>
      <c r="BC2059" s="270"/>
      <c r="BD2059" s="72">
        <v>47.590699999999998</v>
      </c>
      <c r="BE2059" s="72"/>
      <c r="BF2059" s="72">
        <v>0.74974700000000005</v>
      </c>
      <c r="BG2059" s="72"/>
      <c r="BH2059" s="72">
        <v>13.8612</v>
      </c>
      <c r="BI2059" s="72"/>
      <c r="BJ2059" s="72">
        <v>4.0961800000000004</v>
      </c>
      <c r="BK2059" s="72"/>
      <c r="BL2059" s="72"/>
      <c r="BM2059" s="72"/>
      <c r="BN2059" s="72">
        <v>4.7179200000000003</v>
      </c>
      <c r="BO2059" s="72"/>
      <c r="BP2059" s="72">
        <v>9.1432600000000003E-2</v>
      </c>
      <c r="BQ2059" s="72"/>
      <c r="BR2059" s="72">
        <v>8.6769499999999997</v>
      </c>
      <c r="BS2059" s="72"/>
      <c r="BT2059" s="72"/>
      <c r="BU2059" s="72"/>
      <c r="BV2059" s="72"/>
      <c r="BW2059" s="72"/>
      <c r="BX2059" s="72">
        <v>8.4940899999999999</v>
      </c>
      <c r="BY2059" s="72"/>
      <c r="BZ2059" s="72">
        <v>2.2492399999999999</v>
      </c>
      <c r="CA2059" s="72"/>
      <c r="CB2059" s="72">
        <v>0.81374999999999997</v>
      </c>
      <c r="CC2059" s="72"/>
      <c r="CD2059" s="72">
        <v>0.118862</v>
      </c>
      <c r="CE2059" s="72"/>
      <c r="CF2059" s="72"/>
      <c r="CG2059" s="72"/>
      <c r="CH2059" s="72"/>
      <c r="CI2059" s="72"/>
      <c r="CJ2059" s="72"/>
      <c r="CK2059" s="72"/>
      <c r="CL2059" s="72"/>
      <c r="CM2059" s="72"/>
      <c r="CN2059" s="72"/>
      <c r="CO2059" s="72"/>
      <c r="CP2059" s="72"/>
      <c r="CQ2059" s="72"/>
      <c r="CR2059" s="72"/>
      <c r="CS2059" s="72"/>
      <c r="CT2059" s="72"/>
      <c r="CU2059" s="72"/>
      <c r="CV2059" s="72"/>
      <c r="CW2059" s="72"/>
      <c r="CX2059" s="72"/>
      <c r="CY2059" s="72"/>
      <c r="CZ2059" s="72"/>
      <c r="DA2059" s="72"/>
      <c r="DB2059" s="72"/>
      <c r="DC2059" s="72"/>
      <c r="DD2059" s="72"/>
      <c r="DE2059" s="72"/>
      <c r="DF2059" s="72"/>
      <c r="DG2059" s="72"/>
      <c r="DH2059" s="78">
        <f t="shared" si="941"/>
        <v>91.460071600000006</v>
      </c>
      <c r="DJ2059" s="96">
        <f t="shared" si="942"/>
        <v>8.5399283999999938</v>
      </c>
      <c r="DK2059" s="72"/>
      <c r="DO2059" s="358">
        <v>8.5399999999999991</v>
      </c>
      <c r="DP2059" s="72"/>
      <c r="DQ2059" s="374"/>
      <c r="DR2059" s="72"/>
      <c r="DU2059" s="52"/>
      <c r="DX2059" s="75">
        <f t="shared" si="943"/>
        <v>52.034400550370876</v>
      </c>
      <c r="DY2059" s="51">
        <f t="shared" si="944"/>
        <v>0</v>
      </c>
      <c r="DZ2059" s="75">
        <f t="shared" si="945"/>
        <v>0.81975334906691688</v>
      </c>
      <c r="EA2059" s="51">
        <f t="shared" si="946"/>
        <v>0</v>
      </c>
      <c r="EB2059" s="75">
        <f t="shared" si="947"/>
        <v>15.155465939958873</v>
      </c>
      <c r="EC2059" s="51">
        <f t="shared" si="948"/>
        <v>0</v>
      </c>
      <c r="ED2059" s="75">
        <f t="shared" si="949"/>
        <v>5.1584477438786527</v>
      </c>
      <c r="EE2059" s="51">
        <f t="shared" si="950"/>
        <v>0</v>
      </c>
      <c r="EF2059" s="75">
        <f t="shared" si="951"/>
        <v>9.9969963286142882E-2</v>
      </c>
      <c r="EG2059" s="51">
        <f t="shared" si="952"/>
        <v>0</v>
      </c>
      <c r="EH2059" s="75">
        <f t="shared" si="953"/>
        <v>9.4871454266388291</v>
      </c>
      <c r="EI2059" s="51">
        <f t="shared" si="954"/>
        <v>0</v>
      </c>
      <c r="EJ2059" s="75">
        <f t="shared" si="955"/>
        <v>9.2872111856076867</v>
      </c>
      <c r="EK2059" s="51">
        <f t="shared" si="956"/>
        <v>0</v>
      </c>
      <c r="EL2059" s="75">
        <f t="shared" si="957"/>
        <v>2.4592589538274536</v>
      </c>
      <c r="EM2059" s="51">
        <f t="shared" si="958"/>
        <v>0</v>
      </c>
      <c r="EN2059" s="75">
        <f t="shared" si="959"/>
        <v>0.88973252017441018</v>
      </c>
      <c r="EO2059" s="51">
        <f t="shared" si="960"/>
        <v>0</v>
      </c>
      <c r="EP2059" s="75">
        <f t="shared" si="961"/>
        <v>0.129960536790133</v>
      </c>
      <c r="EQ2059" s="51">
        <f t="shared" si="962"/>
        <v>0</v>
      </c>
      <c r="ER2059" s="51">
        <f t="shared" si="963"/>
        <v>100</v>
      </c>
      <c r="ES2059" s="51">
        <f t="shared" si="964"/>
        <v>0</v>
      </c>
    </row>
    <row r="2060" spans="1:149" x14ac:dyDescent="0.45">
      <c r="A2060" s="78" t="s">
        <v>1511</v>
      </c>
      <c r="C2060" s="51" t="s">
        <v>3441</v>
      </c>
      <c r="D2060" s="51" t="s">
        <v>3866</v>
      </c>
      <c r="E2060" s="78" t="s">
        <v>637</v>
      </c>
      <c r="F2060" s="78" t="s">
        <v>2771</v>
      </c>
      <c r="G2060" s="72" t="s">
        <v>3382</v>
      </c>
      <c r="H2060" s="78" t="s">
        <v>1100</v>
      </c>
      <c r="I2060" s="78"/>
      <c r="J2060" s="300">
        <v>700</v>
      </c>
      <c r="K2060" s="78"/>
      <c r="L2060" s="300">
        <v>1000</v>
      </c>
      <c r="M2060" s="72"/>
      <c r="O2060" s="78"/>
      <c r="P2060" s="72" t="s">
        <v>1374</v>
      </c>
      <c r="AA2060" s="195"/>
      <c r="AB2060" s="195"/>
      <c r="AC2060" s="195"/>
      <c r="AD2060" s="72"/>
      <c r="AE2060" s="316">
        <v>1</v>
      </c>
      <c r="AF2060" s="195"/>
      <c r="AG2060" s="195">
        <v>0</v>
      </c>
      <c r="AH2060" s="72"/>
      <c r="AR2060" s="53">
        <v>1.2829999999999999</v>
      </c>
      <c r="AT2060" s="77"/>
      <c r="AU2060" s="276">
        <v>7000</v>
      </c>
      <c r="AV2060" s="276"/>
      <c r="AW2060" s="276">
        <v>8981</v>
      </c>
      <c r="AX2060" s="95"/>
      <c r="AY2060" s="276"/>
      <c r="AZ2060" s="95"/>
      <c r="BB2060" s="80" t="s">
        <v>3412</v>
      </c>
      <c r="BC2060" s="270"/>
      <c r="BD2060" s="72">
        <v>48.137</v>
      </c>
      <c r="BE2060" s="72"/>
      <c r="BF2060" s="72">
        <v>0.75835399999999997</v>
      </c>
      <c r="BG2060" s="72"/>
      <c r="BH2060" s="72">
        <v>14.020300000000001</v>
      </c>
      <c r="BI2060" s="72"/>
      <c r="BJ2060" s="72">
        <v>4.1432099999999998</v>
      </c>
      <c r="BK2060" s="72"/>
      <c r="BL2060" s="72"/>
      <c r="BM2060" s="72"/>
      <c r="BN2060" s="72">
        <v>4.7720799999999999</v>
      </c>
      <c r="BO2060" s="72"/>
      <c r="BP2060" s="72">
        <v>9.2482300000000003E-2</v>
      </c>
      <c r="BQ2060" s="72"/>
      <c r="BR2060" s="72">
        <v>8.7765699999999995</v>
      </c>
      <c r="BS2060" s="72"/>
      <c r="BT2060" s="72"/>
      <c r="BU2060" s="72"/>
      <c r="BV2060" s="72"/>
      <c r="BW2060" s="72"/>
      <c r="BX2060" s="72">
        <v>8.5915999999999997</v>
      </c>
      <c r="BY2060" s="72"/>
      <c r="BZ2060" s="72">
        <v>2.2750599999999999</v>
      </c>
      <c r="CA2060" s="72"/>
      <c r="CB2060" s="72">
        <v>0.82309200000000005</v>
      </c>
      <c r="CC2060" s="72"/>
      <c r="CD2060" s="72">
        <v>0.120227</v>
      </c>
      <c r="CE2060" s="72"/>
      <c r="CF2060" s="72"/>
      <c r="CG2060" s="72"/>
      <c r="CH2060" s="72"/>
      <c r="CI2060" s="72"/>
      <c r="CJ2060" s="72"/>
      <c r="CK2060" s="72"/>
      <c r="CL2060" s="72"/>
      <c r="CM2060" s="72"/>
      <c r="CN2060" s="72"/>
      <c r="CO2060" s="72"/>
      <c r="CP2060" s="72"/>
      <c r="CQ2060" s="72"/>
      <c r="CR2060" s="72"/>
      <c r="CS2060" s="72"/>
      <c r="CT2060" s="72"/>
      <c r="CU2060" s="72"/>
      <c r="CV2060" s="72"/>
      <c r="CW2060" s="72"/>
      <c r="CX2060" s="72"/>
      <c r="CY2060" s="72"/>
      <c r="CZ2060" s="72"/>
      <c r="DA2060" s="72"/>
      <c r="DB2060" s="72"/>
      <c r="DC2060" s="72"/>
      <c r="DD2060" s="72"/>
      <c r="DE2060" s="72"/>
      <c r="DF2060" s="72"/>
      <c r="DG2060" s="72"/>
      <c r="DH2060" s="78">
        <f t="shared" si="941"/>
        <v>92.509975300000008</v>
      </c>
      <c r="DJ2060" s="96">
        <f t="shared" si="942"/>
        <v>7.4900246999999922</v>
      </c>
      <c r="DK2060" s="72"/>
      <c r="DO2060" s="358">
        <v>7.49</v>
      </c>
      <c r="DP2060" s="72"/>
      <c r="DQ2060" s="374"/>
      <c r="DR2060" s="72"/>
      <c r="DU2060" s="52"/>
      <c r="DX2060" s="75">
        <f t="shared" si="943"/>
        <v>52.034388555284806</v>
      </c>
      <c r="DY2060" s="51">
        <f t="shared" si="944"/>
        <v>0</v>
      </c>
      <c r="DZ2060" s="75">
        <f t="shared" si="945"/>
        <v>0.81975375903056791</v>
      </c>
      <c r="EA2060" s="51">
        <f t="shared" si="946"/>
        <v>0</v>
      </c>
      <c r="EB2060" s="75">
        <f t="shared" si="947"/>
        <v>15.155446701324543</v>
      </c>
      <c r="EC2060" s="51">
        <f t="shared" si="948"/>
        <v>0</v>
      </c>
      <c r="ED2060" s="75">
        <f t="shared" si="949"/>
        <v>5.1584491126763918</v>
      </c>
      <c r="EE2060" s="51">
        <f t="shared" si="950"/>
        <v>0</v>
      </c>
      <c r="EF2060" s="75">
        <f t="shared" si="951"/>
        <v>9.9970083982932376E-2</v>
      </c>
      <c r="EG2060" s="51">
        <f t="shared" si="952"/>
        <v>0</v>
      </c>
      <c r="EH2060" s="75">
        <f t="shared" si="953"/>
        <v>9.4871606781198636</v>
      </c>
      <c r="EI2060" s="51">
        <f t="shared" si="954"/>
        <v>0</v>
      </c>
      <c r="EJ2060" s="75">
        <f t="shared" si="955"/>
        <v>9.2872146729456517</v>
      </c>
      <c r="EK2060" s="51">
        <f t="shared" si="956"/>
        <v>0</v>
      </c>
      <c r="EL2060" s="75">
        <f t="shared" si="957"/>
        <v>2.4592591151626864</v>
      </c>
      <c r="EM2060" s="51">
        <f t="shared" si="958"/>
        <v>0</v>
      </c>
      <c r="EN2060" s="75">
        <f t="shared" si="959"/>
        <v>0.889733239394779</v>
      </c>
      <c r="EO2060" s="51">
        <f t="shared" si="960"/>
        <v>0</v>
      </c>
      <c r="EP2060" s="75">
        <f t="shared" si="961"/>
        <v>0.12996111998745719</v>
      </c>
      <c r="EQ2060" s="51">
        <f t="shared" si="962"/>
        <v>0</v>
      </c>
      <c r="ER2060" s="51">
        <f t="shared" si="963"/>
        <v>100</v>
      </c>
      <c r="ES2060" s="51">
        <f t="shared" si="964"/>
        <v>0</v>
      </c>
    </row>
    <row r="2061" spans="1:149" x14ac:dyDescent="0.45">
      <c r="A2061" s="78" t="s">
        <v>1511</v>
      </c>
      <c r="C2061" s="51" t="s">
        <v>3441</v>
      </c>
      <c r="D2061" s="51" t="s">
        <v>3866</v>
      </c>
      <c r="E2061" s="78" t="s">
        <v>637</v>
      </c>
      <c r="F2061" s="78" t="s">
        <v>2772</v>
      </c>
      <c r="G2061" s="72" t="s">
        <v>3382</v>
      </c>
      <c r="H2061" s="78" t="s">
        <v>1100</v>
      </c>
      <c r="I2061" s="78"/>
      <c r="J2061" s="300">
        <v>900</v>
      </c>
      <c r="K2061" s="78"/>
      <c r="L2061" s="300">
        <v>1000</v>
      </c>
      <c r="M2061" s="72"/>
      <c r="O2061" s="78"/>
      <c r="P2061" s="72" t="s">
        <v>1374</v>
      </c>
      <c r="AA2061" s="195"/>
      <c r="AB2061" s="195"/>
      <c r="AC2061" s="195"/>
      <c r="AD2061" s="72"/>
      <c r="AE2061" s="316">
        <v>1</v>
      </c>
      <c r="AF2061" s="195"/>
      <c r="AG2061" s="195">
        <v>0</v>
      </c>
      <c r="AH2061" s="72"/>
      <c r="AR2061" s="53">
        <v>1.58</v>
      </c>
      <c r="AT2061" s="77"/>
      <c r="AU2061" s="276">
        <v>9000</v>
      </c>
      <c r="AV2061" s="276"/>
      <c r="AW2061" s="276">
        <v>14220</v>
      </c>
      <c r="AX2061" s="95"/>
      <c r="AY2061" s="276"/>
      <c r="AZ2061" s="95"/>
      <c r="BB2061" s="80" t="s">
        <v>3412</v>
      </c>
      <c r="BC2061" s="270"/>
      <c r="BD2061" s="72">
        <v>46.856999999999999</v>
      </c>
      <c r="BE2061" s="72"/>
      <c r="BF2061" s="72">
        <v>0.73818899999999998</v>
      </c>
      <c r="BG2061" s="72"/>
      <c r="BH2061" s="72">
        <v>13.647500000000001</v>
      </c>
      <c r="BI2061" s="72"/>
      <c r="BJ2061" s="72">
        <v>4.0330300000000001</v>
      </c>
      <c r="BK2061" s="72"/>
      <c r="BL2061" s="72"/>
      <c r="BM2061" s="72"/>
      <c r="BN2061" s="72">
        <v>4.6451900000000004</v>
      </c>
      <c r="BO2061" s="72"/>
      <c r="BP2061" s="72">
        <v>9.0023000000000006E-2</v>
      </c>
      <c r="BQ2061" s="72"/>
      <c r="BR2061" s="72">
        <v>8.5431799999999996</v>
      </c>
      <c r="BS2061" s="72"/>
      <c r="BT2061" s="72"/>
      <c r="BU2061" s="72"/>
      <c r="BV2061" s="72"/>
      <c r="BW2061" s="72"/>
      <c r="BX2061" s="72">
        <v>8.3631399999999996</v>
      </c>
      <c r="BY2061" s="72"/>
      <c r="BZ2061" s="72">
        <v>2.2145700000000001</v>
      </c>
      <c r="CA2061" s="72"/>
      <c r="CB2061" s="72">
        <v>0.80120499999999995</v>
      </c>
      <c r="CC2061" s="72"/>
      <c r="CD2061" s="72">
        <v>0.11703</v>
      </c>
      <c r="CE2061" s="72"/>
      <c r="CF2061" s="72"/>
      <c r="CG2061" s="72"/>
      <c r="CH2061" s="72"/>
      <c r="CI2061" s="72"/>
      <c r="CJ2061" s="72"/>
      <c r="CK2061" s="72"/>
      <c r="CL2061" s="72"/>
      <c r="CM2061" s="72"/>
      <c r="CN2061" s="72"/>
      <c r="CO2061" s="72"/>
      <c r="CP2061" s="72"/>
      <c r="CQ2061" s="72"/>
      <c r="CR2061" s="72"/>
      <c r="CS2061" s="72"/>
      <c r="CT2061" s="72"/>
      <c r="CU2061" s="72"/>
      <c r="CV2061" s="72"/>
      <c r="CW2061" s="72"/>
      <c r="CX2061" s="72"/>
      <c r="CY2061" s="72"/>
      <c r="CZ2061" s="72"/>
      <c r="DA2061" s="72"/>
      <c r="DB2061" s="72"/>
      <c r="DC2061" s="72"/>
      <c r="DD2061" s="72"/>
      <c r="DE2061" s="72"/>
      <c r="DF2061" s="72"/>
      <c r="DG2061" s="72"/>
      <c r="DH2061" s="78">
        <f t="shared" si="941"/>
        <v>90.050056999999995</v>
      </c>
      <c r="DJ2061" s="96">
        <f t="shared" si="942"/>
        <v>9.9499430000000046</v>
      </c>
      <c r="DK2061" s="72"/>
      <c r="DO2061" s="358">
        <v>9.9499999999999993</v>
      </c>
      <c r="DP2061" s="72"/>
      <c r="DQ2061" s="374"/>
      <c r="DR2061" s="72"/>
      <c r="DU2061" s="52"/>
      <c r="DX2061" s="75">
        <f t="shared" si="943"/>
        <v>52.034392382450136</v>
      </c>
      <c r="DY2061" s="51">
        <f t="shared" si="944"/>
        <v>0</v>
      </c>
      <c r="DZ2061" s="75">
        <f t="shared" si="945"/>
        <v>0.81975406189915023</v>
      </c>
      <c r="EA2061" s="51">
        <f t="shared" si="946"/>
        <v>0</v>
      </c>
      <c r="EB2061" s="75">
        <f t="shared" si="947"/>
        <v>15.155459590658563</v>
      </c>
      <c r="EC2061" s="51">
        <f t="shared" si="948"/>
        <v>0</v>
      </c>
      <c r="ED2061" s="75">
        <f t="shared" si="949"/>
        <v>5.1584531478975082</v>
      </c>
      <c r="EE2061" s="51">
        <f t="shared" si="950"/>
        <v>0</v>
      </c>
      <c r="EF2061" s="75">
        <f t="shared" si="951"/>
        <v>9.9969953378263823E-2</v>
      </c>
      <c r="EG2061" s="51">
        <f t="shared" si="952"/>
        <v>0</v>
      </c>
      <c r="EH2061" s="75">
        <f t="shared" si="953"/>
        <v>9.4871455772648758</v>
      </c>
      <c r="EI2061" s="51">
        <f t="shared" si="954"/>
        <v>0</v>
      </c>
      <c r="EJ2061" s="75">
        <f t="shared" si="955"/>
        <v>9.2872123334691494</v>
      </c>
      <c r="EK2061" s="51">
        <f t="shared" si="956"/>
        <v>0</v>
      </c>
      <c r="EL2061" s="75">
        <f t="shared" si="957"/>
        <v>2.4592655171778515</v>
      </c>
      <c r="EM2061" s="51">
        <f t="shared" si="958"/>
        <v>0</v>
      </c>
      <c r="EN2061" s="75">
        <f t="shared" si="959"/>
        <v>0.88973291821458811</v>
      </c>
      <c r="EO2061" s="51">
        <f t="shared" si="960"/>
        <v>0</v>
      </c>
      <c r="EP2061" s="75">
        <f t="shared" si="961"/>
        <v>0.12996105044108969</v>
      </c>
      <c r="EQ2061" s="51">
        <f t="shared" si="962"/>
        <v>0</v>
      </c>
      <c r="ER2061" s="51">
        <f t="shared" si="963"/>
        <v>100</v>
      </c>
      <c r="ES2061" s="51">
        <f t="shared" si="964"/>
        <v>0</v>
      </c>
    </row>
    <row r="2062" spans="1:149" x14ac:dyDescent="0.45">
      <c r="A2062" s="78" t="s">
        <v>1511</v>
      </c>
      <c r="C2062" s="51" t="s">
        <v>3441</v>
      </c>
      <c r="D2062" s="51" t="s">
        <v>3866</v>
      </c>
      <c r="E2062" s="78" t="s">
        <v>637</v>
      </c>
      <c r="F2062" s="78" t="s">
        <v>2773</v>
      </c>
      <c r="G2062" s="72" t="s">
        <v>3382</v>
      </c>
      <c r="H2062" s="78" t="s">
        <v>1100</v>
      </c>
      <c r="I2062" s="78"/>
      <c r="J2062" s="300">
        <v>200</v>
      </c>
      <c r="K2062" s="78"/>
      <c r="L2062" s="300">
        <v>1100</v>
      </c>
      <c r="M2062" s="72"/>
      <c r="O2062" s="78"/>
      <c r="P2062" s="72" t="s">
        <v>1374</v>
      </c>
      <c r="AA2062" s="195"/>
      <c r="AB2062" s="195"/>
      <c r="AC2062" s="195"/>
      <c r="AD2062" s="72"/>
      <c r="AE2062" s="316">
        <v>1</v>
      </c>
      <c r="AF2062" s="195"/>
      <c r="AG2062" s="195">
        <v>0</v>
      </c>
      <c r="AH2062" s="72"/>
      <c r="AR2062" s="53">
        <v>0.97199999999999998</v>
      </c>
      <c r="AT2062" s="77"/>
      <c r="AU2062" s="276">
        <v>2000</v>
      </c>
      <c r="AV2062" s="276"/>
      <c r="AW2062" s="276">
        <v>1944</v>
      </c>
      <c r="AX2062" s="95"/>
      <c r="AY2062" s="276"/>
      <c r="AZ2062" s="95"/>
      <c r="BB2062" s="80" t="s">
        <v>3412</v>
      </c>
      <c r="BC2062" s="270"/>
      <c r="BD2062" s="72">
        <v>49.802100000000003</v>
      </c>
      <c r="BE2062" s="72"/>
      <c r="BF2062" s="72">
        <v>0.78458700000000003</v>
      </c>
      <c r="BG2062" s="72"/>
      <c r="BH2062" s="72">
        <v>14.5053</v>
      </c>
      <c r="BI2062" s="72"/>
      <c r="BJ2062" s="72">
        <v>4.2865200000000003</v>
      </c>
      <c r="BK2062" s="72"/>
      <c r="BL2062" s="72"/>
      <c r="BM2062" s="72"/>
      <c r="BN2062" s="72">
        <v>4.9371499999999999</v>
      </c>
      <c r="BO2062" s="72"/>
      <c r="BP2062" s="72">
        <v>9.5681299999999997E-2</v>
      </c>
      <c r="BQ2062" s="72"/>
      <c r="BR2062" s="72">
        <v>9.0801599999999993</v>
      </c>
      <c r="BS2062" s="72"/>
      <c r="BT2062" s="72"/>
      <c r="BU2062" s="72"/>
      <c r="BV2062" s="72"/>
      <c r="BW2062" s="72"/>
      <c r="BX2062" s="72">
        <v>8.8887900000000002</v>
      </c>
      <c r="BY2062" s="72"/>
      <c r="BZ2062" s="72">
        <v>2.3537599999999999</v>
      </c>
      <c r="CA2062" s="72"/>
      <c r="CB2062" s="72">
        <v>0.85156399999999999</v>
      </c>
      <c r="CC2062" s="72"/>
      <c r="CD2062" s="72">
        <v>0.124386</v>
      </c>
      <c r="CE2062" s="72"/>
      <c r="CF2062" s="72"/>
      <c r="CG2062" s="72"/>
      <c r="CH2062" s="72"/>
      <c r="CI2062" s="72"/>
      <c r="CJ2062" s="72"/>
      <c r="CK2062" s="72"/>
      <c r="CL2062" s="72"/>
      <c r="CM2062" s="72"/>
      <c r="CN2062" s="72"/>
      <c r="CO2062" s="72"/>
      <c r="CP2062" s="72"/>
      <c r="CQ2062" s="72"/>
      <c r="CR2062" s="72"/>
      <c r="CS2062" s="72"/>
      <c r="CT2062" s="72"/>
      <c r="CU2062" s="72"/>
      <c r="CV2062" s="72"/>
      <c r="CW2062" s="72"/>
      <c r="CX2062" s="72"/>
      <c r="CY2062" s="72"/>
      <c r="CZ2062" s="72"/>
      <c r="DA2062" s="72"/>
      <c r="DB2062" s="72"/>
      <c r="DC2062" s="72"/>
      <c r="DD2062" s="72"/>
      <c r="DE2062" s="72"/>
      <c r="DF2062" s="72"/>
      <c r="DG2062" s="72"/>
      <c r="DH2062" s="78">
        <f t="shared" si="941"/>
        <v>95.709998299999981</v>
      </c>
      <c r="DJ2062" s="96">
        <f t="shared" si="942"/>
        <v>4.290001700000019</v>
      </c>
      <c r="DK2062" s="72"/>
      <c r="DO2062" s="358">
        <v>4.29</v>
      </c>
      <c r="DP2062" s="72"/>
      <c r="DQ2062" s="374"/>
      <c r="DR2062" s="72"/>
      <c r="DU2062" s="52"/>
      <c r="DX2062" s="75">
        <f t="shared" si="943"/>
        <v>52.034375597726878</v>
      </c>
      <c r="DY2062" s="51">
        <f t="shared" si="944"/>
        <v>0</v>
      </c>
      <c r="DZ2062" s="75">
        <f t="shared" si="945"/>
        <v>0.8197544811783789</v>
      </c>
      <c r="EA2062" s="51">
        <f t="shared" si="946"/>
        <v>0</v>
      </c>
      <c r="EB2062" s="75">
        <f t="shared" si="947"/>
        <v>15.155469917085981</v>
      </c>
      <c r="EC2062" s="51">
        <f t="shared" si="948"/>
        <v>0</v>
      </c>
      <c r="ED2062" s="75">
        <f t="shared" si="949"/>
        <v>5.1584474847911483</v>
      </c>
      <c r="EE2062" s="51">
        <f t="shared" si="950"/>
        <v>0</v>
      </c>
      <c r="EF2062" s="75">
        <f t="shared" si="951"/>
        <v>9.9970015358364084E-2</v>
      </c>
      <c r="EG2062" s="51">
        <f t="shared" si="952"/>
        <v>0</v>
      </c>
      <c r="EH2062" s="75">
        <f t="shared" si="953"/>
        <v>9.487159295038877</v>
      </c>
      <c r="EI2062" s="51">
        <f t="shared" si="954"/>
        <v>0</v>
      </c>
      <c r="EJ2062" s="75">
        <f t="shared" si="955"/>
        <v>9.2872115326325329</v>
      </c>
      <c r="EK2062" s="51">
        <f t="shared" si="956"/>
        <v>0</v>
      </c>
      <c r="EL2062" s="75">
        <f t="shared" si="957"/>
        <v>2.4592623987122151</v>
      </c>
      <c r="EM2062" s="51">
        <f t="shared" si="958"/>
        <v>0</v>
      </c>
      <c r="EN2062" s="75">
        <f t="shared" si="959"/>
        <v>0.88973358596329644</v>
      </c>
      <c r="EO2062" s="51">
        <f t="shared" si="960"/>
        <v>0</v>
      </c>
      <c r="EP2062" s="75">
        <f t="shared" si="961"/>
        <v>0.12996134386097888</v>
      </c>
      <c r="EQ2062" s="51">
        <f t="shared" si="962"/>
        <v>0</v>
      </c>
      <c r="ER2062" s="51">
        <f t="shared" si="963"/>
        <v>100</v>
      </c>
      <c r="ES2062" s="51">
        <f t="shared" si="964"/>
        <v>0</v>
      </c>
    </row>
    <row r="2063" spans="1:149" x14ac:dyDescent="0.45">
      <c r="A2063" s="78" t="s">
        <v>1511</v>
      </c>
      <c r="C2063" s="51" t="s">
        <v>3441</v>
      </c>
      <c r="D2063" s="51" t="s">
        <v>3866</v>
      </c>
      <c r="E2063" s="78" t="s">
        <v>637</v>
      </c>
      <c r="F2063" s="78" t="s">
        <v>2774</v>
      </c>
      <c r="G2063" s="72" t="s">
        <v>3382</v>
      </c>
      <c r="H2063" s="78" t="s">
        <v>1100</v>
      </c>
      <c r="I2063" s="78"/>
      <c r="J2063" s="300">
        <v>500</v>
      </c>
      <c r="K2063" s="78"/>
      <c r="L2063" s="300">
        <v>1100</v>
      </c>
      <c r="M2063" s="72"/>
      <c r="O2063" s="78"/>
      <c r="P2063" s="72" t="s">
        <v>1374</v>
      </c>
      <c r="AA2063" s="195"/>
      <c r="AB2063" s="195"/>
      <c r="AC2063" s="195"/>
      <c r="AD2063" s="72"/>
      <c r="AE2063" s="316">
        <v>1</v>
      </c>
      <c r="AF2063" s="195"/>
      <c r="AG2063" s="195">
        <v>0</v>
      </c>
      <c r="AH2063" s="72"/>
      <c r="AR2063" s="53">
        <v>1.135</v>
      </c>
      <c r="AT2063" s="77"/>
      <c r="AU2063" s="276">
        <v>5000</v>
      </c>
      <c r="AV2063" s="276"/>
      <c r="AW2063" s="276">
        <v>5675</v>
      </c>
      <c r="AX2063" s="95"/>
      <c r="AY2063" s="276"/>
      <c r="AZ2063" s="95"/>
      <c r="BB2063" s="80" t="s">
        <v>3412</v>
      </c>
      <c r="BC2063" s="270"/>
      <c r="BD2063" s="72">
        <v>47.710299999999997</v>
      </c>
      <c r="BE2063" s="72"/>
      <c r="BF2063" s="72">
        <v>0.751633</v>
      </c>
      <c r="BG2063" s="72"/>
      <c r="BH2063" s="72">
        <v>13.896000000000001</v>
      </c>
      <c r="BI2063" s="72"/>
      <c r="BJ2063" s="72">
        <v>4.1064800000000004</v>
      </c>
      <c r="BK2063" s="72"/>
      <c r="BL2063" s="72"/>
      <c r="BM2063" s="72"/>
      <c r="BN2063" s="72">
        <v>4.7297799999999999</v>
      </c>
      <c r="BO2063" s="72"/>
      <c r="BP2063" s="72">
        <v>9.1662499999999994E-2</v>
      </c>
      <c r="BQ2063" s="72"/>
      <c r="BR2063" s="72">
        <v>8.6987699999999997</v>
      </c>
      <c r="BS2063" s="72"/>
      <c r="BT2063" s="72"/>
      <c r="BU2063" s="72"/>
      <c r="BV2063" s="72"/>
      <c r="BW2063" s="72"/>
      <c r="BX2063" s="72">
        <v>8.5154499999999995</v>
      </c>
      <c r="BY2063" s="72"/>
      <c r="BZ2063" s="72">
        <v>2.2549000000000001</v>
      </c>
      <c r="CA2063" s="72"/>
      <c r="CB2063" s="72">
        <v>0.81579599999999997</v>
      </c>
      <c r="CC2063" s="72"/>
      <c r="CD2063" s="72">
        <v>0.119161</v>
      </c>
      <c r="CE2063" s="72"/>
      <c r="CF2063" s="72"/>
      <c r="CG2063" s="72"/>
      <c r="CH2063" s="72"/>
      <c r="CI2063" s="72"/>
      <c r="CJ2063" s="72"/>
      <c r="CK2063" s="72"/>
      <c r="CL2063" s="72"/>
      <c r="CM2063" s="72"/>
      <c r="CN2063" s="72"/>
      <c r="CO2063" s="72"/>
      <c r="CP2063" s="72"/>
      <c r="CQ2063" s="72"/>
      <c r="CR2063" s="72"/>
      <c r="CS2063" s="72"/>
      <c r="CT2063" s="72"/>
      <c r="CU2063" s="72"/>
      <c r="CV2063" s="72"/>
      <c r="CW2063" s="72"/>
      <c r="CX2063" s="72"/>
      <c r="CY2063" s="72"/>
      <c r="CZ2063" s="72"/>
      <c r="DA2063" s="72"/>
      <c r="DB2063" s="72"/>
      <c r="DC2063" s="72"/>
      <c r="DD2063" s="72"/>
      <c r="DE2063" s="72"/>
      <c r="DF2063" s="72"/>
      <c r="DG2063" s="72"/>
      <c r="DH2063" s="78">
        <f t="shared" si="941"/>
        <v>91.689932500000012</v>
      </c>
      <c r="DJ2063" s="96">
        <f t="shared" si="942"/>
        <v>8.3100674999999882</v>
      </c>
      <c r="DK2063" s="72"/>
      <c r="DO2063" s="358">
        <v>8.31</v>
      </c>
      <c r="DP2063" s="72"/>
      <c r="DQ2063" s="374"/>
      <c r="DR2063" s="72"/>
      <c r="DU2063" s="52"/>
      <c r="DX2063" s="75">
        <f t="shared" si="943"/>
        <v>52.034393197966409</v>
      </c>
      <c r="DY2063" s="51">
        <f t="shared" si="944"/>
        <v>0</v>
      </c>
      <c r="DZ2063" s="75">
        <f t="shared" si="945"/>
        <v>0.81975521140229857</v>
      </c>
      <c r="EA2063" s="51">
        <f t="shared" si="946"/>
        <v>0</v>
      </c>
      <c r="EB2063" s="75">
        <f t="shared" si="947"/>
        <v>15.155426142341199</v>
      </c>
      <c r="EC2063" s="51">
        <f t="shared" si="948"/>
        <v>0</v>
      </c>
      <c r="ED2063" s="75">
        <f t="shared" si="949"/>
        <v>5.1584507383076099</v>
      </c>
      <c r="EE2063" s="51">
        <f t="shared" si="950"/>
        <v>0</v>
      </c>
      <c r="EF2063" s="75">
        <f t="shared" si="951"/>
        <v>9.9970081230019422E-2</v>
      </c>
      <c r="EG2063" s="51">
        <f t="shared" si="952"/>
        <v>0</v>
      </c>
      <c r="EH2063" s="75">
        <f t="shared" si="953"/>
        <v>9.4871593454384957</v>
      </c>
      <c r="EI2063" s="51">
        <f t="shared" si="954"/>
        <v>0</v>
      </c>
      <c r="EJ2063" s="75">
        <f t="shared" si="955"/>
        <v>9.2872246361398485</v>
      </c>
      <c r="EK2063" s="51">
        <f t="shared" si="956"/>
        <v>0</v>
      </c>
      <c r="EL2063" s="75">
        <f t="shared" si="957"/>
        <v>2.4592667248391749</v>
      </c>
      <c r="EM2063" s="51">
        <f t="shared" si="958"/>
        <v>0</v>
      </c>
      <c r="EN2063" s="75">
        <f t="shared" si="959"/>
        <v>0.88973345028910322</v>
      </c>
      <c r="EO2063" s="51">
        <f t="shared" si="960"/>
        <v>0</v>
      </c>
      <c r="EP2063" s="75">
        <f t="shared" si="961"/>
        <v>0.12996083294095565</v>
      </c>
      <c r="EQ2063" s="51">
        <f t="shared" si="962"/>
        <v>0</v>
      </c>
      <c r="ER2063" s="51">
        <f t="shared" si="963"/>
        <v>100</v>
      </c>
      <c r="ES2063" s="51">
        <f t="shared" si="964"/>
        <v>0</v>
      </c>
    </row>
    <row r="2064" spans="1:149" x14ac:dyDescent="0.45">
      <c r="A2064" s="78" t="s">
        <v>1511</v>
      </c>
      <c r="C2064" s="51" t="s">
        <v>3441</v>
      </c>
      <c r="D2064" s="51" t="s">
        <v>3866</v>
      </c>
      <c r="E2064" s="78" t="s">
        <v>637</v>
      </c>
      <c r="F2064" s="78" t="s">
        <v>2775</v>
      </c>
      <c r="G2064" s="72" t="s">
        <v>3382</v>
      </c>
      <c r="H2064" s="78" t="s">
        <v>1100</v>
      </c>
      <c r="I2064" s="78"/>
      <c r="J2064" s="300">
        <v>100</v>
      </c>
      <c r="K2064" s="78"/>
      <c r="L2064" s="300">
        <v>1200</v>
      </c>
      <c r="M2064" s="72"/>
      <c r="O2064" s="78"/>
      <c r="P2064" s="72" t="s">
        <v>1374</v>
      </c>
      <c r="AA2064" s="195"/>
      <c r="AB2064" s="195"/>
      <c r="AC2064" s="195"/>
      <c r="AD2064" s="72"/>
      <c r="AE2064" s="316">
        <v>1</v>
      </c>
      <c r="AF2064" s="195"/>
      <c r="AG2064" s="195">
        <v>0</v>
      </c>
      <c r="AH2064" s="72"/>
      <c r="AR2064" s="53">
        <v>0.99070000000000003</v>
      </c>
      <c r="AT2064" s="77"/>
      <c r="AU2064" s="276">
        <v>1000</v>
      </c>
      <c r="AV2064" s="276"/>
      <c r="AW2064" s="276">
        <v>990.7</v>
      </c>
      <c r="AX2064" s="95"/>
      <c r="AY2064" s="276"/>
      <c r="AZ2064" s="95"/>
      <c r="BB2064" s="80" t="s">
        <v>3412</v>
      </c>
      <c r="BC2064" s="270"/>
      <c r="BD2064" s="72">
        <v>50.311999999999998</v>
      </c>
      <c r="BE2064" s="72"/>
      <c r="BF2064" s="72">
        <v>0.79261999999999999</v>
      </c>
      <c r="BG2064" s="72"/>
      <c r="BH2064" s="72">
        <v>14.6538</v>
      </c>
      <c r="BI2064" s="72"/>
      <c r="BJ2064" s="72">
        <v>4.3304099999999996</v>
      </c>
      <c r="BK2064" s="72"/>
      <c r="BL2064" s="72"/>
      <c r="BM2064" s="72"/>
      <c r="BN2064" s="72">
        <v>4.9877099999999999</v>
      </c>
      <c r="BO2064" s="72"/>
      <c r="BP2064" s="72">
        <v>9.6660999999999997E-2</v>
      </c>
      <c r="BQ2064" s="72"/>
      <c r="BR2064" s="72">
        <v>9.1731300000000005</v>
      </c>
      <c r="BS2064" s="72"/>
      <c r="BT2064" s="72"/>
      <c r="BU2064" s="72"/>
      <c r="BV2064" s="72"/>
      <c r="BW2064" s="72"/>
      <c r="BX2064" s="72">
        <v>8.9798100000000005</v>
      </c>
      <c r="BY2064" s="72"/>
      <c r="BZ2064" s="72">
        <v>2.3778600000000001</v>
      </c>
      <c r="CA2064" s="72"/>
      <c r="CB2064" s="72">
        <v>0.86028300000000002</v>
      </c>
      <c r="CC2064" s="72"/>
      <c r="CD2064" s="72">
        <v>0.12565899999999999</v>
      </c>
      <c r="CE2064" s="72"/>
      <c r="CF2064" s="72"/>
      <c r="CG2064" s="72"/>
      <c r="CH2064" s="72"/>
      <c r="CI2064" s="72"/>
      <c r="CJ2064" s="72"/>
      <c r="CK2064" s="72"/>
      <c r="CL2064" s="72"/>
      <c r="CM2064" s="72"/>
      <c r="CN2064" s="72"/>
      <c r="CO2064" s="72"/>
      <c r="CP2064" s="72"/>
      <c r="CQ2064" s="72"/>
      <c r="CR2064" s="72"/>
      <c r="CS2064" s="72"/>
      <c r="CT2064" s="72"/>
      <c r="CU2064" s="72"/>
      <c r="CV2064" s="72"/>
      <c r="CW2064" s="72"/>
      <c r="CX2064" s="72"/>
      <c r="CY2064" s="72"/>
      <c r="CZ2064" s="72"/>
      <c r="DA2064" s="72"/>
      <c r="DB2064" s="72"/>
      <c r="DC2064" s="72"/>
      <c r="DD2064" s="72"/>
      <c r="DE2064" s="72"/>
      <c r="DF2064" s="72"/>
      <c r="DG2064" s="72"/>
      <c r="DH2064" s="78">
        <f t="shared" si="941"/>
        <v>96.689942999999985</v>
      </c>
      <c r="DJ2064" s="96">
        <f t="shared" si="942"/>
        <v>3.3100570000000147</v>
      </c>
      <c r="DK2064" s="72"/>
      <c r="DO2064" s="358">
        <v>3.31</v>
      </c>
      <c r="DP2064" s="72"/>
      <c r="DQ2064" s="374"/>
      <c r="DR2064" s="72"/>
      <c r="DU2064" s="52"/>
      <c r="DX2064" s="75">
        <f t="shared" si="943"/>
        <v>52.034367214385483</v>
      </c>
      <c r="DY2064" s="51">
        <f t="shared" si="944"/>
        <v>0</v>
      </c>
      <c r="DZ2064" s="75">
        <f t="shared" si="945"/>
        <v>0.81975433577409407</v>
      </c>
      <c r="EA2064" s="51">
        <f t="shared" si="946"/>
        <v>0</v>
      </c>
      <c r="EB2064" s="75">
        <f t="shared" si="947"/>
        <v>15.155454171691881</v>
      </c>
      <c r="EC2064" s="51">
        <f t="shared" si="948"/>
        <v>0</v>
      </c>
      <c r="ED2064" s="75">
        <f t="shared" si="949"/>
        <v>5.1584578967018322</v>
      </c>
      <c r="EE2064" s="51">
        <f t="shared" si="950"/>
        <v>0</v>
      </c>
      <c r="EF2064" s="75">
        <f t="shared" si="951"/>
        <v>9.9970066173273073E-2</v>
      </c>
      <c r="EG2064" s="51">
        <f t="shared" si="952"/>
        <v>0</v>
      </c>
      <c r="EH2064" s="75">
        <f t="shared" si="953"/>
        <v>9.4871604175007125</v>
      </c>
      <c r="EI2064" s="51">
        <f t="shared" si="954"/>
        <v>0</v>
      </c>
      <c r="EJ2064" s="75">
        <f t="shared" si="955"/>
        <v>9.287222353621619</v>
      </c>
      <c r="EK2064" s="51">
        <f t="shared" si="956"/>
        <v>0</v>
      </c>
      <c r="EL2064" s="75">
        <f t="shared" si="957"/>
        <v>2.4592630073222823</v>
      </c>
      <c r="EM2064" s="51">
        <f t="shared" si="958"/>
        <v>0</v>
      </c>
      <c r="EN2064" s="75">
        <f t="shared" si="959"/>
        <v>0.88973369236550293</v>
      </c>
      <c r="EO2064" s="51">
        <f t="shared" si="960"/>
        <v>0</v>
      </c>
      <c r="EP2064" s="75">
        <f t="shared" si="961"/>
        <v>0.12996077575513723</v>
      </c>
      <c r="EQ2064" s="51">
        <f t="shared" si="962"/>
        <v>0</v>
      </c>
      <c r="ER2064" s="51">
        <f t="shared" si="963"/>
        <v>100</v>
      </c>
      <c r="ES2064" s="51">
        <f t="shared" si="964"/>
        <v>0</v>
      </c>
    </row>
    <row r="2065" spans="1:149" x14ac:dyDescent="0.45">
      <c r="A2065" s="78" t="s">
        <v>1511</v>
      </c>
      <c r="C2065" s="51" t="s">
        <v>3441</v>
      </c>
      <c r="D2065" s="51" t="s">
        <v>3866</v>
      </c>
      <c r="E2065" s="78" t="s">
        <v>637</v>
      </c>
      <c r="F2065" s="78" t="s">
        <v>2776</v>
      </c>
      <c r="G2065" s="72" t="s">
        <v>3382</v>
      </c>
      <c r="H2065" s="78" t="s">
        <v>1100</v>
      </c>
      <c r="I2065" s="78"/>
      <c r="J2065" s="300">
        <v>200</v>
      </c>
      <c r="K2065" s="78"/>
      <c r="L2065" s="300">
        <v>1200</v>
      </c>
      <c r="M2065" s="72"/>
      <c r="O2065" s="78"/>
      <c r="P2065" s="72" t="s">
        <v>1374</v>
      </c>
      <c r="AA2065" s="195"/>
      <c r="AB2065" s="195"/>
      <c r="AC2065" s="195"/>
      <c r="AD2065" s="72"/>
      <c r="AE2065" s="316">
        <v>1</v>
      </c>
      <c r="AF2065" s="195"/>
      <c r="AG2065" s="195">
        <v>0</v>
      </c>
      <c r="AH2065" s="72"/>
      <c r="AR2065" s="53">
        <v>1.0069999999999999</v>
      </c>
      <c r="AT2065" s="77"/>
      <c r="AU2065" s="276">
        <v>2000</v>
      </c>
      <c r="AV2065" s="276"/>
      <c r="AW2065" s="276">
        <v>2013.9999999999998</v>
      </c>
      <c r="AX2065" s="95"/>
      <c r="AY2065" s="276"/>
      <c r="AZ2065" s="95"/>
      <c r="BB2065" s="80" t="s">
        <v>3412</v>
      </c>
      <c r="BC2065" s="270"/>
      <c r="BD2065" s="72">
        <v>49.6616</v>
      </c>
      <c r="BE2065" s="72"/>
      <c r="BF2065" s="72">
        <v>0.78237299999999999</v>
      </c>
      <c r="BG2065" s="72"/>
      <c r="BH2065" s="72">
        <v>14.464399999999999</v>
      </c>
      <c r="BI2065" s="72"/>
      <c r="BJ2065" s="72">
        <v>4.2744299999999997</v>
      </c>
      <c r="BK2065" s="72"/>
      <c r="BL2065" s="72"/>
      <c r="BM2065" s="72"/>
      <c r="BN2065" s="72">
        <v>4.9232300000000002</v>
      </c>
      <c r="BO2065" s="72"/>
      <c r="BP2065" s="72">
        <v>9.5411399999999993E-2</v>
      </c>
      <c r="BQ2065" s="72"/>
      <c r="BR2065" s="72">
        <v>9.0545399999999994</v>
      </c>
      <c r="BS2065" s="72"/>
      <c r="BT2065" s="72"/>
      <c r="BU2065" s="72"/>
      <c r="BV2065" s="72"/>
      <c r="BW2065" s="72"/>
      <c r="BX2065" s="72">
        <v>8.8637200000000007</v>
      </c>
      <c r="BY2065" s="72"/>
      <c r="BZ2065" s="72">
        <v>2.3471199999999999</v>
      </c>
      <c r="CA2065" s="72"/>
      <c r="CB2065" s="72">
        <v>0.84916100000000005</v>
      </c>
      <c r="CC2065" s="72"/>
      <c r="CD2065" s="72">
        <v>0.12403500000000001</v>
      </c>
      <c r="CE2065" s="72"/>
      <c r="CF2065" s="72"/>
      <c r="CG2065" s="72"/>
      <c r="CH2065" s="72"/>
      <c r="CI2065" s="72"/>
      <c r="CJ2065" s="72"/>
      <c r="CK2065" s="72"/>
      <c r="CL2065" s="72"/>
      <c r="CM2065" s="72"/>
      <c r="CN2065" s="72"/>
      <c r="CO2065" s="72"/>
      <c r="CP2065" s="72"/>
      <c r="CQ2065" s="72"/>
      <c r="CR2065" s="72"/>
      <c r="CS2065" s="72"/>
      <c r="CT2065" s="72"/>
      <c r="CU2065" s="72"/>
      <c r="CV2065" s="72"/>
      <c r="CW2065" s="72"/>
      <c r="CX2065" s="72"/>
      <c r="CY2065" s="72"/>
      <c r="CZ2065" s="72"/>
      <c r="DA2065" s="72"/>
      <c r="DB2065" s="72"/>
      <c r="DC2065" s="72"/>
      <c r="DD2065" s="72"/>
      <c r="DE2065" s="72"/>
      <c r="DF2065" s="72"/>
      <c r="DG2065" s="72"/>
      <c r="DH2065" s="78">
        <f t="shared" si="941"/>
        <v>95.440020400000009</v>
      </c>
      <c r="DJ2065" s="96">
        <f t="shared" si="942"/>
        <v>4.5599795999999913</v>
      </c>
      <c r="DK2065" s="72"/>
      <c r="DO2065" s="358">
        <v>4.5599999999999996</v>
      </c>
      <c r="DP2065" s="72"/>
      <c r="DQ2065" s="374"/>
      <c r="DR2065" s="72"/>
      <c r="DU2065" s="52"/>
      <c r="DX2065" s="75">
        <f t="shared" si="943"/>
        <v>52.034356019479645</v>
      </c>
      <c r="DY2065" s="51">
        <f t="shared" si="944"/>
        <v>0</v>
      </c>
      <c r="DZ2065" s="75">
        <f t="shared" si="945"/>
        <v>0.81975359678359816</v>
      </c>
      <c r="EA2065" s="51">
        <f t="shared" si="946"/>
        <v>0</v>
      </c>
      <c r="EB2065" s="75">
        <f t="shared" si="947"/>
        <v>15.15548712099814</v>
      </c>
      <c r="EC2065" s="51">
        <f t="shared" si="948"/>
        <v>0</v>
      </c>
      <c r="ED2065" s="75">
        <f t="shared" si="949"/>
        <v>5.1584544715793035</v>
      </c>
      <c r="EE2065" s="51">
        <f t="shared" si="950"/>
        <v>0</v>
      </c>
      <c r="EF2065" s="75">
        <f t="shared" si="951"/>
        <v>9.9970012160642815E-2</v>
      </c>
      <c r="EG2065" s="51">
        <f t="shared" si="952"/>
        <v>0</v>
      </c>
      <c r="EH2065" s="75">
        <f t="shared" si="953"/>
        <v>9.4871522051770221</v>
      </c>
      <c r="EI2065" s="51">
        <f t="shared" si="954"/>
        <v>0</v>
      </c>
      <c r="EJ2065" s="75">
        <f t="shared" si="955"/>
        <v>9.2872151146354955</v>
      </c>
      <c r="EK2065" s="51">
        <f t="shared" si="956"/>
        <v>0</v>
      </c>
      <c r="EL2065" s="75">
        <f t="shared" si="957"/>
        <v>2.4592618381292799</v>
      </c>
      <c r="EM2065" s="51">
        <f t="shared" si="958"/>
        <v>0</v>
      </c>
      <c r="EN2065" s="75">
        <f t="shared" si="959"/>
        <v>0.88973262625161798</v>
      </c>
      <c r="EO2065" s="51">
        <f t="shared" si="960"/>
        <v>0</v>
      </c>
      <c r="EP2065" s="75">
        <f t="shared" si="961"/>
        <v>0.129961204408963</v>
      </c>
      <c r="EQ2065" s="51">
        <f t="shared" si="962"/>
        <v>0</v>
      </c>
      <c r="ER2065" s="51">
        <f t="shared" si="963"/>
        <v>100</v>
      </c>
      <c r="ES2065" s="51">
        <f t="shared" si="964"/>
        <v>0</v>
      </c>
    </row>
    <row r="2066" spans="1:149" x14ac:dyDescent="0.45">
      <c r="A2066" s="78" t="s">
        <v>1511</v>
      </c>
      <c r="C2066" s="51" t="s">
        <v>3441</v>
      </c>
      <c r="D2066" s="51" t="s">
        <v>3866</v>
      </c>
      <c r="E2066" s="78" t="s">
        <v>637</v>
      </c>
      <c r="F2066" s="78" t="s">
        <v>2777</v>
      </c>
      <c r="G2066" s="72" t="s">
        <v>3382</v>
      </c>
      <c r="H2066" s="78" t="s">
        <v>1100</v>
      </c>
      <c r="I2066" s="78"/>
      <c r="J2066" s="300">
        <v>300</v>
      </c>
      <c r="K2066" s="78"/>
      <c r="L2066" s="300">
        <v>1200</v>
      </c>
      <c r="M2066" s="72"/>
      <c r="O2066" s="78"/>
      <c r="P2066" s="72" t="s">
        <v>1374</v>
      </c>
      <c r="AA2066" s="195"/>
      <c r="AB2066" s="195"/>
      <c r="AC2066" s="195"/>
      <c r="AD2066" s="72"/>
      <c r="AE2066" s="316">
        <v>1</v>
      </c>
      <c r="AF2066" s="195"/>
      <c r="AG2066" s="195">
        <v>0</v>
      </c>
      <c r="AH2066" s="72"/>
      <c r="AR2066" s="53">
        <v>1.046</v>
      </c>
      <c r="AT2066" s="77"/>
      <c r="AU2066" s="276">
        <v>3000</v>
      </c>
      <c r="AV2066" s="276"/>
      <c r="AW2066" s="276">
        <v>3138</v>
      </c>
      <c r="AX2066" s="95"/>
      <c r="AY2066" s="276"/>
      <c r="AZ2066" s="95"/>
      <c r="BB2066" s="80" t="s">
        <v>3412</v>
      </c>
      <c r="BC2066" s="270"/>
      <c r="BD2066" s="72">
        <v>49.047600000000003</v>
      </c>
      <c r="BE2066" s="72"/>
      <c r="BF2066" s="72">
        <v>0.77270000000000005</v>
      </c>
      <c r="BG2066" s="72"/>
      <c r="BH2066" s="72">
        <v>14.285500000000001</v>
      </c>
      <c r="BI2066" s="72"/>
      <c r="BJ2066" s="72">
        <v>4.2215800000000003</v>
      </c>
      <c r="BK2066" s="72"/>
      <c r="BL2066" s="72"/>
      <c r="BM2066" s="72"/>
      <c r="BN2066" s="72">
        <v>4.8623599999999998</v>
      </c>
      <c r="BO2066" s="72"/>
      <c r="BP2066" s="72">
        <v>9.4231700000000002E-2</v>
      </c>
      <c r="BQ2066" s="72"/>
      <c r="BR2066" s="72">
        <v>8.9425899999999992</v>
      </c>
      <c r="BS2066" s="72"/>
      <c r="BT2066" s="72"/>
      <c r="BU2066" s="72"/>
      <c r="BV2066" s="72"/>
      <c r="BW2066" s="72"/>
      <c r="BX2066" s="72">
        <v>8.75413</v>
      </c>
      <c r="BY2066" s="72"/>
      <c r="BZ2066" s="72">
        <v>2.3180999999999998</v>
      </c>
      <c r="CA2066" s="72"/>
      <c r="CB2066" s="72">
        <v>0.83866200000000002</v>
      </c>
      <c r="CC2066" s="72"/>
      <c r="CD2066" s="72">
        <v>0.122501</v>
      </c>
      <c r="CE2066" s="72"/>
      <c r="CF2066" s="72"/>
      <c r="CG2066" s="72"/>
      <c r="CH2066" s="72"/>
      <c r="CI2066" s="72"/>
      <c r="CJ2066" s="72"/>
      <c r="CK2066" s="72"/>
      <c r="CL2066" s="72"/>
      <c r="CM2066" s="72"/>
      <c r="CN2066" s="72"/>
      <c r="CO2066" s="72"/>
      <c r="CP2066" s="72"/>
      <c r="CQ2066" s="72"/>
      <c r="CR2066" s="72"/>
      <c r="CS2066" s="72"/>
      <c r="CT2066" s="72"/>
      <c r="CU2066" s="72"/>
      <c r="CV2066" s="72"/>
      <c r="CW2066" s="72"/>
      <c r="CX2066" s="72"/>
      <c r="CY2066" s="72"/>
      <c r="CZ2066" s="72"/>
      <c r="DA2066" s="72"/>
      <c r="DB2066" s="72"/>
      <c r="DC2066" s="72"/>
      <c r="DD2066" s="72"/>
      <c r="DE2066" s="72"/>
      <c r="DF2066" s="72"/>
      <c r="DG2066" s="72"/>
      <c r="DH2066" s="78">
        <f t="shared" si="941"/>
        <v>94.259954699999994</v>
      </c>
      <c r="DJ2066" s="96">
        <f t="shared" si="942"/>
        <v>5.7400453000000056</v>
      </c>
      <c r="DK2066" s="72"/>
      <c r="DO2066" s="358">
        <v>5.74</v>
      </c>
      <c r="DP2066" s="72"/>
      <c r="DQ2066" s="374"/>
      <c r="DR2066" s="72"/>
      <c r="DU2066" s="52"/>
      <c r="DX2066" s="75">
        <f t="shared" si="943"/>
        <v>52.034398017804271</v>
      </c>
      <c r="DY2066" s="51">
        <f t="shared" si="944"/>
        <v>0</v>
      </c>
      <c r="DZ2066" s="75">
        <f t="shared" si="945"/>
        <v>0.81975426623030201</v>
      </c>
      <c r="EA2066" s="51">
        <f t="shared" si="946"/>
        <v>0</v>
      </c>
      <c r="EB2066" s="75">
        <f t="shared" si="947"/>
        <v>15.155428458952997</v>
      </c>
      <c r="EC2066" s="51">
        <f t="shared" si="948"/>
        <v>0</v>
      </c>
      <c r="ED2066" s="75">
        <f t="shared" si="949"/>
        <v>5.158457815384458</v>
      </c>
      <c r="EE2066" s="51">
        <f t="shared" si="950"/>
        <v>0</v>
      </c>
      <c r="EF2066" s="75">
        <f t="shared" si="951"/>
        <v>9.9970024704457039E-2</v>
      </c>
      <c r="EG2066" s="51">
        <f t="shared" si="952"/>
        <v>0</v>
      </c>
      <c r="EH2066" s="75">
        <f t="shared" si="953"/>
        <v>9.4871571161491328</v>
      </c>
      <c r="EI2066" s="51">
        <f t="shared" si="954"/>
        <v>0</v>
      </c>
      <c r="EJ2066" s="75">
        <f t="shared" si="955"/>
        <v>9.2872206737862992</v>
      </c>
      <c r="EK2066" s="51">
        <f t="shared" si="956"/>
        <v>0</v>
      </c>
      <c r="EL2066" s="75">
        <f t="shared" si="957"/>
        <v>2.4592627986909057</v>
      </c>
      <c r="EM2066" s="51">
        <f t="shared" si="958"/>
        <v>0</v>
      </c>
      <c r="EN2066" s="75">
        <f t="shared" si="959"/>
        <v>0.88973308195319978</v>
      </c>
      <c r="EO2066" s="51">
        <f t="shared" si="960"/>
        <v>0</v>
      </c>
      <c r="EP2066" s="75">
        <f t="shared" si="961"/>
        <v>0.12996080932765397</v>
      </c>
      <c r="EQ2066" s="51">
        <f t="shared" si="962"/>
        <v>0</v>
      </c>
      <c r="ER2066" s="51">
        <f t="shared" si="963"/>
        <v>100</v>
      </c>
      <c r="ES2066" s="51">
        <f t="shared" si="964"/>
        <v>0</v>
      </c>
    </row>
    <row r="2067" spans="1:149" x14ac:dyDescent="0.45">
      <c r="A2067" s="78" t="s">
        <v>1511</v>
      </c>
      <c r="C2067" s="51" t="s">
        <v>3441</v>
      </c>
      <c r="D2067" s="51" t="s">
        <v>3866</v>
      </c>
      <c r="E2067" s="78" t="s">
        <v>637</v>
      </c>
      <c r="F2067" s="78" t="s">
        <v>2778</v>
      </c>
      <c r="G2067" s="72" t="s">
        <v>3382</v>
      </c>
      <c r="H2067" s="78" t="s">
        <v>1100</v>
      </c>
      <c r="I2067" s="78"/>
      <c r="J2067" s="300">
        <v>500</v>
      </c>
      <c r="K2067" s="78"/>
      <c r="L2067" s="300">
        <v>1200</v>
      </c>
      <c r="M2067" s="72"/>
      <c r="O2067" s="78"/>
      <c r="P2067" s="72" t="s">
        <v>1374</v>
      </c>
      <c r="AA2067" s="195"/>
      <c r="AB2067" s="195"/>
      <c r="AC2067" s="195"/>
      <c r="AD2067" s="72"/>
      <c r="AE2067" s="316">
        <v>1</v>
      </c>
      <c r="AF2067" s="195"/>
      <c r="AG2067" s="195">
        <v>0</v>
      </c>
      <c r="AH2067" s="72"/>
      <c r="AR2067" s="53">
        <v>1.1830000000000001</v>
      </c>
      <c r="AT2067" s="77"/>
      <c r="AU2067" s="276">
        <v>5000</v>
      </c>
      <c r="AV2067" s="276"/>
      <c r="AW2067" s="276">
        <v>5915</v>
      </c>
      <c r="AX2067" s="95"/>
      <c r="AY2067" s="276"/>
      <c r="AZ2067" s="95"/>
      <c r="BB2067" s="80" t="s">
        <v>3412</v>
      </c>
      <c r="BC2067" s="270"/>
      <c r="BD2067" s="72">
        <v>47.642699999999998</v>
      </c>
      <c r="BE2067" s="72"/>
      <c r="BF2067" s="72">
        <v>0.75056699999999998</v>
      </c>
      <c r="BG2067" s="72"/>
      <c r="BH2067" s="72">
        <v>13.876300000000001</v>
      </c>
      <c r="BI2067" s="72"/>
      <c r="BJ2067" s="72">
        <v>4.1006600000000004</v>
      </c>
      <c r="BK2067" s="72"/>
      <c r="BL2067" s="72"/>
      <c r="BM2067" s="72"/>
      <c r="BN2067" s="72">
        <v>4.7230800000000004</v>
      </c>
      <c r="BO2067" s="72"/>
      <c r="BP2067" s="72">
        <v>9.1532500000000003E-2</v>
      </c>
      <c r="BQ2067" s="72"/>
      <c r="BR2067" s="72">
        <v>8.6864399999999993</v>
      </c>
      <c r="BS2067" s="72"/>
      <c r="BT2067" s="72"/>
      <c r="BU2067" s="72"/>
      <c r="BV2067" s="72"/>
      <c r="BW2067" s="72"/>
      <c r="BX2067" s="72">
        <v>8.5033700000000003</v>
      </c>
      <c r="BY2067" s="72"/>
      <c r="BZ2067" s="72">
        <v>2.2517</v>
      </c>
      <c r="CA2067" s="72"/>
      <c r="CB2067" s="72">
        <v>0.81464000000000003</v>
      </c>
      <c r="CC2067" s="72"/>
      <c r="CD2067" s="72">
        <v>0.118992</v>
      </c>
      <c r="CE2067" s="72"/>
      <c r="CF2067" s="72"/>
      <c r="CG2067" s="72"/>
      <c r="CH2067" s="72"/>
      <c r="CI2067" s="72"/>
      <c r="CJ2067" s="72"/>
      <c r="CK2067" s="72"/>
      <c r="CL2067" s="72"/>
      <c r="CM2067" s="72"/>
      <c r="CN2067" s="72"/>
      <c r="CO2067" s="72"/>
      <c r="CP2067" s="72"/>
      <c r="CQ2067" s="72"/>
      <c r="CR2067" s="72"/>
      <c r="CS2067" s="72"/>
      <c r="CT2067" s="72"/>
      <c r="CU2067" s="72"/>
      <c r="CV2067" s="72"/>
      <c r="CW2067" s="72"/>
      <c r="CX2067" s="72"/>
      <c r="CY2067" s="72"/>
      <c r="CZ2067" s="72"/>
      <c r="DA2067" s="72"/>
      <c r="DB2067" s="72"/>
      <c r="DC2067" s="72"/>
      <c r="DD2067" s="72"/>
      <c r="DE2067" s="72"/>
      <c r="DF2067" s="72"/>
      <c r="DG2067" s="72"/>
      <c r="DH2067" s="78">
        <f t="shared" si="941"/>
        <v>91.559981500000006</v>
      </c>
      <c r="DJ2067" s="96">
        <f t="shared" si="942"/>
        <v>8.4400184999999937</v>
      </c>
      <c r="DK2067" s="72"/>
      <c r="DO2067" s="358">
        <v>8.44</v>
      </c>
      <c r="DP2067" s="72"/>
      <c r="DQ2067" s="374"/>
      <c r="DR2067" s="72"/>
      <c r="DU2067" s="52"/>
      <c r="DX2067" s="75">
        <f t="shared" si="943"/>
        <v>52.034414183449783</v>
      </c>
      <c r="DY2067" s="51">
        <f t="shared" si="944"/>
        <v>0</v>
      </c>
      <c r="DZ2067" s="75">
        <f t="shared" si="945"/>
        <v>0.81975442513605135</v>
      </c>
      <c r="EA2067" s="51">
        <f t="shared" si="946"/>
        <v>0</v>
      </c>
      <c r="EB2067" s="75">
        <f t="shared" si="947"/>
        <v>15.155420274959317</v>
      </c>
      <c r="EC2067" s="51">
        <f t="shared" si="948"/>
        <v>0</v>
      </c>
      <c r="ED2067" s="75">
        <f t="shared" si="949"/>
        <v>5.1584545154151211</v>
      </c>
      <c r="EE2067" s="51">
        <f t="shared" si="950"/>
        <v>0</v>
      </c>
      <c r="EF2067" s="75">
        <f t="shared" si="951"/>
        <v>9.9969985249505539E-2</v>
      </c>
      <c r="EG2067" s="51">
        <f t="shared" si="952"/>
        <v>0</v>
      </c>
      <c r="EH2067" s="75">
        <f t="shared" si="953"/>
        <v>9.4871578802142942</v>
      </c>
      <c r="EI2067" s="51">
        <f t="shared" si="954"/>
        <v>0</v>
      </c>
      <c r="EJ2067" s="75">
        <f t="shared" si="955"/>
        <v>9.2872124488142234</v>
      </c>
      <c r="EK2067" s="51">
        <f t="shared" si="956"/>
        <v>0</v>
      </c>
      <c r="EL2067" s="75">
        <f t="shared" si="957"/>
        <v>2.459262183227942</v>
      </c>
      <c r="EM2067" s="51">
        <f t="shared" si="958"/>
        <v>0</v>
      </c>
      <c r="EN2067" s="75">
        <f t="shared" si="959"/>
        <v>0.88973368785575835</v>
      </c>
      <c r="EO2067" s="51">
        <f t="shared" si="960"/>
        <v>0</v>
      </c>
      <c r="EP2067" s="75">
        <f t="shared" si="961"/>
        <v>0.12996070777930421</v>
      </c>
      <c r="EQ2067" s="51">
        <f t="shared" si="962"/>
        <v>0</v>
      </c>
      <c r="ER2067" s="51">
        <f t="shared" si="963"/>
        <v>100</v>
      </c>
      <c r="ES2067" s="51">
        <f t="shared" si="964"/>
        <v>0</v>
      </c>
    </row>
    <row r="2068" spans="1:149" x14ac:dyDescent="0.45">
      <c r="A2068" s="78" t="s">
        <v>1511</v>
      </c>
      <c r="C2068" s="51" t="s">
        <v>3441</v>
      </c>
      <c r="D2068" s="51" t="s">
        <v>3866</v>
      </c>
      <c r="E2068" s="78" t="s">
        <v>637</v>
      </c>
      <c r="F2068" s="78" t="s">
        <v>2779</v>
      </c>
      <c r="G2068" s="72" t="s">
        <v>3382</v>
      </c>
      <c r="H2068" s="78" t="s">
        <v>1100</v>
      </c>
      <c r="I2068" s="78"/>
      <c r="J2068" s="300">
        <v>600</v>
      </c>
      <c r="K2068" s="78"/>
      <c r="L2068" s="300">
        <v>1200</v>
      </c>
      <c r="M2068" s="72"/>
      <c r="O2068" s="78"/>
      <c r="P2068" s="72" t="s">
        <v>1374</v>
      </c>
      <c r="AA2068" s="195"/>
      <c r="AB2068" s="195"/>
      <c r="AC2068" s="195"/>
      <c r="AD2068" s="72"/>
      <c r="AE2068" s="316">
        <v>1</v>
      </c>
      <c r="AF2068" s="195"/>
      <c r="AG2068" s="195">
        <v>0</v>
      </c>
      <c r="AH2068" s="72"/>
      <c r="AR2068" s="53">
        <v>1.2789999999999999</v>
      </c>
      <c r="AT2068" s="77"/>
      <c r="AU2068" s="276">
        <v>6000</v>
      </c>
      <c r="AV2068" s="276"/>
      <c r="AW2068" s="276">
        <v>7673.9999999999991</v>
      </c>
      <c r="AX2068" s="95"/>
      <c r="AY2068" s="276"/>
      <c r="AZ2068" s="95"/>
      <c r="BB2068" s="80" t="s">
        <v>3412</v>
      </c>
      <c r="BC2068" s="270"/>
      <c r="BD2068" s="72">
        <v>46.799700000000001</v>
      </c>
      <c r="BE2068" s="72"/>
      <c r="BF2068" s="72">
        <v>0.73728700000000003</v>
      </c>
      <c r="BG2068" s="72"/>
      <c r="BH2068" s="72">
        <v>13.630800000000001</v>
      </c>
      <c r="BI2068" s="72"/>
      <c r="BJ2068" s="72">
        <v>4.0281000000000002</v>
      </c>
      <c r="BK2068" s="72"/>
      <c r="BL2068" s="72"/>
      <c r="BM2068" s="72"/>
      <c r="BN2068" s="72">
        <v>4.6395099999999996</v>
      </c>
      <c r="BO2068" s="72"/>
      <c r="BP2068" s="72">
        <v>8.9913000000000007E-2</v>
      </c>
      <c r="BQ2068" s="72"/>
      <c r="BR2068" s="72">
        <v>8.5327500000000001</v>
      </c>
      <c r="BS2068" s="72"/>
      <c r="BT2068" s="72"/>
      <c r="BU2068" s="72"/>
      <c r="BV2068" s="72"/>
      <c r="BW2068" s="72"/>
      <c r="BX2068" s="72">
        <v>8.3529199999999992</v>
      </c>
      <c r="BY2068" s="72"/>
      <c r="BZ2068" s="72">
        <v>2.2118600000000002</v>
      </c>
      <c r="CA2068" s="72"/>
      <c r="CB2068" s="72">
        <v>0.80022599999999999</v>
      </c>
      <c r="CC2068" s="72"/>
      <c r="CD2068" s="72">
        <v>0.116887</v>
      </c>
      <c r="CE2068" s="72"/>
      <c r="CF2068" s="72"/>
      <c r="CG2068" s="72"/>
      <c r="CH2068" s="72"/>
      <c r="CI2068" s="72"/>
      <c r="CJ2068" s="72"/>
      <c r="CK2068" s="72"/>
      <c r="CL2068" s="72"/>
      <c r="CM2068" s="72"/>
      <c r="CN2068" s="72"/>
      <c r="CO2068" s="72"/>
      <c r="CP2068" s="72"/>
      <c r="CQ2068" s="72"/>
      <c r="CR2068" s="72"/>
      <c r="CS2068" s="72"/>
      <c r="CT2068" s="72"/>
      <c r="CU2068" s="72"/>
      <c r="CV2068" s="72"/>
      <c r="CW2068" s="72"/>
      <c r="CX2068" s="72"/>
      <c r="CY2068" s="72"/>
      <c r="CZ2068" s="72"/>
      <c r="DA2068" s="72"/>
      <c r="DB2068" s="72"/>
      <c r="DC2068" s="72"/>
      <c r="DD2068" s="72"/>
      <c r="DE2068" s="72"/>
      <c r="DF2068" s="72"/>
      <c r="DG2068" s="72"/>
      <c r="DH2068" s="78">
        <f t="shared" si="941"/>
        <v>89.939952999999988</v>
      </c>
      <c r="DJ2068" s="96">
        <f t="shared" si="942"/>
        <v>10.060047000000012</v>
      </c>
      <c r="DK2068" s="72"/>
      <c r="DO2068" s="358">
        <v>10.06</v>
      </c>
      <c r="DP2068" s="72"/>
      <c r="DQ2068" s="374"/>
      <c r="DR2068" s="72"/>
      <c r="DU2068" s="52"/>
      <c r="DX2068" s="75">
        <f t="shared" si="943"/>
        <v>52.03438342913077</v>
      </c>
      <c r="DY2068" s="51">
        <f t="shared" si="944"/>
        <v>0</v>
      </c>
      <c r="DZ2068" s="75">
        <f t="shared" si="945"/>
        <v>0.81975470901124448</v>
      </c>
      <c r="EA2068" s="51">
        <f t="shared" si="946"/>
        <v>0</v>
      </c>
      <c r="EB2068" s="75">
        <f t="shared" si="947"/>
        <v>15.155444877761948</v>
      </c>
      <c r="EC2068" s="51">
        <f t="shared" si="948"/>
        <v>0</v>
      </c>
      <c r="ED2068" s="75">
        <f t="shared" si="949"/>
        <v>5.1584527734854388</v>
      </c>
      <c r="EE2068" s="51">
        <f t="shared" si="950"/>
        <v>0</v>
      </c>
      <c r="EF2068" s="75">
        <f t="shared" si="951"/>
        <v>9.9970032228057767E-2</v>
      </c>
      <c r="EG2068" s="51">
        <f t="shared" si="952"/>
        <v>0</v>
      </c>
      <c r="EH2068" s="75">
        <f t="shared" si="953"/>
        <v>9.4871630631161228</v>
      </c>
      <c r="EI2068" s="51">
        <f t="shared" si="954"/>
        <v>0</v>
      </c>
      <c r="EJ2068" s="75">
        <f t="shared" si="955"/>
        <v>9.2872185512482979</v>
      </c>
      <c r="EK2068" s="51">
        <f t="shared" si="956"/>
        <v>0</v>
      </c>
      <c r="EL2068" s="75">
        <f t="shared" si="957"/>
        <v>2.4592630151808068</v>
      </c>
      <c r="EM2068" s="51">
        <f t="shared" si="958"/>
        <v>0</v>
      </c>
      <c r="EN2068" s="75">
        <f t="shared" si="959"/>
        <v>0.88973362038559223</v>
      </c>
      <c r="EO2068" s="51">
        <f t="shared" si="960"/>
        <v>0</v>
      </c>
      <c r="EP2068" s="75">
        <f t="shared" si="961"/>
        <v>0.12996115308176781</v>
      </c>
      <c r="EQ2068" s="51">
        <f t="shared" si="962"/>
        <v>0</v>
      </c>
      <c r="ER2068" s="51">
        <f t="shared" si="963"/>
        <v>100</v>
      </c>
      <c r="ES2068" s="51">
        <f t="shared" si="964"/>
        <v>0</v>
      </c>
    </row>
    <row r="2069" spans="1:149" x14ac:dyDescent="0.45">
      <c r="A2069" s="78" t="s">
        <v>1511</v>
      </c>
      <c r="C2069" s="51" t="s">
        <v>3441</v>
      </c>
      <c r="D2069" s="51" t="s">
        <v>3866</v>
      </c>
      <c r="E2069" s="78" t="s">
        <v>637</v>
      </c>
      <c r="F2069" s="78" t="s">
        <v>2780</v>
      </c>
      <c r="G2069" s="72" t="s">
        <v>3382</v>
      </c>
      <c r="H2069" s="78" t="s">
        <v>1100</v>
      </c>
      <c r="I2069" s="78"/>
      <c r="J2069" s="300">
        <v>700</v>
      </c>
      <c r="K2069" s="78"/>
      <c r="L2069" s="300">
        <v>1200</v>
      </c>
      <c r="M2069" s="72"/>
      <c r="O2069" s="78"/>
      <c r="P2069" s="72" t="s">
        <v>1374</v>
      </c>
      <c r="AA2069" s="195"/>
      <c r="AB2069" s="195"/>
      <c r="AC2069" s="195"/>
      <c r="AD2069" s="72"/>
      <c r="AE2069" s="316">
        <v>1</v>
      </c>
      <c r="AF2069" s="195"/>
      <c r="AG2069" s="195">
        <v>0</v>
      </c>
      <c r="AH2069" s="72"/>
      <c r="AR2069" s="53">
        <v>1.391</v>
      </c>
      <c r="AT2069" s="77"/>
      <c r="AU2069" s="276">
        <v>7000</v>
      </c>
      <c r="AV2069" s="276"/>
      <c r="AW2069" s="276">
        <v>9737</v>
      </c>
      <c r="AX2069" s="95"/>
      <c r="AY2069" s="276"/>
      <c r="AZ2069" s="95"/>
      <c r="BB2069" s="80" t="s">
        <v>3412</v>
      </c>
      <c r="BC2069" s="270"/>
      <c r="BD2069" s="72">
        <v>47.262799999999999</v>
      </c>
      <c r="BE2069" s="72"/>
      <c r="BF2069" s="72">
        <v>0.74458299999999999</v>
      </c>
      <c r="BG2069" s="72"/>
      <c r="BH2069" s="72">
        <v>13.765700000000001</v>
      </c>
      <c r="BI2069" s="72"/>
      <c r="BJ2069" s="72">
        <v>4.0679600000000002</v>
      </c>
      <c r="BK2069" s="72"/>
      <c r="BL2069" s="72"/>
      <c r="BM2069" s="72"/>
      <c r="BN2069" s="72">
        <v>4.6854199999999997</v>
      </c>
      <c r="BO2069" s="72"/>
      <c r="BP2069" s="72">
        <v>9.0802800000000003E-2</v>
      </c>
      <c r="BQ2069" s="72"/>
      <c r="BR2069" s="72">
        <v>8.6171799999999994</v>
      </c>
      <c r="BS2069" s="72"/>
      <c r="BT2069" s="72"/>
      <c r="BU2069" s="72"/>
      <c r="BV2069" s="72"/>
      <c r="BW2069" s="72"/>
      <c r="BX2069" s="72">
        <v>8.4355799999999999</v>
      </c>
      <c r="BY2069" s="72"/>
      <c r="BZ2069" s="72">
        <v>2.2337500000000001</v>
      </c>
      <c r="CA2069" s="72"/>
      <c r="CB2069" s="72">
        <v>0.808145</v>
      </c>
      <c r="CC2069" s="72"/>
      <c r="CD2069" s="72">
        <v>0.118044</v>
      </c>
      <c r="CE2069" s="72"/>
      <c r="CF2069" s="72"/>
      <c r="CG2069" s="72"/>
      <c r="CH2069" s="72"/>
      <c r="CI2069" s="72"/>
      <c r="CJ2069" s="72"/>
      <c r="CK2069" s="72"/>
      <c r="CL2069" s="72"/>
      <c r="CM2069" s="72"/>
      <c r="CN2069" s="72"/>
      <c r="CO2069" s="72"/>
      <c r="CP2069" s="72"/>
      <c r="CQ2069" s="72"/>
      <c r="CR2069" s="72"/>
      <c r="CS2069" s="72"/>
      <c r="CT2069" s="72"/>
      <c r="CU2069" s="72"/>
      <c r="CV2069" s="72"/>
      <c r="CW2069" s="72"/>
      <c r="CX2069" s="72"/>
      <c r="CY2069" s="72"/>
      <c r="CZ2069" s="72"/>
      <c r="DA2069" s="72"/>
      <c r="DB2069" s="72"/>
      <c r="DC2069" s="72"/>
      <c r="DD2069" s="72"/>
      <c r="DE2069" s="72"/>
      <c r="DF2069" s="72"/>
      <c r="DG2069" s="72"/>
      <c r="DH2069" s="78">
        <f t="shared" si="941"/>
        <v>90.829964799999999</v>
      </c>
      <c r="DJ2069" s="96">
        <f t="shared" si="942"/>
        <v>9.1700352000000009</v>
      </c>
      <c r="DK2069" s="72"/>
      <c r="DO2069" s="358">
        <v>9.17</v>
      </c>
      <c r="DP2069" s="72"/>
      <c r="DQ2069" s="374"/>
      <c r="DR2069" s="72"/>
      <c r="DU2069" s="52"/>
      <c r="DX2069" s="75">
        <f t="shared" si="943"/>
        <v>52.03437004965128</v>
      </c>
      <c r="DY2069" s="51">
        <f t="shared" si="944"/>
        <v>0</v>
      </c>
      <c r="DZ2069" s="75">
        <f t="shared" si="945"/>
        <v>0.81975480408861723</v>
      </c>
      <c r="EA2069" s="51">
        <f t="shared" si="946"/>
        <v>0</v>
      </c>
      <c r="EB2069" s="75">
        <f t="shared" si="947"/>
        <v>15.155461119368397</v>
      </c>
      <c r="EC2069" s="51">
        <f t="shared" si="948"/>
        <v>0</v>
      </c>
      <c r="ED2069" s="75">
        <f t="shared" si="949"/>
        <v>5.158451850462459</v>
      </c>
      <c r="EE2069" s="51">
        <f t="shared" si="950"/>
        <v>0</v>
      </c>
      <c r="EF2069" s="75">
        <f t="shared" si="951"/>
        <v>9.9970092689059389E-2</v>
      </c>
      <c r="EG2069" s="51">
        <f t="shared" si="952"/>
        <v>0</v>
      </c>
      <c r="EH2069" s="75">
        <f t="shared" si="953"/>
        <v>9.4871554987104858</v>
      </c>
      <c r="EI2069" s="51">
        <f t="shared" si="954"/>
        <v>0</v>
      </c>
      <c r="EJ2069" s="75">
        <f t="shared" si="955"/>
        <v>9.2872214786986245</v>
      </c>
      <c r="EK2069" s="51">
        <f t="shared" si="956"/>
        <v>0</v>
      </c>
      <c r="EL2069" s="75">
        <f t="shared" si="957"/>
        <v>2.4592655132241119</v>
      </c>
      <c r="EM2069" s="51">
        <f t="shared" si="958"/>
        <v>0</v>
      </c>
      <c r="EN2069" s="75">
        <f t="shared" si="959"/>
        <v>0.88973391300928917</v>
      </c>
      <c r="EO2069" s="51">
        <f t="shared" si="960"/>
        <v>0</v>
      </c>
      <c r="EP2069" s="75">
        <f t="shared" si="961"/>
        <v>0.12996151684075077</v>
      </c>
      <c r="EQ2069" s="51">
        <f t="shared" si="962"/>
        <v>0</v>
      </c>
      <c r="ER2069" s="51">
        <f t="shared" si="963"/>
        <v>100</v>
      </c>
      <c r="ES2069" s="51">
        <f t="shared" si="964"/>
        <v>0</v>
      </c>
    </row>
    <row r="2070" spans="1:149" s="43" customFormat="1" ht="14.65" thickBot="1" x14ac:dyDescent="0.5">
      <c r="A2070" s="89" t="s">
        <v>1511</v>
      </c>
      <c r="B2070" s="86"/>
      <c r="C2070" s="43" t="s">
        <v>3441</v>
      </c>
      <c r="D2070" s="43" t="s">
        <v>3866</v>
      </c>
      <c r="E2070" s="89" t="s">
        <v>637</v>
      </c>
      <c r="F2070" s="89" t="s">
        <v>2781</v>
      </c>
      <c r="G2070" s="90" t="s">
        <v>3382</v>
      </c>
      <c r="H2070" s="89" t="s">
        <v>1100</v>
      </c>
      <c r="I2070" s="89"/>
      <c r="J2070" s="301">
        <v>900</v>
      </c>
      <c r="K2070" s="89"/>
      <c r="L2070" s="301">
        <v>1200</v>
      </c>
      <c r="M2070" s="90"/>
      <c r="O2070" s="89"/>
      <c r="P2070" s="90" t="s">
        <v>1374</v>
      </c>
      <c r="Q2070" s="123"/>
      <c r="R2070" s="123"/>
      <c r="S2070" s="134"/>
      <c r="AA2070" s="196"/>
      <c r="AB2070" s="196"/>
      <c r="AC2070" s="196"/>
      <c r="AD2070" s="90"/>
      <c r="AE2070" s="317">
        <v>1</v>
      </c>
      <c r="AF2070" s="196"/>
      <c r="AG2070" s="196">
        <v>0</v>
      </c>
      <c r="AH2070" s="90"/>
      <c r="AQ2070" s="86"/>
      <c r="AR2070" s="58">
        <v>1.67</v>
      </c>
      <c r="AS2070" s="58"/>
      <c r="AT2070" s="91"/>
      <c r="AU2070" s="277">
        <v>9000</v>
      </c>
      <c r="AV2070" s="277"/>
      <c r="AW2070" s="277">
        <v>15030</v>
      </c>
      <c r="AX2070" s="259"/>
      <c r="AY2070" s="277"/>
      <c r="AZ2070" s="259"/>
      <c r="BA2070" s="86"/>
      <c r="BB2070" s="85" t="s">
        <v>3412</v>
      </c>
      <c r="BC2070" s="271"/>
      <c r="BD2070" s="90">
        <v>45.977600000000002</v>
      </c>
      <c r="BE2070" s="90"/>
      <c r="BF2070" s="90">
        <v>0.72433499999999995</v>
      </c>
      <c r="BG2070" s="90"/>
      <c r="BH2070" s="90">
        <v>13.391400000000001</v>
      </c>
      <c r="BI2070" s="90"/>
      <c r="BJ2070" s="90">
        <v>3.9573399999999999</v>
      </c>
      <c r="BK2070" s="90"/>
      <c r="BL2070" s="90"/>
      <c r="BM2070" s="90"/>
      <c r="BN2070" s="90">
        <v>4.5580100000000003</v>
      </c>
      <c r="BO2070" s="90"/>
      <c r="BP2070" s="90">
        <v>8.8333499999999995E-2</v>
      </c>
      <c r="BQ2070" s="90"/>
      <c r="BR2070" s="90">
        <v>8.3828499999999995</v>
      </c>
      <c r="BS2070" s="90"/>
      <c r="BT2070" s="90"/>
      <c r="BU2070" s="90"/>
      <c r="BV2070" s="90"/>
      <c r="BW2070" s="90"/>
      <c r="BX2070" s="90">
        <v>8.2061799999999998</v>
      </c>
      <c r="BY2070" s="90"/>
      <c r="BZ2070" s="90">
        <v>2.173</v>
      </c>
      <c r="CA2070" s="90"/>
      <c r="CB2070" s="90">
        <v>0.78616799999999998</v>
      </c>
      <c r="CC2070" s="90"/>
      <c r="CD2070" s="90">
        <v>0.11483400000000001</v>
      </c>
      <c r="CE2070" s="90"/>
      <c r="CF2070" s="90"/>
      <c r="CG2070" s="90"/>
      <c r="CH2070" s="90"/>
      <c r="CI2070" s="90"/>
      <c r="CJ2070" s="90"/>
      <c r="CK2070" s="90"/>
      <c r="CL2070" s="90"/>
      <c r="CM2070" s="90"/>
      <c r="CN2070" s="90"/>
      <c r="CO2070" s="90"/>
      <c r="CP2070" s="90"/>
      <c r="CQ2070" s="90"/>
      <c r="CR2070" s="90"/>
      <c r="CS2070" s="90"/>
      <c r="CT2070" s="90"/>
      <c r="CU2070" s="90"/>
      <c r="CV2070" s="90"/>
      <c r="CW2070" s="90"/>
      <c r="CX2070" s="90"/>
      <c r="CY2070" s="90"/>
      <c r="CZ2070" s="90"/>
      <c r="DA2070" s="90"/>
      <c r="DB2070" s="90"/>
      <c r="DC2070" s="90"/>
      <c r="DD2070" s="90"/>
      <c r="DE2070" s="90"/>
      <c r="DF2070" s="90"/>
      <c r="DG2070" s="90"/>
      <c r="DH2070" s="89">
        <f t="shared" si="941"/>
        <v>88.360050500000028</v>
      </c>
      <c r="DJ2070" s="97">
        <f t="shared" si="942"/>
        <v>11.639949499999972</v>
      </c>
      <c r="DK2070" s="90"/>
      <c r="DO2070" s="359">
        <v>11.64</v>
      </c>
      <c r="DP2070" s="90"/>
      <c r="DQ2070" s="375"/>
      <c r="DR2070" s="90"/>
      <c r="DS2070" s="308"/>
      <c r="DU2070" s="59"/>
      <c r="DW2070" s="86"/>
      <c r="DX2070" s="298">
        <f t="shared" si="943"/>
        <v>52.034374969036477</v>
      </c>
      <c r="DY2070" s="43">
        <f t="shared" si="944"/>
        <v>0</v>
      </c>
      <c r="DZ2070" s="298">
        <f t="shared" si="945"/>
        <v>0.81975394525153622</v>
      </c>
      <c r="EA2070" s="43">
        <f t="shared" si="946"/>
        <v>0</v>
      </c>
      <c r="EB2070" s="298">
        <f t="shared" si="947"/>
        <v>15.155491564595696</v>
      </c>
      <c r="EC2070" s="43">
        <f t="shared" si="948"/>
        <v>0</v>
      </c>
      <c r="ED2070" s="298">
        <f t="shared" si="949"/>
        <v>5.1584511034203171</v>
      </c>
      <c r="EE2070" s="43">
        <f t="shared" si="950"/>
        <v>0</v>
      </c>
      <c r="EF2070" s="298">
        <f t="shared" si="951"/>
        <v>9.9969951918486025E-2</v>
      </c>
      <c r="EG2070" s="43">
        <f t="shared" si="952"/>
        <v>0</v>
      </c>
      <c r="EH2070" s="298">
        <f t="shared" si="953"/>
        <v>9.4871493990375164</v>
      </c>
      <c r="EI2070" s="43">
        <f t="shared" si="954"/>
        <v>0</v>
      </c>
      <c r="EJ2070" s="298">
        <f t="shared" si="955"/>
        <v>9.287206100001038</v>
      </c>
      <c r="EK2070" s="43">
        <f t="shared" si="956"/>
        <v>0</v>
      </c>
      <c r="EL2070" s="298">
        <f t="shared" si="957"/>
        <v>2.4592561770887618</v>
      </c>
      <c r="EM2070" s="43">
        <f t="shared" si="958"/>
        <v>0</v>
      </c>
      <c r="EN2070" s="298">
        <f t="shared" si="959"/>
        <v>0.88973240231455031</v>
      </c>
      <c r="EO2070" s="43">
        <f t="shared" si="960"/>
        <v>0</v>
      </c>
      <c r="EP2070" s="298">
        <f t="shared" si="961"/>
        <v>0.12996144677395807</v>
      </c>
      <c r="EQ2070" s="43">
        <f t="shared" si="962"/>
        <v>0</v>
      </c>
      <c r="ER2070" s="43">
        <f t="shared" si="963"/>
        <v>100</v>
      </c>
      <c r="ES2070" s="43">
        <f t="shared" si="964"/>
        <v>0</v>
      </c>
    </row>
    <row r="2071" spans="1:149" x14ac:dyDescent="0.45">
      <c r="A2071" s="78" t="s">
        <v>1512</v>
      </c>
      <c r="B2071" s="178"/>
      <c r="E2071" s="78"/>
      <c r="F2071" s="78" t="s">
        <v>2782</v>
      </c>
      <c r="G2071" s="72" t="s">
        <v>3382</v>
      </c>
      <c r="H2071" s="78" t="s">
        <v>1100</v>
      </c>
      <c r="I2071" s="78"/>
      <c r="J2071" s="300">
        <v>10</v>
      </c>
      <c r="K2071" s="78"/>
      <c r="L2071" s="300">
        <v>1200</v>
      </c>
      <c r="M2071" s="72"/>
      <c r="O2071" s="78"/>
      <c r="P2071" s="72" t="s">
        <v>1374</v>
      </c>
      <c r="AA2071" s="195"/>
      <c r="AB2071" s="195"/>
      <c r="AC2071" s="195"/>
      <c r="AD2071" s="72"/>
      <c r="AE2071" s="316">
        <v>1</v>
      </c>
      <c r="AF2071" s="195"/>
      <c r="AG2071" s="195">
        <v>0</v>
      </c>
      <c r="AH2071" s="72"/>
      <c r="AR2071" s="53">
        <v>0.99790000000000001</v>
      </c>
      <c r="AT2071" s="77"/>
      <c r="AU2071" s="276">
        <v>100</v>
      </c>
      <c r="AV2071" s="276"/>
      <c r="AW2071" s="276">
        <v>99.79</v>
      </c>
      <c r="AX2071" s="95"/>
      <c r="AY2071" s="276"/>
      <c r="AZ2071" s="95"/>
      <c r="BB2071" s="80" t="s">
        <v>3412</v>
      </c>
      <c r="BC2071" s="270"/>
      <c r="BD2071" s="72">
        <v>68.184899999999999</v>
      </c>
      <c r="BE2071" s="72"/>
      <c r="BF2071" s="72"/>
      <c r="BG2071" s="72"/>
      <c r="BH2071" s="72">
        <v>19.284600000000001</v>
      </c>
      <c r="BI2071" s="72"/>
      <c r="BJ2071" s="72"/>
      <c r="BK2071" s="72"/>
      <c r="BL2071" s="72"/>
      <c r="BM2071" s="72"/>
      <c r="BN2071" s="72"/>
      <c r="BO2071" s="72"/>
      <c r="BP2071" s="72"/>
      <c r="BQ2071" s="72"/>
      <c r="BR2071" s="72"/>
      <c r="BS2071" s="72"/>
      <c r="BT2071" s="72"/>
      <c r="BU2071" s="72"/>
      <c r="BV2071" s="72"/>
      <c r="BW2071" s="72"/>
      <c r="BX2071" s="72"/>
      <c r="BY2071" s="72"/>
      <c r="BZ2071" s="72">
        <v>11.7225</v>
      </c>
      <c r="CA2071" s="72"/>
      <c r="CB2071" s="72"/>
      <c r="CC2071" s="72"/>
      <c r="CD2071" s="72"/>
      <c r="CE2071" s="72"/>
      <c r="CF2071" s="72"/>
      <c r="CG2071" s="72"/>
      <c r="CH2071" s="72"/>
      <c r="CI2071" s="72"/>
      <c r="CJ2071" s="72"/>
      <c r="CK2071" s="72"/>
      <c r="CL2071" s="72"/>
      <c r="CM2071" s="72"/>
      <c r="CN2071" s="72"/>
      <c r="CO2071" s="72"/>
      <c r="CP2071" s="72"/>
      <c r="CQ2071" s="72"/>
      <c r="CR2071" s="72"/>
      <c r="CS2071" s="72"/>
      <c r="CT2071" s="72"/>
      <c r="CU2071" s="72"/>
      <c r="CV2071" s="72"/>
      <c r="CW2071" s="72"/>
      <c r="CX2071" s="72"/>
      <c r="CY2071" s="72"/>
      <c r="CZ2071" s="72"/>
      <c r="DA2071" s="72"/>
      <c r="DB2071" s="72"/>
      <c r="DC2071" s="72"/>
      <c r="DD2071" s="72"/>
      <c r="DE2071" s="72"/>
      <c r="DF2071" s="72"/>
      <c r="DG2071" s="72"/>
      <c r="DH2071" s="78">
        <f t="shared" si="941"/>
        <v>99.191999999999993</v>
      </c>
      <c r="DJ2071" s="96">
        <f t="shared" si="942"/>
        <v>0.80800000000000693</v>
      </c>
      <c r="DK2071" s="72"/>
      <c r="DO2071" s="358">
        <v>0.80800399999999994</v>
      </c>
      <c r="DP2071" s="72"/>
      <c r="DQ2071" s="374"/>
      <c r="DR2071" s="72"/>
      <c r="DU2071" s="52"/>
      <c r="DX2071" s="75">
        <f t="shared" si="943"/>
        <v>68.740321800145182</v>
      </c>
      <c r="DY2071" s="51">
        <f t="shared" si="944"/>
        <v>0</v>
      </c>
      <c r="DZ2071" s="75">
        <f t="shared" si="945"/>
        <v>0</v>
      </c>
      <c r="EA2071" s="51" t="e">
        <f t="shared" si="946"/>
        <v>#DIV/0!</v>
      </c>
      <c r="EB2071" s="75">
        <f t="shared" si="947"/>
        <v>19.441688845874669</v>
      </c>
      <c r="EC2071" s="51">
        <f t="shared" si="948"/>
        <v>0</v>
      </c>
      <c r="ED2071" s="75">
        <f t="shared" si="949"/>
        <v>0</v>
      </c>
      <c r="EE2071" s="51" t="e">
        <f t="shared" si="950"/>
        <v>#DIV/0!</v>
      </c>
      <c r="EF2071" s="75">
        <f t="shared" si="951"/>
        <v>0</v>
      </c>
      <c r="EG2071" s="51" t="e">
        <f t="shared" si="952"/>
        <v>#DIV/0!</v>
      </c>
      <c r="EH2071" s="75">
        <f t="shared" si="953"/>
        <v>0</v>
      </c>
      <c r="EI2071" s="51" t="e">
        <f t="shared" si="954"/>
        <v>#DIV/0!</v>
      </c>
      <c r="EJ2071" s="75">
        <f t="shared" si="955"/>
        <v>0</v>
      </c>
      <c r="EK2071" s="51" t="e">
        <f t="shared" si="956"/>
        <v>#DIV/0!</v>
      </c>
      <c r="EL2071" s="75">
        <f t="shared" si="957"/>
        <v>11.81798935398016</v>
      </c>
      <c r="EM2071" s="51">
        <f t="shared" si="958"/>
        <v>0</v>
      </c>
      <c r="EN2071" s="75">
        <f t="shared" si="959"/>
        <v>0</v>
      </c>
      <c r="EO2071" s="51" t="e">
        <f t="shared" si="960"/>
        <v>#DIV/0!</v>
      </c>
      <c r="EP2071" s="75">
        <f t="shared" si="961"/>
        <v>0</v>
      </c>
      <c r="EQ2071" s="51" t="e">
        <f t="shared" si="962"/>
        <v>#DIV/0!</v>
      </c>
      <c r="ER2071" s="51">
        <f t="shared" si="963"/>
        <v>100</v>
      </c>
      <c r="ES2071" s="51">
        <f t="shared" si="964"/>
        <v>0</v>
      </c>
    </row>
    <row r="2072" spans="1:149" x14ac:dyDescent="0.45">
      <c r="A2072" s="78" t="s">
        <v>1512</v>
      </c>
      <c r="E2072" s="78"/>
      <c r="F2072" s="78" t="s">
        <v>2783</v>
      </c>
      <c r="G2072" s="72" t="s">
        <v>3382</v>
      </c>
      <c r="H2072" s="78" t="s">
        <v>1100</v>
      </c>
      <c r="I2072" s="78"/>
      <c r="J2072" s="300">
        <v>30</v>
      </c>
      <c r="K2072" s="78"/>
      <c r="L2072" s="300">
        <v>1200</v>
      </c>
      <c r="M2072" s="72"/>
      <c r="O2072" s="78"/>
      <c r="P2072" s="72" t="s">
        <v>1374</v>
      </c>
      <c r="AA2072" s="195"/>
      <c r="AB2072" s="195"/>
      <c r="AC2072" s="195"/>
      <c r="AD2072" s="72"/>
      <c r="AE2072" s="316">
        <v>1</v>
      </c>
      <c r="AF2072" s="195"/>
      <c r="AG2072" s="195">
        <v>0</v>
      </c>
      <c r="AH2072" s="72"/>
      <c r="AR2072" s="53">
        <v>0.99450000000000005</v>
      </c>
      <c r="AT2072" s="77"/>
      <c r="AU2072" s="276">
        <v>300</v>
      </c>
      <c r="AV2072" s="276"/>
      <c r="AW2072" s="276">
        <v>298.35000000000002</v>
      </c>
      <c r="AX2072" s="95"/>
      <c r="AY2072" s="276"/>
      <c r="AZ2072" s="95"/>
      <c r="BB2072" s="80" t="s">
        <v>3412</v>
      </c>
      <c r="BC2072" s="270"/>
      <c r="BD2072" s="72">
        <v>67.272800000000004</v>
      </c>
      <c r="BE2072" s="72"/>
      <c r="BF2072" s="72"/>
      <c r="BG2072" s="72"/>
      <c r="BH2072" s="72">
        <v>19.026700000000002</v>
      </c>
      <c r="BI2072" s="72"/>
      <c r="BJ2072" s="72"/>
      <c r="BK2072" s="72"/>
      <c r="BL2072" s="72"/>
      <c r="BM2072" s="72"/>
      <c r="BN2072" s="72"/>
      <c r="BO2072" s="72"/>
      <c r="BP2072" s="72"/>
      <c r="BQ2072" s="72"/>
      <c r="BR2072" s="72"/>
      <c r="BS2072" s="72"/>
      <c r="BT2072" s="72"/>
      <c r="BU2072" s="72"/>
      <c r="BV2072" s="72"/>
      <c r="BW2072" s="72"/>
      <c r="BX2072" s="72"/>
      <c r="BY2072" s="72"/>
      <c r="BZ2072" s="72">
        <v>11.5657</v>
      </c>
      <c r="CA2072" s="72"/>
      <c r="CB2072" s="72"/>
      <c r="CC2072" s="72"/>
      <c r="CD2072" s="72"/>
      <c r="CE2072" s="72"/>
      <c r="CF2072" s="72"/>
      <c r="CG2072" s="72"/>
      <c r="CH2072" s="72"/>
      <c r="CI2072" s="72"/>
      <c r="CJ2072" s="72"/>
      <c r="CK2072" s="72"/>
      <c r="CL2072" s="72"/>
      <c r="CM2072" s="72"/>
      <c r="CN2072" s="72"/>
      <c r="CO2072" s="72"/>
      <c r="CP2072" s="72"/>
      <c r="CQ2072" s="72"/>
      <c r="CR2072" s="72"/>
      <c r="CS2072" s="72"/>
      <c r="CT2072" s="72"/>
      <c r="CU2072" s="72"/>
      <c r="CV2072" s="72"/>
      <c r="CW2072" s="72"/>
      <c r="CX2072" s="72"/>
      <c r="CY2072" s="72"/>
      <c r="CZ2072" s="72"/>
      <c r="DA2072" s="72"/>
      <c r="DB2072" s="72"/>
      <c r="DC2072" s="72"/>
      <c r="DD2072" s="72"/>
      <c r="DE2072" s="72"/>
      <c r="DF2072" s="72"/>
      <c r="DG2072" s="72"/>
      <c r="DH2072" s="78">
        <f t="shared" si="941"/>
        <v>97.865200000000016</v>
      </c>
      <c r="DJ2072" s="96">
        <f t="shared" si="942"/>
        <v>2.1347999999999843</v>
      </c>
      <c r="DK2072" s="72"/>
      <c r="DO2072" s="358">
        <v>2.1348699999999998</v>
      </c>
      <c r="DP2072" s="72"/>
      <c r="DQ2072" s="374"/>
      <c r="DR2072" s="72"/>
      <c r="DU2072" s="52"/>
      <c r="DX2072" s="75">
        <f t="shared" si="943"/>
        <v>68.740267224713165</v>
      </c>
      <c r="DY2072" s="51">
        <f t="shared" si="944"/>
        <v>0</v>
      </c>
      <c r="DZ2072" s="75">
        <f t="shared" si="945"/>
        <v>0</v>
      </c>
      <c r="EA2072" s="51" t="e">
        <f t="shared" si="946"/>
        <v>#DIV/0!</v>
      </c>
      <c r="EB2072" s="75">
        <f t="shared" si="947"/>
        <v>19.441742314939322</v>
      </c>
      <c r="EC2072" s="51">
        <f t="shared" si="948"/>
        <v>0</v>
      </c>
      <c r="ED2072" s="75">
        <f t="shared" si="949"/>
        <v>0</v>
      </c>
      <c r="EE2072" s="51" t="e">
        <f t="shared" si="950"/>
        <v>#DIV/0!</v>
      </c>
      <c r="EF2072" s="75">
        <f t="shared" si="951"/>
        <v>0</v>
      </c>
      <c r="EG2072" s="51" t="e">
        <f t="shared" si="952"/>
        <v>#DIV/0!</v>
      </c>
      <c r="EH2072" s="75">
        <f t="shared" si="953"/>
        <v>0</v>
      </c>
      <c r="EI2072" s="51" t="e">
        <f t="shared" si="954"/>
        <v>#DIV/0!</v>
      </c>
      <c r="EJ2072" s="75">
        <f t="shared" si="955"/>
        <v>0</v>
      </c>
      <c r="EK2072" s="51" t="e">
        <f t="shared" si="956"/>
        <v>#DIV/0!</v>
      </c>
      <c r="EL2072" s="75">
        <f t="shared" si="957"/>
        <v>11.817990460347497</v>
      </c>
      <c r="EM2072" s="51">
        <f t="shared" si="958"/>
        <v>0</v>
      </c>
      <c r="EN2072" s="75">
        <f t="shared" si="959"/>
        <v>0</v>
      </c>
      <c r="EO2072" s="51" t="e">
        <f t="shared" si="960"/>
        <v>#DIV/0!</v>
      </c>
      <c r="EP2072" s="75">
        <f t="shared" si="961"/>
        <v>0</v>
      </c>
      <c r="EQ2072" s="51" t="e">
        <f t="shared" si="962"/>
        <v>#DIV/0!</v>
      </c>
      <c r="ER2072" s="51">
        <f t="shared" si="963"/>
        <v>100</v>
      </c>
      <c r="ES2072" s="51">
        <f t="shared" si="964"/>
        <v>0</v>
      </c>
    </row>
    <row r="2073" spans="1:149" x14ac:dyDescent="0.45">
      <c r="A2073" s="78" t="s">
        <v>1512</v>
      </c>
      <c r="E2073" s="78"/>
      <c r="F2073" s="78" t="s">
        <v>2784</v>
      </c>
      <c r="G2073" s="72" t="s">
        <v>3382</v>
      </c>
      <c r="H2073" s="78" t="s">
        <v>1100</v>
      </c>
      <c r="I2073" s="78"/>
      <c r="J2073" s="300">
        <v>50</v>
      </c>
      <c r="K2073" s="78"/>
      <c r="L2073" s="300">
        <v>1200</v>
      </c>
      <c r="M2073" s="72"/>
      <c r="O2073" s="78"/>
      <c r="P2073" s="72" t="s">
        <v>1374</v>
      </c>
      <c r="AA2073" s="195"/>
      <c r="AB2073" s="195"/>
      <c r="AC2073" s="195"/>
      <c r="AD2073" s="72"/>
      <c r="AE2073" s="316">
        <v>1</v>
      </c>
      <c r="AF2073" s="195"/>
      <c r="AG2073" s="195">
        <v>0</v>
      </c>
      <c r="AH2073" s="72"/>
      <c r="AR2073" s="53">
        <v>0.99219999999999997</v>
      </c>
      <c r="AT2073" s="77"/>
      <c r="AU2073" s="276">
        <v>500</v>
      </c>
      <c r="AV2073" s="276"/>
      <c r="AW2073" s="276">
        <v>496.09999999999997</v>
      </c>
      <c r="AX2073" s="95"/>
      <c r="AY2073" s="276"/>
      <c r="AZ2073" s="95"/>
      <c r="BB2073" s="80" t="s">
        <v>3412</v>
      </c>
      <c r="BC2073" s="270"/>
      <c r="BD2073" s="72">
        <v>66.549000000000007</v>
      </c>
      <c r="BE2073" s="72"/>
      <c r="BF2073" s="72"/>
      <c r="BG2073" s="72"/>
      <c r="BH2073" s="72">
        <v>18.821899999999999</v>
      </c>
      <c r="BI2073" s="72"/>
      <c r="BJ2073" s="72"/>
      <c r="BK2073" s="72"/>
      <c r="BL2073" s="72"/>
      <c r="BM2073" s="72"/>
      <c r="BN2073" s="72"/>
      <c r="BO2073" s="72"/>
      <c r="BP2073" s="72"/>
      <c r="BQ2073" s="72"/>
      <c r="BR2073" s="72"/>
      <c r="BS2073" s="72"/>
      <c r="BT2073" s="72"/>
      <c r="BU2073" s="72"/>
      <c r="BV2073" s="72"/>
      <c r="BW2073" s="72"/>
      <c r="BX2073" s="72"/>
      <c r="BY2073" s="72"/>
      <c r="BZ2073" s="72">
        <v>11.4412</v>
      </c>
      <c r="CA2073" s="72"/>
      <c r="CB2073" s="72"/>
      <c r="CC2073" s="72"/>
      <c r="CD2073" s="72"/>
      <c r="CE2073" s="72"/>
      <c r="CF2073" s="72"/>
      <c r="CG2073" s="72"/>
      <c r="CH2073" s="72"/>
      <c r="CI2073" s="72"/>
      <c r="CJ2073" s="72"/>
      <c r="CK2073" s="72"/>
      <c r="CL2073" s="72"/>
      <c r="CM2073" s="72"/>
      <c r="CN2073" s="72"/>
      <c r="CO2073" s="72"/>
      <c r="CP2073" s="72"/>
      <c r="CQ2073" s="72"/>
      <c r="CR2073" s="72"/>
      <c r="CS2073" s="72"/>
      <c r="CT2073" s="72"/>
      <c r="CU2073" s="72"/>
      <c r="CV2073" s="72"/>
      <c r="CW2073" s="72"/>
      <c r="CX2073" s="72"/>
      <c r="CY2073" s="72"/>
      <c r="CZ2073" s="72"/>
      <c r="DA2073" s="72"/>
      <c r="DB2073" s="72"/>
      <c r="DC2073" s="72"/>
      <c r="DD2073" s="72"/>
      <c r="DE2073" s="72"/>
      <c r="DF2073" s="72"/>
      <c r="DG2073" s="72"/>
      <c r="DH2073" s="78">
        <f t="shared" si="941"/>
        <v>96.812100000000001</v>
      </c>
      <c r="DJ2073" s="96">
        <f t="shared" si="942"/>
        <v>3.1878999999999991</v>
      </c>
      <c r="DK2073" s="72"/>
      <c r="DO2073" s="358">
        <v>3.18784</v>
      </c>
      <c r="DP2073" s="72"/>
      <c r="DQ2073" s="374"/>
      <c r="DR2073" s="72"/>
      <c r="DU2073" s="52"/>
      <c r="DX2073" s="75">
        <f t="shared" si="943"/>
        <v>68.740374395349349</v>
      </c>
      <c r="DY2073" s="51">
        <f t="shared" si="944"/>
        <v>0</v>
      </c>
      <c r="DZ2073" s="75">
        <f t="shared" si="945"/>
        <v>0</v>
      </c>
      <c r="EA2073" s="51" t="e">
        <f t="shared" si="946"/>
        <v>#DIV/0!</v>
      </c>
      <c r="EB2073" s="75">
        <f t="shared" si="947"/>
        <v>19.441681360077922</v>
      </c>
      <c r="EC2073" s="51">
        <f t="shared" si="948"/>
        <v>0</v>
      </c>
      <c r="ED2073" s="75">
        <f t="shared" si="949"/>
        <v>0</v>
      </c>
      <c r="EE2073" s="51" t="e">
        <f t="shared" si="950"/>
        <v>#DIV/0!</v>
      </c>
      <c r="EF2073" s="75">
        <f t="shared" si="951"/>
        <v>0</v>
      </c>
      <c r="EG2073" s="51" t="e">
        <f t="shared" si="952"/>
        <v>#DIV/0!</v>
      </c>
      <c r="EH2073" s="75">
        <f t="shared" si="953"/>
        <v>0</v>
      </c>
      <c r="EI2073" s="51" t="e">
        <f t="shared" si="954"/>
        <v>#DIV/0!</v>
      </c>
      <c r="EJ2073" s="75">
        <f t="shared" si="955"/>
        <v>0</v>
      </c>
      <c r="EK2073" s="51" t="e">
        <f t="shared" si="956"/>
        <v>#DIV/0!</v>
      </c>
      <c r="EL2073" s="75">
        <f t="shared" si="957"/>
        <v>11.817944244572734</v>
      </c>
      <c r="EM2073" s="51">
        <f t="shared" si="958"/>
        <v>0</v>
      </c>
      <c r="EN2073" s="75">
        <f t="shared" si="959"/>
        <v>0</v>
      </c>
      <c r="EO2073" s="51" t="e">
        <f t="shared" si="960"/>
        <v>#DIV/0!</v>
      </c>
      <c r="EP2073" s="75">
        <f t="shared" si="961"/>
        <v>0</v>
      </c>
      <c r="EQ2073" s="51" t="e">
        <f t="shared" si="962"/>
        <v>#DIV/0!</v>
      </c>
      <c r="ER2073" s="51">
        <f t="shared" si="963"/>
        <v>100</v>
      </c>
      <c r="ES2073" s="51">
        <f t="shared" si="964"/>
        <v>0</v>
      </c>
    </row>
    <row r="2074" spans="1:149" x14ac:dyDescent="0.45">
      <c r="A2074" s="78" t="s">
        <v>1512</v>
      </c>
      <c r="E2074" s="78"/>
      <c r="F2074" s="78" t="s">
        <v>2785</v>
      </c>
      <c r="G2074" s="72" t="s">
        <v>3382</v>
      </c>
      <c r="H2074" s="78" t="s">
        <v>1100</v>
      </c>
      <c r="I2074" s="78"/>
      <c r="J2074" s="300">
        <v>70</v>
      </c>
      <c r="K2074" s="78"/>
      <c r="L2074" s="300">
        <v>1200</v>
      </c>
      <c r="M2074" s="72"/>
      <c r="O2074" s="78"/>
      <c r="P2074" s="72" t="s">
        <v>1374</v>
      </c>
      <c r="AA2074" s="195"/>
      <c r="AB2074" s="195"/>
      <c r="AC2074" s="195"/>
      <c r="AD2074" s="72"/>
      <c r="AE2074" s="316">
        <v>1</v>
      </c>
      <c r="AF2074" s="195"/>
      <c r="AG2074" s="195">
        <v>0</v>
      </c>
      <c r="AH2074" s="72"/>
      <c r="AR2074" s="53">
        <v>0.99080000000000001</v>
      </c>
      <c r="AT2074" s="77"/>
      <c r="AU2074" s="276">
        <v>700</v>
      </c>
      <c r="AV2074" s="276"/>
      <c r="AW2074" s="276">
        <v>693.56000000000006</v>
      </c>
      <c r="AX2074" s="95"/>
      <c r="AY2074" s="276"/>
      <c r="AZ2074" s="95"/>
      <c r="BB2074" s="80" t="s">
        <v>3412</v>
      </c>
      <c r="BC2074" s="270"/>
      <c r="BD2074" s="72">
        <v>65.974100000000007</v>
      </c>
      <c r="BE2074" s="72"/>
      <c r="BF2074" s="72"/>
      <c r="BG2074" s="72"/>
      <c r="BH2074" s="72">
        <v>18.659300000000002</v>
      </c>
      <c r="BI2074" s="72"/>
      <c r="BJ2074" s="72"/>
      <c r="BK2074" s="72"/>
      <c r="BL2074" s="72"/>
      <c r="BM2074" s="72"/>
      <c r="BN2074" s="72"/>
      <c r="BO2074" s="72"/>
      <c r="BP2074" s="72"/>
      <c r="BQ2074" s="72"/>
      <c r="BR2074" s="72"/>
      <c r="BS2074" s="72"/>
      <c r="BT2074" s="72"/>
      <c r="BU2074" s="72"/>
      <c r="BV2074" s="72"/>
      <c r="BW2074" s="72"/>
      <c r="BX2074" s="72"/>
      <c r="BY2074" s="72"/>
      <c r="BZ2074" s="72">
        <v>11.3424</v>
      </c>
      <c r="CA2074" s="72"/>
      <c r="CB2074" s="72"/>
      <c r="CC2074" s="72"/>
      <c r="CD2074" s="72"/>
      <c r="CE2074" s="72"/>
      <c r="CF2074" s="72"/>
      <c r="CG2074" s="72"/>
      <c r="CH2074" s="72"/>
      <c r="CI2074" s="72"/>
      <c r="CJ2074" s="72"/>
      <c r="CK2074" s="72"/>
      <c r="CL2074" s="72"/>
      <c r="CM2074" s="72"/>
      <c r="CN2074" s="72"/>
      <c r="CO2074" s="72"/>
      <c r="CP2074" s="72"/>
      <c r="CQ2074" s="72"/>
      <c r="CR2074" s="72"/>
      <c r="CS2074" s="72"/>
      <c r="CT2074" s="72"/>
      <c r="CU2074" s="72"/>
      <c r="CV2074" s="72"/>
      <c r="CW2074" s="72"/>
      <c r="CX2074" s="72"/>
      <c r="CY2074" s="72"/>
      <c r="CZ2074" s="72"/>
      <c r="DA2074" s="72"/>
      <c r="DB2074" s="72"/>
      <c r="DC2074" s="72"/>
      <c r="DD2074" s="72"/>
      <c r="DE2074" s="72"/>
      <c r="DF2074" s="72"/>
      <c r="DG2074" s="72"/>
      <c r="DH2074" s="78">
        <f t="shared" si="941"/>
        <v>95.975800000000007</v>
      </c>
      <c r="DJ2074" s="96">
        <f t="shared" si="942"/>
        <v>4.0241999999999933</v>
      </c>
      <c r="DK2074" s="72"/>
      <c r="DO2074" s="358">
        <v>4.0241800000000003</v>
      </c>
      <c r="DP2074" s="72"/>
      <c r="DQ2074" s="374"/>
      <c r="DR2074" s="72"/>
      <c r="DU2074" s="52"/>
      <c r="DX2074" s="75">
        <f t="shared" si="943"/>
        <v>68.740349129676432</v>
      </c>
      <c r="DY2074" s="51">
        <f t="shared" si="944"/>
        <v>0</v>
      </c>
      <c r="DZ2074" s="75">
        <f t="shared" si="945"/>
        <v>0</v>
      </c>
      <c r="EA2074" s="51" t="e">
        <f t="shared" si="946"/>
        <v>#DIV/0!</v>
      </c>
      <c r="EB2074" s="75">
        <f t="shared" si="947"/>
        <v>19.441671754754843</v>
      </c>
      <c r="EC2074" s="51">
        <f t="shared" si="948"/>
        <v>0</v>
      </c>
      <c r="ED2074" s="75">
        <f t="shared" si="949"/>
        <v>0</v>
      </c>
      <c r="EE2074" s="51" t="e">
        <f t="shared" si="950"/>
        <v>#DIV/0!</v>
      </c>
      <c r="EF2074" s="75">
        <f t="shared" si="951"/>
        <v>0</v>
      </c>
      <c r="EG2074" s="51" t="e">
        <f t="shared" si="952"/>
        <v>#DIV/0!</v>
      </c>
      <c r="EH2074" s="75">
        <f t="shared" si="953"/>
        <v>0</v>
      </c>
      <c r="EI2074" s="51" t="e">
        <f t="shared" si="954"/>
        <v>#DIV/0!</v>
      </c>
      <c r="EJ2074" s="75">
        <f t="shared" si="955"/>
        <v>0</v>
      </c>
      <c r="EK2074" s="51" t="e">
        <f t="shared" si="956"/>
        <v>#DIV/0!</v>
      </c>
      <c r="EL2074" s="75">
        <f t="shared" si="957"/>
        <v>11.817979115568715</v>
      </c>
      <c r="EM2074" s="51">
        <f t="shared" si="958"/>
        <v>0</v>
      </c>
      <c r="EN2074" s="75">
        <f t="shared" si="959"/>
        <v>0</v>
      </c>
      <c r="EO2074" s="51" t="e">
        <f t="shared" si="960"/>
        <v>#DIV/0!</v>
      </c>
      <c r="EP2074" s="75">
        <f t="shared" si="961"/>
        <v>0</v>
      </c>
      <c r="EQ2074" s="51" t="e">
        <f t="shared" si="962"/>
        <v>#DIV/0!</v>
      </c>
      <c r="ER2074" s="51">
        <f t="shared" si="963"/>
        <v>100</v>
      </c>
      <c r="ES2074" s="51">
        <f t="shared" si="964"/>
        <v>0</v>
      </c>
    </row>
    <row r="2075" spans="1:149" x14ac:dyDescent="0.45">
      <c r="A2075" s="78" t="s">
        <v>1512</v>
      </c>
      <c r="E2075" s="78"/>
      <c r="F2075" s="78" t="s">
        <v>2786</v>
      </c>
      <c r="G2075" s="72" t="s">
        <v>3382</v>
      </c>
      <c r="H2075" s="78" t="s">
        <v>1100</v>
      </c>
      <c r="I2075" s="78"/>
      <c r="J2075" s="300">
        <v>100</v>
      </c>
      <c r="K2075" s="78"/>
      <c r="L2075" s="300">
        <v>1200</v>
      </c>
      <c r="M2075" s="72"/>
      <c r="O2075" s="78"/>
      <c r="P2075" s="72" t="s">
        <v>1374</v>
      </c>
      <c r="AA2075" s="195"/>
      <c r="AB2075" s="195"/>
      <c r="AC2075" s="195"/>
      <c r="AD2075" s="72"/>
      <c r="AE2075" s="316">
        <v>1</v>
      </c>
      <c r="AF2075" s="195"/>
      <c r="AG2075" s="195">
        <v>0</v>
      </c>
      <c r="AH2075" s="72"/>
      <c r="AR2075" s="53">
        <v>0.99070000000000003</v>
      </c>
      <c r="AT2075" s="77"/>
      <c r="AU2075" s="276">
        <v>1000</v>
      </c>
      <c r="AV2075" s="276"/>
      <c r="AW2075" s="276">
        <v>990.7</v>
      </c>
      <c r="AX2075" s="95"/>
      <c r="AY2075" s="276"/>
      <c r="AZ2075" s="95"/>
      <c r="BB2075" s="80" t="s">
        <v>3412</v>
      </c>
      <c r="BC2075" s="270"/>
      <c r="BD2075" s="72">
        <v>65.287000000000006</v>
      </c>
      <c r="BE2075" s="72"/>
      <c r="BF2075" s="72"/>
      <c r="BG2075" s="72"/>
      <c r="BH2075" s="72">
        <v>18.465</v>
      </c>
      <c r="BI2075" s="72"/>
      <c r="BJ2075" s="72"/>
      <c r="BK2075" s="72"/>
      <c r="BL2075" s="72"/>
      <c r="BM2075" s="72"/>
      <c r="BN2075" s="72"/>
      <c r="BO2075" s="72"/>
      <c r="BP2075" s="72"/>
      <c r="BQ2075" s="72"/>
      <c r="BR2075" s="72"/>
      <c r="BS2075" s="72"/>
      <c r="BT2075" s="72"/>
      <c r="BU2075" s="72"/>
      <c r="BV2075" s="72"/>
      <c r="BW2075" s="72"/>
      <c r="BX2075" s="72"/>
      <c r="BY2075" s="72"/>
      <c r="BZ2075" s="72">
        <v>11.224299999999999</v>
      </c>
      <c r="CA2075" s="72"/>
      <c r="CB2075" s="72"/>
      <c r="CC2075" s="72"/>
      <c r="CD2075" s="72"/>
      <c r="CE2075" s="72"/>
      <c r="CF2075" s="72"/>
      <c r="CG2075" s="72"/>
      <c r="CH2075" s="72"/>
      <c r="CI2075" s="72"/>
      <c r="CJ2075" s="72"/>
      <c r="CK2075" s="72"/>
      <c r="CL2075" s="72"/>
      <c r="CM2075" s="72"/>
      <c r="CN2075" s="72"/>
      <c r="CO2075" s="72"/>
      <c r="CP2075" s="72"/>
      <c r="CQ2075" s="72"/>
      <c r="CR2075" s="72"/>
      <c r="CS2075" s="72"/>
      <c r="CT2075" s="72"/>
      <c r="CU2075" s="72"/>
      <c r="CV2075" s="72"/>
      <c r="CW2075" s="72"/>
      <c r="CX2075" s="72"/>
      <c r="CY2075" s="72"/>
      <c r="CZ2075" s="72"/>
      <c r="DA2075" s="72"/>
      <c r="DB2075" s="72"/>
      <c r="DC2075" s="72"/>
      <c r="DD2075" s="72"/>
      <c r="DE2075" s="72"/>
      <c r="DF2075" s="72"/>
      <c r="DG2075" s="72"/>
      <c r="DH2075" s="78">
        <f t="shared" si="941"/>
        <v>94.976300000000009</v>
      </c>
      <c r="DJ2075" s="96">
        <f t="shared" si="942"/>
        <v>5.023699999999991</v>
      </c>
      <c r="DK2075" s="72"/>
      <c r="DO2075" s="358">
        <v>5.0237100000000003</v>
      </c>
      <c r="DP2075" s="72"/>
      <c r="DQ2075" s="374"/>
      <c r="DR2075" s="72"/>
      <c r="DU2075" s="52"/>
      <c r="DX2075" s="75">
        <f t="shared" si="943"/>
        <v>68.740306792326095</v>
      </c>
      <c r="DY2075" s="51">
        <f t="shared" si="944"/>
        <v>0</v>
      </c>
      <c r="DZ2075" s="75">
        <f t="shared" si="945"/>
        <v>0</v>
      </c>
      <c r="EA2075" s="51" t="e">
        <f t="shared" si="946"/>
        <v>#DIV/0!</v>
      </c>
      <c r="EB2075" s="75">
        <f t="shared" si="947"/>
        <v>19.441692295867494</v>
      </c>
      <c r="EC2075" s="51">
        <f t="shared" si="948"/>
        <v>0</v>
      </c>
      <c r="ED2075" s="75">
        <f t="shared" si="949"/>
        <v>0</v>
      </c>
      <c r="EE2075" s="51" t="e">
        <f t="shared" si="950"/>
        <v>#DIV/0!</v>
      </c>
      <c r="EF2075" s="75">
        <f t="shared" si="951"/>
        <v>0</v>
      </c>
      <c r="EG2075" s="51" t="e">
        <f t="shared" si="952"/>
        <v>#DIV/0!</v>
      </c>
      <c r="EH2075" s="75">
        <f t="shared" si="953"/>
        <v>0</v>
      </c>
      <c r="EI2075" s="51" t="e">
        <f t="shared" si="954"/>
        <v>#DIV/0!</v>
      </c>
      <c r="EJ2075" s="75">
        <f t="shared" si="955"/>
        <v>0</v>
      </c>
      <c r="EK2075" s="51" t="e">
        <f t="shared" si="956"/>
        <v>#DIV/0!</v>
      </c>
      <c r="EL2075" s="75">
        <f t="shared" si="957"/>
        <v>11.818000911806417</v>
      </c>
      <c r="EM2075" s="51">
        <f t="shared" si="958"/>
        <v>0</v>
      </c>
      <c r="EN2075" s="75">
        <f t="shared" si="959"/>
        <v>0</v>
      </c>
      <c r="EO2075" s="51" t="e">
        <f t="shared" si="960"/>
        <v>#DIV/0!</v>
      </c>
      <c r="EP2075" s="75">
        <f t="shared" si="961"/>
        <v>0</v>
      </c>
      <c r="EQ2075" s="51" t="e">
        <f t="shared" si="962"/>
        <v>#DIV/0!</v>
      </c>
      <c r="ER2075" s="51">
        <f t="shared" si="963"/>
        <v>100</v>
      </c>
      <c r="ES2075" s="51">
        <f t="shared" si="964"/>
        <v>0</v>
      </c>
    </row>
    <row r="2076" spans="1:149" x14ac:dyDescent="0.45">
      <c r="A2076" s="78" t="s">
        <v>1512</v>
      </c>
      <c r="E2076" s="78"/>
      <c r="F2076" s="78" t="s">
        <v>2787</v>
      </c>
      <c r="G2076" s="72" t="s">
        <v>3382</v>
      </c>
      <c r="H2076" s="78" t="s">
        <v>1100</v>
      </c>
      <c r="I2076" s="78"/>
      <c r="J2076" s="300">
        <v>200</v>
      </c>
      <c r="K2076" s="78"/>
      <c r="L2076" s="300">
        <v>1200</v>
      </c>
      <c r="M2076" s="72"/>
      <c r="O2076" s="78"/>
      <c r="P2076" s="72" t="s">
        <v>1374</v>
      </c>
      <c r="AA2076" s="195"/>
      <c r="AB2076" s="195"/>
      <c r="AC2076" s="195"/>
      <c r="AD2076" s="72"/>
      <c r="AE2076" s="316">
        <v>1</v>
      </c>
      <c r="AF2076" s="195"/>
      <c r="AG2076" s="195">
        <v>0</v>
      </c>
      <c r="AH2076" s="72"/>
      <c r="AR2076" s="53">
        <v>1.0069999999999999</v>
      </c>
      <c r="AT2076" s="77"/>
      <c r="AU2076" s="276">
        <v>2000</v>
      </c>
      <c r="AV2076" s="276"/>
      <c r="AW2076" s="276">
        <v>2013.9999999999998</v>
      </c>
      <c r="AX2076" s="95"/>
      <c r="AY2076" s="276"/>
      <c r="AZ2076" s="95"/>
      <c r="BB2076" s="80" t="s">
        <v>3412</v>
      </c>
      <c r="BC2076" s="270"/>
      <c r="BD2076" s="72">
        <v>63.889000000000003</v>
      </c>
      <c r="BE2076" s="72"/>
      <c r="BF2076" s="72"/>
      <c r="BG2076" s="72"/>
      <c r="BH2076" s="72">
        <v>18.069600000000001</v>
      </c>
      <c r="BI2076" s="72"/>
      <c r="BJ2076" s="72"/>
      <c r="BK2076" s="72"/>
      <c r="BL2076" s="72"/>
      <c r="BM2076" s="72"/>
      <c r="BN2076" s="72"/>
      <c r="BO2076" s="72"/>
      <c r="BP2076" s="72"/>
      <c r="BQ2076" s="72"/>
      <c r="BR2076" s="72"/>
      <c r="BS2076" s="72"/>
      <c r="BT2076" s="72"/>
      <c r="BU2076" s="72"/>
      <c r="BV2076" s="72"/>
      <c r="BW2076" s="72"/>
      <c r="BX2076" s="72"/>
      <c r="BY2076" s="72"/>
      <c r="BZ2076" s="72">
        <v>10.9839</v>
      </c>
      <c r="CA2076" s="72"/>
      <c r="CB2076" s="72"/>
      <c r="CC2076" s="72"/>
      <c r="CD2076" s="72"/>
      <c r="CE2076" s="72"/>
      <c r="CF2076" s="72"/>
      <c r="CG2076" s="72"/>
      <c r="CH2076" s="72"/>
      <c r="CI2076" s="72"/>
      <c r="CJ2076" s="72"/>
      <c r="CK2076" s="72"/>
      <c r="CL2076" s="72"/>
      <c r="CM2076" s="72"/>
      <c r="CN2076" s="72"/>
      <c r="CO2076" s="72"/>
      <c r="CP2076" s="72"/>
      <c r="CQ2076" s="72"/>
      <c r="CR2076" s="72"/>
      <c r="CS2076" s="72"/>
      <c r="CT2076" s="72"/>
      <c r="CU2076" s="72"/>
      <c r="CV2076" s="72"/>
      <c r="CW2076" s="72"/>
      <c r="CX2076" s="72"/>
      <c r="CY2076" s="72"/>
      <c r="CZ2076" s="72"/>
      <c r="DA2076" s="72"/>
      <c r="DB2076" s="72"/>
      <c r="DC2076" s="72"/>
      <c r="DD2076" s="72"/>
      <c r="DE2076" s="72"/>
      <c r="DF2076" s="72"/>
      <c r="DG2076" s="72"/>
      <c r="DH2076" s="78">
        <f t="shared" si="941"/>
        <v>92.94250000000001</v>
      </c>
      <c r="DJ2076" s="96">
        <f t="shared" si="942"/>
        <v>7.0574999999999903</v>
      </c>
      <c r="DK2076" s="72"/>
      <c r="DO2076" s="358">
        <v>7.0574599999999998</v>
      </c>
      <c r="DP2076" s="72"/>
      <c r="DQ2076" s="374"/>
      <c r="DR2076" s="72"/>
      <c r="DU2076" s="52"/>
      <c r="DX2076" s="75">
        <f t="shared" si="943"/>
        <v>68.740350216531724</v>
      </c>
      <c r="DY2076" s="51">
        <f t="shared" si="944"/>
        <v>0</v>
      </c>
      <c r="DZ2076" s="75">
        <f t="shared" si="945"/>
        <v>0</v>
      </c>
      <c r="EA2076" s="51" t="e">
        <f t="shared" si="946"/>
        <v>#DIV/0!</v>
      </c>
      <c r="EB2076" s="75">
        <f t="shared" si="947"/>
        <v>19.441697823923391</v>
      </c>
      <c r="EC2076" s="51">
        <f t="shared" si="948"/>
        <v>0</v>
      </c>
      <c r="ED2076" s="75">
        <f t="shared" si="949"/>
        <v>0</v>
      </c>
      <c r="EE2076" s="51" t="e">
        <f t="shared" si="950"/>
        <v>#DIV/0!</v>
      </c>
      <c r="EF2076" s="75">
        <f t="shared" si="951"/>
        <v>0</v>
      </c>
      <c r="EG2076" s="51" t="e">
        <f t="shared" si="952"/>
        <v>#DIV/0!</v>
      </c>
      <c r="EH2076" s="75">
        <f t="shared" si="953"/>
        <v>0</v>
      </c>
      <c r="EI2076" s="51" t="e">
        <f t="shared" si="954"/>
        <v>#DIV/0!</v>
      </c>
      <c r="EJ2076" s="75">
        <f t="shared" si="955"/>
        <v>0</v>
      </c>
      <c r="EK2076" s="51" t="e">
        <f t="shared" si="956"/>
        <v>#DIV/0!</v>
      </c>
      <c r="EL2076" s="75">
        <f t="shared" si="957"/>
        <v>11.817951959544878</v>
      </c>
      <c r="EM2076" s="51">
        <f t="shared" si="958"/>
        <v>0</v>
      </c>
      <c r="EN2076" s="75">
        <f t="shared" si="959"/>
        <v>0</v>
      </c>
      <c r="EO2076" s="51" t="e">
        <f t="shared" si="960"/>
        <v>#DIV/0!</v>
      </c>
      <c r="EP2076" s="75">
        <f t="shared" si="961"/>
        <v>0</v>
      </c>
      <c r="EQ2076" s="51" t="e">
        <f t="shared" si="962"/>
        <v>#DIV/0!</v>
      </c>
      <c r="ER2076" s="51">
        <f t="shared" si="963"/>
        <v>100</v>
      </c>
      <c r="ES2076" s="51">
        <f t="shared" si="964"/>
        <v>0</v>
      </c>
    </row>
    <row r="2077" spans="1:149" x14ac:dyDescent="0.45">
      <c r="A2077" s="78" t="s">
        <v>1512</v>
      </c>
      <c r="E2077" s="78"/>
      <c r="F2077" s="78" t="s">
        <v>2788</v>
      </c>
      <c r="G2077" s="72" t="s">
        <v>3382</v>
      </c>
      <c r="H2077" s="78" t="s">
        <v>1100</v>
      </c>
      <c r="I2077" s="78"/>
      <c r="J2077" s="300">
        <v>300</v>
      </c>
      <c r="K2077" s="78"/>
      <c r="L2077" s="300">
        <v>1200</v>
      </c>
      <c r="M2077" s="72"/>
      <c r="O2077" s="78"/>
      <c r="P2077" s="72" t="s">
        <v>1374</v>
      </c>
      <c r="AA2077" s="195"/>
      <c r="AB2077" s="195"/>
      <c r="AC2077" s="195"/>
      <c r="AD2077" s="72"/>
      <c r="AE2077" s="316">
        <v>1</v>
      </c>
      <c r="AF2077" s="195"/>
      <c r="AG2077" s="195">
        <v>0</v>
      </c>
      <c r="AH2077" s="72"/>
      <c r="AR2077" s="53">
        <v>1.046</v>
      </c>
      <c r="AT2077" s="77"/>
      <c r="AU2077" s="276">
        <v>3000</v>
      </c>
      <c r="AV2077" s="276"/>
      <c r="AW2077" s="276">
        <v>3138</v>
      </c>
      <c r="AX2077" s="95"/>
      <c r="AY2077" s="276"/>
      <c r="AZ2077" s="95"/>
      <c r="BB2077" s="80" t="s">
        <v>3412</v>
      </c>
      <c r="BC2077" s="270"/>
      <c r="BD2077" s="72">
        <v>63.129899999999999</v>
      </c>
      <c r="BE2077" s="72"/>
      <c r="BF2077" s="72"/>
      <c r="BG2077" s="72"/>
      <c r="BH2077" s="72">
        <v>17.854900000000001</v>
      </c>
      <c r="BI2077" s="72"/>
      <c r="BJ2077" s="72"/>
      <c r="BK2077" s="72"/>
      <c r="BL2077" s="72"/>
      <c r="BM2077" s="72"/>
      <c r="BN2077" s="72"/>
      <c r="BO2077" s="72"/>
      <c r="BP2077" s="72"/>
      <c r="BQ2077" s="72"/>
      <c r="BR2077" s="72"/>
      <c r="BS2077" s="72"/>
      <c r="BT2077" s="72"/>
      <c r="BU2077" s="72"/>
      <c r="BV2077" s="72"/>
      <c r="BW2077" s="72"/>
      <c r="BX2077" s="72"/>
      <c r="BY2077" s="72"/>
      <c r="BZ2077" s="72">
        <v>10.853400000000001</v>
      </c>
      <c r="CA2077" s="72"/>
      <c r="CB2077" s="72"/>
      <c r="CC2077" s="72"/>
      <c r="CD2077" s="72"/>
      <c r="CE2077" s="72"/>
      <c r="CF2077" s="72"/>
      <c r="CG2077" s="72"/>
      <c r="CH2077" s="72"/>
      <c r="CI2077" s="72"/>
      <c r="CJ2077" s="72"/>
      <c r="CK2077" s="72"/>
      <c r="CL2077" s="72"/>
      <c r="CM2077" s="72"/>
      <c r="CN2077" s="72"/>
      <c r="CO2077" s="72"/>
      <c r="CP2077" s="72"/>
      <c r="CQ2077" s="72"/>
      <c r="CR2077" s="72"/>
      <c r="CS2077" s="72"/>
      <c r="CT2077" s="72"/>
      <c r="CU2077" s="72"/>
      <c r="CV2077" s="72"/>
      <c r="CW2077" s="72"/>
      <c r="CX2077" s="72"/>
      <c r="CY2077" s="72"/>
      <c r="CZ2077" s="72"/>
      <c r="DA2077" s="72"/>
      <c r="DB2077" s="72"/>
      <c r="DC2077" s="72"/>
      <c r="DD2077" s="72"/>
      <c r="DE2077" s="72"/>
      <c r="DF2077" s="72"/>
      <c r="DG2077" s="72"/>
      <c r="DH2077" s="78">
        <f t="shared" ref="DH2077:DH2140" si="965">SUM(BD2077,BF2077,BH2077,BJ2077,BL2077,BN2077,BP2077,BR2077,BT2077,BV2077,BX2077,BZ2077,CB2077,CD2077,CF2077,CH2077,CJ2077,CL2077,CN2077,CX2077,CZ2077,DB2077)</f>
        <v>91.838200000000001</v>
      </c>
      <c r="DJ2077" s="96">
        <f t="shared" si="942"/>
        <v>8.1617999999999995</v>
      </c>
      <c r="DK2077" s="72"/>
      <c r="DO2077" s="358">
        <v>8.1617700000000006</v>
      </c>
      <c r="DP2077" s="72"/>
      <c r="DQ2077" s="374"/>
      <c r="DR2077" s="72"/>
      <c r="DU2077" s="52"/>
      <c r="DX2077" s="75">
        <f t="shared" si="943"/>
        <v>68.74034987619531</v>
      </c>
      <c r="DY2077" s="51">
        <f t="shared" si="944"/>
        <v>0</v>
      </c>
      <c r="DZ2077" s="75">
        <f t="shared" si="945"/>
        <v>0</v>
      </c>
      <c r="EA2077" s="51" t="e">
        <f t="shared" si="946"/>
        <v>#DIV/0!</v>
      </c>
      <c r="EB2077" s="75">
        <f t="shared" si="947"/>
        <v>19.441692019225115</v>
      </c>
      <c r="EC2077" s="51">
        <f t="shared" si="948"/>
        <v>0</v>
      </c>
      <c r="ED2077" s="75">
        <f t="shared" si="949"/>
        <v>0</v>
      </c>
      <c r="EE2077" s="51" t="e">
        <f t="shared" si="950"/>
        <v>#DIV/0!</v>
      </c>
      <c r="EF2077" s="75">
        <f t="shared" si="951"/>
        <v>0</v>
      </c>
      <c r="EG2077" s="51" t="e">
        <f t="shared" si="952"/>
        <v>#DIV/0!</v>
      </c>
      <c r="EH2077" s="75">
        <f t="shared" si="953"/>
        <v>0</v>
      </c>
      <c r="EI2077" s="51" t="e">
        <f t="shared" si="954"/>
        <v>#DIV/0!</v>
      </c>
      <c r="EJ2077" s="75">
        <f t="shared" si="955"/>
        <v>0</v>
      </c>
      <c r="EK2077" s="51" t="e">
        <f t="shared" si="956"/>
        <v>#DIV/0!</v>
      </c>
      <c r="EL2077" s="75">
        <f t="shared" si="957"/>
        <v>11.817958104579576</v>
      </c>
      <c r="EM2077" s="51">
        <f t="shared" si="958"/>
        <v>0</v>
      </c>
      <c r="EN2077" s="75">
        <f t="shared" si="959"/>
        <v>0</v>
      </c>
      <c r="EO2077" s="51" t="e">
        <f t="shared" si="960"/>
        <v>#DIV/0!</v>
      </c>
      <c r="EP2077" s="75">
        <f t="shared" si="961"/>
        <v>0</v>
      </c>
      <c r="EQ2077" s="51" t="e">
        <f t="shared" si="962"/>
        <v>#DIV/0!</v>
      </c>
      <c r="ER2077" s="51">
        <f t="shared" si="963"/>
        <v>100</v>
      </c>
      <c r="ES2077" s="51">
        <f t="shared" si="964"/>
        <v>0</v>
      </c>
    </row>
    <row r="2078" spans="1:149" x14ac:dyDescent="0.45">
      <c r="A2078" s="78" t="s">
        <v>1512</v>
      </c>
      <c r="E2078" s="78"/>
      <c r="F2078" s="78" t="s">
        <v>2789</v>
      </c>
      <c r="G2078" s="72" t="s">
        <v>3382</v>
      </c>
      <c r="H2078" s="78" t="s">
        <v>1100</v>
      </c>
      <c r="I2078" s="78"/>
      <c r="J2078" s="300">
        <v>400</v>
      </c>
      <c r="K2078" s="78"/>
      <c r="L2078" s="300">
        <v>1200</v>
      </c>
      <c r="M2078" s="72"/>
      <c r="O2078" s="78"/>
      <c r="P2078" s="72" t="s">
        <v>1374</v>
      </c>
      <c r="AA2078" s="195"/>
      <c r="AB2078" s="195"/>
      <c r="AC2078" s="195"/>
      <c r="AD2078" s="72"/>
      <c r="AE2078" s="316">
        <v>1</v>
      </c>
      <c r="AF2078" s="195"/>
      <c r="AG2078" s="195">
        <v>0</v>
      </c>
      <c r="AH2078" s="72"/>
      <c r="AR2078" s="53">
        <v>1.1060000000000001</v>
      </c>
      <c r="AT2078" s="77"/>
      <c r="AU2078" s="276">
        <v>4000</v>
      </c>
      <c r="AV2078" s="276"/>
      <c r="AW2078" s="276">
        <v>4424</v>
      </c>
      <c r="AX2078" s="95"/>
      <c r="AY2078" s="276"/>
      <c r="AZ2078" s="95"/>
      <c r="BB2078" s="80" t="s">
        <v>3412</v>
      </c>
      <c r="BC2078" s="270"/>
      <c r="BD2078" s="72">
        <v>62.648099999999999</v>
      </c>
      <c r="BE2078" s="72"/>
      <c r="BF2078" s="72"/>
      <c r="BG2078" s="72"/>
      <c r="BH2078" s="72">
        <v>17.718699999999998</v>
      </c>
      <c r="BI2078" s="72"/>
      <c r="BJ2078" s="72"/>
      <c r="BK2078" s="72"/>
      <c r="BL2078" s="72"/>
      <c r="BM2078" s="72"/>
      <c r="BN2078" s="72"/>
      <c r="BO2078" s="72"/>
      <c r="BP2078" s="72"/>
      <c r="BQ2078" s="72"/>
      <c r="BR2078" s="72"/>
      <c r="BS2078" s="72"/>
      <c r="BT2078" s="72"/>
      <c r="BU2078" s="72"/>
      <c r="BV2078" s="72"/>
      <c r="BW2078" s="72"/>
      <c r="BX2078" s="72"/>
      <c r="BY2078" s="72"/>
      <c r="BZ2078" s="72">
        <v>10.7706</v>
      </c>
      <c r="CA2078" s="72"/>
      <c r="CB2078" s="72"/>
      <c r="CC2078" s="72"/>
      <c r="CD2078" s="72"/>
      <c r="CE2078" s="72"/>
      <c r="CF2078" s="72"/>
      <c r="CG2078" s="72"/>
      <c r="CH2078" s="72"/>
      <c r="CI2078" s="72"/>
      <c r="CJ2078" s="72"/>
      <c r="CK2078" s="72"/>
      <c r="CL2078" s="72"/>
      <c r="CM2078" s="72"/>
      <c r="CN2078" s="72"/>
      <c r="CO2078" s="72"/>
      <c r="CP2078" s="72"/>
      <c r="CQ2078" s="72"/>
      <c r="CR2078" s="72"/>
      <c r="CS2078" s="72"/>
      <c r="CT2078" s="72"/>
      <c r="CU2078" s="72"/>
      <c r="CV2078" s="72"/>
      <c r="CW2078" s="72"/>
      <c r="CX2078" s="72"/>
      <c r="CY2078" s="72"/>
      <c r="CZ2078" s="72"/>
      <c r="DA2078" s="72"/>
      <c r="DB2078" s="72"/>
      <c r="DC2078" s="72"/>
      <c r="DD2078" s="72"/>
      <c r="DE2078" s="72"/>
      <c r="DF2078" s="72"/>
      <c r="DG2078" s="72"/>
      <c r="DH2078" s="78">
        <f t="shared" si="965"/>
        <v>91.1374</v>
      </c>
      <c r="DJ2078" s="96">
        <f t="shared" si="942"/>
        <v>8.8626000000000005</v>
      </c>
      <c r="DK2078" s="72"/>
      <c r="DO2078" s="358">
        <v>8.8626199999999997</v>
      </c>
      <c r="DP2078" s="72"/>
      <c r="DQ2078" s="374"/>
      <c r="DR2078" s="72"/>
      <c r="DU2078" s="52"/>
      <c r="DX2078" s="75">
        <f t="shared" si="943"/>
        <v>68.740275671678148</v>
      </c>
      <c r="DY2078" s="51">
        <f t="shared" si="944"/>
        <v>0</v>
      </c>
      <c r="DZ2078" s="75">
        <f t="shared" si="945"/>
        <v>0</v>
      </c>
      <c r="EA2078" s="51" t="e">
        <f t="shared" si="946"/>
        <v>#DIV/0!</v>
      </c>
      <c r="EB2078" s="75">
        <f t="shared" si="947"/>
        <v>19.441744004108081</v>
      </c>
      <c r="EC2078" s="51">
        <f t="shared" si="948"/>
        <v>0</v>
      </c>
      <c r="ED2078" s="75">
        <f t="shared" si="949"/>
        <v>0</v>
      </c>
      <c r="EE2078" s="51" t="e">
        <f t="shared" si="950"/>
        <v>#DIV/0!</v>
      </c>
      <c r="EF2078" s="75">
        <f t="shared" si="951"/>
        <v>0</v>
      </c>
      <c r="EG2078" s="51" t="e">
        <f t="shared" si="952"/>
        <v>#DIV/0!</v>
      </c>
      <c r="EH2078" s="75">
        <f t="shared" si="953"/>
        <v>0</v>
      </c>
      <c r="EI2078" s="51" t="e">
        <f t="shared" si="954"/>
        <v>#DIV/0!</v>
      </c>
      <c r="EJ2078" s="75">
        <f t="shared" si="955"/>
        <v>0</v>
      </c>
      <c r="EK2078" s="51" t="e">
        <f t="shared" si="956"/>
        <v>#DIV/0!</v>
      </c>
      <c r="EL2078" s="75">
        <f t="shared" si="957"/>
        <v>11.817980324213769</v>
      </c>
      <c r="EM2078" s="51">
        <f t="shared" si="958"/>
        <v>0</v>
      </c>
      <c r="EN2078" s="75">
        <f t="shared" si="959"/>
        <v>0</v>
      </c>
      <c r="EO2078" s="51" t="e">
        <f t="shared" si="960"/>
        <v>#DIV/0!</v>
      </c>
      <c r="EP2078" s="75">
        <f t="shared" si="961"/>
        <v>0</v>
      </c>
      <c r="EQ2078" s="51" t="e">
        <f t="shared" si="962"/>
        <v>#DIV/0!</v>
      </c>
      <c r="ER2078" s="51">
        <f t="shared" si="963"/>
        <v>100</v>
      </c>
      <c r="ES2078" s="51">
        <f t="shared" si="964"/>
        <v>0</v>
      </c>
    </row>
    <row r="2079" spans="1:149" x14ac:dyDescent="0.45">
      <c r="A2079" s="78" t="s">
        <v>1512</v>
      </c>
      <c r="E2079" s="78"/>
      <c r="F2079" s="78" t="s">
        <v>2790</v>
      </c>
      <c r="G2079" s="72" t="s">
        <v>3382</v>
      </c>
      <c r="H2079" s="78" t="s">
        <v>1100</v>
      </c>
      <c r="I2079" s="78"/>
      <c r="J2079" s="300">
        <v>500</v>
      </c>
      <c r="K2079" s="78"/>
      <c r="L2079" s="300">
        <v>1200</v>
      </c>
      <c r="M2079" s="72"/>
      <c r="O2079" s="78"/>
      <c r="P2079" s="72" t="s">
        <v>1374</v>
      </c>
      <c r="AA2079" s="195"/>
      <c r="AB2079" s="195"/>
      <c r="AC2079" s="195"/>
      <c r="AD2079" s="72"/>
      <c r="AE2079" s="316">
        <v>1</v>
      </c>
      <c r="AF2079" s="195"/>
      <c r="AG2079" s="195">
        <v>0</v>
      </c>
      <c r="AH2079" s="72"/>
      <c r="AR2079" s="53">
        <v>1.1830000000000001</v>
      </c>
      <c r="AT2079" s="77"/>
      <c r="AU2079" s="276">
        <v>5000</v>
      </c>
      <c r="AV2079" s="276"/>
      <c r="AW2079" s="276">
        <v>5915</v>
      </c>
      <c r="AX2079" s="95"/>
      <c r="AY2079" s="276"/>
      <c r="AZ2079" s="95"/>
      <c r="BB2079" s="80" t="s">
        <v>3412</v>
      </c>
      <c r="BC2079" s="270"/>
      <c r="BD2079" s="72">
        <v>62.318199999999997</v>
      </c>
      <c r="BE2079" s="72"/>
      <c r="BF2079" s="72"/>
      <c r="BG2079" s="72"/>
      <c r="BH2079" s="72">
        <v>17.625399999999999</v>
      </c>
      <c r="BI2079" s="72"/>
      <c r="BJ2079" s="72"/>
      <c r="BK2079" s="72"/>
      <c r="BL2079" s="72"/>
      <c r="BM2079" s="72"/>
      <c r="BN2079" s="72"/>
      <c r="BO2079" s="72"/>
      <c r="BP2079" s="72"/>
      <c r="BQ2079" s="72"/>
      <c r="BR2079" s="72"/>
      <c r="BS2079" s="72"/>
      <c r="BT2079" s="72"/>
      <c r="BU2079" s="72"/>
      <c r="BV2079" s="72"/>
      <c r="BW2079" s="72"/>
      <c r="BX2079" s="72"/>
      <c r="BY2079" s="72"/>
      <c r="BZ2079" s="72">
        <v>10.713900000000001</v>
      </c>
      <c r="CA2079" s="72"/>
      <c r="CB2079" s="72"/>
      <c r="CC2079" s="72"/>
      <c r="CD2079" s="72"/>
      <c r="CE2079" s="72"/>
      <c r="CF2079" s="72"/>
      <c r="CG2079" s="72"/>
      <c r="CH2079" s="72"/>
      <c r="CI2079" s="72"/>
      <c r="CJ2079" s="72"/>
      <c r="CK2079" s="72"/>
      <c r="CL2079" s="72"/>
      <c r="CM2079" s="72"/>
      <c r="CN2079" s="72"/>
      <c r="CO2079" s="72"/>
      <c r="CP2079" s="72"/>
      <c r="CQ2079" s="72"/>
      <c r="CR2079" s="72"/>
      <c r="CS2079" s="72"/>
      <c r="CT2079" s="72"/>
      <c r="CU2079" s="72"/>
      <c r="CV2079" s="72"/>
      <c r="CW2079" s="72"/>
      <c r="CX2079" s="72"/>
      <c r="CY2079" s="72"/>
      <c r="CZ2079" s="72"/>
      <c r="DA2079" s="72"/>
      <c r="DB2079" s="72"/>
      <c r="DC2079" s="72"/>
      <c r="DD2079" s="72"/>
      <c r="DE2079" s="72"/>
      <c r="DF2079" s="72"/>
      <c r="DG2079" s="72"/>
      <c r="DH2079" s="78">
        <f t="shared" si="965"/>
        <v>90.657499999999999</v>
      </c>
      <c r="DJ2079" s="96">
        <f t="shared" si="942"/>
        <v>9.3425000000000011</v>
      </c>
      <c r="DK2079" s="72"/>
      <c r="DO2079" s="358">
        <v>9.3424999999999994</v>
      </c>
      <c r="DP2079" s="72"/>
      <c r="DQ2079" s="374"/>
      <c r="DR2079" s="72"/>
      <c r="DU2079" s="52"/>
      <c r="DX2079" s="75">
        <f t="shared" si="943"/>
        <v>68.740258665857752</v>
      </c>
      <c r="DY2079" s="51">
        <f t="shared" si="944"/>
        <v>0</v>
      </c>
      <c r="DZ2079" s="75">
        <f t="shared" si="945"/>
        <v>0</v>
      </c>
      <c r="EA2079" s="51" t="e">
        <f t="shared" si="946"/>
        <v>#DIV/0!</v>
      </c>
      <c r="EB2079" s="75">
        <f t="shared" si="947"/>
        <v>19.441745029368775</v>
      </c>
      <c r="EC2079" s="51">
        <f t="shared" si="948"/>
        <v>0</v>
      </c>
      <c r="ED2079" s="75">
        <f t="shared" si="949"/>
        <v>0</v>
      </c>
      <c r="EE2079" s="51" t="e">
        <f t="shared" si="950"/>
        <v>#DIV/0!</v>
      </c>
      <c r="EF2079" s="75">
        <f t="shared" si="951"/>
        <v>0</v>
      </c>
      <c r="EG2079" s="51" t="e">
        <f t="shared" si="952"/>
        <v>#DIV/0!</v>
      </c>
      <c r="EH2079" s="75">
        <f t="shared" si="953"/>
        <v>0</v>
      </c>
      <c r="EI2079" s="51" t="e">
        <f t="shared" si="954"/>
        <v>#DIV/0!</v>
      </c>
      <c r="EJ2079" s="75">
        <f t="shared" si="955"/>
        <v>0</v>
      </c>
      <c r="EK2079" s="51" t="e">
        <f t="shared" si="956"/>
        <v>#DIV/0!</v>
      </c>
      <c r="EL2079" s="75">
        <f t="shared" si="957"/>
        <v>11.817996304773462</v>
      </c>
      <c r="EM2079" s="51">
        <f t="shared" si="958"/>
        <v>0</v>
      </c>
      <c r="EN2079" s="75">
        <f t="shared" si="959"/>
        <v>0</v>
      </c>
      <c r="EO2079" s="51" t="e">
        <f t="shared" si="960"/>
        <v>#DIV/0!</v>
      </c>
      <c r="EP2079" s="75">
        <f t="shared" si="961"/>
        <v>0</v>
      </c>
      <c r="EQ2079" s="51" t="e">
        <f t="shared" si="962"/>
        <v>#DIV/0!</v>
      </c>
      <c r="ER2079" s="51">
        <f t="shared" si="963"/>
        <v>100</v>
      </c>
      <c r="ES2079" s="51">
        <f t="shared" si="964"/>
        <v>0</v>
      </c>
    </row>
    <row r="2080" spans="1:149" x14ac:dyDescent="0.45">
      <c r="A2080" s="78" t="s">
        <v>1512</v>
      </c>
      <c r="E2080" s="78"/>
      <c r="F2080" s="78" t="s">
        <v>2791</v>
      </c>
      <c r="G2080" s="72" t="s">
        <v>3382</v>
      </c>
      <c r="H2080" s="78" t="s">
        <v>1100</v>
      </c>
      <c r="I2080" s="78"/>
      <c r="J2080" s="300">
        <v>10</v>
      </c>
      <c r="K2080" s="78"/>
      <c r="L2080" s="300">
        <v>1300</v>
      </c>
      <c r="M2080" s="72"/>
      <c r="O2080" s="78"/>
      <c r="P2080" s="72" t="s">
        <v>1374</v>
      </c>
      <c r="AA2080" s="195"/>
      <c r="AB2080" s="195"/>
      <c r="AC2080" s="195"/>
      <c r="AD2080" s="72"/>
      <c r="AE2080" s="316">
        <v>1</v>
      </c>
      <c r="AF2080" s="195"/>
      <c r="AG2080" s="195">
        <v>0</v>
      </c>
      <c r="AH2080" s="72"/>
      <c r="AR2080" s="53">
        <v>0.99970000000000003</v>
      </c>
      <c r="AT2080" s="77"/>
      <c r="AU2080" s="276">
        <v>100</v>
      </c>
      <c r="AV2080" s="276"/>
      <c r="AW2080" s="276">
        <v>99.97</v>
      </c>
      <c r="AX2080" s="95"/>
      <c r="AY2080" s="276"/>
      <c r="AZ2080" s="95"/>
      <c r="BB2080" s="80" t="s">
        <v>3412</v>
      </c>
      <c r="BC2080" s="270"/>
      <c r="BD2080" s="72">
        <v>68.293199999999999</v>
      </c>
      <c r="BE2080" s="72"/>
      <c r="BF2080" s="72"/>
      <c r="BG2080" s="72"/>
      <c r="BH2080" s="72">
        <v>19.315300000000001</v>
      </c>
      <c r="BI2080" s="72"/>
      <c r="BJ2080" s="72"/>
      <c r="BK2080" s="72"/>
      <c r="BL2080" s="72"/>
      <c r="BM2080" s="72"/>
      <c r="BN2080" s="72"/>
      <c r="BO2080" s="72"/>
      <c r="BP2080" s="72"/>
      <c r="BQ2080" s="72"/>
      <c r="BR2080" s="72"/>
      <c r="BS2080" s="72"/>
      <c r="BT2080" s="72"/>
      <c r="BU2080" s="72"/>
      <c r="BV2080" s="72"/>
      <c r="BW2080" s="72"/>
      <c r="BX2080" s="72"/>
      <c r="BY2080" s="72"/>
      <c r="BZ2080" s="72">
        <v>11.741099999999999</v>
      </c>
      <c r="CA2080" s="72"/>
      <c r="CB2080" s="72"/>
      <c r="CC2080" s="72"/>
      <c r="CD2080" s="72"/>
      <c r="CE2080" s="72"/>
      <c r="CF2080" s="72"/>
      <c r="CG2080" s="72"/>
      <c r="CH2080" s="72"/>
      <c r="CI2080" s="72"/>
      <c r="CJ2080" s="72"/>
      <c r="CK2080" s="72"/>
      <c r="CL2080" s="72"/>
      <c r="CM2080" s="72"/>
      <c r="CN2080" s="72"/>
      <c r="CO2080" s="72"/>
      <c r="CP2080" s="72"/>
      <c r="CQ2080" s="72"/>
      <c r="CR2080" s="72"/>
      <c r="CS2080" s="72"/>
      <c r="CT2080" s="72"/>
      <c r="CU2080" s="72"/>
      <c r="CV2080" s="72"/>
      <c r="CW2080" s="72"/>
      <c r="CX2080" s="72"/>
      <c r="CY2080" s="72"/>
      <c r="CZ2080" s="72"/>
      <c r="DA2080" s="72"/>
      <c r="DB2080" s="72"/>
      <c r="DC2080" s="72"/>
      <c r="DD2080" s="72"/>
      <c r="DE2080" s="72"/>
      <c r="DF2080" s="72"/>
      <c r="DG2080" s="72"/>
      <c r="DH2080" s="78">
        <f t="shared" si="965"/>
        <v>99.349599999999995</v>
      </c>
      <c r="DJ2080" s="96">
        <f t="shared" si="942"/>
        <v>0.65040000000000475</v>
      </c>
      <c r="DK2080" s="72"/>
      <c r="DO2080" s="358">
        <v>0.65040299999999995</v>
      </c>
      <c r="DP2080" s="72"/>
      <c r="DQ2080" s="374"/>
      <c r="DR2080" s="72"/>
      <c r="DU2080" s="52"/>
      <c r="DX2080" s="75">
        <f t="shared" si="943"/>
        <v>68.740286825513138</v>
      </c>
      <c r="DY2080" s="51">
        <f t="shared" si="944"/>
        <v>0</v>
      </c>
      <c r="DZ2080" s="75">
        <f t="shared" si="945"/>
        <v>0</v>
      </c>
      <c r="EA2080" s="51" t="e">
        <f t="shared" si="946"/>
        <v>#DIV/0!</v>
      </c>
      <c r="EB2080" s="75">
        <f t="shared" si="947"/>
        <v>19.441749136383038</v>
      </c>
      <c r="EC2080" s="51">
        <f t="shared" si="948"/>
        <v>0</v>
      </c>
      <c r="ED2080" s="75">
        <f t="shared" si="949"/>
        <v>0</v>
      </c>
      <c r="EE2080" s="51" t="e">
        <f t="shared" si="950"/>
        <v>#DIV/0!</v>
      </c>
      <c r="EF2080" s="75">
        <f t="shared" si="951"/>
        <v>0</v>
      </c>
      <c r="EG2080" s="51" t="e">
        <f t="shared" si="952"/>
        <v>#DIV/0!</v>
      </c>
      <c r="EH2080" s="75">
        <f t="shared" si="953"/>
        <v>0</v>
      </c>
      <c r="EI2080" s="51" t="e">
        <f t="shared" si="954"/>
        <v>#DIV/0!</v>
      </c>
      <c r="EJ2080" s="75">
        <f t="shared" si="955"/>
        <v>0</v>
      </c>
      <c r="EK2080" s="51" t="e">
        <f t="shared" si="956"/>
        <v>#DIV/0!</v>
      </c>
      <c r="EL2080" s="75">
        <f t="shared" si="957"/>
        <v>11.817964038103828</v>
      </c>
      <c r="EM2080" s="51">
        <f t="shared" si="958"/>
        <v>0</v>
      </c>
      <c r="EN2080" s="75">
        <f t="shared" si="959"/>
        <v>0</v>
      </c>
      <c r="EO2080" s="51" t="e">
        <f t="shared" si="960"/>
        <v>#DIV/0!</v>
      </c>
      <c r="EP2080" s="75">
        <f t="shared" si="961"/>
        <v>0</v>
      </c>
      <c r="EQ2080" s="51" t="e">
        <f t="shared" si="962"/>
        <v>#DIV/0!</v>
      </c>
      <c r="ER2080" s="51">
        <f t="shared" si="963"/>
        <v>100</v>
      </c>
      <c r="ES2080" s="51">
        <f t="shared" si="964"/>
        <v>0</v>
      </c>
    </row>
    <row r="2081" spans="1:149" x14ac:dyDescent="0.45">
      <c r="A2081" s="78" t="s">
        <v>1512</v>
      </c>
      <c r="E2081" s="78"/>
      <c r="F2081" s="78" t="s">
        <v>2792</v>
      </c>
      <c r="G2081" s="72" t="s">
        <v>3382</v>
      </c>
      <c r="H2081" s="78" t="s">
        <v>1100</v>
      </c>
      <c r="I2081" s="78"/>
      <c r="J2081" s="300">
        <v>30</v>
      </c>
      <c r="K2081" s="78"/>
      <c r="L2081" s="300">
        <v>1300</v>
      </c>
      <c r="M2081" s="72"/>
      <c r="O2081" s="78"/>
      <c r="P2081" s="72" t="s">
        <v>1374</v>
      </c>
      <c r="AA2081" s="195"/>
      <c r="AB2081" s="195"/>
      <c r="AC2081" s="195"/>
      <c r="AD2081" s="72"/>
      <c r="AE2081" s="316">
        <v>1</v>
      </c>
      <c r="AF2081" s="195"/>
      <c r="AG2081" s="195">
        <v>0</v>
      </c>
      <c r="AH2081" s="72"/>
      <c r="AR2081" s="53">
        <v>0.99970000000000003</v>
      </c>
      <c r="AT2081" s="77"/>
      <c r="AU2081" s="276">
        <v>300</v>
      </c>
      <c r="AV2081" s="276"/>
      <c r="AW2081" s="276">
        <v>299.91000000000003</v>
      </c>
      <c r="AX2081" s="95"/>
      <c r="AY2081" s="276"/>
      <c r="AZ2081" s="95"/>
      <c r="BB2081" s="80" t="s">
        <v>3412</v>
      </c>
      <c r="BC2081" s="270"/>
      <c r="BD2081" s="72">
        <v>67.514700000000005</v>
      </c>
      <c r="BE2081" s="72"/>
      <c r="BF2081" s="72"/>
      <c r="BG2081" s="72"/>
      <c r="BH2081" s="72">
        <v>19.095099999999999</v>
      </c>
      <c r="BI2081" s="72"/>
      <c r="BJ2081" s="72"/>
      <c r="BK2081" s="72"/>
      <c r="BL2081" s="72"/>
      <c r="BM2081" s="72"/>
      <c r="BN2081" s="72"/>
      <c r="BO2081" s="72"/>
      <c r="BP2081" s="72"/>
      <c r="BQ2081" s="72"/>
      <c r="BR2081" s="72"/>
      <c r="BS2081" s="72"/>
      <c r="BT2081" s="72"/>
      <c r="BU2081" s="72"/>
      <c r="BV2081" s="72"/>
      <c r="BW2081" s="72"/>
      <c r="BX2081" s="72"/>
      <c r="BY2081" s="72"/>
      <c r="BZ2081" s="72">
        <v>11.6073</v>
      </c>
      <c r="CA2081" s="72"/>
      <c r="CB2081" s="72"/>
      <c r="CC2081" s="72"/>
      <c r="CD2081" s="72"/>
      <c r="CE2081" s="72"/>
      <c r="CF2081" s="72"/>
      <c r="CG2081" s="72"/>
      <c r="CH2081" s="72"/>
      <c r="CI2081" s="72"/>
      <c r="CJ2081" s="72"/>
      <c r="CK2081" s="72"/>
      <c r="CL2081" s="72"/>
      <c r="CM2081" s="72"/>
      <c r="CN2081" s="72"/>
      <c r="CO2081" s="72"/>
      <c r="CP2081" s="72"/>
      <c r="CQ2081" s="72"/>
      <c r="CR2081" s="72"/>
      <c r="CS2081" s="72"/>
      <c r="CT2081" s="72"/>
      <c r="CU2081" s="72"/>
      <c r="CV2081" s="72"/>
      <c r="CW2081" s="72"/>
      <c r="CX2081" s="72"/>
      <c r="CY2081" s="72"/>
      <c r="CZ2081" s="72"/>
      <c r="DA2081" s="72"/>
      <c r="DB2081" s="72"/>
      <c r="DC2081" s="72"/>
      <c r="DD2081" s="72"/>
      <c r="DE2081" s="72"/>
      <c r="DF2081" s="72"/>
      <c r="DG2081" s="72"/>
      <c r="DH2081" s="78">
        <f t="shared" si="965"/>
        <v>98.217100000000002</v>
      </c>
      <c r="DJ2081" s="96">
        <f t="shared" si="942"/>
        <v>1.7828999999999979</v>
      </c>
      <c r="DK2081" s="72"/>
      <c r="DO2081" s="358">
        <v>1.7828900000000001</v>
      </c>
      <c r="DP2081" s="72"/>
      <c r="DQ2081" s="374"/>
      <c r="DR2081" s="72"/>
      <c r="DU2081" s="52"/>
      <c r="DX2081" s="75">
        <f t="shared" si="943"/>
        <v>68.740270278800736</v>
      </c>
      <c r="DY2081" s="51">
        <f t="shared" si="944"/>
        <v>0</v>
      </c>
      <c r="DZ2081" s="75">
        <f t="shared" si="945"/>
        <v>0</v>
      </c>
      <c r="EA2081" s="51" t="e">
        <f t="shared" si="946"/>
        <v>#DIV/0!</v>
      </c>
      <c r="EB2081" s="75">
        <f t="shared" si="947"/>
        <v>19.441726542526709</v>
      </c>
      <c r="EC2081" s="51">
        <f t="shared" si="948"/>
        <v>0</v>
      </c>
      <c r="ED2081" s="75">
        <f t="shared" si="949"/>
        <v>0</v>
      </c>
      <c r="EE2081" s="51" t="e">
        <f t="shared" si="950"/>
        <v>#DIV/0!</v>
      </c>
      <c r="EF2081" s="75">
        <f t="shared" si="951"/>
        <v>0</v>
      </c>
      <c r="EG2081" s="51" t="e">
        <f t="shared" si="952"/>
        <v>#DIV/0!</v>
      </c>
      <c r="EH2081" s="75">
        <f t="shared" si="953"/>
        <v>0</v>
      </c>
      <c r="EI2081" s="51" t="e">
        <f t="shared" si="954"/>
        <v>#DIV/0!</v>
      </c>
      <c r="EJ2081" s="75">
        <f t="shared" si="955"/>
        <v>0</v>
      </c>
      <c r="EK2081" s="51" t="e">
        <f t="shared" si="956"/>
        <v>#DIV/0!</v>
      </c>
      <c r="EL2081" s="75">
        <f t="shared" si="957"/>
        <v>11.818003178672553</v>
      </c>
      <c r="EM2081" s="51">
        <f t="shared" si="958"/>
        <v>0</v>
      </c>
      <c r="EN2081" s="75">
        <f t="shared" si="959"/>
        <v>0</v>
      </c>
      <c r="EO2081" s="51" t="e">
        <f t="shared" si="960"/>
        <v>#DIV/0!</v>
      </c>
      <c r="EP2081" s="75">
        <f t="shared" si="961"/>
        <v>0</v>
      </c>
      <c r="EQ2081" s="51" t="e">
        <f t="shared" si="962"/>
        <v>#DIV/0!</v>
      </c>
      <c r="ER2081" s="51">
        <f t="shared" si="963"/>
        <v>100</v>
      </c>
      <c r="ES2081" s="51">
        <f t="shared" si="964"/>
        <v>0</v>
      </c>
    </row>
    <row r="2082" spans="1:149" x14ac:dyDescent="0.45">
      <c r="A2082" s="78" t="s">
        <v>1512</v>
      </c>
      <c r="E2082" s="78"/>
      <c r="F2082" s="78" t="s">
        <v>2793</v>
      </c>
      <c r="G2082" s="72" t="s">
        <v>3382</v>
      </c>
      <c r="H2082" s="78" t="s">
        <v>1100</v>
      </c>
      <c r="I2082" s="78"/>
      <c r="J2082" s="300">
        <v>50</v>
      </c>
      <c r="K2082" s="78"/>
      <c r="L2082" s="300">
        <v>1300</v>
      </c>
      <c r="M2082" s="72"/>
      <c r="O2082" s="78"/>
      <c r="P2082" s="72" t="s">
        <v>1374</v>
      </c>
      <c r="AA2082" s="195"/>
      <c r="AB2082" s="195"/>
      <c r="AC2082" s="195"/>
      <c r="AD2082" s="72"/>
      <c r="AE2082" s="316">
        <v>1</v>
      </c>
      <c r="AF2082" s="195"/>
      <c r="AG2082" s="195">
        <v>0</v>
      </c>
      <c r="AH2082" s="72"/>
      <c r="AR2082" s="53">
        <v>1</v>
      </c>
      <c r="AT2082" s="77"/>
      <c r="AU2082" s="276">
        <v>500</v>
      </c>
      <c r="AV2082" s="276"/>
      <c r="AW2082" s="276">
        <v>500</v>
      </c>
      <c r="AX2082" s="95"/>
      <c r="AY2082" s="276"/>
      <c r="AZ2082" s="95"/>
      <c r="BB2082" s="80" t="s">
        <v>3412</v>
      </c>
      <c r="BC2082" s="270"/>
      <c r="BD2082" s="72">
        <v>66.879199999999997</v>
      </c>
      <c r="BE2082" s="72"/>
      <c r="BF2082" s="72"/>
      <c r="BG2082" s="72"/>
      <c r="BH2082" s="72">
        <v>18.915299999999998</v>
      </c>
      <c r="BI2082" s="72"/>
      <c r="BJ2082" s="72"/>
      <c r="BK2082" s="72"/>
      <c r="BL2082" s="72"/>
      <c r="BM2082" s="72"/>
      <c r="BN2082" s="72"/>
      <c r="BO2082" s="72"/>
      <c r="BP2082" s="72"/>
      <c r="BQ2082" s="72"/>
      <c r="BR2082" s="72"/>
      <c r="BS2082" s="72"/>
      <c r="BT2082" s="72"/>
      <c r="BU2082" s="72"/>
      <c r="BV2082" s="72"/>
      <c r="BW2082" s="72"/>
      <c r="BX2082" s="72"/>
      <c r="BY2082" s="72"/>
      <c r="BZ2082" s="72">
        <v>11.497999999999999</v>
      </c>
      <c r="CA2082" s="72"/>
      <c r="CB2082" s="72"/>
      <c r="CC2082" s="72"/>
      <c r="CD2082" s="72"/>
      <c r="CE2082" s="72"/>
      <c r="CF2082" s="72"/>
      <c r="CG2082" s="72"/>
      <c r="CH2082" s="72"/>
      <c r="CI2082" s="72"/>
      <c r="CJ2082" s="72"/>
      <c r="CK2082" s="72"/>
      <c r="CL2082" s="72"/>
      <c r="CM2082" s="72"/>
      <c r="CN2082" s="72"/>
      <c r="CO2082" s="72"/>
      <c r="CP2082" s="72"/>
      <c r="CQ2082" s="72"/>
      <c r="CR2082" s="72"/>
      <c r="CS2082" s="72"/>
      <c r="CT2082" s="72"/>
      <c r="CU2082" s="72"/>
      <c r="CV2082" s="72"/>
      <c r="CW2082" s="72"/>
      <c r="CX2082" s="72"/>
      <c r="CY2082" s="72"/>
      <c r="CZ2082" s="72"/>
      <c r="DA2082" s="72"/>
      <c r="DB2082" s="72"/>
      <c r="DC2082" s="72"/>
      <c r="DD2082" s="72"/>
      <c r="DE2082" s="72"/>
      <c r="DF2082" s="72"/>
      <c r="DG2082" s="72"/>
      <c r="DH2082" s="78">
        <f t="shared" si="965"/>
        <v>97.292500000000004</v>
      </c>
      <c r="DJ2082" s="96">
        <f t="shared" si="942"/>
        <v>2.707499999999996</v>
      </c>
      <c r="DK2082" s="72"/>
      <c r="DO2082" s="358">
        <v>2.7075100000000001</v>
      </c>
      <c r="DP2082" s="72"/>
      <c r="DQ2082" s="374"/>
      <c r="DR2082" s="72"/>
      <c r="DU2082" s="52"/>
      <c r="DX2082" s="75">
        <f t="shared" si="943"/>
        <v>68.740344836446781</v>
      </c>
      <c r="DY2082" s="51">
        <f t="shared" si="944"/>
        <v>0</v>
      </c>
      <c r="DZ2082" s="75">
        <f t="shared" si="945"/>
        <v>0</v>
      </c>
      <c r="EA2082" s="51" t="e">
        <f t="shared" si="946"/>
        <v>#DIV/0!</v>
      </c>
      <c r="EB2082" s="75">
        <f t="shared" si="947"/>
        <v>19.441683583009993</v>
      </c>
      <c r="EC2082" s="51">
        <f t="shared" si="948"/>
        <v>0</v>
      </c>
      <c r="ED2082" s="75">
        <f t="shared" si="949"/>
        <v>0</v>
      </c>
      <c r="EE2082" s="51" t="e">
        <f t="shared" si="950"/>
        <v>#DIV/0!</v>
      </c>
      <c r="EF2082" s="75">
        <f t="shared" si="951"/>
        <v>0</v>
      </c>
      <c r="EG2082" s="51" t="e">
        <f t="shared" si="952"/>
        <v>#DIV/0!</v>
      </c>
      <c r="EH2082" s="75">
        <f t="shared" si="953"/>
        <v>0</v>
      </c>
      <c r="EI2082" s="51" t="e">
        <f t="shared" si="954"/>
        <v>#DIV/0!</v>
      </c>
      <c r="EJ2082" s="75">
        <f t="shared" si="955"/>
        <v>0</v>
      </c>
      <c r="EK2082" s="51" t="e">
        <f t="shared" si="956"/>
        <v>#DIV/0!</v>
      </c>
      <c r="EL2082" s="75">
        <f t="shared" si="957"/>
        <v>11.817971580543206</v>
      </c>
      <c r="EM2082" s="51">
        <f t="shared" si="958"/>
        <v>0</v>
      </c>
      <c r="EN2082" s="75">
        <f t="shared" si="959"/>
        <v>0</v>
      </c>
      <c r="EO2082" s="51" t="e">
        <f t="shared" si="960"/>
        <v>#DIV/0!</v>
      </c>
      <c r="EP2082" s="75">
        <f t="shared" si="961"/>
        <v>0</v>
      </c>
      <c r="EQ2082" s="51" t="e">
        <f t="shared" si="962"/>
        <v>#DIV/0!</v>
      </c>
      <c r="ER2082" s="51">
        <f t="shared" si="963"/>
        <v>100</v>
      </c>
      <c r="ES2082" s="51">
        <f t="shared" si="964"/>
        <v>0</v>
      </c>
    </row>
    <row r="2083" spans="1:149" x14ac:dyDescent="0.45">
      <c r="A2083" s="78" t="s">
        <v>1512</v>
      </c>
      <c r="E2083" s="78"/>
      <c r="F2083" s="78" t="s">
        <v>2794</v>
      </c>
      <c r="G2083" s="72" t="s">
        <v>3382</v>
      </c>
      <c r="H2083" s="78" t="s">
        <v>1100</v>
      </c>
      <c r="I2083" s="78"/>
      <c r="J2083" s="300">
        <v>70</v>
      </c>
      <c r="K2083" s="78"/>
      <c r="L2083" s="300">
        <v>1300</v>
      </c>
      <c r="M2083" s="72"/>
      <c r="O2083" s="78"/>
      <c r="P2083" s="72" t="s">
        <v>1374</v>
      </c>
      <c r="AA2083" s="195"/>
      <c r="AB2083" s="195"/>
      <c r="AC2083" s="195"/>
      <c r="AD2083" s="72"/>
      <c r="AE2083" s="316">
        <v>1</v>
      </c>
      <c r="AF2083" s="195"/>
      <c r="AG2083" s="195">
        <v>0</v>
      </c>
      <c r="AH2083" s="72"/>
      <c r="AR2083" s="53">
        <v>1.002</v>
      </c>
      <c r="AT2083" s="77"/>
      <c r="AU2083" s="276">
        <v>700</v>
      </c>
      <c r="AV2083" s="276"/>
      <c r="AW2083" s="276">
        <v>701.4</v>
      </c>
      <c r="AX2083" s="95"/>
      <c r="AY2083" s="276"/>
      <c r="AZ2083" s="95"/>
      <c r="BB2083" s="80" t="s">
        <v>3412</v>
      </c>
      <c r="BC2083" s="270"/>
      <c r="BD2083" s="72">
        <v>66.339699999999993</v>
      </c>
      <c r="BE2083" s="72"/>
      <c r="BF2083" s="72"/>
      <c r="BG2083" s="72"/>
      <c r="BH2083" s="72">
        <v>18.762799999999999</v>
      </c>
      <c r="BI2083" s="72"/>
      <c r="BJ2083" s="72"/>
      <c r="BK2083" s="72"/>
      <c r="BL2083" s="72"/>
      <c r="BM2083" s="72"/>
      <c r="BN2083" s="72"/>
      <c r="BO2083" s="72"/>
      <c r="BP2083" s="72"/>
      <c r="BQ2083" s="72"/>
      <c r="BR2083" s="72"/>
      <c r="BS2083" s="72"/>
      <c r="BT2083" s="72"/>
      <c r="BU2083" s="72"/>
      <c r="BV2083" s="72"/>
      <c r="BW2083" s="72"/>
      <c r="BX2083" s="72"/>
      <c r="BY2083" s="72"/>
      <c r="BZ2083" s="72">
        <v>11.4053</v>
      </c>
      <c r="CA2083" s="72"/>
      <c r="CB2083" s="72"/>
      <c r="CC2083" s="72"/>
      <c r="CD2083" s="72"/>
      <c r="CE2083" s="72"/>
      <c r="CF2083" s="72"/>
      <c r="CG2083" s="72"/>
      <c r="CH2083" s="72"/>
      <c r="CI2083" s="72"/>
      <c r="CJ2083" s="72"/>
      <c r="CK2083" s="72"/>
      <c r="CL2083" s="72"/>
      <c r="CM2083" s="72"/>
      <c r="CN2083" s="72"/>
      <c r="CO2083" s="72"/>
      <c r="CP2083" s="72"/>
      <c r="CQ2083" s="72"/>
      <c r="CR2083" s="72"/>
      <c r="CS2083" s="72"/>
      <c r="CT2083" s="72"/>
      <c r="CU2083" s="72"/>
      <c r="CV2083" s="72"/>
      <c r="CW2083" s="72"/>
      <c r="CX2083" s="72"/>
      <c r="CY2083" s="72"/>
      <c r="CZ2083" s="72"/>
      <c r="DA2083" s="72"/>
      <c r="DB2083" s="72"/>
      <c r="DC2083" s="72"/>
      <c r="DD2083" s="72"/>
      <c r="DE2083" s="72"/>
      <c r="DF2083" s="72"/>
      <c r="DG2083" s="72"/>
      <c r="DH2083" s="78">
        <f t="shared" si="965"/>
        <v>96.507799999999989</v>
      </c>
      <c r="DJ2083" s="96">
        <f t="shared" si="942"/>
        <v>3.4922000000000111</v>
      </c>
      <c r="DK2083" s="72"/>
      <c r="DO2083" s="358">
        <v>3.49227</v>
      </c>
      <c r="DP2083" s="72"/>
      <c r="DQ2083" s="374"/>
      <c r="DR2083" s="72"/>
      <c r="DU2083" s="52"/>
      <c r="DX2083" s="75">
        <f t="shared" si="943"/>
        <v>68.740246902322923</v>
      </c>
      <c r="DY2083" s="51">
        <f t="shared" si="944"/>
        <v>0</v>
      </c>
      <c r="DZ2083" s="75">
        <f t="shared" si="945"/>
        <v>0</v>
      </c>
      <c r="EA2083" s="51" t="e">
        <f t="shared" si="946"/>
        <v>#DIV/0!</v>
      </c>
      <c r="EB2083" s="75">
        <f t="shared" si="947"/>
        <v>19.441744605099277</v>
      </c>
      <c r="EC2083" s="51">
        <f t="shared" si="948"/>
        <v>0</v>
      </c>
      <c r="ED2083" s="75">
        <f t="shared" si="949"/>
        <v>0</v>
      </c>
      <c r="EE2083" s="51" t="e">
        <f t="shared" si="950"/>
        <v>#DIV/0!</v>
      </c>
      <c r="EF2083" s="75">
        <f t="shared" si="951"/>
        <v>0</v>
      </c>
      <c r="EG2083" s="51" t="e">
        <f t="shared" si="952"/>
        <v>#DIV/0!</v>
      </c>
      <c r="EH2083" s="75">
        <f t="shared" si="953"/>
        <v>0</v>
      </c>
      <c r="EI2083" s="51" t="e">
        <f t="shared" si="954"/>
        <v>#DIV/0!</v>
      </c>
      <c r="EJ2083" s="75">
        <f t="shared" si="955"/>
        <v>0</v>
      </c>
      <c r="EK2083" s="51" t="e">
        <f t="shared" si="956"/>
        <v>#DIV/0!</v>
      </c>
      <c r="EL2083" s="75">
        <f t="shared" si="957"/>
        <v>11.818008492577805</v>
      </c>
      <c r="EM2083" s="51">
        <f t="shared" si="958"/>
        <v>0</v>
      </c>
      <c r="EN2083" s="75">
        <f t="shared" si="959"/>
        <v>0</v>
      </c>
      <c r="EO2083" s="51" t="e">
        <f t="shared" si="960"/>
        <v>#DIV/0!</v>
      </c>
      <c r="EP2083" s="75">
        <f t="shared" si="961"/>
        <v>0</v>
      </c>
      <c r="EQ2083" s="51" t="e">
        <f t="shared" si="962"/>
        <v>#DIV/0!</v>
      </c>
      <c r="ER2083" s="51">
        <f t="shared" si="963"/>
        <v>100</v>
      </c>
      <c r="ES2083" s="51">
        <f t="shared" si="964"/>
        <v>0</v>
      </c>
    </row>
    <row r="2084" spans="1:149" x14ac:dyDescent="0.45">
      <c r="A2084" s="78" t="s">
        <v>1512</v>
      </c>
      <c r="E2084" s="78"/>
      <c r="F2084" s="78" t="s">
        <v>2795</v>
      </c>
      <c r="G2084" s="72" t="s">
        <v>3382</v>
      </c>
      <c r="H2084" s="78" t="s">
        <v>1100</v>
      </c>
      <c r="I2084" s="78"/>
      <c r="J2084" s="300">
        <v>100</v>
      </c>
      <c r="K2084" s="78"/>
      <c r="L2084" s="300">
        <v>1300</v>
      </c>
      <c r="M2084" s="72"/>
      <c r="O2084" s="78"/>
      <c r="P2084" s="72" t="s">
        <v>1374</v>
      </c>
      <c r="AA2084" s="195"/>
      <c r="AB2084" s="195"/>
      <c r="AC2084" s="195"/>
      <c r="AD2084" s="72"/>
      <c r="AE2084" s="316">
        <v>1</v>
      </c>
      <c r="AF2084" s="195"/>
      <c r="AG2084" s="195">
        <v>0</v>
      </c>
      <c r="AH2084" s="72"/>
      <c r="AR2084" s="53">
        <v>1.006</v>
      </c>
      <c r="AT2084" s="77"/>
      <c r="AU2084" s="276">
        <v>1000</v>
      </c>
      <c r="AV2084" s="276"/>
      <c r="AW2084" s="276">
        <v>1006</v>
      </c>
      <c r="AX2084" s="95"/>
      <c r="AY2084" s="276"/>
      <c r="AZ2084" s="95"/>
      <c r="BB2084" s="80" t="s">
        <v>3412</v>
      </c>
      <c r="BC2084" s="270"/>
      <c r="BD2084" s="72">
        <v>65.6815</v>
      </c>
      <c r="BE2084" s="72"/>
      <c r="BF2084" s="72"/>
      <c r="BG2084" s="72"/>
      <c r="BH2084" s="72">
        <v>18.576599999999999</v>
      </c>
      <c r="BI2084" s="72"/>
      <c r="BJ2084" s="72"/>
      <c r="BK2084" s="72"/>
      <c r="BL2084" s="72"/>
      <c r="BM2084" s="72"/>
      <c r="BN2084" s="72"/>
      <c r="BO2084" s="72"/>
      <c r="BP2084" s="72"/>
      <c r="BQ2084" s="72"/>
      <c r="BR2084" s="72"/>
      <c r="BS2084" s="72"/>
      <c r="BT2084" s="72"/>
      <c r="BU2084" s="72"/>
      <c r="BV2084" s="72"/>
      <c r="BW2084" s="72"/>
      <c r="BX2084" s="72"/>
      <c r="BY2084" s="72"/>
      <c r="BZ2084" s="72">
        <v>11.2921</v>
      </c>
      <c r="CA2084" s="72"/>
      <c r="CB2084" s="72"/>
      <c r="CC2084" s="72"/>
      <c r="CD2084" s="72"/>
      <c r="CE2084" s="72"/>
      <c r="CF2084" s="72"/>
      <c r="CG2084" s="72"/>
      <c r="CH2084" s="72"/>
      <c r="CI2084" s="72"/>
      <c r="CJ2084" s="72"/>
      <c r="CK2084" s="72"/>
      <c r="CL2084" s="72"/>
      <c r="CM2084" s="72"/>
      <c r="CN2084" s="72"/>
      <c r="CO2084" s="72"/>
      <c r="CP2084" s="72"/>
      <c r="CQ2084" s="72"/>
      <c r="CR2084" s="72"/>
      <c r="CS2084" s="72"/>
      <c r="CT2084" s="72"/>
      <c r="CU2084" s="72"/>
      <c r="CV2084" s="72"/>
      <c r="CW2084" s="72"/>
      <c r="CX2084" s="72"/>
      <c r="CY2084" s="72"/>
      <c r="CZ2084" s="72"/>
      <c r="DA2084" s="72"/>
      <c r="DB2084" s="72"/>
      <c r="DC2084" s="72"/>
      <c r="DD2084" s="72"/>
      <c r="DE2084" s="72"/>
      <c r="DF2084" s="72"/>
      <c r="DG2084" s="72"/>
      <c r="DH2084" s="78">
        <f t="shared" si="965"/>
        <v>95.550200000000004</v>
      </c>
      <c r="DJ2084" s="96">
        <f t="shared" si="942"/>
        <v>4.4497999999999962</v>
      </c>
      <c r="DK2084" s="72"/>
      <c r="DO2084" s="358">
        <v>4.4497499999999999</v>
      </c>
      <c r="DP2084" s="72"/>
      <c r="DQ2084" s="374"/>
      <c r="DR2084" s="72"/>
      <c r="DU2084" s="52"/>
      <c r="DX2084" s="75">
        <f t="shared" si="943"/>
        <v>68.740306142739627</v>
      </c>
      <c r="DY2084" s="51">
        <f t="shared" si="944"/>
        <v>0</v>
      </c>
      <c r="DZ2084" s="75">
        <f t="shared" si="945"/>
        <v>0</v>
      </c>
      <c r="EA2084" s="51" t="e">
        <f t="shared" si="946"/>
        <v>#DIV/0!</v>
      </c>
      <c r="EB2084" s="75">
        <f t="shared" si="947"/>
        <v>19.441717547425331</v>
      </c>
      <c r="EC2084" s="51">
        <f t="shared" si="948"/>
        <v>0</v>
      </c>
      <c r="ED2084" s="75">
        <f t="shared" si="949"/>
        <v>0</v>
      </c>
      <c r="EE2084" s="51" t="e">
        <f t="shared" si="950"/>
        <v>#DIV/0!</v>
      </c>
      <c r="EF2084" s="75">
        <f t="shared" si="951"/>
        <v>0</v>
      </c>
      <c r="EG2084" s="51" t="e">
        <f t="shared" si="952"/>
        <v>#DIV/0!</v>
      </c>
      <c r="EH2084" s="75">
        <f t="shared" si="953"/>
        <v>0</v>
      </c>
      <c r="EI2084" s="51" t="e">
        <f t="shared" si="954"/>
        <v>#DIV/0!</v>
      </c>
      <c r="EJ2084" s="75">
        <f t="shared" si="955"/>
        <v>0</v>
      </c>
      <c r="EK2084" s="51" t="e">
        <f t="shared" si="956"/>
        <v>#DIV/0!</v>
      </c>
      <c r="EL2084" s="75">
        <f t="shared" si="957"/>
        <v>11.817976309835039</v>
      </c>
      <c r="EM2084" s="51">
        <f t="shared" si="958"/>
        <v>0</v>
      </c>
      <c r="EN2084" s="75">
        <f t="shared" si="959"/>
        <v>0</v>
      </c>
      <c r="EO2084" s="51" t="e">
        <f t="shared" si="960"/>
        <v>#DIV/0!</v>
      </c>
      <c r="EP2084" s="75">
        <f t="shared" si="961"/>
        <v>0</v>
      </c>
      <c r="EQ2084" s="51" t="e">
        <f t="shared" si="962"/>
        <v>#DIV/0!</v>
      </c>
      <c r="ER2084" s="51">
        <f t="shared" si="963"/>
        <v>100</v>
      </c>
      <c r="ES2084" s="51">
        <f t="shared" si="964"/>
        <v>0</v>
      </c>
    </row>
    <row r="2085" spans="1:149" x14ac:dyDescent="0.45">
      <c r="A2085" s="78" t="s">
        <v>1512</v>
      </c>
      <c r="E2085" s="78"/>
      <c r="F2085" s="78" t="s">
        <v>2796</v>
      </c>
      <c r="G2085" s="72" t="s">
        <v>3382</v>
      </c>
      <c r="H2085" s="78" t="s">
        <v>1100</v>
      </c>
      <c r="I2085" s="78"/>
      <c r="J2085" s="300">
        <v>200</v>
      </c>
      <c r="K2085" s="78"/>
      <c r="L2085" s="300">
        <v>1300</v>
      </c>
      <c r="M2085" s="72"/>
      <c r="O2085" s="78"/>
      <c r="P2085" s="72" t="s">
        <v>1374</v>
      </c>
      <c r="AA2085" s="195"/>
      <c r="AB2085" s="195"/>
      <c r="AC2085" s="195"/>
      <c r="AD2085" s="72"/>
      <c r="AE2085" s="316">
        <v>1</v>
      </c>
      <c r="AF2085" s="195"/>
      <c r="AG2085" s="195">
        <v>0</v>
      </c>
      <c r="AH2085" s="72"/>
      <c r="AR2085" s="53">
        <v>1.032</v>
      </c>
      <c r="AT2085" s="77"/>
      <c r="AU2085" s="276">
        <v>2000</v>
      </c>
      <c r="AV2085" s="276"/>
      <c r="AW2085" s="276">
        <v>2064</v>
      </c>
      <c r="AX2085" s="95"/>
      <c r="AY2085" s="276"/>
      <c r="AZ2085" s="95"/>
      <c r="BB2085" s="80" t="s">
        <v>3412</v>
      </c>
      <c r="BC2085" s="270"/>
      <c r="BD2085" s="72">
        <v>64.939800000000005</v>
      </c>
      <c r="BE2085" s="72"/>
      <c r="BF2085" s="72"/>
      <c r="BG2085" s="72"/>
      <c r="BH2085" s="72">
        <v>18.366800000000001</v>
      </c>
      <c r="BI2085" s="72"/>
      <c r="BJ2085" s="72"/>
      <c r="BK2085" s="72"/>
      <c r="BL2085" s="72"/>
      <c r="BM2085" s="72"/>
      <c r="BN2085" s="72"/>
      <c r="BO2085" s="72"/>
      <c r="BP2085" s="72"/>
      <c r="BQ2085" s="72"/>
      <c r="BR2085" s="72"/>
      <c r="BS2085" s="72"/>
      <c r="BT2085" s="72"/>
      <c r="BU2085" s="72"/>
      <c r="BV2085" s="72"/>
      <c r="BW2085" s="72"/>
      <c r="BX2085" s="72"/>
      <c r="BY2085" s="72"/>
      <c r="BZ2085" s="72">
        <v>11.1646</v>
      </c>
      <c r="CA2085" s="72"/>
      <c r="CB2085" s="72"/>
      <c r="CC2085" s="72"/>
      <c r="CD2085" s="72"/>
      <c r="CE2085" s="72"/>
      <c r="CF2085" s="72"/>
      <c r="CG2085" s="72"/>
      <c r="CH2085" s="72"/>
      <c r="CI2085" s="72"/>
      <c r="CJ2085" s="72"/>
      <c r="CK2085" s="72"/>
      <c r="CL2085" s="72"/>
      <c r="CM2085" s="72"/>
      <c r="CN2085" s="72"/>
      <c r="CO2085" s="72"/>
      <c r="CP2085" s="72"/>
      <c r="CQ2085" s="72"/>
      <c r="CR2085" s="72"/>
      <c r="CS2085" s="72"/>
      <c r="CT2085" s="72"/>
      <c r="CU2085" s="72"/>
      <c r="CV2085" s="72"/>
      <c r="CW2085" s="72"/>
      <c r="CX2085" s="72"/>
      <c r="CY2085" s="72"/>
      <c r="CZ2085" s="72"/>
      <c r="DA2085" s="72"/>
      <c r="DB2085" s="72"/>
      <c r="DC2085" s="72"/>
      <c r="DD2085" s="72"/>
      <c r="DE2085" s="72"/>
      <c r="DF2085" s="72"/>
      <c r="DG2085" s="72"/>
      <c r="DH2085" s="78">
        <f t="shared" si="965"/>
        <v>94.47120000000001</v>
      </c>
      <c r="DJ2085" s="96">
        <f t="shared" si="942"/>
        <v>5.5287999999999897</v>
      </c>
      <c r="DK2085" s="72"/>
      <c r="DO2085" s="358">
        <v>5.52881</v>
      </c>
      <c r="DP2085" s="72"/>
      <c r="DQ2085" s="374"/>
      <c r="DR2085" s="72"/>
      <c r="DU2085" s="52"/>
      <c r="DX2085" s="75">
        <f t="shared" si="943"/>
        <v>68.740314508548636</v>
      </c>
      <c r="DY2085" s="51">
        <f t="shared" si="944"/>
        <v>0</v>
      </c>
      <c r="DZ2085" s="75">
        <f t="shared" si="945"/>
        <v>0</v>
      </c>
      <c r="EA2085" s="51" t="e">
        <f t="shared" si="946"/>
        <v>#DIV/0!</v>
      </c>
      <c r="EB2085" s="75">
        <f t="shared" si="947"/>
        <v>19.441692282939137</v>
      </c>
      <c r="EC2085" s="51">
        <f t="shared" si="948"/>
        <v>0</v>
      </c>
      <c r="ED2085" s="75">
        <f t="shared" si="949"/>
        <v>0</v>
      </c>
      <c r="EE2085" s="51" t="e">
        <f t="shared" si="950"/>
        <v>#DIV/0!</v>
      </c>
      <c r="EF2085" s="75">
        <f t="shared" si="951"/>
        <v>0</v>
      </c>
      <c r="EG2085" s="51" t="e">
        <f t="shared" si="952"/>
        <v>#DIV/0!</v>
      </c>
      <c r="EH2085" s="75">
        <f t="shared" si="953"/>
        <v>0</v>
      </c>
      <c r="EI2085" s="51" t="e">
        <f t="shared" si="954"/>
        <v>#DIV/0!</v>
      </c>
      <c r="EJ2085" s="75">
        <f t="shared" si="955"/>
        <v>0</v>
      </c>
      <c r="EK2085" s="51" t="e">
        <f t="shared" si="956"/>
        <v>#DIV/0!</v>
      </c>
      <c r="EL2085" s="75">
        <f t="shared" si="957"/>
        <v>11.817993208512224</v>
      </c>
      <c r="EM2085" s="51">
        <f t="shared" si="958"/>
        <v>0</v>
      </c>
      <c r="EN2085" s="75">
        <f t="shared" si="959"/>
        <v>0</v>
      </c>
      <c r="EO2085" s="51" t="e">
        <f t="shared" si="960"/>
        <v>#DIV/0!</v>
      </c>
      <c r="EP2085" s="75">
        <f t="shared" si="961"/>
        <v>0</v>
      </c>
      <c r="EQ2085" s="51" t="e">
        <f t="shared" si="962"/>
        <v>#DIV/0!</v>
      </c>
      <c r="ER2085" s="51">
        <f t="shared" si="963"/>
        <v>100</v>
      </c>
      <c r="ES2085" s="51">
        <f t="shared" si="964"/>
        <v>0</v>
      </c>
    </row>
    <row r="2086" spans="1:149" x14ac:dyDescent="0.45">
      <c r="A2086" s="78" t="s">
        <v>1512</v>
      </c>
      <c r="E2086" s="78"/>
      <c r="F2086" s="78" t="s">
        <v>2797</v>
      </c>
      <c r="G2086" s="72" t="s">
        <v>3382</v>
      </c>
      <c r="H2086" s="78" t="s">
        <v>1100</v>
      </c>
      <c r="I2086" s="78"/>
      <c r="J2086" s="300">
        <v>300</v>
      </c>
      <c r="K2086" s="78"/>
      <c r="L2086" s="300">
        <v>1300</v>
      </c>
      <c r="M2086" s="72"/>
      <c r="O2086" s="78"/>
      <c r="P2086" s="72" t="s">
        <v>1374</v>
      </c>
      <c r="AA2086" s="195"/>
      <c r="AB2086" s="195"/>
      <c r="AC2086" s="195"/>
      <c r="AD2086" s="72"/>
      <c r="AE2086" s="316">
        <v>1</v>
      </c>
      <c r="AF2086" s="195"/>
      <c r="AG2086" s="195">
        <v>0</v>
      </c>
      <c r="AH2086" s="72"/>
      <c r="AR2086" s="53">
        <v>1.0780000000000001</v>
      </c>
      <c r="AT2086" s="77"/>
      <c r="AU2086" s="276">
        <v>3000</v>
      </c>
      <c r="AV2086" s="276"/>
      <c r="AW2086" s="276">
        <v>3234</v>
      </c>
      <c r="AX2086" s="95"/>
      <c r="AY2086" s="276"/>
      <c r="AZ2086" s="95"/>
      <c r="BB2086" s="80" t="s">
        <v>3412</v>
      </c>
      <c r="BC2086" s="270"/>
      <c r="BD2086" s="72">
        <v>63.375500000000002</v>
      </c>
      <c r="BE2086" s="72"/>
      <c r="BF2086" s="72"/>
      <c r="BG2086" s="72"/>
      <c r="BH2086" s="72">
        <v>17.924399999999999</v>
      </c>
      <c r="BI2086" s="72"/>
      <c r="BJ2086" s="72"/>
      <c r="BK2086" s="72"/>
      <c r="BL2086" s="72"/>
      <c r="BM2086" s="72"/>
      <c r="BN2086" s="72"/>
      <c r="BO2086" s="72"/>
      <c r="BP2086" s="72"/>
      <c r="BQ2086" s="72"/>
      <c r="BR2086" s="72"/>
      <c r="BS2086" s="72"/>
      <c r="BT2086" s="72"/>
      <c r="BU2086" s="72"/>
      <c r="BV2086" s="72"/>
      <c r="BW2086" s="72"/>
      <c r="BX2086" s="72"/>
      <c r="BY2086" s="72"/>
      <c r="BZ2086" s="72">
        <v>10.8957</v>
      </c>
      <c r="CA2086" s="72"/>
      <c r="CB2086" s="72"/>
      <c r="CC2086" s="72"/>
      <c r="CD2086" s="72"/>
      <c r="CE2086" s="72"/>
      <c r="CF2086" s="72"/>
      <c r="CG2086" s="72"/>
      <c r="CH2086" s="72"/>
      <c r="CI2086" s="72"/>
      <c r="CJ2086" s="72"/>
      <c r="CK2086" s="72"/>
      <c r="CL2086" s="72"/>
      <c r="CM2086" s="72"/>
      <c r="CN2086" s="72"/>
      <c r="CO2086" s="72"/>
      <c r="CP2086" s="72"/>
      <c r="CQ2086" s="72"/>
      <c r="CR2086" s="72"/>
      <c r="CS2086" s="72"/>
      <c r="CT2086" s="72"/>
      <c r="CU2086" s="72"/>
      <c r="CV2086" s="72"/>
      <c r="CW2086" s="72"/>
      <c r="CX2086" s="72"/>
      <c r="CY2086" s="72"/>
      <c r="CZ2086" s="72"/>
      <c r="DA2086" s="72"/>
      <c r="DB2086" s="72"/>
      <c r="DC2086" s="72"/>
      <c r="DD2086" s="72"/>
      <c r="DE2086" s="72"/>
      <c r="DF2086" s="72"/>
      <c r="DG2086" s="72"/>
      <c r="DH2086" s="78">
        <f t="shared" si="965"/>
        <v>92.195600000000013</v>
      </c>
      <c r="DJ2086" s="96">
        <f t="shared" si="942"/>
        <v>7.8043999999999869</v>
      </c>
      <c r="DK2086" s="72"/>
      <c r="DO2086" s="358">
        <v>7.8044000000000002</v>
      </c>
      <c r="DP2086" s="72"/>
      <c r="DQ2086" s="374"/>
      <c r="DR2086" s="72"/>
      <c r="DU2086" s="52"/>
      <c r="DX2086" s="75">
        <f t="shared" si="943"/>
        <v>68.740265262116623</v>
      </c>
      <c r="DY2086" s="51">
        <f t="shared" si="944"/>
        <v>0</v>
      </c>
      <c r="DZ2086" s="75">
        <f t="shared" si="945"/>
        <v>0</v>
      </c>
      <c r="EA2086" s="51" t="e">
        <f t="shared" si="946"/>
        <v>#DIV/0!</v>
      </c>
      <c r="EB2086" s="75">
        <f t="shared" si="947"/>
        <v>19.441708714949517</v>
      </c>
      <c r="EC2086" s="51">
        <f t="shared" si="948"/>
        <v>0</v>
      </c>
      <c r="ED2086" s="75">
        <f t="shared" si="949"/>
        <v>0</v>
      </c>
      <c r="EE2086" s="51" t="e">
        <f t="shared" si="950"/>
        <v>#DIV/0!</v>
      </c>
      <c r="EF2086" s="75">
        <f t="shared" si="951"/>
        <v>0</v>
      </c>
      <c r="EG2086" s="51" t="e">
        <f t="shared" si="952"/>
        <v>#DIV/0!</v>
      </c>
      <c r="EH2086" s="75">
        <f t="shared" si="953"/>
        <v>0</v>
      </c>
      <c r="EI2086" s="51" t="e">
        <f t="shared" si="954"/>
        <v>#DIV/0!</v>
      </c>
      <c r="EJ2086" s="75">
        <f t="shared" si="955"/>
        <v>0</v>
      </c>
      <c r="EK2086" s="51" t="e">
        <f t="shared" si="956"/>
        <v>#DIV/0!</v>
      </c>
      <c r="EL2086" s="75">
        <f t="shared" si="957"/>
        <v>11.818026022933847</v>
      </c>
      <c r="EM2086" s="51">
        <f t="shared" si="958"/>
        <v>0</v>
      </c>
      <c r="EN2086" s="75">
        <f t="shared" si="959"/>
        <v>0</v>
      </c>
      <c r="EO2086" s="51" t="e">
        <f t="shared" si="960"/>
        <v>#DIV/0!</v>
      </c>
      <c r="EP2086" s="75">
        <f t="shared" si="961"/>
        <v>0</v>
      </c>
      <c r="EQ2086" s="51" t="e">
        <f t="shared" si="962"/>
        <v>#DIV/0!</v>
      </c>
      <c r="ER2086" s="51">
        <f t="shared" si="963"/>
        <v>100</v>
      </c>
      <c r="ES2086" s="51">
        <f t="shared" si="964"/>
        <v>0</v>
      </c>
    </row>
    <row r="2087" spans="1:149" x14ac:dyDescent="0.45">
      <c r="A2087" s="78" t="s">
        <v>1512</v>
      </c>
      <c r="E2087" s="78"/>
      <c r="F2087" s="78" t="s">
        <v>2798</v>
      </c>
      <c r="G2087" s="72" t="s">
        <v>3382</v>
      </c>
      <c r="H2087" s="78" t="s">
        <v>1100</v>
      </c>
      <c r="I2087" s="78"/>
      <c r="J2087" s="300">
        <v>400</v>
      </c>
      <c r="K2087" s="78"/>
      <c r="L2087" s="300">
        <v>1300</v>
      </c>
      <c r="M2087" s="72"/>
      <c r="O2087" s="78"/>
      <c r="P2087" s="72" t="s">
        <v>1374</v>
      </c>
      <c r="AA2087" s="195"/>
      <c r="AB2087" s="195"/>
      <c r="AC2087" s="195"/>
      <c r="AD2087" s="72"/>
      <c r="AE2087" s="316">
        <v>1</v>
      </c>
      <c r="AF2087" s="195"/>
      <c r="AG2087" s="195">
        <v>0</v>
      </c>
      <c r="AH2087" s="72"/>
      <c r="AR2087" s="53">
        <v>1.1399999999999999</v>
      </c>
      <c r="AT2087" s="77"/>
      <c r="AU2087" s="276">
        <v>4000</v>
      </c>
      <c r="AV2087" s="276"/>
      <c r="AW2087" s="276">
        <v>4560</v>
      </c>
      <c r="AX2087" s="95"/>
      <c r="AY2087" s="276"/>
      <c r="AZ2087" s="95"/>
      <c r="BB2087" s="80" t="s">
        <v>3412</v>
      </c>
      <c r="BC2087" s="270"/>
      <c r="BD2087" s="72">
        <v>62.828200000000002</v>
      </c>
      <c r="BE2087" s="72"/>
      <c r="BF2087" s="72"/>
      <c r="BG2087" s="72"/>
      <c r="BH2087" s="72">
        <v>17.769600000000001</v>
      </c>
      <c r="BI2087" s="72"/>
      <c r="BJ2087" s="72"/>
      <c r="BK2087" s="72"/>
      <c r="BL2087" s="72"/>
      <c r="BM2087" s="72"/>
      <c r="BN2087" s="72"/>
      <c r="BO2087" s="72"/>
      <c r="BP2087" s="72"/>
      <c r="BQ2087" s="72"/>
      <c r="BR2087" s="72"/>
      <c r="BS2087" s="72"/>
      <c r="BT2087" s="72"/>
      <c r="BU2087" s="72"/>
      <c r="BV2087" s="72"/>
      <c r="BW2087" s="72"/>
      <c r="BX2087" s="72"/>
      <c r="BY2087" s="72"/>
      <c r="BZ2087" s="72">
        <v>10.801600000000001</v>
      </c>
      <c r="CA2087" s="72"/>
      <c r="CB2087" s="72"/>
      <c r="CC2087" s="72"/>
      <c r="CD2087" s="72"/>
      <c r="CE2087" s="72"/>
      <c r="CF2087" s="72"/>
      <c r="CG2087" s="72"/>
      <c r="CH2087" s="72"/>
      <c r="CI2087" s="72"/>
      <c r="CJ2087" s="72"/>
      <c r="CK2087" s="72"/>
      <c r="CL2087" s="72"/>
      <c r="CM2087" s="72"/>
      <c r="CN2087" s="72"/>
      <c r="CO2087" s="72"/>
      <c r="CP2087" s="72"/>
      <c r="CQ2087" s="72"/>
      <c r="CR2087" s="72"/>
      <c r="CS2087" s="72"/>
      <c r="CT2087" s="72"/>
      <c r="CU2087" s="72"/>
      <c r="CV2087" s="72"/>
      <c r="CW2087" s="72"/>
      <c r="CX2087" s="72"/>
      <c r="CY2087" s="72"/>
      <c r="CZ2087" s="72"/>
      <c r="DA2087" s="72"/>
      <c r="DB2087" s="72"/>
      <c r="DC2087" s="72"/>
      <c r="DD2087" s="72"/>
      <c r="DE2087" s="72"/>
      <c r="DF2087" s="72"/>
      <c r="DG2087" s="72"/>
      <c r="DH2087" s="78">
        <f t="shared" si="965"/>
        <v>91.399400000000014</v>
      </c>
      <c r="DJ2087" s="96">
        <f t="shared" si="942"/>
        <v>8.6005999999999858</v>
      </c>
      <c r="DK2087" s="72"/>
      <c r="DO2087" s="358">
        <v>8.6005699999999994</v>
      </c>
      <c r="DP2087" s="72"/>
      <c r="DQ2087" s="374"/>
      <c r="DR2087" s="72"/>
      <c r="DU2087" s="52"/>
      <c r="DX2087" s="75">
        <f t="shared" si="943"/>
        <v>68.740276194373266</v>
      </c>
      <c r="DY2087" s="51">
        <f t="shared" si="944"/>
        <v>0</v>
      </c>
      <c r="DZ2087" s="75">
        <f t="shared" si="945"/>
        <v>0</v>
      </c>
      <c r="EA2087" s="51" t="e">
        <f t="shared" si="946"/>
        <v>#DIV/0!</v>
      </c>
      <c r="EB2087" s="75">
        <f t="shared" si="947"/>
        <v>19.441703118401215</v>
      </c>
      <c r="EC2087" s="51">
        <f t="shared" si="948"/>
        <v>0</v>
      </c>
      <c r="ED2087" s="75">
        <f t="shared" si="949"/>
        <v>0</v>
      </c>
      <c r="EE2087" s="51" t="e">
        <f t="shared" si="950"/>
        <v>#DIV/0!</v>
      </c>
      <c r="EF2087" s="75">
        <f t="shared" si="951"/>
        <v>0</v>
      </c>
      <c r="EG2087" s="51" t="e">
        <f t="shared" si="952"/>
        <v>#DIV/0!</v>
      </c>
      <c r="EH2087" s="75">
        <f t="shared" si="953"/>
        <v>0</v>
      </c>
      <c r="EI2087" s="51" t="e">
        <f t="shared" si="954"/>
        <v>#DIV/0!</v>
      </c>
      <c r="EJ2087" s="75">
        <f t="shared" si="955"/>
        <v>0</v>
      </c>
      <c r="EK2087" s="51" t="e">
        <f t="shared" si="956"/>
        <v>#DIV/0!</v>
      </c>
      <c r="EL2087" s="75">
        <f t="shared" si="957"/>
        <v>11.818020687225516</v>
      </c>
      <c r="EM2087" s="51">
        <f t="shared" si="958"/>
        <v>0</v>
      </c>
      <c r="EN2087" s="75">
        <f t="shared" si="959"/>
        <v>0</v>
      </c>
      <c r="EO2087" s="51" t="e">
        <f t="shared" si="960"/>
        <v>#DIV/0!</v>
      </c>
      <c r="EP2087" s="75">
        <f t="shared" si="961"/>
        <v>0</v>
      </c>
      <c r="EQ2087" s="51" t="e">
        <f t="shared" si="962"/>
        <v>#DIV/0!</v>
      </c>
      <c r="ER2087" s="51">
        <f t="shared" si="963"/>
        <v>100</v>
      </c>
      <c r="ES2087" s="51">
        <f t="shared" si="964"/>
        <v>0</v>
      </c>
    </row>
    <row r="2088" spans="1:149" s="43" customFormat="1" ht="14.65" thickBot="1" x14ac:dyDescent="0.5">
      <c r="A2088" s="89" t="s">
        <v>1512</v>
      </c>
      <c r="B2088" s="86"/>
      <c r="E2088" s="89"/>
      <c r="F2088" s="89" t="s">
        <v>2799</v>
      </c>
      <c r="G2088" s="90" t="s">
        <v>3382</v>
      </c>
      <c r="H2088" s="89" t="s">
        <v>1100</v>
      </c>
      <c r="I2088" s="89"/>
      <c r="J2088" s="301">
        <v>500</v>
      </c>
      <c r="K2088" s="89"/>
      <c r="L2088" s="301">
        <v>1300</v>
      </c>
      <c r="M2088" s="90"/>
      <c r="O2088" s="89"/>
      <c r="P2088" s="90" t="s">
        <v>1374</v>
      </c>
      <c r="Q2088" s="123"/>
      <c r="R2088" s="123"/>
      <c r="S2088" s="134"/>
      <c r="AA2088" s="196"/>
      <c r="AB2088" s="196"/>
      <c r="AC2088" s="196"/>
      <c r="AD2088" s="90"/>
      <c r="AE2088" s="317">
        <v>1</v>
      </c>
      <c r="AF2088" s="196"/>
      <c r="AG2088" s="196">
        <v>0</v>
      </c>
      <c r="AH2088" s="90"/>
      <c r="AQ2088" s="86"/>
      <c r="AR2088" s="58">
        <v>1.2190000000000001</v>
      </c>
      <c r="AS2088" s="58"/>
      <c r="AT2088" s="91"/>
      <c r="AU2088" s="277">
        <v>5000</v>
      </c>
      <c r="AV2088" s="277"/>
      <c r="AW2088" s="277">
        <v>6095</v>
      </c>
      <c r="AX2088" s="259"/>
      <c r="AY2088" s="277"/>
      <c r="AZ2088" s="259"/>
      <c r="BA2088" s="86"/>
      <c r="BB2088" s="85" t="s">
        <v>3412</v>
      </c>
      <c r="BC2088" s="271"/>
      <c r="BD2088" s="90">
        <v>62.438299999999998</v>
      </c>
      <c r="BE2088" s="90"/>
      <c r="BF2088" s="90"/>
      <c r="BG2088" s="90"/>
      <c r="BH2088" s="90">
        <v>17.659300000000002</v>
      </c>
      <c r="BI2088" s="90"/>
      <c r="BJ2088" s="90"/>
      <c r="BK2088" s="90"/>
      <c r="BL2088" s="90"/>
      <c r="BM2088" s="90"/>
      <c r="BN2088" s="90"/>
      <c r="BO2088" s="90"/>
      <c r="BP2088" s="90"/>
      <c r="BQ2088" s="90"/>
      <c r="BR2088" s="90"/>
      <c r="BS2088" s="90"/>
      <c r="BT2088" s="90"/>
      <c r="BU2088" s="90"/>
      <c r="BV2088" s="90"/>
      <c r="BW2088" s="90"/>
      <c r="BX2088" s="90"/>
      <c r="BY2088" s="90"/>
      <c r="BZ2088" s="90">
        <v>10.734500000000001</v>
      </c>
      <c r="CA2088" s="90"/>
      <c r="CB2088" s="90"/>
      <c r="CC2088" s="90"/>
      <c r="CD2088" s="90"/>
      <c r="CE2088" s="90"/>
      <c r="CF2088" s="90"/>
      <c r="CG2088" s="90"/>
      <c r="CH2088" s="90"/>
      <c r="CI2088" s="90"/>
      <c r="CJ2088" s="90"/>
      <c r="CK2088" s="90"/>
      <c r="CL2088" s="90"/>
      <c r="CM2088" s="90"/>
      <c r="CN2088" s="90"/>
      <c r="CO2088" s="90"/>
      <c r="CP2088" s="90"/>
      <c r="CQ2088" s="90"/>
      <c r="CR2088" s="90"/>
      <c r="CS2088" s="90"/>
      <c r="CT2088" s="90"/>
      <c r="CU2088" s="90"/>
      <c r="CV2088" s="90"/>
      <c r="CW2088" s="90"/>
      <c r="CX2088" s="90"/>
      <c r="CY2088" s="90"/>
      <c r="CZ2088" s="90"/>
      <c r="DA2088" s="90"/>
      <c r="DB2088" s="90"/>
      <c r="DC2088" s="90"/>
      <c r="DD2088" s="90"/>
      <c r="DE2088" s="90"/>
      <c r="DF2088" s="90"/>
      <c r="DG2088" s="90"/>
      <c r="DH2088" s="89">
        <f t="shared" si="965"/>
        <v>90.832099999999997</v>
      </c>
      <c r="DJ2088" s="97">
        <f t="shared" si="942"/>
        <v>9.167900000000003</v>
      </c>
      <c r="DK2088" s="90"/>
      <c r="DO2088" s="359">
        <v>9.1678899999999999</v>
      </c>
      <c r="DP2088" s="90"/>
      <c r="DQ2088" s="375"/>
      <c r="DR2088" s="90"/>
      <c r="DS2088" s="308"/>
      <c r="DU2088" s="59"/>
      <c r="DW2088" s="86"/>
      <c r="DX2088" s="298">
        <f t="shared" si="943"/>
        <v>68.740346199196097</v>
      </c>
      <c r="DY2088" s="43">
        <f t="shared" si="944"/>
        <v>0</v>
      </c>
      <c r="DZ2088" s="298">
        <f t="shared" si="945"/>
        <v>0</v>
      </c>
      <c r="EA2088" s="43" t="e">
        <f t="shared" si="946"/>
        <v>#DIV/0!</v>
      </c>
      <c r="EB2088" s="298">
        <f t="shared" si="947"/>
        <v>19.441695171640866</v>
      </c>
      <c r="EC2088" s="43">
        <f t="shared" si="948"/>
        <v>0</v>
      </c>
      <c r="ED2088" s="298">
        <f t="shared" si="949"/>
        <v>0</v>
      </c>
      <c r="EE2088" s="43" t="e">
        <f t="shared" si="950"/>
        <v>#DIV/0!</v>
      </c>
      <c r="EF2088" s="298">
        <f t="shared" si="951"/>
        <v>0</v>
      </c>
      <c r="EG2088" s="43" t="e">
        <f t="shared" si="952"/>
        <v>#DIV/0!</v>
      </c>
      <c r="EH2088" s="298">
        <f t="shared" si="953"/>
        <v>0</v>
      </c>
      <c r="EI2088" s="43" t="e">
        <f t="shared" si="954"/>
        <v>#DIV/0!</v>
      </c>
      <c r="EJ2088" s="298">
        <f t="shared" si="955"/>
        <v>0</v>
      </c>
      <c r="EK2088" s="43" t="e">
        <f t="shared" si="956"/>
        <v>#DIV/0!</v>
      </c>
      <c r="EL2088" s="298">
        <f t="shared" si="957"/>
        <v>11.817958629163039</v>
      </c>
      <c r="EM2088" s="43">
        <f t="shared" si="958"/>
        <v>0</v>
      </c>
      <c r="EN2088" s="298">
        <f t="shared" si="959"/>
        <v>0</v>
      </c>
      <c r="EO2088" s="43" t="e">
        <f t="shared" si="960"/>
        <v>#DIV/0!</v>
      </c>
      <c r="EP2088" s="298">
        <f t="shared" si="961"/>
        <v>0</v>
      </c>
      <c r="EQ2088" s="43" t="e">
        <f t="shared" si="962"/>
        <v>#DIV/0!</v>
      </c>
      <c r="ER2088" s="43">
        <f t="shared" si="963"/>
        <v>100</v>
      </c>
      <c r="ES2088" s="43">
        <f t="shared" si="964"/>
        <v>0</v>
      </c>
    </row>
    <row r="2089" spans="1:149" x14ac:dyDescent="0.45">
      <c r="A2089" s="78" t="s">
        <v>3840</v>
      </c>
      <c r="B2089" s="174" t="s">
        <v>963</v>
      </c>
      <c r="C2089" s="51" t="s">
        <v>3648</v>
      </c>
      <c r="D2089" s="51" t="s">
        <v>3650</v>
      </c>
      <c r="E2089" s="78" t="s">
        <v>637</v>
      </c>
      <c r="F2089" s="78" t="s">
        <v>1776</v>
      </c>
      <c r="G2089" s="72" t="s">
        <v>3382</v>
      </c>
      <c r="H2089" s="78" t="s">
        <v>1100</v>
      </c>
      <c r="I2089" s="78">
        <v>28</v>
      </c>
      <c r="J2089" s="300">
        <v>136</v>
      </c>
      <c r="K2089" s="78"/>
      <c r="L2089" s="300">
        <v>945</v>
      </c>
      <c r="M2089" s="72"/>
      <c r="O2089" s="78"/>
      <c r="P2089" s="72" t="s">
        <v>1374</v>
      </c>
      <c r="AA2089" s="195"/>
      <c r="AB2089" s="195"/>
      <c r="AC2089" s="195"/>
      <c r="AD2089" s="72"/>
      <c r="AE2089" s="316">
        <v>1</v>
      </c>
      <c r="AF2089" s="195"/>
      <c r="AG2089" s="195">
        <v>0</v>
      </c>
      <c r="AH2089" s="72"/>
      <c r="AR2089" s="53">
        <v>0.90269999999999995</v>
      </c>
      <c r="AT2089" s="77"/>
      <c r="AU2089" s="276">
        <v>1360</v>
      </c>
      <c r="AV2089" s="276"/>
      <c r="AW2089" s="276">
        <v>1227.672</v>
      </c>
      <c r="AX2089" s="95"/>
      <c r="AY2089" s="276"/>
      <c r="AZ2089" s="95"/>
      <c r="BB2089" s="80" t="s">
        <v>3412</v>
      </c>
      <c r="BC2089" s="270"/>
      <c r="BD2089" s="72">
        <v>65.034899999999993</v>
      </c>
      <c r="BE2089" s="72"/>
      <c r="BF2089" s="72"/>
      <c r="BG2089" s="72"/>
      <c r="BH2089" s="72">
        <v>18.392199999999999</v>
      </c>
      <c r="BI2089" s="72"/>
      <c r="BJ2089" s="72"/>
      <c r="BK2089" s="72"/>
      <c r="BL2089" s="72"/>
      <c r="BM2089" s="72"/>
      <c r="BN2089" s="72"/>
      <c r="BO2089" s="72"/>
      <c r="BP2089" s="72"/>
      <c r="BQ2089" s="72"/>
      <c r="BR2089" s="72"/>
      <c r="BS2089" s="72"/>
      <c r="BT2089" s="72"/>
      <c r="BU2089" s="72"/>
      <c r="BV2089" s="72"/>
      <c r="BW2089" s="72"/>
      <c r="BX2089" s="72"/>
      <c r="BY2089" s="72"/>
      <c r="BZ2089" s="72">
        <v>11.1829</v>
      </c>
      <c r="CA2089" s="72"/>
      <c r="CB2089" s="72"/>
      <c r="CC2089" s="72"/>
      <c r="CD2089" s="72"/>
      <c r="CE2089" s="72"/>
      <c r="CF2089" s="72"/>
      <c r="CG2089" s="72"/>
      <c r="CH2089" s="72"/>
      <c r="CI2089" s="72"/>
      <c r="CJ2089" s="72"/>
      <c r="CK2089" s="72"/>
      <c r="CL2089" s="72"/>
      <c r="CM2089" s="72"/>
      <c r="CN2089" s="72"/>
      <c r="CO2089" s="72"/>
      <c r="CP2089" s="72"/>
      <c r="CQ2089" s="72"/>
      <c r="CR2089" s="72"/>
      <c r="CS2089" s="72"/>
      <c r="CT2089" s="72"/>
      <c r="CU2089" s="72"/>
      <c r="CV2089" s="72"/>
      <c r="CW2089" s="72"/>
      <c r="CX2089" s="72"/>
      <c r="CY2089" s="72"/>
      <c r="CZ2089" s="72"/>
      <c r="DA2089" s="72"/>
      <c r="DB2089" s="72"/>
      <c r="DC2089" s="72"/>
      <c r="DD2089" s="72"/>
      <c r="DE2089" s="72"/>
      <c r="DF2089" s="72"/>
      <c r="DG2089" s="72"/>
      <c r="DH2089" s="78">
        <f t="shared" si="965"/>
        <v>94.61</v>
      </c>
      <c r="DJ2089" s="96">
        <f t="shared" si="942"/>
        <v>5.3900000000000006</v>
      </c>
      <c r="DK2089" s="72"/>
      <c r="DO2089" s="358">
        <v>5.39</v>
      </c>
      <c r="DP2089" s="72"/>
      <c r="DQ2089" s="374"/>
      <c r="DR2089" s="72"/>
      <c r="DU2089" s="52"/>
      <c r="DX2089" s="75">
        <f t="shared" si="943"/>
        <v>68.739985202409883</v>
      </c>
      <c r="DY2089" s="51">
        <f t="shared" si="944"/>
        <v>0</v>
      </c>
      <c r="DZ2089" s="75">
        <f t="shared" si="945"/>
        <v>0</v>
      </c>
      <c r="EA2089" s="51" t="e">
        <f t="shared" si="946"/>
        <v>#DIV/0!</v>
      </c>
      <c r="EB2089" s="75">
        <f t="shared" si="947"/>
        <v>19.440016911531551</v>
      </c>
      <c r="EC2089" s="51">
        <f t="shared" si="948"/>
        <v>0</v>
      </c>
      <c r="ED2089" s="75">
        <f t="shared" si="949"/>
        <v>0</v>
      </c>
      <c r="EE2089" s="51" t="e">
        <f t="shared" si="950"/>
        <v>#DIV/0!</v>
      </c>
      <c r="EF2089" s="75">
        <f t="shared" si="951"/>
        <v>0</v>
      </c>
      <c r="EG2089" s="51" t="e">
        <f t="shared" si="952"/>
        <v>#DIV/0!</v>
      </c>
      <c r="EH2089" s="75">
        <f t="shared" si="953"/>
        <v>0</v>
      </c>
      <c r="EI2089" s="51" t="e">
        <f t="shared" si="954"/>
        <v>#DIV/0!</v>
      </c>
      <c r="EJ2089" s="75">
        <f t="shared" si="955"/>
        <v>0</v>
      </c>
      <c r="EK2089" s="51" t="e">
        <f t="shared" si="956"/>
        <v>#DIV/0!</v>
      </c>
      <c r="EL2089" s="75">
        <f t="shared" si="957"/>
        <v>11.819997886058555</v>
      </c>
      <c r="EM2089" s="51">
        <f t="shared" si="958"/>
        <v>0</v>
      </c>
      <c r="EN2089" s="75">
        <f t="shared" si="959"/>
        <v>0</v>
      </c>
      <c r="EO2089" s="51" t="e">
        <f t="shared" si="960"/>
        <v>#DIV/0!</v>
      </c>
      <c r="EP2089" s="75">
        <f t="shared" si="961"/>
        <v>0</v>
      </c>
      <c r="EQ2089" s="51" t="e">
        <f t="shared" si="962"/>
        <v>#DIV/0!</v>
      </c>
      <c r="ER2089" s="51">
        <f t="shared" si="963"/>
        <v>100</v>
      </c>
      <c r="ES2089" s="51">
        <f t="shared" si="964"/>
        <v>0</v>
      </c>
    </row>
    <row r="2090" spans="1:149" x14ac:dyDescent="0.45">
      <c r="A2090" s="78" t="s">
        <v>3840</v>
      </c>
      <c r="B2090" s="174" t="s">
        <v>963</v>
      </c>
      <c r="C2090" s="51" t="s">
        <v>3648</v>
      </c>
      <c r="D2090" s="51" t="s">
        <v>3650</v>
      </c>
      <c r="E2090" s="78" t="s">
        <v>637</v>
      </c>
      <c r="F2090" s="78" t="s">
        <v>1777</v>
      </c>
      <c r="G2090" s="72" t="s">
        <v>3382</v>
      </c>
      <c r="H2090" s="78" t="s">
        <v>1100</v>
      </c>
      <c r="I2090" s="78">
        <v>19.5</v>
      </c>
      <c r="J2090" s="300">
        <v>132.5</v>
      </c>
      <c r="K2090" s="78"/>
      <c r="L2090" s="300">
        <v>932.5</v>
      </c>
      <c r="M2090" s="72"/>
      <c r="O2090" s="78"/>
      <c r="P2090" s="72" t="s">
        <v>1374</v>
      </c>
      <c r="AA2090" s="195"/>
      <c r="AB2090" s="195"/>
      <c r="AC2090" s="195"/>
      <c r="AD2090" s="72"/>
      <c r="AE2090" s="316">
        <v>1</v>
      </c>
      <c r="AF2090" s="195"/>
      <c r="AG2090" s="195">
        <v>0</v>
      </c>
      <c r="AH2090" s="72"/>
      <c r="AR2090" s="53">
        <v>0.89729999999999999</v>
      </c>
      <c r="AT2090" s="77"/>
      <c r="AU2090" s="276">
        <v>1325</v>
      </c>
      <c r="AV2090" s="276"/>
      <c r="AW2090" s="276">
        <v>1188.9224999999999</v>
      </c>
      <c r="AX2090" s="95"/>
      <c r="AY2090" s="276"/>
      <c r="AZ2090" s="95"/>
      <c r="BB2090" s="80" t="s">
        <v>3412</v>
      </c>
      <c r="BC2090" s="270"/>
      <c r="BD2090" s="72">
        <v>65.014300000000006</v>
      </c>
      <c r="BE2090" s="72"/>
      <c r="BF2090" s="72"/>
      <c r="BG2090" s="72"/>
      <c r="BH2090" s="72">
        <v>18.386399999999998</v>
      </c>
      <c r="BI2090" s="72"/>
      <c r="BJ2090" s="72"/>
      <c r="BK2090" s="72"/>
      <c r="BL2090" s="72"/>
      <c r="BM2090" s="72"/>
      <c r="BN2090" s="72"/>
      <c r="BO2090" s="72"/>
      <c r="BP2090" s="72"/>
      <c r="BQ2090" s="72"/>
      <c r="BR2090" s="72"/>
      <c r="BS2090" s="72"/>
      <c r="BT2090" s="72"/>
      <c r="BU2090" s="72"/>
      <c r="BV2090" s="72"/>
      <c r="BW2090" s="72"/>
      <c r="BX2090" s="72"/>
      <c r="BY2090" s="72"/>
      <c r="BZ2090" s="72">
        <v>11.179399999999999</v>
      </c>
      <c r="CA2090" s="72"/>
      <c r="CB2090" s="72"/>
      <c r="CC2090" s="72"/>
      <c r="CD2090" s="72"/>
      <c r="CE2090" s="72"/>
      <c r="CF2090" s="72"/>
      <c r="CG2090" s="72"/>
      <c r="CH2090" s="72"/>
      <c r="CI2090" s="72"/>
      <c r="CJ2090" s="72"/>
      <c r="CK2090" s="72"/>
      <c r="CL2090" s="72"/>
      <c r="CM2090" s="72"/>
      <c r="CN2090" s="72"/>
      <c r="CO2090" s="72"/>
      <c r="CP2090" s="72"/>
      <c r="CQ2090" s="72"/>
      <c r="CR2090" s="72"/>
      <c r="CS2090" s="72"/>
      <c r="CT2090" s="72"/>
      <c r="CU2090" s="72"/>
      <c r="CV2090" s="72"/>
      <c r="CW2090" s="72"/>
      <c r="CX2090" s="72"/>
      <c r="CY2090" s="72"/>
      <c r="CZ2090" s="72"/>
      <c r="DA2090" s="72"/>
      <c r="DB2090" s="72"/>
      <c r="DC2090" s="72"/>
      <c r="DD2090" s="72"/>
      <c r="DE2090" s="72"/>
      <c r="DF2090" s="72"/>
      <c r="DG2090" s="72"/>
      <c r="DH2090" s="78">
        <f t="shared" si="965"/>
        <v>94.580100000000002</v>
      </c>
      <c r="DJ2090" s="96">
        <f t="shared" si="942"/>
        <v>5.4198999999999984</v>
      </c>
      <c r="DK2090" s="72"/>
      <c r="DO2090" s="358">
        <v>5.42</v>
      </c>
      <c r="DP2090" s="72"/>
      <c r="DQ2090" s="374"/>
      <c r="DR2090" s="72"/>
      <c r="DU2090" s="52"/>
      <c r="DX2090" s="75">
        <f t="shared" si="943"/>
        <v>68.739935779302414</v>
      </c>
      <c r="DY2090" s="51">
        <f t="shared" si="944"/>
        <v>0</v>
      </c>
      <c r="DZ2090" s="75">
        <f t="shared" si="945"/>
        <v>0</v>
      </c>
      <c r="EA2090" s="51" t="e">
        <f t="shared" si="946"/>
        <v>#DIV/0!</v>
      </c>
      <c r="EB2090" s="75">
        <f t="shared" si="947"/>
        <v>19.440030196626985</v>
      </c>
      <c r="EC2090" s="51">
        <f t="shared" si="948"/>
        <v>0</v>
      </c>
      <c r="ED2090" s="75">
        <f t="shared" si="949"/>
        <v>0</v>
      </c>
      <c r="EE2090" s="51" t="e">
        <f t="shared" si="950"/>
        <v>#DIV/0!</v>
      </c>
      <c r="EF2090" s="75">
        <f t="shared" si="951"/>
        <v>0</v>
      </c>
      <c r="EG2090" s="51" t="e">
        <f t="shared" si="952"/>
        <v>#DIV/0!</v>
      </c>
      <c r="EH2090" s="75">
        <f t="shared" si="953"/>
        <v>0</v>
      </c>
      <c r="EI2090" s="51" t="e">
        <f t="shared" si="954"/>
        <v>#DIV/0!</v>
      </c>
      <c r="EJ2090" s="75">
        <f t="shared" si="955"/>
        <v>0</v>
      </c>
      <c r="EK2090" s="51" t="e">
        <f t="shared" si="956"/>
        <v>#DIV/0!</v>
      </c>
      <c r="EL2090" s="75">
        <f t="shared" si="957"/>
        <v>11.820034024070601</v>
      </c>
      <c r="EM2090" s="51">
        <f t="shared" si="958"/>
        <v>0</v>
      </c>
      <c r="EN2090" s="75">
        <f t="shared" si="959"/>
        <v>0</v>
      </c>
      <c r="EO2090" s="51" t="e">
        <f t="shared" si="960"/>
        <v>#DIV/0!</v>
      </c>
      <c r="EP2090" s="75">
        <f t="shared" si="961"/>
        <v>0</v>
      </c>
      <c r="EQ2090" s="51" t="e">
        <f t="shared" si="962"/>
        <v>#DIV/0!</v>
      </c>
      <c r="ER2090" s="51">
        <f t="shared" si="963"/>
        <v>100</v>
      </c>
      <c r="ES2090" s="51">
        <f t="shared" si="964"/>
        <v>0</v>
      </c>
    </row>
    <row r="2091" spans="1:149" x14ac:dyDescent="0.45">
      <c r="A2091" s="78" t="s">
        <v>3840</v>
      </c>
      <c r="B2091" s="174" t="s">
        <v>963</v>
      </c>
      <c r="C2091" s="51" t="s">
        <v>3648</v>
      </c>
      <c r="D2091" s="51" t="s">
        <v>3650</v>
      </c>
      <c r="E2091" s="78" t="s">
        <v>637</v>
      </c>
      <c r="F2091" s="78" t="s">
        <v>1778</v>
      </c>
      <c r="G2091" s="72" t="s">
        <v>3382</v>
      </c>
      <c r="H2091" s="78" t="s">
        <v>1100</v>
      </c>
      <c r="I2091" s="78">
        <v>5</v>
      </c>
      <c r="J2091" s="300">
        <v>129.5</v>
      </c>
      <c r="K2091" s="78"/>
      <c r="L2091" s="300">
        <v>945</v>
      </c>
      <c r="M2091" s="72"/>
      <c r="O2091" s="78"/>
      <c r="P2091" s="72" t="s">
        <v>1374</v>
      </c>
      <c r="AA2091" s="195"/>
      <c r="AB2091" s="195"/>
      <c r="AC2091" s="195"/>
      <c r="AD2091" s="72"/>
      <c r="AE2091" s="316">
        <v>1</v>
      </c>
      <c r="AF2091" s="195"/>
      <c r="AG2091" s="195">
        <v>0</v>
      </c>
      <c r="AH2091" s="72"/>
      <c r="AR2091" s="53">
        <v>0.90500000000000003</v>
      </c>
      <c r="AT2091" s="77"/>
      <c r="AU2091" s="276">
        <v>1295</v>
      </c>
      <c r="AV2091" s="276"/>
      <c r="AW2091" s="276">
        <v>1171.9750000000001</v>
      </c>
      <c r="AX2091" s="95"/>
      <c r="AY2091" s="276"/>
      <c r="AZ2091" s="95"/>
      <c r="BB2091" s="80" t="s">
        <v>3412</v>
      </c>
      <c r="BC2091" s="270"/>
      <c r="BD2091" s="72">
        <v>65.000500000000002</v>
      </c>
      <c r="BE2091" s="72"/>
      <c r="BF2091" s="72"/>
      <c r="BG2091" s="72"/>
      <c r="BH2091" s="72">
        <v>18.3825</v>
      </c>
      <c r="BI2091" s="72"/>
      <c r="BJ2091" s="72"/>
      <c r="BK2091" s="72"/>
      <c r="BL2091" s="72"/>
      <c r="BM2091" s="72"/>
      <c r="BN2091" s="72"/>
      <c r="BO2091" s="72"/>
      <c r="BP2091" s="72"/>
      <c r="BQ2091" s="72"/>
      <c r="BR2091" s="72"/>
      <c r="BS2091" s="72"/>
      <c r="BT2091" s="72"/>
      <c r="BU2091" s="72"/>
      <c r="BV2091" s="72"/>
      <c r="BW2091" s="72"/>
      <c r="BX2091" s="72"/>
      <c r="BY2091" s="72"/>
      <c r="BZ2091" s="72">
        <v>11.177</v>
      </c>
      <c r="CA2091" s="72"/>
      <c r="CB2091" s="72"/>
      <c r="CC2091" s="72"/>
      <c r="CD2091" s="72"/>
      <c r="CE2091" s="72"/>
      <c r="CF2091" s="72"/>
      <c r="CG2091" s="72"/>
      <c r="CH2091" s="72"/>
      <c r="CI2091" s="72"/>
      <c r="CJ2091" s="72"/>
      <c r="CK2091" s="72"/>
      <c r="CL2091" s="72"/>
      <c r="CM2091" s="72"/>
      <c r="CN2091" s="72"/>
      <c r="CO2091" s="72"/>
      <c r="CP2091" s="72"/>
      <c r="CQ2091" s="72"/>
      <c r="CR2091" s="72"/>
      <c r="CS2091" s="72"/>
      <c r="CT2091" s="72"/>
      <c r="CU2091" s="72"/>
      <c r="CV2091" s="72"/>
      <c r="CW2091" s="72"/>
      <c r="CX2091" s="72"/>
      <c r="CY2091" s="72"/>
      <c r="CZ2091" s="72"/>
      <c r="DA2091" s="72"/>
      <c r="DB2091" s="72"/>
      <c r="DC2091" s="72"/>
      <c r="DD2091" s="72"/>
      <c r="DE2091" s="72"/>
      <c r="DF2091" s="72"/>
      <c r="DG2091" s="72"/>
      <c r="DH2091" s="78">
        <f t="shared" si="965"/>
        <v>94.56</v>
      </c>
      <c r="DJ2091" s="96">
        <f t="shared" si="942"/>
        <v>5.4399999999999977</v>
      </c>
      <c r="DK2091" s="72"/>
      <c r="DO2091" s="358">
        <v>5.44</v>
      </c>
      <c r="DP2091" s="72"/>
      <c r="DQ2091" s="374"/>
      <c r="DR2091" s="72"/>
      <c r="DU2091" s="52"/>
      <c r="DX2091" s="75">
        <f t="shared" si="943"/>
        <v>68.739953468697124</v>
      </c>
      <c r="DY2091" s="51">
        <f t="shared" si="944"/>
        <v>0</v>
      </c>
      <c r="DZ2091" s="75">
        <f t="shared" si="945"/>
        <v>0</v>
      </c>
      <c r="EA2091" s="51" t="e">
        <f t="shared" si="946"/>
        <v>#DIV/0!</v>
      </c>
      <c r="EB2091" s="75">
        <f t="shared" si="947"/>
        <v>19.440038071065992</v>
      </c>
      <c r="EC2091" s="51">
        <f t="shared" si="948"/>
        <v>0</v>
      </c>
      <c r="ED2091" s="75">
        <f t="shared" si="949"/>
        <v>0</v>
      </c>
      <c r="EE2091" s="51" t="e">
        <f t="shared" si="950"/>
        <v>#DIV/0!</v>
      </c>
      <c r="EF2091" s="75">
        <f t="shared" si="951"/>
        <v>0</v>
      </c>
      <c r="EG2091" s="51" t="e">
        <f t="shared" si="952"/>
        <v>#DIV/0!</v>
      </c>
      <c r="EH2091" s="75">
        <f t="shared" si="953"/>
        <v>0</v>
      </c>
      <c r="EI2091" s="51" t="e">
        <f t="shared" si="954"/>
        <v>#DIV/0!</v>
      </c>
      <c r="EJ2091" s="75">
        <f t="shared" si="955"/>
        <v>0</v>
      </c>
      <c r="EK2091" s="51" t="e">
        <f t="shared" si="956"/>
        <v>#DIV/0!</v>
      </c>
      <c r="EL2091" s="75">
        <f t="shared" si="957"/>
        <v>11.820008460236886</v>
      </c>
      <c r="EM2091" s="51">
        <f t="shared" si="958"/>
        <v>0</v>
      </c>
      <c r="EN2091" s="75">
        <f t="shared" si="959"/>
        <v>0</v>
      </c>
      <c r="EO2091" s="51" t="e">
        <f t="shared" si="960"/>
        <v>#DIV/0!</v>
      </c>
      <c r="EP2091" s="75">
        <f t="shared" si="961"/>
        <v>0</v>
      </c>
      <c r="EQ2091" s="51" t="e">
        <f t="shared" si="962"/>
        <v>#DIV/0!</v>
      </c>
      <c r="ER2091" s="51">
        <f t="shared" si="963"/>
        <v>100</v>
      </c>
      <c r="ES2091" s="51">
        <f t="shared" si="964"/>
        <v>0</v>
      </c>
    </row>
    <row r="2092" spans="1:149" x14ac:dyDescent="0.45">
      <c r="A2092" s="78" t="s">
        <v>3840</v>
      </c>
      <c r="B2092" s="174" t="s">
        <v>963</v>
      </c>
      <c r="C2092" s="51" t="s">
        <v>3648</v>
      </c>
      <c r="D2092" s="51" t="s">
        <v>3650</v>
      </c>
      <c r="E2092" s="78" t="s">
        <v>637</v>
      </c>
      <c r="F2092" s="78" t="s">
        <v>1779</v>
      </c>
      <c r="G2092" s="72" t="s">
        <v>3382</v>
      </c>
      <c r="H2092" s="78" t="s">
        <v>1100</v>
      </c>
      <c r="I2092" s="78">
        <v>4</v>
      </c>
      <c r="J2092" s="300">
        <v>122</v>
      </c>
      <c r="K2092" s="78"/>
      <c r="L2092" s="300">
        <v>945</v>
      </c>
      <c r="M2092" s="72"/>
      <c r="O2092" s="78"/>
      <c r="P2092" s="72" t="s">
        <v>1374</v>
      </c>
      <c r="AA2092" s="195"/>
      <c r="AB2092" s="195"/>
      <c r="AC2092" s="195"/>
      <c r="AD2092" s="72"/>
      <c r="AE2092" s="316">
        <v>1</v>
      </c>
      <c r="AF2092" s="195"/>
      <c r="AG2092" s="195">
        <v>0</v>
      </c>
      <c r="AH2092" s="72"/>
      <c r="AR2092" s="53">
        <v>0.90800000000000003</v>
      </c>
      <c r="AT2092" s="77"/>
      <c r="AU2092" s="276">
        <v>1220</v>
      </c>
      <c r="AV2092" s="276"/>
      <c r="AW2092" s="276">
        <v>1107.76</v>
      </c>
      <c r="AX2092" s="95"/>
      <c r="AY2092" s="276"/>
      <c r="AZ2092" s="95"/>
      <c r="BB2092" s="80" t="s">
        <v>3412</v>
      </c>
      <c r="BC2092" s="270"/>
      <c r="BD2092" s="72">
        <v>65.433599999999998</v>
      </c>
      <c r="BE2092" s="72"/>
      <c r="BF2092" s="72"/>
      <c r="BG2092" s="72"/>
      <c r="BH2092" s="72">
        <v>18.504899999999999</v>
      </c>
      <c r="BI2092" s="72"/>
      <c r="BJ2092" s="72"/>
      <c r="BK2092" s="72"/>
      <c r="BL2092" s="72"/>
      <c r="BM2092" s="72"/>
      <c r="BN2092" s="72"/>
      <c r="BO2092" s="72"/>
      <c r="BP2092" s="72"/>
      <c r="BQ2092" s="72"/>
      <c r="BR2092" s="72"/>
      <c r="BS2092" s="72"/>
      <c r="BT2092" s="72"/>
      <c r="BU2092" s="72"/>
      <c r="BV2092" s="72"/>
      <c r="BW2092" s="72"/>
      <c r="BX2092" s="72"/>
      <c r="BY2092" s="72"/>
      <c r="BZ2092" s="72">
        <v>11.2515</v>
      </c>
      <c r="CA2092" s="72"/>
      <c r="CB2092" s="72"/>
      <c r="CC2092" s="72"/>
      <c r="CD2092" s="72"/>
      <c r="CE2092" s="72"/>
      <c r="CF2092" s="72"/>
      <c r="CG2092" s="72"/>
      <c r="CH2092" s="72"/>
      <c r="CI2092" s="72"/>
      <c r="CJ2092" s="72"/>
      <c r="CK2092" s="72"/>
      <c r="CL2092" s="72"/>
      <c r="CM2092" s="72"/>
      <c r="CN2092" s="72"/>
      <c r="CO2092" s="72"/>
      <c r="CP2092" s="72"/>
      <c r="CQ2092" s="72"/>
      <c r="CR2092" s="72"/>
      <c r="CS2092" s="72"/>
      <c r="CT2092" s="72"/>
      <c r="CU2092" s="72"/>
      <c r="CV2092" s="72"/>
      <c r="CW2092" s="72"/>
      <c r="CX2092" s="72"/>
      <c r="CY2092" s="72"/>
      <c r="CZ2092" s="72"/>
      <c r="DA2092" s="72"/>
      <c r="DB2092" s="72"/>
      <c r="DC2092" s="72"/>
      <c r="DD2092" s="72"/>
      <c r="DE2092" s="72"/>
      <c r="DF2092" s="72"/>
      <c r="DG2092" s="72"/>
      <c r="DH2092" s="78">
        <f t="shared" si="965"/>
        <v>95.19</v>
      </c>
      <c r="DJ2092" s="96">
        <f t="shared" si="942"/>
        <v>4.8100000000000023</v>
      </c>
      <c r="DK2092" s="72"/>
      <c r="DO2092" s="358">
        <v>4.8099999999999996</v>
      </c>
      <c r="DP2092" s="72"/>
      <c r="DQ2092" s="374"/>
      <c r="DR2092" s="72"/>
      <c r="DU2092" s="52"/>
      <c r="DX2092" s="75">
        <f t="shared" si="943"/>
        <v>68.739993696816896</v>
      </c>
      <c r="DY2092" s="51">
        <f t="shared" si="944"/>
        <v>0</v>
      </c>
      <c r="DZ2092" s="75">
        <f t="shared" si="945"/>
        <v>0</v>
      </c>
      <c r="EA2092" s="51" t="e">
        <f t="shared" si="946"/>
        <v>#DIV/0!</v>
      </c>
      <c r="EB2092" s="75">
        <f t="shared" si="947"/>
        <v>19.439962180901354</v>
      </c>
      <c r="EC2092" s="51">
        <f t="shared" si="948"/>
        <v>0</v>
      </c>
      <c r="ED2092" s="75">
        <f t="shared" si="949"/>
        <v>0</v>
      </c>
      <c r="EE2092" s="51" t="e">
        <f t="shared" si="950"/>
        <v>#DIV/0!</v>
      </c>
      <c r="EF2092" s="75">
        <f t="shared" si="951"/>
        <v>0</v>
      </c>
      <c r="EG2092" s="51" t="e">
        <f t="shared" si="952"/>
        <v>#DIV/0!</v>
      </c>
      <c r="EH2092" s="75">
        <f t="shared" si="953"/>
        <v>0</v>
      </c>
      <c r="EI2092" s="51" t="e">
        <f t="shared" si="954"/>
        <v>#DIV/0!</v>
      </c>
      <c r="EJ2092" s="75">
        <f t="shared" si="955"/>
        <v>0</v>
      </c>
      <c r="EK2092" s="51" t="e">
        <f t="shared" si="956"/>
        <v>#DIV/0!</v>
      </c>
      <c r="EL2092" s="75">
        <f t="shared" si="957"/>
        <v>11.820044122281754</v>
      </c>
      <c r="EM2092" s="51">
        <f t="shared" si="958"/>
        <v>0</v>
      </c>
      <c r="EN2092" s="75">
        <f t="shared" si="959"/>
        <v>0</v>
      </c>
      <c r="EO2092" s="51" t="e">
        <f t="shared" si="960"/>
        <v>#DIV/0!</v>
      </c>
      <c r="EP2092" s="75">
        <f t="shared" si="961"/>
        <v>0</v>
      </c>
      <c r="EQ2092" s="51" t="e">
        <f t="shared" si="962"/>
        <v>#DIV/0!</v>
      </c>
      <c r="ER2092" s="51">
        <f t="shared" si="963"/>
        <v>100</v>
      </c>
      <c r="ES2092" s="51">
        <f t="shared" si="964"/>
        <v>0</v>
      </c>
    </row>
    <row r="2093" spans="1:149" x14ac:dyDescent="0.45">
      <c r="A2093" s="78" t="s">
        <v>3840</v>
      </c>
      <c r="B2093" s="174" t="s">
        <v>963</v>
      </c>
      <c r="C2093" s="51" t="s">
        <v>3648</v>
      </c>
      <c r="D2093" s="51" t="s">
        <v>3650</v>
      </c>
      <c r="E2093" s="78" t="s">
        <v>637</v>
      </c>
      <c r="F2093" s="78" t="s">
        <v>1780</v>
      </c>
      <c r="G2093" s="72" t="s">
        <v>3382</v>
      </c>
      <c r="H2093" s="78" t="s">
        <v>1100</v>
      </c>
      <c r="I2093" s="78">
        <v>41</v>
      </c>
      <c r="J2093" s="300">
        <v>122</v>
      </c>
      <c r="K2093" s="78"/>
      <c r="L2093" s="300">
        <v>945</v>
      </c>
      <c r="M2093" s="72"/>
      <c r="O2093" s="78"/>
      <c r="P2093" s="72" t="s">
        <v>1374</v>
      </c>
      <c r="AA2093" s="195"/>
      <c r="AB2093" s="195"/>
      <c r="AC2093" s="195"/>
      <c r="AD2093" s="72"/>
      <c r="AE2093" s="316">
        <v>1</v>
      </c>
      <c r="AF2093" s="195"/>
      <c r="AG2093" s="195">
        <v>0</v>
      </c>
      <c r="AH2093" s="72"/>
      <c r="AR2093" s="53">
        <v>0.90800000000000003</v>
      </c>
      <c r="AT2093" s="77"/>
      <c r="AU2093" s="276">
        <v>1220</v>
      </c>
      <c r="AV2093" s="276"/>
      <c r="AW2093" s="276">
        <v>1107.76</v>
      </c>
      <c r="AX2093" s="95"/>
      <c r="AY2093" s="276"/>
      <c r="AZ2093" s="95"/>
      <c r="BB2093" s="80" t="s">
        <v>3412</v>
      </c>
      <c r="BC2093" s="270"/>
      <c r="BD2093" s="72">
        <v>65.138000000000005</v>
      </c>
      <c r="BE2093" s="72"/>
      <c r="BF2093" s="72"/>
      <c r="BG2093" s="72"/>
      <c r="BH2093" s="72">
        <v>18.421299999999999</v>
      </c>
      <c r="BI2093" s="72"/>
      <c r="BJ2093" s="72"/>
      <c r="BK2093" s="72"/>
      <c r="BL2093" s="72"/>
      <c r="BM2093" s="72"/>
      <c r="BN2093" s="72"/>
      <c r="BO2093" s="72"/>
      <c r="BP2093" s="72"/>
      <c r="BQ2093" s="72"/>
      <c r="BR2093" s="72"/>
      <c r="BS2093" s="72"/>
      <c r="BT2093" s="72"/>
      <c r="BU2093" s="72"/>
      <c r="BV2093" s="72"/>
      <c r="BW2093" s="72"/>
      <c r="BX2093" s="72"/>
      <c r="BY2093" s="72"/>
      <c r="BZ2093" s="72">
        <v>11.2006</v>
      </c>
      <c r="CA2093" s="72"/>
      <c r="CB2093" s="72"/>
      <c r="CC2093" s="72"/>
      <c r="CD2093" s="72"/>
      <c r="CE2093" s="72"/>
      <c r="CF2093" s="72"/>
      <c r="CG2093" s="72"/>
      <c r="CH2093" s="72"/>
      <c r="CI2093" s="72"/>
      <c r="CJ2093" s="72"/>
      <c r="CK2093" s="72"/>
      <c r="CL2093" s="72"/>
      <c r="CM2093" s="72"/>
      <c r="CN2093" s="72"/>
      <c r="CO2093" s="72"/>
      <c r="CP2093" s="72"/>
      <c r="CQ2093" s="72"/>
      <c r="CR2093" s="72"/>
      <c r="CS2093" s="72"/>
      <c r="CT2093" s="72"/>
      <c r="CU2093" s="72"/>
      <c r="CV2093" s="72"/>
      <c r="CW2093" s="72"/>
      <c r="CX2093" s="72"/>
      <c r="CY2093" s="72"/>
      <c r="CZ2093" s="72"/>
      <c r="DA2093" s="72"/>
      <c r="DB2093" s="72"/>
      <c r="DC2093" s="72"/>
      <c r="DD2093" s="72"/>
      <c r="DE2093" s="72"/>
      <c r="DF2093" s="72"/>
      <c r="DG2093" s="72"/>
      <c r="DH2093" s="78">
        <f t="shared" si="965"/>
        <v>94.759900000000002</v>
      </c>
      <c r="DJ2093" s="96">
        <f t="shared" si="942"/>
        <v>5.2400999999999982</v>
      </c>
      <c r="DK2093" s="72"/>
      <c r="DO2093" s="358">
        <v>5.24</v>
      </c>
      <c r="DP2093" s="72"/>
      <c r="DQ2093" s="374"/>
      <c r="DR2093" s="72"/>
      <c r="DU2093" s="52"/>
      <c r="DX2093" s="75">
        <f t="shared" si="943"/>
        <v>68.740047214064177</v>
      </c>
      <c r="DY2093" s="51">
        <f t="shared" si="944"/>
        <v>0</v>
      </c>
      <c r="DZ2093" s="75">
        <f t="shared" si="945"/>
        <v>0</v>
      </c>
      <c r="EA2093" s="51" t="e">
        <f t="shared" si="946"/>
        <v>#DIV/0!</v>
      </c>
      <c r="EB2093" s="75">
        <f t="shared" si="947"/>
        <v>19.439974081863738</v>
      </c>
      <c r="EC2093" s="51">
        <f t="shared" si="948"/>
        <v>0</v>
      </c>
      <c r="ED2093" s="75">
        <f t="shared" si="949"/>
        <v>0</v>
      </c>
      <c r="EE2093" s="51" t="e">
        <f t="shared" si="950"/>
        <v>#DIV/0!</v>
      </c>
      <c r="EF2093" s="75">
        <f t="shared" si="951"/>
        <v>0</v>
      </c>
      <c r="EG2093" s="51" t="e">
        <f t="shared" si="952"/>
        <v>#DIV/0!</v>
      </c>
      <c r="EH2093" s="75">
        <f t="shared" si="953"/>
        <v>0</v>
      </c>
      <c r="EI2093" s="51" t="e">
        <f t="shared" si="954"/>
        <v>#DIV/0!</v>
      </c>
      <c r="EJ2093" s="75">
        <f t="shared" si="955"/>
        <v>0</v>
      </c>
      <c r="EK2093" s="51" t="e">
        <f t="shared" si="956"/>
        <v>#DIV/0!</v>
      </c>
      <c r="EL2093" s="75">
        <f t="shared" si="957"/>
        <v>11.81997870407208</v>
      </c>
      <c r="EM2093" s="51">
        <f t="shared" si="958"/>
        <v>0</v>
      </c>
      <c r="EN2093" s="75">
        <f t="shared" si="959"/>
        <v>0</v>
      </c>
      <c r="EO2093" s="51" t="e">
        <f t="shared" si="960"/>
        <v>#DIV/0!</v>
      </c>
      <c r="EP2093" s="75">
        <f t="shared" si="961"/>
        <v>0</v>
      </c>
      <c r="EQ2093" s="51" t="e">
        <f t="shared" si="962"/>
        <v>#DIV/0!</v>
      </c>
      <c r="ER2093" s="51">
        <f t="shared" si="963"/>
        <v>100</v>
      </c>
      <c r="ES2093" s="51">
        <f t="shared" si="964"/>
        <v>0</v>
      </c>
    </row>
    <row r="2094" spans="1:149" x14ac:dyDescent="0.45">
      <c r="A2094" s="78" t="s">
        <v>3840</v>
      </c>
      <c r="B2094" s="174" t="s">
        <v>963</v>
      </c>
      <c r="C2094" s="51" t="s">
        <v>3648</v>
      </c>
      <c r="D2094" s="51" t="s">
        <v>3650</v>
      </c>
      <c r="E2094" s="78" t="s">
        <v>637</v>
      </c>
      <c r="F2094" s="78" t="s">
        <v>2097</v>
      </c>
      <c r="G2094" s="72" t="s">
        <v>3382</v>
      </c>
      <c r="H2094" s="78" t="s">
        <v>1100</v>
      </c>
      <c r="I2094" s="78">
        <v>18.5</v>
      </c>
      <c r="J2094" s="300">
        <v>135</v>
      </c>
      <c r="K2094" s="78"/>
      <c r="L2094" s="300">
        <v>945</v>
      </c>
      <c r="M2094" s="72"/>
      <c r="O2094" s="78"/>
      <c r="P2094" s="72" t="s">
        <v>1374</v>
      </c>
      <c r="AA2094" s="195"/>
      <c r="AB2094" s="195"/>
      <c r="AC2094" s="195"/>
      <c r="AD2094" s="72"/>
      <c r="AE2094" s="316">
        <v>1</v>
      </c>
      <c r="AF2094" s="195"/>
      <c r="AG2094" s="195">
        <v>0</v>
      </c>
      <c r="AH2094" s="72"/>
      <c r="AR2094" s="53">
        <v>0.90300000000000002</v>
      </c>
      <c r="AT2094" s="77"/>
      <c r="AU2094" s="276">
        <v>1350</v>
      </c>
      <c r="AV2094" s="276"/>
      <c r="AW2094" s="276">
        <v>1219.05</v>
      </c>
      <c r="AX2094" s="95"/>
      <c r="AY2094" s="276"/>
      <c r="AZ2094" s="95"/>
      <c r="BB2094" s="80" t="s">
        <v>3412</v>
      </c>
      <c r="BC2094" s="270"/>
      <c r="BD2094" s="72">
        <v>64.155000000000001</v>
      </c>
      <c r="BE2094" s="72"/>
      <c r="BF2094" s="72"/>
      <c r="BG2094" s="72"/>
      <c r="BH2094" s="72">
        <v>18.1434</v>
      </c>
      <c r="BI2094" s="72"/>
      <c r="BJ2094" s="72"/>
      <c r="BK2094" s="72"/>
      <c r="BL2094" s="72"/>
      <c r="BM2094" s="72"/>
      <c r="BN2094" s="72"/>
      <c r="BO2094" s="72"/>
      <c r="BP2094" s="72"/>
      <c r="BQ2094" s="72"/>
      <c r="BR2094" s="72"/>
      <c r="BS2094" s="72"/>
      <c r="BT2094" s="72"/>
      <c r="BU2094" s="72"/>
      <c r="BV2094" s="72"/>
      <c r="BW2094" s="72"/>
      <c r="BX2094" s="72"/>
      <c r="BY2094" s="72"/>
      <c r="BZ2094" s="72">
        <v>11.031599999999999</v>
      </c>
      <c r="CA2094" s="72"/>
      <c r="CB2094" s="72"/>
      <c r="CC2094" s="72"/>
      <c r="CD2094" s="72"/>
      <c r="CE2094" s="72"/>
      <c r="CF2094" s="72"/>
      <c r="CG2094" s="72"/>
      <c r="CH2094" s="72"/>
      <c r="CI2094" s="72"/>
      <c r="CJ2094" s="72"/>
      <c r="CK2094" s="72"/>
      <c r="CL2094" s="72"/>
      <c r="CM2094" s="72"/>
      <c r="CN2094" s="72"/>
      <c r="CO2094" s="72"/>
      <c r="CP2094" s="72"/>
      <c r="CQ2094" s="72"/>
      <c r="CR2094" s="72"/>
      <c r="CS2094" s="72"/>
      <c r="CT2094" s="72"/>
      <c r="CU2094" s="72"/>
      <c r="CV2094" s="72"/>
      <c r="CW2094" s="72"/>
      <c r="CX2094" s="72"/>
      <c r="CY2094" s="72"/>
      <c r="CZ2094" s="72"/>
      <c r="DA2094" s="72"/>
      <c r="DB2094" s="72"/>
      <c r="DC2094" s="72"/>
      <c r="DD2094" s="72"/>
      <c r="DE2094" s="72"/>
      <c r="DF2094" s="72"/>
      <c r="DG2094" s="72"/>
      <c r="DH2094" s="78">
        <f t="shared" si="965"/>
        <v>93.33</v>
      </c>
      <c r="DJ2094" s="96">
        <f t="shared" si="942"/>
        <v>6.6700000000000017</v>
      </c>
      <c r="DK2094" s="72"/>
      <c r="DO2094" s="358">
        <v>6.67</v>
      </c>
      <c r="DP2094" s="72"/>
      <c r="DQ2094" s="374"/>
      <c r="DR2094" s="72"/>
      <c r="DU2094" s="52"/>
      <c r="DX2094" s="75">
        <f t="shared" si="943"/>
        <v>68.739954998392804</v>
      </c>
      <c r="DY2094" s="51">
        <f t="shared" si="944"/>
        <v>0</v>
      </c>
      <c r="DZ2094" s="75">
        <f t="shared" si="945"/>
        <v>0</v>
      </c>
      <c r="EA2094" s="51" t="e">
        <f t="shared" si="946"/>
        <v>#DIV/0!</v>
      </c>
      <c r="EB2094" s="75">
        <f t="shared" si="947"/>
        <v>19.440051430408229</v>
      </c>
      <c r="EC2094" s="51">
        <f t="shared" si="948"/>
        <v>0</v>
      </c>
      <c r="ED2094" s="75">
        <f t="shared" si="949"/>
        <v>0</v>
      </c>
      <c r="EE2094" s="51" t="e">
        <f t="shared" si="950"/>
        <v>#DIV/0!</v>
      </c>
      <c r="EF2094" s="75">
        <f t="shared" si="951"/>
        <v>0</v>
      </c>
      <c r="EG2094" s="51" t="e">
        <f t="shared" si="952"/>
        <v>#DIV/0!</v>
      </c>
      <c r="EH2094" s="75">
        <f t="shared" si="953"/>
        <v>0</v>
      </c>
      <c r="EI2094" s="51" t="e">
        <f t="shared" si="954"/>
        <v>#DIV/0!</v>
      </c>
      <c r="EJ2094" s="75">
        <f t="shared" si="955"/>
        <v>0</v>
      </c>
      <c r="EK2094" s="51" t="e">
        <f t="shared" si="956"/>
        <v>#DIV/0!</v>
      </c>
      <c r="EL2094" s="75">
        <f t="shared" si="957"/>
        <v>11.819993571198971</v>
      </c>
      <c r="EM2094" s="51">
        <f t="shared" si="958"/>
        <v>0</v>
      </c>
      <c r="EN2094" s="75">
        <f t="shared" si="959"/>
        <v>0</v>
      </c>
      <c r="EO2094" s="51" t="e">
        <f t="shared" si="960"/>
        <v>#DIV/0!</v>
      </c>
      <c r="EP2094" s="75">
        <f t="shared" si="961"/>
        <v>0</v>
      </c>
      <c r="EQ2094" s="51" t="e">
        <f t="shared" si="962"/>
        <v>#DIV/0!</v>
      </c>
      <c r="ER2094" s="51">
        <f t="shared" si="963"/>
        <v>100</v>
      </c>
      <c r="ES2094" s="51">
        <f t="shared" si="964"/>
        <v>0</v>
      </c>
    </row>
    <row r="2095" spans="1:149" x14ac:dyDescent="0.45">
      <c r="A2095" s="78" t="s">
        <v>3840</v>
      </c>
      <c r="B2095" s="174" t="s">
        <v>963</v>
      </c>
      <c r="C2095" s="51" t="s">
        <v>3648</v>
      </c>
      <c r="D2095" s="51" t="s">
        <v>3650</v>
      </c>
      <c r="E2095" s="78" t="s">
        <v>637</v>
      </c>
      <c r="F2095" s="78" t="s">
        <v>2098</v>
      </c>
      <c r="G2095" s="72" t="s">
        <v>3382</v>
      </c>
      <c r="H2095" s="78" t="s">
        <v>1100</v>
      </c>
      <c r="I2095" s="78">
        <v>15</v>
      </c>
      <c r="J2095" s="300">
        <v>199</v>
      </c>
      <c r="K2095" s="78"/>
      <c r="L2095" s="300">
        <v>945</v>
      </c>
      <c r="M2095" s="72"/>
      <c r="O2095" s="78"/>
      <c r="P2095" s="72" t="s">
        <v>1374</v>
      </c>
      <c r="AA2095" s="195"/>
      <c r="AB2095" s="195"/>
      <c r="AC2095" s="195"/>
      <c r="AD2095" s="72"/>
      <c r="AE2095" s="316">
        <v>1</v>
      </c>
      <c r="AF2095" s="195"/>
      <c r="AG2095" s="195">
        <v>0</v>
      </c>
      <c r="AH2095" s="72"/>
      <c r="AR2095" s="53">
        <v>0.89139999999999997</v>
      </c>
      <c r="AT2095" s="77"/>
      <c r="AU2095" s="276">
        <v>1990</v>
      </c>
      <c r="AV2095" s="276"/>
      <c r="AW2095" s="276">
        <v>1773.886</v>
      </c>
      <c r="AX2095" s="95"/>
      <c r="AY2095" s="276"/>
      <c r="AZ2095" s="95"/>
      <c r="BB2095" s="80" t="s">
        <v>3412</v>
      </c>
      <c r="BC2095" s="270"/>
      <c r="BD2095" s="72">
        <v>64.292500000000004</v>
      </c>
      <c r="BE2095" s="72"/>
      <c r="BF2095" s="72"/>
      <c r="BG2095" s="72"/>
      <c r="BH2095" s="72">
        <v>18.182200000000002</v>
      </c>
      <c r="BI2095" s="72"/>
      <c r="BJ2095" s="72"/>
      <c r="BK2095" s="72"/>
      <c r="BL2095" s="72"/>
      <c r="BM2095" s="72"/>
      <c r="BN2095" s="72"/>
      <c r="BO2095" s="72"/>
      <c r="BP2095" s="72"/>
      <c r="BQ2095" s="72"/>
      <c r="BR2095" s="72"/>
      <c r="BS2095" s="72"/>
      <c r="BT2095" s="72"/>
      <c r="BU2095" s="72"/>
      <c r="BV2095" s="72"/>
      <c r="BW2095" s="72"/>
      <c r="BX2095" s="72"/>
      <c r="BY2095" s="72"/>
      <c r="BZ2095" s="72">
        <v>11.055199999999999</v>
      </c>
      <c r="CA2095" s="72"/>
      <c r="CB2095" s="72"/>
      <c r="CC2095" s="72"/>
      <c r="CD2095" s="72"/>
      <c r="CE2095" s="72"/>
      <c r="CF2095" s="72"/>
      <c r="CG2095" s="72"/>
      <c r="CH2095" s="72"/>
      <c r="CI2095" s="72"/>
      <c r="CJ2095" s="72"/>
      <c r="CK2095" s="72"/>
      <c r="CL2095" s="72"/>
      <c r="CM2095" s="72"/>
      <c r="CN2095" s="72"/>
      <c r="CO2095" s="72"/>
      <c r="CP2095" s="72"/>
      <c r="CQ2095" s="72"/>
      <c r="CR2095" s="72"/>
      <c r="CS2095" s="72"/>
      <c r="CT2095" s="72"/>
      <c r="CU2095" s="72"/>
      <c r="CV2095" s="72"/>
      <c r="CW2095" s="72"/>
      <c r="CX2095" s="72"/>
      <c r="CY2095" s="72"/>
      <c r="CZ2095" s="72"/>
      <c r="DA2095" s="72"/>
      <c r="DB2095" s="72"/>
      <c r="DC2095" s="72"/>
      <c r="DD2095" s="72"/>
      <c r="DE2095" s="72"/>
      <c r="DF2095" s="72"/>
      <c r="DG2095" s="72"/>
      <c r="DH2095" s="78">
        <f t="shared" si="965"/>
        <v>93.529900000000012</v>
      </c>
      <c r="DJ2095" s="96">
        <f t="shared" si="942"/>
        <v>6.470099999999988</v>
      </c>
      <c r="DK2095" s="72"/>
      <c r="DO2095" s="358">
        <v>6.47</v>
      </c>
      <c r="DP2095" s="72"/>
      <c r="DQ2095" s="374"/>
      <c r="DR2095" s="72"/>
      <c r="DU2095" s="52"/>
      <c r="DX2095" s="75">
        <f t="shared" si="943"/>
        <v>68.740049973324034</v>
      </c>
      <c r="DY2095" s="51">
        <f t="shared" si="944"/>
        <v>0</v>
      </c>
      <c r="DZ2095" s="75">
        <f t="shared" si="945"/>
        <v>0</v>
      </c>
      <c r="EA2095" s="51" t="e">
        <f t="shared" si="946"/>
        <v>#DIV/0!</v>
      </c>
      <c r="EB2095" s="75">
        <f t="shared" si="947"/>
        <v>19.439986571139283</v>
      </c>
      <c r="EC2095" s="51">
        <f t="shared" si="948"/>
        <v>0</v>
      </c>
      <c r="ED2095" s="75">
        <f t="shared" si="949"/>
        <v>0</v>
      </c>
      <c r="EE2095" s="51" t="e">
        <f t="shared" si="950"/>
        <v>#DIV/0!</v>
      </c>
      <c r="EF2095" s="75">
        <f t="shared" si="951"/>
        <v>0</v>
      </c>
      <c r="EG2095" s="51" t="e">
        <f t="shared" si="952"/>
        <v>#DIV/0!</v>
      </c>
      <c r="EH2095" s="75">
        <f t="shared" si="953"/>
        <v>0</v>
      </c>
      <c r="EI2095" s="51" t="e">
        <f t="shared" si="954"/>
        <v>#DIV/0!</v>
      </c>
      <c r="EJ2095" s="75">
        <f t="shared" si="955"/>
        <v>0</v>
      </c>
      <c r="EK2095" s="51" t="e">
        <f t="shared" si="956"/>
        <v>#DIV/0!</v>
      </c>
      <c r="EL2095" s="75">
        <f t="shared" si="957"/>
        <v>11.819963455536676</v>
      </c>
      <c r="EM2095" s="51">
        <f t="shared" si="958"/>
        <v>0</v>
      </c>
      <c r="EN2095" s="75">
        <f t="shared" si="959"/>
        <v>0</v>
      </c>
      <c r="EO2095" s="51" t="e">
        <f t="shared" si="960"/>
        <v>#DIV/0!</v>
      </c>
      <c r="EP2095" s="75">
        <f t="shared" si="961"/>
        <v>0</v>
      </c>
      <c r="EQ2095" s="51" t="e">
        <f t="shared" si="962"/>
        <v>#DIV/0!</v>
      </c>
      <c r="ER2095" s="51">
        <f t="shared" si="963"/>
        <v>100</v>
      </c>
      <c r="ES2095" s="51">
        <f t="shared" si="964"/>
        <v>0</v>
      </c>
    </row>
    <row r="2096" spans="1:149" x14ac:dyDescent="0.45">
      <c r="A2096" s="78" t="s">
        <v>3840</v>
      </c>
      <c r="B2096" s="174" t="s">
        <v>963</v>
      </c>
      <c r="C2096" s="51" t="s">
        <v>3648</v>
      </c>
      <c r="D2096" s="51" t="s">
        <v>3650</v>
      </c>
      <c r="E2096" s="78" t="s">
        <v>637</v>
      </c>
      <c r="F2096" s="78" t="s">
        <v>2099</v>
      </c>
      <c r="G2096" s="72" t="s">
        <v>3382</v>
      </c>
      <c r="H2096" s="78" t="s">
        <v>1100</v>
      </c>
      <c r="I2096" s="78">
        <v>22</v>
      </c>
      <c r="J2096" s="300">
        <v>200</v>
      </c>
      <c r="K2096" s="78"/>
      <c r="L2096" s="300">
        <v>942.5</v>
      </c>
      <c r="M2096" s="72"/>
      <c r="O2096" s="78"/>
      <c r="P2096" s="72" t="s">
        <v>1374</v>
      </c>
      <c r="AA2096" s="195"/>
      <c r="AB2096" s="195"/>
      <c r="AC2096" s="195"/>
      <c r="AD2096" s="72"/>
      <c r="AE2096" s="316">
        <v>1</v>
      </c>
      <c r="AF2096" s="195"/>
      <c r="AG2096" s="195">
        <v>0</v>
      </c>
      <c r="AH2096" s="72"/>
      <c r="AR2096" s="53">
        <v>0.88980000000000004</v>
      </c>
      <c r="AT2096" s="77"/>
      <c r="AU2096" s="276">
        <v>2000</v>
      </c>
      <c r="AV2096" s="276"/>
      <c r="AW2096" s="276">
        <v>1779.6000000000001</v>
      </c>
      <c r="AX2096" s="95"/>
      <c r="AY2096" s="276"/>
      <c r="AZ2096" s="95"/>
      <c r="BB2096" s="80" t="s">
        <v>3412</v>
      </c>
      <c r="BC2096" s="270"/>
      <c r="BD2096" s="72">
        <v>64.079400000000007</v>
      </c>
      <c r="BE2096" s="72"/>
      <c r="BF2096" s="72"/>
      <c r="BG2096" s="72"/>
      <c r="BH2096" s="72">
        <v>18.122</v>
      </c>
      <c r="BI2096" s="72"/>
      <c r="BJ2096" s="72"/>
      <c r="BK2096" s="72"/>
      <c r="BL2096" s="72"/>
      <c r="BM2096" s="72"/>
      <c r="BN2096" s="72"/>
      <c r="BO2096" s="72"/>
      <c r="BP2096" s="72"/>
      <c r="BQ2096" s="72"/>
      <c r="BR2096" s="72"/>
      <c r="BS2096" s="72"/>
      <c r="BT2096" s="72"/>
      <c r="BU2096" s="72"/>
      <c r="BV2096" s="72"/>
      <c r="BW2096" s="72"/>
      <c r="BX2096" s="72"/>
      <c r="BY2096" s="72"/>
      <c r="BZ2096" s="72">
        <v>11.018599999999999</v>
      </c>
      <c r="CA2096" s="72"/>
      <c r="CB2096" s="72"/>
      <c r="CC2096" s="72"/>
      <c r="CD2096" s="72"/>
      <c r="CE2096" s="72"/>
      <c r="CF2096" s="72"/>
      <c r="CG2096" s="72"/>
      <c r="CH2096" s="72"/>
      <c r="CI2096" s="72"/>
      <c r="CJ2096" s="72"/>
      <c r="CK2096" s="72"/>
      <c r="CL2096" s="72"/>
      <c r="CM2096" s="72"/>
      <c r="CN2096" s="72"/>
      <c r="CO2096" s="72"/>
      <c r="CP2096" s="72"/>
      <c r="CQ2096" s="72"/>
      <c r="CR2096" s="72"/>
      <c r="CS2096" s="72"/>
      <c r="CT2096" s="72"/>
      <c r="CU2096" s="72"/>
      <c r="CV2096" s="72"/>
      <c r="CW2096" s="72"/>
      <c r="CX2096" s="72"/>
      <c r="CY2096" s="72"/>
      <c r="CZ2096" s="72"/>
      <c r="DA2096" s="72"/>
      <c r="DB2096" s="72"/>
      <c r="DC2096" s="72"/>
      <c r="DD2096" s="72"/>
      <c r="DE2096" s="72"/>
      <c r="DF2096" s="72"/>
      <c r="DG2096" s="72"/>
      <c r="DH2096" s="78">
        <f t="shared" si="965"/>
        <v>93.22</v>
      </c>
      <c r="DJ2096" s="96">
        <f t="shared" si="942"/>
        <v>6.7800000000000011</v>
      </c>
      <c r="DK2096" s="72"/>
      <c r="DO2096" s="358">
        <v>6.78</v>
      </c>
      <c r="DP2096" s="72"/>
      <c r="DQ2096" s="374"/>
      <c r="DR2096" s="72"/>
      <c r="DU2096" s="52"/>
      <c r="DX2096" s="75">
        <f t="shared" si="943"/>
        <v>68.739969963527145</v>
      </c>
      <c r="DY2096" s="51">
        <f t="shared" si="944"/>
        <v>0</v>
      </c>
      <c r="DZ2096" s="75">
        <f t="shared" si="945"/>
        <v>0</v>
      </c>
      <c r="EA2096" s="51" t="e">
        <f t="shared" si="946"/>
        <v>#DIV/0!</v>
      </c>
      <c r="EB2096" s="75">
        <f t="shared" si="947"/>
        <v>19.440034327397555</v>
      </c>
      <c r="EC2096" s="51">
        <f t="shared" si="948"/>
        <v>0</v>
      </c>
      <c r="ED2096" s="75">
        <f t="shared" si="949"/>
        <v>0</v>
      </c>
      <c r="EE2096" s="51" t="e">
        <f t="shared" si="950"/>
        <v>#DIV/0!</v>
      </c>
      <c r="EF2096" s="75">
        <f t="shared" si="951"/>
        <v>0</v>
      </c>
      <c r="EG2096" s="51" t="e">
        <f t="shared" si="952"/>
        <v>#DIV/0!</v>
      </c>
      <c r="EH2096" s="75">
        <f t="shared" si="953"/>
        <v>0</v>
      </c>
      <c r="EI2096" s="51" t="e">
        <f t="shared" si="954"/>
        <v>#DIV/0!</v>
      </c>
      <c r="EJ2096" s="75">
        <f t="shared" si="955"/>
        <v>0</v>
      </c>
      <c r="EK2096" s="51" t="e">
        <f t="shared" si="956"/>
        <v>#DIV/0!</v>
      </c>
      <c r="EL2096" s="75">
        <f t="shared" si="957"/>
        <v>11.819995709075306</v>
      </c>
      <c r="EM2096" s="51">
        <f t="shared" si="958"/>
        <v>0</v>
      </c>
      <c r="EN2096" s="75">
        <f t="shared" si="959"/>
        <v>0</v>
      </c>
      <c r="EO2096" s="51" t="e">
        <f t="shared" si="960"/>
        <v>#DIV/0!</v>
      </c>
      <c r="EP2096" s="75">
        <f t="shared" si="961"/>
        <v>0</v>
      </c>
      <c r="EQ2096" s="51" t="e">
        <f t="shared" si="962"/>
        <v>#DIV/0!</v>
      </c>
      <c r="ER2096" s="51">
        <f t="shared" si="963"/>
        <v>100</v>
      </c>
      <c r="ES2096" s="51">
        <f t="shared" si="964"/>
        <v>0</v>
      </c>
    </row>
    <row r="2097" spans="1:149" x14ac:dyDescent="0.45">
      <c r="A2097" s="78" t="s">
        <v>3840</v>
      </c>
      <c r="B2097" s="174" t="s">
        <v>963</v>
      </c>
      <c r="C2097" s="51" t="s">
        <v>3648</v>
      </c>
      <c r="D2097" s="51" t="s">
        <v>3650</v>
      </c>
      <c r="E2097" s="78" t="s">
        <v>637</v>
      </c>
      <c r="F2097" s="78" t="s">
        <v>2100</v>
      </c>
      <c r="G2097" s="72" t="s">
        <v>3382</v>
      </c>
      <c r="H2097" s="78" t="s">
        <v>1100</v>
      </c>
      <c r="I2097" s="78">
        <v>45</v>
      </c>
      <c r="J2097" s="300">
        <v>205</v>
      </c>
      <c r="K2097" s="78"/>
      <c r="L2097" s="300">
        <v>945</v>
      </c>
      <c r="M2097" s="72"/>
      <c r="O2097" s="78"/>
      <c r="P2097" s="72" t="s">
        <v>1374</v>
      </c>
      <c r="AA2097" s="195"/>
      <c r="AB2097" s="195"/>
      <c r="AC2097" s="195"/>
      <c r="AD2097" s="72"/>
      <c r="AE2097" s="316">
        <v>1</v>
      </c>
      <c r="AF2097" s="195"/>
      <c r="AG2097" s="195">
        <v>0</v>
      </c>
      <c r="AH2097" s="72"/>
      <c r="AR2097" s="53">
        <v>0.89129999999999998</v>
      </c>
      <c r="AT2097" s="77"/>
      <c r="AU2097" s="276">
        <v>2050</v>
      </c>
      <c r="AV2097" s="276"/>
      <c r="AW2097" s="276">
        <v>1827.165</v>
      </c>
      <c r="AX2097" s="95"/>
      <c r="AY2097" s="276"/>
      <c r="AZ2097" s="95"/>
      <c r="BB2097" s="80" t="s">
        <v>3412</v>
      </c>
      <c r="BC2097" s="270"/>
      <c r="BD2097" s="72">
        <v>64.045100000000005</v>
      </c>
      <c r="BE2097" s="72"/>
      <c r="BF2097" s="72"/>
      <c r="BG2097" s="72"/>
      <c r="BH2097" s="72">
        <v>18.112200000000001</v>
      </c>
      <c r="BI2097" s="72"/>
      <c r="BJ2097" s="72"/>
      <c r="BK2097" s="72"/>
      <c r="BL2097" s="72"/>
      <c r="BM2097" s="72"/>
      <c r="BN2097" s="72"/>
      <c r="BO2097" s="72"/>
      <c r="BP2097" s="72"/>
      <c r="BQ2097" s="72"/>
      <c r="BR2097" s="72"/>
      <c r="BS2097" s="72"/>
      <c r="BT2097" s="72"/>
      <c r="BU2097" s="72"/>
      <c r="BV2097" s="72"/>
      <c r="BW2097" s="72"/>
      <c r="BX2097" s="72"/>
      <c r="BY2097" s="72"/>
      <c r="BZ2097" s="72">
        <v>11.012700000000001</v>
      </c>
      <c r="CA2097" s="72"/>
      <c r="CB2097" s="72"/>
      <c r="CC2097" s="72"/>
      <c r="CD2097" s="72"/>
      <c r="CE2097" s="72"/>
      <c r="CF2097" s="72"/>
      <c r="CG2097" s="72"/>
      <c r="CH2097" s="72"/>
      <c r="CI2097" s="72"/>
      <c r="CJ2097" s="72"/>
      <c r="CK2097" s="72"/>
      <c r="CL2097" s="72"/>
      <c r="CM2097" s="72"/>
      <c r="CN2097" s="72"/>
      <c r="CO2097" s="72"/>
      <c r="CP2097" s="72"/>
      <c r="CQ2097" s="72"/>
      <c r="CR2097" s="72"/>
      <c r="CS2097" s="72"/>
      <c r="CT2097" s="72"/>
      <c r="CU2097" s="72"/>
      <c r="CV2097" s="72"/>
      <c r="CW2097" s="72"/>
      <c r="CX2097" s="72"/>
      <c r="CY2097" s="72"/>
      <c r="CZ2097" s="72"/>
      <c r="DA2097" s="72"/>
      <c r="DB2097" s="72"/>
      <c r="DC2097" s="72"/>
      <c r="DD2097" s="72"/>
      <c r="DE2097" s="72"/>
      <c r="DF2097" s="72"/>
      <c r="DG2097" s="72"/>
      <c r="DH2097" s="78">
        <f t="shared" si="965"/>
        <v>93.17</v>
      </c>
      <c r="DJ2097" s="96">
        <f t="shared" si="942"/>
        <v>6.8299999999999983</v>
      </c>
      <c r="DK2097" s="72"/>
      <c r="DO2097" s="358">
        <v>6.83</v>
      </c>
      <c r="DP2097" s="72"/>
      <c r="DQ2097" s="374"/>
      <c r="DR2097" s="72"/>
      <c r="DU2097" s="52"/>
      <c r="DX2097" s="75">
        <f t="shared" si="943"/>
        <v>68.740045078888059</v>
      </c>
      <c r="DY2097" s="51">
        <f t="shared" si="944"/>
        <v>0</v>
      </c>
      <c r="DZ2097" s="75">
        <f t="shared" si="945"/>
        <v>0</v>
      </c>
      <c r="EA2097" s="51" t="e">
        <f t="shared" si="946"/>
        <v>#DIV/0!</v>
      </c>
      <c r="EB2097" s="75">
        <f t="shared" si="947"/>
        <v>19.439948481270797</v>
      </c>
      <c r="EC2097" s="51">
        <f t="shared" si="948"/>
        <v>0</v>
      </c>
      <c r="ED2097" s="75">
        <f t="shared" si="949"/>
        <v>0</v>
      </c>
      <c r="EE2097" s="51" t="e">
        <f t="shared" si="950"/>
        <v>#DIV/0!</v>
      </c>
      <c r="EF2097" s="75">
        <f t="shared" si="951"/>
        <v>0</v>
      </c>
      <c r="EG2097" s="51" t="e">
        <f t="shared" si="952"/>
        <v>#DIV/0!</v>
      </c>
      <c r="EH2097" s="75">
        <f t="shared" si="953"/>
        <v>0</v>
      </c>
      <c r="EI2097" s="51" t="e">
        <f t="shared" si="954"/>
        <v>#DIV/0!</v>
      </c>
      <c r="EJ2097" s="75">
        <f t="shared" si="955"/>
        <v>0</v>
      </c>
      <c r="EK2097" s="51" t="e">
        <f t="shared" si="956"/>
        <v>#DIV/0!</v>
      </c>
      <c r="EL2097" s="75">
        <f t="shared" si="957"/>
        <v>11.820006439841151</v>
      </c>
      <c r="EM2097" s="51">
        <f t="shared" si="958"/>
        <v>0</v>
      </c>
      <c r="EN2097" s="75">
        <f t="shared" si="959"/>
        <v>0</v>
      </c>
      <c r="EO2097" s="51" t="e">
        <f t="shared" si="960"/>
        <v>#DIV/0!</v>
      </c>
      <c r="EP2097" s="75">
        <f t="shared" si="961"/>
        <v>0</v>
      </c>
      <c r="EQ2097" s="51" t="e">
        <f t="shared" si="962"/>
        <v>#DIV/0!</v>
      </c>
      <c r="ER2097" s="51">
        <f t="shared" si="963"/>
        <v>100</v>
      </c>
      <c r="ES2097" s="51">
        <f t="shared" si="964"/>
        <v>0</v>
      </c>
    </row>
    <row r="2098" spans="1:149" x14ac:dyDescent="0.45">
      <c r="A2098" s="78" t="s">
        <v>3840</v>
      </c>
      <c r="B2098" s="174" t="s">
        <v>963</v>
      </c>
      <c r="C2098" s="51" t="s">
        <v>3648</v>
      </c>
      <c r="D2098" s="51" t="s">
        <v>3650</v>
      </c>
      <c r="E2098" s="78" t="s">
        <v>637</v>
      </c>
      <c r="F2098" s="78" t="s">
        <v>2101</v>
      </c>
      <c r="G2098" s="72" t="s">
        <v>3382</v>
      </c>
      <c r="H2098" s="78" t="s">
        <v>1100</v>
      </c>
      <c r="I2098" s="78">
        <v>9</v>
      </c>
      <c r="J2098" s="300">
        <v>309</v>
      </c>
      <c r="K2098" s="78"/>
      <c r="L2098" s="300">
        <v>945</v>
      </c>
      <c r="M2098" s="72"/>
      <c r="O2098" s="78"/>
      <c r="P2098" s="72" t="s">
        <v>1374</v>
      </c>
      <c r="AA2098" s="195"/>
      <c r="AB2098" s="195"/>
      <c r="AC2098" s="195"/>
      <c r="AD2098" s="72"/>
      <c r="AE2098" s="316">
        <v>1</v>
      </c>
      <c r="AF2098" s="195"/>
      <c r="AG2098" s="195">
        <v>0</v>
      </c>
      <c r="AH2098" s="72"/>
      <c r="AR2098" s="53">
        <v>0.91090000000000004</v>
      </c>
      <c r="AT2098" s="77"/>
      <c r="AU2098" s="276">
        <v>3090</v>
      </c>
      <c r="AV2098" s="276"/>
      <c r="AW2098" s="276">
        <v>2814.681</v>
      </c>
      <c r="AX2098" s="95"/>
      <c r="AY2098" s="276"/>
      <c r="AZ2098" s="95"/>
      <c r="BB2098" s="80" t="s">
        <v>3412</v>
      </c>
      <c r="BC2098" s="270"/>
      <c r="BD2098" s="72">
        <v>63.089599999999997</v>
      </c>
      <c r="BE2098" s="72"/>
      <c r="BF2098" s="72"/>
      <c r="BG2098" s="72"/>
      <c r="BH2098" s="72">
        <v>17.841999999999999</v>
      </c>
      <c r="BI2098" s="72"/>
      <c r="BJ2098" s="72"/>
      <c r="BK2098" s="72"/>
      <c r="BL2098" s="72"/>
      <c r="BM2098" s="72"/>
      <c r="BN2098" s="72"/>
      <c r="BO2098" s="72"/>
      <c r="BP2098" s="72"/>
      <c r="BQ2098" s="72"/>
      <c r="BR2098" s="72"/>
      <c r="BS2098" s="72"/>
      <c r="BT2098" s="72"/>
      <c r="BU2098" s="72"/>
      <c r="BV2098" s="72"/>
      <c r="BW2098" s="72"/>
      <c r="BX2098" s="72"/>
      <c r="BY2098" s="72"/>
      <c r="BZ2098" s="72">
        <v>10.8484</v>
      </c>
      <c r="CA2098" s="72"/>
      <c r="CB2098" s="72"/>
      <c r="CC2098" s="72"/>
      <c r="CD2098" s="72"/>
      <c r="CE2098" s="72"/>
      <c r="CF2098" s="72"/>
      <c r="CG2098" s="72"/>
      <c r="CH2098" s="72"/>
      <c r="CI2098" s="72"/>
      <c r="CJ2098" s="72"/>
      <c r="CK2098" s="72"/>
      <c r="CL2098" s="72"/>
      <c r="CM2098" s="72"/>
      <c r="CN2098" s="72"/>
      <c r="CO2098" s="72"/>
      <c r="CP2098" s="72"/>
      <c r="CQ2098" s="72"/>
      <c r="CR2098" s="72"/>
      <c r="CS2098" s="72"/>
      <c r="CT2098" s="72"/>
      <c r="CU2098" s="72"/>
      <c r="CV2098" s="72"/>
      <c r="CW2098" s="72"/>
      <c r="CX2098" s="72"/>
      <c r="CY2098" s="72"/>
      <c r="CZ2098" s="72"/>
      <c r="DA2098" s="72"/>
      <c r="DB2098" s="72"/>
      <c r="DC2098" s="72"/>
      <c r="DD2098" s="72"/>
      <c r="DE2098" s="72"/>
      <c r="DF2098" s="72"/>
      <c r="DG2098" s="72"/>
      <c r="DH2098" s="78">
        <f t="shared" si="965"/>
        <v>91.78</v>
      </c>
      <c r="DJ2098" s="96">
        <f t="shared" si="942"/>
        <v>8.2199999999999989</v>
      </c>
      <c r="DK2098" s="72"/>
      <c r="DO2098" s="358">
        <v>8.2200000000000006</v>
      </c>
      <c r="DP2098" s="72"/>
      <c r="DQ2098" s="374"/>
      <c r="DR2098" s="72"/>
      <c r="DU2098" s="52"/>
      <c r="DX2098" s="75">
        <f t="shared" si="943"/>
        <v>68.740030507735881</v>
      </c>
      <c r="DY2098" s="51">
        <f t="shared" si="944"/>
        <v>0</v>
      </c>
      <c r="DZ2098" s="75">
        <f t="shared" si="945"/>
        <v>0</v>
      </c>
      <c r="EA2098" s="51" t="e">
        <f t="shared" si="946"/>
        <v>#DIV/0!</v>
      </c>
      <c r="EB2098" s="75">
        <f t="shared" si="947"/>
        <v>19.439965134016123</v>
      </c>
      <c r="EC2098" s="51">
        <f t="shared" si="948"/>
        <v>0</v>
      </c>
      <c r="ED2098" s="75">
        <f t="shared" si="949"/>
        <v>0</v>
      </c>
      <c r="EE2098" s="51" t="e">
        <f t="shared" si="950"/>
        <v>#DIV/0!</v>
      </c>
      <c r="EF2098" s="75">
        <f t="shared" si="951"/>
        <v>0</v>
      </c>
      <c r="EG2098" s="51" t="e">
        <f t="shared" si="952"/>
        <v>#DIV/0!</v>
      </c>
      <c r="EH2098" s="75">
        <f t="shared" si="953"/>
        <v>0</v>
      </c>
      <c r="EI2098" s="51" t="e">
        <f t="shared" si="954"/>
        <v>#DIV/0!</v>
      </c>
      <c r="EJ2098" s="75">
        <f t="shared" si="955"/>
        <v>0</v>
      </c>
      <c r="EK2098" s="51" t="e">
        <f t="shared" si="956"/>
        <v>#DIV/0!</v>
      </c>
      <c r="EL2098" s="75">
        <f t="shared" si="957"/>
        <v>11.820004358247983</v>
      </c>
      <c r="EM2098" s="51">
        <f t="shared" si="958"/>
        <v>0</v>
      </c>
      <c r="EN2098" s="75">
        <f t="shared" si="959"/>
        <v>0</v>
      </c>
      <c r="EO2098" s="51" t="e">
        <f t="shared" si="960"/>
        <v>#DIV/0!</v>
      </c>
      <c r="EP2098" s="75">
        <f t="shared" si="961"/>
        <v>0</v>
      </c>
      <c r="EQ2098" s="51" t="e">
        <f t="shared" si="962"/>
        <v>#DIV/0!</v>
      </c>
      <c r="ER2098" s="51">
        <f t="shared" si="963"/>
        <v>100</v>
      </c>
      <c r="ES2098" s="51">
        <f t="shared" si="964"/>
        <v>0</v>
      </c>
    </row>
    <row r="2099" spans="1:149" x14ac:dyDescent="0.45">
      <c r="A2099" s="78" t="s">
        <v>3840</v>
      </c>
      <c r="B2099" s="174" t="s">
        <v>963</v>
      </c>
      <c r="C2099" s="51" t="s">
        <v>3648</v>
      </c>
      <c r="D2099" s="51" t="s">
        <v>3650</v>
      </c>
      <c r="E2099" s="78" t="s">
        <v>637</v>
      </c>
      <c r="F2099" s="78" t="s">
        <v>2102</v>
      </c>
      <c r="G2099" s="72" t="s">
        <v>3382</v>
      </c>
      <c r="H2099" s="78" t="s">
        <v>1100</v>
      </c>
      <c r="I2099" s="78">
        <v>22</v>
      </c>
      <c r="J2099" s="300">
        <v>308</v>
      </c>
      <c r="K2099" s="78"/>
      <c r="L2099" s="300">
        <v>942.5</v>
      </c>
      <c r="M2099" s="72"/>
      <c r="O2099" s="78"/>
      <c r="P2099" s="72" t="s">
        <v>1374</v>
      </c>
      <c r="AA2099" s="195"/>
      <c r="AB2099" s="195"/>
      <c r="AC2099" s="195"/>
      <c r="AD2099" s="72"/>
      <c r="AE2099" s="316">
        <v>1</v>
      </c>
      <c r="AF2099" s="195"/>
      <c r="AG2099" s="195">
        <v>0</v>
      </c>
      <c r="AH2099" s="72"/>
      <c r="AR2099" s="53">
        <v>0.90859999999999996</v>
      </c>
      <c r="AT2099" s="77"/>
      <c r="AU2099" s="276">
        <v>3080</v>
      </c>
      <c r="AV2099" s="276"/>
      <c r="AW2099" s="276">
        <v>2798.4879999999998</v>
      </c>
      <c r="AX2099" s="95"/>
      <c r="AY2099" s="276"/>
      <c r="AZ2099" s="95"/>
      <c r="BB2099" s="80" t="s">
        <v>3412</v>
      </c>
      <c r="BC2099" s="270"/>
      <c r="BD2099" s="72">
        <v>62.986499999999999</v>
      </c>
      <c r="BE2099" s="72"/>
      <c r="BF2099" s="72"/>
      <c r="BG2099" s="72"/>
      <c r="BH2099" s="72">
        <v>17.812899999999999</v>
      </c>
      <c r="BI2099" s="72"/>
      <c r="BJ2099" s="72"/>
      <c r="BK2099" s="72"/>
      <c r="BL2099" s="72"/>
      <c r="BM2099" s="72"/>
      <c r="BN2099" s="72"/>
      <c r="BO2099" s="72"/>
      <c r="BP2099" s="72"/>
      <c r="BQ2099" s="72"/>
      <c r="BR2099" s="72"/>
      <c r="BS2099" s="72"/>
      <c r="BT2099" s="72"/>
      <c r="BU2099" s="72"/>
      <c r="BV2099" s="72"/>
      <c r="BW2099" s="72"/>
      <c r="BX2099" s="72"/>
      <c r="BY2099" s="72"/>
      <c r="BZ2099" s="72">
        <v>10.8307</v>
      </c>
      <c r="CA2099" s="72"/>
      <c r="CB2099" s="72"/>
      <c r="CC2099" s="72"/>
      <c r="CD2099" s="72"/>
      <c r="CE2099" s="72"/>
      <c r="CF2099" s="72"/>
      <c r="CG2099" s="72"/>
      <c r="CH2099" s="72"/>
      <c r="CI2099" s="72"/>
      <c r="CJ2099" s="72"/>
      <c r="CK2099" s="72"/>
      <c r="CL2099" s="72"/>
      <c r="CM2099" s="72"/>
      <c r="CN2099" s="72"/>
      <c r="CO2099" s="72"/>
      <c r="CP2099" s="72"/>
      <c r="CQ2099" s="72"/>
      <c r="CR2099" s="72"/>
      <c r="CS2099" s="72"/>
      <c r="CT2099" s="72"/>
      <c r="CU2099" s="72"/>
      <c r="CV2099" s="72"/>
      <c r="CW2099" s="72"/>
      <c r="CX2099" s="72"/>
      <c r="CY2099" s="72"/>
      <c r="CZ2099" s="72"/>
      <c r="DA2099" s="72"/>
      <c r="DB2099" s="72"/>
      <c r="DC2099" s="72"/>
      <c r="DD2099" s="72"/>
      <c r="DE2099" s="72"/>
      <c r="DF2099" s="72"/>
      <c r="DG2099" s="72"/>
      <c r="DH2099" s="78">
        <f t="shared" si="965"/>
        <v>91.630099999999999</v>
      </c>
      <c r="DJ2099" s="96">
        <f t="shared" si="942"/>
        <v>8.3699000000000012</v>
      </c>
      <c r="DK2099" s="72"/>
      <c r="DO2099" s="358">
        <v>8.3699999999999992</v>
      </c>
      <c r="DP2099" s="72"/>
      <c r="DQ2099" s="374"/>
      <c r="DR2099" s="72"/>
      <c r="DU2099" s="52"/>
      <c r="DX2099" s="75">
        <f t="shared" si="943"/>
        <v>68.739966452071982</v>
      </c>
      <c r="DY2099" s="51">
        <f t="shared" si="944"/>
        <v>0</v>
      </c>
      <c r="DZ2099" s="75">
        <f t="shared" si="945"/>
        <v>0</v>
      </c>
      <c r="EA2099" s="51" t="e">
        <f t="shared" si="946"/>
        <v>#DIV/0!</v>
      </c>
      <c r="EB2099" s="75">
        <f t="shared" si="947"/>
        <v>19.440009341908389</v>
      </c>
      <c r="EC2099" s="51">
        <f t="shared" si="948"/>
        <v>0</v>
      </c>
      <c r="ED2099" s="75">
        <f t="shared" si="949"/>
        <v>0</v>
      </c>
      <c r="EE2099" s="51" t="e">
        <f t="shared" si="950"/>
        <v>#DIV/0!</v>
      </c>
      <c r="EF2099" s="75">
        <f t="shared" si="951"/>
        <v>0</v>
      </c>
      <c r="EG2099" s="51" t="e">
        <f t="shared" si="952"/>
        <v>#DIV/0!</v>
      </c>
      <c r="EH2099" s="75">
        <f t="shared" si="953"/>
        <v>0</v>
      </c>
      <c r="EI2099" s="51" t="e">
        <f t="shared" si="954"/>
        <v>#DIV/0!</v>
      </c>
      <c r="EJ2099" s="75">
        <f t="shared" si="955"/>
        <v>0</v>
      </c>
      <c r="EK2099" s="51" t="e">
        <f t="shared" si="956"/>
        <v>#DIV/0!</v>
      </c>
      <c r="EL2099" s="75">
        <f t="shared" si="957"/>
        <v>11.820024206019639</v>
      </c>
      <c r="EM2099" s="51">
        <f t="shared" si="958"/>
        <v>0</v>
      </c>
      <c r="EN2099" s="75">
        <f t="shared" si="959"/>
        <v>0</v>
      </c>
      <c r="EO2099" s="51" t="e">
        <f t="shared" si="960"/>
        <v>#DIV/0!</v>
      </c>
      <c r="EP2099" s="75">
        <f t="shared" si="961"/>
        <v>0</v>
      </c>
      <c r="EQ2099" s="51" t="e">
        <f t="shared" si="962"/>
        <v>#DIV/0!</v>
      </c>
      <c r="ER2099" s="51">
        <f t="shared" si="963"/>
        <v>100</v>
      </c>
      <c r="ES2099" s="51">
        <f t="shared" si="964"/>
        <v>0</v>
      </c>
    </row>
    <row r="2100" spans="1:149" x14ac:dyDescent="0.45">
      <c r="A2100" s="78" t="s">
        <v>3840</v>
      </c>
      <c r="B2100" s="174" t="s">
        <v>963</v>
      </c>
      <c r="C2100" s="51" t="s">
        <v>3648</v>
      </c>
      <c r="D2100" s="51" t="s">
        <v>3650</v>
      </c>
      <c r="E2100" s="78" t="s">
        <v>637</v>
      </c>
      <c r="F2100" s="78" t="s">
        <v>2103</v>
      </c>
      <c r="G2100" s="72" t="s">
        <v>3382</v>
      </c>
      <c r="H2100" s="78" t="s">
        <v>1100</v>
      </c>
      <c r="I2100" s="78">
        <v>8</v>
      </c>
      <c r="J2100" s="300">
        <v>390</v>
      </c>
      <c r="K2100" s="78"/>
      <c r="L2100" s="300">
        <v>940</v>
      </c>
      <c r="M2100" s="72"/>
      <c r="O2100" s="78"/>
      <c r="P2100" s="72" t="s">
        <v>1374</v>
      </c>
      <c r="AA2100" s="195"/>
      <c r="AB2100" s="195"/>
      <c r="AC2100" s="195"/>
      <c r="AD2100" s="72"/>
      <c r="AE2100" s="316">
        <v>1</v>
      </c>
      <c r="AF2100" s="195"/>
      <c r="AG2100" s="195">
        <v>0</v>
      </c>
      <c r="AH2100" s="72"/>
      <c r="AR2100" s="53">
        <v>0.94530000000000003</v>
      </c>
      <c r="AT2100" s="77"/>
      <c r="AU2100" s="276">
        <v>3900</v>
      </c>
      <c r="AV2100" s="276"/>
      <c r="AW2100" s="276">
        <v>3686.67</v>
      </c>
      <c r="AX2100" s="95"/>
      <c r="AY2100" s="276"/>
      <c r="AZ2100" s="95"/>
      <c r="BB2100" s="80" t="s">
        <v>3412</v>
      </c>
      <c r="BC2100" s="270"/>
      <c r="BD2100" s="72">
        <v>62.154699999999998</v>
      </c>
      <c r="BE2100" s="72"/>
      <c r="BF2100" s="72"/>
      <c r="BG2100" s="72"/>
      <c r="BH2100" s="72">
        <v>17.5776</v>
      </c>
      <c r="BI2100" s="72"/>
      <c r="BJ2100" s="72"/>
      <c r="BK2100" s="72"/>
      <c r="BL2100" s="72"/>
      <c r="BM2100" s="72"/>
      <c r="BN2100" s="72"/>
      <c r="BO2100" s="72"/>
      <c r="BP2100" s="72"/>
      <c r="BQ2100" s="72"/>
      <c r="BR2100" s="72"/>
      <c r="BS2100" s="72"/>
      <c r="BT2100" s="72"/>
      <c r="BU2100" s="72"/>
      <c r="BV2100" s="72"/>
      <c r="BW2100" s="72"/>
      <c r="BX2100" s="72"/>
      <c r="BY2100" s="72"/>
      <c r="BZ2100" s="72">
        <v>10.6876</v>
      </c>
      <c r="CA2100" s="72"/>
      <c r="CB2100" s="72"/>
      <c r="CC2100" s="72"/>
      <c r="CD2100" s="72"/>
      <c r="CE2100" s="72"/>
      <c r="CF2100" s="72"/>
      <c r="CG2100" s="72"/>
      <c r="CH2100" s="72"/>
      <c r="CI2100" s="72"/>
      <c r="CJ2100" s="72"/>
      <c r="CK2100" s="72"/>
      <c r="CL2100" s="72"/>
      <c r="CM2100" s="72"/>
      <c r="CN2100" s="72"/>
      <c r="CO2100" s="72"/>
      <c r="CP2100" s="72"/>
      <c r="CQ2100" s="72"/>
      <c r="CR2100" s="72"/>
      <c r="CS2100" s="72"/>
      <c r="CT2100" s="72"/>
      <c r="CU2100" s="72"/>
      <c r="CV2100" s="72"/>
      <c r="CW2100" s="72"/>
      <c r="CX2100" s="72"/>
      <c r="CY2100" s="72"/>
      <c r="CZ2100" s="72"/>
      <c r="DA2100" s="72"/>
      <c r="DB2100" s="72"/>
      <c r="DC2100" s="72"/>
      <c r="DD2100" s="72"/>
      <c r="DE2100" s="72"/>
      <c r="DF2100" s="72"/>
      <c r="DG2100" s="72"/>
      <c r="DH2100" s="78">
        <f t="shared" si="965"/>
        <v>90.419899999999998</v>
      </c>
      <c r="DJ2100" s="96">
        <f t="shared" si="942"/>
        <v>9.5801000000000016</v>
      </c>
      <c r="DK2100" s="72"/>
      <c r="DO2100" s="358">
        <v>9.58</v>
      </c>
      <c r="DP2100" s="72"/>
      <c r="DQ2100" s="374"/>
      <c r="DR2100" s="72"/>
      <c r="DU2100" s="52"/>
      <c r="DX2100" s="75">
        <f t="shared" si="943"/>
        <v>68.740067175477961</v>
      </c>
      <c r="DY2100" s="51">
        <f t="shared" si="944"/>
        <v>0</v>
      </c>
      <c r="DZ2100" s="75">
        <f t="shared" si="945"/>
        <v>0</v>
      </c>
      <c r="EA2100" s="51" t="e">
        <f t="shared" si="946"/>
        <v>#DIV/0!</v>
      </c>
      <c r="EB2100" s="75">
        <f t="shared" si="947"/>
        <v>19.439968414032752</v>
      </c>
      <c r="EC2100" s="51">
        <f t="shared" si="948"/>
        <v>0</v>
      </c>
      <c r="ED2100" s="75">
        <f t="shared" si="949"/>
        <v>0</v>
      </c>
      <c r="EE2100" s="51" t="e">
        <f t="shared" si="950"/>
        <v>#DIV/0!</v>
      </c>
      <c r="EF2100" s="75">
        <f t="shared" si="951"/>
        <v>0</v>
      </c>
      <c r="EG2100" s="51" t="e">
        <f t="shared" si="952"/>
        <v>#DIV/0!</v>
      </c>
      <c r="EH2100" s="75">
        <f t="shared" si="953"/>
        <v>0</v>
      </c>
      <c r="EI2100" s="51" t="e">
        <f t="shared" si="954"/>
        <v>#DIV/0!</v>
      </c>
      <c r="EJ2100" s="75">
        <f t="shared" si="955"/>
        <v>0</v>
      </c>
      <c r="EK2100" s="51" t="e">
        <f t="shared" si="956"/>
        <v>#DIV/0!</v>
      </c>
      <c r="EL2100" s="75">
        <f t="shared" si="957"/>
        <v>11.819964410489284</v>
      </c>
      <c r="EM2100" s="51">
        <f t="shared" si="958"/>
        <v>0</v>
      </c>
      <c r="EN2100" s="75">
        <f t="shared" si="959"/>
        <v>0</v>
      </c>
      <c r="EO2100" s="51" t="e">
        <f t="shared" si="960"/>
        <v>#DIV/0!</v>
      </c>
      <c r="EP2100" s="75">
        <f t="shared" si="961"/>
        <v>0</v>
      </c>
      <c r="EQ2100" s="51" t="e">
        <f t="shared" si="962"/>
        <v>#DIV/0!</v>
      </c>
      <c r="ER2100" s="51">
        <f t="shared" si="963"/>
        <v>100</v>
      </c>
      <c r="ES2100" s="51">
        <f t="shared" si="964"/>
        <v>0</v>
      </c>
    </row>
    <row r="2101" spans="1:149" x14ac:dyDescent="0.45">
      <c r="A2101" s="78" t="s">
        <v>3840</v>
      </c>
      <c r="B2101" s="174" t="s">
        <v>963</v>
      </c>
      <c r="C2101" s="51" t="s">
        <v>3648</v>
      </c>
      <c r="D2101" s="51" t="s">
        <v>3650</v>
      </c>
      <c r="E2101" s="78" t="s">
        <v>637</v>
      </c>
      <c r="F2101" s="78" t="s">
        <v>2104</v>
      </c>
      <c r="G2101" s="72" t="s">
        <v>3382</v>
      </c>
      <c r="H2101" s="78" t="s">
        <v>1100</v>
      </c>
      <c r="I2101" s="78">
        <v>10</v>
      </c>
      <c r="J2101" s="300">
        <v>388.5</v>
      </c>
      <c r="K2101" s="78"/>
      <c r="L2101" s="300">
        <v>940</v>
      </c>
      <c r="M2101" s="72"/>
      <c r="O2101" s="78"/>
      <c r="P2101" s="72" t="s">
        <v>1374</v>
      </c>
      <c r="AA2101" s="195"/>
      <c r="AB2101" s="195"/>
      <c r="AC2101" s="195"/>
      <c r="AD2101" s="72"/>
      <c r="AE2101" s="316">
        <v>1</v>
      </c>
      <c r="AF2101" s="195"/>
      <c r="AG2101" s="195">
        <v>0</v>
      </c>
      <c r="AH2101" s="72"/>
      <c r="AR2101" s="53">
        <v>0.94440000000000002</v>
      </c>
      <c r="AT2101" s="77"/>
      <c r="AU2101" s="276">
        <v>3885</v>
      </c>
      <c r="AV2101" s="276"/>
      <c r="AW2101" s="276">
        <v>3668.9940000000001</v>
      </c>
      <c r="AX2101" s="95"/>
      <c r="AY2101" s="276"/>
      <c r="AZ2101" s="95"/>
      <c r="BB2101" s="80" t="s">
        <v>3412</v>
      </c>
      <c r="BC2101" s="270"/>
      <c r="BD2101" s="72">
        <v>62.1616</v>
      </c>
      <c r="BE2101" s="72"/>
      <c r="BF2101" s="72"/>
      <c r="BG2101" s="72"/>
      <c r="BH2101" s="72">
        <v>17.579599999999999</v>
      </c>
      <c r="BI2101" s="72"/>
      <c r="BJ2101" s="72"/>
      <c r="BK2101" s="72"/>
      <c r="BL2101" s="72"/>
      <c r="BM2101" s="72"/>
      <c r="BN2101" s="72"/>
      <c r="BO2101" s="72"/>
      <c r="BP2101" s="72"/>
      <c r="BQ2101" s="72"/>
      <c r="BR2101" s="72"/>
      <c r="BS2101" s="72"/>
      <c r="BT2101" s="72"/>
      <c r="BU2101" s="72"/>
      <c r="BV2101" s="72"/>
      <c r="BW2101" s="72"/>
      <c r="BX2101" s="72"/>
      <c r="BY2101" s="72"/>
      <c r="BZ2101" s="72">
        <v>10.688800000000001</v>
      </c>
      <c r="CA2101" s="72"/>
      <c r="CB2101" s="72"/>
      <c r="CC2101" s="72"/>
      <c r="CD2101" s="72"/>
      <c r="CE2101" s="72"/>
      <c r="CF2101" s="72"/>
      <c r="CG2101" s="72"/>
      <c r="CH2101" s="72"/>
      <c r="CI2101" s="72"/>
      <c r="CJ2101" s="72"/>
      <c r="CK2101" s="72"/>
      <c r="CL2101" s="72"/>
      <c r="CM2101" s="72"/>
      <c r="CN2101" s="72"/>
      <c r="CO2101" s="72"/>
      <c r="CP2101" s="72"/>
      <c r="CQ2101" s="72"/>
      <c r="CR2101" s="72"/>
      <c r="CS2101" s="72"/>
      <c r="CT2101" s="72"/>
      <c r="CU2101" s="72"/>
      <c r="CV2101" s="72"/>
      <c r="CW2101" s="72"/>
      <c r="CX2101" s="72"/>
      <c r="CY2101" s="72"/>
      <c r="CZ2101" s="72"/>
      <c r="DA2101" s="72"/>
      <c r="DB2101" s="72"/>
      <c r="DC2101" s="72"/>
      <c r="DD2101" s="72"/>
      <c r="DE2101" s="72"/>
      <c r="DF2101" s="72"/>
      <c r="DG2101" s="72"/>
      <c r="DH2101" s="78">
        <f t="shared" si="965"/>
        <v>90.429999999999993</v>
      </c>
      <c r="DJ2101" s="96">
        <f t="shared" si="942"/>
        <v>9.5700000000000074</v>
      </c>
      <c r="DK2101" s="72"/>
      <c r="DO2101" s="358">
        <v>9.57</v>
      </c>
      <c r="DP2101" s="72"/>
      <c r="DQ2101" s="374"/>
      <c r="DR2101" s="72"/>
      <c r="DU2101" s="52"/>
      <c r="DX2101" s="75">
        <f t="shared" si="943"/>
        <v>68.740019904898816</v>
      </c>
      <c r="DY2101" s="51">
        <f t="shared" si="944"/>
        <v>0</v>
      </c>
      <c r="DZ2101" s="75">
        <f t="shared" si="945"/>
        <v>0</v>
      </c>
      <c r="EA2101" s="51" t="e">
        <f t="shared" si="946"/>
        <v>#DIV/0!</v>
      </c>
      <c r="EB2101" s="75">
        <f t="shared" si="947"/>
        <v>19.440008846621698</v>
      </c>
      <c r="EC2101" s="51">
        <f t="shared" si="948"/>
        <v>0</v>
      </c>
      <c r="ED2101" s="75">
        <f t="shared" si="949"/>
        <v>0</v>
      </c>
      <c r="EE2101" s="51" t="e">
        <f t="shared" si="950"/>
        <v>#DIV/0!</v>
      </c>
      <c r="EF2101" s="75">
        <f t="shared" si="951"/>
        <v>0</v>
      </c>
      <c r="EG2101" s="51" t="e">
        <f t="shared" si="952"/>
        <v>#DIV/0!</v>
      </c>
      <c r="EH2101" s="75">
        <f t="shared" si="953"/>
        <v>0</v>
      </c>
      <c r="EI2101" s="51" t="e">
        <f t="shared" si="954"/>
        <v>#DIV/0!</v>
      </c>
      <c r="EJ2101" s="75">
        <f t="shared" si="955"/>
        <v>0</v>
      </c>
      <c r="EK2101" s="51" t="e">
        <f t="shared" si="956"/>
        <v>#DIV/0!</v>
      </c>
      <c r="EL2101" s="75">
        <f t="shared" si="957"/>
        <v>11.819971248479488</v>
      </c>
      <c r="EM2101" s="51">
        <f t="shared" si="958"/>
        <v>0</v>
      </c>
      <c r="EN2101" s="75">
        <f t="shared" si="959"/>
        <v>0</v>
      </c>
      <c r="EO2101" s="51" t="e">
        <f t="shared" si="960"/>
        <v>#DIV/0!</v>
      </c>
      <c r="EP2101" s="75">
        <f t="shared" si="961"/>
        <v>0</v>
      </c>
      <c r="EQ2101" s="51" t="e">
        <f t="shared" si="962"/>
        <v>#DIV/0!</v>
      </c>
      <c r="ER2101" s="51">
        <f t="shared" si="963"/>
        <v>100</v>
      </c>
      <c r="ES2101" s="51">
        <f t="shared" si="964"/>
        <v>0</v>
      </c>
    </row>
    <row r="2102" spans="1:149" x14ac:dyDescent="0.45">
      <c r="A2102" s="78" t="s">
        <v>3840</v>
      </c>
      <c r="B2102" s="174" t="s">
        <v>963</v>
      </c>
      <c r="C2102" s="51" t="s">
        <v>3648</v>
      </c>
      <c r="D2102" s="51" t="s">
        <v>3650</v>
      </c>
      <c r="E2102" s="78" t="s">
        <v>637</v>
      </c>
      <c r="F2102" s="78" t="s">
        <v>2106</v>
      </c>
      <c r="G2102" s="72" t="s">
        <v>3382</v>
      </c>
      <c r="H2102" s="78" t="s">
        <v>1100</v>
      </c>
      <c r="I2102" s="78">
        <v>20</v>
      </c>
      <c r="J2102" s="300">
        <v>394.5</v>
      </c>
      <c r="K2102" s="78"/>
      <c r="L2102" s="300">
        <v>945</v>
      </c>
      <c r="M2102" s="72"/>
      <c r="O2102" s="78"/>
      <c r="P2102" s="72" t="s">
        <v>1374</v>
      </c>
      <c r="AA2102" s="195"/>
      <c r="AB2102" s="195"/>
      <c r="AC2102" s="195"/>
      <c r="AD2102" s="72"/>
      <c r="AE2102" s="316">
        <v>1</v>
      </c>
      <c r="AF2102" s="195"/>
      <c r="AG2102" s="195">
        <v>0</v>
      </c>
      <c r="AH2102" s="72"/>
      <c r="AR2102" s="53">
        <v>0.95199999999999996</v>
      </c>
      <c r="AT2102" s="77"/>
      <c r="AU2102" s="276">
        <v>3945</v>
      </c>
      <c r="AV2102" s="276"/>
      <c r="AW2102" s="276">
        <v>3755.64</v>
      </c>
      <c r="AX2102" s="95"/>
      <c r="AY2102" s="276"/>
      <c r="AZ2102" s="95"/>
      <c r="BB2102" s="80" t="s">
        <v>3412</v>
      </c>
      <c r="BC2102" s="270"/>
      <c r="BD2102" s="72">
        <v>61.453600000000002</v>
      </c>
      <c r="BE2102" s="72"/>
      <c r="BF2102" s="72"/>
      <c r="BG2102" s="72"/>
      <c r="BH2102" s="72">
        <v>17.3794</v>
      </c>
      <c r="BI2102" s="72"/>
      <c r="BJ2102" s="72"/>
      <c r="BK2102" s="72"/>
      <c r="BL2102" s="72"/>
      <c r="BM2102" s="72"/>
      <c r="BN2102" s="72"/>
      <c r="BO2102" s="72"/>
      <c r="BP2102" s="72"/>
      <c r="BQ2102" s="72"/>
      <c r="BR2102" s="72"/>
      <c r="BS2102" s="72"/>
      <c r="BT2102" s="72"/>
      <c r="BU2102" s="72"/>
      <c r="BV2102" s="72"/>
      <c r="BW2102" s="72"/>
      <c r="BX2102" s="72"/>
      <c r="BY2102" s="72"/>
      <c r="BZ2102" s="72">
        <v>10.5671</v>
      </c>
      <c r="CA2102" s="72"/>
      <c r="CB2102" s="72"/>
      <c r="CC2102" s="72"/>
      <c r="CD2102" s="72"/>
      <c r="CE2102" s="72"/>
      <c r="CF2102" s="72"/>
      <c r="CG2102" s="72"/>
      <c r="CH2102" s="72"/>
      <c r="CI2102" s="72"/>
      <c r="CJ2102" s="72"/>
      <c r="CK2102" s="72"/>
      <c r="CL2102" s="72"/>
      <c r="CM2102" s="72"/>
      <c r="CN2102" s="72"/>
      <c r="CO2102" s="72"/>
      <c r="CP2102" s="72"/>
      <c r="CQ2102" s="72"/>
      <c r="CR2102" s="72"/>
      <c r="CS2102" s="72"/>
      <c r="CT2102" s="72"/>
      <c r="CU2102" s="72"/>
      <c r="CV2102" s="72"/>
      <c r="CW2102" s="72"/>
      <c r="CX2102" s="72"/>
      <c r="CY2102" s="72"/>
      <c r="CZ2102" s="72"/>
      <c r="DA2102" s="72"/>
      <c r="DB2102" s="72"/>
      <c r="DC2102" s="72"/>
      <c r="DD2102" s="72"/>
      <c r="DE2102" s="72"/>
      <c r="DF2102" s="72"/>
      <c r="DG2102" s="72"/>
      <c r="DH2102" s="78">
        <f t="shared" si="965"/>
        <v>89.400099999999995</v>
      </c>
      <c r="DJ2102" s="96">
        <f t="shared" si="942"/>
        <v>10.599900000000005</v>
      </c>
      <c r="DK2102" s="72"/>
      <c r="DO2102" s="358">
        <v>10.6</v>
      </c>
      <c r="DP2102" s="72"/>
      <c r="DQ2102" s="374"/>
      <c r="DR2102" s="72"/>
      <c r="DU2102" s="52"/>
      <c r="DX2102" s="75">
        <f t="shared" si="943"/>
        <v>68.73996785238495</v>
      </c>
      <c r="DY2102" s="51">
        <f t="shared" si="944"/>
        <v>0</v>
      </c>
      <c r="DZ2102" s="75">
        <f t="shared" si="945"/>
        <v>0</v>
      </c>
      <c r="EA2102" s="51" t="e">
        <f t="shared" si="946"/>
        <v>#DIV/0!</v>
      </c>
      <c r="EB2102" s="75">
        <f t="shared" si="947"/>
        <v>19.440022997737142</v>
      </c>
      <c r="EC2102" s="51">
        <f t="shared" si="948"/>
        <v>0</v>
      </c>
      <c r="ED2102" s="75">
        <f t="shared" si="949"/>
        <v>0</v>
      </c>
      <c r="EE2102" s="51" t="e">
        <f t="shared" si="950"/>
        <v>#DIV/0!</v>
      </c>
      <c r="EF2102" s="75">
        <f t="shared" si="951"/>
        <v>0</v>
      </c>
      <c r="EG2102" s="51" t="e">
        <f t="shared" si="952"/>
        <v>#DIV/0!</v>
      </c>
      <c r="EH2102" s="75">
        <f t="shared" si="953"/>
        <v>0</v>
      </c>
      <c r="EI2102" s="51" t="e">
        <f t="shared" si="954"/>
        <v>#DIV/0!</v>
      </c>
      <c r="EJ2102" s="75">
        <f t="shared" si="955"/>
        <v>0</v>
      </c>
      <c r="EK2102" s="51" t="e">
        <f t="shared" si="956"/>
        <v>#DIV/0!</v>
      </c>
      <c r="EL2102" s="75">
        <f t="shared" si="957"/>
        <v>11.82000914987791</v>
      </c>
      <c r="EM2102" s="51">
        <f t="shared" si="958"/>
        <v>0</v>
      </c>
      <c r="EN2102" s="75">
        <f t="shared" si="959"/>
        <v>0</v>
      </c>
      <c r="EO2102" s="51" t="e">
        <f t="shared" si="960"/>
        <v>#DIV/0!</v>
      </c>
      <c r="EP2102" s="75">
        <f t="shared" si="961"/>
        <v>0</v>
      </c>
      <c r="EQ2102" s="51" t="e">
        <f t="shared" si="962"/>
        <v>#DIV/0!</v>
      </c>
      <c r="ER2102" s="51">
        <f t="shared" si="963"/>
        <v>100</v>
      </c>
      <c r="ES2102" s="51">
        <f t="shared" si="964"/>
        <v>0</v>
      </c>
    </row>
    <row r="2103" spans="1:149" x14ac:dyDescent="0.45">
      <c r="A2103" s="78" t="s">
        <v>3840</v>
      </c>
      <c r="B2103" s="174" t="s">
        <v>963</v>
      </c>
      <c r="C2103" s="51" t="s">
        <v>3648</v>
      </c>
      <c r="D2103" s="51" t="s">
        <v>3650</v>
      </c>
      <c r="E2103" s="78" t="s">
        <v>637</v>
      </c>
      <c r="F2103" s="78" t="s">
        <v>2107</v>
      </c>
      <c r="G2103" s="72" t="s">
        <v>3382</v>
      </c>
      <c r="H2103" s="78" t="s">
        <v>1100</v>
      </c>
      <c r="I2103" s="78">
        <v>10</v>
      </c>
      <c r="J2103" s="300">
        <v>400</v>
      </c>
      <c r="K2103" s="78"/>
      <c r="L2103" s="300">
        <v>1125</v>
      </c>
      <c r="M2103" s="72"/>
      <c r="O2103" s="78"/>
      <c r="P2103" s="72" t="s">
        <v>1374</v>
      </c>
      <c r="AA2103" s="195"/>
      <c r="AB2103" s="195"/>
      <c r="AC2103" s="195"/>
      <c r="AD2103" s="72"/>
      <c r="AE2103" s="316">
        <v>1</v>
      </c>
      <c r="AF2103" s="195"/>
      <c r="AG2103" s="195">
        <v>0</v>
      </c>
      <c r="AH2103" s="72"/>
      <c r="AR2103" s="53">
        <v>1.0720000000000001</v>
      </c>
      <c r="AT2103" s="77"/>
      <c r="AU2103" s="276">
        <v>4000</v>
      </c>
      <c r="AV2103" s="276"/>
      <c r="AW2103" s="276">
        <v>4288</v>
      </c>
      <c r="AX2103" s="95"/>
      <c r="AY2103" s="276"/>
      <c r="AZ2103" s="95"/>
      <c r="BB2103" s="80" t="s">
        <v>3412</v>
      </c>
      <c r="BC2103" s="270"/>
      <c r="BD2103" s="72">
        <v>62.690899999999999</v>
      </c>
      <c r="BE2103" s="72"/>
      <c r="BF2103" s="72"/>
      <c r="BG2103" s="72"/>
      <c r="BH2103" s="72">
        <v>17.729299999999999</v>
      </c>
      <c r="BI2103" s="72"/>
      <c r="BJ2103" s="72"/>
      <c r="BK2103" s="72"/>
      <c r="BL2103" s="72"/>
      <c r="BM2103" s="72"/>
      <c r="BN2103" s="72"/>
      <c r="BO2103" s="72"/>
      <c r="BP2103" s="72"/>
      <c r="BQ2103" s="72"/>
      <c r="BR2103" s="72"/>
      <c r="BS2103" s="72"/>
      <c r="BT2103" s="72"/>
      <c r="BU2103" s="72"/>
      <c r="BV2103" s="72"/>
      <c r="BW2103" s="72"/>
      <c r="BX2103" s="72"/>
      <c r="BY2103" s="72"/>
      <c r="BZ2103" s="72">
        <v>10.7798</v>
      </c>
      <c r="CA2103" s="72"/>
      <c r="CB2103" s="72"/>
      <c r="CC2103" s="72"/>
      <c r="CD2103" s="72"/>
      <c r="CE2103" s="72"/>
      <c r="CF2103" s="72"/>
      <c r="CG2103" s="72"/>
      <c r="CH2103" s="72"/>
      <c r="CI2103" s="72"/>
      <c r="CJ2103" s="72"/>
      <c r="CK2103" s="72"/>
      <c r="CL2103" s="72"/>
      <c r="CM2103" s="72"/>
      <c r="CN2103" s="72"/>
      <c r="CO2103" s="72"/>
      <c r="CP2103" s="72"/>
      <c r="CQ2103" s="72"/>
      <c r="CR2103" s="72"/>
      <c r="CS2103" s="72"/>
      <c r="CT2103" s="72"/>
      <c r="CU2103" s="72"/>
      <c r="CV2103" s="72"/>
      <c r="CW2103" s="72"/>
      <c r="CX2103" s="72"/>
      <c r="CY2103" s="72"/>
      <c r="CZ2103" s="72"/>
      <c r="DA2103" s="72"/>
      <c r="DB2103" s="72"/>
      <c r="DC2103" s="72"/>
      <c r="DD2103" s="72"/>
      <c r="DE2103" s="72"/>
      <c r="DF2103" s="72"/>
      <c r="DG2103" s="72"/>
      <c r="DH2103" s="78">
        <f t="shared" si="965"/>
        <v>91.199999999999989</v>
      </c>
      <c r="DJ2103" s="96">
        <f t="shared" si="942"/>
        <v>8.8000000000000114</v>
      </c>
      <c r="DK2103" s="72"/>
      <c r="DO2103" s="358">
        <v>8.8000000000000007</v>
      </c>
      <c r="DP2103" s="72"/>
      <c r="DQ2103" s="374"/>
      <c r="DR2103" s="72"/>
      <c r="DU2103" s="52"/>
      <c r="DX2103" s="75">
        <f t="shared" si="943"/>
        <v>68.740021929824564</v>
      </c>
      <c r="DY2103" s="51">
        <f t="shared" si="944"/>
        <v>0</v>
      </c>
      <c r="DZ2103" s="75">
        <f t="shared" si="945"/>
        <v>0</v>
      </c>
      <c r="EA2103" s="51" t="e">
        <f t="shared" si="946"/>
        <v>#DIV/0!</v>
      </c>
      <c r="EB2103" s="75">
        <f t="shared" si="947"/>
        <v>19.440021929824564</v>
      </c>
      <c r="EC2103" s="51">
        <f t="shared" si="948"/>
        <v>0</v>
      </c>
      <c r="ED2103" s="75">
        <f t="shared" si="949"/>
        <v>0</v>
      </c>
      <c r="EE2103" s="51" t="e">
        <f t="shared" si="950"/>
        <v>#DIV/0!</v>
      </c>
      <c r="EF2103" s="75">
        <f t="shared" si="951"/>
        <v>0</v>
      </c>
      <c r="EG2103" s="51" t="e">
        <f t="shared" si="952"/>
        <v>#DIV/0!</v>
      </c>
      <c r="EH2103" s="75">
        <f t="shared" si="953"/>
        <v>0</v>
      </c>
      <c r="EI2103" s="51" t="e">
        <f t="shared" si="954"/>
        <v>#DIV/0!</v>
      </c>
      <c r="EJ2103" s="75">
        <f t="shared" si="955"/>
        <v>0</v>
      </c>
      <c r="EK2103" s="51" t="e">
        <f t="shared" si="956"/>
        <v>#DIV/0!</v>
      </c>
      <c r="EL2103" s="75">
        <f t="shared" si="957"/>
        <v>11.819956140350879</v>
      </c>
      <c r="EM2103" s="51">
        <f t="shared" si="958"/>
        <v>0</v>
      </c>
      <c r="EN2103" s="75">
        <f t="shared" si="959"/>
        <v>0</v>
      </c>
      <c r="EO2103" s="51" t="e">
        <f t="shared" si="960"/>
        <v>#DIV/0!</v>
      </c>
      <c r="EP2103" s="75">
        <f t="shared" si="961"/>
        <v>0</v>
      </c>
      <c r="EQ2103" s="51" t="e">
        <f t="shared" si="962"/>
        <v>#DIV/0!</v>
      </c>
      <c r="ER2103" s="51">
        <f t="shared" si="963"/>
        <v>100</v>
      </c>
      <c r="ES2103" s="51">
        <f t="shared" si="964"/>
        <v>0</v>
      </c>
    </row>
    <row r="2104" spans="1:149" x14ac:dyDescent="0.45">
      <c r="A2104" s="78" t="s">
        <v>3840</v>
      </c>
      <c r="B2104" s="174" t="s">
        <v>963</v>
      </c>
      <c r="C2104" s="51" t="s">
        <v>3648</v>
      </c>
      <c r="D2104" s="51" t="s">
        <v>3650</v>
      </c>
      <c r="E2104" s="78" t="s">
        <v>637</v>
      </c>
      <c r="F2104" s="78" t="s">
        <v>2109</v>
      </c>
      <c r="G2104" s="72" t="s">
        <v>3382</v>
      </c>
      <c r="H2104" s="78" t="s">
        <v>1100</v>
      </c>
      <c r="I2104" s="78">
        <v>10</v>
      </c>
      <c r="J2104" s="300">
        <v>300</v>
      </c>
      <c r="K2104" s="78"/>
      <c r="L2104" s="300">
        <v>1125</v>
      </c>
      <c r="M2104" s="72"/>
      <c r="O2104" s="78"/>
      <c r="P2104" s="72" t="s">
        <v>1374</v>
      </c>
      <c r="AA2104" s="195"/>
      <c r="AB2104" s="195"/>
      <c r="AC2104" s="195"/>
      <c r="AD2104" s="72"/>
      <c r="AE2104" s="316">
        <v>1</v>
      </c>
      <c r="AF2104" s="195"/>
      <c r="AG2104" s="195">
        <v>0</v>
      </c>
      <c r="AH2104" s="72"/>
      <c r="AR2104" s="53">
        <v>1.016</v>
      </c>
      <c r="AT2104" s="77"/>
      <c r="AU2104" s="276">
        <v>3000</v>
      </c>
      <c r="AV2104" s="276"/>
      <c r="AW2104" s="276">
        <v>3048</v>
      </c>
      <c r="AX2104" s="95"/>
      <c r="AY2104" s="276"/>
      <c r="AZ2104" s="95"/>
      <c r="BB2104" s="80" t="s">
        <v>3412</v>
      </c>
      <c r="BC2104" s="270"/>
      <c r="BD2104" s="72">
        <v>63.048299999999998</v>
      </c>
      <c r="BE2104" s="72"/>
      <c r="BF2104" s="72"/>
      <c r="BG2104" s="72"/>
      <c r="BH2104" s="72">
        <v>17.830400000000001</v>
      </c>
      <c r="BI2104" s="72"/>
      <c r="BJ2104" s="72"/>
      <c r="BK2104" s="72"/>
      <c r="BL2104" s="72"/>
      <c r="BM2104" s="72"/>
      <c r="BN2104" s="72"/>
      <c r="BO2104" s="72"/>
      <c r="BP2104" s="72"/>
      <c r="BQ2104" s="72"/>
      <c r="BR2104" s="72"/>
      <c r="BS2104" s="72"/>
      <c r="BT2104" s="72"/>
      <c r="BU2104" s="72"/>
      <c r="BV2104" s="72"/>
      <c r="BW2104" s="72"/>
      <c r="BX2104" s="72"/>
      <c r="BY2104" s="72"/>
      <c r="BZ2104" s="72">
        <v>10.8413</v>
      </c>
      <c r="CA2104" s="72"/>
      <c r="CB2104" s="72"/>
      <c r="CC2104" s="72"/>
      <c r="CD2104" s="72"/>
      <c r="CE2104" s="72"/>
      <c r="CF2104" s="72"/>
      <c r="CG2104" s="72"/>
      <c r="CH2104" s="72"/>
      <c r="CI2104" s="72"/>
      <c r="CJ2104" s="72"/>
      <c r="CK2104" s="72"/>
      <c r="CL2104" s="72"/>
      <c r="CM2104" s="72"/>
      <c r="CN2104" s="72"/>
      <c r="CO2104" s="72"/>
      <c r="CP2104" s="72"/>
      <c r="CQ2104" s="72"/>
      <c r="CR2104" s="72"/>
      <c r="CS2104" s="72"/>
      <c r="CT2104" s="72"/>
      <c r="CU2104" s="72"/>
      <c r="CV2104" s="72"/>
      <c r="CW2104" s="72"/>
      <c r="CX2104" s="72"/>
      <c r="CY2104" s="72"/>
      <c r="CZ2104" s="72"/>
      <c r="DA2104" s="72"/>
      <c r="DB2104" s="72"/>
      <c r="DC2104" s="72"/>
      <c r="DD2104" s="72"/>
      <c r="DE2104" s="72"/>
      <c r="DF2104" s="72"/>
      <c r="DG2104" s="72"/>
      <c r="DH2104" s="78">
        <f t="shared" si="965"/>
        <v>91.72</v>
      </c>
      <c r="DJ2104" s="96">
        <f t="shared" si="942"/>
        <v>8.2800000000000011</v>
      </c>
      <c r="DK2104" s="72"/>
      <c r="DO2104" s="358">
        <v>8.2799999999999994</v>
      </c>
      <c r="DP2104" s="72"/>
      <c r="DQ2104" s="374"/>
      <c r="DR2104" s="72"/>
      <c r="DU2104" s="52"/>
      <c r="DX2104" s="75">
        <f t="shared" si="943"/>
        <v>68.73996947230701</v>
      </c>
      <c r="DY2104" s="51">
        <f t="shared" si="944"/>
        <v>0</v>
      </c>
      <c r="DZ2104" s="75">
        <f t="shared" si="945"/>
        <v>0</v>
      </c>
      <c r="EA2104" s="51" t="e">
        <f t="shared" si="946"/>
        <v>#DIV/0!</v>
      </c>
      <c r="EB2104" s="75">
        <f t="shared" si="947"/>
        <v>19.440034888791978</v>
      </c>
      <c r="EC2104" s="51">
        <f t="shared" si="948"/>
        <v>0</v>
      </c>
      <c r="ED2104" s="75">
        <f t="shared" si="949"/>
        <v>0</v>
      </c>
      <c r="EE2104" s="51" t="e">
        <f t="shared" si="950"/>
        <v>#DIV/0!</v>
      </c>
      <c r="EF2104" s="75">
        <f t="shared" si="951"/>
        <v>0</v>
      </c>
      <c r="EG2104" s="51" t="e">
        <f t="shared" si="952"/>
        <v>#DIV/0!</v>
      </c>
      <c r="EH2104" s="75">
        <f t="shared" si="953"/>
        <v>0</v>
      </c>
      <c r="EI2104" s="51" t="e">
        <f t="shared" si="954"/>
        <v>#DIV/0!</v>
      </c>
      <c r="EJ2104" s="75">
        <f t="shared" si="955"/>
        <v>0</v>
      </c>
      <c r="EK2104" s="51" t="e">
        <f t="shared" si="956"/>
        <v>#DIV/0!</v>
      </c>
      <c r="EL2104" s="75">
        <f t="shared" si="957"/>
        <v>11.819995638901004</v>
      </c>
      <c r="EM2104" s="51">
        <f t="shared" si="958"/>
        <v>0</v>
      </c>
      <c r="EN2104" s="75">
        <f t="shared" si="959"/>
        <v>0</v>
      </c>
      <c r="EO2104" s="51" t="e">
        <f t="shared" si="960"/>
        <v>#DIV/0!</v>
      </c>
      <c r="EP2104" s="75">
        <f t="shared" si="961"/>
        <v>0</v>
      </c>
      <c r="EQ2104" s="51" t="e">
        <f t="shared" si="962"/>
        <v>#DIV/0!</v>
      </c>
      <c r="ER2104" s="51">
        <f t="shared" si="963"/>
        <v>100</v>
      </c>
      <c r="ES2104" s="51">
        <f t="shared" si="964"/>
        <v>0</v>
      </c>
    </row>
    <row r="2105" spans="1:149" x14ac:dyDescent="0.45">
      <c r="A2105" s="78" t="s">
        <v>3840</v>
      </c>
      <c r="B2105" s="174" t="s">
        <v>963</v>
      </c>
      <c r="C2105" s="51" t="s">
        <v>3648</v>
      </c>
      <c r="D2105" s="51" t="s">
        <v>3650</v>
      </c>
      <c r="E2105" s="78" t="s">
        <v>637</v>
      </c>
      <c r="F2105" s="78" t="s">
        <v>2110</v>
      </c>
      <c r="G2105" s="72" t="s">
        <v>3382</v>
      </c>
      <c r="H2105" s="78" t="s">
        <v>1100</v>
      </c>
      <c r="I2105" s="78">
        <v>7</v>
      </c>
      <c r="J2105" s="300">
        <v>300</v>
      </c>
      <c r="K2105" s="78"/>
      <c r="L2105" s="300">
        <v>1125</v>
      </c>
      <c r="M2105" s="72"/>
      <c r="O2105" s="78"/>
      <c r="P2105" s="72" t="s">
        <v>1374</v>
      </c>
      <c r="AA2105" s="195"/>
      <c r="AB2105" s="195"/>
      <c r="AC2105" s="195"/>
      <c r="AD2105" s="72"/>
      <c r="AE2105" s="316">
        <v>1</v>
      </c>
      <c r="AF2105" s="195"/>
      <c r="AG2105" s="195">
        <v>0</v>
      </c>
      <c r="AH2105" s="72"/>
      <c r="AR2105" s="53">
        <v>1.016</v>
      </c>
      <c r="AT2105" s="77"/>
      <c r="AU2105" s="276">
        <v>3000</v>
      </c>
      <c r="AV2105" s="276"/>
      <c r="AW2105" s="276">
        <v>3048</v>
      </c>
      <c r="AX2105" s="95"/>
      <c r="AY2105" s="276"/>
      <c r="AZ2105" s="95"/>
      <c r="BB2105" s="80" t="s">
        <v>3412</v>
      </c>
      <c r="BC2105" s="270"/>
      <c r="BD2105" s="72">
        <v>63.3508</v>
      </c>
      <c r="BE2105" s="72"/>
      <c r="BF2105" s="72"/>
      <c r="BG2105" s="72"/>
      <c r="BH2105" s="72">
        <v>17.915900000000001</v>
      </c>
      <c r="BI2105" s="72"/>
      <c r="BJ2105" s="72"/>
      <c r="BK2105" s="72"/>
      <c r="BL2105" s="72"/>
      <c r="BM2105" s="72"/>
      <c r="BN2105" s="72"/>
      <c r="BO2105" s="72"/>
      <c r="BP2105" s="72"/>
      <c r="BQ2105" s="72"/>
      <c r="BR2105" s="72"/>
      <c r="BS2105" s="72"/>
      <c r="BT2105" s="72"/>
      <c r="BU2105" s="72"/>
      <c r="BV2105" s="72"/>
      <c r="BW2105" s="72"/>
      <c r="BX2105" s="72"/>
      <c r="BY2105" s="72"/>
      <c r="BZ2105" s="72">
        <v>10.8933</v>
      </c>
      <c r="CA2105" s="72"/>
      <c r="CB2105" s="72"/>
      <c r="CC2105" s="72"/>
      <c r="CD2105" s="72"/>
      <c r="CE2105" s="72"/>
      <c r="CF2105" s="72"/>
      <c r="CG2105" s="72"/>
      <c r="CH2105" s="72"/>
      <c r="CI2105" s="72"/>
      <c r="CJ2105" s="72"/>
      <c r="CK2105" s="72"/>
      <c r="CL2105" s="72"/>
      <c r="CM2105" s="72"/>
      <c r="CN2105" s="72"/>
      <c r="CO2105" s="72"/>
      <c r="CP2105" s="72"/>
      <c r="CQ2105" s="72"/>
      <c r="CR2105" s="72"/>
      <c r="CS2105" s="72"/>
      <c r="CT2105" s="72"/>
      <c r="CU2105" s="72"/>
      <c r="CV2105" s="72"/>
      <c r="CW2105" s="72"/>
      <c r="CX2105" s="72"/>
      <c r="CY2105" s="72"/>
      <c r="CZ2105" s="72"/>
      <c r="DA2105" s="72"/>
      <c r="DB2105" s="72"/>
      <c r="DC2105" s="72"/>
      <c r="DD2105" s="72"/>
      <c r="DE2105" s="72"/>
      <c r="DF2105" s="72"/>
      <c r="DG2105" s="72"/>
      <c r="DH2105" s="78">
        <f t="shared" si="965"/>
        <v>92.16</v>
      </c>
      <c r="DJ2105" s="96">
        <f t="shared" si="942"/>
        <v>7.8400000000000034</v>
      </c>
      <c r="DK2105" s="72"/>
      <c r="DO2105" s="358">
        <v>7.84</v>
      </c>
      <c r="DP2105" s="72"/>
      <c r="DQ2105" s="374"/>
      <c r="DR2105" s="72"/>
      <c r="DU2105" s="52"/>
      <c r="DX2105" s="75">
        <f t="shared" si="943"/>
        <v>68.740017361111114</v>
      </c>
      <c r="DY2105" s="51">
        <f t="shared" si="944"/>
        <v>0</v>
      </c>
      <c r="DZ2105" s="75">
        <f t="shared" si="945"/>
        <v>0</v>
      </c>
      <c r="EA2105" s="51" t="e">
        <f t="shared" si="946"/>
        <v>#DIV/0!</v>
      </c>
      <c r="EB2105" s="75">
        <f t="shared" si="947"/>
        <v>19.439995659722221</v>
      </c>
      <c r="EC2105" s="51">
        <f t="shared" si="948"/>
        <v>0</v>
      </c>
      <c r="ED2105" s="75">
        <f t="shared" si="949"/>
        <v>0</v>
      </c>
      <c r="EE2105" s="51" t="e">
        <f t="shared" si="950"/>
        <v>#DIV/0!</v>
      </c>
      <c r="EF2105" s="75">
        <f t="shared" si="951"/>
        <v>0</v>
      </c>
      <c r="EG2105" s="51" t="e">
        <f t="shared" si="952"/>
        <v>#DIV/0!</v>
      </c>
      <c r="EH2105" s="75">
        <f t="shared" si="953"/>
        <v>0</v>
      </c>
      <c r="EI2105" s="51" t="e">
        <f t="shared" si="954"/>
        <v>#DIV/0!</v>
      </c>
      <c r="EJ2105" s="75">
        <f t="shared" si="955"/>
        <v>0</v>
      </c>
      <c r="EK2105" s="51" t="e">
        <f t="shared" si="956"/>
        <v>#DIV/0!</v>
      </c>
      <c r="EL2105" s="75">
        <f t="shared" si="957"/>
        <v>11.819986979166668</v>
      </c>
      <c r="EM2105" s="51">
        <f t="shared" si="958"/>
        <v>0</v>
      </c>
      <c r="EN2105" s="75">
        <f t="shared" si="959"/>
        <v>0</v>
      </c>
      <c r="EO2105" s="51" t="e">
        <f t="shared" si="960"/>
        <v>#DIV/0!</v>
      </c>
      <c r="EP2105" s="75">
        <f t="shared" si="961"/>
        <v>0</v>
      </c>
      <c r="EQ2105" s="51" t="e">
        <f t="shared" si="962"/>
        <v>#DIV/0!</v>
      </c>
      <c r="ER2105" s="51">
        <f t="shared" si="963"/>
        <v>100</v>
      </c>
      <c r="ES2105" s="51">
        <f t="shared" si="964"/>
        <v>0</v>
      </c>
    </row>
    <row r="2106" spans="1:149" x14ac:dyDescent="0.45">
      <c r="A2106" s="78" t="s">
        <v>3840</v>
      </c>
      <c r="B2106" s="174" t="s">
        <v>963</v>
      </c>
      <c r="C2106" s="51" t="s">
        <v>3648</v>
      </c>
      <c r="D2106" s="51" t="s">
        <v>3650</v>
      </c>
      <c r="E2106" s="78" t="s">
        <v>637</v>
      </c>
      <c r="F2106" s="78" t="s">
        <v>2112</v>
      </c>
      <c r="G2106" s="72" t="s">
        <v>3382</v>
      </c>
      <c r="H2106" s="78" t="s">
        <v>1100</v>
      </c>
      <c r="I2106" s="78">
        <v>10.5</v>
      </c>
      <c r="J2106" s="300">
        <v>100</v>
      </c>
      <c r="K2106" s="78"/>
      <c r="L2106" s="300">
        <v>1125</v>
      </c>
      <c r="M2106" s="72"/>
      <c r="O2106" s="78"/>
      <c r="P2106" s="72" t="s">
        <v>1374</v>
      </c>
      <c r="AA2106" s="195"/>
      <c r="AB2106" s="195"/>
      <c r="AC2106" s="195"/>
      <c r="AD2106" s="72"/>
      <c r="AE2106" s="316">
        <v>1</v>
      </c>
      <c r="AF2106" s="195"/>
      <c r="AG2106" s="195">
        <v>0</v>
      </c>
      <c r="AH2106" s="72"/>
      <c r="AR2106" s="53">
        <v>0.97540000000000004</v>
      </c>
      <c r="AT2106" s="77"/>
      <c r="AU2106" s="276">
        <v>1000</v>
      </c>
      <c r="AV2106" s="276"/>
      <c r="AW2106" s="276">
        <v>975.40000000000009</v>
      </c>
      <c r="AX2106" s="95"/>
      <c r="AY2106" s="276"/>
      <c r="AZ2106" s="95"/>
      <c r="BB2106" s="80" t="s">
        <v>3412</v>
      </c>
      <c r="BC2106" s="270"/>
      <c r="BD2106" s="72">
        <v>65.653599999999997</v>
      </c>
      <c r="BE2106" s="72"/>
      <c r="BF2106" s="72"/>
      <c r="BG2106" s="72"/>
      <c r="BH2106" s="72">
        <v>18.5671</v>
      </c>
      <c r="BI2106" s="72"/>
      <c r="BJ2106" s="72"/>
      <c r="BK2106" s="72"/>
      <c r="BL2106" s="72"/>
      <c r="BM2106" s="72"/>
      <c r="BN2106" s="72"/>
      <c r="BO2106" s="72"/>
      <c r="BP2106" s="72"/>
      <c r="BQ2106" s="72"/>
      <c r="BR2106" s="72"/>
      <c r="BS2106" s="72"/>
      <c r="BT2106" s="72"/>
      <c r="BU2106" s="72"/>
      <c r="BV2106" s="72"/>
      <c r="BW2106" s="72"/>
      <c r="BX2106" s="72"/>
      <c r="BY2106" s="72"/>
      <c r="BZ2106" s="72">
        <v>11.289300000000001</v>
      </c>
      <c r="CA2106" s="72"/>
      <c r="CB2106" s="72"/>
      <c r="CC2106" s="72"/>
      <c r="CD2106" s="72"/>
      <c r="CE2106" s="72"/>
      <c r="CF2106" s="72"/>
      <c r="CG2106" s="72"/>
      <c r="CH2106" s="72"/>
      <c r="CI2106" s="72"/>
      <c r="CJ2106" s="72"/>
      <c r="CK2106" s="72"/>
      <c r="CL2106" s="72"/>
      <c r="CM2106" s="72"/>
      <c r="CN2106" s="72"/>
      <c r="CO2106" s="72"/>
      <c r="CP2106" s="72"/>
      <c r="CQ2106" s="72"/>
      <c r="CR2106" s="72"/>
      <c r="CS2106" s="72"/>
      <c r="CT2106" s="72"/>
      <c r="CU2106" s="72"/>
      <c r="CV2106" s="72"/>
      <c r="CW2106" s="72"/>
      <c r="CX2106" s="72"/>
      <c r="CY2106" s="72"/>
      <c r="CZ2106" s="72"/>
      <c r="DA2106" s="72"/>
      <c r="DB2106" s="72"/>
      <c r="DC2106" s="72"/>
      <c r="DD2106" s="72"/>
      <c r="DE2106" s="72"/>
      <c r="DF2106" s="72"/>
      <c r="DG2106" s="72"/>
      <c r="DH2106" s="78">
        <f t="shared" si="965"/>
        <v>95.509999999999991</v>
      </c>
      <c r="DJ2106" s="96">
        <f t="shared" si="942"/>
        <v>4.4900000000000091</v>
      </c>
      <c r="DK2106" s="72"/>
      <c r="DO2106" s="358">
        <v>4.49</v>
      </c>
      <c r="DP2106" s="72"/>
      <c r="DQ2106" s="374"/>
      <c r="DR2106" s="72"/>
      <c r="DU2106" s="52"/>
      <c r="DX2106" s="75">
        <f t="shared" si="943"/>
        <v>68.740027222280403</v>
      </c>
      <c r="DY2106" s="51">
        <f t="shared" si="944"/>
        <v>0</v>
      </c>
      <c r="DZ2106" s="75">
        <f t="shared" si="945"/>
        <v>0</v>
      </c>
      <c r="EA2106" s="51" t="e">
        <f t="shared" si="946"/>
        <v>#DIV/0!</v>
      </c>
      <c r="EB2106" s="75">
        <f t="shared" si="947"/>
        <v>19.439953931525498</v>
      </c>
      <c r="EC2106" s="51">
        <f t="shared" si="948"/>
        <v>0</v>
      </c>
      <c r="ED2106" s="75">
        <f t="shared" si="949"/>
        <v>0</v>
      </c>
      <c r="EE2106" s="51" t="e">
        <f t="shared" si="950"/>
        <v>#DIV/0!</v>
      </c>
      <c r="EF2106" s="75">
        <f t="shared" si="951"/>
        <v>0</v>
      </c>
      <c r="EG2106" s="51" t="e">
        <f t="shared" si="952"/>
        <v>#DIV/0!</v>
      </c>
      <c r="EH2106" s="75">
        <f t="shared" si="953"/>
        <v>0</v>
      </c>
      <c r="EI2106" s="51" t="e">
        <f t="shared" si="954"/>
        <v>#DIV/0!</v>
      </c>
      <c r="EJ2106" s="75">
        <f t="shared" si="955"/>
        <v>0</v>
      </c>
      <c r="EK2106" s="51" t="e">
        <f t="shared" si="956"/>
        <v>#DIV/0!</v>
      </c>
      <c r="EL2106" s="75">
        <f t="shared" si="957"/>
        <v>11.820018846194118</v>
      </c>
      <c r="EM2106" s="51">
        <f t="shared" si="958"/>
        <v>0</v>
      </c>
      <c r="EN2106" s="75">
        <f t="shared" si="959"/>
        <v>0</v>
      </c>
      <c r="EO2106" s="51" t="e">
        <f t="shared" si="960"/>
        <v>#DIV/0!</v>
      </c>
      <c r="EP2106" s="75">
        <f t="shared" si="961"/>
        <v>0</v>
      </c>
      <c r="EQ2106" s="51" t="e">
        <f t="shared" si="962"/>
        <v>#DIV/0!</v>
      </c>
      <c r="ER2106" s="51">
        <f t="shared" si="963"/>
        <v>100</v>
      </c>
      <c r="ES2106" s="51">
        <f t="shared" si="964"/>
        <v>0</v>
      </c>
    </row>
    <row r="2107" spans="1:149" x14ac:dyDescent="0.45">
      <c r="A2107" s="78" t="s">
        <v>3840</v>
      </c>
      <c r="B2107" s="174" t="s">
        <v>963</v>
      </c>
      <c r="C2107" s="51" t="s">
        <v>3648</v>
      </c>
      <c r="D2107" s="51" t="s">
        <v>3650</v>
      </c>
      <c r="E2107" s="78" t="s">
        <v>637</v>
      </c>
      <c r="F2107" s="78" t="s">
        <v>2113</v>
      </c>
      <c r="G2107" s="72" t="s">
        <v>3382</v>
      </c>
      <c r="H2107" s="78" t="s">
        <v>1100</v>
      </c>
      <c r="I2107" s="78">
        <v>7.5</v>
      </c>
      <c r="J2107" s="300">
        <v>10</v>
      </c>
      <c r="K2107" s="78"/>
      <c r="L2107" s="300">
        <v>1125</v>
      </c>
      <c r="M2107" s="72"/>
      <c r="O2107" s="78"/>
      <c r="P2107" s="72" t="s">
        <v>1374</v>
      </c>
      <c r="AA2107" s="195"/>
      <c r="AB2107" s="195"/>
      <c r="AC2107" s="195"/>
      <c r="AD2107" s="72"/>
      <c r="AE2107" s="316">
        <v>1</v>
      </c>
      <c r="AF2107" s="195"/>
      <c r="AG2107" s="195">
        <v>0</v>
      </c>
      <c r="AH2107" s="72"/>
      <c r="AR2107" s="53">
        <v>0.99619999999999997</v>
      </c>
      <c r="AT2107" s="77"/>
      <c r="AU2107" s="276">
        <v>100</v>
      </c>
      <c r="AV2107" s="276"/>
      <c r="AW2107" s="276">
        <v>99.62</v>
      </c>
      <c r="AX2107" s="95"/>
      <c r="AY2107" s="276"/>
      <c r="AZ2107" s="95"/>
      <c r="BB2107" s="80" t="s">
        <v>3412</v>
      </c>
      <c r="BC2107" s="270"/>
      <c r="BD2107" s="72">
        <v>65.722300000000004</v>
      </c>
      <c r="BE2107" s="72"/>
      <c r="BF2107" s="72"/>
      <c r="BG2107" s="72"/>
      <c r="BH2107" s="72">
        <v>18.586600000000001</v>
      </c>
      <c r="BI2107" s="72"/>
      <c r="BJ2107" s="72"/>
      <c r="BK2107" s="72"/>
      <c r="BL2107" s="72"/>
      <c r="BM2107" s="72"/>
      <c r="BN2107" s="72"/>
      <c r="BO2107" s="72"/>
      <c r="BP2107" s="72"/>
      <c r="BQ2107" s="72"/>
      <c r="BR2107" s="72"/>
      <c r="BS2107" s="72"/>
      <c r="BT2107" s="72"/>
      <c r="BU2107" s="72"/>
      <c r="BV2107" s="72"/>
      <c r="BW2107" s="72"/>
      <c r="BX2107" s="72"/>
      <c r="BY2107" s="72"/>
      <c r="BZ2107" s="72">
        <v>11.3011</v>
      </c>
      <c r="CA2107" s="72"/>
      <c r="CB2107" s="72"/>
      <c r="CC2107" s="72"/>
      <c r="CD2107" s="72"/>
      <c r="CE2107" s="72"/>
      <c r="CF2107" s="72"/>
      <c r="CG2107" s="72"/>
      <c r="CH2107" s="72"/>
      <c r="CI2107" s="72"/>
      <c r="CJ2107" s="72"/>
      <c r="CK2107" s="72"/>
      <c r="CL2107" s="72"/>
      <c r="CM2107" s="72"/>
      <c r="CN2107" s="72"/>
      <c r="CO2107" s="72"/>
      <c r="CP2107" s="72"/>
      <c r="CQ2107" s="72"/>
      <c r="CR2107" s="72"/>
      <c r="CS2107" s="72"/>
      <c r="CT2107" s="72"/>
      <c r="CU2107" s="72"/>
      <c r="CV2107" s="72"/>
      <c r="CW2107" s="72"/>
      <c r="CX2107" s="72"/>
      <c r="CY2107" s="72"/>
      <c r="CZ2107" s="72"/>
      <c r="DA2107" s="72"/>
      <c r="DB2107" s="72"/>
      <c r="DC2107" s="72"/>
      <c r="DD2107" s="72"/>
      <c r="DE2107" s="72"/>
      <c r="DF2107" s="72"/>
      <c r="DG2107" s="72"/>
      <c r="DH2107" s="78">
        <f t="shared" si="965"/>
        <v>95.610000000000014</v>
      </c>
      <c r="DJ2107" s="96">
        <f t="shared" si="942"/>
        <v>4.3899999999999864</v>
      </c>
      <c r="DK2107" s="72"/>
      <c r="DO2107" s="358">
        <v>4.3899999999999997</v>
      </c>
      <c r="DP2107" s="72"/>
      <c r="DQ2107" s="374"/>
      <c r="DR2107" s="72"/>
      <c r="DU2107" s="52"/>
      <c r="DX2107" s="75">
        <f t="shared" si="943"/>
        <v>68.739985357180217</v>
      </c>
      <c r="DY2107" s="51">
        <f t="shared" si="944"/>
        <v>0</v>
      </c>
      <c r="DZ2107" s="75">
        <f t="shared" si="945"/>
        <v>0</v>
      </c>
      <c r="EA2107" s="51" t="e">
        <f t="shared" si="946"/>
        <v>#DIV/0!</v>
      </c>
      <c r="EB2107" s="75">
        <f t="shared" si="947"/>
        <v>19.440016734651184</v>
      </c>
      <c r="EC2107" s="51">
        <f t="shared" si="948"/>
        <v>0</v>
      </c>
      <c r="ED2107" s="75">
        <f t="shared" si="949"/>
        <v>0</v>
      </c>
      <c r="EE2107" s="51" t="e">
        <f t="shared" si="950"/>
        <v>#DIV/0!</v>
      </c>
      <c r="EF2107" s="75">
        <f t="shared" si="951"/>
        <v>0</v>
      </c>
      <c r="EG2107" s="51" t="e">
        <f t="shared" si="952"/>
        <v>#DIV/0!</v>
      </c>
      <c r="EH2107" s="75">
        <f t="shared" si="953"/>
        <v>0</v>
      </c>
      <c r="EI2107" s="51" t="e">
        <f t="shared" si="954"/>
        <v>#DIV/0!</v>
      </c>
      <c r="EJ2107" s="75">
        <f t="shared" si="955"/>
        <v>0</v>
      </c>
      <c r="EK2107" s="51" t="e">
        <f t="shared" si="956"/>
        <v>#DIV/0!</v>
      </c>
      <c r="EL2107" s="75">
        <f t="shared" si="957"/>
        <v>11.819997908168601</v>
      </c>
      <c r="EM2107" s="51">
        <f t="shared" si="958"/>
        <v>0</v>
      </c>
      <c r="EN2107" s="75">
        <f t="shared" si="959"/>
        <v>0</v>
      </c>
      <c r="EO2107" s="51" t="e">
        <f t="shared" si="960"/>
        <v>#DIV/0!</v>
      </c>
      <c r="EP2107" s="75">
        <f t="shared" si="961"/>
        <v>0</v>
      </c>
      <c r="EQ2107" s="51" t="e">
        <f t="shared" si="962"/>
        <v>#DIV/0!</v>
      </c>
      <c r="ER2107" s="51">
        <f t="shared" si="963"/>
        <v>100</v>
      </c>
      <c r="ES2107" s="51">
        <f t="shared" si="964"/>
        <v>0</v>
      </c>
    </row>
    <row r="2108" spans="1:149" x14ac:dyDescent="0.45">
      <c r="A2108" s="78" t="s">
        <v>3840</v>
      </c>
      <c r="B2108" s="174" t="s">
        <v>963</v>
      </c>
      <c r="C2108" s="51" t="s">
        <v>3648</v>
      </c>
      <c r="D2108" s="51" t="s">
        <v>3650</v>
      </c>
      <c r="E2108" s="78" t="s">
        <v>637</v>
      </c>
      <c r="F2108" s="78" t="s">
        <v>2114</v>
      </c>
      <c r="G2108" s="72" t="s">
        <v>3382</v>
      </c>
      <c r="H2108" s="78" t="s">
        <v>1100</v>
      </c>
      <c r="I2108" s="78">
        <v>8.5</v>
      </c>
      <c r="J2108" s="300">
        <v>201</v>
      </c>
      <c r="K2108" s="78"/>
      <c r="L2108" s="300">
        <v>1125</v>
      </c>
      <c r="M2108" s="72"/>
      <c r="O2108" s="78"/>
      <c r="P2108" s="72" t="s">
        <v>1374</v>
      </c>
      <c r="AA2108" s="195"/>
      <c r="AB2108" s="195"/>
      <c r="AC2108" s="195"/>
      <c r="AD2108" s="72"/>
      <c r="AE2108" s="316">
        <v>1</v>
      </c>
      <c r="AF2108" s="195"/>
      <c r="AG2108" s="195">
        <v>0</v>
      </c>
      <c r="AH2108" s="72"/>
      <c r="AR2108" s="53">
        <v>0.98199999999999998</v>
      </c>
      <c r="AT2108" s="77"/>
      <c r="AU2108" s="276">
        <v>2010</v>
      </c>
      <c r="AV2108" s="276"/>
      <c r="AW2108" s="276">
        <v>1973.82</v>
      </c>
      <c r="AX2108" s="95"/>
      <c r="AY2108" s="276"/>
      <c r="AZ2108" s="95"/>
      <c r="BB2108" s="80" t="s">
        <v>3412</v>
      </c>
      <c r="BC2108" s="270"/>
      <c r="BD2108" s="72">
        <v>64.278800000000004</v>
      </c>
      <c r="BE2108" s="72"/>
      <c r="BF2108" s="72"/>
      <c r="BG2108" s="72"/>
      <c r="BH2108" s="72">
        <v>18.1783</v>
      </c>
      <c r="BI2108" s="72"/>
      <c r="BJ2108" s="72"/>
      <c r="BK2108" s="72"/>
      <c r="BL2108" s="72"/>
      <c r="BM2108" s="72"/>
      <c r="BN2108" s="72"/>
      <c r="BO2108" s="72"/>
      <c r="BP2108" s="72"/>
      <c r="BQ2108" s="72"/>
      <c r="BR2108" s="72"/>
      <c r="BS2108" s="72"/>
      <c r="BT2108" s="72"/>
      <c r="BU2108" s="72"/>
      <c r="BV2108" s="72"/>
      <c r="BW2108" s="72"/>
      <c r="BX2108" s="72"/>
      <c r="BY2108" s="72"/>
      <c r="BZ2108" s="72">
        <v>11.052899999999999</v>
      </c>
      <c r="CA2108" s="72"/>
      <c r="CB2108" s="72"/>
      <c r="CC2108" s="72"/>
      <c r="CD2108" s="72"/>
      <c r="CE2108" s="72"/>
      <c r="CF2108" s="72"/>
      <c r="CG2108" s="72"/>
      <c r="CH2108" s="72"/>
      <c r="CI2108" s="72"/>
      <c r="CJ2108" s="72"/>
      <c r="CK2108" s="72"/>
      <c r="CL2108" s="72"/>
      <c r="CM2108" s="72"/>
      <c r="CN2108" s="72"/>
      <c r="CO2108" s="72"/>
      <c r="CP2108" s="72"/>
      <c r="CQ2108" s="72"/>
      <c r="CR2108" s="72"/>
      <c r="CS2108" s="72"/>
      <c r="CT2108" s="72"/>
      <c r="CU2108" s="72"/>
      <c r="CV2108" s="72"/>
      <c r="CW2108" s="72"/>
      <c r="CX2108" s="72"/>
      <c r="CY2108" s="72"/>
      <c r="CZ2108" s="72"/>
      <c r="DA2108" s="72"/>
      <c r="DB2108" s="72"/>
      <c r="DC2108" s="72"/>
      <c r="DD2108" s="72"/>
      <c r="DE2108" s="72"/>
      <c r="DF2108" s="72"/>
      <c r="DG2108" s="72"/>
      <c r="DH2108" s="78">
        <f t="shared" si="965"/>
        <v>93.509999999999991</v>
      </c>
      <c r="DJ2108" s="96">
        <f t="shared" si="942"/>
        <v>6.4900000000000091</v>
      </c>
      <c r="DK2108" s="72"/>
      <c r="DO2108" s="358">
        <v>6.49</v>
      </c>
      <c r="DP2108" s="72"/>
      <c r="DQ2108" s="374"/>
      <c r="DR2108" s="72"/>
      <c r="DU2108" s="52"/>
      <c r="DX2108" s="75">
        <f t="shared" si="943"/>
        <v>68.740027804512891</v>
      </c>
      <c r="DY2108" s="51">
        <f t="shared" si="944"/>
        <v>0</v>
      </c>
      <c r="DZ2108" s="75">
        <f t="shared" si="945"/>
        <v>0</v>
      </c>
      <c r="EA2108" s="51" t="e">
        <f t="shared" si="946"/>
        <v>#DIV/0!</v>
      </c>
      <c r="EB2108" s="75">
        <f t="shared" si="947"/>
        <v>19.439952946208962</v>
      </c>
      <c r="EC2108" s="51">
        <f t="shared" si="948"/>
        <v>0</v>
      </c>
      <c r="ED2108" s="75">
        <f t="shared" si="949"/>
        <v>0</v>
      </c>
      <c r="EE2108" s="51" t="e">
        <f t="shared" si="950"/>
        <v>#DIV/0!</v>
      </c>
      <c r="EF2108" s="75">
        <f t="shared" si="951"/>
        <v>0</v>
      </c>
      <c r="EG2108" s="51" t="e">
        <f t="shared" si="952"/>
        <v>#DIV/0!</v>
      </c>
      <c r="EH2108" s="75">
        <f t="shared" si="953"/>
        <v>0</v>
      </c>
      <c r="EI2108" s="51" t="e">
        <f t="shared" si="954"/>
        <v>#DIV/0!</v>
      </c>
      <c r="EJ2108" s="75">
        <f t="shared" si="955"/>
        <v>0</v>
      </c>
      <c r="EK2108" s="51" t="e">
        <f t="shared" si="956"/>
        <v>#DIV/0!</v>
      </c>
      <c r="EL2108" s="75">
        <f t="shared" si="957"/>
        <v>11.820019249278152</v>
      </c>
      <c r="EM2108" s="51">
        <f t="shared" si="958"/>
        <v>0</v>
      </c>
      <c r="EN2108" s="75">
        <f t="shared" si="959"/>
        <v>0</v>
      </c>
      <c r="EO2108" s="51" t="e">
        <f t="shared" si="960"/>
        <v>#DIV/0!</v>
      </c>
      <c r="EP2108" s="75">
        <f t="shared" si="961"/>
        <v>0</v>
      </c>
      <c r="EQ2108" s="51" t="e">
        <f t="shared" si="962"/>
        <v>#DIV/0!</v>
      </c>
      <c r="ER2108" s="51">
        <f t="shared" si="963"/>
        <v>100</v>
      </c>
      <c r="ES2108" s="51">
        <f t="shared" si="964"/>
        <v>0</v>
      </c>
    </row>
    <row r="2109" spans="1:149" s="43" customFormat="1" ht="14.65" thickBot="1" x14ac:dyDescent="0.5">
      <c r="A2109" s="89" t="s">
        <v>3840</v>
      </c>
      <c r="B2109" s="86" t="s">
        <v>963</v>
      </c>
      <c r="C2109" s="43" t="s">
        <v>3648</v>
      </c>
      <c r="D2109" s="43" t="s">
        <v>3650</v>
      </c>
      <c r="E2109" s="89" t="s">
        <v>637</v>
      </c>
      <c r="F2109" s="89" t="s">
        <v>2116</v>
      </c>
      <c r="G2109" s="90" t="s">
        <v>3382</v>
      </c>
      <c r="H2109" s="89" t="s">
        <v>1100</v>
      </c>
      <c r="I2109" s="89">
        <v>8</v>
      </c>
      <c r="J2109" s="301">
        <v>200</v>
      </c>
      <c r="K2109" s="89"/>
      <c r="L2109" s="301">
        <v>1125</v>
      </c>
      <c r="M2109" s="90"/>
      <c r="O2109" s="89"/>
      <c r="P2109" s="90" t="s">
        <v>1374</v>
      </c>
      <c r="Q2109" s="123"/>
      <c r="R2109" s="123"/>
      <c r="S2109" s="134"/>
      <c r="AA2109" s="196"/>
      <c r="AB2109" s="196"/>
      <c r="AC2109" s="196"/>
      <c r="AD2109" s="90"/>
      <c r="AE2109" s="317">
        <v>1</v>
      </c>
      <c r="AF2109" s="196"/>
      <c r="AG2109" s="196">
        <v>0</v>
      </c>
      <c r="AH2109" s="90"/>
      <c r="AQ2109" s="86"/>
      <c r="AR2109" s="58">
        <v>0.98170000000000002</v>
      </c>
      <c r="AS2109" s="58"/>
      <c r="AT2109" s="91"/>
      <c r="AU2109" s="277">
        <v>2000</v>
      </c>
      <c r="AV2109" s="277"/>
      <c r="AW2109" s="277">
        <v>1963.4</v>
      </c>
      <c r="AX2109" s="259"/>
      <c r="AY2109" s="277"/>
      <c r="AZ2109" s="259"/>
      <c r="BA2109" s="86"/>
      <c r="BB2109" s="85" t="s">
        <v>3412</v>
      </c>
      <c r="BC2109" s="271"/>
      <c r="BD2109" s="90">
        <v>64.340599999999995</v>
      </c>
      <c r="BE2109" s="90"/>
      <c r="BF2109" s="90"/>
      <c r="BG2109" s="90"/>
      <c r="BH2109" s="90">
        <v>18.195799999999998</v>
      </c>
      <c r="BI2109" s="90"/>
      <c r="BJ2109" s="90"/>
      <c r="BK2109" s="90"/>
      <c r="BL2109" s="90"/>
      <c r="BM2109" s="90"/>
      <c r="BN2109" s="90"/>
      <c r="BO2109" s="90"/>
      <c r="BP2109" s="90"/>
      <c r="BQ2109" s="90"/>
      <c r="BR2109" s="90"/>
      <c r="BS2109" s="90"/>
      <c r="BT2109" s="90"/>
      <c r="BU2109" s="90"/>
      <c r="BV2109" s="90"/>
      <c r="BW2109" s="90"/>
      <c r="BX2109" s="90"/>
      <c r="BY2109" s="90"/>
      <c r="BZ2109" s="90">
        <v>11.063499999999999</v>
      </c>
      <c r="CA2109" s="90"/>
      <c r="CB2109" s="90"/>
      <c r="CC2109" s="90"/>
      <c r="CD2109" s="90"/>
      <c r="CE2109" s="90"/>
      <c r="CF2109" s="90"/>
      <c r="CG2109" s="90"/>
      <c r="CH2109" s="90"/>
      <c r="CI2109" s="90"/>
      <c r="CJ2109" s="90"/>
      <c r="CK2109" s="90"/>
      <c r="CL2109" s="90"/>
      <c r="CM2109" s="90"/>
      <c r="CN2109" s="90"/>
      <c r="CO2109" s="90"/>
      <c r="CP2109" s="90"/>
      <c r="CQ2109" s="90"/>
      <c r="CR2109" s="90"/>
      <c r="CS2109" s="90"/>
      <c r="CT2109" s="90"/>
      <c r="CU2109" s="90"/>
      <c r="CV2109" s="90"/>
      <c r="CW2109" s="90"/>
      <c r="CX2109" s="90"/>
      <c r="CY2109" s="90"/>
      <c r="CZ2109" s="90"/>
      <c r="DA2109" s="90"/>
      <c r="DB2109" s="90"/>
      <c r="DC2109" s="90"/>
      <c r="DD2109" s="90"/>
      <c r="DE2109" s="90"/>
      <c r="DF2109" s="90"/>
      <c r="DG2109" s="90"/>
      <c r="DH2109" s="89">
        <f t="shared" si="965"/>
        <v>93.599899999999991</v>
      </c>
      <c r="DJ2109" s="97">
        <f t="shared" si="942"/>
        <v>6.400100000000009</v>
      </c>
      <c r="DK2109" s="90"/>
      <c r="DO2109" s="359">
        <v>6.4</v>
      </c>
      <c r="DP2109" s="90"/>
      <c r="DQ2109" s="375"/>
      <c r="DR2109" s="90"/>
      <c r="DS2109" s="308"/>
      <c r="DU2109" s="59"/>
      <c r="DW2109" s="86"/>
      <c r="DX2109" s="298">
        <f t="shared" si="943"/>
        <v>68.740030705161018</v>
      </c>
      <c r="DY2109" s="43">
        <f t="shared" si="944"/>
        <v>0</v>
      </c>
      <c r="DZ2109" s="298">
        <f t="shared" si="945"/>
        <v>0</v>
      </c>
      <c r="EA2109" s="43" t="e">
        <f t="shared" si="946"/>
        <v>#DIV/0!</v>
      </c>
      <c r="EB2109" s="298">
        <f t="shared" si="947"/>
        <v>19.439978034164568</v>
      </c>
      <c r="EC2109" s="43">
        <f t="shared" si="948"/>
        <v>0</v>
      </c>
      <c r="ED2109" s="298">
        <f t="shared" si="949"/>
        <v>0</v>
      </c>
      <c r="EE2109" s="43" t="e">
        <f t="shared" si="950"/>
        <v>#DIV/0!</v>
      </c>
      <c r="EF2109" s="298">
        <f t="shared" si="951"/>
        <v>0</v>
      </c>
      <c r="EG2109" s="43" t="e">
        <f t="shared" si="952"/>
        <v>#DIV/0!</v>
      </c>
      <c r="EH2109" s="298">
        <f t="shared" si="953"/>
        <v>0</v>
      </c>
      <c r="EI2109" s="43" t="e">
        <f t="shared" si="954"/>
        <v>#DIV/0!</v>
      </c>
      <c r="EJ2109" s="298">
        <f t="shared" si="955"/>
        <v>0</v>
      </c>
      <c r="EK2109" s="43" t="e">
        <f t="shared" si="956"/>
        <v>#DIV/0!</v>
      </c>
      <c r="EL2109" s="298">
        <f t="shared" si="957"/>
        <v>11.819991260674424</v>
      </c>
      <c r="EM2109" s="43">
        <f t="shared" si="958"/>
        <v>0</v>
      </c>
      <c r="EN2109" s="298">
        <f t="shared" si="959"/>
        <v>0</v>
      </c>
      <c r="EO2109" s="43" t="e">
        <f t="shared" si="960"/>
        <v>#DIV/0!</v>
      </c>
      <c r="EP2109" s="298">
        <f t="shared" si="961"/>
        <v>0</v>
      </c>
      <c r="EQ2109" s="43" t="e">
        <f t="shared" si="962"/>
        <v>#DIV/0!</v>
      </c>
      <c r="ER2109" s="43">
        <f t="shared" si="963"/>
        <v>100</v>
      </c>
      <c r="ES2109" s="43">
        <f t="shared" si="964"/>
        <v>0</v>
      </c>
    </row>
    <row r="2110" spans="1:149" x14ac:dyDescent="0.45">
      <c r="A2110" s="78" t="s">
        <v>1513</v>
      </c>
      <c r="B2110" s="174" t="s">
        <v>868</v>
      </c>
      <c r="C2110" s="51" t="s">
        <v>3648</v>
      </c>
      <c r="D2110" s="51" t="s">
        <v>3841</v>
      </c>
      <c r="E2110" s="78" t="s">
        <v>1127</v>
      </c>
      <c r="F2110" s="78" t="s">
        <v>2800</v>
      </c>
      <c r="G2110" s="72" t="s">
        <v>3383</v>
      </c>
      <c r="H2110" s="78" t="s">
        <v>1100</v>
      </c>
      <c r="I2110" s="78">
        <v>84</v>
      </c>
      <c r="J2110" s="300">
        <v>200</v>
      </c>
      <c r="K2110" s="78">
        <v>5</v>
      </c>
      <c r="L2110" s="300">
        <v>1040</v>
      </c>
      <c r="M2110" s="72">
        <v>15</v>
      </c>
      <c r="O2110" s="78"/>
      <c r="P2110" s="72" t="s">
        <v>1374</v>
      </c>
      <c r="AA2110" s="195"/>
      <c r="AB2110" s="195"/>
      <c r="AC2110" s="195"/>
      <c r="AD2110" s="72"/>
      <c r="AE2110" s="316">
        <v>1</v>
      </c>
      <c r="AF2110" s="195"/>
      <c r="AG2110" s="195">
        <v>0</v>
      </c>
      <c r="AH2110" s="72"/>
      <c r="AR2110" s="53">
        <v>0.94530000000000003</v>
      </c>
      <c r="AT2110" s="77"/>
      <c r="AU2110" s="276">
        <v>2000</v>
      </c>
      <c r="AV2110" s="276"/>
      <c r="AW2110" s="276">
        <v>1890.6000000000001</v>
      </c>
      <c r="AX2110" s="95"/>
      <c r="AY2110" s="276"/>
      <c r="AZ2110" s="95"/>
      <c r="BB2110" s="80" t="s">
        <v>3412</v>
      </c>
      <c r="BC2110" s="270" t="s">
        <v>3590</v>
      </c>
      <c r="BD2110" s="72">
        <v>61.856400000000001</v>
      </c>
      <c r="BE2110" s="72"/>
      <c r="BF2110" s="72"/>
      <c r="BG2110" s="72"/>
      <c r="BH2110" s="72">
        <v>17.497599999999998</v>
      </c>
      <c r="BI2110" s="72"/>
      <c r="BJ2110" s="72"/>
      <c r="BK2110" s="72"/>
      <c r="BL2110" s="72"/>
      <c r="BM2110" s="72"/>
      <c r="BN2110" s="72"/>
      <c r="BO2110" s="72"/>
      <c r="BP2110" s="72"/>
      <c r="BQ2110" s="72"/>
      <c r="BR2110" s="72"/>
      <c r="BS2110" s="72"/>
      <c r="BT2110" s="72"/>
      <c r="BU2110" s="72"/>
      <c r="BV2110" s="72"/>
      <c r="BW2110" s="72"/>
      <c r="BX2110" s="72"/>
      <c r="BY2110" s="72"/>
      <c r="BZ2110" s="72"/>
      <c r="CA2110" s="72"/>
      <c r="CB2110" s="72">
        <v>15.606</v>
      </c>
      <c r="CC2110" s="72"/>
      <c r="CD2110" s="72"/>
      <c r="CE2110" s="72"/>
      <c r="CF2110" s="72"/>
      <c r="CG2110" s="72"/>
      <c r="CH2110" s="72"/>
      <c r="CI2110" s="72"/>
      <c r="CJ2110" s="72"/>
      <c r="CK2110" s="72"/>
      <c r="CL2110" s="72"/>
      <c r="CM2110" s="72"/>
      <c r="CN2110" s="72"/>
      <c r="CO2110" s="72"/>
      <c r="CP2110" s="72"/>
      <c r="CQ2110" s="72"/>
      <c r="CR2110" s="72"/>
      <c r="CS2110" s="72"/>
      <c r="CT2110" s="72"/>
      <c r="CU2110" s="72"/>
      <c r="CV2110" s="72"/>
      <c r="CW2110" s="72"/>
      <c r="CX2110" s="72"/>
      <c r="CY2110" s="72"/>
      <c r="CZ2110" s="72"/>
      <c r="DA2110" s="72"/>
      <c r="DB2110" s="72"/>
      <c r="DC2110" s="72"/>
      <c r="DD2110" s="72"/>
      <c r="DE2110" s="72"/>
      <c r="DF2110" s="72"/>
      <c r="DG2110" s="72"/>
      <c r="DH2110" s="78">
        <f t="shared" si="965"/>
        <v>94.96</v>
      </c>
      <c r="DJ2110" s="96">
        <f t="shared" si="942"/>
        <v>5.0400000000000063</v>
      </c>
      <c r="DK2110" s="72"/>
      <c r="DL2110" s="51" t="s">
        <v>3334</v>
      </c>
      <c r="DO2110" s="358">
        <v>5.04</v>
      </c>
      <c r="DP2110" s="72"/>
      <c r="DQ2110" s="374"/>
      <c r="DR2110" s="72"/>
      <c r="DU2110" s="52"/>
      <c r="DX2110" s="75">
        <f t="shared" si="943"/>
        <v>65.139427127211462</v>
      </c>
      <c r="DY2110" s="51">
        <f t="shared" si="944"/>
        <v>0</v>
      </c>
      <c r="DZ2110" s="75">
        <f t="shared" si="945"/>
        <v>0</v>
      </c>
      <c r="EA2110" s="51" t="e">
        <f t="shared" si="946"/>
        <v>#DIV/0!</v>
      </c>
      <c r="EB2110" s="75">
        <f t="shared" si="947"/>
        <v>18.426284751474302</v>
      </c>
      <c r="EC2110" s="51">
        <f t="shared" si="948"/>
        <v>0</v>
      </c>
      <c r="ED2110" s="75">
        <f t="shared" si="949"/>
        <v>0</v>
      </c>
      <c r="EE2110" s="51" t="e">
        <f t="shared" si="950"/>
        <v>#DIV/0!</v>
      </c>
      <c r="EF2110" s="75">
        <f t="shared" si="951"/>
        <v>0</v>
      </c>
      <c r="EG2110" s="51" t="e">
        <f t="shared" si="952"/>
        <v>#DIV/0!</v>
      </c>
      <c r="EH2110" s="75">
        <f t="shared" si="953"/>
        <v>0</v>
      </c>
      <c r="EI2110" s="51" t="e">
        <f t="shared" si="954"/>
        <v>#DIV/0!</v>
      </c>
      <c r="EJ2110" s="75">
        <f t="shared" si="955"/>
        <v>0</v>
      </c>
      <c r="EK2110" s="51" t="e">
        <f t="shared" si="956"/>
        <v>#DIV/0!</v>
      </c>
      <c r="EL2110" s="75">
        <f t="shared" si="957"/>
        <v>0</v>
      </c>
      <c r="EM2110" s="51" t="e">
        <f t="shared" si="958"/>
        <v>#DIV/0!</v>
      </c>
      <c r="EN2110" s="75">
        <f t="shared" si="959"/>
        <v>16.434288121314239</v>
      </c>
      <c r="EO2110" s="51">
        <f t="shared" si="960"/>
        <v>0</v>
      </c>
      <c r="EP2110" s="75">
        <f t="shared" si="961"/>
        <v>0</v>
      </c>
      <c r="EQ2110" s="51" t="e">
        <f t="shared" si="962"/>
        <v>#DIV/0!</v>
      </c>
      <c r="ER2110" s="51">
        <f t="shared" si="963"/>
        <v>100</v>
      </c>
      <c r="ES2110" s="51">
        <f t="shared" si="964"/>
        <v>0</v>
      </c>
    </row>
    <row r="2111" spans="1:149" x14ac:dyDescent="0.45">
      <c r="A2111" s="78" t="s">
        <v>1513</v>
      </c>
      <c r="B2111" s="174" t="s">
        <v>868</v>
      </c>
      <c r="C2111" s="51" t="s">
        <v>3648</v>
      </c>
      <c r="D2111" s="51" t="s">
        <v>3841</v>
      </c>
      <c r="E2111" s="78" t="s">
        <v>1127</v>
      </c>
      <c r="F2111" s="78" t="s">
        <v>2801</v>
      </c>
      <c r="G2111" s="72" t="s">
        <v>3383</v>
      </c>
      <c r="H2111" s="78" t="s">
        <v>1100</v>
      </c>
      <c r="I2111" s="78">
        <v>74</v>
      </c>
      <c r="J2111" s="300">
        <v>200</v>
      </c>
      <c r="K2111" s="78">
        <v>5</v>
      </c>
      <c r="L2111" s="300">
        <v>1040</v>
      </c>
      <c r="M2111" s="72">
        <v>15</v>
      </c>
      <c r="O2111" s="78"/>
      <c r="P2111" s="72" t="s">
        <v>1374</v>
      </c>
      <c r="AA2111" s="195"/>
      <c r="AB2111" s="195"/>
      <c r="AC2111" s="195"/>
      <c r="AD2111" s="72"/>
      <c r="AE2111" s="316">
        <v>1</v>
      </c>
      <c r="AF2111" s="195"/>
      <c r="AG2111" s="195">
        <v>0</v>
      </c>
      <c r="AH2111" s="72"/>
      <c r="AR2111" s="53">
        <v>0.94530000000000003</v>
      </c>
      <c r="AT2111" s="77"/>
      <c r="AU2111" s="276">
        <v>2000</v>
      </c>
      <c r="AV2111" s="276"/>
      <c r="AW2111" s="276">
        <v>1890.6000000000001</v>
      </c>
      <c r="AX2111" s="95"/>
      <c r="AY2111" s="276"/>
      <c r="AZ2111" s="95"/>
      <c r="BB2111" s="80" t="s">
        <v>3412</v>
      </c>
      <c r="BC2111" s="270" t="s">
        <v>3590</v>
      </c>
      <c r="BD2111" s="72">
        <v>61.752200000000002</v>
      </c>
      <c r="BE2111" s="72"/>
      <c r="BF2111" s="72"/>
      <c r="BG2111" s="72"/>
      <c r="BH2111" s="72">
        <v>17.4681</v>
      </c>
      <c r="BI2111" s="72"/>
      <c r="BJ2111" s="72"/>
      <c r="BK2111" s="72"/>
      <c r="BL2111" s="72"/>
      <c r="BM2111" s="72"/>
      <c r="BN2111" s="72"/>
      <c r="BO2111" s="72"/>
      <c r="BP2111" s="72"/>
      <c r="BQ2111" s="72"/>
      <c r="BR2111" s="72"/>
      <c r="BS2111" s="72"/>
      <c r="BT2111" s="72"/>
      <c r="BU2111" s="72"/>
      <c r="BV2111" s="72"/>
      <c r="BW2111" s="72"/>
      <c r="BX2111" s="72"/>
      <c r="BY2111" s="72"/>
      <c r="BZ2111" s="72"/>
      <c r="CA2111" s="72"/>
      <c r="CB2111" s="72">
        <v>15.579700000000001</v>
      </c>
      <c r="CC2111" s="72"/>
      <c r="CD2111" s="72"/>
      <c r="CE2111" s="72"/>
      <c r="CF2111" s="72"/>
      <c r="CG2111" s="72"/>
      <c r="CH2111" s="72"/>
      <c r="CI2111" s="72"/>
      <c r="CJ2111" s="72"/>
      <c r="CK2111" s="72"/>
      <c r="CL2111" s="72"/>
      <c r="CM2111" s="72"/>
      <c r="CN2111" s="72"/>
      <c r="CO2111" s="72"/>
      <c r="CP2111" s="72"/>
      <c r="CQ2111" s="72"/>
      <c r="CR2111" s="72"/>
      <c r="CS2111" s="72"/>
      <c r="CT2111" s="72"/>
      <c r="CU2111" s="72"/>
      <c r="CV2111" s="72"/>
      <c r="CW2111" s="72"/>
      <c r="CX2111" s="72"/>
      <c r="CY2111" s="72"/>
      <c r="CZ2111" s="72"/>
      <c r="DA2111" s="72"/>
      <c r="DB2111" s="72"/>
      <c r="DC2111" s="72"/>
      <c r="DD2111" s="72"/>
      <c r="DE2111" s="72"/>
      <c r="DF2111" s="72"/>
      <c r="DG2111" s="72"/>
      <c r="DH2111" s="78">
        <f t="shared" si="965"/>
        <v>94.800000000000011</v>
      </c>
      <c r="DJ2111" s="96">
        <f t="shared" si="942"/>
        <v>5.1999999999999886</v>
      </c>
      <c r="DK2111" s="72"/>
      <c r="DL2111" s="51" t="s">
        <v>3334</v>
      </c>
      <c r="DO2111" s="358">
        <v>5.2</v>
      </c>
      <c r="DP2111" s="72"/>
      <c r="DQ2111" s="374"/>
      <c r="DR2111" s="72"/>
      <c r="DU2111" s="52"/>
      <c r="DX2111" s="75">
        <f t="shared" si="943"/>
        <v>65.139451476793241</v>
      </c>
      <c r="DY2111" s="51">
        <f t="shared" si="944"/>
        <v>0</v>
      </c>
      <c r="DZ2111" s="75">
        <f t="shared" si="945"/>
        <v>0</v>
      </c>
      <c r="EA2111" s="51" t="e">
        <f t="shared" si="946"/>
        <v>#DIV/0!</v>
      </c>
      <c r="EB2111" s="75">
        <f t="shared" si="947"/>
        <v>18.426265822784806</v>
      </c>
      <c r="EC2111" s="51">
        <f t="shared" si="948"/>
        <v>0</v>
      </c>
      <c r="ED2111" s="75">
        <f t="shared" si="949"/>
        <v>0</v>
      </c>
      <c r="EE2111" s="51" t="e">
        <f t="shared" si="950"/>
        <v>#DIV/0!</v>
      </c>
      <c r="EF2111" s="75">
        <f t="shared" si="951"/>
        <v>0</v>
      </c>
      <c r="EG2111" s="51" t="e">
        <f t="shared" si="952"/>
        <v>#DIV/0!</v>
      </c>
      <c r="EH2111" s="75">
        <f t="shared" si="953"/>
        <v>0</v>
      </c>
      <c r="EI2111" s="51" t="e">
        <f t="shared" si="954"/>
        <v>#DIV/0!</v>
      </c>
      <c r="EJ2111" s="75">
        <f t="shared" si="955"/>
        <v>0</v>
      </c>
      <c r="EK2111" s="51" t="e">
        <f t="shared" si="956"/>
        <v>#DIV/0!</v>
      </c>
      <c r="EL2111" s="75">
        <f t="shared" si="957"/>
        <v>0</v>
      </c>
      <c r="EM2111" s="51" t="e">
        <f t="shared" si="958"/>
        <v>#DIV/0!</v>
      </c>
      <c r="EN2111" s="75">
        <f t="shared" si="959"/>
        <v>16.434282700421939</v>
      </c>
      <c r="EO2111" s="51">
        <f t="shared" si="960"/>
        <v>0</v>
      </c>
      <c r="EP2111" s="75">
        <f t="shared" si="961"/>
        <v>0</v>
      </c>
      <c r="EQ2111" s="51" t="e">
        <f t="shared" si="962"/>
        <v>#DIV/0!</v>
      </c>
      <c r="ER2111" s="51">
        <f t="shared" si="963"/>
        <v>100</v>
      </c>
      <c r="ES2111" s="51">
        <f t="shared" si="964"/>
        <v>0</v>
      </c>
    </row>
    <row r="2112" spans="1:149" x14ac:dyDescent="0.45">
      <c r="A2112" s="78" t="s">
        <v>1513</v>
      </c>
      <c r="B2112" s="174" t="s">
        <v>868</v>
      </c>
      <c r="C2112" s="51" t="s">
        <v>3648</v>
      </c>
      <c r="D2112" s="51" t="s">
        <v>3841</v>
      </c>
      <c r="E2112" s="78" t="s">
        <v>1127</v>
      </c>
      <c r="F2112" s="78" t="s">
        <v>2802</v>
      </c>
      <c r="G2112" s="72" t="s">
        <v>3383</v>
      </c>
      <c r="H2112" s="78" t="s">
        <v>1100</v>
      </c>
      <c r="I2112" s="78">
        <v>70</v>
      </c>
      <c r="J2112" s="300">
        <v>200</v>
      </c>
      <c r="K2112" s="78">
        <v>5</v>
      </c>
      <c r="L2112" s="300">
        <v>1040</v>
      </c>
      <c r="M2112" s="72">
        <v>15</v>
      </c>
      <c r="O2112" s="78"/>
      <c r="P2112" s="72" t="s">
        <v>1374</v>
      </c>
      <c r="AA2112" s="195"/>
      <c r="AB2112" s="195"/>
      <c r="AC2112" s="195"/>
      <c r="AD2112" s="72"/>
      <c r="AE2112" s="316">
        <v>1</v>
      </c>
      <c r="AF2112" s="195"/>
      <c r="AG2112" s="195">
        <v>0</v>
      </c>
      <c r="AH2112" s="72"/>
      <c r="AR2112" s="53">
        <v>0.94530000000000003</v>
      </c>
      <c r="AT2112" s="77"/>
      <c r="AU2112" s="276">
        <v>2000</v>
      </c>
      <c r="AV2112" s="276"/>
      <c r="AW2112" s="276">
        <v>1890.6000000000001</v>
      </c>
      <c r="AX2112" s="95"/>
      <c r="AY2112" s="276"/>
      <c r="AZ2112" s="95"/>
      <c r="BB2112" s="80" t="s">
        <v>3412</v>
      </c>
      <c r="BC2112" s="270" t="s">
        <v>3590</v>
      </c>
      <c r="BD2112" s="72">
        <v>61.823799999999999</v>
      </c>
      <c r="BE2112" s="72"/>
      <c r="BF2112" s="72"/>
      <c r="BG2112" s="72"/>
      <c r="BH2112" s="72">
        <v>17.488399999999999</v>
      </c>
      <c r="BI2112" s="72"/>
      <c r="BJ2112" s="72"/>
      <c r="BK2112" s="72"/>
      <c r="BL2112" s="72"/>
      <c r="BM2112" s="72"/>
      <c r="BN2112" s="72"/>
      <c r="BO2112" s="72"/>
      <c r="BP2112" s="72"/>
      <c r="BQ2112" s="72"/>
      <c r="BR2112" s="72"/>
      <c r="BS2112" s="72"/>
      <c r="BT2112" s="72"/>
      <c r="BU2112" s="72"/>
      <c r="BV2112" s="72"/>
      <c r="BW2112" s="72"/>
      <c r="BX2112" s="72"/>
      <c r="BY2112" s="72"/>
      <c r="BZ2112" s="72"/>
      <c r="CA2112" s="72"/>
      <c r="CB2112" s="72">
        <v>15.597799999999999</v>
      </c>
      <c r="CC2112" s="72"/>
      <c r="CD2112" s="72"/>
      <c r="CE2112" s="72"/>
      <c r="CF2112" s="72"/>
      <c r="CG2112" s="72"/>
      <c r="CH2112" s="72"/>
      <c r="CI2112" s="72"/>
      <c r="CJ2112" s="72"/>
      <c r="CK2112" s="72"/>
      <c r="CL2112" s="72"/>
      <c r="CM2112" s="72"/>
      <c r="CN2112" s="72"/>
      <c r="CO2112" s="72"/>
      <c r="CP2112" s="72"/>
      <c r="CQ2112" s="72"/>
      <c r="CR2112" s="72"/>
      <c r="CS2112" s="72"/>
      <c r="CT2112" s="72"/>
      <c r="CU2112" s="72"/>
      <c r="CV2112" s="72"/>
      <c r="CW2112" s="72"/>
      <c r="CX2112" s="72"/>
      <c r="CY2112" s="72"/>
      <c r="CZ2112" s="72"/>
      <c r="DA2112" s="72"/>
      <c r="DB2112" s="72"/>
      <c r="DC2112" s="72"/>
      <c r="DD2112" s="72"/>
      <c r="DE2112" s="72"/>
      <c r="DF2112" s="72"/>
      <c r="DG2112" s="72"/>
      <c r="DH2112" s="78">
        <f t="shared" si="965"/>
        <v>94.91</v>
      </c>
      <c r="DJ2112" s="96">
        <f t="shared" si="942"/>
        <v>5.0900000000000034</v>
      </c>
      <c r="DK2112" s="72"/>
      <c r="DL2112" s="51" t="s">
        <v>3334</v>
      </c>
      <c r="DO2112" s="358">
        <v>5.09</v>
      </c>
      <c r="DP2112" s="72"/>
      <c r="DQ2112" s="374"/>
      <c r="DR2112" s="72"/>
      <c r="DU2112" s="52"/>
      <c r="DX2112" s="75">
        <f t="shared" si="943"/>
        <v>65.13939521652091</v>
      </c>
      <c r="DY2112" s="51">
        <f t="shared" si="944"/>
        <v>0</v>
      </c>
      <c r="DZ2112" s="75">
        <f t="shared" si="945"/>
        <v>0</v>
      </c>
      <c r="EA2112" s="51" t="e">
        <f t="shared" si="946"/>
        <v>#DIV/0!</v>
      </c>
      <c r="EB2112" s="75">
        <f t="shared" si="947"/>
        <v>18.426298598672425</v>
      </c>
      <c r="EC2112" s="51">
        <f t="shared" si="948"/>
        <v>0</v>
      </c>
      <c r="ED2112" s="75">
        <f t="shared" si="949"/>
        <v>0</v>
      </c>
      <c r="EE2112" s="51" t="e">
        <f t="shared" si="950"/>
        <v>#DIV/0!</v>
      </c>
      <c r="EF2112" s="75">
        <f t="shared" si="951"/>
        <v>0</v>
      </c>
      <c r="EG2112" s="51" t="e">
        <f t="shared" si="952"/>
        <v>#DIV/0!</v>
      </c>
      <c r="EH2112" s="75">
        <f t="shared" si="953"/>
        <v>0</v>
      </c>
      <c r="EI2112" s="51" t="e">
        <f t="shared" si="954"/>
        <v>#DIV/0!</v>
      </c>
      <c r="EJ2112" s="75">
        <f t="shared" si="955"/>
        <v>0</v>
      </c>
      <c r="EK2112" s="51" t="e">
        <f t="shared" si="956"/>
        <v>#DIV/0!</v>
      </c>
      <c r="EL2112" s="75">
        <f t="shared" si="957"/>
        <v>0</v>
      </c>
      <c r="EM2112" s="51" t="e">
        <f t="shared" si="958"/>
        <v>#DIV/0!</v>
      </c>
      <c r="EN2112" s="75">
        <f t="shared" si="959"/>
        <v>16.434306184806662</v>
      </c>
      <c r="EO2112" s="51">
        <f t="shared" si="960"/>
        <v>0</v>
      </c>
      <c r="EP2112" s="75">
        <f t="shared" si="961"/>
        <v>0</v>
      </c>
      <c r="EQ2112" s="51" t="e">
        <f t="shared" si="962"/>
        <v>#DIV/0!</v>
      </c>
      <c r="ER2112" s="51">
        <f t="shared" si="963"/>
        <v>100</v>
      </c>
      <c r="ES2112" s="51">
        <f t="shared" si="964"/>
        <v>0</v>
      </c>
    </row>
    <row r="2113" spans="1:149" x14ac:dyDescent="0.45">
      <c r="A2113" s="78" t="s">
        <v>1513</v>
      </c>
      <c r="B2113" s="174" t="s">
        <v>868</v>
      </c>
      <c r="C2113" s="51" t="s">
        <v>3648</v>
      </c>
      <c r="D2113" s="51" t="s">
        <v>3841</v>
      </c>
      <c r="E2113" s="78" t="s">
        <v>1127</v>
      </c>
      <c r="F2113" s="78" t="s">
        <v>2803</v>
      </c>
      <c r="G2113" s="72" t="s">
        <v>3383</v>
      </c>
      <c r="H2113" s="78" t="s">
        <v>1100</v>
      </c>
      <c r="I2113" s="78">
        <v>72</v>
      </c>
      <c r="J2113" s="300">
        <v>200</v>
      </c>
      <c r="K2113" s="78">
        <v>5</v>
      </c>
      <c r="L2113" s="300">
        <v>1040</v>
      </c>
      <c r="M2113" s="72">
        <v>15</v>
      </c>
      <c r="O2113" s="78"/>
      <c r="P2113" s="72" t="s">
        <v>1374</v>
      </c>
      <c r="AA2113" s="195"/>
      <c r="AB2113" s="195"/>
      <c r="AC2113" s="195"/>
      <c r="AD2113" s="72"/>
      <c r="AE2113" s="316">
        <v>1</v>
      </c>
      <c r="AF2113" s="195"/>
      <c r="AG2113" s="195">
        <v>0</v>
      </c>
      <c r="AH2113" s="72"/>
      <c r="AR2113" s="53">
        <v>0.94530000000000003</v>
      </c>
      <c r="AT2113" s="77"/>
      <c r="AU2113" s="276">
        <v>2000</v>
      </c>
      <c r="AV2113" s="276"/>
      <c r="AW2113" s="276">
        <v>1890.6000000000001</v>
      </c>
      <c r="AX2113" s="95"/>
      <c r="AY2113" s="276"/>
      <c r="AZ2113" s="95"/>
      <c r="BB2113" s="80" t="s">
        <v>3412</v>
      </c>
      <c r="BC2113" s="270" t="s">
        <v>3590</v>
      </c>
      <c r="BD2113" s="72">
        <v>61.313400000000001</v>
      </c>
      <c r="BE2113" s="72"/>
      <c r="BF2113" s="72"/>
      <c r="BG2113" s="72"/>
      <c r="BH2113" s="72">
        <v>17.6523</v>
      </c>
      <c r="BI2113" s="72"/>
      <c r="BJ2113" s="72"/>
      <c r="BK2113" s="72"/>
      <c r="BL2113" s="72"/>
      <c r="BM2113" s="72"/>
      <c r="BN2113" s="72"/>
      <c r="BO2113" s="72"/>
      <c r="BP2113" s="72"/>
      <c r="BQ2113" s="72"/>
      <c r="BR2113" s="72"/>
      <c r="BS2113" s="72"/>
      <c r="BT2113" s="72"/>
      <c r="BU2113" s="72"/>
      <c r="BV2113" s="72"/>
      <c r="BW2113" s="72"/>
      <c r="BX2113" s="72"/>
      <c r="BY2113" s="72"/>
      <c r="BZ2113" s="72">
        <v>1.1267400000000001</v>
      </c>
      <c r="CA2113" s="72"/>
      <c r="CB2113" s="72">
        <v>14.647600000000001</v>
      </c>
      <c r="CC2113" s="72"/>
      <c r="CD2113" s="72"/>
      <c r="CE2113" s="72"/>
      <c r="CF2113" s="72"/>
      <c r="CG2113" s="72"/>
      <c r="CH2113" s="72"/>
      <c r="CI2113" s="72"/>
      <c r="CJ2113" s="72"/>
      <c r="CK2113" s="72"/>
      <c r="CL2113" s="72"/>
      <c r="CM2113" s="72"/>
      <c r="CN2113" s="72"/>
      <c r="CO2113" s="72"/>
      <c r="CP2113" s="72"/>
      <c r="CQ2113" s="72"/>
      <c r="CR2113" s="72"/>
      <c r="CS2113" s="72"/>
      <c r="CT2113" s="72"/>
      <c r="CU2113" s="72"/>
      <c r="CV2113" s="72"/>
      <c r="CW2113" s="72"/>
      <c r="CX2113" s="72"/>
      <c r="CY2113" s="72"/>
      <c r="CZ2113" s="72"/>
      <c r="DA2113" s="72"/>
      <c r="DB2113" s="72"/>
      <c r="DC2113" s="72"/>
      <c r="DD2113" s="72"/>
      <c r="DE2113" s="72"/>
      <c r="DF2113" s="72"/>
      <c r="DG2113" s="72"/>
      <c r="DH2113" s="78">
        <f t="shared" si="965"/>
        <v>94.740039999999993</v>
      </c>
      <c r="DJ2113" s="96">
        <f t="shared" si="942"/>
        <v>5.2599600000000066</v>
      </c>
      <c r="DK2113" s="72"/>
      <c r="DL2113" s="51" t="s">
        <v>3334</v>
      </c>
      <c r="DO2113" s="358">
        <v>5.26</v>
      </c>
      <c r="DP2113" s="72"/>
      <c r="DQ2113" s="374"/>
      <c r="DR2113" s="72"/>
      <c r="DU2113" s="52"/>
      <c r="DX2113" s="75">
        <f t="shared" si="943"/>
        <v>64.717515424312694</v>
      </c>
      <c r="DY2113" s="51">
        <f t="shared" si="944"/>
        <v>0</v>
      </c>
      <c r="DZ2113" s="75">
        <f t="shared" si="945"/>
        <v>0</v>
      </c>
      <c r="EA2113" s="51" t="e">
        <f t="shared" si="946"/>
        <v>#DIV/0!</v>
      </c>
      <c r="EB2113" s="75">
        <f t="shared" si="947"/>
        <v>18.632354387859664</v>
      </c>
      <c r="EC2113" s="51">
        <f t="shared" si="948"/>
        <v>0</v>
      </c>
      <c r="ED2113" s="75">
        <f t="shared" si="949"/>
        <v>0</v>
      </c>
      <c r="EE2113" s="51" t="e">
        <f t="shared" si="950"/>
        <v>#DIV/0!</v>
      </c>
      <c r="EF2113" s="75">
        <f t="shared" si="951"/>
        <v>0</v>
      </c>
      <c r="EG2113" s="51" t="e">
        <f t="shared" si="952"/>
        <v>#DIV/0!</v>
      </c>
      <c r="EH2113" s="75">
        <f t="shared" si="953"/>
        <v>0</v>
      </c>
      <c r="EI2113" s="51" t="e">
        <f t="shared" si="954"/>
        <v>#DIV/0!</v>
      </c>
      <c r="EJ2113" s="75">
        <f t="shared" si="955"/>
        <v>0</v>
      </c>
      <c r="EK2113" s="51" t="e">
        <f t="shared" si="956"/>
        <v>#DIV/0!</v>
      </c>
      <c r="EL2113" s="75">
        <f t="shared" si="957"/>
        <v>1.18929652130187</v>
      </c>
      <c r="EM2113" s="51">
        <f t="shared" si="958"/>
        <v>0</v>
      </c>
      <c r="EN2113" s="75">
        <f t="shared" si="959"/>
        <v>15.460833666525792</v>
      </c>
      <c r="EO2113" s="51">
        <f t="shared" si="960"/>
        <v>0</v>
      </c>
      <c r="EP2113" s="75">
        <f t="shared" si="961"/>
        <v>0</v>
      </c>
      <c r="EQ2113" s="51" t="e">
        <f t="shared" si="962"/>
        <v>#DIV/0!</v>
      </c>
      <c r="ER2113" s="51">
        <f t="shared" si="963"/>
        <v>100</v>
      </c>
      <c r="ES2113" s="51">
        <f t="shared" si="964"/>
        <v>0</v>
      </c>
    </row>
    <row r="2114" spans="1:149" x14ac:dyDescent="0.45">
      <c r="A2114" s="78" t="s">
        <v>1513</v>
      </c>
      <c r="B2114" s="174" t="s">
        <v>868</v>
      </c>
      <c r="C2114" s="51" t="s">
        <v>3648</v>
      </c>
      <c r="D2114" s="51" t="s">
        <v>3841</v>
      </c>
      <c r="E2114" s="78" t="s">
        <v>1127</v>
      </c>
      <c r="F2114" s="78" t="s">
        <v>2804</v>
      </c>
      <c r="G2114" s="72" t="s">
        <v>3383</v>
      </c>
      <c r="H2114" s="78" t="s">
        <v>1100</v>
      </c>
      <c r="I2114" s="78">
        <v>72</v>
      </c>
      <c r="J2114" s="300">
        <v>200</v>
      </c>
      <c r="K2114" s="78">
        <v>5</v>
      </c>
      <c r="L2114" s="300">
        <v>1040</v>
      </c>
      <c r="M2114" s="72">
        <v>15</v>
      </c>
      <c r="O2114" s="78"/>
      <c r="P2114" s="72" t="s">
        <v>1374</v>
      </c>
      <c r="AA2114" s="195"/>
      <c r="AB2114" s="195"/>
      <c r="AC2114" s="195"/>
      <c r="AD2114" s="72"/>
      <c r="AE2114" s="316">
        <v>1</v>
      </c>
      <c r="AF2114" s="195"/>
      <c r="AG2114" s="195">
        <v>0</v>
      </c>
      <c r="AH2114" s="72"/>
      <c r="AR2114" s="53">
        <v>0.94530000000000003</v>
      </c>
      <c r="AT2114" s="77"/>
      <c r="AU2114" s="276">
        <v>2000</v>
      </c>
      <c r="AV2114" s="276"/>
      <c r="AW2114" s="276">
        <v>1890.6000000000001</v>
      </c>
      <c r="AX2114" s="95"/>
      <c r="AY2114" s="276"/>
      <c r="AZ2114" s="95"/>
      <c r="BB2114" s="80" t="s">
        <v>3412</v>
      </c>
      <c r="BC2114" s="270" t="s">
        <v>3590</v>
      </c>
      <c r="BD2114" s="72">
        <v>61.3005</v>
      </c>
      <c r="BE2114" s="72"/>
      <c r="BF2114" s="72"/>
      <c r="BG2114" s="72"/>
      <c r="BH2114" s="72">
        <v>17.648499999999999</v>
      </c>
      <c r="BI2114" s="72"/>
      <c r="BJ2114" s="72"/>
      <c r="BK2114" s="72"/>
      <c r="BL2114" s="72"/>
      <c r="BM2114" s="72"/>
      <c r="BN2114" s="72"/>
      <c r="BO2114" s="72"/>
      <c r="BP2114" s="72"/>
      <c r="BQ2114" s="72"/>
      <c r="BR2114" s="72"/>
      <c r="BS2114" s="72"/>
      <c r="BT2114" s="72"/>
      <c r="BU2114" s="72"/>
      <c r="BV2114" s="72"/>
      <c r="BW2114" s="72"/>
      <c r="BX2114" s="72"/>
      <c r="BY2114" s="72"/>
      <c r="BZ2114" s="72">
        <v>1.1265000000000001</v>
      </c>
      <c r="CA2114" s="72"/>
      <c r="CB2114" s="72">
        <v>14.644500000000001</v>
      </c>
      <c r="CC2114" s="72"/>
      <c r="CD2114" s="72"/>
      <c r="CE2114" s="72"/>
      <c r="CF2114" s="72"/>
      <c r="CG2114" s="72"/>
      <c r="CH2114" s="72"/>
      <c r="CI2114" s="72"/>
      <c r="CJ2114" s="72"/>
      <c r="CK2114" s="72"/>
      <c r="CL2114" s="72"/>
      <c r="CM2114" s="72"/>
      <c r="CN2114" s="72"/>
      <c r="CO2114" s="72"/>
      <c r="CP2114" s="72"/>
      <c r="CQ2114" s="72"/>
      <c r="CR2114" s="72"/>
      <c r="CS2114" s="72"/>
      <c r="CT2114" s="72"/>
      <c r="CU2114" s="72"/>
      <c r="CV2114" s="72"/>
      <c r="CW2114" s="72"/>
      <c r="CX2114" s="72"/>
      <c r="CY2114" s="72"/>
      <c r="CZ2114" s="72"/>
      <c r="DA2114" s="72"/>
      <c r="DB2114" s="72"/>
      <c r="DC2114" s="72"/>
      <c r="DD2114" s="72"/>
      <c r="DE2114" s="72"/>
      <c r="DF2114" s="72"/>
      <c r="DG2114" s="72"/>
      <c r="DH2114" s="78">
        <f t="shared" si="965"/>
        <v>94.72</v>
      </c>
      <c r="DJ2114" s="96">
        <f t="shared" si="942"/>
        <v>5.2800000000000011</v>
      </c>
      <c r="DK2114" s="72"/>
      <c r="DL2114" s="51" t="s">
        <v>3334</v>
      </c>
      <c r="DO2114" s="358">
        <v>5.28</v>
      </c>
      <c r="DP2114" s="72"/>
      <c r="DQ2114" s="374"/>
      <c r="DR2114" s="72"/>
      <c r="DU2114" s="52"/>
      <c r="DX2114" s="75">
        <f t="shared" si="943"/>
        <v>64.717588682432435</v>
      </c>
      <c r="DY2114" s="51">
        <f t="shared" si="944"/>
        <v>0</v>
      </c>
      <c r="DZ2114" s="75">
        <f t="shared" si="945"/>
        <v>0</v>
      </c>
      <c r="EA2114" s="51" t="e">
        <f t="shared" si="946"/>
        <v>#DIV/0!</v>
      </c>
      <c r="EB2114" s="75">
        <f t="shared" si="947"/>
        <v>18.632284628378375</v>
      </c>
      <c r="EC2114" s="51">
        <f t="shared" si="948"/>
        <v>0</v>
      </c>
      <c r="ED2114" s="75">
        <f t="shared" si="949"/>
        <v>0</v>
      </c>
      <c r="EE2114" s="51" t="e">
        <f t="shared" si="950"/>
        <v>#DIV/0!</v>
      </c>
      <c r="EF2114" s="75">
        <f t="shared" si="951"/>
        <v>0</v>
      </c>
      <c r="EG2114" s="51" t="e">
        <f t="shared" si="952"/>
        <v>#DIV/0!</v>
      </c>
      <c r="EH2114" s="75">
        <f t="shared" si="953"/>
        <v>0</v>
      </c>
      <c r="EI2114" s="51" t="e">
        <f t="shared" si="954"/>
        <v>#DIV/0!</v>
      </c>
      <c r="EJ2114" s="75">
        <f t="shared" si="955"/>
        <v>0</v>
      </c>
      <c r="EK2114" s="51" t="e">
        <f t="shared" si="956"/>
        <v>#DIV/0!</v>
      </c>
      <c r="EL2114" s="75">
        <f t="shared" si="957"/>
        <v>1.1892947635135136</v>
      </c>
      <c r="EM2114" s="51">
        <f t="shared" si="958"/>
        <v>0</v>
      </c>
      <c r="EN2114" s="75">
        <f t="shared" si="959"/>
        <v>15.460831925675677</v>
      </c>
      <c r="EO2114" s="51">
        <f t="shared" si="960"/>
        <v>0</v>
      </c>
      <c r="EP2114" s="75">
        <f t="shared" si="961"/>
        <v>0</v>
      </c>
      <c r="EQ2114" s="51" t="e">
        <f t="shared" si="962"/>
        <v>#DIV/0!</v>
      </c>
      <c r="ER2114" s="51">
        <f t="shared" si="963"/>
        <v>100</v>
      </c>
      <c r="ES2114" s="51">
        <f t="shared" si="964"/>
        <v>0</v>
      </c>
    </row>
    <row r="2115" spans="1:149" x14ac:dyDescent="0.45">
      <c r="A2115" s="78" t="s">
        <v>1513</v>
      </c>
      <c r="B2115" s="174" t="s">
        <v>868</v>
      </c>
      <c r="C2115" s="51" t="s">
        <v>3648</v>
      </c>
      <c r="D2115" s="51" t="s">
        <v>3841</v>
      </c>
      <c r="E2115" s="78" t="s">
        <v>1127</v>
      </c>
      <c r="F2115" s="78" t="s">
        <v>2802</v>
      </c>
      <c r="G2115" s="72" t="s">
        <v>3383</v>
      </c>
      <c r="H2115" s="78" t="s">
        <v>1100</v>
      </c>
      <c r="I2115" s="78">
        <v>70</v>
      </c>
      <c r="J2115" s="300">
        <v>200</v>
      </c>
      <c r="K2115" s="78">
        <v>5</v>
      </c>
      <c r="L2115" s="300">
        <v>1040</v>
      </c>
      <c r="M2115" s="72">
        <v>15</v>
      </c>
      <c r="O2115" s="78"/>
      <c r="P2115" s="72" t="s">
        <v>1374</v>
      </c>
      <c r="AA2115" s="195"/>
      <c r="AB2115" s="195"/>
      <c r="AC2115" s="195"/>
      <c r="AD2115" s="72"/>
      <c r="AE2115" s="316">
        <v>1</v>
      </c>
      <c r="AF2115" s="195"/>
      <c r="AG2115" s="195">
        <v>0</v>
      </c>
      <c r="AH2115" s="72"/>
      <c r="AR2115" s="53">
        <v>0.94530000000000003</v>
      </c>
      <c r="AT2115" s="77"/>
      <c r="AU2115" s="276">
        <v>2000</v>
      </c>
      <c r="AV2115" s="276"/>
      <c r="AW2115" s="276">
        <v>1890.6000000000001</v>
      </c>
      <c r="AX2115" s="95"/>
      <c r="AY2115" s="276"/>
      <c r="AZ2115" s="95"/>
      <c r="BB2115" s="80" t="s">
        <v>3412</v>
      </c>
      <c r="BC2115" s="270" t="s">
        <v>3590</v>
      </c>
      <c r="BD2115" s="72">
        <v>62.020200000000003</v>
      </c>
      <c r="BE2115" s="72"/>
      <c r="BF2115" s="72"/>
      <c r="BG2115" s="72"/>
      <c r="BH2115" s="72">
        <v>17.517199999999999</v>
      </c>
      <c r="BI2115" s="72"/>
      <c r="BJ2115" s="72"/>
      <c r="BK2115" s="72"/>
      <c r="BL2115" s="72"/>
      <c r="BM2115" s="72"/>
      <c r="BN2115" s="72"/>
      <c r="BO2115" s="72"/>
      <c r="BP2115" s="72"/>
      <c r="BQ2115" s="72"/>
      <c r="BR2115" s="72"/>
      <c r="BS2115" s="72"/>
      <c r="BT2115" s="72"/>
      <c r="BU2115" s="72"/>
      <c r="BV2115" s="72"/>
      <c r="BW2115" s="72"/>
      <c r="BX2115" s="72"/>
      <c r="BY2115" s="72"/>
      <c r="BZ2115" s="72">
        <v>2.1304699999999999</v>
      </c>
      <c r="CA2115" s="72"/>
      <c r="CB2115" s="72">
        <v>12.972200000000001</v>
      </c>
      <c r="CC2115" s="72"/>
      <c r="CD2115" s="72"/>
      <c r="CE2115" s="72"/>
      <c r="CF2115" s="72"/>
      <c r="CG2115" s="72"/>
      <c r="CH2115" s="72"/>
      <c r="CI2115" s="72"/>
      <c r="CJ2115" s="72"/>
      <c r="CK2115" s="72"/>
      <c r="CL2115" s="72"/>
      <c r="CM2115" s="72"/>
      <c r="CN2115" s="72"/>
      <c r="CO2115" s="72"/>
      <c r="CP2115" s="72"/>
      <c r="CQ2115" s="72"/>
      <c r="CR2115" s="72"/>
      <c r="CS2115" s="72"/>
      <c r="CT2115" s="72"/>
      <c r="CU2115" s="72"/>
      <c r="CV2115" s="72"/>
      <c r="CW2115" s="72"/>
      <c r="CX2115" s="72"/>
      <c r="CY2115" s="72"/>
      <c r="CZ2115" s="72"/>
      <c r="DA2115" s="72"/>
      <c r="DB2115" s="72"/>
      <c r="DC2115" s="72"/>
      <c r="DD2115" s="72"/>
      <c r="DE2115" s="72"/>
      <c r="DF2115" s="72"/>
      <c r="DG2115" s="72"/>
      <c r="DH2115" s="78">
        <f t="shared" si="965"/>
        <v>94.640070000000009</v>
      </c>
      <c r="DJ2115" s="96">
        <f t="shared" ref="DJ2115:DJ2178" si="966">IF(AND(DH2115&lt;100, DH2115&gt;0), 100-DH2115, 0)</f>
        <v>5.3599299999999914</v>
      </c>
      <c r="DK2115" s="72"/>
      <c r="DL2115" s="51" t="s">
        <v>3334</v>
      </c>
      <c r="DO2115" s="358">
        <v>5.36</v>
      </c>
      <c r="DP2115" s="72"/>
      <c r="DQ2115" s="374"/>
      <c r="DR2115" s="72"/>
      <c r="DU2115" s="52"/>
      <c r="DX2115" s="75">
        <f t="shared" si="943"/>
        <v>65.532707234895327</v>
      </c>
      <c r="DY2115" s="51">
        <f t="shared" si="944"/>
        <v>0</v>
      </c>
      <c r="DZ2115" s="75">
        <f t="shared" si="945"/>
        <v>0</v>
      </c>
      <c r="EA2115" s="51" t="e">
        <f t="shared" si="946"/>
        <v>#DIV/0!</v>
      </c>
      <c r="EB2115" s="75">
        <f t="shared" si="947"/>
        <v>18.509284703614441</v>
      </c>
      <c r="EC2115" s="51">
        <f t="shared" si="948"/>
        <v>0</v>
      </c>
      <c r="ED2115" s="75">
        <f t="shared" si="949"/>
        <v>0</v>
      </c>
      <c r="EE2115" s="51" t="e">
        <f t="shared" si="950"/>
        <v>#DIV/0!</v>
      </c>
      <c r="EF2115" s="75">
        <f t="shared" si="951"/>
        <v>0</v>
      </c>
      <c r="EG2115" s="51" t="e">
        <f t="shared" si="952"/>
        <v>#DIV/0!</v>
      </c>
      <c r="EH2115" s="75">
        <f t="shared" si="953"/>
        <v>0</v>
      </c>
      <c r="EI2115" s="51" t="e">
        <f t="shared" si="954"/>
        <v>#DIV/0!</v>
      </c>
      <c r="EJ2115" s="75">
        <f t="shared" si="955"/>
        <v>0</v>
      </c>
      <c r="EK2115" s="51" t="e">
        <f t="shared" si="956"/>
        <v>#DIV/0!</v>
      </c>
      <c r="EL2115" s="75">
        <f t="shared" si="957"/>
        <v>2.2511289351328667</v>
      </c>
      <c r="EM2115" s="51">
        <f t="shared" si="958"/>
        <v>0</v>
      </c>
      <c r="EN2115" s="75">
        <f t="shared" si="959"/>
        <v>13.706879126357366</v>
      </c>
      <c r="EO2115" s="51">
        <f t="shared" si="960"/>
        <v>0</v>
      </c>
      <c r="EP2115" s="75">
        <f t="shared" si="961"/>
        <v>0</v>
      </c>
      <c r="EQ2115" s="51" t="e">
        <f t="shared" si="962"/>
        <v>#DIV/0!</v>
      </c>
      <c r="ER2115" s="51">
        <f t="shared" si="963"/>
        <v>100</v>
      </c>
      <c r="ES2115" s="51">
        <f t="shared" si="964"/>
        <v>0</v>
      </c>
    </row>
    <row r="2116" spans="1:149" x14ac:dyDescent="0.45">
      <c r="A2116" s="78" t="s">
        <v>1513</v>
      </c>
      <c r="B2116" s="174" t="s">
        <v>868</v>
      </c>
      <c r="C2116" s="51" t="s">
        <v>3648</v>
      </c>
      <c r="D2116" s="51" t="s">
        <v>3841</v>
      </c>
      <c r="E2116" s="78" t="s">
        <v>1127</v>
      </c>
      <c r="F2116" s="78" t="s">
        <v>2805</v>
      </c>
      <c r="G2116" s="72" t="s">
        <v>3383</v>
      </c>
      <c r="H2116" s="78" t="s">
        <v>1100</v>
      </c>
      <c r="I2116" s="78">
        <v>100</v>
      </c>
      <c r="J2116" s="300">
        <v>200</v>
      </c>
      <c r="K2116" s="78">
        <v>5</v>
      </c>
      <c r="L2116" s="300">
        <v>1040</v>
      </c>
      <c r="M2116" s="72">
        <v>15</v>
      </c>
      <c r="O2116" s="78"/>
      <c r="P2116" s="72" t="s">
        <v>1374</v>
      </c>
      <c r="AA2116" s="195"/>
      <c r="AB2116" s="195"/>
      <c r="AC2116" s="195"/>
      <c r="AD2116" s="72"/>
      <c r="AE2116" s="316">
        <v>1</v>
      </c>
      <c r="AF2116" s="195"/>
      <c r="AG2116" s="195">
        <v>0</v>
      </c>
      <c r="AH2116" s="72"/>
      <c r="AR2116" s="53">
        <v>0.94530000000000003</v>
      </c>
      <c r="AT2116" s="77"/>
      <c r="AU2116" s="276">
        <v>2000</v>
      </c>
      <c r="AV2116" s="276"/>
      <c r="AW2116" s="276">
        <v>1890.6000000000001</v>
      </c>
      <c r="AX2116" s="95"/>
      <c r="AY2116" s="276"/>
      <c r="AZ2116" s="95"/>
      <c r="BB2116" s="80" t="s">
        <v>3412</v>
      </c>
      <c r="BC2116" s="270" t="s">
        <v>3590</v>
      </c>
      <c r="BD2116" s="72">
        <v>62.383000000000003</v>
      </c>
      <c r="BE2116" s="72"/>
      <c r="BF2116" s="72"/>
      <c r="BG2116" s="72"/>
      <c r="BH2116" s="72">
        <v>17.662600000000001</v>
      </c>
      <c r="BI2116" s="72"/>
      <c r="BJ2116" s="72"/>
      <c r="BK2116" s="72"/>
      <c r="BL2116" s="72"/>
      <c r="BM2116" s="72"/>
      <c r="BN2116" s="72"/>
      <c r="BO2116" s="72"/>
      <c r="BP2116" s="72"/>
      <c r="BQ2116" s="72"/>
      <c r="BR2116" s="72"/>
      <c r="BS2116" s="72"/>
      <c r="BT2116" s="72"/>
      <c r="BU2116" s="72"/>
      <c r="BV2116" s="72"/>
      <c r="BW2116" s="72"/>
      <c r="BX2116" s="72"/>
      <c r="BY2116" s="72"/>
      <c r="BZ2116" s="72">
        <v>3.1003599999999998</v>
      </c>
      <c r="CA2116" s="72"/>
      <c r="CB2116" s="72">
        <v>11.273999999999999</v>
      </c>
      <c r="CC2116" s="72"/>
      <c r="CD2116" s="72"/>
      <c r="CE2116" s="72"/>
      <c r="CF2116" s="72"/>
      <c r="CG2116" s="72"/>
      <c r="CH2116" s="72"/>
      <c r="CI2116" s="72"/>
      <c r="CJ2116" s="72"/>
      <c r="CK2116" s="72"/>
      <c r="CL2116" s="72"/>
      <c r="CM2116" s="72"/>
      <c r="CN2116" s="72"/>
      <c r="CO2116" s="72"/>
      <c r="CP2116" s="72"/>
      <c r="CQ2116" s="72"/>
      <c r="CR2116" s="72"/>
      <c r="CS2116" s="72"/>
      <c r="CT2116" s="72"/>
      <c r="CU2116" s="72"/>
      <c r="CV2116" s="72"/>
      <c r="CW2116" s="72"/>
      <c r="CX2116" s="72"/>
      <c r="CY2116" s="72"/>
      <c r="CZ2116" s="72"/>
      <c r="DA2116" s="72"/>
      <c r="DB2116" s="72"/>
      <c r="DC2116" s="72"/>
      <c r="DD2116" s="72"/>
      <c r="DE2116" s="72"/>
      <c r="DF2116" s="72"/>
      <c r="DG2116" s="72"/>
      <c r="DH2116" s="78">
        <f t="shared" si="965"/>
        <v>94.419960000000003</v>
      </c>
      <c r="DJ2116" s="96">
        <f t="shared" si="966"/>
        <v>5.5800399999999968</v>
      </c>
      <c r="DK2116" s="72"/>
      <c r="DL2116" s="51" t="s">
        <v>3334</v>
      </c>
      <c r="DO2116" s="358">
        <v>5.58</v>
      </c>
      <c r="DP2116" s="72"/>
      <c r="DQ2116" s="374"/>
      <c r="DR2116" s="72"/>
      <c r="DU2116" s="52"/>
      <c r="DX2116" s="75">
        <f t="shared" ref="DX2116:DX2179" si="967">BD2116/$DH2116*100</f>
        <v>66.069716615003856</v>
      </c>
      <c r="DY2116" s="51">
        <f t="shared" ref="DY2116:DY2179" si="968">DX2116*SQRT(((BE2116/BD2116)^2)+(($DI2116/$DH2116)^2))</f>
        <v>0</v>
      </c>
      <c r="DZ2116" s="75">
        <f t="shared" ref="DZ2116:DZ2179" si="969">BF2116/$DH2116*100</f>
        <v>0</v>
      </c>
      <c r="EA2116" s="51" t="e">
        <f t="shared" ref="EA2116:EA2179" si="970">DZ2116*SQRT(((BG2116/BF2116)^2)+(($DI2116/$DH2116)^2))</f>
        <v>#DIV/0!</v>
      </c>
      <c r="EB2116" s="75">
        <f t="shared" ref="EB2116:EB2179" si="971">BH2116/$DH2116*100</f>
        <v>18.706426056524489</v>
      </c>
      <c r="EC2116" s="51">
        <f t="shared" ref="EC2116:EC2179" si="972">EB2116*SQRT(((BI2116/BH2116)^2)+(($DI2116/$DH2116)^2))</f>
        <v>0</v>
      </c>
      <c r="ED2116" s="75">
        <f t="shared" ref="ED2116:ED2179" si="973">BN2116/$DH2116*100</f>
        <v>0</v>
      </c>
      <c r="EE2116" s="51" t="e">
        <f t="shared" ref="EE2116:EE2179" si="974">ED2116*SQRT(((BO2116/BN2116)^2)+(($DI2116/$DH2116)^2))</f>
        <v>#DIV/0!</v>
      </c>
      <c r="EF2116" s="75">
        <f t="shared" ref="EF2116:EF2179" si="975">BP2116/$DH2116*100</f>
        <v>0</v>
      </c>
      <c r="EG2116" s="51" t="e">
        <f t="shared" ref="EG2116:EG2179" si="976">EF2116*SQRT(((BQ2116/BP2116)^2)+(($DI2116/$DH2116)^2))</f>
        <v>#DIV/0!</v>
      </c>
      <c r="EH2116" s="75">
        <f t="shared" ref="EH2116:EH2179" si="977">BR2116/$DH2116*100</f>
        <v>0</v>
      </c>
      <c r="EI2116" s="51" t="e">
        <f t="shared" ref="EI2116:EI2179" si="978">EH2116*SQRT(((BS2116/BR2116)^2)+(($DI2116/$DH2116)^2))</f>
        <v>#DIV/0!</v>
      </c>
      <c r="EJ2116" s="75">
        <f t="shared" ref="EJ2116:EJ2179" si="979">BX2116/$DH2116*100</f>
        <v>0</v>
      </c>
      <c r="EK2116" s="51" t="e">
        <f t="shared" ref="EK2116:EK2179" si="980">EJ2116*SQRT(((BY2116/BX2116)^2)+(($DI2116/$DH2116)^2))</f>
        <v>#DIV/0!</v>
      </c>
      <c r="EL2116" s="75">
        <f t="shared" ref="EL2116:EL2179" si="981">BZ2116/$DH2116*100</f>
        <v>3.2835853774985715</v>
      </c>
      <c r="EM2116" s="51">
        <f t="shared" ref="EM2116:EM2179" si="982">EL2116*SQRT(((CA2116/BZ2116)^2)+(($DI2116/$DH2116)^2))</f>
        <v>0</v>
      </c>
      <c r="EN2116" s="75">
        <f t="shared" ref="EN2116:EN2179" si="983">CB2116/$DH2116*100</f>
        <v>11.940271950973075</v>
      </c>
      <c r="EO2116" s="51">
        <f t="shared" ref="EO2116:EO2179" si="984">EN2116*SQRT(((CC2116/CB2116)^2)+(($DI2116/$DH2116)^2))</f>
        <v>0</v>
      </c>
      <c r="EP2116" s="75">
        <f t="shared" ref="EP2116:EP2179" si="985">CD2116/$DH2116*100</f>
        <v>0</v>
      </c>
      <c r="EQ2116" s="51" t="e">
        <f t="shared" ref="EQ2116:EQ2179" si="986">EP2116*SQRT(((CE2116/CD2116)^2)+(($DI2116/$DH2116)^2))</f>
        <v>#DIV/0!</v>
      </c>
      <c r="ER2116" s="51">
        <f t="shared" ref="ER2116:ER2179" si="987">DH2116/$DH2116*100</f>
        <v>100</v>
      </c>
      <c r="ES2116" s="51">
        <f t="shared" ref="ES2116:ES2179" si="988">ER2116*SQRT(((DI2116/DH2116)^2)+(($DI2116/$DH2116)^2))</f>
        <v>0</v>
      </c>
    </row>
    <row r="2117" spans="1:149" x14ac:dyDescent="0.45">
      <c r="A2117" s="78" t="s">
        <v>1513</v>
      </c>
      <c r="B2117" s="174" t="s">
        <v>868</v>
      </c>
      <c r="C2117" s="51" t="s">
        <v>3648</v>
      </c>
      <c r="D2117" s="51" t="s">
        <v>3841</v>
      </c>
      <c r="E2117" s="78" t="s">
        <v>1127</v>
      </c>
      <c r="F2117" s="78" t="s">
        <v>2805</v>
      </c>
      <c r="G2117" s="72" t="s">
        <v>3383</v>
      </c>
      <c r="H2117" s="78" t="s">
        <v>1100</v>
      </c>
      <c r="I2117" s="78">
        <v>100</v>
      </c>
      <c r="J2117" s="300">
        <v>200</v>
      </c>
      <c r="K2117" s="78">
        <v>5</v>
      </c>
      <c r="L2117" s="300">
        <v>1040</v>
      </c>
      <c r="M2117" s="72">
        <v>15</v>
      </c>
      <c r="O2117" s="78"/>
      <c r="P2117" s="72" t="s">
        <v>1374</v>
      </c>
      <c r="AA2117" s="195"/>
      <c r="AB2117" s="195"/>
      <c r="AC2117" s="195"/>
      <c r="AD2117" s="72"/>
      <c r="AE2117" s="316">
        <v>1</v>
      </c>
      <c r="AF2117" s="195"/>
      <c r="AG2117" s="195">
        <v>0</v>
      </c>
      <c r="AH2117" s="72"/>
      <c r="AR2117" s="53">
        <v>0.94530000000000003</v>
      </c>
      <c r="AT2117" s="77"/>
      <c r="AU2117" s="276">
        <v>2000</v>
      </c>
      <c r="AV2117" s="276"/>
      <c r="AW2117" s="276">
        <v>1890.6000000000001</v>
      </c>
      <c r="AX2117" s="95"/>
      <c r="AY2117" s="276"/>
      <c r="AZ2117" s="95"/>
      <c r="BB2117" s="80" t="s">
        <v>3412</v>
      </c>
      <c r="BC2117" s="270" t="s">
        <v>3590</v>
      </c>
      <c r="BD2117" s="72">
        <v>62.303699999999999</v>
      </c>
      <c r="BE2117" s="72"/>
      <c r="BF2117" s="72"/>
      <c r="BG2117" s="72"/>
      <c r="BH2117" s="72">
        <v>17.6402</v>
      </c>
      <c r="BI2117" s="72"/>
      <c r="BJ2117" s="72"/>
      <c r="BK2117" s="72"/>
      <c r="BL2117" s="72"/>
      <c r="BM2117" s="72"/>
      <c r="BN2117" s="72"/>
      <c r="BO2117" s="72"/>
      <c r="BP2117" s="72"/>
      <c r="BQ2117" s="72"/>
      <c r="BR2117" s="72"/>
      <c r="BS2117" s="72"/>
      <c r="BT2117" s="72"/>
      <c r="BU2117" s="72"/>
      <c r="BV2117" s="72"/>
      <c r="BW2117" s="72"/>
      <c r="BX2117" s="72"/>
      <c r="BY2117" s="72"/>
      <c r="BZ2117" s="72">
        <v>3.0964200000000002</v>
      </c>
      <c r="CA2117" s="72"/>
      <c r="CB2117" s="72">
        <v>11.2597</v>
      </c>
      <c r="CC2117" s="72"/>
      <c r="CD2117" s="72"/>
      <c r="CE2117" s="72"/>
      <c r="CF2117" s="72"/>
      <c r="CG2117" s="72"/>
      <c r="CH2117" s="72"/>
      <c r="CI2117" s="72"/>
      <c r="CJ2117" s="72"/>
      <c r="CK2117" s="72"/>
      <c r="CL2117" s="72"/>
      <c r="CM2117" s="72"/>
      <c r="CN2117" s="72"/>
      <c r="CO2117" s="72"/>
      <c r="CP2117" s="72"/>
      <c r="CQ2117" s="72"/>
      <c r="CR2117" s="72"/>
      <c r="CS2117" s="72"/>
      <c r="CT2117" s="72"/>
      <c r="CU2117" s="72"/>
      <c r="CV2117" s="72"/>
      <c r="CW2117" s="72"/>
      <c r="CX2117" s="72"/>
      <c r="CY2117" s="72"/>
      <c r="CZ2117" s="72"/>
      <c r="DA2117" s="72"/>
      <c r="DB2117" s="72"/>
      <c r="DC2117" s="72"/>
      <c r="DD2117" s="72"/>
      <c r="DE2117" s="72"/>
      <c r="DF2117" s="72"/>
      <c r="DG2117" s="72"/>
      <c r="DH2117" s="78">
        <f t="shared" si="965"/>
        <v>94.300019999999989</v>
      </c>
      <c r="DJ2117" s="96">
        <f t="shared" si="966"/>
        <v>5.6999800000000107</v>
      </c>
      <c r="DK2117" s="72"/>
      <c r="DL2117" s="51" t="s">
        <v>3334</v>
      </c>
      <c r="DO2117" s="358">
        <v>5.7</v>
      </c>
      <c r="DP2117" s="72"/>
      <c r="DQ2117" s="374"/>
      <c r="DR2117" s="72"/>
      <c r="DU2117" s="52"/>
      <c r="DX2117" s="75">
        <f t="shared" si="967"/>
        <v>66.06965724927737</v>
      </c>
      <c r="DY2117" s="51">
        <f t="shared" si="968"/>
        <v>0</v>
      </c>
      <c r="DZ2117" s="75">
        <f t="shared" si="969"/>
        <v>0</v>
      </c>
      <c r="EA2117" s="51" t="e">
        <f t="shared" si="970"/>
        <v>#DIV/0!</v>
      </c>
      <c r="EB2117" s="75">
        <f t="shared" si="971"/>
        <v>18.706464749424235</v>
      </c>
      <c r="EC2117" s="51">
        <f t="shared" si="972"/>
        <v>0</v>
      </c>
      <c r="ED2117" s="75">
        <f t="shared" si="973"/>
        <v>0</v>
      </c>
      <c r="EE2117" s="51" t="e">
        <f t="shared" si="974"/>
        <v>#DIV/0!</v>
      </c>
      <c r="EF2117" s="75">
        <f t="shared" si="975"/>
        <v>0</v>
      </c>
      <c r="EG2117" s="51" t="e">
        <f t="shared" si="976"/>
        <v>#DIV/0!</v>
      </c>
      <c r="EH2117" s="75">
        <f t="shared" si="977"/>
        <v>0</v>
      </c>
      <c r="EI2117" s="51" t="e">
        <f t="shared" si="978"/>
        <v>#DIV/0!</v>
      </c>
      <c r="EJ2117" s="75">
        <f t="shared" si="979"/>
        <v>0</v>
      </c>
      <c r="EK2117" s="51" t="e">
        <f t="shared" si="980"/>
        <v>#DIV/0!</v>
      </c>
      <c r="EL2117" s="75">
        <f t="shared" si="981"/>
        <v>3.2835836089960537</v>
      </c>
      <c r="EM2117" s="51">
        <f t="shared" si="982"/>
        <v>0</v>
      </c>
      <c r="EN2117" s="75">
        <f t="shared" si="983"/>
        <v>11.940294392302357</v>
      </c>
      <c r="EO2117" s="51">
        <f t="shared" si="984"/>
        <v>0</v>
      </c>
      <c r="EP2117" s="75">
        <f t="shared" si="985"/>
        <v>0</v>
      </c>
      <c r="EQ2117" s="51" t="e">
        <f t="shared" si="986"/>
        <v>#DIV/0!</v>
      </c>
      <c r="ER2117" s="51">
        <f t="shared" si="987"/>
        <v>100</v>
      </c>
      <c r="ES2117" s="51">
        <f t="shared" si="988"/>
        <v>0</v>
      </c>
    </row>
    <row r="2118" spans="1:149" x14ac:dyDescent="0.45">
      <c r="A2118" s="78" t="s">
        <v>1513</v>
      </c>
      <c r="B2118" s="174" t="s">
        <v>868</v>
      </c>
      <c r="C2118" s="51" t="s">
        <v>3648</v>
      </c>
      <c r="D2118" s="51" t="s">
        <v>3841</v>
      </c>
      <c r="E2118" s="78" t="s">
        <v>1127</v>
      </c>
      <c r="F2118" s="78" t="s">
        <v>2806</v>
      </c>
      <c r="G2118" s="72" t="s">
        <v>3383</v>
      </c>
      <c r="H2118" s="78" t="s">
        <v>1100</v>
      </c>
      <c r="I2118" s="78">
        <v>96</v>
      </c>
      <c r="J2118" s="300">
        <v>200</v>
      </c>
      <c r="K2118" s="78">
        <v>5</v>
      </c>
      <c r="L2118" s="300">
        <v>1040</v>
      </c>
      <c r="M2118" s="72">
        <v>15</v>
      </c>
      <c r="O2118" s="78"/>
      <c r="P2118" s="72" t="s">
        <v>1374</v>
      </c>
      <c r="AA2118" s="195"/>
      <c r="AB2118" s="195"/>
      <c r="AC2118" s="195"/>
      <c r="AD2118" s="72"/>
      <c r="AE2118" s="316">
        <v>1</v>
      </c>
      <c r="AF2118" s="195"/>
      <c r="AG2118" s="195">
        <v>0</v>
      </c>
      <c r="AH2118" s="72"/>
      <c r="AR2118" s="53">
        <v>0.94530000000000003</v>
      </c>
      <c r="AT2118" s="77"/>
      <c r="AU2118" s="276">
        <v>2000</v>
      </c>
      <c r="AV2118" s="276"/>
      <c r="AW2118" s="276">
        <v>1890.6000000000001</v>
      </c>
      <c r="AX2118" s="95"/>
      <c r="AY2118" s="276"/>
      <c r="AZ2118" s="95"/>
      <c r="BB2118" s="80" t="s">
        <v>3412</v>
      </c>
      <c r="BC2118" s="270" t="s">
        <v>3590</v>
      </c>
      <c r="BD2118" s="72">
        <v>62.468899999999998</v>
      </c>
      <c r="BE2118" s="72"/>
      <c r="BF2118" s="72"/>
      <c r="BG2118" s="72"/>
      <c r="BH2118" s="72">
        <v>17.687000000000001</v>
      </c>
      <c r="BI2118" s="72"/>
      <c r="BJ2118" s="72"/>
      <c r="BK2118" s="72"/>
      <c r="BL2118" s="72"/>
      <c r="BM2118" s="72"/>
      <c r="BN2118" s="72"/>
      <c r="BO2118" s="72"/>
      <c r="BP2118" s="72"/>
      <c r="BQ2118" s="72"/>
      <c r="BR2118" s="72"/>
      <c r="BS2118" s="72"/>
      <c r="BT2118" s="72"/>
      <c r="BU2118" s="72"/>
      <c r="BV2118" s="72"/>
      <c r="BW2118" s="72"/>
      <c r="BX2118" s="72"/>
      <c r="BY2118" s="72"/>
      <c r="BZ2118" s="72">
        <v>3.1046299999999998</v>
      </c>
      <c r="CA2118" s="72"/>
      <c r="CB2118" s="72">
        <v>11.2896</v>
      </c>
      <c r="CC2118" s="72"/>
      <c r="CD2118" s="72"/>
      <c r="CE2118" s="72"/>
      <c r="CF2118" s="72"/>
      <c r="CG2118" s="72"/>
      <c r="CH2118" s="72"/>
      <c r="CI2118" s="72"/>
      <c r="CJ2118" s="72"/>
      <c r="CK2118" s="72"/>
      <c r="CL2118" s="72"/>
      <c r="CM2118" s="72"/>
      <c r="CN2118" s="72"/>
      <c r="CO2118" s="72"/>
      <c r="CP2118" s="72"/>
      <c r="CQ2118" s="72"/>
      <c r="CR2118" s="72"/>
      <c r="CS2118" s="72"/>
      <c r="CT2118" s="72"/>
      <c r="CU2118" s="72"/>
      <c r="CV2118" s="72"/>
      <c r="CW2118" s="72"/>
      <c r="CX2118" s="72"/>
      <c r="CY2118" s="72"/>
      <c r="CZ2118" s="72"/>
      <c r="DA2118" s="72"/>
      <c r="DB2118" s="72"/>
      <c r="DC2118" s="72"/>
      <c r="DD2118" s="72"/>
      <c r="DE2118" s="72"/>
      <c r="DF2118" s="72"/>
      <c r="DG2118" s="72"/>
      <c r="DH2118" s="78">
        <f t="shared" si="965"/>
        <v>94.550129999999996</v>
      </c>
      <c r="DJ2118" s="96">
        <f t="shared" si="966"/>
        <v>5.4498700000000042</v>
      </c>
      <c r="DK2118" s="72"/>
      <c r="DL2118" s="51" t="s">
        <v>3334</v>
      </c>
      <c r="DO2118" s="358">
        <v>5.45</v>
      </c>
      <c r="DP2118" s="72"/>
      <c r="DQ2118" s="374"/>
      <c r="DR2118" s="72"/>
      <c r="DU2118" s="52"/>
      <c r="DX2118" s="75">
        <f t="shared" si="967"/>
        <v>66.069607730840772</v>
      </c>
      <c r="DY2118" s="51">
        <f t="shared" si="968"/>
        <v>0</v>
      </c>
      <c r="DZ2118" s="75">
        <f t="shared" si="969"/>
        <v>0</v>
      </c>
      <c r="EA2118" s="51" t="e">
        <f t="shared" si="970"/>
        <v>#DIV/0!</v>
      </c>
      <c r="EB2118" s="75">
        <f t="shared" si="971"/>
        <v>18.706478774804435</v>
      </c>
      <c r="EC2118" s="51">
        <f t="shared" si="972"/>
        <v>0</v>
      </c>
      <c r="ED2118" s="75">
        <f t="shared" si="973"/>
        <v>0</v>
      </c>
      <c r="EE2118" s="51" t="e">
        <f t="shared" si="974"/>
        <v>#DIV/0!</v>
      </c>
      <c r="EF2118" s="75">
        <f t="shared" si="975"/>
        <v>0</v>
      </c>
      <c r="EG2118" s="51" t="e">
        <f t="shared" si="976"/>
        <v>#DIV/0!</v>
      </c>
      <c r="EH2118" s="75">
        <f t="shared" si="977"/>
        <v>0</v>
      </c>
      <c r="EI2118" s="51" t="e">
        <f t="shared" si="978"/>
        <v>#DIV/0!</v>
      </c>
      <c r="EJ2118" s="75">
        <f t="shared" si="979"/>
        <v>0</v>
      </c>
      <c r="EK2118" s="51" t="e">
        <f t="shared" si="980"/>
        <v>#DIV/0!</v>
      </c>
      <c r="EL2118" s="75">
        <f t="shared" si="981"/>
        <v>3.283580889841188</v>
      </c>
      <c r="EM2118" s="51">
        <f t="shared" si="982"/>
        <v>0</v>
      </c>
      <c r="EN2118" s="75">
        <f t="shared" si="983"/>
        <v>11.940332604513607</v>
      </c>
      <c r="EO2118" s="51">
        <f t="shared" si="984"/>
        <v>0</v>
      </c>
      <c r="EP2118" s="75">
        <f t="shared" si="985"/>
        <v>0</v>
      </c>
      <c r="EQ2118" s="51" t="e">
        <f t="shared" si="986"/>
        <v>#DIV/0!</v>
      </c>
      <c r="ER2118" s="51">
        <f t="shared" si="987"/>
        <v>100</v>
      </c>
      <c r="ES2118" s="51">
        <f t="shared" si="988"/>
        <v>0</v>
      </c>
    </row>
    <row r="2119" spans="1:149" x14ac:dyDescent="0.45">
      <c r="A2119" s="78" t="s">
        <v>1513</v>
      </c>
      <c r="B2119" s="174" t="s">
        <v>868</v>
      </c>
      <c r="C2119" s="51" t="s">
        <v>3648</v>
      </c>
      <c r="D2119" s="51" t="s">
        <v>3841</v>
      </c>
      <c r="E2119" s="78" t="s">
        <v>1127</v>
      </c>
      <c r="F2119" s="78" t="s">
        <v>2807</v>
      </c>
      <c r="G2119" s="72" t="s">
        <v>3383</v>
      </c>
      <c r="H2119" s="78" t="s">
        <v>1100</v>
      </c>
      <c r="I2119" s="78">
        <v>96</v>
      </c>
      <c r="J2119" s="300">
        <v>200</v>
      </c>
      <c r="K2119" s="78">
        <v>5</v>
      </c>
      <c r="L2119" s="300">
        <v>1040</v>
      </c>
      <c r="M2119" s="72">
        <v>15</v>
      </c>
      <c r="O2119" s="78"/>
      <c r="P2119" s="72" t="s">
        <v>1374</v>
      </c>
      <c r="AA2119" s="195"/>
      <c r="AB2119" s="195"/>
      <c r="AC2119" s="195"/>
      <c r="AD2119" s="72"/>
      <c r="AE2119" s="316">
        <v>1</v>
      </c>
      <c r="AF2119" s="195"/>
      <c r="AG2119" s="195">
        <v>0</v>
      </c>
      <c r="AH2119" s="72"/>
      <c r="AR2119" s="53">
        <v>0.94530000000000003</v>
      </c>
      <c r="AT2119" s="77"/>
      <c r="AU2119" s="276">
        <v>2000</v>
      </c>
      <c r="AV2119" s="276"/>
      <c r="AW2119" s="276">
        <v>1890.6000000000001</v>
      </c>
      <c r="AX2119" s="95"/>
      <c r="AY2119" s="276"/>
      <c r="AZ2119" s="95"/>
      <c r="BB2119" s="80" t="s">
        <v>3412</v>
      </c>
      <c r="BC2119" s="270" t="s">
        <v>3590</v>
      </c>
      <c r="BD2119" s="72">
        <v>62.462200000000003</v>
      </c>
      <c r="BE2119" s="72"/>
      <c r="BF2119" s="72"/>
      <c r="BG2119" s="72"/>
      <c r="BH2119" s="72">
        <v>17.685099999999998</v>
      </c>
      <c r="BI2119" s="72"/>
      <c r="BJ2119" s="72"/>
      <c r="BK2119" s="72"/>
      <c r="BL2119" s="72"/>
      <c r="BM2119" s="72"/>
      <c r="BN2119" s="72"/>
      <c r="BO2119" s="72"/>
      <c r="BP2119" s="72"/>
      <c r="BQ2119" s="72"/>
      <c r="BR2119" s="72"/>
      <c r="BS2119" s="72"/>
      <c r="BT2119" s="72"/>
      <c r="BU2119" s="72"/>
      <c r="BV2119" s="72"/>
      <c r="BW2119" s="72"/>
      <c r="BX2119" s="72"/>
      <c r="BY2119" s="72"/>
      <c r="BZ2119" s="72">
        <v>3.1042999999999998</v>
      </c>
      <c r="CA2119" s="72"/>
      <c r="CB2119" s="72">
        <v>11.288399999999999</v>
      </c>
      <c r="CC2119" s="72"/>
      <c r="CD2119" s="72"/>
      <c r="CE2119" s="72"/>
      <c r="CF2119" s="72"/>
      <c r="CG2119" s="72"/>
      <c r="CH2119" s="72"/>
      <c r="CI2119" s="72"/>
      <c r="CJ2119" s="72"/>
      <c r="CK2119" s="72"/>
      <c r="CL2119" s="72"/>
      <c r="CM2119" s="72"/>
      <c r="CN2119" s="72"/>
      <c r="CO2119" s="72"/>
      <c r="CP2119" s="72"/>
      <c r="CQ2119" s="72"/>
      <c r="CR2119" s="72"/>
      <c r="CS2119" s="72"/>
      <c r="CT2119" s="72"/>
      <c r="CU2119" s="72"/>
      <c r="CV2119" s="72"/>
      <c r="CW2119" s="72"/>
      <c r="CX2119" s="72"/>
      <c r="CY2119" s="72"/>
      <c r="CZ2119" s="72"/>
      <c r="DA2119" s="72"/>
      <c r="DB2119" s="72"/>
      <c r="DC2119" s="72"/>
      <c r="DD2119" s="72"/>
      <c r="DE2119" s="72"/>
      <c r="DF2119" s="72"/>
      <c r="DG2119" s="72"/>
      <c r="DH2119" s="78">
        <f t="shared" si="965"/>
        <v>94.539999999999992</v>
      </c>
      <c r="DJ2119" s="96">
        <f t="shared" si="966"/>
        <v>5.460000000000008</v>
      </c>
      <c r="DK2119" s="72"/>
      <c r="DL2119" s="51" t="s">
        <v>3334</v>
      </c>
      <c r="DO2119" s="358">
        <v>5.46</v>
      </c>
      <c r="DP2119" s="72"/>
      <c r="DQ2119" s="374"/>
      <c r="DR2119" s="72"/>
      <c r="DU2119" s="52"/>
      <c r="DX2119" s="75">
        <f t="shared" si="967"/>
        <v>66.069600169240545</v>
      </c>
      <c r="DY2119" s="51">
        <f t="shared" si="968"/>
        <v>0</v>
      </c>
      <c r="DZ2119" s="75">
        <f t="shared" si="969"/>
        <v>0</v>
      </c>
      <c r="EA2119" s="51" t="e">
        <f t="shared" si="970"/>
        <v>#DIV/0!</v>
      </c>
      <c r="EB2119" s="75">
        <f t="shared" si="971"/>
        <v>18.706473450391371</v>
      </c>
      <c r="EC2119" s="51">
        <f t="shared" si="972"/>
        <v>0</v>
      </c>
      <c r="ED2119" s="75">
        <f t="shared" si="973"/>
        <v>0</v>
      </c>
      <c r="EE2119" s="51" t="e">
        <f t="shared" si="974"/>
        <v>#DIV/0!</v>
      </c>
      <c r="EF2119" s="75">
        <f t="shared" si="975"/>
        <v>0</v>
      </c>
      <c r="EG2119" s="51" t="e">
        <f t="shared" si="976"/>
        <v>#DIV/0!</v>
      </c>
      <c r="EH2119" s="75">
        <f t="shared" si="977"/>
        <v>0</v>
      </c>
      <c r="EI2119" s="51" t="e">
        <f t="shared" si="978"/>
        <v>#DIV/0!</v>
      </c>
      <c r="EJ2119" s="75">
        <f t="shared" si="979"/>
        <v>0</v>
      </c>
      <c r="EK2119" s="51" t="e">
        <f t="shared" si="980"/>
        <v>#DIV/0!</v>
      </c>
      <c r="EL2119" s="75">
        <f t="shared" si="981"/>
        <v>3.2835836682885553</v>
      </c>
      <c r="EM2119" s="51">
        <f t="shared" si="982"/>
        <v>0</v>
      </c>
      <c r="EN2119" s="75">
        <f t="shared" si="983"/>
        <v>11.940342712079543</v>
      </c>
      <c r="EO2119" s="51">
        <f t="shared" si="984"/>
        <v>0</v>
      </c>
      <c r="EP2119" s="75">
        <f t="shared" si="985"/>
        <v>0</v>
      </c>
      <c r="EQ2119" s="51" t="e">
        <f t="shared" si="986"/>
        <v>#DIV/0!</v>
      </c>
      <c r="ER2119" s="51">
        <f t="shared" si="987"/>
        <v>100</v>
      </c>
      <c r="ES2119" s="51">
        <f t="shared" si="988"/>
        <v>0</v>
      </c>
    </row>
    <row r="2120" spans="1:149" x14ac:dyDescent="0.45">
      <c r="A2120" s="78" t="s">
        <v>1513</v>
      </c>
      <c r="B2120" s="174" t="s">
        <v>868</v>
      </c>
      <c r="C2120" s="51" t="s">
        <v>3648</v>
      </c>
      <c r="D2120" s="51" t="s">
        <v>3841</v>
      </c>
      <c r="E2120" s="78" t="s">
        <v>1127</v>
      </c>
      <c r="F2120" s="78" t="s">
        <v>2808</v>
      </c>
      <c r="G2120" s="72" t="s">
        <v>3383</v>
      </c>
      <c r="H2120" s="78" t="s">
        <v>1100</v>
      </c>
      <c r="I2120" s="78">
        <v>70</v>
      </c>
      <c r="J2120" s="300">
        <v>200</v>
      </c>
      <c r="K2120" s="78">
        <v>5</v>
      </c>
      <c r="L2120" s="300">
        <v>1040</v>
      </c>
      <c r="M2120" s="72">
        <v>15</v>
      </c>
      <c r="O2120" s="78"/>
      <c r="P2120" s="72" t="s">
        <v>1374</v>
      </c>
      <c r="AA2120" s="195"/>
      <c r="AB2120" s="195"/>
      <c r="AC2120" s="195"/>
      <c r="AD2120" s="72"/>
      <c r="AE2120" s="316">
        <v>1</v>
      </c>
      <c r="AF2120" s="195"/>
      <c r="AG2120" s="195">
        <v>0</v>
      </c>
      <c r="AH2120" s="72"/>
      <c r="AR2120" s="53">
        <v>0.94530000000000003</v>
      </c>
      <c r="AT2120" s="77"/>
      <c r="AU2120" s="276">
        <v>2000</v>
      </c>
      <c r="AV2120" s="276"/>
      <c r="AW2120" s="276">
        <v>1890.6000000000001</v>
      </c>
      <c r="AX2120" s="95"/>
      <c r="AY2120" s="276"/>
      <c r="AZ2120" s="95"/>
      <c r="BB2120" s="80" t="s">
        <v>3412</v>
      </c>
      <c r="BC2120" s="270" t="s">
        <v>3590</v>
      </c>
      <c r="BD2120" s="72">
        <v>62.4953</v>
      </c>
      <c r="BE2120" s="72"/>
      <c r="BF2120" s="72"/>
      <c r="BG2120" s="72"/>
      <c r="BH2120" s="72">
        <v>17.694400000000002</v>
      </c>
      <c r="BI2120" s="72"/>
      <c r="BJ2120" s="72"/>
      <c r="BK2120" s="72"/>
      <c r="BL2120" s="72"/>
      <c r="BM2120" s="72"/>
      <c r="BN2120" s="72"/>
      <c r="BO2120" s="72"/>
      <c r="BP2120" s="72"/>
      <c r="BQ2120" s="72"/>
      <c r="BR2120" s="72"/>
      <c r="BS2120" s="72"/>
      <c r="BT2120" s="72"/>
      <c r="BU2120" s="72"/>
      <c r="BV2120" s="72"/>
      <c r="BW2120" s="72"/>
      <c r="BX2120" s="72"/>
      <c r="BY2120" s="72"/>
      <c r="BZ2120" s="72">
        <v>3.1059399999999999</v>
      </c>
      <c r="CA2120" s="72"/>
      <c r="CB2120" s="72">
        <v>11.2943</v>
      </c>
      <c r="CC2120" s="72"/>
      <c r="CD2120" s="72"/>
      <c r="CE2120" s="72"/>
      <c r="CF2120" s="72"/>
      <c r="CG2120" s="72"/>
      <c r="CH2120" s="72"/>
      <c r="CI2120" s="72"/>
      <c r="CJ2120" s="72"/>
      <c r="CK2120" s="72"/>
      <c r="CL2120" s="72"/>
      <c r="CM2120" s="72"/>
      <c r="CN2120" s="72"/>
      <c r="CO2120" s="72"/>
      <c r="CP2120" s="72"/>
      <c r="CQ2120" s="72"/>
      <c r="CR2120" s="72"/>
      <c r="CS2120" s="72"/>
      <c r="CT2120" s="72"/>
      <c r="CU2120" s="72"/>
      <c r="CV2120" s="72"/>
      <c r="CW2120" s="72"/>
      <c r="CX2120" s="72"/>
      <c r="CY2120" s="72"/>
      <c r="CZ2120" s="72"/>
      <c r="DA2120" s="72"/>
      <c r="DB2120" s="72"/>
      <c r="DC2120" s="72"/>
      <c r="DD2120" s="72"/>
      <c r="DE2120" s="72"/>
      <c r="DF2120" s="72"/>
      <c r="DG2120" s="72"/>
      <c r="DH2120" s="78">
        <f t="shared" si="965"/>
        <v>94.589940000000013</v>
      </c>
      <c r="DJ2120" s="96">
        <f t="shared" si="966"/>
        <v>5.4100599999999872</v>
      </c>
      <c r="DK2120" s="72"/>
      <c r="DL2120" s="51" t="s">
        <v>3334</v>
      </c>
      <c r="DO2120" s="358">
        <v>5.41</v>
      </c>
      <c r="DP2120" s="72"/>
      <c r="DQ2120" s="374"/>
      <c r="DR2120" s="72"/>
      <c r="DU2120" s="52"/>
      <c r="DX2120" s="75">
        <f t="shared" si="967"/>
        <v>66.069711007322766</v>
      </c>
      <c r="DY2120" s="51">
        <f t="shared" si="968"/>
        <v>0</v>
      </c>
      <c r="DZ2120" s="75">
        <f t="shared" si="969"/>
        <v>0</v>
      </c>
      <c r="EA2120" s="51" t="e">
        <f t="shared" si="970"/>
        <v>#DIV/0!</v>
      </c>
      <c r="EB2120" s="75">
        <f t="shared" si="971"/>
        <v>18.706429034630958</v>
      </c>
      <c r="EC2120" s="51">
        <f t="shared" si="972"/>
        <v>0</v>
      </c>
      <c r="ED2120" s="75">
        <f t="shared" si="973"/>
        <v>0</v>
      </c>
      <c r="EE2120" s="51" t="e">
        <f t="shared" si="974"/>
        <v>#DIV/0!</v>
      </c>
      <c r="EF2120" s="75">
        <f t="shared" si="975"/>
        <v>0</v>
      </c>
      <c r="EG2120" s="51" t="e">
        <f t="shared" si="976"/>
        <v>#DIV/0!</v>
      </c>
      <c r="EH2120" s="75">
        <f t="shared" si="977"/>
        <v>0</v>
      </c>
      <c r="EI2120" s="51" t="e">
        <f t="shared" si="978"/>
        <v>#DIV/0!</v>
      </c>
      <c r="EJ2120" s="75">
        <f t="shared" si="979"/>
        <v>0</v>
      </c>
      <c r="EK2120" s="51" t="e">
        <f t="shared" si="980"/>
        <v>#DIV/0!</v>
      </c>
      <c r="EL2120" s="75">
        <f t="shared" si="981"/>
        <v>3.2835838568033764</v>
      </c>
      <c r="EM2120" s="51">
        <f t="shared" si="982"/>
        <v>0</v>
      </c>
      <c r="EN2120" s="75">
        <f t="shared" si="983"/>
        <v>11.940276101242899</v>
      </c>
      <c r="EO2120" s="51">
        <f t="shared" si="984"/>
        <v>0</v>
      </c>
      <c r="EP2120" s="75">
        <f t="shared" si="985"/>
        <v>0</v>
      </c>
      <c r="EQ2120" s="51" t="e">
        <f t="shared" si="986"/>
        <v>#DIV/0!</v>
      </c>
      <c r="ER2120" s="51">
        <f t="shared" si="987"/>
        <v>100</v>
      </c>
      <c r="ES2120" s="51">
        <f t="shared" si="988"/>
        <v>0</v>
      </c>
    </row>
    <row r="2121" spans="1:149" x14ac:dyDescent="0.45">
      <c r="A2121" s="78" t="s">
        <v>1513</v>
      </c>
      <c r="B2121" s="174" t="s">
        <v>868</v>
      </c>
      <c r="C2121" s="51" t="s">
        <v>3648</v>
      </c>
      <c r="D2121" s="51" t="s">
        <v>3841</v>
      </c>
      <c r="E2121" s="78" t="s">
        <v>1127</v>
      </c>
      <c r="F2121" s="78" t="s">
        <v>2807</v>
      </c>
      <c r="G2121" s="72" t="s">
        <v>3383</v>
      </c>
      <c r="H2121" s="78" t="s">
        <v>1100</v>
      </c>
      <c r="I2121" s="78">
        <v>96</v>
      </c>
      <c r="J2121" s="300">
        <v>200</v>
      </c>
      <c r="K2121" s="78">
        <v>5</v>
      </c>
      <c r="L2121" s="300">
        <v>1040</v>
      </c>
      <c r="M2121" s="72">
        <v>15</v>
      </c>
      <c r="O2121" s="78"/>
      <c r="P2121" s="72" t="s">
        <v>1374</v>
      </c>
      <c r="AA2121" s="195"/>
      <c r="AB2121" s="195"/>
      <c r="AC2121" s="195"/>
      <c r="AD2121" s="72"/>
      <c r="AE2121" s="316">
        <v>1</v>
      </c>
      <c r="AF2121" s="195"/>
      <c r="AG2121" s="195">
        <v>0</v>
      </c>
      <c r="AH2121" s="72"/>
      <c r="AR2121" s="53">
        <v>0.94530000000000003</v>
      </c>
      <c r="AT2121" s="77"/>
      <c r="AU2121" s="276">
        <v>2000</v>
      </c>
      <c r="AV2121" s="276"/>
      <c r="AW2121" s="276">
        <v>1890.6000000000001</v>
      </c>
      <c r="AX2121" s="95"/>
      <c r="AY2121" s="276"/>
      <c r="AZ2121" s="95"/>
      <c r="BB2121" s="80" t="s">
        <v>3412</v>
      </c>
      <c r="BC2121" s="270" t="s">
        <v>3590</v>
      </c>
      <c r="BD2121" s="72">
        <v>62.429200000000002</v>
      </c>
      <c r="BE2121" s="72"/>
      <c r="BF2121" s="72"/>
      <c r="BG2121" s="72"/>
      <c r="BH2121" s="72">
        <v>17.675699999999999</v>
      </c>
      <c r="BI2121" s="72"/>
      <c r="BJ2121" s="72"/>
      <c r="BK2121" s="72"/>
      <c r="BL2121" s="72"/>
      <c r="BM2121" s="72"/>
      <c r="BN2121" s="72"/>
      <c r="BO2121" s="72"/>
      <c r="BP2121" s="72"/>
      <c r="BQ2121" s="72"/>
      <c r="BR2121" s="72"/>
      <c r="BS2121" s="72"/>
      <c r="BT2121" s="72"/>
      <c r="BU2121" s="72"/>
      <c r="BV2121" s="72"/>
      <c r="BW2121" s="72"/>
      <c r="BX2121" s="72"/>
      <c r="BY2121" s="72"/>
      <c r="BZ2121" s="72">
        <v>3.1026600000000002</v>
      </c>
      <c r="CA2121" s="72"/>
      <c r="CB2121" s="72">
        <v>11.282400000000001</v>
      </c>
      <c r="CC2121" s="72"/>
      <c r="CD2121" s="72"/>
      <c r="CE2121" s="72"/>
      <c r="CF2121" s="72"/>
      <c r="CG2121" s="72"/>
      <c r="CH2121" s="72"/>
      <c r="CI2121" s="72"/>
      <c r="CJ2121" s="72"/>
      <c r="CK2121" s="72"/>
      <c r="CL2121" s="72"/>
      <c r="CM2121" s="72"/>
      <c r="CN2121" s="72"/>
      <c r="CO2121" s="72"/>
      <c r="CP2121" s="72"/>
      <c r="CQ2121" s="72"/>
      <c r="CR2121" s="72"/>
      <c r="CS2121" s="72"/>
      <c r="CT2121" s="72"/>
      <c r="CU2121" s="72"/>
      <c r="CV2121" s="72"/>
      <c r="CW2121" s="72"/>
      <c r="CX2121" s="72"/>
      <c r="CY2121" s="72"/>
      <c r="CZ2121" s="72"/>
      <c r="DA2121" s="72"/>
      <c r="DB2121" s="72"/>
      <c r="DC2121" s="72"/>
      <c r="DD2121" s="72"/>
      <c r="DE2121" s="72"/>
      <c r="DF2121" s="72"/>
      <c r="DG2121" s="72"/>
      <c r="DH2121" s="78">
        <f t="shared" si="965"/>
        <v>94.489959999999996</v>
      </c>
      <c r="DJ2121" s="96">
        <f t="shared" si="966"/>
        <v>5.5100400000000036</v>
      </c>
      <c r="DK2121" s="72"/>
      <c r="DL2121" s="51" t="s">
        <v>3334</v>
      </c>
      <c r="DO2121" s="358">
        <v>5.51</v>
      </c>
      <c r="DP2121" s="72"/>
      <c r="DQ2121" s="374"/>
      <c r="DR2121" s="72"/>
      <c r="DU2121" s="52"/>
      <c r="DX2121" s="75">
        <f t="shared" si="967"/>
        <v>66.069664967579627</v>
      </c>
      <c r="DY2121" s="51">
        <f t="shared" si="968"/>
        <v>0</v>
      </c>
      <c r="DZ2121" s="75">
        <f t="shared" si="969"/>
        <v>0</v>
      </c>
      <c r="EA2121" s="51" t="e">
        <f t="shared" si="970"/>
        <v>#DIV/0!</v>
      </c>
      <c r="EB2121" s="75">
        <f t="shared" si="971"/>
        <v>18.706431879111811</v>
      </c>
      <c r="EC2121" s="51">
        <f t="shared" si="972"/>
        <v>0</v>
      </c>
      <c r="ED2121" s="75">
        <f t="shared" si="973"/>
        <v>0</v>
      </c>
      <c r="EE2121" s="51" t="e">
        <f t="shared" si="974"/>
        <v>#DIV/0!</v>
      </c>
      <c r="EF2121" s="75">
        <f t="shared" si="975"/>
        <v>0</v>
      </c>
      <c r="EG2121" s="51" t="e">
        <f t="shared" si="976"/>
        <v>#DIV/0!</v>
      </c>
      <c r="EH2121" s="75">
        <f t="shared" si="977"/>
        <v>0</v>
      </c>
      <c r="EI2121" s="51" t="e">
        <f t="shared" si="978"/>
        <v>#DIV/0!</v>
      </c>
      <c r="EJ2121" s="75">
        <f t="shared" si="979"/>
        <v>0</v>
      </c>
      <c r="EK2121" s="51" t="e">
        <f t="shared" si="980"/>
        <v>#DIV/0!</v>
      </c>
      <c r="EL2121" s="75">
        <f t="shared" si="981"/>
        <v>3.2835869546351808</v>
      </c>
      <c r="EM2121" s="51">
        <f t="shared" si="982"/>
        <v>0</v>
      </c>
      <c r="EN2121" s="75">
        <f t="shared" si="983"/>
        <v>11.940316198673385</v>
      </c>
      <c r="EO2121" s="51">
        <f t="shared" si="984"/>
        <v>0</v>
      </c>
      <c r="EP2121" s="75">
        <f t="shared" si="985"/>
        <v>0</v>
      </c>
      <c r="EQ2121" s="51" t="e">
        <f t="shared" si="986"/>
        <v>#DIV/0!</v>
      </c>
      <c r="ER2121" s="51">
        <f t="shared" si="987"/>
        <v>100</v>
      </c>
      <c r="ES2121" s="51">
        <f t="shared" si="988"/>
        <v>0</v>
      </c>
    </row>
    <row r="2122" spans="1:149" x14ac:dyDescent="0.45">
      <c r="A2122" s="78" t="s">
        <v>1513</v>
      </c>
      <c r="B2122" s="174" t="s">
        <v>868</v>
      </c>
      <c r="C2122" s="51" t="s">
        <v>3648</v>
      </c>
      <c r="D2122" s="51" t="s">
        <v>3841</v>
      </c>
      <c r="E2122" s="78" t="s">
        <v>1127</v>
      </c>
      <c r="F2122" s="78" t="s">
        <v>2809</v>
      </c>
      <c r="G2122" s="72" t="s">
        <v>3383</v>
      </c>
      <c r="H2122" s="78" t="s">
        <v>1100</v>
      </c>
      <c r="I2122" s="78">
        <v>84</v>
      </c>
      <c r="J2122" s="300">
        <v>200</v>
      </c>
      <c r="K2122" s="78">
        <v>5</v>
      </c>
      <c r="L2122" s="300">
        <v>1040</v>
      </c>
      <c r="M2122" s="72">
        <v>15</v>
      </c>
      <c r="O2122" s="78"/>
      <c r="P2122" s="72" t="s">
        <v>1374</v>
      </c>
      <c r="AA2122" s="195"/>
      <c r="AB2122" s="195"/>
      <c r="AC2122" s="195"/>
      <c r="AD2122" s="72"/>
      <c r="AE2122" s="316">
        <v>1</v>
      </c>
      <c r="AF2122" s="195"/>
      <c r="AG2122" s="195">
        <v>0</v>
      </c>
      <c r="AH2122" s="72"/>
      <c r="AR2122" s="53">
        <v>0.94530000000000003</v>
      </c>
      <c r="AT2122" s="77"/>
      <c r="AU2122" s="276">
        <v>2000</v>
      </c>
      <c r="AV2122" s="276"/>
      <c r="AW2122" s="276">
        <v>1890.6000000000001</v>
      </c>
      <c r="AX2122" s="95"/>
      <c r="AY2122" s="276"/>
      <c r="AZ2122" s="95"/>
      <c r="BB2122" s="80" t="s">
        <v>3412</v>
      </c>
      <c r="BC2122" s="270" t="s">
        <v>3590</v>
      </c>
      <c r="BD2122" s="72">
        <v>62.448999999999998</v>
      </c>
      <c r="BE2122" s="72"/>
      <c r="BF2122" s="72"/>
      <c r="BG2122" s="72"/>
      <c r="BH2122" s="72">
        <v>17.6814</v>
      </c>
      <c r="BI2122" s="72"/>
      <c r="BJ2122" s="72"/>
      <c r="BK2122" s="72"/>
      <c r="BL2122" s="72"/>
      <c r="BM2122" s="72"/>
      <c r="BN2122" s="72"/>
      <c r="BO2122" s="72"/>
      <c r="BP2122" s="72"/>
      <c r="BQ2122" s="72"/>
      <c r="BR2122" s="72"/>
      <c r="BS2122" s="72"/>
      <c r="BT2122" s="72"/>
      <c r="BU2122" s="72"/>
      <c r="BV2122" s="72"/>
      <c r="BW2122" s="72"/>
      <c r="BX2122" s="72"/>
      <c r="BY2122" s="72"/>
      <c r="BZ2122" s="72">
        <v>3.10364</v>
      </c>
      <c r="CA2122" s="72"/>
      <c r="CB2122" s="72">
        <v>11.286</v>
      </c>
      <c r="CC2122" s="72"/>
      <c r="CD2122" s="72"/>
      <c r="CE2122" s="72"/>
      <c r="CF2122" s="72"/>
      <c r="CG2122" s="72"/>
      <c r="CH2122" s="72"/>
      <c r="CI2122" s="72"/>
      <c r="CJ2122" s="72"/>
      <c r="CK2122" s="72"/>
      <c r="CL2122" s="72"/>
      <c r="CM2122" s="72"/>
      <c r="CN2122" s="72"/>
      <c r="CO2122" s="72"/>
      <c r="CP2122" s="72"/>
      <c r="CQ2122" s="72"/>
      <c r="CR2122" s="72"/>
      <c r="CS2122" s="72"/>
      <c r="CT2122" s="72"/>
      <c r="CU2122" s="72"/>
      <c r="CV2122" s="72"/>
      <c r="CW2122" s="72"/>
      <c r="CX2122" s="72"/>
      <c r="CY2122" s="72"/>
      <c r="CZ2122" s="72"/>
      <c r="DA2122" s="72"/>
      <c r="DB2122" s="72"/>
      <c r="DC2122" s="72"/>
      <c r="DD2122" s="72"/>
      <c r="DE2122" s="72"/>
      <c r="DF2122" s="72"/>
      <c r="DG2122" s="72"/>
      <c r="DH2122" s="78">
        <f t="shared" si="965"/>
        <v>94.520039999999995</v>
      </c>
      <c r="DJ2122" s="96">
        <f t="shared" si="966"/>
        <v>5.4799600000000055</v>
      </c>
      <c r="DK2122" s="72"/>
      <c r="DL2122" s="51" t="s">
        <v>3334</v>
      </c>
      <c r="DO2122" s="358">
        <v>5.48</v>
      </c>
      <c r="DP2122" s="72"/>
      <c r="DQ2122" s="374"/>
      <c r="DR2122" s="72"/>
      <c r="DU2122" s="52"/>
      <c r="DX2122" s="75">
        <f t="shared" si="967"/>
        <v>66.069586936272984</v>
      </c>
      <c r="DY2122" s="51">
        <f t="shared" si="968"/>
        <v>0</v>
      </c>
      <c r="DZ2122" s="75">
        <f t="shared" si="969"/>
        <v>0</v>
      </c>
      <c r="EA2122" s="51" t="e">
        <f t="shared" si="970"/>
        <v>#DIV/0!</v>
      </c>
      <c r="EB2122" s="75">
        <f t="shared" si="971"/>
        <v>18.706509222806087</v>
      </c>
      <c r="EC2122" s="51">
        <f t="shared" si="972"/>
        <v>0</v>
      </c>
      <c r="ED2122" s="75">
        <f t="shared" si="973"/>
        <v>0</v>
      </c>
      <c r="EE2122" s="51" t="e">
        <f t="shared" si="974"/>
        <v>#DIV/0!</v>
      </c>
      <c r="EF2122" s="75">
        <f t="shared" si="975"/>
        <v>0</v>
      </c>
      <c r="EG2122" s="51" t="e">
        <f t="shared" si="976"/>
        <v>#DIV/0!</v>
      </c>
      <c r="EH2122" s="75">
        <f t="shared" si="977"/>
        <v>0</v>
      </c>
      <c r="EI2122" s="51" t="e">
        <f t="shared" si="978"/>
        <v>#DIV/0!</v>
      </c>
      <c r="EJ2122" s="75">
        <f t="shared" si="979"/>
        <v>0</v>
      </c>
      <c r="EK2122" s="51" t="e">
        <f t="shared" si="980"/>
        <v>#DIV/0!</v>
      </c>
      <c r="EL2122" s="75">
        <f t="shared" si="981"/>
        <v>3.2835788050872603</v>
      </c>
      <c r="EM2122" s="51">
        <f t="shared" si="982"/>
        <v>0</v>
      </c>
      <c r="EN2122" s="75">
        <f t="shared" si="983"/>
        <v>11.940325035833672</v>
      </c>
      <c r="EO2122" s="51">
        <f t="shared" si="984"/>
        <v>0</v>
      </c>
      <c r="EP2122" s="75">
        <f t="shared" si="985"/>
        <v>0</v>
      </c>
      <c r="EQ2122" s="51" t="e">
        <f t="shared" si="986"/>
        <v>#DIV/0!</v>
      </c>
      <c r="ER2122" s="51">
        <f t="shared" si="987"/>
        <v>100</v>
      </c>
      <c r="ES2122" s="51">
        <f t="shared" si="988"/>
        <v>0</v>
      </c>
    </row>
    <row r="2123" spans="1:149" x14ac:dyDescent="0.45">
      <c r="A2123" s="78" t="s">
        <v>1513</v>
      </c>
      <c r="B2123" s="174" t="s">
        <v>868</v>
      </c>
      <c r="C2123" s="51" t="s">
        <v>3648</v>
      </c>
      <c r="D2123" s="51" t="s">
        <v>3841</v>
      </c>
      <c r="E2123" s="78" t="s">
        <v>1127</v>
      </c>
      <c r="F2123" s="78" t="s">
        <v>2809</v>
      </c>
      <c r="G2123" s="72" t="s">
        <v>3383</v>
      </c>
      <c r="H2123" s="78" t="s">
        <v>1100</v>
      </c>
      <c r="I2123" s="78">
        <v>84</v>
      </c>
      <c r="J2123" s="300">
        <v>200</v>
      </c>
      <c r="K2123" s="78">
        <v>5</v>
      </c>
      <c r="L2123" s="300">
        <v>1040</v>
      </c>
      <c r="M2123" s="72">
        <v>15</v>
      </c>
      <c r="O2123" s="78"/>
      <c r="P2123" s="72" t="s">
        <v>1374</v>
      </c>
      <c r="AA2123" s="195"/>
      <c r="AB2123" s="195"/>
      <c r="AC2123" s="195"/>
      <c r="AD2123" s="72"/>
      <c r="AE2123" s="316">
        <v>1</v>
      </c>
      <c r="AF2123" s="195"/>
      <c r="AG2123" s="195">
        <v>0</v>
      </c>
      <c r="AH2123" s="72"/>
      <c r="AR2123" s="53">
        <v>0.94530000000000003</v>
      </c>
      <c r="AT2123" s="77"/>
      <c r="AU2123" s="276">
        <v>2000</v>
      </c>
      <c r="AV2123" s="276"/>
      <c r="AW2123" s="276">
        <v>1890.6000000000001</v>
      </c>
      <c r="AX2123" s="95"/>
      <c r="AY2123" s="276"/>
      <c r="AZ2123" s="95"/>
      <c r="BB2123" s="80" t="s">
        <v>3412</v>
      </c>
      <c r="BC2123" s="270" t="s">
        <v>3590</v>
      </c>
      <c r="BD2123" s="72">
        <v>62.415999999999997</v>
      </c>
      <c r="BE2123" s="72"/>
      <c r="BF2123" s="72"/>
      <c r="BG2123" s="72"/>
      <c r="BH2123" s="72">
        <v>17.672000000000001</v>
      </c>
      <c r="BI2123" s="72"/>
      <c r="BJ2123" s="72"/>
      <c r="BK2123" s="72"/>
      <c r="BL2123" s="72"/>
      <c r="BM2123" s="72"/>
      <c r="BN2123" s="72"/>
      <c r="BO2123" s="72"/>
      <c r="BP2123" s="72"/>
      <c r="BQ2123" s="72"/>
      <c r="BR2123" s="72"/>
      <c r="BS2123" s="72"/>
      <c r="BT2123" s="72"/>
      <c r="BU2123" s="72"/>
      <c r="BV2123" s="72"/>
      <c r="BW2123" s="72"/>
      <c r="BX2123" s="72"/>
      <c r="BY2123" s="72"/>
      <c r="BZ2123" s="72">
        <v>3.1019999999999999</v>
      </c>
      <c r="CA2123" s="72"/>
      <c r="CB2123" s="72">
        <v>11.28</v>
      </c>
      <c r="CC2123" s="72"/>
      <c r="CD2123" s="72"/>
      <c r="CE2123" s="72"/>
      <c r="CF2123" s="72"/>
      <c r="CG2123" s="72"/>
      <c r="CH2123" s="72"/>
      <c r="CI2123" s="72"/>
      <c r="CJ2123" s="72"/>
      <c r="CK2123" s="72"/>
      <c r="CL2123" s="72"/>
      <c r="CM2123" s="72"/>
      <c r="CN2123" s="72"/>
      <c r="CO2123" s="72"/>
      <c r="CP2123" s="72"/>
      <c r="CQ2123" s="72"/>
      <c r="CR2123" s="72"/>
      <c r="CS2123" s="72"/>
      <c r="CT2123" s="72"/>
      <c r="CU2123" s="72"/>
      <c r="CV2123" s="72"/>
      <c r="CW2123" s="72"/>
      <c r="CX2123" s="72"/>
      <c r="CY2123" s="72"/>
      <c r="CZ2123" s="72"/>
      <c r="DA2123" s="72"/>
      <c r="DB2123" s="72"/>
      <c r="DC2123" s="72"/>
      <c r="DD2123" s="72"/>
      <c r="DE2123" s="72"/>
      <c r="DF2123" s="72"/>
      <c r="DG2123" s="72"/>
      <c r="DH2123" s="78">
        <f t="shared" si="965"/>
        <v>94.47</v>
      </c>
      <c r="DJ2123" s="96">
        <f t="shared" si="966"/>
        <v>5.5300000000000011</v>
      </c>
      <c r="DK2123" s="72"/>
      <c r="DL2123" s="51" t="s">
        <v>3334</v>
      </c>
      <c r="DO2123" s="358">
        <v>5.53</v>
      </c>
      <c r="DP2123" s="72"/>
      <c r="DQ2123" s="374"/>
      <c r="DR2123" s="72"/>
      <c r="DU2123" s="52"/>
      <c r="DX2123" s="75">
        <f t="shared" si="967"/>
        <v>66.069651741293541</v>
      </c>
      <c r="DY2123" s="51">
        <f t="shared" si="968"/>
        <v>0</v>
      </c>
      <c r="DZ2123" s="75">
        <f t="shared" si="969"/>
        <v>0</v>
      </c>
      <c r="EA2123" s="51" t="e">
        <f t="shared" si="970"/>
        <v>#DIV/0!</v>
      </c>
      <c r="EB2123" s="75">
        <f t="shared" si="971"/>
        <v>18.706467661691541</v>
      </c>
      <c r="EC2123" s="51">
        <f t="shared" si="972"/>
        <v>0</v>
      </c>
      <c r="ED2123" s="75">
        <f t="shared" si="973"/>
        <v>0</v>
      </c>
      <c r="EE2123" s="51" t="e">
        <f t="shared" si="974"/>
        <v>#DIV/0!</v>
      </c>
      <c r="EF2123" s="75">
        <f t="shared" si="975"/>
        <v>0</v>
      </c>
      <c r="EG2123" s="51" t="e">
        <f t="shared" si="976"/>
        <v>#DIV/0!</v>
      </c>
      <c r="EH2123" s="75">
        <f t="shared" si="977"/>
        <v>0</v>
      </c>
      <c r="EI2123" s="51" t="e">
        <f t="shared" si="978"/>
        <v>#DIV/0!</v>
      </c>
      <c r="EJ2123" s="75">
        <f t="shared" si="979"/>
        <v>0</v>
      </c>
      <c r="EK2123" s="51" t="e">
        <f t="shared" si="980"/>
        <v>#DIV/0!</v>
      </c>
      <c r="EL2123" s="75">
        <f t="shared" si="981"/>
        <v>3.2835820895522385</v>
      </c>
      <c r="EM2123" s="51">
        <f t="shared" si="982"/>
        <v>0</v>
      </c>
      <c r="EN2123" s="75">
        <f t="shared" si="983"/>
        <v>11.940298507462686</v>
      </c>
      <c r="EO2123" s="51">
        <f t="shared" si="984"/>
        <v>0</v>
      </c>
      <c r="EP2123" s="75">
        <f t="shared" si="985"/>
        <v>0</v>
      </c>
      <c r="EQ2123" s="51" t="e">
        <f t="shared" si="986"/>
        <v>#DIV/0!</v>
      </c>
      <c r="ER2123" s="51">
        <f t="shared" si="987"/>
        <v>100</v>
      </c>
      <c r="ES2123" s="51">
        <f t="shared" si="988"/>
        <v>0</v>
      </c>
    </row>
    <row r="2124" spans="1:149" x14ac:dyDescent="0.45">
      <c r="A2124" s="78" t="s">
        <v>1513</v>
      </c>
      <c r="B2124" s="174" t="s">
        <v>868</v>
      </c>
      <c r="C2124" s="51" t="s">
        <v>3648</v>
      </c>
      <c r="D2124" s="51" t="s">
        <v>3841</v>
      </c>
      <c r="E2124" s="78" t="s">
        <v>1127</v>
      </c>
      <c r="F2124" s="78" t="s">
        <v>2809</v>
      </c>
      <c r="G2124" s="72" t="s">
        <v>3383</v>
      </c>
      <c r="H2124" s="78" t="s">
        <v>1100</v>
      </c>
      <c r="I2124" s="78">
        <v>84</v>
      </c>
      <c r="J2124" s="300">
        <v>200</v>
      </c>
      <c r="K2124" s="78">
        <v>5</v>
      </c>
      <c r="L2124" s="300">
        <v>1040</v>
      </c>
      <c r="M2124" s="72">
        <v>15</v>
      </c>
      <c r="O2124" s="78"/>
      <c r="P2124" s="72" t="s">
        <v>1374</v>
      </c>
      <c r="AA2124" s="195"/>
      <c r="AB2124" s="195"/>
      <c r="AC2124" s="195"/>
      <c r="AD2124" s="72"/>
      <c r="AE2124" s="316">
        <v>1</v>
      </c>
      <c r="AF2124" s="195"/>
      <c r="AG2124" s="195">
        <v>0</v>
      </c>
      <c r="AH2124" s="72"/>
      <c r="AR2124" s="53">
        <v>0.94530000000000003</v>
      </c>
      <c r="AT2124" s="77"/>
      <c r="AU2124" s="276">
        <v>2000</v>
      </c>
      <c r="AV2124" s="276"/>
      <c r="AW2124" s="276">
        <v>1890.6000000000001</v>
      </c>
      <c r="AX2124" s="95"/>
      <c r="AY2124" s="276"/>
      <c r="AZ2124" s="95"/>
      <c r="BB2124" s="80" t="s">
        <v>3412</v>
      </c>
      <c r="BC2124" s="270" t="s">
        <v>3590</v>
      </c>
      <c r="BD2124" s="72">
        <v>62.4358</v>
      </c>
      <c r="BE2124" s="72"/>
      <c r="BF2124" s="72"/>
      <c r="BG2124" s="72"/>
      <c r="BH2124" s="72">
        <v>17.677600000000002</v>
      </c>
      <c r="BI2124" s="72"/>
      <c r="BJ2124" s="72"/>
      <c r="BK2124" s="72"/>
      <c r="BL2124" s="72"/>
      <c r="BM2124" s="72"/>
      <c r="BN2124" s="72"/>
      <c r="BO2124" s="72"/>
      <c r="BP2124" s="72"/>
      <c r="BQ2124" s="72"/>
      <c r="BR2124" s="72"/>
      <c r="BS2124" s="72"/>
      <c r="BT2124" s="72"/>
      <c r="BU2124" s="72"/>
      <c r="BV2124" s="72"/>
      <c r="BW2124" s="72"/>
      <c r="BX2124" s="72"/>
      <c r="BY2124" s="72"/>
      <c r="BZ2124" s="72">
        <v>3.1029900000000001</v>
      </c>
      <c r="CA2124" s="72"/>
      <c r="CB2124" s="72">
        <v>11.2836</v>
      </c>
      <c r="CC2124" s="72"/>
      <c r="CD2124" s="72"/>
      <c r="CE2124" s="72"/>
      <c r="CF2124" s="72"/>
      <c r="CG2124" s="72"/>
      <c r="CH2124" s="72"/>
      <c r="CI2124" s="72"/>
      <c r="CJ2124" s="72"/>
      <c r="CK2124" s="72"/>
      <c r="CL2124" s="72"/>
      <c r="CM2124" s="72"/>
      <c r="CN2124" s="72"/>
      <c r="CO2124" s="72"/>
      <c r="CP2124" s="72"/>
      <c r="CQ2124" s="72"/>
      <c r="CR2124" s="72"/>
      <c r="CS2124" s="72"/>
      <c r="CT2124" s="72"/>
      <c r="CU2124" s="72"/>
      <c r="CV2124" s="72"/>
      <c r="CW2124" s="72"/>
      <c r="CX2124" s="72"/>
      <c r="CY2124" s="72"/>
      <c r="CZ2124" s="72"/>
      <c r="DA2124" s="72"/>
      <c r="DB2124" s="72"/>
      <c r="DC2124" s="72"/>
      <c r="DD2124" s="72"/>
      <c r="DE2124" s="72"/>
      <c r="DF2124" s="72"/>
      <c r="DG2124" s="72"/>
      <c r="DH2124" s="78">
        <f t="shared" si="965"/>
        <v>94.499989999999997</v>
      </c>
      <c r="DJ2124" s="96">
        <f t="shared" si="966"/>
        <v>5.5000100000000032</v>
      </c>
      <c r="DK2124" s="72"/>
      <c r="DL2124" s="51" t="s">
        <v>3334</v>
      </c>
      <c r="DO2124" s="358">
        <v>5.5</v>
      </c>
      <c r="DP2124" s="72"/>
      <c r="DQ2124" s="374"/>
      <c r="DR2124" s="72"/>
      <c r="DU2124" s="52"/>
      <c r="DX2124" s="75">
        <f t="shared" si="967"/>
        <v>66.069636621125568</v>
      </c>
      <c r="DY2124" s="51">
        <f t="shared" si="968"/>
        <v>0</v>
      </c>
      <c r="DZ2124" s="75">
        <f t="shared" si="969"/>
        <v>0</v>
      </c>
      <c r="EA2124" s="51" t="e">
        <f t="shared" si="970"/>
        <v>#DIV/0!</v>
      </c>
      <c r="EB2124" s="75">
        <f t="shared" si="971"/>
        <v>18.70645700597429</v>
      </c>
      <c r="EC2124" s="51">
        <f t="shared" si="972"/>
        <v>0</v>
      </c>
      <c r="ED2124" s="75">
        <f t="shared" si="973"/>
        <v>0</v>
      </c>
      <c r="EE2124" s="51" t="e">
        <f t="shared" si="974"/>
        <v>#DIV/0!</v>
      </c>
      <c r="EF2124" s="75">
        <f t="shared" si="975"/>
        <v>0</v>
      </c>
      <c r="EG2124" s="51" t="e">
        <f t="shared" si="976"/>
        <v>#DIV/0!</v>
      </c>
      <c r="EH2124" s="75">
        <f t="shared" si="977"/>
        <v>0</v>
      </c>
      <c r="EI2124" s="51" t="e">
        <f t="shared" si="978"/>
        <v>#DIV/0!</v>
      </c>
      <c r="EJ2124" s="75">
        <f t="shared" si="979"/>
        <v>0</v>
      </c>
      <c r="EK2124" s="51" t="e">
        <f t="shared" si="980"/>
        <v>#DIV/0!</v>
      </c>
      <c r="EL2124" s="75">
        <f t="shared" si="981"/>
        <v>3.2835876490568947</v>
      </c>
      <c r="EM2124" s="51">
        <f t="shared" si="982"/>
        <v>0</v>
      </c>
      <c r="EN2124" s="75">
        <f t="shared" si="983"/>
        <v>11.940318723843252</v>
      </c>
      <c r="EO2124" s="51">
        <f t="shared" si="984"/>
        <v>0</v>
      </c>
      <c r="EP2124" s="75">
        <f t="shared" si="985"/>
        <v>0</v>
      </c>
      <c r="EQ2124" s="51" t="e">
        <f t="shared" si="986"/>
        <v>#DIV/0!</v>
      </c>
      <c r="ER2124" s="51">
        <f t="shared" si="987"/>
        <v>100</v>
      </c>
      <c r="ES2124" s="51">
        <f t="shared" si="988"/>
        <v>0</v>
      </c>
    </row>
    <row r="2125" spans="1:149" x14ac:dyDescent="0.45">
      <c r="A2125" s="78" t="s">
        <v>1513</v>
      </c>
      <c r="B2125" s="174" t="s">
        <v>868</v>
      </c>
      <c r="C2125" s="51" t="s">
        <v>3648</v>
      </c>
      <c r="D2125" s="51" t="s">
        <v>3841</v>
      </c>
      <c r="E2125" s="78" t="s">
        <v>1127</v>
      </c>
      <c r="F2125" s="78" t="s">
        <v>2810</v>
      </c>
      <c r="G2125" s="72" t="s">
        <v>3383</v>
      </c>
      <c r="H2125" s="78" t="s">
        <v>1100</v>
      </c>
      <c r="I2125" s="78">
        <v>104</v>
      </c>
      <c r="J2125" s="300">
        <v>200</v>
      </c>
      <c r="K2125" s="78">
        <v>5</v>
      </c>
      <c r="L2125" s="300">
        <v>1040</v>
      </c>
      <c r="M2125" s="72">
        <v>15</v>
      </c>
      <c r="O2125" s="78"/>
      <c r="P2125" s="72" t="s">
        <v>1374</v>
      </c>
      <c r="AA2125" s="195"/>
      <c r="AB2125" s="195"/>
      <c r="AC2125" s="195"/>
      <c r="AD2125" s="72"/>
      <c r="AE2125" s="316">
        <v>1</v>
      </c>
      <c r="AF2125" s="195"/>
      <c r="AG2125" s="195">
        <v>0</v>
      </c>
      <c r="AH2125" s="72"/>
      <c r="AR2125" s="53">
        <v>0.94530000000000003</v>
      </c>
      <c r="AT2125" s="77"/>
      <c r="AU2125" s="276">
        <v>2000</v>
      </c>
      <c r="AV2125" s="276"/>
      <c r="AW2125" s="276">
        <v>1890.6000000000001</v>
      </c>
      <c r="AX2125" s="95"/>
      <c r="AY2125" s="276"/>
      <c r="AZ2125" s="95"/>
      <c r="BB2125" s="80" t="s">
        <v>3412</v>
      </c>
      <c r="BC2125" s="270" t="s">
        <v>3590</v>
      </c>
      <c r="BD2125" s="72">
        <v>62.448999999999998</v>
      </c>
      <c r="BE2125" s="72"/>
      <c r="BF2125" s="72"/>
      <c r="BG2125" s="72"/>
      <c r="BH2125" s="72">
        <v>17.6814</v>
      </c>
      <c r="BI2125" s="72"/>
      <c r="BJ2125" s="72"/>
      <c r="BK2125" s="72"/>
      <c r="BL2125" s="72"/>
      <c r="BM2125" s="72"/>
      <c r="BN2125" s="72"/>
      <c r="BO2125" s="72"/>
      <c r="BP2125" s="72"/>
      <c r="BQ2125" s="72"/>
      <c r="BR2125" s="72"/>
      <c r="BS2125" s="72"/>
      <c r="BT2125" s="72"/>
      <c r="BU2125" s="72"/>
      <c r="BV2125" s="72"/>
      <c r="BW2125" s="72"/>
      <c r="BX2125" s="72"/>
      <c r="BY2125" s="72"/>
      <c r="BZ2125" s="72">
        <v>3.10364</v>
      </c>
      <c r="CA2125" s="72"/>
      <c r="CB2125" s="72">
        <v>11.286</v>
      </c>
      <c r="CC2125" s="72"/>
      <c r="CD2125" s="72"/>
      <c r="CE2125" s="72"/>
      <c r="CF2125" s="72"/>
      <c r="CG2125" s="72"/>
      <c r="CH2125" s="72"/>
      <c r="CI2125" s="72"/>
      <c r="CJ2125" s="72"/>
      <c r="CK2125" s="72"/>
      <c r="CL2125" s="72"/>
      <c r="CM2125" s="72"/>
      <c r="CN2125" s="72"/>
      <c r="CO2125" s="72"/>
      <c r="CP2125" s="72"/>
      <c r="CQ2125" s="72"/>
      <c r="CR2125" s="72"/>
      <c r="CS2125" s="72"/>
      <c r="CT2125" s="72"/>
      <c r="CU2125" s="72"/>
      <c r="CV2125" s="72"/>
      <c r="CW2125" s="72"/>
      <c r="CX2125" s="72"/>
      <c r="CY2125" s="72"/>
      <c r="CZ2125" s="72"/>
      <c r="DA2125" s="72"/>
      <c r="DB2125" s="72"/>
      <c r="DC2125" s="72"/>
      <c r="DD2125" s="72"/>
      <c r="DE2125" s="72"/>
      <c r="DF2125" s="72"/>
      <c r="DG2125" s="72"/>
      <c r="DH2125" s="78">
        <f t="shared" si="965"/>
        <v>94.520039999999995</v>
      </c>
      <c r="DJ2125" s="96">
        <f t="shared" si="966"/>
        <v>5.4799600000000055</v>
      </c>
      <c r="DK2125" s="72"/>
      <c r="DL2125" s="51" t="s">
        <v>3334</v>
      </c>
      <c r="DO2125" s="358">
        <v>5.48</v>
      </c>
      <c r="DP2125" s="72"/>
      <c r="DQ2125" s="374"/>
      <c r="DR2125" s="72"/>
      <c r="DU2125" s="52"/>
      <c r="DX2125" s="75">
        <f t="shared" si="967"/>
        <v>66.069586936272984</v>
      </c>
      <c r="DY2125" s="51">
        <f t="shared" si="968"/>
        <v>0</v>
      </c>
      <c r="DZ2125" s="75">
        <f t="shared" si="969"/>
        <v>0</v>
      </c>
      <c r="EA2125" s="51" t="e">
        <f t="shared" si="970"/>
        <v>#DIV/0!</v>
      </c>
      <c r="EB2125" s="75">
        <f t="shared" si="971"/>
        <v>18.706509222806087</v>
      </c>
      <c r="EC2125" s="51">
        <f t="shared" si="972"/>
        <v>0</v>
      </c>
      <c r="ED2125" s="75">
        <f t="shared" si="973"/>
        <v>0</v>
      </c>
      <c r="EE2125" s="51" t="e">
        <f t="shared" si="974"/>
        <v>#DIV/0!</v>
      </c>
      <c r="EF2125" s="75">
        <f t="shared" si="975"/>
        <v>0</v>
      </c>
      <c r="EG2125" s="51" t="e">
        <f t="shared" si="976"/>
        <v>#DIV/0!</v>
      </c>
      <c r="EH2125" s="75">
        <f t="shared" si="977"/>
        <v>0</v>
      </c>
      <c r="EI2125" s="51" t="e">
        <f t="shared" si="978"/>
        <v>#DIV/0!</v>
      </c>
      <c r="EJ2125" s="75">
        <f t="shared" si="979"/>
        <v>0</v>
      </c>
      <c r="EK2125" s="51" t="e">
        <f t="shared" si="980"/>
        <v>#DIV/0!</v>
      </c>
      <c r="EL2125" s="75">
        <f t="shared" si="981"/>
        <v>3.2835788050872603</v>
      </c>
      <c r="EM2125" s="51">
        <f t="shared" si="982"/>
        <v>0</v>
      </c>
      <c r="EN2125" s="75">
        <f t="shared" si="983"/>
        <v>11.940325035833672</v>
      </c>
      <c r="EO2125" s="51">
        <f t="shared" si="984"/>
        <v>0</v>
      </c>
      <c r="EP2125" s="75">
        <f t="shared" si="985"/>
        <v>0</v>
      </c>
      <c r="EQ2125" s="51" t="e">
        <f t="shared" si="986"/>
        <v>#DIV/0!</v>
      </c>
      <c r="ER2125" s="51">
        <f t="shared" si="987"/>
        <v>100</v>
      </c>
      <c r="ES2125" s="51">
        <f t="shared" si="988"/>
        <v>0</v>
      </c>
    </row>
    <row r="2126" spans="1:149" x14ac:dyDescent="0.45">
      <c r="A2126" s="78" t="s">
        <v>1513</v>
      </c>
      <c r="B2126" s="174" t="s">
        <v>868</v>
      </c>
      <c r="C2126" s="51" t="s">
        <v>3648</v>
      </c>
      <c r="D2126" s="51" t="s">
        <v>3841</v>
      </c>
      <c r="E2126" s="78" t="s">
        <v>1127</v>
      </c>
      <c r="F2126" s="78" t="s">
        <v>2811</v>
      </c>
      <c r="G2126" s="72" t="s">
        <v>3383</v>
      </c>
      <c r="H2126" s="78" t="s">
        <v>1100</v>
      </c>
      <c r="I2126" s="78">
        <v>72</v>
      </c>
      <c r="J2126" s="300">
        <v>200</v>
      </c>
      <c r="K2126" s="78">
        <v>5</v>
      </c>
      <c r="L2126" s="300">
        <v>1040</v>
      </c>
      <c r="M2126" s="72">
        <v>15</v>
      </c>
      <c r="O2126" s="78"/>
      <c r="P2126" s="72" t="s">
        <v>1374</v>
      </c>
      <c r="AA2126" s="195"/>
      <c r="AB2126" s="195"/>
      <c r="AC2126" s="195"/>
      <c r="AD2126" s="72"/>
      <c r="AE2126" s="316">
        <v>1</v>
      </c>
      <c r="AF2126" s="195"/>
      <c r="AG2126" s="195">
        <v>0</v>
      </c>
      <c r="AH2126" s="72"/>
      <c r="AR2126" s="53">
        <v>0.94530000000000003</v>
      </c>
      <c r="AT2126" s="77"/>
      <c r="AU2126" s="276">
        <v>2000</v>
      </c>
      <c r="AV2126" s="276"/>
      <c r="AW2126" s="276">
        <v>1890.6000000000001</v>
      </c>
      <c r="AX2126" s="95"/>
      <c r="AY2126" s="276"/>
      <c r="AZ2126" s="95"/>
      <c r="BB2126" s="80" t="s">
        <v>3412</v>
      </c>
      <c r="BC2126" s="270" t="s">
        <v>3590</v>
      </c>
      <c r="BD2126" s="72">
        <v>63.1738</v>
      </c>
      <c r="BE2126" s="72"/>
      <c r="BF2126" s="72"/>
      <c r="BG2126" s="72"/>
      <c r="BH2126" s="72">
        <v>17.662500000000001</v>
      </c>
      <c r="BI2126" s="72"/>
      <c r="BJ2126" s="72"/>
      <c r="BK2126" s="72"/>
      <c r="BL2126" s="72"/>
      <c r="BM2126" s="72"/>
      <c r="BN2126" s="72"/>
      <c r="BO2126" s="72"/>
      <c r="BP2126" s="72"/>
      <c r="BQ2126" s="72"/>
      <c r="BR2126" s="72"/>
      <c r="BS2126" s="72"/>
      <c r="BT2126" s="72"/>
      <c r="BU2126" s="72"/>
      <c r="BV2126" s="72"/>
      <c r="BW2126" s="72"/>
      <c r="BX2126" s="72"/>
      <c r="BY2126" s="72"/>
      <c r="BZ2126" s="72">
        <v>5.2333299999999996</v>
      </c>
      <c r="CA2126" s="72"/>
      <c r="CB2126" s="72">
        <v>8.1303599999999996</v>
      </c>
      <c r="CC2126" s="72"/>
      <c r="CD2126" s="72"/>
      <c r="CE2126" s="72"/>
      <c r="CF2126" s="72"/>
      <c r="CG2126" s="72"/>
      <c r="CH2126" s="72"/>
      <c r="CI2126" s="72"/>
      <c r="CJ2126" s="72"/>
      <c r="CK2126" s="72"/>
      <c r="CL2126" s="72"/>
      <c r="CM2126" s="72"/>
      <c r="CN2126" s="72"/>
      <c r="CO2126" s="72"/>
      <c r="CP2126" s="72"/>
      <c r="CQ2126" s="72"/>
      <c r="CR2126" s="72"/>
      <c r="CS2126" s="72"/>
      <c r="CT2126" s="72"/>
      <c r="CU2126" s="72"/>
      <c r="CV2126" s="72"/>
      <c r="CW2126" s="72"/>
      <c r="CX2126" s="72"/>
      <c r="CY2126" s="72"/>
      <c r="CZ2126" s="72"/>
      <c r="DA2126" s="72"/>
      <c r="DB2126" s="72"/>
      <c r="DC2126" s="72"/>
      <c r="DD2126" s="72"/>
      <c r="DE2126" s="72"/>
      <c r="DF2126" s="72"/>
      <c r="DG2126" s="72"/>
      <c r="DH2126" s="78">
        <f t="shared" si="965"/>
        <v>94.199989999999985</v>
      </c>
      <c r="DJ2126" s="96">
        <f t="shared" si="966"/>
        <v>5.8000100000000145</v>
      </c>
      <c r="DK2126" s="72"/>
      <c r="DL2126" s="51" t="s">
        <v>3334</v>
      </c>
      <c r="DO2126" s="358">
        <v>5.8</v>
      </c>
      <c r="DP2126" s="72"/>
      <c r="DQ2126" s="374"/>
      <c r="DR2126" s="72"/>
      <c r="DU2126" s="52"/>
      <c r="DX2126" s="75">
        <f t="shared" si="967"/>
        <v>67.063489072557232</v>
      </c>
      <c r="DY2126" s="51">
        <f t="shared" si="968"/>
        <v>0</v>
      </c>
      <c r="DZ2126" s="75">
        <f t="shared" si="969"/>
        <v>0</v>
      </c>
      <c r="EA2126" s="51" t="e">
        <f t="shared" si="970"/>
        <v>#DIV/0!</v>
      </c>
      <c r="EB2126" s="75">
        <f t="shared" si="971"/>
        <v>18.750001990446073</v>
      </c>
      <c r="EC2126" s="51">
        <f t="shared" si="972"/>
        <v>0</v>
      </c>
      <c r="ED2126" s="75">
        <f t="shared" si="973"/>
        <v>0</v>
      </c>
      <c r="EE2126" s="51" t="e">
        <f t="shared" si="974"/>
        <v>#DIV/0!</v>
      </c>
      <c r="EF2126" s="75">
        <f t="shared" si="975"/>
        <v>0</v>
      </c>
      <c r="EG2126" s="51" t="e">
        <f t="shared" si="976"/>
        <v>#DIV/0!</v>
      </c>
      <c r="EH2126" s="75">
        <f t="shared" si="977"/>
        <v>0</v>
      </c>
      <c r="EI2126" s="51" t="e">
        <f t="shared" si="978"/>
        <v>#DIV/0!</v>
      </c>
      <c r="EJ2126" s="75">
        <f t="shared" si="979"/>
        <v>0</v>
      </c>
      <c r="EK2126" s="51" t="e">
        <f t="shared" si="980"/>
        <v>#DIV/0!</v>
      </c>
      <c r="EL2126" s="75">
        <f t="shared" si="981"/>
        <v>5.5555526067465619</v>
      </c>
      <c r="EM2126" s="51">
        <f t="shared" si="982"/>
        <v>0</v>
      </c>
      <c r="EN2126" s="75">
        <f t="shared" si="983"/>
        <v>8.6309563302501413</v>
      </c>
      <c r="EO2126" s="51">
        <f t="shared" si="984"/>
        <v>0</v>
      </c>
      <c r="EP2126" s="75">
        <f t="shared" si="985"/>
        <v>0</v>
      </c>
      <c r="EQ2126" s="51" t="e">
        <f t="shared" si="986"/>
        <v>#DIV/0!</v>
      </c>
      <c r="ER2126" s="51">
        <f t="shared" si="987"/>
        <v>100</v>
      </c>
      <c r="ES2126" s="51">
        <f t="shared" si="988"/>
        <v>0</v>
      </c>
    </row>
    <row r="2127" spans="1:149" x14ac:dyDescent="0.45">
      <c r="A2127" s="78" t="s">
        <v>1513</v>
      </c>
      <c r="B2127" s="174" t="s">
        <v>868</v>
      </c>
      <c r="C2127" s="51" t="s">
        <v>3648</v>
      </c>
      <c r="D2127" s="51" t="s">
        <v>3841</v>
      </c>
      <c r="E2127" s="78" t="s">
        <v>1127</v>
      </c>
      <c r="F2127" s="78" t="s">
        <v>2812</v>
      </c>
      <c r="G2127" s="72" t="s">
        <v>3383</v>
      </c>
      <c r="H2127" s="78" t="s">
        <v>1100</v>
      </c>
      <c r="I2127" s="78">
        <v>72</v>
      </c>
      <c r="J2127" s="300">
        <v>200</v>
      </c>
      <c r="K2127" s="78">
        <v>5</v>
      </c>
      <c r="L2127" s="300">
        <v>1040</v>
      </c>
      <c r="M2127" s="72">
        <v>15</v>
      </c>
      <c r="O2127" s="78"/>
      <c r="P2127" s="72" t="s">
        <v>1374</v>
      </c>
      <c r="AA2127" s="195"/>
      <c r="AB2127" s="195"/>
      <c r="AC2127" s="195"/>
      <c r="AD2127" s="72"/>
      <c r="AE2127" s="316">
        <v>1</v>
      </c>
      <c r="AF2127" s="195"/>
      <c r="AG2127" s="195">
        <v>0</v>
      </c>
      <c r="AH2127" s="72"/>
      <c r="AR2127" s="53">
        <v>0.94530000000000003</v>
      </c>
      <c r="AT2127" s="77"/>
      <c r="AU2127" s="276">
        <v>2000</v>
      </c>
      <c r="AV2127" s="276"/>
      <c r="AW2127" s="276">
        <v>1890.6000000000001</v>
      </c>
      <c r="AX2127" s="95"/>
      <c r="AY2127" s="276"/>
      <c r="AZ2127" s="95"/>
      <c r="BB2127" s="80" t="s">
        <v>3412</v>
      </c>
      <c r="BC2127" s="270" t="s">
        <v>3590</v>
      </c>
      <c r="BD2127" s="72">
        <v>63.153700000000001</v>
      </c>
      <c r="BE2127" s="72"/>
      <c r="BF2127" s="72"/>
      <c r="BG2127" s="72"/>
      <c r="BH2127" s="72">
        <v>17.6569</v>
      </c>
      <c r="BI2127" s="72"/>
      <c r="BJ2127" s="72"/>
      <c r="BK2127" s="72"/>
      <c r="BL2127" s="72"/>
      <c r="BM2127" s="72"/>
      <c r="BN2127" s="72"/>
      <c r="BO2127" s="72"/>
      <c r="BP2127" s="72"/>
      <c r="BQ2127" s="72"/>
      <c r="BR2127" s="72"/>
      <c r="BS2127" s="72"/>
      <c r="BT2127" s="72"/>
      <c r="BU2127" s="72"/>
      <c r="BV2127" s="72"/>
      <c r="BW2127" s="72"/>
      <c r="BX2127" s="72"/>
      <c r="BY2127" s="72"/>
      <c r="BZ2127" s="72">
        <v>5.2316700000000003</v>
      </c>
      <c r="CA2127" s="72"/>
      <c r="CB2127" s="72">
        <v>8.1277699999999999</v>
      </c>
      <c r="CC2127" s="72"/>
      <c r="CD2127" s="72"/>
      <c r="CE2127" s="72"/>
      <c r="CF2127" s="72"/>
      <c r="CG2127" s="72"/>
      <c r="CH2127" s="72"/>
      <c r="CI2127" s="72"/>
      <c r="CJ2127" s="72"/>
      <c r="CK2127" s="72"/>
      <c r="CL2127" s="72"/>
      <c r="CM2127" s="72"/>
      <c r="CN2127" s="72"/>
      <c r="CO2127" s="72"/>
      <c r="CP2127" s="72"/>
      <c r="CQ2127" s="72"/>
      <c r="CR2127" s="72"/>
      <c r="CS2127" s="72"/>
      <c r="CT2127" s="72"/>
      <c r="CU2127" s="72"/>
      <c r="CV2127" s="72"/>
      <c r="CW2127" s="72"/>
      <c r="CX2127" s="72"/>
      <c r="CY2127" s="72"/>
      <c r="CZ2127" s="72"/>
      <c r="DA2127" s="72"/>
      <c r="DB2127" s="72"/>
      <c r="DC2127" s="72"/>
      <c r="DD2127" s="72"/>
      <c r="DE2127" s="72"/>
      <c r="DF2127" s="72"/>
      <c r="DG2127" s="72"/>
      <c r="DH2127" s="78">
        <f t="shared" si="965"/>
        <v>94.170039999999986</v>
      </c>
      <c r="DJ2127" s="96">
        <f t="shared" si="966"/>
        <v>5.829960000000014</v>
      </c>
      <c r="DK2127" s="72"/>
      <c r="DL2127" s="51" t="s">
        <v>3334</v>
      </c>
      <c r="DO2127" s="358">
        <v>5.83</v>
      </c>
      <c r="DP2127" s="72"/>
      <c r="DQ2127" s="374"/>
      <c r="DR2127" s="72"/>
      <c r="DU2127" s="52"/>
      <c r="DX2127" s="75">
        <f t="shared" si="967"/>
        <v>67.063473690783198</v>
      </c>
      <c r="DY2127" s="51">
        <f t="shared" si="968"/>
        <v>0</v>
      </c>
      <c r="DZ2127" s="75">
        <f t="shared" si="969"/>
        <v>0</v>
      </c>
      <c r="EA2127" s="51" t="e">
        <f t="shared" si="970"/>
        <v>#DIV/0!</v>
      </c>
      <c r="EB2127" s="75">
        <f t="shared" si="971"/>
        <v>18.750018583405087</v>
      </c>
      <c r="EC2127" s="51">
        <f t="shared" si="972"/>
        <v>0</v>
      </c>
      <c r="ED2127" s="75">
        <f t="shared" si="973"/>
        <v>0</v>
      </c>
      <c r="EE2127" s="51" t="e">
        <f t="shared" si="974"/>
        <v>#DIV/0!</v>
      </c>
      <c r="EF2127" s="75">
        <f t="shared" si="975"/>
        <v>0</v>
      </c>
      <c r="EG2127" s="51" t="e">
        <f t="shared" si="976"/>
        <v>#DIV/0!</v>
      </c>
      <c r="EH2127" s="75">
        <f t="shared" si="977"/>
        <v>0</v>
      </c>
      <c r="EI2127" s="51" t="e">
        <f t="shared" si="978"/>
        <v>#DIV/0!</v>
      </c>
      <c r="EJ2127" s="75">
        <f t="shared" si="979"/>
        <v>0</v>
      </c>
      <c r="EK2127" s="51" t="e">
        <f t="shared" si="980"/>
        <v>#DIV/0!</v>
      </c>
      <c r="EL2127" s="75">
        <f t="shared" si="981"/>
        <v>5.5555567354542923</v>
      </c>
      <c r="EM2127" s="51">
        <f t="shared" si="982"/>
        <v>0</v>
      </c>
      <c r="EN2127" s="75">
        <f t="shared" si="983"/>
        <v>8.6309509903574444</v>
      </c>
      <c r="EO2127" s="51">
        <f t="shared" si="984"/>
        <v>0</v>
      </c>
      <c r="EP2127" s="75">
        <f t="shared" si="985"/>
        <v>0</v>
      </c>
      <c r="EQ2127" s="51" t="e">
        <f t="shared" si="986"/>
        <v>#DIV/0!</v>
      </c>
      <c r="ER2127" s="51">
        <f t="shared" si="987"/>
        <v>100</v>
      </c>
      <c r="ES2127" s="51">
        <f t="shared" si="988"/>
        <v>0</v>
      </c>
    </row>
    <row r="2128" spans="1:149" x14ac:dyDescent="0.45">
      <c r="A2128" s="78" t="s">
        <v>1513</v>
      </c>
      <c r="B2128" s="174" t="s">
        <v>868</v>
      </c>
      <c r="C2128" s="51" t="s">
        <v>3648</v>
      </c>
      <c r="D2128" s="51" t="s">
        <v>3841</v>
      </c>
      <c r="E2128" s="78" t="s">
        <v>1127</v>
      </c>
      <c r="F2128" s="78" t="s">
        <v>2813</v>
      </c>
      <c r="G2128" s="72" t="s">
        <v>3383</v>
      </c>
      <c r="H2128" s="78" t="s">
        <v>1100</v>
      </c>
      <c r="I2128" s="78">
        <v>72</v>
      </c>
      <c r="J2128" s="300">
        <v>200</v>
      </c>
      <c r="K2128" s="78">
        <v>5</v>
      </c>
      <c r="L2128" s="300">
        <v>1040</v>
      </c>
      <c r="M2128" s="72">
        <v>15</v>
      </c>
      <c r="O2128" s="78"/>
      <c r="P2128" s="72" t="s">
        <v>1374</v>
      </c>
      <c r="AA2128" s="195"/>
      <c r="AB2128" s="195"/>
      <c r="AC2128" s="195"/>
      <c r="AD2128" s="72"/>
      <c r="AE2128" s="316">
        <v>1</v>
      </c>
      <c r="AF2128" s="195"/>
      <c r="AG2128" s="195">
        <v>0</v>
      </c>
      <c r="AH2128" s="72"/>
      <c r="AR2128" s="53">
        <v>0.94530000000000003</v>
      </c>
      <c r="AT2128" s="77"/>
      <c r="AU2128" s="276">
        <v>2000</v>
      </c>
      <c r="AV2128" s="276"/>
      <c r="AW2128" s="276">
        <v>1890.6000000000001</v>
      </c>
      <c r="AX2128" s="95"/>
      <c r="AY2128" s="276"/>
      <c r="AZ2128" s="95"/>
      <c r="BB2128" s="80" t="s">
        <v>3412</v>
      </c>
      <c r="BC2128" s="270" t="s">
        <v>3590</v>
      </c>
      <c r="BD2128" s="72">
        <v>63.153700000000001</v>
      </c>
      <c r="BE2128" s="72"/>
      <c r="BF2128" s="72"/>
      <c r="BG2128" s="72"/>
      <c r="BH2128" s="72">
        <v>17.6569</v>
      </c>
      <c r="BI2128" s="72"/>
      <c r="BJ2128" s="72"/>
      <c r="BK2128" s="72"/>
      <c r="BL2128" s="72"/>
      <c r="BM2128" s="72"/>
      <c r="BN2128" s="72"/>
      <c r="BO2128" s="72"/>
      <c r="BP2128" s="72"/>
      <c r="BQ2128" s="72"/>
      <c r="BR2128" s="72"/>
      <c r="BS2128" s="72"/>
      <c r="BT2128" s="72"/>
      <c r="BU2128" s="72"/>
      <c r="BV2128" s="72"/>
      <c r="BW2128" s="72"/>
      <c r="BX2128" s="72"/>
      <c r="BY2128" s="72"/>
      <c r="BZ2128" s="72">
        <v>5.2316700000000003</v>
      </c>
      <c r="CA2128" s="72"/>
      <c r="CB2128" s="72">
        <v>8.1277699999999999</v>
      </c>
      <c r="CC2128" s="72"/>
      <c r="CD2128" s="72"/>
      <c r="CE2128" s="72"/>
      <c r="CF2128" s="72"/>
      <c r="CG2128" s="72"/>
      <c r="CH2128" s="72"/>
      <c r="CI2128" s="72"/>
      <c r="CJ2128" s="72"/>
      <c r="CK2128" s="72"/>
      <c r="CL2128" s="72"/>
      <c r="CM2128" s="72"/>
      <c r="CN2128" s="72"/>
      <c r="CO2128" s="72"/>
      <c r="CP2128" s="72"/>
      <c r="CQ2128" s="72"/>
      <c r="CR2128" s="72"/>
      <c r="CS2128" s="72"/>
      <c r="CT2128" s="72"/>
      <c r="CU2128" s="72"/>
      <c r="CV2128" s="72"/>
      <c r="CW2128" s="72"/>
      <c r="CX2128" s="72"/>
      <c r="CY2128" s="72"/>
      <c r="CZ2128" s="72"/>
      <c r="DA2128" s="72"/>
      <c r="DB2128" s="72"/>
      <c r="DC2128" s="72"/>
      <c r="DD2128" s="72"/>
      <c r="DE2128" s="72"/>
      <c r="DF2128" s="72"/>
      <c r="DG2128" s="72"/>
      <c r="DH2128" s="78">
        <f t="shared" si="965"/>
        <v>94.170039999999986</v>
      </c>
      <c r="DJ2128" s="96">
        <f t="shared" si="966"/>
        <v>5.829960000000014</v>
      </c>
      <c r="DK2128" s="72"/>
      <c r="DL2128" s="51" t="s">
        <v>3334</v>
      </c>
      <c r="DO2128" s="358">
        <v>5.83</v>
      </c>
      <c r="DP2128" s="72"/>
      <c r="DQ2128" s="374"/>
      <c r="DR2128" s="72"/>
      <c r="DU2128" s="52"/>
      <c r="DX2128" s="75">
        <f t="shared" si="967"/>
        <v>67.063473690783198</v>
      </c>
      <c r="DY2128" s="51">
        <f t="shared" si="968"/>
        <v>0</v>
      </c>
      <c r="DZ2128" s="75">
        <f t="shared" si="969"/>
        <v>0</v>
      </c>
      <c r="EA2128" s="51" t="e">
        <f t="shared" si="970"/>
        <v>#DIV/0!</v>
      </c>
      <c r="EB2128" s="75">
        <f t="shared" si="971"/>
        <v>18.750018583405087</v>
      </c>
      <c r="EC2128" s="51">
        <f t="shared" si="972"/>
        <v>0</v>
      </c>
      <c r="ED2128" s="75">
        <f t="shared" si="973"/>
        <v>0</v>
      </c>
      <c r="EE2128" s="51" t="e">
        <f t="shared" si="974"/>
        <v>#DIV/0!</v>
      </c>
      <c r="EF2128" s="75">
        <f t="shared" si="975"/>
        <v>0</v>
      </c>
      <c r="EG2128" s="51" t="e">
        <f t="shared" si="976"/>
        <v>#DIV/0!</v>
      </c>
      <c r="EH2128" s="75">
        <f t="shared" si="977"/>
        <v>0</v>
      </c>
      <c r="EI2128" s="51" t="e">
        <f t="shared" si="978"/>
        <v>#DIV/0!</v>
      </c>
      <c r="EJ2128" s="75">
        <f t="shared" si="979"/>
        <v>0</v>
      </c>
      <c r="EK2128" s="51" t="e">
        <f t="shared" si="980"/>
        <v>#DIV/0!</v>
      </c>
      <c r="EL2128" s="75">
        <f t="shared" si="981"/>
        <v>5.5555567354542923</v>
      </c>
      <c r="EM2128" s="51">
        <f t="shared" si="982"/>
        <v>0</v>
      </c>
      <c r="EN2128" s="75">
        <f t="shared" si="983"/>
        <v>8.6309509903574444</v>
      </c>
      <c r="EO2128" s="51">
        <f t="shared" si="984"/>
        <v>0</v>
      </c>
      <c r="EP2128" s="75">
        <f t="shared" si="985"/>
        <v>0</v>
      </c>
      <c r="EQ2128" s="51" t="e">
        <f t="shared" si="986"/>
        <v>#DIV/0!</v>
      </c>
      <c r="ER2128" s="51">
        <f t="shared" si="987"/>
        <v>100</v>
      </c>
      <c r="ES2128" s="51">
        <f t="shared" si="988"/>
        <v>0</v>
      </c>
    </row>
    <row r="2129" spans="1:149" x14ac:dyDescent="0.45">
      <c r="A2129" s="78" t="s">
        <v>1513</v>
      </c>
      <c r="B2129" s="174" t="s">
        <v>868</v>
      </c>
      <c r="C2129" s="51" t="s">
        <v>3648</v>
      </c>
      <c r="D2129" s="51" t="s">
        <v>3841</v>
      </c>
      <c r="E2129" s="78" t="s">
        <v>1127</v>
      </c>
      <c r="F2129" s="78" t="s">
        <v>2814</v>
      </c>
      <c r="G2129" s="72" t="s">
        <v>3383</v>
      </c>
      <c r="H2129" s="78" t="s">
        <v>1100</v>
      </c>
      <c r="I2129" s="78">
        <v>72</v>
      </c>
      <c r="J2129" s="300">
        <v>200</v>
      </c>
      <c r="K2129" s="78">
        <v>5</v>
      </c>
      <c r="L2129" s="300">
        <v>1040</v>
      </c>
      <c r="M2129" s="72">
        <v>15</v>
      </c>
      <c r="O2129" s="78"/>
      <c r="P2129" s="72" t="s">
        <v>1374</v>
      </c>
      <c r="AA2129" s="195"/>
      <c r="AB2129" s="195"/>
      <c r="AC2129" s="195"/>
      <c r="AD2129" s="72"/>
      <c r="AE2129" s="316">
        <v>1</v>
      </c>
      <c r="AF2129" s="195"/>
      <c r="AG2129" s="195">
        <v>0</v>
      </c>
      <c r="AH2129" s="72"/>
      <c r="AR2129" s="53">
        <v>0.94530000000000003</v>
      </c>
      <c r="AT2129" s="77"/>
      <c r="AU2129" s="276">
        <v>2000</v>
      </c>
      <c r="AV2129" s="276"/>
      <c r="AW2129" s="276">
        <v>1890.6000000000001</v>
      </c>
      <c r="AX2129" s="95"/>
      <c r="AY2129" s="276"/>
      <c r="AZ2129" s="95"/>
      <c r="BB2129" s="80" t="s">
        <v>3412</v>
      </c>
      <c r="BC2129" s="270" t="s">
        <v>3590</v>
      </c>
      <c r="BD2129" s="72">
        <v>63.334800000000001</v>
      </c>
      <c r="BE2129" s="72"/>
      <c r="BF2129" s="72"/>
      <c r="BG2129" s="72"/>
      <c r="BH2129" s="72">
        <v>17.7075</v>
      </c>
      <c r="BI2129" s="72"/>
      <c r="BJ2129" s="72"/>
      <c r="BK2129" s="72"/>
      <c r="BL2129" s="72"/>
      <c r="BM2129" s="72"/>
      <c r="BN2129" s="72"/>
      <c r="BO2129" s="72"/>
      <c r="BP2129" s="72"/>
      <c r="BQ2129" s="72"/>
      <c r="BR2129" s="72"/>
      <c r="BS2129" s="72"/>
      <c r="BT2129" s="72"/>
      <c r="BU2129" s="72"/>
      <c r="BV2129" s="72"/>
      <c r="BW2129" s="72"/>
      <c r="BX2129" s="72"/>
      <c r="BY2129" s="72"/>
      <c r="BZ2129" s="72">
        <v>5.2466699999999999</v>
      </c>
      <c r="CA2129" s="72"/>
      <c r="CB2129" s="72">
        <v>8.1510700000000007</v>
      </c>
      <c r="CC2129" s="72"/>
      <c r="CD2129" s="72"/>
      <c r="CE2129" s="72"/>
      <c r="CF2129" s="72"/>
      <c r="CG2129" s="72"/>
      <c r="CH2129" s="72"/>
      <c r="CI2129" s="72"/>
      <c r="CJ2129" s="72"/>
      <c r="CK2129" s="72"/>
      <c r="CL2129" s="72"/>
      <c r="CM2129" s="72"/>
      <c r="CN2129" s="72"/>
      <c r="CO2129" s="72"/>
      <c r="CP2129" s="72"/>
      <c r="CQ2129" s="72"/>
      <c r="CR2129" s="72"/>
      <c r="CS2129" s="72"/>
      <c r="CT2129" s="72"/>
      <c r="CU2129" s="72"/>
      <c r="CV2129" s="72"/>
      <c r="CW2129" s="72"/>
      <c r="CX2129" s="72"/>
      <c r="CY2129" s="72"/>
      <c r="CZ2129" s="72"/>
      <c r="DA2129" s="72"/>
      <c r="DB2129" s="72"/>
      <c r="DC2129" s="72"/>
      <c r="DD2129" s="72"/>
      <c r="DE2129" s="72"/>
      <c r="DF2129" s="72"/>
      <c r="DG2129" s="72"/>
      <c r="DH2129" s="78">
        <f t="shared" si="965"/>
        <v>94.440039999999996</v>
      </c>
      <c r="DJ2129" s="96">
        <f t="shared" si="966"/>
        <v>5.5599600000000038</v>
      </c>
      <c r="DK2129" s="72"/>
      <c r="DL2129" s="51" t="s">
        <v>3334</v>
      </c>
      <c r="DO2129" s="358">
        <v>5.56</v>
      </c>
      <c r="DP2129" s="72"/>
      <c r="DQ2129" s="374"/>
      <c r="DR2129" s="72"/>
      <c r="DU2129" s="52"/>
      <c r="DX2129" s="75">
        <f t="shared" si="967"/>
        <v>67.063503996821694</v>
      </c>
      <c r="DY2129" s="51">
        <f t="shared" si="968"/>
        <v>0</v>
      </c>
      <c r="DZ2129" s="75">
        <f t="shared" si="969"/>
        <v>0</v>
      </c>
      <c r="EA2129" s="51" t="e">
        <f t="shared" si="970"/>
        <v>#DIV/0!</v>
      </c>
      <c r="EB2129" s="75">
        <f t="shared" si="971"/>
        <v>18.749992058453174</v>
      </c>
      <c r="EC2129" s="51">
        <f t="shared" si="972"/>
        <v>0</v>
      </c>
      <c r="ED2129" s="75">
        <f t="shared" si="973"/>
        <v>0</v>
      </c>
      <c r="EE2129" s="51" t="e">
        <f t="shared" si="974"/>
        <v>#DIV/0!</v>
      </c>
      <c r="EF2129" s="75">
        <f t="shared" si="975"/>
        <v>0</v>
      </c>
      <c r="EG2129" s="51" t="e">
        <f t="shared" si="976"/>
        <v>#DIV/0!</v>
      </c>
      <c r="EH2129" s="75">
        <f t="shared" si="977"/>
        <v>0</v>
      </c>
      <c r="EI2129" s="51" t="e">
        <f t="shared" si="978"/>
        <v>#DIV/0!</v>
      </c>
      <c r="EJ2129" s="75">
        <f t="shared" si="979"/>
        <v>0</v>
      </c>
      <c r="EK2129" s="51" t="e">
        <f t="shared" si="980"/>
        <v>#DIV/0!</v>
      </c>
      <c r="EL2129" s="75">
        <f t="shared" si="981"/>
        <v>5.5555567320810111</v>
      </c>
      <c r="EM2129" s="51">
        <f t="shared" si="982"/>
        <v>0</v>
      </c>
      <c r="EN2129" s="75">
        <f t="shared" si="983"/>
        <v>8.6309472126441307</v>
      </c>
      <c r="EO2129" s="51">
        <f t="shared" si="984"/>
        <v>0</v>
      </c>
      <c r="EP2129" s="75">
        <f t="shared" si="985"/>
        <v>0</v>
      </c>
      <c r="EQ2129" s="51" t="e">
        <f t="shared" si="986"/>
        <v>#DIV/0!</v>
      </c>
      <c r="ER2129" s="51">
        <f t="shared" si="987"/>
        <v>100</v>
      </c>
      <c r="ES2129" s="51">
        <f t="shared" si="988"/>
        <v>0</v>
      </c>
    </row>
    <row r="2130" spans="1:149" x14ac:dyDescent="0.45">
      <c r="A2130" s="78" t="s">
        <v>1513</v>
      </c>
      <c r="B2130" s="174" t="s">
        <v>868</v>
      </c>
      <c r="C2130" s="51" t="s">
        <v>3648</v>
      </c>
      <c r="D2130" s="51" t="s">
        <v>3841</v>
      </c>
      <c r="E2130" s="78" t="s">
        <v>1127</v>
      </c>
      <c r="F2130" s="78" t="s">
        <v>2814</v>
      </c>
      <c r="G2130" s="72" t="s">
        <v>3383</v>
      </c>
      <c r="H2130" s="78" t="s">
        <v>1100</v>
      </c>
      <c r="I2130" s="78">
        <v>72</v>
      </c>
      <c r="J2130" s="300">
        <v>200</v>
      </c>
      <c r="K2130" s="78">
        <v>5</v>
      </c>
      <c r="L2130" s="300">
        <v>1040</v>
      </c>
      <c r="M2130" s="72">
        <v>15</v>
      </c>
      <c r="O2130" s="78"/>
      <c r="P2130" s="72" t="s">
        <v>1374</v>
      </c>
      <c r="AA2130" s="195"/>
      <c r="AB2130" s="195"/>
      <c r="AC2130" s="195"/>
      <c r="AD2130" s="72"/>
      <c r="AE2130" s="316">
        <v>1</v>
      </c>
      <c r="AF2130" s="195"/>
      <c r="AG2130" s="195">
        <v>0</v>
      </c>
      <c r="AH2130" s="72"/>
      <c r="AR2130" s="53">
        <v>0.94530000000000003</v>
      </c>
      <c r="AT2130" s="77"/>
      <c r="AU2130" s="276">
        <v>2000</v>
      </c>
      <c r="AV2130" s="276"/>
      <c r="AW2130" s="276">
        <v>1890.6000000000001</v>
      </c>
      <c r="AX2130" s="95"/>
      <c r="AY2130" s="276"/>
      <c r="AZ2130" s="95"/>
      <c r="BB2130" s="80" t="s">
        <v>3412</v>
      </c>
      <c r="BC2130" s="270" t="s">
        <v>3590</v>
      </c>
      <c r="BD2130" s="72">
        <v>63.321399999999997</v>
      </c>
      <c r="BE2130" s="72"/>
      <c r="BF2130" s="72"/>
      <c r="BG2130" s="72"/>
      <c r="BH2130" s="72">
        <v>17.703800000000001</v>
      </c>
      <c r="BI2130" s="72"/>
      <c r="BJ2130" s="72"/>
      <c r="BK2130" s="72"/>
      <c r="BL2130" s="72"/>
      <c r="BM2130" s="72"/>
      <c r="BN2130" s="72"/>
      <c r="BO2130" s="72"/>
      <c r="BP2130" s="72"/>
      <c r="BQ2130" s="72"/>
      <c r="BR2130" s="72"/>
      <c r="BS2130" s="72"/>
      <c r="BT2130" s="72"/>
      <c r="BU2130" s="72"/>
      <c r="BV2130" s="72"/>
      <c r="BW2130" s="72"/>
      <c r="BX2130" s="72"/>
      <c r="BY2130" s="72"/>
      <c r="BZ2130" s="72">
        <v>5.2455600000000002</v>
      </c>
      <c r="CA2130" s="72"/>
      <c r="CB2130" s="72">
        <v>8.1493500000000001</v>
      </c>
      <c r="CC2130" s="72"/>
      <c r="CD2130" s="72"/>
      <c r="CE2130" s="72"/>
      <c r="CF2130" s="72"/>
      <c r="CG2130" s="72"/>
      <c r="CH2130" s="72"/>
      <c r="CI2130" s="72"/>
      <c r="CJ2130" s="72"/>
      <c r="CK2130" s="72"/>
      <c r="CL2130" s="72"/>
      <c r="CM2130" s="72"/>
      <c r="CN2130" s="72"/>
      <c r="CO2130" s="72"/>
      <c r="CP2130" s="72"/>
      <c r="CQ2130" s="72"/>
      <c r="CR2130" s="72"/>
      <c r="CS2130" s="72"/>
      <c r="CT2130" s="72"/>
      <c r="CU2130" s="72"/>
      <c r="CV2130" s="72"/>
      <c r="CW2130" s="72"/>
      <c r="CX2130" s="72"/>
      <c r="CY2130" s="72"/>
      <c r="CZ2130" s="72"/>
      <c r="DA2130" s="72"/>
      <c r="DB2130" s="72"/>
      <c r="DC2130" s="72"/>
      <c r="DD2130" s="72"/>
      <c r="DE2130" s="72"/>
      <c r="DF2130" s="72"/>
      <c r="DG2130" s="72"/>
      <c r="DH2130" s="78">
        <f t="shared" si="965"/>
        <v>94.420109999999994</v>
      </c>
      <c r="DJ2130" s="96">
        <f t="shared" si="966"/>
        <v>5.579890000000006</v>
      </c>
      <c r="DK2130" s="72"/>
      <c r="DL2130" s="51" t="s">
        <v>3334</v>
      </c>
      <c r="DO2130" s="358">
        <v>5.58</v>
      </c>
      <c r="DP2130" s="72"/>
      <c r="DQ2130" s="374"/>
      <c r="DR2130" s="72"/>
      <c r="DU2130" s="52"/>
      <c r="DX2130" s="75">
        <f t="shared" si="967"/>
        <v>67.063467729491094</v>
      </c>
      <c r="DY2130" s="51">
        <f t="shared" si="968"/>
        <v>0</v>
      </c>
      <c r="DZ2130" s="75">
        <f t="shared" si="969"/>
        <v>0</v>
      </c>
      <c r="EA2130" s="51" t="e">
        <f t="shared" si="970"/>
        <v>#DIV/0!</v>
      </c>
      <c r="EB2130" s="75">
        <f t="shared" si="971"/>
        <v>18.750031110957192</v>
      </c>
      <c r="EC2130" s="51">
        <f t="shared" si="972"/>
        <v>0</v>
      </c>
      <c r="ED2130" s="75">
        <f t="shared" si="973"/>
        <v>0</v>
      </c>
      <c r="EE2130" s="51" t="e">
        <f t="shared" si="974"/>
        <v>#DIV/0!</v>
      </c>
      <c r="EF2130" s="75">
        <f t="shared" si="975"/>
        <v>0</v>
      </c>
      <c r="EG2130" s="51" t="e">
        <f t="shared" si="976"/>
        <v>#DIV/0!</v>
      </c>
      <c r="EH2130" s="75">
        <f t="shared" si="977"/>
        <v>0</v>
      </c>
      <c r="EI2130" s="51" t="e">
        <f t="shared" si="978"/>
        <v>#DIV/0!</v>
      </c>
      <c r="EJ2130" s="75">
        <f t="shared" si="979"/>
        <v>0</v>
      </c>
      <c r="EK2130" s="51" t="e">
        <f t="shared" si="980"/>
        <v>#DIV/0!</v>
      </c>
      <c r="EL2130" s="75">
        <f t="shared" si="981"/>
        <v>5.5555537903948649</v>
      </c>
      <c r="EM2130" s="51">
        <f t="shared" si="982"/>
        <v>0</v>
      </c>
      <c r="EN2130" s="75">
        <f t="shared" si="983"/>
        <v>8.6309473691568463</v>
      </c>
      <c r="EO2130" s="51">
        <f t="shared" si="984"/>
        <v>0</v>
      </c>
      <c r="EP2130" s="75">
        <f t="shared" si="985"/>
        <v>0</v>
      </c>
      <c r="EQ2130" s="51" t="e">
        <f t="shared" si="986"/>
        <v>#DIV/0!</v>
      </c>
      <c r="ER2130" s="51">
        <f t="shared" si="987"/>
        <v>100</v>
      </c>
      <c r="ES2130" s="51">
        <f t="shared" si="988"/>
        <v>0</v>
      </c>
    </row>
    <row r="2131" spans="1:149" x14ac:dyDescent="0.45">
      <c r="A2131" s="78" t="s">
        <v>1513</v>
      </c>
      <c r="B2131" s="174" t="s">
        <v>868</v>
      </c>
      <c r="C2131" s="51" t="s">
        <v>3648</v>
      </c>
      <c r="D2131" s="51" t="s">
        <v>3841</v>
      </c>
      <c r="E2131" s="78" t="s">
        <v>1127</v>
      </c>
      <c r="F2131" s="78" t="s">
        <v>2815</v>
      </c>
      <c r="G2131" s="72" t="s">
        <v>3383</v>
      </c>
      <c r="H2131" s="78" t="s">
        <v>1100</v>
      </c>
      <c r="I2131" s="78">
        <v>84</v>
      </c>
      <c r="J2131" s="300">
        <v>200</v>
      </c>
      <c r="K2131" s="78">
        <v>5</v>
      </c>
      <c r="L2131" s="300">
        <v>1040</v>
      </c>
      <c r="M2131" s="72">
        <v>15</v>
      </c>
      <c r="O2131" s="78"/>
      <c r="P2131" s="72" t="s">
        <v>1374</v>
      </c>
      <c r="AA2131" s="195"/>
      <c r="AB2131" s="195"/>
      <c r="AC2131" s="195"/>
      <c r="AD2131" s="72"/>
      <c r="AE2131" s="316">
        <v>1</v>
      </c>
      <c r="AF2131" s="195"/>
      <c r="AG2131" s="195">
        <v>0</v>
      </c>
      <c r="AH2131" s="72"/>
      <c r="AR2131" s="53">
        <v>0.94530000000000003</v>
      </c>
      <c r="AT2131" s="77"/>
      <c r="AU2131" s="276">
        <v>2000</v>
      </c>
      <c r="AV2131" s="276"/>
      <c r="AW2131" s="276">
        <v>1890.6000000000001</v>
      </c>
      <c r="AX2131" s="95"/>
      <c r="AY2131" s="276"/>
      <c r="AZ2131" s="95"/>
      <c r="BB2131" s="80" t="s">
        <v>3412</v>
      </c>
      <c r="BC2131" s="270" t="s">
        <v>3590</v>
      </c>
      <c r="BD2131" s="72">
        <v>63.321399999999997</v>
      </c>
      <c r="BE2131" s="72"/>
      <c r="BF2131" s="72"/>
      <c r="BG2131" s="72"/>
      <c r="BH2131" s="72">
        <v>17.703800000000001</v>
      </c>
      <c r="BI2131" s="72"/>
      <c r="BJ2131" s="72"/>
      <c r="BK2131" s="72"/>
      <c r="BL2131" s="72"/>
      <c r="BM2131" s="72"/>
      <c r="BN2131" s="72"/>
      <c r="BO2131" s="72"/>
      <c r="BP2131" s="72"/>
      <c r="BQ2131" s="72"/>
      <c r="BR2131" s="72"/>
      <c r="BS2131" s="72"/>
      <c r="BT2131" s="72"/>
      <c r="BU2131" s="72"/>
      <c r="BV2131" s="72"/>
      <c r="BW2131" s="72"/>
      <c r="BX2131" s="72"/>
      <c r="BY2131" s="72"/>
      <c r="BZ2131" s="72">
        <v>5.2455600000000002</v>
      </c>
      <c r="CA2131" s="72"/>
      <c r="CB2131" s="72">
        <v>8.1493500000000001</v>
      </c>
      <c r="CC2131" s="72"/>
      <c r="CD2131" s="72"/>
      <c r="CE2131" s="72"/>
      <c r="CF2131" s="72"/>
      <c r="CG2131" s="72"/>
      <c r="CH2131" s="72"/>
      <c r="CI2131" s="72"/>
      <c r="CJ2131" s="72"/>
      <c r="CK2131" s="72"/>
      <c r="CL2131" s="72"/>
      <c r="CM2131" s="72"/>
      <c r="CN2131" s="72"/>
      <c r="CO2131" s="72"/>
      <c r="CP2131" s="72"/>
      <c r="CQ2131" s="72"/>
      <c r="CR2131" s="72"/>
      <c r="CS2131" s="72"/>
      <c r="CT2131" s="72"/>
      <c r="CU2131" s="72"/>
      <c r="CV2131" s="72"/>
      <c r="CW2131" s="72"/>
      <c r="CX2131" s="72"/>
      <c r="CY2131" s="72"/>
      <c r="CZ2131" s="72"/>
      <c r="DA2131" s="72"/>
      <c r="DB2131" s="72"/>
      <c r="DC2131" s="72"/>
      <c r="DD2131" s="72"/>
      <c r="DE2131" s="72"/>
      <c r="DF2131" s="72"/>
      <c r="DG2131" s="72"/>
      <c r="DH2131" s="78">
        <f t="shared" si="965"/>
        <v>94.420109999999994</v>
      </c>
      <c r="DJ2131" s="96">
        <f t="shared" si="966"/>
        <v>5.579890000000006</v>
      </c>
      <c r="DK2131" s="72"/>
      <c r="DL2131" s="51" t="s">
        <v>3334</v>
      </c>
      <c r="DO2131" s="358">
        <v>5.58</v>
      </c>
      <c r="DP2131" s="72"/>
      <c r="DQ2131" s="374"/>
      <c r="DR2131" s="72"/>
      <c r="DU2131" s="52"/>
      <c r="DX2131" s="75">
        <f t="shared" si="967"/>
        <v>67.063467729491094</v>
      </c>
      <c r="DY2131" s="51">
        <f t="shared" si="968"/>
        <v>0</v>
      </c>
      <c r="DZ2131" s="75">
        <f t="shared" si="969"/>
        <v>0</v>
      </c>
      <c r="EA2131" s="51" t="e">
        <f t="shared" si="970"/>
        <v>#DIV/0!</v>
      </c>
      <c r="EB2131" s="75">
        <f t="shared" si="971"/>
        <v>18.750031110957192</v>
      </c>
      <c r="EC2131" s="51">
        <f t="shared" si="972"/>
        <v>0</v>
      </c>
      <c r="ED2131" s="75">
        <f t="shared" si="973"/>
        <v>0</v>
      </c>
      <c r="EE2131" s="51" t="e">
        <f t="shared" si="974"/>
        <v>#DIV/0!</v>
      </c>
      <c r="EF2131" s="75">
        <f t="shared" si="975"/>
        <v>0</v>
      </c>
      <c r="EG2131" s="51" t="e">
        <f t="shared" si="976"/>
        <v>#DIV/0!</v>
      </c>
      <c r="EH2131" s="75">
        <f t="shared" si="977"/>
        <v>0</v>
      </c>
      <c r="EI2131" s="51" t="e">
        <f t="shared" si="978"/>
        <v>#DIV/0!</v>
      </c>
      <c r="EJ2131" s="75">
        <f t="shared" si="979"/>
        <v>0</v>
      </c>
      <c r="EK2131" s="51" t="e">
        <f t="shared" si="980"/>
        <v>#DIV/0!</v>
      </c>
      <c r="EL2131" s="75">
        <f t="shared" si="981"/>
        <v>5.5555537903948649</v>
      </c>
      <c r="EM2131" s="51">
        <f t="shared" si="982"/>
        <v>0</v>
      </c>
      <c r="EN2131" s="75">
        <f t="shared" si="983"/>
        <v>8.6309473691568463</v>
      </c>
      <c r="EO2131" s="51">
        <f t="shared" si="984"/>
        <v>0</v>
      </c>
      <c r="EP2131" s="75">
        <f t="shared" si="985"/>
        <v>0</v>
      </c>
      <c r="EQ2131" s="51" t="e">
        <f t="shared" si="986"/>
        <v>#DIV/0!</v>
      </c>
      <c r="ER2131" s="51">
        <f t="shared" si="987"/>
        <v>100</v>
      </c>
      <c r="ES2131" s="51">
        <f t="shared" si="988"/>
        <v>0</v>
      </c>
    </row>
    <row r="2132" spans="1:149" x14ac:dyDescent="0.45">
      <c r="A2132" s="78" t="s">
        <v>1513</v>
      </c>
      <c r="B2132" s="174" t="s">
        <v>868</v>
      </c>
      <c r="C2132" s="51" t="s">
        <v>3648</v>
      </c>
      <c r="D2132" s="51" t="s">
        <v>3841</v>
      </c>
      <c r="E2132" s="78" t="s">
        <v>1127</v>
      </c>
      <c r="F2132" s="78" t="s">
        <v>2815</v>
      </c>
      <c r="G2132" s="72" t="s">
        <v>3383</v>
      </c>
      <c r="H2132" s="78" t="s">
        <v>1100</v>
      </c>
      <c r="I2132" s="78">
        <v>84</v>
      </c>
      <c r="J2132" s="300">
        <v>200</v>
      </c>
      <c r="K2132" s="78">
        <v>5</v>
      </c>
      <c r="L2132" s="300">
        <v>1040</v>
      </c>
      <c r="M2132" s="72">
        <v>15</v>
      </c>
      <c r="O2132" s="78"/>
      <c r="P2132" s="72" t="s">
        <v>1374</v>
      </c>
      <c r="AA2132" s="195"/>
      <c r="AB2132" s="195"/>
      <c r="AC2132" s="195"/>
      <c r="AD2132" s="72"/>
      <c r="AE2132" s="316">
        <v>1</v>
      </c>
      <c r="AF2132" s="195"/>
      <c r="AG2132" s="195">
        <v>0</v>
      </c>
      <c r="AH2132" s="72"/>
      <c r="AR2132" s="53">
        <v>0.94530000000000003</v>
      </c>
      <c r="AT2132" s="77"/>
      <c r="AU2132" s="276">
        <v>2000</v>
      </c>
      <c r="AV2132" s="276"/>
      <c r="AW2132" s="276">
        <v>1890.6000000000001</v>
      </c>
      <c r="AX2132" s="95"/>
      <c r="AY2132" s="276"/>
      <c r="AZ2132" s="95"/>
      <c r="BB2132" s="80" t="s">
        <v>3412</v>
      </c>
      <c r="BC2132" s="270" t="s">
        <v>3590</v>
      </c>
      <c r="BD2132" s="72">
        <v>63.341500000000003</v>
      </c>
      <c r="BE2132" s="72"/>
      <c r="BF2132" s="72"/>
      <c r="BG2132" s="72"/>
      <c r="BH2132" s="72">
        <v>17.709399999999999</v>
      </c>
      <c r="BI2132" s="72"/>
      <c r="BJ2132" s="72"/>
      <c r="BK2132" s="72"/>
      <c r="BL2132" s="72"/>
      <c r="BM2132" s="72"/>
      <c r="BN2132" s="72"/>
      <c r="BO2132" s="72"/>
      <c r="BP2132" s="72"/>
      <c r="BQ2132" s="72"/>
      <c r="BR2132" s="72"/>
      <c r="BS2132" s="72"/>
      <c r="BT2132" s="72"/>
      <c r="BU2132" s="72"/>
      <c r="BV2132" s="72"/>
      <c r="BW2132" s="72"/>
      <c r="BX2132" s="72"/>
      <c r="BY2132" s="72"/>
      <c r="BZ2132" s="72">
        <v>5.2472200000000004</v>
      </c>
      <c r="CA2132" s="72"/>
      <c r="CB2132" s="72">
        <v>8.1519300000000001</v>
      </c>
      <c r="CC2132" s="72"/>
      <c r="CD2132" s="72"/>
      <c r="CE2132" s="72"/>
      <c r="CF2132" s="72"/>
      <c r="CG2132" s="72"/>
      <c r="CH2132" s="72"/>
      <c r="CI2132" s="72"/>
      <c r="CJ2132" s="72"/>
      <c r="CK2132" s="72"/>
      <c r="CL2132" s="72"/>
      <c r="CM2132" s="72"/>
      <c r="CN2132" s="72"/>
      <c r="CO2132" s="72"/>
      <c r="CP2132" s="72"/>
      <c r="CQ2132" s="72"/>
      <c r="CR2132" s="72"/>
      <c r="CS2132" s="72"/>
      <c r="CT2132" s="72"/>
      <c r="CU2132" s="72"/>
      <c r="CV2132" s="72"/>
      <c r="CW2132" s="72"/>
      <c r="CX2132" s="72"/>
      <c r="CY2132" s="72"/>
      <c r="CZ2132" s="72"/>
      <c r="DA2132" s="72"/>
      <c r="DB2132" s="72"/>
      <c r="DC2132" s="72"/>
      <c r="DD2132" s="72"/>
      <c r="DE2132" s="72"/>
      <c r="DF2132" s="72"/>
      <c r="DG2132" s="72"/>
      <c r="DH2132" s="78">
        <f t="shared" si="965"/>
        <v>94.450050000000005</v>
      </c>
      <c r="DJ2132" s="96">
        <f t="shared" si="966"/>
        <v>5.5499499999999955</v>
      </c>
      <c r="DK2132" s="72"/>
      <c r="DL2132" s="51" t="s">
        <v>3334</v>
      </c>
      <c r="DO2132" s="358">
        <v>5.55</v>
      </c>
      <c r="DP2132" s="72"/>
      <c r="DQ2132" s="374"/>
      <c r="DR2132" s="72"/>
      <c r="DU2132" s="52"/>
      <c r="DX2132" s="75">
        <f t="shared" si="967"/>
        <v>67.063490172847978</v>
      </c>
      <c r="DY2132" s="51">
        <f t="shared" si="968"/>
        <v>0</v>
      </c>
      <c r="DZ2132" s="75">
        <f t="shared" si="969"/>
        <v>0</v>
      </c>
      <c r="EA2132" s="51" t="e">
        <f t="shared" si="970"/>
        <v>#DIV/0!</v>
      </c>
      <c r="EB2132" s="75">
        <f t="shared" si="971"/>
        <v>18.750016543135761</v>
      </c>
      <c r="EC2132" s="51">
        <f t="shared" si="972"/>
        <v>0</v>
      </c>
      <c r="ED2132" s="75">
        <f t="shared" si="973"/>
        <v>0</v>
      </c>
      <c r="EE2132" s="51" t="e">
        <f t="shared" si="974"/>
        <v>#DIV/0!</v>
      </c>
      <c r="EF2132" s="75">
        <f t="shared" si="975"/>
        <v>0</v>
      </c>
      <c r="EG2132" s="51" t="e">
        <f t="shared" si="976"/>
        <v>#DIV/0!</v>
      </c>
      <c r="EH2132" s="75">
        <f t="shared" si="977"/>
        <v>0</v>
      </c>
      <c r="EI2132" s="51" t="e">
        <f t="shared" si="978"/>
        <v>#DIV/0!</v>
      </c>
      <c r="EJ2132" s="75">
        <f t="shared" si="979"/>
        <v>0</v>
      </c>
      <c r="EK2132" s="51" t="e">
        <f t="shared" si="980"/>
        <v>#DIV/0!</v>
      </c>
      <c r="EL2132" s="75">
        <f t="shared" si="981"/>
        <v>5.5555502617521118</v>
      </c>
      <c r="EM2132" s="51">
        <f t="shared" si="982"/>
        <v>0</v>
      </c>
      <c r="EN2132" s="75">
        <f t="shared" si="983"/>
        <v>8.6309430222641499</v>
      </c>
      <c r="EO2132" s="51">
        <f t="shared" si="984"/>
        <v>0</v>
      </c>
      <c r="EP2132" s="75">
        <f t="shared" si="985"/>
        <v>0</v>
      </c>
      <c r="EQ2132" s="51" t="e">
        <f t="shared" si="986"/>
        <v>#DIV/0!</v>
      </c>
      <c r="ER2132" s="51">
        <f t="shared" si="987"/>
        <v>100</v>
      </c>
      <c r="ES2132" s="51">
        <f t="shared" si="988"/>
        <v>0</v>
      </c>
    </row>
    <row r="2133" spans="1:149" x14ac:dyDescent="0.45">
      <c r="A2133" s="78" t="s">
        <v>1513</v>
      </c>
      <c r="B2133" s="174" t="s">
        <v>868</v>
      </c>
      <c r="C2133" s="51" t="s">
        <v>3648</v>
      </c>
      <c r="D2133" s="51" t="s">
        <v>3841</v>
      </c>
      <c r="E2133" s="78" t="s">
        <v>1127</v>
      </c>
      <c r="F2133" s="78" t="s">
        <v>2815</v>
      </c>
      <c r="G2133" s="72" t="s">
        <v>3383</v>
      </c>
      <c r="H2133" s="78" t="s">
        <v>1100</v>
      </c>
      <c r="I2133" s="78">
        <v>84</v>
      </c>
      <c r="J2133" s="300">
        <v>200</v>
      </c>
      <c r="K2133" s="78">
        <v>5</v>
      </c>
      <c r="L2133" s="300">
        <v>1040</v>
      </c>
      <c r="M2133" s="72">
        <v>15</v>
      </c>
      <c r="O2133" s="78"/>
      <c r="P2133" s="72" t="s">
        <v>1374</v>
      </c>
      <c r="AA2133" s="195"/>
      <c r="AB2133" s="195"/>
      <c r="AC2133" s="195"/>
      <c r="AD2133" s="72"/>
      <c r="AE2133" s="316">
        <v>1</v>
      </c>
      <c r="AF2133" s="195"/>
      <c r="AG2133" s="195">
        <v>0</v>
      </c>
      <c r="AH2133" s="72"/>
      <c r="AR2133" s="53">
        <v>0.94530000000000003</v>
      </c>
      <c r="AT2133" s="77"/>
      <c r="AU2133" s="276">
        <v>2000</v>
      </c>
      <c r="AV2133" s="276"/>
      <c r="AW2133" s="276">
        <v>1890.6000000000001</v>
      </c>
      <c r="AX2133" s="95"/>
      <c r="AY2133" s="276"/>
      <c r="AZ2133" s="95"/>
      <c r="BB2133" s="80" t="s">
        <v>3412</v>
      </c>
      <c r="BC2133" s="270" t="s">
        <v>3590</v>
      </c>
      <c r="BD2133" s="72">
        <v>63.227499999999999</v>
      </c>
      <c r="BE2133" s="72"/>
      <c r="BF2133" s="72"/>
      <c r="BG2133" s="72"/>
      <c r="BH2133" s="72">
        <v>17.677499999999998</v>
      </c>
      <c r="BI2133" s="72"/>
      <c r="BJ2133" s="72"/>
      <c r="BK2133" s="72"/>
      <c r="BL2133" s="72"/>
      <c r="BM2133" s="72"/>
      <c r="BN2133" s="72"/>
      <c r="BO2133" s="72"/>
      <c r="BP2133" s="72"/>
      <c r="BQ2133" s="72"/>
      <c r="BR2133" s="72"/>
      <c r="BS2133" s="72"/>
      <c r="BT2133" s="72"/>
      <c r="BU2133" s="72"/>
      <c r="BV2133" s="72"/>
      <c r="BW2133" s="72"/>
      <c r="BX2133" s="72"/>
      <c r="BY2133" s="72"/>
      <c r="BZ2133" s="72">
        <v>5.2377799999999999</v>
      </c>
      <c r="CA2133" s="72"/>
      <c r="CB2133" s="72">
        <v>8.1372599999999995</v>
      </c>
      <c r="CC2133" s="72"/>
      <c r="CD2133" s="72"/>
      <c r="CE2133" s="72"/>
      <c r="CF2133" s="72"/>
      <c r="CG2133" s="72"/>
      <c r="CH2133" s="72"/>
      <c r="CI2133" s="72"/>
      <c r="CJ2133" s="72"/>
      <c r="CK2133" s="72"/>
      <c r="CL2133" s="72"/>
      <c r="CM2133" s="72"/>
      <c r="CN2133" s="72"/>
      <c r="CO2133" s="72"/>
      <c r="CP2133" s="72"/>
      <c r="CQ2133" s="72"/>
      <c r="CR2133" s="72"/>
      <c r="CS2133" s="72"/>
      <c r="CT2133" s="72"/>
      <c r="CU2133" s="72"/>
      <c r="CV2133" s="72"/>
      <c r="CW2133" s="72"/>
      <c r="CX2133" s="72"/>
      <c r="CY2133" s="72"/>
      <c r="CZ2133" s="72"/>
      <c r="DA2133" s="72"/>
      <c r="DB2133" s="72"/>
      <c r="DC2133" s="72"/>
      <c r="DD2133" s="72"/>
      <c r="DE2133" s="72"/>
      <c r="DF2133" s="72"/>
      <c r="DG2133" s="72"/>
      <c r="DH2133" s="78">
        <f t="shared" si="965"/>
        <v>94.28004</v>
      </c>
      <c r="DJ2133" s="96">
        <f t="shared" si="966"/>
        <v>5.7199600000000004</v>
      </c>
      <c r="DK2133" s="72"/>
      <c r="DL2133" s="51" t="s">
        <v>3334</v>
      </c>
      <c r="DO2133" s="358">
        <v>5.72</v>
      </c>
      <c r="DP2133" s="72"/>
      <c r="DQ2133" s="374"/>
      <c r="DR2133" s="72"/>
      <c r="DU2133" s="52"/>
      <c r="DX2133" s="75">
        <f t="shared" si="967"/>
        <v>67.063505700676401</v>
      </c>
      <c r="DY2133" s="51">
        <f t="shared" si="968"/>
        <v>0</v>
      </c>
      <c r="DZ2133" s="75">
        <f t="shared" si="969"/>
        <v>0</v>
      </c>
      <c r="EA2133" s="51" t="e">
        <f t="shared" si="970"/>
        <v>#DIV/0!</v>
      </c>
      <c r="EB2133" s="75">
        <f t="shared" si="971"/>
        <v>18.749992044975798</v>
      </c>
      <c r="EC2133" s="51">
        <f t="shared" si="972"/>
        <v>0</v>
      </c>
      <c r="ED2133" s="75">
        <f t="shared" si="973"/>
        <v>0</v>
      </c>
      <c r="EE2133" s="51" t="e">
        <f t="shared" si="974"/>
        <v>#DIV/0!</v>
      </c>
      <c r="EF2133" s="75">
        <f t="shared" si="975"/>
        <v>0</v>
      </c>
      <c r="EG2133" s="51" t="e">
        <f t="shared" si="976"/>
        <v>#DIV/0!</v>
      </c>
      <c r="EH2133" s="75">
        <f t="shared" si="977"/>
        <v>0</v>
      </c>
      <c r="EI2133" s="51" t="e">
        <f t="shared" si="978"/>
        <v>#DIV/0!</v>
      </c>
      <c r="EJ2133" s="75">
        <f t="shared" si="979"/>
        <v>0</v>
      </c>
      <c r="EK2133" s="51" t="e">
        <f t="shared" si="980"/>
        <v>#DIV/0!</v>
      </c>
      <c r="EL2133" s="75">
        <f t="shared" si="981"/>
        <v>5.5555555555555554</v>
      </c>
      <c r="EM2133" s="51">
        <f t="shared" si="982"/>
        <v>0</v>
      </c>
      <c r="EN2133" s="75">
        <f t="shared" si="983"/>
        <v>8.6309466987922363</v>
      </c>
      <c r="EO2133" s="51">
        <f t="shared" si="984"/>
        <v>0</v>
      </c>
      <c r="EP2133" s="75">
        <f t="shared" si="985"/>
        <v>0</v>
      </c>
      <c r="EQ2133" s="51" t="e">
        <f t="shared" si="986"/>
        <v>#DIV/0!</v>
      </c>
      <c r="ER2133" s="51">
        <f t="shared" si="987"/>
        <v>100</v>
      </c>
      <c r="ES2133" s="51">
        <f t="shared" si="988"/>
        <v>0</v>
      </c>
    </row>
    <row r="2134" spans="1:149" x14ac:dyDescent="0.45">
      <c r="A2134" s="78" t="s">
        <v>1513</v>
      </c>
      <c r="B2134" s="174" t="s">
        <v>868</v>
      </c>
      <c r="C2134" s="51" t="s">
        <v>3648</v>
      </c>
      <c r="D2134" s="51" t="s">
        <v>3841</v>
      </c>
      <c r="E2134" s="78" t="s">
        <v>1127</v>
      </c>
      <c r="F2134" s="78" t="s">
        <v>2802</v>
      </c>
      <c r="G2134" s="72" t="s">
        <v>3383</v>
      </c>
      <c r="H2134" s="78" t="s">
        <v>1100</v>
      </c>
      <c r="I2134" s="78">
        <v>70</v>
      </c>
      <c r="J2134" s="300">
        <v>200</v>
      </c>
      <c r="K2134" s="78">
        <v>5</v>
      </c>
      <c r="L2134" s="300">
        <v>1040</v>
      </c>
      <c r="M2134" s="72">
        <v>15</v>
      </c>
      <c r="O2134" s="78"/>
      <c r="P2134" s="72" t="s">
        <v>1374</v>
      </c>
      <c r="AA2134" s="195"/>
      <c r="AB2134" s="195"/>
      <c r="AC2134" s="195"/>
      <c r="AD2134" s="72"/>
      <c r="AE2134" s="316">
        <v>1</v>
      </c>
      <c r="AF2134" s="195"/>
      <c r="AG2134" s="195">
        <v>0</v>
      </c>
      <c r="AH2134" s="72"/>
      <c r="AR2134" s="53">
        <v>0.94530000000000003</v>
      </c>
      <c r="AT2134" s="77"/>
      <c r="AU2134" s="276">
        <v>2000</v>
      </c>
      <c r="AV2134" s="276"/>
      <c r="AW2134" s="276">
        <v>1890.6000000000001</v>
      </c>
      <c r="AX2134" s="95"/>
      <c r="AY2134" s="276"/>
      <c r="AZ2134" s="95"/>
      <c r="BB2134" s="80" t="s">
        <v>3412</v>
      </c>
      <c r="BC2134" s="270" t="s">
        <v>3590</v>
      </c>
      <c r="BD2134" s="72">
        <v>63.193899999999999</v>
      </c>
      <c r="BE2134" s="72"/>
      <c r="BF2134" s="72"/>
      <c r="BG2134" s="72"/>
      <c r="BH2134" s="72">
        <v>17.668099999999999</v>
      </c>
      <c r="BI2134" s="72"/>
      <c r="BJ2134" s="72"/>
      <c r="BK2134" s="72"/>
      <c r="BL2134" s="72"/>
      <c r="BM2134" s="72"/>
      <c r="BN2134" s="72"/>
      <c r="BO2134" s="72"/>
      <c r="BP2134" s="72"/>
      <c r="BQ2134" s="72"/>
      <c r="BR2134" s="72"/>
      <c r="BS2134" s="72"/>
      <c r="BT2134" s="72"/>
      <c r="BU2134" s="72"/>
      <c r="BV2134" s="72"/>
      <c r="BW2134" s="72"/>
      <c r="BX2134" s="72"/>
      <c r="BY2134" s="72"/>
      <c r="BZ2134" s="72">
        <v>5.2350000000000003</v>
      </c>
      <c r="CA2134" s="72"/>
      <c r="CB2134" s="72">
        <v>8.1329499999999992</v>
      </c>
      <c r="CC2134" s="72"/>
      <c r="CD2134" s="72"/>
      <c r="CE2134" s="72"/>
      <c r="CF2134" s="72"/>
      <c r="CG2134" s="72"/>
      <c r="CH2134" s="72"/>
      <c r="CI2134" s="72"/>
      <c r="CJ2134" s="72"/>
      <c r="CK2134" s="72"/>
      <c r="CL2134" s="72"/>
      <c r="CM2134" s="72"/>
      <c r="CN2134" s="72"/>
      <c r="CO2134" s="72"/>
      <c r="CP2134" s="72"/>
      <c r="CQ2134" s="72"/>
      <c r="CR2134" s="72"/>
      <c r="CS2134" s="72"/>
      <c r="CT2134" s="72"/>
      <c r="CU2134" s="72"/>
      <c r="CV2134" s="72"/>
      <c r="CW2134" s="72"/>
      <c r="CX2134" s="72"/>
      <c r="CY2134" s="72"/>
      <c r="CZ2134" s="72"/>
      <c r="DA2134" s="72"/>
      <c r="DB2134" s="72"/>
      <c r="DC2134" s="72"/>
      <c r="DD2134" s="72"/>
      <c r="DE2134" s="72"/>
      <c r="DF2134" s="72"/>
      <c r="DG2134" s="72"/>
      <c r="DH2134" s="78">
        <f t="shared" si="965"/>
        <v>94.229949999999988</v>
      </c>
      <c r="DJ2134" s="96">
        <f t="shared" si="966"/>
        <v>5.7700500000000119</v>
      </c>
      <c r="DK2134" s="72"/>
      <c r="DL2134" s="51" t="s">
        <v>3334</v>
      </c>
      <c r="DO2134" s="358">
        <v>5.77</v>
      </c>
      <c r="DP2134" s="72"/>
      <c r="DQ2134" s="374"/>
      <c r="DR2134" s="72"/>
      <c r="DU2134" s="52"/>
      <c r="DX2134" s="75">
        <f t="shared" si="967"/>
        <v>67.063497327548205</v>
      </c>
      <c r="DY2134" s="51">
        <f t="shared" si="968"/>
        <v>0</v>
      </c>
      <c r="DZ2134" s="75">
        <f t="shared" si="969"/>
        <v>0</v>
      </c>
      <c r="EA2134" s="51" t="e">
        <f t="shared" si="970"/>
        <v>#DIV/0!</v>
      </c>
      <c r="EB2134" s="75">
        <f t="shared" si="971"/>
        <v>18.749983418223188</v>
      </c>
      <c r="EC2134" s="51">
        <f t="shared" si="972"/>
        <v>0</v>
      </c>
      <c r="ED2134" s="75">
        <f t="shared" si="973"/>
        <v>0</v>
      </c>
      <c r="EE2134" s="51" t="e">
        <f t="shared" si="974"/>
        <v>#DIV/0!</v>
      </c>
      <c r="EF2134" s="75">
        <f t="shared" si="975"/>
        <v>0</v>
      </c>
      <c r="EG2134" s="51" t="e">
        <f t="shared" si="976"/>
        <v>#DIV/0!</v>
      </c>
      <c r="EH2134" s="75">
        <f t="shared" si="977"/>
        <v>0</v>
      </c>
      <c r="EI2134" s="51" t="e">
        <f t="shared" si="978"/>
        <v>#DIV/0!</v>
      </c>
      <c r="EJ2134" s="75">
        <f t="shared" si="979"/>
        <v>0</v>
      </c>
      <c r="EK2134" s="51" t="e">
        <f t="shared" si="980"/>
        <v>#DIV/0!</v>
      </c>
      <c r="EL2134" s="75">
        <f t="shared" si="981"/>
        <v>5.5555585034269894</v>
      </c>
      <c r="EM2134" s="51">
        <f t="shared" si="982"/>
        <v>0</v>
      </c>
      <c r="EN2134" s="75">
        <f t="shared" si="983"/>
        <v>8.6309607508016288</v>
      </c>
      <c r="EO2134" s="51">
        <f t="shared" si="984"/>
        <v>0</v>
      </c>
      <c r="EP2134" s="75">
        <f t="shared" si="985"/>
        <v>0</v>
      </c>
      <c r="EQ2134" s="51" t="e">
        <f t="shared" si="986"/>
        <v>#DIV/0!</v>
      </c>
      <c r="ER2134" s="51">
        <f t="shared" si="987"/>
        <v>100</v>
      </c>
      <c r="ES2134" s="51">
        <f t="shared" si="988"/>
        <v>0</v>
      </c>
    </row>
    <row r="2135" spans="1:149" x14ac:dyDescent="0.45">
      <c r="A2135" s="78" t="s">
        <v>1513</v>
      </c>
      <c r="B2135" s="174" t="s">
        <v>868</v>
      </c>
      <c r="C2135" s="51" t="s">
        <v>3648</v>
      </c>
      <c r="D2135" s="51" t="s">
        <v>3841</v>
      </c>
      <c r="E2135" s="78" t="s">
        <v>1127</v>
      </c>
      <c r="F2135" s="78" t="s">
        <v>2802</v>
      </c>
      <c r="G2135" s="72" t="s">
        <v>3383</v>
      </c>
      <c r="H2135" s="78" t="s">
        <v>1100</v>
      </c>
      <c r="I2135" s="78">
        <v>70</v>
      </c>
      <c r="J2135" s="300">
        <v>200</v>
      </c>
      <c r="K2135" s="78">
        <v>5</v>
      </c>
      <c r="L2135" s="300">
        <v>1040</v>
      </c>
      <c r="M2135" s="72">
        <v>15</v>
      </c>
      <c r="O2135" s="78"/>
      <c r="P2135" s="72" t="s">
        <v>1374</v>
      </c>
      <c r="AA2135" s="195"/>
      <c r="AB2135" s="195"/>
      <c r="AC2135" s="195"/>
      <c r="AD2135" s="72"/>
      <c r="AE2135" s="316">
        <v>1</v>
      </c>
      <c r="AF2135" s="195"/>
      <c r="AG2135" s="195">
        <v>0</v>
      </c>
      <c r="AH2135" s="72"/>
      <c r="AR2135" s="53">
        <v>0.94530000000000003</v>
      </c>
      <c r="AT2135" s="77"/>
      <c r="AU2135" s="276">
        <v>2000</v>
      </c>
      <c r="AV2135" s="276"/>
      <c r="AW2135" s="276">
        <v>1890.6000000000001</v>
      </c>
      <c r="AX2135" s="95"/>
      <c r="AY2135" s="276"/>
      <c r="AZ2135" s="95"/>
      <c r="BB2135" s="80" t="s">
        <v>3412</v>
      </c>
      <c r="BC2135" s="270" t="s">
        <v>3590</v>
      </c>
      <c r="BD2135" s="72">
        <v>63.301200000000001</v>
      </c>
      <c r="BE2135" s="72"/>
      <c r="BF2135" s="72"/>
      <c r="BG2135" s="72"/>
      <c r="BH2135" s="72">
        <v>17.6981</v>
      </c>
      <c r="BI2135" s="72"/>
      <c r="BJ2135" s="72"/>
      <c r="BK2135" s="72"/>
      <c r="BL2135" s="72"/>
      <c r="BM2135" s="72"/>
      <c r="BN2135" s="72"/>
      <c r="BO2135" s="72"/>
      <c r="BP2135" s="72"/>
      <c r="BQ2135" s="72"/>
      <c r="BR2135" s="72"/>
      <c r="BS2135" s="72"/>
      <c r="BT2135" s="72"/>
      <c r="BU2135" s="72"/>
      <c r="BV2135" s="72"/>
      <c r="BW2135" s="72"/>
      <c r="BX2135" s="72"/>
      <c r="BY2135" s="72"/>
      <c r="BZ2135" s="72">
        <v>5.2438900000000004</v>
      </c>
      <c r="CA2135" s="72"/>
      <c r="CB2135" s="72">
        <v>8.1467600000000004</v>
      </c>
      <c r="CC2135" s="72"/>
      <c r="CD2135" s="72"/>
      <c r="CE2135" s="72"/>
      <c r="CF2135" s="72"/>
      <c r="CG2135" s="72"/>
      <c r="CH2135" s="72"/>
      <c r="CI2135" s="72"/>
      <c r="CJ2135" s="72"/>
      <c r="CK2135" s="72"/>
      <c r="CL2135" s="72"/>
      <c r="CM2135" s="72"/>
      <c r="CN2135" s="72"/>
      <c r="CO2135" s="72"/>
      <c r="CP2135" s="72"/>
      <c r="CQ2135" s="72"/>
      <c r="CR2135" s="72"/>
      <c r="CS2135" s="72"/>
      <c r="CT2135" s="72"/>
      <c r="CU2135" s="72"/>
      <c r="CV2135" s="72"/>
      <c r="CW2135" s="72"/>
      <c r="CX2135" s="72"/>
      <c r="CY2135" s="72"/>
      <c r="CZ2135" s="72"/>
      <c r="DA2135" s="72"/>
      <c r="DB2135" s="72"/>
      <c r="DC2135" s="72"/>
      <c r="DD2135" s="72"/>
      <c r="DE2135" s="72"/>
      <c r="DF2135" s="72"/>
      <c r="DG2135" s="72"/>
      <c r="DH2135" s="78">
        <f t="shared" si="965"/>
        <v>94.389949999999999</v>
      </c>
      <c r="DJ2135" s="96">
        <f t="shared" si="966"/>
        <v>5.6100500000000011</v>
      </c>
      <c r="DK2135" s="72"/>
      <c r="DL2135" s="51" t="s">
        <v>3334</v>
      </c>
      <c r="DO2135" s="358">
        <v>5.61</v>
      </c>
      <c r="DP2135" s="72"/>
      <c r="DQ2135" s="374"/>
      <c r="DR2135" s="72"/>
      <c r="DU2135" s="52"/>
      <c r="DX2135" s="75">
        <f t="shared" si="967"/>
        <v>67.063495636982537</v>
      </c>
      <c r="DY2135" s="51">
        <f t="shared" si="968"/>
        <v>0</v>
      </c>
      <c r="DZ2135" s="75">
        <f t="shared" si="969"/>
        <v>0</v>
      </c>
      <c r="EA2135" s="51" t="e">
        <f t="shared" si="970"/>
        <v>#DIV/0!</v>
      </c>
      <c r="EB2135" s="75">
        <f t="shared" si="971"/>
        <v>18.749983446330887</v>
      </c>
      <c r="EC2135" s="51">
        <f t="shared" si="972"/>
        <v>0</v>
      </c>
      <c r="ED2135" s="75">
        <f t="shared" si="973"/>
        <v>0</v>
      </c>
      <c r="EE2135" s="51" t="e">
        <f t="shared" si="974"/>
        <v>#DIV/0!</v>
      </c>
      <c r="EF2135" s="75">
        <f t="shared" si="975"/>
        <v>0</v>
      </c>
      <c r="EG2135" s="51" t="e">
        <f t="shared" si="976"/>
        <v>#DIV/0!</v>
      </c>
      <c r="EH2135" s="75">
        <f t="shared" si="977"/>
        <v>0</v>
      </c>
      <c r="EI2135" s="51" t="e">
        <f t="shared" si="978"/>
        <v>#DIV/0!</v>
      </c>
      <c r="EJ2135" s="75">
        <f t="shared" si="979"/>
        <v>0</v>
      </c>
      <c r="EK2135" s="51" t="e">
        <f t="shared" si="980"/>
        <v>#DIV/0!</v>
      </c>
      <c r="EL2135" s="75">
        <f t="shared" si="981"/>
        <v>5.5555596755798682</v>
      </c>
      <c r="EM2135" s="51">
        <f t="shared" si="982"/>
        <v>0</v>
      </c>
      <c r="EN2135" s="75">
        <f t="shared" si="983"/>
        <v>8.6309612411067071</v>
      </c>
      <c r="EO2135" s="51">
        <f t="shared" si="984"/>
        <v>0</v>
      </c>
      <c r="EP2135" s="75">
        <f t="shared" si="985"/>
        <v>0</v>
      </c>
      <c r="EQ2135" s="51" t="e">
        <f t="shared" si="986"/>
        <v>#DIV/0!</v>
      </c>
      <c r="ER2135" s="51">
        <f t="shared" si="987"/>
        <v>100</v>
      </c>
      <c r="ES2135" s="51">
        <f t="shared" si="988"/>
        <v>0</v>
      </c>
    </row>
    <row r="2136" spans="1:149" x14ac:dyDescent="0.45">
      <c r="A2136" s="78" t="s">
        <v>1513</v>
      </c>
      <c r="B2136" s="174" t="s">
        <v>868</v>
      </c>
      <c r="C2136" s="51" t="s">
        <v>3648</v>
      </c>
      <c r="D2136" s="51" t="s">
        <v>3841</v>
      </c>
      <c r="E2136" s="78" t="s">
        <v>1127</v>
      </c>
      <c r="F2136" s="78" t="s">
        <v>2802</v>
      </c>
      <c r="G2136" s="72" t="s">
        <v>3383</v>
      </c>
      <c r="H2136" s="78" t="s">
        <v>1100</v>
      </c>
      <c r="I2136" s="78">
        <v>70</v>
      </c>
      <c r="J2136" s="300">
        <v>200</v>
      </c>
      <c r="K2136" s="78">
        <v>5</v>
      </c>
      <c r="L2136" s="300">
        <v>1040</v>
      </c>
      <c r="M2136" s="72">
        <v>15</v>
      </c>
      <c r="O2136" s="78"/>
      <c r="P2136" s="72" t="s">
        <v>1374</v>
      </c>
      <c r="AA2136" s="195"/>
      <c r="AB2136" s="195"/>
      <c r="AC2136" s="195"/>
      <c r="AD2136" s="72"/>
      <c r="AE2136" s="316">
        <v>1</v>
      </c>
      <c r="AF2136" s="195"/>
      <c r="AG2136" s="195">
        <v>0</v>
      </c>
      <c r="AH2136" s="72"/>
      <c r="AR2136" s="53">
        <v>0.94530000000000003</v>
      </c>
      <c r="AT2136" s="77"/>
      <c r="AU2136" s="276">
        <v>2000</v>
      </c>
      <c r="AV2136" s="276"/>
      <c r="AW2136" s="276">
        <v>1890.6000000000001</v>
      </c>
      <c r="AX2136" s="95"/>
      <c r="AY2136" s="276"/>
      <c r="AZ2136" s="95"/>
      <c r="BB2136" s="80" t="s">
        <v>3412</v>
      </c>
      <c r="BC2136" s="270" t="s">
        <v>3590</v>
      </c>
      <c r="BD2136" s="72">
        <v>63.134799999999998</v>
      </c>
      <c r="BE2136" s="72"/>
      <c r="BF2136" s="72"/>
      <c r="BG2136" s="72"/>
      <c r="BH2136" s="72">
        <v>17.917300000000001</v>
      </c>
      <c r="BI2136" s="72"/>
      <c r="BJ2136" s="72"/>
      <c r="BK2136" s="72"/>
      <c r="BL2136" s="72"/>
      <c r="BM2136" s="72"/>
      <c r="BN2136" s="72"/>
      <c r="BO2136" s="72"/>
      <c r="BP2136" s="72"/>
      <c r="BQ2136" s="72"/>
      <c r="BR2136" s="72"/>
      <c r="BS2136" s="72"/>
      <c r="BT2136" s="72"/>
      <c r="BU2136" s="72"/>
      <c r="BV2136" s="72"/>
      <c r="BW2136" s="72"/>
      <c r="BX2136" s="72"/>
      <c r="BY2136" s="72"/>
      <c r="BZ2136" s="72">
        <v>6.5068000000000001</v>
      </c>
      <c r="CA2136" s="72"/>
      <c r="CB2136" s="72">
        <v>6.6010999999999997</v>
      </c>
      <c r="CC2136" s="72"/>
      <c r="CD2136" s="72"/>
      <c r="CE2136" s="72"/>
      <c r="CF2136" s="72"/>
      <c r="CG2136" s="72"/>
      <c r="CH2136" s="72"/>
      <c r="CI2136" s="72"/>
      <c r="CJ2136" s="72"/>
      <c r="CK2136" s="72"/>
      <c r="CL2136" s="72"/>
      <c r="CM2136" s="72"/>
      <c r="CN2136" s="72"/>
      <c r="CO2136" s="72"/>
      <c r="CP2136" s="72"/>
      <c r="CQ2136" s="72"/>
      <c r="CR2136" s="72"/>
      <c r="CS2136" s="72"/>
      <c r="CT2136" s="72"/>
      <c r="CU2136" s="72"/>
      <c r="CV2136" s="72"/>
      <c r="CW2136" s="72"/>
      <c r="CX2136" s="72"/>
      <c r="CY2136" s="72"/>
      <c r="CZ2136" s="72"/>
      <c r="DA2136" s="72"/>
      <c r="DB2136" s="72"/>
      <c r="DC2136" s="72"/>
      <c r="DD2136" s="72"/>
      <c r="DE2136" s="72"/>
      <c r="DF2136" s="72"/>
      <c r="DG2136" s="72"/>
      <c r="DH2136" s="78">
        <f t="shared" si="965"/>
        <v>94.16</v>
      </c>
      <c r="DJ2136" s="96">
        <f t="shared" si="966"/>
        <v>5.8400000000000034</v>
      </c>
      <c r="DK2136" s="72"/>
      <c r="DL2136" s="51" t="s">
        <v>3334</v>
      </c>
      <c r="DO2136" s="358">
        <v>5.84</v>
      </c>
      <c r="DP2136" s="72"/>
      <c r="DQ2136" s="374"/>
      <c r="DR2136" s="72"/>
      <c r="DU2136" s="52"/>
      <c r="DX2136" s="75">
        <f t="shared" si="967"/>
        <v>67.050552251486835</v>
      </c>
      <c r="DY2136" s="51">
        <f t="shared" si="968"/>
        <v>0</v>
      </c>
      <c r="DZ2136" s="75">
        <f t="shared" si="969"/>
        <v>0</v>
      </c>
      <c r="EA2136" s="51" t="e">
        <f t="shared" si="970"/>
        <v>#DIV/0!</v>
      </c>
      <c r="EB2136" s="75">
        <f t="shared" si="971"/>
        <v>19.028568394222599</v>
      </c>
      <c r="EC2136" s="51">
        <f t="shared" si="972"/>
        <v>0</v>
      </c>
      <c r="ED2136" s="75">
        <f t="shared" si="973"/>
        <v>0</v>
      </c>
      <c r="EE2136" s="51" t="e">
        <f t="shared" si="974"/>
        <v>#DIV/0!</v>
      </c>
      <c r="EF2136" s="75">
        <f t="shared" si="975"/>
        <v>0</v>
      </c>
      <c r="EG2136" s="51" t="e">
        <f t="shared" si="976"/>
        <v>#DIV/0!</v>
      </c>
      <c r="EH2136" s="75">
        <f t="shared" si="977"/>
        <v>0</v>
      </c>
      <c r="EI2136" s="51" t="e">
        <f t="shared" si="978"/>
        <v>#DIV/0!</v>
      </c>
      <c r="EJ2136" s="75">
        <f t="shared" si="979"/>
        <v>0</v>
      </c>
      <c r="EK2136" s="51" t="e">
        <f t="shared" si="980"/>
        <v>#DIV/0!</v>
      </c>
      <c r="EL2136" s="75">
        <f t="shared" si="981"/>
        <v>6.9103653355989811</v>
      </c>
      <c r="EM2136" s="51">
        <f t="shared" si="982"/>
        <v>0</v>
      </c>
      <c r="EN2136" s="75">
        <f t="shared" si="983"/>
        <v>7.0105140186915884</v>
      </c>
      <c r="EO2136" s="51">
        <f t="shared" si="984"/>
        <v>0</v>
      </c>
      <c r="EP2136" s="75">
        <f t="shared" si="985"/>
        <v>0</v>
      </c>
      <c r="EQ2136" s="51" t="e">
        <f t="shared" si="986"/>
        <v>#DIV/0!</v>
      </c>
      <c r="ER2136" s="51">
        <f t="shared" si="987"/>
        <v>100</v>
      </c>
      <c r="ES2136" s="51">
        <f t="shared" si="988"/>
        <v>0</v>
      </c>
    </row>
    <row r="2137" spans="1:149" x14ac:dyDescent="0.45">
      <c r="A2137" s="78" t="s">
        <v>1513</v>
      </c>
      <c r="B2137" s="174" t="s">
        <v>868</v>
      </c>
      <c r="C2137" s="51" t="s">
        <v>3648</v>
      </c>
      <c r="D2137" s="51" t="s">
        <v>3841</v>
      </c>
      <c r="E2137" s="78" t="s">
        <v>1127</v>
      </c>
      <c r="F2137" s="78" t="s">
        <v>2802</v>
      </c>
      <c r="G2137" s="72" t="s">
        <v>3383</v>
      </c>
      <c r="H2137" s="78" t="s">
        <v>1100</v>
      </c>
      <c r="I2137" s="78">
        <v>70</v>
      </c>
      <c r="J2137" s="300">
        <v>200</v>
      </c>
      <c r="K2137" s="78">
        <v>5</v>
      </c>
      <c r="L2137" s="300">
        <v>1040</v>
      </c>
      <c r="M2137" s="72">
        <v>15</v>
      </c>
      <c r="O2137" s="78"/>
      <c r="P2137" s="72" t="s">
        <v>1374</v>
      </c>
      <c r="AA2137" s="195"/>
      <c r="AB2137" s="195"/>
      <c r="AC2137" s="195"/>
      <c r="AD2137" s="72"/>
      <c r="AE2137" s="316">
        <v>1</v>
      </c>
      <c r="AF2137" s="195"/>
      <c r="AG2137" s="195">
        <v>0</v>
      </c>
      <c r="AH2137" s="72"/>
      <c r="AR2137" s="53">
        <v>0.94530000000000003</v>
      </c>
      <c r="AT2137" s="77"/>
      <c r="AU2137" s="276">
        <v>2000</v>
      </c>
      <c r="AV2137" s="276"/>
      <c r="AW2137" s="276">
        <v>1890.6000000000001</v>
      </c>
      <c r="AX2137" s="95"/>
      <c r="AY2137" s="276"/>
      <c r="AZ2137" s="95"/>
      <c r="BB2137" s="80" t="s">
        <v>3412</v>
      </c>
      <c r="BC2137" s="270" t="s">
        <v>3590</v>
      </c>
      <c r="BD2137" s="72">
        <v>63.121400000000001</v>
      </c>
      <c r="BE2137" s="72"/>
      <c r="BF2137" s="72"/>
      <c r="BG2137" s="72"/>
      <c r="BH2137" s="72">
        <v>17.913499999999999</v>
      </c>
      <c r="BI2137" s="72"/>
      <c r="BJ2137" s="72"/>
      <c r="BK2137" s="72"/>
      <c r="BL2137" s="72"/>
      <c r="BM2137" s="72"/>
      <c r="BN2137" s="72"/>
      <c r="BO2137" s="72"/>
      <c r="BP2137" s="72"/>
      <c r="BQ2137" s="72"/>
      <c r="BR2137" s="72"/>
      <c r="BS2137" s="72"/>
      <c r="BT2137" s="72"/>
      <c r="BU2137" s="72"/>
      <c r="BV2137" s="72"/>
      <c r="BW2137" s="72"/>
      <c r="BX2137" s="72"/>
      <c r="BY2137" s="72"/>
      <c r="BZ2137" s="72">
        <v>6.50542</v>
      </c>
      <c r="CA2137" s="72"/>
      <c r="CB2137" s="72">
        <v>6.5997000000000003</v>
      </c>
      <c r="CC2137" s="72"/>
      <c r="CD2137" s="72"/>
      <c r="CE2137" s="72"/>
      <c r="CF2137" s="72"/>
      <c r="CG2137" s="72"/>
      <c r="CH2137" s="72"/>
      <c r="CI2137" s="72"/>
      <c r="CJ2137" s="72"/>
      <c r="CK2137" s="72"/>
      <c r="CL2137" s="72"/>
      <c r="CM2137" s="72"/>
      <c r="CN2137" s="72"/>
      <c r="CO2137" s="72"/>
      <c r="CP2137" s="72"/>
      <c r="CQ2137" s="72"/>
      <c r="CR2137" s="72"/>
      <c r="CS2137" s="72"/>
      <c r="CT2137" s="72"/>
      <c r="CU2137" s="72"/>
      <c r="CV2137" s="72"/>
      <c r="CW2137" s="72"/>
      <c r="CX2137" s="72"/>
      <c r="CY2137" s="72"/>
      <c r="CZ2137" s="72"/>
      <c r="DA2137" s="72"/>
      <c r="DB2137" s="72"/>
      <c r="DC2137" s="72"/>
      <c r="DD2137" s="72"/>
      <c r="DE2137" s="72"/>
      <c r="DF2137" s="72"/>
      <c r="DG2137" s="72"/>
      <c r="DH2137" s="78">
        <f t="shared" si="965"/>
        <v>94.140019999999993</v>
      </c>
      <c r="DJ2137" s="96">
        <f t="shared" si="966"/>
        <v>5.8599800000000073</v>
      </c>
      <c r="DK2137" s="72"/>
      <c r="DL2137" s="51" t="s">
        <v>3334</v>
      </c>
      <c r="DO2137" s="358">
        <v>5.86</v>
      </c>
      <c r="DP2137" s="72"/>
      <c r="DQ2137" s="374"/>
      <c r="DR2137" s="72"/>
      <c r="DU2137" s="52"/>
      <c r="DX2137" s="75">
        <f t="shared" si="967"/>
        <v>67.050548746431119</v>
      </c>
      <c r="DY2137" s="51">
        <f t="shared" si="968"/>
        <v>0</v>
      </c>
      <c r="DZ2137" s="75">
        <f t="shared" si="969"/>
        <v>0</v>
      </c>
      <c r="EA2137" s="51" t="e">
        <f t="shared" si="970"/>
        <v>#DIV/0!</v>
      </c>
      <c r="EB2137" s="75">
        <f t="shared" si="971"/>
        <v>19.028570420953812</v>
      </c>
      <c r="EC2137" s="51">
        <f t="shared" si="972"/>
        <v>0</v>
      </c>
      <c r="ED2137" s="75">
        <f t="shared" si="973"/>
        <v>0</v>
      </c>
      <c r="EE2137" s="51" t="e">
        <f t="shared" si="974"/>
        <v>#DIV/0!</v>
      </c>
      <c r="EF2137" s="75">
        <f t="shared" si="975"/>
        <v>0</v>
      </c>
      <c r="EG2137" s="51" t="e">
        <f t="shared" si="976"/>
        <v>#DIV/0!</v>
      </c>
      <c r="EH2137" s="75">
        <f t="shared" si="977"/>
        <v>0</v>
      </c>
      <c r="EI2137" s="51" t="e">
        <f t="shared" si="978"/>
        <v>#DIV/0!</v>
      </c>
      <c r="EJ2137" s="75">
        <f t="shared" si="979"/>
        <v>0</v>
      </c>
      <c r="EK2137" s="51" t="e">
        <f t="shared" si="980"/>
        <v>#DIV/0!</v>
      </c>
      <c r="EL2137" s="75">
        <f t="shared" si="981"/>
        <v>6.9103660696056792</v>
      </c>
      <c r="EM2137" s="51">
        <f t="shared" si="982"/>
        <v>0</v>
      </c>
      <c r="EN2137" s="75">
        <f t="shared" si="983"/>
        <v>7.0105147630093985</v>
      </c>
      <c r="EO2137" s="51">
        <f t="shared" si="984"/>
        <v>0</v>
      </c>
      <c r="EP2137" s="75">
        <f t="shared" si="985"/>
        <v>0</v>
      </c>
      <c r="EQ2137" s="51" t="e">
        <f t="shared" si="986"/>
        <v>#DIV/0!</v>
      </c>
      <c r="ER2137" s="51">
        <f t="shared" si="987"/>
        <v>100</v>
      </c>
      <c r="ES2137" s="51">
        <f t="shared" si="988"/>
        <v>0</v>
      </c>
    </row>
    <row r="2138" spans="1:149" x14ac:dyDescent="0.45">
      <c r="A2138" s="78" t="s">
        <v>1513</v>
      </c>
      <c r="B2138" s="174" t="s">
        <v>868</v>
      </c>
      <c r="C2138" s="51" t="s">
        <v>3648</v>
      </c>
      <c r="D2138" s="51" t="s">
        <v>3841</v>
      </c>
      <c r="E2138" s="78" t="s">
        <v>1127</v>
      </c>
      <c r="F2138" s="78" t="s">
        <v>2816</v>
      </c>
      <c r="G2138" s="72" t="s">
        <v>3383</v>
      </c>
      <c r="H2138" s="78" t="s">
        <v>1100</v>
      </c>
      <c r="I2138" s="78">
        <v>82</v>
      </c>
      <c r="J2138" s="300">
        <v>200</v>
      </c>
      <c r="K2138" s="78">
        <v>5</v>
      </c>
      <c r="L2138" s="300">
        <v>1040</v>
      </c>
      <c r="M2138" s="72">
        <v>15</v>
      </c>
      <c r="O2138" s="78"/>
      <c r="P2138" s="72" t="s">
        <v>1374</v>
      </c>
      <c r="AA2138" s="195"/>
      <c r="AB2138" s="195"/>
      <c r="AC2138" s="195"/>
      <c r="AD2138" s="72"/>
      <c r="AE2138" s="316">
        <v>1</v>
      </c>
      <c r="AF2138" s="195"/>
      <c r="AG2138" s="195">
        <v>0</v>
      </c>
      <c r="AH2138" s="72"/>
      <c r="AR2138" s="53">
        <v>0.94530000000000003</v>
      </c>
      <c r="AT2138" s="77"/>
      <c r="AU2138" s="276">
        <v>2000</v>
      </c>
      <c r="AV2138" s="276"/>
      <c r="AW2138" s="276">
        <v>1890.6000000000001</v>
      </c>
      <c r="AX2138" s="95"/>
      <c r="AY2138" s="276"/>
      <c r="AZ2138" s="95"/>
      <c r="BB2138" s="80" t="s">
        <v>3412</v>
      </c>
      <c r="BC2138" s="270" t="s">
        <v>3590</v>
      </c>
      <c r="BD2138" s="72">
        <v>63.584499999999998</v>
      </c>
      <c r="BE2138" s="72"/>
      <c r="BF2138" s="72"/>
      <c r="BG2138" s="72"/>
      <c r="BH2138" s="72">
        <v>17.8187</v>
      </c>
      <c r="BI2138" s="72"/>
      <c r="BJ2138" s="72"/>
      <c r="BK2138" s="72"/>
      <c r="BL2138" s="72"/>
      <c r="BM2138" s="72"/>
      <c r="BN2138" s="72"/>
      <c r="BO2138" s="72"/>
      <c r="BP2138" s="72"/>
      <c r="BQ2138" s="72"/>
      <c r="BR2138" s="72"/>
      <c r="BS2138" s="72"/>
      <c r="BT2138" s="72"/>
      <c r="BU2138" s="72"/>
      <c r="BV2138" s="72"/>
      <c r="BW2138" s="72"/>
      <c r="BX2138" s="72"/>
      <c r="BY2138" s="72"/>
      <c r="BZ2138" s="72">
        <v>7.5025899999999996</v>
      </c>
      <c r="CA2138" s="72"/>
      <c r="CB2138" s="72">
        <v>5.0642500000000004</v>
      </c>
      <c r="CC2138" s="72"/>
      <c r="CD2138" s="72"/>
      <c r="CE2138" s="72"/>
      <c r="CF2138" s="72"/>
      <c r="CG2138" s="72"/>
      <c r="CH2138" s="72"/>
      <c r="CI2138" s="72"/>
      <c r="CJ2138" s="72"/>
      <c r="CK2138" s="72"/>
      <c r="CL2138" s="72"/>
      <c r="CM2138" s="72"/>
      <c r="CN2138" s="72"/>
      <c r="CO2138" s="72"/>
      <c r="CP2138" s="72"/>
      <c r="CQ2138" s="72"/>
      <c r="CR2138" s="72"/>
      <c r="CS2138" s="72"/>
      <c r="CT2138" s="72"/>
      <c r="CU2138" s="72"/>
      <c r="CV2138" s="72"/>
      <c r="CW2138" s="72"/>
      <c r="CX2138" s="72"/>
      <c r="CY2138" s="72"/>
      <c r="CZ2138" s="72"/>
      <c r="DA2138" s="72"/>
      <c r="DB2138" s="72"/>
      <c r="DC2138" s="72"/>
      <c r="DD2138" s="72"/>
      <c r="DE2138" s="72"/>
      <c r="DF2138" s="72"/>
      <c r="DG2138" s="72"/>
      <c r="DH2138" s="78">
        <f t="shared" si="965"/>
        <v>93.970039999999997</v>
      </c>
      <c r="DJ2138" s="96">
        <f t="shared" si="966"/>
        <v>6.0299600000000027</v>
      </c>
      <c r="DK2138" s="72"/>
      <c r="DL2138" s="51" t="s">
        <v>3334</v>
      </c>
      <c r="DO2138" s="358">
        <v>6.03</v>
      </c>
      <c r="DP2138" s="72"/>
      <c r="DQ2138" s="374"/>
      <c r="DR2138" s="72"/>
      <c r="DU2138" s="52"/>
      <c r="DX2138" s="75">
        <f t="shared" si="967"/>
        <v>67.664651414429528</v>
      </c>
      <c r="DY2138" s="51">
        <f t="shared" si="968"/>
        <v>0</v>
      </c>
      <c r="DZ2138" s="75">
        <f t="shared" si="969"/>
        <v>0</v>
      </c>
      <c r="EA2138" s="51" t="e">
        <f t="shared" si="970"/>
        <v>#DIV/0!</v>
      </c>
      <c r="EB2138" s="75">
        <f t="shared" si="971"/>
        <v>18.962107497240609</v>
      </c>
      <c r="EC2138" s="51">
        <f t="shared" si="972"/>
        <v>0</v>
      </c>
      <c r="ED2138" s="75">
        <f t="shared" si="973"/>
        <v>0</v>
      </c>
      <c r="EE2138" s="51" t="e">
        <f t="shared" si="974"/>
        <v>#DIV/0!</v>
      </c>
      <c r="EF2138" s="75">
        <f t="shared" si="975"/>
        <v>0</v>
      </c>
      <c r="EG2138" s="51" t="e">
        <f t="shared" si="976"/>
        <v>#DIV/0!</v>
      </c>
      <c r="EH2138" s="75">
        <f t="shared" si="977"/>
        <v>0</v>
      </c>
      <c r="EI2138" s="51" t="e">
        <f t="shared" si="978"/>
        <v>#DIV/0!</v>
      </c>
      <c r="EJ2138" s="75">
        <f t="shared" si="979"/>
        <v>0</v>
      </c>
      <c r="EK2138" s="51" t="e">
        <f t="shared" si="980"/>
        <v>#DIV/0!</v>
      </c>
      <c r="EL2138" s="75">
        <f t="shared" si="981"/>
        <v>7.9840234185278618</v>
      </c>
      <c r="EM2138" s="51">
        <f t="shared" si="982"/>
        <v>0</v>
      </c>
      <c r="EN2138" s="75">
        <f t="shared" si="983"/>
        <v>5.3892176698019929</v>
      </c>
      <c r="EO2138" s="51">
        <f t="shared" si="984"/>
        <v>0</v>
      </c>
      <c r="EP2138" s="75">
        <f t="shared" si="985"/>
        <v>0</v>
      </c>
      <c r="EQ2138" s="51" t="e">
        <f t="shared" si="986"/>
        <v>#DIV/0!</v>
      </c>
      <c r="ER2138" s="51">
        <f t="shared" si="987"/>
        <v>100</v>
      </c>
      <c r="ES2138" s="51">
        <f t="shared" si="988"/>
        <v>0</v>
      </c>
    </row>
    <row r="2139" spans="1:149" x14ac:dyDescent="0.45">
      <c r="A2139" s="78" t="s">
        <v>1513</v>
      </c>
      <c r="B2139" s="174" t="s">
        <v>868</v>
      </c>
      <c r="C2139" s="51" t="s">
        <v>3648</v>
      </c>
      <c r="D2139" s="51" t="s">
        <v>3841</v>
      </c>
      <c r="E2139" s="78" t="s">
        <v>1127</v>
      </c>
      <c r="F2139" s="78" t="s">
        <v>2816</v>
      </c>
      <c r="G2139" s="72" t="s">
        <v>3383</v>
      </c>
      <c r="H2139" s="78" t="s">
        <v>1100</v>
      </c>
      <c r="I2139" s="78">
        <v>82</v>
      </c>
      <c r="J2139" s="300">
        <v>200</v>
      </c>
      <c r="K2139" s="78">
        <v>5</v>
      </c>
      <c r="L2139" s="300">
        <v>1040</v>
      </c>
      <c r="M2139" s="72">
        <v>15</v>
      </c>
      <c r="O2139" s="78"/>
      <c r="P2139" s="72" t="s">
        <v>1374</v>
      </c>
      <c r="AA2139" s="195"/>
      <c r="AB2139" s="195"/>
      <c r="AC2139" s="195"/>
      <c r="AD2139" s="72"/>
      <c r="AE2139" s="316">
        <v>1</v>
      </c>
      <c r="AF2139" s="195"/>
      <c r="AG2139" s="195">
        <v>0</v>
      </c>
      <c r="AH2139" s="72"/>
      <c r="AR2139" s="53">
        <v>0.94530000000000003</v>
      </c>
      <c r="AT2139" s="77"/>
      <c r="AU2139" s="276">
        <v>2000</v>
      </c>
      <c r="AV2139" s="276"/>
      <c r="AW2139" s="276">
        <v>1890.6000000000001</v>
      </c>
      <c r="AX2139" s="95"/>
      <c r="AY2139" s="276"/>
      <c r="AZ2139" s="95"/>
      <c r="BB2139" s="80" t="s">
        <v>3412</v>
      </c>
      <c r="BC2139" s="270" t="s">
        <v>3590</v>
      </c>
      <c r="BD2139" s="72">
        <v>63.631900000000002</v>
      </c>
      <c r="BE2139" s="72"/>
      <c r="BF2139" s="72"/>
      <c r="BG2139" s="72"/>
      <c r="BH2139" s="72">
        <v>17.831900000000001</v>
      </c>
      <c r="BI2139" s="72"/>
      <c r="BJ2139" s="72"/>
      <c r="BK2139" s="72"/>
      <c r="BL2139" s="72"/>
      <c r="BM2139" s="72"/>
      <c r="BN2139" s="72"/>
      <c r="BO2139" s="72"/>
      <c r="BP2139" s="72"/>
      <c r="BQ2139" s="72"/>
      <c r="BR2139" s="72"/>
      <c r="BS2139" s="72"/>
      <c r="BT2139" s="72"/>
      <c r="BU2139" s="72"/>
      <c r="BV2139" s="72"/>
      <c r="BW2139" s="72"/>
      <c r="BX2139" s="72"/>
      <c r="BY2139" s="72"/>
      <c r="BZ2139" s="72">
        <v>7.5081800000000003</v>
      </c>
      <c r="CA2139" s="72"/>
      <c r="CB2139" s="72">
        <v>5.0680199999999997</v>
      </c>
      <c r="CC2139" s="72"/>
      <c r="CD2139" s="72"/>
      <c r="CE2139" s="72"/>
      <c r="CF2139" s="72"/>
      <c r="CG2139" s="72"/>
      <c r="CH2139" s="72"/>
      <c r="CI2139" s="72"/>
      <c r="CJ2139" s="72"/>
      <c r="CK2139" s="72"/>
      <c r="CL2139" s="72"/>
      <c r="CM2139" s="72"/>
      <c r="CN2139" s="72"/>
      <c r="CO2139" s="72"/>
      <c r="CP2139" s="72"/>
      <c r="CQ2139" s="72"/>
      <c r="CR2139" s="72"/>
      <c r="CS2139" s="72"/>
      <c r="CT2139" s="72"/>
      <c r="CU2139" s="72"/>
      <c r="CV2139" s="72"/>
      <c r="CW2139" s="72"/>
      <c r="CX2139" s="72"/>
      <c r="CY2139" s="72"/>
      <c r="CZ2139" s="72"/>
      <c r="DA2139" s="72"/>
      <c r="DB2139" s="72"/>
      <c r="DC2139" s="72"/>
      <c r="DD2139" s="72"/>
      <c r="DE2139" s="72"/>
      <c r="DF2139" s="72"/>
      <c r="DG2139" s="72"/>
      <c r="DH2139" s="78">
        <f t="shared" si="965"/>
        <v>94.04</v>
      </c>
      <c r="DJ2139" s="96">
        <f t="shared" si="966"/>
        <v>5.9599999999999937</v>
      </c>
      <c r="DK2139" s="72"/>
      <c r="DL2139" s="51" t="s">
        <v>3334</v>
      </c>
      <c r="DO2139" s="358">
        <v>5.96</v>
      </c>
      <c r="DP2139" s="72"/>
      <c r="DQ2139" s="374"/>
      <c r="DR2139" s="72"/>
      <c r="DU2139" s="52"/>
      <c r="DX2139" s="75">
        <f t="shared" si="967"/>
        <v>67.664717141641844</v>
      </c>
      <c r="DY2139" s="51">
        <f t="shared" si="968"/>
        <v>0</v>
      </c>
      <c r="DZ2139" s="75">
        <f t="shared" si="969"/>
        <v>0</v>
      </c>
      <c r="EA2139" s="51" t="e">
        <f t="shared" si="970"/>
        <v>#DIV/0!</v>
      </c>
      <c r="EB2139" s="75">
        <f t="shared" si="971"/>
        <v>18.962037430880478</v>
      </c>
      <c r="EC2139" s="51">
        <f t="shared" si="972"/>
        <v>0</v>
      </c>
      <c r="ED2139" s="75">
        <f t="shared" si="973"/>
        <v>0</v>
      </c>
      <c r="EE2139" s="51" t="e">
        <f t="shared" si="974"/>
        <v>#DIV/0!</v>
      </c>
      <c r="EF2139" s="75">
        <f t="shared" si="975"/>
        <v>0</v>
      </c>
      <c r="EG2139" s="51" t="e">
        <f t="shared" si="976"/>
        <v>#DIV/0!</v>
      </c>
      <c r="EH2139" s="75">
        <f t="shared" si="977"/>
        <v>0</v>
      </c>
      <c r="EI2139" s="51" t="e">
        <f t="shared" si="978"/>
        <v>#DIV/0!</v>
      </c>
      <c r="EJ2139" s="75">
        <f t="shared" si="979"/>
        <v>0</v>
      </c>
      <c r="EK2139" s="51" t="e">
        <f t="shared" si="980"/>
        <v>#DIV/0!</v>
      </c>
      <c r="EL2139" s="75">
        <f t="shared" si="981"/>
        <v>7.9840280731603572</v>
      </c>
      <c r="EM2139" s="51">
        <f t="shared" si="982"/>
        <v>0</v>
      </c>
      <c r="EN2139" s="75">
        <f t="shared" si="983"/>
        <v>5.389217354317311</v>
      </c>
      <c r="EO2139" s="51">
        <f t="shared" si="984"/>
        <v>0</v>
      </c>
      <c r="EP2139" s="75">
        <f t="shared" si="985"/>
        <v>0</v>
      </c>
      <c r="EQ2139" s="51" t="e">
        <f t="shared" si="986"/>
        <v>#DIV/0!</v>
      </c>
      <c r="ER2139" s="51">
        <f t="shared" si="987"/>
        <v>100</v>
      </c>
      <c r="ES2139" s="51">
        <f t="shared" si="988"/>
        <v>0</v>
      </c>
    </row>
    <row r="2140" spans="1:149" x14ac:dyDescent="0.45">
      <c r="A2140" s="78" t="s">
        <v>1513</v>
      </c>
      <c r="B2140" s="174" t="s">
        <v>868</v>
      </c>
      <c r="C2140" s="51" t="s">
        <v>3648</v>
      </c>
      <c r="D2140" s="51" t="s">
        <v>3841</v>
      </c>
      <c r="E2140" s="78" t="s">
        <v>1127</v>
      </c>
      <c r="F2140" s="78" t="s">
        <v>2817</v>
      </c>
      <c r="G2140" s="72" t="s">
        <v>3383</v>
      </c>
      <c r="H2140" s="78" t="s">
        <v>1100</v>
      </c>
      <c r="I2140" s="78">
        <v>84</v>
      </c>
      <c r="J2140" s="300">
        <v>200</v>
      </c>
      <c r="K2140" s="78">
        <v>5</v>
      </c>
      <c r="L2140" s="300">
        <v>1040</v>
      </c>
      <c r="M2140" s="72">
        <v>15</v>
      </c>
      <c r="O2140" s="78"/>
      <c r="P2140" s="72" t="s">
        <v>1374</v>
      </c>
      <c r="AA2140" s="195"/>
      <c r="AB2140" s="195"/>
      <c r="AC2140" s="195"/>
      <c r="AD2140" s="72"/>
      <c r="AE2140" s="316">
        <v>1</v>
      </c>
      <c r="AF2140" s="195"/>
      <c r="AG2140" s="195">
        <v>0</v>
      </c>
      <c r="AH2140" s="72"/>
      <c r="AR2140" s="53">
        <v>0.94530000000000003</v>
      </c>
      <c r="AT2140" s="77"/>
      <c r="AU2140" s="276">
        <v>2000</v>
      </c>
      <c r="AV2140" s="276"/>
      <c r="AW2140" s="276">
        <v>1890.6000000000001</v>
      </c>
      <c r="AX2140" s="95"/>
      <c r="AY2140" s="276"/>
      <c r="AZ2140" s="95"/>
      <c r="BB2140" s="80" t="s">
        <v>3412</v>
      </c>
      <c r="BC2140" s="270" t="s">
        <v>3590</v>
      </c>
      <c r="BD2140" s="72">
        <v>63.719799999999999</v>
      </c>
      <c r="BE2140" s="72"/>
      <c r="BF2140" s="72"/>
      <c r="BG2140" s="72"/>
      <c r="BH2140" s="72">
        <v>17.8566</v>
      </c>
      <c r="BI2140" s="72"/>
      <c r="BJ2140" s="72"/>
      <c r="BK2140" s="72"/>
      <c r="BL2140" s="72"/>
      <c r="BM2140" s="72"/>
      <c r="BN2140" s="72"/>
      <c r="BO2140" s="72"/>
      <c r="BP2140" s="72"/>
      <c r="BQ2140" s="72"/>
      <c r="BR2140" s="72"/>
      <c r="BS2140" s="72"/>
      <c r="BT2140" s="72"/>
      <c r="BU2140" s="72"/>
      <c r="BV2140" s="72"/>
      <c r="BW2140" s="72"/>
      <c r="BX2140" s="72"/>
      <c r="BY2140" s="72"/>
      <c r="BZ2140" s="72">
        <v>7.5185599999999999</v>
      </c>
      <c r="CA2140" s="72"/>
      <c r="CB2140" s="72">
        <v>5.0750299999999999</v>
      </c>
      <c r="CC2140" s="72"/>
      <c r="CD2140" s="72"/>
      <c r="CE2140" s="72"/>
      <c r="CF2140" s="72"/>
      <c r="CG2140" s="72"/>
      <c r="CH2140" s="72"/>
      <c r="CI2140" s="72"/>
      <c r="CJ2140" s="72"/>
      <c r="CK2140" s="72"/>
      <c r="CL2140" s="72"/>
      <c r="CM2140" s="72"/>
      <c r="CN2140" s="72"/>
      <c r="CO2140" s="72"/>
      <c r="CP2140" s="72"/>
      <c r="CQ2140" s="72"/>
      <c r="CR2140" s="72"/>
      <c r="CS2140" s="72"/>
      <c r="CT2140" s="72"/>
      <c r="CU2140" s="72"/>
      <c r="CV2140" s="72"/>
      <c r="CW2140" s="72"/>
      <c r="CX2140" s="72"/>
      <c r="CY2140" s="72"/>
      <c r="CZ2140" s="72"/>
      <c r="DA2140" s="72"/>
      <c r="DB2140" s="72"/>
      <c r="DC2140" s="72"/>
      <c r="DD2140" s="72"/>
      <c r="DE2140" s="72"/>
      <c r="DF2140" s="72"/>
      <c r="DG2140" s="72"/>
      <c r="DH2140" s="78">
        <f t="shared" si="965"/>
        <v>94.169989999999999</v>
      </c>
      <c r="DJ2140" s="96">
        <f t="shared" si="966"/>
        <v>5.8300100000000015</v>
      </c>
      <c r="DK2140" s="72"/>
      <c r="DL2140" s="51" t="s">
        <v>3334</v>
      </c>
      <c r="DO2140" s="358">
        <v>5.83</v>
      </c>
      <c r="DP2140" s="72"/>
      <c r="DQ2140" s="374"/>
      <c r="DR2140" s="72"/>
      <c r="DU2140" s="52"/>
      <c r="DX2140" s="75">
        <f t="shared" si="967"/>
        <v>67.664656224344938</v>
      </c>
      <c r="DY2140" s="51">
        <f t="shared" si="968"/>
        <v>0</v>
      </c>
      <c r="DZ2140" s="75">
        <f t="shared" si="969"/>
        <v>0</v>
      </c>
      <c r="EA2140" s="51" t="e">
        <f t="shared" si="970"/>
        <v>#DIV/0!</v>
      </c>
      <c r="EB2140" s="75">
        <f t="shared" si="971"/>
        <v>18.962091851130069</v>
      </c>
      <c r="EC2140" s="51">
        <f t="shared" si="972"/>
        <v>0</v>
      </c>
      <c r="ED2140" s="75">
        <f t="shared" si="973"/>
        <v>0</v>
      </c>
      <c r="EE2140" s="51" t="e">
        <f t="shared" si="974"/>
        <v>#DIV/0!</v>
      </c>
      <c r="EF2140" s="75">
        <f t="shared" si="975"/>
        <v>0</v>
      </c>
      <c r="EG2140" s="51" t="e">
        <f t="shared" si="976"/>
        <v>#DIV/0!</v>
      </c>
      <c r="EH2140" s="75">
        <f t="shared" si="977"/>
        <v>0</v>
      </c>
      <c r="EI2140" s="51" t="e">
        <f t="shared" si="978"/>
        <v>#DIV/0!</v>
      </c>
      <c r="EJ2140" s="75">
        <f t="shared" si="979"/>
        <v>0</v>
      </c>
      <c r="EK2140" s="51" t="e">
        <f t="shared" si="980"/>
        <v>#DIV/0!</v>
      </c>
      <c r="EL2140" s="75">
        <f t="shared" si="981"/>
        <v>7.9840297317648652</v>
      </c>
      <c r="EM2140" s="51">
        <f t="shared" si="982"/>
        <v>0</v>
      </c>
      <c r="EN2140" s="75">
        <f t="shared" si="983"/>
        <v>5.3892221927601351</v>
      </c>
      <c r="EO2140" s="51">
        <f t="shared" si="984"/>
        <v>0</v>
      </c>
      <c r="EP2140" s="75">
        <f t="shared" si="985"/>
        <v>0</v>
      </c>
      <c r="EQ2140" s="51" t="e">
        <f t="shared" si="986"/>
        <v>#DIV/0!</v>
      </c>
      <c r="ER2140" s="51">
        <f t="shared" si="987"/>
        <v>100</v>
      </c>
      <c r="ES2140" s="51">
        <f t="shared" si="988"/>
        <v>0</v>
      </c>
    </row>
    <row r="2141" spans="1:149" x14ac:dyDescent="0.45">
      <c r="A2141" s="78" t="s">
        <v>1513</v>
      </c>
      <c r="B2141" s="174" t="s">
        <v>868</v>
      </c>
      <c r="C2141" s="51" t="s">
        <v>3648</v>
      </c>
      <c r="D2141" s="51" t="s">
        <v>3841</v>
      </c>
      <c r="E2141" s="78" t="s">
        <v>1127</v>
      </c>
      <c r="F2141" s="78" t="s">
        <v>2818</v>
      </c>
      <c r="G2141" s="72" t="s">
        <v>3383</v>
      </c>
      <c r="H2141" s="78" t="s">
        <v>1100</v>
      </c>
      <c r="I2141" s="78">
        <v>144</v>
      </c>
      <c r="J2141" s="300">
        <v>200</v>
      </c>
      <c r="K2141" s="78">
        <v>5</v>
      </c>
      <c r="L2141" s="300">
        <v>1040</v>
      </c>
      <c r="M2141" s="72">
        <v>15</v>
      </c>
      <c r="O2141" s="78"/>
      <c r="P2141" s="72" t="s">
        <v>1374</v>
      </c>
      <c r="AA2141" s="195"/>
      <c r="AB2141" s="195"/>
      <c r="AC2141" s="195"/>
      <c r="AD2141" s="72"/>
      <c r="AE2141" s="316">
        <v>1</v>
      </c>
      <c r="AF2141" s="195"/>
      <c r="AG2141" s="195">
        <v>0</v>
      </c>
      <c r="AH2141" s="72"/>
      <c r="AR2141" s="53">
        <v>0.94530000000000003</v>
      </c>
      <c r="AT2141" s="77"/>
      <c r="AU2141" s="276">
        <v>2000</v>
      </c>
      <c r="AV2141" s="276"/>
      <c r="AW2141" s="276">
        <v>1890.6000000000001</v>
      </c>
      <c r="AX2141" s="95"/>
      <c r="AY2141" s="276"/>
      <c r="AZ2141" s="95"/>
      <c r="BB2141" s="80" t="s">
        <v>3412</v>
      </c>
      <c r="BC2141" s="270" t="s">
        <v>3590</v>
      </c>
      <c r="BD2141" s="72">
        <v>64.404200000000003</v>
      </c>
      <c r="BE2141" s="72"/>
      <c r="BF2141" s="72"/>
      <c r="BG2141" s="72"/>
      <c r="BH2141" s="72">
        <v>17.7088</v>
      </c>
      <c r="BI2141" s="72"/>
      <c r="BJ2141" s="72"/>
      <c r="BK2141" s="72"/>
      <c r="BL2141" s="72"/>
      <c r="BM2141" s="72"/>
      <c r="BN2141" s="72"/>
      <c r="BO2141" s="72"/>
      <c r="BP2141" s="72"/>
      <c r="BQ2141" s="72"/>
      <c r="BR2141" s="72"/>
      <c r="BS2141" s="72"/>
      <c r="BT2141" s="72"/>
      <c r="BU2141" s="72"/>
      <c r="BV2141" s="72"/>
      <c r="BW2141" s="72"/>
      <c r="BX2141" s="72"/>
      <c r="BY2141" s="72"/>
      <c r="BZ2141" s="72">
        <v>10.1593</v>
      </c>
      <c r="CA2141" s="72"/>
      <c r="CB2141" s="72">
        <v>1.6776800000000001</v>
      </c>
      <c r="CC2141" s="72"/>
      <c r="CD2141" s="72"/>
      <c r="CE2141" s="72"/>
      <c r="CF2141" s="72"/>
      <c r="CG2141" s="72"/>
      <c r="CH2141" s="72"/>
      <c r="CI2141" s="72"/>
      <c r="CJ2141" s="72"/>
      <c r="CK2141" s="72"/>
      <c r="CL2141" s="72"/>
      <c r="CM2141" s="72"/>
      <c r="CN2141" s="72"/>
      <c r="CO2141" s="72"/>
      <c r="CP2141" s="72"/>
      <c r="CQ2141" s="72"/>
      <c r="CR2141" s="72"/>
      <c r="CS2141" s="72"/>
      <c r="CT2141" s="72"/>
      <c r="CU2141" s="72"/>
      <c r="CV2141" s="72"/>
      <c r="CW2141" s="72"/>
      <c r="CX2141" s="72"/>
      <c r="CY2141" s="72"/>
      <c r="CZ2141" s="72"/>
      <c r="DA2141" s="72"/>
      <c r="DB2141" s="72"/>
      <c r="DC2141" s="72"/>
      <c r="DD2141" s="72"/>
      <c r="DE2141" s="72"/>
      <c r="DF2141" s="72"/>
      <c r="DG2141" s="72"/>
      <c r="DH2141" s="78">
        <f t="shared" ref="DH2141:DH2151" si="989">SUM(BD2141,BF2141,BH2141,BJ2141,BL2141,BN2141,BP2141,BR2141,BT2141,BV2141,BX2141,BZ2141,CB2141,CD2141,CF2141,CH2141,CJ2141,CL2141,CN2141,CX2141,CZ2141,DB2141)</f>
        <v>93.949979999999996</v>
      </c>
      <c r="DJ2141" s="96">
        <f t="shared" si="966"/>
        <v>6.0500200000000035</v>
      </c>
      <c r="DK2141" s="72"/>
      <c r="DL2141" s="51" t="s">
        <v>3334</v>
      </c>
      <c r="DO2141" s="358">
        <v>6.05</v>
      </c>
      <c r="DP2141" s="72"/>
      <c r="DQ2141" s="374"/>
      <c r="DR2141" s="72"/>
      <c r="DU2141" s="52"/>
      <c r="DX2141" s="75">
        <f t="shared" si="967"/>
        <v>68.551584577239936</v>
      </c>
      <c r="DY2141" s="51">
        <f t="shared" si="968"/>
        <v>0</v>
      </c>
      <c r="DZ2141" s="75">
        <f t="shared" si="969"/>
        <v>0</v>
      </c>
      <c r="EA2141" s="51" t="e">
        <f t="shared" si="970"/>
        <v>#DIV/0!</v>
      </c>
      <c r="EB2141" s="75">
        <f t="shared" si="971"/>
        <v>18.849179105732645</v>
      </c>
      <c r="EC2141" s="51">
        <f t="shared" si="972"/>
        <v>0</v>
      </c>
      <c r="ED2141" s="75">
        <f t="shared" si="973"/>
        <v>0</v>
      </c>
      <c r="EE2141" s="51" t="e">
        <f t="shared" si="974"/>
        <v>#DIV/0!</v>
      </c>
      <c r="EF2141" s="75">
        <f t="shared" si="975"/>
        <v>0</v>
      </c>
      <c r="EG2141" s="51" t="e">
        <f t="shared" si="976"/>
        <v>#DIV/0!</v>
      </c>
      <c r="EH2141" s="75">
        <f t="shared" si="977"/>
        <v>0</v>
      </c>
      <c r="EI2141" s="51" t="e">
        <f t="shared" si="978"/>
        <v>#DIV/0!</v>
      </c>
      <c r="EJ2141" s="75">
        <f t="shared" si="979"/>
        <v>0</v>
      </c>
      <c r="EK2141" s="51" t="e">
        <f t="shared" si="980"/>
        <v>#DIV/0!</v>
      </c>
      <c r="EL2141" s="75">
        <f t="shared" si="981"/>
        <v>10.813520130605669</v>
      </c>
      <c r="EM2141" s="51">
        <f t="shared" si="982"/>
        <v>0</v>
      </c>
      <c r="EN2141" s="75">
        <f t="shared" si="983"/>
        <v>1.7857161864217534</v>
      </c>
      <c r="EO2141" s="51">
        <f t="shared" si="984"/>
        <v>0</v>
      </c>
      <c r="EP2141" s="75">
        <f t="shared" si="985"/>
        <v>0</v>
      </c>
      <c r="EQ2141" s="51" t="e">
        <f t="shared" si="986"/>
        <v>#DIV/0!</v>
      </c>
      <c r="ER2141" s="51">
        <f t="shared" si="987"/>
        <v>100</v>
      </c>
      <c r="ES2141" s="51">
        <f t="shared" si="988"/>
        <v>0</v>
      </c>
    </row>
    <row r="2142" spans="1:149" x14ac:dyDescent="0.45">
      <c r="A2142" s="78" t="s">
        <v>1513</v>
      </c>
      <c r="B2142" s="174" t="s">
        <v>868</v>
      </c>
      <c r="C2142" s="51" t="s">
        <v>3648</v>
      </c>
      <c r="D2142" s="51" t="s">
        <v>3841</v>
      </c>
      <c r="E2142" s="78" t="s">
        <v>1127</v>
      </c>
      <c r="F2142" s="78" t="s">
        <v>2819</v>
      </c>
      <c r="G2142" s="72" t="s">
        <v>3383</v>
      </c>
      <c r="H2142" s="78" t="s">
        <v>1100</v>
      </c>
      <c r="I2142" s="78">
        <v>144</v>
      </c>
      <c r="J2142" s="300">
        <v>200</v>
      </c>
      <c r="K2142" s="78">
        <v>5</v>
      </c>
      <c r="L2142" s="300">
        <v>1040</v>
      </c>
      <c r="M2142" s="72">
        <v>15</v>
      </c>
      <c r="O2142" s="78"/>
      <c r="P2142" s="72" t="s">
        <v>1374</v>
      </c>
      <c r="AA2142" s="195"/>
      <c r="AB2142" s="195"/>
      <c r="AC2142" s="195"/>
      <c r="AD2142" s="72"/>
      <c r="AE2142" s="316">
        <v>1</v>
      </c>
      <c r="AF2142" s="195"/>
      <c r="AG2142" s="195">
        <v>0</v>
      </c>
      <c r="AH2142" s="72"/>
      <c r="AR2142" s="53">
        <v>0.94530000000000003</v>
      </c>
      <c r="AT2142" s="77"/>
      <c r="AU2142" s="276">
        <v>2000</v>
      </c>
      <c r="AV2142" s="276"/>
      <c r="AW2142" s="276">
        <v>1890.6000000000001</v>
      </c>
      <c r="AX2142" s="95"/>
      <c r="AY2142" s="276"/>
      <c r="AZ2142" s="95"/>
      <c r="BB2142" s="80" t="s">
        <v>3412</v>
      </c>
      <c r="BC2142" s="270" t="s">
        <v>3590</v>
      </c>
      <c r="BD2142" s="72">
        <v>64.438500000000005</v>
      </c>
      <c r="BE2142" s="72"/>
      <c r="BF2142" s="72"/>
      <c r="BG2142" s="72"/>
      <c r="BH2142" s="72">
        <v>17.718299999999999</v>
      </c>
      <c r="BI2142" s="72"/>
      <c r="BJ2142" s="72"/>
      <c r="BK2142" s="72"/>
      <c r="BL2142" s="72"/>
      <c r="BM2142" s="72"/>
      <c r="BN2142" s="72"/>
      <c r="BO2142" s="72"/>
      <c r="BP2142" s="72"/>
      <c r="BQ2142" s="72"/>
      <c r="BR2142" s="72"/>
      <c r="BS2142" s="72"/>
      <c r="BT2142" s="72"/>
      <c r="BU2142" s="72"/>
      <c r="BV2142" s="72"/>
      <c r="BW2142" s="72"/>
      <c r="BX2142" s="72"/>
      <c r="BY2142" s="72"/>
      <c r="BZ2142" s="72">
        <v>10.1647</v>
      </c>
      <c r="CA2142" s="72"/>
      <c r="CB2142" s="72">
        <v>1.6785699999999999</v>
      </c>
      <c r="CC2142" s="72"/>
      <c r="CD2142" s="72"/>
      <c r="CE2142" s="72"/>
      <c r="CF2142" s="72"/>
      <c r="CG2142" s="72"/>
      <c r="CH2142" s="72"/>
      <c r="CI2142" s="72"/>
      <c r="CJ2142" s="72"/>
      <c r="CK2142" s="72"/>
      <c r="CL2142" s="72"/>
      <c r="CM2142" s="72"/>
      <c r="CN2142" s="72"/>
      <c r="CO2142" s="72"/>
      <c r="CP2142" s="72"/>
      <c r="CQ2142" s="72"/>
      <c r="CR2142" s="72"/>
      <c r="CS2142" s="72"/>
      <c r="CT2142" s="72"/>
      <c r="CU2142" s="72"/>
      <c r="CV2142" s="72"/>
      <c r="CW2142" s="72"/>
      <c r="CX2142" s="72"/>
      <c r="CY2142" s="72"/>
      <c r="CZ2142" s="72"/>
      <c r="DA2142" s="72"/>
      <c r="DB2142" s="72"/>
      <c r="DC2142" s="72"/>
      <c r="DD2142" s="72"/>
      <c r="DE2142" s="72"/>
      <c r="DF2142" s="72"/>
      <c r="DG2142" s="72"/>
      <c r="DH2142" s="78">
        <f t="shared" si="989"/>
        <v>94.000069999999994</v>
      </c>
      <c r="DJ2142" s="96">
        <f t="shared" si="966"/>
        <v>5.9999300000000062</v>
      </c>
      <c r="DK2142" s="72"/>
      <c r="DL2142" s="51" t="s">
        <v>3334</v>
      </c>
      <c r="DO2142" s="358">
        <v>6</v>
      </c>
      <c r="DP2142" s="72"/>
      <c r="DQ2142" s="374"/>
      <c r="DR2142" s="72"/>
      <c r="DU2142" s="52"/>
      <c r="DX2142" s="75">
        <f t="shared" si="967"/>
        <v>68.551544695658222</v>
      </c>
      <c r="DY2142" s="51">
        <f t="shared" si="968"/>
        <v>0</v>
      </c>
      <c r="DZ2142" s="75">
        <f t="shared" si="969"/>
        <v>0</v>
      </c>
      <c r="EA2142" s="51" t="e">
        <f t="shared" si="970"/>
        <v>#DIV/0!</v>
      </c>
      <c r="EB2142" s="75">
        <f t="shared" si="971"/>
        <v>18.849241282479898</v>
      </c>
      <c r="EC2142" s="51">
        <f t="shared" si="972"/>
        <v>0</v>
      </c>
      <c r="ED2142" s="75">
        <f t="shared" si="973"/>
        <v>0</v>
      </c>
      <c r="EE2142" s="51" t="e">
        <f t="shared" si="974"/>
        <v>#DIV/0!</v>
      </c>
      <c r="EF2142" s="75">
        <f t="shared" si="975"/>
        <v>0</v>
      </c>
      <c r="EG2142" s="51" t="e">
        <f t="shared" si="976"/>
        <v>#DIV/0!</v>
      </c>
      <c r="EH2142" s="75">
        <f t="shared" si="977"/>
        <v>0</v>
      </c>
      <c r="EI2142" s="51" t="e">
        <f t="shared" si="978"/>
        <v>#DIV/0!</v>
      </c>
      <c r="EJ2142" s="75">
        <f t="shared" si="979"/>
        <v>0</v>
      </c>
      <c r="EK2142" s="51" t="e">
        <f t="shared" si="980"/>
        <v>#DIV/0!</v>
      </c>
      <c r="EL2142" s="75">
        <f t="shared" si="981"/>
        <v>10.813502585689564</v>
      </c>
      <c r="EM2142" s="51">
        <f t="shared" si="982"/>
        <v>0</v>
      </c>
      <c r="EN2142" s="75">
        <f t="shared" si="983"/>
        <v>1.7857114361723345</v>
      </c>
      <c r="EO2142" s="51">
        <f t="shared" si="984"/>
        <v>0</v>
      </c>
      <c r="EP2142" s="75">
        <f t="shared" si="985"/>
        <v>0</v>
      </c>
      <c r="EQ2142" s="51" t="e">
        <f t="shared" si="986"/>
        <v>#DIV/0!</v>
      </c>
      <c r="ER2142" s="51">
        <f t="shared" si="987"/>
        <v>100</v>
      </c>
      <c r="ES2142" s="51">
        <f t="shared" si="988"/>
        <v>0</v>
      </c>
    </row>
    <row r="2143" spans="1:149" x14ac:dyDescent="0.45">
      <c r="A2143" s="78" t="s">
        <v>1513</v>
      </c>
      <c r="B2143" s="174" t="s">
        <v>868</v>
      </c>
      <c r="C2143" s="51" t="s">
        <v>3648</v>
      </c>
      <c r="D2143" s="51" t="s">
        <v>3841</v>
      </c>
      <c r="E2143" s="78" t="s">
        <v>1127</v>
      </c>
      <c r="F2143" s="78" t="s">
        <v>2820</v>
      </c>
      <c r="G2143" s="72" t="s">
        <v>3383</v>
      </c>
      <c r="H2143" s="78" t="s">
        <v>1100</v>
      </c>
      <c r="I2143" s="78">
        <v>84</v>
      </c>
      <c r="J2143" s="300">
        <v>200</v>
      </c>
      <c r="K2143" s="78">
        <v>5</v>
      </c>
      <c r="L2143" s="300">
        <v>1040</v>
      </c>
      <c r="M2143" s="72">
        <v>15</v>
      </c>
      <c r="O2143" s="78"/>
      <c r="P2143" s="72" t="s">
        <v>1374</v>
      </c>
      <c r="AA2143" s="195"/>
      <c r="AB2143" s="195"/>
      <c r="AC2143" s="195"/>
      <c r="AD2143" s="72"/>
      <c r="AE2143" s="316">
        <v>1</v>
      </c>
      <c r="AF2143" s="195"/>
      <c r="AG2143" s="195">
        <v>0</v>
      </c>
      <c r="AH2143" s="72"/>
      <c r="AR2143" s="53">
        <v>0.94530000000000003</v>
      </c>
      <c r="AT2143" s="77"/>
      <c r="AU2143" s="276">
        <v>2000</v>
      </c>
      <c r="AV2143" s="276"/>
      <c r="AW2143" s="276">
        <v>1890.6000000000001</v>
      </c>
      <c r="AX2143" s="95"/>
      <c r="AY2143" s="276"/>
      <c r="AZ2143" s="95"/>
      <c r="BB2143" s="80" t="s">
        <v>3412</v>
      </c>
      <c r="BC2143" s="270" t="s">
        <v>3590</v>
      </c>
      <c r="BD2143" s="72">
        <v>64.445400000000006</v>
      </c>
      <c r="BE2143" s="72"/>
      <c r="BF2143" s="72"/>
      <c r="BG2143" s="72"/>
      <c r="BH2143" s="72">
        <v>17.720099999999999</v>
      </c>
      <c r="BI2143" s="72"/>
      <c r="BJ2143" s="72"/>
      <c r="BK2143" s="72"/>
      <c r="BL2143" s="72"/>
      <c r="BM2143" s="72"/>
      <c r="BN2143" s="72"/>
      <c r="BO2143" s="72"/>
      <c r="BP2143" s="72"/>
      <c r="BQ2143" s="72"/>
      <c r="BR2143" s="72"/>
      <c r="BS2143" s="72"/>
      <c r="BT2143" s="72"/>
      <c r="BU2143" s="72"/>
      <c r="BV2143" s="72"/>
      <c r="BW2143" s="72"/>
      <c r="BX2143" s="72"/>
      <c r="BY2143" s="72"/>
      <c r="BZ2143" s="72">
        <v>10.165800000000001</v>
      </c>
      <c r="CA2143" s="72"/>
      <c r="CB2143" s="72">
        <v>1.67875</v>
      </c>
      <c r="CC2143" s="72"/>
      <c r="CD2143" s="72"/>
      <c r="CE2143" s="72"/>
      <c r="CF2143" s="72"/>
      <c r="CG2143" s="72"/>
      <c r="CH2143" s="72"/>
      <c r="CI2143" s="72"/>
      <c r="CJ2143" s="72"/>
      <c r="CK2143" s="72"/>
      <c r="CL2143" s="72"/>
      <c r="CM2143" s="72"/>
      <c r="CN2143" s="72"/>
      <c r="CO2143" s="72"/>
      <c r="CP2143" s="72"/>
      <c r="CQ2143" s="72"/>
      <c r="CR2143" s="72"/>
      <c r="CS2143" s="72"/>
      <c r="CT2143" s="72"/>
      <c r="CU2143" s="72"/>
      <c r="CV2143" s="72"/>
      <c r="CW2143" s="72"/>
      <c r="CX2143" s="72"/>
      <c r="CY2143" s="72"/>
      <c r="CZ2143" s="72"/>
      <c r="DA2143" s="72"/>
      <c r="DB2143" s="72"/>
      <c r="DC2143" s="72"/>
      <c r="DD2143" s="72"/>
      <c r="DE2143" s="72"/>
      <c r="DF2143" s="72"/>
      <c r="DG2143" s="72"/>
      <c r="DH2143" s="78">
        <f t="shared" si="989"/>
        <v>94.010050000000007</v>
      </c>
      <c r="DJ2143" s="96">
        <f t="shared" si="966"/>
        <v>5.9899499999999932</v>
      </c>
      <c r="DK2143" s="72"/>
      <c r="DL2143" s="51" t="s">
        <v>3334</v>
      </c>
      <c r="DO2143" s="358">
        <v>5.99</v>
      </c>
      <c r="DP2143" s="72"/>
      <c r="DQ2143" s="374"/>
      <c r="DR2143" s="72"/>
      <c r="DU2143" s="52"/>
      <c r="DX2143" s="75">
        <f t="shared" si="967"/>
        <v>68.551606982444966</v>
      </c>
      <c r="DY2143" s="51">
        <f t="shared" si="968"/>
        <v>0</v>
      </c>
      <c r="DZ2143" s="75">
        <f t="shared" si="969"/>
        <v>0</v>
      </c>
      <c r="EA2143" s="51" t="e">
        <f t="shared" si="970"/>
        <v>#DIV/0!</v>
      </c>
      <c r="EB2143" s="75">
        <f t="shared" si="971"/>
        <v>18.849154957368917</v>
      </c>
      <c r="EC2143" s="51">
        <f t="shared" si="972"/>
        <v>0</v>
      </c>
      <c r="ED2143" s="75">
        <f t="shared" si="973"/>
        <v>0</v>
      </c>
      <c r="EE2143" s="51" t="e">
        <f t="shared" si="974"/>
        <v>#DIV/0!</v>
      </c>
      <c r="EF2143" s="75">
        <f t="shared" si="975"/>
        <v>0</v>
      </c>
      <c r="EG2143" s="51" t="e">
        <f t="shared" si="976"/>
        <v>#DIV/0!</v>
      </c>
      <c r="EH2143" s="75">
        <f t="shared" si="977"/>
        <v>0</v>
      </c>
      <c r="EI2143" s="51" t="e">
        <f t="shared" si="978"/>
        <v>#DIV/0!</v>
      </c>
      <c r="EJ2143" s="75">
        <f t="shared" si="979"/>
        <v>0</v>
      </c>
      <c r="EK2143" s="51" t="e">
        <f t="shared" si="980"/>
        <v>#DIV/0!</v>
      </c>
      <c r="EL2143" s="75">
        <f t="shared" si="981"/>
        <v>10.813524724218315</v>
      </c>
      <c r="EM2143" s="51">
        <f t="shared" si="982"/>
        <v>0</v>
      </c>
      <c r="EN2143" s="75">
        <f t="shared" si="983"/>
        <v>1.785713335967803</v>
      </c>
      <c r="EO2143" s="51">
        <f t="shared" si="984"/>
        <v>0</v>
      </c>
      <c r="EP2143" s="75">
        <f t="shared" si="985"/>
        <v>0</v>
      </c>
      <c r="EQ2143" s="51" t="e">
        <f t="shared" si="986"/>
        <v>#DIV/0!</v>
      </c>
      <c r="ER2143" s="51">
        <f t="shared" si="987"/>
        <v>100</v>
      </c>
      <c r="ES2143" s="51">
        <f t="shared" si="988"/>
        <v>0</v>
      </c>
    </row>
    <row r="2144" spans="1:149" x14ac:dyDescent="0.45">
      <c r="A2144" s="78" t="s">
        <v>1513</v>
      </c>
      <c r="B2144" s="174" t="s">
        <v>868</v>
      </c>
      <c r="C2144" s="51" t="s">
        <v>3648</v>
      </c>
      <c r="D2144" s="51" t="s">
        <v>3841</v>
      </c>
      <c r="E2144" s="78" t="s">
        <v>1127</v>
      </c>
      <c r="F2144" s="78" t="s">
        <v>2820</v>
      </c>
      <c r="G2144" s="72" t="s">
        <v>3383</v>
      </c>
      <c r="H2144" s="78" t="s">
        <v>1100</v>
      </c>
      <c r="I2144" s="78">
        <v>84</v>
      </c>
      <c r="J2144" s="300">
        <v>200</v>
      </c>
      <c r="K2144" s="78">
        <v>5</v>
      </c>
      <c r="L2144" s="300">
        <v>1040</v>
      </c>
      <c r="M2144" s="72">
        <v>15</v>
      </c>
      <c r="O2144" s="78"/>
      <c r="P2144" s="72" t="s">
        <v>1374</v>
      </c>
      <c r="AA2144" s="195"/>
      <c r="AB2144" s="195"/>
      <c r="AC2144" s="195"/>
      <c r="AD2144" s="72"/>
      <c r="AE2144" s="316">
        <v>1</v>
      </c>
      <c r="AF2144" s="195"/>
      <c r="AG2144" s="195">
        <v>0</v>
      </c>
      <c r="AH2144" s="72"/>
      <c r="AR2144" s="53">
        <v>0.94530000000000003</v>
      </c>
      <c r="AT2144" s="77"/>
      <c r="AU2144" s="276">
        <v>2000</v>
      </c>
      <c r="AV2144" s="276"/>
      <c r="AW2144" s="276">
        <v>1890.6000000000001</v>
      </c>
      <c r="AX2144" s="95"/>
      <c r="AY2144" s="276"/>
      <c r="AZ2144" s="95"/>
      <c r="BB2144" s="80" t="s">
        <v>3412</v>
      </c>
      <c r="BC2144" s="270" t="s">
        <v>3590</v>
      </c>
      <c r="BD2144" s="72">
        <v>64.438500000000005</v>
      </c>
      <c r="BE2144" s="72"/>
      <c r="BF2144" s="72"/>
      <c r="BG2144" s="72"/>
      <c r="BH2144" s="72">
        <v>17.718299999999999</v>
      </c>
      <c r="BI2144" s="72"/>
      <c r="BJ2144" s="72"/>
      <c r="BK2144" s="72"/>
      <c r="BL2144" s="72"/>
      <c r="BM2144" s="72"/>
      <c r="BN2144" s="72"/>
      <c r="BO2144" s="72"/>
      <c r="BP2144" s="72"/>
      <c r="BQ2144" s="72"/>
      <c r="BR2144" s="72"/>
      <c r="BS2144" s="72"/>
      <c r="BT2144" s="72"/>
      <c r="BU2144" s="72"/>
      <c r="BV2144" s="72"/>
      <c r="BW2144" s="72"/>
      <c r="BX2144" s="72"/>
      <c r="BY2144" s="72"/>
      <c r="BZ2144" s="72">
        <v>10.1647</v>
      </c>
      <c r="CA2144" s="72"/>
      <c r="CB2144" s="72">
        <v>1.6785699999999999</v>
      </c>
      <c r="CC2144" s="72"/>
      <c r="CD2144" s="72"/>
      <c r="CE2144" s="72"/>
      <c r="CF2144" s="72"/>
      <c r="CG2144" s="72"/>
      <c r="CH2144" s="72"/>
      <c r="CI2144" s="72"/>
      <c r="CJ2144" s="72"/>
      <c r="CK2144" s="72"/>
      <c r="CL2144" s="72"/>
      <c r="CM2144" s="72"/>
      <c r="CN2144" s="72"/>
      <c r="CO2144" s="72"/>
      <c r="CP2144" s="72"/>
      <c r="CQ2144" s="72"/>
      <c r="CR2144" s="72"/>
      <c r="CS2144" s="72"/>
      <c r="CT2144" s="72"/>
      <c r="CU2144" s="72"/>
      <c r="CV2144" s="72"/>
      <c r="CW2144" s="72"/>
      <c r="CX2144" s="72"/>
      <c r="CY2144" s="72"/>
      <c r="CZ2144" s="72"/>
      <c r="DA2144" s="72"/>
      <c r="DB2144" s="72"/>
      <c r="DC2144" s="72"/>
      <c r="DD2144" s="72"/>
      <c r="DE2144" s="72"/>
      <c r="DF2144" s="72"/>
      <c r="DG2144" s="72"/>
      <c r="DH2144" s="78">
        <f t="shared" si="989"/>
        <v>94.000069999999994</v>
      </c>
      <c r="DJ2144" s="96">
        <f t="shared" si="966"/>
        <v>5.9999300000000062</v>
      </c>
      <c r="DK2144" s="72"/>
      <c r="DL2144" s="51" t="s">
        <v>3334</v>
      </c>
      <c r="DO2144" s="358">
        <v>6</v>
      </c>
      <c r="DP2144" s="72"/>
      <c r="DQ2144" s="374"/>
      <c r="DR2144" s="72"/>
      <c r="DU2144" s="52"/>
      <c r="DX2144" s="75">
        <f t="shared" si="967"/>
        <v>68.551544695658222</v>
      </c>
      <c r="DY2144" s="51">
        <f t="shared" si="968"/>
        <v>0</v>
      </c>
      <c r="DZ2144" s="75">
        <f t="shared" si="969"/>
        <v>0</v>
      </c>
      <c r="EA2144" s="51" t="e">
        <f t="shared" si="970"/>
        <v>#DIV/0!</v>
      </c>
      <c r="EB2144" s="75">
        <f t="shared" si="971"/>
        <v>18.849241282479898</v>
      </c>
      <c r="EC2144" s="51">
        <f t="shared" si="972"/>
        <v>0</v>
      </c>
      <c r="ED2144" s="75">
        <f t="shared" si="973"/>
        <v>0</v>
      </c>
      <c r="EE2144" s="51" t="e">
        <f t="shared" si="974"/>
        <v>#DIV/0!</v>
      </c>
      <c r="EF2144" s="75">
        <f t="shared" si="975"/>
        <v>0</v>
      </c>
      <c r="EG2144" s="51" t="e">
        <f t="shared" si="976"/>
        <v>#DIV/0!</v>
      </c>
      <c r="EH2144" s="75">
        <f t="shared" si="977"/>
        <v>0</v>
      </c>
      <c r="EI2144" s="51" t="e">
        <f t="shared" si="978"/>
        <v>#DIV/0!</v>
      </c>
      <c r="EJ2144" s="75">
        <f t="shared" si="979"/>
        <v>0</v>
      </c>
      <c r="EK2144" s="51" t="e">
        <f t="shared" si="980"/>
        <v>#DIV/0!</v>
      </c>
      <c r="EL2144" s="75">
        <f t="shared" si="981"/>
        <v>10.813502585689564</v>
      </c>
      <c r="EM2144" s="51">
        <f t="shared" si="982"/>
        <v>0</v>
      </c>
      <c r="EN2144" s="75">
        <f t="shared" si="983"/>
        <v>1.7857114361723345</v>
      </c>
      <c r="EO2144" s="51">
        <f t="shared" si="984"/>
        <v>0</v>
      </c>
      <c r="EP2144" s="75">
        <f t="shared" si="985"/>
        <v>0</v>
      </c>
      <c r="EQ2144" s="51" t="e">
        <f t="shared" si="986"/>
        <v>#DIV/0!</v>
      </c>
      <c r="ER2144" s="51">
        <f t="shared" si="987"/>
        <v>100</v>
      </c>
      <c r="ES2144" s="51">
        <f t="shared" si="988"/>
        <v>0</v>
      </c>
    </row>
    <row r="2145" spans="1:149" x14ac:dyDescent="0.45">
      <c r="A2145" s="78" t="s">
        <v>1513</v>
      </c>
      <c r="B2145" s="174" t="s">
        <v>868</v>
      </c>
      <c r="C2145" s="51" t="s">
        <v>3648</v>
      </c>
      <c r="D2145" s="51" t="s">
        <v>3841</v>
      </c>
      <c r="E2145" s="78" t="s">
        <v>1127</v>
      </c>
      <c r="F2145" s="78" t="s">
        <v>2821</v>
      </c>
      <c r="G2145" s="72" t="s">
        <v>3383</v>
      </c>
      <c r="H2145" s="78" t="s">
        <v>1100</v>
      </c>
      <c r="I2145" s="78">
        <v>72</v>
      </c>
      <c r="J2145" s="300">
        <v>200</v>
      </c>
      <c r="K2145" s="78">
        <v>5</v>
      </c>
      <c r="L2145" s="300">
        <v>1040</v>
      </c>
      <c r="M2145" s="72">
        <v>15</v>
      </c>
      <c r="O2145" s="78"/>
      <c r="P2145" s="72" t="s">
        <v>1374</v>
      </c>
      <c r="AA2145" s="195"/>
      <c r="AB2145" s="195"/>
      <c r="AC2145" s="195"/>
      <c r="AD2145" s="72"/>
      <c r="AE2145" s="316">
        <v>1</v>
      </c>
      <c r="AF2145" s="195"/>
      <c r="AG2145" s="195">
        <v>0</v>
      </c>
      <c r="AH2145" s="72"/>
      <c r="AR2145" s="53">
        <v>0.94530000000000003</v>
      </c>
      <c r="AT2145" s="77"/>
      <c r="AU2145" s="276">
        <v>2000</v>
      </c>
      <c r="AV2145" s="276"/>
      <c r="AW2145" s="276">
        <v>1890.6000000000001</v>
      </c>
      <c r="AX2145" s="95"/>
      <c r="AY2145" s="276"/>
      <c r="AZ2145" s="95"/>
      <c r="BB2145" s="80" t="s">
        <v>3412</v>
      </c>
      <c r="BC2145" s="270" t="s">
        <v>3590</v>
      </c>
      <c r="BD2145" s="72">
        <v>64.667500000000004</v>
      </c>
      <c r="BE2145" s="72"/>
      <c r="BF2145" s="72"/>
      <c r="BG2145" s="72"/>
      <c r="BH2145" s="72">
        <v>18.1373</v>
      </c>
      <c r="BI2145" s="72"/>
      <c r="BJ2145" s="72"/>
      <c r="BK2145" s="72"/>
      <c r="BL2145" s="72"/>
      <c r="BM2145" s="72"/>
      <c r="BN2145" s="72"/>
      <c r="BO2145" s="72"/>
      <c r="BP2145" s="72"/>
      <c r="BQ2145" s="72"/>
      <c r="BR2145" s="72"/>
      <c r="BS2145" s="72"/>
      <c r="BT2145" s="72"/>
      <c r="BU2145" s="72"/>
      <c r="BV2145" s="72"/>
      <c r="BW2145" s="72"/>
      <c r="BX2145" s="72"/>
      <c r="BY2145" s="72"/>
      <c r="BZ2145" s="72">
        <v>11.2052</v>
      </c>
      <c r="CA2145" s="72"/>
      <c r="CB2145" s="72"/>
      <c r="CC2145" s="72"/>
      <c r="CD2145" s="72"/>
      <c r="CE2145" s="72"/>
      <c r="CF2145" s="72"/>
      <c r="CG2145" s="72"/>
      <c r="CH2145" s="72"/>
      <c r="CI2145" s="72"/>
      <c r="CJ2145" s="72"/>
      <c r="CK2145" s="72"/>
      <c r="CL2145" s="72"/>
      <c r="CM2145" s="72"/>
      <c r="CN2145" s="72"/>
      <c r="CO2145" s="72"/>
      <c r="CP2145" s="72"/>
      <c r="CQ2145" s="72"/>
      <c r="CR2145" s="72"/>
      <c r="CS2145" s="72"/>
      <c r="CT2145" s="72"/>
      <c r="CU2145" s="72"/>
      <c r="CV2145" s="72"/>
      <c r="CW2145" s="72"/>
      <c r="CX2145" s="72"/>
      <c r="CY2145" s="72"/>
      <c r="CZ2145" s="72"/>
      <c r="DA2145" s="72"/>
      <c r="DB2145" s="72"/>
      <c r="DC2145" s="72"/>
      <c r="DD2145" s="72"/>
      <c r="DE2145" s="72"/>
      <c r="DF2145" s="72"/>
      <c r="DG2145" s="72"/>
      <c r="DH2145" s="78">
        <f t="shared" si="989"/>
        <v>94.01</v>
      </c>
      <c r="DJ2145" s="96">
        <f t="shared" si="966"/>
        <v>5.9899999999999949</v>
      </c>
      <c r="DK2145" s="72"/>
      <c r="DL2145" s="51" t="s">
        <v>3334</v>
      </c>
      <c r="DO2145" s="358">
        <v>5.99</v>
      </c>
      <c r="DP2145" s="72"/>
      <c r="DQ2145" s="374"/>
      <c r="DR2145" s="72"/>
      <c r="DU2145" s="52"/>
      <c r="DX2145" s="75">
        <f t="shared" si="967"/>
        <v>68.787894904797369</v>
      </c>
      <c r="DY2145" s="51">
        <f t="shared" si="968"/>
        <v>0</v>
      </c>
      <c r="DZ2145" s="75">
        <f t="shared" si="969"/>
        <v>0</v>
      </c>
      <c r="EA2145" s="51" t="e">
        <f t="shared" si="970"/>
        <v>#DIV/0!</v>
      </c>
      <c r="EB2145" s="75">
        <f t="shared" si="971"/>
        <v>19.292947558770344</v>
      </c>
      <c r="EC2145" s="51">
        <f t="shared" si="972"/>
        <v>0</v>
      </c>
      <c r="ED2145" s="75">
        <f t="shared" si="973"/>
        <v>0</v>
      </c>
      <c r="EE2145" s="51" t="e">
        <f t="shared" si="974"/>
        <v>#DIV/0!</v>
      </c>
      <c r="EF2145" s="75">
        <f t="shared" si="975"/>
        <v>0</v>
      </c>
      <c r="EG2145" s="51" t="e">
        <f t="shared" si="976"/>
        <v>#DIV/0!</v>
      </c>
      <c r="EH2145" s="75">
        <f t="shared" si="977"/>
        <v>0</v>
      </c>
      <c r="EI2145" s="51" t="e">
        <f t="shared" si="978"/>
        <v>#DIV/0!</v>
      </c>
      <c r="EJ2145" s="75">
        <f t="shared" si="979"/>
        <v>0</v>
      </c>
      <c r="EK2145" s="51" t="e">
        <f t="shared" si="980"/>
        <v>#DIV/0!</v>
      </c>
      <c r="EL2145" s="75">
        <f t="shared" si="981"/>
        <v>11.919157536432293</v>
      </c>
      <c r="EM2145" s="51">
        <f t="shared" si="982"/>
        <v>0</v>
      </c>
      <c r="EN2145" s="75">
        <f t="shared" si="983"/>
        <v>0</v>
      </c>
      <c r="EO2145" s="51" t="e">
        <f t="shared" si="984"/>
        <v>#DIV/0!</v>
      </c>
      <c r="EP2145" s="75">
        <f t="shared" si="985"/>
        <v>0</v>
      </c>
      <c r="EQ2145" s="51" t="e">
        <f t="shared" si="986"/>
        <v>#DIV/0!</v>
      </c>
      <c r="ER2145" s="51">
        <f t="shared" si="987"/>
        <v>100</v>
      </c>
      <c r="ES2145" s="51">
        <f t="shared" si="988"/>
        <v>0</v>
      </c>
    </row>
    <row r="2146" spans="1:149" x14ac:dyDescent="0.45">
      <c r="A2146" s="78" t="s">
        <v>1513</v>
      </c>
      <c r="B2146" s="174" t="s">
        <v>868</v>
      </c>
      <c r="C2146" s="51" t="s">
        <v>3648</v>
      </c>
      <c r="D2146" s="51" t="s">
        <v>3841</v>
      </c>
      <c r="E2146" s="78" t="s">
        <v>1127</v>
      </c>
      <c r="F2146" s="78" t="s">
        <v>2816</v>
      </c>
      <c r="G2146" s="72" t="s">
        <v>3383</v>
      </c>
      <c r="H2146" s="78" t="s">
        <v>1100</v>
      </c>
      <c r="I2146" s="78">
        <v>216</v>
      </c>
      <c r="J2146" s="300">
        <v>200</v>
      </c>
      <c r="K2146" s="78">
        <v>5</v>
      </c>
      <c r="L2146" s="300">
        <v>1040</v>
      </c>
      <c r="M2146" s="72">
        <v>15</v>
      </c>
      <c r="O2146" s="78"/>
      <c r="P2146" s="72" t="s">
        <v>1374</v>
      </c>
      <c r="AA2146" s="195"/>
      <c r="AB2146" s="195"/>
      <c r="AC2146" s="195"/>
      <c r="AD2146" s="72"/>
      <c r="AE2146" s="316">
        <v>1</v>
      </c>
      <c r="AF2146" s="195"/>
      <c r="AG2146" s="195">
        <v>0</v>
      </c>
      <c r="AH2146" s="72"/>
      <c r="AR2146" s="53">
        <v>0.94530000000000003</v>
      </c>
      <c r="AT2146" s="77"/>
      <c r="AU2146" s="276">
        <v>2000</v>
      </c>
      <c r="AV2146" s="276"/>
      <c r="AW2146" s="276">
        <v>1890.6000000000001</v>
      </c>
      <c r="AX2146" s="95"/>
      <c r="AY2146" s="276"/>
      <c r="AZ2146" s="95"/>
      <c r="BB2146" s="80" t="s">
        <v>3412</v>
      </c>
      <c r="BC2146" s="270" t="s">
        <v>3590</v>
      </c>
      <c r="BD2146" s="72">
        <v>64.667500000000004</v>
      </c>
      <c r="BE2146" s="72"/>
      <c r="BF2146" s="72"/>
      <c r="BG2146" s="72"/>
      <c r="BH2146" s="72">
        <v>18.1373</v>
      </c>
      <c r="BI2146" s="72"/>
      <c r="BJ2146" s="72"/>
      <c r="BK2146" s="72"/>
      <c r="BL2146" s="72"/>
      <c r="BM2146" s="72"/>
      <c r="BN2146" s="72"/>
      <c r="BO2146" s="72"/>
      <c r="BP2146" s="72"/>
      <c r="BQ2146" s="72"/>
      <c r="BR2146" s="72"/>
      <c r="BS2146" s="72"/>
      <c r="BT2146" s="72"/>
      <c r="BU2146" s="72"/>
      <c r="BV2146" s="72"/>
      <c r="BW2146" s="72"/>
      <c r="BX2146" s="72"/>
      <c r="BY2146" s="72"/>
      <c r="BZ2146" s="72">
        <v>11.2052</v>
      </c>
      <c r="CA2146" s="72"/>
      <c r="CB2146" s="72"/>
      <c r="CC2146" s="72"/>
      <c r="CD2146" s="72"/>
      <c r="CE2146" s="72"/>
      <c r="CF2146" s="72"/>
      <c r="CG2146" s="72"/>
      <c r="CH2146" s="72"/>
      <c r="CI2146" s="72"/>
      <c r="CJ2146" s="72"/>
      <c r="CK2146" s="72"/>
      <c r="CL2146" s="72"/>
      <c r="CM2146" s="72"/>
      <c r="CN2146" s="72"/>
      <c r="CO2146" s="72"/>
      <c r="CP2146" s="72"/>
      <c r="CQ2146" s="72"/>
      <c r="CR2146" s="72"/>
      <c r="CS2146" s="72"/>
      <c r="CT2146" s="72"/>
      <c r="CU2146" s="72"/>
      <c r="CV2146" s="72"/>
      <c r="CW2146" s="72"/>
      <c r="CX2146" s="72"/>
      <c r="CY2146" s="72"/>
      <c r="CZ2146" s="72"/>
      <c r="DA2146" s="72"/>
      <c r="DB2146" s="72"/>
      <c r="DC2146" s="72"/>
      <c r="DD2146" s="72"/>
      <c r="DE2146" s="72"/>
      <c r="DF2146" s="72"/>
      <c r="DG2146" s="72"/>
      <c r="DH2146" s="78">
        <f t="shared" si="989"/>
        <v>94.01</v>
      </c>
      <c r="DJ2146" s="96">
        <f t="shared" si="966"/>
        <v>5.9899999999999949</v>
      </c>
      <c r="DK2146" s="72"/>
      <c r="DL2146" s="51" t="s">
        <v>3334</v>
      </c>
      <c r="DO2146" s="358">
        <v>5.99</v>
      </c>
      <c r="DP2146" s="72"/>
      <c r="DQ2146" s="374"/>
      <c r="DR2146" s="72"/>
      <c r="DU2146" s="52"/>
      <c r="DX2146" s="75">
        <f t="shared" si="967"/>
        <v>68.787894904797369</v>
      </c>
      <c r="DY2146" s="51">
        <f t="shared" si="968"/>
        <v>0</v>
      </c>
      <c r="DZ2146" s="75">
        <f t="shared" si="969"/>
        <v>0</v>
      </c>
      <c r="EA2146" s="51" t="e">
        <f t="shared" si="970"/>
        <v>#DIV/0!</v>
      </c>
      <c r="EB2146" s="75">
        <f t="shared" si="971"/>
        <v>19.292947558770344</v>
      </c>
      <c r="EC2146" s="51">
        <f t="shared" si="972"/>
        <v>0</v>
      </c>
      <c r="ED2146" s="75">
        <f t="shared" si="973"/>
        <v>0</v>
      </c>
      <c r="EE2146" s="51" t="e">
        <f t="shared" si="974"/>
        <v>#DIV/0!</v>
      </c>
      <c r="EF2146" s="75">
        <f t="shared" si="975"/>
        <v>0</v>
      </c>
      <c r="EG2146" s="51" t="e">
        <f t="shared" si="976"/>
        <v>#DIV/0!</v>
      </c>
      <c r="EH2146" s="75">
        <f t="shared" si="977"/>
        <v>0</v>
      </c>
      <c r="EI2146" s="51" t="e">
        <f t="shared" si="978"/>
        <v>#DIV/0!</v>
      </c>
      <c r="EJ2146" s="75">
        <f t="shared" si="979"/>
        <v>0</v>
      </c>
      <c r="EK2146" s="51" t="e">
        <f t="shared" si="980"/>
        <v>#DIV/0!</v>
      </c>
      <c r="EL2146" s="75">
        <f t="shared" si="981"/>
        <v>11.919157536432293</v>
      </c>
      <c r="EM2146" s="51">
        <f t="shared" si="982"/>
        <v>0</v>
      </c>
      <c r="EN2146" s="75">
        <f t="shared" si="983"/>
        <v>0</v>
      </c>
      <c r="EO2146" s="51" t="e">
        <f t="shared" si="984"/>
        <v>#DIV/0!</v>
      </c>
      <c r="EP2146" s="75">
        <f t="shared" si="985"/>
        <v>0</v>
      </c>
      <c r="EQ2146" s="51" t="e">
        <f t="shared" si="986"/>
        <v>#DIV/0!</v>
      </c>
      <c r="ER2146" s="51">
        <f t="shared" si="987"/>
        <v>100</v>
      </c>
      <c r="ES2146" s="51">
        <f t="shared" si="988"/>
        <v>0</v>
      </c>
    </row>
    <row r="2147" spans="1:149" x14ac:dyDescent="0.45">
      <c r="A2147" s="78" t="s">
        <v>1513</v>
      </c>
      <c r="B2147" s="174" t="s">
        <v>868</v>
      </c>
      <c r="C2147" s="51" t="s">
        <v>3648</v>
      </c>
      <c r="D2147" s="51" t="s">
        <v>3841</v>
      </c>
      <c r="E2147" s="78" t="s">
        <v>1127</v>
      </c>
      <c r="F2147" s="78" t="s">
        <v>2822</v>
      </c>
      <c r="G2147" s="72" t="s">
        <v>3383</v>
      </c>
      <c r="H2147" s="78" t="s">
        <v>1100</v>
      </c>
      <c r="I2147" s="78">
        <v>108</v>
      </c>
      <c r="J2147" s="300">
        <v>200</v>
      </c>
      <c r="K2147" s="78">
        <v>5</v>
      </c>
      <c r="L2147" s="300">
        <v>1040</v>
      </c>
      <c r="M2147" s="72">
        <v>15</v>
      </c>
      <c r="O2147" s="78"/>
      <c r="P2147" s="72" t="s">
        <v>1374</v>
      </c>
      <c r="AA2147" s="195"/>
      <c r="AB2147" s="195"/>
      <c r="AC2147" s="195"/>
      <c r="AD2147" s="72"/>
      <c r="AE2147" s="316">
        <v>1</v>
      </c>
      <c r="AF2147" s="195"/>
      <c r="AG2147" s="195">
        <v>0</v>
      </c>
      <c r="AH2147" s="72"/>
      <c r="AR2147" s="53">
        <v>0.94530000000000003</v>
      </c>
      <c r="AT2147" s="77"/>
      <c r="AU2147" s="276">
        <v>2000</v>
      </c>
      <c r="AV2147" s="276"/>
      <c r="AW2147" s="276">
        <v>1890.6000000000001</v>
      </c>
      <c r="AX2147" s="95"/>
      <c r="AY2147" s="276"/>
      <c r="AZ2147" s="95"/>
      <c r="BB2147" s="80" t="s">
        <v>3412</v>
      </c>
      <c r="BC2147" s="270" t="s">
        <v>3590</v>
      </c>
      <c r="BD2147" s="72">
        <v>64.591800000000006</v>
      </c>
      <c r="BE2147" s="72"/>
      <c r="BF2147" s="72"/>
      <c r="BG2147" s="72"/>
      <c r="BH2147" s="72">
        <v>18.116099999999999</v>
      </c>
      <c r="BI2147" s="72"/>
      <c r="BJ2147" s="72"/>
      <c r="BK2147" s="72"/>
      <c r="BL2147" s="72"/>
      <c r="BM2147" s="72"/>
      <c r="BN2147" s="72"/>
      <c r="BO2147" s="72"/>
      <c r="BP2147" s="72"/>
      <c r="BQ2147" s="72"/>
      <c r="BR2147" s="72"/>
      <c r="BS2147" s="72"/>
      <c r="BT2147" s="72"/>
      <c r="BU2147" s="72"/>
      <c r="BV2147" s="72"/>
      <c r="BW2147" s="72"/>
      <c r="BX2147" s="72"/>
      <c r="BY2147" s="72"/>
      <c r="BZ2147" s="72">
        <v>11.1921</v>
      </c>
      <c r="CA2147" s="72"/>
      <c r="CB2147" s="72"/>
      <c r="CC2147" s="72"/>
      <c r="CD2147" s="72"/>
      <c r="CE2147" s="72"/>
      <c r="CF2147" s="72"/>
      <c r="CG2147" s="72"/>
      <c r="CH2147" s="72"/>
      <c r="CI2147" s="72"/>
      <c r="CJ2147" s="72"/>
      <c r="CK2147" s="72"/>
      <c r="CL2147" s="72"/>
      <c r="CM2147" s="72"/>
      <c r="CN2147" s="72"/>
      <c r="CO2147" s="72"/>
      <c r="CP2147" s="72"/>
      <c r="CQ2147" s="72"/>
      <c r="CR2147" s="72"/>
      <c r="CS2147" s="72"/>
      <c r="CT2147" s="72"/>
      <c r="CU2147" s="72"/>
      <c r="CV2147" s="72"/>
      <c r="CW2147" s="72"/>
      <c r="CX2147" s="72"/>
      <c r="CY2147" s="72"/>
      <c r="CZ2147" s="72"/>
      <c r="DA2147" s="72"/>
      <c r="DB2147" s="72"/>
      <c r="DC2147" s="72"/>
      <c r="DD2147" s="72"/>
      <c r="DE2147" s="72"/>
      <c r="DF2147" s="72"/>
      <c r="DG2147" s="72"/>
      <c r="DH2147" s="78">
        <f t="shared" si="989"/>
        <v>93.9</v>
      </c>
      <c r="DJ2147" s="96">
        <f t="shared" si="966"/>
        <v>6.0999999999999943</v>
      </c>
      <c r="DK2147" s="72"/>
      <c r="DL2147" s="51" t="s">
        <v>3334</v>
      </c>
      <c r="DO2147" s="358">
        <v>6.1</v>
      </c>
      <c r="DP2147" s="72"/>
      <c r="DQ2147" s="374"/>
      <c r="DR2147" s="72"/>
      <c r="DU2147" s="52"/>
      <c r="DX2147" s="75">
        <f t="shared" si="967"/>
        <v>68.787859424920129</v>
      </c>
      <c r="DY2147" s="51">
        <f t="shared" si="968"/>
        <v>0</v>
      </c>
      <c r="DZ2147" s="75">
        <f t="shared" si="969"/>
        <v>0</v>
      </c>
      <c r="EA2147" s="51" t="e">
        <f t="shared" si="970"/>
        <v>#DIV/0!</v>
      </c>
      <c r="EB2147" s="75">
        <f t="shared" si="971"/>
        <v>19.292971246006388</v>
      </c>
      <c r="EC2147" s="51">
        <f t="shared" si="972"/>
        <v>0</v>
      </c>
      <c r="ED2147" s="75">
        <f t="shared" si="973"/>
        <v>0</v>
      </c>
      <c r="EE2147" s="51" t="e">
        <f t="shared" si="974"/>
        <v>#DIV/0!</v>
      </c>
      <c r="EF2147" s="75">
        <f t="shared" si="975"/>
        <v>0</v>
      </c>
      <c r="EG2147" s="51" t="e">
        <f t="shared" si="976"/>
        <v>#DIV/0!</v>
      </c>
      <c r="EH2147" s="75">
        <f t="shared" si="977"/>
        <v>0</v>
      </c>
      <c r="EI2147" s="51" t="e">
        <f t="shared" si="978"/>
        <v>#DIV/0!</v>
      </c>
      <c r="EJ2147" s="75">
        <f t="shared" si="979"/>
        <v>0</v>
      </c>
      <c r="EK2147" s="51" t="e">
        <f t="shared" si="980"/>
        <v>#DIV/0!</v>
      </c>
      <c r="EL2147" s="75">
        <f t="shared" si="981"/>
        <v>11.919169329073481</v>
      </c>
      <c r="EM2147" s="51">
        <f t="shared" si="982"/>
        <v>0</v>
      </c>
      <c r="EN2147" s="75">
        <f t="shared" si="983"/>
        <v>0</v>
      </c>
      <c r="EO2147" s="51" t="e">
        <f t="shared" si="984"/>
        <v>#DIV/0!</v>
      </c>
      <c r="EP2147" s="75">
        <f t="shared" si="985"/>
        <v>0</v>
      </c>
      <c r="EQ2147" s="51" t="e">
        <f t="shared" si="986"/>
        <v>#DIV/0!</v>
      </c>
      <c r="ER2147" s="51">
        <f t="shared" si="987"/>
        <v>100</v>
      </c>
      <c r="ES2147" s="51">
        <f t="shared" si="988"/>
        <v>0</v>
      </c>
    </row>
    <row r="2148" spans="1:149" x14ac:dyDescent="0.45">
      <c r="A2148" s="78" t="s">
        <v>1513</v>
      </c>
      <c r="B2148" s="174" t="s">
        <v>868</v>
      </c>
      <c r="C2148" s="51" t="s">
        <v>3648</v>
      </c>
      <c r="D2148" s="51" t="s">
        <v>3841</v>
      </c>
      <c r="E2148" s="78" t="s">
        <v>1127</v>
      </c>
      <c r="F2148" s="78" t="s">
        <v>2822</v>
      </c>
      <c r="G2148" s="72" t="s">
        <v>3383</v>
      </c>
      <c r="H2148" s="78" t="s">
        <v>1100</v>
      </c>
      <c r="I2148" s="78">
        <v>108</v>
      </c>
      <c r="J2148" s="300">
        <v>200</v>
      </c>
      <c r="K2148" s="78">
        <v>5</v>
      </c>
      <c r="L2148" s="300">
        <v>1040</v>
      </c>
      <c r="M2148" s="72">
        <v>15</v>
      </c>
      <c r="O2148" s="78"/>
      <c r="P2148" s="72" t="s">
        <v>1374</v>
      </c>
      <c r="AA2148" s="195"/>
      <c r="AB2148" s="195"/>
      <c r="AC2148" s="195"/>
      <c r="AD2148" s="72"/>
      <c r="AE2148" s="316">
        <v>1</v>
      </c>
      <c r="AF2148" s="195"/>
      <c r="AG2148" s="195">
        <v>0</v>
      </c>
      <c r="AH2148" s="72"/>
      <c r="AR2148" s="53">
        <v>0.94530000000000003</v>
      </c>
      <c r="AT2148" s="77"/>
      <c r="AU2148" s="276">
        <v>2000</v>
      </c>
      <c r="AV2148" s="276"/>
      <c r="AW2148" s="276">
        <v>1890.6000000000001</v>
      </c>
      <c r="AX2148" s="95"/>
      <c r="AY2148" s="276"/>
      <c r="AZ2148" s="95"/>
      <c r="BB2148" s="80" t="s">
        <v>3412</v>
      </c>
      <c r="BC2148" s="270" t="s">
        <v>3590</v>
      </c>
      <c r="BD2148" s="72">
        <v>64.626199999999997</v>
      </c>
      <c r="BE2148" s="72"/>
      <c r="BF2148" s="72"/>
      <c r="BG2148" s="72"/>
      <c r="BH2148" s="72">
        <v>18.125699999999998</v>
      </c>
      <c r="BI2148" s="72"/>
      <c r="BJ2148" s="72"/>
      <c r="BK2148" s="72"/>
      <c r="BL2148" s="72"/>
      <c r="BM2148" s="72"/>
      <c r="BN2148" s="72"/>
      <c r="BO2148" s="72"/>
      <c r="BP2148" s="72"/>
      <c r="BQ2148" s="72"/>
      <c r="BR2148" s="72"/>
      <c r="BS2148" s="72"/>
      <c r="BT2148" s="72"/>
      <c r="BU2148" s="72"/>
      <c r="BV2148" s="72"/>
      <c r="BW2148" s="72"/>
      <c r="BX2148" s="72"/>
      <c r="BY2148" s="72"/>
      <c r="BZ2148" s="72">
        <v>11.1981</v>
      </c>
      <c r="CA2148" s="72"/>
      <c r="CB2148" s="72"/>
      <c r="CC2148" s="72"/>
      <c r="CD2148" s="72"/>
      <c r="CE2148" s="72"/>
      <c r="CF2148" s="72"/>
      <c r="CG2148" s="72"/>
      <c r="CH2148" s="72"/>
      <c r="CI2148" s="72"/>
      <c r="CJ2148" s="72"/>
      <c r="CK2148" s="72"/>
      <c r="CL2148" s="72"/>
      <c r="CM2148" s="72"/>
      <c r="CN2148" s="72"/>
      <c r="CO2148" s="72"/>
      <c r="CP2148" s="72"/>
      <c r="CQ2148" s="72"/>
      <c r="CR2148" s="72"/>
      <c r="CS2148" s="72"/>
      <c r="CT2148" s="72"/>
      <c r="CU2148" s="72"/>
      <c r="CV2148" s="72"/>
      <c r="CW2148" s="72"/>
      <c r="CX2148" s="72"/>
      <c r="CY2148" s="72"/>
      <c r="CZ2148" s="72"/>
      <c r="DA2148" s="72"/>
      <c r="DB2148" s="72"/>
      <c r="DC2148" s="72"/>
      <c r="DD2148" s="72"/>
      <c r="DE2148" s="72"/>
      <c r="DF2148" s="72"/>
      <c r="DG2148" s="72"/>
      <c r="DH2148" s="78">
        <f t="shared" si="989"/>
        <v>93.949999999999989</v>
      </c>
      <c r="DJ2148" s="96">
        <f t="shared" si="966"/>
        <v>6.0500000000000114</v>
      </c>
      <c r="DK2148" s="72"/>
      <c r="DL2148" s="51" t="s">
        <v>3334</v>
      </c>
      <c r="DO2148" s="358">
        <v>6.05</v>
      </c>
      <c r="DP2148" s="72"/>
      <c r="DQ2148" s="374"/>
      <c r="DR2148" s="72"/>
      <c r="DU2148" s="52"/>
      <c r="DX2148" s="75">
        <f t="shared" si="967"/>
        <v>68.787865886109628</v>
      </c>
      <c r="DY2148" s="51">
        <f t="shared" si="968"/>
        <v>0</v>
      </c>
      <c r="DZ2148" s="75">
        <f t="shared" si="969"/>
        <v>0</v>
      </c>
      <c r="EA2148" s="51" t="e">
        <f t="shared" si="970"/>
        <v>#DIV/0!</v>
      </c>
      <c r="EB2148" s="75">
        <f t="shared" si="971"/>
        <v>19.292921766897287</v>
      </c>
      <c r="EC2148" s="51">
        <f t="shared" si="972"/>
        <v>0</v>
      </c>
      <c r="ED2148" s="75">
        <f t="shared" si="973"/>
        <v>0</v>
      </c>
      <c r="EE2148" s="51" t="e">
        <f t="shared" si="974"/>
        <v>#DIV/0!</v>
      </c>
      <c r="EF2148" s="75">
        <f t="shared" si="975"/>
        <v>0</v>
      </c>
      <c r="EG2148" s="51" t="e">
        <f t="shared" si="976"/>
        <v>#DIV/0!</v>
      </c>
      <c r="EH2148" s="75">
        <f t="shared" si="977"/>
        <v>0</v>
      </c>
      <c r="EI2148" s="51" t="e">
        <f t="shared" si="978"/>
        <v>#DIV/0!</v>
      </c>
      <c r="EJ2148" s="75">
        <f t="shared" si="979"/>
        <v>0</v>
      </c>
      <c r="EK2148" s="51" t="e">
        <f t="shared" si="980"/>
        <v>#DIV/0!</v>
      </c>
      <c r="EL2148" s="75">
        <f t="shared" si="981"/>
        <v>11.919212346993083</v>
      </c>
      <c r="EM2148" s="51">
        <f t="shared" si="982"/>
        <v>0</v>
      </c>
      <c r="EN2148" s="75">
        <f t="shared" si="983"/>
        <v>0</v>
      </c>
      <c r="EO2148" s="51" t="e">
        <f t="shared" si="984"/>
        <v>#DIV/0!</v>
      </c>
      <c r="EP2148" s="75">
        <f t="shared" si="985"/>
        <v>0</v>
      </c>
      <c r="EQ2148" s="51" t="e">
        <f t="shared" si="986"/>
        <v>#DIV/0!</v>
      </c>
      <c r="ER2148" s="51">
        <f t="shared" si="987"/>
        <v>100</v>
      </c>
      <c r="ES2148" s="51">
        <f t="shared" si="988"/>
        <v>0</v>
      </c>
    </row>
    <row r="2149" spans="1:149" s="43" customFormat="1" ht="14.65" thickBot="1" x14ac:dyDescent="0.5">
      <c r="A2149" s="89" t="s">
        <v>1513</v>
      </c>
      <c r="B2149" s="86" t="s">
        <v>868</v>
      </c>
      <c r="C2149" s="43" t="s">
        <v>3648</v>
      </c>
      <c r="D2149" s="43" t="s">
        <v>3841</v>
      </c>
      <c r="E2149" s="89" t="s">
        <v>1127</v>
      </c>
      <c r="F2149" s="89" t="s">
        <v>2802</v>
      </c>
      <c r="G2149" s="90" t="s">
        <v>3383</v>
      </c>
      <c r="H2149" s="89" t="s">
        <v>1100</v>
      </c>
      <c r="I2149" s="89">
        <v>70</v>
      </c>
      <c r="J2149" s="301">
        <v>200</v>
      </c>
      <c r="K2149" s="89">
        <v>5</v>
      </c>
      <c r="L2149" s="301">
        <v>1040</v>
      </c>
      <c r="M2149" s="90">
        <v>15</v>
      </c>
      <c r="O2149" s="89"/>
      <c r="P2149" s="90" t="s">
        <v>1374</v>
      </c>
      <c r="Q2149" s="123"/>
      <c r="R2149" s="123"/>
      <c r="S2149" s="134"/>
      <c r="AA2149" s="196"/>
      <c r="AB2149" s="196"/>
      <c r="AC2149" s="196"/>
      <c r="AD2149" s="90"/>
      <c r="AE2149" s="317">
        <v>1</v>
      </c>
      <c r="AF2149" s="196"/>
      <c r="AG2149" s="196">
        <v>0</v>
      </c>
      <c r="AH2149" s="90"/>
      <c r="AQ2149" s="86"/>
      <c r="AR2149" s="58">
        <v>0.94530000000000003</v>
      </c>
      <c r="AS2149" s="58"/>
      <c r="AT2149" s="91"/>
      <c r="AU2149" s="277">
        <v>2000</v>
      </c>
      <c r="AV2149" s="277"/>
      <c r="AW2149" s="277">
        <v>1890.6000000000001</v>
      </c>
      <c r="AX2149" s="259"/>
      <c r="AY2149" s="277"/>
      <c r="AZ2149" s="259"/>
      <c r="BA2149" s="86"/>
      <c r="BB2149" s="85" t="s">
        <v>3412</v>
      </c>
      <c r="BC2149" s="271" t="s">
        <v>3590</v>
      </c>
      <c r="BD2149" s="90">
        <v>64.626199999999997</v>
      </c>
      <c r="BE2149" s="90"/>
      <c r="BF2149" s="90"/>
      <c r="BG2149" s="90"/>
      <c r="BH2149" s="90">
        <v>18.125699999999998</v>
      </c>
      <c r="BI2149" s="90"/>
      <c r="BJ2149" s="90"/>
      <c r="BK2149" s="90"/>
      <c r="BL2149" s="90"/>
      <c r="BM2149" s="90"/>
      <c r="BN2149" s="90"/>
      <c r="BO2149" s="90"/>
      <c r="BP2149" s="90"/>
      <c r="BQ2149" s="90"/>
      <c r="BR2149" s="90"/>
      <c r="BS2149" s="90"/>
      <c r="BT2149" s="90"/>
      <c r="BU2149" s="90"/>
      <c r="BV2149" s="90"/>
      <c r="BW2149" s="90"/>
      <c r="BX2149" s="90"/>
      <c r="BY2149" s="90"/>
      <c r="BZ2149" s="90">
        <v>11.1981</v>
      </c>
      <c r="CA2149" s="90"/>
      <c r="CB2149" s="90"/>
      <c r="CC2149" s="90"/>
      <c r="CD2149" s="90"/>
      <c r="CE2149" s="90"/>
      <c r="CF2149" s="90"/>
      <c r="CG2149" s="90"/>
      <c r="CH2149" s="90"/>
      <c r="CI2149" s="90"/>
      <c r="CJ2149" s="90"/>
      <c r="CK2149" s="90"/>
      <c r="CL2149" s="90"/>
      <c r="CM2149" s="90"/>
      <c r="CN2149" s="90"/>
      <c r="CO2149" s="90"/>
      <c r="CP2149" s="90"/>
      <c r="CQ2149" s="90"/>
      <c r="CR2149" s="90"/>
      <c r="CS2149" s="90"/>
      <c r="CT2149" s="90"/>
      <c r="CU2149" s="90"/>
      <c r="CV2149" s="90"/>
      <c r="CW2149" s="90"/>
      <c r="CX2149" s="90"/>
      <c r="CY2149" s="90"/>
      <c r="CZ2149" s="90"/>
      <c r="DA2149" s="90"/>
      <c r="DB2149" s="90"/>
      <c r="DC2149" s="90"/>
      <c r="DD2149" s="90"/>
      <c r="DE2149" s="90"/>
      <c r="DF2149" s="90"/>
      <c r="DG2149" s="90"/>
      <c r="DH2149" s="89">
        <f t="shared" si="989"/>
        <v>93.949999999999989</v>
      </c>
      <c r="DJ2149" s="97">
        <f t="shared" si="966"/>
        <v>6.0500000000000114</v>
      </c>
      <c r="DK2149" s="90"/>
      <c r="DL2149" s="43" t="s">
        <v>3334</v>
      </c>
      <c r="DO2149" s="359">
        <v>6.05</v>
      </c>
      <c r="DP2149" s="90"/>
      <c r="DQ2149" s="375"/>
      <c r="DR2149" s="90"/>
      <c r="DS2149" s="308"/>
      <c r="DU2149" s="59"/>
      <c r="DW2149" s="86"/>
      <c r="DX2149" s="298">
        <f t="shared" si="967"/>
        <v>68.787865886109628</v>
      </c>
      <c r="DY2149" s="43">
        <f t="shared" si="968"/>
        <v>0</v>
      </c>
      <c r="DZ2149" s="298">
        <f t="shared" si="969"/>
        <v>0</v>
      </c>
      <c r="EA2149" s="43" t="e">
        <f t="shared" si="970"/>
        <v>#DIV/0!</v>
      </c>
      <c r="EB2149" s="298">
        <f t="shared" si="971"/>
        <v>19.292921766897287</v>
      </c>
      <c r="EC2149" s="43">
        <f t="shared" si="972"/>
        <v>0</v>
      </c>
      <c r="ED2149" s="298">
        <f t="shared" si="973"/>
        <v>0</v>
      </c>
      <c r="EE2149" s="43" t="e">
        <f t="shared" si="974"/>
        <v>#DIV/0!</v>
      </c>
      <c r="EF2149" s="298">
        <f t="shared" si="975"/>
        <v>0</v>
      </c>
      <c r="EG2149" s="43" t="e">
        <f t="shared" si="976"/>
        <v>#DIV/0!</v>
      </c>
      <c r="EH2149" s="298">
        <f t="shared" si="977"/>
        <v>0</v>
      </c>
      <c r="EI2149" s="43" t="e">
        <f t="shared" si="978"/>
        <v>#DIV/0!</v>
      </c>
      <c r="EJ2149" s="298">
        <f t="shared" si="979"/>
        <v>0</v>
      </c>
      <c r="EK2149" s="43" t="e">
        <f t="shared" si="980"/>
        <v>#DIV/0!</v>
      </c>
      <c r="EL2149" s="298">
        <f t="shared" si="981"/>
        <v>11.919212346993083</v>
      </c>
      <c r="EM2149" s="43">
        <f t="shared" si="982"/>
        <v>0</v>
      </c>
      <c r="EN2149" s="298">
        <f t="shared" si="983"/>
        <v>0</v>
      </c>
      <c r="EO2149" s="43" t="e">
        <f t="shared" si="984"/>
        <v>#DIV/0!</v>
      </c>
      <c r="EP2149" s="298">
        <f t="shared" si="985"/>
        <v>0</v>
      </c>
      <c r="EQ2149" s="43" t="e">
        <f t="shared" si="986"/>
        <v>#DIV/0!</v>
      </c>
      <c r="ER2149" s="43">
        <f t="shared" si="987"/>
        <v>100</v>
      </c>
      <c r="ES2149" s="43">
        <f t="shared" si="988"/>
        <v>0</v>
      </c>
    </row>
    <row r="2150" spans="1:149" x14ac:dyDescent="0.45">
      <c r="A2150" s="78" t="s">
        <v>1514</v>
      </c>
      <c r="B2150" s="174" t="s">
        <v>969</v>
      </c>
      <c r="C2150" s="51" t="s">
        <v>3648</v>
      </c>
      <c r="D2150" s="51" t="s">
        <v>3842</v>
      </c>
      <c r="E2150" s="78" t="s">
        <v>637</v>
      </c>
      <c r="F2150" s="78">
        <v>1</v>
      </c>
      <c r="G2150" s="72" t="s">
        <v>3384</v>
      </c>
      <c r="H2150" s="78" t="s">
        <v>1101</v>
      </c>
      <c r="I2150" s="78"/>
      <c r="J2150" s="300">
        <v>200</v>
      </c>
      <c r="K2150" s="78"/>
      <c r="L2150" s="300">
        <v>800</v>
      </c>
      <c r="M2150" s="72"/>
      <c r="O2150" s="78"/>
      <c r="P2150" s="72" t="s">
        <v>1374</v>
      </c>
      <c r="AA2150" s="195"/>
      <c r="AB2150" s="195"/>
      <c r="AC2150" s="195"/>
      <c r="AD2150" s="72"/>
      <c r="AE2150" s="316">
        <v>1</v>
      </c>
      <c r="AF2150" s="195"/>
      <c r="AG2150" s="195">
        <v>0</v>
      </c>
      <c r="AH2150" s="72"/>
      <c r="AR2150" s="53">
        <v>0.7732</v>
      </c>
      <c r="AT2150" s="77"/>
      <c r="AU2150" s="276">
        <v>2000</v>
      </c>
      <c r="AV2150" s="276"/>
      <c r="AW2150" s="276">
        <v>1546.4</v>
      </c>
      <c r="AX2150" s="95"/>
      <c r="AY2150" s="276"/>
      <c r="AZ2150" s="95"/>
      <c r="BB2150" s="80" t="s">
        <v>3412</v>
      </c>
      <c r="BC2150" s="270" t="s">
        <v>3843</v>
      </c>
      <c r="BD2150" s="72">
        <v>72.161100000000005</v>
      </c>
      <c r="BE2150" s="72"/>
      <c r="BF2150" s="72">
        <v>9.42051E-2</v>
      </c>
      <c r="BG2150" s="72"/>
      <c r="BH2150" s="72">
        <v>11.964</v>
      </c>
      <c r="BI2150" s="72"/>
      <c r="BJ2150" s="72">
        <v>0.54638900000000001</v>
      </c>
      <c r="BK2150" s="72"/>
      <c r="BL2150" s="72"/>
      <c r="BM2150" s="72"/>
      <c r="BN2150" s="72">
        <v>0.52754800000000002</v>
      </c>
      <c r="BO2150" s="72"/>
      <c r="BP2150" s="72"/>
      <c r="BQ2150" s="72"/>
      <c r="BR2150" s="72">
        <v>1.8841E-2</v>
      </c>
      <c r="BS2150" s="72"/>
      <c r="BT2150" s="72"/>
      <c r="BU2150" s="72"/>
      <c r="BV2150" s="72"/>
      <c r="BW2150" s="72"/>
      <c r="BX2150" s="72">
        <v>0.29203600000000002</v>
      </c>
      <c r="BY2150" s="72"/>
      <c r="BZ2150" s="72">
        <v>3.8624100000000001</v>
      </c>
      <c r="CA2150" s="72"/>
      <c r="CB2150" s="72">
        <v>4.3334299999999999</v>
      </c>
      <c r="CC2150" s="72"/>
      <c r="CD2150" s="72"/>
      <c r="CE2150" s="72"/>
      <c r="CF2150" s="72"/>
      <c r="CG2150" s="72"/>
      <c r="CH2150" s="72"/>
      <c r="CI2150" s="72"/>
      <c r="CJ2150" s="72"/>
      <c r="CK2150" s="72"/>
      <c r="CL2150" s="72"/>
      <c r="CM2150" s="72"/>
      <c r="CN2150" s="72"/>
      <c r="CO2150" s="72"/>
      <c r="CP2150" s="72"/>
      <c r="CQ2150" s="72"/>
      <c r="CR2150" s="72"/>
      <c r="CS2150" s="72"/>
      <c r="CT2150" s="72"/>
      <c r="CU2150" s="72"/>
      <c r="CV2150" s="72"/>
      <c r="CW2150" s="72"/>
      <c r="CX2150" s="72"/>
      <c r="CY2150" s="72"/>
      <c r="CZ2150" s="72"/>
      <c r="DA2150" s="72"/>
      <c r="DB2150" s="72"/>
      <c r="DC2150" s="72"/>
      <c r="DD2150" s="72"/>
      <c r="DE2150" s="72"/>
      <c r="DF2150" s="72"/>
      <c r="DG2150" s="72"/>
      <c r="DH2150" s="78">
        <f t="shared" si="989"/>
        <v>93.799959099999995</v>
      </c>
      <c r="DJ2150" s="96">
        <f t="shared" si="966"/>
        <v>6.2000409000000047</v>
      </c>
      <c r="DK2150" s="72"/>
      <c r="DO2150" s="360">
        <v>6.2</v>
      </c>
      <c r="DP2150" s="72">
        <v>0.2</v>
      </c>
      <c r="DQ2150" s="374"/>
      <c r="DR2150" s="72"/>
      <c r="DU2150" s="52"/>
      <c r="DX2150" s="75">
        <f t="shared" si="967"/>
        <v>76.930843779013983</v>
      </c>
      <c r="DY2150" s="51">
        <f t="shared" si="968"/>
        <v>0</v>
      </c>
      <c r="DZ2150" s="75">
        <f t="shared" si="969"/>
        <v>0.10043192012436603</v>
      </c>
      <c r="EA2150" s="51">
        <f t="shared" si="970"/>
        <v>0</v>
      </c>
      <c r="EB2150" s="75">
        <f t="shared" si="971"/>
        <v>12.754803002893848</v>
      </c>
      <c r="EC2150" s="51">
        <f t="shared" si="972"/>
        <v>0</v>
      </c>
      <c r="ED2150" s="75">
        <f t="shared" si="973"/>
        <v>0.56241815568126408</v>
      </c>
      <c r="EE2150" s="51">
        <f t="shared" si="974"/>
        <v>0</v>
      </c>
      <c r="EF2150" s="75">
        <f t="shared" si="975"/>
        <v>0</v>
      </c>
      <c r="EG2150" s="51" t="e">
        <f t="shared" si="976"/>
        <v>#DIV/0!</v>
      </c>
      <c r="EH2150" s="75">
        <f t="shared" si="977"/>
        <v>2.0086362702902288E-2</v>
      </c>
      <c r="EI2150" s="51">
        <f t="shared" si="978"/>
        <v>0</v>
      </c>
      <c r="EJ2150" s="75">
        <f t="shared" si="979"/>
        <v>0.31133915494425846</v>
      </c>
      <c r="EK2150" s="51">
        <f t="shared" si="980"/>
        <v>0</v>
      </c>
      <c r="EL2150" s="75">
        <f t="shared" si="981"/>
        <v>4.1177096845876981</v>
      </c>
      <c r="EM2150" s="51">
        <f t="shared" si="982"/>
        <v>0</v>
      </c>
      <c r="EN2150" s="75">
        <f t="shared" si="983"/>
        <v>4.6198634216675263</v>
      </c>
      <c r="EO2150" s="51">
        <f t="shared" si="984"/>
        <v>0</v>
      </c>
      <c r="EP2150" s="75">
        <f t="shared" si="985"/>
        <v>0</v>
      </c>
      <c r="EQ2150" s="51" t="e">
        <f t="shared" si="986"/>
        <v>#DIV/0!</v>
      </c>
      <c r="ER2150" s="51">
        <f t="shared" si="987"/>
        <v>100</v>
      </c>
      <c r="ES2150" s="51">
        <f t="shared" si="988"/>
        <v>0</v>
      </c>
    </row>
    <row r="2151" spans="1:149" s="43" customFormat="1" ht="14.65" thickBot="1" x14ac:dyDescent="0.5">
      <c r="A2151" s="89" t="s">
        <v>1514</v>
      </c>
      <c r="B2151" s="86" t="s">
        <v>969</v>
      </c>
      <c r="C2151" s="43" t="s">
        <v>3648</v>
      </c>
      <c r="D2151" s="43" t="s">
        <v>3842</v>
      </c>
      <c r="E2151" s="89" t="s">
        <v>637</v>
      </c>
      <c r="F2151" s="89">
        <v>2</v>
      </c>
      <c r="G2151" s="90" t="s">
        <v>3384</v>
      </c>
      <c r="H2151" s="89" t="s">
        <v>1101</v>
      </c>
      <c r="I2151" s="89"/>
      <c r="J2151" s="301">
        <v>100</v>
      </c>
      <c r="K2151" s="89"/>
      <c r="L2151" s="301">
        <v>900</v>
      </c>
      <c r="M2151" s="90"/>
      <c r="O2151" s="89"/>
      <c r="P2151" s="90" t="s">
        <v>1374</v>
      </c>
      <c r="Q2151" s="123"/>
      <c r="R2151" s="123"/>
      <c r="S2151" s="134"/>
      <c r="AA2151" s="196"/>
      <c r="AB2151" s="196"/>
      <c r="AC2151" s="196"/>
      <c r="AD2151" s="90"/>
      <c r="AE2151" s="317">
        <v>1</v>
      </c>
      <c r="AF2151" s="196"/>
      <c r="AG2151" s="196">
        <v>0</v>
      </c>
      <c r="AH2151" s="90"/>
      <c r="AQ2151" s="86"/>
      <c r="AR2151" s="58">
        <v>0.89770000000000005</v>
      </c>
      <c r="AS2151" s="58"/>
      <c r="AT2151" s="91"/>
      <c r="AU2151" s="277">
        <v>1000</v>
      </c>
      <c r="AV2151" s="277"/>
      <c r="AW2151" s="277">
        <v>897.7</v>
      </c>
      <c r="AX2151" s="259"/>
      <c r="AY2151" s="277"/>
      <c r="AZ2151" s="259"/>
      <c r="BA2151" s="86"/>
      <c r="BB2151" s="85" t="s">
        <v>3412</v>
      </c>
      <c r="BC2151" s="271" t="s">
        <v>3843</v>
      </c>
      <c r="BD2151" s="90">
        <v>73.622799999999998</v>
      </c>
      <c r="BE2151" s="90"/>
      <c r="BF2151" s="90">
        <v>9.6113299999999999E-2</v>
      </c>
      <c r="BG2151" s="90"/>
      <c r="BH2151" s="90">
        <v>12.2064</v>
      </c>
      <c r="BI2151" s="90"/>
      <c r="BJ2151" s="90">
        <v>0.55745699999999998</v>
      </c>
      <c r="BK2151" s="90"/>
      <c r="BL2151" s="90"/>
      <c r="BM2151" s="90"/>
      <c r="BN2151" s="90">
        <v>0.53823399999999999</v>
      </c>
      <c r="BO2151" s="90"/>
      <c r="BP2151" s="90"/>
      <c r="BQ2151" s="90"/>
      <c r="BR2151" s="90">
        <v>1.9222699999999999E-2</v>
      </c>
      <c r="BS2151" s="90"/>
      <c r="BT2151" s="90"/>
      <c r="BU2151" s="90"/>
      <c r="BV2151" s="90"/>
      <c r="BW2151" s="90"/>
      <c r="BX2151" s="90">
        <v>0.29795100000000002</v>
      </c>
      <c r="BY2151" s="90"/>
      <c r="BZ2151" s="90">
        <v>3.9406400000000001</v>
      </c>
      <c r="CA2151" s="90"/>
      <c r="CB2151" s="90">
        <v>4.4212100000000003</v>
      </c>
      <c r="CC2151" s="90"/>
      <c r="CD2151" s="90"/>
      <c r="CE2151" s="90"/>
      <c r="CF2151" s="90"/>
      <c r="CG2151" s="90"/>
      <c r="CH2151" s="90"/>
      <c r="CI2151" s="90"/>
      <c r="CJ2151" s="90"/>
      <c r="CK2151" s="90"/>
      <c r="CL2151" s="90"/>
      <c r="CM2151" s="90"/>
      <c r="CN2151" s="90"/>
      <c r="CO2151" s="90"/>
      <c r="CP2151" s="90"/>
      <c r="CQ2151" s="90"/>
      <c r="CR2151" s="90"/>
      <c r="CS2151" s="90"/>
      <c r="CT2151" s="90"/>
      <c r="CU2151" s="90"/>
      <c r="CV2151" s="90"/>
      <c r="CW2151" s="90"/>
      <c r="CX2151" s="90"/>
      <c r="CY2151" s="90"/>
      <c r="CZ2151" s="90"/>
      <c r="DA2151" s="90"/>
      <c r="DB2151" s="90"/>
      <c r="DC2151" s="90"/>
      <c r="DD2151" s="90"/>
      <c r="DE2151" s="90"/>
      <c r="DF2151" s="90"/>
      <c r="DG2151" s="90"/>
      <c r="DH2151" s="89">
        <f t="shared" si="989"/>
        <v>95.700028000000003</v>
      </c>
      <c r="DJ2151" s="97">
        <f t="shared" si="966"/>
        <v>4.2999719999999968</v>
      </c>
      <c r="DK2151" s="90"/>
      <c r="DO2151" s="359">
        <v>4.3</v>
      </c>
      <c r="DP2151" s="90">
        <v>0.25</v>
      </c>
      <c r="DQ2151" s="375"/>
      <c r="DR2151" s="90"/>
      <c r="DS2151" s="308"/>
      <c r="DU2151" s="59"/>
      <c r="DW2151" s="86"/>
      <c r="DX2151" s="298">
        <f t="shared" si="967"/>
        <v>76.930802987852829</v>
      </c>
      <c r="DY2151" s="43">
        <f t="shared" si="968"/>
        <v>0</v>
      </c>
      <c r="DZ2151" s="298">
        <f t="shared" si="969"/>
        <v>0.10043184104397544</v>
      </c>
      <c r="EA2151" s="43">
        <f t="shared" si="970"/>
        <v>0</v>
      </c>
      <c r="EB2151" s="298">
        <f t="shared" si="971"/>
        <v>12.754855202341215</v>
      </c>
      <c r="EC2151" s="43">
        <f t="shared" si="972"/>
        <v>0</v>
      </c>
      <c r="ED2151" s="298">
        <f t="shared" si="973"/>
        <v>0.56241780827901111</v>
      </c>
      <c r="EE2151" s="43">
        <f t="shared" si="974"/>
        <v>0</v>
      </c>
      <c r="EF2151" s="298">
        <f t="shared" si="975"/>
        <v>0</v>
      </c>
      <c r="EG2151" s="43" t="e">
        <f t="shared" si="976"/>
        <v>#DIV/0!</v>
      </c>
      <c r="EH2151" s="298">
        <f t="shared" si="977"/>
        <v>2.0086410006066036E-2</v>
      </c>
      <c r="EI2151" s="43">
        <f t="shared" si="978"/>
        <v>0</v>
      </c>
      <c r="EJ2151" s="298">
        <f t="shared" si="979"/>
        <v>0.31133846690201594</v>
      </c>
      <c r="EK2151" s="43">
        <f t="shared" si="980"/>
        <v>0</v>
      </c>
      <c r="EL2151" s="298">
        <f t="shared" si="981"/>
        <v>4.1176999446645928</v>
      </c>
      <c r="EM2151" s="43">
        <f t="shared" si="982"/>
        <v>0</v>
      </c>
      <c r="EN2151" s="298">
        <f t="shared" si="983"/>
        <v>4.6198628071456787</v>
      </c>
      <c r="EO2151" s="43">
        <f t="shared" si="984"/>
        <v>0</v>
      </c>
      <c r="EP2151" s="298">
        <f t="shared" si="985"/>
        <v>0</v>
      </c>
      <c r="EQ2151" s="43" t="e">
        <f t="shared" si="986"/>
        <v>#DIV/0!</v>
      </c>
      <c r="ER2151" s="43">
        <f t="shared" si="987"/>
        <v>100</v>
      </c>
      <c r="ES2151" s="43">
        <f t="shared" si="988"/>
        <v>0</v>
      </c>
    </row>
    <row r="2152" spans="1:149" x14ac:dyDescent="0.45">
      <c r="A2152" s="78" t="s">
        <v>1515</v>
      </c>
      <c r="B2152" s="174" t="s">
        <v>946</v>
      </c>
      <c r="C2152" s="51" t="s">
        <v>3644</v>
      </c>
      <c r="D2152" s="51" t="s">
        <v>3844</v>
      </c>
      <c r="E2152" s="78" t="s">
        <v>1127</v>
      </c>
      <c r="F2152" s="78" t="s">
        <v>2823</v>
      </c>
      <c r="G2152" s="72" t="s">
        <v>3385</v>
      </c>
      <c r="H2152" s="78" t="s">
        <v>1101</v>
      </c>
      <c r="I2152" s="78">
        <v>12</v>
      </c>
      <c r="J2152" s="300">
        <v>103</v>
      </c>
      <c r="K2152" s="78"/>
      <c r="L2152" s="300">
        <v>850</v>
      </c>
      <c r="M2152" s="72"/>
      <c r="O2152" s="78"/>
      <c r="P2152" s="72" t="s">
        <v>1404</v>
      </c>
      <c r="AA2152" s="195"/>
      <c r="AB2152" s="195"/>
      <c r="AC2152" s="195"/>
      <c r="AD2152" s="72"/>
      <c r="AE2152" s="316">
        <v>1</v>
      </c>
      <c r="AF2152" s="195"/>
      <c r="AG2152" s="195">
        <v>0</v>
      </c>
      <c r="AH2152" s="72"/>
      <c r="AR2152" s="53">
        <v>0.86780000000000002</v>
      </c>
      <c r="AT2152" s="77"/>
      <c r="AU2152" s="276">
        <v>1030</v>
      </c>
      <c r="AV2152" s="276"/>
      <c r="AW2152" s="276">
        <v>893.83400000000006</v>
      </c>
      <c r="AX2152" s="95"/>
      <c r="AY2152" s="276"/>
      <c r="AZ2152" s="95"/>
      <c r="BB2152" s="80" t="s">
        <v>3412</v>
      </c>
      <c r="BC2152" s="270"/>
      <c r="BD2152" s="72">
        <v>73.28</v>
      </c>
      <c r="BE2152" s="72"/>
      <c r="BF2152" s="72">
        <v>0.08</v>
      </c>
      <c r="BG2152" s="72"/>
      <c r="BH2152" s="72">
        <v>14.37</v>
      </c>
      <c r="BI2152" s="72"/>
      <c r="BJ2152" s="72">
        <v>0.14000000000000001</v>
      </c>
      <c r="BK2152" s="72"/>
      <c r="BL2152" s="72"/>
      <c r="BM2152" s="72"/>
      <c r="BN2152" s="72">
        <v>0.39</v>
      </c>
      <c r="BO2152" s="72"/>
      <c r="BP2152" s="72">
        <v>0.17</v>
      </c>
      <c r="BQ2152" s="72"/>
      <c r="BR2152" s="72">
        <v>0.02</v>
      </c>
      <c r="BS2152" s="72"/>
      <c r="BT2152" s="72"/>
      <c r="BU2152" s="72"/>
      <c r="BV2152" s="72"/>
      <c r="BW2152" s="72"/>
      <c r="BX2152" s="72">
        <v>0.02</v>
      </c>
      <c r="BY2152" s="72"/>
      <c r="BZ2152" s="72">
        <v>3.83</v>
      </c>
      <c r="CA2152" s="72"/>
      <c r="CB2152" s="72">
        <v>2.69</v>
      </c>
      <c r="CC2152" s="72"/>
      <c r="CD2152" s="72">
        <v>0.12</v>
      </c>
      <c r="CE2152" s="72"/>
      <c r="CF2152" s="72"/>
      <c r="CG2152" s="72"/>
      <c r="CH2152" s="72"/>
      <c r="CI2152" s="72"/>
      <c r="CJ2152" s="72"/>
      <c r="CK2152" s="72"/>
      <c r="CL2152" s="72">
        <v>0.59</v>
      </c>
      <c r="CM2152" s="72"/>
      <c r="CN2152" s="72"/>
      <c r="CO2152" s="72"/>
      <c r="CP2152" s="72"/>
      <c r="CQ2152" s="72"/>
      <c r="CR2152" s="72"/>
      <c r="CS2152" s="72"/>
      <c r="CT2152" s="72"/>
      <c r="CU2152" s="72"/>
      <c r="CV2152" s="72"/>
      <c r="CW2152" s="72"/>
      <c r="CX2152" s="72">
        <v>0.32</v>
      </c>
      <c r="CY2152" s="72"/>
      <c r="CZ2152" s="72"/>
      <c r="DA2152" s="72"/>
      <c r="DB2152" s="72"/>
      <c r="DC2152" s="72"/>
      <c r="DD2152" s="72"/>
      <c r="DE2152" s="72"/>
      <c r="DF2152" s="72"/>
      <c r="DG2152" s="72"/>
      <c r="DH2152" s="78">
        <v>96.01</v>
      </c>
      <c r="DJ2152" s="77">
        <f t="shared" si="966"/>
        <v>3.9899999999999949</v>
      </c>
      <c r="DK2152" s="72"/>
      <c r="DO2152" s="358">
        <v>3.99</v>
      </c>
      <c r="DP2152" s="72"/>
      <c r="DQ2152" s="374"/>
      <c r="DR2152" s="72"/>
      <c r="DU2152" s="52"/>
      <c r="DX2152" s="75">
        <f t="shared" si="967"/>
        <v>76.325382772627847</v>
      </c>
      <c r="DY2152" s="51">
        <f t="shared" si="968"/>
        <v>0</v>
      </c>
      <c r="DZ2152" s="75">
        <f t="shared" si="969"/>
        <v>8.3324653681908126E-2</v>
      </c>
      <c r="EA2152" s="51">
        <f t="shared" si="970"/>
        <v>0</v>
      </c>
      <c r="EB2152" s="75">
        <f t="shared" si="971"/>
        <v>14.967190917612747</v>
      </c>
      <c r="EC2152" s="51">
        <f t="shared" si="972"/>
        <v>0</v>
      </c>
      <c r="ED2152" s="75">
        <f t="shared" si="973"/>
        <v>0.40620768669930213</v>
      </c>
      <c r="EE2152" s="51">
        <f t="shared" si="974"/>
        <v>0</v>
      </c>
      <c r="EF2152" s="75">
        <f t="shared" si="975"/>
        <v>0.17706488907405479</v>
      </c>
      <c r="EG2152" s="51">
        <f t="shared" si="976"/>
        <v>0</v>
      </c>
      <c r="EH2152" s="75">
        <f t="shared" si="977"/>
        <v>2.0831163420477031E-2</v>
      </c>
      <c r="EI2152" s="51">
        <f t="shared" si="978"/>
        <v>0</v>
      </c>
      <c r="EJ2152" s="75">
        <f t="shared" si="979"/>
        <v>2.0831163420477031E-2</v>
      </c>
      <c r="EK2152" s="51">
        <f t="shared" si="980"/>
        <v>0</v>
      </c>
      <c r="EL2152" s="75">
        <f t="shared" si="981"/>
        <v>3.989167795021352</v>
      </c>
      <c r="EM2152" s="51">
        <f t="shared" si="982"/>
        <v>0</v>
      </c>
      <c r="EN2152" s="75">
        <f t="shared" si="983"/>
        <v>2.8017914800541606</v>
      </c>
      <c r="EO2152" s="51">
        <f t="shared" si="984"/>
        <v>0</v>
      </c>
      <c r="EP2152" s="75">
        <f t="shared" si="985"/>
        <v>0.12498698052286218</v>
      </c>
      <c r="EQ2152" s="51">
        <f t="shared" si="986"/>
        <v>0</v>
      </c>
      <c r="ER2152" s="51">
        <f t="shared" si="987"/>
        <v>100</v>
      </c>
      <c r="ES2152" s="51">
        <f t="shared" si="988"/>
        <v>0</v>
      </c>
    </row>
    <row r="2153" spans="1:149" x14ac:dyDescent="0.45">
      <c r="A2153" s="78" t="s">
        <v>1515</v>
      </c>
      <c r="B2153" s="174" t="s">
        <v>946</v>
      </c>
      <c r="C2153" s="51" t="s">
        <v>3644</v>
      </c>
      <c r="D2153" s="51" t="s">
        <v>3844</v>
      </c>
      <c r="E2153" s="78" t="s">
        <v>637</v>
      </c>
      <c r="F2153" s="78" t="s">
        <v>2824</v>
      </c>
      <c r="G2153" s="72" t="s">
        <v>3385</v>
      </c>
      <c r="H2153" s="78" t="s">
        <v>1101</v>
      </c>
      <c r="I2153" s="78">
        <v>2.25</v>
      </c>
      <c r="J2153" s="300">
        <v>490</v>
      </c>
      <c r="K2153" s="78"/>
      <c r="L2153" s="300">
        <v>680</v>
      </c>
      <c r="M2153" s="72"/>
      <c r="O2153" s="78"/>
      <c r="P2153" s="72" t="s">
        <v>1374</v>
      </c>
      <c r="AA2153" s="195"/>
      <c r="AB2153" s="195"/>
      <c r="AC2153" s="195"/>
      <c r="AD2153" s="72"/>
      <c r="AE2153" s="316">
        <v>1</v>
      </c>
      <c r="AF2153" s="195"/>
      <c r="AG2153" s="195">
        <v>0</v>
      </c>
      <c r="AH2153" s="72"/>
      <c r="AR2153" s="53">
        <v>0.71150000000000002</v>
      </c>
      <c r="AT2153" s="77"/>
      <c r="AU2153" s="276">
        <v>4900</v>
      </c>
      <c r="AV2153" s="276"/>
      <c r="AW2153" s="276">
        <v>3486.35</v>
      </c>
      <c r="AX2153" s="95"/>
      <c r="AY2153" s="276"/>
      <c r="AZ2153" s="95"/>
      <c r="BB2153" s="80" t="s">
        <v>3412</v>
      </c>
      <c r="BC2153" s="270"/>
      <c r="BD2153" s="72">
        <v>67.709999999999994</v>
      </c>
      <c r="BE2153" s="72"/>
      <c r="BF2153" s="72">
        <v>7.0000000000000007E-2</v>
      </c>
      <c r="BG2153" s="72"/>
      <c r="BH2153" s="72">
        <v>13.28</v>
      </c>
      <c r="BI2153" s="72"/>
      <c r="BJ2153" s="72">
        <v>0.13</v>
      </c>
      <c r="BK2153" s="72"/>
      <c r="BL2153" s="72"/>
      <c r="BM2153" s="72"/>
      <c r="BN2153" s="72">
        <v>0.36</v>
      </c>
      <c r="BO2153" s="72"/>
      <c r="BP2153" s="72">
        <v>0.16</v>
      </c>
      <c r="BQ2153" s="72"/>
      <c r="BR2153" s="72">
        <v>0.02</v>
      </c>
      <c r="BS2153" s="72"/>
      <c r="BT2153" s="72"/>
      <c r="BU2153" s="72"/>
      <c r="BV2153" s="72"/>
      <c r="BW2153" s="72"/>
      <c r="BX2153" s="72">
        <v>0.02</v>
      </c>
      <c r="BY2153" s="72"/>
      <c r="BZ2153" s="72">
        <v>3.54</v>
      </c>
      <c r="CA2153" s="72"/>
      <c r="CB2153" s="72">
        <v>2.4900000000000002</v>
      </c>
      <c r="CC2153" s="72"/>
      <c r="CD2153" s="72">
        <v>0.11</v>
      </c>
      <c r="CE2153" s="72"/>
      <c r="CF2153" s="72"/>
      <c r="CG2153" s="72"/>
      <c r="CH2153" s="72"/>
      <c r="CI2153" s="72"/>
      <c r="CJ2153" s="72"/>
      <c r="CK2153" s="72"/>
      <c r="CL2153" s="72">
        <v>0.54</v>
      </c>
      <c r="CM2153" s="72"/>
      <c r="CN2153" s="72"/>
      <c r="CO2153" s="72"/>
      <c r="CP2153" s="72"/>
      <c r="CQ2153" s="72"/>
      <c r="CR2153" s="72"/>
      <c r="CS2153" s="72"/>
      <c r="CT2153" s="72"/>
      <c r="CU2153" s="72"/>
      <c r="CV2153" s="72"/>
      <c r="CW2153" s="72"/>
      <c r="CX2153" s="72">
        <v>0.28999999999999998</v>
      </c>
      <c r="CY2153" s="72"/>
      <c r="CZ2153" s="72"/>
      <c r="DA2153" s="72"/>
      <c r="DB2153" s="72"/>
      <c r="DC2153" s="72"/>
      <c r="DD2153" s="72"/>
      <c r="DE2153" s="72"/>
      <c r="DF2153" s="72"/>
      <c r="DG2153" s="72"/>
      <c r="DH2153" s="78">
        <v>88.71</v>
      </c>
      <c r="DJ2153" s="77">
        <f t="shared" si="966"/>
        <v>11.290000000000006</v>
      </c>
      <c r="DK2153" s="72"/>
      <c r="DO2153" s="358">
        <v>11.29</v>
      </c>
      <c r="DP2153" s="72"/>
      <c r="DQ2153" s="374"/>
      <c r="DR2153" s="72"/>
      <c r="DU2153" s="52"/>
      <c r="DX2153" s="75">
        <f t="shared" si="967"/>
        <v>76.327358809604334</v>
      </c>
      <c r="DY2153" s="51">
        <f t="shared" si="968"/>
        <v>0</v>
      </c>
      <c r="DZ2153" s="75">
        <f t="shared" si="969"/>
        <v>7.890880396798558E-2</v>
      </c>
      <c r="EA2153" s="51">
        <f t="shared" si="970"/>
        <v>0</v>
      </c>
      <c r="EB2153" s="75">
        <f t="shared" si="971"/>
        <v>14.970127381354978</v>
      </c>
      <c r="EC2153" s="51">
        <f t="shared" si="972"/>
        <v>0</v>
      </c>
      <c r="ED2153" s="75">
        <f t="shared" si="973"/>
        <v>0.40581670612106863</v>
      </c>
      <c r="EE2153" s="51">
        <f t="shared" si="974"/>
        <v>0</v>
      </c>
      <c r="EF2153" s="75">
        <f t="shared" si="975"/>
        <v>0.18036298049825275</v>
      </c>
      <c r="EG2153" s="51">
        <f t="shared" si="976"/>
        <v>0</v>
      </c>
      <c r="EH2153" s="75">
        <f t="shared" si="977"/>
        <v>2.2545372562281594E-2</v>
      </c>
      <c r="EI2153" s="51">
        <f t="shared" si="978"/>
        <v>0</v>
      </c>
      <c r="EJ2153" s="75">
        <f t="shared" si="979"/>
        <v>2.2545372562281594E-2</v>
      </c>
      <c r="EK2153" s="51">
        <f t="shared" si="980"/>
        <v>0</v>
      </c>
      <c r="EL2153" s="75">
        <f t="shared" si="981"/>
        <v>3.9905309435238423</v>
      </c>
      <c r="EM2153" s="51">
        <f t="shared" si="982"/>
        <v>0</v>
      </c>
      <c r="EN2153" s="75">
        <f t="shared" si="983"/>
        <v>2.8068988840040587</v>
      </c>
      <c r="EO2153" s="51">
        <f t="shared" si="984"/>
        <v>0</v>
      </c>
      <c r="EP2153" s="75">
        <f t="shared" si="985"/>
        <v>0.12399954909254876</v>
      </c>
      <c r="EQ2153" s="51">
        <f t="shared" si="986"/>
        <v>0</v>
      </c>
      <c r="ER2153" s="51">
        <f t="shared" si="987"/>
        <v>100</v>
      </c>
      <c r="ES2153" s="51">
        <f t="shared" si="988"/>
        <v>0</v>
      </c>
    </row>
    <row r="2154" spans="1:149" x14ac:dyDescent="0.45">
      <c r="A2154" s="78" t="s">
        <v>1515</v>
      </c>
      <c r="B2154" s="174" t="s">
        <v>946</v>
      </c>
      <c r="C2154" s="51" t="s">
        <v>3644</v>
      </c>
      <c r="D2154" s="51" t="s">
        <v>3844</v>
      </c>
      <c r="E2154" s="78" t="s">
        <v>637</v>
      </c>
      <c r="F2154" s="78" t="s">
        <v>2825</v>
      </c>
      <c r="G2154" s="72" t="s">
        <v>3385</v>
      </c>
      <c r="H2154" s="78" t="s">
        <v>1101</v>
      </c>
      <c r="I2154" s="78">
        <v>2.25</v>
      </c>
      <c r="J2154" s="300">
        <v>490</v>
      </c>
      <c r="K2154" s="78"/>
      <c r="L2154" s="300">
        <v>680</v>
      </c>
      <c r="M2154" s="72"/>
      <c r="O2154" s="78"/>
      <c r="P2154" s="72" t="s">
        <v>1374</v>
      </c>
      <c r="AA2154" s="195"/>
      <c r="AB2154" s="195"/>
      <c r="AC2154" s="195"/>
      <c r="AD2154" s="72"/>
      <c r="AE2154" s="316">
        <v>1</v>
      </c>
      <c r="AF2154" s="195"/>
      <c r="AG2154" s="195">
        <v>0</v>
      </c>
      <c r="AH2154" s="72"/>
      <c r="AR2154" s="53">
        <v>0.71150000000000002</v>
      </c>
      <c r="AT2154" s="77"/>
      <c r="AU2154" s="276">
        <v>4900</v>
      </c>
      <c r="AV2154" s="276"/>
      <c r="AW2154" s="276">
        <v>3486.35</v>
      </c>
      <c r="AX2154" s="95"/>
      <c r="AY2154" s="276"/>
      <c r="AZ2154" s="95"/>
      <c r="BB2154" s="80" t="s">
        <v>3412</v>
      </c>
      <c r="BC2154" s="270"/>
      <c r="BD2154" s="72">
        <v>67.709999999999994</v>
      </c>
      <c r="BE2154" s="72"/>
      <c r="BF2154" s="72">
        <v>7.0000000000000007E-2</v>
      </c>
      <c r="BG2154" s="72"/>
      <c r="BH2154" s="72">
        <v>13.28</v>
      </c>
      <c r="BI2154" s="72"/>
      <c r="BJ2154" s="72">
        <v>0.13</v>
      </c>
      <c r="BK2154" s="72"/>
      <c r="BL2154" s="72"/>
      <c r="BM2154" s="72"/>
      <c r="BN2154" s="72">
        <v>0.36</v>
      </c>
      <c r="BO2154" s="72"/>
      <c r="BP2154" s="72">
        <v>0.16</v>
      </c>
      <c r="BQ2154" s="72"/>
      <c r="BR2154" s="72">
        <v>0.02</v>
      </c>
      <c r="BS2154" s="72"/>
      <c r="BT2154" s="72"/>
      <c r="BU2154" s="72"/>
      <c r="BV2154" s="72"/>
      <c r="BW2154" s="72"/>
      <c r="BX2154" s="72">
        <v>0.02</v>
      </c>
      <c r="BY2154" s="72"/>
      <c r="BZ2154" s="72">
        <v>3.54</v>
      </c>
      <c r="CA2154" s="72"/>
      <c r="CB2154" s="72">
        <v>2.4900000000000002</v>
      </c>
      <c r="CC2154" s="72"/>
      <c r="CD2154" s="72">
        <v>0.11</v>
      </c>
      <c r="CE2154" s="72"/>
      <c r="CF2154" s="72"/>
      <c r="CG2154" s="72"/>
      <c r="CH2154" s="72"/>
      <c r="CI2154" s="72"/>
      <c r="CJ2154" s="72"/>
      <c r="CK2154" s="72"/>
      <c r="CL2154" s="72">
        <v>0.54</v>
      </c>
      <c r="CM2154" s="72"/>
      <c r="CN2154" s="72"/>
      <c r="CO2154" s="72"/>
      <c r="CP2154" s="72"/>
      <c r="CQ2154" s="72"/>
      <c r="CR2154" s="72"/>
      <c r="CS2154" s="72"/>
      <c r="CT2154" s="72"/>
      <c r="CU2154" s="72"/>
      <c r="CV2154" s="72"/>
      <c r="CW2154" s="72"/>
      <c r="CX2154" s="72">
        <v>0.28999999999999998</v>
      </c>
      <c r="CY2154" s="72"/>
      <c r="CZ2154" s="72"/>
      <c r="DA2154" s="72"/>
      <c r="DB2154" s="72"/>
      <c r="DC2154" s="72"/>
      <c r="DD2154" s="72"/>
      <c r="DE2154" s="72"/>
      <c r="DF2154" s="72"/>
      <c r="DG2154" s="72"/>
      <c r="DH2154" s="78">
        <v>88.71</v>
      </c>
      <c r="DJ2154" s="77">
        <f t="shared" si="966"/>
        <v>11.290000000000006</v>
      </c>
      <c r="DK2154" s="72"/>
      <c r="DO2154" s="358">
        <v>11.29</v>
      </c>
      <c r="DP2154" s="72"/>
      <c r="DQ2154" s="374"/>
      <c r="DR2154" s="72"/>
      <c r="DU2154" s="52"/>
      <c r="DX2154" s="75">
        <f t="shared" si="967"/>
        <v>76.327358809604334</v>
      </c>
      <c r="DY2154" s="51">
        <f t="shared" si="968"/>
        <v>0</v>
      </c>
      <c r="DZ2154" s="75">
        <f t="shared" si="969"/>
        <v>7.890880396798558E-2</v>
      </c>
      <c r="EA2154" s="51">
        <f t="shared" si="970"/>
        <v>0</v>
      </c>
      <c r="EB2154" s="75">
        <f t="shared" si="971"/>
        <v>14.970127381354978</v>
      </c>
      <c r="EC2154" s="51">
        <f t="shared" si="972"/>
        <v>0</v>
      </c>
      <c r="ED2154" s="75">
        <f t="shared" si="973"/>
        <v>0.40581670612106863</v>
      </c>
      <c r="EE2154" s="51">
        <f t="shared" si="974"/>
        <v>0</v>
      </c>
      <c r="EF2154" s="75">
        <f t="shared" si="975"/>
        <v>0.18036298049825275</v>
      </c>
      <c r="EG2154" s="51">
        <f t="shared" si="976"/>
        <v>0</v>
      </c>
      <c r="EH2154" s="75">
        <f t="shared" si="977"/>
        <v>2.2545372562281594E-2</v>
      </c>
      <c r="EI2154" s="51">
        <f t="shared" si="978"/>
        <v>0</v>
      </c>
      <c r="EJ2154" s="75">
        <f t="shared" si="979"/>
        <v>2.2545372562281594E-2</v>
      </c>
      <c r="EK2154" s="51">
        <f t="shared" si="980"/>
        <v>0</v>
      </c>
      <c r="EL2154" s="75">
        <f t="shared" si="981"/>
        <v>3.9905309435238423</v>
      </c>
      <c r="EM2154" s="51">
        <f t="shared" si="982"/>
        <v>0</v>
      </c>
      <c r="EN2154" s="75">
        <f t="shared" si="983"/>
        <v>2.8068988840040587</v>
      </c>
      <c r="EO2154" s="51">
        <f t="shared" si="984"/>
        <v>0</v>
      </c>
      <c r="EP2154" s="75">
        <f t="shared" si="985"/>
        <v>0.12399954909254876</v>
      </c>
      <c r="EQ2154" s="51">
        <f t="shared" si="986"/>
        <v>0</v>
      </c>
      <c r="ER2154" s="51">
        <f t="shared" si="987"/>
        <v>100</v>
      </c>
      <c r="ES2154" s="51">
        <f t="shared" si="988"/>
        <v>0</v>
      </c>
    </row>
    <row r="2155" spans="1:149" x14ac:dyDescent="0.45">
      <c r="A2155" s="78" t="s">
        <v>1515</v>
      </c>
      <c r="B2155" s="174" t="s">
        <v>946</v>
      </c>
      <c r="C2155" s="51" t="s">
        <v>3644</v>
      </c>
      <c r="D2155" s="51" t="s">
        <v>3844</v>
      </c>
      <c r="E2155" s="78" t="s">
        <v>637</v>
      </c>
      <c r="F2155" s="78" t="s">
        <v>2826</v>
      </c>
      <c r="G2155" s="72" t="s">
        <v>3385</v>
      </c>
      <c r="H2155" s="78" t="s">
        <v>1101</v>
      </c>
      <c r="I2155" s="78">
        <v>8</v>
      </c>
      <c r="J2155" s="300">
        <v>1000</v>
      </c>
      <c r="K2155" s="78"/>
      <c r="L2155" s="300">
        <v>690</v>
      </c>
      <c r="M2155" s="72"/>
      <c r="O2155" s="78"/>
      <c r="P2155" s="72" t="s">
        <v>1374</v>
      </c>
      <c r="AA2155" s="195"/>
      <c r="AB2155" s="195"/>
      <c r="AC2155" s="195"/>
      <c r="AD2155" s="72"/>
      <c r="AE2155" s="316">
        <v>1</v>
      </c>
      <c r="AF2155" s="195"/>
      <c r="AG2155" s="195">
        <v>0</v>
      </c>
      <c r="AH2155" s="72"/>
      <c r="AR2155" s="53">
        <v>1.401</v>
      </c>
      <c r="AT2155" s="77"/>
      <c r="AU2155" s="276">
        <v>10000</v>
      </c>
      <c r="AV2155" s="276"/>
      <c r="AW2155" s="276">
        <v>14010</v>
      </c>
      <c r="AX2155" s="95"/>
      <c r="AY2155" s="276"/>
      <c r="AZ2155" s="95"/>
      <c r="BB2155" s="80" t="s">
        <v>3412</v>
      </c>
      <c r="BC2155" s="270"/>
      <c r="BD2155" s="72">
        <v>60.99</v>
      </c>
      <c r="BE2155" s="72"/>
      <c r="BF2155" s="72">
        <v>0.06</v>
      </c>
      <c r="BG2155" s="72"/>
      <c r="BH2155" s="72">
        <v>11.96</v>
      </c>
      <c r="BI2155" s="72"/>
      <c r="BJ2155" s="72">
        <v>0.12</v>
      </c>
      <c r="BK2155" s="72"/>
      <c r="BL2155" s="72"/>
      <c r="BM2155" s="72"/>
      <c r="BN2155" s="72">
        <v>0.32</v>
      </c>
      <c r="BO2155" s="72"/>
      <c r="BP2155" s="72">
        <v>0.14000000000000001</v>
      </c>
      <c r="BQ2155" s="72"/>
      <c r="BR2155" s="72">
        <v>0.02</v>
      </c>
      <c r="BS2155" s="72"/>
      <c r="BT2155" s="72"/>
      <c r="BU2155" s="72"/>
      <c r="BV2155" s="72"/>
      <c r="BW2155" s="72"/>
      <c r="BX2155" s="72">
        <v>0.02</v>
      </c>
      <c r="BY2155" s="72"/>
      <c r="BZ2155" s="72">
        <v>3.19</v>
      </c>
      <c r="CA2155" s="72"/>
      <c r="CB2155" s="72">
        <v>2.2400000000000002</v>
      </c>
      <c r="CC2155" s="72"/>
      <c r="CD2155" s="72">
        <v>0.1</v>
      </c>
      <c r="CE2155" s="72"/>
      <c r="CF2155" s="72"/>
      <c r="CG2155" s="72"/>
      <c r="CH2155" s="72"/>
      <c r="CI2155" s="72"/>
      <c r="CJ2155" s="72"/>
      <c r="CK2155" s="72"/>
      <c r="CL2155" s="72">
        <v>0.49</v>
      </c>
      <c r="CM2155" s="72"/>
      <c r="CN2155" s="72"/>
      <c r="CO2155" s="72"/>
      <c r="CP2155" s="72"/>
      <c r="CQ2155" s="72"/>
      <c r="CR2155" s="72"/>
      <c r="CS2155" s="72"/>
      <c r="CT2155" s="72"/>
      <c r="CU2155" s="72"/>
      <c r="CV2155" s="72"/>
      <c r="CW2155" s="72"/>
      <c r="CX2155" s="72">
        <v>0.26</v>
      </c>
      <c r="CY2155" s="72"/>
      <c r="CZ2155" s="72"/>
      <c r="DA2155" s="72"/>
      <c r="DB2155" s="72"/>
      <c r="DC2155" s="72"/>
      <c r="DD2155" s="72"/>
      <c r="DE2155" s="72"/>
      <c r="DF2155" s="72"/>
      <c r="DG2155" s="72"/>
      <c r="DH2155" s="78">
        <v>79.91</v>
      </c>
      <c r="DJ2155" s="77">
        <f t="shared" si="966"/>
        <v>20.090000000000003</v>
      </c>
      <c r="DK2155" s="72"/>
      <c r="DO2155" s="358">
        <v>20.09</v>
      </c>
      <c r="DP2155" s="72"/>
      <c r="DQ2155" s="374"/>
      <c r="DR2155" s="72"/>
      <c r="DU2155" s="52"/>
      <c r="DX2155" s="75">
        <f t="shared" si="967"/>
        <v>76.323363784257296</v>
      </c>
      <c r="DY2155" s="51">
        <f t="shared" si="968"/>
        <v>0</v>
      </c>
      <c r="DZ2155" s="75">
        <f t="shared" si="969"/>
        <v>7.508447002878238E-2</v>
      </c>
      <c r="EA2155" s="51">
        <f t="shared" si="970"/>
        <v>0</v>
      </c>
      <c r="EB2155" s="75">
        <f t="shared" si="971"/>
        <v>14.966837692403956</v>
      </c>
      <c r="EC2155" s="51">
        <f t="shared" si="972"/>
        <v>0</v>
      </c>
      <c r="ED2155" s="75">
        <f t="shared" si="973"/>
        <v>0.40045050682017275</v>
      </c>
      <c r="EE2155" s="51">
        <f t="shared" si="974"/>
        <v>0</v>
      </c>
      <c r="EF2155" s="75">
        <f t="shared" si="975"/>
        <v>0.17519709673382558</v>
      </c>
      <c r="EG2155" s="51">
        <f t="shared" si="976"/>
        <v>0</v>
      </c>
      <c r="EH2155" s="75">
        <f t="shared" si="977"/>
        <v>2.5028156676260797E-2</v>
      </c>
      <c r="EI2155" s="51">
        <f t="shared" si="978"/>
        <v>0</v>
      </c>
      <c r="EJ2155" s="75">
        <f t="shared" si="979"/>
        <v>2.5028156676260797E-2</v>
      </c>
      <c r="EK2155" s="51">
        <f t="shared" si="980"/>
        <v>0</v>
      </c>
      <c r="EL2155" s="75">
        <f t="shared" si="981"/>
        <v>3.9919909898635968</v>
      </c>
      <c r="EM2155" s="51">
        <f t="shared" si="982"/>
        <v>0</v>
      </c>
      <c r="EN2155" s="75">
        <f t="shared" si="983"/>
        <v>2.8031535477412093</v>
      </c>
      <c r="EO2155" s="51">
        <f t="shared" si="984"/>
        <v>0</v>
      </c>
      <c r="EP2155" s="75">
        <f t="shared" si="985"/>
        <v>0.12514078338130399</v>
      </c>
      <c r="EQ2155" s="51">
        <f t="shared" si="986"/>
        <v>0</v>
      </c>
      <c r="ER2155" s="51">
        <f t="shared" si="987"/>
        <v>100</v>
      </c>
      <c r="ES2155" s="51">
        <f t="shared" si="988"/>
        <v>0</v>
      </c>
    </row>
    <row r="2156" spans="1:149" x14ac:dyDescent="0.45">
      <c r="A2156" s="78" t="s">
        <v>1515</v>
      </c>
      <c r="B2156" s="174" t="s">
        <v>946</v>
      </c>
      <c r="C2156" s="51" t="s">
        <v>3644</v>
      </c>
      <c r="D2156" s="51" t="s">
        <v>3844</v>
      </c>
      <c r="E2156" s="78" t="s">
        <v>637</v>
      </c>
      <c r="F2156" s="78" t="s">
        <v>2827</v>
      </c>
      <c r="G2156" s="72" t="s">
        <v>3385</v>
      </c>
      <c r="H2156" s="78" t="s">
        <v>1101</v>
      </c>
      <c r="I2156" s="78">
        <v>8</v>
      </c>
      <c r="J2156" s="300">
        <v>1000</v>
      </c>
      <c r="K2156" s="78"/>
      <c r="L2156" s="300">
        <v>690</v>
      </c>
      <c r="M2156" s="72"/>
      <c r="O2156" s="78"/>
      <c r="P2156" s="72" t="s">
        <v>1404</v>
      </c>
      <c r="AA2156" s="195"/>
      <c r="AB2156" s="195"/>
      <c r="AC2156" s="195"/>
      <c r="AD2156" s="72"/>
      <c r="AE2156" s="316">
        <v>1</v>
      </c>
      <c r="AF2156" s="195"/>
      <c r="AG2156" s="195">
        <v>0</v>
      </c>
      <c r="AH2156" s="72"/>
      <c r="AR2156" s="53">
        <v>1.401</v>
      </c>
      <c r="AT2156" s="77"/>
      <c r="AU2156" s="276">
        <v>10000</v>
      </c>
      <c r="AV2156" s="276"/>
      <c r="AW2156" s="276">
        <v>14010</v>
      </c>
      <c r="AX2156" s="95"/>
      <c r="AY2156" s="276"/>
      <c r="AZ2156" s="95"/>
      <c r="BB2156" s="80" t="s">
        <v>3412</v>
      </c>
      <c r="BC2156" s="270"/>
      <c r="BD2156" s="72">
        <v>61.6</v>
      </c>
      <c r="BE2156" s="72"/>
      <c r="BF2156" s="72">
        <v>0.06</v>
      </c>
      <c r="BG2156" s="72"/>
      <c r="BH2156" s="72">
        <v>12.08</v>
      </c>
      <c r="BI2156" s="72"/>
      <c r="BJ2156" s="72">
        <v>0.12</v>
      </c>
      <c r="BK2156" s="72"/>
      <c r="BL2156" s="72"/>
      <c r="BM2156" s="72"/>
      <c r="BN2156" s="72">
        <v>0.32</v>
      </c>
      <c r="BO2156" s="72"/>
      <c r="BP2156" s="72">
        <v>0.15</v>
      </c>
      <c r="BQ2156" s="72"/>
      <c r="BR2156" s="72">
        <v>0.02</v>
      </c>
      <c r="BS2156" s="72"/>
      <c r="BT2156" s="72"/>
      <c r="BU2156" s="72"/>
      <c r="BV2156" s="72"/>
      <c r="BW2156" s="72"/>
      <c r="BX2156" s="72">
        <v>0.02</v>
      </c>
      <c r="BY2156" s="72"/>
      <c r="BZ2156" s="72">
        <v>3.22</v>
      </c>
      <c r="CA2156" s="72"/>
      <c r="CB2156" s="72">
        <v>2.2599999999999998</v>
      </c>
      <c r="CC2156" s="72"/>
      <c r="CD2156" s="72">
        <v>0.1</v>
      </c>
      <c r="CE2156" s="72"/>
      <c r="CF2156" s="72"/>
      <c r="CG2156" s="72"/>
      <c r="CH2156" s="72"/>
      <c r="CI2156" s="72"/>
      <c r="CJ2156" s="72"/>
      <c r="CK2156" s="72"/>
      <c r="CL2156" s="72">
        <v>0.49</v>
      </c>
      <c r="CM2156" s="72"/>
      <c r="CN2156" s="72"/>
      <c r="CO2156" s="72"/>
      <c r="CP2156" s="72"/>
      <c r="CQ2156" s="72"/>
      <c r="CR2156" s="72"/>
      <c r="CS2156" s="72"/>
      <c r="CT2156" s="72"/>
      <c r="CU2156" s="72"/>
      <c r="CV2156" s="72"/>
      <c r="CW2156" s="72"/>
      <c r="CX2156" s="72">
        <v>0.27</v>
      </c>
      <c r="CY2156" s="72"/>
      <c r="CZ2156" s="72"/>
      <c r="DA2156" s="72"/>
      <c r="DB2156" s="72"/>
      <c r="DC2156" s="72"/>
      <c r="DD2156" s="72"/>
      <c r="DE2156" s="72"/>
      <c r="DF2156" s="72"/>
      <c r="DG2156" s="72"/>
      <c r="DH2156" s="78">
        <v>80.709999999999994</v>
      </c>
      <c r="DJ2156" s="77">
        <f t="shared" si="966"/>
        <v>19.290000000000006</v>
      </c>
      <c r="DK2156" s="72"/>
      <c r="DO2156" s="358">
        <v>19.29</v>
      </c>
      <c r="DP2156" s="72"/>
      <c r="DQ2156" s="374"/>
      <c r="DR2156" s="72"/>
      <c r="DU2156" s="52"/>
      <c r="DX2156" s="75">
        <f t="shared" si="967"/>
        <v>76.322636600173468</v>
      </c>
      <c r="DY2156" s="51">
        <f t="shared" si="968"/>
        <v>0</v>
      </c>
      <c r="DZ2156" s="75">
        <f t="shared" si="969"/>
        <v>7.4340230454714412E-2</v>
      </c>
      <c r="EA2156" s="51">
        <f t="shared" si="970"/>
        <v>0</v>
      </c>
      <c r="EB2156" s="75">
        <f t="shared" si="971"/>
        <v>14.967166398215836</v>
      </c>
      <c r="EC2156" s="51">
        <f t="shared" si="972"/>
        <v>0</v>
      </c>
      <c r="ED2156" s="75">
        <f t="shared" si="973"/>
        <v>0.39648122909181022</v>
      </c>
      <c r="EE2156" s="51">
        <f t="shared" si="974"/>
        <v>0</v>
      </c>
      <c r="EF2156" s="75">
        <f t="shared" si="975"/>
        <v>0.18585057613678604</v>
      </c>
      <c r="EG2156" s="51">
        <f t="shared" si="976"/>
        <v>0</v>
      </c>
      <c r="EH2156" s="75">
        <f t="shared" si="977"/>
        <v>2.4780076818238139E-2</v>
      </c>
      <c r="EI2156" s="51">
        <f t="shared" si="978"/>
        <v>0</v>
      </c>
      <c r="EJ2156" s="75">
        <f t="shared" si="979"/>
        <v>2.4780076818238139E-2</v>
      </c>
      <c r="EK2156" s="51">
        <f t="shared" si="980"/>
        <v>0</v>
      </c>
      <c r="EL2156" s="75">
        <f t="shared" si="981"/>
        <v>3.989592367736341</v>
      </c>
      <c r="EM2156" s="51">
        <f t="shared" si="982"/>
        <v>0</v>
      </c>
      <c r="EN2156" s="75">
        <f t="shared" si="983"/>
        <v>2.8001486804609095</v>
      </c>
      <c r="EO2156" s="51">
        <f t="shared" si="984"/>
        <v>0</v>
      </c>
      <c r="EP2156" s="75">
        <f t="shared" si="985"/>
        <v>0.1239003840911907</v>
      </c>
      <c r="EQ2156" s="51">
        <f t="shared" si="986"/>
        <v>0</v>
      </c>
      <c r="ER2156" s="51">
        <f t="shared" si="987"/>
        <v>100</v>
      </c>
      <c r="ES2156" s="51">
        <f t="shared" si="988"/>
        <v>0</v>
      </c>
    </row>
    <row r="2157" spans="1:149" x14ac:dyDescent="0.45">
      <c r="A2157" s="78" t="s">
        <v>1515</v>
      </c>
      <c r="B2157" s="174" t="s">
        <v>946</v>
      </c>
      <c r="C2157" s="51" t="s">
        <v>3644</v>
      </c>
      <c r="D2157" s="51" t="s">
        <v>3844</v>
      </c>
      <c r="E2157" s="78" t="s">
        <v>637</v>
      </c>
      <c r="F2157" s="78" t="s">
        <v>2828</v>
      </c>
      <c r="G2157" s="72" t="s">
        <v>3385</v>
      </c>
      <c r="H2157" s="78" t="s">
        <v>1101</v>
      </c>
      <c r="I2157" s="78">
        <v>8</v>
      </c>
      <c r="J2157" s="300">
        <v>1000</v>
      </c>
      <c r="K2157" s="78"/>
      <c r="L2157" s="300">
        <v>690</v>
      </c>
      <c r="M2157" s="72"/>
      <c r="O2157" s="78"/>
      <c r="P2157" s="72" t="s">
        <v>1404</v>
      </c>
      <c r="AA2157" s="195"/>
      <c r="AB2157" s="195"/>
      <c r="AC2157" s="195"/>
      <c r="AD2157" s="72"/>
      <c r="AE2157" s="316">
        <v>1</v>
      </c>
      <c r="AF2157" s="195"/>
      <c r="AG2157" s="195">
        <v>0</v>
      </c>
      <c r="AH2157" s="72"/>
      <c r="AR2157" s="53">
        <v>1.401</v>
      </c>
      <c r="AT2157" s="77"/>
      <c r="AU2157" s="276">
        <v>10000</v>
      </c>
      <c r="AV2157" s="276"/>
      <c r="AW2157" s="276">
        <v>14010</v>
      </c>
      <c r="AX2157" s="95"/>
      <c r="AY2157" s="276"/>
      <c r="AZ2157" s="95"/>
      <c r="BB2157" s="80" t="s">
        <v>3412</v>
      </c>
      <c r="BC2157" s="270"/>
      <c r="BD2157" s="72">
        <v>62.52</v>
      </c>
      <c r="BE2157" s="72"/>
      <c r="BF2157" s="72">
        <v>7.0000000000000007E-2</v>
      </c>
      <c r="BG2157" s="72"/>
      <c r="BH2157" s="72">
        <v>12.26</v>
      </c>
      <c r="BI2157" s="72"/>
      <c r="BJ2157" s="72">
        <v>0.12</v>
      </c>
      <c r="BK2157" s="72"/>
      <c r="BL2157" s="72"/>
      <c r="BM2157" s="72"/>
      <c r="BN2157" s="72">
        <v>0.33</v>
      </c>
      <c r="BO2157" s="72"/>
      <c r="BP2157" s="72">
        <v>0.15</v>
      </c>
      <c r="BQ2157" s="72"/>
      <c r="BR2157" s="72">
        <v>0.02</v>
      </c>
      <c r="BS2157" s="72"/>
      <c r="BT2157" s="72"/>
      <c r="BU2157" s="72"/>
      <c r="BV2157" s="72"/>
      <c r="BW2157" s="72"/>
      <c r="BX2157" s="72">
        <v>0.02</v>
      </c>
      <c r="BY2157" s="72"/>
      <c r="BZ2157" s="72">
        <v>3.27</v>
      </c>
      <c r="CA2157" s="72"/>
      <c r="CB2157" s="72">
        <v>2.2999999999999998</v>
      </c>
      <c r="CC2157" s="72"/>
      <c r="CD2157" s="72">
        <v>0.1</v>
      </c>
      <c r="CE2157" s="72"/>
      <c r="CF2157" s="72"/>
      <c r="CG2157" s="72"/>
      <c r="CH2157" s="72"/>
      <c r="CI2157" s="72"/>
      <c r="CJ2157" s="72"/>
      <c r="CK2157" s="72"/>
      <c r="CL2157" s="72">
        <v>0.5</v>
      </c>
      <c r="CM2157" s="72"/>
      <c r="CN2157" s="72"/>
      <c r="CO2157" s="72"/>
      <c r="CP2157" s="72"/>
      <c r="CQ2157" s="72"/>
      <c r="CR2157" s="72"/>
      <c r="CS2157" s="72"/>
      <c r="CT2157" s="72"/>
      <c r="CU2157" s="72"/>
      <c r="CV2157" s="72"/>
      <c r="CW2157" s="72"/>
      <c r="CX2157" s="72">
        <v>0.27</v>
      </c>
      <c r="CY2157" s="72"/>
      <c r="CZ2157" s="72"/>
      <c r="DA2157" s="72"/>
      <c r="DB2157" s="72"/>
      <c r="DC2157" s="72"/>
      <c r="DD2157" s="72"/>
      <c r="DE2157" s="72"/>
      <c r="DF2157" s="72"/>
      <c r="DG2157" s="72"/>
      <c r="DH2157" s="78">
        <v>81.91</v>
      </c>
      <c r="DJ2157" s="77">
        <f t="shared" si="966"/>
        <v>18.090000000000003</v>
      </c>
      <c r="DK2157" s="72"/>
      <c r="DO2157" s="358">
        <v>18.09</v>
      </c>
      <c r="DP2157" s="72"/>
      <c r="DQ2157" s="374"/>
      <c r="DR2157" s="72"/>
      <c r="DU2157" s="52"/>
      <c r="DX2157" s="75">
        <f t="shared" si="967"/>
        <v>76.327676718349409</v>
      </c>
      <c r="DY2157" s="51">
        <f t="shared" si="968"/>
        <v>0</v>
      </c>
      <c r="DZ2157" s="75">
        <f t="shared" si="969"/>
        <v>8.5459650836283735E-2</v>
      </c>
      <c r="EA2157" s="51">
        <f t="shared" si="970"/>
        <v>0</v>
      </c>
      <c r="EB2157" s="75">
        <f t="shared" si="971"/>
        <v>14.967647417897693</v>
      </c>
      <c r="EC2157" s="51">
        <f t="shared" si="972"/>
        <v>0</v>
      </c>
      <c r="ED2157" s="75">
        <f t="shared" si="973"/>
        <v>0.40288121108533759</v>
      </c>
      <c r="EE2157" s="51">
        <f t="shared" si="974"/>
        <v>0</v>
      </c>
      <c r="EF2157" s="75">
        <f t="shared" si="975"/>
        <v>0.183127823220608</v>
      </c>
      <c r="EG2157" s="51">
        <f t="shared" si="976"/>
        <v>0</v>
      </c>
      <c r="EH2157" s="75">
        <f t="shared" si="977"/>
        <v>2.4417043096081066E-2</v>
      </c>
      <c r="EI2157" s="51">
        <f t="shared" si="978"/>
        <v>0</v>
      </c>
      <c r="EJ2157" s="75">
        <f t="shared" si="979"/>
        <v>2.4417043096081066E-2</v>
      </c>
      <c r="EK2157" s="51">
        <f t="shared" si="980"/>
        <v>0</v>
      </c>
      <c r="EL2157" s="75">
        <f t="shared" si="981"/>
        <v>3.9921865462092545</v>
      </c>
      <c r="EM2157" s="51">
        <f t="shared" si="982"/>
        <v>0</v>
      </c>
      <c r="EN2157" s="75">
        <f t="shared" si="983"/>
        <v>2.8079599560493227</v>
      </c>
      <c r="EO2157" s="51">
        <f t="shared" si="984"/>
        <v>0</v>
      </c>
      <c r="EP2157" s="75">
        <f t="shared" si="985"/>
        <v>0.12208521548040534</v>
      </c>
      <c r="EQ2157" s="51">
        <f t="shared" si="986"/>
        <v>0</v>
      </c>
      <c r="ER2157" s="51">
        <f t="shared" si="987"/>
        <v>100</v>
      </c>
      <c r="ES2157" s="51">
        <f t="shared" si="988"/>
        <v>0</v>
      </c>
    </row>
    <row r="2158" spans="1:149" x14ac:dyDescent="0.45">
      <c r="A2158" s="78" t="s">
        <v>1515</v>
      </c>
      <c r="B2158" s="174" t="s">
        <v>946</v>
      </c>
      <c r="C2158" s="51" t="s">
        <v>3644</v>
      </c>
      <c r="D2158" s="51" t="s">
        <v>3844</v>
      </c>
      <c r="E2158" s="78" t="s">
        <v>637</v>
      </c>
      <c r="F2158" s="78" t="s">
        <v>2829</v>
      </c>
      <c r="G2158" s="72" t="s">
        <v>3385</v>
      </c>
      <c r="H2158" s="78" t="s">
        <v>1101</v>
      </c>
      <c r="I2158" s="78">
        <v>16</v>
      </c>
      <c r="J2158" s="300">
        <v>740</v>
      </c>
      <c r="K2158" s="78"/>
      <c r="L2158" s="300">
        <v>690</v>
      </c>
      <c r="M2158" s="72"/>
      <c r="O2158" s="78"/>
      <c r="P2158" s="72" t="s">
        <v>1374</v>
      </c>
      <c r="AA2158" s="195"/>
      <c r="AB2158" s="195"/>
      <c r="AC2158" s="195"/>
      <c r="AD2158" s="72"/>
      <c r="AE2158" s="316">
        <v>1</v>
      </c>
      <c r="AF2158" s="195"/>
      <c r="AG2158" s="195">
        <v>0</v>
      </c>
      <c r="AH2158" s="72"/>
      <c r="AR2158" s="53">
        <v>0.97370000000000001</v>
      </c>
      <c r="AT2158" s="77"/>
      <c r="AU2158" s="276">
        <v>7400</v>
      </c>
      <c r="AV2158" s="276"/>
      <c r="AW2158" s="276">
        <v>7205.38</v>
      </c>
      <c r="AX2158" s="95"/>
      <c r="AY2158" s="276"/>
      <c r="AZ2158" s="95"/>
      <c r="BB2158" s="80" t="s">
        <v>3412</v>
      </c>
      <c r="BC2158" s="270"/>
      <c r="BD2158" s="72">
        <v>64.959999999999994</v>
      </c>
      <c r="BE2158" s="72"/>
      <c r="BF2158" s="72">
        <v>7.0000000000000007E-2</v>
      </c>
      <c r="BG2158" s="72"/>
      <c r="BH2158" s="72">
        <v>12.74</v>
      </c>
      <c r="BI2158" s="72"/>
      <c r="BJ2158" s="72">
        <v>0.13</v>
      </c>
      <c r="BK2158" s="72"/>
      <c r="BL2158" s="72"/>
      <c r="BM2158" s="72"/>
      <c r="BN2158" s="72">
        <v>0.34</v>
      </c>
      <c r="BO2158" s="72"/>
      <c r="BP2158" s="72">
        <v>0.15</v>
      </c>
      <c r="BQ2158" s="72"/>
      <c r="BR2158" s="72">
        <v>0.02</v>
      </c>
      <c r="BS2158" s="72"/>
      <c r="BT2158" s="72"/>
      <c r="BU2158" s="72"/>
      <c r="BV2158" s="72"/>
      <c r="BW2158" s="72"/>
      <c r="BX2158" s="72">
        <v>0.02</v>
      </c>
      <c r="BY2158" s="72"/>
      <c r="BZ2158" s="72">
        <v>3.39</v>
      </c>
      <c r="CA2158" s="72"/>
      <c r="CB2158" s="72">
        <v>2.38</v>
      </c>
      <c r="CC2158" s="72"/>
      <c r="CD2158" s="72">
        <v>0.1</v>
      </c>
      <c r="CE2158" s="72"/>
      <c r="CF2158" s="72"/>
      <c r="CG2158" s="72"/>
      <c r="CH2158" s="72"/>
      <c r="CI2158" s="72"/>
      <c r="CJ2158" s="72"/>
      <c r="CK2158" s="72"/>
      <c r="CL2158" s="72">
        <v>0.52</v>
      </c>
      <c r="CM2158" s="72"/>
      <c r="CN2158" s="72"/>
      <c r="CO2158" s="72"/>
      <c r="CP2158" s="72"/>
      <c r="CQ2158" s="72"/>
      <c r="CR2158" s="72"/>
      <c r="CS2158" s="72"/>
      <c r="CT2158" s="72"/>
      <c r="CU2158" s="72"/>
      <c r="CV2158" s="72"/>
      <c r="CW2158" s="72"/>
      <c r="CX2158" s="72">
        <v>0.28000000000000003</v>
      </c>
      <c r="CY2158" s="72"/>
      <c r="CZ2158" s="72"/>
      <c r="DA2158" s="72"/>
      <c r="DB2158" s="72"/>
      <c r="DC2158" s="72"/>
      <c r="DD2158" s="72"/>
      <c r="DE2158" s="72"/>
      <c r="DF2158" s="72"/>
      <c r="DG2158" s="72"/>
      <c r="DH2158" s="78">
        <v>85.11</v>
      </c>
      <c r="DJ2158" s="77">
        <f t="shared" si="966"/>
        <v>14.89</v>
      </c>
      <c r="DK2158" s="72"/>
      <c r="DO2158" s="358">
        <v>14.89</v>
      </c>
      <c r="DP2158" s="72"/>
      <c r="DQ2158" s="374"/>
      <c r="DR2158" s="72"/>
      <c r="DU2158" s="52"/>
      <c r="DX2158" s="75">
        <f t="shared" si="967"/>
        <v>76.324756197861589</v>
      </c>
      <c r="DY2158" s="51">
        <f t="shared" si="968"/>
        <v>0</v>
      </c>
      <c r="DZ2158" s="75">
        <f t="shared" si="969"/>
        <v>8.2246504523557751E-2</v>
      </c>
      <c r="EA2158" s="51">
        <f t="shared" si="970"/>
        <v>0</v>
      </c>
      <c r="EB2158" s="75">
        <f t="shared" si="971"/>
        <v>14.96886382328751</v>
      </c>
      <c r="EC2158" s="51">
        <f t="shared" si="972"/>
        <v>0</v>
      </c>
      <c r="ED2158" s="75">
        <f t="shared" si="973"/>
        <v>0.39948302197156627</v>
      </c>
      <c r="EE2158" s="51">
        <f t="shared" si="974"/>
        <v>0</v>
      </c>
      <c r="EF2158" s="75">
        <f t="shared" si="975"/>
        <v>0.17624250969333805</v>
      </c>
      <c r="EG2158" s="51">
        <f t="shared" si="976"/>
        <v>0</v>
      </c>
      <c r="EH2158" s="75">
        <f t="shared" si="977"/>
        <v>2.349900129244507E-2</v>
      </c>
      <c r="EI2158" s="51">
        <f t="shared" si="978"/>
        <v>0</v>
      </c>
      <c r="EJ2158" s="75">
        <f t="shared" si="979"/>
        <v>2.349900129244507E-2</v>
      </c>
      <c r="EK2158" s="51">
        <f t="shared" si="980"/>
        <v>0</v>
      </c>
      <c r="EL2158" s="75">
        <f t="shared" si="981"/>
        <v>3.9830807190694402</v>
      </c>
      <c r="EM2158" s="51">
        <f t="shared" si="982"/>
        <v>0</v>
      </c>
      <c r="EN2158" s="75">
        <f t="shared" si="983"/>
        <v>2.7963811538009633</v>
      </c>
      <c r="EO2158" s="51">
        <f t="shared" si="984"/>
        <v>0</v>
      </c>
      <c r="EP2158" s="75">
        <f t="shared" si="985"/>
        <v>0.11749500646222537</v>
      </c>
      <c r="EQ2158" s="51">
        <f t="shared" si="986"/>
        <v>0</v>
      </c>
      <c r="ER2158" s="51">
        <f t="shared" si="987"/>
        <v>100</v>
      </c>
      <c r="ES2158" s="51">
        <f t="shared" si="988"/>
        <v>0</v>
      </c>
    </row>
    <row r="2159" spans="1:149" x14ac:dyDescent="0.45">
      <c r="A2159" s="78" t="s">
        <v>1515</v>
      </c>
      <c r="B2159" s="174" t="s">
        <v>946</v>
      </c>
      <c r="C2159" s="51" t="s">
        <v>3644</v>
      </c>
      <c r="D2159" s="51" t="s">
        <v>3844</v>
      </c>
      <c r="E2159" s="78" t="s">
        <v>637</v>
      </c>
      <c r="F2159" s="78" t="s">
        <v>2830</v>
      </c>
      <c r="G2159" s="72" t="s">
        <v>3385</v>
      </c>
      <c r="H2159" s="78" t="s">
        <v>1101</v>
      </c>
      <c r="I2159" s="78">
        <v>16</v>
      </c>
      <c r="J2159" s="300">
        <v>740</v>
      </c>
      <c r="K2159" s="78"/>
      <c r="L2159" s="300">
        <v>690</v>
      </c>
      <c r="M2159" s="72"/>
      <c r="O2159" s="78"/>
      <c r="P2159" s="72" t="s">
        <v>1374</v>
      </c>
      <c r="AA2159" s="195"/>
      <c r="AB2159" s="195"/>
      <c r="AC2159" s="195"/>
      <c r="AD2159" s="72"/>
      <c r="AE2159" s="316">
        <v>1</v>
      </c>
      <c r="AF2159" s="195"/>
      <c r="AG2159" s="195">
        <v>0</v>
      </c>
      <c r="AH2159" s="72"/>
      <c r="AR2159" s="53">
        <v>0.97370000000000001</v>
      </c>
      <c r="AT2159" s="77"/>
      <c r="AU2159" s="276">
        <v>7400</v>
      </c>
      <c r="AV2159" s="276"/>
      <c r="AW2159" s="276">
        <v>7205.38</v>
      </c>
      <c r="AX2159" s="95"/>
      <c r="AY2159" s="276"/>
      <c r="AZ2159" s="95"/>
      <c r="BB2159" s="80" t="s">
        <v>3412</v>
      </c>
      <c r="BC2159" s="270"/>
      <c r="BD2159" s="72">
        <v>65.11</v>
      </c>
      <c r="BE2159" s="72"/>
      <c r="BF2159" s="72">
        <v>7.0000000000000007E-2</v>
      </c>
      <c r="BG2159" s="72"/>
      <c r="BH2159" s="72">
        <v>12.77</v>
      </c>
      <c r="BI2159" s="72"/>
      <c r="BJ2159" s="72">
        <v>0.13</v>
      </c>
      <c r="BK2159" s="72"/>
      <c r="BL2159" s="72"/>
      <c r="BM2159" s="72"/>
      <c r="BN2159" s="72">
        <v>0.34</v>
      </c>
      <c r="BO2159" s="72"/>
      <c r="BP2159" s="72">
        <v>0.15</v>
      </c>
      <c r="BQ2159" s="72"/>
      <c r="BR2159" s="72">
        <v>0.02</v>
      </c>
      <c r="BS2159" s="72"/>
      <c r="BT2159" s="72"/>
      <c r="BU2159" s="72"/>
      <c r="BV2159" s="72"/>
      <c r="BW2159" s="72"/>
      <c r="BX2159" s="72">
        <v>0.02</v>
      </c>
      <c r="BY2159" s="72"/>
      <c r="BZ2159" s="72">
        <v>3.4</v>
      </c>
      <c r="CA2159" s="72"/>
      <c r="CB2159" s="72">
        <v>2.39</v>
      </c>
      <c r="CC2159" s="72"/>
      <c r="CD2159" s="72">
        <v>0.1</v>
      </c>
      <c r="CE2159" s="72"/>
      <c r="CF2159" s="72"/>
      <c r="CG2159" s="72"/>
      <c r="CH2159" s="72"/>
      <c r="CI2159" s="72"/>
      <c r="CJ2159" s="72"/>
      <c r="CK2159" s="72"/>
      <c r="CL2159" s="72">
        <v>0.52</v>
      </c>
      <c r="CM2159" s="72"/>
      <c r="CN2159" s="72"/>
      <c r="CO2159" s="72"/>
      <c r="CP2159" s="72"/>
      <c r="CQ2159" s="72"/>
      <c r="CR2159" s="72"/>
      <c r="CS2159" s="72"/>
      <c r="CT2159" s="72"/>
      <c r="CU2159" s="72"/>
      <c r="CV2159" s="72"/>
      <c r="CW2159" s="72"/>
      <c r="CX2159" s="72">
        <v>0.28000000000000003</v>
      </c>
      <c r="CY2159" s="72"/>
      <c r="CZ2159" s="72"/>
      <c r="DA2159" s="72"/>
      <c r="DB2159" s="72"/>
      <c r="DC2159" s="72"/>
      <c r="DD2159" s="72"/>
      <c r="DE2159" s="72"/>
      <c r="DF2159" s="72"/>
      <c r="DG2159" s="72"/>
      <c r="DH2159" s="78">
        <v>85.31</v>
      </c>
      <c r="DJ2159" s="77">
        <f t="shared" si="966"/>
        <v>14.689999999999998</v>
      </c>
      <c r="DK2159" s="72"/>
      <c r="DO2159" s="358">
        <v>14.69</v>
      </c>
      <c r="DP2159" s="72"/>
      <c r="DQ2159" s="374"/>
      <c r="DR2159" s="72"/>
      <c r="DU2159" s="52"/>
      <c r="DX2159" s="75">
        <f t="shared" si="967"/>
        <v>76.32165045129527</v>
      </c>
      <c r="DY2159" s="51">
        <f t="shared" si="968"/>
        <v>0</v>
      </c>
      <c r="DZ2159" s="75">
        <f t="shared" si="969"/>
        <v>8.2053686554917363E-2</v>
      </c>
      <c r="EA2159" s="51">
        <f t="shared" si="970"/>
        <v>0</v>
      </c>
      <c r="EB2159" s="75">
        <f t="shared" si="971"/>
        <v>14.968936818661351</v>
      </c>
      <c r="EC2159" s="51">
        <f t="shared" si="972"/>
        <v>0</v>
      </c>
      <c r="ED2159" s="75">
        <f t="shared" si="973"/>
        <v>0.39854647755245581</v>
      </c>
      <c r="EE2159" s="51">
        <f t="shared" si="974"/>
        <v>0</v>
      </c>
      <c r="EF2159" s="75">
        <f t="shared" si="975"/>
        <v>0.17582932833196577</v>
      </c>
      <c r="EG2159" s="51">
        <f t="shared" si="976"/>
        <v>0</v>
      </c>
      <c r="EH2159" s="75">
        <f t="shared" si="977"/>
        <v>2.3443910444262101E-2</v>
      </c>
      <c r="EI2159" s="51">
        <f t="shared" si="978"/>
        <v>0</v>
      </c>
      <c r="EJ2159" s="75">
        <f t="shared" si="979"/>
        <v>2.3443910444262101E-2</v>
      </c>
      <c r="EK2159" s="51">
        <f t="shared" si="980"/>
        <v>0</v>
      </c>
      <c r="EL2159" s="75">
        <f t="shared" si="981"/>
        <v>3.9854647755245574</v>
      </c>
      <c r="EM2159" s="51">
        <f t="shared" si="982"/>
        <v>0</v>
      </c>
      <c r="EN2159" s="75">
        <f t="shared" si="983"/>
        <v>2.8015472980893215</v>
      </c>
      <c r="EO2159" s="51">
        <f t="shared" si="984"/>
        <v>0</v>
      </c>
      <c r="EP2159" s="75">
        <f t="shared" si="985"/>
        <v>0.11721955222131053</v>
      </c>
      <c r="EQ2159" s="51">
        <f t="shared" si="986"/>
        <v>0</v>
      </c>
      <c r="ER2159" s="51">
        <f t="shared" si="987"/>
        <v>100</v>
      </c>
      <c r="ES2159" s="51">
        <f t="shared" si="988"/>
        <v>0</v>
      </c>
    </row>
    <row r="2160" spans="1:149" x14ac:dyDescent="0.45">
      <c r="A2160" s="78" t="s">
        <v>1515</v>
      </c>
      <c r="B2160" s="174" t="s">
        <v>946</v>
      </c>
      <c r="C2160" s="51" t="s">
        <v>3644</v>
      </c>
      <c r="D2160" s="51" t="s">
        <v>3844</v>
      </c>
      <c r="E2160" s="78" t="s">
        <v>637</v>
      </c>
      <c r="F2160" s="78" t="s">
        <v>2831</v>
      </c>
      <c r="G2160" s="72" t="s">
        <v>3385</v>
      </c>
      <c r="H2160" s="78" t="s">
        <v>1101</v>
      </c>
      <c r="I2160" s="78">
        <v>16</v>
      </c>
      <c r="J2160" s="300">
        <v>740</v>
      </c>
      <c r="K2160" s="78"/>
      <c r="L2160" s="300">
        <v>690</v>
      </c>
      <c r="M2160" s="72"/>
      <c r="O2160" s="78"/>
      <c r="P2160" s="72" t="s">
        <v>1404</v>
      </c>
      <c r="AA2160" s="195"/>
      <c r="AB2160" s="195"/>
      <c r="AC2160" s="195"/>
      <c r="AD2160" s="72"/>
      <c r="AE2160" s="316">
        <v>1</v>
      </c>
      <c r="AF2160" s="195"/>
      <c r="AG2160" s="195">
        <v>0</v>
      </c>
      <c r="AH2160" s="72"/>
      <c r="AR2160" s="53">
        <v>0.97370000000000001</v>
      </c>
      <c r="AT2160" s="77"/>
      <c r="AU2160" s="276">
        <v>7400</v>
      </c>
      <c r="AV2160" s="276"/>
      <c r="AW2160" s="276">
        <v>7205.38</v>
      </c>
      <c r="AX2160" s="95"/>
      <c r="AY2160" s="276"/>
      <c r="AZ2160" s="95"/>
      <c r="BB2160" s="80" t="s">
        <v>3412</v>
      </c>
      <c r="BC2160" s="270"/>
      <c r="BD2160" s="72">
        <v>65.34</v>
      </c>
      <c r="BE2160" s="72"/>
      <c r="BF2160" s="72">
        <v>7.0000000000000007E-2</v>
      </c>
      <c r="BG2160" s="72"/>
      <c r="BH2160" s="72">
        <v>12.81</v>
      </c>
      <c r="BI2160" s="72"/>
      <c r="BJ2160" s="72">
        <v>0.13</v>
      </c>
      <c r="BK2160" s="72"/>
      <c r="BL2160" s="72"/>
      <c r="BM2160" s="72"/>
      <c r="BN2160" s="72">
        <v>0.34</v>
      </c>
      <c r="BO2160" s="72"/>
      <c r="BP2160" s="72">
        <v>0.15</v>
      </c>
      <c r="BQ2160" s="72"/>
      <c r="BR2160" s="72">
        <v>0.02</v>
      </c>
      <c r="BS2160" s="72"/>
      <c r="BT2160" s="72"/>
      <c r="BU2160" s="72"/>
      <c r="BV2160" s="72"/>
      <c r="BW2160" s="72"/>
      <c r="BX2160" s="72">
        <v>0.02</v>
      </c>
      <c r="BY2160" s="72"/>
      <c r="BZ2160" s="72">
        <v>3.41</v>
      </c>
      <c r="CA2160" s="72"/>
      <c r="CB2160" s="72">
        <v>2.4</v>
      </c>
      <c r="CC2160" s="72"/>
      <c r="CD2160" s="72">
        <v>0.1</v>
      </c>
      <c r="CE2160" s="72"/>
      <c r="CF2160" s="72"/>
      <c r="CG2160" s="72"/>
      <c r="CH2160" s="72"/>
      <c r="CI2160" s="72"/>
      <c r="CJ2160" s="72"/>
      <c r="CK2160" s="72"/>
      <c r="CL2160" s="72">
        <v>0.52</v>
      </c>
      <c r="CM2160" s="72"/>
      <c r="CN2160" s="72"/>
      <c r="CO2160" s="72"/>
      <c r="CP2160" s="72"/>
      <c r="CQ2160" s="72"/>
      <c r="CR2160" s="72"/>
      <c r="CS2160" s="72"/>
      <c r="CT2160" s="72"/>
      <c r="CU2160" s="72"/>
      <c r="CV2160" s="72"/>
      <c r="CW2160" s="72"/>
      <c r="CX2160" s="72">
        <v>0.28000000000000003</v>
      </c>
      <c r="CY2160" s="72"/>
      <c r="CZ2160" s="72"/>
      <c r="DA2160" s="72"/>
      <c r="DB2160" s="72"/>
      <c r="DC2160" s="72"/>
      <c r="DD2160" s="72"/>
      <c r="DE2160" s="72"/>
      <c r="DF2160" s="72"/>
      <c r="DG2160" s="72"/>
      <c r="DH2160" s="78">
        <v>85.61</v>
      </c>
      <c r="DJ2160" s="77">
        <f t="shared" si="966"/>
        <v>14.39</v>
      </c>
      <c r="DK2160" s="72"/>
      <c r="DO2160" s="358">
        <v>14.39</v>
      </c>
      <c r="DP2160" s="72"/>
      <c r="DQ2160" s="374"/>
      <c r="DR2160" s="72"/>
      <c r="DU2160" s="52"/>
      <c r="DX2160" s="75">
        <f t="shared" si="967"/>
        <v>76.322859479032829</v>
      </c>
      <c r="DY2160" s="51">
        <f t="shared" si="968"/>
        <v>0</v>
      </c>
      <c r="DZ2160" s="75">
        <f t="shared" si="969"/>
        <v>8.1766148814390857E-2</v>
      </c>
      <c r="EA2160" s="51">
        <f t="shared" si="970"/>
        <v>0</v>
      </c>
      <c r="EB2160" s="75">
        <f t="shared" si="971"/>
        <v>14.963205233033525</v>
      </c>
      <c r="EC2160" s="51">
        <f t="shared" si="972"/>
        <v>0</v>
      </c>
      <c r="ED2160" s="75">
        <f t="shared" si="973"/>
        <v>0.39714986566989841</v>
      </c>
      <c r="EE2160" s="51">
        <f t="shared" si="974"/>
        <v>0</v>
      </c>
      <c r="EF2160" s="75">
        <f t="shared" si="975"/>
        <v>0.17521317603083753</v>
      </c>
      <c r="EG2160" s="51">
        <f t="shared" si="976"/>
        <v>0</v>
      </c>
      <c r="EH2160" s="75">
        <f t="shared" si="977"/>
        <v>2.336175680411167E-2</v>
      </c>
      <c r="EI2160" s="51">
        <f t="shared" si="978"/>
        <v>0</v>
      </c>
      <c r="EJ2160" s="75">
        <f t="shared" si="979"/>
        <v>2.336175680411167E-2</v>
      </c>
      <c r="EK2160" s="51">
        <f t="shared" si="980"/>
        <v>0</v>
      </c>
      <c r="EL2160" s="75">
        <f t="shared" si="981"/>
        <v>3.9831795351010397</v>
      </c>
      <c r="EM2160" s="51">
        <f t="shared" si="982"/>
        <v>0</v>
      </c>
      <c r="EN2160" s="75">
        <f t="shared" si="983"/>
        <v>2.8034108164934004</v>
      </c>
      <c r="EO2160" s="51">
        <f t="shared" si="984"/>
        <v>0</v>
      </c>
      <c r="EP2160" s="75">
        <f t="shared" si="985"/>
        <v>0.11680878402055835</v>
      </c>
      <c r="EQ2160" s="51">
        <f t="shared" si="986"/>
        <v>0</v>
      </c>
      <c r="ER2160" s="51">
        <f t="shared" si="987"/>
        <v>100</v>
      </c>
      <c r="ES2160" s="51">
        <f t="shared" si="988"/>
        <v>0</v>
      </c>
    </row>
    <row r="2161" spans="1:149" x14ac:dyDescent="0.45">
      <c r="A2161" s="78" t="s">
        <v>1515</v>
      </c>
      <c r="B2161" s="174" t="s">
        <v>946</v>
      </c>
      <c r="C2161" s="51" t="s">
        <v>3644</v>
      </c>
      <c r="D2161" s="51" t="s">
        <v>3844</v>
      </c>
      <c r="E2161" s="78" t="s">
        <v>637</v>
      </c>
      <c r="F2161" s="78" t="s">
        <v>2832</v>
      </c>
      <c r="G2161" s="72" t="s">
        <v>3385</v>
      </c>
      <c r="H2161" s="78" t="s">
        <v>1101</v>
      </c>
      <c r="I2161" s="78">
        <v>16</v>
      </c>
      <c r="J2161" s="300">
        <v>740</v>
      </c>
      <c r="K2161" s="78"/>
      <c r="L2161" s="300">
        <v>690</v>
      </c>
      <c r="M2161" s="72"/>
      <c r="O2161" s="78"/>
      <c r="P2161" s="72" t="s">
        <v>1404</v>
      </c>
      <c r="AA2161" s="195"/>
      <c r="AB2161" s="195"/>
      <c r="AC2161" s="195"/>
      <c r="AD2161" s="72"/>
      <c r="AE2161" s="316">
        <v>1</v>
      </c>
      <c r="AF2161" s="195"/>
      <c r="AG2161" s="195">
        <v>0</v>
      </c>
      <c r="AH2161" s="72"/>
      <c r="AR2161" s="53">
        <v>0.97370000000000001</v>
      </c>
      <c r="AT2161" s="77"/>
      <c r="AU2161" s="276">
        <v>7400</v>
      </c>
      <c r="AV2161" s="276"/>
      <c r="AW2161" s="276">
        <v>7205.38</v>
      </c>
      <c r="AX2161" s="95"/>
      <c r="AY2161" s="276"/>
      <c r="AZ2161" s="95"/>
      <c r="BB2161" s="80" t="s">
        <v>3412</v>
      </c>
      <c r="BC2161" s="270"/>
      <c r="BD2161" s="72">
        <v>65.95</v>
      </c>
      <c r="BE2161" s="72"/>
      <c r="BF2161" s="72">
        <v>7.0000000000000007E-2</v>
      </c>
      <c r="BG2161" s="72"/>
      <c r="BH2161" s="72">
        <v>12.93</v>
      </c>
      <c r="BI2161" s="72"/>
      <c r="BJ2161" s="72">
        <v>0.13</v>
      </c>
      <c r="BK2161" s="72"/>
      <c r="BL2161" s="72"/>
      <c r="BM2161" s="72"/>
      <c r="BN2161" s="72">
        <v>0.35</v>
      </c>
      <c r="BO2161" s="72"/>
      <c r="BP2161" s="72">
        <v>0.16</v>
      </c>
      <c r="BQ2161" s="72"/>
      <c r="BR2161" s="72">
        <v>0.02</v>
      </c>
      <c r="BS2161" s="72"/>
      <c r="BT2161" s="72"/>
      <c r="BU2161" s="72"/>
      <c r="BV2161" s="72"/>
      <c r="BW2161" s="72"/>
      <c r="BX2161" s="72">
        <v>0.02</v>
      </c>
      <c r="BY2161" s="72"/>
      <c r="BZ2161" s="72">
        <v>3.45</v>
      </c>
      <c r="CA2161" s="72"/>
      <c r="CB2161" s="72">
        <v>2.42</v>
      </c>
      <c r="CC2161" s="72"/>
      <c r="CD2161" s="72">
        <v>0.1</v>
      </c>
      <c r="CE2161" s="72"/>
      <c r="CF2161" s="72"/>
      <c r="CG2161" s="72"/>
      <c r="CH2161" s="72"/>
      <c r="CI2161" s="72"/>
      <c r="CJ2161" s="72"/>
      <c r="CK2161" s="72"/>
      <c r="CL2161" s="72">
        <v>0.53</v>
      </c>
      <c r="CM2161" s="72"/>
      <c r="CN2161" s="72"/>
      <c r="CO2161" s="72"/>
      <c r="CP2161" s="72"/>
      <c r="CQ2161" s="72"/>
      <c r="CR2161" s="72"/>
      <c r="CS2161" s="72"/>
      <c r="CT2161" s="72"/>
      <c r="CU2161" s="72"/>
      <c r="CV2161" s="72"/>
      <c r="CW2161" s="72"/>
      <c r="CX2161" s="72">
        <v>0.28999999999999998</v>
      </c>
      <c r="CY2161" s="72"/>
      <c r="CZ2161" s="72"/>
      <c r="DA2161" s="72"/>
      <c r="DB2161" s="72"/>
      <c r="DC2161" s="72"/>
      <c r="DD2161" s="72"/>
      <c r="DE2161" s="72"/>
      <c r="DF2161" s="72"/>
      <c r="DG2161" s="72"/>
      <c r="DH2161" s="78">
        <v>86.41</v>
      </c>
      <c r="DJ2161" s="77">
        <f t="shared" si="966"/>
        <v>13.590000000000003</v>
      </c>
      <c r="DK2161" s="72"/>
      <c r="DO2161" s="358">
        <v>13.59</v>
      </c>
      <c r="DP2161" s="72"/>
      <c r="DQ2161" s="374"/>
      <c r="DR2161" s="72"/>
      <c r="DU2161" s="52"/>
      <c r="DX2161" s="75">
        <f t="shared" si="967"/>
        <v>76.322184932299507</v>
      </c>
      <c r="DY2161" s="51">
        <f t="shared" si="968"/>
        <v>0</v>
      </c>
      <c r="DZ2161" s="75">
        <f t="shared" si="969"/>
        <v>8.1009142460363393E-2</v>
      </c>
      <c r="EA2161" s="51">
        <f t="shared" si="970"/>
        <v>0</v>
      </c>
      <c r="EB2161" s="75">
        <f t="shared" si="971"/>
        <v>14.963545885892838</v>
      </c>
      <c r="EC2161" s="51">
        <f t="shared" si="972"/>
        <v>0</v>
      </c>
      <c r="ED2161" s="75">
        <f t="shared" si="973"/>
        <v>0.40504571230181691</v>
      </c>
      <c r="EE2161" s="51">
        <f t="shared" si="974"/>
        <v>0</v>
      </c>
      <c r="EF2161" s="75">
        <f t="shared" si="975"/>
        <v>0.18516375419511633</v>
      </c>
      <c r="EG2161" s="51">
        <f t="shared" si="976"/>
        <v>0</v>
      </c>
      <c r="EH2161" s="75">
        <f t="shared" si="977"/>
        <v>2.3145469274389541E-2</v>
      </c>
      <c r="EI2161" s="51">
        <f t="shared" si="978"/>
        <v>0</v>
      </c>
      <c r="EJ2161" s="75">
        <f t="shared" si="979"/>
        <v>2.3145469274389541E-2</v>
      </c>
      <c r="EK2161" s="51">
        <f t="shared" si="980"/>
        <v>0</v>
      </c>
      <c r="EL2161" s="75">
        <f t="shared" si="981"/>
        <v>3.9925934498321958</v>
      </c>
      <c r="EM2161" s="51">
        <f t="shared" si="982"/>
        <v>0</v>
      </c>
      <c r="EN2161" s="75">
        <f t="shared" si="983"/>
        <v>2.8006017822011344</v>
      </c>
      <c r="EO2161" s="51">
        <f t="shared" si="984"/>
        <v>0</v>
      </c>
      <c r="EP2161" s="75">
        <f t="shared" si="985"/>
        <v>0.1157273463719477</v>
      </c>
      <c r="EQ2161" s="51">
        <f t="shared" si="986"/>
        <v>0</v>
      </c>
      <c r="ER2161" s="51">
        <f t="shared" si="987"/>
        <v>100</v>
      </c>
      <c r="ES2161" s="51">
        <f t="shared" si="988"/>
        <v>0</v>
      </c>
    </row>
    <row r="2162" spans="1:149" x14ac:dyDescent="0.45">
      <c r="A2162" s="78" t="s">
        <v>1515</v>
      </c>
      <c r="B2162" s="174" t="s">
        <v>946</v>
      </c>
      <c r="C2162" s="51" t="s">
        <v>3644</v>
      </c>
      <c r="D2162" s="51" t="s">
        <v>3844</v>
      </c>
      <c r="E2162" s="78" t="s">
        <v>637</v>
      </c>
      <c r="F2162" s="78" t="s">
        <v>2833</v>
      </c>
      <c r="G2162" s="72" t="s">
        <v>3385</v>
      </c>
      <c r="H2162" s="78" t="s">
        <v>1101</v>
      </c>
      <c r="I2162" s="78">
        <v>16</v>
      </c>
      <c r="J2162" s="300">
        <v>520</v>
      </c>
      <c r="K2162" s="78"/>
      <c r="L2162" s="300">
        <v>690</v>
      </c>
      <c r="M2162" s="72"/>
      <c r="O2162" s="78"/>
      <c r="P2162" s="72" t="s">
        <v>1404</v>
      </c>
      <c r="AA2162" s="195"/>
      <c r="AB2162" s="195"/>
      <c r="AC2162" s="195"/>
      <c r="AD2162" s="72"/>
      <c r="AE2162" s="316">
        <v>1</v>
      </c>
      <c r="AF2162" s="195"/>
      <c r="AG2162" s="195">
        <v>0</v>
      </c>
      <c r="AH2162" s="72"/>
      <c r="AR2162" s="53">
        <v>0.74850000000000005</v>
      </c>
      <c r="AT2162" s="77"/>
      <c r="AU2162" s="276">
        <v>5200</v>
      </c>
      <c r="AV2162" s="276"/>
      <c r="AW2162" s="276">
        <v>3892.2000000000003</v>
      </c>
      <c r="AX2162" s="95"/>
      <c r="AY2162" s="276"/>
      <c r="AZ2162" s="95"/>
      <c r="BB2162" s="80" t="s">
        <v>3412</v>
      </c>
      <c r="BC2162" s="270"/>
      <c r="BD2162" s="72">
        <v>67.55</v>
      </c>
      <c r="BE2162" s="72"/>
      <c r="BF2162" s="72">
        <v>7.0000000000000007E-2</v>
      </c>
      <c r="BG2162" s="72"/>
      <c r="BH2162" s="72">
        <v>13.25</v>
      </c>
      <c r="BI2162" s="72"/>
      <c r="BJ2162" s="72">
        <v>0.13</v>
      </c>
      <c r="BK2162" s="72"/>
      <c r="BL2162" s="72"/>
      <c r="BM2162" s="72"/>
      <c r="BN2162" s="72">
        <v>0.36</v>
      </c>
      <c r="BO2162" s="72"/>
      <c r="BP2162" s="72">
        <v>0.16</v>
      </c>
      <c r="BQ2162" s="72"/>
      <c r="BR2162" s="72">
        <v>0.02</v>
      </c>
      <c r="BS2162" s="72"/>
      <c r="BT2162" s="72"/>
      <c r="BU2162" s="72"/>
      <c r="BV2162" s="72"/>
      <c r="BW2162" s="72"/>
      <c r="BX2162" s="72">
        <v>0.02</v>
      </c>
      <c r="BY2162" s="72"/>
      <c r="BZ2162" s="72">
        <v>3.53</v>
      </c>
      <c r="CA2162" s="72"/>
      <c r="CB2162" s="72">
        <v>2.48</v>
      </c>
      <c r="CC2162" s="72"/>
      <c r="CD2162" s="72">
        <v>0.11</v>
      </c>
      <c r="CE2162" s="72"/>
      <c r="CF2162" s="72"/>
      <c r="CG2162" s="72"/>
      <c r="CH2162" s="72"/>
      <c r="CI2162" s="72"/>
      <c r="CJ2162" s="72"/>
      <c r="CK2162" s="72"/>
      <c r="CL2162" s="72">
        <v>0.54</v>
      </c>
      <c r="CM2162" s="72"/>
      <c r="CN2162" s="72"/>
      <c r="CO2162" s="72"/>
      <c r="CP2162" s="72"/>
      <c r="CQ2162" s="72"/>
      <c r="CR2162" s="72"/>
      <c r="CS2162" s="72"/>
      <c r="CT2162" s="72"/>
      <c r="CU2162" s="72"/>
      <c r="CV2162" s="72"/>
      <c r="CW2162" s="72"/>
      <c r="CX2162" s="72">
        <v>0.28999999999999998</v>
      </c>
      <c r="CY2162" s="72"/>
      <c r="CZ2162" s="72"/>
      <c r="DA2162" s="72"/>
      <c r="DB2162" s="72"/>
      <c r="DC2162" s="72"/>
      <c r="DD2162" s="72"/>
      <c r="DE2162" s="72"/>
      <c r="DF2162" s="72"/>
      <c r="DG2162" s="72"/>
      <c r="DH2162" s="78">
        <v>88.51</v>
      </c>
      <c r="DJ2162" s="77">
        <f t="shared" si="966"/>
        <v>11.489999999999995</v>
      </c>
      <c r="DK2162" s="72"/>
      <c r="DO2162" s="358">
        <v>11.49</v>
      </c>
      <c r="DP2162" s="72"/>
      <c r="DQ2162" s="374"/>
      <c r="DR2162" s="72"/>
      <c r="DU2162" s="52"/>
      <c r="DX2162" s="75">
        <f t="shared" si="967"/>
        <v>76.319059993221089</v>
      </c>
      <c r="DY2162" s="51">
        <f t="shared" si="968"/>
        <v>0</v>
      </c>
      <c r="DZ2162" s="75">
        <f t="shared" si="969"/>
        <v>7.9087108801265404E-2</v>
      </c>
      <c r="EA2162" s="51">
        <f t="shared" si="970"/>
        <v>0</v>
      </c>
      <c r="EB2162" s="75">
        <f t="shared" si="971"/>
        <v>14.97005988023952</v>
      </c>
      <c r="EC2162" s="51">
        <f t="shared" si="972"/>
        <v>0</v>
      </c>
      <c r="ED2162" s="75">
        <f t="shared" si="973"/>
        <v>0.40673370240650769</v>
      </c>
      <c r="EE2162" s="51">
        <f t="shared" si="974"/>
        <v>0</v>
      </c>
      <c r="EF2162" s="75">
        <f t="shared" si="975"/>
        <v>0.18077053440289231</v>
      </c>
      <c r="EG2162" s="51">
        <f t="shared" si="976"/>
        <v>0</v>
      </c>
      <c r="EH2162" s="75">
        <f t="shared" si="977"/>
        <v>2.2596316800361539E-2</v>
      </c>
      <c r="EI2162" s="51">
        <f t="shared" si="978"/>
        <v>0</v>
      </c>
      <c r="EJ2162" s="75">
        <f t="shared" si="979"/>
        <v>2.2596316800361539E-2</v>
      </c>
      <c r="EK2162" s="51">
        <f t="shared" si="980"/>
        <v>0</v>
      </c>
      <c r="EL2162" s="75">
        <f t="shared" si="981"/>
        <v>3.9882499152638111</v>
      </c>
      <c r="EM2162" s="51">
        <f t="shared" si="982"/>
        <v>0</v>
      </c>
      <c r="EN2162" s="75">
        <f t="shared" si="983"/>
        <v>2.8019432832448308</v>
      </c>
      <c r="EO2162" s="51">
        <f t="shared" si="984"/>
        <v>0</v>
      </c>
      <c r="EP2162" s="75">
        <f t="shared" si="985"/>
        <v>0.12427974240198847</v>
      </c>
      <c r="EQ2162" s="51">
        <f t="shared" si="986"/>
        <v>0</v>
      </c>
      <c r="ER2162" s="51">
        <f t="shared" si="987"/>
        <v>100</v>
      </c>
      <c r="ES2162" s="51">
        <f t="shared" si="988"/>
        <v>0</v>
      </c>
    </row>
    <row r="2163" spans="1:149" x14ac:dyDescent="0.45">
      <c r="A2163" s="78" t="s">
        <v>1515</v>
      </c>
      <c r="B2163" s="174" t="s">
        <v>946</v>
      </c>
      <c r="C2163" s="51" t="s">
        <v>3644</v>
      </c>
      <c r="D2163" s="51" t="s">
        <v>3844</v>
      </c>
      <c r="E2163" s="78" t="s">
        <v>637</v>
      </c>
      <c r="F2163" s="78" t="s">
        <v>2834</v>
      </c>
      <c r="G2163" s="72" t="s">
        <v>3385</v>
      </c>
      <c r="H2163" s="78" t="s">
        <v>1101</v>
      </c>
      <c r="I2163" s="78">
        <v>16</v>
      </c>
      <c r="J2163" s="300">
        <v>520</v>
      </c>
      <c r="K2163" s="78"/>
      <c r="L2163" s="300">
        <v>690</v>
      </c>
      <c r="M2163" s="72"/>
      <c r="O2163" s="78"/>
      <c r="P2163" s="72" t="s">
        <v>1404</v>
      </c>
      <c r="AA2163" s="195"/>
      <c r="AB2163" s="195"/>
      <c r="AC2163" s="195"/>
      <c r="AD2163" s="72"/>
      <c r="AE2163" s="316">
        <v>1</v>
      </c>
      <c r="AF2163" s="195"/>
      <c r="AG2163" s="195">
        <v>0</v>
      </c>
      <c r="AH2163" s="72"/>
      <c r="AR2163" s="53">
        <v>0.74850000000000005</v>
      </c>
      <c r="AT2163" s="77"/>
      <c r="AU2163" s="276">
        <v>5200</v>
      </c>
      <c r="AV2163" s="276"/>
      <c r="AW2163" s="276">
        <v>3892.2000000000003</v>
      </c>
      <c r="AX2163" s="95"/>
      <c r="AY2163" s="276"/>
      <c r="AZ2163" s="95"/>
      <c r="BB2163" s="80" t="s">
        <v>3412</v>
      </c>
      <c r="BC2163" s="270"/>
      <c r="BD2163" s="72">
        <v>67.55</v>
      </c>
      <c r="BE2163" s="72"/>
      <c r="BF2163" s="72">
        <v>7.0000000000000007E-2</v>
      </c>
      <c r="BG2163" s="72"/>
      <c r="BH2163" s="72">
        <v>13.25</v>
      </c>
      <c r="BI2163" s="72"/>
      <c r="BJ2163" s="72">
        <v>0.13</v>
      </c>
      <c r="BK2163" s="72"/>
      <c r="BL2163" s="72"/>
      <c r="BM2163" s="72"/>
      <c r="BN2163" s="72">
        <v>0.36</v>
      </c>
      <c r="BO2163" s="72"/>
      <c r="BP2163" s="72">
        <v>0.16</v>
      </c>
      <c r="BQ2163" s="72"/>
      <c r="BR2163" s="72">
        <v>0.02</v>
      </c>
      <c r="BS2163" s="72"/>
      <c r="BT2163" s="72"/>
      <c r="BU2163" s="72"/>
      <c r="BV2163" s="72"/>
      <c r="BW2163" s="72"/>
      <c r="BX2163" s="72">
        <v>0.02</v>
      </c>
      <c r="BY2163" s="72"/>
      <c r="BZ2163" s="72">
        <v>3.53</v>
      </c>
      <c r="CA2163" s="72"/>
      <c r="CB2163" s="72">
        <v>2.48</v>
      </c>
      <c r="CC2163" s="72"/>
      <c r="CD2163" s="72">
        <v>0.11</v>
      </c>
      <c r="CE2163" s="72"/>
      <c r="CF2163" s="72"/>
      <c r="CG2163" s="72"/>
      <c r="CH2163" s="72"/>
      <c r="CI2163" s="72"/>
      <c r="CJ2163" s="72"/>
      <c r="CK2163" s="72"/>
      <c r="CL2163" s="72">
        <v>0.54</v>
      </c>
      <c r="CM2163" s="72"/>
      <c r="CN2163" s="72"/>
      <c r="CO2163" s="72"/>
      <c r="CP2163" s="72"/>
      <c r="CQ2163" s="72"/>
      <c r="CR2163" s="72"/>
      <c r="CS2163" s="72"/>
      <c r="CT2163" s="72"/>
      <c r="CU2163" s="72"/>
      <c r="CV2163" s="72"/>
      <c r="CW2163" s="72"/>
      <c r="CX2163" s="72">
        <v>0.28999999999999998</v>
      </c>
      <c r="CY2163" s="72"/>
      <c r="CZ2163" s="72"/>
      <c r="DA2163" s="72"/>
      <c r="DB2163" s="72"/>
      <c r="DC2163" s="72"/>
      <c r="DD2163" s="72"/>
      <c r="DE2163" s="72"/>
      <c r="DF2163" s="72"/>
      <c r="DG2163" s="72"/>
      <c r="DH2163" s="78">
        <v>88.51</v>
      </c>
      <c r="DJ2163" s="77">
        <f t="shared" si="966"/>
        <v>11.489999999999995</v>
      </c>
      <c r="DK2163" s="72"/>
      <c r="DO2163" s="358">
        <v>11.49</v>
      </c>
      <c r="DP2163" s="72"/>
      <c r="DQ2163" s="374"/>
      <c r="DR2163" s="72"/>
      <c r="DU2163" s="52"/>
      <c r="DX2163" s="75">
        <f t="shared" si="967"/>
        <v>76.319059993221089</v>
      </c>
      <c r="DY2163" s="51">
        <f t="shared" si="968"/>
        <v>0</v>
      </c>
      <c r="DZ2163" s="75">
        <f t="shared" si="969"/>
        <v>7.9087108801265404E-2</v>
      </c>
      <c r="EA2163" s="51">
        <f t="shared" si="970"/>
        <v>0</v>
      </c>
      <c r="EB2163" s="75">
        <f t="shared" si="971"/>
        <v>14.97005988023952</v>
      </c>
      <c r="EC2163" s="51">
        <f t="shared" si="972"/>
        <v>0</v>
      </c>
      <c r="ED2163" s="75">
        <f t="shared" si="973"/>
        <v>0.40673370240650769</v>
      </c>
      <c r="EE2163" s="51">
        <f t="shared" si="974"/>
        <v>0</v>
      </c>
      <c r="EF2163" s="75">
        <f t="shared" si="975"/>
        <v>0.18077053440289231</v>
      </c>
      <c r="EG2163" s="51">
        <f t="shared" si="976"/>
        <v>0</v>
      </c>
      <c r="EH2163" s="75">
        <f t="shared" si="977"/>
        <v>2.2596316800361539E-2</v>
      </c>
      <c r="EI2163" s="51">
        <f t="shared" si="978"/>
        <v>0</v>
      </c>
      <c r="EJ2163" s="75">
        <f t="shared" si="979"/>
        <v>2.2596316800361539E-2</v>
      </c>
      <c r="EK2163" s="51">
        <f t="shared" si="980"/>
        <v>0</v>
      </c>
      <c r="EL2163" s="75">
        <f t="shared" si="981"/>
        <v>3.9882499152638111</v>
      </c>
      <c r="EM2163" s="51">
        <f t="shared" si="982"/>
        <v>0</v>
      </c>
      <c r="EN2163" s="75">
        <f t="shared" si="983"/>
        <v>2.8019432832448308</v>
      </c>
      <c r="EO2163" s="51">
        <f t="shared" si="984"/>
        <v>0</v>
      </c>
      <c r="EP2163" s="75">
        <f t="shared" si="985"/>
        <v>0.12427974240198847</v>
      </c>
      <c r="EQ2163" s="51">
        <f t="shared" si="986"/>
        <v>0</v>
      </c>
      <c r="ER2163" s="51">
        <f t="shared" si="987"/>
        <v>100</v>
      </c>
      <c r="ES2163" s="51">
        <f t="shared" si="988"/>
        <v>0</v>
      </c>
    </row>
    <row r="2164" spans="1:149" x14ac:dyDescent="0.45">
      <c r="A2164" s="78" t="s">
        <v>1515</v>
      </c>
      <c r="B2164" s="174" t="s">
        <v>946</v>
      </c>
      <c r="C2164" s="51" t="s">
        <v>3644</v>
      </c>
      <c r="D2164" s="51" t="s">
        <v>3844</v>
      </c>
      <c r="E2164" s="78" t="s">
        <v>637</v>
      </c>
      <c r="F2164" s="78" t="s">
        <v>2835</v>
      </c>
      <c r="G2164" s="72" t="s">
        <v>3385</v>
      </c>
      <c r="H2164" s="78" t="s">
        <v>1101</v>
      </c>
      <c r="I2164" s="78">
        <v>16</v>
      </c>
      <c r="J2164" s="300">
        <v>520</v>
      </c>
      <c r="K2164" s="78"/>
      <c r="L2164" s="300">
        <v>690</v>
      </c>
      <c r="M2164" s="72"/>
      <c r="O2164" s="78"/>
      <c r="P2164" s="72" t="s">
        <v>1404</v>
      </c>
      <c r="AA2164" s="195"/>
      <c r="AB2164" s="195"/>
      <c r="AC2164" s="195"/>
      <c r="AD2164" s="72"/>
      <c r="AE2164" s="316">
        <v>1</v>
      </c>
      <c r="AF2164" s="195"/>
      <c r="AG2164" s="195">
        <v>0</v>
      </c>
      <c r="AH2164" s="72"/>
      <c r="AR2164" s="53">
        <v>0.74850000000000005</v>
      </c>
      <c r="AT2164" s="77"/>
      <c r="AU2164" s="276">
        <v>5200</v>
      </c>
      <c r="AV2164" s="276"/>
      <c r="AW2164" s="276">
        <v>3892.2000000000003</v>
      </c>
      <c r="AX2164" s="95"/>
      <c r="AY2164" s="276"/>
      <c r="AZ2164" s="95"/>
      <c r="BB2164" s="80" t="s">
        <v>3412</v>
      </c>
      <c r="BC2164" s="270"/>
      <c r="BD2164" s="72">
        <v>67.709999999999994</v>
      </c>
      <c r="BE2164" s="72"/>
      <c r="BF2164" s="72">
        <v>7.0000000000000007E-2</v>
      </c>
      <c r="BG2164" s="72"/>
      <c r="BH2164" s="72">
        <v>13.28</v>
      </c>
      <c r="BI2164" s="72"/>
      <c r="BJ2164" s="72">
        <v>0.13</v>
      </c>
      <c r="BK2164" s="72"/>
      <c r="BL2164" s="72"/>
      <c r="BM2164" s="72"/>
      <c r="BN2164" s="72">
        <v>0.36</v>
      </c>
      <c r="BO2164" s="72"/>
      <c r="BP2164" s="72">
        <v>0.16</v>
      </c>
      <c r="BQ2164" s="72"/>
      <c r="BR2164" s="72">
        <v>0.02</v>
      </c>
      <c r="BS2164" s="72"/>
      <c r="BT2164" s="72"/>
      <c r="BU2164" s="72"/>
      <c r="BV2164" s="72"/>
      <c r="BW2164" s="72"/>
      <c r="BX2164" s="72">
        <v>0.02</v>
      </c>
      <c r="BY2164" s="72"/>
      <c r="BZ2164" s="72">
        <v>3.54</v>
      </c>
      <c r="CA2164" s="72"/>
      <c r="CB2164" s="72">
        <v>2.4900000000000002</v>
      </c>
      <c r="CC2164" s="72"/>
      <c r="CD2164" s="72">
        <v>0.11</v>
      </c>
      <c r="CE2164" s="72"/>
      <c r="CF2164" s="72"/>
      <c r="CG2164" s="72"/>
      <c r="CH2164" s="72"/>
      <c r="CI2164" s="72"/>
      <c r="CJ2164" s="72"/>
      <c r="CK2164" s="72"/>
      <c r="CL2164" s="72">
        <v>0.54</v>
      </c>
      <c r="CM2164" s="72"/>
      <c r="CN2164" s="72"/>
      <c r="CO2164" s="72"/>
      <c r="CP2164" s="72"/>
      <c r="CQ2164" s="72"/>
      <c r="CR2164" s="72"/>
      <c r="CS2164" s="72"/>
      <c r="CT2164" s="72"/>
      <c r="CU2164" s="72"/>
      <c r="CV2164" s="72"/>
      <c r="CW2164" s="72"/>
      <c r="CX2164" s="72">
        <v>0.28999999999999998</v>
      </c>
      <c r="CY2164" s="72"/>
      <c r="CZ2164" s="72"/>
      <c r="DA2164" s="72"/>
      <c r="DB2164" s="72"/>
      <c r="DC2164" s="72"/>
      <c r="DD2164" s="72"/>
      <c r="DE2164" s="72"/>
      <c r="DF2164" s="72"/>
      <c r="DG2164" s="72"/>
      <c r="DH2164" s="78">
        <v>88.71</v>
      </c>
      <c r="DJ2164" s="77">
        <f t="shared" si="966"/>
        <v>11.290000000000006</v>
      </c>
      <c r="DK2164" s="72"/>
      <c r="DO2164" s="358">
        <v>11.29</v>
      </c>
      <c r="DP2164" s="72"/>
      <c r="DQ2164" s="374"/>
      <c r="DR2164" s="72"/>
      <c r="DU2164" s="52"/>
      <c r="DX2164" s="75">
        <f t="shared" si="967"/>
        <v>76.327358809604334</v>
      </c>
      <c r="DY2164" s="51">
        <f t="shared" si="968"/>
        <v>0</v>
      </c>
      <c r="DZ2164" s="75">
        <f t="shared" si="969"/>
        <v>7.890880396798558E-2</v>
      </c>
      <c r="EA2164" s="51">
        <f t="shared" si="970"/>
        <v>0</v>
      </c>
      <c r="EB2164" s="75">
        <f t="shared" si="971"/>
        <v>14.970127381354978</v>
      </c>
      <c r="EC2164" s="51">
        <f t="shared" si="972"/>
        <v>0</v>
      </c>
      <c r="ED2164" s="75">
        <f t="shared" si="973"/>
        <v>0.40581670612106863</v>
      </c>
      <c r="EE2164" s="51">
        <f t="shared" si="974"/>
        <v>0</v>
      </c>
      <c r="EF2164" s="75">
        <f t="shared" si="975"/>
        <v>0.18036298049825275</v>
      </c>
      <c r="EG2164" s="51">
        <f t="shared" si="976"/>
        <v>0</v>
      </c>
      <c r="EH2164" s="75">
        <f t="shared" si="977"/>
        <v>2.2545372562281594E-2</v>
      </c>
      <c r="EI2164" s="51">
        <f t="shared" si="978"/>
        <v>0</v>
      </c>
      <c r="EJ2164" s="75">
        <f t="shared" si="979"/>
        <v>2.2545372562281594E-2</v>
      </c>
      <c r="EK2164" s="51">
        <f t="shared" si="980"/>
        <v>0</v>
      </c>
      <c r="EL2164" s="75">
        <f t="shared" si="981"/>
        <v>3.9905309435238423</v>
      </c>
      <c r="EM2164" s="51">
        <f t="shared" si="982"/>
        <v>0</v>
      </c>
      <c r="EN2164" s="75">
        <f t="shared" si="983"/>
        <v>2.8068988840040587</v>
      </c>
      <c r="EO2164" s="51">
        <f t="shared" si="984"/>
        <v>0</v>
      </c>
      <c r="EP2164" s="75">
        <f t="shared" si="985"/>
        <v>0.12399954909254876</v>
      </c>
      <c r="EQ2164" s="51">
        <f t="shared" si="986"/>
        <v>0</v>
      </c>
      <c r="ER2164" s="51">
        <f t="shared" si="987"/>
        <v>100</v>
      </c>
      <c r="ES2164" s="51">
        <f t="shared" si="988"/>
        <v>0</v>
      </c>
    </row>
    <row r="2165" spans="1:149" x14ac:dyDescent="0.45">
      <c r="A2165" s="78" t="s">
        <v>1515</v>
      </c>
      <c r="B2165" s="174" t="s">
        <v>946</v>
      </c>
      <c r="C2165" s="51" t="s">
        <v>3644</v>
      </c>
      <c r="D2165" s="51" t="s">
        <v>3844</v>
      </c>
      <c r="E2165" s="78" t="s">
        <v>637</v>
      </c>
      <c r="F2165" s="78" t="s">
        <v>2836</v>
      </c>
      <c r="G2165" s="72" t="s">
        <v>3385</v>
      </c>
      <c r="H2165" s="78" t="s">
        <v>1101</v>
      </c>
      <c r="I2165" s="78">
        <v>12</v>
      </c>
      <c r="J2165" s="300">
        <v>590</v>
      </c>
      <c r="K2165" s="78"/>
      <c r="L2165" s="300">
        <v>680</v>
      </c>
      <c r="M2165" s="72"/>
      <c r="O2165" s="78"/>
      <c r="P2165" s="72" t="s">
        <v>1374</v>
      </c>
      <c r="AA2165" s="195"/>
      <c r="AB2165" s="195"/>
      <c r="AC2165" s="195"/>
      <c r="AD2165" s="72"/>
      <c r="AE2165" s="316">
        <v>1</v>
      </c>
      <c r="AF2165" s="195"/>
      <c r="AG2165" s="195">
        <v>0</v>
      </c>
      <c r="AH2165" s="72"/>
      <c r="AR2165" s="53">
        <v>0.79259999999999997</v>
      </c>
      <c r="AT2165" s="77"/>
      <c r="AU2165" s="276">
        <v>5900</v>
      </c>
      <c r="AV2165" s="276"/>
      <c r="AW2165" s="276">
        <v>4676.34</v>
      </c>
      <c r="AX2165" s="95"/>
      <c r="AY2165" s="276"/>
      <c r="AZ2165" s="95"/>
      <c r="BB2165" s="80" t="s">
        <v>3412</v>
      </c>
      <c r="BC2165" s="270"/>
      <c r="BD2165" s="72">
        <v>67.02</v>
      </c>
      <c r="BE2165" s="72"/>
      <c r="BF2165" s="72">
        <v>7.0000000000000007E-2</v>
      </c>
      <c r="BG2165" s="72"/>
      <c r="BH2165" s="72">
        <v>13.14</v>
      </c>
      <c r="BI2165" s="72"/>
      <c r="BJ2165" s="72">
        <v>0.13</v>
      </c>
      <c r="BK2165" s="72"/>
      <c r="BL2165" s="72"/>
      <c r="BM2165" s="72"/>
      <c r="BN2165" s="72">
        <v>0.35</v>
      </c>
      <c r="BO2165" s="72"/>
      <c r="BP2165" s="72">
        <v>0.16</v>
      </c>
      <c r="BQ2165" s="72"/>
      <c r="BR2165" s="72">
        <v>0.02</v>
      </c>
      <c r="BS2165" s="72"/>
      <c r="BT2165" s="72"/>
      <c r="BU2165" s="72"/>
      <c r="BV2165" s="72"/>
      <c r="BW2165" s="72"/>
      <c r="BX2165" s="72">
        <v>0.02</v>
      </c>
      <c r="BY2165" s="72"/>
      <c r="BZ2165" s="72">
        <v>3.5</v>
      </c>
      <c r="CA2165" s="72"/>
      <c r="CB2165" s="72">
        <v>2.46</v>
      </c>
      <c r="CC2165" s="72"/>
      <c r="CD2165" s="72">
        <v>0.11</v>
      </c>
      <c r="CE2165" s="72"/>
      <c r="CF2165" s="72"/>
      <c r="CG2165" s="72"/>
      <c r="CH2165" s="72"/>
      <c r="CI2165" s="72"/>
      <c r="CJ2165" s="72"/>
      <c r="CK2165" s="72"/>
      <c r="CL2165" s="72">
        <v>0.54</v>
      </c>
      <c r="CM2165" s="72"/>
      <c r="CN2165" s="72"/>
      <c r="CO2165" s="72"/>
      <c r="CP2165" s="72"/>
      <c r="CQ2165" s="72"/>
      <c r="CR2165" s="72"/>
      <c r="CS2165" s="72"/>
      <c r="CT2165" s="72"/>
      <c r="CU2165" s="72"/>
      <c r="CV2165" s="72"/>
      <c r="CW2165" s="72"/>
      <c r="CX2165" s="72">
        <v>0.28999999999999998</v>
      </c>
      <c r="CY2165" s="72"/>
      <c r="CZ2165" s="72"/>
      <c r="DA2165" s="72"/>
      <c r="DB2165" s="72"/>
      <c r="DC2165" s="72"/>
      <c r="DD2165" s="72"/>
      <c r="DE2165" s="72"/>
      <c r="DF2165" s="72"/>
      <c r="DG2165" s="72"/>
      <c r="DH2165" s="78">
        <v>87.81</v>
      </c>
      <c r="DJ2165" s="77">
        <f t="shared" si="966"/>
        <v>12.189999999999998</v>
      </c>
      <c r="DK2165" s="72"/>
      <c r="DO2165" s="358">
        <v>12.19</v>
      </c>
      <c r="DP2165" s="72"/>
      <c r="DQ2165" s="374"/>
      <c r="DR2165" s="72"/>
      <c r="DU2165" s="52"/>
      <c r="DX2165" s="75">
        <f t="shared" si="967"/>
        <v>76.323881106935417</v>
      </c>
      <c r="DY2165" s="51">
        <f t="shared" si="968"/>
        <v>0</v>
      </c>
      <c r="DZ2165" s="75">
        <f t="shared" si="969"/>
        <v>7.9717572030520448E-2</v>
      </c>
      <c r="EA2165" s="51">
        <f t="shared" si="970"/>
        <v>0</v>
      </c>
      <c r="EB2165" s="75">
        <f t="shared" si="971"/>
        <v>14.964127092586265</v>
      </c>
      <c r="EC2165" s="51">
        <f t="shared" si="972"/>
        <v>0</v>
      </c>
      <c r="ED2165" s="75">
        <f t="shared" si="973"/>
        <v>0.39858786015260217</v>
      </c>
      <c r="EE2165" s="51">
        <f t="shared" si="974"/>
        <v>0</v>
      </c>
      <c r="EF2165" s="75">
        <f t="shared" si="975"/>
        <v>0.18221159321261815</v>
      </c>
      <c r="EG2165" s="51">
        <f t="shared" si="976"/>
        <v>0</v>
      </c>
      <c r="EH2165" s="75">
        <f t="shared" si="977"/>
        <v>2.2776449151577269E-2</v>
      </c>
      <c r="EI2165" s="51">
        <f t="shared" si="978"/>
        <v>0</v>
      </c>
      <c r="EJ2165" s="75">
        <f t="shared" si="979"/>
        <v>2.2776449151577269E-2</v>
      </c>
      <c r="EK2165" s="51">
        <f t="shared" si="980"/>
        <v>0</v>
      </c>
      <c r="EL2165" s="75">
        <f t="shared" si="981"/>
        <v>3.9858786015260215</v>
      </c>
      <c r="EM2165" s="51">
        <f t="shared" si="982"/>
        <v>0</v>
      </c>
      <c r="EN2165" s="75">
        <f t="shared" si="983"/>
        <v>2.8015032456440041</v>
      </c>
      <c r="EO2165" s="51">
        <f t="shared" si="984"/>
        <v>0</v>
      </c>
      <c r="EP2165" s="75">
        <f t="shared" si="985"/>
        <v>0.12527047033367497</v>
      </c>
      <c r="EQ2165" s="51">
        <f t="shared" si="986"/>
        <v>0</v>
      </c>
      <c r="ER2165" s="51">
        <f t="shared" si="987"/>
        <v>100</v>
      </c>
      <c r="ES2165" s="51">
        <f t="shared" si="988"/>
        <v>0</v>
      </c>
    </row>
    <row r="2166" spans="1:149" x14ac:dyDescent="0.45">
      <c r="A2166" s="78" t="s">
        <v>1515</v>
      </c>
      <c r="B2166" s="174" t="s">
        <v>946</v>
      </c>
      <c r="C2166" s="51" t="s">
        <v>3644</v>
      </c>
      <c r="D2166" s="51" t="s">
        <v>3844</v>
      </c>
      <c r="E2166" s="78" t="s">
        <v>637</v>
      </c>
      <c r="F2166" s="78" t="s">
        <v>2837</v>
      </c>
      <c r="G2166" s="72" t="s">
        <v>3385</v>
      </c>
      <c r="H2166" s="78" t="s">
        <v>1101</v>
      </c>
      <c r="I2166" s="78">
        <v>12</v>
      </c>
      <c r="J2166" s="300">
        <v>590</v>
      </c>
      <c r="K2166" s="78"/>
      <c r="L2166" s="300">
        <v>680</v>
      </c>
      <c r="M2166" s="72"/>
      <c r="O2166" s="78"/>
      <c r="P2166" s="72" t="s">
        <v>1404</v>
      </c>
      <c r="AA2166" s="195"/>
      <c r="AB2166" s="195"/>
      <c r="AC2166" s="195"/>
      <c r="AD2166" s="72"/>
      <c r="AE2166" s="316">
        <v>1</v>
      </c>
      <c r="AF2166" s="195"/>
      <c r="AG2166" s="195">
        <v>0</v>
      </c>
      <c r="AH2166" s="72"/>
      <c r="AR2166" s="53">
        <v>0.79259999999999997</v>
      </c>
      <c r="AT2166" s="77"/>
      <c r="AU2166" s="276">
        <v>5900</v>
      </c>
      <c r="AV2166" s="276"/>
      <c r="AW2166" s="276">
        <v>4676.34</v>
      </c>
      <c r="AX2166" s="95"/>
      <c r="AY2166" s="276"/>
      <c r="AZ2166" s="95"/>
      <c r="BB2166" s="80" t="s">
        <v>3412</v>
      </c>
      <c r="BC2166" s="270"/>
      <c r="BD2166" s="72">
        <v>67.099999999999994</v>
      </c>
      <c r="BE2166" s="72"/>
      <c r="BF2166" s="72">
        <v>7.0000000000000007E-2</v>
      </c>
      <c r="BG2166" s="72"/>
      <c r="BH2166" s="72">
        <v>13.16</v>
      </c>
      <c r="BI2166" s="72"/>
      <c r="BJ2166" s="72">
        <v>0.13</v>
      </c>
      <c r="BK2166" s="72"/>
      <c r="BL2166" s="72"/>
      <c r="BM2166" s="72"/>
      <c r="BN2166" s="72">
        <v>0.35</v>
      </c>
      <c r="BO2166" s="72"/>
      <c r="BP2166" s="72">
        <v>0.16</v>
      </c>
      <c r="BQ2166" s="72"/>
      <c r="BR2166" s="72">
        <v>0.02</v>
      </c>
      <c r="BS2166" s="72"/>
      <c r="BT2166" s="72"/>
      <c r="BU2166" s="72"/>
      <c r="BV2166" s="72"/>
      <c r="BW2166" s="72"/>
      <c r="BX2166" s="72">
        <v>0.02</v>
      </c>
      <c r="BY2166" s="72"/>
      <c r="BZ2166" s="72">
        <v>3.51</v>
      </c>
      <c r="CA2166" s="72"/>
      <c r="CB2166" s="72">
        <v>2.46</v>
      </c>
      <c r="CC2166" s="72"/>
      <c r="CD2166" s="72">
        <v>0.11</v>
      </c>
      <c r="CE2166" s="72"/>
      <c r="CF2166" s="72"/>
      <c r="CG2166" s="72"/>
      <c r="CH2166" s="72"/>
      <c r="CI2166" s="72"/>
      <c r="CJ2166" s="72"/>
      <c r="CK2166" s="72"/>
      <c r="CL2166" s="72">
        <v>0.54</v>
      </c>
      <c r="CM2166" s="72"/>
      <c r="CN2166" s="72"/>
      <c r="CO2166" s="72"/>
      <c r="CP2166" s="72"/>
      <c r="CQ2166" s="72"/>
      <c r="CR2166" s="72"/>
      <c r="CS2166" s="72"/>
      <c r="CT2166" s="72"/>
      <c r="CU2166" s="72"/>
      <c r="CV2166" s="72"/>
      <c r="CW2166" s="72"/>
      <c r="CX2166" s="72">
        <v>0.28999999999999998</v>
      </c>
      <c r="CY2166" s="72"/>
      <c r="CZ2166" s="72"/>
      <c r="DA2166" s="72"/>
      <c r="DB2166" s="72"/>
      <c r="DC2166" s="72"/>
      <c r="DD2166" s="72"/>
      <c r="DE2166" s="72"/>
      <c r="DF2166" s="72"/>
      <c r="DG2166" s="72"/>
      <c r="DH2166" s="78">
        <v>87.91</v>
      </c>
      <c r="DJ2166" s="77">
        <f t="shared" si="966"/>
        <v>12.090000000000003</v>
      </c>
      <c r="DK2166" s="72"/>
      <c r="DO2166" s="358">
        <v>12.09</v>
      </c>
      <c r="DP2166" s="72"/>
      <c r="DQ2166" s="374"/>
      <c r="DR2166" s="72"/>
      <c r="DU2166" s="52"/>
      <c r="DX2166" s="75">
        <f t="shared" si="967"/>
        <v>76.328062791491291</v>
      </c>
      <c r="DY2166" s="51">
        <f t="shared" si="968"/>
        <v>0</v>
      </c>
      <c r="DZ2166" s="75">
        <f t="shared" si="969"/>
        <v>7.9626891138664557E-2</v>
      </c>
      <c r="EA2166" s="51">
        <f t="shared" si="970"/>
        <v>0</v>
      </c>
      <c r="EB2166" s="75">
        <f t="shared" si="971"/>
        <v>14.969855534068936</v>
      </c>
      <c r="EC2166" s="51">
        <f t="shared" si="972"/>
        <v>0</v>
      </c>
      <c r="ED2166" s="75">
        <f t="shared" si="973"/>
        <v>0.39813445569332273</v>
      </c>
      <c r="EE2166" s="51">
        <f t="shared" si="974"/>
        <v>0</v>
      </c>
      <c r="EF2166" s="75">
        <f t="shared" si="975"/>
        <v>0.18200432260266181</v>
      </c>
      <c r="EG2166" s="51">
        <f t="shared" si="976"/>
        <v>0</v>
      </c>
      <c r="EH2166" s="75">
        <f t="shared" si="977"/>
        <v>2.2750540325332726E-2</v>
      </c>
      <c r="EI2166" s="51">
        <f t="shared" si="978"/>
        <v>0</v>
      </c>
      <c r="EJ2166" s="75">
        <f t="shared" si="979"/>
        <v>2.2750540325332726E-2</v>
      </c>
      <c r="EK2166" s="51">
        <f t="shared" si="980"/>
        <v>0</v>
      </c>
      <c r="EL2166" s="75">
        <f t="shared" si="981"/>
        <v>3.9927198270958932</v>
      </c>
      <c r="EM2166" s="51">
        <f t="shared" si="982"/>
        <v>0</v>
      </c>
      <c r="EN2166" s="75">
        <f t="shared" si="983"/>
        <v>2.7983164600159252</v>
      </c>
      <c r="EO2166" s="51">
        <f t="shared" si="984"/>
        <v>0</v>
      </c>
      <c r="EP2166" s="75">
        <f t="shared" si="985"/>
        <v>0.12512797178932999</v>
      </c>
      <c r="EQ2166" s="51">
        <f t="shared" si="986"/>
        <v>0</v>
      </c>
      <c r="ER2166" s="51">
        <f t="shared" si="987"/>
        <v>100</v>
      </c>
      <c r="ES2166" s="51">
        <f t="shared" si="988"/>
        <v>0</v>
      </c>
    </row>
    <row r="2167" spans="1:149" x14ac:dyDescent="0.45">
      <c r="A2167" s="78" t="s">
        <v>1515</v>
      </c>
      <c r="B2167" s="174" t="s">
        <v>946</v>
      </c>
      <c r="C2167" s="51" t="s">
        <v>3644</v>
      </c>
      <c r="D2167" s="51" t="s">
        <v>3844</v>
      </c>
      <c r="E2167" s="78" t="s">
        <v>637</v>
      </c>
      <c r="F2167" s="78" t="s">
        <v>2838</v>
      </c>
      <c r="G2167" s="72" t="s">
        <v>3385</v>
      </c>
      <c r="H2167" s="78" t="s">
        <v>1101</v>
      </c>
      <c r="I2167" s="78">
        <v>25</v>
      </c>
      <c r="J2167" s="300">
        <v>410</v>
      </c>
      <c r="K2167" s="78"/>
      <c r="L2167" s="300">
        <v>690</v>
      </c>
      <c r="M2167" s="72"/>
      <c r="O2167" s="78"/>
      <c r="P2167" s="72" t="s">
        <v>1374</v>
      </c>
      <c r="AA2167" s="195"/>
      <c r="AB2167" s="195"/>
      <c r="AC2167" s="195"/>
      <c r="AD2167" s="72"/>
      <c r="AE2167" s="316">
        <v>1</v>
      </c>
      <c r="AF2167" s="195"/>
      <c r="AG2167" s="195">
        <v>0</v>
      </c>
      <c r="AH2167" s="72"/>
      <c r="AR2167" s="53">
        <v>0.6774</v>
      </c>
      <c r="AT2167" s="77"/>
      <c r="AU2167" s="276">
        <v>4100</v>
      </c>
      <c r="AV2167" s="276"/>
      <c r="AW2167" s="276">
        <v>2777.34</v>
      </c>
      <c r="AX2167" s="95"/>
      <c r="AY2167" s="276"/>
      <c r="AZ2167" s="95"/>
      <c r="BB2167" s="80" t="s">
        <v>3412</v>
      </c>
      <c r="BC2167" s="270"/>
      <c r="BD2167" s="72">
        <v>68.39</v>
      </c>
      <c r="BE2167" s="72"/>
      <c r="BF2167" s="72">
        <v>7.0000000000000007E-2</v>
      </c>
      <c r="BG2167" s="72"/>
      <c r="BH2167" s="72">
        <v>13.41</v>
      </c>
      <c r="BI2167" s="72"/>
      <c r="BJ2167" s="72">
        <v>0.14000000000000001</v>
      </c>
      <c r="BK2167" s="72"/>
      <c r="BL2167" s="72"/>
      <c r="BM2167" s="72"/>
      <c r="BN2167" s="72">
        <v>0.36</v>
      </c>
      <c r="BO2167" s="72"/>
      <c r="BP2167" s="72">
        <v>0.16</v>
      </c>
      <c r="BQ2167" s="72"/>
      <c r="BR2167" s="72">
        <v>0.02</v>
      </c>
      <c r="BS2167" s="72"/>
      <c r="BT2167" s="72"/>
      <c r="BU2167" s="72"/>
      <c r="BV2167" s="72"/>
      <c r="BW2167" s="72"/>
      <c r="BX2167" s="72">
        <v>0.02</v>
      </c>
      <c r="BY2167" s="72"/>
      <c r="BZ2167" s="72">
        <v>3.57</v>
      </c>
      <c r="CA2167" s="72"/>
      <c r="CB2167" s="72">
        <v>2.5099999999999998</v>
      </c>
      <c r="CC2167" s="72"/>
      <c r="CD2167" s="72">
        <v>0.11</v>
      </c>
      <c r="CE2167" s="72"/>
      <c r="CF2167" s="72"/>
      <c r="CG2167" s="72"/>
      <c r="CH2167" s="72"/>
      <c r="CI2167" s="72"/>
      <c r="CJ2167" s="72"/>
      <c r="CK2167" s="72"/>
      <c r="CL2167" s="72">
        <v>0.55000000000000004</v>
      </c>
      <c r="CM2167" s="72"/>
      <c r="CN2167" s="72"/>
      <c r="CO2167" s="72"/>
      <c r="CP2167" s="72"/>
      <c r="CQ2167" s="72"/>
      <c r="CR2167" s="72"/>
      <c r="CS2167" s="72"/>
      <c r="CT2167" s="72"/>
      <c r="CU2167" s="72"/>
      <c r="CV2167" s="72"/>
      <c r="CW2167" s="72"/>
      <c r="CX2167" s="72">
        <v>0.3</v>
      </c>
      <c r="CY2167" s="72"/>
      <c r="CZ2167" s="72"/>
      <c r="DA2167" s="72"/>
      <c r="DB2167" s="72"/>
      <c r="DC2167" s="72"/>
      <c r="DD2167" s="72"/>
      <c r="DE2167" s="72"/>
      <c r="DF2167" s="72"/>
      <c r="DG2167" s="72"/>
      <c r="DH2167" s="78">
        <v>89.61</v>
      </c>
      <c r="DJ2167" s="77">
        <f t="shared" si="966"/>
        <v>10.39</v>
      </c>
      <c r="DK2167" s="72"/>
      <c r="DO2167" s="358">
        <v>10.39</v>
      </c>
      <c r="DP2167" s="72"/>
      <c r="DQ2167" s="374"/>
      <c r="DR2167" s="72"/>
      <c r="DU2167" s="52"/>
      <c r="DX2167" s="75">
        <f t="shared" si="967"/>
        <v>76.319607186697908</v>
      </c>
      <c r="DY2167" s="51">
        <f t="shared" si="968"/>
        <v>0</v>
      </c>
      <c r="DZ2167" s="75">
        <f t="shared" si="969"/>
        <v>7.8116281664992751E-2</v>
      </c>
      <c r="EA2167" s="51">
        <f t="shared" si="970"/>
        <v>0</v>
      </c>
      <c r="EB2167" s="75">
        <f t="shared" si="971"/>
        <v>14.964847673250754</v>
      </c>
      <c r="EC2167" s="51">
        <f t="shared" si="972"/>
        <v>0</v>
      </c>
      <c r="ED2167" s="75">
        <f t="shared" si="973"/>
        <v>0.40174087713424839</v>
      </c>
      <c r="EE2167" s="51">
        <f t="shared" si="974"/>
        <v>0</v>
      </c>
      <c r="EF2167" s="75">
        <f t="shared" si="975"/>
        <v>0.17855150094855485</v>
      </c>
      <c r="EG2167" s="51">
        <f t="shared" si="976"/>
        <v>0</v>
      </c>
      <c r="EH2167" s="75">
        <f t="shared" si="977"/>
        <v>2.2318937618569356E-2</v>
      </c>
      <c r="EI2167" s="51">
        <f t="shared" si="978"/>
        <v>0</v>
      </c>
      <c r="EJ2167" s="75">
        <f t="shared" si="979"/>
        <v>2.2318937618569356E-2</v>
      </c>
      <c r="EK2167" s="51">
        <f t="shared" si="980"/>
        <v>0</v>
      </c>
      <c r="EL2167" s="75">
        <f t="shared" si="981"/>
        <v>3.98393036491463</v>
      </c>
      <c r="EM2167" s="51">
        <f t="shared" si="982"/>
        <v>0</v>
      </c>
      <c r="EN2167" s="75">
        <f t="shared" si="983"/>
        <v>2.8010266711304537</v>
      </c>
      <c r="EO2167" s="51">
        <f t="shared" si="984"/>
        <v>0</v>
      </c>
      <c r="EP2167" s="75">
        <f t="shared" si="985"/>
        <v>0.12275415690213146</v>
      </c>
      <c r="EQ2167" s="51">
        <f t="shared" si="986"/>
        <v>0</v>
      </c>
      <c r="ER2167" s="51">
        <f t="shared" si="987"/>
        <v>100</v>
      </c>
      <c r="ES2167" s="51">
        <f t="shared" si="988"/>
        <v>0</v>
      </c>
    </row>
    <row r="2168" spans="1:149" x14ac:dyDescent="0.45">
      <c r="A2168" s="78" t="s">
        <v>1515</v>
      </c>
      <c r="B2168" s="174" t="s">
        <v>946</v>
      </c>
      <c r="C2168" s="51" t="s">
        <v>3644</v>
      </c>
      <c r="D2168" s="51" t="s">
        <v>3844</v>
      </c>
      <c r="E2168" s="78" t="s">
        <v>637</v>
      </c>
      <c r="F2168" s="78" t="s">
        <v>2839</v>
      </c>
      <c r="G2168" s="72" t="s">
        <v>3385</v>
      </c>
      <c r="H2168" s="78" t="s">
        <v>1101</v>
      </c>
      <c r="I2168" s="78">
        <v>25</v>
      </c>
      <c r="J2168" s="300">
        <v>410</v>
      </c>
      <c r="K2168" s="78"/>
      <c r="L2168" s="300">
        <v>690</v>
      </c>
      <c r="M2168" s="72"/>
      <c r="O2168" s="78"/>
      <c r="P2168" s="72" t="s">
        <v>1374</v>
      </c>
      <c r="AA2168" s="195"/>
      <c r="AB2168" s="195"/>
      <c r="AC2168" s="195"/>
      <c r="AD2168" s="72"/>
      <c r="AE2168" s="316">
        <v>1</v>
      </c>
      <c r="AF2168" s="195"/>
      <c r="AG2168" s="195">
        <v>0</v>
      </c>
      <c r="AH2168" s="72"/>
      <c r="AR2168" s="53">
        <v>0.6774</v>
      </c>
      <c r="AT2168" s="77"/>
      <c r="AU2168" s="276">
        <v>4100</v>
      </c>
      <c r="AV2168" s="276"/>
      <c r="AW2168" s="276">
        <v>2777.34</v>
      </c>
      <c r="AX2168" s="95"/>
      <c r="AY2168" s="276"/>
      <c r="AZ2168" s="95"/>
      <c r="BB2168" s="80" t="s">
        <v>3412</v>
      </c>
      <c r="BC2168" s="270"/>
      <c r="BD2168" s="72">
        <v>68.47</v>
      </c>
      <c r="BE2168" s="72"/>
      <c r="BF2168" s="72">
        <v>7.0000000000000007E-2</v>
      </c>
      <c r="BG2168" s="72"/>
      <c r="BH2168" s="72">
        <v>13.43</v>
      </c>
      <c r="BI2168" s="72"/>
      <c r="BJ2168" s="72">
        <v>0.14000000000000001</v>
      </c>
      <c r="BK2168" s="72"/>
      <c r="BL2168" s="72"/>
      <c r="BM2168" s="72"/>
      <c r="BN2168" s="72">
        <v>0.36</v>
      </c>
      <c r="BO2168" s="72"/>
      <c r="BP2168" s="72">
        <v>0.16</v>
      </c>
      <c r="BQ2168" s="72"/>
      <c r="BR2168" s="72">
        <v>0.02</v>
      </c>
      <c r="BS2168" s="72"/>
      <c r="BT2168" s="72"/>
      <c r="BU2168" s="72"/>
      <c r="BV2168" s="72"/>
      <c r="BW2168" s="72"/>
      <c r="BX2168" s="72">
        <v>0.02</v>
      </c>
      <c r="BY2168" s="72"/>
      <c r="BZ2168" s="72">
        <v>3.58</v>
      </c>
      <c r="CA2168" s="72"/>
      <c r="CB2168" s="72">
        <v>2.5099999999999998</v>
      </c>
      <c r="CC2168" s="72"/>
      <c r="CD2168" s="72">
        <v>0.11</v>
      </c>
      <c r="CE2168" s="72"/>
      <c r="CF2168" s="72"/>
      <c r="CG2168" s="72"/>
      <c r="CH2168" s="72"/>
      <c r="CI2168" s="72"/>
      <c r="CJ2168" s="72"/>
      <c r="CK2168" s="72"/>
      <c r="CL2168" s="72">
        <v>0.55000000000000004</v>
      </c>
      <c r="CM2168" s="72"/>
      <c r="CN2168" s="72"/>
      <c r="CO2168" s="72"/>
      <c r="CP2168" s="72"/>
      <c r="CQ2168" s="72"/>
      <c r="CR2168" s="72"/>
      <c r="CS2168" s="72"/>
      <c r="CT2168" s="72"/>
      <c r="CU2168" s="72"/>
      <c r="CV2168" s="72"/>
      <c r="CW2168" s="72"/>
      <c r="CX2168" s="72">
        <v>0.3</v>
      </c>
      <c r="CY2168" s="72"/>
      <c r="CZ2168" s="72"/>
      <c r="DA2168" s="72"/>
      <c r="DB2168" s="72"/>
      <c r="DC2168" s="72"/>
      <c r="DD2168" s="72"/>
      <c r="DE2168" s="72"/>
      <c r="DF2168" s="72"/>
      <c r="DG2168" s="72"/>
      <c r="DH2168" s="78">
        <v>89.71</v>
      </c>
      <c r="DJ2168" s="77">
        <f t="shared" si="966"/>
        <v>10.290000000000006</v>
      </c>
      <c r="DK2168" s="72"/>
      <c r="DO2168" s="358">
        <v>10.29</v>
      </c>
      <c r="DP2168" s="72"/>
      <c r="DQ2168" s="374"/>
      <c r="DR2168" s="72"/>
      <c r="DU2168" s="52"/>
      <c r="DX2168" s="75">
        <f t="shared" si="967"/>
        <v>76.323709731356587</v>
      </c>
      <c r="DY2168" s="51">
        <f t="shared" si="968"/>
        <v>0</v>
      </c>
      <c r="DZ2168" s="75">
        <f t="shared" si="969"/>
        <v>7.8029205216809741E-2</v>
      </c>
      <c r="EA2168" s="51">
        <f t="shared" si="970"/>
        <v>0</v>
      </c>
      <c r="EB2168" s="75">
        <f t="shared" si="971"/>
        <v>14.970460372310779</v>
      </c>
      <c r="EC2168" s="51">
        <f t="shared" si="972"/>
        <v>0</v>
      </c>
      <c r="ED2168" s="75">
        <f t="shared" si="973"/>
        <v>0.40129305540073568</v>
      </c>
      <c r="EE2168" s="51">
        <f t="shared" si="974"/>
        <v>0</v>
      </c>
      <c r="EF2168" s="75">
        <f t="shared" si="975"/>
        <v>0.17835246906699367</v>
      </c>
      <c r="EG2168" s="51">
        <f t="shared" si="976"/>
        <v>0</v>
      </c>
      <c r="EH2168" s="75">
        <f t="shared" si="977"/>
        <v>2.2294058633374209E-2</v>
      </c>
      <c r="EI2168" s="51">
        <f t="shared" si="978"/>
        <v>0</v>
      </c>
      <c r="EJ2168" s="75">
        <f t="shared" si="979"/>
        <v>2.2294058633374209E-2</v>
      </c>
      <c r="EK2168" s="51">
        <f t="shared" si="980"/>
        <v>0</v>
      </c>
      <c r="EL2168" s="75">
        <f t="shared" si="981"/>
        <v>3.990636495373983</v>
      </c>
      <c r="EM2168" s="51">
        <f t="shared" si="982"/>
        <v>0</v>
      </c>
      <c r="EN2168" s="75">
        <f t="shared" si="983"/>
        <v>2.7979043584884629</v>
      </c>
      <c r="EO2168" s="51">
        <f t="shared" si="984"/>
        <v>0</v>
      </c>
      <c r="EP2168" s="75">
        <f t="shared" si="985"/>
        <v>0.12261732248355815</v>
      </c>
      <c r="EQ2168" s="51">
        <f t="shared" si="986"/>
        <v>0</v>
      </c>
      <c r="ER2168" s="51">
        <f t="shared" si="987"/>
        <v>100</v>
      </c>
      <c r="ES2168" s="51">
        <f t="shared" si="988"/>
        <v>0</v>
      </c>
    </row>
    <row r="2169" spans="1:149" x14ac:dyDescent="0.45">
      <c r="A2169" s="78" t="s">
        <v>1515</v>
      </c>
      <c r="B2169" s="174" t="s">
        <v>946</v>
      </c>
      <c r="C2169" s="51" t="s">
        <v>3644</v>
      </c>
      <c r="D2169" s="51" t="s">
        <v>3844</v>
      </c>
      <c r="E2169" s="78" t="s">
        <v>637</v>
      </c>
      <c r="F2169" s="78" t="s">
        <v>2840</v>
      </c>
      <c r="G2169" s="72" t="s">
        <v>3385</v>
      </c>
      <c r="H2169" s="78" t="s">
        <v>1101</v>
      </c>
      <c r="I2169" s="78">
        <v>25</v>
      </c>
      <c r="J2169" s="300">
        <v>410</v>
      </c>
      <c r="K2169" s="78"/>
      <c r="L2169" s="300">
        <v>690</v>
      </c>
      <c r="M2169" s="72"/>
      <c r="O2169" s="78"/>
      <c r="P2169" s="72" t="s">
        <v>1374</v>
      </c>
      <c r="AA2169" s="195"/>
      <c r="AB2169" s="195"/>
      <c r="AC2169" s="195"/>
      <c r="AD2169" s="72"/>
      <c r="AE2169" s="316">
        <v>1</v>
      </c>
      <c r="AF2169" s="195"/>
      <c r="AG2169" s="195">
        <v>0</v>
      </c>
      <c r="AH2169" s="72"/>
      <c r="AR2169" s="53">
        <v>0.6774</v>
      </c>
      <c r="AT2169" s="77"/>
      <c r="AU2169" s="276">
        <v>4100</v>
      </c>
      <c r="AV2169" s="276"/>
      <c r="AW2169" s="276">
        <v>2777.34</v>
      </c>
      <c r="AX2169" s="95"/>
      <c r="AY2169" s="276"/>
      <c r="AZ2169" s="95"/>
      <c r="BB2169" s="80" t="s">
        <v>3412</v>
      </c>
      <c r="BC2169" s="270"/>
      <c r="BD2169" s="72">
        <v>68.55</v>
      </c>
      <c r="BE2169" s="72"/>
      <c r="BF2169" s="72">
        <v>7.0000000000000007E-2</v>
      </c>
      <c r="BG2169" s="72"/>
      <c r="BH2169" s="72">
        <v>13.44</v>
      </c>
      <c r="BI2169" s="72"/>
      <c r="BJ2169" s="72">
        <v>0.14000000000000001</v>
      </c>
      <c r="BK2169" s="72"/>
      <c r="BL2169" s="72"/>
      <c r="BM2169" s="72"/>
      <c r="BN2169" s="72">
        <v>0.36</v>
      </c>
      <c r="BO2169" s="72"/>
      <c r="BP2169" s="72">
        <v>0.16</v>
      </c>
      <c r="BQ2169" s="72"/>
      <c r="BR2169" s="72">
        <v>0.02</v>
      </c>
      <c r="BS2169" s="72"/>
      <c r="BT2169" s="72"/>
      <c r="BU2169" s="72"/>
      <c r="BV2169" s="72"/>
      <c r="BW2169" s="72"/>
      <c r="BX2169" s="72">
        <v>0.02</v>
      </c>
      <c r="BY2169" s="72"/>
      <c r="BZ2169" s="72">
        <v>3.58</v>
      </c>
      <c r="CA2169" s="72"/>
      <c r="CB2169" s="72">
        <v>2.52</v>
      </c>
      <c r="CC2169" s="72"/>
      <c r="CD2169" s="72">
        <v>0.11</v>
      </c>
      <c r="CE2169" s="72"/>
      <c r="CF2169" s="72"/>
      <c r="CG2169" s="72"/>
      <c r="CH2169" s="72"/>
      <c r="CI2169" s="72"/>
      <c r="CJ2169" s="72"/>
      <c r="CK2169" s="72"/>
      <c r="CL2169" s="72">
        <v>0.55000000000000004</v>
      </c>
      <c r="CM2169" s="72"/>
      <c r="CN2169" s="72"/>
      <c r="CO2169" s="72"/>
      <c r="CP2169" s="72"/>
      <c r="CQ2169" s="72"/>
      <c r="CR2169" s="72"/>
      <c r="CS2169" s="72"/>
      <c r="CT2169" s="72"/>
      <c r="CU2169" s="72"/>
      <c r="CV2169" s="72"/>
      <c r="CW2169" s="72"/>
      <c r="CX2169" s="72">
        <v>0.3</v>
      </c>
      <c r="CY2169" s="72"/>
      <c r="CZ2169" s="72"/>
      <c r="DA2169" s="72"/>
      <c r="DB2169" s="72"/>
      <c r="DC2169" s="72"/>
      <c r="DD2169" s="72"/>
      <c r="DE2169" s="72"/>
      <c r="DF2169" s="72"/>
      <c r="DG2169" s="72"/>
      <c r="DH2169" s="78">
        <v>89.81</v>
      </c>
      <c r="DJ2169" s="77">
        <f t="shared" si="966"/>
        <v>10.189999999999998</v>
      </c>
      <c r="DK2169" s="72"/>
      <c r="DO2169" s="358">
        <v>10.19</v>
      </c>
      <c r="DP2169" s="72"/>
      <c r="DQ2169" s="374"/>
      <c r="DR2169" s="72"/>
      <c r="DU2169" s="52"/>
      <c r="DX2169" s="75">
        <f t="shared" si="967"/>
        <v>76.327803139962143</v>
      </c>
      <c r="DY2169" s="51">
        <f t="shared" si="968"/>
        <v>0</v>
      </c>
      <c r="DZ2169" s="75">
        <f t="shared" si="969"/>
        <v>7.7942322681215898E-2</v>
      </c>
      <c r="EA2169" s="51">
        <f t="shared" si="970"/>
        <v>0</v>
      </c>
      <c r="EB2169" s="75">
        <f t="shared" si="971"/>
        <v>14.964925954793451</v>
      </c>
      <c r="EC2169" s="51">
        <f t="shared" si="972"/>
        <v>0</v>
      </c>
      <c r="ED2169" s="75">
        <f t="shared" si="973"/>
        <v>0.40084623093196747</v>
      </c>
      <c r="EE2169" s="51">
        <f t="shared" si="974"/>
        <v>0</v>
      </c>
      <c r="EF2169" s="75">
        <f t="shared" si="975"/>
        <v>0.17815388041420777</v>
      </c>
      <c r="EG2169" s="51">
        <f t="shared" si="976"/>
        <v>0</v>
      </c>
      <c r="EH2169" s="75">
        <f t="shared" si="977"/>
        <v>2.2269235051775971E-2</v>
      </c>
      <c r="EI2169" s="51">
        <f t="shared" si="978"/>
        <v>0</v>
      </c>
      <c r="EJ2169" s="75">
        <f t="shared" si="979"/>
        <v>2.2269235051775971E-2</v>
      </c>
      <c r="EK2169" s="51">
        <f t="shared" si="980"/>
        <v>0</v>
      </c>
      <c r="EL2169" s="75">
        <f t="shared" si="981"/>
        <v>3.986193074267899</v>
      </c>
      <c r="EM2169" s="51">
        <f t="shared" si="982"/>
        <v>0</v>
      </c>
      <c r="EN2169" s="75">
        <f t="shared" si="983"/>
        <v>2.8059236165237724</v>
      </c>
      <c r="EO2169" s="51">
        <f t="shared" si="984"/>
        <v>0</v>
      </c>
      <c r="EP2169" s="75">
        <f t="shared" si="985"/>
        <v>0.12248079278476783</v>
      </c>
      <c r="EQ2169" s="51">
        <f t="shared" si="986"/>
        <v>0</v>
      </c>
      <c r="ER2169" s="51">
        <f t="shared" si="987"/>
        <v>100</v>
      </c>
      <c r="ES2169" s="51">
        <f t="shared" si="988"/>
        <v>0</v>
      </c>
    </row>
    <row r="2170" spans="1:149" x14ac:dyDescent="0.45">
      <c r="A2170" s="78" t="s">
        <v>1515</v>
      </c>
      <c r="B2170" s="174" t="s">
        <v>946</v>
      </c>
      <c r="C2170" s="51" t="s">
        <v>3644</v>
      </c>
      <c r="D2170" s="51" t="s">
        <v>3844</v>
      </c>
      <c r="E2170" s="78" t="s">
        <v>637</v>
      </c>
      <c r="F2170" s="78" t="s">
        <v>2841</v>
      </c>
      <c r="G2170" s="72" t="s">
        <v>3385</v>
      </c>
      <c r="H2170" s="78" t="s">
        <v>1101</v>
      </c>
      <c r="I2170" s="78">
        <v>25</v>
      </c>
      <c r="J2170" s="300">
        <v>410</v>
      </c>
      <c r="K2170" s="78"/>
      <c r="L2170" s="300">
        <v>690</v>
      </c>
      <c r="M2170" s="72"/>
      <c r="O2170" s="78"/>
      <c r="P2170" s="72" t="s">
        <v>1404</v>
      </c>
      <c r="AA2170" s="195"/>
      <c r="AB2170" s="195"/>
      <c r="AC2170" s="195"/>
      <c r="AD2170" s="72"/>
      <c r="AE2170" s="316">
        <v>1</v>
      </c>
      <c r="AF2170" s="195"/>
      <c r="AG2170" s="195">
        <v>0</v>
      </c>
      <c r="AH2170" s="72"/>
      <c r="AR2170" s="53">
        <v>0.6774</v>
      </c>
      <c r="AT2170" s="77"/>
      <c r="AU2170" s="276">
        <v>4100</v>
      </c>
      <c r="AV2170" s="276"/>
      <c r="AW2170" s="276">
        <v>2777.34</v>
      </c>
      <c r="AX2170" s="95"/>
      <c r="AY2170" s="276"/>
      <c r="AZ2170" s="95"/>
      <c r="BB2170" s="80" t="s">
        <v>3412</v>
      </c>
      <c r="BC2170" s="270"/>
      <c r="BD2170" s="72">
        <v>68.7</v>
      </c>
      <c r="BE2170" s="72"/>
      <c r="BF2170" s="72">
        <v>7.0000000000000007E-2</v>
      </c>
      <c r="BG2170" s="72"/>
      <c r="BH2170" s="72">
        <v>13.47</v>
      </c>
      <c r="BI2170" s="72"/>
      <c r="BJ2170" s="72">
        <v>0.14000000000000001</v>
      </c>
      <c r="BK2170" s="72"/>
      <c r="BL2170" s="72"/>
      <c r="BM2170" s="72"/>
      <c r="BN2170" s="72">
        <v>0.36</v>
      </c>
      <c r="BO2170" s="72"/>
      <c r="BP2170" s="72">
        <v>0.16</v>
      </c>
      <c r="BQ2170" s="72"/>
      <c r="BR2170" s="72">
        <v>0.02</v>
      </c>
      <c r="BS2170" s="72"/>
      <c r="BT2170" s="72"/>
      <c r="BU2170" s="72"/>
      <c r="BV2170" s="72"/>
      <c r="BW2170" s="72"/>
      <c r="BX2170" s="72">
        <v>0.02</v>
      </c>
      <c r="BY2170" s="72"/>
      <c r="BZ2170" s="72">
        <v>3.59</v>
      </c>
      <c r="CA2170" s="72"/>
      <c r="CB2170" s="72">
        <v>2.52</v>
      </c>
      <c r="CC2170" s="72"/>
      <c r="CD2170" s="72">
        <v>0.11</v>
      </c>
      <c r="CE2170" s="72"/>
      <c r="CF2170" s="72"/>
      <c r="CG2170" s="72"/>
      <c r="CH2170" s="72"/>
      <c r="CI2170" s="72"/>
      <c r="CJ2170" s="72"/>
      <c r="CK2170" s="72"/>
      <c r="CL2170" s="72">
        <v>0.55000000000000004</v>
      </c>
      <c r="CM2170" s="72"/>
      <c r="CN2170" s="72"/>
      <c r="CO2170" s="72"/>
      <c r="CP2170" s="72"/>
      <c r="CQ2170" s="72"/>
      <c r="CR2170" s="72"/>
      <c r="CS2170" s="72"/>
      <c r="CT2170" s="72"/>
      <c r="CU2170" s="72"/>
      <c r="CV2170" s="72"/>
      <c r="CW2170" s="72"/>
      <c r="CX2170" s="72">
        <v>0.3</v>
      </c>
      <c r="CY2170" s="72"/>
      <c r="CZ2170" s="72"/>
      <c r="DA2170" s="72"/>
      <c r="DB2170" s="72"/>
      <c r="DC2170" s="72"/>
      <c r="DD2170" s="72"/>
      <c r="DE2170" s="72"/>
      <c r="DF2170" s="72"/>
      <c r="DG2170" s="72"/>
      <c r="DH2170" s="78">
        <v>90.01</v>
      </c>
      <c r="DJ2170" s="77">
        <f t="shared" si="966"/>
        <v>9.9899999999999949</v>
      </c>
      <c r="DK2170" s="72"/>
      <c r="DO2170" s="358">
        <v>9.99</v>
      </c>
      <c r="DP2170" s="72"/>
      <c r="DQ2170" s="374"/>
      <c r="DR2170" s="72"/>
      <c r="DU2170" s="52"/>
      <c r="DX2170" s="75">
        <f t="shared" si="967"/>
        <v>76.324852794133974</v>
      </c>
      <c r="DY2170" s="51">
        <f t="shared" si="968"/>
        <v>0</v>
      </c>
      <c r="DZ2170" s="75">
        <f t="shared" si="969"/>
        <v>7.7769136762581945E-2</v>
      </c>
      <c r="EA2170" s="51">
        <f t="shared" si="970"/>
        <v>0</v>
      </c>
      <c r="EB2170" s="75">
        <f t="shared" si="971"/>
        <v>14.965003888456838</v>
      </c>
      <c r="EC2170" s="51">
        <f t="shared" si="972"/>
        <v>0</v>
      </c>
      <c r="ED2170" s="75">
        <f t="shared" si="973"/>
        <v>0.39995556049327846</v>
      </c>
      <c r="EE2170" s="51">
        <f t="shared" si="974"/>
        <v>0</v>
      </c>
      <c r="EF2170" s="75">
        <f t="shared" si="975"/>
        <v>0.17775802688590156</v>
      </c>
      <c r="EG2170" s="51">
        <f t="shared" si="976"/>
        <v>0</v>
      </c>
      <c r="EH2170" s="75">
        <f t="shared" si="977"/>
        <v>2.2219753360737695E-2</v>
      </c>
      <c r="EI2170" s="51">
        <f t="shared" si="978"/>
        <v>0</v>
      </c>
      <c r="EJ2170" s="75">
        <f t="shared" si="979"/>
        <v>2.2219753360737695E-2</v>
      </c>
      <c r="EK2170" s="51">
        <f t="shared" si="980"/>
        <v>0</v>
      </c>
      <c r="EL2170" s="75">
        <f t="shared" si="981"/>
        <v>3.9884457282524162</v>
      </c>
      <c r="EM2170" s="51">
        <f t="shared" si="982"/>
        <v>0</v>
      </c>
      <c r="EN2170" s="75">
        <f t="shared" si="983"/>
        <v>2.7996889234529498</v>
      </c>
      <c r="EO2170" s="51">
        <f t="shared" si="984"/>
        <v>0</v>
      </c>
      <c r="EP2170" s="75">
        <f t="shared" si="985"/>
        <v>0.12220864348405731</v>
      </c>
      <c r="EQ2170" s="51">
        <f t="shared" si="986"/>
        <v>0</v>
      </c>
      <c r="ER2170" s="51">
        <f t="shared" si="987"/>
        <v>100</v>
      </c>
      <c r="ES2170" s="51">
        <f t="shared" si="988"/>
        <v>0</v>
      </c>
    </row>
    <row r="2171" spans="1:149" x14ac:dyDescent="0.45">
      <c r="A2171" s="78" t="s">
        <v>1515</v>
      </c>
      <c r="B2171" s="174" t="s">
        <v>946</v>
      </c>
      <c r="C2171" s="51" t="s">
        <v>3644</v>
      </c>
      <c r="D2171" s="51" t="s">
        <v>3844</v>
      </c>
      <c r="E2171" s="78" t="s">
        <v>637</v>
      </c>
      <c r="F2171" s="78" t="s">
        <v>2842</v>
      </c>
      <c r="G2171" s="72" t="s">
        <v>3385</v>
      </c>
      <c r="H2171" s="78" t="s">
        <v>1101</v>
      </c>
      <c r="I2171" s="78">
        <v>3</v>
      </c>
      <c r="J2171" s="300">
        <v>48</v>
      </c>
      <c r="K2171" s="78"/>
      <c r="L2171" s="300">
        <v>800</v>
      </c>
      <c r="M2171" s="72"/>
      <c r="O2171" s="78"/>
      <c r="P2171" s="72" t="s">
        <v>1374</v>
      </c>
      <c r="AA2171" s="195"/>
      <c r="AB2171" s="195"/>
      <c r="AC2171" s="195"/>
      <c r="AD2171" s="72"/>
      <c r="AE2171" s="316">
        <v>1</v>
      </c>
      <c r="AF2171" s="195"/>
      <c r="AG2171" s="195">
        <v>0</v>
      </c>
      <c r="AH2171" s="72"/>
      <c r="AR2171" s="53">
        <v>0.91</v>
      </c>
      <c r="AT2171" s="77"/>
      <c r="AU2171" s="276">
        <v>480</v>
      </c>
      <c r="AV2171" s="276"/>
      <c r="AW2171" s="276">
        <v>436.8</v>
      </c>
      <c r="AX2171" s="95"/>
      <c r="AY2171" s="276"/>
      <c r="AZ2171" s="95"/>
      <c r="BB2171" s="80" t="s">
        <v>3412</v>
      </c>
      <c r="BC2171" s="270"/>
      <c r="BD2171" s="72">
        <v>74.27</v>
      </c>
      <c r="BE2171" s="72"/>
      <c r="BF2171" s="72">
        <v>0.08</v>
      </c>
      <c r="BG2171" s="72"/>
      <c r="BH2171" s="72">
        <v>14.56</v>
      </c>
      <c r="BI2171" s="72"/>
      <c r="BJ2171" s="72">
        <v>0.15</v>
      </c>
      <c r="BK2171" s="72"/>
      <c r="BL2171" s="72"/>
      <c r="BM2171" s="72"/>
      <c r="BN2171" s="72">
        <v>0.39</v>
      </c>
      <c r="BO2171" s="72"/>
      <c r="BP2171" s="72">
        <v>0.18</v>
      </c>
      <c r="BQ2171" s="72"/>
      <c r="BR2171" s="72">
        <v>0.02</v>
      </c>
      <c r="BS2171" s="72"/>
      <c r="BT2171" s="72"/>
      <c r="BU2171" s="72"/>
      <c r="BV2171" s="72"/>
      <c r="BW2171" s="72"/>
      <c r="BX2171" s="72">
        <v>0.02</v>
      </c>
      <c r="BY2171" s="72"/>
      <c r="BZ2171" s="72">
        <v>3.88</v>
      </c>
      <c r="CA2171" s="72"/>
      <c r="CB2171" s="72">
        <v>2.73</v>
      </c>
      <c r="CC2171" s="72"/>
      <c r="CD2171" s="72">
        <v>0.12</v>
      </c>
      <c r="CE2171" s="72"/>
      <c r="CF2171" s="72"/>
      <c r="CG2171" s="72"/>
      <c r="CH2171" s="72"/>
      <c r="CI2171" s="72"/>
      <c r="CJ2171" s="72"/>
      <c r="CK2171" s="72"/>
      <c r="CL2171" s="72">
        <v>0.6</v>
      </c>
      <c r="CM2171" s="72"/>
      <c r="CN2171" s="72"/>
      <c r="CO2171" s="72"/>
      <c r="CP2171" s="72"/>
      <c r="CQ2171" s="72"/>
      <c r="CR2171" s="72"/>
      <c r="CS2171" s="72"/>
      <c r="CT2171" s="72"/>
      <c r="CU2171" s="72"/>
      <c r="CV2171" s="72"/>
      <c r="CW2171" s="72"/>
      <c r="CX2171" s="72">
        <v>0.32</v>
      </c>
      <c r="CY2171" s="72"/>
      <c r="CZ2171" s="72"/>
      <c r="DA2171" s="72"/>
      <c r="DB2171" s="72"/>
      <c r="DC2171" s="72"/>
      <c r="DD2171" s="72"/>
      <c r="DE2171" s="72"/>
      <c r="DF2171" s="72"/>
      <c r="DG2171" s="72"/>
      <c r="DH2171" s="78">
        <v>97.31</v>
      </c>
      <c r="DJ2171" s="77">
        <f t="shared" si="966"/>
        <v>2.6899999999999977</v>
      </c>
      <c r="DK2171" s="72"/>
      <c r="DO2171" s="358">
        <v>2.69</v>
      </c>
      <c r="DP2171" s="72"/>
      <c r="DQ2171" s="374"/>
      <c r="DR2171" s="72"/>
      <c r="DU2171" s="52"/>
      <c r="DX2171" s="75">
        <f t="shared" si="967"/>
        <v>76.323091151988493</v>
      </c>
      <c r="DY2171" s="51">
        <f t="shared" si="968"/>
        <v>0</v>
      </c>
      <c r="DZ2171" s="75">
        <f t="shared" si="969"/>
        <v>8.2211489055595527E-2</v>
      </c>
      <c r="EA2171" s="51">
        <f t="shared" si="970"/>
        <v>0</v>
      </c>
      <c r="EB2171" s="75">
        <f t="shared" si="971"/>
        <v>14.962491008118384</v>
      </c>
      <c r="EC2171" s="51">
        <f t="shared" si="972"/>
        <v>0</v>
      </c>
      <c r="ED2171" s="75">
        <f t="shared" si="973"/>
        <v>0.40078100914602816</v>
      </c>
      <c r="EE2171" s="51">
        <f t="shared" si="974"/>
        <v>0</v>
      </c>
      <c r="EF2171" s="75">
        <f t="shared" si="975"/>
        <v>0.1849758503750899</v>
      </c>
      <c r="EG2171" s="51">
        <f t="shared" si="976"/>
        <v>0</v>
      </c>
      <c r="EH2171" s="75">
        <f t="shared" si="977"/>
        <v>2.0552872263898882E-2</v>
      </c>
      <c r="EI2171" s="51">
        <f t="shared" si="978"/>
        <v>0</v>
      </c>
      <c r="EJ2171" s="75">
        <f t="shared" si="979"/>
        <v>2.0552872263898882E-2</v>
      </c>
      <c r="EK2171" s="51">
        <f t="shared" si="980"/>
        <v>0</v>
      </c>
      <c r="EL2171" s="75">
        <f t="shared" si="981"/>
        <v>3.987257219196382</v>
      </c>
      <c r="EM2171" s="51">
        <f t="shared" si="982"/>
        <v>0</v>
      </c>
      <c r="EN2171" s="75">
        <f t="shared" si="983"/>
        <v>2.805467064022197</v>
      </c>
      <c r="EO2171" s="51">
        <f t="shared" si="984"/>
        <v>0</v>
      </c>
      <c r="EP2171" s="75">
        <f t="shared" si="985"/>
        <v>0.12331723358339328</v>
      </c>
      <c r="EQ2171" s="51">
        <f t="shared" si="986"/>
        <v>0</v>
      </c>
      <c r="ER2171" s="51">
        <f t="shared" si="987"/>
        <v>100</v>
      </c>
      <c r="ES2171" s="51">
        <f t="shared" si="988"/>
        <v>0</v>
      </c>
    </row>
    <row r="2172" spans="1:149" x14ac:dyDescent="0.45">
      <c r="A2172" s="78" t="s">
        <v>1515</v>
      </c>
      <c r="B2172" s="174" t="s">
        <v>946</v>
      </c>
      <c r="C2172" s="51" t="s">
        <v>3644</v>
      </c>
      <c r="D2172" s="51" t="s">
        <v>3844</v>
      </c>
      <c r="E2172" s="78" t="s">
        <v>637</v>
      </c>
      <c r="F2172" s="78" t="s">
        <v>2843</v>
      </c>
      <c r="G2172" s="72" t="s">
        <v>3385</v>
      </c>
      <c r="H2172" s="78" t="s">
        <v>1101</v>
      </c>
      <c r="I2172" s="78">
        <v>12</v>
      </c>
      <c r="J2172" s="300">
        <v>52</v>
      </c>
      <c r="K2172" s="78"/>
      <c r="L2172" s="300">
        <v>830</v>
      </c>
      <c r="M2172" s="72"/>
      <c r="O2172" s="78"/>
      <c r="P2172" s="72" t="s">
        <v>1374</v>
      </c>
      <c r="AA2172" s="195"/>
      <c r="AB2172" s="195"/>
      <c r="AC2172" s="195"/>
      <c r="AD2172" s="72"/>
      <c r="AE2172" s="316">
        <v>1</v>
      </c>
      <c r="AF2172" s="195"/>
      <c r="AG2172" s="195">
        <v>0</v>
      </c>
      <c r="AH2172" s="72"/>
      <c r="AR2172" s="53">
        <v>0.91549999999999998</v>
      </c>
      <c r="AT2172" s="77"/>
      <c r="AU2172" s="276">
        <v>520</v>
      </c>
      <c r="AV2172" s="276"/>
      <c r="AW2172" s="276">
        <v>476.06</v>
      </c>
      <c r="AX2172" s="95"/>
      <c r="AY2172" s="276"/>
      <c r="AZ2172" s="95"/>
      <c r="BB2172" s="80" t="s">
        <v>3412</v>
      </c>
      <c r="BC2172" s="270"/>
      <c r="BD2172" s="72">
        <v>74.42</v>
      </c>
      <c r="BE2172" s="72"/>
      <c r="BF2172" s="72">
        <v>0.08</v>
      </c>
      <c r="BG2172" s="72"/>
      <c r="BH2172" s="72">
        <v>14.59</v>
      </c>
      <c r="BI2172" s="72"/>
      <c r="BJ2172" s="72">
        <v>0.15</v>
      </c>
      <c r="BK2172" s="72"/>
      <c r="BL2172" s="72"/>
      <c r="BM2172" s="72"/>
      <c r="BN2172" s="72">
        <v>0.39</v>
      </c>
      <c r="BO2172" s="72"/>
      <c r="BP2172" s="72">
        <v>0.18</v>
      </c>
      <c r="BQ2172" s="72"/>
      <c r="BR2172" s="72">
        <v>0.02</v>
      </c>
      <c r="BS2172" s="72"/>
      <c r="BT2172" s="72"/>
      <c r="BU2172" s="72"/>
      <c r="BV2172" s="72"/>
      <c r="BW2172" s="72"/>
      <c r="BX2172" s="72">
        <v>0.02</v>
      </c>
      <c r="BY2172" s="72"/>
      <c r="BZ2172" s="72">
        <v>3.89</v>
      </c>
      <c r="CA2172" s="72"/>
      <c r="CB2172" s="72">
        <v>2.73</v>
      </c>
      <c r="CC2172" s="72"/>
      <c r="CD2172" s="72">
        <v>0.12</v>
      </c>
      <c r="CE2172" s="72"/>
      <c r="CF2172" s="72"/>
      <c r="CG2172" s="72"/>
      <c r="CH2172" s="72"/>
      <c r="CI2172" s="72"/>
      <c r="CJ2172" s="72"/>
      <c r="CK2172" s="72"/>
      <c r="CL2172" s="72">
        <v>0.6</v>
      </c>
      <c r="CM2172" s="72"/>
      <c r="CN2172" s="72"/>
      <c r="CO2172" s="72"/>
      <c r="CP2172" s="72"/>
      <c r="CQ2172" s="72"/>
      <c r="CR2172" s="72"/>
      <c r="CS2172" s="72"/>
      <c r="CT2172" s="72"/>
      <c r="CU2172" s="72"/>
      <c r="CV2172" s="72"/>
      <c r="CW2172" s="72"/>
      <c r="CX2172" s="72">
        <v>0.32</v>
      </c>
      <c r="CY2172" s="72"/>
      <c r="CZ2172" s="72"/>
      <c r="DA2172" s="72"/>
      <c r="DB2172" s="72"/>
      <c r="DC2172" s="72"/>
      <c r="DD2172" s="72"/>
      <c r="DE2172" s="72"/>
      <c r="DF2172" s="72"/>
      <c r="DG2172" s="72"/>
      <c r="DH2172" s="78">
        <v>97.51</v>
      </c>
      <c r="DJ2172" s="77">
        <f t="shared" si="966"/>
        <v>2.4899999999999949</v>
      </c>
      <c r="DK2172" s="72"/>
      <c r="DO2172" s="358">
        <v>2.4900000000000002</v>
      </c>
      <c r="DP2172" s="72"/>
      <c r="DQ2172" s="374"/>
      <c r="DR2172" s="72"/>
      <c r="DU2172" s="52"/>
      <c r="DX2172" s="75">
        <f t="shared" si="967"/>
        <v>76.320377397190029</v>
      </c>
      <c r="DY2172" s="51">
        <f t="shared" si="968"/>
        <v>0</v>
      </c>
      <c r="DZ2172" s="75">
        <f t="shared" si="969"/>
        <v>8.2042867398215563E-2</v>
      </c>
      <c r="EA2172" s="51">
        <f t="shared" si="970"/>
        <v>0</v>
      </c>
      <c r="EB2172" s="75">
        <f t="shared" si="971"/>
        <v>14.962567941749564</v>
      </c>
      <c r="EC2172" s="51">
        <f t="shared" si="972"/>
        <v>0</v>
      </c>
      <c r="ED2172" s="75">
        <f t="shared" si="973"/>
        <v>0.39995897856630092</v>
      </c>
      <c r="EE2172" s="51">
        <f t="shared" si="974"/>
        <v>0</v>
      </c>
      <c r="EF2172" s="75">
        <f t="shared" si="975"/>
        <v>0.18459645164598501</v>
      </c>
      <c r="EG2172" s="51">
        <f t="shared" si="976"/>
        <v>0</v>
      </c>
      <c r="EH2172" s="75">
        <f t="shared" si="977"/>
        <v>2.0510716849553891E-2</v>
      </c>
      <c r="EI2172" s="51">
        <f t="shared" si="978"/>
        <v>0</v>
      </c>
      <c r="EJ2172" s="75">
        <f t="shared" si="979"/>
        <v>2.0510716849553891E-2</v>
      </c>
      <c r="EK2172" s="51">
        <f t="shared" si="980"/>
        <v>0</v>
      </c>
      <c r="EL2172" s="75">
        <f t="shared" si="981"/>
        <v>3.9893344272382323</v>
      </c>
      <c r="EM2172" s="51">
        <f t="shared" si="982"/>
        <v>0</v>
      </c>
      <c r="EN2172" s="75">
        <f t="shared" si="983"/>
        <v>2.7997128499641062</v>
      </c>
      <c r="EO2172" s="51">
        <f t="shared" si="984"/>
        <v>0</v>
      </c>
      <c r="EP2172" s="75">
        <f t="shared" si="985"/>
        <v>0.12306430109732334</v>
      </c>
      <c r="EQ2172" s="51">
        <f t="shared" si="986"/>
        <v>0</v>
      </c>
      <c r="ER2172" s="51">
        <f t="shared" si="987"/>
        <v>100</v>
      </c>
      <c r="ES2172" s="51">
        <f t="shared" si="988"/>
        <v>0</v>
      </c>
    </row>
    <row r="2173" spans="1:149" x14ac:dyDescent="0.45">
      <c r="A2173" s="78" t="s">
        <v>1515</v>
      </c>
      <c r="B2173" s="174" t="s">
        <v>946</v>
      </c>
      <c r="C2173" s="51" t="s">
        <v>3644</v>
      </c>
      <c r="D2173" s="51" t="s">
        <v>3844</v>
      </c>
      <c r="E2173" s="78" t="s">
        <v>1127</v>
      </c>
      <c r="F2173" s="78" t="s">
        <v>2844</v>
      </c>
      <c r="G2173" s="72" t="s">
        <v>3385</v>
      </c>
      <c r="H2173" s="78" t="s">
        <v>1101</v>
      </c>
      <c r="I2173" s="78">
        <v>12</v>
      </c>
      <c r="J2173" s="300">
        <v>103</v>
      </c>
      <c r="K2173" s="78"/>
      <c r="L2173" s="300">
        <v>715</v>
      </c>
      <c r="M2173" s="72"/>
      <c r="O2173" s="78"/>
      <c r="P2173" s="72" t="s">
        <v>1404</v>
      </c>
      <c r="AA2173" s="195"/>
      <c r="AB2173" s="195"/>
      <c r="AC2173" s="195"/>
      <c r="AD2173" s="72"/>
      <c r="AE2173" s="316">
        <v>1</v>
      </c>
      <c r="AF2173" s="195"/>
      <c r="AG2173" s="195">
        <v>0</v>
      </c>
      <c r="AH2173" s="72"/>
      <c r="AR2173" s="53">
        <v>0.76170000000000004</v>
      </c>
      <c r="AT2173" s="77"/>
      <c r="AU2173" s="276">
        <v>1030</v>
      </c>
      <c r="AV2173" s="276"/>
      <c r="AW2173" s="276">
        <v>784.55100000000004</v>
      </c>
      <c r="AX2173" s="95"/>
      <c r="AY2173" s="276"/>
      <c r="AZ2173" s="95"/>
      <c r="BB2173" s="80" t="s">
        <v>3412</v>
      </c>
      <c r="BC2173" s="270"/>
      <c r="BD2173" s="72">
        <v>73.290000000000006</v>
      </c>
      <c r="BE2173" s="72"/>
      <c r="BF2173" s="72">
        <v>0.08</v>
      </c>
      <c r="BG2173" s="72"/>
      <c r="BH2173" s="72">
        <v>14.37</v>
      </c>
      <c r="BI2173" s="72"/>
      <c r="BJ2173" s="72">
        <v>0.14000000000000001</v>
      </c>
      <c r="BK2173" s="72"/>
      <c r="BL2173" s="72"/>
      <c r="BM2173" s="72"/>
      <c r="BN2173" s="72">
        <v>0.39</v>
      </c>
      <c r="BO2173" s="72"/>
      <c r="BP2173" s="72">
        <v>0.17</v>
      </c>
      <c r="BQ2173" s="72"/>
      <c r="BR2173" s="72">
        <v>0.02</v>
      </c>
      <c r="BS2173" s="72"/>
      <c r="BT2173" s="72"/>
      <c r="BU2173" s="72"/>
      <c r="BV2173" s="72"/>
      <c r="BW2173" s="72"/>
      <c r="BX2173" s="72">
        <v>0.02</v>
      </c>
      <c r="BY2173" s="72"/>
      <c r="BZ2173" s="72">
        <v>3.83</v>
      </c>
      <c r="CA2173" s="72"/>
      <c r="CB2173" s="72">
        <v>2.69</v>
      </c>
      <c r="CC2173" s="72"/>
      <c r="CD2173" s="72">
        <v>0.12</v>
      </c>
      <c r="CE2173" s="72"/>
      <c r="CF2173" s="72"/>
      <c r="CG2173" s="72"/>
      <c r="CH2173" s="72"/>
      <c r="CI2173" s="72"/>
      <c r="CJ2173" s="72"/>
      <c r="CK2173" s="72"/>
      <c r="CL2173" s="72">
        <v>0.59</v>
      </c>
      <c r="CM2173" s="72"/>
      <c r="CN2173" s="72"/>
      <c r="CO2173" s="72"/>
      <c r="CP2173" s="72"/>
      <c r="CQ2173" s="72"/>
      <c r="CR2173" s="72"/>
      <c r="CS2173" s="72"/>
      <c r="CT2173" s="72"/>
      <c r="CU2173" s="72"/>
      <c r="CV2173" s="72"/>
      <c r="CW2173" s="72"/>
      <c r="CX2173" s="72">
        <v>0.32</v>
      </c>
      <c r="CY2173" s="72"/>
      <c r="CZ2173" s="72"/>
      <c r="DA2173" s="72"/>
      <c r="DB2173" s="72"/>
      <c r="DC2173" s="72"/>
      <c r="DD2173" s="72"/>
      <c r="DE2173" s="72"/>
      <c r="DF2173" s="72"/>
      <c r="DG2173" s="72"/>
      <c r="DH2173" s="78">
        <v>96.02</v>
      </c>
      <c r="DJ2173" s="77">
        <f t="shared" si="966"/>
        <v>3.980000000000004</v>
      </c>
      <c r="DK2173" s="72"/>
      <c r="DO2173" s="358">
        <v>3.98</v>
      </c>
      <c r="DP2173" s="72"/>
      <c r="DQ2173" s="374"/>
      <c r="DR2173" s="72"/>
      <c r="DU2173" s="52"/>
      <c r="DX2173" s="75">
        <f t="shared" si="967"/>
        <v>76.327848364923994</v>
      </c>
      <c r="DY2173" s="51">
        <f t="shared" si="968"/>
        <v>0</v>
      </c>
      <c r="DZ2173" s="75">
        <f t="shared" si="969"/>
        <v>8.3315975838367001E-2</v>
      </c>
      <c r="EA2173" s="51">
        <f t="shared" si="970"/>
        <v>0</v>
      </c>
      <c r="EB2173" s="75">
        <f t="shared" si="971"/>
        <v>14.965632159966674</v>
      </c>
      <c r="EC2173" s="51">
        <f t="shared" si="972"/>
        <v>0</v>
      </c>
      <c r="ED2173" s="75">
        <f t="shared" si="973"/>
        <v>0.40616538221203918</v>
      </c>
      <c r="EE2173" s="51">
        <f t="shared" si="974"/>
        <v>0</v>
      </c>
      <c r="EF2173" s="75">
        <f t="shared" si="975"/>
        <v>0.17704644865652991</v>
      </c>
      <c r="EG2173" s="51">
        <f t="shared" si="976"/>
        <v>0</v>
      </c>
      <c r="EH2173" s="75">
        <f t="shared" si="977"/>
        <v>2.082899395959175E-2</v>
      </c>
      <c r="EI2173" s="51">
        <f t="shared" si="978"/>
        <v>0</v>
      </c>
      <c r="EJ2173" s="75">
        <f t="shared" si="979"/>
        <v>2.082899395959175E-2</v>
      </c>
      <c r="EK2173" s="51">
        <f t="shared" si="980"/>
        <v>0</v>
      </c>
      <c r="EL2173" s="75">
        <f t="shared" si="981"/>
        <v>3.9887523432618206</v>
      </c>
      <c r="EM2173" s="51">
        <f t="shared" si="982"/>
        <v>0</v>
      </c>
      <c r="EN2173" s="75">
        <f t="shared" si="983"/>
        <v>2.8014996875650908</v>
      </c>
      <c r="EO2173" s="51">
        <f t="shared" si="984"/>
        <v>0</v>
      </c>
      <c r="EP2173" s="75">
        <f t="shared" si="985"/>
        <v>0.12497396375755052</v>
      </c>
      <c r="EQ2173" s="51">
        <f t="shared" si="986"/>
        <v>0</v>
      </c>
      <c r="ER2173" s="51">
        <f t="shared" si="987"/>
        <v>100</v>
      </c>
      <c r="ES2173" s="51">
        <f t="shared" si="988"/>
        <v>0</v>
      </c>
    </row>
    <row r="2174" spans="1:149" x14ac:dyDescent="0.45">
      <c r="A2174" s="78" t="s">
        <v>1515</v>
      </c>
      <c r="B2174" s="174" t="s">
        <v>946</v>
      </c>
      <c r="C2174" s="51" t="s">
        <v>3644</v>
      </c>
      <c r="D2174" s="51" t="s">
        <v>3844</v>
      </c>
      <c r="E2174" s="78" t="s">
        <v>1127</v>
      </c>
      <c r="F2174" s="78" t="s">
        <v>2845</v>
      </c>
      <c r="G2174" s="72" t="s">
        <v>3385</v>
      </c>
      <c r="H2174" s="78" t="s">
        <v>1101</v>
      </c>
      <c r="I2174" s="78">
        <v>12</v>
      </c>
      <c r="J2174" s="300">
        <v>110</v>
      </c>
      <c r="K2174" s="78"/>
      <c r="L2174" s="300">
        <v>720</v>
      </c>
      <c r="M2174" s="72"/>
      <c r="O2174" s="78"/>
      <c r="P2174" s="72" t="s">
        <v>1404</v>
      </c>
      <c r="AA2174" s="195"/>
      <c r="AB2174" s="195"/>
      <c r="AC2174" s="195"/>
      <c r="AD2174" s="72"/>
      <c r="AE2174" s="316">
        <v>1</v>
      </c>
      <c r="AF2174" s="195"/>
      <c r="AG2174" s="195">
        <v>0</v>
      </c>
      <c r="AH2174" s="72"/>
      <c r="AR2174" s="53">
        <v>0.75680000000000003</v>
      </c>
      <c r="AT2174" s="77"/>
      <c r="AU2174" s="276">
        <v>1100</v>
      </c>
      <c r="AV2174" s="276"/>
      <c r="AW2174" s="276">
        <v>832.48</v>
      </c>
      <c r="AX2174" s="95"/>
      <c r="AY2174" s="276"/>
      <c r="AZ2174" s="95"/>
      <c r="BB2174" s="80" t="s">
        <v>3412</v>
      </c>
      <c r="BC2174" s="270"/>
      <c r="BD2174" s="72">
        <v>73.17</v>
      </c>
      <c r="BE2174" s="72"/>
      <c r="BF2174" s="72">
        <v>0.08</v>
      </c>
      <c r="BG2174" s="72"/>
      <c r="BH2174" s="72">
        <v>14.35</v>
      </c>
      <c r="BI2174" s="72"/>
      <c r="BJ2174" s="72">
        <v>0.14000000000000001</v>
      </c>
      <c r="BK2174" s="72"/>
      <c r="BL2174" s="72"/>
      <c r="BM2174" s="72"/>
      <c r="BN2174" s="72">
        <v>0.39</v>
      </c>
      <c r="BO2174" s="72"/>
      <c r="BP2174" s="72">
        <v>0.17</v>
      </c>
      <c r="BQ2174" s="72"/>
      <c r="BR2174" s="72">
        <v>0.02</v>
      </c>
      <c r="BS2174" s="72"/>
      <c r="BT2174" s="72"/>
      <c r="BU2174" s="72"/>
      <c r="BV2174" s="72"/>
      <c r="BW2174" s="72"/>
      <c r="BX2174" s="72">
        <v>0.02</v>
      </c>
      <c r="BY2174" s="72"/>
      <c r="BZ2174" s="72">
        <v>3.82</v>
      </c>
      <c r="CA2174" s="72"/>
      <c r="CB2174" s="72">
        <v>2.69</v>
      </c>
      <c r="CC2174" s="72"/>
      <c r="CD2174" s="72">
        <v>0.12</v>
      </c>
      <c r="CE2174" s="72"/>
      <c r="CF2174" s="72"/>
      <c r="CG2174" s="72"/>
      <c r="CH2174" s="72"/>
      <c r="CI2174" s="72"/>
      <c r="CJ2174" s="72"/>
      <c r="CK2174" s="72"/>
      <c r="CL2174" s="72">
        <v>0.59</v>
      </c>
      <c r="CM2174" s="72"/>
      <c r="CN2174" s="72"/>
      <c r="CO2174" s="72"/>
      <c r="CP2174" s="72"/>
      <c r="CQ2174" s="72"/>
      <c r="CR2174" s="72"/>
      <c r="CS2174" s="72"/>
      <c r="CT2174" s="72"/>
      <c r="CU2174" s="72"/>
      <c r="CV2174" s="72"/>
      <c r="CW2174" s="72"/>
      <c r="CX2174" s="72">
        <v>0.32</v>
      </c>
      <c r="CY2174" s="72"/>
      <c r="CZ2174" s="72"/>
      <c r="DA2174" s="72"/>
      <c r="DB2174" s="72"/>
      <c r="DC2174" s="72"/>
      <c r="DD2174" s="72"/>
      <c r="DE2174" s="72"/>
      <c r="DF2174" s="72"/>
      <c r="DG2174" s="72"/>
      <c r="DH2174" s="78">
        <v>95.87</v>
      </c>
      <c r="DJ2174" s="77">
        <f t="shared" si="966"/>
        <v>4.1299999999999955</v>
      </c>
      <c r="DK2174" s="72"/>
      <c r="DO2174" s="358">
        <v>4.13</v>
      </c>
      <c r="DP2174" s="72"/>
      <c r="DQ2174" s="374"/>
      <c r="DR2174" s="72"/>
      <c r="DU2174" s="52"/>
      <c r="DX2174" s="75">
        <f t="shared" si="967"/>
        <v>76.322102847606132</v>
      </c>
      <c r="DY2174" s="51">
        <f t="shared" si="968"/>
        <v>0</v>
      </c>
      <c r="DZ2174" s="75">
        <f t="shared" si="969"/>
        <v>8.3446333576718476E-2</v>
      </c>
      <c r="EA2174" s="51">
        <f t="shared" si="970"/>
        <v>0</v>
      </c>
      <c r="EB2174" s="75">
        <f t="shared" si="971"/>
        <v>14.968186085323875</v>
      </c>
      <c r="EC2174" s="51">
        <f t="shared" si="972"/>
        <v>0</v>
      </c>
      <c r="ED2174" s="75">
        <f t="shared" si="973"/>
        <v>0.40680087618650257</v>
      </c>
      <c r="EE2174" s="51">
        <f t="shared" si="974"/>
        <v>0</v>
      </c>
      <c r="EF2174" s="75">
        <f t="shared" si="975"/>
        <v>0.17732345885052675</v>
      </c>
      <c r="EG2174" s="51">
        <f t="shared" si="976"/>
        <v>0</v>
      </c>
      <c r="EH2174" s="75">
        <f t="shared" si="977"/>
        <v>2.0861583394179619E-2</v>
      </c>
      <c r="EI2174" s="51">
        <f t="shared" si="978"/>
        <v>0</v>
      </c>
      <c r="EJ2174" s="75">
        <f t="shared" si="979"/>
        <v>2.0861583394179619E-2</v>
      </c>
      <c r="EK2174" s="51">
        <f t="shared" si="980"/>
        <v>0</v>
      </c>
      <c r="EL2174" s="75">
        <f t="shared" si="981"/>
        <v>3.9845624282883065</v>
      </c>
      <c r="EM2174" s="51">
        <f t="shared" si="982"/>
        <v>0</v>
      </c>
      <c r="EN2174" s="75">
        <f t="shared" si="983"/>
        <v>2.8058829665171583</v>
      </c>
      <c r="EO2174" s="51">
        <f t="shared" si="984"/>
        <v>0</v>
      </c>
      <c r="EP2174" s="75">
        <f t="shared" si="985"/>
        <v>0.12516950036507768</v>
      </c>
      <c r="EQ2174" s="51">
        <f t="shared" si="986"/>
        <v>0</v>
      </c>
      <c r="ER2174" s="51">
        <f t="shared" si="987"/>
        <v>100</v>
      </c>
      <c r="ES2174" s="51">
        <f t="shared" si="988"/>
        <v>0</v>
      </c>
    </row>
    <row r="2175" spans="1:149" x14ac:dyDescent="0.45">
      <c r="A2175" s="78" t="s">
        <v>1515</v>
      </c>
      <c r="B2175" s="174" t="s">
        <v>946</v>
      </c>
      <c r="C2175" s="51" t="s">
        <v>3644</v>
      </c>
      <c r="D2175" s="51" t="s">
        <v>3844</v>
      </c>
      <c r="E2175" s="78" t="s">
        <v>1127</v>
      </c>
      <c r="F2175" s="78" t="s">
        <v>2846</v>
      </c>
      <c r="G2175" s="72" t="s">
        <v>3385</v>
      </c>
      <c r="H2175" s="78" t="s">
        <v>1101</v>
      </c>
      <c r="I2175" s="78">
        <v>12</v>
      </c>
      <c r="J2175" s="300">
        <v>103</v>
      </c>
      <c r="K2175" s="78"/>
      <c r="L2175" s="300">
        <v>720</v>
      </c>
      <c r="M2175" s="72"/>
      <c r="O2175" s="78"/>
      <c r="P2175" s="72" t="s">
        <v>1404</v>
      </c>
      <c r="AA2175" s="195"/>
      <c r="AB2175" s="195"/>
      <c r="AC2175" s="195"/>
      <c r="AD2175" s="72"/>
      <c r="AE2175" s="316">
        <v>1</v>
      </c>
      <c r="AF2175" s="195"/>
      <c r="AG2175" s="195">
        <v>0</v>
      </c>
      <c r="AH2175" s="72"/>
      <c r="AR2175" s="53">
        <v>0.76659999999999995</v>
      </c>
      <c r="AT2175" s="77"/>
      <c r="AU2175" s="276">
        <v>1030</v>
      </c>
      <c r="AV2175" s="276"/>
      <c r="AW2175" s="276">
        <v>789.59799999999996</v>
      </c>
      <c r="AX2175" s="95"/>
      <c r="AY2175" s="276"/>
      <c r="AZ2175" s="95"/>
      <c r="BB2175" s="80" t="s">
        <v>3412</v>
      </c>
      <c r="BC2175" s="270"/>
      <c r="BD2175" s="72">
        <v>73</v>
      </c>
      <c r="BE2175" s="72"/>
      <c r="BF2175" s="72">
        <v>0.08</v>
      </c>
      <c r="BG2175" s="72"/>
      <c r="BH2175" s="72">
        <v>14.31</v>
      </c>
      <c r="BI2175" s="72"/>
      <c r="BJ2175" s="72">
        <v>0.14000000000000001</v>
      </c>
      <c r="BK2175" s="72"/>
      <c r="BL2175" s="72"/>
      <c r="BM2175" s="72"/>
      <c r="BN2175" s="72">
        <v>0.38</v>
      </c>
      <c r="BO2175" s="72"/>
      <c r="BP2175" s="72">
        <v>0.17</v>
      </c>
      <c r="BQ2175" s="72"/>
      <c r="BR2175" s="72">
        <v>0.02</v>
      </c>
      <c r="BS2175" s="72"/>
      <c r="BT2175" s="72"/>
      <c r="BU2175" s="72"/>
      <c r="BV2175" s="72"/>
      <c r="BW2175" s="72"/>
      <c r="BX2175" s="72">
        <v>0.02</v>
      </c>
      <c r="BY2175" s="72"/>
      <c r="BZ2175" s="72">
        <v>3.81</v>
      </c>
      <c r="CA2175" s="72"/>
      <c r="CB2175" s="72">
        <v>2.68</v>
      </c>
      <c r="CC2175" s="72"/>
      <c r="CD2175" s="72">
        <v>0.12</v>
      </c>
      <c r="CE2175" s="72"/>
      <c r="CF2175" s="72"/>
      <c r="CG2175" s="72"/>
      <c r="CH2175" s="72"/>
      <c r="CI2175" s="72"/>
      <c r="CJ2175" s="72"/>
      <c r="CK2175" s="72"/>
      <c r="CL2175" s="72">
        <v>0.59</v>
      </c>
      <c r="CM2175" s="72"/>
      <c r="CN2175" s="72"/>
      <c r="CO2175" s="72"/>
      <c r="CP2175" s="72"/>
      <c r="CQ2175" s="72"/>
      <c r="CR2175" s="72"/>
      <c r="CS2175" s="72"/>
      <c r="CT2175" s="72"/>
      <c r="CU2175" s="72"/>
      <c r="CV2175" s="72"/>
      <c r="CW2175" s="72"/>
      <c r="CX2175" s="72">
        <v>0.32</v>
      </c>
      <c r="CY2175" s="72"/>
      <c r="CZ2175" s="72"/>
      <c r="DA2175" s="72"/>
      <c r="DB2175" s="72"/>
      <c r="DC2175" s="72"/>
      <c r="DD2175" s="72"/>
      <c r="DE2175" s="72"/>
      <c r="DF2175" s="72"/>
      <c r="DG2175" s="72"/>
      <c r="DH2175" s="78">
        <v>95.64</v>
      </c>
      <c r="DJ2175" s="77">
        <f t="shared" si="966"/>
        <v>4.3599999999999994</v>
      </c>
      <c r="DK2175" s="72"/>
      <c r="DO2175" s="358">
        <v>4.3600000000000003</v>
      </c>
      <c r="DP2175" s="72"/>
      <c r="DQ2175" s="374"/>
      <c r="DR2175" s="72"/>
      <c r="DU2175" s="52"/>
      <c r="DX2175" s="75">
        <f t="shared" si="967"/>
        <v>76.327896277708078</v>
      </c>
      <c r="DY2175" s="51">
        <f t="shared" si="968"/>
        <v>0</v>
      </c>
      <c r="DZ2175" s="75">
        <f t="shared" si="969"/>
        <v>8.3647009619406104E-2</v>
      </c>
      <c r="EA2175" s="51">
        <f t="shared" si="970"/>
        <v>0</v>
      </c>
      <c r="EB2175" s="75">
        <f t="shared" si="971"/>
        <v>14.962358845671266</v>
      </c>
      <c r="EC2175" s="51">
        <f t="shared" si="972"/>
        <v>0</v>
      </c>
      <c r="ED2175" s="75">
        <f t="shared" si="973"/>
        <v>0.397323295692179</v>
      </c>
      <c r="EE2175" s="51">
        <f t="shared" si="974"/>
        <v>0</v>
      </c>
      <c r="EF2175" s="75">
        <f t="shared" si="975"/>
        <v>0.17774989544123798</v>
      </c>
      <c r="EG2175" s="51">
        <f t="shared" si="976"/>
        <v>0</v>
      </c>
      <c r="EH2175" s="75">
        <f t="shared" si="977"/>
        <v>2.0911752404851526E-2</v>
      </c>
      <c r="EI2175" s="51">
        <f t="shared" si="978"/>
        <v>0</v>
      </c>
      <c r="EJ2175" s="75">
        <f t="shared" si="979"/>
        <v>2.0911752404851526E-2</v>
      </c>
      <c r="EK2175" s="51">
        <f t="shared" si="980"/>
        <v>0</v>
      </c>
      <c r="EL2175" s="75">
        <f t="shared" si="981"/>
        <v>3.9836888331242157</v>
      </c>
      <c r="EM2175" s="51">
        <f t="shared" si="982"/>
        <v>0</v>
      </c>
      <c r="EN2175" s="75">
        <f t="shared" si="983"/>
        <v>2.8021748222501048</v>
      </c>
      <c r="EO2175" s="51">
        <f t="shared" si="984"/>
        <v>0</v>
      </c>
      <c r="EP2175" s="75">
        <f t="shared" si="985"/>
        <v>0.12547051442910914</v>
      </c>
      <c r="EQ2175" s="51">
        <f t="shared" si="986"/>
        <v>0</v>
      </c>
      <c r="ER2175" s="51">
        <f t="shared" si="987"/>
        <v>100</v>
      </c>
      <c r="ES2175" s="51">
        <f t="shared" si="988"/>
        <v>0</v>
      </c>
    </row>
    <row r="2176" spans="1:149" x14ac:dyDescent="0.45">
      <c r="A2176" s="78" t="s">
        <v>1515</v>
      </c>
      <c r="B2176" s="174" t="s">
        <v>946</v>
      </c>
      <c r="C2176" s="51" t="s">
        <v>3644</v>
      </c>
      <c r="D2176" s="51" t="s">
        <v>3844</v>
      </c>
      <c r="E2176" s="78" t="s">
        <v>1127</v>
      </c>
      <c r="F2176" s="78" t="s">
        <v>2847</v>
      </c>
      <c r="G2176" s="72" t="s">
        <v>3385</v>
      </c>
      <c r="H2176" s="78" t="s">
        <v>1101</v>
      </c>
      <c r="I2176" s="78">
        <v>12</v>
      </c>
      <c r="J2176" s="300">
        <v>103</v>
      </c>
      <c r="K2176" s="78"/>
      <c r="L2176" s="300">
        <v>710</v>
      </c>
      <c r="M2176" s="72"/>
      <c r="O2176" s="78"/>
      <c r="P2176" s="72" t="s">
        <v>1374</v>
      </c>
      <c r="AA2176" s="195"/>
      <c r="AB2176" s="195"/>
      <c r="AC2176" s="195"/>
      <c r="AD2176" s="72"/>
      <c r="AE2176" s="316">
        <v>1</v>
      </c>
      <c r="AF2176" s="195"/>
      <c r="AG2176" s="195">
        <v>0</v>
      </c>
      <c r="AH2176" s="72"/>
      <c r="AR2176" s="53">
        <v>0.75670000000000004</v>
      </c>
      <c r="AT2176" s="77"/>
      <c r="AU2176" s="276">
        <v>1030</v>
      </c>
      <c r="AV2176" s="276"/>
      <c r="AW2176" s="276">
        <v>779.40100000000007</v>
      </c>
      <c r="AX2176" s="95"/>
      <c r="AY2176" s="276"/>
      <c r="AZ2176" s="95"/>
      <c r="BB2176" s="80" t="s">
        <v>3412</v>
      </c>
      <c r="BC2176" s="270"/>
      <c r="BD2176" s="72">
        <v>72.900000000000006</v>
      </c>
      <c r="BE2176" s="72"/>
      <c r="BF2176" s="72">
        <v>0.08</v>
      </c>
      <c r="BG2176" s="72"/>
      <c r="BH2176" s="72">
        <v>14.29</v>
      </c>
      <c r="BI2176" s="72"/>
      <c r="BJ2176" s="72">
        <v>0.14000000000000001</v>
      </c>
      <c r="BK2176" s="72"/>
      <c r="BL2176" s="72"/>
      <c r="BM2176" s="72"/>
      <c r="BN2176" s="72">
        <v>0.38</v>
      </c>
      <c r="BO2176" s="72"/>
      <c r="BP2176" s="72">
        <v>0.17</v>
      </c>
      <c r="BQ2176" s="72"/>
      <c r="BR2176" s="72">
        <v>0.02</v>
      </c>
      <c r="BS2176" s="72"/>
      <c r="BT2176" s="72"/>
      <c r="BU2176" s="72"/>
      <c r="BV2176" s="72"/>
      <c r="BW2176" s="72"/>
      <c r="BX2176" s="72">
        <v>0.02</v>
      </c>
      <c r="BY2176" s="72"/>
      <c r="BZ2176" s="72">
        <v>3.81</v>
      </c>
      <c r="CA2176" s="72"/>
      <c r="CB2176" s="72">
        <v>2.68</v>
      </c>
      <c r="CC2176" s="72"/>
      <c r="CD2176" s="72">
        <v>0.12</v>
      </c>
      <c r="CE2176" s="72"/>
      <c r="CF2176" s="72"/>
      <c r="CG2176" s="72"/>
      <c r="CH2176" s="72"/>
      <c r="CI2176" s="72"/>
      <c r="CJ2176" s="72"/>
      <c r="CK2176" s="72"/>
      <c r="CL2176" s="72">
        <v>0.59</v>
      </c>
      <c r="CM2176" s="72"/>
      <c r="CN2176" s="72"/>
      <c r="CO2176" s="72"/>
      <c r="CP2176" s="72"/>
      <c r="CQ2176" s="72"/>
      <c r="CR2176" s="72"/>
      <c r="CS2176" s="72"/>
      <c r="CT2176" s="72"/>
      <c r="CU2176" s="72"/>
      <c r="CV2176" s="72"/>
      <c r="CW2176" s="72"/>
      <c r="CX2176" s="72">
        <v>0.32</v>
      </c>
      <c r="CY2176" s="72"/>
      <c r="CZ2176" s="72"/>
      <c r="DA2176" s="72"/>
      <c r="DB2176" s="72"/>
      <c r="DC2176" s="72"/>
      <c r="DD2176" s="72"/>
      <c r="DE2176" s="72"/>
      <c r="DF2176" s="72"/>
      <c r="DG2176" s="72"/>
      <c r="DH2176" s="78">
        <v>95.52</v>
      </c>
      <c r="DJ2176" s="77">
        <f t="shared" si="966"/>
        <v>4.480000000000004</v>
      </c>
      <c r="DK2176" s="72"/>
      <c r="DO2176" s="358">
        <v>4.4800000000000004</v>
      </c>
      <c r="DP2176" s="72"/>
      <c r="DQ2176" s="374"/>
      <c r="DR2176" s="72"/>
      <c r="DU2176" s="52"/>
      <c r="DX2176" s="75">
        <f t="shared" si="967"/>
        <v>76.319095477386938</v>
      </c>
      <c r="DY2176" s="51">
        <f t="shared" si="968"/>
        <v>0</v>
      </c>
      <c r="DZ2176" s="75">
        <f t="shared" si="969"/>
        <v>8.3752093802345065E-2</v>
      </c>
      <c r="EA2176" s="51">
        <f t="shared" si="970"/>
        <v>0</v>
      </c>
      <c r="EB2176" s="75">
        <f t="shared" si="971"/>
        <v>14.960217755443885</v>
      </c>
      <c r="EC2176" s="51">
        <f t="shared" si="972"/>
        <v>0</v>
      </c>
      <c r="ED2176" s="75">
        <f t="shared" si="973"/>
        <v>0.39782244556113905</v>
      </c>
      <c r="EE2176" s="51">
        <f t="shared" si="974"/>
        <v>0</v>
      </c>
      <c r="EF2176" s="75">
        <f t="shared" si="975"/>
        <v>0.17797319932998326</v>
      </c>
      <c r="EG2176" s="51">
        <f t="shared" si="976"/>
        <v>0</v>
      </c>
      <c r="EH2176" s="75">
        <f t="shared" si="977"/>
        <v>2.0938023450586266E-2</v>
      </c>
      <c r="EI2176" s="51">
        <f t="shared" si="978"/>
        <v>0</v>
      </c>
      <c r="EJ2176" s="75">
        <f t="shared" si="979"/>
        <v>2.0938023450586266E-2</v>
      </c>
      <c r="EK2176" s="51">
        <f t="shared" si="980"/>
        <v>0</v>
      </c>
      <c r="EL2176" s="75">
        <f t="shared" si="981"/>
        <v>3.9886934673366832</v>
      </c>
      <c r="EM2176" s="51">
        <f t="shared" si="982"/>
        <v>0</v>
      </c>
      <c r="EN2176" s="75">
        <f t="shared" si="983"/>
        <v>2.8056951423785597</v>
      </c>
      <c r="EO2176" s="51">
        <f t="shared" si="984"/>
        <v>0</v>
      </c>
      <c r="EP2176" s="75">
        <f t="shared" si="985"/>
        <v>0.12562814070351758</v>
      </c>
      <c r="EQ2176" s="51">
        <f t="shared" si="986"/>
        <v>0</v>
      </c>
      <c r="ER2176" s="51">
        <f t="shared" si="987"/>
        <v>100</v>
      </c>
      <c r="ES2176" s="51">
        <f t="shared" si="988"/>
        <v>0</v>
      </c>
    </row>
    <row r="2177" spans="1:149" x14ac:dyDescent="0.45">
      <c r="A2177" s="78" t="s">
        <v>1515</v>
      </c>
      <c r="B2177" s="174" t="s">
        <v>946</v>
      </c>
      <c r="C2177" s="51" t="s">
        <v>3644</v>
      </c>
      <c r="D2177" s="51" t="s">
        <v>3844</v>
      </c>
      <c r="E2177" s="78" t="s">
        <v>1127</v>
      </c>
      <c r="F2177" s="78" t="s">
        <v>2848</v>
      </c>
      <c r="G2177" s="72" t="s">
        <v>3385</v>
      </c>
      <c r="H2177" s="78" t="s">
        <v>1101</v>
      </c>
      <c r="I2177" s="78">
        <v>12</v>
      </c>
      <c r="J2177" s="300">
        <v>207</v>
      </c>
      <c r="K2177" s="78"/>
      <c r="L2177" s="300">
        <v>670</v>
      </c>
      <c r="M2177" s="72"/>
      <c r="O2177" s="78"/>
      <c r="P2177" s="72" t="s">
        <v>1404</v>
      </c>
      <c r="AA2177" s="195"/>
      <c r="AB2177" s="195"/>
      <c r="AC2177" s="195"/>
      <c r="AD2177" s="72"/>
      <c r="AE2177" s="316">
        <v>1</v>
      </c>
      <c r="AF2177" s="195"/>
      <c r="AG2177" s="195">
        <v>0</v>
      </c>
      <c r="AH2177" s="72"/>
      <c r="AR2177" s="53">
        <v>0.61719999999999997</v>
      </c>
      <c r="AT2177" s="77"/>
      <c r="AU2177" s="276">
        <v>2070</v>
      </c>
      <c r="AV2177" s="276"/>
      <c r="AW2177" s="276">
        <v>1277.604</v>
      </c>
      <c r="AX2177" s="95"/>
      <c r="AY2177" s="276"/>
      <c r="AZ2177" s="95"/>
      <c r="BB2177" s="80" t="s">
        <v>3412</v>
      </c>
      <c r="BC2177" s="270"/>
      <c r="BD2177" s="72">
        <v>71.67</v>
      </c>
      <c r="BE2177" s="72"/>
      <c r="BF2177" s="72">
        <v>0.08</v>
      </c>
      <c r="BG2177" s="72"/>
      <c r="BH2177" s="72">
        <v>14.05</v>
      </c>
      <c r="BI2177" s="72"/>
      <c r="BJ2177" s="72">
        <v>0.14000000000000001</v>
      </c>
      <c r="BK2177" s="72"/>
      <c r="BL2177" s="72"/>
      <c r="BM2177" s="72"/>
      <c r="BN2177" s="72">
        <v>0.38</v>
      </c>
      <c r="BO2177" s="72"/>
      <c r="BP2177" s="72">
        <v>0.17</v>
      </c>
      <c r="BQ2177" s="72"/>
      <c r="BR2177" s="72">
        <v>0.02</v>
      </c>
      <c r="BS2177" s="72"/>
      <c r="BT2177" s="72"/>
      <c r="BU2177" s="72"/>
      <c r="BV2177" s="72"/>
      <c r="BW2177" s="72"/>
      <c r="BX2177" s="72">
        <v>0.02</v>
      </c>
      <c r="BY2177" s="72"/>
      <c r="BZ2177" s="72">
        <v>3.74</v>
      </c>
      <c r="CA2177" s="72"/>
      <c r="CB2177" s="72">
        <v>2.63</v>
      </c>
      <c r="CC2177" s="72"/>
      <c r="CD2177" s="72">
        <v>0.11</v>
      </c>
      <c r="CE2177" s="72"/>
      <c r="CF2177" s="72"/>
      <c r="CG2177" s="72"/>
      <c r="CH2177" s="72"/>
      <c r="CI2177" s="72"/>
      <c r="CJ2177" s="72"/>
      <c r="CK2177" s="72"/>
      <c r="CL2177" s="72">
        <v>0.57999999999999996</v>
      </c>
      <c r="CM2177" s="72"/>
      <c r="CN2177" s="72"/>
      <c r="CO2177" s="72"/>
      <c r="CP2177" s="72"/>
      <c r="CQ2177" s="72"/>
      <c r="CR2177" s="72"/>
      <c r="CS2177" s="72"/>
      <c r="CT2177" s="72"/>
      <c r="CU2177" s="72"/>
      <c r="CV2177" s="72"/>
      <c r="CW2177" s="72"/>
      <c r="CX2177" s="72">
        <v>0.31</v>
      </c>
      <c r="CY2177" s="72"/>
      <c r="CZ2177" s="72"/>
      <c r="DA2177" s="72"/>
      <c r="DB2177" s="72"/>
      <c r="DC2177" s="72"/>
      <c r="DD2177" s="72"/>
      <c r="DE2177" s="72"/>
      <c r="DF2177" s="72"/>
      <c r="DG2177" s="72"/>
      <c r="DH2177" s="78">
        <v>93.91</v>
      </c>
      <c r="DJ2177" s="77">
        <f t="shared" si="966"/>
        <v>6.0900000000000034</v>
      </c>
      <c r="DK2177" s="72"/>
      <c r="DO2177" s="358">
        <v>6.09</v>
      </c>
      <c r="DP2177" s="72"/>
      <c r="DQ2177" s="374"/>
      <c r="DR2177" s="72"/>
      <c r="DU2177" s="52"/>
      <c r="DX2177" s="75">
        <f t="shared" si="967"/>
        <v>76.317751038228096</v>
      </c>
      <c r="DY2177" s="51">
        <f t="shared" si="968"/>
        <v>0</v>
      </c>
      <c r="DZ2177" s="75">
        <f t="shared" si="969"/>
        <v>8.5187945905654358E-2</v>
      </c>
      <c r="EA2177" s="51">
        <f t="shared" si="970"/>
        <v>0</v>
      </c>
      <c r="EB2177" s="75">
        <f t="shared" si="971"/>
        <v>14.961132999680546</v>
      </c>
      <c r="EC2177" s="51">
        <f t="shared" si="972"/>
        <v>0</v>
      </c>
      <c r="ED2177" s="75">
        <f t="shared" si="973"/>
        <v>0.40464274305185816</v>
      </c>
      <c r="EE2177" s="51">
        <f t="shared" si="974"/>
        <v>0</v>
      </c>
      <c r="EF2177" s="75">
        <f t="shared" si="975"/>
        <v>0.18102438504951551</v>
      </c>
      <c r="EG2177" s="51">
        <f t="shared" si="976"/>
        <v>0</v>
      </c>
      <c r="EH2177" s="75">
        <f t="shared" si="977"/>
        <v>2.129698647641359E-2</v>
      </c>
      <c r="EI2177" s="51">
        <f t="shared" si="978"/>
        <v>0</v>
      </c>
      <c r="EJ2177" s="75">
        <f t="shared" si="979"/>
        <v>2.129698647641359E-2</v>
      </c>
      <c r="EK2177" s="51">
        <f t="shared" si="980"/>
        <v>0</v>
      </c>
      <c r="EL2177" s="75">
        <f t="shared" si="981"/>
        <v>3.9825364710893414</v>
      </c>
      <c r="EM2177" s="51">
        <f t="shared" si="982"/>
        <v>0</v>
      </c>
      <c r="EN2177" s="75">
        <f t="shared" si="983"/>
        <v>2.8005537216483867</v>
      </c>
      <c r="EO2177" s="51">
        <f t="shared" si="984"/>
        <v>0</v>
      </c>
      <c r="EP2177" s="75">
        <f t="shared" si="985"/>
        <v>0.11713342562027473</v>
      </c>
      <c r="EQ2177" s="51">
        <f t="shared" si="986"/>
        <v>0</v>
      </c>
      <c r="ER2177" s="51">
        <f t="shared" si="987"/>
        <v>100</v>
      </c>
      <c r="ES2177" s="51">
        <f t="shared" si="988"/>
        <v>0</v>
      </c>
    </row>
    <row r="2178" spans="1:149" x14ac:dyDescent="0.45">
      <c r="A2178" s="78" t="s">
        <v>1515</v>
      </c>
      <c r="B2178" s="174" t="s">
        <v>946</v>
      </c>
      <c r="C2178" s="51" t="s">
        <v>3644</v>
      </c>
      <c r="D2178" s="51" t="s">
        <v>3844</v>
      </c>
      <c r="E2178" s="78" t="s">
        <v>1127</v>
      </c>
      <c r="F2178" s="78" t="s">
        <v>2849</v>
      </c>
      <c r="G2178" s="72" t="s">
        <v>3385</v>
      </c>
      <c r="H2178" s="78" t="s">
        <v>1101</v>
      </c>
      <c r="I2178" s="78">
        <v>12</v>
      </c>
      <c r="J2178" s="300">
        <v>207</v>
      </c>
      <c r="K2178" s="78"/>
      <c r="L2178" s="300">
        <v>670</v>
      </c>
      <c r="M2178" s="72"/>
      <c r="O2178" s="78"/>
      <c r="P2178" s="72" t="s">
        <v>1404</v>
      </c>
      <c r="AA2178" s="195"/>
      <c r="AB2178" s="195"/>
      <c r="AC2178" s="195"/>
      <c r="AD2178" s="72"/>
      <c r="AE2178" s="316">
        <v>1</v>
      </c>
      <c r="AF2178" s="195"/>
      <c r="AG2178" s="195">
        <v>0</v>
      </c>
      <c r="AH2178" s="72"/>
      <c r="AR2178" s="53">
        <v>0.61719999999999997</v>
      </c>
      <c r="AT2178" s="77"/>
      <c r="AU2178" s="276">
        <v>2070</v>
      </c>
      <c r="AV2178" s="276"/>
      <c r="AW2178" s="276">
        <v>1277.604</v>
      </c>
      <c r="AX2178" s="95"/>
      <c r="AY2178" s="276"/>
      <c r="AZ2178" s="95"/>
      <c r="BB2178" s="80" t="s">
        <v>3412</v>
      </c>
      <c r="BC2178" s="270"/>
      <c r="BD2178" s="72">
        <v>71.52</v>
      </c>
      <c r="BE2178" s="72"/>
      <c r="BF2178" s="72">
        <v>0.08</v>
      </c>
      <c r="BG2178" s="72"/>
      <c r="BH2178" s="72">
        <v>14.02</v>
      </c>
      <c r="BI2178" s="72"/>
      <c r="BJ2178" s="72">
        <v>0.14000000000000001</v>
      </c>
      <c r="BK2178" s="72"/>
      <c r="BL2178" s="72"/>
      <c r="BM2178" s="72"/>
      <c r="BN2178" s="72">
        <v>0.38</v>
      </c>
      <c r="BO2178" s="72"/>
      <c r="BP2178" s="72">
        <v>0.17</v>
      </c>
      <c r="BQ2178" s="72"/>
      <c r="BR2178" s="72">
        <v>0.02</v>
      </c>
      <c r="BS2178" s="72"/>
      <c r="BT2178" s="72"/>
      <c r="BU2178" s="72"/>
      <c r="BV2178" s="72"/>
      <c r="BW2178" s="72"/>
      <c r="BX2178" s="72">
        <v>0.02</v>
      </c>
      <c r="BY2178" s="72"/>
      <c r="BZ2178" s="72">
        <v>3.74</v>
      </c>
      <c r="CA2178" s="72"/>
      <c r="CB2178" s="72">
        <v>2.63</v>
      </c>
      <c r="CC2178" s="72"/>
      <c r="CD2178" s="72">
        <v>0.11</v>
      </c>
      <c r="CE2178" s="72"/>
      <c r="CF2178" s="72"/>
      <c r="CG2178" s="72"/>
      <c r="CH2178" s="72"/>
      <c r="CI2178" s="72"/>
      <c r="CJ2178" s="72"/>
      <c r="CK2178" s="72"/>
      <c r="CL2178" s="72">
        <v>0.56999999999999995</v>
      </c>
      <c r="CM2178" s="72"/>
      <c r="CN2178" s="72"/>
      <c r="CO2178" s="72"/>
      <c r="CP2178" s="72"/>
      <c r="CQ2178" s="72"/>
      <c r="CR2178" s="72"/>
      <c r="CS2178" s="72"/>
      <c r="CT2178" s="72"/>
      <c r="CU2178" s="72"/>
      <c r="CV2178" s="72"/>
      <c r="CW2178" s="72"/>
      <c r="CX2178" s="72">
        <v>0.31</v>
      </c>
      <c r="CY2178" s="72"/>
      <c r="CZ2178" s="72"/>
      <c r="DA2178" s="72"/>
      <c r="DB2178" s="72"/>
      <c r="DC2178" s="72"/>
      <c r="DD2178" s="72"/>
      <c r="DE2178" s="72"/>
      <c r="DF2178" s="72"/>
      <c r="DG2178" s="72"/>
      <c r="DH2178" s="78">
        <v>93.71</v>
      </c>
      <c r="DJ2178" s="77">
        <f t="shared" si="966"/>
        <v>6.2900000000000063</v>
      </c>
      <c r="DK2178" s="72"/>
      <c r="DO2178" s="358">
        <v>6.29</v>
      </c>
      <c r="DP2178" s="72"/>
      <c r="DQ2178" s="374"/>
      <c r="DR2178" s="72"/>
      <c r="DU2178" s="52"/>
      <c r="DX2178" s="75">
        <f t="shared" si="967"/>
        <v>76.32056344040123</v>
      </c>
      <c r="DY2178" s="51">
        <f t="shared" si="968"/>
        <v>0</v>
      </c>
      <c r="DZ2178" s="75">
        <f t="shared" si="969"/>
        <v>8.5369757763312362E-2</v>
      </c>
      <c r="EA2178" s="51">
        <f t="shared" si="970"/>
        <v>0</v>
      </c>
      <c r="EB2178" s="75">
        <f t="shared" si="971"/>
        <v>14.961050048020489</v>
      </c>
      <c r="EC2178" s="51">
        <f t="shared" si="972"/>
        <v>0</v>
      </c>
      <c r="ED2178" s="75">
        <f t="shared" si="973"/>
        <v>0.40550634937573365</v>
      </c>
      <c r="EE2178" s="51">
        <f t="shared" si="974"/>
        <v>0</v>
      </c>
      <c r="EF2178" s="75">
        <f t="shared" si="975"/>
        <v>0.18141073524703877</v>
      </c>
      <c r="EG2178" s="51">
        <f t="shared" si="976"/>
        <v>0</v>
      </c>
      <c r="EH2178" s="75">
        <f t="shared" si="977"/>
        <v>2.1342439440828091E-2</v>
      </c>
      <c r="EI2178" s="51">
        <f t="shared" si="978"/>
        <v>0</v>
      </c>
      <c r="EJ2178" s="75">
        <f t="shared" si="979"/>
        <v>2.1342439440828091E-2</v>
      </c>
      <c r="EK2178" s="51">
        <f t="shared" si="980"/>
        <v>0</v>
      </c>
      <c r="EL2178" s="75">
        <f t="shared" si="981"/>
        <v>3.9910361754348527</v>
      </c>
      <c r="EM2178" s="51">
        <f t="shared" si="982"/>
        <v>0</v>
      </c>
      <c r="EN2178" s="75">
        <f t="shared" si="983"/>
        <v>2.8065307864688935</v>
      </c>
      <c r="EO2178" s="51">
        <f t="shared" si="984"/>
        <v>0</v>
      </c>
      <c r="EP2178" s="75">
        <f t="shared" si="985"/>
        <v>0.11738341692455448</v>
      </c>
      <c r="EQ2178" s="51">
        <f t="shared" si="986"/>
        <v>0</v>
      </c>
      <c r="ER2178" s="51">
        <f t="shared" si="987"/>
        <v>100</v>
      </c>
      <c r="ES2178" s="51">
        <f t="shared" si="988"/>
        <v>0</v>
      </c>
    </row>
    <row r="2179" spans="1:149" x14ac:dyDescent="0.45">
      <c r="A2179" s="78" t="s">
        <v>1515</v>
      </c>
      <c r="B2179" s="174" t="s">
        <v>946</v>
      </c>
      <c r="C2179" s="51" t="s">
        <v>3644</v>
      </c>
      <c r="D2179" s="51" t="s">
        <v>3844</v>
      </c>
      <c r="E2179" s="78" t="s">
        <v>1127</v>
      </c>
      <c r="F2179" s="78" t="s">
        <v>2850</v>
      </c>
      <c r="G2179" s="72" t="s">
        <v>3385</v>
      </c>
      <c r="H2179" s="78" t="s">
        <v>1101</v>
      </c>
      <c r="I2179" s="78">
        <v>12</v>
      </c>
      <c r="J2179" s="300">
        <v>207</v>
      </c>
      <c r="K2179" s="78"/>
      <c r="L2179" s="300">
        <v>670</v>
      </c>
      <c r="M2179" s="72"/>
      <c r="O2179" s="78"/>
      <c r="P2179" s="72" t="s">
        <v>1374</v>
      </c>
      <c r="AA2179" s="195"/>
      <c r="AB2179" s="195"/>
      <c r="AC2179" s="195"/>
      <c r="AD2179" s="72"/>
      <c r="AE2179" s="316">
        <v>1</v>
      </c>
      <c r="AF2179" s="195"/>
      <c r="AG2179" s="195">
        <v>0</v>
      </c>
      <c r="AH2179" s="72"/>
      <c r="AR2179" s="53">
        <v>0.61719999999999997</v>
      </c>
      <c r="AT2179" s="77"/>
      <c r="AU2179" s="276">
        <v>2070</v>
      </c>
      <c r="AV2179" s="276"/>
      <c r="AW2179" s="276">
        <v>1277.604</v>
      </c>
      <c r="AX2179" s="95"/>
      <c r="AY2179" s="276"/>
      <c r="AZ2179" s="95"/>
      <c r="BB2179" s="80" t="s">
        <v>3412</v>
      </c>
      <c r="BC2179" s="270"/>
      <c r="BD2179" s="72">
        <v>71.14</v>
      </c>
      <c r="BE2179" s="72"/>
      <c r="BF2179" s="72">
        <v>7.0000000000000007E-2</v>
      </c>
      <c r="BG2179" s="72"/>
      <c r="BH2179" s="72">
        <v>13.95</v>
      </c>
      <c r="BI2179" s="72"/>
      <c r="BJ2179" s="72">
        <v>0.14000000000000001</v>
      </c>
      <c r="BK2179" s="72"/>
      <c r="BL2179" s="72"/>
      <c r="BM2179" s="72"/>
      <c r="BN2179" s="72">
        <v>0.37</v>
      </c>
      <c r="BO2179" s="72"/>
      <c r="BP2179" s="72">
        <v>0.17</v>
      </c>
      <c r="BQ2179" s="72"/>
      <c r="BR2179" s="72">
        <v>0.02</v>
      </c>
      <c r="BS2179" s="72"/>
      <c r="BT2179" s="72"/>
      <c r="BU2179" s="72"/>
      <c r="BV2179" s="72"/>
      <c r="BW2179" s="72"/>
      <c r="BX2179" s="72">
        <v>0.02</v>
      </c>
      <c r="BY2179" s="72"/>
      <c r="BZ2179" s="72">
        <v>3.72</v>
      </c>
      <c r="CA2179" s="72"/>
      <c r="CB2179" s="72">
        <v>2.61</v>
      </c>
      <c r="CC2179" s="72"/>
      <c r="CD2179" s="72">
        <v>0.11</v>
      </c>
      <c r="CE2179" s="72"/>
      <c r="CF2179" s="72"/>
      <c r="CG2179" s="72"/>
      <c r="CH2179" s="72"/>
      <c r="CI2179" s="72"/>
      <c r="CJ2179" s="72"/>
      <c r="CK2179" s="72"/>
      <c r="CL2179" s="72">
        <v>0.56999999999999995</v>
      </c>
      <c r="CM2179" s="72"/>
      <c r="CN2179" s="72"/>
      <c r="CO2179" s="72"/>
      <c r="CP2179" s="72"/>
      <c r="CQ2179" s="72"/>
      <c r="CR2179" s="72"/>
      <c r="CS2179" s="72"/>
      <c r="CT2179" s="72"/>
      <c r="CU2179" s="72"/>
      <c r="CV2179" s="72"/>
      <c r="CW2179" s="72"/>
      <c r="CX2179" s="72">
        <v>0.31</v>
      </c>
      <c r="CY2179" s="72"/>
      <c r="CZ2179" s="72"/>
      <c r="DA2179" s="72"/>
      <c r="DB2179" s="72"/>
      <c r="DC2179" s="72"/>
      <c r="DD2179" s="72"/>
      <c r="DE2179" s="72"/>
      <c r="DF2179" s="72"/>
      <c r="DG2179" s="72"/>
      <c r="DH2179" s="78">
        <v>93.21</v>
      </c>
      <c r="DJ2179" s="77">
        <f t="shared" ref="DJ2179:DJ2242" si="990">IF(AND(DH2179&lt;100, DH2179&gt;0), 100-DH2179, 0)</f>
        <v>6.7900000000000063</v>
      </c>
      <c r="DK2179" s="72"/>
      <c r="DO2179" s="358">
        <v>6.79</v>
      </c>
      <c r="DP2179" s="72"/>
      <c r="DQ2179" s="374"/>
      <c r="DR2179" s="72"/>
      <c r="DU2179" s="52"/>
      <c r="DX2179" s="75">
        <f t="shared" si="967"/>
        <v>76.322283016843699</v>
      </c>
      <c r="DY2179" s="51">
        <f t="shared" si="968"/>
        <v>0</v>
      </c>
      <c r="DZ2179" s="75">
        <f t="shared" si="969"/>
        <v>7.5099238279154615E-2</v>
      </c>
      <c r="EA2179" s="51">
        <f t="shared" si="970"/>
        <v>0</v>
      </c>
      <c r="EB2179" s="75">
        <f t="shared" si="971"/>
        <v>14.96620534277438</v>
      </c>
      <c r="EC2179" s="51">
        <f t="shared" si="972"/>
        <v>0</v>
      </c>
      <c r="ED2179" s="75">
        <f t="shared" si="973"/>
        <v>0.39695311661838861</v>
      </c>
      <c r="EE2179" s="51">
        <f t="shared" si="974"/>
        <v>0</v>
      </c>
      <c r="EF2179" s="75">
        <f t="shared" si="975"/>
        <v>0.18238386439223261</v>
      </c>
      <c r="EG2179" s="51">
        <f t="shared" si="976"/>
        <v>0</v>
      </c>
      <c r="EH2179" s="75">
        <f t="shared" si="977"/>
        <v>2.1456925222615601E-2</v>
      </c>
      <c r="EI2179" s="51">
        <f t="shared" si="978"/>
        <v>0</v>
      </c>
      <c r="EJ2179" s="75">
        <f t="shared" si="979"/>
        <v>2.1456925222615601E-2</v>
      </c>
      <c r="EK2179" s="51">
        <f t="shared" si="980"/>
        <v>0</v>
      </c>
      <c r="EL2179" s="75">
        <f t="shared" si="981"/>
        <v>3.9909880914065021</v>
      </c>
      <c r="EM2179" s="51">
        <f t="shared" si="982"/>
        <v>0</v>
      </c>
      <c r="EN2179" s="75">
        <f t="shared" si="983"/>
        <v>2.8001287415513354</v>
      </c>
      <c r="EO2179" s="51">
        <f t="shared" si="984"/>
        <v>0</v>
      </c>
      <c r="EP2179" s="75">
        <f t="shared" si="985"/>
        <v>0.11801308872438579</v>
      </c>
      <c r="EQ2179" s="51">
        <f t="shared" si="986"/>
        <v>0</v>
      </c>
      <c r="ER2179" s="51">
        <f t="shared" si="987"/>
        <v>100</v>
      </c>
      <c r="ES2179" s="51">
        <f t="shared" si="988"/>
        <v>0</v>
      </c>
    </row>
    <row r="2180" spans="1:149" x14ac:dyDescent="0.45">
      <c r="A2180" s="78" t="s">
        <v>1515</v>
      </c>
      <c r="B2180" s="174" t="s">
        <v>946</v>
      </c>
      <c r="C2180" s="51" t="s">
        <v>3644</v>
      </c>
      <c r="D2180" s="51" t="s">
        <v>3844</v>
      </c>
      <c r="E2180" s="78" t="s">
        <v>1127</v>
      </c>
      <c r="F2180" s="78" t="s">
        <v>2851</v>
      </c>
      <c r="G2180" s="72" t="s">
        <v>3385</v>
      </c>
      <c r="H2180" s="78" t="s">
        <v>1101</v>
      </c>
      <c r="I2180" s="78">
        <v>12</v>
      </c>
      <c r="J2180" s="300">
        <v>310</v>
      </c>
      <c r="K2180" s="78"/>
      <c r="L2180" s="300">
        <v>660</v>
      </c>
      <c r="M2180" s="72"/>
      <c r="O2180" s="78"/>
      <c r="P2180" s="72" t="s">
        <v>1404</v>
      </c>
      <c r="AA2180" s="195"/>
      <c r="AB2180" s="195"/>
      <c r="AC2180" s="195"/>
      <c r="AD2180" s="72"/>
      <c r="AE2180" s="316">
        <v>1</v>
      </c>
      <c r="AF2180" s="195"/>
      <c r="AG2180" s="195">
        <v>0</v>
      </c>
      <c r="AH2180" s="72"/>
      <c r="AR2180" s="53">
        <v>0.59860000000000002</v>
      </c>
      <c r="AT2180" s="77"/>
      <c r="AU2180" s="276">
        <v>3100</v>
      </c>
      <c r="AV2180" s="276"/>
      <c r="AW2180" s="276">
        <v>1855.66</v>
      </c>
      <c r="AX2180" s="95"/>
      <c r="AY2180" s="276"/>
      <c r="AZ2180" s="95"/>
      <c r="BB2180" s="80" t="s">
        <v>3412</v>
      </c>
      <c r="BC2180" s="270"/>
      <c r="BD2180" s="72">
        <v>70.150000000000006</v>
      </c>
      <c r="BE2180" s="72"/>
      <c r="BF2180" s="72">
        <v>7.0000000000000007E-2</v>
      </c>
      <c r="BG2180" s="72"/>
      <c r="BH2180" s="72">
        <v>13.75</v>
      </c>
      <c r="BI2180" s="72"/>
      <c r="BJ2180" s="72">
        <v>0.14000000000000001</v>
      </c>
      <c r="BK2180" s="72"/>
      <c r="BL2180" s="72"/>
      <c r="BM2180" s="72"/>
      <c r="BN2180" s="72">
        <v>0.37</v>
      </c>
      <c r="BO2180" s="72"/>
      <c r="BP2180" s="72">
        <v>0.17</v>
      </c>
      <c r="BQ2180" s="72"/>
      <c r="BR2180" s="72">
        <v>0.02</v>
      </c>
      <c r="BS2180" s="72"/>
      <c r="BT2180" s="72"/>
      <c r="BU2180" s="72"/>
      <c r="BV2180" s="72"/>
      <c r="BW2180" s="72"/>
      <c r="BX2180" s="72">
        <v>0.02</v>
      </c>
      <c r="BY2180" s="72"/>
      <c r="BZ2180" s="72">
        <v>3.66</v>
      </c>
      <c r="CA2180" s="72"/>
      <c r="CB2180" s="72">
        <v>2.58</v>
      </c>
      <c r="CC2180" s="72"/>
      <c r="CD2180" s="72">
        <v>0.11</v>
      </c>
      <c r="CE2180" s="72"/>
      <c r="CF2180" s="72"/>
      <c r="CG2180" s="72"/>
      <c r="CH2180" s="72"/>
      <c r="CI2180" s="72"/>
      <c r="CJ2180" s="72"/>
      <c r="CK2180" s="72"/>
      <c r="CL2180" s="72">
        <v>0.56000000000000005</v>
      </c>
      <c r="CM2180" s="72"/>
      <c r="CN2180" s="72"/>
      <c r="CO2180" s="72"/>
      <c r="CP2180" s="72"/>
      <c r="CQ2180" s="72"/>
      <c r="CR2180" s="72"/>
      <c r="CS2180" s="72"/>
      <c r="CT2180" s="72"/>
      <c r="CU2180" s="72"/>
      <c r="CV2180" s="72"/>
      <c r="CW2180" s="72"/>
      <c r="CX2180" s="72">
        <v>0.3</v>
      </c>
      <c r="CY2180" s="72"/>
      <c r="CZ2180" s="72"/>
      <c r="DA2180" s="72"/>
      <c r="DB2180" s="72"/>
      <c r="DC2180" s="72"/>
      <c r="DD2180" s="72"/>
      <c r="DE2180" s="72"/>
      <c r="DF2180" s="72"/>
      <c r="DG2180" s="72"/>
      <c r="DH2180" s="78">
        <v>91.91</v>
      </c>
      <c r="DJ2180" s="77">
        <f t="shared" si="990"/>
        <v>8.0900000000000034</v>
      </c>
      <c r="DK2180" s="72"/>
      <c r="DO2180" s="358">
        <v>8.09</v>
      </c>
      <c r="DP2180" s="72"/>
      <c r="DQ2180" s="374"/>
      <c r="DR2180" s="72"/>
      <c r="DU2180" s="52"/>
      <c r="DX2180" s="75">
        <f t="shared" ref="DX2180:DX2243" si="991">BD2180/$DH2180*100</f>
        <v>76.324665433576328</v>
      </c>
      <c r="DY2180" s="51">
        <f t="shared" ref="DY2180:DY2243" si="992">DX2180*SQRT(((BE2180/BD2180)^2)+(($DI2180/$DH2180)^2))</f>
        <v>0</v>
      </c>
      <c r="DZ2180" s="75">
        <f t="shared" ref="DZ2180:DZ2243" si="993">BF2180/$DH2180*100</f>
        <v>7.6161462300076171E-2</v>
      </c>
      <c r="EA2180" s="51">
        <f t="shared" ref="EA2180:EA2243" si="994">DZ2180*SQRT(((BG2180/BF2180)^2)+(($DI2180/$DH2180)^2))</f>
        <v>0</v>
      </c>
      <c r="EB2180" s="75">
        <f t="shared" ref="EB2180:EB2243" si="995">BH2180/$DH2180*100</f>
        <v>14.96028723751496</v>
      </c>
      <c r="EC2180" s="51">
        <f t="shared" ref="EC2180:EC2243" si="996">EB2180*SQRT(((BI2180/BH2180)^2)+(($DI2180/$DH2180)^2))</f>
        <v>0</v>
      </c>
      <c r="ED2180" s="75">
        <f t="shared" ref="ED2180:ED2243" si="997">BN2180/$DH2180*100</f>
        <v>0.40256772930040258</v>
      </c>
      <c r="EE2180" s="51">
        <f t="shared" ref="EE2180:EE2243" si="998">ED2180*SQRT(((BO2180/BN2180)^2)+(($DI2180/$DH2180)^2))</f>
        <v>0</v>
      </c>
      <c r="EF2180" s="75">
        <f t="shared" ref="EF2180:EF2243" si="999">BP2180/$DH2180*100</f>
        <v>0.18496355130018499</v>
      </c>
      <c r="EG2180" s="51">
        <f t="shared" ref="EG2180:EG2243" si="1000">EF2180*SQRT(((BQ2180/BP2180)^2)+(($DI2180/$DH2180)^2))</f>
        <v>0</v>
      </c>
      <c r="EH2180" s="75">
        <f t="shared" ref="EH2180:EH2243" si="1001">BR2180/$DH2180*100</f>
        <v>2.1760417800021761E-2</v>
      </c>
      <c r="EI2180" s="51">
        <f t="shared" ref="EI2180:EI2243" si="1002">EH2180*SQRT(((BS2180/BR2180)^2)+(($DI2180/$DH2180)^2))</f>
        <v>0</v>
      </c>
      <c r="EJ2180" s="75">
        <f t="shared" ref="EJ2180:EJ2243" si="1003">BX2180/$DH2180*100</f>
        <v>2.1760417800021761E-2</v>
      </c>
      <c r="EK2180" s="51">
        <f t="shared" ref="EK2180:EK2243" si="1004">EJ2180*SQRT(((BY2180/BX2180)^2)+(($DI2180/$DH2180)^2))</f>
        <v>0</v>
      </c>
      <c r="EL2180" s="75">
        <f t="shared" ref="EL2180:EL2243" si="1005">BZ2180/$DH2180*100</f>
        <v>3.9821564574039825</v>
      </c>
      <c r="EM2180" s="51">
        <f t="shared" ref="EM2180:EM2243" si="1006">EL2180*SQRT(((CA2180/BZ2180)^2)+(($DI2180/$DH2180)^2))</f>
        <v>0</v>
      </c>
      <c r="EN2180" s="75">
        <f t="shared" ref="EN2180:EN2243" si="1007">CB2180/$DH2180*100</f>
        <v>2.8070938962028071</v>
      </c>
      <c r="EO2180" s="51">
        <f t="shared" ref="EO2180:EO2243" si="1008">EN2180*SQRT(((CC2180/CB2180)^2)+(($DI2180/$DH2180)^2))</f>
        <v>0</v>
      </c>
      <c r="EP2180" s="75">
        <f t="shared" ref="EP2180:EP2243" si="1009">CD2180/$DH2180*100</f>
        <v>0.11968229790011969</v>
      </c>
      <c r="EQ2180" s="51">
        <f t="shared" ref="EQ2180:EQ2243" si="1010">EP2180*SQRT(((CE2180/CD2180)^2)+(($DI2180/$DH2180)^2))</f>
        <v>0</v>
      </c>
      <c r="ER2180" s="51">
        <f t="shared" ref="ER2180:ER2243" si="1011">DH2180/$DH2180*100</f>
        <v>100</v>
      </c>
      <c r="ES2180" s="51">
        <f t="shared" ref="ES2180:ES2243" si="1012">ER2180*SQRT(((DI2180/DH2180)^2)+(($DI2180/$DH2180)^2))</f>
        <v>0</v>
      </c>
    </row>
    <row r="2181" spans="1:149" x14ac:dyDescent="0.45">
      <c r="A2181" s="78" t="s">
        <v>1515</v>
      </c>
      <c r="B2181" s="174" t="s">
        <v>946</v>
      </c>
      <c r="C2181" s="51" t="s">
        <v>3644</v>
      </c>
      <c r="D2181" s="51" t="s">
        <v>3844</v>
      </c>
      <c r="E2181" s="78" t="s">
        <v>1127</v>
      </c>
      <c r="F2181" s="78" t="s">
        <v>2852</v>
      </c>
      <c r="G2181" s="72" t="s">
        <v>3385</v>
      </c>
      <c r="H2181" s="78" t="s">
        <v>1101</v>
      </c>
      <c r="I2181" s="78">
        <v>12</v>
      </c>
      <c r="J2181" s="300">
        <v>310</v>
      </c>
      <c r="K2181" s="78"/>
      <c r="L2181" s="300">
        <v>665</v>
      </c>
      <c r="M2181" s="72"/>
      <c r="O2181" s="78"/>
      <c r="P2181" s="72" t="s">
        <v>1404</v>
      </c>
      <c r="AA2181" s="195"/>
      <c r="AB2181" s="195"/>
      <c r="AC2181" s="195"/>
      <c r="AD2181" s="72"/>
      <c r="AE2181" s="316">
        <v>1</v>
      </c>
      <c r="AF2181" s="195"/>
      <c r="AG2181" s="195">
        <v>0</v>
      </c>
      <c r="AH2181" s="72"/>
      <c r="AR2181" s="53">
        <v>0.60570000000000002</v>
      </c>
      <c r="AT2181" s="77"/>
      <c r="AU2181" s="276">
        <v>3100</v>
      </c>
      <c r="AV2181" s="276"/>
      <c r="AW2181" s="276">
        <v>1877.67</v>
      </c>
      <c r="AX2181" s="95"/>
      <c r="AY2181" s="276"/>
      <c r="AZ2181" s="95"/>
      <c r="BB2181" s="80" t="s">
        <v>3412</v>
      </c>
      <c r="BC2181" s="270"/>
      <c r="BD2181" s="72">
        <v>69.84</v>
      </c>
      <c r="BE2181" s="72"/>
      <c r="BF2181" s="72">
        <v>7.0000000000000007E-2</v>
      </c>
      <c r="BG2181" s="72"/>
      <c r="BH2181" s="72">
        <v>13.69</v>
      </c>
      <c r="BI2181" s="72"/>
      <c r="BJ2181" s="72">
        <v>0.14000000000000001</v>
      </c>
      <c r="BK2181" s="72"/>
      <c r="BL2181" s="72"/>
      <c r="BM2181" s="72"/>
      <c r="BN2181" s="72">
        <v>0.37</v>
      </c>
      <c r="BO2181" s="72"/>
      <c r="BP2181" s="72">
        <v>0.17</v>
      </c>
      <c r="BQ2181" s="72"/>
      <c r="BR2181" s="72">
        <v>0.02</v>
      </c>
      <c r="BS2181" s="72"/>
      <c r="BT2181" s="72"/>
      <c r="BU2181" s="72"/>
      <c r="BV2181" s="72"/>
      <c r="BW2181" s="72"/>
      <c r="BX2181" s="72">
        <v>0.02</v>
      </c>
      <c r="BY2181" s="72"/>
      <c r="BZ2181" s="72">
        <v>3.65</v>
      </c>
      <c r="CA2181" s="72"/>
      <c r="CB2181" s="72">
        <v>2.56</v>
      </c>
      <c r="CC2181" s="72"/>
      <c r="CD2181" s="72">
        <v>0.11</v>
      </c>
      <c r="CE2181" s="72"/>
      <c r="CF2181" s="72"/>
      <c r="CG2181" s="72"/>
      <c r="CH2181" s="72"/>
      <c r="CI2181" s="72"/>
      <c r="CJ2181" s="72"/>
      <c r="CK2181" s="72"/>
      <c r="CL2181" s="72">
        <v>0.56000000000000005</v>
      </c>
      <c r="CM2181" s="72"/>
      <c r="CN2181" s="72"/>
      <c r="CO2181" s="72"/>
      <c r="CP2181" s="72"/>
      <c r="CQ2181" s="72"/>
      <c r="CR2181" s="72"/>
      <c r="CS2181" s="72"/>
      <c r="CT2181" s="72"/>
      <c r="CU2181" s="72"/>
      <c r="CV2181" s="72"/>
      <c r="CW2181" s="72"/>
      <c r="CX2181" s="72">
        <v>0.3</v>
      </c>
      <c r="CY2181" s="72"/>
      <c r="CZ2181" s="72"/>
      <c r="DA2181" s="72"/>
      <c r="DB2181" s="72"/>
      <c r="DC2181" s="72"/>
      <c r="DD2181" s="72"/>
      <c r="DE2181" s="72"/>
      <c r="DF2181" s="72"/>
      <c r="DG2181" s="72"/>
      <c r="DH2181" s="78">
        <v>91.51</v>
      </c>
      <c r="DJ2181" s="77">
        <f t="shared" si="990"/>
        <v>8.4899999999999949</v>
      </c>
      <c r="DK2181" s="72"/>
      <c r="DO2181" s="358">
        <v>8.49</v>
      </c>
      <c r="DP2181" s="72"/>
      <c r="DQ2181" s="374"/>
      <c r="DR2181" s="72"/>
      <c r="DU2181" s="52"/>
      <c r="DX2181" s="75">
        <f t="shared" si="991"/>
        <v>76.31952792044585</v>
      </c>
      <c r="DY2181" s="51">
        <f t="shared" si="992"/>
        <v>0</v>
      </c>
      <c r="DZ2181" s="75">
        <f t="shared" si="993"/>
        <v>7.6494372199759603E-2</v>
      </c>
      <c r="EA2181" s="51">
        <f t="shared" si="994"/>
        <v>0</v>
      </c>
      <c r="EB2181" s="75">
        <f t="shared" si="995"/>
        <v>14.960113648781553</v>
      </c>
      <c r="EC2181" s="51">
        <f t="shared" si="996"/>
        <v>0</v>
      </c>
      <c r="ED2181" s="75">
        <f t="shared" si="997"/>
        <v>0.40432739591301492</v>
      </c>
      <c r="EE2181" s="51">
        <f t="shared" si="998"/>
        <v>0</v>
      </c>
      <c r="EF2181" s="75">
        <f t="shared" si="999"/>
        <v>0.18577204677084472</v>
      </c>
      <c r="EG2181" s="51">
        <f t="shared" si="1000"/>
        <v>0</v>
      </c>
      <c r="EH2181" s="75">
        <f t="shared" si="1001"/>
        <v>2.1855534914217024E-2</v>
      </c>
      <c r="EI2181" s="51">
        <f t="shared" si="1002"/>
        <v>0</v>
      </c>
      <c r="EJ2181" s="75">
        <f t="shared" si="1003"/>
        <v>2.1855534914217024E-2</v>
      </c>
      <c r="EK2181" s="51">
        <f t="shared" si="1004"/>
        <v>0</v>
      </c>
      <c r="EL2181" s="75">
        <f t="shared" si="1005"/>
        <v>3.9886351218446068</v>
      </c>
      <c r="EM2181" s="51">
        <f t="shared" si="1006"/>
        <v>0</v>
      </c>
      <c r="EN2181" s="75">
        <f t="shared" si="1007"/>
        <v>2.7975084690197791</v>
      </c>
      <c r="EO2181" s="51">
        <f t="shared" si="1008"/>
        <v>0</v>
      </c>
      <c r="EP2181" s="75">
        <f t="shared" si="1009"/>
        <v>0.12020544202819364</v>
      </c>
      <c r="EQ2181" s="51">
        <f t="shared" si="1010"/>
        <v>0</v>
      </c>
      <c r="ER2181" s="51">
        <f t="shared" si="1011"/>
        <v>100</v>
      </c>
      <c r="ES2181" s="51">
        <f t="shared" si="1012"/>
        <v>0</v>
      </c>
    </row>
    <row r="2182" spans="1:149" x14ac:dyDescent="0.45">
      <c r="A2182" s="78" t="s">
        <v>1515</v>
      </c>
      <c r="B2182" s="174" t="s">
        <v>946</v>
      </c>
      <c r="C2182" s="51" t="s">
        <v>3644</v>
      </c>
      <c r="D2182" s="51" t="s">
        <v>3844</v>
      </c>
      <c r="E2182" s="78" t="s">
        <v>1127</v>
      </c>
      <c r="F2182" s="78" t="s">
        <v>2853</v>
      </c>
      <c r="G2182" s="72" t="s">
        <v>3385</v>
      </c>
      <c r="H2182" s="78" t="s">
        <v>1101</v>
      </c>
      <c r="I2182" s="78">
        <v>12</v>
      </c>
      <c r="J2182" s="300">
        <v>310</v>
      </c>
      <c r="K2182" s="78"/>
      <c r="L2182" s="300">
        <v>670</v>
      </c>
      <c r="M2182" s="72"/>
      <c r="O2182" s="78"/>
      <c r="P2182" s="72" t="s">
        <v>1374</v>
      </c>
      <c r="AA2182" s="195"/>
      <c r="AB2182" s="195"/>
      <c r="AC2182" s="195"/>
      <c r="AD2182" s="72"/>
      <c r="AE2182" s="316">
        <v>1</v>
      </c>
      <c r="AF2182" s="195"/>
      <c r="AG2182" s="195">
        <v>0</v>
      </c>
      <c r="AH2182" s="72"/>
      <c r="AR2182" s="53">
        <v>0.61280000000000001</v>
      </c>
      <c r="AT2182" s="77"/>
      <c r="AU2182" s="276">
        <v>3100</v>
      </c>
      <c r="AV2182" s="276"/>
      <c r="AW2182" s="276">
        <v>1899.68</v>
      </c>
      <c r="AX2182" s="95"/>
      <c r="AY2182" s="276"/>
      <c r="AZ2182" s="95"/>
      <c r="BB2182" s="80" t="s">
        <v>3412</v>
      </c>
      <c r="BC2182" s="270"/>
      <c r="BD2182" s="72">
        <v>69.61</v>
      </c>
      <c r="BE2182" s="72"/>
      <c r="BF2182" s="72">
        <v>7.0000000000000007E-2</v>
      </c>
      <c r="BG2182" s="72"/>
      <c r="BH2182" s="72">
        <v>13.65</v>
      </c>
      <c r="BI2182" s="72"/>
      <c r="BJ2182" s="72">
        <v>0.14000000000000001</v>
      </c>
      <c r="BK2182" s="72"/>
      <c r="BL2182" s="72"/>
      <c r="BM2182" s="72"/>
      <c r="BN2182" s="72">
        <v>0.37</v>
      </c>
      <c r="BO2182" s="72"/>
      <c r="BP2182" s="72">
        <v>0.16</v>
      </c>
      <c r="BQ2182" s="72"/>
      <c r="BR2182" s="72">
        <v>0.02</v>
      </c>
      <c r="BS2182" s="72"/>
      <c r="BT2182" s="72"/>
      <c r="BU2182" s="72"/>
      <c r="BV2182" s="72"/>
      <c r="BW2182" s="72"/>
      <c r="BX2182" s="72">
        <v>0.02</v>
      </c>
      <c r="BY2182" s="72"/>
      <c r="BZ2182" s="72">
        <v>3.64</v>
      </c>
      <c r="CA2182" s="72"/>
      <c r="CB2182" s="72">
        <v>2.56</v>
      </c>
      <c r="CC2182" s="72"/>
      <c r="CD2182" s="72">
        <v>0.11</v>
      </c>
      <c r="CE2182" s="72"/>
      <c r="CF2182" s="72"/>
      <c r="CG2182" s="72"/>
      <c r="CH2182" s="72"/>
      <c r="CI2182" s="72"/>
      <c r="CJ2182" s="72"/>
      <c r="CK2182" s="72"/>
      <c r="CL2182" s="72">
        <v>0.56000000000000005</v>
      </c>
      <c r="CM2182" s="72"/>
      <c r="CN2182" s="72"/>
      <c r="CO2182" s="72"/>
      <c r="CP2182" s="72"/>
      <c r="CQ2182" s="72"/>
      <c r="CR2182" s="72"/>
      <c r="CS2182" s="72"/>
      <c r="CT2182" s="72"/>
      <c r="CU2182" s="72"/>
      <c r="CV2182" s="72"/>
      <c r="CW2182" s="72"/>
      <c r="CX2182" s="72">
        <v>0.3</v>
      </c>
      <c r="CY2182" s="72"/>
      <c r="CZ2182" s="72"/>
      <c r="DA2182" s="72"/>
      <c r="DB2182" s="72"/>
      <c r="DC2182" s="72"/>
      <c r="DD2182" s="72"/>
      <c r="DE2182" s="72"/>
      <c r="DF2182" s="72"/>
      <c r="DG2182" s="72"/>
      <c r="DH2182" s="78">
        <v>91.21</v>
      </c>
      <c r="DJ2182" s="77">
        <f t="shared" si="990"/>
        <v>8.7900000000000063</v>
      </c>
      <c r="DK2182" s="72"/>
      <c r="DO2182" s="358">
        <v>8.7899999999999991</v>
      </c>
      <c r="DP2182" s="72"/>
      <c r="DQ2182" s="374"/>
      <c r="DR2182" s="72"/>
      <c r="DU2182" s="52"/>
      <c r="DX2182" s="75">
        <f t="shared" si="991"/>
        <v>76.318386141870405</v>
      </c>
      <c r="DY2182" s="51">
        <f t="shared" si="992"/>
        <v>0</v>
      </c>
      <c r="DZ2182" s="75">
        <f t="shared" si="993"/>
        <v>7.6745970836531091E-2</v>
      </c>
      <c r="EA2182" s="51">
        <f t="shared" si="994"/>
        <v>0</v>
      </c>
      <c r="EB2182" s="75">
        <f t="shared" si="995"/>
        <v>14.965464313123563</v>
      </c>
      <c r="EC2182" s="51">
        <f t="shared" si="996"/>
        <v>0</v>
      </c>
      <c r="ED2182" s="75">
        <f t="shared" si="997"/>
        <v>0.40565727442166427</v>
      </c>
      <c r="EE2182" s="51">
        <f t="shared" si="998"/>
        <v>0</v>
      </c>
      <c r="EF2182" s="75">
        <f t="shared" si="999"/>
        <v>0.17541936191207108</v>
      </c>
      <c r="EG2182" s="51">
        <f t="shared" si="1000"/>
        <v>0</v>
      </c>
      <c r="EH2182" s="75">
        <f t="shared" si="1001"/>
        <v>2.1927420239008885E-2</v>
      </c>
      <c r="EI2182" s="51">
        <f t="shared" si="1002"/>
        <v>0</v>
      </c>
      <c r="EJ2182" s="75">
        <f t="shared" si="1003"/>
        <v>2.1927420239008885E-2</v>
      </c>
      <c r="EK2182" s="51">
        <f t="shared" si="1004"/>
        <v>0</v>
      </c>
      <c r="EL2182" s="75">
        <f t="shared" si="1005"/>
        <v>3.9907904834996164</v>
      </c>
      <c r="EM2182" s="51">
        <f t="shared" si="1006"/>
        <v>0</v>
      </c>
      <c r="EN2182" s="75">
        <f t="shared" si="1007"/>
        <v>2.8067097905931373</v>
      </c>
      <c r="EO2182" s="51">
        <f t="shared" si="1008"/>
        <v>0</v>
      </c>
      <c r="EP2182" s="75">
        <f t="shared" si="1009"/>
        <v>0.12060081131454886</v>
      </c>
      <c r="EQ2182" s="51">
        <f t="shared" si="1010"/>
        <v>0</v>
      </c>
      <c r="ER2182" s="51">
        <f t="shared" si="1011"/>
        <v>100</v>
      </c>
      <c r="ES2182" s="51">
        <f t="shared" si="1012"/>
        <v>0</v>
      </c>
    </row>
    <row r="2183" spans="1:149" x14ac:dyDescent="0.45">
      <c r="A2183" s="78" t="s">
        <v>1515</v>
      </c>
      <c r="B2183" s="174" t="s">
        <v>946</v>
      </c>
      <c r="C2183" s="51" t="s">
        <v>3644</v>
      </c>
      <c r="D2183" s="51" t="s">
        <v>3844</v>
      </c>
      <c r="E2183" s="78" t="s">
        <v>1127</v>
      </c>
      <c r="F2183" s="78" t="s">
        <v>2854</v>
      </c>
      <c r="G2183" s="72" t="s">
        <v>3385</v>
      </c>
      <c r="H2183" s="78" t="s">
        <v>1101</v>
      </c>
      <c r="I2183" s="78">
        <v>12</v>
      </c>
      <c r="J2183" s="300">
        <v>300</v>
      </c>
      <c r="K2183" s="78"/>
      <c r="L2183" s="300">
        <v>660</v>
      </c>
      <c r="M2183" s="72"/>
      <c r="O2183" s="78"/>
      <c r="P2183" s="72" t="s">
        <v>1374</v>
      </c>
      <c r="AA2183" s="195"/>
      <c r="AB2183" s="195"/>
      <c r="AC2183" s="195"/>
      <c r="AD2183" s="72"/>
      <c r="AE2183" s="316">
        <v>1</v>
      </c>
      <c r="AF2183" s="195"/>
      <c r="AG2183" s="195">
        <v>0</v>
      </c>
      <c r="AH2183" s="72"/>
      <c r="AR2183" s="53">
        <v>0.59689999999999999</v>
      </c>
      <c r="AT2183" s="77"/>
      <c r="AU2183" s="276">
        <v>3000</v>
      </c>
      <c r="AV2183" s="276"/>
      <c r="AW2183" s="276">
        <v>1790.7</v>
      </c>
      <c r="AX2183" s="95"/>
      <c r="AY2183" s="276"/>
      <c r="AZ2183" s="95"/>
      <c r="BB2183" s="80" t="s">
        <v>3412</v>
      </c>
      <c r="BC2183" s="270"/>
      <c r="BD2183" s="72">
        <v>69.69</v>
      </c>
      <c r="BE2183" s="72"/>
      <c r="BF2183" s="72">
        <v>7.0000000000000007E-2</v>
      </c>
      <c r="BG2183" s="72"/>
      <c r="BH2183" s="72">
        <v>13.66</v>
      </c>
      <c r="BI2183" s="72"/>
      <c r="BJ2183" s="72">
        <v>0.14000000000000001</v>
      </c>
      <c r="BK2183" s="72"/>
      <c r="BL2183" s="72"/>
      <c r="BM2183" s="72"/>
      <c r="BN2183" s="72">
        <v>0.37</v>
      </c>
      <c r="BO2183" s="72"/>
      <c r="BP2183" s="72">
        <v>0.17</v>
      </c>
      <c r="BQ2183" s="72"/>
      <c r="BR2183" s="72">
        <v>0.02</v>
      </c>
      <c r="BS2183" s="72"/>
      <c r="BT2183" s="72"/>
      <c r="BU2183" s="72"/>
      <c r="BV2183" s="72"/>
      <c r="BW2183" s="72"/>
      <c r="BX2183" s="72">
        <v>0.02</v>
      </c>
      <c r="BY2183" s="72"/>
      <c r="BZ2183" s="72">
        <v>3.64</v>
      </c>
      <c r="CA2183" s="72"/>
      <c r="CB2183" s="72">
        <v>2.56</v>
      </c>
      <c r="CC2183" s="72"/>
      <c r="CD2183" s="72">
        <v>0.11</v>
      </c>
      <c r="CE2183" s="72"/>
      <c r="CF2183" s="72"/>
      <c r="CG2183" s="72"/>
      <c r="CH2183" s="72"/>
      <c r="CI2183" s="72"/>
      <c r="CJ2183" s="72"/>
      <c r="CK2183" s="72"/>
      <c r="CL2183" s="72">
        <v>0.56000000000000005</v>
      </c>
      <c r="CM2183" s="72"/>
      <c r="CN2183" s="72"/>
      <c r="CO2183" s="72"/>
      <c r="CP2183" s="72"/>
      <c r="CQ2183" s="72"/>
      <c r="CR2183" s="72"/>
      <c r="CS2183" s="72"/>
      <c r="CT2183" s="72"/>
      <c r="CU2183" s="72"/>
      <c r="CV2183" s="72"/>
      <c r="CW2183" s="72"/>
      <c r="CX2183" s="72">
        <v>0.3</v>
      </c>
      <c r="CY2183" s="72"/>
      <c r="CZ2183" s="72"/>
      <c r="DA2183" s="72"/>
      <c r="DB2183" s="72"/>
      <c r="DC2183" s="72"/>
      <c r="DD2183" s="72"/>
      <c r="DE2183" s="72"/>
      <c r="DF2183" s="72"/>
      <c r="DG2183" s="72"/>
      <c r="DH2183" s="78">
        <v>91.31</v>
      </c>
      <c r="DJ2183" s="77">
        <f t="shared" si="990"/>
        <v>8.6899999999999977</v>
      </c>
      <c r="DK2183" s="72"/>
      <c r="DO2183" s="358">
        <v>8.69</v>
      </c>
      <c r="DP2183" s="72"/>
      <c r="DQ2183" s="374"/>
      <c r="DR2183" s="72"/>
      <c r="DU2183" s="52"/>
      <c r="DX2183" s="75">
        <f t="shared" si="991"/>
        <v>76.322418136020147</v>
      </c>
      <c r="DY2183" s="51">
        <f t="shared" si="992"/>
        <v>0</v>
      </c>
      <c r="DZ2183" s="75">
        <f t="shared" si="993"/>
        <v>7.6661920928704413E-2</v>
      </c>
      <c r="EA2183" s="51">
        <f t="shared" si="994"/>
        <v>0</v>
      </c>
      <c r="EB2183" s="75">
        <f t="shared" si="995"/>
        <v>14.960026284087174</v>
      </c>
      <c r="EC2183" s="51">
        <f t="shared" si="996"/>
        <v>0</v>
      </c>
      <c r="ED2183" s="75">
        <f t="shared" si="997"/>
        <v>0.40521301062315185</v>
      </c>
      <c r="EE2183" s="51">
        <f t="shared" si="998"/>
        <v>0</v>
      </c>
      <c r="EF2183" s="75">
        <f t="shared" si="999"/>
        <v>0.18617895082685357</v>
      </c>
      <c r="EG2183" s="51">
        <f t="shared" si="1000"/>
        <v>0</v>
      </c>
      <c r="EH2183" s="75">
        <f t="shared" si="1001"/>
        <v>2.1903405979629833E-2</v>
      </c>
      <c r="EI2183" s="51">
        <f t="shared" si="1002"/>
        <v>0</v>
      </c>
      <c r="EJ2183" s="75">
        <f t="shared" si="1003"/>
        <v>2.1903405979629833E-2</v>
      </c>
      <c r="EK2183" s="51">
        <f t="shared" si="1004"/>
        <v>0</v>
      </c>
      <c r="EL2183" s="75">
        <f t="shared" si="1005"/>
        <v>3.9864198882926298</v>
      </c>
      <c r="EM2183" s="51">
        <f t="shared" si="1006"/>
        <v>0</v>
      </c>
      <c r="EN2183" s="75">
        <f t="shared" si="1007"/>
        <v>2.8036359653926186</v>
      </c>
      <c r="EO2183" s="51">
        <f t="shared" si="1008"/>
        <v>0</v>
      </c>
      <c r="EP2183" s="75">
        <f t="shared" si="1009"/>
        <v>0.12046873288796409</v>
      </c>
      <c r="EQ2183" s="51">
        <f t="shared" si="1010"/>
        <v>0</v>
      </c>
      <c r="ER2183" s="51">
        <f t="shared" si="1011"/>
        <v>100</v>
      </c>
      <c r="ES2183" s="51">
        <f t="shared" si="1012"/>
        <v>0</v>
      </c>
    </row>
    <row r="2184" spans="1:149" x14ac:dyDescent="0.45">
      <c r="A2184" s="78" t="s">
        <v>1515</v>
      </c>
      <c r="B2184" s="174" t="s">
        <v>946</v>
      </c>
      <c r="C2184" s="51" t="s">
        <v>3644</v>
      </c>
      <c r="D2184" s="51" t="s">
        <v>3844</v>
      </c>
      <c r="E2184" s="78" t="s">
        <v>637</v>
      </c>
      <c r="F2184" s="78" t="s">
        <v>2855</v>
      </c>
      <c r="G2184" s="72" t="s">
        <v>3385</v>
      </c>
      <c r="H2184" s="78" t="s">
        <v>1101</v>
      </c>
      <c r="I2184" s="78">
        <v>12</v>
      </c>
      <c r="J2184" s="300">
        <v>50</v>
      </c>
      <c r="K2184" s="78"/>
      <c r="L2184" s="300">
        <v>810</v>
      </c>
      <c r="M2184" s="72"/>
      <c r="O2184" s="78"/>
      <c r="P2184" s="72" t="s">
        <v>1374</v>
      </c>
      <c r="AA2184" s="195"/>
      <c r="AB2184" s="195"/>
      <c r="AC2184" s="195"/>
      <c r="AD2184" s="72"/>
      <c r="AE2184" s="316">
        <v>1</v>
      </c>
      <c r="AF2184" s="195"/>
      <c r="AG2184" s="195">
        <v>0</v>
      </c>
      <c r="AH2184" s="72"/>
      <c r="AR2184" s="53">
        <v>0.91069999999999995</v>
      </c>
      <c r="AT2184" s="77"/>
      <c r="AU2184" s="276">
        <v>500</v>
      </c>
      <c r="AV2184" s="276"/>
      <c r="AW2184" s="276">
        <v>455.34999999999997</v>
      </c>
      <c r="AX2184" s="95"/>
      <c r="AY2184" s="276"/>
      <c r="AZ2184" s="95"/>
      <c r="BB2184" s="80" t="s">
        <v>3412</v>
      </c>
      <c r="BC2184" s="270"/>
      <c r="BD2184" s="72">
        <v>73.81</v>
      </c>
      <c r="BE2184" s="72"/>
      <c r="BF2184" s="72">
        <v>0.08</v>
      </c>
      <c r="BG2184" s="72"/>
      <c r="BH2184" s="72">
        <v>14.47</v>
      </c>
      <c r="BI2184" s="72"/>
      <c r="BJ2184" s="72">
        <v>0.15</v>
      </c>
      <c r="BK2184" s="72"/>
      <c r="BL2184" s="72"/>
      <c r="BM2184" s="72"/>
      <c r="BN2184" s="72">
        <v>0.39</v>
      </c>
      <c r="BO2184" s="72"/>
      <c r="BP2184" s="72">
        <v>0.17</v>
      </c>
      <c r="BQ2184" s="72"/>
      <c r="BR2184" s="72">
        <v>0.02</v>
      </c>
      <c r="BS2184" s="72"/>
      <c r="BT2184" s="72"/>
      <c r="BU2184" s="72"/>
      <c r="BV2184" s="72"/>
      <c r="BW2184" s="72"/>
      <c r="BX2184" s="72">
        <v>0.02</v>
      </c>
      <c r="BY2184" s="72"/>
      <c r="BZ2184" s="72">
        <v>3.86</v>
      </c>
      <c r="CA2184" s="72"/>
      <c r="CB2184" s="72">
        <v>2.71</v>
      </c>
      <c r="CC2184" s="72"/>
      <c r="CD2184" s="72">
        <v>0.12</v>
      </c>
      <c r="CE2184" s="72"/>
      <c r="CF2184" s="72"/>
      <c r="CG2184" s="72"/>
      <c r="CH2184" s="72"/>
      <c r="CI2184" s="72"/>
      <c r="CJ2184" s="72"/>
      <c r="CK2184" s="72"/>
      <c r="CL2184" s="72">
        <v>0.59</v>
      </c>
      <c r="CM2184" s="72"/>
      <c r="CN2184" s="72"/>
      <c r="CO2184" s="72"/>
      <c r="CP2184" s="72"/>
      <c r="CQ2184" s="72"/>
      <c r="CR2184" s="72"/>
      <c r="CS2184" s="72"/>
      <c r="CT2184" s="72"/>
      <c r="CU2184" s="72"/>
      <c r="CV2184" s="72"/>
      <c r="CW2184" s="72"/>
      <c r="CX2184" s="72">
        <v>0.32</v>
      </c>
      <c r="CY2184" s="72"/>
      <c r="CZ2184" s="72"/>
      <c r="DA2184" s="72"/>
      <c r="DB2184" s="72"/>
      <c r="DC2184" s="72"/>
      <c r="DD2184" s="72"/>
      <c r="DE2184" s="72"/>
      <c r="DF2184" s="72"/>
      <c r="DG2184" s="72"/>
      <c r="DH2184" s="78">
        <v>96.71</v>
      </c>
      <c r="DJ2184" s="77">
        <f t="shared" si="990"/>
        <v>3.2900000000000063</v>
      </c>
      <c r="DK2184" s="72"/>
      <c r="DO2184" s="358">
        <v>3.29</v>
      </c>
      <c r="DP2184" s="72"/>
      <c r="DQ2184" s="374"/>
      <c r="DR2184" s="72"/>
      <c r="DU2184" s="52"/>
      <c r="DX2184" s="75">
        <f t="shared" si="991"/>
        <v>76.320959569848</v>
      </c>
      <c r="DY2184" s="51">
        <f t="shared" si="992"/>
        <v>0</v>
      </c>
      <c r="DZ2184" s="75">
        <f t="shared" si="993"/>
        <v>8.2721538620618359E-2</v>
      </c>
      <c r="EA2184" s="51">
        <f t="shared" si="994"/>
        <v>0</v>
      </c>
      <c r="EB2184" s="75">
        <f t="shared" si="995"/>
        <v>14.962258298004343</v>
      </c>
      <c r="EC2184" s="51">
        <f t="shared" si="996"/>
        <v>0</v>
      </c>
      <c r="ED2184" s="75">
        <f t="shared" si="997"/>
        <v>0.40326750077551449</v>
      </c>
      <c r="EE2184" s="51">
        <f t="shared" si="998"/>
        <v>0</v>
      </c>
      <c r="EF2184" s="75">
        <f t="shared" si="999"/>
        <v>0.17578326956881402</v>
      </c>
      <c r="EG2184" s="51">
        <f t="shared" si="1000"/>
        <v>0</v>
      </c>
      <c r="EH2184" s="75">
        <f t="shared" si="1001"/>
        <v>2.068038465515459E-2</v>
      </c>
      <c r="EI2184" s="51">
        <f t="shared" si="1002"/>
        <v>0</v>
      </c>
      <c r="EJ2184" s="75">
        <f t="shared" si="1003"/>
        <v>2.068038465515459E-2</v>
      </c>
      <c r="EK2184" s="51">
        <f t="shared" si="1004"/>
        <v>0</v>
      </c>
      <c r="EL2184" s="75">
        <f t="shared" si="1005"/>
        <v>3.9913142384448355</v>
      </c>
      <c r="EM2184" s="51">
        <f t="shared" si="1006"/>
        <v>0</v>
      </c>
      <c r="EN2184" s="75">
        <f t="shared" si="1007"/>
        <v>2.8021921207734466</v>
      </c>
      <c r="EO2184" s="51">
        <f t="shared" si="1008"/>
        <v>0</v>
      </c>
      <c r="EP2184" s="75">
        <f t="shared" si="1009"/>
        <v>0.12408230793092752</v>
      </c>
      <c r="EQ2184" s="51">
        <f t="shared" si="1010"/>
        <v>0</v>
      </c>
      <c r="ER2184" s="51">
        <f t="shared" si="1011"/>
        <v>100</v>
      </c>
      <c r="ES2184" s="51">
        <f t="shared" si="1012"/>
        <v>0</v>
      </c>
    </row>
    <row r="2185" spans="1:149" x14ac:dyDescent="0.45">
      <c r="A2185" s="78" t="s">
        <v>1515</v>
      </c>
      <c r="B2185" s="174" t="s">
        <v>946</v>
      </c>
      <c r="C2185" s="51" t="s">
        <v>3644</v>
      </c>
      <c r="D2185" s="51" t="s">
        <v>3844</v>
      </c>
      <c r="E2185" s="78" t="s">
        <v>1127</v>
      </c>
      <c r="F2185" s="78" t="s">
        <v>2856</v>
      </c>
      <c r="G2185" s="72" t="s">
        <v>3385</v>
      </c>
      <c r="H2185" s="78" t="s">
        <v>1101</v>
      </c>
      <c r="I2185" s="78">
        <v>12</v>
      </c>
      <c r="J2185" s="300">
        <v>103</v>
      </c>
      <c r="K2185" s="78"/>
      <c r="L2185" s="300">
        <v>650</v>
      </c>
      <c r="M2185" s="72"/>
      <c r="O2185" s="78"/>
      <c r="P2185" s="72" t="s">
        <v>1404</v>
      </c>
      <c r="AA2185" s="195"/>
      <c r="AB2185" s="195"/>
      <c r="AC2185" s="195"/>
      <c r="AD2185" s="72"/>
      <c r="AE2185" s="316">
        <v>1</v>
      </c>
      <c r="AF2185" s="195"/>
      <c r="AG2185" s="195">
        <v>0</v>
      </c>
      <c r="AH2185" s="72"/>
      <c r="AR2185" s="53">
        <v>0.68879999999999997</v>
      </c>
      <c r="AT2185" s="77"/>
      <c r="AU2185" s="276">
        <v>1030</v>
      </c>
      <c r="AV2185" s="276"/>
      <c r="AW2185" s="276">
        <v>709.46399999999994</v>
      </c>
      <c r="AX2185" s="95"/>
      <c r="AY2185" s="276"/>
      <c r="AZ2185" s="95"/>
      <c r="BB2185" s="80" t="s">
        <v>3412</v>
      </c>
      <c r="BC2185" s="270"/>
      <c r="BD2185" s="72">
        <v>72.900000000000006</v>
      </c>
      <c r="BE2185" s="72"/>
      <c r="BF2185" s="72">
        <v>0.08</v>
      </c>
      <c r="BG2185" s="72"/>
      <c r="BH2185" s="72">
        <v>14.29</v>
      </c>
      <c r="BI2185" s="72"/>
      <c r="BJ2185" s="72">
        <v>0.14000000000000001</v>
      </c>
      <c r="BK2185" s="72"/>
      <c r="BL2185" s="72"/>
      <c r="BM2185" s="72"/>
      <c r="BN2185" s="72">
        <v>0.38</v>
      </c>
      <c r="BO2185" s="72"/>
      <c r="BP2185" s="72">
        <v>0.17</v>
      </c>
      <c r="BQ2185" s="72"/>
      <c r="BR2185" s="72">
        <v>0.02</v>
      </c>
      <c r="BS2185" s="72"/>
      <c r="BT2185" s="72"/>
      <c r="BU2185" s="72"/>
      <c r="BV2185" s="72"/>
      <c r="BW2185" s="72"/>
      <c r="BX2185" s="72">
        <v>0.02</v>
      </c>
      <c r="BY2185" s="72"/>
      <c r="BZ2185" s="72">
        <v>3.81</v>
      </c>
      <c r="CA2185" s="72"/>
      <c r="CB2185" s="72">
        <v>2.68</v>
      </c>
      <c r="CC2185" s="72"/>
      <c r="CD2185" s="72">
        <v>0.12</v>
      </c>
      <c r="CE2185" s="72"/>
      <c r="CF2185" s="72"/>
      <c r="CG2185" s="72"/>
      <c r="CH2185" s="72"/>
      <c r="CI2185" s="72"/>
      <c r="CJ2185" s="72"/>
      <c r="CK2185" s="72"/>
      <c r="CL2185" s="72">
        <v>0.59</v>
      </c>
      <c r="CM2185" s="72"/>
      <c r="CN2185" s="72"/>
      <c r="CO2185" s="72"/>
      <c r="CP2185" s="72"/>
      <c r="CQ2185" s="72"/>
      <c r="CR2185" s="72"/>
      <c r="CS2185" s="72"/>
      <c r="CT2185" s="72"/>
      <c r="CU2185" s="72"/>
      <c r="CV2185" s="72"/>
      <c r="CW2185" s="72"/>
      <c r="CX2185" s="72">
        <v>0.32</v>
      </c>
      <c r="CY2185" s="72"/>
      <c r="CZ2185" s="72"/>
      <c r="DA2185" s="72"/>
      <c r="DB2185" s="72"/>
      <c r="DC2185" s="72"/>
      <c r="DD2185" s="72"/>
      <c r="DE2185" s="72"/>
      <c r="DF2185" s="72"/>
      <c r="DG2185" s="72"/>
      <c r="DH2185" s="78">
        <v>95.52</v>
      </c>
      <c r="DJ2185" s="77">
        <f t="shared" si="990"/>
        <v>4.480000000000004</v>
      </c>
      <c r="DK2185" s="72"/>
      <c r="DO2185" s="358">
        <v>4.4800000000000004</v>
      </c>
      <c r="DP2185" s="72"/>
      <c r="DQ2185" s="374"/>
      <c r="DR2185" s="72"/>
      <c r="DU2185" s="52"/>
      <c r="DX2185" s="75">
        <f t="shared" si="991"/>
        <v>76.319095477386938</v>
      </c>
      <c r="DY2185" s="51">
        <f t="shared" si="992"/>
        <v>0</v>
      </c>
      <c r="DZ2185" s="75">
        <f t="shared" si="993"/>
        <v>8.3752093802345065E-2</v>
      </c>
      <c r="EA2185" s="51">
        <f t="shared" si="994"/>
        <v>0</v>
      </c>
      <c r="EB2185" s="75">
        <f t="shared" si="995"/>
        <v>14.960217755443885</v>
      </c>
      <c r="EC2185" s="51">
        <f t="shared" si="996"/>
        <v>0</v>
      </c>
      <c r="ED2185" s="75">
        <f t="shared" si="997"/>
        <v>0.39782244556113905</v>
      </c>
      <c r="EE2185" s="51">
        <f t="shared" si="998"/>
        <v>0</v>
      </c>
      <c r="EF2185" s="75">
        <f t="shared" si="999"/>
        <v>0.17797319932998326</v>
      </c>
      <c r="EG2185" s="51">
        <f t="shared" si="1000"/>
        <v>0</v>
      </c>
      <c r="EH2185" s="75">
        <f t="shared" si="1001"/>
        <v>2.0938023450586266E-2</v>
      </c>
      <c r="EI2185" s="51">
        <f t="shared" si="1002"/>
        <v>0</v>
      </c>
      <c r="EJ2185" s="75">
        <f t="shared" si="1003"/>
        <v>2.0938023450586266E-2</v>
      </c>
      <c r="EK2185" s="51">
        <f t="shared" si="1004"/>
        <v>0</v>
      </c>
      <c r="EL2185" s="75">
        <f t="shared" si="1005"/>
        <v>3.9886934673366832</v>
      </c>
      <c r="EM2185" s="51">
        <f t="shared" si="1006"/>
        <v>0</v>
      </c>
      <c r="EN2185" s="75">
        <f t="shared" si="1007"/>
        <v>2.8056951423785597</v>
      </c>
      <c r="EO2185" s="51">
        <f t="shared" si="1008"/>
        <v>0</v>
      </c>
      <c r="EP2185" s="75">
        <f t="shared" si="1009"/>
        <v>0.12562814070351758</v>
      </c>
      <c r="EQ2185" s="51">
        <f t="shared" si="1010"/>
        <v>0</v>
      </c>
      <c r="ER2185" s="51">
        <f t="shared" si="1011"/>
        <v>100</v>
      </c>
      <c r="ES2185" s="51">
        <f t="shared" si="1012"/>
        <v>0</v>
      </c>
    </row>
    <row r="2186" spans="1:149" x14ac:dyDescent="0.45">
      <c r="A2186" s="78" t="s">
        <v>1515</v>
      </c>
      <c r="B2186" s="174" t="s">
        <v>946</v>
      </c>
      <c r="C2186" s="51" t="s">
        <v>3644</v>
      </c>
      <c r="D2186" s="51" t="s">
        <v>3844</v>
      </c>
      <c r="E2186" s="78" t="s">
        <v>1127</v>
      </c>
      <c r="F2186" s="78" t="s">
        <v>2857</v>
      </c>
      <c r="G2186" s="72" t="s">
        <v>3385</v>
      </c>
      <c r="H2186" s="78" t="s">
        <v>1101</v>
      </c>
      <c r="I2186" s="78">
        <v>12</v>
      </c>
      <c r="J2186" s="300">
        <v>103</v>
      </c>
      <c r="K2186" s="78"/>
      <c r="L2186" s="300">
        <v>850</v>
      </c>
      <c r="M2186" s="72"/>
      <c r="O2186" s="78"/>
      <c r="P2186" s="72" t="s">
        <v>1374</v>
      </c>
      <c r="AA2186" s="195"/>
      <c r="AB2186" s="195"/>
      <c r="AC2186" s="195"/>
      <c r="AD2186" s="72"/>
      <c r="AE2186" s="316">
        <v>1</v>
      </c>
      <c r="AF2186" s="195"/>
      <c r="AG2186" s="195">
        <v>0</v>
      </c>
      <c r="AH2186" s="72"/>
      <c r="AR2186" s="53">
        <v>0.86780000000000002</v>
      </c>
      <c r="AT2186" s="77"/>
      <c r="AU2186" s="276">
        <v>1030</v>
      </c>
      <c r="AV2186" s="276"/>
      <c r="AW2186" s="276">
        <v>893.83400000000006</v>
      </c>
      <c r="AX2186" s="95"/>
      <c r="AY2186" s="276"/>
      <c r="AZ2186" s="95"/>
      <c r="BB2186" s="80" t="s">
        <v>3412</v>
      </c>
      <c r="BC2186" s="270"/>
      <c r="BD2186" s="72">
        <v>72.94</v>
      </c>
      <c r="BE2186" s="72"/>
      <c r="BF2186" s="72">
        <v>0.08</v>
      </c>
      <c r="BG2186" s="72"/>
      <c r="BH2186" s="72">
        <v>14.3</v>
      </c>
      <c r="BI2186" s="72"/>
      <c r="BJ2186" s="72">
        <v>0.14000000000000001</v>
      </c>
      <c r="BK2186" s="72"/>
      <c r="BL2186" s="72"/>
      <c r="BM2186" s="72"/>
      <c r="BN2186" s="72">
        <v>0.38</v>
      </c>
      <c r="BO2186" s="72"/>
      <c r="BP2186" s="72">
        <v>0.17</v>
      </c>
      <c r="BQ2186" s="72"/>
      <c r="BR2186" s="72">
        <v>0.02</v>
      </c>
      <c r="BS2186" s="72"/>
      <c r="BT2186" s="72"/>
      <c r="BU2186" s="72"/>
      <c r="BV2186" s="72"/>
      <c r="BW2186" s="72"/>
      <c r="BX2186" s="72">
        <v>0.02</v>
      </c>
      <c r="BY2186" s="72"/>
      <c r="BZ2186" s="72">
        <v>3.81</v>
      </c>
      <c r="CA2186" s="72"/>
      <c r="CB2186" s="72">
        <v>2.68</v>
      </c>
      <c r="CC2186" s="72"/>
      <c r="CD2186" s="72">
        <v>0.12</v>
      </c>
      <c r="CE2186" s="72"/>
      <c r="CF2186" s="72"/>
      <c r="CG2186" s="72"/>
      <c r="CH2186" s="72"/>
      <c r="CI2186" s="72"/>
      <c r="CJ2186" s="72"/>
      <c r="CK2186" s="72"/>
      <c r="CL2186" s="72">
        <v>0.59</v>
      </c>
      <c r="CM2186" s="72"/>
      <c r="CN2186" s="72"/>
      <c r="CO2186" s="72"/>
      <c r="CP2186" s="72"/>
      <c r="CQ2186" s="72"/>
      <c r="CR2186" s="72"/>
      <c r="CS2186" s="72"/>
      <c r="CT2186" s="72"/>
      <c r="CU2186" s="72"/>
      <c r="CV2186" s="72"/>
      <c r="CW2186" s="72"/>
      <c r="CX2186" s="72">
        <v>0.32</v>
      </c>
      <c r="CY2186" s="72"/>
      <c r="CZ2186" s="72"/>
      <c r="DA2186" s="72"/>
      <c r="DB2186" s="72"/>
      <c r="DC2186" s="72"/>
      <c r="DD2186" s="72"/>
      <c r="DE2186" s="72"/>
      <c r="DF2186" s="72"/>
      <c r="DG2186" s="72"/>
      <c r="DH2186" s="78">
        <v>95.57</v>
      </c>
      <c r="DJ2186" s="77">
        <f t="shared" si="990"/>
        <v>4.4300000000000068</v>
      </c>
      <c r="DK2186" s="72"/>
      <c r="DO2186" s="358">
        <v>4.43</v>
      </c>
      <c r="DP2186" s="72"/>
      <c r="DQ2186" s="374"/>
      <c r="DR2186" s="72"/>
      <c r="DU2186" s="52"/>
      <c r="DX2186" s="75">
        <f t="shared" si="991"/>
        <v>76.321021240975213</v>
      </c>
      <c r="DY2186" s="51">
        <f t="shared" si="992"/>
        <v>0</v>
      </c>
      <c r="DZ2186" s="75">
        <f t="shared" si="993"/>
        <v>8.3708276655854355E-2</v>
      </c>
      <c r="EA2186" s="51">
        <f t="shared" si="994"/>
        <v>0</v>
      </c>
      <c r="EB2186" s="75">
        <f t="shared" si="995"/>
        <v>14.962854452233968</v>
      </c>
      <c r="EC2186" s="51">
        <f t="shared" si="996"/>
        <v>0</v>
      </c>
      <c r="ED2186" s="75">
        <f t="shared" si="997"/>
        <v>0.39761431411530818</v>
      </c>
      <c r="EE2186" s="51">
        <f t="shared" si="998"/>
        <v>0</v>
      </c>
      <c r="EF2186" s="75">
        <f t="shared" si="999"/>
        <v>0.1778800878936905</v>
      </c>
      <c r="EG2186" s="51">
        <f t="shared" si="1000"/>
        <v>0</v>
      </c>
      <c r="EH2186" s="75">
        <f t="shared" si="1001"/>
        <v>2.0927069163963589E-2</v>
      </c>
      <c r="EI2186" s="51">
        <f t="shared" si="1002"/>
        <v>0</v>
      </c>
      <c r="EJ2186" s="75">
        <f t="shared" si="1003"/>
        <v>2.0927069163963589E-2</v>
      </c>
      <c r="EK2186" s="51">
        <f t="shared" si="1004"/>
        <v>0</v>
      </c>
      <c r="EL2186" s="75">
        <f t="shared" si="1005"/>
        <v>3.986606675735064</v>
      </c>
      <c r="EM2186" s="51">
        <f t="shared" si="1006"/>
        <v>0</v>
      </c>
      <c r="EN2186" s="75">
        <f t="shared" si="1007"/>
        <v>2.8042272679711209</v>
      </c>
      <c r="EO2186" s="51">
        <f t="shared" si="1008"/>
        <v>0</v>
      </c>
      <c r="EP2186" s="75">
        <f t="shared" si="1009"/>
        <v>0.12556241498378151</v>
      </c>
      <c r="EQ2186" s="51">
        <f t="shared" si="1010"/>
        <v>0</v>
      </c>
      <c r="ER2186" s="51">
        <f t="shared" si="1011"/>
        <v>100</v>
      </c>
      <c r="ES2186" s="51">
        <f t="shared" si="1012"/>
        <v>0</v>
      </c>
    </row>
    <row r="2187" spans="1:149" x14ac:dyDescent="0.45">
      <c r="A2187" s="78" t="s">
        <v>1515</v>
      </c>
      <c r="B2187" s="174" t="s">
        <v>946</v>
      </c>
      <c r="C2187" s="51" t="s">
        <v>3644</v>
      </c>
      <c r="D2187" s="51" t="s">
        <v>3844</v>
      </c>
      <c r="E2187" s="78" t="s">
        <v>1127</v>
      </c>
      <c r="F2187" s="78" t="s">
        <v>2858</v>
      </c>
      <c r="G2187" s="72" t="s">
        <v>3385</v>
      </c>
      <c r="H2187" s="78" t="s">
        <v>1101</v>
      </c>
      <c r="I2187" s="78">
        <v>12</v>
      </c>
      <c r="J2187" s="300">
        <v>103</v>
      </c>
      <c r="K2187" s="78"/>
      <c r="L2187" s="300">
        <v>660</v>
      </c>
      <c r="M2187" s="72"/>
      <c r="O2187" s="78"/>
      <c r="P2187" s="72" t="s">
        <v>1374</v>
      </c>
      <c r="AA2187" s="195"/>
      <c r="AB2187" s="195"/>
      <c r="AC2187" s="195"/>
      <c r="AD2187" s="72"/>
      <c r="AE2187" s="316">
        <v>1</v>
      </c>
      <c r="AF2187" s="195"/>
      <c r="AG2187" s="195">
        <v>0</v>
      </c>
      <c r="AH2187" s="72"/>
      <c r="AR2187" s="53">
        <v>0.70120000000000005</v>
      </c>
      <c r="AT2187" s="77"/>
      <c r="AU2187" s="276">
        <v>1030</v>
      </c>
      <c r="AV2187" s="276"/>
      <c r="AW2187" s="276">
        <v>722.2360000000001</v>
      </c>
      <c r="AX2187" s="95"/>
      <c r="AY2187" s="276"/>
      <c r="AZ2187" s="95"/>
      <c r="BB2187" s="80" t="s">
        <v>3412</v>
      </c>
      <c r="BC2187" s="270"/>
      <c r="BD2187" s="72">
        <v>72.650000000000006</v>
      </c>
      <c r="BE2187" s="72"/>
      <c r="BF2187" s="72">
        <v>0.08</v>
      </c>
      <c r="BG2187" s="72"/>
      <c r="BH2187" s="72">
        <v>14.25</v>
      </c>
      <c r="BI2187" s="72"/>
      <c r="BJ2187" s="72">
        <v>0.14000000000000001</v>
      </c>
      <c r="BK2187" s="72"/>
      <c r="BL2187" s="72"/>
      <c r="BM2187" s="72"/>
      <c r="BN2187" s="72">
        <v>0.38</v>
      </c>
      <c r="BO2187" s="72"/>
      <c r="BP2187" s="72">
        <v>0.17</v>
      </c>
      <c r="BQ2187" s="72"/>
      <c r="BR2187" s="72">
        <v>0.02</v>
      </c>
      <c r="BS2187" s="72"/>
      <c r="BT2187" s="72"/>
      <c r="BU2187" s="72"/>
      <c r="BV2187" s="72"/>
      <c r="BW2187" s="72"/>
      <c r="BX2187" s="72">
        <v>0.02</v>
      </c>
      <c r="BY2187" s="72"/>
      <c r="BZ2187" s="72">
        <v>3.8</v>
      </c>
      <c r="CA2187" s="72"/>
      <c r="CB2187" s="72">
        <v>2.67</v>
      </c>
      <c r="CC2187" s="72"/>
      <c r="CD2187" s="72">
        <v>0.11</v>
      </c>
      <c r="CE2187" s="72"/>
      <c r="CF2187" s="72"/>
      <c r="CG2187" s="72"/>
      <c r="CH2187" s="72"/>
      <c r="CI2187" s="72"/>
      <c r="CJ2187" s="72"/>
      <c r="CK2187" s="72"/>
      <c r="CL2187" s="72">
        <v>0.57999999999999996</v>
      </c>
      <c r="CM2187" s="72"/>
      <c r="CN2187" s="72"/>
      <c r="CO2187" s="72"/>
      <c r="CP2187" s="72"/>
      <c r="CQ2187" s="72"/>
      <c r="CR2187" s="72"/>
      <c r="CS2187" s="72"/>
      <c r="CT2187" s="72"/>
      <c r="CU2187" s="72"/>
      <c r="CV2187" s="72"/>
      <c r="CW2187" s="72"/>
      <c r="CX2187" s="72">
        <v>0.32</v>
      </c>
      <c r="CY2187" s="72"/>
      <c r="CZ2187" s="72"/>
      <c r="DA2187" s="72"/>
      <c r="DB2187" s="72"/>
      <c r="DC2187" s="72"/>
      <c r="DD2187" s="72"/>
      <c r="DE2187" s="72"/>
      <c r="DF2187" s="72"/>
      <c r="DG2187" s="72"/>
      <c r="DH2187" s="78">
        <v>95.19</v>
      </c>
      <c r="DJ2187" s="77">
        <f t="shared" si="990"/>
        <v>4.8100000000000023</v>
      </c>
      <c r="DK2187" s="72"/>
      <c r="DO2187" s="358">
        <v>4.8099999999999996</v>
      </c>
      <c r="DP2187" s="72"/>
      <c r="DQ2187" s="374"/>
      <c r="DR2187" s="72"/>
      <c r="DU2187" s="52"/>
      <c r="DX2187" s="75">
        <f t="shared" si="991"/>
        <v>76.321042126273781</v>
      </c>
      <c r="DY2187" s="51">
        <f t="shared" si="992"/>
        <v>0</v>
      </c>
      <c r="DZ2187" s="75">
        <f t="shared" si="993"/>
        <v>8.4042441432923623E-2</v>
      </c>
      <c r="EA2187" s="51">
        <f t="shared" si="994"/>
        <v>0</v>
      </c>
      <c r="EB2187" s="75">
        <f t="shared" si="995"/>
        <v>14.970059880239523</v>
      </c>
      <c r="EC2187" s="51">
        <f t="shared" si="996"/>
        <v>0</v>
      </c>
      <c r="ED2187" s="75">
        <f t="shared" si="997"/>
        <v>0.39920159680638728</v>
      </c>
      <c r="EE2187" s="51">
        <f t="shared" si="998"/>
        <v>0</v>
      </c>
      <c r="EF2187" s="75">
        <f t="shared" si="999"/>
        <v>0.17859018804496271</v>
      </c>
      <c r="EG2187" s="51">
        <f t="shared" si="1000"/>
        <v>0</v>
      </c>
      <c r="EH2187" s="75">
        <f t="shared" si="1001"/>
        <v>2.1010610358230906E-2</v>
      </c>
      <c r="EI2187" s="51">
        <f t="shared" si="1002"/>
        <v>0</v>
      </c>
      <c r="EJ2187" s="75">
        <f t="shared" si="1003"/>
        <v>2.1010610358230906E-2</v>
      </c>
      <c r="EK2187" s="51">
        <f t="shared" si="1004"/>
        <v>0</v>
      </c>
      <c r="EL2187" s="75">
        <f t="shared" si="1005"/>
        <v>3.992015968063872</v>
      </c>
      <c r="EM2187" s="51">
        <f t="shared" si="1006"/>
        <v>0</v>
      </c>
      <c r="EN2187" s="75">
        <f t="shared" si="1007"/>
        <v>2.8049164828238262</v>
      </c>
      <c r="EO2187" s="51">
        <f t="shared" si="1008"/>
        <v>0</v>
      </c>
      <c r="EP2187" s="75">
        <f t="shared" si="1009"/>
        <v>0.11555835697026999</v>
      </c>
      <c r="EQ2187" s="51">
        <f t="shared" si="1010"/>
        <v>0</v>
      </c>
      <c r="ER2187" s="51">
        <f t="shared" si="1011"/>
        <v>100</v>
      </c>
      <c r="ES2187" s="51">
        <f t="shared" si="1012"/>
        <v>0</v>
      </c>
    </row>
    <row r="2188" spans="1:149" x14ac:dyDescent="0.45">
      <c r="A2188" s="78" t="s">
        <v>1515</v>
      </c>
      <c r="B2188" s="174" t="s">
        <v>946</v>
      </c>
      <c r="C2188" s="51" t="s">
        <v>3648</v>
      </c>
      <c r="D2188" s="51" t="s">
        <v>3650</v>
      </c>
      <c r="E2188" s="78" t="s">
        <v>637</v>
      </c>
      <c r="F2188" s="78" t="s">
        <v>2859</v>
      </c>
      <c r="G2188" s="72" t="s">
        <v>3385</v>
      </c>
      <c r="H2188" s="78" t="s">
        <v>1101</v>
      </c>
      <c r="I2188" s="78">
        <v>6</v>
      </c>
      <c r="J2188" s="300">
        <v>1000</v>
      </c>
      <c r="K2188" s="78"/>
      <c r="L2188" s="300">
        <v>690</v>
      </c>
      <c r="M2188" s="72"/>
      <c r="O2188" s="78"/>
      <c r="P2188" s="72" t="s">
        <v>1374</v>
      </c>
      <c r="AA2188" s="195"/>
      <c r="AB2188" s="195"/>
      <c r="AC2188" s="195"/>
      <c r="AD2188" s="72"/>
      <c r="AE2188" s="316">
        <v>1</v>
      </c>
      <c r="AF2188" s="195"/>
      <c r="AG2188" s="195">
        <v>0</v>
      </c>
      <c r="AH2188" s="72"/>
      <c r="AR2188" s="53">
        <v>1.401</v>
      </c>
      <c r="AT2188" s="77"/>
      <c r="AU2188" s="276">
        <v>10000</v>
      </c>
      <c r="AV2188" s="276"/>
      <c r="AW2188" s="276">
        <v>14010</v>
      </c>
      <c r="AX2188" s="95"/>
      <c r="AY2188" s="276"/>
      <c r="AZ2188" s="95"/>
      <c r="BB2188" s="80" t="s">
        <v>3412</v>
      </c>
      <c r="BC2188" s="270"/>
      <c r="BD2188" s="72">
        <v>57.11</v>
      </c>
      <c r="BE2188" s="72"/>
      <c r="BF2188" s="72"/>
      <c r="BG2188" s="72"/>
      <c r="BH2188" s="72">
        <v>15.65</v>
      </c>
      <c r="BI2188" s="72"/>
      <c r="BJ2188" s="72"/>
      <c r="BK2188" s="72"/>
      <c r="BL2188" s="72"/>
      <c r="BM2188" s="72"/>
      <c r="BN2188" s="72"/>
      <c r="BO2188" s="72"/>
      <c r="BP2188" s="72"/>
      <c r="BQ2188" s="72"/>
      <c r="BR2188" s="72"/>
      <c r="BS2188" s="72"/>
      <c r="BT2188" s="72"/>
      <c r="BU2188" s="72"/>
      <c r="BV2188" s="72"/>
      <c r="BW2188" s="72"/>
      <c r="BX2188" s="72"/>
      <c r="BY2188" s="72"/>
      <c r="BZ2188" s="72">
        <v>10.039999999999999</v>
      </c>
      <c r="CA2188" s="72"/>
      <c r="CB2188" s="72"/>
      <c r="CC2188" s="72"/>
      <c r="CD2188" s="72"/>
      <c r="CE2188" s="72"/>
      <c r="CF2188" s="72"/>
      <c r="CG2188" s="72"/>
      <c r="CH2188" s="72"/>
      <c r="CI2188" s="72"/>
      <c r="CJ2188" s="72"/>
      <c r="CK2188" s="72"/>
      <c r="CL2188" s="72"/>
      <c r="CM2188" s="72"/>
      <c r="CN2188" s="72"/>
      <c r="CO2188" s="72"/>
      <c r="CP2188" s="72"/>
      <c r="CQ2188" s="72"/>
      <c r="CR2188" s="72"/>
      <c r="CS2188" s="72"/>
      <c r="CT2188" s="72"/>
      <c r="CU2188" s="72"/>
      <c r="CV2188" s="72"/>
      <c r="CW2188" s="72"/>
      <c r="CX2188" s="72"/>
      <c r="CY2188" s="72"/>
      <c r="CZ2188" s="72"/>
      <c r="DA2188" s="72"/>
      <c r="DB2188" s="72"/>
      <c r="DC2188" s="72"/>
      <c r="DD2188" s="72"/>
      <c r="DE2188" s="72"/>
      <c r="DF2188" s="72"/>
      <c r="DG2188" s="72"/>
      <c r="DH2188" s="78">
        <v>82.8</v>
      </c>
      <c r="DJ2188" s="77">
        <f t="shared" si="990"/>
        <v>17.200000000000003</v>
      </c>
      <c r="DK2188" s="72"/>
      <c r="DO2188" s="358">
        <v>17.2</v>
      </c>
      <c r="DP2188" s="72"/>
      <c r="DQ2188" s="374"/>
      <c r="DR2188" s="72"/>
      <c r="DU2188" s="52"/>
      <c r="DX2188" s="75">
        <f t="shared" si="991"/>
        <v>68.973429951690818</v>
      </c>
      <c r="DY2188" s="51">
        <f t="shared" si="992"/>
        <v>0</v>
      </c>
      <c r="DZ2188" s="75">
        <f t="shared" si="993"/>
        <v>0</v>
      </c>
      <c r="EA2188" s="51" t="e">
        <f t="shared" si="994"/>
        <v>#DIV/0!</v>
      </c>
      <c r="EB2188" s="75">
        <f t="shared" si="995"/>
        <v>18.90096618357488</v>
      </c>
      <c r="EC2188" s="51">
        <f t="shared" si="996"/>
        <v>0</v>
      </c>
      <c r="ED2188" s="75">
        <f t="shared" si="997"/>
        <v>0</v>
      </c>
      <c r="EE2188" s="51" t="e">
        <f t="shared" si="998"/>
        <v>#DIV/0!</v>
      </c>
      <c r="EF2188" s="75">
        <f t="shared" si="999"/>
        <v>0</v>
      </c>
      <c r="EG2188" s="51" t="e">
        <f t="shared" si="1000"/>
        <v>#DIV/0!</v>
      </c>
      <c r="EH2188" s="75">
        <f t="shared" si="1001"/>
        <v>0</v>
      </c>
      <c r="EI2188" s="51" t="e">
        <f t="shared" si="1002"/>
        <v>#DIV/0!</v>
      </c>
      <c r="EJ2188" s="75">
        <f t="shared" si="1003"/>
        <v>0</v>
      </c>
      <c r="EK2188" s="51" t="e">
        <f t="shared" si="1004"/>
        <v>#DIV/0!</v>
      </c>
      <c r="EL2188" s="75">
        <f t="shared" si="1005"/>
        <v>12.1256038647343</v>
      </c>
      <c r="EM2188" s="51">
        <f t="shared" si="1006"/>
        <v>0</v>
      </c>
      <c r="EN2188" s="75">
        <f t="shared" si="1007"/>
        <v>0</v>
      </c>
      <c r="EO2188" s="51" t="e">
        <f t="shared" si="1008"/>
        <v>#DIV/0!</v>
      </c>
      <c r="EP2188" s="75">
        <f t="shared" si="1009"/>
        <v>0</v>
      </c>
      <c r="EQ2188" s="51" t="e">
        <f t="shared" si="1010"/>
        <v>#DIV/0!</v>
      </c>
      <c r="ER2188" s="51">
        <f t="shared" si="1011"/>
        <v>100</v>
      </c>
      <c r="ES2188" s="51">
        <f t="shared" si="1012"/>
        <v>0</v>
      </c>
    </row>
    <row r="2189" spans="1:149" x14ac:dyDescent="0.45">
      <c r="A2189" s="78" t="s">
        <v>1515</v>
      </c>
      <c r="B2189" s="174" t="s">
        <v>946</v>
      </c>
      <c r="C2189" s="51" t="s">
        <v>3648</v>
      </c>
      <c r="D2189" s="51" t="s">
        <v>3650</v>
      </c>
      <c r="E2189" s="78" t="s">
        <v>637</v>
      </c>
      <c r="F2189" s="78" t="s">
        <v>2860</v>
      </c>
      <c r="G2189" s="72" t="s">
        <v>3385</v>
      </c>
      <c r="H2189" s="78" t="s">
        <v>1101</v>
      </c>
      <c r="I2189" s="78">
        <v>6</v>
      </c>
      <c r="J2189" s="300">
        <v>1000</v>
      </c>
      <c r="K2189" s="78"/>
      <c r="L2189" s="300">
        <v>690</v>
      </c>
      <c r="M2189" s="72"/>
      <c r="O2189" s="78"/>
      <c r="P2189" s="72" t="s">
        <v>1404</v>
      </c>
      <c r="AA2189" s="195"/>
      <c r="AB2189" s="195"/>
      <c r="AC2189" s="195"/>
      <c r="AD2189" s="72"/>
      <c r="AE2189" s="316">
        <v>1</v>
      </c>
      <c r="AF2189" s="195"/>
      <c r="AG2189" s="195">
        <v>0</v>
      </c>
      <c r="AH2189" s="72"/>
      <c r="AR2189" s="53">
        <v>1.401</v>
      </c>
      <c r="AT2189" s="77"/>
      <c r="AU2189" s="276">
        <v>10000</v>
      </c>
      <c r="AV2189" s="276"/>
      <c r="AW2189" s="276">
        <v>14010</v>
      </c>
      <c r="AX2189" s="95"/>
      <c r="AY2189" s="276"/>
      <c r="AZ2189" s="95"/>
      <c r="BB2189" s="80" t="s">
        <v>3412</v>
      </c>
      <c r="BC2189" s="270"/>
      <c r="BD2189" s="72">
        <v>57.52</v>
      </c>
      <c r="BE2189" s="72"/>
      <c r="BF2189" s="72"/>
      <c r="BG2189" s="72"/>
      <c r="BH2189" s="72">
        <v>15.77</v>
      </c>
      <c r="BI2189" s="72"/>
      <c r="BJ2189" s="72"/>
      <c r="BK2189" s="72"/>
      <c r="BL2189" s="72"/>
      <c r="BM2189" s="72"/>
      <c r="BN2189" s="72"/>
      <c r="BO2189" s="72"/>
      <c r="BP2189" s="72"/>
      <c r="BQ2189" s="72"/>
      <c r="BR2189" s="72"/>
      <c r="BS2189" s="72"/>
      <c r="BT2189" s="72"/>
      <c r="BU2189" s="72"/>
      <c r="BV2189" s="72"/>
      <c r="BW2189" s="72"/>
      <c r="BX2189" s="72"/>
      <c r="BY2189" s="72"/>
      <c r="BZ2189" s="72">
        <v>10.11</v>
      </c>
      <c r="CA2189" s="72"/>
      <c r="CB2189" s="72"/>
      <c r="CC2189" s="72"/>
      <c r="CD2189" s="72"/>
      <c r="CE2189" s="72"/>
      <c r="CF2189" s="72"/>
      <c r="CG2189" s="72"/>
      <c r="CH2189" s="72"/>
      <c r="CI2189" s="72"/>
      <c r="CJ2189" s="72"/>
      <c r="CK2189" s="72"/>
      <c r="CL2189" s="72"/>
      <c r="CM2189" s="72"/>
      <c r="CN2189" s="72"/>
      <c r="CO2189" s="72"/>
      <c r="CP2189" s="72"/>
      <c r="CQ2189" s="72"/>
      <c r="CR2189" s="72"/>
      <c r="CS2189" s="72"/>
      <c r="CT2189" s="72"/>
      <c r="CU2189" s="72"/>
      <c r="CV2189" s="72"/>
      <c r="CW2189" s="72"/>
      <c r="CX2189" s="72"/>
      <c r="CY2189" s="72"/>
      <c r="CZ2189" s="72"/>
      <c r="DA2189" s="72"/>
      <c r="DB2189" s="72"/>
      <c r="DC2189" s="72"/>
      <c r="DD2189" s="72"/>
      <c r="DE2189" s="72"/>
      <c r="DF2189" s="72"/>
      <c r="DG2189" s="72"/>
      <c r="DH2189" s="78">
        <v>83.4</v>
      </c>
      <c r="DJ2189" s="77">
        <f t="shared" si="990"/>
        <v>16.599999999999994</v>
      </c>
      <c r="DK2189" s="72"/>
      <c r="DO2189" s="358">
        <v>16.600000000000001</v>
      </c>
      <c r="DP2189" s="72"/>
      <c r="DQ2189" s="374"/>
      <c r="DR2189" s="72"/>
      <c r="DU2189" s="52"/>
      <c r="DX2189" s="75">
        <f t="shared" si="991"/>
        <v>68.968824940047952</v>
      </c>
      <c r="DY2189" s="51">
        <f t="shared" si="992"/>
        <v>0</v>
      </c>
      <c r="DZ2189" s="75">
        <f t="shared" si="993"/>
        <v>0</v>
      </c>
      <c r="EA2189" s="51" t="e">
        <f t="shared" si="994"/>
        <v>#DIV/0!</v>
      </c>
      <c r="EB2189" s="75">
        <f t="shared" si="995"/>
        <v>18.908872901678656</v>
      </c>
      <c r="EC2189" s="51">
        <f t="shared" si="996"/>
        <v>0</v>
      </c>
      <c r="ED2189" s="75">
        <f t="shared" si="997"/>
        <v>0</v>
      </c>
      <c r="EE2189" s="51" t="e">
        <f t="shared" si="998"/>
        <v>#DIV/0!</v>
      </c>
      <c r="EF2189" s="75">
        <f t="shared" si="999"/>
        <v>0</v>
      </c>
      <c r="EG2189" s="51" t="e">
        <f t="shared" si="1000"/>
        <v>#DIV/0!</v>
      </c>
      <c r="EH2189" s="75">
        <f t="shared" si="1001"/>
        <v>0</v>
      </c>
      <c r="EI2189" s="51" t="e">
        <f t="shared" si="1002"/>
        <v>#DIV/0!</v>
      </c>
      <c r="EJ2189" s="75">
        <f t="shared" si="1003"/>
        <v>0</v>
      </c>
      <c r="EK2189" s="51" t="e">
        <f t="shared" si="1004"/>
        <v>#DIV/0!</v>
      </c>
      <c r="EL2189" s="75">
        <f t="shared" si="1005"/>
        <v>12.12230215827338</v>
      </c>
      <c r="EM2189" s="51">
        <f t="shared" si="1006"/>
        <v>0</v>
      </c>
      <c r="EN2189" s="75">
        <f t="shared" si="1007"/>
        <v>0</v>
      </c>
      <c r="EO2189" s="51" t="e">
        <f t="shared" si="1008"/>
        <v>#DIV/0!</v>
      </c>
      <c r="EP2189" s="75">
        <f t="shared" si="1009"/>
        <v>0</v>
      </c>
      <c r="EQ2189" s="51" t="e">
        <f t="shared" si="1010"/>
        <v>#DIV/0!</v>
      </c>
      <c r="ER2189" s="51">
        <f t="shared" si="1011"/>
        <v>100</v>
      </c>
      <c r="ES2189" s="51">
        <f t="shared" si="1012"/>
        <v>0</v>
      </c>
    </row>
    <row r="2190" spans="1:149" x14ac:dyDescent="0.45">
      <c r="A2190" s="78" t="s">
        <v>1515</v>
      </c>
      <c r="B2190" s="174" t="s">
        <v>946</v>
      </c>
      <c r="C2190" s="51" t="s">
        <v>3648</v>
      </c>
      <c r="D2190" s="51" t="s">
        <v>3650</v>
      </c>
      <c r="E2190" s="78" t="s">
        <v>637</v>
      </c>
      <c r="F2190" s="78" t="s">
        <v>2861</v>
      </c>
      <c r="G2190" s="72" t="s">
        <v>3385</v>
      </c>
      <c r="H2190" s="78" t="s">
        <v>1101</v>
      </c>
      <c r="I2190" s="78">
        <v>6</v>
      </c>
      <c r="J2190" s="300">
        <v>1000</v>
      </c>
      <c r="K2190" s="78"/>
      <c r="L2190" s="300">
        <v>690</v>
      </c>
      <c r="M2190" s="72"/>
      <c r="O2190" s="78"/>
      <c r="P2190" s="72" t="s">
        <v>1404</v>
      </c>
      <c r="AA2190" s="195"/>
      <c r="AB2190" s="195"/>
      <c r="AC2190" s="195"/>
      <c r="AD2190" s="72"/>
      <c r="AE2190" s="316">
        <v>1</v>
      </c>
      <c r="AF2190" s="195"/>
      <c r="AG2190" s="195">
        <v>0</v>
      </c>
      <c r="AH2190" s="72"/>
      <c r="AR2190" s="53">
        <v>1.401</v>
      </c>
      <c r="AT2190" s="77"/>
      <c r="AU2190" s="276">
        <v>10000</v>
      </c>
      <c r="AV2190" s="276"/>
      <c r="AW2190" s="276">
        <v>14010</v>
      </c>
      <c r="AX2190" s="95"/>
      <c r="AY2190" s="276"/>
      <c r="AZ2190" s="95"/>
      <c r="BB2190" s="80" t="s">
        <v>3412</v>
      </c>
      <c r="BC2190" s="270"/>
      <c r="BD2190" s="72">
        <v>58.14</v>
      </c>
      <c r="BE2190" s="72"/>
      <c r="BF2190" s="72"/>
      <c r="BG2190" s="72"/>
      <c r="BH2190" s="72">
        <v>15.94</v>
      </c>
      <c r="BI2190" s="72"/>
      <c r="BJ2190" s="72"/>
      <c r="BK2190" s="72"/>
      <c r="BL2190" s="72"/>
      <c r="BM2190" s="72"/>
      <c r="BN2190" s="72"/>
      <c r="BO2190" s="72"/>
      <c r="BP2190" s="72"/>
      <c r="BQ2190" s="72"/>
      <c r="BR2190" s="72"/>
      <c r="BS2190" s="72"/>
      <c r="BT2190" s="72"/>
      <c r="BU2190" s="72"/>
      <c r="BV2190" s="72"/>
      <c r="BW2190" s="72"/>
      <c r="BX2190" s="72"/>
      <c r="BY2190" s="72"/>
      <c r="BZ2190" s="72">
        <v>10.220000000000001</v>
      </c>
      <c r="CA2190" s="72"/>
      <c r="CB2190" s="72"/>
      <c r="CC2190" s="72"/>
      <c r="CD2190" s="72"/>
      <c r="CE2190" s="72"/>
      <c r="CF2190" s="72"/>
      <c r="CG2190" s="72"/>
      <c r="CH2190" s="72"/>
      <c r="CI2190" s="72"/>
      <c r="CJ2190" s="72"/>
      <c r="CK2190" s="72"/>
      <c r="CL2190" s="72"/>
      <c r="CM2190" s="72"/>
      <c r="CN2190" s="72"/>
      <c r="CO2190" s="72"/>
      <c r="CP2190" s="72"/>
      <c r="CQ2190" s="72"/>
      <c r="CR2190" s="72"/>
      <c r="CS2190" s="72"/>
      <c r="CT2190" s="72"/>
      <c r="CU2190" s="72"/>
      <c r="CV2190" s="72"/>
      <c r="CW2190" s="72"/>
      <c r="CX2190" s="72"/>
      <c r="CY2190" s="72"/>
      <c r="CZ2190" s="72"/>
      <c r="DA2190" s="72"/>
      <c r="DB2190" s="72"/>
      <c r="DC2190" s="72"/>
      <c r="DD2190" s="72"/>
      <c r="DE2190" s="72"/>
      <c r="DF2190" s="72"/>
      <c r="DG2190" s="72"/>
      <c r="DH2190" s="78">
        <v>84.3</v>
      </c>
      <c r="DJ2190" s="77">
        <f t="shared" si="990"/>
        <v>15.700000000000003</v>
      </c>
      <c r="DK2190" s="72"/>
      <c r="DO2190" s="358">
        <v>15.7</v>
      </c>
      <c r="DP2190" s="72"/>
      <c r="DQ2190" s="374"/>
      <c r="DR2190" s="72"/>
      <c r="DU2190" s="52"/>
      <c r="DX2190" s="75">
        <f t="shared" si="991"/>
        <v>68.967971530249116</v>
      </c>
      <c r="DY2190" s="51">
        <f t="shared" si="992"/>
        <v>0</v>
      </c>
      <c r="DZ2190" s="75">
        <f t="shared" si="993"/>
        <v>0</v>
      </c>
      <c r="EA2190" s="51" t="e">
        <f t="shared" si="994"/>
        <v>#DIV/0!</v>
      </c>
      <c r="EB2190" s="75">
        <f t="shared" si="995"/>
        <v>18.908659549228947</v>
      </c>
      <c r="EC2190" s="51">
        <f t="shared" si="996"/>
        <v>0</v>
      </c>
      <c r="ED2190" s="75">
        <f t="shared" si="997"/>
        <v>0</v>
      </c>
      <c r="EE2190" s="51" t="e">
        <f t="shared" si="998"/>
        <v>#DIV/0!</v>
      </c>
      <c r="EF2190" s="75">
        <f t="shared" si="999"/>
        <v>0</v>
      </c>
      <c r="EG2190" s="51" t="e">
        <f t="shared" si="1000"/>
        <v>#DIV/0!</v>
      </c>
      <c r="EH2190" s="75">
        <f t="shared" si="1001"/>
        <v>0</v>
      </c>
      <c r="EI2190" s="51" t="e">
        <f t="shared" si="1002"/>
        <v>#DIV/0!</v>
      </c>
      <c r="EJ2190" s="75">
        <f t="shared" si="1003"/>
        <v>0</v>
      </c>
      <c r="EK2190" s="51" t="e">
        <f t="shared" si="1004"/>
        <v>#DIV/0!</v>
      </c>
      <c r="EL2190" s="75">
        <f t="shared" si="1005"/>
        <v>12.123368920521948</v>
      </c>
      <c r="EM2190" s="51">
        <f t="shared" si="1006"/>
        <v>0</v>
      </c>
      <c r="EN2190" s="75">
        <f t="shared" si="1007"/>
        <v>0</v>
      </c>
      <c r="EO2190" s="51" t="e">
        <f t="shared" si="1008"/>
        <v>#DIV/0!</v>
      </c>
      <c r="EP2190" s="75">
        <f t="shared" si="1009"/>
        <v>0</v>
      </c>
      <c r="EQ2190" s="51" t="e">
        <f t="shared" si="1010"/>
        <v>#DIV/0!</v>
      </c>
      <c r="ER2190" s="51">
        <f t="shared" si="1011"/>
        <v>100</v>
      </c>
      <c r="ES2190" s="51">
        <f t="shared" si="1012"/>
        <v>0</v>
      </c>
    </row>
    <row r="2191" spans="1:149" x14ac:dyDescent="0.45">
      <c r="A2191" s="78" t="s">
        <v>1515</v>
      </c>
      <c r="B2191" s="174" t="s">
        <v>946</v>
      </c>
      <c r="C2191" s="51" t="s">
        <v>3648</v>
      </c>
      <c r="D2191" s="51" t="s">
        <v>3650</v>
      </c>
      <c r="E2191" s="78" t="s">
        <v>637</v>
      </c>
      <c r="F2191" s="78" t="s">
        <v>2862</v>
      </c>
      <c r="G2191" s="72" t="s">
        <v>3385</v>
      </c>
      <c r="H2191" s="78" t="s">
        <v>1101</v>
      </c>
      <c r="I2191" s="78">
        <v>20</v>
      </c>
      <c r="J2191" s="300">
        <v>710</v>
      </c>
      <c r="K2191" s="78"/>
      <c r="L2191" s="300">
        <v>735</v>
      </c>
      <c r="M2191" s="72"/>
      <c r="O2191" s="78"/>
      <c r="P2191" s="72" t="s">
        <v>1404</v>
      </c>
      <c r="AA2191" s="195"/>
      <c r="AB2191" s="195"/>
      <c r="AC2191" s="195"/>
      <c r="AD2191" s="72"/>
      <c r="AE2191" s="316">
        <v>1</v>
      </c>
      <c r="AF2191" s="195"/>
      <c r="AG2191" s="195">
        <v>0</v>
      </c>
      <c r="AH2191" s="72"/>
      <c r="AR2191" s="53">
        <v>1.0069999999999999</v>
      </c>
      <c r="AT2191" s="77"/>
      <c r="AU2191" s="276">
        <v>7100</v>
      </c>
      <c r="AV2191" s="276"/>
      <c r="AW2191" s="276">
        <v>7149.6999999999989</v>
      </c>
      <c r="AX2191" s="95"/>
      <c r="AY2191" s="276"/>
      <c r="AZ2191" s="95"/>
      <c r="BB2191" s="80" t="s">
        <v>3412</v>
      </c>
      <c r="BC2191" s="270"/>
      <c r="BD2191" s="72">
        <v>60.56</v>
      </c>
      <c r="BE2191" s="72"/>
      <c r="BF2191" s="72"/>
      <c r="BG2191" s="72"/>
      <c r="BH2191" s="72">
        <v>16.600000000000001</v>
      </c>
      <c r="BI2191" s="72"/>
      <c r="BJ2191" s="72"/>
      <c r="BK2191" s="72"/>
      <c r="BL2191" s="72"/>
      <c r="BM2191" s="72"/>
      <c r="BN2191" s="72"/>
      <c r="BO2191" s="72"/>
      <c r="BP2191" s="72"/>
      <c r="BQ2191" s="72"/>
      <c r="BR2191" s="72"/>
      <c r="BS2191" s="72"/>
      <c r="BT2191" s="72"/>
      <c r="BU2191" s="72"/>
      <c r="BV2191" s="72"/>
      <c r="BW2191" s="72"/>
      <c r="BX2191" s="72"/>
      <c r="BY2191" s="72"/>
      <c r="BZ2191" s="72">
        <v>10.64</v>
      </c>
      <c r="CA2191" s="72"/>
      <c r="CB2191" s="72"/>
      <c r="CC2191" s="72"/>
      <c r="CD2191" s="72"/>
      <c r="CE2191" s="72"/>
      <c r="CF2191" s="72"/>
      <c r="CG2191" s="72"/>
      <c r="CH2191" s="72"/>
      <c r="CI2191" s="72"/>
      <c r="CJ2191" s="72"/>
      <c r="CK2191" s="72"/>
      <c r="CL2191" s="72"/>
      <c r="CM2191" s="72"/>
      <c r="CN2191" s="72"/>
      <c r="CO2191" s="72"/>
      <c r="CP2191" s="72"/>
      <c r="CQ2191" s="72"/>
      <c r="CR2191" s="72"/>
      <c r="CS2191" s="72"/>
      <c r="CT2191" s="72"/>
      <c r="CU2191" s="72"/>
      <c r="CV2191" s="72"/>
      <c r="CW2191" s="72"/>
      <c r="CX2191" s="72"/>
      <c r="CY2191" s="72"/>
      <c r="CZ2191" s="72"/>
      <c r="DA2191" s="72"/>
      <c r="DB2191" s="72"/>
      <c r="DC2191" s="72"/>
      <c r="DD2191" s="72"/>
      <c r="DE2191" s="72"/>
      <c r="DF2191" s="72"/>
      <c r="DG2191" s="72"/>
      <c r="DH2191" s="78">
        <v>87.8</v>
      </c>
      <c r="DJ2191" s="77">
        <f t="shared" si="990"/>
        <v>12.200000000000003</v>
      </c>
      <c r="DK2191" s="72"/>
      <c r="DO2191" s="358">
        <v>12.2</v>
      </c>
      <c r="DP2191" s="72"/>
      <c r="DQ2191" s="374"/>
      <c r="DR2191" s="72"/>
      <c r="DU2191" s="52"/>
      <c r="DX2191" s="75">
        <f t="shared" si="991"/>
        <v>68.974943052391808</v>
      </c>
      <c r="DY2191" s="51">
        <f t="shared" si="992"/>
        <v>0</v>
      </c>
      <c r="DZ2191" s="75">
        <f t="shared" si="993"/>
        <v>0</v>
      </c>
      <c r="EA2191" s="51" t="e">
        <f t="shared" si="994"/>
        <v>#DIV/0!</v>
      </c>
      <c r="EB2191" s="75">
        <f t="shared" si="995"/>
        <v>18.906605922551257</v>
      </c>
      <c r="EC2191" s="51">
        <f t="shared" si="996"/>
        <v>0</v>
      </c>
      <c r="ED2191" s="75">
        <f t="shared" si="997"/>
        <v>0</v>
      </c>
      <c r="EE2191" s="51" t="e">
        <f t="shared" si="998"/>
        <v>#DIV/0!</v>
      </c>
      <c r="EF2191" s="75">
        <f t="shared" si="999"/>
        <v>0</v>
      </c>
      <c r="EG2191" s="51" t="e">
        <f t="shared" si="1000"/>
        <v>#DIV/0!</v>
      </c>
      <c r="EH2191" s="75">
        <f t="shared" si="1001"/>
        <v>0</v>
      </c>
      <c r="EI2191" s="51" t="e">
        <f t="shared" si="1002"/>
        <v>#DIV/0!</v>
      </c>
      <c r="EJ2191" s="75">
        <f t="shared" si="1003"/>
        <v>0</v>
      </c>
      <c r="EK2191" s="51" t="e">
        <f t="shared" si="1004"/>
        <v>#DIV/0!</v>
      </c>
      <c r="EL2191" s="75">
        <f t="shared" si="1005"/>
        <v>12.118451025056949</v>
      </c>
      <c r="EM2191" s="51">
        <f t="shared" si="1006"/>
        <v>0</v>
      </c>
      <c r="EN2191" s="75">
        <f t="shared" si="1007"/>
        <v>0</v>
      </c>
      <c r="EO2191" s="51" t="e">
        <f t="shared" si="1008"/>
        <v>#DIV/0!</v>
      </c>
      <c r="EP2191" s="75">
        <f t="shared" si="1009"/>
        <v>0</v>
      </c>
      <c r="EQ2191" s="51" t="e">
        <f t="shared" si="1010"/>
        <v>#DIV/0!</v>
      </c>
      <c r="ER2191" s="51">
        <f t="shared" si="1011"/>
        <v>100</v>
      </c>
      <c r="ES2191" s="51">
        <f t="shared" si="1012"/>
        <v>0</v>
      </c>
    </row>
    <row r="2192" spans="1:149" x14ac:dyDescent="0.45">
      <c r="A2192" s="78" t="s">
        <v>1515</v>
      </c>
      <c r="B2192" s="174" t="s">
        <v>946</v>
      </c>
      <c r="C2192" s="51" t="s">
        <v>3648</v>
      </c>
      <c r="D2192" s="51" t="s">
        <v>3650</v>
      </c>
      <c r="E2192" s="78" t="s">
        <v>637</v>
      </c>
      <c r="F2192" s="78" t="s">
        <v>2863</v>
      </c>
      <c r="G2192" s="72" t="s">
        <v>3385</v>
      </c>
      <c r="H2192" s="78" t="s">
        <v>1101</v>
      </c>
      <c r="I2192" s="78">
        <v>19</v>
      </c>
      <c r="J2192" s="300">
        <v>670</v>
      </c>
      <c r="K2192" s="78"/>
      <c r="L2192" s="300">
        <v>750</v>
      </c>
      <c r="M2192" s="72"/>
      <c r="O2192" s="78"/>
      <c r="P2192" s="72" t="s">
        <v>1404</v>
      </c>
      <c r="AA2192" s="195"/>
      <c r="AB2192" s="195"/>
      <c r="AC2192" s="195"/>
      <c r="AD2192" s="72"/>
      <c r="AE2192" s="316">
        <v>1</v>
      </c>
      <c r="AF2192" s="195"/>
      <c r="AG2192" s="195">
        <v>0</v>
      </c>
      <c r="AH2192" s="72"/>
      <c r="AR2192" s="53">
        <v>0.98109999999999997</v>
      </c>
      <c r="AT2192" s="77"/>
      <c r="AU2192" s="276">
        <v>6700</v>
      </c>
      <c r="AV2192" s="276"/>
      <c r="AW2192" s="276">
        <v>6573.37</v>
      </c>
      <c r="AX2192" s="95"/>
      <c r="AY2192" s="276"/>
      <c r="AZ2192" s="95"/>
      <c r="BB2192" s="80" t="s">
        <v>3412</v>
      </c>
      <c r="BC2192" s="270"/>
      <c r="BD2192" s="72">
        <v>60.97</v>
      </c>
      <c r="BE2192" s="72"/>
      <c r="BF2192" s="72"/>
      <c r="BG2192" s="72"/>
      <c r="BH2192" s="72">
        <v>16.71</v>
      </c>
      <c r="BI2192" s="72"/>
      <c r="BJ2192" s="72"/>
      <c r="BK2192" s="72"/>
      <c r="BL2192" s="72"/>
      <c r="BM2192" s="72"/>
      <c r="BN2192" s="72"/>
      <c r="BO2192" s="72"/>
      <c r="BP2192" s="72"/>
      <c r="BQ2192" s="72"/>
      <c r="BR2192" s="72"/>
      <c r="BS2192" s="72"/>
      <c r="BT2192" s="72"/>
      <c r="BU2192" s="72"/>
      <c r="BV2192" s="72"/>
      <c r="BW2192" s="72"/>
      <c r="BX2192" s="72"/>
      <c r="BY2192" s="72"/>
      <c r="BZ2192" s="72">
        <v>10.72</v>
      </c>
      <c r="CA2192" s="72"/>
      <c r="CB2192" s="72"/>
      <c r="CC2192" s="72"/>
      <c r="CD2192" s="72"/>
      <c r="CE2192" s="72"/>
      <c r="CF2192" s="72"/>
      <c r="CG2192" s="72"/>
      <c r="CH2192" s="72"/>
      <c r="CI2192" s="72"/>
      <c r="CJ2192" s="72"/>
      <c r="CK2192" s="72"/>
      <c r="CL2192" s="72"/>
      <c r="CM2192" s="72"/>
      <c r="CN2192" s="72"/>
      <c r="CO2192" s="72"/>
      <c r="CP2192" s="72"/>
      <c r="CQ2192" s="72"/>
      <c r="CR2192" s="72"/>
      <c r="CS2192" s="72"/>
      <c r="CT2192" s="72"/>
      <c r="CU2192" s="72"/>
      <c r="CV2192" s="72"/>
      <c r="CW2192" s="72"/>
      <c r="CX2192" s="72"/>
      <c r="CY2192" s="72"/>
      <c r="CZ2192" s="72"/>
      <c r="DA2192" s="72"/>
      <c r="DB2192" s="72"/>
      <c r="DC2192" s="72"/>
      <c r="DD2192" s="72"/>
      <c r="DE2192" s="72"/>
      <c r="DF2192" s="72"/>
      <c r="DG2192" s="72"/>
      <c r="DH2192" s="78">
        <v>88.4</v>
      </c>
      <c r="DJ2192" s="77">
        <f t="shared" si="990"/>
        <v>11.599999999999994</v>
      </c>
      <c r="DK2192" s="72"/>
      <c r="DO2192" s="358">
        <v>11.6</v>
      </c>
      <c r="DP2192" s="72"/>
      <c r="DQ2192" s="374"/>
      <c r="DR2192" s="72"/>
      <c r="DU2192" s="52"/>
      <c r="DX2192" s="75">
        <f t="shared" si="991"/>
        <v>68.970588235294116</v>
      </c>
      <c r="DY2192" s="51">
        <f t="shared" si="992"/>
        <v>0</v>
      </c>
      <c r="DZ2192" s="75">
        <f t="shared" si="993"/>
        <v>0</v>
      </c>
      <c r="EA2192" s="51" t="e">
        <f t="shared" si="994"/>
        <v>#DIV/0!</v>
      </c>
      <c r="EB2192" s="75">
        <f t="shared" si="995"/>
        <v>18.902714932126695</v>
      </c>
      <c r="EC2192" s="51">
        <f t="shared" si="996"/>
        <v>0</v>
      </c>
      <c r="ED2192" s="75">
        <f t="shared" si="997"/>
        <v>0</v>
      </c>
      <c r="EE2192" s="51" t="e">
        <f t="shared" si="998"/>
        <v>#DIV/0!</v>
      </c>
      <c r="EF2192" s="75">
        <f t="shared" si="999"/>
        <v>0</v>
      </c>
      <c r="EG2192" s="51" t="e">
        <f t="shared" si="1000"/>
        <v>#DIV/0!</v>
      </c>
      <c r="EH2192" s="75">
        <f t="shared" si="1001"/>
        <v>0</v>
      </c>
      <c r="EI2192" s="51" t="e">
        <f t="shared" si="1002"/>
        <v>#DIV/0!</v>
      </c>
      <c r="EJ2192" s="75">
        <f t="shared" si="1003"/>
        <v>0</v>
      </c>
      <c r="EK2192" s="51" t="e">
        <f t="shared" si="1004"/>
        <v>#DIV/0!</v>
      </c>
      <c r="EL2192" s="75">
        <f t="shared" si="1005"/>
        <v>12.126696832579185</v>
      </c>
      <c r="EM2192" s="51">
        <f t="shared" si="1006"/>
        <v>0</v>
      </c>
      <c r="EN2192" s="75">
        <f t="shared" si="1007"/>
        <v>0</v>
      </c>
      <c r="EO2192" s="51" t="e">
        <f t="shared" si="1008"/>
        <v>#DIV/0!</v>
      </c>
      <c r="EP2192" s="75">
        <f t="shared" si="1009"/>
        <v>0</v>
      </c>
      <c r="EQ2192" s="51" t="e">
        <f t="shared" si="1010"/>
        <v>#DIV/0!</v>
      </c>
      <c r="ER2192" s="51">
        <f t="shared" si="1011"/>
        <v>100</v>
      </c>
      <c r="ES2192" s="51">
        <f t="shared" si="1012"/>
        <v>0</v>
      </c>
    </row>
    <row r="2193" spans="1:149" x14ac:dyDescent="0.45">
      <c r="A2193" s="78" t="s">
        <v>1515</v>
      </c>
      <c r="B2193" s="174" t="s">
        <v>946</v>
      </c>
      <c r="C2193" s="51" t="s">
        <v>3648</v>
      </c>
      <c r="D2193" s="51" t="s">
        <v>3650</v>
      </c>
      <c r="E2193" s="78" t="s">
        <v>637</v>
      </c>
      <c r="F2193" s="78" t="s">
        <v>2864</v>
      </c>
      <c r="G2193" s="72" t="s">
        <v>3385</v>
      </c>
      <c r="H2193" s="78" t="s">
        <v>1101</v>
      </c>
      <c r="I2193" s="78">
        <v>19</v>
      </c>
      <c r="J2193" s="300">
        <v>670</v>
      </c>
      <c r="K2193" s="78"/>
      <c r="L2193" s="300">
        <v>750</v>
      </c>
      <c r="M2193" s="72"/>
      <c r="O2193" s="78"/>
      <c r="P2193" s="72" t="s">
        <v>1404</v>
      </c>
      <c r="AA2193" s="195"/>
      <c r="AB2193" s="195"/>
      <c r="AC2193" s="195"/>
      <c r="AD2193" s="72"/>
      <c r="AE2193" s="316">
        <v>1</v>
      </c>
      <c r="AF2193" s="195"/>
      <c r="AG2193" s="195">
        <v>0</v>
      </c>
      <c r="AH2193" s="72"/>
      <c r="AR2193" s="53">
        <v>0.98109999999999997</v>
      </c>
      <c r="AT2193" s="77"/>
      <c r="AU2193" s="276">
        <v>6700</v>
      </c>
      <c r="AV2193" s="276"/>
      <c r="AW2193" s="276">
        <v>6573.37</v>
      </c>
      <c r="AX2193" s="95"/>
      <c r="AY2193" s="276"/>
      <c r="AZ2193" s="95"/>
      <c r="BB2193" s="80" t="s">
        <v>3412</v>
      </c>
      <c r="BC2193" s="270"/>
      <c r="BD2193" s="72">
        <v>61.11</v>
      </c>
      <c r="BE2193" s="72"/>
      <c r="BF2193" s="72"/>
      <c r="BG2193" s="72"/>
      <c r="BH2193" s="72">
        <v>16.75</v>
      </c>
      <c r="BI2193" s="72"/>
      <c r="BJ2193" s="72"/>
      <c r="BK2193" s="72"/>
      <c r="BL2193" s="72"/>
      <c r="BM2193" s="72"/>
      <c r="BN2193" s="72"/>
      <c r="BO2193" s="72"/>
      <c r="BP2193" s="72"/>
      <c r="BQ2193" s="72"/>
      <c r="BR2193" s="72"/>
      <c r="BS2193" s="72"/>
      <c r="BT2193" s="72"/>
      <c r="BU2193" s="72"/>
      <c r="BV2193" s="72"/>
      <c r="BW2193" s="72"/>
      <c r="BX2193" s="72"/>
      <c r="BY2193" s="72"/>
      <c r="BZ2193" s="72">
        <v>10.74</v>
      </c>
      <c r="CA2193" s="72"/>
      <c r="CB2193" s="72"/>
      <c r="CC2193" s="72"/>
      <c r="CD2193" s="72"/>
      <c r="CE2193" s="72"/>
      <c r="CF2193" s="72"/>
      <c r="CG2193" s="72"/>
      <c r="CH2193" s="72"/>
      <c r="CI2193" s="72"/>
      <c r="CJ2193" s="72"/>
      <c r="CK2193" s="72"/>
      <c r="CL2193" s="72"/>
      <c r="CM2193" s="72"/>
      <c r="CN2193" s="72"/>
      <c r="CO2193" s="72"/>
      <c r="CP2193" s="72"/>
      <c r="CQ2193" s="72"/>
      <c r="CR2193" s="72"/>
      <c r="CS2193" s="72"/>
      <c r="CT2193" s="72"/>
      <c r="CU2193" s="72"/>
      <c r="CV2193" s="72"/>
      <c r="CW2193" s="72"/>
      <c r="CX2193" s="72"/>
      <c r="CY2193" s="72"/>
      <c r="CZ2193" s="72"/>
      <c r="DA2193" s="72"/>
      <c r="DB2193" s="72"/>
      <c r="DC2193" s="72"/>
      <c r="DD2193" s="72"/>
      <c r="DE2193" s="72"/>
      <c r="DF2193" s="72"/>
      <c r="DG2193" s="72"/>
      <c r="DH2193" s="78">
        <v>88.6</v>
      </c>
      <c r="DJ2193" s="77">
        <f t="shared" si="990"/>
        <v>11.400000000000006</v>
      </c>
      <c r="DK2193" s="72"/>
      <c r="DO2193" s="358">
        <v>11.4</v>
      </c>
      <c r="DP2193" s="72"/>
      <c r="DQ2193" s="374"/>
      <c r="DR2193" s="72"/>
      <c r="DU2193" s="52"/>
      <c r="DX2193" s="75">
        <f t="shared" si="991"/>
        <v>68.972911963882623</v>
      </c>
      <c r="DY2193" s="51">
        <f t="shared" si="992"/>
        <v>0</v>
      </c>
      <c r="DZ2193" s="75">
        <f t="shared" si="993"/>
        <v>0</v>
      </c>
      <c r="EA2193" s="51" t="e">
        <f t="shared" si="994"/>
        <v>#DIV/0!</v>
      </c>
      <c r="EB2193" s="75">
        <f t="shared" si="995"/>
        <v>18.905191873589168</v>
      </c>
      <c r="EC2193" s="51">
        <f t="shared" si="996"/>
        <v>0</v>
      </c>
      <c r="ED2193" s="75">
        <f t="shared" si="997"/>
        <v>0</v>
      </c>
      <c r="EE2193" s="51" t="e">
        <f t="shared" si="998"/>
        <v>#DIV/0!</v>
      </c>
      <c r="EF2193" s="75">
        <f t="shared" si="999"/>
        <v>0</v>
      </c>
      <c r="EG2193" s="51" t="e">
        <f t="shared" si="1000"/>
        <v>#DIV/0!</v>
      </c>
      <c r="EH2193" s="75">
        <f t="shared" si="1001"/>
        <v>0</v>
      </c>
      <c r="EI2193" s="51" t="e">
        <f t="shared" si="1002"/>
        <v>#DIV/0!</v>
      </c>
      <c r="EJ2193" s="75">
        <f t="shared" si="1003"/>
        <v>0</v>
      </c>
      <c r="EK2193" s="51" t="e">
        <f t="shared" si="1004"/>
        <v>#DIV/0!</v>
      </c>
      <c r="EL2193" s="75">
        <f t="shared" si="1005"/>
        <v>12.121896162528218</v>
      </c>
      <c r="EM2193" s="51">
        <f t="shared" si="1006"/>
        <v>0</v>
      </c>
      <c r="EN2193" s="75">
        <f t="shared" si="1007"/>
        <v>0</v>
      </c>
      <c r="EO2193" s="51" t="e">
        <f t="shared" si="1008"/>
        <v>#DIV/0!</v>
      </c>
      <c r="EP2193" s="75">
        <f t="shared" si="1009"/>
        <v>0</v>
      </c>
      <c r="EQ2193" s="51" t="e">
        <f t="shared" si="1010"/>
        <v>#DIV/0!</v>
      </c>
      <c r="ER2193" s="51">
        <f t="shared" si="1011"/>
        <v>100</v>
      </c>
      <c r="ES2193" s="51">
        <f t="shared" si="1012"/>
        <v>0</v>
      </c>
    </row>
    <row r="2194" spans="1:149" x14ac:dyDescent="0.45">
      <c r="A2194" s="78" t="s">
        <v>1515</v>
      </c>
      <c r="B2194" s="174" t="s">
        <v>946</v>
      </c>
      <c r="C2194" s="51" t="s">
        <v>3648</v>
      </c>
      <c r="D2194" s="51" t="s">
        <v>3650</v>
      </c>
      <c r="E2194" s="78" t="s">
        <v>637</v>
      </c>
      <c r="F2194" s="78" t="s">
        <v>2865</v>
      </c>
      <c r="G2194" s="72" t="s">
        <v>3385</v>
      </c>
      <c r="H2194" s="78" t="s">
        <v>1101</v>
      </c>
      <c r="I2194" s="78">
        <v>8</v>
      </c>
      <c r="J2194" s="300">
        <v>360</v>
      </c>
      <c r="K2194" s="78"/>
      <c r="L2194" s="300">
        <v>810</v>
      </c>
      <c r="M2194" s="72"/>
      <c r="O2194" s="78"/>
      <c r="P2194" s="72" t="s">
        <v>1374</v>
      </c>
      <c r="AA2194" s="195"/>
      <c r="AB2194" s="195"/>
      <c r="AC2194" s="195"/>
      <c r="AD2194" s="72"/>
      <c r="AE2194" s="316">
        <v>1</v>
      </c>
      <c r="AF2194" s="195"/>
      <c r="AG2194" s="195">
        <v>0</v>
      </c>
      <c r="AH2194" s="72"/>
      <c r="AR2194" s="53">
        <v>0.80489999999999995</v>
      </c>
      <c r="AT2194" s="77"/>
      <c r="AU2194" s="276">
        <v>3600</v>
      </c>
      <c r="AV2194" s="276"/>
      <c r="AW2194" s="276">
        <v>2897.64</v>
      </c>
      <c r="AX2194" s="95"/>
      <c r="AY2194" s="276"/>
      <c r="AZ2194" s="95"/>
      <c r="BB2194" s="80" t="s">
        <v>3412</v>
      </c>
      <c r="BC2194" s="270"/>
      <c r="BD2194" s="72">
        <v>62.76</v>
      </c>
      <c r="BE2194" s="72"/>
      <c r="BF2194" s="72"/>
      <c r="BG2194" s="72"/>
      <c r="BH2194" s="72">
        <v>17.2</v>
      </c>
      <c r="BI2194" s="72"/>
      <c r="BJ2194" s="72"/>
      <c r="BK2194" s="72"/>
      <c r="BL2194" s="72"/>
      <c r="BM2194" s="72"/>
      <c r="BN2194" s="72"/>
      <c r="BO2194" s="72"/>
      <c r="BP2194" s="72"/>
      <c r="BQ2194" s="72"/>
      <c r="BR2194" s="72"/>
      <c r="BS2194" s="72"/>
      <c r="BT2194" s="72"/>
      <c r="BU2194" s="72"/>
      <c r="BV2194" s="72"/>
      <c r="BW2194" s="72"/>
      <c r="BX2194" s="72"/>
      <c r="BY2194" s="72"/>
      <c r="BZ2194" s="72">
        <v>11.03</v>
      </c>
      <c r="CA2194" s="72"/>
      <c r="CB2194" s="72"/>
      <c r="CC2194" s="72"/>
      <c r="CD2194" s="72"/>
      <c r="CE2194" s="72"/>
      <c r="CF2194" s="72"/>
      <c r="CG2194" s="72"/>
      <c r="CH2194" s="72"/>
      <c r="CI2194" s="72"/>
      <c r="CJ2194" s="72"/>
      <c r="CK2194" s="72"/>
      <c r="CL2194" s="72"/>
      <c r="CM2194" s="72"/>
      <c r="CN2194" s="72"/>
      <c r="CO2194" s="72"/>
      <c r="CP2194" s="72"/>
      <c r="CQ2194" s="72"/>
      <c r="CR2194" s="72"/>
      <c r="CS2194" s="72"/>
      <c r="CT2194" s="72"/>
      <c r="CU2194" s="72"/>
      <c r="CV2194" s="72"/>
      <c r="CW2194" s="72"/>
      <c r="CX2194" s="72"/>
      <c r="CY2194" s="72"/>
      <c r="CZ2194" s="72"/>
      <c r="DA2194" s="72"/>
      <c r="DB2194" s="72"/>
      <c r="DC2194" s="72"/>
      <c r="DD2194" s="72"/>
      <c r="DE2194" s="72"/>
      <c r="DF2194" s="72"/>
      <c r="DG2194" s="72"/>
      <c r="DH2194" s="78">
        <v>91</v>
      </c>
      <c r="DJ2194" s="77">
        <f t="shared" si="990"/>
        <v>9</v>
      </c>
      <c r="DK2194" s="72"/>
      <c r="DO2194" s="358">
        <v>9</v>
      </c>
      <c r="DP2194" s="72"/>
      <c r="DQ2194" s="374"/>
      <c r="DR2194" s="72"/>
      <c r="DU2194" s="52"/>
      <c r="DX2194" s="75">
        <f t="shared" si="991"/>
        <v>68.967032967032964</v>
      </c>
      <c r="DY2194" s="51">
        <f t="shared" si="992"/>
        <v>0</v>
      </c>
      <c r="DZ2194" s="75">
        <f t="shared" si="993"/>
        <v>0</v>
      </c>
      <c r="EA2194" s="51" t="e">
        <f t="shared" si="994"/>
        <v>#DIV/0!</v>
      </c>
      <c r="EB2194" s="75">
        <f t="shared" si="995"/>
        <v>18.901098901098901</v>
      </c>
      <c r="EC2194" s="51">
        <f t="shared" si="996"/>
        <v>0</v>
      </c>
      <c r="ED2194" s="75">
        <f t="shared" si="997"/>
        <v>0</v>
      </c>
      <c r="EE2194" s="51" t="e">
        <f t="shared" si="998"/>
        <v>#DIV/0!</v>
      </c>
      <c r="EF2194" s="75">
        <f t="shared" si="999"/>
        <v>0</v>
      </c>
      <c r="EG2194" s="51" t="e">
        <f t="shared" si="1000"/>
        <v>#DIV/0!</v>
      </c>
      <c r="EH2194" s="75">
        <f t="shared" si="1001"/>
        <v>0</v>
      </c>
      <c r="EI2194" s="51" t="e">
        <f t="shared" si="1002"/>
        <v>#DIV/0!</v>
      </c>
      <c r="EJ2194" s="75">
        <f t="shared" si="1003"/>
        <v>0</v>
      </c>
      <c r="EK2194" s="51" t="e">
        <f t="shared" si="1004"/>
        <v>#DIV/0!</v>
      </c>
      <c r="EL2194" s="75">
        <f t="shared" si="1005"/>
        <v>12.12087912087912</v>
      </c>
      <c r="EM2194" s="51">
        <f t="shared" si="1006"/>
        <v>0</v>
      </c>
      <c r="EN2194" s="75">
        <f t="shared" si="1007"/>
        <v>0</v>
      </c>
      <c r="EO2194" s="51" t="e">
        <f t="shared" si="1008"/>
        <v>#DIV/0!</v>
      </c>
      <c r="EP2194" s="75">
        <f t="shared" si="1009"/>
        <v>0</v>
      </c>
      <c r="EQ2194" s="51" t="e">
        <f t="shared" si="1010"/>
        <v>#DIV/0!</v>
      </c>
      <c r="ER2194" s="51">
        <f t="shared" si="1011"/>
        <v>100</v>
      </c>
      <c r="ES2194" s="51">
        <f t="shared" si="1012"/>
        <v>0</v>
      </c>
    </row>
    <row r="2195" spans="1:149" x14ac:dyDescent="0.45">
      <c r="A2195" s="78" t="s">
        <v>1515</v>
      </c>
      <c r="B2195" s="174" t="s">
        <v>946</v>
      </c>
      <c r="C2195" s="51" t="s">
        <v>3648</v>
      </c>
      <c r="D2195" s="51" t="s">
        <v>3650</v>
      </c>
      <c r="E2195" s="78" t="s">
        <v>637</v>
      </c>
      <c r="F2195" s="78" t="s">
        <v>2866</v>
      </c>
      <c r="G2195" s="72" t="s">
        <v>3385</v>
      </c>
      <c r="H2195" s="78" t="s">
        <v>1101</v>
      </c>
      <c r="I2195" s="78">
        <v>8</v>
      </c>
      <c r="J2195" s="300">
        <v>360</v>
      </c>
      <c r="K2195" s="78"/>
      <c r="L2195" s="300">
        <v>810</v>
      </c>
      <c r="M2195" s="72"/>
      <c r="O2195" s="78"/>
      <c r="P2195" s="72" t="s">
        <v>1374</v>
      </c>
      <c r="AA2195" s="195"/>
      <c r="AB2195" s="195"/>
      <c r="AC2195" s="195"/>
      <c r="AD2195" s="72"/>
      <c r="AE2195" s="316">
        <v>1</v>
      </c>
      <c r="AF2195" s="195"/>
      <c r="AG2195" s="195">
        <v>0</v>
      </c>
      <c r="AH2195" s="72"/>
      <c r="AR2195" s="53">
        <v>0.80489999999999995</v>
      </c>
      <c r="AT2195" s="77"/>
      <c r="AU2195" s="276">
        <v>3600</v>
      </c>
      <c r="AV2195" s="276"/>
      <c r="AW2195" s="276">
        <v>2897.64</v>
      </c>
      <c r="AX2195" s="95"/>
      <c r="AY2195" s="276"/>
      <c r="AZ2195" s="95"/>
      <c r="BB2195" s="80" t="s">
        <v>3412</v>
      </c>
      <c r="BC2195" s="270"/>
      <c r="BD2195" s="72">
        <v>62.9</v>
      </c>
      <c r="BE2195" s="72"/>
      <c r="BF2195" s="72"/>
      <c r="BG2195" s="72"/>
      <c r="BH2195" s="72">
        <v>17.239999999999998</v>
      </c>
      <c r="BI2195" s="72"/>
      <c r="BJ2195" s="72"/>
      <c r="BK2195" s="72"/>
      <c r="BL2195" s="72"/>
      <c r="BM2195" s="72"/>
      <c r="BN2195" s="72"/>
      <c r="BO2195" s="72"/>
      <c r="BP2195" s="72"/>
      <c r="BQ2195" s="72"/>
      <c r="BR2195" s="72"/>
      <c r="BS2195" s="72"/>
      <c r="BT2195" s="72"/>
      <c r="BU2195" s="72"/>
      <c r="BV2195" s="72"/>
      <c r="BW2195" s="72"/>
      <c r="BX2195" s="72"/>
      <c r="BY2195" s="72"/>
      <c r="BZ2195" s="72">
        <v>11.06</v>
      </c>
      <c r="CA2195" s="72"/>
      <c r="CB2195" s="72"/>
      <c r="CC2195" s="72"/>
      <c r="CD2195" s="72"/>
      <c r="CE2195" s="72"/>
      <c r="CF2195" s="72"/>
      <c r="CG2195" s="72"/>
      <c r="CH2195" s="72"/>
      <c r="CI2195" s="72"/>
      <c r="CJ2195" s="72"/>
      <c r="CK2195" s="72"/>
      <c r="CL2195" s="72"/>
      <c r="CM2195" s="72"/>
      <c r="CN2195" s="72"/>
      <c r="CO2195" s="72"/>
      <c r="CP2195" s="72"/>
      <c r="CQ2195" s="72"/>
      <c r="CR2195" s="72"/>
      <c r="CS2195" s="72"/>
      <c r="CT2195" s="72"/>
      <c r="CU2195" s="72"/>
      <c r="CV2195" s="72"/>
      <c r="CW2195" s="72"/>
      <c r="CX2195" s="72"/>
      <c r="CY2195" s="72"/>
      <c r="CZ2195" s="72"/>
      <c r="DA2195" s="72"/>
      <c r="DB2195" s="72"/>
      <c r="DC2195" s="72"/>
      <c r="DD2195" s="72"/>
      <c r="DE2195" s="72"/>
      <c r="DF2195" s="72"/>
      <c r="DG2195" s="72"/>
      <c r="DH2195" s="78">
        <v>91.2</v>
      </c>
      <c r="DJ2195" s="77">
        <f t="shared" si="990"/>
        <v>8.7999999999999972</v>
      </c>
      <c r="DK2195" s="72"/>
      <c r="DO2195" s="358">
        <v>8.8000000000000007</v>
      </c>
      <c r="DP2195" s="72"/>
      <c r="DQ2195" s="374"/>
      <c r="DR2195" s="72"/>
      <c r="DU2195" s="52"/>
      <c r="DX2195" s="75">
        <f t="shared" si="991"/>
        <v>68.969298245614027</v>
      </c>
      <c r="DY2195" s="51">
        <f t="shared" si="992"/>
        <v>0</v>
      </c>
      <c r="DZ2195" s="75">
        <f t="shared" si="993"/>
        <v>0</v>
      </c>
      <c r="EA2195" s="51" t="e">
        <f t="shared" si="994"/>
        <v>#DIV/0!</v>
      </c>
      <c r="EB2195" s="75">
        <f t="shared" si="995"/>
        <v>18.903508771929822</v>
      </c>
      <c r="EC2195" s="51">
        <f t="shared" si="996"/>
        <v>0</v>
      </c>
      <c r="ED2195" s="75">
        <f t="shared" si="997"/>
        <v>0</v>
      </c>
      <c r="EE2195" s="51" t="e">
        <f t="shared" si="998"/>
        <v>#DIV/0!</v>
      </c>
      <c r="EF2195" s="75">
        <f t="shared" si="999"/>
        <v>0</v>
      </c>
      <c r="EG2195" s="51" t="e">
        <f t="shared" si="1000"/>
        <v>#DIV/0!</v>
      </c>
      <c r="EH2195" s="75">
        <f t="shared" si="1001"/>
        <v>0</v>
      </c>
      <c r="EI2195" s="51" t="e">
        <f t="shared" si="1002"/>
        <v>#DIV/0!</v>
      </c>
      <c r="EJ2195" s="75">
        <f t="shared" si="1003"/>
        <v>0</v>
      </c>
      <c r="EK2195" s="51" t="e">
        <f t="shared" si="1004"/>
        <v>#DIV/0!</v>
      </c>
      <c r="EL2195" s="75">
        <f t="shared" si="1005"/>
        <v>12.12719298245614</v>
      </c>
      <c r="EM2195" s="51">
        <f t="shared" si="1006"/>
        <v>0</v>
      </c>
      <c r="EN2195" s="75">
        <f t="shared" si="1007"/>
        <v>0</v>
      </c>
      <c r="EO2195" s="51" t="e">
        <f t="shared" si="1008"/>
        <v>#DIV/0!</v>
      </c>
      <c r="EP2195" s="75">
        <f t="shared" si="1009"/>
        <v>0</v>
      </c>
      <c r="EQ2195" s="51" t="e">
        <f t="shared" si="1010"/>
        <v>#DIV/0!</v>
      </c>
      <c r="ER2195" s="51">
        <f t="shared" si="1011"/>
        <v>100</v>
      </c>
      <c r="ES2195" s="51">
        <f t="shared" si="1012"/>
        <v>0</v>
      </c>
    </row>
    <row r="2196" spans="1:149" x14ac:dyDescent="0.45">
      <c r="A2196" s="78" t="s">
        <v>1515</v>
      </c>
      <c r="B2196" s="174" t="s">
        <v>946</v>
      </c>
      <c r="C2196" s="51" t="s">
        <v>3648</v>
      </c>
      <c r="D2196" s="51" t="s">
        <v>3650</v>
      </c>
      <c r="E2196" s="78" t="s">
        <v>637</v>
      </c>
      <c r="F2196" s="78" t="s">
        <v>2867</v>
      </c>
      <c r="G2196" s="72" t="s">
        <v>3385</v>
      </c>
      <c r="H2196" s="78" t="s">
        <v>1101</v>
      </c>
      <c r="I2196" s="78">
        <v>8</v>
      </c>
      <c r="J2196" s="300">
        <v>360</v>
      </c>
      <c r="K2196" s="78"/>
      <c r="L2196" s="300">
        <v>810</v>
      </c>
      <c r="M2196" s="72"/>
      <c r="O2196" s="78"/>
      <c r="P2196" s="72" t="s">
        <v>1404</v>
      </c>
      <c r="AA2196" s="195"/>
      <c r="AB2196" s="195"/>
      <c r="AC2196" s="195"/>
      <c r="AD2196" s="72"/>
      <c r="AE2196" s="316">
        <v>1</v>
      </c>
      <c r="AF2196" s="195"/>
      <c r="AG2196" s="195">
        <v>0</v>
      </c>
      <c r="AH2196" s="72"/>
      <c r="AR2196" s="53">
        <v>0.80489999999999995</v>
      </c>
      <c r="AT2196" s="77"/>
      <c r="AU2196" s="276">
        <v>3600</v>
      </c>
      <c r="AV2196" s="276"/>
      <c r="AW2196" s="276">
        <v>2897.64</v>
      </c>
      <c r="AX2196" s="95"/>
      <c r="AY2196" s="276"/>
      <c r="AZ2196" s="95"/>
      <c r="BB2196" s="80" t="s">
        <v>3412</v>
      </c>
      <c r="BC2196" s="270"/>
      <c r="BD2196" s="72">
        <v>63.04</v>
      </c>
      <c r="BE2196" s="72"/>
      <c r="BF2196" s="72"/>
      <c r="BG2196" s="72"/>
      <c r="BH2196" s="72">
        <v>17.28</v>
      </c>
      <c r="BI2196" s="72"/>
      <c r="BJ2196" s="72"/>
      <c r="BK2196" s="72"/>
      <c r="BL2196" s="72"/>
      <c r="BM2196" s="72"/>
      <c r="BN2196" s="72"/>
      <c r="BO2196" s="72"/>
      <c r="BP2196" s="72"/>
      <c r="BQ2196" s="72"/>
      <c r="BR2196" s="72"/>
      <c r="BS2196" s="72"/>
      <c r="BT2196" s="72"/>
      <c r="BU2196" s="72"/>
      <c r="BV2196" s="72"/>
      <c r="BW2196" s="72"/>
      <c r="BX2196" s="72"/>
      <c r="BY2196" s="72"/>
      <c r="BZ2196" s="72">
        <v>11.08</v>
      </c>
      <c r="CA2196" s="72"/>
      <c r="CB2196" s="72"/>
      <c r="CC2196" s="72"/>
      <c r="CD2196" s="72"/>
      <c r="CE2196" s="72"/>
      <c r="CF2196" s="72"/>
      <c r="CG2196" s="72"/>
      <c r="CH2196" s="72"/>
      <c r="CI2196" s="72"/>
      <c r="CJ2196" s="72"/>
      <c r="CK2196" s="72"/>
      <c r="CL2196" s="72"/>
      <c r="CM2196" s="72"/>
      <c r="CN2196" s="72"/>
      <c r="CO2196" s="72"/>
      <c r="CP2196" s="72"/>
      <c r="CQ2196" s="72"/>
      <c r="CR2196" s="72"/>
      <c r="CS2196" s="72"/>
      <c r="CT2196" s="72"/>
      <c r="CU2196" s="72"/>
      <c r="CV2196" s="72"/>
      <c r="CW2196" s="72"/>
      <c r="CX2196" s="72"/>
      <c r="CY2196" s="72"/>
      <c r="CZ2196" s="72"/>
      <c r="DA2196" s="72"/>
      <c r="DB2196" s="72"/>
      <c r="DC2196" s="72"/>
      <c r="DD2196" s="72"/>
      <c r="DE2196" s="72"/>
      <c r="DF2196" s="72"/>
      <c r="DG2196" s="72"/>
      <c r="DH2196" s="78">
        <v>91.4</v>
      </c>
      <c r="DJ2196" s="77">
        <f t="shared" si="990"/>
        <v>8.5999999999999943</v>
      </c>
      <c r="DK2196" s="72"/>
      <c r="DO2196" s="358">
        <v>8.6</v>
      </c>
      <c r="DP2196" s="72"/>
      <c r="DQ2196" s="374"/>
      <c r="DR2196" s="72"/>
      <c r="DU2196" s="52"/>
      <c r="DX2196" s="75">
        <f t="shared" si="991"/>
        <v>68.971553610503278</v>
      </c>
      <c r="DY2196" s="51">
        <f t="shared" si="992"/>
        <v>0</v>
      </c>
      <c r="DZ2196" s="75">
        <f t="shared" si="993"/>
        <v>0</v>
      </c>
      <c r="EA2196" s="51" t="e">
        <f t="shared" si="994"/>
        <v>#DIV/0!</v>
      </c>
      <c r="EB2196" s="75">
        <f t="shared" si="995"/>
        <v>18.90590809628009</v>
      </c>
      <c r="EC2196" s="51">
        <f t="shared" si="996"/>
        <v>0</v>
      </c>
      <c r="ED2196" s="75">
        <f t="shared" si="997"/>
        <v>0</v>
      </c>
      <c r="EE2196" s="51" t="e">
        <f t="shared" si="998"/>
        <v>#DIV/0!</v>
      </c>
      <c r="EF2196" s="75">
        <f t="shared" si="999"/>
        <v>0</v>
      </c>
      <c r="EG2196" s="51" t="e">
        <f t="shared" si="1000"/>
        <v>#DIV/0!</v>
      </c>
      <c r="EH2196" s="75">
        <f t="shared" si="1001"/>
        <v>0</v>
      </c>
      <c r="EI2196" s="51" t="e">
        <f t="shared" si="1002"/>
        <v>#DIV/0!</v>
      </c>
      <c r="EJ2196" s="75">
        <f t="shared" si="1003"/>
        <v>0</v>
      </c>
      <c r="EK2196" s="51" t="e">
        <f t="shared" si="1004"/>
        <v>#DIV/0!</v>
      </c>
      <c r="EL2196" s="75">
        <f t="shared" si="1005"/>
        <v>12.12253829321663</v>
      </c>
      <c r="EM2196" s="51">
        <f t="shared" si="1006"/>
        <v>0</v>
      </c>
      <c r="EN2196" s="75">
        <f t="shared" si="1007"/>
        <v>0</v>
      </c>
      <c r="EO2196" s="51" t="e">
        <f t="shared" si="1008"/>
        <v>#DIV/0!</v>
      </c>
      <c r="EP2196" s="75">
        <f t="shared" si="1009"/>
        <v>0</v>
      </c>
      <c r="EQ2196" s="51" t="e">
        <f t="shared" si="1010"/>
        <v>#DIV/0!</v>
      </c>
      <c r="ER2196" s="51">
        <f t="shared" si="1011"/>
        <v>100</v>
      </c>
      <c r="ES2196" s="51">
        <f t="shared" si="1012"/>
        <v>0</v>
      </c>
    </row>
    <row r="2197" spans="1:149" x14ac:dyDescent="0.45">
      <c r="A2197" s="78" t="s">
        <v>1515</v>
      </c>
      <c r="B2197" s="174" t="s">
        <v>946</v>
      </c>
      <c r="C2197" s="51" t="s">
        <v>3648</v>
      </c>
      <c r="D2197" s="51" t="s">
        <v>3650</v>
      </c>
      <c r="E2197" s="78" t="s">
        <v>637</v>
      </c>
      <c r="F2197" s="78" t="s">
        <v>2868</v>
      </c>
      <c r="G2197" s="72" t="s">
        <v>3385</v>
      </c>
      <c r="H2197" s="78" t="s">
        <v>1101</v>
      </c>
      <c r="I2197" s="78">
        <v>8</v>
      </c>
      <c r="J2197" s="300">
        <v>360</v>
      </c>
      <c r="K2197" s="78"/>
      <c r="L2197" s="300">
        <v>810</v>
      </c>
      <c r="M2197" s="72"/>
      <c r="O2197" s="78"/>
      <c r="P2197" s="72" t="s">
        <v>1404</v>
      </c>
      <c r="AA2197" s="195"/>
      <c r="AB2197" s="195"/>
      <c r="AC2197" s="195"/>
      <c r="AD2197" s="72"/>
      <c r="AE2197" s="316">
        <v>1</v>
      </c>
      <c r="AF2197" s="195"/>
      <c r="AG2197" s="195">
        <v>0</v>
      </c>
      <c r="AH2197" s="72"/>
      <c r="AR2197" s="53">
        <v>0.80489999999999995</v>
      </c>
      <c r="AT2197" s="77"/>
      <c r="AU2197" s="276">
        <v>3600</v>
      </c>
      <c r="AV2197" s="276"/>
      <c r="AW2197" s="276">
        <v>2897.64</v>
      </c>
      <c r="AX2197" s="95"/>
      <c r="AY2197" s="276"/>
      <c r="AZ2197" s="95"/>
      <c r="BB2197" s="80" t="s">
        <v>3412</v>
      </c>
      <c r="BC2197" s="270"/>
      <c r="BD2197" s="72">
        <v>63.18</v>
      </c>
      <c r="BE2197" s="72"/>
      <c r="BF2197" s="72"/>
      <c r="BG2197" s="72"/>
      <c r="BH2197" s="72">
        <v>17.32</v>
      </c>
      <c r="BI2197" s="72"/>
      <c r="BJ2197" s="72"/>
      <c r="BK2197" s="72"/>
      <c r="BL2197" s="72"/>
      <c r="BM2197" s="72"/>
      <c r="BN2197" s="72"/>
      <c r="BO2197" s="72"/>
      <c r="BP2197" s="72"/>
      <c r="BQ2197" s="72"/>
      <c r="BR2197" s="72"/>
      <c r="BS2197" s="72"/>
      <c r="BT2197" s="72"/>
      <c r="BU2197" s="72"/>
      <c r="BV2197" s="72"/>
      <c r="BW2197" s="72"/>
      <c r="BX2197" s="72"/>
      <c r="BY2197" s="72"/>
      <c r="BZ2197" s="72">
        <v>11.1</v>
      </c>
      <c r="CA2197" s="72"/>
      <c r="CB2197" s="72"/>
      <c r="CC2197" s="72"/>
      <c r="CD2197" s="72"/>
      <c r="CE2197" s="72"/>
      <c r="CF2197" s="72"/>
      <c r="CG2197" s="72"/>
      <c r="CH2197" s="72"/>
      <c r="CI2197" s="72"/>
      <c r="CJ2197" s="72"/>
      <c r="CK2197" s="72"/>
      <c r="CL2197" s="72"/>
      <c r="CM2197" s="72"/>
      <c r="CN2197" s="72"/>
      <c r="CO2197" s="72"/>
      <c r="CP2197" s="72"/>
      <c r="CQ2197" s="72"/>
      <c r="CR2197" s="72"/>
      <c r="CS2197" s="72"/>
      <c r="CT2197" s="72"/>
      <c r="CU2197" s="72"/>
      <c r="CV2197" s="72"/>
      <c r="CW2197" s="72"/>
      <c r="CX2197" s="72"/>
      <c r="CY2197" s="72"/>
      <c r="CZ2197" s="72"/>
      <c r="DA2197" s="72"/>
      <c r="DB2197" s="72"/>
      <c r="DC2197" s="72"/>
      <c r="DD2197" s="72"/>
      <c r="DE2197" s="72"/>
      <c r="DF2197" s="72"/>
      <c r="DG2197" s="72"/>
      <c r="DH2197" s="78">
        <v>91.6</v>
      </c>
      <c r="DJ2197" s="77">
        <f t="shared" si="990"/>
        <v>8.4000000000000057</v>
      </c>
      <c r="DK2197" s="72"/>
      <c r="DO2197" s="358">
        <v>8.4</v>
      </c>
      <c r="DP2197" s="72"/>
      <c r="DQ2197" s="374"/>
      <c r="DR2197" s="72"/>
      <c r="DU2197" s="52"/>
      <c r="DX2197" s="75">
        <f t="shared" si="991"/>
        <v>68.973799126637559</v>
      </c>
      <c r="DY2197" s="51">
        <f t="shared" si="992"/>
        <v>0</v>
      </c>
      <c r="DZ2197" s="75">
        <f t="shared" si="993"/>
        <v>0</v>
      </c>
      <c r="EA2197" s="51" t="e">
        <f t="shared" si="994"/>
        <v>#DIV/0!</v>
      </c>
      <c r="EB2197" s="75">
        <f t="shared" si="995"/>
        <v>18.908296943231441</v>
      </c>
      <c r="EC2197" s="51">
        <f t="shared" si="996"/>
        <v>0</v>
      </c>
      <c r="ED2197" s="75">
        <f t="shared" si="997"/>
        <v>0</v>
      </c>
      <c r="EE2197" s="51" t="e">
        <f t="shared" si="998"/>
        <v>#DIV/0!</v>
      </c>
      <c r="EF2197" s="75">
        <f t="shared" si="999"/>
        <v>0</v>
      </c>
      <c r="EG2197" s="51" t="e">
        <f t="shared" si="1000"/>
        <v>#DIV/0!</v>
      </c>
      <c r="EH2197" s="75">
        <f t="shared" si="1001"/>
        <v>0</v>
      </c>
      <c r="EI2197" s="51" t="e">
        <f t="shared" si="1002"/>
        <v>#DIV/0!</v>
      </c>
      <c r="EJ2197" s="75">
        <f t="shared" si="1003"/>
        <v>0</v>
      </c>
      <c r="EK2197" s="51" t="e">
        <f t="shared" si="1004"/>
        <v>#DIV/0!</v>
      </c>
      <c r="EL2197" s="75">
        <f t="shared" si="1005"/>
        <v>12.117903930131005</v>
      </c>
      <c r="EM2197" s="51">
        <f t="shared" si="1006"/>
        <v>0</v>
      </c>
      <c r="EN2197" s="75">
        <f t="shared" si="1007"/>
        <v>0</v>
      </c>
      <c r="EO2197" s="51" t="e">
        <f t="shared" si="1008"/>
        <v>#DIV/0!</v>
      </c>
      <c r="EP2197" s="75">
        <f t="shared" si="1009"/>
        <v>0</v>
      </c>
      <c r="EQ2197" s="51" t="e">
        <f t="shared" si="1010"/>
        <v>#DIV/0!</v>
      </c>
      <c r="ER2197" s="51">
        <f t="shared" si="1011"/>
        <v>100</v>
      </c>
      <c r="ES2197" s="51">
        <f t="shared" si="1012"/>
        <v>0</v>
      </c>
    </row>
    <row r="2198" spans="1:149" x14ac:dyDescent="0.45">
      <c r="A2198" s="78" t="s">
        <v>1515</v>
      </c>
      <c r="B2198" s="174" t="s">
        <v>946</v>
      </c>
      <c r="C2198" s="51" t="s">
        <v>3648</v>
      </c>
      <c r="D2198" s="51" t="s">
        <v>3650</v>
      </c>
      <c r="E2198" s="78" t="s">
        <v>637</v>
      </c>
      <c r="F2198" s="78" t="s">
        <v>2869</v>
      </c>
      <c r="G2198" s="72" t="s">
        <v>3385</v>
      </c>
      <c r="H2198" s="78" t="s">
        <v>1101</v>
      </c>
      <c r="I2198" s="78">
        <v>3.5</v>
      </c>
      <c r="J2198" s="300">
        <v>400</v>
      </c>
      <c r="K2198" s="78"/>
      <c r="L2198" s="300">
        <v>800</v>
      </c>
      <c r="M2198" s="72"/>
      <c r="O2198" s="78"/>
      <c r="P2198" s="72" t="s">
        <v>1374</v>
      </c>
      <c r="AA2198" s="195"/>
      <c r="AB2198" s="195"/>
      <c r="AC2198" s="195"/>
      <c r="AD2198" s="72"/>
      <c r="AE2198" s="316">
        <v>1</v>
      </c>
      <c r="AF2198" s="195"/>
      <c r="AG2198" s="195">
        <v>0</v>
      </c>
      <c r="AH2198" s="72"/>
      <c r="AR2198" s="53">
        <v>0.81330000000000002</v>
      </c>
      <c r="AT2198" s="77"/>
      <c r="AU2198" s="276">
        <v>4000</v>
      </c>
      <c r="AV2198" s="276"/>
      <c r="AW2198" s="276">
        <v>3253.2000000000003</v>
      </c>
      <c r="AX2198" s="95"/>
      <c r="AY2198" s="276"/>
      <c r="AZ2198" s="95"/>
      <c r="BB2198" s="80" t="s">
        <v>3412</v>
      </c>
      <c r="BC2198" s="270"/>
      <c r="BD2198" s="72">
        <v>62.35</v>
      </c>
      <c r="BE2198" s="72"/>
      <c r="BF2198" s="72"/>
      <c r="BG2198" s="72"/>
      <c r="BH2198" s="72">
        <v>17.09</v>
      </c>
      <c r="BI2198" s="72"/>
      <c r="BJ2198" s="72"/>
      <c r="BK2198" s="72"/>
      <c r="BL2198" s="72"/>
      <c r="BM2198" s="72"/>
      <c r="BN2198" s="72"/>
      <c r="BO2198" s="72"/>
      <c r="BP2198" s="72"/>
      <c r="BQ2198" s="72"/>
      <c r="BR2198" s="72"/>
      <c r="BS2198" s="72"/>
      <c r="BT2198" s="72"/>
      <c r="BU2198" s="72"/>
      <c r="BV2198" s="72"/>
      <c r="BW2198" s="72"/>
      <c r="BX2198" s="72"/>
      <c r="BY2198" s="72"/>
      <c r="BZ2198" s="72">
        <v>10.96</v>
      </c>
      <c r="CA2198" s="72"/>
      <c r="CB2198" s="72"/>
      <c r="CC2198" s="72"/>
      <c r="CD2198" s="72"/>
      <c r="CE2198" s="72"/>
      <c r="CF2198" s="72"/>
      <c r="CG2198" s="72"/>
      <c r="CH2198" s="72"/>
      <c r="CI2198" s="72"/>
      <c r="CJ2198" s="72"/>
      <c r="CK2198" s="72"/>
      <c r="CL2198" s="72"/>
      <c r="CM2198" s="72"/>
      <c r="CN2198" s="72"/>
      <c r="CO2198" s="72"/>
      <c r="CP2198" s="72"/>
      <c r="CQ2198" s="72"/>
      <c r="CR2198" s="72"/>
      <c r="CS2198" s="72"/>
      <c r="CT2198" s="72"/>
      <c r="CU2198" s="72"/>
      <c r="CV2198" s="72"/>
      <c r="CW2198" s="72"/>
      <c r="CX2198" s="72"/>
      <c r="CY2198" s="72"/>
      <c r="CZ2198" s="72"/>
      <c r="DA2198" s="72"/>
      <c r="DB2198" s="72"/>
      <c r="DC2198" s="72"/>
      <c r="DD2198" s="72"/>
      <c r="DE2198" s="72"/>
      <c r="DF2198" s="72"/>
      <c r="DG2198" s="72"/>
      <c r="DH2198" s="78">
        <v>90.4</v>
      </c>
      <c r="DJ2198" s="77">
        <f t="shared" si="990"/>
        <v>9.5999999999999943</v>
      </c>
      <c r="DK2198" s="72"/>
      <c r="DO2198" s="358">
        <v>9.6</v>
      </c>
      <c r="DP2198" s="72"/>
      <c r="DQ2198" s="374"/>
      <c r="DR2198" s="72"/>
      <c r="DU2198" s="52"/>
      <c r="DX2198" s="75">
        <f t="shared" si="991"/>
        <v>68.971238938053091</v>
      </c>
      <c r="DY2198" s="51">
        <f t="shared" si="992"/>
        <v>0</v>
      </c>
      <c r="DZ2198" s="75">
        <f t="shared" si="993"/>
        <v>0</v>
      </c>
      <c r="EA2198" s="51" t="e">
        <f t="shared" si="994"/>
        <v>#DIV/0!</v>
      </c>
      <c r="EB2198" s="75">
        <f t="shared" si="995"/>
        <v>18.904867256637168</v>
      </c>
      <c r="EC2198" s="51">
        <f t="shared" si="996"/>
        <v>0</v>
      </c>
      <c r="ED2198" s="75">
        <f t="shared" si="997"/>
        <v>0</v>
      </c>
      <c r="EE2198" s="51" t="e">
        <f t="shared" si="998"/>
        <v>#DIV/0!</v>
      </c>
      <c r="EF2198" s="75">
        <f t="shared" si="999"/>
        <v>0</v>
      </c>
      <c r="EG2198" s="51" t="e">
        <f t="shared" si="1000"/>
        <v>#DIV/0!</v>
      </c>
      <c r="EH2198" s="75">
        <f t="shared" si="1001"/>
        <v>0</v>
      </c>
      <c r="EI2198" s="51" t="e">
        <f t="shared" si="1002"/>
        <v>#DIV/0!</v>
      </c>
      <c r="EJ2198" s="75">
        <f t="shared" si="1003"/>
        <v>0</v>
      </c>
      <c r="EK2198" s="51" t="e">
        <f t="shared" si="1004"/>
        <v>#DIV/0!</v>
      </c>
      <c r="EL2198" s="75">
        <f t="shared" si="1005"/>
        <v>12.123893805309734</v>
      </c>
      <c r="EM2198" s="51">
        <f t="shared" si="1006"/>
        <v>0</v>
      </c>
      <c r="EN2198" s="75">
        <f t="shared" si="1007"/>
        <v>0</v>
      </c>
      <c r="EO2198" s="51" t="e">
        <f t="shared" si="1008"/>
        <v>#DIV/0!</v>
      </c>
      <c r="EP2198" s="75">
        <f t="shared" si="1009"/>
        <v>0</v>
      </c>
      <c r="EQ2198" s="51" t="e">
        <f t="shared" si="1010"/>
        <v>#DIV/0!</v>
      </c>
      <c r="ER2198" s="51">
        <f t="shared" si="1011"/>
        <v>100</v>
      </c>
      <c r="ES2198" s="51">
        <f t="shared" si="1012"/>
        <v>0</v>
      </c>
    </row>
    <row r="2199" spans="1:149" x14ac:dyDescent="0.45">
      <c r="A2199" s="78" t="s">
        <v>1515</v>
      </c>
      <c r="B2199" s="174" t="s">
        <v>946</v>
      </c>
      <c r="C2199" s="51" t="s">
        <v>3648</v>
      </c>
      <c r="D2199" s="51" t="s">
        <v>3650</v>
      </c>
      <c r="E2199" s="78" t="s">
        <v>637</v>
      </c>
      <c r="F2199" s="78" t="s">
        <v>2870</v>
      </c>
      <c r="G2199" s="72" t="s">
        <v>3385</v>
      </c>
      <c r="H2199" s="78" t="s">
        <v>1101</v>
      </c>
      <c r="I2199" s="78">
        <v>3.5</v>
      </c>
      <c r="J2199" s="300">
        <v>400</v>
      </c>
      <c r="K2199" s="78"/>
      <c r="L2199" s="300">
        <v>800</v>
      </c>
      <c r="M2199" s="72"/>
      <c r="O2199" s="78"/>
      <c r="P2199" s="72" t="s">
        <v>1374</v>
      </c>
      <c r="AA2199" s="195"/>
      <c r="AB2199" s="195"/>
      <c r="AC2199" s="195"/>
      <c r="AD2199" s="72"/>
      <c r="AE2199" s="316">
        <v>1</v>
      </c>
      <c r="AF2199" s="195"/>
      <c r="AG2199" s="195">
        <v>0</v>
      </c>
      <c r="AH2199" s="72"/>
      <c r="AR2199" s="53">
        <v>0.81330000000000002</v>
      </c>
      <c r="AT2199" s="77"/>
      <c r="AU2199" s="276">
        <v>4000</v>
      </c>
      <c r="AV2199" s="276"/>
      <c r="AW2199" s="276">
        <v>3253.2000000000003</v>
      </c>
      <c r="AX2199" s="95"/>
      <c r="AY2199" s="276"/>
      <c r="AZ2199" s="95"/>
      <c r="BB2199" s="80" t="s">
        <v>3412</v>
      </c>
      <c r="BC2199" s="270"/>
      <c r="BD2199" s="72">
        <v>62.63</v>
      </c>
      <c r="BE2199" s="72"/>
      <c r="BF2199" s="72"/>
      <c r="BG2199" s="72"/>
      <c r="BH2199" s="72">
        <v>17.170000000000002</v>
      </c>
      <c r="BI2199" s="72"/>
      <c r="BJ2199" s="72"/>
      <c r="BK2199" s="72"/>
      <c r="BL2199" s="72"/>
      <c r="BM2199" s="72"/>
      <c r="BN2199" s="72"/>
      <c r="BO2199" s="72"/>
      <c r="BP2199" s="72"/>
      <c r="BQ2199" s="72"/>
      <c r="BR2199" s="72"/>
      <c r="BS2199" s="72"/>
      <c r="BT2199" s="72"/>
      <c r="BU2199" s="72"/>
      <c r="BV2199" s="72"/>
      <c r="BW2199" s="72"/>
      <c r="BX2199" s="72"/>
      <c r="BY2199" s="72"/>
      <c r="BZ2199" s="72">
        <v>11.01</v>
      </c>
      <c r="CA2199" s="72"/>
      <c r="CB2199" s="72"/>
      <c r="CC2199" s="72"/>
      <c r="CD2199" s="72"/>
      <c r="CE2199" s="72"/>
      <c r="CF2199" s="72"/>
      <c r="CG2199" s="72"/>
      <c r="CH2199" s="72"/>
      <c r="CI2199" s="72"/>
      <c r="CJ2199" s="72"/>
      <c r="CK2199" s="72"/>
      <c r="CL2199" s="72"/>
      <c r="CM2199" s="72"/>
      <c r="CN2199" s="72"/>
      <c r="CO2199" s="72"/>
      <c r="CP2199" s="72"/>
      <c r="CQ2199" s="72"/>
      <c r="CR2199" s="72"/>
      <c r="CS2199" s="72"/>
      <c r="CT2199" s="72"/>
      <c r="CU2199" s="72"/>
      <c r="CV2199" s="72"/>
      <c r="CW2199" s="72"/>
      <c r="CX2199" s="72"/>
      <c r="CY2199" s="72"/>
      <c r="CZ2199" s="72"/>
      <c r="DA2199" s="72"/>
      <c r="DB2199" s="72"/>
      <c r="DC2199" s="72"/>
      <c r="DD2199" s="72"/>
      <c r="DE2199" s="72"/>
      <c r="DF2199" s="72"/>
      <c r="DG2199" s="72"/>
      <c r="DH2199" s="78">
        <v>90.8</v>
      </c>
      <c r="DJ2199" s="77">
        <f t="shared" si="990"/>
        <v>9.2000000000000028</v>
      </c>
      <c r="DK2199" s="72"/>
      <c r="DO2199" s="358">
        <v>9.1999999999999993</v>
      </c>
      <c r="DP2199" s="72"/>
      <c r="DQ2199" s="374"/>
      <c r="DR2199" s="72"/>
      <c r="DU2199" s="52"/>
      <c r="DX2199" s="75">
        <f t="shared" si="991"/>
        <v>68.97577092511014</v>
      </c>
      <c r="DY2199" s="51">
        <f t="shared" si="992"/>
        <v>0</v>
      </c>
      <c r="DZ2199" s="75">
        <f t="shared" si="993"/>
        <v>0</v>
      </c>
      <c r="EA2199" s="51" t="e">
        <f t="shared" si="994"/>
        <v>#DIV/0!</v>
      </c>
      <c r="EB2199" s="75">
        <f t="shared" si="995"/>
        <v>18.909691629955951</v>
      </c>
      <c r="EC2199" s="51">
        <f t="shared" si="996"/>
        <v>0</v>
      </c>
      <c r="ED2199" s="75">
        <f t="shared" si="997"/>
        <v>0</v>
      </c>
      <c r="EE2199" s="51" t="e">
        <f t="shared" si="998"/>
        <v>#DIV/0!</v>
      </c>
      <c r="EF2199" s="75">
        <f t="shared" si="999"/>
        <v>0</v>
      </c>
      <c r="EG2199" s="51" t="e">
        <f t="shared" si="1000"/>
        <v>#DIV/0!</v>
      </c>
      <c r="EH2199" s="75">
        <f t="shared" si="1001"/>
        <v>0</v>
      </c>
      <c r="EI2199" s="51" t="e">
        <f t="shared" si="1002"/>
        <v>#DIV/0!</v>
      </c>
      <c r="EJ2199" s="75">
        <f t="shared" si="1003"/>
        <v>0</v>
      </c>
      <c r="EK2199" s="51" t="e">
        <f t="shared" si="1004"/>
        <v>#DIV/0!</v>
      </c>
      <c r="EL2199" s="75">
        <f t="shared" si="1005"/>
        <v>12.125550660792952</v>
      </c>
      <c r="EM2199" s="51">
        <f t="shared" si="1006"/>
        <v>0</v>
      </c>
      <c r="EN2199" s="75">
        <f t="shared" si="1007"/>
        <v>0</v>
      </c>
      <c r="EO2199" s="51" t="e">
        <f t="shared" si="1008"/>
        <v>#DIV/0!</v>
      </c>
      <c r="EP2199" s="75">
        <f t="shared" si="1009"/>
        <v>0</v>
      </c>
      <c r="EQ2199" s="51" t="e">
        <f t="shared" si="1010"/>
        <v>#DIV/0!</v>
      </c>
      <c r="ER2199" s="51">
        <f t="shared" si="1011"/>
        <v>100</v>
      </c>
      <c r="ES2199" s="51">
        <f t="shared" si="1012"/>
        <v>0</v>
      </c>
    </row>
    <row r="2200" spans="1:149" x14ac:dyDescent="0.45">
      <c r="A2200" s="78" t="s">
        <v>1515</v>
      </c>
      <c r="B2200" s="174" t="s">
        <v>946</v>
      </c>
      <c r="C2200" s="51" t="s">
        <v>3648</v>
      </c>
      <c r="D2200" s="51" t="s">
        <v>3650</v>
      </c>
      <c r="E2200" s="78" t="s">
        <v>637</v>
      </c>
      <c r="F2200" s="78" t="s">
        <v>2871</v>
      </c>
      <c r="G2200" s="72" t="s">
        <v>3385</v>
      </c>
      <c r="H2200" s="78" t="s">
        <v>1101</v>
      </c>
      <c r="I2200" s="78">
        <v>3</v>
      </c>
      <c r="J2200" s="300">
        <v>200</v>
      </c>
      <c r="K2200" s="78"/>
      <c r="L2200" s="300">
        <v>870</v>
      </c>
      <c r="M2200" s="72"/>
      <c r="O2200" s="78"/>
      <c r="P2200" s="72" t="s">
        <v>1404</v>
      </c>
      <c r="AA2200" s="195"/>
      <c r="AB2200" s="195"/>
      <c r="AC2200" s="195"/>
      <c r="AD2200" s="72"/>
      <c r="AE2200" s="316">
        <v>1</v>
      </c>
      <c r="AF2200" s="195"/>
      <c r="AG2200" s="195">
        <v>0</v>
      </c>
      <c r="AH2200" s="72"/>
      <c r="AR2200" s="53">
        <v>0.83650000000000002</v>
      </c>
      <c r="AT2200" s="77"/>
      <c r="AU2200" s="276">
        <v>2000</v>
      </c>
      <c r="AV2200" s="276"/>
      <c r="AW2200" s="276">
        <v>1673</v>
      </c>
      <c r="AX2200" s="95"/>
      <c r="AY2200" s="276"/>
      <c r="AZ2200" s="95"/>
      <c r="BB2200" s="80" t="s">
        <v>3412</v>
      </c>
      <c r="BC2200" s="270"/>
      <c r="BD2200" s="72">
        <v>64.56</v>
      </c>
      <c r="BE2200" s="72"/>
      <c r="BF2200" s="72"/>
      <c r="BG2200" s="72"/>
      <c r="BH2200" s="72">
        <v>17.7</v>
      </c>
      <c r="BI2200" s="72"/>
      <c r="BJ2200" s="72"/>
      <c r="BK2200" s="72"/>
      <c r="BL2200" s="72"/>
      <c r="BM2200" s="72"/>
      <c r="BN2200" s="72"/>
      <c r="BO2200" s="72"/>
      <c r="BP2200" s="72"/>
      <c r="BQ2200" s="72"/>
      <c r="BR2200" s="72"/>
      <c r="BS2200" s="72"/>
      <c r="BT2200" s="72"/>
      <c r="BU2200" s="72"/>
      <c r="BV2200" s="72"/>
      <c r="BW2200" s="72"/>
      <c r="BX2200" s="72"/>
      <c r="BY2200" s="72"/>
      <c r="BZ2200" s="72">
        <v>11.35</v>
      </c>
      <c r="CA2200" s="72"/>
      <c r="CB2200" s="72"/>
      <c r="CC2200" s="72"/>
      <c r="CD2200" s="72"/>
      <c r="CE2200" s="72"/>
      <c r="CF2200" s="72"/>
      <c r="CG2200" s="72"/>
      <c r="CH2200" s="72"/>
      <c r="CI2200" s="72"/>
      <c r="CJ2200" s="72"/>
      <c r="CK2200" s="72"/>
      <c r="CL2200" s="72"/>
      <c r="CM2200" s="72"/>
      <c r="CN2200" s="72"/>
      <c r="CO2200" s="72"/>
      <c r="CP2200" s="72"/>
      <c r="CQ2200" s="72"/>
      <c r="CR2200" s="72"/>
      <c r="CS2200" s="72"/>
      <c r="CT2200" s="72"/>
      <c r="CU2200" s="72"/>
      <c r="CV2200" s="72"/>
      <c r="CW2200" s="72"/>
      <c r="CX2200" s="72"/>
      <c r="CY2200" s="72"/>
      <c r="CZ2200" s="72"/>
      <c r="DA2200" s="72"/>
      <c r="DB2200" s="72"/>
      <c r="DC2200" s="72"/>
      <c r="DD2200" s="72"/>
      <c r="DE2200" s="72"/>
      <c r="DF2200" s="72"/>
      <c r="DG2200" s="72"/>
      <c r="DH2200" s="78">
        <v>93.6</v>
      </c>
      <c r="DJ2200" s="77">
        <f t="shared" si="990"/>
        <v>6.4000000000000057</v>
      </c>
      <c r="DK2200" s="72"/>
      <c r="DO2200" s="358">
        <v>6.4</v>
      </c>
      <c r="DP2200" s="72"/>
      <c r="DQ2200" s="374"/>
      <c r="DR2200" s="72"/>
      <c r="DU2200" s="52"/>
      <c r="DX2200" s="75">
        <f t="shared" si="991"/>
        <v>68.974358974358978</v>
      </c>
      <c r="DY2200" s="51">
        <f t="shared" si="992"/>
        <v>0</v>
      </c>
      <c r="DZ2200" s="75">
        <f t="shared" si="993"/>
        <v>0</v>
      </c>
      <c r="EA2200" s="51" t="e">
        <f t="shared" si="994"/>
        <v>#DIV/0!</v>
      </c>
      <c r="EB2200" s="75">
        <f t="shared" si="995"/>
        <v>18.910256410256409</v>
      </c>
      <c r="EC2200" s="51">
        <f t="shared" si="996"/>
        <v>0</v>
      </c>
      <c r="ED2200" s="75">
        <f t="shared" si="997"/>
        <v>0</v>
      </c>
      <c r="EE2200" s="51" t="e">
        <f t="shared" si="998"/>
        <v>#DIV/0!</v>
      </c>
      <c r="EF2200" s="75">
        <f t="shared" si="999"/>
        <v>0</v>
      </c>
      <c r="EG2200" s="51" t="e">
        <f t="shared" si="1000"/>
        <v>#DIV/0!</v>
      </c>
      <c r="EH2200" s="75">
        <f t="shared" si="1001"/>
        <v>0</v>
      </c>
      <c r="EI2200" s="51" t="e">
        <f t="shared" si="1002"/>
        <v>#DIV/0!</v>
      </c>
      <c r="EJ2200" s="75">
        <f t="shared" si="1003"/>
        <v>0</v>
      </c>
      <c r="EK2200" s="51" t="e">
        <f t="shared" si="1004"/>
        <v>#DIV/0!</v>
      </c>
      <c r="EL2200" s="75">
        <f t="shared" si="1005"/>
        <v>12.126068376068377</v>
      </c>
      <c r="EM2200" s="51">
        <f t="shared" si="1006"/>
        <v>0</v>
      </c>
      <c r="EN2200" s="75">
        <f t="shared" si="1007"/>
        <v>0</v>
      </c>
      <c r="EO2200" s="51" t="e">
        <f t="shared" si="1008"/>
        <v>#DIV/0!</v>
      </c>
      <c r="EP2200" s="75">
        <f t="shared" si="1009"/>
        <v>0</v>
      </c>
      <c r="EQ2200" s="51" t="e">
        <f t="shared" si="1010"/>
        <v>#DIV/0!</v>
      </c>
      <c r="ER2200" s="51">
        <f t="shared" si="1011"/>
        <v>100</v>
      </c>
      <c r="ES2200" s="51">
        <f t="shared" si="1012"/>
        <v>0</v>
      </c>
    </row>
    <row r="2201" spans="1:149" x14ac:dyDescent="0.45">
      <c r="A2201" s="78" t="s">
        <v>1515</v>
      </c>
      <c r="B2201" s="174" t="s">
        <v>946</v>
      </c>
      <c r="C2201" s="51" t="s">
        <v>3648</v>
      </c>
      <c r="D2201" s="51" t="s">
        <v>3650</v>
      </c>
      <c r="E2201" s="78" t="s">
        <v>637</v>
      </c>
      <c r="F2201" s="78" t="s">
        <v>2872</v>
      </c>
      <c r="G2201" s="72" t="s">
        <v>3385</v>
      </c>
      <c r="H2201" s="78" t="s">
        <v>1101</v>
      </c>
      <c r="I2201" s="78">
        <v>3</v>
      </c>
      <c r="J2201" s="300">
        <v>200</v>
      </c>
      <c r="K2201" s="78"/>
      <c r="L2201" s="300">
        <v>870</v>
      </c>
      <c r="M2201" s="72"/>
      <c r="O2201" s="78"/>
      <c r="P2201" s="72" t="s">
        <v>1374</v>
      </c>
      <c r="AA2201" s="195"/>
      <c r="AB2201" s="195"/>
      <c r="AC2201" s="195"/>
      <c r="AD2201" s="72"/>
      <c r="AE2201" s="316">
        <v>1</v>
      </c>
      <c r="AF2201" s="195"/>
      <c r="AG2201" s="195">
        <v>0</v>
      </c>
      <c r="AH2201" s="72"/>
      <c r="AR2201" s="53">
        <v>0.83650000000000002</v>
      </c>
      <c r="AT2201" s="77"/>
      <c r="AU2201" s="276">
        <v>2000</v>
      </c>
      <c r="AV2201" s="276"/>
      <c r="AW2201" s="276">
        <v>1673</v>
      </c>
      <c r="AX2201" s="95"/>
      <c r="AY2201" s="276"/>
      <c r="AZ2201" s="95"/>
      <c r="BB2201" s="80" t="s">
        <v>3412</v>
      </c>
      <c r="BC2201" s="270"/>
      <c r="BD2201" s="72">
        <v>64.489999999999995</v>
      </c>
      <c r="BE2201" s="72"/>
      <c r="BF2201" s="72"/>
      <c r="BG2201" s="72"/>
      <c r="BH2201" s="72">
        <v>17.68</v>
      </c>
      <c r="BI2201" s="72"/>
      <c r="BJ2201" s="72"/>
      <c r="BK2201" s="72"/>
      <c r="BL2201" s="72"/>
      <c r="BM2201" s="72"/>
      <c r="BN2201" s="72"/>
      <c r="BO2201" s="72"/>
      <c r="BP2201" s="72"/>
      <c r="BQ2201" s="72"/>
      <c r="BR2201" s="72"/>
      <c r="BS2201" s="72"/>
      <c r="BT2201" s="72"/>
      <c r="BU2201" s="72"/>
      <c r="BV2201" s="72"/>
      <c r="BW2201" s="72"/>
      <c r="BX2201" s="72"/>
      <c r="BY2201" s="72"/>
      <c r="BZ2201" s="72">
        <v>11.34</v>
      </c>
      <c r="CA2201" s="72"/>
      <c r="CB2201" s="72"/>
      <c r="CC2201" s="72"/>
      <c r="CD2201" s="72"/>
      <c r="CE2201" s="72"/>
      <c r="CF2201" s="72"/>
      <c r="CG2201" s="72"/>
      <c r="CH2201" s="72"/>
      <c r="CI2201" s="72"/>
      <c r="CJ2201" s="72"/>
      <c r="CK2201" s="72"/>
      <c r="CL2201" s="72"/>
      <c r="CM2201" s="72"/>
      <c r="CN2201" s="72"/>
      <c r="CO2201" s="72"/>
      <c r="CP2201" s="72"/>
      <c r="CQ2201" s="72"/>
      <c r="CR2201" s="72"/>
      <c r="CS2201" s="72"/>
      <c r="CT2201" s="72"/>
      <c r="CU2201" s="72"/>
      <c r="CV2201" s="72"/>
      <c r="CW2201" s="72"/>
      <c r="CX2201" s="72"/>
      <c r="CY2201" s="72"/>
      <c r="CZ2201" s="72"/>
      <c r="DA2201" s="72"/>
      <c r="DB2201" s="72"/>
      <c r="DC2201" s="72"/>
      <c r="DD2201" s="72"/>
      <c r="DE2201" s="72"/>
      <c r="DF2201" s="72"/>
      <c r="DG2201" s="72"/>
      <c r="DH2201" s="78">
        <v>93.5</v>
      </c>
      <c r="DJ2201" s="77">
        <f t="shared" si="990"/>
        <v>6.5</v>
      </c>
      <c r="DK2201" s="72"/>
      <c r="DO2201" s="358">
        <v>6.5</v>
      </c>
      <c r="DP2201" s="72"/>
      <c r="DQ2201" s="374"/>
      <c r="DR2201" s="72"/>
      <c r="DU2201" s="52"/>
      <c r="DX2201" s="75">
        <f t="shared" si="991"/>
        <v>68.973262032085557</v>
      </c>
      <c r="DY2201" s="51">
        <f t="shared" si="992"/>
        <v>0</v>
      </c>
      <c r="DZ2201" s="75">
        <f t="shared" si="993"/>
        <v>0</v>
      </c>
      <c r="EA2201" s="51" t="e">
        <f t="shared" si="994"/>
        <v>#DIV/0!</v>
      </c>
      <c r="EB2201" s="75">
        <f t="shared" si="995"/>
        <v>18.90909090909091</v>
      </c>
      <c r="EC2201" s="51">
        <f t="shared" si="996"/>
        <v>0</v>
      </c>
      <c r="ED2201" s="75">
        <f t="shared" si="997"/>
        <v>0</v>
      </c>
      <c r="EE2201" s="51" t="e">
        <f t="shared" si="998"/>
        <v>#DIV/0!</v>
      </c>
      <c r="EF2201" s="75">
        <f t="shared" si="999"/>
        <v>0</v>
      </c>
      <c r="EG2201" s="51" t="e">
        <f t="shared" si="1000"/>
        <v>#DIV/0!</v>
      </c>
      <c r="EH2201" s="75">
        <f t="shared" si="1001"/>
        <v>0</v>
      </c>
      <c r="EI2201" s="51" t="e">
        <f t="shared" si="1002"/>
        <v>#DIV/0!</v>
      </c>
      <c r="EJ2201" s="75">
        <f t="shared" si="1003"/>
        <v>0</v>
      </c>
      <c r="EK2201" s="51" t="e">
        <f t="shared" si="1004"/>
        <v>#DIV/0!</v>
      </c>
      <c r="EL2201" s="75">
        <f t="shared" si="1005"/>
        <v>12.128342245989304</v>
      </c>
      <c r="EM2201" s="51">
        <f t="shared" si="1006"/>
        <v>0</v>
      </c>
      <c r="EN2201" s="75">
        <f t="shared" si="1007"/>
        <v>0</v>
      </c>
      <c r="EO2201" s="51" t="e">
        <f t="shared" si="1008"/>
        <v>#DIV/0!</v>
      </c>
      <c r="EP2201" s="75">
        <f t="shared" si="1009"/>
        <v>0</v>
      </c>
      <c r="EQ2201" s="51" t="e">
        <f t="shared" si="1010"/>
        <v>#DIV/0!</v>
      </c>
      <c r="ER2201" s="51">
        <f t="shared" si="1011"/>
        <v>100</v>
      </c>
      <c r="ES2201" s="51">
        <f t="shared" si="1012"/>
        <v>0</v>
      </c>
    </row>
    <row r="2202" spans="1:149" x14ac:dyDescent="0.45">
      <c r="A2202" s="78" t="s">
        <v>1515</v>
      </c>
      <c r="B2202" s="174" t="s">
        <v>946</v>
      </c>
      <c r="C2202" s="51" t="s">
        <v>3648</v>
      </c>
      <c r="D2202" s="51" t="s">
        <v>3650</v>
      </c>
      <c r="E2202" s="78" t="s">
        <v>637</v>
      </c>
      <c r="F2202" s="78" t="s">
        <v>2873</v>
      </c>
      <c r="G2202" s="72" t="s">
        <v>3385</v>
      </c>
      <c r="H2202" s="78" t="s">
        <v>1101</v>
      </c>
      <c r="I2202" s="78">
        <v>4.25</v>
      </c>
      <c r="J2202" s="300">
        <v>840</v>
      </c>
      <c r="K2202" s="78"/>
      <c r="L2202" s="300">
        <v>750</v>
      </c>
      <c r="M2202" s="72"/>
      <c r="O2202" s="78"/>
      <c r="P2202" s="72" t="s">
        <v>1374</v>
      </c>
      <c r="AA2202" s="195"/>
      <c r="AB2202" s="195"/>
      <c r="AC2202" s="195"/>
      <c r="AD2202" s="72"/>
      <c r="AE2202" s="316">
        <v>1</v>
      </c>
      <c r="AF2202" s="195"/>
      <c r="AG2202" s="195">
        <v>0</v>
      </c>
      <c r="AH2202" s="72"/>
      <c r="AR2202" s="53">
        <v>1.214</v>
      </c>
      <c r="AT2202" s="77"/>
      <c r="AU2202" s="276">
        <v>8400</v>
      </c>
      <c r="AV2202" s="276"/>
      <c r="AW2202" s="276">
        <v>10197.6</v>
      </c>
      <c r="AX2202" s="95"/>
      <c r="AY2202" s="276"/>
      <c r="AZ2202" s="95"/>
      <c r="BB2202" s="80" t="s">
        <v>3412</v>
      </c>
      <c r="BC2202" s="270"/>
      <c r="BD2202" s="72">
        <v>59.11</v>
      </c>
      <c r="BE2202" s="72"/>
      <c r="BF2202" s="72"/>
      <c r="BG2202" s="72"/>
      <c r="BH2202" s="72">
        <v>16.2</v>
      </c>
      <c r="BI2202" s="72"/>
      <c r="BJ2202" s="72"/>
      <c r="BK2202" s="72"/>
      <c r="BL2202" s="72"/>
      <c r="BM2202" s="72"/>
      <c r="BN2202" s="72"/>
      <c r="BO2202" s="72"/>
      <c r="BP2202" s="72"/>
      <c r="BQ2202" s="72"/>
      <c r="BR2202" s="72"/>
      <c r="BS2202" s="72"/>
      <c r="BT2202" s="72"/>
      <c r="BU2202" s="72"/>
      <c r="BV2202" s="72"/>
      <c r="BW2202" s="72"/>
      <c r="BX2202" s="72"/>
      <c r="BY2202" s="72"/>
      <c r="BZ2202" s="72">
        <v>10.39</v>
      </c>
      <c r="CA2202" s="72"/>
      <c r="CB2202" s="72"/>
      <c r="CC2202" s="72"/>
      <c r="CD2202" s="72"/>
      <c r="CE2202" s="72"/>
      <c r="CF2202" s="72"/>
      <c r="CG2202" s="72"/>
      <c r="CH2202" s="72"/>
      <c r="CI2202" s="72"/>
      <c r="CJ2202" s="72"/>
      <c r="CK2202" s="72"/>
      <c r="CL2202" s="72"/>
      <c r="CM2202" s="72"/>
      <c r="CN2202" s="72"/>
      <c r="CO2202" s="72"/>
      <c r="CP2202" s="72"/>
      <c r="CQ2202" s="72"/>
      <c r="CR2202" s="72"/>
      <c r="CS2202" s="72"/>
      <c r="CT2202" s="72"/>
      <c r="CU2202" s="72"/>
      <c r="CV2202" s="72"/>
      <c r="CW2202" s="72"/>
      <c r="CX2202" s="72"/>
      <c r="CY2202" s="72"/>
      <c r="CZ2202" s="72"/>
      <c r="DA2202" s="72"/>
      <c r="DB2202" s="72"/>
      <c r="DC2202" s="72"/>
      <c r="DD2202" s="72"/>
      <c r="DE2202" s="72"/>
      <c r="DF2202" s="72"/>
      <c r="DG2202" s="72"/>
      <c r="DH2202" s="78">
        <v>85.7</v>
      </c>
      <c r="DJ2202" s="77">
        <f t="shared" si="990"/>
        <v>14.299999999999997</v>
      </c>
      <c r="DK2202" s="72"/>
      <c r="DO2202" s="358">
        <v>14.3</v>
      </c>
      <c r="DP2202" s="72"/>
      <c r="DQ2202" s="374"/>
      <c r="DR2202" s="72"/>
      <c r="DU2202" s="52"/>
      <c r="DX2202" s="75">
        <f t="shared" si="991"/>
        <v>68.97316219369894</v>
      </c>
      <c r="DY2202" s="51">
        <f t="shared" si="992"/>
        <v>0</v>
      </c>
      <c r="DZ2202" s="75">
        <f t="shared" si="993"/>
        <v>0</v>
      </c>
      <c r="EA2202" s="51" t="e">
        <f t="shared" si="994"/>
        <v>#DIV/0!</v>
      </c>
      <c r="EB2202" s="75">
        <f t="shared" si="995"/>
        <v>18.903150525087515</v>
      </c>
      <c r="EC2202" s="51">
        <f t="shared" si="996"/>
        <v>0</v>
      </c>
      <c r="ED2202" s="75">
        <f t="shared" si="997"/>
        <v>0</v>
      </c>
      <c r="EE2202" s="51" t="e">
        <f t="shared" si="998"/>
        <v>#DIV/0!</v>
      </c>
      <c r="EF2202" s="75">
        <f t="shared" si="999"/>
        <v>0</v>
      </c>
      <c r="EG2202" s="51" t="e">
        <f t="shared" si="1000"/>
        <v>#DIV/0!</v>
      </c>
      <c r="EH2202" s="75">
        <f t="shared" si="1001"/>
        <v>0</v>
      </c>
      <c r="EI2202" s="51" t="e">
        <f t="shared" si="1002"/>
        <v>#DIV/0!</v>
      </c>
      <c r="EJ2202" s="75">
        <f t="shared" si="1003"/>
        <v>0</v>
      </c>
      <c r="EK2202" s="51" t="e">
        <f t="shared" si="1004"/>
        <v>#DIV/0!</v>
      </c>
      <c r="EL2202" s="75">
        <f t="shared" si="1005"/>
        <v>12.123687281213535</v>
      </c>
      <c r="EM2202" s="51">
        <f t="shared" si="1006"/>
        <v>0</v>
      </c>
      <c r="EN2202" s="75">
        <f t="shared" si="1007"/>
        <v>0</v>
      </c>
      <c r="EO2202" s="51" t="e">
        <f t="shared" si="1008"/>
        <v>#DIV/0!</v>
      </c>
      <c r="EP2202" s="75">
        <f t="shared" si="1009"/>
        <v>0</v>
      </c>
      <c r="EQ2202" s="51" t="e">
        <f t="shared" si="1010"/>
        <v>#DIV/0!</v>
      </c>
      <c r="ER2202" s="51">
        <f t="shared" si="1011"/>
        <v>100</v>
      </c>
      <c r="ES2202" s="51">
        <f t="shared" si="1012"/>
        <v>0</v>
      </c>
    </row>
    <row r="2203" spans="1:149" x14ac:dyDescent="0.45">
      <c r="A2203" s="78" t="s">
        <v>1515</v>
      </c>
      <c r="B2203" s="174" t="s">
        <v>946</v>
      </c>
      <c r="C2203" s="51" t="s">
        <v>3648</v>
      </c>
      <c r="D2203" s="51" t="s">
        <v>3650</v>
      </c>
      <c r="E2203" s="78" t="s">
        <v>637</v>
      </c>
      <c r="F2203" s="78" t="s">
        <v>2874</v>
      </c>
      <c r="G2203" s="72" t="s">
        <v>3385</v>
      </c>
      <c r="H2203" s="78" t="s">
        <v>1101</v>
      </c>
      <c r="I2203" s="78">
        <v>8</v>
      </c>
      <c r="J2203" s="300">
        <v>490</v>
      </c>
      <c r="K2203" s="78"/>
      <c r="L2203" s="300">
        <v>780</v>
      </c>
      <c r="M2203" s="72"/>
      <c r="O2203" s="78"/>
      <c r="P2203" s="72" t="s">
        <v>1374</v>
      </c>
      <c r="AA2203" s="195"/>
      <c r="AB2203" s="195"/>
      <c r="AC2203" s="195"/>
      <c r="AD2203" s="72"/>
      <c r="AE2203" s="316">
        <v>1</v>
      </c>
      <c r="AF2203" s="195"/>
      <c r="AG2203" s="195">
        <v>0</v>
      </c>
      <c r="AH2203" s="72"/>
      <c r="AR2203" s="53">
        <v>0.80989999999999995</v>
      </c>
      <c r="AT2203" s="77"/>
      <c r="AU2203" s="276">
        <v>4900</v>
      </c>
      <c r="AV2203" s="276"/>
      <c r="AW2203" s="276">
        <v>3968.5099999999998</v>
      </c>
      <c r="AX2203" s="95"/>
      <c r="AY2203" s="276"/>
      <c r="AZ2203" s="95"/>
      <c r="BB2203" s="80" t="s">
        <v>3412</v>
      </c>
      <c r="BC2203" s="270"/>
      <c r="BD2203" s="72">
        <v>62.21</v>
      </c>
      <c r="BE2203" s="72"/>
      <c r="BF2203" s="72"/>
      <c r="BG2203" s="72"/>
      <c r="BH2203" s="72">
        <v>17.05</v>
      </c>
      <c r="BI2203" s="72"/>
      <c r="BJ2203" s="72"/>
      <c r="BK2203" s="72"/>
      <c r="BL2203" s="72"/>
      <c r="BM2203" s="72"/>
      <c r="BN2203" s="72"/>
      <c r="BO2203" s="72"/>
      <c r="BP2203" s="72"/>
      <c r="BQ2203" s="72"/>
      <c r="BR2203" s="72"/>
      <c r="BS2203" s="72"/>
      <c r="BT2203" s="72"/>
      <c r="BU2203" s="72"/>
      <c r="BV2203" s="72"/>
      <c r="BW2203" s="72"/>
      <c r="BX2203" s="72"/>
      <c r="BY2203" s="72"/>
      <c r="BZ2203" s="72">
        <v>10.93</v>
      </c>
      <c r="CA2203" s="72"/>
      <c r="CB2203" s="72"/>
      <c r="CC2203" s="72"/>
      <c r="CD2203" s="72"/>
      <c r="CE2203" s="72"/>
      <c r="CF2203" s="72"/>
      <c r="CG2203" s="72"/>
      <c r="CH2203" s="72"/>
      <c r="CI2203" s="72"/>
      <c r="CJ2203" s="72"/>
      <c r="CK2203" s="72"/>
      <c r="CL2203" s="72"/>
      <c r="CM2203" s="72"/>
      <c r="CN2203" s="72"/>
      <c r="CO2203" s="72"/>
      <c r="CP2203" s="72"/>
      <c r="CQ2203" s="72"/>
      <c r="CR2203" s="72"/>
      <c r="CS2203" s="72"/>
      <c r="CT2203" s="72"/>
      <c r="CU2203" s="72"/>
      <c r="CV2203" s="72"/>
      <c r="CW2203" s="72"/>
      <c r="CX2203" s="72"/>
      <c r="CY2203" s="72"/>
      <c r="CZ2203" s="72"/>
      <c r="DA2203" s="72"/>
      <c r="DB2203" s="72"/>
      <c r="DC2203" s="72"/>
      <c r="DD2203" s="72"/>
      <c r="DE2203" s="72"/>
      <c r="DF2203" s="72"/>
      <c r="DG2203" s="72"/>
      <c r="DH2203" s="78">
        <v>90.2</v>
      </c>
      <c r="DJ2203" s="77">
        <f t="shared" si="990"/>
        <v>9.7999999999999972</v>
      </c>
      <c r="DK2203" s="72"/>
      <c r="DO2203" s="358">
        <v>9.8000000000000007</v>
      </c>
      <c r="DP2203" s="72"/>
      <c r="DQ2203" s="374"/>
      <c r="DR2203" s="72"/>
      <c r="DU2203" s="52"/>
      <c r="DX2203" s="75">
        <f t="shared" si="991"/>
        <v>68.968957871396896</v>
      </c>
      <c r="DY2203" s="51">
        <f t="shared" si="992"/>
        <v>0</v>
      </c>
      <c r="DZ2203" s="75">
        <f t="shared" si="993"/>
        <v>0</v>
      </c>
      <c r="EA2203" s="51" t="e">
        <f t="shared" si="994"/>
        <v>#DIV/0!</v>
      </c>
      <c r="EB2203" s="75">
        <f t="shared" si="995"/>
        <v>18.902439024390244</v>
      </c>
      <c r="EC2203" s="51">
        <f t="shared" si="996"/>
        <v>0</v>
      </c>
      <c r="ED2203" s="75">
        <f t="shared" si="997"/>
        <v>0</v>
      </c>
      <c r="EE2203" s="51" t="e">
        <f t="shared" si="998"/>
        <v>#DIV/0!</v>
      </c>
      <c r="EF2203" s="75">
        <f t="shared" si="999"/>
        <v>0</v>
      </c>
      <c r="EG2203" s="51" t="e">
        <f t="shared" si="1000"/>
        <v>#DIV/0!</v>
      </c>
      <c r="EH2203" s="75">
        <f t="shared" si="1001"/>
        <v>0</v>
      </c>
      <c r="EI2203" s="51" t="e">
        <f t="shared" si="1002"/>
        <v>#DIV/0!</v>
      </c>
      <c r="EJ2203" s="75">
        <f t="shared" si="1003"/>
        <v>0</v>
      </c>
      <c r="EK2203" s="51" t="e">
        <f t="shared" si="1004"/>
        <v>#DIV/0!</v>
      </c>
      <c r="EL2203" s="75">
        <f t="shared" si="1005"/>
        <v>12.117516629711751</v>
      </c>
      <c r="EM2203" s="51">
        <f t="shared" si="1006"/>
        <v>0</v>
      </c>
      <c r="EN2203" s="75">
        <f t="shared" si="1007"/>
        <v>0</v>
      </c>
      <c r="EO2203" s="51" t="e">
        <f t="shared" si="1008"/>
        <v>#DIV/0!</v>
      </c>
      <c r="EP2203" s="75">
        <f t="shared" si="1009"/>
        <v>0</v>
      </c>
      <c r="EQ2203" s="51" t="e">
        <f t="shared" si="1010"/>
        <v>#DIV/0!</v>
      </c>
      <c r="ER2203" s="51">
        <f t="shared" si="1011"/>
        <v>100</v>
      </c>
      <c r="ES2203" s="51">
        <f t="shared" si="1012"/>
        <v>0</v>
      </c>
    </row>
    <row r="2204" spans="1:149" x14ac:dyDescent="0.45">
      <c r="A2204" s="78" t="s">
        <v>1515</v>
      </c>
      <c r="B2204" s="174" t="s">
        <v>946</v>
      </c>
      <c r="C2204" s="51" t="s">
        <v>3648</v>
      </c>
      <c r="D2204" s="51" t="s">
        <v>3650</v>
      </c>
      <c r="E2204" s="78" t="s">
        <v>637</v>
      </c>
      <c r="F2204" s="78" t="s">
        <v>2875</v>
      </c>
      <c r="G2204" s="72" t="s">
        <v>3385</v>
      </c>
      <c r="H2204" s="78" t="s">
        <v>1101</v>
      </c>
      <c r="I2204" s="78">
        <v>8</v>
      </c>
      <c r="J2204" s="300">
        <v>490</v>
      </c>
      <c r="K2204" s="78"/>
      <c r="L2204" s="300">
        <v>780</v>
      </c>
      <c r="M2204" s="72"/>
      <c r="O2204" s="78"/>
      <c r="P2204" s="72" t="s">
        <v>1404</v>
      </c>
      <c r="AA2204" s="195"/>
      <c r="AB2204" s="195"/>
      <c r="AC2204" s="195"/>
      <c r="AD2204" s="72"/>
      <c r="AE2204" s="316">
        <v>1</v>
      </c>
      <c r="AF2204" s="195"/>
      <c r="AG2204" s="195">
        <v>0</v>
      </c>
      <c r="AH2204" s="72"/>
      <c r="AR2204" s="53">
        <v>0.80989999999999995</v>
      </c>
      <c r="AT2204" s="77"/>
      <c r="AU2204" s="276">
        <v>4900</v>
      </c>
      <c r="AV2204" s="276"/>
      <c r="AW2204" s="276">
        <v>3968.5099999999998</v>
      </c>
      <c r="AX2204" s="95"/>
      <c r="AY2204" s="276"/>
      <c r="AZ2204" s="95"/>
      <c r="BB2204" s="80" t="s">
        <v>3412</v>
      </c>
      <c r="BC2204" s="270"/>
      <c r="BD2204" s="72">
        <v>62.35</v>
      </c>
      <c r="BE2204" s="72"/>
      <c r="BF2204" s="72"/>
      <c r="BG2204" s="72"/>
      <c r="BH2204" s="72">
        <v>17.09</v>
      </c>
      <c r="BI2204" s="72"/>
      <c r="BJ2204" s="72"/>
      <c r="BK2204" s="72"/>
      <c r="BL2204" s="72"/>
      <c r="BM2204" s="72"/>
      <c r="BN2204" s="72"/>
      <c r="BO2204" s="72"/>
      <c r="BP2204" s="72"/>
      <c r="BQ2204" s="72"/>
      <c r="BR2204" s="72"/>
      <c r="BS2204" s="72"/>
      <c r="BT2204" s="72"/>
      <c r="BU2204" s="72"/>
      <c r="BV2204" s="72"/>
      <c r="BW2204" s="72"/>
      <c r="BX2204" s="72"/>
      <c r="BY2204" s="72"/>
      <c r="BZ2204" s="72">
        <v>10.96</v>
      </c>
      <c r="CA2204" s="72"/>
      <c r="CB2204" s="72"/>
      <c r="CC2204" s="72"/>
      <c r="CD2204" s="72"/>
      <c r="CE2204" s="72"/>
      <c r="CF2204" s="72"/>
      <c r="CG2204" s="72"/>
      <c r="CH2204" s="72"/>
      <c r="CI2204" s="72"/>
      <c r="CJ2204" s="72"/>
      <c r="CK2204" s="72"/>
      <c r="CL2204" s="72"/>
      <c r="CM2204" s="72"/>
      <c r="CN2204" s="72"/>
      <c r="CO2204" s="72"/>
      <c r="CP2204" s="72"/>
      <c r="CQ2204" s="72"/>
      <c r="CR2204" s="72"/>
      <c r="CS2204" s="72"/>
      <c r="CT2204" s="72"/>
      <c r="CU2204" s="72"/>
      <c r="CV2204" s="72"/>
      <c r="CW2204" s="72"/>
      <c r="CX2204" s="72"/>
      <c r="CY2204" s="72"/>
      <c r="CZ2204" s="72"/>
      <c r="DA2204" s="72"/>
      <c r="DB2204" s="72"/>
      <c r="DC2204" s="72"/>
      <c r="DD2204" s="72"/>
      <c r="DE2204" s="72"/>
      <c r="DF2204" s="72"/>
      <c r="DG2204" s="72"/>
      <c r="DH2204" s="78">
        <v>90.4</v>
      </c>
      <c r="DJ2204" s="77">
        <f t="shared" si="990"/>
        <v>9.5999999999999943</v>
      </c>
      <c r="DK2204" s="72"/>
      <c r="DO2204" s="358">
        <v>9.6</v>
      </c>
      <c r="DP2204" s="72"/>
      <c r="DQ2204" s="374"/>
      <c r="DR2204" s="72"/>
      <c r="DU2204" s="52"/>
      <c r="DX2204" s="75">
        <f t="shared" si="991"/>
        <v>68.971238938053091</v>
      </c>
      <c r="DY2204" s="51">
        <f t="shared" si="992"/>
        <v>0</v>
      </c>
      <c r="DZ2204" s="75">
        <f t="shared" si="993"/>
        <v>0</v>
      </c>
      <c r="EA2204" s="51" t="e">
        <f t="shared" si="994"/>
        <v>#DIV/0!</v>
      </c>
      <c r="EB2204" s="75">
        <f t="shared" si="995"/>
        <v>18.904867256637168</v>
      </c>
      <c r="EC2204" s="51">
        <f t="shared" si="996"/>
        <v>0</v>
      </c>
      <c r="ED2204" s="75">
        <f t="shared" si="997"/>
        <v>0</v>
      </c>
      <c r="EE2204" s="51" t="e">
        <f t="shared" si="998"/>
        <v>#DIV/0!</v>
      </c>
      <c r="EF2204" s="75">
        <f t="shared" si="999"/>
        <v>0</v>
      </c>
      <c r="EG2204" s="51" t="e">
        <f t="shared" si="1000"/>
        <v>#DIV/0!</v>
      </c>
      <c r="EH2204" s="75">
        <f t="shared" si="1001"/>
        <v>0</v>
      </c>
      <c r="EI2204" s="51" t="e">
        <f t="shared" si="1002"/>
        <v>#DIV/0!</v>
      </c>
      <c r="EJ2204" s="75">
        <f t="shared" si="1003"/>
        <v>0</v>
      </c>
      <c r="EK2204" s="51" t="e">
        <f t="shared" si="1004"/>
        <v>#DIV/0!</v>
      </c>
      <c r="EL2204" s="75">
        <f t="shared" si="1005"/>
        <v>12.123893805309734</v>
      </c>
      <c r="EM2204" s="51">
        <f t="shared" si="1006"/>
        <v>0</v>
      </c>
      <c r="EN2204" s="75">
        <f t="shared" si="1007"/>
        <v>0</v>
      </c>
      <c r="EO2204" s="51" t="e">
        <f t="shared" si="1008"/>
        <v>#DIV/0!</v>
      </c>
      <c r="EP2204" s="75">
        <f t="shared" si="1009"/>
        <v>0</v>
      </c>
      <c r="EQ2204" s="51" t="e">
        <f t="shared" si="1010"/>
        <v>#DIV/0!</v>
      </c>
      <c r="ER2204" s="51">
        <f t="shared" si="1011"/>
        <v>100</v>
      </c>
      <c r="ES2204" s="51">
        <f t="shared" si="1012"/>
        <v>0</v>
      </c>
    </row>
    <row r="2205" spans="1:149" x14ac:dyDescent="0.45">
      <c r="A2205" s="78" t="s">
        <v>1515</v>
      </c>
      <c r="B2205" s="174" t="s">
        <v>946</v>
      </c>
      <c r="C2205" s="51" t="s">
        <v>3648</v>
      </c>
      <c r="D2205" s="51" t="s">
        <v>3650</v>
      </c>
      <c r="E2205" s="78" t="s">
        <v>637</v>
      </c>
      <c r="F2205" s="78" t="s">
        <v>2876</v>
      </c>
      <c r="G2205" s="72" t="s">
        <v>3385</v>
      </c>
      <c r="H2205" s="78" t="s">
        <v>1101</v>
      </c>
      <c r="I2205" s="78">
        <v>6</v>
      </c>
      <c r="J2205" s="300">
        <v>500</v>
      </c>
      <c r="K2205" s="78"/>
      <c r="L2205" s="300">
        <v>780</v>
      </c>
      <c r="M2205" s="72"/>
      <c r="O2205" s="78"/>
      <c r="P2205" s="72" t="s">
        <v>1404</v>
      </c>
      <c r="AA2205" s="195"/>
      <c r="AB2205" s="195"/>
      <c r="AC2205" s="195"/>
      <c r="AD2205" s="72"/>
      <c r="AE2205" s="316">
        <v>1</v>
      </c>
      <c r="AF2205" s="195"/>
      <c r="AG2205" s="195">
        <v>0</v>
      </c>
      <c r="AH2205" s="72"/>
      <c r="AR2205" s="53">
        <v>0.85599999999999998</v>
      </c>
      <c r="AT2205" s="77"/>
      <c r="AU2205" s="276">
        <v>5000</v>
      </c>
      <c r="AV2205" s="276"/>
      <c r="AW2205" s="276">
        <v>4280</v>
      </c>
      <c r="AX2205" s="95"/>
      <c r="AY2205" s="276"/>
      <c r="AZ2205" s="95"/>
      <c r="BB2205" s="80" t="s">
        <v>3412</v>
      </c>
      <c r="BC2205" s="270"/>
      <c r="BD2205" s="72">
        <v>62.21</v>
      </c>
      <c r="BE2205" s="72"/>
      <c r="BF2205" s="72"/>
      <c r="BG2205" s="72"/>
      <c r="BH2205" s="72">
        <v>17.05</v>
      </c>
      <c r="BI2205" s="72"/>
      <c r="BJ2205" s="72"/>
      <c r="BK2205" s="72"/>
      <c r="BL2205" s="72"/>
      <c r="BM2205" s="72"/>
      <c r="BN2205" s="72"/>
      <c r="BO2205" s="72"/>
      <c r="BP2205" s="72"/>
      <c r="BQ2205" s="72"/>
      <c r="BR2205" s="72"/>
      <c r="BS2205" s="72"/>
      <c r="BT2205" s="72"/>
      <c r="BU2205" s="72"/>
      <c r="BV2205" s="72"/>
      <c r="BW2205" s="72"/>
      <c r="BX2205" s="72"/>
      <c r="BY2205" s="72"/>
      <c r="BZ2205" s="72">
        <v>10.93</v>
      </c>
      <c r="CA2205" s="72"/>
      <c r="CB2205" s="72"/>
      <c r="CC2205" s="72"/>
      <c r="CD2205" s="72"/>
      <c r="CE2205" s="72"/>
      <c r="CF2205" s="72"/>
      <c r="CG2205" s="72"/>
      <c r="CH2205" s="72"/>
      <c r="CI2205" s="72"/>
      <c r="CJ2205" s="72"/>
      <c r="CK2205" s="72"/>
      <c r="CL2205" s="72"/>
      <c r="CM2205" s="72"/>
      <c r="CN2205" s="72"/>
      <c r="CO2205" s="72"/>
      <c r="CP2205" s="72"/>
      <c r="CQ2205" s="72"/>
      <c r="CR2205" s="72"/>
      <c r="CS2205" s="72"/>
      <c r="CT2205" s="72"/>
      <c r="CU2205" s="72"/>
      <c r="CV2205" s="72"/>
      <c r="CW2205" s="72"/>
      <c r="CX2205" s="72"/>
      <c r="CY2205" s="72"/>
      <c r="CZ2205" s="72"/>
      <c r="DA2205" s="72"/>
      <c r="DB2205" s="72"/>
      <c r="DC2205" s="72"/>
      <c r="DD2205" s="72"/>
      <c r="DE2205" s="72"/>
      <c r="DF2205" s="72"/>
      <c r="DG2205" s="72"/>
      <c r="DH2205" s="78">
        <v>90.2</v>
      </c>
      <c r="DJ2205" s="77">
        <f t="shared" si="990"/>
        <v>9.7999999999999972</v>
      </c>
      <c r="DK2205" s="72"/>
      <c r="DO2205" s="358">
        <v>9.8000000000000007</v>
      </c>
      <c r="DP2205" s="72"/>
      <c r="DQ2205" s="374"/>
      <c r="DR2205" s="72"/>
      <c r="DU2205" s="52"/>
      <c r="DX2205" s="75">
        <f t="shared" si="991"/>
        <v>68.968957871396896</v>
      </c>
      <c r="DY2205" s="51">
        <f t="shared" si="992"/>
        <v>0</v>
      </c>
      <c r="DZ2205" s="75">
        <f t="shared" si="993"/>
        <v>0</v>
      </c>
      <c r="EA2205" s="51" t="e">
        <f t="shared" si="994"/>
        <v>#DIV/0!</v>
      </c>
      <c r="EB2205" s="75">
        <f t="shared" si="995"/>
        <v>18.902439024390244</v>
      </c>
      <c r="EC2205" s="51">
        <f t="shared" si="996"/>
        <v>0</v>
      </c>
      <c r="ED2205" s="75">
        <f t="shared" si="997"/>
        <v>0</v>
      </c>
      <c r="EE2205" s="51" t="e">
        <f t="shared" si="998"/>
        <v>#DIV/0!</v>
      </c>
      <c r="EF2205" s="75">
        <f t="shared" si="999"/>
        <v>0</v>
      </c>
      <c r="EG2205" s="51" t="e">
        <f t="shared" si="1000"/>
        <v>#DIV/0!</v>
      </c>
      <c r="EH2205" s="75">
        <f t="shared" si="1001"/>
        <v>0</v>
      </c>
      <c r="EI2205" s="51" t="e">
        <f t="shared" si="1002"/>
        <v>#DIV/0!</v>
      </c>
      <c r="EJ2205" s="75">
        <f t="shared" si="1003"/>
        <v>0</v>
      </c>
      <c r="EK2205" s="51" t="e">
        <f t="shared" si="1004"/>
        <v>#DIV/0!</v>
      </c>
      <c r="EL2205" s="75">
        <f t="shared" si="1005"/>
        <v>12.117516629711751</v>
      </c>
      <c r="EM2205" s="51">
        <f t="shared" si="1006"/>
        <v>0</v>
      </c>
      <c r="EN2205" s="75">
        <f t="shared" si="1007"/>
        <v>0</v>
      </c>
      <c r="EO2205" s="51" t="e">
        <f t="shared" si="1008"/>
        <v>#DIV/0!</v>
      </c>
      <c r="EP2205" s="75">
        <f t="shared" si="1009"/>
        <v>0</v>
      </c>
      <c r="EQ2205" s="51" t="e">
        <f t="shared" si="1010"/>
        <v>#DIV/0!</v>
      </c>
      <c r="ER2205" s="51">
        <f t="shared" si="1011"/>
        <v>100</v>
      </c>
      <c r="ES2205" s="51">
        <f t="shared" si="1012"/>
        <v>0</v>
      </c>
    </row>
    <row r="2206" spans="1:149" s="43" customFormat="1" ht="14.65" thickBot="1" x14ac:dyDescent="0.5">
      <c r="A2206" s="89" t="s">
        <v>1515</v>
      </c>
      <c r="B2206" s="86" t="s">
        <v>946</v>
      </c>
      <c r="C2206" s="43" t="s">
        <v>3648</v>
      </c>
      <c r="D2206" s="43" t="s">
        <v>3650</v>
      </c>
      <c r="E2206" s="89" t="s">
        <v>637</v>
      </c>
      <c r="F2206" s="89" t="s">
        <v>2877</v>
      </c>
      <c r="G2206" s="90" t="s">
        <v>3385</v>
      </c>
      <c r="H2206" s="89" t="s">
        <v>1101</v>
      </c>
      <c r="I2206" s="89">
        <v>6</v>
      </c>
      <c r="J2206" s="301">
        <v>500</v>
      </c>
      <c r="K2206" s="89"/>
      <c r="L2206" s="301">
        <v>780</v>
      </c>
      <c r="M2206" s="90"/>
      <c r="O2206" s="89"/>
      <c r="P2206" s="90" t="s">
        <v>1374</v>
      </c>
      <c r="Q2206" s="123"/>
      <c r="R2206" s="123"/>
      <c r="S2206" s="134"/>
      <c r="AA2206" s="196"/>
      <c r="AB2206" s="196"/>
      <c r="AC2206" s="196"/>
      <c r="AD2206" s="90"/>
      <c r="AE2206" s="317">
        <v>1</v>
      </c>
      <c r="AF2206" s="196"/>
      <c r="AG2206" s="196">
        <v>0</v>
      </c>
      <c r="AH2206" s="90"/>
      <c r="AQ2206" s="86"/>
      <c r="AR2206" s="58">
        <v>0.85599999999999998</v>
      </c>
      <c r="AS2206" s="58"/>
      <c r="AT2206" s="91"/>
      <c r="AU2206" s="277">
        <v>5000</v>
      </c>
      <c r="AV2206" s="277"/>
      <c r="AW2206" s="277">
        <v>4280</v>
      </c>
      <c r="AX2206" s="259"/>
      <c r="AY2206" s="277"/>
      <c r="AZ2206" s="259"/>
      <c r="BA2206" s="86"/>
      <c r="BB2206" s="85" t="s">
        <v>3412</v>
      </c>
      <c r="BC2206" s="271"/>
      <c r="BD2206" s="90">
        <v>62.07</v>
      </c>
      <c r="BE2206" s="90"/>
      <c r="BF2206" s="90"/>
      <c r="BG2206" s="90"/>
      <c r="BH2206" s="90">
        <v>17.02</v>
      </c>
      <c r="BI2206" s="90"/>
      <c r="BJ2206" s="90"/>
      <c r="BK2206" s="90"/>
      <c r="BL2206" s="90"/>
      <c r="BM2206" s="90"/>
      <c r="BN2206" s="90"/>
      <c r="BO2206" s="90"/>
      <c r="BP2206" s="90"/>
      <c r="BQ2206" s="90"/>
      <c r="BR2206" s="90"/>
      <c r="BS2206" s="90"/>
      <c r="BT2206" s="90"/>
      <c r="BU2206" s="90"/>
      <c r="BV2206" s="90"/>
      <c r="BW2206" s="90"/>
      <c r="BX2206" s="90"/>
      <c r="BY2206" s="90"/>
      <c r="BZ2206" s="90">
        <v>10.91</v>
      </c>
      <c r="CA2206" s="90"/>
      <c r="CB2206" s="90"/>
      <c r="CC2206" s="90"/>
      <c r="CD2206" s="90"/>
      <c r="CE2206" s="90"/>
      <c r="CF2206" s="90"/>
      <c r="CG2206" s="90"/>
      <c r="CH2206" s="90"/>
      <c r="CI2206" s="90"/>
      <c r="CJ2206" s="90"/>
      <c r="CK2206" s="90"/>
      <c r="CL2206" s="90"/>
      <c r="CM2206" s="90"/>
      <c r="CN2206" s="90"/>
      <c r="CO2206" s="90"/>
      <c r="CP2206" s="90"/>
      <c r="CQ2206" s="90"/>
      <c r="CR2206" s="90"/>
      <c r="CS2206" s="90"/>
      <c r="CT2206" s="90"/>
      <c r="CU2206" s="90"/>
      <c r="CV2206" s="90"/>
      <c r="CW2206" s="90"/>
      <c r="CX2206" s="90"/>
      <c r="CY2206" s="90"/>
      <c r="CZ2206" s="90"/>
      <c r="DA2206" s="90"/>
      <c r="DB2206" s="90"/>
      <c r="DC2206" s="90"/>
      <c r="DD2206" s="90"/>
      <c r="DE2206" s="90"/>
      <c r="DF2206" s="90"/>
      <c r="DG2206" s="90"/>
      <c r="DH2206" s="89">
        <v>90</v>
      </c>
      <c r="DJ2206" s="91">
        <f t="shared" si="990"/>
        <v>10</v>
      </c>
      <c r="DK2206" s="90"/>
      <c r="DO2206" s="359">
        <v>10</v>
      </c>
      <c r="DP2206" s="90"/>
      <c r="DQ2206" s="375"/>
      <c r="DR2206" s="90"/>
      <c r="DS2206" s="308"/>
      <c r="DU2206" s="59"/>
      <c r="DW2206" s="86"/>
      <c r="DX2206" s="298">
        <f t="shared" si="991"/>
        <v>68.966666666666669</v>
      </c>
      <c r="DY2206" s="43">
        <f t="shared" si="992"/>
        <v>0</v>
      </c>
      <c r="DZ2206" s="298">
        <f t="shared" si="993"/>
        <v>0</v>
      </c>
      <c r="EA2206" s="43" t="e">
        <f t="shared" si="994"/>
        <v>#DIV/0!</v>
      </c>
      <c r="EB2206" s="298">
        <f t="shared" si="995"/>
        <v>18.911111111111111</v>
      </c>
      <c r="EC2206" s="43">
        <f t="shared" si="996"/>
        <v>0</v>
      </c>
      <c r="ED2206" s="298">
        <f t="shared" si="997"/>
        <v>0</v>
      </c>
      <c r="EE2206" s="43" t="e">
        <f t="shared" si="998"/>
        <v>#DIV/0!</v>
      </c>
      <c r="EF2206" s="298">
        <f t="shared" si="999"/>
        <v>0</v>
      </c>
      <c r="EG2206" s="43" t="e">
        <f t="shared" si="1000"/>
        <v>#DIV/0!</v>
      </c>
      <c r="EH2206" s="298">
        <f t="shared" si="1001"/>
        <v>0</v>
      </c>
      <c r="EI2206" s="43" t="e">
        <f t="shared" si="1002"/>
        <v>#DIV/0!</v>
      </c>
      <c r="EJ2206" s="298">
        <f t="shared" si="1003"/>
        <v>0</v>
      </c>
      <c r="EK2206" s="43" t="e">
        <f t="shared" si="1004"/>
        <v>#DIV/0!</v>
      </c>
      <c r="EL2206" s="298">
        <f t="shared" si="1005"/>
        <v>12.122222222222222</v>
      </c>
      <c r="EM2206" s="43">
        <f t="shared" si="1006"/>
        <v>0</v>
      </c>
      <c r="EN2206" s="298">
        <f t="shared" si="1007"/>
        <v>0</v>
      </c>
      <c r="EO2206" s="43" t="e">
        <f t="shared" si="1008"/>
        <v>#DIV/0!</v>
      </c>
      <c r="EP2206" s="298">
        <f t="shared" si="1009"/>
        <v>0</v>
      </c>
      <c r="EQ2206" s="43" t="e">
        <f t="shared" si="1010"/>
        <v>#DIV/0!</v>
      </c>
      <c r="ER2206" s="43">
        <f t="shared" si="1011"/>
        <v>100</v>
      </c>
      <c r="ES2206" s="43">
        <f t="shared" si="1012"/>
        <v>0</v>
      </c>
    </row>
    <row r="2207" spans="1:149" x14ac:dyDescent="0.45">
      <c r="A2207" s="78" t="s">
        <v>1516</v>
      </c>
      <c r="B2207" s="110" t="s">
        <v>3431</v>
      </c>
      <c r="C2207" s="51" t="s">
        <v>3441</v>
      </c>
      <c r="D2207" s="51" t="s">
        <v>3848</v>
      </c>
      <c r="E2207" s="78" t="s">
        <v>637</v>
      </c>
      <c r="F2207" s="78" t="s">
        <v>3847</v>
      </c>
      <c r="G2207" s="72" t="s">
        <v>3385</v>
      </c>
      <c r="H2207" s="78" t="s">
        <v>1132</v>
      </c>
      <c r="I2207" s="78"/>
      <c r="J2207" s="300">
        <v>500</v>
      </c>
      <c r="K2207" s="78"/>
      <c r="L2207" s="300">
        <v>700</v>
      </c>
      <c r="M2207" s="72">
        <v>5</v>
      </c>
      <c r="O2207" s="78" t="s">
        <v>750</v>
      </c>
      <c r="P2207" s="72" t="s">
        <v>3311</v>
      </c>
      <c r="AA2207" s="195"/>
      <c r="AB2207" s="195"/>
      <c r="AC2207" s="195"/>
      <c r="AD2207" s="72"/>
      <c r="AE2207" s="316">
        <v>1</v>
      </c>
      <c r="AF2207" s="195"/>
      <c r="AG2207" s="195">
        <v>0</v>
      </c>
      <c r="AH2207" s="72"/>
      <c r="AR2207" s="53">
        <v>0.74809999999999999</v>
      </c>
      <c r="AT2207" s="77"/>
      <c r="AU2207" s="276">
        <v>5000</v>
      </c>
      <c r="AV2207" s="276"/>
      <c r="AW2207" s="276">
        <v>3740.5</v>
      </c>
      <c r="AX2207" s="95"/>
      <c r="AY2207" s="276"/>
      <c r="AZ2207" s="95"/>
      <c r="BB2207" s="80" t="s">
        <v>722</v>
      </c>
      <c r="BC2207" s="270" t="s">
        <v>1126</v>
      </c>
      <c r="BD2207" s="72">
        <v>68</v>
      </c>
      <c r="BE2207" s="72"/>
      <c r="BF2207" s="72">
        <v>0.06</v>
      </c>
      <c r="BG2207" s="72"/>
      <c r="BH2207" s="72"/>
      <c r="BI2207" s="72"/>
      <c r="BJ2207" s="72"/>
      <c r="BK2207" s="72"/>
      <c r="BL2207" s="72"/>
      <c r="BM2207" s="72"/>
      <c r="BN2207" s="72">
        <v>1.1000000000000001</v>
      </c>
      <c r="BO2207" s="72"/>
      <c r="BP2207" s="72"/>
      <c r="BQ2207" s="72"/>
      <c r="BR2207" s="72">
        <v>0</v>
      </c>
      <c r="BS2207" s="72"/>
      <c r="BT2207" s="72"/>
      <c r="BU2207" s="72"/>
      <c r="BV2207" s="72"/>
      <c r="BW2207" s="72"/>
      <c r="BX2207" s="72">
        <v>1</v>
      </c>
      <c r="BY2207" s="72"/>
      <c r="BZ2207" s="87">
        <v>1.3</v>
      </c>
      <c r="CA2207" s="72"/>
      <c r="CB2207" s="72">
        <v>3.1</v>
      </c>
      <c r="CC2207" s="72"/>
      <c r="CD2207" s="72"/>
      <c r="CE2207" s="72"/>
      <c r="CF2207" s="72"/>
      <c r="CG2207" s="72"/>
      <c r="CH2207" s="72"/>
      <c r="CI2207" s="72"/>
      <c r="CJ2207" s="72"/>
      <c r="CK2207" s="72"/>
      <c r="CL2207" s="72"/>
      <c r="CM2207" s="72"/>
      <c r="CN2207" s="72"/>
      <c r="CO2207" s="72"/>
      <c r="CP2207" s="72"/>
      <c r="CQ2207" s="72"/>
      <c r="CR2207" s="72"/>
      <c r="CS2207" s="72"/>
      <c r="CT2207" s="72"/>
      <c r="CU2207" s="72"/>
      <c r="CV2207" s="72"/>
      <c r="CW2207" s="72"/>
      <c r="CX2207" s="72"/>
      <c r="CY2207" s="72"/>
      <c r="CZ2207" s="72"/>
      <c r="DA2207" s="72"/>
      <c r="DB2207" s="72"/>
      <c r="DC2207" s="72"/>
      <c r="DD2207" s="72"/>
      <c r="DE2207" s="72"/>
      <c r="DF2207" s="72"/>
      <c r="DG2207" s="72"/>
      <c r="DH2207" s="78"/>
      <c r="DJ2207" s="77"/>
      <c r="DK2207" s="72">
        <v>9.8000000000000004E-2</v>
      </c>
      <c r="DO2207" s="358"/>
      <c r="DP2207" s="72"/>
      <c r="DQ2207" s="374"/>
      <c r="DR2207" s="72"/>
      <c r="DU2207" s="52"/>
      <c r="DX2207" s="75" t="e">
        <f t="shared" si="991"/>
        <v>#DIV/0!</v>
      </c>
      <c r="DY2207" s="51" t="e">
        <f t="shared" si="992"/>
        <v>#DIV/0!</v>
      </c>
      <c r="DZ2207" s="75" t="e">
        <f t="shared" si="993"/>
        <v>#DIV/0!</v>
      </c>
      <c r="EA2207" s="51" t="e">
        <f t="shared" si="994"/>
        <v>#DIV/0!</v>
      </c>
      <c r="EB2207" s="75" t="e">
        <f t="shared" si="995"/>
        <v>#DIV/0!</v>
      </c>
      <c r="EC2207" s="51" t="e">
        <f t="shared" si="996"/>
        <v>#DIV/0!</v>
      </c>
      <c r="ED2207" s="75" t="e">
        <f t="shared" si="997"/>
        <v>#DIV/0!</v>
      </c>
      <c r="EE2207" s="51" t="e">
        <f t="shared" si="998"/>
        <v>#DIV/0!</v>
      </c>
      <c r="EF2207" s="75" t="e">
        <f t="shared" si="999"/>
        <v>#DIV/0!</v>
      </c>
      <c r="EG2207" s="51" t="e">
        <f t="shared" si="1000"/>
        <v>#DIV/0!</v>
      </c>
      <c r="EH2207" s="75" t="e">
        <f t="shared" si="1001"/>
        <v>#DIV/0!</v>
      </c>
      <c r="EI2207" s="51" t="e">
        <f t="shared" si="1002"/>
        <v>#DIV/0!</v>
      </c>
      <c r="EJ2207" s="75" t="e">
        <f t="shared" si="1003"/>
        <v>#DIV/0!</v>
      </c>
      <c r="EK2207" s="51" t="e">
        <f t="shared" si="1004"/>
        <v>#DIV/0!</v>
      </c>
      <c r="EL2207" s="75" t="e">
        <f t="shared" si="1005"/>
        <v>#DIV/0!</v>
      </c>
      <c r="EM2207" s="51" t="e">
        <f t="shared" si="1006"/>
        <v>#DIV/0!</v>
      </c>
      <c r="EN2207" s="75" t="e">
        <f t="shared" si="1007"/>
        <v>#DIV/0!</v>
      </c>
      <c r="EO2207" s="51" t="e">
        <f t="shared" si="1008"/>
        <v>#DIV/0!</v>
      </c>
      <c r="EP2207" s="75" t="e">
        <f t="shared" si="1009"/>
        <v>#DIV/0!</v>
      </c>
      <c r="EQ2207" s="51" t="e">
        <f t="shared" si="1010"/>
        <v>#DIV/0!</v>
      </c>
      <c r="ER2207" s="51" t="e">
        <f t="shared" si="1011"/>
        <v>#DIV/0!</v>
      </c>
      <c r="ES2207" s="51" t="e">
        <f t="shared" si="1012"/>
        <v>#DIV/0!</v>
      </c>
    </row>
    <row r="2208" spans="1:149" x14ac:dyDescent="0.45">
      <c r="A2208" s="78" t="s">
        <v>1516</v>
      </c>
      <c r="B2208" s="110" t="s">
        <v>3431</v>
      </c>
      <c r="C2208" s="51" t="s">
        <v>3441</v>
      </c>
      <c r="D2208" s="51" t="s">
        <v>3848</v>
      </c>
      <c r="E2208" s="78" t="s">
        <v>637</v>
      </c>
      <c r="F2208" s="78" t="s">
        <v>2878</v>
      </c>
      <c r="G2208" s="72" t="s">
        <v>3385</v>
      </c>
      <c r="H2208" s="78" t="s">
        <v>1132</v>
      </c>
      <c r="I2208" s="78"/>
      <c r="J2208" s="300">
        <v>500</v>
      </c>
      <c r="K2208" s="78"/>
      <c r="L2208" s="300">
        <v>750</v>
      </c>
      <c r="M2208" s="72">
        <v>5</v>
      </c>
      <c r="O2208" s="78" t="s">
        <v>750</v>
      </c>
      <c r="P2208" s="72" t="s">
        <v>3312</v>
      </c>
      <c r="AA2208" s="195"/>
      <c r="AB2208" s="195"/>
      <c r="AC2208" s="195"/>
      <c r="AD2208" s="72"/>
      <c r="AE2208" s="316">
        <v>1</v>
      </c>
      <c r="AF2208" s="195"/>
      <c r="AG2208" s="195">
        <v>0</v>
      </c>
      <c r="AH2208" s="72"/>
      <c r="AR2208" s="53">
        <v>0.8175</v>
      </c>
      <c r="AT2208" s="77"/>
      <c r="AU2208" s="276">
        <v>5000</v>
      </c>
      <c r="AV2208" s="276"/>
      <c r="AW2208" s="276">
        <v>4087.5</v>
      </c>
      <c r="AX2208" s="95"/>
      <c r="AY2208" s="276"/>
      <c r="AZ2208" s="95"/>
      <c r="BB2208" s="80" t="s">
        <v>722</v>
      </c>
      <c r="BC2208" s="270" t="s">
        <v>1126</v>
      </c>
      <c r="BD2208" s="72">
        <v>68.099999999999994</v>
      </c>
      <c r="BE2208" s="72"/>
      <c r="BF2208" s="72"/>
      <c r="BG2208" s="72"/>
      <c r="BH2208" s="72">
        <v>14.6</v>
      </c>
      <c r="BI2208" s="72"/>
      <c r="BJ2208" s="72"/>
      <c r="BK2208" s="72"/>
      <c r="BL2208" s="72"/>
      <c r="BM2208" s="72"/>
      <c r="BN2208" s="72">
        <v>1.29</v>
      </c>
      <c r="BO2208" s="72"/>
      <c r="BP2208" s="72"/>
      <c r="BQ2208" s="72"/>
      <c r="BR2208" s="72"/>
      <c r="BS2208" s="72"/>
      <c r="BT2208" s="72"/>
      <c r="BU2208" s="72"/>
      <c r="BV2208" s="72"/>
      <c r="BW2208" s="72"/>
      <c r="BX2208" s="72">
        <v>2.31</v>
      </c>
      <c r="BY2208" s="72"/>
      <c r="BZ2208" s="72">
        <v>1.3</v>
      </c>
      <c r="CA2208" s="72"/>
      <c r="CB2208" s="72">
        <v>1.47</v>
      </c>
      <c r="CC2208" s="72"/>
      <c r="CD2208" s="72">
        <v>0</v>
      </c>
      <c r="CE2208" s="72"/>
      <c r="CF2208" s="72"/>
      <c r="CG2208" s="72"/>
      <c r="CH2208" s="72"/>
      <c r="CI2208" s="72"/>
      <c r="CJ2208" s="72"/>
      <c r="CK2208" s="72"/>
      <c r="CL2208" s="72"/>
      <c r="CM2208" s="72"/>
      <c r="CN2208" s="72"/>
      <c r="CO2208" s="72"/>
      <c r="CP2208" s="72"/>
      <c r="CQ2208" s="72"/>
      <c r="CR2208" s="72"/>
      <c r="CS2208" s="72"/>
      <c r="CT2208" s="72"/>
      <c r="CU2208" s="72"/>
      <c r="CV2208" s="72"/>
      <c r="CW2208" s="72"/>
      <c r="CX2208" s="72"/>
      <c r="CY2208" s="72"/>
      <c r="CZ2208" s="72"/>
      <c r="DA2208" s="72"/>
      <c r="DB2208" s="72"/>
      <c r="DC2208" s="72"/>
      <c r="DD2208" s="72"/>
      <c r="DE2208" s="72"/>
      <c r="DF2208" s="72"/>
      <c r="DG2208" s="72"/>
      <c r="DH2208" s="78">
        <v>89.07</v>
      </c>
      <c r="DJ2208" s="77">
        <f t="shared" si="990"/>
        <v>10.930000000000007</v>
      </c>
      <c r="DK2208" s="72">
        <v>0.254</v>
      </c>
      <c r="DO2208" s="358">
        <v>10.93</v>
      </c>
      <c r="DP2208" s="72"/>
      <c r="DQ2208" s="374"/>
      <c r="DR2208" s="72"/>
      <c r="DU2208" s="52"/>
      <c r="DX2208" s="75">
        <f t="shared" si="991"/>
        <v>76.456719434152916</v>
      </c>
      <c r="DY2208" s="51">
        <f t="shared" si="992"/>
        <v>0</v>
      </c>
      <c r="DZ2208" s="75">
        <f t="shared" si="993"/>
        <v>0</v>
      </c>
      <c r="EA2208" s="51" t="e">
        <f t="shared" si="994"/>
        <v>#DIV/0!</v>
      </c>
      <c r="EB2208" s="75">
        <f t="shared" si="995"/>
        <v>16.391602110699452</v>
      </c>
      <c r="EC2208" s="51">
        <f t="shared" si="996"/>
        <v>0</v>
      </c>
      <c r="ED2208" s="75">
        <f t="shared" si="997"/>
        <v>1.4482990906028967</v>
      </c>
      <c r="EE2208" s="51">
        <f t="shared" si="998"/>
        <v>0</v>
      </c>
      <c r="EF2208" s="75">
        <f t="shared" si="999"/>
        <v>0</v>
      </c>
      <c r="EG2208" s="51" t="e">
        <f t="shared" si="1000"/>
        <v>#DIV/0!</v>
      </c>
      <c r="EH2208" s="75">
        <f t="shared" si="1001"/>
        <v>0</v>
      </c>
      <c r="EI2208" s="51" t="e">
        <f t="shared" si="1002"/>
        <v>#DIV/0!</v>
      </c>
      <c r="EJ2208" s="75">
        <f t="shared" si="1003"/>
        <v>2.5934658134051873</v>
      </c>
      <c r="EK2208" s="51">
        <f t="shared" si="1004"/>
        <v>0</v>
      </c>
      <c r="EL2208" s="75">
        <f t="shared" si="1005"/>
        <v>1.4595262153362525</v>
      </c>
      <c r="EM2208" s="51">
        <f t="shared" si="1006"/>
        <v>0</v>
      </c>
      <c r="EN2208" s="75">
        <f t="shared" si="1007"/>
        <v>1.6503873358033008</v>
      </c>
      <c r="EO2208" s="51">
        <f t="shared" si="1008"/>
        <v>0</v>
      </c>
      <c r="EP2208" s="75">
        <f t="shared" si="1009"/>
        <v>0</v>
      </c>
      <c r="EQ2208" s="51" t="e">
        <f t="shared" si="1010"/>
        <v>#DIV/0!</v>
      </c>
      <c r="ER2208" s="51">
        <f t="shared" si="1011"/>
        <v>100</v>
      </c>
      <c r="ES2208" s="51">
        <f t="shared" si="1012"/>
        <v>0</v>
      </c>
    </row>
    <row r="2209" spans="1:149" x14ac:dyDescent="0.45">
      <c r="A2209" s="78" t="s">
        <v>1516</v>
      </c>
      <c r="B2209" s="110" t="s">
        <v>3431</v>
      </c>
      <c r="C2209" s="51" t="s">
        <v>3441</v>
      </c>
      <c r="D2209" s="51" t="s">
        <v>3848</v>
      </c>
      <c r="E2209" s="78" t="s">
        <v>637</v>
      </c>
      <c r="F2209" s="78" t="s">
        <v>2879</v>
      </c>
      <c r="G2209" s="72" t="s">
        <v>3385</v>
      </c>
      <c r="H2209" s="78" t="s">
        <v>1132</v>
      </c>
      <c r="I2209" s="78"/>
      <c r="J2209" s="300">
        <v>500</v>
      </c>
      <c r="K2209" s="78"/>
      <c r="L2209" s="300">
        <v>825</v>
      </c>
      <c r="M2209" s="72">
        <v>5</v>
      </c>
      <c r="O2209" s="78" t="s">
        <v>750</v>
      </c>
      <c r="P2209" s="72" t="s">
        <v>3312</v>
      </c>
      <c r="AA2209" s="195"/>
      <c r="AB2209" s="195"/>
      <c r="AC2209" s="195"/>
      <c r="AD2209" s="72"/>
      <c r="AE2209" s="316">
        <v>1</v>
      </c>
      <c r="AF2209" s="195"/>
      <c r="AG2209" s="195">
        <v>0</v>
      </c>
      <c r="AH2209" s="72"/>
      <c r="AR2209" s="53">
        <v>0.90949999999999998</v>
      </c>
      <c r="AT2209" s="77"/>
      <c r="AU2209" s="276">
        <v>5000</v>
      </c>
      <c r="AV2209" s="276"/>
      <c r="AW2209" s="276">
        <v>4547.5</v>
      </c>
      <c r="AX2209" s="95"/>
      <c r="AY2209" s="276"/>
      <c r="AZ2209" s="95"/>
      <c r="BB2209" s="80" t="s">
        <v>722</v>
      </c>
      <c r="BC2209" s="270" t="s">
        <v>1126</v>
      </c>
      <c r="BD2209" s="72">
        <v>63.5</v>
      </c>
      <c r="BE2209" s="72"/>
      <c r="BF2209" s="72"/>
      <c r="BG2209" s="72"/>
      <c r="BH2209" s="72">
        <v>16.5</v>
      </c>
      <c r="BI2209" s="72"/>
      <c r="BJ2209" s="72"/>
      <c r="BK2209" s="72"/>
      <c r="BL2209" s="72"/>
      <c r="BM2209" s="72"/>
      <c r="BN2209" s="72">
        <v>1.4</v>
      </c>
      <c r="BO2209" s="72"/>
      <c r="BP2209" s="72"/>
      <c r="BQ2209" s="72"/>
      <c r="BR2209" s="72">
        <v>0.02</v>
      </c>
      <c r="BS2209" s="72"/>
      <c r="BT2209" s="72"/>
      <c r="BU2209" s="72"/>
      <c r="BV2209" s="72"/>
      <c r="BW2209" s="72"/>
      <c r="BX2209" s="72">
        <v>3.9</v>
      </c>
      <c r="BY2209" s="72"/>
      <c r="BZ2209" s="72">
        <v>1.7</v>
      </c>
      <c r="CA2209" s="72"/>
      <c r="CB2209" s="72">
        <v>0.98</v>
      </c>
      <c r="CC2209" s="72"/>
      <c r="CD2209" s="72">
        <v>0.03</v>
      </c>
      <c r="CE2209" s="72"/>
      <c r="CF2209" s="72"/>
      <c r="CG2209" s="72"/>
      <c r="CH2209" s="72"/>
      <c r="CI2209" s="72"/>
      <c r="CJ2209" s="72"/>
      <c r="CK2209" s="72"/>
      <c r="CL2209" s="72"/>
      <c r="CM2209" s="72"/>
      <c r="CN2209" s="72"/>
      <c r="CO2209" s="72"/>
      <c r="CP2209" s="72"/>
      <c r="CQ2209" s="72"/>
      <c r="CR2209" s="72"/>
      <c r="CS2209" s="72"/>
      <c r="CT2209" s="72"/>
      <c r="CU2209" s="72"/>
      <c r="CV2209" s="72"/>
      <c r="CW2209" s="72"/>
      <c r="CX2209" s="72"/>
      <c r="CY2209" s="72"/>
      <c r="CZ2209" s="72"/>
      <c r="DA2209" s="72"/>
      <c r="DB2209" s="72"/>
      <c r="DC2209" s="72"/>
      <c r="DD2209" s="72"/>
      <c r="DE2209" s="72"/>
      <c r="DF2209" s="72"/>
      <c r="DG2209" s="72"/>
      <c r="DH2209" s="78">
        <v>88.03</v>
      </c>
      <c r="DJ2209" s="77">
        <f t="shared" si="990"/>
        <v>11.969999999999999</v>
      </c>
      <c r="DK2209" s="72">
        <v>0.39200000000000002</v>
      </c>
      <c r="DO2209" s="358">
        <v>11.97</v>
      </c>
      <c r="DP2209" s="72"/>
      <c r="DQ2209" s="374"/>
      <c r="DR2209" s="72"/>
      <c r="DU2209" s="52"/>
      <c r="DX2209" s="75">
        <f t="shared" si="991"/>
        <v>72.134499602408269</v>
      </c>
      <c r="DY2209" s="51">
        <f t="shared" si="992"/>
        <v>0</v>
      </c>
      <c r="DZ2209" s="75">
        <f t="shared" si="993"/>
        <v>0</v>
      </c>
      <c r="EA2209" s="51" t="e">
        <f t="shared" si="994"/>
        <v>#DIV/0!</v>
      </c>
      <c r="EB2209" s="75">
        <f t="shared" si="995"/>
        <v>18.743610132909236</v>
      </c>
      <c r="EC2209" s="51">
        <f t="shared" si="996"/>
        <v>0</v>
      </c>
      <c r="ED2209" s="75">
        <f t="shared" si="997"/>
        <v>1.5903669203680562</v>
      </c>
      <c r="EE2209" s="51">
        <f t="shared" si="998"/>
        <v>0</v>
      </c>
      <c r="EF2209" s="75">
        <f t="shared" si="999"/>
        <v>0</v>
      </c>
      <c r="EG2209" s="51" t="e">
        <f t="shared" si="1000"/>
        <v>#DIV/0!</v>
      </c>
      <c r="EH2209" s="75">
        <f t="shared" si="1001"/>
        <v>2.2719527433829378E-2</v>
      </c>
      <c r="EI2209" s="51">
        <f t="shared" si="1002"/>
        <v>0</v>
      </c>
      <c r="EJ2209" s="75">
        <f t="shared" si="1003"/>
        <v>4.4303078495967281</v>
      </c>
      <c r="EK2209" s="51">
        <f t="shared" si="1004"/>
        <v>0</v>
      </c>
      <c r="EL2209" s="75">
        <f t="shared" si="1005"/>
        <v>1.931159831875497</v>
      </c>
      <c r="EM2209" s="51">
        <f t="shared" si="1006"/>
        <v>0</v>
      </c>
      <c r="EN2209" s="75">
        <f t="shared" si="1007"/>
        <v>1.1132568442576394</v>
      </c>
      <c r="EO2209" s="51">
        <f t="shared" si="1008"/>
        <v>0</v>
      </c>
      <c r="EP2209" s="75">
        <f t="shared" si="1009"/>
        <v>3.4079291150744061E-2</v>
      </c>
      <c r="EQ2209" s="51">
        <f t="shared" si="1010"/>
        <v>0</v>
      </c>
      <c r="ER2209" s="51">
        <f t="shared" si="1011"/>
        <v>100</v>
      </c>
      <c r="ES2209" s="51">
        <f t="shared" si="1012"/>
        <v>0</v>
      </c>
    </row>
    <row r="2210" spans="1:149" x14ac:dyDescent="0.45">
      <c r="A2210" s="78" t="s">
        <v>1516</v>
      </c>
      <c r="B2210" s="110" t="s">
        <v>3431</v>
      </c>
      <c r="C2210" s="51" t="s">
        <v>3441</v>
      </c>
      <c r="D2210" s="51" t="s">
        <v>3848</v>
      </c>
      <c r="E2210" s="78" t="s">
        <v>637</v>
      </c>
      <c r="F2210" s="78" t="s">
        <v>2880</v>
      </c>
      <c r="G2210" s="72" t="s">
        <v>3385</v>
      </c>
      <c r="H2210" s="78" t="s">
        <v>1132</v>
      </c>
      <c r="I2210" s="78"/>
      <c r="J2210" s="300">
        <v>500</v>
      </c>
      <c r="K2210" s="78"/>
      <c r="L2210" s="300">
        <v>875</v>
      </c>
      <c r="M2210" s="72">
        <v>5</v>
      </c>
      <c r="O2210" s="78" t="s">
        <v>750</v>
      </c>
      <c r="P2210" s="72" t="s">
        <v>3313</v>
      </c>
      <c r="AA2210" s="195"/>
      <c r="AB2210" s="195"/>
      <c r="AC2210" s="195"/>
      <c r="AD2210" s="72"/>
      <c r="AE2210" s="316">
        <v>1</v>
      </c>
      <c r="AF2210" s="195"/>
      <c r="AG2210" s="195">
        <v>0</v>
      </c>
      <c r="AH2210" s="72"/>
      <c r="AR2210" s="53">
        <v>0.96299999999999997</v>
      </c>
      <c r="AT2210" s="77"/>
      <c r="AU2210" s="276">
        <v>5000</v>
      </c>
      <c r="AV2210" s="276"/>
      <c r="AW2210" s="276">
        <v>4815</v>
      </c>
      <c r="AX2210" s="95"/>
      <c r="AY2210" s="276"/>
      <c r="AZ2210" s="95"/>
      <c r="BB2210" s="80" t="s">
        <v>722</v>
      </c>
      <c r="BC2210" s="270" t="s">
        <v>1126</v>
      </c>
      <c r="BD2210" s="72">
        <v>62.9</v>
      </c>
      <c r="BE2210" s="72"/>
      <c r="BF2210" s="72">
        <v>0.19</v>
      </c>
      <c r="BG2210" s="72"/>
      <c r="BH2210" s="72">
        <v>18.399999999999999</v>
      </c>
      <c r="BI2210" s="72"/>
      <c r="BJ2210" s="72"/>
      <c r="BK2210" s="72"/>
      <c r="BL2210" s="72"/>
      <c r="BM2210" s="72"/>
      <c r="BN2210" s="72">
        <v>2.04</v>
      </c>
      <c r="BO2210" s="72"/>
      <c r="BP2210" s="72"/>
      <c r="BQ2210" s="72"/>
      <c r="BR2210" s="72">
        <v>0.41</v>
      </c>
      <c r="BS2210" s="72"/>
      <c r="BT2210" s="72"/>
      <c r="BU2210" s="72"/>
      <c r="BV2210" s="72"/>
      <c r="BW2210" s="72"/>
      <c r="BX2210" s="72">
        <v>4.6399999999999997</v>
      </c>
      <c r="BY2210" s="72"/>
      <c r="BZ2210" s="72">
        <v>2.1</v>
      </c>
      <c r="CA2210" s="72"/>
      <c r="CB2210" s="72">
        <v>0.79</v>
      </c>
      <c r="CC2210" s="72"/>
      <c r="CD2210" s="72">
        <v>0.11</v>
      </c>
      <c r="CE2210" s="72"/>
      <c r="CF2210" s="72"/>
      <c r="CG2210" s="72"/>
      <c r="CH2210" s="72"/>
      <c r="CI2210" s="72"/>
      <c r="CJ2210" s="72"/>
      <c r="CK2210" s="72"/>
      <c r="CL2210" s="72"/>
      <c r="CM2210" s="72"/>
      <c r="CN2210" s="72"/>
      <c r="CO2210" s="72"/>
      <c r="CP2210" s="72"/>
      <c r="CQ2210" s="72"/>
      <c r="CR2210" s="72"/>
      <c r="CS2210" s="72"/>
      <c r="CT2210" s="72"/>
      <c r="CU2210" s="72"/>
      <c r="CV2210" s="72"/>
      <c r="CW2210" s="72"/>
      <c r="CX2210" s="72"/>
      <c r="CY2210" s="72"/>
      <c r="CZ2210" s="72"/>
      <c r="DA2210" s="72"/>
      <c r="DB2210" s="72"/>
      <c r="DC2210" s="72"/>
      <c r="DD2210" s="72"/>
      <c r="DE2210" s="72"/>
      <c r="DF2210" s="72"/>
      <c r="DG2210" s="72"/>
      <c r="DH2210" s="78">
        <v>91.58</v>
      </c>
      <c r="DJ2210" s="77">
        <f t="shared" si="990"/>
        <v>8.4200000000000017</v>
      </c>
      <c r="DK2210" s="72">
        <v>0.46700000000000003</v>
      </c>
      <c r="DO2210" s="358">
        <v>8.42</v>
      </c>
      <c r="DP2210" s="72"/>
      <c r="DQ2210" s="374"/>
      <c r="DR2210" s="72"/>
      <c r="DU2210" s="52"/>
      <c r="DX2210" s="75">
        <f t="shared" si="991"/>
        <v>68.683118584843854</v>
      </c>
      <c r="DY2210" s="51">
        <f t="shared" si="992"/>
        <v>0</v>
      </c>
      <c r="DZ2210" s="75">
        <f t="shared" si="993"/>
        <v>0.2074688796680498</v>
      </c>
      <c r="EA2210" s="51">
        <f t="shared" si="994"/>
        <v>0</v>
      </c>
      <c r="EB2210" s="75">
        <f t="shared" si="995"/>
        <v>20.091723083642716</v>
      </c>
      <c r="EC2210" s="51">
        <f t="shared" si="996"/>
        <v>0</v>
      </c>
      <c r="ED2210" s="75">
        <f t="shared" si="997"/>
        <v>2.2275606027516925</v>
      </c>
      <c r="EE2210" s="51">
        <f t="shared" si="998"/>
        <v>0</v>
      </c>
      <c r="EF2210" s="75">
        <f t="shared" si="999"/>
        <v>0</v>
      </c>
      <c r="EG2210" s="51" t="e">
        <f t="shared" si="1000"/>
        <v>#DIV/0!</v>
      </c>
      <c r="EH2210" s="75">
        <f t="shared" si="1001"/>
        <v>0.44769600349421268</v>
      </c>
      <c r="EI2210" s="51">
        <f t="shared" si="1002"/>
        <v>0</v>
      </c>
      <c r="EJ2210" s="75">
        <f t="shared" si="1003"/>
        <v>5.0666084297881628</v>
      </c>
      <c r="EK2210" s="51">
        <f t="shared" si="1004"/>
        <v>0</v>
      </c>
      <c r="EL2210" s="75">
        <f t="shared" si="1005"/>
        <v>2.2930770910679188</v>
      </c>
      <c r="EM2210" s="51">
        <f t="shared" si="1006"/>
        <v>0</v>
      </c>
      <c r="EN2210" s="75">
        <f t="shared" si="1007"/>
        <v>0.86263376283031246</v>
      </c>
      <c r="EO2210" s="51">
        <f t="shared" si="1008"/>
        <v>0</v>
      </c>
      <c r="EP2210" s="75">
        <f t="shared" si="1009"/>
        <v>0.12011356191308147</v>
      </c>
      <c r="EQ2210" s="51">
        <f t="shared" si="1010"/>
        <v>0</v>
      </c>
      <c r="ER2210" s="51">
        <f t="shared" si="1011"/>
        <v>100</v>
      </c>
      <c r="ES2210" s="51">
        <f t="shared" si="1012"/>
        <v>0</v>
      </c>
    </row>
    <row r="2211" spans="1:149" x14ac:dyDescent="0.45">
      <c r="A2211" s="78" t="s">
        <v>1516</v>
      </c>
      <c r="B2211" s="110" t="s">
        <v>3431</v>
      </c>
      <c r="C2211" s="51" t="s">
        <v>3441</v>
      </c>
      <c r="D2211" s="51" t="s">
        <v>3848</v>
      </c>
      <c r="E2211" s="78" t="s">
        <v>637</v>
      </c>
      <c r="F2211" s="78" t="s">
        <v>2881</v>
      </c>
      <c r="G2211" s="72" t="s">
        <v>3385</v>
      </c>
      <c r="H2211" s="78" t="s">
        <v>1132</v>
      </c>
      <c r="I2211" s="78"/>
      <c r="J2211" s="300">
        <v>500</v>
      </c>
      <c r="K2211" s="78"/>
      <c r="L2211" s="300">
        <v>930</v>
      </c>
      <c r="M2211" s="72">
        <v>5</v>
      </c>
      <c r="O2211" s="78" t="s">
        <v>750</v>
      </c>
      <c r="P2211" s="72" t="s">
        <v>3313</v>
      </c>
      <c r="AA2211" s="195"/>
      <c r="AB2211" s="195"/>
      <c r="AC2211" s="195"/>
      <c r="AD2211" s="72"/>
      <c r="AE2211" s="316">
        <v>1</v>
      </c>
      <c r="AF2211" s="195"/>
      <c r="AG2211" s="195">
        <v>0</v>
      </c>
      <c r="AH2211" s="72"/>
      <c r="AR2211" s="53">
        <v>1.0149999999999999</v>
      </c>
      <c r="AT2211" s="77"/>
      <c r="AU2211" s="276">
        <v>5000</v>
      </c>
      <c r="AV2211" s="276"/>
      <c r="AW2211" s="276">
        <v>5074.9999999999991</v>
      </c>
      <c r="AX2211" s="95"/>
      <c r="AY2211" s="276"/>
      <c r="AZ2211" s="95"/>
      <c r="BB2211" s="80" t="s">
        <v>722</v>
      </c>
      <c r="BC2211" s="270" t="s">
        <v>1126</v>
      </c>
      <c r="BD2211" s="72">
        <v>58.6</v>
      </c>
      <c r="BE2211" s="72"/>
      <c r="BF2211" s="72">
        <v>0.6</v>
      </c>
      <c r="BG2211" s="72"/>
      <c r="BH2211" s="72">
        <v>18.8</v>
      </c>
      <c r="BI2211" s="72"/>
      <c r="BJ2211" s="72"/>
      <c r="BK2211" s="72"/>
      <c r="BL2211" s="72"/>
      <c r="BM2211" s="72"/>
      <c r="BN2211" s="72">
        <v>2.88</v>
      </c>
      <c r="BO2211" s="72"/>
      <c r="BP2211" s="72">
        <v>0.12</v>
      </c>
      <c r="BQ2211" s="72"/>
      <c r="BR2211" s="72">
        <v>0.49</v>
      </c>
      <c r="BS2211" s="72"/>
      <c r="BT2211" s="72"/>
      <c r="BU2211" s="72"/>
      <c r="BV2211" s="72"/>
      <c r="BW2211" s="72"/>
      <c r="BX2211" s="72">
        <v>5.69</v>
      </c>
      <c r="BY2211" s="72"/>
      <c r="BZ2211" s="72">
        <v>2.2000000000000002</v>
      </c>
      <c r="CA2211" s="72"/>
      <c r="CB2211" s="72">
        <v>0.82</v>
      </c>
      <c r="CC2211" s="72"/>
      <c r="CD2211" s="72">
        <v>0.36</v>
      </c>
      <c r="CE2211" s="72"/>
      <c r="CF2211" s="72"/>
      <c r="CG2211" s="72"/>
      <c r="CH2211" s="72"/>
      <c r="CI2211" s="72"/>
      <c r="CJ2211" s="72"/>
      <c r="CK2211" s="72"/>
      <c r="CL2211" s="72"/>
      <c r="CM2211" s="72"/>
      <c r="CN2211" s="72"/>
      <c r="CO2211" s="72"/>
      <c r="CP2211" s="72"/>
      <c r="CQ2211" s="72"/>
      <c r="CR2211" s="72"/>
      <c r="CS2211" s="72"/>
      <c r="CT2211" s="72"/>
      <c r="CU2211" s="72"/>
      <c r="CV2211" s="72"/>
      <c r="CW2211" s="72"/>
      <c r="CX2211" s="72"/>
      <c r="CY2211" s="72"/>
      <c r="CZ2211" s="72"/>
      <c r="DA2211" s="72"/>
      <c r="DB2211" s="72"/>
      <c r="DC2211" s="72"/>
      <c r="DD2211" s="72"/>
      <c r="DE2211" s="72"/>
      <c r="DF2211" s="72"/>
      <c r="DG2211" s="72"/>
      <c r="DH2211" s="78">
        <v>90.56</v>
      </c>
      <c r="DJ2211" s="77">
        <f t="shared" si="990"/>
        <v>9.4399999999999977</v>
      </c>
      <c r="DK2211" s="72">
        <v>0.55900000000000005</v>
      </c>
      <c r="DO2211" s="358">
        <v>9.44</v>
      </c>
      <c r="DP2211" s="72"/>
      <c r="DQ2211" s="374"/>
      <c r="DR2211" s="72"/>
      <c r="DU2211" s="52"/>
      <c r="DX2211" s="75">
        <f t="shared" si="991"/>
        <v>64.708480565371033</v>
      </c>
      <c r="DY2211" s="51">
        <f t="shared" si="992"/>
        <v>0</v>
      </c>
      <c r="DZ2211" s="75">
        <f t="shared" si="993"/>
        <v>0.66254416961130735</v>
      </c>
      <c r="EA2211" s="51">
        <f t="shared" si="994"/>
        <v>0</v>
      </c>
      <c r="EB2211" s="75">
        <f t="shared" si="995"/>
        <v>20.759717314487634</v>
      </c>
      <c r="EC2211" s="51">
        <f t="shared" si="996"/>
        <v>0</v>
      </c>
      <c r="ED2211" s="75">
        <f t="shared" si="997"/>
        <v>3.1802120141342751</v>
      </c>
      <c r="EE2211" s="51">
        <f t="shared" si="998"/>
        <v>0</v>
      </c>
      <c r="EF2211" s="75">
        <f t="shared" si="999"/>
        <v>0.13250883392226148</v>
      </c>
      <c r="EG2211" s="51">
        <f t="shared" si="1000"/>
        <v>0</v>
      </c>
      <c r="EH2211" s="75">
        <f t="shared" si="1001"/>
        <v>0.54107773851590102</v>
      </c>
      <c r="EI2211" s="51">
        <f t="shared" si="1002"/>
        <v>0</v>
      </c>
      <c r="EJ2211" s="75">
        <f t="shared" si="1003"/>
        <v>6.2831272084805656</v>
      </c>
      <c r="EK2211" s="51">
        <f t="shared" si="1004"/>
        <v>0</v>
      </c>
      <c r="EL2211" s="75">
        <f t="shared" si="1005"/>
        <v>2.4293286219081276</v>
      </c>
      <c r="EM2211" s="51">
        <f t="shared" si="1006"/>
        <v>0</v>
      </c>
      <c r="EN2211" s="75">
        <f t="shared" si="1007"/>
        <v>0.90547703180212002</v>
      </c>
      <c r="EO2211" s="51">
        <f t="shared" si="1008"/>
        <v>0</v>
      </c>
      <c r="EP2211" s="75">
        <f t="shared" si="1009"/>
        <v>0.39752650176678439</v>
      </c>
      <c r="EQ2211" s="51">
        <f t="shared" si="1010"/>
        <v>0</v>
      </c>
      <c r="ER2211" s="51">
        <f t="shared" si="1011"/>
        <v>100</v>
      </c>
      <c r="ES2211" s="51">
        <f t="shared" si="1012"/>
        <v>0</v>
      </c>
    </row>
    <row r="2212" spans="1:149" x14ac:dyDescent="0.45">
      <c r="A2212" s="78" t="s">
        <v>1516</v>
      </c>
      <c r="B2212" s="110" t="s">
        <v>3431</v>
      </c>
      <c r="C2212" s="51" t="s">
        <v>3441</v>
      </c>
      <c r="D2212" s="51" t="s">
        <v>3848</v>
      </c>
      <c r="E2212" s="78" t="s">
        <v>637</v>
      </c>
      <c r="F2212" s="78" t="s">
        <v>2882</v>
      </c>
      <c r="G2212" s="72" t="s">
        <v>3385</v>
      </c>
      <c r="H2212" s="78" t="s">
        <v>1132</v>
      </c>
      <c r="I2212" s="78"/>
      <c r="J2212" s="300">
        <v>500</v>
      </c>
      <c r="K2212" s="78"/>
      <c r="L2212" s="300">
        <v>970</v>
      </c>
      <c r="M2212" s="72">
        <v>5</v>
      </c>
      <c r="O2212" s="78" t="s">
        <v>750</v>
      </c>
      <c r="P2212" s="72" t="s">
        <v>3314</v>
      </c>
      <c r="AA2212" s="195"/>
      <c r="AB2212" s="195"/>
      <c r="AC2212" s="195"/>
      <c r="AD2212" s="72"/>
      <c r="AE2212" s="316">
        <v>1</v>
      </c>
      <c r="AF2212" s="195"/>
      <c r="AG2212" s="195">
        <v>0</v>
      </c>
      <c r="AH2212" s="72"/>
      <c r="AR2212" s="53">
        <v>1.048</v>
      </c>
      <c r="AT2212" s="77"/>
      <c r="AU2212" s="276">
        <v>5000</v>
      </c>
      <c r="AV2212" s="276"/>
      <c r="AW2212" s="276">
        <v>5240</v>
      </c>
      <c r="AX2212" s="95"/>
      <c r="AY2212" s="276"/>
      <c r="AZ2212" s="95"/>
      <c r="BB2212" s="80" t="s">
        <v>722</v>
      </c>
      <c r="BC2212" s="270" t="s">
        <v>1126</v>
      </c>
      <c r="BD2212" s="72">
        <v>58.3</v>
      </c>
      <c r="BE2212" s="72"/>
      <c r="BF2212" s="72">
        <v>0.87</v>
      </c>
      <c r="BG2212" s="72"/>
      <c r="BH2212" s="72"/>
      <c r="BI2212" s="72"/>
      <c r="BJ2212" s="72"/>
      <c r="BK2212" s="72"/>
      <c r="BL2212" s="72"/>
      <c r="BM2212" s="72"/>
      <c r="BN2212" s="72">
        <v>2.57</v>
      </c>
      <c r="BO2212" s="72"/>
      <c r="BP2212" s="72"/>
      <c r="BQ2212" s="72"/>
      <c r="BR2212" s="72">
        <v>0.32</v>
      </c>
      <c r="BS2212" s="72"/>
      <c r="BT2212" s="72"/>
      <c r="BU2212" s="72"/>
      <c r="BV2212" s="72"/>
      <c r="BW2212" s="72"/>
      <c r="BX2212" s="72"/>
      <c r="BY2212" s="72"/>
      <c r="BZ2212" s="72"/>
      <c r="CA2212" s="72"/>
      <c r="CB2212" s="72"/>
      <c r="CC2212" s="72"/>
      <c r="CD2212" s="72">
        <v>0.41</v>
      </c>
      <c r="CE2212" s="72"/>
      <c r="CF2212" s="72"/>
      <c r="CG2212" s="72"/>
      <c r="CH2212" s="72"/>
      <c r="CI2212" s="72"/>
      <c r="CJ2212" s="72"/>
      <c r="CK2212" s="72"/>
      <c r="CL2212" s="72"/>
      <c r="CM2212" s="72"/>
      <c r="CN2212" s="72"/>
      <c r="CO2212" s="72"/>
      <c r="CP2212" s="72"/>
      <c r="CQ2212" s="72"/>
      <c r="CR2212" s="72"/>
      <c r="CS2212" s="72"/>
      <c r="CT2212" s="72"/>
      <c r="CU2212" s="72"/>
      <c r="CV2212" s="72"/>
      <c r="CW2212" s="72"/>
      <c r="CX2212" s="72"/>
      <c r="CY2212" s="72"/>
      <c r="CZ2212" s="72"/>
      <c r="DA2212" s="72"/>
      <c r="DB2212" s="72"/>
      <c r="DC2212" s="72"/>
      <c r="DD2212" s="72"/>
      <c r="DE2212" s="72"/>
      <c r="DF2212" s="72"/>
      <c r="DG2212" s="72"/>
      <c r="DH2212" s="78"/>
      <c r="DJ2212" s="77"/>
      <c r="DK2212" s="72">
        <v>0.56999999999999995</v>
      </c>
      <c r="DO2212" s="358"/>
      <c r="DP2212" s="72"/>
      <c r="DQ2212" s="374"/>
      <c r="DR2212" s="72"/>
      <c r="DU2212" s="52"/>
      <c r="DX2212" s="75" t="e">
        <f t="shared" si="991"/>
        <v>#DIV/0!</v>
      </c>
      <c r="DY2212" s="51" t="e">
        <f t="shared" si="992"/>
        <v>#DIV/0!</v>
      </c>
      <c r="DZ2212" s="75" t="e">
        <f t="shared" si="993"/>
        <v>#DIV/0!</v>
      </c>
      <c r="EA2212" s="51" t="e">
        <f t="shared" si="994"/>
        <v>#DIV/0!</v>
      </c>
      <c r="EB2212" s="75" t="e">
        <f t="shared" si="995"/>
        <v>#DIV/0!</v>
      </c>
      <c r="EC2212" s="51" t="e">
        <f t="shared" si="996"/>
        <v>#DIV/0!</v>
      </c>
      <c r="ED2212" s="75" t="e">
        <f t="shared" si="997"/>
        <v>#DIV/0!</v>
      </c>
      <c r="EE2212" s="51" t="e">
        <f t="shared" si="998"/>
        <v>#DIV/0!</v>
      </c>
      <c r="EF2212" s="75" t="e">
        <f t="shared" si="999"/>
        <v>#DIV/0!</v>
      </c>
      <c r="EG2212" s="51" t="e">
        <f t="shared" si="1000"/>
        <v>#DIV/0!</v>
      </c>
      <c r="EH2212" s="75" t="e">
        <f t="shared" si="1001"/>
        <v>#DIV/0!</v>
      </c>
      <c r="EI2212" s="51" t="e">
        <f t="shared" si="1002"/>
        <v>#DIV/0!</v>
      </c>
      <c r="EJ2212" s="75" t="e">
        <f t="shared" si="1003"/>
        <v>#DIV/0!</v>
      </c>
      <c r="EK2212" s="51" t="e">
        <f t="shared" si="1004"/>
        <v>#DIV/0!</v>
      </c>
      <c r="EL2212" s="75" t="e">
        <f t="shared" si="1005"/>
        <v>#DIV/0!</v>
      </c>
      <c r="EM2212" s="51" t="e">
        <f t="shared" si="1006"/>
        <v>#DIV/0!</v>
      </c>
      <c r="EN2212" s="75" t="e">
        <f t="shared" si="1007"/>
        <v>#DIV/0!</v>
      </c>
      <c r="EO2212" s="51" t="e">
        <f t="shared" si="1008"/>
        <v>#DIV/0!</v>
      </c>
      <c r="EP2212" s="75" t="e">
        <f t="shared" si="1009"/>
        <v>#DIV/0!</v>
      </c>
      <c r="EQ2212" s="51" t="e">
        <f t="shared" si="1010"/>
        <v>#DIV/0!</v>
      </c>
      <c r="ER2212" s="51" t="e">
        <f t="shared" si="1011"/>
        <v>#DIV/0!</v>
      </c>
      <c r="ES2212" s="51" t="e">
        <f t="shared" si="1012"/>
        <v>#DIV/0!</v>
      </c>
    </row>
    <row r="2213" spans="1:149" x14ac:dyDescent="0.45">
      <c r="A2213" s="78" t="s">
        <v>1516</v>
      </c>
      <c r="B2213" s="110" t="s">
        <v>3431</v>
      </c>
      <c r="C2213" s="51" t="s">
        <v>3441</v>
      </c>
      <c r="D2213" s="51" t="s">
        <v>3848</v>
      </c>
      <c r="E2213" s="78" t="s">
        <v>637</v>
      </c>
      <c r="F2213" s="78" t="s">
        <v>2883</v>
      </c>
      <c r="G2213" s="72" t="s">
        <v>3385</v>
      </c>
      <c r="H2213" s="78" t="s">
        <v>1132</v>
      </c>
      <c r="I2213" s="78"/>
      <c r="J2213" s="300">
        <v>500</v>
      </c>
      <c r="K2213" s="78"/>
      <c r="L2213" s="300">
        <v>1000</v>
      </c>
      <c r="M2213" s="72">
        <v>5</v>
      </c>
      <c r="O2213" s="78" t="s">
        <v>750</v>
      </c>
      <c r="P2213" s="72" t="s">
        <v>3315</v>
      </c>
      <c r="AA2213" s="195"/>
      <c r="AB2213" s="195"/>
      <c r="AC2213" s="195"/>
      <c r="AD2213" s="72"/>
      <c r="AE2213" s="316">
        <v>1</v>
      </c>
      <c r="AF2213" s="195"/>
      <c r="AG2213" s="195">
        <v>0</v>
      </c>
      <c r="AH2213" s="72"/>
      <c r="AR2213" s="53">
        <v>1.071</v>
      </c>
      <c r="AT2213" s="77"/>
      <c r="AU2213" s="276">
        <v>5000</v>
      </c>
      <c r="AV2213" s="276"/>
      <c r="AW2213" s="276">
        <v>5355</v>
      </c>
      <c r="AX2213" s="95"/>
      <c r="AY2213" s="276"/>
      <c r="AZ2213" s="95"/>
      <c r="BB2213" s="80" t="s">
        <v>722</v>
      </c>
      <c r="BC2213" s="270" t="s">
        <v>1126</v>
      </c>
      <c r="BD2213" s="72">
        <v>57.7</v>
      </c>
      <c r="BE2213" s="72"/>
      <c r="BF2213" s="72">
        <v>0.87</v>
      </c>
      <c r="BG2213" s="72"/>
      <c r="BH2213" s="72">
        <v>18.5</v>
      </c>
      <c r="BI2213" s="72"/>
      <c r="BJ2213" s="72"/>
      <c r="BK2213" s="72"/>
      <c r="BL2213" s="72"/>
      <c r="BM2213" s="72"/>
      <c r="BN2213" s="72">
        <v>2.2200000000000002</v>
      </c>
      <c r="BO2213" s="72"/>
      <c r="BP2213" s="72">
        <v>0.12</v>
      </c>
      <c r="BQ2213" s="72"/>
      <c r="BR2213" s="72">
        <v>0.34</v>
      </c>
      <c r="BS2213" s="72"/>
      <c r="BT2213" s="72"/>
      <c r="BU2213" s="72"/>
      <c r="BV2213" s="72"/>
      <c r="BW2213" s="72"/>
      <c r="BX2213" s="72">
        <v>6.08</v>
      </c>
      <c r="BY2213" s="72"/>
      <c r="BZ2213" s="72">
        <v>3.9</v>
      </c>
      <c r="CA2213" s="72"/>
      <c r="CB2213" s="72">
        <v>1.07</v>
      </c>
      <c r="CC2213" s="72"/>
      <c r="CD2213" s="72">
        <v>0.52</v>
      </c>
      <c r="CE2213" s="72"/>
      <c r="CF2213" s="72"/>
      <c r="CG2213" s="72"/>
      <c r="CH2213" s="72"/>
      <c r="CI2213" s="72"/>
      <c r="CJ2213" s="72"/>
      <c r="CK2213" s="72"/>
      <c r="CL2213" s="72"/>
      <c r="CM2213" s="72"/>
      <c r="CN2213" s="72"/>
      <c r="CO2213" s="72"/>
      <c r="CP2213" s="72"/>
      <c r="CQ2213" s="72"/>
      <c r="CR2213" s="72"/>
      <c r="CS2213" s="72"/>
      <c r="CT2213" s="72"/>
      <c r="CU2213" s="72"/>
      <c r="CV2213" s="72"/>
      <c r="CW2213" s="72"/>
      <c r="CX2213" s="72"/>
      <c r="CY2213" s="72"/>
      <c r="CZ2213" s="72"/>
      <c r="DA2213" s="72"/>
      <c r="DB2213" s="72"/>
      <c r="DC2213" s="72"/>
      <c r="DD2213" s="72"/>
      <c r="DE2213" s="72"/>
      <c r="DF2213" s="72"/>
      <c r="DG2213" s="72"/>
      <c r="DH2213" s="78">
        <v>91.32</v>
      </c>
      <c r="DJ2213" s="77">
        <f t="shared" si="990"/>
        <v>8.6800000000000068</v>
      </c>
      <c r="DK2213" s="72">
        <v>0.63300000000000001</v>
      </c>
      <c r="DO2213" s="358">
        <v>8.68</v>
      </c>
      <c r="DP2213" s="72"/>
      <c r="DQ2213" s="374"/>
      <c r="DR2213" s="72"/>
      <c r="DU2213" s="52"/>
      <c r="DX2213" s="75">
        <f t="shared" si="991"/>
        <v>63.184406482698208</v>
      </c>
      <c r="DY2213" s="51">
        <f t="shared" si="992"/>
        <v>0</v>
      </c>
      <c r="DZ2213" s="75">
        <f t="shared" si="993"/>
        <v>0.95269382391590018</v>
      </c>
      <c r="EA2213" s="51">
        <f t="shared" si="994"/>
        <v>0</v>
      </c>
      <c r="EB2213" s="75">
        <f t="shared" si="995"/>
        <v>20.258431887866841</v>
      </c>
      <c r="EC2213" s="51">
        <f t="shared" si="996"/>
        <v>0</v>
      </c>
      <c r="ED2213" s="75">
        <f t="shared" si="997"/>
        <v>2.4310118265440215</v>
      </c>
      <c r="EE2213" s="51">
        <f t="shared" si="998"/>
        <v>0</v>
      </c>
      <c r="EF2213" s="75">
        <f t="shared" si="999"/>
        <v>0.13140604467805519</v>
      </c>
      <c r="EG2213" s="51">
        <f t="shared" si="1000"/>
        <v>0</v>
      </c>
      <c r="EH2213" s="75">
        <f t="shared" si="1001"/>
        <v>0.37231712658782307</v>
      </c>
      <c r="EI2213" s="51">
        <f t="shared" si="1002"/>
        <v>0</v>
      </c>
      <c r="EJ2213" s="75">
        <f t="shared" si="1003"/>
        <v>6.6579062636881305</v>
      </c>
      <c r="EK2213" s="51">
        <f t="shared" si="1004"/>
        <v>0</v>
      </c>
      <c r="EL2213" s="75">
        <f t="shared" si="1005"/>
        <v>4.2706964520367938</v>
      </c>
      <c r="EM2213" s="51">
        <f t="shared" si="1006"/>
        <v>0</v>
      </c>
      <c r="EN2213" s="75">
        <f t="shared" si="1007"/>
        <v>1.1717038983793255</v>
      </c>
      <c r="EO2213" s="51">
        <f t="shared" si="1008"/>
        <v>0</v>
      </c>
      <c r="EP2213" s="75">
        <f t="shared" si="1009"/>
        <v>0.56942619360490587</v>
      </c>
      <c r="EQ2213" s="51">
        <f t="shared" si="1010"/>
        <v>0</v>
      </c>
      <c r="ER2213" s="51">
        <f t="shared" si="1011"/>
        <v>100</v>
      </c>
      <c r="ES2213" s="51">
        <f t="shared" si="1012"/>
        <v>0</v>
      </c>
    </row>
    <row r="2214" spans="1:149" x14ac:dyDescent="0.45">
      <c r="A2214" s="78" t="s">
        <v>1516</v>
      </c>
      <c r="B2214" s="110" t="s">
        <v>3431</v>
      </c>
      <c r="C2214" s="51" t="s">
        <v>3441</v>
      </c>
      <c r="D2214" s="51" t="s">
        <v>3845</v>
      </c>
      <c r="E2214" s="78" t="s">
        <v>637</v>
      </c>
      <c r="F2214" s="78" t="s">
        <v>2884</v>
      </c>
      <c r="G2214" s="72" t="s">
        <v>3385</v>
      </c>
      <c r="H2214" s="78" t="s">
        <v>1132</v>
      </c>
      <c r="I2214" s="78"/>
      <c r="J2214" s="300">
        <v>500</v>
      </c>
      <c r="K2214" s="78"/>
      <c r="L2214" s="300">
        <v>700</v>
      </c>
      <c r="M2214" s="72">
        <v>5</v>
      </c>
      <c r="O2214" s="78" t="s">
        <v>750</v>
      </c>
      <c r="P2214" s="72" t="s">
        <v>3316</v>
      </c>
      <c r="AA2214" s="195"/>
      <c r="AB2214" s="195"/>
      <c r="AC2214" s="195"/>
      <c r="AD2214" s="72"/>
      <c r="AE2214" s="316">
        <v>1</v>
      </c>
      <c r="AF2214" s="195"/>
      <c r="AG2214" s="195">
        <v>0</v>
      </c>
      <c r="AH2214" s="72"/>
      <c r="AR2214" s="53">
        <v>0.74809999999999999</v>
      </c>
      <c r="AT2214" s="77"/>
      <c r="AU2214" s="276">
        <v>5000</v>
      </c>
      <c r="AV2214" s="276"/>
      <c r="AW2214" s="276">
        <v>3740.5</v>
      </c>
      <c r="AX2214" s="95"/>
      <c r="AY2214" s="276"/>
      <c r="AZ2214" s="95"/>
      <c r="BB2214" s="80" t="s">
        <v>722</v>
      </c>
      <c r="BC2214" s="270" t="s">
        <v>1126</v>
      </c>
      <c r="BD2214" s="72">
        <v>67.900000000000006</v>
      </c>
      <c r="BE2214" s="72"/>
      <c r="BF2214" s="72"/>
      <c r="BG2214" s="72"/>
      <c r="BH2214" s="72"/>
      <c r="BI2214" s="72"/>
      <c r="BJ2214" s="72"/>
      <c r="BK2214" s="72"/>
      <c r="BL2214" s="72"/>
      <c r="BM2214" s="72"/>
      <c r="BN2214" s="72">
        <v>0.99</v>
      </c>
      <c r="BO2214" s="72"/>
      <c r="BP2214" s="72"/>
      <c r="BQ2214" s="72"/>
      <c r="BR2214" s="72"/>
      <c r="BS2214" s="72"/>
      <c r="BT2214" s="72"/>
      <c r="BU2214" s="72"/>
      <c r="BV2214" s="72"/>
      <c r="BW2214" s="72"/>
      <c r="BX2214" s="72">
        <v>1.6</v>
      </c>
      <c r="BY2214" s="72"/>
      <c r="BZ2214" s="72">
        <v>1</v>
      </c>
      <c r="CA2214" s="72"/>
      <c r="CB2214" s="72">
        <v>3.1</v>
      </c>
      <c r="CC2214" s="72"/>
      <c r="CD2214" s="72"/>
      <c r="CE2214" s="72"/>
      <c r="CF2214" s="72"/>
      <c r="CG2214" s="72"/>
      <c r="CH2214" s="72"/>
      <c r="CI2214" s="72"/>
      <c r="CJ2214" s="72"/>
      <c r="CK2214" s="72"/>
      <c r="CL2214" s="72"/>
      <c r="CM2214" s="72"/>
      <c r="CN2214" s="72"/>
      <c r="CO2214" s="72"/>
      <c r="CP2214" s="72"/>
      <c r="CQ2214" s="72"/>
      <c r="CR2214" s="72"/>
      <c r="CS2214" s="72"/>
      <c r="CT2214" s="72"/>
      <c r="CU2214" s="72"/>
      <c r="CV2214" s="72"/>
      <c r="CW2214" s="72"/>
      <c r="CX2214" s="72"/>
      <c r="CY2214" s="72"/>
      <c r="CZ2214" s="72"/>
      <c r="DA2214" s="72"/>
      <c r="DB2214" s="72"/>
      <c r="DC2214" s="72"/>
      <c r="DD2214" s="72"/>
      <c r="DE2214" s="72"/>
      <c r="DF2214" s="72"/>
      <c r="DG2214" s="72"/>
      <c r="DH2214" s="78"/>
      <c r="DJ2214" s="77"/>
      <c r="DK2214" s="72">
        <v>0.06</v>
      </c>
      <c r="DO2214" s="358"/>
      <c r="DP2214" s="72"/>
      <c r="DQ2214" s="374"/>
      <c r="DR2214" s="72"/>
      <c r="DU2214" s="52"/>
      <c r="DX2214" s="75" t="e">
        <f t="shared" si="991"/>
        <v>#DIV/0!</v>
      </c>
      <c r="DY2214" s="51" t="e">
        <f t="shared" si="992"/>
        <v>#DIV/0!</v>
      </c>
      <c r="DZ2214" s="75" t="e">
        <f t="shared" si="993"/>
        <v>#DIV/0!</v>
      </c>
      <c r="EA2214" s="51" t="e">
        <f t="shared" si="994"/>
        <v>#DIV/0!</v>
      </c>
      <c r="EB2214" s="75" t="e">
        <f t="shared" si="995"/>
        <v>#DIV/0!</v>
      </c>
      <c r="EC2214" s="51" t="e">
        <f t="shared" si="996"/>
        <v>#DIV/0!</v>
      </c>
      <c r="ED2214" s="75" t="e">
        <f t="shared" si="997"/>
        <v>#DIV/0!</v>
      </c>
      <c r="EE2214" s="51" t="e">
        <f t="shared" si="998"/>
        <v>#DIV/0!</v>
      </c>
      <c r="EF2214" s="75" t="e">
        <f t="shared" si="999"/>
        <v>#DIV/0!</v>
      </c>
      <c r="EG2214" s="51" t="e">
        <f t="shared" si="1000"/>
        <v>#DIV/0!</v>
      </c>
      <c r="EH2214" s="75" t="e">
        <f t="shared" si="1001"/>
        <v>#DIV/0!</v>
      </c>
      <c r="EI2214" s="51" t="e">
        <f t="shared" si="1002"/>
        <v>#DIV/0!</v>
      </c>
      <c r="EJ2214" s="75" t="e">
        <f t="shared" si="1003"/>
        <v>#DIV/0!</v>
      </c>
      <c r="EK2214" s="51" t="e">
        <f t="shared" si="1004"/>
        <v>#DIV/0!</v>
      </c>
      <c r="EL2214" s="75" t="e">
        <f t="shared" si="1005"/>
        <v>#DIV/0!</v>
      </c>
      <c r="EM2214" s="51" t="e">
        <f t="shared" si="1006"/>
        <v>#DIV/0!</v>
      </c>
      <c r="EN2214" s="75" t="e">
        <f t="shared" si="1007"/>
        <v>#DIV/0!</v>
      </c>
      <c r="EO2214" s="51" t="e">
        <f t="shared" si="1008"/>
        <v>#DIV/0!</v>
      </c>
      <c r="EP2214" s="75" t="e">
        <f t="shared" si="1009"/>
        <v>#DIV/0!</v>
      </c>
      <c r="EQ2214" s="51" t="e">
        <f t="shared" si="1010"/>
        <v>#DIV/0!</v>
      </c>
      <c r="ER2214" s="51" t="e">
        <f t="shared" si="1011"/>
        <v>#DIV/0!</v>
      </c>
      <c r="ES2214" s="51" t="e">
        <f t="shared" si="1012"/>
        <v>#DIV/0!</v>
      </c>
    </row>
    <row r="2215" spans="1:149" x14ac:dyDescent="0.45">
      <c r="A2215" s="78" t="s">
        <v>1516</v>
      </c>
      <c r="B2215" s="110" t="s">
        <v>3431</v>
      </c>
      <c r="C2215" s="51" t="s">
        <v>3441</v>
      </c>
      <c r="D2215" s="51" t="s">
        <v>3845</v>
      </c>
      <c r="E2215" s="78" t="s">
        <v>637</v>
      </c>
      <c r="F2215" s="78" t="s">
        <v>2885</v>
      </c>
      <c r="G2215" s="72" t="s">
        <v>3385</v>
      </c>
      <c r="H2215" s="78" t="s">
        <v>1132</v>
      </c>
      <c r="I2215" s="78"/>
      <c r="J2215" s="300">
        <v>500</v>
      </c>
      <c r="K2215" s="78"/>
      <c r="L2215" s="300">
        <v>725</v>
      </c>
      <c r="M2215" s="72">
        <v>5</v>
      </c>
      <c r="O2215" s="78" t="s">
        <v>750</v>
      </c>
      <c r="P2215" s="72" t="s">
        <v>3316</v>
      </c>
      <c r="AA2215" s="195"/>
      <c r="AB2215" s="195"/>
      <c r="AC2215" s="195"/>
      <c r="AD2215" s="72"/>
      <c r="AE2215" s="316">
        <v>1</v>
      </c>
      <c r="AF2215" s="195"/>
      <c r="AG2215" s="195">
        <v>0</v>
      </c>
      <c r="AH2215" s="72"/>
      <c r="AR2215" s="53">
        <v>0.78359999999999996</v>
      </c>
      <c r="AT2215" s="77"/>
      <c r="AU2215" s="276">
        <v>5000</v>
      </c>
      <c r="AV2215" s="276"/>
      <c r="AW2215" s="276">
        <v>3918</v>
      </c>
      <c r="AX2215" s="95"/>
      <c r="AY2215" s="276"/>
      <c r="AZ2215" s="95"/>
      <c r="BB2215" s="80" t="s">
        <v>722</v>
      </c>
      <c r="BC2215" s="270" t="s">
        <v>1126</v>
      </c>
      <c r="BD2215" s="72">
        <v>68.099999999999994</v>
      </c>
      <c r="BE2215" s="72"/>
      <c r="BF2215" s="72"/>
      <c r="BG2215" s="72"/>
      <c r="BH2215" s="72">
        <v>13.9</v>
      </c>
      <c r="BI2215" s="72"/>
      <c r="BJ2215" s="72"/>
      <c r="BK2215" s="72"/>
      <c r="BL2215" s="72"/>
      <c r="BM2215" s="72"/>
      <c r="BN2215" s="72">
        <v>0.95</v>
      </c>
      <c r="BO2215" s="72"/>
      <c r="BP2215" s="72"/>
      <c r="BQ2215" s="72"/>
      <c r="BR2215" s="72"/>
      <c r="BS2215" s="72"/>
      <c r="BT2215" s="72"/>
      <c r="BU2215" s="72"/>
      <c r="BV2215" s="72"/>
      <c r="BW2215" s="72"/>
      <c r="BX2215" s="72">
        <v>2.15</v>
      </c>
      <c r="BY2215" s="72"/>
      <c r="BZ2215" s="72">
        <v>1.1000000000000001</v>
      </c>
      <c r="CA2215" s="72"/>
      <c r="CB2215" s="72">
        <v>2.0499999999999998</v>
      </c>
      <c r="CC2215" s="72"/>
      <c r="CD2215" s="72">
        <v>0.01</v>
      </c>
      <c r="CE2215" s="72"/>
      <c r="CF2215" s="72"/>
      <c r="CG2215" s="72"/>
      <c r="CH2215" s="72"/>
      <c r="CI2215" s="72"/>
      <c r="CJ2215" s="72"/>
      <c r="CK2215" s="72"/>
      <c r="CL2215" s="72"/>
      <c r="CM2215" s="72"/>
      <c r="CN2215" s="72"/>
      <c r="CO2215" s="72"/>
      <c r="CP2215" s="72"/>
      <c r="CQ2215" s="72"/>
      <c r="CR2215" s="72"/>
      <c r="CS2215" s="72"/>
      <c r="CT2215" s="72"/>
      <c r="CU2215" s="72"/>
      <c r="CV2215" s="72"/>
      <c r="CW2215" s="72"/>
      <c r="CX2215" s="72"/>
      <c r="CY2215" s="72"/>
      <c r="CZ2215" s="72"/>
      <c r="DA2215" s="72"/>
      <c r="DB2215" s="72"/>
      <c r="DC2215" s="72"/>
      <c r="DD2215" s="72"/>
      <c r="DE2215" s="72"/>
      <c r="DF2215" s="72"/>
      <c r="DG2215" s="72"/>
      <c r="DH2215" s="78">
        <v>88.26</v>
      </c>
      <c r="DJ2215" s="77">
        <f t="shared" si="990"/>
        <v>11.739999999999995</v>
      </c>
      <c r="DK2215" s="72">
        <v>9.0999999999999998E-2</v>
      </c>
      <c r="DO2215" s="358">
        <v>11.74</v>
      </c>
      <c r="DP2215" s="72"/>
      <c r="DQ2215" s="374"/>
      <c r="DR2215" s="72"/>
      <c r="DU2215" s="52"/>
      <c r="DX2215" s="75">
        <f t="shared" si="991"/>
        <v>77.158395649218207</v>
      </c>
      <c r="DY2215" s="51">
        <f t="shared" si="992"/>
        <v>0</v>
      </c>
      <c r="DZ2215" s="75">
        <f t="shared" si="993"/>
        <v>0</v>
      </c>
      <c r="EA2215" s="51" t="e">
        <f t="shared" si="994"/>
        <v>#DIV/0!</v>
      </c>
      <c r="EB2215" s="75">
        <f t="shared" si="995"/>
        <v>15.748923634715611</v>
      </c>
      <c r="EC2215" s="51">
        <f t="shared" si="996"/>
        <v>0</v>
      </c>
      <c r="ED2215" s="75">
        <f t="shared" si="997"/>
        <v>1.0763652843870382</v>
      </c>
      <c r="EE2215" s="51">
        <f t="shared" si="998"/>
        <v>0</v>
      </c>
      <c r="EF2215" s="75">
        <f t="shared" si="999"/>
        <v>0</v>
      </c>
      <c r="EG2215" s="51" t="e">
        <f t="shared" si="1000"/>
        <v>#DIV/0!</v>
      </c>
      <c r="EH2215" s="75">
        <f t="shared" si="1001"/>
        <v>0</v>
      </c>
      <c r="EI2215" s="51" t="e">
        <f t="shared" si="1002"/>
        <v>#DIV/0!</v>
      </c>
      <c r="EJ2215" s="75">
        <f t="shared" si="1003"/>
        <v>2.4359845909811919</v>
      </c>
      <c r="EK2215" s="51">
        <f t="shared" si="1004"/>
        <v>0</v>
      </c>
      <c r="EL2215" s="75">
        <f t="shared" si="1005"/>
        <v>1.2463176977113075</v>
      </c>
      <c r="EM2215" s="51">
        <f t="shared" si="1006"/>
        <v>0</v>
      </c>
      <c r="EN2215" s="75">
        <f t="shared" si="1007"/>
        <v>2.3226829820983457</v>
      </c>
      <c r="EO2215" s="51">
        <f t="shared" si="1008"/>
        <v>0</v>
      </c>
      <c r="EP2215" s="75">
        <f t="shared" si="1009"/>
        <v>1.1330160888284613E-2</v>
      </c>
      <c r="EQ2215" s="51">
        <f t="shared" si="1010"/>
        <v>0</v>
      </c>
      <c r="ER2215" s="51">
        <f t="shared" si="1011"/>
        <v>100</v>
      </c>
      <c r="ES2215" s="51">
        <f t="shared" si="1012"/>
        <v>0</v>
      </c>
    </row>
    <row r="2216" spans="1:149" x14ac:dyDescent="0.45">
      <c r="A2216" s="78" t="s">
        <v>1516</v>
      </c>
      <c r="B2216" s="110" t="s">
        <v>3431</v>
      </c>
      <c r="C2216" s="51" t="s">
        <v>3441</v>
      </c>
      <c r="D2216" s="51" t="s">
        <v>3845</v>
      </c>
      <c r="E2216" s="78" t="s">
        <v>637</v>
      </c>
      <c r="F2216" s="78" t="s">
        <v>2886</v>
      </c>
      <c r="G2216" s="72" t="s">
        <v>3385</v>
      </c>
      <c r="H2216" s="78" t="s">
        <v>1132</v>
      </c>
      <c r="I2216" s="78"/>
      <c r="J2216" s="300">
        <v>500</v>
      </c>
      <c r="K2216" s="78"/>
      <c r="L2216" s="300">
        <v>825</v>
      </c>
      <c r="M2216" s="72">
        <v>5</v>
      </c>
      <c r="O2216" s="78" t="s">
        <v>750</v>
      </c>
      <c r="P2216" s="72" t="s">
        <v>3317</v>
      </c>
      <c r="AA2216" s="195"/>
      <c r="AB2216" s="195"/>
      <c r="AC2216" s="195"/>
      <c r="AD2216" s="72"/>
      <c r="AE2216" s="316">
        <v>1</v>
      </c>
      <c r="AF2216" s="195"/>
      <c r="AG2216" s="195">
        <v>0</v>
      </c>
      <c r="AH2216" s="72"/>
      <c r="AR2216" s="53">
        <v>0.90949999999999998</v>
      </c>
      <c r="AT2216" s="77"/>
      <c r="AU2216" s="276">
        <v>5000</v>
      </c>
      <c r="AV2216" s="276"/>
      <c r="AW2216" s="276">
        <v>4547.5</v>
      </c>
      <c r="AX2216" s="95"/>
      <c r="AY2216" s="276"/>
      <c r="AZ2216" s="95"/>
      <c r="BB2216" s="80" t="s">
        <v>722</v>
      </c>
      <c r="BC2216" s="270" t="s">
        <v>1126</v>
      </c>
      <c r="BD2216" s="72">
        <v>64.7</v>
      </c>
      <c r="BE2216" s="72"/>
      <c r="BF2216" s="72"/>
      <c r="BG2216" s="72"/>
      <c r="BH2216" s="72">
        <v>15.2</v>
      </c>
      <c r="BI2216" s="72"/>
      <c r="BJ2216" s="72"/>
      <c r="BK2216" s="72"/>
      <c r="BL2216" s="72"/>
      <c r="BM2216" s="72"/>
      <c r="BN2216" s="72">
        <v>1.28</v>
      </c>
      <c r="BO2216" s="72"/>
      <c r="BP2216" s="72">
        <v>0.03</v>
      </c>
      <c r="BQ2216" s="72"/>
      <c r="BR2216" s="72">
        <v>0.17</v>
      </c>
      <c r="BS2216" s="72"/>
      <c r="BT2216" s="72"/>
      <c r="BU2216" s="72"/>
      <c r="BV2216" s="72"/>
      <c r="BW2216" s="72"/>
      <c r="BX2216" s="72">
        <v>4</v>
      </c>
      <c r="BY2216" s="72"/>
      <c r="BZ2216" s="72">
        <v>1.1000000000000001</v>
      </c>
      <c r="CA2216" s="72"/>
      <c r="CB2216" s="72">
        <v>0.99</v>
      </c>
      <c r="CC2216" s="72"/>
      <c r="CD2216" s="72">
        <v>0.03</v>
      </c>
      <c r="CE2216" s="72"/>
      <c r="CF2216" s="72"/>
      <c r="CG2216" s="72"/>
      <c r="CH2216" s="72"/>
      <c r="CI2216" s="72"/>
      <c r="CJ2216" s="72"/>
      <c r="CK2216" s="72"/>
      <c r="CL2216" s="72"/>
      <c r="CM2216" s="72"/>
      <c r="CN2216" s="72"/>
      <c r="CO2216" s="72"/>
      <c r="CP2216" s="72"/>
      <c r="CQ2216" s="72"/>
      <c r="CR2216" s="72"/>
      <c r="CS2216" s="72"/>
      <c r="CT2216" s="72"/>
      <c r="CU2216" s="72"/>
      <c r="CV2216" s="72"/>
      <c r="CW2216" s="72"/>
      <c r="CX2216" s="72"/>
      <c r="CY2216" s="72"/>
      <c r="CZ2216" s="72"/>
      <c r="DA2216" s="72"/>
      <c r="DB2216" s="72"/>
      <c r="DC2216" s="72"/>
      <c r="DD2216" s="72"/>
      <c r="DE2216" s="72"/>
      <c r="DF2216" s="72"/>
      <c r="DG2216" s="72"/>
      <c r="DH2216" s="78">
        <v>87.5</v>
      </c>
      <c r="DJ2216" s="77">
        <f t="shared" si="990"/>
        <v>12.5</v>
      </c>
      <c r="DK2216" s="72">
        <v>0.183</v>
      </c>
      <c r="DO2216" s="358">
        <v>12.5</v>
      </c>
      <c r="DP2216" s="72"/>
      <c r="DQ2216" s="374"/>
      <c r="DR2216" s="72"/>
      <c r="DU2216" s="52"/>
      <c r="DX2216" s="75">
        <f t="shared" si="991"/>
        <v>73.94285714285715</v>
      </c>
      <c r="DY2216" s="51">
        <f t="shared" si="992"/>
        <v>0</v>
      </c>
      <c r="DZ2216" s="75">
        <f t="shared" si="993"/>
        <v>0</v>
      </c>
      <c r="EA2216" s="51" t="e">
        <f t="shared" si="994"/>
        <v>#DIV/0!</v>
      </c>
      <c r="EB2216" s="75">
        <f t="shared" si="995"/>
        <v>17.37142857142857</v>
      </c>
      <c r="EC2216" s="51">
        <f t="shared" si="996"/>
        <v>0</v>
      </c>
      <c r="ED2216" s="75">
        <f t="shared" si="997"/>
        <v>1.4628571428571429</v>
      </c>
      <c r="EE2216" s="51">
        <f t="shared" si="998"/>
        <v>0</v>
      </c>
      <c r="EF2216" s="75">
        <f t="shared" si="999"/>
        <v>3.4285714285714287E-2</v>
      </c>
      <c r="EG2216" s="51">
        <f t="shared" si="1000"/>
        <v>0</v>
      </c>
      <c r="EH2216" s="75">
        <f t="shared" si="1001"/>
        <v>0.19428571428571431</v>
      </c>
      <c r="EI2216" s="51">
        <f t="shared" si="1002"/>
        <v>0</v>
      </c>
      <c r="EJ2216" s="75">
        <f t="shared" si="1003"/>
        <v>4.5714285714285712</v>
      </c>
      <c r="EK2216" s="51">
        <f t="shared" si="1004"/>
        <v>0</v>
      </c>
      <c r="EL2216" s="75">
        <f t="shared" si="1005"/>
        <v>1.2571428571428571</v>
      </c>
      <c r="EM2216" s="51">
        <f t="shared" si="1006"/>
        <v>0</v>
      </c>
      <c r="EN2216" s="75">
        <f t="shared" si="1007"/>
        <v>1.1314285714285715</v>
      </c>
      <c r="EO2216" s="51">
        <f t="shared" si="1008"/>
        <v>0</v>
      </c>
      <c r="EP2216" s="75">
        <f t="shared" si="1009"/>
        <v>3.4285714285714287E-2</v>
      </c>
      <c r="EQ2216" s="51">
        <f t="shared" si="1010"/>
        <v>0</v>
      </c>
      <c r="ER2216" s="51">
        <f t="shared" si="1011"/>
        <v>100</v>
      </c>
      <c r="ES2216" s="51">
        <f t="shared" si="1012"/>
        <v>0</v>
      </c>
    </row>
    <row r="2217" spans="1:149" x14ac:dyDescent="0.45">
      <c r="A2217" s="78" t="s">
        <v>1516</v>
      </c>
      <c r="B2217" s="110" t="s">
        <v>3431</v>
      </c>
      <c r="C2217" s="51" t="s">
        <v>3441</v>
      </c>
      <c r="D2217" s="51" t="s">
        <v>3845</v>
      </c>
      <c r="E2217" s="78" t="s">
        <v>637</v>
      </c>
      <c r="F2217" s="78" t="s">
        <v>2887</v>
      </c>
      <c r="G2217" s="72" t="s">
        <v>3385</v>
      </c>
      <c r="H2217" s="78" t="s">
        <v>1132</v>
      </c>
      <c r="I2217" s="78"/>
      <c r="J2217" s="300">
        <v>500</v>
      </c>
      <c r="K2217" s="78"/>
      <c r="L2217" s="300">
        <v>875</v>
      </c>
      <c r="M2217" s="72">
        <v>5</v>
      </c>
      <c r="O2217" s="78" t="s">
        <v>750</v>
      </c>
      <c r="P2217" s="72" t="s">
        <v>3313</v>
      </c>
      <c r="AA2217" s="195"/>
      <c r="AB2217" s="195"/>
      <c r="AC2217" s="195"/>
      <c r="AD2217" s="72"/>
      <c r="AE2217" s="316">
        <v>1</v>
      </c>
      <c r="AF2217" s="195"/>
      <c r="AG2217" s="195">
        <v>0</v>
      </c>
      <c r="AH2217" s="72"/>
      <c r="AR2217" s="53">
        <v>0.96299999999999997</v>
      </c>
      <c r="AT2217" s="77"/>
      <c r="AU2217" s="276">
        <v>5000</v>
      </c>
      <c r="AV2217" s="276"/>
      <c r="AW2217" s="276">
        <v>4815</v>
      </c>
      <c r="AX2217" s="95"/>
      <c r="AY2217" s="276"/>
      <c r="AZ2217" s="95"/>
      <c r="BB2217" s="80" t="s">
        <v>722</v>
      </c>
      <c r="BC2217" s="270" t="s">
        <v>1126</v>
      </c>
      <c r="BD2217" s="72">
        <v>62</v>
      </c>
      <c r="BE2217" s="72"/>
      <c r="BF2217" s="72">
        <v>0.34</v>
      </c>
      <c r="BG2217" s="72"/>
      <c r="BH2217" s="72">
        <v>17.2</v>
      </c>
      <c r="BI2217" s="72"/>
      <c r="BJ2217" s="72"/>
      <c r="BK2217" s="72"/>
      <c r="BL2217" s="72"/>
      <c r="BM2217" s="72"/>
      <c r="BN2217" s="72">
        <v>1.6</v>
      </c>
      <c r="BO2217" s="72"/>
      <c r="BP2217" s="72"/>
      <c r="BQ2217" s="72"/>
      <c r="BR2217" s="72">
        <v>0.38</v>
      </c>
      <c r="BS2217" s="72"/>
      <c r="BT2217" s="72"/>
      <c r="BU2217" s="72"/>
      <c r="BV2217" s="72"/>
      <c r="BW2217" s="72"/>
      <c r="BX2217" s="72">
        <v>5.42</v>
      </c>
      <c r="BY2217" s="72"/>
      <c r="BZ2217" s="72">
        <v>1.4</v>
      </c>
      <c r="CA2217" s="72"/>
      <c r="CB2217" s="72">
        <v>0.76</v>
      </c>
      <c r="CC2217" s="72"/>
      <c r="CD2217" s="72">
        <v>0.16</v>
      </c>
      <c r="CE2217" s="72"/>
      <c r="CF2217" s="72"/>
      <c r="CG2217" s="72"/>
      <c r="CH2217" s="72"/>
      <c r="CI2217" s="72"/>
      <c r="CJ2217" s="72"/>
      <c r="CK2217" s="72"/>
      <c r="CL2217" s="72"/>
      <c r="CM2217" s="72"/>
      <c r="CN2217" s="72"/>
      <c r="CO2217" s="72"/>
      <c r="CP2217" s="72"/>
      <c r="CQ2217" s="72"/>
      <c r="CR2217" s="72"/>
      <c r="CS2217" s="72"/>
      <c r="CT2217" s="72"/>
      <c r="CU2217" s="72"/>
      <c r="CV2217" s="72"/>
      <c r="CW2217" s="72"/>
      <c r="CX2217" s="72"/>
      <c r="CY2217" s="72"/>
      <c r="CZ2217" s="72"/>
      <c r="DA2217" s="72"/>
      <c r="DB2217" s="72"/>
      <c r="DC2217" s="72"/>
      <c r="DD2217" s="72"/>
      <c r="DE2217" s="72"/>
      <c r="DF2217" s="72"/>
      <c r="DG2217" s="72"/>
      <c r="DH2217" s="78">
        <v>89.26</v>
      </c>
      <c r="DJ2217" s="77">
        <f t="shared" si="990"/>
        <v>10.739999999999995</v>
      </c>
      <c r="DK2217" s="72">
        <v>0.24299999999999999</v>
      </c>
      <c r="DO2217" s="358">
        <v>10.74</v>
      </c>
      <c r="DP2217" s="72"/>
      <c r="DQ2217" s="374"/>
      <c r="DR2217" s="72"/>
      <c r="DU2217" s="52"/>
      <c r="DX2217" s="75">
        <f t="shared" si="991"/>
        <v>69.460004481290611</v>
      </c>
      <c r="DY2217" s="51">
        <f t="shared" si="992"/>
        <v>0</v>
      </c>
      <c r="DZ2217" s="75">
        <f t="shared" si="993"/>
        <v>0.38090970199417429</v>
      </c>
      <c r="EA2217" s="51">
        <f t="shared" si="994"/>
        <v>0</v>
      </c>
      <c r="EB2217" s="75">
        <f t="shared" si="995"/>
        <v>19.269549630293522</v>
      </c>
      <c r="EC2217" s="51">
        <f t="shared" si="996"/>
        <v>0</v>
      </c>
      <c r="ED2217" s="75">
        <f t="shared" si="997"/>
        <v>1.7925162446784673</v>
      </c>
      <c r="EE2217" s="51">
        <f t="shared" si="998"/>
        <v>0</v>
      </c>
      <c r="EF2217" s="75">
        <f t="shared" si="999"/>
        <v>0</v>
      </c>
      <c r="EG2217" s="51" t="e">
        <f t="shared" si="1000"/>
        <v>#DIV/0!</v>
      </c>
      <c r="EH2217" s="75">
        <f t="shared" si="1001"/>
        <v>0.42572260811113599</v>
      </c>
      <c r="EI2217" s="51">
        <f t="shared" si="1002"/>
        <v>0</v>
      </c>
      <c r="EJ2217" s="75">
        <f t="shared" si="1003"/>
        <v>6.0721487788483079</v>
      </c>
      <c r="EK2217" s="51">
        <f t="shared" si="1004"/>
        <v>0</v>
      </c>
      <c r="EL2217" s="75">
        <f t="shared" si="1005"/>
        <v>1.5684517140936587</v>
      </c>
      <c r="EM2217" s="51">
        <f t="shared" si="1006"/>
        <v>0</v>
      </c>
      <c r="EN2217" s="75">
        <f t="shared" si="1007"/>
        <v>0.85144521622227198</v>
      </c>
      <c r="EO2217" s="51">
        <f t="shared" si="1008"/>
        <v>0</v>
      </c>
      <c r="EP2217" s="75">
        <f t="shared" si="1009"/>
        <v>0.17925162446784673</v>
      </c>
      <c r="EQ2217" s="51">
        <f t="shared" si="1010"/>
        <v>0</v>
      </c>
      <c r="ER2217" s="51">
        <f t="shared" si="1011"/>
        <v>100</v>
      </c>
      <c r="ES2217" s="51">
        <f t="shared" si="1012"/>
        <v>0</v>
      </c>
    </row>
    <row r="2218" spans="1:149" x14ac:dyDescent="0.45">
      <c r="A2218" s="78" t="s">
        <v>1516</v>
      </c>
      <c r="B2218" s="110" t="s">
        <v>3431</v>
      </c>
      <c r="C2218" s="51" t="s">
        <v>3441</v>
      </c>
      <c r="D2218" s="51" t="s">
        <v>3845</v>
      </c>
      <c r="E2218" s="78" t="s">
        <v>637</v>
      </c>
      <c r="F2218" s="78" t="s">
        <v>2888</v>
      </c>
      <c r="G2218" s="72" t="s">
        <v>3385</v>
      </c>
      <c r="H2218" s="78" t="s">
        <v>1132</v>
      </c>
      <c r="I2218" s="78"/>
      <c r="J2218" s="300">
        <v>500</v>
      </c>
      <c r="K2218" s="78"/>
      <c r="L2218" s="300">
        <v>930</v>
      </c>
      <c r="M2218" s="72">
        <v>5</v>
      </c>
      <c r="O2218" s="78" t="s">
        <v>750</v>
      </c>
      <c r="P2218" s="72" t="s">
        <v>3315</v>
      </c>
      <c r="AA2218" s="195"/>
      <c r="AB2218" s="195"/>
      <c r="AC2218" s="195"/>
      <c r="AD2218" s="72"/>
      <c r="AE2218" s="316">
        <v>1</v>
      </c>
      <c r="AF2218" s="195"/>
      <c r="AG2218" s="195">
        <v>0</v>
      </c>
      <c r="AH2218" s="72"/>
      <c r="AR2218" s="53">
        <v>1.0149999999999999</v>
      </c>
      <c r="AT2218" s="77"/>
      <c r="AU2218" s="276">
        <v>5000</v>
      </c>
      <c r="AV2218" s="276"/>
      <c r="AW2218" s="276">
        <v>5074.9999999999991</v>
      </c>
      <c r="AX2218" s="95"/>
      <c r="AY2218" s="276"/>
      <c r="AZ2218" s="95"/>
      <c r="BB2218" s="80" t="s">
        <v>722</v>
      </c>
      <c r="BC2218" s="270" t="s">
        <v>1126</v>
      </c>
      <c r="BD2218" s="72">
        <v>60.6</v>
      </c>
      <c r="BE2218" s="72"/>
      <c r="BF2218" s="72">
        <v>0.49</v>
      </c>
      <c r="BG2218" s="72"/>
      <c r="BH2218" s="72">
        <v>17.5</v>
      </c>
      <c r="BI2218" s="72"/>
      <c r="BJ2218" s="72"/>
      <c r="BK2218" s="72"/>
      <c r="BL2218" s="72"/>
      <c r="BM2218" s="72"/>
      <c r="BN2218" s="72">
        <v>2.4900000000000002</v>
      </c>
      <c r="BO2218" s="72"/>
      <c r="BP2218" s="72">
        <v>7.0000000000000007E-2</v>
      </c>
      <c r="BQ2218" s="72"/>
      <c r="BR2218" s="72">
        <v>0.55000000000000004</v>
      </c>
      <c r="BS2218" s="72"/>
      <c r="BT2218" s="72"/>
      <c r="BU2218" s="72"/>
      <c r="BV2218" s="72"/>
      <c r="BW2218" s="72"/>
      <c r="BX2218" s="72">
        <v>6.28</v>
      </c>
      <c r="BY2218" s="72"/>
      <c r="BZ2218" s="72">
        <v>1.4</v>
      </c>
      <c r="CA2218" s="72"/>
      <c r="CB2218" s="72">
        <v>0.72</v>
      </c>
      <c r="CC2218" s="72"/>
      <c r="CD2218" s="72">
        <v>0.41</v>
      </c>
      <c r="CE2218" s="72"/>
      <c r="CF2218" s="72"/>
      <c r="CG2218" s="72"/>
      <c r="CH2218" s="72"/>
      <c r="CI2218" s="72"/>
      <c r="CJ2218" s="72"/>
      <c r="CK2218" s="72"/>
      <c r="CL2218" s="72"/>
      <c r="CM2218" s="72"/>
      <c r="CN2218" s="72"/>
      <c r="CO2218" s="72"/>
      <c r="CP2218" s="72"/>
      <c r="CQ2218" s="72"/>
      <c r="CR2218" s="72"/>
      <c r="CS2218" s="72"/>
      <c r="CT2218" s="72"/>
      <c r="CU2218" s="72"/>
      <c r="CV2218" s="72"/>
      <c r="CW2218" s="72"/>
      <c r="CX2218" s="72"/>
      <c r="CY2218" s="72"/>
      <c r="CZ2218" s="72"/>
      <c r="DA2218" s="72"/>
      <c r="DB2218" s="72"/>
      <c r="DC2218" s="72"/>
      <c r="DD2218" s="72"/>
      <c r="DE2218" s="72"/>
      <c r="DF2218" s="72"/>
      <c r="DG2218" s="72"/>
      <c r="DH2218" s="78">
        <v>90.51</v>
      </c>
      <c r="DJ2218" s="77">
        <f t="shared" si="990"/>
        <v>9.4899999999999949</v>
      </c>
      <c r="DK2218" s="72">
        <v>0.30499999999999999</v>
      </c>
      <c r="DO2218" s="358">
        <v>9.49</v>
      </c>
      <c r="DP2218" s="72"/>
      <c r="DQ2218" s="374"/>
      <c r="DR2218" s="72"/>
      <c r="DU2218" s="52"/>
      <c r="DX2218" s="75">
        <f t="shared" si="991"/>
        <v>66.953927742790853</v>
      </c>
      <c r="DY2218" s="51">
        <f t="shared" si="992"/>
        <v>0</v>
      </c>
      <c r="DZ2218" s="75">
        <f t="shared" si="993"/>
        <v>0.5413766434648104</v>
      </c>
      <c r="EA2218" s="51">
        <f t="shared" si="994"/>
        <v>0</v>
      </c>
      <c r="EB2218" s="75">
        <f t="shared" si="995"/>
        <v>19.334880123743233</v>
      </c>
      <c r="EC2218" s="51">
        <f t="shared" si="996"/>
        <v>0</v>
      </c>
      <c r="ED2218" s="75">
        <f t="shared" si="997"/>
        <v>2.7510772290354657</v>
      </c>
      <c r="EE2218" s="51">
        <f t="shared" si="998"/>
        <v>0</v>
      </c>
      <c r="EF2218" s="75">
        <f t="shared" si="999"/>
        <v>7.7339520494972933E-2</v>
      </c>
      <c r="EG2218" s="51">
        <f t="shared" si="1000"/>
        <v>0</v>
      </c>
      <c r="EH2218" s="75">
        <f t="shared" si="1001"/>
        <v>0.60766766103193015</v>
      </c>
      <c r="EI2218" s="51">
        <f t="shared" si="1002"/>
        <v>0</v>
      </c>
      <c r="EJ2218" s="75">
        <f t="shared" si="1003"/>
        <v>6.9384598386918572</v>
      </c>
      <c r="EK2218" s="51">
        <f t="shared" si="1004"/>
        <v>0</v>
      </c>
      <c r="EL2218" s="75">
        <f t="shared" si="1005"/>
        <v>1.5467904098994585</v>
      </c>
      <c r="EM2218" s="51">
        <f t="shared" si="1006"/>
        <v>0</v>
      </c>
      <c r="EN2218" s="75">
        <f t="shared" si="1007"/>
        <v>0.79549221080543586</v>
      </c>
      <c r="EO2218" s="51">
        <f t="shared" si="1008"/>
        <v>0</v>
      </c>
      <c r="EP2218" s="75">
        <f t="shared" si="1009"/>
        <v>0.45298862004198426</v>
      </c>
      <c r="EQ2218" s="51">
        <f t="shared" si="1010"/>
        <v>0</v>
      </c>
      <c r="ER2218" s="51">
        <f t="shared" si="1011"/>
        <v>100</v>
      </c>
      <c r="ES2218" s="51">
        <f t="shared" si="1012"/>
        <v>0</v>
      </c>
    </row>
    <row r="2219" spans="1:149" x14ac:dyDescent="0.45">
      <c r="A2219" s="78" t="s">
        <v>1516</v>
      </c>
      <c r="B2219" s="110" t="s">
        <v>3431</v>
      </c>
      <c r="C2219" s="51" t="s">
        <v>3441</v>
      </c>
      <c r="D2219" s="51" t="s">
        <v>3845</v>
      </c>
      <c r="E2219" s="78" t="s">
        <v>637</v>
      </c>
      <c r="F2219" s="78" t="s">
        <v>2889</v>
      </c>
      <c r="G2219" s="72" t="s">
        <v>3385</v>
      </c>
      <c r="H2219" s="78" t="s">
        <v>1132</v>
      </c>
      <c r="I2219" s="78"/>
      <c r="J2219" s="300">
        <v>500</v>
      </c>
      <c r="K2219" s="78"/>
      <c r="L2219" s="300">
        <v>970</v>
      </c>
      <c r="M2219" s="72">
        <v>5</v>
      </c>
      <c r="O2219" s="78" t="s">
        <v>750</v>
      </c>
      <c r="P2219" s="72" t="s">
        <v>3315</v>
      </c>
      <c r="AA2219" s="195"/>
      <c r="AB2219" s="195"/>
      <c r="AC2219" s="195"/>
      <c r="AD2219" s="72"/>
      <c r="AE2219" s="316">
        <v>1</v>
      </c>
      <c r="AF2219" s="195"/>
      <c r="AG2219" s="195">
        <v>0</v>
      </c>
      <c r="AH2219" s="72"/>
      <c r="AR2219" s="53">
        <v>1.048</v>
      </c>
      <c r="AT2219" s="77"/>
      <c r="AU2219" s="276">
        <v>5000</v>
      </c>
      <c r="AV2219" s="276"/>
      <c r="AW2219" s="276">
        <v>5240</v>
      </c>
      <c r="AX2219" s="95"/>
      <c r="AY2219" s="276"/>
      <c r="AZ2219" s="95"/>
      <c r="BB2219" s="80" t="s">
        <v>722</v>
      </c>
      <c r="BC2219" s="270" t="s">
        <v>1126</v>
      </c>
      <c r="BD2219" s="72">
        <v>60</v>
      </c>
      <c r="BE2219" s="72"/>
      <c r="BF2219" s="72">
        <v>0.64</v>
      </c>
      <c r="BG2219" s="72"/>
      <c r="BH2219" s="72"/>
      <c r="BI2219" s="72"/>
      <c r="BJ2219" s="72"/>
      <c r="BK2219" s="72"/>
      <c r="BL2219" s="72"/>
      <c r="BM2219" s="72"/>
      <c r="BN2219" s="72">
        <v>2.97</v>
      </c>
      <c r="BO2219" s="72"/>
      <c r="BP2219" s="72"/>
      <c r="BQ2219" s="72"/>
      <c r="BR2219" s="72">
        <v>0.84</v>
      </c>
      <c r="BS2219" s="72"/>
      <c r="BT2219" s="72"/>
      <c r="BU2219" s="72"/>
      <c r="BV2219" s="72"/>
      <c r="BW2219" s="72"/>
      <c r="BX2219" s="72">
        <v>6.43</v>
      </c>
      <c r="BY2219" s="72"/>
      <c r="BZ2219" s="72"/>
      <c r="CA2219" s="72"/>
      <c r="CB2219" s="72">
        <v>0.69</v>
      </c>
      <c r="CC2219" s="72"/>
      <c r="CD2219" s="72">
        <v>0.46</v>
      </c>
      <c r="CE2219" s="72"/>
      <c r="CF2219" s="72"/>
      <c r="CG2219" s="72"/>
      <c r="CH2219" s="72"/>
      <c r="CI2219" s="72"/>
      <c r="CJ2219" s="72"/>
      <c r="CK2219" s="72"/>
      <c r="CL2219" s="72"/>
      <c r="CM2219" s="72"/>
      <c r="CN2219" s="72"/>
      <c r="CO2219" s="72"/>
      <c r="CP2219" s="72"/>
      <c r="CQ2219" s="72"/>
      <c r="CR2219" s="72"/>
      <c r="CS2219" s="72"/>
      <c r="CT2219" s="72"/>
      <c r="CU2219" s="72"/>
      <c r="CV2219" s="72"/>
      <c r="CW2219" s="72"/>
      <c r="CX2219" s="72"/>
      <c r="CY2219" s="72"/>
      <c r="CZ2219" s="72"/>
      <c r="DA2219" s="72"/>
      <c r="DB2219" s="72"/>
      <c r="DC2219" s="72"/>
      <c r="DD2219" s="72"/>
      <c r="DE2219" s="72"/>
      <c r="DF2219" s="72"/>
      <c r="DG2219" s="72"/>
      <c r="DH2219" s="78"/>
      <c r="DJ2219" s="77"/>
      <c r="DK2219" s="72">
        <v>0.34300000000000003</v>
      </c>
      <c r="DO2219" s="358"/>
      <c r="DP2219" s="72"/>
      <c r="DQ2219" s="374"/>
      <c r="DR2219" s="72"/>
      <c r="DU2219" s="52"/>
      <c r="DX2219" s="75" t="e">
        <f t="shared" si="991"/>
        <v>#DIV/0!</v>
      </c>
      <c r="DY2219" s="51" t="e">
        <f t="shared" si="992"/>
        <v>#DIV/0!</v>
      </c>
      <c r="DZ2219" s="75" t="e">
        <f t="shared" si="993"/>
        <v>#DIV/0!</v>
      </c>
      <c r="EA2219" s="51" t="e">
        <f t="shared" si="994"/>
        <v>#DIV/0!</v>
      </c>
      <c r="EB2219" s="75" t="e">
        <f t="shared" si="995"/>
        <v>#DIV/0!</v>
      </c>
      <c r="EC2219" s="51" t="e">
        <f t="shared" si="996"/>
        <v>#DIV/0!</v>
      </c>
      <c r="ED2219" s="75" t="e">
        <f t="shared" si="997"/>
        <v>#DIV/0!</v>
      </c>
      <c r="EE2219" s="51" t="e">
        <f t="shared" si="998"/>
        <v>#DIV/0!</v>
      </c>
      <c r="EF2219" s="75" t="e">
        <f t="shared" si="999"/>
        <v>#DIV/0!</v>
      </c>
      <c r="EG2219" s="51" t="e">
        <f t="shared" si="1000"/>
        <v>#DIV/0!</v>
      </c>
      <c r="EH2219" s="75" t="e">
        <f t="shared" si="1001"/>
        <v>#DIV/0!</v>
      </c>
      <c r="EI2219" s="51" t="e">
        <f t="shared" si="1002"/>
        <v>#DIV/0!</v>
      </c>
      <c r="EJ2219" s="75" t="e">
        <f t="shared" si="1003"/>
        <v>#DIV/0!</v>
      </c>
      <c r="EK2219" s="51" t="e">
        <f t="shared" si="1004"/>
        <v>#DIV/0!</v>
      </c>
      <c r="EL2219" s="75" t="e">
        <f t="shared" si="1005"/>
        <v>#DIV/0!</v>
      </c>
      <c r="EM2219" s="51" t="e">
        <f t="shared" si="1006"/>
        <v>#DIV/0!</v>
      </c>
      <c r="EN2219" s="75" t="e">
        <f t="shared" si="1007"/>
        <v>#DIV/0!</v>
      </c>
      <c r="EO2219" s="51" t="e">
        <f t="shared" si="1008"/>
        <v>#DIV/0!</v>
      </c>
      <c r="EP2219" s="75" t="e">
        <f t="shared" si="1009"/>
        <v>#DIV/0!</v>
      </c>
      <c r="EQ2219" s="51" t="e">
        <f t="shared" si="1010"/>
        <v>#DIV/0!</v>
      </c>
      <c r="ER2219" s="51" t="e">
        <f t="shared" si="1011"/>
        <v>#DIV/0!</v>
      </c>
      <c r="ES2219" s="51" t="e">
        <f t="shared" si="1012"/>
        <v>#DIV/0!</v>
      </c>
    </row>
    <row r="2220" spans="1:149" x14ac:dyDescent="0.45">
      <c r="A2220" s="78" t="s">
        <v>1516</v>
      </c>
      <c r="B2220" s="110" t="s">
        <v>3431</v>
      </c>
      <c r="C2220" s="51" t="s">
        <v>3441</v>
      </c>
      <c r="D2220" s="51" t="s">
        <v>3845</v>
      </c>
      <c r="E2220" s="78" t="s">
        <v>637</v>
      </c>
      <c r="F2220" s="78" t="s">
        <v>2890</v>
      </c>
      <c r="G2220" s="72" t="s">
        <v>3385</v>
      </c>
      <c r="H2220" s="78" t="s">
        <v>1132</v>
      </c>
      <c r="I2220" s="78"/>
      <c r="J2220" s="300">
        <v>500</v>
      </c>
      <c r="K2220" s="78"/>
      <c r="L2220" s="300">
        <v>1000</v>
      </c>
      <c r="M2220" s="72">
        <v>5</v>
      </c>
      <c r="O2220" s="78" t="s">
        <v>750</v>
      </c>
      <c r="P2220" s="72" t="s">
        <v>3315</v>
      </c>
      <c r="AA2220" s="195"/>
      <c r="AB2220" s="195"/>
      <c r="AC2220" s="195"/>
      <c r="AD2220" s="72"/>
      <c r="AE2220" s="316">
        <v>1</v>
      </c>
      <c r="AF2220" s="195"/>
      <c r="AG2220" s="195">
        <v>0</v>
      </c>
      <c r="AH2220" s="72"/>
      <c r="AR2220" s="53">
        <v>1.071</v>
      </c>
      <c r="AT2220" s="77"/>
      <c r="AU2220" s="276">
        <v>5000</v>
      </c>
      <c r="AV2220" s="276"/>
      <c r="AW2220" s="276">
        <v>5355</v>
      </c>
      <c r="AX2220" s="95"/>
      <c r="AY2220" s="276"/>
      <c r="AZ2220" s="95"/>
      <c r="BB2220" s="80" t="s">
        <v>722</v>
      </c>
      <c r="BC2220" s="270" t="s">
        <v>1126</v>
      </c>
      <c r="BD2220" s="72">
        <v>55.7</v>
      </c>
      <c r="BE2220" s="72"/>
      <c r="BF2220" s="72">
        <v>1.04</v>
      </c>
      <c r="BG2220" s="72"/>
      <c r="BH2220" s="72">
        <v>18.3</v>
      </c>
      <c r="BI2220" s="72"/>
      <c r="BJ2220" s="72"/>
      <c r="BK2220" s="72"/>
      <c r="BL2220" s="72"/>
      <c r="BM2220" s="72"/>
      <c r="BN2220" s="72">
        <v>3.32</v>
      </c>
      <c r="BO2220" s="72"/>
      <c r="BP2220" s="72">
        <v>0.1</v>
      </c>
      <c r="BQ2220" s="72"/>
      <c r="BR2220" s="72">
        <v>0.94</v>
      </c>
      <c r="BS2220" s="72"/>
      <c r="BT2220" s="72"/>
      <c r="BU2220" s="72"/>
      <c r="BV2220" s="72"/>
      <c r="BW2220" s="72"/>
      <c r="BX2220" s="72">
        <v>7.26</v>
      </c>
      <c r="BY2220" s="72"/>
      <c r="BZ2220" s="72">
        <v>1.8</v>
      </c>
      <c r="CA2220" s="72"/>
      <c r="CB2220" s="72">
        <v>0.69</v>
      </c>
      <c r="CC2220" s="72"/>
      <c r="CD2220" s="72">
        <v>0.36</v>
      </c>
      <c r="CE2220" s="72"/>
      <c r="CF2220" s="72"/>
      <c r="CG2220" s="72"/>
      <c r="CH2220" s="72"/>
      <c r="CI2220" s="72"/>
      <c r="CJ2220" s="72"/>
      <c r="CK2220" s="72"/>
      <c r="CL2220" s="72"/>
      <c r="CM2220" s="72"/>
      <c r="CN2220" s="72"/>
      <c r="CO2220" s="72"/>
      <c r="CP2220" s="72"/>
      <c r="CQ2220" s="72"/>
      <c r="CR2220" s="72"/>
      <c r="CS2220" s="72"/>
      <c r="CT2220" s="72"/>
      <c r="CU2220" s="72"/>
      <c r="CV2220" s="72"/>
      <c r="CW2220" s="72"/>
      <c r="CX2220" s="72"/>
      <c r="CY2220" s="72"/>
      <c r="CZ2220" s="72"/>
      <c r="DA2220" s="72"/>
      <c r="DB2220" s="72"/>
      <c r="DC2220" s="72"/>
      <c r="DD2220" s="72"/>
      <c r="DE2220" s="72"/>
      <c r="DF2220" s="72"/>
      <c r="DG2220" s="72"/>
      <c r="DH2220" s="78">
        <v>89.51</v>
      </c>
      <c r="DJ2220" s="77">
        <f t="shared" si="990"/>
        <v>10.489999999999995</v>
      </c>
      <c r="DK2220" s="72">
        <v>0.36</v>
      </c>
      <c r="DO2220" s="358">
        <v>10.49</v>
      </c>
      <c r="DP2220" s="72"/>
      <c r="DQ2220" s="374"/>
      <c r="DR2220" s="72"/>
      <c r="DU2220" s="52"/>
      <c r="DX2220" s="75">
        <f t="shared" si="991"/>
        <v>62.227684057647195</v>
      </c>
      <c r="DY2220" s="51">
        <f t="shared" si="992"/>
        <v>0</v>
      </c>
      <c r="DZ2220" s="75">
        <f t="shared" si="993"/>
        <v>1.1618813540386548</v>
      </c>
      <c r="EA2220" s="51">
        <f t="shared" si="994"/>
        <v>0</v>
      </c>
      <c r="EB2220" s="75">
        <f t="shared" si="995"/>
        <v>20.444643056641716</v>
      </c>
      <c r="EC2220" s="51">
        <f t="shared" si="996"/>
        <v>0</v>
      </c>
      <c r="ED2220" s="75">
        <f t="shared" si="997"/>
        <v>3.7090827840464744</v>
      </c>
      <c r="EE2220" s="51">
        <f t="shared" si="998"/>
        <v>0</v>
      </c>
      <c r="EF2220" s="75">
        <f t="shared" si="999"/>
        <v>0.11171936096525528</v>
      </c>
      <c r="EG2220" s="51">
        <f t="shared" si="1000"/>
        <v>0</v>
      </c>
      <c r="EH2220" s="75">
        <f t="shared" si="1001"/>
        <v>1.0501619930733996</v>
      </c>
      <c r="EI2220" s="51">
        <f t="shared" si="1002"/>
        <v>0</v>
      </c>
      <c r="EJ2220" s="75">
        <f t="shared" si="1003"/>
        <v>8.1108256060775314</v>
      </c>
      <c r="EK2220" s="51">
        <f t="shared" si="1004"/>
        <v>0</v>
      </c>
      <c r="EL2220" s="75">
        <f t="shared" si="1005"/>
        <v>2.0109484973745948</v>
      </c>
      <c r="EM2220" s="51">
        <f t="shared" si="1006"/>
        <v>0</v>
      </c>
      <c r="EN2220" s="75">
        <f t="shared" si="1007"/>
        <v>0.77086359066026133</v>
      </c>
      <c r="EO2220" s="51">
        <f t="shared" si="1008"/>
        <v>0</v>
      </c>
      <c r="EP2220" s="75">
        <f t="shared" si="1009"/>
        <v>0.402189699474919</v>
      </c>
      <c r="EQ2220" s="51">
        <f t="shared" si="1010"/>
        <v>0</v>
      </c>
      <c r="ER2220" s="51">
        <f t="shared" si="1011"/>
        <v>100</v>
      </c>
      <c r="ES2220" s="51">
        <f t="shared" si="1012"/>
        <v>0</v>
      </c>
    </row>
    <row r="2221" spans="1:149" x14ac:dyDescent="0.45">
      <c r="A2221" s="78" t="s">
        <v>1516</v>
      </c>
      <c r="B2221" s="110" t="s">
        <v>3431</v>
      </c>
      <c r="C2221" s="51" t="s">
        <v>3441</v>
      </c>
      <c r="D2221" s="51" t="s">
        <v>3845</v>
      </c>
      <c r="E2221" s="78" t="s">
        <v>637</v>
      </c>
      <c r="F2221" s="78" t="s">
        <v>2891</v>
      </c>
      <c r="G2221" s="72" t="s">
        <v>3385</v>
      </c>
      <c r="H2221" s="78" t="s">
        <v>1132</v>
      </c>
      <c r="I2221" s="78"/>
      <c r="J2221" s="300">
        <v>500</v>
      </c>
      <c r="K2221" s="78"/>
      <c r="L2221" s="300">
        <v>1015</v>
      </c>
      <c r="M2221" s="72">
        <v>5</v>
      </c>
      <c r="O2221" s="78" t="s">
        <v>750</v>
      </c>
      <c r="P2221" s="72" t="s">
        <v>3318</v>
      </c>
      <c r="AA2221" s="195"/>
      <c r="AB2221" s="195"/>
      <c r="AC2221" s="195"/>
      <c r="AD2221" s="72"/>
      <c r="AE2221" s="316">
        <v>1</v>
      </c>
      <c r="AF2221" s="195"/>
      <c r="AG2221" s="195">
        <v>0</v>
      </c>
      <c r="AH2221" s="72"/>
      <c r="AR2221" s="53">
        <v>1.0820000000000001</v>
      </c>
      <c r="AT2221" s="77"/>
      <c r="AU2221" s="276">
        <v>5000</v>
      </c>
      <c r="AV2221" s="276"/>
      <c r="AW2221" s="276">
        <v>5410</v>
      </c>
      <c r="AX2221" s="95"/>
      <c r="AY2221" s="276"/>
      <c r="AZ2221" s="95"/>
      <c r="BB2221" s="80" t="s">
        <v>722</v>
      </c>
      <c r="BC2221" s="270" t="s">
        <v>1126</v>
      </c>
      <c r="BD2221" s="72">
        <v>55.2</v>
      </c>
      <c r="BE2221" s="72"/>
      <c r="BF2221" s="72">
        <v>0.95</v>
      </c>
      <c r="BG2221" s="72"/>
      <c r="BH2221" s="72">
        <v>18.100000000000001</v>
      </c>
      <c r="BI2221" s="72"/>
      <c r="BJ2221" s="72"/>
      <c r="BK2221" s="72"/>
      <c r="BL2221" s="72"/>
      <c r="BM2221" s="72"/>
      <c r="BN2221" s="72">
        <v>2.67</v>
      </c>
      <c r="BO2221" s="72"/>
      <c r="BP2221" s="72">
        <v>0.11</v>
      </c>
      <c r="BQ2221" s="72"/>
      <c r="BR2221" s="72">
        <v>0.28000000000000003</v>
      </c>
      <c r="BS2221" s="72"/>
      <c r="BT2221" s="72"/>
      <c r="BU2221" s="72"/>
      <c r="BV2221" s="72"/>
      <c r="BW2221" s="72"/>
      <c r="BX2221" s="72">
        <v>7.23</v>
      </c>
      <c r="BY2221" s="72"/>
      <c r="BZ2221" s="72">
        <v>1.7</v>
      </c>
      <c r="CA2221" s="72"/>
      <c r="CB2221" s="72">
        <v>0.67</v>
      </c>
      <c r="CC2221" s="72"/>
      <c r="CD2221" s="72">
        <v>0.42</v>
      </c>
      <c r="CE2221" s="72"/>
      <c r="CF2221" s="72"/>
      <c r="CG2221" s="72"/>
      <c r="CH2221" s="72"/>
      <c r="CI2221" s="72"/>
      <c r="CJ2221" s="72"/>
      <c r="CK2221" s="72"/>
      <c r="CL2221" s="72"/>
      <c r="CM2221" s="72"/>
      <c r="CN2221" s="72"/>
      <c r="CO2221" s="72"/>
      <c r="CP2221" s="72"/>
      <c r="CQ2221" s="72"/>
      <c r="CR2221" s="72"/>
      <c r="CS2221" s="72"/>
      <c r="CT2221" s="72"/>
      <c r="CU2221" s="72"/>
      <c r="CV2221" s="72"/>
      <c r="CW2221" s="72"/>
      <c r="CX2221" s="72"/>
      <c r="CY2221" s="72"/>
      <c r="CZ2221" s="72"/>
      <c r="DA2221" s="72"/>
      <c r="DB2221" s="72"/>
      <c r="DC2221" s="72"/>
      <c r="DD2221" s="72"/>
      <c r="DE2221" s="72"/>
      <c r="DF2221" s="72"/>
      <c r="DG2221" s="72"/>
      <c r="DH2221" s="78">
        <v>87.33</v>
      </c>
      <c r="DJ2221" s="77">
        <f t="shared" si="990"/>
        <v>12.670000000000002</v>
      </c>
      <c r="DK2221" s="72">
        <v>0.39800000000000002</v>
      </c>
      <c r="DO2221" s="358">
        <v>12.67</v>
      </c>
      <c r="DP2221" s="72"/>
      <c r="DQ2221" s="374"/>
      <c r="DR2221" s="72"/>
      <c r="DU2221" s="52"/>
      <c r="DX2221" s="75">
        <f t="shared" si="991"/>
        <v>63.20851940913775</v>
      </c>
      <c r="DY2221" s="51">
        <f t="shared" si="992"/>
        <v>0</v>
      </c>
      <c r="DZ2221" s="75">
        <f t="shared" si="993"/>
        <v>1.0878277796862477</v>
      </c>
      <c r="EA2221" s="51">
        <f t="shared" si="994"/>
        <v>0</v>
      </c>
      <c r="EB2221" s="75">
        <f t="shared" si="995"/>
        <v>20.725981907706405</v>
      </c>
      <c r="EC2221" s="51">
        <f t="shared" si="996"/>
        <v>0</v>
      </c>
      <c r="ED2221" s="75">
        <f t="shared" si="997"/>
        <v>3.0573686018550328</v>
      </c>
      <c r="EE2221" s="51">
        <f t="shared" si="998"/>
        <v>0</v>
      </c>
      <c r="EF2221" s="75">
        <f t="shared" si="999"/>
        <v>0.12595900606893393</v>
      </c>
      <c r="EG2221" s="51">
        <f t="shared" si="1000"/>
        <v>0</v>
      </c>
      <c r="EH2221" s="75">
        <f t="shared" si="1001"/>
        <v>0.32062292453910457</v>
      </c>
      <c r="EI2221" s="51">
        <f t="shared" si="1002"/>
        <v>0</v>
      </c>
      <c r="EJ2221" s="75">
        <f t="shared" si="1003"/>
        <v>8.2789419443490218</v>
      </c>
      <c r="EK2221" s="51">
        <f t="shared" si="1004"/>
        <v>0</v>
      </c>
      <c r="EL2221" s="75">
        <f t="shared" si="1005"/>
        <v>1.9466391847017059</v>
      </c>
      <c r="EM2221" s="51">
        <f t="shared" si="1006"/>
        <v>0</v>
      </c>
      <c r="EN2221" s="75">
        <f t="shared" si="1007"/>
        <v>0.76720485514714309</v>
      </c>
      <c r="EO2221" s="51">
        <f t="shared" si="1008"/>
        <v>0</v>
      </c>
      <c r="EP2221" s="75">
        <f t="shared" si="1009"/>
        <v>0.48093438680865674</v>
      </c>
      <c r="EQ2221" s="51">
        <f t="shared" si="1010"/>
        <v>0</v>
      </c>
      <c r="ER2221" s="51">
        <f t="shared" si="1011"/>
        <v>100</v>
      </c>
      <c r="ES2221" s="51">
        <f t="shared" si="1012"/>
        <v>0</v>
      </c>
    </row>
    <row r="2222" spans="1:149" x14ac:dyDescent="0.45">
      <c r="A2222" s="78" t="s">
        <v>1516</v>
      </c>
      <c r="B2222" s="110" t="s">
        <v>3431</v>
      </c>
      <c r="C2222" s="51" t="s">
        <v>3441</v>
      </c>
      <c r="D2222" s="51" t="s">
        <v>3845</v>
      </c>
      <c r="E2222" s="78" t="s">
        <v>637</v>
      </c>
      <c r="F2222" s="78" t="s">
        <v>2892</v>
      </c>
      <c r="G2222" s="72" t="s">
        <v>3385</v>
      </c>
      <c r="H2222" s="78" t="s">
        <v>1132</v>
      </c>
      <c r="I2222" s="78"/>
      <c r="J2222" s="300">
        <v>500</v>
      </c>
      <c r="K2222" s="78"/>
      <c r="L2222" s="300">
        <v>1045</v>
      </c>
      <c r="M2222" s="72">
        <v>5</v>
      </c>
      <c r="O2222" s="78" t="s">
        <v>750</v>
      </c>
      <c r="P2222" s="72" t="s">
        <v>3318</v>
      </c>
      <c r="AA2222" s="195"/>
      <c r="AB2222" s="195"/>
      <c r="AC2222" s="195"/>
      <c r="AD2222" s="72"/>
      <c r="AE2222" s="316">
        <v>1</v>
      </c>
      <c r="AF2222" s="195"/>
      <c r="AG2222" s="195">
        <v>0</v>
      </c>
      <c r="AH2222" s="72"/>
      <c r="AR2222" s="53">
        <v>1.1020000000000001</v>
      </c>
      <c r="AT2222" s="77"/>
      <c r="AU2222" s="276">
        <v>5000</v>
      </c>
      <c r="AV2222" s="276"/>
      <c r="AW2222" s="276">
        <v>5510</v>
      </c>
      <c r="AX2222" s="95"/>
      <c r="AY2222" s="276"/>
      <c r="AZ2222" s="95"/>
      <c r="BB2222" s="80" t="s">
        <v>722</v>
      </c>
      <c r="BC2222" s="270" t="s">
        <v>1126</v>
      </c>
      <c r="BD2222" s="72">
        <v>55.2</v>
      </c>
      <c r="BE2222" s="72"/>
      <c r="BF2222" s="72">
        <v>1.18</v>
      </c>
      <c r="BG2222" s="72"/>
      <c r="BH2222" s="72">
        <v>17</v>
      </c>
      <c r="BI2222" s="72"/>
      <c r="BJ2222" s="72"/>
      <c r="BK2222" s="72"/>
      <c r="BL2222" s="72"/>
      <c r="BM2222" s="72"/>
      <c r="BN2222" s="72">
        <v>2.37</v>
      </c>
      <c r="BO2222" s="72"/>
      <c r="BP2222" s="72">
        <v>0.11</v>
      </c>
      <c r="BQ2222" s="72"/>
      <c r="BR2222" s="72">
        <v>0.25</v>
      </c>
      <c r="BS2222" s="72"/>
      <c r="BT2222" s="72"/>
      <c r="BU2222" s="72"/>
      <c r="BV2222" s="72"/>
      <c r="BW2222" s="72"/>
      <c r="BX2222" s="72">
        <v>7.32</v>
      </c>
      <c r="BY2222" s="72"/>
      <c r="BZ2222" s="72">
        <v>1.4</v>
      </c>
      <c r="CA2222" s="72"/>
      <c r="CB2222" s="72">
        <v>0.56000000000000005</v>
      </c>
      <c r="CC2222" s="72"/>
      <c r="CD2222" s="72">
        <v>0.31</v>
      </c>
      <c r="CE2222" s="72"/>
      <c r="CF2222" s="72"/>
      <c r="CG2222" s="72"/>
      <c r="CH2222" s="72"/>
      <c r="CI2222" s="72"/>
      <c r="CJ2222" s="72"/>
      <c r="CK2222" s="72"/>
      <c r="CL2222" s="72"/>
      <c r="CM2222" s="72"/>
      <c r="CN2222" s="72"/>
      <c r="CO2222" s="72"/>
      <c r="CP2222" s="72"/>
      <c r="CQ2222" s="72"/>
      <c r="CR2222" s="72"/>
      <c r="CS2222" s="72"/>
      <c r="CT2222" s="72"/>
      <c r="CU2222" s="72"/>
      <c r="CV2222" s="72"/>
      <c r="CW2222" s="72"/>
      <c r="CX2222" s="72"/>
      <c r="CY2222" s="72"/>
      <c r="CZ2222" s="72"/>
      <c r="DA2222" s="72"/>
      <c r="DB2222" s="72"/>
      <c r="DC2222" s="72"/>
      <c r="DD2222" s="72"/>
      <c r="DE2222" s="72"/>
      <c r="DF2222" s="72"/>
      <c r="DG2222" s="72"/>
      <c r="DH2222" s="78">
        <v>85.7</v>
      </c>
      <c r="DJ2222" s="77">
        <f t="shared" si="990"/>
        <v>14.299999999999997</v>
      </c>
      <c r="DK2222" s="72">
        <v>0.55300000000000005</v>
      </c>
      <c r="DO2222" s="358">
        <v>14.3</v>
      </c>
      <c r="DP2222" s="72"/>
      <c r="DQ2222" s="374"/>
      <c r="DR2222" s="72"/>
      <c r="DU2222" s="52"/>
      <c r="DX2222" s="75">
        <f t="shared" si="991"/>
        <v>64.410735122520421</v>
      </c>
      <c r="DY2222" s="51">
        <f t="shared" si="992"/>
        <v>0</v>
      </c>
      <c r="DZ2222" s="75">
        <f t="shared" si="993"/>
        <v>1.3768961493582264</v>
      </c>
      <c r="EA2222" s="51">
        <f t="shared" si="994"/>
        <v>0</v>
      </c>
      <c r="EB2222" s="75">
        <f t="shared" si="995"/>
        <v>19.836639439906651</v>
      </c>
      <c r="EC2222" s="51">
        <f t="shared" si="996"/>
        <v>0</v>
      </c>
      <c r="ED2222" s="75">
        <f t="shared" si="997"/>
        <v>2.7654609101516918</v>
      </c>
      <c r="EE2222" s="51">
        <f t="shared" si="998"/>
        <v>0</v>
      </c>
      <c r="EF2222" s="75">
        <f t="shared" si="999"/>
        <v>0.12835472578763127</v>
      </c>
      <c r="EG2222" s="51">
        <f t="shared" si="1000"/>
        <v>0</v>
      </c>
      <c r="EH2222" s="75">
        <f t="shared" si="1001"/>
        <v>0.29171528588098017</v>
      </c>
      <c r="EI2222" s="51">
        <f t="shared" si="1002"/>
        <v>0</v>
      </c>
      <c r="EJ2222" s="75">
        <f t="shared" si="1003"/>
        <v>8.5414235705951</v>
      </c>
      <c r="EK2222" s="51">
        <f t="shared" si="1004"/>
        <v>0</v>
      </c>
      <c r="EL2222" s="75">
        <f t="shared" si="1005"/>
        <v>1.6336056009334889</v>
      </c>
      <c r="EM2222" s="51">
        <f t="shared" si="1006"/>
        <v>0</v>
      </c>
      <c r="EN2222" s="75">
        <f t="shared" si="1007"/>
        <v>0.6534422403733956</v>
      </c>
      <c r="EO2222" s="51">
        <f t="shared" si="1008"/>
        <v>0</v>
      </c>
      <c r="EP2222" s="75">
        <f t="shared" si="1009"/>
        <v>0.36172695449241538</v>
      </c>
      <c r="EQ2222" s="51">
        <f t="shared" si="1010"/>
        <v>0</v>
      </c>
      <c r="ER2222" s="51">
        <f t="shared" si="1011"/>
        <v>100</v>
      </c>
      <c r="ES2222" s="51">
        <f t="shared" si="1012"/>
        <v>0</v>
      </c>
    </row>
    <row r="2223" spans="1:149" x14ac:dyDescent="0.45">
      <c r="A2223" s="78" t="s">
        <v>1516</v>
      </c>
      <c r="B2223" s="110" t="s">
        <v>3431</v>
      </c>
      <c r="C2223" s="51" t="s">
        <v>3441</v>
      </c>
      <c r="D2223" s="51" t="s">
        <v>3845</v>
      </c>
      <c r="E2223" s="78" t="s">
        <v>637</v>
      </c>
      <c r="F2223" s="78" t="s">
        <v>2893</v>
      </c>
      <c r="G2223" s="72" t="s">
        <v>3385</v>
      </c>
      <c r="H2223" s="78" t="s">
        <v>1132</v>
      </c>
      <c r="I2223" s="78"/>
      <c r="J2223" s="300">
        <v>500</v>
      </c>
      <c r="K2223" s="78"/>
      <c r="L2223" s="300">
        <v>725</v>
      </c>
      <c r="M2223" s="72">
        <v>5</v>
      </c>
      <c r="O2223" s="78" t="s">
        <v>3262</v>
      </c>
      <c r="P2223" s="72" t="s">
        <v>3312</v>
      </c>
      <c r="AA2223" s="195"/>
      <c r="AB2223" s="195"/>
      <c r="AC2223" s="195"/>
      <c r="AD2223" s="72"/>
      <c r="AE2223" s="316">
        <v>1</v>
      </c>
      <c r="AF2223" s="195"/>
      <c r="AG2223" s="195">
        <v>0</v>
      </c>
      <c r="AH2223" s="72"/>
      <c r="AR2223" s="53">
        <v>0.78359999999999996</v>
      </c>
      <c r="AT2223" s="77"/>
      <c r="AU2223" s="276">
        <v>5000</v>
      </c>
      <c r="AV2223" s="276"/>
      <c r="AW2223" s="276">
        <v>3918</v>
      </c>
      <c r="AX2223" s="95"/>
      <c r="AY2223" s="276"/>
      <c r="AZ2223" s="95"/>
      <c r="BB2223" s="80" t="s">
        <v>722</v>
      </c>
      <c r="BC2223" s="270" t="s">
        <v>1126</v>
      </c>
      <c r="BD2223" s="72">
        <v>68.2</v>
      </c>
      <c r="BE2223" s="72"/>
      <c r="BF2223" s="72"/>
      <c r="BG2223" s="72"/>
      <c r="BH2223" s="72">
        <v>13.6</v>
      </c>
      <c r="BI2223" s="72"/>
      <c r="BJ2223" s="72"/>
      <c r="BK2223" s="72"/>
      <c r="BL2223" s="72"/>
      <c r="BM2223" s="72"/>
      <c r="BN2223" s="72">
        <v>0.96</v>
      </c>
      <c r="BO2223" s="72"/>
      <c r="BP2223" s="72"/>
      <c r="BQ2223" s="72"/>
      <c r="BR2223" s="72">
        <v>0.04</v>
      </c>
      <c r="BS2223" s="72"/>
      <c r="BT2223" s="72"/>
      <c r="BU2223" s="72"/>
      <c r="BV2223" s="72"/>
      <c r="BW2223" s="72"/>
      <c r="BX2223" s="72">
        <v>2.3199999999999998</v>
      </c>
      <c r="BY2223" s="72"/>
      <c r="BZ2223" s="72">
        <v>1.3</v>
      </c>
      <c r="CA2223" s="72"/>
      <c r="CB2223" s="72">
        <v>2.0699999999999998</v>
      </c>
      <c r="CC2223" s="72"/>
      <c r="CD2223" s="72">
        <v>0.01</v>
      </c>
      <c r="CE2223" s="72"/>
      <c r="CF2223" s="72"/>
      <c r="CG2223" s="72"/>
      <c r="CH2223" s="72"/>
      <c r="CI2223" s="72"/>
      <c r="CJ2223" s="72"/>
      <c r="CK2223" s="72"/>
      <c r="CL2223" s="72"/>
      <c r="CM2223" s="72"/>
      <c r="CN2223" s="72"/>
      <c r="CO2223" s="72"/>
      <c r="CP2223" s="72"/>
      <c r="CQ2223" s="72"/>
      <c r="CR2223" s="72"/>
      <c r="CS2223" s="72"/>
      <c r="CT2223" s="72"/>
      <c r="CU2223" s="72"/>
      <c r="CV2223" s="72"/>
      <c r="CW2223" s="72"/>
      <c r="CX2223" s="72"/>
      <c r="CY2223" s="72"/>
      <c r="CZ2223" s="72"/>
      <c r="DA2223" s="72"/>
      <c r="DB2223" s="72"/>
      <c r="DC2223" s="72"/>
      <c r="DD2223" s="72"/>
      <c r="DE2223" s="72"/>
      <c r="DF2223" s="72"/>
      <c r="DG2223" s="72"/>
      <c r="DH2223" s="78">
        <v>88.5</v>
      </c>
      <c r="DJ2223" s="77">
        <f t="shared" si="990"/>
        <v>11.5</v>
      </c>
      <c r="DK2223" s="72">
        <v>9.0999999999999998E-2</v>
      </c>
      <c r="DO2223" s="358">
        <v>11.5</v>
      </c>
      <c r="DP2223" s="72"/>
      <c r="DQ2223" s="374"/>
      <c r="DR2223" s="72"/>
      <c r="DU2223" s="52"/>
      <c r="DX2223" s="75">
        <f t="shared" si="991"/>
        <v>77.062146892655363</v>
      </c>
      <c r="DY2223" s="51">
        <f t="shared" si="992"/>
        <v>0</v>
      </c>
      <c r="DZ2223" s="75">
        <f t="shared" si="993"/>
        <v>0</v>
      </c>
      <c r="EA2223" s="51" t="e">
        <f t="shared" si="994"/>
        <v>#DIV/0!</v>
      </c>
      <c r="EB2223" s="75">
        <f t="shared" si="995"/>
        <v>15.367231638418078</v>
      </c>
      <c r="EC2223" s="51">
        <f t="shared" si="996"/>
        <v>0</v>
      </c>
      <c r="ED2223" s="75">
        <f t="shared" si="997"/>
        <v>1.0847457627118644</v>
      </c>
      <c r="EE2223" s="51">
        <f t="shared" si="998"/>
        <v>0</v>
      </c>
      <c r="EF2223" s="75">
        <f t="shared" si="999"/>
        <v>0</v>
      </c>
      <c r="EG2223" s="51" t="e">
        <f t="shared" si="1000"/>
        <v>#DIV/0!</v>
      </c>
      <c r="EH2223" s="75">
        <f t="shared" si="1001"/>
        <v>4.519774011299435E-2</v>
      </c>
      <c r="EI2223" s="51">
        <f t="shared" si="1002"/>
        <v>0</v>
      </c>
      <c r="EJ2223" s="75">
        <f t="shared" si="1003"/>
        <v>2.6214689265536721</v>
      </c>
      <c r="EK2223" s="51">
        <f t="shared" si="1004"/>
        <v>0</v>
      </c>
      <c r="EL2223" s="75">
        <f t="shared" si="1005"/>
        <v>1.4689265536723164</v>
      </c>
      <c r="EM2223" s="51">
        <f t="shared" si="1006"/>
        <v>0</v>
      </c>
      <c r="EN2223" s="75">
        <f t="shared" si="1007"/>
        <v>2.3389830508474576</v>
      </c>
      <c r="EO2223" s="51">
        <f t="shared" si="1008"/>
        <v>0</v>
      </c>
      <c r="EP2223" s="75">
        <f t="shared" si="1009"/>
        <v>1.1299435028248588E-2</v>
      </c>
      <c r="EQ2223" s="51">
        <f t="shared" si="1010"/>
        <v>0</v>
      </c>
      <c r="ER2223" s="51">
        <f t="shared" si="1011"/>
        <v>100</v>
      </c>
      <c r="ES2223" s="51">
        <f t="shared" si="1012"/>
        <v>0</v>
      </c>
    </row>
    <row r="2224" spans="1:149" x14ac:dyDescent="0.45">
      <c r="A2224" s="78" t="s">
        <v>1516</v>
      </c>
      <c r="B2224" s="110" t="s">
        <v>3431</v>
      </c>
      <c r="C2224" s="51" t="s">
        <v>3441</v>
      </c>
      <c r="D2224" s="51" t="s">
        <v>3845</v>
      </c>
      <c r="E2224" s="78" t="s">
        <v>637</v>
      </c>
      <c r="F2224" s="78" t="s">
        <v>2894</v>
      </c>
      <c r="G2224" s="72" t="s">
        <v>3385</v>
      </c>
      <c r="H2224" s="78" t="s">
        <v>1132</v>
      </c>
      <c r="I2224" s="78"/>
      <c r="J2224" s="300">
        <v>500</v>
      </c>
      <c r="K2224" s="78"/>
      <c r="L2224" s="300">
        <v>825</v>
      </c>
      <c r="M2224" s="72">
        <v>5</v>
      </c>
      <c r="O2224" s="78" t="s">
        <v>3262</v>
      </c>
      <c r="P2224" s="72" t="s">
        <v>3317</v>
      </c>
      <c r="AA2224" s="195"/>
      <c r="AB2224" s="195"/>
      <c r="AC2224" s="195"/>
      <c r="AD2224" s="72"/>
      <c r="AE2224" s="316">
        <v>1</v>
      </c>
      <c r="AF2224" s="195"/>
      <c r="AG2224" s="195">
        <v>0</v>
      </c>
      <c r="AH2224" s="72"/>
      <c r="AR2224" s="53">
        <v>0.90949999999999998</v>
      </c>
      <c r="AT2224" s="77"/>
      <c r="AU2224" s="276">
        <v>5000</v>
      </c>
      <c r="AV2224" s="276"/>
      <c r="AW2224" s="276">
        <v>4547.5</v>
      </c>
      <c r="AX2224" s="95"/>
      <c r="AY2224" s="276"/>
      <c r="AZ2224" s="95"/>
      <c r="BB2224" s="80" t="s">
        <v>722</v>
      </c>
      <c r="BC2224" s="270" t="s">
        <v>1126</v>
      </c>
      <c r="BD2224" s="72">
        <v>65.2</v>
      </c>
      <c r="BE2224" s="72"/>
      <c r="BF2224" s="72">
        <v>7.0000000000000007E-2</v>
      </c>
      <c r="BG2224" s="72"/>
      <c r="BH2224" s="72">
        <v>15.6</v>
      </c>
      <c r="BI2224" s="72"/>
      <c r="BJ2224" s="72"/>
      <c r="BK2224" s="72"/>
      <c r="BL2224" s="72"/>
      <c r="BM2224" s="72"/>
      <c r="BN2224" s="72">
        <v>1.07</v>
      </c>
      <c r="BO2224" s="72"/>
      <c r="BP2224" s="72"/>
      <c r="BQ2224" s="72"/>
      <c r="BR2224" s="72">
        <v>0.11</v>
      </c>
      <c r="BS2224" s="72"/>
      <c r="BT2224" s="72"/>
      <c r="BU2224" s="72"/>
      <c r="BV2224" s="72"/>
      <c r="BW2224" s="72"/>
      <c r="BX2224" s="72">
        <v>4.0199999999999996</v>
      </c>
      <c r="BY2224" s="72"/>
      <c r="BZ2224" s="72">
        <v>13</v>
      </c>
      <c r="CA2224" s="72"/>
      <c r="CB2224" s="72"/>
      <c r="CC2224" s="72"/>
      <c r="CD2224" s="72"/>
      <c r="CE2224" s="72"/>
      <c r="CF2224" s="72"/>
      <c r="CG2224" s="72"/>
      <c r="CH2224" s="72"/>
      <c r="CI2224" s="72"/>
      <c r="CJ2224" s="72"/>
      <c r="CK2224" s="72"/>
      <c r="CL2224" s="72"/>
      <c r="CM2224" s="72"/>
      <c r="CN2224" s="72"/>
      <c r="CO2224" s="72"/>
      <c r="CP2224" s="72"/>
      <c r="CQ2224" s="72"/>
      <c r="CR2224" s="72"/>
      <c r="CS2224" s="72"/>
      <c r="CT2224" s="72"/>
      <c r="CU2224" s="72"/>
      <c r="CV2224" s="72"/>
      <c r="CW2224" s="72"/>
      <c r="CX2224" s="72"/>
      <c r="CY2224" s="72"/>
      <c r="CZ2224" s="72"/>
      <c r="DA2224" s="72"/>
      <c r="DB2224" s="72"/>
      <c r="DC2224" s="72"/>
      <c r="DD2224" s="72"/>
      <c r="DE2224" s="72"/>
      <c r="DF2224" s="72"/>
      <c r="DG2224" s="72"/>
      <c r="DH2224" s="78"/>
      <c r="DJ2224" s="77"/>
      <c r="DK2224" s="72">
        <v>0.152</v>
      </c>
      <c r="DO2224" s="358"/>
      <c r="DP2224" s="72"/>
      <c r="DQ2224" s="374"/>
      <c r="DR2224" s="72"/>
      <c r="DU2224" s="52"/>
      <c r="DX2224" s="75" t="e">
        <f t="shared" si="991"/>
        <v>#DIV/0!</v>
      </c>
      <c r="DY2224" s="51" t="e">
        <f t="shared" si="992"/>
        <v>#DIV/0!</v>
      </c>
      <c r="DZ2224" s="75" t="e">
        <f t="shared" si="993"/>
        <v>#DIV/0!</v>
      </c>
      <c r="EA2224" s="51" t="e">
        <f t="shared" si="994"/>
        <v>#DIV/0!</v>
      </c>
      <c r="EB2224" s="75" t="e">
        <f t="shared" si="995"/>
        <v>#DIV/0!</v>
      </c>
      <c r="EC2224" s="51" t="e">
        <f t="shared" si="996"/>
        <v>#DIV/0!</v>
      </c>
      <c r="ED2224" s="75" t="e">
        <f t="shared" si="997"/>
        <v>#DIV/0!</v>
      </c>
      <c r="EE2224" s="51" t="e">
        <f t="shared" si="998"/>
        <v>#DIV/0!</v>
      </c>
      <c r="EF2224" s="75" t="e">
        <f t="shared" si="999"/>
        <v>#DIV/0!</v>
      </c>
      <c r="EG2224" s="51" t="e">
        <f t="shared" si="1000"/>
        <v>#DIV/0!</v>
      </c>
      <c r="EH2224" s="75" t="e">
        <f t="shared" si="1001"/>
        <v>#DIV/0!</v>
      </c>
      <c r="EI2224" s="51" t="e">
        <f t="shared" si="1002"/>
        <v>#DIV/0!</v>
      </c>
      <c r="EJ2224" s="75" t="e">
        <f t="shared" si="1003"/>
        <v>#DIV/0!</v>
      </c>
      <c r="EK2224" s="51" t="e">
        <f t="shared" si="1004"/>
        <v>#DIV/0!</v>
      </c>
      <c r="EL2224" s="75" t="e">
        <f t="shared" si="1005"/>
        <v>#DIV/0!</v>
      </c>
      <c r="EM2224" s="51" t="e">
        <f t="shared" si="1006"/>
        <v>#DIV/0!</v>
      </c>
      <c r="EN2224" s="75" t="e">
        <f t="shared" si="1007"/>
        <v>#DIV/0!</v>
      </c>
      <c r="EO2224" s="51" t="e">
        <f t="shared" si="1008"/>
        <v>#DIV/0!</v>
      </c>
      <c r="EP2224" s="75" t="e">
        <f t="shared" si="1009"/>
        <v>#DIV/0!</v>
      </c>
      <c r="EQ2224" s="51" t="e">
        <f t="shared" si="1010"/>
        <v>#DIV/0!</v>
      </c>
      <c r="ER2224" s="51" t="e">
        <f t="shared" si="1011"/>
        <v>#DIV/0!</v>
      </c>
      <c r="ES2224" s="51" t="e">
        <f t="shared" si="1012"/>
        <v>#DIV/0!</v>
      </c>
    </row>
    <row r="2225" spans="1:149" x14ac:dyDescent="0.45">
      <c r="A2225" s="78" t="s">
        <v>1516</v>
      </c>
      <c r="B2225" s="110" t="s">
        <v>3431</v>
      </c>
      <c r="C2225" s="51" t="s">
        <v>3441</v>
      </c>
      <c r="D2225" s="51" t="s">
        <v>3845</v>
      </c>
      <c r="E2225" s="78" t="s">
        <v>637</v>
      </c>
      <c r="F2225" s="78" t="s">
        <v>2895</v>
      </c>
      <c r="G2225" s="72" t="s">
        <v>3385</v>
      </c>
      <c r="H2225" s="78" t="s">
        <v>1132</v>
      </c>
      <c r="I2225" s="78"/>
      <c r="J2225" s="300">
        <v>500</v>
      </c>
      <c r="K2225" s="78"/>
      <c r="L2225" s="300">
        <v>925</v>
      </c>
      <c r="M2225" s="72">
        <v>5</v>
      </c>
      <c r="O2225" s="78" t="s">
        <v>3262</v>
      </c>
      <c r="P2225" s="72" t="s">
        <v>3313</v>
      </c>
      <c r="AA2225" s="195"/>
      <c r="AB2225" s="195"/>
      <c r="AC2225" s="195"/>
      <c r="AD2225" s="72"/>
      <c r="AE2225" s="316">
        <v>1</v>
      </c>
      <c r="AF2225" s="195"/>
      <c r="AG2225" s="195">
        <v>0</v>
      </c>
      <c r="AH2225" s="72"/>
      <c r="AR2225" s="53">
        <v>1.01</v>
      </c>
      <c r="AT2225" s="77"/>
      <c r="AU2225" s="276">
        <v>5000</v>
      </c>
      <c r="AV2225" s="276"/>
      <c r="AW2225" s="276">
        <v>5050</v>
      </c>
      <c r="AX2225" s="95"/>
      <c r="AY2225" s="276"/>
      <c r="AZ2225" s="95"/>
      <c r="BB2225" s="80" t="s">
        <v>722</v>
      </c>
      <c r="BC2225" s="270" t="s">
        <v>1126</v>
      </c>
      <c r="BD2225" s="72">
        <v>58.2</v>
      </c>
      <c r="BE2225" s="72"/>
      <c r="BF2225" s="72">
        <v>0.4</v>
      </c>
      <c r="BG2225" s="72"/>
      <c r="BH2225" s="72">
        <v>17.7</v>
      </c>
      <c r="BI2225" s="72"/>
      <c r="BJ2225" s="72"/>
      <c r="BK2225" s="72"/>
      <c r="BL2225" s="72"/>
      <c r="BM2225" s="72"/>
      <c r="BN2225" s="72">
        <v>1.24</v>
      </c>
      <c r="BO2225" s="72"/>
      <c r="BP2225" s="72">
        <v>0.08</v>
      </c>
      <c r="BQ2225" s="72"/>
      <c r="BR2225" s="72">
        <v>0.89</v>
      </c>
      <c r="BS2225" s="72"/>
      <c r="BT2225" s="72"/>
      <c r="BU2225" s="72"/>
      <c r="BV2225" s="72"/>
      <c r="BW2225" s="72"/>
      <c r="BX2225" s="72">
        <v>5.81</v>
      </c>
      <c r="BY2225" s="72"/>
      <c r="BZ2225" s="72">
        <v>3.1</v>
      </c>
      <c r="CA2225" s="72"/>
      <c r="CB2225" s="72">
        <v>0.97</v>
      </c>
      <c r="CC2225" s="72"/>
      <c r="CD2225" s="72">
        <v>0.34</v>
      </c>
      <c r="CE2225" s="72"/>
      <c r="CF2225" s="72"/>
      <c r="CG2225" s="72"/>
      <c r="CH2225" s="72"/>
      <c r="CI2225" s="72"/>
      <c r="CJ2225" s="72"/>
      <c r="CK2225" s="72"/>
      <c r="CL2225" s="72"/>
      <c r="CM2225" s="72"/>
      <c r="CN2225" s="72"/>
      <c r="CO2225" s="72"/>
      <c r="CP2225" s="72"/>
      <c r="CQ2225" s="72"/>
      <c r="CR2225" s="72"/>
      <c r="CS2225" s="72"/>
      <c r="CT2225" s="72"/>
      <c r="CU2225" s="72"/>
      <c r="CV2225" s="72"/>
      <c r="CW2225" s="72"/>
      <c r="CX2225" s="72"/>
      <c r="CY2225" s="72"/>
      <c r="CZ2225" s="72"/>
      <c r="DA2225" s="72"/>
      <c r="DB2225" s="72"/>
      <c r="DC2225" s="72"/>
      <c r="DD2225" s="72"/>
      <c r="DE2225" s="72"/>
      <c r="DF2225" s="72"/>
      <c r="DG2225" s="72"/>
      <c r="DH2225" s="78">
        <v>88.73</v>
      </c>
      <c r="DJ2225" s="77">
        <f t="shared" si="990"/>
        <v>11.269999999999996</v>
      </c>
      <c r="DK2225" s="72">
        <v>0.29699999999999999</v>
      </c>
      <c r="DO2225" s="358">
        <v>11.27</v>
      </c>
      <c r="DP2225" s="72"/>
      <c r="DQ2225" s="374"/>
      <c r="DR2225" s="72"/>
      <c r="DU2225" s="52"/>
      <c r="DX2225" s="75">
        <f t="shared" si="991"/>
        <v>65.592246139975202</v>
      </c>
      <c r="DY2225" s="51">
        <f t="shared" si="992"/>
        <v>0</v>
      </c>
      <c r="DZ2225" s="75">
        <f t="shared" si="993"/>
        <v>0.45080581539501857</v>
      </c>
      <c r="EA2225" s="51">
        <f t="shared" si="994"/>
        <v>0</v>
      </c>
      <c r="EB2225" s="75">
        <f t="shared" si="995"/>
        <v>19.94815733122957</v>
      </c>
      <c r="EC2225" s="51">
        <f t="shared" si="996"/>
        <v>0</v>
      </c>
      <c r="ED2225" s="75">
        <f t="shared" si="997"/>
        <v>1.3974980277245574</v>
      </c>
      <c r="EE2225" s="51">
        <f t="shared" si="998"/>
        <v>0</v>
      </c>
      <c r="EF2225" s="75">
        <f t="shared" si="999"/>
        <v>9.0161163079003709E-2</v>
      </c>
      <c r="EG2225" s="51">
        <f t="shared" si="1000"/>
        <v>0</v>
      </c>
      <c r="EH2225" s="75">
        <f t="shared" si="1001"/>
        <v>1.0030429392539164</v>
      </c>
      <c r="EI2225" s="51">
        <f t="shared" si="1002"/>
        <v>0</v>
      </c>
      <c r="EJ2225" s="75">
        <f t="shared" si="1003"/>
        <v>6.5479544686126445</v>
      </c>
      <c r="EK2225" s="51">
        <f t="shared" si="1004"/>
        <v>0</v>
      </c>
      <c r="EL2225" s="75">
        <f t="shared" si="1005"/>
        <v>3.4937450693113945</v>
      </c>
      <c r="EM2225" s="51">
        <f t="shared" si="1006"/>
        <v>0</v>
      </c>
      <c r="EN2225" s="75">
        <f t="shared" si="1007"/>
        <v>1.09320410233292</v>
      </c>
      <c r="EO2225" s="51">
        <f t="shared" si="1008"/>
        <v>0</v>
      </c>
      <c r="EP2225" s="75">
        <f t="shared" si="1009"/>
        <v>0.38318494308576584</v>
      </c>
      <c r="EQ2225" s="51">
        <f t="shared" si="1010"/>
        <v>0</v>
      </c>
      <c r="ER2225" s="51">
        <f t="shared" si="1011"/>
        <v>100</v>
      </c>
      <c r="ES2225" s="51">
        <f t="shared" si="1012"/>
        <v>0</v>
      </c>
    </row>
    <row r="2226" spans="1:149" x14ac:dyDescent="0.45">
      <c r="A2226" s="78" t="s">
        <v>1516</v>
      </c>
      <c r="B2226" s="110" t="s">
        <v>3431</v>
      </c>
      <c r="C2226" s="51" t="s">
        <v>3441</v>
      </c>
      <c r="D2226" s="51" t="s">
        <v>3845</v>
      </c>
      <c r="E2226" s="78" t="s">
        <v>637</v>
      </c>
      <c r="F2226" s="78" t="s">
        <v>2896</v>
      </c>
      <c r="G2226" s="72" t="s">
        <v>3385</v>
      </c>
      <c r="H2226" s="78" t="s">
        <v>1132</v>
      </c>
      <c r="I2226" s="78"/>
      <c r="J2226" s="300">
        <v>500</v>
      </c>
      <c r="K2226" s="78"/>
      <c r="L2226" s="300">
        <v>1000</v>
      </c>
      <c r="M2226" s="72">
        <v>5</v>
      </c>
      <c r="O2226" s="78" t="s">
        <v>3262</v>
      </c>
      <c r="P2226" s="72" t="s">
        <v>3319</v>
      </c>
      <c r="AA2226" s="195"/>
      <c r="AB2226" s="195"/>
      <c r="AC2226" s="195"/>
      <c r="AD2226" s="72"/>
      <c r="AE2226" s="316">
        <v>1</v>
      </c>
      <c r="AF2226" s="195"/>
      <c r="AG2226" s="195">
        <v>0</v>
      </c>
      <c r="AH2226" s="72"/>
      <c r="AR2226" s="53">
        <v>1.071</v>
      </c>
      <c r="AT2226" s="77"/>
      <c r="AU2226" s="276">
        <v>5000</v>
      </c>
      <c r="AV2226" s="276"/>
      <c r="AW2226" s="276">
        <v>5355</v>
      </c>
      <c r="AX2226" s="95"/>
      <c r="AY2226" s="276"/>
      <c r="AZ2226" s="95"/>
      <c r="BB2226" s="80" t="s">
        <v>722</v>
      </c>
      <c r="BC2226" s="270" t="s">
        <v>1126</v>
      </c>
      <c r="BD2226" s="72">
        <v>56.7</v>
      </c>
      <c r="BE2226" s="72"/>
      <c r="BF2226" s="72">
        <v>0.24</v>
      </c>
      <c r="BG2226" s="72"/>
      <c r="BH2226" s="72">
        <v>19.100000000000001</v>
      </c>
      <c r="BI2226" s="72"/>
      <c r="BJ2226" s="72"/>
      <c r="BK2226" s="72"/>
      <c r="BL2226" s="72"/>
      <c r="BM2226" s="72"/>
      <c r="BN2226" s="72">
        <v>1.32</v>
      </c>
      <c r="BO2226" s="72"/>
      <c r="BP2226" s="72">
        <v>0.12</v>
      </c>
      <c r="BQ2226" s="72"/>
      <c r="BR2226" s="72">
        <v>0.41</v>
      </c>
      <c r="BS2226" s="72"/>
      <c r="BT2226" s="72"/>
      <c r="BU2226" s="72"/>
      <c r="BV2226" s="72"/>
      <c r="BW2226" s="72"/>
      <c r="BX2226" s="72">
        <v>5.34</v>
      </c>
      <c r="BY2226" s="72"/>
      <c r="BZ2226" s="72">
        <v>1</v>
      </c>
      <c r="CA2226" s="72"/>
      <c r="CB2226" s="72">
        <v>0.81</v>
      </c>
      <c r="CC2226" s="72"/>
      <c r="CD2226" s="72">
        <v>0.38</v>
      </c>
      <c r="CE2226" s="72"/>
      <c r="CF2226" s="72"/>
      <c r="CG2226" s="72"/>
      <c r="CH2226" s="72"/>
      <c r="CI2226" s="72"/>
      <c r="CJ2226" s="72"/>
      <c r="CK2226" s="72"/>
      <c r="CL2226" s="72"/>
      <c r="CM2226" s="72"/>
      <c r="CN2226" s="72"/>
      <c r="CO2226" s="72"/>
      <c r="CP2226" s="72"/>
      <c r="CQ2226" s="72"/>
      <c r="CR2226" s="72"/>
      <c r="CS2226" s="72"/>
      <c r="CT2226" s="72"/>
      <c r="CU2226" s="72"/>
      <c r="CV2226" s="72"/>
      <c r="CW2226" s="72"/>
      <c r="CX2226" s="72"/>
      <c r="CY2226" s="72"/>
      <c r="CZ2226" s="72"/>
      <c r="DA2226" s="72"/>
      <c r="DB2226" s="72"/>
      <c r="DC2226" s="72"/>
      <c r="DD2226" s="72"/>
      <c r="DE2226" s="72"/>
      <c r="DF2226" s="72"/>
      <c r="DG2226" s="72"/>
      <c r="DH2226" s="78">
        <v>85.42</v>
      </c>
      <c r="DJ2226" s="77">
        <f t="shared" si="990"/>
        <v>14.579999999999998</v>
      </c>
      <c r="DK2226" s="72">
        <v>0.48799999999999999</v>
      </c>
      <c r="DO2226" s="358">
        <v>14.58</v>
      </c>
      <c r="DP2226" s="72"/>
      <c r="DQ2226" s="374"/>
      <c r="DR2226" s="72"/>
      <c r="DU2226" s="52"/>
      <c r="DX2226" s="75">
        <f t="shared" si="991"/>
        <v>66.377897447904473</v>
      </c>
      <c r="DY2226" s="51">
        <f t="shared" si="992"/>
        <v>0</v>
      </c>
      <c r="DZ2226" s="75">
        <f t="shared" si="993"/>
        <v>0.28096464528213533</v>
      </c>
      <c r="EA2226" s="51">
        <f t="shared" si="994"/>
        <v>0</v>
      </c>
      <c r="EB2226" s="75">
        <f t="shared" si="995"/>
        <v>22.360103020369937</v>
      </c>
      <c r="EC2226" s="51">
        <f t="shared" si="996"/>
        <v>0</v>
      </c>
      <c r="ED2226" s="75">
        <f t="shared" si="997"/>
        <v>1.5453055490517442</v>
      </c>
      <c r="EE2226" s="51">
        <f t="shared" si="998"/>
        <v>0</v>
      </c>
      <c r="EF2226" s="75">
        <f t="shared" si="999"/>
        <v>0.14048232264106766</v>
      </c>
      <c r="EG2226" s="51">
        <f t="shared" si="1000"/>
        <v>0</v>
      </c>
      <c r="EH2226" s="75">
        <f t="shared" si="1001"/>
        <v>0.47998126902364779</v>
      </c>
      <c r="EI2226" s="51">
        <f t="shared" si="1002"/>
        <v>0</v>
      </c>
      <c r="EJ2226" s="75">
        <f t="shared" si="1003"/>
        <v>6.2514633575275109</v>
      </c>
      <c r="EK2226" s="51">
        <f t="shared" si="1004"/>
        <v>0</v>
      </c>
      <c r="EL2226" s="75">
        <f t="shared" si="1005"/>
        <v>1.1706860220088973</v>
      </c>
      <c r="EM2226" s="51">
        <f t="shared" si="1006"/>
        <v>0</v>
      </c>
      <c r="EN2226" s="75">
        <f t="shared" si="1007"/>
        <v>0.94825567782720677</v>
      </c>
      <c r="EO2226" s="51">
        <f t="shared" si="1008"/>
        <v>0</v>
      </c>
      <c r="EP2226" s="75">
        <f t="shared" si="1009"/>
        <v>0.44486068836338094</v>
      </c>
      <c r="EQ2226" s="51">
        <f t="shared" si="1010"/>
        <v>0</v>
      </c>
      <c r="ER2226" s="51">
        <f t="shared" si="1011"/>
        <v>100</v>
      </c>
      <c r="ES2226" s="51">
        <f t="shared" si="1012"/>
        <v>0</v>
      </c>
    </row>
    <row r="2227" spans="1:149" x14ac:dyDescent="0.45">
      <c r="A2227" s="78" t="s">
        <v>1516</v>
      </c>
      <c r="B2227" s="110" t="s">
        <v>3431</v>
      </c>
      <c r="C2227" s="51" t="s">
        <v>3441</v>
      </c>
      <c r="D2227" s="51" t="s">
        <v>3846</v>
      </c>
      <c r="E2227" s="78" t="s">
        <v>637</v>
      </c>
      <c r="F2227" s="78" t="s">
        <v>2897</v>
      </c>
      <c r="G2227" s="72" t="s">
        <v>3385</v>
      </c>
      <c r="H2227" s="78" t="s">
        <v>1132</v>
      </c>
      <c r="I2227" s="78"/>
      <c r="J2227" s="300">
        <v>500</v>
      </c>
      <c r="K2227" s="78"/>
      <c r="L2227" s="300">
        <v>725</v>
      </c>
      <c r="M2227" s="72">
        <v>5</v>
      </c>
      <c r="O2227" s="78" t="s">
        <v>750</v>
      </c>
      <c r="P2227" s="72" t="s">
        <v>3320</v>
      </c>
      <c r="AA2227" s="195"/>
      <c r="AB2227" s="195"/>
      <c r="AC2227" s="195"/>
      <c r="AD2227" s="72"/>
      <c r="AE2227" s="316">
        <v>1</v>
      </c>
      <c r="AF2227" s="195"/>
      <c r="AG2227" s="195">
        <v>0</v>
      </c>
      <c r="AH2227" s="72"/>
      <c r="AR2227" s="53">
        <v>0.78359999999999996</v>
      </c>
      <c r="AT2227" s="77"/>
      <c r="AU2227" s="276">
        <v>5000</v>
      </c>
      <c r="AV2227" s="276"/>
      <c r="AW2227" s="276">
        <v>3918</v>
      </c>
      <c r="AX2227" s="95"/>
      <c r="AY2227" s="276"/>
      <c r="AZ2227" s="95"/>
      <c r="BB2227" s="80" t="s">
        <v>722</v>
      </c>
      <c r="BC2227" s="270" t="s">
        <v>1126</v>
      </c>
      <c r="BD2227" s="72"/>
      <c r="BE2227" s="72"/>
      <c r="BF2227" s="72"/>
      <c r="BG2227" s="72"/>
      <c r="BH2227" s="72">
        <v>20.8</v>
      </c>
      <c r="BI2227" s="72"/>
      <c r="BJ2227" s="72"/>
      <c r="BK2227" s="72"/>
      <c r="BL2227" s="72"/>
      <c r="BM2227" s="72"/>
      <c r="BN2227" s="72"/>
      <c r="BO2227" s="72"/>
      <c r="BP2227" s="72"/>
      <c r="BQ2227" s="72"/>
      <c r="BR2227" s="72">
        <v>0</v>
      </c>
      <c r="BS2227" s="72"/>
      <c r="BT2227" s="72"/>
      <c r="BU2227" s="72"/>
      <c r="BV2227" s="72"/>
      <c r="BW2227" s="72"/>
      <c r="BX2227" s="72">
        <v>2.44</v>
      </c>
      <c r="BY2227" s="72"/>
      <c r="BZ2227" s="72">
        <v>1</v>
      </c>
      <c r="CA2227" s="72"/>
      <c r="CB2227" s="72">
        <v>3.24</v>
      </c>
      <c r="CC2227" s="72"/>
      <c r="CD2227" s="72"/>
      <c r="CE2227" s="72"/>
      <c r="CF2227" s="72"/>
      <c r="CG2227" s="72"/>
      <c r="CH2227" s="72"/>
      <c r="CI2227" s="72"/>
      <c r="CJ2227" s="72"/>
      <c r="CK2227" s="72"/>
      <c r="CL2227" s="72"/>
      <c r="CM2227" s="72"/>
      <c r="CN2227" s="72"/>
      <c r="CO2227" s="72"/>
      <c r="CP2227" s="72"/>
      <c r="CQ2227" s="72"/>
      <c r="CR2227" s="72"/>
      <c r="CS2227" s="72"/>
      <c r="CT2227" s="72"/>
      <c r="CU2227" s="72"/>
      <c r="CV2227" s="72"/>
      <c r="CW2227" s="72"/>
      <c r="CX2227" s="72"/>
      <c r="CY2227" s="72"/>
      <c r="CZ2227" s="72"/>
      <c r="DA2227" s="72"/>
      <c r="DB2227" s="72"/>
      <c r="DC2227" s="72"/>
      <c r="DD2227" s="72"/>
      <c r="DE2227" s="72"/>
      <c r="DF2227" s="72"/>
      <c r="DG2227" s="72"/>
      <c r="DH2227" s="78"/>
      <c r="DJ2227" s="77"/>
      <c r="DK2227" s="72">
        <v>8.1000000000000003E-2</v>
      </c>
      <c r="DO2227" s="358"/>
      <c r="DP2227" s="72"/>
      <c r="DQ2227" s="374"/>
      <c r="DR2227" s="72"/>
      <c r="DU2227" s="52"/>
      <c r="DX2227" s="75" t="e">
        <f t="shared" si="991"/>
        <v>#DIV/0!</v>
      </c>
      <c r="DY2227" s="51" t="e">
        <f t="shared" si="992"/>
        <v>#DIV/0!</v>
      </c>
      <c r="DZ2227" s="75" t="e">
        <f t="shared" si="993"/>
        <v>#DIV/0!</v>
      </c>
      <c r="EA2227" s="51" t="e">
        <f t="shared" si="994"/>
        <v>#DIV/0!</v>
      </c>
      <c r="EB2227" s="75" t="e">
        <f t="shared" si="995"/>
        <v>#DIV/0!</v>
      </c>
      <c r="EC2227" s="51" t="e">
        <f t="shared" si="996"/>
        <v>#DIV/0!</v>
      </c>
      <c r="ED2227" s="75" t="e">
        <f t="shared" si="997"/>
        <v>#DIV/0!</v>
      </c>
      <c r="EE2227" s="51" t="e">
        <f t="shared" si="998"/>
        <v>#DIV/0!</v>
      </c>
      <c r="EF2227" s="75" t="e">
        <f t="shared" si="999"/>
        <v>#DIV/0!</v>
      </c>
      <c r="EG2227" s="51" t="e">
        <f t="shared" si="1000"/>
        <v>#DIV/0!</v>
      </c>
      <c r="EH2227" s="75" t="e">
        <f t="shared" si="1001"/>
        <v>#DIV/0!</v>
      </c>
      <c r="EI2227" s="51" t="e">
        <f t="shared" si="1002"/>
        <v>#DIV/0!</v>
      </c>
      <c r="EJ2227" s="75" t="e">
        <f t="shared" si="1003"/>
        <v>#DIV/0!</v>
      </c>
      <c r="EK2227" s="51" t="e">
        <f t="shared" si="1004"/>
        <v>#DIV/0!</v>
      </c>
      <c r="EL2227" s="75" t="e">
        <f t="shared" si="1005"/>
        <v>#DIV/0!</v>
      </c>
      <c r="EM2227" s="51" t="e">
        <f t="shared" si="1006"/>
        <v>#DIV/0!</v>
      </c>
      <c r="EN2227" s="75" t="e">
        <f t="shared" si="1007"/>
        <v>#DIV/0!</v>
      </c>
      <c r="EO2227" s="51" t="e">
        <f t="shared" si="1008"/>
        <v>#DIV/0!</v>
      </c>
      <c r="EP2227" s="75" t="e">
        <f t="shared" si="1009"/>
        <v>#DIV/0!</v>
      </c>
      <c r="EQ2227" s="51" t="e">
        <f t="shared" si="1010"/>
        <v>#DIV/0!</v>
      </c>
      <c r="ER2227" s="51" t="e">
        <f t="shared" si="1011"/>
        <v>#DIV/0!</v>
      </c>
      <c r="ES2227" s="51" t="e">
        <f t="shared" si="1012"/>
        <v>#DIV/0!</v>
      </c>
    </row>
    <row r="2228" spans="1:149" x14ac:dyDescent="0.45">
      <c r="A2228" s="78" t="s">
        <v>1516</v>
      </c>
      <c r="B2228" s="110" t="s">
        <v>3431</v>
      </c>
      <c r="C2228" s="51" t="s">
        <v>3441</v>
      </c>
      <c r="D2228" s="51" t="s">
        <v>3846</v>
      </c>
      <c r="E2228" s="78" t="s">
        <v>637</v>
      </c>
      <c r="F2228" s="78" t="s">
        <v>2898</v>
      </c>
      <c r="G2228" s="72" t="s">
        <v>3385</v>
      </c>
      <c r="H2228" s="78" t="s">
        <v>1132</v>
      </c>
      <c r="I2228" s="78"/>
      <c r="J2228" s="300">
        <v>500</v>
      </c>
      <c r="K2228" s="78"/>
      <c r="L2228" s="300">
        <v>825</v>
      </c>
      <c r="M2228" s="72">
        <v>5</v>
      </c>
      <c r="O2228" s="78" t="s">
        <v>750</v>
      </c>
      <c r="P2228" s="72" t="s">
        <v>3321</v>
      </c>
      <c r="AA2228" s="195"/>
      <c r="AB2228" s="195"/>
      <c r="AC2228" s="195"/>
      <c r="AD2228" s="72"/>
      <c r="AE2228" s="316">
        <v>1</v>
      </c>
      <c r="AF2228" s="195"/>
      <c r="AG2228" s="195">
        <v>0</v>
      </c>
      <c r="AH2228" s="72"/>
      <c r="AR2228" s="53">
        <v>0.90949999999999998</v>
      </c>
      <c r="AT2228" s="77"/>
      <c r="AU2228" s="276">
        <v>5000</v>
      </c>
      <c r="AV2228" s="276"/>
      <c r="AW2228" s="276">
        <v>4547.5</v>
      </c>
      <c r="AX2228" s="95"/>
      <c r="AY2228" s="276"/>
      <c r="AZ2228" s="95"/>
      <c r="BB2228" s="80" t="s">
        <v>722</v>
      </c>
      <c r="BC2228" s="270" t="s">
        <v>1126</v>
      </c>
      <c r="BD2228" s="72">
        <v>61.8</v>
      </c>
      <c r="BE2228" s="72"/>
      <c r="BF2228" s="72"/>
      <c r="BG2228" s="72"/>
      <c r="BH2228" s="72">
        <v>15.8</v>
      </c>
      <c r="BI2228" s="72"/>
      <c r="BJ2228" s="72"/>
      <c r="BK2228" s="72"/>
      <c r="BL2228" s="72"/>
      <c r="BM2228" s="72"/>
      <c r="BN2228" s="72">
        <v>0.95</v>
      </c>
      <c r="BO2228" s="72"/>
      <c r="BP2228" s="72"/>
      <c r="BQ2228" s="72"/>
      <c r="BR2228" s="72"/>
      <c r="BS2228" s="72"/>
      <c r="BT2228" s="72"/>
      <c r="BU2228" s="72"/>
      <c r="BV2228" s="72"/>
      <c r="BW2228" s="72"/>
      <c r="BX2228" s="72">
        <v>3.86</v>
      </c>
      <c r="BY2228" s="72"/>
      <c r="BZ2228" s="72">
        <v>1.3</v>
      </c>
      <c r="CA2228" s="72"/>
      <c r="CB2228" s="72">
        <v>1.59</v>
      </c>
      <c r="CC2228" s="72"/>
      <c r="CD2228" s="72">
        <v>0.03</v>
      </c>
      <c r="CE2228" s="72"/>
      <c r="CF2228" s="72"/>
      <c r="CG2228" s="72"/>
      <c r="CH2228" s="72"/>
      <c r="CI2228" s="72"/>
      <c r="CJ2228" s="72"/>
      <c r="CK2228" s="72"/>
      <c r="CL2228" s="72"/>
      <c r="CM2228" s="72"/>
      <c r="CN2228" s="72"/>
      <c r="CO2228" s="72"/>
      <c r="CP2228" s="72"/>
      <c r="CQ2228" s="72"/>
      <c r="CR2228" s="72"/>
      <c r="CS2228" s="72"/>
      <c r="CT2228" s="72"/>
      <c r="CU2228" s="72"/>
      <c r="CV2228" s="72"/>
      <c r="CW2228" s="72"/>
      <c r="CX2228" s="72"/>
      <c r="CY2228" s="72"/>
      <c r="CZ2228" s="72"/>
      <c r="DA2228" s="72"/>
      <c r="DB2228" s="72"/>
      <c r="DC2228" s="72"/>
      <c r="DD2228" s="72"/>
      <c r="DE2228" s="72"/>
      <c r="DF2228" s="72"/>
      <c r="DG2228" s="72"/>
      <c r="DH2228" s="78">
        <v>85.33</v>
      </c>
      <c r="DJ2228" s="77">
        <f t="shared" si="990"/>
        <v>14.670000000000002</v>
      </c>
      <c r="DK2228" s="72">
        <v>0.20599999999999999</v>
      </c>
      <c r="DO2228" s="358">
        <v>14.67</v>
      </c>
      <c r="DP2228" s="72"/>
      <c r="DQ2228" s="374"/>
      <c r="DR2228" s="72"/>
      <c r="DU2228" s="52"/>
      <c r="DX2228" s="75">
        <f t="shared" si="991"/>
        <v>72.424704090003516</v>
      </c>
      <c r="DY2228" s="51">
        <f t="shared" si="992"/>
        <v>0</v>
      </c>
      <c r="DZ2228" s="75">
        <f t="shared" si="993"/>
        <v>0</v>
      </c>
      <c r="EA2228" s="51" t="e">
        <f t="shared" si="994"/>
        <v>#DIV/0!</v>
      </c>
      <c r="EB2228" s="75">
        <f t="shared" si="995"/>
        <v>18.51634829485527</v>
      </c>
      <c r="EC2228" s="51">
        <f t="shared" si="996"/>
        <v>0</v>
      </c>
      <c r="ED2228" s="75">
        <f t="shared" si="997"/>
        <v>1.1133247392476269</v>
      </c>
      <c r="EE2228" s="51">
        <f t="shared" si="998"/>
        <v>0</v>
      </c>
      <c r="EF2228" s="75">
        <f t="shared" si="999"/>
        <v>0</v>
      </c>
      <c r="EG2228" s="51" t="e">
        <f t="shared" si="1000"/>
        <v>#DIV/0!</v>
      </c>
      <c r="EH2228" s="75">
        <f t="shared" si="1001"/>
        <v>0</v>
      </c>
      <c r="EI2228" s="51" t="e">
        <f t="shared" si="1002"/>
        <v>#DIV/0!</v>
      </c>
      <c r="EJ2228" s="75">
        <f t="shared" si="1003"/>
        <v>4.5236142036798315</v>
      </c>
      <c r="EK2228" s="51">
        <f t="shared" si="1004"/>
        <v>0</v>
      </c>
      <c r="EL2228" s="75">
        <f t="shared" si="1005"/>
        <v>1.5234970116020157</v>
      </c>
      <c r="EM2228" s="51">
        <f t="shared" si="1006"/>
        <v>0</v>
      </c>
      <c r="EN2228" s="75">
        <f t="shared" si="1007"/>
        <v>1.8633540372670807</v>
      </c>
      <c r="EO2228" s="51">
        <f t="shared" si="1008"/>
        <v>0</v>
      </c>
      <c r="EP2228" s="75">
        <f t="shared" si="1009"/>
        <v>3.5157623344661902E-2</v>
      </c>
      <c r="EQ2228" s="51">
        <f t="shared" si="1010"/>
        <v>0</v>
      </c>
      <c r="ER2228" s="51">
        <f t="shared" si="1011"/>
        <v>100</v>
      </c>
      <c r="ES2228" s="51">
        <f t="shared" si="1012"/>
        <v>0</v>
      </c>
    </row>
    <row r="2229" spans="1:149" x14ac:dyDescent="0.45">
      <c r="A2229" s="78" t="s">
        <v>1516</v>
      </c>
      <c r="B2229" s="110" t="s">
        <v>3431</v>
      </c>
      <c r="C2229" s="51" t="s">
        <v>3441</v>
      </c>
      <c r="D2229" s="51" t="s">
        <v>3846</v>
      </c>
      <c r="E2229" s="78" t="s">
        <v>637</v>
      </c>
      <c r="F2229" s="78" t="s">
        <v>2899</v>
      </c>
      <c r="G2229" s="72" t="s">
        <v>3385</v>
      </c>
      <c r="H2229" s="78" t="s">
        <v>1132</v>
      </c>
      <c r="I2229" s="78"/>
      <c r="J2229" s="300">
        <v>500</v>
      </c>
      <c r="K2229" s="78"/>
      <c r="L2229" s="300">
        <v>875</v>
      </c>
      <c r="M2229" s="72">
        <v>5</v>
      </c>
      <c r="O2229" s="78" t="s">
        <v>750</v>
      </c>
      <c r="P2229" s="72" t="s">
        <v>3322</v>
      </c>
      <c r="AA2229" s="195"/>
      <c r="AB2229" s="195"/>
      <c r="AC2229" s="195"/>
      <c r="AD2229" s="72"/>
      <c r="AE2229" s="316">
        <v>1</v>
      </c>
      <c r="AF2229" s="195"/>
      <c r="AG2229" s="195">
        <v>0</v>
      </c>
      <c r="AH2229" s="72"/>
      <c r="AR2229" s="53">
        <v>0.96299999999999997</v>
      </c>
      <c r="AT2229" s="77"/>
      <c r="AU2229" s="276">
        <v>5000</v>
      </c>
      <c r="AV2229" s="276"/>
      <c r="AW2229" s="276">
        <v>4815</v>
      </c>
      <c r="AX2229" s="95"/>
      <c r="AY2229" s="276"/>
      <c r="AZ2229" s="95"/>
      <c r="BB2229" s="80" t="s">
        <v>722</v>
      </c>
      <c r="BC2229" s="270" t="s">
        <v>1126</v>
      </c>
      <c r="BD2229" s="72">
        <v>58.8</v>
      </c>
      <c r="BE2229" s="72"/>
      <c r="BF2229" s="72">
        <v>0.33</v>
      </c>
      <c r="BG2229" s="72"/>
      <c r="BH2229" s="72">
        <v>17.100000000000001</v>
      </c>
      <c r="BI2229" s="72"/>
      <c r="BJ2229" s="72"/>
      <c r="BK2229" s="72"/>
      <c r="BL2229" s="72"/>
      <c r="BM2229" s="72"/>
      <c r="BN2229" s="72">
        <v>1.28</v>
      </c>
      <c r="BO2229" s="72"/>
      <c r="BP2229" s="72">
        <v>0.05</v>
      </c>
      <c r="BQ2229" s="72"/>
      <c r="BR2229" s="72">
        <v>0.28999999999999998</v>
      </c>
      <c r="BS2229" s="72"/>
      <c r="BT2229" s="72"/>
      <c r="BU2229" s="72"/>
      <c r="BV2229" s="72"/>
      <c r="BW2229" s="72"/>
      <c r="BX2229" s="72">
        <v>0.48</v>
      </c>
      <c r="BY2229" s="72"/>
      <c r="BZ2229" s="72">
        <v>1.4</v>
      </c>
      <c r="CA2229" s="72"/>
      <c r="CB2229" s="72">
        <v>1.48</v>
      </c>
      <c r="CC2229" s="72"/>
      <c r="CD2229" s="72">
        <v>0.14000000000000001</v>
      </c>
      <c r="CE2229" s="72"/>
      <c r="CF2229" s="72"/>
      <c r="CG2229" s="72"/>
      <c r="CH2229" s="72"/>
      <c r="CI2229" s="72"/>
      <c r="CJ2229" s="72"/>
      <c r="CK2229" s="72"/>
      <c r="CL2229" s="72"/>
      <c r="CM2229" s="72"/>
      <c r="CN2229" s="72"/>
      <c r="CO2229" s="72"/>
      <c r="CP2229" s="72"/>
      <c r="CQ2229" s="72"/>
      <c r="CR2229" s="72"/>
      <c r="CS2229" s="72"/>
      <c r="CT2229" s="72"/>
      <c r="CU2229" s="72"/>
      <c r="CV2229" s="72"/>
      <c r="CW2229" s="72"/>
      <c r="CX2229" s="72"/>
      <c r="CY2229" s="72"/>
      <c r="CZ2229" s="72"/>
      <c r="DA2229" s="72"/>
      <c r="DB2229" s="72"/>
      <c r="DC2229" s="72"/>
      <c r="DD2229" s="72"/>
      <c r="DE2229" s="72"/>
      <c r="DF2229" s="72"/>
      <c r="DG2229" s="72"/>
      <c r="DH2229" s="78">
        <v>81.349999999999994</v>
      </c>
      <c r="DJ2229" s="77">
        <f t="shared" si="990"/>
        <v>18.650000000000006</v>
      </c>
      <c r="DK2229" s="72">
        <v>0.251</v>
      </c>
      <c r="DO2229" s="358">
        <v>18.649999999999999</v>
      </c>
      <c r="DP2229" s="72"/>
      <c r="DQ2229" s="374"/>
      <c r="DR2229" s="72"/>
      <c r="DU2229" s="52"/>
      <c r="DX2229" s="75">
        <f t="shared" si="991"/>
        <v>72.28027043638599</v>
      </c>
      <c r="DY2229" s="51">
        <f t="shared" si="992"/>
        <v>0</v>
      </c>
      <c r="DZ2229" s="75">
        <f t="shared" si="993"/>
        <v>0.4056545789797173</v>
      </c>
      <c r="EA2229" s="51">
        <f t="shared" si="994"/>
        <v>0</v>
      </c>
      <c r="EB2229" s="75">
        <f t="shared" si="995"/>
        <v>21.020282728948988</v>
      </c>
      <c r="EC2229" s="51">
        <f t="shared" si="996"/>
        <v>0</v>
      </c>
      <c r="ED2229" s="75">
        <f t="shared" si="997"/>
        <v>1.5734480639213277</v>
      </c>
      <c r="EE2229" s="51">
        <f t="shared" si="998"/>
        <v>0</v>
      </c>
      <c r="EF2229" s="75">
        <f t="shared" si="999"/>
        <v>6.1462814996926865E-2</v>
      </c>
      <c r="EG2229" s="51">
        <f t="shared" si="1000"/>
        <v>0</v>
      </c>
      <c r="EH2229" s="75">
        <f t="shared" si="1001"/>
        <v>0.35648432698217575</v>
      </c>
      <c r="EI2229" s="51">
        <f t="shared" si="1002"/>
        <v>0</v>
      </c>
      <c r="EJ2229" s="75">
        <f t="shared" si="1003"/>
        <v>0.5900430239704979</v>
      </c>
      <c r="EK2229" s="51">
        <f t="shared" si="1004"/>
        <v>0</v>
      </c>
      <c r="EL2229" s="75">
        <f t="shared" si="1005"/>
        <v>1.7209588199139523</v>
      </c>
      <c r="EM2229" s="51">
        <f t="shared" si="1006"/>
        <v>0</v>
      </c>
      <c r="EN2229" s="75">
        <f t="shared" si="1007"/>
        <v>1.8192993239090354</v>
      </c>
      <c r="EO2229" s="51">
        <f t="shared" si="1008"/>
        <v>0</v>
      </c>
      <c r="EP2229" s="75">
        <f t="shared" si="1009"/>
        <v>0.17209588199139522</v>
      </c>
      <c r="EQ2229" s="51">
        <f t="shared" si="1010"/>
        <v>0</v>
      </c>
      <c r="ER2229" s="51">
        <f t="shared" si="1011"/>
        <v>100</v>
      </c>
      <c r="ES2229" s="51">
        <f t="shared" si="1012"/>
        <v>0</v>
      </c>
    </row>
    <row r="2230" spans="1:149" x14ac:dyDescent="0.45">
      <c r="A2230" s="78" t="s">
        <v>1516</v>
      </c>
      <c r="B2230" s="110" t="s">
        <v>3431</v>
      </c>
      <c r="C2230" s="51" t="s">
        <v>3441</v>
      </c>
      <c r="D2230" s="51" t="s">
        <v>3846</v>
      </c>
      <c r="E2230" s="78" t="s">
        <v>637</v>
      </c>
      <c r="F2230" s="78" t="s">
        <v>2900</v>
      </c>
      <c r="G2230" s="72" t="s">
        <v>3385</v>
      </c>
      <c r="H2230" s="78" t="s">
        <v>1132</v>
      </c>
      <c r="I2230" s="78"/>
      <c r="J2230" s="300">
        <v>500</v>
      </c>
      <c r="K2230" s="78"/>
      <c r="L2230" s="300">
        <v>930</v>
      </c>
      <c r="M2230" s="72">
        <v>5</v>
      </c>
      <c r="O2230" s="78" t="s">
        <v>750</v>
      </c>
      <c r="P2230" s="72" t="s">
        <v>3323</v>
      </c>
      <c r="AA2230" s="195"/>
      <c r="AB2230" s="195"/>
      <c r="AC2230" s="195"/>
      <c r="AD2230" s="72"/>
      <c r="AE2230" s="316">
        <v>1</v>
      </c>
      <c r="AF2230" s="195"/>
      <c r="AG2230" s="195">
        <v>0</v>
      </c>
      <c r="AH2230" s="72"/>
      <c r="AR2230" s="53">
        <v>1.0149999999999999</v>
      </c>
      <c r="AT2230" s="77"/>
      <c r="AU2230" s="276">
        <v>5000</v>
      </c>
      <c r="AV2230" s="276"/>
      <c r="AW2230" s="276">
        <v>5074.9999999999991</v>
      </c>
      <c r="AX2230" s="95"/>
      <c r="AY2230" s="276"/>
      <c r="AZ2230" s="95"/>
      <c r="BB2230" s="80" t="s">
        <v>722</v>
      </c>
      <c r="BC2230" s="270" t="s">
        <v>1126</v>
      </c>
      <c r="BD2230" s="72">
        <v>58.6</v>
      </c>
      <c r="BE2230" s="72"/>
      <c r="BF2230" s="72">
        <v>0.38</v>
      </c>
      <c r="BG2230" s="72"/>
      <c r="BH2230" s="72">
        <v>18.600000000000001</v>
      </c>
      <c r="BI2230" s="72"/>
      <c r="BJ2230" s="72"/>
      <c r="BK2230" s="72"/>
      <c r="BL2230" s="72"/>
      <c r="BM2230" s="72"/>
      <c r="BN2230" s="72">
        <v>1.68</v>
      </c>
      <c r="BO2230" s="72"/>
      <c r="BP2230" s="72">
        <v>7.0000000000000007E-2</v>
      </c>
      <c r="BQ2230" s="72"/>
      <c r="BR2230" s="72">
        <v>0.41</v>
      </c>
      <c r="BS2230" s="72"/>
      <c r="BT2230" s="72"/>
      <c r="BU2230" s="72"/>
      <c r="BV2230" s="72"/>
      <c r="BW2230" s="72"/>
      <c r="BX2230" s="72">
        <v>4.58</v>
      </c>
      <c r="BY2230" s="72"/>
      <c r="BZ2230" s="72">
        <v>1.6</v>
      </c>
      <c r="CA2230" s="72"/>
      <c r="CB2230" s="72">
        <v>1.41</v>
      </c>
      <c r="CC2230" s="72"/>
      <c r="CD2230" s="72">
        <v>0.31</v>
      </c>
      <c r="CE2230" s="72"/>
      <c r="CF2230" s="72"/>
      <c r="CG2230" s="72"/>
      <c r="CH2230" s="72"/>
      <c r="CI2230" s="72"/>
      <c r="CJ2230" s="72"/>
      <c r="CK2230" s="72"/>
      <c r="CL2230" s="72"/>
      <c r="CM2230" s="72"/>
      <c r="CN2230" s="72"/>
      <c r="CO2230" s="72"/>
      <c r="CP2230" s="72"/>
      <c r="CQ2230" s="72"/>
      <c r="CR2230" s="72"/>
      <c r="CS2230" s="72"/>
      <c r="CT2230" s="72"/>
      <c r="CU2230" s="72"/>
      <c r="CV2230" s="72"/>
      <c r="CW2230" s="72"/>
      <c r="CX2230" s="72"/>
      <c r="CY2230" s="72"/>
      <c r="CZ2230" s="72"/>
      <c r="DA2230" s="72"/>
      <c r="DB2230" s="72"/>
      <c r="DC2230" s="72"/>
      <c r="DD2230" s="72"/>
      <c r="DE2230" s="72"/>
      <c r="DF2230" s="72"/>
      <c r="DG2230" s="72"/>
      <c r="DH2230" s="78">
        <v>87.64</v>
      </c>
      <c r="DJ2230" s="77">
        <f t="shared" si="990"/>
        <v>12.36</v>
      </c>
      <c r="DK2230" s="72">
        <v>0.29599999999999999</v>
      </c>
      <c r="DO2230" s="358">
        <v>12.36</v>
      </c>
      <c r="DP2230" s="72"/>
      <c r="DQ2230" s="374"/>
      <c r="DR2230" s="72"/>
      <c r="DU2230" s="52"/>
      <c r="DX2230" s="75">
        <f t="shared" si="991"/>
        <v>66.864445458694661</v>
      </c>
      <c r="DY2230" s="51">
        <f t="shared" si="992"/>
        <v>0</v>
      </c>
      <c r="DZ2230" s="75">
        <f t="shared" si="993"/>
        <v>0.43359196713829301</v>
      </c>
      <c r="EA2230" s="51">
        <f t="shared" si="994"/>
        <v>0</v>
      </c>
      <c r="EB2230" s="75">
        <f t="shared" si="995"/>
        <v>21.223185759926974</v>
      </c>
      <c r="EC2230" s="51">
        <f t="shared" si="996"/>
        <v>0</v>
      </c>
      <c r="ED2230" s="75">
        <f t="shared" si="997"/>
        <v>1.9169329073482428</v>
      </c>
      <c r="EE2230" s="51">
        <f t="shared" si="998"/>
        <v>0</v>
      </c>
      <c r="EF2230" s="75">
        <f t="shared" si="999"/>
        <v>7.9872204472843461E-2</v>
      </c>
      <c r="EG2230" s="51">
        <f t="shared" si="1000"/>
        <v>0</v>
      </c>
      <c r="EH2230" s="75">
        <f t="shared" si="1001"/>
        <v>0.46782291191236874</v>
      </c>
      <c r="EI2230" s="51">
        <f t="shared" si="1002"/>
        <v>0</v>
      </c>
      <c r="EJ2230" s="75">
        <f t="shared" si="1003"/>
        <v>5.2259242355089004</v>
      </c>
      <c r="EK2230" s="51">
        <f t="shared" si="1004"/>
        <v>0</v>
      </c>
      <c r="EL2230" s="75">
        <f t="shared" si="1005"/>
        <v>1.8256503879507076</v>
      </c>
      <c r="EM2230" s="51">
        <f t="shared" si="1006"/>
        <v>0</v>
      </c>
      <c r="EN2230" s="75">
        <f t="shared" si="1007"/>
        <v>1.6088544043815607</v>
      </c>
      <c r="EO2230" s="51">
        <f t="shared" si="1008"/>
        <v>0</v>
      </c>
      <c r="EP2230" s="75">
        <f t="shared" si="1009"/>
        <v>0.35371976266544958</v>
      </c>
      <c r="EQ2230" s="51">
        <f t="shared" si="1010"/>
        <v>0</v>
      </c>
      <c r="ER2230" s="51">
        <f t="shared" si="1011"/>
        <v>100</v>
      </c>
      <c r="ES2230" s="51">
        <f t="shared" si="1012"/>
        <v>0</v>
      </c>
    </row>
    <row r="2231" spans="1:149" x14ac:dyDescent="0.45">
      <c r="A2231" s="78" t="s">
        <v>1516</v>
      </c>
      <c r="B2231" s="110" t="s">
        <v>3431</v>
      </c>
      <c r="C2231" s="51" t="s">
        <v>3441</v>
      </c>
      <c r="D2231" s="51" t="s">
        <v>3846</v>
      </c>
      <c r="E2231" s="78" t="s">
        <v>637</v>
      </c>
      <c r="F2231" s="78" t="s">
        <v>2901</v>
      </c>
      <c r="G2231" s="72" t="s">
        <v>3385</v>
      </c>
      <c r="H2231" s="78" t="s">
        <v>1132</v>
      </c>
      <c r="I2231" s="78"/>
      <c r="J2231" s="300">
        <v>500</v>
      </c>
      <c r="K2231" s="78"/>
      <c r="L2231" s="300">
        <v>970</v>
      </c>
      <c r="M2231" s="72">
        <v>5</v>
      </c>
      <c r="O2231" s="78" t="s">
        <v>750</v>
      </c>
      <c r="P2231" s="72" t="s">
        <v>3315</v>
      </c>
      <c r="AA2231" s="195"/>
      <c r="AB2231" s="195"/>
      <c r="AC2231" s="195"/>
      <c r="AD2231" s="72"/>
      <c r="AE2231" s="316">
        <v>1</v>
      </c>
      <c r="AF2231" s="195"/>
      <c r="AG2231" s="195">
        <v>0</v>
      </c>
      <c r="AH2231" s="72"/>
      <c r="AR2231" s="53">
        <v>1.048</v>
      </c>
      <c r="AT2231" s="77"/>
      <c r="AU2231" s="276">
        <v>5000</v>
      </c>
      <c r="AV2231" s="276"/>
      <c r="AW2231" s="276">
        <v>5240</v>
      </c>
      <c r="AX2231" s="95"/>
      <c r="AY2231" s="276"/>
      <c r="AZ2231" s="95"/>
      <c r="BB2231" s="80" t="s">
        <v>722</v>
      </c>
      <c r="BC2231" s="270" t="s">
        <v>1126</v>
      </c>
      <c r="BD2231" s="72">
        <v>54.6</v>
      </c>
      <c r="BE2231" s="72"/>
      <c r="BF2231" s="72">
        <v>0.57999999999999996</v>
      </c>
      <c r="BG2231" s="72"/>
      <c r="BH2231" s="72">
        <v>18.5</v>
      </c>
      <c r="BI2231" s="72"/>
      <c r="BJ2231" s="72"/>
      <c r="BK2231" s="72"/>
      <c r="BL2231" s="72"/>
      <c r="BM2231" s="72"/>
      <c r="BN2231" s="72">
        <v>2.42</v>
      </c>
      <c r="BO2231" s="72"/>
      <c r="BP2231" s="72"/>
      <c r="BQ2231" s="72"/>
      <c r="BR2231" s="72">
        <v>0.62</v>
      </c>
      <c r="BS2231" s="72"/>
      <c r="BT2231" s="72"/>
      <c r="BU2231" s="72"/>
      <c r="BV2231" s="72"/>
      <c r="BW2231" s="72"/>
      <c r="BX2231" s="72">
        <v>5.0199999999999996</v>
      </c>
      <c r="BY2231" s="72"/>
      <c r="BZ2231" s="72"/>
      <c r="CA2231" s="72"/>
      <c r="CB2231" s="72">
        <v>1.42</v>
      </c>
      <c r="CC2231" s="72"/>
      <c r="CD2231" s="72">
        <v>0.64</v>
      </c>
      <c r="CE2231" s="72"/>
      <c r="CF2231" s="72"/>
      <c r="CG2231" s="72"/>
      <c r="CH2231" s="72"/>
      <c r="CI2231" s="72"/>
      <c r="CJ2231" s="72"/>
      <c r="CK2231" s="72"/>
      <c r="CL2231" s="72"/>
      <c r="CM2231" s="72"/>
      <c r="CN2231" s="72"/>
      <c r="CO2231" s="72"/>
      <c r="CP2231" s="72"/>
      <c r="CQ2231" s="72"/>
      <c r="CR2231" s="72"/>
      <c r="CS2231" s="72"/>
      <c r="CT2231" s="72"/>
      <c r="CU2231" s="72"/>
      <c r="CV2231" s="72"/>
      <c r="CW2231" s="72"/>
      <c r="CX2231" s="72"/>
      <c r="CY2231" s="72"/>
      <c r="CZ2231" s="72"/>
      <c r="DA2231" s="72"/>
      <c r="DB2231" s="72"/>
      <c r="DC2231" s="72"/>
      <c r="DD2231" s="72"/>
      <c r="DE2231" s="72"/>
      <c r="DF2231" s="72"/>
      <c r="DG2231" s="72"/>
      <c r="DH2231" s="78"/>
      <c r="DJ2231" s="77"/>
      <c r="DK2231" s="72">
        <v>0.311</v>
      </c>
      <c r="DO2231" s="358"/>
      <c r="DP2231" s="72"/>
      <c r="DQ2231" s="374"/>
      <c r="DR2231" s="72"/>
      <c r="DU2231" s="52"/>
      <c r="DX2231" s="75" t="e">
        <f t="shared" si="991"/>
        <v>#DIV/0!</v>
      </c>
      <c r="DY2231" s="51" t="e">
        <f t="shared" si="992"/>
        <v>#DIV/0!</v>
      </c>
      <c r="DZ2231" s="75" t="e">
        <f t="shared" si="993"/>
        <v>#DIV/0!</v>
      </c>
      <c r="EA2231" s="51" t="e">
        <f t="shared" si="994"/>
        <v>#DIV/0!</v>
      </c>
      <c r="EB2231" s="75" t="e">
        <f t="shared" si="995"/>
        <v>#DIV/0!</v>
      </c>
      <c r="EC2231" s="51" t="e">
        <f t="shared" si="996"/>
        <v>#DIV/0!</v>
      </c>
      <c r="ED2231" s="75" t="e">
        <f t="shared" si="997"/>
        <v>#DIV/0!</v>
      </c>
      <c r="EE2231" s="51" t="e">
        <f t="shared" si="998"/>
        <v>#DIV/0!</v>
      </c>
      <c r="EF2231" s="75" t="e">
        <f t="shared" si="999"/>
        <v>#DIV/0!</v>
      </c>
      <c r="EG2231" s="51" t="e">
        <f t="shared" si="1000"/>
        <v>#DIV/0!</v>
      </c>
      <c r="EH2231" s="75" t="e">
        <f t="shared" si="1001"/>
        <v>#DIV/0!</v>
      </c>
      <c r="EI2231" s="51" t="e">
        <f t="shared" si="1002"/>
        <v>#DIV/0!</v>
      </c>
      <c r="EJ2231" s="75" t="e">
        <f t="shared" si="1003"/>
        <v>#DIV/0!</v>
      </c>
      <c r="EK2231" s="51" t="e">
        <f t="shared" si="1004"/>
        <v>#DIV/0!</v>
      </c>
      <c r="EL2231" s="75" t="e">
        <f t="shared" si="1005"/>
        <v>#DIV/0!</v>
      </c>
      <c r="EM2231" s="51" t="e">
        <f t="shared" si="1006"/>
        <v>#DIV/0!</v>
      </c>
      <c r="EN2231" s="75" t="e">
        <f t="shared" si="1007"/>
        <v>#DIV/0!</v>
      </c>
      <c r="EO2231" s="51" t="e">
        <f t="shared" si="1008"/>
        <v>#DIV/0!</v>
      </c>
      <c r="EP2231" s="75" t="e">
        <f t="shared" si="1009"/>
        <v>#DIV/0!</v>
      </c>
      <c r="EQ2231" s="51" t="e">
        <f t="shared" si="1010"/>
        <v>#DIV/0!</v>
      </c>
      <c r="ER2231" s="51" t="e">
        <f t="shared" si="1011"/>
        <v>#DIV/0!</v>
      </c>
      <c r="ES2231" s="51" t="e">
        <f t="shared" si="1012"/>
        <v>#DIV/0!</v>
      </c>
    </row>
    <row r="2232" spans="1:149" s="43" customFormat="1" ht="14.65" thickBot="1" x14ac:dyDescent="0.5">
      <c r="A2232" s="89" t="s">
        <v>1516</v>
      </c>
      <c r="B2232" s="111" t="s">
        <v>3431</v>
      </c>
      <c r="C2232" s="43" t="s">
        <v>3441</v>
      </c>
      <c r="D2232" s="43" t="s">
        <v>3846</v>
      </c>
      <c r="E2232" s="89" t="s">
        <v>637</v>
      </c>
      <c r="F2232" s="89" t="s">
        <v>2902</v>
      </c>
      <c r="G2232" s="90" t="s">
        <v>3385</v>
      </c>
      <c r="H2232" s="89" t="s">
        <v>1132</v>
      </c>
      <c r="I2232" s="89"/>
      <c r="J2232" s="301">
        <v>500</v>
      </c>
      <c r="K2232" s="89"/>
      <c r="L2232" s="301">
        <v>1000</v>
      </c>
      <c r="M2232" s="90">
        <v>5</v>
      </c>
      <c r="O2232" s="89" t="s">
        <v>750</v>
      </c>
      <c r="P2232" s="90" t="s">
        <v>3318</v>
      </c>
      <c r="Q2232" s="123"/>
      <c r="R2232" s="123"/>
      <c r="S2232" s="134"/>
      <c r="AA2232" s="196"/>
      <c r="AB2232" s="196"/>
      <c r="AC2232" s="196"/>
      <c r="AD2232" s="90"/>
      <c r="AE2232" s="317">
        <v>1</v>
      </c>
      <c r="AF2232" s="196"/>
      <c r="AG2232" s="196">
        <v>0</v>
      </c>
      <c r="AH2232" s="90"/>
      <c r="AQ2232" s="86"/>
      <c r="AR2232" s="58">
        <v>1.071</v>
      </c>
      <c r="AS2232" s="58"/>
      <c r="AT2232" s="91"/>
      <c r="AU2232" s="277">
        <v>5000</v>
      </c>
      <c r="AV2232" s="277"/>
      <c r="AW2232" s="277">
        <v>5355</v>
      </c>
      <c r="AX2232" s="259"/>
      <c r="AY2232" s="277"/>
      <c r="AZ2232" s="259"/>
      <c r="BA2232" s="86"/>
      <c r="BB2232" s="85" t="s">
        <v>722</v>
      </c>
      <c r="BC2232" s="271" t="s">
        <v>1126</v>
      </c>
      <c r="BD2232" s="90">
        <v>55.3</v>
      </c>
      <c r="BE2232" s="90"/>
      <c r="BF2232" s="90">
        <v>0.65</v>
      </c>
      <c r="BG2232" s="90"/>
      <c r="BH2232" s="90">
        <v>18.8</v>
      </c>
      <c r="BI2232" s="90"/>
      <c r="BJ2232" s="90"/>
      <c r="BK2232" s="90"/>
      <c r="BL2232" s="90"/>
      <c r="BM2232" s="90"/>
      <c r="BN2232" s="90">
        <v>2.91</v>
      </c>
      <c r="BO2232" s="90"/>
      <c r="BP2232" s="90">
        <v>0.11</v>
      </c>
      <c r="BQ2232" s="90"/>
      <c r="BR2232" s="90">
        <v>0.7</v>
      </c>
      <c r="BS2232" s="90"/>
      <c r="BT2232" s="90"/>
      <c r="BU2232" s="90"/>
      <c r="BV2232" s="90"/>
      <c r="BW2232" s="90"/>
      <c r="BX2232" s="90">
        <v>5.76</v>
      </c>
      <c r="BY2232" s="90"/>
      <c r="BZ2232" s="90">
        <v>1.6</v>
      </c>
      <c r="CA2232" s="90"/>
      <c r="CB2232" s="90">
        <v>1.22</v>
      </c>
      <c r="CC2232" s="90"/>
      <c r="CD2232" s="90">
        <v>0.42</v>
      </c>
      <c r="CE2232" s="90"/>
      <c r="CF2232" s="90"/>
      <c r="CG2232" s="90"/>
      <c r="CH2232" s="90"/>
      <c r="CI2232" s="90"/>
      <c r="CJ2232" s="90"/>
      <c r="CK2232" s="90"/>
      <c r="CL2232" s="90"/>
      <c r="CM2232" s="90"/>
      <c r="CN2232" s="90"/>
      <c r="CO2232" s="90"/>
      <c r="CP2232" s="90"/>
      <c r="CQ2232" s="90"/>
      <c r="CR2232" s="90"/>
      <c r="CS2232" s="90"/>
      <c r="CT2232" s="90"/>
      <c r="CU2232" s="90"/>
      <c r="CV2232" s="90"/>
      <c r="CW2232" s="90"/>
      <c r="CX2232" s="90"/>
      <c r="CY2232" s="90"/>
      <c r="CZ2232" s="90"/>
      <c r="DA2232" s="90"/>
      <c r="DB2232" s="90"/>
      <c r="DC2232" s="90"/>
      <c r="DD2232" s="90"/>
      <c r="DE2232" s="90"/>
      <c r="DF2232" s="90"/>
      <c r="DG2232" s="90"/>
      <c r="DH2232" s="89">
        <v>87.47</v>
      </c>
      <c r="DJ2232" s="91">
        <f t="shared" si="990"/>
        <v>12.530000000000001</v>
      </c>
      <c r="DK2232" s="90">
        <v>0.314</v>
      </c>
      <c r="DO2232" s="359">
        <v>12.53</v>
      </c>
      <c r="DP2232" s="90"/>
      <c r="DQ2232" s="375"/>
      <c r="DR2232" s="90"/>
      <c r="DS2232" s="308"/>
      <c r="DU2232" s="59"/>
      <c r="DW2232" s="86"/>
      <c r="DX2232" s="298">
        <f t="shared" si="991"/>
        <v>63.221676003201097</v>
      </c>
      <c r="DY2232" s="43">
        <f t="shared" si="992"/>
        <v>0</v>
      </c>
      <c r="DZ2232" s="298">
        <f t="shared" si="993"/>
        <v>0.74311192408825888</v>
      </c>
      <c r="EA2232" s="43">
        <f t="shared" si="994"/>
        <v>0</v>
      </c>
      <c r="EB2232" s="298">
        <f t="shared" si="995"/>
        <v>21.493083342860412</v>
      </c>
      <c r="EC2232" s="43">
        <f t="shared" si="996"/>
        <v>0</v>
      </c>
      <c r="ED2232" s="298">
        <f t="shared" si="997"/>
        <v>3.3268549216874361</v>
      </c>
      <c r="EE2232" s="43">
        <f t="shared" si="998"/>
        <v>0</v>
      </c>
      <c r="EF2232" s="298">
        <f t="shared" si="999"/>
        <v>0.12575740253801304</v>
      </c>
      <c r="EG2232" s="43">
        <f t="shared" si="1000"/>
        <v>0</v>
      </c>
      <c r="EH2232" s="298">
        <f t="shared" si="1001"/>
        <v>0.80027437978735572</v>
      </c>
      <c r="EI2232" s="43">
        <f t="shared" si="1002"/>
        <v>0</v>
      </c>
      <c r="EJ2232" s="298">
        <f t="shared" si="1003"/>
        <v>6.5851148965359556</v>
      </c>
      <c r="EK2232" s="43">
        <f t="shared" si="1004"/>
        <v>0</v>
      </c>
      <c r="EL2232" s="298">
        <f t="shared" si="1005"/>
        <v>1.8291985823710988</v>
      </c>
      <c r="EM2232" s="43">
        <f t="shared" si="1006"/>
        <v>0</v>
      </c>
      <c r="EN2232" s="298">
        <f t="shared" si="1007"/>
        <v>1.3947639190579628</v>
      </c>
      <c r="EO2232" s="43">
        <f t="shared" si="1008"/>
        <v>0</v>
      </c>
      <c r="EP2232" s="298">
        <f t="shared" si="1009"/>
        <v>0.48016462787241337</v>
      </c>
      <c r="EQ2232" s="43">
        <f t="shared" si="1010"/>
        <v>0</v>
      </c>
      <c r="ER2232" s="43">
        <f t="shared" si="1011"/>
        <v>100</v>
      </c>
      <c r="ES2232" s="43">
        <f t="shared" si="1012"/>
        <v>0</v>
      </c>
    </row>
    <row r="2233" spans="1:149" x14ac:dyDescent="0.45">
      <c r="A2233" s="78" t="s">
        <v>1517</v>
      </c>
      <c r="B2233" s="174" t="s">
        <v>832</v>
      </c>
      <c r="C2233" s="51" t="s">
        <v>3593</v>
      </c>
      <c r="D2233" s="51" t="s">
        <v>3849</v>
      </c>
      <c r="E2233" s="78" t="s">
        <v>637</v>
      </c>
      <c r="F2233" s="78">
        <v>204</v>
      </c>
      <c r="G2233" s="72" t="s">
        <v>3385</v>
      </c>
      <c r="H2233" s="78" t="s">
        <v>1100</v>
      </c>
      <c r="I2233" s="78">
        <v>20</v>
      </c>
      <c r="J2233" s="300">
        <v>103.4</v>
      </c>
      <c r="K2233" s="78">
        <v>3</v>
      </c>
      <c r="L2233" s="300">
        <v>1000</v>
      </c>
      <c r="M2233" s="72">
        <v>9</v>
      </c>
      <c r="O2233" s="78"/>
      <c r="P2233" s="72" t="s">
        <v>1374</v>
      </c>
      <c r="AA2233" s="199"/>
      <c r="AB2233" s="195"/>
      <c r="AC2233" s="199"/>
      <c r="AD2233" s="72"/>
      <c r="AE2233" s="326">
        <v>1</v>
      </c>
      <c r="AF2233" s="195"/>
      <c r="AG2233" s="199">
        <v>0</v>
      </c>
      <c r="AH2233" s="72"/>
      <c r="AR2233" s="53">
        <v>0.93840000000000001</v>
      </c>
      <c r="AT2233" s="77"/>
      <c r="AU2233" s="276">
        <v>1034</v>
      </c>
      <c r="AV2233" s="276"/>
      <c r="AW2233" s="276">
        <v>970.30560000000003</v>
      </c>
      <c r="AX2233" s="95"/>
      <c r="AY2233" s="276"/>
      <c r="AZ2233" s="95"/>
      <c r="BB2233" s="80" t="s">
        <v>3412</v>
      </c>
      <c r="BC2233" s="270"/>
      <c r="BD2233" s="152">
        <v>49.097421999999995</v>
      </c>
      <c r="BE2233" s="72"/>
      <c r="BF2233" s="152">
        <v>1.64594</v>
      </c>
      <c r="BG2233" s="72"/>
      <c r="BH2233" s="152">
        <v>14.019536</v>
      </c>
      <c r="BI2233" s="72"/>
      <c r="BJ2233" s="152">
        <v>4.7344979999999994</v>
      </c>
      <c r="BK2233" s="72"/>
      <c r="BL2233" s="72"/>
      <c r="BM2233" s="72"/>
      <c r="BN2233" s="152">
        <v>8.7815739999999991</v>
      </c>
      <c r="BO2233" s="72"/>
      <c r="BP2233" s="152">
        <v>0.213004</v>
      </c>
      <c r="BQ2233" s="72"/>
      <c r="BR2233" s="152">
        <v>4.5311759999999994</v>
      </c>
      <c r="BS2233" s="72"/>
      <c r="BT2233" s="72"/>
      <c r="BU2233" s="72"/>
      <c r="BV2233" s="72"/>
      <c r="BW2233" s="72"/>
      <c r="BX2233" s="152">
        <v>8.5492059999999999</v>
      </c>
      <c r="BY2233" s="72"/>
      <c r="BZ2233" s="152">
        <v>3.0595119999999998</v>
      </c>
      <c r="CA2233" s="72"/>
      <c r="CB2233" s="152">
        <v>0.74551400000000001</v>
      </c>
      <c r="CC2233" s="72"/>
      <c r="CD2233" s="152">
        <v>0.34855199999999997</v>
      </c>
      <c r="CE2233" s="72"/>
      <c r="CF2233" s="72"/>
      <c r="CG2233" s="72"/>
      <c r="CH2233" s="72"/>
      <c r="CI2233" s="72"/>
      <c r="CJ2233" s="72"/>
      <c r="CK2233" s="72"/>
      <c r="CL2233" s="72"/>
      <c r="CM2233" s="72"/>
      <c r="CN2233" s="72"/>
      <c r="CO2233" s="72"/>
      <c r="CP2233" s="72"/>
      <c r="CQ2233" s="72"/>
      <c r="CR2233" s="72"/>
      <c r="CS2233" s="72"/>
      <c r="CT2233" s="72"/>
      <c r="CU2233" s="72"/>
      <c r="CV2233" s="72"/>
      <c r="CW2233" s="72"/>
      <c r="CX2233" s="72"/>
      <c r="CY2233" s="72"/>
      <c r="CZ2233" s="72"/>
      <c r="DA2233" s="72"/>
      <c r="DB2233" s="72"/>
      <c r="DC2233" s="72"/>
      <c r="DD2233" s="72"/>
      <c r="DE2233" s="72"/>
      <c r="DF2233" s="72"/>
      <c r="DG2233" s="72"/>
      <c r="DH2233" s="211">
        <f>SUM(BD2233,BF2233,BH2233,BJ2233,BN2233,BP2233,BR2233,BX2233,BZ2233,CB2233,CD2233)</f>
        <v>95.725933999999981</v>
      </c>
      <c r="DI2233" s="78"/>
      <c r="DJ2233" s="96">
        <f t="shared" si="990"/>
        <v>4.274066000000019</v>
      </c>
      <c r="DK2233" s="72"/>
      <c r="DL2233" s="51" t="s">
        <v>3851</v>
      </c>
      <c r="DO2233" s="358">
        <v>3.09</v>
      </c>
      <c r="DP2233" s="72"/>
      <c r="DQ2233" s="374"/>
      <c r="DR2233" s="72"/>
      <c r="DU2233" s="52"/>
      <c r="DX2233" s="75">
        <f t="shared" si="991"/>
        <v>51.289572165469806</v>
      </c>
      <c r="DY2233" s="51">
        <f t="shared" si="992"/>
        <v>0</v>
      </c>
      <c r="DZ2233" s="75">
        <f t="shared" si="993"/>
        <v>1.7194295539597455</v>
      </c>
      <c r="EA2233" s="51">
        <f t="shared" si="994"/>
        <v>0</v>
      </c>
      <c r="EB2233" s="75">
        <f t="shared" si="995"/>
        <v>14.645494083139479</v>
      </c>
      <c r="EC2233" s="51">
        <f t="shared" si="996"/>
        <v>0</v>
      </c>
      <c r="ED2233" s="75">
        <f t="shared" si="997"/>
        <v>9.1736623849499352</v>
      </c>
      <c r="EE2233" s="51">
        <f t="shared" si="998"/>
        <v>0</v>
      </c>
      <c r="EF2233" s="75">
        <f t="shared" si="999"/>
        <v>0.22251441286537882</v>
      </c>
      <c r="EG2233" s="51">
        <f t="shared" si="1000"/>
        <v>0</v>
      </c>
      <c r="EH2233" s="75">
        <f t="shared" si="1001"/>
        <v>4.7334884191362399</v>
      </c>
      <c r="EI2233" s="51">
        <f t="shared" si="1002"/>
        <v>0</v>
      </c>
      <c r="EJ2233" s="75">
        <f t="shared" si="1003"/>
        <v>8.9309193890967951</v>
      </c>
      <c r="EK2233" s="51">
        <f t="shared" si="1004"/>
        <v>0</v>
      </c>
      <c r="EL2233" s="75">
        <f t="shared" si="1005"/>
        <v>3.1961161120663504</v>
      </c>
      <c r="EM2233" s="51">
        <f t="shared" si="1006"/>
        <v>0</v>
      </c>
      <c r="EN2233" s="75">
        <f t="shared" si="1007"/>
        <v>0.77880044502882595</v>
      </c>
      <c r="EO2233" s="51">
        <f t="shared" si="1008"/>
        <v>0</v>
      </c>
      <c r="EP2233" s="75">
        <f t="shared" si="1009"/>
        <v>0.36411449377971078</v>
      </c>
      <c r="EQ2233" s="51">
        <f t="shared" si="1010"/>
        <v>0</v>
      </c>
      <c r="ER2233" s="51">
        <f t="shared" si="1011"/>
        <v>100</v>
      </c>
      <c r="ES2233" s="51">
        <f t="shared" si="1012"/>
        <v>0</v>
      </c>
    </row>
    <row r="2234" spans="1:149" x14ac:dyDescent="0.45">
      <c r="A2234" s="78" t="s">
        <v>1517</v>
      </c>
      <c r="B2234" s="174" t="s">
        <v>832</v>
      </c>
      <c r="C2234" s="51" t="s">
        <v>3593</v>
      </c>
      <c r="D2234" s="51" t="s">
        <v>3849</v>
      </c>
      <c r="E2234" s="78" t="s">
        <v>637</v>
      </c>
      <c r="F2234" s="78">
        <v>196</v>
      </c>
      <c r="G2234" s="72" t="s">
        <v>3385</v>
      </c>
      <c r="H2234" s="78" t="s">
        <v>1100</v>
      </c>
      <c r="I2234" s="78">
        <v>20</v>
      </c>
      <c r="J2234" s="300">
        <v>200</v>
      </c>
      <c r="K2234" s="78">
        <v>3</v>
      </c>
      <c r="L2234" s="300">
        <v>1000</v>
      </c>
      <c r="M2234" s="72">
        <v>9</v>
      </c>
      <c r="O2234" s="78"/>
      <c r="P2234" s="72" t="s">
        <v>1374</v>
      </c>
      <c r="AA2234" s="199"/>
      <c r="AB2234" s="195"/>
      <c r="AC2234" s="199"/>
      <c r="AD2234" s="72"/>
      <c r="AE2234" s="326">
        <v>1</v>
      </c>
      <c r="AF2234" s="195"/>
      <c r="AG2234" s="199">
        <v>0</v>
      </c>
      <c r="AH2234" s="72"/>
      <c r="AR2234" s="53">
        <v>0.92449999999999999</v>
      </c>
      <c r="AT2234" s="77"/>
      <c r="AU2234" s="276">
        <v>2000</v>
      </c>
      <c r="AV2234" s="276"/>
      <c r="AW2234" s="276">
        <v>1849</v>
      </c>
      <c r="AX2234" s="95"/>
      <c r="AY2234" s="276"/>
      <c r="AZ2234" s="95"/>
      <c r="BB2234" s="80" t="s">
        <v>3412</v>
      </c>
      <c r="BC2234" s="270"/>
      <c r="BD2234" s="152">
        <v>48.336772000000003</v>
      </c>
      <c r="BE2234" s="72"/>
      <c r="BF2234" s="152">
        <v>1.6204399999999999</v>
      </c>
      <c r="BG2234" s="72"/>
      <c r="BH2234" s="152">
        <v>13.802336</v>
      </c>
      <c r="BI2234" s="72"/>
      <c r="BJ2234" s="152">
        <v>4.6611479999999998</v>
      </c>
      <c r="BK2234" s="72"/>
      <c r="BL2234" s="72"/>
      <c r="BM2234" s="72"/>
      <c r="BN2234" s="152">
        <v>8.645524</v>
      </c>
      <c r="BO2234" s="72"/>
      <c r="BP2234" s="152">
        <v>0.20970399999999997</v>
      </c>
      <c r="BQ2234" s="72"/>
      <c r="BR2234" s="152">
        <v>4.4609759999999996</v>
      </c>
      <c r="BS2234" s="72"/>
      <c r="BT2234" s="72"/>
      <c r="BU2234" s="72"/>
      <c r="BV2234" s="72"/>
      <c r="BW2234" s="72"/>
      <c r="BX2234" s="152">
        <v>8.4167559999999995</v>
      </c>
      <c r="BY2234" s="72"/>
      <c r="BZ2234" s="152">
        <v>3.0121120000000001</v>
      </c>
      <c r="CA2234" s="72"/>
      <c r="CB2234" s="152">
        <v>0.73396399999999995</v>
      </c>
      <c r="CC2234" s="72"/>
      <c r="CD2234" s="152">
        <v>0.34315199999999996</v>
      </c>
      <c r="CE2234" s="72"/>
      <c r="CF2234" s="72"/>
      <c r="CG2234" s="72"/>
      <c r="CH2234" s="72"/>
      <c r="CI2234" s="72"/>
      <c r="CJ2234" s="72"/>
      <c r="CK2234" s="72"/>
      <c r="CL2234" s="72"/>
      <c r="CM2234" s="72"/>
      <c r="CN2234" s="72"/>
      <c r="CO2234" s="72"/>
      <c r="CP2234" s="72"/>
      <c r="CQ2234" s="72"/>
      <c r="CR2234" s="72"/>
      <c r="CS2234" s="72"/>
      <c r="CT2234" s="72"/>
      <c r="CU2234" s="72"/>
      <c r="CV2234" s="72"/>
      <c r="CW2234" s="72"/>
      <c r="CX2234" s="72"/>
      <c r="CY2234" s="72"/>
      <c r="CZ2234" s="72"/>
      <c r="DA2234" s="72"/>
      <c r="DB2234" s="72"/>
      <c r="DC2234" s="72"/>
      <c r="DD2234" s="72"/>
      <c r="DE2234" s="72"/>
      <c r="DF2234" s="72"/>
      <c r="DG2234" s="72"/>
      <c r="DH2234" s="211">
        <f t="shared" ref="DH2234:DH2243" si="1013">SUM(BD2234,BF2234,BH2234,BJ2234,BN2234,BP2234,BR2234,BX2234,BZ2234,CB2234,CD2234)</f>
        <v>94.242884000000018</v>
      </c>
      <c r="DI2234" s="78"/>
      <c r="DJ2234" s="96">
        <f t="shared" si="990"/>
        <v>5.7571159999999821</v>
      </c>
      <c r="DK2234" s="72"/>
      <c r="DL2234" s="51" t="s">
        <v>3851</v>
      </c>
      <c r="DO2234" s="358">
        <v>4.59</v>
      </c>
      <c r="DP2234" s="72"/>
      <c r="DQ2234" s="374"/>
      <c r="DR2234" s="72"/>
      <c r="DU2234" s="52"/>
      <c r="DX2234" s="75">
        <f t="shared" si="991"/>
        <v>51.289572165469799</v>
      </c>
      <c r="DY2234" s="51">
        <f t="shared" si="992"/>
        <v>0</v>
      </c>
      <c r="DZ2234" s="75">
        <f t="shared" si="993"/>
        <v>1.7194295539597448</v>
      </c>
      <c r="EA2234" s="51">
        <f t="shared" si="994"/>
        <v>0</v>
      </c>
      <c r="EB2234" s="75">
        <f t="shared" si="995"/>
        <v>14.645494083139473</v>
      </c>
      <c r="EC2234" s="51">
        <f t="shared" si="996"/>
        <v>0</v>
      </c>
      <c r="ED2234" s="75">
        <f t="shared" si="997"/>
        <v>9.1736623849499317</v>
      </c>
      <c r="EE2234" s="51">
        <f t="shared" si="998"/>
        <v>0</v>
      </c>
      <c r="EF2234" s="75">
        <f t="shared" si="999"/>
        <v>0.22251441286537868</v>
      </c>
      <c r="EG2234" s="51">
        <f t="shared" si="1000"/>
        <v>0</v>
      </c>
      <c r="EH2234" s="75">
        <f t="shared" si="1001"/>
        <v>4.7334884191362381</v>
      </c>
      <c r="EI2234" s="51">
        <f t="shared" si="1002"/>
        <v>0</v>
      </c>
      <c r="EJ2234" s="75">
        <f t="shared" si="1003"/>
        <v>8.9309193890967915</v>
      </c>
      <c r="EK2234" s="51">
        <f t="shared" si="1004"/>
        <v>0</v>
      </c>
      <c r="EL2234" s="75">
        <f t="shared" si="1005"/>
        <v>3.1961161120663495</v>
      </c>
      <c r="EM2234" s="51">
        <f t="shared" si="1006"/>
        <v>0</v>
      </c>
      <c r="EN2234" s="75">
        <f t="shared" si="1007"/>
        <v>0.77880044502882551</v>
      </c>
      <c r="EO2234" s="51">
        <f t="shared" si="1008"/>
        <v>0</v>
      </c>
      <c r="EP2234" s="75">
        <f t="shared" si="1009"/>
        <v>0.36411449377971061</v>
      </c>
      <c r="EQ2234" s="51">
        <f t="shared" si="1010"/>
        <v>0</v>
      </c>
      <c r="ER2234" s="51">
        <f t="shared" si="1011"/>
        <v>100</v>
      </c>
      <c r="ES2234" s="51">
        <f t="shared" si="1012"/>
        <v>0</v>
      </c>
    </row>
    <row r="2235" spans="1:149" x14ac:dyDescent="0.45">
      <c r="A2235" s="78" t="s">
        <v>1517</v>
      </c>
      <c r="B2235" s="174" t="s">
        <v>832</v>
      </c>
      <c r="C2235" s="51" t="s">
        <v>3593</v>
      </c>
      <c r="D2235" s="51" t="s">
        <v>3849</v>
      </c>
      <c r="E2235" s="78" t="s">
        <v>637</v>
      </c>
      <c r="F2235" s="78">
        <v>203</v>
      </c>
      <c r="G2235" s="72" t="s">
        <v>3385</v>
      </c>
      <c r="H2235" s="78" t="s">
        <v>1100</v>
      </c>
      <c r="I2235" s="78">
        <v>20</v>
      </c>
      <c r="J2235" s="300">
        <v>300</v>
      </c>
      <c r="K2235" s="78">
        <v>3</v>
      </c>
      <c r="L2235" s="300">
        <v>1000</v>
      </c>
      <c r="M2235" s="72">
        <v>9</v>
      </c>
      <c r="O2235" s="78"/>
      <c r="P2235" s="72" t="s">
        <v>1374</v>
      </c>
      <c r="AA2235" s="199"/>
      <c r="AB2235" s="195"/>
      <c r="AC2235" s="199"/>
      <c r="AD2235" s="72"/>
      <c r="AE2235" s="326">
        <v>1</v>
      </c>
      <c r="AF2235" s="195"/>
      <c r="AG2235" s="199">
        <v>0</v>
      </c>
      <c r="AH2235" s="72"/>
      <c r="AR2235" s="53">
        <v>0.94669999999999999</v>
      </c>
      <c r="AT2235" s="77"/>
      <c r="AU2235" s="276">
        <v>3000</v>
      </c>
      <c r="AV2235" s="276"/>
      <c r="AW2235" s="276">
        <v>2840.1</v>
      </c>
      <c r="AX2235" s="95"/>
      <c r="AY2235" s="276"/>
      <c r="AZ2235" s="95"/>
      <c r="BB2235" s="80" t="s">
        <v>3412</v>
      </c>
      <c r="BC2235" s="270"/>
      <c r="BD2235" s="152">
        <v>47.657257999999992</v>
      </c>
      <c r="BE2235" s="72"/>
      <c r="BF2235" s="152">
        <v>1.5976599999999999</v>
      </c>
      <c r="BG2235" s="72"/>
      <c r="BH2235" s="152">
        <v>13.608303999999999</v>
      </c>
      <c r="BI2235" s="72"/>
      <c r="BJ2235" s="152">
        <v>4.5956219999999988</v>
      </c>
      <c r="BK2235" s="72"/>
      <c r="BL2235" s="72"/>
      <c r="BM2235" s="72"/>
      <c r="BN2235" s="152">
        <v>8.5239860000000007</v>
      </c>
      <c r="BO2235" s="72"/>
      <c r="BP2235" s="152">
        <v>0.206756</v>
      </c>
      <c r="BQ2235" s="72"/>
      <c r="BR2235" s="152">
        <v>4.3982639999999993</v>
      </c>
      <c r="BS2235" s="72"/>
      <c r="BT2235" s="72"/>
      <c r="BU2235" s="72"/>
      <c r="BV2235" s="72"/>
      <c r="BW2235" s="72"/>
      <c r="BX2235" s="152">
        <v>8.2984339999999985</v>
      </c>
      <c r="BY2235" s="72"/>
      <c r="BZ2235" s="152">
        <v>2.9697679999999997</v>
      </c>
      <c r="CA2235" s="72"/>
      <c r="CB2235" s="152">
        <v>0.72364600000000001</v>
      </c>
      <c r="CC2235" s="72"/>
      <c r="CD2235" s="152">
        <v>0.33832799999999991</v>
      </c>
      <c r="CE2235" s="72"/>
      <c r="CF2235" s="72"/>
      <c r="CG2235" s="72"/>
      <c r="CH2235" s="72"/>
      <c r="CI2235" s="72"/>
      <c r="CJ2235" s="72"/>
      <c r="CK2235" s="72"/>
      <c r="CL2235" s="72"/>
      <c r="CM2235" s="72"/>
      <c r="CN2235" s="72"/>
      <c r="CO2235" s="72"/>
      <c r="CP2235" s="72"/>
      <c r="CQ2235" s="72"/>
      <c r="CR2235" s="72"/>
      <c r="CS2235" s="72"/>
      <c r="CT2235" s="72"/>
      <c r="CU2235" s="72"/>
      <c r="CV2235" s="72"/>
      <c r="CW2235" s="72"/>
      <c r="CX2235" s="72"/>
      <c r="CY2235" s="72"/>
      <c r="CZ2235" s="72"/>
      <c r="DA2235" s="72"/>
      <c r="DB2235" s="72"/>
      <c r="DC2235" s="72"/>
      <c r="DD2235" s="72"/>
      <c r="DE2235" s="72"/>
      <c r="DF2235" s="72"/>
      <c r="DG2235" s="72"/>
      <c r="DH2235" s="211">
        <f t="shared" si="1013"/>
        <v>92.918025999999983</v>
      </c>
      <c r="DI2235" s="78"/>
      <c r="DJ2235" s="96">
        <f t="shared" si="990"/>
        <v>7.0819740000000166</v>
      </c>
      <c r="DK2235" s="72"/>
      <c r="DL2235" s="51" t="s">
        <v>3851</v>
      </c>
      <c r="DO2235" s="358">
        <v>5.93</v>
      </c>
      <c r="DP2235" s="72"/>
      <c r="DQ2235" s="374"/>
      <c r="DR2235" s="72"/>
      <c r="DU2235" s="52"/>
      <c r="DX2235" s="75">
        <f t="shared" si="991"/>
        <v>51.289572165469806</v>
      </c>
      <c r="DY2235" s="51">
        <f t="shared" si="992"/>
        <v>0</v>
      </c>
      <c r="DZ2235" s="75">
        <f t="shared" si="993"/>
        <v>1.7194295539597453</v>
      </c>
      <c r="EA2235" s="51">
        <f t="shared" si="994"/>
        <v>0</v>
      </c>
      <c r="EB2235" s="75">
        <f t="shared" si="995"/>
        <v>14.645494083139477</v>
      </c>
      <c r="EC2235" s="51">
        <f t="shared" si="996"/>
        <v>0</v>
      </c>
      <c r="ED2235" s="75">
        <f t="shared" si="997"/>
        <v>9.173662384949937</v>
      </c>
      <c r="EE2235" s="51">
        <f t="shared" si="998"/>
        <v>0</v>
      </c>
      <c r="EF2235" s="75">
        <f t="shared" si="999"/>
        <v>0.22251441286537882</v>
      </c>
      <c r="EG2235" s="51">
        <f t="shared" si="1000"/>
        <v>0</v>
      </c>
      <c r="EH2235" s="75">
        <f t="shared" si="1001"/>
        <v>4.7334884191362399</v>
      </c>
      <c r="EI2235" s="51">
        <f t="shared" si="1002"/>
        <v>0</v>
      </c>
      <c r="EJ2235" s="75">
        <f t="shared" si="1003"/>
        <v>8.9309193890967933</v>
      </c>
      <c r="EK2235" s="51">
        <f t="shared" si="1004"/>
        <v>0</v>
      </c>
      <c r="EL2235" s="75">
        <f t="shared" si="1005"/>
        <v>3.1961161120663504</v>
      </c>
      <c r="EM2235" s="51">
        <f t="shared" si="1006"/>
        <v>0</v>
      </c>
      <c r="EN2235" s="75">
        <f t="shared" si="1007"/>
        <v>0.77880044502882595</v>
      </c>
      <c r="EO2235" s="51">
        <f t="shared" si="1008"/>
        <v>0</v>
      </c>
      <c r="EP2235" s="75">
        <f t="shared" si="1009"/>
        <v>0.36411449377971072</v>
      </c>
      <c r="EQ2235" s="51">
        <f t="shared" si="1010"/>
        <v>0</v>
      </c>
      <c r="ER2235" s="51">
        <f t="shared" si="1011"/>
        <v>100</v>
      </c>
      <c r="ES2235" s="51">
        <f t="shared" si="1012"/>
        <v>0</v>
      </c>
    </row>
    <row r="2236" spans="1:149" x14ac:dyDescent="0.45">
      <c r="A2236" s="78" t="s">
        <v>1517</v>
      </c>
      <c r="B2236" s="174" t="s">
        <v>832</v>
      </c>
      <c r="C2236" s="51" t="s">
        <v>3593</v>
      </c>
      <c r="D2236" s="51" t="s">
        <v>3849</v>
      </c>
      <c r="E2236" s="78" t="s">
        <v>637</v>
      </c>
      <c r="F2236" s="78">
        <v>200</v>
      </c>
      <c r="G2236" s="72" t="s">
        <v>3385</v>
      </c>
      <c r="H2236" s="78" t="s">
        <v>1100</v>
      </c>
      <c r="I2236" s="78">
        <v>20</v>
      </c>
      <c r="J2236" s="300">
        <v>400</v>
      </c>
      <c r="K2236" s="78">
        <v>3</v>
      </c>
      <c r="L2236" s="300">
        <v>1000</v>
      </c>
      <c r="M2236" s="72">
        <v>9</v>
      </c>
      <c r="O2236" s="78"/>
      <c r="P2236" s="72" t="s">
        <v>1374</v>
      </c>
      <c r="AA2236" s="199"/>
      <c r="AB2236" s="195"/>
      <c r="AC2236" s="199"/>
      <c r="AD2236" s="72"/>
      <c r="AE2236" s="326">
        <v>1</v>
      </c>
      <c r="AF2236" s="195"/>
      <c r="AG2236" s="199">
        <v>0</v>
      </c>
      <c r="AH2236" s="72"/>
      <c r="AR2236" s="53">
        <v>0.99729999999999996</v>
      </c>
      <c r="AT2236" s="77"/>
      <c r="AU2236" s="276">
        <v>4000</v>
      </c>
      <c r="AV2236" s="276"/>
      <c r="AW2236" s="276">
        <v>3989.2</v>
      </c>
      <c r="AX2236" s="95"/>
      <c r="AY2236" s="276"/>
      <c r="AZ2236" s="95"/>
      <c r="BB2236" s="80" t="s">
        <v>3412</v>
      </c>
      <c r="BC2236" s="270"/>
      <c r="BD2236" s="152">
        <v>46.962530999999998</v>
      </c>
      <c r="BE2236" s="72"/>
      <c r="BF2236" s="152">
        <v>1.5743699999999998</v>
      </c>
      <c r="BG2236" s="72"/>
      <c r="BH2236" s="152">
        <v>13.409928000000001</v>
      </c>
      <c r="BI2236" s="72"/>
      <c r="BJ2236" s="152">
        <v>4.5286289999999996</v>
      </c>
      <c r="BK2236" s="72"/>
      <c r="BL2236" s="72"/>
      <c r="BM2236" s="72"/>
      <c r="BN2236" s="152">
        <v>8.3997270000000004</v>
      </c>
      <c r="BO2236" s="72"/>
      <c r="BP2236" s="152">
        <v>0.20374199999999998</v>
      </c>
      <c r="BQ2236" s="72"/>
      <c r="BR2236" s="152">
        <v>4.3341479999999999</v>
      </c>
      <c r="BS2236" s="72"/>
      <c r="BT2236" s="72"/>
      <c r="BU2236" s="72"/>
      <c r="BV2236" s="72"/>
      <c r="BW2236" s="72"/>
      <c r="BX2236" s="152">
        <v>8.1774629999999995</v>
      </c>
      <c r="BY2236" s="72"/>
      <c r="BZ2236" s="152">
        <v>2.9264760000000001</v>
      </c>
      <c r="CA2236" s="72"/>
      <c r="CB2236" s="152">
        <v>0.71309700000000009</v>
      </c>
      <c r="CC2236" s="72"/>
      <c r="CD2236" s="152">
        <v>0.33339599999999997</v>
      </c>
      <c r="CE2236" s="72"/>
      <c r="CF2236" s="72"/>
      <c r="CG2236" s="72"/>
      <c r="CH2236" s="72"/>
      <c r="CI2236" s="72"/>
      <c r="CJ2236" s="72"/>
      <c r="CK2236" s="72"/>
      <c r="CL2236" s="72"/>
      <c r="CM2236" s="72"/>
      <c r="CN2236" s="72"/>
      <c r="CO2236" s="72"/>
      <c r="CP2236" s="72"/>
      <c r="CQ2236" s="72"/>
      <c r="CR2236" s="72"/>
      <c r="CS2236" s="72"/>
      <c r="CT2236" s="72"/>
      <c r="CU2236" s="72"/>
      <c r="CV2236" s="72"/>
      <c r="CW2236" s="72"/>
      <c r="CX2236" s="72"/>
      <c r="CY2236" s="72"/>
      <c r="CZ2236" s="72"/>
      <c r="DA2236" s="72"/>
      <c r="DB2236" s="72"/>
      <c r="DC2236" s="72"/>
      <c r="DD2236" s="72"/>
      <c r="DE2236" s="72"/>
      <c r="DF2236" s="72"/>
      <c r="DG2236" s="72"/>
      <c r="DH2236" s="211">
        <f t="shared" si="1013"/>
        <v>91.563507000000001</v>
      </c>
      <c r="DI2236" s="78"/>
      <c r="DJ2236" s="96">
        <f t="shared" si="990"/>
        <v>8.4364929999999987</v>
      </c>
      <c r="DK2236" s="72"/>
      <c r="DL2236" s="51" t="s">
        <v>3851</v>
      </c>
      <c r="DO2236" s="358">
        <v>7.3</v>
      </c>
      <c r="DP2236" s="72"/>
      <c r="DQ2236" s="374"/>
      <c r="DR2236" s="72"/>
      <c r="DU2236" s="52"/>
      <c r="DX2236" s="75">
        <f t="shared" si="991"/>
        <v>51.289572165469806</v>
      </c>
      <c r="DY2236" s="51">
        <f t="shared" si="992"/>
        <v>0</v>
      </c>
      <c r="DZ2236" s="75">
        <f t="shared" si="993"/>
        <v>1.7194295539597448</v>
      </c>
      <c r="EA2236" s="51">
        <f t="shared" si="994"/>
        <v>0</v>
      </c>
      <c r="EB2236" s="75">
        <f t="shared" si="995"/>
        <v>14.645494083139477</v>
      </c>
      <c r="EC2236" s="51">
        <f t="shared" si="996"/>
        <v>0</v>
      </c>
      <c r="ED2236" s="75">
        <f t="shared" si="997"/>
        <v>9.1736623849499352</v>
      </c>
      <c r="EE2236" s="51">
        <f t="shared" si="998"/>
        <v>0</v>
      </c>
      <c r="EF2236" s="75">
        <f t="shared" si="999"/>
        <v>0.22251441286537874</v>
      </c>
      <c r="EG2236" s="51">
        <f t="shared" si="1000"/>
        <v>0</v>
      </c>
      <c r="EH2236" s="75">
        <f t="shared" si="1001"/>
        <v>4.733488419136239</v>
      </c>
      <c r="EI2236" s="51">
        <f t="shared" si="1002"/>
        <v>0</v>
      </c>
      <c r="EJ2236" s="75">
        <f t="shared" si="1003"/>
        <v>8.9309193890967933</v>
      </c>
      <c r="EK2236" s="51">
        <f t="shared" si="1004"/>
        <v>0</v>
      </c>
      <c r="EL2236" s="75">
        <f t="shared" si="1005"/>
        <v>3.1961161120663495</v>
      </c>
      <c r="EM2236" s="51">
        <f t="shared" si="1006"/>
        <v>0</v>
      </c>
      <c r="EN2236" s="75">
        <f t="shared" si="1007"/>
        <v>0.77880044502882584</v>
      </c>
      <c r="EO2236" s="51">
        <f t="shared" si="1008"/>
        <v>0</v>
      </c>
      <c r="EP2236" s="75">
        <f t="shared" si="1009"/>
        <v>0.36411449377971072</v>
      </c>
      <c r="EQ2236" s="51">
        <f t="shared" si="1010"/>
        <v>0</v>
      </c>
      <c r="ER2236" s="51">
        <f t="shared" si="1011"/>
        <v>100</v>
      </c>
      <c r="ES2236" s="51">
        <f t="shared" si="1012"/>
        <v>0</v>
      </c>
    </row>
    <row r="2237" spans="1:149" x14ac:dyDescent="0.45">
      <c r="A2237" s="78" t="s">
        <v>1517</v>
      </c>
      <c r="B2237" s="174" t="s">
        <v>832</v>
      </c>
      <c r="C2237" s="51" t="s">
        <v>3593</v>
      </c>
      <c r="D2237" s="51" t="s">
        <v>3849</v>
      </c>
      <c r="E2237" s="78" t="s">
        <v>637</v>
      </c>
      <c r="F2237" s="78">
        <v>209</v>
      </c>
      <c r="G2237" s="72" t="s">
        <v>3385</v>
      </c>
      <c r="H2237" s="78" t="s">
        <v>1100</v>
      </c>
      <c r="I2237" s="78">
        <v>20</v>
      </c>
      <c r="J2237" s="300">
        <v>534.29999999999995</v>
      </c>
      <c r="K2237" s="78">
        <v>3</v>
      </c>
      <c r="L2237" s="300">
        <v>1000</v>
      </c>
      <c r="M2237" s="72">
        <v>9</v>
      </c>
      <c r="O2237" s="78"/>
      <c r="P2237" s="72" t="s">
        <v>1374</v>
      </c>
      <c r="AA2237" s="199"/>
      <c r="AB2237" s="195"/>
      <c r="AC2237" s="199"/>
      <c r="AD2237" s="72"/>
      <c r="AE2237" s="326">
        <v>1</v>
      </c>
      <c r="AF2237" s="195"/>
      <c r="AG2237" s="199">
        <v>0</v>
      </c>
      <c r="AH2237" s="72"/>
      <c r="AR2237" s="53">
        <v>1.1020000000000001</v>
      </c>
      <c r="AT2237" s="77"/>
      <c r="AU2237" s="276">
        <v>5343</v>
      </c>
      <c r="AV2237" s="276"/>
      <c r="AW2237" s="276">
        <v>5887.9860000000008</v>
      </c>
      <c r="AX2237" s="95"/>
      <c r="AY2237" s="276"/>
      <c r="AZ2237" s="95"/>
      <c r="BB2237" s="80" t="s">
        <v>3412</v>
      </c>
      <c r="BC2237" s="270"/>
      <c r="BD2237" s="152">
        <v>46.348939999999992</v>
      </c>
      <c r="BE2237" s="72"/>
      <c r="BF2237" s="152">
        <v>1.5537999999999998</v>
      </c>
      <c r="BG2237" s="72"/>
      <c r="BH2237" s="152">
        <v>13.234719999999999</v>
      </c>
      <c r="BI2237" s="72"/>
      <c r="BJ2237" s="152">
        <v>4.4694599999999989</v>
      </c>
      <c r="BK2237" s="72"/>
      <c r="BL2237" s="72"/>
      <c r="BM2237" s="72"/>
      <c r="BN2237" s="152">
        <v>8.2899799999999999</v>
      </c>
      <c r="BO2237" s="72"/>
      <c r="BP2237" s="152">
        <v>0.20107999999999998</v>
      </c>
      <c r="BQ2237" s="72"/>
      <c r="BR2237" s="152">
        <v>4.2775199999999991</v>
      </c>
      <c r="BS2237" s="72"/>
      <c r="BT2237" s="72"/>
      <c r="BU2237" s="72"/>
      <c r="BV2237" s="72"/>
      <c r="BW2237" s="72"/>
      <c r="BX2237" s="152">
        <v>8.0706199999999981</v>
      </c>
      <c r="BY2237" s="72"/>
      <c r="BZ2237" s="152">
        <v>2.8882400000000001</v>
      </c>
      <c r="CA2237" s="72"/>
      <c r="CB2237" s="152">
        <v>0.70377999999999996</v>
      </c>
      <c r="CC2237" s="72"/>
      <c r="CD2237" s="152">
        <v>0.32903999999999994</v>
      </c>
      <c r="CE2237" s="72"/>
      <c r="CF2237" s="72"/>
      <c r="CG2237" s="72"/>
      <c r="CH2237" s="72"/>
      <c r="CI2237" s="72"/>
      <c r="CJ2237" s="72"/>
      <c r="CK2237" s="72"/>
      <c r="CL2237" s="72"/>
      <c r="CM2237" s="72"/>
      <c r="CN2237" s="72"/>
      <c r="CO2237" s="72"/>
      <c r="CP2237" s="72"/>
      <c r="CQ2237" s="72"/>
      <c r="CR2237" s="72"/>
      <c r="CS2237" s="72"/>
      <c r="CT2237" s="72"/>
      <c r="CU2237" s="72"/>
      <c r="CV2237" s="72"/>
      <c r="CW2237" s="72"/>
      <c r="CX2237" s="72"/>
      <c r="CY2237" s="72"/>
      <c r="CZ2237" s="72"/>
      <c r="DA2237" s="72"/>
      <c r="DB2237" s="72"/>
      <c r="DC2237" s="72"/>
      <c r="DD2237" s="72"/>
      <c r="DE2237" s="72"/>
      <c r="DF2237" s="72"/>
      <c r="DG2237" s="72"/>
      <c r="DH2237" s="211">
        <f t="shared" si="1013"/>
        <v>90.367179999999976</v>
      </c>
      <c r="DI2237" s="78"/>
      <c r="DJ2237" s="96">
        <f t="shared" si="990"/>
        <v>9.6328200000000237</v>
      </c>
      <c r="DK2237" s="72"/>
      <c r="DL2237" s="51" t="s">
        <v>3851</v>
      </c>
      <c r="DO2237" s="358">
        <v>8.51</v>
      </c>
      <c r="DP2237" s="72"/>
      <c r="DQ2237" s="374"/>
      <c r="DR2237" s="72"/>
      <c r="DU2237" s="52"/>
      <c r="DX2237" s="75">
        <f t="shared" si="991"/>
        <v>51.289572165469806</v>
      </c>
      <c r="DY2237" s="51">
        <f t="shared" si="992"/>
        <v>0</v>
      </c>
      <c r="DZ2237" s="75">
        <f t="shared" si="993"/>
        <v>1.7194295539597455</v>
      </c>
      <c r="EA2237" s="51">
        <f t="shared" si="994"/>
        <v>0</v>
      </c>
      <c r="EB2237" s="75">
        <f t="shared" si="995"/>
        <v>14.645494083139479</v>
      </c>
      <c r="EC2237" s="51">
        <f t="shared" si="996"/>
        <v>0</v>
      </c>
      <c r="ED2237" s="75">
        <f t="shared" si="997"/>
        <v>9.173662384949937</v>
      </c>
      <c r="EE2237" s="51">
        <f t="shared" si="998"/>
        <v>0</v>
      </c>
      <c r="EF2237" s="75">
        <f t="shared" si="999"/>
        <v>0.22251441286537882</v>
      </c>
      <c r="EG2237" s="51">
        <f t="shared" si="1000"/>
        <v>0</v>
      </c>
      <c r="EH2237" s="75">
        <f t="shared" si="1001"/>
        <v>4.7334884191362399</v>
      </c>
      <c r="EI2237" s="51">
        <f t="shared" si="1002"/>
        <v>0</v>
      </c>
      <c r="EJ2237" s="75">
        <f t="shared" si="1003"/>
        <v>8.9309193890967951</v>
      </c>
      <c r="EK2237" s="51">
        <f t="shared" si="1004"/>
        <v>0</v>
      </c>
      <c r="EL2237" s="75">
        <f t="shared" si="1005"/>
        <v>3.1961161120663508</v>
      </c>
      <c r="EM2237" s="51">
        <f t="shared" si="1006"/>
        <v>0</v>
      </c>
      <c r="EN2237" s="75">
        <f t="shared" si="1007"/>
        <v>0.77880044502882595</v>
      </c>
      <c r="EO2237" s="51">
        <f t="shared" si="1008"/>
        <v>0</v>
      </c>
      <c r="EP2237" s="75">
        <f t="shared" si="1009"/>
        <v>0.36411449377971078</v>
      </c>
      <c r="EQ2237" s="51">
        <f t="shared" si="1010"/>
        <v>0</v>
      </c>
      <c r="ER2237" s="51">
        <f t="shared" si="1011"/>
        <v>100</v>
      </c>
      <c r="ES2237" s="51">
        <f t="shared" si="1012"/>
        <v>0</v>
      </c>
    </row>
    <row r="2238" spans="1:149" x14ac:dyDescent="0.45">
      <c r="A2238" s="78" t="s">
        <v>1517</v>
      </c>
      <c r="B2238" s="174" t="s">
        <v>832</v>
      </c>
      <c r="C2238" s="51" t="s">
        <v>3593</v>
      </c>
      <c r="D2238" s="51" t="s">
        <v>3849</v>
      </c>
      <c r="E2238" s="78" t="s">
        <v>637</v>
      </c>
      <c r="F2238" s="78">
        <v>205</v>
      </c>
      <c r="G2238" s="72" t="s">
        <v>3385</v>
      </c>
      <c r="H2238" s="78" t="s">
        <v>1100</v>
      </c>
      <c r="I2238" s="78">
        <v>20</v>
      </c>
      <c r="J2238" s="300">
        <v>606.70000000000005</v>
      </c>
      <c r="K2238" s="78">
        <v>3</v>
      </c>
      <c r="L2238" s="300">
        <v>1000</v>
      </c>
      <c r="M2238" s="72">
        <v>9</v>
      </c>
      <c r="O2238" s="78"/>
      <c r="P2238" s="72" t="s">
        <v>1374</v>
      </c>
      <c r="AA2238" s="199"/>
      <c r="AB2238" s="195"/>
      <c r="AC2238" s="199"/>
      <c r="AD2238" s="72"/>
      <c r="AE2238" s="326">
        <v>1</v>
      </c>
      <c r="AF2238" s="195"/>
      <c r="AG2238" s="199">
        <v>0</v>
      </c>
      <c r="AH2238" s="72"/>
      <c r="AR2238" s="53">
        <v>1.1739999999999999</v>
      </c>
      <c r="AT2238" s="77"/>
      <c r="AU2238" s="276">
        <v>6067</v>
      </c>
      <c r="AV2238" s="276"/>
      <c r="AW2238" s="276">
        <v>7122.6579999999994</v>
      </c>
      <c r="AX2238" s="95"/>
      <c r="AY2238" s="276"/>
      <c r="AZ2238" s="95"/>
      <c r="BB2238" s="80" t="s">
        <v>3412</v>
      </c>
      <c r="BC2238" s="270"/>
      <c r="BD2238" s="152">
        <v>45.912833999999997</v>
      </c>
      <c r="BE2238" s="72"/>
      <c r="BF2238" s="152">
        <v>1.5391799999999998</v>
      </c>
      <c r="BG2238" s="72"/>
      <c r="BH2238" s="152">
        <v>13.110192</v>
      </c>
      <c r="BI2238" s="72"/>
      <c r="BJ2238" s="152">
        <v>4.4274059999999995</v>
      </c>
      <c r="BK2238" s="72"/>
      <c r="BL2238" s="72"/>
      <c r="BM2238" s="72"/>
      <c r="BN2238" s="152">
        <v>8.2119779999999984</v>
      </c>
      <c r="BO2238" s="72"/>
      <c r="BP2238" s="152">
        <v>0.19918799999999998</v>
      </c>
      <c r="BQ2238" s="72"/>
      <c r="BR2238" s="152">
        <v>4.237271999999999</v>
      </c>
      <c r="BS2238" s="72"/>
      <c r="BT2238" s="72"/>
      <c r="BU2238" s="72"/>
      <c r="BV2238" s="72"/>
      <c r="BW2238" s="72"/>
      <c r="BX2238" s="152">
        <v>7.9946819999999992</v>
      </c>
      <c r="BY2238" s="72"/>
      <c r="BZ2238" s="152">
        <v>2.8610640000000003</v>
      </c>
      <c r="CA2238" s="72"/>
      <c r="CB2238" s="152">
        <v>0.69715800000000006</v>
      </c>
      <c r="CC2238" s="72"/>
      <c r="CD2238" s="152">
        <v>0.32594399999999996</v>
      </c>
      <c r="CE2238" s="72"/>
      <c r="CF2238" s="72"/>
      <c r="CG2238" s="72"/>
      <c r="CH2238" s="72"/>
      <c r="CI2238" s="72"/>
      <c r="CJ2238" s="72"/>
      <c r="CK2238" s="72"/>
      <c r="CL2238" s="72"/>
      <c r="CM2238" s="72"/>
      <c r="CN2238" s="72"/>
      <c r="CO2238" s="72"/>
      <c r="CP2238" s="72"/>
      <c r="CQ2238" s="72"/>
      <c r="CR2238" s="72"/>
      <c r="CS2238" s="72"/>
      <c r="CT2238" s="72"/>
      <c r="CU2238" s="72"/>
      <c r="CV2238" s="72"/>
      <c r="CW2238" s="72"/>
      <c r="CX2238" s="72"/>
      <c r="CY2238" s="72"/>
      <c r="CZ2238" s="72"/>
      <c r="DA2238" s="72"/>
      <c r="DB2238" s="72"/>
      <c r="DC2238" s="72"/>
      <c r="DD2238" s="72"/>
      <c r="DE2238" s="72"/>
      <c r="DF2238" s="72"/>
      <c r="DG2238" s="72"/>
      <c r="DH2238" s="211">
        <f t="shared" si="1013"/>
        <v>89.516898000000012</v>
      </c>
      <c r="DI2238" s="78"/>
      <c r="DJ2238" s="96">
        <f t="shared" si="990"/>
        <v>10.483101999999988</v>
      </c>
      <c r="DK2238" s="72"/>
      <c r="DL2238" s="51" t="s">
        <v>3851</v>
      </c>
      <c r="DO2238" s="358">
        <v>9.3699999999999992</v>
      </c>
      <c r="DP2238" s="72"/>
      <c r="DQ2238" s="374"/>
      <c r="DR2238" s="72"/>
      <c r="DU2238" s="52"/>
      <c r="DX2238" s="75">
        <f t="shared" si="991"/>
        <v>51.289572165469799</v>
      </c>
      <c r="DY2238" s="51">
        <f t="shared" si="992"/>
        <v>0</v>
      </c>
      <c r="DZ2238" s="75">
        <f t="shared" si="993"/>
        <v>1.7194295539597444</v>
      </c>
      <c r="EA2238" s="51">
        <f t="shared" si="994"/>
        <v>0</v>
      </c>
      <c r="EB2238" s="75">
        <f t="shared" si="995"/>
        <v>14.645494083139473</v>
      </c>
      <c r="EC2238" s="51">
        <f t="shared" si="996"/>
        <v>0</v>
      </c>
      <c r="ED2238" s="75">
        <f t="shared" si="997"/>
        <v>9.1736623849499299</v>
      </c>
      <c r="EE2238" s="51">
        <f t="shared" si="998"/>
        <v>0</v>
      </c>
      <c r="EF2238" s="75">
        <f t="shared" si="999"/>
        <v>0.22251441286537874</v>
      </c>
      <c r="EG2238" s="51">
        <f t="shared" si="1000"/>
        <v>0</v>
      </c>
      <c r="EH2238" s="75">
        <f t="shared" si="1001"/>
        <v>4.7334884191362381</v>
      </c>
      <c r="EI2238" s="51">
        <f t="shared" si="1002"/>
        <v>0</v>
      </c>
      <c r="EJ2238" s="75">
        <f t="shared" si="1003"/>
        <v>8.9309193890967915</v>
      </c>
      <c r="EK2238" s="51">
        <f t="shared" si="1004"/>
        <v>0</v>
      </c>
      <c r="EL2238" s="75">
        <f t="shared" si="1005"/>
        <v>3.1961161120663495</v>
      </c>
      <c r="EM2238" s="51">
        <f t="shared" si="1006"/>
        <v>0</v>
      </c>
      <c r="EN2238" s="75">
        <f t="shared" si="1007"/>
        <v>0.77880044502882562</v>
      </c>
      <c r="EO2238" s="51">
        <f t="shared" si="1008"/>
        <v>0</v>
      </c>
      <c r="EP2238" s="75">
        <f t="shared" si="1009"/>
        <v>0.36411449377971061</v>
      </c>
      <c r="EQ2238" s="51">
        <f t="shared" si="1010"/>
        <v>0</v>
      </c>
      <c r="ER2238" s="51">
        <f t="shared" si="1011"/>
        <v>100</v>
      </c>
      <c r="ES2238" s="51">
        <f t="shared" si="1012"/>
        <v>0</v>
      </c>
    </row>
    <row r="2239" spans="1:149" x14ac:dyDescent="0.45">
      <c r="A2239" s="78" t="s">
        <v>1517</v>
      </c>
      <c r="B2239" s="174" t="s">
        <v>832</v>
      </c>
      <c r="C2239" s="51" t="s">
        <v>3593</v>
      </c>
      <c r="D2239" s="51" t="s">
        <v>5153</v>
      </c>
      <c r="E2239" s="78" t="s">
        <v>637</v>
      </c>
      <c r="F2239" s="78" t="s">
        <v>2903</v>
      </c>
      <c r="G2239" s="72" t="s">
        <v>3385</v>
      </c>
      <c r="H2239" s="78" t="s">
        <v>1100</v>
      </c>
      <c r="I2239" s="78">
        <v>20</v>
      </c>
      <c r="J2239" s="300">
        <v>103.4</v>
      </c>
      <c r="K2239" s="78">
        <v>3</v>
      </c>
      <c r="L2239" s="300">
        <v>1100</v>
      </c>
      <c r="M2239" s="72">
        <v>9</v>
      </c>
      <c r="O2239" s="78"/>
      <c r="P2239" s="72" t="s">
        <v>1374</v>
      </c>
      <c r="AA2239" s="199"/>
      <c r="AB2239" s="195"/>
      <c r="AC2239" s="199"/>
      <c r="AD2239" s="72"/>
      <c r="AE2239" s="326">
        <v>1</v>
      </c>
      <c r="AF2239" s="195"/>
      <c r="AG2239" s="199">
        <v>0</v>
      </c>
      <c r="AH2239" s="72"/>
      <c r="AR2239" s="53">
        <v>0.96899999999999997</v>
      </c>
      <c r="AT2239" s="77"/>
      <c r="AU2239" s="276">
        <v>1034</v>
      </c>
      <c r="AV2239" s="276"/>
      <c r="AW2239" s="276">
        <v>1001.946</v>
      </c>
      <c r="AX2239" s="95"/>
      <c r="AY2239" s="276"/>
      <c r="AZ2239" s="95"/>
      <c r="BB2239" s="80" t="s">
        <v>3412</v>
      </c>
      <c r="BC2239" s="270"/>
      <c r="BD2239" s="152">
        <v>55.758186000000002</v>
      </c>
      <c r="BE2239" s="72"/>
      <c r="BF2239" s="152">
        <v>1.09779</v>
      </c>
      <c r="BG2239" s="72"/>
      <c r="BH2239" s="152">
        <v>17.421450000000004</v>
      </c>
      <c r="BI2239" s="72"/>
      <c r="BJ2239" s="152">
        <v>1.4319</v>
      </c>
      <c r="BK2239" s="72"/>
      <c r="BL2239" s="72"/>
      <c r="BM2239" s="72"/>
      <c r="BN2239" s="152">
        <v>4.7348160000000004</v>
      </c>
      <c r="BO2239" s="72"/>
      <c r="BP2239" s="152">
        <v>9.5460000000000017E-2</v>
      </c>
      <c r="BQ2239" s="72"/>
      <c r="BR2239" s="152">
        <v>3.2360940000000005</v>
      </c>
      <c r="BS2239" s="72"/>
      <c r="BT2239" s="72"/>
      <c r="BU2239" s="72"/>
      <c r="BV2239" s="72"/>
      <c r="BW2239" s="72"/>
      <c r="BX2239" s="152">
        <v>6.3958200000000014</v>
      </c>
      <c r="BY2239" s="72"/>
      <c r="BZ2239" s="152">
        <v>4.1525099999999995</v>
      </c>
      <c r="CA2239" s="72"/>
      <c r="CB2239" s="152">
        <v>0.78277200000000002</v>
      </c>
      <c r="CC2239" s="72"/>
      <c r="CD2239" s="152">
        <v>0.248196</v>
      </c>
      <c r="CE2239" s="72"/>
      <c r="CF2239" s="72"/>
      <c r="CG2239" s="72"/>
      <c r="CH2239" s="72"/>
      <c r="CI2239" s="72"/>
      <c r="CJ2239" s="72"/>
      <c r="CK2239" s="72"/>
      <c r="CL2239" s="72"/>
      <c r="CM2239" s="72"/>
      <c r="CN2239" s="72"/>
      <c r="CO2239" s="72"/>
      <c r="CP2239" s="72"/>
      <c r="CQ2239" s="72"/>
      <c r="CR2239" s="72"/>
      <c r="CS2239" s="72"/>
      <c r="CT2239" s="72"/>
      <c r="CU2239" s="72"/>
      <c r="CV2239" s="72"/>
      <c r="CW2239" s="72"/>
      <c r="CX2239" s="72"/>
      <c r="CY2239" s="72"/>
      <c r="CZ2239" s="72"/>
      <c r="DA2239" s="72"/>
      <c r="DB2239" s="72"/>
      <c r="DC2239" s="72"/>
      <c r="DD2239" s="72"/>
      <c r="DE2239" s="72"/>
      <c r="DF2239" s="72"/>
      <c r="DG2239" s="72"/>
      <c r="DH2239" s="211">
        <f t="shared" si="1013"/>
        <v>95.354993999999991</v>
      </c>
      <c r="DI2239" s="78"/>
      <c r="DJ2239" s="96">
        <f t="shared" si="990"/>
        <v>4.6450060000000093</v>
      </c>
      <c r="DK2239" s="72"/>
      <c r="DL2239" s="51" t="s">
        <v>3851</v>
      </c>
      <c r="DO2239" s="358">
        <v>4.49</v>
      </c>
      <c r="DP2239" s="72"/>
      <c r="DQ2239" s="374"/>
      <c r="DR2239" s="72"/>
      <c r="DU2239" s="52"/>
      <c r="DX2239" s="75">
        <f t="shared" si="991"/>
        <v>58.474321753929324</v>
      </c>
      <c r="DY2239" s="51">
        <f t="shared" si="992"/>
        <v>0</v>
      </c>
      <c r="DZ2239" s="75">
        <f t="shared" si="993"/>
        <v>1.1512663930323357</v>
      </c>
      <c r="EA2239" s="51">
        <f t="shared" si="994"/>
        <v>0</v>
      </c>
      <c r="EB2239" s="75">
        <f t="shared" si="995"/>
        <v>18.270097106817502</v>
      </c>
      <c r="EC2239" s="51">
        <f t="shared" si="996"/>
        <v>0</v>
      </c>
      <c r="ED2239" s="75">
        <f t="shared" si="997"/>
        <v>4.9654620082090313</v>
      </c>
      <c r="EE2239" s="51">
        <f t="shared" si="998"/>
        <v>0</v>
      </c>
      <c r="EF2239" s="75">
        <f t="shared" si="999"/>
        <v>0.10011012113324659</v>
      </c>
      <c r="EG2239" s="51">
        <f t="shared" si="1000"/>
        <v>0</v>
      </c>
      <c r="EH2239" s="75">
        <f t="shared" si="1001"/>
        <v>3.3937331064170593</v>
      </c>
      <c r="EI2239" s="51">
        <f t="shared" si="1002"/>
        <v>0</v>
      </c>
      <c r="EJ2239" s="75">
        <f t="shared" si="1003"/>
        <v>6.7073781159275221</v>
      </c>
      <c r="EK2239" s="51">
        <f t="shared" si="1004"/>
        <v>0</v>
      </c>
      <c r="EL2239" s="75">
        <f t="shared" si="1005"/>
        <v>4.3547902692962257</v>
      </c>
      <c r="EM2239" s="51">
        <f t="shared" si="1006"/>
        <v>0</v>
      </c>
      <c r="EN2239" s="75">
        <f t="shared" si="1007"/>
        <v>0.82090299329262206</v>
      </c>
      <c r="EO2239" s="51">
        <f t="shared" si="1008"/>
        <v>0</v>
      </c>
      <c r="EP2239" s="75">
        <f t="shared" si="1009"/>
        <v>0.26028631494644111</v>
      </c>
      <c r="EQ2239" s="51">
        <f t="shared" si="1010"/>
        <v>0</v>
      </c>
      <c r="ER2239" s="51">
        <f t="shared" si="1011"/>
        <v>100</v>
      </c>
      <c r="ES2239" s="51">
        <f t="shared" si="1012"/>
        <v>0</v>
      </c>
    </row>
    <row r="2240" spans="1:149" x14ac:dyDescent="0.45">
      <c r="A2240" s="78" t="s">
        <v>1517</v>
      </c>
      <c r="B2240" s="174" t="s">
        <v>832</v>
      </c>
      <c r="C2240" s="51" t="s">
        <v>3593</v>
      </c>
      <c r="D2240" s="51" t="s">
        <v>5153</v>
      </c>
      <c r="E2240" s="78" t="s">
        <v>637</v>
      </c>
      <c r="F2240" s="78" t="s">
        <v>2904</v>
      </c>
      <c r="G2240" s="72" t="s">
        <v>3385</v>
      </c>
      <c r="H2240" s="78" t="s">
        <v>1100</v>
      </c>
      <c r="I2240" s="78">
        <v>20</v>
      </c>
      <c r="J2240" s="300">
        <v>200</v>
      </c>
      <c r="K2240" s="78">
        <v>3</v>
      </c>
      <c r="L2240" s="300">
        <v>1100</v>
      </c>
      <c r="M2240" s="72">
        <v>9</v>
      </c>
      <c r="O2240" s="78"/>
      <c r="P2240" s="72" t="s">
        <v>1374</v>
      </c>
      <c r="AA2240" s="199"/>
      <c r="AB2240" s="195"/>
      <c r="AC2240" s="199"/>
      <c r="AD2240" s="72"/>
      <c r="AE2240" s="326">
        <v>1</v>
      </c>
      <c r="AF2240" s="195"/>
      <c r="AG2240" s="199">
        <v>0</v>
      </c>
      <c r="AH2240" s="72"/>
      <c r="AR2240" s="53">
        <v>0.97199999999999998</v>
      </c>
      <c r="AT2240" s="77"/>
      <c r="AU2240" s="276">
        <v>2000</v>
      </c>
      <c r="AV2240" s="276"/>
      <c r="AW2240" s="276">
        <v>1944</v>
      </c>
      <c r="AX2240" s="95"/>
      <c r="AY2240" s="276"/>
      <c r="AZ2240" s="95"/>
      <c r="BB2240" s="80" t="s">
        <v>3412</v>
      </c>
      <c r="BC2240" s="270"/>
      <c r="BD2240" s="152">
        <v>54.852830999999995</v>
      </c>
      <c r="BE2240" s="72"/>
      <c r="BF2240" s="152">
        <v>1.0799649999999998</v>
      </c>
      <c r="BG2240" s="72"/>
      <c r="BH2240" s="152">
        <v>17.138574999999999</v>
      </c>
      <c r="BI2240" s="72"/>
      <c r="BJ2240" s="152">
        <v>1.4086500000000002</v>
      </c>
      <c r="BK2240" s="72"/>
      <c r="BL2240" s="72"/>
      <c r="BM2240" s="72"/>
      <c r="BN2240" s="152">
        <v>4.6579359999999994</v>
      </c>
      <c r="BO2240" s="72"/>
      <c r="BP2240" s="152">
        <v>9.3909999999999993E-2</v>
      </c>
      <c r="BQ2240" s="72"/>
      <c r="BR2240" s="152">
        <v>3.1835489999999997</v>
      </c>
      <c r="BS2240" s="72"/>
      <c r="BT2240" s="72"/>
      <c r="BU2240" s="72"/>
      <c r="BV2240" s="72"/>
      <c r="BW2240" s="72"/>
      <c r="BX2240" s="152">
        <v>6.2919700000000001</v>
      </c>
      <c r="BY2240" s="72"/>
      <c r="BZ2240" s="152">
        <v>4.0850849999999994</v>
      </c>
      <c r="CA2240" s="72"/>
      <c r="CB2240" s="152">
        <v>0.77006199999999991</v>
      </c>
      <c r="CC2240" s="72"/>
      <c r="CD2240" s="152">
        <v>0.24416599999999999</v>
      </c>
      <c r="CE2240" s="72"/>
      <c r="CF2240" s="72"/>
      <c r="CG2240" s="72"/>
      <c r="CH2240" s="72"/>
      <c r="CI2240" s="72"/>
      <c r="CJ2240" s="72"/>
      <c r="CK2240" s="72"/>
      <c r="CL2240" s="72"/>
      <c r="CM2240" s="72"/>
      <c r="CN2240" s="72"/>
      <c r="CO2240" s="72"/>
      <c r="CP2240" s="72"/>
      <c r="CQ2240" s="72"/>
      <c r="CR2240" s="72"/>
      <c r="CS2240" s="72"/>
      <c r="CT2240" s="72"/>
      <c r="CU2240" s="72"/>
      <c r="CV2240" s="72"/>
      <c r="CW2240" s="72"/>
      <c r="CX2240" s="72"/>
      <c r="CY2240" s="72"/>
      <c r="CZ2240" s="72"/>
      <c r="DA2240" s="72"/>
      <c r="DB2240" s="72"/>
      <c r="DC2240" s="72"/>
      <c r="DD2240" s="72"/>
      <c r="DE2240" s="72"/>
      <c r="DF2240" s="72"/>
      <c r="DG2240" s="72"/>
      <c r="DH2240" s="211">
        <f t="shared" si="1013"/>
        <v>93.806699000000009</v>
      </c>
      <c r="DI2240" s="78"/>
      <c r="DJ2240" s="96">
        <f t="shared" si="990"/>
        <v>6.1933009999999911</v>
      </c>
      <c r="DK2240" s="72"/>
      <c r="DL2240" s="51" t="s">
        <v>3851</v>
      </c>
      <c r="DO2240" s="358">
        <v>6.04</v>
      </c>
      <c r="DP2240" s="72"/>
      <c r="DQ2240" s="374"/>
      <c r="DR2240" s="72"/>
      <c r="DU2240" s="52"/>
      <c r="DX2240" s="75">
        <f t="shared" si="991"/>
        <v>58.474321753929317</v>
      </c>
      <c r="DY2240" s="51">
        <f t="shared" si="992"/>
        <v>0</v>
      </c>
      <c r="DZ2240" s="75">
        <f t="shared" si="993"/>
        <v>1.1512663930323352</v>
      </c>
      <c r="EA2240" s="51">
        <f t="shared" si="994"/>
        <v>0</v>
      </c>
      <c r="EB2240" s="75">
        <f t="shared" si="995"/>
        <v>18.270097106817495</v>
      </c>
      <c r="EC2240" s="51">
        <f t="shared" si="996"/>
        <v>0</v>
      </c>
      <c r="ED2240" s="75">
        <f t="shared" si="997"/>
        <v>4.9654620082090286</v>
      </c>
      <c r="EE2240" s="51">
        <f t="shared" si="998"/>
        <v>0</v>
      </c>
      <c r="EF2240" s="75">
        <f t="shared" si="999"/>
        <v>0.10011012113324655</v>
      </c>
      <c r="EG2240" s="51">
        <f t="shared" si="1000"/>
        <v>0</v>
      </c>
      <c r="EH2240" s="75">
        <f t="shared" si="1001"/>
        <v>3.3937331064170579</v>
      </c>
      <c r="EI2240" s="51">
        <f t="shared" si="1002"/>
        <v>0</v>
      </c>
      <c r="EJ2240" s="75">
        <f t="shared" si="1003"/>
        <v>6.7073781159275203</v>
      </c>
      <c r="EK2240" s="51">
        <f t="shared" si="1004"/>
        <v>0</v>
      </c>
      <c r="EL2240" s="75">
        <f t="shared" si="1005"/>
        <v>4.3547902692962248</v>
      </c>
      <c r="EM2240" s="51">
        <f t="shared" si="1006"/>
        <v>0</v>
      </c>
      <c r="EN2240" s="75">
        <f t="shared" si="1007"/>
        <v>0.82090299329262173</v>
      </c>
      <c r="EO2240" s="51">
        <f t="shared" si="1008"/>
        <v>0</v>
      </c>
      <c r="EP2240" s="75">
        <f t="shared" si="1009"/>
        <v>0.26028631494644106</v>
      </c>
      <c r="EQ2240" s="51">
        <f t="shared" si="1010"/>
        <v>0</v>
      </c>
      <c r="ER2240" s="51">
        <f t="shared" si="1011"/>
        <v>100</v>
      </c>
      <c r="ES2240" s="51">
        <f t="shared" si="1012"/>
        <v>0</v>
      </c>
    </row>
    <row r="2241" spans="1:149" x14ac:dyDescent="0.45">
      <c r="A2241" s="78" t="s">
        <v>1517</v>
      </c>
      <c r="B2241" s="174" t="s">
        <v>832</v>
      </c>
      <c r="C2241" s="51" t="s">
        <v>3593</v>
      </c>
      <c r="D2241" s="51" t="s">
        <v>5153</v>
      </c>
      <c r="E2241" s="78" t="s">
        <v>637</v>
      </c>
      <c r="F2241" s="78" t="s">
        <v>2905</v>
      </c>
      <c r="G2241" s="72" t="s">
        <v>3385</v>
      </c>
      <c r="H2241" s="78" t="s">
        <v>1100</v>
      </c>
      <c r="I2241" s="78">
        <v>20</v>
      </c>
      <c r="J2241" s="300">
        <v>300</v>
      </c>
      <c r="K2241" s="78">
        <v>3</v>
      </c>
      <c r="L2241" s="300">
        <v>1100</v>
      </c>
      <c r="M2241" s="72">
        <v>9</v>
      </c>
      <c r="O2241" s="78"/>
      <c r="P2241" s="72" t="s">
        <v>1374</v>
      </c>
      <c r="AA2241" s="199"/>
      <c r="AB2241" s="195"/>
      <c r="AC2241" s="199"/>
      <c r="AD2241" s="72"/>
      <c r="AE2241" s="326">
        <v>1</v>
      </c>
      <c r="AF2241" s="195"/>
      <c r="AG2241" s="199">
        <v>0</v>
      </c>
      <c r="AH2241" s="72"/>
      <c r="AR2241" s="53">
        <v>1.004</v>
      </c>
      <c r="AT2241" s="77"/>
      <c r="AU2241" s="276">
        <v>3000</v>
      </c>
      <c r="AV2241" s="276"/>
      <c r="AW2241" s="276">
        <v>3012</v>
      </c>
      <c r="AX2241" s="95"/>
      <c r="AY2241" s="276"/>
      <c r="AZ2241" s="95"/>
      <c r="BB2241" s="80" t="s">
        <v>3412</v>
      </c>
      <c r="BC2241" s="270"/>
      <c r="BD2241" s="152">
        <v>54.058454999999995</v>
      </c>
      <c r="BE2241" s="72"/>
      <c r="BF2241" s="152">
        <v>1.064325</v>
      </c>
      <c r="BG2241" s="72"/>
      <c r="BH2241" s="152">
        <v>16.890374999999999</v>
      </c>
      <c r="BI2241" s="72"/>
      <c r="BJ2241" s="152">
        <v>1.38825</v>
      </c>
      <c r="BK2241" s="72"/>
      <c r="BL2241" s="72"/>
      <c r="BM2241" s="72"/>
      <c r="BN2241" s="152">
        <v>4.5904800000000003</v>
      </c>
      <c r="BO2241" s="72"/>
      <c r="BP2241" s="152">
        <v>9.2550000000000007E-2</v>
      </c>
      <c r="BQ2241" s="72"/>
      <c r="BR2241" s="152">
        <v>3.137445</v>
      </c>
      <c r="BS2241" s="72"/>
      <c r="BT2241" s="72"/>
      <c r="BU2241" s="72"/>
      <c r="BV2241" s="72"/>
      <c r="BW2241" s="72"/>
      <c r="BX2241" s="152">
        <v>6.20085</v>
      </c>
      <c r="BY2241" s="72"/>
      <c r="BZ2241" s="152">
        <v>4.025925</v>
      </c>
      <c r="CA2241" s="72"/>
      <c r="CB2241" s="152">
        <v>0.75890999999999986</v>
      </c>
      <c r="CC2241" s="72"/>
      <c r="CD2241" s="152">
        <v>0.24062999999999998</v>
      </c>
      <c r="CE2241" s="72"/>
      <c r="CF2241" s="72"/>
      <c r="CG2241" s="72"/>
      <c r="CH2241" s="72"/>
      <c r="CI2241" s="72"/>
      <c r="CJ2241" s="72"/>
      <c r="CK2241" s="72"/>
      <c r="CL2241" s="72"/>
      <c r="CM2241" s="72"/>
      <c r="CN2241" s="72"/>
      <c r="CO2241" s="72"/>
      <c r="CP2241" s="72"/>
      <c r="CQ2241" s="72"/>
      <c r="CR2241" s="72"/>
      <c r="CS2241" s="72"/>
      <c r="CT2241" s="72"/>
      <c r="CU2241" s="72"/>
      <c r="CV2241" s="72"/>
      <c r="CW2241" s="72"/>
      <c r="CX2241" s="72"/>
      <c r="CY2241" s="72"/>
      <c r="CZ2241" s="72"/>
      <c r="DA2241" s="72"/>
      <c r="DB2241" s="72"/>
      <c r="DC2241" s="72"/>
      <c r="DD2241" s="72"/>
      <c r="DE2241" s="72"/>
      <c r="DF2241" s="72"/>
      <c r="DG2241" s="72"/>
      <c r="DH2241" s="211">
        <f t="shared" si="1013"/>
        <v>92.448194999999984</v>
      </c>
      <c r="DI2241" s="78"/>
      <c r="DJ2241" s="96">
        <f t="shared" si="990"/>
        <v>7.5518050000000159</v>
      </c>
      <c r="DK2241" s="72"/>
      <c r="DL2241" s="51" t="s">
        <v>3851</v>
      </c>
      <c r="DO2241" s="358">
        <v>7.4</v>
      </c>
      <c r="DP2241" s="72"/>
      <c r="DQ2241" s="374"/>
      <c r="DR2241" s="72"/>
      <c r="DU2241" s="52"/>
      <c r="DX2241" s="75">
        <f t="shared" si="991"/>
        <v>58.474321753929324</v>
      </c>
      <c r="DY2241" s="51">
        <f t="shared" si="992"/>
        <v>0</v>
      </c>
      <c r="DZ2241" s="75">
        <f t="shared" si="993"/>
        <v>1.1512663930323357</v>
      </c>
      <c r="EA2241" s="51">
        <f t="shared" si="994"/>
        <v>0</v>
      </c>
      <c r="EB2241" s="75">
        <f t="shared" si="995"/>
        <v>18.270097106817502</v>
      </c>
      <c r="EC2241" s="51">
        <f t="shared" si="996"/>
        <v>0</v>
      </c>
      <c r="ED2241" s="75">
        <f t="shared" si="997"/>
        <v>4.9654620082090313</v>
      </c>
      <c r="EE2241" s="51">
        <f t="shared" si="998"/>
        <v>0</v>
      </c>
      <c r="EF2241" s="75">
        <f t="shared" si="999"/>
        <v>0.10011012113324659</v>
      </c>
      <c r="EG2241" s="51">
        <f t="shared" si="1000"/>
        <v>0</v>
      </c>
      <c r="EH2241" s="75">
        <f t="shared" si="1001"/>
        <v>3.3937331064170593</v>
      </c>
      <c r="EI2241" s="51">
        <f t="shared" si="1002"/>
        <v>0</v>
      </c>
      <c r="EJ2241" s="75">
        <f t="shared" si="1003"/>
        <v>6.7073781159275221</v>
      </c>
      <c r="EK2241" s="51">
        <f t="shared" si="1004"/>
        <v>0</v>
      </c>
      <c r="EL2241" s="75">
        <f t="shared" si="1005"/>
        <v>4.3547902692962266</v>
      </c>
      <c r="EM2241" s="51">
        <f t="shared" si="1006"/>
        <v>0</v>
      </c>
      <c r="EN2241" s="75">
        <f t="shared" si="1007"/>
        <v>0.82090299329262184</v>
      </c>
      <c r="EO2241" s="51">
        <f t="shared" si="1008"/>
        <v>0</v>
      </c>
      <c r="EP2241" s="75">
        <f t="shared" si="1009"/>
        <v>0.26028631494644111</v>
      </c>
      <c r="EQ2241" s="51">
        <f t="shared" si="1010"/>
        <v>0</v>
      </c>
      <c r="ER2241" s="51">
        <f t="shared" si="1011"/>
        <v>100</v>
      </c>
      <c r="ES2241" s="51">
        <f t="shared" si="1012"/>
        <v>0</v>
      </c>
    </row>
    <row r="2242" spans="1:149" x14ac:dyDescent="0.45">
      <c r="A2242" s="78" t="s">
        <v>1517</v>
      </c>
      <c r="B2242" s="174" t="s">
        <v>832</v>
      </c>
      <c r="C2242" s="51" t="s">
        <v>3593</v>
      </c>
      <c r="D2242" s="51" t="s">
        <v>5153</v>
      </c>
      <c r="E2242" s="78" t="s">
        <v>637</v>
      </c>
      <c r="F2242" s="78" t="s">
        <v>2906</v>
      </c>
      <c r="G2242" s="72" t="s">
        <v>3385</v>
      </c>
      <c r="H2242" s="78" t="s">
        <v>1100</v>
      </c>
      <c r="I2242" s="78">
        <v>20</v>
      </c>
      <c r="J2242" s="300">
        <v>400</v>
      </c>
      <c r="K2242" s="78">
        <v>3</v>
      </c>
      <c r="L2242" s="300">
        <v>1100</v>
      </c>
      <c r="M2242" s="72">
        <v>9</v>
      </c>
      <c r="O2242" s="78"/>
      <c r="P2242" s="72" t="s">
        <v>1374</v>
      </c>
      <c r="AA2242" s="199"/>
      <c r="AB2242" s="195"/>
      <c r="AC2242" s="199"/>
      <c r="AD2242" s="72"/>
      <c r="AE2242" s="326">
        <v>1</v>
      </c>
      <c r="AF2242" s="195"/>
      <c r="AG2242" s="199">
        <v>0</v>
      </c>
      <c r="AH2242" s="72"/>
      <c r="AR2242" s="53">
        <v>1.0589999999999999</v>
      </c>
      <c r="AT2242" s="77"/>
      <c r="AU2242" s="276">
        <v>4000</v>
      </c>
      <c r="AV2242" s="276"/>
      <c r="AW2242" s="276">
        <v>4236</v>
      </c>
      <c r="AX2242" s="95"/>
      <c r="AY2242" s="276"/>
      <c r="AZ2242" s="95"/>
      <c r="BB2242" s="80" t="s">
        <v>3412</v>
      </c>
      <c r="BC2242" s="270"/>
      <c r="BD2242" s="152">
        <v>53.299124999999997</v>
      </c>
      <c r="BE2242" s="72"/>
      <c r="BF2242" s="152">
        <v>1.0493749999999999</v>
      </c>
      <c r="BG2242" s="72"/>
      <c r="BH2242" s="152">
        <v>16.653124999999999</v>
      </c>
      <c r="BI2242" s="72"/>
      <c r="BJ2242" s="152">
        <v>1.3687499999999999</v>
      </c>
      <c r="BK2242" s="72"/>
      <c r="BL2242" s="72"/>
      <c r="BM2242" s="72"/>
      <c r="BN2242" s="152">
        <v>4.5259999999999998</v>
      </c>
      <c r="BO2242" s="72"/>
      <c r="BP2242" s="152">
        <v>9.1249999999999998E-2</v>
      </c>
      <c r="BQ2242" s="72"/>
      <c r="BR2242" s="152">
        <v>3.0933750000000004</v>
      </c>
      <c r="BS2242" s="72"/>
      <c r="BT2242" s="72"/>
      <c r="BU2242" s="72"/>
      <c r="BV2242" s="72"/>
      <c r="BW2242" s="72"/>
      <c r="BX2242" s="152">
        <v>6.1137499999999996</v>
      </c>
      <c r="BY2242" s="72"/>
      <c r="BZ2242" s="152">
        <v>3.9693749999999994</v>
      </c>
      <c r="CA2242" s="72"/>
      <c r="CB2242" s="152">
        <v>0.74824999999999986</v>
      </c>
      <c r="CC2242" s="72"/>
      <c r="CD2242" s="152">
        <v>0.23725000000000002</v>
      </c>
      <c r="CE2242" s="72"/>
      <c r="CF2242" s="72"/>
      <c r="CG2242" s="72"/>
      <c r="CH2242" s="72"/>
      <c r="CI2242" s="72"/>
      <c r="CJ2242" s="72"/>
      <c r="CK2242" s="72"/>
      <c r="CL2242" s="72"/>
      <c r="CM2242" s="72"/>
      <c r="CN2242" s="72"/>
      <c r="CO2242" s="72"/>
      <c r="CP2242" s="72"/>
      <c r="CQ2242" s="72"/>
      <c r="CR2242" s="72"/>
      <c r="CS2242" s="72"/>
      <c r="CT2242" s="72"/>
      <c r="CU2242" s="72"/>
      <c r="CV2242" s="72"/>
      <c r="CW2242" s="72"/>
      <c r="CX2242" s="72"/>
      <c r="CY2242" s="72"/>
      <c r="CZ2242" s="72"/>
      <c r="DA2242" s="72"/>
      <c r="DB2242" s="72"/>
      <c r="DC2242" s="72"/>
      <c r="DD2242" s="72"/>
      <c r="DE2242" s="72"/>
      <c r="DF2242" s="72"/>
      <c r="DG2242" s="72"/>
      <c r="DH2242" s="211">
        <f t="shared" si="1013"/>
        <v>91.149624999999986</v>
      </c>
      <c r="DI2242" s="78"/>
      <c r="DJ2242" s="96">
        <f t="shared" si="990"/>
        <v>8.8503750000000139</v>
      </c>
      <c r="DK2242" s="72"/>
      <c r="DL2242" s="51" t="s">
        <v>3851</v>
      </c>
      <c r="DO2242" s="358">
        <v>8.6999999999999993</v>
      </c>
      <c r="DP2242" s="72"/>
      <c r="DQ2242" s="374"/>
      <c r="DR2242" s="72"/>
      <c r="DU2242" s="52"/>
      <c r="DX2242" s="75">
        <f t="shared" si="991"/>
        <v>58.474321753929324</v>
      </c>
      <c r="DY2242" s="51">
        <f t="shared" si="992"/>
        <v>0</v>
      </c>
      <c r="DZ2242" s="75">
        <f t="shared" si="993"/>
        <v>1.1512663930323357</v>
      </c>
      <c r="EA2242" s="51">
        <f t="shared" si="994"/>
        <v>0</v>
      </c>
      <c r="EB2242" s="75">
        <f t="shared" si="995"/>
        <v>18.270097106817502</v>
      </c>
      <c r="EC2242" s="51">
        <f t="shared" si="996"/>
        <v>0</v>
      </c>
      <c r="ED2242" s="75">
        <f t="shared" si="997"/>
        <v>4.9654620082090304</v>
      </c>
      <c r="EE2242" s="51">
        <f t="shared" si="998"/>
        <v>0</v>
      </c>
      <c r="EF2242" s="75">
        <f t="shared" si="999"/>
        <v>0.10011012113324658</v>
      </c>
      <c r="EG2242" s="51">
        <f t="shared" si="1000"/>
        <v>0</v>
      </c>
      <c r="EH2242" s="75">
        <f t="shared" si="1001"/>
        <v>3.3937331064170602</v>
      </c>
      <c r="EI2242" s="51">
        <f t="shared" si="1002"/>
        <v>0</v>
      </c>
      <c r="EJ2242" s="75">
        <f t="shared" si="1003"/>
        <v>6.7073781159275203</v>
      </c>
      <c r="EK2242" s="51">
        <f t="shared" si="1004"/>
        <v>0</v>
      </c>
      <c r="EL2242" s="75">
        <f t="shared" si="1005"/>
        <v>4.3547902692962257</v>
      </c>
      <c r="EM2242" s="51">
        <f t="shared" si="1006"/>
        <v>0</v>
      </c>
      <c r="EN2242" s="75">
        <f t="shared" si="1007"/>
        <v>0.82090299329262184</v>
      </c>
      <c r="EO2242" s="51">
        <f t="shared" si="1008"/>
        <v>0</v>
      </c>
      <c r="EP2242" s="75">
        <f t="shared" si="1009"/>
        <v>0.26028631494644111</v>
      </c>
      <c r="EQ2242" s="51">
        <f t="shared" si="1010"/>
        <v>0</v>
      </c>
      <c r="ER2242" s="51">
        <f t="shared" si="1011"/>
        <v>100</v>
      </c>
      <c r="ES2242" s="51">
        <f t="shared" si="1012"/>
        <v>0</v>
      </c>
    </row>
    <row r="2243" spans="1:149" s="43" customFormat="1" ht="14.65" thickBot="1" x14ac:dyDescent="0.5">
      <c r="A2243" s="89" t="s">
        <v>1517</v>
      </c>
      <c r="B2243" s="86" t="s">
        <v>832</v>
      </c>
      <c r="C2243" s="43" t="s">
        <v>3593</v>
      </c>
      <c r="D2243" s="43" t="s">
        <v>5153</v>
      </c>
      <c r="E2243" s="89" t="s">
        <v>637</v>
      </c>
      <c r="F2243" s="89" t="s">
        <v>2907</v>
      </c>
      <c r="G2243" s="90" t="s">
        <v>3385</v>
      </c>
      <c r="H2243" s="89" t="s">
        <v>1100</v>
      </c>
      <c r="I2243" s="89">
        <v>20</v>
      </c>
      <c r="J2243" s="301">
        <v>530.90000000000009</v>
      </c>
      <c r="K2243" s="89">
        <v>3</v>
      </c>
      <c r="L2243" s="301">
        <v>1100</v>
      </c>
      <c r="M2243" s="90">
        <v>9</v>
      </c>
      <c r="O2243" s="89"/>
      <c r="P2243" s="90" t="s">
        <v>1374</v>
      </c>
      <c r="Q2243" s="123"/>
      <c r="R2243" s="123"/>
      <c r="S2243" s="134"/>
      <c r="AA2243" s="196"/>
      <c r="AB2243" s="196"/>
      <c r="AC2243" s="196"/>
      <c r="AD2243" s="90"/>
      <c r="AE2243" s="317">
        <v>1</v>
      </c>
      <c r="AF2243" s="196"/>
      <c r="AG2243" s="196">
        <v>0</v>
      </c>
      <c r="AH2243" s="90"/>
      <c r="AQ2243" s="86"/>
      <c r="AR2243" s="58">
        <v>1.163</v>
      </c>
      <c r="AS2243" s="58"/>
      <c r="AT2243" s="91"/>
      <c r="AU2243" s="277">
        <v>5309.0000000000009</v>
      </c>
      <c r="AV2243" s="277"/>
      <c r="AW2243" s="277">
        <v>6174.3670000000011</v>
      </c>
      <c r="AX2243" s="259"/>
      <c r="AY2243" s="277"/>
      <c r="AZ2243" s="259"/>
      <c r="BA2243" s="86"/>
      <c r="BB2243" s="85" t="s">
        <v>3412</v>
      </c>
      <c r="BC2243" s="271"/>
      <c r="BD2243" s="284">
        <v>52.493067000000003</v>
      </c>
      <c r="BE2243" s="90"/>
      <c r="BF2243" s="284">
        <v>1.0335049999999999</v>
      </c>
      <c r="BG2243" s="90"/>
      <c r="BH2243" s="284">
        <v>16.401275000000002</v>
      </c>
      <c r="BI2243" s="90"/>
      <c r="BJ2243" s="284">
        <v>1.34805</v>
      </c>
      <c r="BK2243" s="90"/>
      <c r="BL2243" s="90"/>
      <c r="BM2243" s="90"/>
      <c r="BN2243" s="284">
        <v>4.4575519999999997</v>
      </c>
      <c r="BO2243" s="90"/>
      <c r="BP2243" s="284">
        <v>8.9870000000000005E-2</v>
      </c>
      <c r="BQ2243" s="90"/>
      <c r="BR2243" s="284">
        <v>3.0465930000000001</v>
      </c>
      <c r="BS2243" s="90"/>
      <c r="BT2243" s="90"/>
      <c r="BU2243" s="90"/>
      <c r="BV2243" s="90"/>
      <c r="BW2243" s="90"/>
      <c r="BX2243" s="284">
        <v>6.0212900000000005</v>
      </c>
      <c r="BY2243" s="90"/>
      <c r="BZ2243" s="284">
        <v>3.9093450000000001</v>
      </c>
      <c r="CA2243" s="90"/>
      <c r="CB2243" s="284">
        <v>0.73693399999999998</v>
      </c>
      <c r="CC2243" s="90"/>
      <c r="CD2243" s="284">
        <v>0.23366200000000004</v>
      </c>
      <c r="CE2243" s="90"/>
      <c r="CF2243" s="90"/>
      <c r="CG2243" s="90"/>
      <c r="CH2243" s="90"/>
      <c r="CI2243" s="90"/>
      <c r="CJ2243" s="90"/>
      <c r="CK2243" s="90"/>
      <c r="CL2243" s="90"/>
      <c r="CM2243" s="90"/>
      <c r="CN2243" s="90"/>
      <c r="CO2243" s="90"/>
      <c r="CP2243" s="90"/>
      <c r="CQ2243" s="90"/>
      <c r="CR2243" s="90"/>
      <c r="CS2243" s="90"/>
      <c r="CT2243" s="90"/>
      <c r="CU2243" s="90"/>
      <c r="CV2243" s="90"/>
      <c r="CW2243" s="90"/>
      <c r="CX2243" s="90"/>
      <c r="CY2243" s="90"/>
      <c r="CZ2243" s="90"/>
      <c r="DA2243" s="90"/>
      <c r="DB2243" s="90"/>
      <c r="DC2243" s="90"/>
      <c r="DD2243" s="90"/>
      <c r="DE2243" s="90"/>
      <c r="DF2243" s="90"/>
      <c r="DG2243" s="90"/>
      <c r="DH2243" s="285">
        <f t="shared" si="1013"/>
        <v>89.771143000000023</v>
      </c>
      <c r="DI2243" s="89"/>
      <c r="DJ2243" s="97">
        <f t="shared" ref="DJ2243:DJ2306" si="1014">IF(AND(DH2243&lt;100, DH2243&gt;0), 100-DH2243, 0)</f>
        <v>10.228856999999977</v>
      </c>
      <c r="DK2243" s="90"/>
      <c r="DL2243" s="43" t="s">
        <v>3851</v>
      </c>
      <c r="DO2243" s="359">
        <v>10.08</v>
      </c>
      <c r="DP2243" s="90"/>
      <c r="DQ2243" s="375"/>
      <c r="DR2243" s="90"/>
      <c r="DS2243" s="308"/>
      <c r="DU2243" s="59"/>
      <c r="DW2243" s="86"/>
      <c r="DX2243" s="298">
        <f t="shared" si="991"/>
        <v>58.474321753929317</v>
      </c>
      <c r="DY2243" s="43">
        <f t="shared" si="992"/>
        <v>0</v>
      </c>
      <c r="DZ2243" s="298">
        <f t="shared" si="993"/>
        <v>1.151266393032335</v>
      </c>
      <c r="EA2243" s="43">
        <f t="shared" si="994"/>
        <v>0</v>
      </c>
      <c r="EB2243" s="298">
        <f t="shared" si="995"/>
        <v>18.270097106817495</v>
      </c>
      <c r="EC2243" s="43">
        <f t="shared" si="996"/>
        <v>0</v>
      </c>
      <c r="ED2243" s="298">
        <f t="shared" si="997"/>
        <v>4.9654620082090286</v>
      </c>
      <c r="EE2243" s="43">
        <f t="shared" si="998"/>
        <v>0</v>
      </c>
      <c r="EF2243" s="298">
        <f t="shared" si="999"/>
        <v>0.10011012113324655</v>
      </c>
      <c r="EG2243" s="43">
        <f t="shared" si="1000"/>
        <v>0</v>
      </c>
      <c r="EH2243" s="298">
        <f t="shared" si="1001"/>
        <v>3.3937331064170579</v>
      </c>
      <c r="EI2243" s="43">
        <f t="shared" si="1002"/>
        <v>0</v>
      </c>
      <c r="EJ2243" s="298">
        <f t="shared" si="1003"/>
        <v>6.7073781159275185</v>
      </c>
      <c r="EK2243" s="43">
        <f t="shared" si="1004"/>
        <v>0</v>
      </c>
      <c r="EL2243" s="298">
        <f t="shared" si="1005"/>
        <v>4.3547902692962248</v>
      </c>
      <c r="EM2243" s="43">
        <f t="shared" si="1006"/>
        <v>0</v>
      </c>
      <c r="EN2243" s="298">
        <f t="shared" si="1007"/>
        <v>0.82090299329262173</v>
      </c>
      <c r="EO2243" s="43">
        <f t="shared" si="1008"/>
        <v>0</v>
      </c>
      <c r="EP2243" s="298">
        <f t="shared" si="1009"/>
        <v>0.26028631494644106</v>
      </c>
      <c r="EQ2243" s="43">
        <f t="shared" si="1010"/>
        <v>0</v>
      </c>
      <c r="ER2243" s="43">
        <f t="shared" si="1011"/>
        <v>100</v>
      </c>
      <c r="ES2243" s="43">
        <f t="shared" si="1012"/>
        <v>0</v>
      </c>
    </row>
    <row r="2244" spans="1:149" ht="16.05" customHeight="1" x14ac:dyDescent="0.45">
      <c r="A2244" s="78" t="s">
        <v>1518</v>
      </c>
      <c r="B2244" s="110" t="s">
        <v>3850</v>
      </c>
      <c r="C2244" s="51" t="s">
        <v>3836</v>
      </c>
      <c r="D2244" s="51" t="s">
        <v>2908</v>
      </c>
      <c r="E2244" s="78" t="s">
        <v>1121</v>
      </c>
      <c r="F2244" s="78" t="s">
        <v>2908</v>
      </c>
      <c r="G2244" s="72" t="s">
        <v>3385</v>
      </c>
      <c r="H2244" s="78"/>
      <c r="I2244" s="78"/>
      <c r="J2244" s="300">
        <v>500</v>
      </c>
      <c r="K2244" s="78"/>
      <c r="L2244" s="300">
        <v>950</v>
      </c>
      <c r="M2244" s="72"/>
      <c r="O2244" s="78"/>
      <c r="P2244" s="72" t="s">
        <v>1374</v>
      </c>
      <c r="AA2244" s="195"/>
      <c r="AB2244" s="195"/>
      <c r="AC2244" s="195"/>
      <c r="AD2244" s="72"/>
      <c r="AE2244" s="316">
        <v>1</v>
      </c>
      <c r="AF2244" s="195"/>
      <c r="AG2244" s="195">
        <v>0</v>
      </c>
      <c r="AH2244" s="72"/>
      <c r="AR2244" s="53">
        <v>1.032</v>
      </c>
      <c r="AT2244" s="77"/>
      <c r="AU2244" s="276">
        <v>5000</v>
      </c>
      <c r="AV2244" s="276"/>
      <c r="AW2244" s="276">
        <v>5160</v>
      </c>
      <c r="AX2244" s="95"/>
      <c r="AY2244" s="276"/>
      <c r="AZ2244" s="95"/>
      <c r="BB2244" s="80" t="s">
        <v>3412</v>
      </c>
      <c r="BC2244" s="270"/>
      <c r="BD2244" s="72">
        <v>62.544199999999996</v>
      </c>
      <c r="BE2244" s="72"/>
      <c r="BF2244" s="72"/>
      <c r="BG2244" s="72"/>
      <c r="BH2244" s="72">
        <v>17.689299999999999</v>
      </c>
      <c r="BI2244" s="72"/>
      <c r="BJ2244" s="72"/>
      <c r="BK2244" s="72"/>
      <c r="BL2244" s="72"/>
      <c r="BM2244" s="72"/>
      <c r="BN2244" s="72"/>
      <c r="BO2244" s="72"/>
      <c r="BP2244" s="72"/>
      <c r="BQ2244" s="72"/>
      <c r="BR2244" s="72"/>
      <c r="BS2244" s="72"/>
      <c r="BT2244" s="72"/>
      <c r="BU2244" s="72"/>
      <c r="BV2244" s="72"/>
      <c r="BW2244" s="72"/>
      <c r="BX2244" s="72"/>
      <c r="BY2244" s="72"/>
      <c r="BZ2244" s="72">
        <v>10.752700000000001</v>
      </c>
      <c r="CA2244" s="72"/>
      <c r="CB2244" s="72"/>
      <c r="CC2244" s="72"/>
      <c r="CD2244" s="72"/>
      <c r="CE2244" s="72"/>
      <c r="CF2244" s="72"/>
      <c r="CG2244" s="72"/>
      <c r="CH2244" s="72"/>
      <c r="CI2244" s="72"/>
      <c r="CJ2244" s="72"/>
      <c r="CK2244" s="72"/>
      <c r="CL2244" s="72"/>
      <c r="CM2244" s="72"/>
      <c r="CN2244" s="72"/>
      <c r="CO2244" s="72"/>
      <c r="CP2244" s="72"/>
      <c r="CQ2244" s="72"/>
      <c r="CR2244" s="72"/>
      <c r="CS2244" s="72"/>
      <c r="CT2244" s="72"/>
      <c r="CU2244" s="72"/>
      <c r="CV2244" s="72"/>
      <c r="CW2244" s="72"/>
      <c r="CX2244" s="72"/>
      <c r="CY2244" s="72"/>
      <c r="CZ2244" s="72"/>
      <c r="DA2244" s="72"/>
      <c r="DB2244" s="72"/>
      <c r="DC2244" s="72"/>
      <c r="DD2244" s="72"/>
      <c r="DE2244" s="72"/>
      <c r="DF2244" s="72"/>
      <c r="DG2244" s="72"/>
      <c r="DH2244" s="78">
        <f>SUM(BD2244,BH2244,BZ2244,CB2244)</f>
        <v>90.986199999999997</v>
      </c>
      <c r="DJ2244" s="77">
        <f t="shared" si="1014"/>
        <v>9.0138000000000034</v>
      </c>
      <c r="DK2244" s="72"/>
      <c r="DL2244" s="51" t="s">
        <v>3851</v>
      </c>
      <c r="DO2244" s="358">
        <v>9.0138400000000001</v>
      </c>
      <c r="DP2244" s="72"/>
      <c r="DQ2244" s="374"/>
      <c r="DR2244" s="72"/>
      <c r="DU2244" s="52"/>
      <c r="DX2244" s="75">
        <f t="shared" ref="DX2244:DX2307" si="1015">BD2244/$DH2244*100</f>
        <v>68.740314465270558</v>
      </c>
      <c r="DY2244" s="51">
        <f t="shared" ref="DY2244:DY2307" si="1016">DX2244*SQRT(((BE2244/BD2244)^2)+(($DI2244/$DH2244)^2))</f>
        <v>0</v>
      </c>
      <c r="DZ2244" s="75">
        <f t="shared" ref="DZ2244:DZ2307" si="1017">BF2244/$DH2244*100</f>
        <v>0</v>
      </c>
      <c r="EA2244" s="51" t="e">
        <f t="shared" ref="EA2244:EA2307" si="1018">DZ2244*SQRT(((BG2244/BF2244)^2)+(($DI2244/$DH2244)^2))</f>
        <v>#DIV/0!</v>
      </c>
      <c r="EB2244" s="75">
        <f t="shared" ref="EB2244:EB2307" si="1019">BH2244/$DH2244*100</f>
        <v>19.441739516542071</v>
      </c>
      <c r="EC2244" s="51">
        <f t="shared" ref="EC2244:EC2307" si="1020">EB2244*SQRT(((BI2244/BH2244)^2)+(($DI2244/$DH2244)^2))</f>
        <v>0</v>
      </c>
      <c r="ED2244" s="75">
        <f t="shared" ref="ED2244:ED2307" si="1021">BN2244/$DH2244*100</f>
        <v>0</v>
      </c>
      <c r="EE2244" s="51" t="e">
        <f t="shared" ref="EE2244:EE2307" si="1022">ED2244*SQRT(((BO2244/BN2244)^2)+(($DI2244/$DH2244)^2))</f>
        <v>#DIV/0!</v>
      </c>
      <c r="EF2244" s="75">
        <f t="shared" ref="EF2244:EF2307" si="1023">BP2244/$DH2244*100</f>
        <v>0</v>
      </c>
      <c r="EG2244" s="51" t="e">
        <f t="shared" ref="EG2244:EG2307" si="1024">EF2244*SQRT(((BQ2244/BP2244)^2)+(($DI2244/$DH2244)^2))</f>
        <v>#DIV/0!</v>
      </c>
      <c r="EH2244" s="75">
        <f t="shared" ref="EH2244:EH2307" si="1025">BR2244/$DH2244*100</f>
        <v>0</v>
      </c>
      <c r="EI2244" s="51" t="e">
        <f t="shared" ref="EI2244:EI2307" si="1026">EH2244*SQRT(((BS2244/BR2244)^2)+(($DI2244/$DH2244)^2))</f>
        <v>#DIV/0!</v>
      </c>
      <c r="EJ2244" s="75">
        <f t="shared" ref="EJ2244:EJ2307" si="1027">BX2244/$DH2244*100</f>
        <v>0</v>
      </c>
      <c r="EK2244" s="51" t="e">
        <f t="shared" ref="EK2244:EK2307" si="1028">EJ2244*SQRT(((BY2244/BX2244)^2)+(($DI2244/$DH2244)^2))</f>
        <v>#DIV/0!</v>
      </c>
      <c r="EL2244" s="75">
        <f t="shared" ref="EL2244:EL2307" si="1029">BZ2244/$DH2244*100</f>
        <v>11.817946018187374</v>
      </c>
      <c r="EM2244" s="51">
        <f t="shared" ref="EM2244:EM2307" si="1030">EL2244*SQRT(((CA2244/BZ2244)^2)+(($DI2244/$DH2244)^2))</f>
        <v>0</v>
      </c>
      <c r="EN2244" s="75">
        <f t="shared" ref="EN2244:EN2307" si="1031">CB2244/$DH2244*100</f>
        <v>0</v>
      </c>
      <c r="EO2244" s="51" t="e">
        <f t="shared" ref="EO2244:EO2307" si="1032">EN2244*SQRT(((CC2244/CB2244)^2)+(($DI2244/$DH2244)^2))</f>
        <v>#DIV/0!</v>
      </c>
      <c r="EP2244" s="75">
        <f t="shared" ref="EP2244:EP2307" si="1033">CD2244/$DH2244*100</f>
        <v>0</v>
      </c>
      <c r="EQ2244" s="51" t="e">
        <f t="shared" ref="EQ2244:EQ2307" si="1034">EP2244*SQRT(((CE2244/CD2244)^2)+(($DI2244/$DH2244)^2))</f>
        <v>#DIV/0!</v>
      </c>
      <c r="ER2244" s="51">
        <f t="shared" ref="ER2244:ER2307" si="1035">DH2244/$DH2244*100</f>
        <v>100</v>
      </c>
      <c r="ES2244" s="51">
        <f t="shared" ref="ES2244:ES2307" si="1036">ER2244*SQRT(((DI2244/DH2244)^2)+(($DI2244/$DH2244)^2))</f>
        <v>0</v>
      </c>
    </row>
    <row r="2245" spans="1:149" s="43" customFormat="1" ht="14.65" thickBot="1" x14ac:dyDescent="0.5">
      <c r="A2245" s="89" t="s">
        <v>1518</v>
      </c>
      <c r="B2245" s="111" t="s">
        <v>3850</v>
      </c>
      <c r="C2245" s="43" t="s">
        <v>3836</v>
      </c>
      <c r="D2245" s="43" t="s">
        <v>2909</v>
      </c>
      <c r="E2245" s="89" t="s">
        <v>1121</v>
      </c>
      <c r="F2245" s="89" t="s">
        <v>2909</v>
      </c>
      <c r="G2245" s="90" t="s">
        <v>3385</v>
      </c>
      <c r="H2245" s="89"/>
      <c r="I2245" s="89"/>
      <c r="J2245" s="301">
        <v>500</v>
      </c>
      <c r="K2245" s="89"/>
      <c r="L2245" s="301">
        <v>950</v>
      </c>
      <c r="M2245" s="90"/>
      <c r="O2245" s="89"/>
      <c r="P2245" s="90" t="s">
        <v>1374</v>
      </c>
      <c r="Q2245" s="123"/>
      <c r="R2245" s="123"/>
      <c r="S2245" s="134"/>
      <c r="AA2245" s="196"/>
      <c r="AB2245" s="196"/>
      <c r="AC2245" s="196"/>
      <c r="AD2245" s="90"/>
      <c r="AE2245" s="317">
        <v>1</v>
      </c>
      <c r="AF2245" s="196"/>
      <c r="AG2245" s="196">
        <v>0</v>
      </c>
      <c r="AH2245" s="90"/>
      <c r="AQ2245" s="86"/>
      <c r="AR2245" s="58">
        <v>1.032</v>
      </c>
      <c r="AS2245" s="58"/>
      <c r="AT2245" s="91"/>
      <c r="AU2245" s="277">
        <v>5000</v>
      </c>
      <c r="AV2245" s="277"/>
      <c r="AW2245" s="277">
        <v>5160</v>
      </c>
      <c r="AX2245" s="259"/>
      <c r="AY2245" s="277"/>
      <c r="AZ2245" s="259"/>
      <c r="BA2245" s="86"/>
      <c r="BB2245" s="85" t="s">
        <v>3412</v>
      </c>
      <c r="BC2245" s="271"/>
      <c r="BD2245" s="90">
        <v>61.441800000000001</v>
      </c>
      <c r="BE2245" s="90"/>
      <c r="BF2245" s="90"/>
      <c r="BG2245" s="90"/>
      <c r="BH2245" s="90">
        <v>17.377500000000001</v>
      </c>
      <c r="BI2245" s="90"/>
      <c r="BJ2245" s="90"/>
      <c r="BK2245" s="90"/>
      <c r="BL2245" s="90"/>
      <c r="BM2245" s="90"/>
      <c r="BN2245" s="90"/>
      <c r="BO2245" s="90"/>
      <c r="BP2245" s="90"/>
      <c r="BQ2245" s="90"/>
      <c r="BR2245" s="90"/>
      <c r="BS2245" s="90"/>
      <c r="BT2245" s="90"/>
      <c r="BU2245" s="90"/>
      <c r="BV2245" s="90"/>
      <c r="BW2245" s="90"/>
      <c r="BX2245" s="90"/>
      <c r="BY2245" s="90"/>
      <c r="BZ2245" s="90"/>
      <c r="CA2245" s="90"/>
      <c r="CB2245" s="90">
        <v>16.053999999999998</v>
      </c>
      <c r="CC2245" s="90"/>
      <c r="CD2245" s="90"/>
      <c r="CE2245" s="90"/>
      <c r="CF2245" s="90"/>
      <c r="CG2245" s="90"/>
      <c r="CH2245" s="90"/>
      <c r="CI2245" s="90"/>
      <c r="CJ2245" s="90"/>
      <c r="CK2245" s="90"/>
      <c r="CL2245" s="90"/>
      <c r="CM2245" s="90"/>
      <c r="CN2245" s="90"/>
      <c r="CO2245" s="90"/>
      <c r="CP2245" s="90"/>
      <c r="CQ2245" s="90"/>
      <c r="CR2245" s="90"/>
      <c r="CS2245" s="90"/>
      <c r="CT2245" s="90"/>
      <c r="CU2245" s="90"/>
      <c r="CV2245" s="90"/>
      <c r="CW2245" s="90"/>
      <c r="CX2245" s="90"/>
      <c r="CY2245" s="90"/>
      <c r="CZ2245" s="90"/>
      <c r="DA2245" s="90"/>
      <c r="DB2245" s="90"/>
      <c r="DC2245" s="90"/>
      <c r="DD2245" s="90"/>
      <c r="DE2245" s="90"/>
      <c r="DF2245" s="90"/>
      <c r="DG2245" s="90"/>
      <c r="DH2245" s="89">
        <f>SUM(BD2245,BH2245,BZ2245,CB2245)</f>
        <v>94.8733</v>
      </c>
      <c r="DJ2245" s="91">
        <f t="shared" si="1014"/>
        <v>5.1266999999999996</v>
      </c>
      <c r="DK2245" s="90"/>
      <c r="DL2245" s="43" t="s">
        <v>3851</v>
      </c>
      <c r="DO2245" s="359">
        <v>5.1266699999999998</v>
      </c>
      <c r="DP2245" s="90"/>
      <c r="DQ2245" s="375"/>
      <c r="DR2245" s="90"/>
      <c r="DS2245" s="308"/>
      <c r="DU2245" s="59"/>
      <c r="DW2245" s="86"/>
      <c r="DX2245" s="298">
        <f t="shared" si="1015"/>
        <v>64.761950938778341</v>
      </c>
      <c r="DY2245" s="43">
        <f t="shared" si="1016"/>
        <v>0</v>
      </c>
      <c r="DZ2245" s="298">
        <f t="shared" si="1017"/>
        <v>0</v>
      </c>
      <c r="EA2245" s="43" t="e">
        <f t="shared" si="1018"/>
        <v>#DIV/0!</v>
      </c>
      <c r="EB2245" s="298">
        <f t="shared" si="1019"/>
        <v>18.316533734991829</v>
      </c>
      <c r="EC2245" s="43">
        <f t="shared" si="1020"/>
        <v>0</v>
      </c>
      <c r="ED2245" s="298">
        <f t="shared" si="1021"/>
        <v>0</v>
      </c>
      <c r="EE2245" s="43" t="e">
        <f t="shared" si="1022"/>
        <v>#DIV/0!</v>
      </c>
      <c r="EF2245" s="298">
        <f t="shared" si="1023"/>
        <v>0</v>
      </c>
      <c r="EG2245" s="43" t="e">
        <f t="shared" si="1024"/>
        <v>#DIV/0!</v>
      </c>
      <c r="EH2245" s="298">
        <f t="shared" si="1025"/>
        <v>0</v>
      </c>
      <c r="EI2245" s="43" t="e">
        <f t="shared" si="1026"/>
        <v>#DIV/0!</v>
      </c>
      <c r="EJ2245" s="298">
        <f t="shared" si="1027"/>
        <v>0</v>
      </c>
      <c r="EK2245" s="43" t="e">
        <f t="shared" si="1028"/>
        <v>#DIV/0!</v>
      </c>
      <c r="EL2245" s="298">
        <f t="shared" si="1029"/>
        <v>0</v>
      </c>
      <c r="EM2245" s="43" t="e">
        <f t="shared" si="1030"/>
        <v>#DIV/0!</v>
      </c>
      <c r="EN2245" s="298">
        <f t="shared" si="1031"/>
        <v>16.921515326229823</v>
      </c>
      <c r="EO2245" s="43">
        <f t="shared" si="1032"/>
        <v>0</v>
      </c>
      <c r="EP2245" s="298">
        <f t="shared" si="1033"/>
        <v>0</v>
      </c>
      <c r="EQ2245" s="43" t="e">
        <f t="shared" si="1034"/>
        <v>#DIV/0!</v>
      </c>
      <c r="ER2245" s="43">
        <f t="shared" si="1035"/>
        <v>100</v>
      </c>
      <c r="ES2245" s="43">
        <f t="shared" si="1036"/>
        <v>0</v>
      </c>
    </row>
    <row r="2246" spans="1:149" x14ac:dyDescent="0.45">
      <c r="A2246" s="78" t="s">
        <v>3852</v>
      </c>
      <c r="B2246" s="174" t="s">
        <v>3432</v>
      </c>
      <c r="C2246" s="51" t="s">
        <v>3644</v>
      </c>
      <c r="D2246" s="51" t="s">
        <v>3854</v>
      </c>
      <c r="E2246" s="78" t="s">
        <v>1127</v>
      </c>
      <c r="F2246" s="78" t="s">
        <v>2910</v>
      </c>
      <c r="G2246" s="72" t="s">
        <v>3386</v>
      </c>
      <c r="H2246" s="78" t="s">
        <v>1101</v>
      </c>
      <c r="I2246" s="78">
        <v>696</v>
      </c>
      <c r="J2246" s="300">
        <v>50</v>
      </c>
      <c r="K2246" s="78"/>
      <c r="L2246" s="300">
        <v>925</v>
      </c>
      <c r="M2246" s="72"/>
      <c r="O2246" s="78" t="s">
        <v>1128</v>
      </c>
      <c r="P2246" s="72" t="s">
        <v>1404</v>
      </c>
      <c r="AA2246" s="195"/>
      <c r="AB2246" s="195"/>
      <c r="AC2246" s="195"/>
      <c r="AD2246" s="72"/>
      <c r="AE2246" s="316">
        <v>1</v>
      </c>
      <c r="AF2246" s="195"/>
      <c r="AG2246" s="195">
        <v>0</v>
      </c>
      <c r="AH2246" s="72"/>
      <c r="AR2246" s="53">
        <v>0.9476</v>
      </c>
      <c r="AT2246" s="77"/>
      <c r="AU2246" s="276">
        <v>500</v>
      </c>
      <c r="AV2246" s="276"/>
      <c r="AW2246" s="276">
        <v>473.8</v>
      </c>
      <c r="AX2246" s="95"/>
      <c r="AY2246" s="276"/>
      <c r="AZ2246" s="95"/>
      <c r="BB2246" s="80" t="s">
        <v>722</v>
      </c>
      <c r="BC2246" s="270" t="s">
        <v>1126</v>
      </c>
      <c r="BD2246" s="72">
        <v>75.2</v>
      </c>
      <c r="BE2246" s="72"/>
      <c r="BF2246" s="72">
        <v>0.24</v>
      </c>
      <c r="BG2246" s="72"/>
      <c r="BH2246" s="72">
        <v>13.88</v>
      </c>
      <c r="BI2246" s="72"/>
      <c r="BJ2246" s="72">
        <v>0.15</v>
      </c>
      <c r="BK2246" s="72"/>
      <c r="BL2246" s="72"/>
      <c r="BM2246" s="72"/>
      <c r="BN2246" s="72">
        <v>0.9</v>
      </c>
      <c r="BO2246" s="72"/>
      <c r="BP2246" s="72">
        <v>7.0000000000000007E-2</v>
      </c>
      <c r="BQ2246" s="72"/>
      <c r="BR2246" s="72">
        <v>0.32</v>
      </c>
      <c r="BS2246" s="72"/>
      <c r="BT2246" s="72"/>
      <c r="BU2246" s="72"/>
      <c r="BV2246" s="72"/>
      <c r="BW2246" s="72"/>
      <c r="BX2246" s="72">
        <v>0.67</v>
      </c>
      <c r="BY2246" s="72"/>
      <c r="BZ2246" s="72">
        <v>1.39</v>
      </c>
      <c r="CA2246" s="72"/>
      <c r="CB2246" s="72">
        <v>3.31</v>
      </c>
      <c r="CC2246" s="72"/>
      <c r="CD2246" s="72">
        <v>0.03</v>
      </c>
      <c r="CE2246" s="72"/>
      <c r="CF2246" s="72"/>
      <c r="CG2246" s="72"/>
      <c r="CH2246" s="72"/>
      <c r="CI2246" s="72"/>
      <c r="CJ2246" s="72"/>
      <c r="CK2246" s="72"/>
      <c r="CL2246" s="72"/>
      <c r="CM2246" s="72"/>
      <c r="CN2246" s="72"/>
      <c r="CO2246" s="72"/>
      <c r="CP2246" s="72"/>
      <c r="CQ2246" s="72"/>
      <c r="CR2246" s="72"/>
      <c r="CS2246" s="72"/>
      <c r="CT2246" s="72"/>
      <c r="CU2246" s="72"/>
      <c r="CV2246" s="72"/>
      <c r="CW2246" s="72"/>
      <c r="CX2246" s="72"/>
      <c r="CY2246" s="72"/>
      <c r="CZ2246" s="72"/>
      <c r="DA2246" s="72"/>
      <c r="DB2246" s="72"/>
      <c r="DC2246" s="72"/>
      <c r="DD2246" s="72"/>
      <c r="DE2246" s="72"/>
      <c r="DF2246" s="72"/>
      <c r="DG2246" s="72"/>
      <c r="DH2246" s="78">
        <v>96.16</v>
      </c>
      <c r="DJ2246" s="77">
        <f t="shared" si="1014"/>
        <v>3.8400000000000034</v>
      </c>
      <c r="DK2246" s="72"/>
      <c r="DO2246" s="358">
        <v>3.84</v>
      </c>
      <c r="DP2246" s="72"/>
      <c r="DQ2246" s="374"/>
      <c r="DR2246" s="72"/>
      <c r="DU2246" s="52"/>
      <c r="DX2246" s="75">
        <f t="shared" si="1015"/>
        <v>78.202995008319476</v>
      </c>
      <c r="DY2246" s="51">
        <f t="shared" si="1016"/>
        <v>0</v>
      </c>
      <c r="DZ2246" s="75">
        <f t="shared" si="1017"/>
        <v>0.24958402662229617</v>
      </c>
      <c r="EA2246" s="51">
        <f t="shared" si="1018"/>
        <v>0</v>
      </c>
      <c r="EB2246" s="75">
        <f t="shared" si="1019"/>
        <v>14.434276206322796</v>
      </c>
      <c r="EC2246" s="51">
        <f t="shared" si="1020"/>
        <v>0</v>
      </c>
      <c r="ED2246" s="75">
        <f t="shared" si="1021"/>
        <v>0.93594009983361071</v>
      </c>
      <c r="EE2246" s="51">
        <f t="shared" si="1022"/>
        <v>0</v>
      </c>
      <c r="EF2246" s="75">
        <f t="shared" si="1023"/>
        <v>7.2795341098169722E-2</v>
      </c>
      <c r="EG2246" s="51">
        <f t="shared" si="1024"/>
        <v>0</v>
      </c>
      <c r="EH2246" s="75">
        <f t="shared" si="1025"/>
        <v>0.33277870216306155</v>
      </c>
      <c r="EI2246" s="51">
        <f t="shared" si="1026"/>
        <v>0</v>
      </c>
      <c r="EJ2246" s="75">
        <f t="shared" si="1027"/>
        <v>0.6967554076539102</v>
      </c>
      <c r="EK2246" s="51">
        <f t="shared" si="1028"/>
        <v>0</v>
      </c>
      <c r="EL2246" s="75">
        <f t="shared" si="1029"/>
        <v>1.4455074875207985</v>
      </c>
      <c r="EM2246" s="51">
        <f t="shared" si="1030"/>
        <v>0</v>
      </c>
      <c r="EN2246" s="75">
        <f t="shared" si="1031"/>
        <v>3.4421797004991683</v>
      </c>
      <c r="EO2246" s="51">
        <f t="shared" si="1032"/>
        <v>0</v>
      </c>
      <c r="EP2246" s="75">
        <f t="shared" si="1033"/>
        <v>3.1198003327787022E-2</v>
      </c>
      <c r="EQ2246" s="51">
        <f t="shared" si="1034"/>
        <v>0</v>
      </c>
      <c r="ER2246" s="51">
        <f t="shared" si="1035"/>
        <v>100</v>
      </c>
      <c r="ES2246" s="51">
        <f t="shared" si="1036"/>
        <v>0</v>
      </c>
    </row>
    <row r="2247" spans="1:149" x14ac:dyDescent="0.45">
      <c r="A2247" s="78" t="s">
        <v>3852</v>
      </c>
      <c r="B2247" s="174" t="s">
        <v>3432</v>
      </c>
      <c r="C2247" s="51" t="s">
        <v>3644</v>
      </c>
      <c r="D2247" s="51" t="s">
        <v>3854</v>
      </c>
      <c r="E2247" s="78" t="s">
        <v>1127</v>
      </c>
      <c r="F2247" s="78" t="s">
        <v>2911</v>
      </c>
      <c r="G2247" s="72" t="s">
        <v>3386</v>
      </c>
      <c r="H2247" s="78" t="s">
        <v>1101</v>
      </c>
      <c r="I2247" s="78">
        <v>600</v>
      </c>
      <c r="J2247" s="300">
        <v>50</v>
      </c>
      <c r="K2247" s="78"/>
      <c r="L2247" s="300">
        <v>900</v>
      </c>
      <c r="M2247" s="72"/>
      <c r="O2247" s="78" t="s">
        <v>1128</v>
      </c>
      <c r="P2247" s="72" t="s">
        <v>1416</v>
      </c>
      <c r="AA2247" s="195"/>
      <c r="AB2247" s="195"/>
      <c r="AC2247" s="195"/>
      <c r="AD2247" s="72"/>
      <c r="AE2247" s="316">
        <v>1</v>
      </c>
      <c r="AF2247" s="195"/>
      <c r="AG2247" s="195">
        <v>0</v>
      </c>
      <c r="AH2247" s="72"/>
      <c r="AR2247" s="53">
        <v>0.94089999999999996</v>
      </c>
      <c r="AT2247" s="77"/>
      <c r="AU2247" s="276">
        <v>500</v>
      </c>
      <c r="AV2247" s="276"/>
      <c r="AW2247" s="276">
        <v>470.45</v>
      </c>
      <c r="AX2247" s="95"/>
      <c r="AY2247" s="276"/>
      <c r="AZ2247" s="95"/>
      <c r="BB2247" s="80" t="s">
        <v>722</v>
      </c>
      <c r="BC2247" s="270" t="s">
        <v>1126</v>
      </c>
      <c r="BD2247" s="72">
        <v>75.84</v>
      </c>
      <c r="BE2247" s="72"/>
      <c r="BF2247" s="72">
        <v>0.28000000000000003</v>
      </c>
      <c r="BG2247" s="72"/>
      <c r="BH2247" s="72">
        <v>13.94</v>
      </c>
      <c r="BI2247" s="72"/>
      <c r="BJ2247" s="72">
        <v>0.1</v>
      </c>
      <c r="BK2247" s="72"/>
      <c r="BL2247" s="72"/>
      <c r="BM2247" s="72"/>
      <c r="BN2247" s="72">
        <v>0.72</v>
      </c>
      <c r="BO2247" s="72"/>
      <c r="BP2247" s="72">
        <v>7.0000000000000007E-2</v>
      </c>
      <c r="BQ2247" s="72"/>
      <c r="BR2247" s="72">
        <v>0.28000000000000003</v>
      </c>
      <c r="BS2247" s="72"/>
      <c r="BT2247" s="72"/>
      <c r="BU2247" s="72"/>
      <c r="BV2247" s="72"/>
      <c r="BW2247" s="72"/>
      <c r="BX2247" s="72">
        <v>0.65</v>
      </c>
      <c r="BY2247" s="72"/>
      <c r="BZ2247" s="72">
        <v>1.39</v>
      </c>
      <c r="CA2247" s="72"/>
      <c r="CB2247" s="72">
        <v>3.55</v>
      </c>
      <c r="CC2247" s="72"/>
      <c r="CD2247" s="72">
        <v>0.05</v>
      </c>
      <c r="CE2247" s="72"/>
      <c r="CF2247" s="72"/>
      <c r="CG2247" s="72"/>
      <c r="CH2247" s="72"/>
      <c r="CI2247" s="72"/>
      <c r="CJ2247" s="72"/>
      <c r="CK2247" s="72"/>
      <c r="CL2247" s="72"/>
      <c r="CM2247" s="72"/>
      <c r="CN2247" s="72"/>
      <c r="CO2247" s="72"/>
      <c r="CP2247" s="72"/>
      <c r="CQ2247" s="72"/>
      <c r="CR2247" s="72"/>
      <c r="CS2247" s="72"/>
      <c r="CT2247" s="72"/>
      <c r="CU2247" s="72"/>
      <c r="CV2247" s="72"/>
      <c r="CW2247" s="72"/>
      <c r="CX2247" s="72"/>
      <c r="CY2247" s="72"/>
      <c r="CZ2247" s="72"/>
      <c r="DA2247" s="72"/>
      <c r="DB2247" s="72"/>
      <c r="DC2247" s="72"/>
      <c r="DD2247" s="72"/>
      <c r="DE2247" s="72"/>
      <c r="DF2247" s="72"/>
      <c r="DG2247" s="72"/>
      <c r="DH2247" s="78">
        <v>96.87</v>
      </c>
      <c r="DJ2247" s="77">
        <f t="shared" si="1014"/>
        <v>3.1299999999999955</v>
      </c>
      <c r="DK2247" s="72"/>
      <c r="DO2247" s="358">
        <v>3.13</v>
      </c>
      <c r="DP2247" s="72"/>
      <c r="DQ2247" s="374"/>
      <c r="DR2247" s="72"/>
      <c r="DU2247" s="52"/>
      <c r="DX2247" s="75">
        <f t="shared" si="1015"/>
        <v>78.290492412511611</v>
      </c>
      <c r="DY2247" s="51">
        <f t="shared" si="1016"/>
        <v>0</v>
      </c>
      <c r="DZ2247" s="75">
        <f t="shared" si="1017"/>
        <v>0.28904717662847118</v>
      </c>
      <c r="EA2247" s="51">
        <f t="shared" si="1018"/>
        <v>0</v>
      </c>
      <c r="EB2247" s="75">
        <f t="shared" si="1019"/>
        <v>14.390420150717457</v>
      </c>
      <c r="EC2247" s="51">
        <f t="shared" si="1020"/>
        <v>0</v>
      </c>
      <c r="ED2247" s="75">
        <f t="shared" si="1021"/>
        <v>0.74326416847321153</v>
      </c>
      <c r="EE2247" s="51">
        <f t="shared" si="1022"/>
        <v>0</v>
      </c>
      <c r="EF2247" s="75">
        <f t="shared" si="1023"/>
        <v>7.2261794157117795E-2</v>
      </c>
      <c r="EG2247" s="51">
        <f t="shared" si="1024"/>
        <v>0</v>
      </c>
      <c r="EH2247" s="75">
        <f t="shared" si="1025"/>
        <v>0.28904717662847118</v>
      </c>
      <c r="EI2247" s="51">
        <f t="shared" si="1026"/>
        <v>0</v>
      </c>
      <c r="EJ2247" s="75">
        <f t="shared" si="1027"/>
        <v>0.67100237431609366</v>
      </c>
      <c r="EK2247" s="51">
        <f t="shared" si="1028"/>
        <v>0</v>
      </c>
      <c r="EL2247" s="75">
        <f t="shared" si="1029"/>
        <v>1.4349127696913389</v>
      </c>
      <c r="EM2247" s="51">
        <f t="shared" si="1030"/>
        <v>0</v>
      </c>
      <c r="EN2247" s="75">
        <f t="shared" si="1031"/>
        <v>3.6647052751109728</v>
      </c>
      <c r="EO2247" s="51">
        <f t="shared" si="1032"/>
        <v>0</v>
      </c>
      <c r="EP2247" s="75">
        <f t="shared" si="1033"/>
        <v>5.1615567255084135E-2</v>
      </c>
      <c r="EQ2247" s="51">
        <f t="shared" si="1034"/>
        <v>0</v>
      </c>
      <c r="ER2247" s="51">
        <f t="shared" si="1035"/>
        <v>100</v>
      </c>
      <c r="ES2247" s="51">
        <f t="shared" si="1036"/>
        <v>0</v>
      </c>
    </row>
    <row r="2248" spans="1:149" x14ac:dyDescent="0.45">
      <c r="A2248" s="78" t="s">
        <v>3852</v>
      </c>
      <c r="B2248" s="174" t="s">
        <v>3432</v>
      </c>
      <c r="C2248" s="51" t="s">
        <v>3644</v>
      </c>
      <c r="D2248" s="51" t="s">
        <v>3854</v>
      </c>
      <c r="E2248" s="78" t="s">
        <v>1127</v>
      </c>
      <c r="F2248" s="78" t="s">
        <v>2912</v>
      </c>
      <c r="G2248" s="72" t="s">
        <v>3386</v>
      </c>
      <c r="H2248" s="78" t="s">
        <v>1101</v>
      </c>
      <c r="I2248" s="78">
        <v>696</v>
      </c>
      <c r="J2248" s="300">
        <v>50</v>
      </c>
      <c r="K2248" s="78"/>
      <c r="L2248" s="300">
        <v>875</v>
      </c>
      <c r="M2248" s="72"/>
      <c r="O2248" s="78" t="s">
        <v>1128</v>
      </c>
      <c r="P2248" s="72" t="s">
        <v>3324</v>
      </c>
      <c r="AA2248" s="195"/>
      <c r="AB2248" s="195"/>
      <c r="AC2248" s="195"/>
      <c r="AD2248" s="72"/>
      <c r="AE2248" s="316">
        <v>1</v>
      </c>
      <c r="AF2248" s="195"/>
      <c r="AG2248" s="195">
        <v>0</v>
      </c>
      <c r="AH2248" s="72"/>
      <c r="AR2248" s="53">
        <v>0.9335</v>
      </c>
      <c r="AT2248" s="77"/>
      <c r="AU2248" s="276">
        <v>500</v>
      </c>
      <c r="AV2248" s="276"/>
      <c r="AW2248" s="276">
        <v>466.75</v>
      </c>
      <c r="AX2248" s="95"/>
      <c r="AY2248" s="276"/>
      <c r="AZ2248" s="95"/>
      <c r="BB2248" s="80" t="s">
        <v>722</v>
      </c>
      <c r="BC2248" s="270" t="s">
        <v>1126</v>
      </c>
      <c r="BD2248" s="72">
        <v>76.95</v>
      </c>
      <c r="BE2248" s="72"/>
      <c r="BF2248" s="72">
        <v>0.19</v>
      </c>
      <c r="BG2248" s="72"/>
      <c r="BH2248" s="72">
        <v>13.67</v>
      </c>
      <c r="BI2248" s="72"/>
      <c r="BJ2248" s="72">
        <v>0.15</v>
      </c>
      <c r="BK2248" s="72"/>
      <c r="BL2248" s="72"/>
      <c r="BM2248" s="72"/>
      <c r="BN2248" s="72">
        <v>0.9</v>
      </c>
      <c r="BO2248" s="72"/>
      <c r="BP2248" s="72">
        <v>0.05</v>
      </c>
      <c r="BQ2248" s="72"/>
      <c r="BR2248" s="72">
        <v>0.22</v>
      </c>
      <c r="BS2248" s="72"/>
      <c r="BT2248" s="72"/>
      <c r="BU2248" s="72"/>
      <c r="BV2248" s="72"/>
      <c r="BW2248" s="72"/>
      <c r="BX2248" s="72">
        <v>0.55000000000000004</v>
      </c>
      <c r="BY2248" s="72"/>
      <c r="BZ2248" s="72">
        <v>1.3</v>
      </c>
      <c r="CA2248" s="72"/>
      <c r="CB2248" s="72">
        <v>3.32</v>
      </c>
      <c r="CC2248" s="72"/>
      <c r="CD2248" s="72">
        <v>0.05</v>
      </c>
      <c r="CE2248" s="72"/>
      <c r="CF2248" s="72"/>
      <c r="CG2248" s="72"/>
      <c r="CH2248" s="72"/>
      <c r="CI2248" s="72"/>
      <c r="CJ2248" s="72"/>
      <c r="CK2248" s="72"/>
      <c r="CL2248" s="72"/>
      <c r="CM2248" s="72"/>
      <c r="CN2248" s="72"/>
      <c r="CO2248" s="72"/>
      <c r="CP2248" s="72"/>
      <c r="CQ2248" s="72"/>
      <c r="CR2248" s="72"/>
      <c r="CS2248" s="72"/>
      <c r="CT2248" s="72"/>
      <c r="CU2248" s="72"/>
      <c r="CV2248" s="72"/>
      <c r="CW2248" s="72"/>
      <c r="CX2248" s="72"/>
      <c r="CY2248" s="72"/>
      <c r="CZ2248" s="72"/>
      <c r="DA2248" s="72"/>
      <c r="DB2248" s="72"/>
      <c r="DC2248" s="72"/>
      <c r="DD2248" s="72"/>
      <c r="DE2248" s="72"/>
      <c r="DF2248" s="72"/>
      <c r="DG2248" s="72"/>
      <c r="DH2248" s="78">
        <v>97.35</v>
      </c>
      <c r="DJ2248" s="77">
        <f t="shared" si="1014"/>
        <v>2.6500000000000057</v>
      </c>
      <c r="DK2248" s="72"/>
      <c r="DO2248" s="358">
        <v>2.65</v>
      </c>
      <c r="DP2248" s="72"/>
      <c r="DQ2248" s="374"/>
      <c r="DR2248" s="72"/>
      <c r="DU2248" s="52"/>
      <c r="DX2248" s="75">
        <f t="shared" si="1015"/>
        <v>79.044684129429896</v>
      </c>
      <c r="DY2248" s="51">
        <f t="shared" si="1016"/>
        <v>0</v>
      </c>
      <c r="DZ2248" s="75">
        <f t="shared" si="1017"/>
        <v>0.19517205957883924</v>
      </c>
      <c r="EA2248" s="51">
        <f t="shared" si="1018"/>
        <v>0</v>
      </c>
      <c r="EB2248" s="75">
        <f t="shared" si="1019"/>
        <v>14.042116076014382</v>
      </c>
      <c r="EC2248" s="51">
        <f t="shared" si="1020"/>
        <v>0</v>
      </c>
      <c r="ED2248" s="75">
        <f t="shared" si="1021"/>
        <v>0.92449922958397546</v>
      </c>
      <c r="EE2248" s="51">
        <f t="shared" si="1022"/>
        <v>0</v>
      </c>
      <c r="EF2248" s="75">
        <f t="shared" si="1023"/>
        <v>5.1361068310220852E-2</v>
      </c>
      <c r="EG2248" s="51">
        <f t="shared" si="1024"/>
        <v>0</v>
      </c>
      <c r="EH2248" s="75">
        <f t="shared" si="1025"/>
        <v>0.22598870056497175</v>
      </c>
      <c r="EI2248" s="51">
        <f t="shared" si="1026"/>
        <v>0</v>
      </c>
      <c r="EJ2248" s="75">
        <f t="shared" si="1027"/>
        <v>0.5649717514124295</v>
      </c>
      <c r="EK2248" s="51">
        <f t="shared" si="1028"/>
        <v>0</v>
      </c>
      <c r="EL2248" s="75">
        <f t="shared" si="1029"/>
        <v>1.3353877760657422</v>
      </c>
      <c r="EM2248" s="51">
        <f t="shared" si="1030"/>
        <v>0</v>
      </c>
      <c r="EN2248" s="75">
        <f t="shared" si="1031"/>
        <v>3.4103749357986648</v>
      </c>
      <c r="EO2248" s="51">
        <f t="shared" si="1032"/>
        <v>0</v>
      </c>
      <c r="EP2248" s="75">
        <f t="shared" si="1033"/>
        <v>5.1361068310220852E-2</v>
      </c>
      <c r="EQ2248" s="51">
        <f t="shared" si="1034"/>
        <v>0</v>
      </c>
      <c r="ER2248" s="51">
        <f t="shared" si="1035"/>
        <v>100</v>
      </c>
      <c r="ES2248" s="51">
        <f t="shared" si="1036"/>
        <v>0</v>
      </c>
    </row>
    <row r="2249" spans="1:149" x14ac:dyDescent="0.45">
      <c r="A2249" s="78" t="s">
        <v>3852</v>
      </c>
      <c r="B2249" s="174" t="s">
        <v>3432</v>
      </c>
      <c r="C2249" s="51" t="s">
        <v>3644</v>
      </c>
      <c r="D2249" s="51" t="s">
        <v>3854</v>
      </c>
      <c r="E2249" s="78" t="s">
        <v>1127</v>
      </c>
      <c r="F2249" s="78" t="s">
        <v>2913</v>
      </c>
      <c r="G2249" s="72" t="s">
        <v>3386</v>
      </c>
      <c r="H2249" s="78" t="s">
        <v>1101</v>
      </c>
      <c r="I2249" s="78">
        <v>600</v>
      </c>
      <c r="J2249" s="300">
        <v>50</v>
      </c>
      <c r="K2249" s="78"/>
      <c r="L2249" s="300">
        <v>850</v>
      </c>
      <c r="M2249" s="72"/>
      <c r="O2249" s="78" t="s">
        <v>1128</v>
      </c>
      <c r="P2249" s="72" t="s">
        <v>3324</v>
      </c>
      <c r="AA2249" s="195"/>
      <c r="AB2249" s="195"/>
      <c r="AC2249" s="195"/>
      <c r="AD2249" s="72"/>
      <c r="AE2249" s="316">
        <v>1</v>
      </c>
      <c r="AF2249" s="195"/>
      <c r="AG2249" s="195">
        <v>0</v>
      </c>
      <c r="AH2249" s="72"/>
      <c r="AR2249" s="53">
        <v>0.9254</v>
      </c>
      <c r="AT2249" s="77"/>
      <c r="AU2249" s="276">
        <v>500</v>
      </c>
      <c r="AV2249" s="276"/>
      <c r="AW2249" s="276">
        <v>462.7</v>
      </c>
      <c r="AX2249" s="95"/>
      <c r="AY2249" s="276"/>
      <c r="AZ2249" s="95"/>
      <c r="BB2249" s="80" t="s">
        <v>722</v>
      </c>
      <c r="BC2249" s="270" t="s">
        <v>1126</v>
      </c>
      <c r="BD2249" s="72">
        <v>78.819999999999993</v>
      </c>
      <c r="BE2249" s="72"/>
      <c r="BF2249" s="72">
        <v>0.08</v>
      </c>
      <c r="BG2249" s="72"/>
      <c r="BH2249" s="72">
        <v>11.93</v>
      </c>
      <c r="BI2249" s="72"/>
      <c r="BJ2249" s="72">
        <v>0.12</v>
      </c>
      <c r="BK2249" s="72"/>
      <c r="BL2249" s="72"/>
      <c r="BM2249" s="72"/>
      <c r="BN2249" s="72">
        <v>0.74</v>
      </c>
      <c r="BO2249" s="72"/>
      <c r="BP2249" s="72">
        <v>0.03</v>
      </c>
      <c r="BQ2249" s="72"/>
      <c r="BR2249" s="72">
        <v>0.11</v>
      </c>
      <c r="BS2249" s="72"/>
      <c r="BT2249" s="72"/>
      <c r="BU2249" s="72"/>
      <c r="BV2249" s="72"/>
      <c r="BW2249" s="72"/>
      <c r="BX2249" s="72">
        <v>0.27</v>
      </c>
      <c r="BY2249" s="72"/>
      <c r="BZ2249" s="72">
        <v>1.18</v>
      </c>
      <c r="CA2249" s="72"/>
      <c r="CB2249" s="72">
        <v>3.53</v>
      </c>
      <c r="CC2249" s="72"/>
      <c r="CD2249" s="72">
        <v>0.02</v>
      </c>
      <c r="CE2249" s="72"/>
      <c r="CF2249" s="72"/>
      <c r="CG2249" s="72"/>
      <c r="CH2249" s="72"/>
      <c r="CI2249" s="72"/>
      <c r="CJ2249" s="72"/>
      <c r="CK2249" s="72"/>
      <c r="CL2249" s="72"/>
      <c r="CM2249" s="72"/>
      <c r="CN2249" s="72"/>
      <c r="CO2249" s="72"/>
      <c r="CP2249" s="72"/>
      <c r="CQ2249" s="72"/>
      <c r="CR2249" s="72"/>
      <c r="CS2249" s="72"/>
      <c r="CT2249" s="72"/>
      <c r="CU2249" s="72"/>
      <c r="CV2249" s="72"/>
      <c r="CW2249" s="72"/>
      <c r="CX2249" s="72"/>
      <c r="CY2249" s="72"/>
      <c r="CZ2249" s="72"/>
      <c r="DA2249" s="72"/>
      <c r="DB2249" s="72"/>
      <c r="DC2249" s="72"/>
      <c r="DD2249" s="72"/>
      <c r="DE2249" s="72"/>
      <c r="DF2249" s="72"/>
      <c r="DG2249" s="72"/>
      <c r="DH2249" s="78">
        <v>96.83</v>
      </c>
      <c r="DJ2249" s="77">
        <f t="shared" si="1014"/>
        <v>3.1700000000000017</v>
      </c>
      <c r="DK2249" s="72"/>
      <c r="DO2249" s="358">
        <v>3.17</v>
      </c>
      <c r="DP2249" s="72"/>
      <c r="DQ2249" s="374"/>
      <c r="DR2249" s="72"/>
      <c r="DU2249" s="52"/>
      <c r="DX2249" s="75">
        <f t="shared" si="1015"/>
        <v>81.400392440359397</v>
      </c>
      <c r="DY2249" s="51">
        <f t="shared" si="1016"/>
        <v>0</v>
      </c>
      <c r="DZ2249" s="75">
        <f t="shared" si="1017"/>
        <v>8.2619023030052682E-2</v>
      </c>
      <c r="EA2249" s="51">
        <f t="shared" si="1018"/>
        <v>0</v>
      </c>
      <c r="EB2249" s="75">
        <f t="shared" si="1019"/>
        <v>12.320561809356604</v>
      </c>
      <c r="EC2249" s="51">
        <f t="shared" si="1020"/>
        <v>0</v>
      </c>
      <c r="ED2249" s="75">
        <f t="shared" si="1021"/>
        <v>0.76422596302798718</v>
      </c>
      <c r="EE2249" s="51">
        <f t="shared" si="1022"/>
        <v>0</v>
      </c>
      <c r="EF2249" s="75">
        <f t="shared" si="1023"/>
        <v>3.0982133636269751E-2</v>
      </c>
      <c r="EG2249" s="51">
        <f t="shared" si="1024"/>
        <v>0</v>
      </c>
      <c r="EH2249" s="75">
        <f t="shared" si="1025"/>
        <v>0.11360115666632242</v>
      </c>
      <c r="EI2249" s="51">
        <f t="shared" si="1026"/>
        <v>0</v>
      </c>
      <c r="EJ2249" s="75">
        <f t="shared" si="1027"/>
        <v>0.27883920272642776</v>
      </c>
      <c r="EK2249" s="51">
        <f t="shared" si="1028"/>
        <v>0</v>
      </c>
      <c r="EL2249" s="75">
        <f t="shared" si="1029"/>
        <v>1.218630589693277</v>
      </c>
      <c r="EM2249" s="51">
        <f t="shared" si="1030"/>
        <v>0</v>
      </c>
      <c r="EN2249" s="75">
        <f t="shared" si="1031"/>
        <v>3.645564391201074</v>
      </c>
      <c r="EO2249" s="51">
        <f t="shared" si="1032"/>
        <v>0</v>
      </c>
      <c r="EP2249" s="75">
        <f t="shared" si="1033"/>
        <v>2.0654755757513171E-2</v>
      </c>
      <c r="EQ2249" s="51">
        <f t="shared" si="1034"/>
        <v>0</v>
      </c>
      <c r="ER2249" s="51">
        <f t="shared" si="1035"/>
        <v>100</v>
      </c>
      <c r="ES2249" s="51">
        <f t="shared" si="1036"/>
        <v>0</v>
      </c>
    </row>
    <row r="2250" spans="1:149" x14ac:dyDescent="0.45">
      <c r="A2250" s="78" t="s">
        <v>3852</v>
      </c>
      <c r="B2250" s="174" t="s">
        <v>3432</v>
      </c>
      <c r="C2250" s="51" t="s">
        <v>3644</v>
      </c>
      <c r="D2250" s="51" t="s">
        <v>3853</v>
      </c>
      <c r="E2250" s="78" t="s">
        <v>1127</v>
      </c>
      <c r="F2250" s="78" t="s">
        <v>2914</v>
      </c>
      <c r="G2250" s="72" t="s">
        <v>3386</v>
      </c>
      <c r="H2250" s="78" t="s">
        <v>1101</v>
      </c>
      <c r="I2250" s="78">
        <v>696</v>
      </c>
      <c r="J2250" s="300">
        <v>50</v>
      </c>
      <c r="K2250" s="78"/>
      <c r="L2250" s="300">
        <v>925</v>
      </c>
      <c r="M2250" s="72"/>
      <c r="O2250" s="78" t="s">
        <v>1128</v>
      </c>
      <c r="P2250" s="72" t="s">
        <v>1404</v>
      </c>
      <c r="AA2250" s="195"/>
      <c r="AB2250" s="195"/>
      <c r="AC2250" s="195"/>
      <c r="AD2250" s="72"/>
      <c r="AE2250" s="316">
        <v>1</v>
      </c>
      <c r="AF2250" s="195"/>
      <c r="AG2250" s="195">
        <v>0</v>
      </c>
      <c r="AH2250" s="72"/>
      <c r="AR2250" s="53">
        <v>0.9476</v>
      </c>
      <c r="AT2250" s="77"/>
      <c r="AU2250" s="276">
        <v>500</v>
      </c>
      <c r="AV2250" s="276"/>
      <c r="AW2250" s="276">
        <v>473.8</v>
      </c>
      <c r="AX2250" s="95"/>
      <c r="AY2250" s="276"/>
      <c r="AZ2250" s="95"/>
      <c r="BB2250" s="80" t="s">
        <v>722</v>
      </c>
      <c r="BC2250" s="270" t="s">
        <v>1126</v>
      </c>
      <c r="BD2250" s="72">
        <v>73.95</v>
      </c>
      <c r="BE2250" s="72"/>
      <c r="BF2250" s="72">
        <v>0.33</v>
      </c>
      <c r="BG2250" s="72"/>
      <c r="BH2250" s="72">
        <v>14.96</v>
      </c>
      <c r="BI2250" s="72"/>
      <c r="BJ2250" s="72">
        <v>0.23</v>
      </c>
      <c r="BK2250" s="72"/>
      <c r="BL2250" s="72"/>
      <c r="BM2250" s="72"/>
      <c r="BN2250" s="72">
        <v>1.33</v>
      </c>
      <c r="BO2250" s="72"/>
      <c r="BP2250" s="72">
        <v>0.04</v>
      </c>
      <c r="BQ2250" s="72"/>
      <c r="BR2250" s="72">
        <v>0.23</v>
      </c>
      <c r="BS2250" s="72"/>
      <c r="BT2250" s="72"/>
      <c r="BU2250" s="72"/>
      <c r="BV2250" s="72"/>
      <c r="BW2250" s="72"/>
      <c r="BX2250" s="72">
        <v>0.41</v>
      </c>
      <c r="BY2250" s="72"/>
      <c r="BZ2250" s="72">
        <v>1.8</v>
      </c>
      <c r="CA2250" s="72"/>
      <c r="CB2250" s="72">
        <v>3.5</v>
      </c>
      <c r="CC2250" s="72"/>
      <c r="CD2250" s="72">
        <v>0.02</v>
      </c>
      <c r="CE2250" s="72"/>
      <c r="CF2250" s="72"/>
      <c r="CG2250" s="72"/>
      <c r="CH2250" s="72"/>
      <c r="CI2250" s="72"/>
      <c r="CJ2250" s="72"/>
      <c r="CK2250" s="72"/>
      <c r="CL2250" s="72"/>
      <c r="CM2250" s="72"/>
      <c r="CN2250" s="72"/>
      <c r="CO2250" s="72"/>
      <c r="CP2250" s="72"/>
      <c r="CQ2250" s="72"/>
      <c r="CR2250" s="72"/>
      <c r="CS2250" s="72"/>
      <c r="CT2250" s="72"/>
      <c r="CU2250" s="72"/>
      <c r="CV2250" s="72"/>
      <c r="CW2250" s="72"/>
      <c r="CX2250" s="72"/>
      <c r="CY2250" s="72"/>
      <c r="CZ2250" s="72"/>
      <c r="DA2250" s="72"/>
      <c r="DB2250" s="72"/>
      <c r="DC2250" s="72"/>
      <c r="DD2250" s="72"/>
      <c r="DE2250" s="72"/>
      <c r="DF2250" s="72"/>
      <c r="DG2250" s="72"/>
      <c r="DH2250" s="78">
        <v>96.78</v>
      </c>
      <c r="DJ2250" s="77">
        <f t="shared" si="1014"/>
        <v>3.2199999999999989</v>
      </c>
      <c r="DK2250" s="72"/>
      <c r="DO2250" s="358">
        <v>3.22</v>
      </c>
      <c r="DP2250" s="72"/>
      <c r="DQ2250" s="374"/>
      <c r="DR2250" s="72"/>
      <c r="DU2250" s="52"/>
      <c r="DX2250" s="75">
        <f t="shared" si="1015"/>
        <v>76.410415375077505</v>
      </c>
      <c r="DY2250" s="51">
        <f t="shared" si="1016"/>
        <v>0</v>
      </c>
      <c r="DZ2250" s="75">
        <f t="shared" si="1017"/>
        <v>0.34097954122752638</v>
      </c>
      <c r="EA2250" s="51">
        <f t="shared" si="1018"/>
        <v>0</v>
      </c>
      <c r="EB2250" s="75">
        <f t="shared" si="1019"/>
        <v>15.457739202314528</v>
      </c>
      <c r="EC2250" s="51">
        <f t="shared" si="1020"/>
        <v>0</v>
      </c>
      <c r="ED2250" s="75">
        <f t="shared" si="1021"/>
        <v>1.3742508782806366</v>
      </c>
      <c r="EE2250" s="51">
        <f t="shared" si="1022"/>
        <v>0</v>
      </c>
      <c r="EF2250" s="75">
        <f t="shared" si="1023"/>
        <v>4.1330853482124411E-2</v>
      </c>
      <c r="EG2250" s="51">
        <f t="shared" si="1024"/>
        <v>0</v>
      </c>
      <c r="EH2250" s="75">
        <f t="shared" si="1025"/>
        <v>0.23765240752221534</v>
      </c>
      <c r="EI2250" s="51">
        <f t="shared" si="1026"/>
        <v>0</v>
      </c>
      <c r="EJ2250" s="75">
        <f t="shared" si="1027"/>
        <v>0.42364124819177518</v>
      </c>
      <c r="EK2250" s="51">
        <f t="shared" si="1028"/>
        <v>0</v>
      </c>
      <c r="EL2250" s="75">
        <f t="shared" si="1029"/>
        <v>1.8598884066955983</v>
      </c>
      <c r="EM2250" s="51">
        <f t="shared" si="1030"/>
        <v>0</v>
      </c>
      <c r="EN2250" s="75">
        <f t="shared" si="1031"/>
        <v>3.6164496796858856</v>
      </c>
      <c r="EO2250" s="51">
        <f t="shared" si="1032"/>
        <v>0</v>
      </c>
      <c r="EP2250" s="75">
        <f t="shared" si="1033"/>
        <v>2.0665426741062205E-2</v>
      </c>
      <c r="EQ2250" s="51">
        <f t="shared" si="1034"/>
        <v>0</v>
      </c>
      <c r="ER2250" s="51">
        <f t="shared" si="1035"/>
        <v>100</v>
      </c>
      <c r="ES2250" s="51">
        <f t="shared" si="1036"/>
        <v>0</v>
      </c>
    </row>
    <row r="2251" spans="1:149" x14ac:dyDescent="0.45">
      <c r="A2251" s="78" t="s">
        <v>3852</v>
      </c>
      <c r="B2251" s="174" t="s">
        <v>3432</v>
      </c>
      <c r="C2251" s="51" t="s">
        <v>3644</v>
      </c>
      <c r="D2251" s="51" t="s">
        <v>3853</v>
      </c>
      <c r="E2251" s="78" t="s">
        <v>1127</v>
      </c>
      <c r="F2251" s="78" t="s">
        <v>2915</v>
      </c>
      <c r="G2251" s="72" t="s">
        <v>3386</v>
      </c>
      <c r="H2251" s="78" t="s">
        <v>1101</v>
      </c>
      <c r="I2251" s="78">
        <v>816</v>
      </c>
      <c r="J2251" s="300">
        <v>50</v>
      </c>
      <c r="K2251" s="78"/>
      <c r="L2251" s="300">
        <v>900</v>
      </c>
      <c r="M2251" s="72"/>
      <c r="O2251" s="78" t="s">
        <v>1128</v>
      </c>
      <c r="P2251" s="72" t="s">
        <v>1414</v>
      </c>
      <c r="AA2251" s="195"/>
      <c r="AB2251" s="195"/>
      <c r="AC2251" s="195"/>
      <c r="AD2251" s="72"/>
      <c r="AE2251" s="316">
        <v>1</v>
      </c>
      <c r="AF2251" s="195"/>
      <c r="AG2251" s="195">
        <v>0</v>
      </c>
      <c r="AH2251" s="72"/>
      <c r="AR2251" s="53">
        <v>0.94089999999999996</v>
      </c>
      <c r="AT2251" s="77"/>
      <c r="AU2251" s="276">
        <v>500</v>
      </c>
      <c r="AV2251" s="276"/>
      <c r="AW2251" s="276">
        <v>470.45</v>
      </c>
      <c r="AX2251" s="95"/>
      <c r="AY2251" s="276"/>
      <c r="AZ2251" s="95"/>
      <c r="BB2251" s="80" t="s">
        <v>722</v>
      </c>
      <c r="BC2251" s="270" t="s">
        <v>1126</v>
      </c>
      <c r="BD2251" s="72">
        <v>74.33</v>
      </c>
      <c r="BE2251" s="72"/>
      <c r="BF2251" s="72">
        <v>0.23</v>
      </c>
      <c r="BG2251" s="72"/>
      <c r="BH2251" s="72">
        <v>15.05</v>
      </c>
      <c r="BI2251" s="72"/>
      <c r="BJ2251" s="72">
        <v>0.11</v>
      </c>
      <c r="BK2251" s="72"/>
      <c r="BL2251" s="72"/>
      <c r="BM2251" s="72"/>
      <c r="BN2251" s="72">
        <v>0.76</v>
      </c>
      <c r="BO2251" s="72"/>
      <c r="BP2251" s="72">
        <v>0.03</v>
      </c>
      <c r="BQ2251" s="72"/>
      <c r="BR2251" s="72">
        <v>0.21</v>
      </c>
      <c r="BS2251" s="72"/>
      <c r="BT2251" s="72"/>
      <c r="BU2251" s="72"/>
      <c r="BV2251" s="72"/>
      <c r="BW2251" s="72"/>
      <c r="BX2251" s="72">
        <v>0.4</v>
      </c>
      <c r="BY2251" s="72"/>
      <c r="BZ2251" s="72">
        <v>1.88</v>
      </c>
      <c r="CA2251" s="72"/>
      <c r="CB2251" s="72">
        <v>3.49</v>
      </c>
      <c r="CC2251" s="72"/>
      <c r="CD2251" s="72">
        <v>0.02</v>
      </c>
      <c r="CE2251" s="72"/>
      <c r="CF2251" s="72"/>
      <c r="CG2251" s="72"/>
      <c r="CH2251" s="72"/>
      <c r="CI2251" s="72"/>
      <c r="CJ2251" s="72"/>
      <c r="CK2251" s="72"/>
      <c r="CL2251" s="72"/>
      <c r="CM2251" s="72"/>
      <c r="CN2251" s="72"/>
      <c r="CO2251" s="72"/>
      <c r="CP2251" s="72"/>
      <c r="CQ2251" s="72"/>
      <c r="CR2251" s="72"/>
      <c r="CS2251" s="72"/>
      <c r="CT2251" s="72"/>
      <c r="CU2251" s="72"/>
      <c r="CV2251" s="72"/>
      <c r="CW2251" s="72"/>
      <c r="CX2251" s="72"/>
      <c r="CY2251" s="72"/>
      <c r="CZ2251" s="72"/>
      <c r="DA2251" s="72"/>
      <c r="DB2251" s="72"/>
      <c r="DC2251" s="72"/>
      <c r="DD2251" s="72"/>
      <c r="DE2251" s="72"/>
      <c r="DF2251" s="72"/>
      <c r="DG2251" s="72"/>
      <c r="DH2251" s="78">
        <v>96.48</v>
      </c>
      <c r="DJ2251" s="77">
        <f t="shared" si="1014"/>
        <v>3.519999999999996</v>
      </c>
      <c r="DK2251" s="72"/>
      <c r="DO2251" s="358">
        <v>3.52</v>
      </c>
      <c r="DP2251" s="72"/>
      <c r="DQ2251" s="374"/>
      <c r="DR2251" s="72"/>
      <c r="DU2251" s="52"/>
      <c r="DX2251" s="75">
        <f t="shared" si="1015"/>
        <v>77.041873963515755</v>
      </c>
      <c r="DY2251" s="51">
        <f t="shared" si="1016"/>
        <v>0</v>
      </c>
      <c r="DZ2251" s="75">
        <f t="shared" si="1017"/>
        <v>0.23839137645107794</v>
      </c>
      <c r="EA2251" s="51">
        <f t="shared" si="1018"/>
        <v>0</v>
      </c>
      <c r="EB2251" s="75">
        <f t="shared" si="1019"/>
        <v>15.599087893864013</v>
      </c>
      <c r="EC2251" s="51">
        <f t="shared" si="1020"/>
        <v>0</v>
      </c>
      <c r="ED2251" s="75">
        <f t="shared" si="1021"/>
        <v>0.78772802653399676</v>
      </c>
      <c r="EE2251" s="51">
        <f t="shared" si="1022"/>
        <v>0</v>
      </c>
      <c r="EF2251" s="75">
        <f t="shared" si="1023"/>
        <v>3.109452736318408E-2</v>
      </c>
      <c r="EG2251" s="51">
        <f t="shared" si="1024"/>
        <v>0</v>
      </c>
      <c r="EH2251" s="75">
        <f t="shared" si="1025"/>
        <v>0.21766169154228851</v>
      </c>
      <c r="EI2251" s="51">
        <f t="shared" si="1026"/>
        <v>0</v>
      </c>
      <c r="EJ2251" s="75">
        <f t="shared" si="1027"/>
        <v>0.41459369817578773</v>
      </c>
      <c r="EK2251" s="51">
        <f t="shared" si="1028"/>
        <v>0</v>
      </c>
      <c r="EL2251" s="75">
        <f t="shared" si="1029"/>
        <v>1.9485903814262022</v>
      </c>
      <c r="EM2251" s="51">
        <f t="shared" si="1030"/>
        <v>0</v>
      </c>
      <c r="EN2251" s="75">
        <f t="shared" si="1031"/>
        <v>3.6173300165837481</v>
      </c>
      <c r="EO2251" s="51">
        <f t="shared" si="1032"/>
        <v>0</v>
      </c>
      <c r="EP2251" s="75">
        <f t="shared" si="1033"/>
        <v>2.0729684908789386E-2</v>
      </c>
      <c r="EQ2251" s="51">
        <f t="shared" si="1034"/>
        <v>0</v>
      </c>
      <c r="ER2251" s="51">
        <f t="shared" si="1035"/>
        <v>100</v>
      </c>
      <c r="ES2251" s="51">
        <f t="shared" si="1036"/>
        <v>0</v>
      </c>
    </row>
    <row r="2252" spans="1:149" x14ac:dyDescent="0.45">
      <c r="A2252" s="78" t="s">
        <v>3852</v>
      </c>
      <c r="B2252" s="174" t="s">
        <v>3432</v>
      </c>
      <c r="C2252" s="51" t="s">
        <v>3644</v>
      </c>
      <c r="D2252" s="51" t="s">
        <v>3853</v>
      </c>
      <c r="E2252" s="78" t="s">
        <v>1127</v>
      </c>
      <c r="F2252" s="78" t="s">
        <v>2916</v>
      </c>
      <c r="G2252" s="72" t="s">
        <v>3386</v>
      </c>
      <c r="H2252" s="78" t="s">
        <v>1101</v>
      </c>
      <c r="I2252" s="78">
        <v>432</v>
      </c>
      <c r="J2252" s="300">
        <v>50</v>
      </c>
      <c r="K2252" s="78"/>
      <c r="L2252" s="300">
        <v>875</v>
      </c>
      <c r="M2252" s="72"/>
      <c r="O2252" s="78" t="s">
        <v>1128</v>
      </c>
      <c r="P2252" s="72" t="s">
        <v>3325</v>
      </c>
      <c r="AA2252" s="195"/>
      <c r="AB2252" s="195"/>
      <c r="AC2252" s="195"/>
      <c r="AD2252" s="72"/>
      <c r="AE2252" s="316">
        <v>1</v>
      </c>
      <c r="AF2252" s="195"/>
      <c r="AG2252" s="195">
        <v>0</v>
      </c>
      <c r="AH2252" s="72"/>
      <c r="AR2252" s="53">
        <v>0.9335</v>
      </c>
      <c r="AT2252" s="77"/>
      <c r="AU2252" s="276">
        <v>500</v>
      </c>
      <c r="AV2252" s="276"/>
      <c r="AW2252" s="276">
        <v>466.75</v>
      </c>
      <c r="AX2252" s="95"/>
      <c r="AY2252" s="276"/>
      <c r="AZ2252" s="95"/>
      <c r="BB2252" s="80" t="s">
        <v>722</v>
      </c>
      <c r="BC2252" s="270" t="s">
        <v>1126</v>
      </c>
      <c r="BD2252" s="72">
        <v>75.61</v>
      </c>
      <c r="BE2252" s="72"/>
      <c r="BF2252" s="72">
        <v>0.15</v>
      </c>
      <c r="BG2252" s="72"/>
      <c r="BH2252" s="72">
        <v>14.61</v>
      </c>
      <c r="BI2252" s="72"/>
      <c r="BJ2252" s="72">
        <v>0.23</v>
      </c>
      <c r="BK2252" s="72"/>
      <c r="BL2252" s="72"/>
      <c r="BM2252" s="72"/>
      <c r="BN2252" s="72">
        <v>1.33</v>
      </c>
      <c r="BO2252" s="72"/>
      <c r="BP2252" s="72">
        <v>0.04</v>
      </c>
      <c r="BQ2252" s="72"/>
      <c r="BR2252" s="72">
        <v>0.13</v>
      </c>
      <c r="BS2252" s="72"/>
      <c r="BT2252" s="72"/>
      <c r="BU2252" s="72"/>
      <c r="BV2252" s="72"/>
      <c r="BW2252" s="72"/>
      <c r="BX2252" s="72">
        <v>0.35</v>
      </c>
      <c r="BY2252" s="72"/>
      <c r="BZ2252" s="72">
        <v>1.87</v>
      </c>
      <c r="CA2252" s="72"/>
      <c r="CB2252" s="72">
        <v>3.48</v>
      </c>
      <c r="CC2252" s="72"/>
      <c r="CD2252" s="72">
        <v>0.04</v>
      </c>
      <c r="CE2252" s="72"/>
      <c r="CF2252" s="72"/>
      <c r="CG2252" s="72"/>
      <c r="CH2252" s="72"/>
      <c r="CI2252" s="72"/>
      <c r="CJ2252" s="72"/>
      <c r="CK2252" s="72"/>
      <c r="CL2252" s="72"/>
      <c r="CM2252" s="72"/>
      <c r="CN2252" s="72"/>
      <c r="CO2252" s="72"/>
      <c r="CP2252" s="72"/>
      <c r="CQ2252" s="72"/>
      <c r="CR2252" s="72"/>
      <c r="CS2252" s="72"/>
      <c r="CT2252" s="72"/>
      <c r="CU2252" s="72"/>
      <c r="CV2252" s="72"/>
      <c r="CW2252" s="72"/>
      <c r="CX2252" s="72"/>
      <c r="CY2252" s="72"/>
      <c r="CZ2252" s="72"/>
      <c r="DA2252" s="72"/>
      <c r="DB2252" s="72"/>
      <c r="DC2252" s="72"/>
      <c r="DD2252" s="72"/>
      <c r="DE2252" s="72"/>
      <c r="DF2252" s="72"/>
      <c r="DG2252" s="72"/>
      <c r="DH2252" s="78">
        <v>97.82</v>
      </c>
      <c r="DJ2252" s="77">
        <f t="shared" si="1014"/>
        <v>2.1800000000000068</v>
      </c>
      <c r="DK2252" s="72"/>
      <c r="DO2252" s="358">
        <v>2.1800000000000002</v>
      </c>
      <c r="DP2252" s="72"/>
      <c r="DQ2252" s="374"/>
      <c r="DR2252" s="72"/>
      <c r="DU2252" s="52"/>
      <c r="DX2252" s="75">
        <f t="shared" si="1015"/>
        <v>77.295031690860768</v>
      </c>
      <c r="DY2252" s="51">
        <f t="shared" si="1016"/>
        <v>0</v>
      </c>
      <c r="DZ2252" s="75">
        <f t="shared" si="1017"/>
        <v>0.15334287466775709</v>
      </c>
      <c r="EA2252" s="51">
        <f t="shared" si="1018"/>
        <v>0</v>
      </c>
      <c r="EB2252" s="75">
        <f t="shared" si="1019"/>
        <v>14.935595992639541</v>
      </c>
      <c r="EC2252" s="51">
        <f t="shared" si="1020"/>
        <v>0</v>
      </c>
      <c r="ED2252" s="75">
        <f t="shared" si="1021"/>
        <v>1.3596401553874464</v>
      </c>
      <c r="EE2252" s="51">
        <f t="shared" si="1022"/>
        <v>0</v>
      </c>
      <c r="EF2252" s="75">
        <f t="shared" si="1023"/>
        <v>4.089143324473523E-2</v>
      </c>
      <c r="EG2252" s="51">
        <f t="shared" si="1024"/>
        <v>0</v>
      </c>
      <c r="EH2252" s="75">
        <f t="shared" si="1025"/>
        <v>0.13289715804538949</v>
      </c>
      <c r="EI2252" s="51">
        <f t="shared" si="1026"/>
        <v>0</v>
      </c>
      <c r="EJ2252" s="75">
        <f t="shared" si="1027"/>
        <v>0.35780004089143325</v>
      </c>
      <c r="EK2252" s="51">
        <f t="shared" si="1028"/>
        <v>0</v>
      </c>
      <c r="EL2252" s="75">
        <f t="shared" si="1029"/>
        <v>1.9116745041913721</v>
      </c>
      <c r="EM2252" s="51">
        <f t="shared" si="1030"/>
        <v>0</v>
      </c>
      <c r="EN2252" s="75">
        <f t="shared" si="1031"/>
        <v>3.5575546922919652</v>
      </c>
      <c r="EO2252" s="51">
        <f t="shared" si="1032"/>
        <v>0</v>
      </c>
      <c r="EP2252" s="75">
        <f t="shared" si="1033"/>
        <v>4.089143324473523E-2</v>
      </c>
      <c r="EQ2252" s="51">
        <f t="shared" si="1034"/>
        <v>0</v>
      </c>
      <c r="ER2252" s="51">
        <f t="shared" si="1035"/>
        <v>100</v>
      </c>
      <c r="ES2252" s="51">
        <f t="shared" si="1036"/>
        <v>0</v>
      </c>
    </row>
    <row r="2253" spans="1:149" x14ac:dyDescent="0.45">
      <c r="A2253" s="78" t="s">
        <v>3852</v>
      </c>
      <c r="B2253" s="174" t="s">
        <v>3432</v>
      </c>
      <c r="C2253" s="51" t="s">
        <v>3644</v>
      </c>
      <c r="D2253" s="51" t="s">
        <v>3853</v>
      </c>
      <c r="E2253" s="78" t="s">
        <v>1127</v>
      </c>
      <c r="F2253" s="78" t="s">
        <v>2917</v>
      </c>
      <c r="G2253" s="72" t="s">
        <v>3386</v>
      </c>
      <c r="H2253" s="78" t="s">
        <v>1101</v>
      </c>
      <c r="I2253" s="78">
        <v>816</v>
      </c>
      <c r="J2253" s="300">
        <v>50</v>
      </c>
      <c r="K2253" s="78"/>
      <c r="L2253" s="300">
        <v>850</v>
      </c>
      <c r="M2253" s="72"/>
      <c r="O2253" s="78" t="s">
        <v>1128</v>
      </c>
      <c r="P2253" s="72" t="s">
        <v>3326</v>
      </c>
      <c r="AA2253" s="195"/>
      <c r="AB2253" s="195"/>
      <c r="AC2253" s="195"/>
      <c r="AD2253" s="72"/>
      <c r="AE2253" s="316">
        <v>1</v>
      </c>
      <c r="AF2253" s="195"/>
      <c r="AG2253" s="195">
        <v>0</v>
      </c>
      <c r="AH2253" s="72"/>
      <c r="AR2253" s="53">
        <v>0.9254</v>
      </c>
      <c r="AT2253" s="77"/>
      <c r="AU2253" s="276">
        <v>500</v>
      </c>
      <c r="AV2253" s="276"/>
      <c r="AW2253" s="276">
        <v>462.7</v>
      </c>
      <c r="AX2253" s="95"/>
      <c r="AY2253" s="276"/>
      <c r="AZ2253" s="95"/>
      <c r="BB2253" s="80" t="s">
        <v>722</v>
      </c>
      <c r="BC2253" s="270" t="s">
        <v>1126</v>
      </c>
      <c r="BD2253" s="72">
        <v>76.27</v>
      </c>
      <c r="BE2253" s="72"/>
      <c r="BF2253" s="72">
        <v>0.12</v>
      </c>
      <c r="BG2253" s="72"/>
      <c r="BH2253" s="72">
        <v>13.9</v>
      </c>
      <c r="BI2253" s="72"/>
      <c r="BJ2253" s="72">
        <v>0.17</v>
      </c>
      <c r="BK2253" s="72"/>
      <c r="BL2253" s="72"/>
      <c r="BM2253" s="72"/>
      <c r="BN2253" s="72">
        <v>1.0900000000000001</v>
      </c>
      <c r="BO2253" s="72"/>
      <c r="BP2253" s="72">
        <v>0.03</v>
      </c>
      <c r="BQ2253" s="72"/>
      <c r="BR2253" s="72">
        <v>0.1</v>
      </c>
      <c r="BS2253" s="72"/>
      <c r="BT2253" s="72"/>
      <c r="BU2253" s="72"/>
      <c r="BV2253" s="72"/>
      <c r="BW2253" s="72"/>
      <c r="BX2253" s="72">
        <v>0.25</v>
      </c>
      <c r="BY2253" s="72"/>
      <c r="BZ2253" s="72">
        <v>1.5</v>
      </c>
      <c r="CA2253" s="72"/>
      <c r="CB2253" s="72">
        <v>3.33</v>
      </c>
      <c r="CC2253" s="72"/>
      <c r="CD2253" s="72">
        <v>0.02</v>
      </c>
      <c r="CE2253" s="72"/>
      <c r="CF2253" s="72"/>
      <c r="CG2253" s="72"/>
      <c r="CH2253" s="72"/>
      <c r="CI2253" s="72"/>
      <c r="CJ2253" s="72"/>
      <c r="CK2253" s="72"/>
      <c r="CL2253" s="72"/>
      <c r="CM2253" s="72"/>
      <c r="CN2253" s="72"/>
      <c r="CO2253" s="72"/>
      <c r="CP2253" s="72"/>
      <c r="CQ2253" s="72"/>
      <c r="CR2253" s="72"/>
      <c r="CS2253" s="72"/>
      <c r="CT2253" s="72"/>
      <c r="CU2253" s="72"/>
      <c r="CV2253" s="72"/>
      <c r="CW2253" s="72"/>
      <c r="CX2253" s="72"/>
      <c r="CY2253" s="72"/>
      <c r="CZ2253" s="72"/>
      <c r="DA2253" s="72"/>
      <c r="DB2253" s="72"/>
      <c r="DC2253" s="72"/>
      <c r="DD2253" s="72"/>
      <c r="DE2253" s="72"/>
      <c r="DF2253" s="72"/>
      <c r="DG2253" s="72"/>
      <c r="DH2253" s="78">
        <v>96.77</v>
      </c>
      <c r="DJ2253" s="77">
        <f t="shared" si="1014"/>
        <v>3.230000000000004</v>
      </c>
      <c r="DK2253" s="72"/>
      <c r="DO2253" s="358">
        <v>3.23</v>
      </c>
      <c r="DP2253" s="72"/>
      <c r="DQ2253" s="374"/>
      <c r="DR2253" s="72"/>
      <c r="DU2253" s="52"/>
      <c r="DX2253" s="75">
        <f t="shared" si="1015"/>
        <v>78.815748682442916</v>
      </c>
      <c r="DY2253" s="51">
        <f t="shared" si="1016"/>
        <v>0</v>
      </c>
      <c r="DZ2253" s="75">
        <f t="shared" si="1017"/>
        <v>0.12400537356618788</v>
      </c>
      <c r="EA2253" s="51">
        <f t="shared" si="1018"/>
        <v>0</v>
      </c>
      <c r="EB2253" s="75">
        <f t="shared" si="1019"/>
        <v>14.363955771416762</v>
      </c>
      <c r="EC2253" s="51">
        <f t="shared" si="1020"/>
        <v>0</v>
      </c>
      <c r="ED2253" s="75">
        <f t="shared" si="1021"/>
        <v>1.1263821432262067</v>
      </c>
      <c r="EE2253" s="51">
        <f t="shared" si="1022"/>
        <v>0</v>
      </c>
      <c r="EF2253" s="75">
        <f t="shared" si="1023"/>
        <v>3.1001343391546969E-2</v>
      </c>
      <c r="EG2253" s="51">
        <f t="shared" si="1024"/>
        <v>0</v>
      </c>
      <c r="EH2253" s="75">
        <f t="shared" si="1025"/>
        <v>0.10333781130515657</v>
      </c>
      <c r="EI2253" s="51">
        <f t="shared" si="1026"/>
        <v>0</v>
      </c>
      <c r="EJ2253" s="75">
        <f t="shared" si="1027"/>
        <v>0.25834452826289139</v>
      </c>
      <c r="EK2253" s="51">
        <f t="shared" si="1028"/>
        <v>0</v>
      </c>
      <c r="EL2253" s="75">
        <f t="shared" si="1029"/>
        <v>1.5500671695773485</v>
      </c>
      <c r="EM2253" s="51">
        <f t="shared" si="1030"/>
        <v>0</v>
      </c>
      <c r="EN2253" s="75">
        <f t="shared" si="1031"/>
        <v>3.4411491164617134</v>
      </c>
      <c r="EO2253" s="51">
        <f t="shared" si="1032"/>
        <v>0</v>
      </c>
      <c r="EP2253" s="75">
        <f t="shared" si="1033"/>
        <v>2.0667562261031312E-2</v>
      </c>
      <c r="EQ2253" s="51">
        <f t="shared" si="1034"/>
        <v>0</v>
      </c>
      <c r="ER2253" s="51">
        <f t="shared" si="1035"/>
        <v>100</v>
      </c>
      <c r="ES2253" s="51">
        <f t="shared" si="1036"/>
        <v>0</v>
      </c>
    </row>
    <row r="2254" spans="1:149" s="43" customFormat="1" ht="14.65" thickBot="1" x14ac:dyDescent="0.5">
      <c r="A2254" s="89" t="s">
        <v>3852</v>
      </c>
      <c r="B2254" s="86" t="s">
        <v>3432</v>
      </c>
      <c r="C2254" s="43" t="s">
        <v>3644</v>
      </c>
      <c r="D2254" s="43" t="s">
        <v>3853</v>
      </c>
      <c r="E2254" s="89" t="s">
        <v>1127</v>
      </c>
      <c r="F2254" s="89" t="s">
        <v>2918</v>
      </c>
      <c r="G2254" s="90" t="s">
        <v>3386</v>
      </c>
      <c r="H2254" s="89" t="s">
        <v>1101</v>
      </c>
      <c r="I2254" s="89">
        <v>696</v>
      </c>
      <c r="J2254" s="301">
        <v>50</v>
      </c>
      <c r="K2254" s="89"/>
      <c r="L2254" s="301">
        <v>825</v>
      </c>
      <c r="M2254" s="90"/>
      <c r="O2254" s="89" t="s">
        <v>1128</v>
      </c>
      <c r="P2254" s="90" t="s">
        <v>3326</v>
      </c>
      <c r="Q2254" s="123"/>
      <c r="R2254" s="123"/>
      <c r="S2254" s="134"/>
      <c r="AA2254" s="196"/>
      <c r="AB2254" s="196"/>
      <c r="AC2254" s="196"/>
      <c r="AD2254" s="90"/>
      <c r="AE2254" s="317">
        <v>1</v>
      </c>
      <c r="AF2254" s="196"/>
      <c r="AG2254" s="196">
        <v>0</v>
      </c>
      <c r="AH2254" s="90"/>
      <c r="AQ2254" s="86"/>
      <c r="AR2254" s="58">
        <v>0.91649999999999998</v>
      </c>
      <c r="AS2254" s="58"/>
      <c r="AT2254" s="91"/>
      <c r="AU2254" s="277">
        <v>500</v>
      </c>
      <c r="AV2254" s="277"/>
      <c r="AW2254" s="277">
        <v>458.25</v>
      </c>
      <c r="AX2254" s="259"/>
      <c r="AY2254" s="277"/>
      <c r="AZ2254" s="259"/>
      <c r="BA2254" s="86"/>
      <c r="BB2254" s="85" t="s">
        <v>722</v>
      </c>
      <c r="BC2254" s="271" t="s">
        <v>1126</v>
      </c>
      <c r="BD2254" s="90">
        <v>78.569999999999993</v>
      </c>
      <c r="BE2254" s="90"/>
      <c r="BF2254" s="90">
        <v>0.14000000000000001</v>
      </c>
      <c r="BG2254" s="90"/>
      <c r="BH2254" s="90">
        <v>12.05</v>
      </c>
      <c r="BI2254" s="90"/>
      <c r="BJ2254" s="90">
        <v>0.14000000000000001</v>
      </c>
      <c r="BK2254" s="90"/>
      <c r="BL2254" s="90"/>
      <c r="BM2254" s="90"/>
      <c r="BN2254" s="90">
        <v>0.87</v>
      </c>
      <c r="BO2254" s="90"/>
      <c r="BP2254" s="90">
        <v>0.06</v>
      </c>
      <c r="BQ2254" s="90"/>
      <c r="BR2254" s="90">
        <v>0.06</v>
      </c>
      <c r="BS2254" s="90"/>
      <c r="BT2254" s="90"/>
      <c r="BU2254" s="90"/>
      <c r="BV2254" s="90"/>
      <c r="BW2254" s="90"/>
      <c r="BX2254" s="90">
        <v>0.12</v>
      </c>
      <c r="BY2254" s="90"/>
      <c r="BZ2254" s="90">
        <v>1.56</v>
      </c>
      <c r="CA2254" s="90"/>
      <c r="CB2254" s="90">
        <v>3.42</v>
      </c>
      <c r="CC2254" s="90"/>
      <c r="CD2254" s="90">
        <v>0.11</v>
      </c>
      <c r="CE2254" s="90"/>
      <c r="CF2254" s="90"/>
      <c r="CG2254" s="90"/>
      <c r="CH2254" s="90"/>
      <c r="CI2254" s="90"/>
      <c r="CJ2254" s="90"/>
      <c r="CK2254" s="90"/>
      <c r="CL2254" s="90"/>
      <c r="CM2254" s="90"/>
      <c r="CN2254" s="90"/>
      <c r="CO2254" s="90"/>
      <c r="CP2254" s="90"/>
      <c r="CQ2254" s="90"/>
      <c r="CR2254" s="90"/>
      <c r="CS2254" s="90"/>
      <c r="CT2254" s="90"/>
      <c r="CU2254" s="90"/>
      <c r="CV2254" s="90"/>
      <c r="CW2254" s="90"/>
      <c r="CX2254" s="90"/>
      <c r="CY2254" s="90"/>
      <c r="CZ2254" s="90"/>
      <c r="DA2254" s="90"/>
      <c r="DB2254" s="90"/>
      <c r="DC2254" s="90"/>
      <c r="DD2254" s="90"/>
      <c r="DE2254" s="90"/>
      <c r="DF2254" s="90"/>
      <c r="DG2254" s="90"/>
      <c r="DH2254" s="89">
        <v>97.1</v>
      </c>
      <c r="DJ2254" s="91">
        <f t="shared" si="1014"/>
        <v>2.9000000000000057</v>
      </c>
      <c r="DK2254" s="90"/>
      <c r="DO2254" s="359">
        <v>2.9</v>
      </c>
      <c r="DP2254" s="90"/>
      <c r="DQ2254" s="375"/>
      <c r="DR2254" s="90"/>
      <c r="DS2254" s="308"/>
      <c r="DU2254" s="59"/>
      <c r="DW2254" s="86"/>
      <c r="DX2254" s="298">
        <f t="shared" si="1015"/>
        <v>80.916580844490213</v>
      </c>
      <c r="DY2254" s="43">
        <f t="shared" si="1016"/>
        <v>0</v>
      </c>
      <c r="DZ2254" s="298">
        <f t="shared" si="1017"/>
        <v>0.14418125643666327</v>
      </c>
      <c r="EA2254" s="43">
        <f t="shared" si="1018"/>
        <v>0</v>
      </c>
      <c r="EB2254" s="298">
        <f t="shared" si="1019"/>
        <v>12.409886714727087</v>
      </c>
      <c r="EC2254" s="43">
        <f t="shared" si="1020"/>
        <v>0</v>
      </c>
      <c r="ED2254" s="298">
        <f t="shared" si="1021"/>
        <v>0.89598352214212162</v>
      </c>
      <c r="EE2254" s="43">
        <f t="shared" si="1022"/>
        <v>0</v>
      </c>
      <c r="EF2254" s="298">
        <f t="shared" si="1023"/>
        <v>6.1791967044284246E-2</v>
      </c>
      <c r="EG2254" s="43">
        <f t="shared" si="1024"/>
        <v>0</v>
      </c>
      <c r="EH2254" s="298">
        <f t="shared" si="1025"/>
        <v>6.1791967044284246E-2</v>
      </c>
      <c r="EI2254" s="43">
        <f t="shared" si="1026"/>
        <v>0</v>
      </c>
      <c r="EJ2254" s="298">
        <f t="shared" si="1027"/>
        <v>0.12358393408856849</v>
      </c>
      <c r="EK2254" s="43">
        <f t="shared" si="1028"/>
        <v>0</v>
      </c>
      <c r="EL2254" s="298">
        <f t="shared" si="1029"/>
        <v>1.6065911431513904</v>
      </c>
      <c r="EM2254" s="43">
        <f t="shared" si="1030"/>
        <v>0</v>
      </c>
      <c r="EN2254" s="298">
        <f t="shared" si="1031"/>
        <v>3.5221421215242019</v>
      </c>
      <c r="EO2254" s="43">
        <f t="shared" si="1032"/>
        <v>0</v>
      </c>
      <c r="EP2254" s="298">
        <f t="shared" si="1033"/>
        <v>0.11328527291452112</v>
      </c>
      <c r="EQ2254" s="43">
        <f t="shared" si="1034"/>
        <v>0</v>
      </c>
      <c r="ER2254" s="43">
        <f t="shared" si="1035"/>
        <v>100</v>
      </c>
      <c r="ES2254" s="43">
        <f t="shared" si="1036"/>
        <v>0</v>
      </c>
    </row>
    <row r="2255" spans="1:149" x14ac:dyDescent="0.45">
      <c r="A2255" s="78" t="s">
        <v>1519</v>
      </c>
      <c r="B2255" s="174" t="s">
        <v>973</v>
      </c>
      <c r="C2255" s="51" t="s">
        <v>762</v>
      </c>
      <c r="D2255" s="51" t="s">
        <v>3855</v>
      </c>
      <c r="E2255" s="78" t="s">
        <v>1127</v>
      </c>
      <c r="F2255" s="78" t="s">
        <v>2919</v>
      </c>
      <c r="G2255" s="72" t="s">
        <v>3387</v>
      </c>
      <c r="H2255" s="78" t="s">
        <v>1132</v>
      </c>
      <c r="I2255" s="78">
        <v>72</v>
      </c>
      <c r="J2255" s="300">
        <v>100</v>
      </c>
      <c r="K2255" s="78"/>
      <c r="L2255" s="300">
        <v>850</v>
      </c>
      <c r="M2255" s="72"/>
      <c r="O2255" s="78" t="s">
        <v>3574</v>
      </c>
      <c r="P2255" s="72" t="s">
        <v>1374</v>
      </c>
      <c r="R2255" s="114">
        <v>0.5</v>
      </c>
      <c r="AA2255" s="195"/>
      <c r="AB2255" s="195"/>
      <c r="AC2255" s="195"/>
      <c r="AD2255" s="72"/>
      <c r="AE2255" s="316">
        <v>1</v>
      </c>
      <c r="AF2255" s="195"/>
      <c r="AG2255" s="195">
        <v>0</v>
      </c>
      <c r="AH2255" s="72"/>
      <c r="AR2255" s="53">
        <v>0.87039999999999995</v>
      </c>
      <c r="AT2255" s="77"/>
      <c r="AU2255" s="276">
        <v>1000</v>
      </c>
      <c r="AV2255" s="276"/>
      <c r="AW2255" s="276">
        <v>870.4</v>
      </c>
      <c r="AX2255" s="95"/>
      <c r="AY2255" s="276"/>
      <c r="AZ2255" s="95"/>
      <c r="BB2255" s="80" t="s">
        <v>3412</v>
      </c>
      <c r="BC2255" s="270" t="s">
        <v>1126</v>
      </c>
      <c r="BD2255" s="72">
        <v>55.64</v>
      </c>
      <c r="BE2255" s="72"/>
      <c r="BF2255" s="72">
        <v>0.3</v>
      </c>
      <c r="BG2255" s="72"/>
      <c r="BH2255" s="72">
        <v>22</v>
      </c>
      <c r="BI2255" s="72"/>
      <c r="BJ2255" s="72"/>
      <c r="BK2255" s="72"/>
      <c r="BL2255" s="72"/>
      <c r="BM2255" s="72"/>
      <c r="BN2255" s="72">
        <v>1.32</v>
      </c>
      <c r="BO2255" s="72"/>
      <c r="BP2255" s="72"/>
      <c r="BQ2255" s="72"/>
      <c r="BR2255" s="72">
        <v>0.13</v>
      </c>
      <c r="BS2255" s="72"/>
      <c r="BT2255" s="72"/>
      <c r="BU2255" s="72"/>
      <c r="BV2255" s="72"/>
      <c r="BW2255" s="72"/>
      <c r="BX2255" s="72">
        <v>0.8</v>
      </c>
      <c r="BY2255" s="72"/>
      <c r="BZ2255" s="72">
        <v>8.2100000000000009</v>
      </c>
      <c r="CA2255" s="72"/>
      <c r="CB2255" s="72">
        <v>6.52</v>
      </c>
      <c r="CC2255" s="72"/>
      <c r="CD2255" s="72"/>
      <c r="CE2255" s="72"/>
      <c r="CF2255" s="72"/>
      <c r="CG2255" s="72"/>
      <c r="CH2255" s="72"/>
      <c r="CI2255" s="72"/>
      <c r="CJ2255" s="72"/>
      <c r="CK2255" s="72"/>
      <c r="CL2255" s="72"/>
      <c r="CM2255" s="72"/>
      <c r="CN2255" s="72"/>
      <c r="CO2255" s="72"/>
      <c r="CP2255" s="72"/>
      <c r="CQ2255" s="72"/>
      <c r="CR2255" s="72"/>
      <c r="CS2255" s="72"/>
      <c r="CT2255" s="72"/>
      <c r="CU2255" s="72"/>
      <c r="CV2255" s="72"/>
      <c r="CW2255" s="72"/>
      <c r="CX2255" s="72"/>
      <c r="CY2255" s="72"/>
      <c r="CZ2255" s="72"/>
      <c r="DA2255" s="72"/>
      <c r="DB2255" s="72"/>
      <c r="DC2255" s="72"/>
      <c r="DD2255" s="72"/>
      <c r="DE2255" s="72"/>
      <c r="DF2255" s="72"/>
      <c r="DG2255" s="72"/>
      <c r="DH2255" s="78">
        <f>SUM(BD2255,BF2255,BH2255,BJ2255,BL2255,BN2255,BP2255,BR2255,BT2255,BV2255,BX2255,BZ2255,CB2255,CD2255,CF2255,CH2255,CJ2255,CL2255,CN2255,CX2255,CZ2255,DB2255)</f>
        <v>94.919999999999973</v>
      </c>
      <c r="DJ2255" s="77">
        <f t="shared" si="1014"/>
        <v>5.0800000000000267</v>
      </c>
      <c r="DK2255" s="72"/>
      <c r="DL2255" s="51" t="s">
        <v>827</v>
      </c>
      <c r="DO2255" s="358">
        <v>5.07</v>
      </c>
      <c r="DP2255" s="72">
        <v>0.21</v>
      </c>
      <c r="DQ2255" s="374"/>
      <c r="DR2255" s="72"/>
      <c r="DU2255" s="52"/>
      <c r="DX2255" s="75">
        <f t="shared" si="1015"/>
        <v>58.617783396544475</v>
      </c>
      <c r="DY2255" s="51">
        <f t="shared" si="1016"/>
        <v>0</v>
      </c>
      <c r="DZ2255" s="75">
        <f t="shared" si="1017"/>
        <v>0.31605562579013913</v>
      </c>
      <c r="EA2255" s="51">
        <f t="shared" si="1018"/>
        <v>0</v>
      </c>
      <c r="EB2255" s="75">
        <f t="shared" si="1019"/>
        <v>23.177412557943537</v>
      </c>
      <c r="EC2255" s="51">
        <f t="shared" si="1020"/>
        <v>0</v>
      </c>
      <c r="ED2255" s="75">
        <f t="shared" si="1021"/>
        <v>1.3906447534766122</v>
      </c>
      <c r="EE2255" s="51">
        <f t="shared" si="1022"/>
        <v>0</v>
      </c>
      <c r="EF2255" s="75">
        <f t="shared" si="1023"/>
        <v>0</v>
      </c>
      <c r="EG2255" s="51" t="e">
        <f t="shared" si="1024"/>
        <v>#DIV/0!</v>
      </c>
      <c r="EH2255" s="75">
        <f t="shared" si="1025"/>
        <v>0.13695743784239364</v>
      </c>
      <c r="EI2255" s="51">
        <f t="shared" si="1026"/>
        <v>0</v>
      </c>
      <c r="EJ2255" s="75">
        <f t="shared" si="1027"/>
        <v>0.84281500210703786</v>
      </c>
      <c r="EK2255" s="51">
        <f t="shared" si="1028"/>
        <v>0</v>
      </c>
      <c r="EL2255" s="75">
        <f t="shared" si="1029"/>
        <v>8.6493889591234758</v>
      </c>
      <c r="EM2255" s="51">
        <f t="shared" si="1030"/>
        <v>0</v>
      </c>
      <c r="EN2255" s="75">
        <f t="shared" si="1031"/>
        <v>6.8689422671723568</v>
      </c>
      <c r="EO2255" s="51">
        <f t="shared" si="1032"/>
        <v>0</v>
      </c>
      <c r="EP2255" s="75">
        <f t="shared" si="1033"/>
        <v>0</v>
      </c>
      <c r="EQ2255" s="51" t="e">
        <f t="shared" si="1034"/>
        <v>#DIV/0!</v>
      </c>
      <c r="ER2255" s="51">
        <f t="shared" si="1035"/>
        <v>100</v>
      </c>
      <c r="ES2255" s="51">
        <f t="shared" si="1036"/>
        <v>0</v>
      </c>
    </row>
    <row r="2256" spans="1:149" x14ac:dyDescent="0.45">
      <c r="A2256" s="78" t="s">
        <v>1519</v>
      </c>
      <c r="B2256" s="174" t="s">
        <v>973</v>
      </c>
      <c r="C2256" s="51" t="s">
        <v>762</v>
      </c>
      <c r="D2256" s="51" t="s">
        <v>3855</v>
      </c>
      <c r="E2256" s="78" t="s">
        <v>1127</v>
      </c>
      <c r="F2256" s="78" t="s">
        <v>2920</v>
      </c>
      <c r="G2256" s="72" t="s">
        <v>3387</v>
      </c>
      <c r="H2256" s="78" t="s">
        <v>1132</v>
      </c>
      <c r="I2256" s="78">
        <v>72</v>
      </c>
      <c r="J2256" s="300">
        <v>50</v>
      </c>
      <c r="K2256" s="78"/>
      <c r="L2256" s="300">
        <v>850</v>
      </c>
      <c r="M2256" s="72"/>
      <c r="O2256" s="78" t="s">
        <v>3575</v>
      </c>
      <c r="P2256" s="72" t="s">
        <v>1374</v>
      </c>
      <c r="R2256" s="114">
        <v>0.6</v>
      </c>
      <c r="AA2256" s="195"/>
      <c r="AB2256" s="195"/>
      <c r="AC2256" s="195"/>
      <c r="AD2256" s="72"/>
      <c r="AE2256" s="316">
        <v>1</v>
      </c>
      <c r="AF2256" s="195"/>
      <c r="AG2256" s="195">
        <v>0</v>
      </c>
      <c r="AH2256" s="72"/>
      <c r="AR2256" s="53">
        <v>0.9254</v>
      </c>
      <c r="AT2256" s="77"/>
      <c r="AU2256" s="276">
        <v>500</v>
      </c>
      <c r="AV2256" s="276"/>
      <c r="AW2256" s="276">
        <v>462.7</v>
      </c>
      <c r="AX2256" s="95"/>
      <c r="AY2256" s="276"/>
      <c r="AZ2256" s="95"/>
      <c r="BB2256" s="80" t="s">
        <v>3412</v>
      </c>
      <c r="BC2256" s="270" t="s">
        <v>1126</v>
      </c>
      <c r="BD2256" s="72">
        <v>56.9</v>
      </c>
      <c r="BE2256" s="72"/>
      <c r="BF2256" s="72">
        <v>0.3</v>
      </c>
      <c r="BG2256" s="72"/>
      <c r="BH2256" s="72">
        <v>22.5</v>
      </c>
      <c r="BI2256" s="72"/>
      <c r="BJ2256" s="72"/>
      <c r="BK2256" s="72"/>
      <c r="BL2256" s="72"/>
      <c r="BM2256" s="72"/>
      <c r="BN2256" s="72">
        <v>1.35</v>
      </c>
      <c r="BO2256" s="72"/>
      <c r="BP2256" s="72"/>
      <c r="BQ2256" s="72"/>
      <c r="BR2256" s="72">
        <v>0.14000000000000001</v>
      </c>
      <c r="BS2256" s="72"/>
      <c r="BT2256" s="72"/>
      <c r="BU2256" s="72"/>
      <c r="BV2256" s="72"/>
      <c r="BW2256" s="72"/>
      <c r="BX2256" s="72">
        <v>0.82</v>
      </c>
      <c r="BY2256" s="72"/>
      <c r="BZ2256" s="72">
        <v>8.4</v>
      </c>
      <c r="CA2256" s="72"/>
      <c r="CB2256" s="72">
        <v>6.66</v>
      </c>
      <c r="CC2256" s="72"/>
      <c r="CD2256" s="72"/>
      <c r="CE2256" s="72"/>
      <c r="CF2256" s="72"/>
      <c r="CG2256" s="72"/>
      <c r="CH2256" s="72"/>
      <c r="CI2256" s="72"/>
      <c r="CJ2256" s="72"/>
      <c r="CK2256" s="72"/>
      <c r="CL2256" s="72"/>
      <c r="CM2256" s="72"/>
      <c r="CN2256" s="72"/>
      <c r="CO2256" s="72"/>
      <c r="CP2256" s="72"/>
      <c r="CQ2256" s="72"/>
      <c r="CR2256" s="72"/>
      <c r="CS2256" s="72"/>
      <c r="CT2256" s="72"/>
      <c r="CU2256" s="72"/>
      <c r="CV2256" s="72"/>
      <c r="CW2256" s="72"/>
      <c r="CX2256" s="72"/>
      <c r="CY2256" s="72"/>
      <c r="CZ2256" s="72"/>
      <c r="DA2256" s="72"/>
      <c r="DB2256" s="72"/>
      <c r="DC2256" s="72"/>
      <c r="DD2256" s="72"/>
      <c r="DE2256" s="72"/>
      <c r="DF2256" s="72"/>
      <c r="DG2256" s="72"/>
      <c r="DH2256" s="78">
        <f t="shared" ref="DH2256:DH2319" si="1037">SUM(BD2256,BF2256,BH2256,BJ2256,BL2256,BN2256,BP2256,BR2256,BT2256,BV2256,BX2256,BZ2256,CB2256,CD2256,CF2256,CH2256,CJ2256,CL2256,CN2256,CX2256,CZ2256,DB2256)</f>
        <v>97.069999999999979</v>
      </c>
      <c r="DJ2256" s="77">
        <f t="shared" si="1014"/>
        <v>2.930000000000021</v>
      </c>
      <c r="DK2256" s="72"/>
      <c r="DL2256" s="51" t="s">
        <v>827</v>
      </c>
      <c r="DO2256" s="358">
        <v>2.93</v>
      </c>
      <c r="DP2256" s="72">
        <v>0.15</v>
      </c>
      <c r="DQ2256" s="374"/>
      <c r="DR2256" s="72"/>
      <c r="DU2256" s="52"/>
      <c r="DX2256" s="75">
        <f t="shared" si="1015"/>
        <v>58.617492531163087</v>
      </c>
      <c r="DY2256" s="51">
        <f t="shared" si="1016"/>
        <v>0</v>
      </c>
      <c r="DZ2256" s="75">
        <f t="shared" si="1017"/>
        <v>0.30905532090244159</v>
      </c>
      <c r="EA2256" s="51">
        <f t="shared" si="1018"/>
        <v>0</v>
      </c>
      <c r="EB2256" s="75">
        <f t="shared" si="1019"/>
        <v>23.17914906768312</v>
      </c>
      <c r="EC2256" s="51">
        <f t="shared" si="1020"/>
        <v>0</v>
      </c>
      <c r="ED2256" s="75">
        <f t="shared" si="1021"/>
        <v>1.3907489440609873</v>
      </c>
      <c r="EE2256" s="51">
        <f t="shared" si="1022"/>
        <v>0</v>
      </c>
      <c r="EF2256" s="75">
        <f t="shared" si="1023"/>
        <v>0</v>
      </c>
      <c r="EG2256" s="51" t="e">
        <f t="shared" si="1024"/>
        <v>#DIV/0!</v>
      </c>
      <c r="EH2256" s="75">
        <f t="shared" si="1025"/>
        <v>0.14422581642113944</v>
      </c>
      <c r="EI2256" s="51">
        <f t="shared" si="1026"/>
        <v>0</v>
      </c>
      <c r="EJ2256" s="75">
        <f t="shared" si="1027"/>
        <v>0.84475121046667356</v>
      </c>
      <c r="EK2256" s="51">
        <f t="shared" si="1028"/>
        <v>0</v>
      </c>
      <c r="EL2256" s="75">
        <f t="shared" si="1029"/>
        <v>8.6535489852683654</v>
      </c>
      <c r="EM2256" s="51">
        <f t="shared" si="1030"/>
        <v>0</v>
      </c>
      <c r="EN2256" s="75">
        <f t="shared" si="1031"/>
        <v>6.8610281240342035</v>
      </c>
      <c r="EO2256" s="51">
        <f t="shared" si="1032"/>
        <v>0</v>
      </c>
      <c r="EP2256" s="75">
        <f t="shared" si="1033"/>
        <v>0</v>
      </c>
      <c r="EQ2256" s="51" t="e">
        <f t="shared" si="1034"/>
        <v>#DIV/0!</v>
      </c>
      <c r="ER2256" s="51">
        <f t="shared" si="1035"/>
        <v>100</v>
      </c>
      <c r="ES2256" s="51">
        <f t="shared" si="1036"/>
        <v>0</v>
      </c>
    </row>
    <row r="2257" spans="1:149" x14ac:dyDescent="0.45">
      <c r="A2257" s="78" t="s">
        <v>1519</v>
      </c>
      <c r="B2257" s="174" t="s">
        <v>973</v>
      </c>
      <c r="C2257" s="51" t="s">
        <v>762</v>
      </c>
      <c r="D2257" s="51" t="s">
        <v>3855</v>
      </c>
      <c r="E2257" s="78" t="s">
        <v>1127</v>
      </c>
      <c r="F2257" s="78" t="s">
        <v>2921</v>
      </c>
      <c r="G2257" s="72" t="s">
        <v>3387</v>
      </c>
      <c r="H2257" s="78" t="s">
        <v>1132</v>
      </c>
      <c r="I2257" s="78">
        <v>72</v>
      </c>
      <c r="J2257" s="300">
        <v>140</v>
      </c>
      <c r="K2257" s="78"/>
      <c r="L2257" s="300">
        <v>850</v>
      </c>
      <c r="M2257" s="72"/>
      <c r="O2257" s="78" t="s">
        <v>3576</v>
      </c>
      <c r="P2257" s="72" t="s">
        <v>1374</v>
      </c>
      <c r="R2257" s="114">
        <v>0.7</v>
      </c>
      <c r="AA2257" s="195"/>
      <c r="AB2257" s="195"/>
      <c r="AC2257" s="195"/>
      <c r="AD2257" s="72"/>
      <c r="AE2257" s="316">
        <v>1</v>
      </c>
      <c r="AF2257" s="195"/>
      <c r="AG2257" s="195">
        <v>0</v>
      </c>
      <c r="AH2257" s="72"/>
      <c r="AR2257" s="53">
        <v>0.84150000000000003</v>
      </c>
      <c r="AT2257" s="77"/>
      <c r="AU2257" s="276">
        <v>1400</v>
      </c>
      <c r="AV2257" s="276"/>
      <c r="AW2257" s="276">
        <v>1178.1000000000001</v>
      </c>
      <c r="AX2257" s="95"/>
      <c r="AY2257" s="276"/>
      <c r="AZ2257" s="95"/>
      <c r="BB2257" s="80" t="s">
        <v>3412</v>
      </c>
      <c r="BC2257" s="270" t="s">
        <v>1126</v>
      </c>
      <c r="BD2257" s="72">
        <v>54.98</v>
      </c>
      <c r="BE2257" s="72"/>
      <c r="BF2257" s="72">
        <v>0.28999999999999998</v>
      </c>
      <c r="BG2257" s="72"/>
      <c r="BH2257" s="72">
        <v>21.74</v>
      </c>
      <c r="BI2257" s="72"/>
      <c r="BJ2257" s="72"/>
      <c r="BK2257" s="72"/>
      <c r="BL2257" s="72"/>
      <c r="BM2257" s="72"/>
      <c r="BN2257" s="72">
        <v>1.31</v>
      </c>
      <c r="BO2257" s="72"/>
      <c r="BP2257" s="72"/>
      <c r="BQ2257" s="72"/>
      <c r="BR2257" s="72">
        <v>0.13</v>
      </c>
      <c r="BS2257" s="72"/>
      <c r="BT2257" s="72"/>
      <c r="BU2257" s="72"/>
      <c r="BV2257" s="72"/>
      <c r="BW2257" s="72"/>
      <c r="BX2257" s="72">
        <v>0.79</v>
      </c>
      <c r="BY2257" s="72"/>
      <c r="BZ2257" s="72">
        <v>8.1199999999999992</v>
      </c>
      <c r="CA2257" s="72"/>
      <c r="CB2257" s="72">
        <v>6.44</v>
      </c>
      <c r="CC2257" s="72"/>
      <c r="CD2257" s="72"/>
      <c r="CE2257" s="72"/>
      <c r="CF2257" s="72"/>
      <c r="CG2257" s="72"/>
      <c r="CH2257" s="72"/>
      <c r="CI2257" s="72"/>
      <c r="CJ2257" s="72"/>
      <c r="CK2257" s="72"/>
      <c r="CL2257" s="72"/>
      <c r="CM2257" s="72"/>
      <c r="CN2257" s="72"/>
      <c r="CO2257" s="72"/>
      <c r="CP2257" s="72"/>
      <c r="CQ2257" s="72"/>
      <c r="CR2257" s="72"/>
      <c r="CS2257" s="72"/>
      <c r="CT2257" s="72"/>
      <c r="CU2257" s="72"/>
      <c r="CV2257" s="72"/>
      <c r="CW2257" s="72"/>
      <c r="CX2257" s="72"/>
      <c r="CY2257" s="72"/>
      <c r="CZ2257" s="72"/>
      <c r="DA2257" s="72"/>
      <c r="DB2257" s="72"/>
      <c r="DC2257" s="72"/>
      <c r="DD2257" s="72"/>
      <c r="DE2257" s="72"/>
      <c r="DF2257" s="72"/>
      <c r="DG2257" s="72"/>
      <c r="DH2257" s="78">
        <f t="shared" si="1037"/>
        <v>93.8</v>
      </c>
      <c r="DJ2257" s="77">
        <f t="shared" si="1014"/>
        <v>6.2000000000000028</v>
      </c>
      <c r="DK2257" s="72"/>
      <c r="DL2257" s="51" t="s">
        <v>827</v>
      </c>
      <c r="DO2257" s="358">
        <v>6.19</v>
      </c>
      <c r="DP2257" s="72">
        <v>0.2</v>
      </c>
      <c r="DQ2257" s="374"/>
      <c r="DR2257" s="72"/>
      <c r="DU2257" s="52"/>
      <c r="DX2257" s="75">
        <f t="shared" si="1015"/>
        <v>58.614072494669514</v>
      </c>
      <c r="DY2257" s="51">
        <f t="shared" si="1016"/>
        <v>0</v>
      </c>
      <c r="DZ2257" s="75">
        <f t="shared" si="1017"/>
        <v>0.30916844349680167</v>
      </c>
      <c r="EA2257" s="51">
        <f t="shared" si="1018"/>
        <v>0</v>
      </c>
      <c r="EB2257" s="75">
        <f t="shared" si="1019"/>
        <v>23.176972281449892</v>
      </c>
      <c r="EC2257" s="51">
        <f t="shared" si="1020"/>
        <v>0</v>
      </c>
      <c r="ED2257" s="75">
        <f t="shared" si="1021"/>
        <v>1.3965884861407252</v>
      </c>
      <c r="EE2257" s="51">
        <f t="shared" si="1022"/>
        <v>0</v>
      </c>
      <c r="EF2257" s="75">
        <f t="shared" si="1023"/>
        <v>0</v>
      </c>
      <c r="EG2257" s="51" t="e">
        <f t="shared" si="1024"/>
        <v>#DIV/0!</v>
      </c>
      <c r="EH2257" s="75">
        <f t="shared" si="1025"/>
        <v>0.13859275053304904</v>
      </c>
      <c r="EI2257" s="51">
        <f t="shared" si="1026"/>
        <v>0</v>
      </c>
      <c r="EJ2257" s="75">
        <f t="shared" si="1027"/>
        <v>0.84221748400852892</v>
      </c>
      <c r="EK2257" s="51">
        <f t="shared" si="1028"/>
        <v>0</v>
      </c>
      <c r="EL2257" s="75">
        <f t="shared" si="1029"/>
        <v>8.656716417910447</v>
      </c>
      <c r="EM2257" s="51">
        <f t="shared" si="1030"/>
        <v>0</v>
      </c>
      <c r="EN2257" s="75">
        <f t="shared" si="1031"/>
        <v>6.8656716417910451</v>
      </c>
      <c r="EO2257" s="51">
        <f t="shared" si="1032"/>
        <v>0</v>
      </c>
      <c r="EP2257" s="75">
        <f t="shared" si="1033"/>
        <v>0</v>
      </c>
      <c r="EQ2257" s="51" t="e">
        <f t="shared" si="1034"/>
        <v>#DIV/0!</v>
      </c>
      <c r="ER2257" s="51">
        <f t="shared" si="1035"/>
        <v>100</v>
      </c>
      <c r="ES2257" s="51">
        <f t="shared" si="1036"/>
        <v>0</v>
      </c>
    </row>
    <row r="2258" spans="1:149" x14ac:dyDescent="0.45">
      <c r="A2258" s="78" t="s">
        <v>1519</v>
      </c>
      <c r="B2258" s="174" t="s">
        <v>973</v>
      </c>
      <c r="C2258" s="51" t="s">
        <v>762</v>
      </c>
      <c r="D2258" s="51" t="s">
        <v>3855</v>
      </c>
      <c r="E2258" s="78" t="s">
        <v>1127</v>
      </c>
      <c r="F2258" s="78" t="s">
        <v>2922</v>
      </c>
      <c r="G2258" s="72" t="s">
        <v>3387</v>
      </c>
      <c r="H2258" s="78" t="s">
        <v>1132</v>
      </c>
      <c r="I2258" s="78">
        <v>72</v>
      </c>
      <c r="J2258" s="300">
        <v>80</v>
      </c>
      <c r="K2258" s="78"/>
      <c r="L2258" s="300">
        <v>850</v>
      </c>
      <c r="M2258" s="72"/>
      <c r="O2258" s="78" t="s">
        <v>3577</v>
      </c>
      <c r="P2258" s="72" t="s">
        <v>1374</v>
      </c>
      <c r="R2258" s="114">
        <v>0.8</v>
      </c>
      <c r="AA2258" s="195"/>
      <c r="AB2258" s="195"/>
      <c r="AC2258" s="195"/>
      <c r="AD2258" s="72"/>
      <c r="AE2258" s="316">
        <v>1</v>
      </c>
      <c r="AF2258" s="195"/>
      <c r="AG2258" s="195">
        <v>0</v>
      </c>
      <c r="AH2258" s="72"/>
      <c r="AR2258" s="53">
        <v>0.88990000000000002</v>
      </c>
      <c r="AT2258" s="77"/>
      <c r="AU2258" s="276">
        <v>800</v>
      </c>
      <c r="AV2258" s="276"/>
      <c r="AW2258" s="276">
        <v>711.92000000000007</v>
      </c>
      <c r="AX2258" s="95"/>
      <c r="AY2258" s="276"/>
      <c r="AZ2258" s="95"/>
      <c r="BB2258" s="80" t="s">
        <v>3412</v>
      </c>
      <c r="BC2258" s="270" t="s">
        <v>1126</v>
      </c>
      <c r="BD2258" s="72">
        <v>56.12</v>
      </c>
      <c r="BE2258" s="72"/>
      <c r="BF2258" s="72">
        <v>0.3</v>
      </c>
      <c r="BG2258" s="72"/>
      <c r="BH2258" s="72">
        <v>22.19</v>
      </c>
      <c r="BI2258" s="72"/>
      <c r="BJ2258" s="72"/>
      <c r="BK2258" s="72"/>
      <c r="BL2258" s="72"/>
      <c r="BM2258" s="72"/>
      <c r="BN2258" s="72">
        <v>1.34</v>
      </c>
      <c r="BO2258" s="72"/>
      <c r="BP2258" s="72"/>
      <c r="BQ2258" s="72"/>
      <c r="BR2258" s="72">
        <v>0.13</v>
      </c>
      <c r="BS2258" s="72"/>
      <c r="BT2258" s="72"/>
      <c r="BU2258" s="72"/>
      <c r="BV2258" s="72"/>
      <c r="BW2258" s="72"/>
      <c r="BX2258" s="72">
        <v>0.81</v>
      </c>
      <c r="BY2258" s="72"/>
      <c r="BZ2258" s="72">
        <v>8.2899999999999991</v>
      </c>
      <c r="CA2258" s="72"/>
      <c r="CB2258" s="72">
        <v>6.57</v>
      </c>
      <c r="CC2258" s="72"/>
      <c r="CD2258" s="72"/>
      <c r="CE2258" s="72"/>
      <c r="CF2258" s="72"/>
      <c r="CG2258" s="72"/>
      <c r="CH2258" s="72"/>
      <c r="CI2258" s="72"/>
      <c r="CJ2258" s="72"/>
      <c r="CK2258" s="72"/>
      <c r="CL2258" s="72"/>
      <c r="CM2258" s="72"/>
      <c r="CN2258" s="72"/>
      <c r="CO2258" s="72"/>
      <c r="CP2258" s="72"/>
      <c r="CQ2258" s="72"/>
      <c r="CR2258" s="72"/>
      <c r="CS2258" s="72"/>
      <c r="CT2258" s="72"/>
      <c r="CU2258" s="72"/>
      <c r="CV2258" s="72"/>
      <c r="CW2258" s="72"/>
      <c r="CX2258" s="72"/>
      <c r="CY2258" s="72"/>
      <c r="CZ2258" s="72"/>
      <c r="DA2258" s="72"/>
      <c r="DB2258" s="72"/>
      <c r="DC2258" s="72"/>
      <c r="DD2258" s="72"/>
      <c r="DE2258" s="72"/>
      <c r="DF2258" s="72"/>
      <c r="DG2258" s="72"/>
      <c r="DH2258" s="78">
        <f t="shared" si="1037"/>
        <v>95.75</v>
      </c>
      <c r="DJ2258" s="77">
        <f t="shared" si="1014"/>
        <v>4.25</v>
      </c>
      <c r="DK2258" s="72"/>
      <c r="DL2258" s="51" t="s">
        <v>827</v>
      </c>
      <c r="DO2258" s="358">
        <v>4.25</v>
      </c>
      <c r="DP2258" s="72">
        <v>0.24</v>
      </c>
      <c r="DQ2258" s="374"/>
      <c r="DR2258" s="72"/>
      <c r="DU2258" s="52"/>
      <c r="DX2258" s="75">
        <f t="shared" si="1015"/>
        <v>58.610966057441246</v>
      </c>
      <c r="DY2258" s="51">
        <f t="shared" si="1016"/>
        <v>0</v>
      </c>
      <c r="DZ2258" s="75">
        <f t="shared" si="1017"/>
        <v>0.31331592689295035</v>
      </c>
      <c r="EA2258" s="51">
        <f t="shared" si="1018"/>
        <v>0</v>
      </c>
      <c r="EB2258" s="75">
        <f t="shared" si="1019"/>
        <v>23.174934725848566</v>
      </c>
      <c r="EC2258" s="51">
        <f t="shared" si="1020"/>
        <v>0</v>
      </c>
      <c r="ED2258" s="75">
        <f t="shared" si="1021"/>
        <v>1.3994778067885119</v>
      </c>
      <c r="EE2258" s="51">
        <f t="shared" si="1022"/>
        <v>0</v>
      </c>
      <c r="EF2258" s="75">
        <f t="shared" si="1023"/>
        <v>0</v>
      </c>
      <c r="EG2258" s="51" t="e">
        <f t="shared" si="1024"/>
        <v>#DIV/0!</v>
      </c>
      <c r="EH2258" s="75">
        <f t="shared" si="1025"/>
        <v>0.13577023498694518</v>
      </c>
      <c r="EI2258" s="51">
        <f t="shared" si="1026"/>
        <v>0</v>
      </c>
      <c r="EJ2258" s="75">
        <f t="shared" si="1027"/>
        <v>0.84595300261096606</v>
      </c>
      <c r="EK2258" s="51">
        <f t="shared" si="1028"/>
        <v>0</v>
      </c>
      <c r="EL2258" s="75">
        <f t="shared" si="1029"/>
        <v>8.6579634464751951</v>
      </c>
      <c r="EM2258" s="51">
        <f t="shared" si="1030"/>
        <v>0</v>
      </c>
      <c r="EN2258" s="75">
        <f t="shared" si="1031"/>
        <v>6.8616187989556137</v>
      </c>
      <c r="EO2258" s="51">
        <f t="shared" si="1032"/>
        <v>0</v>
      </c>
      <c r="EP2258" s="75">
        <f t="shared" si="1033"/>
        <v>0</v>
      </c>
      <c r="EQ2258" s="51" t="e">
        <f t="shared" si="1034"/>
        <v>#DIV/0!</v>
      </c>
      <c r="ER2258" s="51">
        <f t="shared" si="1035"/>
        <v>100</v>
      </c>
      <c r="ES2258" s="51">
        <f t="shared" si="1036"/>
        <v>0</v>
      </c>
    </row>
    <row r="2259" spans="1:149" s="43" customFormat="1" ht="14.65" thickBot="1" x14ac:dyDescent="0.5">
      <c r="A2259" s="89" t="s">
        <v>1519</v>
      </c>
      <c r="B2259" s="86" t="s">
        <v>973</v>
      </c>
      <c r="C2259" s="43" t="s">
        <v>762</v>
      </c>
      <c r="D2259" s="43" t="s">
        <v>3855</v>
      </c>
      <c r="E2259" s="89" t="s">
        <v>1127</v>
      </c>
      <c r="F2259" s="89" t="s">
        <v>2923</v>
      </c>
      <c r="G2259" s="90" t="s">
        <v>3387</v>
      </c>
      <c r="H2259" s="89" t="s">
        <v>1132</v>
      </c>
      <c r="I2259" s="89">
        <v>72</v>
      </c>
      <c r="J2259" s="301">
        <v>200</v>
      </c>
      <c r="K2259" s="89"/>
      <c r="L2259" s="301">
        <v>850</v>
      </c>
      <c r="M2259" s="90"/>
      <c r="O2259" s="89" t="s">
        <v>3578</v>
      </c>
      <c r="P2259" s="90" t="s">
        <v>1374</v>
      </c>
      <c r="Q2259" s="123"/>
      <c r="R2259" s="123">
        <v>0.12</v>
      </c>
      <c r="S2259" s="134"/>
      <c r="AA2259" s="196"/>
      <c r="AB2259" s="196"/>
      <c r="AC2259" s="196"/>
      <c r="AD2259" s="90"/>
      <c r="AE2259" s="317">
        <v>1</v>
      </c>
      <c r="AF2259" s="196"/>
      <c r="AG2259" s="196">
        <v>0</v>
      </c>
      <c r="AH2259" s="90"/>
      <c r="AQ2259" s="86"/>
      <c r="AR2259" s="58">
        <v>0.81969999999999998</v>
      </c>
      <c r="AS2259" s="58"/>
      <c r="AT2259" s="91"/>
      <c r="AU2259" s="277">
        <v>2000</v>
      </c>
      <c r="AV2259" s="277"/>
      <c r="AW2259" s="277">
        <v>1639.3999999999999</v>
      </c>
      <c r="AX2259" s="259"/>
      <c r="AY2259" s="277"/>
      <c r="AZ2259" s="259"/>
      <c r="BA2259" s="86"/>
      <c r="BB2259" s="85" t="s">
        <v>3412</v>
      </c>
      <c r="BC2259" s="271" t="s">
        <v>1126</v>
      </c>
      <c r="BD2259" s="90">
        <v>53.72</v>
      </c>
      <c r="BE2259" s="90"/>
      <c r="BF2259" s="90">
        <v>0.28999999999999998</v>
      </c>
      <c r="BG2259" s="90"/>
      <c r="BH2259" s="90">
        <v>21.24</v>
      </c>
      <c r="BI2259" s="90"/>
      <c r="BJ2259" s="90"/>
      <c r="BK2259" s="90"/>
      <c r="BL2259" s="90"/>
      <c r="BM2259" s="90"/>
      <c r="BN2259" s="90">
        <v>1.28</v>
      </c>
      <c r="BO2259" s="90"/>
      <c r="BP2259" s="90"/>
      <c r="BQ2259" s="90"/>
      <c r="BR2259" s="90">
        <v>0.13</v>
      </c>
      <c r="BS2259" s="90"/>
      <c r="BT2259" s="90"/>
      <c r="BU2259" s="90"/>
      <c r="BV2259" s="90"/>
      <c r="BW2259" s="90"/>
      <c r="BX2259" s="90">
        <v>0.77</v>
      </c>
      <c r="BY2259" s="90"/>
      <c r="BZ2259" s="90">
        <v>7.93</v>
      </c>
      <c r="CA2259" s="90"/>
      <c r="CB2259" s="90">
        <v>6.29</v>
      </c>
      <c r="CC2259" s="90"/>
      <c r="CD2259" s="90"/>
      <c r="CE2259" s="90"/>
      <c r="CF2259" s="90"/>
      <c r="CG2259" s="90"/>
      <c r="CH2259" s="90"/>
      <c r="CI2259" s="90"/>
      <c r="CJ2259" s="90"/>
      <c r="CK2259" s="90"/>
      <c r="CL2259" s="90"/>
      <c r="CM2259" s="90"/>
      <c r="CN2259" s="90"/>
      <c r="CO2259" s="90"/>
      <c r="CP2259" s="90"/>
      <c r="CQ2259" s="90"/>
      <c r="CR2259" s="90"/>
      <c r="CS2259" s="90"/>
      <c r="CT2259" s="90"/>
      <c r="CU2259" s="90"/>
      <c r="CV2259" s="90"/>
      <c r="CW2259" s="90"/>
      <c r="CX2259" s="90"/>
      <c r="CY2259" s="90"/>
      <c r="CZ2259" s="90"/>
      <c r="DA2259" s="90"/>
      <c r="DB2259" s="90"/>
      <c r="DC2259" s="90"/>
      <c r="DD2259" s="90"/>
      <c r="DE2259" s="90"/>
      <c r="DF2259" s="90"/>
      <c r="DG2259" s="90"/>
      <c r="DH2259" s="89">
        <f t="shared" si="1037"/>
        <v>91.649999999999991</v>
      </c>
      <c r="DJ2259" s="91">
        <f t="shared" si="1014"/>
        <v>8.3500000000000085</v>
      </c>
      <c r="DK2259" s="90"/>
      <c r="DL2259" s="43" t="s">
        <v>827</v>
      </c>
      <c r="DO2259" s="359">
        <v>8.35</v>
      </c>
      <c r="DP2259" s="90">
        <v>0.19</v>
      </c>
      <c r="DQ2259" s="375"/>
      <c r="DR2259" s="90"/>
      <c r="DS2259" s="308"/>
      <c r="DU2259" s="59"/>
      <c r="DW2259" s="86"/>
      <c r="DX2259" s="298">
        <f t="shared" si="1015"/>
        <v>58.614293507910531</v>
      </c>
      <c r="DY2259" s="43">
        <f t="shared" si="1016"/>
        <v>0</v>
      </c>
      <c r="DZ2259" s="298">
        <f t="shared" si="1017"/>
        <v>0.31642116748499727</v>
      </c>
      <c r="EA2259" s="43">
        <f t="shared" si="1018"/>
        <v>0</v>
      </c>
      <c r="EB2259" s="298">
        <f t="shared" si="1019"/>
        <v>23.175122749590834</v>
      </c>
      <c r="EC2259" s="43">
        <f t="shared" si="1020"/>
        <v>0</v>
      </c>
      <c r="ED2259" s="298">
        <f t="shared" si="1021"/>
        <v>1.3966175668303331</v>
      </c>
      <c r="EE2259" s="43">
        <f t="shared" si="1022"/>
        <v>0</v>
      </c>
      <c r="EF2259" s="298">
        <f t="shared" si="1023"/>
        <v>0</v>
      </c>
      <c r="EG2259" s="43" t="e">
        <f t="shared" si="1024"/>
        <v>#DIV/0!</v>
      </c>
      <c r="EH2259" s="298">
        <f t="shared" si="1025"/>
        <v>0.14184397163120568</v>
      </c>
      <c r="EI2259" s="43">
        <f t="shared" si="1026"/>
        <v>0</v>
      </c>
      <c r="EJ2259" s="298">
        <f t="shared" si="1027"/>
        <v>0.84015275504637221</v>
      </c>
      <c r="EK2259" s="43">
        <f t="shared" si="1028"/>
        <v>0</v>
      </c>
      <c r="EL2259" s="298">
        <f t="shared" si="1029"/>
        <v>8.6524822695035457</v>
      </c>
      <c r="EM2259" s="43">
        <f t="shared" si="1030"/>
        <v>0</v>
      </c>
      <c r="EN2259" s="298">
        <f t="shared" si="1031"/>
        <v>6.863066012002184</v>
      </c>
      <c r="EO2259" s="43">
        <f t="shared" si="1032"/>
        <v>0</v>
      </c>
      <c r="EP2259" s="298">
        <f t="shared" si="1033"/>
        <v>0</v>
      </c>
      <c r="EQ2259" s="43" t="e">
        <f t="shared" si="1034"/>
        <v>#DIV/0!</v>
      </c>
      <c r="ER2259" s="43">
        <f t="shared" si="1035"/>
        <v>100</v>
      </c>
      <c r="ES2259" s="43">
        <f t="shared" si="1036"/>
        <v>0</v>
      </c>
    </row>
    <row r="2260" spans="1:149" x14ac:dyDescent="0.45">
      <c r="A2260" s="78" t="s">
        <v>1520</v>
      </c>
      <c r="B2260" s="174" t="s">
        <v>3433</v>
      </c>
      <c r="C2260" s="51" t="s">
        <v>3856</v>
      </c>
      <c r="D2260" s="51" t="s">
        <v>819</v>
      </c>
      <c r="E2260" s="78" t="s">
        <v>1529</v>
      </c>
      <c r="F2260" s="78" t="s">
        <v>2924</v>
      </c>
      <c r="G2260" s="72" t="s">
        <v>3388</v>
      </c>
      <c r="H2260" s="78" t="s">
        <v>3153</v>
      </c>
      <c r="I2260" s="78">
        <v>30</v>
      </c>
      <c r="J2260" s="300">
        <v>4000</v>
      </c>
      <c r="K2260" s="78">
        <v>300</v>
      </c>
      <c r="L2260" s="300">
        <v>1500</v>
      </c>
      <c r="M2260" s="72">
        <v>15</v>
      </c>
      <c r="O2260" s="78" t="s">
        <v>3327</v>
      </c>
      <c r="P2260" s="72" t="s">
        <v>3328</v>
      </c>
      <c r="AA2260" s="195"/>
      <c r="AB2260" s="195"/>
      <c r="AC2260" s="195"/>
      <c r="AD2260" s="72"/>
      <c r="AE2260" s="316">
        <v>0</v>
      </c>
      <c r="AF2260" s="195"/>
      <c r="AG2260" s="195">
        <v>1</v>
      </c>
      <c r="AH2260" s="72"/>
      <c r="AQ2260" s="174" t="s">
        <v>824</v>
      </c>
      <c r="AR2260" s="66">
        <v>25.89</v>
      </c>
      <c r="AS2260" s="53">
        <v>2204</v>
      </c>
      <c r="AT2260" s="77"/>
      <c r="AU2260" s="276"/>
      <c r="AV2260" s="276">
        <v>40000</v>
      </c>
      <c r="AW2260" s="276">
        <v>0</v>
      </c>
      <c r="AX2260" s="95"/>
      <c r="AY2260" s="276">
        <v>88160000</v>
      </c>
      <c r="AZ2260" s="95">
        <v>882701.31210959458</v>
      </c>
      <c r="BB2260" s="80" t="s">
        <v>722</v>
      </c>
      <c r="BC2260" s="270" t="s">
        <v>1126</v>
      </c>
      <c r="BD2260" s="72">
        <v>19.7</v>
      </c>
      <c r="BE2260" s="72">
        <v>0.1</v>
      </c>
      <c r="BF2260" s="72">
        <v>1.84</v>
      </c>
      <c r="BG2260" s="72">
        <v>0.06</v>
      </c>
      <c r="BH2260" s="72">
        <v>2.21</v>
      </c>
      <c r="BI2260" s="72">
        <v>0.1</v>
      </c>
      <c r="BJ2260" s="72"/>
      <c r="BK2260" s="72"/>
      <c r="BL2260" s="72">
        <v>0.18</v>
      </c>
      <c r="BM2260" s="72">
        <v>0.02</v>
      </c>
      <c r="BN2260" s="72">
        <v>6.95</v>
      </c>
      <c r="BO2260" s="72">
        <v>0.15</v>
      </c>
      <c r="BP2260" s="72"/>
      <c r="BQ2260" s="72"/>
      <c r="BR2260" s="72">
        <v>22.8</v>
      </c>
      <c r="BS2260" s="72">
        <v>0.2</v>
      </c>
      <c r="BT2260" s="72"/>
      <c r="BU2260" s="72"/>
      <c r="BV2260" s="72"/>
      <c r="BW2260" s="72"/>
      <c r="BX2260" s="72">
        <v>15.1</v>
      </c>
      <c r="BY2260" s="72">
        <v>0.3</v>
      </c>
      <c r="BZ2260" s="72">
        <v>0.43</v>
      </c>
      <c r="CA2260" s="72">
        <v>0.05</v>
      </c>
      <c r="CB2260" s="72">
        <v>0.96</v>
      </c>
      <c r="CC2260" s="72">
        <v>0.15</v>
      </c>
      <c r="CD2260" s="72">
        <v>0.7</v>
      </c>
      <c r="CE2260" s="72">
        <v>0.1</v>
      </c>
      <c r="CF2260" s="72">
        <v>0.19</v>
      </c>
      <c r="CG2260" s="72">
        <v>0.03</v>
      </c>
      <c r="CH2260" s="72"/>
      <c r="CI2260" s="72"/>
      <c r="CJ2260" s="72"/>
      <c r="CK2260" s="72"/>
      <c r="CL2260" s="72"/>
      <c r="CM2260" s="72"/>
      <c r="CN2260" s="72"/>
      <c r="CO2260" s="72"/>
      <c r="CP2260" s="72"/>
      <c r="CQ2260" s="72"/>
      <c r="CR2260" s="72"/>
      <c r="CS2260" s="72"/>
      <c r="CT2260" s="72"/>
      <c r="CU2260" s="72"/>
      <c r="CV2260" s="72"/>
      <c r="CW2260" s="72"/>
      <c r="CX2260" s="72"/>
      <c r="CY2260" s="72"/>
      <c r="CZ2260" s="72"/>
      <c r="DA2260" s="72"/>
      <c r="DB2260" s="72"/>
      <c r="DC2260" s="72"/>
      <c r="DD2260" s="72"/>
      <c r="DE2260" s="72"/>
      <c r="DF2260" s="72"/>
      <c r="DG2260" s="72"/>
      <c r="DH2260" s="78">
        <f t="shared" si="1037"/>
        <v>71.06</v>
      </c>
      <c r="DJ2260" s="77">
        <f t="shared" si="1014"/>
        <v>28.939999999999998</v>
      </c>
      <c r="DK2260" s="72"/>
      <c r="DO2260" s="358"/>
      <c r="DP2260" s="72"/>
      <c r="DQ2260" s="374">
        <v>28.94</v>
      </c>
      <c r="DR2260" s="72"/>
      <c r="DU2260" s="52"/>
      <c r="DX2260" s="75">
        <f t="shared" si="1015"/>
        <v>27.723050942865186</v>
      </c>
      <c r="DY2260" s="51">
        <f t="shared" si="1016"/>
        <v>0.1407261469180974</v>
      </c>
      <c r="DZ2260" s="75">
        <f t="shared" si="1017"/>
        <v>2.5893611032929922</v>
      </c>
      <c r="EA2260" s="51">
        <f t="shared" si="1018"/>
        <v>8.4435688150858432E-2</v>
      </c>
      <c r="EB2260" s="75">
        <f t="shared" si="1019"/>
        <v>3.1100478468899522</v>
      </c>
      <c r="EC2260" s="51">
        <f t="shared" si="1020"/>
        <v>0.1407261469180974</v>
      </c>
      <c r="ED2260" s="75">
        <f t="shared" si="1021"/>
        <v>9.7804672108077675</v>
      </c>
      <c r="EE2260" s="51">
        <f t="shared" si="1022"/>
        <v>0.21108922037714603</v>
      </c>
      <c r="EF2260" s="75">
        <f t="shared" si="1023"/>
        <v>0</v>
      </c>
      <c r="EG2260" s="51" t="e">
        <f t="shared" si="1024"/>
        <v>#DIV/0!</v>
      </c>
      <c r="EH2260" s="75">
        <f t="shared" si="1025"/>
        <v>32.085561497326204</v>
      </c>
      <c r="EI2260" s="51">
        <f t="shared" si="1026"/>
        <v>0.28145229383619474</v>
      </c>
      <c r="EJ2260" s="75">
        <f t="shared" si="1027"/>
        <v>21.249648184632701</v>
      </c>
      <c r="EK2260" s="51">
        <f t="shared" si="1028"/>
        <v>0.42217844075429206</v>
      </c>
      <c r="EL2260" s="75">
        <f t="shared" si="1029"/>
        <v>0.60512243174781866</v>
      </c>
      <c r="EM2260" s="51">
        <f t="shared" si="1030"/>
        <v>7.0363073459048686E-2</v>
      </c>
      <c r="EN2260" s="75">
        <f t="shared" si="1031"/>
        <v>1.3509710104137347</v>
      </c>
      <c r="EO2260" s="51">
        <f t="shared" si="1032"/>
        <v>0.21108922037714606</v>
      </c>
      <c r="EP2260" s="75">
        <f t="shared" si="1033"/>
        <v>0.98508302842668161</v>
      </c>
      <c r="EQ2260" s="51">
        <f t="shared" si="1034"/>
        <v>0.1407261469180974</v>
      </c>
      <c r="ER2260" s="51">
        <f t="shared" si="1035"/>
        <v>100</v>
      </c>
      <c r="ES2260" s="51">
        <f t="shared" si="1036"/>
        <v>0</v>
      </c>
    </row>
    <row r="2261" spans="1:149" x14ac:dyDescent="0.45">
      <c r="A2261" s="78" t="s">
        <v>1520</v>
      </c>
      <c r="B2261" s="174" t="s">
        <v>3433</v>
      </c>
      <c r="C2261" s="51" t="s">
        <v>3856</v>
      </c>
      <c r="D2261" s="51" t="s">
        <v>819</v>
      </c>
      <c r="E2261" s="78" t="s">
        <v>1529</v>
      </c>
      <c r="F2261" s="78" t="s">
        <v>2925</v>
      </c>
      <c r="G2261" s="72" t="s">
        <v>3388</v>
      </c>
      <c r="H2261" s="78" t="s">
        <v>3153</v>
      </c>
      <c r="I2261" s="78">
        <v>73</v>
      </c>
      <c r="J2261" s="300">
        <v>3500</v>
      </c>
      <c r="K2261" s="78">
        <v>300</v>
      </c>
      <c r="L2261" s="300">
        <v>1400</v>
      </c>
      <c r="M2261" s="72">
        <v>15</v>
      </c>
      <c r="O2261" s="78" t="s">
        <v>3327</v>
      </c>
      <c r="P2261" s="72" t="s">
        <v>3329</v>
      </c>
      <c r="AA2261" s="195"/>
      <c r="AB2261" s="195"/>
      <c r="AC2261" s="195"/>
      <c r="AD2261" s="72"/>
      <c r="AE2261" s="316">
        <v>0</v>
      </c>
      <c r="AF2261" s="195"/>
      <c r="AG2261" s="195">
        <v>1</v>
      </c>
      <c r="AH2261" s="72"/>
      <c r="AQ2261" s="174" t="s">
        <v>824</v>
      </c>
      <c r="AR2261" s="53">
        <v>18.97</v>
      </c>
      <c r="AS2261" s="53">
        <v>1328</v>
      </c>
      <c r="AT2261" s="77"/>
      <c r="AU2261" s="276"/>
      <c r="AV2261" s="276">
        <v>35000</v>
      </c>
      <c r="AW2261" s="276">
        <v>0</v>
      </c>
      <c r="AX2261" s="95"/>
      <c r="AY2261" s="276">
        <v>46480000</v>
      </c>
      <c r="AZ2261" s="95">
        <v>465558.23867696727</v>
      </c>
      <c r="BB2261" s="80" t="s">
        <v>722</v>
      </c>
      <c r="BC2261" s="270" t="s">
        <v>1126</v>
      </c>
      <c r="BD2261" s="72">
        <v>17.8</v>
      </c>
      <c r="BE2261" s="72">
        <v>0.9</v>
      </c>
      <c r="BF2261" s="72">
        <v>2.02</v>
      </c>
      <c r="BG2261" s="72">
        <v>0.1</v>
      </c>
      <c r="BH2261" s="72">
        <v>2.0099999999999998</v>
      </c>
      <c r="BI2261" s="72">
        <v>0.11</v>
      </c>
      <c r="BJ2261" s="72"/>
      <c r="BK2261" s="72"/>
      <c r="BL2261" s="72">
        <v>0.15</v>
      </c>
      <c r="BM2261" s="72">
        <v>0.02</v>
      </c>
      <c r="BN2261" s="72">
        <v>7.2</v>
      </c>
      <c r="BO2261" s="72">
        <v>0.2</v>
      </c>
      <c r="BP2261" s="72"/>
      <c r="BQ2261" s="72"/>
      <c r="BR2261" s="72">
        <v>21.9</v>
      </c>
      <c r="BS2261" s="72">
        <v>0.5</v>
      </c>
      <c r="BT2261" s="72"/>
      <c r="BU2261" s="72"/>
      <c r="BV2261" s="72"/>
      <c r="BW2261" s="72"/>
      <c r="BX2261" s="72">
        <v>16.8</v>
      </c>
      <c r="BY2261" s="72">
        <v>0.4</v>
      </c>
      <c r="BZ2261" s="72">
        <v>0.49</v>
      </c>
      <c r="CA2261" s="72">
        <v>7.0000000000000007E-2</v>
      </c>
      <c r="CB2261" s="72">
        <v>1.01</v>
      </c>
      <c r="CC2261" s="72">
        <v>0.15</v>
      </c>
      <c r="CD2261" s="72">
        <v>0.79</v>
      </c>
      <c r="CE2261" s="72">
        <v>0.09</v>
      </c>
      <c r="CF2261" s="72">
        <v>0.22</v>
      </c>
      <c r="CG2261" s="72">
        <v>0.03</v>
      </c>
      <c r="CH2261" s="72"/>
      <c r="CI2261" s="72"/>
      <c r="CJ2261" s="72"/>
      <c r="CK2261" s="72"/>
      <c r="CL2261" s="72"/>
      <c r="CM2261" s="72"/>
      <c r="CN2261" s="72"/>
      <c r="CO2261" s="72"/>
      <c r="CP2261" s="72"/>
      <c r="CQ2261" s="72"/>
      <c r="CR2261" s="72"/>
      <c r="CS2261" s="72"/>
      <c r="CT2261" s="72"/>
      <c r="CU2261" s="72"/>
      <c r="CV2261" s="72"/>
      <c r="CW2261" s="72"/>
      <c r="CX2261" s="72"/>
      <c r="CY2261" s="72"/>
      <c r="CZ2261" s="72"/>
      <c r="DA2261" s="72"/>
      <c r="DB2261" s="72"/>
      <c r="DC2261" s="72"/>
      <c r="DD2261" s="72"/>
      <c r="DE2261" s="72"/>
      <c r="DF2261" s="72"/>
      <c r="DG2261" s="72"/>
      <c r="DH2261" s="78">
        <f t="shared" si="1037"/>
        <v>70.39</v>
      </c>
      <c r="DJ2261" s="77">
        <f t="shared" si="1014"/>
        <v>29.61</v>
      </c>
      <c r="DK2261" s="72"/>
      <c r="DO2261" s="358"/>
      <c r="DP2261" s="72"/>
      <c r="DQ2261" s="374">
        <v>28.94</v>
      </c>
      <c r="DR2261" s="72"/>
      <c r="DU2261" s="52"/>
      <c r="DX2261" s="75">
        <f t="shared" si="1015"/>
        <v>25.287682909504195</v>
      </c>
      <c r="DY2261" s="51">
        <f t="shared" si="1016"/>
        <v>1.2785907089075155</v>
      </c>
      <c r="DZ2261" s="75">
        <f t="shared" si="1017"/>
        <v>2.8697258133257564</v>
      </c>
      <c r="EA2261" s="51">
        <f t="shared" si="1018"/>
        <v>0.14206563432305724</v>
      </c>
      <c r="EB2261" s="75">
        <f t="shared" si="1019"/>
        <v>2.8555192498934505</v>
      </c>
      <c r="EC2261" s="51">
        <f t="shared" si="1020"/>
        <v>0.156272197755363</v>
      </c>
      <c r="ED2261" s="75">
        <f t="shared" si="1021"/>
        <v>10.228725671260122</v>
      </c>
      <c r="EE2261" s="51">
        <f t="shared" si="1022"/>
        <v>0.28413126864611454</v>
      </c>
      <c r="EF2261" s="75">
        <f t="shared" si="1023"/>
        <v>0</v>
      </c>
      <c r="EG2261" s="51" t="e">
        <f t="shared" si="1024"/>
        <v>#DIV/0!</v>
      </c>
      <c r="EH2261" s="75">
        <f t="shared" si="1025"/>
        <v>31.112373916749537</v>
      </c>
      <c r="EI2261" s="51">
        <f t="shared" si="1026"/>
        <v>0.71032817161528627</v>
      </c>
      <c r="EJ2261" s="75">
        <f t="shared" si="1027"/>
        <v>23.867026566273619</v>
      </c>
      <c r="EK2261" s="51">
        <f t="shared" si="1028"/>
        <v>0.56826253729222898</v>
      </c>
      <c r="EL2261" s="75">
        <f t="shared" si="1029"/>
        <v>0.69612160818298052</v>
      </c>
      <c r="EM2261" s="51">
        <f t="shared" si="1030"/>
        <v>9.9445944026140085E-2</v>
      </c>
      <c r="EN2261" s="75">
        <f t="shared" si="1031"/>
        <v>1.4348629066628782</v>
      </c>
      <c r="EO2261" s="51">
        <f t="shared" si="1032"/>
        <v>0.21309845148458587</v>
      </c>
      <c r="EP2261" s="75">
        <f t="shared" si="1033"/>
        <v>1.1223185111521523</v>
      </c>
      <c r="EQ2261" s="51">
        <f t="shared" si="1034"/>
        <v>0.12785907089075152</v>
      </c>
      <c r="ER2261" s="51">
        <f t="shared" si="1035"/>
        <v>100</v>
      </c>
      <c r="ES2261" s="51">
        <f t="shared" si="1036"/>
        <v>0</v>
      </c>
    </row>
    <row r="2262" spans="1:149" x14ac:dyDescent="0.45">
      <c r="A2262" s="78" t="s">
        <v>1520</v>
      </c>
      <c r="B2262" s="174" t="s">
        <v>3433</v>
      </c>
      <c r="C2262" s="51" t="s">
        <v>3856</v>
      </c>
      <c r="D2262" s="51" t="s">
        <v>819</v>
      </c>
      <c r="E2262" s="78" t="s">
        <v>1529</v>
      </c>
      <c r="F2262" s="78" t="s">
        <v>2926</v>
      </c>
      <c r="G2262" s="72" t="s">
        <v>3388</v>
      </c>
      <c r="H2262" s="78" t="s">
        <v>3153</v>
      </c>
      <c r="I2262" s="78">
        <v>77</v>
      </c>
      <c r="J2262" s="300">
        <v>3500</v>
      </c>
      <c r="K2262" s="78">
        <v>300</v>
      </c>
      <c r="L2262" s="300">
        <v>1380</v>
      </c>
      <c r="M2262" s="72">
        <v>15</v>
      </c>
      <c r="O2262" s="78" t="s">
        <v>3327</v>
      </c>
      <c r="P2262" s="72" t="s">
        <v>3328</v>
      </c>
      <c r="AA2262" s="195"/>
      <c r="AB2262" s="195"/>
      <c r="AC2262" s="195"/>
      <c r="AD2262" s="72"/>
      <c r="AE2262" s="316">
        <v>0</v>
      </c>
      <c r="AF2262" s="195"/>
      <c r="AG2262" s="195">
        <v>1</v>
      </c>
      <c r="AH2262" s="72"/>
      <c r="AQ2262" s="174" t="s">
        <v>824</v>
      </c>
      <c r="AR2262" s="53">
        <v>19.489999999999998</v>
      </c>
      <c r="AS2262" s="53">
        <v>1434</v>
      </c>
      <c r="AT2262" s="77"/>
      <c r="AU2262" s="276"/>
      <c r="AV2262" s="276">
        <v>35000</v>
      </c>
      <c r="AW2262" s="276">
        <v>0</v>
      </c>
      <c r="AX2262" s="95"/>
      <c r="AY2262" s="276">
        <v>50190000</v>
      </c>
      <c r="AZ2262" s="95">
        <v>502718.76074003847</v>
      </c>
      <c r="BB2262" s="80" t="s">
        <v>722</v>
      </c>
      <c r="BC2262" s="270" t="s">
        <v>1126</v>
      </c>
      <c r="BD2262" s="72">
        <v>10.9</v>
      </c>
      <c r="BE2262" s="72">
        <v>0.8</v>
      </c>
      <c r="BF2262" s="72">
        <v>2.2599999999999998</v>
      </c>
      <c r="BG2262" s="72">
        <v>0.11</v>
      </c>
      <c r="BH2262" s="72">
        <v>1.06</v>
      </c>
      <c r="BI2262" s="72">
        <v>0.08</v>
      </c>
      <c r="BJ2262" s="72"/>
      <c r="BK2262" s="72"/>
      <c r="BL2262" s="72">
        <v>0.11</v>
      </c>
      <c r="BM2262" s="72">
        <v>0.02</v>
      </c>
      <c r="BN2262" s="72">
        <v>7.08</v>
      </c>
      <c r="BO2262" s="72">
        <v>0.15</v>
      </c>
      <c r="BP2262" s="72"/>
      <c r="BQ2262" s="72"/>
      <c r="BR2262" s="72">
        <v>20.8</v>
      </c>
      <c r="BS2262" s="72">
        <v>0.2</v>
      </c>
      <c r="BT2262" s="72"/>
      <c r="BU2262" s="72"/>
      <c r="BV2262" s="72"/>
      <c r="BW2262" s="72"/>
      <c r="BX2262" s="72">
        <v>19.2</v>
      </c>
      <c r="BY2262" s="72">
        <v>0.3</v>
      </c>
      <c r="BZ2262" s="72">
        <v>0.5</v>
      </c>
      <c r="CA2262" s="72">
        <v>0.03</v>
      </c>
      <c r="CB2262" s="72">
        <v>1.3</v>
      </c>
      <c r="CC2262" s="72">
        <v>0.1</v>
      </c>
      <c r="CD2262" s="72">
        <v>0.95</v>
      </c>
      <c r="CE2262" s="72">
        <v>0.09</v>
      </c>
      <c r="CF2262" s="72">
        <v>0.25</v>
      </c>
      <c r="CG2262" s="72">
        <v>0.04</v>
      </c>
      <c r="CH2262" s="72"/>
      <c r="CI2262" s="72"/>
      <c r="CJ2262" s="72"/>
      <c r="CK2262" s="72"/>
      <c r="CL2262" s="72"/>
      <c r="CM2262" s="72"/>
      <c r="CN2262" s="72"/>
      <c r="CO2262" s="72"/>
      <c r="CP2262" s="72"/>
      <c r="CQ2262" s="72"/>
      <c r="CR2262" s="72"/>
      <c r="CS2262" s="72"/>
      <c r="CT2262" s="72"/>
      <c r="CU2262" s="72"/>
      <c r="CV2262" s="72"/>
      <c r="CW2262" s="72"/>
      <c r="CX2262" s="72"/>
      <c r="CY2262" s="72"/>
      <c r="CZ2262" s="72"/>
      <c r="DA2262" s="72"/>
      <c r="DB2262" s="72"/>
      <c r="DC2262" s="72"/>
      <c r="DD2262" s="72"/>
      <c r="DE2262" s="72"/>
      <c r="DF2262" s="72"/>
      <c r="DG2262" s="72"/>
      <c r="DH2262" s="78">
        <f t="shared" si="1037"/>
        <v>64.41</v>
      </c>
      <c r="DJ2262" s="77">
        <f t="shared" si="1014"/>
        <v>35.590000000000003</v>
      </c>
      <c r="DK2262" s="72"/>
      <c r="DO2262" s="358"/>
      <c r="DP2262" s="72"/>
      <c r="DQ2262" s="374">
        <v>35.590000000000003</v>
      </c>
      <c r="DR2262" s="72"/>
      <c r="DU2262" s="52"/>
      <c r="DX2262" s="75">
        <f t="shared" si="1015"/>
        <v>16.922838068622887</v>
      </c>
      <c r="DY2262" s="51">
        <f t="shared" si="1016"/>
        <v>1.242043160999845</v>
      </c>
      <c r="DZ2262" s="75">
        <f t="shared" si="1017"/>
        <v>3.5087719298245612</v>
      </c>
      <c r="EA2262" s="51">
        <f t="shared" si="1018"/>
        <v>0.17078093463747868</v>
      </c>
      <c r="EB2262" s="75">
        <f t="shared" si="1019"/>
        <v>1.6457071883247945</v>
      </c>
      <c r="EC2262" s="51">
        <f t="shared" si="1020"/>
        <v>0.12420431609998449</v>
      </c>
      <c r="ED2262" s="75">
        <f t="shared" si="1021"/>
        <v>10.992081974848626</v>
      </c>
      <c r="EE2262" s="51">
        <f t="shared" si="1022"/>
        <v>0.23288309268747087</v>
      </c>
      <c r="EF2262" s="75">
        <f t="shared" si="1023"/>
        <v>0</v>
      </c>
      <c r="EG2262" s="51" t="e">
        <f t="shared" si="1024"/>
        <v>#DIV/0!</v>
      </c>
      <c r="EH2262" s="75">
        <f t="shared" si="1025"/>
        <v>32.293122185995962</v>
      </c>
      <c r="EI2262" s="51">
        <f t="shared" si="1026"/>
        <v>0.3105107902499612</v>
      </c>
      <c r="EJ2262" s="75">
        <f t="shared" si="1027"/>
        <v>29.809035863996275</v>
      </c>
      <c r="EK2262" s="51">
        <f t="shared" si="1028"/>
        <v>0.4657661853749418</v>
      </c>
      <c r="EL2262" s="75">
        <f t="shared" si="1029"/>
        <v>0.77627697562490294</v>
      </c>
      <c r="EM2262" s="51">
        <f t="shared" si="1030"/>
        <v>4.6576618537494174E-2</v>
      </c>
      <c r="EN2262" s="75">
        <f t="shared" si="1031"/>
        <v>2.0183201366247476</v>
      </c>
      <c r="EO2262" s="51">
        <f t="shared" si="1032"/>
        <v>0.1552553951249806</v>
      </c>
      <c r="EP2262" s="75">
        <f t="shared" si="1033"/>
        <v>1.4749262536873156</v>
      </c>
      <c r="EQ2262" s="51">
        <f t="shared" si="1034"/>
        <v>0.13972985561248252</v>
      </c>
      <c r="ER2262" s="51">
        <f t="shared" si="1035"/>
        <v>100</v>
      </c>
      <c r="ES2262" s="51">
        <f t="shared" si="1036"/>
        <v>0</v>
      </c>
    </row>
    <row r="2263" spans="1:149" x14ac:dyDescent="0.45">
      <c r="A2263" s="78" t="s">
        <v>1520</v>
      </c>
      <c r="B2263" s="174" t="s">
        <v>3433</v>
      </c>
      <c r="C2263" s="51" t="s">
        <v>3856</v>
      </c>
      <c r="D2263" s="51" t="s">
        <v>819</v>
      </c>
      <c r="E2263" s="78" t="s">
        <v>1529</v>
      </c>
      <c r="F2263" s="78" t="s">
        <v>2927</v>
      </c>
      <c r="G2263" s="72" t="s">
        <v>3388</v>
      </c>
      <c r="H2263" s="78" t="s">
        <v>3153</v>
      </c>
      <c r="I2263" s="78">
        <v>48.5</v>
      </c>
      <c r="J2263" s="300">
        <v>4100</v>
      </c>
      <c r="K2263" s="78">
        <v>300</v>
      </c>
      <c r="L2263" s="300">
        <v>1420</v>
      </c>
      <c r="M2263" s="72">
        <v>15</v>
      </c>
      <c r="O2263" s="78" t="s">
        <v>3327</v>
      </c>
      <c r="P2263" s="72" t="s">
        <v>3328</v>
      </c>
      <c r="AA2263" s="195"/>
      <c r="AB2263" s="195"/>
      <c r="AC2263" s="195"/>
      <c r="AD2263" s="72"/>
      <c r="AE2263" s="316">
        <v>0</v>
      </c>
      <c r="AF2263" s="195"/>
      <c r="AG2263" s="195">
        <v>1</v>
      </c>
      <c r="AH2263" s="72"/>
      <c r="AQ2263" s="174" t="s">
        <v>824</v>
      </c>
      <c r="AR2263" s="53">
        <v>31.96</v>
      </c>
      <c r="AS2263" s="53">
        <v>3626</v>
      </c>
      <c r="AT2263" s="77"/>
      <c r="AU2263" s="276"/>
      <c r="AV2263" s="276">
        <v>41000</v>
      </c>
      <c r="AW2263" s="276">
        <v>0</v>
      </c>
      <c r="AX2263" s="95"/>
      <c r="AY2263" s="276">
        <v>148666000</v>
      </c>
      <c r="AZ2263" s="95">
        <v>1488427.7295186354</v>
      </c>
      <c r="BB2263" s="80" t="s">
        <v>722</v>
      </c>
      <c r="BC2263" s="270" t="s">
        <v>1126</v>
      </c>
      <c r="BD2263" s="72">
        <v>12</v>
      </c>
      <c r="BE2263" s="72">
        <v>0.8</v>
      </c>
      <c r="BF2263" s="72">
        <v>2.2999999999999998</v>
      </c>
      <c r="BG2263" s="72">
        <v>0.1</v>
      </c>
      <c r="BH2263" s="72">
        <v>1.21</v>
      </c>
      <c r="BI2263" s="72">
        <v>0.09</v>
      </c>
      <c r="BJ2263" s="72"/>
      <c r="BK2263" s="72"/>
      <c r="BL2263" s="72">
        <v>0.06</v>
      </c>
      <c r="BM2263" s="72">
        <v>0.06</v>
      </c>
      <c r="BN2263" s="72">
        <v>7.1</v>
      </c>
      <c r="BO2263" s="72">
        <v>0.1</v>
      </c>
      <c r="BP2263" s="72"/>
      <c r="BQ2263" s="72"/>
      <c r="BR2263" s="72">
        <v>20.9</v>
      </c>
      <c r="BS2263" s="72">
        <v>0.3</v>
      </c>
      <c r="BT2263" s="72"/>
      <c r="BU2263" s="72"/>
      <c r="BV2263" s="72"/>
      <c r="BW2263" s="72"/>
      <c r="BX2263" s="72">
        <v>18.2</v>
      </c>
      <c r="BY2263" s="72">
        <v>0.3</v>
      </c>
      <c r="BZ2263" s="72">
        <v>0.53</v>
      </c>
      <c r="CA2263" s="72">
        <v>0.05</v>
      </c>
      <c r="CB2263" s="72">
        <v>0.2</v>
      </c>
      <c r="CC2263" s="72">
        <v>0.1</v>
      </c>
      <c r="CD2263" s="72">
        <v>0.89</v>
      </c>
      <c r="CE2263" s="72">
        <v>0.09</v>
      </c>
      <c r="CF2263" s="72">
        <v>0.1</v>
      </c>
      <c r="CG2263" s="72">
        <v>0.1</v>
      </c>
      <c r="CH2263" s="72"/>
      <c r="CI2263" s="72"/>
      <c r="CJ2263" s="72"/>
      <c r="CK2263" s="72"/>
      <c r="CL2263" s="72"/>
      <c r="CM2263" s="72"/>
      <c r="CN2263" s="72"/>
      <c r="CO2263" s="72"/>
      <c r="CP2263" s="72"/>
      <c r="CQ2263" s="72"/>
      <c r="CR2263" s="72"/>
      <c r="CS2263" s="72"/>
      <c r="CT2263" s="72"/>
      <c r="CU2263" s="72"/>
      <c r="CV2263" s="72"/>
      <c r="CW2263" s="72"/>
      <c r="CX2263" s="72"/>
      <c r="CY2263" s="72"/>
      <c r="CZ2263" s="72"/>
      <c r="DA2263" s="72"/>
      <c r="DB2263" s="72"/>
      <c r="DC2263" s="72"/>
      <c r="DD2263" s="72"/>
      <c r="DE2263" s="72"/>
      <c r="DF2263" s="72"/>
      <c r="DG2263" s="72"/>
      <c r="DH2263" s="78">
        <f t="shared" si="1037"/>
        <v>63.49</v>
      </c>
      <c r="DJ2263" s="77">
        <f t="shared" si="1014"/>
        <v>36.51</v>
      </c>
      <c r="DK2263" s="72"/>
      <c r="DO2263" s="358"/>
      <c r="DP2263" s="72"/>
      <c r="DQ2263" s="374">
        <v>36.51</v>
      </c>
      <c r="DR2263" s="72"/>
      <c r="DU2263" s="52"/>
      <c r="DX2263" s="75">
        <f t="shared" si="1015"/>
        <v>18.900614269963771</v>
      </c>
      <c r="DY2263" s="51">
        <f t="shared" si="1016"/>
        <v>1.2600409513309181</v>
      </c>
      <c r="DZ2263" s="75">
        <f t="shared" si="1017"/>
        <v>3.6226177350763895</v>
      </c>
      <c r="EA2263" s="51">
        <f t="shared" si="1018"/>
        <v>0.15750511891636479</v>
      </c>
      <c r="EB2263" s="75">
        <f t="shared" si="1019"/>
        <v>1.9058119388880139</v>
      </c>
      <c r="EC2263" s="51">
        <f t="shared" si="1020"/>
        <v>0.14175460702472831</v>
      </c>
      <c r="ED2263" s="75">
        <f t="shared" si="1021"/>
        <v>11.182863443061898</v>
      </c>
      <c r="EE2263" s="51">
        <f t="shared" si="1022"/>
        <v>0.15750511891636479</v>
      </c>
      <c r="EF2263" s="75">
        <f t="shared" si="1023"/>
        <v>0</v>
      </c>
      <c r="EG2263" s="51" t="e">
        <f t="shared" si="1024"/>
        <v>#DIV/0!</v>
      </c>
      <c r="EH2263" s="75">
        <f t="shared" si="1025"/>
        <v>32.918569853520232</v>
      </c>
      <c r="EI2263" s="51">
        <f t="shared" si="1026"/>
        <v>0.47251535674909423</v>
      </c>
      <c r="EJ2263" s="75">
        <f t="shared" si="1027"/>
        <v>28.665931642778386</v>
      </c>
      <c r="EK2263" s="51">
        <f t="shared" si="1028"/>
        <v>0.47251535674909428</v>
      </c>
      <c r="EL2263" s="75">
        <f t="shared" si="1029"/>
        <v>0.83477713025673339</v>
      </c>
      <c r="EM2263" s="51">
        <f t="shared" si="1030"/>
        <v>7.8752559458182395E-2</v>
      </c>
      <c r="EN2263" s="75">
        <f t="shared" si="1031"/>
        <v>0.31501023783272958</v>
      </c>
      <c r="EO2263" s="51">
        <f t="shared" si="1032"/>
        <v>0.15750511891636479</v>
      </c>
      <c r="EP2263" s="75">
        <f t="shared" si="1033"/>
        <v>1.4017955583556465</v>
      </c>
      <c r="EQ2263" s="51">
        <f t="shared" si="1034"/>
        <v>0.14175460702472831</v>
      </c>
      <c r="ER2263" s="51">
        <f t="shared" si="1035"/>
        <v>100</v>
      </c>
      <c r="ES2263" s="51">
        <f t="shared" si="1036"/>
        <v>0</v>
      </c>
    </row>
    <row r="2264" spans="1:149" x14ac:dyDescent="0.45">
      <c r="A2264" s="78" t="s">
        <v>1520</v>
      </c>
      <c r="B2264" s="174" t="s">
        <v>3433</v>
      </c>
      <c r="C2264" s="51" t="s">
        <v>3856</v>
      </c>
      <c r="D2264" s="51" t="s">
        <v>819</v>
      </c>
      <c r="E2264" s="78" t="s">
        <v>1529</v>
      </c>
      <c r="F2264" s="78" t="s">
        <v>2928</v>
      </c>
      <c r="G2264" s="72" t="s">
        <v>3388</v>
      </c>
      <c r="H2264" s="78" t="s">
        <v>3153</v>
      </c>
      <c r="I2264" s="78">
        <v>76</v>
      </c>
      <c r="J2264" s="300">
        <v>3600</v>
      </c>
      <c r="K2264" s="78">
        <v>300</v>
      </c>
      <c r="L2264" s="300">
        <v>1360</v>
      </c>
      <c r="M2264" s="72">
        <v>15</v>
      </c>
      <c r="O2264" s="78" t="s">
        <v>3327</v>
      </c>
      <c r="P2264" s="72" t="s">
        <v>3328</v>
      </c>
      <c r="AA2264" s="195"/>
      <c r="AB2264" s="195"/>
      <c r="AC2264" s="195"/>
      <c r="AD2264" s="72"/>
      <c r="AE2264" s="316">
        <v>0</v>
      </c>
      <c r="AF2264" s="195"/>
      <c r="AG2264" s="195">
        <v>1</v>
      </c>
      <c r="AH2264" s="72"/>
      <c r="AQ2264" s="174" t="s">
        <v>824</v>
      </c>
      <c r="AR2264" s="53">
        <v>22.02</v>
      </c>
      <c r="AS2264" s="53">
        <v>1872</v>
      </c>
      <c r="AT2264" s="77"/>
      <c r="AU2264" s="276"/>
      <c r="AV2264" s="276">
        <v>36000</v>
      </c>
      <c r="AW2264" s="276">
        <v>0</v>
      </c>
      <c r="AX2264" s="95"/>
      <c r="AY2264" s="276">
        <v>67392000</v>
      </c>
      <c r="AZ2264" s="95">
        <v>674959.1987668589</v>
      </c>
      <c r="BB2264" s="80" t="s">
        <v>722</v>
      </c>
      <c r="BC2264" s="270" t="s">
        <v>1126</v>
      </c>
      <c r="BD2264" s="72">
        <v>15.9</v>
      </c>
      <c r="BE2264" s="72">
        <v>1.6</v>
      </c>
      <c r="BF2264" s="72">
        <v>2.1</v>
      </c>
      <c r="BG2264" s="72">
        <v>0.2</v>
      </c>
      <c r="BH2264" s="72">
        <v>2</v>
      </c>
      <c r="BI2264" s="72">
        <v>0.2</v>
      </c>
      <c r="BJ2264" s="72"/>
      <c r="BK2264" s="72"/>
      <c r="BL2264" s="72">
        <v>0.06</v>
      </c>
      <c r="BM2264" s="72">
        <v>0.02</v>
      </c>
      <c r="BN2264" s="72">
        <v>7.3</v>
      </c>
      <c r="BO2264" s="72">
        <v>0.3</v>
      </c>
      <c r="BP2264" s="72"/>
      <c r="BQ2264" s="72"/>
      <c r="BR2264" s="72">
        <v>22.4</v>
      </c>
      <c r="BS2264" s="72">
        <v>0.5</v>
      </c>
      <c r="BT2264" s="72"/>
      <c r="BU2264" s="72"/>
      <c r="BV2264" s="72"/>
      <c r="BW2264" s="72"/>
      <c r="BX2264" s="72">
        <v>2.84</v>
      </c>
      <c r="BY2264" s="72">
        <v>0.09</v>
      </c>
      <c r="BZ2264" s="72">
        <v>0.37</v>
      </c>
      <c r="CA2264" s="72">
        <v>0.1</v>
      </c>
      <c r="CB2264" s="72">
        <v>2.4</v>
      </c>
      <c r="CC2264" s="72">
        <v>0.2</v>
      </c>
      <c r="CD2264" s="72">
        <v>0.03</v>
      </c>
      <c r="CE2264" s="72">
        <v>0.01</v>
      </c>
      <c r="CF2264" s="72"/>
      <c r="CG2264" s="72"/>
      <c r="CH2264" s="72"/>
      <c r="CI2264" s="72"/>
      <c r="CJ2264" s="72"/>
      <c r="CK2264" s="72"/>
      <c r="CL2264" s="72"/>
      <c r="CM2264" s="72"/>
      <c r="CN2264" s="72"/>
      <c r="CO2264" s="72"/>
      <c r="CP2264" s="72"/>
      <c r="CQ2264" s="72"/>
      <c r="CR2264" s="72"/>
      <c r="CS2264" s="72"/>
      <c r="CT2264" s="72"/>
      <c r="CU2264" s="72"/>
      <c r="CV2264" s="72"/>
      <c r="CW2264" s="72"/>
      <c r="CX2264" s="72"/>
      <c r="CY2264" s="72"/>
      <c r="CZ2264" s="72"/>
      <c r="DA2264" s="72"/>
      <c r="DB2264" s="72"/>
      <c r="DC2264" s="72"/>
      <c r="DD2264" s="72"/>
      <c r="DE2264" s="72"/>
      <c r="DF2264" s="72"/>
      <c r="DG2264" s="72"/>
      <c r="DH2264" s="78">
        <f t="shared" si="1037"/>
        <v>55.399999999999991</v>
      </c>
      <c r="DJ2264" s="77">
        <f t="shared" si="1014"/>
        <v>44.600000000000009</v>
      </c>
      <c r="DK2264" s="72"/>
      <c r="DO2264" s="358"/>
      <c r="DP2264" s="72"/>
      <c r="DQ2264" s="374">
        <v>44.6</v>
      </c>
      <c r="DR2264" s="72"/>
      <c r="DU2264" s="52"/>
      <c r="DX2264" s="75">
        <f t="shared" si="1015"/>
        <v>28.700361010830328</v>
      </c>
      <c r="DY2264" s="51">
        <f t="shared" si="1016"/>
        <v>2.8880866425992786</v>
      </c>
      <c r="DZ2264" s="75">
        <f t="shared" si="1017"/>
        <v>3.7906137184115529</v>
      </c>
      <c r="EA2264" s="51">
        <f t="shared" si="1018"/>
        <v>0.36101083032490977</v>
      </c>
      <c r="EB2264" s="75">
        <f t="shared" si="1019"/>
        <v>3.6101083032490981</v>
      </c>
      <c r="EC2264" s="51">
        <f t="shared" si="1020"/>
        <v>0.36101083032490983</v>
      </c>
      <c r="ED2264" s="75">
        <f t="shared" si="1021"/>
        <v>13.176895306859207</v>
      </c>
      <c r="EE2264" s="51">
        <f t="shared" si="1022"/>
        <v>0.54151624548736466</v>
      </c>
      <c r="EF2264" s="75">
        <f t="shared" si="1023"/>
        <v>0</v>
      </c>
      <c r="EG2264" s="51" t="e">
        <f t="shared" si="1024"/>
        <v>#DIV/0!</v>
      </c>
      <c r="EH2264" s="75">
        <f t="shared" si="1025"/>
        <v>40.433212996389898</v>
      </c>
      <c r="EI2264" s="51">
        <f t="shared" si="1026"/>
        <v>0.90252707581227454</v>
      </c>
      <c r="EJ2264" s="75">
        <f t="shared" si="1027"/>
        <v>5.1263537906137193</v>
      </c>
      <c r="EK2264" s="51">
        <f t="shared" si="1028"/>
        <v>0.16245487364620942</v>
      </c>
      <c r="EL2264" s="75">
        <f t="shared" si="1029"/>
        <v>0.6678700361010832</v>
      </c>
      <c r="EM2264" s="51">
        <f t="shared" si="1030"/>
        <v>0.18050541516245494</v>
      </c>
      <c r="EN2264" s="75">
        <f t="shared" si="1031"/>
        <v>4.3321299638989172</v>
      </c>
      <c r="EO2264" s="51">
        <f t="shared" si="1032"/>
        <v>0.36101083032490983</v>
      </c>
      <c r="EP2264" s="75">
        <f t="shared" si="1033"/>
        <v>5.4151624548736475E-2</v>
      </c>
      <c r="EQ2264" s="51">
        <f t="shared" si="1034"/>
        <v>1.8050541516245494E-2</v>
      </c>
      <c r="ER2264" s="51">
        <f t="shared" si="1035"/>
        <v>100</v>
      </c>
      <c r="ES2264" s="51">
        <f t="shared" si="1036"/>
        <v>0</v>
      </c>
    </row>
    <row r="2265" spans="1:149" x14ac:dyDescent="0.45">
      <c r="A2265" s="78" t="s">
        <v>1520</v>
      </c>
      <c r="B2265" s="174" t="s">
        <v>3433</v>
      </c>
      <c r="C2265" s="51" t="s">
        <v>3856</v>
      </c>
      <c r="D2265" s="51" t="s">
        <v>819</v>
      </c>
      <c r="E2265" s="78" t="s">
        <v>1529</v>
      </c>
      <c r="F2265" s="78" t="s">
        <v>2929</v>
      </c>
      <c r="G2265" s="72" t="s">
        <v>3388</v>
      </c>
      <c r="H2265" s="78" t="s">
        <v>3153</v>
      </c>
      <c r="I2265" s="78">
        <v>75</v>
      </c>
      <c r="J2265" s="300">
        <v>3600</v>
      </c>
      <c r="K2265" s="78">
        <v>300</v>
      </c>
      <c r="L2265" s="300">
        <v>1300</v>
      </c>
      <c r="M2265" s="72">
        <v>15</v>
      </c>
      <c r="O2265" s="78" t="s">
        <v>3327</v>
      </c>
      <c r="P2265" s="72" t="s">
        <v>3328</v>
      </c>
      <c r="AA2265" s="195"/>
      <c r="AB2265" s="195"/>
      <c r="AC2265" s="195"/>
      <c r="AD2265" s="72"/>
      <c r="AE2265" s="316">
        <v>0</v>
      </c>
      <c r="AF2265" s="195"/>
      <c r="AG2265" s="195">
        <v>1</v>
      </c>
      <c r="AH2265" s="72"/>
      <c r="AQ2265" s="174" t="s">
        <v>824</v>
      </c>
      <c r="AR2265" s="53">
        <v>24.04</v>
      </c>
      <c r="AS2265" s="53">
        <v>2412</v>
      </c>
      <c r="AT2265" s="77"/>
      <c r="AU2265" s="276"/>
      <c r="AV2265" s="276">
        <v>36000</v>
      </c>
      <c r="AW2265" s="276">
        <v>0</v>
      </c>
      <c r="AX2265" s="95"/>
      <c r="AY2265" s="276">
        <v>86832000</v>
      </c>
      <c r="AZ2265" s="95">
        <v>869658.96764191426</v>
      </c>
      <c r="BB2265" s="80" t="s">
        <v>722</v>
      </c>
      <c r="BC2265" s="270" t="s">
        <v>1126</v>
      </c>
      <c r="BD2265" s="72">
        <v>5.9</v>
      </c>
      <c r="BE2265" s="72">
        <v>0.9</v>
      </c>
      <c r="BF2265" s="72">
        <v>2.1</v>
      </c>
      <c r="BG2265" s="72">
        <v>0.5</v>
      </c>
      <c r="BH2265" s="72">
        <v>0.6</v>
      </c>
      <c r="BI2265" s="72">
        <v>0.2</v>
      </c>
      <c r="BJ2265" s="72"/>
      <c r="BK2265" s="72"/>
      <c r="BL2265" s="72">
        <v>0.01</v>
      </c>
      <c r="BM2265" s="72">
        <v>0.01</v>
      </c>
      <c r="BN2265" s="72">
        <v>6.9</v>
      </c>
      <c r="BO2265" s="72">
        <v>0.5</v>
      </c>
      <c r="BP2265" s="72"/>
      <c r="BQ2265" s="72"/>
      <c r="BR2265" s="72">
        <v>20.2</v>
      </c>
      <c r="BS2265" s="72">
        <v>0.9</v>
      </c>
      <c r="BT2265" s="72"/>
      <c r="BU2265" s="72"/>
      <c r="BV2265" s="72"/>
      <c r="BW2265" s="72"/>
      <c r="BX2265" s="72">
        <v>3.4</v>
      </c>
      <c r="BY2265" s="72">
        <v>0.2</v>
      </c>
      <c r="BZ2265" s="72">
        <v>0.8</v>
      </c>
      <c r="CA2265" s="72">
        <v>0.4</v>
      </c>
      <c r="CB2265" s="72">
        <v>1.9</v>
      </c>
      <c r="CC2265" s="72">
        <v>0.8</v>
      </c>
      <c r="CD2265" s="72">
        <v>0.05</v>
      </c>
      <c r="CE2265" s="72">
        <v>0.03</v>
      </c>
      <c r="CF2265" s="72"/>
      <c r="CG2265" s="72"/>
      <c r="CH2265" s="72"/>
      <c r="CI2265" s="72"/>
      <c r="CJ2265" s="72"/>
      <c r="CK2265" s="72"/>
      <c r="CL2265" s="72"/>
      <c r="CM2265" s="72"/>
      <c r="CN2265" s="72"/>
      <c r="CO2265" s="72"/>
      <c r="CP2265" s="72"/>
      <c r="CQ2265" s="72"/>
      <c r="CR2265" s="72"/>
      <c r="CS2265" s="72"/>
      <c r="CT2265" s="72"/>
      <c r="CU2265" s="72"/>
      <c r="CV2265" s="72"/>
      <c r="CW2265" s="72"/>
      <c r="CX2265" s="72"/>
      <c r="CY2265" s="72"/>
      <c r="CZ2265" s="72"/>
      <c r="DA2265" s="72"/>
      <c r="DB2265" s="72"/>
      <c r="DC2265" s="72"/>
      <c r="DD2265" s="72"/>
      <c r="DE2265" s="72"/>
      <c r="DF2265" s="72"/>
      <c r="DG2265" s="72"/>
      <c r="DH2265" s="78">
        <f t="shared" si="1037"/>
        <v>41.859999999999992</v>
      </c>
      <c r="DJ2265" s="77">
        <f t="shared" si="1014"/>
        <v>58.140000000000008</v>
      </c>
      <c r="DK2265" s="72"/>
      <c r="DO2265" s="358"/>
      <c r="DP2265" s="72"/>
      <c r="DQ2265" s="374">
        <v>58.14</v>
      </c>
      <c r="DR2265" s="72"/>
      <c r="DU2265" s="52"/>
      <c r="DX2265" s="75">
        <f t="shared" si="1015"/>
        <v>14.094601051122794</v>
      </c>
      <c r="DY2265" s="51">
        <f t="shared" si="1016"/>
        <v>2.1500238891543244</v>
      </c>
      <c r="DZ2265" s="75">
        <f t="shared" si="1017"/>
        <v>5.016722408026757</v>
      </c>
      <c r="EA2265" s="51">
        <f t="shared" si="1018"/>
        <v>1.1944577161968468</v>
      </c>
      <c r="EB2265" s="75">
        <f t="shared" si="1019"/>
        <v>1.4333492594362163</v>
      </c>
      <c r="EC2265" s="51">
        <f t="shared" si="1020"/>
        <v>0.47778308647873879</v>
      </c>
      <c r="ED2265" s="75">
        <f t="shared" si="1021"/>
        <v>16.483516483516485</v>
      </c>
      <c r="EE2265" s="51">
        <f t="shared" si="1022"/>
        <v>1.1944577161968468</v>
      </c>
      <c r="EF2265" s="75">
        <f t="shared" si="1023"/>
        <v>0</v>
      </c>
      <c r="EG2265" s="51" t="e">
        <f t="shared" si="1024"/>
        <v>#DIV/0!</v>
      </c>
      <c r="EH2265" s="75">
        <f t="shared" si="1025"/>
        <v>48.256091734352616</v>
      </c>
      <c r="EI2265" s="51">
        <f t="shared" si="1026"/>
        <v>2.1500238891543249</v>
      </c>
      <c r="EJ2265" s="75">
        <f t="shared" si="1027"/>
        <v>8.1223124701385583</v>
      </c>
      <c r="EK2265" s="51">
        <f t="shared" si="1028"/>
        <v>0.47778308647873879</v>
      </c>
      <c r="EL2265" s="75">
        <f t="shared" si="1029"/>
        <v>1.9111323459149552</v>
      </c>
      <c r="EM2265" s="51">
        <f t="shared" si="1030"/>
        <v>0.95556617295747759</v>
      </c>
      <c r="EN2265" s="75">
        <f t="shared" si="1031"/>
        <v>4.5389393215480176</v>
      </c>
      <c r="EO2265" s="51">
        <f t="shared" si="1032"/>
        <v>1.911132345914955</v>
      </c>
      <c r="EP2265" s="75">
        <f t="shared" si="1033"/>
        <v>0.1194457716196847</v>
      </c>
      <c r="EQ2265" s="51">
        <f t="shared" si="1034"/>
        <v>7.1667462971810814E-2</v>
      </c>
      <c r="ER2265" s="51">
        <f t="shared" si="1035"/>
        <v>100</v>
      </c>
      <c r="ES2265" s="51">
        <f t="shared" si="1036"/>
        <v>0</v>
      </c>
    </row>
    <row r="2266" spans="1:149" x14ac:dyDescent="0.45">
      <c r="A2266" s="78" t="s">
        <v>1520</v>
      </c>
      <c r="B2266" s="174" t="s">
        <v>3433</v>
      </c>
      <c r="C2266" s="51" t="s">
        <v>3856</v>
      </c>
      <c r="D2266" s="51" t="s">
        <v>819</v>
      </c>
      <c r="E2266" s="78" t="s">
        <v>1529</v>
      </c>
      <c r="F2266" s="78" t="s">
        <v>2930</v>
      </c>
      <c r="G2266" s="72" t="s">
        <v>3388</v>
      </c>
      <c r="H2266" s="78" t="s">
        <v>3153</v>
      </c>
      <c r="I2266" s="78">
        <v>48</v>
      </c>
      <c r="J2266" s="300">
        <v>4150</v>
      </c>
      <c r="K2266" s="78">
        <v>300</v>
      </c>
      <c r="L2266" s="300">
        <v>1450</v>
      </c>
      <c r="M2266" s="72">
        <v>15</v>
      </c>
      <c r="O2266" s="78" t="s">
        <v>3327</v>
      </c>
      <c r="P2266" s="72" t="s">
        <v>3328</v>
      </c>
      <c r="AA2266" s="195"/>
      <c r="AB2266" s="195"/>
      <c r="AC2266" s="195"/>
      <c r="AD2266" s="72"/>
      <c r="AE2266" s="316">
        <v>0</v>
      </c>
      <c r="AF2266" s="195"/>
      <c r="AG2266" s="195">
        <v>1</v>
      </c>
      <c r="AH2266" s="72"/>
      <c r="AQ2266" s="174" t="s">
        <v>824</v>
      </c>
      <c r="AR2266" s="53">
        <v>31.86</v>
      </c>
      <c r="AS2266" s="53">
        <v>3488</v>
      </c>
      <c r="AT2266" s="77"/>
      <c r="AU2266" s="276"/>
      <c r="AV2266" s="276">
        <v>41500</v>
      </c>
      <c r="AW2266" s="276">
        <v>0</v>
      </c>
      <c r="AX2266" s="95"/>
      <c r="AY2266" s="276">
        <v>144752000</v>
      </c>
      <c r="AZ2266" s="95">
        <v>1449199.9889594258</v>
      </c>
      <c r="BB2266" s="80" t="s">
        <v>722</v>
      </c>
      <c r="BC2266" s="270" t="s">
        <v>1126</v>
      </c>
      <c r="BD2266" s="72">
        <v>17.5</v>
      </c>
      <c r="BE2266" s="72">
        <v>3.1</v>
      </c>
      <c r="BF2266" s="72">
        <v>2</v>
      </c>
      <c r="BG2266" s="72">
        <v>0.2</v>
      </c>
      <c r="BH2266" s="72">
        <v>2</v>
      </c>
      <c r="BI2266" s="72">
        <v>0.4</v>
      </c>
      <c r="BJ2266" s="72"/>
      <c r="BK2266" s="72"/>
      <c r="BL2266" s="72">
        <v>0.08</v>
      </c>
      <c r="BM2266" s="72">
        <v>0.03</v>
      </c>
      <c r="BN2266" s="72">
        <v>7.1</v>
      </c>
      <c r="BO2266" s="72">
        <v>0.4</v>
      </c>
      <c r="BP2266" s="72"/>
      <c r="BQ2266" s="72"/>
      <c r="BR2266" s="72">
        <v>22.8</v>
      </c>
      <c r="BS2266" s="72">
        <v>0.6</v>
      </c>
      <c r="BT2266" s="72"/>
      <c r="BU2266" s="72"/>
      <c r="BV2266" s="72"/>
      <c r="BW2266" s="72"/>
      <c r="BX2266" s="72">
        <v>2.6</v>
      </c>
      <c r="BY2266" s="72">
        <v>0.1</v>
      </c>
      <c r="BZ2266" s="72">
        <v>0.5</v>
      </c>
      <c r="CA2266" s="72">
        <v>0.1</v>
      </c>
      <c r="CB2266" s="72">
        <v>1.2</v>
      </c>
      <c r="CC2266" s="72">
        <v>0.4</v>
      </c>
      <c r="CD2266" s="72">
        <v>0.03</v>
      </c>
      <c r="CE2266" s="72">
        <v>0.01</v>
      </c>
      <c r="CF2266" s="72"/>
      <c r="CG2266" s="72"/>
      <c r="CH2266" s="72"/>
      <c r="CI2266" s="72"/>
      <c r="CJ2266" s="72"/>
      <c r="CK2266" s="72"/>
      <c r="CL2266" s="72"/>
      <c r="CM2266" s="72"/>
      <c r="CN2266" s="72"/>
      <c r="CO2266" s="72"/>
      <c r="CP2266" s="72"/>
      <c r="CQ2266" s="72"/>
      <c r="CR2266" s="72"/>
      <c r="CS2266" s="72"/>
      <c r="CT2266" s="72"/>
      <c r="CU2266" s="72"/>
      <c r="CV2266" s="72"/>
      <c r="CW2266" s="72"/>
      <c r="CX2266" s="72"/>
      <c r="CY2266" s="72"/>
      <c r="CZ2266" s="72"/>
      <c r="DA2266" s="72"/>
      <c r="DB2266" s="72"/>
      <c r="DC2266" s="72"/>
      <c r="DD2266" s="72"/>
      <c r="DE2266" s="72"/>
      <c r="DF2266" s="72"/>
      <c r="DG2266" s="72"/>
      <c r="DH2266" s="78">
        <f t="shared" si="1037"/>
        <v>55.810000000000009</v>
      </c>
      <c r="DJ2266" s="77">
        <f t="shared" si="1014"/>
        <v>44.189999999999991</v>
      </c>
      <c r="DK2266" s="72"/>
      <c r="DO2266" s="358"/>
      <c r="DP2266" s="72"/>
      <c r="DQ2266" s="374">
        <v>44.19</v>
      </c>
      <c r="DR2266" s="72"/>
      <c r="DU2266" s="52"/>
      <c r="DX2266" s="75">
        <f t="shared" si="1015"/>
        <v>31.356387744131869</v>
      </c>
      <c r="DY2266" s="51">
        <f t="shared" si="1016"/>
        <v>5.5545601146747883</v>
      </c>
      <c r="DZ2266" s="75">
        <f t="shared" si="1017"/>
        <v>3.5835871707579279</v>
      </c>
      <c r="EA2266" s="51">
        <f t="shared" si="1018"/>
        <v>0.35835871707579281</v>
      </c>
      <c r="EB2266" s="75">
        <f t="shared" si="1019"/>
        <v>3.5835871707579279</v>
      </c>
      <c r="EC2266" s="51">
        <f t="shared" si="1020"/>
        <v>0.71671743415158562</v>
      </c>
      <c r="ED2266" s="75">
        <f t="shared" si="1021"/>
        <v>12.721734456190644</v>
      </c>
      <c r="EE2266" s="51">
        <f t="shared" si="1022"/>
        <v>0.71671743415158573</v>
      </c>
      <c r="EF2266" s="75">
        <f t="shared" si="1023"/>
        <v>0</v>
      </c>
      <c r="EG2266" s="51" t="e">
        <f t="shared" si="1024"/>
        <v>#DIV/0!</v>
      </c>
      <c r="EH2266" s="75">
        <f t="shared" si="1025"/>
        <v>40.852893746640383</v>
      </c>
      <c r="EI2266" s="51">
        <f t="shared" si="1026"/>
        <v>1.0750761512273785</v>
      </c>
      <c r="EJ2266" s="75">
        <f t="shared" si="1027"/>
        <v>4.6586633219853066</v>
      </c>
      <c r="EK2266" s="51">
        <f t="shared" si="1028"/>
        <v>0.17917935853789643</v>
      </c>
      <c r="EL2266" s="75">
        <f t="shared" si="1029"/>
        <v>0.89589679268948197</v>
      </c>
      <c r="EM2266" s="51">
        <f t="shared" si="1030"/>
        <v>0.1791793585378964</v>
      </c>
      <c r="EN2266" s="75">
        <f t="shared" si="1031"/>
        <v>2.1501523024547566</v>
      </c>
      <c r="EO2266" s="51">
        <f t="shared" si="1032"/>
        <v>0.71671743415158562</v>
      </c>
      <c r="EP2266" s="75">
        <f t="shared" si="1033"/>
        <v>5.3753807561368917E-2</v>
      </c>
      <c r="EQ2266" s="51">
        <f t="shared" si="1034"/>
        <v>1.7917935853789643E-2</v>
      </c>
      <c r="ER2266" s="51">
        <f t="shared" si="1035"/>
        <v>100</v>
      </c>
      <c r="ES2266" s="51">
        <f t="shared" si="1036"/>
        <v>0</v>
      </c>
    </row>
    <row r="2267" spans="1:149" x14ac:dyDescent="0.45">
      <c r="A2267" s="78" t="s">
        <v>1520</v>
      </c>
      <c r="B2267" s="174" t="s">
        <v>3433</v>
      </c>
      <c r="C2267" s="51" t="s">
        <v>3856</v>
      </c>
      <c r="D2267" s="51" t="s">
        <v>819</v>
      </c>
      <c r="E2267" s="78" t="s">
        <v>1529</v>
      </c>
      <c r="F2267" s="78" t="s">
        <v>2931</v>
      </c>
      <c r="G2267" s="72" t="s">
        <v>3388</v>
      </c>
      <c r="H2267" s="78" t="s">
        <v>3153</v>
      </c>
      <c r="I2267" s="78">
        <v>120</v>
      </c>
      <c r="J2267" s="300">
        <v>4100</v>
      </c>
      <c r="K2267" s="78">
        <v>300</v>
      </c>
      <c r="L2267" s="300">
        <v>1400</v>
      </c>
      <c r="M2267" s="72">
        <v>15</v>
      </c>
      <c r="O2267" s="78" t="s">
        <v>3327</v>
      </c>
      <c r="P2267" s="72" t="s">
        <v>3328</v>
      </c>
      <c r="AA2267" s="195"/>
      <c r="AB2267" s="195"/>
      <c r="AC2267" s="195"/>
      <c r="AD2267" s="72"/>
      <c r="AE2267" s="316">
        <v>0</v>
      </c>
      <c r="AF2267" s="195"/>
      <c r="AG2267" s="195">
        <v>1</v>
      </c>
      <c r="AH2267" s="72"/>
      <c r="AQ2267" s="174" t="s">
        <v>824</v>
      </c>
      <c r="AR2267" s="53">
        <v>33.01</v>
      </c>
      <c r="AS2267" s="53">
        <v>3953</v>
      </c>
      <c r="AT2267" s="77"/>
      <c r="AU2267" s="276"/>
      <c r="AV2267" s="276">
        <v>41000</v>
      </c>
      <c r="AW2267" s="276">
        <v>0</v>
      </c>
      <c r="AX2267" s="95"/>
      <c r="AY2267" s="276">
        <v>162073000</v>
      </c>
      <c r="AZ2267" s="95">
        <v>1622657.1469352359</v>
      </c>
      <c r="BB2267" s="80" t="s">
        <v>722</v>
      </c>
      <c r="BC2267" s="270" t="s">
        <v>1126</v>
      </c>
      <c r="BD2267" s="72">
        <v>12.4</v>
      </c>
      <c r="BE2267" s="72">
        <v>0.5</v>
      </c>
      <c r="BF2267" s="72">
        <v>2.1</v>
      </c>
      <c r="BG2267" s="72">
        <v>0.2</v>
      </c>
      <c r="BH2267" s="72">
        <v>1.53</v>
      </c>
      <c r="BI2267" s="72">
        <v>0.11</v>
      </c>
      <c r="BJ2267" s="72"/>
      <c r="BK2267" s="72"/>
      <c r="BL2267" s="72">
        <v>0.04</v>
      </c>
      <c r="BM2267" s="72">
        <v>0.02</v>
      </c>
      <c r="BN2267" s="72">
        <v>7.8</v>
      </c>
      <c r="BO2267" s="72">
        <v>0.3</v>
      </c>
      <c r="BP2267" s="72"/>
      <c r="BQ2267" s="72"/>
      <c r="BR2267" s="72">
        <v>27.1</v>
      </c>
      <c r="BS2267" s="72">
        <v>0.7</v>
      </c>
      <c r="BT2267" s="72"/>
      <c r="BU2267" s="72"/>
      <c r="BV2267" s="72"/>
      <c r="BW2267" s="72"/>
      <c r="BX2267" s="72">
        <v>12.2</v>
      </c>
      <c r="BY2267" s="72">
        <v>0.4</v>
      </c>
      <c r="BZ2267" s="72">
        <v>0.32</v>
      </c>
      <c r="CA2267" s="72">
        <v>0.09</v>
      </c>
      <c r="CB2267" s="72">
        <v>1.9</v>
      </c>
      <c r="CC2267" s="72">
        <v>0.2</v>
      </c>
      <c r="CD2267" s="72">
        <v>0.88</v>
      </c>
      <c r="CE2267" s="72">
        <v>0.08</v>
      </c>
      <c r="CF2267" s="72"/>
      <c r="CG2267" s="72"/>
      <c r="CH2267" s="72"/>
      <c r="CI2267" s="72"/>
      <c r="CJ2267" s="72"/>
      <c r="CK2267" s="72"/>
      <c r="CL2267" s="72"/>
      <c r="CM2267" s="72"/>
      <c r="CN2267" s="72"/>
      <c r="CO2267" s="72"/>
      <c r="CP2267" s="72"/>
      <c r="CQ2267" s="72"/>
      <c r="CR2267" s="72"/>
      <c r="CS2267" s="72"/>
      <c r="CT2267" s="72"/>
      <c r="CU2267" s="72"/>
      <c r="CV2267" s="72"/>
      <c r="CW2267" s="72"/>
      <c r="CX2267" s="72"/>
      <c r="CY2267" s="72"/>
      <c r="CZ2267" s="72"/>
      <c r="DA2267" s="72"/>
      <c r="DB2267" s="72"/>
      <c r="DC2267" s="72"/>
      <c r="DD2267" s="72"/>
      <c r="DE2267" s="72"/>
      <c r="DF2267" s="72"/>
      <c r="DG2267" s="72"/>
      <c r="DH2267" s="78">
        <f t="shared" si="1037"/>
        <v>66.27</v>
      </c>
      <c r="DJ2267" s="77">
        <f t="shared" si="1014"/>
        <v>33.730000000000004</v>
      </c>
      <c r="DK2267" s="72"/>
      <c r="DO2267" s="358"/>
      <c r="DP2267" s="72"/>
      <c r="DQ2267" s="374">
        <v>33.729999999999997</v>
      </c>
      <c r="DR2267" s="72"/>
      <c r="DU2267" s="52"/>
      <c r="DX2267" s="75">
        <f t="shared" si="1015"/>
        <v>18.711332427946282</v>
      </c>
      <c r="DY2267" s="51">
        <f t="shared" si="1016"/>
        <v>0.75448921080428555</v>
      </c>
      <c r="DZ2267" s="75">
        <f t="shared" si="1017"/>
        <v>3.1688546853779997</v>
      </c>
      <c r="EA2267" s="51">
        <f t="shared" si="1018"/>
        <v>0.30179568432171422</v>
      </c>
      <c r="EB2267" s="75">
        <f t="shared" si="1019"/>
        <v>2.3087369850611137</v>
      </c>
      <c r="EC2267" s="51">
        <f t="shared" si="1020"/>
        <v>0.16598762637694281</v>
      </c>
      <c r="ED2267" s="75">
        <f t="shared" si="1021"/>
        <v>11.770031688546855</v>
      </c>
      <c r="EE2267" s="51">
        <f t="shared" si="1022"/>
        <v>0.45269352648257133</v>
      </c>
      <c r="EF2267" s="75">
        <f t="shared" si="1023"/>
        <v>0</v>
      </c>
      <c r="EG2267" s="51" t="e">
        <f t="shared" si="1024"/>
        <v>#DIV/0!</v>
      </c>
      <c r="EH2267" s="75">
        <f t="shared" si="1025"/>
        <v>40.893315225592282</v>
      </c>
      <c r="EI2267" s="51">
        <f t="shared" si="1026"/>
        <v>1.0562848951259998</v>
      </c>
      <c r="EJ2267" s="75">
        <f t="shared" si="1027"/>
        <v>18.409536743624567</v>
      </c>
      <c r="EK2267" s="51">
        <f t="shared" si="1028"/>
        <v>0.60359136864342844</v>
      </c>
      <c r="EL2267" s="75">
        <f t="shared" si="1029"/>
        <v>0.48287309491474278</v>
      </c>
      <c r="EM2267" s="51">
        <f t="shared" si="1030"/>
        <v>0.13580805794477141</v>
      </c>
      <c r="EN2267" s="75">
        <f t="shared" si="1031"/>
        <v>2.8670590010562846</v>
      </c>
      <c r="EO2267" s="51">
        <f t="shared" si="1032"/>
        <v>0.30179568432171422</v>
      </c>
      <c r="EP2267" s="75">
        <f t="shared" si="1033"/>
        <v>1.3279010110155425</v>
      </c>
      <c r="EQ2267" s="51">
        <f t="shared" si="1034"/>
        <v>0.12071827372868568</v>
      </c>
      <c r="ER2267" s="51">
        <f t="shared" si="1035"/>
        <v>100</v>
      </c>
      <c r="ES2267" s="51">
        <f t="shared" si="1036"/>
        <v>0</v>
      </c>
    </row>
    <row r="2268" spans="1:149" x14ac:dyDescent="0.45">
      <c r="A2268" s="78" t="s">
        <v>1520</v>
      </c>
      <c r="B2268" s="174" t="s">
        <v>3433</v>
      </c>
      <c r="C2268" s="51" t="s">
        <v>3856</v>
      </c>
      <c r="D2268" s="51" t="s">
        <v>819</v>
      </c>
      <c r="E2268" s="78" t="s">
        <v>1529</v>
      </c>
      <c r="F2268" s="78" t="s">
        <v>2932</v>
      </c>
      <c r="G2268" s="72" t="s">
        <v>3388</v>
      </c>
      <c r="H2268" s="78" t="s">
        <v>3153</v>
      </c>
      <c r="I2268" s="78">
        <v>72</v>
      </c>
      <c r="J2268" s="300">
        <v>4200</v>
      </c>
      <c r="K2268" s="78">
        <v>300</v>
      </c>
      <c r="L2268" s="300">
        <v>1380</v>
      </c>
      <c r="M2268" s="72">
        <v>15</v>
      </c>
      <c r="O2268" s="78" t="s">
        <v>3327</v>
      </c>
      <c r="P2268" s="72" t="s">
        <v>3330</v>
      </c>
      <c r="AA2268" s="195"/>
      <c r="AB2268" s="195"/>
      <c r="AC2268" s="195"/>
      <c r="AD2268" s="72"/>
      <c r="AE2268" s="316">
        <v>0</v>
      </c>
      <c r="AF2268" s="195"/>
      <c r="AG2268" s="195">
        <v>1</v>
      </c>
      <c r="AH2268" s="72"/>
      <c r="AQ2268" s="174" t="s">
        <v>824</v>
      </c>
      <c r="AR2268" s="53">
        <v>37.42</v>
      </c>
      <c r="AS2268" s="53">
        <v>5173</v>
      </c>
      <c r="AT2268" s="77"/>
      <c r="AU2268" s="276"/>
      <c r="AV2268" s="276">
        <v>42000</v>
      </c>
      <c r="AW2268" s="276">
        <v>0</v>
      </c>
      <c r="AX2268" s="95"/>
      <c r="AY2268" s="276">
        <v>217266000</v>
      </c>
      <c r="AZ2268" s="95">
        <v>2175121.9384668991</v>
      </c>
      <c r="BB2268" s="80" t="s">
        <v>722</v>
      </c>
      <c r="BC2268" s="270" t="s">
        <v>1126</v>
      </c>
      <c r="BD2268" s="72">
        <v>13.4</v>
      </c>
      <c r="BE2268" s="72">
        <v>0.2</v>
      </c>
      <c r="BF2268" s="72">
        <v>2.4500000000000002</v>
      </c>
      <c r="BG2268" s="72">
        <v>0.04</v>
      </c>
      <c r="BH2268" s="72">
        <v>1.5</v>
      </c>
      <c r="BI2268" s="72">
        <v>0.03</v>
      </c>
      <c r="BJ2268" s="72"/>
      <c r="BK2268" s="72"/>
      <c r="BL2268" s="72">
        <v>0.06</v>
      </c>
      <c r="BM2268" s="72">
        <v>0.01</v>
      </c>
      <c r="BN2268" s="72">
        <v>7.24</v>
      </c>
      <c r="BO2268" s="72">
        <v>7.0000000000000007E-2</v>
      </c>
      <c r="BP2268" s="72"/>
      <c r="BQ2268" s="72"/>
      <c r="BR2268" s="72">
        <v>21.7</v>
      </c>
      <c r="BS2268" s="72">
        <v>0.1</v>
      </c>
      <c r="BT2268" s="72"/>
      <c r="BU2268" s="72"/>
      <c r="BV2268" s="72"/>
      <c r="BW2268" s="72"/>
      <c r="BX2268" s="72">
        <v>18.7</v>
      </c>
      <c r="BY2268" s="72">
        <v>0.1</v>
      </c>
      <c r="BZ2268" s="72">
        <v>0.46</v>
      </c>
      <c r="CA2268" s="72">
        <v>0.04</v>
      </c>
      <c r="CB2268" s="72">
        <v>1.45</v>
      </c>
      <c r="CC2268" s="72">
        <v>0.06</v>
      </c>
      <c r="CD2268" s="72">
        <v>0.95</v>
      </c>
      <c r="CE2268" s="72">
        <v>0.06</v>
      </c>
      <c r="CF2268" s="72"/>
      <c r="CG2268" s="72"/>
      <c r="CH2268" s="72"/>
      <c r="CI2268" s="72"/>
      <c r="CJ2268" s="72"/>
      <c r="CK2268" s="72"/>
      <c r="CL2268" s="72"/>
      <c r="CM2268" s="72"/>
      <c r="CN2268" s="72"/>
      <c r="CO2268" s="72"/>
      <c r="CP2268" s="72"/>
      <c r="CQ2268" s="72"/>
      <c r="CR2268" s="72"/>
      <c r="CS2268" s="72"/>
      <c r="CT2268" s="72"/>
      <c r="CU2268" s="72"/>
      <c r="CV2268" s="72"/>
      <c r="CW2268" s="72"/>
      <c r="CX2268" s="72"/>
      <c r="CY2268" s="72"/>
      <c r="CZ2268" s="72"/>
      <c r="DA2268" s="72"/>
      <c r="DB2268" s="72"/>
      <c r="DC2268" s="72"/>
      <c r="DD2268" s="72"/>
      <c r="DE2268" s="72"/>
      <c r="DF2268" s="72"/>
      <c r="DG2268" s="72"/>
      <c r="DH2268" s="78">
        <f t="shared" si="1037"/>
        <v>67.91</v>
      </c>
      <c r="DJ2268" s="77">
        <f t="shared" si="1014"/>
        <v>32.090000000000003</v>
      </c>
      <c r="DK2268" s="72"/>
      <c r="DO2268" s="358"/>
      <c r="DP2268" s="72"/>
      <c r="DQ2268" s="374">
        <v>32.090000000000003</v>
      </c>
      <c r="DR2268" s="72"/>
      <c r="DU2268" s="52"/>
      <c r="DX2268" s="75">
        <f t="shared" si="1015"/>
        <v>19.731998232955384</v>
      </c>
      <c r="DY2268" s="51">
        <f t="shared" si="1016"/>
        <v>0.29450743631276693</v>
      </c>
      <c r="DZ2268" s="75">
        <f t="shared" si="1017"/>
        <v>3.6077160948313951</v>
      </c>
      <c r="EA2268" s="51">
        <f t="shared" si="1018"/>
        <v>5.8901487262553384E-2</v>
      </c>
      <c r="EB2268" s="75">
        <f t="shared" si="1019"/>
        <v>2.2088057723457517</v>
      </c>
      <c r="EC2268" s="51">
        <f t="shared" si="1020"/>
        <v>4.4176115446915035E-2</v>
      </c>
      <c r="ED2268" s="75">
        <f t="shared" si="1021"/>
        <v>10.661169194522163</v>
      </c>
      <c r="EE2268" s="51">
        <f t="shared" si="1022"/>
        <v>0.10307760270946845</v>
      </c>
      <c r="EF2268" s="75">
        <f t="shared" si="1023"/>
        <v>0</v>
      </c>
      <c r="EG2268" s="51" t="e">
        <f t="shared" si="1024"/>
        <v>#DIV/0!</v>
      </c>
      <c r="EH2268" s="75">
        <f t="shared" si="1025"/>
        <v>31.954056839935209</v>
      </c>
      <c r="EI2268" s="51">
        <f t="shared" si="1026"/>
        <v>0.14725371815638344</v>
      </c>
      <c r="EJ2268" s="75">
        <f t="shared" si="1027"/>
        <v>27.536445295243706</v>
      </c>
      <c r="EK2268" s="51">
        <f t="shared" si="1028"/>
        <v>0.14725371815638347</v>
      </c>
      <c r="EL2268" s="75">
        <f t="shared" si="1029"/>
        <v>0.67736710351936391</v>
      </c>
      <c r="EM2268" s="51">
        <f t="shared" si="1030"/>
        <v>5.8901487262553384E-2</v>
      </c>
      <c r="EN2268" s="75">
        <f t="shared" si="1031"/>
        <v>2.13517891326756</v>
      </c>
      <c r="EO2268" s="51">
        <f t="shared" si="1032"/>
        <v>8.8352230893830069E-2</v>
      </c>
      <c r="EP2268" s="75">
        <f t="shared" si="1033"/>
        <v>1.3989103224856427</v>
      </c>
      <c r="EQ2268" s="51">
        <f t="shared" si="1034"/>
        <v>8.8352230893830069E-2</v>
      </c>
      <c r="ER2268" s="51">
        <f t="shared" si="1035"/>
        <v>100</v>
      </c>
      <c r="ES2268" s="51">
        <f t="shared" si="1036"/>
        <v>0</v>
      </c>
    </row>
    <row r="2269" spans="1:149" s="43" customFormat="1" ht="14.65" thickBot="1" x14ac:dyDescent="0.5">
      <c r="A2269" s="89" t="s">
        <v>1520</v>
      </c>
      <c r="B2269" s="86" t="s">
        <v>3433</v>
      </c>
      <c r="C2269" s="43" t="s">
        <v>3856</v>
      </c>
      <c r="D2269" s="43" t="s">
        <v>819</v>
      </c>
      <c r="E2269" s="89" t="s">
        <v>1529</v>
      </c>
      <c r="F2269" s="89" t="s">
        <v>2933</v>
      </c>
      <c r="G2269" s="90" t="s">
        <v>3388</v>
      </c>
      <c r="H2269" s="89" t="s">
        <v>3153</v>
      </c>
      <c r="I2269" s="89">
        <v>48</v>
      </c>
      <c r="J2269" s="301">
        <v>4100</v>
      </c>
      <c r="K2269" s="89">
        <v>300</v>
      </c>
      <c r="L2269" s="301">
        <v>1500</v>
      </c>
      <c r="M2269" s="90">
        <v>15</v>
      </c>
      <c r="O2269" s="89" t="s">
        <v>3327</v>
      </c>
      <c r="P2269" s="90" t="s">
        <v>3330</v>
      </c>
      <c r="Q2269" s="123"/>
      <c r="R2269" s="123"/>
      <c r="S2269" s="134"/>
      <c r="AA2269" s="196"/>
      <c r="AB2269" s="196"/>
      <c r="AC2269" s="196"/>
      <c r="AD2269" s="90"/>
      <c r="AE2269" s="317">
        <v>0</v>
      </c>
      <c r="AF2269" s="196"/>
      <c r="AG2269" s="196">
        <v>1</v>
      </c>
      <c r="AH2269" s="90"/>
      <c r="AQ2269" s="86" t="s">
        <v>824</v>
      </c>
      <c r="AR2269" s="58">
        <v>28.24</v>
      </c>
      <c r="AS2269" s="58">
        <v>2615</v>
      </c>
      <c r="AT2269" s="91"/>
      <c r="AU2269" s="277"/>
      <c r="AV2269" s="277">
        <v>41000</v>
      </c>
      <c r="AW2269" s="277">
        <v>0</v>
      </c>
      <c r="AX2269" s="259"/>
      <c r="AY2269" s="277">
        <v>107215000</v>
      </c>
      <c r="AZ2269" s="259">
        <v>1073424.8518177692</v>
      </c>
      <c r="BA2269" s="86"/>
      <c r="BB2269" s="85" t="s">
        <v>722</v>
      </c>
      <c r="BC2269" s="271" t="s">
        <v>1126</v>
      </c>
      <c r="BD2269" s="90">
        <v>27.5</v>
      </c>
      <c r="BE2269" s="90">
        <v>1.7</v>
      </c>
      <c r="BF2269" s="90">
        <v>1.32</v>
      </c>
      <c r="BG2269" s="90">
        <v>0.1</v>
      </c>
      <c r="BH2269" s="90">
        <v>3.1</v>
      </c>
      <c r="BI2269" s="90">
        <v>0.3</v>
      </c>
      <c r="BJ2269" s="90"/>
      <c r="BK2269" s="90"/>
      <c r="BL2269" s="90">
        <v>0.13</v>
      </c>
      <c r="BM2269" s="90">
        <v>0.02</v>
      </c>
      <c r="BN2269" s="90">
        <v>6.7</v>
      </c>
      <c r="BO2269" s="90">
        <v>0.2</v>
      </c>
      <c r="BP2269" s="90"/>
      <c r="BQ2269" s="90"/>
      <c r="BR2269" s="90">
        <v>28.2</v>
      </c>
      <c r="BS2269" s="90">
        <v>0.6</v>
      </c>
      <c r="BT2269" s="90"/>
      <c r="BU2269" s="90"/>
      <c r="BV2269" s="90"/>
      <c r="BW2269" s="90"/>
      <c r="BX2269" s="90">
        <v>10.4</v>
      </c>
      <c r="BY2269" s="90">
        <v>1.1000000000000001</v>
      </c>
      <c r="BZ2269" s="90">
        <v>0.23</v>
      </c>
      <c r="CA2269" s="90">
        <v>0.04</v>
      </c>
      <c r="CB2269" s="90">
        <v>1.1000000000000001</v>
      </c>
      <c r="CC2269" s="90">
        <v>0.1</v>
      </c>
      <c r="CD2269" s="90">
        <v>0.53</v>
      </c>
      <c r="CE2269" s="90">
        <v>0.06</v>
      </c>
      <c r="CF2269" s="90"/>
      <c r="CG2269" s="90"/>
      <c r="CH2269" s="90"/>
      <c r="CI2269" s="90"/>
      <c r="CJ2269" s="90"/>
      <c r="CK2269" s="90"/>
      <c r="CL2269" s="90"/>
      <c r="CM2269" s="90"/>
      <c r="CN2269" s="90"/>
      <c r="CO2269" s="90"/>
      <c r="CP2269" s="90"/>
      <c r="CQ2269" s="90"/>
      <c r="CR2269" s="90"/>
      <c r="CS2269" s="90"/>
      <c r="CT2269" s="90"/>
      <c r="CU2269" s="90"/>
      <c r="CV2269" s="90"/>
      <c r="CW2269" s="90"/>
      <c r="CX2269" s="90"/>
      <c r="CY2269" s="90"/>
      <c r="CZ2269" s="90"/>
      <c r="DA2269" s="90"/>
      <c r="DB2269" s="90"/>
      <c r="DC2269" s="90"/>
      <c r="DD2269" s="90"/>
      <c r="DE2269" s="90"/>
      <c r="DF2269" s="90"/>
      <c r="DG2269" s="90"/>
      <c r="DH2269" s="89">
        <f t="shared" si="1037"/>
        <v>79.210000000000008</v>
      </c>
      <c r="DJ2269" s="91">
        <f t="shared" si="1014"/>
        <v>20.789999999999992</v>
      </c>
      <c r="DK2269" s="90"/>
      <c r="DO2269" s="359"/>
      <c r="DP2269" s="90"/>
      <c r="DQ2269" s="375">
        <v>20.79</v>
      </c>
      <c r="DR2269" s="90"/>
      <c r="DS2269" s="308"/>
      <c r="DU2269" s="59"/>
      <c r="DW2269" s="86"/>
      <c r="DX2269" s="298">
        <f t="shared" si="1015"/>
        <v>34.717838656735253</v>
      </c>
      <c r="DY2269" s="43">
        <f t="shared" si="1016"/>
        <v>2.1461936624163611</v>
      </c>
      <c r="DZ2269" s="298">
        <f t="shared" si="1017"/>
        <v>1.6664562555232922</v>
      </c>
      <c r="EA2269" s="43">
        <f t="shared" si="1018"/>
        <v>0.12624668602449185</v>
      </c>
      <c r="EB2269" s="298">
        <f t="shared" si="1019"/>
        <v>3.9136472667592472</v>
      </c>
      <c r="EC2269" s="43">
        <f t="shared" si="1020"/>
        <v>0.37874005807347555</v>
      </c>
      <c r="ED2269" s="298">
        <f t="shared" si="1021"/>
        <v>8.4585279636409538</v>
      </c>
      <c r="EE2269" s="43">
        <f t="shared" si="1022"/>
        <v>0.2524933720489837</v>
      </c>
      <c r="EF2269" s="298">
        <f t="shared" si="1023"/>
        <v>0</v>
      </c>
      <c r="EG2269" s="43" t="e">
        <f t="shared" si="1024"/>
        <v>#DIV/0!</v>
      </c>
      <c r="EH2269" s="298">
        <f t="shared" si="1025"/>
        <v>35.601565458906698</v>
      </c>
      <c r="EI2269" s="43">
        <f t="shared" si="1026"/>
        <v>0.75748011614695099</v>
      </c>
      <c r="EJ2269" s="298">
        <f t="shared" si="1027"/>
        <v>13.129655346547153</v>
      </c>
      <c r="EK2269" s="43">
        <f t="shared" si="1028"/>
        <v>1.3887135462694105</v>
      </c>
      <c r="EL2269" s="298">
        <f t="shared" si="1029"/>
        <v>0.29036737785633127</v>
      </c>
      <c r="EM2269" s="43">
        <f t="shared" si="1030"/>
        <v>5.0498674409796739E-2</v>
      </c>
      <c r="EN2269" s="298">
        <f t="shared" si="1031"/>
        <v>1.3887135462694105</v>
      </c>
      <c r="EO2269" s="43">
        <f t="shared" si="1032"/>
        <v>0.12624668602449185</v>
      </c>
      <c r="EP2269" s="298">
        <f t="shared" si="1033"/>
        <v>0.66910743592980682</v>
      </c>
      <c r="EQ2269" s="43">
        <f t="shared" si="1034"/>
        <v>7.5748011614695104E-2</v>
      </c>
      <c r="ER2269" s="43">
        <f t="shared" si="1035"/>
        <v>100</v>
      </c>
      <c r="ES2269" s="43">
        <f t="shared" si="1036"/>
        <v>0</v>
      </c>
    </row>
    <row r="2270" spans="1:149" x14ac:dyDescent="0.45">
      <c r="A2270" s="78" t="s">
        <v>1521</v>
      </c>
      <c r="B2270" s="174" t="s">
        <v>3434</v>
      </c>
      <c r="C2270" s="51" t="s">
        <v>3648</v>
      </c>
      <c r="D2270" s="51" t="s">
        <v>81</v>
      </c>
      <c r="E2270" s="78" t="s">
        <v>637</v>
      </c>
      <c r="F2270" s="78">
        <v>185</v>
      </c>
      <c r="G2270" s="72" t="s">
        <v>3389</v>
      </c>
      <c r="H2270" s="78" t="s">
        <v>1100</v>
      </c>
      <c r="I2270" s="78">
        <v>2</v>
      </c>
      <c r="J2270" s="300">
        <v>200</v>
      </c>
      <c r="K2270" s="78">
        <v>10</v>
      </c>
      <c r="L2270" s="300">
        <v>1146</v>
      </c>
      <c r="M2270" s="72">
        <v>6</v>
      </c>
      <c r="O2270" s="78"/>
      <c r="P2270" s="72" t="s">
        <v>1374</v>
      </c>
      <c r="AA2270" s="195"/>
      <c r="AB2270" s="195"/>
      <c r="AC2270" s="195"/>
      <c r="AD2270" s="72"/>
      <c r="AE2270" s="316">
        <v>1</v>
      </c>
      <c r="AF2270" s="195"/>
      <c r="AG2270" s="195">
        <v>0</v>
      </c>
      <c r="AH2270" s="72"/>
      <c r="AR2270" s="53">
        <v>0.98939999999999995</v>
      </c>
      <c r="AT2270" s="77"/>
      <c r="AU2270" s="276">
        <v>2000</v>
      </c>
      <c r="AV2270" s="276"/>
      <c r="AW2270" s="276">
        <v>1978.8</v>
      </c>
      <c r="AX2270" s="95"/>
      <c r="AY2270" s="276"/>
      <c r="AZ2270" s="95"/>
      <c r="BB2270" s="80" t="s">
        <v>3412</v>
      </c>
      <c r="BC2270" s="270"/>
      <c r="BD2270" s="72">
        <v>95.6</v>
      </c>
      <c r="BE2270" s="72"/>
      <c r="BF2270" s="72"/>
      <c r="BG2270" s="72"/>
      <c r="BH2270" s="72"/>
      <c r="BI2270" s="72"/>
      <c r="BJ2270" s="72"/>
      <c r="BK2270" s="72"/>
      <c r="BL2270" s="72"/>
      <c r="BM2270" s="72"/>
      <c r="BN2270" s="72"/>
      <c r="BO2270" s="72"/>
      <c r="BP2270" s="72"/>
      <c r="BQ2270" s="72"/>
      <c r="BR2270" s="72"/>
      <c r="BS2270" s="72"/>
      <c r="BT2270" s="72"/>
      <c r="BU2270" s="72"/>
      <c r="BV2270" s="72"/>
      <c r="BW2270" s="72"/>
      <c r="BX2270" s="72"/>
      <c r="BY2270" s="72"/>
      <c r="BZ2270" s="72"/>
      <c r="CA2270" s="72"/>
      <c r="CB2270" s="72"/>
      <c r="CC2270" s="72"/>
      <c r="CD2270" s="72"/>
      <c r="CE2270" s="72"/>
      <c r="CF2270" s="72"/>
      <c r="CG2270" s="72"/>
      <c r="CH2270" s="72"/>
      <c r="CI2270" s="72"/>
      <c r="CJ2270" s="72"/>
      <c r="CK2270" s="72"/>
      <c r="CL2270" s="72"/>
      <c r="CM2270" s="72"/>
      <c r="CN2270" s="72"/>
      <c r="CO2270" s="72"/>
      <c r="CP2270" s="72"/>
      <c r="CQ2270" s="72"/>
      <c r="CR2270" s="72"/>
      <c r="CS2270" s="72"/>
      <c r="CT2270" s="72"/>
      <c r="CU2270" s="72"/>
      <c r="CV2270" s="72"/>
      <c r="CW2270" s="72"/>
      <c r="CX2270" s="72"/>
      <c r="CY2270" s="72"/>
      <c r="CZ2270" s="72"/>
      <c r="DA2270" s="72"/>
      <c r="DB2270" s="72"/>
      <c r="DC2270" s="72"/>
      <c r="DD2270" s="72"/>
      <c r="DE2270" s="72"/>
      <c r="DF2270" s="72"/>
      <c r="DG2270" s="72"/>
      <c r="DH2270" s="72">
        <v>95.6</v>
      </c>
      <c r="DJ2270" s="77">
        <f t="shared" si="1014"/>
        <v>4.4000000000000057</v>
      </c>
      <c r="DK2270" s="72"/>
      <c r="DL2270" s="51" t="s">
        <v>5154</v>
      </c>
      <c r="DO2270" s="358">
        <v>4.4000000000000004</v>
      </c>
      <c r="DP2270" s="72"/>
      <c r="DQ2270" s="374"/>
      <c r="DR2270" s="72"/>
      <c r="DU2270" s="52"/>
      <c r="DX2270" s="75">
        <f t="shared" si="1015"/>
        <v>100</v>
      </c>
      <c r="DY2270" s="51">
        <f t="shared" si="1016"/>
        <v>0</v>
      </c>
      <c r="DZ2270" s="75">
        <f t="shared" si="1017"/>
        <v>0</v>
      </c>
      <c r="EA2270" s="51" t="e">
        <f t="shared" si="1018"/>
        <v>#DIV/0!</v>
      </c>
      <c r="EB2270" s="75">
        <f t="shared" si="1019"/>
        <v>0</v>
      </c>
      <c r="EC2270" s="51" t="e">
        <f t="shared" si="1020"/>
        <v>#DIV/0!</v>
      </c>
      <c r="ED2270" s="75">
        <f t="shared" si="1021"/>
        <v>0</v>
      </c>
      <c r="EE2270" s="51" t="e">
        <f t="shared" si="1022"/>
        <v>#DIV/0!</v>
      </c>
      <c r="EF2270" s="75">
        <f t="shared" si="1023"/>
        <v>0</v>
      </c>
      <c r="EG2270" s="51" t="e">
        <f t="shared" si="1024"/>
        <v>#DIV/0!</v>
      </c>
      <c r="EH2270" s="75">
        <f t="shared" si="1025"/>
        <v>0</v>
      </c>
      <c r="EI2270" s="51" t="e">
        <f t="shared" si="1026"/>
        <v>#DIV/0!</v>
      </c>
      <c r="EJ2270" s="75">
        <f t="shared" si="1027"/>
        <v>0</v>
      </c>
      <c r="EK2270" s="51" t="e">
        <f t="shared" si="1028"/>
        <v>#DIV/0!</v>
      </c>
      <c r="EL2270" s="75">
        <f t="shared" si="1029"/>
        <v>0</v>
      </c>
      <c r="EM2270" s="51" t="e">
        <f t="shared" si="1030"/>
        <v>#DIV/0!</v>
      </c>
      <c r="EN2270" s="75">
        <f t="shared" si="1031"/>
        <v>0</v>
      </c>
      <c r="EO2270" s="51" t="e">
        <f t="shared" si="1032"/>
        <v>#DIV/0!</v>
      </c>
      <c r="EP2270" s="75">
        <f t="shared" si="1033"/>
        <v>0</v>
      </c>
      <c r="EQ2270" s="51" t="e">
        <f t="shared" si="1034"/>
        <v>#DIV/0!</v>
      </c>
      <c r="ER2270" s="51">
        <f t="shared" si="1035"/>
        <v>100</v>
      </c>
      <c r="ES2270" s="51">
        <f t="shared" si="1036"/>
        <v>0</v>
      </c>
    </row>
    <row r="2271" spans="1:149" x14ac:dyDescent="0.45">
      <c r="A2271" s="78" t="s">
        <v>1521</v>
      </c>
      <c r="B2271" s="174" t="s">
        <v>3434</v>
      </c>
      <c r="C2271" s="51" t="s">
        <v>3648</v>
      </c>
      <c r="D2271" s="51" t="s">
        <v>81</v>
      </c>
      <c r="E2271" s="78" t="s">
        <v>637</v>
      </c>
      <c r="F2271" s="78">
        <v>181</v>
      </c>
      <c r="G2271" s="72" t="s">
        <v>3389</v>
      </c>
      <c r="H2271" s="78" t="s">
        <v>1100</v>
      </c>
      <c r="I2271" s="78">
        <v>0.5</v>
      </c>
      <c r="J2271" s="300">
        <v>400</v>
      </c>
      <c r="K2271" s="78">
        <v>10</v>
      </c>
      <c r="L2271" s="300">
        <v>1115.5</v>
      </c>
      <c r="M2271" s="72">
        <v>6</v>
      </c>
      <c r="O2271" s="78"/>
      <c r="P2271" s="72" t="s">
        <v>1374</v>
      </c>
      <c r="AA2271" s="195"/>
      <c r="AB2271" s="195"/>
      <c r="AC2271" s="195"/>
      <c r="AD2271" s="72"/>
      <c r="AE2271" s="316">
        <v>1</v>
      </c>
      <c r="AF2271" s="195"/>
      <c r="AG2271" s="195">
        <v>0</v>
      </c>
      <c r="AH2271" s="72"/>
      <c r="AR2271" s="53">
        <v>1.0669999999999999</v>
      </c>
      <c r="AT2271" s="77"/>
      <c r="AU2271" s="276">
        <v>4000</v>
      </c>
      <c r="AV2271" s="276"/>
      <c r="AW2271" s="276">
        <v>4268</v>
      </c>
      <c r="AX2271" s="95"/>
      <c r="AY2271" s="276"/>
      <c r="AZ2271" s="95"/>
      <c r="BB2271" s="80" t="s">
        <v>3412</v>
      </c>
      <c r="BC2271" s="270"/>
      <c r="BD2271" s="72">
        <v>95.2</v>
      </c>
      <c r="BE2271" s="72"/>
      <c r="BF2271" s="72"/>
      <c r="BG2271" s="72"/>
      <c r="BH2271" s="72"/>
      <c r="BI2271" s="72"/>
      <c r="BJ2271" s="72"/>
      <c r="BK2271" s="72"/>
      <c r="BL2271" s="72"/>
      <c r="BM2271" s="72"/>
      <c r="BN2271" s="72"/>
      <c r="BO2271" s="72"/>
      <c r="BP2271" s="72"/>
      <c r="BQ2271" s="72"/>
      <c r="BR2271" s="72"/>
      <c r="BS2271" s="72"/>
      <c r="BT2271" s="72"/>
      <c r="BU2271" s="72"/>
      <c r="BV2271" s="72"/>
      <c r="BW2271" s="72"/>
      <c r="BX2271" s="72"/>
      <c r="BY2271" s="72"/>
      <c r="BZ2271" s="72"/>
      <c r="CA2271" s="72"/>
      <c r="CB2271" s="72"/>
      <c r="CC2271" s="72"/>
      <c r="CD2271" s="72"/>
      <c r="CE2271" s="72"/>
      <c r="CF2271" s="72"/>
      <c r="CG2271" s="72"/>
      <c r="CH2271" s="72"/>
      <c r="CI2271" s="72"/>
      <c r="CJ2271" s="72"/>
      <c r="CK2271" s="72"/>
      <c r="CL2271" s="72"/>
      <c r="CM2271" s="72"/>
      <c r="CN2271" s="72"/>
      <c r="CO2271" s="72"/>
      <c r="CP2271" s="72"/>
      <c r="CQ2271" s="72"/>
      <c r="CR2271" s="72"/>
      <c r="CS2271" s="72"/>
      <c r="CT2271" s="72"/>
      <c r="CU2271" s="72"/>
      <c r="CV2271" s="72"/>
      <c r="CW2271" s="72"/>
      <c r="CX2271" s="72"/>
      <c r="CY2271" s="72"/>
      <c r="CZ2271" s="72"/>
      <c r="DA2271" s="72"/>
      <c r="DB2271" s="72"/>
      <c r="DC2271" s="72"/>
      <c r="DD2271" s="72"/>
      <c r="DE2271" s="72"/>
      <c r="DF2271" s="72"/>
      <c r="DG2271" s="72"/>
      <c r="DH2271" s="72">
        <v>95.2</v>
      </c>
      <c r="DJ2271" s="77">
        <f t="shared" si="1014"/>
        <v>4.7999999999999972</v>
      </c>
      <c r="DK2271" s="72"/>
      <c r="DL2271" s="51" t="s">
        <v>5154</v>
      </c>
      <c r="DO2271" s="358">
        <v>4.8</v>
      </c>
      <c r="DP2271" s="72"/>
      <c r="DQ2271" s="374"/>
      <c r="DR2271" s="72"/>
      <c r="DU2271" s="52"/>
      <c r="DX2271" s="75">
        <f t="shared" si="1015"/>
        <v>100</v>
      </c>
      <c r="DY2271" s="51">
        <f t="shared" si="1016"/>
        <v>0</v>
      </c>
      <c r="DZ2271" s="75">
        <f t="shared" si="1017"/>
        <v>0</v>
      </c>
      <c r="EA2271" s="51" t="e">
        <f t="shared" si="1018"/>
        <v>#DIV/0!</v>
      </c>
      <c r="EB2271" s="75">
        <f t="shared" si="1019"/>
        <v>0</v>
      </c>
      <c r="EC2271" s="51" t="e">
        <f t="shared" si="1020"/>
        <v>#DIV/0!</v>
      </c>
      <c r="ED2271" s="75">
        <f t="shared" si="1021"/>
        <v>0</v>
      </c>
      <c r="EE2271" s="51" t="e">
        <f t="shared" si="1022"/>
        <v>#DIV/0!</v>
      </c>
      <c r="EF2271" s="75">
        <f t="shared" si="1023"/>
        <v>0</v>
      </c>
      <c r="EG2271" s="51" t="e">
        <f t="shared" si="1024"/>
        <v>#DIV/0!</v>
      </c>
      <c r="EH2271" s="75">
        <f t="shared" si="1025"/>
        <v>0</v>
      </c>
      <c r="EI2271" s="51" t="e">
        <f t="shared" si="1026"/>
        <v>#DIV/0!</v>
      </c>
      <c r="EJ2271" s="75">
        <f t="shared" si="1027"/>
        <v>0</v>
      </c>
      <c r="EK2271" s="51" t="e">
        <f t="shared" si="1028"/>
        <v>#DIV/0!</v>
      </c>
      <c r="EL2271" s="75">
        <f t="shared" si="1029"/>
        <v>0</v>
      </c>
      <c r="EM2271" s="51" t="e">
        <f t="shared" si="1030"/>
        <v>#DIV/0!</v>
      </c>
      <c r="EN2271" s="75">
        <f t="shared" si="1031"/>
        <v>0</v>
      </c>
      <c r="EO2271" s="51" t="e">
        <f t="shared" si="1032"/>
        <v>#DIV/0!</v>
      </c>
      <c r="EP2271" s="75">
        <f t="shared" si="1033"/>
        <v>0</v>
      </c>
      <c r="EQ2271" s="51" t="e">
        <f t="shared" si="1034"/>
        <v>#DIV/0!</v>
      </c>
      <c r="ER2271" s="51">
        <f t="shared" si="1035"/>
        <v>100</v>
      </c>
      <c r="ES2271" s="51">
        <f t="shared" si="1036"/>
        <v>0</v>
      </c>
    </row>
    <row r="2272" spans="1:149" x14ac:dyDescent="0.45">
      <c r="A2272" s="78" t="s">
        <v>1521</v>
      </c>
      <c r="B2272" s="174" t="s">
        <v>3434</v>
      </c>
      <c r="C2272" s="51" t="s">
        <v>3648</v>
      </c>
      <c r="D2272" s="51" t="s">
        <v>81</v>
      </c>
      <c r="E2272" s="78" t="s">
        <v>637</v>
      </c>
      <c r="F2272" s="78">
        <v>180</v>
      </c>
      <c r="G2272" s="72" t="s">
        <v>3389</v>
      </c>
      <c r="H2272" s="78" t="s">
        <v>1100</v>
      </c>
      <c r="I2272" s="78">
        <v>1</v>
      </c>
      <c r="J2272" s="300">
        <v>400</v>
      </c>
      <c r="K2272" s="78">
        <v>10</v>
      </c>
      <c r="L2272" s="300">
        <v>1113.5</v>
      </c>
      <c r="M2272" s="72">
        <v>6</v>
      </c>
      <c r="O2272" s="78"/>
      <c r="P2272" s="72" t="s">
        <v>1374</v>
      </c>
      <c r="AA2272" s="195"/>
      <c r="AB2272" s="195"/>
      <c r="AC2272" s="195"/>
      <c r="AD2272" s="72"/>
      <c r="AE2272" s="316">
        <v>1</v>
      </c>
      <c r="AF2272" s="195"/>
      <c r="AG2272" s="195">
        <v>0</v>
      </c>
      <c r="AH2272" s="72"/>
      <c r="AR2272" s="53">
        <v>1.0660000000000001</v>
      </c>
      <c r="AT2272" s="77"/>
      <c r="AU2272" s="276">
        <v>4000</v>
      </c>
      <c r="AV2272" s="276"/>
      <c r="AW2272" s="276">
        <v>4264</v>
      </c>
      <c r="AX2272" s="95"/>
      <c r="AY2272" s="276"/>
      <c r="AZ2272" s="95"/>
      <c r="BB2272" s="80" t="s">
        <v>3412</v>
      </c>
      <c r="BC2272" s="270"/>
      <c r="BD2272" s="72">
        <v>94.6</v>
      </c>
      <c r="BE2272" s="72"/>
      <c r="BF2272" s="72"/>
      <c r="BG2272" s="72"/>
      <c r="BH2272" s="72"/>
      <c r="BI2272" s="72"/>
      <c r="BJ2272" s="72"/>
      <c r="BK2272" s="72"/>
      <c r="BL2272" s="72"/>
      <c r="BM2272" s="72"/>
      <c r="BN2272" s="72"/>
      <c r="BO2272" s="72"/>
      <c r="BP2272" s="72"/>
      <c r="BQ2272" s="72"/>
      <c r="BR2272" s="72"/>
      <c r="BS2272" s="72"/>
      <c r="BT2272" s="72"/>
      <c r="BU2272" s="72"/>
      <c r="BV2272" s="72"/>
      <c r="BW2272" s="72"/>
      <c r="BX2272" s="72"/>
      <c r="BY2272" s="72"/>
      <c r="BZ2272" s="72"/>
      <c r="CA2272" s="72"/>
      <c r="CB2272" s="72"/>
      <c r="CC2272" s="72"/>
      <c r="CD2272" s="72"/>
      <c r="CE2272" s="72"/>
      <c r="CF2272" s="72"/>
      <c r="CG2272" s="72"/>
      <c r="CH2272" s="72"/>
      <c r="CI2272" s="72"/>
      <c r="CJ2272" s="72"/>
      <c r="CK2272" s="72"/>
      <c r="CL2272" s="72"/>
      <c r="CM2272" s="72"/>
      <c r="CN2272" s="72"/>
      <c r="CO2272" s="72"/>
      <c r="CP2272" s="72"/>
      <c r="CQ2272" s="72"/>
      <c r="CR2272" s="72"/>
      <c r="CS2272" s="72"/>
      <c r="CT2272" s="72"/>
      <c r="CU2272" s="72"/>
      <c r="CV2272" s="72"/>
      <c r="CW2272" s="72"/>
      <c r="CX2272" s="72"/>
      <c r="CY2272" s="72"/>
      <c r="CZ2272" s="72"/>
      <c r="DA2272" s="72"/>
      <c r="DB2272" s="72"/>
      <c r="DC2272" s="72"/>
      <c r="DD2272" s="72"/>
      <c r="DE2272" s="72"/>
      <c r="DF2272" s="72"/>
      <c r="DG2272" s="72"/>
      <c r="DH2272" s="72">
        <v>94.6</v>
      </c>
      <c r="DJ2272" s="77">
        <f t="shared" si="1014"/>
        <v>5.4000000000000057</v>
      </c>
      <c r="DK2272" s="72"/>
      <c r="DL2272" s="51" t="s">
        <v>5154</v>
      </c>
      <c r="DO2272" s="358">
        <v>5.4</v>
      </c>
      <c r="DP2272" s="72"/>
      <c r="DQ2272" s="374"/>
      <c r="DR2272" s="72"/>
      <c r="DU2272" s="52"/>
      <c r="DX2272" s="75">
        <f t="shared" si="1015"/>
        <v>100</v>
      </c>
      <c r="DY2272" s="51">
        <f t="shared" si="1016"/>
        <v>0</v>
      </c>
      <c r="DZ2272" s="75">
        <f t="shared" si="1017"/>
        <v>0</v>
      </c>
      <c r="EA2272" s="51" t="e">
        <f t="shared" si="1018"/>
        <v>#DIV/0!</v>
      </c>
      <c r="EB2272" s="75">
        <f t="shared" si="1019"/>
        <v>0</v>
      </c>
      <c r="EC2272" s="51" t="e">
        <f t="shared" si="1020"/>
        <v>#DIV/0!</v>
      </c>
      <c r="ED2272" s="75">
        <f t="shared" si="1021"/>
        <v>0</v>
      </c>
      <c r="EE2272" s="51" t="e">
        <f t="shared" si="1022"/>
        <v>#DIV/0!</v>
      </c>
      <c r="EF2272" s="75">
        <f t="shared" si="1023"/>
        <v>0</v>
      </c>
      <c r="EG2272" s="51" t="e">
        <f t="shared" si="1024"/>
        <v>#DIV/0!</v>
      </c>
      <c r="EH2272" s="75">
        <f t="shared" si="1025"/>
        <v>0</v>
      </c>
      <c r="EI2272" s="51" t="e">
        <f t="shared" si="1026"/>
        <v>#DIV/0!</v>
      </c>
      <c r="EJ2272" s="75">
        <f t="shared" si="1027"/>
        <v>0</v>
      </c>
      <c r="EK2272" s="51" t="e">
        <f t="shared" si="1028"/>
        <v>#DIV/0!</v>
      </c>
      <c r="EL2272" s="75">
        <f t="shared" si="1029"/>
        <v>0</v>
      </c>
      <c r="EM2272" s="51" t="e">
        <f t="shared" si="1030"/>
        <v>#DIV/0!</v>
      </c>
      <c r="EN2272" s="75">
        <f t="shared" si="1031"/>
        <v>0</v>
      </c>
      <c r="EO2272" s="51" t="e">
        <f t="shared" si="1032"/>
        <v>#DIV/0!</v>
      </c>
      <c r="EP2272" s="75">
        <f t="shared" si="1033"/>
        <v>0</v>
      </c>
      <c r="EQ2272" s="51" t="e">
        <f t="shared" si="1034"/>
        <v>#DIV/0!</v>
      </c>
      <c r="ER2272" s="51">
        <f t="shared" si="1035"/>
        <v>100</v>
      </c>
      <c r="ES2272" s="51">
        <f t="shared" si="1036"/>
        <v>0</v>
      </c>
    </row>
    <row r="2273" spans="1:149" x14ac:dyDescent="0.45">
      <c r="A2273" s="78" t="s">
        <v>1521</v>
      </c>
      <c r="B2273" s="174" t="s">
        <v>3434</v>
      </c>
      <c r="C2273" s="51" t="s">
        <v>3648</v>
      </c>
      <c r="D2273" s="51" t="s">
        <v>81</v>
      </c>
      <c r="E2273" s="78" t="s">
        <v>637</v>
      </c>
      <c r="F2273" s="78">
        <v>179</v>
      </c>
      <c r="G2273" s="72" t="s">
        <v>3389</v>
      </c>
      <c r="H2273" s="78" t="s">
        <v>1100</v>
      </c>
      <c r="I2273" s="78">
        <v>1</v>
      </c>
      <c r="J2273" s="300">
        <v>400</v>
      </c>
      <c r="K2273" s="78">
        <v>10</v>
      </c>
      <c r="L2273" s="300">
        <v>1113</v>
      </c>
      <c r="M2273" s="72">
        <v>6</v>
      </c>
      <c r="O2273" s="78"/>
      <c r="P2273" s="72" t="s">
        <v>1374</v>
      </c>
      <c r="AA2273" s="195"/>
      <c r="AB2273" s="195"/>
      <c r="AC2273" s="195"/>
      <c r="AD2273" s="72"/>
      <c r="AE2273" s="316">
        <v>1</v>
      </c>
      <c r="AF2273" s="195"/>
      <c r="AG2273" s="195">
        <v>0</v>
      </c>
      <c r="AH2273" s="72"/>
      <c r="AR2273" s="53">
        <v>1.0660000000000001</v>
      </c>
      <c r="AT2273" s="77"/>
      <c r="AU2273" s="276">
        <v>4000</v>
      </c>
      <c r="AV2273" s="276"/>
      <c r="AW2273" s="276">
        <v>4264</v>
      </c>
      <c r="AX2273" s="95"/>
      <c r="AY2273" s="276"/>
      <c r="AZ2273" s="95"/>
      <c r="BB2273" s="80" t="s">
        <v>3412</v>
      </c>
      <c r="BC2273" s="270"/>
      <c r="BD2273" s="72">
        <v>94.5</v>
      </c>
      <c r="BE2273" s="72"/>
      <c r="BF2273" s="72"/>
      <c r="BG2273" s="72"/>
      <c r="BH2273" s="72"/>
      <c r="BI2273" s="72"/>
      <c r="BJ2273" s="72"/>
      <c r="BK2273" s="72"/>
      <c r="BL2273" s="72"/>
      <c r="BM2273" s="72"/>
      <c r="BN2273" s="72"/>
      <c r="BO2273" s="72"/>
      <c r="BP2273" s="72"/>
      <c r="BQ2273" s="72"/>
      <c r="BR2273" s="72"/>
      <c r="BS2273" s="72"/>
      <c r="BT2273" s="72"/>
      <c r="BU2273" s="72"/>
      <c r="BV2273" s="72"/>
      <c r="BW2273" s="72"/>
      <c r="BX2273" s="72"/>
      <c r="BY2273" s="72"/>
      <c r="BZ2273" s="72"/>
      <c r="CA2273" s="72"/>
      <c r="CB2273" s="72"/>
      <c r="CC2273" s="72"/>
      <c r="CD2273" s="72"/>
      <c r="CE2273" s="72"/>
      <c r="CF2273" s="72"/>
      <c r="CG2273" s="72"/>
      <c r="CH2273" s="72"/>
      <c r="CI2273" s="72"/>
      <c r="CJ2273" s="72"/>
      <c r="CK2273" s="72"/>
      <c r="CL2273" s="72"/>
      <c r="CM2273" s="72"/>
      <c r="CN2273" s="72"/>
      <c r="CO2273" s="72"/>
      <c r="CP2273" s="72"/>
      <c r="CQ2273" s="72"/>
      <c r="CR2273" s="72"/>
      <c r="CS2273" s="72"/>
      <c r="CT2273" s="72"/>
      <c r="CU2273" s="72"/>
      <c r="CV2273" s="72"/>
      <c r="CW2273" s="72"/>
      <c r="CX2273" s="72"/>
      <c r="CY2273" s="72"/>
      <c r="CZ2273" s="72"/>
      <c r="DA2273" s="72"/>
      <c r="DB2273" s="72"/>
      <c r="DC2273" s="72"/>
      <c r="DD2273" s="72"/>
      <c r="DE2273" s="72"/>
      <c r="DF2273" s="72"/>
      <c r="DG2273" s="72"/>
      <c r="DH2273" s="72">
        <v>94.5</v>
      </c>
      <c r="DJ2273" s="77">
        <f t="shared" si="1014"/>
        <v>5.5</v>
      </c>
      <c r="DK2273" s="72"/>
      <c r="DL2273" s="51" t="s">
        <v>5154</v>
      </c>
      <c r="DO2273" s="358">
        <v>5.5</v>
      </c>
      <c r="DP2273" s="72"/>
      <c r="DQ2273" s="374"/>
      <c r="DR2273" s="72"/>
      <c r="DU2273" s="52"/>
      <c r="DX2273" s="75">
        <f t="shared" si="1015"/>
        <v>100</v>
      </c>
      <c r="DY2273" s="51">
        <f t="shared" si="1016"/>
        <v>0</v>
      </c>
      <c r="DZ2273" s="75">
        <f t="shared" si="1017"/>
        <v>0</v>
      </c>
      <c r="EA2273" s="51" t="e">
        <f t="shared" si="1018"/>
        <v>#DIV/0!</v>
      </c>
      <c r="EB2273" s="75">
        <f t="shared" si="1019"/>
        <v>0</v>
      </c>
      <c r="EC2273" s="51" t="e">
        <f t="shared" si="1020"/>
        <v>#DIV/0!</v>
      </c>
      <c r="ED2273" s="75">
        <f t="shared" si="1021"/>
        <v>0</v>
      </c>
      <c r="EE2273" s="51" t="e">
        <f t="shared" si="1022"/>
        <v>#DIV/0!</v>
      </c>
      <c r="EF2273" s="75">
        <f t="shared" si="1023"/>
        <v>0</v>
      </c>
      <c r="EG2273" s="51" t="e">
        <f t="shared" si="1024"/>
        <v>#DIV/0!</v>
      </c>
      <c r="EH2273" s="75">
        <f t="shared" si="1025"/>
        <v>0</v>
      </c>
      <c r="EI2273" s="51" t="e">
        <f t="shared" si="1026"/>
        <v>#DIV/0!</v>
      </c>
      <c r="EJ2273" s="75">
        <f t="shared" si="1027"/>
        <v>0</v>
      </c>
      <c r="EK2273" s="51" t="e">
        <f t="shared" si="1028"/>
        <v>#DIV/0!</v>
      </c>
      <c r="EL2273" s="75">
        <f t="shared" si="1029"/>
        <v>0</v>
      </c>
      <c r="EM2273" s="51" t="e">
        <f t="shared" si="1030"/>
        <v>#DIV/0!</v>
      </c>
      <c r="EN2273" s="75">
        <f t="shared" si="1031"/>
        <v>0</v>
      </c>
      <c r="EO2273" s="51" t="e">
        <f t="shared" si="1032"/>
        <v>#DIV/0!</v>
      </c>
      <c r="EP2273" s="75">
        <f t="shared" si="1033"/>
        <v>0</v>
      </c>
      <c r="EQ2273" s="51" t="e">
        <f t="shared" si="1034"/>
        <v>#DIV/0!</v>
      </c>
      <c r="ER2273" s="51">
        <f t="shared" si="1035"/>
        <v>100</v>
      </c>
      <c r="ES2273" s="51">
        <f t="shared" si="1036"/>
        <v>0</v>
      </c>
    </row>
    <row r="2274" spans="1:149" x14ac:dyDescent="0.45">
      <c r="A2274" s="78" t="s">
        <v>1521</v>
      </c>
      <c r="B2274" s="174" t="s">
        <v>3434</v>
      </c>
      <c r="C2274" s="51" t="s">
        <v>3648</v>
      </c>
      <c r="D2274" s="51" t="s">
        <v>81</v>
      </c>
      <c r="E2274" s="78" t="s">
        <v>637</v>
      </c>
      <c r="F2274" s="78">
        <v>189</v>
      </c>
      <c r="G2274" s="72" t="s">
        <v>3389</v>
      </c>
      <c r="H2274" s="78" t="s">
        <v>1100</v>
      </c>
      <c r="I2274" s="78">
        <v>2</v>
      </c>
      <c r="J2274" s="300">
        <v>400</v>
      </c>
      <c r="K2274" s="78">
        <v>10</v>
      </c>
      <c r="L2274" s="300">
        <v>1212.5</v>
      </c>
      <c r="M2274" s="72">
        <v>6</v>
      </c>
      <c r="O2274" s="78"/>
      <c r="P2274" s="72" t="s">
        <v>1374</v>
      </c>
      <c r="AA2274" s="195"/>
      <c r="AB2274" s="195"/>
      <c r="AC2274" s="195"/>
      <c r="AD2274" s="72"/>
      <c r="AE2274" s="316">
        <v>1</v>
      </c>
      <c r="AF2274" s="195"/>
      <c r="AG2274" s="195">
        <v>0</v>
      </c>
      <c r="AH2274" s="72"/>
      <c r="AR2274" s="53">
        <v>1.111</v>
      </c>
      <c r="AT2274" s="77"/>
      <c r="AU2274" s="276">
        <v>4000</v>
      </c>
      <c r="AV2274" s="276"/>
      <c r="AW2274" s="276">
        <v>4444</v>
      </c>
      <c r="AX2274" s="95"/>
      <c r="AY2274" s="276"/>
      <c r="AZ2274" s="95"/>
      <c r="BB2274" s="80" t="s">
        <v>3412</v>
      </c>
      <c r="BC2274" s="270"/>
      <c r="BD2274" s="72">
        <v>94.4</v>
      </c>
      <c r="BE2274" s="72"/>
      <c r="BF2274" s="72"/>
      <c r="BG2274" s="72"/>
      <c r="BH2274" s="72"/>
      <c r="BI2274" s="72"/>
      <c r="BJ2274" s="72"/>
      <c r="BK2274" s="72"/>
      <c r="BL2274" s="72"/>
      <c r="BM2274" s="72"/>
      <c r="BN2274" s="72"/>
      <c r="BO2274" s="72"/>
      <c r="BP2274" s="72"/>
      <c r="BQ2274" s="72"/>
      <c r="BR2274" s="72"/>
      <c r="BS2274" s="72"/>
      <c r="BT2274" s="72"/>
      <c r="BU2274" s="72"/>
      <c r="BV2274" s="72"/>
      <c r="BW2274" s="72"/>
      <c r="BX2274" s="72"/>
      <c r="BY2274" s="72"/>
      <c r="BZ2274" s="72"/>
      <c r="CA2274" s="72"/>
      <c r="CB2274" s="72"/>
      <c r="CC2274" s="72"/>
      <c r="CD2274" s="72"/>
      <c r="CE2274" s="72"/>
      <c r="CF2274" s="72"/>
      <c r="CG2274" s="72"/>
      <c r="CH2274" s="72"/>
      <c r="CI2274" s="72"/>
      <c r="CJ2274" s="72"/>
      <c r="CK2274" s="72"/>
      <c r="CL2274" s="72"/>
      <c r="CM2274" s="72"/>
      <c r="CN2274" s="72"/>
      <c r="CO2274" s="72"/>
      <c r="CP2274" s="72"/>
      <c r="CQ2274" s="72"/>
      <c r="CR2274" s="72"/>
      <c r="CS2274" s="72"/>
      <c r="CT2274" s="72"/>
      <c r="CU2274" s="72"/>
      <c r="CV2274" s="72"/>
      <c r="CW2274" s="72"/>
      <c r="CX2274" s="72"/>
      <c r="CY2274" s="72"/>
      <c r="CZ2274" s="72"/>
      <c r="DA2274" s="72"/>
      <c r="DB2274" s="72"/>
      <c r="DC2274" s="72"/>
      <c r="DD2274" s="72"/>
      <c r="DE2274" s="72"/>
      <c r="DF2274" s="72"/>
      <c r="DG2274" s="72"/>
      <c r="DH2274" s="72">
        <v>94.4</v>
      </c>
      <c r="DJ2274" s="77">
        <f t="shared" si="1014"/>
        <v>5.5999999999999943</v>
      </c>
      <c r="DK2274" s="72"/>
      <c r="DL2274" s="51" t="s">
        <v>5154</v>
      </c>
      <c r="DO2274" s="358">
        <v>5.6</v>
      </c>
      <c r="DP2274" s="72"/>
      <c r="DQ2274" s="374"/>
      <c r="DR2274" s="72"/>
      <c r="DU2274" s="52"/>
      <c r="DX2274" s="75">
        <f t="shared" si="1015"/>
        <v>100</v>
      </c>
      <c r="DY2274" s="51">
        <f t="shared" si="1016"/>
        <v>0</v>
      </c>
      <c r="DZ2274" s="75">
        <f t="shared" si="1017"/>
        <v>0</v>
      </c>
      <c r="EA2274" s="51" t="e">
        <f t="shared" si="1018"/>
        <v>#DIV/0!</v>
      </c>
      <c r="EB2274" s="75">
        <f t="shared" si="1019"/>
        <v>0</v>
      </c>
      <c r="EC2274" s="51" t="e">
        <f t="shared" si="1020"/>
        <v>#DIV/0!</v>
      </c>
      <c r="ED2274" s="75">
        <f t="shared" si="1021"/>
        <v>0</v>
      </c>
      <c r="EE2274" s="51" t="e">
        <f t="shared" si="1022"/>
        <v>#DIV/0!</v>
      </c>
      <c r="EF2274" s="75">
        <f t="shared" si="1023"/>
        <v>0</v>
      </c>
      <c r="EG2274" s="51" t="e">
        <f t="shared" si="1024"/>
        <v>#DIV/0!</v>
      </c>
      <c r="EH2274" s="75">
        <f t="shared" si="1025"/>
        <v>0</v>
      </c>
      <c r="EI2274" s="51" t="e">
        <f t="shared" si="1026"/>
        <v>#DIV/0!</v>
      </c>
      <c r="EJ2274" s="75">
        <f t="shared" si="1027"/>
        <v>0</v>
      </c>
      <c r="EK2274" s="51" t="e">
        <f t="shared" si="1028"/>
        <v>#DIV/0!</v>
      </c>
      <c r="EL2274" s="75">
        <f t="shared" si="1029"/>
        <v>0</v>
      </c>
      <c r="EM2274" s="51" t="e">
        <f t="shared" si="1030"/>
        <v>#DIV/0!</v>
      </c>
      <c r="EN2274" s="75">
        <f t="shared" si="1031"/>
        <v>0</v>
      </c>
      <c r="EO2274" s="51" t="e">
        <f t="shared" si="1032"/>
        <v>#DIV/0!</v>
      </c>
      <c r="EP2274" s="75">
        <f t="shared" si="1033"/>
        <v>0</v>
      </c>
      <c r="EQ2274" s="51" t="e">
        <f t="shared" si="1034"/>
        <v>#DIV/0!</v>
      </c>
      <c r="ER2274" s="51">
        <f t="shared" si="1035"/>
        <v>100</v>
      </c>
      <c r="ES2274" s="51">
        <f t="shared" si="1036"/>
        <v>0</v>
      </c>
    </row>
    <row r="2275" spans="1:149" x14ac:dyDescent="0.45">
      <c r="A2275" s="78" t="s">
        <v>1521</v>
      </c>
      <c r="B2275" s="174" t="s">
        <v>3434</v>
      </c>
      <c r="C2275" s="51" t="s">
        <v>3648</v>
      </c>
      <c r="D2275" s="51" t="s">
        <v>81</v>
      </c>
      <c r="E2275" s="78" t="s">
        <v>637</v>
      </c>
      <c r="F2275" s="78">
        <v>182</v>
      </c>
      <c r="G2275" s="72" t="s">
        <v>3389</v>
      </c>
      <c r="H2275" s="78" t="s">
        <v>1100</v>
      </c>
      <c r="I2275" s="78">
        <v>3</v>
      </c>
      <c r="J2275" s="300">
        <v>400</v>
      </c>
      <c r="K2275" s="78">
        <v>10</v>
      </c>
      <c r="L2275" s="300">
        <v>1112.5</v>
      </c>
      <c r="M2275" s="72">
        <v>6</v>
      </c>
      <c r="O2275" s="78"/>
      <c r="P2275" s="72" t="s">
        <v>1374</v>
      </c>
      <c r="AA2275" s="195"/>
      <c r="AB2275" s="195"/>
      <c r="AC2275" s="195"/>
      <c r="AD2275" s="72"/>
      <c r="AE2275" s="316">
        <v>1</v>
      </c>
      <c r="AF2275" s="195"/>
      <c r="AG2275" s="195">
        <v>0</v>
      </c>
      <c r="AH2275" s="72"/>
      <c r="AR2275" s="53">
        <v>1.0660000000000001</v>
      </c>
      <c r="AT2275" s="77"/>
      <c r="AU2275" s="276">
        <v>4000</v>
      </c>
      <c r="AV2275" s="276"/>
      <c r="AW2275" s="276">
        <v>4264</v>
      </c>
      <c r="AX2275" s="95"/>
      <c r="AY2275" s="276"/>
      <c r="AZ2275" s="95"/>
      <c r="BB2275" s="80" t="s">
        <v>3412</v>
      </c>
      <c r="BC2275" s="270"/>
      <c r="BD2275" s="72">
        <v>94.7</v>
      </c>
      <c r="BE2275" s="72"/>
      <c r="BF2275" s="72"/>
      <c r="BG2275" s="72"/>
      <c r="BH2275" s="72"/>
      <c r="BI2275" s="72"/>
      <c r="BJ2275" s="72"/>
      <c r="BK2275" s="72"/>
      <c r="BL2275" s="72"/>
      <c r="BM2275" s="72"/>
      <c r="BN2275" s="72"/>
      <c r="BO2275" s="72"/>
      <c r="BP2275" s="72"/>
      <c r="BQ2275" s="72"/>
      <c r="BR2275" s="72"/>
      <c r="BS2275" s="72"/>
      <c r="BT2275" s="72"/>
      <c r="BU2275" s="72"/>
      <c r="BV2275" s="72"/>
      <c r="BW2275" s="72"/>
      <c r="BX2275" s="72"/>
      <c r="BY2275" s="72"/>
      <c r="BZ2275" s="72"/>
      <c r="CA2275" s="72"/>
      <c r="CB2275" s="72"/>
      <c r="CC2275" s="72"/>
      <c r="CD2275" s="72"/>
      <c r="CE2275" s="72"/>
      <c r="CF2275" s="72"/>
      <c r="CG2275" s="72"/>
      <c r="CH2275" s="72"/>
      <c r="CI2275" s="72"/>
      <c r="CJ2275" s="72"/>
      <c r="CK2275" s="72"/>
      <c r="CL2275" s="72"/>
      <c r="CM2275" s="72"/>
      <c r="CN2275" s="72"/>
      <c r="CO2275" s="72"/>
      <c r="CP2275" s="72"/>
      <c r="CQ2275" s="72"/>
      <c r="CR2275" s="72"/>
      <c r="CS2275" s="72"/>
      <c r="CT2275" s="72"/>
      <c r="CU2275" s="72"/>
      <c r="CV2275" s="72"/>
      <c r="CW2275" s="72"/>
      <c r="CX2275" s="72"/>
      <c r="CY2275" s="72"/>
      <c r="CZ2275" s="72"/>
      <c r="DA2275" s="72"/>
      <c r="DB2275" s="72"/>
      <c r="DC2275" s="72"/>
      <c r="DD2275" s="72"/>
      <c r="DE2275" s="72"/>
      <c r="DF2275" s="72"/>
      <c r="DG2275" s="72"/>
      <c r="DH2275" s="72">
        <v>94.7</v>
      </c>
      <c r="DJ2275" s="77">
        <f t="shared" si="1014"/>
        <v>5.2999999999999972</v>
      </c>
      <c r="DK2275" s="72"/>
      <c r="DL2275" s="51" t="s">
        <v>5154</v>
      </c>
      <c r="DO2275" s="358">
        <v>5.3</v>
      </c>
      <c r="DP2275" s="72"/>
      <c r="DQ2275" s="374"/>
      <c r="DR2275" s="72"/>
      <c r="DU2275" s="52"/>
      <c r="DX2275" s="75">
        <f t="shared" si="1015"/>
        <v>100</v>
      </c>
      <c r="DY2275" s="51">
        <f t="shared" si="1016"/>
        <v>0</v>
      </c>
      <c r="DZ2275" s="75">
        <f t="shared" si="1017"/>
        <v>0</v>
      </c>
      <c r="EA2275" s="51" t="e">
        <f t="shared" si="1018"/>
        <v>#DIV/0!</v>
      </c>
      <c r="EB2275" s="75">
        <f t="shared" si="1019"/>
        <v>0</v>
      </c>
      <c r="EC2275" s="51" t="e">
        <f t="shared" si="1020"/>
        <v>#DIV/0!</v>
      </c>
      <c r="ED2275" s="75">
        <f t="shared" si="1021"/>
        <v>0</v>
      </c>
      <c r="EE2275" s="51" t="e">
        <f t="shared" si="1022"/>
        <v>#DIV/0!</v>
      </c>
      <c r="EF2275" s="75">
        <f t="shared" si="1023"/>
        <v>0</v>
      </c>
      <c r="EG2275" s="51" t="e">
        <f t="shared" si="1024"/>
        <v>#DIV/0!</v>
      </c>
      <c r="EH2275" s="75">
        <f t="shared" si="1025"/>
        <v>0</v>
      </c>
      <c r="EI2275" s="51" t="e">
        <f t="shared" si="1026"/>
        <v>#DIV/0!</v>
      </c>
      <c r="EJ2275" s="75">
        <f t="shared" si="1027"/>
        <v>0</v>
      </c>
      <c r="EK2275" s="51" t="e">
        <f t="shared" si="1028"/>
        <v>#DIV/0!</v>
      </c>
      <c r="EL2275" s="75">
        <f t="shared" si="1029"/>
        <v>0</v>
      </c>
      <c r="EM2275" s="51" t="e">
        <f t="shared" si="1030"/>
        <v>#DIV/0!</v>
      </c>
      <c r="EN2275" s="75">
        <f t="shared" si="1031"/>
        <v>0</v>
      </c>
      <c r="EO2275" s="51" t="e">
        <f t="shared" si="1032"/>
        <v>#DIV/0!</v>
      </c>
      <c r="EP2275" s="75">
        <f t="shared" si="1033"/>
        <v>0</v>
      </c>
      <c r="EQ2275" s="51" t="e">
        <f t="shared" si="1034"/>
        <v>#DIV/0!</v>
      </c>
      <c r="ER2275" s="51">
        <f t="shared" si="1035"/>
        <v>100</v>
      </c>
      <c r="ES2275" s="51">
        <f t="shared" si="1036"/>
        <v>0</v>
      </c>
    </row>
    <row r="2276" spans="1:149" x14ac:dyDescent="0.45">
      <c r="A2276" s="78" t="s">
        <v>1521</v>
      </c>
      <c r="B2276" s="174" t="s">
        <v>3434</v>
      </c>
      <c r="C2276" s="51" t="s">
        <v>3648</v>
      </c>
      <c r="D2276" s="51" t="s">
        <v>81</v>
      </c>
      <c r="E2276" s="78" t="s">
        <v>637</v>
      </c>
      <c r="F2276" s="78">
        <v>186</v>
      </c>
      <c r="G2276" s="72" t="s">
        <v>3389</v>
      </c>
      <c r="H2276" s="78" t="s">
        <v>1100</v>
      </c>
      <c r="I2276" s="78">
        <v>5</v>
      </c>
      <c r="J2276" s="300">
        <v>400</v>
      </c>
      <c r="K2276" s="78">
        <v>10</v>
      </c>
      <c r="L2276" s="300">
        <v>1116</v>
      </c>
      <c r="M2276" s="72">
        <v>6</v>
      </c>
      <c r="O2276" s="78"/>
      <c r="P2276" s="72" t="s">
        <v>1374</v>
      </c>
      <c r="AA2276" s="195"/>
      <c r="AB2276" s="195"/>
      <c r="AC2276" s="195"/>
      <c r="AD2276" s="72"/>
      <c r="AE2276" s="316">
        <v>1</v>
      </c>
      <c r="AF2276" s="195"/>
      <c r="AG2276" s="195">
        <v>0</v>
      </c>
      <c r="AH2276" s="72"/>
      <c r="AR2276" s="53">
        <v>1.0680000000000001</v>
      </c>
      <c r="AT2276" s="77"/>
      <c r="AU2276" s="276">
        <v>4000</v>
      </c>
      <c r="AV2276" s="276"/>
      <c r="AW2276" s="276">
        <v>4272</v>
      </c>
      <c r="AX2276" s="95"/>
      <c r="AY2276" s="276"/>
      <c r="AZ2276" s="95"/>
      <c r="BB2276" s="80" t="s">
        <v>3412</v>
      </c>
      <c r="BC2276" s="270"/>
      <c r="BD2276" s="72">
        <v>94.6</v>
      </c>
      <c r="BE2276" s="72"/>
      <c r="BF2276" s="72"/>
      <c r="BG2276" s="72"/>
      <c r="BH2276" s="72"/>
      <c r="BI2276" s="72"/>
      <c r="BJ2276" s="72"/>
      <c r="BK2276" s="72"/>
      <c r="BL2276" s="72"/>
      <c r="BM2276" s="72"/>
      <c r="BN2276" s="72"/>
      <c r="BO2276" s="72"/>
      <c r="BP2276" s="72"/>
      <c r="BQ2276" s="72"/>
      <c r="BR2276" s="72"/>
      <c r="BS2276" s="72"/>
      <c r="BT2276" s="72"/>
      <c r="BU2276" s="72"/>
      <c r="BV2276" s="72"/>
      <c r="BW2276" s="72"/>
      <c r="BX2276" s="72"/>
      <c r="BY2276" s="72"/>
      <c r="BZ2276" s="72"/>
      <c r="CA2276" s="72"/>
      <c r="CB2276" s="72"/>
      <c r="CC2276" s="72"/>
      <c r="CD2276" s="72"/>
      <c r="CE2276" s="72"/>
      <c r="CF2276" s="72"/>
      <c r="CG2276" s="72"/>
      <c r="CH2276" s="72"/>
      <c r="CI2276" s="72"/>
      <c r="CJ2276" s="72"/>
      <c r="CK2276" s="72"/>
      <c r="CL2276" s="72"/>
      <c r="CM2276" s="72"/>
      <c r="CN2276" s="72"/>
      <c r="CO2276" s="72"/>
      <c r="CP2276" s="72"/>
      <c r="CQ2276" s="72"/>
      <c r="CR2276" s="72"/>
      <c r="CS2276" s="72"/>
      <c r="CT2276" s="72"/>
      <c r="CU2276" s="72"/>
      <c r="CV2276" s="72"/>
      <c r="CW2276" s="72"/>
      <c r="CX2276" s="72"/>
      <c r="CY2276" s="72"/>
      <c r="CZ2276" s="72"/>
      <c r="DA2276" s="72"/>
      <c r="DB2276" s="72"/>
      <c r="DC2276" s="72"/>
      <c r="DD2276" s="72"/>
      <c r="DE2276" s="72"/>
      <c r="DF2276" s="72"/>
      <c r="DG2276" s="72"/>
      <c r="DH2276" s="72">
        <v>94.6</v>
      </c>
      <c r="DJ2276" s="77">
        <f t="shared" si="1014"/>
        <v>5.4000000000000057</v>
      </c>
      <c r="DK2276" s="72"/>
      <c r="DL2276" s="51" t="s">
        <v>5154</v>
      </c>
      <c r="DO2276" s="358">
        <v>5.4</v>
      </c>
      <c r="DP2276" s="72"/>
      <c r="DQ2276" s="374"/>
      <c r="DR2276" s="72"/>
      <c r="DU2276" s="52"/>
      <c r="DX2276" s="75">
        <f t="shared" si="1015"/>
        <v>100</v>
      </c>
      <c r="DY2276" s="51">
        <f t="shared" si="1016"/>
        <v>0</v>
      </c>
      <c r="DZ2276" s="75">
        <f t="shared" si="1017"/>
        <v>0</v>
      </c>
      <c r="EA2276" s="51" t="e">
        <f t="shared" si="1018"/>
        <v>#DIV/0!</v>
      </c>
      <c r="EB2276" s="75">
        <f t="shared" si="1019"/>
        <v>0</v>
      </c>
      <c r="EC2276" s="51" t="e">
        <f t="shared" si="1020"/>
        <v>#DIV/0!</v>
      </c>
      <c r="ED2276" s="75">
        <f t="shared" si="1021"/>
        <v>0</v>
      </c>
      <c r="EE2276" s="51" t="e">
        <f t="shared" si="1022"/>
        <v>#DIV/0!</v>
      </c>
      <c r="EF2276" s="75">
        <f t="shared" si="1023"/>
        <v>0</v>
      </c>
      <c r="EG2276" s="51" t="e">
        <f t="shared" si="1024"/>
        <v>#DIV/0!</v>
      </c>
      <c r="EH2276" s="75">
        <f t="shared" si="1025"/>
        <v>0</v>
      </c>
      <c r="EI2276" s="51" t="e">
        <f t="shared" si="1026"/>
        <v>#DIV/0!</v>
      </c>
      <c r="EJ2276" s="75">
        <f t="shared" si="1027"/>
        <v>0</v>
      </c>
      <c r="EK2276" s="51" t="e">
        <f t="shared" si="1028"/>
        <v>#DIV/0!</v>
      </c>
      <c r="EL2276" s="75">
        <f t="shared" si="1029"/>
        <v>0</v>
      </c>
      <c r="EM2276" s="51" t="e">
        <f t="shared" si="1030"/>
        <v>#DIV/0!</v>
      </c>
      <c r="EN2276" s="75">
        <f t="shared" si="1031"/>
        <v>0</v>
      </c>
      <c r="EO2276" s="51" t="e">
        <f t="shared" si="1032"/>
        <v>#DIV/0!</v>
      </c>
      <c r="EP2276" s="75">
        <f t="shared" si="1033"/>
        <v>0</v>
      </c>
      <c r="EQ2276" s="51" t="e">
        <f t="shared" si="1034"/>
        <v>#DIV/0!</v>
      </c>
      <c r="ER2276" s="51">
        <f t="shared" si="1035"/>
        <v>100</v>
      </c>
      <c r="ES2276" s="51">
        <f t="shared" si="1036"/>
        <v>0</v>
      </c>
    </row>
    <row r="2277" spans="1:149" x14ac:dyDescent="0.45">
      <c r="A2277" s="78" t="s">
        <v>1521</v>
      </c>
      <c r="B2277" s="174" t="s">
        <v>3434</v>
      </c>
      <c r="C2277" s="51" t="s">
        <v>3648</v>
      </c>
      <c r="D2277" s="51" t="s">
        <v>81</v>
      </c>
      <c r="E2277" s="78" t="s">
        <v>637</v>
      </c>
      <c r="F2277" s="78">
        <v>184</v>
      </c>
      <c r="G2277" s="72" t="s">
        <v>3389</v>
      </c>
      <c r="H2277" s="78" t="s">
        <v>1100</v>
      </c>
      <c r="I2277" s="78">
        <v>2</v>
      </c>
      <c r="J2277" s="300">
        <v>600</v>
      </c>
      <c r="K2277" s="78">
        <v>10</v>
      </c>
      <c r="L2277" s="300">
        <v>1113</v>
      </c>
      <c r="M2277" s="72">
        <v>6</v>
      </c>
      <c r="O2277" s="78"/>
      <c r="P2277" s="72" t="s">
        <v>1374</v>
      </c>
      <c r="AA2277" s="195"/>
      <c r="AB2277" s="195"/>
      <c r="AC2277" s="195"/>
      <c r="AD2277" s="72"/>
      <c r="AE2277" s="316">
        <v>1</v>
      </c>
      <c r="AF2277" s="195"/>
      <c r="AG2277" s="195">
        <v>0</v>
      </c>
      <c r="AH2277" s="72"/>
      <c r="AR2277" s="53">
        <v>1.238</v>
      </c>
      <c r="AT2277" s="77"/>
      <c r="AU2277" s="276">
        <v>6000</v>
      </c>
      <c r="AV2277" s="276"/>
      <c r="AW2277" s="276">
        <v>7428</v>
      </c>
      <c r="AX2277" s="95"/>
      <c r="AY2277" s="276"/>
      <c r="AZ2277" s="95"/>
      <c r="BB2277" s="80" t="s">
        <v>3412</v>
      </c>
      <c r="BC2277" s="270"/>
      <c r="BD2277" s="72">
        <v>93.7</v>
      </c>
      <c r="BE2277" s="72"/>
      <c r="BF2277" s="72"/>
      <c r="BG2277" s="72"/>
      <c r="BH2277" s="72"/>
      <c r="BI2277" s="72"/>
      <c r="BJ2277" s="72"/>
      <c r="BK2277" s="72"/>
      <c r="BL2277" s="72"/>
      <c r="BM2277" s="72"/>
      <c r="BN2277" s="72"/>
      <c r="BO2277" s="72"/>
      <c r="BP2277" s="72"/>
      <c r="BQ2277" s="72"/>
      <c r="BR2277" s="72"/>
      <c r="BS2277" s="72"/>
      <c r="BT2277" s="72"/>
      <c r="BU2277" s="72"/>
      <c r="BV2277" s="72"/>
      <c r="BW2277" s="72"/>
      <c r="BX2277" s="72"/>
      <c r="BY2277" s="72"/>
      <c r="BZ2277" s="72"/>
      <c r="CA2277" s="72"/>
      <c r="CB2277" s="72"/>
      <c r="CC2277" s="72"/>
      <c r="CD2277" s="72"/>
      <c r="CE2277" s="72"/>
      <c r="CF2277" s="72"/>
      <c r="CG2277" s="72"/>
      <c r="CH2277" s="72"/>
      <c r="CI2277" s="72"/>
      <c r="CJ2277" s="72"/>
      <c r="CK2277" s="72"/>
      <c r="CL2277" s="72"/>
      <c r="CM2277" s="72"/>
      <c r="CN2277" s="72"/>
      <c r="CO2277" s="72"/>
      <c r="CP2277" s="72"/>
      <c r="CQ2277" s="72"/>
      <c r="CR2277" s="72"/>
      <c r="CS2277" s="72"/>
      <c r="CT2277" s="72"/>
      <c r="CU2277" s="72"/>
      <c r="CV2277" s="72"/>
      <c r="CW2277" s="72"/>
      <c r="CX2277" s="72"/>
      <c r="CY2277" s="72"/>
      <c r="CZ2277" s="72"/>
      <c r="DA2277" s="72"/>
      <c r="DB2277" s="72"/>
      <c r="DC2277" s="72"/>
      <c r="DD2277" s="72"/>
      <c r="DE2277" s="72"/>
      <c r="DF2277" s="72"/>
      <c r="DG2277" s="72"/>
      <c r="DH2277" s="72">
        <v>93.7</v>
      </c>
      <c r="DJ2277" s="77">
        <f t="shared" si="1014"/>
        <v>6.2999999999999972</v>
      </c>
      <c r="DK2277" s="72"/>
      <c r="DL2277" s="51" t="s">
        <v>5154</v>
      </c>
      <c r="DO2277" s="358">
        <v>6.3</v>
      </c>
      <c r="DP2277" s="72"/>
      <c r="DQ2277" s="374"/>
      <c r="DR2277" s="72"/>
      <c r="DU2277" s="52"/>
      <c r="DX2277" s="75">
        <f t="shared" si="1015"/>
        <v>100</v>
      </c>
      <c r="DY2277" s="51">
        <f t="shared" si="1016"/>
        <v>0</v>
      </c>
      <c r="DZ2277" s="75">
        <f t="shared" si="1017"/>
        <v>0</v>
      </c>
      <c r="EA2277" s="51" t="e">
        <f t="shared" si="1018"/>
        <v>#DIV/0!</v>
      </c>
      <c r="EB2277" s="75">
        <f t="shared" si="1019"/>
        <v>0</v>
      </c>
      <c r="EC2277" s="51" t="e">
        <f t="shared" si="1020"/>
        <v>#DIV/0!</v>
      </c>
      <c r="ED2277" s="75">
        <f t="shared" si="1021"/>
        <v>0</v>
      </c>
      <c r="EE2277" s="51" t="e">
        <f t="shared" si="1022"/>
        <v>#DIV/0!</v>
      </c>
      <c r="EF2277" s="75">
        <f t="shared" si="1023"/>
        <v>0</v>
      </c>
      <c r="EG2277" s="51" t="e">
        <f t="shared" si="1024"/>
        <v>#DIV/0!</v>
      </c>
      <c r="EH2277" s="75">
        <f t="shared" si="1025"/>
        <v>0</v>
      </c>
      <c r="EI2277" s="51" t="e">
        <f t="shared" si="1026"/>
        <v>#DIV/0!</v>
      </c>
      <c r="EJ2277" s="75">
        <f t="shared" si="1027"/>
        <v>0</v>
      </c>
      <c r="EK2277" s="51" t="e">
        <f t="shared" si="1028"/>
        <v>#DIV/0!</v>
      </c>
      <c r="EL2277" s="75">
        <f t="shared" si="1029"/>
        <v>0</v>
      </c>
      <c r="EM2277" s="51" t="e">
        <f t="shared" si="1030"/>
        <v>#DIV/0!</v>
      </c>
      <c r="EN2277" s="75">
        <f t="shared" si="1031"/>
        <v>0</v>
      </c>
      <c r="EO2277" s="51" t="e">
        <f t="shared" si="1032"/>
        <v>#DIV/0!</v>
      </c>
      <c r="EP2277" s="75">
        <f t="shared" si="1033"/>
        <v>0</v>
      </c>
      <c r="EQ2277" s="51" t="e">
        <f t="shared" si="1034"/>
        <v>#DIV/0!</v>
      </c>
      <c r="ER2277" s="51">
        <f t="shared" si="1035"/>
        <v>100</v>
      </c>
      <c r="ES2277" s="51">
        <f t="shared" si="1036"/>
        <v>0</v>
      </c>
    </row>
    <row r="2278" spans="1:149" x14ac:dyDescent="0.45">
      <c r="A2278" s="78" t="s">
        <v>1521</v>
      </c>
      <c r="B2278" s="174" t="s">
        <v>3434</v>
      </c>
      <c r="C2278" s="51" t="s">
        <v>3648</v>
      </c>
      <c r="D2278" s="51" t="s">
        <v>81</v>
      </c>
      <c r="E2278" s="78" t="s">
        <v>637</v>
      </c>
      <c r="F2278" s="78">
        <v>332</v>
      </c>
      <c r="G2278" s="72" t="s">
        <v>3389</v>
      </c>
      <c r="H2278" s="78" t="s">
        <v>1100</v>
      </c>
      <c r="I2278" s="78">
        <v>0.75</v>
      </c>
      <c r="J2278" s="300">
        <v>600</v>
      </c>
      <c r="K2278" s="78">
        <v>10</v>
      </c>
      <c r="L2278" s="300">
        <v>1103.5</v>
      </c>
      <c r="M2278" s="72">
        <v>6</v>
      </c>
      <c r="O2278" s="78"/>
      <c r="P2278" s="72" t="s">
        <v>1374</v>
      </c>
      <c r="AA2278" s="195"/>
      <c r="AB2278" s="195"/>
      <c r="AC2278" s="195"/>
      <c r="AD2278" s="72"/>
      <c r="AE2278" s="316">
        <v>1</v>
      </c>
      <c r="AF2278" s="195"/>
      <c r="AG2278" s="195">
        <v>0</v>
      </c>
      <c r="AH2278" s="72"/>
      <c r="AR2278" s="53">
        <v>1.2330000000000001</v>
      </c>
      <c r="AT2278" s="77"/>
      <c r="AU2278" s="276">
        <v>6000</v>
      </c>
      <c r="AV2278" s="276"/>
      <c r="AW2278" s="276">
        <v>7398.0000000000009</v>
      </c>
      <c r="AX2278" s="95"/>
      <c r="AY2278" s="276"/>
      <c r="AZ2278" s="95"/>
      <c r="BB2278" s="80" t="s">
        <v>3412</v>
      </c>
      <c r="BC2278" s="270"/>
      <c r="BD2278" s="72">
        <v>94.5</v>
      </c>
      <c r="BE2278" s="72"/>
      <c r="BF2278" s="72"/>
      <c r="BG2278" s="72"/>
      <c r="BH2278" s="72"/>
      <c r="BI2278" s="72"/>
      <c r="BJ2278" s="72"/>
      <c r="BK2278" s="72"/>
      <c r="BL2278" s="72"/>
      <c r="BM2278" s="72"/>
      <c r="BN2278" s="72"/>
      <c r="BO2278" s="72"/>
      <c r="BP2278" s="72"/>
      <c r="BQ2278" s="72"/>
      <c r="BR2278" s="72"/>
      <c r="BS2278" s="72"/>
      <c r="BT2278" s="72"/>
      <c r="BU2278" s="72"/>
      <c r="BV2278" s="72"/>
      <c r="BW2278" s="72"/>
      <c r="BX2278" s="72"/>
      <c r="BY2278" s="72"/>
      <c r="BZ2278" s="72"/>
      <c r="CA2278" s="72"/>
      <c r="CB2278" s="72"/>
      <c r="CC2278" s="72"/>
      <c r="CD2278" s="72"/>
      <c r="CE2278" s="72"/>
      <c r="CF2278" s="72"/>
      <c r="CG2278" s="72"/>
      <c r="CH2278" s="72"/>
      <c r="CI2278" s="72"/>
      <c r="CJ2278" s="72"/>
      <c r="CK2278" s="72"/>
      <c r="CL2278" s="72"/>
      <c r="CM2278" s="72"/>
      <c r="CN2278" s="72"/>
      <c r="CO2278" s="72"/>
      <c r="CP2278" s="72"/>
      <c r="CQ2278" s="72"/>
      <c r="CR2278" s="72"/>
      <c r="CS2278" s="72"/>
      <c r="CT2278" s="72"/>
      <c r="CU2278" s="72"/>
      <c r="CV2278" s="72"/>
      <c r="CW2278" s="72"/>
      <c r="CX2278" s="72"/>
      <c r="CY2278" s="72"/>
      <c r="CZ2278" s="72"/>
      <c r="DA2278" s="72"/>
      <c r="DB2278" s="72"/>
      <c r="DC2278" s="72"/>
      <c r="DD2278" s="72"/>
      <c r="DE2278" s="72"/>
      <c r="DF2278" s="72"/>
      <c r="DG2278" s="72"/>
      <c r="DH2278" s="72">
        <v>94.5</v>
      </c>
      <c r="DJ2278" s="77">
        <f t="shared" si="1014"/>
        <v>5.5</v>
      </c>
      <c r="DK2278" s="72"/>
      <c r="DL2278" s="51" t="s">
        <v>5154</v>
      </c>
      <c r="DO2278" s="358">
        <v>5.5</v>
      </c>
      <c r="DP2278" s="72"/>
      <c r="DQ2278" s="374"/>
      <c r="DR2278" s="72"/>
      <c r="DU2278" s="52"/>
      <c r="DX2278" s="75">
        <f t="shared" si="1015"/>
        <v>100</v>
      </c>
      <c r="DY2278" s="51">
        <f t="shared" si="1016"/>
        <v>0</v>
      </c>
      <c r="DZ2278" s="75">
        <f t="shared" si="1017"/>
        <v>0</v>
      </c>
      <c r="EA2278" s="51" t="e">
        <f t="shared" si="1018"/>
        <v>#DIV/0!</v>
      </c>
      <c r="EB2278" s="75">
        <f t="shared" si="1019"/>
        <v>0</v>
      </c>
      <c r="EC2278" s="51" t="e">
        <f t="shared" si="1020"/>
        <v>#DIV/0!</v>
      </c>
      <c r="ED2278" s="75">
        <f t="shared" si="1021"/>
        <v>0</v>
      </c>
      <c r="EE2278" s="51" t="e">
        <f t="shared" si="1022"/>
        <v>#DIV/0!</v>
      </c>
      <c r="EF2278" s="75">
        <f t="shared" si="1023"/>
        <v>0</v>
      </c>
      <c r="EG2278" s="51" t="e">
        <f t="shared" si="1024"/>
        <v>#DIV/0!</v>
      </c>
      <c r="EH2278" s="75">
        <f t="shared" si="1025"/>
        <v>0</v>
      </c>
      <c r="EI2278" s="51" t="e">
        <f t="shared" si="1026"/>
        <v>#DIV/0!</v>
      </c>
      <c r="EJ2278" s="75">
        <f t="shared" si="1027"/>
        <v>0</v>
      </c>
      <c r="EK2278" s="51" t="e">
        <f t="shared" si="1028"/>
        <v>#DIV/0!</v>
      </c>
      <c r="EL2278" s="75">
        <f t="shared" si="1029"/>
        <v>0</v>
      </c>
      <c r="EM2278" s="51" t="e">
        <f t="shared" si="1030"/>
        <v>#DIV/0!</v>
      </c>
      <c r="EN2278" s="75">
        <f t="shared" si="1031"/>
        <v>0</v>
      </c>
      <c r="EO2278" s="51" t="e">
        <f t="shared" si="1032"/>
        <v>#DIV/0!</v>
      </c>
      <c r="EP2278" s="75">
        <f t="shared" si="1033"/>
        <v>0</v>
      </c>
      <c r="EQ2278" s="51" t="e">
        <f t="shared" si="1034"/>
        <v>#DIV/0!</v>
      </c>
      <c r="ER2278" s="51">
        <f t="shared" si="1035"/>
        <v>100</v>
      </c>
      <c r="ES2278" s="51">
        <f t="shared" si="1036"/>
        <v>0</v>
      </c>
    </row>
    <row r="2279" spans="1:149" x14ac:dyDescent="0.45">
      <c r="A2279" s="78" t="s">
        <v>1521</v>
      </c>
      <c r="B2279" s="174" t="s">
        <v>3434</v>
      </c>
      <c r="C2279" s="51" t="s">
        <v>3648</v>
      </c>
      <c r="D2279" s="51" t="s">
        <v>81</v>
      </c>
      <c r="E2279" s="78" t="s">
        <v>637</v>
      </c>
      <c r="F2279" s="78">
        <v>191</v>
      </c>
      <c r="G2279" s="72" t="s">
        <v>3389</v>
      </c>
      <c r="H2279" s="78" t="s">
        <v>1100</v>
      </c>
      <c r="I2279" s="78">
        <v>2</v>
      </c>
      <c r="J2279" s="300">
        <v>700</v>
      </c>
      <c r="K2279" s="78">
        <v>10</v>
      </c>
      <c r="L2279" s="300">
        <v>1113</v>
      </c>
      <c r="M2279" s="72">
        <v>6</v>
      </c>
      <c r="O2279" s="78"/>
      <c r="P2279" s="72" t="s">
        <v>1374</v>
      </c>
      <c r="AA2279" s="195"/>
      <c r="AB2279" s="195"/>
      <c r="AC2279" s="195"/>
      <c r="AD2279" s="72"/>
      <c r="AE2279" s="316">
        <v>1</v>
      </c>
      <c r="AF2279" s="195"/>
      <c r="AG2279" s="195">
        <v>0</v>
      </c>
      <c r="AH2279" s="72"/>
      <c r="AR2279" s="53">
        <v>1.3520000000000001</v>
      </c>
      <c r="AT2279" s="77"/>
      <c r="AU2279" s="276">
        <v>7000</v>
      </c>
      <c r="AV2279" s="276"/>
      <c r="AW2279" s="276">
        <v>9464</v>
      </c>
      <c r="AX2279" s="95"/>
      <c r="AY2279" s="276"/>
      <c r="AZ2279" s="95"/>
      <c r="BB2279" s="80" t="s">
        <v>3412</v>
      </c>
      <c r="BC2279" s="270"/>
      <c r="BD2279" s="72">
        <v>92.7</v>
      </c>
      <c r="BE2279" s="72"/>
      <c r="BF2279" s="72"/>
      <c r="BG2279" s="72"/>
      <c r="BH2279" s="72"/>
      <c r="BI2279" s="72"/>
      <c r="BJ2279" s="72"/>
      <c r="BK2279" s="72"/>
      <c r="BL2279" s="72"/>
      <c r="BM2279" s="72"/>
      <c r="BN2279" s="72"/>
      <c r="BO2279" s="72"/>
      <c r="BP2279" s="72"/>
      <c r="BQ2279" s="72"/>
      <c r="BR2279" s="72"/>
      <c r="BS2279" s="72"/>
      <c r="BT2279" s="72"/>
      <c r="BU2279" s="72"/>
      <c r="BV2279" s="72"/>
      <c r="BW2279" s="72"/>
      <c r="BX2279" s="72"/>
      <c r="BY2279" s="72"/>
      <c r="BZ2279" s="72"/>
      <c r="CA2279" s="72"/>
      <c r="CB2279" s="72"/>
      <c r="CC2279" s="72"/>
      <c r="CD2279" s="72"/>
      <c r="CE2279" s="72"/>
      <c r="CF2279" s="72"/>
      <c r="CG2279" s="72"/>
      <c r="CH2279" s="72"/>
      <c r="CI2279" s="72"/>
      <c r="CJ2279" s="72"/>
      <c r="CK2279" s="72"/>
      <c r="CL2279" s="72"/>
      <c r="CM2279" s="72"/>
      <c r="CN2279" s="72"/>
      <c r="CO2279" s="72"/>
      <c r="CP2279" s="72"/>
      <c r="CQ2279" s="72"/>
      <c r="CR2279" s="72"/>
      <c r="CS2279" s="72"/>
      <c r="CT2279" s="72"/>
      <c r="CU2279" s="72"/>
      <c r="CV2279" s="72"/>
      <c r="CW2279" s="72"/>
      <c r="CX2279" s="72"/>
      <c r="CY2279" s="72"/>
      <c r="CZ2279" s="72"/>
      <c r="DA2279" s="72"/>
      <c r="DB2279" s="72"/>
      <c r="DC2279" s="72"/>
      <c r="DD2279" s="72"/>
      <c r="DE2279" s="72"/>
      <c r="DF2279" s="72"/>
      <c r="DG2279" s="72"/>
      <c r="DH2279" s="72">
        <v>92.7</v>
      </c>
      <c r="DJ2279" s="77">
        <f t="shared" si="1014"/>
        <v>7.2999999999999972</v>
      </c>
      <c r="DK2279" s="72"/>
      <c r="DL2279" s="51" t="s">
        <v>5154</v>
      </c>
      <c r="DO2279" s="358">
        <v>7.3</v>
      </c>
      <c r="DP2279" s="72"/>
      <c r="DQ2279" s="374"/>
      <c r="DR2279" s="72"/>
      <c r="DU2279" s="52"/>
      <c r="DX2279" s="75">
        <f t="shared" si="1015"/>
        <v>100</v>
      </c>
      <c r="DY2279" s="51">
        <f t="shared" si="1016"/>
        <v>0</v>
      </c>
      <c r="DZ2279" s="75">
        <f t="shared" si="1017"/>
        <v>0</v>
      </c>
      <c r="EA2279" s="51" t="e">
        <f t="shared" si="1018"/>
        <v>#DIV/0!</v>
      </c>
      <c r="EB2279" s="75">
        <f t="shared" si="1019"/>
        <v>0</v>
      </c>
      <c r="EC2279" s="51" t="e">
        <f t="shared" si="1020"/>
        <v>#DIV/0!</v>
      </c>
      <c r="ED2279" s="75">
        <f t="shared" si="1021"/>
        <v>0</v>
      </c>
      <c r="EE2279" s="51" t="e">
        <f t="shared" si="1022"/>
        <v>#DIV/0!</v>
      </c>
      <c r="EF2279" s="75">
        <f t="shared" si="1023"/>
        <v>0</v>
      </c>
      <c r="EG2279" s="51" t="e">
        <f t="shared" si="1024"/>
        <v>#DIV/0!</v>
      </c>
      <c r="EH2279" s="75">
        <f t="shared" si="1025"/>
        <v>0</v>
      </c>
      <c r="EI2279" s="51" t="e">
        <f t="shared" si="1026"/>
        <v>#DIV/0!</v>
      </c>
      <c r="EJ2279" s="75">
        <f t="shared" si="1027"/>
        <v>0</v>
      </c>
      <c r="EK2279" s="51" t="e">
        <f t="shared" si="1028"/>
        <v>#DIV/0!</v>
      </c>
      <c r="EL2279" s="75">
        <f t="shared" si="1029"/>
        <v>0</v>
      </c>
      <c r="EM2279" s="51" t="e">
        <f t="shared" si="1030"/>
        <v>#DIV/0!</v>
      </c>
      <c r="EN2279" s="75">
        <f t="shared" si="1031"/>
        <v>0</v>
      </c>
      <c r="EO2279" s="51" t="e">
        <f t="shared" si="1032"/>
        <v>#DIV/0!</v>
      </c>
      <c r="EP2279" s="75">
        <f t="shared" si="1033"/>
        <v>0</v>
      </c>
      <c r="EQ2279" s="51" t="e">
        <f t="shared" si="1034"/>
        <v>#DIV/0!</v>
      </c>
      <c r="ER2279" s="51">
        <f t="shared" si="1035"/>
        <v>100</v>
      </c>
      <c r="ES2279" s="51">
        <f t="shared" si="1036"/>
        <v>0</v>
      </c>
    </row>
    <row r="2280" spans="1:149" x14ac:dyDescent="0.45">
      <c r="A2280" s="78" t="s">
        <v>1521</v>
      </c>
      <c r="B2280" s="174" t="s">
        <v>3434</v>
      </c>
      <c r="C2280" s="51" t="s">
        <v>3648</v>
      </c>
      <c r="D2280" s="51" t="s">
        <v>81</v>
      </c>
      <c r="E2280" s="78" t="s">
        <v>637</v>
      </c>
      <c r="F2280" s="78">
        <v>187</v>
      </c>
      <c r="G2280" s="72" t="s">
        <v>3389</v>
      </c>
      <c r="H2280" s="78" t="s">
        <v>1100</v>
      </c>
      <c r="I2280" s="78">
        <v>2</v>
      </c>
      <c r="J2280" s="300">
        <v>800</v>
      </c>
      <c r="K2280" s="78">
        <v>10</v>
      </c>
      <c r="L2280" s="300">
        <v>1113.5</v>
      </c>
      <c r="M2280" s="72">
        <v>6</v>
      </c>
      <c r="O2280" s="78"/>
      <c r="P2280" s="72" t="s">
        <v>1374</v>
      </c>
      <c r="AA2280" s="195"/>
      <c r="AB2280" s="195"/>
      <c r="AC2280" s="195"/>
      <c r="AD2280" s="72"/>
      <c r="AE2280" s="316">
        <v>1</v>
      </c>
      <c r="AF2280" s="195"/>
      <c r="AG2280" s="195">
        <v>0</v>
      </c>
      <c r="AH2280" s="72"/>
      <c r="AR2280" s="53">
        <v>1.486</v>
      </c>
      <c r="AT2280" s="77"/>
      <c r="AU2280" s="276">
        <v>8000</v>
      </c>
      <c r="AV2280" s="276"/>
      <c r="AW2280" s="276">
        <v>11888</v>
      </c>
      <c r="AX2280" s="95"/>
      <c r="AY2280" s="276"/>
      <c r="AZ2280" s="95"/>
      <c r="BB2280" s="80" t="s">
        <v>3412</v>
      </c>
      <c r="BC2280" s="270"/>
      <c r="BD2280" s="72">
        <v>91.2</v>
      </c>
      <c r="BE2280" s="72"/>
      <c r="BF2280" s="72"/>
      <c r="BG2280" s="72"/>
      <c r="BH2280" s="72"/>
      <c r="BI2280" s="72"/>
      <c r="BJ2280" s="72"/>
      <c r="BK2280" s="72"/>
      <c r="BL2280" s="72"/>
      <c r="BM2280" s="72"/>
      <c r="BN2280" s="72"/>
      <c r="BO2280" s="72"/>
      <c r="BP2280" s="72"/>
      <c r="BQ2280" s="72"/>
      <c r="BR2280" s="72"/>
      <c r="BS2280" s="72"/>
      <c r="BT2280" s="72"/>
      <c r="BU2280" s="72"/>
      <c r="BV2280" s="72"/>
      <c r="BW2280" s="72"/>
      <c r="BX2280" s="72"/>
      <c r="BY2280" s="72"/>
      <c r="BZ2280" s="72"/>
      <c r="CA2280" s="72"/>
      <c r="CB2280" s="72"/>
      <c r="CC2280" s="72"/>
      <c r="CD2280" s="72"/>
      <c r="CE2280" s="72"/>
      <c r="CF2280" s="72"/>
      <c r="CG2280" s="72"/>
      <c r="CH2280" s="72"/>
      <c r="CI2280" s="72"/>
      <c r="CJ2280" s="72"/>
      <c r="CK2280" s="72"/>
      <c r="CL2280" s="72"/>
      <c r="CM2280" s="72"/>
      <c r="CN2280" s="72"/>
      <c r="CO2280" s="72"/>
      <c r="CP2280" s="72"/>
      <c r="CQ2280" s="72"/>
      <c r="CR2280" s="72"/>
      <c r="CS2280" s="72"/>
      <c r="CT2280" s="72"/>
      <c r="CU2280" s="72"/>
      <c r="CV2280" s="72"/>
      <c r="CW2280" s="72"/>
      <c r="CX2280" s="72"/>
      <c r="CY2280" s="72"/>
      <c r="CZ2280" s="72"/>
      <c r="DA2280" s="72"/>
      <c r="DB2280" s="72"/>
      <c r="DC2280" s="72"/>
      <c r="DD2280" s="72"/>
      <c r="DE2280" s="72"/>
      <c r="DF2280" s="72"/>
      <c r="DG2280" s="72"/>
      <c r="DH2280" s="72">
        <v>91.2</v>
      </c>
      <c r="DJ2280" s="77">
        <f t="shared" si="1014"/>
        <v>8.7999999999999972</v>
      </c>
      <c r="DK2280" s="72"/>
      <c r="DL2280" s="51" t="s">
        <v>5154</v>
      </c>
      <c r="DO2280" s="358">
        <v>8.8000000000000007</v>
      </c>
      <c r="DP2280" s="72"/>
      <c r="DQ2280" s="374"/>
      <c r="DR2280" s="72"/>
      <c r="DU2280" s="52"/>
      <c r="DX2280" s="75">
        <f t="shared" si="1015"/>
        <v>100</v>
      </c>
      <c r="DY2280" s="51">
        <f t="shared" si="1016"/>
        <v>0</v>
      </c>
      <c r="DZ2280" s="75">
        <f t="shared" si="1017"/>
        <v>0</v>
      </c>
      <c r="EA2280" s="51" t="e">
        <f t="shared" si="1018"/>
        <v>#DIV/0!</v>
      </c>
      <c r="EB2280" s="75">
        <f t="shared" si="1019"/>
        <v>0</v>
      </c>
      <c r="EC2280" s="51" t="e">
        <f t="shared" si="1020"/>
        <v>#DIV/0!</v>
      </c>
      <c r="ED2280" s="75">
        <f t="shared" si="1021"/>
        <v>0</v>
      </c>
      <c r="EE2280" s="51" t="e">
        <f t="shared" si="1022"/>
        <v>#DIV/0!</v>
      </c>
      <c r="EF2280" s="75">
        <f t="shared" si="1023"/>
        <v>0</v>
      </c>
      <c r="EG2280" s="51" t="e">
        <f t="shared" si="1024"/>
        <v>#DIV/0!</v>
      </c>
      <c r="EH2280" s="75">
        <f t="shared" si="1025"/>
        <v>0</v>
      </c>
      <c r="EI2280" s="51" t="e">
        <f t="shared" si="1026"/>
        <v>#DIV/0!</v>
      </c>
      <c r="EJ2280" s="75">
        <f t="shared" si="1027"/>
        <v>0</v>
      </c>
      <c r="EK2280" s="51" t="e">
        <f t="shared" si="1028"/>
        <v>#DIV/0!</v>
      </c>
      <c r="EL2280" s="75">
        <f t="shared" si="1029"/>
        <v>0</v>
      </c>
      <c r="EM2280" s="51" t="e">
        <f t="shared" si="1030"/>
        <v>#DIV/0!</v>
      </c>
      <c r="EN2280" s="75">
        <f t="shared" si="1031"/>
        <v>0</v>
      </c>
      <c r="EO2280" s="51" t="e">
        <f t="shared" si="1032"/>
        <v>#DIV/0!</v>
      </c>
      <c r="EP2280" s="75">
        <f t="shared" si="1033"/>
        <v>0</v>
      </c>
      <c r="EQ2280" s="51" t="e">
        <f t="shared" si="1034"/>
        <v>#DIV/0!</v>
      </c>
      <c r="ER2280" s="51">
        <f t="shared" si="1035"/>
        <v>100</v>
      </c>
      <c r="ES2280" s="51">
        <f t="shared" si="1036"/>
        <v>0</v>
      </c>
    </row>
    <row r="2281" spans="1:149" x14ac:dyDescent="0.45">
      <c r="A2281" s="78" t="s">
        <v>1521</v>
      </c>
      <c r="B2281" s="174" t="s">
        <v>3434</v>
      </c>
      <c r="C2281" s="51" t="s">
        <v>3648</v>
      </c>
      <c r="D2281" s="51" t="s">
        <v>81</v>
      </c>
      <c r="E2281" s="78" t="s">
        <v>637</v>
      </c>
      <c r="F2281" s="78">
        <v>190</v>
      </c>
      <c r="G2281" s="72" t="s">
        <v>3389</v>
      </c>
      <c r="H2281" s="78" t="s">
        <v>1100</v>
      </c>
      <c r="I2281" s="78">
        <v>2</v>
      </c>
      <c r="J2281" s="300">
        <v>900</v>
      </c>
      <c r="K2281" s="78">
        <v>10</v>
      </c>
      <c r="L2281" s="300">
        <v>1112.5</v>
      </c>
      <c r="M2281" s="72">
        <v>6</v>
      </c>
      <c r="O2281" s="78"/>
      <c r="P2281" s="72" t="s">
        <v>1374</v>
      </c>
      <c r="AA2281" s="195"/>
      <c r="AB2281" s="195"/>
      <c r="AC2281" s="195"/>
      <c r="AD2281" s="72"/>
      <c r="AE2281" s="316">
        <v>1</v>
      </c>
      <c r="AF2281" s="195"/>
      <c r="AG2281" s="195">
        <v>0</v>
      </c>
      <c r="AH2281" s="72"/>
      <c r="AR2281" s="53">
        <v>1.64</v>
      </c>
      <c r="AT2281" s="77"/>
      <c r="AU2281" s="276">
        <v>9000</v>
      </c>
      <c r="AV2281" s="276"/>
      <c r="AW2281" s="276">
        <v>14760</v>
      </c>
      <c r="AX2281" s="95"/>
      <c r="AY2281" s="276"/>
      <c r="AZ2281" s="95"/>
      <c r="BB2281" s="80" t="s">
        <v>3412</v>
      </c>
      <c r="BC2281" s="270"/>
      <c r="BD2281" s="72">
        <v>87.9</v>
      </c>
      <c r="BE2281" s="72"/>
      <c r="BF2281" s="72"/>
      <c r="BG2281" s="72"/>
      <c r="BH2281" s="72"/>
      <c r="BI2281" s="72"/>
      <c r="BJ2281" s="72"/>
      <c r="BK2281" s="72"/>
      <c r="BL2281" s="72"/>
      <c r="BM2281" s="72"/>
      <c r="BN2281" s="72"/>
      <c r="BO2281" s="72"/>
      <c r="BP2281" s="72"/>
      <c r="BQ2281" s="72"/>
      <c r="BR2281" s="72"/>
      <c r="BS2281" s="72"/>
      <c r="BT2281" s="72"/>
      <c r="BU2281" s="72"/>
      <c r="BV2281" s="72"/>
      <c r="BW2281" s="72"/>
      <c r="BX2281" s="72"/>
      <c r="BY2281" s="72"/>
      <c r="BZ2281" s="72"/>
      <c r="CA2281" s="72"/>
      <c r="CB2281" s="72"/>
      <c r="CC2281" s="72"/>
      <c r="CD2281" s="72"/>
      <c r="CE2281" s="72"/>
      <c r="CF2281" s="72"/>
      <c r="CG2281" s="72"/>
      <c r="CH2281" s="72"/>
      <c r="CI2281" s="72"/>
      <c r="CJ2281" s="72"/>
      <c r="CK2281" s="72"/>
      <c r="CL2281" s="72"/>
      <c r="CM2281" s="72"/>
      <c r="CN2281" s="72"/>
      <c r="CO2281" s="72"/>
      <c r="CP2281" s="72"/>
      <c r="CQ2281" s="72"/>
      <c r="CR2281" s="72"/>
      <c r="CS2281" s="72"/>
      <c r="CT2281" s="72"/>
      <c r="CU2281" s="72"/>
      <c r="CV2281" s="72"/>
      <c r="CW2281" s="72"/>
      <c r="CX2281" s="72"/>
      <c r="CY2281" s="72"/>
      <c r="CZ2281" s="72"/>
      <c r="DA2281" s="72"/>
      <c r="DB2281" s="72"/>
      <c r="DC2281" s="72"/>
      <c r="DD2281" s="72"/>
      <c r="DE2281" s="72"/>
      <c r="DF2281" s="72"/>
      <c r="DG2281" s="72"/>
      <c r="DH2281" s="72">
        <v>87.9</v>
      </c>
      <c r="DJ2281" s="77">
        <f t="shared" si="1014"/>
        <v>12.099999999999994</v>
      </c>
      <c r="DK2281" s="72"/>
      <c r="DL2281" s="51" t="s">
        <v>5154</v>
      </c>
      <c r="DO2281" s="358">
        <v>12.1</v>
      </c>
      <c r="DP2281" s="72"/>
      <c r="DQ2281" s="374"/>
      <c r="DR2281" s="72"/>
      <c r="DU2281" s="52"/>
      <c r="DX2281" s="75">
        <f t="shared" si="1015"/>
        <v>100</v>
      </c>
      <c r="DY2281" s="51">
        <f t="shared" si="1016"/>
        <v>0</v>
      </c>
      <c r="DZ2281" s="75">
        <f t="shared" si="1017"/>
        <v>0</v>
      </c>
      <c r="EA2281" s="51" t="e">
        <f t="shared" si="1018"/>
        <v>#DIV/0!</v>
      </c>
      <c r="EB2281" s="75">
        <f t="shared" si="1019"/>
        <v>0</v>
      </c>
      <c r="EC2281" s="51" t="e">
        <f t="shared" si="1020"/>
        <v>#DIV/0!</v>
      </c>
      <c r="ED2281" s="75">
        <f t="shared" si="1021"/>
        <v>0</v>
      </c>
      <c r="EE2281" s="51" t="e">
        <f t="shared" si="1022"/>
        <v>#DIV/0!</v>
      </c>
      <c r="EF2281" s="75">
        <f t="shared" si="1023"/>
        <v>0</v>
      </c>
      <c r="EG2281" s="51" t="e">
        <f t="shared" si="1024"/>
        <v>#DIV/0!</v>
      </c>
      <c r="EH2281" s="75">
        <f t="shared" si="1025"/>
        <v>0</v>
      </c>
      <c r="EI2281" s="51" t="e">
        <f t="shared" si="1026"/>
        <v>#DIV/0!</v>
      </c>
      <c r="EJ2281" s="75">
        <f t="shared" si="1027"/>
        <v>0</v>
      </c>
      <c r="EK2281" s="51" t="e">
        <f t="shared" si="1028"/>
        <v>#DIV/0!</v>
      </c>
      <c r="EL2281" s="75">
        <f t="shared" si="1029"/>
        <v>0</v>
      </c>
      <c r="EM2281" s="51" t="e">
        <f t="shared" si="1030"/>
        <v>#DIV/0!</v>
      </c>
      <c r="EN2281" s="75">
        <f t="shared" si="1031"/>
        <v>0</v>
      </c>
      <c r="EO2281" s="51" t="e">
        <f t="shared" si="1032"/>
        <v>#DIV/0!</v>
      </c>
      <c r="EP2281" s="75">
        <f t="shared" si="1033"/>
        <v>0</v>
      </c>
      <c r="EQ2281" s="51" t="e">
        <f t="shared" si="1034"/>
        <v>#DIV/0!</v>
      </c>
      <c r="ER2281" s="51">
        <f t="shared" si="1035"/>
        <v>100</v>
      </c>
      <c r="ES2281" s="51">
        <f t="shared" si="1036"/>
        <v>0</v>
      </c>
    </row>
    <row r="2282" spans="1:149" s="43" customFormat="1" ht="14.65" thickBot="1" x14ac:dyDescent="0.5">
      <c r="A2282" s="89" t="s">
        <v>1521</v>
      </c>
      <c r="B2282" s="86" t="s">
        <v>3434</v>
      </c>
      <c r="C2282" s="43" t="s">
        <v>3648</v>
      </c>
      <c r="D2282" s="43" t="s">
        <v>81</v>
      </c>
      <c r="E2282" s="89" t="s">
        <v>637</v>
      </c>
      <c r="F2282" s="89">
        <v>331</v>
      </c>
      <c r="G2282" s="90" t="s">
        <v>3389</v>
      </c>
      <c r="H2282" s="89" t="s">
        <v>1100</v>
      </c>
      <c r="I2282" s="89">
        <v>0.75</v>
      </c>
      <c r="J2282" s="301">
        <v>900</v>
      </c>
      <c r="K2282" s="89">
        <v>10</v>
      </c>
      <c r="L2282" s="301">
        <v>1103.5</v>
      </c>
      <c r="M2282" s="90">
        <v>6</v>
      </c>
      <c r="O2282" s="89"/>
      <c r="P2282" s="90" t="s">
        <v>1374</v>
      </c>
      <c r="Q2282" s="123"/>
      <c r="R2282" s="123"/>
      <c r="S2282" s="134"/>
      <c r="AA2282" s="196"/>
      <c r="AB2282" s="196"/>
      <c r="AC2282" s="196"/>
      <c r="AD2282" s="90"/>
      <c r="AE2282" s="317">
        <v>1</v>
      </c>
      <c r="AF2282" s="196"/>
      <c r="AG2282" s="196">
        <v>0</v>
      </c>
      <c r="AH2282" s="90"/>
      <c r="AQ2282" s="86"/>
      <c r="AR2282" s="58">
        <v>1.6359999999999999</v>
      </c>
      <c r="AS2282" s="58"/>
      <c r="AT2282" s="91"/>
      <c r="AU2282" s="277">
        <v>9000</v>
      </c>
      <c r="AV2282" s="277"/>
      <c r="AW2282" s="277">
        <v>14723.999999999998</v>
      </c>
      <c r="AX2282" s="259"/>
      <c r="AY2282" s="277"/>
      <c r="AZ2282" s="259"/>
      <c r="BA2282" s="86"/>
      <c r="BB2282" s="85" t="s">
        <v>3412</v>
      </c>
      <c r="BC2282" s="271"/>
      <c r="BD2282" s="90">
        <v>86.7</v>
      </c>
      <c r="BE2282" s="90"/>
      <c r="BF2282" s="90"/>
      <c r="BG2282" s="90"/>
      <c r="BH2282" s="90"/>
      <c r="BI2282" s="90"/>
      <c r="BJ2282" s="90"/>
      <c r="BK2282" s="90"/>
      <c r="BL2282" s="90"/>
      <c r="BM2282" s="90"/>
      <c r="BN2282" s="90"/>
      <c r="BO2282" s="90"/>
      <c r="BP2282" s="90"/>
      <c r="BQ2282" s="90"/>
      <c r="BR2282" s="90"/>
      <c r="BS2282" s="90"/>
      <c r="BT2282" s="90"/>
      <c r="BU2282" s="90"/>
      <c r="BV2282" s="90"/>
      <c r="BW2282" s="90"/>
      <c r="BX2282" s="90"/>
      <c r="BY2282" s="90"/>
      <c r="BZ2282" s="90"/>
      <c r="CA2282" s="90"/>
      <c r="CB2282" s="90"/>
      <c r="CC2282" s="90"/>
      <c r="CD2282" s="90"/>
      <c r="CE2282" s="90"/>
      <c r="CF2282" s="90"/>
      <c r="CG2282" s="90"/>
      <c r="CH2282" s="90"/>
      <c r="CI2282" s="90"/>
      <c r="CJ2282" s="90"/>
      <c r="CK2282" s="90"/>
      <c r="CL2282" s="90"/>
      <c r="CM2282" s="90"/>
      <c r="CN2282" s="90"/>
      <c r="CO2282" s="90"/>
      <c r="CP2282" s="90"/>
      <c r="CQ2282" s="90"/>
      <c r="CR2282" s="90"/>
      <c r="CS2282" s="90"/>
      <c r="CT2282" s="90"/>
      <c r="CU2282" s="90"/>
      <c r="CV2282" s="90"/>
      <c r="CW2282" s="90"/>
      <c r="CX2282" s="90"/>
      <c r="CY2282" s="90"/>
      <c r="CZ2282" s="90"/>
      <c r="DA2282" s="90"/>
      <c r="DB2282" s="90"/>
      <c r="DC2282" s="90"/>
      <c r="DD2282" s="90"/>
      <c r="DE2282" s="90"/>
      <c r="DF2282" s="90"/>
      <c r="DG2282" s="90"/>
      <c r="DH2282" s="90">
        <v>86.7</v>
      </c>
      <c r="DJ2282" s="91">
        <f t="shared" si="1014"/>
        <v>13.299999999999997</v>
      </c>
      <c r="DK2282" s="90"/>
      <c r="DL2282" s="43" t="s">
        <v>5154</v>
      </c>
      <c r="DO2282" s="359">
        <v>13.3</v>
      </c>
      <c r="DP2282" s="90"/>
      <c r="DQ2282" s="375"/>
      <c r="DR2282" s="90"/>
      <c r="DS2282" s="308"/>
      <c r="DU2282" s="59"/>
      <c r="DW2282" s="86"/>
      <c r="DX2282" s="298">
        <f t="shared" si="1015"/>
        <v>100</v>
      </c>
      <c r="DY2282" s="43">
        <f t="shared" si="1016"/>
        <v>0</v>
      </c>
      <c r="DZ2282" s="298">
        <f t="shared" si="1017"/>
        <v>0</v>
      </c>
      <c r="EA2282" s="43" t="e">
        <f t="shared" si="1018"/>
        <v>#DIV/0!</v>
      </c>
      <c r="EB2282" s="298">
        <f t="shared" si="1019"/>
        <v>0</v>
      </c>
      <c r="EC2282" s="43" t="e">
        <f t="shared" si="1020"/>
        <v>#DIV/0!</v>
      </c>
      <c r="ED2282" s="298">
        <f t="shared" si="1021"/>
        <v>0</v>
      </c>
      <c r="EE2282" s="43" t="e">
        <f t="shared" si="1022"/>
        <v>#DIV/0!</v>
      </c>
      <c r="EF2282" s="298">
        <f t="shared" si="1023"/>
        <v>0</v>
      </c>
      <c r="EG2282" s="43" t="e">
        <f t="shared" si="1024"/>
        <v>#DIV/0!</v>
      </c>
      <c r="EH2282" s="298">
        <f t="shared" si="1025"/>
        <v>0</v>
      </c>
      <c r="EI2282" s="43" t="e">
        <f t="shared" si="1026"/>
        <v>#DIV/0!</v>
      </c>
      <c r="EJ2282" s="298">
        <f t="shared" si="1027"/>
        <v>0</v>
      </c>
      <c r="EK2282" s="43" t="e">
        <f t="shared" si="1028"/>
        <v>#DIV/0!</v>
      </c>
      <c r="EL2282" s="298">
        <f t="shared" si="1029"/>
        <v>0</v>
      </c>
      <c r="EM2282" s="43" t="e">
        <f t="shared" si="1030"/>
        <v>#DIV/0!</v>
      </c>
      <c r="EN2282" s="298">
        <f t="shared" si="1031"/>
        <v>0</v>
      </c>
      <c r="EO2282" s="43" t="e">
        <f t="shared" si="1032"/>
        <v>#DIV/0!</v>
      </c>
      <c r="EP2282" s="298">
        <f t="shared" si="1033"/>
        <v>0</v>
      </c>
      <c r="EQ2282" s="43" t="e">
        <f t="shared" si="1034"/>
        <v>#DIV/0!</v>
      </c>
      <c r="ER2282" s="43">
        <f t="shared" si="1035"/>
        <v>100</v>
      </c>
      <c r="ES2282" s="43">
        <f t="shared" si="1036"/>
        <v>0</v>
      </c>
    </row>
    <row r="2283" spans="1:149" x14ac:dyDescent="0.45">
      <c r="A2283" s="78" t="s">
        <v>1522</v>
      </c>
      <c r="B2283" s="174" t="s">
        <v>863</v>
      </c>
      <c r="C2283" s="51" t="s">
        <v>762</v>
      </c>
      <c r="D2283" s="51" t="s">
        <v>3859</v>
      </c>
      <c r="E2283" s="78" t="s">
        <v>637</v>
      </c>
      <c r="F2283" s="78" t="s">
        <v>2934</v>
      </c>
      <c r="G2283" s="72" t="s">
        <v>3390</v>
      </c>
      <c r="H2283" s="78" t="s">
        <v>1372</v>
      </c>
      <c r="I2283" s="78">
        <v>48</v>
      </c>
      <c r="J2283" s="300">
        <v>52</v>
      </c>
      <c r="K2283" s="78">
        <v>5</v>
      </c>
      <c r="L2283" s="300">
        <v>1200</v>
      </c>
      <c r="M2283" s="72">
        <v>5</v>
      </c>
      <c r="O2283" s="78" t="s">
        <v>3250</v>
      </c>
      <c r="P2283" s="72" t="s">
        <v>1374</v>
      </c>
      <c r="R2283" s="122">
        <v>3</v>
      </c>
      <c r="AA2283" s="195"/>
      <c r="AB2283" s="195"/>
      <c r="AC2283" s="195"/>
      <c r="AD2283" s="72"/>
      <c r="AE2283" s="316">
        <v>1</v>
      </c>
      <c r="AF2283" s="195"/>
      <c r="AG2283" s="195">
        <v>0</v>
      </c>
      <c r="AH2283" s="72"/>
      <c r="AR2283" s="53">
        <v>0.99199999999999999</v>
      </c>
      <c r="AT2283" s="77"/>
      <c r="AU2283" s="276">
        <v>520</v>
      </c>
      <c r="AV2283" s="276"/>
      <c r="AW2283" s="276">
        <v>515.84</v>
      </c>
      <c r="AX2283" s="95"/>
      <c r="AY2283" s="276"/>
      <c r="AZ2283" s="95"/>
      <c r="BB2283" s="80" t="s">
        <v>3412</v>
      </c>
      <c r="BC2283" s="270" t="s">
        <v>1126</v>
      </c>
      <c r="BD2283" s="72">
        <v>53.93</v>
      </c>
      <c r="BE2283" s="72">
        <v>1.04</v>
      </c>
      <c r="BF2283" s="72">
        <v>0.31</v>
      </c>
      <c r="BG2283" s="72">
        <v>0.03</v>
      </c>
      <c r="BH2283" s="72">
        <v>19.91</v>
      </c>
      <c r="BI2283" s="72">
        <v>0.57999999999999996</v>
      </c>
      <c r="BJ2283" s="72">
        <v>4.09</v>
      </c>
      <c r="BK2283" s="72">
        <v>0.19</v>
      </c>
      <c r="BL2283" s="72"/>
      <c r="BM2283" s="72"/>
      <c r="BN2283" s="72">
        <v>1.71</v>
      </c>
      <c r="BO2283" s="72">
        <v>0.02</v>
      </c>
      <c r="BP2283" s="72">
        <v>0.1</v>
      </c>
      <c r="BQ2283" s="72">
        <v>0.01</v>
      </c>
      <c r="BR2283" s="72">
        <v>0.54</v>
      </c>
      <c r="BS2283" s="72">
        <v>0.04</v>
      </c>
      <c r="BT2283" s="72"/>
      <c r="BU2283" s="72"/>
      <c r="BV2283" s="72"/>
      <c r="BW2283" s="72"/>
      <c r="BX2283" s="72">
        <v>3.17</v>
      </c>
      <c r="BY2283" s="72">
        <v>0.2</v>
      </c>
      <c r="BZ2283" s="72">
        <v>2</v>
      </c>
      <c r="CA2283" s="72">
        <v>0.06</v>
      </c>
      <c r="CB2283" s="72">
        <v>12.04</v>
      </c>
      <c r="CC2283" s="72">
        <v>0.09</v>
      </c>
      <c r="CD2283" s="72"/>
      <c r="CE2283" s="72"/>
      <c r="CF2283" s="72"/>
      <c r="CG2283" s="72"/>
      <c r="CH2283" s="72"/>
      <c r="CI2283" s="72"/>
      <c r="CJ2283" s="72"/>
      <c r="CK2283" s="72"/>
      <c r="CL2283" s="72"/>
      <c r="CM2283" s="72"/>
      <c r="CN2283" s="72"/>
      <c r="CO2283" s="72"/>
      <c r="CP2283" s="72"/>
      <c r="CQ2283" s="72"/>
      <c r="CR2283" s="72"/>
      <c r="CS2283" s="72"/>
      <c r="CT2283" s="72"/>
      <c r="CU2283" s="72"/>
      <c r="CV2283" s="72"/>
      <c r="CW2283" s="72"/>
      <c r="CX2283" s="72"/>
      <c r="CY2283" s="72"/>
      <c r="CZ2283" s="72"/>
      <c r="DA2283" s="72"/>
      <c r="DB2283" s="72"/>
      <c r="DC2283" s="72"/>
      <c r="DD2283" s="72"/>
      <c r="DE2283" s="72"/>
      <c r="DF2283" s="72"/>
      <c r="DG2283" s="72"/>
      <c r="DH2283" s="78">
        <f t="shared" si="1037"/>
        <v>97.800000000000011</v>
      </c>
      <c r="DJ2283" s="77">
        <f t="shared" si="1014"/>
        <v>2.1999999999999886</v>
      </c>
      <c r="DK2283" s="72"/>
      <c r="DL2283" s="51" t="s">
        <v>3860</v>
      </c>
      <c r="DO2283" s="358">
        <v>2.2000000000000002</v>
      </c>
      <c r="DP2283" s="72">
        <v>0.21</v>
      </c>
      <c r="DQ2283" s="374"/>
      <c r="DR2283" s="72"/>
      <c r="DU2283" s="52"/>
      <c r="DX2283" s="75">
        <f t="shared" si="1015"/>
        <v>55.143149284253568</v>
      </c>
      <c r="DY2283" s="51">
        <f t="shared" si="1016"/>
        <v>1.0633946830265846</v>
      </c>
      <c r="DZ2283" s="75">
        <f t="shared" si="1017"/>
        <v>0.31697341513292432</v>
      </c>
      <c r="EA2283" s="51">
        <f t="shared" si="1018"/>
        <v>3.0674846625766868E-2</v>
      </c>
      <c r="EB2283" s="75">
        <f t="shared" si="1019"/>
        <v>20.357873210633944</v>
      </c>
      <c r="EC2283" s="51">
        <f t="shared" si="1020"/>
        <v>0.59304703476482612</v>
      </c>
      <c r="ED2283" s="75">
        <f t="shared" si="1021"/>
        <v>1.7484662576687113</v>
      </c>
      <c r="EE2283" s="51">
        <f t="shared" si="1022"/>
        <v>2.0449897750511245E-2</v>
      </c>
      <c r="EF2283" s="75">
        <f t="shared" si="1023"/>
        <v>0.10224948875255623</v>
      </c>
      <c r="EG2283" s="51">
        <f t="shared" si="1024"/>
        <v>1.0224948875255623E-2</v>
      </c>
      <c r="EH2283" s="75">
        <f t="shared" si="1025"/>
        <v>0.5521472392638036</v>
      </c>
      <c r="EI2283" s="51">
        <f t="shared" si="1026"/>
        <v>4.089979550102249E-2</v>
      </c>
      <c r="EJ2283" s="75">
        <f t="shared" si="1027"/>
        <v>3.2413087934560325</v>
      </c>
      <c r="EK2283" s="51">
        <f t="shared" si="1028"/>
        <v>0.20449897750511251</v>
      </c>
      <c r="EL2283" s="75">
        <f t="shared" si="1029"/>
        <v>2.0449897750511243</v>
      </c>
      <c r="EM2283" s="51">
        <f t="shared" si="1030"/>
        <v>6.1349693251533728E-2</v>
      </c>
      <c r="EN2283" s="75">
        <f t="shared" si="1031"/>
        <v>12.310838445807768</v>
      </c>
      <c r="EO2283" s="51">
        <f t="shared" si="1032"/>
        <v>9.2024539877300596E-2</v>
      </c>
      <c r="EP2283" s="75">
        <f t="shared" si="1033"/>
        <v>0</v>
      </c>
      <c r="EQ2283" s="51" t="e">
        <f t="shared" si="1034"/>
        <v>#DIV/0!</v>
      </c>
      <c r="ER2283" s="51">
        <f t="shared" si="1035"/>
        <v>100</v>
      </c>
      <c r="ES2283" s="51">
        <f t="shared" si="1036"/>
        <v>0</v>
      </c>
    </row>
    <row r="2284" spans="1:149" x14ac:dyDescent="0.45">
      <c r="A2284" s="78" t="s">
        <v>1522</v>
      </c>
      <c r="B2284" s="174" t="s">
        <v>863</v>
      </c>
      <c r="C2284" s="51" t="s">
        <v>762</v>
      </c>
      <c r="D2284" s="51" t="s">
        <v>3859</v>
      </c>
      <c r="E2284" s="78" t="s">
        <v>637</v>
      </c>
      <c r="F2284" s="78" t="s">
        <v>2935</v>
      </c>
      <c r="G2284" s="72" t="s">
        <v>3390</v>
      </c>
      <c r="H2284" s="78" t="s">
        <v>1372</v>
      </c>
      <c r="I2284" s="78">
        <v>67</v>
      </c>
      <c r="J2284" s="300">
        <v>106</v>
      </c>
      <c r="K2284" s="78">
        <v>5</v>
      </c>
      <c r="L2284" s="300">
        <v>1200</v>
      </c>
      <c r="M2284" s="72">
        <v>5</v>
      </c>
      <c r="O2284" s="78" t="s">
        <v>3250</v>
      </c>
      <c r="P2284" s="72" t="s">
        <v>1374</v>
      </c>
      <c r="R2284" s="122">
        <v>3</v>
      </c>
      <c r="AA2284" s="195"/>
      <c r="AB2284" s="195"/>
      <c r="AC2284" s="195"/>
      <c r="AD2284" s="72"/>
      <c r="AE2284" s="316">
        <v>1</v>
      </c>
      <c r="AF2284" s="195"/>
      <c r="AG2284" s="195">
        <v>0</v>
      </c>
      <c r="AH2284" s="72"/>
      <c r="AR2284" s="53">
        <v>0.9909</v>
      </c>
      <c r="AT2284" s="77"/>
      <c r="AU2284" s="276">
        <v>1060</v>
      </c>
      <c r="AV2284" s="276"/>
      <c r="AW2284" s="276">
        <v>1050.354</v>
      </c>
      <c r="AX2284" s="95"/>
      <c r="AY2284" s="276"/>
      <c r="AZ2284" s="95"/>
      <c r="BB2284" s="80" t="s">
        <v>3412</v>
      </c>
      <c r="BC2284" s="270" t="s">
        <v>1126</v>
      </c>
      <c r="BD2284" s="72">
        <v>53.13</v>
      </c>
      <c r="BE2284" s="72">
        <v>1.03</v>
      </c>
      <c r="BF2284" s="72">
        <v>0.31</v>
      </c>
      <c r="BG2284" s="72">
        <v>0.03</v>
      </c>
      <c r="BH2284" s="72">
        <v>19.61</v>
      </c>
      <c r="BI2284" s="72">
        <v>0.56999999999999995</v>
      </c>
      <c r="BJ2284" s="72">
        <v>4.03</v>
      </c>
      <c r="BK2284" s="72">
        <v>0.18</v>
      </c>
      <c r="BL2284" s="72"/>
      <c r="BM2284" s="72"/>
      <c r="BN2284" s="72">
        <v>1.69</v>
      </c>
      <c r="BO2284" s="72">
        <v>0.02</v>
      </c>
      <c r="BP2284" s="72">
        <v>0.1</v>
      </c>
      <c r="BQ2284" s="72">
        <v>0.01</v>
      </c>
      <c r="BR2284" s="72">
        <v>0.53</v>
      </c>
      <c r="BS2284" s="72">
        <v>0.04</v>
      </c>
      <c r="BT2284" s="72"/>
      <c r="BU2284" s="72"/>
      <c r="BV2284" s="72"/>
      <c r="BW2284" s="72"/>
      <c r="BX2284" s="72">
        <v>3.12</v>
      </c>
      <c r="BY2284" s="72">
        <v>0.19</v>
      </c>
      <c r="BZ2284" s="72">
        <v>1.97</v>
      </c>
      <c r="CA2284" s="72">
        <v>0.06</v>
      </c>
      <c r="CB2284" s="72">
        <v>11.86</v>
      </c>
      <c r="CC2284" s="72">
        <v>0.09</v>
      </c>
      <c r="CD2284" s="72"/>
      <c r="CE2284" s="72"/>
      <c r="CF2284" s="72"/>
      <c r="CG2284" s="72"/>
      <c r="CH2284" s="72"/>
      <c r="CI2284" s="72"/>
      <c r="CJ2284" s="72"/>
      <c r="CK2284" s="72"/>
      <c r="CL2284" s="72"/>
      <c r="CM2284" s="72"/>
      <c r="CN2284" s="72"/>
      <c r="CO2284" s="72"/>
      <c r="CP2284" s="72"/>
      <c r="CQ2284" s="72"/>
      <c r="CR2284" s="72"/>
      <c r="CS2284" s="72"/>
      <c r="CT2284" s="72"/>
      <c r="CU2284" s="72"/>
      <c r="CV2284" s="72"/>
      <c r="CW2284" s="72"/>
      <c r="CX2284" s="72"/>
      <c r="CY2284" s="72"/>
      <c r="CZ2284" s="72"/>
      <c r="DA2284" s="72"/>
      <c r="DB2284" s="72"/>
      <c r="DC2284" s="72"/>
      <c r="DD2284" s="72"/>
      <c r="DE2284" s="72"/>
      <c r="DF2284" s="72"/>
      <c r="DG2284" s="72"/>
      <c r="DH2284" s="78">
        <f t="shared" si="1037"/>
        <v>96.350000000000009</v>
      </c>
      <c r="DJ2284" s="77">
        <f t="shared" si="1014"/>
        <v>3.6499999999999915</v>
      </c>
      <c r="DK2284" s="72"/>
      <c r="DL2284" s="51" t="s">
        <v>3860</v>
      </c>
      <c r="DO2284" s="358">
        <v>3.65</v>
      </c>
      <c r="DP2284" s="72">
        <v>0.21</v>
      </c>
      <c r="DQ2284" s="374"/>
      <c r="DR2284" s="72"/>
      <c r="DU2284" s="52"/>
      <c r="DX2284" s="75">
        <f t="shared" si="1015"/>
        <v>55.142708873897249</v>
      </c>
      <c r="DY2284" s="51">
        <f t="shared" si="1016"/>
        <v>1.0690192008303061</v>
      </c>
      <c r="DZ2284" s="75">
        <f t="shared" si="1017"/>
        <v>0.32174364296834457</v>
      </c>
      <c r="EA2284" s="51">
        <f t="shared" si="1018"/>
        <v>3.1136481577581733E-2</v>
      </c>
      <c r="EB2284" s="75">
        <f t="shared" si="1019"/>
        <v>20.352880124545926</v>
      </c>
      <c r="EC2284" s="51">
        <f t="shared" si="1020"/>
        <v>0.59159314997405288</v>
      </c>
      <c r="ED2284" s="75">
        <f t="shared" si="1021"/>
        <v>1.754021795537104</v>
      </c>
      <c r="EE2284" s="51">
        <f t="shared" si="1022"/>
        <v>2.0757654385054489E-2</v>
      </c>
      <c r="EF2284" s="75">
        <f t="shared" si="1023"/>
        <v>0.10378827192527244</v>
      </c>
      <c r="EG2284" s="51">
        <f t="shared" si="1024"/>
        <v>1.0378827192527244E-2</v>
      </c>
      <c r="EH2284" s="75">
        <f t="shared" si="1025"/>
        <v>0.55007784120394398</v>
      </c>
      <c r="EI2284" s="51">
        <f t="shared" si="1026"/>
        <v>4.1515308770108977E-2</v>
      </c>
      <c r="EJ2284" s="75">
        <f t="shared" si="1027"/>
        <v>3.2381940840684997</v>
      </c>
      <c r="EK2284" s="51">
        <f t="shared" si="1028"/>
        <v>0.19719771665801761</v>
      </c>
      <c r="EL2284" s="75">
        <f t="shared" si="1029"/>
        <v>2.0446289569278671</v>
      </c>
      <c r="EM2284" s="51">
        <f t="shared" si="1030"/>
        <v>6.2272963155163459E-2</v>
      </c>
      <c r="EN2284" s="75">
        <f t="shared" si="1031"/>
        <v>12.309289050337311</v>
      </c>
      <c r="EO2284" s="51">
        <f t="shared" si="1032"/>
        <v>9.3409444732745192E-2</v>
      </c>
      <c r="EP2284" s="75">
        <f t="shared" si="1033"/>
        <v>0</v>
      </c>
      <c r="EQ2284" s="51" t="e">
        <f t="shared" si="1034"/>
        <v>#DIV/0!</v>
      </c>
      <c r="ER2284" s="51">
        <f t="shared" si="1035"/>
        <v>100</v>
      </c>
      <c r="ES2284" s="51">
        <f t="shared" si="1036"/>
        <v>0</v>
      </c>
    </row>
    <row r="2285" spans="1:149" x14ac:dyDescent="0.45">
      <c r="A2285" s="78" t="s">
        <v>1522</v>
      </c>
      <c r="B2285" s="174" t="s">
        <v>863</v>
      </c>
      <c r="C2285" s="51" t="s">
        <v>762</v>
      </c>
      <c r="D2285" s="51" t="s">
        <v>3859</v>
      </c>
      <c r="E2285" s="78" t="s">
        <v>637</v>
      </c>
      <c r="F2285" s="78" t="s">
        <v>2936</v>
      </c>
      <c r="G2285" s="72" t="s">
        <v>3390</v>
      </c>
      <c r="H2285" s="78" t="s">
        <v>1372</v>
      </c>
      <c r="I2285" s="78">
        <v>68</v>
      </c>
      <c r="J2285" s="300">
        <v>160.20000000000002</v>
      </c>
      <c r="K2285" s="78">
        <v>5</v>
      </c>
      <c r="L2285" s="300">
        <v>1200</v>
      </c>
      <c r="M2285" s="72">
        <v>5</v>
      </c>
      <c r="O2285" s="78" t="s">
        <v>3250</v>
      </c>
      <c r="P2285" s="72" t="s">
        <v>1374</v>
      </c>
      <c r="R2285" s="122">
        <v>3</v>
      </c>
      <c r="AA2285" s="195"/>
      <c r="AB2285" s="195"/>
      <c r="AC2285" s="195"/>
      <c r="AD2285" s="72"/>
      <c r="AE2285" s="316">
        <v>1</v>
      </c>
      <c r="AF2285" s="195"/>
      <c r="AG2285" s="195">
        <v>0</v>
      </c>
      <c r="AH2285" s="72"/>
      <c r="AR2285" s="53">
        <v>0.99739999999999995</v>
      </c>
      <c r="AT2285" s="77"/>
      <c r="AU2285" s="276">
        <v>1602.0000000000002</v>
      </c>
      <c r="AV2285" s="276"/>
      <c r="AW2285" s="276">
        <v>1597.8348000000001</v>
      </c>
      <c r="AX2285" s="95"/>
      <c r="AY2285" s="276"/>
      <c r="AZ2285" s="95"/>
      <c r="BB2285" s="80" t="s">
        <v>3412</v>
      </c>
      <c r="BC2285" s="270" t="s">
        <v>1126</v>
      </c>
      <c r="BD2285" s="72">
        <v>52.56</v>
      </c>
      <c r="BE2285" s="72">
        <v>1.02</v>
      </c>
      <c r="BF2285" s="72">
        <v>0.31</v>
      </c>
      <c r="BG2285" s="72">
        <v>0.03</v>
      </c>
      <c r="BH2285" s="72">
        <v>19.399999999999999</v>
      </c>
      <c r="BI2285" s="72">
        <v>0.56999999999999995</v>
      </c>
      <c r="BJ2285" s="72">
        <v>3.99</v>
      </c>
      <c r="BK2285" s="72">
        <v>0.18</v>
      </c>
      <c r="BL2285" s="72"/>
      <c r="BM2285" s="72"/>
      <c r="BN2285" s="72">
        <v>1.67</v>
      </c>
      <c r="BO2285" s="72">
        <v>0.02</v>
      </c>
      <c r="BP2285" s="72">
        <v>0.1</v>
      </c>
      <c r="BQ2285" s="72">
        <v>0.01</v>
      </c>
      <c r="BR2285" s="72">
        <v>0.53</v>
      </c>
      <c r="BS2285" s="72">
        <v>0.04</v>
      </c>
      <c r="BT2285" s="72"/>
      <c r="BU2285" s="72"/>
      <c r="BV2285" s="72"/>
      <c r="BW2285" s="72"/>
      <c r="BX2285" s="72">
        <v>3.09</v>
      </c>
      <c r="BY2285" s="72">
        <v>0.19</v>
      </c>
      <c r="BZ2285" s="72">
        <v>1.94</v>
      </c>
      <c r="CA2285" s="72">
        <v>0.06</v>
      </c>
      <c r="CB2285" s="72">
        <v>11.74</v>
      </c>
      <c r="CC2285" s="72">
        <v>0.09</v>
      </c>
      <c r="CD2285" s="72"/>
      <c r="CE2285" s="72"/>
      <c r="CF2285" s="72"/>
      <c r="CG2285" s="72"/>
      <c r="CH2285" s="72"/>
      <c r="CI2285" s="72"/>
      <c r="CJ2285" s="72"/>
      <c r="CK2285" s="72"/>
      <c r="CL2285" s="72"/>
      <c r="CM2285" s="72"/>
      <c r="CN2285" s="72"/>
      <c r="CO2285" s="72"/>
      <c r="CP2285" s="72"/>
      <c r="CQ2285" s="72"/>
      <c r="CR2285" s="72"/>
      <c r="CS2285" s="72"/>
      <c r="CT2285" s="72"/>
      <c r="CU2285" s="72"/>
      <c r="CV2285" s="72"/>
      <c r="CW2285" s="72"/>
      <c r="CX2285" s="72"/>
      <c r="CY2285" s="72"/>
      <c r="CZ2285" s="72"/>
      <c r="DA2285" s="72"/>
      <c r="DB2285" s="72"/>
      <c r="DC2285" s="72"/>
      <c r="DD2285" s="72"/>
      <c r="DE2285" s="72"/>
      <c r="DF2285" s="72"/>
      <c r="DG2285" s="72"/>
      <c r="DH2285" s="78">
        <f t="shared" si="1037"/>
        <v>95.33</v>
      </c>
      <c r="DJ2285" s="77">
        <f t="shared" si="1014"/>
        <v>4.6700000000000017</v>
      </c>
      <c r="DK2285" s="72"/>
      <c r="DL2285" s="51" t="s">
        <v>3860</v>
      </c>
      <c r="DO2285" s="358">
        <v>4.6900000000000004</v>
      </c>
      <c r="DP2285" s="72">
        <v>0.2</v>
      </c>
      <c r="DQ2285" s="374"/>
      <c r="DR2285" s="72"/>
      <c r="DU2285" s="52"/>
      <c r="DX2285" s="75">
        <f t="shared" si="1015"/>
        <v>55.13479492289941</v>
      </c>
      <c r="DY2285" s="51">
        <f t="shared" si="1016"/>
        <v>1.069967481380468</v>
      </c>
      <c r="DZ2285" s="75">
        <f t="shared" si="1017"/>
        <v>0.32518619532151471</v>
      </c>
      <c r="EA2285" s="51">
        <f t="shared" si="1018"/>
        <v>3.1469631805307874E-2</v>
      </c>
      <c r="EB2285" s="75">
        <f t="shared" si="1019"/>
        <v>20.350361900765758</v>
      </c>
      <c r="EC2285" s="51">
        <f t="shared" si="1020"/>
        <v>0.59792300430084955</v>
      </c>
      <c r="ED2285" s="75">
        <f t="shared" si="1021"/>
        <v>1.7518095038288051</v>
      </c>
      <c r="EE2285" s="51">
        <f t="shared" si="1022"/>
        <v>2.0979754536871918E-2</v>
      </c>
      <c r="EF2285" s="75">
        <f t="shared" si="1023"/>
        <v>0.10489877268435961</v>
      </c>
      <c r="EG2285" s="51">
        <f t="shared" si="1024"/>
        <v>1.0489877268435961E-2</v>
      </c>
      <c r="EH2285" s="75">
        <f t="shared" si="1025"/>
        <v>0.55596349522710586</v>
      </c>
      <c r="EI2285" s="51">
        <f t="shared" si="1026"/>
        <v>4.1959509073743836E-2</v>
      </c>
      <c r="EJ2285" s="75">
        <f t="shared" si="1027"/>
        <v>3.2413720759467113</v>
      </c>
      <c r="EK2285" s="51">
        <f t="shared" si="1028"/>
        <v>0.19930766810028325</v>
      </c>
      <c r="EL2285" s="75">
        <f t="shared" si="1029"/>
        <v>2.0350361900765761</v>
      </c>
      <c r="EM2285" s="51">
        <f t="shared" si="1030"/>
        <v>6.2939263610615762E-2</v>
      </c>
      <c r="EN2285" s="75">
        <f t="shared" si="1031"/>
        <v>12.315115913143817</v>
      </c>
      <c r="EO2285" s="51">
        <f t="shared" si="1032"/>
        <v>9.4408895415923635E-2</v>
      </c>
      <c r="EP2285" s="75">
        <f t="shared" si="1033"/>
        <v>0</v>
      </c>
      <c r="EQ2285" s="51" t="e">
        <f t="shared" si="1034"/>
        <v>#DIV/0!</v>
      </c>
      <c r="ER2285" s="51">
        <f t="shared" si="1035"/>
        <v>100</v>
      </c>
      <c r="ES2285" s="51">
        <f t="shared" si="1036"/>
        <v>0</v>
      </c>
    </row>
    <row r="2286" spans="1:149" x14ac:dyDescent="0.45">
      <c r="A2286" s="78" t="s">
        <v>1522</v>
      </c>
      <c r="B2286" s="174" t="s">
        <v>863</v>
      </c>
      <c r="C2286" s="51" t="s">
        <v>762</v>
      </c>
      <c r="D2286" s="51" t="s">
        <v>3859</v>
      </c>
      <c r="E2286" s="78" t="s">
        <v>637</v>
      </c>
      <c r="F2286" s="78" t="s">
        <v>2937</v>
      </c>
      <c r="G2286" s="72" t="s">
        <v>3390</v>
      </c>
      <c r="H2286" s="78" t="s">
        <v>1372</v>
      </c>
      <c r="I2286" s="78">
        <v>24</v>
      </c>
      <c r="J2286" s="300">
        <v>218.70000000000002</v>
      </c>
      <c r="K2286" s="78">
        <v>5</v>
      </c>
      <c r="L2286" s="300">
        <v>1200</v>
      </c>
      <c r="M2286" s="72">
        <v>5</v>
      </c>
      <c r="O2286" s="78" t="s">
        <v>3250</v>
      </c>
      <c r="P2286" s="72" t="s">
        <v>1374</v>
      </c>
      <c r="R2286" s="122">
        <v>3</v>
      </c>
      <c r="AA2286" s="195"/>
      <c r="AB2286" s="195"/>
      <c r="AC2286" s="195"/>
      <c r="AD2286" s="72"/>
      <c r="AE2286" s="316">
        <v>1</v>
      </c>
      <c r="AF2286" s="195"/>
      <c r="AG2286" s="195">
        <v>0</v>
      </c>
      <c r="AH2286" s="72"/>
      <c r="AR2286" s="53">
        <v>1.0129999999999999</v>
      </c>
      <c r="AT2286" s="77"/>
      <c r="AU2286" s="276">
        <v>2187</v>
      </c>
      <c r="AV2286" s="276"/>
      <c r="AW2286" s="276">
        <v>2215.4309999999996</v>
      </c>
      <c r="AX2286" s="95"/>
      <c r="AY2286" s="276"/>
      <c r="AZ2286" s="95"/>
      <c r="BB2286" s="80" t="s">
        <v>3412</v>
      </c>
      <c r="BC2286" s="270" t="s">
        <v>1126</v>
      </c>
      <c r="BD2286" s="72">
        <v>52.15</v>
      </c>
      <c r="BE2286" s="72">
        <v>1.01</v>
      </c>
      <c r="BF2286" s="72">
        <v>0.3</v>
      </c>
      <c r="BG2286" s="72">
        <v>0.03</v>
      </c>
      <c r="BH2286" s="72">
        <v>19.25</v>
      </c>
      <c r="BI2286" s="72">
        <v>0.56000000000000005</v>
      </c>
      <c r="BJ2286" s="72">
        <v>3.95</v>
      </c>
      <c r="BK2286" s="72">
        <v>0.18</v>
      </c>
      <c r="BL2286" s="72"/>
      <c r="BM2286" s="72"/>
      <c r="BN2286" s="72">
        <v>1.65</v>
      </c>
      <c r="BO2286" s="72">
        <v>0.02</v>
      </c>
      <c r="BP2286" s="72">
        <v>0.1</v>
      </c>
      <c r="BQ2286" s="72">
        <v>0.01</v>
      </c>
      <c r="BR2286" s="72">
        <v>0.52</v>
      </c>
      <c r="BS2286" s="72">
        <v>0.04</v>
      </c>
      <c r="BT2286" s="72"/>
      <c r="BU2286" s="72"/>
      <c r="BV2286" s="72"/>
      <c r="BW2286" s="72"/>
      <c r="BX2286" s="72">
        <v>3.06</v>
      </c>
      <c r="BY2286" s="72">
        <v>0.19</v>
      </c>
      <c r="BZ2286" s="72">
        <v>1.93</v>
      </c>
      <c r="CA2286" s="72">
        <v>0.06</v>
      </c>
      <c r="CB2286" s="72">
        <v>11.65</v>
      </c>
      <c r="CC2286" s="72">
        <v>0.09</v>
      </c>
      <c r="CD2286" s="72"/>
      <c r="CE2286" s="72"/>
      <c r="CF2286" s="72"/>
      <c r="CG2286" s="72"/>
      <c r="CH2286" s="72"/>
      <c r="CI2286" s="72"/>
      <c r="CJ2286" s="72"/>
      <c r="CK2286" s="72"/>
      <c r="CL2286" s="72"/>
      <c r="CM2286" s="72"/>
      <c r="CN2286" s="72"/>
      <c r="CO2286" s="72"/>
      <c r="CP2286" s="72"/>
      <c r="CQ2286" s="72"/>
      <c r="CR2286" s="72"/>
      <c r="CS2286" s="72"/>
      <c r="CT2286" s="72"/>
      <c r="CU2286" s="72"/>
      <c r="CV2286" s="72"/>
      <c r="CW2286" s="72"/>
      <c r="CX2286" s="72"/>
      <c r="CY2286" s="72"/>
      <c r="CZ2286" s="72"/>
      <c r="DA2286" s="72"/>
      <c r="DB2286" s="72"/>
      <c r="DC2286" s="72"/>
      <c r="DD2286" s="72"/>
      <c r="DE2286" s="72"/>
      <c r="DF2286" s="72"/>
      <c r="DG2286" s="72"/>
      <c r="DH2286" s="78">
        <f t="shared" si="1037"/>
        <v>94.56</v>
      </c>
      <c r="DJ2286" s="77">
        <f t="shared" si="1014"/>
        <v>5.4399999999999977</v>
      </c>
      <c r="DK2286" s="72"/>
      <c r="DL2286" s="51" t="s">
        <v>3860</v>
      </c>
      <c r="DO2286" s="358">
        <v>5.43</v>
      </c>
      <c r="DP2286" s="72">
        <v>0.22</v>
      </c>
      <c r="DQ2286" s="374"/>
      <c r="DR2286" s="72"/>
      <c r="DU2286" s="52"/>
      <c r="DX2286" s="75">
        <f t="shared" si="1015"/>
        <v>55.150169204737729</v>
      </c>
      <c r="DY2286" s="51">
        <f t="shared" si="1016"/>
        <v>1.0681049069373942</v>
      </c>
      <c r="DZ2286" s="75">
        <f t="shared" si="1017"/>
        <v>0.31725888324873097</v>
      </c>
      <c r="EA2286" s="51">
        <f t="shared" si="1018"/>
        <v>3.1725888324873101E-2</v>
      </c>
      <c r="EB2286" s="75">
        <f t="shared" si="1019"/>
        <v>20.357445008460235</v>
      </c>
      <c r="EC2286" s="51">
        <f t="shared" si="1020"/>
        <v>0.59221658206429784</v>
      </c>
      <c r="ED2286" s="75">
        <f t="shared" si="1021"/>
        <v>1.7449238578680204</v>
      </c>
      <c r="EE2286" s="51">
        <f t="shared" si="1022"/>
        <v>2.1150592216582068E-2</v>
      </c>
      <c r="EF2286" s="75">
        <f t="shared" si="1023"/>
        <v>0.10575296108291032</v>
      </c>
      <c r="EG2286" s="51">
        <f t="shared" si="1024"/>
        <v>1.0575296108291032E-2</v>
      </c>
      <c r="EH2286" s="75">
        <f t="shared" si="1025"/>
        <v>0.54991539763113373</v>
      </c>
      <c r="EI2286" s="51">
        <f t="shared" si="1026"/>
        <v>4.2301184433164135E-2</v>
      </c>
      <c r="EJ2286" s="75">
        <f t="shared" si="1027"/>
        <v>3.2360406091370559</v>
      </c>
      <c r="EK2286" s="51">
        <f t="shared" si="1028"/>
        <v>0.20093062605752962</v>
      </c>
      <c r="EL2286" s="75">
        <f t="shared" si="1029"/>
        <v>2.041032148900169</v>
      </c>
      <c r="EM2286" s="51">
        <f t="shared" si="1030"/>
        <v>6.3451776649746189E-2</v>
      </c>
      <c r="EN2286" s="75">
        <f t="shared" si="1031"/>
        <v>12.320219966159053</v>
      </c>
      <c r="EO2286" s="51">
        <f t="shared" si="1032"/>
        <v>9.5177664974619297E-2</v>
      </c>
      <c r="EP2286" s="75">
        <f t="shared" si="1033"/>
        <v>0</v>
      </c>
      <c r="EQ2286" s="51" t="e">
        <f t="shared" si="1034"/>
        <v>#DIV/0!</v>
      </c>
      <c r="ER2286" s="51">
        <f t="shared" si="1035"/>
        <v>100</v>
      </c>
      <c r="ES2286" s="51">
        <f t="shared" si="1036"/>
        <v>0</v>
      </c>
    </row>
    <row r="2287" spans="1:149" x14ac:dyDescent="0.45">
      <c r="A2287" s="78" t="s">
        <v>1522</v>
      </c>
      <c r="B2287" s="174" t="s">
        <v>863</v>
      </c>
      <c r="C2287" s="51" t="s">
        <v>762</v>
      </c>
      <c r="D2287" s="51" t="s">
        <v>3859</v>
      </c>
      <c r="E2287" s="78" t="s">
        <v>637</v>
      </c>
      <c r="F2287" s="78" t="s">
        <v>2938</v>
      </c>
      <c r="G2287" s="72" t="s">
        <v>3390</v>
      </c>
      <c r="H2287" s="78" t="s">
        <v>1372</v>
      </c>
      <c r="I2287" s="78">
        <v>70</v>
      </c>
      <c r="J2287" s="300">
        <v>217.6</v>
      </c>
      <c r="K2287" s="78">
        <v>5</v>
      </c>
      <c r="L2287" s="300">
        <v>1200</v>
      </c>
      <c r="M2287" s="72">
        <v>5</v>
      </c>
      <c r="O2287" s="78" t="s">
        <v>3250</v>
      </c>
      <c r="P2287" s="72" t="s">
        <v>1374</v>
      </c>
      <c r="R2287" s="122">
        <v>3</v>
      </c>
      <c r="AA2287" s="195"/>
      <c r="AB2287" s="195"/>
      <c r="AC2287" s="195"/>
      <c r="AD2287" s="72"/>
      <c r="AE2287" s="316">
        <v>1</v>
      </c>
      <c r="AF2287" s="195"/>
      <c r="AG2287" s="195">
        <v>0</v>
      </c>
      <c r="AH2287" s="72"/>
      <c r="AR2287" s="53">
        <v>1.012</v>
      </c>
      <c r="AT2287" s="77"/>
      <c r="AU2287" s="276">
        <v>2176</v>
      </c>
      <c r="AV2287" s="276"/>
      <c r="AW2287" s="276">
        <v>2202.1120000000001</v>
      </c>
      <c r="AX2287" s="95"/>
      <c r="AY2287" s="276"/>
      <c r="AZ2287" s="95"/>
      <c r="BB2287" s="80" t="s">
        <v>3412</v>
      </c>
      <c r="BC2287" s="270" t="s">
        <v>1126</v>
      </c>
      <c r="BD2287" s="72">
        <v>52.07</v>
      </c>
      <c r="BE2287" s="72">
        <v>1.01</v>
      </c>
      <c r="BF2287" s="72">
        <v>0.3</v>
      </c>
      <c r="BG2287" s="72">
        <v>0.03</v>
      </c>
      <c r="BH2287" s="72">
        <v>19.22</v>
      </c>
      <c r="BI2287" s="72">
        <v>0.56000000000000005</v>
      </c>
      <c r="BJ2287" s="72">
        <v>3.95</v>
      </c>
      <c r="BK2287" s="72">
        <v>0.18</v>
      </c>
      <c r="BL2287" s="72"/>
      <c r="BM2287" s="72"/>
      <c r="BN2287" s="72">
        <v>1.65</v>
      </c>
      <c r="BO2287" s="72">
        <v>0.02</v>
      </c>
      <c r="BP2287" s="72">
        <v>0.09</v>
      </c>
      <c r="BQ2287" s="72">
        <v>0.01</v>
      </c>
      <c r="BR2287" s="72">
        <v>0.52</v>
      </c>
      <c r="BS2287" s="72">
        <v>0.04</v>
      </c>
      <c r="BT2287" s="72"/>
      <c r="BU2287" s="72"/>
      <c r="BV2287" s="72"/>
      <c r="BW2287" s="72"/>
      <c r="BX2287" s="72">
        <v>3.06</v>
      </c>
      <c r="BY2287" s="72">
        <v>0.19</v>
      </c>
      <c r="BZ2287" s="72">
        <v>1.93</v>
      </c>
      <c r="CA2287" s="72">
        <v>0.06</v>
      </c>
      <c r="CB2287" s="72">
        <v>11.63</v>
      </c>
      <c r="CC2287" s="72">
        <v>0.09</v>
      </c>
      <c r="CD2287" s="72"/>
      <c r="CE2287" s="72"/>
      <c r="CF2287" s="72"/>
      <c r="CG2287" s="72"/>
      <c r="CH2287" s="72"/>
      <c r="CI2287" s="72"/>
      <c r="CJ2287" s="72"/>
      <c r="CK2287" s="72"/>
      <c r="CL2287" s="72"/>
      <c r="CM2287" s="72"/>
      <c r="CN2287" s="72"/>
      <c r="CO2287" s="72"/>
      <c r="CP2287" s="72"/>
      <c r="CQ2287" s="72"/>
      <c r="CR2287" s="72"/>
      <c r="CS2287" s="72"/>
      <c r="CT2287" s="72"/>
      <c r="CU2287" s="72"/>
      <c r="CV2287" s="72"/>
      <c r="CW2287" s="72"/>
      <c r="CX2287" s="72"/>
      <c r="CY2287" s="72"/>
      <c r="CZ2287" s="72"/>
      <c r="DA2287" s="72"/>
      <c r="DB2287" s="72"/>
      <c r="DC2287" s="72"/>
      <c r="DD2287" s="72"/>
      <c r="DE2287" s="72"/>
      <c r="DF2287" s="72"/>
      <c r="DG2287" s="72"/>
      <c r="DH2287" s="78">
        <f t="shared" si="1037"/>
        <v>94.420000000000016</v>
      </c>
      <c r="DJ2287" s="77">
        <f t="shared" si="1014"/>
        <v>5.5799999999999841</v>
      </c>
      <c r="DK2287" s="72"/>
      <c r="DL2287" s="51" t="s">
        <v>3860</v>
      </c>
      <c r="DO2287" s="358">
        <v>5.58</v>
      </c>
      <c r="DP2287" s="72">
        <v>0.21</v>
      </c>
      <c r="DQ2287" s="374"/>
      <c r="DR2287" s="72"/>
      <c r="DU2287" s="52"/>
      <c r="DX2287" s="75">
        <f t="shared" si="1015"/>
        <v>55.147214573183632</v>
      </c>
      <c r="DY2287" s="51">
        <f t="shared" si="1016"/>
        <v>1.0696886252912516</v>
      </c>
      <c r="DZ2287" s="75">
        <f t="shared" si="1017"/>
        <v>0.31772929464096583</v>
      </c>
      <c r="EA2287" s="51">
        <f t="shared" si="1018"/>
        <v>3.1772929464096586E-2</v>
      </c>
      <c r="EB2287" s="75">
        <f t="shared" si="1019"/>
        <v>20.355856809997878</v>
      </c>
      <c r="EC2287" s="51">
        <f t="shared" si="1020"/>
        <v>0.59309468332980297</v>
      </c>
      <c r="ED2287" s="75">
        <f t="shared" si="1021"/>
        <v>1.7475111205253122</v>
      </c>
      <c r="EE2287" s="51">
        <f t="shared" si="1022"/>
        <v>2.1181952976064393E-2</v>
      </c>
      <c r="EF2287" s="75">
        <f t="shared" si="1023"/>
        <v>9.5318788392289758E-2</v>
      </c>
      <c r="EG2287" s="51">
        <f t="shared" si="1024"/>
        <v>1.0590976488032196E-2</v>
      </c>
      <c r="EH2287" s="75">
        <f t="shared" si="1025"/>
        <v>0.55073077737767417</v>
      </c>
      <c r="EI2287" s="51">
        <f t="shared" si="1026"/>
        <v>4.2363905952128786E-2</v>
      </c>
      <c r="EJ2287" s="75">
        <f t="shared" si="1027"/>
        <v>3.2408388053378512</v>
      </c>
      <c r="EK2287" s="51">
        <f t="shared" si="1028"/>
        <v>0.20122855327261169</v>
      </c>
      <c r="EL2287" s="75">
        <f t="shared" si="1029"/>
        <v>2.0440584621902134</v>
      </c>
      <c r="EM2287" s="51">
        <f t="shared" si="1030"/>
        <v>6.3545858928193158E-2</v>
      </c>
      <c r="EN2287" s="75">
        <f t="shared" si="1031"/>
        <v>12.317305655581444</v>
      </c>
      <c r="EO2287" s="51">
        <f t="shared" si="1032"/>
        <v>9.5318788392289758E-2</v>
      </c>
      <c r="EP2287" s="75">
        <f t="shared" si="1033"/>
        <v>0</v>
      </c>
      <c r="EQ2287" s="51" t="e">
        <f t="shared" si="1034"/>
        <v>#DIV/0!</v>
      </c>
      <c r="ER2287" s="51">
        <f t="shared" si="1035"/>
        <v>100</v>
      </c>
      <c r="ES2287" s="51">
        <f t="shared" si="1036"/>
        <v>0</v>
      </c>
    </row>
    <row r="2288" spans="1:149" x14ac:dyDescent="0.45">
      <c r="A2288" s="78" t="s">
        <v>1522</v>
      </c>
      <c r="B2288" s="174" t="s">
        <v>863</v>
      </c>
      <c r="C2288" s="51" t="s">
        <v>762</v>
      </c>
      <c r="D2288" s="51" t="s">
        <v>3859</v>
      </c>
      <c r="E2288" s="78" t="s">
        <v>637</v>
      </c>
      <c r="F2288" s="78" t="s">
        <v>2939</v>
      </c>
      <c r="G2288" s="72" t="s">
        <v>3390</v>
      </c>
      <c r="H2288" s="78" t="s">
        <v>1372</v>
      </c>
      <c r="I2288" s="78">
        <v>72</v>
      </c>
      <c r="J2288" s="300">
        <v>274.39999999999998</v>
      </c>
      <c r="K2288" s="78">
        <v>5</v>
      </c>
      <c r="L2288" s="300">
        <v>1200</v>
      </c>
      <c r="M2288" s="72">
        <v>5</v>
      </c>
      <c r="O2288" s="78" t="s">
        <v>3250</v>
      </c>
      <c r="P2288" s="72" t="s">
        <v>1374</v>
      </c>
      <c r="R2288" s="122">
        <v>3</v>
      </c>
      <c r="AA2288" s="195"/>
      <c r="AB2288" s="195"/>
      <c r="AC2288" s="195"/>
      <c r="AD2288" s="72"/>
      <c r="AE2288" s="316">
        <v>1</v>
      </c>
      <c r="AF2288" s="195"/>
      <c r="AG2288" s="195">
        <v>0</v>
      </c>
      <c r="AH2288" s="72"/>
      <c r="AR2288" s="53">
        <v>1.034</v>
      </c>
      <c r="AT2288" s="77"/>
      <c r="AU2288" s="276">
        <v>2744</v>
      </c>
      <c r="AV2288" s="276"/>
      <c r="AW2288" s="276">
        <v>2837.2960000000003</v>
      </c>
      <c r="AX2288" s="95"/>
      <c r="AY2288" s="276"/>
      <c r="AZ2288" s="95"/>
      <c r="BB2288" s="80" t="s">
        <v>3412</v>
      </c>
      <c r="BC2288" s="270" t="s">
        <v>1126</v>
      </c>
      <c r="BD2288" s="72">
        <v>51.63</v>
      </c>
      <c r="BE2288" s="72">
        <v>1</v>
      </c>
      <c r="BF2288" s="72">
        <v>0.3</v>
      </c>
      <c r="BG2288" s="72">
        <v>0.03</v>
      </c>
      <c r="BH2288" s="72">
        <v>19.059999999999999</v>
      </c>
      <c r="BI2288" s="72">
        <v>0.56000000000000005</v>
      </c>
      <c r="BJ2288" s="72">
        <v>3.91</v>
      </c>
      <c r="BK2288" s="72">
        <v>0.18</v>
      </c>
      <c r="BL2288" s="72"/>
      <c r="BM2288" s="72"/>
      <c r="BN2288" s="72">
        <v>1.64</v>
      </c>
      <c r="BO2288" s="72">
        <v>0.02</v>
      </c>
      <c r="BP2288" s="72">
        <v>0.09</v>
      </c>
      <c r="BQ2288" s="72">
        <v>0.01</v>
      </c>
      <c r="BR2288" s="72">
        <v>0.52</v>
      </c>
      <c r="BS2288" s="72">
        <v>0.04</v>
      </c>
      <c r="BT2288" s="72"/>
      <c r="BU2288" s="72"/>
      <c r="BV2288" s="72"/>
      <c r="BW2288" s="72"/>
      <c r="BX2288" s="72">
        <v>3.03</v>
      </c>
      <c r="BY2288" s="72">
        <v>0.19</v>
      </c>
      <c r="BZ2288" s="72">
        <v>1.91</v>
      </c>
      <c r="CA2288" s="72">
        <v>0.06</v>
      </c>
      <c r="CB2288" s="72">
        <v>11.53</v>
      </c>
      <c r="CC2288" s="72">
        <v>0.08</v>
      </c>
      <c r="CD2288" s="72"/>
      <c r="CE2288" s="72"/>
      <c r="CF2288" s="72"/>
      <c r="CG2288" s="72"/>
      <c r="CH2288" s="72"/>
      <c r="CI2288" s="72"/>
      <c r="CJ2288" s="72"/>
      <c r="CK2288" s="72"/>
      <c r="CL2288" s="72"/>
      <c r="CM2288" s="72"/>
      <c r="CN2288" s="72"/>
      <c r="CO2288" s="72"/>
      <c r="CP2288" s="72"/>
      <c r="CQ2288" s="72"/>
      <c r="CR2288" s="72"/>
      <c r="CS2288" s="72"/>
      <c r="CT2288" s="72"/>
      <c r="CU2288" s="72"/>
      <c r="CV2288" s="72"/>
      <c r="CW2288" s="72"/>
      <c r="CX2288" s="72"/>
      <c r="CY2288" s="72"/>
      <c r="CZ2288" s="72"/>
      <c r="DA2288" s="72"/>
      <c r="DB2288" s="72"/>
      <c r="DC2288" s="72"/>
      <c r="DD2288" s="72"/>
      <c r="DE2288" s="72"/>
      <c r="DF2288" s="72"/>
      <c r="DG2288" s="72"/>
      <c r="DH2288" s="78">
        <f t="shared" si="1037"/>
        <v>93.61999999999999</v>
      </c>
      <c r="DJ2288" s="77">
        <f t="shared" si="1014"/>
        <v>6.3800000000000097</v>
      </c>
      <c r="DK2288" s="72"/>
      <c r="DL2288" s="51" t="s">
        <v>3860</v>
      </c>
      <c r="DO2288" s="358">
        <v>6.38</v>
      </c>
      <c r="DP2288" s="72">
        <v>0.2</v>
      </c>
      <c r="DQ2288" s="374"/>
      <c r="DR2288" s="72"/>
      <c r="DU2288" s="52"/>
      <c r="DX2288" s="75">
        <f t="shared" si="1015"/>
        <v>55.148472548600736</v>
      </c>
      <c r="DY2288" s="51">
        <f t="shared" si="1016"/>
        <v>1.0681478316599018</v>
      </c>
      <c r="DZ2288" s="75">
        <f t="shared" si="1017"/>
        <v>0.32044434949797052</v>
      </c>
      <c r="EA2288" s="51">
        <f t="shared" si="1018"/>
        <v>3.204443494979705E-2</v>
      </c>
      <c r="EB2288" s="75">
        <f t="shared" si="1019"/>
        <v>20.358897671437727</v>
      </c>
      <c r="EC2288" s="51">
        <f t="shared" si="1020"/>
        <v>0.59816278572954507</v>
      </c>
      <c r="ED2288" s="75">
        <f t="shared" si="1021"/>
        <v>1.751762443922239</v>
      </c>
      <c r="EE2288" s="51">
        <f t="shared" si="1022"/>
        <v>2.1362956633198038E-2</v>
      </c>
      <c r="EF2288" s="75">
        <f t="shared" si="1023"/>
        <v>9.6133304849391171E-2</v>
      </c>
      <c r="EG2288" s="51">
        <f t="shared" si="1024"/>
        <v>1.0681478316599019E-2</v>
      </c>
      <c r="EH2288" s="75">
        <f t="shared" si="1025"/>
        <v>0.55543687246314899</v>
      </c>
      <c r="EI2288" s="51">
        <f t="shared" si="1026"/>
        <v>4.2725913266396076E-2</v>
      </c>
      <c r="EJ2288" s="75">
        <f t="shared" si="1027"/>
        <v>3.2364879299295026</v>
      </c>
      <c r="EK2288" s="51">
        <f t="shared" si="1028"/>
        <v>0.20294808801538139</v>
      </c>
      <c r="EL2288" s="75">
        <f t="shared" si="1029"/>
        <v>2.0401623584704121</v>
      </c>
      <c r="EM2288" s="51">
        <f t="shared" si="1030"/>
        <v>6.4088869899594086E-2</v>
      </c>
      <c r="EN2288" s="75">
        <f t="shared" si="1031"/>
        <v>12.315744499038669</v>
      </c>
      <c r="EO2288" s="51">
        <f t="shared" si="1032"/>
        <v>8.5451826532792152E-2</v>
      </c>
      <c r="EP2288" s="75">
        <f t="shared" si="1033"/>
        <v>0</v>
      </c>
      <c r="EQ2288" s="51" t="e">
        <f t="shared" si="1034"/>
        <v>#DIV/0!</v>
      </c>
      <c r="ER2288" s="51">
        <f t="shared" si="1035"/>
        <v>100</v>
      </c>
      <c r="ES2288" s="51">
        <f t="shared" si="1036"/>
        <v>0</v>
      </c>
    </row>
    <row r="2289" spans="1:149" x14ac:dyDescent="0.45">
      <c r="A2289" s="78" t="s">
        <v>1522</v>
      </c>
      <c r="B2289" s="174" t="s">
        <v>863</v>
      </c>
      <c r="C2289" s="51" t="s">
        <v>762</v>
      </c>
      <c r="D2289" s="51" t="s">
        <v>3859</v>
      </c>
      <c r="E2289" s="78" t="s">
        <v>637</v>
      </c>
      <c r="F2289" s="78" t="s">
        <v>2940</v>
      </c>
      <c r="G2289" s="72" t="s">
        <v>3390</v>
      </c>
      <c r="H2289" s="78" t="s">
        <v>1372</v>
      </c>
      <c r="I2289" s="78">
        <v>75</v>
      </c>
      <c r="J2289" s="300">
        <v>276.8</v>
      </c>
      <c r="K2289" s="78">
        <v>5</v>
      </c>
      <c r="L2289" s="300">
        <v>1200</v>
      </c>
      <c r="M2289" s="72">
        <v>5</v>
      </c>
      <c r="O2289" s="78" t="s">
        <v>3250</v>
      </c>
      <c r="P2289" s="72" t="s">
        <v>1374</v>
      </c>
      <c r="R2289" s="122">
        <v>3</v>
      </c>
      <c r="AA2289" s="195"/>
      <c r="AB2289" s="195"/>
      <c r="AC2289" s="195"/>
      <c r="AD2289" s="72"/>
      <c r="AE2289" s="316">
        <v>1</v>
      </c>
      <c r="AF2289" s="195"/>
      <c r="AG2289" s="195">
        <v>0</v>
      </c>
      <c r="AH2289" s="72"/>
      <c r="AR2289" s="53">
        <v>1.0349999999999999</v>
      </c>
      <c r="AT2289" s="77"/>
      <c r="AU2289" s="276">
        <v>2768</v>
      </c>
      <c r="AV2289" s="276"/>
      <c r="AW2289" s="276">
        <v>2864.8799999999997</v>
      </c>
      <c r="AX2289" s="95"/>
      <c r="AY2289" s="276"/>
      <c r="AZ2289" s="95"/>
      <c r="BB2289" s="80" t="s">
        <v>3412</v>
      </c>
      <c r="BC2289" s="270" t="s">
        <v>1126</v>
      </c>
      <c r="BD2289" s="72">
        <v>51.65</v>
      </c>
      <c r="BE2289" s="72">
        <v>1</v>
      </c>
      <c r="BF2289" s="72">
        <v>0.3</v>
      </c>
      <c r="BG2289" s="72">
        <v>0.03</v>
      </c>
      <c r="BH2289" s="72">
        <v>19.07</v>
      </c>
      <c r="BI2289" s="72">
        <v>0.56000000000000005</v>
      </c>
      <c r="BJ2289" s="72">
        <v>3.92</v>
      </c>
      <c r="BK2289" s="72">
        <v>0.18</v>
      </c>
      <c r="BL2289" s="72"/>
      <c r="BM2289" s="72"/>
      <c r="BN2289" s="72">
        <v>1.64</v>
      </c>
      <c r="BO2289" s="72">
        <v>0.02</v>
      </c>
      <c r="BP2289" s="72">
        <v>0.09</v>
      </c>
      <c r="BQ2289" s="72">
        <v>0.01</v>
      </c>
      <c r="BR2289" s="72">
        <v>0.52</v>
      </c>
      <c r="BS2289" s="72">
        <v>0.04</v>
      </c>
      <c r="BT2289" s="72"/>
      <c r="BU2289" s="72"/>
      <c r="BV2289" s="72"/>
      <c r="BW2289" s="72"/>
      <c r="BX2289" s="72">
        <v>3.03</v>
      </c>
      <c r="BY2289" s="72">
        <v>0.19</v>
      </c>
      <c r="BZ2289" s="72">
        <v>1.91</v>
      </c>
      <c r="CA2289" s="72">
        <v>0.06</v>
      </c>
      <c r="CB2289" s="72">
        <v>11.53</v>
      </c>
      <c r="CC2289" s="72">
        <v>0.08</v>
      </c>
      <c r="CD2289" s="72"/>
      <c r="CE2289" s="72"/>
      <c r="CF2289" s="72"/>
      <c r="CG2289" s="72"/>
      <c r="CH2289" s="72"/>
      <c r="CI2289" s="72"/>
      <c r="CJ2289" s="72"/>
      <c r="CK2289" s="72"/>
      <c r="CL2289" s="72"/>
      <c r="CM2289" s="72"/>
      <c r="CN2289" s="72"/>
      <c r="CO2289" s="72"/>
      <c r="CP2289" s="72"/>
      <c r="CQ2289" s="72"/>
      <c r="CR2289" s="72"/>
      <c r="CS2289" s="72"/>
      <c r="CT2289" s="72"/>
      <c r="CU2289" s="72"/>
      <c r="CV2289" s="72"/>
      <c r="CW2289" s="72"/>
      <c r="CX2289" s="72"/>
      <c r="CY2289" s="72"/>
      <c r="CZ2289" s="72"/>
      <c r="DA2289" s="72"/>
      <c r="DB2289" s="72"/>
      <c r="DC2289" s="72"/>
      <c r="DD2289" s="72"/>
      <c r="DE2289" s="72"/>
      <c r="DF2289" s="72"/>
      <c r="DG2289" s="72"/>
      <c r="DH2289" s="78">
        <f t="shared" si="1037"/>
        <v>93.66</v>
      </c>
      <c r="DJ2289" s="77">
        <f t="shared" si="1014"/>
        <v>6.3400000000000034</v>
      </c>
      <c r="DK2289" s="72"/>
      <c r="DL2289" s="51" t="s">
        <v>3860</v>
      </c>
      <c r="DO2289" s="358">
        <v>6.34</v>
      </c>
      <c r="DP2289" s="72">
        <v>0.22</v>
      </c>
      <c r="DQ2289" s="374"/>
      <c r="DR2289" s="72"/>
      <c r="DU2289" s="52"/>
      <c r="DX2289" s="75">
        <f t="shared" si="1015"/>
        <v>55.14627375613923</v>
      </c>
      <c r="DY2289" s="51">
        <f t="shared" si="1016"/>
        <v>1.0676916506512919</v>
      </c>
      <c r="DZ2289" s="75">
        <f t="shared" si="1017"/>
        <v>0.32030749519538759</v>
      </c>
      <c r="EA2289" s="51">
        <f t="shared" si="1018"/>
        <v>3.2030749519538763E-2</v>
      </c>
      <c r="EB2289" s="75">
        <f t="shared" si="1019"/>
        <v>20.36087977792014</v>
      </c>
      <c r="EC2289" s="51">
        <f t="shared" si="1020"/>
        <v>0.5979073243647236</v>
      </c>
      <c r="ED2289" s="75">
        <f t="shared" si="1021"/>
        <v>1.7510143070681186</v>
      </c>
      <c r="EE2289" s="51">
        <f t="shared" si="1022"/>
        <v>2.1353833013025837E-2</v>
      </c>
      <c r="EF2289" s="75">
        <f t="shared" si="1023"/>
        <v>9.6092248558616283E-2</v>
      </c>
      <c r="EG2289" s="51">
        <f t="shared" si="1024"/>
        <v>1.0676916506512922E-2</v>
      </c>
      <c r="EH2289" s="75">
        <f t="shared" si="1025"/>
        <v>0.5551996583386718</v>
      </c>
      <c r="EI2289" s="51">
        <f t="shared" si="1026"/>
        <v>4.270766602605168E-2</v>
      </c>
      <c r="EJ2289" s="75">
        <f t="shared" si="1027"/>
        <v>3.2351057014734148</v>
      </c>
      <c r="EK2289" s="51">
        <f t="shared" si="1028"/>
        <v>0.20286141362374552</v>
      </c>
      <c r="EL2289" s="75">
        <f t="shared" si="1029"/>
        <v>2.0392910527439674</v>
      </c>
      <c r="EM2289" s="51">
        <f t="shared" si="1030"/>
        <v>6.4061499039077513E-2</v>
      </c>
      <c r="EN2289" s="75">
        <f t="shared" si="1031"/>
        <v>12.310484732009396</v>
      </c>
      <c r="EO2289" s="51">
        <f t="shared" si="1032"/>
        <v>8.541533205210336E-2</v>
      </c>
      <c r="EP2289" s="75">
        <f t="shared" si="1033"/>
        <v>0</v>
      </c>
      <c r="EQ2289" s="51" t="e">
        <f t="shared" si="1034"/>
        <v>#DIV/0!</v>
      </c>
      <c r="ER2289" s="51">
        <f t="shared" si="1035"/>
        <v>100</v>
      </c>
      <c r="ES2289" s="51">
        <f t="shared" si="1036"/>
        <v>0</v>
      </c>
    </row>
    <row r="2290" spans="1:149" x14ac:dyDescent="0.45">
      <c r="A2290" s="78" t="s">
        <v>1522</v>
      </c>
      <c r="B2290" s="174" t="s">
        <v>863</v>
      </c>
      <c r="C2290" s="51" t="s">
        <v>762</v>
      </c>
      <c r="D2290" s="51" t="s">
        <v>3859</v>
      </c>
      <c r="E2290" s="78" t="s">
        <v>637</v>
      </c>
      <c r="F2290" s="78" t="s">
        <v>2941</v>
      </c>
      <c r="G2290" s="72" t="s">
        <v>3390</v>
      </c>
      <c r="H2290" s="78" t="s">
        <v>1372</v>
      </c>
      <c r="I2290" s="78">
        <v>100</v>
      </c>
      <c r="J2290" s="300">
        <v>337.1</v>
      </c>
      <c r="K2290" s="78">
        <v>5</v>
      </c>
      <c r="L2290" s="300">
        <v>1200</v>
      </c>
      <c r="M2290" s="72">
        <v>5</v>
      </c>
      <c r="O2290" s="78" t="s">
        <v>3250</v>
      </c>
      <c r="P2290" s="72" t="s">
        <v>1374</v>
      </c>
      <c r="R2290" s="122">
        <v>3</v>
      </c>
      <c r="AA2290" s="195"/>
      <c r="AB2290" s="195"/>
      <c r="AC2290" s="195"/>
      <c r="AD2290" s="72"/>
      <c r="AE2290" s="316">
        <v>1</v>
      </c>
      <c r="AF2290" s="195"/>
      <c r="AG2290" s="195">
        <v>0</v>
      </c>
      <c r="AH2290" s="72"/>
      <c r="AR2290" s="53">
        <v>1.0660000000000001</v>
      </c>
      <c r="AT2290" s="77"/>
      <c r="AU2290" s="276">
        <v>3371</v>
      </c>
      <c r="AV2290" s="276"/>
      <c r="AW2290" s="276">
        <v>3593.4860000000003</v>
      </c>
      <c r="AX2290" s="95"/>
      <c r="AY2290" s="276"/>
      <c r="AZ2290" s="95"/>
      <c r="BB2290" s="80" t="s">
        <v>3412</v>
      </c>
      <c r="BC2290" s="270" t="s">
        <v>1126</v>
      </c>
      <c r="BD2290" s="72">
        <v>51.05</v>
      </c>
      <c r="BE2290" s="72">
        <v>0.99</v>
      </c>
      <c r="BF2290" s="72">
        <v>0.3</v>
      </c>
      <c r="BG2290" s="72">
        <v>0.03</v>
      </c>
      <c r="BH2290" s="72">
        <v>18.84</v>
      </c>
      <c r="BI2290" s="72">
        <v>0.55000000000000004</v>
      </c>
      <c r="BJ2290" s="72">
        <v>3.87</v>
      </c>
      <c r="BK2290" s="72">
        <v>0.18</v>
      </c>
      <c r="BL2290" s="72"/>
      <c r="BM2290" s="72"/>
      <c r="BN2290" s="72">
        <v>1.62</v>
      </c>
      <c r="BO2290" s="72">
        <v>0.02</v>
      </c>
      <c r="BP2290" s="72">
        <v>0.09</v>
      </c>
      <c r="BQ2290" s="72">
        <v>0.01</v>
      </c>
      <c r="BR2290" s="72">
        <v>0.51</v>
      </c>
      <c r="BS2290" s="72">
        <v>0.04</v>
      </c>
      <c r="BT2290" s="72"/>
      <c r="BU2290" s="72"/>
      <c r="BV2290" s="72"/>
      <c r="BW2290" s="72"/>
      <c r="BX2290" s="72">
        <v>3</v>
      </c>
      <c r="BY2290" s="72">
        <v>0.19</v>
      </c>
      <c r="BZ2290" s="72">
        <v>1.89</v>
      </c>
      <c r="CA2290" s="72">
        <v>0.06</v>
      </c>
      <c r="CB2290" s="72">
        <v>11.4</v>
      </c>
      <c r="CC2290" s="72">
        <v>0.08</v>
      </c>
      <c r="CD2290" s="72"/>
      <c r="CE2290" s="72"/>
      <c r="CF2290" s="72"/>
      <c r="CG2290" s="72"/>
      <c r="CH2290" s="72"/>
      <c r="CI2290" s="72"/>
      <c r="CJ2290" s="72"/>
      <c r="CK2290" s="72"/>
      <c r="CL2290" s="72"/>
      <c r="CM2290" s="72"/>
      <c r="CN2290" s="72"/>
      <c r="CO2290" s="72"/>
      <c r="CP2290" s="72"/>
      <c r="CQ2290" s="72"/>
      <c r="CR2290" s="72"/>
      <c r="CS2290" s="72"/>
      <c r="CT2290" s="72"/>
      <c r="CU2290" s="72"/>
      <c r="CV2290" s="72"/>
      <c r="CW2290" s="72"/>
      <c r="CX2290" s="72"/>
      <c r="CY2290" s="72"/>
      <c r="CZ2290" s="72"/>
      <c r="DA2290" s="72"/>
      <c r="DB2290" s="72"/>
      <c r="DC2290" s="72"/>
      <c r="DD2290" s="72"/>
      <c r="DE2290" s="72"/>
      <c r="DF2290" s="72"/>
      <c r="DG2290" s="72"/>
      <c r="DH2290" s="78">
        <f t="shared" si="1037"/>
        <v>92.570000000000022</v>
      </c>
      <c r="DJ2290" s="77">
        <f t="shared" si="1014"/>
        <v>7.4299999999999784</v>
      </c>
      <c r="DK2290" s="72"/>
      <c r="DL2290" s="51" t="s">
        <v>3860</v>
      </c>
      <c r="DO2290" s="358">
        <v>7.43</v>
      </c>
      <c r="DP2290" s="72">
        <v>0.21</v>
      </c>
      <c r="DQ2290" s="374"/>
      <c r="DR2290" s="72"/>
      <c r="DU2290" s="52"/>
      <c r="DX2290" s="75">
        <f t="shared" si="1015"/>
        <v>55.147455979258922</v>
      </c>
      <c r="DY2290" s="51">
        <f t="shared" si="1016"/>
        <v>1.0694609484714266</v>
      </c>
      <c r="DZ2290" s="75">
        <f t="shared" si="1017"/>
        <v>0.32407907529437174</v>
      </c>
      <c r="EA2290" s="51">
        <f t="shared" si="1018"/>
        <v>3.2407907529437174E-2</v>
      </c>
      <c r="EB2290" s="75">
        <f t="shared" si="1019"/>
        <v>20.352165928486546</v>
      </c>
      <c r="EC2290" s="51">
        <f t="shared" si="1020"/>
        <v>0.59414497137301492</v>
      </c>
      <c r="ED2290" s="75">
        <f t="shared" si="1021"/>
        <v>1.7500270065896075</v>
      </c>
      <c r="EE2290" s="51">
        <f t="shared" si="1022"/>
        <v>2.160527168629145E-2</v>
      </c>
      <c r="EF2290" s="75">
        <f t="shared" si="1023"/>
        <v>9.7223722588311523E-2</v>
      </c>
      <c r="EG2290" s="51">
        <f t="shared" si="1024"/>
        <v>1.0802635843145725E-2</v>
      </c>
      <c r="EH2290" s="75">
        <f t="shared" si="1025"/>
        <v>0.55093442800043202</v>
      </c>
      <c r="EI2290" s="51">
        <f t="shared" si="1026"/>
        <v>4.3210543372582906E-2</v>
      </c>
      <c r="EJ2290" s="75">
        <f t="shared" si="1027"/>
        <v>3.2407907529437177</v>
      </c>
      <c r="EK2290" s="51">
        <f t="shared" si="1028"/>
        <v>0.2052500810197688</v>
      </c>
      <c r="EL2290" s="75">
        <f t="shared" si="1029"/>
        <v>2.0416981743545422</v>
      </c>
      <c r="EM2290" s="51">
        <f t="shared" si="1030"/>
        <v>6.4815815058874349E-2</v>
      </c>
      <c r="EN2290" s="75">
        <f t="shared" si="1031"/>
        <v>12.315004861186127</v>
      </c>
      <c r="EO2290" s="51">
        <f t="shared" si="1032"/>
        <v>8.6421086745165798E-2</v>
      </c>
      <c r="EP2290" s="75">
        <f t="shared" si="1033"/>
        <v>0</v>
      </c>
      <c r="EQ2290" s="51" t="e">
        <f t="shared" si="1034"/>
        <v>#DIV/0!</v>
      </c>
      <c r="ER2290" s="51">
        <f t="shared" si="1035"/>
        <v>100</v>
      </c>
      <c r="ES2290" s="51">
        <f t="shared" si="1036"/>
        <v>0</v>
      </c>
    </row>
    <row r="2291" spans="1:149" x14ac:dyDescent="0.45">
      <c r="A2291" s="78" t="s">
        <v>1522</v>
      </c>
      <c r="B2291" s="174" t="s">
        <v>863</v>
      </c>
      <c r="C2291" s="51" t="s">
        <v>762</v>
      </c>
      <c r="D2291" s="51" t="s">
        <v>3859</v>
      </c>
      <c r="E2291" s="78" t="s">
        <v>637</v>
      </c>
      <c r="F2291" s="78" t="s">
        <v>2942</v>
      </c>
      <c r="G2291" s="72" t="s">
        <v>3390</v>
      </c>
      <c r="H2291" s="78" t="s">
        <v>1372</v>
      </c>
      <c r="I2291" s="78">
        <v>70</v>
      </c>
      <c r="J2291" s="300">
        <v>468.6</v>
      </c>
      <c r="K2291" s="78">
        <v>5</v>
      </c>
      <c r="L2291" s="300">
        <v>1195</v>
      </c>
      <c r="M2291" s="72">
        <v>5</v>
      </c>
      <c r="O2291" s="78" t="s">
        <v>3250</v>
      </c>
      <c r="P2291" s="72" t="s">
        <v>1374</v>
      </c>
      <c r="R2291" s="122">
        <v>3</v>
      </c>
      <c r="AA2291" s="195"/>
      <c r="AB2291" s="195"/>
      <c r="AC2291" s="195"/>
      <c r="AD2291" s="72"/>
      <c r="AE2291" s="316">
        <v>1</v>
      </c>
      <c r="AF2291" s="195"/>
      <c r="AG2291" s="195">
        <v>0</v>
      </c>
      <c r="AH2291" s="72"/>
      <c r="AR2291" s="53">
        <v>1.155</v>
      </c>
      <c r="AT2291" s="77"/>
      <c r="AU2291" s="276">
        <v>4686</v>
      </c>
      <c r="AV2291" s="276"/>
      <c r="AW2291" s="276">
        <v>5412.33</v>
      </c>
      <c r="AX2291" s="95"/>
      <c r="AY2291" s="276"/>
      <c r="AZ2291" s="95"/>
      <c r="BB2291" s="80" t="s">
        <v>3412</v>
      </c>
      <c r="BC2291" s="270" t="s">
        <v>1126</v>
      </c>
      <c r="BD2291" s="72">
        <v>50.23</v>
      </c>
      <c r="BE2291" s="72">
        <v>0.97</v>
      </c>
      <c r="BF2291" s="72">
        <v>0.28999999999999998</v>
      </c>
      <c r="BG2291" s="72">
        <v>0.03</v>
      </c>
      <c r="BH2291" s="72">
        <v>18.54</v>
      </c>
      <c r="BI2291" s="72">
        <v>0.54</v>
      </c>
      <c r="BJ2291" s="72">
        <v>3.81</v>
      </c>
      <c r="BK2291" s="72">
        <v>0.17</v>
      </c>
      <c r="BL2291" s="72"/>
      <c r="BM2291" s="72"/>
      <c r="BN2291" s="72">
        <v>1.59</v>
      </c>
      <c r="BO2291" s="72">
        <v>0.02</v>
      </c>
      <c r="BP2291" s="72">
        <v>0.09</v>
      </c>
      <c r="BQ2291" s="72">
        <v>0.01</v>
      </c>
      <c r="BR2291" s="72">
        <v>0.5</v>
      </c>
      <c r="BS2291" s="72">
        <v>0.04</v>
      </c>
      <c r="BT2291" s="72"/>
      <c r="BU2291" s="72"/>
      <c r="BV2291" s="72"/>
      <c r="BW2291" s="72"/>
      <c r="BX2291" s="72">
        <v>2.95</v>
      </c>
      <c r="BY2291" s="72">
        <v>0.18</v>
      </c>
      <c r="BZ2291" s="72">
        <v>1.86</v>
      </c>
      <c r="CA2291" s="72">
        <v>0.05</v>
      </c>
      <c r="CB2291" s="72">
        <v>11.22</v>
      </c>
      <c r="CC2291" s="72">
        <v>0.08</v>
      </c>
      <c r="CD2291" s="72"/>
      <c r="CE2291" s="72"/>
      <c r="CF2291" s="72"/>
      <c r="CG2291" s="72"/>
      <c r="CH2291" s="72"/>
      <c r="CI2291" s="72"/>
      <c r="CJ2291" s="72"/>
      <c r="CK2291" s="72"/>
      <c r="CL2291" s="72"/>
      <c r="CM2291" s="72"/>
      <c r="CN2291" s="72"/>
      <c r="CO2291" s="72"/>
      <c r="CP2291" s="72"/>
      <c r="CQ2291" s="72"/>
      <c r="CR2291" s="72"/>
      <c r="CS2291" s="72"/>
      <c r="CT2291" s="72"/>
      <c r="CU2291" s="72"/>
      <c r="CV2291" s="72"/>
      <c r="CW2291" s="72"/>
      <c r="CX2291" s="72"/>
      <c r="CY2291" s="72"/>
      <c r="CZ2291" s="72"/>
      <c r="DA2291" s="72"/>
      <c r="DB2291" s="72"/>
      <c r="DC2291" s="72"/>
      <c r="DD2291" s="72"/>
      <c r="DE2291" s="72"/>
      <c r="DF2291" s="72"/>
      <c r="DG2291" s="72"/>
      <c r="DH2291" s="78">
        <f t="shared" si="1037"/>
        <v>91.080000000000013</v>
      </c>
      <c r="DJ2291" s="77">
        <f t="shared" si="1014"/>
        <v>8.9199999999999875</v>
      </c>
      <c r="DK2291" s="72"/>
      <c r="DL2291" s="51" t="s">
        <v>3860</v>
      </c>
      <c r="DO2291" s="358">
        <v>8.92</v>
      </c>
      <c r="DP2291" s="72">
        <v>0.21</v>
      </c>
      <c r="DQ2291" s="374"/>
      <c r="DR2291" s="72"/>
      <c r="DU2291" s="52"/>
      <c r="DX2291" s="75">
        <f t="shared" si="1015"/>
        <v>55.149319279754053</v>
      </c>
      <c r="DY2291" s="51">
        <f t="shared" si="1016"/>
        <v>1.0649978041282389</v>
      </c>
      <c r="DZ2291" s="75">
        <f t="shared" si="1017"/>
        <v>0.31840140535792699</v>
      </c>
      <c r="EA2291" s="51">
        <f t="shared" si="1018"/>
        <v>3.2938076416337274E-2</v>
      </c>
      <c r="EB2291" s="75">
        <f t="shared" si="1019"/>
        <v>20.355731225296438</v>
      </c>
      <c r="EC2291" s="51">
        <f t="shared" si="1020"/>
        <v>0.59288537549407105</v>
      </c>
      <c r="ED2291" s="75">
        <f t="shared" si="1021"/>
        <v>1.745718050065876</v>
      </c>
      <c r="EE2291" s="51">
        <f t="shared" si="1022"/>
        <v>2.1958717610891521E-2</v>
      </c>
      <c r="EF2291" s="75">
        <f t="shared" si="1023"/>
        <v>9.8814229249011856E-2</v>
      </c>
      <c r="EG2291" s="51">
        <f t="shared" si="1024"/>
        <v>1.0979358805445762E-2</v>
      </c>
      <c r="EH2291" s="75">
        <f t="shared" si="1025"/>
        <v>0.54896794027228801</v>
      </c>
      <c r="EI2291" s="51">
        <f t="shared" si="1026"/>
        <v>4.3917435221783041E-2</v>
      </c>
      <c r="EJ2291" s="75">
        <f t="shared" si="1027"/>
        <v>3.2389108476064994</v>
      </c>
      <c r="EK2291" s="51">
        <f t="shared" si="1028"/>
        <v>0.19762845849802368</v>
      </c>
      <c r="EL2291" s="75">
        <f t="shared" si="1029"/>
        <v>2.0421607378129116</v>
      </c>
      <c r="EM2291" s="51">
        <f t="shared" si="1030"/>
        <v>5.4896794027228808E-2</v>
      </c>
      <c r="EN2291" s="75">
        <f t="shared" si="1031"/>
        <v>12.318840579710145</v>
      </c>
      <c r="EO2291" s="51">
        <f t="shared" si="1032"/>
        <v>8.7834870443566082E-2</v>
      </c>
      <c r="EP2291" s="75">
        <f t="shared" si="1033"/>
        <v>0</v>
      </c>
      <c r="EQ2291" s="51" t="e">
        <f t="shared" si="1034"/>
        <v>#DIV/0!</v>
      </c>
      <c r="ER2291" s="51">
        <f t="shared" si="1035"/>
        <v>100</v>
      </c>
      <c r="ES2291" s="51">
        <f t="shared" si="1036"/>
        <v>0</v>
      </c>
    </row>
    <row r="2292" spans="1:149" x14ac:dyDescent="0.45">
      <c r="A2292" s="78" t="s">
        <v>1522</v>
      </c>
      <c r="B2292" s="174" t="s">
        <v>863</v>
      </c>
      <c r="C2292" s="51" t="s">
        <v>762</v>
      </c>
      <c r="D2292" s="51" t="s">
        <v>3859</v>
      </c>
      <c r="E2292" s="78" t="s">
        <v>637</v>
      </c>
      <c r="F2292" s="78" t="s">
        <v>2943</v>
      </c>
      <c r="G2292" s="72" t="s">
        <v>3390</v>
      </c>
      <c r="H2292" s="78" t="s">
        <v>1372</v>
      </c>
      <c r="I2292" s="78">
        <v>68</v>
      </c>
      <c r="J2292" s="300">
        <v>106</v>
      </c>
      <c r="K2292" s="78">
        <v>5</v>
      </c>
      <c r="L2292" s="300">
        <v>1200</v>
      </c>
      <c r="M2292" s="72">
        <v>5</v>
      </c>
      <c r="O2292" s="78" t="s">
        <v>3250</v>
      </c>
      <c r="P2292" s="72" t="s">
        <v>1374</v>
      </c>
      <c r="R2292" s="122">
        <v>3</v>
      </c>
      <c r="AA2292" s="195"/>
      <c r="AB2292" s="195"/>
      <c r="AC2292" s="195"/>
      <c r="AD2292" s="72"/>
      <c r="AE2292" s="316">
        <v>1</v>
      </c>
      <c r="AF2292" s="195"/>
      <c r="AG2292" s="195">
        <v>0</v>
      </c>
      <c r="AH2292" s="72"/>
      <c r="AR2292" s="53">
        <v>0.9909</v>
      </c>
      <c r="AT2292" s="77"/>
      <c r="AU2292" s="276">
        <v>1060</v>
      </c>
      <c r="AV2292" s="276"/>
      <c r="AW2292" s="276">
        <v>1050.354</v>
      </c>
      <c r="AX2292" s="95"/>
      <c r="AY2292" s="276"/>
      <c r="AZ2292" s="95"/>
      <c r="BB2292" s="80" t="s">
        <v>3412</v>
      </c>
      <c r="BC2292" s="270" t="s">
        <v>1126</v>
      </c>
      <c r="BD2292" s="72">
        <v>56.27</v>
      </c>
      <c r="BE2292" s="72">
        <v>1.61</v>
      </c>
      <c r="BF2292" s="72">
        <v>0.32</v>
      </c>
      <c r="BG2292" s="72">
        <v>0.02</v>
      </c>
      <c r="BH2292" s="72">
        <v>19.579999999999998</v>
      </c>
      <c r="BI2292" s="72">
        <v>1.02</v>
      </c>
      <c r="BJ2292" s="72">
        <v>3.92</v>
      </c>
      <c r="BK2292" s="72">
        <v>0.39</v>
      </c>
      <c r="BL2292" s="72"/>
      <c r="BM2292" s="72"/>
      <c r="BN2292" s="72">
        <v>1.9</v>
      </c>
      <c r="BO2292" s="72">
        <v>0.03</v>
      </c>
      <c r="BP2292" s="72">
        <v>0.09</v>
      </c>
      <c r="BQ2292" s="72">
        <v>0.1</v>
      </c>
      <c r="BR2292" s="72">
        <v>0.53</v>
      </c>
      <c r="BS2292" s="72">
        <v>0.05</v>
      </c>
      <c r="BT2292" s="72"/>
      <c r="BU2292" s="72"/>
      <c r="BV2292" s="72"/>
      <c r="BW2292" s="72"/>
      <c r="BX2292" s="72">
        <v>3.34</v>
      </c>
      <c r="BY2292" s="72">
        <v>0.33</v>
      </c>
      <c r="BZ2292" s="72">
        <v>4.07</v>
      </c>
      <c r="CA2292" s="72">
        <v>0.09</v>
      </c>
      <c r="CB2292" s="72">
        <v>6.2</v>
      </c>
      <c r="CC2292" s="72">
        <v>0.17</v>
      </c>
      <c r="CD2292" s="72"/>
      <c r="CE2292" s="72"/>
      <c r="CF2292" s="72"/>
      <c r="CG2292" s="72"/>
      <c r="CH2292" s="72"/>
      <c r="CI2292" s="72"/>
      <c r="CJ2292" s="72"/>
      <c r="CK2292" s="72"/>
      <c r="CL2292" s="72"/>
      <c r="CM2292" s="72"/>
      <c r="CN2292" s="72"/>
      <c r="CO2292" s="72"/>
      <c r="CP2292" s="72"/>
      <c r="CQ2292" s="72"/>
      <c r="CR2292" s="72"/>
      <c r="CS2292" s="72"/>
      <c r="CT2292" s="72"/>
      <c r="CU2292" s="72"/>
      <c r="CV2292" s="72"/>
      <c r="CW2292" s="72"/>
      <c r="CX2292" s="72"/>
      <c r="CY2292" s="72"/>
      <c r="CZ2292" s="72"/>
      <c r="DA2292" s="72"/>
      <c r="DB2292" s="72"/>
      <c r="DC2292" s="72"/>
      <c r="DD2292" s="72"/>
      <c r="DE2292" s="72"/>
      <c r="DF2292" s="72"/>
      <c r="DG2292" s="72"/>
      <c r="DH2292" s="78">
        <f t="shared" si="1037"/>
        <v>96.220000000000013</v>
      </c>
      <c r="DJ2292" s="77">
        <f t="shared" si="1014"/>
        <v>3.7799999999999869</v>
      </c>
      <c r="DK2292" s="72"/>
      <c r="DL2292" s="51" t="s">
        <v>3860</v>
      </c>
      <c r="DO2292" s="358">
        <v>3.77</v>
      </c>
      <c r="DP2292" s="72">
        <v>0.2</v>
      </c>
      <c r="DQ2292" s="374"/>
      <c r="DR2292" s="72"/>
      <c r="DU2292" s="52"/>
      <c r="DX2292" s="75">
        <f t="shared" si="1015"/>
        <v>58.480565371024731</v>
      </c>
      <c r="DY2292" s="51">
        <f t="shared" si="1016"/>
        <v>1.6732488048222822</v>
      </c>
      <c r="DZ2292" s="75">
        <f t="shared" si="1017"/>
        <v>0.33257119102057781</v>
      </c>
      <c r="EA2292" s="51">
        <f t="shared" si="1018"/>
        <v>2.0785699438786113E-2</v>
      </c>
      <c r="EB2292" s="75">
        <f t="shared" si="1019"/>
        <v>20.349199750571604</v>
      </c>
      <c r="EC2292" s="51">
        <f t="shared" si="1020"/>
        <v>1.0600706713780919</v>
      </c>
      <c r="ED2292" s="75">
        <f t="shared" si="1021"/>
        <v>1.9746414466846804</v>
      </c>
      <c r="EE2292" s="51">
        <f t="shared" si="1022"/>
        <v>3.1178549158179168E-2</v>
      </c>
      <c r="EF2292" s="75">
        <f t="shared" si="1023"/>
        <v>9.3535647474537492E-2</v>
      </c>
      <c r="EG2292" s="51">
        <f t="shared" si="1024"/>
        <v>0.10392849719393055</v>
      </c>
      <c r="EH2292" s="75">
        <f t="shared" si="1025"/>
        <v>0.55082103512783198</v>
      </c>
      <c r="EI2292" s="51">
        <f t="shared" si="1026"/>
        <v>5.1964248596965287E-2</v>
      </c>
      <c r="EJ2292" s="75">
        <f t="shared" si="1027"/>
        <v>3.4712118062772808</v>
      </c>
      <c r="EK2292" s="51">
        <f t="shared" si="1028"/>
        <v>0.34296404073997089</v>
      </c>
      <c r="EL2292" s="75">
        <f t="shared" si="1029"/>
        <v>4.2298898357929744</v>
      </c>
      <c r="EM2292" s="51">
        <f t="shared" si="1030"/>
        <v>9.353564747453752E-2</v>
      </c>
      <c r="EN2292" s="75">
        <f t="shared" si="1031"/>
        <v>6.4435668260236945</v>
      </c>
      <c r="EO2292" s="51">
        <f t="shared" si="1032"/>
        <v>0.17667844522968196</v>
      </c>
      <c r="EP2292" s="75">
        <f t="shared" si="1033"/>
        <v>0</v>
      </c>
      <c r="EQ2292" s="51" t="e">
        <f t="shared" si="1034"/>
        <v>#DIV/0!</v>
      </c>
      <c r="ER2292" s="51">
        <f t="shared" si="1035"/>
        <v>100</v>
      </c>
      <c r="ES2292" s="51">
        <f t="shared" si="1036"/>
        <v>0</v>
      </c>
    </row>
    <row r="2293" spans="1:149" x14ac:dyDescent="0.45">
      <c r="A2293" s="78" t="s">
        <v>1522</v>
      </c>
      <c r="B2293" s="174" t="s">
        <v>863</v>
      </c>
      <c r="C2293" s="51" t="s">
        <v>762</v>
      </c>
      <c r="D2293" s="51" t="s">
        <v>3859</v>
      </c>
      <c r="E2293" s="78" t="s">
        <v>637</v>
      </c>
      <c r="F2293" s="78" t="s">
        <v>2944</v>
      </c>
      <c r="G2293" s="72" t="s">
        <v>3390</v>
      </c>
      <c r="H2293" s="78" t="s">
        <v>1372</v>
      </c>
      <c r="I2293" s="78">
        <v>70</v>
      </c>
      <c r="J2293" s="300">
        <v>217.6</v>
      </c>
      <c r="K2293" s="78">
        <v>5</v>
      </c>
      <c r="L2293" s="300">
        <v>1200</v>
      </c>
      <c r="M2293" s="72">
        <v>5</v>
      </c>
      <c r="O2293" s="78" t="s">
        <v>3250</v>
      </c>
      <c r="P2293" s="72" t="s">
        <v>1374</v>
      </c>
      <c r="R2293" s="122">
        <v>3</v>
      </c>
      <c r="AA2293" s="195"/>
      <c r="AB2293" s="195"/>
      <c r="AC2293" s="195"/>
      <c r="AD2293" s="72"/>
      <c r="AE2293" s="316">
        <v>1</v>
      </c>
      <c r="AF2293" s="195"/>
      <c r="AG2293" s="195">
        <v>0</v>
      </c>
      <c r="AH2293" s="72"/>
      <c r="AR2293" s="53">
        <v>1.012</v>
      </c>
      <c r="AT2293" s="77"/>
      <c r="AU2293" s="276">
        <v>2176</v>
      </c>
      <c r="AV2293" s="276"/>
      <c r="AW2293" s="276">
        <v>2202.1120000000001</v>
      </c>
      <c r="AX2293" s="95"/>
      <c r="AY2293" s="276"/>
      <c r="AZ2293" s="95"/>
      <c r="BB2293" s="80" t="s">
        <v>3412</v>
      </c>
      <c r="BC2293" s="270" t="s">
        <v>1126</v>
      </c>
      <c r="BD2293" s="72">
        <v>55.22</v>
      </c>
      <c r="BE2293" s="72">
        <v>1.58</v>
      </c>
      <c r="BF2293" s="72">
        <v>0.31</v>
      </c>
      <c r="BG2293" s="72">
        <v>0.02</v>
      </c>
      <c r="BH2293" s="72">
        <v>19.21</v>
      </c>
      <c r="BI2293" s="72">
        <v>1.01</v>
      </c>
      <c r="BJ2293" s="72">
        <v>3.85</v>
      </c>
      <c r="BK2293" s="72">
        <v>0.38</v>
      </c>
      <c r="BL2293" s="72"/>
      <c r="BM2293" s="72"/>
      <c r="BN2293" s="72">
        <v>1.87</v>
      </c>
      <c r="BO2293" s="72">
        <v>0.03</v>
      </c>
      <c r="BP2293" s="72">
        <v>0.09</v>
      </c>
      <c r="BQ2293" s="72">
        <v>0.09</v>
      </c>
      <c r="BR2293" s="72">
        <v>0.52</v>
      </c>
      <c r="BS2293" s="72">
        <v>0.05</v>
      </c>
      <c r="BT2293" s="72"/>
      <c r="BU2293" s="72"/>
      <c r="BV2293" s="72"/>
      <c r="BW2293" s="72"/>
      <c r="BX2293" s="72">
        <v>3.28</v>
      </c>
      <c r="BY2293" s="72">
        <v>0.32</v>
      </c>
      <c r="BZ2293" s="72">
        <v>3.99</v>
      </c>
      <c r="CA2293" s="72">
        <v>0.09</v>
      </c>
      <c r="CB2293" s="72">
        <v>6.09</v>
      </c>
      <c r="CC2293" s="72">
        <v>0.17</v>
      </c>
      <c r="CD2293" s="72"/>
      <c r="CE2293" s="72"/>
      <c r="CF2293" s="72"/>
      <c r="CG2293" s="72"/>
      <c r="CH2293" s="72"/>
      <c r="CI2293" s="72"/>
      <c r="CJ2293" s="72"/>
      <c r="CK2293" s="72"/>
      <c r="CL2293" s="72"/>
      <c r="CM2293" s="72"/>
      <c r="CN2293" s="72"/>
      <c r="CO2293" s="72"/>
      <c r="CP2293" s="72"/>
      <c r="CQ2293" s="72"/>
      <c r="CR2293" s="72"/>
      <c r="CS2293" s="72"/>
      <c r="CT2293" s="72"/>
      <c r="CU2293" s="72"/>
      <c r="CV2293" s="72"/>
      <c r="CW2293" s="72"/>
      <c r="CX2293" s="72"/>
      <c r="CY2293" s="72"/>
      <c r="CZ2293" s="72"/>
      <c r="DA2293" s="72"/>
      <c r="DB2293" s="72"/>
      <c r="DC2293" s="72"/>
      <c r="DD2293" s="72"/>
      <c r="DE2293" s="72"/>
      <c r="DF2293" s="72"/>
      <c r="DG2293" s="72"/>
      <c r="DH2293" s="78">
        <f t="shared" si="1037"/>
        <v>94.43</v>
      </c>
      <c r="DJ2293" s="77">
        <f t="shared" si="1014"/>
        <v>5.5699999999999932</v>
      </c>
      <c r="DK2293" s="72"/>
      <c r="DL2293" s="51" t="s">
        <v>3860</v>
      </c>
      <c r="DO2293" s="358">
        <v>5.56</v>
      </c>
      <c r="DP2293" s="72">
        <v>0.22</v>
      </c>
      <c r="DQ2293" s="374"/>
      <c r="DR2293" s="72"/>
      <c r="DU2293" s="52"/>
      <c r="DX2293" s="75">
        <f t="shared" si="1015"/>
        <v>58.477178862649581</v>
      </c>
      <c r="DY2293" s="51">
        <f t="shared" si="1016"/>
        <v>1.6731970772000424</v>
      </c>
      <c r="DZ2293" s="75">
        <f t="shared" si="1017"/>
        <v>0.32828550248861588</v>
      </c>
      <c r="EA2293" s="51">
        <f t="shared" si="1018"/>
        <v>2.1179709837975218E-2</v>
      </c>
      <c r="EB2293" s="75">
        <f t="shared" si="1019"/>
        <v>20.343111299375195</v>
      </c>
      <c r="EC2293" s="51">
        <f t="shared" si="1020"/>
        <v>1.0695753468177485</v>
      </c>
      <c r="ED2293" s="75">
        <f t="shared" si="1021"/>
        <v>1.9803028698506828</v>
      </c>
      <c r="EE2293" s="51">
        <f t="shared" si="1022"/>
        <v>3.1769564756962826E-2</v>
      </c>
      <c r="EF2293" s="75">
        <f t="shared" si="1023"/>
        <v>9.5308694270888478E-2</v>
      </c>
      <c r="EG2293" s="51">
        <f t="shared" si="1024"/>
        <v>9.5308694270888478E-2</v>
      </c>
      <c r="EH2293" s="75">
        <f t="shared" si="1025"/>
        <v>0.55067245578735569</v>
      </c>
      <c r="EI2293" s="51">
        <f t="shared" si="1026"/>
        <v>5.2949274594938048E-2</v>
      </c>
      <c r="EJ2293" s="75">
        <f t="shared" si="1027"/>
        <v>3.4734724134279351</v>
      </c>
      <c r="EK2293" s="51">
        <f t="shared" si="1028"/>
        <v>0.33887535740760344</v>
      </c>
      <c r="EL2293" s="75">
        <f t="shared" si="1029"/>
        <v>4.225352112676056</v>
      </c>
      <c r="EM2293" s="51">
        <f t="shared" si="1030"/>
        <v>9.5308694270888478E-2</v>
      </c>
      <c r="EN2293" s="75">
        <f t="shared" si="1031"/>
        <v>6.4492216456634539</v>
      </c>
      <c r="EO2293" s="51">
        <f t="shared" si="1032"/>
        <v>0.18002753362278939</v>
      </c>
      <c r="EP2293" s="75">
        <f t="shared" si="1033"/>
        <v>0</v>
      </c>
      <c r="EQ2293" s="51" t="e">
        <f t="shared" si="1034"/>
        <v>#DIV/0!</v>
      </c>
      <c r="ER2293" s="51">
        <f t="shared" si="1035"/>
        <v>100</v>
      </c>
      <c r="ES2293" s="51">
        <f t="shared" si="1036"/>
        <v>0</v>
      </c>
    </row>
    <row r="2294" spans="1:149" x14ac:dyDescent="0.45">
      <c r="A2294" s="78" t="s">
        <v>1522</v>
      </c>
      <c r="B2294" s="174" t="s">
        <v>863</v>
      </c>
      <c r="C2294" s="51" t="s">
        <v>762</v>
      </c>
      <c r="D2294" s="51" t="s">
        <v>3859</v>
      </c>
      <c r="E2294" s="78" t="s">
        <v>637</v>
      </c>
      <c r="F2294" s="78" t="s">
        <v>2945</v>
      </c>
      <c r="G2294" s="72" t="s">
        <v>3390</v>
      </c>
      <c r="H2294" s="78" t="s">
        <v>1372</v>
      </c>
      <c r="I2294" s="78">
        <v>68</v>
      </c>
      <c r="J2294" s="300">
        <v>106</v>
      </c>
      <c r="K2294" s="78">
        <v>5</v>
      </c>
      <c r="L2294" s="300">
        <v>1200</v>
      </c>
      <c r="M2294" s="72">
        <v>5</v>
      </c>
      <c r="O2294" s="78" t="s">
        <v>3250</v>
      </c>
      <c r="P2294" s="72" t="s">
        <v>1374</v>
      </c>
      <c r="R2294" s="122">
        <v>3</v>
      </c>
      <c r="AA2294" s="195"/>
      <c r="AB2294" s="195"/>
      <c r="AC2294" s="195"/>
      <c r="AD2294" s="72"/>
      <c r="AE2294" s="316">
        <v>1</v>
      </c>
      <c r="AF2294" s="195"/>
      <c r="AG2294" s="195">
        <v>0</v>
      </c>
      <c r="AH2294" s="72"/>
      <c r="AR2294" s="53">
        <v>0.9909</v>
      </c>
      <c r="AT2294" s="77"/>
      <c r="AU2294" s="276">
        <v>1060</v>
      </c>
      <c r="AV2294" s="276"/>
      <c r="AW2294" s="276">
        <v>1050.354</v>
      </c>
      <c r="AX2294" s="95"/>
      <c r="AY2294" s="276"/>
      <c r="AZ2294" s="95"/>
      <c r="BB2294" s="80" t="s">
        <v>3412</v>
      </c>
      <c r="BC2294" s="270" t="s">
        <v>1126</v>
      </c>
      <c r="BD2294" s="72">
        <v>55.18</v>
      </c>
      <c r="BE2294" s="72">
        <v>0.21</v>
      </c>
      <c r="BF2294" s="72">
        <v>0.32</v>
      </c>
      <c r="BG2294" s="72">
        <v>0.02</v>
      </c>
      <c r="BH2294" s="72">
        <v>19.059999999999999</v>
      </c>
      <c r="BI2294" s="72">
        <v>0.12</v>
      </c>
      <c r="BJ2294" s="72">
        <v>4.04</v>
      </c>
      <c r="BK2294" s="72">
        <v>0.1</v>
      </c>
      <c r="BL2294" s="72"/>
      <c r="BM2294" s="72"/>
      <c r="BN2294" s="72">
        <v>1.63</v>
      </c>
      <c r="BO2294" s="72">
        <v>7.0000000000000007E-2</v>
      </c>
      <c r="BP2294" s="72">
        <v>0.09</v>
      </c>
      <c r="BQ2294" s="72">
        <v>0.02</v>
      </c>
      <c r="BR2294" s="72">
        <v>0.52</v>
      </c>
      <c r="BS2294" s="72">
        <v>0.02</v>
      </c>
      <c r="BT2294" s="72"/>
      <c r="BU2294" s="72"/>
      <c r="BV2294" s="72"/>
      <c r="BW2294" s="72"/>
      <c r="BX2294" s="72">
        <v>3.43</v>
      </c>
      <c r="BY2294" s="72">
        <v>0.04</v>
      </c>
      <c r="BZ2294" s="72">
        <v>5.98</v>
      </c>
      <c r="CA2294" s="72">
        <v>0.05</v>
      </c>
      <c r="CB2294" s="72">
        <v>5.92</v>
      </c>
      <c r="CC2294" s="72">
        <v>7.0000000000000007E-2</v>
      </c>
      <c r="CD2294" s="72"/>
      <c r="CE2294" s="72"/>
      <c r="CF2294" s="72"/>
      <c r="CG2294" s="72"/>
      <c r="CH2294" s="72"/>
      <c r="CI2294" s="72"/>
      <c r="CJ2294" s="72"/>
      <c r="CK2294" s="72"/>
      <c r="CL2294" s="72"/>
      <c r="CM2294" s="72"/>
      <c r="CN2294" s="72"/>
      <c r="CO2294" s="72"/>
      <c r="CP2294" s="72"/>
      <c r="CQ2294" s="72"/>
      <c r="CR2294" s="72"/>
      <c r="CS2294" s="72"/>
      <c r="CT2294" s="72"/>
      <c r="CU2294" s="72"/>
      <c r="CV2294" s="72"/>
      <c r="CW2294" s="72"/>
      <c r="CX2294" s="72"/>
      <c r="CY2294" s="72"/>
      <c r="CZ2294" s="72"/>
      <c r="DA2294" s="72"/>
      <c r="DB2294" s="72"/>
      <c r="DC2294" s="72"/>
      <c r="DD2294" s="72"/>
      <c r="DE2294" s="72"/>
      <c r="DF2294" s="72"/>
      <c r="DG2294" s="72"/>
      <c r="DH2294" s="78">
        <f t="shared" si="1037"/>
        <v>96.170000000000016</v>
      </c>
      <c r="DJ2294" s="77">
        <f t="shared" si="1014"/>
        <v>3.8299999999999841</v>
      </c>
      <c r="DK2294" s="72"/>
      <c r="DL2294" s="51" t="s">
        <v>3860</v>
      </c>
      <c r="DO2294" s="358">
        <v>3.83</v>
      </c>
      <c r="DP2294" s="72">
        <v>0.21</v>
      </c>
      <c r="DQ2294" s="374"/>
      <c r="DR2294" s="72"/>
      <c r="DU2294" s="52"/>
      <c r="DX2294" s="75">
        <f t="shared" si="1015"/>
        <v>57.377560569824261</v>
      </c>
      <c r="DY2294" s="51">
        <f t="shared" si="1016"/>
        <v>0.21836331496308617</v>
      </c>
      <c r="DZ2294" s="75">
        <f t="shared" si="1017"/>
        <v>0.33274409899136942</v>
      </c>
      <c r="EA2294" s="51">
        <f t="shared" si="1018"/>
        <v>2.0796506186960589E-2</v>
      </c>
      <c r="EB2294" s="75">
        <f t="shared" si="1019"/>
        <v>19.819070396173437</v>
      </c>
      <c r="EC2294" s="51">
        <f t="shared" si="1020"/>
        <v>0.12477903712176351</v>
      </c>
      <c r="ED2294" s="75">
        <f t="shared" si="1021"/>
        <v>1.6949152542372878</v>
      </c>
      <c r="EE2294" s="51">
        <f t="shared" si="1022"/>
        <v>7.2787771654362066E-2</v>
      </c>
      <c r="EF2294" s="75">
        <f t="shared" si="1023"/>
        <v>9.358427784132263E-2</v>
      </c>
      <c r="EG2294" s="51">
        <f t="shared" si="1024"/>
        <v>2.0796506186960585E-2</v>
      </c>
      <c r="EH2294" s="75">
        <f t="shared" si="1025"/>
        <v>0.54070916086097531</v>
      </c>
      <c r="EI2294" s="51">
        <f t="shared" si="1026"/>
        <v>2.0796506186960589E-2</v>
      </c>
      <c r="EJ2294" s="75">
        <f t="shared" si="1027"/>
        <v>3.5666008110637408</v>
      </c>
      <c r="EK2294" s="51">
        <f t="shared" si="1028"/>
        <v>4.1593012373921177E-2</v>
      </c>
      <c r="EL2294" s="75">
        <f t="shared" si="1029"/>
        <v>6.2181553499012159</v>
      </c>
      <c r="EM2294" s="51">
        <f t="shared" si="1030"/>
        <v>5.1991265467401467E-2</v>
      </c>
      <c r="EN2294" s="75">
        <f t="shared" si="1031"/>
        <v>6.1557658313403341</v>
      </c>
      <c r="EO2294" s="51">
        <f t="shared" si="1032"/>
        <v>7.2787771654362066E-2</v>
      </c>
      <c r="EP2294" s="75">
        <f t="shared" si="1033"/>
        <v>0</v>
      </c>
      <c r="EQ2294" s="51" t="e">
        <f t="shared" si="1034"/>
        <v>#DIV/0!</v>
      </c>
      <c r="ER2294" s="51">
        <f t="shared" si="1035"/>
        <v>100</v>
      </c>
      <c r="ES2294" s="51">
        <f t="shared" si="1036"/>
        <v>0</v>
      </c>
    </row>
    <row r="2295" spans="1:149" x14ac:dyDescent="0.45">
      <c r="A2295" s="78" t="s">
        <v>1522</v>
      </c>
      <c r="B2295" s="174" t="s">
        <v>863</v>
      </c>
      <c r="C2295" s="51" t="s">
        <v>762</v>
      </c>
      <c r="D2295" s="51" t="s">
        <v>3859</v>
      </c>
      <c r="E2295" s="78" t="s">
        <v>637</v>
      </c>
      <c r="F2295" s="78" t="s">
        <v>2946</v>
      </c>
      <c r="G2295" s="72" t="s">
        <v>3390</v>
      </c>
      <c r="H2295" s="78" t="s">
        <v>1372</v>
      </c>
      <c r="I2295" s="78">
        <v>70</v>
      </c>
      <c r="J2295" s="300">
        <v>217.6</v>
      </c>
      <c r="K2295" s="78">
        <v>5</v>
      </c>
      <c r="L2295" s="300">
        <v>1200</v>
      </c>
      <c r="M2295" s="72">
        <v>5</v>
      </c>
      <c r="O2295" s="78" t="s">
        <v>3250</v>
      </c>
      <c r="P2295" s="72" t="s">
        <v>1374</v>
      </c>
      <c r="R2295" s="122">
        <v>3</v>
      </c>
      <c r="AA2295" s="195"/>
      <c r="AB2295" s="195"/>
      <c r="AC2295" s="195"/>
      <c r="AD2295" s="72"/>
      <c r="AE2295" s="316">
        <v>1</v>
      </c>
      <c r="AF2295" s="195"/>
      <c r="AG2295" s="195">
        <v>0</v>
      </c>
      <c r="AH2295" s="72"/>
      <c r="AR2295" s="53">
        <v>1.012</v>
      </c>
      <c r="AT2295" s="77"/>
      <c r="AU2295" s="276">
        <v>2176</v>
      </c>
      <c r="AV2295" s="276"/>
      <c r="AW2295" s="276">
        <v>2202.1120000000001</v>
      </c>
      <c r="AX2295" s="95"/>
      <c r="AY2295" s="276"/>
      <c r="AZ2295" s="95"/>
      <c r="BB2295" s="80" t="s">
        <v>3412</v>
      </c>
      <c r="BC2295" s="270" t="s">
        <v>1126</v>
      </c>
      <c r="BD2295" s="72">
        <v>54.11</v>
      </c>
      <c r="BE2295" s="72">
        <v>0.21</v>
      </c>
      <c r="BF2295" s="72">
        <v>0.31</v>
      </c>
      <c r="BG2295" s="72">
        <v>0.02</v>
      </c>
      <c r="BH2295" s="72">
        <v>18.690000000000001</v>
      </c>
      <c r="BI2295" s="72">
        <v>0.11</v>
      </c>
      <c r="BJ2295" s="72">
        <v>3.97</v>
      </c>
      <c r="BK2295" s="72">
        <v>0.09</v>
      </c>
      <c r="BL2295" s="72"/>
      <c r="BM2295" s="72"/>
      <c r="BN2295" s="72">
        <v>1.59</v>
      </c>
      <c r="BO2295" s="72">
        <v>7.0000000000000007E-2</v>
      </c>
      <c r="BP2295" s="72">
        <v>0.09</v>
      </c>
      <c r="BQ2295" s="72">
        <v>0.02</v>
      </c>
      <c r="BR2295" s="72">
        <v>0.51</v>
      </c>
      <c r="BS2295" s="72">
        <v>0.02</v>
      </c>
      <c r="BT2295" s="72"/>
      <c r="BU2295" s="72"/>
      <c r="BV2295" s="72"/>
      <c r="BW2295" s="72"/>
      <c r="BX2295" s="72">
        <v>3.36</v>
      </c>
      <c r="BY2295" s="72">
        <v>0.04</v>
      </c>
      <c r="BZ2295" s="72">
        <v>5.86</v>
      </c>
      <c r="CA2295" s="72">
        <v>0.05</v>
      </c>
      <c r="CB2295" s="72">
        <v>5.81</v>
      </c>
      <c r="CC2295" s="72">
        <v>7.0000000000000007E-2</v>
      </c>
      <c r="CD2295" s="72"/>
      <c r="CE2295" s="72"/>
      <c r="CF2295" s="72"/>
      <c r="CG2295" s="72"/>
      <c r="CH2295" s="72"/>
      <c r="CI2295" s="72"/>
      <c r="CJ2295" s="72"/>
      <c r="CK2295" s="72"/>
      <c r="CL2295" s="72"/>
      <c r="CM2295" s="72"/>
      <c r="CN2295" s="72"/>
      <c r="CO2295" s="72"/>
      <c r="CP2295" s="72"/>
      <c r="CQ2295" s="72"/>
      <c r="CR2295" s="72"/>
      <c r="CS2295" s="72"/>
      <c r="CT2295" s="72"/>
      <c r="CU2295" s="72"/>
      <c r="CV2295" s="72"/>
      <c r="CW2295" s="72"/>
      <c r="CX2295" s="72"/>
      <c r="CY2295" s="72"/>
      <c r="CZ2295" s="72"/>
      <c r="DA2295" s="72"/>
      <c r="DB2295" s="72"/>
      <c r="DC2295" s="72"/>
      <c r="DD2295" s="72"/>
      <c r="DE2295" s="72"/>
      <c r="DF2295" s="72"/>
      <c r="DG2295" s="72"/>
      <c r="DH2295" s="78">
        <f t="shared" si="1037"/>
        <v>94.300000000000011</v>
      </c>
      <c r="DJ2295" s="77">
        <f t="shared" si="1014"/>
        <v>5.6999999999999886</v>
      </c>
      <c r="DK2295" s="72"/>
      <c r="DL2295" s="51" t="s">
        <v>3860</v>
      </c>
      <c r="DO2295" s="358">
        <v>5.69</v>
      </c>
      <c r="DP2295" s="72">
        <v>0.21</v>
      </c>
      <c r="DQ2295" s="374"/>
      <c r="DR2295" s="72"/>
      <c r="DU2295" s="52"/>
      <c r="DX2295" s="75">
        <f t="shared" si="1015"/>
        <v>57.380699893955459</v>
      </c>
      <c r="DY2295" s="51">
        <f t="shared" si="1016"/>
        <v>0.2226935312831389</v>
      </c>
      <c r="DZ2295" s="75">
        <f t="shared" si="1017"/>
        <v>0.32873806998939553</v>
      </c>
      <c r="EA2295" s="51">
        <f t="shared" si="1018"/>
        <v>2.1208907741251323E-2</v>
      </c>
      <c r="EB2295" s="75">
        <f t="shared" si="1019"/>
        <v>19.819724284199363</v>
      </c>
      <c r="EC2295" s="51">
        <f t="shared" si="1020"/>
        <v>0.11664899257688228</v>
      </c>
      <c r="ED2295" s="75">
        <f t="shared" si="1021"/>
        <v>1.6861081654294803</v>
      </c>
      <c r="EE2295" s="51">
        <f t="shared" si="1022"/>
        <v>7.4231177094379638E-2</v>
      </c>
      <c r="EF2295" s="75">
        <f t="shared" si="1023"/>
        <v>9.5440084835630948E-2</v>
      </c>
      <c r="EG2295" s="51">
        <f t="shared" si="1024"/>
        <v>2.1208907741251323E-2</v>
      </c>
      <c r="EH2295" s="75">
        <f t="shared" si="1025"/>
        <v>0.54082714740190874</v>
      </c>
      <c r="EI2295" s="51">
        <f t="shared" si="1026"/>
        <v>2.1208907741251323E-2</v>
      </c>
      <c r="EJ2295" s="75">
        <f t="shared" si="1027"/>
        <v>3.5630965005302224</v>
      </c>
      <c r="EK2295" s="51">
        <f t="shared" si="1028"/>
        <v>4.2417815482502653E-2</v>
      </c>
      <c r="EL2295" s="75">
        <f t="shared" si="1029"/>
        <v>6.2142099681866378</v>
      </c>
      <c r="EM2295" s="51">
        <f t="shared" si="1030"/>
        <v>5.3022269353128308E-2</v>
      </c>
      <c r="EN2295" s="75">
        <f t="shared" si="1031"/>
        <v>6.1611876988335093</v>
      </c>
      <c r="EO2295" s="51">
        <f t="shared" si="1032"/>
        <v>7.4231177094379638E-2</v>
      </c>
      <c r="EP2295" s="75">
        <f t="shared" si="1033"/>
        <v>0</v>
      </c>
      <c r="EQ2295" s="51" t="e">
        <f t="shared" si="1034"/>
        <v>#DIV/0!</v>
      </c>
      <c r="ER2295" s="51">
        <f t="shared" si="1035"/>
        <v>100</v>
      </c>
      <c r="ES2295" s="51">
        <f t="shared" si="1036"/>
        <v>0</v>
      </c>
    </row>
    <row r="2296" spans="1:149" x14ac:dyDescent="0.45">
      <c r="A2296" s="78" t="s">
        <v>1522</v>
      </c>
      <c r="B2296" s="174" t="s">
        <v>863</v>
      </c>
      <c r="C2296" s="51" t="s">
        <v>762</v>
      </c>
      <c r="D2296" s="51" t="s">
        <v>3859</v>
      </c>
      <c r="E2296" s="78" t="s">
        <v>637</v>
      </c>
      <c r="F2296" s="78" t="s">
        <v>2947</v>
      </c>
      <c r="G2296" s="72" t="s">
        <v>3390</v>
      </c>
      <c r="H2296" s="78" t="s">
        <v>1372</v>
      </c>
      <c r="I2296" s="78">
        <v>48</v>
      </c>
      <c r="J2296" s="300">
        <v>52</v>
      </c>
      <c r="K2296" s="78">
        <v>5</v>
      </c>
      <c r="L2296" s="300">
        <v>1200</v>
      </c>
      <c r="M2296" s="72">
        <v>5</v>
      </c>
      <c r="O2296" s="78" t="s">
        <v>3250</v>
      </c>
      <c r="P2296" s="72" t="s">
        <v>1374</v>
      </c>
      <c r="R2296" s="122">
        <v>3</v>
      </c>
      <c r="AA2296" s="195"/>
      <c r="AB2296" s="195"/>
      <c r="AC2296" s="195"/>
      <c r="AD2296" s="72"/>
      <c r="AE2296" s="316">
        <v>1</v>
      </c>
      <c r="AF2296" s="195"/>
      <c r="AG2296" s="195">
        <v>0</v>
      </c>
      <c r="AH2296" s="72"/>
      <c r="AR2296" s="53">
        <v>0.99199999999999999</v>
      </c>
      <c r="AT2296" s="77"/>
      <c r="AU2296" s="276">
        <v>520</v>
      </c>
      <c r="AV2296" s="276"/>
      <c r="AW2296" s="276">
        <v>515.84</v>
      </c>
      <c r="AX2296" s="95"/>
      <c r="AY2296" s="276"/>
      <c r="AZ2296" s="95"/>
      <c r="BB2296" s="80" t="s">
        <v>3412</v>
      </c>
      <c r="BC2296" s="270" t="s">
        <v>1126</v>
      </c>
      <c r="BD2296" s="72">
        <v>55.98</v>
      </c>
      <c r="BE2296" s="72">
        <v>0.18</v>
      </c>
      <c r="BF2296" s="72">
        <v>0.32</v>
      </c>
      <c r="BG2296" s="72">
        <v>0.02</v>
      </c>
      <c r="BH2296" s="72">
        <v>19.95</v>
      </c>
      <c r="BI2296" s="72">
        <v>0.15</v>
      </c>
      <c r="BJ2296" s="72">
        <v>4.1900000000000004</v>
      </c>
      <c r="BK2296" s="72">
        <v>0.12</v>
      </c>
      <c r="BL2296" s="72"/>
      <c r="BM2296" s="72"/>
      <c r="BN2296" s="72">
        <v>1.73</v>
      </c>
      <c r="BO2296" s="72">
        <v>0.1</v>
      </c>
      <c r="BP2296" s="72">
        <v>0.1</v>
      </c>
      <c r="BQ2296" s="72">
        <v>0.01</v>
      </c>
      <c r="BR2296" s="72">
        <v>0.56000000000000005</v>
      </c>
      <c r="BS2296" s="72">
        <v>0.02</v>
      </c>
      <c r="BT2296" s="72"/>
      <c r="BU2296" s="72"/>
      <c r="BV2296" s="72"/>
      <c r="BW2296" s="72"/>
      <c r="BX2296" s="72">
        <v>3.56</v>
      </c>
      <c r="BY2296" s="72">
        <v>0.04</v>
      </c>
      <c r="BZ2296" s="72">
        <v>8.0399999999999991</v>
      </c>
      <c r="CA2296" s="72">
        <v>0.12</v>
      </c>
      <c r="CB2296" s="72">
        <v>3.03</v>
      </c>
      <c r="CC2296" s="72">
        <v>0.04</v>
      </c>
      <c r="CD2296" s="72"/>
      <c r="CE2296" s="72"/>
      <c r="CF2296" s="72"/>
      <c r="CG2296" s="72"/>
      <c r="CH2296" s="72"/>
      <c r="CI2296" s="72"/>
      <c r="CJ2296" s="72"/>
      <c r="CK2296" s="72"/>
      <c r="CL2296" s="72"/>
      <c r="CM2296" s="72"/>
      <c r="CN2296" s="72"/>
      <c r="CO2296" s="72"/>
      <c r="CP2296" s="72"/>
      <c r="CQ2296" s="72"/>
      <c r="CR2296" s="72"/>
      <c r="CS2296" s="72"/>
      <c r="CT2296" s="72"/>
      <c r="CU2296" s="72"/>
      <c r="CV2296" s="72"/>
      <c r="CW2296" s="72"/>
      <c r="CX2296" s="72"/>
      <c r="CY2296" s="72"/>
      <c r="CZ2296" s="72"/>
      <c r="DA2296" s="72"/>
      <c r="DB2296" s="72"/>
      <c r="DC2296" s="72"/>
      <c r="DD2296" s="72"/>
      <c r="DE2296" s="72"/>
      <c r="DF2296" s="72"/>
      <c r="DG2296" s="72"/>
      <c r="DH2296" s="78">
        <f t="shared" si="1037"/>
        <v>97.460000000000008</v>
      </c>
      <c r="DJ2296" s="77">
        <f t="shared" si="1014"/>
        <v>2.539999999999992</v>
      </c>
      <c r="DK2296" s="72"/>
      <c r="DL2296" s="51" t="s">
        <v>3860</v>
      </c>
      <c r="DO2296" s="358">
        <v>2.5499999999999998</v>
      </c>
      <c r="DP2296" s="72">
        <v>0.21</v>
      </c>
      <c r="DQ2296" s="374"/>
      <c r="DR2296" s="72"/>
      <c r="DU2296" s="52"/>
      <c r="DX2296" s="75">
        <f t="shared" si="1015"/>
        <v>57.438949312538469</v>
      </c>
      <c r="DY2296" s="51">
        <f t="shared" si="1016"/>
        <v>0.18469115534578284</v>
      </c>
      <c r="DZ2296" s="75">
        <f t="shared" si="1017"/>
        <v>0.32833983172583625</v>
      </c>
      <c r="EA2296" s="51">
        <f t="shared" si="1018"/>
        <v>2.0521239482864766E-2</v>
      </c>
      <c r="EB2296" s="75">
        <f t="shared" si="1019"/>
        <v>20.469936384157599</v>
      </c>
      <c r="EC2296" s="51">
        <f t="shared" si="1020"/>
        <v>0.15390929612148568</v>
      </c>
      <c r="ED2296" s="75">
        <f t="shared" si="1021"/>
        <v>1.7750872152678021</v>
      </c>
      <c r="EE2296" s="51">
        <f t="shared" si="1022"/>
        <v>0.10260619741432384</v>
      </c>
      <c r="EF2296" s="75">
        <f t="shared" si="1023"/>
        <v>0.10260619741432384</v>
      </c>
      <c r="EG2296" s="51">
        <f t="shared" si="1024"/>
        <v>1.0260619741432383E-2</v>
      </c>
      <c r="EH2296" s="75">
        <f t="shared" si="1025"/>
        <v>0.57459470552021341</v>
      </c>
      <c r="EI2296" s="51">
        <f t="shared" si="1026"/>
        <v>2.0521239482864762E-2</v>
      </c>
      <c r="EJ2296" s="75">
        <f t="shared" si="1027"/>
        <v>3.652780627949928</v>
      </c>
      <c r="EK2296" s="51">
        <f t="shared" si="1028"/>
        <v>4.1042478965729524E-2</v>
      </c>
      <c r="EL2296" s="75">
        <f t="shared" si="1029"/>
        <v>8.2495382721116339</v>
      </c>
      <c r="EM2296" s="51">
        <f t="shared" si="1030"/>
        <v>0.12312743689718858</v>
      </c>
      <c r="EN2296" s="75">
        <f t="shared" si="1031"/>
        <v>3.1089677816540111</v>
      </c>
      <c r="EO2296" s="51">
        <f t="shared" si="1032"/>
        <v>4.1042478965729524E-2</v>
      </c>
      <c r="EP2296" s="75">
        <f t="shared" si="1033"/>
        <v>0</v>
      </c>
      <c r="EQ2296" s="51" t="e">
        <f t="shared" si="1034"/>
        <v>#DIV/0!</v>
      </c>
      <c r="ER2296" s="51">
        <f t="shared" si="1035"/>
        <v>100</v>
      </c>
      <c r="ES2296" s="51">
        <f t="shared" si="1036"/>
        <v>0</v>
      </c>
    </row>
    <row r="2297" spans="1:149" x14ac:dyDescent="0.45">
      <c r="A2297" s="78" t="s">
        <v>1522</v>
      </c>
      <c r="B2297" s="174" t="s">
        <v>863</v>
      </c>
      <c r="C2297" s="51" t="s">
        <v>762</v>
      </c>
      <c r="D2297" s="51" t="s">
        <v>3859</v>
      </c>
      <c r="E2297" s="78" t="s">
        <v>637</v>
      </c>
      <c r="F2297" s="78" t="s">
        <v>2948</v>
      </c>
      <c r="G2297" s="72" t="s">
        <v>3390</v>
      </c>
      <c r="H2297" s="78" t="s">
        <v>1372</v>
      </c>
      <c r="I2297" s="78">
        <v>67</v>
      </c>
      <c r="J2297" s="300">
        <v>106</v>
      </c>
      <c r="K2297" s="78">
        <v>5</v>
      </c>
      <c r="L2297" s="300">
        <v>1200</v>
      </c>
      <c r="M2297" s="72">
        <v>5</v>
      </c>
      <c r="O2297" s="78" t="s">
        <v>3250</v>
      </c>
      <c r="P2297" s="72" t="s">
        <v>1374</v>
      </c>
      <c r="R2297" s="122">
        <v>3</v>
      </c>
      <c r="AA2297" s="195"/>
      <c r="AB2297" s="195"/>
      <c r="AC2297" s="195"/>
      <c r="AD2297" s="72"/>
      <c r="AE2297" s="316">
        <v>1</v>
      </c>
      <c r="AF2297" s="195"/>
      <c r="AG2297" s="195">
        <v>0</v>
      </c>
      <c r="AH2297" s="72"/>
      <c r="AR2297" s="53">
        <v>0.9909</v>
      </c>
      <c r="AT2297" s="77"/>
      <c r="AU2297" s="276">
        <v>1060</v>
      </c>
      <c r="AV2297" s="276"/>
      <c r="AW2297" s="276">
        <v>1050.354</v>
      </c>
      <c r="AX2297" s="95"/>
      <c r="AY2297" s="276"/>
      <c r="AZ2297" s="95"/>
      <c r="BB2297" s="80" t="s">
        <v>3412</v>
      </c>
      <c r="BC2297" s="270" t="s">
        <v>1126</v>
      </c>
      <c r="BD2297" s="72">
        <v>55.23</v>
      </c>
      <c r="BE2297" s="72">
        <v>0.17</v>
      </c>
      <c r="BF2297" s="72">
        <v>0.32</v>
      </c>
      <c r="BG2297" s="72">
        <v>0.02</v>
      </c>
      <c r="BH2297" s="72">
        <v>19.68</v>
      </c>
      <c r="BI2297" s="72">
        <v>0.15</v>
      </c>
      <c r="BJ2297" s="72">
        <v>4.13</v>
      </c>
      <c r="BK2297" s="72">
        <v>0.12</v>
      </c>
      <c r="BL2297" s="72"/>
      <c r="BM2297" s="72"/>
      <c r="BN2297" s="72">
        <v>1.71</v>
      </c>
      <c r="BO2297" s="72">
        <v>0.1</v>
      </c>
      <c r="BP2297" s="72">
        <v>0.1</v>
      </c>
      <c r="BQ2297" s="72">
        <v>0.01</v>
      </c>
      <c r="BR2297" s="72">
        <v>0.55000000000000004</v>
      </c>
      <c r="BS2297" s="72">
        <v>0.02</v>
      </c>
      <c r="BT2297" s="72"/>
      <c r="BU2297" s="72"/>
      <c r="BV2297" s="72"/>
      <c r="BW2297" s="72"/>
      <c r="BX2297" s="72">
        <v>3.51</v>
      </c>
      <c r="BY2297" s="72">
        <v>0.04</v>
      </c>
      <c r="BZ2297" s="72">
        <v>7.93</v>
      </c>
      <c r="CA2297" s="72">
        <v>0.12</v>
      </c>
      <c r="CB2297" s="72">
        <v>2.99</v>
      </c>
      <c r="CC2297" s="72">
        <v>0.04</v>
      </c>
      <c r="CD2297" s="72"/>
      <c r="CE2297" s="72"/>
      <c r="CF2297" s="72"/>
      <c r="CG2297" s="72"/>
      <c r="CH2297" s="72"/>
      <c r="CI2297" s="72"/>
      <c r="CJ2297" s="72"/>
      <c r="CK2297" s="72"/>
      <c r="CL2297" s="72"/>
      <c r="CM2297" s="72"/>
      <c r="CN2297" s="72"/>
      <c r="CO2297" s="72"/>
      <c r="CP2297" s="72"/>
      <c r="CQ2297" s="72"/>
      <c r="CR2297" s="72"/>
      <c r="CS2297" s="72"/>
      <c r="CT2297" s="72"/>
      <c r="CU2297" s="72"/>
      <c r="CV2297" s="72"/>
      <c r="CW2297" s="72"/>
      <c r="CX2297" s="72"/>
      <c r="CY2297" s="72"/>
      <c r="CZ2297" s="72"/>
      <c r="DA2297" s="72"/>
      <c r="DB2297" s="72"/>
      <c r="DC2297" s="72"/>
      <c r="DD2297" s="72"/>
      <c r="DE2297" s="72"/>
      <c r="DF2297" s="72"/>
      <c r="DG2297" s="72"/>
      <c r="DH2297" s="78">
        <f t="shared" si="1037"/>
        <v>96.149999999999963</v>
      </c>
      <c r="DJ2297" s="77">
        <f t="shared" si="1014"/>
        <v>3.8500000000000369</v>
      </c>
      <c r="DK2297" s="72"/>
      <c r="DL2297" s="51" t="s">
        <v>3860</v>
      </c>
      <c r="DO2297" s="358">
        <v>3.86</v>
      </c>
      <c r="DP2297" s="72">
        <v>0.21</v>
      </c>
      <c r="DQ2297" s="374"/>
      <c r="DR2297" s="72"/>
      <c r="DU2297" s="52"/>
      <c r="DX2297" s="75">
        <f t="shared" si="1015"/>
        <v>57.441497659906418</v>
      </c>
      <c r="DY2297" s="51">
        <f t="shared" si="1016"/>
        <v>0.17680707228289139</v>
      </c>
      <c r="DZ2297" s="75">
        <f t="shared" si="1017"/>
        <v>0.3328133125325014</v>
      </c>
      <c r="EA2297" s="51">
        <f t="shared" si="1018"/>
        <v>2.0800832033281338E-2</v>
      </c>
      <c r="EB2297" s="75">
        <f t="shared" si="1019"/>
        <v>20.468018720748837</v>
      </c>
      <c r="EC2297" s="51">
        <f t="shared" si="1020"/>
        <v>0.15600624024961005</v>
      </c>
      <c r="ED2297" s="75">
        <f t="shared" si="1021"/>
        <v>1.7784711388455543</v>
      </c>
      <c r="EE2297" s="51">
        <f t="shared" si="1022"/>
        <v>0.10400416016640669</v>
      </c>
      <c r="EF2297" s="75">
        <f t="shared" si="1023"/>
        <v>0.10400416016640671</v>
      </c>
      <c r="EG2297" s="51">
        <f t="shared" si="1024"/>
        <v>1.0400416016640671E-2</v>
      </c>
      <c r="EH2297" s="75">
        <f t="shared" si="1025"/>
        <v>0.5720228809152369</v>
      </c>
      <c r="EI2297" s="51">
        <f t="shared" si="1026"/>
        <v>2.0800832033281341E-2</v>
      </c>
      <c r="EJ2297" s="75">
        <f t="shared" si="1027"/>
        <v>3.6505460218408747</v>
      </c>
      <c r="EK2297" s="51">
        <f t="shared" si="1028"/>
        <v>4.1601664066562676E-2</v>
      </c>
      <c r="EL2297" s="75">
        <f t="shared" si="1029"/>
        <v>8.2475299011960512</v>
      </c>
      <c r="EM2297" s="51">
        <f t="shared" si="1030"/>
        <v>0.12480499219968803</v>
      </c>
      <c r="EN2297" s="75">
        <f t="shared" si="1031"/>
        <v>3.1097243889755606</v>
      </c>
      <c r="EO2297" s="51">
        <f t="shared" si="1032"/>
        <v>4.1601664066562682E-2</v>
      </c>
      <c r="EP2297" s="75">
        <f t="shared" si="1033"/>
        <v>0</v>
      </c>
      <c r="EQ2297" s="51" t="e">
        <f t="shared" si="1034"/>
        <v>#DIV/0!</v>
      </c>
      <c r="ER2297" s="51">
        <f t="shared" si="1035"/>
        <v>100</v>
      </c>
      <c r="ES2297" s="51">
        <f t="shared" si="1036"/>
        <v>0</v>
      </c>
    </row>
    <row r="2298" spans="1:149" x14ac:dyDescent="0.45">
      <c r="A2298" s="78" t="s">
        <v>1522</v>
      </c>
      <c r="B2298" s="174" t="s">
        <v>863</v>
      </c>
      <c r="C2298" s="51" t="s">
        <v>762</v>
      </c>
      <c r="D2298" s="51" t="s">
        <v>3859</v>
      </c>
      <c r="E2298" s="78" t="s">
        <v>637</v>
      </c>
      <c r="F2298" s="78" t="s">
        <v>2949</v>
      </c>
      <c r="G2298" s="72" t="s">
        <v>3390</v>
      </c>
      <c r="H2298" s="78" t="s">
        <v>1372</v>
      </c>
      <c r="I2298" s="78">
        <v>68</v>
      </c>
      <c r="J2298" s="300">
        <v>160.20000000000002</v>
      </c>
      <c r="K2298" s="78">
        <v>5</v>
      </c>
      <c r="L2298" s="300">
        <v>1200</v>
      </c>
      <c r="M2298" s="72">
        <v>5</v>
      </c>
      <c r="O2298" s="78" t="s">
        <v>3250</v>
      </c>
      <c r="P2298" s="72" t="s">
        <v>1374</v>
      </c>
      <c r="R2298" s="122">
        <v>3</v>
      </c>
      <c r="AA2298" s="195"/>
      <c r="AB2298" s="195"/>
      <c r="AC2298" s="195"/>
      <c r="AD2298" s="72"/>
      <c r="AE2298" s="316">
        <v>1</v>
      </c>
      <c r="AF2298" s="195"/>
      <c r="AG2298" s="195">
        <v>0</v>
      </c>
      <c r="AH2298" s="72"/>
      <c r="AR2298" s="53">
        <v>0.99739999999999995</v>
      </c>
      <c r="AT2298" s="77"/>
      <c r="AU2298" s="276">
        <v>1602.0000000000002</v>
      </c>
      <c r="AV2298" s="276"/>
      <c r="AW2298" s="276">
        <v>1597.8348000000001</v>
      </c>
      <c r="AX2298" s="95"/>
      <c r="AY2298" s="276"/>
      <c r="AZ2298" s="95"/>
      <c r="BB2298" s="80" t="s">
        <v>3412</v>
      </c>
      <c r="BC2298" s="270" t="s">
        <v>1126</v>
      </c>
      <c r="BD2298" s="72">
        <v>54.64</v>
      </c>
      <c r="BE2298" s="72">
        <v>0.17</v>
      </c>
      <c r="BF2298" s="72">
        <v>0.32</v>
      </c>
      <c r="BG2298" s="72">
        <v>0.02</v>
      </c>
      <c r="BH2298" s="72">
        <v>19.47</v>
      </c>
      <c r="BI2298" s="72">
        <v>0.14000000000000001</v>
      </c>
      <c r="BJ2298" s="72">
        <v>4.09</v>
      </c>
      <c r="BK2298" s="72">
        <v>0.11</v>
      </c>
      <c r="BL2298" s="72"/>
      <c r="BM2298" s="72"/>
      <c r="BN2298" s="72">
        <v>1.69</v>
      </c>
      <c r="BO2298" s="72">
        <v>0.1</v>
      </c>
      <c r="BP2298" s="72">
        <v>0.1</v>
      </c>
      <c r="BQ2298" s="72">
        <v>0.01</v>
      </c>
      <c r="BR2298" s="72">
        <v>0.55000000000000004</v>
      </c>
      <c r="BS2298" s="72">
        <v>0.02</v>
      </c>
      <c r="BT2298" s="72"/>
      <c r="BU2298" s="72"/>
      <c r="BV2298" s="72"/>
      <c r="BW2298" s="72"/>
      <c r="BX2298" s="72">
        <v>3.47</v>
      </c>
      <c r="BY2298" s="72">
        <v>0.04</v>
      </c>
      <c r="BZ2298" s="72">
        <v>7.85</v>
      </c>
      <c r="CA2298" s="72">
        <v>0.11</v>
      </c>
      <c r="CB2298" s="72">
        <v>2.96</v>
      </c>
      <c r="CC2298" s="72">
        <v>0.04</v>
      </c>
      <c r="CD2298" s="72"/>
      <c r="CE2298" s="72"/>
      <c r="CF2298" s="72"/>
      <c r="CG2298" s="72"/>
      <c r="CH2298" s="72"/>
      <c r="CI2298" s="72"/>
      <c r="CJ2298" s="72"/>
      <c r="CK2298" s="72"/>
      <c r="CL2298" s="72"/>
      <c r="CM2298" s="72"/>
      <c r="CN2298" s="72"/>
      <c r="CO2298" s="72"/>
      <c r="CP2298" s="72"/>
      <c r="CQ2298" s="72"/>
      <c r="CR2298" s="72"/>
      <c r="CS2298" s="72"/>
      <c r="CT2298" s="72"/>
      <c r="CU2298" s="72"/>
      <c r="CV2298" s="72"/>
      <c r="CW2298" s="72"/>
      <c r="CX2298" s="72"/>
      <c r="CY2298" s="72"/>
      <c r="CZ2298" s="72"/>
      <c r="DA2298" s="72"/>
      <c r="DB2298" s="72"/>
      <c r="DC2298" s="72"/>
      <c r="DD2298" s="72"/>
      <c r="DE2298" s="72"/>
      <c r="DF2298" s="72"/>
      <c r="DG2298" s="72"/>
      <c r="DH2298" s="78">
        <f t="shared" si="1037"/>
        <v>95.139999999999986</v>
      </c>
      <c r="DJ2298" s="77">
        <f t="shared" si="1014"/>
        <v>4.8600000000000136</v>
      </c>
      <c r="DK2298" s="72"/>
      <c r="DL2298" s="51" t="s">
        <v>3860</v>
      </c>
      <c r="DO2298" s="358">
        <v>4.88</v>
      </c>
      <c r="DP2298" s="72">
        <v>0.22</v>
      </c>
      <c r="DQ2298" s="374"/>
      <c r="DR2298" s="72"/>
      <c r="DU2298" s="52"/>
      <c r="DX2298" s="75">
        <f t="shared" si="1015"/>
        <v>57.431154088711381</v>
      </c>
      <c r="DY2298" s="51">
        <f t="shared" si="1016"/>
        <v>0.17868404456590292</v>
      </c>
      <c r="DZ2298" s="75">
        <f t="shared" si="1017"/>
        <v>0.33634643682993487</v>
      </c>
      <c r="EA2298" s="51">
        <f t="shared" si="1018"/>
        <v>2.1021652301870929E-2</v>
      </c>
      <c r="EB2298" s="75">
        <f t="shared" si="1019"/>
        <v>20.464578515871349</v>
      </c>
      <c r="EC2298" s="51">
        <f t="shared" si="1020"/>
        <v>0.14715156611309652</v>
      </c>
      <c r="ED2298" s="75">
        <f t="shared" si="1021"/>
        <v>1.7763296195080935</v>
      </c>
      <c r="EE2298" s="51">
        <f t="shared" si="1022"/>
        <v>0.10510826150935465</v>
      </c>
      <c r="EF2298" s="75">
        <f t="shared" si="1023"/>
        <v>0.10510826150935465</v>
      </c>
      <c r="EG2298" s="51">
        <f t="shared" si="1024"/>
        <v>1.0510826150935465E-2</v>
      </c>
      <c r="EH2298" s="75">
        <f t="shared" si="1025"/>
        <v>0.5780954383014506</v>
      </c>
      <c r="EI2298" s="51">
        <f t="shared" si="1026"/>
        <v>2.1021652301870929E-2</v>
      </c>
      <c r="EJ2298" s="75">
        <f t="shared" si="1027"/>
        <v>3.6472566743746064</v>
      </c>
      <c r="EK2298" s="51">
        <f t="shared" si="1028"/>
        <v>4.2043304603741859E-2</v>
      </c>
      <c r="EL2298" s="75">
        <f t="shared" si="1029"/>
        <v>8.2509985284843399</v>
      </c>
      <c r="EM2298" s="51">
        <f t="shared" si="1030"/>
        <v>0.11561908766029011</v>
      </c>
      <c r="EN2298" s="75">
        <f t="shared" si="1031"/>
        <v>3.1112045406768978</v>
      </c>
      <c r="EO2298" s="51">
        <f t="shared" si="1032"/>
        <v>4.2043304603741866E-2</v>
      </c>
      <c r="EP2298" s="75">
        <f t="shared" si="1033"/>
        <v>0</v>
      </c>
      <c r="EQ2298" s="51" t="e">
        <f t="shared" si="1034"/>
        <v>#DIV/0!</v>
      </c>
      <c r="ER2298" s="51">
        <f t="shared" si="1035"/>
        <v>100</v>
      </c>
      <c r="ES2298" s="51">
        <f t="shared" si="1036"/>
        <v>0</v>
      </c>
    </row>
    <row r="2299" spans="1:149" x14ac:dyDescent="0.45">
      <c r="A2299" s="78" t="s">
        <v>1522</v>
      </c>
      <c r="B2299" s="174" t="s">
        <v>863</v>
      </c>
      <c r="C2299" s="51" t="s">
        <v>762</v>
      </c>
      <c r="D2299" s="51" t="s">
        <v>3859</v>
      </c>
      <c r="E2299" s="78" t="s">
        <v>637</v>
      </c>
      <c r="F2299" s="78" t="s">
        <v>2950</v>
      </c>
      <c r="G2299" s="72" t="s">
        <v>3390</v>
      </c>
      <c r="H2299" s="78" t="s">
        <v>1372</v>
      </c>
      <c r="I2299" s="78">
        <v>24</v>
      </c>
      <c r="J2299" s="300">
        <v>218.70000000000002</v>
      </c>
      <c r="K2299" s="78">
        <v>5</v>
      </c>
      <c r="L2299" s="300">
        <v>1200</v>
      </c>
      <c r="M2299" s="72">
        <v>5</v>
      </c>
      <c r="O2299" s="78" t="s">
        <v>3250</v>
      </c>
      <c r="P2299" s="72" t="s">
        <v>1374</v>
      </c>
      <c r="R2299" s="122">
        <v>3</v>
      </c>
      <c r="AA2299" s="195"/>
      <c r="AB2299" s="195"/>
      <c r="AC2299" s="195"/>
      <c r="AD2299" s="72"/>
      <c r="AE2299" s="316">
        <v>1</v>
      </c>
      <c r="AF2299" s="195"/>
      <c r="AG2299" s="195">
        <v>0</v>
      </c>
      <c r="AH2299" s="72"/>
      <c r="AR2299" s="53">
        <v>1.0129999999999999</v>
      </c>
      <c r="AT2299" s="77"/>
      <c r="AU2299" s="276">
        <v>2187</v>
      </c>
      <c r="AV2299" s="276"/>
      <c r="AW2299" s="276">
        <v>2215.4309999999996</v>
      </c>
      <c r="AX2299" s="95"/>
      <c r="AY2299" s="276"/>
      <c r="AZ2299" s="95"/>
      <c r="BB2299" s="80" t="s">
        <v>3412</v>
      </c>
      <c r="BC2299" s="270" t="s">
        <v>1126</v>
      </c>
      <c r="BD2299" s="72">
        <v>54.03</v>
      </c>
      <c r="BE2299" s="72">
        <v>0.17</v>
      </c>
      <c r="BF2299" s="72">
        <v>0.31</v>
      </c>
      <c r="BG2299" s="72">
        <v>0.02</v>
      </c>
      <c r="BH2299" s="72">
        <v>19.25</v>
      </c>
      <c r="BI2299" s="72">
        <v>0.14000000000000001</v>
      </c>
      <c r="BJ2299" s="72">
        <v>4.04</v>
      </c>
      <c r="BK2299" s="72">
        <v>0.11</v>
      </c>
      <c r="BL2299" s="72"/>
      <c r="BM2299" s="72"/>
      <c r="BN2299" s="72">
        <v>1.67</v>
      </c>
      <c r="BO2299" s="72">
        <v>0.09</v>
      </c>
      <c r="BP2299" s="72">
        <v>0.09</v>
      </c>
      <c r="BQ2299" s="72">
        <v>0.01</v>
      </c>
      <c r="BR2299" s="72">
        <v>0.54</v>
      </c>
      <c r="BS2299" s="72">
        <v>0.02</v>
      </c>
      <c r="BT2299" s="72"/>
      <c r="BU2299" s="72"/>
      <c r="BV2299" s="72"/>
      <c r="BW2299" s="72"/>
      <c r="BX2299" s="72">
        <v>3.43</v>
      </c>
      <c r="BY2299" s="72">
        <v>0.04</v>
      </c>
      <c r="BZ2299" s="72">
        <v>7.76</v>
      </c>
      <c r="CA2299" s="72">
        <v>0.11</v>
      </c>
      <c r="CB2299" s="72">
        <v>2.92</v>
      </c>
      <c r="CC2299" s="72">
        <v>0.04</v>
      </c>
      <c r="CD2299" s="72"/>
      <c r="CE2299" s="72"/>
      <c r="CF2299" s="72"/>
      <c r="CG2299" s="72"/>
      <c r="CH2299" s="72"/>
      <c r="CI2299" s="72"/>
      <c r="CJ2299" s="72"/>
      <c r="CK2299" s="72"/>
      <c r="CL2299" s="72"/>
      <c r="CM2299" s="72"/>
      <c r="CN2299" s="72"/>
      <c r="CO2299" s="72"/>
      <c r="CP2299" s="72"/>
      <c r="CQ2299" s="72"/>
      <c r="CR2299" s="72"/>
      <c r="CS2299" s="72"/>
      <c r="CT2299" s="72"/>
      <c r="CU2299" s="72"/>
      <c r="CV2299" s="72"/>
      <c r="CW2299" s="72"/>
      <c r="CX2299" s="72"/>
      <c r="CY2299" s="72"/>
      <c r="CZ2299" s="72"/>
      <c r="DA2299" s="72"/>
      <c r="DB2299" s="72"/>
      <c r="DC2299" s="72"/>
      <c r="DD2299" s="72"/>
      <c r="DE2299" s="72"/>
      <c r="DF2299" s="72"/>
      <c r="DG2299" s="72"/>
      <c r="DH2299" s="78">
        <f t="shared" si="1037"/>
        <v>94.040000000000035</v>
      </c>
      <c r="DJ2299" s="77">
        <f t="shared" si="1014"/>
        <v>5.9599999999999653</v>
      </c>
      <c r="DK2299" s="72"/>
      <c r="DL2299" s="51" t="s">
        <v>3860</v>
      </c>
      <c r="DO2299" s="358">
        <v>5.94</v>
      </c>
      <c r="DP2299" s="72">
        <v>0.21</v>
      </c>
      <c r="DQ2299" s="374"/>
      <c r="DR2299" s="72"/>
      <c r="DU2299" s="52"/>
      <c r="DX2299" s="75">
        <f t="shared" si="1015"/>
        <v>57.454274776690752</v>
      </c>
      <c r="DY2299" s="51">
        <f t="shared" si="1016"/>
        <v>0.18077413866439809</v>
      </c>
      <c r="DZ2299" s="75">
        <f t="shared" si="1017"/>
        <v>0.32964695874096117</v>
      </c>
      <c r="EA2299" s="51">
        <f t="shared" si="1018"/>
        <v>2.12675457252233E-2</v>
      </c>
      <c r="EB2299" s="75">
        <f t="shared" si="1019"/>
        <v>20.470012760527428</v>
      </c>
      <c r="EC2299" s="51">
        <f t="shared" si="1020"/>
        <v>0.14887282007656313</v>
      </c>
      <c r="ED2299" s="75">
        <f t="shared" si="1021"/>
        <v>1.7758400680561455</v>
      </c>
      <c r="EE2299" s="51">
        <f t="shared" si="1022"/>
        <v>9.570395576350485E-2</v>
      </c>
      <c r="EF2299" s="75">
        <f t="shared" si="1023"/>
        <v>9.570395576350485E-2</v>
      </c>
      <c r="EG2299" s="51">
        <f t="shared" si="1024"/>
        <v>1.063377286261165E-2</v>
      </c>
      <c r="EH2299" s="75">
        <f t="shared" si="1025"/>
        <v>0.57422373458102915</v>
      </c>
      <c r="EI2299" s="51">
        <f t="shared" si="1026"/>
        <v>2.12675457252233E-2</v>
      </c>
      <c r="EJ2299" s="75">
        <f t="shared" si="1027"/>
        <v>3.6473840918757965</v>
      </c>
      <c r="EK2299" s="51">
        <f t="shared" si="1028"/>
        <v>4.2535091450446608E-2</v>
      </c>
      <c r="EL2299" s="75">
        <f t="shared" si="1029"/>
        <v>8.2518077413866404</v>
      </c>
      <c r="EM2299" s="51">
        <f t="shared" si="1030"/>
        <v>0.11697150148872815</v>
      </c>
      <c r="EN2299" s="75">
        <f t="shared" si="1031"/>
        <v>3.105061675882602</v>
      </c>
      <c r="EO2299" s="51">
        <f t="shared" si="1032"/>
        <v>4.2535091450446608E-2</v>
      </c>
      <c r="EP2299" s="75">
        <f t="shared" si="1033"/>
        <v>0</v>
      </c>
      <c r="EQ2299" s="51" t="e">
        <f t="shared" si="1034"/>
        <v>#DIV/0!</v>
      </c>
      <c r="ER2299" s="51">
        <f t="shared" si="1035"/>
        <v>100</v>
      </c>
      <c r="ES2299" s="51">
        <f t="shared" si="1036"/>
        <v>0</v>
      </c>
    </row>
    <row r="2300" spans="1:149" x14ac:dyDescent="0.45">
      <c r="A2300" s="78" t="s">
        <v>1522</v>
      </c>
      <c r="B2300" s="174" t="s">
        <v>863</v>
      </c>
      <c r="C2300" s="51" t="s">
        <v>762</v>
      </c>
      <c r="D2300" s="51" t="s">
        <v>3859</v>
      </c>
      <c r="E2300" s="78" t="s">
        <v>637</v>
      </c>
      <c r="F2300" s="78" t="s">
        <v>2951</v>
      </c>
      <c r="G2300" s="72" t="s">
        <v>3390</v>
      </c>
      <c r="H2300" s="78" t="s">
        <v>1372</v>
      </c>
      <c r="I2300" s="78">
        <v>75</v>
      </c>
      <c r="J2300" s="300">
        <v>276.8</v>
      </c>
      <c r="K2300" s="78">
        <v>5</v>
      </c>
      <c r="L2300" s="300">
        <v>1200</v>
      </c>
      <c r="M2300" s="72">
        <v>5</v>
      </c>
      <c r="O2300" s="78" t="s">
        <v>3250</v>
      </c>
      <c r="P2300" s="72" t="s">
        <v>1374</v>
      </c>
      <c r="R2300" s="122">
        <v>3</v>
      </c>
      <c r="AA2300" s="195"/>
      <c r="AB2300" s="195"/>
      <c r="AC2300" s="195"/>
      <c r="AD2300" s="72"/>
      <c r="AE2300" s="316">
        <v>1</v>
      </c>
      <c r="AF2300" s="195"/>
      <c r="AG2300" s="195">
        <v>0</v>
      </c>
      <c r="AH2300" s="72"/>
      <c r="AR2300" s="53">
        <v>1.0349999999999999</v>
      </c>
      <c r="AT2300" s="77"/>
      <c r="AU2300" s="276">
        <v>2768</v>
      </c>
      <c r="AV2300" s="276"/>
      <c r="AW2300" s="276">
        <v>2864.8799999999997</v>
      </c>
      <c r="AX2300" s="95"/>
      <c r="AY2300" s="276"/>
      <c r="AZ2300" s="95"/>
      <c r="BB2300" s="80" t="s">
        <v>3412</v>
      </c>
      <c r="BC2300" s="270" t="s">
        <v>1126</v>
      </c>
      <c r="BD2300" s="72">
        <v>53.65</v>
      </c>
      <c r="BE2300" s="72">
        <v>0.17</v>
      </c>
      <c r="BF2300" s="72">
        <v>0.31</v>
      </c>
      <c r="BG2300" s="72">
        <v>0.02</v>
      </c>
      <c r="BH2300" s="72">
        <v>19.12</v>
      </c>
      <c r="BI2300" s="72">
        <v>0.14000000000000001</v>
      </c>
      <c r="BJ2300" s="72">
        <v>4.01</v>
      </c>
      <c r="BK2300" s="72">
        <v>0.11</v>
      </c>
      <c r="BL2300" s="72"/>
      <c r="BM2300" s="72"/>
      <c r="BN2300" s="72">
        <v>1.66</v>
      </c>
      <c r="BO2300" s="72">
        <v>0.09</v>
      </c>
      <c r="BP2300" s="72">
        <v>0.09</v>
      </c>
      <c r="BQ2300" s="72">
        <v>0.01</v>
      </c>
      <c r="BR2300" s="72">
        <v>0.54</v>
      </c>
      <c r="BS2300" s="72">
        <v>0.02</v>
      </c>
      <c r="BT2300" s="72"/>
      <c r="BU2300" s="72"/>
      <c r="BV2300" s="72"/>
      <c r="BW2300" s="72"/>
      <c r="BX2300" s="72">
        <v>3.41</v>
      </c>
      <c r="BY2300" s="72">
        <v>0.04</v>
      </c>
      <c r="BZ2300" s="72">
        <v>7.7</v>
      </c>
      <c r="CA2300" s="72">
        <v>0.11</v>
      </c>
      <c r="CB2300" s="72">
        <v>2.9</v>
      </c>
      <c r="CC2300" s="72">
        <v>0.04</v>
      </c>
      <c r="CD2300" s="72"/>
      <c r="CE2300" s="72"/>
      <c r="CF2300" s="72"/>
      <c r="CG2300" s="72"/>
      <c r="CH2300" s="72"/>
      <c r="CI2300" s="72"/>
      <c r="CJ2300" s="72"/>
      <c r="CK2300" s="72"/>
      <c r="CL2300" s="72"/>
      <c r="CM2300" s="72"/>
      <c r="CN2300" s="72"/>
      <c r="CO2300" s="72"/>
      <c r="CP2300" s="72"/>
      <c r="CQ2300" s="72"/>
      <c r="CR2300" s="72"/>
      <c r="CS2300" s="72"/>
      <c r="CT2300" s="72"/>
      <c r="CU2300" s="72"/>
      <c r="CV2300" s="72"/>
      <c r="CW2300" s="72"/>
      <c r="CX2300" s="72"/>
      <c r="CY2300" s="72"/>
      <c r="CZ2300" s="72"/>
      <c r="DA2300" s="72"/>
      <c r="DB2300" s="72"/>
      <c r="DC2300" s="72"/>
      <c r="DD2300" s="72"/>
      <c r="DE2300" s="72"/>
      <c r="DF2300" s="72"/>
      <c r="DG2300" s="72"/>
      <c r="DH2300" s="78">
        <f t="shared" si="1037"/>
        <v>93.390000000000015</v>
      </c>
      <c r="DJ2300" s="77">
        <f t="shared" si="1014"/>
        <v>6.6099999999999852</v>
      </c>
      <c r="DK2300" s="72"/>
      <c r="DL2300" s="51" t="s">
        <v>3860</v>
      </c>
      <c r="DO2300" s="358">
        <v>6.6</v>
      </c>
      <c r="DP2300" s="72">
        <v>0.2</v>
      </c>
      <c r="DQ2300" s="374"/>
      <c r="DR2300" s="72"/>
      <c r="DU2300" s="52"/>
      <c r="DX2300" s="75">
        <f t="shared" si="1015"/>
        <v>57.447264161045062</v>
      </c>
      <c r="DY2300" s="51">
        <f t="shared" si="1016"/>
        <v>0.18203233750936929</v>
      </c>
      <c r="DZ2300" s="75">
        <f t="shared" si="1017"/>
        <v>0.3319413213406146</v>
      </c>
      <c r="EA2300" s="51">
        <f t="shared" si="1018"/>
        <v>2.1415569118749329E-2</v>
      </c>
      <c r="EB2300" s="75">
        <f t="shared" si="1019"/>
        <v>20.473284077524358</v>
      </c>
      <c r="EC2300" s="51">
        <f t="shared" si="1020"/>
        <v>0.14990898383124529</v>
      </c>
      <c r="ED2300" s="75">
        <f t="shared" si="1021"/>
        <v>1.7774922368561941</v>
      </c>
      <c r="EE2300" s="51">
        <f t="shared" si="1022"/>
        <v>9.637006103437197E-2</v>
      </c>
      <c r="EF2300" s="75">
        <f t="shared" si="1023"/>
        <v>9.637006103437197E-2</v>
      </c>
      <c r="EG2300" s="51">
        <f t="shared" si="1024"/>
        <v>1.0707784559374664E-2</v>
      </c>
      <c r="EH2300" s="75">
        <f t="shared" si="1025"/>
        <v>0.57822036620623185</v>
      </c>
      <c r="EI2300" s="51">
        <f t="shared" si="1026"/>
        <v>2.1415569118749325E-2</v>
      </c>
      <c r="EJ2300" s="75">
        <f t="shared" si="1027"/>
        <v>3.6513545347467606</v>
      </c>
      <c r="EK2300" s="51">
        <f t="shared" si="1028"/>
        <v>4.2831138237498657E-2</v>
      </c>
      <c r="EL2300" s="75">
        <f t="shared" si="1029"/>
        <v>8.2449941107184905</v>
      </c>
      <c r="EM2300" s="51">
        <f t="shared" si="1030"/>
        <v>0.1177856301531213</v>
      </c>
      <c r="EN2300" s="75">
        <f t="shared" si="1031"/>
        <v>3.1052575222186527</v>
      </c>
      <c r="EO2300" s="51">
        <f t="shared" si="1032"/>
        <v>4.2831138237498664E-2</v>
      </c>
      <c r="EP2300" s="75">
        <f t="shared" si="1033"/>
        <v>0</v>
      </c>
      <c r="EQ2300" s="51" t="e">
        <f t="shared" si="1034"/>
        <v>#DIV/0!</v>
      </c>
      <c r="ER2300" s="51">
        <f t="shared" si="1035"/>
        <v>100</v>
      </c>
      <c r="ES2300" s="51">
        <f t="shared" si="1036"/>
        <v>0</v>
      </c>
    </row>
    <row r="2301" spans="1:149" x14ac:dyDescent="0.45">
      <c r="A2301" s="78" t="s">
        <v>1522</v>
      </c>
      <c r="B2301" s="174" t="s">
        <v>863</v>
      </c>
      <c r="C2301" s="51" t="s">
        <v>762</v>
      </c>
      <c r="D2301" s="51" t="s">
        <v>3859</v>
      </c>
      <c r="E2301" s="78" t="s">
        <v>637</v>
      </c>
      <c r="F2301" s="78" t="s">
        <v>2952</v>
      </c>
      <c r="G2301" s="72" t="s">
        <v>3390</v>
      </c>
      <c r="H2301" s="78" t="s">
        <v>1372</v>
      </c>
      <c r="I2301" s="78">
        <v>46</v>
      </c>
      <c r="J2301" s="300">
        <v>336.9</v>
      </c>
      <c r="K2301" s="78">
        <v>5</v>
      </c>
      <c r="L2301" s="300">
        <v>1180</v>
      </c>
      <c r="M2301" s="72">
        <v>5</v>
      </c>
      <c r="O2301" s="78" t="s">
        <v>3250</v>
      </c>
      <c r="P2301" s="72" t="s">
        <v>1374</v>
      </c>
      <c r="R2301" s="122">
        <v>3</v>
      </c>
      <c r="AA2301" s="195"/>
      <c r="AB2301" s="195"/>
      <c r="AC2301" s="195"/>
      <c r="AD2301" s="72"/>
      <c r="AE2301" s="316">
        <v>1</v>
      </c>
      <c r="AF2301" s="195"/>
      <c r="AG2301" s="195">
        <v>0</v>
      </c>
      <c r="AH2301" s="72"/>
      <c r="AR2301" s="53">
        <v>1.0580000000000001</v>
      </c>
      <c r="AT2301" s="77"/>
      <c r="AU2301" s="276">
        <v>3369</v>
      </c>
      <c r="AV2301" s="276"/>
      <c r="AW2301" s="276">
        <v>3564.402</v>
      </c>
      <c r="AX2301" s="95"/>
      <c r="AY2301" s="276"/>
      <c r="AZ2301" s="95"/>
      <c r="BB2301" s="80" t="s">
        <v>3412</v>
      </c>
      <c r="BC2301" s="270" t="s">
        <v>1126</v>
      </c>
      <c r="BD2301" s="72">
        <v>53.21</v>
      </c>
      <c r="BE2301" s="72">
        <v>0.17</v>
      </c>
      <c r="BF2301" s="72">
        <v>0.31</v>
      </c>
      <c r="BG2301" s="72">
        <v>0.02</v>
      </c>
      <c r="BH2301" s="72">
        <v>18.96</v>
      </c>
      <c r="BI2301" s="72">
        <v>0.14000000000000001</v>
      </c>
      <c r="BJ2301" s="72">
        <v>3.98</v>
      </c>
      <c r="BK2301" s="72">
        <v>0.11</v>
      </c>
      <c r="BL2301" s="72"/>
      <c r="BM2301" s="72"/>
      <c r="BN2301" s="72">
        <v>1.65</v>
      </c>
      <c r="BO2301" s="72">
        <v>0.09</v>
      </c>
      <c r="BP2301" s="72">
        <v>0.09</v>
      </c>
      <c r="BQ2301" s="72">
        <v>0.01</v>
      </c>
      <c r="BR2301" s="72">
        <v>0.53</v>
      </c>
      <c r="BS2301" s="72">
        <v>0.02</v>
      </c>
      <c r="BT2301" s="72"/>
      <c r="BU2301" s="72"/>
      <c r="BV2301" s="72"/>
      <c r="BW2301" s="72"/>
      <c r="BX2301" s="72">
        <v>3.38</v>
      </c>
      <c r="BY2301" s="72">
        <v>0.04</v>
      </c>
      <c r="BZ2301" s="72">
        <v>7.64</v>
      </c>
      <c r="CA2301" s="72">
        <v>0.11</v>
      </c>
      <c r="CB2301" s="72">
        <v>2.88</v>
      </c>
      <c r="CC2301" s="72">
        <v>0.04</v>
      </c>
      <c r="CD2301" s="72"/>
      <c r="CE2301" s="72"/>
      <c r="CF2301" s="72"/>
      <c r="CG2301" s="72"/>
      <c r="CH2301" s="72"/>
      <c r="CI2301" s="72"/>
      <c r="CJ2301" s="72"/>
      <c r="CK2301" s="72"/>
      <c r="CL2301" s="72"/>
      <c r="CM2301" s="72"/>
      <c r="CN2301" s="72"/>
      <c r="CO2301" s="72"/>
      <c r="CP2301" s="72"/>
      <c r="CQ2301" s="72"/>
      <c r="CR2301" s="72"/>
      <c r="CS2301" s="72"/>
      <c r="CT2301" s="72"/>
      <c r="CU2301" s="72"/>
      <c r="CV2301" s="72"/>
      <c r="CW2301" s="72"/>
      <c r="CX2301" s="72"/>
      <c r="CY2301" s="72"/>
      <c r="CZ2301" s="72"/>
      <c r="DA2301" s="72"/>
      <c r="DB2301" s="72"/>
      <c r="DC2301" s="72"/>
      <c r="DD2301" s="72"/>
      <c r="DE2301" s="72"/>
      <c r="DF2301" s="72"/>
      <c r="DG2301" s="72"/>
      <c r="DH2301" s="78">
        <f t="shared" si="1037"/>
        <v>92.63000000000001</v>
      </c>
      <c r="DJ2301" s="77">
        <f t="shared" si="1014"/>
        <v>7.3699999999999903</v>
      </c>
      <c r="DK2301" s="72"/>
      <c r="DL2301" s="51" t="s">
        <v>3860</v>
      </c>
      <c r="DO2301" s="358">
        <v>7.37</v>
      </c>
      <c r="DP2301" s="72">
        <v>0.22</v>
      </c>
      <c r="DQ2301" s="374"/>
      <c r="DR2301" s="72"/>
      <c r="DU2301" s="52"/>
      <c r="DX2301" s="75">
        <f t="shared" si="1015"/>
        <v>57.443592788513428</v>
      </c>
      <c r="DY2301" s="51">
        <f t="shared" si="1016"/>
        <v>0.18352585555435602</v>
      </c>
      <c r="DZ2301" s="75">
        <f t="shared" si="1017"/>
        <v>0.33466479542264921</v>
      </c>
      <c r="EA2301" s="51">
        <f t="shared" si="1018"/>
        <v>2.1591277124041883E-2</v>
      </c>
      <c r="EB2301" s="75">
        <f t="shared" si="1019"/>
        <v>20.468530713591708</v>
      </c>
      <c r="EC2301" s="51">
        <f t="shared" si="1020"/>
        <v>0.15113893986829322</v>
      </c>
      <c r="ED2301" s="75">
        <f t="shared" si="1021"/>
        <v>1.7812803627334555</v>
      </c>
      <c r="EE2301" s="51">
        <f t="shared" si="1022"/>
        <v>9.7160747058188487E-2</v>
      </c>
      <c r="EF2301" s="75">
        <f t="shared" si="1023"/>
        <v>9.7160747058188474E-2</v>
      </c>
      <c r="EG2301" s="51">
        <f t="shared" si="1024"/>
        <v>1.0795638562020942E-2</v>
      </c>
      <c r="EH2301" s="75">
        <f t="shared" si="1025"/>
        <v>0.57216884378710997</v>
      </c>
      <c r="EI2301" s="51">
        <f t="shared" si="1026"/>
        <v>2.1591277124041883E-2</v>
      </c>
      <c r="EJ2301" s="75">
        <f t="shared" si="1027"/>
        <v>3.6489258339630783</v>
      </c>
      <c r="EK2301" s="51">
        <f t="shared" si="1028"/>
        <v>4.3182554248083774E-2</v>
      </c>
      <c r="EL2301" s="75">
        <f t="shared" si="1029"/>
        <v>8.247867861384</v>
      </c>
      <c r="EM2301" s="51">
        <f t="shared" si="1030"/>
        <v>0.11875202418223038</v>
      </c>
      <c r="EN2301" s="75">
        <f t="shared" si="1031"/>
        <v>3.1091439058620312</v>
      </c>
      <c r="EO2301" s="51">
        <f t="shared" si="1032"/>
        <v>4.3182554248083767E-2</v>
      </c>
      <c r="EP2301" s="75">
        <f t="shared" si="1033"/>
        <v>0</v>
      </c>
      <c r="EQ2301" s="51" t="e">
        <f t="shared" si="1034"/>
        <v>#DIV/0!</v>
      </c>
      <c r="ER2301" s="51">
        <f t="shared" si="1035"/>
        <v>100</v>
      </c>
      <c r="ES2301" s="51">
        <f t="shared" si="1036"/>
        <v>0</v>
      </c>
    </row>
    <row r="2302" spans="1:149" x14ac:dyDescent="0.45">
      <c r="A2302" s="78" t="s">
        <v>1522</v>
      </c>
      <c r="B2302" s="174" t="s">
        <v>863</v>
      </c>
      <c r="C2302" s="51" t="s">
        <v>762</v>
      </c>
      <c r="D2302" s="51" t="s">
        <v>3859</v>
      </c>
      <c r="E2302" s="78" t="s">
        <v>637</v>
      </c>
      <c r="F2302" s="78" t="s">
        <v>2953</v>
      </c>
      <c r="G2302" s="72" t="s">
        <v>3390</v>
      </c>
      <c r="H2302" s="78" t="s">
        <v>1372</v>
      </c>
      <c r="I2302" s="78">
        <v>100</v>
      </c>
      <c r="J2302" s="300">
        <v>337.1</v>
      </c>
      <c r="K2302" s="78">
        <v>5</v>
      </c>
      <c r="L2302" s="300">
        <v>1200</v>
      </c>
      <c r="M2302" s="72">
        <v>5</v>
      </c>
      <c r="O2302" s="78" t="s">
        <v>3250</v>
      </c>
      <c r="P2302" s="72" t="s">
        <v>1374</v>
      </c>
      <c r="R2302" s="122">
        <v>3</v>
      </c>
      <c r="AA2302" s="195"/>
      <c r="AB2302" s="195"/>
      <c r="AC2302" s="195"/>
      <c r="AD2302" s="72"/>
      <c r="AE2302" s="316">
        <v>1</v>
      </c>
      <c r="AF2302" s="195"/>
      <c r="AG2302" s="195">
        <v>0</v>
      </c>
      <c r="AH2302" s="72"/>
      <c r="AR2302" s="53">
        <v>1.0660000000000001</v>
      </c>
      <c r="AT2302" s="77"/>
      <c r="AU2302" s="276">
        <v>3371</v>
      </c>
      <c r="AV2302" s="276"/>
      <c r="AW2302" s="276">
        <v>3593.4860000000003</v>
      </c>
      <c r="AX2302" s="95"/>
      <c r="AY2302" s="276"/>
      <c r="AZ2302" s="95"/>
      <c r="BB2302" s="80" t="s">
        <v>3412</v>
      </c>
      <c r="BC2302" s="270" t="s">
        <v>1126</v>
      </c>
      <c r="BD2302" s="72">
        <v>53.14</v>
      </c>
      <c r="BE2302" s="72">
        <v>0.17</v>
      </c>
      <c r="BF2302" s="72">
        <v>0.31</v>
      </c>
      <c r="BG2302" s="72">
        <v>0.02</v>
      </c>
      <c r="BH2302" s="72">
        <v>18.940000000000001</v>
      </c>
      <c r="BI2302" s="72">
        <v>0.14000000000000001</v>
      </c>
      <c r="BJ2302" s="72">
        <v>3.97</v>
      </c>
      <c r="BK2302" s="72">
        <v>0.11</v>
      </c>
      <c r="BL2302" s="72"/>
      <c r="BM2302" s="72"/>
      <c r="BN2302" s="72">
        <v>1.65</v>
      </c>
      <c r="BO2302" s="72">
        <v>0.09</v>
      </c>
      <c r="BP2302" s="72">
        <v>0.09</v>
      </c>
      <c r="BQ2302" s="72">
        <v>0.01</v>
      </c>
      <c r="BR2302" s="72">
        <v>0.53</v>
      </c>
      <c r="BS2302" s="72">
        <v>0.02</v>
      </c>
      <c r="BT2302" s="72"/>
      <c r="BU2302" s="72"/>
      <c r="BV2302" s="72"/>
      <c r="BW2302" s="72"/>
      <c r="BX2302" s="72">
        <v>3.38</v>
      </c>
      <c r="BY2302" s="72">
        <v>0.04</v>
      </c>
      <c r="BZ2302" s="72">
        <v>7.63</v>
      </c>
      <c r="CA2302" s="72">
        <v>0.11</v>
      </c>
      <c r="CB2302" s="72">
        <v>2.88</v>
      </c>
      <c r="CC2302" s="72">
        <v>0.04</v>
      </c>
      <c r="CD2302" s="72"/>
      <c r="CE2302" s="72"/>
      <c r="CF2302" s="72"/>
      <c r="CG2302" s="72"/>
      <c r="CH2302" s="72"/>
      <c r="CI2302" s="72"/>
      <c r="CJ2302" s="72"/>
      <c r="CK2302" s="72"/>
      <c r="CL2302" s="72"/>
      <c r="CM2302" s="72"/>
      <c r="CN2302" s="72"/>
      <c r="CO2302" s="72"/>
      <c r="CP2302" s="72"/>
      <c r="CQ2302" s="72"/>
      <c r="CR2302" s="72"/>
      <c r="CS2302" s="72"/>
      <c r="CT2302" s="72"/>
      <c r="CU2302" s="72"/>
      <c r="CV2302" s="72"/>
      <c r="CW2302" s="72"/>
      <c r="CX2302" s="72"/>
      <c r="CY2302" s="72"/>
      <c r="CZ2302" s="72"/>
      <c r="DA2302" s="72"/>
      <c r="DB2302" s="72"/>
      <c r="DC2302" s="72"/>
      <c r="DD2302" s="72"/>
      <c r="DE2302" s="72"/>
      <c r="DF2302" s="72"/>
      <c r="DG2302" s="72"/>
      <c r="DH2302" s="78">
        <f t="shared" si="1037"/>
        <v>92.52</v>
      </c>
      <c r="DJ2302" s="77">
        <f t="shared" si="1014"/>
        <v>7.480000000000004</v>
      </c>
      <c r="DK2302" s="72"/>
      <c r="DL2302" s="51" t="s">
        <v>3860</v>
      </c>
      <c r="DO2302" s="358">
        <v>7.49</v>
      </c>
      <c r="DP2302" s="72">
        <v>0.2</v>
      </c>
      <c r="DQ2302" s="374"/>
      <c r="DR2302" s="72"/>
      <c r="DU2302" s="52"/>
      <c r="DX2302" s="75">
        <f t="shared" si="1015"/>
        <v>57.436230004323399</v>
      </c>
      <c r="DY2302" s="51">
        <f t="shared" si="1016"/>
        <v>0.18374405533938612</v>
      </c>
      <c r="DZ2302" s="75">
        <f t="shared" si="1017"/>
        <v>0.33506268914829229</v>
      </c>
      <c r="EA2302" s="51">
        <f t="shared" si="1018"/>
        <v>2.16169476869866E-2</v>
      </c>
      <c r="EB2302" s="75">
        <f t="shared" si="1019"/>
        <v>20.47124945957631</v>
      </c>
      <c r="EC2302" s="51">
        <f t="shared" si="1020"/>
        <v>0.1513186338089062</v>
      </c>
      <c r="ED2302" s="75">
        <f t="shared" si="1021"/>
        <v>1.7833981841763942</v>
      </c>
      <c r="EE2302" s="51">
        <f t="shared" si="1022"/>
        <v>9.727626459143969E-2</v>
      </c>
      <c r="EF2302" s="75">
        <f t="shared" si="1023"/>
        <v>9.727626459143969E-2</v>
      </c>
      <c r="EG2302" s="51">
        <f t="shared" si="1024"/>
        <v>1.08084738434933E-2</v>
      </c>
      <c r="EH2302" s="75">
        <f t="shared" si="1025"/>
        <v>0.57284911370514491</v>
      </c>
      <c r="EI2302" s="51">
        <f t="shared" si="1026"/>
        <v>2.16169476869866E-2</v>
      </c>
      <c r="EJ2302" s="75">
        <f t="shared" si="1027"/>
        <v>3.6532641591007353</v>
      </c>
      <c r="EK2302" s="51">
        <f t="shared" si="1028"/>
        <v>4.3233895373973201E-2</v>
      </c>
      <c r="EL2302" s="75">
        <f t="shared" si="1029"/>
        <v>8.2468655425853861</v>
      </c>
      <c r="EM2302" s="51">
        <f t="shared" si="1030"/>
        <v>0.11889321227842628</v>
      </c>
      <c r="EN2302" s="75">
        <f t="shared" si="1031"/>
        <v>3.1128404669260701</v>
      </c>
      <c r="EO2302" s="51">
        <f t="shared" si="1032"/>
        <v>4.3233895373973201E-2</v>
      </c>
      <c r="EP2302" s="75">
        <f t="shared" si="1033"/>
        <v>0</v>
      </c>
      <c r="EQ2302" s="51" t="e">
        <f t="shared" si="1034"/>
        <v>#DIV/0!</v>
      </c>
      <c r="ER2302" s="51">
        <f t="shared" si="1035"/>
        <v>100</v>
      </c>
      <c r="ES2302" s="51">
        <f t="shared" si="1036"/>
        <v>0</v>
      </c>
    </row>
    <row r="2303" spans="1:149" x14ac:dyDescent="0.45">
      <c r="A2303" s="78" t="s">
        <v>1522</v>
      </c>
      <c r="B2303" s="174" t="s">
        <v>863</v>
      </c>
      <c r="C2303" s="51" t="s">
        <v>762</v>
      </c>
      <c r="D2303" s="51" t="s">
        <v>3859</v>
      </c>
      <c r="E2303" s="78" t="s">
        <v>637</v>
      </c>
      <c r="F2303" s="78" t="s">
        <v>2954</v>
      </c>
      <c r="G2303" s="72" t="s">
        <v>3390</v>
      </c>
      <c r="H2303" s="78" t="s">
        <v>1372</v>
      </c>
      <c r="I2303" s="78">
        <v>70</v>
      </c>
      <c r="J2303" s="300">
        <v>468.6</v>
      </c>
      <c r="K2303" s="78">
        <v>5</v>
      </c>
      <c r="L2303" s="300">
        <v>1195</v>
      </c>
      <c r="M2303" s="72">
        <v>5</v>
      </c>
      <c r="O2303" s="78" t="s">
        <v>3250</v>
      </c>
      <c r="P2303" s="72" t="s">
        <v>1374</v>
      </c>
      <c r="R2303" s="122">
        <v>3</v>
      </c>
      <c r="AA2303" s="195"/>
      <c r="AB2303" s="195"/>
      <c r="AC2303" s="195"/>
      <c r="AD2303" s="72"/>
      <c r="AE2303" s="316">
        <v>1</v>
      </c>
      <c r="AF2303" s="195"/>
      <c r="AG2303" s="195">
        <v>0</v>
      </c>
      <c r="AH2303" s="72"/>
      <c r="AR2303" s="53">
        <v>1.155</v>
      </c>
      <c r="AT2303" s="77"/>
      <c r="AU2303" s="276">
        <v>4686</v>
      </c>
      <c r="AV2303" s="276"/>
      <c r="AW2303" s="276">
        <v>5412.33</v>
      </c>
      <c r="AX2303" s="95"/>
      <c r="AY2303" s="276"/>
      <c r="AZ2303" s="95"/>
      <c r="BB2303" s="80" t="s">
        <v>3412</v>
      </c>
      <c r="BC2303" s="270" t="s">
        <v>1126</v>
      </c>
      <c r="BD2303" s="72">
        <v>52.22</v>
      </c>
      <c r="BE2303" s="72">
        <v>0.16</v>
      </c>
      <c r="BF2303" s="72">
        <v>0.3</v>
      </c>
      <c r="BG2303" s="72">
        <v>0.02</v>
      </c>
      <c r="BH2303" s="72">
        <v>18.61</v>
      </c>
      <c r="BI2303" s="72">
        <v>0.14000000000000001</v>
      </c>
      <c r="BJ2303" s="72">
        <v>3.9</v>
      </c>
      <c r="BK2303" s="72">
        <v>0.11</v>
      </c>
      <c r="BL2303" s="72"/>
      <c r="BM2303" s="72"/>
      <c r="BN2303" s="72">
        <v>1.62</v>
      </c>
      <c r="BO2303" s="72">
        <v>0.09</v>
      </c>
      <c r="BP2303" s="72">
        <v>0.09</v>
      </c>
      <c r="BQ2303" s="72">
        <v>0.01</v>
      </c>
      <c r="BR2303" s="72">
        <v>0.52</v>
      </c>
      <c r="BS2303" s="72">
        <v>0.02</v>
      </c>
      <c r="BT2303" s="72"/>
      <c r="BU2303" s="72"/>
      <c r="BV2303" s="72"/>
      <c r="BW2303" s="72"/>
      <c r="BX2303" s="72">
        <v>3.32</v>
      </c>
      <c r="BY2303" s="72">
        <v>0.04</v>
      </c>
      <c r="BZ2303" s="72">
        <v>7.5</v>
      </c>
      <c r="CA2303" s="72">
        <v>0.11</v>
      </c>
      <c r="CB2303" s="72">
        <v>2.83</v>
      </c>
      <c r="CC2303" s="72">
        <v>0.04</v>
      </c>
      <c r="CD2303" s="72"/>
      <c r="CE2303" s="72"/>
      <c r="CF2303" s="72"/>
      <c r="CG2303" s="72"/>
      <c r="CH2303" s="72"/>
      <c r="CI2303" s="72"/>
      <c r="CJ2303" s="72"/>
      <c r="CK2303" s="72"/>
      <c r="CL2303" s="72"/>
      <c r="CM2303" s="72"/>
      <c r="CN2303" s="72"/>
      <c r="CO2303" s="72"/>
      <c r="CP2303" s="72"/>
      <c r="CQ2303" s="72"/>
      <c r="CR2303" s="72"/>
      <c r="CS2303" s="72"/>
      <c r="CT2303" s="72"/>
      <c r="CU2303" s="72"/>
      <c r="CV2303" s="72"/>
      <c r="CW2303" s="72"/>
      <c r="CX2303" s="72"/>
      <c r="CY2303" s="72"/>
      <c r="CZ2303" s="72"/>
      <c r="DA2303" s="72"/>
      <c r="DB2303" s="72"/>
      <c r="DC2303" s="72"/>
      <c r="DD2303" s="72"/>
      <c r="DE2303" s="72"/>
      <c r="DF2303" s="72"/>
      <c r="DG2303" s="72"/>
      <c r="DH2303" s="78">
        <f t="shared" si="1037"/>
        <v>90.91</v>
      </c>
      <c r="DJ2303" s="77">
        <f t="shared" si="1014"/>
        <v>9.0900000000000034</v>
      </c>
      <c r="DK2303" s="72"/>
      <c r="DL2303" s="51" t="s">
        <v>3860</v>
      </c>
      <c r="DO2303" s="358">
        <v>9.09</v>
      </c>
      <c r="DP2303" s="72">
        <v>0.21</v>
      </c>
      <c r="DQ2303" s="374"/>
      <c r="DR2303" s="72"/>
      <c r="DU2303" s="52"/>
      <c r="DX2303" s="75">
        <f t="shared" si="1015"/>
        <v>57.441425585744142</v>
      </c>
      <c r="DY2303" s="51">
        <f t="shared" si="1016"/>
        <v>0.17599824001759981</v>
      </c>
      <c r="DZ2303" s="75">
        <f t="shared" si="1017"/>
        <v>0.32999670003299969</v>
      </c>
      <c r="EA2303" s="51">
        <f t="shared" si="1018"/>
        <v>2.199978000219998E-2</v>
      </c>
      <c r="EB2303" s="75">
        <f t="shared" si="1019"/>
        <v>20.470795292047082</v>
      </c>
      <c r="EC2303" s="51">
        <f t="shared" si="1020"/>
        <v>0.15399846001539988</v>
      </c>
      <c r="ED2303" s="75">
        <f t="shared" si="1021"/>
        <v>1.7819821801781983</v>
      </c>
      <c r="EE2303" s="51">
        <f t="shared" si="1022"/>
        <v>9.8999010009899899E-2</v>
      </c>
      <c r="EF2303" s="75">
        <f t="shared" si="1023"/>
        <v>9.8999010009899899E-2</v>
      </c>
      <c r="EG2303" s="51">
        <f t="shared" si="1024"/>
        <v>1.099989000109999E-2</v>
      </c>
      <c r="EH2303" s="75">
        <f t="shared" si="1025"/>
        <v>0.57199428005719943</v>
      </c>
      <c r="EI2303" s="51">
        <f t="shared" si="1026"/>
        <v>2.199978000219998E-2</v>
      </c>
      <c r="EJ2303" s="75">
        <f t="shared" si="1027"/>
        <v>3.6519634803651959</v>
      </c>
      <c r="EK2303" s="51">
        <f t="shared" si="1028"/>
        <v>4.3999560004399953E-2</v>
      </c>
      <c r="EL2303" s="75">
        <f t="shared" si="1029"/>
        <v>8.2499175008249921</v>
      </c>
      <c r="EM2303" s="51">
        <f t="shared" si="1030"/>
        <v>0.12099879001209989</v>
      </c>
      <c r="EN2303" s="75">
        <f t="shared" si="1031"/>
        <v>3.1129688703112968</v>
      </c>
      <c r="EO2303" s="51">
        <f t="shared" si="1032"/>
        <v>4.3999560004399953E-2</v>
      </c>
      <c r="EP2303" s="75">
        <f t="shared" si="1033"/>
        <v>0</v>
      </c>
      <c r="EQ2303" s="51" t="e">
        <f t="shared" si="1034"/>
        <v>#DIV/0!</v>
      </c>
      <c r="ER2303" s="51">
        <f t="shared" si="1035"/>
        <v>100</v>
      </c>
      <c r="ES2303" s="51">
        <f t="shared" si="1036"/>
        <v>0</v>
      </c>
    </row>
    <row r="2304" spans="1:149" x14ac:dyDescent="0.45">
      <c r="A2304" s="78" t="s">
        <v>1522</v>
      </c>
      <c r="B2304" s="174" t="s">
        <v>863</v>
      </c>
      <c r="C2304" s="51" t="s">
        <v>762</v>
      </c>
      <c r="D2304" s="51" t="s">
        <v>3859</v>
      </c>
      <c r="E2304" s="78" t="s">
        <v>637</v>
      </c>
      <c r="F2304" s="78" t="s">
        <v>2955</v>
      </c>
      <c r="G2304" s="72" t="s">
        <v>3390</v>
      </c>
      <c r="H2304" s="78" t="s">
        <v>1372</v>
      </c>
      <c r="I2304" s="78">
        <v>68</v>
      </c>
      <c r="J2304" s="300">
        <v>106</v>
      </c>
      <c r="K2304" s="78">
        <v>5</v>
      </c>
      <c r="L2304" s="300">
        <v>1200</v>
      </c>
      <c r="M2304" s="72">
        <v>5</v>
      </c>
      <c r="O2304" s="78" t="s">
        <v>3250</v>
      </c>
      <c r="P2304" s="72" t="s">
        <v>1374</v>
      </c>
      <c r="R2304" s="122">
        <v>3</v>
      </c>
      <c r="AA2304" s="195"/>
      <c r="AB2304" s="195"/>
      <c r="AC2304" s="195"/>
      <c r="AD2304" s="72"/>
      <c r="AE2304" s="316">
        <v>1</v>
      </c>
      <c r="AF2304" s="195"/>
      <c r="AG2304" s="195">
        <v>0</v>
      </c>
      <c r="AH2304" s="72"/>
      <c r="AR2304" s="53">
        <v>0.9909</v>
      </c>
      <c r="AT2304" s="77"/>
      <c r="AU2304" s="276">
        <v>1060</v>
      </c>
      <c r="AV2304" s="276"/>
      <c r="AW2304" s="276">
        <v>1050.354</v>
      </c>
      <c r="AX2304" s="95"/>
      <c r="AY2304" s="276"/>
      <c r="AZ2304" s="95"/>
      <c r="BB2304" s="80" t="s">
        <v>3412</v>
      </c>
      <c r="BC2304" s="270" t="s">
        <v>1126</v>
      </c>
      <c r="BD2304" s="72">
        <v>53.03</v>
      </c>
      <c r="BE2304" s="72">
        <v>0.21</v>
      </c>
      <c r="BF2304" s="72">
        <v>0.32</v>
      </c>
      <c r="BG2304" s="72">
        <v>0.02</v>
      </c>
      <c r="BH2304" s="72">
        <v>19.84</v>
      </c>
      <c r="BI2304" s="72">
        <v>0.11</v>
      </c>
      <c r="BJ2304" s="72">
        <v>4.3600000000000003</v>
      </c>
      <c r="BK2304" s="72">
        <v>0.1</v>
      </c>
      <c r="BL2304" s="72"/>
      <c r="BM2304" s="72"/>
      <c r="BN2304" s="72">
        <v>1.59</v>
      </c>
      <c r="BO2304" s="72">
        <v>0.02</v>
      </c>
      <c r="BP2304" s="72">
        <v>0.1</v>
      </c>
      <c r="BQ2304" s="72">
        <v>0.02</v>
      </c>
      <c r="BR2304" s="72">
        <v>0.56000000000000005</v>
      </c>
      <c r="BS2304" s="72">
        <v>0.01</v>
      </c>
      <c r="BT2304" s="72"/>
      <c r="BU2304" s="72"/>
      <c r="BV2304" s="72"/>
      <c r="BW2304" s="72"/>
      <c r="BX2304" s="72">
        <v>2.64</v>
      </c>
      <c r="BY2304" s="72">
        <v>0.05</v>
      </c>
      <c r="BZ2304" s="72">
        <v>4.3899999999999997</v>
      </c>
      <c r="CA2304" s="72">
        <v>0.04</v>
      </c>
      <c r="CB2304" s="72">
        <v>9.4700000000000006</v>
      </c>
      <c r="CC2304" s="72">
        <v>0.06</v>
      </c>
      <c r="CD2304" s="72"/>
      <c r="CE2304" s="72"/>
      <c r="CF2304" s="72"/>
      <c r="CG2304" s="72"/>
      <c r="CH2304" s="72"/>
      <c r="CI2304" s="72"/>
      <c r="CJ2304" s="72"/>
      <c r="CK2304" s="72"/>
      <c r="CL2304" s="72"/>
      <c r="CM2304" s="72"/>
      <c r="CN2304" s="72"/>
      <c r="CO2304" s="72"/>
      <c r="CP2304" s="72"/>
      <c r="CQ2304" s="72"/>
      <c r="CR2304" s="72"/>
      <c r="CS2304" s="72"/>
      <c r="CT2304" s="72"/>
      <c r="CU2304" s="72"/>
      <c r="CV2304" s="72"/>
      <c r="CW2304" s="72"/>
      <c r="CX2304" s="72"/>
      <c r="CY2304" s="72"/>
      <c r="CZ2304" s="72"/>
      <c r="DA2304" s="72"/>
      <c r="DB2304" s="72"/>
      <c r="DC2304" s="72"/>
      <c r="DD2304" s="72"/>
      <c r="DE2304" s="72"/>
      <c r="DF2304" s="72"/>
      <c r="DG2304" s="72"/>
      <c r="DH2304" s="78">
        <f t="shared" si="1037"/>
        <v>96.3</v>
      </c>
      <c r="DJ2304" s="77">
        <f t="shared" si="1014"/>
        <v>3.7000000000000028</v>
      </c>
      <c r="DK2304" s="72"/>
      <c r="DL2304" s="51" t="s">
        <v>3860</v>
      </c>
      <c r="DO2304" s="358">
        <v>3.69</v>
      </c>
      <c r="DP2304" s="72">
        <v>0.21</v>
      </c>
      <c r="DQ2304" s="374"/>
      <c r="DR2304" s="72"/>
      <c r="DU2304" s="52"/>
      <c r="DX2304" s="75">
        <f t="shared" si="1015"/>
        <v>55.067497403946007</v>
      </c>
      <c r="DY2304" s="51">
        <f t="shared" si="1016"/>
        <v>0.21806853582554517</v>
      </c>
      <c r="DZ2304" s="75">
        <f t="shared" si="1017"/>
        <v>0.33229491173416409</v>
      </c>
      <c r="EA2304" s="51">
        <f t="shared" si="1018"/>
        <v>2.0768431983385256E-2</v>
      </c>
      <c r="EB2304" s="75">
        <f t="shared" si="1019"/>
        <v>20.602284527518172</v>
      </c>
      <c r="EC2304" s="51">
        <f t="shared" si="1020"/>
        <v>0.11422637590861891</v>
      </c>
      <c r="ED2304" s="75">
        <f t="shared" si="1021"/>
        <v>1.6510903426791279</v>
      </c>
      <c r="EE2304" s="51">
        <f t="shared" si="1022"/>
        <v>2.0768431983385256E-2</v>
      </c>
      <c r="EF2304" s="75">
        <f t="shared" si="1023"/>
        <v>0.10384215991692629</v>
      </c>
      <c r="EG2304" s="51">
        <f t="shared" si="1024"/>
        <v>2.0768431983385256E-2</v>
      </c>
      <c r="EH2304" s="75">
        <f t="shared" si="1025"/>
        <v>0.58151609553478723</v>
      </c>
      <c r="EI2304" s="51">
        <f t="shared" si="1026"/>
        <v>1.0384215991692628E-2</v>
      </c>
      <c r="EJ2304" s="75">
        <f t="shared" si="1027"/>
        <v>2.7414330218068539</v>
      </c>
      <c r="EK2304" s="51">
        <f t="shared" si="1028"/>
        <v>5.1921079958463144E-2</v>
      </c>
      <c r="EL2304" s="75">
        <f t="shared" si="1029"/>
        <v>4.558670820353063</v>
      </c>
      <c r="EM2304" s="51">
        <f t="shared" si="1030"/>
        <v>4.1536863966770511E-2</v>
      </c>
      <c r="EN2304" s="75">
        <f t="shared" si="1031"/>
        <v>9.8338525441329185</v>
      </c>
      <c r="EO2304" s="51">
        <f t="shared" si="1032"/>
        <v>6.2305295950155763E-2</v>
      </c>
      <c r="EP2304" s="75">
        <f t="shared" si="1033"/>
        <v>0</v>
      </c>
      <c r="EQ2304" s="51" t="e">
        <f t="shared" si="1034"/>
        <v>#DIV/0!</v>
      </c>
      <c r="ER2304" s="51">
        <f t="shared" si="1035"/>
        <v>100</v>
      </c>
      <c r="ES2304" s="51">
        <f t="shared" si="1036"/>
        <v>0</v>
      </c>
    </row>
    <row r="2305" spans="1:149" x14ac:dyDescent="0.45">
      <c r="A2305" s="78" t="s">
        <v>1522</v>
      </c>
      <c r="B2305" s="174" t="s">
        <v>863</v>
      </c>
      <c r="C2305" s="51" t="s">
        <v>762</v>
      </c>
      <c r="D2305" s="51" t="s">
        <v>3859</v>
      </c>
      <c r="E2305" s="78" t="s">
        <v>637</v>
      </c>
      <c r="F2305" s="78" t="s">
        <v>2956</v>
      </c>
      <c r="G2305" s="72" t="s">
        <v>3390</v>
      </c>
      <c r="H2305" s="78" t="s">
        <v>1372</v>
      </c>
      <c r="I2305" s="78">
        <v>71</v>
      </c>
      <c r="J2305" s="300">
        <v>217.6</v>
      </c>
      <c r="K2305" s="78">
        <v>5</v>
      </c>
      <c r="L2305" s="300">
        <v>1200</v>
      </c>
      <c r="M2305" s="72">
        <v>5</v>
      </c>
      <c r="O2305" s="78" t="s">
        <v>3250</v>
      </c>
      <c r="P2305" s="72" t="s">
        <v>1374</v>
      </c>
      <c r="R2305" s="122">
        <v>3</v>
      </c>
      <c r="AA2305" s="195"/>
      <c r="AB2305" s="195"/>
      <c r="AC2305" s="195"/>
      <c r="AD2305" s="72"/>
      <c r="AE2305" s="316">
        <v>1</v>
      </c>
      <c r="AF2305" s="195"/>
      <c r="AG2305" s="195">
        <v>0</v>
      </c>
      <c r="AH2305" s="72"/>
      <c r="AR2305" s="53">
        <v>1.012</v>
      </c>
      <c r="AT2305" s="77"/>
      <c r="AU2305" s="276">
        <v>2176</v>
      </c>
      <c r="AV2305" s="276"/>
      <c r="AW2305" s="276">
        <v>2202.1120000000001</v>
      </c>
      <c r="AX2305" s="95"/>
      <c r="AY2305" s="276"/>
      <c r="AZ2305" s="95"/>
      <c r="BB2305" s="80" t="s">
        <v>3412</v>
      </c>
      <c r="BC2305" s="270" t="s">
        <v>1126</v>
      </c>
      <c r="BD2305" s="72">
        <v>51.93</v>
      </c>
      <c r="BE2305" s="72">
        <v>0.21</v>
      </c>
      <c r="BF2305" s="72">
        <v>0.31</v>
      </c>
      <c r="BG2305" s="72">
        <v>0.02</v>
      </c>
      <c r="BH2305" s="72">
        <v>19.43</v>
      </c>
      <c r="BI2305" s="72">
        <v>0.1</v>
      </c>
      <c r="BJ2305" s="72">
        <v>4.2699999999999996</v>
      </c>
      <c r="BK2305" s="72">
        <v>0.09</v>
      </c>
      <c r="BL2305" s="72"/>
      <c r="BM2305" s="72"/>
      <c r="BN2305" s="72">
        <v>1.56</v>
      </c>
      <c r="BO2305" s="72">
        <v>0.02</v>
      </c>
      <c r="BP2305" s="72">
        <v>0.09</v>
      </c>
      <c r="BQ2305" s="72">
        <v>0.02</v>
      </c>
      <c r="BR2305" s="72">
        <v>0.55000000000000004</v>
      </c>
      <c r="BS2305" s="72">
        <v>0.01</v>
      </c>
      <c r="BT2305" s="72"/>
      <c r="BU2305" s="72"/>
      <c r="BV2305" s="72"/>
      <c r="BW2305" s="72"/>
      <c r="BX2305" s="72">
        <v>2.58</v>
      </c>
      <c r="BY2305" s="72">
        <v>0.05</v>
      </c>
      <c r="BZ2305" s="72">
        <v>4.3</v>
      </c>
      <c r="CA2305" s="72">
        <v>0.04</v>
      </c>
      <c r="CB2305" s="72">
        <v>9.2799999999999994</v>
      </c>
      <c r="CC2305" s="72">
        <v>0.06</v>
      </c>
      <c r="CD2305" s="72"/>
      <c r="CE2305" s="72"/>
      <c r="CF2305" s="72"/>
      <c r="CG2305" s="72"/>
      <c r="CH2305" s="72"/>
      <c r="CI2305" s="72"/>
      <c r="CJ2305" s="72"/>
      <c r="CK2305" s="72"/>
      <c r="CL2305" s="72"/>
      <c r="CM2305" s="72"/>
      <c r="CN2305" s="72"/>
      <c r="CO2305" s="72"/>
      <c r="CP2305" s="72"/>
      <c r="CQ2305" s="72"/>
      <c r="CR2305" s="72"/>
      <c r="CS2305" s="72"/>
      <c r="CT2305" s="72"/>
      <c r="CU2305" s="72"/>
      <c r="CV2305" s="72"/>
      <c r="CW2305" s="72"/>
      <c r="CX2305" s="72"/>
      <c r="CY2305" s="72"/>
      <c r="CZ2305" s="72"/>
      <c r="DA2305" s="72"/>
      <c r="DB2305" s="72"/>
      <c r="DC2305" s="72"/>
      <c r="DD2305" s="72"/>
      <c r="DE2305" s="72"/>
      <c r="DF2305" s="72"/>
      <c r="DG2305" s="72"/>
      <c r="DH2305" s="78">
        <f t="shared" si="1037"/>
        <v>94.3</v>
      </c>
      <c r="DJ2305" s="77">
        <f t="shared" si="1014"/>
        <v>5.7000000000000028</v>
      </c>
      <c r="DK2305" s="72"/>
      <c r="DL2305" s="51" t="s">
        <v>3860</v>
      </c>
      <c r="DO2305" s="358">
        <v>5.7</v>
      </c>
      <c r="DP2305" s="72">
        <v>0.23</v>
      </c>
      <c r="DQ2305" s="374"/>
      <c r="DR2305" s="72"/>
      <c r="DU2305" s="52"/>
      <c r="DX2305" s="75">
        <f t="shared" si="1015"/>
        <v>55.068928950159069</v>
      </c>
      <c r="DY2305" s="51">
        <f t="shared" si="1016"/>
        <v>0.22269353128313893</v>
      </c>
      <c r="DZ2305" s="75">
        <f t="shared" si="1017"/>
        <v>0.32873806998939559</v>
      </c>
      <c r="EA2305" s="51">
        <f t="shared" si="1018"/>
        <v>2.1208907741251327E-2</v>
      </c>
      <c r="EB2305" s="75">
        <f t="shared" si="1019"/>
        <v>20.604453870625665</v>
      </c>
      <c r="EC2305" s="51">
        <f t="shared" si="1020"/>
        <v>0.10604453870625666</v>
      </c>
      <c r="ED2305" s="75">
        <f t="shared" si="1021"/>
        <v>1.6542948038176033</v>
      </c>
      <c r="EE2305" s="51">
        <f t="shared" si="1022"/>
        <v>2.1208907741251323E-2</v>
      </c>
      <c r="EF2305" s="75">
        <f t="shared" si="1023"/>
        <v>9.5440084835630962E-2</v>
      </c>
      <c r="EG2305" s="51">
        <f t="shared" si="1024"/>
        <v>2.1208907741251327E-2</v>
      </c>
      <c r="EH2305" s="75">
        <f t="shared" si="1025"/>
        <v>0.58324496288441152</v>
      </c>
      <c r="EI2305" s="51">
        <f t="shared" si="1026"/>
        <v>1.0604453870625663E-2</v>
      </c>
      <c r="EJ2305" s="75">
        <f t="shared" si="1027"/>
        <v>2.735949098621421</v>
      </c>
      <c r="EK2305" s="51">
        <f t="shared" si="1028"/>
        <v>5.3022269353128315E-2</v>
      </c>
      <c r="EL2305" s="75">
        <f t="shared" si="1029"/>
        <v>4.559915164369035</v>
      </c>
      <c r="EM2305" s="51">
        <f t="shared" si="1030"/>
        <v>4.2417815482502653E-2</v>
      </c>
      <c r="EN2305" s="75">
        <f t="shared" si="1031"/>
        <v>9.8409331919406142</v>
      </c>
      <c r="EO2305" s="51">
        <f t="shared" si="1032"/>
        <v>6.362672322375397E-2</v>
      </c>
      <c r="EP2305" s="75">
        <f t="shared" si="1033"/>
        <v>0</v>
      </c>
      <c r="EQ2305" s="51" t="e">
        <f t="shared" si="1034"/>
        <v>#DIV/0!</v>
      </c>
      <c r="ER2305" s="51">
        <f t="shared" si="1035"/>
        <v>100</v>
      </c>
      <c r="ES2305" s="51">
        <f t="shared" si="1036"/>
        <v>0</v>
      </c>
    </row>
    <row r="2306" spans="1:149" x14ac:dyDescent="0.45">
      <c r="A2306" s="78" t="s">
        <v>1522</v>
      </c>
      <c r="B2306" s="174" t="s">
        <v>863</v>
      </c>
      <c r="C2306" s="51" t="s">
        <v>762</v>
      </c>
      <c r="D2306" s="51" t="s">
        <v>3859</v>
      </c>
      <c r="E2306" s="78" t="s">
        <v>637</v>
      </c>
      <c r="F2306" s="78" t="s">
        <v>2957</v>
      </c>
      <c r="G2306" s="72" t="s">
        <v>3390</v>
      </c>
      <c r="H2306" s="78" t="s">
        <v>1372</v>
      </c>
      <c r="I2306" s="78">
        <v>68</v>
      </c>
      <c r="J2306" s="300">
        <v>106</v>
      </c>
      <c r="K2306" s="78">
        <v>5</v>
      </c>
      <c r="L2306" s="300">
        <v>1200</v>
      </c>
      <c r="M2306" s="72">
        <v>5</v>
      </c>
      <c r="O2306" s="78" t="s">
        <v>3250</v>
      </c>
      <c r="P2306" s="72" t="s">
        <v>1374</v>
      </c>
      <c r="R2306" s="122">
        <v>3</v>
      </c>
      <c r="AA2306" s="195"/>
      <c r="AB2306" s="195"/>
      <c r="AC2306" s="195"/>
      <c r="AD2306" s="72"/>
      <c r="AE2306" s="316">
        <v>1</v>
      </c>
      <c r="AF2306" s="195"/>
      <c r="AG2306" s="195">
        <v>0</v>
      </c>
      <c r="AH2306" s="72"/>
      <c r="AR2306" s="53">
        <v>0.9909</v>
      </c>
      <c r="AT2306" s="77"/>
      <c r="AU2306" s="276">
        <v>1060</v>
      </c>
      <c r="AV2306" s="276"/>
      <c r="AW2306" s="276">
        <v>1050.354</v>
      </c>
      <c r="AX2306" s="95"/>
      <c r="AY2306" s="276"/>
      <c r="AZ2306" s="95"/>
      <c r="BB2306" s="80" t="s">
        <v>3412</v>
      </c>
      <c r="BC2306" s="270" t="s">
        <v>1126</v>
      </c>
      <c r="BD2306" s="72">
        <v>54.31</v>
      </c>
      <c r="BE2306" s="72">
        <v>0.2</v>
      </c>
      <c r="BF2306" s="72">
        <v>0.3</v>
      </c>
      <c r="BG2306" s="72">
        <v>0.02</v>
      </c>
      <c r="BH2306" s="72">
        <v>18.71</v>
      </c>
      <c r="BI2306" s="72">
        <v>0.11</v>
      </c>
      <c r="BJ2306" s="72">
        <v>4.16</v>
      </c>
      <c r="BK2306" s="72">
        <v>7.0000000000000007E-2</v>
      </c>
      <c r="BL2306" s="72"/>
      <c r="BM2306" s="72"/>
      <c r="BN2306" s="72">
        <v>1.42</v>
      </c>
      <c r="BO2306" s="72">
        <v>0.01</v>
      </c>
      <c r="BP2306" s="72">
        <v>0.09</v>
      </c>
      <c r="BQ2306" s="72">
        <v>0.02</v>
      </c>
      <c r="BR2306" s="72">
        <v>0.51</v>
      </c>
      <c r="BS2306" s="72">
        <v>0.02</v>
      </c>
      <c r="BT2306" s="72"/>
      <c r="BU2306" s="72"/>
      <c r="BV2306" s="72"/>
      <c r="BW2306" s="72"/>
      <c r="BX2306" s="72">
        <v>1.85</v>
      </c>
      <c r="BY2306" s="72">
        <v>0.05</v>
      </c>
      <c r="BZ2306" s="72">
        <v>4.8099999999999996</v>
      </c>
      <c r="CA2306" s="72">
        <v>7.0000000000000007E-2</v>
      </c>
      <c r="CB2306" s="72">
        <v>10.07</v>
      </c>
      <c r="CC2306" s="72">
        <v>0.09</v>
      </c>
      <c r="CD2306" s="72"/>
      <c r="CE2306" s="72"/>
      <c r="CF2306" s="72"/>
      <c r="CG2306" s="72"/>
      <c r="CH2306" s="72"/>
      <c r="CI2306" s="72"/>
      <c r="CJ2306" s="72"/>
      <c r="CK2306" s="72"/>
      <c r="CL2306" s="72"/>
      <c r="CM2306" s="72"/>
      <c r="CN2306" s="72"/>
      <c r="CO2306" s="72"/>
      <c r="CP2306" s="72"/>
      <c r="CQ2306" s="72"/>
      <c r="CR2306" s="72"/>
      <c r="CS2306" s="72"/>
      <c r="CT2306" s="72"/>
      <c r="CU2306" s="72"/>
      <c r="CV2306" s="72"/>
      <c r="CW2306" s="72"/>
      <c r="CX2306" s="72"/>
      <c r="CY2306" s="72"/>
      <c r="CZ2306" s="72"/>
      <c r="DA2306" s="72"/>
      <c r="DB2306" s="72"/>
      <c r="DC2306" s="72"/>
      <c r="DD2306" s="72"/>
      <c r="DE2306" s="72"/>
      <c r="DF2306" s="72"/>
      <c r="DG2306" s="72"/>
      <c r="DH2306" s="78">
        <f t="shared" si="1037"/>
        <v>96.22999999999999</v>
      </c>
      <c r="DJ2306" s="77">
        <f t="shared" si="1014"/>
        <v>3.7700000000000102</v>
      </c>
      <c r="DK2306" s="72"/>
      <c r="DL2306" s="51" t="s">
        <v>3860</v>
      </c>
      <c r="DO2306" s="358">
        <v>3.77</v>
      </c>
      <c r="DP2306" s="72">
        <v>0.23</v>
      </c>
      <c r="DQ2306" s="374"/>
      <c r="DR2306" s="72"/>
      <c r="DU2306" s="52"/>
      <c r="DX2306" s="75">
        <f t="shared" si="1015"/>
        <v>56.437701340538304</v>
      </c>
      <c r="DY2306" s="51">
        <f t="shared" si="1016"/>
        <v>0.20783539436766085</v>
      </c>
      <c r="DZ2306" s="75">
        <f t="shared" si="1017"/>
        <v>0.31175309155149122</v>
      </c>
      <c r="EA2306" s="51">
        <f t="shared" si="1018"/>
        <v>2.0783539436766082E-2</v>
      </c>
      <c r="EB2306" s="75">
        <f t="shared" si="1019"/>
        <v>19.443001143094669</v>
      </c>
      <c r="EC2306" s="51">
        <f t="shared" si="1020"/>
        <v>0.11430946690221344</v>
      </c>
      <c r="ED2306" s="75">
        <f t="shared" si="1021"/>
        <v>1.4756313000103918</v>
      </c>
      <c r="EE2306" s="51">
        <f t="shared" si="1022"/>
        <v>1.0391769718383041E-2</v>
      </c>
      <c r="EF2306" s="75">
        <f t="shared" si="1023"/>
        <v>9.352592746544737E-2</v>
      </c>
      <c r="EG2306" s="51">
        <f t="shared" si="1024"/>
        <v>2.0783539436766085E-2</v>
      </c>
      <c r="EH2306" s="75">
        <f t="shared" si="1025"/>
        <v>0.52998025563753515</v>
      </c>
      <c r="EI2306" s="51">
        <f t="shared" si="1026"/>
        <v>2.0783539436766085E-2</v>
      </c>
      <c r="EJ2306" s="75">
        <f t="shared" si="1027"/>
        <v>1.9224773979008629</v>
      </c>
      <c r="EK2306" s="51">
        <f t="shared" si="1028"/>
        <v>5.195884859191522E-2</v>
      </c>
      <c r="EL2306" s="75">
        <f t="shared" si="1029"/>
        <v>4.9984412345422422</v>
      </c>
      <c r="EM2306" s="51">
        <f t="shared" si="1030"/>
        <v>7.2742388028681298E-2</v>
      </c>
      <c r="EN2306" s="75">
        <f t="shared" si="1031"/>
        <v>10.464512106411723</v>
      </c>
      <c r="EO2306" s="51">
        <f t="shared" si="1032"/>
        <v>9.352592746544737E-2</v>
      </c>
      <c r="EP2306" s="75">
        <f t="shared" si="1033"/>
        <v>0</v>
      </c>
      <c r="EQ2306" s="51" t="e">
        <f t="shared" si="1034"/>
        <v>#DIV/0!</v>
      </c>
      <c r="ER2306" s="51">
        <f t="shared" si="1035"/>
        <v>100</v>
      </c>
      <c r="ES2306" s="51">
        <f t="shared" si="1036"/>
        <v>0</v>
      </c>
    </row>
    <row r="2307" spans="1:149" x14ac:dyDescent="0.45">
      <c r="A2307" s="78" t="s">
        <v>1522</v>
      </c>
      <c r="B2307" s="174" t="s">
        <v>863</v>
      </c>
      <c r="C2307" s="51" t="s">
        <v>762</v>
      </c>
      <c r="D2307" s="51" t="s">
        <v>3859</v>
      </c>
      <c r="E2307" s="78" t="s">
        <v>637</v>
      </c>
      <c r="F2307" s="78" t="s">
        <v>2958</v>
      </c>
      <c r="G2307" s="72" t="s">
        <v>3390</v>
      </c>
      <c r="H2307" s="78" t="s">
        <v>1372</v>
      </c>
      <c r="I2307" s="78">
        <v>71</v>
      </c>
      <c r="J2307" s="300">
        <v>217.6</v>
      </c>
      <c r="K2307" s="78">
        <v>5</v>
      </c>
      <c r="L2307" s="300">
        <v>1200</v>
      </c>
      <c r="M2307" s="72">
        <v>5</v>
      </c>
      <c r="O2307" s="78" t="s">
        <v>3250</v>
      </c>
      <c r="P2307" s="72" t="s">
        <v>1374</v>
      </c>
      <c r="R2307" s="122">
        <v>3</v>
      </c>
      <c r="AA2307" s="195"/>
      <c r="AB2307" s="195"/>
      <c r="AC2307" s="195"/>
      <c r="AD2307" s="72"/>
      <c r="AE2307" s="316">
        <v>1</v>
      </c>
      <c r="AF2307" s="195"/>
      <c r="AG2307" s="195">
        <v>0</v>
      </c>
      <c r="AH2307" s="72"/>
      <c r="AR2307" s="53">
        <v>1.012</v>
      </c>
      <c r="AT2307" s="77"/>
      <c r="AU2307" s="276">
        <v>2176</v>
      </c>
      <c r="AV2307" s="276"/>
      <c r="AW2307" s="276">
        <v>2202.1120000000001</v>
      </c>
      <c r="AX2307" s="95"/>
      <c r="AY2307" s="276"/>
      <c r="AZ2307" s="95"/>
      <c r="BB2307" s="80" t="s">
        <v>3412</v>
      </c>
      <c r="BC2307" s="270" t="s">
        <v>1126</v>
      </c>
      <c r="BD2307" s="72">
        <v>53.18</v>
      </c>
      <c r="BE2307" s="72">
        <v>0.2</v>
      </c>
      <c r="BF2307" s="72">
        <v>0.28999999999999998</v>
      </c>
      <c r="BG2307" s="72">
        <v>0.02</v>
      </c>
      <c r="BH2307" s="72">
        <v>18.32</v>
      </c>
      <c r="BI2307" s="72">
        <v>0.1</v>
      </c>
      <c r="BJ2307" s="72">
        <v>4.07</v>
      </c>
      <c r="BK2307" s="72">
        <v>7.0000000000000007E-2</v>
      </c>
      <c r="BL2307" s="72"/>
      <c r="BM2307" s="72"/>
      <c r="BN2307" s="72">
        <v>1.39</v>
      </c>
      <c r="BO2307" s="72">
        <v>0.01</v>
      </c>
      <c r="BP2307" s="72">
        <v>0.09</v>
      </c>
      <c r="BQ2307" s="72">
        <v>0.02</v>
      </c>
      <c r="BR2307" s="72">
        <v>0.5</v>
      </c>
      <c r="BS2307" s="72">
        <v>0.02</v>
      </c>
      <c r="BT2307" s="72"/>
      <c r="BU2307" s="72"/>
      <c r="BV2307" s="72"/>
      <c r="BW2307" s="72"/>
      <c r="BX2307" s="72">
        <v>1.81</v>
      </c>
      <c r="BY2307" s="72">
        <v>0.05</v>
      </c>
      <c r="BZ2307" s="72">
        <v>4.71</v>
      </c>
      <c r="CA2307" s="72">
        <v>7.0000000000000007E-2</v>
      </c>
      <c r="CB2307" s="72">
        <v>9.86</v>
      </c>
      <c r="CC2307" s="72">
        <v>0.09</v>
      </c>
      <c r="CD2307" s="72"/>
      <c r="CE2307" s="72"/>
      <c r="CF2307" s="72"/>
      <c r="CG2307" s="72"/>
      <c r="CH2307" s="72"/>
      <c r="CI2307" s="72"/>
      <c r="CJ2307" s="72"/>
      <c r="CK2307" s="72"/>
      <c r="CL2307" s="72"/>
      <c r="CM2307" s="72"/>
      <c r="CN2307" s="72"/>
      <c r="CO2307" s="72"/>
      <c r="CP2307" s="72"/>
      <c r="CQ2307" s="72"/>
      <c r="CR2307" s="72"/>
      <c r="CS2307" s="72"/>
      <c r="CT2307" s="72"/>
      <c r="CU2307" s="72"/>
      <c r="CV2307" s="72"/>
      <c r="CW2307" s="72"/>
      <c r="CX2307" s="72"/>
      <c r="CY2307" s="72"/>
      <c r="CZ2307" s="72"/>
      <c r="DA2307" s="72"/>
      <c r="DB2307" s="72"/>
      <c r="DC2307" s="72"/>
      <c r="DD2307" s="72"/>
      <c r="DE2307" s="72"/>
      <c r="DF2307" s="72"/>
      <c r="DG2307" s="72"/>
      <c r="DH2307" s="78">
        <f t="shared" si="1037"/>
        <v>94.219999999999985</v>
      </c>
      <c r="DJ2307" s="77">
        <f t="shared" ref="DJ2307:DJ2370" si="1038">IF(AND(DH2307&lt;100, DH2307&gt;0), 100-DH2307, 0)</f>
        <v>5.7800000000000153</v>
      </c>
      <c r="DK2307" s="72"/>
      <c r="DL2307" s="51" t="s">
        <v>3860</v>
      </c>
      <c r="DO2307" s="358">
        <v>5.77</v>
      </c>
      <c r="DP2307" s="72">
        <v>0.21</v>
      </c>
      <c r="DQ2307" s="374"/>
      <c r="DR2307" s="72"/>
      <c r="DU2307" s="52"/>
      <c r="DX2307" s="75">
        <f t="shared" si="1015"/>
        <v>56.442368923795385</v>
      </c>
      <c r="DY2307" s="51">
        <f t="shared" si="1016"/>
        <v>0.2122691572914456</v>
      </c>
      <c r="DZ2307" s="75">
        <f t="shared" si="1017"/>
        <v>0.30779027807259607</v>
      </c>
      <c r="EA2307" s="51">
        <f t="shared" si="1018"/>
        <v>2.122691572914456E-2</v>
      </c>
      <c r="EB2307" s="75">
        <f t="shared" si="1019"/>
        <v>19.443854807896415</v>
      </c>
      <c r="EC2307" s="51">
        <f t="shared" si="1020"/>
        <v>0.1061345786457228</v>
      </c>
      <c r="ED2307" s="75">
        <f t="shared" si="1021"/>
        <v>1.4752706431755467</v>
      </c>
      <c r="EE2307" s="51">
        <f t="shared" si="1022"/>
        <v>1.0613457864572278E-2</v>
      </c>
      <c r="EF2307" s="75">
        <f t="shared" si="1023"/>
        <v>9.5521120781150506E-2</v>
      </c>
      <c r="EG2307" s="51">
        <f t="shared" si="1024"/>
        <v>2.122691572914456E-2</v>
      </c>
      <c r="EH2307" s="75">
        <f t="shared" si="1025"/>
        <v>0.530672893228614</v>
      </c>
      <c r="EI2307" s="51">
        <f t="shared" si="1026"/>
        <v>2.122691572914456E-2</v>
      </c>
      <c r="EJ2307" s="75">
        <f t="shared" si="1027"/>
        <v>1.9210358734875828</v>
      </c>
      <c r="EK2307" s="51">
        <f t="shared" si="1028"/>
        <v>5.3067289322861408E-2</v>
      </c>
      <c r="EL2307" s="75">
        <f t="shared" si="1029"/>
        <v>4.9989386542135437</v>
      </c>
      <c r="EM2307" s="51">
        <f t="shared" si="1030"/>
        <v>7.4294205052005971E-2</v>
      </c>
      <c r="EN2307" s="75">
        <f t="shared" si="1031"/>
        <v>10.464869454468268</v>
      </c>
      <c r="EO2307" s="51">
        <f t="shared" si="1032"/>
        <v>9.552112078115052E-2</v>
      </c>
      <c r="EP2307" s="75">
        <f t="shared" si="1033"/>
        <v>0</v>
      </c>
      <c r="EQ2307" s="51" t="e">
        <f t="shared" si="1034"/>
        <v>#DIV/0!</v>
      </c>
      <c r="ER2307" s="51">
        <f t="shared" si="1035"/>
        <v>100</v>
      </c>
      <c r="ES2307" s="51">
        <f t="shared" si="1036"/>
        <v>0</v>
      </c>
    </row>
    <row r="2308" spans="1:149" x14ac:dyDescent="0.45">
      <c r="A2308" s="78" t="s">
        <v>1522</v>
      </c>
      <c r="B2308" s="174" t="s">
        <v>863</v>
      </c>
      <c r="C2308" s="51" t="s">
        <v>762</v>
      </c>
      <c r="D2308" s="51" t="s">
        <v>3859</v>
      </c>
      <c r="E2308" s="78" t="s">
        <v>637</v>
      </c>
      <c r="F2308" s="78" t="s">
        <v>2959</v>
      </c>
      <c r="G2308" s="72" t="s">
        <v>3390</v>
      </c>
      <c r="H2308" s="78" t="s">
        <v>1372</v>
      </c>
      <c r="I2308" s="78">
        <v>68</v>
      </c>
      <c r="J2308" s="300">
        <v>106</v>
      </c>
      <c r="K2308" s="78">
        <v>5</v>
      </c>
      <c r="L2308" s="300">
        <v>1200</v>
      </c>
      <c r="M2308" s="72">
        <v>5</v>
      </c>
      <c r="O2308" s="78" t="s">
        <v>3250</v>
      </c>
      <c r="P2308" s="72" t="s">
        <v>1374</v>
      </c>
      <c r="R2308" s="122">
        <v>3</v>
      </c>
      <c r="AA2308" s="195"/>
      <c r="AB2308" s="195"/>
      <c r="AC2308" s="195"/>
      <c r="AD2308" s="72"/>
      <c r="AE2308" s="316">
        <v>1</v>
      </c>
      <c r="AF2308" s="195"/>
      <c r="AG2308" s="195">
        <v>0</v>
      </c>
      <c r="AH2308" s="72"/>
      <c r="AR2308" s="53">
        <v>0.9909</v>
      </c>
      <c r="AT2308" s="77"/>
      <c r="AU2308" s="276">
        <v>1060</v>
      </c>
      <c r="AV2308" s="276"/>
      <c r="AW2308" s="276">
        <v>1050.354</v>
      </c>
      <c r="AX2308" s="95"/>
      <c r="AY2308" s="276"/>
      <c r="AZ2308" s="95"/>
      <c r="BB2308" s="80" t="s">
        <v>3412</v>
      </c>
      <c r="BC2308" s="270" t="s">
        <v>1126</v>
      </c>
      <c r="BD2308" s="72">
        <v>54.07</v>
      </c>
      <c r="BE2308" s="72">
        <v>0.84</v>
      </c>
      <c r="BF2308" s="72">
        <v>0.3</v>
      </c>
      <c r="BG2308" s="72">
        <v>0.02</v>
      </c>
      <c r="BH2308" s="72">
        <v>18.600000000000001</v>
      </c>
      <c r="BI2308" s="72">
        <v>0.38</v>
      </c>
      <c r="BJ2308" s="72">
        <v>4.4000000000000004</v>
      </c>
      <c r="BK2308" s="72">
        <v>0.12</v>
      </c>
      <c r="BL2308" s="72"/>
      <c r="BM2308" s="72"/>
      <c r="BN2308" s="72">
        <v>1.27</v>
      </c>
      <c r="BO2308" s="72">
        <v>0.01</v>
      </c>
      <c r="BP2308" s="72">
        <v>0.09</v>
      </c>
      <c r="BQ2308" s="72">
        <v>0.02</v>
      </c>
      <c r="BR2308" s="72">
        <v>0.52</v>
      </c>
      <c r="BS2308" s="72">
        <v>0.03</v>
      </c>
      <c r="BT2308" s="72"/>
      <c r="BU2308" s="72"/>
      <c r="BV2308" s="72"/>
      <c r="BW2308" s="72"/>
      <c r="BX2308" s="72">
        <v>1.0900000000000001</v>
      </c>
      <c r="BY2308" s="72">
        <v>0.06</v>
      </c>
      <c r="BZ2308" s="72">
        <v>5.18</v>
      </c>
      <c r="CA2308" s="72">
        <v>0.12</v>
      </c>
      <c r="CB2308" s="72">
        <v>10.64</v>
      </c>
      <c r="CC2308" s="72">
        <v>0.08</v>
      </c>
      <c r="CD2308" s="72"/>
      <c r="CE2308" s="72"/>
      <c r="CF2308" s="72"/>
      <c r="CG2308" s="72"/>
      <c r="CH2308" s="72"/>
      <c r="CI2308" s="72"/>
      <c r="CJ2308" s="72"/>
      <c r="CK2308" s="72"/>
      <c r="CL2308" s="72"/>
      <c r="CM2308" s="72"/>
      <c r="CN2308" s="72"/>
      <c r="CO2308" s="72"/>
      <c r="CP2308" s="72"/>
      <c r="CQ2308" s="72"/>
      <c r="CR2308" s="72"/>
      <c r="CS2308" s="72"/>
      <c r="CT2308" s="72"/>
      <c r="CU2308" s="72"/>
      <c r="CV2308" s="72"/>
      <c r="CW2308" s="72"/>
      <c r="CX2308" s="72"/>
      <c r="CY2308" s="72"/>
      <c r="CZ2308" s="72"/>
      <c r="DA2308" s="72"/>
      <c r="DB2308" s="72"/>
      <c r="DC2308" s="72"/>
      <c r="DD2308" s="72"/>
      <c r="DE2308" s="72"/>
      <c r="DF2308" s="72"/>
      <c r="DG2308" s="72"/>
      <c r="DH2308" s="78">
        <f t="shared" si="1037"/>
        <v>96.160000000000011</v>
      </c>
      <c r="DJ2308" s="77">
        <f t="shared" si="1038"/>
        <v>3.8399999999999892</v>
      </c>
      <c r="DK2308" s="72"/>
      <c r="DL2308" s="51" t="s">
        <v>3860</v>
      </c>
      <c r="DO2308" s="358">
        <v>3.84</v>
      </c>
      <c r="DP2308" s="72">
        <v>0.21</v>
      </c>
      <c r="DQ2308" s="374"/>
      <c r="DR2308" s="72"/>
      <c r="DU2308" s="52"/>
      <c r="DX2308" s="75">
        <f t="shared" ref="DX2308:DX2371" si="1039">BD2308/$DH2308*100</f>
        <v>56.229201331114794</v>
      </c>
      <c r="DY2308" s="51">
        <f t="shared" ref="DY2308:DY2371" si="1040">DX2308*SQRT(((BE2308/BD2308)^2)+(($DI2308/$DH2308)^2))</f>
        <v>0.87354409317803627</v>
      </c>
      <c r="DZ2308" s="75">
        <f t="shared" ref="DZ2308:DZ2371" si="1041">BF2308/$DH2308*100</f>
        <v>0.31198003327787016</v>
      </c>
      <c r="EA2308" s="51">
        <f t="shared" ref="EA2308:EA2371" si="1042">DZ2308*SQRT(((BG2308/BF2308)^2)+(($DI2308/$DH2308)^2))</f>
        <v>2.0798668885191343E-2</v>
      </c>
      <c r="EB2308" s="75">
        <f t="shared" ref="EB2308:EB2371" si="1043">BH2308/$DH2308*100</f>
        <v>19.342762063227951</v>
      </c>
      <c r="EC2308" s="51">
        <f t="shared" ref="EC2308:EC2371" si="1044">EB2308*SQRT(((BI2308/BH2308)^2)+(($DI2308/$DH2308)^2))</f>
        <v>0.39517470881863553</v>
      </c>
      <c r="ED2308" s="75">
        <f t="shared" ref="ED2308:ED2371" si="1045">BN2308/$DH2308*100</f>
        <v>1.3207154742096505</v>
      </c>
      <c r="EE2308" s="51">
        <f t="shared" ref="EE2308:EE2371" si="1046">ED2308*SQRT(((BO2308/BN2308)^2)+(($DI2308/$DH2308)^2))</f>
        <v>1.0399334442595673E-2</v>
      </c>
      <c r="EF2308" s="75">
        <f t="shared" ref="EF2308:EF2371" si="1047">BP2308/$DH2308*100</f>
        <v>9.3594009983361051E-2</v>
      </c>
      <c r="EG2308" s="51">
        <f t="shared" ref="EG2308:EG2371" si="1048">EF2308*SQRT(((BQ2308/BP2308)^2)+(($DI2308/$DH2308)^2))</f>
        <v>2.0798668885191347E-2</v>
      </c>
      <c r="EH2308" s="75">
        <f t="shared" ref="EH2308:EH2371" si="1049">BR2308/$DH2308*100</f>
        <v>0.54076539101497501</v>
      </c>
      <c r="EI2308" s="51">
        <f t="shared" ref="EI2308:EI2371" si="1050">EH2308*SQRT(((BS2308/BR2308)^2)+(($DI2308/$DH2308)^2))</f>
        <v>3.1198003327787018E-2</v>
      </c>
      <c r="EJ2308" s="75">
        <f t="shared" ref="EJ2308:EJ2371" si="1051">BX2308/$DH2308*100</f>
        <v>1.1335274542429286</v>
      </c>
      <c r="EK2308" s="51">
        <f t="shared" ref="EK2308:EK2371" si="1052">EJ2308*SQRT(((BY2308/BX2308)^2)+(($DI2308/$DH2308)^2))</f>
        <v>6.2396006655574043E-2</v>
      </c>
      <c r="EL2308" s="75">
        <f t="shared" ref="EL2308:EL2371" si="1053">BZ2308/$DH2308*100</f>
        <v>5.3868552412645583</v>
      </c>
      <c r="EM2308" s="51">
        <f t="shared" ref="EM2308:EM2371" si="1054">EL2308*SQRT(((CA2308/BZ2308)^2)+(($DI2308/$DH2308)^2))</f>
        <v>0.12479201331114806</v>
      </c>
      <c r="EN2308" s="75">
        <f t="shared" ref="EN2308:EN2371" si="1055">CB2308/$DH2308*100</f>
        <v>11.064891846921796</v>
      </c>
      <c r="EO2308" s="51">
        <f t="shared" ref="EO2308:EO2371" si="1056">EN2308*SQRT(((CC2308/CB2308)^2)+(($DI2308/$DH2308)^2))</f>
        <v>8.3194675540765373E-2</v>
      </c>
      <c r="EP2308" s="75">
        <f t="shared" ref="EP2308:EP2371" si="1057">CD2308/$DH2308*100</f>
        <v>0</v>
      </c>
      <c r="EQ2308" s="51" t="e">
        <f t="shared" ref="EQ2308:EQ2371" si="1058">EP2308*SQRT(((CE2308/CD2308)^2)+(($DI2308/$DH2308)^2))</f>
        <v>#DIV/0!</v>
      </c>
      <c r="ER2308" s="51">
        <f t="shared" ref="ER2308:ER2371" si="1059">DH2308/$DH2308*100</f>
        <v>100</v>
      </c>
      <c r="ES2308" s="51">
        <f t="shared" ref="ES2308:ES2371" si="1060">ER2308*SQRT(((DI2308/DH2308)^2)+(($DI2308/$DH2308)^2))</f>
        <v>0</v>
      </c>
    </row>
    <row r="2309" spans="1:149" x14ac:dyDescent="0.45">
      <c r="A2309" s="78" t="s">
        <v>1522</v>
      </c>
      <c r="B2309" s="174" t="s">
        <v>863</v>
      </c>
      <c r="C2309" s="51" t="s">
        <v>762</v>
      </c>
      <c r="D2309" s="51" t="s">
        <v>3859</v>
      </c>
      <c r="E2309" s="78" t="s">
        <v>637</v>
      </c>
      <c r="F2309" s="78" t="s">
        <v>2960</v>
      </c>
      <c r="G2309" s="72" t="s">
        <v>3390</v>
      </c>
      <c r="H2309" s="78" t="s">
        <v>1372</v>
      </c>
      <c r="I2309" s="78">
        <v>71</v>
      </c>
      <c r="J2309" s="300">
        <v>217.6</v>
      </c>
      <c r="K2309" s="78">
        <v>5</v>
      </c>
      <c r="L2309" s="300">
        <v>1200</v>
      </c>
      <c r="M2309" s="72">
        <v>5</v>
      </c>
      <c r="O2309" s="78" t="s">
        <v>3250</v>
      </c>
      <c r="P2309" s="72" t="s">
        <v>1374</v>
      </c>
      <c r="R2309" s="122">
        <v>3</v>
      </c>
      <c r="AA2309" s="195"/>
      <c r="AB2309" s="195"/>
      <c r="AC2309" s="195"/>
      <c r="AD2309" s="72"/>
      <c r="AE2309" s="316">
        <v>1</v>
      </c>
      <c r="AF2309" s="195"/>
      <c r="AG2309" s="195">
        <v>0</v>
      </c>
      <c r="AH2309" s="72"/>
      <c r="AR2309" s="53">
        <v>1.012</v>
      </c>
      <c r="AT2309" s="77"/>
      <c r="AU2309" s="276">
        <v>2176</v>
      </c>
      <c r="AV2309" s="276"/>
      <c r="AW2309" s="276">
        <v>2202.1120000000001</v>
      </c>
      <c r="AX2309" s="95"/>
      <c r="AY2309" s="276"/>
      <c r="AZ2309" s="95"/>
      <c r="BB2309" s="80" t="s">
        <v>3412</v>
      </c>
      <c r="BC2309" s="270" t="s">
        <v>1126</v>
      </c>
      <c r="BD2309" s="72">
        <v>52.94</v>
      </c>
      <c r="BE2309" s="72">
        <v>0.82</v>
      </c>
      <c r="BF2309" s="72">
        <v>0.28999999999999998</v>
      </c>
      <c r="BG2309" s="72">
        <v>0.02</v>
      </c>
      <c r="BH2309" s="72">
        <v>18.21</v>
      </c>
      <c r="BI2309" s="72">
        <v>0.37</v>
      </c>
      <c r="BJ2309" s="72">
        <v>4.3099999999999996</v>
      </c>
      <c r="BK2309" s="72">
        <v>0.11</v>
      </c>
      <c r="BL2309" s="72"/>
      <c r="BM2309" s="72"/>
      <c r="BN2309" s="72">
        <v>1.25</v>
      </c>
      <c r="BO2309" s="72">
        <v>0.01</v>
      </c>
      <c r="BP2309" s="72">
        <v>0.09</v>
      </c>
      <c r="BQ2309" s="72">
        <v>0.02</v>
      </c>
      <c r="BR2309" s="72">
        <v>0.5</v>
      </c>
      <c r="BS2309" s="72">
        <v>0.03</v>
      </c>
      <c r="BT2309" s="72"/>
      <c r="BU2309" s="72"/>
      <c r="BV2309" s="72"/>
      <c r="BW2309" s="72"/>
      <c r="BX2309" s="72">
        <v>1.07</v>
      </c>
      <c r="BY2309" s="72">
        <v>0.06</v>
      </c>
      <c r="BZ2309" s="72">
        <v>5.07</v>
      </c>
      <c r="CA2309" s="72">
        <v>0.11</v>
      </c>
      <c r="CB2309" s="72">
        <v>10.42</v>
      </c>
      <c r="CC2309" s="72">
        <v>0.08</v>
      </c>
      <c r="CD2309" s="72"/>
      <c r="CE2309" s="72"/>
      <c r="CF2309" s="72"/>
      <c r="CG2309" s="72"/>
      <c r="CH2309" s="72"/>
      <c r="CI2309" s="72"/>
      <c r="CJ2309" s="72"/>
      <c r="CK2309" s="72"/>
      <c r="CL2309" s="72"/>
      <c r="CM2309" s="72"/>
      <c r="CN2309" s="72"/>
      <c r="CO2309" s="72"/>
      <c r="CP2309" s="72"/>
      <c r="CQ2309" s="72"/>
      <c r="CR2309" s="72"/>
      <c r="CS2309" s="72"/>
      <c r="CT2309" s="72"/>
      <c r="CU2309" s="72"/>
      <c r="CV2309" s="72"/>
      <c r="CW2309" s="72"/>
      <c r="CX2309" s="72"/>
      <c r="CY2309" s="72"/>
      <c r="CZ2309" s="72"/>
      <c r="DA2309" s="72"/>
      <c r="DB2309" s="72"/>
      <c r="DC2309" s="72"/>
      <c r="DD2309" s="72"/>
      <c r="DE2309" s="72"/>
      <c r="DF2309" s="72"/>
      <c r="DG2309" s="72"/>
      <c r="DH2309" s="78">
        <f t="shared" si="1037"/>
        <v>94.149999999999991</v>
      </c>
      <c r="DJ2309" s="77">
        <f t="shared" si="1038"/>
        <v>5.8500000000000085</v>
      </c>
      <c r="DK2309" s="72"/>
      <c r="DL2309" s="51" t="s">
        <v>3860</v>
      </c>
      <c r="DO2309" s="358">
        <v>5.85</v>
      </c>
      <c r="DP2309" s="72">
        <v>0.2</v>
      </c>
      <c r="DQ2309" s="374"/>
      <c r="DR2309" s="72"/>
      <c r="DU2309" s="52"/>
      <c r="DX2309" s="75">
        <f t="shared" si="1039"/>
        <v>56.229421136484333</v>
      </c>
      <c r="DY2309" s="51">
        <f t="shared" si="1040"/>
        <v>0.8709506107275623</v>
      </c>
      <c r="DZ2309" s="75">
        <f t="shared" si="1041"/>
        <v>0.30801911842804036</v>
      </c>
      <c r="EA2309" s="51">
        <f t="shared" si="1042"/>
        <v>2.1242697822623478E-2</v>
      </c>
      <c r="EB2309" s="75">
        <f t="shared" si="1043"/>
        <v>19.341476367498675</v>
      </c>
      <c r="EC2309" s="51">
        <f t="shared" si="1044"/>
        <v>0.39298990971853426</v>
      </c>
      <c r="ED2309" s="75">
        <f t="shared" si="1045"/>
        <v>1.3276686139139671</v>
      </c>
      <c r="EE2309" s="51">
        <f t="shared" si="1046"/>
        <v>1.0621348911311737E-2</v>
      </c>
      <c r="EF2309" s="75">
        <f t="shared" si="1047"/>
        <v>9.5592140201805634E-2</v>
      </c>
      <c r="EG2309" s="51">
        <f t="shared" si="1048"/>
        <v>2.1242697822623474E-2</v>
      </c>
      <c r="EH2309" s="75">
        <f t="shared" si="1049"/>
        <v>0.53106744556558683</v>
      </c>
      <c r="EI2309" s="51">
        <f t="shared" si="1050"/>
        <v>3.1864046733935211E-2</v>
      </c>
      <c r="EJ2309" s="75">
        <f t="shared" si="1051"/>
        <v>1.136484333510356</v>
      </c>
      <c r="EK2309" s="51">
        <f t="shared" si="1052"/>
        <v>6.3728093467870423E-2</v>
      </c>
      <c r="EL2309" s="75">
        <f t="shared" si="1053"/>
        <v>5.3850238980350511</v>
      </c>
      <c r="EM2309" s="51">
        <f t="shared" si="1054"/>
        <v>0.11683483802442912</v>
      </c>
      <c r="EN2309" s="75">
        <f t="shared" si="1055"/>
        <v>11.06744556558683</v>
      </c>
      <c r="EO2309" s="51">
        <f t="shared" si="1056"/>
        <v>8.4970791290493897E-2</v>
      </c>
      <c r="EP2309" s="75">
        <f t="shared" si="1057"/>
        <v>0</v>
      </c>
      <c r="EQ2309" s="51" t="e">
        <f t="shared" si="1058"/>
        <v>#DIV/0!</v>
      </c>
      <c r="ER2309" s="51">
        <f t="shared" si="1059"/>
        <v>100</v>
      </c>
      <c r="ES2309" s="51">
        <f t="shared" si="1060"/>
        <v>0</v>
      </c>
    </row>
    <row r="2310" spans="1:149" x14ac:dyDescent="0.45">
      <c r="A2310" s="78" t="s">
        <v>1522</v>
      </c>
      <c r="B2310" s="174" t="s">
        <v>863</v>
      </c>
      <c r="C2310" s="51" t="s">
        <v>762</v>
      </c>
      <c r="D2310" s="51" t="s">
        <v>3859</v>
      </c>
      <c r="E2310" s="78" t="s">
        <v>637</v>
      </c>
      <c r="F2310" s="78" t="s">
        <v>2961</v>
      </c>
      <c r="G2310" s="72" t="s">
        <v>3390</v>
      </c>
      <c r="H2310" s="78" t="s">
        <v>1372</v>
      </c>
      <c r="I2310" s="78">
        <v>48</v>
      </c>
      <c r="J2310" s="300">
        <v>52</v>
      </c>
      <c r="K2310" s="78">
        <v>5</v>
      </c>
      <c r="L2310" s="300">
        <v>1200</v>
      </c>
      <c r="M2310" s="72">
        <v>5</v>
      </c>
      <c r="O2310" s="78" t="s">
        <v>3250</v>
      </c>
      <c r="P2310" s="72" t="s">
        <v>1374</v>
      </c>
      <c r="R2310" s="122">
        <v>3</v>
      </c>
      <c r="AA2310" s="195"/>
      <c r="AB2310" s="195"/>
      <c r="AC2310" s="195"/>
      <c r="AD2310" s="72"/>
      <c r="AE2310" s="316">
        <v>1</v>
      </c>
      <c r="AF2310" s="195"/>
      <c r="AG2310" s="195">
        <v>0</v>
      </c>
      <c r="AH2310" s="72"/>
      <c r="AR2310" s="53">
        <v>0.99199999999999999</v>
      </c>
      <c r="AT2310" s="77"/>
      <c r="AU2310" s="276">
        <v>520</v>
      </c>
      <c r="AV2310" s="276"/>
      <c r="AW2310" s="276">
        <v>515.84</v>
      </c>
      <c r="AX2310" s="95"/>
      <c r="AY2310" s="276"/>
      <c r="AZ2310" s="95"/>
      <c r="BB2310" s="80" t="s">
        <v>3412</v>
      </c>
      <c r="BC2310" s="270" t="s">
        <v>1126</v>
      </c>
      <c r="BD2310" s="72">
        <v>52.74</v>
      </c>
      <c r="BE2310" s="72">
        <v>0.28999999999999998</v>
      </c>
      <c r="BF2310" s="72">
        <v>0.34</v>
      </c>
      <c r="BG2310" s="72">
        <v>0.02</v>
      </c>
      <c r="BH2310" s="72">
        <v>20.18</v>
      </c>
      <c r="BI2310" s="72">
        <v>0.14000000000000001</v>
      </c>
      <c r="BJ2310" s="72">
        <v>4.6100000000000003</v>
      </c>
      <c r="BK2310" s="72">
        <v>0.1</v>
      </c>
      <c r="BL2310" s="72"/>
      <c r="BM2310" s="72"/>
      <c r="BN2310" s="72">
        <v>1.49</v>
      </c>
      <c r="BO2310" s="72">
        <v>0.01</v>
      </c>
      <c r="BP2310" s="72">
        <v>0.11</v>
      </c>
      <c r="BQ2310" s="72">
        <v>0.02</v>
      </c>
      <c r="BR2310" s="72">
        <v>0.57999999999999996</v>
      </c>
      <c r="BS2310" s="72">
        <v>0.03</v>
      </c>
      <c r="BT2310" s="72"/>
      <c r="BU2310" s="72"/>
      <c r="BV2310" s="72"/>
      <c r="BW2310" s="72"/>
      <c r="BX2310" s="72">
        <v>0.37</v>
      </c>
      <c r="BY2310" s="72">
        <v>0.02</v>
      </c>
      <c r="BZ2310" s="72">
        <v>5.65</v>
      </c>
      <c r="CA2310" s="72">
        <v>0.09</v>
      </c>
      <c r="CB2310" s="72">
        <v>11.37</v>
      </c>
      <c r="CC2310" s="72">
        <v>0.08</v>
      </c>
      <c r="CD2310" s="72"/>
      <c r="CE2310" s="72"/>
      <c r="CF2310" s="72"/>
      <c r="CG2310" s="72"/>
      <c r="CH2310" s="72"/>
      <c r="CI2310" s="72"/>
      <c r="CJ2310" s="72"/>
      <c r="CK2310" s="72"/>
      <c r="CL2310" s="72"/>
      <c r="CM2310" s="72"/>
      <c r="CN2310" s="72"/>
      <c r="CO2310" s="72"/>
      <c r="CP2310" s="72"/>
      <c r="CQ2310" s="72"/>
      <c r="CR2310" s="72"/>
      <c r="CS2310" s="72"/>
      <c r="CT2310" s="72"/>
      <c r="CU2310" s="72"/>
      <c r="CV2310" s="72"/>
      <c r="CW2310" s="72"/>
      <c r="CX2310" s="72"/>
      <c r="CY2310" s="72"/>
      <c r="CZ2310" s="72"/>
      <c r="DA2310" s="72"/>
      <c r="DB2310" s="72"/>
      <c r="DC2310" s="72"/>
      <c r="DD2310" s="72"/>
      <c r="DE2310" s="72"/>
      <c r="DF2310" s="72"/>
      <c r="DG2310" s="72"/>
      <c r="DH2310" s="78">
        <f t="shared" si="1037"/>
        <v>97.440000000000012</v>
      </c>
      <c r="DJ2310" s="77">
        <f t="shared" si="1038"/>
        <v>2.5599999999999881</v>
      </c>
      <c r="DK2310" s="72"/>
      <c r="DL2310" s="51" t="s">
        <v>3860</v>
      </c>
      <c r="DO2310" s="358">
        <v>2.5499999999999998</v>
      </c>
      <c r="DP2310" s="72">
        <v>0.21</v>
      </c>
      <c r="DQ2310" s="374"/>
      <c r="DR2310" s="72"/>
      <c r="DU2310" s="52"/>
      <c r="DX2310" s="75">
        <f t="shared" si="1039"/>
        <v>54.125615763546797</v>
      </c>
      <c r="DY2310" s="51">
        <f t="shared" si="1040"/>
        <v>0.29761904761904762</v>
      </c>
      <c r="DZ2310" s="75">
        <f t="shared" si="1041"/>
        <v>0.34893267651888338</v>
      </c>
      <c r="EA2310" s="51">
        <f t="shared" si="1042"/>
        <v>2.0525451559934318E-2</v>
      </c>
      <c r="EB2310" s="75">
        <f t="shared" si="1043"/>
        <v>20.710180623973727</v>
      </c>
      <c r="EC2310" s="51">
        <f t="shared" si="1044"/>
        <v>0.14367816091954025</v>
      </c>
      <c r="ED2310" s="75">
        <f t="shared" si="1045"/>
        <v>1.5291461412151066</v>
      </c>
      <c r="EE2310" s="51">
        <f t="shared" si="1046"/>
        <v>1.0262725779967159E-2</v>
      </c>
      <c r="EF2310" s="75">
        <f t="shared" si="1047"/>
        <v>0.11288998357963874</v>
      </c>
      <c r="EG2310" s="51">
        <f t="shared" si="1048"/>
        <v>2.0525451559934318E-2</v>
      </c>
      <c r="EH2310" s="75">
        <f t="shared" si="1049"/>
        <v>0.59523809523809512</v>
      </c>
      <c r="EI2310" s="51">
        <f t="shared" si="1050"/>
        <v>3.0788177339901471E-2</v>
      </c>
      <c r="EJ2310" s="75">
        <f t="shared" si="1051"/>
        <v>0.37972085385878485</v>
      </c>
      <c r="EK2310" s="51">
        <f t="shared" si="1052"/>
        <v>2.0525451559934318E-2</v>
      </c>
      <c r="EL2310" s="75">
        <f t="shared" si="1053"/>
        <v>5.7984400656814445</v>
      </c>
      <c r="EM2310" s="51">
        <f t="shared" si="1054"/>
        <v>9.2364532019704432E-2</v>
      </c>
      <c r="EN2310" s="75">
        <f t="shared" si="1055"/>
        <v>11.668719211822658</v>
      </c>
      <c r="EO2310" s="51">
        <f t="shared" si="1056"/>
        <v>8.2101806239737271E-2</v>
      </c>
      <c r="EP2310" s="75">
        <f t="shared" si="1057"/>
        <v>0</v>
      </c>
      <c r="EQ2310" s="51" t="e">
        <f t="shared" si="1058"/>
        <v>#DIV/0!</v>
      </c>
      <c r="ER2310" s="51">
        <f t="shared" si="1059"/>
        <v>100</v>
      </c>
      <c r="ES2310" s="51">
        <f t="shared" si="1060"/>
        <v>0</v>
      </c>
    </row>
    <row r="2311" spans="1:149" x14ac:dyDescent="0.45">
      <c r="A2311" s="78" t="s">
        <v>1522</v>
      </c>
      <c r="B2311" s="174" t="s">
        <v>863</v>
      </c>
      <c r="C2311" s="51" t="s">
        <v>762</v>
      </c>
      <c r="D2311" s="51" t="s">
        <v>3859</v>
      </c>
      <c r="E2311" s="78" t="s">
        <v>637</v>
      </c>
      <c r="F2311" s="78" t="s">
        <v>2962</v>
      </c>
      <c r="G2311" s="72" t="s">
        <v>3390</v>
      </c>
      <c r="H2311" s="78" t="s">
        <v>1372</v>
      </c>
      <c r="I2311" s="78">
        <v>67</v>
      </c>
      <c r="J2311" s="300">
        <v>106</v>
      </c>
      <c r="K2311" s="78">
        <v>5</v>
      </c>
      <c r="L2311" s="300">
        <v>1200</v>
      </c>
      <c r="M2311" s="72">
        <v>5</v>
      </c>
      <c r="O2311" s="78" t="s">
        <v>3250</v>
      </c>
      <c r="P2311" s="72" t="s">
        <v>1374</v>
      </c>
      <c r="R2311" s="122">
        <v>3</v>
      </c>
      <c r="AA2311" s="195"/>
      <c r="AB2311" s="195"/>
      <c r="AC2311" s="195"/>
      <c r="AD2311" s="72"/>
      <c r="AE2311" s="316">
        <v>1</v>
      </c>
      <c r="AF2311" s="195"/>
      <c r="AG2311" s="195">
        <v>0</v>
      </c>
      <c r="AH2311" s="72"/>
      <c r="AR2311" s="53">
        <v>0.9909</v>
      </c>
      <c r="AT2311" s="77"/>
      <c r="AU2311" s="276">
        <v>1060</v>
      </c>
      <c r="AV2311" s="276"/>
      <c r="AW2311" s="276">
        <v>1050.354</v>
      </c>
      <c r="AX2311" s="95"/>
      <c r="AY2311" s="276"/>
      <c r="AZ2311" s="95"/>
      <c r="BB2311" s="80" t="s">
        <v>3412</v>
      </c>
      <c r="BC2311" s="270" t="s">
        <v>1126</v>
      </c>
      <c r="BD2311" s="72">
        <v>52.02</v>
      </c>
      <c r="BE2311" s="72">
        <v>0.28000000000000003</v>
      </c>
      <c r="BF2311" s="72">
        <v>0.34</v>
      </c>
      <c r="BG2311" s="72">
        <v>0.02</v>
      </c>
      <c r="BH2311" s="72">
        <v>19.899999999999999</v>
      </c>
      <c r="BI2311" s="72">
        <v>0.14000000000000001</v>
      </c>
      <c r="BJ2311" s="72">
        <v>4.55</v>
      </c>
      <c r="BK2311" s="72">
        <v>0.1</v>
      </c>
      <c r="BL2311" s="72"/>
      <c r="BM2311" s="72"/>
      <c r="BN2311" s="72">
        <v>1.47</v>
      </c>
      <c r="BO2311" s="72">
        <v>0.01</v>
      </c>
      <c r="BP2311" s="72">
        <v>0.11</v>
      </c>
      <c r="BQ2311" s="72">
        <v>0.02</v>
      </c>
      <c r="BR2311" s="72">
        <v>0.56999999999999995</v>
      </c>
      <c r="BS2311" s="72">
        <v>0.03</v>
      </c>
      <c r="BT2311" s="72"/>
      <c r="BU2311" s="72"/>
      <c r="BV2311" s="72"/>
      <c r="BW2311" s="72"/>
      <c r="BX2311" s="72">
        <v>0.37</v>
      </c>
      <c r="BY2311" s="72">
        <v>0.02</v>
      </c>
      <c r="BZ2311" s="72">
        <v>5.58</v>
      </c>
      <c r="CA2311" s="72">
        <v>0.09</v>
      </c>
      <c r="CB2311" s="72">
        <v>11.21</v>
      </c>
      <c r="CC2311" s="72">
        <v>0.08</v>
      </c>
      <c r="CD2311" s="72"/>
      <c r="CE2311" s="72"/>
      <c r="CF2311" s="72"/>
      <c r="CG2311" s="72"/>
      <c r="CH2311" s="72"/>
      <c r="CI2311" s="72"/>
      <c r="CJ2311" s="72"/>
      <c r="CK2311" s="72"/>
      <c r="CL2311" s="72"/>
      <c r="CM2311" s="72"/>
      <c r="CN2311" s="72"/>
      <c r="CO2311" s="72"/>
      <c r="CP2311" s="72"/>
      <c r="CQ2311" s="72"/>
      <c r="CR2311" s="72"/>
      <c r="CS2311" s="72"/>
      <c r="CT2311" s="72"/>
      <c r="CU2311" s="72"/>
      <c r="CV2311" s="72"/>
      <c r="CW2311" s="72"/>
      <c r="CX2311" s="72"/>
      <c r="CY2311" s="72"/>
      <c r="CZ2311" s="72"/>
      <c r="DA2311" s="72"/>
      <c r="DB2311" s="72"/>
      <c r="DC2311" s="72"/>
      <c r="DD2311" s="72"/>
      <c r="DE2311" s="72"/>
      <c r="DF2311" s="72"/>
      <c r="DG2311" s="72"/>
      <c r="DH2311" s="78">
        <f t="shared" si="1037"/>
        <v>96.12</v>
      </c>
      <c r="DJ2311" s="77">
        <f t="shared" si="1038"/>
        <v>3.8799999999999955</v>
      </c>
      <c r="DK2311" s="72"/>
      <c r="DL2311" s="51" t="s">
        <v>3860</v>
      </c>
      <c r="DO2311" s="358">
        <v>3.89</v>
      </c>
      <c r="DP2311" s="72">
        <v>0.2</v>
      </c>
      <c r="DQ2311" s="374"/>
      <c r="DR2311" s="72"/>
      <c r="DU2311" s="52"/>
      <c r="DX2311" s="75">
        <f t="shared" si="1039"/>
        <v>54.119850187265918</v>
      </c>
      <c r="DY2311" s="51">
        <f t="shared" si="1040"/>
        <v>0.29130253849354976</v>
      </c>
      <c r="DZ2311" s="75">
        <f t="shared" si="1041"/>
        <v>0.35372451102788183</v>
      </c>
      <c r="EA2311" s="51">
        <f t="shared" si="1042"/>
        <v>2.0807324178110695E-2</v>
      </c>
      <c r="EB2311" s="75">
        <f t="shared" si="1043"/>
        <v>20.70328755722014</v>
      </c>
      <c r="EC2311" s="51">
        <f t="shared" si="1044"/>
        <v>0.14565126924677488</v>
      </c>
      <c r="ED2311" s="75">
        <f t="shared" si="1045"/>
        <v>1.529338327091136</v>
      </c>
      <c r="EE2311" s="51">
        <f t="shared" si="1046"/>
        <v>1.0403662089055347E-2</v>
      </c>
      <c r="EF2311" s="75">
        <f t="shared" si="1047"/>
        <v>0.11444028297960883</v>
      </c>
      <c r="EG2311" s="51">
        <f t="shared" si="1048"/>
        <v>2.0807324178110698E-2</v>
      </c>
      <c r="EH2311" s="75">
        <f t="shared" si="1049"/>
        <v>0.5930087390761547</v>
      </c>
      <c r="EI2311" s="51">
        <f t="shared" si="1050"/>
        <v>3.1210986267166039E-2</v>
      </c>
      <c r="EJ2311" s="75">
        <f t="shared" si="1051"/>
        <v>0.38493549729504783</v>
      </c>
      <c r="EK2311" s="51">
        <f t="shared" si="1052"/>
        <v>2.0807324178110695E-2</v>
      </c>
      <c r="EL2311" s="75">
        <f t="shared" si="1053"/>
        <v>5.8052434456928834</v>
      </c>
      <c r="EM2311" s="51">
        <f t="shared" si="1054"/>
        <v>9.363295880149812E-2</v>
      </c>
      <c r="EN2311" s="75">
        <f t="shared" si="1055"/>
        <v>11.662505201831044</v>
      </c>
      <c r="EO2311" s="51">
        <f t="shared" si="1056"/>
        <v>8.3229296712442766E-2</v>
      </c>
      <c r="EP2311" s="75">
        <f t="shared" si="1057"/>
        <v>0</v>
      </c>
      <c r="EQ2311" s="51" t="e">
        <f t="shared" si="1058"/>
        <v>#DIV/0!</v>
      </c>
      <c r="ER2311" s="51">
        <f t="shared" si="1059"/>
        <v>100</v>
      </c>
      <c r="ES2311" s="51">
        <f t="shared" si="1060"/>
        <v>0</v>
      </c>
    </row>
    <row r="2312" spans="1:149" x14ac:dyDescent="0.45">
      <c r="A2312" s="78" t="s">
        <v>1522</v>
      </c>
      <c r="B2312" s="174" t="s">
        <v>863</v>
      </c>
      <c r="C2312" s="51" t="s">
        <v>762</v>
      </c>
      <c r="D2312" s="51" t="s">
        <v>3859</v>
      </c>
      <c r="E2312" s="78" t="s">
        <v>637</v>
      </c>
      <c r="F2312" s="78" t="s">
        <v>2963</v>
      </c>
      <c r="G2312" s="72" t="s">
        <v>3390</v>
      </c>
      <c r="H2312" s="78" t="s">
        <v>1372</v>
      </c>
      <c r="I2312" s="78">
        <v>68</v>
      </c>
      <c r="J2312" s="300">
        <v>160.20000000000002</v>
      </c>
      <c r="K2312" s="78">
        <v>5</v>
      </c>
      <c r="L2312" s="300">
        <v>1200</v>
      </c>
      <c r="M2312" s="72">
        <v>5</v>
      </c>
      <c r="O2312" s="78" t="s">
        <v>3250</v>
      </c>
      <c r="P2312" s="72" t="s">
        <v>1374</v>
      </c>
      <c r="R2312" s="122">
        <v>3</v>
      </c>
      <c r="AA2312" s="195"/>
      <c r="AB2312" s="195"/>
      <c r="AC2312" s="195"/>
      <c r="AD2312" s="72"/>
      <c r="AE2312" s="316">
        <v>1</v>
      </c>
      <c r="AF2312" s="195"/>
      <c r="AG2312" s="195">
        <v>0</v>
      </c>
      <c r="AH2312" s="72"/>
      <c r="AR2312" s="53">
        <v>0.99739999999999995</v>
      </c>
      <c r="AT2312" s="77"/>
      <c r="AU2312" s="276">
        <v>1602.0000000000002</v>
      </c>
      <c r="AV2312" s="276"/>
      <c r="AW2312" s="276">
        <v>1597.8348000000001</v>
      </c>
      <c r="AX2312" s="95"/>
      <c r="AY2312" s="276"/>
      <c r="AZ2312" s="95"/>
      <c r="BB2312" s="80" t="s">
        <v>3412</v>
      </c>
      <c r="BC2312" s="270" t="s">
        <v>1126</v>
      </c>
      <c r="BD2312" s="72">
        <v>51.44</v>
      </c>
      <c r="BE2312" s="72">
        <v>0.28000000000000003</v>
      </c>
      <c r="BF2312" s="72">
        <v>0.34</v>
      </c>
      <c r="BG2312" s="72">
        <v>0.02</v>
      </c>
      <c r="BH2312" s="72">
        <v>19.68</v>
      </c>
      <c r="BI2312" s="72">
        <v>0.13</v>
      </c>
      <c r="BJ2312" s="72">
        <v>4.5</v>
      </c>
      <c r="BK2312" s="72">
        <v>0.1</v>
      </c>
      <c r="BL2312" s="72"/>
      <c r="BM2312" s="72"/>
      <c r="BN2312" s="72">
        <v>1.46</v>
      </c>
      <c r="BO2312" s="72">
        <v>0.01</v>
      </c>
      <c r="BP2312" s="72">
        <v>0.11</v>
      </c>
      <c r="BQ2312" s="72">
        <v>0.02</v>
      </c>
      <c r="BR2312" s="72">
        <v>0.56999999999999995</v>
      </c>
      <c r="BS2312" s="72">
        <v>0.03</v>
      </c>
      <c r="BT2312" s="72"/>
      <c r="BU2312" s="72"/>
      <c r="BV2312" s="72"/>
      <c r="BW2312" s="72"/>
      <c r="BX2312" s="72">
        <v>0.36</v>
      </c>
      <c r="BY2312" s="72">
        <v>0.02</v>
      </c>
      <c r="BZ2312" s="72">
        <v>5.51</v>
      </c>
      <c r="CA2312" s="72">
        <v>0.09</v>
      </c>
      <c r="CB2312" s="72">
        <v>11.09</v>
      </c>
      <c r="CC2312" s="72">
        <v>0.08</v>
      </c>
      <c r="CD2312" s="72"/>
      <c r="CE2312" s="72"/>
      <c r="CF2312" s="72"/>
      <c r="CG2312" s="72"/>
      <c r="CH2312" s="72"/>
      <c r="CI2312" s="72"/>
      <c r="CJ2312" s="72"/>
      <c r="CK2312" s="72"/>
      <c r="CL2312" s="72"/>
      <c r="CM2312" s="72"/>
      <c r="CN2312" s="72"/>
      <c r="CO2312" s="72"/>
      <c r="CP2312" s="72"/>
      <c r="CQ2312" s="72"/>
      <c r="CR2312" s="72"/>
      <c r="CS2312" s="72"/>
      <c r="CT2312" s="72"/>
      <c r="CU2312" s="72"/>
      <c r="CV2312" s="72"/>
      <c r="CW2312" s="72"/>
      <c r="CX2312" s="72"/>
      <c r="CY2312" s="72"/>
      <c r="CZ2312" s="72"/>
      <c r="DA2312" s="72"/>
      <c r="DB2312" s="72"/>
      <c r="DC2312" s="72"/>
      <c r="DD2312" s="72"/>
      <c r="DE2312" s="72"/>
      <c r="DF2312" s="72"/>
      <c r="DG2312" s="72"/>
      <c r="DH2312" s="78">
        <f t="shared" si="1037"/>
        <v>95.06</v>
      </c>
      <c r="DJ2312" s="77">
        <f t="shared" si="1038"/>
        <v>4.9399999999999977</v>
      </c>
      <c r="DK2312" s="72"/>
      <c r="DL2312" s="51" t="s">
        <v>3860</v>
      </c>
      <c r="DO2312" s="358">
        <v>4.96</v>
      </c>
      <c r="DP2312" s="72">
        <v>0.21</v>
      </c>
      <c r="DQ2312" s="374"/>
      <c r="DR2312" s="72"/>
      <c r="DU2312" s="52"/>
      <c r="DX2312" s="75">
        <f t="shared" si="1039"/>
        <v>54.113191668419944</v>
      </c>
      <c r="DY2312" s="51">
        <f t="shared" si="1040"/>
        <v>0.2945508100147276</v>
      </c>
      <c r="DZ2312" s="75">
        <f t="shared" si="1041"/>
        <v>0.3576688407321692</v>
      </c>
      <c r="EA2312" s="51">
        <f t="shared" si="1042"/>
        <v>2.1039343572480541E-2</v>
      </c>
      <c r="EB2312" s="75">
        <f t="shared" si="1043"/>
        <v>20.702714075320849</v>
      </c>
      <c r="EC2312" s="51">
        <f t="shared" si="1044"/>
        <v>0.1367557332211235</v>
      </c>
      <c r="ED2312" s="75">
        <f t="shared" si="1045"/>
        <v>1.5358720807910793</v>
      </c>
      <c r="EE2312" s="51">
        <f t="shared" si="1046"/>
        <v>1.051967178624027E-2</v>
      </c>
      <c r="EF2312" s="75">
        <f t="shared" si="1047"/>
        <v>0.11571638964864298</v>
      </c>
      <c r="EG2312" s="51">
        <f t="shared" si="1048"/>
        <v>2.1039343572480541E-2</v>
      </c>
      <c r="EH2312" s="75">
        <f t="shared" si="1049"/>
        <v>0.59962129181569535</v>
      </c>
      <c r="EI2312" s="51">
        <f t="shared" si="1050"/>
        <v>3.1559015358720813E-2</v>
      </c>
      <c r="EJ2312" s="75">
        <f t="shared" si="1051"/>
        <v>0.37870818430464964</v>
      </c>
      <c r="EK2312" s="51">
        <f t="shared" si="1052"/>
        <v>2.1039343572480537E-2</v>
      </c>
      <c r="EL2312" s="75">
        <f t="shared" si="1053"/>
        <v>5.796339154218388</v>
      </c>
      <c r="EM2312" s="51">
        <f t="shared" si="1054"/>
        <v>9.4677046076162411E-2</v>
      </c>
      <c r="EN2312" s="75">
        <f t="shared" si="1055"/>
        <v>11.666316010940459</v>
      </c>
      <c r="EO2312" s="51">
        <f t="shared" si="1056"/>
        <v>8.4157374289922163E-2</v>
      </c>
      <c r="EP2312" s="75">
        <f t="shared" si="1057"/>
        <v>0</v>
      </c>
      <c r="EQ2312" s="51" t="e">
        <f t="shared" si="1058"/>
        <v>#DIV/0!</v>
      </c>
      <c r="ER2312" s="51">
        <f t="shared" si="1059"/>
        <v>100</v>
      </c>
      <c r="ES2312" s="51">
        <f t="shared" si="1060"/>
        <v>0</v>
      </c>
    </row>
    <row r="2313" spans="1:149" x14ac:dyDescent="0.45">
      <c r="A2313" s="78" t="s">
        <v>1522</v>
      </c>
      <c r="B2313" s="174" t="s">
        <v>863</v>
      </c>
      <c r="C2313" s="51" t="s">
        <v>762</v>
      </c>
      <c r="D2313" s="51" t="s">
        <v>3859</v>
      </c>
      <c r="E2313" s="78" t="s">
        <v>637</v>
      </c>
      <c r="F2313" s="78" t="s">
        <v>2964</v>
      </c>
      <c r="G2313" s="72" t="s">
        <v>3390</v>
      </c>
      <c r="H2313" s="78" t="s">
        <v>1372</v>
      </c>
      <c r="I2313" s="78">
        <v>24</v>
      </c>
      <c r="J2313" s="300">
        <v>218.70000000000002</v>
      </c>
      <c r="K2313" s="78">
        <v>5</v>
      </c>
      <c r="L2313" s="300">
        <v>1200</v>
      </c>
      <c r="M2313" s="72">
        <v>5</v>
      </c>
      <c r="O2313" s="78" t="s">
        <v>3250</v>
      </c>
      <c r="P2313" s="72" t="s">
        <v>1374</v>
      </c>
      <c r="R2313" s="122">
        <v>3</v>
      </c>
      <c r="AA2313" s="195"/>
      <c r="AB2313" s="195"/>
      <c r="AC2313" s="195"/>
      <c r="AD2313" s="72"/>
      <c r="AE2313" s="316">
        <v>1</v>
      </c>
      <c r="AF2313" s="195"/>
      <c r="AG2313" s="195">
        <v>0</v>
      </c>
      <c r="AH2313" s="72"/>
      <c r="AR2313" s="53">
        <v>1.0129999999999999</v>
      </c>
      <c r="AT2313" s="77"/>
      <c r="AU2313" s="276">
        <v>2187</v>
      </c>
      <c r="AV2313" s="276"/>
      <c r="AW2313" s="276">
        <v>2215.4309999999996</v>
      </c>
      <c r="AX2313" s="95"/>
      <c r="AY2313" s="276"/>
      <c r="AZ2313" s="95"/>
      <c r="BB2313" s="80" t="s">
        <v>3412</v>
      </c>
      <c r="BC2313" s="270" t="s">
        <v>1126</v>
      </c>
      <c r="BD2313" s="72">
        <v>50.91</v>
      </c>
      <c r="BE2313" s="72">
        <v>0.28000000000000003</v>
      </c>
      <c r="BF2313" s="72">
        <v>0.33</v>
      </c>
      <c r="BG2313" s="72">
        <v>0.02</v>
      </c>
      <c r="BH2313" s="72">
        <v>19.47</v>
      </c>
      <c r="BI2313" s="72">
        <v>0.13</v>
      </c>
      <c r="BJ2313" s="72">
        <v>4.45</v>
      </c>
      <c r="BK2313" s="72">
        <v>0.09</v>
      </c>
      <c r="BL2313" s="72"/>
      <c r="BM2313" s="72"/>
      <c r="BN2313" s="72">
        <v>1.44</v>
      </c>
      <c r="BO2313" s="72">
        <v>0.01</v>
      </c>
      <c r="BP2313" s="72">
        <v>0.1</v>
      </c>
      <c r="BQ2313" s="72">
        <v>0.02</v>
      </c>
      <c r="BR2313" s="72">
        <v>0.56000000000000005</v>
      </c>
      <c r="BS2313" s="72">
        <v>0.03</v>
      </c>
      <c r="BT2313" s="72"/>
      <c r="BU2313" s="72"/>
      <c r="BV2313" s="72"/>
      <c r="BW2313" s="72"/>
      <c r="BX2313" s="72">
        <v>0.36</v>
      </c>
      <c r="BY2313" s="72">
        <v>0.02</v>
      </c>
      <c r="BZ2313" s="72">
        <v>5.46</v>
      </c>
      <c r="CA2313" s="72">
        <v>0.09</v>
      </c>
      <c r="CB2313" s="72">
        <v>10.97</v>
      </c>
      <c r="CC2313" s="72">
        <v>0.08</v>
      </c>
      <c r="CD2313" s="72"/>
      <c r="CE2313" s="72"/>
      <c r="CF2313" s="72"/>
      <c r="CG2313" s="72"/>
      <c r="CH2313" s="72"/>
      <c r="CI2313" s="72"/>
      <c r="CJ2313" s="72"/>
      <c r="CK2313" s="72"/>
      <c r="CL2313" s="72"/>
      <c r="CM2313" s="72"/>
      <c r="CN2313" s="72"/>
      <c r="CO2313" s="72"/>
      <c r="CP2313" s="72"/>
      <c r="CQ2313" s="72"/>
      <c r="CR2313" s="72"/>
      <c r="CS2313" s="72"/>
      <c r="CT2313" s="72"/>
      <c r="CU2313" s="72"/>
      <c r="CV2313" s="72"/>
      <c r="CW2313" s="72"/>
      <c r="CX2313" s="72"/>
      <c r="CY2313" s="72"/>
      <c r="CZ2313" s="72"/>
      <c r="DA2313" s="72"/>
      <c r="DB2313" s="72"/>
      <c r="DC2313" s="72"/>
      <c r="DD2313" s="72"/>
      <c r="DE2313" s="72"/>
      <c r="DF2313" s="72"/>
      <c r="DG2313" s="72"/>
      <c r="DH2313" s="78">
        <f t="shared" si="1037"/>
        <v>94.049999999999983</v>
      </c>
      <c r="DJ2313" s="77">
        <f t="shared" si="1038"/>
        <v>5.9500000000000171</v>
      </c>
      <c r="DK2313" s="72"/>
      <c r="DL2313" s="51" t="s">
        <v>3860</v>
      </c>
      <c r="DO2313" s="358">
        <v>5.94</v>
      </c>
      <c r="DP2313" s="72">
        <v>0.24</v>
      </c>
      <c r="DQ2313" s="374"/>
      <c r="DR2313" s="72"/>
      <c r="DU2313" s="52"/>
      <c r="DX2313" s="75">
        <f t="shared" si="1039"/>
        <v>54.130781499202563</v>
      </c>
      <c r="DY2313" s="51">
        <f t="shared" si="1040"/>
        <v>0.29771398192450838</v>
      </c>
      <c r="DZ2313" s="75">
        <f t="shared" si="1041"/>
        <v>0.35087719298245623</v>
      </c>
      <c r="EA2313" s="51">
        <f t="shared" si="1042"/>
        <v>2.1265284423179168E-2</v>
      </c>
      <c r="EB2313" s="75">
        <f t="shared" si="1043"/>
        <v>20.701754385964914</v>
      </c>
      <c r="EC2313" s="51">
        <f t="shared" si="1044"/>
        <v>0.13822434875066456</v>
      </c>
      <c r="ED2313" s="75">
        <f t="shared" si="1045"/>
        <v>1.5311004784688997</v>
      </c>
      <c r="EE2313" s="51">
        <f t="shared" si="1046"/>
        <v>1.0632642211589582E-2</v>
      </c>
      <c r="EF2313" s="75">
        <f t="shared" si="1047"/>
        <v>0.10632642211589582</v>
      </c>
      <c r="EG2313" s="51">
        <f t="shared" si="1048"/>
        <v>2.1265284423179164E-2</v>
      </c>
      <c r="EH2313" s="75">
        <f t="shared" si="1049"/>
        <v>0.59542796384901664</v>
      </c>
      <c r="EI2313" s="51">
        <f t="shared" si="1050"/>
        <v>3.1897926634768745E-2</v>
      </c>
      <c r="EJ2313" s="75">
        <f t="shared" si="1051"/>
        <v>0.38277511961722493</v>
      </c>
      <c r="EK2313" s="51">
        <f t="shared" si="1052"/>
        <v>2.1265284423179164E-2</v>
      </c>
      <c r="EL2313" s="75">
        <f t="shared" si="1053"/>
        <v>5.8054226475279114</v>
      </c>
      <c r="EM2313" s="51">
        <f t="shared" si="1054"/>
        <v>9.5693779904306234E-2</v>
      </c>
      <c r="EN2313" s="75">
        <f t="shared" si="1055"/>
        <v>11.664008506113772</v>
      </c>
      <c r="EO2313" s="51">
        <f t="shared" si="1056"/>
        <v>8.5061137692716657E-2</v>
      </c>
      <c r="EP2313" s="75">
        <f t="shared" si="1057"/>
        <v>0</v>
      </c>
      <c r="EQ2313" s="51" t="e">
        <f t="shared" si="1058"/>
        <v>#DIV/0!</v>
      </c>
      <c r="ER2313" s="51">
        <f t="shared" si="1059"/>
        <v>100</v>
      </c>
      <c r="ES2313" s="51">
        <f t="shared" si="1060"/>
        <v>0</v>
      </c>
    </row>
    <row r="2314" spans="1:149" x14ac:dyDescent="0.45">
      <c r="A2314" s="78" t="s">
        <v>1522</v>
      </c>
      <c r="B2314" s="174" t="s">
        <v>863</v>
      </c>
      <c r="C2314" s="51" t="s">
        <v>762</v>
      </c>
      <c r="D2314" s="51" t="s">
        <v>3859</v>
      </c>
      <c r="E2314" s="78" t="s">
        <v>637</v>
      </c>
      <c r="F2314" s="78" t="s">
        <v>2965</v>
      </c>
      <c r="G2314" s="72" t="s">
        <v>3390</v>
      </c>
      <c r="H2314" s="78" t="s">
        <v>1372</v>
      </c>
      <c r="I2314" s="78">
        <v>75</v>
      </c>
      <c r="J2314" s="300">
        <v>276.8</v>
      </c>
      <c r="K2314" s="78">
        <v>5</v>
      </c>
      <c r="L2314" s="300">
        <v>1200</v>
      </c>
      <c r="M2314" s="72">
        <v>5</v>
      </c>
      <c r="O2314" s="78" t="s">
        <v>3250</v>
      </c>
      <c r="P2314" s="72" t="s">
        <v>1374</v>
      </c>
      <c r="R2314" s="122">
        <v>3</v>
      </c>
      <c r="AA2314" s="195"/>
      <c r="AB2314" s="195"/>
      <c r="AC2314" s="195"/>
      <c r="AD2314" s="72"/>
      <c r="AE2314" s="316">
        <v>1</v>
      </c>
      <c r="AF2314" s="195"/>
      <c r="AG2314" s="195">
        <v>0</v>
      </c>
      <c r="AH2314" s="72"/>
      <c r="AR2314" s="53">
        <v>1.0349999999999999</v>
      </c>
      <c r="AT2314" s="77"/>
      <c r="AU2314" s="276">
        <v>2768</v>
      </c>
      <c r="AV2314" s="276"/>
      <c r="AW2314" s="276">
        <v>2864.8799999999997</v>
      </c>
      <c r="AX2314" s="95"/>
      <c r="AY2314" s="276"/>
      <c r="AZ2314" s="95"/>
      <c r="BB2314" s="80" t="s">
        <v>3412</v>
      </c>
      <c r="BC2314" s="270" t="s">
        <v>1126</v>
      </c>
      <c r="BD2314" s="72">
        <v>50.47</v>
      </c>
      <c r="BE2314" s="72">
        <v>0.27</v>
      </c>
      <c r="BF2314" s="72">
        <v>0.33</v>
      </c>
      <c r="BG2314" s="72">
        <v>0.02</v>
      </c>
      <c r="BH2314" s="72">
        <v>19.309999999999999</v>
      </c>
      <c r="BI2314" s="72">
        <v>0.13</v>
      </c>
      <c r="BJ2314" s="72">
        <v>4.41</v>
      </c>
      <c r="BK2314" s="72">
        <v>0.09</v>
      </c>
      <c r="BL2314" s="72"/>
      <c r="BM2314" s="72"/>
      <c r="BN2314" s="72">
        <v>1.43</v>
      </c>
      <c r="BO2314" s="72">
        <v>0.01</v>
      </c>
      <c r="BP2314" s="72">
        <v>0.1</v>
      </c>
      <c r="BQ2314" s="72">
        <v>0.02</v>
      </c>
      <c r="BR2314" s="72">
        <v>0.56000000000000005</v>
      </c>
      <c r="BS2314" s="72">
        <v>0.03</v>
      </c>
      <c r="BT2314" s="72"/>
      <c r="BU2314" s="72"/>
      <c r="BV2314" s="72"/>
      <c r="BW2314" s="72"/>
      <c r="BX2314" s="72">
        <v>0.36</v>
      </c>
      <c r="BY2314" s="72">
        <v>0.02</v>
      </c>
      <c r="BZ2314" s="72">
        <v>5.41</v>
      </c>
      <c r="CA2314" s="72">
        <v>0.08</v>
      </c>
      <c r="CB2314" s="72">
        <v>10.88</v>
      </c>
      <c r="CC2314" s="72">
        <v>0.08</v>
      </c>
      <c r="CD2314" s="72"/>
      <c r="CE2314" s="72"/>
      <c r="CF2314" s="72"/>
      <c r="CG2314" s="72"/>
      <c r="CH2314" s="72"/>
      <c r="CI2314" s="72"/>
      <c r="CJ2314" s="72"/>
      <c r="CK2314" s="72"/>
      <c r="CL2314" s="72"/>
      <c r="CM2314" s="72"/>
      <c r="CN2314" s="72"/>
      <c r="CO2314" s="72"/>
      <c r="CP2314" s="72"/>
      <c r="CQ2314" s="72"/>
      <c r="CR2314" s="72"/>
      <c r="CS2314" s="72"/>
      <c r="CT2314" s="72"/>
      <c r="CU2314" s="72"/>
      <c r="CV2314" s="72"/>
      <c r="CW2314" s="72"/>
      <c r="CX2314" s="72"/>
      <c r="CY2314" s="72"/>
      <c r="CZ2314" s="72"/>
      <c r="DA2314" s="72"/>
      <c r="DB2314" s="72"/>
      <c r="DC2314" s="72"/>
      <c r="DD2314" s="72"/>
      <c r="DE2314" s="72"/>
      <c r="DF2314" s="72"/>
      <c r="DG2314" s="72"/>
      <c r="DH2314" s="78">
        <f t="shared" si="1037"/>
        <v>93.259999999999991</v>
      </c>
      <c r="DJ2314" s="77">
        <f t="shared" si="1038"/>
        <v>6.7400000000000091</v>
      </c>
      <c r="DK2314" s="72"/>
      <c r="DL2314" s="51" t="s">
        <v>3860</v>
      </c>
      <c r="DO2314" s="358">
        <v>6.75</v>
      </c>
      <c r="DP2314" s="72">
        <v>0.22</v>
      </c>
      <c r="DQ2314" s="374"/>
      <c r="DR2314" s="72"/>
      <c r="DU2314" s="52"/>
      <c r="DX2314" s="75">
        <f t="shared" si="1039"/>
        <v>54.117520909285879</v>
      </c>
      <c r="DY2314" s="51">
        <f t="shared" si="1040"/>
        <v>0.28951318893416267</v>
      </c>
      <c r="DZ2314" s="75">
        <f t="shared" si="1041"/>
        <v>0.35384945314175431</v>
      </c>
      <c r="EA2314" s="51">
        <f t="shared" si="1042"/>
        <v>2.1445421402530564E-2</v>
      </c>
      <c r="EB2314" s="75">
        <f t="shared" si="1043"/>
        <v>20.705554364143257</v>
      </c>
      <c r="EC2314" s="51">
        <f t="shared" si="1044"/>
        <v>0.13939523911644866</v>
      </c>
      <c r="ED2314" s="75">
        <f t="shared" si="1045"/>
        <v>1.533347630280935</v>
      </c>
      <c r="EE2314" s="51">
        <f t="shared" si="1046"/>
        <v>1.0722710701265282E-2</v>
      </c>
      <c r="EF2314" s="75">
        <f t="shared" si="1047"/>
        <v>0.10722710701265281</v>
      </c>
      <c r="EG2314" s="51">
        <f t="shared" si="1048"/>
        <v>2.144542140253056E-2</v>
      </c>
      <c r="EH2314" s="75">
        <f t="shared" si="1049"/>
        <v>0.60047179927085581</v>
      </c>
      <c r="EI2314" s="51">
        <f t="shared" si="1050"/>
        <v>3.2168132103795842E-2</v>
      </c>
      <c r="EJ2314" s="75">
        <f t="shared" si="1051"/>
        <v>0.38601758524555013</v>
      </c>
      <c r="EK2314" s="51">
        <f t="shared" si="1052"/>
        <v>2.1445421402530564E-2</v>
      </c>
      <c r="EL2314" s="75">
        <f t="shared" si="1053"/>
        <v>5.8009864893845169</v>
      </c>
      <c r="EM2314" s="51">
        <f t="shared" si="1054"/>
        <v>8.5781685610122241E-2</v>
      </c>
      <c r="EN2314" s="75">
        <f t="shared" si="1055"/>
        <v>11.666309242976626</v>
      </c>
      <c r="EO2314" s="51">
        <f t="shared" si="1056"/>
        <v>8.5781685610122241E-2</v>
      </c>
      <c r="EP2314" s="75">
        <f t="shared" si="1057"/>
        <v>0</v>
      </c>
      <c r="EQ2314" s="51" t="e">
        <f t="shared" si="1058"/>
        <v>#DIV/0!</v>
      </c>
      <c r="ER2314" s="51">
        <f t="shared" si="1059"/>
        <v>100</v>
      </c>
      <c r="ES2314" s="51">
        <f t="shared" si="1060"/>
        <v>0</v>
      </c>
    </row>
    <row r="2315" spans="1:149" x14ac:dyDescent="0.45">
      <c r="A2315" s="78" t="s">
        <v>1522</v>
      </c>
      <c r="B2315" s="174" t="s">
        <v>863</v>
      </c>
      <c r="C2315" s="51" t="s">
        <v>762</v>
      </c>
      <c r="D2315" s="51" t="s">
        <v>3859</v>
      </c>
      <c r="E2315" s="78" t="s">
        <v>637</v>
      </c>
      <c r="F2315" s="78" t="s">
        <v>2966</v>
      </c>
      <c r="G2315" s="72" t="s">
        <v>3390</v>
      </c>
      <c r="H2315" s="78" t="s">
        <v>1372</v>
      </c>
      <c r="I2315" s="78">
        <v>46</v>
      </c>
      <c r="J2315" s="300">
        <v>336.9</v>
      </c>
      <c r="K2315" s="78">
        <v>5</v>
      </c>
      <c r="L2315" s="300">
        <v>1180</v>
      </c>
      <c r="M2315" s="72">
        <v>5</v>
      </c>
      <c r="O2315" s="78" t="s">
        <v>3250</v>
      </c>
      <c r="P2315" s="72" t="s">
        <v>1374</v>
      </c>
      <c r="R2315" s="122">
        <v>3</v>
      </c>
      <c r="AA2315" s="195"/>
      <c r="AB2315" s="195"/>
      <c r="AC2315" s="195"/>
      <c r="AD2315" s="72"/>
      <c r="AE2315" s="316">
        <v>1</v>
      </c>
      <c r="AF2315" s="195"/>
      <c r="AG2315" s="195">
        <v>0</v>
      </c>
      <c r="AH2315" s="72"/>
      <c r="AR2315" s="53">
        <v>1.0580000000000001</v>
      </c>
      <c r="AT2315" s="77"/>
      <c r="AU2315" s="276">
        <v>3369</v>
      </c>
      <c r="AV2315" s="276"/>
      <c r="AW2315" s="276">
        <v>3564.402</v>
      </c>
      <c r="AX2315" s="95"/>
      <c r="AY2315" s="276"/>
      <c r="AZ2315" s="95"/>
      <c r="BB2315" s="80" t="s">
        <v>3412</v>
      </c>
      <c r="BC2315" s="270" t="s">
        <v>1126</v>
      </c>
      <c r="BD2315" s="72">
        <v>49.84</v>
      </c>
      <c r="BE2315" s="72">
        <v>0.27</v>
      </c>
      <c r="BF2315" s="72">
        <v>0.33</v>
      </c>
      <c r="BG2315" s="72">
        <v>0.02</v>
      </c>
      <c r="BH2315" s="72">
        <v>19.059999999999999</v>
      </c>
      <c r="BI2315" s="72">
        <v>0.13</v>
      </c>
      <c r="BJ2315" s="72">
        <v>4.3600000000000003</v>
      </c>
      <c r="BK2315" s="72">
        <v>0.09</v>
      </c>
      <c r="BL2315" s="72"/>
      <c r="BM2315" s="72"/>
      <c r="BN2315" s="72">
        <v>1.41</v>
      </c>
      <c r="BO2315" s="72">
        <v>0.01</v>
      </c>
      <c r="BP2315" s="72">
        <v>0.1</v>
      </c>
      <c r="BQ2315" s="72">
        <v>0.02</v>
      </c>
      <c r="BR2315" s="72">
        <v>0.55000000000000004</v>
      </c>
      <c r="BS2315" s="72">
        <v>0.03</v>
      </c>
      <c r="BT2315" s="72"/>
      <c r="BU2315" s="72"/>
      <c r="BV2315" s="72"/>
      <c r="BW2315" s="72"/>
      <c r="BX2315" s="72">
        <v>0.35</v>
      </c>
      <c r="BY2315" s="72">
        <v>0.02</v>
      </c>
      <c r="BZ2315" s="72">
        <v>5.34</v>
      </c>
      <c r="CA2315" s="72">
        <v>0.08</v>
      </c>
      <c r="CB2315" s="72">
        <v>10.74</v>
      </c>
      <c r="CC2315" s="72">
        <v>7.0000000000000007E-2</v>
      </c>
      <c r="CD2315" s="72"/>
      <c r="CE2315" s="72"/>
      <c r="CF2315" s="72"/>
      <c r="CG2315" s="72"/>
      <c r="CH2315" s="72"/>
      <c r="CI2315" s="72"/>
      <c r="CJ2315" s="72"/>
      <c r="CK2315" s="72"/>
      <c r="CL2315" s="72"/>
      <c r="CM2315" s="72"/>
      <c r="CN2315" s="72"/>
      <c r="CO2315" s="72"/>
      <c r="CP2315" s="72"/>
      <c r="CQ2315" s="72"/>
      <c r="CR2315" s="72"/>
      <c r="CS2315" s="72"/>
      <c r="CT2315" s="72"/>
      <c r="CU2315" s="72"/>
      <c r="CV2315" s="72"/>
      <c r="CW2315" s="72"/>
      <c r="CX2315" s="72"/>
      <c r="CY2315" s="72"/>
      <c r="CZ2315" s="72"/>
      <c r="DA2315" s="72"/>
      <c r="DB2315" s="72"/>
      <c r="DC2315" s="72"/>
      <c r="DD2315" s="72"/>
      <c r="DE2315" s="72"/>
      <c r="DF2315" s="72"/>
      <c r="DG2315" s="72"/>
      <c r="DH2315" s="78">
        <f t="shared" si="1037"/>
        <v>92.079999999999984</v>
      </c>
      <c r="DJ2315" s="77">
        <f t="shared" si="1038"/>
        <v>7.9200000000000159</v>
      </c>
      <c r="DK2315" s="72"/>
      <c r="DL2315" s="51" t="s">
        <v>3860</v>
      </c>
      <c r="DO2315" s="358">
        <v>7.92</v>
      </c>
      <c r="DP2315" s="72">
        <v>0.23</v>
      </c>
      <c r="DQ2315" s="374"/>
      <c r="DR2315" s="72"/>
      <c r="DU2315" s="52"/>
      <c r="DX2315" s="75">
        <f t="shared" si="1039"/>
        <v>54.126846220677685</v>
      </c>
      <c r="DY2315" s="51">
        <f t="shared" si="1040"/>
        <v>0.29322328410078197</v>
      </c>
      <c r="DZ2315" s="75">
        <f t="shared" si="1041"/>
        <v>0.35838401390095576</v>
      </c>
      <c r="EA2315" s="51">
        <f t="shared" si="1042"/>
        <v>2.1720243266724591E-2</v>
      </c>
      <c r="EB2315" s="75">
        <f t="shared" si="1043"/>
        <v>20.699391833188535</v>
      </c>
      <c r="EC2315" s="51">
        <f t="shared" si="1044"/>
        <v>0.14118158123370986</v>
      </c>
      <c r="ED2315" s="75">
        <f t="shared" si="1045"/>
        <v>1.5312771503040836</v>
      </c>
      <c r="EE2315" s="51">
        <f t="shared" si="1046"/>
        <v>1.0860121633362297E-2</v>
      </c>
      <c r="EF2315" s="75">
        <f t="shared" si="1047"/>
        <v>0.10860121633362296</v>
      </c>
      <c r="EG2315" s="51">
        <f t="shared" si="1048"/>
        <v>2.1720243266724591E-2</v>
      </c>
      <c r="EH2315" s="75">
        <f t="shared" si="1049"/>
        <v>0.5973066898349263</v>
      </c>
      <c r="EI2315" s="51">
        <f t="shared" si="1050"/>
        <v>3.2580364900086881E-2</v>
      </c>
      <c r="EJ2315" s="75">
        <f t="shared" si="1051"/>
        <v>0.38010425716768032</v>
      </c>
      <c r="EK2315" s="51">
        <f t="shared" si="1052"/>
        <v>2.1720243266724591E-2</v>
      </c>
      <c r="EL2315" s="75">
        <f t="shared" si="1053"/>
        <v>5.7993049522154658</v>
      </c>
      <c r="EM2315" s="51">
        <f t="shared" si="1054"/>
        <v>8.6880973066898362E-2</v>
      </c>
      <c r="EN2315" s="75">
        <f t="shared" si="1055"/>
        <v>11.663770634231106</v>
      </c>
      <c r="EO2315" s="51">
        <f t="shared" si="1056"/>
        <v>7.6020851433536069E-2</v>
      </c>
      <c r="EP2315" s="75">
        <f t="shared" si="1057"/>
        <v>0</v>
      </c>
      <c r="EQ2315" s="51" t="e">
        <f t="shared" si="1058"/>
        <v>#DIV/0!</v>
      </c>
      <c r="ER2315" s="51">
        <f t="shared" si="1059"/>
        <v>100</v>
      </c>
      <c r="ES2315" s="51">
        <f t="shared" si="1060"/>
        <v>0</v>
      </c>
    </row>
    <row r="2316" spans="1:149" x14ac:dyDescent="0.45">
      <c r="A2316" s="78" t="s">
        <v>1522</v>
      </c>
      <c r="B2316" s="174" t="s">
        <v>863</v>
      </c>
      <c r="C2316" s="51" t="s">
        <v>762</v>
      </c>
      <c r="D2316" s="51" t="s">
        <v>3859</v>
      </c>
      <c r="E2316" s="78" t="s">
        <v>637</v>
      </c>
      <c r="F2316" s="78" t="s">
        <v>2967</v>
      </c>
      <c r="G2316" s="72" t="s">
        <v>3390</v>
      </c>
      <c r="H2316" s="78" t="s">
        <v>1372</v>
      </c>
      <c r="I2316" s="78">
        <v>100</v>
      </c>
      <c r="J2316" s="300">
        <v>337.1</v>
      </c>
      <c r="K2316" s="78">
        <v>5</v>
      </c>
      <c r="L2316" s="300">
        <v>1200</v>
      </c>
      <c r="M2316" s="72">
        <v>5</v>
      </c>
      <c r="O2316" s="78" t="s">
        <v>3250</v>
      </c>
      <c r="P2316" s="72" t="s">
        <v>1374</v>
      </c>
      <c r="R2316" s="122">
        <v>3</v>
      </c>
      <c r="AA2316" s="195"/>
      <c r="AB2316" s="195"/>
      <c r="AC2316" s="195"/>
      <c r="AD2316" s="72"/>
      <c r="AE2316" s="316">
        <v>1</v>
      </c>
      <c r="AF2316" s="195"/>
      <c r="AG2316" s="195">
        <v>0</v>
      </c>
      <c r="AH2316" s="72"/>
      <c r="AR2316" s="53">
        <v>1.0660000000000001</v>
      </c>
      <c r="AT2316" s="77"/>
      <c r="AU2316" s="276">
        <v>3371</v>
      </c>
      <c r="AV2316" s="276"/>
      <c r="AW2316" s="276">
        <v>3593.4860000000003</v>
      </c>
      <c r="AX2316" s="95"/>
      <c r="AY2316" s="276"/>
      <c r="AZ2316" s="95"/>
      <c r="BB2316" s="80" t="s">
        <v>3412</v>
      </c>
      <c r="BC2316" s="270" t="s">
        <v>1126</v>
      </c>
      <c r="BD2316" s="72">
        <v>49.78</v>
      </c>
      <c r="BE2316" s="72">
        <v>0.27</v>
      </c>
      <c r="BF2316" s="72">
        <v>0.32</v>
      </c>
      <c r="BG2316" s="72">
        <v>0.02</v>
      </c>
      <c r="BH2316" s="72">
        <v>19.04</v>
      </c>
      <c r="BI2316" s="72">
        <v>0.13</v>
      </c>
      <c r="BJ2316" s="72">
        <v>4.3499999999999996</v>
      </c>
      <c r="BK2316" s="72">
        <v>0.09</v>
      </c>
      <c r="BL2316" s="72"/>
      <c r="BM2316" s="72"/>
      <c r="BN2316" s="72">
        <v>1.41</v>
      </c>
      <c r="BO2316" s="72">
        <v>0.01</v>
      </c>
      <c r="BP2316" s="72">
        <v>0.1</v>
      </c>
      <c r="BQ2316" s="72">
        <v>0.02</v>
      </c>
      <c r="BR2316" s="72">
        <v>0.55000000000000004</v>
      </c>
      <c r="BS2316" s="72">
        <v>0.03</v>
      </c>
      <c r="BT2316" s="72"/>
      <c r="BU2316" s="72"/>
      <c r="BV2316" s="72"/>
      <c r="BW2316" s="72"/>
      <c r="BX2316" s="72">
        <v>0.35</v>
      </c>
      <c r="BY2316" s="72">
        <v>0.02</v>
      </c>
      <c r="BZ2316" s="72">
        <v>5.34</v>
      </c>
      <c r="CA2316" s="72">
        <v>0.08</v>
      </c>
      <c r="CB2316" s="72">
        <v>10.73</v>
      </c>
      <c r="CC2316" s="72">
        <v>7.0000000000000007E-2</v>
      </c>
      <c r="CD2316" s="72"/>
      <c r="CE2316" s="72"/>
      <c r="CF2316" s="72"/>
      <c r="CG2316" s="72"/>
      <c r="CH2316" s="72"/>
      <c r="CI2316" s="72"/>
      <c r="CJ2316" s="72"/>
      <c r="CK2316" s="72"/>
      <c r="CL2316" s="72"/>
      <c r="CM2316" s="72"/>
      <c r="CN2316" s="72"/>
      <c r="CO2316" s="72"/>
      <c r="CP2316" s="72"/>
      <c r="CQ2316" s="72"/>
      <c r="CR2316" s="72"/>
      <c r="CS2316" s="72"/>
      <c r="CT2316" s="72"/>
      <c r="CU2316" s="72"/>
      <c r="CV2316" s="72"/>
      <c r="CW2316" s="72"/>
      <c r="CX2316" s="72"/>
      <c r="CY2316" s="72"/>
      <c r="CZ2316" s="72"/>
      <c r="DA2316" s="72"/>
      <c r="DB2316" s="72"/>
      <c r="DC2316" s="72"/>
      <c r="DD2316" s="72"/>
      <c r="DE2316" s="72"/>
      <c r="DF2316" s="72"/>
      <c r="DG2316" s="72"/>
      <c r="DH2316" s="78">
        <f t="shared" si="1037"/>
        <v>91.969999999999985</v>
      </c>
      <c r="DJ2316" s="77">
        <f t="shared" si="1038"/>
        <v>8.0300000000000153</v>
      </c>
      <c r="DK2316" s="72"/>
      <c r="DL2316" s="51" t="s">
        <v>3860</v>
      </c>
      <c r="DO2316" s="358">
        <v>8.0299999999999994</v>
      </c>
      <c r="DP2316" s="72">
        <v>0.22</v>
      </c>
      <c r="DQ2316" s="374"/>
      <c r="DR2316" s="72"/>
      <c r="DU2316" s="52"/>
      <c r="DX2316" s="75">
        <f t="shared" si="1039"/>
        <v>54.126345547461142</v>
      </c>
      <c r="DY2316" s="51">
        <f t="shared" si="1040"/>
        <v>0.29357399151897368</v>
      </c>
      <c r="DZ2316" s="75">
        <f t="shared" si="1041"/>
        <v>0.34793954550396877</v>
      </c>
      <c r="EA2316" s="51">
        <f t="shared" si="1042"/>
        <v>2.1746221593998048E-2</v>
      </c>
      <c r="EB2316" s="75">
        <f t="shared" si="1043"/>
        <v>20.702402957486139</v>
      </c>
      <c r="EC2316" s="51">
        <f t="shared" si="1044"/>
        <v>0.14135044036098732</v>
      </c>
      <c r="ED2316" s="75">
        <f t="shared" si="1045"/>
        <v>1.5331086223768622</v>
      </c>
      <c r="EE2316" s="51">
        <f t="shared" si="1046"/>
        <v>1.0873110796999024E-2</v>
      </c>
      <c r="EF2316" s="75">
        <f t="shared" si="1047"/>
        <v>0.10873110796999023</v>
      </c>
      <c r="EG2316" s="51">
        <f t="shared" si="1048"/>
        <v>2.1746221593998045E-2</v>
      </c>
      <c r="EH2316" s="75">
        <f t="shared" si="1049"/>
        <v>0.59802109383494628</v>
      </c>
      <c r="EI2316" s="51">
        <f t="shared" si="1050"/>
        <v>3.2619332390997062E-2</v>
      </c>
      <c r="EJ2316" s="75">
        <f t="shared" si="1051"/>
        <v>0.38055887789496579</v>
      </c>
      <c r="EK2316" s="51">
        <f t="shared" si="1052"/>
        <v>2.1746221593998048E-2</v>
      </c>
      <c r="EL2316" s="75">
        <f t="shared" si="1053"/>
        <v>5.8062411655974779</v>
      </c>
      <c r="EM2316" s="51">
        <f t="shared" si="1054"/>
        <v>8.6984886375992179E-2</v>
      </c>
      <c r="EN2316" s="75">
        <f t="shared" si="1055"/>
        <v>11.666847885179953</v>
      </c>
      <c r="EO2316" s="51">
        <f t="shared" si="1056"/>
        <v>7.6111775578993165E-2</v>
      </c>
      <c r="EP2316" s="75">
        <f t="shared" si="1057"/>
        <v>0</v>
      </c>
      <c r="EQ2316" s="51" t="e">
        <f t="shared" si="1058"/>
        <v>#DIV/0!</v>
      </c>
      <c r="ER2316" s="51">
        <f t="shared" si="1059"/>
        <v>100</v>
      </c>
      <c r="ES2316" s="51">
        <f t="shared" si="1060"/>
        <v>0</v>
      </c>
    </row>
    <row r="2317" spans="1:149" x14ac:dyDescent="0.45">
      <c r="A2317" s="78" t="s">
        <v>1522</v>
      </c>
      <c r="B2317" s="174" t="s">
        <v>863</v>
      </c>
      <c r="C2317" s="51" t="s">
        <v>762</v>
      </c>
      <c r="D2317" s="51" t="s">
        <v>3859</v>
      </c>
      <c r="E2317" s="78" t="s">
        <v>637</v>
      </c>
      <c r="F2317" s="78" t="s">
        <v>2968</v>
      </c>
      <c r="G2317" s="72" t="s">
        <v>3390</v>
      </c>
      <c r="H2317" s="78" t="s">
        <v>1372</v>
      </c>
      <c r="I2317" s="78">
        <v>70</v>
      </c>
      <c r="J2317" s="300">
        <v>468.6</v>
      </c>
      <c r="K2317" s="78">
        <v>5</v>
      </c>
      <c r="L2317" s="300">
        <v>1195</v>
      </c>
      <c r="M2317" s="72">
        <v>5</v>
      </c>
      <c r="O2317" s="78" t="s">
        <v>3250</v>
      </c>
      <c r="P2317" s="72" t="s">
        <v>1374</v>
      </c>
      <c r="R2317" s="122">
        <v>3</v>
      </c>
      <c r="AA2317" s="195"/>
      <c r="AB2317" s="195"/>
      <c r="AC2317" s="195"/>
      <c r="AD2317" s="72"/>
      <c r="AE2317" s="316">
        <v>1</v>
      </c>
      <c r="AF2317" s="195"/>
      <c r="AG2317" s="195">
        <v>0</v>
      </c>
      <c r="AH2317" s="72"/>
      <c r="AR2317" s="53">
        <v>1.155</v>
      </c>
      <c r="AT2317" s="77"/>
      <c r="AU2317" s="276">
        <v>4686</v>
      </c>
      <c r="AV2317" s="276"/>
      <c r="AW2317" s="276">
        <v>5412.33</v>
      </c>
      <c r="AX2317" s="95"/>
      <c r="AY2317" s="276"/>
      <c r="AZ2317" s="95"/>
      <c r="BB2317" s="80" t="s">
        <v>3412</v>
      </c>
      <c r="BC2317" s="270" t="s">
        <v>1126</v>
      </c>
      <c r="BD2317" s="72">
        <v>48.85</v>
      </c>
      <c r="BE2317" s="72">
        <v>0.26</v>
      </c>
      <c r="BF2317" s="72">
        <v>0.32</v>
      </c>
      <c r="BG2317" s="72">
        <v>0.02</v>
      </c>
      <c r="BH2317" s="72">
        <v>18.690000000000001</v>
      </c>
      <c r="BI2317" s="72">
        <v>0.13</v>
      </c>
      <c r="BJ2317" s="72">
        <v>4.2699999999999996</v>
      </c>
      <c r="BK2317" s="72">
        <v>0.09</v>
      </c>
      <c r="BL2317" s="72"/>
      <c r="BM2317" s="72"/>
      <c r="BN2317" s="72">
        <v>1.38</v>
      </c>
      <c r="BO2317" s="72">
        <v>0.01</v>
      </c>
      <c r="BP2317" s="72">
        <v>0.1</v>
      </c>
      <c r="BQ2317" s="72">
        <v>0.02</v>
      </c>
      <c r="BR2317" s="72">
        <v>0.54</v>
      </c>
      <c r="BS2317" s="72">
        <v>0.03</v>
      </c>
      <c r="BT2317" s="72"/>
      <c r="BU2317" s="72"/>
      <c r="BV2317" s="72"/>
      <c r="BW2317" s="72"/>
      <c r="BX2317" s="72">
        <v>0.35</v>
      </c>
      <c r="BY2317" s="72">
        <v>0.02</v>
      </c>
      <c r="BZ2317" s="72">
        <v>5.24</v>
      </c>
      <c r="CA2317" s="72">
        <v>0.08</v>
      </c>
      <c r="CB2317" s="72">
        <v>10.53</v>
      </c>
      <c r="CC2317" s="72">
        <v>7.0000000000000007E-2</v>
      </c>
      <c r="CD2317" s="72"/>
      <c r="CE2317" s="72"/>
      <c r="CF2317" s="72"/>
      <c r="CG2317" s="72"/>
      <c r="CH2317" s="72"/>
      <c r="CI2317" s="72"/>
      <c r="CJ2317" s="72"/>
      <c r="CK2317" s="72"/>
      <c r="CL2317" s="72"/>
      <c r="CM2317" s="72"/>
      <c r="CN2317" s="72"/>
      <c r="CO2317" s="72"/>
      <c r="CP2317" s="72"/>
      <c r="CQ2317" s="72"/>
      <c r="CR2317" s="72"/>
      <c r="CS2317" s="72"/>
      <c r="CT2317" s="72"/>
      <c r="CU2317" s="72"/>
      <c r="CV2317" s="72"/>
      <c r="CW2317" s="72"/>
      <c r="CX2317" s="72"/>
      <c r="CY2317" s="72"/>
      <c r="CZ2317" s="72"/>
      <c r="DA2317" s="72"/>
      <c r="DB2317" s="72"/>
      <c r="DC2317" s="72"/>
      <c r="DD2317" s="72"/>
      <c r="DE2317" s="72"/>
      <c r="DF2317" s="72"/>
      <c r="DG2317" s="72"/>
      <c r="DH2317" s="78">
        <f t="shared" si="1037"/>
        <v>90.269999999999982</v>
      </c>
      <c r="DJ2317" s="77">
        <f t="shared" si="1038"/>
        <v>9.7300000000000182</v>
      </c>
      <c r="DK2317" s="72"/>
      <c r="DL2317" s="51" t="s">
        <v>3860</v>
      </c>
      <c r="DO2317" s="358">
        <v>9.74</v>
      </c>
      <c r="DP2317" s="72">
        <v>0.22</v>
      </c>
      <c r="DQ2317" s="374"/>
      <c r="DR2317" s="72"/>
      <c r="DU2317" s="52"/>
      <c r="DX2317" s="75">
        <f t="shared" si="1039"/>
        <v>54.115431483327804</v>
      </c>
      <c r="DY2317" s="51">
        <f t="shared" si="1040"/>
        <v>0.28802481444555228</v>
      </c>
      <c r="DZ2317" s="75">
        <f t="shared" si="1041"/>
        <v>0.35449207931760285</v>
      </c>
      <c r="EA2317" s="51">
        <f t="shared" si="1042"/>
        <v>2.2155754957350178E-2</v>
      </c>
      <c r="EB2317" s="75">
        <f t="shared" si="1043"/>
        <v>20.704553007643742</v>
      </c>
      <c r="EC2317" s="51">
        <f t="shared" si="1044"/>
        <v>0.14401240722277617</v>
      </c>
      <c r="ED2317" s="75">
        <f t="shared" si="1045"/>
        <v>1.528747092057162</v>
      </c>
      <c r="EE2317" s="51">
        <f t="shared" si="1046"/>
        <v>1.1077877478675089E-2</v>
      </c>
      <c r="EF2317" s="75">
        <f t="shared" si="1047"/>
        <v>0.11077877478675088</v>
      </c>
      <c r="EG2317" s="51">
        <f t="shared" si="1048"/>
        <v>2.2155754957350175E-2</v>
      </c>
      <c r="EH2317" s="75">
        <f t="shared" si="1049"/>
        <v>0.59820538384845479</v>
      </c>
      <c r="EI2317" s="51">
        <f t="shared" si="1050"/>
        <v>3.3233632436025264E-2</v>
      </c>
      <c r="EJ2317" s="75">
        <f t="shared" si="1051"/>
        <v>0.38772571175362802</v>
      </c>
      <c r="EK2317" s="51">
        <f t="shared" si="1052"/>
        <v>2.2155754957350175E-2</v>
      </c>
      <c r="EL2317" s="75">
        <f t="shared" si="1053"/>
        <v>5.8048077988257463</v>
      </c>
      <c r="EM2317" s="51">
        <f t="shared" si="1054"/>
        <v>8.8623019829400698E-2</v>
      </c>
      <c r="EN2317" s="75">
        <f t="shared" si="1055"/>
        <v>11.665004985044867</v>
      </c>
      <c r="EO2317" s="51">
        <f t="shared" si="1056"/>
        <v>7.7545142350725613E-2</v>
      </c>
      <c r="EP2317" s="75">
        <f t="shared" si="1057"/>
        <v>0</v>
      </c>
      <c r="EQ2317" s="51" t="e">
        <f t="shared" si="1058"/>
        <v>#DIV/0!</v>
      </c>
      <c r="ER2317" s="51">
        <f t="shared" si="1059"/>
        <v>100</v>
      </c>
      <c r="ES2317" s="51">
        <f t="shared" si="1060"/>
        <v>0</v>
      </c>
    </row>
    <row r="2318" spans="1:149" x14ac:dyDescent="0.45">
      <c r="A2318" s="78" t="s">
        <v>1522</v>
      </c>
      <c r="B2318" s="174" t="s">
        <v>863</v>
      </c>
      <c r="C2318" s="51" t="s">
        <v>762</v>
      </c>
      <c r="D2318" s="51" t="s">
        <v>3857</v>
      </c>
      <c r="E2318" s="78" t="s">
        <v>1127</v>
      </c>
      <c r="F2318" s="78" t="s">
        <v>2969</v>
      </c>
      <c r="G2318" s="72" t="s">
        <v>3390</v>
      </c>
      <c r="H2318" s="78" t="s">
        <v>1372</v>
      </c>
      <c r="I2318" s="78">
        <v>96</v>
      </c>
      <c r="J2318" s="300">
        <v>48.099999999999994</v>
      </c>
      <c r="K2318" s="78">
        <v>5</v>
      </c>
      <c r="L2318" s="300">
        <v>850</v>
      </c>
      <c r="M2318" s="72">
        <v>10</v>
      </c>
      <c r="O2318" s="78" t="s">
        <v>3331</v>
      </c>
      <c r="P2318" s="72" t="s">
        <v>1374</v>
      </c>
      <c r="R2318" s="114">
        <v>0</v>
      </c>
      <c r="AA2318" s="195"/>
      <c r="AB2318" s="195"/>
      <c r="AC2318" s="195"/>
      <c r="AD2318" s="72"/>
      <c r="AE2318" s="316">
        <v>1</v>
      </c>
      <c r="AF2318" s="195"/>
      <c r="AG2318" s="195">
        <v>0</v>
      </c>
      <c r="AH2318" s="72"/>
      <c r="AR2318" s="53">
        <v>0.92789999999999995</v>
      </c>
      <c r="AT2318" s="77"/>
      <c r="AU2318" s="276">
        <v>480.99999999999994</v>
      </c>
      <c r="AV2318" s="276"/>
      <c r="AW2318" s="276">
        <v>446.3198999999999</v>
      </c>
      <c r="AX2318" s="95"/>
      <c r="AY2318" s="276"/>
      <c r="AZ2318" s="95"/>
      <c r="BB2318" s="80" t="s">
        <v>3412</v>
      </c>
      <c r="BC2318" s="270" t="s">
        <v>1126</v>
      </c>
      <c r="BD2318" s="72">
        <v>58.28</v>
      </c>
      <c r="BE2318" s="72">
        <v>0.15</v>
      </c>
      <c r="BF2318" s="72">
        <v>0.63</v>
      </c>
      <c r="BG2318" s="72">
        <v>0.02</v>
      </c>
      <c r="BH2318" s="72">
        <v>18.18</v>
      </c>
      <c r="BI2318" s="72">
        <v>0.06</v>
      </c>
      <c r="BJ2318" s="72">
        <v>3.21</v>
      </c>
      <c r="BK2318" s="72">
        <v>7.0000000000000007E-2</v>
      </c>
      <c r="BL2318" s="72"/>
      <c r="BM2318" s="72"/>
      <c r="BN2318" s="72">
        <v>0.52</v>
      </c>
      <c r="BO2318" s="72">
        <v>0.01</v>
      </c>
      <c r="BP2318" s="72">
        <v>0.17</v>
      </c>
      <c r="BQ2318" s="72">
        <v>0.01</v>
      </c>
      <c r="BR2318" s="72">
        <v>0.33</v>
      </c>
      <c r="BS2318" s="72">
        <v>0.01</v>
      </c>
      <c r="BT2318" s="72"/>
      <c r="BU2318" s="72"/>
      <c r="BV2318" s="72"/>
      <c r="BW2318" s="72"/>
      <c r="BX2318" s="72">
        <v>0.75</v>
      </c>
      <c r="BY2318" s="72">
        <v>0.02</v>
      </c>
      <c r="BZ2318" s="72">
        <v>9.4700000000000006</v>
      </c>
      <c r="CA2318" s="72">
        <v>0.05</v>
      </c>
      <c r="CB2318" s="72">
        <v>5.5</v>
      </c>
      <c r="CC2318" s="72">
        <v>0.05</v>
      </c>
      <c r="CD2318" s="72"/>
      <c r="CE2318" s="72"/>
      <c r="CF2318" s="72"/>
      <c r="CG2318" s="72"/>
      <c r="CH2318" s="72"/>
      <c r="CI2318" s="72"/>
      <c r="CJ2318" s="72"/>
      <c r="CK2318" s="72"/>
      <c r="CL2318" s="72"/>
      <c r="CM2318" s="72"/>
      <c r="CN2318" s="72"/>
      <c r="CO2318" s="72"/>
      <c r="CP2318" s="72"/>
      <c r="CQ2318" s="72"/>
      <c r="CR2318" s="72"/>
      <c r="CS2318" s="72"/>
      <c r="CT2318" s="72"/>
      <c r="CU2318" s="72"/>
      <c r="CV2318" s="72"/>
      <c r="CW2318" s="72"/>
      <c r="CX2318" s="72"/>
      <c r="CY2318" s="72"/>
      <c r="CZ2318" s="72"/>
      <c r="DA2318" s="72"/>
      <c r="DB2318" s="72"/>
      <c r="DC2318" s="72"/>
      <c r="DD2318" s="72"/>
      <c r="DE2318" s="72"/>
      <c r="DF2318" s="72"/>
      <c r="DG2318" s="72"/>
      <c r="DH2318" s="78">
        <f t="shared" si="1037"/>
        <v>97.039999999999992</v>
      </c>
      <c r="DJ2318" s="77">
        <f t="shared" si="1038"/>
        <v>2.960000000000008</v>
      </c>
      <c r="DK2318" s="72"/>
      <c r="DL2318" s="51" t="s">
        <v>3860</v>
      </c>
      <c r="DO2318" s="358">
        <v>2.95</v>
      </c>
      <c r="DP2318" s="72">
        <v>0.2</v>
      </c>
      <c r="DQ2318" s="374"/>
      <c r="DR2318" s="72"/>
      <c r="DU2318" s="52"/>
      <c r="DX2318" s="75">
        <f t="shared" si="1039"/>
        <v>60.057708161582859</v>
      </c>
      <c r="DY2318" s="51">
        <f t="shared" si="1040"/>
        <v>0.15457543281121189</v>
      </c>
      <c r="DZ2318" s="75">
        <f t="shared" si="1041"/>
        <v>0.64921681780708995</v>
      </c>
      <c r="EA2318" s="51">
        <f t="shared" si="1042"/>
        <v>2.0610057708161586E-2</v>
      </c>
      <c r="EB2318" s="75">
        <f t="shared" si="1043"/>
        <v>18.734542456718881</v>
      </c>
      <c r="EC2318" s="51">
        <f t="shared" si="1044"/>
        <v>6.1830173124484758E-2</v>
      </c>
      <c r="ED2318" s="75">
        <f t="shared" si="1045"/>
        <v>0.53586150041220126</v>
      </c>
      <c r="EE2318" s="51">
        <f t="shared" si="1046"/>
        <v>1.0305028854080795E-2</v>
      </c>
      <c r="EF2318" s="75">
        <f t="shared" si="1047"/>
        <v>0.17518549051937349</v>
      </c>
      <c r="EG2318" s="51">
        <f t="shared" si="1048"/>
        <v>1.0305028854080793E-2</v>
      </c>
      <c r="EH2318" s="75">
        <f t="shared" si="1049"/>
        <v>0.34006595218466618</v>
      </c>
      <c r="EI2318" s="51">
        <f t="shared" si="1050"/>
        <v>1.0305028854080793E-2</v>
      </c>
      <c r="EJ2318" s="75">
        <f t="shared" si="1051"/>
        <v>0.77287716405605944</v>
      </c>
      <c r="EK2318" s="51">
        <f t="shared" si="1052"/>
        <v>2.0610057708161586E-2</v>
      </c>
      <c r="EL2318" s="75">
        <f t="shared" si="1053"/>
        <v>9.7588623248145119</v>
      </c>
      <c r="EM2318" s="51">
        <f t="shared" si="1054"/>
        <v>5.1525144270403972E-2</v>
      </c>
      <c r="EN2318" s="75">
        <f t="shared" si="1055"/>
        <v>5.6677658697444357</v>
      </c>
      <c r="EO2318" s="51">
        <f t="shared" si="1056"/>
        <v>5.1525144270403972E-2</v>
      </c>
      <c r="EP2318" s="75">
        <f t="shared" si="1057"/>
        <v>0</v>
      </c>
      <c r="EQ2318" s="51" t="e">
        <f t="shared" si="1058"/>
        <v>#DIV/0!</v>
      </c>
      <c r="ER2318" s="51">
        <f t="shared" si="1059"/>
        <v>100</v>
      </c>
      <c r="ES2318" s="51">
        <f t="shared" si="1060"/>
        <v>0</v>
      </c>
    </row>
    <row r="2319" spans="1:149" x14ac:dyDescent="0.45">
      <c r="A2319" s="78" t="s">
        <v>1522</v>
      </c>
      <c r="B2319" s="174" t="s">
        <v>863</v>
      </c>
      <c r="C2319" s="51" t="s">
        <v>762</v>
      </c>
      <c r="D2319" s="51" t="s">
        <v>3857</v>
      </c>
      <c r="E2319" s="78" t="s">
        <v>637</v>
      </c>
      <c r="F2319" s="78" t="s">
        <v>2970</v>
      </c>
      <c r="G2319" s="72" t="s">
        <v>3390</v>
      </c>
      <c r="H2319" s="78" t="s">
        <v>1372</v>
      </c>
      <c r="I2319" s="78">
        <v>91</v>
      </c>
      <c r="J2319" s="300">
        <v>50.4</v>
      </c>
      <c r="K2319" s="78">
        <v>5</v>
      </c>
      <c r="L2319" s="300">
        <v>1000</v>
      </c>
      <c r="M2319" s="72">
        <v>5</v>
      </c>
      <c r="O2319" s="78" t="s">
        <v>3331</v>
      </c>
      <c r="P2319" s="72" t="s">
        <v>1374</v>
      </c>
      <c r="R2319" s="114">
        <v>0</v>
      </c>
      <c r="AA2319" s="195"/>
      <c r="AB2319" s="195"/>
      <c r="AC2319" s="195"/>
      <c r="AD2319" s="72"/>
      <c r="AE2319" s="316">
        <v>1</v>
      </c>
      <c r="AF2319" s="195"/>
      <c r="AG2319" s="195">
        <v>0</v>
      </c>
      <c r="AH2319" s="72"/>
      <c r="AR2319" s="53">
        <v>0.96399999999999997</v>
      </c>
      <c r="AT2319" s="77"/>
      <c r="AU2319" s="276">
        <v>504</v>
      </c>
      <c r="AV2319" s="276"/>
      <c r="AW2319" s="276">
        <v>485.85599999999999</v>
      </c>
      <c r="AX2319" s="95"/>
      <c r="AY2319" s="276"/>
      <c r="AZ2319" s="95"/>
      <c r="BB2319" s="80" t="s">
        <v>3412</v>
      </c>
      <c r="BC2319" s="270" t="s">
        <v>1126</v>
      </c>
      <c r="BD2319" s="72">
        <v>58.39</v>
      </c>
      <c r="BE2319" s="72">
        <v>0.15</v>
      </c>
      <c r="BF2319" s="72">
        <v>0.63</v>
      </c>
      <c r="BG2319" s="72">
        <v>0.02</v>
      </c>
      <c r="BH2319" s="72">
        <v>18.22</v>
      </c>
      <c r="BI2319" s="72">
        <v>0.06</v>
      </c>
      <c r="BJ2319" s="72">
        <v>3.22</v>
      </c>
      <c r="BK2319" s="72">
        <v>7.0000000000000007E-2</v>
      </c>
      <c r="BL2319" s="72"/>
      <c r="BM2319" s="72"/>
      <c r="BN2319" s="72">
        <v>0.52</v>
      </c>
      <c r="BO2319" s="72">
        <v>0.01</v>
      </c>
      <c r="BP2319" s="72">
        <v>0.17</v>
      </c>
      <c r="BQ2319" s="72">
        <v>0.01</v>
      </c>
      <c r="BR2319" s="72">
        <v>0.33</v>
      </c>
      <c r="BS2319" s="72">
        <v>0.01</v>
      </c>
      <c r="BT2319" s="72"/>
      <c r="BU2319" s="72"/>
      <c r="BV2319" s="72"/>
      <c r="BW2319" s="72"/>
      <c r="BX2319" s="72">
        <v>0.75</v>
      </c>
      <c r="BY2319" s="72">
        <v>0.02</v>
      </c>
      <c r="BZ2319" s="72">
        <v>9.48</v>
      </c>
      <c r="CA2319" s="72">
        <v>0.05</v>
      </c>
      <c r="CB2319" s="72">
        <v>5.51</v>
      </c>
      <c r="CC2319" s="72">
        <v>0.05</v>
      </c>
      <c r="CD2319" s="72"/>
      <c r="CE2319" s="72"/>
      <c r="CF2319" s="72"/>
      <c r="CG2319" s="72"/>
      <c r="CH2319" s="72"/>
      <c r="CI2319" s="72"/>
      <c r="CJ2319" s="72"/>
      <c r="CK2319" s="72"/>
      <c r="CL2319" s="72"/>
      <c r="CM2319" s="72"/>
      <c r="CN2319" s="72"/>
      <c r="CO2319" s="72"/>
      <c r="CP2319" s="72"/>
      <c r="CQ2319" s="72"/>
      <c r="CR2319" s="72"/>
      <c r="CS2319" s="72"/>
      <c r="CT2319" s="72"/>
      <c r="CU2319" s="72"/>
      <c r="CV2319" s="72"/>
      <c r="CW2319" s="72"/>
      <c r="CX2319" s="72"/>
      <c r="CY2319" s="72"/>
      <c r="CZ2319" s="72"/>
      <c r="DA2319" s="72"/>
      <c r="DB2319" s="72"/>
      <c r="DC2319" s="72"/>
      <c r="DD2319" s="72"/>
      <c r="DE2319" s="72"/>
      <c r="DF2319" s="72"/>
      <c r="DG2319" s="72"/>
      <c r="DH2319" s="78">
        <f t="shared" si="1037"/>
        <v>97.220000000000013</v>
      </c>
      <c r="DJ2319" s="77">
        <f t="shared" si="1038"/>
        <v>2.7799999999999869</v>
      </c>
      <c r="DK2319" s="72"/>
      <c r="DL2319" s="51" t="s">
        <v>3860</v>
      </c>
      <c r="DO2319" s="358">
        <v>2.77</v>
      </c>
      <c r="DP2319" s="72">
        <v>0.2</v>
      </c>
      <c r="DQ2319" s="374"/>
      <c r="DR2319" s="72"/>
      <c r="DU2319" s="52"/>
      <c r="DX2319" s="75">
        <f t="shared" si="1039"/>
        <v>60.05965850648014</v>
      </c>
      <c r="DY2319" s="51">
        <f t="shared" si="1040"/>
        <v>0.15428924089693474</v>
      </c>
      <c r="DZ2319" s="75">
        <f t="shared" si="1041"/>
        <v>0.64801481176712605</v>
      </c>
      <c r="EA2319" s="51">
        <f t="shared" si="1042"/>
        <v>2.057189878625797E-2</v>
      </c>
      <c r="EB2319" s="75">
        <f t="shared" si="1043"/>
        <v>18.740999794281006</v>
      </c>
      <c r="EC2319" s="51">
        <f t="shared" si="1044"/>
        <v>6.1715696358773893E-2</v>
      </c>
      <c r="ED2319" s="75">
        <f t="shared" si="1045"/>
        <v>0.53486936844270727</v>
      </c>
      <c r="EE2319" s="51">
        <f t="shared" si="1046"/>
        <v>1.0285949393128987E-2</v>
      </c>
      <c r="EF2319" s="75">
        <f t="shared" si="1047"/>
        <v>0.17486113968319275</v>
      </c>
      <c r="EG2319" s="51">
        <f t="shared" si="1048"/>
        <v>1.0285949393128985E-2</v>
      </c>
      <c r="EH2319" s="75">
        <f t="shared" si="1049"/>
        <v>0.33943632997325651</v>
      </c>
      <c r="EI2319" s="51">
        <f t="shared" si="1050"/>
        <v>1.0285949393128985E-2</v>
      </c>
      <c r="EJ2319" s="75">
        <f t="shared" si="1051"/>
        <v>0.77144620448467383</v>
      </c>
      <c r="EK2319" s="51">
        <f t="shared" si="1052"/>
        <v>2.057189878625797E-2</v>
      </c>
      <c r="EL2319" s="75">
        <f t="shared" si="1053"/>
        <v>9.7510800246862779</v>
      </c>
      <c r="EM2319" s="51">
        <f t="shared" si="1054"/>
        <v>5.1429746965644924E-2</v>
      </c>
      <c r="EN2319" s="75">
        <f t="shared" si="1055"/>
        <v>5.66755811561407</v>
      </c>
      <c r="EO2319" s="51">
        <f t="shared" si="1056"/>
        <v>5.1429746965644924E-2</v>
      </c>
      <c r="EP2319" s="75">
        <f t="shared" si="1057"/>
        <v>0</v>
      </c>
      <c r="EQ2319" s="51" t="e">
        <f t="shared" si="1058"/>
        <v>#DIV/0!</v>
      </c>
      <c r="ER2319" s="51">
        <f t="shared" si="1059"/>
        <v>100</v>
      </c>
      <c r="ES2319" s="51">
        <f t="shared" si="1060"/>
        <v>0</v>
      </c>
    </row>
    <row r="2320" spans="1:149" x14ac:dyDescent="0.45">
      <c r="A2320" s="78" t="s">
        <v>1522</v>
      </c>
      <c r="B2320" s="174" t="s">
        <v>863</v>
      </c>
      <c r="C2320" s="51" t="s">
        <v>762</v>
      </c>
      <c r="D2320" s="51" t="s">
        <v>3857</v>
      </c>
      <c r="E2320" s="78" t="s">
        <v>637</v>
      </c>
      <c r="F2320" s="78" t="s">
        <v>2971</v>
      </c>
      <c r="G2320" s="72" t="s">
        <v>3390</v>
      </c>
      <c r="H2320" s="78" t="s">
        <v>1372</v>
      </c>
      <c r="I2320" s="78">
        <v>98</v>
      </c>
      <c r="J2320" s="300">
        <v>51.7</v>
      </c>
      <c r="K2320" s="78">
        <v>5</v>
      </c>
      <c r="L2320" s="300">
        <v>1150</v>
      </c>
      <c r="M2320" s="72">
        <v>5</v>
      </c>
      <c r="O2320" s="78" t="s">
        <v>3331</v>
      </c>
      <c r="P2320" s="72" t="s">
        <v>1374</v>
      </c>
      <c r="R2320" s="114">
        <v>0</v>
      </c>
      <c r="AA2320" s="195"/>
      <c r="AB2320" s="195"/>
      <c r="AC2320" s="195"/>
      <c r="AD2320" s="72"/>
      <c r="AE2320" s="316">
        <v>1</v>
      </c>
      <c r="AF2320" s="195"/>
      <c r="AG2320" s="195">
        <v>0</v>
      </c>
      <c r="AH2320" s="72"/>
      <c r="AR2320" s="53">
        <v>0.98650000000000004</v>
      </c>
      <c r="AT2320" s="77"/>
      <c r="AU2320" s="276">
        <v>517</v>
      </c>
      <c r="AV2320" s="276"/>
      <c r="AW2320" s="276">
        <v>510.02050000000003</v>
      </c>
      <c r="AX2320" s="95"/>
      <c r="AY2320" s="276"/>
      <c r="AZ2320" s="95"/>
      <c r="BB2320" s="80" t="s">
        <v>3412</v>
      </c>
      <c r="BC2320" s="270" t="s">
        <v>1126</v>
      </c>
      <c r="BD2320" s="72">
        <v>58.52</v>
      </c>
      <c r="BE2320" s="72">
        <v>0.15</v>
      </c>
      <c r="BF2320" s="72">
        <v>0.64</v>
      </c>
      <c r="BG2320" s="72">
        <v>0.02</v>
      </c>
      <c r="BH2320" s="72">
        <v>18.260000000000002</v>
      </c>
      <c r="BI2320" s="72">
        <v>0.06</v>
      </c>
      <c r="BJ2320" s="72">
        <v>3.23</v>
      </c>
      <c r="BK2320" s="72">
        <v>7.0000000000000007E-2</v>
      </c>
      <c r="BL2320" s="72"/>
      <c r="BM2320" s="72"/>
      <c r="BN2320" s="72">
        <v>0.52</v>
      </c>
      <c r="BO2320" s="72">
        <v>0.01</v>
      </c>
      <c r="BP2320" s="72">
        <v>0.17</v>
      </c>
      <c r="BQ2320" s="72">
        <v>0.01</v>
      </c>
      <c r="BR2320" s="72">
        <v>0.33</v>
      </c>
      <c r="BS2320" s="72">
        <v>0.01</v>
      </c>
      <c r="BT2320" s="72"/>
      <c r="BU2320" s="72"/>
      <c r="BV2320" s="72"/>
      <c r="BW2320" s="72"/>
      <c r="BX2320" s="72">
        <v>0.75</v>
      </c>
      <c r="BY2320" s="72">
        <v>0.02</v>
      </c>
      <c r="BZ2320" s="72">
        <v>9.51</v>
      </c>
      <c r="CA2320" s="72">
        <v>0.05</v>
      </c>
      <c r="CB2320" s="72">
        <v>5.53</v>
      </c>
      <c r="CC2320" s="72">
        <v>0.05</v>
      </c>
      <c r="CD2320" s="72"/>
      <c r="CE2320" s="72"/>
      <c r="CF2320" s="72"/>
      <c r="CG2320" s="72"/>
      <c r="CH2320" s="72"/>
      <c r="CI2320" s="72"/>
      <c r="CJ2320" s="72"/>
      <c r="CK2320" s="72"/>
      <c r="CL2320" s="72"/>
      <c r="CM2320" s="72"/>
      <c r="CN2320" s="72"/>
      <c r="CO2320" s="72"/>
      <c r="CP2320" s="72"/>
      <c r="CQ2320" s="72"/>
      <c r="CR2320" s="72"/>
      <c r="CS2320" s="72"/>
      <c r="CT2320" s="72"/>
      <c r="CU2320" s="72"/>
      <c r="CV2320" s="72"/>
      <c r="CW2320" s="72"/>
      <c r="CX2320" s="72"/>
      <c r="CY2320" s="72"/>
      <c r="CZ2320" s="72"/>
      <c r="DA2320" s="72"/>
      <c r="DB2320" s="72"/>
      <c r="DC2320" s="72"/>
      <c r="DD2320" s="72"/>
      <c r="DE2320" s="72"/>
      <c r="DF2320" s="72"/>
      <c r="DG2320" s="72"/>
      <c r="DH2320" s="78">
        <f t="shared" ref="DH2320:DH2383" si="1061">SUM(BD2320,BF2320,BH2320,BJ2320,BL2320,BN2320,BP2320,BR2320,BT2320,BV2320,BX2320,BZ2320,CB2320,CD2320,CF2320,CH2320,CJ2320,CL2320,CN2320,CX2320,CZ2320,DB2320)</f>
        <v>97.460000000000008</v>
      </c>
      <c r="DJ2320" s="77">
        <f t="shared" si="1038"/>
        <v>2.539999999999992</v>
      </c>
      <c r="DK2320" s="72"/>
      <c r="DL2320" s="51" t="s">
        <v>3860</v>
      </c>
      <c r="DO2320" s="358">
        <v>2.5499999999999998</v>
      </c>
      <c r="DP2320" s="72">
        <v>0.21</v>
      </c>
      <c r="DQ2320" s="374"/>
      <c r="DR2320" s="72"/>
      <c r="DU2320" s="52"/>
      <c r="DX2320" s="75">
        <f t="shared" si="1039"/>
        <v>60.045146726862299</v>
      </c>
      <c r="DY2320" s="51">
        <f t="shared" si="1040"/>
        <v>0.15390929612148571</v>
      </c>
      <c r="DZ2320" s="75">
        <f t="shared" si="1041"/>
        <v>0.6566796634516725</v>
      </c>
      <c r="EA2320" s="51">
        <f t="shared" si="1042"/>
        <v>2.0521239482864766E-2</v>
      </c>
      <c r="EB2320" s="75">
        <f t="shared" si="1043"/>
        <v>18.735891647855528</v>
      </c>
      <c r="EC2320" s="51">
        <f t="shared" si="1044"/>
        <v>6.1563718448594276E-2</v>
      </c>
      <c r="ED2320" s="75">
        <f t="shared" si="1045"/>
        <v>0.53355222655448387</v>
      </c>
      <c r="EE2320" s="51">
        <f t="shared" si="1046"/>
        <v>1.0260619741432383E-2</v>
      </c>
      <c r="EF2320" s="75">
        <f t="shared" si="1047"/>
        <v>0.17443053560435051</v>
      </c>
      <c r="EG2320" s="51">
        <f t="shared" si="1048"/>
        <v>1.0260619741432383E-2</v>
      </c>
      <c r="EH2320" s="75">
        <f t="shared" si="1049"/>
        <v>0.33860045146726864</v>
      </c>
      <c r="EI2320" s="51">
        <f t="shared" si="1050"/>
        <v>1.0260619741432383E-2</v>
      </c>
      <c r="EJ2320" s="75">
        <f t="shared" si="1051"/>
        <v>0.76954648060742858</v>
      </c>
      <c r="EK2320" s="51">
        <f t="shared" si="1052"/>
        <v>2.0521239482864762E-2</v>
      </c>
      <c r="EL2320" s="75">
        <f t="shared" si="1053"/>
        <v>9.7578493741021948</v>
      </c>
      <c r="EM2320" s="51">
        <f t="shared" si="1054"/>
        <v>5.1303098707161911E-2</v>
      </c>
      <c r="EN2320" s="75">
        <f t="shared" si="1055"/>
        <v>5.6741227170121071</v>
      </c>
      <c r="EO2320" s="51">
        <f t="shared" si="1056"/>
        <v>5.1303098707161911E-2</v>
      </c>
      <c r="EP2320" s="75">
        <f t="shared" si="1057"/>
        <v>0</v>
      </c>
      <c r="EQ2320" s="51" t="e">
        <f t="shared" si="1058"/>
        <v>#DIV/0!</v>
      </c>
      <c r="ER2320" s="51">
        <f t="shared" si="1059"/>
        <v>100</v>
      </c>
      <c r="ES2320" s="51">
        <f t="shared" si="1060"/>
        <v>0</v>
      </c>
    </row>
    <row r="2321" spans="1:149" x14ac:dyDescent="0.45">
      <c r="A2321" s="78" t="s">
        <v>1522</v>
      </c>
      <c r="B2321" s="174" t="s">
        <v>863</v>
      </c>
      <c r="C2321" s="51" t="s">
        <v>762</v>
      </c>
      <c r="D2321" s="51" t="s">
        <v>3857</v>
      </c>
      <c r="E2321" s="78" t="s">
        <v>1127</v>
      </c>
      <c r="F2321" s="78" t="s">
        <v>2972</v>
      </c>
      <c r="G2321" s="72" t="s">
        <v>3390</v>
      </c>
      <c r="H2321" s="78" t="s">
        <v>1372</v>
      </c>
      <c r="I2321" s="78">
        <v>96</v>
      </c>
      <c r="J2321" s="300">
        <v>90.7</v>
      </c>
      <c r="K2321" s="78">
        <v>5</v>
      </c>
      <c r="L2321" s="300">
        <v>845</v>
      </c>
      <c r="M2321" s="72">
        <v>10</v>
      </c>
      <c r="O2321" s="78" t="s">
        <v>3331</v>
      </c>
      <c r="P2321" s="72" t="s">
        <v>1374</v>
      </c>
      <c r="R2321" s="114">
        <v>0</v>
      </c>
      <c r="AA2321" s="195"/>
      <c r="AB2321" s="195"/>
      <c r="AC2321" s="195"/>
      <c r="AD2321" s="72"/>
      <c r="AE2321" s="316">
        <v>1</v>
      </c>
      <c r="AF2321" s="195"/>
      <c r="AG2321" s="195">
        <v>0</v>
      </c>
      <c r="AH2321" s="72"/>
      <c r="AR2321" s="53">
        <v>0.87619999999999998</v>
      </c>
      <c r="AT2321" s="77"/>
      <c r="AU2321" s="276">
        <v>907</v>
      </c>
      <c r="AV2321" s="276"/>
      <c r="AW2321" s="276">
        <v>794.71339999999998</v>
      </c>
      <c r="AX2321" s="95"/>
      <c r="AY2321" s="276"/>
      <c r="AZ2321" s="95"/>
      <c r="BB2321" s="80" t="s">
        <v>3412</v>
      </c>
      <c r="BC2321" s="270" t="s">
        <v>1126</v>
      </c>
      <c r="BD2321" s="72">
        <v>57.35</v>
      </c>
      <c r="BE2321" s="72">
        <v>0.14000000000000001</v>
      </c>
      <c r="BF2321" s="72">
        <v>0.62</v>
      </c>
      <c r="BG2321" s="72">
        <v>0.02</v>
      </c>
      <c r="BH2321" s="72">
        <v>17.89</v>
      </c>
      <c r="BI2321" s="72">
        <v>0.06</v>
      </c>
      <c r="BJ2321" s="72">
        <v>3.16</v>
      </c>
      <c r="BK2321" s="72">
        <v>7.0000000000000007E-2</v>
      </c>
      <c r="BL2321" s="72"/>
      <c r="BM2321" s="72"/>
      <c r="BN2321" s="72">
        <v>0.51</v>
      </c>
      <c r="BO2321" s="72">
        <v>0.01</v>
      </c>
      <c r="BP2321" s="72">
        <v>0.16</v>
      </c>
      <c r="BQ2321" s="72">
        <v>0.01</v>
      </c>
      <c r="BR2321" s="72">
        <v>0.33</v>
      </c>
      <c r="BS2321" s="72">
        <v>0.01</v>
      </c>
      <c r="BT2321" s="72"/>
      <c r="BU2321" s="72"/>
      <c r="BV2321" s="72"/>
      <c r="BW2321" s="72"/>
      <c r="BX2321" s="72">
        <v>0.74</v>
      </c>
      <c r="BY2321" s="72">
        <v>0.02</v>
      </c>
      <c r="BZ2321" s="72">
        <v>9.32</v>
      </c>
      <c r="CA2321" s="72">
        <v>0.05</v>
      </c>
      <c r="CB2321" s="72">
        <v>5.42</v>
      </c>
      <c r="CC2321" s="72">
        <v>0.05</v>
      </c>
      <c r="CD2321" s="72"/>
      <c r="CE2321" s="72"/>
      <c r="CF2321" s="72"/>
      <c r="CG2321" s="72"/>
      <c r="CH2321" s="72"/>
      <c r="CI2321" s="72"/>
      <c r="CJ2321" s="72"/>
      <c r="CK2321" s="72"/>
      <c r="CL2321" s="72"/>
      <c r="CM2321" s="72"/>
      <c r="CN2321" s="72"/>
      <c r="CO2321" s="72"/>
      <c r="CP2321" s="72"/>
      <c r="CQ2321" s="72"/>
      <c r="CR2321" s="72"/>
      <c r="CS2321" s="72"/>
      <c r="CT2321" s="72"/>
      <c r="CU2321" s="72"/>
      <c r="CV2321" s="72"/>
      <c r="CW2321" s="72"/>
      <c r="CX2321" s="72"/>
      <c r="CY2321" s="72"/>
      <c r="CZ2321" s="72"/>
      <c r="DA2321" s="72"/>
      <c r="DB2321" s="72"/>
      <c r="DC2321" s="72"/>
      <c r="DD2321" s="72"/>
      <c r="DE2321" s="72"/>
      <c r="DF2321" s="72"/>
      <c r="DG2321" s="72"/>
      <c r="DH2321" s="78">
        <f t="shared" si="1061"/>
        <v>95.499999999999986</v>
      </c>
      <c r="DJ2321" s="77">
        <f t="shared" si="1038"/>
        <v>4.5000000000000142</v>
      </c>
      <c r="DK2321" s="72"/>
      <c r="DL2321" s="51" t="s">
        <v>3860</v>
      </c>
      <c r="DO2321" s="358">
        <v>4.5</v>
      </c>
      <c r="DP2321" s="72">
        <v>0.2</v>
      </c>
      <c r="DQ2321" s="374"/>
      <c r="DR2321" s="72"/>
      <c r="DU2321" s="52"/>
      <c r="DX2321" s="75">
        <f t="shared" si="1039"/>
        <v>60.052356020942419</v>
      </c>
      <c r="DY2321" s="51">
        <f t="shared" si="1040"/>
        <v>0.14659685863874347</v>
      </c>
      <c r="DZ2321" s="75">
        <f t="shared" si="1041"/>
        <v>0.649214659685864</v>
      </c>
      <c r="EA2321" s="51">
        <f t="shared" si="1042"/>
        <v>2.0942408376963356E-2</v>
      </c>
      <c r="EB2321" s="75">
        <f t="shared" si="1043"/>
        <v>18.732984293193724</v>
      </c>
      <c r="EC2321" s="51">
        <f t="shared" si="1044"/>
        <v>6.2827225130890063E-2</v>
      </c>
      <c r="ED2321" s="75">
        <f t="shared" si="1045"/>
        <v>0.53403141361256556</v>
      </c>
      <c r="EE2321" s="51">
        <f t="shared" si="1046"/>
        <v>1.0471204188481678E-2</v>
      </c>
      <c r="EF2321" s="75">
        <f t="shared" si="1047"/>
        <v>0.16753926701570684</v>
      </c>
      <c r="EG2321" s="51">
        <f t="shared" si="1048"/>
        <v>1.0471204188481678E-2</v>
      </c>
      <c r="EH2321" s="75">
        <f t="shared" si="1049"/>
        <v>0.34554973821989537</v>
      </c>
      <c r="EI2321" s="51">
        <f t="shared" si="1050"/>
        <v>1.0471204188481678E-2</v>
      </c>
      <c r="EJ2321" s="75">
        <f t="shared" si="1051"/>
        <v>0.77486910994764413</v>
      </c>
      <c r="EK2321" s="51">
        <f t="shared" si="1052"/>
        <v>2.0942408376963356E-2</v>
      </c>
      <c r="EL2321" s="75">
        <f t="shared" si="1053"/>
        <v>9.7591623036649224</v>
      </c>
      <c r="EM2321" s="51">
        <f t="shared" si="1054"/>
        <v>5.2356020942408384E-2</v>
      </c>
      <c r="EN2321" s="75">
        <f t="shared" si="1055"/>
        <v>5.6753926701570689</v>
      </c>
      <c r="EO2321" s="51">
        <f t="shared" si="1056"/>
        <v>5.2356020942408384E-2</v>
      </c>
      <c r="EP2321" s="75">
        <f t="shared" si="1057"/>
        <v>0</v>
      </c>
      <c r="EQ2321" s="51" t="e">
        <f t="shared" si="1058"/>
        <v>#DIV/0!</v>
      </c>
      <c r="ER2321" s="51">
        <f t="shared" si="1059"/>
        <v>100</v>
      </c>
      <c r="ES2321" s="51">
        <f t="shared" si="1060"/>
        <v>0</v>
      </c>
    </row>
    <row r="2322" spans="1:149" x14ac:dyDescent="0.45">
      <c r="A2322" s="78" t="s">
        <v>1522</v>
      </c>
      <c r="B2322" s="174" t="s">
        <v>863</v>
      </c>
      <c r="C2322" s="51" t="s">
        <v>762</v>
      </c>
      <c r="D2322" s="51" t="s">
        <v>3857</v>
      </c>
      <c r="E2322" s="78" t="s">
        <v>637</v>
      </c>
      <c r="F2322" s="78" t="s">
        <v>2973</v>
      </c>
      <c r="G2322" s="72" t="s">
        <v>3390</v>
      </c>
      <c r="H2322" s="78" t="s">
        <v>1372</v>
      </c>
      <c r="I2322" s="78">
        <v>147</v>
      </c>
      <c r="J2322" s="300">
        <v>98.9</v>
      </c>
      <c r="K2322" s="78">
        <v>5</v>
      </c>
      <c r="L2322" s="300">
        <v>1000</v>
      </c>
      <c r="M2322" s="72">
        <v>5</v>
      </c>
      <c r="O2322" s="78" t="s">
        <v>3331</v>
      </c>
      <c r="P2322" s="72" t="s">
        <v>1374</v>
      </c>
      <c r="R2322" s="114">
        <v>0</v>
      </c>
      <c r="AA2322" s="195"/>
      <c r="AB2322" s="195"/>
      <c r="AC2322" s="195"/>
      <c r="AD2322" s="72"/>
      <c r="AE2322" s="316">
        <v>1</v>
      </c>
      <c r="AF2322" s="195"/>
      <c r="AG2322" s="195">
        <v>0</v>
      </c>
      <c r="AH2322" s="72"/>
      <c r="AR2322" s="53">
        <v>0.94010000000000005</v>
      </c>
      <c r="AT2322" s="77"/>
      <c r="AU2322" s="276">
        <v>989</v>
      </c>
      <c r="AV2322" s="276"/>
      <c r="AW2322" s="276">
        <v>929.75890000000004</v>
      </c>
      <c r="AX2322" s="95"/>
      <c r="AY2322" s="276"/>
      <c r="AZ2322" s="95"/>
      <c r="BB2322" s="80" t="s">
        <v>3412</v>
      </c>
      <c r="BC2322" s="270" t="s">
        <v>1126</v>
      </c>
      <c r="BD2322" s="72">
        <v>57.55</v>
      </c>
      <c r="BE2322" s="72">
        <v>0.14000000000000001</v>
      </c>
      <c r="BF2322" s="72">
        <v>0.63</v>
      </c>
      <c r="BG2322" s="72">
        <v>0.02</v>
      </c>
      <c r="BH2322" s="72">
        <v>17.95</v>
      </c>
      <c r="BI2322" s="72">
        <v>0.06</v>
      </c>
      <c r="BJ2322" s="72">
        <v>3.17</v>
      </c>
      <c r="BK2322" s="72">
        <v>7.0000000000000007E-2</v>
      </c>
      <c r="BL2322" s="72"/>
      <c r="BM2322" s="72"/>
      <c r="BN2322" s="72">
        <v>0.51</v>
      </c>
      <c r="BO2322" s="72">
        <v>0.01</v>
      </c>
      <c r="BP2322" s="72">
        <v>0.16</v>
      </c>
      <c r="BQ2322" s="72">
        <v>0.01</v>
      </c>
      <c r="BR2322" s="72">
        <v>0.33</v>
      </c>
      <c r="BS2322" s="72">
        <v>0.01</v>
      </c>
      <c r="BT2322" s="72"/>
      <c r="BU2322" s="72"/>
      <c r="BV2322" s="72"/>
      <c r="BW2322" s="72"/>
      <c r="BX2322" s="72">
        <v>0.74</v>
      </c>
      <c r="BY2322" s="72">
        <v>0.02</v>
      </c>
      <c r="BZ2322" s="72">
        <v>9.35</v>
      </c>
      <c r="CA2322" s="72">
        <v>0.05</v>
      </c>
      <c r="CB2322" s="72">
        <v>5.43</v>
      </c>
      <c r="CC2322" s="72">
        <v>0.05</v>
      </c>
      <c r="CD2322" s="72"/>
      <c r="CE2322" s="72"/>
      <c r="CF2322" s="72"/>
      <c r="CG2322" s="72"/>
      <c r="CH2322" s="72"/>
      <c r="CI2322" s="72"/>
      <c r="CJ2322" s="72"/>
      <c r="CK2322" s="72"/>
      <c r="CL2322" s="72"/>
      <c r="CM2322" s="72"/>
      <c r="CN2322" s="72"/>
      <c r="CO2322" s="72"/>
      <c r="CP2322" s="72"/>
      <c r="CQ2322" s="72"/>
      <c r="CR2322" s="72"/>
      <c r="CS2322" s="72"/>
      <c r="CT2322" s="72"/>
      <c r="CU2322" s="72"/>
      <c r="CV2322" s="72"/>
      <c r="CW2322" s="72"/>
      <c r="CX2322" s="72"/>
      <c r="CY2322" s="72"/>
      <c r="CZ2322" s="72"/>
      <c r="DA2322" s="72"/>
      <c r="DB2322" s="72"/>
      <c r="DC2322" s="72"/>
      <c r="DD2322" s="72"/>
      <c r="DE2322" s="72"/>
      <c r="DF2322" s="72"/>
      <c r="DG2322" s="72"/>
      <c r="DH2322" s="78">
        <f t="shared" si="1061"/>
        <v>95.82</v>
      </c>
      <c r="DJ2322" s="77">
        <f t="shared" si="1038"/>
        <v>4.1800000000000068</v>
      </c>
      <c r="DK2322" s="72"/>
      <c r="DL2322" s="51" t="s">
        <v>3860</v>
      </c>
      <c r="DO2322" s="358">
        <v>4.18</v>
      </c>
      <c r="DP2322" s="72">
        <v>0.2</v>
      </c>
      <c r="DQ2322" s="374"/>
      <c r="DR2322" s="72"/>
      <c r="DU2322" s="52"/>
      <c r="DX2322" s="75">
        <f t="shared" si="1039"/>
        <v>60.060530160718017</v>
      </c>
      <c r="DY2322" s="51">
        <f t="shared" si="1040"/>
        <v>0.14610728449175542</v>
      </c>
      <c r="DZ2322" s="75">
        <f t="shared" si="1041"/>
        <v>0.6574827802128993</v>
      </c>
      <c r="EA2322" s="51">
        <f t="shared" si="1042"/>
        <v>2.0872469213107914E-2</v>
      </c>
      <c r="EB2322" s="75">
        <f t="shared" si="1043"/>
        <v>18.733041118764351</v>
      </c>
      <c r="EC2322" s="51">
        <f t="shared" si="1044"/>
        <v>6.2617407639323733E-2</v>
      </c>
      <c r="ED2322" s="75">
        <f t="shared" si="1045"/>
        <v>0.53224796493425175</v>
      </c>
      <c r="EE2322" s="51">
        <f t="shared" si="1046"/>
        <v>1.0436234606553955E-2</v>
      </c>
      <c r="EF2322" s="75">
        <f t="shared" si="1047"/>
        <v>0.16697975370486329</v>
      </c>
      <c r="EG2322" s="51">
        <f t="shared" si="1048"/>
        <v>1.0436234606553955E-2</v>
      </c>
      <c r="EH2322" s="75">
        <f t="shared" si="1049"/>
        <v>0.34439574201628059</v>
      </c>
      <c r="EI2322" s="51">
        <f t="shared" si="1050"/>
        <v>1.0436234606553957E-2</v>
      </c>
      <c r="EJ2322" s="75">
        <f t="shared" si="1051"/>
        <v>0.77228136088499277</v>
      </c>
      <c r="EK2322" s="51">
        <f t="shared" si="1052"/>
        <v>2.0872469213107914E-2</v>
      </c>
      <c r="EL2322" s="75">
        <f t="shared" si="1053"/>
        <v>9.7578793571279476</v>
      </c>
      <c r="EM2322" s="51">
        <f t="shared" si="1054"/>
        <v>5.2181173032769777E-2</v>
      </c>
      <c r="EN2322" s="75">
        <f t="shared" si="1055"/>
        <v>5.6668753913587979</v>
      </c>
      <c r="EO2322" s="51">
        <f t="shared" si="1056"/>
        <v>5.2181173032769784E-2</v>
      </c>
      <c r="EP2322" s="75">
        <f t="shared" si="1057"/>
        <v>0</v>
      </c>
      <c r="EQ2322" s="51" t="e">
        <f t="shared" si="1058"/>
        <v>#DIV/0!</v>
      </c>
      <c r="ER2322" s="51">
        <f t="shared" si="1059"/>
        <v>100</v>
      </c>
      <c r="ES2322" s="51">
        <f t="shared" si="1060"/>
        <v>0</v>
      </c>
    </row>
    <row r="2323" spans="1:149" x14ac:dyDescent="0.45">
      <c r="A2323" s="78" t="s">
        <v>1522</v>
      </c>
      <c r="B2323" s="174" t="s">
        <v>863</v>
      </c>
      <c r="C2323" s="51" t="s">
        <v>762</v>
      </c>
      <c r="D2323" s="51" t="s">
        <v>3857</v>
      </c>
      <c r="E2323" s="78" t="s">
        <v>637</v>
      </c>
      <c r="F2323" s="78" t="s">
        <v>2974</v>
      </c>
      <c r="G2323" s="72" t="s">
        <v>3390</v>
      </c>
      <c r="H2323" s="78" t="s">
        <v>1372</v>
      </c>
      <c r="I2323" s="78">
        <v>68</v>
      </c>
      <c r="J2323" s="300">
        <v>104.89999999999999</v>
      </c>
      <c r="K2323" s="78">
        <v>5</v>
      </c>
      <c r="L2323" s="300">
        <v>1200</v>
      </c>
      <c r="M2323" s="72">
        <v>5</v>
      </c>
      <c r="O2323" s="78" t="s">
        <v>3331</v>
      </c>
      <c r="P2323" s="72" t="s">
        <v>1374</v>
      </c>
      <c r="R2323" s="114">
        <v>0</v>
      </c>
      <c r="AA2323" s="195"/>
      <c r="AB2323" s="195"/>
      <c r="AC2323" s="195"/>
      <c r="AD2323" s="72"/>
      <c r="AE2323" s="316">
        <v>1</v>
      </c>
      <c r="AF2323" s="195"/>
      <c r="AG2323" s="195">
        <v>0</v>
      </c>
      <c r="AH2323" s="72"/>
      <c r="AR2323" s="53">
        <v>0.9909</v>
      </c>
      <c r="AT2323" s="77"/>
      <c r="AU2323" s="276">
        <v>1049</v>
      </c>
      <c r="AV2323" s="276"/>
      <c r="AW2323" s="276">
        <v>1039.4540999999999</v>
      </c>
      <c r="AX2323" s="95"/>
      <c r="AY2323" s="276"/>
      <c r="AZ2323" s="95"/>
      <c r="BB2323" s="80" t="s">
        <v>3412</v>
      </c>
      <c r="BC2323" s="270" t="s">
        <v>1126</v>
      </c>
      <c r="BD2323" s="72">
        <v>57.68</v>
      </c>
      <c r="BE2323" s="72">
        <v>0.14000000000000001</v>
      </c>
      <c r="BF2323" s="72">
        <v>0.63</v>
      </c>
      <c r="BG2323" s="72">
        <v>0.02</v>
      </c>
      <c r="BH2323" s="72">
        <v>18</v>
      </c>
      <c r="BI2323" s="72">
        <v>0.06</v>
      </c>
      <c r="BJ2323" s="72">
        <v>3.18</v>
      </c>
      <c r="BK2323" s="72">
        <v>7.0000000000000007E-2</v>
      </c>
      <c r="BL2323" s="72"/>
      <c r="BM2323" s="72"/>
      <c r="BN2323" s="72">
        <v>0.51</v>
      </c>
      <c r="BO2323" s="72">
        <v>0.01</v>
      </c>
      <c r="BP2323" s="72">
        <v>0.16</v>
      </c>
      <c r="BQ2323" s="72">
        <v>0.01</v>
      </c>
      <c r="BR2323" s="72">
        <v>0.33</v>
      </c>
      <c r="BS2323" s="72">
        <v>0.01</v>
      </c>
      <c r="BT2323" s="72"/>
      <c r="BU2323" s="72"/>
      <c r="BV2323" s="72"/>
      <c r="BW2323" s="72"/>
      <c r="BX2323" s="72">
        <v>0.74</v>
      </c>
      <c r="BY2323" s="72">
        <v>0.02</v>
      </c>
      <c r="BZ2323" s="72">
        <v>9.3699999999999992</v>
      </c>
      <c r="CA2323" s="72">
        <v>0.05</v>
      </c>
      <c r="CB2323" s="72">
        <v>5.45</v>
      </c>
      <c r="CC2323" s="72">
        <v>0.05</v>
      </c>
      <c r="CD2323" s="72"/>
      <c r="CE2323" s="72"/>
      <c r="CF2323" s="72"/>
      <c r="CG2323" s="72"/>
      <c r="CH2323" s="72"/>
      <c r="CI2323" s="72"/>
      <c r="CJ2323" s="72"/>
      <c r="CK2323" s="72"/>
      <c r="CL2323" s="72"/>
      <c r="CM2323" s="72"/>
      <c r="CN2323" s="72"/>
      <c r="CO2323" s="72"/>
      <c r="CP2323" s="72"/>
      <c r="CQ2323" s="72"/>
      <c r="CR2323" s="72"/>
      <c r="CS2323" s="72"/>
      <c r="CT2323" s="72"/>
      <c r="CU2323" s="72"/>
      <c r="CV2323" s="72"/>
      <c r="CW2323" s="72"/>
      <c r="CX2323" s="72"/>
      <c r="CY2323" s="72"/>
      <c r="CZ2323" s="72"/>
      <c r="DA2323" s="72"/>
      <c r="DB2323" s="72"/>
      <c r="DC2323" s="72"/>
      <c r="DD2323" s="72"/>
      <c r="DE2323" s="72"/>
      <c r="DF2323" s="72"/>
      <c r="DG2323" s="72"/>
      <c r="DH2323" s="78">
        <f t="shared" si="1061"/>
        <v>96.050000000000011</v>
      </c>
      <c r="DJ2323" s="77">
        <f t="shared" si="1038"/>
        <v>3.9499999999999886</v>
      </c>
      <c r="DK2323" s="72"/>
      <c r="DL2323" s="51" t="s">
        <v>3860</v>
      </c>
      <c r="DO2323" s="358">
        <v>3.96</v>
      </c>
      <c r="DP2323" s="72">
        <v>0.2</v>
      </c>
      <c r="DQ2323" s="374"/>
      <c r="DR2323" s="72"/>
      <c r="DU2323" s="52"/>
      <c r="DX2323" s="75">
        <f t="shared" si="1039"/>
        <v>60.052056220718363</v>
      </c>
      <c r="DY2323" s="51">
        <f t="shared" si="1040"/>
        <v>0.14575741801145234</v>
      </c>
      <c r="DZ2323" s="75">
        <f t="shared" si="1041"/>
        <v>0.65590838105153559</v>
      </c>
      <c r="EA2323" s="51">
        <f t="shared" si="1042"/>
        <v>2.0822488287350335E-2</v>
      </c>
      <c r="EB2323" s="75">
        <f t="shared" si="1043"/>
        <v>18.740239458615303</v>
      </c>
      <c r="EC2323" s="51">
        <f t="shared" si="1044"/>
        <v>6.2467464862051007E-2</v>
      </c>
      <c r="ED2323" s="75">
        <f t="shared" si="1045"/>
        <v>0.53097345132743357</v>
      </c>
      <c r="EE2323" s="51">
        <f t="shared" si="1046"/>
        <v>1.0411244143675167E-2</v>
      </c>
      <c r="EF2323" s="75">
        <f t="shared" si="1047"/>
        <v>0.16657990629880268</v>
      </c>
      <c r="EG2323" s="51">
        <f t="shared" si="1048"/>
        <v>1.0411244143675167E-2</v>
      </c>
      <c r="EH2323" s="75">
        <f t="shared" si="1049"/>
        <v>0.34357105674128058</v>
      </c>
      <c r="EI2323" s="51">
        <f t="shared" si="1050"/>
        <v>1.0411244143675169E-2</v>
      </c>
      <c r="EJ2323" s="75">
        <f t="shared" si="1051"/>
        <v>0.7704320666319624</v>
      </c>
      <c r="EK2323" s="51">
        <f t="shared" si="1052"/>
        <v>2.0822488287350335E-2</v>
      </c>
      <c r="EL2323" s="75">
        <f t="shared" si="1053"/>
        <v>9.7553357626236323</v>
      </c>
      <c r="EM2323" s="51">
        <f t="shared" si="1054"/>
        <v>5.2056220718375852E-2</v>
      </c>
      <c r="EN2323" s="75">
        <f t="shared" si="1055"/>
        <v>5.6741280583029665</v>
      </c>
      <c r="EO2323" s="51">
        <f t="shared" si="1056"/>
        <v>5.2056220718375845E-2</v>
      </c>
      <c r="EP2323" s="75">
        <f t="shared" si="1057"/>
        <v>0</v>
      </c>
      <c r="EQ2323" s="51" t="e">
        <f t="shared" si="1058"/>
        <v>#DIV/0!</v>
      </c>
      <c r="ER2323" s="51">
        <f t="shared" si="1059"/>
        <v>100</v>
      </c>
      <c r="ES2323" s="51">
        <f t="shared" si="1060"/>
        <v>0</v>
      </c>
    </row>
    <row r="2324" spans="1:149" x14ac:dyDescent="0.45">
      <c r="A2324" s="78" t="s">
        <v>1522</v>
      </c>
      <c r="B2324" s="174" t="s">
        <v>863</v>
      </c>
      <c r="C2324" s="51" t="s">
        <v>762</v>
      </c>
      <c r="D2324" s="51" t="s">
        <v>3857</v>
      </c>
      <c r="E2324" s="78" t="s">
        <v>1127</v>
      </c>
      <c r="F2324" s="78" t="s">
        <v>2975</v>
      </c>
      <c r="G2324" s="72" t="s">
        <v>3390</v>
      </c>
      <c r="H2324" s="78" t="s">
        <v>1372</v>
      </c>
      <c r="I2324" s="78">
        <v>96</v>
      </c>
      <c r="J2324" s="300">
        <v>132.1</v>
      </c>
      <c r="K2324" s="78">
        <v>5</v>
      </c>
      <c r="L2324" s="300">
        <v>850</v>
      </c>
      <c r="M2324" s="72">
        <v>10</v>
      </c>
      <c r="O2324" s="78" t="s">
        <v>3331</v>
      </c>
      <c r="P2324" s="72" t="s">
        <v>1374</v>
      </c>
      <c r="R2324" s="114">
        <v>0</v>
      </c>
      <c r="AA2324" s="195"/>
      <c r="AB2324" s="195"/>
      <c r="AC2324" s="195"/>
      <c r="AD2324" s="72"/>
      <c r="AE2324" s="316">
        <v>1</v>
      </c>
      <c r="AF2324" s="195"/>
      <c r="AG2324" s="195">
        <v>0</v>
      </c>
      <c r="AH2324" s="72"/>
      <c r="AR2324" s="53">
        <v>0.84619999999999995</v>
      </c>
      <c r="AT2324" s="77"/>
      <c r="AU2324" s="276">
        <v>1321</v>
      </c>
      <c r="AV2324" s="276"/>
      <c r="AW2324" s="276">
        <v>1117.8301999999999</v>
      </c>
      <c r="AX2324" s="95"/>
      <c r="AY2324" s="276"/>
      <c r="AZ2324" s="95"/>
      <c r="BB2324" s="80" t="s">
        <v>3412</v>
      </c>
      <c r="BC2324" s="270" t="s">
        <v>1126</v>
      </c>
      <c r="BD2324" s="72">
        <v>56.62</v>
      </c>
      <c r="BE2324" s="72">
        <v>0.14000000000000001</v>
      </c>
      <c r="BF2324" s="72">
        <v>0.62</v>
      </c>
      <c r="BG2324" s="72">
        <v>0.02</v>
      </c>
      <c r="BH2324" s="72">
        <v>17.670000000000002</v>
      </c>
      <c r="BI2324" s="72">
        <v>0.06</v>
      </c>
      <c r="BJ2324" s="72">
        <v>3.12</v>
      </c>
      <c r="BK2324" s="72">
        <v>7.0000000000000007E-2</v>
      </c>
      <c r="BL2324" s="72"/>
      <c r="BM2324" s="72"/>
      <c r="BN2324" s="72">
        <v>0.5</v>
      </c>
      <c r="BO2324" s="72">
        <v>0.01</v>
      </c>
      <c r="BP2324" s="72">
        <v>0.16</v>
      </c>
      <c r="BQ2324" s="72">
        <v>0.01</v>
      </c>
      <c r="BR2324" s="72">
        <v>0.32</v>
      </c>
      <c r="BS2324" s="72">
        <v>0.01</v>
      </c>
      <c r="BT2324" s="72"/>
      <c r="BU2324" s="72"/>
      <c r="BV2324" s="72"/>
      <c r="BW2324" s="72"/>
      <c r="BX2324" s="72">
        <v>0.73</v>
      </c>
      <c r="BY2324" s="72">
        <v>0.02</v>
      </c>
      <c r="BZ2324" s="72">
        <v>9.1999999999999993</v>
      </c>
      <c r="CA2324" s="72">
        <v>0.05</v>
      </c>
      <c r="CB2324" s="72">
        <v>5.35</v>
      </c>
      <c r="CC2324" s="72">
        <v>0.05</v>
      </c>
      <c r="CD2324" s="72"/>
      <c r="CE2324" s="72"/>
      <c r="CF2324" s="72"/>
      <c r="CG2324" s="72"/>
      <c r="CH2324" s="72"/>
      <c r="CI2324" s="72"/>
      <c r="CJ2324" s="72"/>
      <c r="CK2324" s="72"/>
      <c r="CL2324" s="72"/>
      <c r="CM2324" s="72"/>
      <c r="CN2324" s="72"/>
      <c r="CO2324" s="72"/>
      <c r="CP2324" s="72"/>
      <c r="CQ2324" s="72"/>
      <c r="CR2324" s="72"/>
      <c r="CS2324" s="72"/>
      <c r="CT2324" s="72"/>
      <c r="CU2324" s="72"/>
      <c r="CV2324" s="72"/>
      <c r="CW2324" s="72"/>
      <c r="CX2324" s="72"/>
      <c r="CY2324" s="72"/>
      <c r="CZ2324" s="72"/>
      <c r="DA2324" s="72"/>
      <c r="DB2324" s="72"/>
      <c r="DC2324" s="72"/>
      <c r="DD2324" s="72"/>
      <c r="DE2324" s="72"/>
      <c r="DF2324" s="72"/>
      <c r="DG2324" s="72"/>
      <c r="DH2324" s="78">
        <f t="shared" si="1061"/>
        <v>94.289999999999992</v>
      </c>
      <c r="DJ2324" s="77">
        <f t="shared" si="1038"/>
        <v>5.710000000000008</v>
      </c>
      <c r="DK2324" s="72"/>
      <c r="DL2324" s="51" t="s">
        <v>3860</v>
      </c>
      <c r="DO2324" s="358">
        <v>5.72</v>
      </c>
      <c r="DP2324" s="72">
        <v>0.21</v>
      </c>
      <c r="DQ2324" s="374"/>
      <c r="DR2324" s="72"/>
      <c r="DU2324" s="52"/>
      <c r="DX2324" s="75">
        <f t="shared" si="1039"/>
        <v>60.048785661257817</v>
      </c>
      <c r="DY2324" s="51">
        <f t="shared" si="1040"/>
        <v>0.14847809948032664</v>
      </c>
      <c r="DZ2324" s="75">
        <f t="shared" si="1041"/>
        <v>0.65754586912716095</v>
      </c>
      <c r="EA2324" s="51">
        <f t="shared" si="1042"/>
        <v>2.1211157068618095E-2</v>
      </c>
      <c r="EB2324" s="75">
        <f t="shared" si="1043"/>
        <v>18.74005727012409</v>
      </c>
      <c r="EC2324" s="51">
        <f t="shared" si="1044"/>
        <v>6.3633471205854289E-2</v>
      </c>
      <c r="ED2324" s="75">
        <f t="shared" si="1045"/>
        <v>0.5302789267154524</v>
      </c>
      <c r="EE2324" s="51">
        <f t="shared" si="1046"/>
        <v>1.0605578534309048E-2</v>
      </c>
      <c r="EF2324" s="75">
        <f t="shared" si="1047"/>
        <v>0.16968925654894476</v>
      </c>
      <c r="EG2324" s="51">
        <f t="shared" si="1048"/>
        <v>1.0605578534309048E-2</v>
      </c>
      <c r="EH2324" s="75">
        <f t="shared" si="1049"/>
        <v>0.33937851309788952</v>
      </c>
      <c r="EI2324" s="51">
        <f t="shared" si="1050"/>
        <v>1.0605578534309048E-2</v>
      </c>
      <c r="EJ2324" s="75">
        <f t="shared" si="1051"/>
        <v>0.7742072330045604</v>
      </c>
      <c r="EK2324" s="51">
        <f t="shared" si="1052"/>
        <v>2.1211157068618095E-2</v>
      </c>
      <c r="EL2324" s="75">
        <f t="shared" si="1053"/>
        <v>9.7571322515643217</v>
      </c>
      <c r="EM2324" s="51">
        <f t="shared" si="1054"/>
        <v>5.3027892671545236E-2</v>
      </c>
      <c r="EN2324" s="75">
        <f t="shared" si="1055"/>
        <v>5.6739845158553397</v>
      </c>
      <c r="EO2324" s="51">
        <f t="shared" si="1056"/>
        <v>5.3027892671545236E-2</v>
      </c>
      <c r="EP2324" s="75">
        <f t="shared" si="1057"/>
        <v>0</v>
      </c>
      <c r="EQ2324" s="51" t="e">
        <f t="shared" si="1058"/>
        <v>#DIV/0!</v>
      </c>
      <c r="ER2324" s="51">
        <f t="shared" si="1059"/>
        <v>100</v>
      </c>
      <c r="ES2324" s="51">
        <f t="shared" si="1060"/>
        <v>0</v>
      </c>
    </row>
    <row r="2325" spans="1:149" x14ac:dyDescent="0.45">
      <c r="A2325" s="78" t="s">
        <v>1522</v>
      </c>
      <c r="B2325" s="174" t="s">
        <v>863</v>
      </c>
      <c r="C2325" s="51" t="s">
        <v>762</v>
      </c>
      <c r="D2325" s="51" t="s">
        <v>3857</v>
      </c>
      <c r="E2325" s="78" t="s">
        <v>637</v>
      </c>
      <c r="F2325" s="78" t="s">
        <v>2976</v>
      </c>
      <c r="G2325" s="72" t="s">
        <v>3390</v>
      </c>
      <c r="H2325" s="78" t="s">
        <v>1372</v>
      </c>
      <c r="I2325" s="78">
        <v>66</v>
      </c>
      <c r="J2325" s="300">
        <v>160.20000000000002</v>
      </c>
      <c r="K2325" s="78">
        <v>5</v>
      </c>
      <c r="L2325" s="300">
        <v>1200</v>
      </c>
      <c r="M2325" s="72">
        <v>5</v>
      </c>
      <c r="O2325" s="78" t="s">
        <v>3331</v>
      </c>
      <c r="P2325" s="72" t="s">
        <v>1374</v>
      </c>
      <c r="R2325" s="114">
        <v>0</v>
      </c>
      <c r="AA2325" s="195"/>
      <c r="AB2325" s="195"/>
      <c r="AC2325" s="195"/>
      <c r="AD2325" s="72"/>
      <c r="AE2325" s="316">
        <v>1</v>
      </c>
      <c r="AF2325" s="195"/>
      <c r="AG2325" s="195">
        <v>0</v>
      </c>
      <c r="AH2325" s="72"/>
      <c r="AR2325" s="53">
        <v>0.99739999999999995</v>
      </c>
      <c r="AT2325" s="77"/>
      <c r="AU2325" s="276">
        <v>1602.0000000000002</v>
      </c>
      <c r="AV2325" s="276"/>
      <c r="AW2325" s="276">
        <v>1597.8348000000001</v>
      </c>
      <c r="AX2325" s="95"/>
      <c r="AY2325" s="276"/>
      <c r="AZ2325" s="95"/>
      <c r="BB2325" s="80" t="s">
        <v>3412</v>
      </c>
      <c r="BC2325" s="270" t="s">
        <v>1126</v>
      </c>
      <c r="BD2325" s="72">
        <v>57.02</v>
      </c>
      <c r="BE2325" s="72">
        <v>0.14000000000000001</v>
      </c>
      <c r="BF2325" s="72">
        <v>0.62</v>
      </c>
      <c r="BG2325" s="72">
        <v>0.02</v>
      </c>
      <c r="BH2325" s="72">
        <v>17.79</v>
      </c>
      <c r="BI2325" s="72">
        <v>0.06</v>
      </c>
      <c r="BJ2325" s="72">
        <v>3.14</v>
      </c>
      <c r="BK2325" s="72">
        <v>7.0000000000000007E-2</v>
      </c>
      <c r="BL2325" s="72"/>
      <c r="BM2325" s="72"/>
      <c r="BN2325" s="72">
        <v>0.51</v>
      </c>
      <c r="BO2325" s="72">
        <v>0.01</v>
      </c>
      <c r="BP2325" s="72">
        <v>0.16</v>
      </c>
      <c r="BQ2325" s="72">
        <v>0.01</v>
      </c>
      <c r="BR2325" s="72">
        <v>0.32</v>
      </c>
      <c r="BS2325" s="72">
        <v>0.01</v>
      </c>
      <c r="BT2325" s="72"/>
      <c r="BU2325" s="72"/>
      <c r="BV2325" s="72"/>
      <c r="BW2325" s="72"/>
      <c r="BX2325" s="72">
        <v>0.73</v>
      </c>
      <c r="BY2325" s="72">
        <v>0.02</v>
      </c>
      <c r="BZ2325" s="72">
        <v>9.26</v>
      </c>
      <c r="CA2325" s="72">
        <v>0.05</v>
      </c>
      <c r="CB2325" s="72">
        <v>5.38</v>
      </c>
      <c r="CC2325" s="72">
        <v>0.05</v>
      </c>
      <c r="CD2325" s="72"/>
      <c r="CE2325" s="72"/>
      <c r="CF2325" s="72"/>
      <c r="CG2325" s="72"/>
      <c r="CH2325" s="72"/>
      <c r="CI2325" s="72"/>
      <c r="CJ2325" s="72"/>
      <c r="CK2325" s="72"/>
      <c r="CL2325" s="72"/>
      <c r="CM2325" s="72"/>
      <c r="CN2325" s="72"/>
      <c r="CO2325" s="72"/>
      <c r="CP2325" s="72"/>
      <c r="CQ2325" s="72"/>
      <c r="CR2325" s="72"/>
      <c r="CS2325" s="72"/>
      <c r="CT2325" s="72"/>
      <c r="CU2325" s="72"/>
      <c r="CV2325" s="72"/>
      <c r="CW2325" s="72"/>
      <c r="CX2325" s="72"/>
      <c r="CY2325" s="72"/>
      <c r="CZ2325" s="72"/>
      <c r="DA2325" s="72"/>
      <c r="DB2325" s="72"/>
      <c r="DC2325" s="72"/>
      <c r="DD2325" s="72"/>
      <c r="DE2325" s="72"/>
      <c r="DF2325" s="72"/>
      <c r="DG2325" s="72"/>
      <c r="DH2325" s="78">
        <f t="shared" si="1061"/>
        <v>94.93</v>
      </c>
      <c r="DJ2325" s="77">
        <f t="shared" si="1038"/>
        <v>5.0699999999999932</v>
      </c>
      <c r="DK2325" s="72"/>
      <c r="DL2325" s="51" t="s">
        <v>3860</v>
      </c>
      <c r="DO2325" s="358">
        <v>5.05</v>
      </c>
      <c r="DP2325" s="72">
        <v>0.2</v>
      </c>
      <c r="DQ2325" s="374"/>
      <c r="DR2325" s="72"/>
      <c r="DU2325" s="52"/>
      <c r="DX2325" s="75">
        <f t="shared" si="1039"/>
        <v>60.065311281997261</v>
      </c>
      <c r="DY2325" s="51">
        <f t="shared" si="1040"/>
        <v>0.14747708838091225</v>
      </c>
      <c r="DZ2325" s="75">
        <f t="shared" si="1041"/>
        <v>0.65311281997261139</v>
      </c>
      <c r="EA2325" s="51">
        <f t="shared" si="1042"/>
        <v>2.1068155482987464E-2</v>
      </c>
      <c r="EB2325" s="75">
        <f t="shared" si="1043"/>
        <v>18.740124302117348</v>
      </c>
      <c r="EC2325" s="51">
        <f t="shared" si="1044"/>
        <v>6.3204466448962396E-2</v>
      </c>
      <c r="ED2325" s="75">
        <f t="shared" si="1045"/>
        <v>0.53723796481618025</v>
      </c>
      <c r="EE2325" s="51">
        <f t="shared" si="1046"/>
        <v>1.053407774149373E-2</v>
      </c>
      <c r="EF2325" s="75">
        <f t="shared" si="1047"/>
        <v>0.16854524386389971</v>
      </c>
      <c r="EG2325" s="51">
        <f t="shared" si="1048"/>
        <v>1.0534077741493732E-2</v>
      </c>
      <c r="EH2325" s="75">
        <f t="shared" si="1049"/>
        <v>0.33709048772779943</v>
      </c>
      <c r="EI2325" s="51">
        <f t="shared" si="1050"/>
        <v>1.0534077741493732E-2</v>
      </c>
      <c r="EJ2325" s="75">
        <f t="shared" si="1051"/>
        <v>0.76898767512904243</v>
      </c>
      <c r="EK2325" s="51">
        <f t="shared" si="1052"/>
        <v>2.1068155482987464E-2</v>
      </c>
      <c r="EL2325" s="75">
        <f t="shared" si="1053"/>
        <v>9.7545559886231956</v>
      </c>
      <c r="EM2325" s="51">
        <f t="shared" si="1054"/>
        <v>5.2670388707468666E-2</v>
      </c>
      <c r="EN2325" s="75">
        <f t="shared" si="1055"/>
        <v>5.6673338249236274</v>
      </c>
      <c r="EO2325" s="51">
        <f t="shared" si="1056"/>
        <v>5.2670388707468659E-2</v>
      </c>
      <c r="EP2325" s="75">
        <f t="shared" si="1057"/>
        <v>0</v>
      </c>
      <c r="EQ2325" s="51" t="e">
        <f t="shared" si="1058"/>
        <v>#DIV/0!</v>
      </c>
      <c r="ER2325" s="51">
        <f t="shared" si="1059"/>
        <v>100</v>
      </c>
      <c r="ES2325" s="51">
        <f t="shared" si="1060"/>
        <v>0</v>
      </c>
    </row>
    <row r="2326" spans="1:149" x14ac:dyDescent="0.45">
      <c r="A2326" s="78" t="s">
        <v>1522</v>
      </c>
      <c r="B2326" s="174" t="s">
        <v>863</v>
      </c>
      <c r="C2326" s="51" t="s">
        <v>762</v>
      </c>
      <c r="D2326" s="51" t="s">
        <v>3857</v>
      </c>
      <c r="E2326" s="78" t="s">
        <v>1127</v>
      </c>
      <c r="F2326" s="78" t="s">
        <v>2977</v>
      </c>
      <c r="G2326" s="72" t="s">
        <v>3390</v>
      </c>
      <c r="H2326" s="78" t="s">
        <v>1372</v>
      </c>
      <c r="I2326" s="78">
        <v>72</v>
      </c>
      <c r="J2326" s="300">
        <v>174.6</v>
      </c>
      <c r="K2326" s="78">
        <v>5</v>
      </c>
      <c r="L2326" s="300">
        <v>850</v>
      </c>
      <c r="M2326" s="72">
        <v>10</v>
      </c>
      <c r="O2326" s="78" t="s">
        <v>3331</v>
      </c>
      <c r="P2326" s="72" t="s">
        <v>1374</v>
      </c>
      <c r="R2326" s="114">
        <v>0</v>
      </c>
      <c r="AA2326" s="195"/>
      <c r="AB2326" s="195"/>
      <c r="AC2326" s="195"/>
      <c r="AD2326" s="72"/>
      <c r="AE2326" s="316">
        <v>1</v>
      </c>
      <c r="AF2326" s="195"/>
      <c r="AG2326" s="195">
        <v>0</v>
      </c>
      <c r="AH2326" s="72"/>
      <c r="AR2326" s="53">
        <v>0.82609999999999995</v>
      </c>
      <c r="AT2326" s="77"/>
      <c r="AU2326" s="276">
        <v>1746</v>
      </c>
      <c r="AV2326" s="276"/>
      <c r="AW2326" s="276">
        <v>1442.3706</v>
      </c>
      <c r="AX2326" s="95"/>
      <c r="AY2326" s="276"/>
      <c r="AZ2326" s="95"/>
      <c r="BB2326" s="80" t="s">
        <v>3412</v>
      </c>
      <c r="BC2326" s="270" t="s">
        <v>1126</v>
      </c>
      <c r="BD2326" s="72">
        <v>55.93</v>
      </c>
      <c r="BE2326" s="72">
        <v>0.14000000000000001</v>
      </c>
      <c r="BF2326" s="72">
        <v>0.61</v>
      </c>
      <c r="BG2326" s="72">
        <v>0.02</v>
      </c>
      <c r="BH2326" s="72">
        <v>17.45</v>
      </c>
      <c r="BI2326" s="72">
        <v>0.06</v>
      </c>
      <c r="BJ2326" s="72">
        <v>3.08</v>
      </c>
      <c r="BK2326" s="72">
        <v>7.0000000000000007E-2</v>
      </c>
      <c r="BL2326" s="72"/>
      <c r="BM2326" s="72"/>
      <c r="BN2326" s="72">
        <v>0.5</v>
      </c>
      <c r="BO2326" s="72">
        <v>0.01</v>
      </c>
      <c r="BP2326" s="72">
        <v>0.16</v>
      </c>
      <c r="BQ2326" s="72">
        <v>0.01</v>
      </c>
      <c r="BR2326" s="72">
        <v>0.32</v>
      </c>
      <c r="BS2326" s="72">
        <v>0.01</v>
      </c>
      <c r="BT2326" s="72"/>
      <c r="BU2326" s="72"/>
      <c r="BV2326" s="72"/>
      <c r="BW2326" s="72"/>
      <c r="BX2326" s="72">
        <v>0.72</v>
      </c>
      <c r="BY2326" s="72">
        <v>0.02</v>
      </c>
      <c r="BZ2326" s="72">
        <v>9.08</v>
      </c>
      <c r="CA2326" s="72">
        <v>0.05</v>
      </c>
      <c r="CB2326" s="72">
        <v>5.28</v>
      </c>
      <c r="CC2326" s="72">
        <v>0.05</v>
      </c>
      <c r="CD2326" s="72"/>
      <c r="CE2326" s="72"/>
      <c r="CF2326" s="72"/>
      <c r="CG2326" s="72"/>
      <c r="CH2326" s="72"/>
      <c r="CI2326" s="72"/>
      <c r="CJ2326" s="72"/>
      <c r="CK2326" s="72"/>
      <c r="CL2326" s="72"/>
      <c r="CM2326" s="72"/>
      <c r="CN2326" s="72"/>
      <c r="CO2326" s="72"/>
      <c r="CP2326" s="72"/>
      <c r="CQ2326" s="72"/>
      <c r="CR2326" s="72"/>
      <c r="CS2326" s="72"/>
      <c r="CT2326" s="72"/>
      <c r="CU2326" s="72"/>
      <c r="CV2326" s="72"/>
      <c r="CW2326" s="72"/>
      <c r="CX2326" s="72"/>
      <c r="CY2326" s="72"/>
      <c r="CZ2326" s="72"/>
      <c r="DA2326" s="72"/>
      <c r="DB2326" s="72"/>
      <c r="DC2326" s="72"/>
      <c r="DD2326" s="72"/>
      <c r="DE2326" s="72"/>
      <c r="DF2326" s="72"/>
      <c r="DG2326" s="72"/>
      <c r="DH2326" s="78">
        <f t="shared" si="1061"/>
        <v>93.129999999999981</v>
      </c>
      <c r="DJ2326" s="77">
        <f t="shared" si="1038"/>
        <v>6.8700000000000188</v>
      </c>
      <c r="DK2326" s="72"/>
      <c r="DL2326" s="51" t="s">
        <v>3860</v>
      </c>
      <c r="DO2326" s="358">
        <v>6.87</v>
      </c>
      <c r="DP2326" s="72">
        <v>0.21</v>
      </c>
      <c r="DQ2326" s="374"/>
      <c r="DR2326" s="72"/>
      <c r="DU2326" s="52"/>
      <c r="DX2326" s="75">
        <f t="shared" si="1039"/>
        <v>60.055835928272316</v>
      </c>
      <c r="DY2326" s="51">
        <f t="shared" si="1040"/>
        <v>0.15032749919467414</v>
      </c>
      <c r="DZ2326" s="75">
        <f t="shared" si="1041"/>
        <v>0.65499838934822308</v>
      </c>
      <c r="EA2326" s="51">
        <f t="shared" si="1042"/>
        <v>2.1475357027810595E-2</v>
      </c>
      <c r="EB2326" s="75">
        <f t="shared" si="1043"/>
        <v>18.737249006764742</v>
      </c>
      <c r="EC2326" s="51">
        <f t="shared" si="1044"/>
        <v>6.4426071083431777E-2</v>
      </c>
      <c r="ED2326" s="75">
        <f t="shared" si="1045"/>
        <v>0.53688392569526477</v>
      </c>
      <c r="EE2326" s="51">
        <f t="shared" si="1046"/>
        <v>1.0737678513905296E-2</v>
      </c>
      <c r="EF2326" s="75">
        <f t="shared" si="1047"/>
        <v>0.17180285622248473</v>
      </c>
      <c r="EG2326" s="51">
        <f t="shared" si="1048"/>
        <v>1.0737678513905296E-2</v>
      </c>
      <c r="EH2326" s="75">
        <f t="shared" si="1049"/>
        <v>0.34360571244496946</v>
      </c>
      <c r="EI2326" s="51">
        <f t="shared" si="1050"/>
        <v>1.0737678513905296E-2</v>
      </c>
      <c r="EJ2326" s="75">
        <f t="shared" si="1051"/>
        <v>0.77311285300118127</v>
      </c>
      <c r="EK2326" s="51">
        <f t="shared" si="1052"/>
        <v>2.1475357027810591E-2</v>
      </c>
      <c r="EL2326" s="75">
        <f t="shared" si="1053"/>
        <v>9.7498120906260084</v>
      </c>
      <c r="EM2326" s="51">
        <f t="shared" si="1054"/>
        <v>5.3688392569526483E-2</v>
      </c>
      <c r="EN2326" s="75">
        <f t="shared" si="1055"/>
        <v>5.6694942553419967</v>
      </c>
      <c r="EO2326" s="51">
        <f t="shared" si="1056"/>
        <v>5.3688392569526483E-2</v>
      </c>
      <c r="EP2326" s="75">
        <f t="shared" si="1057"/>
        <v>0</v>
      </c>
      <c r="EQ2326" s="51" t="e">
        <f t="shared" si="1058"/>
        <v>#DIV/0!</v>
      </c>
      <c r="ER2326" s="51">
        <f t="shared" si="1059"/>
        <v>100</v>
      </c>
      <c r="ES2326" s="51">
        <f t="shared" si="1060"/>
        <v>0</v>
      </c>
    </row>
    <row r="2327" spans="1:149" x14ac:dyDescent="0.45">
      <c r="A2327" s="78" t="s">
        <v>1522</v>
      </c>
      <c r="B2327" s="174" t="s">
        <v>863</v>
      </c>
      <c r="C2327" s="51" t="s">
        <v>762</v>
      </c>
      <c r="D2327" s="51" t="s">
        <v>3857</v>
      </c>
      <c r="E2327" s="78" t="s">
        <v>637</v>
      </c>
      <c r="F2327" s="78" t="s">
        <v>2978</v>
      </c>
      <c r="G2327" s="72" t="s">
        <v>3390</v>
      </c>
      <c r="H2327" s="78" t="s">
        <v>1372</v>
      </c>
      <c r="I2327" s="78">
        <v>72</v>
      </c>
      <c r="J2327" s="300">
        <v>196.8</v>
      </c>
      <c r="K2327" s="78">
        <v>5</v>
      </c>
      <c r="L2327" s="300">
        <v>1000</v>
      </c>
      <c r="M2327" s="72">
        <v>5</v>
      </c>
      <c r="O2327" s="78" t="s">
        <v>3331</v>
      </c>
      <c r="P2327" s="72" t="s">
        <v>1374</v>
      </c>
      <c r="R2327" s="114">
        <v>0</v>
      </c>
      <c r="AA2327" s="195"/>
      <c r="AB2327" s="195"/>
      <c r="AC2327" s="195"/>
      <c r="AD2327" s="72"/>
      <c r="AE2327" s="316">
        <v>1</v>
      </c>
      <c r="AF2327" s="195"/>
      <c r="AG2327" s="195">
        <v>0</v>
      </c>
      <c r="AH2327" s="72"/>
      <c r="AR2327" s="53">
        <v>0.92430000000000001</v>
      </c>
      <c r="AT2327" s="77"/>
      <c r="AU2327" s="276">
        <v>1968</v>
      </c>
      <c r="AV2327" s="276"/>
      <c r="AW2327" s="276">
        <v>1819.0224000000001</v>
      </c>
      <c r="AX2327" s="95"/>
      <c r="AY2327" s="276"/>
      <c r="AZ2327" s="95"/>
      <c r="BB2327" s="80" t="s">
        <v>3412</v>
      </c>
      <c r="BC2327" s="270" t="s">
        <v>1126</v>
      </c>
      <c r="BD2327" s="72">
        <v>56.21</v>
      </c>
      <c r="BE2327" s="72">
        <v>0.14000000000000001</v>
      </c>
      <c r="BF2327" s="72">
        <v>0.61</v>
      </c>
      <c r="BG2327" s="72">
        <v>0.02</v>
      </c>
      <c r="BH2327" s="72">
        <v>17.54</v>
      </c>
      <c r="BI2327" s="72">
        <v>0.06</v>
      </c>
      <c r="BJ2327" s="72">
        <v>3.1</v>
      </c>
      <c r="BK2327" s="72">
        <v>7.0000000000000007E-2</v>
      </c>
      <c r="BL2327" s="72"/>
      <c r="BM2327" s="72"/>
      <c r="BN2327" s="72">
        <v>0.5</v>
      </c>
      <c r="BO2327" s="72">
        <v>0.01</v>
      </c>
      <c r="BP2327" s="72">
        <v>0.16</v>
      </c>
      <c r="BQ2327" s="72">
        <v>0.01</v>
      </c>
      <c r="BR2327" s="72">
        <v>0.32</v>
      </c>
      <c r="BS2327" s="72">
        <v>0.01</v>
      </c>
      <c r="BT2327" s="72"/>
      <c r="BU2327" s="72"/>
      <c r="BV2327" s="72"/>
      <c r="BW2327" s="72"/>
      <c r="BX2327" s="72">
        <v>0.72</v>
      </c>
      <c r="BY2327" s="72">
        <v>0.02</v>
      </c>
      <c r="BZ2327" s="72">
        <v>9.1300000000000008</v>
      </c>
      <c r="CA2327" s="72">
        <v>0.05</v>
      </c>
      <c r="CB2327" s="72">
        <v>5.31</v>
      </c>
      <c r="CC2327" s="72">
        <v>0.05</v>
      </c>
      <c r="CD2327" s="72"/>
      <c r="CE2327" s="72"/>
      <c r="CF2327" s="72"/>
      <c r="CG2327" s="72"/>
      <c r="CH2327" s="72"/>
      <c r="CI2327" s="72"/>
      <c r="CJ2327" s="72"/>
      <c r="CK2327" s="72"/>
      <c r="CL2327" s="72"/>
      <c r="CM2327" s="72"/>
      <c r="CN2327" s="72"/>
      <c r="CO2327" s="72"/>
      <c r="CP2327" s="72"/>
      <c r="CQ2327" s="72"/>
      <c r="CR2327" s="72"/>
      <c r="CS2327" s="72"/>
      <c r="CT2327" s="72"/>
      <c r="CU2327" s="72"/>
      <c r="CV2327" s="72"/>
      <c r="CW2327" s="72"/>
      <c r="CX2327" s="72"/>
      <c r="CY2327" s="72"/>
      <c r="CZ2327" s="72"/>
      <c r="DA2327" s="72"/>
      <c r="DB2327" s="72"/>
      <c r="DC2327" s="72"/>
      <c r="DD2327" s="72"/>
      <c r="DE2327" s="72"/>
      <c r="DF2327" s="72"/>
      <c r="DG2327" s="72"/>
      <c r="DH2327" s="78">
        <f t="shared" si="1061"/>
        <v>93.59999999999998</v>
      </c>
      <c r="DJ2327" s="77">
        <f t="shared" si="1038"/>
        <v>6.4000000000000199</v>
      </c>
      <c r="DK2327" s="72"/>
      <c r="DL2327" s="51" t="s">
        <v>3860</v>
      </c>
      <c r="DO2327" s="358">
        <v>6.41</v>
      </c>
      <c r="DP2327" s="72">
        <v>0.24</v>
      </c>
      <c r="DQ2327" s="374"/>
      <c r="DR2327" s="72"/>
      <c r="DU2327" s="52"/>
      <c r="DX2327" s="75">
        <f t="shared" si="1039"/>
        <v>60.053418803418815</v>
      </c>
      <c r="DY2327" s="51">
        <f t="shared" si="1040"/>
        <v>0.14957264957264962</v>
      </c>
      <c r="DZ2327" s="75">
        <f t="shared" si="1041"/>
        <v>0.65170940170940184</v>
      </c>
      <c r="EA2327" s="51">
        <f t="shared" si="1042"/>
        <v>2.1367521367521371E-2</v>
      </c>
      <c r="EB2327" s="75">
        <f t="shared" si="1043"/>
        <v>18.739316239316242</v>
      </c>
      <c r="EC2327" s="51">
        <f t="shared" si="1044"/>
        <v>6.4102564102564111E-2</v>
      </c>
      <c r="ED2327" s="75">
        <f t="shared" si="1045"/>
        <v>0.53418803418803429</v>
      </c>
      <c r="EE2327" s="51">
        <f t="shared" si="1046"/>
        <v>1.0683760683760686E-2</v>
      </c>
      <c r="EF2327" s="75">
        <f t="shared" si="1047"/>
        <v>0.17094017094017097</v>
      </c>
      <c r="EG2327" s="51">
        <f t="shared" si="1048"/>
        <v>1.0683760683760686E-2</v>
      </c>
      <c r="EH2327" s="75">
        <f t="shared" si="1049"/>
        <v>0.34188034188034194</v>
      </c>
      <c r="EI2327" s="51">
        <f t="shared" si="1050"/>
        <v>1.0683760683760686E-2</v>
      </c>
      <c r="EJ2327" s="75">
        <f t="shared" si="1051"/>
        <v>0.76923076923076938</v>
      </c>
      <c r="EK2327" s="51">
        <f t="shared" si="1052"/>
        <v>2.1367521367521375E-2</v>
      </c>
      <c r="EL2327" s="75">
        <f t="shared" si="1053"/>
        <v>9.7542735042735078</v>
      </c>
      <c r="EM2327" s="51">
        <f t="shared" si="1054"/>
        <v>5.3418803418803437E-2</v>
      </c>
      <c r="EN2327" s="75">
        <f t="shared" si="1055"/>
        <v>5.6730769230769234</v>
      </c>
      <c r="EO2327" s="51">
        <f t="shared" si="1056"/>
        <v>5.341880341880343E-2</v>
      </c>
      <c r="EP2327" s="75">
        <f t="shared" si="1057"/>
        <v>0</v>
      </c>
      <c r="EQ2327" s="51" t="e">
        <f t="shared" si="1058"/>
        <v>#DIV/0!</v>
      </c>
      <c r="ER2327" s="51">
        <f t="shared" si="1059"/>
        <v>100</v>
      </c>
      <c r="ES2327" s="51">
        <f t="shared" si="1060"/>
        <v>0</v>
      </c>
    </row>
    <row r="2328" spans="1:149" x14ac:dyDescent="0.45">
      <c r="A2328" s="78" t="s">
        <v>1522</v>
      </c>
      <c r="B2328" s="174" t="s">
        <v>863</v>
      </c>
      <c r="C2328" s="51" t="s">
        <v>762</v>
      </c>
      <c r="D2328" s="51" t="s">
        <v>3857</v>
      </c>
      <c r="E2328" s="78" t="s">
        <v>637</v>
      </c>
      <c r="F2328" s="78" t="s">
        <v>2979</v>
      </c>
      <c r="G2328" s="72" t="s">
        <v>3390</v>
      </c>
      <c r="H2328" s="78" t="s">
        <v>1372</v>
      </c>
      <c r="I2328" s="78">
        <v>72.5</v>
      </c>
      <c r="J2328" s="300">
        <v>215.29999999999998</v>
      </c>
      <c r="K2328" s="78">
        <v>5</v>
      </c>
      <c r="L2328" s="300">
        <v>1200</v>
      </c>
      <c r="M2328" s="72">
        <v>5</v>
      </c>
      <c r="O2328" s="78" t="s">
        <v>3331</v>
      </c>
      <c r="P2328" s="72" t="s">
        <v>1374</v>
      </c>
      <c r="R2328" s="114">
        <v>0</v>
      </c>
      <c r="AA2328" s="195"/>
      <c r="AB2328" s="195"/>
      <c r="AC2328" s="195"/>
      <c r="AD2328" s="72"/>
      <c r="AE2328" s="316">
        <v>1</v>
      </c>
      <c r="AF2328" s="195"/>
      <c r="AG2328" s="195">
        <v>0</v>
      </c>
      <c r="AH2328" s="72"/>
      <c r="AR2328" s="53">
        <v>1.0109999999999999</v>
      </c>
      <c r="AT2328" s="77"/>
      <c r="AU2328" s="276">
        <v>2153</v>
      </c>
      <c r="AV2328" s="276"/>
      <c r="AW2328" s="276">
        <v>2176.683</v>
      </c>
      <c r="AX2328" s="95"/>
      <c r="AY2328" s="276"/>
      <c r="AZ2328" s="95"/>
      <c r="BB2328" s="80" t="s">
        <v>3412</v>
      </c>
      <c r="BC2328" s="270" t="s">
        <v>1126</v>
      </c>
      <c r="BD2328" s="72">
        <v>56.43</v>
      </c>
      <c r="BE2328" s="72">
        <v>0.14000000000000001</v>
      </c>
      <c r="BF2328" s="72">
        <v>0.61</v>
      </c>
      <c r="BG2328" s="72">
        <v>0.02</v>
      </c>
      <c r="BH2328" s="72">
        <v>17.61</v>
      </c>
      <c r="BI2328" s="72">
        <v>0.06</v>
      </c>
      <c r="BJ2328" s="72">
        <v>3.11</v>
      </c>
      <c r="BK2328" s="72">
        <v>7.0000000000000007E-2</v>
      </c>
      <c r="BL2328" s="72"/>
      <c r="BM2328" s="72"/>
      <c r="BN2328" s="72">
        <v>0.5</v>
      </c>
      <c r="BO2328" s="72">
        <v>0.01</v>
      </c>
      <c r="BP2328" s="72">
        <v>0.16</v>
      </c>
      <c r="BQ2328" s="72">
        <v>0.01</v>
      </c>
      <c r="BR2328" s="72">
        <v>0.32</v>
      </c>
      <c r="BS2328" s="72">
        <v>0.01</v>
      </c>
      <c r="BT2328" s="72"/>
      <c r="BU2328" s="72"/>
      <c r="BV2328" s="72"/>
      <c r="BW2328" s="72"/>
      <c r="BX2328" s="72">
        <v>0.73</v>
      </c>
      <c r="BY2328" s="72">
        <v>0.02</v>
      </c>
      <c r="BZ2328" s="72">
        <v>9.17</v>
      </c>
      <c r="CA2328" s="72">
        <v>0.05</v>
      </c>
      <c r="CB2328" s="72">
        <v>5.33</v>
      </c>
      <c r="CC2328" s="72">
        <v>0.05</v>
      </c>
      <c r="CD2328" s="72"/>
      <c r="CE2328" s="72"/>
      <c r="CF2328" s="72"/>
      <c r="CG2328" s="72"/>
      <c r="CH2328" s="72"/>
      <c r="CI2328" s="72"/>
      <c r="CJ2328" s="72"/>
      <c r="CK2328" s="72"/>
      <c r="CL2328" s="72"/>
      <c r="CM2328" s="72"/>
      <c r="CN2328" s="72"/>
      <c r="CO2328" s="72"/>
      <c r="CP2328" s="72"/>
      <c r="CQ2328" s="72"/>
      <c r="CR2328" s="72"/>
      <c r="CS2328" s="72"/>
      <c r="CT2328" s="72"/>
      <c r="CU2328" s="72"/>
      <c r="CV2328" s="72"/>
      <c r="CW2328" s="72"/>
      <c r="CX2328" s="72"/>
      <c r="CY2328" s="72"/>
      <c r="CZ2328" s="72"/>
      <c r="DA2328" s="72"/>
      <c r="DB2328" s="72"/>
      <c r="DC2328" s="72"/>
      <c r="DD2328" s="72"/>
      <c r="DE2328" s="72"/>
      <c r="DF2328" s="72"/>
      <c r="DG2328" s="72"/>
      <c r="DH2328" s="78">
        <f t="shared" si="1061"/>
        <v>93.97</v>
      </c>
      <c r="DJ2328" s="77">
        <f t="shared" si="1038"/>
        <v>6.0300000000000011</v>
      </c>
      <c r="DK2328" s="72"/>
      <c r="DL2328" s="51" t="s">
        <v>3860</v>
      </c>
      <c r="DO2328" s="358">
        <v>6.03</v>
      </c>
      <c r="DP2328" s="72">
        <v>0.2</v>
      </c>
      <c r="DQ2328" s="374"/>
      <c r="DR2328" s="72"/>
      <c r="DU2328" s="52"/>
      <c r="DX2328" s="75">
        <f t="shared" si="1039"/>
        <v>60.051080131957015</v>
      </c>
      <c r="DY2328" s="51">
        <f t="shared" si="1040"/>
        <v>0.14898371820793874</v>
      </c>
      <c r="DZ2328" s="75">
        <f t="shared" si="1041"/>
        <v>0.64914334362030435</v>
      </c>
      <c r="EA2328" s="51">
        <f t="shared" si="1042"/>
        <v>2.1283388315419816E-2</v>
      </c>
      <c r="EB2328" s="75">
        <f t="shared" si="1043"/>
        <v>18.740023411727147</v>
      </c>
      <c r="EC2328" s="51">
        <f t="shared" si="1044"/>
        <v>6.3850164946259447E-2</v>
      </c>
      <c r="ED2328" s="75">
        <f t="shared" si="1045"/>
        <v>0.53208470788549533</v>
      </c>
      <c r="EE2328" s="51">
        <f t="shared" si="1046"/>
        <v>1.0641694157709906E-2</v>
      </c>
      <c r="EF2328" s="75">
        <f t="shared" si="1047"/>
        <v>0.17026710652335852</v>
      </c>
      <c r="EG2328" s="51">
        <f t="shared" si="1048"/>
        <v>1.0641694157709908E-2</v>
      </c>
      <c r="EH2328" s="75">
        <f t="shared" si="1049"/>
        <v>0.34053421304671705</v>
      </c>
      <c r="EI2328" s="51">
        <f t="shared" si="1050"/>
        <v>1.0641694157709908E-2</v>
      </c>
      <c r="EJ2328" s="75">
        <f t="shared" si="1051"/>
        <v>0.77684367351282324</v>
      </c>
      <c r="EK2328" s="51">
        <f t="shared" si="1052"/>
        <v>2.1283388315419816E-2</v>
      </c>
      <c r="EL2328" s="75">
        <f t="shared" si="1053"/>
        <v>9.7584335426199846</v>
      </c>
      <c r="EM2328" s="51">
        <f t="shared" si="1054"/>
        <v>5.3208470788549532E-2</v>
      </c>
      <c r="EN2328" s="75">
        <f t="shared" si="1055"/>
        <v>5.6720229860593809</v>
      </c>
      <c r="EO2328" s="51">
        <f t="shared" si="1056"/>
        <v>5.3208470788549546E-2</v>
      </c>
      <c r="EP2328" s="75">
        <f t="shared" si="1057"/>
        <v>0</v>
      </c>
      <c r="EQ2328" s="51" t="e">
        <f t="shared" si="1058"/>
        <v>#DIV/0!</v>
      </c>
      <c r="ER2328" s="51">
        <f t="shared" si="1059"/>
        <v>100</v>
      </c>
      <c r="ES2328" s="51">
        <f t="shared" si="1060"/>
        <v>0</v>
      </c>
    </row>
    <row r="2329" spans="1:149" x14ac:dyDescent="0.45">
      <c r="A2329" s="78" t="s">
        <v>1522</v>
      </c>
      <c r="B2329" s="174" t="s">
        <v>863</v>
      </c>
      <c r="C2329" s="51" t="s">
        <v>762</v>
      </c>
      <c r="D2329" s="51" t="s">
        <v>3857</v>
      </c>
      <c r="E2329" s="78" t="s">
        <v>1127</v>
      </c>
      <c r="F2329" s="78" t="s">
        <v>2980</v>
      </c>
      <c r="G2329" s="72" t="s">
        <v>3390</v>
      </c>
      <c r="H2329" s="78" t="s">
        <v>1372</v>
      </c>
      <c r="I2329" s="78">
        <v>72</v>
      </c>
      <c r="J2329" s="300">
        <v>214.9</v>
      </c>
      <c r="K2329" s="78">
        <v>5</v>
      </c>
      <c r="L2329" s="300">
        <v>850</v>
      </c>
      <c r="M2329" s="72">
        <v>10</v>
      </c>
      <c r="O2329" s="78" t="s">
        <v>3331</v>
      </c>
      <c r="P2329" s="72" t="s">
        <v>1374</v>
      </c>
      <c r="R2329" s="114">
        <v>0</v>
      </c>
      <c r="AA2329" s="195"/>
      <c r="AB2329" s="195"/>
      <c r="AC2329" s="195"/>
      <c r="AD2329" s="72"/>
      <c r="AE2329" s="316">
        <v>1</v>
      </c>
      <c r="AF2329" s="195"/>
      <c r="AG2329" s="195">
        <v>0</v>
      </c>
      <c r="AH2329" s="72"/>
      <c r="AR2329" s="53">
        <v>0.81759999999999999</v>
      </c>
      <c r="AT2329" s="77"/>
      <c r="AU2329" s="276">
        <v>2149</v>
      </c>
      <c r="AV2329" s="276"/>
      <c r="AW2329" s="276">
        <v>1757.0224000000001</v>
      </c>
      <c r="AX2329" s="95"/>
      <c r="AY2329" s="276"/>
      <c r="AZ2329" s="95"/>
      <c r="BB2329" s="80" t="s">
        <v>3412</v>
      </c>
      <c r="BC2329" s="270" t="s">
        <v>1126</v>
      </c>
      <c r="BD2329" s="72">
        <v>55.5</v>
      </c>
      <c r="BE2329" s="72">
        <v>0.14000000000000001</v>
      </c>
      <c r="BF2329" s="72">
        <v>0.6</v>
      </c>
      <c r="BG2329" s="72">
        <v>0.02</v>
      </c>
      <c r="BH2329" s="72">
        <v>17.32</v>
      </c>
      <c r="BI2329" s="72">
        <v>0.06</v>
      </c>
      <c r="BJ2329" s="72">
        <v>3.06</v>
      </c>
      <c r="BK2329" s="72">
        <v>0.06</v>
      </c>
      <c r="BL2329" s="72"/>
      <c r="BM2329" s="72"/>
      <c r="BN2329" s="72">
        <v>0.49</v>
      </c>
      <c r="BO2329" s="72">
        <v>0.01</v>
      </c>
      <c r="BP2329" s="72">
        <v>0.16</v>
      </c>
      <c r="BQ2329" s="72">
        <v>0.01</v>
      </c>
      <c r="BR2329" s="72">
        <v>0.32</v>
      </c>
      <c r="BS2329" s="72">
        <v>0.01</v>
      </c>
      <c r="BT2329" s="72"/>
      <c r="BU2329" s="72"/>
      <c r="BV2329" s="72"/>
      <c r="BW2329" s="72"/>
      <c r="BX2329" s="72">
        <v>0.71</v>
      </c>
      <c r="BY2329" s="72">
        <v>0.02</v>
      </c>
      <c r="BZ2329" s="72">
        <v>9.01</v>
      </c>
      <c r="CA2329" s="72">
        <v>0.05</v>
      </c>
      <c r="CB2329" s="72">
        <v>5.24</v>
      </c>
      <c r="CC2329" s="72">
        <v>0.05</v>
      </c>
      <c r="CD2329" s="72"/>
      <c r="CE2329" s="72"/>
      <c r="CF2329" s="72"/>
      <c r="CG2329" s="72"/>
      <c r="CH2329" s="72"/>
      <c r="CI2329" s="72"/>
      <c r="CJ2329" s="72"/>
      <c r="CK2329" s="72"/>
      <c r="CL2329" s="72"/>
      <c r="CM2329" s="72"/>
      <c r="CN2329" s="72"/>
      <c r="CO2329" s="72"/>
      <c r="CP2329" s="72"/>
      <c r="CQ2329" s="72"/>
      <c r="CR2329" s="72"/>
      <c r="CS2329" s="72"/>
      <c r="CT2329" s="72"/>
      <c r="CU2329" s="72"/>
      <c r="CV2329" s="72"/>
      <c r="CW2329" s="72"/>
      <c r="CX2329" s="72"/>
      <c r="CY2329" s="72"/>
      <c r="CZ2329" s="72"/>
      <c r="DA2329" s="72"/>
      <c r="DB2329" s="72"/>
      <c r="DC2329" s="72"/>
      <c r="DD2329" s="72"/>
      <c r="DE2329" s="72"/>
      <c r="DF2329" s="72"/>
      <c r="DG2329" s="72"/>
      <c r="DH2329" s="78">
        <f t="shared" si="1061"/>
        <v>92.409999999999982</v>
      </c>
      <c r="DJ2329" s="77">
        <f t="shared" si="1038"/>
        <v>7.5900000000000176</v>
      </c>
      <c r="DK2329" s="72"/>
      <c r="DL2329" s="51" t="s">
        <v>3860</v>
      </c>
      <c r="DO2329" s="358">
        <v>7.59</v>
      </c>
      <c r="DP2329" s="72">
        <v>0.21</v>
      </c>
      <c r="DQ2329" s="374"/>
      <c r="DR2329" s="72"/>
      <c r="DU2329" s="52"/>
      <c r="DX2329" s="75">
        <f t="shared" si="1039"/>
        <v>60.058435234282015</v>
      </c>
      <c r="DY2329" s="51">
        <f t="shared" si="1040"/>
        <v>0.15149875554593664</v>
      </c>
      <c r="DZ2329" s="75">
        <f t="shared" si="1041"/>
        <v>0.64928038091115692</v>
      </c>
      <c r="EA2329" s="51">
        <f t="shared" si="1042"/>
        <v>2.1642679363705231E-2</v>
      </c>
      <c r="EB2329" s="75">
        <f t="shared" si="1043"/>
        <v>18.742560328968729</v>
      </c>
      <c r="EC2329" s="51">
        <f t="shared" si="1044"/>
        <v>6.4928038091115678E-2</v>
      </c>
      <c r="ED2329" s="75">
        <f t="shared" si="1045"/>
        <v>0.53024564441077815</v>
      </c>
      <c r="EE2329" s="51">
        <f t="shared" si="1046"/>
        <v>1.0821339681852617E-2</v>
      </c>
      <c r="EF2329" s="75">
        <f t="shared" si="1047"/>
        <v>0.17314143490964184</v>
      </c>
      <c r="EG2329" s="51">
        <f t="shared" si="1048"/>
        <v>1.0821339681852615E-2</v>
      </c>
      <c r="EH2329" s="75">
        <f t="shared" si="1049"/>
        <v>0.34628286981928369</v>
      </c>
      <c r="EI2329" s="51">
        <f t="shared" si="1050"/>
        <v>1.0821339681852615E-2</v>
      </c>
      <c r="EJ2329" s="75">
        <f t="shared" si="1051"/>
        <v>0.76831511741153569</v>
      </c>
      <c r="EK2329" s="51">
        <f t="shared" si="1052"/>
        <v>2.1642679363705231E-2</v>
      </c>
      <c r="EL2329" s="75">
        <f t="shared" si="1053"/>
        <v>9.7500270533492053</v>
      </c>
      <c r="EM2329" s="51">
        <f t="shared" si="1054"/>
        <v>5.4106698409263076E-2</v>
      </c>
      <c r="EN2329" s="75">
        <f t="shared" si="1055"/>
        <v>5.6703819932907704</v>
      </c>
      <c r="EO2329" s="51">
        <f t="shared" si="1056"/>
        <v>5.4106698409263076E-2</v>
      </c>
      <c r="EP2329" s="75">
        <f t="shared" si="1057"/>
        <v>0</v>
      </c>
      <c r="EQ2329" s="51" t="e">
        <f t="shared" si="1058"/>
        <v>#DIV/0!</v>
      </c>
      <c r="ER2329" s="51">
        <f t="shared" si="1059"/>
        <v>100</v>
      </c>
      <c r="ES2329" s="51">
        <f t="shared" si="1060"/>
        <v>0</v>
      </c>
    </row>
    <row r="2330" spans="1:149" x14ac:dyDescent="0.45">
      <c r="A2330" s="78" t="s">
        <v>1522</v>
      </c>
      <c r="B2330" s="174" t="s">
        <v>863</v>
      </c>
      <c r="C2330" s="51" t="s">
        <v>762</v>
      </c>
      <c r="D2330" s="51" t="s">
        <v>3857</v>
      </c>
      <c r="E2330" s="78" t="s">
        <v>637</v>
      </c>
      <c r="F2330" s="78" t="s">
        <v>2981</v>
      </c>
      <c r="G2330" s="72" t="s">
        <v>3390</v>
      </c>
      <c r="H2330" s="78" t="s">
        <v>1372</v>
      </c>
      <c r="I2330" s="78">
        <v>97</v>
      </c>
      <c r="J2330" s="300">
        <v>227.89999999999998</v>
      </c>
      <c r="K2330" s="78">
        <v>5</v>
      </c>
      <c r="L2330" s="300">
        <v>900</v>
      </c>
      <c r="M2330" s="72">
        <v>5</v>
      </c>
      <c r="O2330" s="78" t="s">
        <v>3331</v>
      </c>
      <c r="P2330" s="72" t="s">
        <v>1374</v>
      </c>
      <c r="R2330" s="114">
        <v>0</v>
      </c>
      <c r="AA2330" s="195"/>
      <c r="AB2330" s="195"/>
      <c r="AC2330" s="195"/>
      <c r="AD2330" s="72"/>
      <c r="AE2330" s="316">
        <v>1</v>
      </c>
      <c r="AF2330" s="195"/>
      <c r="AG2330" s="195">
        <v>0</v>
      </c>
      <c r="AH2330" s="72"/>
      <c r="AR2330" s="53">
        <v>0.85899999999999999</v>
      </c>
      <c r="AT2330" s="77"/>
      <c r="AU2330" s="276">
        <v>2279</v>
      </c>
      <c r="AV2330" s="276"/>
      <c r="AW2330" s="276">
        <v>1957.6610000000001</v>
      </c>
      <c r="AX2330" s="95"/>
      <c r="AY2330" s="276"/>
      <c r="AZ2330" s="95"/>
      <c r="BB2330" s="80" t="s">
        <v>3412</v>
      </c>
      <c r="BC2330" s="270" t="s">
        <v>1126</v>
      </c>
      <c r="BD2330" s="72">
        <v>55.53</v>
      </c>
      <c r="BE2330" s="72">
        <v>0.14000000000000001</v>
      </c>
      <c r="BF2330" s="72">
        <v>0.6</v>
      </c>
      <c r="BG2330" s="72">
        <v>0.02</v>
      </c>
      <c r="BH2330" s="72">
        <v>17.329999999999998</v>
      </c>
      <c r="BI2330" s="72">
        <v>0.06</v>
      </c>
      <c r="BJ2330" s="72">
        <v>3.06</v>
      </c>
      <c r="BK2330" s="72">
        <v>0.06</v>
      </c>
      <c r="BL2330" s="72"/>
      <c r="BM2330" s="72"/>
      <c r="BN2330" s="72">
        <v>0.49</v>
      </c>
      <c r="BO2330" s="72">
        <v>0.01</v>
      </c>
      <c r="BP2330" s="72">
        <v>0.16</v>
      </c>
      <c r="BQ2330" s="72">
        <v>0.01</v>
      </c>
      <c r="BR2330" s="72">
        <v>0.32</v>
      </c>
      <c r="BS2330" s="72">
        <v>0.01</v>
      </c>
      <c r="BT2330" s="72"/>
      <c r="BU2330" s="72"/>
      <c r="BV2330" s="72"/>
      <c r="BW2330" s="72"/>
      <c r="BX2330" s="72">
        <v>0.71</v>
      </c>
      <c r="BY2330" s="72">
        <v>0.02</v>
      </c>
      <c r="BZ2330" s="72">
        <v>9.02</v>
      </c>
      <c r="CA2330" s="72">
        <v>0.05</v>
      </c>
      <c r="CB2330" s="72">
        <v>5.24</v>
      </c>
      <c r="CC2330" s="72">
        <v>0.05</v>
      </c>
      <c r="CD2330" s="72"/>
      <c r="CE2330" s="72"/>
      <c r="CF2330" s="72"/>
      <c r="CG2330" s="72"/>
      <c r="CH2330" s="72"/>
      <c r="CI2330" s="72"/>
      <c r="CJ2330" s="72"/>
      <c r="CK2330" s="72"/>
      <c r="CL2330" s="72"/>
      <c r="CM2330" s="72"/>
      <c r="CN2330" s="72"/>
      <c r="CO2330" s="72"/>
      <c r="CP2330" s="72"/>
      <c r="CQ2330" s="72"/>
      <c r="CR2330" s="72"/>
      <c r="CS2330" s="72"/>
      <c r="CT2330" s="72"/>
      <c r="CU2330" s="72"/>
      <c r="CV2330" s="72"/>
      <c r="CW2330" s="72"/>
      <c r="CX2330" s="72"/>
      <c r="CY2330" s="72"/>
      <c r="CZ2330" s="72"/>
      <c r="DA2330" s="72"/>
      <c r="DB2330" s="72"/>
      <c r="DC2330" s="72"/>
      <c r="DD2330" s="72"/>
      <c r="DE2330" s="72"/>
      <c r="DF2330" s="72"/>
      <c r="DG2330" s="72"/>
      <c r="DH2330" s="78">
        <f t="shared" si="1061"/>
        <v>92.45999999999998</v>
      </c>
      <c r="DJ2330" s="77">
        <f t="shared" si="1038"/>
        <v>7.5400000000000205</v>
      </c>
      <c r="DK2330" s="72"/>
      <c r="DL2330" s="51" t="s">
        <v>3860</v>
      </c>
      <c r="DO2330" s="358">
        <v>7.53</v>
      </c>
      <c r="DP2330" s="72">
        <v>0.2</v>
      </c>
      <c r="DQ2330" s="374"/>
      <c r="DR2330" s="72"/>
      <c r="DU2330" s="52"/>
      <c r="DX2330" s="75">
        <f t="shared" si="1039"/>
        <v>60.058403634003909</v>
      </c>
      <c r="DY2330" s="51">
        <f t="shared" si="1040"/>
        <v>0.15141682889898339</v>
      </c>
      <c r="DZ2330" s="75">
        <f t="shared" si="1041"/>
        <v>0.64892926670992868</v>
      </c>
      <c r="EA2330" s="51">
        <f t="shared" si="1042"/>
        <v>2.1630975556997622E-2</v>
      </c>
      <c r="EB2330" s="75">
        <f t="shared" si="1043"/>
        <v>18.74324032013844</v>
      </c>
      <c r="EC2330" s="51">
        <f t="shared" si="1044"/>
        <v>6.4892926670992876E-2</v>
      </c>
      <c r="ED2330" s="75">
        <f t="shared" si="1045"/>
        <v>0.52995890114644184</v>
      </c>
      <c r="EE2330" s="51">
        <f t="shared" si="1046"/>
        <v>1.0815487778498814E-2</v>
      </c>
      <c r="EF2330" s="75">
        <f t="shared" si="1047"/>
        <v>0.173047804455981</v>
      </c>
      <c r="EG2330" s="51">
        <f t="shared" si="1048"/>
        <v>1.0815487778498813E-2</v>
      </c>
      <c r="EH2330" s="75">
        <f t="shared" si="1049"/>
        <v>0.346095608911962</v>
      </c>
      <c r="EI2330" s="51">
        <f t="shared" si="1050"/>
        <v>1.0815487778498813E-2</v>
      </c>
      <c r="EJ2330" s="75">
        <f t="shared" si="1051"/>
        <v>0.76789963227341562</v>
      </c>
      <c r="EK2330" s="51">
        <f t="shared" si="1052"/>
        <v>2.1630975556997625E-2</v>
      </c>
      <c r="EL2330" s="75">
        <f t="shared" si="1053"/>
        <v>9.755569976205928</v>
      </c>
      <c r="EM2330" s="51">
        <f t="shared" si="1054"/>
        <v>5.4077438892494063E-2</v>
      </c>
      <c r="EN2330" s="75">
        <f t="shared" si="1055"/>
        <v>5.6673155959333785</v>
      </c>
      <c r="EO2330" s="51">
        <f t="shared" si="1056"/>
        <v>5.407743889249407E-2</v>
      </c>
      <c r="EP2330" s="75">
        <f t="shared" si="1057"/>
        <v>0</v>
      </c>
      <c r="EQ2330" s="51" t="e">
        <f t="shared" si="1058"/>
        <v>#DIV/0!</v>
      </c>
      <c r="ER2330" s="51">
        <f t="shared" si="1059"/>
        <v>100</v>
      </c>
      <c r="ES2330" s="51">
        <f t="shared" si="1060"/>
        <v>0</v>
      </c>
    </row>
    <row r="2331" spans="1:149" x14ac:dyDescent="0.45">
      <c r="A2331" s="78" t="s">
        <v>1522</v>
      </c>
      <c r="B2331" s="174" t="s">
        <v>863</v>
      </c>
      <c r="C2331" s="51" t="s">
        <v>762</v>
      </c>
      <c r="D2331" s="51" t="s">
        <v>3857</v>
      </c>
      <c r="E2331" s="78" t="s">
        <v>637</v>
      </c>
      <c r="F2331" s="78" t="s">
        <v>2982</v>
      </c>
      <c r="G2331" s="72" t="s">
        <v>3390</v>
      </c>
      <c r="H2331" s="78" t="s">
        <v>1372</v>
      </c>
      <c r="I2331" s="78">
        <v>92</v>
      </c>
      <c r="J2331" s="300">
        <v>275.60000000000002</v>
      </c>
      <c r="K2331" s="78">
        <v>5</v>
      </c>
      <c r="L2331" s="300">
        <v>1200</v>
      </c>
      <c r="M2331" s="72">
        <v>5</v>
      </c>
      <c r="O2331" s="78" t="s">
        <v>3331</v>
      </c>
      <c r="P2331" s="72" t="s">
        <v>1374</v>
      </c>
      <c r="R2331" s="114">
        <v>0</v>
      </c>
      <c r="AA2331" s="195"/>
      <c r="AB2331" s="195"/>
      <c r="AC2331" s="195"/>
      <c r="AD2331" s="72"/>
      <c r="AE2331" s="316">
        <v>1</v>
      </c>
      <c r="AF2331" s="195"/>
      <c r="AG2331" s="195">
        <v>0</v>
      </c>
      <c r="AH2331" s="72"/>
      <c r="AR2331" s="53">
        <v>1.0349999999999999</v>
      </c>
      <c r="AT2331" s="77"/>
      <c r="AU2331" s="276">
        <v>2756</v>
      </c>
      <c r="AV2331" s="276"/>
      <c r="AW2331" s="276">
        <v>2852.4599999999996</v>
      </c>
      <c r="AX2331" s="95"/>
      <c r="AY2331" s="276"/>
      <c r="AZ2331" s="95"/>
      <c r="BB2331" s="80" t="s">
        <v>3412</v>
      </c>
      <c r="BC2331" s="270" t="s">
        <v>1126</v>
      </c>
      <c r="BD2331" s="72">
        <v>55.74</v>
      </c>
      <c r="BE2331" s="72">
        <v>0.14000000000000001</v>
      </c>
      <c r="BF2331" s="72">
        <v>0.61</v>
      </c>
      <c r="BG2331" s="72">
        <v>0.02</v>
      </c>
      <c r="BH2331" s="72">
        <v>17.39</v>
      </c>
      <c r="BI2331" s="72">
        <v>0.06</v>
      </c>
      <c r="BJ2331" s="72">
        <v>3.07</v>
      </c>
      <c r="BK2331" s="72">
        <v>7.0000000000000007E-2</v>
      </c>
      <c r="BL2331" s="72"/>
      <c r="BM2331" s="72"/>
      <c r="BN2331" s="72">
        <v>0.49</v>
      </c>
      <c r="BO2331" s="72">
        <v>0.01</v>
      </c>
      <c r="BP2331" s="72">
        <v>0.16</v>
      </c>
      <c r="BQ2331" s="72">
        <v>0.01</v>
      </c>
      <c r="BR2331" s="72">
        <v>0.32</v>
      </c>
      <c r="BS2331" s="72">
        <v>0.01</v>
      </c>
      <c r="BT2331" s="72"/>
      <c r="BU2331" s="72"/>
      <c r="BV2331" s="72"/>
      <c r="BW2331" s="72"/>
      <c r="BX2331" s="72">
        <v>0.72</v>
      </c>
      <c r="BY2331" s="72">
        <v>0.02</v>
      </c>
      <c r="BZ2331" s="72">
        <v>9.0500000000000007</v>
      </c>
      <c r="CA2331" s="72">
        <v>0.05</v>
      </c>
      <c r="CB2331" s="72">
        <v>5.26</v>
      </c>
      <c r="CC2331" s="72">
        <v>0.05</v>
      </c>
      <c r="CD2331" s="72"/>
      <c r="CE2331" s="72"/>
      <c r="CF2331" s="72"/>
      <c r="CG2331" s="72"/>
      <c r="CH2331" s="72"/>
      <c r="CI2331" s="72"/>
      <c r="CJ2331" s="72"/>
      <c r="CK2331" s="72"/>
      <c r="CL2331" s="72"/>
      <c r="CM2331" s="72"/>
      <c r="CN2331" s="72"/>
      <c r="CO2331" s="72"/>
      <c r="CP2331" s="72"/>
      <c r="CQ2331" s="72"/>
      <c r="CR2331" s="72"/>
      <c r="CS2331" s="72"/>
      <c r="CT2331" s="72"/>
      <c r="CU2331" s="72"/>
      <c r="CV2331" s="72"/>
      <c r="CW2331" s="72"/>
      <c r="CX2331" s="72"/>
      <c r="CY2331" s="72"/>
      <c r="CZ2331" s="72"/>
      <c r="DA2331" s="72"/>
      <c r="DB2331" s="72"/>
      <c r="DC2331" s="72"/>
      <c r="DD2331" s="72"/>
      <c r="DE2331" s="72"/>
      <c r="DF2331" s="72"/>
      <c r="DG2331" s="72"/>
      <c r="DH2331" s="78">
        <f t="shared" si="1061"/>
        <v>92.809999999999988</v>
      </c>
      <c r="DJ2331" s="77">
        <f t="shared" si="1038"/>
        <v>7.1900000000000119</v>
      </c>
      <c r="DK2331" s="72"/>
      <c r="DL2331" s="51" t="s">
        <v>3860</v>
      </c>
      <c r="DO2331" s="358">
        <v>7.19</v>
      </c>
      <c r="DP2331" s="72">
        <v>0.25</v>
      </c>
      <c r="DQ2331" s="374"/>
      <c r="DR2331" s="72"/>
      <c r="DU2331" s="52"/>
      <c r="DX2331" s="75">
        <f t="shared" si="1039"/>
        <v>60.05818338541107</v>
      </c>
      <c r="DY2331" s="51">
        <f t="shared" si="1040"/>
        <v>0.15084581402866076</v>
      </c>
      <c r="DZ2331" s="75">
        <f t="shared" si="1041"/>
        <v>0.65725676112487885</v>
      </c>
      <c r="EA2331" s="51">
        <f t="shared" si="1042"/>
        <v>2.154940200409439E-2</v>
      </c>
      <c r="EB2331" s="75">
        <f t="shared" si="1043"/>
        <v>18.737205042560074</v>
      </c>
      <c r="EC2331" s="51">
        <f t="shared" si="1044"/>
        <v>6.4648206012283174E-2</v>
      </c>
      <c r="ED2331" s="75">
        <f t="shared" si="1045"/>
        <v>0.52796034910031253</v>
      </c>
      <c r="EE2331" s="51">
        <f t="shared" si="1046"/>
        <v>1.0774701002047195E-2</v>
      </c>
      <c r="EF2331" s="75">
        <f t="shared" si="1047"/>
        <v>0.17239521603275512</v>
      </c>
      <c r="EG2331" s="51">
        <f t="shared" si="1048"/>
        <v>1.0774701002047195E-2</v>
      </c>
      <c r="EH2331" s="75">
        <f t="shared" si="1049"/>
        <v>0.34479043206551024</v>
      </c>
      <c r="EI2331" s="51">
        <f t="shared" si="1050"/>
        <v>1.0774701002047195E-2</v>
      </c>
      <c r="EJ2331" s="75">
        <f t="shared" si="1051"/>
        <v>0.77577847214739792</v>
      </c>
      <c r="EK2331" s="51">
        <f t="shared" si="1052"/>
        <v>2.1549402004094387E-2</v>
      </c>
      <c r="EL2331" s="75">
        <f t="shared" si="1053"/>
        <v>9.7511044068527113</v>
      </c>
      <c r="EM2331" s="51">
        <f t="shared" si="1054"/>
        <v>5.3873505010235974E-2</v>
      </c>
      <c r="EN2331" s="75">
        <f t="shared" si="1055"/>
        <v>5.6674927270768238</v>
      </c>
      <c r="EO2331" s="51">
        <f t="shared" si="1056"/>
        <v>5.3873505010235974E-2</v>
      </c>
      <c r="EP2331" s="75">
        <f t="shared" si="1057"/>
        <v>0</v>
      </c>
      <c r="EQ2331" s="51" t="e">
        <f t="shared" si="1058"/>
        <v>#DIV/0!</v>
      </c>
      <c r="ER2331" s="51">
        <f t="shared" si="1059"/>
        <v>100</v>
      </c>
      <c r="ES2331" s="51">
        <f t="shared" si="1060"/>
        <v>0</v>
      </c>
    </row>
    <row r="2332" spans="1:149" x14ac:dyDescent="0.45">
      <c r="A2332" s="78" t="s">
        <v>1522</v>
      </c>
      <c r="B2332" s="174" t="s">
        <v>863</v>
      </c>
      <c r="C2332" s="51" t="s">
        <v>762</v>
      </c>
      <c r="D2332" s="51" t="s">
        <v>3857</v>
      </c>
      <c r="E2332" s="78" t="s">
        <v>1127</v>
      </c>
      <c r="F2332" s="78" t="s">
        <v>2983</v>
      </c>
      <c r="G2332" s="72" t="s">
        <v>3390</v>
      </c>
      <c r="H2332" s="78" t="s">
        <v>1372</v>
      </c>
      <c r="I2332" s="78">
        <v>69</v>
      </c>
      <c r="J2332" s="300">
        <v>263.79999999999995</v>
      </c>
      <c r="K2332" s="78">
        <v>5</v>
      </c>
      <c r="L2332" s="300">
        <v>850</v>
      </c>
      <c r="M2332" s="72">
        <v>10</v>
      </c>
      <c r="O2332" s="78" t="s">
        <v>3331</v>
      </c>
      <c r="P2332" s="72" t="s">
        <v>1374</v>
      </c>
      <c r="R2332" s="114">
        <v>0</v>
      </c>
      <c r="AA2332" s="195"/>
      <c r="AB2332" s="195"/>
      <c r="AC2332" s="195"/>
      <c r="AD2332" s="72"/>
      <c r="AE2332" s="316">
        <v>1</v>
      </c>
      <c r="AF2332" s="195"/>
      <c r="AG2332" s="195">
        <v>0</v>
      </c>
      <c r="AH2332" s="72"/>
      <c r="AR2332" s="53">
        <v>0.81840000000000002</v>
      </c>
      <c r="AT2332" s="77"/>
      <c r="AU2332" s="276">
        <v>2637.9999999999995</v>
      </c>
      <c r="AV2332" s="276"/>
      <c r="AW2332" s="276">
        <v>2158.9391999999998</v>
      </c>
      <c r="AX2332" s="95"/>
      <c r="AY2332" s="276"/>
      <c r="AZ2332" s="95"/>
      <c r="BB2332" s="80" t="s">
        <v>3412</v>
      </c>
      <c r="BC2332" s="270" t="s">
        <v>1126</v>
      </c>
      <c r="BD2332" s="72">
        <v>55.19</v>
      </c>
      <c r="BE2332" s="72">
        <v>0.14000000000000001</v>
      </c>
      <c r="BF2332" s="72">
        <v>0.6</v>
      </c>
      <c r="BG2332" s="72">
        <v>0.02</v>
      </c>
      <c r="BH2332" s="72">
        <v>17.22</v>
      </c>
      <c r="BI2332" s="72">
        <v>0.06</v>
      </c>
      <c r="BJ2332" s="72">
        <v>3.04</v>
      </c>
      <c r="BK2332" s="72">
        <v>0.06</v>
      </c>
      <c r="BL2332" s="72"/>
      <c r="BM2332" s="72"/>
      <c r="BN2332" s="72">
        <v>0.49</v>
      </c>
      <c r="BO2332" s="72">
        <v>0.01</v>
      </c>
      <c r="BP2332" s="72">
        <v>0.16</v>
      </c>
      <c r="BQ2332" s="72">
        <v>0.01</v>
      </c>
      <c r="BR2332" s="72">
        <v>0.31</v>
      </c>
      <c r="BS2332" s="72">
        <v>0.01</v>
      </c>
      <c r="BT2332" s="72"/>
      <c r="BU2332" s="72"/>
      <c r="BV2332" s="72"/>
      <c r="BW2332" s="72"/>
      <c r="BX2332" s="72">
        <v>0.71</v>
      </c>
      <c r="BY2332" s="72">
        <v>0.02</v>
      </c>
      <c r="BZ2332" s="72">
        <v>8.9600000000000009</v>
      </c>
      <c r="CA2332" s="72">
        <v>0.05</v>
      </c>
      <c r="CB2332" s="72">
        <v>5.21</v>
      </c>
      <c r="CC2332" s="72">
        <v>0.05</v>
      </c>
      <c r="CD2332" s="72"/>
      <c r="CE2332" s="72"/>
      <c r="CF2332" s="72"/>
      <c r="CG2332" s="72"/>
      <c r="CH2332" s="72"/>
      <c r="CI2332" s="72"/>
      <c r="CJ2332" s="72"/>
      <c r="CK2332" s="72"/>
      <c r="CL2332" s="72"/>
      <c r="CM2332" s="72"/>
      <c r="CN2332" s="72"/>
      <c r="CO2332" s="72"/>
      <c r="CP2332" s="72"/>
      <c r="CQ2332" s="72"/>
      <c r="CR2332" s="72"/>
      <c r="CS2332" s="72"/>
      <c r="CT2332" s="72"/>
      <c r="CU2332" s="72"/>
      <c r="CV2332" s="72"/>
      <c r="CW2332" s="72"/>
      <c r="CX2332" s="72"/>
      <c r="CY2332" s="72"/>
      <c r="CZ2332" s="72"/>
      <c r="DA2332" s="72"/>
      <c r="DB2332" s="72"/>
      <c r="DC2332" s="72"/>
      <c r="DD2332" s="72"/>
      <c r="DE2332" s="72"/>
      <c r="DF2332" s="72"/>
      <c r="DG2332" s="72"/>
      <c r="DH2332" s="78">
        <f t="shared" si="1061"/>
        <v>91.889999999999972</v>
      </c>
      <c r="DJ2332" s="77">
        <f t="shared" si="1038"/>
        <v>8.1100000000000279</v>
      </c>
      <c r="DK2332" s="72"/>
      <c r="DL2332" s="51" t="s">
        <v>3860</v>
      </c>
      <c r="DO2332" s="358">
        <v>8.11</v>
      </c>
      <c r="DP2332" s="72">
        <v>0.26</v>
      </c>
      <c r="DQ2332" s="374"/>
      <c r="DR2332" s="72"/>
      <c r="DU2332" s="52"/>
      <c r="DX2332" s="75">
        <f t="shared" si="1039"/>
        <v>60.060942431167717</v>
      </c>
      <c r="DY2332" s="51">
        <f t="shared" si="1040"/>
        <v>0.15235607791925132</v>
      </c>
      <c r="DZ2332" s="75">
        <f t="shared" si="1041"/>
        <v>0.6529546196539342</v>
      </c>
      <c r="EA2332" s="51">
        <f t="shared" si="1042"/>
        <v>2.1765153988464472E-2</v>
      </c>
      <c r="EB2332" s="75">
        <f t="shared" si="1043"/>
        <v>18.739797584067912</v>
      </c>
      <c r="EC2332" s="51">
        <f t="shared" si="1044"/>
        <v>6.5295461965393417E-2</v>
      </c>
      <c r="ED2332" s="75">
        <f t="shared" si="1045"/>
        <v>0.53324627271737968</v>
      </c>
      <c r="EE2332" s="51">
        <f t="shared" si="1046"/>
        <v>1.088257699423224E-2</v>
      </c>
      <c r="EF2332" s="75">
        <f t="shared" si="1047"/>
        <v>0.17412123190771581</v>
      </c>
      <c r="EG2332" s="51">
        <f t="shared" si="1048"/>
        <v>1.0882576994232238E-2</v>
      </c>
      <c r="EH2332" s="75">
        <f t="shared" si="1049"/>
        <v>0.33735988682119933</v>
      </c>
      <c r="EI2332" s="51">
        <f t="shared" si="1050"/>
        <v>1.0882576994232236E-2</v>
      </c>
      <c r="EJ2332" s="75">
        <f t="shared" si="1051"/>
        <v>0.77266296659048883</v>
      </c>
      <c r="EK2332" s="51">
        <f t="shared" si="1052"/>
        <v>2.1765153988464476E-2</v>
      </c>
      <c r="EL2332" s="75">
        <f t="shared" si="1053"/>
        <v>9.7507889868320863</v>
      </c>
      <c r="EM2332" s="51">
        <f t="shared" si="1054"/>
        <v>5.4412884971161195E-2</v>
      </c>
      <c r="EN2332" s="75">
        <f t="shared" si="1055"/>
        <v>5.6698226139949961</v>
      </c>
      <c r="EO2332" s="51">
        <f t="shared" si="1056"/>
        <v>5.4412884971161195E-2</v>
      </c>
      <c r="EP2332" s="75">
        <f t="shared" si="1057"/>
        <v>0</v>
      </c>
      <c r="EQ2332" s="51" t="e">
        <f t="shared" si="1058"/>
        <v>#DIV/0!</v>
      </c>
      <c r="ER2332" s="51">
        <f t="shared" si="1059"/>
        <v>100</v>
      </c>
      <c r="ES2332" s="51">
        <f t="shared" si="1060"/>
        <v>0</v>
      </c>
    </row>
    <row r="2333" spans="1:149" x14ac:dyDescent="0.45">
      <c r="A2333" s="78" t="s">
        <v>1522</v>
      </c>
      <c r="B2333" s="174" t="s">
        <v>863</v>
      </c>
      <c r="C2333" s="51" t="s">
        <v>762</v>
      </c>
      <c r="D2333" s="51" t="s">
        <v>3857</v>
      </c>
      <c r="E2333" s="78" t="s">
        <v>637</v>
      </c>
      <c r="F2333" s="78" t="s">
        <v>2984</v>
      </c>
      <c r="G2333" s="72" t="s">
        <v>3390</v>
      </c>
      <c r="H2333" s="78" t="s">
        <v>1372</v>
      </c>
      <c r="I2333" s="78">
        <v>46.5</v>
      </c>
      <c r="J2333" s="300">
        <v>320.79999999999995</v>
      </c>
      <c r="K2333" s="78">
        <v>5</v>
      </c>
      <c r="L2333" s="300">
        <v>1180</v>
      </c>
      <c r="M2333" s="72">
        <v>5</v>
      </c>
      <c r="O2333" s="78" t="s">
        <v>3331</v>
      </c>
      <c r="P2333" s="72" t="s">
        <v>1374</v>
      </c>
      <c r="R2333" s="114">
        <v>0</v>
      </c>
      <c r="AA2333" s="195"/>
      <c r="AB2333" s="195"/>
      <c r="AC2333" s="195"/>
      <c r="AD2333" s="72"/>
      <c r="AE2333" s="316">
        <v>1</v>
      </c>
      <c r="AF2333" s="195"/>
      <c r="AG2333" s="195">
        <v>0</v>
      </c>
      <c r="AH2333" s="72"/>
      <c r="AR2333" s="53">
        <v>1.0489999999999999</v>
      </c>
      <c r="AT2333" s="77"/>
      <c r="AU2333" s="276">
        <v>3207.9999999999995</v>
      </c>
      <c r="AV2333" s="276"/>
      <c r="AW2333" s="276">
        <v>3365.1919999999991</v>
      </c>
      <c r="AX2333" s="95"/>
      <c r="AY2333" s="276"/>
      <c r="AZ2333" s="95"/>
      <c r="BB2333" s="80" t="s">
        <v>3412</v>
      </c>
      <c r="BC2333" s="270" t="s">
        <v>1126</v>
      </c>
      <c r="BD2333" s="72">
        <v>55.17</v>
      </c>
      <c r="BE2333" s="72">
        <v>0.14000000000000001</v>
      </c>
      <c r="BF2333" s="72">
        <v>0.6</v>
      </c>
      <c r="BG2333" s="72">
        <v>0.02</v>
      </c>
      <c r="BH2333" s="72">
        <v>17.21</v>
      </c>
      <c r="BI2333" s="72">
        <v>0.06</v>
      </c>
      <c r="BJ2333" s="72">
        <v>3.04</v>
      </c>
      <c r="BK2333" s="72">
        <v>0.06</v>
      </c>
      <c r="BL2333" s="72"/>
      <c r="BM2333" s="72"/>
      <c r="BN2333" s="72">
        <v>0.49</v>
      </c>
      <c r="BO2333" s="72">
        <v>0.01</v>
      </c>
      <c r="BP2333" s="72">
        <v>0.16</v>
      </c>
      <c r="BQ2333" s="72">
        <v>0.01</v>
      </c>
      <c r="BR2333" s="72">
        <v>0.31</v>
      </c>
      <c r="BS2333" s="72">
        <v>0.01</v>
      </c>
      <c r="BT2333" s="72"/>
      <c r="BU2333" s="72"/>
      <c r="BV2333" s="72"/>
      <c r="BW2333" s="72"/>
      <c r="BX2333" s="72">
        <v>0.71</v>
      </c>
      <c r="BY2333" s="72">
        <v>0.02</v>
      </c>
      <c r="BZ2333" s="72">
        <v>8.9600000000000009</v>
      </c>
      <c r="CA2333" s="72">
        <v>0.05</v>
      </c>
      <c r="CB2333" s="72">
        <v>5.21</v>
      </c>
      <c r="CC2333" s="72">
        <v>0.05</v>
      </c>
      <c r="CD2333" s="72"/>
      <c r="CE2333" s="72"/>
      <c r="CF2333" s="72"/>
      <c r="CG2333" s="72"/>
      <c r="CH2333" s="72"/>
      <c r="CI2333" s="72"/>
      <c r="CJ2333" s="72"/>
      <c r="CK2333" s="72"/>
      <c r="CL2333" s="72"/>
      <c r="CM2333" s="72"/>
      <c r="CN2333" s="72"/>
      <c r="CO2333" s="72"/>
      <c r="CP2333" s="72"/>
      <c r="CQ2333" s="72"/>
      <c r="CR2333" s="72"/>
      <c r="CS2333" s="72"/>
      <c r="CT2333" s="72"/>
      <c r="CU2333" s="72"/>
      <c r="CV2333" s="72"/>
      <c r="CW2333" s="72"/>
      <c r="CX2333" s="72"/>
      <c r="CY2333" s="72"/>
      <c r="CZ2333" s="72"/>
      <c r="DA2333" s="72"/>
      <c r="DB2333" s="72"/>
      <c r="DC2333" s="72"/>
      <c r="DD2333" s="72"/>
      <c r="DE2333" s="72"/>
      <c r="DF2333" s="72"/>
      <c r="DG2333" s="72"/>
      <c r="DH2333" s="78">
        <f t="shared" si="1061"/>
        <v>91.86</v>
      </c>
      <c r="DJ2333" s="77">
        <f t="shared" si="1038"/>
        <v>8.14</v>
      </c>
      <c r="DK2333" s="72"/>
      <c r="DL2333" s="51" t="s">
        <v>3860</v>
      </c>
      <c r="DO2333" s="358">
        <v>8.14</v>
      </c>
      <c r="DP2333" s="72">
        <v>0.22</v>
      </c>
      <c r="DQ2333" s="374"/>
      <c r="DR2333" s="72"/>
      <c r="DU2333" s="52"/>
      <c r="DX2333" s="75">
        <f t="shared" si="1039"/>
        <v>60.058785107772707</v>
      </c>
      <c r="DY2333" s="51">
        <f t="shared" si="1040"/>
        <v>0.15240583496625304</v>
      </c>
      <c r="DZ2333" s="75">
        <f t="shared" si="1041"/>
        <v>0.6531678641410843</v>
      </c>
      <c r="EA2333" s="51">
        <f t="shared" si="1042"/>
        <v>2.1772262138036142E-2</v>
      </c>
      <c r="EB2333" s="75">
        <f t="shared" si="1043"/>
        <v>18.735031569780102</v>
      </c>
      <c r="EC2333" s="51">
        <f t="shared" si="1044"/>
        <v>6.531678641410843E-2</v>
      </c>
      <c r="ED2333" s="75">
        <f t="shared" si="1045"/>
        <v>0.53342042238188547</v>
      </c>
      <c r="EE2333" s="51">
        <f t="shared" si="1046"/>
        <v>1.0886131069018071E-2</v>
      </c>
      <c r="EF2333" s="75">
        <f t="shared" si="1047"/>
        <v>0.17417809710428914</v>
      </c>
      <c r="EG2333" s="51">
        <f t="shared" si="1048"/>
        <v>1.0886131069018071E-2</v>
      </c>
      <c r="EH2333" s="75">
        <f t="shared" si="1049"/>
        <v>0.33747006313956018</v>
      </c>
      <c r="EI2333" s="51">
        <f t="shared" si="1050"/>
        <v>1.0886131069018069E-2</v>
      </c>
      <c r="EJ2333" s="75">
        <f t="shared" si="1051"/>
        <v>0.77291530590028301</v>
      </c>
      <c r="EK2333" s="51">
        <f t="shared" si="1052"/>
        <v>2.1772262138036142E-2</v>
      </c>
      <c r="EL2333" s="75">
        <f t="shared" si="1053"/>
        <v>9.7539734378401928</v>
      </c>
      <c r="EM2333" s="51">
        <f t="shared" si="1054"/>
        <v>5.443065534509036E-2</v>
      </c>
      <c r="EN2333" s="75">
        <f t="shared" si="1055"/>
        <v>5.6716742869584147</v>
      </c>
      <c r="EO2333" s="51">
        <f t="shared" si="1056"/>
        <v>5.443065534509036E-2</v>
      </c>
      <c r="EP2333" s="75">
        <f t="shared" si="1057"/>
        <v>0</v>
      </c>
      <c r="EQ2333" s="51" t="e">
        <f t="shared" si="1058"/>
        <v>#DIV/0!</v>
      </c>
      <c r="ER2333" s="51">
        <f t="shared" si="1059"/>
        <v>100</v>
      </c>
      <c r="ES2333" s="51">
        <f t="shared" si="1060"/>
        <v>0</v>
      </c>
    </row>
    <row r="2334" spans="1:149" x14ac:dyDescent="0.45">
      <c r="A2334" s="78" t="s">
        <v>1522</v>
      </c>
      <c r="B2334" s="174" t="s">
        <v>863</v>
      </c>
      <c r="C2334" s="51" t="s">
        <v>762</v>
      </c>
      <c r="D2334" s="51" t="s">
        <v>3857</v>
      </c>
      <c r="E2334" s="78" t="s">
        <v>637</v>
      </c>
      <c r="F2334" s="78" t="s">
        <v>2985</v>
      </c>
      <c r="G2334" s="72" t="s">
        <v>3390</v>
      </c>
      <c r="H2334" s="78" t="s">
        <v>1372</v>
      </c>
      <c r="I2334" s="78">
        <v>70</v>
      </c>
      <c r="J2334" s="300">
        <v>463.5</v>
      </c>
      <c r="K2334" s="78">
        <v>5</v>
      </c>
      <c r="L2334" s="300">
        <v>1170</v>
      </c>
      <c r="M2334" s="72">
        <v>5</v>
      </c>
      <c r="O2334" s="78" t="s">
        <v>3331</v>
      </c>
      <c r="P2334" s="72" t="s">
        <v>1374</v>
      </c>
      <c r="R2334" s="114">
        <v>0</v>
      </c>
      <c r="AA2334" s="195"/>
      <c r="AB2334" s="195"/>
      <c r="AC2334" s="195"/>
      <c r="AD2334" s="72"/>
      <c r="AE2334" s="316">
        <v>1</v>
      </c>
      <c r="AF2334" s="195"/>
      <c r="AG2334" s="195">
        <v>0</v>
      </c>
      <c r="AH2334" s="72"/>
      <c r="AR2334" s="53">
        <v>1.1399999999999999</v>
      </c>
      <c r="AT2334" s="77"/>
      <c r="AU2334" s="276">
        <v>4635</v>
      </c>
      <c r="AV2334" s="276"/>
      <c r="AW2334" s="276">
        <v>5283.9</v>
      </c>
      <c r="AX2334" s="95"/>
      <c r="AY2334" s="276"/>
      <c r="AZ2334" s="95"/>
      <c r="BB2334" s="80" t="s">
        <v>3412</v>
      </c>
      <c r="BC2334" s="270" t="s">
        <v>1126</v>
      </c>
      <c r="BD2334" s="72">
        <v>54.04</v>
      </c>
      <c r="BE2334" s="72">
        <v>0.14000000000000001</v>
      </c>
      <c r="BF2334" s="72">
        <v>0.59</v>
      </c>
      <c r="BG2334" s="72">
        <v>0.02</v>
      </c>
      <c r="BH2334" s="72">
        <v>16.86</v>
      </c>
      <c r="BI2334" s="72">
        <v>0.05</v>
      </c>
      <c r="BJ2334" s="72">
        <v>2.98</v>
      </c>
      <c r="BK2334" s="72">
        <v>0.06</v>
      </c>
      <c r="BL2334" s="72"/>
      <c r="BM2334" s="72"/>
      <c r="BN2334" s="72">
        <v>0.48</v>
      </c>
      <c r="BO2334" s="72">
        <v>0.01</v>
      </c>
      <c r="BP2334" s="72">
        <v>0.15</v>
      </c>
      <c r="BQ2334" s="72">
        <v>0.01</v>
      </c>
      <c r="BR2334" s="72">
        <v>0.31</v>
      </c>
      <c r="BS2334" s="72">
        <v>0.01</v>
      </c>
      <c r="BT2334" s="72"/>
      <c r="BU2334" s="72"/>
      <c r="BV2334" s="72"/>
      <c r="BW2334" s="72"/>
      <c r="BX2334" s="72">
        <v>0.7</v>
      </c>
      <c r="BY2334" s="72">
        <v>0.02</v>
      </c>
      <c r="BZ2334" s="72">
        <v>8.7799999999999994</v>
      </c>
      <c r="CA2334" s="72">
        <v>0.05</v>
      </c>
      <c r="CB2334" s="72">
        <v>5.0999999999999996</v>
      </c>
      <c r="CC2334" s="72">
        <v>0.05</v>
      </c>
      <c r="CD2334" s="72"/>
      <c r="CE2334" s="72"/>
      <c r="CF2334" s="72"/>
      <c r="CG2334" s="72"/>
      <c r="CH2334" s="72"/>
      <c r="CI2334" s="72"/>
      <c r="CJ2334" s="72"/>
      <c r="CK2334" s="72"/>
      <c r="CL2334" s="72"/>
      <c r="CM2334" s="72"/>
      <c r="CN2334" s="72"/>
      <c r="CO2334" s="72"/>
      <c r="CP2334" s="72"/>
      <c r="CQ2334" s="72"/>
      <c r="CR2334" s="72"/>
      <c r="CS2334" s="72"/>
      <c r="CT2334" s="72"/>
      <c r="CU2334" s="72"/>
      <c r="CV2334" s="72"/>
      <c r="CW2334" s="72"/>
      <c r="CX2334" s="72"/>
      <c r="CY2334" s="72"/>
      <c r="CZ2334" s="72"/>
      <c r="DA2334" s="72"/>
      <c r="DB2334" s="72"/>
      <c r="DC2334" s="72"/>
      <c r="DD2334" s="72"/>
      <c r="DE2334" s="72"/>
      <c r="DF2334" s="72"/>
      <c r="DG2334" s="72"/>
      <c r="DH2334" s="78">
        <f t="shared" si="1061"/>
        <v>89.990000000000023</v>
      </c>
      <c r="DJ2334" s="77">
        <f t="shared" si="1038"/>
        <v>10.009999999999977</v>
      </c>
      <c r="DK2334" s="72"/>
      <c r="DL2334" s="51" t="s">
        <v>3860</v>
      </c>
      <c r="DO2334" s="358">
        <v>10.02</v>
      </c>
      <c r="DP2334" s="72">
        <v>0.21</v>
      </c>
      <c r="DQ2334" s="374"/>
      <c r="DR2334" s="72"/>
      <c r="DU2334" s="52"/>
      <c r="DX2334" s="75">
        <f t="shared" si="1039"/>
        <v>60.051116790754513</v>
      </c>
      <c r="DY2334" s="51">
        <f t="shared" si="1040"/>
        <v>0.15557284142682518</v>
      </c>
      <c r="DZ2334" s="75">
        <f t="shared" si="1041"/>
        <v>0.65562840315590598</v>
      </c>
      <c r="EA2334" s="51">
        <f t="shared" si="1042"/>
        <v>2.2224691632403593E-2</v>
      </c>
      <c r="EB2334" s="75">
        <f t="shared" si="1043"/>
        <v>18.735415046116231</v>
      </c>
      <c r="EC2334" s="51">
        <f t="shared" si="1044"/>
        <v>5.5561729081008995E-2</v>
      </c>
      <c r="ED2334" s="75">
        <f t="shared" si="1045"/>
        <v>0.53339259917768622</v>
      </c>
      <c r="EE2334" s="51">
        <f t="shared" si="1046"/>
        <v>1.1112345816201798E-2</v>
      </c>
      <c r="EF2334" s="75">
        <f t="shared" si="1047"/>
        <v>0.16668518724302694</v>
      </c>
      <c r="EG2334" s="51">
        <f t="shared" si="1048"/>
        <v>1.1112345816201796E-2</v>
      </c>
      <c r="EH2334" s="75">
        <f t="shared" si="1049"/>
        <v>0.34448272030225574</v>
      </c>
      <c r="EI2334" s="51">
        <f t="shared" si="1050"/>
        <v>1.1112345816201798E-2</v>
      </c>
      <c r="EJ2334" s="75">
        <f t="shared" si="1051"/>
        <v>0.77786420713412574</v>
      </c>
      <c r="EK2334" s="51">
        <f t="shared" si="1052"/>
        <v>2.2224691632403596E-2</v>
      </c>
      <c r="EL2334" s="75">
        <f t="shared" si="1053"/>
        <v>9.7566396266251765</v>
      </c>
      <c r="EM2334" s="51">
        <f t="shared" si="1054"/>
        <v>5.5561729081008981E-2</v>
      </c>
      <c r="EN2334" s="75">
        <f t="shared" si="1055"/>
        <v>5.6672963662629163</v>
      </c>
      <c r="EO2334" s="51">
        <f t="shared" si="1056"/>
        <v>5.5561729081008995E-2</v>
      </c>
      <c r="EP2334" s="75">
        <f t="shared" si="1057"/>
        <v>0</v>
      </c>
      <c r="EQ2334" s="51" t="e">
        <f t="shared" si="1058"/>
        <v>#DIV/0!</v>
      </c>
      <c r="ER2334" s="51">
        <f t="shared" si="1059"/>
        <v>100</v>
      </c>
      <c r="ES2334" s="51">
        <f t="shared" si="1060"/>
        <v>0</v>
      </c>
    </row>
    <row r="2335" spans="1:149" x14ac:dyDescent="0.45">
      <c r="A2335" s="78" t="s">
        <v>1522</v>
      </c>
      <c r="B2335" s="174" t="s">
        <v>863</v>
      </c>
      <c r="C2335" s="51" t="s">
        <v>762</v>
      </c>
      <c r="D2335" s="51" t="s">
        <v>3858</v>
      </c>
      <c r="E2335" s="78" t="s">
        <v>1127</v>
      </c>
      <c r="F2335" s="78" t="s">
        <v>2986</v>
      </c>
      <c r="G2335" s="72" t="s">
        <v>3390</v>
      </c>
      <c r="H2335" s="78" t="s">
        <v>1372</v>
      </c>
      <c r="I2335" s="78">
        <v>91</v>
      </c>
      <c r="J2335" s="300">
        <v>48.099999999999994</v>
      </c>
      <c r="K2335" s="78">
        <v>5</v>
      </c>
      <c r="L2335" s="300">
        <v>900</v>
      </c>
      <c r="M2335" s="72">
        <v>10</v>
      </c>
      <c r="O2335" s="78" t="s">
        <v>3331</v>
      </c>
      <c r="P2335" s="72" t="s">
        <v>1374</v>
      </c>
      <c r="R2335" s="114">
        <v>0</v>
      </c>
      <c r="AA2335" s="195"/>
      <c r="AB2335" s="195"/>
      <c r="AC2335" s="195"/>
      <c r="AD2335" s="72"/>
      <c r="AE2335" s="316">
        <v>1</v>
      </c>
      <c r="AF2335" s="195"/>
      <c r="AG2335" s="195">
        <v>0</v>
      </c>
      <c r="AH2335" s="72"/>
      <c r="AR2335" s="53">
        <v>0.94289999999999996</v>
      </c>
      <c r="AT2335" s="77"/>
      <c r="AU2335" s="276">
        <v>480.99999999999994</v>
      </c>
      <c r="AV2335" s="276"/>
      <c r="AW2335" s="276">
        <v>453.53489999999994</v>
      </c>
      <c r="AX2335" s="95"/>
      <c r="AY2335" s="276"/>
      <c r="AZ2335" s="95"/>
      <c r="BB2335" s="80" t="s">
        <v>3412</v>
      </c>
      <c r="BC2335" s="270" t="s">
        <v>1126</v>
      </c>
      <c r="BD2335" s="72">
        <v>58.43</v>
      </c>
      <c r="BE2335" s="72">
        <v>0.18</v>
      </c>
      <c r="BF2335" s="72">
        <v>0.19</v>
      </c>
      <c r="BG2335" s="72">
        <v>0.01</v>
      </c>
      <c r="BH2335" s="72">
        <v>21.99</v>
      </c>
      <c r="BI2335" s="72">
        <v>0.09</v>
      </c>
      <c r="BJ2335" s="72">
        <v>1.22</v>
      </c>
      <c r="BK2335" s="72">
        <v>0.02</v>
      </c>
      <c r="BL2335" s="72"/>
      <c r="BM2335" s="72"/>
      <c r="BN2335" s="72">
        <v>0.51</v>
      </c>
      <c r="BO2335" s="72">
        <v>0.01</v>
      </c>
      <c r="BP2335" s="72">
        <v>0.34</v>
      </c>
      <c r="BQ2335" s="72">
        <v>0.01</v>
      </c>
      <c r="BR2335" s="72">
        <v>7.0000000000000007E-2</v>
      </c>
      <c r="BS2335" s="72">
        <v>0.01</v>
      </c>
      <c r="BT2335" s="72"/>
      <c r="BU2335" s="72"/>
      <c r="BV2335" s="72"/>
      <c r="BW2335" s="72"/>
      <c r="BX2335" s="72">
        <v>0.7</v>
      </c>
      <c r="BY2335" s="72">
        <v>0.01</v>
      </c>
      <c r="BZ2335" s="72">
        <v>9.18</v>
      </c>
      <c r="CA2335" s="72">
        <v>0.15</v>
      </c>
      <c r="CB2335" s="72">
        <v>4.66</v>
      </c>
      <c r="CC2335" s="72">
        <v>0.06</v>
      </c>
      <c r="CD2335" s="72"/>
      <c r="CE2335" s="72"/>
      <c r="CF2335" s="72"/>
      <c r="CG2335" s="72"/>
      <c r="CH2335" s="72"/>
      <c r="CI2335" s="72"/>
      <c r="CJ2335" s="72"/>
      <c r="CK2335" s="72"/>
      <c r="CL2335" s="72"/>
      <c r="CM2335" s="72"/>
      <c r="CN2335" s="72"/>
      <c r="CO2335" s="72"/>
      <c r="CP2335" s="72"/>
      <c r="CQ2335" s="72"/>
      <c r="CR2335" s="72"/>
      <c r="CS2335" s="72"/>
      <c r="CT2335" s="72"/>
      <c r="CU2335" s="72"/>
      <c r="CV2335" s="72"/>
      <c r="CW2335" s="72"/>
      <c r="CX2335" s="72"/>
      <c r="CY2335" s="72"/>
      <c r="CZ2335" s="72"/>
      <c r="DA2335" s="72"/>
      <c r="DB2335" s="72"/>
      <c r="DC2335" s="72"/>
      <c r="DD2335" s="72"/>
      <c r="DE2335" s="72"/>
      <c r="DF2335" s="72"/>
      <c r="DG2335" s="72"/>
      <c r="DH2335" s="78">
        <f t="shared" si="1061"/>
        <v>97.289999999999992</v>
      </c>
      <c r="DJ2335" s="77">
        <f t="shared" si="1038"/>
        <v>2.710000000000008</v>
      </c>
      <c r="DK2335" s="72"/>
      <c r="DL2335" s="51" t="s">
        <v>3860</v>
      </c>
      <c r="DO2335" s="358">
        <v>2.71</v>
      </c>
      <c r="DP2335" s="72">
        <v>0.21</v>
      </c>
      <c r="DQ2335" s="374"/>
      <c r="DR2335" s="72"/>
      <c r="DU2335" s="52"/>
      <c r="DX2335" s="75">
        <f t="shared" si="1039"/>
        <v>60.057559872545994</v>
      </c>
      <c r="DY2335" s="51">
        <f t="shared" si="1040"/>
        <v>0.18501387604070305</v>
      </c>
      <c r="DZ2335" s="75">
        <f t="shared" si="1041"/>
        <v>0.19529242470963101</v>
      </c>
      <c r="EA2335" s="51">
        <f t="shared" si="1042"/>
        <v>1.0278548668927948E-2</v>
      </c>
      <c r="EB2335" s="75">
        <f t="shared" si="1043"/>
        <v>22.602528522972555</v>
      </c>
      <c r="EC2335" s="51">
        <f t="shared" si="1044"/>
        <v>9.2506938020351523E-2</v>
      </c>
      <c r="ED2335" s="75">
        <f t="shared" si="1045"/>
        <v>0.52420598211532532</v>
      </c>
      <c r="EE2335" s="51">
        <f t="shared" si="1046"/>
        <v>1.0278548668927948E-2</v>
      </c>
      <c r="EF2335" s="75">
        <f t="shared" si="1047"/>
        <v>0.34947065474355027</v>
      </c>
      <c r="EG2335" s="51">
        <f t="shared" si="1048"/>
        <v>1.027854866892795E-2</v>
      </c>
      <c r="EH2335" s="75">
        <f t="shared" si="1049"/>
        <v>7.1949840682495644E-2</v>
      </c>
      <c r="EI2335" s="51">
        <f t="shared" si="1050"/>
        <v>1.0278548668927948E-2</v>
      </c>
      <c r="EJ2335" s="75">
        <f t="shared" si="1051"/>
        <v>0.71949840682495625</v>
      </c>
      <c r="EK2335" s="51">
        <f t="shared" si="1052"/>
        <v>1.0278548668927948E-2</v>
      </c>
      <c r="EL2335" s="75">
        <f t="shared" si="1053"/>
        <v>9.4357076780758575</v>
      </c>
      <c r="EM2335" s="51">
        <f t="shared" si="1054"/>
        <v>0.15417823003391926</v>
      </c>
      <c r="EN2335" s="75">
        <f t="shared" si="1055"/>
        <v>4.789803679720424</v>
      </c>
      <c r="EO2335" s="51">
        <f t="shared" si="1056"/>
        <v>6.1671292013567691E-2</v>
      </c>
      <c r="EP2335" s="75">
        <f t="shared" si="1057"/>
        <v>0</v>
      </c>
      <c r="EQ2335" s="51" t="e">
        <f t="shared" si="1058"/>
        <v>#DIV/0!</v>
      </c>
      <c r="ER2335" s="51">
        <f t="shared" si="1059"/>
        <v>100</v>
      </c>
      <c r="ES2335" s="51">
        <f t="shared" si="1060"/>
        <v>0</v>
      </c>
    </row>
    <row r="2336" spans="1:149" x14ac:dyDescent="0.45">
      <c r="A2336" s="78" t="s">
        <v>1522</v>
      </c>
      <c r="B2336" s="174" t="s">
        <v>863</v>
      </c>
      <c r="C2336" s="51" t="s">
        <v>762</v>
      </c>
      <c r="D2336" s="51" t="s">
        <v>3858</v>
      </c>
      <c r="E2336" s="78" t="s">
        <v>637</v>
      </c>
      <c r="F2336" s="78" t="s">
        <v>2987</v>
      </c>
      <c r="G2336" s="72" t="s">
        <v>3390</v>
      </c>
      <c r="H2336" s="78" t="s">
        <v>1372</v>
      </c>
      <c r="I2336" s="78">
        <v>91</v>
      </c>
      <c r="J2336" s="300">
        <v>50.4</v>
      </c>
      <c r="K2336" s="78">
        <v>5</v>
      </c>
      <c r="L2336" s="300">
        <v>1000</v>
      </c>
      <c r="M2336" s="72">
        <v>5</v>
      </c>
      <c r="O2336" s="78" t="s">
        <v>3331</v>
      </c>
      <c r="P2336" s="72" t="s">
        <v>1374</v>
      </c>
      <c r="R2336" s="114">
        <v>0</v>
      </c>
      <c r="AA2336" s="195"/>
      <c r="AB2336" s="195"/>
      <c r="AC2336" s="195"/>
      <c r="AD2336" s="72"/>
      <c r="AE2336" s="316">
        <v>1</v>
      </c>
      <c r="AF2336" s="195"/>
      <c r="AG2336" s="195">
        <v>0</v>
      </c>
      <c r="AH2336" s="72"/>
      <c r="AR2336" s="53">
        <v>0.96399999999999997</v>
      </c>
      <c r="AT2336" s="77"/>
      <c r="AU2336" s="276">
        <v>504</v>
      </c>
      <c r="AV2336" s="276"/>
      <c r="AW2336" s="276">
        <v>485.85599999999999</v>
      </c>
      <c r="AX2336" s="95"/>
      <c r="AY2336" s="276"/>
      <c r="AZ2336" s="95"/>
      <c r="BB2336" s="80" t="s">
        <v>3412</v>
      </c>
      <c r="BC2336" s="270" t="s">
        <v>1126</v>
      </c>
      <c r="BD2336" s="72">
        <v>58.38</v>
      </c>
      <c r="BE2336" s="72">
        <v>0.18</v>
      </c>
      <c r="BF2336" s="72">
        <v>0.19</v>
      </c>
      <c r="BG2336" s="72">
        <v>0.01</v>
      </c>
      <c r="BH2336" s="72">
        <v>21.97</v>
      </c>
      <c r="BI2336" s="72">
        <v>0.09</v>
      </c>
      <c r="BJ2336" s="72">
        <v>1.22</v>
      </c>
      <c r="BK2336" s="72">
        <v>0.02</v>
      </c>
      <c r="BL2336" s="72"/>
      <c r="BM2336" s="72"/>
      <c r="BN2336" s="72">
        <v>0.51</v>
      </c>
      <c r="BO2336" s="72">
        <v>0.01</v>
      </c>
      <c r="BP2336" s="72">
        <v>0.34</v>
      </c>
      <c r="BQ2336" s="72">
        <v>0.01</v>
      </c>
      <c r="BR2336" s="72">
        <v>7.0000000000000007E-2</v>
      </c>
      <c r="BS2336" s="72">
        <v>0.01</v>
      </c>
      <c r="BT2336" s="72"/>
      <c r="BU2336" s="72"/>
      <c r="BV2336" s="72"/>
      <c r="BW2336" s="72"/>
      <c r="BX2336" s="72">
        <v>0.7</v>
      </c>
      <c r="BY2336" s="72">
        <v>0.01</v>
      </c>
      <c r="BZ2336" s="72">
        <v>9.18</v>
      </c>
      <c r="CA2336" s="72">
        <v>0.15</v>
      </c>
      <c r="CB2336" s="72">
        <v>4.66</v>
      </c>
      <c r="CC2336" s="72">
        <v>0.06</v>
      </c>
      <c r="CD2336" s="72"/>
      <c r="CE2336" s="72"/>
      <c r="CF2336" s="72"/>
      <c r="CG2336" s="72"/>
      <c r="CH2336" s="72"/>
      <c r="CI2336" s="72"/>
      <c r="CJ2336" s="72"/>
      <c r="CK2336" s="72"/>
      <c r="CL2336" s="72"/>
      <c r="CM2336" s="72"/>
      <c r="CN2336" s="72"/>
      <c r="CO2336" s="72"/>
      <c r="CP2336" s="72"/>
      <c r="CQ2336" s="72"/>
      <c r="CR2336" s="72"/>
      <c r="CS2336" s="72"/>
      <c r="CT2336" s="72"/>
      <c r="CU2336" s="72"/>
      <c r="CV2336" s="72"/>
      <c r="CW2336" s="72"/>
      <c r="CX2336" s="72"/>
      <c r="CY2336" s="72"/>
      <c r="CZ2336" s="72"/>
      <c r="DA2336" s="72"/>
      <c r="DB2336" s="72"/>
      <c r="DC2336" s="72"/>
      <c r="DD2336" s="72"/>
      <c r="DE2336" s="72"/>
      <c r="DF2336" s="72"/>
      <c r="DG2336" s="72"/>
      <c r="DH2336" s="78">
        <f t="shared" si="1061"/>
        <v>97.22</v>
      </c>
      <c r="DJ2336" s="77">
        <f t="shared" si="1038"/>
        <v>2.7800000000000011</v>
      </c>
      <c r="DK2336" s="72"/>
      <c r="DL2336" s="51" t="s">
        <v>3860</v>
      </c>
      <c r="DO2336" s="358">
        <v>2.8</v>
      </c>
      <c r="DP2336" s="72">
        <v>0.2</v>
      </c>
      <c r="DQ2336" s="374"/>
      <c r="DR2336" s="72"/>
      <c r="DU2336" s="52"/>
      <c r="DX2336" s="75">
        <f t="shared" si="1039"/>
        <v>60.049372557087025</v>
      </c>
      <c r="DY2336" s="51">
        <f t="shared" si="1040"/>
        <v>0.18514708907632174</v>
      </c>
      <c r="DZ2336" s="75">
        <f t="shared" si="1041"/>
        <v>0.19543303846945073</v>
      </c>
      <c r="EA2336" s="51">
        <f t="shared" si="1042"/>
        <v>1.0285949393128985E-2</v>
      </c>
      <c r="EB2336" s="75">
        <f t="shared" si="1043"/>
        <v>22.598230816704383</v>
      </c>
      <c r="EC2336" s="51">
        <f t="shared" si="1044"/>
        <v>9.2573544538160871E-2</v>
      </c>
      <c r="ED2336" s="75">
        <f t="shared" si="1045"/>
        <v>0.52458341904957828</v>
      </c>
      <c r="EE2336" s="51">
        <f t="shared" si="1046"/>
        <v>1.0285949393128985E-2</v>
      </c>
      <c r="EF2336" s="75">
        <f t="shared" si="1047"/>
        <v>0.34972227936638556</v>
      </c>
      <c r="EG2336" s="51">
        <f t="shared" si="1048"/>
        <v>1.0285949393128987E-2</v>
      </c>
      <c r="EH2336" s="75">
        <f t="shared" si="1049"/>
        <v>7.2001645751902904E-2</v>
      </c>
      <c r="EI2336" s="51">
        <f t="shared" si="1050"/>
        <v>1.0285949393128985E-2</v>
      </c>
      <c r="EJ2336" s="75">
        <f t="shared" si="1051"/>
        <v>0.72001645751902899</v>
      </c>
      <c r="EK2336" s="51">
        <f t="shared" si="1052"/>
        <v>1.0285949393128987E-2</v>
      </c>
      <c r="EL2336" s="75">
        <f t="shared" si="1053"/>
        <v>9.4425015428924084</v>
      </c>
      <c r="EM2336" s="51">
        <f t="shared" si="1054"/>
        <v>0.1542892408969348</v>
      </c>
      <c r="EN2336" s="75">
        <f t="shared" si="1055"/>
        <v>4.7932524171981079</v>
      </c>
      <c r="EO2336" s="51">
        <f t="shared" si="1056"/>
        <v>6.1715696358773921E-2</v>
      </c>
      <c r="EP2336" s="75">
        <f t="shared" si="1057"/>
        <v>0</v>
      </c>
      <c r="EQ2336" s="51" t="e">
        <f t="shared" si="1058"/>
        <v>#DIV/0!</v>
      </c>
      <c r="ER2336" s="51">
        <f t="shared" si="1059"/>
        <v>100</v>
      </c>
      <c r="ES2336" s="51">
        <f t="shared" si="1060"/>
        <v>0</v>
      </c>
    </row>
    <row r="2337" spans="1:149" x14ac:dyDescent="0.45">
      <c r="A2337" s="78" t="s">
        <v>1522</v>
      </c>
      <c r="B2337" s="174" t="s">
        <v>863</v>
      </c>
      <c r="C2337" s="51" t="s">
        <v>762</v>
      </c>
      <c r="D2337" s="51" t="s">
        <v>3858</v>
      </c>
      <c r="E2337" s="78" t="s">
        <v>637</v>
      </c>
      <c r="F2337" s="78" t="s">
        <v>2988</v>
      </c>
      <c r="G2337" s="72" t="s">
        <v>3390</v>
      </c>
      <c r="H2337" s="78" t="s">
        <v>1372</v>
      </c>
      <c r="I2337" s="78">
        <v>48</v>
      </c>
      <c r="J2337" s="300">
        <v>51.7</v>
      </c>
      <c r="K2337" s="78">
        <v>5</v>
      </c>
      <c r="L2337" s="300">
        <v>1200</v>
      </c>
      <c r="M2337" s="72">
        <v>5</v>
      </c>
      <c r="O2337" s="78" t="s">
        <v>3331</v>
      </c>
      <c r="P2337" s="72" t="s">
        <v>1374</v>
      </c>
      <c r="R2337" s="114">
        <v>0</v>
      </c>
      <c r="AA2337" s="195"/>
      <c r="AB2337" s="195"/>
      <c r="AC2337" s="195"/>
      <c r="AD2337" s="72"/>
      <c r="AE2337" s="316">
        <v>1</v>
      </c>
      <c r="AF2337" s="195"/>
      <c r="AG2337" s="195">
        <v>0</v>
      </c>
      <c r="AH2337" s="72"/>
      <c r="AR2337" s="53">
        <v>0.99199999999999999</v>
      </c>
      <c r="AT2337" s="77"/>
      <c r="AU2337" s="276">
        <v>517</v>
      </c>
      <c r="AV2337" s="276"/>
      <c r="AW2337" s="276">
        <v>512.86400000000003</v>
      </c>
      <c r="AX2337" s="95"/>
      <c r="AY2337" s="276"/>
      <c r="AZ2337" s="95"/>
      <c r="BB2337" s="80" t="s">
        <v>3412</v>
      </c>
      <c r="BC2337" s="270" t="s">
        <v>1126</v>
      </c>
      <c r="BD2337" s="72">
        <v>58.49</v>
      </c>
      <c r="BE2337" s="72">
        <v>0.18</v>
      </c>
      <c r="BF2337" s="72">
        <v>0.19</v>
      </c>
      <c r="BG2337" s="72">
        <v>0.01</v>
      </c>
      <c r="BH2337" s="72">
        <v>22.01</v>
      </c>
      <c r="BI2337" s="72">
        <v>0.09</v>
      </c>
      <c r="BJ2337" s="72">
        <v>1.22</v>
      </c>
      <c r="BK2337" s="72">
        <v>0.02</v>
      </c>
      <c r="BL2337" s="72"/>
      <c r="BM2337" s="72"/>
      <c r="BN2337" s="72">
        <v>0.51</v>
      </c>
      <c r="BO2337" s="72">
        <v>0.01</v>
      </c>
      <c r="BP2337" s="72">
        <v>0.34</v>
      </c>
      <c r="BQ2337" s="72">
        <v>0.01</v>
      </c>
      <c r="BR2337" s="72">
        <v>7.0000000000000007E-2</v>
      </c>
      <c r="BS2337" s="72">
        <v>0.01</v>
      </c>
      <c r="BT2337" s="72"/>
      <c r="BU2337" s="72"/>
      <c r="BV2337" s="72"/>
      <c r="BW2337" s="72"/>
      <c r="BX2337" s="72">
        <v>0.7</v>
      </c>
      <c r="BY2337" s="72">
        <v>0.01</v>
      </c>
      <c r="BZ2337" s="72">
        <v>9.19</v>
      </c>
      <c r="CA2337" s="72">
        <v>0.15</v>
      </c>
      <c r="CB2337" s="72">
        <v>4.67</v>
      </c>
      <c r="CC2337" s="72">
        <v>0.06</v>
      </c>
      <c r="CD2337" s="72"/>
      <c r="CE2337" s="72"/>
      <c r="CF2337" s="72"/>
      <c r="CG2337" s="72"/>
      <c r="CH2337" s="72"/>
      <c r="CI2337" s="72"/>
      <c r="CJ2337" s="72"/>
      <c r="CK2337" s="72"/>
      <c r="CL2337" s="72"/>
      <c r="CM2337" s="72"/>
      <c r="CN2337" s="72"/>
      <c r="CO2337" s="72"/>
      <c r="CP2337" s="72"/>
      <c r="CQ2337" s="72"/>
      <c r="CR2337" s="72"/>
      <c r="CS2337" s="72"/>
      <c r="CT2337" s="72"/>
      <c r="CU2337" s="72"/>
      <c r="CV2337" s="72"/>
      <c r="CW2337" s="72"/>
      <c r="CX2337" s="72"/>
      <c r="CY2337" s="72"/>
      <c r="CZ2337" s="72"/>
      <c r="DA2337" s="72"/>
      <c r="DB2337" s="72"/>
      <c r="DC2337" s="72"/>
      <c r="DD2337" s="72"/>
      <c r="DE2337" s="72"/>
      <c r="DF2337" s="72"/>
      <c r="DG2337" s="72"/>
      <c r="DH2337" s="78">
        <f t="shared" si="1061"/>
        <v>97.39</v>
      </c>
      <c r="DJ2337" s="77">
        <f t="shared" si="1038"/>
        <v>2.6099999999999994</v>
      </c>
      <c r="DK2337" s="72"/>
      <c r="DL2337" s="51" t="s">
        <v>3860</v>
      </c>
      <c r="DO2337" s="358">
        <v>2.61</v>
      </c>
      <c r="DP2337" s="72">
        <v>0.2</v>
      </c>
      <c r="DQ2337" s="374"/>
      <c r="DR2337" s="72"/>
      <c r="DU2337" s="52"/>
      <c r="DX2337" s="75">
        <f t="shared" si="1039"/>
        <v>60.057500770099601</v>
      </c>
      <c r="DY2337" s="51">
        <f t="shared" si="1040"/>
        <v>0.18482390389156997</v>
      </c>
      <c r="DZ2337" s="75">
        <f t="shared" si="1041"/>
        <v>0.19509189855221276</v>
      </c>
      <c r="EA2337" s="51">
        <f t="shared" si="1042"/>
        <v>1.0267994660642776E-2</v>
      </c>
      <c r="EB2337" s="75">
        <f t="shared" si="1043"/>
        <v>22.599856248074751</v>
      </c>
      <c r="EC2337" s="51">
        <f t="shared" si="1044"/>
        <v>9.241195194578497E-2</v>
      </c>
      <c r="ED2337" s="75">
        <f t="shared" si="1045"/>
        <v>0.52366772769278158</v>
      </c>
      <c r="EE2337" s="51">
        <f t="shared" si="1046"/>
        <v>1.0267994660642776E-2</v>
      </c>
      <c r="EF2337" s="75">
        <f t="shared" si="1047"/>
        <v>0.34911181846185441</v>
      </c>
      <c r="EG2337" s="51">
        <f t="shared" si="1048"/>
        <v>1.0267994660642777E-2</v>
      </c>
      <c r="EH2337" s="75">
        <f t="shared" si="1049"/>
        <v>7.187596262449944E-2</v>
      </c>
      <c r="EI2337" s="51">
        <f t="shared" si="1050"/>
        <v>1.0267994660642777E-2</v>
      </c>
      <c r="EJ2337" s="75">
        <f t="shared" si="1051"/>
        <v>0.71875962624499434</v>
      </c>
      <c r="EK2337" s="51">
        <f t="shared" si="1052"/>
        <v>1.0267994660642777E-2</v>
      </c>
      <c r="EL2337" s="75">
        <f t="shared" si="1053"/>
        <v>9.4362870931307121</v>
      </c>
      <c r="EM2337" s="51">
        <f t="shared" si="1054"/>
        <v>0.15401991990964167</v>
      </c>
      <c r="EN2337" s="75">
        <f t="shared" si="1055"/>
        <v>4.795153506520176</v>
      </c>
      <c r="EO2337" s="51">
        <f t="shared" si="1056"/>
        <v>6.1607967963856654E-2</v>
      </c>
      <c r="EP2337" s="75">
        <f t="shared" si="1057"/>
        <v>0</v>
      </c>
      <c r="EQ2337" s="51" t="e">
        <f t="shared" si="1058"/>
        <v>#DIV/0!</v>
      </c>
      <c r="ER2337" s="51">
        <f t="shared" si="1059"/>
        <v>100</v>
      </c>
      <c r="ES2337" s="51">
        <f t="shared" si="1060"/>
        <v>0</v>
      </c>
    </row>
    <row r="2338" spans="1:149" x14ac:dyDescent="0.45">
      <c r="A2338" s="78" t="s">
        <v>1522</v>
      </c>
      <c r="B2338" s="174" t="s">
        <v>863</v>
      </c>
      <c r="C2338" s="51" t="s">
        <v>762</v>
      </c>
      <c r="D2338" s="51" t="s">
        <v>3858</v>
      </c>
      <c r="E2338" s="78" t="s">
        <v>1127</v>
      </c>
      <c r="F2338" s="78" t="s">
        <v>2989</v>
      </c>
      <c r="G2338" s="72" t="s">
        <v>3390</v>
      </c>
      <c r="H2338" s="78" t="s">
        <v>1372</v>
      </c>
      <c r="I2338" s="78">
        <v>96</v>
      </c>
      <c r="J2338" s="300">
        <v>90.7</v>
      </c>
      <c r="K2338" s="78">
        <v>5</v>
      </c>
      <c r="L2338" s="300">
        <v>850</v>
      </c>
      <c r="M2338" s="72">
        <v>10</v>
      </c>
      <c r="O2338" s="78" t="s">
        <v>3331</v>
      </c>
      <c r="P2338" s="72" t="s">
        <v>1374</v>
      </c>
      <c r="R2338" s="114">
        <v>0</v>
      </c>
      <c r="AA2338" s="195"/>
      <c r="AB2338" s="195"/>
      <c r="AC2338" s="195"/>
      <c r="AD2338" s="72"/>
      <c r="AE2338" s="316">
        <v>1</v>
      </c>
      <c r="AF2338" s="195"/>
      <c r="AG2338" s="195">
        <v>0</v>
      </c>
      <c r="AH2338" s="72"/>
      <c r="AR2338" s="53">
        <v>0.879</v>
      </c>
      <c r="AT2338" s="77"/>
      <c r="AU2338" s="276">
        <v>907</v>
      </c>
      <c r="AV2338" s="276"/>
      <c r="AW2338" s="276">
        <v>797.25300000000004</v>
      </c>
      <c r="AX2338" s="95"/>
      <c r="AY2338" s="276"/>
      <c r="AZ2338" s="95"/>
      <c r="BB2338" s="80" t="s">
        <v>3412</v>
      </c>
      <c r="BC2338" s="270" t="s">
        <v>1126</v>
      </c>
      <c r="BD2338" s="72">
        <v>57.41</v>
      </c>
      <c r="BE2338" s="72">
        <v>0.17</v>
      </c>
      <c r="BF2338" s="72">
        <v>0.18</v>
      </c>
      <c r="BG2338" s="72">
        <v>0.01</v>
      </c>
      <c r="BH2338" s="72">
        <v>21.6</v>
      </c>
      <c r="BI2338" s="72">
        <v>0.09</v>
      </c>
      <c r="BJ2338" s="72">
        <v>1.2</v>
      </c>
      <c r="BK2338" s="72">
        <v>0.02</v>
      </c>
      <c r="BL2338" s="72"/>
      <c r="BM2338" s="72"/>
      <c r="BN2338" s="72">
        <v>0.5</v>
      </c>
      <c r="BO2338" s="72">
        <v>0.01</v>
      </c>
      <c r="BP2338" s="72">
        <v>0.34</v>
      </c>
      <c r="BQ2338" s="72">
        <v>0.01</v>
      </c>
      <c r="BR2338" s="72">
        <v>7.0000000000000007E-2</v>
      </c>
      <c r="BS2338" s="72">
        <v>0.01</v>
      </c>
      <c r="BT2338" s="72"/>
      <c r="BU2338" s="72"/>
      <c r="BV2338" s="72"/>
      <c r="BW2338" s="72"/>
      <c r="BX2338" s="72">
        <v>0.68</v>
      </c>
      <c r="BY2338" s="72">
        <v>0.01</v>
      </c>
      <c r="BZ2338" s="72">
        <v>9.02</v>
      </c>
      <c r="CA2338" s="72">
        <v>0.14000000000000001</v>
      </c>
      <c r="CB2338" s="72">
        <v>4.58</v>
      </c>
      <c r="CC2338" s="72">
        <v>0.06</v>
      </c>
      <c r="CD2338" s="72"/>
      <c r="CE2338" s="72"/>
      <c r="CF2338" s="72"/>
      <c r="CG2338" s="72"/>
      <c r="CH2338" s="72"/>
      <c r="CI2338" s="72"/>
      <c r="CJ2338" s="72"/>
      <c r="CK2338" s="72"/>
      <c r="CL2338" s="72"/>
      <c r="CM2338" s="72"/>
      <c r="CN2338" s="72"/>
      <c r="CO2338" s="72"/>
      <c r="CP2338" s="72"/>
      <c r="CQ2338" s="72"/>
      <c r="CR2338" s="72"/>
      <c r="CS2338" s="72"/>
      <c r="CT2338" s="72"/>
      <c r="CU2338" s="72"/>
      <c r="CV2338" s="72"/>
      <c r="CW2338" s="72"/>
      <c r="CX2338" s="72"/>
      <c r="CY2338" s="72"/>
      <c r="CZ2338" s="72"/>
      <c r="DA2338" s="72"/>
      <c r="DB2338" s="72"/>
      <c r="DC2338" s="72"/>
      <c r="DD2338" s="72"/>
      <c r="DE2338" s="72"/>
      <c r="DF2338" s="72"/>
      <c r="DG2338" s="72"/>
      <c r="DH2338" s="78">
        <f t="shared" si="1061"/>
        <v>95.58</v>
      </c>
      <c r="DJ2338" s="77">
        <f t="shared" si="1038"/>
        <v>4.4200000000000017</v>
      </c>
      <c r="DK2338" s="72"/>
      <c r="DL2338" s="51" t="s">
        <v>3860</v>
      </c>
      <c r="DO2338" s="358">
        <v>4.42</v>
      </c>
      <c r="DP2338" s="72">
        <v>0.2</v>
      </c>
      <c r="DQ2338" s="374"/>
      <c r="DR2338" s="72"/>
      <c r="DU2338" s="52"/>
      <c r="DX2338" s="75">
        <f t="shared" si="1039"/>
        <v>60.064867127014018</v>
      </c>
      <c r="DY2338" s="51">
        <f t="shared" si="1040"/>
        <v>0.17786147729650556</v>
      </c>
      <c r="DZ2338" s="75">
        <f t="shared" si="1041"/>
        <v>0.18832391713747645</v>
      </c>
      <c r="EA2338" s="51">
        <f t="shared" si="1042"/>
        <v>1.0462439840970915E-2</v>
      </c>
      <c r="EB2338" s="75">
        <f t="shared" si="1043"/>
        <v>22.598870056497177</v>
      </c>
      <c r="EC2338" s="51">
        <f t="shared" si="1044"/>
        <v>9.4161958568738241E-2</v>
      </c>
      <c r="ED2338" s="75">
        <f t="shared" si="1045"/>
        <v>0.5231219920485457</v>
      </c>
      <c r="EE2338" s="51">
        <f t="shared" si="1046"/>
        <v>1.0462439840970915E-2</v>
      </c>
      <c r="EF2338" s="75">
        <f t="shared" si="1047"/>
        <v>0.35572295459301112</v>
      </c>
      <c r="EG2338" s="51">
        <f t="shared" si="1048"/>
        <v>1.0462439840970915E-2</v>
      </c>
      <c r="EH2338" s="75">
        <f t="shared" si="1049"/>
        <v>7.3237078886796411E-2</v>
      </c>
      <c r="EI2338" s="51">
        <f t="shared" si="1050"/>
        <v>1.0462439840970915E-2</v>
      </c>
      <c r="EJ2338" s="75">
        <f t="shared" si="1051"/>
        <v>0.71144590918602224</v>
      </c>
      <c r="EK2338" s="51">
        <f t="shared" si="1052"/>
        <v>1.0462439840970915E-2</v>
      </c>
      <c r="EL2338" s="75">
        <f t="shared" si="1053"/>
        <v>9.4371207365557641</v>
      </c>
      <c r="EM2338" s="51">
        <f t="shared" si="1054"/>
        <v>0.14647415777359282</v>
      </c>
      <c r="EN2338" s="75">
        <f t="shared" si="1055"/>
        <v>4.7917974471646785</v>
      </c>
      <c r="EO2338" s="51">
        <f t="shared" si="1056"/>
        <v>6.2774639045825475E-2</v>
      </c>
      <c r="EP2338" s="75">
        <f t="shared" si="1057"/>
        <v>0</v>
      </c>
      <c r="EQ2338" s="51" t="e">
        <f t="shared" si="1058"/>
        <v>#DIV/0!</v>
      </c>
      <c r="ER2338" s="51">
        <f t="shared" si="1059"/>
        <v>100</v>
      </c>
      <c r="ES2338" s="51">
        <f t="shared" si="1060"/>
        <v>0</v>
      </c>
    </row>
    <row r="2339" spans="1:149" x14ac:dyDescent="0.45">
      <c r="A2339" s="78" t="s">
        <v>1522</v>
      </c>
      <c r="B2339" s="174" t="s">
        <v>863</v>
      </c>
      <c r="C2339" s="51" t="s">
        <v>762</v>
      </c>
      <c r="D2339" s="51" t="s">
        <v>3858</v>
      </c>
      <c r="E2339" s="78" t="s">
        <v>637</v>
      </c>
      <c r="F2339" s="78" t="s">
        <v>2990</v>
      </c>
      <c r="G2339" s="72" t="s">
        <v>3390</v>
      </c>
      <c r="H2339" s="78" t="s">
        <v>1372</v>
      </c>
      <c r="I2339" s="78">
        <v>147</v>
      </c>
      <c r="J2339" s="300">
        <v>98.9</v>
      </c>
      <c r="K2339" s="78">
        <v>5</v>
      </c>
      <c r="L2339" s="300">
        <v>1000</v>
      </c>
      <c r="M2339" s="72">
        <v>5</v>
      </c>
      <c r="O2339" s="78" t="s">
        <v>3331</v>
      </c>
      <c r="P2339" s="72" t="s">
        <v>1374</v>
      </c>
      <c r="R2339" s="114">
        <v>0</v>
      </c>
      <c r="AA2339" s="195"/>
      <c r="AB2339" s="195"/>
      <c r="AC2339" s="195"/>
      <c r="AD2339" s="72"/>
      <c r="AE2339" s="316">
        <v>1</v>
      </c>
      <c r="AF2339" s="195"/>
      <c r="AG2339" s="195">
        <v>0</v>
      </c>
      <c r="AH2339" s="72"/>
      <c r="AR2339" s="53">
        <v>0.94010000000000005</v>
      </c>
      <c r="AT2339" s="77"/>
      <c r="AU2339" s="276">
        <v>989</v>
      </c>
      <c r="AV2339" s="276"/>
      <c r="AW2339" s="276">
        <v>929.75890000000004</v>
      </c>
      <c r="AX2339" s="95"/>
      <c r="AY2339" s="276"/>
      <c r="AZ2339" s="95"/>
      <c r="BB2339" s="80" t="s">
        <v>3412</v>
      </c>
      <c r="BC2339" s="270" t="s">
        <v>1126</v>
      </c>
      <c r="BD2339" s="72">
        <v>57.58</v>
      </c>
      <c r="BE2339" s="72">
        <v>0.17</v>
      </c>
      <c r="BF2339" s="72">
        <v>0.18</v>
      </c>
      <c r="BG2339" s="72">
        <v>0.01</v>
      </c>
      <c r="BH2339" s="72">
        <v>21.67</v>
      </c>
      <c r="BI2339" s="72">
        <v>0.09</v>
      </c>
      <c r="BJ2339" s="72">
        <v>1.2</v>
      </c>
      <c r="BK2339" s="72">
        <v>0.02</v>
      </c>
      <c r="BL2339" s="72"/>
      <c r="BM2339" s="72"/>
      <c r="BN2339" s="72">
        <v>0.5</v>
      </c>
      <c r="BO2339" s="72">
        <v>0.01</v>
      </c>
      <c r="BP2339" s="72">
        <v>0.34</v>
      </c>
      <c r="BQ2339" s="72">
        <v>0.01</v>
      </c>
      <c r="BR2339" s="72">
        <v>7.0000000000000007E-2</v>
      </c>
      <c r="BS2339" s="72">
        <v>0.01</v>
      </c>
      <c r="BT2339" s="72"/>
      <c r="BU2339" s="72"/>
      <c r="BV2339" s="72"/>
      <c r="BW2339" s="72"/>
      <c r="BX2339" s="72">
        <v>0.69</v>
      </c>
      <c r="BY2339" s="72">
        <v>0.01</v>
      </c>
      <c r="BZ2339" s="72">
        <v>9.0500000000000007</v>
      </c>
      <c r="CA2339" s="72">
        <v>0.15</v>
      </c>
      <c r="CB2339" s="72">
        <v>4.59</v>
      </c>
      <c r="CC2339" s="72">
        <v>0.06</v>
      </c>
      <c r="CD2339" s="72"/>
      <c r="CE2339" s="72"/>
      <c r="CF2339" s="72"/>
      <c r="CG2339" s="72"/>
      <c r="CH2339" s="72"/>
      <c r="CI2339" s="72"/>
      <c r="CJ2339" s="72"/>
      <c r="CK2339" s="72"/>
      <c r="CL2339" s="72"/>
      <c r="CM2339" s="72"/>
      <c r="CN2339" s="72"/>
      <c r="CO2339" s="72"/>
      <c r="CP2339" s="72"/>
      <c r="CQ2339" s="72"/>
      <c r="CR2339" s="72"/>
      <c r="CS2339" s="72"/>
      <c r="CT2339" s="72"/>
      <c r="CU2339" s="72"/>
      <c r="CV2339" s="72"/>
      <c r="CW2339" s="72"/>
      <c r="CX2339" s="72"/>
      <c r="CY2339" s="72"/>
      <c r="CZ2339" s="72"/>
      <c r="DA2339" s="72"/>
      <c r="DB2339" s="72"/>
      <c r="DC2339" s="72"/>
      <c r="DD2339" s="72"/>
      <c r="DE2339" s="72"/>
      <c r="DF2339" s="72"/>
      <c r="DG2339" s="72"/>
      <c r="DH2339" s="78">
        <f t="shared" si="1061"/>
        <v>95.87</v>
      </c>
      <c r="DJ2339" s="77">
        <f t="shared" si="1038"/>
        <v>4.1299999999999955</v>
      </c>
      <c r="DK2339" s="72"/>
      <c r="DL2339" s="51" t="s">
        <v>3860</v>
      </c>
      <c r="DO2339" s="358">
        <v>4.13</v>
      </c>
      <c r="DP2339" s="72">
        <v>0.21</v>
      </c>
      <c r="DQ2339" s="374"/>
      <c r="DR2339" s="72"/>
      <c r="DU2339" s="52"/>
      <c r="DX2339" s="75">
        <f t="shared" si="1039"/>
        <v>60.060498591843114</v>
      </c>
      <c r="DY2339" s="51">
        <f t="shared" si="1040"/>
        <v>0.17732345885052678</v>
      </c>
      <c r="DZ2339" s="75">
        <f t="shared" si="1041"/>
        <v>0.18775425054761655</v>
      </c>
      <c r="EA2339" s="51">
        <f t="shared" si="1042"/>
        <v>1.043079169708981E-2</v>
      </c>
      <c r="EB2339" s="75">
        <f t="shared" si="1043"/>
        <v>22.603525607593618</v>
      </c>
      <c r="EC2339" s="51">
        <f t="shared" si="1044"/>
        <v>9.3877125273808287E-2</v>
      </c>
      <c r="ED2339" s="75">
        <f t="shared" si="1045"/>
        <v>0.52153958485449037</v>
      </c>
      <c r="EE2339" s="51">
        <f t="shared" si="1046"/>
        <v>1.0430791697089808E-2</v>
      </c>
      <c r="EF2339" s="75">
        <f t="shared" si="1047"/>
        <v>0.3546469177010535</v>
      </c>
      <c r="EG2339" s="51">
        <f t="shared" si="1048"/>
        <v>1.043079169708981E-2</v>
      </c>
      <c r="EH2339" s="75">
        <f t="shared" si="1049"/>
        <v>7.3015541879628665E-2</v>
      </c>
      <c r="EI2339" s="51">
        <f t="shared" si="1050"/>
        <v>1.043079169708981E-2</v>
      </c>
      <c r="EJ2339" s="75">
        <f t="shared" si="1051"/>
        <v>0.71972462709919671</v>
      </c>
      <c r="EK2339" s="51">
        <f t="shared" si="1052"/>
        <v>1.043079169708981E-2</v>
      </c>
      <c r="EL2339" s="75">
        <f t="shared" si="1053"/>
        <v>9.4398664858662773</v>
      </c>
      <c r="EM2339" s="51">
        <f t="shared" si="1054"/>
        <v>0.15646187545634713</v>
      </c>
      <c r="EN2339" s="75">
        <f t="shared" si="1055"/>
        <v>4.787733388964222</v>
      </c>
      <c r="EO2339" s="51">
        <f t="shared" si="1056"/>
        <v>6.2584750182538854E-2</v>
      </c>
      <c r="EP2339" s="75">
        <f t="shared" si="1057"/>
        <v>0</v>
      </c>
      <c r="EQ2339" s="51" t="e">
        <f t="shared" si="1058"/>
        <v>#DIV/0!</v>
      </c>
      <c r="ER2339" s="51">
        <f t="shared" si="1059"/>
        <v>100</v>
      </c>
      <c r="ES2339" s="51">
        <f t="shared" si="1060"/>
        <v>0</v>
      </c>
    </row>
    <row r="2340" spans="1:149" x14ac:dyDescent="0.45">
      <c r="A2340" s="78" t="s">
        <v>1522</v>
      </c>
      <c r="B2340" s="174" t="s">
        <v>863</v>
      </c>
      <c r="C2340" s="51" t="s">
        <v>762</v>
      </c>
      <c r="D2340" s="51" t="s">
        <v>3858</v>
      </c>
      <c r="E2340" s="78" t="s">
        <v>637</v>
      </c>
      <c r="F2340" s="78" t="s">
        <v>2991</v>
      </c>
      <c r="G2340" s="72" t="s">
        <v>3390</v>
      </c>
      <c r="H2340" s="78" t="s">
        <v>1372</v>
      </c>
      <c r="I2340" s="78">
        <v>69</v>
      </c>
      <c r="J2340" s="300">
        <v>104.89999999999999</v>
      </c>
      <c r="K2340" s="78">
        <v>5</v>
      </c>
      <c r="L2340" s="300">
        <v>1200</v>
      </c>
      <c r="M2340" s="72">
        <v>5</v>
      </c>
      <c r="O2340" s="78" t="s">
        <v>3331</v>
      </c>
      <c r="P2340" s="72" t="s">
        <v>1374</v>
      </c>
      <c r="R2340" s="114">
        <v>0</v>
      </c>
      <c r="AA2340" s="195"/>
      <c r="AB2340" s="195"/>
      <c r="AC2340" s="195"/>
      <c r="AD2340" s="72"/>
      <c r="AE2340" s="316">
        <v>1</v>
      </c>
      <c r="AF2340" s="195"/>
      <c r="AG2340" s="195">
        <v>0</v>
      </c>
      <c r="AH2340" s="72"/>
      <c r="AR2340" s="53">
        <v>0.9909</v>
      </c>
      <c r="AT2340" s="77"/>
      <c r="AU2340" s="276">
        <v>1049</v>
      </c>
      <c r="AV2340" s="276"/>
      <c r="AW2340" s="276">
        <v>1039.4540999999999</v>
      </c>
      <c r="AX2340" s="95"/>
      <c r="AY2340" s="276"/>
      <c r="AZ2340" s="95"/>
      <c r="BB2340" s="80" t="s">
        <v>3412</v>
      </c>
      <c r="BC2340" s="270" t="s">
        <v>1126</v>
      </c>
      <c r="BD2340" s="72">
        <v>57.7</v>
      </c>
      <c r="BE2340" s="72">
        <v>0.17</v>
      </c>
      <c r="BF2340" s="72">
        <v>0.18</v>
      </c>
      <c r="BG2340" s="72">
        <v>0.01</v>
      </c>
      <c r="BH2340" s="72">
        <v>21.71</v>
      </c>
      <c r="BI2340" s="72">
        <v>0.09</v>
      </c>
      <c r="BJ2340" s="72">
        <v>1.2</v>
      </c>
      <c r="BK2340" s="72">
        <v>0.02</v>
      </c>
      <c r="BL2340" s="72"/>
      <c r="BM2340" s="72"/>
      <c r="BN2340" s="72">
        <v>0.5</v>
      </c>
      <c r="BO2340" s="72">
        <v>0.01</v>
      </c>
      <c r="BP2340" s="72">
        <v>0.34</v>
      </c>
      <c r="BQ2340" s="72">
        <v>0.01</v>
      </c>
      <c r="BR2340" s="72">
        <v>7.0000000000000007E-2</v>
      </c>
      <c r="BS2340" s="72">
        <v>0.01</v>
      </c>
      <c r="BT2340" s="72"/>
      <c r="BU2340" s="72"/>
      <c r="BV2340" s="72"/>
      <c r="BW2340" s="72"/>
      <c r="BX2340" s="72">
        <v>0.69</v>
      </c>
      <c r="BY2340" s="72">
        <v>0.01</v>
      </c>
      <c r="BZ2340" s="72">
        <v>9.07</v>
      </c>
      <c r="CA2340" s="72">
        <v>0.15</v>
      </c>
      <c r="CB2340" s="72">
        <v>4.5999999999999996</v>
      </c>
      <c r="CC2340" s="72">
        <v>0.06</v>
      </c>
      <c r="CD2340" s="72"/>
      <c r="CE2340" s="72"/>
      <c r="CF2340" s="72"/>
      <c r="CG2340" s="72"/>
      <c r="CH2340" s="72"/>
      <c r="CI2340" s="72"/>
      <c r="CJ2340" s="72"/>
      <c r="CK2340" s="72"/>
      <c r="CL2340" s="72"/>
      <c r="CM2340" s="72"/>
      <c r="CN2340" s="72"/>
      <c r="CO2340" s="72"/>
      <c r="CP2340" s="72"/>
      <c r="CQ2340" s="72"/>
      <c r="CR2340" s="72"/>
      <c r="CS2340" s="72"/>
      <c r="CT2340" s="72"/>
      <c r="CU2340" s="72"/>
      <c r="CV2340" s="72"/>
      <c r="CW2340" s="72"/>
      <c r="CX2340" s="72"/>
      <c r="CY2340" s="72"/>
      <c r="CZ2340" s="72"/>
      <c r="DA2340" s="72"/>
      <c r="DB2340" s="72"/>
      <c r="DC2340" s="72"/>
      <c r="DD2340" s="72"/>
      <c r="DE2340" s="72"/>
      <c r="DF2340" s="72"/>
      <c r="DG2340" s="72"/>
      <c r="DH2340" s="78">
        <f t="shared" si="1061"/>
        <v>96.06</v>
      </c>
      <c r="DJ2340" s="77">
        <f t="shared" si="1038"/>
        <v>3.9399999999999977</v>
      </c>
      <c r="DK2340" s="72"/>
      <c r="DL2340" s="51" t="s">
        <v>3860</v>
      </c>
      <c r="DO2340" s="358">
        <v>3.93</v>
      </c>
      <c r="DP2340" s="72">
        <v>0.22</v>
      </c>
      <c r="DQ2340" s="374"/>
      <c r="DR2340" s="72"/>
      <c r="DU2340" s="52"/>
      <c r="DX2340" s="75">
        <f t="shared" si="1039"/>
        <v>60.066625026025399</v>
      </c>
      <c r="DY2340" s="51">
        <f t="shared" si="1040"/>
        <v>0.17697272537997086</v>
      </c>
      <c r="DZ2340" s="75">
        <f t="shared" si="1041"/>
        <v>0.18738288569643971</v>
      </c>
      <c r="EA2340" s="51">
        <f t="shared" si="1042"/>
        <v>1.0410160316468874E-2</v>
      </c>
      <c r="EB2340" s="75">
        <f t="shared" si="1043"/>
        <v>22.600458047053927</v>
      </c>
      <c r="EC2340" s="51">
        <f t="shared" si="1044"/>
        <v>9.3691442848219855E-2</v>
      </c>
      <c r="ED2340" s="75">
        <f t="shared" si="1045"/>
        <v>0.52050801582344364</v>
      </c>
      <c r="EE2340" s="51">
        <f t="shared" si="1046"/>
        <v>1.0410160316468874E-2</v>
      </c>
      <c r="EF2340" s="75">
        <f t="shared" si="1047"/>
        <v>0.35394545075994172</v>
      </c>
      <c r="EG2340" s="51">
        <f t="shared" si="1048"/>
        <v>1.0410160316468874E-2</v>
      </c>
      <c r="EH2340" s="75">
        <f t="shared" si="1049"/>
        <v>7.2871122215282122E-2</v>
      </c>
      <c r="EI2340" s="51">
        <f t="shared" si="1050"/>
        <v>1.0410160316468874E-2</v>
      </c>
      <c r="EJ2340" s="75">
        <f t="shared" si="1051"/>
        <v>0.71830106183635223</v>
      </c>
      <c r="EK2340" s="51">
        <f t="shared" si="1052"/>
        <v>1.0410160316468874E-2</v>
      </c>
      <c r="EL2340" s="75">
        <f t="shared" si="1053"/>
        <v>9.4420154070372693</v>
      </c>
      <c r="EM2340" s="51">
        <f t="shared" si="1054"/>
        <v>0.1561524047470331</v>
      </c>
      <c r="EN2340" s="75">
        <f t="shared" si="1055"/>
        <v>4.7886737455756814</v>
      </c>
      <c r="EO2340" s="51">
        <f t="shared" si="1056"/>
        <v>6.2460961898813241E-2</v>
      </c>
      <c r="EP2340" s="75">
        <f t="shared" si="1057"/>
        <v>0</v>
      </c>
      <c r="EQ2340" s="51" t="e">
        <f t="shared" si="1058"/>
        <v>#DIV/0!</v>
      </c>
      <c r="ER2340" s="51">
        <f t="shared" si="1059"/>
        <v>100</v>
      </c>
      <c r="ES2340" s="51">
        <f t="shared" si="1060"/>
        <v>0</v>
      </c>
    </row>
    <row r="2341" spans="1:149" x14ac:dyDescent="0.45">
      <c r="A2341" s="78" t="s">
        <v>1522</v>
      </c>
      <c r="B2341" s="174" t="s">
        <v>863</v>
      </c>
      <c r="C2341" s="51" t="s">
        <v>762</v>
      </c>
      <c r="D2341" s="51" t="s">
        <v>3858</v>
      </c>
      <c r="E2341" s="78" t="s">
        <v>1127</v>
      </c>
      <c r="F2341" s="78" t="s">
        <v>2992</v>
      </c>
      <c r="G2341" s="72" t="s">
        <v>3390</v>
      </c>
      <c r="H2341" s="78" t="s">
        <v>1372</v>
      </c>
      <c r="I2341" s="78">
        <v>96</v>
      </c>
      <c r="J2341" s="300">
        <v>132.1</v>
      </c>
      <c r="K2341" s="78">
        <v>5</v>
      </c>
      <c r="L2341" s="300">
        <v>850</v>
      </c>
      <c r="M2341" s="72">
        <v>10</v>
      </c>
      <c r="O2341" s="78" t="s">
        <v>3331</v>
      </c>
      <c r="P2341" s="72" t="s">
        <v>1374</v>
      </c>
      <c r="R2341" s="114">
        <v>0</v>
      </c>
      <c r="AA2341" s="195"/>
      <c r="AB2341" s="195"/>
      <c r="AC2341" s="195"/>
      <c r="AD2341" s="72"/>
      <c r="AE2341" s="316">
        <v>1</v>
      </c>
      <c r="AF2341" s="195"/>
      <c r="AG2341" s="195">
        <v>0</v>
      </c>
      <c r="AH2341" s="72"/>
      <c r="AR2341" s="53">
        <v>0.84619999999999995</v>
      </c>
      <c r="AT2341" s="77"/>
      <c r="AU2341" s="276">
        <v>1321</v>
      </c>
      <c r="AV2341" s="276"/>
      <c r="AW2341" s="276">
        <v>1117.8301999999999</v>
      </c>
      <c r="AX2341" s="95"/>
      <c r="AY2341" s="276"/>
      <c r="AZ2341" s="95"/>
      <c r="BB2341" s="80" t="s">
        <v>3412</v>
      </c>
      <c r="BC2341" s="270" t="s">
        <v>1126</v>
      </c>
      <c r="BD2341" s="72">
        <v>56.73</v>
      </c>
      <c r="BE2341" s="72">
        <v>0.17</v>
      </c>
      <c r="BF2341" s="72">
        <v>0.18</v>
      </c>
      <c r="BG2341" s="72">
        <v>0.01</v>
      </c>
      <c r="BH2341" s="72">
        <v>21.35</v>
      </c>
      <c r="BI2341" s="72">
        <v>0.09</v>
      </c>
      <c r="BJ2341" s="72">
        <v>1.18</v>
      </c>
      <c r="BK2341" s="72">
        <v>0.02</v>
      </c>
      <c r="BL2341" s="72"/>
      <c r="BM2341" s="72"/>
      <c r="BN2341" s="72">
        <v>0.5</v>
      </c>
      <c r="BO2341" s="72">
        <v>0.01</v>
      </c>
      <c r="BP2341" s="72">
        <v>0.33</v>
      </c>
      <c r="BQ2341" s="72">
        <v>0.01</v>
      </c>
      <c r="BR2341" s="72">
        <v>7.0000000000000007E-2</v>
      </c>
      <c r="BS2341" s="72">
        <v>0.01</v>
      </c>
      <c r="BT2341" s="72"/>
      <c r="BU2341" s="72"/>
      <c r="BV2341" s="72"/>
      <c r="BW2341" s="72"/>
      <c r="BX2341" s="72">
        <v>0.68</v>
      </c>
      <c r="BY2341" s="72">
        <v>0.01</v>
      </c>
      <c r="BZ2341" s="72">
        <v>8.92</v>
      </c>
      <c r="CA2341" s="72">
        <v>0.14000000000000001</v>
      </c>
      <c r="CB2341" s="72">
        <v>4.53</v>
      </c>
      <c r="CC2341" s="72">
        <v>0.06</v>
      </c>
      <c r="CD2341" s="72"/>
      <c r="CE2341" s="72"/>
      <c r="CF2341" s="72"/>
      <c r="CG2341" s="72"/>
      <c r="CH2341" s="72"/>
      <c r="CI2341" s="72"/>
      <c r="CJ2341" s="72"/>
      <c r="CK2341" s="72"/>
      <c r="CL2341" s="72"/>
      <c r="CM2341" s="72"/>
      <c r="CN2341" s="72"/>
      <c r="CO2341" s="72"/>
      <c r="CP2341" s="72"/>
      <c r="CQ2341" s="72"/>
      <c r="CR2341" s="72"/>
      <c r="CS2341" s="72"/>
      <c r="CT2341" s="72"/>
      <c r="CU2341" s="72"/>
      <c r="CV2341" s="72"/>
      <c r="CW2341" s="72"/>
      <c r="CX2341" s="72"/>
      <c r="CY2341" s="72"/>
      <c r="CZ2341" s="72"/>
      <c r="DA2341" s="72"/>
      <c r="DB2341" s="72"/>
      <c r="DC2341" s="72"/>
      <c r="DD2341" s="72"/>
      <c r="DE2341" s="72"/>
      <c r="DF2341" s="72"/>
      <c r="DG2341" s="72"/>
      <c r="DH2341" s="78">
        <f t="shared" si="1061"/>
        <v>94.47</v>
      </c>
      <c r="DJ2341" s="77">
        <f t="shared" si="1038"/>
        <v>5.5300000000000011</v>
      </c>
      <c r="DK2341" s="72"/>
      <c r="DL2341" s="51" t="s">
        <v>3860</v>
      </c>
      <c r="DO2341" s="358">
        <v>5.54</v>
      </c>
      <c r="DP2341" s="72">
        <v>0.22</v>
      </c>
      <c r="DQ2341" s="374"/>
      <c r="DR2341" s="72"/>
      <c r="DU2341" s="52"/>
      <c r="DX2341" s="75">
        <f t="shared" si="1039"/>
        <v>60.050809780882815</v>
      </c>
      <c r="DY2341" s="51">
        <f t="shared" si="1040"/>
        <v>0.17995130729332065</v>
      </c>
      <c r="DZ2341" s="75">
        <f t="shared" si="1041"/>
        <v>0.1905366783105748</v>
      </c>
      <c r="EA2341" s="51">
        <f t="shared" si="1042"/>
        <v>1.0585371017254156E-2</v>
      </c>
      <c r="EB2341" s="75">
        <f t="shared" si="1043"/>
        <v>22.599767121837623</v>
      </c>
      <c r="EC2341" s="51">
        <f t="shared" si="1044"/>
        <v>9.5268339155287401E-2</v>
      </c>
      <c r="ED2341" s="75">
        <f t="shared" si="1045"/>
        <v>0.52926855086270774</v>
      </c>
      <c r="EE2341" s="51">
        <f t="shared" si="1046"/>
        <v>1.0585371017254154E-2</v>
      </c>
      <c r="EF2341" s="75">
        <f t="shared" si="1047"/>
        <v>0.34931724356938715</v>
      </c>
      <c r="EG2341" s="51">
        <f t="shared" si="1048"/>
        <v>1.0585371017254156E-2</v>
      </c>
      <c r="EH2341" s="75">
        <f t="shared" si="1049"/>
        <v>7.4097597120779096E-2</v>
      </c>
      <c r="EI2341" s="51">
        <f t="shared" si="1050"/>
        <v>1.0585371017254156E-2</v>
      </c>
      <c r="EJ2341" s="75">
        <f t="shared" si="1051"/>
        <v>0.7198052291732826</v>
      </c>
      <c r="EK2341" s="51">
        <f t="shared" si="1052"/>
        <v>1.0585371017254156E-2</v>
      </c>
      <c r="EL2341" s="75">
        <f t="shared" si="1053"/>
        <v>9.4421509473907062</v>
      </c>
      <c r="EM2341" s="51">
        <f t="shared" si="1054"/>
        <v>0.14819519424155816</v>
      </c>
      <c r="EN2341" s="75">
        <f t="shared" si="1055"/>
        <v>4.7951730708161326</v>
      </c>
      <c r="EO2341" s="51">
        <f t="shared" si="1056"/>
        <v>6.351222610352493E-2</v>
      </c>
      <c r="EP2341" s="75">
        <f t="shared" si="1057"/>
        <v>0</v>
      </c>
      <c r="EQ2341" s="51" t="e">
        <f t="shared" si="1058"/>
        <v>#DIV/0!</v>
      </c>
      <c r="ER2341" s="51">
        <f t="shared" si="1059"/>
        <v>100</v>
      </c>
      <c r="ES2341" s="51">
        <f t="shared" si="1060"/>
        <v>0</v>
      </c>
    </row>
    <row r="2342" spans="1:149" x14ac:dyDescent="0.45">
      <c r="A2342" s="88" t="s">
        <v>1522</v>
      </c>
      <c r="B2342" s="174" t="s">
        <v>863</v>
      </c>
      <c r="C2342" s="51" t="s">
        <v>762</v>
      </c>
      <c r="D2342" s="51" t="s">
        <v>3858</v>
      </c>
      <c r="E2342" s="88" t="s">
        <v>637</v>
      </c>
      <c r="F2342" s="88" t="s">
        <v>2993</v>
      </c>
      <c r="G2342" s="87" t="s">
        <v>3390</v>
      </c>
      <c r="H2342" s="88" t="s">
        <v>1372</v>
      </c>
      <c r="I2342" s="88">
        <v>66</v>
      </c>
      <c r="J2342" s="302">
        <v>160.20000000000002</v>
      </c>
      <c r="K2342" s="88">
        <v>5</v>
      </c>
      <c r="L2342" s="302">
        <v>1200</v>
      </c>
      <c r="M2342" s="87">
        <v>5</v>
      </c>
      <c r="O2342" s="78" t="s">
        <v>3331</v>
      </c>
      <c r="P2342" s="87" t="s">
        <v>1374</v>
      </c>
      <c r="R2342" s="114">
        <v>0</v>
      </c>
      <c r="AA2342" s="199"/>
      <c r="AB2342" s="199"/>
      <c r="AC2342" s="199"/>
      <c r="AD2342" s="87"/>
      <c r="AE2342" s="326">
        <v>1</v>
      </c>
      <c r="AF2342" s="199"/>
      <c r="AG2342" s="199">
        <v>0</v>
      </c>
      <c r="AH2342" s="87"/>
      <c r="AR2342" s="53">
        <v>0.99739999999999995</v>
      </c>
      <c r="AT2342" s="77"/>
      <c r="AU2342" s="276">
        <v>1602.0000000000002</v>
      </c>
      <c r="AV2342" s="276"/>
      <c r="AW2342" s="276">
        <v>1597.8348000000001</v>
      </c>
      <c r="AX2342" s="95"/>
      <c r="AY2342" s="276"/>
      <c r="AZ2342" s="95"/>
      <c r="BB2342" s="80" t="s">
        <v>3412</v>
      </c>
      <c r="BC2342" s="270" t="s">
        <v>1126</v>
      </c>
      <c r="BD2342" s="87">
        <v>57.11</v>
      </c>
      <c r="BE2342" s="87">
        <v>0.17</v>
      </c>
      <c r="BF2342" s="87">
        <v>0.18</v>
      </c>
      <c r="BG2342" s="87">
        <v>0.01</v>
      </c>
      <c r="BH2342" s="87">
        <v>21.49</v>
      </c>
      <c r="BI2342" s="87">
        <v>0.09</v>
      </c>
      <c r="BJ2342" s="87">
        <v>1.19</v>
      </c>
      <c r="BK2342" s="87">
        <v>0.02</v>
      </c>
      <c r="BL2342" s="87"/>
      <c r="BM2342" s="87"/>
      <c r="BN2342" s="87">
        <v>0.5</v>
      </c>
      <c r="BO2342" s="87">
        <v>0.01</v>
      </c>
      <c r="BP2342" s="87">
        <v>0.34</v>
      </c>
      <c r="BQ2342" s="87">
        <v>0.01</v>
      </c>
      <c r="BR2342" s="87">
        <v>7.0000000000000007E-2</v>
      </c>
      <c r="BS2342" s="87">
        <v>0.01</v>
      </c>
      <c r="BT2342" s="87"/>
      <c r="BU2342" s="87"/>
      <c r="BV2342" s="87"/>
      <c r="BW2342" s="87"/>
      <c r="BX2342" s="87">
        <v>0.68</v>
      </c>
      <c r="BY2342" s="87">
        <v>0.01</v>
      </c>
      <c r="BZ2342" s="87">
        <v>8.98</v>
      </c>
      <c r="CA2342" s="87">
        <v>0.14000000000000001</v>
      </c>
      <c r="CB2342" s="87">
        <v>4.5599999999999996</v>
      </c>
      <c r="CC2342" s="87">
        <v>0.06</v>
      </c>
      <c r="CD2342" s="87"/>
      <c r="CE2342" s="87"/>
      <c r="CF2342" s="87"/>
      <c r="CG2342" s="87"/>
      <c r="CH2342" s="87"/>
      <c r="CI2342" s="87"/>
      <c r="CJ2342" s="87"/>
      <c r="CK2342" s="87"/>
      <c r="CL2342" s="87"/>
      <c r="CM2342" s="87"/>
      <c r="CN2342" s="87"/>
      <c r="CO2342" s="87"/>
      <c r="CP2342" s="87"/>
      <c r="CQ2342" s="87"/>
      <c r="CR2342" s="87"/>
      <c r="CS2342" s="87"/>
      <c r="CT2342" s="87"/>
      <c r="CU2342" s="87"/>
      <c r="CV2342" s="87"/>
      <c r="CW2342" s="87"/>
      <c r="CX2342" s="87"/>
      <c r="CY2342" s="87"/>
      <c r="CZ2342" s="87"/>
      <c r="DA2342" s="87"/>
      <c r="DB2342" s="87"/>
      <c r="DC2342" s="87"/>
      <c r="DD2342" s="87"/>
      <c r="DE2342" s="87"/>
      <c r="DF2342" s="87"/>
      <c r="DG2342" s="87"/>
      <c r="DH2342" s="88">
        <f t="shared" si="1061"/>
        <v>95.100000000000009</v>
      </c>
      <c r="DJ2342" s="77">
        <f t="shared" si="1038"/>
        <v>4.8999999999999915</v>
      </c>
      <c r="DK2342" s="87"/>
      <c r="DL2342" s="51" t="s">
        <v>3860</v>
      </c>
      <c r="DO2342" s="360">
        <v>4.91</v>
      </c>
      <c r="DP2342" s="87">
        <v>0.21</v>
      </c>
      <c r="DQ2342" s="377"/>
      <c r="DR2342" s="87"/>
      <c r="DU2342" s="52"/>
      <c r="DX2342" s="75">
        <f t="shared" si="1039"/>
        <v>60.05257623554153</v>
      </c>
      <c r="DY2342" s="51">
        <f t="shared" si="1040"/>
        <v>0.17875920084121977</v>
      </c>
      <c r="DZ2342" s="75">
        <f t="shared" si="1041"/>
        <v>0.1892744479495268</v>
      </c>
      <c r="EA2342" s="51">
        <f t="shared" si="1042"/>
        <v>1.0515247108307046E-2</v>
      </c>
      <c r="EB2342" s="75">
        <f t="shared" si="1043"/>
        <v>22.597266035751836</v>
      </c>
      <c r="EC2342" s="51">
        <f t="shared" si="1044"/>
        <v>9.4637223974763388E-2</v>
      </c>
      <c r="ED2342" s="75">
        <f t="shared" si="1045"/>
        <v>0.52576235541535221</v>
      </c>
      <c r="EE2342" s="51">
        <f t="shared" si="1046"/>
        <v>1.0515247108307044E-2</v>
      </c>
      <c r="EF2342" s="75">
        <f t="shared" si="1047"/>
        <v>0.35751840168243953</v>
      </c>
      <c r="EG2342" s="51">
        <f t="shared" si="1048"/>
        <v>1.0515247108307046E-2</v>
      </c>
      <c r="EH2342" s="75">
        <f t="shared" si="1049"/>
        <v>7.3606729758149317E-2</v>
      </c>
      <c r="EI2342" s="51">
        <f t="shared" si="1050"/>
        <v>1.0515247108307044E-2</v>
      </c>
      <c r="EJ2342" s="75">
        <f t="shared" si="1051"/>
        <v>0.71503680336487907</v>
      </c>
      <c r="EK2342" s="51">
        <f t="shared" si="1052"/>
        <v>1.0515247108307046E-2</v>
      </c>
      <c r="EL2342" s="75">
        <f t="shared" si="1053"/>
        <v>9.4426919032597247</v>
      </c>
      <c r="EM2342" s="51">
        <f t="shared" si="1054"/>
        <v>0.14721345951629861</v>
      </c>
      <c r="EN2342" s="75">
        <f t="shared" si="1055"/>
        <v>4.7949526813880112</v>
      </c>
      <c r="EO2342" s="51">
        <f t="shared" si="1056"/>
        <v>6.3091482649842254E-2</v>
      </c>
      <c r="EP2342" s="75">
        <f t="shared" si="1057"/>
        <v>0</v>
      </c>
      <c r="EQ2342" s="51" t="e">
        <f t="shared" si="1058"/>
        <v>#DIV/0!</v>
      </c>
      <c r="ER2342" s="51">
        <f t="shared" si="1059"/>
        <v>100</v>
      </c>
      <c r="ES2342" s="51">
        <f t="shared" si="1060"/>
        <v>0</v>
      </c>
    </row>
    <row r="2343" spans="1:149" x14ac:dyDescent="0.45">
      <c r="A2343" s="78" t="s">
        <v>1522</v>
      </c>
      <c r="B2343" s="174" t="s">
        <v>863</v>
      </c>
      <c r="C2343" s="51" t="s">
        <v>762</v>
      </c>
      <c r="D2343" s="51" t="s">
        <v>3858</v>
      </c>
      <c r="E2343" s="78" t="s">
        <v>1127</v>
      </c>
      <c r="F2343" s="78" t="s">
        <v>2994</v>
      </c>
      <c r="G2343" s="72" t="s">
        <v>3390</v>
      </c>
      <c r="H2343" s="78" t="s">
        <v>1372</v>
      </c>
      <c r="I2343" s="78">
        <v>72</v>
      </c>
      <c r="J2343" s="300">
        <v>174.6</v>
      </c>
      <c r="K2343" s="78">
        <v>5</v>
      </c>
      <c r="L2343" s="300">
        <v>850</v>
      </c>
      <c r="M2343" s="72">
        <v>10</v>
      </c>
      <c r="O2343" s="78" t="s">
        <v>3331</v>
      </c>
      <c r="P2343" s="72" t="s">
        <v>1374</v>
      </c>
      <c r="R2343" s="114">
        <v>0</v>
      </c>
      <c r="AA2343" s="195"/>
      <c r="AB2343" s="195"/>
      <c r="AC2343" s="195"/>
      <c r="AD2343" s="72"/>
      <c r="AE2343" s="316">
        <v>1</v>
      </c>
      <c r="AF2343" s="195"/>
      <c r="AG2343" s="195">
        <v>0</v>
      </c>
      <c r="AH2343" s="72"/>
      <c r="AR2343" s="53">
        <v>0.82609999999999995</v>
      </c>
      <c r="AT2343" s="77"/>
      <c r="AU2343" s="276">
        <v>1746</v>
      </c>
      <c r="AV2343" s="276"/>
      <c r="AW2343" s="276">
        <v>1442.3706</v>
      </c>
      <c r="AX2343" s="95"/>
      <c r="AY2343" s="276"/>
      <c r="AZ2343" s="95"/>
      <c r="BB2343" s="80" t="s">
        <v>3412</v>
      </c>
      <c r="BC2343" s="270" t="s">
        <v>1126</v>
      </c>
      <c r="BD2343" s="72">
        <v>56.07</v>
      </c>
      <c r="BE2343" s="72">
        <v>0.17</v>
      </c>
      <c r="BF2343" s="72">
        <v>0.18</v>
      </c>
      <c r="BG2343" s="72">
        <v>0.01</v>
      </c>
      <c r="BH2343" s="72">
        <v>21.1</v>
      </c>
      <c r="BI2343" s="72">
        <v>0.08</v>
      </c>
      <c r="BJ2343" s="72">
        <v>1.17</v>
      </c>
      <c r="BK2343" s="72">
        <v>0.02</v>
      </c>
      <c r="BL2343" s="72"/>
      <c r="BM2343" s="72"/>
      <c r="BN2343" s="72">
        <v>0.49</v>
      </c>
      <c r="BO2343" s="72">
        <v>0.01</v>
      </c>
      <c r="BP2343" s="72">
        <v>0.33</v>
      </c>
      <c r="BQ2343" s="72">
        <v>0.01</v>
      </c>
      <c r="BR2343" s="72">
        <v>7.0000000000000007E-2</v>
      </c>
      <c r="BS2343" s="72">
        <v>0.01</v>
      </c>
      <c r="BT2343" s="72"/>
      <c r="BU2343" s="72"/>
      <c r="BV2343" s="72"/>
      <c r="BW2343" s="72"/>
      <c r="BX2343" s="72">
        <v>0.67</v>
      </c>
      <c r="BY2343" s="72">
        <v>0.01</v>
      </c>
      <c r="BZ2343" s="72">
        <v>8.81</v>
      </c>
      <c r="CA2343" s="72">
        <v>0.14000000000000001</v>
      </c>
      <c r="CB2343" s="72">
        <v>4.47</v>
      </c>
      <c r="CC2343" s="72">
        <v>0.06</v>
      </c>
      <c r="CD2343" s="72"/>
      <c r="CE2343" s="72"/>
      <c r="CF2343" s="72"/>
      <c r="CG2343" s="72"/>
      <c r="CH2343" s="72"/>
      <c r="CI2343" s="72"/>
      <c r="CJ2343" s="72"/>
      <c r="CK2343" s="72"/>
      <c r="CL2343" s="72"/>
      <c r="CM2343" s="72"/>
      <c r="CN2343" s="72"/>
      <c r="CO2343" s="72"/>
      <c r="CP2343" s="72"/>
      <c r="CQ2343" s="72"/>
      <c r="CR2343" s="72"/>
      <c r="CS2343" s="72"/>
      <c r="CT2343" s="72"/>
      <c r="CU2343" s="72"/>
      <c r="CV2343" s="72"/>
      <c r="CW2343" s="72"/>
      <c r="CX2343" s="72"/>
      <c r="CY2343" s="72"/>
      <c r="CZ2343" s="72"/>
      <c r="DA2343" s="72"/>
      <c r="DB2343" s="72"/>
      <c r="DC2343" s="72"/>
      <c r="DD2343" s="72"/>
      <c r="DE2343" s="72"/>
      <c r="DF2343" s="72"/>
      <c r="DG2343" s="72"/>
      <c r="DH2343" s="78">
        <f t="shared" si="1061"/>
        <v>93.359999999999985</v>
      </c>
      <c r="DJ2343" s="77">
        <f t="shared" si="1038"/>
        <v>6.6400000000000148</v>
      </c>
      <c r="DK2343" s="72"/>
      <c r="DL2343" s="51" t="s">
        <v>3860</v>
      </c>
      <c r="DO2343" s="358">
        <v>6.64</v>
      </c>
      <c r="DP2343" s="72">
        <v>0.2</v>
      </c>
      <c r="DQ2343" s="374"/>
      <c r="DR2343" s="72"/>
      <c r="DU2343" s="52"/>
      <c r="DX2343" s="75">
        <f t="shared" si="1039"/>
        <v>60.057840616966594</v>
      </c>
      <c r="DY2343" s="51">
        <f t="shared" si="1040"/>
        <v>0.18209083119108829</v>
      </c>
      <c r="DZ2343" s="75">
        <f t="shared" si="1041"/>
        <v>0.19280205655526994</v>
      </c>
      <c r="EA2343" s="51">
        <f t="shared" si="1042"/>
        <v>1.0711225364181664E-2</v>
      </c>
      <c r="EB2343" s="75">
        <f t="shared" si="1043"/>
        <v>22.600685518423312</v>
      </c>
      <c r="EC2343" s="51">
        <f t="shared" si="1044"/>
        <v>8.5689802913453308E-2</v>
      </c>
      <c r="ED2343" s="75">
        <f t="shared" si="1045"/>
        <v>0.52485004284490155</v>
      </c>
      <c r="EE2343" s="51">
        <f t="shared" si="1046"/>
        <v>1.0711225364181665E-2</v>
      </c>
      <c r="EF2343" s="75">
        <f t="shared" si="1047"/>
        <v>0.35347043701799491</v>
      </c>
      <c r="EG2343" s="51">
        <f t="shared" si="1048"/>
        <v>1.0711225364181664E-2</v>
      </c>
      <c r="EH2343" s="75">
        <f t="shared" si="1049"/>
        <v>7.4978577549271661E-2</v>
      </c>
      <c r="EI2343" s="51">
        <f t="shared" si="1050"/>
        <v>1.0711225364181665E-2</v>
      </c>
      <c r="EJ2343" s="75">
        <f t="shared" si="1051"/>
        <v>0.71765209940017161</v>
      </c>
      <c r="EK2343" s="51">
        <f t="shared" si="1052"/>
        <v>1.0711225364181665E-2</v>
      </c>
      <c r="EL2343" s="75">
        <f t="shared" si="1053"/>
        <v>9.436589545844047</v>
      </c>
      <c r="EM2343" s="51">
        <f t="shared" si="1054"/>
        <v>0.14995715509854332</v>
      </c>
      <c r="EN2343" s="75">
        <f t="shared" si="1055"/>
        <v>4.7879177377892042</v>
      </c>
      <c r="EO2343" s="51">
        <f t="shared" si="1056"/>
        <v>6.4267352185089985E-2</v>
      </c>
      <c r="EP2343" s="75">
        <f t="shared" si="1057"/>
        <v>0</v>
      </c>
      <c r="EQ2343" s="51" t="e">
        <f t="shared" si="1058"/>
        <v>#DIV/0!</v>
      </c>
      <c r="ER2343" s="51">
        <f t="shared" si="1059"/>
        <v>100</v>
      </c>
      <c r="ES2343" s="51">
        <f t="shared" si="1060"/>
        <v>0</v>
      </c>
    </row>
    <row r="2344" spans="1:149" x14ac:dyDescent="0.45">
      <c r="A2344" s="78" t="s">
        <v>1522</v>
      </c>
      <c r="B2344" s="174" t="s">
        <v>863</v>
      </c>
      <c r="C2344" s="51" t="s">
        <v>762</v>
      </c>
      <c r="D2344" s="51" t="s">
        <v>3858</v>
      </c>
      <c r="E2344" s="78" t="s">
        <v>637</v>
      </c>
      <c r="F2344" s="78" t="s">
        <v>2995</v>
      </c>
      <c r="G2344" s="72" t="s">
        <v>3390</v>
      </c>
      <c r="H2344" s="78" t="s">
        <v>1372</v>
      </c>
      <c r="I2344" s="78">
        <v>72</v>
      </c>
      <c r="J2344" s="300">
        <v>196.8</v>
      </c>
      <c r="K2344" s="78">
        <v>5</v>
      </c>
      <c r="L2344" s="300">
        <v>1000</v>
      </c>
      <c r="M2344" s="72">
        <v>5</v>
      </c>
      <c r="O2344" s="78" t="s">
        <v>3331</v>
      </c>
      <c r="P2344" s="72" t="s">
        <v>1374</v>
      </c>
      <c r="R2344" s="114">
        <v>0</v>
      </c>
      <c r="AA2344" s="195"/>
      <c r="AB2344" s="195"/>
      <c r="AC2344" s="195"/>
      <c r="AD2344" s="72"/>
      <c r="AE2344" s="316">
        <v>1</v>
      </c>
      <c r="AF2344" s="195"/>
      <c r="AG2344" s="195">
        <v>0</v>
      </c>
      <c r="AH2344" s="72"/>
      <c r="AR2344" s="53">
        <v>0.92430000000000001</v>
      </c>
      <c r="AT2344" s="77"/>
      <c r="AU2344" s="276">
        <v>1968</v>
      </c>
      <c r="AV2344" s="276"/>
      <c r="AW2344" s="276">
        <v>1819.0224000000001</v>
      </c>
      <c r="AX2344" s="95"/>
      <c r="AY2344" s="276"/>
      <c r="AZ2344" s="95"/>
      <c r="BB2344" s="80" t="s">
        <v>3412</v>
      </c>
      <c r="BC2344" s="270" t="s">
        <v>1126</v>
      </c>
      <c r="BD2344" s="72">
        <v>56.31</v>
      </c>
      <c r="BE2344" s="72">
        <v>0.17</v>
      </c>
      <c r="BF2344" s="72">
        <v>0.18</v>
      </c>
      <c r="BG2344" s="72">
        <v>0.01</v>
      </c>
      <c r="BH2344" s="72">
        <v>21.19</v>
      </c>
      <c r="BI2344" s="72">
        <v>0.09</v>
      </c>
      <c r="BJ2344" s="72">
        <v>1.17</v>
      </c>
      <c r="BK2344" s="72">
        <v>0.02</v>
      </c>
      <c r="BL2344" s="72"/>
      <c r="BM2344" s="72"/>
      <c r="BN2344" s="72">
        <v>0.49</v>
      </c>
      <c r="BO2344" s="72">
        <v>0.01</v>
      </c>
      <c r="BP2344" s="72">
        <v>0.33</v>
      </c>
      <c r="BQ2344" s="72">
        <v>0.01</v>
      </c>
      <c r="BR2344" s="72">
        <v>7.0000000000000007E-2</v>
      </c>
      <c r="BS2344" s="72">
        <v>0.01</v>
      </c>
      <c r="BT2344" s="72"/>
      <c r="BU2344" s="72"/>
      <c r="BV2344" s="72"/>
      <c r="BW2344" s="72"/>
      <c r="BX2344" s="72">
        <v>0.67</v>
      </c>
      <c r="BY2344" s="72">
        <v>0.01</v>
      </c>
      <c r="BZ2344" s="72">
        <v>8.85</v>
      </c>
      <c r="CA2344" s="72">
        <v>0.14000000000000001</v>
      </c>
      <c r="CB2344" s="72">
        <v>4.49</v>
      </c>
      <c r="CC2344" s="72">
        <v>0.06</v>
      </c>
      <c r="CD2344" s="72"/>
      <c r="CE2344" s="72"/>
      <c r="CF2344" s="72"/>
      <c r="CG2344" s="72"/>
      <c r="CH2344" s="72"/>
      <c r="CI2344" s="72"/>
      <c r="CJ2344" s="72"/>
      <c r="CK2344" s="72"/>
      <c r="CL2344" s="72"/>
      <c r="CM2344" s="72"/>
      <c r="CN2344" s="72"/>
      <c r="CO2344" s="72"/>
      <c r="CP2344" s="72"/>
      <c r="CQ2344" s="72"/>
      <c r="CR2344" s="72"/>
      <c r="CS2344" s="72"/>
      <c r="CT2344" s="72"/>
      <c r="CU2344" s="72"/>
      <c r="CV2344" s="72"/>
      <c r="CW2344" s="72"/>
      <c r="CX2344" s="72"/>
      <c r="CY2344" s="72"/>
      <c r="CZ2344" s="72"/>
      <c r="DA2344" s="72"/>
      <c r="DB2344" s="72"/>
      <c r="DC2344" s="72"/>
      <c r="DD2344" s="72"/>
      <c r="DE2344" s="72"/>
      <c r="DF2344" s="72"/>
      <c r="DG2344" s="72"/>
      <c r="DH2344" s="78">
        <f t="shared" si="1061"/>
        <v>93.749999999999986</v>
      </c>
      <c r="DJ2344" s="77">
        <f t="shared" si="1038"/>
        <v>6.2500000000000142</v>
      </c>
      <c r="DK2344" s="72"/>
      <c r="DL2344" s="51" t="s">
        <v>3860</v>
      </c>
      <c r="DO2344" s="358">
        <v>6.24</v>
      </c>
      <c r="DP2344" s="72">
        <v>0.24</v>
      </c>
      <c r="DQ2344" s="374"/>
      <c r="DR2344" s="72"/>
      <c r="DU2344" s="52"/>
      <c r="DX2344" s="75">
        <f t="shared" si="1039"/>
        <v>60.064000000000007</v>
      </c>
      <c r="DY2344" s="51">
        <f t="shared" si="1040"/>
        <v>0.18133333333333335</v>
      </c>
      <c r="DZ2344" s="75">
        <f t="shared" si="1041"/>
        <v>0.19200000000000003</v>
      </c>
      <c r="EA2344" s="51">
        <f t="shared" si="1042"/>
        <v>1.066666666666667E-2</v>
      </c>
      <c r="EB2344" s="75">
        <f t="shared" si="1043"/>
        <v>22.602666666666671</v>
      </c>
      <c r="EC2344" s="51">
        <f t="shared" si="1044"/>
        <v>9.6000000000000002E-2</v>
      </c>
      <c r="ED2344" s="75">
        <f t="shared" si="1045"/>
        <v>0.52266666666666672</v>
      </c>
      <c r="EE2344" s="51">
        <f t="shared" si="1046"/>
        <v>1.0666666666666668E-2</v>
      </c>
      <c r="EF2344" s="75">
        <f t="shared" si="1047"/>
        <v>0.35200000000000004</v>
      </c>
      <c r="EG2344" s="51">
        <f t="shared" si="1048"/>
        <v>1.0666666666666668E-2</v>
      </c>
      <c r="EH2344" s="75">
        <f t="shared" si="1049"/>
        <v>7.4666666666666687E-2</v>
      </c>
      <c r="EI2344" s="51">
        <f t="shared" si="1050"/>
        <v>1.066666666666667E-2</v>
      </c>
      <c r="EJ2344" s="75">
        <f t="shared" si="1051"/>
        <v>0.71466666666666678</v>
      </c>
      <c r="EK2344" s="51">
        <f t="shared" si="1052"/>
        <v>1.0666666666666668E-2</v>
      </c>
      <c r="EL2344" s="75">
        <f t="shared" si="1053"/>
        <v>9.4400000000000013</v>
      </c>
      <c r="EM2344" s="51">
        <f t="shared" si="1054"/>
        <v>0.14933333333333337</v>
      </c>
      <c r="EN2344" s="75">
        <f t="shared" si="1055"/>
        <v>4.7893333333333343</v>
      </c>
      <c r="EO2344" s="51">
        <f t="shared" si="1056"/>
        <v>6.4000000000000001E-2</v>
      </c>
      <c r="EP2344" s="75">
        <f t="shared" si="1057"/>
        <v>0</v>
      </c>
      <c r="EQ2344" s="51" t="e">
        <f t="shared" si="1058"/>
        <v>#DIV/0!</v>
      </c>
      <c r="ER2344" s="51">
        <f t="shared" si="1059"/>
        <v>100</v>
      </c>
      <c r="ES2344" s="51">
        <f t="shared" si="1060"/>
        <v>0</v>
      </c>
    </row>
    <row r="2345" spans="1:149" x14ac:dyDescent="0.45">
      <c r="A2345" s="78" t="s">
        <v>1522</v>
      </c>
      <c r="B2345" s="174" t="s">
        <v>863</v>
      </c>
      <c r="C2345" s="51" t="s">
        <v>762</v>
      </c>
      <c r="D2345" s="51" t="s">
        <v>3858</v>
      </c>
      <c r="E2345" s="78" t="s">
        <v>637</v>
      </c>
      <c r="F2345" s="78" t="s">
        <v>2996</v>
      </c>
      <c r="G2345" s="72" t="s">
        <v>3390</v>
      </c>
      <c r="H2345" s="78" t="s">
        <v>1372</v>
      </c>
      <c r="I2345" s="78">
        <v>72.5</v>
      </c>
      <c r="J2345" s="300">
        <v>215.29999999999998</v>
      </c>
      <c r="K2345" s="78">
        <v>5</v>
      </c>
      <c r="L2345" s="300">
        <v>1200</v>
      </c>
      <c r="M2345" s="72">
        <v>5</v>
      </c>
      <c r="O2345" s="78" t="s">
        <v>3331</v>
      </c>
      <c r="P2345" s="72" t="s">
        <v>1374</v>
      </c>
      <c r="R2345" s="114">
        <v>0</v>
      </c>
      <c r="AA2345" s="195"/>
      <c r="AB2345" s="195"/>
      <c r="AC2345" s="195"/>
      <c r="AD2345" s="72"/>
      <c r="AE2345" s="316">
        <v>1</v>
      </c>
      <c r="AF2345" s="195"/>
      <c r="AG2345" s="195">
        <v>0</v>
      </c>
      <c r="AH2345" s="72"/>
      <c r="AR2345" s="53">
        <v>1.0109999999999999</v>
      </c>
      <c r="AT2345" s="77"/>
      <c r="AU2345" s="276">
        <v>2153</v>
      </c>
      <c r="AV2345" s="276"/>
      <c r="AW2345" s="276">
        <v>2176.683</v>
      </c>
      <c r="AX2345" s="95"/>
      <c r="AY2345" s="276"/>
      <c r="AZ2345" s="95"/>
      <c r="BB2345" s="80" t="s">
        <v>3412</v>
      </c>
      <c r="BC2345" s="270" t="s">
        <v>1126</v>
      </c>
      <c r="BD2345" s="72">
        <v>56.52</v>
      </c>
      <c r="BE2345" s="72">
        <v>0.17</v>
      </c>
      <c r="BF2345" s="72">
        <v>0.18</v>
      </c>
      <c r="BG2345" s="72">
        <v>0.01</v>
      </c>
      <c r="BH2345" s="72">
        <v>21.27</v>
      </c>
      <c r="BI2345" s="72">
        <v>0.09</v>
      </c>
      <c r="BJ2345" s="72">
        <v>1.18</v>
      </c>
      <c r="BK2345" s="72">
        <v>0.02</v>
      </c>
      <c r="BL2345" s="72"/>
      <c r="BM2345" s="72"/>
      <c r="BN2345" s="72">
        <v>0.49</v>
      </c>
      <c r="BO2345" s="72">
        <v>0.01</v>
      </c>
      <c r="BP2345" s="72">
        <v>0.33</v>
      </c>
      <c r="BQ2345" s="72">
        <v>0.01</v>
      </c>
      <c r="BR2345" s="72">
        <v>7.0000000000000007E-2</v>
      </c>
      <c r="BS2345" s="72">
        <v>0.01</v>
      </c>
      <c r="BT2345" s="72"/>
      <c r="BU2345" s="72"/>
      <c r="BV2345" s="72"/>
      <c r="BW2345" s="72"/>
      <c r="BX2345" s="72">
        <v>0.67</v>
      </c>
      <c r="BY2345" s="72">
        <v>0.01</v>
      </c>
      <c r="BZ2345" s="72">
        <v>8.8800000000000008</v>
      </c>
      <c r="CA2345" s="72">
        <v>0.14000000000000001</v>
      </c>
      <c r="CB2345" s="72">
        <v>4.51</v>
      </c>
      <c r="CC2345" s="72">
        <v>0.06</v>
      </c>
      <c r="CD2345" s="72"/>
      <c r="CE2345" s="72"/>
      <c r="CF2345" s="72"/>
      <c r="CG2345" s="72"/>
      <c r="CH2345" s="72"/>
      <c r="CI2345" s="72"/>
      <c r="CJ2345" s="72"/>
      <c r="CK2345" s="72"/>
      <c r="CL2345" s="72"/>
      <c r="CM2345" s="72"/>
      <c r="CN2345" s="72"/>
      <c r="CO2345" s="72"/>
      <c r="CP2345" s="72"/>
      <c r="CQ2345" s="72"/>
      <c r="CR2345" s="72"/>
      <c r="CS2345" s="72"/>
      <c r="CT2345" s="72"/>
      <c r="CU2345" s="72"/>
      <c r="CV2345" s="72"/>
      <c r="CW2345" s="72"/>
      <c r="CX2345" s="72"/>
      <c r="CY2345" s="72"/>
      <c r="CZ2345" s="72"/>
      <c r="DA2345" s="72"/>
      <c r="DB2345" s="72"/>
      <c r="DC2345" s="72"/>
      <c r="DD2345" s="72"/>
      <c r="DE2345" s="72"/>
      <c r="DF2345" s="72"/>
      <c r="DG2345" s="72"/>
      <c r="DH2345" s="78">
        <f t="shared" si="1061"/>
        <v>94.1</v>
      </c>
      <c r="DJ2345" s="77">
        <f t="shared" si="1038"/>
        <v>5.9000000000000057</v>
      </c>
      <c r="DK2345" s="72"/>
      <c r="DL2345" s="51" t="s">
        <v>3860</v>
      </c>
      <c r="DO2345" s="358">
        <v>5.89</v>
      </c>
      <c r="DP2345" s="72">
        <v>0.22</v>
      </c>
      <c r="DQ2345" s="374"/>
      <c r="DR2345" s="72"/>
      <c r="DU2345" s="52"/>
      <c r="DX2345" s="75">
        <f t="shared" si="1039"/>
        <v>60.063761955366637</v>
      </c>
      <c r="DY2345" s="51">
        <f t="shared" si="1040"/>
        <v>0.18065887353878854</v>
      </c>
      <c r="DZ2345" s="75">
        <f t="shared" si="1041"/>
        <v>0.19128586609989373</v>
      </c>
      <c r="EA2345" s="51">
        <f t="shared" si="1042"/>
        <v>1.0626992561105207E-2</v>
      </c>
      <c r="EB2345" s="75">
        <f t="shared" si="1043"/>
        <v>22.603613177470777</v>
      </c>
      <c r="EC2345" s="51">
        <f t="shared" si="1044"/>
        <v>9.5642933049946852E-2</v>
      </c>
      <c r="ED2345" s="75">
        <f t="shared" si="1045"/>
        <v>0.52072263549415521</v>
      </c>
      <c r="EE2345" s="51">
        <f t="shared" si="1046"/>
        <v>1.0626992561105209E-2</v>
      </c>
      <c r="EF2345" s="75">
        <f t="shared" si="1047"/>
        <v>0.35069075451647186</v>
      </c>
      <c r="EG2345" s="51">
        <f t="shared" si="1048"/>
        <v>1.0626992561105207E-2</v>
      </c>
      <c r="EH2345" s="75">
        <f t="shared" si="1049"/>
        <v>7.4388947927736468E-2</v>
      </c>
      <c r="EI2345" s="51">
        <f t="shared" si="1050"/>
        <v>1.0626992561105209E-2</v>
      </c>
      <c r="EJ2345" s="75">
        <f t="shared" si="1051"/>
        <v>0.71200850159404894</v>
      </c>
      <c r="EK2345" s="51">
        <f t="shared" si="1052"/>
        <v>1.0626992561105207E-2</v>
      </c>
      <c r="EL2345" s="75">
        <f t="shared" si="1053"/>
        <v>9.4367693942614252</v>
      </c>
      <c r="EM2345" s="51">
        <f t="shared" si="1054"/>
        <v>0.14877789585547291</v>
      </c>
      <c r="EN2345" s="75">
        <f t="shared" si="1055"/>
        <v>4.7927736450584488</v>
      </c>
      <c r="EO2345" s="51">
        <f t="shared" si="1056"/>
        <v>6.3761955366631248E-2</v>
      </c>
      <c r="EP2345" s="75">
        <f t="shared" si="1057"/>
        <v>0</v>
      </c>
      <c r="EQ2345" s="51" t="e">
        <f t="shared" si="1058"/>
        <v>#DIV/0!</v>
      </c>
      <c r="ER2345" s="51">
        <f t="shared" si="1059"/>
        <v>100</v>
      </c>
      <c r="ES2345" s="51">
        <f t="shared" si="1060"/>
        <v>0</v>
      </c>
    </row>
    <row r="2346" spans="1:149" x14ac:dyDescent="0.45">
      <c r="A2346" s="78" t="s">
        <v>1522</v>
      </c>
      <c r="B2346" s="174" t="s">
        <v>863</v>
      </c>
      <c r="C2346" s="51" t="s">
        <v>762</v>
      </c>
      <c r="D2346" s="51" t="s">
        <v>3858</v>
      </c>
      <c r="E2346" s="78" t="s">
        <v>1127</v>
      </c>
      <c r="F2346" s="78" t="s">
        <v>2997</v>
      </c>
      <c r="G2346" s="72" t="s">
        <v>3390</v>
      </c>
      <c r="H2346" s="78" t="s">
        <v>1372</v>
      </c>
      <c r="I2346" s="78">
        <v>72</v>
      </c>
      <c r="J2346" s="300">
        <v>214.9</v>
      </c>
      <c r="K2346" s="78">
        <v>5</v>
      </c>
      <c r="L2346" s="300">
        <v>850</v>
      </c>
      <c r="M2346" s="72">
        <v>10</v>
      </c>
      <c r="O2346" s="78" t="s">
        <v>3331</v>
      </c>
      <c r="P2346" s="72" t="s">
        <v>1374</v>
      </c>
      <c r="R2346" s="114">
        <v>0</v>
      </c>
      <c r="AA2346" s="195"/>
      <c r="AB2346" s="195"/>
      <c r="AC2346" s="195"/>
      <c r="AD2346" s="72"/>
      <c r="AE2346" s="316">
        <v>1</v>
      </c>
      <c r="AF2346" s="195"/>
      <c r="AG2346" s="195">
        <v>0</v>
      </c>
      <c r="AH2346" s="72"/>
      <c r="AR2346" s="53">
        <v>0.81759999999999999</v>
      </c>
      <c r="AT2346" s="77"/>
      <c r="AU2346" s="276">
        <v>2149</v>
      </c>
      <c r="AV2346" s="276"/>
      <c r="AW2346" s="276">
        <v>1757.0224000000001</v>
      </c>
      <c r="AX2346" s="95"/>
      <c r="AY2346" s="276"/>
      <c r="AZ2346" s="95"/>
      <c r="BB2346" s="80" t="s">
        <v>3412</v>
      </c>
      <c r="BC2346" s="270" t="s">
        <v>1126</v>
      </c>
      <c r="BD2346" s="72">
        <v>55.65</v>
      </c>
      <c r="BE2346" s="72">
        <v>0.17</v>
      </c>
      <c r="BF2346" s="72">
        <v>0.18</v>
      </c>
      <c r="BG2346" s="72">
        <v>0.01</v>
      </c>
      <c r="BH2346" s="72">
        <v>20.94</v>
      </c>
      <c r="BI2346" s="72">
        <v>0.08</v>
      </c>
      <c r="BJ2346" s="72">
        <v>1.1599999999999999</v>
      </c>
      <c r="BK2346" s="72">
        <v>0.02</v>
      </c>
      <c r="BL2346" s="72"/>
      <c r="BM2346" s="72"/>
      <c r="BN2346" s="72">
        <v>0.49</v>
      </c>
      <c r="BO2346" s="72">
        <v>0.01</v>
      </c>
      <c r="BP2346" s="72">
        <v>0.33</v>
      </c>
      <c r="BQ2346" s="72">
        <v>0.01</v>
      </c>
      <c r="BR2346" s="72">
        <v>7.0000000000000007E-2</v>
      </c>
      <c r="BS2346" s="72">
        <v>0.01</v>
      </c>
      <c r="BT2346" s="72"/>
      <c r="BU2346" s="72"/>
      <c r="BV2346" s="72"/>
      <c r="BW2346" s="72"/>
      <c r="BX2346" s="72">
        <v>0.66</v>
      </c>
      <c r="BY2346" s="72">
        <v>0.01</v>
      </c>
      <c r="BZ2346" s="72">
        <v>8.75</v>
      </c>
      <c r="CA2346" s="72">
        <v>0.14000000000000001</v>
      </c>
      <c r="CB2346" s="72">
        <v>4.4400000000000004</v>
      </c>
      <c r="CC2346" s="72">
        <v>0.06</v>
      </c>
      <c r="CD2346" s="72"/>
      <c r="CE2346" s="72"/>
      <c r="CF2346" s="72"/>
      <c r="CG2346" s="72"/>
      <c r="CH2346" s="72"/>
      <c r="CI2346" s="72"/>
      <c r="CJ2346" s="72"/>
      <c r="CK2346" s="72"/>
      <c r="CL2346" s="72"/>
      <c r="CM2346" s="72"/>
      <c r="CN2346" s="72"/>
      <c r="CO2346" s="72"/>
      <c r="CP2346" s="72"/>
      <c r="CQ2346" s="72"/>
      <c r="CR2346" s="72"/>
      <c r="CS2346" s="72"/>
      <c r="CT2346" s="72"/>
      <c r="CU2346" s="72"/>
      <c r="CV2346" s="72"/>
      <c r="CW2346" s="72"/>
      <c r="CX2346" s="72"/>
      <c r="CY2346" s="72"/>
      <c r="CZ2346" s="72"/>
      <c r="DA2346" s="72"/>
      <c r="DB2346" s="72"/>
      <c r="DC2346" s="72"/>
      <c r="DD2346" s="72"/>
      <c r="DE2346" s="72"/>
      <c r="DF2346" s="72"/>
      <c r="DG2346" s="72"/>
      <c r="DH2346" s="78">
        <f t="shared" si="1061"/>
        <v>92.669999999999973</v>
      </c>
      <c r="DJ2346" s="77">
        <f t="shared" si="1038"/>
        <v>7.3300000000000267</v>
      </c>
      <c r="DK2346" s="72"/>
      <c r="DL2346" s="51" t="s">
        <v>3860</v>
      </c>
      <c r="DO2346" s="358">
        <v>7.35</v>
      </c>
      <c r="DP2346" s="72">
        <v>0.22</v>
      </c>
      <c r="DQ2346" s="374"/>
      <c r="DR2346" s="72"/>
      <c r="DU2346" s="52"/>
      <c r="DX2346" s="75">
        <f t="shared" si="1039"/>
        <v>60.051796697960526</v>
      </c>
      <c r="DY2346" s="51">
        <f t="shared" si="1040"/>
        <v>0.18344663861012203</v>
      </c>
      <c r="DZ2346" s="75">
        <f t="shared" si="1041"/>
        <v>0.19423761735189385</v>
      </c>
      <c r="EA2346" s="51">
        <f t="shared" si="1042"/>
        <v>1.0790978741771881E-2</v>
      </c>
      <c r="EB2346" s="75">
        <f t="shared" si="1043"/>
        <v>22.596309485270321</v>
      </c>
      <c r="EC2346" s="51">
        <f t="shared" si="1044"/>
        <v>8.6327829934175052E-2</v>
      </c>
      <c r="ED2346" s="75">
        <f t="shared" si="1045"/>
        <v>0.52875795834682227</v>
      </c>
      <c r="EE2346" s="51">
        <f t="shared" si="1046"/>
        <v>1.0790978741771883E-2</v>
      </c>
      <c r="EF2346" s="75">
        <f t="shared" si="1047"/>
        <v>0.35610229847847213</v>
      </c>
      <c r="EG2346" s="51">
        <f t="shared" si="1048"/>
        <v>1.0790978741771883E-2</v>
      </c>
      <c r="EH2346" s="75">
        <f t="shared" si="1049"/>
        <v>7.5536851192403179E-2</v>
      </c>
      <c r="EI2346" s="51">
        <f t="shared" si="1050"/>
        <v>1.0790978741771881E-2</v>
      </c>
      <c r="EJ2346" s="75">
        <f t="shared" si="1051"/>
        <v>0.71220459695694427</v>
      </c>
      <c r="EK2346" s="51">
        <f t="shared" si="1052"/>
        <v>1.0790978741771883E-2</v>
      </c>
      <c r="EL2346" s="75">
        <f t="shared" si="1053"/>
        <v>9.4421063990503971</v>
      </c>
      <c r="EM2346" s="51">
        <f t="shared" si="1054"/>
        <v>0.15107370238480636</v>
      </c>
      <c r="EN2346" s="75">
        <f t="shared" si="1055"/>
        <v>4.7911945613467157</v>
      </c>
      <c r="EO2346" s="51">
        <f t="shared" si="1056"/>
        <v>6.4745872450631292E-2</v>
      </c>
      <c r="EP2346" s="75">
        <f t="shared" si="1057"/>
        <v>0</v>
      </c>
      <c r="EQ2346" s="51" t="e">
        <f t="shared" si="1058"/>
        <v>#DIV/0!</v>
      </c>
      <c r="ER2346" s="51">
        <f t="shared" si="1059"/>
        <v>100</v>
      </c>
      <c r="ES2346" s="51">
        <f t="shared" si="1060"/>
        <v>0</v>
      </c>
    </row>
    <row r="2347" spans="1:149" x14ac:dyDescent="0.45">
      <c r="A2347" s="78" t="s">
        <v>1522</v>
      </c>
      <c r="B2347" s="174" t="s">
        <v>863</v>
      </c>
      <c r="C2347" s="51" t="s">
        <v>762</v>
      </c>
      <c r="D2347" s="51" t="s">
        <v>3858</v>
      </c>
      <c r="E2347" s="78" t="s">
        <v>637</v>
      </c>
      <c r="F2347" s="78" t="s">
        <v>2998</v>
      </c>
      <c r="G2347" s="72" t="s">
        <v>3390</v>
      </c>
      <c r="H2347" s="78" t="s">
        <v>1372</v>
      </c>
      <c r="I2347" s="78">
        <v>97</v>
      </c>
      <c r="J2347" s="300">
        <v>227.89999999999998</v>
      </c>
      <c r="K2347" s="78">
        <v>5</v>
      </c>
      <c r="L2347" s="300">
        <v>900</v>
      </c>
      <c r="M2347" s="72">
        <v>5</v>
      </c>
      <c r="O2347" s="78" t="s">
        <v>3331</v>
      </c>
      <c r="P2347" s="72" t="s">
        <v>1374</v>
      </c>
      <c r="R2347" s="114">
        <v>0</v>
      </c>
      <c r="AA2347" s="195"/>
      <c r="AB2347" s="195"/>
      <c r="AC2347" s="195"/>
      <c r="AD2347" s="72"/>
      <c r="AE2347" s="316">
        <v>1</v>
      </c>
      <c r="AF2347" s="195"/>
      <c r="AG2347" s="195">
        <v>0</v>
      </c>
      <c r="AH2347" s="72"/>
      <c r="AR2347" s="53">
        <v>0.85899999999999999</v>
      </c>
      <c r="AT2347" s="77"/>
      <c r="AU2347" s="276">
        <v>2279</v>
      </c>
      <c r="AV2347" s="276"/>
      <c r="AW2347" s="276">
        <v>1957.6610000000001</v>
      </c>
      <c r="AX2347" s="95"/>
      <c r="AY2347" s="276"/>
      <c r="AZ2347" s="95"/>
      <c r="BB2347" s="80" t="s">
        <v>3412</v>
      </c>
      <c r="BC2347" s="270" t="s">
        <v>1126</v>
      </c>
      <c r="BD2347" s="72">
        <v>55.69</v>
      </c>
      <c r="BE2347" s="72">
        <v>0.17</v>
      </c>
      <c r="BF2347" s="72">
        <v>0.18</v>
      </c>
      <c r="BG2347" s="72">
        <v>0.01</v>
      </c>
      <c r="BH2347" s="72">
        <v>20.96</v>
      </c>
      <c r="BI2347" s="72">
        <v>0.08</v>
      </c>
      <c r="BJ2347" s="72">
        <v>1.1599999999999999</v>
      </c>
      <c r="BK2347" s="72">
        <v>0.02</v>
      </c>
      <c r="BL2347" s="72"/>
      <c r="BM2347" s="72"/>
      <c r="BN2347" s="72">
        <v>0.49</v>
      </c>
      <c r="BO2347" s="72">
        <v>0.01</v>
      </c>
      <c r="BP2347" s="72">
        <v>0.33</v>
      </c>
      <c r="BQ2347" s="72">
        <v>0.01</v>
      </c>
      <c r="BR2347" s="72">
        <v>7.0000000000000007E-2</v>
      </c>
      <c r="BS2347" s="72">
        <v>0.01</v>
      </c>
      <c r="BT2347" s="72"/>
      <c r="BU2347" s="72"/>
      <c r="BV2347" s="72"/>
      <c r="BW2347" s="72"/>
      <c r="BX2347" s="72">
        <v>0.66</v>
      </c>
      <c r="BY2347" s="72">
        <v>0.01</v>
      </c>
      <c r="BZ2347" s="72">
        <v>8.75</v>
      </c>
      <c r="CA2347" s="72">
        <v>0.14000000000000001</v>
      </c>
      <c r="CB2347" s="72">
        <v>4.4400000000000004</v>
      </c>
      <c r="CC2347" s="72">
        <v>0.06</v>
      </c>
      <c r="CD2347" s="72"/>
      <c r="CE2347" s="72"/>
      <c r="CF2347" s="72"/>
      <c r="CG2347" s="72"/>
      <c r="CH2347" s="72"/>
      <c r="CI2347" s="72"/>
      <c r="CJ2347" s="72"/>
      <c r="CK2347" s="72"/>
      <c r="CL2347" s="72"/>
      <c r="CM2347" s="72"/>
      <c r="CN2347" s="72"/>
      <c r="CO2347" s="72"/>
      <c r="CP2347" s="72"/>
      <c r="CQ2347" s="72"/>
      <c r="CR2347" s="72"/>
      <c r="CS2347" s="72"/>
      <c r="CT2347" s="72"/>
      <c r="CU2347" s="72"/>
      <c r="CV2347" s="72"/>
      <c r="CW2347" s="72"/>
      <c r="CX2347" s="72"/>
      <c r="CY2347" s="72"/>
      <c r="CZ2347" s="72"/>
      <c r="DA2347" s="72"/>
      <c r="DB2347" s="72"/>
      <c r="DC2347" s="72"/>
      <c r="DD2347" s="72"/>
      <c r="DE2347" s="72"/>
      <c r="DF2347" s="72"/>
      <c r="DG2347" s="72"/>
      <c r="DH2347" s="78">
        <f t="shared" si="1061"/>
        <v>92.729999999999976</v>
      </c>
      <c r="DJ2347" s="77">
        <f t="shared" si="1038"/>
        <v>7.2700000000000244</v>
      </c>
      <c r="DK2347" s="72"/>
      <c r="DL2347" s="51" t="s">
        <v>3860</v>
      </c>
      <c r="DO2347" s="358">
        <v>7.28</v>
      </c>
      <c r="DP2347" s="72">
        <v>0.22</v>
      </c>
      <c r="DQ2347" s="374"/>
      <c r="DR2347" s="72"/>
      <c r="DU2347" s="52"/>
      <c r="DX2347" s="75">
        <f t="shared" si="1039"/>
        <v>60.056076782055442</v>
      </c>
      <c r="DY2347" s="51">
        <f t="shared" si="1040"/>
        <v>0.18332794133505884</v>
      </c>
      <c r="DZ2347" s="75">
        <f t="shared" si="1041"/>
        <v>0.19411193788417991</v>
      </c>
      <c r="EA2347" s="51">
        <f t="shared" si="1042"/>
        <v>1.0783996549121107E-2</v>
      </c>
      <c r="EB2347" s="75">
        <f t="shared" si="1043"/>
        <v>22.603256766957841</v>
      </c>
      <c r="EC2347" s="51">
        <f t="shared" si="1044"/>
        <v>8.6271972392968854E-2</v>
      </c>
      <c r="ED2347" s="75">
        <f t="shared" si="1045"/>
        <v>0.52841583090693423</v>
      </c>
      <c r="EE2347" s="51">
        <f t="shared" si="1046"/>
        <v>1.0783996549121107E-2</v>
      </c>
      <c r="EF2347" s="75">
        <f t="shared" si="1047"/>
        <v>0.35587188612099657</v>
      </c>
      <c r="EG2347" s="51">
        <f t="shared" si="1048"/>
        <v>1.0783996549121109E-2</v>
      </c>
      <c r="EH2347" s="75">
        <f t="shared" si="1049"/>
        <v>7.5487975843847754E-2</v>
      </c>
      <c r="EI2347" s="51">
        <f t="shared" si="1050"/>
        <v>1.0783996549121107E-2</v>
      </c>
      <c r="EJ2347" s="75">
        <f t="shared" si="1051"/>
        <v>0.71174377224199314</v>
      </c>
      <c r="EK2347" s="51">
        <f t="shared" si="1052"/>
        <v>1.0783996549121109E-2</v>
      </c>
      <c r="EL2347" s="75">
        <f t="shared" si="1053"/>
        <v>9.4359969804809687</v>
      </c>
      <c r="EM2347" s="51">
        <f t="shared" si="1054"/>
        <v>0.15097595168769551</v>
      </c>
      <c r="EN2347" s="75">
        <f t="shared" si="1055"/>
        <v>4.7880944678097714</v>
      </c>
      <c r="EO2347" s="51">
        <f t="shared" si="1056"/>
        <v>6.4703979294726641E-2</v>
      </c>
      <c r="EP2347" s="75">
        <f t="shared" si="1057"/>
        <v>0</v>
      </c>
      <c r="EQ2347" s="51" t="e">
        <f t="shared" si="1058"/>
        <v>#DIV/0!</v>
      </c>
      <c r="ER2347" s="51">
        <f t="shared" si="1059"/>
        <v>100</v>
      </c>
      <c r="ES2347" s="51">
        <f t="shared" si="1060"/>
        <v>0</v>
      </c>
    </row>
    <row r="2348" spans="1:149" x14ac:dyDescent="0.45">
      <c r="A2348" s="78" t="s">
        <v>1522</v>
      </c>
      <c r="B2348" s="174" t="s">
        <v>863</v>
      </c>
      <c r="C2348" s="51" t="s">
        <v>762</v>
      </c>
      <c r="D2348" s="51" t="s">
        <v>3858</v>
      </c>
      <c r="E2348" s="78" t="s">
        <v>637</v>
      </c>
      <c r="F2348" s="78" t="s">
        <v>2999</v>
      </c>
      <c r="G2348" s="72" t="s">
        <v>3390</v>
      </c>
      <c r="H2348" s="78" t="s">
        <v>1372</v>
      </c>
      <c r="I2348" s="78">
        <v>92</v>
      </c>
      <c r="J2348" s="300">
        <v>275.60000000000002</v>
      </c>
      <c r="K2348" s="78">
        <v>5</v>
      </c>
      <c r="L2348" s="300">
        <v>1200</v>
      </c>
      <c r="M2348" s="72">
        <v>5</v>
      </c>
      <c r="O2348" s="78" t="s">
        <v>3331</v>
      </c>
      <c r="P2348" s="72" t="s">
        <v>1374</v>
      </c>
      <c r="R2348" s="114">
        <v>0</v>
      </c>
      <c r="AA2348" s="195"/>
      <c r="AB2348" s="195"/>
      <c r="AC2348" s="195"/>
      <c r="AD2348" s="72"/>
      <c r="AE2348" s="316">
        <v>1</v>
      </c>
      <c r="AF2348" s="195"/>
      <c r="AG2348" s="195">
        <v>0</v>
      </c>
      <c r="AH2348" s="72"/>
      <c r="AR2348" s="53">
        <v>1.0349999999999999</v>
      </c>
      <c r="AT2348" s="77"/>
      <c r="AU2348" s="276">
        <v>2756</v>
      </c>
      <c r="AV2348" s="276"/>
      <c r="AW2348" s="276">
        <v>2852.4599999999996</v>
      </c>
      <c r="AX2348" s="95"/>
      <c r="AY2348" s="276"/>
      <c r="AZ2348" s="95"/>
      <c r="BB2348" s="80" t="s">
        <v>3412</v>
      </c>
      <c r="BC2348" s="270" t="s">
        <v>1126</v>
      </c>
      <c r="BD2348" s="72">
        <v>55.98</v>
      </c>
      <c r="BE2348" s="72">
        <v>0.17</v>
      </c>
      <c r="BF2348" s="72">
        <v>0.18</v>
      </c>
      <c r="BG2348" s="72">
        <v>0.01</v>
      </c>
      <c r="BH2348" s="72">
        <v>21.07</v>
      </c>
      <c r="BI2348" s="72">
        <v>0.08</v>
      </c>
      <c r="BJ2348" s="72">
        <v>1.17</v>
      </c>
      <c r="BK2348" s="72">
        <v>0.02</v>
      </c>
      <c r="BL2348" s="72"/>
      <c r="BM2348" s="72"/>
      <c r="BN2348" s="72">
        <v>0.49</v>
      </c>
      <c r="BO2348" s="72">
        <v>0.01</v>
      </c>
      <c r="BP2348" s="72">
        <v>0.33</v>
      </c>
      <c r="BQ2348" s="72">
        <v>0.01</v>
      </c>
      <c r="BR2348" s="72">
        <v>7.0000000000000007E-2</v>
      </c>
      <c r="BS2348" s="72">
        <v>0.01</v>
      </c>
      <c r="BT2348" s="72"/>
      <c r="BU2348" s="72"/>
      <c r="BV2348" s="72"/>
      <c r="BW2348" s="72"/>
      <c r="BX2348" s="72">
        <v>0.67</v>
      </c>
      <c r="BY2348" s="72">
        <v>0.01</v>
      </c>
      <c r="BZ2348" s="72">
        <v>8.8000000000000007</v>
      </c>
      <c r="CA2348" s="72">
        <v>0.14000000000000001</v>
      </c>
      <c r="CB2348" s="72">
        <v>4.46</v>
      </c>
      <c r="CC2348" s="72">
        <v>0.06</v>
      </c>
      <c r="CD2348" s="72"/>
      <c r="CE2348" s="72"/>
      <c r="CF2348" s="72"/>
      <c r="CG2348" s="72"/>
      <c r="CH2348" s="72"/>
      <c r="CI2348" s="72"/>
      <c r="CJ2348" s="72"/>
      <c r="CK2348" s="72"/>
      <c r="CL2348" s="72"/>
      <c r="CM2348" s="72"/>
      <c r="CN2348" s="72"/>
      <c r="CO2348" s="72"/>
      <c r="CP2348" s="72"/>
      <c r="CQ2348" s="72"/>
      <c r="CR2348" s="72"/>
      <c r="CS2348" s="72"/>
      <c r="CT2348" s="72"/>
      <c r="CU2348" s="72"/>
      <c r="CV2348" s="72"/>
      <c r="CW2348" s="72"/>
      <c r="CX2348" s="72"/>
      <c r="CY2348" s="72"/>
      <c r="CZ2348" s="72"/>
      <c r="DA2348" s="72"/>
      <c r="DB2348" s="72"/>
      <c r="DC2348" s="72"/>
      <c r="DD2348" s="72"/>
      <c r="DE2348" s="72"/>
      <c r="DF2348" s="72"/>
      <c r="DG2348" s="72"/>
      <c r="DH2348" s="78">
        <f t="shared" si="1061"/>
        <v>93.21999999999997</v>
      </c>
      <c r="DJ2348" s="77">
        <f t="shared" si="1038"/>
        <v>6.7800000000000296</v>
      </c>
      <c r="DK2348" s="72"/>
      <c r="DL2348" s="51" t="s">
        <v>3860</v>
      </c>
      <c r="DO2348" s="358">
        <v>6.8</v>
      </c>
      <c r="DP2348" s="72">
        <v>0.21</v>
      </c>
      <c r="DQ2348" s="374"/>
      <c r="DR2348" s="72"/>
      <c r="DU2348" s="52"/>
      <c r="DX2348" s="75">
        <f t="shared" si="1039"/>
        <v>60.051491096331276</v>
      </c>
      <c r="DY2348" s="51">
        <f t="shared" si="1040"/>
        <v>0.18236429950654373</v>
      </c>
      <c r="DZ2348" s="75">
        <f t="shared" si="1041"/>
        <v>0.19309161124222277</v>
      </c>
      <c r="EA2348" s="51">
        <f t="shared" si="1042"/>
        <v>1.0727311735679044E-2</v>
      </c>
      <c r="EB2348" s="75">
        <f t="shared" si="1043"/>
        <v>22.602445827075744</v>
      </c>
      <c r="EC2348" s="51">
        <f t="shared" si="1044"/>
        <v>8.5818493885432348E-2</v>
      </c>
      <c r="ED2348" s="75">
        <f t="shared" si="1045"/>
        <v>0.52563827504827298</v>
      </c>
      <c r="EE2348" s="51">
        <f t="shared" si="1046"/>
        <v>1.0727311735679042E-2</v>
      </c>
      <c r="EF2348" s="75">
        <f t="shared" si="1047"/>
        <v>0.35400128727740843</v>
      </c>
      <c r="EG2348" s="51">
        <f t="shared" si="1048"/>
        <v>1.0727311735679044E-2</v>
      </c>
      <c r="EH2348" s="75">
        <f t="shared" si="1049"/>
        <v>7.5091182149753299E-2</v>
      </c>
      <c r="EI2348" s="51">
        <f t="shared" si="1050"/>
        <v>1.0727311735679042E-2</v>
      </c>
      <c r="EJ2348" s="75">
        <f t="shared" si="1051"/>
        <v>0.71872988629049583</v>
      </c>
      <c r="EK2348" s="51">
        <f t="shared" si="1052"/>
        <v>1.0727311735679042E-2</v>
      </c>
      <c r="EL2348" s="75">
        <f t="shared" si="1053"/>
        <v>9.4400343273975569</v>
      </c>
      <c r="EM2348" s="51">
        <f t="shared" si="1054"/>
        <v>0.1501823642995066</v>
      </c>
      <c r="EN2348" s="75">
        <f t="shared" si="1055"/>
        <v>4.7843810341128528</v>
      </c>
      <c r="EO2348" s="51">
        <f t="shared" si="1056"/>
        <v>6.4363870414074251E-2</v>
      </c>
      <c r="EP2348" s="75">
        <f t="shared" si="1057"/>
        <v>0</v>
      </c>
      <c r="EQ2348" s="51" t="e">
        <f t="shared" si="1058"/>
        <v>#DIV/0!</v>
      </c>
      <c r="ER2348" s="51">
        <f t="shared" si="1059"/>
        <v>100</v>
      </c>
      <c r="ES2348" s="51">
        <f t="shared" si="1060"/>
        <v>0</v>
      </c>
    </row>
    <row r="2349" spans="1:149" x14ac:dyDescent="0.45">
      <c r="A2349" s="78" t="s">
        <v>1522</v>
      </c>
      <c r="B2349" s="174" t="s">
        <v>863</v>
      </c>
      <c r="C2349" s="51" t="s">
        <v>762</v>
      </c>
      <c r="D2349" s="51" t="s">
        <v>3858</v>
      </c>
      <c r="E2349" s="78" t="s">
        <v>1127</v>
      </c>
      <c r="F2349" s="78" t="s">
        <v>3000</v>
      </c>
      <c r="G2349" s="72" t="s">
        <v>3390</v>
      </c>
      <c r="H2349" s="78" t="s">
        <v>1372</v>
      </c>
      <c r="I2349" s="78">
        <v>69</v>
      </c>
      <c r="J2349" s="300">
        <v>263.79999999999995</v>
      </c>
      <c r="K2349" s="78">
        <v>5</v>
      </c>
      <c r="L2349" s="300">
        <v>850</v>
      </c>
      <c r="M2349" s="72">
        <v>10</v>
      </c>
      <c r="O2349" s="78" t="s">
        <v>3331</v>
      </c>
      <c r="P2349" s="72" t="s">
        <v>1374</v>
      </c>
      <c r="R2349" s="114">
        <v>0</v>
      </c>
      <c r="AA2349" s="195"/>
      <c r="AB2349" s="195"/>
      <c r="AC2349" s="195"/>
      <c r="AD2349" s="72"/>
      <c r="AE2349" s="316">
        <v>1</v>
      </c>
      <c r="AF2349" s="195"/>
      <c r="AG2349" s="195">
        <v>0</v>
      </c>
      <c r="AH2349" s="72"/>
      <c r="AR2349" s="53">
        <v>0.81840000000000002</v>
      </c>
      <c r="AT2349" s="77"/>
      <c r="AU2349" s="276">
        <v>2637.9999999999995</v>
      </c>
      <c r="AV2349" s="276"/>
      <c r="AW2349" s="276">
        <v>2158.9391999999998</v>
      </c>
      <c r="AX2349" s="95"/>
      <c r="AY2349" s="276"/>
      <c r="AZ2349" s="95"/>
      <c r="BB2349" s="80" t="s">
        <v>3412</v>
      </c>
      <c r="BC2349" s="270" t="s">
        <v>1126</v>
      </c>
      <c r="BD2349" s="72">
        <v>55.24</v>
      </c>
      <c r="BE2349" s="72">
        <v>0.17</v>
      </c>
      <c r="BF2349" s="72">
        <v>0.18</v>
      </c>
      <c r="BG2349" s="72">
        <v>0.01</v>
      </c>
      <c r="BH2349" s="72">
        <v>20.79</v>
      </c>
      <c r="BI2349" s="72">
        <v>0.08</v>
      </c>
      <c r="BJ2349" s="72">
        <v>1.1499999999999999</v>
      </c>
      <c r="BK2349" s="72">
        <v>0.02</v>
      </c>
      <c r="BL2349" s="72"/>
      <c r="BM2349" s="72"/>
      <c r="BN2349" s="72">
        <v>0.48</v>
      </c>
      <c r="BO2349" s="72">
        <v>0.01</v>
      </c>
      <c r="BP2349" s="72">
        <v>0.32</v>
      </c>
      <c r="BQ2349" s="72">
        <v>0.01</v>
      </c>
      <c r="BR2349" s="72">
        <v>0.06</v>
      </c>
      <c r="BS2349" s="72">
        <v>0.01</v>
      </c>
      <c r="BT2349" s="72"/>
      <c r="BU2349" s="72"/>
      <c r="BV2349" s="72"/>
      <c r="BW2349" s="72"/>
      <c r="BX2349" s="72">
        <v>0.66</v>
      </c>
      <c r="BY2349" s="72">
        <v>0.01</v>
      </c>
      <c r="BZ2349" s="72">
        <v>8.68</v>
      </c>
      <c r="CA2349" s="72">
        <v>0.14000000000000001</v>
      </c>
      <c r="CB2349" s="72">
        <v>4.41</v>
      </c>
      <c r="CC2349" s="72">
        <v>0.06</v>
      </c>
      <c r="CD2349" s="72"/>
      <c r="CE2349" s="72"/>
      <c r="CF2349" s="72"/>
      <c r="CG2349" s="72"/>
      <c r="CH2349" s="72"/>
      <c r="CI2349" s="72"/>
      <c r="CJ2349" s="72"/>
      <c r="CK2349" s="72"/>
      <c r="CL2349" s="72"/>
      <c r="CM2349" s="72"/>
      <c r="CN2349" s="72"/>
      <c r="CO2349" s="72"/>
      <c r="CP2349" s="72"/>
      <c r="CQ2349" s="72"/>
      <c r="CR2349" s="72"/>
      <c r="CS2349" s="72"/>
      <c r="CT2349" s="72"/>
      <c r="CU2349" s="72"/>
      <c r="CV2349" s="72"/>
      <c r="CW2349" s="72"/>
      <c r="CX2349" s="72"/>
      <c r="CY2349" s="72"/>
      <c r="CZ2349" s="72"/>
      <c r="DA2349" s="72"/>
      <c r="DB2349" s="72"/>
      <c r="DC2349" s="72"/>
      <c r="DD2349" s="72"/>
      <c r="DE2349" s="72"/>
      <c r="DF2349" s="72"/>
      <c r="DG2349" s="72"/>
      <c r="DH2349" s="78">
        <f t="shared" si="1061"/>
        <v>91.97</v>
      </c>
      <c r="DJ2349" s="77">
        <f t="shared" si="1038"/>
        <v>8.0300000000000011</v>
      </c>
      <c r="DK2349" s="72"/>
      <c r="DL2349" s="51" t="s">
        <v>3860</v>
      </c>
      <c r="DO2349" s="358">
        <v>8.0299999999999994</v>
      </c>
      <c r="DP2349" s="72">
        <v>0.2</v>
      </c>
      <c r="DQ2349" s="374"/>
      <c r="DR2349" s="72"/>
      <c r="DU2349" s="52"/>
      <c r="DX2349" s="75">
        <f t="shared" si="1039"/>
        <v>60.063064042622592</v>
      </c>
      <c r="DY2349" s="51">
        <f t="shared" si="1040"/>
        <v>0.18484288354898334</v>
      </c>
      <c r="DZ2349" s="75">
        <f t="shared" si="1041"/>
        <v>0.19571599434598236</v>
      </c>
      <c r="EA2349" s="51">
        <f t="shared" si="1042"/>
        <v>1.0873110796999021E-2</v>
      </c>
      <c r="EB2349" s="75">
        <f t="shared" si="1043"/>
        <v>22.605197346960964</v>
      </c>
      <c r="EC2349" s="51">
        <f t="shared" si="1044"/>
        <v>8.6984886375992165E-2</v>
      </c>
      <c r="ED2349" s="75">
        <f t="shared" si="1045"/>
        <v>0.52190931825595299</v>
      </c>
      <c r="EE2349" s="51">
        <f t="shared" si="1046"/>
        <v>1.0873110796999022E-2</v>
      </c>
      <c r="EF2349" s="75">
        <f t="shared" si="1047"/>
        <v>0.34793954550396872</v>
      </c>
      <c r="EG2349" s="51">
        <f t="shared" si="1048"/>
        <v>1.0873110796999022E-2</v>
      </c>
      <c r="EH2349" s="75">
        <f t="shared" si="1049"/>
        <v>6.5238664781994124E-2</v>
      </c>
      <c r="EI2349" s="51">
        <f t="shared" si="1050"/>
        <v>1.0873110796999022E-2</v>
      </c>
      <c r="EJ2349" s="75">
        <f t="shared" si="1051"/>
        <v>0.71762531260193541</v>
      </c>
      <c r="EK2349" s="51">
        <f t="shared" si="1052"/>
        <v>1.0873110796999022E-2</v>
      </c>
      <c r="EL2349" s="75">
        <f t="shared" si="1053"/>
        <v>9.4378601717951511</v>
      </c>
      <c r="EM2349" s="51">
        <f t="shared" si="1054"/>
        <v>0.15222355115798633</v>
      </c>
      <c r="EN2349" s="75">
        <f t="shared" si="1055"/>
        <v>4.7950418614765686</v>
      </c>
      <c r="EO2349" s="51">
        <f t="shared" si="1056"/>
        <v>6.5238664781994124E-2</v>
      </c>
      <c r="EP2349" s="75">
        <f t="shared" si="1057"/>
        <v>0</v>
      </c>
      <c r="EQ2349" s="51" t="e">
        <f t="shared" si="1058"/>
        <v>#DIV/0!</v>
      </c>
      <c r="ER2349" s="51">
        <f t="shared" si="1059"/>
        <v>100</v>
      </c>
      <c r="ES2349" s="51">
        <f t="shared" si="1060"/>
        <v>0</v>
      </c>
    </row>
    <row r="2350" spans="1:149" x14ac:dyDescent="0.45">
      <c r="A2350" s="78" t="s">
        <v>1522</v>
      </c>
      <c r="B2350" s="174" t="s">
        <v>863</v>
      </c>
      <c r="C2350" s="51" t="s">
        <v>762</v>
      </c>
      <c r="D2350" s="51" t="s">
        <v>3858</v>
      </c>
      <c r="E2350" s="78" t="s">
        <v>637</v>
      </c>
      <c r="F2350" s="78" t="s">
        <v>3001</v>
      </c>
      <c r="G2350" s="72" t="s">
        <v>3390</v>
      </c>
      <c r="H2350" s="78" t="s">
        <v>1372</v>
      </c>
      <c r="I2350" s="78">
        <v>46.5</v>
      </c>
      <c r="J2350" s="300">
        <v>320.79999999999995</v>
      </c>
      <c r="K2350" s="78">
        <v>5</v>
      </c>
      <c r="L2350" s="300">
        <v>1180</v>
      </c>
      <c r="M2350" s="72">
        <v>5</v>
      </c>
      <c r="O2350" s="78" t="s">
        <v>3331</v>
      </c>
      <c r="P2350" s="72" t="s">
        <v>1374</v>
      </c>
      <c r="R2350" s="114">
        <v>0</v>
      </c>
      <c r="AA2350" s="195"/>
      <c r="AB2350" s="195"/>
      <c r="AC2350" s="195"/>
      <c r="AD2350" s="72"/>
      <c r="AE2350" s="316">
        <v>1</v>
      </c>
      <c r="AF2350" s="195"/>
      <c r="AG2350" s="195">
        <v>0</v>
      </c>
      <c r="AH2350" s="72"/>
      <c r="AR2350" s="53">
        <v>1.0489999999999999</v>
      </c>
      <c r="AT2350" s="77"/>
      <c r="AU2350" s="276">
        <v>3207.9999999999995</v>
      </c>
      <c r="AV2350" s="276"/>
      <c r="AW2350" s="276">
        <v>3365.1919999999991</v>
      </c>
      <c r="AX2350" s="95"/>
      <c r="AY2350" s="276"/>
      <c r="AZ2350" s="95"/>
      <c r="BB2350" s="80" t="s">
        <v>3412</v>
      </c>
      <c r="BC2350" s="270" t="s">
        <v>1126</v>
      </c>
      <c r="BD2350" s="72">
        <v>55.33</v>
      </c>
      <c r="BE2350" s="72">
        <v>0.17</v>
      </c>
      <c r="BF2350" s="72">
        <v>0.18</v>
      </c>
      <c r="BG2350" s="72">
        <v>0.01</v>
      </c>
      <c r="BH2350" s="72">
        <v>20.82</v>
      </c>
      <c r="BI2350" s="72">
        <v>0.08</v>
      </c>
      <c r="BJ2350" s="72">
        <v>1.1499999999999999</v>
      </c>
      <c r="BK2350" s="72">
        <v>0.02</v>
      </c>
      <c r="BL2350" s="72"/>
      <c r="BM2350" s="72"/>
      <c r="BN2350" s="72">
        <v>0.48</v>
      </c>
      <c r="BO2350" s="72">
        <v>0.01</v>
      </c>
      <c r="BP2350" s="72">
        <v>0.33</v>
      </c>
      <c r="BQ2350" s="72">
        <v>0.01</v>
      </c>
      <c r="BR2350" s="72">
        <v>7.0000000000000007E-2</v>
      </c>
      <c r="BS2350" s="72">
        <v>0.01</v>
      </c>
      <c r="BT2350" s="72"/>
      <c r="BU2350" s="72"/>
      <c r="BV2350" s="72"/>
      <c r="BW2350" s="72"/>
      <c r="BX2350" s="72">
        <v>0.66</v>
      </c>
      <c r="BY2350" s="72">
        <v>0.01</v>
      </c>
      <c r="BZ2350" s="72">
        <v>8.6999999999999993</v>
      </c>
      <c r="CA2350" s="72">
        <v>0.14000000000000001</v>
      </c>
      <c r="CB2350" s="72">
        <v>4.41</v>
      </c>
      <c r="CC2350" s="72">
        <v>0.06</v>
      </c>
      <c r="CD2350" s="72"/>
      <c r="CE2350" s="72"/>
      <c r="CF2350" s="72"/>
      <c r="CG2350" s="72"/>
      <c r="CH2350" s="72"/>
      <c r="CI2350" s="72"/>
      <c r="CJ2350" s="72"/>
      <c r="CK2350" s="72"/>
      <c r="CL2350" s="72"/>
      <c r="CM2350" s="72"/>
      <c r="CN2350" s="72"/>
      <c r="CO2350" s="72"/>
      <c r="CP2350" s="72"/>
      <c r="CQ2350" s="72"/>
      <c r="CR2350" s="72"/>
      <c r="CS2350" s="72"/>
      <c r="CT2350" s="72"/>
      <c r="CU2350" s="72"/>
      <c r="CV2350" s="72"/>
      <c r="CW2350" s="72"/>
      <c r="CX2350" s="72"/>
      <c r="CY2350" s="72"/>
      <c r="CZ2350" s="72"/>
      <c r="DA2350" s="72"/>
      <c r="DB2350" s="72"/>
      <c r="DC2350" s="72"/>
      <c r="DD2350" s="72"/>
      <c r="DE2350" s="72"/>
      <c r="DF2350" s="72"/>
      <c r="DG2350" s="72"/>
      <c r="DH2350" s="78">
        <f t="shared" si="1061"/>
        <v>92.13</v>
      </c>
      <c r="DJ2350" s="77">
        <f t="shared" si="1038"/>
        <v>7.8700000000000045</v>
      </c>
      <c r="DK2350" s="72"/>
      <c r="DL2350" s="51" t="s">
        <v>3860</v>
      </c>
      <c r="DO2350" s="358">
        <v>7.87</v>
      </c>
      <c r="DP2350" s="72">
        <v>0.2</v>
      </c>
      <c r="DQ2350" s="374"/>
      <c r="DR2350" s="72"/>
      <c r="DU2350" s="52"/>
      <c r="DX2350" s="75">
        <f t="shared" si="1039"/>
        <v>60.056441984152833</v>
      </c>
      <c r="DY2350" s="51">
        <f t="shared" si="1040"/>
        <v>0.18452187126885924</v>
      </c>
      <c r="DZ2350" s="75">
        <f t="shared" si="1041"/>
        <v>0.19537609899055683</v>
      </c>
      <c r="EA2350" s="51">
        <f t="shared" si="1042"/>
        <v>1.0854227721697602E-2</v>
      </c>
      <c r="EB2350" s="75">
        <f t="shared" si="1043"/>
        <v>22.598502116574405</v>
      </c>
      <c r="EC2350" s="51">
        <f t="shared" si="1044"/>
        <v>8.6833821773580802E-2</v>
      </c>
      <c r="ED2350" s="75">
        <f t="shared" si="1045"/>
        <v>0.52100293064148484</v>
      </c>
      <c r="EE2350" s="51">
        <f t="shared" si="1046"/>
        <v>1.0854227721697602E-2</v>
      </c>
      <c r="EF2350" s="75">
        <f t="shared" si="1047"/>
        <v>0.3581895148160209</v>
      </c>
      <c r="EG2350" s="51">
        <f t="shared" si="1048"/>
        <v>1.0854227721697604E-2</v>
      </c>
      <c r="EH2350" s="75">
        <f t="shared" si="1049"/>
        <v>7.5979594051883217E-2</v>
      </c>
      <c r="EI2350" s="51">
        <f t="shared" si="1050"/>
        <v>1.0854227721697602E-2</v>
      </c>
      <c r="EJ2350" s="75">
        <f t="shared" si="1051"/>
        <v>0.71637902963204181</v>
      </c>
      <c r="EK2350" s="51">
        <f t="shared" si="1052"/>
        <v>1.0854227721697604E-2</v>
      </c>
      <c r="EL2350" s="75">
        <f t="shared" si="1053"/>
        <v>9.4431781178769132</v>
      </c>
      <c r="EM2350" s="51">
        <f t="shared" si="1054"/>
        <v>0.15195918810376646</v>
      </c>
      <c r="EN2350" s="75">
        <f t="shared" si="1055"/>
        <v>4.7867144252686424</v>
      </c>
      <c r="EO2350" s="51">
        <f t="shared" si="1056"/>
        <v>6.5125366330185605E-2</v>
      </c>
      <c r="EP2350" s="75">
        <f t="shared" si="1057"/>
        <v>0</v>
      </c>
      <c r="EQ2350" s="51" t="e">
        <f t="shared" si="1058"/>
        <v>#DIV/0!</v>
      </c>
      <c r="ER2350" s="51">
        <f t="shared" si="1059"/>
        <v>100</v>
      </c>
      <c r="ES2350" s="51">
        <f t="shared" si="1060"/>
        <v>0</v>
      </c>
    </row>
    <row r="2351" spans="1:149" s="43" customFormat="1" ht="14.65" thickBot="1" x14ac:dyDescent="0.5">
      <c r="A2351" s="89" t="s">
        <v>1522</v>
      </c>
      <c r="B2351" s="86" t="s">
        <v>863</v>
      </c>
      <c r="C2351" s="43" t="s">
        <v>762</v>
      </c>
      <c r="D2351" s="43" t="s">
        <v>3858</v>
      </c>
      <c r="E2351" s="89" t="s">
        <v>637</v>
      </c>
      <c r="F2351" s="89" t="s">
        <v>3002</v>
      </c>
      <c r="G2351" s="90" t="s">
        <v>3390</v>
      </c>
      <c r="H2351" s="89" t="s">
        <v>1372</v>
      </c>
      <c r="I2351" s="89">
        <v>70</v>
      </c>
      <c r="J2351" s="301">
        <v>463.5</v>
      </c>
      <c r="K2351" s="89">
        <v>5</v>
      </c>
      <c r="L2351" s="301">
        <v>1170</v>
      </c>
      <c r="M2351" s="90">
        <v>5</v>
      </c>
      <c r="O2351" s="89" t="s">
        <v>3331</v>
      </c>
      <c r="P2351" s="90" t="s">
        <v>1374</v>
      </c>
      <c r="Q2351" s="123"/>
      <c r="R2351" s="115">
        <v>0</v>
      </c>
      <c r="S2351" s="134"/>
      <c r="AA2351" s="196"/>
      <c r="AB2351" s="196"/>
      <c r="AC2351" s="196"/>
      <c r="AD2351" s="90"/>
      <c r="AE2351" s="317">
        <v>1</v>
      </c>
      <c r="AF2351" s="196"/>
      <c r="AG2351" s="196">
        <v>0</v>
      </c>
      <c r="AH2351" s="90"/>
      <c r="AQ2351" s="86"/>
      <c r="AR2351" s="58">
        <v>1.1399999999999999</v>
      </c>
      <c r="AS2351" s="58"/>
      <c r="AT2351" s="91"/>
      <c r="AU2351" s="277">
        <v>4635</v>
      </c>
      <c r="AV2351" s="277"/>
      <c r="AW2351" s="277">
        <v>5283.9</v>
      </c>
      <c r="AX2351" s="259"/>
      <c r="AY2351" s="277"/>
      <c r="AZ2351" s="259"/>
      <c r="BA2351" s="86"/>
      <c r="BB2351" s="85" t="s">
        <v>3412</v>
      </c>
      <c r="BC2351" s="271" t="s">
        <v>1126</v>
      </c>
      <c r="BD2351" s="90">
        <v>54.29</v>
      </c>
      <c r="BE2351" s="90">
        <v>0.16</v>
      </c>
      <c r="BF2351" s="90">
        <v>0.17</v>
      </c>
      <c r="BG2351" s="90">
        <v>0.01</v>
      </c>
      <c r="BH2351" s="90">
        <v>20.43</v>
      </c>
      <c r="BI2351" s="90">
        <v>0.08</v>
      </c>
      <c r="BJ2351" s="90">
        <v>1.1299999999999999</v>
      </c>
      <c r="BK2351" s="90">
        <v>0.02</v>
      </c>
      <c r="BL2351" s="90"/>
      <c r="BM2351" s="90"/>
      <c r="BN2351" s="90">
        <v>0.47</v>
      </c>
      <c r="BO2351" s="90">
        <v>0.01</v>
      </c>
      <c r="BP2351" s="90">
        <v>0.32</v>
      </c>
      <c r="BQ2351" s="90">
        <v>0.01</v>
      </c>
      <c r="BR2351" s="90">
        <v>0.06</v>
      </c>
      <c r="BS2351" s="90">
        <v>0.01</v>
      </c>
      <c r="BT2351" s="90"/>
      <c r="BU2351" s="90"/>
      <c r="BV2351" s="90"/>
      <c r="BW2351" s="90"/>
      <c r="BX2351" s="90">
        <v>0.65</v>
      </c>
      <c r="BY2351" s="90">
        <v>0.01</v>
      </c>
      <c r="BZ2351" s="90">
        <v>8.5299999999999994</v>
      </c>
      <c r="CA2351" s="90">
        <v>0.14000000000000001</v>
      </c>
      <c r="CB2351" s="90">
        <v>4.33</v>
      </c>
      <c r="CC2351" s="90">
        <v>0.05</v>
      </c>
      <c r="CD2351" s="90"/>
      <c r="CE2351" s="90"/>
      <c r="CF2351" s="90"/>
      <c r="CG2351" s="90"/>
      <c r="CH2351" s="90"/>
      <c r="CI2351" s="90"/>
      <c r="CJ2351" s="90"/>
      <c r="CK2351" s="90"/>
      <c r="CL2351" s="90"/>
      <c r="CM2351" s="90"/>
      <c r="CN2351" s="90"/>
      <c r="CO2351" s="90"/>
      <c r="CP2351" s="90"/>
      <c r="CQ2351" s="90"/>
      <c r="CR2351" s="90"/>
      <c r="CS2351" s="90"/>
      <c r="CT2351" s="90"/>
      <c r="CU2351" s="90"/>
      <c r="CV2351" s="90"/>
      <c r="CW2351" s="90"/>
      <c r="CX2351" s="90"/>
      <c r="CY2351" s="90"/>
      <c r="CZ2351" s="90"/>
      <c r="DA2351" s="90"/>
      <c r="DB2351" s="90"/>
      <c r="DC2351" s="90"/>
      <c r="DD2351" s="90"/>
      <c r="DE2351" s="90"/>
      <c r="DF2351" s="90"/>
      <c r="DG2351" s="90"/>
      <c r="DH2351" s="89">
        <f t="shared" si="1061"/>
        <v>90.38</v>
      </c>
      <c r="DJ2351" s="91">
        <f t="shared" si="1038"/>
        <v>9.6200000000000045</v>
      </c>
      <c r="DK2351" s="90"/>
      <c r="DL2351" s="43" t="s">
        <v>3860</v>
      </c>
      <c r="DO2351" s="359">
        <v>9.61</v>
      </c>
      <c r="DP2351" s="90">
        <v>0.21</v>
      </c>
      <c r="DQ2351" s="375"/>
      <c r="DR2351" s="90"/>
      <c r="DS2351" s="308"/>
      <c r="DU2351" s="59"/>
      <c r="DW2351" s="86"/>
      <c r="DX2351" s="298">
        <f t="shared" si="1039"/>
        <v>60.068599247621158</v>
      </c>
      <c r="DY2351" s="43">
        <f t="shared" si="1040"/>
        <v>0.17703031644169065</v>
      </c>
      <c r="DZ2351" s="298">
        <f t="shared" si="1041"/>
        <v>0.18809471121929633</v>
      </c>
      <c r="EA2351" s="43">
        <f t="shared" si="1042"/>
        <v>1.1064394777605666E-2</v>
      </c>
      <c r="EB2351" s="298">
        <f t="shared" si="1043"/>
        <v>22.604558530648376</v>
      </c>
      <c r="EC2351" s="43">
        <f t="shared" si="1044"/>
        <v>8.8515158220845339E-2</v>
      </c>
      <c r="ED2351" s="298">
        <f t="shared" si="1045"/>
        <v>0.52002655454746627</v>
      </c>
      <c r="EE2351" s="43">
        <f t="shared" si="1046"/>
        <v>1.1064394777605667E-2</v>
      </c>
      <c r="EF2351" s="298">
        <f t="shared" si="1047"/>
        <v>0.3540606328833813</v>
      </c>
      <c r="EG2351" s="43">
        <f t="shared" si="1048"/>
        <v>1.1064394777605666E-2</v>
      </c>
      <c r="EH2351" s="298">
        <f t="shared" si="1049"/>
        <v>6.638636866563398E-2</v>
      </c>
      <c r="EI2351" s="43">
        <f t="shared" si="1050"/>
        <v>1.1064394777605664E-2</v>
      </c>
      <c r="EJ2351" s="298">
        <f t="shared" si="1051"/>
        <v>0.71918566054436828</v>
      </c>
      <c r="EK2351" s="43">
        <f t="shared" si="1052"/>
        <v>1.1064394777605666E-2</v>
      </c>
      <c r="EL2351" s="298">
        <f t="shared" si="1053"/>
        <v>9.437928745297631</v>
      </c>
      <c r="EM2351" s="43">
        <f t="shared" si="1054"/>
        <v>0.15490152688647929</v>
      </c>
      <c r="EN2351" s="298">
        <f t="shared" si="1055"/>
        <v>4.7908829387032528</v>
      </c>
      <c r="EO2351" s="43">
        <f t="shared" si="1056"/>
        <v>5.5321973888028321E-2</v>
      </c>
      <c r="EP2351" s="298">
        <f t="shared" si="1057"/>
        <v>0</v>
      </c>
      <c r="EQ2351" s="43" t="e">
        <f t="shared" si="1058"/>
        <v>#DIV/0!</v>
      </c>
      <c r="ER2351" s="43">
        <f t="shared" si="1059"/>
        <v>100</v>
      </c>
      <c r="ES2351" s="43">
        <f t="shared" si="1060"/>
        <v>0</v>
      </c>
    </row>
    <row r="2352" spans="1:149" x14ac:dyDescent="0.45">
      <c r="A2352" s="78" t="s">
        <v>1523</v>
      </c>
      <c r="B2352" s="174" t="s">
        <v>3436</v>
      </c>
      <c r="C2352" s="51" t="s">
        <v>3441</v>
      </c>
      <c r="D2352" s="51" t="s">
        <v>3863</v>
      </c>
      <c r="E2352" s="78" t="s">
        <v>637</v>
      </c>
      <c r="F2352" s="78" t="s">
        <v>3003</v>
      </c>
      <c r="G2352" s="72" t="s">
        <v>3391</v>
      </c>
      <c r="H2352" s="78" t="s">
        <v>1100</v>
      </c>
      <c r="I2352" s="78">
        <v>2.5</v>
      </c>
      <c r="J2352" s="300">
        <v>197</v>
      </c>
      <c r="K2352" s="78">
        <v>2</v>
      </c>
      <c r="L2352" s="300">
        <v>1250</v>
      </c>
      <c r="M2352" s="72">
        <v>5</v>
      </c>
      <c r="N2352" s="51" t="s">
        <v>722</v>
      </c>
      <c r="O2352" s="78">
        <v>-9.91</v>
      </c>
      <c r="P2352" s="72" t="s">
        <v>3332</v>
      </c>
      <c r="S2352" s="110">
        <v>-9.91</v>
      </c>
      <c r="AA2352" s="195"/>
      <c r="AB2352" s="195"/>
      <c r="AC2352" s="195"/>
      <c r="AD2352" s="72"/>
      <c r="AE2352" s="316">
        <v>8.1000000000000003E-2</v>
      </c>
      <c r="AF2352" s="195"/>
      <c r="AG2352" s="195">
        <v>0.91900000000000004</v>
      </c>
      <c r="AH2352" s="72"/>
      <c r="AQ2352" s="174" t="s">
        <v>824</v>
      </c>
      <c r="AR2352" s="53">
        <v>1.002</v>
      </c>
      <c r="AS2352" s="53">
        <v>1.032</v>
      </c>
      <c r="AT2352" s="77"/>
      <c r="AU2352" s="276">
        <v>159.57</v>
      </c>
      <c r="AV2352" s="276">
        <v>1810.43</v>
      </c>
      <c r="AW2352" s="276">
        <v>159.88914</v>
      </c>
      <c r="AX2352" s="95">
        <v>2.2460835050669283</v>
      </c>
      <c r="AY2352" s="276">
        <v>1868.3637600000002</v>
      </c>
      <c r="AZ2352" s="95">
        <v>26.624601551079291</v>
      </c>
      <c r="BB2352" s="80" t="s">
        <v>3412</v>
      </c>
      <c r="BC2352" s="270" t="s">
        <v>1126</v>
      </c>
      <c r="BD2352" s="72">
        <v>54.03</v>
      </c>
      <c r="BE2352" s="72"/>
      <c r="BF2352" s="72"/>
      <c r="BG2352" s="72"/>
      <c r="BH2352" s="72">
        <v>20.8</v>
      </c>
      <c r="BI2352" s="72"/>
      <c r="BJ2352" s="72"/>
      <c r="BK2352" s="72"/>
      <c r="BL2352" s="72"/>
      <c r="BM2352" s="72"/>
      <c r="BN2352" s="72">
        <v>0.02</v>
      </c>
      <c r="BO2352" s="72"/>
      <c r="BP2352" s="72"/>
      <c r="BQ2352" s="72"/>
      <c r="BR2352" s="72">
        <v>7.99</v>
      </c>
      <c r="BS2352" s="72"/>
      <c r="BT2352" s="72"/>
      <c r="BU2352" s="72"/>
      <c r="BV2352" s="72"/>
      <c r="BW2352" s="72"/>
      <c r="BX2352" s="72">
        <v>12.72</v>
      </c>
      <c r="BY2352" s="72"/>
      <c r="BZ2352" s="72">
        <v>3.15</v>
      </c>
      <c r="CA2352" s="72"/>
      <c r="CB2352" s="72"/>
      <c r="CC2352" s="72"/>
      <c r="CD2352" s="72"/>
      <c r="CE2352" s="72"/>
      <c r="CF2352" s="72"/>
      <c r="CG2352" s="72"/>
      <c r="CH2352" s="72"/>
      <c r="CI2352" s="72"/>
      <c r="CJ2352" s="72"/>
      <c r="CK2352" s="72"/>
      <c r="CL2352" s="72"/>
      <c r="CM2352" s="72"/>
      <c r="CN2352" s="72"/>
      <c r="CO2352" s="72"/>
      <c r="CP2352" s="72"/>
      <c r="CQ2352" s="72"/>
      <c r="CR2352" s="72"/>
      <c r="CS2352" s="72"/>
      <c r="CT2352" s="72"/>
      <c r="CU2352" s="72"/>
      <c r="CV2352" s="72"/>
      <c r="CW2352" s="72"/>
      <c r="CX2352" s="72"/>
      <c r="CY2352" s="72"/>
      <c r="CZ2352" s="72"/>
      <c r="DA2352" s="72"/>
      <c r="DB2352" s="72"/>
      <c r="DC2352" s="72"/>
      <c r="DD2352" s="72"/>
      <c r="DE2352" s="72"/>
      <c r="DF2352" s="72"/>
      <c r="DG2352" s="72"/>
      <c r="DH2352" s="78">
        <f t="shared" si="1061"/>
        <v>98.71</v>
      </c>
      <c r="DJ2352" s="77">
        <f t="shared" si="1038"/>
        <v>1.2900000000000063</v>
      </c>
      <c r="DK2352" s="72"/>
      <c r="DL2352" s="51" t="s">
        <v>827</v>
      </c>
      <c r="DO2352" s="358">
        <v>1.24</v>
      </c>
      <c r="DP2352" s="72">
        <v>0.2</v>
      </c>
      <c r="DQ2352" s="374">
        <v>5.1400000000000001E-2</v>
      </c>
      <c r="DR2352" s="72">
        <v>7.7999999999999996E-3</v>
      </c>
      <c r="DU2352" s="52"/>
      <c r="DX2352" s="75">
        <f t="shared" si="1039"/>
        <v>54.73609563367441</v>
      </c>
      <c r="DY2352" s="51">
        <f t="shared" si="1040"/>
        <v>0</v>
      </c>
      <c r="DZ2352" s="75">
        <f t="shared" si="1041"/>
        <v>0</v>
      </c>
      <c r="EA2352" s="51" t="e">
        <f t="shared" si="1042"/>
        <v>#DIV/0!</v>
      </c>
      <c r="EB2352" s="75">
        <f t="shared" si="1043"/>
        <v>21.071826562658295</v>
      </c>
      <c r="EC2352" s="51">
        <f t="shared" si="1044"/>
        <v>0</v>
      </c>
      <c r="ED2352" s="75">
        <f t="shared" si="1045"/>
        <v>2.0261371694863743E-2</v>
      </c>
      <c r="EE2352" s="51">
        <f t="shared" si="1046"/>
        <v>0</v>
      </c>
      <c r="EF2352" s="75">
        <f t="shared" si="1047"/>
        <v>0</v>
      </c>
      <c r="EG2352" s="51" t="e">
        <f t="shared" si="1048"/>
        <v>#DIV/0!</v>
      </c>
      <c r="EH2352" s="75">
        <f t="shared" si="1049"/>
        <v>8.0944179920980659</v>
      </c>
      <c r="EI2352" s="51">
        <f t="shared" si="1050"/>
        <v>0</v>
      </c>
      <c r="EJ2352" s="75">
        <f t="shared" si="1051"/>
        <v>12.886232397933343</v>
      </c>
      <c r="EK2352" s="51">
        <f t="shared" si="1052"/>
        <v>0</v>
      </c>
      <c r="EL2352" s="75">
        <f t="shared" si="1053"/>
        <v>3.1911660419410395</v>
      </c>
      <c r="EM2352" s="51">
        <f t="shared" si="1054"/>
        <v>0</v>
      </c>
      <c r="EN2352" s="75">
        <f t="shared" si="1055"/>
        <v>0</v>
      </c>
      <c r="EO2352" s="51" t="e">
        <f t="shared" si="1056"/>
        <v>#DIV/0!</v>
      </c>
      <c r="EP2352" s="75">
        <f t="shared" si="1057"/>
        <v>0</v>
      </c>
      <c r="EQ2352" s="51" t="e">
        <f t="shared" si="1058"/>
        <v>#DIV/0!</v>
      </c>
      <c r="ER2352" s="51">
        <f t="shared" si="1059"/>
        <v>100</v>
      </c>
      <c r="ES2352" s="51">
        <f t="shared" si="1060"/>
        <v>0</v>
      </c>
    </row>
    <row r="2353" spans="1:149" x14ac:dyDescent="0.45">
      <c r="A2353" s="78" t="s">
        <v>1523</v>
      </c>
      <c r="B2353" s="174" t="s">
        <v>3436</v>
      </c>
      <c r="C2353" s="51" t="s">
        <v>3441</v>
      </c>
      <c r="D2353" s="51" t="s">
        <v>3863</v>
      </c>
      <c r="E2353" s="78" t="s">
        <v>637</v>
      </c>
      <c r="F2353" s="78" t="s">
        <v>3004</v>
      </c>
      <c r="G2353" s="72" t="s">
        <v>3391</v>
      </c>
      <c r="H2353" s="78" t="s">
        <v>1100</v>
      </c>
      <c r="I2353" s="78">
        <v>3</v>
      </c>
      <c r="J2353" s="300">
        <v>320</v>
      </c>
      <c r="K2353" s="78">
        <v>2</v>
      </c>
      <c r="L2353" s="300">
        <v>1251</v>
      </c>
      <c r="M2353" s="72">
        <v>5</v>
      </c>
      <c r="N2353" s="51" t="s">
        <v>722</v>
      </c>
      <c r="O2353" s="78">
        <v>-9.33</v>
      </c>
      <c r="P2353" s="72" t="s">
        <v>3332</v>
      </c>
      <c r="S2353" s="110">
        <v>-9.33</v>
      </c>
      <c r="AA2353" s="195"/>
      <c r="AB2353" s="195"/>
      <c r="AC2353" s="195"/>
      <c r="AD2353" s="72"/>
      <c r="AE2353" s="316">
        <v>0.14399999999999999</v>
      </c>
      <c r="AF2353" s="195"/>
      <c r="AG2353" s="195">
        <v>0.85599999999999998</v>
      </c>
      <c r="AH2353" s="72"/>
      <c r="AQ2353" s="174" t="s">
        <v>824</v>
      </c>
      <c r="AR2353" s="53">
        <v>1.004</v>
      </c>
      <c r="AS2353" s="53">
        <v>1.1000000000000001</v>
      </c>
      <c r="AT2353" s="77"/>
      <c r="AU2353" s="276">
        <v>460.79999999999995</v>
      </c>
      <c r="AV2353" s="276">
        <v>2739.2</v>
      </c>
      <c r="AW2353" s="276">
        <v>462.64319999999998</v>
      </c>
      <c r="AX2353" s="95">
        <v>5.1177959541759774</v>
      </c>
      <c r="AY2353" s="276">
        <v>3013.12</v>
      </c>
      <c r="AZ2353" s="95">
        <v>35.53214653577799</v>
      </c>
      <c r="BB2353" s="80" t="s">
        <v>3412</v>
      </c>
      <c r="BC2353" s="270" t="s">
        <v>1126</v>
      </c>
      <c r="BD2353" s="72">
        <v>53.43</v>
      </c>
      <c r="BE2353" s="72"/>
      <c r="BF2353" s="72"/>
      <c r="BG2353" s="72"/>
      <c r="BH2353" s="72">
        <v>20.57</v>
      </c>
      <c r="BI2353" s="72"/>
      <c r="BJ2353" s="72"/>
      <c r="BK2353" s="72"/>
      <c r="BL2353" s="72"/>
      <c r="BM2353" s="72"/>
      <c r="BN2353" s="72"/>
      <c r="BO2353" s="72"/>
      <c r="BP2353" s="72"/>
      <c r="BQ2353" s="72"/>
      <c r="BR2353" s="72">
        <v>7.9</v>
      </c>
      <c r="BS2353" s="72"/>
      <c r="BT2353" s="72"/>
      <c r="BU2353" s="72"/>
      <c r="BV2353" s="72"/>
      <c r="BW2353" s="72"/>
      <c r="BX2353" s="72">
        <v>12.58</v>
      </c>
      <c r="BY2353" s="72"/>
      <c r="BZ2353" s="72">
        <v>3.12</v>
      </c>
      <c r="CA2353" s="72"/>
      <c r="CB2353" s="72"/>
      <c r="CC2353" s="72"/>
      <c r="CD2353" s="72"/>
      <c r="CE2353" s="72"/>
      <c r="CF2353" s="72"/>
      <c r="CG2353" s="72"/>
      <c r="CH2353" s="72"/>
      <c r="CI2353" s="72"/>
      <c r="CJ2353" s="72"/>
      <c r="CK2353" s="72"/>
      <c r="CL2353" s="72"/>
      <c r="CM2353" s="72"/>
      <c r="CN2353" s="72"/>
      <c r="CO2353" s="72"/>
      <c r="CP2353" s="72"/>
      <c r="CQ2353" s="72"/>
      <c r="CR2353" s="72"/>
      <c r="CS2353" s="72"/>
      <c r="CT2353" s="72"/>
      <c r="CU2353" s="72"/>
      <c r="CV2353" s="72"/>
      <c r="CW2353" s="72"/>
      <c r="CX2353" s="72"/>
      <c r="CY2353" s="72"/>
      <c r="CZ2353" s="72"/>
      <c r="DA2353" s="72"/>
      <c r="DB2353" s="72"/>
      <c r="DC2353" s="72"/>
      <c r="DD2353" s="72"/>
      <c r="DE2353" s="72"/>
      <c r="DF2353" s="72"/>
      <c r="DG2353" s="72"/>
      <c r="DH2353" s="78">
        <f t="shared" si="1061"/>
        <v>97.600000000000009</v>
      </c>
      <c r="DJ2353" s="77">
        <f t="shared" si="1038"/>
        <v>2.3999999999999915</v>
      </c>
      <c r="DK2353" s="72"/>
      <c r="DL2353" s="51" t="s">
        <v>827</v>
      </c>
      <c r="DO2353" s="358">
        <v>2.31</v>
      </c>
      <c r="DP2353" s="72">
        <v>0.2</v>
      </c>
      <c r="DQ2353" s="374">
        <v>8.4599999999999995E-2</v>
      </c>
      <c r="DR2353" s="72">
        <v>7.1000000000000004E-3</v>
      </c>
      <c r="DU2353" s="52"/>
      <c r="DX2353" s="75">
        <f t="shared" si="1039"/>
        <v>54.743852459016381</v>
      </c>
      <c r="DY2353" s="51">
        <f t="shared" si="1040"/>
        <v>0</v>
      </c>
      <c r="DZ2353" s="75">
        <f t="shared" si="1041"/>
        <v>0</v>
      </c>
      <c r="EA2353" s="51" t="e">
        <f t="shared" si="1042"/>
        <v>#DIV/0!</v>
      </c>
      <c r="EB2353" s="75">
        <f t="shared" si="1043"/>
        <v>21.075819672131146</v>
      </c>
      <c r="EC2353" s="51">
        <f t="shared" si="1044"/>
        <v>0</v>
      </c>
      <c r="ED2353" s="75">
        <f t="shared" si="1045"/>
        <v>0</v>
      </c>
      <c r="EE2353" s="51" t="e">
        <f t="shared" si="1046"/>
        <v>#DIV/0!</v>
      </c>
      <c r="EF2353" s="75">
        <f t="shared" si="1047"/>
        <v>0</v>
      </c>
      <c r="EG2353" s="51" t="e">
        <f t="shared" si="1048"/>
        <v>#DIV/0!</v>
      </c>
      <c r="EH2353" s="75">
        <f t="shared" si="1049"/>
        <v>8.0942622950819665</v>
      </c>
      <c r="EI2353" s="51">
        <f t="shared" si="1050"/>
        <v>0</v>
      </c>
      <c r="EJ2353" s="75">
        <f t="shared" si="1051"/>
        <v>12.889344262295079</v>
      </c>
      <c r="EK2353" s="51">
        <f t="shared" si="1052"/>
        <v>0</v>
      </c>
      <c r="EL2353" s="75">
        <f t="shared" si="1053"/>
        <v>3.1967213114754096</v>
      </c>
      <c r="EM2353" s="51">
        <f t="shared" si="1054"/>
        <v>0</v>
      </c>
      <c r="EN2353" s="75">
        <f t="shared" si="1055"/>
        <v>0</v>
      </c>
      <c r="EO2353" s="51" t="e">
        <f t="shared" si="1056"/>
        <v>#DIV/0!</v>
      </c>
      <c r="EP2353" s="75">
        <f t="shared" si="1057"/>
        <v>0</v>
      </c>
      <c r="EQ2353" s="51" t="e">
        <f t="shared" si="1058"/>
        <v>#DIV/0!</v>
      </c>
      <c r="ER2353" s="51">
        <f t="shared" si="1059"/>
        <v>100</v>
      </c>
      <c r="ES2353" s="51">
        <f t="shared" si="1060"/>
        <v>0</v>
      </c>
    </row>
    <row r="2354" spans="1:149" x14ac:dyDescent="0.45">
      <c r="A2354" s="78" t="s">
        <v>1523</v>
      </c>
      <c r="B2354" s="174" t="s">
        <v>3436</v>
      </c>
      <c r="C2354" s="51" t="s">
        <v>3441</v>
      </c>
      <c r="D2354" s="51" t="s">
        <v>3863</v>
      </c>
      <c r="E2354" s="78" t="s">
        <v>637</v>
      </c>
      <c r="F2354" s="78" t="s">
        <v>3005</v>
      </c>
      <c r="G2354" s="72" t="s">
        <v>3391</v>
      </c>
      <c r="H2354" s="78" t="s">
        <v>1100</v>
      </c>
      <c r="I2354" s="78">
        <v>3</v>
      </c>
      <c r="J2354" s="300">
        <v>320</v>
      </c>
      <c r="K2354" s="78">
        <v>2</v>
      </c>
      <c r="L2354" s="300">
        <v>1252</v>
      </c>
      <c r="M2354" s="72">
        <v>5</v>
      </c>
      <c r="N2354" s="51" t="s">
        <v>722</v>
      </c>
      <c r="O2354" s="78">
        <v>-9.61</v>
      </c>
      <c r="P2354" s="72" t="s">
        <v>3332</v>
      </c>
      <c r="S2354" s="110">
        <v>-9.61</v>
      </c>
      <c r="AA2354" s="195"/>
      <c r="AB2354" s="195"/>
      <c r="AC2354" s="195"/>
      <c r="AD2354" s="72"/>
      <c r="AE2354" s="316">
        <v>0.112</v>
      </c>
      <c r="AF2354" s="195"/>
      <c r="AG2354" s="195">
        <v>0.88800000000000001</v>
      </c>
      <c r="AH2354" s="72"/>
      <c r="AQ2354" s="174" t="s">
        <v>824</v>
      </c>
      <c r="AR2354" s="53">
        <v>1.004</v>
      </c>
      <c r="AS2354" s="53">
        <v>1.0760000000000001</v>
      </c>
      <c r="AT2354" s="77"/>
      <c r="AU2354" s="276">
        <v>358.40000000000003</v>
      </c>
      <c r="AV2354" s="276">
        <v>2841.6</v>
      </c>
      <c r="AW2354" s="276">
        <v>359.83360000000005</v>
      </c>
      <c r="AX2354" s="95">
        <v>4.0411629122218811</v>
      </c>
      <c r="AY2354" s="276">
        <v>3057.5616</v>
      </c>
      <c r="AZ2354" s="95">
        <v>36.056223055625999</v>
      </c>
      <c r="BB2354" s="80" t="s">
        <v>3412</v>
      </c>
      <c r="BC2354" s="270" t="s">
        <v>1126</v>
      </c>
      <c r="BD2354" s="72">
        <v>53.58</v>
      </c>
      <c r="BE2354" s="72"/>
      <c r="BF2354" s="72"/>
      <c r="BG2354" s="72"/>
      <c r="BH2354" s="72">
        <v>20.63</v>
      </c>
      <c r="BI2354" s="72"/>
      <c r="BJ2354" s="72"/>
      <c r="BK2354" s="72"/>
      <c r="BL2354" s="72"/>
      <c r="BM2354" s="72"/>
      <c r="BN2354" s="72"/>
      <c r="BO2354" s="72"/>
      <c r="BP2354" s="72"/>
      <c r="BQ2354" s="72"/>
      <c r="BR2354" s="72">
        <v>7.92</v>
      </c>
      <c r="BS2354" s="72"/>
      <c r="BT2354" s="72"/>
      <c r="BU2354" s="72"/>
      <c r="BV2354" s="72"/>
      <c r="BW2354" s="72"/>
      <c r="BX2354" s="72">
        <v>12.61</v>
      </c>
      <c r="BY2354" s="72"/>
      <c r="BZ2354" s="72">
        <v>3.13</v>
      </c>
      <c r="CA2354" s="72"/>
      <c r="CB2354" s="72"/>
      <c r="CC2354" s="72"/>
      <c r="CD2354" s="72"/>
      <c r="CE2354" s="72"/>
      <c r="CF2354" s="72"/>
      <c r="CG2354" s="72"/>
      <c r="CH2354" s="72"/>
      <c r="CI2354" s="72"/>
      <c r="CJ2354" s="72"/>
      <c r="CK2354" s="72"/>
      <c r="CL2354" s="72"/>
      <c r="CM2354" s="72"/>
      <c r="CN2354" s="72"/>
      <c r="CO2354" s="72"/>
      <c r="CP2354" s="72"/>
      <c r="CQ2354" s="72"/>
      <c r="CR2354" s="72"/>
      <c r="CS2354" s="72"/>
      <c r="CT2354" s="72"/>
      <c r="CU2354" s="72"/>
      <c r="CV2354" s="72"/>
      <c r="CW2354" s="72"/>
      <c r="CX2354" s="72"/>
      <c r="CY2354" s="72"/>
      <c r="CZ2354" s="72"/>
      <c r="DA2354" s="72"/>
      <c r="DB2354" s="72"/>
      <c r="DC2354" s="72"/>
      <c r="DD2354" s="72"/>
      <c r="DE2354" s="72"/>
      <c r="DF2354" s="72"/>
      <c r="DG2354" s="72"/>
      <c r="DH2354" s="78">
        <f t="shared" si="1061"/>
        <v>97.86999999999999</v>
      </c>
      <c r="DJ2354" s="77">
        <f t="shared" si="1038"/>
        <v>2.1300000000000097</v>
      </c>
      <c r="DK2354" s="72"/>
      <c r="DL2354" s="51" t="s">
        <v>827</v>
      </c>
      <c r="DO2354" s="358">
        <v>2.02</v>
      </c>
      <c r="DP2354" s="72">
        <v>0.2</v>
      </c>
      <c r="DQ2354" s="374">
        <v>0.1129</v>
      </c>
      <c r="DR2354" s="72">
        <v>6.3E-3</v>
      </c>
      <c r="DU2354" s="52"/>
      <c r="DX2354" s="75">
        <f t="shared" si="1039"/>
        <v>54.746091754368045</v>
      </c>
      <c r="DY2354" s="51">
        <f t="shared" si="1040"/>
        <v>0</v>
      </c>
      <c r="DZ2354" s="75">
        <f t="shared" si="1041"/>
        <v>0</v>
      </c>
      <c r="EA2354" s="51" t="e">
        <f t="shared" si="1042"/>
        <v>#DIV/0!</v>
      </c>
      <c r="EB2354" s="75">
        <f t="shared" si="1043"/>
        <v>21.078982323490344</v>
      </c>
      <c r="EC2354" s="51">
        <f t="shared" si="1044"/>
        <v>0</v>
      </c>
      <c r="ED2354" s="75">
        <f t="shared" si="1045"/>
        <v>0</v>
      </c>
      <c r="EE2354" s="51" t="e">
        <f t="shared" si="1046"/>
        <v>#DIV/0!</v>
      </c>
      <c r="EF2354" s="75">
        <f t="shared" si="1047"/>
        <v>0</v>
      </c>
      <c r="EG2354" s="51" t="e">
        <f t="shared" si="1048"/>
        <v>#DIV/0!</v>
      </c>
      <c r="EH2354" s="75">
        <f t="shared" si="1049"/>
        <v>8.0923674261775833</v>
      </c>
      <c r="EI2354" s="51">
        <f t="shared" si="1050"/>
        <v>0</v>
      </c>
      <c r="EJ2354" s="75">
        <f t="shared" si="1051"/>
        <v>12.88443854092163</v>
      </c>
      <c r="EK2354" s="51">
        <f t="shared" si="1052"/>
        <v>0</v>
      </c>
      <c r="EL2354" s="75">
        <f t="shared" si="1053"/>
        <v>3.1981199550424035</v>
      </c>
      <c r="EM2354" s="51">
        <f t="shared" si="1054"/>
        <v>0</v>
      </c>
      <c r="EN2354" s="75">
        <f t="shared" si="1055"/>
        <v>0</v>
      </c>
      <c r="EO2354" s="51" t="e">
        <f t="shared" si="1056"/>
        <v>#DIV/0!</v>
      </c>
      <c r="EP2354" s="75">
        <f t="shared" si="1057"/>
        <v>0</v>
      </c>
      <c r="EQ2354" s="51" t="e">
        <f t="shared" si="1058"/>
        <v>#DIV/0!</v>
      </c>
      <c r="ER2354" s="51">
        <f t="shared" si="1059"/>
        <v>100</v>
      </c>
      <c r="ES2354" s="51">
        <f t="shared" si="1060"/>
        <v>0</v>
      </c>
    </row>
    <row r="2355" spans="1:149" x14ac:dyDescent="0.45">
      <c r="A2355" s="78" t="s">
        <v>1523</v>
      </c>
      <c r="B2355" s="174" t="s">
        <v>3436</v>
      </c>
      <c r="C2355" s="51" t="s">
        <v>3441</v>
      </c>
      <c r="D2355" s="51" t="s">
        <v>3863</v>
      </c>
      <c r="E2355" s="78" t="s">
        <v>637</v>
      </c>
      <c r="F2355" s="78" t="s">
        <v>3006</v>
      </c>
      <c r="G2355" s="72" t="s">
        <v>3391</v>
      </c>
      <c r="H2355" s="78" t="s">
        <v>1100</v>
      </c>
      <c r="I2355" s="78">
        <v>2</v>
      </c>
      <c r="J2355" s="300">
        <v>313</v>
      </c>
      <c r="K2355" s="78">
        <v>2</v>
      </c>
      <c r="L2355" s="300">
        <v>1253</v>
      </c>
      <c r="M2355" s="72">
        <v>5</v>
      </c>
      <c r="N2355" s="51" t="s">
        <v>722</v>
      </c>
      <c r="O2355" s="78">
        <v>-7.72</v>
      </c>
      <c r="P2355" s="72" t="s">
        <v>3332</v>
      </c>
      <c r="S2355" s="110">
        <v>-7.72</v>
      </c>
      <c r="AA2355" s="195"/>
      <c r="AB2355" s="195"/>
      <c r="AC2355" s="195"/>
      <c r="AD2355" s="72"/>
      <c r="AE2355" s="316">
        <v>0.34300000000000003</v>
      </c>
      <c r="AF2355" s="195"/>
      <c r="AG2355" s="195">
        <v>0.65700000000000003</v>
      </c>
      <c r="AH2355" s="72"/>
      <c r="AQ2355" s="174" t="s">
        <v>824</v>
      </c>
      <c r="AR2355" s="53">
        <v>1.0069999999999999</v>
      </c>
      <c r="AS2355" s="53">
        <v>1.264</v>
      </c>
      <c r="AT2355" s="77"/>
      <c r="AU2355" s="276">
        <v>1073.5900000000001</v>
      </c>
      <c r="AV2355" s="276">
        <v>2056.4100000000003</v>
      </c>
      <c r="AW2355" s="276">
        <v>1081.1051300000001</v>
      </c>
      <c r="AX2355" s="95">
        <v>11.040973733339536</v>
      </c>
      <c r="AY2355" s="276">
        <v>2599.3022400000004</v>
      </c>
      <c r="AZ2355" s="95">
        <v>30.84630878676575</v>
      </c>
      <c r="BB2355" s="80" t="s">
        <v>3412</v>
      </c>
      <c r="BC2355" s="270" t="s">
        <v>1126</v>
      </c>
      <c r="BD2355" s="72">
        <v>52.62</v>
      </c>
      <c r="BE2355" s="72"/>
      <c r="BF2355" s="72"/>
      <c r="BG2355" s="72"/>
      <c r="BH2355" s="72">
        <v>20.260000000000002</v>
      </c>
      <c r="BI2355" s="72"/>
      <c r="BJ2355" s="72"/>
      <c r="BK2355" s="72"/>
      <c r="BL2355" s="72"/>
      <c r="BM2355" s="72"/>
      <c r="BN2355" s="72">
        <v>0.1</v>
      </c>
      <c r="BO2355" s="72"/>
      <c r="BP2355" s="72"/>
      <c r="BQ2355" s="72"/>
      <c r="BR2355" s="72">
        <v>7.78</v>
      </c>
      <c r="BS2355" s="72"/>
      <c r="BT2355" s="72"/>
      <c r="BU2355" s="72"/>
      <c r="BV2355" s="72"/>
      <c r="BW2355" s="72"/>
      <c r="BX2355" s="72">
        <v>12.39</v>
      </c>
      <c r="BY2355" s="72"/>
      <c r="BZ2355" s="72">
        <v>3.07</v>
      </c>
      <c r="CA2355" s="72"/>
      <c r="CB2355" s="72"/>
      <c r="CC2355" s="72"/>
      <c r="CD2355" s="72"/>
      <c r="CE2355" s="72"/>
      <c r="CF2355" s="72"/>
      <c r="CG2355" s="72"/>
      <c r="CH2355" s="72"/>
      <c r="CI2355" s="72"/>
      <c r="CJ2355" s="72"/>
      <c r="CK2355" s="72"/>
      <c r="CL2355" s="72"/>
      <c r="CM2355" s="72"/>
      <c r="CN2355" s="72"/>
      <c r="CO2355" s="72"/>
      <c r="CP2355" s="72"/>
      <c r="CQ2355" s="72"/>
      <c r="CR2355" s="72"/>
      <c r="CS2355" s="72"/>
      <c r="CT2355" s="72"/>
      <c r="CU2355" s="72"/>
      <c r="CV2355" s="72"/>
      <c r="CW2355" s="72"/>
      <c r="CX2355" s="72"/>
      <c r="CY2355" s="72"/>
      <c r="CZ2355" s="72"/>
      <c r="DA2355" s="72"/>
      <c r="DB2355" s="72"/>
      <c r="DC2355" s="72"/>
      <c r="DD2355" s="72"/>
      <c r="DE2355" s="72"/>
      <c r="DF2355" s="72"/>
      <c r="DG2355" s="72"/>
      <c r="DH2355" s="78">
        <f t="shared" si="1061"/>
        <v>96.219999999999985</v>
      </c>
      <c r="DJ2355" s="77">
        <f t="shared" si="1038"/>
        <v>3.7800000000000153</v>
      </c>
      <c r="DK2355" s="72"/>
      <c r="DL2355" s="51" t="s">
        <v>827</v>
      </c>
      <c r="DO2355" s="358">
        <v>3.68</v>
      </c>
      <c r="DP2355" s="72">
        <v>0.2</v>
      </c>
      <c r="DQ2355" s="374">
        <v>9.7199999999999995E-2</v>
      </c>
      <c r="DR2355" s="72">
        <v>1.12E-2</v>
      </c>
      <c r="DU2355" s="52"/>
      <c r="DX2355" s="75">
        <f t="shared" si="1039"/>
        <v>54.687175223446275</v>
      </c>
      <c r="DY2355" s="51">
        <f t="shared" si="1040"/>
        <v>0</v>
      </c>
      <c r="DZ2355" s="75">
        <f t="shared" si="1041"/>
        <v>0</v>
      </c>
      <c r="EA2355" s="51" t="e">
        <f t="shared" si="1042"/>
        <v>#DIV/0!</v>
      </c>
      <c r="EB2355" s="75">
        <f t="shared" si="1043"/>
        <v>21.05591353149034</v>
      </c>
      <c r="EC2355" s="51">
        <f t="shared" si="1044"/>
        <v>0</v>
      </c>
      <c r="ED2355" s="75">
        <f t="shared" si="1045"/>
        <v>0.1039284971939306</v>
      </c>
      <c r="EE2355" s="51">
        <f t="shared" si="1046"/>
        <v>0</v>
      </c>
      <c r="EF2355" s="75">
        <f t="shared" si="1047"/>
        <v>0</v>
      </c>
      <c r="EG2355" s="51" t="e">
        <f t="shared" si="1048"/>
        <v>#DIV/0!</v>
      </c>
      <c r="EH2355" s="75">
        <f t="shared" si="1049"/>
        <v>8.0856370816877998</v>
      </c>
      <c r="EI2355" s="51">
        <f t="shared" si="1050"/>
        <v>0</v>
      </c>
      <c r="EJ2355" s="75">
        <f t="shared" si="1051"/>
        <v>12.876740802328001</v>
      </c>
      <c r="EK2355" s="51">
        <f t="shared" si="1052"/>
        <v>0</v>
      </c>
      <c r="EL2355" s="75">
        <f t="shared" si="1053"/>
        <v>3.190604863853669</v>
      </c>
      <c r="EM2355" s="51">
        <f t="shared" si="1054"/>
        <v>0</v>
      </c>
      <c r="EN2355" s="75">
        <f t="shared" si="1055"/>
        <v>0</v>
      </c>
      <c r="EO2355" s="51" t="e">
        <f t="shared" si="1056"/>
        <v>#DIV/0!</v>
      </c>
      <c r="EP2355" s="75">
        <f t="shared" si="1057"/>
        <v>0</v>
      </c>
      <c r="EQ2355" s="51" t="e">
        <f t="shared" si="1058"/>
        <v>#DIV/0!</v>
      </c>
      <c r="ER2355" s="51">
        <f t="shared" si="1059"/>
        <v>100</v>
      </c>
      <c r="ES2355" s="51">
        <f t="shared" si="1060"/>
        <v>0</v>
      </c>
    </row>
    <row r="2356" spans="1:149" x14ac:dyDescent="0.45">
      <c r="A2356" s="78" t="s">
        <v>1523</v>
      </c>
      <c r="B2356" s="174" t="s">
        <v>3436</v>
      </c>
      <c r="C2356" s="51" t="s">
        <v>3441</v>
      </c>
      <c r="D2356" s="51" t="s">
        <v>3863</v>
      </c>
      <c r="E2356" s="78" t="s">
        <v>637</v>
      </c>
      <c r="F2356" s="78" t="s">
        <v>3007</v>
      </c>
      <c r="G2356" s="72" t="s">
        <v>3391</v>
      </c>
      <c r="H2356" s="78" t="s">
        <v>1100</v>
      </c>
      <c r="I2356" s="78">
        <v>2</v>
      </c>
      <c r="J2356" s="300">
        <v>313</v>
      </c>
      <c r="K2356" s="78">
        <v>2</v>
      </c>
      <c r="L2356" s="300">
        <v>1254</v>
      </c>
      <c r="M2356" s="72">
        <v>5</v>
      </c>
      <c r="N2356" s="51" t="s">
        <v>722</v>
      </c>
      <c r="O2356" s="78">
        <v>-9.1</v>
      </c>
      <c r="P2356" s="72" t="s">
        <v>3332</v>
      </c>
      <c r="S2356" s="110">
        <v>-9.1</v>
      </c>
      <c r="AA2356" s="195"/>
      <c r="AB2356" s="195"/>
      <c r="AC2356" s="195"/>
      <c r="AD2356" s="72"/>
      <c r="AE2356" s="316">
        <v>0.05</v>
      </c>
      <c r="AF2356" s="195"/>
      <c r="AG2356" s="195">
        <v>0.95</v>
      </c>
      <c r="AH2356" s="72"/>
      <c r="AQ2356" s="174" t="s">
        <v>824</v>
      </c>
      <c r="AR2356" s="53">
        <v>1.002</v>
      </c>
      <c r="AS2356" s="53">
        <v>1.032</v>
      </c>
      <c r="AT2356" s="77"/>
      <c r="AU2356" s="276">
        <v>156.5</v>
      </c>
      <c r="AV2356" s="276">
        <v>2973.5</v>
      </c>
      <c r="AW2356" s="276">
        <v>156.81299999999999</v>
      </c>
      <c r="AX2356" s="95">
        <v>1.8226757105707752</v>
      </c>
      <c r="AY2356" s="276">
        <v>3068.652</v>
      </c>
      <c r="AZ2356" s="95">
        <v>36.416152648383928</v>
      </c>
      <c r="BB2356" s="80" t="s">
        <v>3412</v>
      </c>
      <c r="BC2356" s="270" t="s">
        <v>1126</v>
      </c>
      <c r="BD2356" s="72">
        <v>53.96</v>
      </c>
      <c r="BE2356" s="72"/>
      <c r="BF2356" s="72"/>
      <c r="BG2356" s="72"/>
      <c r="BH2356" s="72">
        <v>20.78</v>
      </c>
      <c r="BI2356" s="72"/>
      <c r="BJ2356" s="72"/>
      <c r="BK2356" s="72"/>
      <c r="BL2356" s="72"/>
      <c r="BM2356" s="72"/>
      <c r="BN2356" s="72"/>
      <c r="BO2356" s="72"/>
      <c r="BP2356" s="72"/>
      <c r="BQ2356" s="72"/>
      <c r="BR2356" s="72">
        <v>7.98</v>
      </c>
      <c r="BS2356" s="72"/>
      <c r="BT2356" s="72"/>
      <c r="BU2356" s="72"/>
      <c r="BV2356" s="72"/>
      <c r="BW2356" s="72"/>
      <c r="BX2356" s="72">
        <v>12.7</v>
      </c>
      <c r="BY2356" s="72"/>
      <c r="BZ2356" s="72">
        <v>3.15</v>
      </c>
      <c r="CA2356" s="72"/>
      <c r="CB2356" s="72"/>
      <c r="CC2356" s="72"/>
      <c r="CD2356" s="72"/>
      <c r="CE2356" s="72"/>
      <c r="CF2356" s="72"/>
      <c r="CG2356" s="72"/>
      <c r="CH2356" s="72"/>
      <c r="CI2356" s="72"/>
      <c r="CJ2356" s="72"/>
      <c r="CK2356" s="72"/>
      <c r="CL2356" s="72"/>
      <c r="CM2356" s="72"/>
      <c r="CN2356" s="72"/>
      <c r="CO2356" s="72"/>
      <c r="CP2356" s="72"/>
      <c r="CQ2356" s="72"/>
      <c r="CR2356" s="72"/>
      <c r="CS2356" s="72"/>
      <c r="CT2356" s="72"/>
      <c r="CU2356" s="72"/>
      <c r="CV2356" s="72"/>
      <c r="CW2356" s="72"/>
      <c r="CX2356" s="72"/>
      <c r="CY2356" s="72"/>
      <c r="CZ2356" s="72"/>
      <c r="DA2356" s="72"/>
      <c r="DB2356" s="72"/>
      <c r="DC2356" s="72"/>
      <c r="DD2356" s="72"/>
      <c r="DE2356" s="72"/>
      <c r="DF2356" s="72"/>
      <c r="DG2356" s="72"/>
      <c r="DH2356" s="78">
        <f t="shared" si="1061"/>
        <v>98.570000000000022</v>
      </c>
      <c r="DJ2356" s="77">
        <f t="shared" si="1038"/>
        <v>1.4299999999999784</v>
      </c>
      <c r="DK2356" s="72"/>
      <c r="DL2356" s="51" t="s">
        <v>827</v>
      </c>
      <c r="DO2356" s="358">
        <v>1.31</v>
      </c>
      <c r="DP2356" s="72">
        <v>0.2</v>
      </c>
      <c r="DQ2356" s="374">
        <v>0.12239999999999999</v>
      </c>
      <c r="DR2356" s="72">
        <v>3.5000000000000001E-3</v>
      </c>
      <c r="DU2356" s="52"/>
      <c r="DX2356" s="75">
        <f t="shared" si="1039"/>
        <v>54.742822359744338</v>
      </c>
      <c r="DY2356" s="51">
        <f t="shared" si="1040"/>
        <v>0</v>
      </c>
      <c r="DZ2356" s="75">
        <f t="shared" si="1041"/>
        <v>0</v>
      </c>
      <c r="EA2356" s="51" t="e">
        <f t="shared" si="1042"/>
        <v>#DIV/0!</v>
      </c>
      <c r="EB2356" s="75">
        <f t="shared" si="1043"/>
        <v>21.081464948767369</v>
      </c>
      <c r="EC2356" s="51">
        <f t="shared" si="1044"/>
        <v>0</v>
      </c>
      <c r="ED2356" s="75">
        <f t="shared" si="1045"/>
        <v>0</v>
      </c>
      <c r="EE2356" s="51" t="e">
        <f t="shared" si="1046"/>
        <v>#DIV/0!</v>
      </c>
      <c r="EF2356" s="75">
        <f t="shared" si="1047"/>
        <v>0</v>
      </c>
      <c r="EG2356" s="51" t="e">
        <f t="shared" si="1048"/>
        <v>#DIV/0!</v>
      </c>
      <c r="EH2356" s="75">
        <f t="shared" si="1049"/>
        <v>8.0957695039058528</v>
      </c>
      <c r="EI2356" s="51">
        <f t="shared" si="1050"/>
        <v>0</v>
      </c>
      <c r="EJ2356" s="75">
        <f t="shared" si="1051"/>
        <v>12.884244699198536</v>
      </c>
      <c r="EK2356" s="51">
        <f t="shared" si="1052"/>
        <v>0</v>
      </c>
      <c r="EL2356" s="75">
        <f t="shared" si="1053"/>
        <v>3.195698488383889</v>
      </c>
      <c r="EM2356" s="51">
        <f t="shared" si="1054"/>
        <v>0</v>
      </c>
      <c r="EN2356" s="75">
        <f t="shared" si="1055"/>
        <v>0</v>
      </c>
      <c r="EO2356" s="51" t="e">
        <f t="shared" si="1056"/>
        <v>#DIV/0!</v>
      </c>
      <c r="EP2356" s="75">
        <f t="shared" si="1057"/>
        <v>0</v>
      </c>
      <c r="EQ2356" s="51" t="e">
        <f t="shared" si="1058"/>
        <v>#DIV/0!</v>
      </c>
      <c r="ER2356" s="51">
        <f t="shared" si="1059"/>
        <v>100</v>
      </c>
      <c r="ES2356" s="51">
        <f t="shared" si="1060"/>
        <v>0</v>
      </c>
    </row>
    <row r="2357" spans="1:149" x14ac:dyDescent="0.45">
      <c r="A2357" s="78" t="s">
        <v>1523</v>
      </c>
      <c r="B2357" s="174" t="s">
        <v>3436</v>
      </c>
      <c r="C2357" s="51" t="s">
        <v>3441</v>
      </c>
      <c r="D2357" s="51" t="s">
        <v>3863</v>
      </c>
      <c r="E2357" s="78" t="s">
        <v>637</v>
      </c>
      <c r="F2357" s="78" t="s">
        <v>3008</v>
      </c>
      <c r="G2357" s="72" t="s">
        <v>3391</v>
      </c>
      <c r="H2357" s="78" t="s">
        <v>1100</v>
      </c>
      <c r="I2357" s="78">
        <v>3</v>
      </c>
      <c r="J2357" s="300">
        <v>300</v>
      </c>
      <c r="K2357" s="78">
        <v>2</v>
      </c>
      <c r="L2357" s="300">
        <v>1255</v>
      </c>
      <c r="M2357" s="72">
        <v>5</v>
      </c>
      <c r="N2357" s="51" t="s">
        <v>722</v>
      </c>
      <c r="O2357" s="78">
        <v>-9.4499999999999993</v>
      </c>
      <c r="P2357" s="72" t="s">
        <v>3332</v>
      </c>
      <c r="S2357" s="110">
        <v>-9.4499999999999993</v>
      </c>
      <c r="AA2357" s="195"/>
      <c r="AB2357" s="195"/>
      <c r="AC2357" s="195"/>
      <c r="AD2357" s="72"/>
      <c r="AE2357" s="316">
        <v>8.4000000000000005E-2</v>
      </c>
      <c r="AF2357" s="195"/>
      <c r="AG2357" s="195">
        <v>0.91600000000000004</v>
      </c>
      <c r="AH2357" s="72"/>
      <c r="AQ2357" s="174" t="s">
        <v>824</v>
      </c>
      <c r="AR2357" s="53">
        <v>1.0029999999999999</v>
      </c>
      <c r="AS2357" s="53">
        <v>1.052</v>
      </c>
      <c r="AT2357" s="77"/>
      <c r="AU2357" s="276">
        <v>252.00000000000003</v>
      </c>
      <c r="AV2357" s="276">
        <v>2748</v>
      </c>
      <c r="AW2357" s="276">
        <v>252.756</v>
      </c>
      <c r="AX2357" s="95">
        <v>2.940518218659661</v>
      </c>
      <c r="AY2357" s="276">
        <v>2890.8960000000002</v>
      </c>
      <c r="AZ2357" s="95">
        <v>34.744245866779153</v>
      </c>
      <c r="BB2357" s="80" t="s">
        <v>3412</v>
      </c>
      <c r="BC2357" s="270" t="s">
        <v>1126</v>
      </c>
      <c r="BD2357" s="72">
        <v>53.77</v>
      </c>
      <c r="BE2357" s="72"/>
      <c r="BF2357" s="72"/>
      <c r="BG2357" s="72"/>
      <c r="BH2357" s="72">
        <v>20.7</v>
      </c>
      <c r="BI2357" s="72"/>
      <c r="BJ2357" s="72"/>
      <c r="BK2357" s="72"/>
      <c r="BL2357" s="72"/>
      <c r="BM2357" s="72"/>
      <c r="BN2357" s="72">
        <v>0.02</v>
      </c>
      <c r="BO2357" s="72"/>
      <c r="BP2357" s="72"/>
      <c r="BQ2357" s="72"/>
      <c r="BR2357" s="72">
        <v>7.95</v>
      </c>
      <c r="BS2357" s="72"/>
      <c r="BT2357" s="72"/>
      <c r="BU2357" s="72"/>
      <c r="BV2357" s="72"/>
      <c r="BW2357" s="72"/>
      <c r="BX2357" s="72">
        <v>12.66</v>
      </c>
      <c r="BY2357" s="72"/>
      <c r="BZ2357" s="72">
        <v>3.14</v>
      </c>
      <c r="CA2357" s="72"/>
      <c r="CB2357" s="72"/>
      <c r="CC2357" s="72"/>
      <c r="CD2357" s="72"/>
      <c r="CE2357" s="72"/>
      <c r="CF2357" s="72"/>
      <c r="CG2357" s="72"/>
      <c r="CH2357" s="72"/>
      <c r="CI2357" s="72"/>
      <c r="CJ2357" s="72"/>
      <c r="CK2357" s="72"/>
      <c r="CL2357" s="72"/>
      <c r="CM2357" s="72"/>
      <c r="CN2357" s="72"/>
      <c r="CO2357" s="72"/>
      <c r="CP2357" s="72"/>
      <c r="CQ2357" s="72"/>
      <c r="CR2357" s="72"/>
      <c r="CS2357" s="72"/>
      <c r="CT2357" s="72"/>
      <c r="CU2357" s="72"/>
      <c r="CV2357" s="72"/>
      <c r="CW2357" s="72"/>
      <c r="CX2357" s="72"/>
      <c r="CY2357" s="72"/>
      <c r="CZ2357" s="72"/>
      <c r="DA2357" s="72"/>
      <c r="DB2357" s="72"/>
      <c r="DC2357" s="72"/>
      <c r="DD2357" s="72"/>
      <c r="DE2357" s="72"/>
      <c r="DF2357" s="72"/>
      <c r="DG2357" s="72"/>
      <c r="DH2357" s="78">
        <f t="shared" si="1061"/>
        <v>98.24</v>
      </c>
      <c r="DJ2357" s="77">
        <f t="shared" si="1038"/>
        <v>1.7600000000000051</v>
      </c>
      <c r="DK2357" s="72"/>
      <c r="DL2357" s="51" t="s">
        <v>827</v>
      </c>
      <c r="DO2357" s="358">
        <v>1.65</v>
      </c>
      <c r="DP2357" s="72">
        <v>0.2</v>
      </c>
      <c r="DQ2357" s="374">
        <v>0.10440000000000001</v>
      </c>
      <c r="DR2357" s="72">
        <v>3.8E-3</v>
      </c>
      <c r="DU2357" s="52"/>
      <c r="DX2357" s="75">
        <f t="shared" si="1039"/>
        <v>54.733306188925091</v>
      </c>
      <c r="DY2357" s="51">
        <f t="shared" si="1040"/>
        <v>0</v>
      </c>
      <c r="DZ2357" s="75">
        <f t="shared" si="1041"/>
        <v>0</v>
      </c>
      <c r="EA2357" s="51" t="e">
        <f t="shared" si="1042"/>
        <v>#DIV/0!</v>
      </c>
      <c r="EB2357" s="75">
        <f t="shared" si="1043"/>
        <v>21.070846905537461</v>
      </c>
      <c r="EC2357" s="51">
        <f t="shared" si="1044"/>
        <v>0</v>
      </c>
      <c r="ED2357" s="75">
        <f t="shared" si="1045"/>
        <v>2.0358306188925084E-2</v>
      </c>
      <c r="EE2357" s="51">
        <f t="shared" si="1046"/>
        <v>0</v>
      </c>
      <c r="EF2357" s="75">
        <f t="shared" si="1047"/>
        <v>0</v>
      </c>
      <c r="EG2357" s="51" t="e">
        <f t="shared" si="1048"/>
        <v>#DIV/0!</v>
      </c>
      <c r="EH2357" s="75">
        <f t="shared" si="1049"/>
        <v>8.0924267100977207</v>
      </c>
      <c r="EI2357" s="51">
        <f t="shared" si="1050"/>
        <v>0</v>
      </c>
      <c r="EJ2357" s="75">
        <f t="shared" si="1051"/>
        <v>12.886807817589577</v>
      </c>
      <c r="EK2357" s="51">
        <f t="shared" si="1052"/>
        <v>0</v>
      </c>
      <c r="EL2357" s="75">
        <f t="shared" si="1053"/>
        <v>3.196254071661238</v>
      </c>
      <c r="EM2357" s="51">
        <f t="shared" si="1054"/>
        <v>0</v>
      </c>
      <c r="EN2357" s="75">
        <f t="shared" si="1055"/>
        <v>0</v>
      </c>
      <c r="EO2357" s="51" t="e">
        <f t="shared" si="1056"/>
        <v>#DIV/0!</v>
      </c>
      <c r="EP2357" s="75">
        <f t="shared" si="1057"/>
        <v>0</v>
      </c>
      <c r="EQ2357" s="51" t="e">
        <f t="shared" si="1058"/>
        <v>#DIV/0!</v>
      </c>
      <c r="ER2357" s="51">
        <f t="shared" si="1059"/>
        <v>100</v>
      </c>
      <c r="ES2357" s="51">
        <f t="shared" si="1060"/>
        <v>0</v>
      </c>
    </row>
    <row r="2358" spans="1:149" x14ac:dyDescent="0.45">
      <c r="A2358" s="78" t="s">
        <v>1523</v>
      </c>
      <c r="B2358" s="174" t="s">
        <v>3436</v>
      </c>
      <c r="C2358" s="51" t="s">
        <v>3441</v>
      </c>
      <c r="D2358" s="51" t="s">
        <v>3863</v>
      </c>
      <c r="E2358" s="78" t="s">
        <v>637</v>
      </c>
      <c r="F2358" s="78" t="s">
        <v>3009</v>
      </c>
      <c r="G2358" s="72" t="s">
        <v>3391</v>
      </c>
      <c r="H2358" s="78" t="s">
        <v>1100</v>
      </c>
      <c r="I2358" s="78">
        <v>2</v>
      </c>
      <c r="J2358" s="300">
        <v>323</v>
      </c>
      <c r="K2358" s="78">
        <v>2</v>
      </c>
      <c r="L2358" s="300">
        <v>1257</v>
      </c>
      <c r="M2358" s="72">
        <v>5</v>
      </c>
      <c r="N2358" s="51" t="s">
        <v>722</v>
      </c>
      <c r="O2358" s="78">
        <v>-8.35</v>
      </c>
      <c r="P2358" s="72" t="s">
        <v>3332</v>
      </c>
      <c r="S2358" s="110">
        <v>-8.35</v>
      </c>
      <c r="AA2358" s="195"/>
      <c r="AB2358" s="195"/>
      <c r="AC2358" s="195"/>
      <c r="AD2358" s="72"/>
      <c r="AE2358" s="316">
        <v>0.38600000000000001</v>
      </c>
      <c r="AF2358" s="195"/>
      <c r="AG2358" s="195">
        <v>0.61399999999999999</v>
      </c>
      <c r="AH2358" s="72"/>
      <c r="AQ2358" s="174" t="s">
        <v>824</v>
      </c>
      <c r="AR2358" s="53">
        <v>1.01</v>
      </c>
      <c r="AS2358" s="53">
        <v>1.3169999999999999</v>
      </c>
      <c r="AT2358" s="77"/>
      <c r="AU2358" s="276">
        <v>1246.78</v>
      </c>
      <c r="AV2358" s="276">
        <v>1983.22</v>
      </c>
      <c r="AW2358" s="276">
        <v>1259.2477999999999</v>
      </c>
      <c r="AX2358" s="95">
        <v>12.411927277978481</v>
      </c>
      <c r="AY2358" s="276">
        <v>2611.90074</v>
      </c>
      <c r="AZ2358" s="95">
        <v>30.720688689852885</v>
      </c>
      <c r="BB2358" s="80" t="s">
        <v>3412</v>
      </c>
      <c r="BC2358" s="270" t="s">
        <v>1126</v>
      </c>
      <c r="BD2358" s="72">
        <v>52.43</v>
      </c>
      <c r="BE2358" s="72"/>
      <c r="BF2358" s="72"/>
      <c r="BG2358" s="72"/>
      <c r="BH2358" s="72">
        <v>20.190000000000001</v>
      </c>
      <c r="BI2358" s="72"/>
      <c r="BJ2358" s="72"/>
      <c r="BK2358" s="72"/>
      <c r="BL2358" s="72"/>
      <c r="BM2358" s="72"/>
      <c r="BN2358" s="72">
        <v>0.09</v>
      </c>
      <c r="BO2358" s="72"/>
      <c r="BP2358" s="72"/>
      <c r="BQ2358" s="72"/>
      <c r="BR2358" s="72">
        <v>7.75</v>
      </c>
      <c r="BS2358" s="72"/>
      <c r="BT2358" s="72"/>
      <c r="BU2358" s="72"/>
      <c r="BV2358" s="72"/>
      <c r="BW2358" s="72"/>
      <c r="BX2358" s="72">
        <v>12.34</v>
      </c>
      <c r="BY2358" s="72"/>
      <c r="BZ2358" s="72">
        <v>3.06</v>
      </c>
      <c r="CA2358" s="72"/>
      <c r="CB2358" s="72"/>
      <c r="CC2358" s="72"/>
      <c r="CD2358" s="72"/>
      <c r="CE2358" s="72"/>
      <c r="CF2358" s="72"/>
      <c r="CG2358" s="72"/>
      <c r="CH2358" s="72"/>
      <c r="CI2358" s="72"/>
      <c r="CJ2358" s="72"/>
      <c r="CK2358" s="72"/>
      <c r="CL2358" s="72"/>
      <c r="CM2358" s="72"/>
      <c r="CN2358" s="72"/>
      <c r="CO2358" s="72"/>
      <c r="CP2358" s="72"/>
      <c r="CQ2358" s="72"/>
      <c r="CR2358" s="72"/>
      <c r="CS2358" s="72"/>
      <c r="CT2358" s="72"/>
      <c r="CU2358" s="72"/>
      <c r="CV2358" s="72"/>
      <c r="CW2358" s="72"/>
      <c r="CX2358" s="72"/>
      <c r="CY2358" s="72"/>
      <c r="CZ2358" s="72"/>
      <c r="DA2358" s="72"/>
      <c r="DB2358" s="72"/>
      <c r="DC2358" s="72"/>
      <c r="DD2358" s="72"/>
      <c r="DE2358" s="72"/>
      <c r="DF2358" s="72"/>
      <c r="DG2358" s="72"/>
      <c r="DH2358" s="78">
        <f t="shared" si="1061"/>
        <v>95.860000000000014</v>
      </c>
      <c r="DJ2358" s="77">
        <f t="shared" si="1038"/>
        <v>4.1399999999999864</v>
      </c>
      <c r="DK2358" s="72"/>
      <c r="DL2358" s="51" t="s">
        <v>827</v>
      </c>
      <c r="DO2358" s="358">
        <v>4.01</v>
      </c>
      <c r="DP2358" s="72">
        <v>0.2</v>
      </c>
      <c r="DQ2358" s="374">
        <v>0.12570000000000001</v>
      </c>
      <c r="DR2358" s="72">
        <v>4.4000000000000003E-3</v>
      </c>
      <c r="DU2358" s="52"/>
      <c r="DX2358" s="75">
        <f t="shared" si="1039"/>
        <v>54.694345921134982</v>
      </c>
      <c r="DY2358" s="51">
        <f t="shared" si="1040"/>
        <v>0</v>
      </c>
      <c r="DZ2358" s="75">
        <f t="shared" si="1041"/>
        <v>0</v>
      </c>
      <c r="EA2358" s="51" t="e">
        <f t="shared" si="1042"/>
        <v>#DIV/0!</v>
      </c>
      <c r="EB2358" s="75">
        <f t="shared" si="1043"/>
        <v>21.061965366158979</v>
      </c>
      <c r="EC2358" s="51">
        <f t="shared" si="1044"/>
        <v>0</v>
      </c>
      <c r="ED2358" s="75">
        <f t="shared" si="1045"/>
        <v>9.388691842269975E-2</v>
      </c>
      <c r="EE2358" s="51">
        <f t="shared" si="1046"/>
        <v>0</v>
      </c>
      <c r="EF2358" s="75">
        <f t="shared" si="1047"/>
        <v>0</v>
      </c>
      <c r="EG2358" s="51" t="e">
        <f t="shared" si="1048"/>
        <v>#DIV/0!</v>
      </c>
      <c r="EH2358" s="75">
        <f t="shared" si="1049"/>
        <v>8.0847068641769226</v>
      </c>
      <c r="EI2358" s="51">
        <f t="shared" si="1050"/>
        <v>0</v>
      </c>
      <c r="EJ2358" s="75">
        <f t="shared" si="1051"/>
        <v>12.872939703734612</v>
      </c>
      <c r="EK2358" s="51">
        <f t="shared" si="1052"/>
        <v>0</v>
      </c>
      <c r="EL2358" s="75">
        <f t="shared" si="1053"/>
        <v>3.1921552263717921</v>
      </c>
      <c r="EM2358" s="51">
        <f t="shared" si="1054"/>
        <v>0</v>
      </c>
      <c r="EN2358" s="75">
        <f t="shared" si="1055"/>
        <v>0</v>
      </c>
      <c r="EO2358" s="51" t="e">
        <f t="shared" si="1056"/>
        <v>#DIV/0!</v>
      </c>
      <c r="EP2358" s="75">
        <f t="shared" si="1057"/>
        <v>0</v>
      </c>
      <c r="EQ2358" s="51" t="e">
        <f t="shared" si="1058"/>
        <v>#DIV/0!</v>
      </c>
      <c r="ER2358" s="51">
        <f t="shared" si="1059"/>
        <v>100</v>
      </c>
      <c r="ES2358" s="51">
        <f t="shared" si="1060"/>
        <v>0</v>
      </c>
    </row>
    <row r="2359" spans="1:149" x14ac:dyDescent="0.45">
      <c r="A2359" s="78" t="s">
        <v>1523</v>
      </c>
      <c r="B2359" s="174" t="s">
        <v>3436</v>
      </c>
      <c r="C2359" s="51" t="s">
        <v>3441</v>
      </c>
      <c r="D2359" s="51" t="s">
        <v>3863</v>
      </c>
      <c r="E2359" s="78" t="s">
        <v>637</v>
      </c>
      <c r="F2359" s="78" t="s">
        <v>3010</v>
      </c>
      <c r="G2359" s="72" t="s">
        <v>3391</v>
      </c>
      <c r="H2359" s="78" t="s">
        <v>1100</v>
      </c>
      <c r="I2359" s="78">
        <v>3</v>
      </c>
      <c r="J2359" s="300">
        <v>298</v>
      </c>
      <c r="K2359" s="78">
        <v>2</v>
      </c>
      <c r="L2359" s="300">
        <v>1258</v>
      </c>
      <c r="M2359" s="72">
        <v>5</v>
      </c>
      <c r="N2359" s="51" t="s">
        <v>722</v>
      </c>
      <c r="O2359" s="78">
        <v>-5</v>
      </c>
      <c r="P2359" s="72" t="s">
        <v>3332</v>
      </c>
      <c r="S2359" s="110">
        <v>-5</v>
      </c>
      <c r="AA2359" s="195"/>
      <c r="AB2359" s="195"/>
      <c r="AC2359" s="195"/>
      <c r="AD2359" s="72"/>
      <c r="AE2359" s="316">
        <v>0.22700000000000001</v>
      </c>
      <c r="AF2359" s="195"/>
      <c r="AG2359" s="195">
        <v>0.77300000000000002</v>
      </c>
      <c r="AH2359" s="72"/>
      <c r="AQ2359" s="174" t="s">
        <v>824</v>
      </c>
      <c r="AR2359" s="53">
        <v>1.0049999999999999</v>
      </c>
      <c r="AS2359" s="53">
        <v>1.153</v>
      </c>
      <c r="AT2359" s="77"/>
      <c r="AU2359" s="276">
        <v>676.46</v>
      </c>
      <c r="AV2359" s="276">
        <v>2303.54</v>
      </c>
      <c r="AW2359" s="276">
        <v>679.84229999999991</v>
      </c>
      <c r="AX2359" s="95">
        <v>7.4788371472913555</v>
      </c>
      <c r="AY2359" s="276">
        <v>2655.98162</v>
      </c>
      <c r="AZ2359" s="95">
        <v>31.986997494641198</v>
      </c>
      <c r="BB2359" s="80" t="s">
        <v>3412</v>
      </c>
      <c r="BC2359" s="270" t="s">
        <v>1126</v>
      </c>
      <c r="BD2359" s="72">
        <v>52.51</v>
      </c>
      <c r="BE2359" s="72"/>
      <c r="BF2359" s="72"/>
      <c r="BG2359" s="72"/>
      <c r="BH2359" s="72">
        <v>20.22</v>
      </c>
      <c r="BI2359" s="72"/>
      <c r="BJ2359" s="72"/>
      <c r="BK2359" s="72"/>
      <c r="BL2359" s="72"/>
      <c r="BM2359" s="72"/>
      <c r="BN2359" s="72">
        <v>1.17</v>
      </c>
      <c r="BO2359" s="72"/>
      <c r="BP2359" s="72"/>
      <c r="BQ2359" s="72"/>
      <c r="BR2359" s="72">
        <v>7.76</v>
      </c>
      <c r="BS2359" s="72"/>
      <c r="BT2359" s="72"/>
      <c r="BU2359" s="72"/>
      <c r="BV2359" s="72"/>
      <c r="BW2359" s="72"/>
      <c r="BX2359" s="72">
        <v>12.36</v>
      </c>
      <c r="BY2359" s="72"/>
      <c r="BZ2359" s="72">
        <v>3.07</v>
      </c>
      <c r="CA2359" s="72"/>
      <c r="CB2359" s="72"/>
      <c r="CC2359" s="72"/>
      <c r="CD2359" s="72"/>
      <c r="CE2359" s="72"/>
      <c r="CF2359" s="72"/>
      <c r="CG2359" s="72"/>
      <c r="CH2359" s="72"/>
      <c r="CI2359" s="72"/>
      <c r="CJ2359" s="72"/>
      <c r="CK2359" s="72"/>
      <c r="CL2359" s="72"/>
      <c r="CM2359" s="72"/>
      <c r="CN2359" s="72"/>
      <c r="CO2359" s="72"/>
      <c r="CP2359" s="72"/>
      <c r="CQ2359" s="72"/>
      <c r="CR2359" s="72"/>
      <c r="CS2359" s="72"/>
      <c r="CT2359" s="72"/>
      <c r="CU2359" s="72"/>
      <c r="CV2359" s="72"/>
      <c r="CW2359" s="72"/>
      <c r="CX2359" s="72"/>
      <c r="CY2359" s="72"/>
      <c r="CZ2359" s="72"/>
      <c r="DA2359" s="72"/>
      <c r="DB2359" s="72"/>
      <c r="DC2359" s="72"/>
      <c r="DD2359" s="72"/>
      <c r="DE2359" s="72"/>
      <c r="DF2359" s="72"/>
      <c r="DG2359" s="72"/>
      <c r="DH2359" s="78">
        <f t="shared" si="1061"/>
        <v>97.089999999999989</v>
      </c>
      <c r="DJ2359" s="77">
        <f t="shared" si="1038"/>
        <v>2.9100000000000108</v>
      </c>
      <c r="DK2359" s="72"/>
      <c r="DL2359" s="51" t="s">
        <v>827</v>
      </c>
      <c r="DO2359" s="358">
        <v>2.79</v>
      </c>
      <c r="DP2359" s="72">
        <v>0.2</v>
      </c>
      <c r="DQ2359" s="374">
        <v>0.13200000000000001</v>
      </c>
      <c r="DR2359" s="72">
        <v>1.3899999999999999E-2</v>
      </c>
      <c r="DU2359" s="52"/>
      <c r="DX2359" s="75">
        <f t="shared" si="1039"/>
        <v>54.083839736327121</v>
      </c>
      <c r="DY2359" s="51">
        <f t="shared" si="1040"/>
        <v>0</v>
      </c>
      <c r="DZ2359" s="75">
        <f t="shared" si="1041"/>
        <v>0</v>
      </c>
      <c r="EA2359" s="51" t="e">
        <f t="shared" si="1042"/>
        <v>#DIV/0!</v>
      </c>
      <c r="EB2359" s="75">
        <f t="shared" si="1043"/>
        <v>20.826037696982183</v>
      </c>
      <c r="EC2359" s="51">
        <f t="shared" si="1044"/>
        <v>0</v>
      </c>
      <c r="ED2359" s="75">
        <f t="shared" si="1045"/>
        <v>1.2050674631784943</v>
      </c>
      <c r="EE2359" s="51">
        <f t="shared" si="1046"/>
        <v>0</v>
      </c>
      <c r="EF2359" s="75">
        <f t="shared" si="1047"/>
        <v>0</v>
      </c>
      <c r="EG2359" s="51" t="e">
        <f t="shared" si="1048"/>
        <v>#DIV/0!</v>
      </c>
      <c r="EH2359" s="75">
        <f t="shared" si="1049"/>
        <v>7.9925842002265952</v>
      </c>
      <c r="EI2359" s="51">
        <f t="shared" si="1050"/>
        <v>0</v>
      </c>
      <c r="EJ2359" s="75">
        <f t="shared" si="1051"/>
        <v>12.730456277680505</v>
      </c>
      <c r="EK2359" s="51">
        <f t="shared" si="1052"/>
        <v>0</v>
      </c>
      <c r="EL2359" s="75">
        <f t="shared" si="1053"/>
        <v>3.1620146256051092</v>
      </c>
      <c r="EM2359" s="51">
        <f t="shared" si="1054"/>
        <v>0</v>
      </c>
      <c r="EN2359" s="75">
        <f t="shared" si="1055"/>
        <v>0</v>
      </c>
      <c r="EO2359" s="51" t="e">
        <f t="shared" si="1056"/>
        <v>#DIV/0!</v>
      </c>
      <c r="EP2359" s="75">
        <f t="shared" si="1057"/>
        <v>0</v>
      </c>
      <c r="EQ2359" s="51" t="e">
        <f t="shared" si="1058"/>
        <v>#DIV/0!</v>
      </c>
      <c r="ER2359" s="51">
        <f t="shared" si="1059"/>
        <v>100</v>
      </c>
      <c r="ES2359" s="51">
        <f t="shared" si="1060"/>
        <v>0</v>
      </c>
    </row>
    <row r="2360" spans="1:149" x14ac:dyDescent="0.45">
      <c r="A2360" s="78" t="s">
        <v>1523</v>
      </c>
      <c r="B2360" s="174" t="s">
        <v>3436</v>
      </c>
      <c r="C2360" s="51" t="s">
        <v>3441</v>
      </c>
      <c r="D2360" s="51" t="s">
        <v>3863</v>
      </c>
      <c r="E2360" s="78" t="s">
        <v>637</v>
      </c>
      <c r="F2360" s="78" t="s">
        <v>3011</v>
      </c>
      <c r="G2360" s="72" t="s">
        <v>3391</v>
      </c>
      <c r="H2360" s="78" t="s">
        <v>1100</v>
      </c>
      <c r="I2360" s="78">
        <v>3</v>
      </c>
      <c r="J2360" s="300">
        <v>290</v>
      </c>
      <c r="K2360" s="78">
        <v>2</v>
      </c>
      <c r="L2360" s="300">
        <v>1259</v>
      </c>
      <c r="M2360" s="72">
        <v>5</v>
      </c>
      <c r="N2360" s="51" t="s">
        <v>722</v>
      </c>
      <c r="O2360" s="78">
        <v>-10.18</v>
      </c>
      <c r="P2360" s="72" t="s">
        <v>3332</v>
      </c>
      <c r="S2360" s="110">
        <v>-10.18</v>
      </c>
      <c r="AA2360" s="195"/>
      <c r="AB2360" s="195"/>
      <c r="AC2360" s="195"/>
      <c r="AD2360" s="72"/>
      <c r="AE2360" s="316">
        <v>5.6000000000000001E-2</v>
      </c>
      <c r="AF2360" s="195"/>
      <c r="AG2360" s="195">
        <v>0.94399999999999995</v>
      </c>
      <c r="AH2360" s="72"/>
      <c r="AQ2360" s="174" t="s">
        <v>824</v>
      </c>
      <c r="AR2360" s="53">
        <v>1.002</v>
      </c>
      <c r="AS2360" s="53">
        <v>1.0329999999999999</v>
      </c>
      <c r="AT2360" s="77"/>
      <c r="AU2360" s="276">
        <v>162.4</v>
      </c>
      <c r="AV2360" s="276">
        <v>2737.6</v>
      </c>
      <c r="AW2360" s="276">
        <v>162.72480000000002</v>
      </c>
      <c r="AX2360" s="95">
        <v>1.9367023317186629</v>
      </c>
      <c r="AY2360" s="276">
        <v>2827.9407999999999</v>
      </c>
      <c r="AZ2360" s="95">
        <v>34.352488790072599</v>
      </c>
      <c r="BB2360" s="80" t="s">
        <v>3412</v>
      </c>
      <c r="BC2360" s="270" t="s">
        <v>1126</v>
      </c>
      <c r="BD2360" s="72">
        <v>53.67</v>
      </c>
      <c r="BE2360" s="72"/>
      <c r="BF2360" s="72"/>
      <c r="BG2360" s="72"/>
      <c r="BH2360" s="72">
        <v>20.67</v>
      </c>
      <c r="BI2360" s="72"/>
      <c r="BJ2360" s="72"/>
      <c r="BK2360" s="72"/>
      <c r="BL2360" s="72"/>
      <c r="BM2360" s="72"/>
      <c r="BN2360" s="72">
        <v>0.56999999999999995</v>
      </c>
      <c r="BO2360" s="72"/>
      <c r="BP2360" s="72"/>
      <c r="BQ2360" s="72"/>
      <c r="BR2360" s="72">
        <v>7.93</v>
      </c>
      <c r="BS2360" s="72"/>
      <c r="BT2360" s="72"/>
      <c r="BU2360" s="72"/>
      <c r="BV2360" s="72"/>
      <c r="BW2360" s="72"/>
      <c r="BX2360" s="72">
        <v>12.63</v>
      </c>
      <c r="BY2360" s="72"/>
      <c r="BZ2360" s="72">
        <v>3.13</v>
      </c>
      <c r="CA2360" s="72"/>
      <c r="CB2360" s="72"/>
      <c r="CC2360" s="72"/>
      <c r="CD2360" s="72"/>
      <c r="CE2360" s="72"/>
      <c r="CF2360" s="72"/>
      <c r="CG2360" s="72"/>
      <c r="CH2360" s="72"/>
      <c r="CI2360" s="72"/>
      <c r="CJ2360" s="72"/>
      <c r="CK2360" s="72"/>
      <c r="CL2360" s="72"/>
      <c r="CM2360" s="72"/>
      <c r="CN2360" s="72"/>
      <c r="CO2360" s="72"/>
      <c r="CP2360" s="72"/>
      <c r="CQ2360" s="72"/>
      <c r="CR2360" s="72"/>
      <c r="CS2360" s="72"/>
      <c r="CT2360" s="72"/>
      <c r="CU2360" s="72"/>
      <c r="CV2360" s="72"/>
      <c r="CW2360" s="72"/>
      <c r="CX2360" s="72"/>
      <c r="CY2360" s="72"/>
      <c r="CZ2360" s="72"/>
      <c r="DA2360" s="72"/>
      <c r="DB2360" s="72"/>
      <c r="DC2360" s="72"/>
      <c r="DD2360" s="72"/>
      <c r="DE2360" s="72"/>
      <c r="DF2360" s="72"/>
      <c r="DG2360" s="72"/>
      <c r="DH2360" s="78">
        <f t="shared" si="1061"/>
        <v>98.6</v>
      </c>
      <c r="DJ2360" s="77">
        <f t="shared" si="1038"/>
        <v>1.4000000000000057</v>
      </c>
      <c r="DK2360" s="72"/>
      <c r="DL2360" s="51" t="s">
        <v>827</v>
      </c>
      <c r="DO2360" s="358">
        <v>1.32</v>
      </c>
      <c r="DP2360" s="72">
        <v>0.2</v>
      </c>
      <c r="DQ2360" s="374">
        <v>6.8099999999999994E-2</v>
      </c>
      <c r="DR2360" s="72">
        <v>1.44E-2</v>
      </c>
      <c r="DU2360" s="52"/>
      <c r="DX2360" s="75">
        <f t="shared" si="1039"/>
        <v>54.432048681541588</v>
      </c>
      <c r="DY2360" s="51">
        <f t="shared" si="1040"/>
        <v>0</v>
      </c>
      <c r="DZ2360" s="75">
        <f t="shared" si="1041"/>
        <v>0</v>
      </c>
      <c r="EA2360" s="51" t="e">
        <f t="shared" si="1042"/>
        <v>#DIV/0!</v>
      </c>
      <c r="EB2360" s="75">
        <f t="shared" si="1043"/>
        <v>20.963488843813391</v>
      </c>
      <c r="EC2360" s="51">
        <f t="shared" si="1044"/>
        <v>0</v>
      </c>
      <c r="ED2360" s="75">
        <f t="shared" si="1045"/>
        <v>0.57809330628803246</v>
      </c>
      <c r="EE2360" s="51">
        <f t="shared" si="1046"/>
        <v>0</v>
      </c>
      <c r="EF2360" s="75">
        <f t="shared" si="1047"/>
        <v>0</v>
      </c>
      <c r="EG2360" s="51" t="e">
        <f t="shared" si="1048"/>
        <v>#DIV/0!</v>
      </c>
      <c r="EH2360" s="75">
        <f t="shared" si="1049"/>
        <v>8.0425963488843824</v>
      </c>
      <c r="EI2360" s="51">
        <f t="shared" si="1050"/>
        <v>0</v>
      </c>
      <c r="EJ2360" s="75">
        <f t="shared" si="1051"/>
        <v>12.809330628803247</v>
      </c>
      <c r="EK2360" s="51">
        <f t="shared" si="1052"/>
        <v>0</v>
      </c>
      <c r="EL2360" s="75">
        <f t="shared" si="1053"/>
        <v>3.1744421906693714</v>
      </c>
      <c r="EM2360" s="51">
        <f t="shared" si="1054"/>
        <v>0</v>
      </c>
      <c r="EN2360" s="75">
        <f t="shared" si="1055"/>
        <v>0</v>
      </c>
      <c r="EO2360" s="51" t="e">
        <f t="shared" si="1056"/>
        <v>#DIV/0!</v>
      </c>
      <c r="EP2360" s="75">
        <f t="shared" si="1057"/>
        <v>0</v>
      </c>
      <c r="EQ2360" s="51" t="e">
        <f t="shared" si="1058"/>
        <v>#DIV/0!</v>
      </c>
      <c r="ER2360" s="51">
        <f t="shared" si="1059"/>
        <v>100</v>
      </c>
      <c r="ES2360" s="51">
        <f t="shared" si="1060"/>
        <v>0</v>
      </c>
    </row>
    <row r="2361" spans="1:149" s="43" customFormat="1" ht="14.65" thickBot="1" x14ac:dyDescent="0.5">
      <c r="A2361" s="89" t="s">
        <v>1523</v>
      </c>
      <c r="B2361" s="86" t="s">
        <v>3436</v>
      </c>
      <c r="C2361" s="43" t="s">
        <v>3441</v>
      </c>
      <c r="D2361" s="43" t="s">
        <v>3863</v>
      </c>
      <c r="E2361" s="89" t="s">
        <v>637</v>
      </c>
      <c r="F2361" s="89" t="s">
        <v>3012</v>
      </c>
      <c r="G2361" s="90" t="s">
        <v>3391</v>
      </c>
      <c r="H2361" s="89" t="s">
        <v>1100</v>
      </c>
      <c r="I2361" s="89">
        <v>3</v>
      </c>
      <c r="J2361" s="301">
        <v>290</v>
      </c>
      <c r="K2361" s="89">
        <v>2</v>
      </c>
      <c r="L2361" s="301">
        <v>1260</v>
      </c>
      <c r="M2361" s="90">
        <v>5</v>
      </c>
      <c r="N2361" s="43" t="s">
        <v>722</v>
      </c>
      <c r="O2361" s="89">
        <v>-8.7899999999999991</v>
      </c>
      <c r="P2361" s="90" t="s">
        <v>3332</v>
      </c>
      <c r="Q2361" s="123"/>
      <c r="R2361" s="123"/>
      <c r="S2361" s="111">
        <v>-8.7899999999999991</v>
      </c>
      <c r="AA2361" s="196"/>
      <c r="AB2361" s="196"/>
      <c r="AC2361" s="196"/>
      <c r="AD2361" s="90"/>
      <c r="AE2361" s="317">
        <v>0.36899999999999999</v>
      </c>
      <c r="AF2361" s="196"/>
      <c r="AG2361" s="196">
        <v>0.63100000000000001</v>
      </c>
      <c r="AH2361" s="90"/>
      <c r="AQ2361" s="86" t="s">
        <v>824</v>
      </c>
      <c r="AR2361" s="58">
        <v>1.0069999999999999</v>
      </c>
      <c r="AS2361" s="58">
        <v>1.2629999999999999</v>
      </c>
      <c r="AT2361" s="91"/>
      <c r="AU2361" s="277">
        <v>1070.0999999999999</v>
      </c>
      <c r="AV2361" s="277">
        <v>1829.9</v>
      </c>
      <c r="AW2361" s="277">
        <v>1077.5906999999997</v>
      </c>
      <c r="AX2361" s="259">
        <v>11.359892972353345</v>
      </c>
      <c r="AY2361" s="277">
        <v>2311.1637000000001</v>
      </c>
      <c r="AZ2361" s="259">
        <v>28.074924728365151</v>
      </c>
      <c r="BA2361" s="86"/>
      <c r="BB2361" s="85" t="s">
        <v>3412</v>
      </c>
      <c r="BC2361" s="271" t="s">
        <v>1126</v>
      </c>
      <c r="BD2361" s="90">
        <v>52.65</v>
      </c>
      <c r="BE2361" s="90"/>
      <c r="BF2361" s="90"/>
      <c r="BG2361" s="90"/>
      <c r="BH2361" s="90">
        <v>20.27</v>
      </c>
      <c r="BI2361" s="90"/>
      <c r="BJ2361" s="90"/>
      <c r="BK2361" s="90"/>
      <c r="BL2361" s="90"/>
      <c r="BM2361" s="90"/>
      <c r="BN2361" s="90">
        <v>0.08</v>
      </c>
      <c r="BO2361" s="90"/>
      <c r="BP2361" s="90"/>
      <c r="BQ2361" s="90"/>
      <c r="BR2361" s="90">
        <v>7.78</v>
      </c>
      <c r="BS2361" s="90"/>
      <c r="BT2361" s="90"/>
      <c r="BU2361" s="90"/>
      <c r="BV2361" s="90"/>
      <c r="BW2361" s="90"/>
      <c r="BX2361" s="90">
        <v>12.39</v>
      </c>
      <c r="BY2361" s="90"/>
      <c r="BZ2361" s="90">
        <v>3.07</v>
      </c>
      <c r="CA2361" s="90"/>
      <c r="CB2361" s="90"/>
      <c r="CC2361" s="90"/>
      <c r="CD2361" s="90"/>
      <c r="CE2361" s="90"/>
      <c r="CF2361" s="90"/>
      <c r="CG2361" s="90"/>
      <c r="CH2361" s="90"/>
      <c r="CI2361" s="90"/>
      <c r="CJ2361" s="90"/>
      <c r="CK2361" s="90"/>
      <c r="CL2361" s="90"/>
      <c r="CM2361" s="90"/>
      <c r="CN2361" s="90"/>
      <c r="CO2361" s="90"/>
      <c r="CP2361" s="90"/>
      <c r="CQ2361" s="90"/>
      <c r="CR2361" s="90"/>
      <c r="CS2361" s="90"/>
      <c r="CT2361" s="90"/>
      <c r="CU2361" s="90"/>
      <c r="CV2361" s="90"/>
      <c r="CW2361" s="90"/>
      <c r="CX2361" s="90"/>
      <c r="CY2361" s="90"/>
      <c r="CZ2361" s="90"/>
      <c r="DA2361" s="90"/>
      <c r="DB2361" s="90"/>
      <c r="DC2361" s="90"/>
      <c r="DD2361" s="90"/>
      <c r="DE2361" s="90"/>
      <c r="DF2361" s="90"/>
      <c r="DG2361" s="90"/>
      <c r="DH2361" s="89">
        <f t="shared" si="1061"/>
        <v>96.24</v>
      </c>
      <c r="DJ2361" s="91">
        <f t="shared" si="1038"/>
        <v>3.7600000000000051</v>
      </c>
      <c r="DK2361" s="90"/>
      <c r="DL2361" s="43" t="s">
        <v>827</v>
      </c>
      <c r="DO2361" s="359">
        <v>3.66</v>
      </c>
      <c r="DP2361" s="90">
        <v>0.2</v>
      </c>
      <c r="DQ2361" s="375">
        <v>8.1799999999999998E-2</v>
      </c>
      <c r="DR2361" s="90">
        <v>8.9999999999999993E-3</v>
      </c>
      <c r="DS2361" s="308"/>
      <c r="DU2361" s="59"/>
      <c r="DW2361" s="86"/>
      <c r="DX2361" s="298">
        <f t="shared" si="1039"/>
        <v>54.706982543640905</v>
      </c>
      <c r="DY2361" s="43">
        <f t="shared" si="1040"/>
        <v>0</v>
      </c>
      <c r="DZ2361" s="298">
        <f t="shared" si="1041"/>
        <v>0</v>
      </c>
      <c r="EA2361" s="43" t="e">
        <f t="shared" si="1042"/>
        <v>#DIV/0!</v>
      </c>
      <c r="EB2361" s="298">
        <f t="shared" si="1043"/>
        <v>21.061928512053203</v>
      </c>
      <c r="EC2361" s="43">
        <f t="shared" si="1044"/>
        <v>0</v>
      </c>
      <c r="ED2361" s="298">
        <f t="shared" si="1045"/>
        <v>8.3125519534497094E-2</v>
      </c>
      <c r="EE2361" s="43">
        <f t="shared" si="1046"/>
        <v>0</v>
      </c>
      <c r="EF2361" s="298">
        <f t="shared" si="1047"/>
        <v>0</v>
      </c>
      <c r="EG2361" s="43" t="e">
        <f t="shared" si="1048"/>
        <v>#DIV/0!</v>
      </c>
      <c r="EH2361" s="298">
        <f t="shared" si="1049"/>
        <v>8.0839567747298435</v>
      </c>
      <c r="EI2361" s="43">
        <f t="shared" si="1050"/>
        <v>0</v>
      </c>
      <c r="EJ2361" s="298">
        <f t="shared" si="1051"/>
        <v>12.874064837905239</v>
      </c>
      <c r="EK2361" s="43">
        <f t="shared" si="1052"/>
        <v>0</v>
      </c>
      <c r="EL2361" s="298">
        <f t="shared" si="1053"/>
        <v>3.1899418121363259</v>
      </c>
      <c r="EM2361" s="43">
        <f t="shared" si="1054"/>
        <v>0</v>
      </c>
      <c r="EN2361" s="298">
        <f t="shared" si="1055"/>
        <v>0</v>
      </c>
      <c r="EO2361" s="43" t="e">
        <f t="shared" si="1056"/>
        <v>#DIV/0!</v>
      </c>
      <c r="EP2361" s="298">
        <f t="shared" si="1057"/>
        <v>0</v>
      </c>
      <c r="EQ2361" s="43" t="e">
        <f t="shared" si="1058"/>
        <v>#DIV/0!</v>
      </c>
      <c r="ER2361" s="43">
        <f t="shared" si="1059"/>
        <v>100</v>
      </c>
      <c r="ES2361" s="43">
        <f t="shared" si="1060"/>
        <v>0</v>
      </c>
    </row>
    <row r="2362" spans="1:149" x14ac:dyDescent="0.45">
      <c r="A2362" s="78" t="s">
        <v>1524</v>
      </c>
      <c r="B2362" s="174" t="s">
        <v>3437</v>
      </c>
      <c r="C2362" s="51" t="s">
        <v>3585</v>
      </c>
      <c r="D2362" s="51" t="s">
        <v>3861</v>
      </c>
      <c r="E2362" s="78" t="s">
        <v>1121</v>
      </c>
      <c r="F2362" s="78" t="s">
        <v>3013</v>
      </c>
      <c r="G2362" s="72" t="s">
        <v>3392</v>
      </c>
      <c r="H2362" s="78" t="s">
        <v>1372</v>
      </c>
      <c r="I2362" s="78">
        <v>0.16666700000000001</v>
      </c>
      <c r="J2362" s="300">
        <v>940</v>
      </c>
      <c r="K2362" s="78"/>
      <c r="L2362" s="300">
        <v>653.85</v>
      </c>
      <c r="M2362" s="72">
        <v>2</v>
      </c>
      <c r="O2362" s="72"/>
      <c r="P2362" s="72" t="s">
        <v>1374</v>
      </c>
      <c r="AA2362" s="195"/>
      <c r="AB2362" s="195"/>
      <c r="AC2362" s="195"/>
      <c r="AD2362" s="72"/>
      <c r="AE2362" s="316">
        <v>1</v>
      </c>
      <c r="AF2362" s="195"/>
      <c r="AG2362" s="195">
        <v>0</v>
      </c>
      <c r="AH2362" s="72"/>
      <c r="AR2362" s="53">
        <v>1.2130000000000001</v>
      </c>
      <c r="AT2362" s="77"/>
      <c r="AU2362" s="276">
        <v>9400</v>
      </c>
      <c r="AV2362" s="276"/>
      <c r="AW2362" s="276">
        <v>11402.2</v>
      </c>
      <c r="AX2362" s="95"/>
      <c r="AY2362" s="276"/>
      <c r="AZ2362" s="95"/>
      <c r="BB2362" s="80" t="s">
        <v>3412</v>
      </c>
      <c r="BC2362" s="270"/>
      <c r="BD2362" s="72">
        <v>76.194199999999995</v>
      </c>
      <c r="BE2362" s="72"/>
      <c r="BF2362" s="72">
        <v>5.9744499999999999E-2</v>
      </c>
      <c r="BG2362" s="72"/>
      <c r="BH2362" s="72">
        <v>12.5563</v>
      </c>
      <c r="BI2362" s="72"/>
      <c r="BJ2362" s="72"/>
      <c r="BK2362" s="72"/>
      <c r="BL2362" s="72"/>
      <c r="BM2362" s="72"/>
      <c r="BN2362" s="72">
        <v>0.99574200000000002</v>
      </c>
      <c r="BO2362" s="72"/>
      <c r="BP2362" s="72"/>
      <c r="BQ2362" s="72"/>
      <c r="BR2362" s="72">
        <v>2.9872300000000001E-2</v>
      </c>
      <c r="BS2362" s="72"/>
      <c r="BT2362" s="72"/>
      <c r="BU2362" s="72"/>
      <c r="BV2362" s="72"/>
      <c r="BW2362" s="72"/>
      <c r="BX2362" s="72">
        <v>0.53770099999999998</v>
      </c>
      <c r="BY2362" s="72"/>
      <c r="BZ2362" s="72">
        <v>4.0128399999999997</v>
      </c>
      <c r="CA2362" s="72"/>
      <c r="CB2362" s="72">
        <v>4.7695999999999996</v>
      </c>
      <c r="CC2362" s="72"/>
      <c r="CD2362" s="72"/>
      <c r="CE2362" s="72"/>
      <c r="CF2362" s="72"/>
      <c r="CG2362" s="72"/>
      <c r="CH2362" s="72"/>
      <c r="CI2362" s="72"/>
      <c r="CJ2362" s="72"/>
      <c r="CK2362" s="72"/>
      <c r="CL2362" s="72"/>
      <c r="CM2362" s="72"/>
      <c r="CN2362" s="72"/>
      <c r="CO2362" s="72"/>
      <c r="CP2362" s="72"/>
      <c r="CQ2362" s="72"/>
      <c r="CR2362" s="72"/>
      <c r="CS2362" s="72"/>
      <c r="CT2362" s="72"/>
      <c r="CU2362" s="72"/>
      <c r="CV2362" s="72"/>
      <c r="CW2362" s="72"/>
      <c r="CX2362" s="72"/>
      <c r="CY2362" s="72"/>
      <c r="CZ2362" s="72"/>
      <c r="DA2362" s="72"/>
      <c r="DB2362" s="72"/>
      <c r="DC2362" s="72"/>
      <c r="DD2362" s="72"/>
      <c r="DE2362" s="72"/>
      <c r="DF2362" s="72"/>
      <c r="DG2362" s="72"/>
      <c r="DH2362" s="78">
        <f t="shared" si="1061"/>
        <v>99.155999799999975</v>
      </c>
      <c r="DJ2362" s="77">
        <f t="shared" si="1038"/>
        <v>0.84400020000002485</v>
      </c>
      <c r="DK2362" s="72"/>
      <c r="DL2362" s="51" t="s">
        <v>827</v>
      </c>
      <c r="DO2362" s="358">
        <v>0.84399999999999997</v>
      </c>
      <c r="DP2362" s="72"/>
      <c r="DQ2362" s="374"/>
      <c r="DR2362" s="72"/>
      <c r="DU2362" s="52"/>
      <c r="DX2362" s="75">
        <f t="shared" si="1039"/>
        <v>76.84275298891194</v>
      </c>
      <c r="DY2362" s="51">
        <f t="shared" si="1040"/>
        <v>0</v>
      </c>
      <c r="DZ2362" s="75">
        <f t="shared" si="1041"/>
        <v>6.0253035742169996E-2</v>
      </c>
      <c r="EA2362" s="51">
        <f t="shared" si="1042"/>
        <v>0</v>
      </c>
      <c r="EB2362" s="75">
        <f t="shared" si="1043"/>
        <v>12.663177241242444</v>
      </c>
      <c r="EC2362" s="51">
        <f t="shared" si="1044"/>
        <v>0</v>
      </c>
      <c r="ED2362" s="75">
        <f t="shared" si="1045"/>
        <v>1.0042175985401141</v>
      </c>
      <c r="EE2362" s="51">
        <f t="shared" si="1046"/>
        <v>0</v>
      </c>
      <c r="EF2362" s="75">
        <f t="shared" si="1047"/>
        <v>0</v>
      </c>
      <c r="EG2362" s="51" t="e">
        <f t="shared" si="1048"/>
        <v>#DIV/0!</v>
      </c>
      <c r="EH2362" s="75">
        <f t="shared" si="1049"/>
        <v>3.0126568296677102E-2</v>
      </c>
      <c r="EI2362" s="51">
        <f t="shared" si="1050"/>
        <v>0</v>
      </c>
      <c r="EJ2362" s="75">
        <f t="shared" si="1051"/>
        <v>0.54227782593545093</v>
      </c>
      <c r="EK2362" s="51">
        <f t="shared" si="1052"/>
        <v>0</v>
      </c>
      <c r="EL2362" s="75">
        <f t="shared" si="1053"/>
        <v>4.0469966599035807</v>
      </c>
      <c r="EM2362" s="51">
        <f t="shared" si="1054"/>
        <v>0</v>
      </c>
      <c r="EN2362" s="75">
        <f t="shared" si="1055"/>
        <v>4.8101980814276457</v>
      </c>
      <c r="EO2362" s="51">
        <f t="shared" si="1056"/>
        <v>0</v>
      </c>
      <c r="EP2362" s="75">
        <f t="shared" si="1057"/>
        <v>0</v>
      </c>
      <c r="EQ2362" s="51" t="e">
        <f t="shared" si="1058"/>
        <v>#DIV/0!</v>
      </c>
      <c r="ER2362" s="51">
        <f t="shared" si="1059"/>
        <v>100</v>
      </c>
      <c r="ES2362" s="51">
        <f t="shared" si="1060"/>
        <v>0</v>
      </c>
    </row>
    <row r="2363" spans="1:149" x14ac:dyDescent="0.45">
      <c r="A2363" s="78" t="s">
        <v>1524</v>
      </c>
      <c r="B2363" s="174" t="s">
        <v>3437</v>
      </c>
      <c r="C2363" s="51" t="s">
        <v>3585</v>
      </c>
      <c r="D2363" s="51" t="s">
        <v>3861</v>
      </c>
      <c r="E2363" s="78" t="s">
        <v>1121</v>
      </c>
      <c r="F2363" s="78" t="s">
        <v>3014</v>
      </c>
      <c r="G2363" s="72" t="s">
        <v>3392</v>
      </c>
      <c r="H2363" s="78" t="s">
        <v>1372</v>
      </c>
      <c r="I2363" s="78">
        <v>0.16666700000000001</v>
      </c>
      <c r="J2363" s="300">
        <v>940</v>
      </c>
      <c r="K2363" s="78"/>
      <c r="L2363" s="300">
        <v>652.85</v>
      </c>
      <c r="M2363" s="72">
        <v>2</v>
      </c>
      <c r="O2363" s="72"/>
      <c r="P2363" s="72" t="s">
        <v>1374</v>
      </c>
      <c r="AA2363" s="195"/>
      <c r="AB2363" s="195"/>
      <c r="AC2363" s="195"/>
      <c r="AD2363" s="72"/>
      <c r="AE2363" s="316">
        <v>1</v>
      </c>
      <c r="AF2363" s="195"/>
      <c r="AG2363" s="195">
        <v>0</v>
      </c>
      <c r="AH2363" s="72"/>
      <c r="AR2363" s="53">
        <v>1.2110000000000001</v>
      </c>
      <c r="AT2363" s="77"/>
      <c r="AU2363" s="276">
        <v>9400</v>
      </c>
      <c r="AV2363" s="276"/>
      <c r="AW2363" s="276">
        <v>11383.400000000001</v>
      </c>
      <c r="AX2363" s="95"/>
      <c r="AY2363" s="276"/>
      <c r="AZ2363" s="95"/>
      <c r="BB2363" s="80" t="s">
        <v>3412</v>
      </c>
      <c r="BC2363" s="270"/>
      <c r="BD2363" s="72">
        <v>76.191100000000006</v>
      </c>
      <c r="BE2363" s="72"/>
      <c r="BF2363" s="72">
        <v>5.9742099999999999E-2</v>
      </c>
      <c r="BG2363" s="72"/>
      <c r="BH2363" s="72">
        <v>12.5558</v>
      </c>
      <c r="BI2363" s="72"/>
      <c r="BJ2363" s="72"/>
      <c r="BK2363" s="72"/>
      <c r="BL2363" s="72"/>
      <c r="BM2363" s="72"/>
      <c r="BN2363" s="72">
        <v>0.99570199999999998</v>
      </c>
      <c r="BO2363" s="72"/>
      <c r="BP2363" s="72"/>
      <c r="BQ2363" s="72"/>
      <c r="BR2363" s="72">
        <v>2.9871100000000001E-2</v>
      </c>
      <c r="BS2363" s="72"/>
      <c r="BT2363" s="72"/>
      <c r="BU2363" s="72"/>
      <c r="BV2363" s="72"/>
      <c r="BW2363" s="72"/>
      <c r="BX2363" s="72">
        <v>0.53767900000000002</v>
      </c>
      <c r="BY2363" s="72"/>
      <c r="BZ2363" s="72">
        <v>4.0126799999999996</v>
      </c>
      <c r="CA2363" s="72"/>
      <c r="CB2363" s="72">
        <v>4.7694099999999997</v>
      </c>
      <c r="CC2363" s="72"/>
      <c r="CD2363" s="72"/>
      <c r="CE2363" s="72"/>
      <c r="CF2363" s="72"/>
      <c r="CG2363" s="72"/>
      <c r="CH2363" s="72"/>
      <c r="CI2363" s="72"/>
      <c r="CJ2363" s="72"/>
      <c r="CK2363" s="72"/>
      <c r="CL2363" s="72"/>
      <c r="CM2363" s="72"/>
      <c r="CN2363" s="72"/>
      <c r="CO2363" s="72"/>
      <c r="CP2363" s="72"/>
      <c r="CQ2363" s="72"/>
      <c r="CR2363" s="72"/>
      <c r="CS2363" s="72"/>
      <c r="CT2363" s="72"/>
      <c r="CU2363" s="72"/>
      <c r="CV2363" s="72"/>
      <c r="CW2363" s="72"/>
      <c r="CX2363" s="72"/>
      <c r="CY2363" s="72"/>
      <c r="CZ2363" s="72"/>
      <c r="DA2363" s="72"/>
      <c r="DB2363" s="72"/>
      <c r="DC2363" s="72"/>
      <c r="DD2363" s="72"/>
      <c r="DE2363" s="72"/>
      <c r="DF2363" s="72"/>
      <c r="DG2363" s="72"/>
      <c r="DH2363" s="78">
        <f t="shared" si="1061"/>
        <v>99.151984199999987</v>
      </c>
      <c r="DJ2363" s="77">
        <f t="shared" si="1038"/>
        <v>0.84801580000001309</v>
      </c>
      <c r="DK2363" s="72"/>
      <c r="DL2363" s="51" t="s">
        <v>827</v>
      </c>
      <c r="DO2363" s="358">
        <v>0.84799999999999998</v>
      </c>
      <c r="DP2363" s="72"/>
      <c r="DQ2363" s="374"/>
      <c r="DR2363" s="72"/>
      <c r="DU2363" s="52"/>
      <c r="DX2363" s="75">
        <f t="shared" si="1039"/>
        <v>76.842738564176926</v>
      </c>
      <c r="DY2363" s="51">
        <f t="shared" si="1040"/>
        <v>0</v>
      </c>
      <c r="DZ2363" s="75">
        <f t="shared" si="1041"/>
        <v>6.0253055430029415E-2</v>
      </c>
      <c r="EA2363" s="51">
        <f t="shared" si="1042"/>
        <v>0</v>
      </c>
      <c r="EB2363" s="75">
        <f t="shared" si="1043"/>
        <v>12.663185816507342</v>
      </c>
      <c r="EC2363" s="51">
        <f t="shared" si="1044"/>
        <v>0</v>
      </c>
      <c r="ED2363" s="75">
        <f t="shared" si="1045"/>
        <v>1.0042179266847191</v>
      </c>
      <c r="EE2363" s="51">
        <f t="shared" si="1046"/>
        <v>0</v>
      </c>
      <c r="EF2363" s="75">
        <f t="shared" si="1047"/>
        <v>0</v>
      </c>
      <c r="EG2363" s="51" t="e">
        <f t="shared" si="1048"/>
        <v>#DIV/0!</v>
      </c>
      <c r="EH2363" s="75">
        <f t="shared" si="1049"/>
        <v>3.0126578142649012E-2</v>
      </c>
      <c r="EI2363" s="51">
        <f t="shared" si="1050"/>
        <v>0</v>
      </c>
      <c r="EJ2363" s="75">
        <f t="shared" si="1051"/>
        <v>0.54227759972553335</v>
      </c>
      <c r="EK2363" s="51">
        <f t="shared" si="1052"/>
        <v>0</v>
      </c>
      <c r="EL2363" s="75">
        <f t="shared" si="1053"/>
        <v>4.0469991925789417</v>
      </c>
      <c r="EM2363" s="51">
        <f t="shared" si="1054"/>
        <v>0</v>
      </c>
      <c r="EN2363" s="75">
        <f t="shared" si="1055"/>
        <v>4.8102012667538734</v>
      </c>
      <c r="EO2363" s="51">
        <f t="shared" si="1056"/>
        <v>0</v>
      </c>
      <c r="EP2363" s="75">
        <f t="shared" si="1057"/>
        <v>0</v>
      </c>
      <c r="EQ2363" s="51" t="e">
        <f t="shared" si="1058"/>
        <v>#DIV/0!</v>
      </c>
      <c r="ER2363" s="51">
        <f t="shared" si="1059"/>
        <v>100</v>
      </c>
      <c r="ES2363" s="51">
        <f t="shared" si="1060"/>
        <v>0</v>
      </c>
    </row>
    <row r="2364" spans="1:149" x14ac:dyDescent="0.45">
      <c r="A2364" s="78" t="s">
        <v>1524</v>
      </c>
      <c r="B2364" s="174" t="s">
        <v>3437</v>
      </c>
      <c r="C2364" s="51" t="s">
        <v>3585</v>
      </c>
      <c r="D2364" s="51" t="s">
        <v>3861</v>
      </c>
      <c r="E2364" s="78" t="s">
        <v>1121</v>
      </c>
      <c r="F2364" s="78" t="s">
        <v>3015</v>
      </c>
      <c r="G2364" s="72" t="s">
        <v>3392</v>
      </c>
      <c r="H2364" s="78" t="s">
        <v>1372</v>
      </c>
      <c r="I2364" s="78">
        <v>0.16666700000000001</v>
      </c>
      <c r="J2364" s="300">
        <v>940</v>
      </c>
      <c r="K2364" s="78"/>
      <c r="L2364" s="300">
        <v>652.85</v>
      </c>
      <c r="M2364" s="72">
        <v>2</v>
      </c>
      <c r="O2364" s="72"/>
      <c r="P2364" s="72" t="s">
        <v>1374</v>
      </c>
      <c r="AA2364" s="195"/>
      <c r="AB2364" s="195"/>
      <c r="AC2364" s="195"/>
      <c r="AD2364" s="72"/>
      <c r="AE2364" s="316">
        <v>1</v>
      </c>
      <c r="AF2364" s="195"/>
      <c r="AG2364" s="195">
        <v>0</v>
      </c>
      <c r="AH2364" s="72"/>
      <c r="AR2364" s="53">
        <v>1.2110000000000001</v>
      </c>
      <c r="AT2364" s="77"/>
      <c r="AU2364" s="276">
        <v>9400</v>
      </c>
      <c r="AV2364" s="276"/>
      <c r="AW2364" s="276">
        <v>11383.400000000001</v>
      </c>
      <c r="AX2364" s="95"/>
      <c r="AY2364" s="276"/>
      <c r="AZ2364" s="95"/>
      <c r="BB2364" s="80" t="s">
        <v>3412</v>
      </c>
      <c r="BC2364" s="270"/>
      <c r="BD2364" s="72">
        <v>76.213399999999993</v>
      </c>
      <c r="BE2364" s="72"/>
      <c r="BF2364" s="72">
        <v>5.9759600000000003E-2</v>
      </c>
      <c r="BG2364" s="72"/>
      <c r="BH2364" s="72">
        <v>12.5595</v>
      </c>
      <c r="BI2364" s="72"/>
      <c r="BJ2364" s="72"/>
      <c r="BK2364" s="72"/>
      <c r="BL2364" s="72"/>
      <c r="BM2364" s="72"/>
      <c r="BN2364" s="72">
        <v>0.99599300000000002</v>
      </c>
      <c r="BO2364" s="72"/>
      <c r="BP2364" s="72"/>
      <c r="BQ2364" s="72"/>
      <c r="BR2364" s="72">
        <v>2.9879800000000001E-2</v>
      </c>
      <c r="BS2364" s="72"/>
      <c r="BT2364" s="72"/>
      <c r="BU2364" s="72"/>
      <c r="BV2364" s="72"/>
      <c r="BW2364" s="72"/>
      <c r="BX2364" s="72">
        <v>0.53783599999999998</v>
      </c>
      <c r="BY2364" s="72"/>
      <c r="BZ2364" s="72">
        <v>4.0138499999999997</v>
      </c>
      <c r="CA2364" s="72"/>
      <c r="CB2364" s="72">
        <v>4.77081</v>
      </c>
      <c r="CC2364" s="72"/>
      <c r="CD2364" s="72"/>
      <c r="CE2364" s="72"/>
      <c r="CF2364" s="72"/>
      <c r="CG2364" s="72"/>
      <c r="CH2364" s="72"/>
      <c r="CI2364" s="72"/>
      <c r="CJ2364" s="72"/>
      <c r="CK2364" s="72"/>
      <c r="CL2364" s="72"/>
      <c r="CM2364" s="72"/>
      <c r="CN2364" s="72"/>
      <c r="CO2364" s="72"/>
      <c r="CP2364" s="72"/>
      <c r="CQ2364" s="72"/>
      <c r="CR2364" s="72"/>
      <c r="CS2364" s="72"/>
      <c r="CT2364" s="72"/>
      <c r="CU2364" s="72"/>
      <c r="CV2364" s="72"/>
      <c r="CW2364" s="72"/>
      <c r="CX2364" s="72"/>
      <c r="CY2364" s="72"/>
      <c r="CZ2364" s="72"/>
      <c r="DA2364" s="72"/>
      <c r="DB2364" s="72"/>
      <c r="DC2364" s="72"/>
      <c r="DD2364" s="72"/>
      <c r="DE2364" s="72"/>
      <c r="DF2364" s="72"/>
      <c r="DG2364" s="72"/>
      <c r="DH2364" s="78">
        <f t="shared" si="1061"/>
        <v>99.181028400000002</v>
      </c>
      <c r="DJ2364" s="77">
        <f t="shared" si="1038"/>
        <v>0.81897159999999758</v>
      </c>
      <c r="DK2364" s="72"/>
      <c r="DL2364" s="51" t="s">
        <v>827</v>
      </c>
      <c r="DO2364" s="358">
        <v>0.81899999999999995</v>
      </c>
      <c r="DP2364" s="72"/>
      <c r="DQ2364" s="374"/>
      <c r="DR2364" s="72"/>
      <c r="DU2364" s="52"/>
      <c r="DX2364" s="75">
        <f t="shared" si="1039"/>
        <v>76.842720053909005</v>
      </c>
      <c r="DY2364" s="51">
        <f t="shared" si="1040"/>
        <v>0</v>
      </c>
      <c r="DZ2364" s="75">
        <f t="shared" si="1041"/>
        <v>6.0253055411956184E-2</v>
      </c>
      <c r="EA2364" s="51">
        <f t="shared" si="1042"/>
        <v>0</v>
      </c>
      <c r="EB2364" s="75">
        <f t="shared" si="1043"/>
        <v>12.663208077806138</v>
      </c>
      <c r="EC2364" s="51">
        <f t="shared" si="1044"/>
        <v>0</v>
      </c>
      <c r="ED2364" s="75">
        <f t="shared" si="1045"/>
        <v>1.0042172541134893</v>
      </c>
      <c r="EE2364" s="51">
        <f t="shared" si="1046"/>
        <v>0</v>
      </c>
      <c r="EF2364" s="75">
        <f t="shared" si="1047"/>
        <v>0</v>
      </c>
      <c r="EG2364" s="51" t="e">
        <f t="shared" si="1048"/>
        <v>#DIV/0!</v>
      </c>
      <c r="EH2364" s="75">
        <f t="shared" si="1049"/>
        <v>3.0126527705978092E-2</v>
      </c>
      <c r="EI2364" s="51">
        <f t="shared" si="1050"/>
        <v>0</v>
      </c>
      <c r="EJ2364" s="75">
        <f t="shared" si="1051"/>
        <v>0.54227709540466906</v>
      </c>
      <c r="EK2364" s="51">
        <f t="shared" si="1052"/>
        <v>0</v>
      </c>
      <c r="EL2364" s="75">
        <f t="shared" si="1053"/>
        <v>4.0469937292967204</v>
      </c>
      <c r="EM2364" s="51">
        <f t="shared" si="1054"/>
        <v>0</v>
      </c>
      <c r="EN2364" s="75">
        <f t="shared" si="1055"/>
        <v>4.8102042063520285</v>
      </c>
      <c r="EO2364" s="51">
        <f t="shared" si="1056"/>
        <v>0</v>
      </c>
      <c r="EP2364" s="75">
        <f t="shared" si="1057"/>
        <v>0</v>
      </c>
      <c r="EQ2364" s="51" t="e">
        <f t="shared" si="1058"/>
        <v>#DIV/0!</v>
      </c>
      <c r="ER2364" s="51">
        <f t="shared" si="1059"/>
        <v>100</v>
      </c>
      <c r="ES2364" s="51">
        <f t="shared" si="1060"/>
        <v>0</v>
      </c>
    </row>
    <row r="2365" spans="1:149" x14ac:dyDescent="0.45">
      <c r="A2365" s="78" t="s">
        <v>1524</v>
      </c>
      <c r="B2365" s="174" t="s">
        <v>3437</v>
      </c>
      <c r="C2365" s="51" t="s">
        <v>3585</v>
      </c>
      <c r="D2365" s="51" t="s">
        <v>3861</v>
      </c>
      <c r="E2365" s="78" t="s">
        <v>1121</v>
      </c>
      <c r="F2365" s="78" t="s">
        <v>3016</v>
      </c>
      <c r="G2365" s="72" t="s">
        <v>3392</v>
      </c>
      <c r="H2365" s="78" t="s">
        <v>1372</v>
      </c>
      <c r="I2365" s="78">
        <v>4</v>
      </c>
      <c r="J2365" s="300">
        <v>940</v>
      </c>
      <c r="K2365" s="78"/>
      <c r="L2365" s="300">
        <v>605.85</v>
      </c>
      <c r="M2365" s="72">
        <v>2</v>
      </c>
      <c r="O2365" s="72"/>
      <c r="P2365" s="72" t="s">
        <v>1374</v>
      </c>
      <c r="AA2365" s="195"/>
      <c r="AB2365" s="195"/>
      <c r="AC2365" s="195"/>
      <c r="AD2365" s="72"/>
      <c r="AE2365" s="316">
        <v>1</v>
      </c>
      <c r="AF2365" s="195"/>
      <c r="AG2365" s="195">
        <v>0</v>
      </c>
      <c r="AH2365" s="72"/>
      <c r="AR2365" s="53">
        <v>1.107</v>
      </c>
      <c r="AT2365" s="77"/>
      <c r="AU2365" s="276">
        <v>9400</v>
      </c>
      <c r="AV2365" s="276"/>
      <c r="AW2365" s="276">
        <v>10405.799999999999</v>
      </c>
      <c r="AX2365" s="95"/>
      <c r="AY2365" s="276"/>
      <c r="AZ2365" s="95"/>
      <c r="BB2365" s="80" t="s">
        <v>3412</v>
      </c>
      <c r="BC2365" s="270"/>
      <c r="BD2365" s="72">
        <v>76.193399999999997</v>
      </c>
      <c r="BE2365" s="72"/>
      <c r="BF2365" s="72">
        <v>5.9743900000000003E-2</v>
      </c>
      <c r="BG2365" s="72"/>
      <c r="BH2365" s="72">
        <v>12.5562</v>
      </c>
      <c r="BI2365" s="72"/>
      <c r="BJ2365" s="72"/>
      <c r="BK2365" s="72"/>
      <c r="BL2365" s="72"/>
      <c r="BM2365" s="72"/>
      <c r="BN2365" s="72">
        <v>0.99573199999999995</v>
      </c>
      <c r="BO2365" s="72"/>
      <c r="BP2365" s="72"/>
      <c r="BQ2365" s="72"/>
      <c r="BR2365" s="72">
        <v>2.9871999999999999E-2</v>
      </c>
      <c r="BS2365" s="72"/>
      <c r="BT2365" s="72"/>
      <c r="BU2365" s="72"/>
      <c r="BV2365" s="72"/>
      <c r="BW2365" s="72"/>
      <c r="BX2365" s="72">
        <v>0.53769500000000003</v>
      </c>
      <c r="BY2365" s="72"/>
      <c r="BZ2365" s="72">
        <v>4.0128000000000004</v>
      </c>
      <c r="CA2365" s="72"/>
      <c r="CB2365" s="72">
        <v>4.7695600000000002</v>
      </c>
      <c r="CC2365" s="72"/>
      <c r="CD2365" s="72"/>
      <c r="CE2365" s="72"/>
      <c r="CF2365" s="72"/>
      <c r="CG2365" s="72"/>
      <c r="CH2365" s="72"/>
      <c r="CI2365" s="72"/>
      <c r="CJ2365" s="72"/>
      <c r="CK2365" s="72"/>
      <c r="CL2365" s="72"/>
      <c r="CM2365" s="72"/>
      <c r="CN2365" s="72"/>
      <c r="CO2365" s="72"/>
      <c r="CP2365" s="72"/>
      <c r="CQ2365" s="72"/>
      <c r="CR2365" s="72"/>
      <c r="CS2365" s="72"/>
      <c r="CT2365" s="72"/>
      <c r="CU2365" s="72"/>
      <c r="CV2365" s="72"/>
      <c r="CW2365" s="72"/>
      <c r="CX2365" s="72"/>
      <c r="CY2365" s="72"/>
      <c r="CZ2365" s="72"/>
      <c r="DA2365" s="72"/>
      <c r="DB2365" s="72"/>
      <c r="DC2365" s="72"/>
      <c r="DD2365" s="72"/>
      <c r="DE2365" s="72"/>
      <c r="DF2365" s="72"/>
      <c r="DG2365" s="72"/>
      <c r="DH2365" s="78">
        <f t="shared" si="1061"/>
        <v>99.155002899999999</v>
      </c>
      <c r="DJ2365" s="77">
        <f t="shared" si="1038"/>
        <v>0.8449971000000005</v>
      </c>
      <c r="DK2365" s="72"/>
      <c r="DL2365" s="51" t="s">
        <v>827</v>
      </c>
      <c r="DO2365" s="358">
        <v>0.84499999999999997</v>
      </c>
      <c r="DP2365" s="72"/>
      <c r="DQ2365" s="374"/>
      <c r="DR2365" s="72"/>
      <c r="DU2365" s="52"/>
      <c r="DX2365" s="75">
        <f t="shared" si="1039"/>
        <v>76.842718744956031</v>
      </c>
      <c r="DY2365" s="51">
        <f t="shared" si="1040"/>
        <v>0</v>
      </c>
      <c r="DZ2365" s="75">
        <f t="shared" si="1041"/>
        <v>6.0253036410329232E-2</v>
      </c>
      <c r="EA2365" s="51">
        <f t="shared" si="1042"/>
        <v>0</v>
      </c>
      <c r="EB2365" s="75">
        <f t="shared" si="1043"/>
        <v>12.663203704066456</v>
      </c>
      <c r="EC2365" s="51">
        <f t="shared" si="1044"/>
        <v>0</v>
      </c>
      <c r="ED2365" s="75">
        <f t="shared" si="1045"/>
        <v>1.0042176096794808</v>
      </c>
      <c r="EE2365" s="51">
        <f t="shared" si="1046"/>
        <v>0</v>
      </c>
      <c r="EF2365" s="75">
        <f t="shared" si="1047"/>
        <v>0</v>
      </c>
      <c r="EG2365" s="51" t="e">
        <f t="shared" si="1048"/>
        <v>#DIV/0!</v>
      </c>
      <c r="EH2365" s="75">
        <f t="shared" si="1049"/>
        <v>3.0126568631263687E-2</v>
      </c>
      <c r="EI2365" s="51">
        <f t="shared" si="1050"/>
        <v>0</v>
      </c>
      <c r="EJ2365" s="75">
        <f t="shared" si="1051"/>
        <v>0.54227722684076496</v>
      </c>
      <c r="EK2365" s="51">
        <f t="shared" si="1052"/>
        <v>0</v>
      </c>
      <c r="EL2365" s="75">
        <f t="shared" si="1053"/>
        <v>4.0469970073491881</v>
      </c>
      <c r="EM2365" s="51">
        <f t="shared" si="1054"/>
        <v>0</v>
      </c>
      <c r="EN2365" s="75">
        <f t="shared" si="1055"/>
        <v>4.810206102066485</v>
      </c>
      <c r="EO2365" s="51">
        <f t="shared" si="1056"/>
        <v>0</v>
      </c>
      <c r="EP2365" s="75">
        <f t="shared" si="1057"/>
        <v>0</v>
      </c>
      <c r="EQ2365" s="51" t="e">
        <f t="shared" si="1058"/>
        <v>#DIV/0!</v>
      </c>
      <c r="ER2365" s="51">
        <f t="shared" si="1059"/>
        <v>100</v>
      </c>
      <c r="ES2365" s="51">
        <f t="shared" si="1060"/>
        <v>0</v>
      </c>
    </row>
    <row r="2366" spans="1:149" x14ac:dyDescent="0.45">
      <c r="A2366" s="78" t="s">
        <v>1524</v>
      </c>
      <c r="B2366" s="174" t="s">
        <v>3437</v>
      </c>
      <c r="C2366" s="51" t="s">
        <v>3585</v>
      </c>
      <c r="D2366" s="51" t="s">
        <v>3861</v>
      </c>
      <c r="E2366" s="78" t="s">
        <v>1121</v>
      </c>
      <c r="F2366" s="78" t="s">
        <v>3017</v>
      </c>
      <c r="G2366" s="72" t="s">
        <v>3392</v>
      </c>
      <c r="H2366" s="78" t="s">
        <v>1372</v>
      </c>
      <c r="I2366" s="78">
        <v>4</v>
      </c>
      <c r="J2366" s="300">
        <v>940</v>
      </c>
      <c r="K2366" s="78"/>
      <c r="L2366" s="300">
        <v>603.85</v>
      </c>
      <c r="M2366" s="72">
        <v>2</v>
      </c>
      <c r="O2366" s="72"/>
      <c r="P2366" s="72" t="s">
        <v>1374</v>
      </c>
      <c r="AA2366" s="195"/>
      <c r="AB2366" s="195"/>
      <c r="AC2366" s="195"/>
      <c r="AD2366" s="72"/>
      <c r="AE2366" s="316">
        <v>1</v>
      </c>
      <c r="AF2366" s="195"/>
      <c r="AG2366" s="195">
        <v>0</v>
      </c>
      <c r="AH2366" s="72"/>
      <c r="AR2366" s="53">
        <v>1.1020000000000001</v>
      </c>
      <c r="AT2366" s="77"/>
      <c r="AU2366" s="276">
        <v>9400</v>
      </c>
      <c r="AV2366" s="276"/>
      <c r="AW2366" s="276">
        <v>10358.800000000001</v>
      </c>
      <c r="AX2366" s="95"/>
      <c r="AY2366" s="276"/>
      <c r="AZ2366" s="95"/>
      <c r="BB2366" s="80" t="s">
        <v>3412</v>
      </c>
      <c r="BC2366" s="270"/>
      <c r="BD2366" s="72">
        <v>76.192599999999999</v>
      </c>
      <c r="BE2366" s="72"/>
      <c r="BF2366" s="72">
        <v>5.9743299999999999E-2</v>
      </c>
      <c r="BG2366" s="72"/>
      <c r="BH2366" s="72">
        <v>12.556100000000001</v>
      </c>
      <c r="BI2366" s="72"/>
      <c r="BJ2366" s="72"/>
      <c r="BK2366" s="72"/>
      <c r="BL2366" s="72"/>
      <c r="BM2366" s="72"/>
      <c r="BN2366" s="72">
        <v>0.995722</v>
      </c>
      <c r="BO2366" s="72"/>
      <c r="BP2366" s="72"/>
      <c r="BQ2366" s="72"/>
      <c r="BR2366" s="72">
        <v>2.9871700000000001E-2</v>
      </c>
      <c r="BS2366" s="72"/>
      <c r="BT2366" s="72"/>
      <c r="BU2366" s="72"/>
      <c r="BV2366" s="72"/>
      <c r="BW2366" s="72"/>
      <c r="BX2366" s="72">
        <v>0.53769</v>
      </c>
      <c r="BY2366" s="72"/>
      <c r="BZ2366" s="72">
        <v>4.0127600000000001</v>
      </c>
      <c r="CA2366" s="72"/>
      <c r="CB2366" s="72">
        <v>4.7695100000000004</v>
      </c>
      <c r="CC2366" s="72"/>
      <c r="CD2366" s="72"/>
      <c r="CE2366" s="72"/>
      <c r="CF2366" s="72"/>
      <c r="CG2366" s="72"/>
      <c r="CH2366" s="72"/>
      <c r="CI2366" s="72"/>
      <c r="CJ2366" s="72"/>
      <c r="CK2366" s="72"/>
      <c r="CL2366" s="72"/>
      <c r="CM2366" s="72"/>
      <c r="CN2366" s="72"/>
      <c r="CO2366" s="72"/>
      <c r="CP2366" s="72"/>
      <c r="CQ2366" s="72"/>
      <c r="CR2366" s="72"/>
      <c r="CS2366" s="72"/>
      <c r="CT2366" s="72"/>
      <c r="CU2366" s="72"/>
      <c r="CV2366" s="72"/>
      <c r="CW2366" s="72"/>
      <c r="CX2366" s="72"/>
      <c r="CY2366" s="72"/>
      <c r="CZ2366" s="72"/>
      <c r="DA2366" s="72"/>
      <c r="DB2366" s="72"/>
      <c r="DC2366" s="72"/>
      <c r="DD2366" s="72"/>
      <c r="DE2366" s="72"/>
      <c r="DF2366" s="72"/>
      <c r="DG2366" s="72"/>
      <c r="DH2366" s="78">
        <f t="shared" si="1061"/>
        <v>99.15399699999999</v>
      </c>
      <c r="DJ2366" s="77">
        <f t="shared" si="1038"/>
        <v>0.84600300000001027</v>
      </c>
      <c r="DK2366" s="72"/>
      <c r="DL2366" s="51" t="s">
        <v>827</v>
      </c>
      <c r="DO2366" s="358">
        <v>0.84599999999999997</v>
      </c>
      <c r="DP2366" s="72"/>
      <c r="DQ2366" s="374"/>
      <c r="DR2366" s="72"/>
      <c r="DU2366" s="52"/>
      <c r="DX2366" s="75">
        <f t="shared" si="1039"/>
        <v>76.842691475160606</v>
      </c>
      <c r="DY2366" s="51">
        <f t="shared" si="1040"/>
        <v>0</v>
      </c>
      <c r="DZ2366" s="75">
        <f t="shared" si="1041"/>
        <v>6.0253042547543503E-2</v>
      </c>
      <c r="EA2366" s="51">
        <f t="shared" si="1042"/>
        <v>0</v>
      </c>
      <c r="EB2366" s="75">
        <f t="shared" si="1043"/>
        <v>12.663231316837386</v>
      </c>
      <c r="EC2366" s="51">
        <f t="shared" si="1044"/>
        <v>0</v>
      </c>
      <c r="ED2366" s="75">
        <f t="shared" si="1045"/>
        <v>1.0042177119697959</v>
      </c>
      <c r="EE2366" s="51">
        <f t="shared" si="1046"/>
        <v>0</v>
      </c>
      <c r="EF2366" s="75">
        <f t="shared" si="1047"/>
        <v>0</v>
      </c>
      <c r="EG2366" s="51" t="e">
        <f t="shared" si="1048"/>
        <v>#DIV/0!</v>
      </c>
      <c r="EH2366" s="75">
        <f t="shared" si="1049"/>
        <v>3.0126571700382389E-2</v>
      </c>
      <c r="EI2366" s="51">
        <f t="shared" si="1050"/>
        <v>0</v>
      </c>
      <c r="EJ2366" s="75">
        <f t="shared" si="1051"/>
        <v>0.54227768548755528</v>
      </c>
      <c r="EK2366" s="51">
        <f t="shared" si="1052"/>
        <v>0</v>
      </c>
      <c r="EL2366" s="75">
        <f t="shared" si="1053"/>
        <v>4.0469977221392295</v>
      </c>
      <c r="EM2366" s="51">
        <f t="shared" si="1054"/>
        <v>0</v>
      </c>
      <c r="EN2366" s="75">
        <f t="shared" si="1055"/>
        <v>4.8102044741575076</v>
      </c>
      <c r="EO2366" s="51">
        <f t="shared" si="1056"/>
        <v>0</v>
      </c>
      <c r="EP2366" s="75">
        <f t="shared" si="1057"/>
        <v>0</v>
      </c>
      <c r="EQ2366" s="51" t="e">
        <f t="shared" si="1058"/>
        <v>#DIV/0!</v>
      </c>
      <c r="ER2366" s="51">
        <f t="shared" si="1059"/>
        <v>100</v>
      </c>
      <c r="ES2366" s="51">
        <f t="shared" si="1060"/>
        <v>0</v>
      </c>
    </row>
    <row r="2367" spans="1:149" x14ac:dyDescent="0.45">
      <c r="A2367" s="78" t="s">
        <v>1524</v>
      </c>
      <c r="B2367" s="174" t="s">
        <v>3437</v>
      </c>
      <c r="C2367" s="51" t="s">
        <v>3585</v>
      </c>
      <c r="D2367" s="51" t="s">
        <v>3861</v>
      </c>
      <c r="E2367" s="78" t="s">
        <v>1121</v>
      </c>
      <c r="F2367" s="78" t="s">
        <v>3018</v>
      </c>
      <c r="G2367" s="72" t="s">
        <v>3392</v>
      </c>
      <c r="H2367" s="78" t="s">
        <v>1372</v>
      </c>
      <c r="I2367" s="78">
        <v>4</v>
      </c>
      <c r="J2367" s="300">
        <v>940</v>
      </c>
      <c r="K2367" s="78"/>
      <c r="L2367" s="300">
        <v>604.85</v>
      </c>
      <c r="M2367" s="72">
        <v>2</v>
      </c>
      <c r="O2367" s="72"/>
      <c r="P2367" s="72" t="s">
        <v>1374</v>
      </c>
      <c r="AA2367" s="195"/>
      <c r="AB2367" s="195"/>
      <c r="AC2367" s="195"/>
      <c r="AD2367" s="72"/>
      <c r="AE2367" s="316">
        <v>1</v>
      </c>
      <c r="AF2367" s="195"/>
      <c r="AG2367" s="195">
        <v>0</v>
      </c>
      <c r="AH2367" s="72"/>
      <c r="AR2367" s="53">
        <v>1.1040000000000001</v>
      </c>
      <c r="AT2367" s="77"/>
      <c r="AU2367" s="276">
        <v>9400</v>
      </c>
      <c r="AV2367" s="276"/>
      <c r="AW2367" s="276">
        <v>10377.6</v>
      </c>
      <c r="AX2367" s="95"/>
      <c r="AY2367" s="276"/>
      <c r="AZ2367" s="95"/>
      <c r="BB2367" s="80" t="s">
        <v>3412</v>
      </c>
      <c r="BC2367" s="270"/>
      <c r="BD2367" s="72">
        <v>76.174999999999997</v>
      </c>
      <c r="BE2367" s="72"/>
      <c r="BF2367" s="72">
        <v>5.9729499999999998E-2</v>
      </c>
      <c r="BG2367" s="72"/>
      <c r="BH2367" s="72">
        <v>12.553100000000001</v>
      </c>
      <c r="BI2367" s="72"/>
      <c r="BJ2367" s="72"/>
      <c r="BK2367" s="72"/>
      <c r="BL2367" s="72"/>
      <c r="BM2367" s="72"/>
      <c r="BN2367" s="72">
        <v>0.99549100000000001</v>
      </c>
      <c r="BO2367" s="72"/>
      <c r="BP2367" s="72"/>
      <c r="BQ2367" s="72"/>
      <c r="BR2367" s="72">
        <v>2.9864700000000001E-2</v>
      </c>
      <c r="BS2367" s="72"/>
      <c r="BT2367" s="72"/>
      <c r="BU2367" s="72"/>
      <c r="BV2367" s="72"/>
      <c r="BW2367" s="72"/>
      <c r="BX2367" s="72">
        <v>0.53756499999999996</v>
      </c>
      <c r="BY2367" s="72"/>
      <c r="BZ2367" s="72">
        <v>4.0118299999999998</v>
      </c>
      <c r="CA2367" s="72"/>
      <c r="CB2367" s="72">
        <v>4.7683999999999997</v>
      </c>
      <c r="CC2367" s="72"/>
      <c r="CD2367" s="72"/>
      <c r="CE2367" s="72"/>
      <c r="CF2367" s="72"/>
      <c r="CG2367" s="72"/>
      <c r="CH2367" s="72"/>
      <c r="CI2367" s="72"/>
      <c r="CJ2367" s="72"/>
      <c r="CK2367" s="72"/>
      <c r="CL2367" s="72"/>
      <c r="CM2367" s="72"/>
      <c r="CN2367" s="72"/>
      <c r="CO2367" s="72"/>
      <c r="CP2367" s="72"/>
      <c r="CQ2367" s="72"/>
      <c r="CR2367" s="72"/>
      <c r="CS2367" s="72"/>
      <c r="CT2367" s="72"/>
      <c r="CU2367" s="72"/>
      <c r="CV2367" s="72"/>
      <c r="CW2367" s="72"/>
      <c r="CX2367" s="72"/>
      <c r="CY2367" s="72"/>
      <c r="CZ2367" s="72"/>
      <c r="DA2367" s="72"/>
      <c r="DB2367" s="72"/>
      <c r="DC2367" s="72"/>
      <c r="DD2367" s="72"/>
      <c r="DE2367" s="72"/>
      <c r="DF2367" s="72"/>
      <c r="DG2367" s="72"/>
      <c r="DH2367" s="78">
        <f t="shared" si="1061"/>
        <v>99.13098020000001</v>
      </c>
      <c r="DJ2367" s="77">
        <f t="shared" si="1038"/>
        <v>0.86901979999998957</v>
      </c>
      <c r="DK2367" s="72"/>
      <c r="DL2367" s="51" t="s">
        <v>827</v>
      </c>
      <c r="DO2367" s="358">
        <v>0.86899999999999999</v>
      </c>
      <c r="DP2367" s="72"/>
      <c r="DQ2367" s="374"/>
      <c r="DR2367" s="72"/>
      <c r="DU2367" s="52"/>
      <c r="DX2367" s="75">
        <f t="shared" si="1039"/>
        <v>76.842778964067975</v>
      </c>
      <c r="DY2367" s="51">
        <f t="shared" si="1040"/>
        <v>0</v>
      </c>
      <c r="DZ2367" s="75">
        <f t="shared" si="1041"/>
        <v>6.0253111468779756E-2</v>
      </c>
      <c r="EA2367" s="51">
        <f t="shared" si="1042"/>
        <v>0</v>
      </c>
      <c r="EB2367" s="75">
        <f t="shared" si="1043"/>
        <v>12.663145239433431</v>
      </c>
      <c r="EC2367" s="51">
        <f t="shared" si="1044"/>
        <v>0</v>
      </c>
      <c r="ED2367" s="75">
        <f t="shared" si="1045"/>
        <v>1.0042178519687428</v>
      </c>
      <c r="EE2367" s="51">
        <f t="shared" si="1046"/>
        <v>0</v>
      </c>
      <c r="EF2367" s="75">
        <f t="shared" si="1047"/>
        <v>0</v>
      </c>
      <c r="EG2367" s="51" t="e">
        <f t="shared" si="1048"/>
        <v>#DIV/0!</v>
      </c>
      <c r="EH2367" s="75">
        <f t="shared" si="1049"/>
        <v>3.0126505296070902E-2</v>
      </c>
      <c r="EI2367" s="51">
        <f t="shared" si="1050"/>
        <v>0</v>
      </c>
      <c r="EJ2367" s="75">
        <f t="shared" si="1051"/>
        <v>0.54227749883582799</v>
      </c>
      <c r="EK2367" s="51">
        <f t="shared" si="1052"/>
        <v>0</v>
      </c>
      <c r="EL2367" s="75">
        <f t="shared" si="1053"/>
        <v>4.0469992245673359</v>
      </c>
      <c r="EM2367" s="51">
        <f t="shared" si="1054"/>
        <v>0</v>
      </c>
      <c r="EN2367" s="75">
        <f t="shared" si="1055"/>
        <v>4.8102016043618212</v>
      </c>
      <c r="EO2367" s="51">
        <f t="shared" si="1056"/>
        <v>0</v>
      </c>
      <c r="EP2367" s="75">
        <f t="shared" si="1057"/>
        <v>0</v>
      </c>
      <c r="EQ2367" s="51" t="e">
        <f t="shared" si="1058"/>
        <v>#DIV/0!</v>
      </c>
      <c r="ER2367" s="51">
        <f t="shared" si="1059"/>
        <v>100</v>
      </c>
      <c r="ES2367" s="51">
        <f t="shared" si="1060"/>
        <v>0</v>
      </c>
    </row>
    <row r="2368" spans="1:149" x14ac:dyDescent="0.45">
      <c r="A2368" s="78" t="s">
        <v>1524</v>
      </c>
      <c r="B2368" s="174" t="s">
        <v>3437</v>
      </c>
      <c r="C2368" s="51" t="s">
        <v>3585</v>
      </c>
      <c r="D2368" s="51" t="s">
        <v>3861</v>
      </c>
      <c r="E2368" s="78" t="s">
        <v>1121</v>
      </c>
      <c r="F2368" s="78" t="s">
        <v>3019</v>
      </c>
      <c r="G2368" s="72" t="s">
        <v>3392</v>
      </c>
      <c r="H2368" s="78" t="s">
        <v>1372</v>
      </c>
      <c r="I2368" s="78">
        <v>52</v>
      </c>
      <c r="J2368" s="300">
        <v>940</v>
      </c>
      <c r="K2368" s="78"/>
      <c r="L2368" s="300">
        <v>545.85</v>
      </c>
      <c r="M2368" s="72">
        <v>2</v>
      </c>
      <c r="O2368" s="72"/>
      <c r="P2368" s="72" t="s">
        <v>1374</v>
      </c>
      <c r="AA2368" s="195"/>
      <c r="AB2368" s="195"/>
      <c r="AC2368" s="195"/>
      <c r="AD2368" s="72"/>
      <c r="AE2368" s="316">
        <v>1</v>
      </c>
      <c r="AF2368" s="195"/>
      <c r="AG2368" s="195">
        <v>0</v>
      </c>
      <c r="AH2368" s="72"/>
      <c r="AR2368" s="53">
        <v>0.95420000000000005</v>
      </c>
      <c r="AT2368" s="77"/>
      <c r="AU2368" s="276">
        <v>9400</v>
      </c>
      <c r="AV2368" s="276"/>
      <c r="AW2368" s="276">
        <v>8969.48</v>
      </c>
      <c r="AX2368" s="95"/>
      <c r="AY2368" s="276"/>
      <c r="AZ2368" s="95"/>
      <c r="BB2368" s="80" t="s">
        <v>3412</v>
      </c>
      <c r="BC2368" s="270"/>
      <c r="BD2368" s="72">
        <v>76.181100000000001</v>
      </c>
      <c r="BE2368" s="72"/>
      <c r="BF2368" s="72">
        <v>5.9734299999999997E-2</v>
      </c>
      <c r="BG2368" s="72"/>
      <c r="BH2368" s="72">
        <v>12.5542</v>
      </c>
      <c r="BI2368" s="72"/>
      <c r="BJ2368" s="72"/>
      <c r="BK2368" s="72"/>
      <c r="BL2368" s="72"/>
      <c r="BM2368" s="72"/>
      <c r="BN2368" s="72">
        <v>0.99557099999999998</v>
      </c>
      <c r="BO2368" s="72"/>
      <c r="BP2368" s="72"/>
      <c r="BQ2368" s="72"/>
      <c r="BR2368" s="72">
        <v>2.9867100000000001E-2</v>
      </c>
      <c r="BS2368" s="72"/>
      <c r="BT2368" s="72"/>
      <c r="BU2368" s="72"/>
      <c r="BV2368" s="72"/>
      <c r="BW2368" s="72"/>
      <c r="BX2368" s="72">
        <v>0.537609</v>
      </c>
      <c r="BY2368" s="72"/>
      <c r="BZ2368" s="72">
        <v>4.0121500000000001</v>
      </c>
      <c r="CA2368" s="72"/>
      <c r="CB2368" s="72">
        <v>4.7687900000000001</v>
      </c>
      <c r="CC2368" s="72"/>
      <c r="CD2368" s="72"/>
      <c r="CE2368" s="72"/>
      <c r="CF2368" s="72"/>
      <c r="CG2368" s="72"/>
      <c r="CH2368" s="72"/>
      <c r="CI2368" s="72"/>
      <c r="CJ2368" s="72"/>
      <c r="CK2368" s="72"/>
      <c r="CL2368" s="72"/>
      <c r="CM2368" s="72"/>
      <c r="CN2368" s="72"/>
      <c r="CO2368" s="72"/>
      <c r="CP2368" s="72"/>
      <c r="CQ2368" s="72"/>
      <c r="CR2368" s="72"/>
      <c r="CS2368" s="72"/>
      <c r="CT2368" s="72"/>
      <c r="CU2368" s="72"/>
      <c r="CV2368" s="72"/>
      <c r="CW2368" s="72"/>
      <c r="CX2368" s="72"/>
      <c r="CY2368" s="72"/>
      <c r="CZ2368" s="72"/>
      <c r="DA2368" s="72"/>
      <c r="DB2368" s="72"/>
      <c r="DC2368" s="72"/>
      <c r="DD2368" s="72"/>
      <c r="DE2368" s="72"/>
      <c r="DF2368" s="72"/>
      <c r="DG2368" s="72"/>
      <c r="DH2368" s="78">
        <f t="shared" si="1061"/>
        <v>99.139021400000004</v>
      </c>
      <c r="DJ2368" s="77">
        <f t="shared" si="1038"/>
        <v>0.86097859999999571</v>
      </c>
      <c r="DK2368" s="72"/>
      <c r="DL2368" s="51" t="s">
        <v>827</v>
      </c>
      <c r="DO2368" s="358">
        <v>0.86099999999999999</v>
      </c>
      <c r="DP2368" s="72"/>
      <c r="DQ2368" s="374"/>
      <c r="DR2368" s="72"/>
      <c r="DU2368" s="52"/>
      <c r="DX2368" s="75">
        <f t="shared" si="1039"/>
        <v>76.84269919573768</v>
      </c>
      <c r="DY2368" s="51">
        <f t="shared" si="1040"/>
        <v>0</v>
      </c>
      <c r="DZ2368" s="75">
        <f t="shared" si="1041"/>
        <v>6.0253066004139509E-2</v>
      </c>
      <c r="EA2368" s="51">
        <f t="shared" si="1042"/>
        <v>0</v>
      </c>
      <c r="EB2368" s="75">
        <f t="shared" si="1043"/>
        <v>12.663227680397499</v>
      </c>
      <c r="EC2368" s="51">
        <f t="shared" si="1044"/>
        <v>0</v>
      </c>
      <c r="ED2368" s="75">
        <f t="shared" si="1045"/>
        <v>1.0042170942792865</v>
      </c>
      <c r="EE2368" s="51">
        <f t="shared" si="1046"/>
        <v>0</v>
      </c>
      <c r="EF2368" s="75">
        <f t="shared" si="1047"/>
        <v>0</v>
      </c>
      <c r="EG2368" s="51" t="e">
        <f t="shared" si="1048"/>
        <v>#DIV/0!</v>
      </c>
      <c r="EH2368" s="75">
        <f t="shared" si="1049"/>
        <v>3.0126482567841846E-2</v>
      </c>
      <c r="EI2368" s="51">
        <f t="shared" si="1050"/>
        <v>0</v>
      </c>
      <c r="EJ2368" s="75">
        <f t="shared" si="1051"/>
        <v>0.54227789664262316</v>
      </c>
      <c r="EK2368" s="51">
        <f t="shared" si="1052"/>
        <v>0</v>
      </c>
      <c r="EL2368" s="75">
        <f t="shared" si="1053"/>
        <v>4.0469937501319739</v>
      </c>
      <c r="EM2368" s="51">
        <f t="shared" si="1054"/>
        <v>0</v>
      </c>
      <c r="EN2368" s="75">
        <f t="shared" si="1055"/>
        <v>4.8102048342389629</v>
      </c>
      <c r="EO2368" s="51">
        <f t="shared" si="1056"/>
        <v>0</v>
      </c>
      <c r="EP2368" s="75">
        <f t="shared" si="1057"/>
        <v>0</v>
      </c>
      <c r="EQ2368" s="51" t="e">
        <f t="shared" si="1058"/>
        <v>#DIV/0!</v>
      </c>
      <c r="ER2368" s="51">
        <f t="shared" si="1059"/>
        <v>100</v>
      </c>
      <c r="ES2368" s="51">
        <f t="shared" si="1060"/>
        <v>0</v>
      </c>
    </row>
    <row r="2369" spans="1:149" x14ac:dyDescent="0.45">
      <c r="A2369" s="78" t="s">
        <v>1524</v>
      </c>
      <c r="B2369" s="174" t="s">
        <v>3437</v>
      </c>
      <c r="C2369" s="51" t="s">
        <v>3585</v>
      </c>
      <c r="D2369" s="51" t="s">
        <v>3861</v>
      </c>
      <c r="E2369" s="78" t="s">
        <v>1121</v>
      </c>
      <c r="F2369" s="78" t="s">
        <v>3020</v>
      </c>
      <c r="G2369" s="72" t="s">
        <v>3392</v>
      </c>
      <c r="H2369" s="78" t="s">
        <v>1372</v>
      </c>
      <c r="I2369" s="78">
        <v>52</v>
      </c>
      <c r="J2369" s="300">
        <v>940</v>
      </c>
      <c r="K2369" s="78"/>
      <c r="L2369" s="300">
        <v>543.85</v>
      </c>
      <c r="M2369" s="72">
        <v>2</v>
      </c>
      <c r="O2369" s="72"/>
      <c r="P2369" s="72" t="s">
        <v>1374</v>
      </c>
      <c r="AA2369" s="195"/>
      <c r="AB2369" s="195"/>
      <c r="AC2369" s="195"/>
      <c r="AD2369" s="72"/>
      <c r="AE2369" s="316">
        <v>1</v>
      </c>
      <c r="AF2369" s="195"/>
      <c r="AG2369" s="195">
        <v>0</v>
      </c>
      <c r="AH2369" s="72"/>
      <c r="AR2369" s="53">
        <v>0.94869999999999999</v>
      </c>
      <c r="AT2369" s="77"/>
      <c r="AU2369" s="276">
        <v>9400</v>
      </c>
      <c r="AV2369" s="276"/>
      <c r="AW2369" s="276">
        <v>8917.7800000000007</v>
      </c>
      <c r="AX2369" s="95"/>
      <c r="AY2369" s="276"/>
      <c r="AZ2369" s="95"/>
      <c r="BB2369" s="80" t="s">
        <v>3412</v>
      </c>
      <c r="BC2369" s="270"/>
      <c r="BD2369" s="72">
        <v>76.184200000000004</v>
      </c>
      <c r="BE2369" s="72"/>
      <c r="BF2369" s="72">
        <v>5.9736699999999997E-2</v>
      </c>
      <c r="BG2369" s="72"/>
      <c r="BH2369" s="72">
        <v>12.5547</v>
      </c>
      <c r="BI2369" s="72"/>
      <c r="BJ2369" s="72"/>
      <c r="BK2369" s="72"/>
      <c r="BL2369" s="72"/>
      <c r="BM2369" s="72"/>
      <c r="BN2369" s="72">
        <v>0.99561200000000005</v>
      </c>
      <c r="BO2369" s="72"/>
      <c r="BP2369" s="72"/>
      <c r="BQ2369" s="72"/>
      <c r="BR2369" s="72">
        <v>2.98683E-2</v>
      </c>
      <c r="BS2369" s="72"/>
      <c r="BT2369" s="72"/>
      <c r="BU2369" s="72"/>
      <c r="BV2369" s="72"/>
      <c r="BW2369" s="72"/>
      <c r="BX2369" s="72">
        <v>0.53763000000000005</v>
      </c>
      <c r="BY2369" s="72"/>
      <c r="BZ2369" s="72">
        <v>4.0123100000000003</v>
      </c>
      <c r="CA2369" s="72"/>
      <c r="CB2369" s="72">
        <v>4.76898</v>
      </c>
      <c r="CC2369" s="72"/>
      <c r="CD2369" s="72"/>
      <c r="CE2369" s="72"/>
      <c r="CF2369" s="72"/>
      <c r="CG2369" s="72"/>
      <c r="CH2369" s="72"/>
      <c r="CI2369" s="72"/>
      <c r="CJ2369" s="72"/>
      <c r="CK2369" s="72"/>
      <c r="CL2369" s="72"/>
      <c r="CM2369" s="72"/>
      <c r="CN2369" s="72"/>
      <c r="CO2369" s="72"/>
      <c r="CP2369" s="72"/>
      <c r="CQ2369" s="72"/>
      <c r="CR2369" s="72"/>
      <c r="CS2369" s="72"/>
      <c r="CT2369" s="72"/>
      <c r="CU2369" s="72"/>
      <c r="CV2369" s="72"/>
      <c r="CW2369" s="72"/>
      <c r="CX2369" s="72"/>
      <c r="CY2369" s="72"/>
      <c r="CZ2369" s="72"/>
      <c r="DA2369" s="72"/>
      <c r="DB2369" s="72"/>
      <c r="DC2369" s="72"/>
      <c r="DD2369" s="72"/>
      <c r="DE2369" s="72"/>
      <c r="DF2369" s="72"/>
      <c r="DG2369" s="72"/>
      <c r="DH2369" s="78">
        <f t="shared" si="1061"/>
        <v>99.143037000000007</v>
      </c>
      <c r="DJ2369" s="77">
        <f t="shared" si="1038"/>
        <v>0.85696299999999326</v>
      </c>
      <c r="DK2369" s="72"/>
      <c r="DL2369" s="51" t="s">
        <v>827</v>
      </c>
      <c r="DO2369" s="358">
        <v>0.85699999999999998</v>
      </c>
      <c r="DP2369" s="72"/>
      <c r="DQ2369" s="374"/>
      <c r="DR2369" s="72"/>
      <c r="DU2369" s="52"/>
      <c r="DX2369" s="75">
        <f t="shared" si="1039"/>
        <v>76.842713623953244</v>
      </c>
      <c r="DY2369" s="51">
        <f t="shared" si="1040"/>
        <v>0</v>
      </c>
      <c r="DZ2369" s="75">
        <f t="shared" si="1041"/>
        <v>6.0253046313277644E-2</v>
      </c>
      <c r="EA2369" s="51">
        <f t="shared" si="1042"/>
        <v>0</v>
      </c>
      <c r="EB2369" s="75">
        <f t="shared" si="1043"/>
        <v>12.663219102315779</v>
      </c>
      <c r="EC2369" s="51">
        <f t="shared" si="1044"/>
        <v>0</v>
      </c>
      <c r="ED2369" s="75">
        <f t="shared" si="1045"/>
        <v>1.0042177747691954</v>
      </c>
      <c r="EE2369" s="51">
        <f t="shared" si="1046"/>
        <v>0</v>
      </c>
      <c r="EF2369" s="75">
        <f t="shared" si="1047"/>
        <v>0</v>
      </c>
      <c r="EG2369" s="51" t="e">
        <f t="shared" si="1048"/>
        <v>#DIV/0!</v>
      </c>
      <c r="EH2369" s="75">
        <f t="shared" si="1049"/>
        <v>3.0126472724453658E-2</v>
      </c>
      <c r="EI2369" s="51">
        <f t="shared" si="1050"/>
        <v>0</v>
      </c>
      <c r="EJ2369" s="75">
        <f t="shared" si="1051"/>
        <v>0.54227711422638791</v>
      </c>
      <c r="EK2369" s="51">
        <f t="shared" si="1052"/>
        <v>0</v>
      </c>
      <c r="EL2369" s="75">
        <f t="shared" si="1053"/>
        <v>4.0469912173459042</v>
      </c>
      <c r="EM2369" s="51">
        <f t="shared" si="1054"/>
        <v>0</v>
      </c>
      <c r="EN2369" s="75">
        <f t="shared" si="1055"/>
        <v>4.8102016483517644</v>
      </c>
      <c r="EO2369" s="51">
        <f t="shared" si="1056"/>
        <v>0</v>
      </c>
      <c r="EP2369" s="75">
        <f t="shared" si="1057"/>
        <v>0</v>
      </c>
      <c r="EQ2369" s="51" t="e">
        <f t="shared" si="1058"/>
        <v>#DIV/0!</v>
      </c>
      <c r="ER2369" s="51">
        <f t="shared" si="1059"/>
        <v>100</v>
      </c>
      <c r="ES2369" s="51">
        <f t="shared" si="1060"/>
        <v>0</v>
      </c>
    </row>
    <row r="2370" spans="1:149" x14ac:dyDescent="0.45">
      <c r="A2370" s="78" t="s">
        <v>1524</v>
      </c>
      <c r="B2370" s="174" t="s">
        <v>3437</v>
      </c>
      <c r="C2370" s="51" t="s">
        <v>3585</v>
      </c>
      <c r="D2370" s="51" t="s">
        <v>3861</v>
      </c>
      <c r="E2370" s="78" t="s">
        <v>1121</v>
      </c>
      <c r="F2370" s="78" t="s">
        <v>3021</v>
      </c>
      <c r="G2370" s="72" t="s">
        <v>3392</v>
      </c>
      <c r="H2370" s="78" t="s">
        <v>1372</v>
      </c>
      <c r="I2370" s="78">
        <v>52</v>
      </c>
      <c r="J2370" s="300">
        <v>940</v>
      </c>
      <c r="K2370" s="78"/>
      <c r="L2370" s="300">
        <v>544.85</v>
      </c>
      <c r="M2370" s="72">
        <v>2</v>
      </c>
      <c r="O2370" s="72"/>
      <c r="P2370" s="72" t="s">
        <v>1374</v>
      </c>
      <c r="AA2370" s="195"/>
      <c r="AB2370" s="195"/>
      <c r="AC2370" s="195"/>
      <c r="AD2370" s="72"/>
      <c r="AE2370" s="316">
        <v>1</v>
      </c>
      <c r="AF2370" s="195"/>
      <c r="AG2370" s="195">
        <v>0</v>
      </c>
      <c r="AH2370" s="72"/>
      <c r="AR2370" s="53">
        <v>0.95140000000000002</v>
      </c>
      <c r="AT2370" s="77"/>
      <c r="AU2370" s="276">
        <v>9400</v>
      </c>
      <c r="AV2370" s="276"/>
      <c r="AW2370" s="276">
        <v>8943.16</v>
      </c>
      <c r="AX2370" s="95"/>
      <c r="AY2370" s="276"/>
      <c r="AZ2370" s="95"/>
      <c r="BB2370" s="80" t="s">
        <v>3412</v>
      </c>
      <c r="BC2370" s="270"/>
      <c r="BD2370" s="72">
        <v>76.171099999999996</v>
      </c>
      <c r="BE2370" s="72"/>
      <c r="BF2370" s="72">
        <v>5.9726500000000002E-2</v>
      </c>
      <c r="BG2370" s="72"/>
      <c r="BH2370" s="72">
        <v>12.5525</v>
      </c>
      <c r="BI2370" s="72"/>
      <c r="BJ2370" s="72"/>
      <c r="BK2370" s="72"/>
      <c r="BL2370" s="72"/>
      <c r="BM2370" s="72"/>
      <c r="BN2370" s="72">
        <v>0.99544100000000002</v>
      </c>
      <c r="BO2370" s="72"/>
      <c r="BP2370" s="72"/>
      <c r="BQ2370" s="72"/>
      <c r="BR2370" s="72">
        <v>2.9863199999999999E-2</v>
      </c>
      <c r="BS2370" s="72"/>
      <c r="BT2370" s="72"/>
      <c r="BU2370" s="72"/>
      <c r="BV2370" s="72"/>
      <c r="BW2370" s="72"/>
      <c r="BX2370" s="72">
        <v>0.53753799999999996</v>
      </c>
      <c r="BY2370" s="72"/>
      <c r="BZ2370" s="72">
        <v>4.0116300000000003</v>
      </c>
      <c r="CA2370" s="72"/>
      <c r="CB2370" s="72">
        <v>4.76816</v>
      </c>
      <c r="CC2370" s="72"/>
      <c r="CD2370" s="72"/>
      <c r="CE2370" s="72"/>
      <c r="CF2370" s="72"/>
      <c r="CG2370" s="72"/>
      <c r="CH2370" s="72"/>
      <c r="CI2370" s="72"/>
      <c r="CJ2370" s="72"/>
      <c r="CK2370" s="72"/>
      <c r="CL2370" s="72"/>
      <c r="CM2370" s="72"/>
      <c r="CN2370" s="72"/>
      <c r="CO2370" s="72"/>
      <c r="CP2370" s="72"/>
      <c r="CQ2370" s="72"/>
      <c r="CR2370" s="72"/>
      <c r="CS2370" s="72"/>
      <c r="CT2370" s="72"/>
      <c r="CU2370" s="72"/>
      <c r="CV2370" s="72"/>
      <c r="CW2370" s="72"/>
      <c r="CX2370" s="72"/>
      <c r="CY2370" s="72"/>
      <c r="CZ2370" s="72"/>
      <c r="DA2370" s="72"/>
      <c r="DB2370" s="72"/>
      <c r="DC2370" s="72"/>
      <c r="DD2370" s="72"/>
      <c r="DE2370" s="72"/>
      <c r="DF2370" s="72"/>
      <c r="DG2370" s="72"/>
      <c r="DH2370" s="78">
        <f t="shared" si="1061"/>
        <v>99.12595869999997</v>
      </c>
      <c r="DJ2370" s="77">
        <f t="shared" si="1038"/>
        <v>0.87404130000003022</v>
      </c>
      <c r="DK2370" s="72"/>
      <c r="DL2370" s="51" t="s">
        <v>827</v>
      </c>
      <c r="DO2370" s="358">
        <v>0.874</v>
      </c>
      <c r="DP2370" s="72"/>
      <c r="DQ2370" s="374"/>
      <c r="DR2370" s="72"/>
      <c r="DU2370" s="52"/>
      <c r="DX2370" s="75">
        <f t="shared" si="1039"/>
        <v>76.842737259700286</v>
      </c>
      <c r="DY2370" s="51">
        <f t="shared" si="1040"/>
        <v>0</v>
      </c>
      <c r="DZ2370" s="75">
        <f t="shared" si="1041"/>
        <v>6.0253137304587825E-2</v>
      </c>
      <c r="EA2370" s="51">
        <f t="shared" si="1042"/>
        <v>0</v>
      </c>
      <c r="EB2370" s="75">
        <f t="shared" si="1043"/>
        <v>12.663181435641443</v>
      </c>
      <c r="EC2370" s="51">
        <f t="shared" si="1044"/>
        <v>0</v>
      </c>
      <c r="ED2370" s="75">
        <f t="shared" si="1045"/>
        <v>1.004218282531476</v>
      </c>
      <c r="EE2370" s="51">
        <f t="shared" si="1046"/>
        <v>0</v>
      </c>
      <c r="EF2370" s="75">
        <f t="shared" si="1047"/>
        <v>0</v>
      </c>
      <c r="EG2370" s="51" t="e">
        <f t="shared" si="1048"/>
        <v>#DIV/0!</v>
      </c>
      <c r="EH2370" s="75">
        <f t="shared" si="1049"/>
        <v>3.0126518211419838E-2</v>
      </c>
      <c r="EI2370" s="51">
        <f t="shared" si="1050"/>
        <v>0</v>
      </c>
      <c r="EJ2370" s="75">
        <f t="shared" si="1051"/>
        <v>0.54227773133254964</v>
      </c>
      <c r="EK2370" s="51">
        <f t="shared" si="1052"/>
        <v>0</v>
      </c>
      <c r="EL2370" s="75">
        <f t="shared" si="1053"/>
        <v>4.0470024730262724</v>
      </c>
      <c r="EM2370" s="51">
        <f t="shared" si="1054"/>
        <v>0</v>
      </c>
      <c r="EN2370" s="75">
        <f t="shared" si="1055"/>
        <v>4.8102031622519901</v>
      </c>
      <c r="EO2370" s="51">
        <f t="shared" si="1056"/>
        <v>0</v>
      </c>
      <c r="EP2370" s="75">
        <f t="shared" si="1057"/>
        <v>0</v>
      </c>
      <c r="EQ2370" s="51" t="e">
        <f t="shared" si="1058"/>
        <v>#DIV/0!</v>
      </c>
      <c r="ER2370" s="51">
        <f t="shared" si="1059"/>
        <v>100</v>
      </c>
      <c r="ES2370" s="51">
        <f t="shared" si="1060"/>
        <v>0</v>
      </c>
    </row>
    <row r="2371" spans="1:149" x14ac:dyDescent="0.45">
      <c r="A2371" s="78" t="s">
        <v>1524</v>
      </c>
      <c r="B2371" s="174" t="s">
        <v>3437</v>
      </c>
      <c r="C2371" s="51" t="s">
        <v>3585</v>
      </c>
      <c r="D2371" s="51" t="s">
        <v>3862</v>
      </c>
      <c r="E2371" s="78" t="s">
        <v>1121</v>
      </c>
      <c r="F2371" s="78" t="s">
        <v>3022</v>
      </c>
      <c r="G2371" s="72" t="s">
        <v>3392</v>
      </c>
      <c r="H2371" s="78" t="s">
        <v>1372</v>
      </c>
      <c r="I2371" s="78">
        <v>0.16666700000000001</v>
      </c>
      <c r="J2371" s="300">
        <v>940</v>
      </c>
      <c r="K2371" s="78"/>
      <c r="L2371" s="300">
        <v>554.85</v>
      </c>
      <c r="M2371" s="72">
        <v>2</v>
      </c>
      <c r="O2371" s="72"/>
      <c r="P2371" s="72" t="s">
        <v>1374</v>
      </c>
      <c r="AA2371" s="195"/>
      <c r="AB2371" s="195"/>
      <c r="AC2371" s="195"/>
      <c r="AD2371" s="72"/>
      <c r="AE2371" s="316">
        <v>1</v>
      </c>
      <c r="AF2371" s="195"/>
      <c r="AG2371" s="195">
        <v>0</v>
      </c>
      <c r="AH2371" s="72"/>
      <c r="AR2371" s="53">
        <v>0.97840000000000005</v>
      </c>
      <c r="AT2371" s="77"/>
      <c r="AU2371" s="276">
        <v>9400</v>
      </c>
      <c r="AV2371" s="276"/>
      <c r="AW2371" s="276">
        <v>9196.9600000000009</v>
      </c>
      <c r="AX2371" s="95"/>
      <c r="AY2371" s="276"/>
      <c r="AZ2371" s="95"/>
      <c r="BB2371" s="80" t="s">
        <v>3412</v>
      </c>
      <c r="BC2371" s="270"/>
      <c r="BD2371" s="72">
        <v>71.964600000000004</v>
      </c>
      <c r="BE2371" s="72"/>
      <c r="BF2371" s="72">
        <v>0.27557599999999999</v>
      </c>
      <c r="BG2371" s="72"/>
      <c r="BH2371" s="72">
        <v>14.260999999999999</v>
      </c>
      <c r="BI2371" s="72"/>
      <c r="BJ2371" s="72"/>
      <c r="BK2371" s="72"/>
      <c r="BL2371" s="72"/>
      <c r="BM2371" s="72"/>
      <c r="BN2371" s="72">
        <v>1.32867</v>
      </c>
      <c r="BO2371" s="72"/>
      <c r="BP2371" s="72">
        <v>5.9051899999999997E-2</v>
      </c>
      <c r="BQ2371" s="72"/>
      <c r="BR2371" s="72">
        <v>0.28541800000000001</v>
      </c>
      <c r="BS2371" s="72"/>
      <c r="BT2371" s="72"/>
      <c r="BU2371" s="72"/>
      <c r="BV2371" s="72"/>
      <c r="BW2371" s="72"/>
      <c r="BX2371" s="72">
        <v>1.27946</v>
      </c>
      <c r="BY2371" s="72"/>
      <c r="BZ2371" s="72">
        <v>4.2025300000000003</v>
      </c>
      <c r="CA2371" s="72"/>
      <c r="CB2371" s="72">
        <v>4.2911000000000001</v>
      </c>
      <c r="CC2371" s="72"/>
      <c r="CD2371" s="72">
        <v>8.8577900000000001E-2</v>
      </c>
      <c r="CE2371" s="72"/>
      <c r="CF2371" s="72"/>
      <c r="CG2371" s="72"/>
      <c r="CH2371" s="72"/>
      <c r="CI2371" s="72"/>
      <c r="CJ2371" s="72"/>
      <c r="CK2371" s="72"/>
      <c r="CL2371" s="72"/>
      <c r="CM2371" s="72"/>
      <c r="CN2371" s="72"/>
      <c r="CO2371" s="72"/>
      <c r="CP2371" s="72"/>
      <c r="CQ2371" s="72"/>
      <c r="CR2371" s="72"/>
      <c r="CS2371" s="72"/>
      <c r="CT2371" s="72"/>
      <c r="CU2371" s="72"/>
      <c r="CV2371" s="72"/>
      <c r="CW2371" s="72"/>
      <c r="CX2371" s="72"/>
      <c r="CY2371" s="72"/>
      <c r="CZ2371" s="72"/>
      <c r="DA2371" s="72"/>
      <c r="DB2371" s="72"/>
      <c r="DC2371" s="72"/>
      <c r="DD2371" s="72"/>
      <c r="DE2371" s="72"/>
      <c r="DF2371" s="72"/>
      <c r="DG2371" s="72"/>
      <c r="DH2371" s="78">
        <f t="shared" si="1061"/>
        <v>98.035983800000011</v>
      </c>
      <c r="DJ2371" s="77">
        <f t="shared" ref="DJ2371:DJ2434" si="1062">IF(AND(DH2371&lt;100, DH2371&gt;0), 100-DH2371, 0)</f>
        <v>1.964016199999989</v>
      </c>
      <c r="DK2371" s="72"/>
      <c r="DL2371" s="51" t="s">
        <v>827</v>
      </c>
      <c r="DO2371" s="358">
        <v>1.964</v>
      </c>
      <c r="DP2371" s="72"/>
      <c r="DQ2371" s="374"/>
      <c r="DR2371" s="72"/>
      <c r="DU2371" s="52"/>
      <c r="DX2371" s="75">
        <f t="shared" si="1039"/>
        <v>73.406311856687864</v>
      </c>
      <c r="DY2371" s="51">
        <f t="shared" si="1040"/>
        <v>0</v>
      </c>
      <c r="DZ2371" s="75">
        <f t="shared" si="1041"/>
        <v>0.2810967864230276</v>
      </c>
      <c r="EA2371" s="51">
        <f t="shared" si="1042"/>
        <v>0</v>
      </c>
      <c r="EB2371" s="75">
        <f t="shared" si="1043"/>
        <v>14.546699535441391</v>
      </c>
      <c r="EC2371" s="51">
        <f t="shared" si="1044"/>
        <v>0</v>
      </c>
      <c r="ED2371" s="75">
        <f t="shared" si="1045"/>
        <v>1.3552880773967404</v>
      </c>
      <c r="EE2371" s="51">
        <f t="shared" si="1046"/>
        <v>0</v>
      </c>
      <c r="EF2371" s="75">
        <f t="shared" si="1047"/>
        <v>6.0234923658714787E-2</v>
      </c>
      <c r="EG2371" s="51">
        <f t="shared" si="1048"/>
        <v>0</v>
      </c>
      <c r="EH2371" s="75">
        <f t="shared" si="1049"/>
        <v>0.29113595736670717</v>
      </c>
      <c r="EI2371" s="51">
        <f t="shared" si="1050"/>
        <v>0</v>
      </c>
      <c r="EJ2371" s="75">
        <f t="shared" si="1051"/>
        <v>1.3050922226783426</v>
      </c>
      <c r="EK2371" s="51">
        <f t="shared" si="1052"/>
        <v>0</v>
      </c>
      <c r="EL2371" s="75">
        <f t="shared" si="1053"/>
        <v>4.2867219128166694</v>
      </c>
      <c r="EM2371" s="51">
        <f t="shared" si="1054"/>
        <v>0</v>
      </c>
      <c r="EN2371" s="75">
        <f t="shared" si="1055"/>
        <v>4.37706629104078</v>
      </c>
      <c r="EO2371" s="51">
        <f t="shared" si="1056"/>
        <v>0</v>
      </c>
      <c r="EP2371" s="75">
        <f t="shared" si="1057"/>
        <v>9.0352436489753454E-2</v>
      </c>
      <c r="EQ2371" s="51">
        <f t="shared" si="1058"/>
        <v>0</v>
      </c>
      <c r="ER2371" s="51">
        <f t="shared" si="1059"/>
        <v>100</v>
      </c>
      <c r="ES2371" s="51">
        <f t="shared" si="1060"/>
        <v>0</v>
      </c>
    </row>
    <row r="2372" spans="1:149" x14ac:dyDescent="0.45">
      <c r="A2372" s="78" t="s">
        <v>1524</v>
      </c>
      <c r="B2372" s="174" t="s">
        <v>3437</v>
      </c>
      <c r="C2372" s="51" t="s">
        <v>3585</v>
      </c>
      <c r="D2372" s="51" t="s">
        <v>3862</v>
      </c>
      <c r="E2372" s="78" t="s">
        <v>1121</v>
      </c>
      <c r="F2372" s="78" t="s">
        <v>3023</v>
      </c>
      <c r="G2372" s="72" t="s">
        <v>3392</v>
      </c>
      <c r="H2372" s="78" t="s">
        <v>1372</v>
      </c>
      <c r="I2372" s="78">
        <v>0.16666700000000001</v>
      </c>
      <c r="J2372" s="300">
        <v>940</v>
      </c>
      <c r="K2372" s="78"/>
      <c r="L2372" s="300">
        <v>553.85</v>
      </c>
      <c r="M2372" s="72">
        <v>2</v>
      </c>
      <c r="O2372" s="72"/>
      <c r="P2372" s="72" t="s">
        <v>1374</v>
      </c>
      <c r="AA2372" s="195"/>
      <c r="AB2372" s="195"/>
      <c r="AC2372" s="195"/>
      <c r="AD2372" s="72"/>
      <c r="AE2372" s="316">
        <v>1</v>
      </c>
      <c r="AF2372" s="195"/>
      <c r="AG2372" s="195">
        <v>0</v>
      </c>
      <c r="AH2372" s="72"/>
      <c r="AR2372" s="53">
        <v>0.97570000000000001</v>
      </c>
      <c r="AT2372" s="77"/>
      <c r="AU2372" s="276">
        <v>9400</v>
      </c>
      <c r="AV2372" s="276"/>
      <c r="AW2372" s="276">
        <v>9171.58</v>
      </c>
      <c r="AX2372" s="95"/>
      <c r="AY2372" s="276"/>
      <c r="AZ2372" s="95"/>
      <c r="BB2372" s="80" t="s">
        <v>3412</v>
      </c>
      <c r="BC2372" s="270"/>
      <c r="BD2372" s="72">
        <v>71.9572</v>
      </c>
      <c r="BE2372" s="72"/>
      <c r="BF2372" s="72">
        <v>0.27554699999999999</v>
      </c>
      <c r="BG2372" s="72"/>
      <c r="BH2372" s="72">
        <v>14.259600000000001</v>
      </c>
      <c r="BI2372" s="72"/>
      <c r="BJ2372" s="72"/>
      <c r="BK2372" s="72"/>
      <c r="BL2372" s="72"/>
      <c r="BM2372" s="72"/>
      <c r="BN2372" s="72">
        <v>1.32853</v>
      </c>
      <c r="BO2372" s="72"/>
      <c r="BP2372" s="72">
        <v>5.9045899999999998E-2</v>
      </c>
      <c r="BQ2372" s="72"/>
      <c r="BR2372" s="72">
        <v>0.28538799999999998</v>
      </c>
      <c r="BS2372" s="72"/>
      <c r="BT2372" s="72"/>
      <c r="BU2372" s="72"/>
      <c r="BV2372" s="72"/>
      <c r="BW2372" s="72"/>
      <c r="BX2372" s="72">
        <v>1.2793300000000001</v>
      </c>
      <c r="BY2372" s="72"/>
      <c r="BZ2372" s="72">
        <v>4.2020999999999997</v>
      </c>
      <c r="CA2372" s="72"/>
      <c r="CB2372" s="72">
        <v>4.2906700000000004</v>
      </c>
      <c r="CC2372" s="72"/>
      <c r="CD2372" s="72">
        <v>8.8568800000000003E-2</v>
      </c>
      <c r="CE2372" s="72"/>
      <c r="CF2372" s="72"/>
      <c r="CG2372" s="72"/>
      <c r="CH2372" s="72"/>
      <c r="CI2372" s="72"/>
      <c r="CJ2372" s="72"/>
      <c r="CK2372" s="72"/>
      <c r="CL2372" s="72"/>
      <c r="CM2372" s="72"/>
      <c r="CN2372" s="72"/>
      <c r="CO2372" s="72"/>
      <c r="CP2372" s="72"/>
      <c r="CQ2372" s="72"/>
      <c r="CR2372" s="72"/>
      <c r="CS2372" s="72"/>
      <c r="CT2372" s="72"/>
      <c r="CU2372" s="72"/>
      <c r="CV2372" s="72"/>
      <c r="CW2372" s="72"/>
      <c r="CX2372" s="72"/>
      <c r="CY2372" s="72"/>
      <c r="CZ2372" s="72"/>
      <c r="DA2372" s="72"/>
      <c r="DB2372" s="72"/>
      <c r="DC2372" s="72"/>
      <c r="DD2372" s="72"/>
      <c r="DE2372" s="72"/>
      <c r="DF2372" s="72"/>
      <c r="DG2372" s="72"/>
      <c r="DH2372" s="78">
        <f t="shared" si="1061"/>
        <v>98.025979700000022</v>
      </c>
      <c r="DJ2372" s="77">
        <f t="shared" si="1062"/>
        <v>1.9740202999999781</v>
      </c>
      <c r="DK2372" s="72"/>
      <c r="DL2372" s="51" t="s">
        <v>827</v>
      </c>
      <c r="DO2372" s="358">
        <v>1.974</v>
      </c>
      <c r="DP2372" s="72"/>
      <c r="DQ2372" s="374"/>
      <c r="DR2372" s="72"/>
      <c r="DU2372" s="52"/>
      <c r="DX2372" s="75">
        <f t="shared" ref="DX2372:DX2435" si="1063">BD2372/$DH2372*100</f>
        <v>73.406254362587092</v>
      </c>
      <c r="DY2372" s="51">
        <f t="shared" ref="DY2372:DY2435" si="1064">DX2372*SQRT(((BE2372/BD2372)^2)+(($DI2372/$DH2372)^2))</f>
        <v>0</v>
      </c>
      <c r="DZ2372" s="75">
        <f t="shared" ref="DZ2372:DZ2435" si="1065">BF2372/$DH2372*100</f>
        <v>0.28109588992967743</v>
      </c>
      <c r="EA2372" s="51">
        <f t="shared" ref="EA2372:EA2435" si="1066">DZ2372*SQRT(((BG2372/BF2372)^2)+(($DI2372/$DH2372)^2))</f>
        <v>0</v>
      </c>
      <c r="EB2372" s="75">
        <f t="shared" ref="EB2372:EB2435" si="1067">BH2372/$DH2372*100</f>
        <v>14.546755914748585</v>
      </c>
      <c r="EC2372" s="51">
        <f t="shared" ref="EC2372:EC2435" si="1068">EB2372*SQRT(((BI2372/BH2372)^2)+(($DI2372/$DH2372)^2))</f>
        <v>0</v>
      </c>
      <c r="ED2372" s="75">
        <f t="shared" ref="ED2372:ED2435" si="1069">BN2372/$DH2372*100</f>
        <v>1.3552835728506365</v>
      </c>
      <c r="EE2372" s="51">
        <f t="shared" ref="EE2372:EE2435" si="1070">ED2372*SQRT(((BO2372/BN2372)^2)+(($DI2372/$DH2372)^2))</f>
        <v>0</v>
      </c>
      <c r="EF2372" s="75">
        <f t="shared" ref="EF2372:EF2435" si="1071">BP2372/$DH2372*100</f>
        <v>6.0234950143528108E-2</v>
      </c>
      <c r="EG2372" s="51">
        <f t="shared" ref="EG2372:EG2435" si="1072">EF2372*SQRT(((BQ2372/BP2372)^2)+(($DI2372/$DH2372)^2))</f>
        <v>0</v>
      </c>
      <c r="EH2372" s="75">
        <f t="shared" ref="EH2372:EH2435" si="1073">BR2372/$DH2372*100</f>
        <v>0.2911350652892275</v>
      </c>
      <c r="EI2372" s="51">
        <f t="shared" ref="EI2372:EI2435" si="1074">EH2372*SQRT(((BS2372/BR2372)^2)+(($DI2372/$DH2372)^2))</f>
        <v>0</v>
      </c>
      <c r="EJ2372" s="75">
        <f t="shared" ref="EJ2372:EJ2435" si="1075">BX2372/$DH2372*100</f>
        <v>1.3050927967415149</v>
      </c>
      <c r="EK2372" s="51">
        <f t="shared" ref="EK2372:EK2435" si="1076">EJ2372*SQRT(((BY2372/BX2372)^2)+(($DI2372/$DH2372)^2))</f>
        <v>0</v>
      </c>
      <c r="EL2372" s="75">
        <f t="shared" ref="EL2372:EL2435" si="1077">BZ2372/$DH2372*100</f>
        <v>4.2867207375638188</v>
      </c>
      <c r="EM2372" s="51">
        <f t="shared" ref="EM2372:EM2435" si="1078">EL2372*SQRT(((CA2372/BZ2372)^2)+(($DI2372/$DH2372)^2))</f>
        <v>0</v>
      </c>
      <c r="EN2372" s="75">
        <f t="shared" ref="EN2372:EN2435" si="1079">CB2372/$DH2372*100</f>
        <v>4.377074335937496</v>
      </c>
      <c r="EO2372" s="51">
        <f t="shared" ref="EO2372:EO2435" si="1080">EN2372*SQRT(((CC2372/CB2372)^2)+(($DI2372/$DH2372)^2))</f>
        <v>0</v>
      </c>
      <c r="EP2372" s="75">
        <f t="shared" ref="EP2372:EP2435" si="1081">CD2372/$DH2372*100</f>
        <v>9.0352374208405889E-2</v>
      </c>
      <c r="EQ2372" s="51">
        <f t="shared" ref="EQ2372:EQ2435" si="1082">EP2372*SQRT(((CE2372/CD2372)^2)+(($DI2372/$DH2372)^2))</f>
        <v>0</v>
      </c>
      <c r="ER2372" s="51">
        <f t="shared" ref="ER2372:ER2435" si="1083">DH2372/$DH2372*100</f>
        <v>100</v>
      </c>
      <c r="ES2372" s="51">
        <f t="shared" ref="ES2372:ES2435" si="1084">ER2372*SQRT(((DI2372/DH2372)^2)+(($DI2372/$DH2372)^2))</f>
        <v>0</v>
      </c>
    </row>
    <row r="2373" spans="1:149" x14ac:dyDescent="0.45">
      <c r="A2373" s="78" t="s">
        <v>1524</v>
      </c>
      <c r="B2373" s="174" t="s">
        <v>3437</v>
      </c>
      <c r="C2373" s="51" t="s">
        <v>3585</v>
      </c>
      <c r="D2373" s="51" t="s">
        <v>3862</v>
      </c>
      <c r="E2373" s="78" t="s">
        <v>1121</v>
      </c>
      <c r="F2373" s="78" t="s">
        <v>3024</v>
      </c>
      <c r="G2373" s="72" t="s">
        <v>3392</v>
      </c>
      <c r="H2373" s="78" t="s">
        <v>1372</v>
      </c>
      <c r="I2373" s="78">
        <v>0.16666700000000001</v>
      </c>
      <c r="J2373" s="300">
        <v>940</v>
      </c>
      <c r="K2373" s="78"/>
      <c r="L2373" s="300">
        <v>552.85</v>
      </c>
      <c r="M2373" s="72">
        <v>2</v>
      </c>
      <c r="O2373" s="72"/>
      <c r="P2373" s="72" t="s">
        <v>1374</v>
      </c>
      <c r="AA2373" s="195"/>
      <c r="AB2373" s="195"/>
      <c r="AC2373" s="195"/>
      <c r="AD2373" s="72"/>
      <c r="AE2373" s="316">
        <v>1</v>
      </c>
      <c r="AF2373" s="195"/>
      <c r="AG2373" s="195">
        <v>0</v>
      </c>
      <c r="AH2373" s="72"/>
      <c r="AR2373" s="53">
        <v>0.97309999999999997</v>
      </c>
      <c r="AT2373" s="77"/>
      <c r="AU2373" s="276">
        <v>9400</v>
      </c>
      <c r="AV2373" s="276"/>
      <c r="AW2373" s="276">
        <v>9147.14</v>
      </c>
      <c r="AX2373" s="95"/>
      <c r="AY2373" s="276"/>
      <c r="AZ2373" s="95"/>
      <c r="BB2373" s="80" t="s">
        <v>3412</v>
      </c>
      <c r="BC2373" s="270"/>
      <c r="BD2373" s="72">
        <v>71.982200000000006</v>
      </c>
      <c r="BE2373" s="72"/>
      <c r="BF2373" s="72">
        <v>0.27564300000000003</v>
      </c>
      <c r="BG2373" s="72"/>
      <c r="BH2373" s="72">
        <v>14.2645</v>
      </c>
      <c r="BI2373" s="72"/>
      <c r="BJ2373" s="72"/>
      <c r="BK2373" s="72"/>
      <c r="BL2373" s="72"/>
      <c r="BM2373" s="72"/>
      <c r="BN2373" s="72">
        <v>1.3289899999999999</v>
      </c>
      <c r="BO2373" s="72"/>
      <c r="BP2373" s="72">
        <v>5.9066399999999998E-2</v>
      </c>
      <c r="BQ2373" s="72"/>
      <c r="BR2373" s="72">
        <v>0.28548699999999999</v>
      </c>
      <c r="BS2373" s="72"/>
      <c r="BT2373" s="72"/>
      <c r="BU2373" s="72"/>
      <c r="BV2373" s="72"/>
      <c r="BW2373" s="72"/>
      <c r="BX2373" s="72">
        <v>1.2797700000000001</v>
      </c>
      <c r="BY2373" s="72"/>
      <c r="BZ2373" s="72">
        <v>4.2035600000000004</v>
      </c>
      <c r="CA2373" s="72"/>
      <c r="CB2373" s="72">
        <v>4.29216</v>
      </c>
      <c r="CC2373" s="72"/>
      <c r="CD2373" s="72">
        <v>8.8599499999999998E-2</v>
      </c>
      <c r="CE2373" s="72"/>
      <c r="CF2373" s="72"/>
      <c r="CG2373" s="72"/>
      <c r="CH2373" s="72"/>
      <c r="CI2373" s="72"/>
      <c r="CJ2373" s="72"/>
      <c r="CK2373" s="72"/>
      <c r="CL2373" s="72"/>
      <c r="CM2373" s="72"/>
      <c r="CN2373" s="72"/>
      <c r="CO2373" s="72"/>
      <c r="CP2373" s="72"/>
      <c r="CQ2373" s="72"/>
      <c r="CR2373" s="72"/>
      <c r="CS2373" s="72"/>
      <c r="CT2373" s="72"/>
      <c r="CU2373" s="72"/>
      <c r="CV2373" s="72"/>
      <c r="CW2373" s="72"/>
      <c r="CX2373" s="72"/>
      <c r="CY2373" s="72"/>
      <c r="CZ2373" s="72"/>
      <c r="DA2373" s="72"/>
      <c r="DB2373" s="72"/>
      <c r="DC2373" s="72"/>
      <c r="DD2373" s="72"/>
      <c r="DE2373" s="72"/>
      <c r="DF2373" s="72"/>
      <c r="DG2373" s="72"/>
      <c r="DH2373" s="78">
        <f t="shared" si="1061"/>
        <v>98.059975900000012</v>
      </c>
      <c r="DJ2373" s="77">
        <f t="shared" si="1062"/>
        <v>1.940024099999988</v>
      </c>
      <c r="DK2373" s="72"/>
      <c r="DL2373" s="51" t="s">
        <v>827</v>
      </c>
      <c r="DO2373" s="358">
        <v>1.94</v>
      </c>
      <c r="DP2373" s="72"/>
      <c r="DQ2373" s="374"/>
      <c r="DR2373" s="72"/>
      <c r="DU2373" s="52"/>
      <c r="DX2373" s="75">
        <f t="shared" si="1063"/>
        <v>73.406299909155905</v>
      </c>
      <c r="DY2373" s="51">
        <f t="shared" si="1064"/>
        <v>0</v>
      </c>
      <c r="DZ2373" s="75">
        <f t="shared" si="1065"/>
        <v>0.2810963366757262</v>
      </c>
      <c r="EA2373" s="51">
        <f t="shared" si="1066"/>
        <v>0</v>
      </c>
      <c r="EB2373" s="75">
        <f t="shared" si="1067"/>
        <v>14.546709673421404</v>
      </c>
      <c r="EC2373" s="51">
        <f t="shared" si="1068"/>
        <v>0</v>
      </c>
      <c r="ED2373" s="75">
        <f t="shared" si="1069"/>
        <v>1.3552828131992225</v>
      </c>
      <c r="EE2373" s="51">
        <f t="shared" si="1070"/>
        <v>0</v>
      </c>
      <c r="EF2373" s="75">
        <f t="shared" si="1071"/>
        <v>6.0234972992686597E-2</v>
      </c>
      <c r="EG2373" s="51">
        <f t="shared" si="1072"/>
        <v>0</v>
      </c>
      <c r="EH2373" s="75">
        <f t="shared" si="1073"/>
        <v>0.29113509092755141</v>
      </c>
      <c r="EI2373" s="51">
        <f t="shared" si="1074"/>
        <v>0</v>
      </c>
      <c r="EJ2373" s="75">
        <f t="shared" si="1075"/>
        <v>1.3050890419400969</v>
      </c>
      <c r="EK2373" s="51">
        <f t="shared" si="1076"/>
        <v>0</v>
      </c>
      <c r="EL2373" s="75">
        <f t="shared" si="1077"/>
        <v>4.2867234683870654</v>
      </c>
      <c r="EM2373" s="51">
        <f t="shared" si="1078"/>
        <v>0</v>
      </c>
      <c r="EN2373" s="75">
        <f t="shared" si="1079"/>
        <v>4.3770763357897167</v>
      </c>
      <c r="EO2373" s="51">
        <f t="shared" si="1080"/>
        <v>0</v>
      </c>
      <c r="EP2373" s="75">
        <f t="shared" si="1081"/>
        <v>9.0352357510624259E-2</v>
      </c>
      <c r="EQ2373" s="51">
        <f t="shared" si="1082"/>
        <v>0</v>
      </c>
      <c r="ER2373" s="51">
        <f t="shared" si="1083"/>
        <v>100</v>
      </c>
      <c r="ES2373" s="51">
        <f t="shared" si="1084"/>
        <v>0</v>
      </c>
    </row>
    <row r="2374" spans="1:149" x14ac:dyDescent="0.45">
      <c r="A2374" s="78" t="s">
        <v>1524</v>
      </c>
      <c r="B2374" s="174" t="s">
        <v>3437</v>
      </c>
      <c r="C2374" s="51" t="s">
        <v>3585</v>
      </c>
      <c r="D2374" s="51" t="s">
        <v>3862</v>
      </c>
      <c r="E2374" s="78" t="s">
        <v>1121</v>
      </c>
      <c r="F2374" s="78" t="s">
        <v>3025</v>
      </c>
      <c r="G2374" s="72" t="s">
        <v>3392</v>
      </c>
      <c r="H2374" s="78" t="s">
        <v>1372</v>
      </c>
      <c r="I2374" s="78">
        <v>0.16666700000000001</v>
      </c>
      <c r="J2374" s="300">
        <v>940</v>
      </c>
      <c r="K2374" s="78"/>
      <c r="L2374" s="300">
        <v>503.85</v>
      </c>
      <c r="M2374" s="72">
        <v>2</v>
      </c>
      <c r="O2374" s="72"/>
      <c r="P2374" s="72" t="s">
        <v>1374</v>
      </c>
      <c r="AA2374" s="195"/>
      <c r="AB2374" s="195"/>
      <c r="AC2374" s="195"/>
      <c r="AD2374" s="72"/>
      <c r="AE2374" s="316">
        <v>1</v>
      </c>
      <c r="AF2374" s="195"/>
      <c r="AG2374" s="195">
        <v>0</v>
      </c>
      <c r="AH2374" s="72"/>
      <c r="AR2374" s="53">
        <v>0.83450000000000002</v>
      </c>
      <c r="AT2374" s="77"/>
      <c r="AU2374" s="276">
        <v>9400</v>
      </c>
      <c r="AV2374" s="276"/>
      <c r="AW2374" s="276">
        <v>7844.3</v>
      </c>
      <c r="AX2374" s="95"/>
      <c r="AY2374" s="276"/>
      <c r="AZ2374" s="95"/>
      <c r="BB2374" s="80" t="s">
        <v>3412</v>
      </c>
      <c r="BC2374" s="270"/>
      <c r="BD2374" s="72">
        <v>71.927899999999994</v>
      </c>
      <c r="BE2374" s="72"/>
      <c r="BF2374" s="72">
        <v>0.27543499999999999</v>
      </c>
      <c r="BG2374" s="72"/>
      <c r="BH2374" s="72">
        <v>14.2538</v>
      </c>
      <c r="BI2374" s="72"/>
      <c r="BJ2374" s="72"/>
      <c r="BK2374" s="72"/>
      <c r="BL2374" s="72"/>
      <c r="BM2374" s="72"/>
      <c r="BN2374" s="72">
        <v>1.32799</v>
      </c>
      <c r="BO2374" s="72"/>
      <c r="BP2374" s="72">
        <v>5.9021799999999999E-2</v>
      </c>
      <c r="BQ2374" s="72"/>
      <c r="BR2374" s="72">
        <v>0.28527200000000003</v>
      </c>
      <c r="BS2374" s="72"/>
      <c r="BT2374" s="72"/>
      <c r="BU2374" s="72"/>
      <c r="BV2374" s="72"/>
      <c r="BW2374" s="72"/>
      <c r="BX2374" s="72">
        <v>1.27881</v>
      </c>
      <c r="BY2374" s="72"/>
      <c r="BZ2374" s="72">
        <v>4.20038</v>
      </c>
      <c r="CA2374" s="72"/>
      <c r="CB2374" s="72">
        <v>4.2889200000000001</v>
      </c>
      <c r="CC2374" s="72"/>
      <c r="CD2374" s="72">
        <v>8.8532700000000006E-2</v>
      </c>
      <c r="CE2374" s="72"/>
      <c r="CF2374" s="72"/>
      <c r="CG2374" s="72"/>
      <c r="CH2374" s="72"/>
      <c r="CI2374" s="72"/>
      <c r="CJ2374" s="72"/>
      <c r="CK2374" s="72"/>
      <c r="CL2374" s="72"/>
      <c r="CM2374" s="72"/>
      <c r="CN2374" s="72"/>
      <c r="CO2374" s="72"/>
      <c r="CP2374" s="72"/>
      <c r="CQ2374" s="72"/>
      <c r="CR2374" s="72"/>
      <c r="CS2374" s="72"/>
      <c r="CT2374" s="72"/>
      <c r="CU2374" s="72"/>
      <c r="CV2374" s="72"/>
      <c r="CW2374" s="72"/>
      <c r="CX2374" s="72"/>
      <c r="CY2374" s="72"/>
      <c r="CZ2374" s="72"/>
      <c r="DA2374" s="72"/>
      <c r="DB2374" s="72"/>
      <c r="DC2374" s="72"/>
      <c r="DD2374" s="72"/>
      <c r="DE2374" s="72"/>
      <c r="DF2374" s="72"/>
      <c r="DG2374" s="72"/>
      <c r="DH2374" s="78">
        <f t="shared" si="1061"/>
        <v>97.986061499999991</v>
      </c>
      <c r="DJ2374" s="77">
        <f t="shared" si="1062"/>
        <v>2.013938500000009</v>
      </c>
      <c r="DK2374" s="72"/>
      <c r="DL2374" s="51" t="s">
        <v>827</v>
      </c>
      <c r="DO2374" s="358">
        <v>2.0139999999999998</v>
      </c>
      <c r="DP2374" s="72"/>
      <c r="DQ2374" s="374"/>
      <c r="DR2374" s="72"/>
      <c r="DU2374" s="52"/>
      <c r="DX2374" s="75">
        <f t="shared" si="1063"/>
        <v>73.406256868483283</v>
      </c>
      <c r="DY2374" s="51">
        <f t="shared" si="1064"/>
        <v>0</v>
      </c>
      <c r="DZ2374" s="75">
        <f t="shared" si="1065"/>
        <v>0.28109610263292401</v>
      </c>
      <c r="EA2374" s="51">
        <f t="shared" si="1066"/>
        <v>0</v>
      </c>
      <c r="EB2374" s="75">
        <f t="shared" si="1067"/>
        <v>14.546762857694818</v>
      </c>
      <c r="EC2374" s="51">
        <f t="shared" si="1068"/>
        <v>0</v>
      </c>
      <c r="ED2374" s="75">
        <f t="shared" si="1069"/>
        <v>1.3552845983099342</v>
      </c>
      <c r="EE2374" s="51">
        <f t="shared" si="1070"/>
        <v>0</v>
      </c>
      <c r="EF2374" s="75">
        <f t="shared" si="1071"/>
        <v>6.0234893714959659E-2</v>
      </c>
      <c r="EG2374" s="51">
        <f t="shared" si="1072"/>
        <v>0</v>
      </c>
      <c r="EH2374" s="75">
        <f t="shared" si="1073"/>
        <v>0.2911352856038612</v>
      </c>
      <c r="EI2374" s="51">
        <f t="shared" si="1074"/>
        <v>0</v>
      </c>
      <c r="EJ2374" s="75">
        <f t="shared" si="1075"/>
        <v>1.3050937862218293</v>
      </c>
      <c r="EK2374" s="51">
        <f t="shared" si="1076"/>
        <v>0</v>
      </c>
      <c r="EL2374" s="75">
        <f t="shared" si="1077"/>
        <v>4.2867117380771553</v>
      </c>
      <c r="EM2374" s="51">
        <f t="shared" si="1078"/>
        <v>0</v>
      </c>
      <c r="EN2374" s="75">
        <f t="shared" si="1079"/>
        <v>4.3770715286888029</v>
      </c>
      <c r="EO2374" s="51">
        <f t="shared" si="1080"/>
        <v>0</v>
      </c>
      <c r="EP2374" s="75">
        <f t="shared" si="1081"/>
        <v>9.0352340572439488E-2</v>
      </c>
      <c r="EQ2374" s="51">
        <f t="shared" si="1082"/>
        <v>0</v>
      </c>
      <c r="ER2374" s="51">
        <f t="shared" si="1083"/>
        <v>100</v>
      </c>
      <c r="ES2374" s="51">
        <f t="shared" si="1084"/>
        <v>0</v>
      </c>
    </row>
    <row r="2375" spans="1:149" x14ac:dyDescent="0.45">
      <c r="A2375" s="78" t="s">
        <v>1524</v>
      </c>
      <c r="B2375" s="174" t="s">
        <v>3437</v>
      </c>
      <c r="C2375" s="51" t="s">
        <v>3585</v>
      </c>
      <c r="D2375" s="51" t="s">
        <v>3862</v>
      </c>
      <c r="E2375" s="78" t="s">
        <v>1121</v>
      </c>
      <c r="F2375" s="78" t="s">
        <v>3026</v>
      </c>
      <c r="G2375" s="72" t="s">
        <v>3392</v>
      </c>
      <c r="H2375" s="78" t="s">
        <v>1372</v>
      </c>
      <c r="I2375" s="78">
        <v>0.16666700000000001</v>
      </c>
      <c r="J2375" s="300">
        <v>940</v>
      </c>
      <c r="K2375" s="78"/>
      <c r="L2375" s="300">
        <v>504.85</v>
      </c>
      <c r="M2375" s="72">
        <v>2</v>
      </c>
      <c r="O2375" s="72"/>
      <c r="P2375" s="72" t="s">
        <v>1374</v>
      </c>
      <c r="AA2375" s="195"/>
      <c r="AB2375" s="195"/>
      <c r="AC2375" s="195"/>
      <c r="AD2375" s="72"/>
      <c r="AE2375" s="316">
        <v>1</v>
      </c>
      <c r="AF2375" s="195"/>
      <c r="AG2375" s="195">
        <v>0</v>
      </c>
      <c r="AH2375" s="72"/>
      <c r="AR2375" s="53">
        <v>0.83750000000000002</v>
      </c>
      <c r="AT2375" s="77"/>
      <c r="AU2375" s="276">
        <v>9400</v>
      </c>
      <c r="AV2375" s="276"/>
      <c r="AW2375" s="276">
        <v>7872.5</v>
      </c>
      <c r="AX2375" s="95"/>
      <c r="AY2375" s="276"/>
      <c r="AZ2375" s="95"/>
      <c r="BB2375" s="80" t="s">
        <v>3412</v>
      </c>
      <c r="BC2375" s="270"/>
      <c r="BD2375" s="72">
        <v>71.930800000000005</v>
      </c>
      <c r="BE2375" s="72"/>
      <c r="BF2375" s="72">
        <v>0.27544600000000002</v>
      </c>
      <c r="BG2375" s="72"/>
      <c r="BH2375" s="72">
        <v>14.254300000000001</v>
      </c>
      <c r="BI2375" s="72"/>
      <c r="BJ2375" s="72"/>
      <c r="BK2375" s="72"/>
      <c r="BL2375" s="72"/>
      <c r="BM2375" s="72"/>
      <c r="BN2375" s="72">
        <v>1.3280400000000001</v>
      </c>
      <c r="BO2375" s="72"/>
      <c r="BP2375" s="72">
        <v>5.9024199999999999E-2</v>
      </c>
      <c r="BQ2375" s="72"/>
      <c r="BR2375" s="72">
        <v>0.28528399999999998</v>
      </c>
      <c r="BS2375" s="72"/>
      <c r="BT2375" s="72"/>
      <c r="BU2375" s="72"/>
      <c r="BV2375" s="72"/>
      <c r="BW2375" s="72"/>
      <c r="BX2375" s="72">
        <v>1.2788600000000001</v>
      </c>
      <c r="BY2375" s="72"/>
      <c r="BZ2375" s="72">
        <v>4.2005600000000003</v>
      </c>
      <c r="CA2375" s="72"/>
      <c r="CB2375" s="72">
        <v>4.2890899999999998</v>
      </c>
      <c r="CC2375" s="72"/>
      <c r="CD2375" s="72">
        <v>8.8536299999999998E-2</v>
      </c>
      <c r="CE2375" s="72"/>
      <c r="CF2375" s="72"/>
      <c r="CG2375" s="72"/>
      <c r="CH2375" s="72"/>
      <c r="CI2375" s="72"/>
      <c r="CJ2375" s="72"/>
      <c r="CK2375" s="72"/>
      <c r="CL2375" s="72"/>
      <c r="CM2375" s="72"/>
      <c r="CN2375" s="72"/>
      <c r="CO2375" s="72"/>
      <c r="CP2375" s="72"/>
      <c r="CQ2375" s="72"/>
      <c r="CR2375" s="72"/>
      <c r="CS2375" s="72"/>
      <c r="CT2375" s="72"/>
      <c r="CU2375" s="72"/>
      <c r="CV2375" s="72"/>
      <c r="CW2375" s="72"/>
      <c r="CX2375" s="72"/>
      <c r="CY2375" s="72"/>
      <c r="CZ2375" s="72"/>
      <c r="DA2375" s="72"/>
      <c r="DB2375" s="72"/>
      <c r="DC2375" s="72"/>
      <c r="DD2375" s="72"/>
      <c r="DE2375" s="72"/>
      <c r="DF2375" s="72"/>
      <c r="DG2375" s="72"/>
      <c r="DH2375" s="78">
        <f t="shared" si="1061"/>
        <v>97.989940500000003</v>
      </c>
      <c r="DJ2375" s="77">
        <f t="shared" si="1062"/>
        <v>2.010059499999997</v>
      </c>
      <c r="DK2375" s="72"/>
      <c r="DL2375" s="51" t="s">
        <v>827</v>
      </c>
      <c r="DO2375" s="358">
        <v>2.0099999999999998</v>
      </c>
      <c r="DP2375" s="72"/>
      <c r="DQ2375" s="374"/>
      <c r="DR2375" s="72"/>
      <c r="DU2375" s="52"/>
      <c r="DX2375" s="75">
        <f t="shared" si="1063"/>
        <v>73.406310518169988</v>
      </c>
      <c r="DY2375" s="51">
        <f t="shared" si="1064"/>
        <v>0</v>
      </c>
      <c r="DZ2375" s="75">
        <f t="shared" si="1065"/>
        <v>0.28109620089013115</v>
      </c>
      <c r="EA2375" s="51">
        <f t="shared" si="1066"/>
        <v>0</v>
      </c>
      <c r="EB2375" s="75">
        <f t="shared" si="1067"/>
        <v>14.546697270420324</v>
      </c>
      <c r="EC2375" s="51">
        <f t="shared" si="1068"/>
        <v>0</v>
      </c>
      <c r="ED2375" s="75">
        <f t="shared" si="1069"/>
        <v>1.355281974071614</v>
      </c>
      <c r="EE2375" s="51">
        <f t="shared" si="1070"/>
        <v>0</v>
      </c>
      <c r="EF2375" s="75">
        <f t="shared" si="1071"/>
        <v>6.0234958505766212E-2</v>
      </c>
      <c r="EG2375" s="51">
        <f t="shared" si="1072"/>
        <v>0</v>
      </c>
      <c r="EH2375" s="75">
        <f t="shared" si="1073"/>
        <v>0.2911360069659395</v>
      </c>
      <c r="EI2375" s="51">
        <f t="shared" si="1074"/>
        <v>0</v>
      </c>
      <c r="EJ2375" s="75">
        <f t="shared" si="1075"/>
        <v>1.3050931488217405</v>
      </c>
      <c r="EK2375" s="51">
        <f t="shared" si="1076"/>
        <v>0</v>
      </c>
      <c r="EL2375" s="75">
        <f t="shared" si="1077"/>
        <v>4.2867257379342938</v>
      </c>
      <c r="EM2375" s="51">
        <f t="shared" si="1078"/>
        <v>0</v>
      </c>
      <c r="EN2375" s="75">
        <f t="shared" si="1079"/>
        <v>4.3770717464615663</v>
      </c>
      <c r="EO2375" s="51">
        <f t="shared" si="1080"/>
        <v>0</v>
      </c>
      <c r="EP2375" s="75">
        <f t="shared" si="1081"/>
        <v>9.0352437758649318E-2</v>
      </c>
      <c r="EQ2375" s="51">
        <f t="shared" si="1082"/>
        <v>0</v>
      </c>
      <c r="ER2375" s="51">
        <f t="shared" si="1083"/>
        <v>100</v>
      </c>
      <c r="ES2375" s="51">
        <f t="shared" si="1084"/>
        <v>0</v>
      </c>
    </row>
    <row r="2376" spans="1:149" x14ac:dyDescent="0.45">
      <c r="A2376" s="78" t="s">
        <v>1524</v>
      </c>
      <c r="B2376" s="174" t="s">
        <v>3437</v>
      </c>
      <c r="C2376" s="51" t="s">
        <v>3585</v>
      </c>
      <c r="D2376" s="51" t="s">
        <v>3862</v>
      </c>
      <c r="E2376" s="78" t="s">
        <v>1121</v>
      </c>
      <c r="F2376" s="78" t="s">
        <v>3027</v>
      </c>
      <c r="G2376" s="72" t="s">
        <v>3392</v>
      </c>
      <c r="H2376" s="78" t="s">
        <v>1372</v>
      </c>
      <c r="I2376" s="78">
        <v>0.16666700000000001</v>
      </c>
      <c r="J2376" s="300">
        <v>940</v>
      </c>
      <c r="K2376" s="78"/>
      <c r="L2376" s="300">
        <v>504.85</v>
      </c>
      <c r="M2376" s="72">
        <v>2</v>
      </c>
      <c r="O2376" s="72"/>
      <c r="P2376" s="72" t="s">
        <v>1374</v>
      </c>
      <c r="AA2376" s="195"/>
      <c r="AB2376" s="195"/>
      <c r="AC2376" s="195"/>
      <c r="AD2376" s="72"/>
      <c r="AE2376" s="316">
        <v>1</v>
      </c>
      <c r="AF2376" s="195"/>
      <c r="AG2376" s="195">
        <v>0</v>
      </c>
      <c r="AH2376" s="72"/>
      <c r="AR2376" s="53">
        <v>0.83750000000000002</v>
      </c>
      <c r="AT2376" s="77"/>
      <c r="AU2376" s="276">
        <v>9400</v>
      </c>
      <c r="AV2376" s="276"/>
      <c r="AW2376" s="276">
        <v>7872.5</v>
      </c>
      <c r="AX2376" s="95"/>
      <c r="AY2376" s="276"/>
      <c r="AZ2376" s="95"/>
      <c r="BB2376" s="80" t="s">
        <v>3412</v>
      </c>
      <c r="BC2376" s="270"/>
      <c r="BD2376" s="72">
        <v>71.940399999999997</v>
      </c>
      <c r="BE2376" s="72"/>
      <c r="BF2376" s="72">
        <v>0.27548299999999998</v>
      </c>
      <c r="BG2376" s="72"/>
      <c r="BH2376" s="72">
        <v>14.2562</v>
      </c>
      <c r="BI2376" s="72"/>
      <c r="BJ2376" s="72"/>
      <c r="BK2376" s="72"/>
      <c r="BL2376" s="72"/>
      <c r="BM2376" s="72"/>
      <c r="BN2376" s="72">
        <v>1.32822</v>
      </c>
      <c r="BO2376" s="72"/>
      <c r="BP2376" s="72">
        <v>5.9032000000000001E-2</v>
      </c>
      <c r="BQ2376" s="72"/>
      <c r="BR2376" s="72">
        <v>0.28532099999999999</v>
      </c>
      <c r="BS2376" s="72"/>
      <c r="BT2376" s="72"/>
      <c r="BU2376" s="72"/>
      <c r="BV2376" s="72"/>
      <c r="BW2376" s="72"/>
      <c r="BX2376" s="72">
        <v>1.2790299999999999</v>
      </c>
      <c r="BY2376" s="72"/>
      <c r="BZ2376" s="72">
        <v>4.2011099999999999</v>
      </c>
      <c r="CA2376" s="72"/>
      <c r="CB2376" s="72">
        <v>4.2896599999999996</v>
      </c>
      <c r="CC2376" s="72"/>
      <c r="CD2376" s="72">
        <v>8.8548000000000002E-2</v>
      </c>
      <c r="CE2376" s="72"/>
      <c r="CF2376" s="72"/>
      <c r="CG2376" s="72"/>
      <c r="CH2376" s="72"/>
      <c r="CI2376" s="72"/>
      <c r="CJ2376" s="72"/>
      <c r="CK2376" s="72"/>
      <c r="CL2376" s="72"/>
      <c r="CM2376" s="72"/>
      <c r="CN2376" s="72"/>
      <c r="CO2376" s="72"/>
      <c r="CP2376" s="72"/>
      <c r="CQ2376" s="72"/>
      <c r="CR2376" s="72"/>
      <c r="CS2376" s="72"/>
      <c r="CT2376" s="72"/>
      <c r="CU2376" s="72"/>
      <c r="CV2376" s="72"/>
      <c r="CW2376" s="72"/>
      <c r="CX2376" s="72"/>
      <c r="CY2376" s="72"/>
      <c r="CZ2376" s="72"/>
      <c r="DA2376" s="72"/>
      <c r="DB2376" s="72"/>
      <c r="DC2376" s="72"/>
      <c r="DD2376" s="72"/>
      <c r="DE2376" s="72"/>
      <c r="DF2376" s="72"/>
      <c r="DG2376" s="72"/>
      <c r="DH2376" s="78">
        <f t="shared" si="1061"/>
        <v>98.003004000000004</v>
      </c>
      <c r="DJ2376" s="77">
        <f t="shared" si="1062"/>
        <v>1.9969959999999958</v>
      </c>
      <c r="DK2376" s="72"/>
      <c r="DL2376" s="51" t="s">
        <v>827</v>
      </c>
      <c r="DO2376" s="358">
        <v>1.9970000000000001</v>
      </c>
      <c r="DP2376" s="72"/>
      <c r="DQ2376" s="374"/>
      <c r="DR2376" s="72"/>
      <c r="DU2376" s="52"/>
      <c r="DX2376" s="75">
        <f t="shared" si="1063"/>
        <v>73.406321300110349</v>
      </c>
      <c r="DY2376" s="51">
        <f t="shared" si="1064"/>
        <v>0</v>
      </c>
      <c r="DZ2376" s="75">
        <f t="shared" si="1065"/>
        <v>0.28109648557303402</v>
      </c>
      <c r="EA2376" s="51">
        <f t="shared" si="1066"/>
        <v>0</v>
      </c>
      <c r="EB2376" s="75">
        <f t="shared" si="1067"/>
        <v>14.546696956350438</v>
      </c>
      <c r="EC2376" s="51">
        <f t="shared" si="1068"/>
        <v>0</v>
      </c>
      <c r="ED2376" s="75">
        <f t="shared" si="1069"/>
        <v>1.3552849869785621</v>
      </c>
      <c r="EE2376" s="51">
        <f t="shared" si="1070"/>
        <v>0</v>
      </c>
      <c r="EF2376" s="75">
        <f t="shared" si="1071"/>
        <v>6.0234888310158323E-2</v>
      </c>
      <c r="EG2376" s="51">
        <f t="shared" si="1072"/>
        <v>0</v>
      </c>
      <c r="EH2376" s="75">
        <f t="shared" si="1073"/>
        <v>0.29113495337347001</v>
      </c>
      <c r="EI2376" s="51">
        <f t="shared" si="1074"/>
        <v>0</v>
      </c>
      <c r="EJ2376" s="75">
        <f t="shared" si="1075"/>
        <v>1.3050926479763822</v>
      </c>
      <c r="EK2376" s="51">
        <f t="shared" si="1076"/>
        <v>0</v>
      </c>
      <c r="EL2376" s="75">
        <f t="shared" si="1077"/>
        <v>4.286715537821677</v>
      </c>
      <c r="EM2376" s="51">
        <f t="shared" si="1078"/>
        <v>0</v>
      </c>
      <c r="EN2376" s="75">
        <f t="shared" si="1079"/>
        <v>4.3770699110406852</v>
      </c>
      <c r="EO2376" s="51">
        <f t="shared" si="1080"/>
        <v>0</v>
      </c>
      <c r="EP2376" s="75">
        <f t="shared" si="1081"/>
        <v>9.0352332465237495E-2</v>
      </c>
      <c r="EQ2376" s="51">
        <f t="shared" si="1082"/>
        <v>0</v>
      </c>
      <c r="ER2376" s="51">
        <f t="shared" si="1083"/>
        <v>100</v>
      </c>
      <c r="ES2376" s="51">
        <f t="shared" si="1084"/>
        <v>0</v>
      </c>
    </row>
    <row r="2377" spans="1:149" x14ac:dyDescent="0.45">
      <c r="A2377" s="78" t="s">
        <v>1524</v>
      </c>
      <c r="B2377" s="174" t="s">
        <v>3437</v>
      </c>
      <c r="C2377" s="51" t="s">
        <v>3585</v>
      </c>
      <c r="D2377" s="51" t="s">
        <v>3862</v>
      </c>
      <c r="E2377" s="78" t="s">
        <v>1121</v>
      </c>
      <c r="F2377" s="78" t="s">
        <v>3028</v>
      </c>
      <c r="G2377" s="72" t="s">
        <v>3392</v>
      </c>
      <c r="H2377" s="78" t="s">
        <v>1372</v>
      </c>
      <c r="I2377" s="78">
        <v>51</v>
      </c>
      <c r="J2377" s="300">
        <v>940</v>
      </c>
      <c r="K2377" s="78"/>
      <c r="L2377" s="300">
        <v>451.85</v>
      </c>
      <c r="M2377" s="72">
        <v>2</v>
      </c>
      <c r="O2377" s="72"/>
      <c r="P2377" s="72" t="s">
        <v>1374</v>
      </c>
      <c r="AA2377" s="195"/>
      <c r="AB2377" s="195"/>
      <c r="AC2377" s="195"/>
      <c r="AD2377" s="72"/>
      <c r="AE2377" s="316">
        <v>1</v>
      </c>
      <c r="AF2377" s="195"/>
      <c r="AG2377" s="195">
        <v>0</v>
      </c>
      <c r="AH2377" s="72"/>
      <c r="AR2377" s="53">
        <v>0.67249999999999999</v>
      </c>
      <c r="AT2377" s="77"/>
      <c r="AU2377" s="276">
        <v>9400</v>
      </c>
      <c r="AV2377" s="276"/>
      <c r="AW2377" s="276">
        <v>6321.5</v>
      </c>
      <c r="AX2377" s="95"/>
      <c r="AY2377" s="276"/>
      <c r="AZ2377" s="95"/>
      <c r="BB2377" s="80" t="s">
        <v>3412</v>
      </c>
      <c r="BC2377" s="270"/>
      <c r="BD2377" s="72">
        <v>72.021799999999999</v>
      </c>
      <c r="BE2377" s="72"/>
      <c r="BF2377" s="72">
        <v>0.27579500000000001</v>
      </c>
      <c r="BG2377" s="72"/>
      <c r="BH2377" s="72">
        <v>14.272399999999999</v>
      </c>
      <c r="BI2377" s="72"/>
      <c r="BJ2377" s="72"/>
      <c r="BK2377" s="72"/>
      <c r="BL2377" s="72"/>
      <c r="BM2377" s="72"/>
      <c r="BN2377" s="72">
        <v>1.32972</v>
      </c>
      <c r="BO2377" s="72"/>
      <c r="BP2377" s="72">
        <v>5.9098900000000003E-2</v>
      </c>
      <c r="BQ2377" s="72"/>
      <c r="BR2377" s="72">
        <v>0.28564499999999998</v>
      </c>
      <c r="BS2377" s="72"/>
      <c r="BT2377" s="72"/>
      <c r="BU2377" s="72"/>
      <c r="BV2377" s="72"/>
      <c r="BW2377" s="72"/>
      <c r="BX2377" s="72">
        <v>1.2804800000000001</v>
      </c>
      <c r="BY2377" s="72"/>
      <c r="BZ2377" s="72">
        <v>4.20587</v>
      </c>
      <c r="CA2377" s="72"/>
      <c r="CB2377" s="72">
        <v>4.2945200000000003</v>
      </c>
      <c r="CC2377" s="72"/>
      <c r="CD2377" s="72">
        <v>8.8648299999999999E-2</v>
      </c>
      <c r="CE2377" s="72"/>
      <c r="CF2377" s="72"/>
      <c r="CG2377" s="72"/>
      <c r="CH2377" s="72"/>
      <c r="CI2377" s="72"/>
      <c r="CJ2377" s="72"/>
      <c r="CK2377" s="72"/>
      <c r="CL2377" s="72"/>
      <c r="CM2377" s="72"/>
      <c r="CN2377" s="72"/>
      <c r="CO2377" s="72"/>
      <c r="CP2377" s="72"/>
      <c r="CQ2377" s="72"/>
      <c r="CR2377" s="72"/>
      <c r="CS2377" s="72"/>
      <c r="CT2377" s="72"/>
      <c r="CU2377" s="72"/>
      <c r="CV2377" s="72"/>
      <c r="CW2377" s="72"/>
      <c r="CX2377" s="72"/>
      <c r="CY2377" s="72"/>
      <c r="CZ2377" s="72"/>
      <c r="DA2377" s="72"/>
      <c r="DB2377" s="72"/>
      <c r="DC2377" s="72"/>
      <c r="DD2377" s="72"/>
      <c r="DE2377" s="72"/>
      <c r="DF2377" s="72"/>
      <c r="DG2377" s="72"/>
      <c r="DH2377" s="78">
        <f t="shared" si="1061"/>
        <v>98.113977200000008</v>
      </c>
      <c r="DJ2377" s="77">
        <f t="shared" si="1062"/>
        <v>1.8860227999999921</v>
      </c>
      <c r="DK2377" s="72"/>
      <c r="DL2377" s="51" t="s">
        <v>827</v>
      </c>
      <c r="DO2377" s="358">
        <v>1.8859999999999999</v>
      </c>
      <c r="DP2377" s="72"/>
      <c r="DQ2377" s="374"/>
      <c r="DR2377" s="72"/>
      <c r="DU2377" s="52"/>
      <c r="DX2377" s="75">
        <f t="shared" si="1063"/>
        <v>73.406258777164311</v>
      </c>
      <c r="DY2377" s="51">
        <f t="shared" si="1064"/>
        <v>0</v>
      </c>
      <c r="DZ2377" s="75">
        <f t="shared" si="1065"/>
        <v>0.28109654492734193</v>
      </c>
      <c r="EA2377" s="51">
        <f t="shared" si="1066"/>
        <v>0</v>
      </c>
      <c r="EB2377" s="75">
        <f t="shared" si="1067"/>
        <v>14.546755118189214</v>
      </c>
      <c r="EC2377" s="51">
        <f t="shared" si="1068"/>
        <v>0</v>
      </c>
      <c r="ED2377" s="75">
        <f t="shared" si="1069"/>
        <v>1.3552809069083378</v>
      </c>
      <c r="EE2377" s="51">
        <f t="shared" si="1070"/>
        <v>0</v>
      </c>
      <c r="EF2377" s="75">
        <f t="shared" si="1071"/>
        <v>6.0234944792351149E-2</v>
      </c>
      <c r="EG2377" s="51">
        <f t="shared" si="1072"/>
        <v>0</v>
      </c>
      <c r="EH2377" s="75">
        <f t="shared" si="1073"/>
        <v>0.29113588925024231</v>
      </c>
      <c r="EI2377" s="51">
        <f t="shared" si="1074"/>
        <v>0</v>
      </c>
      <c r="EJ2377" s="75">
        <f t="shared" si="1075"/>
        <v>1.3050943775215751</v>
      </c>
      <c r="EK2377" s="51">
        <f t="shared" si="1076"/>
        <v>0</v>
      </c>
      <c r="EL2377" s="75">
        <f t="shared" si="1077"/>
        <v>4.2867184880565619</v>
      </c>
      <c r="EM2377" s="51">
        <f t="shared" si="1078"/>
        <v>0</v>
      </c>
      <c r="EN2377" s="75">
        <f t="shared" si="1079"/>
        <v>4.3770725869626661</v>
      </c>
      <c r="EO2377" s="51">
        <f t="shared" si="1080"/>
        <v>0</v>
      </c>
      <c r="EP2377" s="75">
        <f t="shared" si="1081"/>
        <v>9.0352366227388028E-2</v>
      </c>
      <c r="EQ2377" s="51">
        <f t="shared" si="1082"/>
        <v>0</v>
      </c>
      <c r="ER2377" s="51">
        <f t="shared" si="1083"/>
        <v>100</v>
      </c>
      <c r="ES2377" s="51">
        <f t="shared" si="1084"/>
        <v>0</v>
      </c>
    </row>
    <row r="2378" spans="1:149" x14ac:dyDescent="0.45">
      <c r="A2378" s="78" t="s">
        <v>1524</v>
      </c>
      <c r="B2378" s="174" t="s">
        <v>3437</v>
      </c>
      <c r="C2378" s="51" t="s">
        <v>3585</v>
      </c>
      <c r="D2378" s="51" t="s">
        <v>3862</v>
      </c>
      <c r="E2378" s="78" t="s">
        <v>1121</v>
      </c>
      <c r="F2378" s="78" t="s">
        <v>3029</v>
      </c>
      <c r="G2378" s="72" t="s">
        <v>3392</v>
      </c>
      <c r="H2378" s="78" t="s">
        <v>1372</v>
      </c>
      <c r="I2378" s="78">
        <v>51</v>
      </c>
      <c r="J2378" s="300">
        <v>940</v>
      </c>
      <c r="K2378" s="78"/>
      <c r="L2378" s="300">
        <v>453.85</v>
      </c>
      <c r="M2378" s="72">
        <v>2</v>
      </c>
      <c r="O2378" s="72"/>
      <c r="P2378" s="72" t="s">
        <v>1374</v>
      </c>
      <c r="AA2378" s="195"/>
      <c r="AB2378" s="195"/>
      <c r="AC2378" s="195"/>
      <c r="AD2378" s="72"/>
      <c r="AE2378" s="316">
        <v>1</v>
      </c>
      <c r="AF2378" s="195"/>
      <c r="AG2378" s="195">
        <v>0</v>
      </c>
      <c r="AH2378" s="72"/>
      <c r="AR2378" s="53">
        <v>0.67900000000000005</v>
      </c>
      <c r="AT2378" s="77"/>
      <c r="AU2378" s="276">
        <v>9400</v>
      </c>
      <c r="AV2378" s="276"/>
      <c r="AW2378" s="276">
        <v>6382.6</v>
      </c>
      <c r="AX2378" s="95"/>
      <c r="AY2378" s="276"/>
      <c r="AZ2378" s="95"/>
      <c r="BB2378" s="80" t="s">
        <v>3412</v>
      </c>
      <c r="BC2378" s="270"/>
      <c r="BD2378" s="72">
        <v>72.008600000000001</v>
      </c>
      <c r="BE2378" s="72"/>
      <c r="BF2378" s="72">
        <v>0.27574399999999999</v>
      </c>
      <c r="BG2378" s="72"/>
      <c r="BH2378" s="72">
        <v>14.2698</v>
      </c>
      <c r="BI2378" s="72"/>
      <c r="BJ2378" s="72"/>
      <c r="BK2378" s="72"/>
      <c r="BL2378" s="72"/>
      <c r="BM2378" s="72"/>
      <c r="BN2378" s="72">
        <v>1.32948</v>
      </c>
      <c r="BO2378" s="72"/>
      <c r="BP2378" s="72">
        <v>5.9088000000000002E-2</v>
      </c>
      <c r="BQ2378" s="72"/>
      <c r="BR2378" s="72">
        <v>0.28559200000000001</v>
      </c>
      <c r="BS2378" s="72"/>
      <c r="BT2378" s="72"/>
      <c r="BU2378" s="72"/>
      <c r="BV2378" s="72"/>
      <c r="BW2378" s="72"/>
      <c r="BX2378" s="72">
        <v>1.28024</v>
      </c>
      <c r="BY2378" s="72"/>
      <c r="BZ2378" s="72">
        <v>4.2050999999999998</v>
      </c>
      <c r="CA2378" s="72"/>
      <c r="CB2378" s="72">
        <v>4.29373</v>
      </c>
      <c r="CC2378" s="72"/>
      <c r="CD2378" s="72">
        <v>8.8632100000000005E-2</v>
      </c>
      <c r="CE2378" s="72"/>
      <c r="CF2378" s="72"/>
      <c r="CG2378" s="72"/>
      <c r="CH2378" s="72"/>
      <c r="CI2378" s="72"/>
      <c r="CJ2378" s="72"/>
      <c r="CK2378" s="72"/>
      <c r="CL2378" s="72"/>
      <c r="CM2378" s="72"/>
      <c r="CN2378" s="72"/>
      <c r="CO2378" s="72"/>
      <c r="CP2378" s="72"/>
      <c r="CQ2378" s="72"/>
      <c r="CR2378" s="72"/>
      <c r="CS2378" s="72"/>
      <c r="CT2378" s="72"/>
      <c r="CU2378" s="72"/>
      <c r="CV2378" s="72"/>
      <c r="CW2378" s="72"/>
      <c r="CX2378" s="72"/>
      <c r="CY2378" s="72"/>
      <c r="CZ2378" s="72"/>
      <c r="DA2378" s="72"/>
      <c r="DB2378" s="72"/>
      <c r="DC2378" s="72"/>
      <c r="DD2378" s="72"/>
      <c r="DE2378" s="72"/>
      <c r="DF2378" s="72"/>
      <c r="DG2378" s="72"/>
      <c r="DH2378" s="78">
        <f t="shared" si="1061"/>
        <v>98.096006100000011</v>
      </c>
      <c r="DJ2378" s="77">
        <f t="shared" si="1062"/>
        <v>1.903993899999989</v>
      </c>
      <c r="DK2378" s="72"/>
      <c r="DL2378" s="51" t="s">
        <v>827</v>
      </c>
      <c r="DO2378" s="358">
        <v>1.9039999999999999</v>
      </c>
      <c r="DP2378" s="72"/>
      <c r="DQ2378" s="374"/>
      <c r="DR2378" s="72"/>
      <c r="DU2378" s="52"/>
      <c r="DX2378" s="75">
        <f t="shared" si="1063"/>
        <v>73.406250532354747</v>
      </c>
      <c r="DY2378" s="51">
        <f t="shared" si="1064"/>
        <v>0</v>
      </c>
      <c r="DZ2378" s="75">
        <f t="shared" si="1065"/>
        <v>0.28109605167707225</v>
      </c>
      <c r="EA2378" s="51">
        <f t="shared" si="1066"/>
        <v>0</v>
      </c>
      <c r="EB2378" s="75">
        <f t="shared" si="1067"/>
        <v>14.546769605944231</v>
      </c>
      <c r="EC2378" s="51">
        <f t="shared" si="1068"/>
        <v>0</v>
      </c>
      <c r="ED2378" s="75">
        <f t="shared" si="1069"/>
        <v>1.3552845348715985</v>
      </c>
      <c r="EE2378" s="51">
        <f t="shared" si="1070"/>
        <v>0</v>
      </c>
      <c r="EF2378" s="75">
        <f t="shared" si="1071"/>
        <v>6.023486821651549E-2</v>
      </c>
      <c r="EG2378" s="51">
        <f t="shared" si="1072"/>
        <v>0</v>
      </c>
      <c r="EH2378" s="75">
        <f t="shared" si="1073"/>
        <v>0.29113519637982488</v>
      </c>
      <c r="EI2378" s="51">
        <f t="shared" si="1074"/>
        <v>0</v>
      </c>
      <c r="EJ2378" s="75">
        <f t="shared" si="1075"/>
        <v>1.3050888113578356</v>
      </c>
      <c r="EK2378" s="51">
        <f t="shared" si="1076"/>
        <v>0</v>
      </c>
      <c r="EL2378" s="75">
        <f t="shared" si="1077"/>
        <v>4.2867188657133308</v>
      </c>
      <c r="EM2378" s="51">
        <f t="shared" si="1078"/>
        <v>0</v>
      </c>
      <c r="EN2378" s="75">
        <f t="shared" si="1079"/>
        <v>4.3770691292191151</v>
      </c>
      <c r="EO2378" s="51">
        <f t="shared" si="1080"/>
        <v>0</v>
      </c>
      <c r="EP2378" s="75">
        <f t="shared" si="1081"/>
        <v>9.0352404265722705E-2</v>
      </c>
      <c r="EQ2378" s="51">
        <f t="shared" si="1082"/>
        <v>0</v>
      </c>
      <c r="ER2378" s="51">
        <f t="shared" si="1083"/>
        <v>100</v>
      </c>
      <c r="ES2378" s="51">
        <f t="shared" si="1084"/>
        <v>0</v>
      </c>
    </row>
    <row r="2379" spans="1:149" x14ac:dyDescent="0.45">
      <c r="A2379" s="78" t="s">
        <v>1524</v>
      </c>
      <c r="B2379" s="174" t="s">
        <v>3437</v>
      </c>
      <c r="C2379" s="51" t="s">
        <v>3585</v>
      </c>
      <c r="D2379" s="51" t="s">
        <v>3862</v>
      </c>
      <c r="E2379" s="78" t="s">
        <v>1121</v>
      </c>
      <c r="F2379" s="78" t="s">
        <v>3030</v>
      </c>
      <c r="G2379" s="72" t="s">
        <v>3392</v>
      </c>
      <c r="H2379" s="78" t="s">
        <v>1372</v>
      </c>
      <c r="I2379" s="78">
        <v>51</v>
      </c>
      <c r="J2379" s="300">
        <v>940</v>
      </c>
      <c r="K2379" s="78"/>
      <c r="L2379" s="300">
        <v>452.85</v>
      </c>
      <c r="M2379" s="72">
        <v>2</v>
      </c>
      <c r="O2379" s="72"/>
      <c r="P2379" s="72" t="s">
        <v>1374</v>
      </c>
      <c r="AA2379" s="195"/>
      <c r="AB2379" s="195"/>
      <c r="AC2379" s="195"/>
      <c r="AD2379" s="72"/>
      <c r="AE2379" s="316">
        <v>1</v>
      </c>
      <c r="AF2379" s="195"/>
      <c r="AG2379" s="195">
        <v>0</v>
      </c>
      <c r="AH2379" s="72"/>
      <c r="AR2379" s="53">
        <v>0.67579999999999996</v>
      </c>
      <c r="AT2379" s="77"/>
      <c r="AU2379" s="276">
        <v>9400</v>
      </c>
      <c r="AV2379" s="276"/>
      <c r="AW2379" s="276">
        <v>6352.5199999999995</v>
      </c>
      <c r="AX2379" s="95"/>
      <c r="AY2379" s="276"/>
      <c r="AZ2379" s="95"/>
      <c r="BB2379" s="80" t="s">
        <v>3412</v>
      </c>
      <c r="BC2379" s="270"/>
      <c r="BD2379" s="72">
        <v>71.990300000000005</v>
      </c>
      <c r="BE2379" s="72"/>
      <c r="BF2379" s="72">
        <v>0.27567399999999997</v>
      </c>
      <c r="BG2379" s="72"/>
      <c r="BH2379" s="72">
        <v>14.2661</v>
      </c>
      <c r="BI2379" s="72"/>
      <c r="BJ2379" s="72"/>
      <c r="BK2379" s="72"/>
      <c r="BL2379" s="72"/>
      <c r="BM2379" s="72"/>
      <c r="BN2379" s="72">
        <v>1.32914</v>
      </c>
      <c r="BO2379" s="72"/>
      <c r="BP2379" s="72">
        <v>5.9073000000000001E-2</v>
      </c>
      <c r="BQ2379" s="72"/>
      <c r="BR2379" s="72">
        <v>0.28551900000000002</v>
      </c>
      <c r="BS2379" s="72"/>
      <c r="BT2379" s="72"/>
      <c r="BU2379" s="72"/>
      <c r="BV2379" s="72"/>
      <c r="BW2379" s="72"/>
      <c r="BX2379" s="72">
        <v>1.2799100000000001</v>
      </c>
      <c r="BY2379" s="72"/>
      <c r="BZ2379" s="72">
        <v>4.2040300000000004</v>
      </c>
      <c r="CA2379" s="72"/>
      <c r="CB2379" s="72">
        <v>4.2926399999999996</v>
      </c>
      <c r="CC2379" s="72"/>
      <c r="CD2379" s="72">
        <v>8.8609499999999994E-2</v>
      </c>
      <c r="CE2379" s="72"/>
      <c r="CF2379" s="72"/>
      <c r="CG2379" s="72"/>
      <c r="CH2379" s="72"/>
      <c r="CI2379" s="72"/>
      <c r="CJ2379" s="72"/>
      <c r="CK2379" s="72"/>
      <c r="CL2379" s="72"/>
      <c r="CM2379" s="72"/>
      <c r="CN2379" s="72"/>
      <c r="CO2379" s="72"/>
      <c r="CP2379" s="72"/>
      <c r="CQ2379" s="72"/>
      <c r="CR2379" s="72"/>
      <c r="CS2379" s="72"/>
      <c r="CT2379" s="72"/>
      <c r="CU2379" s="72"/>
      <c r="CV2379" s="72"/>
      <c r="CW2379" s="72"/>
      <c r="CX2379" s="72"/>
      <c r="CY2379" s="72"/>
      <c r="CZ2379" s="72"/>
      <c r="DA2379" s="72"/>
      <c r="DB2379" s="72"/>
      <c r="DC2379" s="72"/>
      <c r="DD2379" s="72"/>
      <c r="DE2379" s="72"/>
      <c r="DF2379" s="72"/>
      <c r="DG2379" s="72"/>
      <c r="DH2379" s="78">
        <f t="shared" si="1061"/>
        <v>98.070995499999995</v>
      </c>
      <c r="DJ2379" s="77">
        <f t="shared" si="1062"/>
        <v>1.9290045000000049</v>
      </c>
      <c r="DK2379" s="72"/>
      <c r="DL2379" s="51" t="s">
        <v>827</v>
      </c>
      <c r="DO2379" s="358">
        <v>1.929</v>
      </c>
      <c r="DP2379" s="72"/>
      <c r="DQ2379" s="374"/>
      <c r="DR2379" s="72"/>
      <c r="DU2379" s="52"/>
      <c r="DX2379" s="75">
        <f t="shared" si="1063"/>
        <v>73.406311043309444</v>
      </c>
      <c r="DY2379" s="51">
        <f t="shared" si="1064"/>
        <v>0</v>
      </c>
      <c r="DZ2379" s="75">
        <f t="shared" si="1065"/>
        <v>0.28109636146193701</v>
      </c>
      <c r="EA2379" s="51">
        <f t="shared" si="1066"/>
        <v>0</v>
      </c>
      <c r="EB2379" s="75">
        <f t="shared" si="1067"/>
        <v>14.546706625405879</v>
      </c>
      <c r="EC2379" s="51">
        <f t="shared" si="1068"/>
        <v>0</v>
      </c>
      <c r="ED2379" s="75">
        <f t="shared" si="1069"/>
        <v>1.3552834793035216</v>
      </c>
      <c r="EE2379" s="51">
        <f t="shared" si="1070"/>
        <v>0</v>
      </c>
      <c r="EF2379" s="75">
        <f t="shared" si="1071"/>
        <v>6.023493459898651E-2</v>
      </c>
      <c r="EG2379" s="51">
        <f t="shared" si="1072"/>
        <v>0</v>
      </c>
      <c r="EH2379" s="75">
        <f t="shared" si="1073"/>
        <v>0.29113500739369985</v>
      </c>
      <c r="EI2379" s="51">
        <f t="shared" si="1074"/>
        <v>0</v>
      </c>
      <c r="EJ2379" s="75">
        <f t="shared" si="1075"/>
        <v>1.305085151297358</v>
      </c>
      <c r="EK2379" s="51">
        <f t="shared" si="1076"/>
        <v>0</v>
      </c>
      <c r="EL2379" s="75">
        <f t="shared" si="1077"/>
        <v>4.2867210417987449</v>
      </c>
      <c r="EM2379" s="51">
        <f t="shared" si="1078"/>
        <v>0</v>
      </c>
      <c r="EN2379" s="75">
        <f t="shared" si="1079"/>
        <v>4.3770739535319594</v>
      </c>
      <c r="EO2379" s="51">
        <f t="shared" si="1080"/>
        <v>0</v>
      </c>
      <c r="EP2379" s="75">
        <f t="shared" si="1081"/>
        <v>9.0352401898479762E-2</v>
      </c>
      <c r="EQ2379" s="51">
        <f t="shared" si="1082"/>
        <v>0</v>
      </c>
      <c r="ER2379" s="51">
        <f t="shared" si="1083"/>
        <v>100</v>
      </c>
      <c r="ES2379" s="51">
        <f t="shared" si="1084"/>
        <v>0</v>
      </c>
    </row>
    <row r="2380" spans="1:149" x14ac:dyDescent="0.45">
      <c r="A2380" s="78" t="s">
        <v>1524</v>
      </c>
      <c r="B2380" s="174" t="s">
        <v>3437</v>
      </c>
      <c r="C2380" s="51" t="s">
        <v>3585</v>
      </c>
      <c r="D2380" s="51" t="s">
        <v>3862</v>
      </c>
      <c r="E2380" s="78" t="s">
        <v>1121</v>
      </c>
      <c r="F2380" s="78" t="s">
        <v>3031</v>
      </c>
      <c r="G2380" s="72" t="s">
        <v>3392</v>
      </c>
      <c r="H2380" s="78" t="s">
        <v>1372</v>
      </c>
      <c r="I2380" s="78">
        <v>0.2</v>
      </c>
      <c r="J2380" s="300">
        <v>940</v>
      </c>
      <c r="K2380" s="78"/>
      <c r="L2380" s="300">
        <v>502.85</v>
      </c>
      <c r="M2380" s="72">
        <v>2</v>
      </c>
      <c r="O2380" s="72"/>
      <c r="P2380" s="72" t="s">
        <v>1374</v>
      </c>
      <c r="AA2380" s="195"/>
      <c r="AB2380" s="195"/>
      <c r="AC2380" s="195"/>
      <c r="AD2380" s="72"/>
      <c r="AE2380" s="316">
        <v>1</v>
      </c>
      <c r="AF2380" s="195"/>
      <c r="AG2380" s="195">
        <v>0</v>
      </c>
      <c r="AH2380" s="72"/>
      <c r="AR2380" s="53">
        <v>0.83150000000000002</v>
      </c>
      <c r="AT2380" s="77"/>
      <c r="AU2380" s="276">
        <v>9400</v>
      </c>
      <c r="AV2380" s="276"/>
      <c r="AW2380" s="276">
        <v>7816.1</v>
      </c>
      <c r="AX2380" s="95"/>
      <c r="AY2380" s="276"/>
      <c r="AZ2380" s="95"/>
      <c r="BB2380" s="80" t="s">
        <v>3412</v>
      </c>
      <c r="BC2380" s="270"/>
      <c r="BD2380" s="72">
        <v>71.825800000000001</v>
      </c>
      <c r="BE2380" s="72"/>
      <c r="BF2380" s="72">
        <v>0.27504400000000001</v>
      </c>
      <c r="BG2380" s="72"/>
      <c r="BH2380" s="72">
        <v>14.233499999999999</v>
      </c>
      <c r="BI2380" s="72"/>
      <c r="BJ2380" s="72"/>
      <c r="BK2380" s="72"/>
      <c r="BL2380" s="72"/>
      <c r="BM2380" s="72"/>
      <c r="BN2380" s="72">
        <v>1.3261099999999999</v>
      </c>
      <c r="BO2380" s="72"/>
      <c r="BP2380" s="72">
        <v>5.89381E-2</v>
      </c>
      <c r="BQ2380" s="72"/>
      <c r="BR2380" s="72">
        <v>0.28486699999999998</v>
      </c>
      <c r="BS2380" s="72"/>
      <c r="BT2380" s="72"/>
      <c r="BU2380" s="72"/>
      <c r="BV2380" s="72"/>
      <c r="BW2380" s="72"/>
      <c r="BX2380" s="72">
        <v>1.2769900000000001</v>
      </c>
      <c r="BY2380" s="72"/>
      <c r="BZ2380" s="72">
        <v>4.1944299999999997</v>
      </c>
      <c r="CA2380" s="72"/>
      <c r="CB2380" s="72">
        <v>4.2828299999999997</v>
      </c>
      <c r="CC2380" s="72"/>
      <c r="CD2380" s="72">
        <v>8.8407100000000002E-2</v>
      </c>
      <c r="CE2380" s="72"/>
      <c r="CF2380" s="72"/>
      <c r="CG2380" s="72"/>
      <c r="CH2380" s="72"/>
      <c r="CI2380" s="72"/>
      <c r="CJ2380" s="72"/>
      <c r="CK2380" s="72"/>
      <c r="CL2380" s="72"/>
      <c r="CM2380" s="72"/>
      <c r="CN2380" s="72"/>
      <c r="CO2380" s="72"/>
      <c r="CP2380" s="72"/>
      <c r="CQ2380" s="72"/>
      <c r="CR2380" s="72"/>
      <c r="CS2380" s="72"/>
      <c r="CT2380" s="72"/>
      <c r="CU2380" s="72"/>
      <c r="CV2380" s="72"/>
      <c r="CW2380" s="72"/>
      <c r="CX2380" s="72"/>
      <c r="CY2380" s="72"/>
      <c r="CZ2380" s="72"/>
      <c r="DA2380" s="72"/>
      <c r="DB2380" s="72"/>
      <c r="DC2380" s="72"/>
      <c r="DD2380" s="72"/>
      <c r="DE2380" s="72"/>
      <c r="DF2380" s="72"/>
      <c r="DG2380" s="72"/>
      <c r="DH2380" s="78">
        <f t="shared" si="1061"/>
        <v>97.846916199999995</v>
      </c>
      <c r="DJ2380" s="77">
        <f t="shared" si="1062"/>
        <v>2.1530838000000045</v>
      </c>
      <c r="DK2380" s="72"/>
      <c r="DL2380" s="51" t="s">
        <v>827</v>
      </c>
      <c r="DO2380" s="358">
        <v>2.153</v>
      </c>
      <c r="DP2380" s="72"/>
      <c r="DQ2380" s="374"/>
      <c r="DR2380" s="72"/>
      <c r="DU2380" s="52"/>
      <c r="DX2380" s="75">
        <f t="shared" si="1063"/>
        <v>73.406299134852048</v>
      </c>
      <c r="DY2380" s="51">
        <f t="shared" si="1064"/>
        <v>0</v>
      </c>
      <c r="DZ2380" s="75">
        <f t="shared" si="1065"/>
        <v>0.28109623755316676</v>
      </c>
      <c r="EA2380" s="51">
        <f t="shared" si="1066"/>
        <v>0</v>
      </c>
      <c r="EB2380" s="75">
        <f t="shared" si="1067"/>
        <v>14.546702699251751</v>
      </c>
      <c r="EC2380" s="51">
        <f t="shared" si="1068"/>
        <v>0</v>
      </c>
      <c r="ED2380" s="75">
        <f t="shared" si="1069"/>
        <v>1.3552905410829901</v>
      </c>
      <c r="EE2380" s="51">
        <f t="shared" si="1070"/>
        <v>0</v>
      </c>
      <c r="EF2380" s="75">
        <f t="shared" si="1071"/>
        <v>6.0235010247568742E-2</v>
      </c>
      <c r="EG2380" s="51">
        <f t="shared" si="1072"/>
        <v>0</v>
      </c>
      <c r="EH2380" s="75">
        <f t="shared" si="1073"/>
        <v>0.29113538889435125</v>
      </c>
      <c r="EI2380" s="51">
        <f t="shared" si="1074"/>
        <v>0</v>
      </c>
      <c r="EJ2380" s="75">
        <f t="shared" si="1075"/>
        <v>1.3050896743539886</v>
      </c>
      <c r="EK2380" s="51">
        <f t="shared" si="1076"/>
        <v>0</v>
      </c>
      <c r="EL2380" s="75">
        <f t="shared" si="1077"/>
        <v>4.2867268207273348</v>
      </c>
      <c r="EM2380" s="51">
        <f t="shared" si="1078"/>
        <v>0</v>
      </c>
      <c r="EN2380" s="75">
        <f t="shared" si="1079"/>
        <v>4.377072028765685</v>
      </c>
      <c r="EO2380" s="51">
        <f t="shared" si="1080"/>
        <v>0</v>
      </c>
      <c r="EP2380" s="75">
        <f t="shared" si="1081"/>
        <v>9.0352464271122326E-2</v>
      </c>
      <c r="EQ2380" s="51">
        <f t="shared" si="1082"/>
        <v>0</v>
      </c>
      <c r="ER2380" s="51">
        <f t="shared" si="1083"/>
        <v>100</v>
      </c>
      <c r="ES2380" s="51">
        <f t="shared" si="1084"/>
        <v>0</v>
      </c>
    </row>
    <row r="2381" spans="1:149" x14ac:dyDescent="0.45">
      <c r="A2381" s="78" t="s">
        <v>1524</v>
      </c>
      <c r="B2381" s="174" t="s">
        <v>3437</v>
      </c>
      <c r="C2381" s="51" t="s">
        <v>3585</v>
      </c>
      <c r="D2381" s="51" t="s">
        <v>3862</v>
      </c>
      <c r="E2381" s="78" t="s">
        <v>1121</v>
      </c>
      <c r="F2381" s="78" t="s">
        <v>3032</v>
      </c>
      <c r="G2381" s="72" t="s">
        <v>3392</v>
      </c>
      <c r="H2381" s="78" t="s">
        <v>1372</v>
      </c>
      <c r="I2381" s="78">
        <v>0.2</v>
      </c>
      <c r="J2381" s="300">
        <v>940</v>
      </c>
      <c r="K2381" s="78"/>
      <c r="L2381" s="300">
        <v>501.85</v>
      </c>
      <c r="M2381" s="72">
        <v>2</v>
      </c>
      <c r="O2381" s="72"/>
      <c r="P2381" s="72" t="s">
        <v>1374</v>
      </c>
      <c r="AA2381" s="195"/>
      <c r="AB2381" s="195"/>
      <c r="AC2381" s="195"/>
      <c r="AD2381" s="72"/>
      <c r="AE2381" s="316">
        <v>1</v>
      </c>
      <c r="AF2381" s="195"/>
      <c r="AG2381" s="195">
        <v>0</v>
      </c>
      <c r="AH2381" s="72"/>
      <c r="AR2381" s="53">
        <v>0.8286</v>
      </c>
      <c r="AT2381" s="77"/>
      <c r="AU2381" s="276">
        <v>9400</v>
      </c>
      <c r="AV2381" s="276"/>
      <c r="AW2381" s="276">
        <v>7788.84</v>
      </c>
      <c r="AX2381" s="95"/>
      <c r="AY2381" s="276"/>
      <c r="AZ2381" s="95"/>
      <c r="BB2381" s="80" t="s">
        <v>3412</v>
      </c>
      <c r="BC2381" s="270"/>
      <c r="BD2381" s="72">
        <v>71.845699999999994</v>
      </c>
      <c r="BE2381" s="72"/>
      <c r="BF2381" s="72">
        <v>0.27511999999999998</v>
      </c>
      <c r="BG2381" s="72"/>
      <c r="BH2381" s="72">
        <v>14.237500000000001</v>
      </c>
      <c r="BI2381" s="72"/>
      <c r="BJ2381" s="72"/>
      <c r="BK2381" s="72"/>
      <c r="BL2381" s="72"/>
      <c r="BM2381" s="72"/>
      <c r="BN2381" s="72">
        <v>1.32647</v>
      </c>
      <c r="BO2381" s="72"/>
      <c r="BP2381" s="72">
        <v>5.8954300000000001E-2</v>
      </c>
      <c r="BQ2381" s="72"/>
      <c r="BR2381" s="72">
        <v>0.28494599999999998</v>
      </c>
      <c r="BS2381" s="72"/>
      <c r="BT2381" s="72"/>
      <c r="BU2381" s="72"/>
      <c r="BV2381" s="72"/>
      <c r="BW2381" s="72"/>
      <c r="BX2381" s="72">
        <v>1.2773399999999999</v>
      </c>
      <c r="BY2381" s="72"/>
      <c r="BZ2381" s="72">
        <v>4.1955799999999996</v>
      </c>
      <c r="CA2381" s="72"/>
      <c r="CB2381" s="72">
        <v>4.2840100000000003</v>
      </c>
      <c r="CC2381" s="72"/>
      <c r="CD2381" s="72">
        <v>8.8431499999999996E-2</v>
      </c>
      <c r="CE2381" s="72"/>
      <c r="CF2381" s="72"/>
      <c r="CG2381" s="72"/>
      <c r="CH2381" s="72"/>
      <c r="CI2381" s="72"/>
      <c r="CJ2381" s="72"/>
      <c r="CK2381" s="72"/>
      <c r="CL2381" s="72"/>
      <c r="CM2381" s="72"/>
      <c r="CN2381" s="72"/>
      <c r="CO2381" s="72"/>
      <c r="CP2381" s="72"/>
      <c r="CQ2381" s="72"/>
      <c r="CR2381" s="72"/>
      <c r="CS2381" s="72"/>
      <c r="CT2381" s="72"/>
      <c r="CU2381" s="72"/>
      <c r="CV2381" s="72"/>
      <c r="CW2381" s="72"/>
      <c r="CX2381" s="72"/>
      <c r="CY2381" s="72"/>
      <c r="CZ2381" s="72"/>
      <c r="DA2381" s="72"/>
      <c r="DB2381" s="72"/>
      <c r="DC2381" s="72"/>
      <c r="DD2381" s="72"/>
      <c r="DE2381" s="72"/>
      <c r="DF2381" s="72"/>
      <c r="DG2381" s="72"/>
      <c r="DH2381" s="78">
        <f t="shared" si="1061"/>
        <v>97.874051799999975</v>
      </c>
      <c r="DJ2381" s="77">
        <f t="shared" si="1062"/>
        <v>2.1259482000000247</v>
      </c>
      <c r="DK2381" s="72"/>
      <c r="DL2381" s="51" t="s">
        <v>827</v>
      </c>
      <c r="DO2381" s="358">
        <v>2.1259999999999999</v>
      </c>
      <c r="DP2381" s="72"/>
      <c r="DQ2381" s="374"/>
      <c r="DR2381" s="72"/>
      <c r="DU2381" s="52"/>
      <c r="DX2381" s="75">
        <f t="shared" si="1063"/>
        <v>73.406279477233213</v>
      </c>
      <c r="DY2381" s="51">
        <f t="shared" si="1064"/>
        <v>0</v>
      </c>
      <c r="DZ2381" s="75">
        <f t="shared" si="1065"/>
        <v>0.28109595438246693</v>
      </c>
      <c r="EA2381" s="51">
        <f t="shared" si="1066"/>
        <v>0</v>
      </c>
      <c r="EB2381" s="75">
        <f t="shared" si="1067"/>
        <v>14.546756508143257</v>
      </c>
      <c r="EC2381" s="51">
        <f t="shared" si="1068"/>
        <v>0</v>
      </c>
      <c r="ED2381" s="75">
        <f t="shared" si="1069"/>
        <v>1.3552826061708017</v>
      </c>
      <c r="EE2381" s="51">
        <f t="shared" si="1070"/>
        <v>0</v>
      </c>
      <c r="EF2381" s="75">
        <f t="shared" si="1071"/>
        <v>6.0234861963689559E-2</v>
      </c>
      <c r="EG2381" s="51">
        <f t="shared" si="1072"/>
        <v>0</v>
      </c>
      <c r="EH2381" s="75">
        <f t="shared" si="1073"/>
        <v>0.29113538753077356</v>
      </c>
      <c r="EI2381" s="51">
        <f t="shared" si="1074"/>
        <v>0</v>
      </c>
      <c r="EJ2381" s="75">
        <f t="shared" si="1075"/>
        <v>1.3050854404292682</v>
      </c>
      <c r="EK2381" s="51">
        <f t="shared" si="1076"/>
        <v>0</v>
      </c>
      <c r="EL2381" s="75">
        <f t="shared" si="1077"/>
        <v>4.2867133043326202</v>
      </c>
      <c r="EM2381" s="51">
        <f t="shared" si="1078"/>
        <v>0</v>
      </c>
      <c r="EN2381" s="75">
        <f t="shared" si="1079"/>
        <v>4.3770641157823222</v>
      </c>
      <c r="EO2381" s="51">
        <f t="shared" si="1080"/>
        <v>0</v>
      </c>
      <c r="EP2381" s="75">
        <f t="shared" si="1081"/>
        <v>9.0352344031597573E-2</v>
      </c>
      <c r="EQ2381" s="51">
        <f t="shared" si="1082"/>
        <v>0</v>
      </c>
      <c r="ER2381" s="51">
        <f t="shared" si="1083"/>
        <v>100</v>
      </c>
      <c r="ES2381" s="51">
        <f t="shared" si="1084"/>
        <v>0</v>
      </c>
    </row>
    <row r="2382" spans="1:149" x14ac:dyDescent="0.45">
      <c r="A2382" s="78" t="s">
        <v>1524</v>
      </c>
      <c r="B2382" s="174" t="s">
        <v>3437</v>
      </c>
      <c r="C2382" s="51" t="s">
        <v>3585</v>
      </c>
      <c r="D2382" s="51" t="s">
        <v>3862</v>
      </c>
      <c r="E2382" s="78" t="s">
        <v>1121</v>
      </c>
      <c r="F2382" s="78" t="s">
        <v>3033</v>
      </c>
      <c r="G2382" s="72" t="s">
        <v>3392</v>
      </c>
      <c r="H2382" s="78" t="s">
        <v>1372</v>
      </c>
      <c r="I2382" s="78">
        <v>0.2</v>
      </c>
      <c r="J2382" s="300">
        <v>940</v>
      </c>
      <c r="K2382" s="78"/>
      <c r="L2382" s="300">
        <v>502.85</v>
      </c>
      <c r="M2382" s="72">
        <v>2</v>
      </c>
      <c r="O2382" s="72"/>
      <c r="P2382" s="72" t="s">
        <v>1374</v>
      </c>
      <c r="AA2382" s="195"/>
      <c r="AB2382" s="195"/>
      <c r="AC2382" s="195"/>
      <c r="AD2382" s="72"/>
      <c r="AE2382" s="316">
        <v>1</v>
      </c>
      <c r="AF2382" s="195"/>
      <c r="AG2382" s="195">
        <v>0</v>
      </c>
      <c r="AH2382" s="72"/>
      <c r="AR2382" s="53">
        <v>0.83150000000000002</v>
      </c>
      <c r="AT2382" s="77"/>
      <c r="AU2382" s="276">
        <v>9400</v>
      </c>
      <c r="AV2382" s="276"/>
      <c r="AW2382" s="276">
        <v>7816.1</v>
      </c>
      <c r="AX2382" s="95"/>
      <c r="AY2382" s="276"/>
      <c r="AZ2382" s="95"/>
      <c r="BB2382" s="80" t="s">
        <v>3412</v>
      </c>
      <c r="BC2382" s="270"/>
      <c r="BD2382" s="72">
        <v>71.8596</v>
      </c>
      <c r="BE2382" s="72"/>
      <c r="BF2382" s="72">
        <v>0.27517399999999997</v>
      </c>
      <c r="BG2382" s="72"/>
      <c r="BH2382" s="72">
        <v>14.2402</v>
      </c>
      <c r="BI2382" s="72"/>
      <c r="BJ2382" s="72"/>
      <c r="BK2382" s="72"/>
      <c r="BL2382" s="72"/>
      <c r="BM2382" s="72"/>
      <c r="BN2382" s="72">
        <v>1.32673</v>
      </c>
      <c r="BO2382" s="72"/>
      <c r="BP2382" s="72">
        <v>5.8965799999999999E-2</v>
      </c>
      <c r="BQ2382" s="72"/>
      <c r="BR2382" s="72">
        <v>0.285001</v>
      </c>
      <c r="BS2382" s="72"/>
      <c r="BT2382" s="72"/>
      <c r="BU2382" s="72"/>
      <c r="BV2382" s="72"/>
      <c r="BW2382" s="72"/>
      <c r="BX2382" s="72">
        <v>1.27759</v>
      </c>
      <c r="BY2382" s="72"/>
      <c r="BZ2382" s="72">
        <v>4.1963999999999997</v>
      </c>
      <c r="CA2382" s="72"/>
      <c r="CB2382" s="72">
        <v>4.2848499999999996</v>
      </c>
      <c r="CC2382" s="72"/>
      <c r="CD2382" s="72">
        <v>8.8448700000000005E-2</v>
      </c>
      <c r="CE2382" s="72"/>
      <c r="CF2382" s="72"/>
      <c r="CG2382" s="72"/>
      <c r="CH2382" s="72"/>
      <c r="CI2382" s="72"/>
      <c r="CJ2382" s="72"/>
      <c r="CK2382" s="72"/>
      <c r="CL2382" s="72"/>
      <c r="CM2382" s="72"/>
      <c r="CN2382" s="72"/>
      <c r="CO2382" s="72"/>
      <c r="CP2382" s="72"/>
      <c r="CQ2382" s="72"/>
      <c r="CR2382" s="72"/>
      <c r="CS2382" s="72"/>
      <c r="CT2382" s="72"/>
      <c r="CU2382" s="72"/>
      <c r="CV2382" s="72"/>
      <c r="CW2382" s="72"/>
      <c r="CX2382" s="72"/>
      <c r="CY2382" s="72"/>
      <c r="CZ2382" s="72"/>
      <c r="DA2382" s="72"/>
      <c r="DB2382" s="72"/>
      <c r="DC2382" s="72"/>
      <c r="DD2382" s="72"/>
      <c r="DE2382" s="72"/>
      <c r="DF2382" s="72"/>
      <c r="DG2382" s="72"/>
      <c r="DH2382" s="78">
        <f t="shared" si="1061"/>
        <v>97.892959500000003</v>
      </c>
      <c r="DJ2382" s="77">
        <f t="shared" si="1062"/>
        <v>2.1070404999999965</v>
      </c>
      <c r="DK2382" s="72"/>
      <c r="DL2382" s="51" t="s">
        <v>827</v>
      </c>
      <c r="DO2382" s="358">
        <v>2.1070000000000002</v>
      </c>
      <c r="DP2382" s="72"/>
      <c r="DQ2382" s="374"/>
      <c r="DR2382" s="72"/>
      <c r="DU2382" s="52"/>
      <c r="DX2382" s="75">
        <f t="shared" si="1063"/>
        <v>73.406300480679604</v>
      </c>
      <c r="DY2382" s="51">
        <f t="shared" si="1064"/>
        <v>0</v>
      </c>
      <c r="DZ2382" s="75">
        <f t="shared" si="1065"/>
        <v>0.28109682392429863</v>
      </c>
      <c r="EA2382" s="51">
        <f t="shared" si="1066"/>
        <v>0</v>
      </c>
      <c r="EB2382" s="75">
        <f t="shared" si="1067"/>
        <v>14.546704965028665</v>
      </c>
      <c r="EC2382" s="51">
        <f t="shared" si="1068"/>
        <v>0</v>
      </c>
      <c r="ED2382" s="75">
        <f t="shared" si="1069"/>
        <v>1.3552864340565778</v>
      </c>
      <c r="EE2382" s="51">
        <f t="shared" si="1070"/>
        <v>0</v>
      </c>
      <c r="EF2382" s="75">
        <f t="shared" si="1071"/>
        <v>6.0234975325268406E-2</v>
      </c>
      <c r="EG2382" s="51">
        <f t="shared" si="1072"/>
        <v>0</v>
      </c>
      <c r="EH2382" s="75">
        <f t="shared" si="1073"/>
        <v>0.29113533951335896</v>
      </c>
      <c r="EI2382" s="51">
        <f t="shared" si="1074"/>
        <v>0</v>
      </c>
      <c r="EJ2382" s="75">
        <f t="shared" si="1075"/>
        <v>1.3050887484916625</v>
      </c>
      <c r="EK2382" s="51">
        <f t="shared" si="1076"/>
        <v>0</v>
      </c>
      <c r="EL2382" s="75">
        <f t="shared" si="1077"/>
        <v>4.2867229895118246</v>
      </c>
      <c r="EM2382" s="51">
        <f t="shared" si="1078"/>
        <v>0</v>
      </c>
      <c r="EN2382" s="75">
        <f t="shared" si="1079"/>
        <v>4.3770767804808264</v>
      </c>
      <c r="EO2382" s="51">
        <f t="shared" si="1080"/>
        <v>0</v>
      </c>
      <c r="EP2382" s="75">
        <f t="shared" si="1081"/>
        <v>9.0352462987902615E-2</v>
      </c>
      <c r="EQ2382" s="51">
        <f t="shared" si="1082"/>
        <v>0</v>
      </c>
      <c r="ER2382" s="51">
        <f t="shared" si="1083"/>
        <v>100</v>
      </c>
      <c r="ES2382" s="51">
        <f t="shared" si="1084"/>
        <v>0</v>
      </c>
    </row>
    <row r="2383" spans="1:149" x14ac:dyDescent="0.45">
      <c r="A2383" s="78" t="s">
        <v>1524</v>
      </c>
      <c r="B2383" s="174" t="s">
        <v>3437</v>
      </c>
      <c r="C2383" s="51" t="s">
        <v>3585</v>
      </c>
      <c r="D2383" s="51" t="s">
        <v>3862</v>
      </c>
      <c r="E2383" s="78" t="s">
        <v>1121</v>
      </c>
      <c r="F2383" s="78" t="s">
        <v>3034</v>
      </c>
      <c r="G2383" s="72" t="s">
        <v>3392</v>
      </c>
      <c r="H2383" s="78" t="s">
        <v>1372</v>
      </c>
      <c r="I2383" s="78">
        <v>3</v>
      </c>
      <c r="J2383" s="300">
        <v>940</v>
      </c>
      <c r="K2383" s="78"/>
      <c r="L2383" s="300">
        <v>452.85</v>
      </c>
      <c r="M2383" s="72">
        <v>2</v>
      </c>
      <c r="O2383" s="72"/>
      <c r="P2383" s="72" t="s">
        <v>1374</v>
      </c>
      <c r="AA2383" s="195"/>
      <c r="AB2383" s="195"/>
      <c r="AC2383" s="195"/>
      <c r="AD2383" s="72"/>
      <c r="AE2383" s="316">
        <v>1</v>
      </c>
      <c r="AF2383" s="195"/>
      <c r="AG2383" s="195">
        <v>0</v>
      </c>
      <c r="AH2383" s="72"/>
      <c r="AR2383" s="53">
        <v>0.67579999999999996</v>
      </c>
      <c r="AT2383" s="77"/>
      <c r="AU2383" s="276">
        <v>9400</v>
      </c>
      <c r="AV2383" s="276"/>
      <c r="AW2383" s="276">
        <v>6352.5199999999995</v>
      </c>
      <c r="AX2383" s="95"/>
      <c r="AY2383" s="276"/>
      <c r="AZ2383" s="95"/>
      <c r="BB2383" s="80" t="s">
        <v>3412</v>
      </c>
      <c r="BC2383" s="270"/>
      <c r="BD2383" s="72">
        <v>70.493499999999997</v>
      </c>
      <c r="BE2383" s="72"/>
      <c r="BF2383" s="72">
        <v>0.26994200000000002</v>
      </c>
      <c r="BG2383" s="72"/>
      <c r="BH2383" s="72">
        <v>13.9695</v>
      </c>
      <c r="BI2383" s="72"/>
      <c r="BJ2383" s="72"/>
      <c r="BK2383" s="72"/>
      <c r="BL2383" s="72"/>
      <c r="BM2383" s="72"/>
      <c r="BN2383" s="72">
        <v>1.3015099999999999</v>
      </c>
      <c r="BO2383" s="72"/>
      <c r="BP2383" s="72">
        <v>5.7844800000000002E-2</v>
      </c>
      <c r="BQ2383" s="72"/>
      <c r="BR2383" s="72">
        <v>0.27958300000000003</v>
      </c>
      <c r="BS2383" s="72"/>
      <c r="BT2383" s="72"/>
      <c r="BU2383" s="72"/>
      <c r="BV2383" s="72"/>
      <c r="BW2383" s="72"/>
      <c r="BX2383" s="72">
        <v>1.2533000000000001</v>
      </c>
      <c r="BY2383" s="72"/>
      <c r="BZ2383" s="72">
        <v>4.1166200000000002</v>
      </c>
      <c r="CA2383" s="72"/>
      <c r="CB2383" s="72">
        <v>4.2033899999999997</v>
      </c>
      <c r="CC2383" s="72"/>
      <c r="CD2383" s="72">
        <v>8.6767200000000003E-2</v>
      </c>
      <c r="CE2383" s="72"/>
      <c r="CF2383" s="72"/>
      <c r="CG2383" s="72"/>
      <c r="CH2383" s="72"/>
      <c r="CI2383" s="72"/>
      <c r="CJ2383" s="72"/>
      <c r="CK2383" s="72"/>
      <c r="CL2383" s="72"/>
      <c r="CM2383" s="72"/>
      <c r="CN2383" s="72"/>
      <c r="CO2383" s="72"/>
      <c r="CP2383" s="72"/>
      <c r="CQ2383" s="72"/>
      <c r="CR2383" s="72"/>
      <c r="CS2383" s="72"/>
      <c r="CT2383" s="72"/>
      <c r="CU2383" s="72"/>
      <c r="CV2383" s="72"/>
      <c r="CW2383" s="72"/>
      <c r="CX2383" s="72"/>
      <c r="CY2383" s="72"/>
      <c r="CZ2383" s="72"/>
      <c r="DA2383" s="72"/>
      <c r="DB2383" s="72"/>
      <c r="DC2383" s="72"/>
      <c r="DD2383" s="72"/>
      <c r="DE2383" s="72"/>
      <c r="DF2383" s="72"/>
      <c r="DG2383" s="72"/>
      <c r="DH2383" s="78">
        <f t="shared" si="1061"/>
        <v>96.031956999999977</v>
      </c>
      <c r="DJ2383" s="77">
        <f t="shared" si="1062"/>
        <v>3.9680430000000229</v>
      </c>
      <c r="DK2383" s="72"/>
      <c r="DL2383" s="51" t="s">
        <v>827</v>
      </c>
      <c r="DO2383" s="358">
        <v>3.968</v>
      </c>
      <c r="DP2383" s="72"/>
      <c r="DQ2383" s="374"/>
      <c r="DR2383" s="72"/>
      <c r="DU2383" s="52"/>
      <c r="DX2383" s="75">
        <f t="shared" si="1063"/>
        <v>73.406293282141505</v>
      </c>
      <c r="DY2383" s="51">
        <f t="shared" si="1064"/>
        <v>0</v>
      </c>
      <c r="DZ2383" s="75">
        <f t="shared" si="1065"/>
        <v>0.28109601057073119</v>
      </c>
      <c r="EA2383" s="51">
        <f t="shared" si="1066"/>
        <v>0</v>
      </c>
      <c r="EB2383" s="75">
        <f t="shared" si="1067"/>
        <v>14.546720109015379</v>
      </c>
      <c r="EC2383" s="51">
        <f t="shared" si="1068"/>
        <v>0</v>
      </c>
      <c r="ED2383" s="75">
        <f t="shared" si="1069"/>
        <v>1.3552884275804149</v>
      </c>
      <c r="EE2383" s="51">
        <f t="shared" si="1070"/>
        <v>0</v>
      </c>
      <c r="EF2383" s="75">
        <f t="shared" si="1071"/>
        <v>6.0234948664016096E-2</v>
      </c>
      <c r="EG2383" s="51">
        <f t="shared" si="1072"/>
        <v>0</v>
      </c>
      <c r="EH2383" s="75">
        <f t="shared" si="1073"/>
        <v>0.29113537694540587</v>
      </c>
      <c r="EI2383" s="51">
        <f t="shared" si="1074"/>
        <v>0</v>
      </c>
      <c r="EJ2383" s="75">
        <f t="shared" si="1075"/>
        <v>1.3050863891069098</v>
      </c>
      <c r="EK2383" s="51">
        <f t="shared" si="1076"/>
        <v>0</v>
      </c>
      <c r="EL2383" s="75">
        <f t="shared" si="1077"/>
        <v>4.2867188471437698</v>
      </c>
      <c r="EM2383" s="51">
        <f t="shared" si="1078"/>
        <v>0</v>
      </c>
      <c r="EN2383" s="75">
        <f t="shared" si="1079"/>
        <v>4.3770741858358679</v>
      </c>
      <c r="EO2383" s="51">
        <f t="shared" si="1080"/>
        <v>0</v>
      </c>
      <c r="EP2383" s="75">
        <f t="shared" si="1081"/>
        <v>9.035242299602414E-2</v>
      </c>
      <c r="EQ2383" s="51">
        <f t="shared" si="1082"/>
        <v>0</v>
      </c>
      <c r="ER2383" s="51">
        <f t="shared" si="1083"/>
        <v>100</v>
      </c>
      <c r="ES2383" s="51">
        <f t="shared" si="1084"/>
        <v>0</v>
      </c>
    </row>
    <row r="2384" spans="1:149" x14ac:dyDescent="0.45">
      <c r="A2384" s="78" t="s">
        <v>1524</v>
      </c>
      <c r="B2384" s="174" t="s">
        <v>3437</v>
      </c>
      <c r="C2384" s="51" t="s">
        <v>3585</v>
      </c>
      <c r="D2384" s="51" t="s">
        <v>3862</v>
      </c>
      <c r="E2384" s="78" t="s">
        <v>1121</v>
      </c>
      <c r="F2384" s="78" t="s">
        <v>3035</v>
      </c>
      <c r="G2384" s="72" t="s">
        <v>3392</v>
      </c>
      <c r="H2384" s="78" t="s">
        <v>1372</v>
      </c>
      <c r="I2384" s="78">
        <v>3</v>
      </c>
      <c r="J2384" s="300">
        <v>940</v>
      </c>
      <c r="K2384" s="78"/>
      <c r="L2384" s="300">
        <v>451.85</v>
      </c>
      <c r="M2384" s="72">
        <v>2</v>
      </c>
      <c r="O2384" s="72"/>
      <c r="P2384" s="72" t="s">
        <v>1374</v>
      </c>
      <c r="AA2384" s="195"/>
      <c r="AB2384" s="195"/>
      <c r="AC2384" s="195"/>
      <c r="AD2384" s="72"/>
      <c r="AE2384" s="316">
        <v>1</v>
      </c>
      <c r="AF2384" s="195"/>
      <c r="AG2384" s="195">
        <v>0</v>
      </c>
      <c r="AH2384" s="72"/>
      <c r="AR2384" s="53">
        <v>0.67249999999999999</v>
      </c>
      <c r="AT2384" s="77"/>
      <c r="AU2384" s="276">
        <v>9400</v>
      </c>
      <c r="AV2384" s="276"/>
      <c r="AW2384" s="276">
        <v>6321.5</v>
      </c>
      <c r="AX2384" s="95"/>
      <c r="AY2384" s="276"/>
      <c r="AZ2384" s="95"/>
      <c r="BB2384" s="80" t="s">
        <v>3412</v>
      </c>
      <c r="BC2384" s="270"/>
      <c r="BD2384" s="72">
        <v>70.512600000000006</v>
      </c>
      <c r="BE2384" s="72"/>
      <c r="BF2384" s="72">
        <v>0.27001500000000001</v>
      </c>
      <c r="BG2384" s="72"/>
      <c r="BH2384" s="72">
        <v>13.9733</v>
      </c>
      <c r="BI2384" s="72"/>
      <c r="BJ2384" s="72"/>
      <c r="BK2384" s="72"/>
      <c r="BL2384" s="72"/>
      <c r="BM2384" s="72"/>
      <c r="BN2384" s="72">
        <v>1.30186</v>
      </c>
      <c r="BO2384" s="72"/>
      <c r="BP2384" s="72">
        <v>5.7860500000000002E-2</v>
      </c>
      <c r="BQ2384" s="72"/>
      <c r="BR2384" s="72">
        <v>0.27965899999999999</v>
      </c>
      <c r="BS2384" s="72"/>
      <c r="BT2384" s="72"/>
      <c r="BU2384" s="72"/>
      <c r="BV2384" s="72"/>
      <c r="BW2384" s="72"/>
      <c r="BX2384" s="72">
        <v>1.2536400000000001</v>
      </c>
      <c r="BY2384" s="72"/>
      <c r="BZ2384" s="72">
        <v>4.1177400000000004</v>
      </c>
      <c r="CA2384" s="72"/>
      <c r="CB2384" s="72">
        <v>4.2045300000000001</v>
      </c>
      <c r="CC2384" s="72"/>
      <c r="CD2384" s="72">
        <v>8.6790699999999998E-2</v>
      </c>
      <c r="CE2384" s="72"/>
      <c r="CF2384" s="72"/>
      <c r="CG2384" s="72"/>
      <c r="CH2384" s="72"/>
      <c r="CI2384" s="72"/>
      <c r="CJ2384" s="72"/>
      <c r="CK2384" s="72"/>
      <c r="CL2384" s="72"/>
      <c r="CM2384" s="72"/>
      <c r="CN2384" s="72"/>
      <c r="CO2384" s="72"/>
      <c r="CP2384" s="72"/>
      <c r="CQ2384" s="72"/>
      <c r="CR2384" s="72"/>
      <c r="CS2384" s="72"/>
      <c r="CT2384" s="72"/>
      <c r="CU2384" s="72"/>
      <c r="CV2384" s="72"/>
      <c r="CW2384" s="72"/>
      <c r="CX2384" s="72"/>
      <c r="CY2384" s="72"/>
      <c r="CZ2384" s="72"/>
      <c r="DA2384" s="72"/>
      <c r="DB2384" s="72"/>
      <c r="DC2384" s="72"/>
      <c r="DD2384" s="72"/>
      <c r="DE2384" s="72"/>
      <c r="DF2384" s="72"/>
      <c r="DG2384" s="72"/>
      <c r="DH2384" s="78">
        <f t="shared" ref="DH2384:DH2447" si="1085">SUM(BD2384,BF2384,BH2384,BJ2384,BL2384,BN2384,BP2384,BR2384,BT2384,BV2384,BX2384,BZ2384,CB2384,CD2384,CF2384,CH2384,CJ2384,CL2384,CN2384,CX2384,CZ2384,DB2384)</f>
        <v>96.057995200000008</v>
      </c>
      <c r="DJ2384" s="77">
        <f t="shared" si="1062"/>
        <v>3.9420047999999923</v>
      </c>
      <c r="DK2384" s="72"/>
      <c r="DL2384" s="51" t="s">
        <v>827</v>
      </c>
      <c r="DO2384" s="358">
        <v>3.9420000000000002</v>
      </c>
      <c r="DP2384" s="72"/>
      <c r="DQ2384" s="374"/>
      <c r="DR2384" s="72"/>
      <c r="DU2384" s="52"/>
      <c r="DX2384" s="75">
        <f t="shared" si="1063"/>
        <v>73.406279043391905</v>
      </c>
      <c r="DY2384" s="51">
        <f t="shared" si="1064"/>
        <v>0</v>
      </c>
      <c r="DZ2384" s="75">
        <f t="shared" si="1065"/>
        <v>0.2810958103360458</v>
      </c>
      <c r="EA2384" s="51">
        <f t="shared" si="1066"/>
        <v>0</v>
      </c>
      <c r="EB2384" s="75">
        <f t="shared" si="1067"/>
        <v>14.546732909537132</v>
      </c>
      <c r="EC2384" s="51">
        <f t="shared" si="1068"/>
        <v>0</v>
      </c>
      <c r="ED2384" s="75">
        <f t="shared" si="1069"/>
        <v>1.3552854161586749</v>
      </c>
      <c r="EE2384" s="51">
        <f t="shared" si="1070"/>
        <v>0</v>
      </c>
      <c r="EF2384" s="75">
        <f t="shared" si="1071"/>
        <v>6.0234965220261012E-2</v>
      </c>
      <c r="EG2384" s="51">
        <f t="shared" si="1072"/>
        <v>0</v>
      </c>
      <c r="EH2384" s="75">
        <f t="shared" si="1073"/>
        <v>0.291135578478115</v>
      </c>
      <c r="EI2384" s="51">
        <f t="shared" si="1074"/>
        <v>0</v>
      </c>
      <c r="EJ2384" s="75">
        <f t="shared" si="1075"/>
        <v>1.3050865754483287</v>
      </c>
      <c r="EK2384" s="51">
        <f t="shared" si="1076"/>
        <v>0</v>
      </c>
      <c r="EL2384" s="75">
        <f t="shared" si="1077"/>
        <v>4.2867228192994808</v>
      </c>
      <c r="EM2384" s="51">
        <f t="shared" si="1078"/>
        <v>0</v>
      </c>
      <c r="EN2384" s="75">
        <f t="shared" si="1079"/>
        <v>4.3770744863515532</v>
      </c>
      <c r="EO2384" s="51">
        <f t="shared" si="1080"/>
        <v>0</v>
      </c>
      <c r="EP2384" s="75">
        <f t="shared" si="1081"/>
        <v>9.0352395778503597E-2</v>
      </c>
      <c r="EQ2384" s="51">
        <f t="shared" si="1082"/>
        <v>0</v>
      </c>
      <c r="ER2384" s="51">
        <f t="shared" si="1083"/>
        <v>100</v>
      </c>
      <c r="ES2384" s="51">
        <f t="shared" si="1084"/>
        <v>0</v>
      </c>
    </row>
    <row r="2385" spans="1:149" x14ac:dyDescent="0.45">
      <c r="A2385" s="78" t="s">
        <v>1524</v>
      </c>
      <c r="B2385" s="174" t="s">
        <v>3437</v>
      </c>
      <c r="C2385" s="51" t="s">
        <v>3585</v>
      </c>
      <c r="D2385" s="51" t="s">
        <v>3862</v>
      </c>
      <c r="E2385" s="78" t="s">
        <v>1121</v>
      </c>
      <c r="F2385" s="78" t="s">
        <v>3036</v>
      </c>
      <c r="G2385" s="72" t="s">
        <v>3392</v>
      </c>
      <c r="H2385" s="78" t="s">
        <v>1372</v>
      </c>
      <c r="I2385" s="78">
        <v>3</v>
      </c>
      <c r="J2385" s="300">
        <v>940</v>
      </c>
      <c r="K2385" s="78"/>
      <c r="L2385" s="300">
        <v>451.85</v>
      </c>
      <c r="M2385" s="72">
        <v>2</v>
      </c>
      <c r="O2385" s="72"/>
      <c r="P2385" s="72" t="s">
        <v>1374</v>
      </c>
      <c r="AA2385" s="195"/>
      <c r="AB2385" s="195"/>
      <c r="AC2385" s="195"/>
      <c r="AD2385" s="72"/>
      <c r="AE2385" s="316">
        <v>1</v>
      </c>
      <c r="AF2385" s="195"/>
      <c r="AG2385" s="195">
        <v>0</v>
      </c>
      <c r="AH2385" s="72"/>
      <c r="AR2385" s="53">
        <v>0.67249999999999999</v>
      </c>
      <c r="AT2385" s="77"/>
      <c r="AU2385" s="276">
        <v>9400</v>
      </c>
      <c r="AV2385" s="276"/>
      <c r="AW2385" s="276">
        <v>6321.5</v>
      </c>
      <c r="AX2385" s="95"/>
      <c r="AY2385" s="276"/>
      <c r="AZ2385" s="95"/>
      <c r="BB2385" s="80" t="s">
        <v>3412</v>
      </c>
      <c r="BC2385" s="270"/>
      <c r="BD2385" s="72">
        <v>70.556700000000006</v>
      </c>
      <c r="BE2385" s="72"/>
      <c r="BF2385" s="72">
        <v>0.27018399999999998</v>
      </c>
      <c r="BG2385" s="72"/>
      <c r="BH2385" s="72">
        <v>13.981999999999999</v>
      </c>
      <c r="BI2385" s="72"/>
      <c r="BJ2385" s="72"/>
      <c r="BK2385" s="72"/>
      <c r="BL2385" s="72"/>
      <c r="BM2385" s="72"/>
      <c r="BN2385" s="72">
        <v>1.30267</v>
      </c>
      <c r="BO2385" s="72"/>
      <c r="BP2385" s="72">
        <v>5.7896599999999999E-2</v>
      </c>
      <c r="BQ2385" s="72"/>
      <c r="BR2385" s="72">
        <v>0.27983400000000003</v>
      </c>
      <c r="BS2385" s="72"/>
      <c r="BT2385" s="72"/>
      <c r="BU2385" s="72"/>
      <c r="BV2385" s="72"/>
      <c r="BW2385" s="72"/>
      <c r="BX2385" s="72">
        <v>1.2544299999999999</v>
      </c>
      <c r="BY2385" s="72"/>
      <c r="BZ2385" s="72">
        <v>4.1203099999999999</v>
      </c>
      <c r="CA2385" s="72"/>
      <c r="CB2385" s="72">
        <v>4.2071500000000004</v>
      </c>
      <c r="CC2385" s="72"/>
      <c r="CD2385" s="72">
        <v>8.6844900000000003E-2</v>
      </c>
      <c r="CE2385" s="72"/>
      <c r="CF2385" s="72"/>
      <c r="CG2385" s="72"/>
      <c r="CH2385" s="72"/>
      <c r="CI2385" s="72"/>
      <c r="CJ2385" s="72"/>
      <c r="CK2385" s="72"/>
      <c r="CL2385" s="72"/>
      <c r="CM2385" s="72"/>
      <c r="CN2385" s="72"/>
      <c r="CO2385" s="72"/>
      <c r="CP2385" s="72"/>
      <c r="CQ2385" s="72"/>
      <c r="CR2385" s="72"/>
      <c r="CS2385" s="72"/>
      <c r="CT2385" s="72"/>
      <c r="CU2385" s="72"/>
      <c r="CV2385" s="72"/>
      <c r="CW2385" s="72"/>
      <c r="CX2385" s="72"/>
      <c r="CY2385" s="72"/>
      <c r="CZ2385" s="72"/>
      <c r="DA2385" s="72"/>
      <c r="DB2385" s="72"/>
      <c r="DC2385" s="72"/>
      <c r="DD2385" s="72"/>
      <c r="DE2385" s="72"/>
      <c r="DF2385" s="72"/>
      <c r="DG2385" s="72"/>
      <c r="DH2385" s="78">
        <f t="shared" si="1085"/>
        <v>96.118019500000017</v>
      </c>
      <c r="DJ2385" s="77">
        <f t="shared" si="1062"/>
        <v>3.8819804999999832</v>
      </c>
      <c r="DK2385" s="72"/>
      <c r="DL2385" s="51" t="s">
        <v>827</v>
      </c>
      <c r="DO2385" s="358">
        <v>3.8820000000000001</v>
      </c>
      <c r="DP2385" s="72"/>
      <c r="DQ2385" s="374"/>
      <c r="DR2385" s="72"/>
      <c r="DU2385" s="52"/>
      <c r="DX2385" s="75">
        <f t="shared" si="1063"/>
        <v>73.406318988917576</v>
      </c>
      <c r="DY2385" s="51">
        <f t="shared" si="1064"/>
        <v>0</v>
      </c>
      <c r="DZ2385" s="75">
        <f t="shared" si="1065"/>
        <v>0.28109609561815818</v>
      </c>
      <c r="EA2385" s="51">
        <f t="shared" si="1066"/>
        <v>0</v>
      </c>
      <c r="EB2385" s="75">
        <f t="shared" si="1067"/>
        <v>14.546700059711485</v>
      </c>
      <c r="EC2385" s="51">
        <f t="shared" si="1068"/>
        <v>0</v>
      </c>
      <c r="ED2385" s="75">
        <f t="shared" si="1069"/>
        <v>1.3552817741942755</v>
      </c>
      <c r="EE2385" s="51">
        <f t="shared" si="1070"/>
        <v>0</v>
      </c>
      <c r="EF2385" s="75">
        <f t="shared" si="1071"/>
        <v>6.0234907357823775E-2</v>
      </c>
      <c r="EG2385" s="51">
        <f t="shared" si="1072"/>
        <v>0</v>
      </c>
      <c r="EH2385" s="75">
        <f t="shared" si="1073"/>
        <v>0.29113583639746132</v>
      </c>
      <c r="EI2385" s="51">
        <f t="shared" si="1074"/>
        <v>0</v>
      </c>
      <c r="EJ2385" s="75">
        <f t="shared" si="1075"/>
        <v>1.3050934741742153</v>
      </c>
      <c r="EK2385" s="51">
        <f t="shared" si="1076"/>
        <v>0</v>
      </c>
      <c r="EL2385" s="75">
        <f t="shared" si="1077"/>
        <v>4.2867196197274948</v>
      </c>
      <c r="EM2385" s="51">
        <f t="shared" si="1078"/>
        <v>0</v>
      </c>
      <c r="EN2385" s="75">
        <f t="shared" si="1079"/>
        <v>4.3770668828647681</v>
      </c>
      <c r="EO2385" s="51">
        <f t="shared" si="1080"/>
        <v>0</v>
      </c>
      <c r="EP2385" s="75">
        <f t="shared" si="1081"/>
        <v>9.0352361036735662E-2</v>
      </c>
      <c r="EQ2385" s="51">
        <f t="shared" si="1082"/>
        <v>0</v>
      </c>
      <c r="ER2385" s="51">
        <f t="shared" si="1083"/>
        <v>100</v>
      </c>
      <c r="ES2385" s="51">
        <f t="shared" si="1084"/>
        <v>0</v>
      </c>
    </row>
    <row r="2386" spans="1:149" x14ac:dyDescent="0.45">
      <c r="A2386" s="78" t="s">
        <v>1524</v>
      </c>
      <c r="B2386" s="174" t="s">
        <v>3437</v>
      </c>
      <c r="C2386" s="51" t="s">
        <v>3585</v>
      </c>
      <c r="D2386" s="51" t="s">
        <v>3862</v>
      </c>
      <c r="E2386" s="78" t="s">
        <v>1121</v>
      </c>
      <c r="F2386" s="78" t="s">
        <v>3037</v>
      </c>
      <c r="G2386" s="72" t="s">
        <v>3392</v>
      </c>
      <c r="H2386" s="78" t="s">
        <v>1372</v>
      </c>
      <c r="I2386" s="78">
        <v>13</v>
      </c>
      <c r="J2386" s="300">
        <v>940</v>
      </c>
      <c r="K2386" s="78"/>
      <c r="L2386" s="300">
        <v>402.85</v>
      </c>
      <c r="M2386" s="72">
        <v>2</v>
      </c>
      <c r="O2386" s="72"/>
      <c r="P2386" s="72" t="s">
        <v>1374</v>
      </c>
      <c r="AA2386" s="195"/>
      <c r="AB2386" s="195"/>
      <c r="AC2386" s="195"/>
      <c r="AD2386" s="72"/>
      <c r="AE2386" s="316">
        <v>1</v>
      </c>
      <c r="AF2386" s="195"/>
      <c r="AG2386" s="195">
        <v>0</v>
      </c>
      <c r="AH2386" s="72"/>
      <c r="AR2386" s="53">
        <v>0.50800000000000001</v>
      </c>
      <c r="AT2386" s="77"/>
      <c r="AU2386" s="276">
        <v>9400</v>
      </c>
      <c r="AV2386" s="276"/>
      <c r="AW2386" s="276">
        <v>4775.2</v>
      </c>
      <c r="AX2386" s="95"/>
      <c r="AY2386" s="276"/>
      <c r="AZ2386" s="95"/>
      <c r="BB2386" s="80" t="s">
        <v>3412</v>
      </c>
      <c r="BC2386" s="270"/>
      <c r="BD2386" s="72">
        <v>70.784199999999998</v>
      </c>
      <c r="BE2386" s="72"/>
      <c r="BF2386" s="72">
        <v>0.27105600000000002</v>
      </c>
      <c r="BG2386" s="72"/>
      <c r="BH2386" s="72">
        <v>14.027100000000001</v>
      </c>
      <c r="BI2386" s="72"/>
      <c r="BJ2386" s="72"/>
      <c r="BK2386" s="72"/>
      <c r="BL2386" s="72"/>
      <c r="BM2386" s="72"/>
      <c r="BN2386" s="72">
        <v>1.30687</v>
      </c>
      <c r="BO2386" s="72"/>
      <c r="BP2386" s="72">
        <v>5.8083299999999997E-2</v>
      </c>
      <c r="BQ2386" s="72"/>
      <c r="BR2386" s="72">
        <v>0.28073599999999999</v>
      </c>
      <c r="BS2386" s="72"/>
      <c r="BT2386" s="72"/>
      <c r="BU2386" s="72"/>
      <c r="BV2386" s="72"/>
      <c r="BW2386" s="72"/>
      <c r="BX2386" s="72">
        <v>1.25847</v>
      </c>
      <c r="BY2386" s="72"/>
      <c r="BZ2386" s="72">
        <v>4.1336000000000004</v>
      </c>
      <c r="CA2386" s="72"/>
      <c r="CB2386" s="72">
        <v>4.22072</v>
      </c>
      <c r="CC2386" s="72"/>
      <c r="CD2386" s="72">
        <v>8.7124999999999994E-2</v>
      </c>
      <c r="CE2386" s="72"/>
      <c r="CF2386" s="72"/>
      <c r="CG2386" s="72"/>
      <c r="CH2386" s="72"/>
      <c r="CI2386" s="72"/>
      <c r="CJ2386" s="72"/>
      <c r="CK2386" s="72"/>
      <c r="CL2386" s="72"/>
      <c r="CM2386" s="72"/>
      <c r="CN2386" s="72"/>
      <c r="CO2386" s="72"/>
      <c r="CP2386" s="72"/>
      <c r="CQ2386" s="72"/>
      <c r="CR2386" s="72"/>
      <c r="CS2386" s="72"/>
      <c r="CT2386" s="72"/>
      <c r="CU2386" s="72"/>
      <c r="CV2386" s="72"/>
      <c r="CW2386" s="72"/>
      <c r="CX2386" s="72"/>
      <c r="CY2386" s="72"/>
      <c r="CZ2386" s="72"/>
      <c r="DA2386" s="72"/>
      <c r="DB2386" s="72"/>
      <c r="DC2386" s="72"/>
      <c r="DD2386" s="72"/>
      <c r="DE2386" s="72"/>
      <c r="DF2386" s="72"/>
      <c r="DG2386" s="72"/>
      <c r="DH2386" s="78">
        <f t="shared" si="1085"/>
        <v>96.427960300000024</v>
      </c>
      <c r="DJ2386" s="77">
        <f t="shared" si="1062"/>
        <v>3.5720396999999764</v>
      </c>
      <c r="DK2386" s="72"/>
      <c r="DL2386" s="51" t="s">
        <v>827</v>
      </c>
      <c r="DO2386" s="358">
        <v>3.5720000000000001</v>
      </c>
      <c r="DP2386" s="72"/>
      <c r="DQ2386" s="374"/>
      <c r="DR2386" s="72"/>
      <c r="DU2386" s="52"/>
      <c r="DX2386" s="75">
        <f t="shared" si="1063"/>
        <v>73.406302258993222</v>
      </c>
      <c r="DY2386" s="51">
        <f t="shared" si="1064"/>
        <v>0</v>
      </c>
      <c r="DZ2386" s="75">
        <f t="shared" si="1065"/>
        <v>0.28109689259910636</v>
      </c>
      <c r="EA2386" s="51">
        <f t="shared" si="1066"/>
        <v>0</v>
      </c>
      <c r="EB2386" s="75">
        <f t="shared" si="1067"/>
        <v>14.546714413910502</v>
      </c>
      <c r="EC2386" s="51">
        <f t="shared" si="1068"/>
        <v>0</v>
      </c>
      <c r="ED2386" s="75">
        <f t="shared" si="1069"/>
        <v>1.3552811818627668</v>
      </c>
      <c r="EE2386" s="51">
        <f t="shared" si="1070"/>
        <v>0</v>
      </c>
      <c r="EF2386" s="75">
        <f t="shared" si="1071"/>
        <v>6.0234915079915859E-2</v>
      </c>
      <c r="EG2386" s="51">
        <f t="shared" si="1072"/>
        <v>0</v>
      </c>
      <c r="EH2386" s="75">
        <f t="shared" si="1073"/>
        <v>0.29113547473844048</v>
      </c>
      <c r="EI2386" s="51">
        <f t="shared" si="1074"/>
        <v>0</v>
      </c>
      <c r="EJ2386" s="75">
        <f t="shared" si="1075"/>
        <v>1.3050882711660963</v>
      </c>
      <c r="EK2386" s="51">
        <f t="shared" si="1076"/>
        <v>0</v>
      </c>
      <c r="EL2386" s="75">
        <f t="shared" si="1077"/>
        <v>4.2867234639619349</v>
      </c>
      <c r="EM2386" s="51">
        <f t="shared" si="1078"/>
        <v>0</v>
      </c>
      <c r="EN2386" s="75">
        <f t="shared" si="1079"/>
        <v>4.3770707032159413</v>
      </c>
      <c r="EO2386" s="51">
        <f t="shared" si="1080"/>
        <v>0</v>
      </c>
      <c r="EP2386" s="75">
        <f t="shared" si="1081"/>
        <v>9.0352424472054271E-2</v>
      </c>
      <c r="EQ2386" s="51">
        <f t="shared" si="1082"/>
        <v>0</v>
      </c>
      <c r="ER2386" s="51">
        <f t="shared" si="1083"/>
        <v>100</v>
      </c>
      <c r="ES2386" s="51">
        <f t="shared" si="1084"/>
        <v>0</v>
      </c>
    </row>
    <row r="2387" spans="1:149" x14ac:dyDescent="0.45">
      <c r="A2387" s="78" t="s">
        <v>1524</v>
      </c>
      <c r="B2387" s="174" t="s">
        <v>3437</v>
      </c>
      <c r="C2387" s="51" t="s">
        <v>3585</v>
      </c>
      <c r="D2387" s="51" t="s">
        <v>3862</v>
      </c>
      <c r="E2387" s="78" t="s">
        <v>1121</v>
      </c>
      <c r="F2387" s="78" t="s">
        <v>3038</v>
      </c>
      <c r="G2387" s="72" t="s">
        <v>3392</v>
      </c>
      <c r="H2387" s="78" t="s">
        <v>1372</v>
      </c>
      <c r="I2387" s="78">
        <v>13</v>
      </c>
      <c r="J2387" s="300">
        <v>940</v>
      </c>
      <c r="K2387" s="78"/>
      <c r="L2387" s="300">
        <v>401.85</v>
      </c>
      <c r="M2387" s="72">
        <v>2</v>
      </c>
      <c r="O2387" s="72"/>
      <c r="P2387" s="72" t="s">
        <v>1374</v>
      </c>
      <c r="AA2387" s="195"/>
      <c r="AB2387" s="195"/>
      <c r="AC2387" s="195"/>
      <c r="AD2387" s="72"/>
      <c r="AE2387" s="316">
        <v>1</v>
      </c>
      <c r="AF2387" s="195"/>
      <c r="AG2387" s="195">
        <v>0</v>
      </c>
      <c r="AH2387" s="72"/>
      <c r="AR2387" s="53">
        <v>0.50449999999999995</v>
      </c>
      <c r="AT2387" s="77"/>
      <c r="AU2387" s="276">
        <v>9400</v>
      </c>
      <c r="AV2387" s="276"/>
      <c r="AW2387" s="276">
        <v>4742.2999999999993</v>
      </c>
      <c r="AX2387" s="95"/>
      <c r="AY2387" s="276"/>
      <c r="AZ2387" s="95"/>
      <c r="BB2387" s="80" t="s">
        <v>3412</v>
      </c>
      <c r="BC2387" s="270"/>
      <c r="BD2387" s="72">
        <v>70.774699999999996</v>
      </c>
      <c r="BE2387" s="72"/>
      <c r="BF2387" s="72">
        <v>0.27101900000000001</v>
      </c>
      <c r="BG2387" s="72"/>
      <c r="BH2387" s="72">
        <v>14.0252</v>
      </c>
      <c r="BI2387" s="72"/>
      <c r="BJ2387" s="72"/>
      <c r="BK2387" s="72"/>
      <c r="BL2387" s="72"/>
      <c r="BM2387" s="72"/>
      <c r="BN2387" s="72">
        <v>1.3067</v>
      </c>
      <c r="BO2387" s="72"/>
      <c r="BP2387" s="72">
        <v>5.8075500000000002E-2</v>
      </c>
      <c r="BQ2387" s="72"/>
      <c r="BR2387" s="72">
        <v>0.280698</v>
      </c>
      <c r="BS2387" s="72"/>
      <c r="BT2387" s="72"/>
      <c r="BU2387" s="72"/>
      <c r="BV2387" s="72"/>
      <c r="BW2387" s="72"/>
      <c r="BX2387" s="72">
        <v>1.2583</v>
      </c>
      <c r="BY2387" s="72"/>
      <c r="BZ2387" s="72">
        <v>4.1330400000000003</v>
      </c>
      <c r="CA2387" s="72"/>
      <c r="CB2387" s="72">
        <v>4.2201500000000003</v>
      </c>
      <c r="CC2387" s="72"/>
      <c r="CD2387" s="72">
        <v>8.7113200000000002E-2</v>
      </c>
      <c r="CE2387" s="72"/>
      <c r="CF2387" s="72"/>
      <c r="CG2387" s="72"/>
      <c r="CH2387" s="72"/>
      <c r="CI2387" s="72"/>
      <c r="CJ2387" s="72"/>
      <c r="CK2387" s="72"/>
      <c r="CL2387" s="72"/>
      <c r="CM2387" s="72"/>
      <c r="CN2387" s="72"/>
      <c r="CO2387" s="72"/>
      <c r="CP2387" s="72"/>
      <c r="CQ2387" s="72"/>
      <c r="CR2387" s="72"/>
      <c r="CS2387" s="72"/>
      <c r="CT2387" s="72"/>
      <c r="CU2387" s="72"/>
      <c r="CV2387" s="72"/>
      <c r="CW2387" s="72"/>
      <c r="CX2387" s="72"/>
      <c r="CY2387" s="72"/>
      <c r="CZ2387" s="72"/>
      <c r="DA2387" s="72"/>
      <c r="DB2387" s="72"/>
      <c r="DC2387" s="72"/>
      <c r="DD2387" s="72"/>
      <c r="DE2387" s="72"/>
      <c r="DF2387" s="72"/>
      <c r="DG2387" s="72"/>
      <c r="DH2387" s="78">
        <f t="shared" si="1085"/>
        <v>96.414995700000006</v>
      </c>
      <c r="DJ2387" s="77">
        <f t="shared" si="1062"/>
        <v>3.5850042999999943</v>
      </c>
      <c r="DK2387" s="72"/>
      <c r="DL2387" s="51" t="s">
        <v>827</v>
      </c>
      <c r="DO2387" s="358">
        <v>3.585</v>
      </c>
      <c r="DP2387" s="72"/>
      <c r="DQ2387" s="374"/>
      <c r="DR2387" s="72"/>
      <c r="DU2387" s="52"/>
      <c r="DX2387" s="75">
        <f t="shared" si="1063"/>
        <v>73.406319718375499</v>
      </c>
      <c r="DY2387" s="51">
        <f t="shared" si="1064"/>
        <v>0</v>
      </c>
      <c r="DZ2387" s="75">
        <f t="shared" si="1065"/>
        <v>0.28109631497914384</v>
      </c>
      <c r="EA2387" s="51">
        <f t="shared" si="1066"/>
        <v>0</v>
      </c>
      <c r="EB2387" s="75">
        <f t="shared" si="1067"/>
        <v>14.54669981383404</v>
      </c>
      <c r="EC2387" s="51">
        <f t="shared" si="1068"/>
        <v>0</v>
      </c>
      <c r="ED2387" s="75">
        <f t="shared" si="1069"/>
        <v>1.3552871008425507</v>
      </c>
      <c r="EE2387" s="51">
        <f t="shared" si="1070"/>
        <v>0</v>
      </c>
      <c r="EF2387" s="75">
        <f t="shared" si="1071"/>
        <v>6.0234924638387963E-2</v>
      </c>
      <c r="EG2387" s="51">
        <f t="shared" si="1072"/>
        <v>0</v>
      </c>
      <c r="EH2387" s="75">
        <f t="shared" si="1073"/>
        <v>0.29113520978977753</v>
      </c>
      <c r="EI2387" s="51">
        <f t="shared" si="1074"/>
        <v>0</v>
      </c>
      <c r="EJ2387" s="75">
        <f t="shared" si="1075"/>
        <v>1.3050874408740962</v>
      </c>
      <c r="EK2387" s="51">
        <f t="shared" si="1076"/>
        <v>0</v>
      </c>
      <c r="EL2387" s="75">
        <f t="shared" si="1077"/>
        <v>4.2867190627277081</v>
      </c>
      <c r="EM2387" s="51">
        <f t="shared" si="1078"/>
        <v>0</v>
      </c>
      <c r="EN2387" s="75">
        <f t="shared" si="1079"/>
        <v>4.3770680788403542</v>
      </c>
      <c r="EO2387" s="51">
        <f t="shared" si="1080"/>
        <v>0</v>
      </c>
      <c r="EP2387" s="75">
        <f t="shared" si="1081"/>
        <v>9.035233509842909E-2</v>
      </c>
      <c r="EQ2387" s="51">
        <f t="shared" si="1082"/>
        <v>0</v>
      </c>
      <c r="ER2387" s="51">
        <f t="shared" si="1083"/>
        <v>100</v>
      </c>
      <c r="ES2387" s="51">
        <f t="shared" si="1084"/>
        <v>0</v>
      </c>
    </row>
    <row r="2388" spans="1:149" x14ac:dyDescent="0.45">
      <c r="A2388" s="78" t="s">
        <v>1524</v>
      </c>
      <c r="B2388" s="174" t="s">
        <v>3437</v>
      </c>
      <c r="C2388" s="51" t="s">
        <v>3585</v>
      </c>
      <c r="D2388" s="51" t="s">
        <v>3862</v>
      </c>
      <c r="E2388" s="78" t="s">
        <v>1121</v>
      </c>
      <c r="F2388" s="78" t="s">
        <v>3039</v>
      </c>
      <c r="G2388" s="72" t="s">
        <v>3392</v>
      </c>
      <c r="H2388" s="78" t="s">
        <v>1372</v>
      </c>
      <c r="I2388" s="78">
        <v>13</v>
      </c>
      <c r="J2388" s="300">
        <v>940</v>
      </c>
      <c r="K2388" s="78"/>
      <c r="L2388" s="300">
        <v>402.85</v>
      </c>
      <c r="M2388" s="72">
        <v>2</v>
      </c>
      <c r="O2388" s="72"/>
      <c r="P2388" s="72" t="s">
        <v>1374</v>
      </c>
      <c r="AA2388" s="195"/>
      <c r="AB2388" s="195"/>
      <c r="AC2388" s="195"/>
      <c r="AD2388" s="72"/>
      <c r="AE2388" s="316">
        <v>1</v>
      </c>
      <c r="AF2388" s="195"/>
      <c r="AG2388" s="195">
        <v>0</v>
      </c>
      <c r="AH2388" s="72"/>
      <c r="AR2388" s="53">
        <v>0.50800000000000001</v>
      </c>
      <c r="AT2388" s="77"/>
      <c r="AU2388" s="276">
        <v>9400</v>
      </c>
      <c r="AV2388" s="276"/>
      <c r="AW2388" s="276">
        <v>4775.2</v>
      </c>
      <c r="AX2388" s="95"/>
      <c r="AY2388" s="276"/>
      <c r="AZ2388" s="95"/>
      <c r="BB2388" s="80" t="s">
        <v>3412</v>
      </c>
      <c r="BC2388" s="270"/>
      <c r="BD2388" s="72">
        <v>70.815799999999996</v>
      </c>
      <c r="BE2388" s="72"/>
      <c r="BF2388" s="72">
        <v>0.27117599999999997</v>
      </c>
      <c r="BG2388" s="72"/>
      <c r="BH2388" s="72">
        <v>14.0334</v>
      </c>
      <c r="BI2388" s="72"/>
      <c r="BJ2388" s="72"/>
      <c r="BK2388" s="72"/>
      <c r="BL2388" s="72"/>
      <c r="BM2388" s="72"/>
      <c r="BN2388" s="72">
        <v>1.3074600000000001</v>
      </c>
      <c r="BO2388" s="72"/>
      <c r="BP2388" s="72">
        <v>5.81092E-2</v>
      </c>
      <c r="BQ2388" s="72"/>
      <c r="BR2388" s="72">
        <v>0.28086100000000003</v>
      </c>
      <c r="BS2388" s="72"/>
      <c r="BT2388" s="72"/>
      <c r="BU2388" s="72"/>
      <c r="BV2388" s="72"/>
      <c r="BW2388" s="72"/>
      <c r="BX2388" s="72">
        <v>1.2590300000000001</v>
      </c>
      <c r="BY2388" s="72"/>
      <c r="BZ2388" s="72">
        <v>4.13544</v>
      </c>
      <c r="CA2388" s="72"/>
      <c r="CB2388" s="72">
        <v>4.2225999999999999</v>
      </c>
      <c r="CC2388" s="72"/>
      <c r="CD2388" s="72">
        <v>8.71638E-2</v>
      </c>
      <c r="CE2388" s="72"/>
      <c r="CF2388" s="72"/>
      <c r="CG2388" s="72"/>
      <c r="CH2388" s="72"/>
      <c r="CI2388" s="72"/>
      <c r="CJ2388" s="72"/>
      <c r="CK2388" s="72"/>
      <c r="CL2388" s="72"/>
      <c r="CM2388" s="72"/>
      <c r="CN2388" s="72"/>
      <c r="CO2388" s="72"/>
      <c r="CP2388" s="72"/>
      <c r="CQ2388" s="72"/>
      <c r="CR2388" s="72"/>
      <c r="CS2388" s="72"/>
      <c r="CT2388" s="72"/>
      <c r="CU2388" s="72"/>
      <c r="CV2388" s="72"/>
      <c r="CW2388" s="72"/>
      <c r="CX2388" s="72"/>
      <c r="CY2388" s="72"/>
      <c r="CZ2388" s="72"/>
      <c r="DA2388" s="72"/>
      <c r="DB2388" s="72"/>
      <c r="DC2388" s="72"/>
      <c r="DD2388" s="72"/>
      <c r="DE2388" s="72"/>
      <c r="DF2388" s="72"/>
      <c r="DG2388" s="72"/>
      <c r="DH2388" s="78">
        <f t="shared" si="1085"/>
        <v>96.471040000000002</v>
      </c>
      <c r="DJ2388" s="77">
        <f t="shared" si="1062"/>
        <v>3.5289599999999979</v>
      </c>
      <c r="DK2388" s="72"/>
      <c r="DL2388" s="51" t="s">
        <v>827</v>
      </c>
      <c r="DO2388" s="358">
        <v>3.5289999999999999</v>
      </c>
      <c r="DP2388" s="72"/>
      <c r="DQ2388" s="374"/>
      <c r="DR2388" s="72"/>
      <c r="DU2388" s="52"/>
      <c r="DX2388" s="75">
        <f t="shared" si="1063"/>
        <v>73.406278194989909</v>
      </c>
      <c r="DY2388" s="51">
        <f t="shared" si="1064"/>
        <v>0</v>
      </c>
      <c r="DZ2388" s="75">
        <f t="shared" si="1065"/>
        <v>0.28109575681987048</v>
      </c>
      <c r="EA2388" s="51">
        <f t="shared" si="1066"/>
        <v>0</v>
      </c>
      <c r="EB2388" s="75">
        <f t="shared" si="1067"/>
        <v>14.546748951809787</v>
      </c>
      <c r="EC2388" s="51">
        <f t="shared" si="1068"/>
        <v>0</v>
      </c>
      <c r="ED2388" s="75">
        <f t="shared" si="1069"/>
        <v>1.3552875557265684</v>
      </c>
      <c r="EE2388" s="51">
        <f t="shared" si="1070"/>
        <v>0</v>
      </c>
      <c r="EF2388" s="75">
        <f t="shared" si="1071"/>
        <v>6.0234864266001491E-2</v>
      </c>
      <c r="EG2388" s="51">
        <f t="shared" si="1072"/>
        <v>0</v>
      </c>
      <c r="EH2388" s="75">
        <f t="shared" si="1073"/>
        <v>0.29113503907493898</v>
      </c>
      <c r="EI2388" s="51">
        <f t="shared" si="1074"/>
        <v>0</v>
      </c>
      <c r="EJ2388" s="75">
        <f t="shared" si="1075"/>
        <v>1.3050859615486678</v>
      </c>
      <c r="EK2388" s="51">
        <f t="shared" si="1076"/>
        <v>0</v>
      </c>
      <c r="EL2388" s="75">
        <f t="shared" si="1077"/>
        <v>4.2867165109860945</v>
      </c>
      <c r="EM2388" s="51">
        <f t="shared" si="1078"/>
        <v>0</v>
      </c>
      <c r="EN2388" s="75">
        <f t="shared" si="1079"/>
        <v>4.3770648683791524</v>
      </c>
      <c r="EO2388" s="51">
        <f t="shared" si="1080"/>
        <v>0</v>
      </c>
      <c r="EP2388" s="75">
        <f t="shared" si="1081"/>
        <v>9.0352296399002233E-2</v>
      </c>
      <c r="EQ2388" s="51">
        <f t="shared" si="1082"/>
        <v>0</v>
      </c>
      <c r="ER2388" s="51">
        <f t="shared" si="1083"/>
        <v>100</v>
      </c>
      <c r="ES2388" s="51">
        <f t="shared" si="1084"/>
        <v>0</v>
      </c>
    </row>
    <row r="2389" spans="1:149" x14ac:dyDescent="0.45">
      <c r="A2389" s="78" t="s">
        <v>1524</v>
      </c>
      <c r="B2389" s="174" t="s">
        <v>3437</v>
      </c>
      <c r="C2389" s="51" t="s">
        <v>3585</v>
      </c>
      <c r="D2389" s="51" t="s">
        <v>3862</v>
      </c>
      <c r="E2389" s="78" t="s">
        <v>1121</v>
      </c>
      <c r="F2389" s="78" t="s">
        <v>3040</v>
      </c>
      <c r="G2389" s="72" t="s">
        <v>3392</v>
      </c>
      <c r="H2389" s="78" t="s">
        <v>1372</v>
      </c>
      <c r="I2389" s="78">
        <v>72.599999999999994</v>
      </c>
      <c r="J2389" s="300">
        <v>940</v>
      </c>
      <c r="K2389" s="78"/>
      <c r="L2389" s="300">
        <v>352.85</v>
      </c>
      <c r="M2389" s="72">
        <v>2</v>
      </c>
      <c r="O2389" s="72"/>
      <c r="P2389" s="72" t="s">
        <v>1374</v>
      </c>
      <c r="AA2389" s="195"/>
      <c r="AB2389" s="195"/>
      <c r="AC2389" s="195"/>
      <c r="AD2389" s="72"/>
      <c r="AE2389" s="316">
        <v>1</v>
      </c>
      <c r="AF2389" s="195"/>
      <c r="AG2389" s="195">
        <v>0</v>
      </c>
      <c r="AH2389" s="72"/>
      <c r="AR2389" s="53">
        <v>0.33119999999999999</v>
      </c>
      <c r="AT2389" s="77"/>
      <c r="AU2389" s="276">
        <v>9400</v>
      </c>
      <c r="AV2389" s="276"/>
      <c r="AW2389" s="276">
        <v>3113.2799999999997</v>
      </c>
      <c r="AX2389" s="95"/>
      <c r="AY2389" s="276"/>
      <c r="AZ2389" s="95"/>
      <c r="BB2389" s="80" t="s">
        <v>3412</v>
      </c>
      <c r="BC2389" s="270"/>
      <c r="BD2389" s="72">
        <v>70.914900000000003</v>
      </c>
      <c r="BE2389" s="72"/>
      <c r="BF2389" s="72">
        <v>0.27155600000000002</v>
      </c>
      <c r="BG2389" s="72"/>
      <c r="BH2389" s="72">
        <v>14.053000000000001</v>
      </c>
      <c r="BI2389" s="72"/>
      <c r="BJ2389" s="72"/>
      <c r="BK2389" s="72"/>
      <c r="BL2389" s="72"/>
      <c r="BM2389" s="72"/>
      <c r="BN2389" s="72">
        <v>1.3092900000000001</v>
      </c>
      <c r="BO2389" s="72"/>
      <c r="BP2389" s="72">
        <v>5.8190499999999999E-2</v>
      </c>
      <c r="BQ2389" s="72"/>
      <c r="BR2389" s="72">
        <v>0.281254</v>
      </c>
      <c r="BS2389" s="72"/>
      <c r="BT2389" s="72"/>
      <c r="BU2389" s="72"/>
      <c r="BV2389" s="72"/>
      <c r="BW2389" s="72"/>
      <c r="BX2389" s="72">
        <v>1.2607999999999999</v>
      </c>
      <c r="BY2389" s="72"/>
      <c r="BZ2389" s="72">
        <v>4.1412300000000002</v>
      </c>
      <c r="CA2389" s="72"/>
      <c r="CB2389" s="72">
        <v>4.22851</v>
      </c>
      <c r="CC2389" s="72"/>
      <c r="CD2389" s="72">
        <v>8.7285799999999997E-2</v>
      </c>
      <c r="CE2389" s="72"/>
      <c r="CF2389" s="72"/>
      <c r="CG2389" s="72"/>
      <c r="CH2389" s="72"/>
      <c r="CI2389" s="72"/>
      <c r="CJ2389" s="72"/>
      <c r="CK2389" s="72"/>
      <c r="CL2389" s="72"/>
      <c r="CM2389" s="72"/>
      <c r="CN2389" s="72"/>
      <c r="CO2389" s="72"/>
      <c r="CP2389" s="72"/>
      <c r="CQ2389" s="72"/>
      <c r="CR2389" s="72"/>
      <c r="CS2389" s="72"/>
      <c r="CT2389" s="72"/>
      <c r="CU2389" s="72"/>
      <c r="CV2389" s="72"/>
      <c r="CW2389" s="72"/>
      <c r="CX2389" s="72"/>
      <c r="CY2389" s="72"/>
      <c r="CZ2389" s="72"/>
      <c r="DA2389" s="72"/>
      <c r="DB2389" s="72"/>
      <c r="DC2389" s="72"/>
      <c r="DD2389" s="72"/>
      <c r="DE2389" s="72"/>
      <c r="DF2389" s="72"/>
      <c r="DG2389" s="72"/>
      <c r="DH2389" s="78">
        <f t="shared" si="1085"/>
        <v>96.606016300000007</v>
      </c>
      <c r="DJ2389" s="77">
        <f t="shared" si="1062"/>
        <v>3.3939836999999926</v>
      </c>
      <c r="DK2389" s="72"/>
      <c r="DL2389" s="51" t="s">
        <v>827</v>
      </c>
      <c r="DO2389" s="358">
        <v>3.3940000000000001</v>
      </c>
      <c r="DP2389" s="72"/>
      <c r="DQ2389" s="374"/>
      <c r="DR2389" s="72"/>
      <c r="DU2389" s="52"/>
      <c r="DX2389" s="75">
        <f t="shared" si="1063"/>
        <v>73.406297781476781</v>
      </c>
      <c r="DY2389" s="51">
        <f t="shared" si="1064"/>
        <v>0</v>
      </c>
      <c r="DZ2389" s="75">
        <f t="shared" si="1065"/>
        <v>0.28109636480269601</v>
      </c>
      <c r="EA2389" s="51">
        <f t="shared" si="1066"/>
        <v>0</v>
      </c>
      <c r="EB2389" s="75">
        <f t="shared" si="1067"/>
        <v>14.546713070498487</v>
      </c>
      <c r="EC2389" s="51">
        <f t="shared" si="1068"/>
        <v>0</v>
      </c>
      <c r="ED2389" s="75">
        <f t="shared" si="1069"/>
        <v>1.3552882627248961</v>
      </c>
      <c r="EE2389" s="51">
        <f t="shared" si="1070"/>
        <v>0</v>
      </c>
      <c r="EF2389" s="75">
        <f t="shared" si="1071"/>
        <v>6.0234861376847804E-2</v>
      </c>
      <c r="EG2389" s="51">
        <f t="shared" si="1072"/>
        <v>0</v>
      </c>
      <c r="EH2389" s="75">
        <f t="shared" si="1073"/>
        <v>0.29113507706041281</v>
      </c>
      <c r="EI2389" s="51">
        <f t="shared" si="1074"/>
        <v>0</v>
      </c>
      <c r="EJ2389" s="75">
        <f t="shared" si="1075"/>
        <v>1.3050947014363119</v>
      </c>
      <c r="EK2389" s="51">
        <f t="shared" si="1076"/>
        <v>0</v>
      </c>
      <c r="EL2389" s="75">
        <f t="shared" si="1077"/>
        <v>4.286720598373333</v>
      </c>
      <c r="EM2389" s="51">
        <f t="shared" si="1078"/>
        <v>0</v>
      </c>
      <c r="EN2389" s="75">
        <f t="shared" si="1079"/>
        <v>4.3770669384283467</v>
      </c>
      <c r="EO2389" s="51">
        <f t="shared" si="1080"/>
        <v>0</v>
      </c>
      <c r="EP2389" s="75">
        <f t="shared" si="1081"/>
        <v>9.0352343821882633E-2</v>
      </c>
      <c r="EQ2389" s="51">
        <f t="shared" si="1082"/>
        <v>0</v>
      </c>
      <c r="ER2389" s="51">
        <f t="shared" si="1083"/>
        <v>100</v>
      </c>
      <c r="ES2389" s="51">
        <f t="shared" si="1084"/>
        <v>0</v>
      </c>
    </row>
    <row r="2390" spans="1:149" x14ac:dyDescent="0.45">
      <c r="A2390" s="78" t="s">
        <v>1524</v>
      </c>
      <c r="B2390" s="174" t="s">
        <v>3437</v>
      </c>
      <c r="C2390" s="51" t="s">
        <v>3585</v>
      </c>
      <c r="D2390" s="51" t="s">
        <v>3862</v>
      </c>
      <c r="E2390" s="78" t="s">
        <v>1121</v>
      </c>
      <c r="F2390" s="78" t="s">
        <v>3041</v>
      </c>
      <c r="G2390" s="72" t="s">
        <v>3392</v>
      </c>
      <c r="H2390" s="78" t="s">
        <v>1372</v>
      </c>
      <c r="I2390" s="78">
        <v>72.599999999999994</v>
      </c>
      <c r="J2390" s="300">
        <v>940</v>
      </c>
      <c r="K2390" s="78"/>
      <c r="L2390" s="300">
        <v>350.85</v>
      </c>
      <c r="M2390" s="72">
        <v>2</v>
      </c>
      <c r="O2390" s="72"/>
      <c r="P2390" s="72" t="s">
        <v>1374</v>
      </c>
      <c r="AA2390" s="195"/>
      <c r="AB2390" s="195"/>
      <c r="AC2390" s="195"/>
      <c r="AD2390" s="72"/>
      <c r="AE2390" s="316">
        <v>1</v>
      </c>
      <c r="AF2390" s="195"/>
      <c r="AG2390" s="195">
        <v>0</v>
      </c>
      <c r="AH2390" s="72"/>
      <c r="AR2390" s="53">
        <v>0.32400000000000001</v>
      </c>
      <c r="AT2390" s="77"/>
      <c r="AU2390" s="276">
        <v>9400</v>
      </c>
      <c r="AV2390" s="276"/>
      <c r="AW2390" s="276">
        <v>3045.6</v>
      </c>
      <c r="AX2390" s="95"/>
      <c r="AY2390" s="276"/>
      <c r="AZ2390" s="95"/>
      <c r="BB2390" s="80" t="s">
        <v>3412</v>
      </c>
      <c r="BC2390" s="270"/>
      <c r="BD2390" s="72">
        <v>70.928799999999995</v>
      </c>
      <c r="BE2390" s="72"/>
      <c r="BF2390" s="72">
        <v>0.27160899999999999</v>
      </c>
      <c r="BG2390" s="72"/>
      <c r="BH2390" s="72">
        <v>14.0558</v>
      </c>
      <c r="BI2390" s="72"/>
      <c r="BJ2390" s="72"/>
      <c r="BK2390" s="72"/>
      <c r="BL2390" s="72"/>
      <c r="BM2390" s="72"/>
      <c r="BN2390" s="72">
        <v>1.3095399999999999</v>
      </c>
      <c r="BO2390" s="72"/>
      <c r="BP2390" s="72">
        <v>5.8201999999999997E-2</v>
      </c>
      <c r="BQ2390" s="72"/>
      <c r="BR2390" s="72">
        <v>0.28131</v>
      </c>
      <c r="BS2390" s="72"/>
      <c r="BT2390" s="72"/>
      <c r="BU2390" s="72"/>
      <c r="BV2390" s="72"/>
      <c r="BW2390" s="72"/>
      <c r="BX2390" s="72">
        <v>1.2610399999999999</v>
      </c>
      <c r="BY2390" s="72"/>
      <c r="BZ2390" s="72">
        <v>4.1420399999999997</v>
      </c>
      <c r="CA2390" s="72"/>
      <c r="CB2390" s="72">
        <v>4.2293399999999997</v>
      </c>
      <c r="CC2390" s="72"/>
      <c r="CD2390" s="72">
        <v>8.7303000000000006E-2</v>
      </c>
      <c r="CE2390" s="72"/>
      <c r="CF2390" s="72"/>
      <c r="CG2390" s="72"/>
      <c r="CH2390" s="72"/>
      <c r="CI2390" s="72"/>
      <c r="CJ2390" s="72"/>
      <c r="CK2390" s="72"/>
      <c r="CL2390" s="72"/>
      <c r="CM2390" s="72"/>
      <c r="CN2390" s="72"/>
      <c r="CO2390" s="72"/>
      <c r="CP2390" s="72"/>
      <c r="CQ2390" s="72"/>
      <c r="CR2390" s="72"/>
      <c r="CS2390" s="72"/>
      <c r="CT2390" s="72"/>
      <c r="CU2390" s="72"/>
      <c r="CV2390" s="72"/>
      <c r="CW2390" s="72"/>
      <c r="CX2390" s="72"/>
      <c r="CY2390" s="72"/>
      <c r="CZ2390" s="72"/>
      <c r="DA2390" s="72"/>
      <c r="DB2390" s="72"/>
      <c r="DC2390" s="72"/>
      <c r="DD2390" s="72"/>
      <c r="DE2390" s="72"/>
      <c r="DF2390" s="72"/>
      <c r="DG2390" s="72"/>
      <c r="DH2390" s="78">
        <f t="shared" si="1085"/>
        <v>96.624983999999984</v>
      </c>
      <c r="DJ2390" s="77">
        <f t="shared" si="1062"/>
        <v>3.3750160000000164</v>
      </c>
      <c r="DK2390" s="72"/>
      <c r="DL2390" s="51" t="s">
        <v>827</v>
      </c>
      <c r="DO2390" s="358">
        <v>3.375</v>
      </c>
      <c r="DP2390" s="72"/>
      <c r="DQ2390" s="374"/>
      <c r="DR2390" s="72"/>
      <c r="DU2390" s="52"/>
      <c r="DX2390" s="75">
        <f t="shared" si="1063"/>
        <v>73.406273474777507</v>
      </c>
      <c r="DY2390" s="51">
        <f t="shared" si="1064"/>
        <v>0</v>
      </c>
      <c r="DZ2390" s="75">
        <f t="shared" si="1065"/>
        <v>0.28109603619701506</v>
      </c>
      <c r="EA2390" s="51">
        <f t="shared" si="1066"/>
        <v>0</v>
      </c>
      <c r="EB2390" s="75">
        <f t="shared" si="1067"/>
        <v>14.546755319514467</v>
      </c>
      <c r="EC2390" s="51">
        <f t="shared" si="1068"/>
        <v>0</v>
      </c>
      <c r="ED2390" s="75">
        <f t="shared" si="1069"/>
        <v>1.3552809488692905</v>
      </c>
      <c r="EE2390" s="51">
        <f t="shared" si="1070"/>
        <v>0</v>
      </c>
      <c r="EF2390" s="75">
        <f t="shared" si="1071"/>
        <v>6.0234938822861808E-2</v>
      </c>
      <c r="EG2390" s="51">
        <f t="shared" si="1072"/>
        <v>0</v>
      </c>
      <c r="EH2390" s="75">
        <f t="shared" si="1073"/>
        <v>0.29113588262017209</v>
      </c>
      <c r="EI2390" s="51">
        <f t="shared" si="1074"/>
        <v>0</v>
      </c>
      <c r="EJ2390" s="75">
        <f t="shared" si="1075"/>
        <v>1.3050868913986058</v>
      </c>
      <c r="EK2390" s="51">
        <f t="shared" si="1076"/>
        <v>0</v>
      </c>
      <c r="EL2390" s="75">
        <f t="shared" si="1077"/>
        <v>4.2867173980592854</v>
      </c>
      <c r="EM2390" s="51">
        <f t="shared" si="1078"/>
        <v>0</v>
      </c>
      <c r="EN2390" s="75">
        <f t="shared" si="1079"/>
        <v>4.3770667015065179</v>
      </c>
      <c r="EO2390" s="51">
        <f t="shared" si="1080"/>
        <v>0</v>
      </c>
      <c r="EP2390" s="75">
        <f t="shared" si="1081"/>
        <v>9.0352408234292719E-2</v>
      </c>
      <c r="EQ2390" s="51">
        <f t="shared" si="1082"/>
        <v>0</v>
      </c>
      <c r="ER2390" s="51">
        <f t="shared" si="1083"/>
        <v>100</v>
      </c>
      <c r="ES2390" s="51">
        <f t="shared" si="1084"/>
        <v>0</v>
      </c>
    </row>
    <row r="2391" spans="1:149" x14ac:dyDescent="0.45">
      <c r="A2391" s="78" t="s">
        <v>1524</v>
      </c>
      <c r="B2391" s="174" t="s">
        <v>3437</v>
      </c>
      <c r="C2391" s="51" t="s">
        <v>3585</v>
      </c>
      <c r="D2391" s="51" t="s">
        <v>3862</v>
      </c>
      <c r="E2391" s="78" t="s">
        <v>1121</v>
      </c>
      <c r="F2391" s="78" t="s">
        <v>3042</v>
      </c>
      <c r="G2391" s="72" t="s">
        <v>3392</v>
      </c>
      <c r="H2391" s="78" t="s">
        <v>1372</v>
      </c>
      <c r="I2391" s="78">
        <v>72.599999999999994</v>
      </c>
      <c r="J2391" s="300">
        <v>940</v>
      </c>
      <c r="K2391" s="78"/>
      <c r="L2391" s="300">
        <v>351.85</v>
      </c>
      <c r="M2391" s="72">
        <v>2</v>
      </c>
      <c r="O2391" s="72"/>
      <c r="P2391" s="72" t="s">
        <v>1374</v>
      </c>
      <c r="AA2391" s="195"/>
      <c r="AB2391" s="195"/>
      <c r="AC2391" s="195"/>
      <c r="AD2391" s="72"/>
      <c r="AE2391" s="316">
        <v>1</v>
      </c>
      <c r="AF2391" s="195"/>
      <c r="AG2391" s="195">
        <v>0</v>
      </c>
      <c r="AH2391" s="72"/>
      <c r="AR2391" s="53">
        <v>0.3276</v>
      </c>
      <c r="AT2391" s="77"/>
      <c r="AU2391" s="276">
        <v>9400</v>
      </c>
      <c r="AV2391" s="276"/>
      <c r="AW2391" s="276">
        <v>3079.44</v>
      </c>
      <c r="AX2391" s="95"/>
      <c r="AY2391" s="276"/>
      <c r="AZ2391" s="95"/>
      <c r="BB2391" s="80" t="s">
        <v>3412</v>
      </c>
      <c r="BC2391" s="270"/>
      <c r="BD2391" s="72">
        <v>70.906099999999995</v>
      </c>
      <c r="BE2391" s="72"/>
      <c r="BF2391" s="72">
        <v>0.27152199999999999</v>
      </c>
      <c r="BG2391" s="72"/>
      <c r="BH2391" s="72">
        <v>14.051299999999999</v>
      </c>
      <c r="BI2391" s="72"/>
      <c r="BJ2391" s="72"/>
      <c r="BK2391" s="72"/>
      <c r="BL2391" s="72"/>
      <c r="BM2391" s="72"/>
      <c r="BN2391" s="72">
        <v>1.3091200000000001</v>
      </c>
      <c r="BO2391" s="72"/>
      <c r="BP2391" s="72">
        <v>5.81833E-2</v>
      </c>
      <c r="BQ2391" s="72"/>
      <c r="BR2391" s="72">
        <v>0.281219</v>
      </c>
      <c r="BS2391" s="72"/>
      <c r="BT2391" s="72"/>
      <c r="BU2391" s="72"/>
      <c r="BV2391" s="72"/>
      <c r="BW2391" s="72"/>
      <c r="BX2391" s="72">
        <v>1.26064</v>
      </c>
      <c r="BY2391" s="72"/>
      <c r="BZ2391" s="72">
        <v>4.1407100000000003</v>
      </c>
      <c r="CA2391" s="72"/>
      <c r="CB2391" s="72">
        <v>4.2279900000000001</v>
      </c>
      <c r="CC2391" s="72"/>
      <c r="CD2391" s="72">
        <v>8.7275000000000005E-2</v>
      </c>
      <c r="CE2391" s="72"/>
      <c r="CF2391" s="72"/>
      <c r="CG2391" s="72"/>
      <c r="CH2391" s="72"/>
      <c r="CI2391" s="72"/>
      <c r="CJ2391" s="72"/>
      <c r="CK2391" s="72"/>
      <c r="CL2391" s="72"/>
      <c r="CM2391" s="72"/>
      <c r="CN2391" s="72"/>
      <c r="CO2391" s="72"/>
      <c r="CP2391" s="72"/>
      <c r="CQ2391" s="72"/>
      <c r="CR2391" s="72"/>
      <c r="CS2391" s="72"/>
      <c r="CT2391" s="72"/>
      <c r="CU2391" s="72"/>
      <c r="CV2391" s="72"/>
      <c r="CW2391" s="72"/>
      <c r="CX2391" s="72"/>
      <c r="CY2391" s="72"/>
      <c r="CZ2391" s="72"/>
      <c r="DA2391" s="72"/>
      <c r="DB2391" s="72"/>
      <c r="DC2391" s="72"/>
      <c r="DD2391" s="72"/>
      <c r="DE2391" s="72"/>
      <c r="DF2391" s="72"/>
      <c r="DG2391" s="72"/>
      <c r="DH2391" s="78">
        <f t="shared" si="1085"/>
        <v>96.594059299999984</v>
      </c>
      <c r="DJ2391" s="77">
        <f t="shared" si="1062"/>
        <v>3.4059407000000164</v>
      </c>
      <c r="DK2391" s="72"/>
      <c r="DL2391" s="51" t="s">
        <v>827</v>
      </c>
      <c r="DO2391" s="358">
        <v>3.4060000000000001</v>
      </c>
      <c r="DP2391" s="72"/>
      <c r="DQ2391" s="374"/>
      <c r="DR2391" s="72"/>
      <c r="DU2391" s="52"/>
      <c r="DX2391" s="75">
        <f t="shared" si="1063"/>
        <v>73.406274168250022</v>
      </c>
      <c r="DY2391" s="51">
        <f t="shared" si="1064"/>
        <v>0</v>
      </c>
      <c r="DZ2391" s="75">
        <f t="shared" si="1065"/>
        <v>0.28109596176790974</v>
      </c>
      <c r="EA2391" s="51">
        <f t="shared" si="1066"/>
        <v>0</v>
      </c>
      <c r="EB2391" s="75">
        <f t="shared" si="1067"/>
        <v>14.546753808492237</v>
      </c>
      <c r="EC2391" s="51">
        <f t="shared" si="1068"/>
        <v>0</v>
      </c>
      <c r="ED2391" s="75">
        <f t="shared" si="1069"/>
        <v>1.3552800342867466</v>
      </c>
      <c r="EE2391" s="51">
        <f t="shared" si="1070"/>
        <v>0</v>
      </c>
      <c r="EF2391" s="75">
        <f t="shared" si="1071"/>
        <v>6.0234863739699995E-2</v>
      </c>
      <c r="EG2391" s="51">
        <f t="shared" si="1072"/>
        <v>0</v>
      </c>
      <c r="EH2391" s="75">
        <f t="shared" si="1073"/>
        <v>0.29113488141811639</v>
      </c>
      <c r="EI2391" s="51">
        <f t="shared" si="1074"/>
        <v>0</v>
      </c>
      <c r="EJ2391" s="75">
        <f t="shared" si="1075"/>
        <v>1.3050906123374817</v>
      </c>
      <c r="EK2391" s="51">
        <f t="shared" si="1076"/>
        <v>0</v>
      </c>
      <c r="EL2391" s="75">
        <f t="shared" si="1077"/>
        <v>4.2867128993304471</v>
      </c>
      <c r="EM2391" s="51">
        <f t="shared" si="1078"/>
        <v>0</v>
      </c>
      <c r="EN2391" s="75">
        <f t="shared" si="1079"/>
        <v>4.377070423004783</v>
      </c>
      <c r="EO2391" s="51">
        <f t="shared" si="1080"/>
        <v>0</v>
      </c>
      <c r="EP2391" s="75">
        <f t="shared" si="1081"/>
        <v>9.0352347372567685E-2</v>
      </c>
      <c r="EQ2391" s="51">
        <f t="shared" si="1082"/>
        <v>0</v>
      </c>
      <c r="ER2391" s="51">
        <f t="shared" si="1083"/>
        <v>100</v>
      </c>
      <c r="ES2391" s="51">
        <f t="shared" si="1084"/>
        <v>0</v>
      </c>
    </row>
    <row r="2392" spans="1:149" x14ac:dyDescent="0.45">
      <c r="A2392" s="78" t="s">
        <v>1524</v>
      </c>
      <c r="B2392" s="174" t="s">
        <v>3437</v>
      </c>
      <c r="C2392" s="51" t="s">
        <v>3585</v>
      </c>
      <c r="D2392" s="51" t="s">
        <v>3861</v>
      </c>
      <c r="E2392" s="78" t="s">
        <v>1121</v>
      </c>
      <c r="F2392" s="78" t="s">
        <v>3043</v>
      </c>
      <c r="G2392" s="72" t="s">
        <v>3392</v>
      </c>
      <c r="H2392" s="78" t="s">
        <v>1372</v>
      </c>
      <c r="I2392" s="78">
        <v>0.16666700000000001</v>
      </c>
      <c r="J2392" s="300">
        <v>1890</v>
      </c>
      <c r="K2392" s="78"/>
      <c r="L2392" s="300">
        <v>652.85</v>
      </c>
      <c r="M2392" s="72">
        <v>2</v>
      </c>
      <c r="O2392" s="72"/>
      <c r="P2392" s="72" t="s">
        <v>1374</v>
      </c>
      <c r="AA2392" s="195"/>
      <c r="AB2392" s="195"/>
      <c r="AC2392" s="195"/>
      <c r="AD2392" s="72"/>
      <c r="AE2392" s="316">
        <v>1</v>
      </c>
      <c r="AF2392" s="195"/>
      <c r="AG2392" s="195">
        <v>0</v>
      </c>
      <c r="AH2392" s="72"/>
      <c r="AR2392" s="53">
        <v>5.4859999999999998</v>
      </c>
      <c r="AT2392" s="77"/>
      <c r="AU2392" s="276">
        <v>18900</v>
      </c>
      <c r="AV2392" s="276"/>
      <c r="AW2392" s="276">
        <v>103685.4</v>
      </c>
      <c r="AX2392" s="95"/>
      <c r="AY2392" s="276"/>
      <c r="AZ2392" s="95"/>
      <c r="BB2392" s="80" t="s">
        <v>3412</v>
      </c>
      <c r="BC2392" s="270"/>
      <c r="BD2392" s="72">
        <v>76.155799999999999</v>
      </c>
      <c r="BE2392" s="72"/>
      <c r="BF2392" s="72">
        <v>5.9714400000000001E-2</v>
      </c>
      <c r="BG2392" s="72"/>
      <c r="BH2392" s="72">
        <v>12.55</v>
      </c>
      <c r="BI2392" s="72"/>
      <c r="BJ2392" s="72"/>
      <c r="BK2392" s="72"/>
      <c r="BL2392" s="72"/>
      <c r="BM2392" s="72"/>
      <c r="BN2392" s="72">
        <v>0.99524000000000001</v>
      </c>
      <c r="BO2392" s="72"/>
      <c r="BP2392" s="72"/>
      <c r="BQ2392" s="72"/>
      <c r="BR2392" s="72">
        <v>2.98572E-2</v>
      </c>
      <c r="BS2392" s="72"/>
      <c r="BT2392" s="72"/>
      <c r="BU2392" s="72"/>
      <c r="BV2392" s="72"/>
      <c r="BW2392" s="72"/>
      <c r="BX2392" s="72">
        <v>0.53742999999999996</v>
      </c>
      <c r="BY2392" s="72"/>
      <c r="BZ2392" s="72">
        <v>4.0108199999999998</v>
      </c>
      <c r="CA2392" s="72"/>
      <c r="CB2392" s="72">
        <v>4.7671999999999999</v>
      </c>
      <c r="CC2392" s="72"/>
      <c r="CD2392" s="72"/>
      <c r="CE2392" s="72"/>
      <c r="CF2392" s="72"/>
      <c r="CG2392" s="72"/>
      <c r="CH2392" s="72"/>
      <c r="CI2392" s="72"/>
      <c r="CJ2392" s="72"/>
      <c r="CK2392" s="72"/>
      <c r="CL2392" s="72"/>
      <c r="CM2392" s="72"/>
      <c r="CN2392" s="72"/>
      <c r="CO2392" s="72"/>
      <c r="CP2392" s="72"/>
      <c r="CQ2392" s="72"/>
      <c r="CR2392" s="72"/>
      <c r="CS2392" s="72"/>
      <c r="CT2392" s="72"/>
      <c r="CU2392" s="72"/>
      <c r="CV2392" s="72"/>
      <c r="CW2392" s="72"/>
      <c r="CX2392" s="72"/>
      <c r="CY2392" s="72"/>
      <c r="CZ2392" s="72"/>
      <c r="DA2392" s="72"/>
      <c r="DB2392" s="72"/>
      <c r="DC2392" s="72"/>
      <c r="DD2392" s="72"/>
      <c r="DE2392" s="72"/>
      <c r="DF2392" s="72"/>
      <c r="DG2392" s="72"/>
      <c r="DH2392" s="78">
        <f t="shared" si="1085"/>
        <v>99.10606159999999</v>
      </c>
      <c r="DJ2392" s="77">
        <f t="shared" si="1062"/>
        <v>0.89393840000001035</v>
      </c>
      <c r="DK2392" s="72"/>
      <c r="DL2392" s="51" t="s">
        <v>827</v>
      </c>
      <c r="DO2392" s="358">
        <v>0.89400000000000002</v>
      </c>
      <c r="DP2392" s="72"/>
      <c r="DQ2392" s="374"/>
      <c r="DR2392" s="72"/>
      <c r="DU2392" s="52"/>
      <c r="DX2392" s="75">
        <f t="shared" si="1063"/>
        <v>76.842726641051399</v>
      </c>
      <c r="DY2392" s="51">
        <f t="shared" si="1064"/>
        <v>0</v>
      </c>
      <c r="DZ2392" s="75">
        <f t="shared" si="1065"/>
        <v>6.0253024926983895E-2</v>
      </c>
      <c r="EA2392" s="51">
        <f t="shared" si="1066"/>
        <v>0</v>
      </c>
      <c r="EB2392" s="75">
        <f t="shared" si="1067"/>
        <v>12.663201218360193</v>
      </c>
      <c r="EC2392" s="51">
        <f t="shared" si="1068"/>
        <v>0</v>
      </c>
      <c r="ED2392" s="75">
        <f t="shared" si="1069"/>
        <v>1.0042170821163983</v>
      </c>
      <c r="EE2392" s="51">
        <f t="shared" si="1070"/>
        <v>0</v>
      </c>
      <c r="EF2392" s="75">
        <f t="shared" si="1071"/>
        <v>0</v>
      </c>
      <c r="EG2392" s="51" t="e">
        <f t="shared" si="1072"/>
        <v>#DIV/0!</v>
      </c>
      <c r="EH2392" s="75">
        <f t="shared" si="1073"/>
        <v>3.0126512463491947E-2</v>
      </c>
      <c r="EI2392" s="51">
        <f t="shared" si="1074"/>
        <v>0</v>
      </c>
      <c r="EJ2392" s="75">
        <f t="shared" si="1075"/>
        <v>0.54227762795086187</v>
      </c>
      <c r="EK2392" s="51">
        <f t="shared" si="1076"/>
        <v>0</v>
      </c>
      <c r="EL2392" s="75">
        <f t="shared" si="1077"/>
        <v>4.046997666185133</v>
      </c>
      <c r="EM2392" s="51">
        <f t="shared" si="1078"/>
        <v>0</v>
      </c>
      <c r="EN2392" s="75">
        <f t="shared" si="1079"/>
        <v>4.8102002269455539</v>
      </c>
      <c r="EO2392" s="51">
        <f t="shared" si="1080"/>
        <v>0</v>
      </c>
      <c r="EP2392" s="75">
        <f t="shared" si="1081"/>
        <v>0</v>
      </c>
      <c r="EQ2392" s="51" t="e">
        <f t="shared" si="1082"/>
        <v>#DIV/0!</v>
      </c>
      <c r="ER2392" s="51">
        <f t="shared" si="1083"/>
        <v>100</v>
      </c>
      <c r="ES2392" s="51">
        <f t="shared" si="1084"/>
        <v>0</v>
      </c>
    </row>
    <row r="2393" spans="1:149" x14ac:dyDescent="0.45">
      <c r="A2393" s="78" t="s">
        <v>1524</v>
      </c>
      <c r="B2393" s="174" t="s">
        <v>3437</v>
      </c>
      <c r="C2393" s="51" t="s">
        <v>3585</v>
      </c>
      <c r="D2393" s="51" t="s">
        <v>3861</v>
      </c>
      <c r="E2393" s="78" t="s">
        <v>1121</v>
      </c>
      <c r="F2393" s="78" t="s">
        <v>3044</v>
      </c>
      <c r="G2393" s="72" t="s">
        <v>3392</v>
      </c>
      <c r="H2393" s="78" t="s">
        <v>1372</v>
      </c>
      <c r="I2393" s="78">
        <v>0.16666700000000001</v>
      </c>
      <c r="J2393" s="300">
        <v>1890</v>
      </c>
      <c r="K2393" s="78"/>
      <c r="L2393" s="300">
        <v>652.85</v>
      </c>
      <c r="M2393" s="72">
        <v>2</v>
      </c>
      <c r="O2393" s="72"/>
      <c r="P2393" s="72" t="s">
        <v>1374</v>
      </c>
      <c r="AA2393" s="195"/>
      <c r="AB2393" s="195"/>
      <c r="AC2393" s="195"/>
      <c r="AD2393" s="72"/>
      <c r="AE2393" s="316">
        <v>1</v>
      </c>
      <c r="AF2393" s="195"/>
      <c r="AG2393" s="195">
        <v>0</v>
      </c>
      <c r="AH2393" s="72"/>
      <c r="AR2393" s="53">
        <v>5.4859999999999998</v>
      </c>
      <c r="AT2393" s="77"/>
      <c r="AU2393" s="276">
        <v>18900</v>
      </c>
      <c r="AV2393" s="276"/>
      <c r="AW2393" s="276">
        <v>103685.4</v>
      </c>
      <c r="AX2393" s="95"/>
      <c r="AY2393" s="276"/>
      <c r="AZ2393" s="95"/>
      <c r="BB2393" s="80" t="s">
        <v>3412</v>
      </c>
      <c r="BC2393" s="270"/>
      <c r="BD2393" s="72">
        <v>76.158100000000005</v>
      </c>
      <c r="BE2393" s="72"/>
      <c r="BF2393" s="72">
        <v>5.9716199999999997E-2</v>
      </c>
      <c r="BG2393" s="72"/>
      <c r="BH2393" s="72">
        <v>12.5504</v>
      </c>
      <c r="BI2393" s="72"/>
      <c r="BJ2393" s="72"/>
      <c r="BK2393" s="72"/>
      <c r="BL2393" s="72"/>
      <c r="BM2393" s="72"/>
      <c r="BN2393" s="72">
        <v>0.99526999999999999</v>
      </c>
      <c r="BO2393" s="72"/>
      <c r="BP2393" s="72"/>
      <c r="BQ2393" s="72"/>
      <c r="BR2393" s="72">
        <v>2.9858099999999999E-2</v>
      </c>
      <c r="BS2393" s="72"/>
      <c r="BT2393" s="72"/>
      <c r="BU2393" s="72"/>
      <c r="BV2393" s="72"/>
      <c r="BW2393" s="72"/>
      <c r="BX2393" s="72">
        <v>0.53744599999999998</v>
      </c>
      <c r="BY2393" s="72"/>
      <c r="BZ2393" s="72">
        <v>4.0109399999999997</v>
      </c>
      <c r="CA2393" s="72"/>
      <c r="CB2393" s="72">
        <v>4.7673399999999999</v>
      </c>
      <c r="CC2393" s="72"/>
      <c r="CD2393" s="72"/>
      <c r="CE2393" s="72"/>
      <c r="CF2393" s="72"/>
      <c r="CG2393" s="72"/>
      <c r="CH2393" s="72"/>
      <c r="CI2393" s="72"/>
      <c r="CJ2393" s="72"/>
      <c r="CK2393" s="72"/>
      <c r="CL2393" s="72"/>
      <c r="CM2393" s="72"/>
      <c r="CN2393" s="72"/>
      <c r="CO2393" s="72"/>
      <c r="CP2393" s="72"/>
      <c r="CQ2393" s="72"/>
      <c r="CR2393" s="72"/>
      <c r="CS2393" s="72"/>
      <c r="CT2393" s="72"/>
      <c r="CU2393" s="72"/>
      <c r="CV2393" s="72"/>
      <c r="CW2393" s="72"/>
      <c r="CX2393" s="72"/>
      <c r="CY2393" s="72"/>
      <c r="CZ2393" s="72"/>
      <c r="DA2393" s="72"/>
      <c r="DB2393" s="72"/>
      <c r="DC2393" s="72"/>
      <c r="DD2393" s="72"/>
      <c r="DE2393" s="72"/>
      <c r="DF2393" s="72"/>
      <c r="DG2393" s="72"/>
      <c r="DH2393" s="78">
        <f t="shared" si="1085"/>
        <v>99.109070300000013</v>
      </c>
      <c r="DJ2393" s="77">
        <f t="shared" si="1062"/>
        <v>0.89092969999998672</v>
      </c>
      <c r="DK2393" s="72"/>
      <c r="DL2393" s="51" t="s">
        <v>827</v>
      </c>
      <c r="DO2393" s="358">
        <v>0.89100000000000001</v>
      </c>
      <c r="DP2393" s="72"/>
      <c r="DQ2393" s="374"/>
      <c r="DR2393" s="72"/>
      <c r="DU2393" s="52"/>
      <c r="DX2393" s="75">
        <f t="shared" si="1063"/>
        <v>76.842714566357913</v>
      </c>
      <c r="DY2393" s="51">
        <f t="shared" si="1064"/>
        <v>0</v>
      </c>
      <c r="DZ2393" s="75">
        <f t="shared" si="1065"/>
        <v>6.0253011978864242E-2</v>
      </c>
      <c r="EA2393" s="51">
        <f t="shared" si="1066"/>
        <v>0</v>
      </c>
      <c r="EB2393" s="75">
        <f t="shared" si="1067"/>
        <v>12.663220391443827</v>
      </c>
      <c r="EC2393" s="51">
        <f t="shared" si="1068"/>
        <v>0</v>
      </c>
      <c r="ED2393" s="75">
        <f t="shared" si="1069"/>
        <v>1.0042168663144042</v>
      </c>
      <c r="EE2393" s="51">
        <f t="shared" si="1070"/>
        <v>0</v>
      </c>
      <c r="EF2393" s="75">
        <f t="shared" si="1071"/>
        <v>0</v>
      </c>
      <c r="EG2393" s="51" t="e">
        <f t="shared" si="1072"/>
        <v>#DIV/0!</v>
      </c>
      <c r="EH2393" s="75">
        <f t="shared" si="1073"/>
        <v>3.0126505989432121E-2</v>
      </c>
      <c r="EI2393" s="51">
        <f t="shared" si="1074"/>
        <v>0</v>
      </c>
      <c r="EJ2393" s="75">
        <f t="shared" si="1075"/>
        <v>0.54227730960765541</v>
      </c>
      <c r="EK2393" s="51">
        <f t="shared" si="1076"/>
        <v>0</v>
      </c>
      <c r="EL2393" s="75">
        <f t="shared" si="1077"/>
        <v>4.0469958883268822</v>
      </c>
      <c r="EM2393" s="51">
        <f t="shared" si="1078"/>
        <v>0</v>
      </c>
      <c r="EN2393" s="75">
        <f t="shared" si="1079"/>
        <v>4.8101954599810215</v>
      </c>
      <c r="EO2393" s="51">
        <f t="shared" si="1080"/>
        <v>0</v>
      </c>
      <c r="EP2393" s="75">
        <f t="shared" si="1081"/>
        <v>0</v>
      </c>
      <c r="EQ2393" s="51" t="e">
        <f t="shared" si="1082"/>
        <v>#DIV/0!</v>
      </c>
      <c r="ER2393" s="51">
        <f t="shared" si="1083"/>
        <v>100</v>
      </c>
      <c r="ES2393" s="51">
        <f t="shared" si="1084"/>
        <v>0</v>
      </c>
    </row>
    <row r="2394" spans="1:149" x14ac:dyDescent="0.45">
      <c r="A2394" s="78" t="s">
        <v>1524</v>
      </c>
      <c r="B2394" s="174" t="s">
        <v>3437</v>
      </c>
      <c r="C2394" s="51" t="s">
        <v>3585</v>
      </c>
      <c r="D2394" s="51" t="s">
        <v>3861</v>
      </c>
      <c r="E2394" s="78" t="s">
        <v>1121</v>
      </c>
      <c r="F2394" s="78" t="s">
        <v>3045</v>
      </c>
      <c r="G2394" s="72" t="s">
        <v>3392</v>
      </c>
      <c r="H2394" s="78" t="s">
        <v>1372</v>
      </c>
      <c r="I2394" s="78">
        <v>0.16666700000000001</v>
      </c>
      <c r="J2394" s="300">
        <v>1890</v>
      </c>
      <c r="K2394" s="78"/>
      <c r="L2394" s="300">
        <v>652.85</v>
      </c>
      <c r="M2394" s="72">
        <v>2</v>
      </c>
      <c r="O2394" s="72"/>
      <c r="P2394" s="72" t="s">
        <v>1374</v>
      </c>
      <c r="AA2394" s="195"/>
      <c r="AB2394" s="195"/>
      <c r="AC2394" s="195"/>
      <c r="AD2394" s="72"/>
      <c r="AE2394" s="316">
        <v>1</v>
      </c>
      <c r="AF2394" s="195"/>
      <c r="AG2394" s="195">
        <v>0</v>
      </c>
      <c r="AH2394" s="72"/>
      <c r="AR2394" s="53">
        <v>5.4859999999999998</v>
      </c>
      <c r="AT2394" s="77"/>
      <c r="AU2394" s="276">
        <v>18900</v>
      </c>
      <c r="AV2394" s="276"/>
      <c r="AW2394" s="276">
        <v>103685.4</v>
      </c>
      <c r="AX2394" s="95"/>
      <c r="AY2394" s="276"/>
      <c r="AZ2394" s="95"/>
      <c r="BB2394" s="80" t="s">
        <v>3412</v>
      </c>
      <c r="BC2394" s="270"/>
      <c r="BD2394" s="72">
        <v>76.166499999999999</v>
      </c>
      <c r="BE2394" s="72"/>
      <c r="BF2394" s="72">
        <v>5.9722799999999999E-2</v>
      </c>
      <c r="BG2394" s="72"/>
      <c r="BH2394" s="72">
        <v>12.5517</v>
      </c>
      <c r="BI2394" s="72"/>
      <c r="BJ2394" s="72"/>
      <c r="BK2394" s="72"/>
      <c r="BL2394" s="72"/>
      <c r="BM2394" s="72"/>
      <c r="BN2394" s="72">
        <v>0.99538099999999996</v>
      </c>
      <c r="BO2394" s="72"/>
      <c r="BP2394" s="72"/>
      <c r="BQ2394" s="72"/>
      <c r="BR2394" s="72">
        <v>2.98614E-2</v>
      </c>
      <c r="BS2394" s="72"/>
      <c r="BT2394" s="72"/>
      <c r="BU2394" s="72"/>
      <c r="BV2394" s="72"/>
      <c r="BW2394" s="72"/>
      <c r="BX2394" s="72">
        <v>0.53750600000000004</v>
      </c>
      <c r="BY2394" s="72"/>
      <c r="BZ2394" s="72">
        <v>4.0113799999999999</v>
      </c>
      <c r="CA2394" s="72"/>
      <c r="CB2394" s="72">
        <v>4.7678700000000003</v>
      </c>
      <c r="CC2394" s="72"/>
      <c r="CD2394" s="72"/>
      <c r="CE2394" s="72"/>
      <c r="CF2394" s="72"/>
      <c r="CG2394" s="72"/>
      <c r="CH2394" s="72"/>
      <c r="CI2394" s="72"/>
      <c r="CJ2394" s="72"/>
      <c r="CK2394" s="72"/>
      <c r="CL2394" s="72"/>
      <c r="CM2394" s="72"/>
      <c r="CN2394" s="72"/>
      <c r="CO2394" s="72"/>
      <c r="CP2394" s="72"/>
      <c r="CQ2394" s="72"/>
      <c r="CR2394" s="72"/>
      <c r="CS2394" s="72"/>
      <c r="CT2394" s="72"/>
      <c r="CU2394" s="72"/>
      <c r="CV2394" s="72"/>
      <c r="CW2394" s="72"/>
      <c r="CX2394" s="72"/>
      <c r="CY2394" s="72"/>
      <c r="CZ2394" s="72"/>
      <c r="DA2394" s="72"/>
      <c r="DB2394" s="72"/>
      <c r="DC2394" s="72"/>
      <c r="DD2394" s="72"/>
      <c r="DE2394" s="72"/>
      <c r="DF2394" s="72"/>
      <c r="DG2394" s="72"/>
      <c r="DH2394" s="78">
        <f t="shared" si="1085"/>
        <v>99.119921199999993</v>
      </c>
      <c r="DJ2394" s="77">
        <f t="shared" si="1062"/>
        <v>0.88007880000000682</v>
      </c>
      <c r="DK2394" s="72"/>
      <c r="DL2394" s="51" t="s">
        <v>827</v>
      </c>
      <c r="DO2394" s="358">
        <v>0.88</v>
      </c>
      <c r="DP2394" s="72"/>
      <c r="DQ2394" s="374"/>
      <c r="DR2394" s="72"/>
      <c r="DU2394" s="52"/>
      <c r="DX2394" s="75">
        <f t="shared" si="1063"/>
        <v>76.842776989616908</v>
      </c>
      <c r="DY2394" s="51">
        <f t="shared" si="1064"/>
        <v>0</v>
      </c>
      <c r="DZ2394" s="75">
        <f t="shared" si="1065"/>
        <v>6.0253074535333677E-2</v>
      </c>
      <c r="EA2394" s="51">
        <f t="shared" si="1066"/>
        <v>0</v>
      </c>
      <c r="EB2394" s="75">
        <f t="shared" si="1067"/>
        <v>12.663145660370038</v>
      </c>
      <c r="EC2394" s="51">
        <f t="shared" si="1068"/>
        <v>0</v>
      </c>
      <c r="ED2394" s="75">
        <f t="shared" si="1069"/>
        <v>1.0042189178011574</v>
      </c>
      <c r="EE2394" s="51">
        <f t="shared" si="1070"/>
        <v>0</v>
      </c>
      <c r="EF2394" s="75">
        <f t="shared" si="1071"/>
        <v>0</v>
      </c>
      <c r="EG2394" s="51" t="e">
        <f t="shared" si="1072"/>
        <v>#DIV/0!</v>
      </c>
      <c r="EH2394" s="75">
        <f t="shared" si="1073"/>
        <v>3.0126537267666838E-2</v>
      </c>
      <c r="EI2394" s="51">
        <f t="shared" si="1074"/>
        <v>0</v>
      </c>
      <c r="EJ2394" s="75">
        <f t="shared" si="1075"/>
        <v>0.54227847792114681</v>
      </c>
      <c r="EK2394" s="51">
        <f t="shared" si="1076"/>
        <v>0</v>
      </c>
      <c r="EL2394" s="75">
        <f t="shared" si="1077"/>
        <v>4.0469967605260768</v>
      </c>
      <c r="EM2394" s="51">
        <f t="shared" si="1078"/>
        <v>0</v>
      </c>
      <c r="EN2394" s="75">
        <f t="shared" si="1079"/>
        <v>4.8102035819616864</v>
      </c>
      <c r="EO2394" s="51">
        <f t="shared" si="1080"/>
        <v>0</v>
      </c>
      <c r="EP2394" s="75">
        <f t="shared" si="1081"/>
        <v>0</v>
      </c>
      <c r="EQ2394" s="51" t="e">
        <f t="shared" si="1082"/>
        <v>#DIV/0!</v>
      </c>
      <c r="ER2394" s="51">
        <f t="shared" si="1083"/>
        <v>100</v>
      </c>
      <c r="ES2394" s="51">
        <f t="shared" si="1084"/>
        <v>0</v>
      </c>
    </row>
    <row r="2395" spans="1:149" x14ac:dyDescent="0.45">
      <c r="A2395" s="78" t="s">
        <v>1524</v>
      </c>
      <c r="B2395" s="174" t="s">
        <v>3437</v>
      </c>
      <c r="C2395" s="51" t="s">
        <v>3585</v>
      </c>
      <c r="D2395" s="51" t="s">
        <v>3861</v>
      </c>
      <c r="E2395" s="78" t="s">
        <v>1121</v>
      </c>
      <c r="F2395" s="78" t="s">
        <v>3046</v>
      </c>
      <c r="G2395" s="72" t="s">
        <v>3392</v>
      </c>
      <c r="H2395" s="78" t="s">
        <v>1372</v>
      </c>
      <c r="I2395" s="78">
        <v>4</v>
      </c>
      <c r="J2395" s="300">
        <v>1890</v>
      </c>
      <c r="K2395" s="78"/>
      <c r="L2395" s="300">
        <v>603.85</v>
      </c>
      <c r="M2395" s="72">
        <v>2</v>
      </c>
      <c r="O2395" s="72"/>
      <c r="P2395" s="72" t="s">
        <v>1374</v>
      </c>
      <c r="AA2395" s="195"/>
      <c r="AB2395" s="195"/>
      <c r="AC2395" s="195"/>
      <c r="AD2395" s="72"/>
      <c r="AE2395" s="316">
        <v>1</v>
      </c>
      <c r="AF2395" s="195"/>
      <c r="AG2395" s="195">
        <v>0</v>
      </c>
      <c r="AH2395" s="72"/>
      <c r="AR2395" s="53">
        <v>5.3659999999999997</v>
      </c>
      <c r="AT2395" s="77"/>
      <c r="AU2395" s="276">
        <v>18900</v>
      </c>
      <c r="AV2395" s="276"/>
      <c r="AW2395" s="276">
        <v>101417.4</v>
      </c>
      <c r="AX2395" s="95"/>
      <c r="AY2395" s="276"/>
      <c r="AZ2395" s="95"/>
      <c r="BB2395" s="80" t="s">
        <v>3412</v>
      </c>
      <c r="BC2395" s="270"/>
      <c r="BD2395" s="72">
        <v>76.148099999999999</v>
      </c>
      <c r="BE2395" s="72"/>
      <c r="BF2395" s="72">
        <v>5.9708400000000002E-2</v>
      </c>
      <c r="BG2395" s="72"/>
      <c r="BH2395" s="72">
        <v>12.5487</v>
      </c>
      <c r="BI2395" s="72"/>
      <c r="BJ2395" s="72"/>
      <c r="BK2395" s="72"/>
      <c r="BL2395" s="72"/>
      <c r="BM2395" s="72"/>
      <c r="BN2395" s="72">
        <v>0.99514000000000002</v>
      </c>
      <c r="BO2395" s="72"/>
      <c r="BP2395" s="72"/>
      <c r="BQ2395" s="72"/>
      <c r="BR2395" s="72">
        <v>2.9854200000000001E-2</v>
      </c>
      <c r="BS2395" s="72"/>
      <c r="BT2395" s="72"/>
      <c r="BU2395" s="72"/>
      <c r="BV2395" s="72"/>
      <c r="BW2395" s="72"/>
      <c r="BX2395" s="72">
        <v>0.53737500000000005</v>
      </c>
      <c r="BY2395" s="72"/>
      <c r="BZ2395" s="72">
        <v>4.0104100000000003</v>
      </c>
      <c r="CA2395" s="72"/>
      <c r="CB2395" s="72">
        <v>4.7667200000000003</v>
      </c>
      <c r="CC2395" s="72"/>
      <c r="CD2395" s="72"/>
      <c r="CE2395" s="72"/>
      <c r="CF2395" s="72"/>
      <c r="CG2395" s="72"/>
      <c r="CH2395" s="72"/>
      <c r="CI2395" s="72"/>
      <c r="CJ2395" s="72"/>
      <c r="CK2395" s="72"/>
      <c r="CL2395" s="72"/>
      <c r="CM2395" s="72"/>
      <c r="CN2395" s="72"/>
      <c r="CO2395" s="72"/>
      <c r="CP2395" s="72"/>
      <c r="CQ2395" s="72"/>
      <c r="CR2395" s="72"/>
      <c r="CS2395" s="72"/>
      <c r="CT2395" s="72"/>
      <c r="CU2395" s="72"/>
      <c r="CV2395" s="72"/>
      <c r="CW2395" s="72"/>
      <c r="CX2395" s="72"/>
      <c r="CY2395" s="72"/>
      <c r="CZ2395" s="72"/>
      <c r="DA2395" s="72"/>
      <c r="DB2395" s="72"/>
      <c r="DC2395" s="72"/>
      <c r="DD2395" s="72"/>
      <c r="DE2395" s="72"/>
      <c r="DF2395" s="72"/>
      <c r="DG2395" s="72"/>
      <c r="DH2395" s="78">
        <f t="shared" si="1085"/>
        <v>99.096007600000021</v>
      </c>
      <c r="DJ2395" s="77">
        <f t="shared" si="1062"/>
        <v>0.9039923999999786</v>
      </c>
      <c r="DK2395" s="72"/>
      <c r="DL2395" s="51" t="s">
        <v>827</v>
      </c>
      <c r="DO2395" s="358">
        <v>0.90400000000000003</v>
      </c>
      <c r="DP2395" s="72"/>
      <c r="DQ2395" s="374"/>
      <c r="DR2395" s="72"/>
      <c r="DU2395" s="52"/>
      <c r="DX2395" s="75">
        <f t="shared" si="1063"/>
        <v>76.842752643851199</v>
      </c>
      <c r="DY2395" s="51">
        <f t="shared" si="1064"/>
        <v>0</v>
      </c>
      <c r="DZ2395" s="75">
        <f t="shared" si="1065"/>
        <v>6.0253083293741079E-2</v>
      </c>
      <c r="EA2395" s="51">
        <f t="shared" si="1066"/>
        <v>0</v>
      </c>
      <c r="EB2395" s="75">
        <f t="shared" si="1067"/>
        <v>12.663174131749782</v>
      </c>
      <c r="EC2395" s="51">
        <f t="shared" si="1068"/>
        <v>0</v>
      </c>
      <c r="ED2395" s="75">
        <f t="shared" si="1069"/>
        <v>1.0042180548956847</v>
      </c>
      <c r="EE2395" s="51">
        <f t="shared" si="1070"/>
        <v>0</v>
      </c>
      <c r="EF2395" s="75">
        <f t="shared" si="1071"/>
        <v>0</v>
      </c>
      <c r="EG2395" s="51" t="e">
        <f t="shared" si="1072"/>
        <v>#DIV/0!</v>
      </c>
      <c r="EH2395" s="75">
        <f t="shared" si="1073"/>
        <v>3.012654164687054E-2</v>
      </c>
      <c r="EI2395" s="51">
        <f t="shared" si="1074"/>
        <v>0</v>
      </c>
      <c r="EJ2395" s="75">
        <f t="shared" si="1075"/>
        <v>0.54227714417023598</v>
      </c>
      <c r="EK2395" s="51">
        <f t="shared" si="1076"/>
        <v>0</v>
      </c>
      <c r="EL2395" s="75">
        <f t="shared" si="1077"/>
        <v>4.0469945229155719</v>
      </c>
      <c r="EM2395" s="51">
        <f t="shared" si="1078"/>
        <v>0</v>
      </c>
      <c r="EN2395" s="75">
        <f t="shared" si="1079"/>
        <v>4.810203877476896</v>
      </c>
      <c r="EO2395" s="51">
        <f t="shared" si="1080"/>
        <v>0</v>
      </c>
      <c r="EP2395" s="75">
        <f t="shared" si="1081"/>
        <v>0</v>
      </c>
      <c r="EQ2395" s="51" t="e">
        <f t="shared" si="1082"/>
        <v>#DIV/0!</v>
      </c>
      <c r="ER2395" s="51">
        <f t="shared" si="1083"/>
        <v>100</v>
      </c>
      <c r="ES2395" s="51">
        <f t="shared" si="1084"/>
        <v>0</v>
      </c>
    </row>
    <row r="2396" spans="1:149" x14ac:dyDescent="0.45">
      <c r="A2396" s="78" t="s">
        <v>1524</v>
      </c>
      <c r="B2396" s="174" t="s">
        <v>3437</v>
      </c>
      <c r="C2396" s="51" t="s">
        <v>3585</v>
      </c>
      <c r="D2396" s="51" t="s">
        <v>3861</v>
      </c>
      <c r="E2396" s="78" t="s">
        <v>1121</v>
      </c>
      <c r="F2396" s="78" t="s">
        <v>3047</v>
      </c>
      <c r="G2396" s="72" t="s">
        <v>3392</v>
      </c>
      <c r="H2396" s="78" t="s">
        <v>1372</v>
      </c>
      <c r="I2396" s="78">
        <v>4</v>
      </c>
      <c r="J2396" s="300">
        <v>1890</v>
      </c>
      <c r="K2396" s="78"/>
      <c r="L2396" s="300">
        <v>602.85</v>
      </c>
      <c r="M2396" s="72">
        <v>2</v>
      </c>
      <c r="O2396" s="72"/>
      <c r="P2396" s="72" t="s">
        <v>1374</v>
      </c>
      <c r="AA2396" s="195"/>
      <c r="AB2396" s="195"/>
      <c r="AC2396" s="195"/>
      <c r="AD2396" s="72"/>
      <c r="AE2396" s="316">
        <v>1</v>
      </c>
      <c r="AF2396" s="195"/>
      <c r="AG2396" s="195">
        <v>0</v>
      </c>
      <c r="AH2396" s="72"/>
      <c r="AR2396" s="53">
        <v>5.3620000000000001</v>
      </c>
      <c r="AT2396" s="77"/>
      <c r="AU2396" s="276">
        <v>18900</v>
      </c>
      <c r="AV2396" s="276"/>
      <c r="AW2396" s="276">
        <v>101341.8</v>
      </c>
      <c r="AX2396" s="95"/>
      <c r="AY2396" s="276"/>
      <c r="AZ2396" s="95"/>
      <c r="BB2396" s="80" t="s">
        <v>3412</v>
      </c>
      <c r="BC2396" s="270"/>
      <c r="BD2396" s="72">
        <v>76.178799999999995</v>
      </c>
      <c r="BE2396" s="72"/>
      <c r="BF2396" s="72">
        <v>5.9732500000000001E-2</v>
      </c>
      <c r="BG2396" s="72"/>
      <c r="BH2396" s="72">
        <v>12.553800000000001</v>
      </c>
      <c r="BI2396" s="72"/>
      <c r="BJ2396" s="72"/>
      <c r="BK2396" s="72"/>
      <c r="BL2396" s="72"/>
      <c r="BM2396" s="72"/>
      <c r="BN2396" s="72">
        <v>0.99554100000000001</v>
      </c>
      <c r="BO2396" s="72"/>
      <c r="BP2396" s="72"/>
      <c r="BQ2396" s="72"/>
      <c r="BR2396" s="72">
        <v>2.9866199999999999E-2</v>
      </c>
      <c r="BS2396" s="72"/>
      <c r="BT2396" s="72"/>
      <c r="BU2396" s="72"/>
      <c r="BV2396" s="72"/>
      <c r="BW2396" s="72"/>
      <c r="BX2396" s="72">
        <v>0.53759199999999996</v>
      </c>
      <c r="BY2396" s="72"/>
      <c r="BZ2396" s="72">
        <v>4.0120300000000002</v>
      </c>
      <c r="CA2396" s="72"/>
      <c r="CB2396" s="72">
        <v>4.7686400000000004</v>
      </c>
      <c r="CC2396" s="72"/>
      <c r="CD2396" s="72"/>
      <c r="CE2396" s="72"/>
      <c r="CF2396" s="72"/>
      <c r="CG2396" s="72"/>
      <c r="CH2396" s="72"/>
      <c r="CI2396" s="72"/>
      <c r="CJ2396" s="72"/>
      <c r="CK2396" s="72"/>
      <c r="CL2396" s="72"/>
      <c r="CM2396" s="72"/>
      <c r="CN2396" s="72"/>
      <c r="CO2396" s="72"/>
      <c r="CP2396" s="72"/>
      <c r="CQ2396" s="72"/>
      <c r="CR2396" s="72"/>
      <c r="CS2396" s="72"/>
      <c r="CT2396" s="72"/>
      <c r="CU2396" s="72"/>
      <c r="CV2396" s="72"/>
      <c r="CW2396" s="72"/>
      <c r="CX2396" s="72"/>
      <c r="CY2396" s="72"/>
      <c r="CZ2396" s="72"/>
      <c r="DA2396" s="72"/>
      <c r="DB2396" s="72"/>
      <c r="DC2396" s="72"/>
      <c r="DD2396" s="72"/>
      <c r="DE2396" s="72"/>
      <c r="DF2396" s="72"/>
      <c r="DG2396" s="72"/>
      <c r="DH2396" s="78">
        <f t="shared" si="1085"/>
        <v>99.136001699999994</v>
      </c>
      <c r="DJ2396" s="77">
        <f t="shared" si="1062"/>
        <v>0.86399830000000577</v>
      </c>
      <c r="DK2396" s="72"/>
      <c r="DL2396" s="51" t="s">
        <v>827</v>
      </c>
      <c r="DO2396" s="358">
        <v>0.86399999999999999</v>
      </c>
      <c r="DP2396" s="72"/>
      <c r="DQ2396" s="374"/>
      <c r="DR2396" s="72"/>
      <c r="DU2396" s="52"/>
      <c r="DX2396" s="75">
        <f t="shared" si="1063"/>
        <v>76.842719792682544</v>
      </c>
      <c r="DY2396" s="51">
        <f t="shared" si="1064"/>
        <v>0</v>
      </c>
      <c r="DZ2396" s="75">
        <f t="shared" si="1065"/>
        <v>6.0253085635589038E-2</v>
      </c>
      <c r="EA2396" s="51">
        <f t="shared" si="1066"/>
        <v>0</v>
      </c>
      <c r="EB2396" s="75">
        <f t="shared" si="1067"/>
        <v>12.663209918420588</v>
      </c>
      <c r="EC2396" s="51">
        <f t="shared" si="1068"/>
        <v>0</v>
      </c>
      <c r="ED2396" s="75">
        <f t="shared" si="1069"/>
        <v>1.0042174214496287</v>
      </c>
      <c r="EE2396" s="51">
        <f t="shared" si="1070"/>
        <v>0</v>
      </c>
      <c r="EF2396" s="75">
        <f t="shared" si="1071"/>
        <v>0</v>
      </c>
      <c r="EG2396" s="51" t="e">
        <f t="shared" si="1072"/>
        <v>#DIV/0!</v>
      </c>
      <c r="EH2396" s="75">
        <f t="shared" si="1073"/>
        <v>3.012649238203037E-2</v>
      </c>
      <c r="EI2396" s="51">
        <f t="shared" si="1074"/>
        <v>0</v>
      </c>
      <c r="EJ2396" s="75">
        <f t="shared" si="1075"/>
        <v>0.54227726636265983</v>
      </c>
      <c r="EK2396" s="51">
        <f t="shared" si="1076"/>
        <v>0</v>
      </c>
      <c r="EL2396" s="75">
        <f t="shared" si="1077"/>
        <v>4.046995976437489</v>
      </c>
      <c r="EM2396" s="51">
        <f t="shared" si="1078"/>
        <v>0</v>
      </c>
      <c r="EN2396" s="75">
        <f t="shared" si="1079"/>
        <v>4.810200046629479</v>
      </c>
      <c r="EO2396" s="51">
        <f t="shared" si="1080"/>
        <v>0</v>
      </c>
      <c r="EP2396" s="75">
        <f t="shared" si="1081"/>
        <v>0</v>
      </c>
      <c r="EQ2396" s="51" t="e">
        <f t="shared" si="1082"/>
        <v>#DIV/0!</v>
      </c>
      <c r="ER2396" s="51">
        <f t="shared" si="1083"/>
        <v>100</v>
      </c>
      <c r="ES2396" s="51">
        <f t="shared" si="1084"/>
        <v>0</v>
      </c>
    </row>
    <row r="2397" spans="1:149" x14ac:dyDescent="0.45">
      <c r="A2397" s="78" t="s">
        <v>1524</v>
      </c>
      <c r="B2397" s="174" t="s">
        <v>3437</v>
      </c>
      <c r="C2397" s="51" t="s">
        <v>3585</v>
      </c>
      <c r="D2397" s="51" t="s">
        <v>3861</v>
      </c>
      <c r="E2397" s="78" t="s">
        <v>1121</v>
      </c>
      <c r="F2397" s="78" t="s">
        <v>3048</v>
      </c>
      <c r="G2397" s="72" t="s">
        <v>3392</v>
      </c>
      <c r="H2397" s="78" t="s">
        <v>1372</v>
      </c>
      <c r="I2397" s="78">
        <v>4</v>
      </c>
      <c r="J2397" s="300">
        <v>1890</v>
      </c>
      <c r="K2397" s="78"/>
      <c r="L2397" s="300">
        <v>602.85</v>
      </c>
      <c r="M2397" s="72">
        <v>2</v>
      </c>
      <c r="O2397" s="72"/>
      <c r="P2397" s="72" t="s">
        <v>1374</v>
      </c>
      <c r="AA2397" s="195"/>
      <c r="AB2397" s="195"/>
      <c r="AC2397" s="195"/>
      <c r="AD2397" s="72"/>
      <c r="AE2397" s="316">
        <v>1</v>
      </c>
      <c r="AF2397" s="195"/>
      <c r="AG2397" s="195">
        <v>0</v>
      </c>
      <c r="AH2397" s="72"/>
      <c r="AR2397" s="53">
        <v>5.3620000000000001</v>
      </c>
      <c r="AT2397" s="77"/>
      <c r="AU2397" s="276">
        <v>18900</v>
      </c>
      <c r="AV2397" s="276"/>
      <c r="AW2397" s="276">
        <v>101341.8</v>
      </c>
      <c r="AX2397" s="95"/>
      <c r="AY2397" s="276"/>
      <c r="AZ2397" s="95"/>
      <c r="BB2397" s="80" t="s">
        <v>3412</v>
      </c>
      <c r="BC2397" s="270"/>
      <c r="BD2397" s="72">
        <v>76.177999999999997</v>
      </c>
      <c r="BE2397" s="72"/>
      <c r="BF2397" s="72">
        <v>5.9731899999999997E-2</v>
      </c>
      <c r="BG2397" s="72"/>
      <c r="BH2397" s="72">
        <v>12.553599999999999</v>
      </c>
      <c r="BI2397" s="72"/>
      <c r="BJ2397" s="72"/>
      <c r="BK2397" s="72"/>
      <c r="BL2397" s="72"/>
      <c r="BM2397" s="72"/>
      <c r="BN2397" s="72">
        <v>0.99553100000000005</v>
      </c>
      <c r="BO2397" s="72"/>
      <c r="BP2397" s="72"/>
      <c r="BQ2397" s="72"/>
      <c r="BR2397" s="72">
        <v>2.9865900000000001E-2</v>
      </c>
      <c r="BS2397" s="72"/>
      <c r="BT2397" s="72"/>
      <c r="BU2397" s="72"/>
      <c r="BV2397" s="72"/>
      <c r="BW2397" s="72"/>
      <c r="BX2397" s="72">
        <v>0.53758700000000004</v>
      </c>
      <c r="BY2397" s="72"/>
      <c r="BZ2397" s="72">
        <v>4.0119899999999999</v>
      </c>
      <c r="CA2397" s="72"/>
      <c r="CB2397" s="72">
        <v>4.7685899999999997</v>
      </c>
      <c r="CC2397" s="72"/>
      <c r="CD2397" s="72"/>
      <c r="CE2397" s="72"/>
      <c r="CF2397" s="72"/>
      <c r="CG2397" s="72"/>
      <c r="CH2397" s="72"/>
      <c r="CI2397" s="72"/>
      <c r="CJ2397" s="72"/>
      <c r="CK2397" s="72"/>
      <c r="CL2397" s="72"/>
      <c r="CM2397" s="72"/>
      <c r="CN2397" s="72"/>
      <c r="CO2397" s="72"/>
      <c r="CP2397" s="72"/>
      <c r="CQ2397" s="72"/>
      <c r="CR2397" s="72"/>
      <c r="CS2397" s="72"/>
      <c r="CT2397" s="72"/>
      <c r="CU2397" s="72"/>
      <c r="CV2397" s="72"/>
      <c r="CW2397" s="72"/>
      <c r="CX2397" s="72"/>
      <c r="CY2397" s="72"/>
      <c r="CZ2397" s="72"/>
      <c r="DA2397" s="72"/>
      <c r="DB2397" s="72"/>
      <c r="DC2397" s="72"/>
      <c r="DD2397" s="72"/>
      <c r="DE2397" s="72"/>
      <c r="DF2397" s="72"/>
      <c r="DG2397" s="72"/>
      <c r="DH2397" s="78">
        <f t="shared" si="1085"/>
        <v>99.13489580000001</v>
      </c>
      <c r="DJ2397" s="77">
        <f t="shared" si="1062"/>
        <v>0.86510419999999044</v>
      </c>
      <c r="DK2397" s="72"/>
      <c r="DL2397" s="51" t="s">
        <v>827</v>
      </c>
      <c r="DO2397" s="358">
        <v>0.86499999999999999</v>
      </c>
      <c r="DP2397" s="72"/>
      <c r="DQ2397" s="374"/>
      <c r="DR2397" s="72"/>
      <c r="DU2397" s="52"/>
      <c r="DX2397" s="75">
        <f t="shared" si="1063"/>
        <v>76.842770030933934</v>
      </c>
      <c r="DY2397" s="51">
        <f t="shared" si="1064"/>
        <v>0</v>
      </c>
      <c r="DZ2397" s="75">
        <f t="shared" si="1065"/>
        <v>6.0253152553371617E-2</v>
      </c>
      <c r="EA2397" s="51">
        <f t="shared" si="1066"/>
        <v>0</v>
      </c>
      <c r="EB2397" s="75">
        <f t="shared" si="1067"/>
        <v>12.663149437637275</v>
      </c>
      <c r="EC2397" s="51">
        <f t="shared" si="1068"/>
        <v>0</v>
      </c>
      <c r="ED2397" s="75">
        <f t="shared" si="1069"/>
        <v>1.0042185367385033</v>
      </c>
      <c r="EE2397" s="51">
        <f t="shared" si="1070"/>
        <v>0</v>
      </c>
      <c r="EF2397" s="75">
        <f t="shared" si="1071"/>
        <v>0</v>
      </c>
      <c r="EG2397" s="51" t="e">
        <f t="shared" si="1072"/>
        <v>#DIV/0!</v>
      </c>
      <c r="EH2397" s="75">
        <f t="shared" si="1073"/>
        <v>3.012652584035903E-2</v>
      </c>
      <c r="EI2397" s="51">
        <f t="shared" si="1074"/>
        <v>0</v>
      </c>
      <c r="EJ2397" s="75">
        <f t="shared" si="1075"/>
        <v>0.54227827210769097</v>
      </c>
      <c r="EK2397" s="51">
        <f t="shared" si="1076"/>
        <v>0</v>
      </c>
      <c r="EL2397" s="75">
        <f t="shared" si="1077"/>
        <v>4.0470007736670253</v>
      </c>
      <c r="EM2397" s="51">
        <f t="shared" si="1078"/>
        <v>0</v>
      </c>
      <c r="EN2397" s="75">
        <f t="shared" si="1079"/>
        <v>4.8102032705218205</v>
      </c>
      <c r="EO2397" s="51">
        <f t="shared" si="1080"/>
        <v>0</v>
      </c>
      <c r="EP2397" s="75">
        <f t="shared" si="1081"/>
        <v>0</v>
      </c>
      <c r="EQ2397" s="51" t="e">
        <f t="shared" si="1082"/>
        <v>#DIV/0!</v>
      </c>
      <c r="ER2397" s="51">
        <f t="shared" si="1083"/>
        <v>100</v>
      </c>
      <c r="ES2397" s="51">
        <f t="shared" si="1084"/>
        <v>0</v>
      </c>
    </row>
    <row r="2398" spans="1:149" x14ac:dyDescent="0.45">
      <c r="A2398" s="78" t="s">
        <v>1524</v>
      </c>
      <c r="B2398" s="174" t="s">
        <v>3437</v>
      </c>
      <c r="C2398" s="51" t="s">
        <v>3585</v>
      </c>
      <c r="D2398" s="51" t="s">
        <v>3861</v>
      </c>
      <c r="E2398" s="78" t="s">
        <v>1121</v>
      </c>
      <c r="F2398" s="78" t="s">
        <v>3049</v>
      </c>
      <c r="G2398" s="72" t="s">
        <v>3392</v>
      </c>
      <c r="H2398" s="78" t="s">
        <v>1372</v>
      </c>
      <c r="I2398" s="78">
        <v>0.16666700000000001</v>
      </c>
      <c r="J2398" s="300">
        <v>1890</v>
      </c>
      <c r="K2398" s="78"/>
      <c r="L2398" s="300">
        <v>686.85</v>
      </c>
      <c r="M2398" s="72">
        <v>2</v>
      </c>
      <c r="O2398" s="72"/>
      <c r="P2398" s="72" t="s">
        <v>1374</v>
      </c>
      <c r="AA2398" s="195"/>
      <c r="AB2398" s="195"/>
      <c r="AC2398" s="195"/>
      <c r="AD2398" s="72"/>
      <c r="AE2398" s="316">
        <v>1</v>
      </c>
      <c r="AF2398" s="195"/>
      <c r="AG2398" s="195">
        <v>0</v>
      </c>
      <c r="AH2398" s="72"/>
      <c r="AR2398" s="53">
        <v>5.5220000000000002</v>
      </c>
      <c r="AT2398" s="77"/>
      <c r="AU2398" s="276">
        <v>18900</v>
      </c>
      <c r="AV2398" s="276"/>
      <c r="AW2398" s="276">
        <v>104365.8</v>
      </c>
      <c r="AX2398" s="95"/>
      <c r="AY2398" s="276"/>
      <c r="AZ2398" s="95"/>
      <c r="BB2398" s="80" t="s">
        <v>3412</v>
      </c>
      <c r="BC2398" s="270"/>
      <c r="BD2398" s="72">
        <v>76.172700000000006</v>
      </c>
      <c r="BE2398" s="72"/>
      <c r="BF2398" s="72">
        <v>5.9727700000000002E-2</v>
      </c>
      <c r="BG2398" s="72"/>
      <c r="BH2398" s="72">
        <v>12.5528</v>
      </c>
      <c r="BI2398" s="72"/>
      <c r="BJ2398" s="72"/>
      <c r="BK2398" s="72"/>
      <c r="BL2398" s="72"/>
      <c r="BM2398" s="72"/>
      <c r="BN2398" s="72">
        <v>0.99546100000000004</v>
      </c>
      <c r="BO2398" s="72"/>
      <c r="BP2398" s="72"/>
      <c r="BQ2398" s="72"/>
      <c r="BR2398" s="72">
        <v>2.9863799999999999E-2</v>
      </c>
      <c r="BS2398" s="72"/>
      <c r="BT2398" s="72"/>
      <c r="BU2398" s="72"/>
      <c r="BV2398" s="72"/>
      <c r="BW2398" s="72"/>
      <c r="BX2398" s="72">
        <v>0.53754900000000005</v>
      </c>
      <c r="BY2398" s="72"/>
      <c r="BZ2398" s="72">
        <v>4.0117099999999999</v>
      </c>
      <c r="CA2398" s="72"/>
      <c r="CB2398" s="72">
        <v>4.7682599999999997</v>
      </c>
      <c r="CC2398" s="72"/>
      <c r="CD2398" s="72"/>
      <c r="CE2398" s="72"/>
      <c r="CF2398" s="72"/>
      <c r="CG2398" s="72"/>
      <c r="CH2398" s="72"/>
      <c r="CI2398" s="72"/>
      <c r="CJ2398" s="72"/>
      <c r="CK2398" s="72"/>
      <c r="CL2398" s="72"/>
      <c r="CM2398" s="72"/>
      <c r="CN2398" s="72"/>
      <c r="CO2398" s="72"/>
      <c r="CP2398" s="72"/>
      <c r="CQ2398" s="72"/>
      <c r="CR2398" s="72"/>
      <c r="CS2398" s="72"/>
      <c r="CT2398" s="72"/>
      <c r="CU2398" s="72"/>
      <c r="CV2398" s="72"/>
      <c r="CW2398" s="72"/>
      <c r="CX2398" s="72"/>
      <c r="CY2398" s="72"/>
      <c r="CZ2398" s="72"/>
      <c r="DA2398" s="72"/>
      <c r="DB2398" s="72"/>
      <c r="DC2398" s="72"/>
      <c r="DD2398" s="72"/>
      <c r="DE2398" s="72"/>
      <c r="DF2398" s="72"/>
      <c r="DG2398" s="72"/>
      <c r="DH2398" s="78">
        <f t="shared" si="1085"/>
        <v>99.128071500000004</v>
      </c>
      <c r="DJ2398" s="77">
        <f t="shared" si="1062"/>
        <v>0.87192849999999567</v>
      </c>
      <c r="DK2398" s="72"/>
      <c r="DL2398" s="51" t="s">
        <v>827</v>
      </c>
      <c r="DO2398" s="358">
        <v>0.872</v>
      </c>
      <c r="DP2398" s="72"/>
      <c r="DQ2398" s="374"/>
      <c r="DR2398" s="72"/>
      <c r="DU2398" s="52"/>
      <c r="DX2398" s="75">
        <f t="shared" si="1063"/>
        <v>76.842713519348564</v>
      </c>
      <c r="DY2398" s="51">
        <f t="shared" si="1064"/>
        <v>0</v>
      </c>
      <c r="DZ2398" s="75">
        <f t="shared" si="1065"/>
        <v>6.0253063633947522E-2</v>
      </c>
      <c r="EA2398" s="51">
        <f t="shared" si="1066"/>
        <v>0</v>
      </c>
      <c r="EB2398" s="75">
        <f t="shared" si="1067"/>
        <v>12.663214173393861</v>
      </c>
      <c r="EC2398" s="51">
        <f t="shared" si="1068"/>
        <v>0</v>
      </c>
      <c r="ED2398" s="75">
        <f t="shared" si="1069"/>
        <v>1.0042170547018057</v>
      </c>
      <c r="EE2398" s="51">
        <f t="shared" si="1070"/>
        <v>0</v>
      </c>
      <c r="EF2398" s="75">
        <f t="shared" si="1071"/>
        <v>0</v>
      </c>
      <c r="EG2398" s="51" t="e">
        <f t="shared" si="1072"/>
        <v>#DIV/0!</v>
      </c>
      <c r="EH2398" s="75">
        <f t="shared" si="1073"/>
        <v>3.0126481377174778E-2</v>
      </c>
      <c r="EI2398" s="51">
        <f t="shared" si="1074"/>
        <v>0</v>
      </c>
      <c r="EJ2398" s="75">
        <f t="shared" si="1075"/>
        <v>0.54227727006673387</v>
      </c>
      <c r="EK2398" s="51">
        <f t="shared" si="1076"/>
        <v>0</v>
      </c>
      <c r="EL2398" s="75">
        <f t="shared" si="1077"/>
        <v>4.0469969195355526</v>
      </c>
      <c r="EM2398" s="51">
        <f t="shared" si="1078"/>
        <v>0</v>
      </c>
      <c r="EN2398" s="75">
        <f t="shared" si="1079"/>
        <v>4.8102015179423718</v>
      </c>
      <c r="EO2398" s="51">
        <f t="shared" si="1080"/>
        <v>0</v>
      </c>
      <c r="EP2398" s="75">
        <f t="shared" si="1081"/>
        <v>0</v>
      </c>
      <c r="EQ2398" s="51" t="e">
        <f t="shared" si="1082"/>
        <v>#DIV/0!</v>
      </c>
      <c r="ER2398" s="51">
        <f t="shared" si="1083"/>
        <v>100</v>
      </c>
      <c r="ES2398" s="51">
        <f t="shared" si="1084"/>
        <v>0</v>
      </c>
    </row>
    <row r="2399" spans="1:149" x14ac:dyDescent="0.45">
      <c r="A2399" s="78" t="s">
        <v>1524</v>
      </c>
      <c r="B2399" s="174" t="s">
        <v>3437</v>
      </c>
      <c r="C2399" s="51" t="s">
        <v>3585</v>
      </c>
      <c r="D2399" s="51" t="s">
        <v>3861</v>
      </c>
      <c r="E2399" s="78" t="s">
        <v>1121</v>
      </c>
      <c r="F2399" s="78" t="s">
        <v>3050</v>
      </c>
      <c r="G2399" s="72" t="s">
        <v>3392</v>
      </c>
      <c r="H2399" s="78" t="s">
        <v>1372</v>
      </c>
      <c r="I2399" s="78">
        <v>0.16666700000000001</v>
      </c>
      <c r="J2399" s="300">
        <v>1890</v>
      </c>
      <c r="K2399" s="78"/>
      <c r="L2399" s="300">
        <v>685.85</v>
      </c>
      <c r="M2399" s="72">
        <v>2</v>
      </c>
      <c r="O2399" s="72"/>
      <c r="P2399" s="72" t="s">
        <v>1374</v>
      </c>
      <c r="AA2399" s="195"/>
      <c r="AB2399" s="195"/>
      <c r="AC2399" s="195"/>
      <c r="AD2399" s="72"/>
      <c r="AE2399" s="316">
        <v>1</v>
      </c>
      <c r="AF2399" s="195"/>
      <c r="AG2399" s="195">
        <v>0</v>
      </c>
      <c r="AH2399" s="72"/>
      <c r="AR2399" s="53">
        <v>5.5220000000000002</v>
      </c>
      <c r="AT2399" s="77"/>
      <c r="AU2399" s="276">
        <v>18900</v>
      </c>
      <c r="AV2399" s="276"/>
      <c r="AW2399" s="276">
        <v>104365.8</v>
      </c>
      <c r="AX2399" s="95"/>
      <c r="AY2399" s="276"/>
      <c r="AZ2399" s="95"/>
      <c r="BB2399" s="80" t="s">
        <v>3412</v>
      </c>
      <c r="BC2399" s="270"/>
      <c r="BD2399" s="72">
        <v>76.177300000000002</v>
      </c>
      <c r="BE2399" s="72"/>
      <c r="BF2399" s="72">
        <v>5.9731300000000001E-2</v>
      </c>
      <c r="BG2399" s="72"/>
      <c r="BH2399" s="72">
        <v>12.5535</v>
      </c>
      <c r="BI2399" s="72"/>
      <c r="BJ2399" s="72"/>
      <c r="BK2399" s="72"/>
      <c r="BL2399" s="72"/>
      <c r="BM2399" s="72"/>
      <c r="BN2399" s="72">
        <v>0.99552099999999999</v>
      </c>
      <c r="BO2399" s="72"/>
      <c r="BP2399" s="72"/>
      <c r="BQ2399" s="72"/>
      <c r="BR2399" s="72">
        <v>2.9865599999999999E-2</v>
      </c>
      <c r="BS2399" s="72"/>
      <c r="BT2399" s="72"/>
      <c r="BU2399" s="72"/>
      <c r="BV2399" s="72"/>
      <c r="BW2399" s="72"/>
      <c r="BX2399" s="72">
        <v>0.53758099999999998</v>
      </c>
      <c r="BY2399" s="72"/>
      <c r="BZ2399" s="72">
        <v>4.0119499999999997</v>
      </c>
      <c r="CA2399" s="72"/>
      <c r="CB2399" s="72">
        <v>4.7685500000000003</v>
      </c>
      <c r="CC2399" s="72"/>
      <c r="CD2399" s="72"/>
      <c r="CE2399" s="72"/>
      <c r="CF2399" s="72"/>
      <c r="CG2399" s="72"/>
      <c r="CH2399" s="72"/>
      <c r="CI2399" s="72"/>
      <c r="CJ2399" s="72"/>
      <c r="CK2399" s="72"/>
      <c r="CL2399" s="72"/>
      <c r="CM2399" s="72"/>
      <c r="CN2399" s="72"/>
      <c r="CO2399" s="72"/>
      <c r="CP2399" s="72"/>
      <c r="CQ2399" s="72"/>
      <c r="CR2399" s="72"/>
      <c r="CS2399" s="72"/>
      <c r="CT2399" s="72"/>
      <c r="CU2399" s="72"/>
      <c r="CV2399" s="72"/>
      <c r="CW2399" s="72"/>
      <c r="CX2399" s="72"/>
      <c r="CY2399" s="72"/>
      <c r="CZ2399" s="72"/>
      <c r="DA2399" s="72"/>
      <c r="DB2399" s="72"/>
      <c r="DC2399" s="72"/>
      <c r="DD2399" s="72"/>
      <c r="DE2399" s="72"/>
      <c r="DF2399" s="72"/>
      <c r="DG2399" s="72"/>
      <c r="DH2399" s="78">
        <f t="shared" si="1085"/>
        <v>99.133998899999995</v>
      </c>
      <c r="DJ2399" s="77">
        <f t="shared" si="1062"/>
        <v>0.86600110000000541</v>
      </c>
      <c r="DK2399" s="72"/>
      <c r="DL2399" s="51" t="s">
        <v>827</v>
      </c>
      <c r="DO2399" s="358">
        <v>0.86599999999999999</v>
      </c>
      <c r="DP2399" s="72"/>
      <c r="DQ2399" s="374"/>
      <c r="DR2399" s="72"/>
      <c r="DU2399" s="52"/>
      <c r="DX2399" s="75">
        <f t="shared" si="1063"/>
        <v>76.842759139417723</v>
      </c>
      <c r="DY2399" s="51">
        <f t="shared" si="1064"/>
        <v>0</v>
      </c>
      <c r="DZ2399" s="75">
        <f t="shared" si="1065"/>
        <v>6.0253092443343377E-2</v>
      </c>
      <c r="EA2399" s="51">
        <f t="shared" si="1066"/>
        <v>0</v>
      </c>
      <c r="EB2399" s="75">
        <f t="shared" si="1067"/>
        <v>12.66316313201807</v>
      </c>
      <c r="EC2399" s="51">
        <f t="shared" si="1068"/>
        <v>0</v>
      </c>
      <c r="ED2399" s="75">
        <f t="shared" si="1069"/>
        <v>1.0042175348986149</v>
      </c>
      <c r="EE2399" s="51">
        <f t="shared" si="1070"/>
        <v>0</v>
      </c>
      <c r="EF2399" s="75">
        <f t="shared" si="1071"/>
        <v>0</v>
      </c>
      <c r="EG2399" s="51" t="e">
        <f t="shared" si="1072"/>
        <v>#DIV/0!</v>
      </c>
      <c r="EH2399" s="75">
        <f t="shared" si="1073"/>
        <v>3.0126495784888591E-2</v>
      </c>
      <c r="EI2399" s="51">
        <f t="shared" si="1074"/>
        <v>0</v>
      </c>
      <c r="EJ2399" s="75">
        <f t="shared" si="1075"/>
        <v>0.542277125875127</v>
      </c>
      <c r="EK2399" s="51">
        <f t="shared" si="1076"/>
        <v>0</v>
      </c>
      <c r="EL2399" s="75">
        <f t="shared" si="1077"/>
        <v>4.046997038873613</v>
      </c>
      <c r="EM2399" s="51">
        <f t="shared" si="1078"/>
        <v>0</v>
      </c>
      <c r="EN2399" s="75">
        <f t="shared" si="1079"/>
        <v>4.8102064406886349</v>
      </c>
      <c r="EO2399" s="51">
        <f t="shared" si="1080"/>
        <v>0</v>
      </c>
      <c r="EP2399" s="75">
        <f t="shared" si="1081"/>
        <v>0</v>
      </c>
      <c r="EQ2399" s="51" t="e">
        <f t="shared" si="1082"/>
        <v>#DIV/0!</v>
      </c>
      <c r="ER2399" s="51">
        <f t="shared" si="1083"/>
        <v>100</v>
      </c>
      <c r="ES2399" s="51">
        <f t="shared" si="1084"/>
        <v>0</v>
      </c>
    </row>
    <row r="2400" spans="1:149" x14ac:dyDescent="0.45">
      <c r="A2400" s="78" t="s">
        <v>1524</v>
      </c>
      <c r="B2400" s="174" t="s">
        <v>3437</v>
      </c>
      <c r="C2400" s="51" t="s">
        <v>3585</v>
      </c>
      <c r="D2400" s="51" t="s">
        <v>3861</v>
      </c>
      <c r="E2400" s="78" t="s">
        <v>1121</v>
      </c>
      <c r="F2400" s="78" t="s">
        <v>3051</v>
      </c>
      <c r="G2400" s="72" t="s">
        <v>3392</v>
      </c>
      <c r="H2400" s="78" t="s">
        <v>1372</v>
      </c>
      <c r="I2400" s="78">
        <v>0.16666700000000001</v>
      </c>
      <c r="J2400" s="300">
        <v>1890</v>
      </c>
      <c r="K2400" s="78"/>
      <c r="L2400" s="300">
        <v>688.85</v>
      </c>
      <c r="M2400" s="72">
        <v>2</v>
      </c>
      <c r="O2400" s="72"/>
      <c r="P2400" s="72" t="s">
        <v>1374</v>
      </c>
      <c r="AA2400" s="195"/>
      <c r="AB2400" s="195"/>
      <c r="AC2400" s="195"/>
      <c r="AD2400" s="72"/>
      <c r="AE2400" s="316">
        <v>1</v>
      </c>
      <c r="AF2400" s="195"/>
      <c r="AG2400" s="195">
        <v>0</v>
      </c>
      <c r="AH2400" s="72"/>
      <c r="AR2400" s="53">
        <v>5.5229999999999997</v>
      </c>
      <c r="AT2400" s="77"/>
      <c r="AU2400" s="276">
        <v>18900</v>
      </c>
      <c r="AV2400" s="276"/>
      <c r="AW2400" s="276">
        <v>104384.7</v>
      </c>
      <c r="AX2400" s="95"/>
      <c r="AY2400" s="276"/>
      <c r="AZ2400" s="95"/>
      <c r="BB2400" s="80" t="s">
        <v>3412</v>
      </c>
      <c r="BC2400" s="270"/>
      <c r="BD2400" s="72">
        <v>76.179599999999994</v>
      </c>
      <c r="BE2400" s="72"/>
      <c r="BF2400" s="72">
        <v>5.9733099999999997E-2</v>
      </c>
      <c r="BG2400" s="72"/>
      <c r="BH2400" s="72">
        <v>12.553900000000001</v>
      </c>
      <c r="BI2400" s="72"/>
      <c r="BJ2400" s="72"/>
      <c r="BK2400" s="72"/>
      <c r="BL2400" s="72"/>
      <c r="BM2400" s="72"/>
      <c r="BN2400" s="72">
        <v>0.99555099999999996</v>
      </c>
      <c r="BO2400" s="72"/>
      <c r="BP2400" s="72"/>
      <c r="BQ2400" s="72"/>
      <c r="BR2400" s="72">
        <v>2.9866500000000001E-2</v>
      </c>
      <c r="BS2400" s="72"/>
      <c r="BT2400" s="72"/>
      <c r="BU2400" s="72"/>
      <c r="BV2400" s="72"/>
      <c r="BW2400" s="72"/>
      <c r="BX2400" s="72">
        <v>0.53759800000000002</v>
      </c>
      <c r="BY2400" s="72"/>
      <c r="BZ2400" s="72">
        <v>4.0120699999999996</v>
      </c>
      <c r="CA2400" s="72"/>
      <c r="CB2400" s="72">
        <v>4.7686900000000003</v>
      </c>
      <c r="CC2400" s="72"/>
      <c r="CD2400" s="72"/>
      <c r="CE2400" s="72"/>
      <c r="CF2400" s="72"/>
      <c r="CG2400" s="72"/>
      <c r="CH2400" s="72"/>
      <c r="CI2400" s="72"/>
      <c r="CJ2400" s="72"/>
      <c r="CK2400" s="72"/>
      <c r="CL2400" s="72"/>
      <c r="CM2400" s="72"/>
      <c r="CN2400" s="72"/>
      <c r="CO2400" s="72"/>
      <c r="CP2400" s="72"/>
      <c r="CQ2400" s="72"/>
      <c r="CR2400" s="72"/>
      <c r="CS2400" s="72"/>
      <c r="CT2400" s="72"/>
      <c r="CU2400" s="72"/>
      <c r="CV2400" s="72"/>
      <c r="CW2400" s="72"/>
      <c r="CX2400" s="72"/>
      <c r="CY2400" s="72"/>
      <c r="CZ2400" s="72"/>
      <c r="DA2400" s="72"/>
      <c r="DB2400" s="72"/>
      <c r="DC2400" s="72"/>
      <c r="DD2400" s="72"/>
      <c r="DE2400" s="72"/>
      <c r="DF2400" s="72"/>
      <c r="DG2400" s="72"/>
      <c r="DH2400" s="78">
        <f t="shared" si="1085"/>
        <v>99.137008600000001</v>
      </c>
      <c r="DJ2400" s="77">
        <f t="shared" si="1062"/>
        <v>0.86299139999999852</v>
      </c>
      <c r="DK2400" s="72"/>
      <c r="DL2400" s="51" t="s">
        <v>827</v>
      </c>
      <c r="DO2400" s="358">
        <v>0.86299999999999999</v>
      </c>
      <c r="DP2400" s="72"/>
      <c r="DQ2400" s="374"/>
      <c r="DR2400" s="72"/>
      <c r="DU2400" s="52"/>
      <c r="DX2400" s="75">
        <f t="shared" si="1063"/>
        <v>76.842746292023975</v>
      </c>
      <c r="DY2400" s="51">
        <f t="shared" si="1064"/>
        <v>0</v>
      </c>
      <c r="DZ2400" s="75">
        <f t="shared" si="1065"/>
        <v>6.0253078889047691E-2</v>
      </c>
      <c r="EA2400" s="51">
        <f t="shared" si="1066"/>
        <v>0</v>
      </c>
      <c r="EB2400" s="75">
        <f t="shared" si="1067"/>
        <v>12.663182173120363</v>
      </c>
      <c r="EC2400" s="51">
        <f t="shared" si="1068"/>
        <v>0</v>
      </c>
      <c r="ED2400" s="75">
        <f t="shared" si="1069"/>
        <v>1.0042173090141031</v>
      </c>
      <c r="EE2400" s="51">
        <f t="shared" si="1070"/>
        <v>0</v>
      </c>
      <c r="EF2400" s="75">
        <f t="shared" si="1071"/>
        <v>0</v>
      </c>
      <c r="EG2400" s="51" t="e">
        <f t="shared" si="1072"/>
        <v>#DIV/0!</v>
      </c>
      <c r="EH2400" s="75">
        <f t="shared" si="1073"/>
        <v>3.0126489009271961E-2</v>
      </c>
      <c r="EI2400" s="51">
        <f t="shared" si="1074"/>
        <v>0</v>
      </c>
      <c r="EJ2400" s="75">
        <f t="shared" si="1075"/>
        <v>0.54227781087193305</v>
      </c>
      <c r="EK2400" s="51">
        <f t="shared" si="1076"/>
        <v>0</v>
      </c>
      <c r="EL2400" s="75">
        <f t="shared" si="1077"/>
        <v>4.046995220713165</v>
      </c>
      <c r="EM2400" s="51">
        <f t="shared" si="1078"/>
        <v>0</v>
      </c>
      <c r="EN2400" s="75">
        <f t="shared" si="1079"/>
        <v>4.8102016263581318</v>
      </c>
      <c r="EO2400" s="51">
        <f t="shared" si="1080"/>
        <v>0</v>
      </c>
      <c r="EP2400" s="75">
        <f t="shared" si="1081"/>
        <v>0</v>
      </c>
      <c r="EQ2400" s="51" t="e">
        <f t="shared" si="1082"/>
        <v>#DIV/0!</v>
      </c>
      <c r="ER2400" s="51">
        <f t="shared" si="1083"/>
        <v>100</v>
      </c>
      <c r="ES2400" s="51">
        <f t="shared" si="1084"/>
        <v>0</v>
      </c>
    </row>
    <row r="2401" spans="1:149" x14ac:dyDescent="0.45">
      <c r="A2401" s="78" t="s">
        <v>1524</v>
      </c>
      <c r="B2401" s="174" t="s">
        <v>3437</v>
      </c>
      <c r="C2401" s="51" t="s">
        <v>3585</v>
      </c>
      <c r="D2401" s="51" t="s">
        <v>3862</v>
      </c>
      <c r="E2401" s="78" t="s">
        <v>1121</v>
      </c>
      <c r="F2401" s="78" t="s">
        <v>3052</v>
      </c>
      <c r="G2401" s="72" t="s">
        <v>3392</v>
      </c>
      <c r="H2401" s="78" t="s">
        <v>1372</v>
      </c>
      <c r="I2401" s="78">
        <v>2</v>
      </c>
      <c r="J2401" s="300">
        <v>1890</v>
      </c>
      <c r="K2401" s="78"/>
      <c r="L2401" s="300">
        <v>551.85</v>
      </c>
      <c r="M2401" s="72">
        <v>2</v>
      </c>
      <c r="O2401" s="72"/>
      <c r="P2401" s="72" t="s">
        <v>1374</v>
      </c>
      <c r="AA2401" s="195"/>
      <c r="AB2401" s="195"/>
      <c r="AC2401" s="195"/>
      <c r="AD2401" s="72"/>
      <c r="AE2401" s="316">
        <v>1</v>
      </c>
      <c r="AF2401" s="195"/>
      <c r="AG2401" s="195">
        <v>0</v>
      </c>
      <c r="AH2401" s="72"/>
      <c r="AR2401" s="53">
        <v>5.1210000000000004</v>
      </c>
      <c r="AT2401" s="77"/>
      <c r="AU2401" s="276">
        <v>18900</v>
      </c>
      <c r="AV2401" s="276"/>
      <c r="AW2401" s="276">
        <v>96786.900000000009</v>
      </c>
      <c r="AX2401" s="95"/>
      <c r="AY2401" s="276"/>
      <c r="AZ2401" s="95"/>
      <c r="BB2401" s="80" t="s">
        <v>3412</v>
      </c>
      <c r="BC2401" s="270"/>
      <c r="BD2401" s="72">
        <v>71.862499999999997</v>
      </c>
      <c r="BE2401" s="72"/>
      <c r="BF2401" s="72">
        <v>0.27518500000000001</v>
      </c>
      <c r="BG2401" s="72"/>
      <c r="BH2401" s="72">
        <v>14.2408</v>
      </c>
      <c r="BI2401" s="72"/>
      <c r="BJ2401" s="72"/>
      <c r="BK2401" s="72"/>
      <c r="BL2401" s="72"/>
      <c r="BM2401" s="72"/>
      <c r="BN2401" s="72">
        <v>1.3267800000000001</v>
      </c>
      <c r="BO2401" s="72"/>
      <c r="BP2401" s="72">
        <v>5.8968199999999998E-2</v>
      </c>
      <c r="BQ2401" s="72"/>
      <c r="BR2401" s="72">
        <v>0.28501300000000002</v>
      </c>
      <c r="BS2401" s="72"/>
      <c r="BT2401" s="72"/>
      <c r="BU2401" s="72"/>
      <c r="BV2401" s="72"/>
      <c r="BW2401" s="72"/>
      <c r="BX2401" s="72">
        <v>1.2776400000000001</v>
      </c>
      <c r="BY2401" s="72"/>
      <c r="BZ2401" s="72">
        <v>4.1965700000000004</v>
      </c>
      <c r="CA2401" s="72"/>
      <c r="CB2401" s="72">
        <v>4.2850200000000003</v>
      </c>
      <c r="CC2401" s="72"/>
      <c r="CD2401" s="72">
        <v>8.8452299999999998E-2</v>
      </c>
      <c r="CE2401" s="72"/>
      <c r="CF2401" s="72"/>
      <c r="CG2401" s="72"/>
      <c r="CH2401" s="72"/>
      <c r="CI2401" s="72"/>
      <c r="CJ2401" s="72"/>
      <c r="CK2401" s="72"/>
      <c r="CL2401" s="72"/>
      <c r="CM2401" s="72"/>
      <c r="CN2401" s="72"/>
      <c r="CO2401" s="72"/>
      <c r="CP2401" s="72"/>
      <c r="CQ2401" s="72"/>
      <c r="CR2401" s="72"/>
      <c r="CS2401" s="72"/>
      <c r="CT2401" s="72"/>
      <c r="CU2401" s="72"/>
      <c r="CV2401" s="72"/>
      <c r="CW2401" s="72"/>
      <c r="CX2401" s="72"/>
      <c r="CY2401" s="72"/>
      <c r="CZ2401" s="72"/>
      <c r="DA2401" s="72"/>
      <c r="DB2401" s="72"/>
      <c r="DC2401" s="72"/>
      <c r="DD2401" s="72"/>
      <c r="DE2401" s="72"/>
      <c r="DF2401" s="72"/>
      <c r="DG2401" s="72"/>
      <c r="DH2401" s="78">
        <f t="shared" si="1085"/>
        <v>97.896928499999987</v>
      </c>
      <c r="DJ2401" s="77">
        <f t="shared" si="1062"/>
        <v>2.1030715000000129</v>
      </c>
      <c r="DK2401" s="72"/>
      <c r="DL2401" s="51" t="s">
        <v>827</v>
      </c>
      <c r="DO2401" s="358">
        <v>2.1030000000000002</v>
      </c>
      <c r="DP2401" s="72"/>
      <c r="DQ2401" s="374"/>
      <c r="DR2401" s="72"/>
      <c r="DU2401" s="52"/>
      <c r="DX2401" s="75">
        <f t="shared" si="1063"/>
        <v>73.406286694684198</v>
      </c>
      <c r="DY2401" s="51">
        <f t="shared" si="1064"/>
        <v>0</v>
      </c>
      <c r="DZ2401" s="75">
        <f t="shared" si="1065"/>
        <v>0.28109666382434056</v>
      </c>
      <c r="EA2401" s="51">
        <f t="shared" si="1066"/>
        <v>0</v>
      </c>
      <c r="EB2401" s="75">
        <f t="shared" si="1067"/>
        <v>14.54672809270007</v>
      </c>
      <c r="EC2401" s="51">
        <f t="shared" si="1068"/>
        <v>0</v>
      </c>
      <c r="ED2401" s="75">
        <f t="shared" si="1069"/>
        <v>1.3552825612909809</v>
      </c>
      <c r="EE2401" s="51">
        <f t="shared" si="1070"/>
        <v>0</v>
      </c>
      <c r="EF2401" s="75">
        <f t="shared" si="1071"/>
        <v>6.0234984798322865E-2</v>
      </c>
      <c r="EG2401" s="51">
        <f t="shared" si="1072"/>
        <v>0</v>
      </c>
      <c r="EH2401" s="75">
        <f t="shared" si="1073"/>
        <v>0.29113579390797745</v>
      </c>
      <c r="EI2401" s="51">
        <f t="shared" si="1074"/>
        <v>0</v>
      </c>
      <c r="EJ2401" s="75">
        <f t="shared" si="1075"/>
        <v>1.3050869108727965</v>
      </c>
      <c r="EK2401" s="51">
        <f t="shared" si="1076"/>
        <v>0</v>
      </c>
      <c r="EL2401" s="75">
        <f t="shared" si="1077"/>
        <v>4.2867228464680593</v>
      </c>
      <c r="EM2401" s="51">
        <f t="shared" si="1078"/>
        <v>0</v>
      </c>
      <c r="EN2401" s="75">
        <f t="shared" si="1079"/>
        <v>4.3770729742557766</v>
      </c>
      <c r="EO2401" s="51">
        <f t="shared" si="1080"/>
        <v>0</v>
      </c>
      <c r="EP2401" s="75">
        <f t="shared" si="1081"/>
        <v>9.0352477197484307E-2</v>
      </c>
      <c r="EQ2401" s="51">
        <f t="shared" si="1082"/>
        <v>0</v>
      </c>
      <c r="ER2401" s="51">
        <f t="shared" si="1083"/>
        <v>100</v>
      </c>
      <c r="ES2401" s="51">
        <f t="shared" si="1084"/>
        <v>0</v>
      </c>
    </row>
    <row r="2402" spans="1:149" x14ac:dyDescent="0.45">
      <c r="A2402" s="78" t="s">
        <v>1524</v>
      </c>
      <c r="B2402" s="174" t="s">
        <v>3437</v>
      </c>
      <c r="C2402" s="51" t="s">
        <v>3585</v>
      </c>
      <c r="D2402" s="51" t="s">
        <v>3862</v>
      </c>
      <c r="E2402" s="78" t="s">
        <v>1121</v>
      </c>
      <c r="F2402" s="78" t="s">
        <v>3053</v>
      </c>
      <c r="G2402" s="72" t="s">
        <v>3392</v>
      </c>
      <c r="H2402" s="78" t="s">
        <v>1372</v>
      </c>
      <c r="I2402" s="78">
        <v>2</v>
      </c>
      <c r="J2402" s="300">
        <v>1890</v>
      </c>
      <c r="K2402" s="78"/>
      <c r="L2402" s="300">
        <v>552.85</v>
      </c>
      <c r="M2402" s="72">
        <v>2</v>
      </c>
      <c r="O2402" s="72"/>
      <c r="P2402" s="72" t="s">
        <v>1374</v>
      </c>
      <c r="AA2402" s="195"/>
      <c r="AB2402" s="195"/>
      <c r="AC2402" s="195"/>
      <c r="AD2402" s="72"/>
      <c r="AE2402" s="316">
        <v>1</v>
      </c>
      <c r="AF2402" s="195"/>
      <c r="AG2402" s="195">
        <v>0</v>
      </c>
      <c r="AH2402" s="72"/>
      <c r="AR2402" s="53">
        <v>5.1269999999999998</v>
      </c>
      <c r="AT2402" s="77"/>
      <c r="AU2402" s="276">
        <v>18900</v>
      </c>
      <c r="AV2402" s="276"/>
      <c r="AW2402" s="276">
        <v>96900.3</v>
      </c>
      <c r="AX2402" s="95"/>
      <c r="AY2402" s="276"/>
      <c r="AZ2402" s="95"/>
      <c r="BB2402" s="80" t="s">
        <v>3412</v>
      </c>
      <c r="BC2402" s="270"/>
      <c r="BD2402" s="72">
        <v>71.882400000000004</v>
      </c>
      <c r="BE2402" s="72"/>
      <c r="BF2402" s="72">
        <v>0.27526099999999998</v>
      </c>
      <c r="BG2402" s="72"/>
      <c r="BH2402" s="72">
        <v>14.2447</v>
      </c>
      <c r="BI2402" s="72"/>
      <c r="BJ2402" s="72"/>
      <c r="BK2402" s="72"/>
      <c r="BL2402" s="72"/>
      <c r="BM2402" s="72"/>
      <c r="BN2402" s="72">
        <v>1.3271500000000001</v>
      </c>
      <c r="BO2402" s="72"/>
      <c r="BP2402" s="72">
        <v>5.8984399999999999E-2</v>
      </c>
      <c r="BQ2402" s="72"/>
      <c r="BR2402" s="72">
        <v>0.28509099999999998</v>
      </c>
      <c r="BS2402" s="72"/>
      <c r="BT2402" s="72"/>
      <c r="BU2402" s="72"/>
      <c r="BV2402" s="72"/>
      <c r="BW2402" s="72"/>
      <c r="BX2402" s="72">
        <v>1.278</v>
      </c>
      <c r="BY2402" s="72"/>
      <c r="BZ2402" s="72">
        <v>4.19773</v>
      </c>
      <c r="CA2402" s="72"/>
      <c r="CB2402" s="72">
        <v>4.2862</v>
      </c>
      <c r="CC2402" s="72"/>
      <c r="CD2402" s="72">
        <v>8.8476700000000005E-2</v>
      </c>
      <c r="CE2402" s="72"/>
      <c r="CF2402" s="72"/>
      <c r="CG2402" s="72"/>
      <c r="CH2402" s="72"/>
      <c r="CI2402" s="72"/>
      <c r="CJ2402" s="72"/>
      <c r="CK2402" s="72"/>
      <c r="CL2402" s="72"/>
      <c r="CM2402" s="72"/>
      <c r="CN2402" s="72"/>
      <c r="CO2402" s="72"/>
      <c r="CP2402" s="72"/>
      <c r="CQ2402" s="72"/>
      <c r="CR2402" s="72"/>
      <c r="CS2402" s="72"/>
      <c r="CT2402" s="72"/>
      <c r="CU2402" s="72"/>
      <c r="CV2402" s="72"/>
      <c r="CW2402" s="72"/>
      <c r="CX2402" s="72"/>
      <c r="CY2402" s="72"/>
      <c r="CZ2402" s="72"/>
      <c r="DA2402" s="72"/>
      <c r="DB2402" s="72"/>
      <c r="DC2402" s="72"/>
      <c r="DD2402" s="72"/>
      <c r="DE2402" s="72"/>
      <c r="DF2402" s="72"/>
      <c r="DG2402" s="72"/>
      <c r="DH2402" s="78">
        <f t="shared" si="1085"/>
        <v>97.923993100000004</v>
      </c>
      <c r="DJ2402" s="77">
        <f t="shared" si="1062"/>
        <v>2.0760068999999959</v>
      </c>
      <c r="DK2402" s="72"/>
      <c r="DL2402" s="51" t="s">
        <v>827</v>
      </c>
      <c r="DO2402" s="358">
        <v>2.0760000000000001</v>
      </c>
      <c r="DP2402" s="72"/>
      <c r="DQ2402" s="374"/>
      <c r="DR2402" s="72"/>
      <c r="DU2402" s="52"/>
      <c r="DX2402" s="75">
        <f t="shared" si="1063"/>
        <v>73.406320273922731</v>
      </c>
      <c r="DY2402" s="51">
        <f t="shared" si="1064"/>
        <v>0</v>
      </c>
      <c r="DZ2402" s="75">
        <f t="shared" si="1065"/>
        <v>0.28109658448966984</v>
      </c>
      <c r="EA2402" s="51">
        <f t="shared" si="1066"/>
        <v>0</v>
      </c>
      <c r="EB2402" s="75">
        <f t="shared" si="1067"/>
        <v>14.546690294229842</v>
      </c>
      <c r="EC2402" s="51">
        <f t="shared" si="1068"/>
        <v>0</v>
      </c>
      <c r="ED2402" s="75">
        <f t="shared" si="1069"/>
        <v>1.3552858272892467</v>
      </c>
      <c r="EE2402" s="51">
        <f t="shared" si="1070"/>
        <v>0</v>
      </c>
      <c r="EF2402" s="75">
        <f t="shared" si="1071"/>
        <v>6.0234880270624909E-2</v>
      </c>
      <c r="EG2402" s="51">
        <f t="shared" si="1072"/>
        <v>0</v>
      </c>
      <c r="EH2402" s="75">
        <f t="shared" si="1073"/>
        <v>0.29113498232130403</v>
      </c>
      <c r="EI2402" s="51">
        <f t="shared" si="1074"/>
        <v>0</v>
      </c>
      <c r="EJ2402" s="75">
        <f t="shared" si="1075"/>
        <v>1.3050938381310759</v>
      </c>
      <c r="EK2402" s="51">
        <f t="shared" si="1076"/>
        <v>0</v>
      </c>
      <c r="EL2402" s="75">
        <f t="shared" si="1077"/>
        <v>4.2867226581674185</v>
      </c>
      <c r="EM2402" s="51">
        <f t="shared" si="1078"/>
        <v>0</v>
      </c>
      <c r="EN2402" s="75">
        <f t="shared" si="1079"/>
        <v>4.3770682386521269</v>
      </c>
      <c r="EO2402" s="51">
        <f t="shared" si="1080"/>
        <v>0</v>
      </c>
      <c r="EP2402" s="75">
        <f t="shared" si="1081"/>
        <v>9.0352422525956003E-2</v>
      </c>
      <c r="EQ2402" s="51">
        <f t="shared" si="1082"/>
        <v>0</v>
      </c>
      <c r="ER2402" s="51">
        <f t="shared" si="1083"/>
        <v>100</v>
      </c>
      <c r="ES2402" s="51">
        <f t="shared" si="1084"/>
        <v>0</v>
      </c>
    </row>
    <row r="2403" spans="1:149" x14ac:dyDescent="0.45">
      <c r="A2403" s="78" t="s">
        <v>1524</v>
      </c>
      <c r="B2403" s="174" t="s">
        <v>3437</v>
      </c>
      <c r="C2403" s="51" t="s">
        <v>3585</v>
      </c>
      <c r="D2403" s="51" t="s">
        <v>3862</v>
      </c>
      <c r="E2403" s="78" t="s">
        <v>1121</v>
      </c>
      <c r="F2403" s="78" t="s">
        <v>3054</v>
      </c>
      <c r="G2403" s="72" t="s">
        <v>3392</v>
      </c>
      <c r="H2403" s="78" t="s">
        <v>1372</v>
      </c>
      <c r="I2403" s="78">
        <v>2</v>
      </c>
      <c r="J2403" s="300">
        <v>1890</v>
      </c>
      <c r="K2403" s="78"/>
      <c r="L2403" s="300">
        <v>551.85</v>
      </c>
      <c r="M2403" s="72">
        <v>2</v>
      </c>
      <c r="O2403" s="72"/>
      <c r="P2403" s="72" t="s">
        <v>1374</v>
      </c>
      <c r="AA2403" s="195"/>
      <c r="AB2403" s="195"/>
      <c r="AC2403" s="195"/>
      <c r="AD2403" s="72"/>
      <c r="AE2403" s="316">
        <v>1</v>
      </c>
      <c r="AF2403" s="195"/>
      <c r="AG2403" s="195">
        <v>0</v>
      </c>
      <c r="AH2403" s="72"/>
      <c r="AR2403" s="53">
        <v>5.1210000000000004</v>
      </c>
      <c r="AT2403" s="77"/>
      <c r="AU2403" s="276">
        <v>18900</v>
      </c>
      <c r="AV2403" s="276"/>
      <c r="AW2403" s="276">
        <v>96786.900000000009</v>
      </c>
      <c r="AX2403" s="95"/>
      <c r="AY2403" s="276"/>
      <c r="AZ2403" s="95"/>
      <c r="BB2403" s="80" t="s">
        <v>3412</v>
      </c>
      <c r="BC2403" s="270"/>
      <c r="BD2403" s="72">
        <v>71.923500000000004</v>
      </c>
      <c r="BE2403" s="72"/>
      <c r="BF2403" s="72">
        <v>0.275418</v>
      </c>
      <c r="BG2403" s="72"/>
      <c r="BH2403" s="72">
        <v>14.2529</v>
      </c>
      <c r="BI2403" s="72"/>
      <c r="BJ2403" s="72"/>
      <c r="BK2403" s="72"/>
      <c r="BL2403" s="72"/>
      <c r="BM2403" s="72"/>
      <c r="BN2403" s="72">
        <v>1.3279099999999999</v>
      </c>
      <c r="BO2403" s="72"/>
      <c r="BP2403" s="72">
        <v>5.90182E-2</v>
      </c>
      <c r="BQ2403" s="72"/>
      <c r="BR2403" s="72">
        <v>0.28525400000000001</v>
      </c>
      <c r="BS2403" s="72"/>
      <c r="BT2403" s="72"/>
      <c r="BU2403" s="72"/>
      <c r="BV2403" s="72"/>
      <c r="BW2403" s="72"/>
      <c r="BX2403" s="72">
        <v>1.2787299999999999</v>
      </c>
      <c r="BY2403" s="72"/>
      <c r="BZ2403" s="72">
        <v>4.2001299999999997</v>
      </c>
      <c r="CA2403" s="72"/>
      <c r="CB2403" s="72">
        <v>4.2886499999999996</v>
      </c>
      <c r="CC2403" s="72"/>
      <c r="CD2403" s="72">
        <v>8.8527300000000003E-2</v>
      </c>
      <c r="CE2403" s="72"/>
      <c r="CF2403" s="72"/>
      <c r="CG2403" s="72"/>
      <c r="CH2403" s="72"/>
      <c r="CI2403" s="72"/>
      <c r="CJ2403" s="72"/>
      <c r="CK2403" s="72"/>
      <c r="CL2403" s="72"/>
      <c r="CM2403" s="72"/>
      <c r="CN2403" s="72"/>
      <c r="CO2403" s="72"/>
      <c r="CP2403" s="72"/>
      <c r="CQ2403" s="72"/>
      <c r="CR2403" s="72"/>
      <c r="CS2403" s="72"/>
      <c r="CT2403" s="72"/>
      <c r="CU2403" s="72"/>
      <c r="CV2403" s="72"/>
      <c r="CW2403" s="72"/>
      <c r="CX2403" s="72"/>
      <c r="CY2403" s="72"/>
      <c r="CZ2403" s="72"/>
      <c r="DA2403" s="72"/>
      <c r="DB2403" s="72"/>
      <c r="DC2403" s="72"/>
      <c r="DD2403" s="72"/>
      <c r="DE2403" s="72"/>
      <c r="DF2403" s="72"/>
      <c r="DG2403" s="72"/>
      <c r="DH2403" s="78">
        <f t="shared" si="1085"/>
        <v>97.980037499999995</v>
      </c>
      <c r="DJ2403" s="77">
        <f t="shared" si="1062"/>
        <v>2.0199625000000054</v>
      </c>
      <c r="DK2403" s="72"/>
      <c r="DL2403" s="51" t="s">
        <v>827</v>
      </c>
      <c r="DO2403" s="358">
        <v>2.02</v>
      </c>
      <c r="DP2403" s="72"/>
      <c r="DQ2403" s="374"/>
      <c r="DR2403" s="72"/>
      <c r="DU2403" s="52"/>
      <c r="DX2403" s="75">
        <f t="shared" si="1063"/>
        <v>73.406279314804308</v>
      </c>
      <c r="DY2403" s="51">
        <f t="shared" si="1064"/>
        <v>0</v>
      </c>
      <c r="DZ2403" s="75">
        <f t="shared" si="1065"/>
        <v>0.28109603448559611</v>
      </c>
      <c r="EA2403" s="51">
        <f t="shared" si="1066"/>
        <v>0</v>
      </c>
      <c r="EB2403" s="75">
        <f t="shared" si="1067"/>
        <v>14.546738666026743</v>
      </c>
      <c r="EC2403" s="51">
        <f t="shared" si="1068"/>
        <v>0</v>
      </c>
      <c r="ED2403" s="75">
        <f t="shared" si="1069"/>
        <v>1.3552862745128058</v>
      </c>
      <c r="EE2403" s="51">
        <f t="shared" si="1070"/>
        <v>0</v>
      </c>
      <c r="EF2403" s="75">
        <f t="shared" si="1071"/>
        <v>6.023492285354555E-2</v>
      </c>
      <c r="EG2403" s="51">
        <f t="shared" si="1072"/>
        <v>0</v>
      </c>
      <c r="EH2403" s="75">
        <f t="shared" si="1073"/>
        <v>0.29113481406863106</v>
      </c>
      <c r="EI2403" s="51">
        <f t="shared" si="1074"/>
        <v>0</v>
      </c>
      <c r="EJ2403" s="75">
        <f t="shared" si="1075"/>
        <v>1.305092376597631</v>
      </c>
      <c r="EK2403" s="51">
        <f t="shared" si="1076"/>
        <v>0</v>
      </c>
      <c r="EL2403" s="75">
        <f t="shared" si="1077"/>
        <v>4.2867201392936805</v>
      </c>
      <c r="EM2403" s="51">
        <f t="shared" si="1078"/>
        <v>0</v>
      </c>
      <c r="EN2403" s="75">
        <f t="shared" si="1079"/>
        <v>4.3770650730767473</v>
      </c>
      <c r="EO2403" s="51">
        <f t="shared" si="1080"/>
        <v>0</v>
      </c>
      <c r="EP2403" s="75">
        <f t="shared" si="1081"/>
        <v>9.0352384280318332E-2</v>
      </c>
      <c r="EQ2403" s="51">
        <f t="shared" si="1082"/>
        <v>0</v>
      </c>
      <c r="ER2403" s="51">
        <f t="shared" si="1083"/>
        <v>100</v>
      </c>
      <c r="ES2403" s="51">
        <f t="shared" si="1084"/>
        <v>0</v>
      </c>
    </row>
    <row r="2404" spans="1:149" x14ac:dyDescent="0.45">
      <c r="A2404" s="78" t="s">
        <v>1524</v>
      </c>
      <c r="B2404" s="174" t="s">
        <v>3437</v>
      </c>
      <c r="C2404" s="51" t="s">
        <v>3585</v>
      </c>
      <c r="D2404" s="51" t="s">
        <v>3862</v>
      </c>
      <c r="E2404" s="78" t="s">
        <v>1121</v>
      </c>
      <c r="F2404" s="78" t="s">
        <v>3055</v>
      </c>
      <c r="G2404" s="72" t="s">
        <v>3392</v>
      </c>
      <c r="H2404" s="78" t="s">
        <v>1372</v>
      </c>
      <c r="I2404" s="78">
        <v>24</v>
      </c>
      <c r="J2404" s="300">
        <v>1890</v>
      </c>
      <c r="K2404" s="78"/>
      <c r="L2404" s="300">
        <v>503.85</v>
      </c>
      <c r="M2404" s="72">
        <v>2</v>
      </c>
      <c r="O2404" s="72"/>
      <c r="P2404" s="72" t="s">
        <v>1374</v>
      </c>
      <c r="AA2404" s="195"/>
      <c r="AB2404" s="195"/>
      <c r="AC2404" s="195"/>
      <c r="AD2404" s="72"/>
      <c r="AE2404" s="316">
        <v>1</v>
      </c>
      <c r="AF2404" s="195"/>
      <c r="AG2404" s="195">
        <v>0</v>
      </c>
      <c r="AH2404" s="72"/>
      <c r="AR2404" s="53">
        <v>4.7469999999999999</v>
      </c>
      <c r="AT2404" s="77"/>
      <c r="AU2404" s="276">
        <v>18900</v>
      </c>
      <c r="AV2404" s="276"/>
      <c r="AW2404" s="276">
        <v>89718.3</v>
      </c>
      <c r="AX2404" s="95"/>
      <c r="AY2404" s="276"/>
      <c r="AZ2404" s="95"/>
      <c r="BB2404" s="80" t="s">
        <v>3412</v>
      </c>
      <c r="BC2404" s="270"/>
      <c r="BD2404" s="72">
        <v>71.914699999999996</v>
      </c>
      <c r="BE2404" s="72"/>
      <c r="BF2404" s="72">
        <v>0.27538400000000002</v>
      </c>
      <c r="BG2404" s="72"/>
      <c r="BH2404" s="72">
        <v>14.251099999999999</v>
      </c>
      <c r="BI2404" s="72"/>
      <c r="BJ2404" s="72"/>
      <c r="BK2404" s="72"/>
      <c r="BL2404" s="72"/>
      <c r="BM2404" s="72"/>
      <c r="BN2404" s="72">
        <v>1.32775</v>
      </c>
      <c r="BO2404" s="72"/>
      <c r="BP2404" s="72">
        <v>5.9010899999999998E-2</v>
      </c>
      <c r="BQ2404" s="72"/>
      <c r="BR2404" s="72">
        <v>0.28521999999999997</v>
      </c>
      <c r="BS2404" s="72"/>
      <c r="BT2404" s="72"/>
      <c r="BU2404" s="72"/>
      <c r="BV2404" s="72"/>
      <c r="BW2404" s="72"/>
      <c r="BX2404" s="72">
        <v>1.27857</v>
      </c>
      <c r="BY2404" s="72"/>
      <c r="BZ2404" s="72">
        <v>4.1996099999999998</v>
      </c>
      <c r="CA2404" s="72"/>
      <c r="CB2404" s="72">
        <v>4.2881299999999998</v>
      </c>
      <c r="CC2404" s="72"/>
      <c r="CD2404" s="72">
        <v>8.8516399999999995E-2</v>
      </c>
      <c r="CE2404" s="72"/>
      <c r="CF2404" s="72"/>
      <c r="CG2404" s="72"/>
      <c r="CH2404" s="72"/>
      <c r="CI2404" s="72"/>
      <c r="CJ2404" s="72"/>
      <c r="CK2404" s="72"/>
      <c r="CL2404" s="72"/>
      <c r="CM2404" s="72"/>
      <c r="CN2404" s="72"/>
      <c r="CO2404" s="72"/>
      <c r="CP2404" s="72"/>
      <c r="CQ2404" s="72"/>
      <c r="CR2404" s="72"/>
      <c r="CS2404" s="72"/>
      <c r="CT2404" s="72"/>
      <c r="CU2404" s="72"/>
      <c r="CV2404" s="72"/>
      <c r="CW2404" s="72"/>
      <c r="CX2404" s="72"/>
      <c r="CY2404" s="72"/>
      <c r="CZ2404" s="72"/>
      <c r="DA2404" s="72"/>
      <c r="DB2404" s="72"/>
      <c r="DC2404" s="72"/>
      <c r="DD2404" s="72"/>
      <c r="DE2404" s="72"/>
      <c r="DF2404" s="72"/>
      <c r="DG2404" s="72"/>
      <c r="DH2404" s="78">
        <f t="shared" si="1085"/>
        <v>97.967991299999994</v>
      </c>
      <c r="DJ2404" s="77">
        <f t="shared" si="1062"/>
        <v>2.0320087000000058</v>
      </c>
      <c r="DK2404" s="72"/>
      <c r="DL2404" s="51" t="s">
        <v>827</v>
      </c>
      <c r="DO2404" s="358">
        <v>2.032</v>
      </c>
      <c r="DP2404" s="72"/>
      <c r="DQ2404" s="374"/>
      <c r="DR2404" s="72"/>
      <c r="DU2404" s="52"/>
      <c r="DX2404" s="75">
        <f t="shared" si="1063"/>
        <v>73.406322867007688</v>
      </c>
      <c r="DY2404" s="51">
        <f t="shared" si="1064"/>
        <v>0</v>
      </c>
      <c r="DZ2404" s="75">
        <f t="shared" si="1065"/>
        <v>0.28109589300112559</v>
      </c>
      <c r="EA2404" s="51">
        <f t="shared" si="1066"/>
        <v>0</v>
      </c>
      <c r="EB2404" s="75">
        <f t="shared" si="1067"/>
        <v>14.546690006493989</v>
      </c>
      <c r="EC2404" s="51">
        <f t="shared" si="1068"/>
        <v>0</v>
      </c>
      <c r="ED2404" s="75">
        <f t="shared" si="1069"/>
        <v>1.3552896026357539</v>
      </c>
      <c r="EE2404" s="51">
        <f t="shared" si="1070"/>
        <v>0</v>
      </c>
      <c r="EF2404" s="75">
        <f t="shared" si="1071"/>
        <v>6.0234877960593652E-2</v>
      </c>
      <c r="EG2404" s="51">
        <f t="shared" si="1072"/>
        <v>0</v>
      </c>
      <c r="EH2404" s="75">
        <f t="shared" si="1073"/>
        <v>0.29113590695821484</v>
      </c>
      <c r="EI2404" s="51">
        <f t="shared" si="1074"/>
        <v>0</v>
      </c>
      <c r="EJ2404" s="75">
        <f t="shared" si="1075"/>
        <v>1.3050895328503076</v>
      </c>
      <c r="EK2404" s="51">
        <f t="shared" si="1076"/>
        <v>0</v>
      </c>
      <c r="EL2404" s="75">
        <f t="shared" si="1077"/>
        <v>4.286716451233394</v>
      </c>
      <c r="EM2404" s="51">
        <f t="shared" si="1078"/>
        <v>0</v>
      </c>
      <c r="EN2404" s="75">
        <f t="shared" si="1079"/>
        <v>4.3770724938809682</v>
      </c>
      <c r="EO2404" s="51">
        <f t="shared" si="1080"/>
        <v>0</v>
      </c>
      <c r="EP2404" s="75">
        <f t="shared" si="1081"/>
        <v>9.0352367977968334E-2</v>
      </c>
      <c r="EQ2404" s="51">
        <f t="shared" si="1082"/>
        <v>0</v>
      </c>
      <c r="ER2404" s="51">
        <f t="shared" si="1083"/>
        <v>100</v>
      </c>
      <c r="ES2404" s="51">
        <f t="shared" si="1084"/>
        <v>0</v>
      </c>
    </row>
    <row r="2405" spans="1:149" x14ac:dyDescent="0.45">
      <c r="A2405" s="78" t="s">
        <v>1524</v>
      </c>
      <c r="B2405" s="174" t="s">
        <v>3437</v>
      </c>
      <c r="C2405" s="51" t="s">
        <v>3585</v>
      </c>
      <c r="D2405" s="51" t="s">
        <v>3862</v>
      </c>
      <c r="E2405" s="78" t="s">
        <v>1121</v>
      </c>
      <c r="F2405" s="78" t="s">
        <v>3056</v>
      </c>
      <c r="G2405" s="72" t="s">
        <v>3392</v>
      </c>
      <c r="H2405" s="78" t="s">
        <v>1372</v>
      </c>
      <c r="I2405" s="78">
        <v>24</v>
      </c>
      <c r="J2405" s="300">
        <v>1890</v>
      </c>
      <c r="K2405" s="78"/>
      <c r="L2405" s="300">
        <v>502.85</v>
      </c>
      <c r="M2405" s="72">
        <v>2</v>
      </c>
      <c r="O2405" s="72"/>
      <c r="P2405" s="72" t="s">
        <v>1374</v>
      </c>
      <c r="AA2405" s="195"/>
      <c r="AB2405" s="195"/>
      <c r="AC2405" s="195"/>
      <c r="AD2405" s="72"/>
      <c r="AE2405" s="316">
        <v>1</v>
      </c>
      <c r="AF2405" s="195"/>
      <c r="AG2405" s="195">
        <v>0</v>
      </c>
      <c r="AH2405" s="72"/>
      <c r="AR2405" s="53">
        <v>4.7370000000000001</v>
      </c>
      <c r="AT2405" s="77"/>
      <c r="AU2405" s="276">
        <v>18900</v>
      </c>
      <c r="AV2405" s="276"/>
      <c r="AW2405" s="276">
        <v>89529.3</v>
      </c>
      <c r="AX2405" s="95"/>
      <c r="AY2405" s="276"/>
      <c r="AZ2405" s="95"/>
      <c r="BB2405" s="80" t="s">
        <v>3412</v>
      </c>
      <c r="BC2405" s="270"/>
      <c r="BD2405" s="72">
        <v>71.939599999999999</v>
      </c>
      <c r="BE2405" s="72"/>
      <c r="BF2405" s="72">
        <v>0.27548</v>
      </c>
      <c r="BG2405" s="72"/>
      <c r="BH2405" s="72">
        <v>14.2561</v>
      </c>
      <c r="BI2405" s="72"/>
      <c r="BJ2405" s="72"/>
      <c r="BK2405" s="72"/>
      <c r="BL2405" s="72"/>
      <c r="BM2405" s="72"/>
      <c r="BN2405" s="72">
        <v>1.3282099999999999</v>
      </c>
      <c r="BO2405" s="72"/>
      <c r="BP2405" s="72">
        <v>5.9031399999999998E-2</v>
      </c>
      <c r="BQ2405" s="72"/>
      <c r="BR2405" s="72">
        <v>0.28531899999999999</v>
      </c>
      <c r="BS2405" s="72"/>
      <c r="BT2405" s="72"/>
      <c r="BU2405" s="72"/>
      <c r="BV2405" s="72"/>
      <c r="BW2405" s="72"/>
      <c r="BX2405" s="72">
        <v>1.27901</v>
      </c>
      <c r="BY2405" s="72"/>
      <c r="BZ2405" s="72">
        <v>4.2010699999999996</v>
      </c>
      <c r="CA2405" s="72"/>
      <c r="CB2405" s="72">
        <v>4.2896200000000002</v>
      </c>
      <c r="CC2405" s="72"/>
      <c r="CD2405" s="72">
        <v>8.8547100000000004E-2</v>
      </c>
      <c r="CE2405" s="72"/>
      <c r="CF2405" s="72"/>
      <c r="CG2405" s="72"/>
      <c r="CH2405" s="72"/>
      <c r="CI2405" s="72"/>
      <c r="CJ2405" s="72"/>
      <c r="CK2405" s="72"/>
      <c r="CL2405" s="72"/>
      <c r="CM2405" s="72"/>
      <c r="CN2405" s="72"/>
      <c r="CO2405" s="72"/>
      <c r="CP2405" s="72"/>
      <c r="CQ2405" s="72"/>
      <c r="CR2405" s="72"/>
      <c r="CS2405" s="72"/>
      <c r="CT2405" s="72"/>
      <c r="CU2405" s="72"/>
      <c r="CV2405" s="72"/>
      <c r="CW2405" s="72"/>
      <c r="CX2405" s="72"/>
      <c r="CY2405" s="72"/>
      <c r="CZ2405" s="72"/>
      <c r="DA2405" s="72"/>
      <c r="DB2405" s="72"/>
      <c r="DC2405" s="72"/>
      <c r="DD2405" s="72"/>
      <c r="DE2405" s="72"/>
      <c r="DF2405" s="72"/>
      <c r="DG2405" s="72"/>
      <c r="DH2405" s="78">
        <f t="shared" si="1085"/>
        <v>98.001987499999998</v>
      </c>
      <c r="DJ2405" s="77">
        <f t="shared" si="1062"/>
        <v>1.9980125000000015</v>
      </c>
      <c r="DK2405" s="72"/>
      <c r="DL2405" s="51" t="s">
        <v>827</v>
      </c>
      <c r="DO2405" s="358">
        <v>1.998</v>
      </c>
      <c r="DP2405" s="72"/>
      <c r="DQ2405" s="374"/>
      <c r="DR2405" s="72"/>
      <c r="DU2405" s="52"/>
      <c r="DX2405" s="75">
        <f t="shared" si="1063"/>
        <v>73.406266378016056</v>
      </c>
      <c r="DY2405" s="51">
        <f t="shared" si="1064"/>
        <v>0</v>
      </c>
      <c r="DZ2405" s="75">
        <f t="shared" si="1065"/>
        <v>0.28109634001045136</v>
      </c>
      <c r="EA2405" s="51">
        <f t="shared" si="1066"/>
        <v>0</v>
      </c>
      <c r="EB2405" s="75">
        <f t="shared" si="1067"/>
        <v>14.546745799415547</v>
      </c>
      <c r="EC2405" s="51">
        <f t="shared" si="1068"/>
        <v>0</v>
      </c>
      <c r="ED2405" s="75">
        <f t="shared" si="1069"/>
        <v>1.3552888404431593</v>
      </c>
      <c r="EE2405" s="51">
        <f t="shared" si="1070"/>
        <v>0</v>
      </c>
      <c r="EF2405" s="75">
        <f t="shared" si="1071"/>
        <v>6.023490084831188E-2</v>
      </c>
      <c r="EG2405" s="51">
        <f t="shared" si="1072"/>
        <v>0</v>
      </c>
      <c r="EH2405" s="75">
        <f t="shared" si="1073"/>
        <v>0.29113593231973994</v>
      </c>
      <c r="EI2405" s="51">
        <f t="shared" si="1074"/>
        <v>0</v>
      </c>
      <c r="EJ2405" s="75">
        <f t="shared" si="1075"/>
        <v>1.3050857769593704</v>
      </c>
      <c r="EK2405" s="51">
        <f t="shared" si="1076"/>
        <v>0</v>
      </c>
      <c r="EL2405" s="75">
        <f t="shared" si="1077"/>
        <v>4.2867191851593827</v>
      </c>
      <c r="EM2405" s="51">
        <f t="shared" si="1078"/>
        <v>0</v>
      </c>
      <c r="EN2405" s="75">
        <f t="shared" si="1079"/>
        <v>4.3770744955555116</v>
      </c>
      <c r="EO2405" s="51">
        <f t="shared" si="1080"/>
        <v>0</v>
      </c>
      <c r="EP2405" s="75">
        <f t="shared" si="1081"/>
        <v>9.0352351272467823E-2</v>
      </c>
      <c r="EQ2405" s="51">
        <f t="shared" si="1082"/>
        <v>0</v>
      </c>
      <c r="ER2405" s="51">
        <f t="shared" si="1083"/>
        <v>100</v>
      </c>
      <c r="ES2405" s="51">
        <f t="shared" si="1084"/>
        <v>0</v>
      </c>
    </row>
    <row r="2406" spans="1:149" x14ac:dyDescent="0.45">
      <c r="A2406" s="78" t="s">
        <v>1524</v>
      </c>
      <c r="B2406" s="174" t="s">
        <v>3437</v>
      </c>
      <c r="C2406" s="51" t="s">
        <v>3585</v>
      </c>
      <c r="D2406" s="51" t="s">
        <v>3862</v>
      </c>
      <c r="E2406" s="78" t="s">
        <v>1121</v>
      </c>
      <c r="F2406" s="78" t="s">
        <v>3057</v>
      </c>
      <c r="G2406" s="72" t="s">
        <v>3392</v>
      </c>
      <c r="H2406" s="78" t="s">
        <v>1372</v>
      </c>
      <c r="I2406" s="78">
        <v>24</v>
      </c>
      <c r="J2406" s="300">
        <v>1890</v>
      </c>
      <c r="K2406" s="78"/>
      <c r="L2406" s="300">
        <v>502.85</v>
      </c>
      <c r="M2406" s="72">
        <v>2</v>
      </c>
      <c r="O2406" s="72"/>
      <c r="P2406" s="72" t="s">
        <v>1374</v>
      </c>
      <c r="AA2406" s="195"/>
      <c r="AB2406" s="195"/>
      <c r="AC2406" s="195"/>
      <c r="AD2406" s="72"/>
      <c r="AE2406" s="316">
        <v>1</v>
      </c>
      <c r="AF2406" s="195"/>
      <c r="AG2406" s="195">
        <v>0</v>
      </c>
      <c r="AH2406" s="72"/>
      <c r="AR2406" s="53">
        <v>4.7370000000000001</v>
      </c>
      <c r="AT2406" s="77"/>
      <c r="AU2406" s="276">
        <v>18900</v>
      </c>
      <c r="AV2406" s="276"/>
      <c r="AW2406" s="276">
        <v>89529.3</v>
      </c>
      <c r="AX2406" s="95"/>
      <c r="AY2406" s="276"/>
      <c r="AZ2406" s="95"/>
      <c r="BB2406" s="80" t="s">
        <v>3412</v>
      </c>
      <c r="BC2406" s="270"/>
      <c r="BD2406" s="72">
        <v>71.939599999999999</v>
      </c>
      <c r="BE2406" s="72"/>
      <c r="BF2406" s="72">
        <v>0.27548</v>
      </c>
      <c r="BG2406" s="72"/>
      <c r="BH2406" s="72">
        <v>14.2561</v>
      </c>
      <c r="BI2406" s="72"/>
      <c r="BJ2406" s="72"/>
      <c r="BK2406" s="72"/>
      <c r="BL2406" s="72"/>
      <c r="BM2406" s="72"/>
      <c r="BN2406" s="72">
        <v>1.3282099999999999</v>
      </c>
      <c r="BO2406" s="72"/>
      <c r="BP2406" s="72">
        <v>5.9031399999999998E-2</v>
      </c>
      <c r="BQ2406" s="72"/>
      <c r="BR2406" s="72">
        <v>0.28531899999999999</v>
      </c>
      <c r="BS2406" s="72"/>
      <c r="BT2406" s="72"/>
      <c r="BU2406" s="72"/>
      <c r="BV2406" s="72"/>
      <c r="BW2406" s="72"/>
      <c r="BX2406" s="72">
        <v>1.27901</v>
      </c>
      <c r="BY2406" s="72"/>
      <c r="BZ2406" s="72">
        <v>4.2010699999999996</v>
      </c>
      <c r="CA2406" s="72"/>
      <c r="CB2406" s="72">
        <v>4.2896200000000002</v>
      </c>
      <c r="CC2406" s="72"/>
      <c r="CD2406" s="72">
        <v>8.8547100000000004E-2</v>
      </c>
      <c r="CE2406" s="72"/>
      <c r="CF2406" s="72"/>
      <c r="CG2406" s="72"/>
      <c r="CH2406" s="72"/>
      <c r="CI2406" s="72"/>
      <c r="CJ2406" s="72"/>
      <c r="CK2406" s="72"/>
      <c r="CL2406" s="72"/>
      <c r="CM2406" s="72"/>
      <c r="CN2406" s="72"/>
      <c r="CO2406" s="72"/>
      <c r="CP2406" s="72"/>
      <c r="CQ2406" s="72"/>
      <c r="CR2406" s="72"/>
      <c r="CS2406" s="72"/>
      <c r="CT2406" s="72"/>
      <c r="CU2406" s="72"/>
      <c r="CV2406" s="72"/>
      <c r="CW2406" s="72"/>
      <c r="CX2406" s="72"/>
      <c r="CY2406" s="72"/>
      <c r="CZ2406" s="72"/>
      <c r="DA2406" s="72"/>
      <c r="DB2406" s="72"/>
      <c r="DC2406" s="72"/>
      <c r="DD2406" s="72"/>
      <c r="DE2406" s="72"/>
      <c r="DF2406" s="72"/>
      <c r="DG2406" s="72"/>
      <c r="DH2406" s="78">
        <f t="shared" si="1085"/>
        <v>98.001987499999998</v>
      </c>
      <c r="DJ2406" s="77">
        <f t="shared" si="1062"/>
        <v>1.9980125000000015</v>
      </c>
      <c r="DK2406" s="72"/>
      <c r="DL2406" s="51" t="s">
        <v>827</v>
      </c>
      <c r="DO2406" s="358">
        <v>1.998</v>
      </c>
      <c r="DP2406" s="72"/>
      <c r="DQ2406" s="374"/>
      <c r="DR2406" s="72"/>
      <c r="DU2406" s="52"/>
      <c r="DX2406" s="75">
        <f t="shared" si="1063"/>
        <v>73.406266378016056</v>
      </c>
      <c r="DY2406" s="51">
        <f t="shared" si="1064"/>
        <v>0</v>
      </c>
      <c r="DZ2406" s="75">
        <f t="shared" si="1065"/>
        <v>0.28109634001045136</v>
      </c>
      <c r="EA2406" s="51">
        <f t="shared" si="1066"/>
        <v>0</v>
      </c>
      <c r="EB2406" s="75">
        <f t="shared" si="1067"/>
        <v>14.546745799415547</v>
      </c>
      <c r="EC2406" s="51">
        <f t="shared" si="1068"/>
        <v>0</v>
      </c>
      <c r="ED2406" s="75">
        <f t="shared" si="1069"/>
        <v>1.3552888404431593</v>
      </c>
      <c r="EE2406" s="51">
        <f t="shared" si="1070"/>
        <v>0</v>
      </c>
      <c r="EF2406" s="75">
        <f t="shared" si="1071"/>
        <v>6.023490084831188E-2</v>
      </c>
      <c r="EG2406" s="51">
        <f t="shared" si="1072"/>
        <v>0</v>
      </c>
      <c r="EH2406" s="75">
        <f t="shared" si="1073"/>
        <v>0.29113593231973994</v>
      </c>
      <c r="EI2406" s="51">
        <f t="shared" si="1074"/>
        <v>0</v>
      </c>
      <c r="EJ2406" s="75">
        <f t="shared" si="1075"/>
        <v>1.3050857769593704</v>
      </c>
      <c r="EK2406" s="51">
        <f t="shared" si="1076"/>
        <v>0</v>
      </c>
      <c r="EL2406" s="75">
        <f t="shared" si="1077"/>
        <v>4.2867191851593827</v>
      </c>
      <c r="EM2406" s="51">
        <f t="shared" si="1078"/>
        <v>0</v>
      </c>
      <c r="EN2406" s="75">
        <f t="shared" si="1079"/>
        <v>4.3770744955555116</v>
      </c>
      <c r="EO2406" s="51">
        <f t="shared" si="1080"/>
        <v>0</v>
      </c>
      <c r="EP2406" s="75">
        <f t="shared" si="1081"/>
        <v>9.0352351272467823E-2</v>
      </c>
      <c r="EQ2406" s="51">
        <f t="shared" si="1082"/>
        <v>0</v>
      </c>
      <c r="ER2406" s="51">
        <f t="shared" si="1083"/>
        <v>100</v>
      </c>
      <c r="ES2406" s="51">
        <f t="shared" si="1084"/>
        <v>0</v>
      </c>
    </row>
    <row r="2407" spans="1:149" x14ac:dyDescent="0.45">
      <c r="A2407" s="78" t="s">
        <v>1524</v>
      </c>
      <c r="B2407" s="174" t="s">
        <v>3437</v>
      </c>
      <c r="C2407" s="51" t="s">
        <v>3585</v>
      </c>
      <c r="D2407" s="51" t="s">
        <v>3862</v>
      </c>
      <c r="E2407" s="78" t="s">
        <v>1121</v>
      </c>
      <c r="F2407" s="78" t="s">
        <v>3058</v>
      </c>
      <c r="G2407" s="72" t="s">
        <v>3392</v>
      </c>
      <c r="H2407" s="78" t="s">
        <v>1372</v>
      </c>
      <c r="I2407" s="78">
        <v>0.16666700000000001</v>
      </c>
      <c r="J2407" s="300">
        <v>1890</v>
      </c>
      <c r="K2407" s="78"/>
      <c r="L2407" s="300">
        <v>582.85</v>
      </c>
      <c r="M2407" s="72">
        <v>2</v>
      </c>
      <c r="O2407" s="72"/>
      <c r="P2407" s="72" t="s">
        <v>1374</v>
      </c>
      <c r="AA2407" s="195"/>
      <c r="AB2407" s="195"/>
      <c r="AC2407" s="195"/>
      <c r="AD2407" s="72"/>
      <c r="AE2407" s="316">
        <v>1</v>
      </c>
      <c r="AF2407" s="195"/>
      <c r="AG2407" s="195">
        <v>0</v>
      </c>
      <c r="AH2407" s="72"/>
      <c r="AR2407" s="53">
        <v>5.2839999999999998</v>
      </c>
      <c r="AT2407" s="77"/>
      <c r="AU2407" s="276">
        <v>18900</v>
      </c>
      <c r="AV2407" s="276"/>
      <c r="AW2407" s="276">
        <v>99867.599999999991</v>
      </c>
      <c r="AX2407" s="95"/>
      <c r="AY2407" s="276"/>
      <c r="AZ2407" s="95"/>
      <c r="BB2407" s="80" t="s">
        <v>3412</v>
      </c>
      <c r="BC2407" s="270"/>
      <c r="BD2407" s="72">
        <v>71.794300000000007</v>
      </c>
      <c r="BE2407" s="72"/>
      <c r="BF2407" s="72">
        <v>0.27492299999999997</v>
      </c>
      <c r="BG2407" s="72"/>
      <c r="BH2407" s="72">
        <v>14.2273</v>
      </c>
      <c r="BI2407" s="72"/>
      <c r="BJ2407" s="72"/>
      <c r="BK2407" s="72"/>
      <c r="BL2407" s="72"/>
      <c r="BM2407" s="72"/>
      <c r="BN2407" s="72">
        <v>1.32552</v>
      </c>
      <c r="BO2407" s="72"/>
      <c r="BP2407" s="72">
        <v>5.8912199999999998E-2</v>
      </c>
      <c r="BQ2407" s="72"/>
      <c r="BR2407" s="72">
        <v>0.284742</v>
      </c>
      <c r="BS2407" s="72"/>
      <c r="BT2407" s="72"/>
      <c r="BU2407" s="72"/>
      <c r="BV2407" s="72"/>
      <c r="BW2407" s="72"/>
      <c r="BX2407" s="72">
        <v>1.27643</v>
      </c>
      <c r="BY2407" s="72"/>
      <c r="BZ2407" s="72">
        <v>4.1925800000000004</v>
      </c>
      <c r="CA2407" s="72"/>
      <c r="CB2407" s="72">
        <v>4.2809499999999998</v>
      </c>
      <c r="CC2407" s="72"/>
      <c r="CD2407" s="72">
        <v>8.8368199999999994E-2</v>
      </c>
      <c r="CE2407" s="72"/>
      <c r="CF2407" s="72"/>
      <c r="CG2407" s="72"/>
      <c r="CH2407" s="72"/>
      <c r="CI2407" s="72"/>
      <c r="CJ2407" s="72"/>
      <c r="CK2407" s="72"/>
      <c r="CL2407" s="72"/>
      <c r="CM2407" s="72"/>
      <c r="CN2407" s="72"/>
      <c r="CO2407" s="72"/>
      <c r="CP2407" s="72"/>
      <c r="CQ2407" s="72"/>
      <c r="CR2407" s="72"/>
      <c r="CS2407" s="72"/>
      <c r="CT2407" s="72"/>
      <c r="CU2407" s="72"/>
      <c r="CV2407" s="72"/>
      <c r="CW2407" s="72"/>
      <c r="CX2407" s="72"/>
      <c r="CY2407" s="72"/>
      <c r="CZ2407" s="72"/>
      <c r="DA2407" s="72"/>
      <c r="DB2407" s="72"/>
      <c r="DC2407" s="72"/>
      <c r="DD2407" s="72"/>
      <c r="DE2407" s="72"/>
      <c r="DF2407" s="72"/>
      <c r="DG2407" s="72"/>
      <c r="DH2407" s="78">
        <f t="shared" si="1085"/>
        <v>97.804025400000015</v>
      </c>
      <c r="DJ2407" s="77">
        <f t="shared" si="1062"/>
        <v>2.1959745999999853</v>
      </c>
      <c r="DK2407" s="72"/>
      <c r="DL2407" s="51" t="s">
        <v>827</v>
      </c>
      <c r="DO2407" s="358">
        <v>2.1960000000000002</v>
      </c>
      <c r="DP2407" s="72"/>
      <c r="DQ2407" s="374"/>
      <c r="DR2407" s="72"/>
      <c r="DU2407" s="52"/>
      <c r="DX2407" s="75">
        <f t="shared" si="1063"/>
        <v>73.406283336881955</v>
      </c>
      <c r="DY2407" s="51">
        <f t="shared" si="1064"/>
        <v>0</v>
      </c>
      <c r="DZ2407" s="75">
        <f t="shared" si="1065"/>
        <v>0.28109579219834435</v>
      </c>
      <c r="EA2407" s="51">
        <f t="shared" si="1066"/>
        <v>0</v>
      </c>
      <c r="EB2407" s="75">
        <f t="shared" si="1067"/>
        <v>14.546742776499254</v>
      </c>
      <c r="EC2407" s="51">
        <f t="shared" si="1068"/>
        <v>0</v>
      </c>
      <c r="ED2407" s="75">
        <f t="shared" si="1069"/>
        <v>1.3552816405857255</v>
      </c>
      <c r="EE2407" s="51">
        <f t="shared" si="1070"/>
        <v>0</v>
      </c>
      <c r="EF2407" s="75">
        <f t="shared" si="1071"/>
        <v>6.0234944072148577E-2</v>
      </c>
      <c r="EG2407" s="51">
        <f t="shared" si="1072"/>
        <v>0</v>
      </c>
      <c r="EH2407" s="75">
        <f t="shared" si="1073"/>
        <v>0.29113525627954362</v>
      </c>
      <c r="EI2407" s="51">
        <f t="shared" si="1074"/>
        <v>0</v>
      </c>
      <c r="EJ2407" s="75">
        <f t="shared" si="1075"/>
        <v>1.3050894324437485</v>
      </c>
      <c r="EK2407" s="51">
        <f t="shared" si="1076"/>
        <v>0</v>
      </c>
      <c r="EL2407" s="75">
        <f t="shared" si="1077"/>
        <v>4.2867151764491682</v>
      </c>
      <c r="EM2407" s="51">
        <f t="shared" si="1078"/>
        <v>0</v>
      </c>
      <c r="EN2407" s="75">
        <f t="shared" si="1079"/>
        <v>4.3770693307271573</v>
      </c>
      <c r="EO2407" s="51">
        <f t="shared" si="1080"/>
        <v>0</v>
      </c>
      <c r="EP2407" s="75">
        <f t="shared" si="1081"/>
        <v>9.0352313862942471E-2</v>
      </c>
      <c r="EQ2407" s="51">
        <f t="shared" si="1082"/>
        <v>0</v>
      </c>
      <c r="ER2407" s="51">
        <f t="shared" si="1083"/>
        <v>100</v>
      </c>
      <c r="ES2407" s="51">
        <f t="shared" si="1084"/>
        <v>0</v>
      </c>
    </row>
    <row r="2408" spans="1:149" x14ac:dyDescent="0.45">
      <c r="A2408" s="78" t="s">
        <v>1524</v>
      </c>
      <c r="B2408" s="174" t="s">
        <v>3437</v>
      </c>
      <c r="C2408" s="51" t="s">
        <v>3585</v>
      </c>
      <c r="D2408" s="51" t="s">
        <v>3862</v>
      </c>
      <c r="E2408" s="78" t="s">
        <v>1121</v>
      </c>
      <c r="F2408" s="78" t="s">
        <v>3059</v>
      </c>
      <c r="G2408" s="72" t="s">
        <v>3392</v>
      </c>
      <c r="H2408" s="78" t="s">
        <v>1372</v>
      </c>
      <c r="I2408" s="78">
        <v>0.16666700000000001</v>
      </c>
      <c r="J2408" s="300">
        <v>1890</v>
      </c>
      <c r="K2408" s="78"/>
      <c r="L2408" s="300">
        <v>582.85</v>
      </c>
      <c r="M2408" s="72">
        <v>2</v>
      </c>
      <c r="O2408" s="72"/>
      <c r="P2408" s="72" t="s">
        <v>1374</v>
      </c>
      <c r="AA2408" s="195"/>
      <c r="AB2408" s="195"/>
      <c r="AC2408" s="195"/>
      <c r="AD2408" s="72"/>
      <c r="AE2408" s="316">
        <v>1</v>
      </c>
      <c r="AF2408" s="195"/>
      <c r="AG2408" s="195">
        <v>0</v>
      </c>
      <c r="AH2408" s="72"/>
      <c r="AR2408" s="53">
        <v>5.2839999999999998</v>
      </c>
      <c r="AT2408" s="77"/>
      <c r="AU2408" s="276">
        <v>18900</v>
      </c>
      <c r="AV2408" s="276"/>
      <c r="AW2408" s="276">
        <v>99867.599999999991</v>
      </c>
      <c r="AX2408" s="95"/>
      <c r="AY2408" s="276"/>
      <c r="AZ2408" s="95"/>
      <c r="BB2408" s="80" t="s">
        <v>3412</v>
      </c>
      <c r="BC2408" s="270"/>
      <c r="BD2408" s="72">
        <v>71.772999999999996</v>
      </c>
      <c r="BE2408" s="72"/>
      <c r="BF2408" s="72">
        <v>0.27484199999999998</v>
      </c>
      <c r="BG2408" s="72"/>
      <c r="BH2408" s="72">
        <v>14.223100000000001</v>
      </c>
      <c r="BI2408" s="72"/>
      <c r="BJ2408" s="72"/>
      <c r="BK2408" s="72"/>
      <c r="BL2408" s="72"/>
      <c r="BM2408" s="72"/>
      <c r="BN2408" s="72">
        <v>1.3251299999999999</v>
      </c>
      <c r="BO2408" s="72"/>
      <c r="BP2408" s="72">
        <v>5.8894700000000001E-2</v>
      </c>
      <c r="BQ2408" s="72"/>
      <c r="BR2408" s="72">
        <v>0.28465800000000002</v>
      </c>
      <c r="BS2408" s="72"/>
      <c r="BT2408" s="72"/>
      <c r="BU2408" s="72"/>
      <c r="BV2408" s="72"/>
      <c r="BW2408" s="72"/>
      <c r="BX2408" s="72">
        <v>1.2760499999999999</v>
      </c>
      <c r="BY2408" s="72"/>
      <c r="BZ2408" s="72">
        <v>4.1913400000000003</v>
      </c>
      <c r="CA2408" s="72"/>
      <c r="CB2408" s="72">
        <v>4.2796799999999999</v>
      </c>
      <c r="CC2408" s="72"/>
      <c r="CD2408" s="72">
        <v>8.8342000000000004E-2</v>
      </c>
      <c r="CE2408" s="72"/>
      <c r="CF2408" s="72"/>
      <c r="CG2408" s="72"/>
      <c r="CH2408" s="72"/>
      <c r="CI2408" s="72"/>
      <c r="CJ2408" s="72"/>
      <c r="CK2408" s="72"/>
      <c r="CL2408" s="72"/>
      <c r="CM2408" s="72"/>
      <c r="CN2408" s="72"/>
      <c r="CO2408" s="72"/>
      <c r="CP2408" s="72"/>
      <c r="CQ2408" s="72"/>
      <c r="CR2408" s="72"/>
      <c r="CS2408" s="72"/>
      <c r="CT2408" s="72"/>
      <c r="CU2408" s="72"/>
      <c r="CV2408" s="72"/>
      <c r="CW2408" s="72"/>
      <c r="CX2408" s="72"/>
      <c r="CY2408" s="72"/>
      <c r="CZ2408" s="72"/>
      <c r="DA2408" s="72"/>
      <c r="DB2408" s="72"/>
      <c r="DC2408" s="72"/>
      <c r="DD2408" s="72"/>
      <c r="DE2408" s="72"/>
      <c r="DF2408" s="72"/>
      <c r="DG2408" s="72"/>
      <c r="DH2408" s="78">
        <f t="shared" si="1085"/>
        <v>97.775036699999987</v>
      </c>
      <c r="DJ2408" s="77">
        <f t="shared" si="1062"/>
        <v>2.2249633000000131</v>
      </c>
      <c r="DK2408" s="72"/>
      <c r="DL2408" s="51" t="s">
        <v>827</v>
      </c>
      <c r="DO2408" s="358">
        <v>2.2250000000000001</v>
      </c>
      <c r="DP2408" s="72"/>
      <c r="DQ2408" s="374"/>
      <c r="DR2408" s="72"/>
      <c r="DU2408" s="52"/>
      <c r="DX2408" s="75">
        <f t="shared" si="1063"/>
        <v>73.406262398263053</v>
      </c>
      <c r="DY2408" s="51">
        <f t="shared" si="1064"/>
        <v>0</v>
      </c>
      <c r="DZ2408" s="75">
        <f t="shared" si="1065"/>
        <v>0.28109628927400854</v>
      </c>
      <c r="EA2408" s="51">
        <f t="shared" si="1066"/>
        <v>0</v>
      </c>
      <c r="EB2408" s="75">
        <f t="shared" si="1067"/>
        <v>14.546760072962469</v>
      </c>
      <c r="EC2408" s="51">
        <f t="shared" si="1068"/>
        <v>0</v>
      </c>
      <c r="ED2408" s="75">
        <f t="shared" si="1069"/>
        <v>1.355284584618315</v>
      </c>
      <c r="EE2408" s="51">
        <f t="shared" si="1070"/>
        <v>0</v>
      </c>
      <c r="EF2408" s="75">
        <f t="shared" si="1071"/>
        <v>6.0234904519345482E-2</v>
      </c>
      <c r="EG2408" s="51">
        <f t="shared" si="1072"/>
        <v>0</v>
      </c>
      <c r="EH2408" s="75">
        <f t="shared" si="1073"/>
        <v>0.29113566162435411</v>
      </c>
      <c r="EI2408" s="51">
        <f t="shared" si="1074"/>
        <v>0</v>
      </c>
      <c r="EJ2408" s="75">
        <f t="shared" si="1075"/>
        <v>1.3050877228665874</v>
      </c>
      <c r="EK2408" s="51">
        <f t="shared" si="1076"/>
        <v>0</v>
      </c>
      <c r="EL2408" s="75">
        <f t="shared" si="1077"/>
        <v>4.2867179000506583</v>
      </c>
      <c r="EM2408" s="51">
        <f t="shared" si="1078"/>
        <v>0</v>
      </c>
      <c r="EN2408" s="75">
        <f t="shared" si="1079"/>
        <v>4.3770681601799906</v>
      </c>
      <c r="EO2408" s="51">
        <f t="shared" si="1080"/>
        <v>0</v>
      </c>
      <c r="EP2408" s="75">
        <f t="shared" si="1081"/>
        <v>9.0352305641221015E-2</v>
      </c>
      <c r="EQ2408" s="51">
        <f t="shared" si="1082"/>
        <v>0</v>
      </c>
      <c r="ER2408" s="51">
        <f t="shared" si="1083"/>
        <v>100</v>
      </c>
      <c r="ES2408" s="51">
        <f t="shared" si="1084"/>
        <v>0</v>
      </c>
    </row>
    <row r="2409" spans="1:149" x14ac:dyDescent="0.45">
      <c r="A2409" s="78" t="s">
        <v>1524</v>
      </c>
      <c r="B2409" s="174" t="s">
        <v>3437</v>
      </c>
      <c r="C2409" s="51" t="s">
        <v>3585</v>
      </c>
      <c r="D2409" s="51" t="s">
        <v>3862</v>
      </c>
      <c r="E2409" s="78" t="s">
        <v>1121</v>
      </c>
      <c r="F2409" s="78" t="s">
        <v>3060</v>
      </c>
      <c r="G2409" s="72" t="s">
        <v>3392</v>
      </c>
      <c r="H2409" s="78" t="s">
        <v>1372</v>
      </c>
      <c r="I2409" s="78">
        <v>0.16666700000000001</v>
      </c>
      <c r="J2409" s="300">
        <v>1890</v>
      </c>
      <c r="K2409" s="78"/>
      <c r="L2409" s="300">
        <v>581.85</v>
      </c>
      <c r="M2409" s="72">
        <v>2</v>
      </c>
      <c r="O2409" s="72"/>
      <c r="P2409" s="72" t="s">
        <v>1374</v>
      </c>
      <c r="AA2409" s="195"/>
      <c r="AB2409" s="195"/>
      <c r="AC2409" s="195"/>
      <c r="AD2409" s="72"/>
      <c r="AE2409" s="316">
        <v>1</v>
      </c>
      <c r="AF2409" s="195"/>
      <c r="AG2409" s="195">
        <v>0</v>
      </c>
      <c r="AH2409" s="72"/>
      <c r="AR2409" s="53">
        <v>5.2789999999999999</v>
      </c>
      <c r="AT2409" s="77"/>
      <c r="AU2409" s="276">
        <v>18900</v>
      </c>
      <c r="AV2409" s="276"/>
      <c r="AW2409" s="276">
        <v>99773.099999999991</v>
      </c>
      <c r="AX2409" s="95"/>
      <c r="AY2409" s="276"/>
      <c r="AZ2409" s="95"/>
      <c r="BB2409" s="80" t="s">
        <v>3412</v>
      </c>
      <c r="BC2409" s="270"/>
      <c r="BD2409" s="72">
        <v>71.775899999999993</v>
      </c>
      <c r="BE2409" s="72"/>
      <c r="BF2409" s="72">
        <v>0.27485300000000001</v>
      </c>
      <c r="BG2409" s="72"/>
      <c r="BH2409" s="72">
        <v>14.223599999999999</v>
      </c>
      <c r="BI2409" s="72"/>
      <c r="BJ2409" s="72"/>
      <c r="BK2409" s="72"/>
      <c r="BL2409" s="72"/>
      <c r="BM2409" s="72"/>
      <c r="BN2409" s="72">
        <v>1.32518</v>
      </c>
      <c r="BO2409" s="72"/>
      <c r="BP2409" s="72">
        <v>5.8897100000000001E-2</v>
      </c>
      <c r="BQ2409" s="72"/>
      <c r="BR2409" s="72">
        <v>0.28466900000000001</v>
      </c>
      <c r="BS2409" s="72"/>
      <c r="BT2409" s="72"/>
      <c r="BU2409" s="72"/>
      <c r="BV2409" s="72"/>
      <c r="BW2409" s="72"/>
      <c r="BX2409" s="72">
        <v>1.2761</v>
      </c>
      <c r="BY2409" s="72"/>
      <c r="BZ2409" s="72">
        <v>4.1915100000000001</v>
      </c>
      <c r="CA2409" s="72"/>
      <c r="CB2409" s="72">
        <v>4.2798600000000002</v>
      </c>
      <c r="CC2409" s="72"/>
      <c r="CD2409" s="72">
        <v>8.8345599999999996E-2</v>
      </c>
      <c r="CE2409" s="72"/>
      <c r="CF2409" s="72"/>
      <c r="CG2409" s="72"/>
      <c r="CH2409" s="72"/>
      <c r="CI2409" s="72"/>
      <c r="CJ2409" s="72"/>
      <c r="CK2409" s="72"/>
      <c r="CL2409" s="72"/>
      <c r="CM2409" s="72"/>
      <c r="CN2409" s="72"/>
      <c r="CO2409" s="72"/>
      <c r="CP2409" s="72"/>
      <c r="CQ2409" s="72"/>
      <c r="CR2409" s="72"/>
      <c r="CS2409" s="72"/>
      <c r="CT2409" s="72"/>
      <c r="CU2409" s="72"/>
      <c r="CV2409" s="72"/>
      <c r="CW2409" s="72"/>
      <c r="CX2409" s="72"/>
      <c r="CY2409" s="72"/>
      <c r="CZ2409" s="72"/>
      <c r="DA2409" s="72"/>
      <c r="DB2409" s="72"/>
      <c r="DC2409" s="72"/>
      <c r="DD2409" s="72"/>
      <c r="DE2409" s="72"/>
      <c r="DF2409" s="72"/>
      <c r="DG2409" s="72"/>
      <c r="DH2409" s="78">
        <f t="shared" si="1085"/>
        <v>97.778914699999973</v>
      </c>
      <c r="DJ2409" s="77">
        <f t="shared" si="1062"/>
        <v>2.221085300000027</v>
      </c>
      <c r="DK2409" s="72"/>
      <c r="DL2409" s="51" t="s">
        <v>827</v>
      </c>
      <c r="DO2409" s="358">
        <v>2.2210000000000001</v>
      </c>
      <c r="DP2409" s="72"/>
      <c r="DQ2409" s="374"/>
      <c r="DR2409" s="72"/>
      <c r="DU2409" s="52"/>
      <c r="DX2409" s="75">
        <f t="shared" si="1063"/>
        <v>73.406316914253921</v>
      </c>
      <c r="DY2409" s="51">
        <f t="shared" si="1064"/>
        <v>0</v>
      </c>
      <c r="DZ2409" s="75">
        <f t="shared" si="1065"/>
        <v>0.28109639061068459</v>
      </c>
      <c r="EA2409" s="51">
        <f t="shared" si="1066"/>
        <v>0</v>
      </c>
      <c r="EB2409" s="75">
        <f t="shared" si="1067"/>
        <v>14.546694493020388</v>
      </c>
      <c r="EC2409" s="51">
        <f t="shared" si="1068"/>
        <v>0</v>
      </c>
      <c r="ED2409" s="75">
        <f t="shared" si="1069"/>
        <v>1.3552819685776287</v>
      </c>
      <c r="EE2409" s="51">
        <f t="shared" si="1070"/>
        <v>0</v>
      </c>
      <c r="EF2409" s="75">
        <f t="shared" si="1071"/>
        <v>6.0234970065586153E-2</v>
      </c>
      <c r="EG2409" s="51">
        <f t="shared" si="1072"/>
        <v>0</v>
      </c>
      <c r="EH2409" s="75">
        <f t="shared" si="1073"/>
        <v>0.29113536479046243</v>
      </c>
      <c r="EI2409" s="51">
        <f t="shared" si="1074"/>
        <v>0</v>
      </c>
      <c r="EJ2409" s="75">
        <f t="shared" si="1075"/>
        <v>1.3050870976787394</v>
      </c>
      <c r="EK2409" s="51">
        <f t="shared" si="1076"/>
        <v>0</v>
      </c>
      <c r="EL2409" s="75">
        <f t="shared" si="1077"/>
        <v>4.286721746564857</v>
      </c>
      <c r="EM2409" s="51">
        <f t="shared" si="1078"/>
        <v>0</v>
      </c>
      <c r="EN2409" s="75">
        <f t="shared" si="1079"/>
        <v>4.3770786504751431</v>
      </c>
      <c r="EO2409" s="51">
        <f t="shared" si="1080"/>
        <v>0</v>
      </c>
      <c r="EP2409" s="75">
        <f t="shared" si="1081"/>
        <v>9.035240396261017E-2</v>
      </c>
      <c r="EQ2409" s="51">
        <f t="shared" si="1082"/>
        <v>0</v>
      </c>
      <c r="ER2409" s="51">
        <f t="shared" si="1083"/>
        <v>100</v>
      </c>
      <c r="ES2409" s="51">
        <f t="shared" si="1084"/>
        <v>0</v>
      </c>
    </row>
    <row r="2410" spans="1:149" x14ac:dyDescent="0.45">
      <c r="A2410" s="78" t="s">
        <v>1524</v>
      </c>
      <c r="B2410" s="174" t="s">
        <v>3437</v>
      </c>
      <c r="C2410" s="51" t="s">
        <v>3585</v>
      </c>
      <c r="D2410" s="51" t="s">
        <v>3862</v>
      </c>
      <c r="E2410" s="78" t="s">
        <v>1121</v>
      </c>
      <c r="F2410" s="78" t="s">
        <v>3061</v>
      </c>
      <c r="G2410" s="72" t="s">
        <v>3392</v>
      </c>
      <c r="H2410" s="78" t="s">
        <v>1372</v>
      </c>
      <c r="I2410" s="78">
        <v>0.35</v>
      </c>
      <c r="J2410" s="300">
        <v>1890</v>
      </c>
      <c r="K2410" s="78"/>
      <c r="L2410" s="300">
        <v>483.85</v>
      </c>
      <c r="M2410" s="72">
        <v>2</v>
      </c>
      <c r="O2410" s="72"/>
      <c r="P2410" s="72" t="s">
        <v>1374</v>
      </c>
      <c r="AA2410" s="195"/>
      <c r="AB2410" s="195"/>
      <c r="AC2410" s="195"/>
      <c r="AD2410" s="72"/>
      <c r="AE2410" s="316">
        <v>1</v>
      </c>
      <c r="AF2410" s="195"/>
      <c r="AG2410" s="195">
        <v>0</v>
      </c>
      <c r="AH2410" s="72"/>
      <c r="AR2410" s="53">
        <v>4.5380000000000003</v>
      </c>
      <c r="AT2410" s="77"/>
      <c r="AU2410" s="276">
        <v>18900</v>
      </c>
      <c r="AV2410" s="276"/>
      <c r="AW2410" s="276">
        <v>85768.200000000012</v>
      </c>
      <c r="AX2410" s="95"/>
      <c r="AY2410" s="276"/>
      <c r="AZ2410" s="95"/>
      <c r="BB2410" s="80" t="s">
        <v>3412</v>
      </c>
      <c r="BC2410" s="270"/>
      <c r="BD2410" s="72">
        <v>70.428200000000004</v>
      </c>
      <c r="BE2410" s="72"/>
      <c r="BF2410" s="72">
        <v>0.26969199999999999</v>
      </c>
      <c r="BG2410" s="72"/>
      <c r="BH2410" s="72">
        <v>13.9566</v>
      </c>
      <c r="BI2410" s="72"/>
      <c r="BJ2410" s="72"/>
      <c r="BK2410" s="72"/>
      <c r="BL2410" s="72"/>
      <c r="BM2410" s="72"/>
      <c r="BN2410" s="72">
        <v>1.3003</v>
      </c>
      <c r="BO2410" s="72"/>
      <c r="BP2410" s="72">
        <v>5.7791200000000001E-2</v>
      </c>
      <c r="BQ2410" s="72"/>
      <c r="BR2410" s="72">
        <v>0.27932400000000002</v>
      </c>
      <c r="BS2410" s="72"/>
      <c r="BT2410" s="72"/>
      <c r="BU2410" s="72"/>
      <c r="BV2410" s="72"/>
      <c r="BW2410" s="72"/>
      <c r="BX2410" s="72">
        <v>1.25214</v>
      </c>
      <c r="BY2410" s="72"/>
      <c r="BZ2410" s="72">
        <v>4.1128099999999996</v>
      </c>
      <c r="CA2410" s="72"/>
      <c r="CB2410" s="72">
        <v>4.1994899999999999</v>
      </c>
      <c r="CC2410" s="72"/>
      <c r="CD2410" s="72">
        <v>8.6686799999999994E-2</v>
      </c>
      <c r="CE2410" s="72"/>
      <c r="CF2410" s="72"/>
      <c r="CG2410" s="72"/>
      <c r="CH2410" s="72"/>
      <c r="CI2410" s="72"/>
      <c r="CJ2410" s="72"/>
      <c r="CK2410" s="72"/>
      <c r="CL2410" s="72"/>
      <c r="CM2410" s="72"/>
      <c r="CN2410" s="72"/>
      <c r="CO2410" s="72"/>
      <c r="CP2410" s="72"/>
      <c r="CQ2410" s="72"/>
      <c r="CR2410" s="72"/>
      <c r="CS2410" s="72"/>
      <c r="CT2410" s="72"/>
      <c r="CU2410" s="72"/>
      <c r="CV2410" s="72"/>
      <c r="CW2410" s="72"/>
      <c r="CX2410" s="72"/>
      <c r="CY2410" s="72"/>
      <c r="CZ2410" s="72"/>
      <c r="DA2410" s="72"/>
      <c r="DB2410" s="72"/>
      <c r="DC2410" s="72"/>
      <c r="DD2410" s="72"/>
      <c r="DE2410" s="72"/>
      <c r="DF2410" s="72"/>
      <c r="DG2410" s="72"/>
      <c r="DH2410" s="78">
        <f t="shared" si="1085"/>
        <v>95.943033999999983</v>
      </c>
      <c r="DJ2410" s="77">
        <f t="shared" si="1062"/>
        <v>4.0569660000000169</v>
      </c>
      <c r="DK2410" s="72"/>
      <c r="DL2410" s="51" t="s">
        <v>827</v>
      </c>
      <c r="DO2410" s="358">
        <v>4.0570000000000004</v>
      </c>
      <c r="DP2410" s="72"/>
      <c r="DQ2410" s="374"/>
      <c r="DR2410" s="72"/>
      <c r="DU2410" s="52"/>
      <c r="DX2410" s="75">
        <f t="shared" si="1063"/>
        <v>73.406267306493575</v>
      </c>
      <c r="DY2410" s="51">
        <f t="shared" si="1064"/>
        <v>0</v>
      </c>
      <c r="DZ2410" s="75">
        <f t="shared" si="1065"/>
        <v>0.28109596784275137</v>
      </c>
      <c r="EA2410" s="51">
        <f t="shared" si="1066"/>
        <v>0</v>
      </c>
      <c r="EB2410" s="75">
        <f t="shared" si="1067"/>
        <v>14.546756984983405</v>
      </c>
      <c r="EC2410" s="51">
        <f t="shared" si="1068"/>
        <v>0</v>
      </c>
      <c r="ED2410" s="75">
        <f t="shared" si="1069"/>
        <v>1.3552833861810127</v>
      </c>
      <c r="EE2410" s="51">
        <f t="shared" si="1070"/>
        <v>0</v>
      </c>
      <c r="EF2410" s="75">
        <f t="shared" si="1071"/>
        <v>6.0234909811169829E-2</v>
      </c>
      <c r="EG2410" s="51">
        <f t="shared" si="1072"/>
        <v>0</v>
      </c>
      <c r="EH2410" s="75">
        <f t="shared" si="1073"/>
        <v>0.29113525844930027</v>
      </c>
      <c r="EI2410" s="51">
        <f t="shared" si="1074"/>
        <v>0</v>
      </c>
      <c r="EJ2410" s="75">
        <f t="shared" si="1075"/>
        <v>1.3050869331482684</v>
      </c>
      <c r="EK2410" s="51">
        <f t="shared" si="1076"/>
        <v>0</v>
      </c>
      <c r="EL2410" s="75">
        <f t="shared" si="1077"/>
        <v>4.2867208055980388</v>
      </c>
      <c r="EM2410" s="51">
        <f t="shared" si="1078"/>
        <v>0</v>
      </c>
      <c r="EN2410" s="75">
        <f t="shared" si="1079"/>
        <v>4.3770660827757446</v>
      </c>
      <c r="EO2410" s="51">
        <f t="shared" si="1080"/>
        <v>0</v>
      </c>
      <c r="EP2410" s="75">
        <f t="shared" si="1081"/>
        <v>9.0352364716754743E-2</v>
      </c>
      <c r="EQ2410" s="51">
        <f t="shared" si="1082"/>
        <v>0</v>
      </c>
      <c r="ER2410" s="51">
        <f t="shared" si="1083"/>
        <v>100</v>
      </c>
      <c r="ES2410" s="51">
        <f t="shared" si="1084"/>
        <v>0</v>
      </c>
    </row>
    <row r="2411" spans="1:149" x14ac:dyDescent="0.45">
      <c r="A2411" s="78" t="s">
        <v>1524</v>
      </c>
      <c r="B2411" s="174" t="s">
        <v>3437</v>
      </c>
      <c r="C2411" s="51" t="s">
        <v>3585</v>
      </c>
      <c r="D2411" s="51" t="s">
        <v>3862</v>
      </c>
      <c r="E2411" s="78" t="s">
        <v>1121</v>
      </c>
      <c r="F2411" s="78" t="s">
        <v>3062</v>
      </c>
      <c r="G2411" s="72" t="s">
        <v>3392</v>
      </c>
      <c r="H2411" s="78" t="s">
        <v>1372</v>
      </c>
      <c r="I2411" s="78">
        <v>0.35</v>
      </c>
      <c r="J2411" s="300">
        <v>1890</v>
      </c>
      <c r="K2411" s="78"/>
      <c r="L2411" s="300">
        <v>482.85</v>
      </c>
      <c r="M2411" s="72">
        <v>2</v>
      </c>
      <c r="O2411" s="72"/>
      <c r="P2411" s="72" t="s">
        <v>1374</v>
      </c>
      <c r="AA2411" s="195"/>
      <c r="AB2411" s="195"/>
      <c r="AC2411" s="195"/>
      <c r="AD2411" s="72"/>
      <c r="AE2411" s="316">
        <v>1</v>
      </c>
      <c r="AF2411" s="195"/>
      <c r="AG2411" s="195">
        <v>0</v>
      </c>
      <c r="AH2411" s="72"/>
      <c r="AR2411" s="53">
        <v>4.5270000000000001</v>
      </c>
      <c r="AT2411" s="77"/>
      <c r="AU2411" s="276">
        <v>18900</v>
      </c>
      <c r="AV2411" s="276"/>
      <c r="AW2411" s="276">
        <v>85560.3</v>
      </c>
      <c r="AX2411" s="95"/>
      <c r="AY2411" s="276"/>
      <c r="AZ2411" s="95"/>
      <c r="BB2411" s="80" t="s">
        <v>3412</v>
      </c>
      <c r="BC2411" s="270"/>
      <c r="BD2411" s="72">
        <v>70.393000000000001</v>
      </c>
      <c r="BE2411" s="72"/>
      <c r="BF2411" s="72">
        <v>0.26955699999999999</v>
      </c>
      <c r="BG2411" s="72"/>
      <c r="BH2411" s="72">
        <v>13.9496</v>
      </c>
      <c r="BI2411" s="72"/>
      <c r="BJ2411" s="72"/>
      <c r="BK2411" s="72"/>
      <c r="BL2411" s="72"/>
      <c r="BM2411" s="72"/>
      <c r="BN2411" s="72">
        <v>1.29965</v>
      </c>
      <c r="BO2411" s="72"/>
      <c r="BP2411" s="72">
        <v>5.7762300000000003E-2</v>
      </c>
      <c r="BQ2411" s="72"/>
      <c r="BR2411" s="72">
        <v>0.27918399999999999</v>
      </c>
      <c r="BS2411" s="72"/>
      <c r="BT2411" s="72"/>
      <c r="BU2411" s="72"/>
      <c r="BV2411" s="72"/>
      <c r="BW2411" s="72"/>
      <c r="BX2411" s="72">
        <v>1.25152</v>
      </c>
      <c r="BY2411" s="72"/>
      <c r="BZ2411" s="72">
        <v>4.1107500000000003</v>
      </c>
      <c r="CA2411" s="72"/>
      <c r="CB2411" s="72">
        <v>4.1973900000000004</v>
      </c>
      <c r="CC2411" s="72"/>
      <c r="CD2411" s="72">
        <v>8.6643399999999995E-2</v>
      </c>
      <c r="CE2411" s="72"/>
      <c r="CF2411" s="72"/>
      <c r="CG2411" s="72"/>
      <c r="CH2411" s="72"/>
      <c r="CI2411" s="72"/>
      <c r="CJ2411" s="72"/>
      <c r="CK2411" s="72"/>
      <c r="CL2411" s="72"/>
      <c r="CM2411" s="72"/>
      <c r="CN2411" s="72"/>
      <c r="CO2411" s="72"/>
      <c r="CP2411" s="72"/>
      <c r="CQ2411" s="72"/>
      <c r="CR2411" s="72"/>
      <c r="CS2411" s="72"/>
      <c r="CT2411" s="72"/>
      <c r="CU2411" s="72"/>
      <c r="CV2411" s="72"/>
      <c r="CW2411" s="72"/>
      <c r="CX2411" s="72"/>
      <c r="CY2411" s="72"/>
      <c r="CZ2411" s="72"/>
      <c r="DA2411" s="72"/>
      <c r="DB2411" s="72"/>
      <c r="DC2411" s="72"/>
      <c r="DD2411" s="72"/>
      <c r="DE2411" s="72"/>
      <c r="DF2411" s="72"/>
      <c r="DG2411" s="72"/>
      <c r="DH2411" s="78">
        <f t="shared" si="1085"/>
        <v>95.895056699999998</v>
      </c>
      <c r="DJ2411" s="77">
        <f t="shared" si="1062"/>
        <v>4.1049433000000022</v>
      </c>
      <c r="DK2411" s="72"/>
      <c r="DL2411" s="51" t="s">
        <v>827</v>
      </c>
      <c r="DO2411" s="358">
        <v>4.1050000000000004</v>
      </c>
      <c r="DP2411" s="72"/>
      <c r="DQ2411" s="374"/>
      <c r="DR2411" s="72"/>
      <c r="DU2411" s="52"/>
      <c r="DX2411" s="75">
        <f t="shared" si="1063"/>
        <v>73.406286436869067</v>
      </c>
      <c r="DY2411" s="51">
        <f t="shared" si="1064"/>
        <v>0</v>
      </c>
      <c r="DZ2411" s="75">
        <f t="shared" si="1065"/>
        <v>0.28109582420216661</v>
      </c>
      <c r="EA2411" s="51">
        <f t="shared" si="1066"/>
        <v>0</v>
      </c>
      <c r="EB2411" s="75">
        <f t="shared" si="1067"/>
        <v>14.546735233329292</v>
      </c>
      <c r="EC2411" s="51">
        <f t="shared" si="1068"/>
        <v>0</v>
      </c>
      <c r="ED2411" s="75">
        <f t="shared" si="1069"/>
        <v>1.355283624333057</v>
      </c>
      <c r="EE2411" s="51">
        <f t="shared" si="1070"/>
        <v>0</v>
      </c>
      <c r="EF2411" s="75">
        <f t="shared" si="1071"/>
        <v>6.0234908855317459E-2</v>
      </c>
      <c r="EG2411" s="51">
        <f t="shared" si="1072"/>
        <v>0</v>
      </c>
      <c r="EH2411" s="75">
        <f t="shared" si="1073"/>
        <v>0.29113492353772186</v>
      </c>
      <c r="EI2411" s="51">
        <f t="shared" si="1074"/>
        <v>0</v>
      </c>
      <c r="EJ2411" s="75">
        <f t="shared" si="1075"/>
        <v>1.3050933416883834</v>
      </c>
      <c r="EK2411" s="51">
        <f t="shared" si="1076"/>
        <v>0</v>
      </c>
      <c r="EL2411" s="75">
        <f t="shared" si="1077"/>
        <v>4.2867173152211091</v>
      </c>
      <c r="EM2411" s="51">
        <f t="shared" si="1078"/>
        <v>0</v>
      </c>
      <c r="EN2411" s="75">
        <f t="shared" si="1079"/>
        <v>4.377066080821244</v>
      </c>
      <c r="EO2411" s="51">
        <f t="shared" si="1080"/>
        <v>0</v>
      </c>
      <c r="EP2411" s="75">
        <f t="shared" si="1081"/>
        <v>9.0352311142645164E-2</v>
      </c>
      <c r="EQ2411" s="51">
        <f t="shared" si="1082"/>
        <v>0</v>
      </c>
      <c r="ER2411" s="51">
        <f t="shared" si="1083"/>
        <v>100</v>
      </c>
      <c r="ES2411" s="51">
        <f t="shared" si="1084"/>
        <v>0</v>
      </c>
    </row>
    <row r="2412" spans="1:149" x14ac:dyDescent="0.45">
      <c r="A2412" s="78" t="s">
        <v>1524</v>
      </c>
      <c r="B2412" s="174" t="s">
        <v>3437</v>
      </c>
      <c r="C2412" s="51" t="s">
        <v>3585</v>
      </c>
      <c r="D2412" s="51" t="s">
        <v>3862</v>
      </c>
      <c r="E2412" s="78" t="s">
        <v>1121</v>
      </c>
      <c r="F2412" s="78" t="s">
        <v>3063</v>
      </c>
      <c r="G2412" s="72" t="s">
        <v>3392</v>
      </c>
      <c r="H2412" s="78" t="s">
        <v>1372</v>
      </c>
      <c r="I2412" s="78">
        <v>0.35</v>
      </c>
      <c r="J2412" s="300">
        <v>1890</v>
      </c>
      <c r="K2412" s="78"/>
      <c r="L2412" s="300">
        <v>482.85</v>
      </c>
      <c r="M2412" s="72">
        <v>2</v>
      </c>
      <c r="O2412" s="72"/>
      <c r="P2412" s="72" t="s">
        <v>1374</v>
      </c>
      <c r="AA2412" s="195"/>
      <c r="AB2412" s="195"/>
      <c r="AC2412" s="195"/>
      <c r="AD2412" s="72"/>
      <c r="AE2412" s="316">
        <v>1</v>
      </c>
      <c r="AF2412" s="195"/>
      <c r="AG2412" s="195">
        <v>0</v>
      </c>
      <c r="AH2412" s="72"/>
      <c r="AR2412" s="53">
        <v>4.5270000000000001</v>
      </c>
      <c r="AT2412" s="77"/>
      <c r="AU2412" s="276">
        <v>18900</v>
      </c>
      <c r="AV2412" s="276"/>
      <c r="AW2412" s="276">
        <v>85560.3</v>
      </c>
      <c r="AX2412" s="95"/>
      <c r="AY2412" s="276"/>
      <c r="AZ2412" s="95"/>
      <c r="BB2412" s="80" t="s">
        <v>3412</v>
      </c>
      <c r="BC2412" s="270"/>
      <c r="BD2412" s="72">
        <v>70.477400000000003</v>
      </c>
      <c r="BE2412" s="72"/>
      <c r="BF2412" s="72">
        <v>0.26988099999999998</v>
      </c>
      <c r="BG2412" s="72"/>
      <c r="BH2412" s="72">
        <v>13.9663</v>
      </c>
      <c r="BI2412" s="72"/>
      <c r="BJ2412" s="72"/>
      <c r="BK2412" s="72"/>
      <c r="BL2412" s="72"/>
      <c r="BM2412" s="72"/>
      <c r="BN2412" s="72">
        <v>1.30121</v>
      </c>
      <c r="BO2412" s="72"/>
      <c r="BP2412" s="72">
        <v>5.7831500000000001E-2</v>
      </c>
      <c r="BQ2412" s="72"/>
      <c r="BR2412" s="72">
        <v>0.27951900000000002</v>
      </c>
      <c r="BS2412" s="72"/>
      <c r="BT2412" s="72"/>
      <c r="BU2412" s="72"/>
      <c r="BV2412" s="72"/>
      <c r="BW2412" s="72"/>
      <c r="BX2412" s="72">
        <v>1.25302</v>
      </c>
      <c r="BY2412" s="72"/>
      <c r="BZ2412" s="72">
        <v>4.1156800000000002</v>
      </c>
      <c r="CA2412" s="72"/>
      <c r="CB2412" s="72">
        <v>4.2024299999999997</v>
      </c>
      <c r="CC2412" s="72"/>
      <c r="CD2412" s="72">
        <v>8.6747299999999999E-2</v>
      </c>
      <c r="CE2412" s="72"/>
      <c r="CF2412" s="72"/>
      <c r="CG2412" s="72"/>
      <c r="CH2412" s="72"/>
      <c r="CI2412" s="72"/>
      <c r="CJ2412" s="72"/>
      <c r="CK2412" s="72"/>
      <c r="CL2412" s="72"/>
      <c r="CM2412" s="72"/>
      <c r="CN2412" s="72"/>
      <c r="CO2412" s="72"/>
      <c r="CP2412" s="72"/>
      <c r="CQ2412" s="72"/>
      <c r="CR2412" s="72"/>
      <c r="CS2412" s="72"/>
      <c r="CT2412" s="72"/>
      <c r="CU2412" s="72"/>
      <c r="CV2412" s="72"/>
      <c r="CW2412" s="72"/>
      <c r="CX2412" s="72"/>
      <c r="CY2412" s="72"/>
      <c r="CZ2412" s="72"/>
      <c r="DA2412" s="72"/>
      <c r="DB2412" s="72"/>
      <c r="DC2412" s="72"/>
      <c r="DD2412" s="72"/>
      <c r="DE2412" s="72"/>
      <c r="DF2412" s="72"/>
      <c r="DG2412" s="72"/>
      <c r="DH2412" s="78">
        <f t="shared" si="1085"/>
        <v>96.010018799999997</v>
      </c>
      <c r="DJ2412" s="77">
        <f t="shared" si="1062"/>
        <v>3.9899812000000026</v>
      </c>
      <c r="DK2412" s="72"/>
      <c r="DL2412" s="51" t="s">
        <v>827</v>
      </c>
      <c r="DO2412" s="358">
        <v>3.99</v>
      </c>
      <c r="DP2412" s="72"/>
      <c r="DQ2412" s="374"/>
      <c r="DR2412" s="72"/>
      <c r="DU2412" s="52"/>
      <c r="DX2412" s="75">
        <f t="shared" si="1063"/>
        <v>73.406297468613772</v>
      </c>
      <c r="DY2412" s="51">
        <f t="shared" si="1064"/>
        <v>0</v>
      </c>
      <c r="DZ2412" s="75">
        <f t="shared" si="1065"/>
        <v>0.28109670571171685</v>
      </c>
      <c r="EA2412" s="51">
        <f t="shared" si="1066"/>
        <v>0</v>
      </c>
      <c r="EB2412" s="75">
        <f t="shared" si="1067"/>
        <v>14.546711035536223</v>
      </c>
      <c r="EC2412" s="51">
        <f t="shared" si="1068"/>
        <v>0</v>
      </c>
      <c r="ED2412" s="75">
        <f t="shared" si="1069"/>
        <v>1.3552856423354851</v>
      </c>
      <c r="EE2412" s="51">
        <f t="shared" si="1070"/>
        <v>0</v>
      </c>
      <c r="EF2412" s="75">
        <f t="shared" si="1071"/>
        <v>6.0234859572801169E-2</v>
      </c>
      <c r="EG2412" s="51">
        <f t="shared" si="1072"/>
        <v>0</v>
      </c>
      <c r="EH2412" s="75">
        <f t="shared" si="1073"/>
        <v>0.29113524139836955</v>
      </c>
      <c r="EI2412" s="51">
        <f t="shared" si="1074"/>
        <v>0</v>
      </c>
      <c r="EJ2412" s="75">
        <f t="shared" si="1075"/>
        <v>1.3050929639022215</v>
      </c>
      <c r="EK2412" s="51">
        <f t="shared" si="1076"/>
        <v>0</v>
      </c>
      <c r="EL2412" s="75">
        <f t="shared" si="1077"/>
        <v>4.2867192939243548</v>
      </c>
      <c r="EM2412" s="51">
        <f t="shared" si="1078"/>
        <v>0</v>
      </c>
      <c r="EN2412" s="75">
        <f t="shared" si="1079"/>
        <v>4.3770744475679653</v>
      </c>
      <c r="EO2412" s="51">
        <f t="shared" si="1080"/>
        <v>0</v>
      </c>
      <c r="EP2412" s="75">
        <f t="shared" si="1081"/>
        <v>9.0352341437100109E-2</v>
      </c>
      <c r="EQ2412" s="51">
        <f t="shared" si="1082"/>
        <v>0</v>
      </c>
      <c r="ER2412" s="51">
        <f t="shared" si="1083"/>
        <v>100</v>
      </c>
      <c r="ES2412" s="51">
        <f t="shared" si="1084"/>
        <v>0</v>
      </c>
    </row>
    <row r="2413" spans="1:149" x14ac:dyDescent="0.45">
      <c r="A2413" s="78" t="s">
        <v>1524</v>
      </c>
      <c r="B2413" s="174" t="s">
        <v>3437</v>
      </c>
      <c r="C2413" s="51" t="s">
        <v>3585</v>
      </c>
      <c r="D2413" s="51" t="s">
        <v>3862</v>
      </c>
      <c r="E2413" s="78" t="s">
        <v>1121</v>
      </c>
      <c r="F2413" s="78" t="s">
        <v>3064</v>
      </c>
      <c r="G2413" s="72" t="s">
        <v>3392</v>
      </c>
      <c r="H2413" s="78" t="s">
        <v>1372</v>
      </c>
      <c r="I2413" s="78">
        <v>4</v>
      </c>
      <c r="J2413" s="300">
        <v>1890</v>
      </c>
      <c r="K2413" s="78"/>
      <c r="L2413" s="300">
        <v>452.85</v>
      </c>
      <c r="M2413" s="72">
        <v>2</v>
      </c>
      <c r="O2413" s="72"/>
      <c r="P2413" s="72" t="s">
        <v>1374</v>
      </c>
      <c r="AA2413" s="195"/>
      <c r="AB2413" s="195"/>
      <c r="AC2413" s="195"/>
      <c r="AD2413" s="72"/>
      <c r="AE2413" s="316">
        <v>1</v>
      </c>
      <c r="AF2413" s="195"/>
      <c r="AG2413" s="195">
        <v>0</v>
      </c>
      <c r="AH2413" s="72"/>
      <c r="AR2413" s="53">
        <v>4.1399999999999997</v>
      </c>
      <c r="AT2413" s="77"/>
      <c r="AU2413" s="276">
        <v>18900</v>
      </c>
      <c r="AV2413" s="276"/>
      <c r="AW2413" s="276">
        <v>78246</v>
      </c>
      <c r="AX2413" s="95"/>
      <c r="AY2413" s="276"/>
      <c r="AZ2413" s="95"/>
      <c r="BB2413" s="80" t="s">
        <v>3412</v>
      </c>
      <c r="BC2413" s="270"/>
      <c r="BD2413" s="72">
        <v>70.610200000000006</v>
      </c>
      <c r="BE2413" s="72"/>
      <c r="BF2413" s="72">
        <v>0.27038899999999999</v>
      </c>
      <c r="BG2413" s="72"/>
      <c r="BH2413" s="72">
        <v>13.992599999999999</v>
      </c>
      <c r="BI2413" s="72"/>
      <c r="BJ2413" s="72"/>
      <c r="BK2413" s="72"/>
      <c r="BL2413" s="72"/>
      <c r="BM2413" s="72"/>
      <c r="BN2413" s="72">
        <v>1.30366</v>
      </c>
      <c r="BO2413" s="72"/>
      <c r="BP2413" s="72">
        <v>5.7940600000000002E-2</v>
      </c>
      <c r="BQ2413" s="72"/>
      <c r="BR2413" s="72">
        <v>0.28004600000000002</v>
      </c>
      <c r="BS2413" s="72"/>
      <c r="BT2413" s="72"/>
      <c r="BU2413" s="72"/>
      <c r="BV2413" s="72"/>
      <c r="BW2413" s="72"/>
      <c r="BX2413" s="72">
        <v>1.2553799999999999</v>
      </c>
      <c r="BY2413" s="72"/>
      <c r="BZ2413" s="72">
        <v>4.1234400000000004</v>
      </c>
      <c r="CA2413" s="72"/>
      <c r="CB2413" s="72">
        <v>4.21035</v>
      </c>
      <c r="CC2413" s="72"/>
      <c r="CD2413" s="72">
        <v>8.6910899999999999E-2</v>
      </c>
      <c r="CE2413" s="72"/>
      <c r="CF2413" s="72"/>
      <c r="CG2413" s="72"/>
      <c r="CH2413" s="72"/>
      <c r="CI2413" s="72"/>
      <c r="CJ2413" s="72"/>
      <c r="CK2413" s="72"/>
      <c r="CL2413" s="72"/>
      <c r="CM2413" s="72"/>
      <c r="CN2413" s="72"/>
      <c r="CO2413" s="72"/>
      <c r="CP2413" s="72"/>
      <c r="CQ2413" s="72"/>
      <c r="CR2413" s="72"/>
      <c r="CS2413" s="72"/>
      <c r="CT2413" s="72"/>
      <c r="CU2413" s="72"/>
      <c r="CV2413" s="72"/>
      <c r="CW2413" s="72"/>
      <c r="CX2413" s="72"/>
      <c r="CY2413" s="72"/>
      <c r="CZ2413" s="72"/>
      <c r="DA2413" s="72"/>
      <c r="DB2413" s="72"/>
      <c r="DC2413" s="72"/>
      <c r="DD2413" s="72"/>
      <c r="DE2413" s="72"/>
      <c r="DF2413" s="72"/>
      <c r="DG2413" s="72"/>
      <c r="DH2413" s="78">
        <f t="shared" si="1085"/>
        <v>96.1909165</v>
      </c>
      <c r="DJ2413" s="77">
        <f t="shared" si="1062"/>
        <v>3.8090834999999998</v>
      </c>
      <c r="DK2413" s="72"/>
      <c r="DL2413" s="51" t="s">
        <v>827</v>
      </c>
      <c r="DO2413" s="358">
        <v>3.8090000000000002</v>
      </c>
      <c r="DP2413" s="72"/>
      <c r="DQ2413" s="374"/>
      <c r="DR2413" s="72"/>
      <c r="DU2413" s="52"/>
      <c r="DX2413" s="75">
        <f t="shared" si="1063"/>
        <v>73.406307548800626</v>
      </c>
      <c r="DY2413" s="51">
        <f t="shared" si="1064"/>
        <v>0</v>
      </c>
      <c r="DZ2413" s="75">
        <f t="shared" si="1065"/>
        <v>0.28109618853667956</v>
      </c>
      <c r="EA2413" s="51">
        <f t="shared" si="1066"/>
        <v>0</v>
      </c>
      <c r="EB2413" s="75">
        <f t="shared" si="1067"/>
        <v>14.546695789097717</v>
      </c>
      <c r="EC2413" s="51">
        <f t="shared" si="1068"/>
        <v>0</v>
      </c>
      <c r="ED2413" s="75">
        <f t="shared" si="1069"/>
        <v>1.3552838952314172</v>
      </c>
      <c r="EE2413" s="51">
        <f t="shared" si="1070"/>
        <v>0</v>
      </c>
      <c r="EF2413" s="75">
        <f t="shared" si="1071"/>
        <v>6.0235001503494354E-2</v>
      </c>
      <c r="EG2413" s="51">
        <f t="shared" si="1072"/>
        <v>0</v>
      </c>
      <c r="EH2413" s="75">
        <f t="shared" si="1073"/>
        <v>0.29113559802707567</v>
      </c>
      <c r="EI2413" s="51">
        <f t="shared" si="1074"/>
        <v>0</v>
      </c>
      <c r="EJ2413" s="75">
        <f t="shared" si="1075"/>
        <v>1.3050920457754447</v>
      </c>
      <c r="EK2413" s="51">
        <f t="shared" si="1076"/>
        <v>0</v>
      </c>
      <c r="EL2413" s="75">
        <f t="shared" si="1077"/>
        <v>4.2867249320781768</v>
      </c>
      <c r="EM2413" s="51">
        <f t="shared" si="1078"/>
        <v>0</v>
      </c>
      <c r="EN2413" s="75">
        <f t="shared" si="1079"/>
        <v>4.3770764986941355</v>
      </c>
      <c r="EO2413" s="51">
        <f t="shared" si="1080"/>
        <v>0</v>
      </c>
      <c r="EP2413" s="75">
        <f t="shared" si="1081"/>
        <v>9.0352502255241524E-2</v>
      </c>
      <c r="EQ2413" s="51">
        <f t="shared" si="1082"/>
        <v>0</v>
      </c>
      <c r="ER2413" s="51">
        <f t="shared" si="1083"/>
        <v>100</v>
      </c>
      <c r="ES2413" s="51">
        <f t="shared" si="1084"/>
        <v>0</v>
      </c>
    </row>
    <row r="2414" spans="1:149" x14ac:dyDescent="0.45">
      <c r="A2414" s="78" t="s">
        <v>1524</v>
      </c>
      <c r="B2414" s="174" t="s">
        <v>3437</v>
      </c>
      <c r="C2414" s="51" t="s">
        <v>3585</v>
      </c>
      <c r="D2414" s="51" t="s">
        <v>3862</v>
      </c>
      <c r="E2414" s="78" t="s">
        <v>1121</v>
      </c>
      <c r="F2414" s="78" t="s">
        <v>3065</v>
      </c>
      <c r="G2414" s="72" t="s">
        <v>3392</v>
      </c>
      <c r="H2414" s="78" t="s">
        <v>1372</v>
      </c>
      <c r="I2414" s="78">
        <v>4</v>
      </c>
      <c r="J2414" s="300">
        <v>1890</v>
      </c>
      <c r="K2414" s="78"/>
      <c r="L2414" s="300">
        <v>451.85</v>
      </c>
      <c r="M2414" s="72">
        <v>2</v>
      </c>
      <c r="O2414" s="72"/>
      <c r="P2414" s="72" t="s">
        <v>1374</v>
      </c>
      <c r="AA2414" s="195"/>
      <c r="AB2414" s="195"/>
      <c r="AC2414" s="195"/>
      <c r="AD2414" s="72"/>
      <c r="AE2414" s="316">
        <v>1</v>
      </c>
      <c r="AF2414" s="195"/>
      <c r="AG2414" s="195">
        <v>0</v>
      </c>
      <c r="AH2414" s="72"/>
      <c r="AR2414" s="53">
        <v>4.1260000000000003</v>
      </c>
      <c r="AT2414" s="77"/>
      <c r="AU2414" s="276">
        <v>18900</v>
      </c>
      <c r="AV2414" s="276"/>
      <c r="AW2414" s="276">
        <v>77981.400000000009</v>
      </c>
      <c r="AX2414" s="95"/>
      <c r="AY2414" s="276"/>
      <c r="AZ2414" s="95"/>
      <c r="BB2414" s="80" t="s">
        <v>3412</v>
      </c>
      <c r="BC2414" s="270"/>
      <c r="BD2414" s="72">
        <v>70.613900000000001</v>
      </c>
      <c r="BE2414" s="72"/>
      <c r="BF2414" s="72">
        <v>0.270403</v>
      </c>
      <c r="BG2414" s="72"/>
      <c r="BH2414" s="72">
        <v>13.993399999999999</v>
      </c>
      <c r="BI2414" s="72"/>
      <c r="BJ2414" s="72"/>
      <c r="BK2414" s="72"/>
      <c r="BL2414" s="72"/>
      <c r="BM2414" s="72"/>
      <c r="BN2414" s="72">
        <v>1.3037300000000001</v>
      </c>
      <c r="BO2414" s="72"/>
      <c r="BP2414" s="72">
        <v>5.7943599999999998E-2</v>
      </c>
      <c r="BQ2414" s="72"/>
      <c r="BR2414" s="72">
        <v>0.280061</v>
      </c>
      <c r="BS2414" s="72"/>
      <c r="BT2414" s="72"/>
      <c r="BU2414" s="72"/>
      <c r="BV2414" s="72"/>
      <c r="BW2414" s="72"/>
      <c r="BX2414" s="72">
        <v>1.2554399999999999</v>
      </c>
      <c r="BY2414" s="72"/>
      <c r="BZ2414" s="72">
        <v>4.1236499999999996</v>
      </c>
      <c r="CA2414" s="72"/>
      <c r="CB2414" s="72">
        <v>4.2105699999999997</v>
      </c>
      <c r="CC2414" s="72"/>
      <c r="CD2414" s="72">
        <v>8.6915400000000004E-2</v>
      </c>
      <c r="CE2414" s="72"/>
      <c r="CF2414" s="72"/>
      <c r="CG2414" s="72"/>
      <c r="CH2414" s="72"/>
      <c r="CI2414" s="72"/>
      <c r="CJ2414" s="72"/>
      <c r="CK2414" s="72"/>
      <c r="CL2414" s="72"/>
      <c r="CM2414" s="72"/>
      <c r="CN2414" s="72"/>
      <c r="CO2414" s="72"/>
      <c r="CP2414" s="72"/>
      <c r="CQ2414" s="72"/>
      <c r="CR2414" s="72"/>
      <c r="CS2414" s="72"/>
      <c r="CT2414" s="72"/>
      <c r="CU2414" s="72"/>
      <c r="CV2414" s="72"/>
      <c r="CW2414" s="72"/>
      <c r="CX2414" s="72"/>
      <c r="CY2414" s="72"/>
      <c r="CZ2414" s="72"/>
      <c r="DA2414" s="72"/>
      <c r="DB2414" s="72"/>
      <c r="DC2414" s="72"/>
      <c r="DD2414" s="72"/>
      <c r="DE2414" s="72"/>
      <c r="DF2414" s="72"/>
      <c r="DG2414" s="72"/>
      <c r="DH2414" s="78">
        <f t="shared" si="1085"/>
        <v>96.196012999999994</v>
      </c>
      <c r="DJ2414" s="77">
        <f t="shared" si="1062"/>
        <v>3.8039870000000064</v>
      </c>
      <c r="DK2414" s="72"/>
      <c r="DL2414" s="51" t="s">
        <v>827</v>
      </c>
      <c r="DO2414" s="358">
        <v>3.8039999999999998</v>
      </c>
      <c r="DP2414" s="72"/>
      <c r="DQ2414" s="374"/>
      <c r="DR2414" s="72"/>
      <c r="DU2414" s="52"/>
      <c r="DX2414" s="75">
        <f t="shared" si="1063"/>
        <v>73.40626476899827</v>
      </c>
      <c r="DY2414" s="51">
        <f t="shared" si="1064"/>
        <v>0</v>
      </c>
      <c r="DZ2414" s="75">
        <f t="shared" si="1065"/>
        <v>0.2810958495753873</v>
      </c>
      <c r="EA2414" s="51">
        <f t="shared" si="1066"/>
        <v>0</v>
      </c>
      <c r="EB2414" s="75">
        <f t="shared" si="1067"/>
        <v>14.546756735125809</v>
      </c>
      <c r="EC2414" s="51">
        <f t="shared" si="1068"/>
        <v>0</v>
      </c>
      <c r="ED2414" s="75">
        <f t="shared" si="1069"/>
        <v>1.3552848598829144</v>
      </c>
      <c r="EE2414" s="51">
        <f t="shared" si="1070"/>
        <v>0</v>
      </c>
      <c r="EF2414" s="75">
        <f t="shared" si="1071"/>
        <v>6.0234928863423895E-2</v>
      </c>
      <c r="EG2414" s="51">
        <f t="shared" si="1072"/>
        <v>0</v>
      </c>
      <c r="EH2414" s="75">
        <f t="shared" si="1073"/>
        <v>0.29113576671831504</v>
      </c>
      <c r="EI2414" s="51">
        <f t="shared" si="1074"/>
        <v>0</v>
      </c>
      <c r="EJ2414" s="75">
        <f t="shared" si="1075"/>
        <v>1.3050852741682755</v>
      </c>
      <c r="EK2414" s="51">
        <f t="shared" si="1076"/>
        <v>0</v>
      </c>
      <c r="EL2414" s="75">
        <f t="shared" si="1077"/>
        <v>4.2867161240871798</v>
      </c>
      <c r="EM2414" s="51">
        <f t="shared" si="1078"/>
        <v>0</v>
      </c>
      <c r="EN2414" s="75">
        <f t="shared" si="1079"/>
        <v>4.3770732992852839</v>
      </c>
      <c r="EO2414" s="51">
        <f t="shared" si="1080"/>
        <v>0</v>
      </c>
      <c r="EP2414" s="75">
        <f t="shared" si="1081"/>
        <v>9.0352393295135849E-2</v>
      </c>
      <c r="EQ2414" s="51">
        <f t="shared" si="1082"/>
        <v>0</v>
      </c>
      <c r="ER2414" s="51">
        <f t="shared" si="1083"/>
        <v>100</v>
      </c>
      <c r="ES2414" s="51">
        <f t="shared" si="1084"/>
        <v>0</v>
      </c>
    </row>
    <row r="2415" spans="1:149" x14ac:dyDescent="0.45">
      <c r="A2415" s="78" t="s">
        <v>1524</v>
      </c>
      <c r="B2415" s="174" t="s">
        <v>3437</v>
      </c>
      <c r="C2415" s="51" t="s">
        <v>3585</v>
      </c>
      <c r="D2415" s="51" t="s">
        <v>3862</v>
      </c>
      <c r="E2415" s="78" t="s">
        <v>1121</v>
      </c>
      <c r="F2415" s="78" t="s">
        <v>3066</v>
      </c>
      <c r="G2415" s="72" t="s">
        <v>3392</v>
      </c>
      <c r="H2415" s="78" t="s">
        <v>1372</v>
      </c>
      <c r="I2415" s="78">
        <v>4</v>
      </c>
      <c r="J2415" s="300">
        <v>1890</v>
      </c>
      <c r="K2415" s="78"/>
      <c r="L2415" s="300">
        <v>452.85</v>
      </c>
      <c r="M2415" s="72">
        <v>2</v>
      </c>
      <c r="O2415" s="72"/>
      <c r="P2415" s="72" t="s">
        <v>1374</v>
      </c>
      <c r="AA2415" s="195"/>
      <c r="AB2415" s="195"/>
      <c r="AC2415" s="195"/>
      <c r="AD2415" s="72"/>
      <c r="AE2415" s="316">
        <v>1</v>
      </c>
      <c r="AF2415" s="195"/>
      <c r="AG2415" s="195">
        <v>0</v>
      </c>
      <c r="AH2415" s="72"/>
      <c r="AR2415" s="53">
        <v>4.1399999999999997</v>
      </c>
      <c r="AT2415" s="77"/>
      <c r="AU2415" s="276">
        <v>18900</v>
      </c>
      <c r="AV2415" s="276"/>
      <c r="AW2415" s="276">
        <v>78246</v>
      </c>
      <c r="AX2415" s="95"/>
      <c r="AY2415" s="276"/>
      <c r="AZ2415" s="95"/>
      <c r="BB2415" s="80" t="s">
        <v>3412</v>
      </c>
      <c r="BC2415" s="270"/>
      <c r="BD2415" s="72">
        <v>70.654300000000006</v>
      </c>
      <c r="BE2415" s="72"/>
      <c r="BF2415" s="72">
        <v>0.27055800000000002</v>
      </c>
      <c r="BG2415" s="72"/>
      <c r="BH2415" s="72">
        <v>14.0014</v>
      </c>
      <c r="BI2415" s="72"/>
      <c r="BJ2415" s="72"/>
      <c r="BK2415" s="72"/>
      <c r="BL2415" s="72"/>
      <c r="BM2415" s="72"/>
      <c r="BN2415" s="72">
        <v>1.3044800000000001</v>
      </c>
      <c r="BO2415" s="72"/>
      <c r="BP2415" s="72">
        <v>5.7976699999999999E-2</v>
      </c>
      <c r="BQ2415" s="72"/>
      <c r="BR2415" s="72">
        <v>0.280221</v>
      </c>
      <c r="BS2415" s="72"/>
      <c r="BT2415" s="72"/>
      <c r="BU2415" s="72"/>
      <c r="BV2415" s="72"/>
      <c r="BW2415" s="72"/>
      <c r="BX2415" s="72">
        <v>1.2561599999999999</v>
      </c>
      <c r="BY2415" s="72"/>
      <c r="BZ2415" s="72">
        <v>4.12601</v>
      </c>
      <c r="CA2415" s="72"/>
      <c r="CB2415" s="72">
        <v>4.2129700000000003</v>
      </c>
      <c r="CC2415" s="72"/>
      <c r="CD2415" s="72">
        <v>8.6965100000000004E-2</v>
      </c>
      <c r="CE2415" s="72"/>
      <c r="CF2415" s="72"/>
      <c r="CG2415" s="72"/>
      <c r="CH2415" s="72"/>
      <c r="CI2415" s="72"/>
      <c r="CJ2415" s="72"/>
      <c r="CK2415" s="72"/>
      <c r="CL2415" s="72"/>
      <c r="CM2415" s="72"/>
      <c r="CN2415" s="72"/>
      <c r="CO2415" s="72"/>
      <c r="CP2415" s="72"/>
      <c r="CQ2415" s="72"/>
      <c r="CR2415" s="72"/>
      <c r="CS2415" s="72"/>
      <c r="CT2415" s="72"/>
      <c r="CU2415" s="72"/>
      <c r="CV2415" s="72"/>
      <c r="CW2415" s="72"/>
      <c r="CX2415" s="72"/>
      <c r="CY2415" s="72"/>
      <c r="CZ2415" s="72"/>
      <c r="DA2415" s="72"/>
      <c r="DB2415" s="72"/>
      <c r="DC2415" s="72"/>
      <c r="DD2415" s="72"/>
      <c r="DE2415" s="72"/>
      <c r="DF2415" s="72"/>
      <c r="DG2415" s="72"/>
      <c r="DH2415" s="78">
        <f t="shared" si="1085"/>
        <v>96.251040799999984</v>
      </c>
      <c r="DJ2415" s="77">
        <f t="shared" si="1062"/>
        <v>3.7489592000000158</v>
      </c>
      <c r="DK2415" s="72"/>
      <c r="DL2415" s="51" t="s">
        <v>827</v>
      </c>
      <c r="DO2415" s="358">
        <v>3.7490000000000001</v>
      </c>
      <c r="DP2415" s="72"/>
      <c r="DQ2415" s="374"/>
      <c r="DR2415" s="72"/>
      <c r="DU2415" s="52"/>
      <c r="DX2415" s="75">
        <f t="shared" si="1063"/>
        <v>73.406271155875146</v>
      </c>
      <c r="DY2415" s="51">
        <f t="shared" si="1064"/>
        <v>0</v>
      </c>
      <c r="DZ2415" s="75">
        <f t="shared" si="1065"/>
        <v>0.28109618114384077</v>
      </c>
      <c r="EA2415" s="51">
        <f t="shared" si="1066"/>
        <v>0</v>
      </c>
      <c r="EB2415" s="75">
        <f t="shared" si="1067"/>
        <v>14.546751789514159</v>
      </c>
      <c r="EC2415" s="51">
        <f t="shared" si="1068"/>
        <v>0</v>
      </c>
      <c r="ED2415" s="75">
        <f t="shared" si="1069"/>
        <v>1.3552892406748918</v>
      </c>
      <c r="EE2415" s="51">
        <f t="shared" si="1070"/>
        <v>0</v>
      </c>
      <c r="EF2415" s="75">
        <f t="shared" si="1071"/>
        <v>6.0234881117254377E-2</v>
      </c>
      <c r="EG2415" s="51">
        <f t="shared" si="1072"/>
        <v>0</v>
      </c>
      <c r="EH2415" s="75">
        <f t="shared" si="1073"/>
        <v>0.29113555310250738</v>
      </c>
      <c r="EI2415" s="51">
        <f t="shared" si="1074"/>
        <v>0</v>
      </c>
      <c r="EJ2415" s="75">
        <f t="shared" si="1075"/>
        <v>1.305087186132537</v>
      </c>
      <c r="EK2415" s="51">
        <f t="shared" si="1076"/>
        <v>0</v>
      </c>
      <c r="EL2415" s="75">
        <f t="shared" si="1077"/>
        <v>4.2867172819184729</v>
      </c>
      <c r="EM2415" s="51">
        <f t="shared" si="1078"/>
        <v>0</v>
      </c>
      <c r="EN2415" s="75">
        <f t="shared" si="1079"/>
        <v>4.3770643568978436</v>
      </c>
      <c r="EO2415" s="51">
        <f t="shared" si="1080"/>
        <v>0</v>
      </c>
      <c r="EP2415" s="75">
        <f t="shared" si="1081"/>
        <v>9.0352373623371784E-2</v>
      </c>
      <c r="EQ2415" s="51">
        <f t="shared" si="1082"/>
        <v>0</v>
      </c>
      <c r="ER2415" s="51">
        <f t="shared" si="1083"/>
        <v>100</v>
      </c>
      <c r="ES2415" s="51">
        <f t="shared" si="1084"/>
        <v>0</v>
      </c>
    </row>
    <row r="2416" spans="1:149" x14ac:dyDescent="0.45">
      <c r="A2416" s="78" t="s">
        <v>1524</v>
      </c>
      <c r="B2416" s="174" t="s">
        <v>3437</v>
      </c>
      <c r="C2416" s="51" t="s">
        <v>3585</v>
      </c>
      <c r="D2416" s="51" t="s">
        <v>3862</v>
      </c>
      <c r="E2416" s="78" t="s">
        <v>1121</v>
      </c>
      <c r="F2416" s="78" t="s">
        <v>3067</v>
      </c>
      <c r="G2416" s="72" t="s">
        <v>3392</v>
      </c>
      <c r="H2416" s="78" t="s">
        <v>1372</v>
      </c>
      <c r="I2416" s="78">
        <v>48</v>
      </c>
      <c r="J2416" s="300">
        <v>1890</v>
      </c>
      <c r="K2416" s="78"/>
      <c r="L2416" s="300">
        <v>402.85</v>
      </c>
      <c r="M2416" s="72">
        <v>2</v>
      </c>
      <c r="O2416" s="72"/>
      <c r="P2416" s="72" t="s">
        <v>1374</v>
      </c>
      <c r="AA2416" s="195"/>
      <c r="AB2416" s="195"/>
      <c r="AC2416" s="195"/>
      <c r="AD2416" s="72"/>
      <c r="AE2416" s="316">
        <v>1</v>
      </c>
      <c r="AF2416" s="195"/>
      <c r="AG2416" s="195">
        <v>0</v>
      </c>
      <c r="AH2416" s="72"/>
      <c r="AR2416" s="53">
        <v>3.2759999999999998</v>
      </c>
      <c r="AT2416" s="77"/>
      <c r="AU2416" s="276">
        <v>18900</v>
      </c>
      <c r="AV2416" s="276"/>
      <c r="AW2416" s="276">
        <v>61916.399999999994</v>
      </c>
      <c r="AX2416" s="95"/>
      <c r="AY2416" s="276"/>
      <c r="AZ2416" s="95"/>
      <c r="BB2416" s="80" t="s">
        <v>3412</v>
      </c>
      <c r="BC2416" s="270"/>
      <c r="BD2416" s="72">
        <v>70.528800000000004</v>
      </c>
      <c r="BE2416" s="72"/>
      <c r="BF2416" s="72">
        <v>0.27007700000000001</v>
      </c>
      <c r="BG2416" s="72"/>
      <c r="BH2416" s="72">
        <v>13.9765</v>
      </c>
      <c r="BI2416" s="72"/>
      <c r="BJ2416" s="72"/>
      <c r="BK2416" s="72"/>
      <c r="BL2416" s="72"/>
      <c r="BM2416" s="72"/>
      <c r="BN2416" s="72">
        <v>1.30216</v>
      </c>
      <c r="BO2416" s="72"/>
      <c r="BP2416" s="72">
        <v>5.78737E-2</v>
      </c>
      <c r="BQ2416" s="72"/>
      <c r="BR2416" s="72">
        <v>0.279723</v>
      </c>
      <c r="BS2416" s="72"/>
      <c r="BT2416" s="72"/>
      <c r="BU2416" s="72"/>
      <c r="BV2416" s="72"/>
      <c r="BW2416" s="72"/>
      <c r="BX2416" s="72">
        <v>1.25393</v>
      </c>
      <c r="BY2416" s="72"/>
      <c r="BZ2416" s="72">
        <v>4.1186800000000003</v>
      </c>
      <c r="CA2416" s="72"/>
      <c r="CB2416" s="72">
        <v>4.2054900000000002</v>
      </c>
      <c r="CC2416" s="72"/>
      <c r="CD2416" s="72">
        <v>8.6810600000000002E-2</v>
      </c>
      <c r="CE2416" s="72"/>
      <c r="CF2416" s="72"/>
      <c r="CG2416" s="72"/>
      <c r="CH2416" s="72"/>
      <c r="CI2416" s="72"/>
      <c r="CJ2416" s="72"/>
      <c r="CK2416" s="72"/>
      <c r="CL2416" s="72"/>
      <c r="CM2416" s="72"/>
      <c r="CN2416" s="72"/>
      <c r="CO2416" s="72"/>
      <c r="CP2416" s="72"/>
      <c r="CQ2416" s="72"/>
      <c r="CR2416" s="72"/>
      <c r="CS2416" s="72"/>
      <c r="CT2416" s="72"/>
      <c r="CU2416" s="72"/>
      <c r="CV2416" s="72"/>
      <c r="CW2416" s="72"/>
      <c r="CX2416" s="72"/>
      <c r="CY2416" s="72"/>
      <c r="CZ2416" s="72"/>
      <c r="DA2416" s="72"/>
      <c r="DB2416" s="72"/>
      <c r="DC2416" s="72"/>
      <c r="DD2416" s="72"/>
      <c r="DE2416" s="72"/>
      <c r="DF2416" s="72"/>
      <c r="DG2416" s="72"/>
      <c r="DH2416" s="78">
        <f t="shared" si="1085"/>
        <v>96.080044300000012</v>
      </c>
      <c r="DJ2416" s="77">
        <f t="shared" si="1062"/>
        <v>3.9199556999999885</v>
      </c>
      <c r="DK2416" s="72"/>
      <c r="DL2416" s="51" t="s">
        <v>827</v>
      </c>
      <c r="DO2416" s="358">
        <v>3.92</v>
      </c>
      <c r="DP2416" s="72"/>
      <c r="DQ2416" s="374"/>
      <c r="DR2416" s="72"/>
      <c r="DU2416" s="52"/>
      <c r="DX2416" s="75">
        <f t="shared" si="1063"/>
        <v>73.406294214208629</v>
      </c>
      <c r="DY2416" s="51">
        <f t="shared" si="1064"/>
        <v>0</v>
      </c>
      <c r="DZ2416" s="75">
        <f t="shared" si="1065"/>
        <v>0.28109583209257533</v>
      </c>
      <c r="EA2416" s="51">
        <f t="shared" si="1066"/>
        <v>0</v>
      </c>
      <c r="EB2416" s="75">
        <f t="shared" si="1067"/>
        <v>14.546725182973294</v>
      </c>
      <c r="EC2416" s="51">
        <f t="shared" si="1068"/>
        <v>0</v>
      </c>
      <c r="ED2416" s="75">
        <f t="shared" si="1069"/>
        <v>1.3552866357285804</v>
      </c>
      <c r="EE2416" s="51">
        <f t="shared" si="1070"/>
        <v>0</v>
      </c>
      <c r="EF2416" s="75">
        <f t="shared" si="1071"/>
        <v>6.0234880636914935E-2</v>
      </c>
      <c r="EG2416" s="51">
        <f t="shared" si="1072"/>
        <v>0</v>
      </c>
      <c r="EH2416" s="75">
        <f t="shared" si="1073"/>
        <v>0.29113537783828847</v>
      </c>
      <c r="EI2416" s="51">
        <f t="shared" si="1074"/>
        <v>0</v>
      </c>
      <c r="EJ2416" s="75">
        <f t="shared" si="1075"/>
        <v>1.3050889070000147</v>
      </c>
      <c r="EK2416" s="51">
        <f t="shared" si="1076"/>
        <v>0</v>
      </c>
      <c r="EL2416" s="75">
        <f t="shared" si="1077"/>
        <v>4.2867174240051842</v>
      </c>
      <c r="EM2416" s="51">
        <f t="shared" si="1078"/>
        <v>0</v>
      </c>
      <c r="EN2416" s="75">
        <f t="shared" si="1079"/>
        <v>4.3770691725211872</v>
      </c>
      <c r="EO2416" s="51">
        <f t="shared" si="1080"/>
        <v>0</v>
      </c>
      <c r="EP2416" s="75">
        <f t="shared" si="1081"/>
        <v>9.0352372995315108E-2</v>
      </c>
      <c r="EQ2416" s="51">
        <f t="shared" si="1082"/>
        <v>0</v>
      </c>
      <c r="ER2416" s="51">
        <f t="shared" si="1083"/>
        <v>100</v>
      </c>
      <c r="ES2416" s="51">
        <f t="shared" si="1084"/>
        <v>0</v>
      </c>
    </row>
    <row r="2417" spans="1:149" x14ac:dyDescent="0.45">
      <c r="A2417" s="78" t="s">
        <v>1524</v>
      </c>
      <c r="B2417" s="174" t="s">
        <v>3437</v>
      </c>
      <c r="C2417" s="51" t="s">
        <v>3585</v>
      </c>
      <c r="D2417" s="51" t="s">
        <v>3862</v>
      </c>
      <c r="E2417" s="78" t="s">
        <v>1121</v>
      </c>
      <c r="F2417" s="78" t="s">
        <v>3068</v>
      </c>
      <c r="G2417" s="72" t="s">
        <v>3392</v>
      </c>
      <c r="H2417" s="78" t="s">
        <v>1372</v>
      </c>
      <c r="I2417" s="78">
        <v>48</v>
      </c>
      <c r="J2417" s="300">
        <v>1890</v>
      </c>
      <c r="K2417" s="78"/>
      <c r="L2417" s="300">
        <v>401.85</v>
      </c>
      <c r="M2417" s="72">
        <v>2</v>
      </c>
      <c r="O2417" s="72"/>
      <c r="P2417" s="72" t="s">
        <v>1374</v>
      </c>
      <c r="AA2417" s="195"/>
      <c r="AB2417" s="195"/>
      <c r="AC2417" s="195"/>
      <c r="AD2417" s="72"/>
      <c r="AE2417" s="316">
        <v>1</v>
      </c>
      <c r="AF2417" s="195"/>
      <c r="AG2417" s="195">
        <v>0</v>
      </c>
      <c r="AH2417" s="72"/>
      <c r="AR2417" s="53">
        <v>3.2549999999999999</v>
      </c>
      <c r="AT2417" s="77"/>
      <c r="AU2417" s="276">
        <v>18900</v>
      </c>
      <c r="AV2417" s="276"/>
      <c r="AW2417" s="276">
        <v>61519.5</v>
      </c>
      <c r="AX2417" s="95"/>
      <c r="AY2417" s="276"/>
      <c r="AZ2417" s="95"/>
      <c r="BB2417" s="80" t="s">
        <v>3412</v>
      </c>
      <c r="BC2417" s="270"/>
      <c r="BD2417" s="72">
        <v>70.538300000000007</v>
      </c>
      <c r="BE2417" s="72"/>
      <c r="BF2417" s="72">
        <v>0.27011400000000002</v>
      </c>
      <c r="BG2417" s="72"/>
      <c r="BH2417" s="72">
        <v>13.978400000000001</v>
      </c>
      <c r="BI2417" s="72"/>
      <c r="BJ2417" s="72"/>
      <c r="BK2417" s="72"/>
      <c r="BL2417" s="72"/>
      <c r="BM2417" s="72"/>
      <c r="BN2417" s="72">
        <v>1.30233</v>
      </c>
      <c r="BO2417" s="72"/>
      <c r="BP2417" s="72">
        <v>5.7881500000000002E-2</v>
      </c>
      <c r="BQ2417" s="72"/>
      <c r="BR2417" s="72">
        <v>0.27976099999999998</v>
      </c>
      <c r="BS2417" s="72"/>
      <c r="BT2417" s="72"/>
      <c r="BU2417" s="72"/>
      <c r="BV2417" s="72"/>
      <c r="BW2417" s="72"/>
      <c r="BX2417" s="72">
        <v>1.2541</v>
      </c>
      <c r="BY2417" s="72"/>
      <c r="BZ2417" s="72">
        <v>4.1192399999999996</v>
      </c>
      <c r="CA2417" s="72"/>
      <c r="CB2417" s="72">
        <v>4.2060599999999999</v>
      </c>
      <c r="CC2417" s="72"/>
      <c r="CD2417" s="72">
        <v>8.6822300000000005E-2</v>
      </c>
      <c r="CE2417" s="72"/>
      <c r="CF2417" s="72"/>
      <c r="CG2417" s="72"/>
      <c r="CH2417" s="72"/>
      <c r="CI2417" s="72"/>
      <c r="CJ2417" s="72"/>
      <c r="CK2417" s="72"/>
      <c r="CL2417" s="72"/>
      <c r="CM2417" s="72"/>
      <c r="CN2417" s="72"/>
      <c r="CO2417" s="72"/>
      <c r="CP2417" s="72"/>
      <c r="CQ2417" s="72"/>
      <c r="CR2417" s="72"/>
      <c r="CS2417" s="72"/>
      <c r="CT2417" s="72"/>
      <c r="CU2417" s="72"/>
      <c r="CV2417" s="72"/>
      <c r="CW2417" s="72"/>
      <c r="CX2417" s="72"/>
      <c r="CY2417" s="72"/>
      <c r="CZ2417" s="72"/>
      <c r="DA2417" s="72"/>
      <c r="DB2417" s="72"/>
      <c r="DC2417" s="72"/>
      <c r="DD2417" s="72"/>
      <c r="DE2417" s="72"/>
      <c r="DF2417" s="72"/>
      <c r="DG2417" s="72"/>
      <c r="DH2417" s="78">
        <f t="shared" si="1085"/>
        <v>96.093008799999993</v>
      </c>
      <c r="DJ2417" s="77">
        <f t="shared" si="1062"/>
        <v>3.9069912000000073</v>
      </c>
      <c r="DK2417" s="72"/>
      <c r="DL2417" s="51" t="s">
        <v>827</v>
      </c>
      <c r="DO2417" s="358">
        <v>3.907</v>
      </c>
      <c r="DP2417" s="72"/>
      <c r="DQ2417" s="374"/>
      <c r="DR2417" s="72"/>
      <c r="DU2417" s="52"/>
      <c r="DX2417" s="75">
        <f t="shared" si="1063"/>
        <v>73.40627677380003</v>
      </c>
      <c r="DY2417" s="51">
        <f t="shared" si="1064"/>
        <v>0</v>
      </c>
      <c r="DZ2417" s="75">
        <f t="shared" si="1065"/>
        <v>0.2810964120836229</v>
      </c>
      <c r="EA2417" s="51">
        <f t="shared" si="1066"/>
        <v>0</v>
      </c>
      <c r="EB2417" s="75">
        <f t="shared" si="1067"/>
        <v>14.546739845656703</v>
      </c>
      <c r="EC2417" s="51">
        <f t="shared" si="1068"/>
        <v>0</v>
      </c>
      <c r="ED2417" s="75">
        <f t="shared" si="1069"/>
        <v>1.3552806975901457</v>
      </c>
      <c r="EE2417" s="51">
        <f t="shared" si="1070"/>
        <v>0</v>
      </c>
      <c r="EF2417" s="75">
        <f t="shared" si="1071"/>
        <v>6.0234871113745377E-2</v>
      </c>
      <c r="EG2417" s="51">
        <f t="shared" si="1072"/>
        <v>0</v>
      </c>
      <c r="EH2417" s="75">
        <f t="shared" si="1073"/>
        <v>0.29113564399078323</v>
      </c>
      <c r="EI2417" s="51">
        <f t="shared" si="1074"/>
        <v>0</v>
      </c>
      <c r="EJ2417" s="75">
        <f t="shared" si="1075"/>
        <v>1.305089741346511</v>
      </c>
      <c r="EK2417" s="51">
        <f t="shared" si="1076"/>
        <v>0</v>
      </c>
      <c r="EL2417" s="75">
        <f t="shared" si="1077"/>
        <v>4.2867218452628988</v>
      </c>
      <c r="EM2417" s="51">
        <f t="shared" si="1078"/>
        <v>0</v>
      </c>
      <c r="EN2417" s="75">
        <f t="shared" si="1079"/>
        <v>4.3770718104520423</v>
      </c>
      <c r="EO2417" s="51">
        <f t="shared" si="1080"/>
        <v>0</v>
      </c>
      <c r="EP2417" s="75">
        <f t="shared" si="1081"/>
        <v>9.0352358703539748E-2</v>
      </c>
      <c r="EQ2417" s="51">
        <f t="shared" si="1082"/>
        <v>0</v>
      </c>
      <c r="ER2417" s="51">
        <f t="shared" si="1083"/>
        <v>100</v>
      </c>
      <c r="ES2417" s="51">
        <f t="shared" si="1084"/>
        <v>0</v>
      </c>
    </row>
    <row r="2418" spans="1:149" x14ac:dyDescent="0.45">
      <c r="A2418" s="78" t="s">
        <v>1524</v>
      </c>
      <c r="B2418" s="174" t="s">
        <v>3437</v>
      </c>
      <c r="C2418" s="51" t="s">
        <v>3585</v>
      </c>
      <c r="D2418" s="51" t="s">
        <v>3862</v>
      </c>
      <c r="E2418" s="78" t="s">
        <v>1121</v>
      </c>
      <c r="F2418" s="78" t="s">
        <v>3069</v>
      </c>
      <c r="G2418" s="72" t="s">
        <v>3392</v>
      </c>
      <c r="H2418" s="78" t="s">
        <v>1372</v>
      </c>
      <c r="I2418" s="78">
        <v>48</v>
      </c>
      <c r="J2418" s="300">
        <v>1890</v>
      </c>
      <c r="K2418" s="78"/>
      <c r="L2418" s="300">
        <v>401.85</v>
      </c>
      <c r="M2418" s="72">
        <v>2</v>
      </c>
      <c r="O2418" s="72"/>
      <c r="P2418" s="72" t="s">
        <v>1374</v>
      </c>
      <c r="AA2418" s="195"/>
      <c r="AB2418" s="195"/>
      <c r="AC2418" s="195"/>
      <c r="AD2418" s="72"/>
      <c r="AE2418" s="316">
        <v>1</v>
      </c>
      <c r="AF2418" s="195"/>
      <c r="AG2418" s="195">
        <v>0</v>
      </c>
      <c r="AH2418" s="72"/>
      <c r="AR2418" s="53">
        <v>3.2549999999999999</v>
      </c>
      <c r="AT2418" s="77"/>
      <c r="AU2418" s="276">
        <v>18900</v>
      </c>
      <c r="AV2418" s="276"/>
      <c r="AW2418" s="276">
        <v>61519.5</v>
      </c>
      <c r="AX2418" s="95"/>
      <c r="AY2418" s="276"/>
      <c r="AZ2418" s="95"/>
      <c r="BB2418" s="80" t="s">
        <v>3412</v>
      </c>
      <c r="BC2418" s="270"/>
      <c r="BD2418" s="72">
        <v>70.504499999999993</v>
      </c>
      <c r="BE2418" s="72"/>
      <c r="BF2418" s="72">
        <v>0.26998499999999998</v>
      </c>
      <c r="BG2418" s="72"/>
      <c r="BH2418" s="72">
        <v>13.9717</v>
      </c>
      <c r="BI2418" s="72"/>
      <c r="BJ2418" s="72"/>
      <c r="BK2418" s="72"/>
      <c r="BL2418" s="72"/>
      <c r="BM2418" s="72"/>
      <c r="BN2418" s="72">
        <v>1.3017099999999999</v>
      </c>
      <c r="BO2418" s="72"/>
      <c r="BP2418" s="72">
        <v>5.7853799999999997E-2</v>
      </c>
      <c r="BQ2418" s="72"/>
      <c r="BR2418" s="72">
        <v>0.27962700000000001</v>
      </c>
      <c r="BS2418" s="72"/>
      <c r="BT2418" s="72"/>
      <c r="BU2418" s="72"/>
      <c r="BV2418" s="72"/>
      <c r="BW2418" s="72"/>
      <c r="BX2418" s="72">
        <v>1.2535000000000001</v>
      </c>
      <c r="BY2418" s="72"/>
      <c r="BZ2418" s="72">
        <v>4.1172599999999999</v>
      </c>
      <c r="CA2418" s="72"/>
      <c r="CB2418" s="72">
        <v>4.20404</v>
      </c>
      <c r="CC2418" s="72"/>
      <c r="CD2418" s="72">
        <v>8.6780700000000002E-2</v>
      </c>
      <c r="CE2418" s="72"/>
      <c r="CF2418" s="72"/>
      <c r="CG2418" s="72"/>
      <c r="CH2418" s="72"/>
      <c r="CI2418" s="72"/>
      <c r="CJ2418" s="72"/>
      <c r="CK2418" s="72"/>
      <c r="CL2418" s="72"/>
      <c r="CM2418" s="72"/>
      <c r="CN2418" s="72"/>
      <c r="CO2418" s="72"/>
      <c r="CP2418" s="72"/>
      <c r="CQ2418" s="72"/>
      <c r="CR2418" s="72"/>
      <c r="CS2418" s="72"/>
      <c r="CT2418" s="72"/>
      <c r="CU2418" s="72"/>
      <c r="CV2418" s="72"/>
      <c r="CW2418" s="72"/>
      <c r="CX2418" s="72"/>
      <c r="CY2418" s="72"/>
      <c r="CZ2418" s="72"/>
      <c r="DA2418" s="72"/>
      <c r="DB2418" s="72"/>
      <c r="DC2418" s="72"/>
      <c r="DD2418" s="72"/>
      <c r="DE2418" s="72"/>
      <c r="DF2418" s="72"/>
      <c r="DG2418" s="72"/>
      <c r="DH2418" s="78">
        <f t="shared" si="1085"/>
        <v>96.046956500000022</v>
      </c>
      <c r="DJ2418" s="77">
        <f t="shared" si="1062"/>
        <v>3.9530434999999784</v>
      </c>
      <c r="DK2418" s="72"/>
      <c r="DL2418" s="51" t="s">
        <v>827</v>
      </c>
      <c r="DO2418" s="358">
        <v>3.9529999999999998</v>
      </c>
      <c r="DP2418" s="72"/>
      <c r="DQ2418" s="374"/>
      <c r="DR2418" s="72"/>
      <c r="DU2418" s="52"/>
      <c r="DX2418" s="75">
        <f t="shared" si="1063"/>
        <v>73.406282269860341</v>
      </c>
      <c r="DY2418" s="51">
        <f t="shared" si="1064"/>
        <v>0</v>
      </c>
      <c r="DZ2418" s="75">
        <f t="shared" si="1065"/>
        <v>0.28109688202353389</v>
      </c>
      <c r="EA2418" s="51">
        <f t="shared" si="1066"/>
        <v>0</v>
      </c>
      <c r="EB2418" s="75">
        <f t="shared" si="1067"/>
        <v>14.54673891722951</v>
      </c>
      <c r="EC2418" s="51">
        <f t="shared" si="1068"/>
        <v>0</v>
      </c>
      <c r="ED2418" s="75">
        <f t="shared" si="1069"/>
        <v>1.3552850058294139</v>
      </c>
      <c r="EE2418" s="51">
        <f t="shared" si="1070"/>
        <v>0</v>
      </c>
      <c r="EF2418" s="75">
        <f t="shared" si="1071"/>
        <v>6.0234912284805181E-2</v>
      </c>
      <c r="EG2418" s="51">
        <f t="shared" si="1072"/>
        <v>0</v>
      </c>
      <c r="EH2418" s="75">
        <f t="shared" si="1073"/>
        <v>0.29113572172377994</v>
      </c>
      <c r="EI2418" s="51">
        <f t="shared" si="1074"/>
        <v>0</v>
      </c>
      <c r="EJ2418" s="75">
        <f t="shared" si="1075"/>
        <v>1.3050908073281842</v>
      </c>
      <c r="EK2418" s="51">
        <f t="shared" si="1076"/>
        <v>0</v>
      </c>
      <c r="EL2418" s="75">
        <f t="shared" si="1077"/>
        <v>4.286715737838084</v>
      </c>
      <c r="EM2418" s="51">
        <f t="shared" si="1078"/>
        <v>0</v>
      </c>
      <c r="EN2418" s="75">
        <f t="shared" si="1079"/>
        <v>4.3770673774551083</v>
      </c>
      <c r="EO2418" s="51">
        <f t="shared" si="1080"/>
        <v>0</v>
      </c>
      <c r="EP2418" s="75">
        <f t="shared" si="1081"/>
        <v>9.0352368427207772E-2</v>
      </c>
      <c r="EQ2418" s="51">
        <f t="shared" si="1082"/>
        <v>0</v>
      </c>
      <c r="ER2418" s="51">
        <f t="shared" si="1083"/>
        <v>100</v>
      </c>
      <c r="ES2418" s="51">
        <f t="shared" si="1084"/>
        <v>0</v>
      </c>
    </row>
    <row r="2419" spans="1:149" x14ac:dyDescent="0.45">
      <c r="A2419" s="78" t="s">
        <v>1524</v>
      </c>
      <c r="B2419" s="174" t="s">
        <v>3437</v>
      </c>
      <c r="C2419" s="51" t="s">
        <v>3585</v>
      </c>
      <c r="D2419" s="51" t="s">
        <v>3861</v>
      </c>
      <c r="E2419" s="78" t="s">
        <v>1121</v>
      </c>
      <c r="F2419" s="78" t="s">
        <v>3070</v>
      </c>
      <c r="G2419" s="72" t="s">
        <v>3392</v>
      </c>
      <c r="H2419" s="78" t="s">
        <v>1372</v>
      </c>
      <c r="I2419" s="78">
        <v>2</v>
      </c>
      <c r="J2419" s="300">
        <v>2860</v>
      </c>
      <c r="K2419" s="78"/>
      <c r="L2419" s="300">
        <v>602.85</v>
      </c>
      <c r="M2419" s="72">
        <v>2</v>
      </c>
      <c r="O2419" s="72"/>
      <c r="P2419" s="72" t="s">
        <v>1374</v>
      </c>
      <c r="AA2419" s="195"/>
      <c r="AB2419" s="195"/>
      <c r="AC2419" s="195"/>
      <c r="AD2419" s="72"/>
      <c r="AE2419" s="316">
        <v>1</v>
      </c>
      <c r="AF2419" s="195"/>
      <c r="AG2419" s="195">
        <v>0</v>
      </c>
      <c r="AH2419" s="72"/>
      <c r="AR2419" s="53">
        <v>28</v>
      </c>
      <c r="AT2419" s="77"/>
      <c r="AU2419" s="276">
        <v>28600</v>
      </c>
      <c r="AV2419" s="276"/>
      <c r="AW2419" s="276">
        <v>800800</v>
      </c>
      <c r="AX2419" s="95"/>
      <c r="AY2419" s="276"/>
      <c r="AZ2419" s="95"/>
      <c r="BB2419" s="80" t="s">
        <v>3412</v>
      </c>
      <c r="BC2419" s="270"/>
      <c r="BD2419" s="72">
        <v>76.174199999999999</v>
      </c>
      <c r="BE2419" s="72"/>
      <c r="BF2419" s="72">
        <v>5.9728900000000001E-2</v>
      </c>
      <c r="BG2419" s="72"/>
      <c r="BH2419" s="72">
        <v>12.553000000000001</v>
      </c>
      <c r="BI2419" s="72"/>
      <c r="BJ2419" s="72"/>
      <c r="BK2419" s="72"/>
      <c r="BL2419" s="72"/>
      <c r="BM2419" s="72"/>
      <c r="BN2419" s="72">
        <v>0.99548099999999995</v>
      </c>
      <c r="BO2419" s="72"/>
      <c r="BP2419" s="72"/>
      <c r="BQ2419" s="72"/>
      <c r="BR2419" s="72">
        <v>2.9864399999999999E-2</v>
      </c>
      <c r="BS2419" s="72"/>
      <c r="BT2419" s="72"/>
      <c r="BU2419" s="72"/>
      <c r="BV2419" s="72"/>
      <c r="BW2419" s="72"/>
      <c r="BX2419" s="72">
        <v>0.53756000000000004</v>
      </c>
      <c r="BY2419" s="72"/>
      <c r="BZ2419" s="72">
        <v>4.0117900000000004</v>
      </c>
      <c r="CA2419" s="72"/>
      <c r="CB2419" s="72">
        <v>4.7683499999999999</v>
      </c>
      <c r="CC2419" s="72"/>
      <c r="CD2419" s="72"/>
      <c r="CE2419" s="72"/>
      <c r="CF2419" s="72"/>
      <c r="CG2419" s="72"/>
      <c r="CH2419" s="72"/>
      <c r="CI2419" s="72"/>
      <c r="CJ2419" s="72"/>
      <c r="CK2419" s="72"/>
      <c r="CL2419" s="72"/>
      <c r="CM2419" s="72"/>
      <c r="CN2419" s="72"/>
      <c r="CO2419" s="72"/>
      <c r="CP2419" s="72"/>
      <c r="CQ2419" s="72"/>
      <c r="CR2419" s="72"/>
      <c r="CS2419" s="72"/>
      <c r="CT2419" s="72"/>
      <c r="CU2419" s="72"/>
      <c r="CV2419" s="72"/>
      <c r="CW2419" s="72"/>
      <c r="CX2419" s="72"/>
      <c r="CY2419" s="72"/>
      <c r="CZ2419" s="72"/>
      <c r="DA2419" s="72"/>
      <c r="DB2419" s="72"/>
      <c r="DC2419" s="72"/>
      <c r="DD2419" s="72"/>
      <c r="DE2419" s="72"/>
      <c r="DF2419" s="72"/>
      <c r="DG2419" s="72"/>
      <c r="DH2419" s="78">
        <f t="shared" si="1085"/>
        <v>99.129974299999986</v>
      </c>
      <c r="DJ2419" s="77">
        <f t="shared" si="1062"/>
        <v>0.87002570000001356</v>
      </c>
      <c r="DK2419" s="72"/>
      <c r="DL2419" s="51" t="s">
        <v>827</v>
      </c>
      <c r="DO2419" s="358">
        <v>0.87</v>
      </c>
      <c r="DP2419" s="72"/>
      <c r="DQ2419" s="374"/>
      <c r="DR2419" s="72"/>
      <c r="DU2419" s="52"/>
      <c r="DX2419" s="75">
        <f t="shared" si="1063"/>
        <v>76.842751688275186</v>
      </c>
      <c r="DY2419" s="51">
        <f t="shared" si="1064"/>
        <v>0</v>
      </c>
      <c r="DZ2419" s="75">
        <f t="shared" si="1065"/>
        <v>6.0253117608242944E-2</v>
      </c>
      <c r="EA2419" s="51">
        <f t="shared" si="1066"/>
        <v>0</v>
      </c>
      <c r="EB2419" s="75">
        <f t="shared" si="1067"/>
        <v>12.66317285830266</v>
      </c>
      <c r="EC2419" s="51">
        <f t="shared" si="1068"/>
        <v>0</v>
      </c>
      <c r="ED2419" s="75">
        <f t="shared" si="1069"/>
        <v>1.0042179542863052</v>
      </c>
      <c r="EE2419" s="51">
        <f t="shared" si="1070"/>
        <v>0</v>
      </c>
      <c r="EF2419" s="75">
        <f t="shared" si="1071"/>
        <v>0</v>
      </c>
      <c r="EG2419" s="51" t="e">
        <f t="shared" si="1072"/>
        <v>#DIV/0!</v>
      </c>
      <c r="EH2419" s="75">
        <f t="shared" si="1073"/>
        <v>3.0126508365290679E-2</v>
      </c>
      <c r="EI2419" s="51">
        <f t="shared" si="1074"/>
        <v>0</v>
      </c>
      <c r="EJ2419" s="75">
        <f t="shared" si="1075"/>
        <v>0.54227795759652497</v>
      </c>
      <c r="EK2419" s="51">
        <f t="shared" si="1076"/>
        <v>0</v>
      </c>
      <c r="EL2419" s="75">
        <f t="shared" si="1077"/>
        <v>4.046999939553098</v>
      </c>
      <c r="EM2419" s="51">
        <f t="shared" si="1078"/>
        <v>0</v>
      </c>
      <c r="EN2419" s="75">
        <f t="shared" si="1079"/>
        <v>4.8101999760127052</v>
      </c>
      <c r="EO2419" s="51">
        <f t="shared" si="1080"/>
        <v>0</v>
      </c>
      <c r="EP2419" s="75">
        <f t="shared" si="1081"/>
        <v>0</v>
      </c>
      <c r="EQ2419" s="51" t="e">
        <f t="shared" si="1082"/>
        <v>#DIV/0!</v>
      </c>
      <c r="ER2419" s="51">
        <f t="shared" si="1083"/>
        <v>100</v>
      </c>
      <c r="ES2419" s="51">
        <f t="shared" si="1084"/>
        <v>0</v>
      </c>
    </row>
    <row r="2420" spans="1:149" x14ac:dyDescent="0.45">
      <c r="A2420" s="78" t="s">
        <v>1524</v>
      </c>
      <c r="B2420" s="174" t="s">
        <v>3437</v>
      </c>
      <c r="C2420" s="51" t="s">
        <v>3585</v>
      </c>
      <c r="D2420" s="51" t="s">
        <v>3861</v>
      </c>
      <c r="E2420" s="78" t="s">
        <v>1121</v>
      </c>
      <c r="F2420" s="78" t="s">
        <v>3071</v>
      </c>
      <c r="G2420" s="72" t="s">
        <v>3392</v>
      </c>
      <c r="H2420" s="78" t="s">
        <v>1372</v>
      </c>
      <c r="I2420" s="78">
        <v>2</v>
      </c>
      <c r="J2420" s="300">
        <v>2860</v>
      </c>
      <c r="K2420" s="78"/>
      <c r="L2420" s="300">
        <v>601.85</v>
      </c>
      <c r="M2420" s="72">
        <v>2</v>
      </c>
      <c r="O2420" s="72"/>
      <c r="P2420" s="72" t="s">
        <v>1374</v>
      </c>
      <c r="AA2420" s="195"/>
      <c r="AB2420" s="195"/>
      <c r="AC2420" s="195"/>
      <c r="AD2420" s="72"/>
      <c r="AE2420" s="316">
        <v>1</v>
      </c>
      <c r="AF2420" s="195"/>
      <c r="AG2420" s="195">
        <v>0</v>
      </c>
      <c r="AH2420" s="72"/>
      <c r="AR2420" s="53">
        <v>28.02</v>
      </c>
      <c r="AT2420" s="77"/>
      <c r="AU2420" s="276">
        <v>28600</v>
      </c>
      <c r="AV2420" s="276"/>
      <c r="AW2420" s="276">
        <v>801372</v>
      </c>
      <c r="AX2420" s="95"/>
      <c r="AY2420" s="276"/>
      <c r="AZ2420" s="95"/>
      <c r="BB2420" s="80" t="s">
        <v>3412</v>
      </c>
      <c r="BC2420" s="270"/>
      <c r="BD2420" s="72">
        <v>76.179599999999994</v>
      </c>
      <c r="BE2420" s="72"/>
      <c r="BF2420" s="72">
        <v>5.9733099999999997E-2</v>
      </c>
      <c r="BG2420" s="72"/>
      <c r="BH2420" s="72">
        <v>12.553900000000001</v>
      </c>
      <c r="BI2420" s="72"/>
      <c r="BJ2420" s="72"/>
      <c r="BK2420" s="72"/>
      <c r="BL2420" s="72"/>
      <c r="BM2420" s="72"/>
      <c r="BN2420" s="72">
        <v>0.99555099999999996</v>
      </c>
      <c r="BO2420" s="72"/>
      <c r="BP2420" s="72"/>
      <c r="BQ2420" s="72"/>
      <c r="BR2420" s="72">
        <v>2.9866500000000001E-2</v>
      </c>
      <c r="BS2420" s="72"/>
      <c r="BT2420" s="72"/>
      <c r="BU2420" s="72"/>
      <c r="BV2420" s="72"/>
      <c r="BW2420" s="72"/>
      <c r="BX2420" s="72">
        <v>0.53759800000000002</v>
      </c>
      <c r="BY2420" s="72"/>
      <c r="BZ2420" s="72">
        <v>4.0120699999999996</v>
      </c>
      <c r="CA2420" s="72"/>
      <c r="CB2420" s="72">
        <v>4.7686900000000003</v>
      </c>
      <c r="CC2420" s="72"/>
      <c r="CD2420" s="72"/>
      <c r="CE2420" s="72"/>
      <c r="CF2420" s="72"/>
      <c r="CG2420" s="72"/>
      <c r="CH2420" s="72"/>
      <c r="CI2420" s="72"/>
      <c r="CJ2420" s="72"/>
      <c r="CK2420" s="72"/>
      <c r="CL2420" s="72"/>
      <c r="CM2420" s="72"/>
      <c r="CN2420" s="72"/>
      <c r="CO2420" s="72"/>
      <c r="CP2420" s="72"/>
      <c r="CQ2420" s="72"/>
      <c r="CR2420" s="72"/>
      <c r="CS2420" s="72"/>
      <c r="CT2420" s="72"/>
      <c r="CU2420" s="72"/>
      <c r="CV2420" s="72"/>
      <c r="CW2420" s="72"/>
      <c r="CX2420" s="72"/>
      <c r="CY2420" s="72"/>
      <c r="CZ2420" s="72"/>
      <c r="DA2420" s="72"/>
      <c r="DB2420" s="72"/>
      <c r="DC2420" s="72"/>
      <c r="DD2420" s="72"/>
      <c r="DE2420" s="72"/>
      <c r="DF2420" s="72"/>
      <c r="DG2420" s="72"/>
      <c r="DH2420" s="78">
        <f t="shared" si="1085"/>
        <v>99.137008600000001</v>
      </c>
      <c r="DJ2420" s="77">
        <f t="shared" si="1062"/>
        <v>0.86299139999999852</v>
      </c>
      <c r="DK2420" s="72"/>
      <c r="DL2420" s="51" t="s">
        <v>827</v>
      </c>
      <c r="DO2420" s="358">
        <v>0.86299999999999999</v>
      </c>
      <c r="DP2420" s="72"/>
      <c r="DQ2420" s="374"/>
      <c r="DR2420" s="72"/>
      <c r="DU2420" s="52"/>
      <c r="DX2420" s="75">
        <f t="shared" si="1063"/>
        <v>76.842746292023975</v>
      </c>
      <c r="DY2420" s="51">
        <f t="shared" si="1064"/>
        <v>0</v>
      </c>
      <c r="DZ2420" s="75">
        <f t="shared" si="1065"/>
        <v>6.0253078889047691E-2</v>
      </c>
      <c r="EA2420" s="51">
        <f t="shared" si="1066"/>
        <v>0</v>
      </c>
      <c r="EB2420" s="75">
        <f t="shared" si="1067"/>
        <v>12.663182173120363</v>
      </c>
      <c r="EC2420" s="51">
        <f t="shared" si="1068"/>
        <v>0</v>
      </c>
      <c r="ED2420" s="75">
        <f t="shared" si="1069"/>
        <v>1.0042173090141031</v>
      </c>
      <c r="EE2420" s="51">
        <f t="shared" si="1070"/>
        <v>0</v>
      </c>
      <c r="EF2420" s="75">
        <f t="shared" si="1071"/>
        <v>0</v>
      </c>
      <c r="EG2420" s="51" t="e">
        <f t="shared" si="1072"/>
        <v>#DIV/0!</v>
      </c>
      <c r="EH2420" s="75">
        <f t="shared" si="1073"/>
        <v>3.0126489009271961E-2</v>
      </c>
      <c r="EI2420" s="51">
        <f t="shared" si="1074"/>
        <v>0</v>
      </c>
      <c r="EJ2420" s="75">
        <f t="shared" si="1075"/>
        <v>0.54227781087193305</v>
      </c>
      <c r="EK2420" s="51">
        <f t="shared" si="1076"/>
        <v>0</v>
      </c>
      <c r="EL2420" s="75">
        <f t="shared" si="1077"/>
        <v>4.046995220713165</v>
      </c>
      <c r="EM2420" s="51">
        <f t="shared" si="1078"/>
        <v>0</v>
      </c>
      <c r="EN2420" s="75">
        <f t="shared" si="1079"/>
        <v>4.8102016263581318</v>
      </c>
      <c r="EO2420" s="51">
        <f t="shared" si="1080"/>
        <v>0</v>
      </c>
      <c r="EP2420" s="75">
        <f t="shared" si="1081"/>
        <v>0</v>
      </c>
      <c r="EQ2420" s="51" t="e">
        <f t="shared" si="1082"/>
        <v>#DIV/0!</v>
      </c>
      <c r="ER2420" s="51">
        <f t="shared" si="1083"/>
        <v>100</v>
      </c>
      <c r="ES2420" s="51">
        <f t="shared" si="1084"/>
        <v>0</v>
      </c>
    </row>
    <row r="2421" spans="1:149" x14ac:dyDescent="0.45">
      <c r="A2421" s="78" t="s">
        <v>1524</v>
      </c>
      <c r="B2421" s="174" t="s">
        <v>3437</v>
      </c>
      <c r="C2421" s="51" t="s">
        <v>3585</v>
      </c>
      <c r="D2421" s="51" t="s">
        <v>3861</v>
      </c>
      <c r="E2421" s="78" t="s">
        <v>1121</v>
      </c>
      <c r="F2421" s="78" t="s">
        <v>3072</v>
      </c>
      <c r="G2421" s="72" t="s">
        <v>3392</v>
      </c>
      <c r="H2421" s="78" t="s">
        <v>1372</v>
      </c>
      <c r="I2421" s="78">
        <v>2</v>
      </c>
      <c r="J2421" s="300">
        <v>2860</v>
      </c>
      <c r="K2421" s="78"/>
      <c r="L2421" s="300">
        <v>601.85</v>
      </c>
      <c r="M2421" s="72">
        <v>2</v>
      </c>
      <c r="O2421" s="72"/>
      <c r="P2421" s="72" t="s">
        <v>1374</v>
      </c>
      <c r="AA2421" s="195"/>
      <c r="AB2421" s="195"/>
      <c r="AC2421" s="195"/>
      <c r="AD2421" s="72"/>
      <c r="AE2421" s="316">
        <v>1</v>
      </c>
      <c r="AF2421" s="195"/>
      <c r="AG2421" s="195">
        <v>0</v>
      </c>
      <c r="AH2421" s="72"/>
      <c r="AR2421" s="53">
        <v>28.02</v>
      </c>
      <c r="AT2421" s="77"/>
      <c r="AU2421" s="276">
        <v>28600</v>
      </c>
      <c r="AV2421" s="276"/>
      <c r="AW2421" s="276">
        <v>801372</v>
      </c>
      <c r="AX2421" s="95"/>
      <c r="AY2421" s="276"/>
      <c r="AZ2421" s="95"/>
      <c r="BB2421" s="80" t="s">
        <v>3412</v>
      </c>
      <c r="BC2421" s="270"/>
      <c r="BD2421" s="72">
        <v>76.168800000000005</v>
      </c>
      <c r="BE2421" s="72"/>
      <c r="BF2421" s="72">
        <v>5.9724600000000003E-2</v>
      </c>
      <c r="BG2421" s="72"/>
      <c r="BH2421" s="72">
        <v>12.552099999999999</v>
      </c>
      <c r="BI2421" s="72"/>
      <c r="BJ2421" s="72"/>
      <c r="BK2421" s="72"/>
      <c r="BL2421" s="72"/>
      <c r="BM2421" s="72"/>
      <c r="BN2421" s="72">
        <v>0.99541100000000005</v>
      </c>
      <c r="BO2421" s="72"/>
      <c r="BP2421" s="72"/>
      <c r="BQ2421" s="72"/>
      <c r="BR2421" s="72">
        <v>2.9862300000000001E-2</v>
      </c>
      <c r="BS2421" s="72"/>
      <c r="BT2421" s="72"/>
      <c r="BU2421" s="72"/>
      <c r="BV2421" s="72"/>
      <c r="BW2421" s="72"/>
      <c r="BX2421" s="72">
        <v>0.53752200000000006</v>
      </c>
      <c r="BY2421" s="72"/>
      <c r="BZ2421" s="72">
        <v>4.0115100000000004</v>
      </c>
      <c r="CA2421" s="72"/>
      <c r="CB2421" s="72">
        <v>4.7680199999999999</v>
      </c>
      <c r="CC2421" s="72"/>
      <c r="CD2421" s="72"/>
      <c r="CE2421" s="72"/>
      <c r="CF2421" s="72"/>
      <c r="CG2421" s="72"/>
      <c r="CH2421" s="72"/>
      <c r="CI2421" s="72"/>
      <c r="CJ2421" s="72"/>
      <c r="CK2421" s="72"/>
      <c r="CL2421" s="72"/>
      <c r="CM2421" s="72"/>
      <c r="CN2421" s="72"/>
      <c r="CO2421" s="72"/>
      <c r="CP2421" s="72"/>
      <c r="CQ2421" s="72"/>
      <c r="CR2421" s="72"/>
      <c r="CS2421" s="72"/>
      <c r="CT2421" s="72"/>
      <c r="CU2421" s="72"/>
      <c r="CV2421" s="72"/>
      <c r="CW2421" s="72"/>
      <c r="CX2421" s="72"/>
      <c r="CY2421" s="72"/>
      <c r="CZ2421" s="72"/>
      <c r="DA2421" s="72"/>
      <c r="DB2421" s="72"/>
      <c r="DC2421" s="72"/>
      <c r="DD2421" s="72"/>
      <c r="DE2421" s="72"/>
      <c r="DF2421" s="72"/>
      <c r="DG2421" s="72"/>
      <c r="DH2421" s="78">
        <f t="shared" si="1085"/>
        <v>99.122949900000009</v>
      </c>
      <c r="DJ2421" s="77">
        <f t="shared" si="1062"/>
        <v>0.87705009999999106</v>
      </c>
      <c r="DK2421" s="72"/>
      <c r="DL2421" s="51" t="s">
        <v>827</v>
      </c>
      <c r="DO2421" s="358">
        <v>0.877</v>
      </c>
      <c r="DP2421" s="72"/>
      <c r="DQ2421" s="374"/>
      <c r="DR2421" s="72"/>
      <c r="DU2421" s="52"/>
      <c r="DX2421" s="75">
        <f t="shared" si="1063"/>
        <v>76.842749410547967</v>
      </c>
      <c r="DY2421" s="51">
        <f t="shared" si="1064"/>
        <v>0</v>
      </c>
      <c r="DZ2421" s="75">
        <f t="shared" si="1065"/>
        <v>6.0253049430281327E-2</v>
      </c>
      <c r="EA2421" s="51">
        <f t="shared" si="1066"/>
        <v>0</v>
      </c>
      <c r="EB2421" s="75">
        <f t="shared" si="1067"/>
        <v>12.663162277417248</v>
      </c>
      <c r="EC2421" s="51">
        <f t="shared" si="1068"/>
        <v>0</v>
      </c>
      <c r="ED2421" s="75">
        <f t="shared" si="1069"/>
        <v>1.0042184993527921</v>
      </c>
      <c r="EE2421" s="51">
        <f t="shared" si="1070"/>
        <v>0</v>
      </c>
      <c r="EF2421" s="75">
        <f t="shared" si="1071"/>
        <v>0</v>
      </c>
      <c r="EG2421" s="51" t="e">
        <f t="shared" si="1072"/>
        <v>#DIV/0!</v>
      </c>
      <c r="EH2421" s="75">
        <f t="shared" si="1073"/>
        <v>3.0126524715140664E-2</v>
      </c>
      <c r="EI2421" s="51">
        <f t="shared" si="1074"/>
        <v>0</v>
      </c>
      <c r="EJ2421" s="75">
        <f t="shared" si="1075"/>
        <v>0.54227805018139397</v>
      </c>
      <c r="EK2421" s="51">
        <f t="shared" si="1076"/>
        <v>0</v>
      </c>
      <c r="EL2421" s="75">
        <f t="shared" si="1077"/>
        <v>4.0470042548642917</v>
      </c>
      <c r="EM2421" s="51">
        <f t="shared" si="1078"/>
        <v>0</v>
      </c>
      <c r="EN2421" s="75">
        <f t="shared" si="1079"/>
        <v>4.8102079334908892</v>
      </c>
      <c r="EO2421" s="51">
        <f t="shared" si="1080"/>
        <v>0</v>
      </c>
      <c r="EP2421" s="75">
        <f t="shared" si="1081"/>
        <v>0</v>
      </c>
      <c r="EQ2421" s="51" t="e">
        <f t="shared" si="1082"/>
        <v>#DIV/0!</v>
      </c>
      <c r="ER2421" s="51">
        <f t="shared" si="1083"/>
        <v>100</v>
      </c>
      <c r="ES2421" s="51">
        <f t="shared" si="1084"/>
        <v>0</v>
      </c>
    </row>
    <row r="2422" spans="1:149" x14ac:dyDescent="0.45">
      <c r="A2422" s="78" t="s">
        <v>1524</v>
      </c>
      <c r="B2422" s="174" t="s">
        <v>3437</v>
      </c>
      <c r="C2422" s="51" t="s">
        <v>3585</v>
      </c>
      <c r="D2422" s="51" t="s">
        <v>3861</v>
      </c>
      <c r="E2422" s="78" t="s">
        <v>1121</v>
      </c>
      <c r="F2422" s="78" t="s">
        <v>3073</v>
      </c>
      <c r="G2422" s="72" t="s">
        <v>3392</v>
      </c>
      <c r="H2422" s="78" t="s">
        <v>1372</v>
      </c>
      <c r="I2422" s="78">
        <v>4</v>
      </c>
      <c r="J2422" s="300">
        <v>2830</v>
      </c>
      <c r="K2422" s="78"/>
      <c r="L2422" s="300">
        <v>603.85</v>
      </c>
      <c r="M2422" s="72">
        <v>2</v>
      </c>
      <c r="O2422" s="72"/>
      <c r="P2422" s="72" t="s">
        <v>1374</v>
      </c>
      <c r="AA2422" s="195"/>
      <c r="AB2422" s="195"/>
      <c r="AC2422" s="195"/>
      <c r="AD2422" s="72"/>
      <c r="AE2422" s="316">
        <v>1</v>
      </c>
      <c r="AF2422" s="195"/>
      <c r="AG2422" s="195">
        <v>0</v>
      </c>
      <c r="AH2422" s="72"/>
      <c r="AR2422" s="53">
        <v>26.59</v>
      </c>
      <c r="AT2422" s="77"/>
      <c r="AU2422" s="276">
        <v>28300</v>
      </c>
      <c r="AV2422" s="276"/>
      <c r="AW2422" s="276">
        <v>752497</v>
      </c>
      <c r="AX2422" s="95"/>
      <c r="AY2422" s="276"/>
      <c r="AZ2422" s="95"/>
      <c r="BB2422" s="80" t="s">
        <v>3412</v>
      </c>
      <c r="BC2422" s="270"/>
      <c r="BD2422" s="72">
        <v>76.258700000000005</v>
      </c>
      <c r="BE2422" s="72"/>
      <c r="BF2422" s="72">
        <v>5.9795099999999997E-2</v>
      </c>
      <c r="BG2422" s="72"/>
      <c r="BH2422" s="72">
        <v>12.5669</v>
      </c>
      <c r="BI2422" s="72"/>
      <c r="BJ2422" s="72"/>
      <c r="BK2422" s="72"/>
      <c r="BL2422" s="72"/>
      <c r="BM2422" s="72"/>
      <c r="BN2422" s="72">
        <v>0.99658599999999997</v>
      </c>
      <c r="BO2422" s="72"/>
      <c r="BP2422" s="72"/>
      <c r="BQ2422" s="72"/>
      <c r="BR2422" s="72">
        <v>2.98976E-2</v>
      </c>
      <c r="BS2422" s="72"/>
      <c r="BT2422" s="72"/>
      <c r="BU2422" s="72"/>
      <c r="BV2422" s="72"/>
      <c r="BW2422" s="72"/>
      <c r="BX2422" s="72">
        <v>0.53815599999999997</v>
      </c>
      <c r="BY2422" s="72"/>
      <c r="BZ2422" s="72">
        <v>4.0162399999999998</v>
      </c>
      <c r="CA2422" s="72"/>
      <c r="CB2422" s="72">
        <v>4.7736499999999999</v>
      </c>
      <c r="CC2422" s="72"/>
      <c r="CD2422" s="72"/>
      <c r="CE2422" s="72"/>
      <c r="CF2422" s="72"/>
      <c r="CG2422" s="72"/>
      <c r="CH2422" s="72"/>
      <c r="CI2422" s="72"/>
      <c r="CJ2422" s="72"/>
      <c r="CK2422" s="72"/>
      <c r="CL2422" s="72"/>
      <c r="CM2422" s="72"/>
      <c r="CN2422" s="72"/>
      <c r="CO2422" s="72"/>
      <c r="CP2422" s="72"/>
      <c r="CQ2422" s="72"/>
      <c r="CR2422" s="72"/>
      <c r="CS2422" s="72"/>
      <c r="CT2422" s="72"/>
      <c r="CU2422" s="72"/>
      <c r="CV2422" s="72"/>
      <c r="CW2422" s="72"/>
      <c r="CX2422" s="72"/>
      <c r="CY2422" s="72"/>
      <c r="CZ2422" s="72"/>
      <c r="DA2422" s="72"/>
      <c r="DB2422" s="72"/>
      <c r="DC2422" s="72"/>
      <c r="DD2422" s="72"/>
      <c r="DE2422" s="72"/>
      <c r="DF2422" s="72"/>
      <c r="DG2422" s="72"/>
      <c r="DH2422" s="78">
        <f t="shared" si="1085"/>
        <v>99.239924700000003</v>
      </c>
      <c r="DJ2422" s="77">
        <f t="shared" si="1062"/>
        <v>0.7600752999999969</v>
      </c>
      <c r="DK2422" s="72"/>
      <c r="DL2422" s="51" t="s">
        <v>827</v>
      </c>
      <c r="DO2422" s="358">
        <v>0.76</v>
      </c>
      <c r="DP2422" s="72"/>
      <c r="DQ2422" s="374"/>
      <c r="DR2422" s="72"/>
      <c r="DU2422" s="52"/>
      <c r="DX2422" s="75">
        <f t="shared" si="1063"/>
        <v>76.842762860339008</v>
      </c>
      <c r="DY2422" s="51">
        <f t="shared" si="1064"/>
        <v>0</v>
      </c>
      <c r="DZ2422" s="75">
        <f t="shared" si="1065"/>
        <v>6.0253068692624666E-2</v>
      </c>
      <c r="EA2422" s="51">
        <f t="shared" si="1066"/>
        <v>0</v>
      </c>
      <c r="EB2422" s="75">
        <f t="shared" si="1067"/>
        <v>12.663149471333687</v>
      </c>
      <c r="EC2422" s="51">
        <f t="shared" si="1068"/>
        <v>0</v>
      </c>
      <c r="ED2422" s="75">
        <f t="shared" si="1069"/>
        <v>1.0042188192027113</v>
      </c>
      <c r="EE2422" s="51">
        <f t="shared" si="1070"/>
        <v>0</v>
      </c>
      <c r="EF2422" s="75">
        <f t="shared" si="1071"/>
        <v>0</v>
      </c>
      <c r="EG2422" s="51" t="e">
        <f t="shared" si="1072"/>
        <v>#DIV/0!</v>
      </c>
      <c r="EH2422" s="75">
        <f t="shared" si="1073"/>
        <v>3.0126584729260678E-2</v>
      </c>
      <c r="EI2422" s="51">
        <f t="shared" si="1074"/>
        <v>0</v>
      </c>
      <c r="EJ2422" s="75">
        <f t="shared" si="1075"/>
        <v>0.54227771899951871</v>
      </c>
      <c r="EK2422" s="51">
        <f t="shared" si="1076"/>
        <v>0</v>
      </c>
      <c r="EL2422" s="75">
        <f t="shared" si="1077"/>
        <v>4.0470002492857589</v>
      </c>
      <c r="EM2422" s="51">
        <f t="shared" si="1078"/>
        <v>0</v>
      </c>
      <c r="EN2422" s="75">
        <f t="shared" si="1079"/>
        <v>4.810211227417426</v>
      </c>
      <c r="EO2422" s="51">
        <f t="shared" si="1080"/>
        <v>0</v>
      </c>
      <c r="EP2422" s="75">
        <f t="shared" si="1081"/>
        <v>0</v>
      </c>
      <c r="EQ2422" s="51" t="e">
        <f t="shared" si="1082"/>
        <v>#DIV/0!</v>
      </c>
      <c r="ER2422" s="51">
        <f t="shared" si="1083"/>
        <v>100</v>
      </c>
      <c r="ES2422" s="51">
        <f t="shared" si="1084"/>
        <v>0</v>
      </c>
    </row>
    <row r="2423" spans="1:149" x14ac:dyDescent="0.45">
      <c r="A2423" s="78" t="s">
        <v>1524</v>
      </c>
      <c r="B2423" s="174" t="s">
        <v>3437</v>
      </c>
      <c r="C2423" s="51" t="s">
        <v>3585</v>
      </c>
      <c r="D2423" s="51" t="s">
        <v>3861</v>
      </c>
      <c r="E2423" s="78" t="s">
        <v>1121</v>
      </c>
      <c r="F2423" s="78" t="s">
        <v>3074</v>
      </c>
      <c r="G2423" s="72" t="s">
        <v>3392</v>
      </c>
      <c r="H2423" s="78" t="s">
        <v>1372</v>
      </c>
      <c r="I2423" s="78">
        <v>4</v>
      </c>
      <c r="J2423" s="300">
        <v>2830</v>
      </c>
      <c r="K2423" s="78"/>
      <c r="L2423" s="300">
        <v>604.85</v>
      </c>
      <c r="M2423" s="72">
        <v>2</v>
      </c>
      <c r="O2423" s="72"/>
      <c r="P2423" s="72" t="s">
        <v>1374</v>
      </c>
      <c r="AA2423" s="195"/>
      <c r="AB2423" s="195"/>
      <c r="AC2423" s="195"/>
      <c r="AD2423" s="72"/>
      <c r="AE2423" s="316">
        <v>1</v>
      </c>
      <c r="AF2423" s="195"/>
      <c r="AG2423" s="195">
        <v>0</v>
      </c>
      <c r="AH2423" s="72"/>
      <c r="AR2423" s="53">
        <v>26.57</v>
      </c>
      <c r="AT2423" s="77"/>
      <c r="AU2423" s="276">
        <v>28300</v>
      </c>
      <c r="AV2423" s="276"/>
      <c r="AW2423" s="276">
        <v>751931</v>
      </c>
      <c r="AX2423" s="95"/>
      <c r="AY2423" s="276"/>
      <c r="AZ2423" s="95"/>
      <c r="BB2423" s="80" t="s">
        <v>3412</v>
      </c>
      <c r="BC2423" s="270"/>
      <c r="BD2423" s="72">
        <v>76.257199999999997</v>
      </c>
      <c r="BE2423" s="72"/>
      <c r="BF2423" s="72">
        <v>5.9793899999999997E-2</v>
      </c>
      <c r="BG2423" s="72"/>
      <c r="BH2423" s="72">
        <v>12.566700000000001</v>
      </c>
      <c r="BI2423" s="72"/>
      <c r="BJ2423" s="72"/>
      <c r="BK2423" s="72"/>
      <c r="BL2423" s="72"/>
      <c r="BM2423" s="72"/>
      <c r="BN2423" s="72">
        <v>0.99656599999999995</v>
      </c>
      <c r="BO2423" s="72"/>
      <c r="BP2423" s="72"/>
      <c r="BQ2423" s="72"/>
      <c r="BR2423" s="72">
        <v>2.9897E-2</v>
      </c>
      <c r="BS2423" s="72"/>
      <c r="BT2423" s="72"/>
      <c r="BU2423" s="72"/>
      <c r="BV2423" s="72"/>
      <c r="BW2423" s="72"/>
      <c r="BX2423" s="72">
        <v>0.53814499999999998</v>
      </c>
      <c r="BY2423" s="72"/>
      <c r="BZ2423" s="72">
        <v>4.0161600000000002</v>
      </c>
      <c r="CA2423" s="72"/>
      <c r="CB2423" s="72">
        <v>4.7735500000000002</v>
      </c>
      <c r="CC2423" s="72"/>
      <c r="CD2423" s="72"/>
      <c r="CE2423" s="72"/>
      <c r="CF2423" s="72"/>
      <c r="CG2423" s="72"/>
      <c r="CH2423" s="72"/>
      <c r="CI2423" s="72"/>
      <c r="CJ2423" s="72"/>
      <c r="CK2423" s="72"/>
      <c r="CL2423" s="72"/>
      <c r="CM2423" s="72"/>
      <c r="CN2423" s="72"/>
      <c r="CO2423" s="72"/>
      <c r="CP2423" s="72"/>
      <c r="CQ2423" s="72"/>
      <c r="CR2423" s="72"/>
      <c r="CS2423" s="72"/>
      <c r="CT2423" s="72"/>
      <c r="CU2423" s="72"/>
      <c r="CV2423" s="72"/>
      <c r="CW2423" s="72"/>
      <c r="CX2423" s="72"/>
      <c r="CY2423" s="72"/>
      <c r="CZ2423" s="72"/>
      <c r="DA2423" s="72"/>
      <c r="DB2423" s="72"/>
      <c r="DC2423" s="72"/>
      <c r="DD2423" s="72"/>
      <c r="DE2423" s="72"/>
      <c r="DF2423" s="72"/>
      <c r="DG2423" s="72"/>
      <c r="DH2423" s="78">
        <f t="shared" si="1085"/>
        <v>99.238011900000004</v>
      </c>
      <c r="DJ2423" s="77">
        <f t="shared" si="1062"/>
        <v>0.76198809999999639</v>
      </c>
      <c r="DK2423" s="72"/>
      <c r="DL2423" s="51" t="s">
        <v>827</v>
      </c>
      <c r="DO2423" s="358">
        <v>0.76200000000000001</v>
      </c>
      <c r="DP2423" s="72"/>
      <c r="DQ2423" s="374"/>
      <c r="DR2423" s="72"/>
      <c r="DU2423" s="52"/>
      <c r="DX2423" s="75">
        <f t="shared" si="1063"/>
        <v>76.842732477191021</v>
      </c>
      <c r="DY2423" s="51">
        <f t="shared" si="1064"/>
        <v>0</v>
      </c>
      <c r="DZ2423" s="75">
        <f t="shared" si="1065"/>
        <v>6.0253020848758047E-2</v>
      </c>
      <c r="EA2423" s="51">
        <f t="shared" si="1066"/>
        <v>0</v>
      </c>
      <c r="EB2423" s="75">
        <f t="shared" si="1067"/>
        <v>12.663192016243929</v>
      </c>
      <c r="EC2423" s="51">
        <f t="shared" si="1068"/>
        <v>0</v>
      </c>
      <c r="ED2423" s="75">
        <f t="shared" si="1069"/>
        <v>1.0042180218243568</v>
      </c>
      <c r="EE2423" s="51">
        <f t="shared" si="1070"/>
        <v>0</v>
      </c>
      <c r="EF2423" s="75">
        <f t="shared" si="1071"/>
        <v>0</v>
      </c>
      <c r="EG2423" s="51" t="e">
        <f t="shared" si="1072"/>
        <v>#DIV/0!</v>
      </c>
      <c r="EH2423" s="75">
        <f t="shared" si="1073"/>
        <v>3.0126560808298494E-2</v>
      </c>
      <c r="EI2423" s="51">
        <f t="shared" si="1074"/>
        <v>0</v>
      </c>
      <c r="EJ2423" s="75">
        <f t="shared" si="1075"/>
        <v>0.54227708687098353</v>
      </c>
      <c r="EK2423" s="51">
        <f t="shared" si="1076"/>
        <v>0</v>
      </c>
      <c r="EL2423" s="75">
        <f t="shared" si="1077"/>
        <v>4.0469976404273371</v>
      </c>
      <c r="EM2423" s="51">
        <f t="shared" si="1078"/>
        <v>0</v>
      </c>
      <c r="EN2423" s="75">
        <f t="shared" si="1079"/>
        <v>4.8102031757853059</v>
      </c>
      <c r="EO2423" s="51">
        <f t="shared" si="1080"/>
        <v>0</v>
      </c>
      <c r="EP2423" s="75">
        <f t="shared" si="1081"/>
        <v>0</v>
      </c>
      <c r="EQ2423" s="51" t="e">
        <f t="shared" si="1082"/>
        <v>#DIV/0!</v>
      </c>
      <c r="ER2423" s="51">
        <f t="shared" si="1083"/>
        <v>100</v>
      </c>
      <c r="ES2423" s="51">
        <f t="shared" si="1084"/>
        <v>0</v>
      </c>
    </row>
    <row r="2424" spans="1:149" x14ac:dyDescent="0.45">
      <c r="A2424" s="78" t="s">
        <v>1524</v>
      </c>
      <c r="B2424" s="174" t="s">
        <v>3437</v>
      </c>
      <c r="C2424" s="51" t="s">
        <v>3585</v>
      </c>
      <c r="D2424" s="51" t="s">
        <v>3861</v>
      </c>
      <c r="E2424" s="78" t="s">
        <v>1121</v>
      </c>
      <c r="F2424" s="78" t="s">
        <v>3075</v>
      </c>
      <c r="G2424" s="72" t="s">
        <v>3392</v>
      </c>
      <c r="H2424" s="78" t="s">
        <v>1372</v>
      </c>
      <c r="I2424" s="78">
        <v>4</v>
      </c>
      <c r="J2424" s="300">
        <v>2830</v>
      </c>
      <c r="K2424" s="78"/>
      <c r="L2424" s="300">
        <v>603.85</v>
      </c>
      <c r="M2424" s="72">
        <v>2</v>
      </c>
      <c r="O2424" s="72"/>
      <c r="P2424" s="72" t="s">
        <v>1374</v>
      </c>
      <c r="AA2424" s="195"/>
      <c r="AB2424" s="195"/>
      <c r="AC2424" s="195"/>
      <c r="AD2424" s="72"/>
      <c r="AE2424" s="316">
        <v>1</v>
      </c>
      <c r="AF2424" s="195"/>
      <c r="AG2424" s="195">
        <v>0</v>
      </c>
      <c r="AH2424" s="72"/>
      <c r="AR2424" s="53">
        <v>26.59</v>
      </c>
      <c r="AT2424" s="77"/>
      <c r="AU2424" s="276">
        <v>28300</v>
      </c>
      <c r="AV2424" s="276"/>
      <c r="AW2424" s="276">
        <v>752497</v>
      </c>
      <c r="AX2424" s="95"/>
      <c r="AY2424" s="276"/>
      <c r="AZ2424" s="95"/>
      <c r="BB2424" s="80" t="s">
        <v>3412</v>
      </c>
      <c r="BC2424" s="270"/>
      <c r="BD2424" s="72">
        <v>76.254099999999994</v>
      </c>
      <c r="BE2424" s="72"/>
      <c r="BF2424" s="72">
        <v>5.9791499999999997E-2</v>
      </c>
      <c r="BG2424" s="72"/>
      <c r="BH2424" s="72">
        <v>12.5662</v>
      </c>
      <c r="BI2424" s="72"/>
      <c r="BJ2424" s="72"/>
      <c r="BK2424" s="72"/>
      <c r="BL2424" s="72"/>
      <c r="BM2424" s="72"/>
      <c r="BN2424" s="72">
        <v>0.99652499999999999</v>
      </c>
      <c r="BO2424" s="72"/>
      <c r="BP2424" s="72"/>
      <c r="BQ2424" s="72"/>
      <c r="BR2424" s="72">
        <v>2.98958E-2</v>
      </c>
      <c r="BS2424" s="72"/>
      <c r="BT2424" s="72"/>
      <c r="BU2424" s="72"/>
      <c r="BV2424" s="72"/>
      <c r="BW2424" s="72"/>
      <c r="BX2424" s="72">
        <v>0.53812400000000005</v>
      </c>
      <c r="BY2424" s="72"/>
      <c r="BZ2424" s="72">
        <v>4.016</v>
      </c>
      <c r="CA2424" s="72"/>
      <c r="CB2424" s="72">
        <v>4.7733600000000003</v>
      </c>
      <c r="CC2424" s="72"/>
      <c r="CD2424" s="72"/>
      <c r="CE2424" s="72"/>
      <c r="CF2424" s="72"/>
      <c r="CG2424" s="72"/>
      <c r="CH2424" s="72"/>
      <c r="CI2424" s="72"/>
      <c r="CJ2424" s="72"/>
      <c r="CK2424" s="72"/>
      <c r="CL2424" s="72"/>
      <c r="CM2424" s="72"/>
      <c r="CN2424" s="72"/>
      <c r="CO2424" s="72"/>
      <c r="CP2424" s="72"/>
      <c r="CQ2424" s="72"/>
      <c r="CR2424" s="72"/>
      <c r="CS2424" s="72"/>
      <c r="CT2424" s="72"/>
      <c r="CU2424" s="72"/>
      <c r="CV2424" s="72"/>
      <c r="CW2424" s="72"/>
      <c r="CX2424" s="72"/>
      <c r="CY2424" s="72"/>
      <c r="CZ2424" s="72"/>
      <c r="DA2424" s="72"/>
      <c r="DB2424" s="72"/>
      <c r="DC2424" s="72"/>
      <c r="DD2424" s="72"/>
      <c r="DE2424" s="72"/>
      <c r="DF2424" s="72"/>
      <c r="DG2424" s="72"/>
      <c r="DH2424" s="78">
        <f t="shared" si="1085"/>
        <v>99.233996300000001</v>
      </c>
      <c r="DJ2424" s="77">
        <f t="shared" si="1062"/>
        <v>0.76600369999999884</v>
      </c>
      <c r="DK2424" s="72"/>
      <c r="DL2424" s="51" t="s">
        <v>827</v>
      </c>
      <c r="DO2424" s="358">
        <v>0.76600000000000001</v>
      </c>
      <c r="DP2424" s="72"/>
      <c r="DQ2424" s="374"/>
      <c r="DR2424" s="72"/>
      <c r="DU2424" s="52"/>
      <c r="DX2424" s="75">
        <f t="shared" si="1063"/>
        <v>76.842718063547338</v>
      </c>
      <c r="DY2424" s="51">
        <f t="shared" si="1064"/>
        <v>0</v>
      </c>
      <c r="DZ2424" s="75">
        <f t="shared" si="1065"/>
        <v>6.0253040519743735E-2</v>
      </c>
      <c r="EA2424" s="51">
        <f t="shared" si="1066"/>
        <v>0</v>
      </c>
      <c r="EB2424" s="75">
        <f t="shared" si="1067"/>
        <v>12.663200585019673</v>
      </c>
      <c r="EC2424" s="51">
        <f t="shared" si="1068"/>
        <v>0</v>
      </c>
      <c r="ED2424" s="75">
        <f t="shared" si="1069"/>
        <v>1.004217341995729</v>
      </c>
      <c r="EE2424" s="51">
        <f t="shared" si="1070"/>
        <v>0</v>
      </c>
      <c r="EF2424" s="75">
        <f t="shared" si="1071"/>
        <v>0</v>
      </c>
      <c r="EG2424" s="51" t="e">
        <f t="shared" si="1072"/>
        <v>#DIV/0!</v>
      </c>
      <c r="EH2424" s="75">
        <f t="shared" si="1073"/>
        <v>3.0126570645830172E-2</v>
      </c>
      <c r="EI2424" s="51">
        <f t="shared" si="1074"/>
        <v>0</v>
      </c>
      <c r="EJ2424" s="75">
        <f t="shared" si="1075"/>
        <v>0.54227786853727666</v>
      </c>
      <c r="EK2424" s="51">
        <f t="shared" si="1076"/>
        <v>0</v>
      </c>
      <c r="EL2424" s="75">
        <f t="shared" si="1077"/>
        <v>4.0470001710492438</v>
      </c>
      <c r="EM2424" s="51">
        <f t="shared" si="1078"/>
        <v>0</v>
      </c>
      <c r="EN2424" s="75">
        <f t="shared" si="1079"/>
        <v>4.8102063586851633</v>
      </c>
      <c r="EO2424" s="51">
        <f t="shared" si="1080"/>
        <v>0</v>
      </c>
      <c r="EP2424" s="75">
        <f t="shared" si="1081"/>
        <v>0</v>
      </c>
      <c r="EQ2424" s="51" t="e">
        <f t="shared" si="1082"/>
        <v>#DIV/0!</v>
      </c>
      <c r="ER2424" s="51">
        <f t="shared" si="1083"/>
        <v>100</v>
      </c>
      <c r="ES2424" s="51">
        <f t="shared" si="1084"/>
        <v>0</v>
      </c>
    </row>
    <row r="2425" spans="1:149" x14ac:dyDescent="0.45">
      <c r="A2425" s="78" t="s">
        <v>1524</v>
      </c>
      <c r="B2425" s="174" t="s">
        <v>3437</v>
      </c>
      <c r="C2425" s="51" t="s">
        <v>3585</v>
      </c>
      <c r="D2425" s="51" t="s">
        <v>3861</v>
      </c>
      <c r="E2425" s="78" t="s">
        <v>1121</v>
      </c>
      <c r="F2425" s="78" t="s">
        <v>3076</v>
      </c>
      <c r="G2425" s="72" t="s">
        <v>3392</v>
      </c>
      <c r="H2425" s="78" t="s">
        <v>1372</v>
      </c>
      <c r="I2425" s="78">
        <v>0.16666700000000001</v>
      </c>
      <c r="J2425" s="300">
        <v>2860</v>
      </c>
      <c r="K2425" s="78"/>
      <c r="L2425" s="300">
        <v>703.85</v>
      </c>
      <c r="M2425" s="72">
        <v>2</v>
      </c>
      <c r="O2425" s="72"/>
      <c r="P2425" s="72" t="s">
        <v>1374</v>
      </c>
      <c r="AA2425" s="195"/>
      <c r="AB2425" s="195"/>
      <c r="AC2425" s="195"/>
      <c r="AD2425" s="72"/>
      <c r="AE2425" s="316">
        <v>1</v>
      </c>
      <c r="AF2425" s="195"/>
      <c r="AG2425" s="195">
        <v>0</v>
      </c>
      <c r="AH2425" s="72"/>
      <c r="AR2425" s="53">
        <v>24.96</v>
      </c>
      <c r="AT2425" s="77"/>
      <c r="AU2425" s="276">
        <v>28600</v>
      </c>
      <c r="AV2425" s="276"/>
      <c r="AW2425" s="276">
        <v>713856</v>
      </c>
      <c r="AX2425" s="95"/>
      <c r="AY2425" s="276"/>
      <c r="AZ2425" s="95"/>
      <c r="BB2425" s="80" t="s">
        <v>3412</v>
      </c>
      <c r="BC2425" s="270"/>
      <c r="BD2425" s="72">
        <v>76.228800000000007</v>
      </c>
      <c r="BE2425" s="72"/>
      <c r="BF2425" s="72">
        <v>5.9771600000000001E-2</v>
      </c>
      <c r="BG2425" s="72"/>
      <c r="BH2425" s="72">
        <v>12.561999999999999</v>
      </c>
      <c r="BI2425" s="72"/>
      <c r="BJ2425" s="72"/>
      <c r="BK2425" s="72"/>
      <c r="BL2425" s="72"/>
      <c r="BM2425" s="72"/>
      <c r="BN2425" s="72">
        <v>0.99619400000000002</v>
      </c>
      <c r="BO2425" s="72"/>
      <c r="BP2425" s="72"/>
      <c r="BQ2425" s="72"/>
      <c r="BR2425" s="72">
        <v>2.9885800000000001E-2</v>
      </c>
      <c r="BS2425" s="72"/>
      <c r="BT2425" s="72"/>
      <c r="BU2425" s="72"/>
      <c r="BV2425" s="72"/>
      <c r="BW2425" s="72"/>
      <c r="BX2425" s="72">
        <v>0.53794500000000001</v>
      </c>
      <c r="BY2425" s="72"/>
      <c r="BZ2425" s="72">
        <v>4.0146600000000001</v>
      </c>
      <c r="CA2425" s="72"/>
      <c r="CB2425" s="72">
        <v>4.7717700000000001</v>
      </c>
      <c r="CC2425" s="72"/>
      <c r="CD2425" s="72"/>
      <c r="CE2425" s="72"/>
      <c r="CF2425" s="72"/>
      <c r="CG2425" s="72"/>
      <c r="CH2425" s="72"/>
      <c r="CI2425" s="72"/>
      <c r="CJ2425" s="72"/>
      <c r="CK2425" s="72"/>
      <c r="CL2425" s="72"/>
      <c r="CM2425" s="72"/>
      <c r="CN2425" s="72"/>
      <c r="CO2425" s="72"/>
      <c r="CP2425" s="72"/>
      <c r="CQ2425" s="72"/>
      <c r="CR2425" s="72"/>
      <c r="CS2425" s="72"/>
      <c r="CT2425" s="72"/>
      <c r="CU2425" s="72"/>
      <c r="CV2425" s="72"/>
      <c r="CW2425" s="72"/>
      <c r="CX2425" s="72"/>
      <c r="CY2425" s="72"/>
      <c r="CZ2425" s="72"/>
      <c r="DA2425" s="72"/>
      <c r="DB2425" s="72"/>
      <c r="DC2425" s="72"/>
      <c r="DD2425" s="72"/>
      <c r="DE2425" s="72"/>
      <c r="DF2425" s="72"/>
      <c r="DG2425" s="72"/>
      <c r="DH2425" s="78">
        <f t="shared" si="1085"/>
        <v>99.201026400000018</v>
      </c>
      <c r="DJ2425" s="77">
        <f t="shared" si="1062"/>
        <v>0.7989735999999823</v>
      </c>
      <c r="DK2425" s="72"/>
      <c r="DL2425" s="51" t="s">
        <v>827</v>
      </c>
      <c r="DO2425" s="358">
        <v>0.79900000000000004</v>
      </c>
      <c r="DP2425" s="72"/>
      <c r="DQ2425" s="374"/>
      <c r="DR2425" s="72"/>
      <c r="DU2425" s="52"/>
      <c r="DX2425" s="75">
        <f t="shared" si="1063"/>
        <v>76.842753312479829</v>
      </c>
      <c r="DY2425" s="51">
        <f t="shared" si="1064"/>
        <v>0</v>
      </c>
      <c r="DZ2425" s="75">
        <f t="shared" si="1065"/>
        <v>6.0253005608014554E-2</v>
      </c>
      <c r="EA2425" s="51">
        <f t="shared" si="1066"/>
        <v>0</v>
      </c>
      <c r="EB2425" s="75">
        <f t="shared" si="1067"/>
        <v>12.663175428596169</v>
      </c>
      <c r="EC2425" s="51">
        <f t="shared" si="1068"/>
        <v>0</v>
      </c>
      <c r="ED2425" s="75">
        <f t="shared" si="1069"/>
        <v>1.0042174321696331</v>
      </c>
      <c r="EE2425" s="51">
        <f t="shared" si="1070"/>
        <v>0</v>
      </c>
      <c r="EF2425" s="75">
        <f t="shared" si="1071"/>
        <v>0</v>
      </c>
      <c r="EG2425" s="51" t="e">
        <f t="shared" si="1072"/>
        <v>#DIV/0!</v>
      </c>
      <c r="EH2425" s="75">
        <f t="shared" si="1073"/>
        <v>3.0126502804007277E-2</v>
      </c>
      <c r="EI2425" s="51">
        <f t="shared" si="1074"/>
        <v>0</v>
      </c>
      <c r="EJ2425" s="75">
        <f t="shared" si="1075"/>
        <v>0.5422776553045825</v>
      </c>
      <c r="EK2425" s="51">
        <f t="shared" si="1076"/>
        <v>0</v>
      </c>
      <c r="EL2425" s="75">
        <f t="shared" si="1077"/>
        <v>4.0469944169851848</v>
      </c>
      <c r="EM2425" s="51">
        <f t="shared" si="1078"/>
        <v>0</v>
      </c>
      <c r="EN2425" s="75">
        <f t="shared" si="1079"/>
        <v>4.8102022460525662</v>
      </c>
      <c r="EO2425" s="51">
        <f t="shared" si="1080"/>
        <v>0</v>
      </c>
      <c r="EP2425" s="75">
        <f t="shared" si="1081"/>
        <v>0</v>
      </c>
      <c r="EQ2425" s="51" t="e">
        <f t="shared" si="1082"/>
        <v>#DIV/0!</v>
      </c>
      <c r="ER2425" s="51">
        <f t="shared" si="1083"/>
        <v>100</v>
      </c>
      <c r="ES2425" s="51">
        <f t="shared" si="1084"/>
        <v>0</v>
      </c>
    </row>
    <row r="2426" spans="1:149" x14ac:dyDescent="0.45">
      <c r="A2426" s="78" t="s">
        <v>1524</v>
      </c>
      <c r="B2426" s="174" t="s">
        <v>3437</v>
      </c>
      <c r="C2426" s="51" t="s">
        <v>3585</v>
      </c>
      <c r="D2426" s="51" t="s">
        <v>3861</v>
      </c>
      <c r="E2426" s="78" t="s">
        <v>1121</v>
      </c>
      <c r="F2426" s="78" t="s">
        <v>3077</v>
      </c>
      <c r="G2426" s="72" t="s">
        <v>3392</v>
      </c>
      <c r="H2426" s="78" t="s">
        <v>1372</v>
      </c>
      <c r="I2426" s="78">
        <v>0.16666700000000001</v>
      </c>
      <c r="J2426" s="300">
        <v>2860</v>
      </c>
      <c r="K2426" s="78"/>
      <c r="L2426" s="300">
        <v>703.85</v>
      </c>
      <c r="M2426" s="72">
        <v>2</v>
      </c>
      <c r="O2426" s="72"/>
      <c r="P2426" s="72" t="s">
        <v>1374</v>
      </c>
      <c r="AA2426" s="195"/>
      <c r="AB2426" s="195"/>
      <c r="AC2426" s="195"/>
      <c r="AD2426" s="72"/>
      <c r="AE2426" s="316">
        <v>1</v>
      </c>
      <c r="AF2426" s="195"/>
      <c r="AG2426" s="195">
        <v>0</v>
      </c>
      <c r="AH2426" s="72"/>
      <c r="AR2426" s="53">
        <v>24.96</v>
      </c>
      <c r="AT2426" s="77"/>
      <c r="AU2426" s="276">
        <v>28600</v>
      </c>
      <c r="AV2426" s="276"/>
      <c r="AW2426" s="276">
        <v>713856</v>
      </c>
      <c r="AX2426" s="95"/>
      <c r="AY2426" s="276"/>
      <c r="AZ2426" s="95"/>
      <c r="BB2426" s="80" t="s">
        <v>3412</v>
      </c>
      <c r="BC2426" s="270"/>
      <c r="BD2426" s="72">
        <v>76.226500000000001</v>
      </c>
      <c r="BE2426" s="72"/>
      <c r="BF2426" s="72">
        <v>5.9769799999999998E-2</v>
      </c>
      <c r="BG2426" s="72"/>
      <c r="BH2426" s="72">
        <v>12.5616</v>
      </c>
      <c r="BI2426" s="72"/>
      <c r="BJ2426" s="72"/>
      <c r="BK2426" s="72"/>
      <c r="BL2426" s="72"/>
      <c r="BM2426" s="72"/>
      <c r="BN2426" s="72">
        <v>0.99616400000000005</v>
      </c>
      <c r="BO2426" s="72"/>
      <c r="BP2426" s="72"/>
      <c r="BQ2426" s="72"/>
      <c r="BR2426" s="72">
        <v>2.9884899999999999E-2</v>
      </c>
      <c r="BS2426" s="72"/>
      <c r="BT2426" s="72"/>
      <c r="BU2426" s="72"/>
      <c r="BV2426" s="72"/>
      <c r="BW2426" s="72"/>
      <c r="BX2426" s="72">
        <v>0.53792899999999999</v>
      </c>
      <c r="BY2426" s="72"/>
      <c r="BZ2426" s="72">
        <v>4.0145400000000002</v>
      </c>
      <c r="CA2426" s="72"/>
      <c r="CB2426" s="72">
        <v>4.77163</v>
      </c>
      <c r="CC2426" s="72"/>
      <c r="CD2426" s="72"/>
      <c r="CE2426" s="72"/>
      <c r="CF2426" s="72"/>
      <c r="CG2426" s="72"/>
      <c r="CH2426" s="72"/>
      <c r="CI2426" s="72"/>
      <c r="CJ2426" s="72"/>
      <c r="CK2426" s="72"/>
      <c r="CL2426" s="72"/>
      <c r="CM2426" s="72"/>
      <c r="CN2426" s="72"/>
      <c r="CO2426" s="72"/>
      <c r="CP2426" s="72"/>
      <c r="CQ2426" s="72"/>
      <c r="CR2426" s="72"/>
      <c r="CS2426" s="72"/>
      <c r="CT2426" s="72"/>
      <c r="CU2426" s="72"/>
      <c r="CV2426" s="72"/>
      <c r="CW2426" s="72"/>
      <c r="CX2426" s="72"/>
      <c r="CY2426" s="72"/>
      <c r="CZ2426" s="72"/>
      <c r="DA2426" s="72"/>
      <c r="DB2426" s="72"/>
      <c r="DC2426" s="72"/>
      <c r="DD2426" s="72"/>
      <c r="DE2426" s="72"/>
      <c r="DF2426" s="72"/>
      <c r="DG2426" s="72"/>
      <c r="DH2426" s="78">
        <f t="shared" si="1085"/>
        <v>99.198017699999994</v>
      </c>
      <c r="DJ2426" s="77">
        <f t="shared" si="1062"/>
        <v>0.80198230000000592</v>
      </c>
      <c r="DK2426" s="72"/>
      <c r="DL2426" s="51" t="s">
        <v>827</v>
      </c>
      <c r="DO2426" s="358">
        <v>0.80200000000000005</v>
      </c>
      <c r="DP2426" s="72"/>
      <c r="DQ2426" s="374"/>
      <c r="DR2426" s="72"/>
      <c r="DU2426" s="52"/>
      <c r="DX2426" s="75">
        <f t="shared" si="1063"/>
        <v>76.842765377155317</v>
      </c>
      <c r="DY2426" s="51">
        <f t="shared" si="1064"/>
        <v>0</v>
      </c>
      <c r="DZ2426" s="75">
        <f t="shared" si="1065"/>
        <v>6.0253018543938108E-2</v>
      </c>
      <c r="EA2426" s="51">
        <f t="shared" si="1066"/>
        <v>0</v>
      </c>
      <c r="EB2426" s="75">
        <f t="shared" si="1067"/>
        <v>12.663156271922157</v>
      </c>
      <c r="EC2426" s="51">
        <f t="shared" si="1068"/>
        <v>0</v>
      </c>
      <c r="ED2426" s="75">
        <f t="shared" si="1069"/>
        <v>1.0042176477887421</v>
      </c>
      <c r="EE2426" s="51">
        <f t="shared" si="1070"/>
        <v>0</v>
      </c>
      <c r="EF2426" s="75">
        <f t="shared" si="1071"/>
        <v>0</v>
      </c>
      <c r="EG2426" s="51" t="e">
        <f t="shared" si="1072"/>
        <v>#DIV/0!</v>
      </c>
      <c r="EH2426" s="75">
        <f t="shared" si="1073"/>
        <v>3.0126509271969054E-2</v>
      </c>
      <c r="EI2426" s="51">
        <f t="shared" si="1074"/>
        <v>0</v>
      </c>
      <c r="EJ2426" s="75">
        <f t="shared" si="1075"/>
        <v>0.5422779733631713</v>
      </c>
      <c r="EK2426" s="51">
        <f t="shared" si="1076"/>
        <v>0</v>
      </c>
      <c r="EL2426" s="75">
        <f t="shared" si="1077"/>
        <v>4.0469961931507434</v>
      </c>
      <c r="EM2426" s="51">
        <f t="shared" si="1078"/>
        <v>0</v>
      </c>
      <c r="EN2426" s="75">
        <f t="shared" si="1079"/>
        <v>4.8102070088039675</v>
      </c>
      <c r="EO2426" s="51">
        <f t="shared" si="1080"/>
        <v>0</v>
      </c>
      <c r="EP2426" s="75">
        <f t="shared" si="1081"/>
        <v>0</v>
      </c>
      <c r="EQ2426" s="51" t="e">
        <f t="shared" si="1082"/>
        <v>#DIV/0!</v>
      </c>
      <c r="ER2426" s="51">
        <f t="shared" si="1083"/>
        <v>100</v>
      </c>
      <c r="ES2426" s="51">
        <f t="shared" si="1084"/>
        <v>0</v>
      </c>
    </row>
    <row r="2427" spans="1:149" x14ac:dyDescent="0.45">
      <c r="A2427" s="78" t="s">
        <v>1524</v>
      </c>
      <c r="B2427" s="174" t="s">
        <v>3437</v>
      </c>
      <c r="C2427" s="51" t="s">
        <v>3585</v>
      </c>
      <c r="D2427" s="51" t="s">
        <v>3861</v>
      </c>
      <c r="E2427" s="78" t="s">
        <v>1121</v>
      </c>
      <c r="F2427" s="78" t="s">
        <v>3078</v>
      </c>
      <c r="G2427" s="72" t="s">
        <v>3392</v>
      </c>
      <c r="H2427" s="78" t="s">
        <v>1372</v>
      </c>
      <c r="I2427" s="78">
        <v>0.16666700000000001</v>
      </c>
      <c r="J2427" s="300">
        <v>2860</v>
      </c>
      <c r="K2427" s="78"/>
      <c r="L2427" s="300">
        <v>703.85</v>
      </c>
      <c r="M2427" s="72">
        <v>2</v>
      </c>
      <c r="O2427" s="72"/>
      <c r="P2427" s="72" t="s">
        <v>1374</v>
      </c>
      <c r="AA2427" s="195"/>
      <c r="AB2427" s="195"/>
      <c r="AC2427" s="195"/>
      <c r="AD2427" s="72"/>
      <c r="AE2427" s="316">
        <v>1</v>
      </c>
      <c r="AF2427" s="195"/>
      <c r="AG2427" s="195">
        <v>0</v>
      </c>
      <c r="AH2427" s="72"/>
      <c r="AR2427" s="53">
        <v>24.96</v>
      </c>
      <c r="AT2427" s="77"/>
      <c r="AU2427" s="276">
        <v>28600</v>
      </c>
      <c r="AV2427" s="276"/>
      <c r="AW2427" s="276">
        <v>713856</v>
      </c>
      <c r="AX2427" s="95"/>
      <c r="AY2427" s="276"/>
      <c r="AZ2427" s="95"/>
      <c r="BB2427" s="80" t="s">
        <v>3412</v>
      </c>
      <c r="BC2427" s="270"/>
      <c r="BD2427" s="72">
        <v>76.227999999999994</v>
      </c>
      <c r="BE2427" s="72"/>
      <c r="BF2427" s="72">
        <v>5.9770999999999998E-2</v>
      </c>
      <c r="BG2427" s="72"/>
      <c r="BH2427" s="72">
        <v>12.5619</v>
      </c>
      <c r="BI2427" s="72"/>
      <c r="BJ2427" s="72"/>
      <c r="BK2427" s="72"/>
      <c r="BL2427" s="72"/>
      <c r="BM2427" s="72"/>
      <c r="BN2427" s="72">
        <v>0.99618399999999996</v>
      </c>
      <c r="BO2427" s="72"/>
      <c r="BP2427" s="72"/>
      <c r="BQ2427" s="72"/>
      <c r="BR2427" s="72">
        <v>2.9885499999999999E-2</v>
      </c>
      <c r="BS2427" s="72"/>
      <c r="BT2427" s="72"/>
      <c r="BU2427" s="72"/>
      <c r="BV2427" s="72"/>
      <c r="BW2427" s="72"/>
      <c r="BX2427" s="72">
        <v>0.53793899999999994</v>
      </c>
      <c r="BY2427" s="72"/>
      <c r="BZ2427" s="72">
        <v>4.0146199999999999</v>
      </c>
      <c r="CA2427" s="72"/>
      <c r="CB2427" s="72">
        <v>4.7717200000000002</v>
      </c>
      <c r="CC2427" s="72"/>
      <c r="CD2427" s="72"/>
      <c r="CE2427" s="72"/>
      <c r="CF2427" s="72"/>
      <c r="CG2427" s="72"/>
      <c r="CH2427" s="72"/>
      <c r="CI2427" s="72"/>
      <c r="CJ2427" s="72"/>
      <c r="CK2427" s="72"/>
      <c r="CL2427" s="72"/>
      <c r="CM2427" s="72"/>
      <c r="CN2427" s="72"/>
      <c r="CO2427" s="72"/>
      <c r="CP2427" s="72"/>
      <c r="CQ2427" s="72"/>
      <c r="CR2427" s="72"/>
      <c r="CS2427" s="72"/>
      <c r="CT2427" s="72"/>
      <c r="CU2427" s="72"/>
      <c r="CV2427" s="72"/>
      <c r="CW2427" s="72"/>
      <c r="CX2427" s="72"/>
      <c r="CY2427" s="72"/>
      <c r="CZ2427" s="72"/>
      <c r="DA2427" s="72"/>
      <c r="DB2427" s="72"/>
      <c r="DC2427" s="72"/>
      <c r="DD2427" s="72"/>
      <c r="DE2427" s="72"/>
      <c r="DF2427" s="72"/>
      <c r="DG2427" s="72"/>
      <c r="DH2427" s="78">
        <f t="shared" si="1085"/>
        <v>99.200019499999982</v>
      </c>
      <c r="DJ2427" s="77">
        <f t="shared" si="1062"/>
        <v>0.79998050000001797</v>
      </c>
      <c r="DK2427" s="72"/>
      <c r="DL2427" s="51" t="s">
        <v>827</v>
      </c>
      <c r="DO2427" s="358">
        <v>0.8</v>
      </c>
      <c r="DP2427" s="72"/>
      <c r="DQ2427" s="374"/>
      <c r="DR2427" s="72"/>
      <c r="DU2427" s="52"/>
      <c r="DX2427" s="75">
        <f t="shared" si="1063"/>
        <v>76.842726830310752</v>
      </c>
      <c r="DY2427" s="51">
        <f t="shared" si="1064"/>
        <v>0</v>
      </c>
      <c r="DZ2427" s="75">
        <f t="shared" si="1065"/>
        <v>6.025301234945827E-2</v>
      </c>
      <c r="EA2427" s="51">
        <f t="shared" si="1066"/>
        <v>0</v>
      </c>
      <c r="EB2427" s="75">
        <f t="shared" si="1067"/>
        <v>12.663203155922769</v>
      </c>
      <c r="EC2427" s="51">
        <f t="shared" si="1068"/>
        <v>0</v>
      </c>
      <c r="ED2427" s="75">
        <f t="shared" si="1069"/>
        <v>1.0042175445338497</v>
      </c>
      <c r="EE2427" s="51">
        <f t="shared" si="1070"/>
        <v>0</v>
      </c>
      <c r="EF2427" s="75">
        <f t="shared" si="1071"/>
        <v>0</v>
      </c>
      <c r="EG2427" s="51" t="e">
        <f t="shared" si="1072"/>
        <v>#DIV/0!</v>
      </c>
      <c r="EH2427" s="75">
        <f t="shared" si="1073"/>
        <v>3.0126506174729135E-2</v>
      </c>
      <c r="EI2427" s="51">
        <f t="shared" si="1074"/>
        <v>0</v>
      </c>
      <c r="EJ2427" s="75">
        <f t="shared" si="1075"/>
        <v>0.54227711114512434</v>
      </c>
      <c r="EK2427" s="51">
        <f t="shared" si="1076"/>
        <v>0</v>
      </c>
      <c r="EL2427" s="75">
        <f t="shared" si="1077"/>
        <v>4.0469951722136512</v>
      </c>
      <c r="EM2427" s="51">
        <f t="shared" si="1078"/>
        <v>0</v>
      </c>
      <c r="EN2427" s="75">
        <f t="shared" si="1079"/>
        <v>4.8102006673496689</v>
      </c>
      <c r="EO2427" s="51">
        <f t="shared" si="1080"/>
        <v>0</v>
      </c>
      <c r="EP2427" s="75">
        <f t="shared" si="1081"/>
        <v>0</v>
      </c>
      <c r="EQ2427" s="51" t="e">
        <f t="shared" si="1082"/>
        <v>#DIV/0!</v>
      </c>
      <c r="ER2427" s="51">
        <f t="shared" si="1083"/>
        <v>100</v>
      </c>
      <c r="ES2427" s="51">
        <f t="shared" si="1084"/>
        <v>0</v>
      </c>
    </row>
    <row r="2428" spans="1:149" x14ac:dyDescent="0.45">
      <c r="A2428" s="78" t="s">
        <v>1524</v>
      </c>
      <c r="B2428" s="174" t="s">
        <v>3437</v>
      </c>
      <c r="C2428" s="51" t="s">
        <v>3585</v>
      </c>
      <c r="D2428" s="51" t="s">
        <v>3861</v>
      </c>
      <c r="E2428" s="78" t="s">
        <v>1121</v>
      </c>
      <c r="F2428" s="78" t="s">
        <v>3079</v>
      </c>
      <c r="G2428" s="72" t="s">
        <v>3392</v>
      </c>
      <c r="H2428" s="78" t="s">
        <v>1372</v>
      </c>
      <c r="I2428" s="78">
        <v>0.16666700000000001</v>
      </c>
      <c r="J2428" s="300">
        <v>2860</v>
      </c>
      <c r="K2428" s="78"/>
      <c r="L2428" s="300">
        <v>701.85</v>
      </c>
      <c r="M2428" s="72">
        <v>2</v>
      </c>
      <c r="O2428" s="72"/>
      <c r="P2428" s="72" t="s">
        <v>1374</v>
      </c>
      <c r="AA2428" s="195"/>
      <c r="AB2428" s="195"/>
      <c r="AC2428" s="195"/>
      <c r="AD2428" s="72"/>
      <c r="AE2428" s="316">
        <v>1</v>
      </c>
      <c r="AF2428" s="195"/>
      <c r="AG2428" s="195">
        <v>0</v>
      </c>
      <c r="AH2428" s="72"/>
      <c r="AR2428" s="53">
        <v>25.02</v>
      </c>
      <c r="AT2428" s="77"/>
      <c r="AU2428" s="276">
        <v>28600</v>
      </c>
      <c r="AV2428" s="276"/>
      <c r="AW2428" s="276">
        <v>715572</v>
      </c>
      <c r="AX2428" s="95"/>
      <c r="AY2428" s="276"/>
      <c r="AZ2428" s="95"/>
      <c r="BB2428" s="80" t="s">
        <v>3412</v>
      </c>
      <c r="BC2428" s="270"/>
      <c r="BD2428" s="72">
        <v>76.238799999999998</v>
      </c>
      <c r="BE2428" s="72"/>
      <c r="BF2428" s="72">
        <v>5.9779499999999999E-2</v>
      </c>
      <c r="BG2428" s="72"/>
      <c r="BH2428" s="72">
        <v>12.563700000000001</v>
      </c>
      <c r="BI2428" s="72"/>
      <c r="BJ2428" s="72"/>
      <c r="BK2428" s="72"/>
      <c r="BL2428" s="72"/>
      <c r="BM2428" s="72"/>
      <c r="BN2428" s="72">
        <v>0.99632500000000002</v>
      </c>
      <c r="BO2428" s="72"/>
      <c r="BP2428" s="72"/>
      <c r="BQ2428" s="72"/>
      <c r="BR2428" s="72">
        <v>2.9889700000000002E-2</v>
      </c>
      <c r="BS2428" s="72"/>
      <c r="BT2428" s="72"/>
      <c r="BU2428" s="72"/>
      <c r="BV2428" s="72"/>
      <c r="BW2428" s="72"/>
      <c r="BX2428" s="72">
        <v>0.53801500000000002</v>
      </c>
      <c r="BY2428" s="72"/>
      <c r="BZ2428" s="72">
        <v>4.0151899999999996</v>
      </c>
      <c r="CA2428" s="72"/>
      <c r="CB2428" s="72">
        <v>4.7723899999999997</v>
      </c>
      <c r="CC2428" s="72"/>
      <c r="CD2428" s="72"/>
      <c r="CE2428" s="72"/>
      <c r="CF2428" s="72"/>
      <c r="CG2428" s="72"/>
      <c r="CH2428" s="72"/>
      <c r="CI2428" s="72"/>
      <c r="CJ2428" s="72"/>
      <c r="CK2428" s="72"/>
      <c r="CL2428" s="72"/>
      <c r="CM2428" s="72"/>
      <c r="CN2428" s="72"/>
      <c r="CO2428" s="72"/>
      <c r="CP2428" s="72"/>
      <c r="CQ2428" s="72"/>
      <c r="CR2428" s="72"/>
      <c r="CS2428" s="72"/>
      <c r="CT2428" s="72"/>
      <c r="CU2428" s="72"/>
      <c r="CV2428" s="72"/>
      <c r="CW2428" s="72"/>
      <c r="CX2428" s="72"/>
      <c r="CY2428" s="72"/>
      <c r="CZ2428" s="72"/>
      <c r="DA2428" s="72"/>
      <c r="DB2428" s="72"/>
      <c r="DC2428" s="72"/>
      <c r="DD2428" s="72"/>
      <c r="DE2428" s="72"/>
      <c r="DF2428" s="72"/>
      <c r="DG2428" s="72"/>
      <c r="DH2428" s="78">
        <f t="shared" si="1085"/>
        <v>99.214089200000004</v>
      </c>
      <c r="DJ2428" s="77">
        <f t="shared" si="1062"/>
        <v>0.78591079999999636</v>
      </c>
      <c r="DK2428" s="72"/>
      <c r="DL2428" s="51" t="s">
        <v>827</v>
      </c>
      <c r="DO2428" s="358">
        <v>0.78600000000000003</v>
      </c>
      <c r="DP2428" s="72"/>
      <c r="DQ2428" s="374"/>
      <c r="DR2428" s="72"/>
      <c r="DU2428" s="52"/>
      <c r="DX2428" s="75">
        <f t="shared" si="1063"/>
        <v>76.842715197752369</v>
      </c>
      <c r="DY2428" s="51">
        <f t="shared" si="1064"/>
        <v>0</v>
      </c>
      <c r="DZ2428" s="75">
        <f t="shared" si="1065"/>
        <v>6.0253035110259319E-2</v>
      </c>
      <c r="EA2428" s="51">
        <f t="shared" si="1066"/>
        <v>0</v>
      </c>
      <c r="EB2428" s="75">
        <f t="shared" si="1067"/>
        <v>12.663221626389735</v>
      </c>
      <c r="EC2428" s="51">
        <f t="shared" si="1068"/>
        <v>0</v>
      </c>
      <c r="ED2428" s="75">
        <f t="shared" si="1069"/>
        <v>1.0042172518376553</v>
      </c>
      <c r="EE2428" s="51">
        <f t="shared" si="1070"/>
        <v>0</v>
      </c>
      <c r="EF2428" s="75">
        <f t="shared" si="1071"/>
        <v>0</v>
      </c>
      <c r="EG2428" s="51" t="e">
        <f t="shared" si="1072"/>
        <v>#DIV/0!</v>
      </c>
      <c r="EH2428" s="75">
        <f t="shared" si="1073"/>
        <v>3.0126467159061518E-2</v>
      </c>
      <c r="EI2428" s="51">
        <f t="shared" si="1074"/>
        <v>0</v>
      </c>
      <c r="EJ2428" s="75">
        <f t="shared" si="1075"/>
        <v>0.54227681203165246</v>
      </c>
      <c r="EK2428" s="51">
        <f t="shared" si="1076"/>
        <v>0</v>
      </c>
      <c r="EL2428" s="75">
        <f t="shared" si="1077"/>
        <v>4.0469957768860914</v>
      </c>
      <c r="EM2428" s="51">
        <f t="shared" si="1078"/>
        <v>0</v>
      </c>
      <c r="EN2428" s="75">
        <f t="shared" si="1079"/>
        <v>4.8101938328331695</v>
      </c>
      <c r="EO2428" s="51">
        <f t="shared" si="1080"/>
        <v>0</v>
      </c>
      <c r="EP2428" s="75">
        <f t="shared" si="1081"/>
        <v>0</v>
      </c>
      <c r="EQ2428" s="51" t="e">
        <f t="shared" si="1082"/>
        <v>#DIV/0!</v>
      </c>
      <c r="ER2428" s="51">
        <f t="shared" si="1083"/>
        <v>100</v>
      </c>
      <c r="ES2428" s="51">
        <f t="shared" si="1084"/>
        <v>0</v>
      </c>
    </row>
    <row r="2429" spans="1:149" x14ac:dyDescent="0.45">
      <c r="A2429" s="78" t="s">
        <v>1524</v>
      </c>
      <c r="B2429" s="174" t="s">
        <v>3437</v>
      </c>
      <c r="C2429" s="51" t="s">
        <v>3585</v>
      </c>
      <c r="D2429" s="51" t="s">
        <v>3861</v>
      </c>
      <c r="E2429" s="78" t="s">
        <v>1121</v>
      </c>
      <c r="F2429" s="78" t="s">
        <v>3080</v>
      </c>
      <c r="G2429" s="72" t="s">
        <v>3392</v>
      </c>
      <c r="H2429" s="78" t="s">
        <v>1372</v>
      </c>
      <c r="I2429" s="78">
        <v>0.16666700000000001</v>
      </c>
      <c r="J2429" s="300">
        <v>2860</v>
      </c>
      <c r="K2429" s="78"/>
      <c r="L2429" s="300">
        <v>652.85</v>
      </c>
      <c r="M2429" s="72">
        <v>2</v>
      </c>
      <c r="O2429" s="72"/>
      <c r="P2429" s="72" t="s">
        <v>1374</v>
      </c>
      <c r="AA2429" s="195"/>
      <c r="AB2429" s="195"/>
      <c r="AC2429" s="195"/>
      <c r="AD2429" s="72"/>
      <c r="AE2429" s="316">
        <v>1</v>
      </c>
      <c r="AF2429" s="195"/>
      <c r="AG2429" s="195">
        <v>0</v>
      </c>
      <c r="AH2429" s="72"/>
      <c r="AR2429" s="53">
        <v>26.59</v>
      </c>
      <c r="AT2429" s="77"/>
      <c r="AU2429" s="276">
        <v>28600</v>
      </c>
      <c r="AV2429" s="276"/>
      <c r="AW2429" s="276">
        <v>760474</v>
      </c>
      <c r="AX2429" s="95"/>
      <c r="AY2429" s="276"/>
      <c r="AZ2429" s="95"/>
      <c r="BB2429" s="80" t="s">
        <v>3412</v>
      </c>
      <c r="BC2429" s="270"/>
      <c r="BD2429" s="72">
        <v>76.239500000000007</v>
      </c>
      <c r="BE2429" s="72"/>
      <c r="BF2429" s="72">
        <v>5.9780100000000003E-2</v>
      </c>
      <c r="BG2429" s="72"/>
      <c r="BH2429" s="72">
        <v>12.563800000000001</v>
      </c>
      <c r="BI2429" s="72"/>
      <c r="BJ2429" s="72"/>
      <c r="BK2429" s="72"/>
      <c r="BL2429" s="72"/>
      <c r="BM2429" s="72"/>
      <c r="BN2429" s="72">
        <v>0.99633499999999997</v>
      </c>
      <c r="BO2429" s="72"/>
      <c r="BP2429" s="72"/>
      <c r="BQ2429" s="72"/>
      <c r="BR2429" s="72">
        <v>2.989E-2</v>
      </c>
      <c r="BS2429" s="72"/>
      <c r="BT2429" s="72"/>
      <c r="BU2429" s="72"/>
      <c r="BV2429" s="72"/>
      <c r="BW2429" s="72"/>
      <c r="BX2429" s="72">
        <v>0.53802099999999997</v>
      </c>
      <c r="BY2429" s="72"/>
      <c r="BZ2429" s="72">
        <v>4.0152299999999999</v>
      </c>
      <c r="CA2429" s="72"/>
      <c r="CB2429" s="72">
        <v>4.7724399999999996</v>
      </c>
      <c r="CC2429" s="72"/>
      <c r="CD2429" s="72"/>
      <c r="CE2429" s="72"/>
      <c r="CF2429" s="72"/>
      <c r="CG2429" s="72"/>
      <c r="CH2429" s="72"/>
      <c r="CI2429" s="72"/>
      <c r="CJ2429" s="72"/>
      <c r="CK2429" s="72"/>
      <c r="CL2429" s="72"/>
      <c r="CM2429" s="72"/>
      <c r="CN2429" s="72"/>
      <c r="CO2429" s="72"/>
      <c r="CP2429" s="72"/>
      <c r="CQ2429" s="72"/>
      <c r="CR2429" s="72"/>
      <c r="CS2429" s="72"/>
      <c r="CT2429" s="72"/>
      <c r="CU2429" s="72"/>
      <c r="CV2429" s="72"/>
      <c r="CW2429" s="72"/>
      <c r="CX2429" s="72"/>
      <c r="CY2429" s="72"/>
      <c r="CZ2429" s="72"/>
      <c r="DA2429" s="72"/>
      <c r="DB2429" s="72"/>
      <c r="DC2429" s="72"/>
      <c r="DD2429" s="72"/>
      <c r="DE2429" s="72"/>
      <c r="DF2429" s="72"/>
      <c r="DG2429" s="72"/>
      <c r="DH2429" s="78">
        <f t="shared" si="1085"/>
        <v>99.214996100000008</v>
      </c>
      <c r="DJ2429" s="77">
        <f t="shared" si="1062"/>
        <v>0.78500389999999243</v>
      </c>
      <c r="DK2429" s="72"/>
      <c r="DL2429" s="51" t="s">
        <v>827</v>
      </c>
      <c r="DO2429" s="358">
        <v>0.78500000000000003</v>
      </c>
      <c r="DP2429" s="72"/>
      <c r="DQ2429" s="374"/>
      <c r="DR2429" s="72"/>
      <c r="DU2429" s="52"/>
      <c r="DX2429" s="75">
        <f t="shared" si="1063"/>
        <v>76.842718335802061</v>
      </c>
      <c r="DY2429" s="51">
        <f t="shared" si="1064"/>
        <v>0</v>
      </c>
      <c r="DZ2429" s="75">
        <f t="shared" si="1065"/>
        <v>6.0253089099299974E-2</v>
      </c>
      <c r="EA2429" s="51">
        <f t="shared" si="1066"/>
        <v>0</v>
      </c>
      <c r="EB2429" s="75">
        <f t="shared" si="1067"/>
        <v>12.663206666194688</v>
      </c>
      <c r="EC2429" s="51">
        <f t="shared" si="1068"/>
        <v>0</v>
      </c>
      <c r="ED2429" s="75">
        <f t="shared" si="1069"/>
        <v>1.0042181516549997</v>
      </c>
      <c r="EE2429" s="51">
        <f t="shared" si="1070"/>
        <v>0</v>
      </c>
      <c r="EF2429" s="75">
        <f t="shared" si="1071"/>
        <v>0</v>
      </c>
      <c r="EG2429" s="51" t="e">
        <f t="shared" si="1072"/>
        <v>#DIV/0!</v>
      </c>
      <c r="EH2429" s="75">
        <f t="shared" si="1073"/>
        <v>3.0126494154042505E-2</v>
      </c>
      <c r="EI2429" s="51">
        <f t="shared" si="1074"/>
        <v>0</v>
      </c>
      <c r="EJ2429" s="75">
        <f t="shared" si="1075"/>
        <v>0.54227790268491471</v>
      </c>
      <c r="EK2429" s="51">
        <f t="shared" si="1076"/>
        <v>0</v>
      </c>
      <c r="EL2429" s="75">
        <f t="shared" si="1077"/>
        <v>4.0469991007740411</v>
      </c>
      <c r="EM2429" s="51">
        <f t="shared" si="1078"/>
        <v>0</v>
      </c>
      <c r="EN2429" s="75">
        <f t="shared" si="1079"/>
        <v>4.8102002596359519</v>
      </c>
      <c r="EO2429" s="51">
        <f t="shared" si="1080"/>
        <v>0</v>
      </c>
      <c r="EP2429" s="75">
        <f t="shared" si="1081"/>
        <v>0</v>
      </c>
      <c r="EQ2429" s="51" t="e">
        <f t="shared" si="1082"/>
        <v>#DIV/0!</v>
      </c>
      <c r="ER2429" s="51">
        <f t="shared" si="1083"/>
        <v>100</v>
      </c>
      <c r="ES2429" s="51">
        <f t="shared" si="1084"/>
        <v>0</v>
      </c>
    </row>
    <row r="2430" spans="1:149" x14ac:dyDescent="0.45">
      <c r="A2430" s="78" t="s">
        <v>1524</v>
      </c>
      <c r="B2430" s="174" t="s">
        <v>3437</v>
      </c>
      <c r="C2430" s="51" t="s">
        <v>3585</v>
      </c>
      <c r="D2430" s="51" t="s">
        <v>3861</v>
      </c>
      <c r="E2430" s="78" t="s">
        <v>1121</v>
      </c>
      <c r="F2430" s="78" t="s">
        <v>3081</v>
      </c>
      <c r="G2430" s="72" t="s">
        <v>3392</v>
      </c>
      <c r="H2430" s="78" t="s">
        <v>1372</v>
      </c>
      <c r="I2430" s="78">
        <v>0.16666700000000001</v>
      </c>
      <c r="J2430" s="300">
        <v>2860</v>
      </c>
      <c r="K2430" s="78"/>
      <c r="L2430" s="300">
        <v>653.85</v>
      </c>
      <c r="M2430" s="72">
        <v>2</v>
      </c>
      <c r="O2430" s="72"/>
      <c r="P2430" s="72" t="s">
        <v>1374</v>
      </c>
      <c r="AA2430" s="195"/>
      <c r="AB2430" s="195"/>
      <c r="AC2430" s="195"/>
      <c r="AD2430" s="72"/>
      <c r="AE2430" s="316">
        <v>1</v>
      </c>
      <c r="AF2430" s="195"/>
      <c r="AG2430" s="195">
        <v>0</v>
      </c>
      <c r="AH2430" s="72"/>
      <c r="AR2430" s="53">
        <v>26.56</v>
      </c>
      <c r="AT2430" s="77"/>
      <c r="AU2430" s="276">
        <v>28600</v>
      </c>
      <c r="AV2430" s="276"/>
      <c r="AW2430" s="276">
        <v>759616</v>
      </c>
      <c r="AX2430" s="95"/>
      <c r="AY2430" s="276"/>
      <c r="AZ2430" s="95"/>
      <c r="BB2430" s="80" t="s">
        <v>3412</v>
      </c>
      <c r="BC2430" s="270"/>
      <c r="BD2430" s="72">
        <v>76.244100000000003</v>
      </c>
      <c r="BE2430" s="72"/>
      <c r="BF2430" s="72">
        <v>5.9783700000000002E-2</v>
      </c>
      <c r="BG2430" s="72"/>
      <c r="BH2430" s="72">
        <v>12.564500000000001</v>
      </c>
      <c r="BI2430" s="72"/>
      <c r="BJ2430" s="72"/>
      <c r="BK2430" s="72"/>
      <c r="BL2430" s="72"/>
      <c r="BM2430" s="72"/>
      <c r="BN2430" s="72">
        <v>0.99639500000000003</v>
      </c>
      <c r="BO2430" s="72"/>
      <c r="BP2430" s="72"/>
      <c r="BQ2430" s="72"/>
      <c r="BR2430" s="72">
        <v>2.98918E-2</v>
      </c>
      <c r="BS2430" s="72"/>
      <c r="BT2430" s="72"/>
      <c r="BU2430" s="72"/>
      <c r="BV2430" s="72"/>
      <c r="BW2430" s="72"/>
      <c r="BX2430" s="72">
        <v>0.538053</v>
      </c>
      <c r="BY2430" s="72"/>
      <c r="BZ2430" s="72">
        <v>4.0154699999999997</v>
      </c>
      <c r="CA2430" s="72"/>
      <c r="CB2430" s="72">
        <v>4.7727300000000001</v>
      </c>
      <c r="CC2430" s="72"/>
      <c r="CD2430" s="72"/>
      <c r="CE2430" s="72"/>
      <c r="CF2430" s="72"/>
      <c r="CG2430" s="72"/>
      <c r="CH2430" s="72"/>
      <c r="CI2430" s="72"/>
      <c r="CJ2430" s="72"/>
      <c r="CK2430" s="72"/>
      <c r="CL2430" s="72"/>
      <c r="CM2430" s="72"/>
      <c r="CN2430" s="72"/>
      <c r="CO2430" s="72"/>
      <c r="CP2430" s="72"/>
      <c r="CQ2430" s="72"/>
      <c r="CR2430" s="72"/>
      <c r="CS2430" s="72"/>
      <c r="CT2430" s="72"/>
      <c r="CU2430" s="72"/>
      <c r="CV2430" s="72"/>
      <c r="CW2430" s="72"/>
      <c r="CX2430" s="72"/>
      <c r="CY2430" s="72"/>
      <c r="CZ2430" s="72"/>
      <c r="DA2430" s="72"/>
      <c r="DB2430" s="72"/>
      <c r="DC2430" s="72"/>
      <c r="DD2430" s="72"/>
      <c r="DE2430" s="72"/>
      <c r="DF2430" s="72"/>
      <c r="DG2430" s="72"/>
      <c r="DH2430" s="78">
        <f t="shared" si="1085"/>
        <v>99.220923499999998</v>
      </c>
      <c r="DJ2430" s="77">
        <f t="shared" si="1062"/>
        <v>0.77907650000000217</v>
      </c>
      <c r="DK2430" s="72"/>
      <c r="DL2430" s="51" t="s">
        <v>827</v>
      </c>
      <c r="DO2430" s="358">
        <v>0.77900000000000003</v>
      </c>
      <c r="DP2430" s="72"/>
      <c r="DQ2430" s="374"/>
      <c r="DR2430" s="72"/>
      <c r="DU2430" s="52"/>
      <c r="DX2430" s="75">
        <f t="shared" si="1063"/>
        <v>76.842763915617056</v>
      </c>
      <c r="DY2430" s="51">
        <f t="shared" si="1064"/>
        <v>0</v>
      </c>
      <c r="DZ2430" s="75">
        <f t="shared" si="1065"/>
        <v>6.0253117881935464E-2</v>
      </c>
      <c r="EA2430" s="51">
        <f t="shared" si="1066"/>
        <v>0</v>
      </c>
      <c r="EB2430" s="75">
        <f t="shared" si="1067"/>
        <v>12.663155669983258</v>
      </c>
      <c r="EC2430" s="51">
        <f t="shared" si="1068"/>
        <v>0</v>
      </c>
      <c r="ED2430" s="75">
        <f t="shared" si="1069"/>
        <v>1.004218631365591</v>
      </c>
      <c r="EE2430" s="51">
        <f t="shared" si="1070"/>
        <v>0</v>
      </c>
      <c r="EF2430" s="75">
        <f t="shared" si="1071"/>
        <v>0</v>
      </c>
      <c r="EG2430" s="51" t="e">
        <f t="shared" si="1072"/>
        <v>#DIV/0!</v>
      </c>
      <c r="EH2430" s="75">
        <f t="shared" si="1073"/>
        <v>3.0126508548370848E-2</v>
      </c>
      <c r="EI2430" s="51">
        <f t="shared" si="1074"/>
        <v>0</v>
      </c>
      <c r="EJ2430" s="75">
        <f t="shared" si="1075"/>
        <v>0.5422777585818378</v>
      </c>
      <c r="EK2430" s="51">
        <f t="shared" si="1076"/>
        <v>0</v>
      </c>
      <c r="EL2430" s="75">
        <f t="shared" si="1077"/>
        <v>4.0469992198772466</v>
      </c>
      <c r="EM2430" s="51">
        <f t="shared" si="1078"/>
        <v>0</v>
      </c>
      <c r="EN2430" s="75">
        <f t="shared" si="1079"/>
        <v>4.8102051781447086</v>
      </c>
      <c r="EO2430" s="51">
        <f t="shared" si="1080"/>
        <v>0</v>
      </c>
      <c r="EP2430" s="75">
        <f t="shared" si="1081"/>
        <v>0</v>
      </c>
      <c r="EQ2430" s="51" t="e">
        <f t="shared" si="1082"/>
        <v>#DIV/0!</v>
      </c>
      <c r="ER2430" s="51">
        <f t="shared" si="1083"/>
        <v>100</v>
      </c>
      <c r="ES2430" s="51">
        <f t="shared" si="1084"/>
        <v>0</v>
      </c>
    </row>
    <row r="2431" spans="1:149" x14ac:dyDescent="0.45">
      <c r="A2431" s="78" t="s">
        <v>1524</v>
      </c>
      <c r="B2431" s="174" t="s">
        <v>3437</v>
      </c>
      <c r="C2431" s="51" t="s">
        <v>3585</v>
      </c>
      <c r="D2431" s="51" t="s">
        <v>3861</v>
      </c>
      <c r="E2431" s="78" t="s">
        <v>1121</v>
      </c>
      <c r="F2431" s="78" t="s">
        <v>3082</v>
      </c>
      <c r="G2431" s="72" t="s">
        <v>3392</v>
      </c>
      <c r="H2431" s="78" t="s">
        <v>1372</v>
      </c>
      <c r="I2431" s="78">
        <v>0.16666700000000001</v>
      </c>
      <c r="J2431" s="300">
        <v>2860</v>
      </c>
      <c r="K2431" s="78"/>
      <c r="L2431" s="300">
        <v>652.85</v>
      </c>
      <c r="M2431" s="72">
        <v>2</v>
      </c>
      <c r="O2431" s="72"/>
      <c r="P2431" s="72" t="s">
        <v>1374</v>
      </c>
      <c r="AA2431" s="195"/>
      <c r="AB2431" s="195"/>
      <c r="AC2431" s="195"/>
      <c r="AD2431" s="72"/>
      <c r="AE2431" s="316">
        <v>1</v>
      </c>
      <c r="AF2431" s="195"/>
      <c r="AG2431" s="195">
        <v>0</v>
      </c>
      <c r="AH2431" s="72"/>
      <c r="AR2431" s="53">
        <v>26.59</v>
      </c>
      <c r="AT2431" s="77"/>
      <c r="AU2431" s="276">
        <v>28600</v>
      </c>
      <c r="AV2431" s="276"/>
      <c r="AW2431" s="276">
        <v>760474</v>
      </c>
      <c r="AX2431" s="95"/>
      <c r="AY2431" s="276"/>
      <c r="AZ2431" s="95"/>
      <c r="BB2431" s="80" t="s">
        <v>3412</v>
      </c>
      <c r="BC2431" s="270"/>
      <c r="BD2431" s="72">
        <v>76.238</v>
      </c>
      <c r="BE2431" s="72"/>
      <c r="BF2431" s="72">
        <v>5.9778900000000003E-2</v>
      </c>
      <c r="BG2431" s="72"/>
      <c r="BH2431" s="72">
        <v>12.563499999999999</v>
      </c>
      <c r="BI2431" s="72"/>
      <c r="BJ2431" s="72"/>
      <c r="BK2431" s="72"/>
      <c r="BL2431" s="72"/>
      <c r="BM2431" s="72"/>
      <c r="BN2431" s="72">
        <v>0.99631499999999995</v>
      </c>
      <c r="BO2431" s="72"/>
      <c r="BP2431" s="72"/>
      <c r="BQ2431" s="72"/>
      <c r="BR2431" s="72">
        <v>2.98894E-2</v>
      </c>
      <c r="BS2431" s="72"/>
      <c r="BT2431" s="72"/>
      <c r="BU2431" s="72"/>
      <c r="BV2431" s="72"/>
      <c r="BW2431" s="72"/>
      <c r="BX2431" s="72">
        <v>0.53800999999999999</v>
      </c>
      <c r="BY2431" s="72"/>
      <c r="BZ2431" s="72">
        <v>4.0151500000000002</v>
      </c>
      <c r="CA2431" s="72"/>
      <c r="CB2431" s="72">
        <v>4.7723500000000003</v>
      </c>
      <c r="CC2431" s="72"/>
      <c r="CD2431" s="72"/>
      <c r="CE2431" s="72"/>
      <c r="CF2431" s="72"/>
      <c r="CG2431" s="72"/>
      <c r="CH2431" s="72"/>
      <c r="CI2431" s="72"/>
      <c r="CJ2431" s="72"/>
      <c r="CK2431" s="72"/>
      <c r="CL2431" s="72"/>
      <c r="CM2431" s="72"/>
      <c r="CN2431" s="72"/>
      <c r="CO2431" s="72"/>
      <c r="CP2431" s="72"/>
      <c r="CQ2431" s="72"/>
      <c r="CR2431" s="72"/>
      <c r="CS2431" s="72"/>
      <c r="CT2431" s="72"/>
      <c r="CU2431" s="72"/>
      <c r="CV2431" s="72"/>
      <c r="CW2431" s="72"/>
      <c r="CX2431" s="72"/>
      <c r="CY2431" s="72"/>
      <c r="CZ2431" s="72"/>
      <c r="DA2431" s="72"/>
      <c r="DB2431" s="72"/>
      <c r="DC2431" s="72"/>
      <c r="DD2431" s="72"/>
      <c r="DE2431" s="72"/>
      <c r="DF2431" s="72"/>
      <c r="DG2431" s="72"/>
      <c r="DH2431" s="78">
        <f t="shared" si="1085"/>
        <v>99.212993300000008</v>
      </c>
      <c r="DJ2431" s="77">
        <f t="shared" si="1062"/>
        <v>0.78700669999999207</v>
      </c>
      <c r="DK2431" s="72"/>
      <c r="DL2431" s="51" t="s">
        <v>827</v>
      </c>
      <c r="DO2431" s="358">
        <v>0.78700000000000003</v>
      </c>
      <c r="DP2431" s="72"/>
      <c r="DQ2431" s="374"/>
      <c r="DR2431" s="72"/>
      <c r="DU2431" s="52"/>
      <c r="DX2431" s="75">
        <f t="shared" si="1063"/>
        <v>76.842757651179539</v>
      </c>
      <c r="DY2431" s="51">
        <f t="shared" si="1064"/>
        <v>0</v>
      </c>
      <c r="DZ2431" s="75">
        <f t="shared" si="1065"/>
        <v>6.0253095901703829E-2</v>
      </c>
      <c r="EA2431" s="51">
        <f t="shared" si="1066"/>
        <v>0</v>
      </c>
      <c r="EB2431" s="75">
        <f t="shared" si="1067"/>
        <v>12.663159916978332</v>
      </c>
      <c r="EC2431" s="51">
        <f t="shared" si="1068"/>
        <v>0</v>
      </c>
      <c r="ED2431" s="75">
        <f t="shared" si="1069"/>
        <v>1.0042182650283971</v>
      </c>
      <c r="EE2431" s="51">
        <f t="shared" si="1070"/>
        <v>0</v>
      </c>
      <c r="EF2431" s="75">
        <f t="shared" si="1071"/>
        <v>0</v>
      </c>
      <c r="EG2431" s="51" t="e">
        <f t="shared" si="1072"/>
        <v>#DIV/0!</v>
      </c>
      <c r="EH2431" s="75">
        <f t="shared" si="1073"/>
        <v>3.0126497554227104E-2</v>
      </c>
      <c r="EI2431" s="51">
        <f t="shared" si="1074"/>
        <v>0</v>
      </c>
      <c r="EJ2431" s="75">
        <f t="shared" si="1075"/>
        <v>0.5422777623220848</v>
      </c>
      <c r="EK2431" s="51">
        <f t="shared" si="1076"/>
        <v>0</v>
      </c>
      <c r="EL2431" s="75">
        <f t="shared" si="1077"/>
        <v>4.047000162427314</v>
      </c>
      <c r="EM2431" s="51">
        <f t="shared" si="1078"/>
        <v>0</v>
      </c>
      <c r="EN2431" s="75">
        <f t="shared" si="1079"/>
        <v>4.8102066486083936</v>
      </c>
      <c r="EO2431" s="51">
        <f t="shared" si="1080"/>
        <v>0</v>
      </c>
      <c r="EP2431" s="75">
        <f t="shared" si="1081"/>
        <v>0</v>
      </c>
      <c r="EQ2431" s="51" t="e">
        <f t="shared" si="1082"/>
        <v>#DIV/0!</v>
      </c>
      <c r="ER2431" s="51">
        <f t="shared" si="1083"/>
        <v>100</v>
      </c>
      <c r="ES2431" s="51">
        <f t="shared" si="1084"/>
        <v>0</v>
      </c>
    </row>
    <row r="2432" spans="1:149" x14ac:dyDescent="0.45">
      <c r="A2432" s="78" t="s">
        <v>1524</v>
      </c>
      <c r="B2432" s="174" t="s">
        <v>3437</v>
      </c>
      <c r="C2432" s="51" t="s">
        <v>3585</v>
      </c>
      <c r="D2432" s="51" t="s">
        <v>3861</v>
      </c>
      <c r="E2432" s="78" t="s">
        <v>1121</v>
      </c>
      <c r="F2432" s="78" t="s">
        <v>3083</v>
      </c>
      <c r="G2432" s="72" t="s">
        <v>3392</v>
      </c>
      <c r="H2432" s="78" t="s">
        <v>1372</v>
      </c>
      <c r="I2432" s="78">
        <v>2.6666700000000002E-2</v>
      </c>
      <c r="J2432" s="300">
        <v>2860</v>
      </c>
      <c r="K2432" s="78"/>
      <c r="L2432" s="300">
        <v>753.85</v>
      </c>
      <c r="M2432" s="72">
        <v>2</v>
      </c>
      <c r="O2432" s="72"/>
      <c r="P2432" s="72" t="s">
        <v>1374</v>
      </c>
      <c r="AA2432" s="195"/>
      <c r="AB2432" s="195"/>
      <c r="AC2432" s="195"/>
      <c r="AD2432" s="72"/>
      <c r="AE2432" s="316">
        <v>1</v>
      </c>
      <c r="AF2432" s="195"/>
      <c r="AG2432" s="195">
        <v>0</v>
      </c>
      <c r="AH2432" s="72"/>
      <c r="AR2432" s="53">
        <v>23.32</v>
      </c>
      <c r="AT2432" s="77"/>
      <c r="AU2432" s="276">
        <v>28600</v>
      </c>
      <c r="AV2432" s="276"/>
      <c r="AW2432" s="276">
        <v>666952</v>
      </c>
      <c r="AX2432" s="95"/>
      <c r="AY2432" s="276"/>
      <c r="AZ2432" s="95"/>
      <c r="BB2432" s="80" t="s">
        <v>3412</v>
      </c>
      <c r="BC2432" s="270"/>
      <c r="BD2432" s="72">
        <v>76.246399999999994</v>
      </c>
      <c r="BE2432" s="72"/>
      <c r="BF2432" s="72">
        <v>5.9785499999999998E-2</v>
      </c>
      <c r="BG2432" s="72"/>
      <c r="BH2432" s="72">
        <v>12.5649</v>
      </c>
      <c r="BI2432" s="72"/>
      <c r="BJ2432" s="72"/>
      <c r="BK2432" s="72"/>
      <c r="BL2432" s="72"/>
      <c r="BM2432" s="72"/>
      <c r="BN2432" s="72">
        <v>0.99642500000000001</v>
      </c>
      <c r="BO2432" s="72"/>
      <c r="BP2432" s="72"/>
      <c r="BQ2432" s="72"/>
      <c r="BR2432" s="72">
        <v>2.9892800000000001E-2</v>
      </c>
      <c r="BS2432" s="72"/>
      <c r="BT2432" s="72"/>
      <c r="BU2432" s="72"/>
      <c r="BV2432" s="72"/>
      <c r="BW2432" s="72"/>
      <c r="BX2432" s="72">
        <v>0.53806900000000002</v>
      </c>
      <c r="BY2432" s="72"/>
      <c r="BZ2432" s="72">
        <v>4.0155900000000004</v>
      </c>
      <c r="CA2432" s="72"/>
      <c r="CB2432" s="72">
        <v>4.7728799999999998</v>
      </c>
      <c r="CC2432" s="72"/>
      <c r="CD2432" s="72"/>
      <c r="CE2432" s="72"/>
      <c r="CF2432" s="72"/>
      <c r="CG2432" s="72"/>
      <c r="CH2432" s="72"/>
      <c r="CI2432" s="72"/>
      <c r="CJ2432" s="72"/>
      <c r="CK2432" s="72"/>
      <c r="CL2432" s="72"/>
      <c r="CM2432" s="72"/>
      <c r="CN2432" s="72"/>
      <c r="CO2432" s="72"/>
      <c r="CP2432" s="72"/>
      <c r="CQ2432" s="72"/>
      <c r="CR2432" s="72"/>
      <c r="CS2432" s="72"/>
      <c r="CT2432" s="72"/>
      <c r="CU2432" s="72"/>
      <c r="CV2432" s="72"/>
      <c r="CW2432" s="72"/>
      <c r="CX2432" s="72"/>
      <c r="CY2432" s="72"/>
      <c r="CZ2432" s="72"/>
      <c r="DA2432" s="72"/>
      <c r="DB2432" s="72"/>
      <c r="DC2432" s="72"/>
      <c r="DD2432" s="72"/>
      <c r="DE2432" s="72"/>
      <c r="DF2432" s="72"/>
      <c r="DG2432" s="72"/>
      <c r="DH2432" s="78">
        <f t="shared" si="1085"/>
        <v>99.22394229999999</v>
      </c>
      <c r="DJ2432" s="77">
        <f t="shared" si="1062"/>
        <v>0.77605770000000973</v>
      </c>
      <c r="DK2432" s="72"/>
      <c r="DL2432" s="51" t="s">
        <v>827</v>
      </c>
      <c r="DO2432" s="358">
        <v>0.77600000000000002</v>
      </c>
      <c r="DP2432" s="72"/>
      <c r="DQ2432" s="374"/>
      <c r="DR2432" s="72"/>
      <c r="DU2432" s="52"/>
      <c r="DX2432" s="75">
        <f t="shared" si="1063"/>
        <v>76.842744031951256</v>
      </c>
      <c r="DY2432" s="51">
        <f t="shared" si="1064"/>
        <v>0</v>
      </c>
      <c r="DZ2432" s="75">
        <f t="shared" si="1065"/>
        <v>6.0253098812825541E-2</v>
      </c>
      <c r="EA2432" s="51">
        <f t="shared" si="1066"/>
        <v>0</v>
      </c>
      <c r="EB2432" s="75">
        <f t="shared" si="1067"/>
        <v>12.663173533269301</v>
      </c>
      <c r="EC2432" s="51">
        <f t="shared" si="1068"/>
        <v>0</v>
      </c>
      <c r="ED2432" s="75">
        <f t="shared" si="1069"/>
        <v>1.0042183135470923</v>
      </c>
      <c r="EE2432" s="51">
        <f t="shared" si="1070"/>
        <v>0</v>
      </c>
      <c r="EF2432" s="75">
        <f t="shared" si="1071"/>
        <v>0</v>
      </c>
      <c r="EG2432" s="51" t="e">
        <f t="shared" si="1072"/>
        <v>#DIV/0!</v>
      </c>
      <c r="EH2432" s="75">
        <f t="shared" si="1073"/>
        <v>3.0126599797476505E-2</v>
      </c>
      <c r="EI2432" s="51">
        <f t="shared" si="1074"/>
        <v>0</v>
      </c>
      <c r="EJ2432" s="75">
        <f t="shared" si="1075"/>
        <v>0.54227738540479264</v>
      </c>
      <c r="EK2432" s="51">
        <f t="shared" si="1076"/>
        <v>0</v>
      </c>
      <c r="EL2432" s="75">
        <f t="shared" si="1077"/>
        <v>4.0469970320862778</v>
      </c>
      <c r="EM2432" s="51">
        <f t="shared" si="1078"/>
        <v>0</v>
      </c>
      <c r="EN2432" s="75">
        <f t="shared" si="1079"/>
        <v>4.8102100051309895</v>
      </c>
      <c r="EO2432" s="51">
        <f t="shared" si="1080"/>
        <v>0</v>
      </c>
      <c r="EP2432" s="75">
        <f t="shared" si="1081"/>
        <v>0</v>
      </c>
      <c r="EQ2432" s="51" t="e">
        <f t="shared" si="1082"/>
        <v>#DIV/0!</v>
      </c>
      <c r="ER2432" s="51">
        <f t="shared" si="1083"/>
        <v>100</v>
      </c>
      <c r="ES2432" s="51">
        <f t="shared" si="1084"/>
        <v>0</v>
      </c>
    </row>
    <row r="2433" spans="1:149" x14ac:dyDescent="0.45">
      <c r="A2433" s="78" t="s">
        <v>1524</v>
      </c>
      <c r="B2433" s="174" t="s">
        <v>3437</v>
      </c>
      <c r="C2433" s="51" t="s">
        <v>3585</v>
      </c>
      <c r="D2433" s="51" t="s">
        <v>3861</v>
      </c>
      <c r="E2433" s="78" t="s">
        <v>1121</v>
      </c>
      <c r="F2433" s="78" t="s">
        <v>3084</v>
      </c>
      <c r="G2433" s="72" t="s">
        <v>3392</v>
      </c>
      <c r="H2433" s="78" t="s">
        <v>1372</v>
      </c>
      <c r="I2433" s="78">
        <v>2.6666700000000002E-2</v>
      </c>
      <c r="J2433" s="300">
        <v>2860</v>
      </c>
      <c r="K2433" s="78"/>
      <c r="L2433" s="300">
        <v>752.85</v>
      </c>
      <c r="M2433" s="72">
        <v>2</v>
      </c>
      <c r="O2433" s="72"/>
      <c r="P2433" s="72" t="s">
        <v>1374</v>
      </c>
      <c r="AA2433" s="195"/>
      <c r="AB2433" s="195"/>
      <c r="AC2433" s="195"/>
      <c r="AD2433" s="72"/>
      <c r="AE2433" s="316">
        <v>1</v>
      </c>
      <c r="AF2433" s="195"/>
      <c r="AG2433" s="195">
        <v>0</v>
      </c>
      <c r="AH2433" s="72"/>
      <c r="AR2433" s="53">
        <v>23.36</v>
      </c>
      <c r="AT2433" s="77"/>
      <c r="AU2433" s="276">
        <v>28600</v>
      </c>
      <c r="AV2433" s="276"/>
      <c r="AW2433" s="276">
        <v>668096</v>
      </c>
      <c r="AX2433" s="95"/>
      <c r="AY2433" s="276"/>
      <c r="AZ2433" s="95"/>
      <c r="BB2433" s="80" t="s">
        <v>3412</v>
      </c>
      <c r="BC2433" s="270"/>
      <c r="BD2433" s="72">
        <v>76.244100000000003</v>
      </c>
      <c r="BE2433" s="72"/>
      <c r="BF2433" s="72">
        <v>5.9783700000000002E-2</v>
      </c>
      <c r="BG2433" s="72"/>
      <c r="BH2433" s="72">
        <v>12.564500000000001</v>
      </c>
      <c r="BI2433" s="72"/>
      <c r="BJ2433" s="72"/>
      <c r="BK2433" s="72"/>
      <c r="BL2433" s="72"/>
      <c r="BM2433" s="72"/>
      <c r="BN2433" s="72">
        <v>0.99639500000000003</v>
      </c>
      <c r="BO2433" s="72"/>
      <c r="BP2433" s="72"/>
      <c r="BQ2433" s="72"/>
      <c r="BR2433" s="72">
        <v>2.98918E-2</v>
      </c>
      <c r="BS2433" s="72"/>
      <c r="BT2433" s="72"/>
      <c r="BU2433" s="72"/>
      <c r="BV2433" s="72"/>
      <c r="BW2433" s="72"/>
      <c r="BX2433" s="72">
        <v>0.538053</v>
      </c>
      <c r="BY2433" s="72"/>
      <c r="BZ2433" s="72">
        <v>4.0154699999999997</v>
      </c>
      <c r="CA2433" s="72"/>
      <c r="CB2433" s="72">
        <v>4.7727300000000001</v>
      </c>
      <c r="CC2433" s="72"/>
      <c r="CD2433" s="72"/>
      <c r="CE2433" s="72"/>
      <c r="CF2433" s="72"/>
      <c r="CG2433" s="72"/>
      <c r="CH2433" s="72"/>
      <c r="CI2433" s="72"/>
      <c r="CJ2433" s="72"/>
      <c r="CK2433" s="72"/>
      <c r="CL2433" s="72"/>
      <c r="CM2433" s="72"/>
      <c r="CN2433" s="72"/>
      <c r="CO2433" s="72"/>
      <c r="CP2433" s="72"/>
      <c r="CQ2433" s="72"/>
      <c r="CR2433" s="72"/>
      <c r="CS2433" s="72"/>
      <c r="CT2433" s="72"/>
      <c r="CU2433" s="72"/>
      <c r="CV2433" s="72"/>
      <c r="CW2433" s="72"/>
      <c r="CX2433" s="72"/>
      <c r="CY2433" s="72"/>
      <c r="CZ2433" s="72"/>
      <c r="DA2433" s="72"/>
      <c r="DB2433" s="72"/>
      <c r="DC2433" s="72"/>
      <c r="DD2433" s="72"/>
      <c r="DE2433" s="72"/>
      <c r="DF2433" s="72"/>
      <c r="DG2433" s="72"/>
      <c r="DH2433" s="78">
        <f t="shared" si="1085"/>
        <v>99.220923499999998</v>
      </c>
      <c r="DJ2433" s="77">
        <f t="shared" si="1062"/>
        <v>0.77907650000000217</v>
      </c>
      <c r="DK2433" s="72"/>
      <c r="DL2433" s="51" t="s">
        <v>827</v>
      </c>
      <c r="DO2433" s="358">
        <v>0.77900000000000003</v>
      </c>
      <c r="DP2433" s="72"/>
      <c r="DQ2433" s="374"/>
      <c r="DR2433" s="72"/>
      <c r="DU2433" s="52"/>
      <c r="DX2433" s="75">
        <f t="shared" si="1063"/>
        <v>76.842763915617056</v>
      </c>
      <c r="DY2433" s="51">
        <f t="shared" si="1064"/>
        <v>0</v>
      </c>
      <c r="DZ2433" s="75">
        <f t="shared" si="1065"/>
        <v>6.0253117881935464E-2</v>
      </c>
      <c r="EA2433" s="51">
        <f t="shared" si="1066"/>
        <v>0</v>
      </c>
      <c r="EB2433" s="75">
        <f t="shared" si="1067"/>
        <v>12.663155669983258</v>
      </c>
      <c r="EC2433" s="51">
        <f t="shared" si="1068"/>
        <v>0</v>
      </c>
      <c r="ED2433" s="75">
        <f t="shared" si="1069"/>
        <v>1.004218631365591</v>
      </c>
      <c r="EE2433" s="51">
        <f t="shared" si="1070"/>
        <v>0</v>
      </c>
      <c r="EF2433" s="75">
        <f t="shared" si="1071"/>
        <v>0</v>
      </c>
      <c r="EG2433" s="51" t="e">
        <f t="shared" si="1072"/>
        <v>#DIV/0!</v>
      </c>
      <c r="EH2433" s="75">
        <f t="shared" si="1073"/>
        <v>3.0126508548370848E-2</v>
      </c>
      <c r="EI2433" s="51">
        <f t="shared" si="1074"/>
        <v>0</v>
      </c>
      <c r="EJ2433" s="75">
        <f t="shared" si="1075"/>
        <v>0.5422777585818378</v>
      </c>
      <c r="EK2433" s="51">
        <f t="shared" si="1076"/>
        <v>0</v>
      </c>
      <c r="EL2433" s="75">
        <f t="shared" si="1077"/>
        <v>4.0469992198772466</v>
      </c>
      <c r="EM2433" s="51">
        <f t="shared" si="1078"/>
        <v>0</v>
      </c>
      <c r="EN2433" s="75">
        <f t="shared" si="1079"/>
        <v>4.8102051781447086</v>
      </c>
      <c r="EO2433" s="51">
        <f t="shared" si="1080"/>
        <v>0</v>
      </c>
      <c r="EP2433" s="75">
        <f t="shared" si="1081"/>
        <v>0</v>
      </c>
      <c r="EQ2433" s="51" t="e">
        <f t="shared" si="1082"/>
        <v>#DIV/0!</v>
      </c>
      <c r="ER2433" s="51">
        <f t="shared" si="1083"/>
        <v>100</v>
      </c>
      <c r="ES2433" s="51">
        <f t="shared" si="1084"/>
        <v>0</v>
      </c>
    </row>
    <row r="2434" spans="1:149" x14ac:dyDescent="0.45">
      <c r="A2434" s="78" t="s">
        <v>1524</v>
      </c>
      <c r="B2434" s="174" t="s">
        <v>3437</v>
      </c>
      <c r="C2434" s="51" t="s">
        <v>3585</v>
      </c>
      <c r="D2434" s="51" t="s">
        <v>3861</v>
      </c>
      <c r="E2434" s="78" t="s">
        <v>1121</v>
      </c>
      <c r="F2434" s="78" t="s">
        <v>3085</v>
      </c>
      <c r="G2434" s="72" t="s">
        <v>3392</v>
      </c>
      <c r="H2434" s="78" t="s">
        <v>1372</v>
      </c>
      <c r="I2434" s="78">
        <v>2.6666700000000002E-2</v>
      </c>
      <c r="J2434" s="300">
        <v>2860</v>
      </c>
      <c r="K2434" s="78"/>
      <c r="L2434" s="300">
        <v>752.85</v>
      </c>
      <c r="M2434" s="72">
        <v>2</v>
      </c>
      <c r="O2434" s="72"/>
      <c r="P2434" s="72" t="s">
        <v>1374</v>
      </c>
      <c r="AA2434" s="195"/>
      <c r="AB2434" s="195"/>
      <c r="AC2434" s="195"/>
      <c r="AD2434" s="72"/>
      <c r="AE2434" s="316">
        <v>1</v>
      </c>
      <c r="AF2434" s="195"/>
      <c r="AG2434" s="195">
        <v>0</v>
      </c>
      <c r="AH2434" s="72"/>
      <c r="AR2434" s="53">
        <v>23.36</v>
      </c>
      <c r="AT2434" s="77"/>
      <c r="AU2434" s="276">
        <v>28600</v>
      </c>
      <c r="AV2434" s="276"/>
      <c r="AW2434" s="276">
        <v>668096</v>
      </c>
      <c r="AX2434" s="95"/>
      <c r="AY2434" s="276"/>
      <c r="AZ2434" s="95"/>
      <c r="BB2434" s="80" t="s">
        <v>3412</v>
      </c>
      <c r="BC2434" s="270"/>
      <c r="BD2434" s="72">
        <v>76.249499999999998</v>
      </c>
      <c r="BE2434" s="72"/>
      <c r="BF2434" s="72">
        <v>5.9787899999999998E-2</v>
      </c>
      <c r="BG2434" s="72"/>
      <c r="BH2434" s="72">
        <v>12.5654</v>
      </c>
      <c r="BI2434" s="72"/>
      <c r="BJ2434" s="72"/>
      <c r="BK2434" s="72"/>
      <c r="BL2434" s="72"/>
      <c r="BM2434" s="72"/>
      <c r="BN2434" s="72">
        <v>0.99646500000000005</v>
      </c>
      <c r="BO2434" s="72"/>
      <c r="BP2434" s="72"/>
      <c r="BQ2434" s="72"/>
      <c r="BR2434" s="72">
        <v>2.9894E-2</v>
      </c>
      <c r="BS2434" s="72"/>
      <c r="BT2434" s="72"/>
      <c r="BU2434" s="72"/>
      <c r="BV2434" s="72"/>
      <c r="BW2434" s="72"/>
      <c r="BX2434" s="72">
        <v>0.53809099999999999</v>
      </c>
      <c r="BY2434" s="72"/>
      <c r="BZ2434" s="72">
        <v>4.0157499999999997</v>
      </c>
      <c r="CA2434" s="72"/>
      <c r="CB2434" s="72">
        <v>4.7730699999999997</v>
      </c>
      <c r="CC2434" s="72"/>
      <c r="CD2434" s="72"/>
      <c r="CE2434" s="72"/>
      <c r="CF2434" s="72"/>
      <c r="CG2434" s="72"/>
      <c r="CH2434" s="72"/>
      <c r="CI2434" s="72"/>
      <c r="CJ2434" s="72"/>
      <c r="CK2434" s="72"/>
      <c r="CL2434" s="72"/>
      <c r="CM2434" s="72"/>
      <c r="CN2434" s="72"/>
      <c r="CO2434" s="72"/>
      <c r="CP2434" s="72"/>
      <c r="CQ2434" s="72"/>
      <c r="CR2434" s="72"/>
      <c r="CS2434" s="72"/>
      <c r="CT2434" s="72"/>
      <c r="CU2434" s="72"/>
      <c r="CV2434" s="72"/>
      <c r="CW2434" s="72"/>
      <c r="CX2434" s="72"/>
      <c r="CY2434" s="72"/>
      <c r="CZ2434" s="72"/>
      <c r="DA2434" s="72"/>
      <c r="DB2434" s="72"/>
      <c r="DC2434" s="72"/>
      <c r="DD2434" s="72"/>
      <c r="DE2434" s="72"/>
      <c r="DF2434" s="72"/>
      <c r="DG2434" s="72"/>
      <c r="DH2434" s="78">
        <f t="shared" si="1085"/>
        <v>99.227957899999993</v>
      </c>
      <c r="DJ2434" s="77">
        <f t="shared" si="1062"/>
        <v>0.77204210000000728</v>
      </c>
      <c r="DK2434" s="72"/>
      <c r="DL2434" s="51" t="s">
        <v>827</v>
      </c>
      <c r="DO2434" s="358">
        <v>0.77200000000000002</v>
      </c>
      <c r="DP2434" s="72"/>
      <c r="DQ2434" s="374"/>
      <c r="DR2434" s="72"/>
      <c r="DU2434" s="52"/>
      <c r="DX2434" s="75">
        <f t="shared" si="1063"/>
        <v>76.842758446004467</v>
      </c>
      <c r="DY2434" s="51">
        <f t="shared" si="1064"/>
        <v>0</v>
      </c>
      <c r="DZ2434" s="75">
        <f t="shared" si="1065"/>
        <v>6.0253079137487731E-2</v>
      </c>
      <c r="EA2434" s="51">
        <f t="shared" si="1066"/>
        <v>0</v>
      </c>
      <c r="EB2434" s="75">
        <f t="shared" si="1067"/>
        <v>12.663164964720092</v>
      </c>
      <c r="EC2434" s="51">
        <f t="shared" si="1068"/>
        <v>0</v>
      </c>
      <c r="ED2434" s="75">
        <f t="shared" si="1069"/>
        <v>1.0042179856247955</v>
      </c>
      <c r="EE2434" s="51">
        <f t="shared" si="1070"/>
        <v>0</v>
      </c>
      <c r="EF2434" s="75">
        <f t="shared" si="1071"/>
        <v>0</v>
      </c>
      <c r="EG2434" s="51" t="e">
        <f t="shared" si="1072"/>
        <v>#DIV/0!</v>
      </c>
      <c r="EH2434" s="75">
        <f t="shared" si="1073"/>
        <v>3.0126589957768346E-2</v>
      </c>
      <c r="EI2434" s="51">
        <f t="shared" si="1074"/>
        <v>0</v>
      </c>
      <c r="EJ2434" s="75">
        <f t="shared" si="1075"/>
        <v>0.54227761145934061</v>
      </c>
      <c r="EK2434" s="51">
        <f t="shared" si="1076"/>
        <v>0</v>
      </c>
      <c r="EL2434" s="75">
        <f t="shared" si="1077"/>
        <v>4.0469945013349911</v>
      </c>
      <c r="EM2434" s="51">
        <f t="shared" si="1078"/>
        <v>0</v>
      </c>
      <c r="EN2434" s="75">
        <f t="shared" si="1079"/>
        <v>4.8102068217610681</v>
      </c>
      <c r="EO2434" s="51">
        <f t="shared" si="1080"/>
        <v>0</v>
      </c>
      <c r="EP2434" s="75">
        <f t="shared" si="1081"/>
        <v>0</v>
      </c>
      <c r="EQ2434" s="51" t="e">
        <f t="shared" si="1082"/>
        <v>#DIV/0!</v>
      </c>
      <c r="ER2434" s="51">
        <f t="shared" si="1083"/>
        <v>100</v>
      </c>
      <c r="ES2434" s="51">
        <f t="shared" si="1084"/>
        <v>0</v>
      </c>
    </row>
    <row r="2435" spans="1:149" x14ac:dyDescent="0.45">
      <c r="A2435" s="78" t="s">
        <v>1524</v>
      </c>
      <c r="B2435" s="174" t="s">
        <v>3437</v>
      </c>
      <c r="C2435" s="51" t="s">
        <v>3585</v>
      </c>
      <c r="D2435" s="51" t="s">
        <v>3861</v>
      </c>
      <c r="E2435" s="78" t="s">
        <v>1121</v>
      </c>
      <c r="F2435" s="78" t="s">
        <v>3086</v>
      </c>
      <c r="G2435" s="72" t="s">
        <v>3392</v>
      </c>
      <c r="H2435" s="78" t="s">
        <v>1372</v>
      </c>
      <c r="I2435" s="78">
        <v>2.6666700000000002E-2</v>
      </c>
      <c r="J2435" s="300">
        <v>2860</v>
      </c>
      <c r="K2435" s="78"/>
      <c r="L2435" s="300">
        <v>752.85</v>
      </c>
      <c r="M2435" s="72">
        <v>2</v>
      </c>
      <c r="O2435" s="72"/>
      <c r="P2435" s="72" t="s">
        <v>1374</v>
      </c>
      <c r="AA2435" s="195"/>
      <c r="AB2435" s="195"/>
      <c r="AC2435" s="195"/>
      <c r="AD2435" s="72"/>
      <c r="AE2435" s="316">
        <v>1</v>
      </c>
      <c r="AF2435" s="195"/>
      <c r="AG2435" s="195">
        <v>0</v>
      </c>
      <c r="AH2435" s="72"/>
      <c r="AR2435" s="53">
        <v>23.36</v>
      </c>
      <c r="AT2435" s="77"/>
      <c r="AU2435" s="276">
        <v>28600</v>
      </c>
      <c r="AV2435" s="276"/>
      <c r="AW2435" s="276">
        <v>668096</v>
      </c>
      <c r="AX2435" s="95"/>
      <c r="AY2435" s="276"/>
      <c r="AZ2435" s="95"/>
      <c r="BB2435" s="80" t="s">
        <v>3412</v>
      </c>
      <c r="BC2435" s="270"/>
      <c r="BD2435" s="72">
        <v>76.253399999999999</v>
      </c>
      <c r="BE2435" s="72"/>
      <c r="BF2435" s="72">
        <v>5.9790900000000001E-2</v>
      </c>
      <c r="BG2435" s="72"/>
      <c r="BH2435" s="72">
        <v>12.5661</v>
      </c>
      <c r="BI2435" s="72"/>
      <c r="BJ2435" s="72"/>
      <c r="BK2435" s="72"/>
      <c r="BL2435" s="72"/>
      <c r="BM2435" s="72"/>
      <c r="BN2435" s="72">
        <v>0.99651500000000004</v>
      </c>
      <c r="BO2435" s="72"/>
      <c r="BP2435" s="72"/>
      <c r="BQ2435" s="72"/>
      <c r="BR2435" s="72">
        <v>2.9895499999999998E-2</v>
      </c>
      <c r="BS2435" s="72"/>
      <c r="BT2435" s="72"/>
      <c r="BU2435" s="72"/>
      <c r="BV2435" s="72"/>
      <c r="BW2435" s="72"/>
      <c r="BX2435" s="72">
        <v>0.53811799999999999</v>
      </c>
      <c r="BY2435" s="72"/>
      <c r="BZ2435" s="72">
        <v>4.0159599999999998</v>
      </c>
      <c r="CA2435" s="72"/>
      <c r="CB2435" s="72">
        <v>4.7733100000000004</v>
      </c>
      <c r="CC2435" s="72"/>
      <c r="CD2435" s="72"/>
      <c r="CE2435" s="72"/>
      <c r="CF2435" s="72"/>
      <c r="CG2435" s="72"/>
      <c r="CH2435" s="72"/>
      <c r="CI2435" s="72"/>
      <c r="CJ2435" s="72"/>
      <c r="CK2435" s="72"/>
      <c r="CL2435" s="72"/>
      <c r="CM2435" s="72"/>
      <c r="CN2435" s="72"/>
      <c r="CO2435" s="72"/>
      <c r="CP2435" s="72"/>
      <c r="CQ2435" s="72"/>
      <c r="CR2435" s="72"/>
      <c r="CS2435" s="72"/>
      <c r="CT2435" s="72"/>
      <c r="CU2435" s="72"/>
      <c r="CV2435" s="72"/>
      <c r="CW2435" s="72"/>
      <c r="CX2435" s="72"/>
      <c r="CY2435" s="72"/>
      <c r="CZ2435" s="72"/>
      <c r="DA2435" s="72"/>
      <c r="DB2435" s="72"/>
      <c r="DC2435" s="72"/>
      <c r="DD2435" s="72"/>
      <c r="DE2435" s="72"/>
      <c r="DF2435" s="72"/>
      <c r="DG2435" s="72"/>
      <c r="DH2435" s="78">
        <f t="shared" si="1085"/>
        <v>99.233089399999997</v>
      </c>
      <c r="DJ2435" s="77">
        <f t="shared" ref="DJ2435:DJ2498" si="1086">IF(AND(DH2435&lt;100, DH2435&gt;0), 100-DH2435, 0)</f>
        <v>0.76691060000000277</v>
      </c>
      <c r="DK2435" s="72"/>
      <c r="DL2435" s="51" t="s">
        <v>827</v>
      </c>
      <c r="DO2435" s="358">
        <v>0.76700000000000002</v>
      </c>
      <c r="DP2435" s="72"/>
      <c r="DQ2435" s="374"/>
      <c r="DR2435" s="72"/>
      <c r="DU2435" s="52"/>
      <c r="DX2435" s="75">
        <f t="shared" si="1063"/>
        <v>76.842714926096008</v>
      </c>
      <c r="DY2435" s="51">
        <f t="shared" si="1064"/>
        <v>0</v>
      </c>
      <c r="DZ2435" s="75">
        <f t="shared" si="1065"/>
        <v>6.0252986540596409E-2</v>
      </c>
      <c r="EA2435" s="51">
        <f t="shared" si="1066"/>
        <v>0</v>
      </c>
      <c r="EB2435" s="75">
        <f t="shared" si="1067"/>
        <v>12.663215542294706</v>
      </c>
      <c r="EC2435" s="51">
        <f t="shared" si="1068"/>
        <v>0</v>
      </c>
      <c r="ED2435" s="75">
        <f t="shared" si="1069"/>
        <v>1.0042164423432736</v>
      </c>
      <c r="EE2435" s="51">
        <f t="shared" si="1070"/>
        <v>0</v>
      </c>
      <c r="EF2435" s="75">
        <f t="shared" si="1071"/>
        <v>0</v>
      </c>
      <c r="EG2435" s="51" t="e">
        <f t="shared" si="1072"/>
        <v>#DIV/0!</v>
      </c>
      <c r="EH2435" s="75">
        <f t="shared" si="1073"/>
        <v>3.0126543656716989E-2</v>
      </c>
      <c r="EI2435" s="51">
        <f t="shared" si="1074"/>
        <v>0</v>
      </c>
      <c r="EJ2435" s="75">
        <f t="shared" si="1075"/>
        <v>0.54227677809253017</v>
      </c>
      <c r="EK2435" s="51">
        <f t="shared" si="1076"/>
        <v>0</v>
      </c>
      <c r="EL2435" s="75">
        <f t="shared" si="1077"/>
        <v>4.0469968478075016</v>
      </c>
      <c r="EM2435" s="51">
        <f t="shared" si="1078"/>
        <v>0</v>
      </c>
      <c r="EN2435" s="75">
        <f t="shared" si="1079"/>
        <v>4.810199933168664</v>
      </c>
      <c r="EO2435" s="51">
        <f t="shared" si="1080"/>
        <v>0</v>
      </c>
      <c r="EP2435" s="75">
        <f t="shared" si="1081"/>
        <v>0</v>
      </c>
      <c r="EQ2435" s="51" t="e">
        <f t="shared" si="1082"/>
        <v>#DIV/0!</v>
      </c>
      <c r="ER2435" s="51">
        <f t="shared" si="1083"/>
        <v>100</v>
      </c>
      <c r="ES2435" s="51">
        <f t="shared" si="1084"/>
        <v>0</v>
      </c>
    </row>
    <row r="2436" spans="1:149" x14ac:dyDescent="0.45">
      <c r="A2436" s="78" t="s">
        <v>1524</v>
      </c>
      <c r="B2436" s="174" t="s">
        <v>3437</v>
      </c>
      <c r="C2436" s="51" t="s">
        <v>3585</v>
      </c>
      <c r="D2436" s="51" t="s">
        <v>3862</v>
      </c>
      <c r="E2436" s="78" t="s">
        <v>1121</v>
      </c>
      <c r="F2436" s="78" t="s">
        <v>3087</v>
      </c>
      <c r="G2436" s="72" t="s">
        <v>3392</v>
      </c>
      <c r="H2436" s="78" t="s">
        <v>1372</v>
      </c>
      <c r="I2436" s="78">
        <v>0.16666700000000001</v>
      </c>
      <c r="J2436" s="300">
        <v>2830</v>
      </c>
      <c r="K2436" s="78"/>
      <c r="L2436" s="300">
        <v>602.85</v>
      </c>
      <c r="M2436" s="72">
        <v>2</v>
      </c>
      <c r="O2436" s="72"/>
      <c r="P2436" s="72" t="s">
        <v>1374</v>
      </c>
      <c r="AA2436" s="195"/>
      <c r="AB2436" s="195"/>
      <c r="AC2436" s="195"/>
      <c r="AD2436" s="72"/>
      <c r="AE2436" s="316">
        <v>1</v>
      </c>
      <c r="AF2436" s="195"/>
      <c r="AG2436" s="195">
        <v>0</v>
      </c>
      <c r="AH2436" s="72"/>
      <c r="AR2436" s="53">
        <v>26.61</v>
      </c>
      <c r="AT2436" s="77"/>
      <c r="AU2436" s="276">
        <v>28300</v>
      </c>
      <c r="AV2436" s="276"/>
      <c r="AW2436" s="276">
        <v>753063</v>
      </c>
      <c r="AX2436" s="95"/>
      <c r="AY2436" s="276"/>
      <c r="AZ2436" s="95"/>
      <c r="BB2436" s="80" t="s">
        <v>3412</v>
      </c>
      <c r="BC2436" s="270"/>
      <c r="BD2436" s="72">
        <v>71.863299999999995</v>
      </c>
      <c r="BE2436" s="72"/>
      <c r="BF2436" s="72">
        <v>0.27518799999999999</v>
      </c>
      <c r="BG2436" s="72"/>
      <c r="BH2436" s="72">
        <v>14.241</v>
      </c>
      <c r="BI2436" s="72"/>
      <c r="BJ2436" s="72"/>
      <c r="BK2436" s="72"/>
      <c r="BL2436" s="72"/>
      <c r="BM2436" s="72"/>
      <c r="BN2436" s="72">
        <v>1.3268</v>
      </c>
      <c r="BO2436" s="72"/>
      <c r="BP2436" s="72">
        <v>5.8968800000000002E-2</v>
      </c>
      <c r="BQ2436" s="72"/>
      <c r="BR2436" s="72">
        <v>0.28501599999999999</v>
      </c>
      <c r="BS2436" s="72"/>
      <c r="BT2436" s="72"/>
      <c r="BU2436" s="72"/>
      <c r="BV2436" s="72"/>
      <c r="BW2436" s="72"/>
      <c r="BX2436" s="72">
        <v>1.27766</v>
      </c>
      <c r="BY2436" s="72"/>
      <c r="BZ2436" s="72">
        <v>4.1966099999999997</v>
      </c>
      <c r="CA2436" s="72"/>
      <c r="CB2436" s="72">
        <v>4.2850599999999996</v>
      </c>
      <c r="CC2436" s="72"/>
      <c r="CD2436" s="72">
        <v>8.8453199999999996E-2</v>
      </c>
      <c r="CE2436" s="72"/>
      <c r="CF2436" s="72"/>
      <c r="CG2436" s="72"/>
      <c r="CH2436" s="72"/>
      <c r="CI2436" s="72"/>
      <c r="CJ2436" s="72"/>
      <c r="CK2436" s="72"/>
      <c r="CL2436" s="72"/>
      <c r="CM2436" s="72"/>
      <c r="CN2436" s="72"/>
      <c r="CO2436" s="72"/>
      <c r="CP2436" s="72"/>
      <c r="CQ2436" s="72"/>
      <c r="CR2436" s="72"/>
      <c r="CS2436" s="72"/>
      <c r="CT2436" s="72"/>
      <c r="CU2436" s="72"/>
      <c r="CV2436" s="72"/>
      <c r="CW2436" s="72"/>
      <c r="CX2436" s="72"/>
      <c r="CY2436" s="72"/>
      <c r="CZ2436" s="72"/>
      <c r="DA2436" s="72"/>
      <c r="DB2436" s="72"/>
      <c r="DC2436" s="72"/>
      <c r="DD2436" s="72"/>
      <c r="DE2436" s="72"/>
      <c r="DF2436" s="72"/>
      <c r="DG2436" s="72"/>
      <c r="DH2436" s="78">
        <f t="shared" si="1085"/>
        <v>97.898056000000011</v>
      </c>
      <c r="DJ2436" s="77">
        <f t="shared" si="1086"/>
        <v>2.1019439999999889</v>
      </c>
      <c r="DK2436" s="72"/>
      <c r="DL2436" s="51" t="s">
        <v>827</v>
      </c>
      <c r="DO2436" s="358">
        <v>2.1019999999999999</v>
      </c>
      <c r="DP2436" s="72"/>
      <c r="DQ2436" s="374"/>
      <c r="DR2436" s="72"/>
      <c r="DU2436" s="52"/>
      <c r="DX2436" s="75">
        <f t="shared" ref="DX2436:DX2499" si="1087">BD2436/$DH2436*100</f>
        <v>73.406258445009357</v>
      </c>
      <c r="DY2436" s="51">
        <f t="shared" ref="DY2436:DY2499" si="1088">DX2436*SQRT(((BE2436/BD2436)^2)+(($DI2436/$DH2436)^2))</f>
        <v>0</v>
      </c>
      <c r="DZ2436" s="75">
        <f t="shared" ref="DZ2436:DZ2499" si="1089">BF2436/$DH2436*100</f>
        <v>0.28109649082306593</v>
      </c>
      <c r="EA2436" s="51">
        <f t="shared" ref="EA2436:EA2499" si="1090">DZ2436*SQRT(((BG2436/BF2436)^2)+(($DI2436/$DH2436)^2))</f>
        <v>0</v>
      </c>
      <c r="EB2436" s="75">
        <f t="shared" ref="EB2436:EB2499" si="1091">BH2436/$DH2436*100</f>
        <v>14.546764850979265</v>
      </c>
      <c r="EC2436" s="51">
        <f t="shared" ref="EC2436:EC2499" si="1092">EB2436*SQRT(((BI2436/BH2436)^2)+(($DI2436/$DH2436)^2))</f>
        <v>0</v>
      </c>
      <c r="ED2436" s="75">
        <f t="shared" ref="ED2436:ED2499" si="1093">BN2436/$DH2436*100</f>
        <v>1.3552873818045987</v>
      </c>
      <c r="EE2436" s="51">
        <f t="shared" ref="EE2436:EE2499" si="1094">ED2436*SQRT(((BO2436/BN2436)^2)+(($DI2436/$DH2436)^2))</f>
        <v>0</v>
      </c>
      <c r="EF2436" s="75">
        <f t="shared" ref="EF2436:EF2499" si="1095">BP2436/$DH2436*100</f>
        <v>6.0234903949471681E-2</v>
      </c>
      <c r="EG2436" s="51">
        <f t="shared" ref="EG2436:EG2499" si="1096">EF2436*SQRT(((BQ2436/BP2436)^2)+(($DI2436/$DH2436)^2))</f>
        <v>0</v>
      </c>
      <c r="EH2436" s="75">
        <f t="shared" ref="EH2436:EH2499" si="1097">BR2436/$DH2436*100</f>
        <v>0.29113550528521215</v>
      </c>
      <c r="EI2436" s="51">
        <f t="shared" ref="EI2436:EI2499" si="1098">EH2436*SQRT(((BS2436/BR2436)^2)+(($DI2436/$DH2436)^2))</f>
        <v>0</v>
      </c>
      <c r="EJ2436" s="75">
        <f t="shared" ref="EJ2436:EJ2499" si="1099">BX2436/$DH2436*100</f>
        <v>1.3050923094938676</v>
      </c>
      <c r="EK2436" s="51">
        <f t="shared" ref="EK2436:EK2499" si="1100">EJ2436*SQRT(((BY2436/BX2436)^2)+(($DI2436/$DH2436)^2))</f>
        <v>0</v>
      </c>
      <c r="EL2436" s="75">
        <f t="shared" ref="EL2436:EL2499" si="1101">BZ2436/$DH2436*100</f>
        <v>4.2867143347565539</v>
      </c>
      <c r="EM2436" s="51">
        <f t="shared" ref="EM2436:EM2499" si="1102">EL2436*SQRT(((CA2436/BZ2436)^2)+(($DI2436/$DH2436)^2))</f>
        <v>0</v>
      </c>
      <c r="EN2436" s="75">
        <f t="shared" ref="EN2436:EN2499" si="1103">CB2436/$DH2436*100</f>
        <v>4.377063421974384</v>
      </c>
      <c r="EO2436" s="51">
        <f t="shared" ref="EO2436:EO2499" si="1104">EN2436*SQRT(((CC2436/CB2436)^2)+(($DI2436/$DH2436)^2))</f>
        <v>0</v>
      </c>
      <c r="EP2436" s="75">
        <f t="shared" ref="EP2436:EP2499" si="1105">CD2436/$DH2436*100</f>
        <v>9.0352355924207511E-2</v>
      </c>
      <c r="EQ2436" s="51">
        <f t="shared" ref="EQ2436:EQ2499" si="1106">EP2436*SQRT(((CE2436/CD2436)^2)+(($DI2436/$DH2436)^2))</f>
        <v>0</v>
      </c>
      <c r="ER2436" s="51">
        <f t="shared" ref="ER2436:ER2499" si="1107">DH2436/$DH2436*100</f>
        <v>100</v>
      </c>
      <c r="ES2436" s="51">
        <f t="shared" ref="ES2436:ES2499" si="1108">ER2436*SQRT(((DI2436/DH2436)^2)+(($DI2436/$DH2436)^2))</f>
        <v>0</v>
      </c>
    </row>
    <row r="2437" spans="1:149" x14ac:dyDescent="0.45">
      <c r="A2437" s="78" t="s">
        <v>1524</v>
      </c>
      <c r="B2437" s="174" t="s">
        <v>3437</v>
      </c>
      <c r="C2437" s="51" t="s">
        <v>3585</v>
      </c>
      <c r="D2437" s="51" t="s">
        <v>3862</v>
      </c>
      <c r="E2437" s="78" t="s">
        <v>1121</v>
      </c>
      <c r="F2437" s="78" t="s">
        <v>3088</v>
      </c>
      <c r="G2437" s="72" t="s">
        <v>3392</v>
      </c>
      <c r="H2437" s="78" t="s">
        <v>1372</v>
      </c>
      <c r="I2437" s="78">
        <v>0.16666700000000001</v>
      </c>
      <c r="J2437" s="300">
        <v>2830</v>
      </c>
      <c r="K2437" s="78"/>
      <c r="L2437" s="300">
        <v>601.85</v>
      </c>
      <c r="M2437" s="72">
        <v>2</v>
      </c>
      <c r="O2437" s="72"/>
      <c r="P2437" s="72" t="s">
        <v>1374</v>
      </c>
      <c r="AA2437" s="195"/>
      <c r="AB2437" s="195"/>
      <c r="AC2437" s="195"/>
      <c r="AD2437" s="72"/>
      <c r="AE2437" s="316">
        <v>1</v>
      </c>
      <c r="AF2437" s="195"/>
      <c r="AG2437" s="195">
        <v>0</v>
      </c>
      <c r="AH2437" s="72"/>
      <c r="AR2437" s="53">
        <v>26.63</v>
      </c>
      <c r="AT2437" s="77"/>
      <c r="AU2437" s="276">
        <v>28300</v>
      </c>
      <c r="AV2437" s="276"/>
      <c r="AW2437" s="276">
        <v>753629</v>
      </c>
      <c r="AX2437" s="95"/>
      <c r="AY2437" s="276"/>
      <c r="AZ2437" s="95"/>
      <c r="BB2437" s="80" t="s">
        <v>3412</v>
      </c>
      <c r="BC2437" s="270"/>
      <c r="BD2437" s="72">
        <v>71.856700000000004</v>
      </c>
      <c r="BE2437" s="72"/>
      <c r="BF2437" s="72">
        <v>0.27516200000000002</v>
      </c>
      <c r="BG2437" s="72"/>
      <c r="BH2437" s="72">
        <v>14.239699999999999</v>
      </c>
      <c r="BI2437" s="72"/>
      <c r="BJ2437" s="72"/>
      <c r="BK2437" s="72"/>
      <c r="BL2437" s="72"/>
      <c r="BM2437" s="72"/>
      <c r="BN2437" s="72">
        <v>1.3266800000000001</v>
      </c>
      <c r="BO2437" s="72"/>
      <c r="BP2437" s="72">
        <v>5.8963399999999999E-2</v>
      </c>
      <c r="BQ2437" s="72"/>
      <c r="BR2437" s="72">
        <v>0.28499000000000002</v>
      </c>
      <c r="BS2437" s="72"/>
      <c r="BT2437" s="72"/>
      <c r="BU2437" s="72"/>
      <c r="BV2437" s="72"/>
      <c r="BW2437" s="72"/>
      <c r="BX2437" s="72">
        <v>1.2775399999999999</v>
      </c>
      <c r="BY2437" s="72"/>
      <c r="BZ2437" s="72">
        <v>4.1962299999999999</v>
      </c>
      <c r="CA2437" s="72"/>
      <c r="CB2437" s="72">
        <v>4.2846700000000002</v>
      </c>
      <c r="CC2437" s="72"/>
      <c r="CD2437" s="72">
        <v>8.8444999999999996E-2</v>
      </c>
      <c r="CE2437" s="72"/>
      <c r="CF2437" s="72"/>
      <c r="CG2437" s="72"/>
      <c r="CH2437" s="72"/>
      <c r="CI2437" s="72"/>
      <c r="CJ2437" s="72"/>
      <c r="CK2437" s="72"/>
      <c r="CL2437" s="72"/>
      <c r="CM2437" s="72"/>
      <c r="CN2437" s="72"/>
      <c r="CO2437" s="72"/>
      <c r="CP2437" s="72"/>
      <c r="CQ2437" s="72"/>
      <c r="CR2437" s="72"/>
      <c r="CS2437" s="72"/>
      <c r="CT2437" s="72"/>
      <c r="CU2437" s="72"/>
      <c r="CV2437" s="72"/>
      <c r="CW2437" s="72"/>
      <c r="CX2437" s="72"/>
      <c r="CY2437" s="72"/>
      <c r="CZ2437" s="72"/>
      <c r="DA2437" s="72"/>
      <c r="DB2437" s="72"/>
      <c r="DC2437" s="72"/>
      <c r="DD2437" s="72"/>
      <c r="DE2437" s="72"/>
      <c r="DF2437" s="72"/>
      <c r="DG2437" s="72"/>
      <c r="DH2437" s="78">
        <f t="shared" si="1085"/>
        <v>97.889080399999983</v>
      </c>
      <c r="DJ2437" s="77">
        <f t="shared" si="1086"/>
        <v>2.1109196000000168</v>
      </c>
      <c r="DK2437" s="72"/>
      <c r="DL2437" s="51" t="s">
        <v>827</v>
      </c>
      <c r="DO2437" s="358">
        <v>2.1110000000000002</v>
      </c>
      <c r="DP2437" s="72"/>
      <c r="DQ2437" s="374"/>
      <c r="DR2437" s="72"/>
      <c r="DU2437" s="52"/>
      <c r="DX2437" s="75">
        <f t="shared" si="1087"/>
        <v>73.406246852432403</v>
      </c>
      <c r="DY2437" s="51">
        <f t="shared" si="1088"/>
        <v>0</v>
      </c>
      <c r="DZ2437" s="75">
        <f t="shared" si="1089"/>
        <v>0.28109570431718967</v>
      </c>
      <c r="EA2437" s="51">
        <f t="shared" si="1090"/>
        <v>0</v>
      </c>
      <c r="EB2437" s="75">
        <f t="shared" si="1091"/>
        <v>14.546770632447378</v>
      </c>
      <c r="EC2437" s="51">
        <f t="shared" si="1092"/>
        <v>0</v>
      </c>
      <c r="ED2437" s="75">
        <f t="shared" si="1093"/>
        <v>1.3552890624560412</v>
      </c>
      <c r="EE2437" s="51">
        <f t="shared" si="1094"/>
        <v>0</v>
      </c>
      <c r="EF2437" s="75">
        <f t="shared" si="1095"/>
        <v>6.0234910532472437E-2</v>
      </c>
      <c r="EG2437" s="51">
        <f t="shared" si="1096"/>
        <v>0</v>
      </c>
      <c r="EH2437" s="75">
        <f t="shared" si="1097"/>
        <v>0.29113563927197755</v>
      </c>
      <c r="EI2437" s="51">
        <f t="shared" si="1098"/>
        <v>0</v>
      </c>
      <c r="EJ2437" s="75">
        <f t="shared" si="1099"/>
        <v>1.3050893876821017</v>
      </c>
      <c r="EK2437" s="51">
        <f t="shared" si="1100"/>
        <v>0</v>
      </c>
      <c r="EL2437" s="75">
        <f t="shared" si="1101"/>
        <v>4.2867191956989723</v>
      </c>
      <c r="EM2437" s="51">
        <f t="shared" si="1102"/>
        <v>0</v>
      </c>
      <c r="EN2437" s="75">
        <f t="shared" si="1103"/>
        <v>4.3770663515192254</v>
      </c>
      <c r="EO2437" s="51">
        <f t="shared" si="1104"/>
        <v>0</v>
      </c>
      <c r="EP2437" s="75">
        <f t="shared" si="1105"/>
        <v>9.0352263642268324E-2</v>
      </c>
      <c r="EQ2437" s="51">
        <f t="shared" si="1106"/>
        <v>0</v>
      </c>
      <c r="ER2437" s="51">
        <f t="shared" si="1107"/>
        <v>100</v>
      </c>
      <c r="ES2437" s="51">
        <f t="shared" si="1108"/>
        <v>0</v>
      </c>
    </row>
    <row r="2438" spans="1:149" x14ac:dyDescent="0.45">
      <c r="A2438" s="78" t="s">
        <v>1524</v>
      </c>
      <c r="B2438" s="174" t="s">
        <v>3437</v>
      </c>
      <c r="C2438" s="51" t="s">
        <v>3585</v>
      </c>
      <c r="D2438" s="51" t="s">
        <v>3862</v>
      </c>
      <c r="E2438" s="78" t="s">
        <v>1121</v>
      </c>
      <c r="F2438" s="78" t="s">
        <v>3089</v>
      </c>
      <c r="G2438" s="72" t="s">
        <v>3392</v>
      </c>
      <c r="H2438" s="78" t="s">
        <v>1372</v>
      </c>
      <c r="I2438" s="78">
        <v>0.16666700000000001</v>
      </c>
      <c r="J2438" s="300">
        <v>2830</v>
      </c>
      <c r="K2438" s="78"/>
      <c r="L2438" s="300">
        <v>602.85</v>
      </c>
      <c r="M2438" s="72">
        <v>2</v>
      </c>
      <c r="O2438" s="72"/>
      <c r="P2438" s="72" t="s">
        <v>1374</v>
      </c>
      <c r="AA2438" s="195"/>
      <c r="AB2438" s="195"/>
      <c r="AC2438" s="195"/>
      <c r="AD2438" s="72"/>
      <c r="AE2438" s="316">
        <v>1</v>
      </c>
      <c r="AF2438" s="195"/>
      <c r="AG2438" s="195">
        <v>0</v>
      </c>
      <c r="AH2438" s="72"/>
      <c r="AR2438" s="53">
        <v>26.61</v>
      </c>
      <c r="AT2438" s="77"/>
      <c r="AU2438" s="276">
        <v>28300</v>
      </c>
      <c r="AV2438" s="276"/>
      <c r="AW2438" s="276">
        <v>753063</v>
      </c>
      <c r="AX2438" s="95"/>
      <c r="AY2438" s="276"/>
      <c r="AZ2438" s="95"/>
      <c r="BB2438" s="80" t="s">
        <v>3412</v>
      </c>
      <c r="BC2438" s="270"/>
      <c r="BD2438" s="72">
        <v>71.880899999999997</v>
      </c>
      <c r="BE2438" s="72"/>
      <c r="BF2438" s="72">
        <v>0.27525500000000003</v>
      </c>
      <c r="BG2438" s="72"/>
      <c r="BH2438" s="72">
        <v>14.2445</v>
      </c>
      <c r="BI2438" s="72"/>
      <c r="BJ2438" s="72"/>
      <c r="BK2438" s="72"/>
      <c r="BL2438" s="72"/>
      <c r="BM2438" s="72"/>
      <c r="BN2438" s="72">
        <v>1.3271200000000001</v>
      </c>
      <c r="BO2438" s="72"/>
      <c r="BP2438" s="72">
        <v>5.89832E-2</v>
      </c>
      <c r="BQ2438" s="72"/>
      <c r="BR2438" s="72">
        <v>0.28508600000000001</v>
      </c>
      <c r="BS2438" s="72"/>
      <c r="BT2438" s="72"/>
      <c r="BU2438" s="72"/>
      <c r="BV2438" s="72"/>
      <c r="BW2438" s="72"/>
      <c r="BX2438" s="72">
        <v>1.2779700000000001</v>
      </c>
      <c r="BY2438" s="72"/>
      <c r="BZ2438" s="72">
        <v>4.1976399999999998</v>
      </c>
      <c r="CA2438" s="72"/>
      <c r="CB2438" s="72">
        <v>4.2861200000000004</v>
      </c>
      <c r="CC2438" s="72"/>
      <c r="CD2438" s="72">
        <v>8.8474899999999995E-2</v>
      </c>
      <c r="CE2438" s="72"/>
      <c r="CF2438" s="72"/>
      <c r="CG2438" s="72"/>
      <c r="CH2438" s="72"/>
      <c r="CI2438" s="72"/>
      <c r="CJ2438" s="72"/>
      <c r="CK2438" s="72"/>
      <c r="CL2438" s="72"/>
      <c r="CM2438" s="72"/>
      <c r="CN2438" s="72"/>
      <c r="CO2438" s="72"/>
      <c r="CP2438" s="72"/>
      <c r="CQ2438" s="72"/>
      <c r="CR2438" s="72"/>
      <c r="CS2438" s="72"/>
      <c r="CT2438" s="72"/>
      <c r="CU2438" s="72"/>
      <c r="CV2438" s="72"/>
      <c r="CW2438" s="72"/>
      <c r="CX2438" s="72"/>
      <c r="CY2438" s="72"/>
      <c r="CZ2438" s="72"/>
      <c r="DA2438" s="72"/>
      <c r="DB2438" s="72"/>
      <c r="DC2438" s="72"/>
      <c r="DD2438" s="72"/>
      <c r="DE2438" s="72"/>
      <c r="DF2438" s="72"/>
      <c r="DG2438" s="72"/>
      <c r="DH2438" s="78">
        <f t="shared" si="1085"/>
        <v>97.922049099999995</v>
      </c>
      <c r="DJ2438" s="77">
        <f t="shared" si="1086"/>
        <v>2.0779509000000047</v>
      </c>
      <c r="DK2438" s="72"/>
      <c r="DL2438" s="51" t="s">
        <v>827</v>
      </c>
      <c r="DO2438" s="358">
        <v>2.0779999999999998</v>
      </c>
      <c r="DP2438" s="72"/>
      <c r="DQ2438" s="374"/>
      <c r="DR2438" s="72"/>
      <c r="DU2438" s="52"/>
      <c r="DX2438" s="75">
        <f t="shared" si="1087"/>
        <v>73.406245744095642</v>
      </c>
      <c r="DY2438" s="51">
        <f t="shared" si="1088"/>
        <v>0</v>
      </c>
      <c r="DZ2438" s="75">
        <f t="shared" si="1089"/>
        <v>0.28109603764408975</v>
      </c>
      <c r="EA2438" s="51">
        <f t="shared" si="1090"/>
        <v>0</v>
      </c>
      <c r="EB2438" s="75">
        <f t="shared" si="1091"/>
        <v>14.546774838681353</v>
      </c>
      <c r="EC2438" s="51">
        <f t="shared" si="1092"/>
        <v>0</v>
      </c>
      <c r="ED2438" s="75">
        <f t="shared" si="1093"/>
        <v>1.3552820965222225</v>
      </c>
      <c r="EE2438" s="51">
        <f t="shared" si="1094"/>
        <v>0</v>
      </c>
      <c r="EF2438" s="75">
        <f t="shared" si="1095"/>
        <v>6.0234850620584084E-2</v>
      </c>
      <c r="EG2438" s="51">
        <f t="shared" si="1096"/>
        <v>0</v>
      </c>
      <c r="EH2438" s="75">
        <f t="shared" si="1097"/>
        <v>0.29113565598373498</v>
      </c>
      <c r="EI2438" s="51">
        <f t="shared" si="1098"/>
        <v>0</v>
      </c>
      <c r="EJ2438" s="75">
        <f t="shared" si="1099"/>
        <v>1.3050891109262952</v>
      </c>
      <c r="EK2438" s="51">
        <f t="shared" si="1100"/>
        <v>0</v>
      </c>
      <c r="EL2438" s="75">
        <f t="shared" si="1101"/>
        <v>4.2867158505979424</v>
      </c>
      <c r="EM2438" s="51">
        <f t="shared" si="1102"/>
        <v>0</v>
      </c>
      <c r="EN2438" s="75">
        <f t="shared" si="1103"/>
        <v>4.37707343687521</v>
      </c>
      <c r="EO2438" s="51">
        <f t="shared" si="1104"/>
        <v>0</v>
      </c>
      <c r="EP2438" s="75">
        <f t="shared" si="1105"/>
        <v>9.0352378052922094E-2</v>
      </c>
      <c r="EQ2438" s="51">
        <f t="shared" si="1106"/>
        <v>0</v>
      </c>
      <c r="ER2438" s="51">
        <f t="shared" si="1107"/>
        <v>100</v>
      </c>
      <c r="ES2438" s="51">
        <f t="shared" si="1108"/>
        <v>0</v>
      </c>
    </row>
    <row r="2439" spans="1:149" x14ac:dyDescent="0.45">
      <c r="A2439" s="78" t="s">
        <v>1524</v>
      </c>
      <c r="B2439" s="174" t="s">
        <v>3437</v>
      </c>
      <c r="C2439" s="51" t="s">
        <v>3585</v>
      </c>
      <c r="D2439" s="51" t="s">
        <v>3862</v>
      </c>
      <c r="E2439" s="78" t="s">
        <v>1121</v>
      </c>
      <c r="F2439" s="78" t="s">
        <v>3090</v>
      </c>
      <c r="G2439" s="72" t="s">
        <v>3392</v>
      </c>
      <c r="H2439" s="78" t="s">
        <v>1372</v>
      </c>
      <c r="I2439" s="78">
        <v>2</v>
      </c>
      <c r="J2439" s="300">
        <v>2830</v>
      </c>
      <c r="K2439" s="78"/>
      <c r="L2439" s="300">
        <v>551.85</v>
      </c>
      <c r="M2439" s="72">
        <v>2</v>
      </c>
      <c r="O2439" s="72"/>
      <c r="P2439" s="72" t="s">
        <v>1374</v>
      </c>
      <c r="AA2439" s="195"/>
      <c r="AB2439" s="195"/>
      <c r="AC2439" s="195"/>
      <c r="AD2439" s="72"/>
      <c r="AE2439" s="316">
        <v>1</v>
      </c>
      <c r="AF2439" s="195"/>
      <c r="AG2439" s="195">
        <v>0</v>
      </c>
      <c r="AH2439" s="72"/>
      <c r="AR2439" s="53">
        <v>27.43</v>
      </c>
      <c r="AT2439" s="77"/>
      <c r="AU2439" s="276">
        <v>28300</v>
      </c>
      <c r="AV2439" s="276"/>
      <c r="AW2439" s="276">
        <v>776269</v>
      </c>
      <c r="AX2439" s="95"/>
      <c r="AY2439" s="276"/>
      <c r="AZ2439" s="95"/>
      <c r="BB2439" s="80" t="s">
        <v>3412</v>
      </c>
      <c r="BC2439" s="270"/>
      <c r="BD2439" s="72">
        <v>71.831699999999998</v>
      </c>
      <c r="BE2439" s="72"/>
      <c r="BF2439" s="72">
        <v>0.27506700000000001</v>
      </c>
      <c r="BG2439" s="72"/>
      <c r="BH2439" s="72">
        <v>14.2347</v>
      </c>
      <c r="BI2439" s="72"/>
      <c r="BJ2439" s="72"/>
      <c r="BK2439" s="72"/>
      <c r="BL2439" s="72"/>
      <c r="BM2439" s="72"/>
      <c r="BN2439" s="72">
        <v>1.3262100000000001</v>
      </c>
      <c r="BO2439" s="72"/>
      <c r="BP2439" s="72">
        <v>5.8942899999999999E-2</v>
      </c>
      <c r="BQ2439" s="72"/>
      <c r="BR2439" s="72">
        <v>0.28489100000000001</v>
      </c>
      <c r="BS2439" s="72"/>
      <c r="BT2439" s="72"/>
      <c r="BU2439" s="72"/>
      <c r="BV2439" s="72"/>
      <c r="BW2439" s="72"/>
      <c r="BX2439" s="72">
        <v>1.2770999999999999</v>
      </c>
      <c r="BY2439" s="72"/>
      <c r="BZ2439" s="72">
        <v>4.1947700000000001</v>
      </c>
      <c r="CA2439" s="72"/>
      <c r="CB2439" s="72">
        <v>4.2831799999999998</v>
      </c>
      <c r="CC2439" s="72"/>
      <c r="CD2439" s="72">
        <v>8.8414300000000001E-2</v>
      </c>
      <c r="CE2439" s="72"/>
      <c r="CF2439" s="72"/>
      <c r="CG2439" s="72"/>
      <c r="CH2439" s="72"/>
      <c r="CI2439" s="72"/>
      <c r="CJ2439" s="72"/>
      <c r="CK2439" s="72"/>
      <c r="CL2439" s="72"/>
      <c r="CM2439" s="72"/>
      <c r="CN2439" s="72"/>
      <c r="CO2439" s="72"/>
      <c r="CP2439" s="72"/>
      <c r="CQ2439" s="72"/>
      <c r="CR2439" s="72"/>
      <c r="CS2439" s="72"/>
      <c r="CT2439" s="72"/>
      <c r="CU2439" s="72"/>
      <c r="CV2439" s="72"/>
      <c r="CW2439" s="72"/>
      <c r="CX2439" s="72"/>
      <c r="CY2439" s="72"/>
      <c r="CZ2439" s="72"/>
      <c r="DA2439" s="72"/>
      <c r="DB2439" s="72"/>
      <c r="DC2439" s="72"/>
      <c r="DD2439" s="72"/>
      <c r="DE2439" s="72"/>
      <c r="DF2439" s="72"/>
      <c r="DG2439" s="72"/>
      <c r="DH2439" s="78">
        <f t="shared" si="1085"/>
        <v>97.854975200000027</v>
      </c>
      <c r="DJ2439" s="77">
        <f t="shared" si="1086"/>
        <v>2.1450247999999732</v>
      </c>
      <c r="DK2439" s="72"/>
      <c r="DL2439" s="51" t="s">
        <v>827</v>
      </c>
      <c r="DO2439" s="358">
        <v>2.145</v>
      </c>
      <c r="DP2439" s="72"/>
      <c r="DQ2439" s="374"/>
      <c r="DR2439" s="72"/>
      <c r="DU2439" s="52"/>
      <c r="DX2439" s="75">
        <f t="shared" si="1087"/>
        <v>73.406282974562515</v>
      </c>
      <c r="DY2439" s="51">
        <f t="shared" si="1088"/>
        <v>0</v>
      </c>
      <c r="DZ2439" s="75">
        <f t="shared" si="1089"/>
        <v>0.28109659160181355</v>
      </c>
      <c r="EA2439" s="51">
        <f t="shared" si="1090"/>
        <v>0</v>
      </c>
      <c r="EB2439" s="75">
        <f t="shared" si="1091"/>
        <v>14.546730987266141</v>
      </c>
      <c r="EC2439" s="51">
        <f t="shared" si="1092"/>
        <v>0</v>
      </c>
      <c r="ED2439" s="75">
        <f t="shared" si="1093"/>
        <v>1.3552811160489668</v>
      </c>
      <c r="EE2439" s="51">
        <f t="shared" si="1094"/>
        <v>0</v>
      </c>
      <c r="EF2439" s="75">
        <f t="shared" si="1095"/>
        <v>6.0234954716947266E-2</v>
      </c>
      <c r="EG2439" s="51">
        <f t="shared" si="1096"/>
        <v>0</v>
      </c>
      <c r="EH2439" s="75">
        <f t="shared" si="1097"/>
        <v>0.29113593807338672</v>
      </c>
      <c r="EI2439" s="51">
        <f t="shared" si="1098"/>
        <v>0</v>
      </c>
      <c r="EJ2439" s="75">
        <f t="shared" si="1099"/>
        <v>1.305094602895571</v>
      </c>
      <c r="EK2439" s="51">
        <f t="shared" si="1100"/>
        <v>0</v>
      </c>
      <c r="EL2439" s="75">
        <f t="shared" si="1101"/>
        <v>4.2867212335668743</v>
      </c>
      <c r="EM2439" s="51">
        <f t="shared" si="1102"/>
        <v>0</v>
      </c>
      <c r="EN2439" s="75">
        <f t="shared" si="1103"/>
        <v>4.3770692202883499</v>
      </c>
      <c r="EO2439" s="51">
        <f t="shared" si="1104"/>
        <v>0</v>
      </c>
      <c r="EP2439" s="75">
        <f t="shared" si="1105"/>
        <v>9.0352380979398558E-2</v>
      </c>
      <c r="EQ2439" s="51">
        <f t="shared" si="1106"/>
        <v>0</v>
      </c>
      <c r="ER2439" s="51">
        <f t="shared" si="1107"/>
        <v>100</v>
      </c>
      <c r="ES2439" s="51">
        <f t="shared" si="1108"/>
        <v>0</v>
      </c>
    </row>
    <row r="2440" spans="1:149" x14ac:dyDescent="0.45">
      <c r="A2440" s="78" t="s">
        <v>1524</v>
      </c>
      <c r="B2440" s="174" t="s">
        <v>3437</v>
      </c>
      <c r="C2440" s="51" t="s">
        <v>3585</v>
      </c>
      <c r="D2440" s="51" t="s">
        <v>3862</v>
      </c>
      <c r="E2440" s="78" t="s">
        <v>1121</v>
      </c>
      <c r="F2440" s="78" t="s">
        <v>3091</v>
      </c>
      <c r="G2440" s="72" t="s">
        <v>3392</v>
      </c>
      <c r="H2440" s="78" t="s">
        <v>1372</v>
      </c>
      <c r="I2440" s="78">
        <v>2</v>
      </c>
      <c r="J2440" s="300">
        <v>2830</v>
      </c>
      <c r="K2440" s="78"/>
      <c r="L2440" s="300">
        <v>551.85</v>
      </c>
      <c r="M2440" s="72">
        <v>2</v>
      </c>
      <c r="O2440" s="72"/>
      <c r="P2440" s="72" t="s">
        <v>1374</v>
      </c>
      <c r="AA2440" s="195"/>
      <c r="AB2440" s="195"/>
      <c r="AC2440" s="195"/>
      <c r="AD2440" s="72"/>
      <c r="AE2440" s="316">
        <v>1</v>
      </c>
      <c r="AF2440" s="195"/>
      <c r="AG2440" s="195">
        <v>0</v>
      </c>
      <c r="AH2440" s="72"/>
      <c r="AR2440" s="53">
        <v>27.43</v>
      </c>
      <c r="AT2440" s="77"/>
      <c r="AU2440" s="276">
        <v>28300</v>
      </c>
      <c r="AV2440" s="276"/>
      <c r="AW2440" s="276">
        <v>776269</v>
      </c>
      <c r="AX2440" s="95"/>
      <c r="AY2440" s="276"/>
      <c r="AZ2440" s="95"/>
      <c r="BB2440" s="80" t="s">
        <v>3412</v>
      </c>
      <c r="BC2440" s="270"/>
      <c r="BD2440" s="72">
        <v>71.839799999999997</v>
      </c>
      <c r="BE2440" s="72"/>
      <c r="BF2440" s="72">
        <v>0.27509800000000001</v>
      </c>
      <c r="BG2440" s="72"/>
      <c r="BH2440" s="72">
        <v>14.2363</v>
      </c>
      <c r="BI2440" s="72"/>
      <c r="BJ2440" s="72"/>
      <c r="BK2440" s="72"/>
      <c r="BL2440" s="72"/>
      <c r="BM2440" s="72"/>
      <c r="BN2440" s="72">
        <v>1.32636</v>
      </c>
      <c r="BO2440" s="72"/>
      <c r="BP2440" s="72">
        <v>5.8949500000000002E-2</v>
      </c>
      <c r="BQ2440" s="72"/>
      <c r="BR2440" s="72">
        <v>0.28492299999999998</v>
      </c>
      <c r="BS2440" s="72"/>
      <c r="BT2440" s="72"/>
      <c r="BU2440" s="72"/>
      <c r="BV2440" s="72"/>
      <c r="BW2440" s="72"/>
      <c r="BX2440" s="72">
        <v>1.2772399999999999</v>
      </c>
      <c r="BY2440" s="72"/>
      <c r="BZ2440" s="72">
        <v>4.1952400000000001</v>
      </c>
      <c r="CA2440" s="72"/>
      <c r="CB2440" s="72">
        <v>4.2836600000000002</v>
      </c>
      <c r="CC2440" s="72"/>
      <c r="CD2440" s="72">
        <v>8.8424299999999997E-2</v>
      </c>
      <c r="CE2440" s="72"/>
      <c r="CF2440" s="72"/>
      <c r="CG2440" s="72"/>
      <c r="CH2440" s="72"/>
      <c r="CI2440" s="72"/>
      <c r="CJ2440" s="72"/>
      <c r="CK2440" s="72"/>
      <c r="CL2440" s="72"/>
      <c r="CM2440" s="72"/>
      <c r="CN2440" s="72"/>
      <c r="CO2440" s="72"/>
      <c r="CP2440" s="72"/>
      <c r="CQ2440" s="72"/>
      <c r="CR2440" s="72"/>
      <c r="CS2440" s="72"/>
      <c r="CT2440" s="72"/>
      <c r="CU2440" s="72"/>
      <c r="CV2440" s="72"/>
      <c r="CW2440" s="72"/>
      <c r="CX2440" s="72"/>
      <c r="CY2440" s="72"/>
      <c r="CZ2440" s="72"/>
      <c r="DA2440" s="72"/>
      <c r="DB2440" s="72"/>
      <c r="DC2440" s="72"/>
      <c r="DD2440" s="72"/>
      <c r="DE2440" s="72"/>
      <c r="DF2440" s="72"/>
      <c r="DG2440" s="72"/>
      <c r="DH2440" s="78">
        <f t="shared" si="1085"/>
        <v>97.865994799999996</v>
      </c>
      <c r="DJ2440" s="77">
        <f t="shared" si="1086"/>
        <v>2.1340052000000043</v>
      </c>
      <c r="DK2440" s="72"/>
      <c r="DL2440" s="51" t="s">
        <v>827</v>
      </c>
      <c r="DO2440" s="358">
        <v>2.1339999999999999</v>
      </c>
      <c r="DP2440" s="72"/>
      <c r="DQ2440" s="374"/>
      <c r="DR2440" s="72"/>
      <c r="DU2440" s="52"/>
      <c r="DX2440" s="75">
        <f t="shared" si="1087"/>
        <v>73.406294133945693</v>
      </c>
      <c r="DY2440" s="51">
        <f t="shared" si="1088"/>
        <v>0</v>
      </c>
      <c r="DZ2440" s="75">
        <f t="shared" si="1089"/>
        <v>0.28109661641123995</v>
      </c>
      <c r="EA2440" s="51">
        <f t="shared" si="1090"/>
        <v>0</v>
      </c>
      <c r="EB2440" s="75">
        <f t="shared" si="1091"/>
        <v>14.546727930465996</v>
      </c>
      <c r="EC2440" s="51">
        <f t="shared" si="1092"/>
        <v>0</v>
      </c>
      <c r="ED2440" s="75">
        <f t="shared" si="1093"/>
        <v>1.3552817837396571</v>
      </c>
      <c r="EE2440" s="51">
        <f t="shared" si="1094"/>
        <v>0</v>
      </c>
      <c r="EF2440" s="75">
        <f t="shared" si="1095"/>
        <v>6.023491624488142E-2</v>
      </c>
      <c r="EG2440" s="51">
        <f t="shared" si="1096"/>
        <v>0</v>
      </c>
      <c r="EH2440" s="75">
        <f t="shared" si="1097"/>
        <v>0.29113585426916849</v>
      </c>
      <c r="EI2440" s="51">
        <f t="shared" si="1098"/>
        <v>0</v>
      </c>
      <c r="EJ2440" s="75">
        <f t="shared" si="1099"/>
        <v>1.3050907034769139</v>
      </c>
      <c r="EK2440" s="51">
        <f t="shared" si="1100"/>
        <v>0</v>
      </c>
      <c r="EL2440" s="75">
        <f t="shared" si="1101"/>
        <v>4.2867188021471989</v>
      </c>
      <c r="EM2440" s="51">
        <f t="shared" si="1102"/>
        <v>0</v>
      </c>
      <c r="EN2440" s="75">
        <f t="shared" si="1103"/>
        <v>4.3770668338416563</v>
      </c>
      <c r="EO2440" s="51">
        <f t="shared" si="1104"/>
        <v>0</v>
      </c>
      <c r="EP2440" s="75">
        <f t="shared" si="1105"/>
        <v>9.0352425457591118E-2</v>
      </c>
      <c r="EQ2440" s="51">
        <f t="shared" si="1106"/>
        <v>0</v>
      </c>
      <c r="ER2440" s="51">
        <f t="shared" si="1107"/>
        <v>100</v>
      </c>
      <c r="ES2440" s="51">
        <f t="shared" si="1108"/>
        <v>0</v>
      </c>
    </row>
    <row r="2441" spans="1:149" x14ac:dyDescent="0.45">
      <c r="A2441" s="78" t="s">
        <v>1524</v>
      </c>
      <c r="B2441" s="174" t="s">
        <v>3437</v>
      </c>
      <c r="C2441" s="51" t="s">
        <v>3585</v>
      </c>
      <c r="D2441" s="51" t="s">
        <v>3862</v>
      </c>
      <c r="E2441" s="78" t="s">
        <v>1121</v>
      </c>
      <c r="F2441" s="78" t="s">
        <v>3092</v>
      </c>
      <c r="G2441" s="72" t="s">
        <v>3392</v>
      </c>
      <c r="H2441" s="78" t="s">
        <v>1372</v>
      </c>
      <c r="I2441" s="78">
        <v>2</v>
      </c>
      <c r="J2441" s="300">
        <v>2830</v>
      </c>
      <c r="K2441" s="78"/>
      <c r="L2441" s="300">
        <v>551.85</v>
      </c>
      <c r="M2441" s="72">
        <v>2</v>
      </c>
      <c r="O2441" s="72"/>
      <c r="P2441" s="72" t="s">
        <v>1374</v>
      </c>
      <c r="AA2441" s="195"/>
      <c r="AB2441" s="195"/>
      <c r="AC2441" s="195"/>
      <c r="AD2441" s="72"/>
      <c r="AE2441" s="316">
        <v>1</v>
      </c>
      <c r="AF2441" s="195"/>
      <c r="AG2441" s="195">
        <v>0</v>
      </c>
      <c r="AH2441" s="72"/>
      <c r="AR2441" s="53">
        <v>27.43</v>
      </c>
      <c r="AT2441" s="77"/>
      <c r="AU2441" s="276">
        <v>28300</v>
      </c>
      <c r="AV2441" s="276"/>
      <c r="AW2441" s="276">
        <v>776269</v>
      </c>
      <c r="AX2441" s="95"/>
      <c r="AY2441" s="276"/>
      <c r="AZ2441" s="95"/>
      <c r="BB2441" s="80" t="s">
        <v>3412</v>
      </c>
      <c r="BC2441" s="270"/>
      <c r="BD2441" s="72">
        <v>71.841999999999999</v>
      </c>
      <c r="BE2441" s="72"/>
      <c r="BF2441" s="72">
        <v>0.27510600000000002</v>
      </c>
      <c r="BG2441" s="72"/>
      <c r="BH2441" s="72">
        <v>14.236700000000001</v>
      </c>
      <c r="BI2441" s="72"/>
      <c r="BJ2441" s="72"/>
      <c r="BK2441" s="72"/>
      <c r="BL2441" s="72"/>
      <c r="BM2441" s="72"/>
      <c r="BN2441" s="72">
        <v>1.3264</v>
      </c>
      <c r="BO2441" s="72"/>
      <c r="BP2441" s="72">
        <v>5.8951299999999998E-2</v>
      </c>
      <c r="BQ2441" s="72"/>
      <c r="BR2441" s="72">
        <v>0.28493099999999999</v>
      </c>
      <c r="BS2441" s="72"/>
      <c r="BT2441" s="72"/>
      <c r="BU2441" s="72"/>
      <c r="BV2441" s="72"/>
      <c r="BW2441" s="72"/>
      <c r="BX2441" s="72">
        <v>1.27728</v>
      </c>
      <c r="BY2441" s="72"/>
      <c r="BZ2441" s="72">
        <v>4.1953699999999996</v>
      </c>
      <c r="CA2441" s="72"/>
      <c r="CB2441" s="72">
        <v>4.2838000000000003</v>
      </c>
      <c r="CC2441" s="72"/>
      <c r="CD2441" s="72">
        <v>8.8427000000000006E-2</v>
      </c>
      <c r="CE2441" s="72"/>
      <c r="CF2441" s="72"/>
      <c r="CG2441" s="72"/>
      <c r="CH2441" s="72"/>
      <c r="CI2441" s="72"/>
      <c r="CJ2441" s="72"/>
      <c r="CK2441" s="72"/>
      <c r="CL2441" s="72"/>
      <c r="CM2441" s="72"/>
      <c r="CN2441" s="72"/>
      <c r="CO2441" s="72"/>
      <c r="CP2441" s="72"/>
      <c r="CQ2441" s="72"/>
      <c r="CR2441" s="72"/>
      <c r="CS2441" s="72"/>
      <c r="CT2441" s="72"/>
      <c r="CU2441" s="72"/>
      <c r="CV2441" s="72"/>
      <c r="CW2441" s="72"/>
      <c r="CX2441" s="72"/>
      <c r="CY2441" s="72"/>
      <c r="CZ2441" s="72"/>
      <c r="DA2441" s="72"/>
      <c r="DB2441" s="72"/>
      <c r="DC2441" s="72"/>
      <c r="DD2441" s="72"/>
      <c r="DE2441" s="72"/>
      <c r="DF2441" s="72"/>
      <c r="DG2441" s="72"/>
      <c r="DH2441" s="78">
        <f t="shared" si="1085"/>
        <v>97.868965299999999</v>
      </c>
      <c r="DJ2441" s="77">
        <f t="shared" si="1086"/>
        <v>2.1310347000000007</v>
      </c>
      <c r="DK2441" s="72"/>
      <c r="DL2441" s="51" t="s">
        <v>827</v>
      </c>
      <c r="DO2441" s="358">
        <v>2.1309999999999998</v>
      </c>
      <c r="DP2441" s="72"/>
      <c r="DQ2441" s="374"/>
      <c r="DR2441" s="72"/>
      <c r="DU2441" s="52"/>
      <c r="DX2441" s="75">
        <f t="shared" si="1087"/>
        <v>73.406314023838974</v>
      </c>
      <c r="DY2441" s="51">
        <f t="shared" si="1088"/>
        <v>0</v>
      </c>
      <c r="DZ2441" s="75">
        <f t="shared" si="1089"/>
        <v>0.28109625881576583</v>
      </c>
      <c r="EA2441" s="51">
        <f t="shared" si="1090"/>
        <v>0</v>
      </c>
      <c r="EB2441" s="75">
        <f t="shared" si="1091"/>
        <v>14.546695120725875</v>
      </c>
      <c r="EC2441" s="51">
        <f t="shared" si="1092"/>
        <v>0</v>
      </c>
      <c r="ED2441" s="75">
        <f t="shared" si="1093"/>
        <v>1.3552815194624317</v>
      </c>
      <c r="EE2441" s="51">
        <f t="shared" si="1094"/>
        <v>0</v>
      </c>
      <c r="EF2441" s="75">
        <f t="shared" si="1095"/>
        <v>6.0234927200155039E-2</v>
      </c>
      <c r="EG2441" s="51">
        <f t="shared" si="1096"/>
        <v>0</v>
      </c>
      <c r="EH2441" s="75">
        <f t="shared" si="1097"/>
        <v>0.29113519196467891</v>
      </c>
      <c r="EI2441" s="51">
        <f t="shared" si="1098"/>
        <v>0</v>
      </c>
      <c r="EJ2441" s="75">
        <f t="shared" si="1099"/>
        <v>1.3050919625896975</v>
      </c>
      <c r="EK2441" s="51">
        <f t="shared" si="1100"/>
        <v>0</v>
      </c>
      <c r="EL2441" s="75">
        <f t="shared" si="1101"/>
        <v>4.2867215231507094</v>
      </c>
      <c r="EM2441" s="51">
        <f t="shared" si="1102"/>
        <v>0</v>
      </c>
      <c r="EN2441" s="75">
        <f t="shared" si="1103"/>
        <v>4.3770770303627602</v>
      </c>
      <c r="EO2441" s="51">
        <f t="shared" si="1104"/>
        <v>0</v>
      </c>
      <c r="EP2441" s="75">
        <f t="shared" si="1105"/>
        <v>9.0352441888950891E-2</v>
      </c>
      <c r="EQ2441" s="51">
        <f t="shared" si="1106"/>
        <v>0</v>
      </c>
      <c r="ER2441" s="51">
        <f t="shared" si="1107"/>
        <v>100</v>
      </c>
      <c r="ES2441" s="51">
        <f t="shared" si="1108"/>
        <v>0</v>
      </c>
    </row>
    <row r="2442" spans="1:149" x14ac:dyDescent="0.45">
      <c r="A2442" s="78" t="s">
        <v>1524</v>
      </c>
      <c r="B2442" s="174" t="s">
        <v>3437</v>
      </c>
      <c r="C2442" s="51" t="s">
        <v>3585</v>
      </c>
      <c r="D2442" s="51" t="s">
        <v>3862</v>
      </c>
      <c r="E2442" s="78" t="s">
        <v>1121</v>
      </c>
      <c r="F2442" s="78" t="s">
        <v>3093</v>
      </c>
      <c r="G2442" s="72" t="s">
        <v>3392</v>
      </c>
      <c r="H2442" s="78" t="s">
        <v>1372</v>
      </c>
      <c r="I2442" s="78">
        <v>48</v>
      </c>
      <c r="J2442" s="300">
        <v>2830</v>
      </c>
      <c r="K2442" s="78"/>
      <c r="L2442" s="300">
        <v>503.85</v>
      </c>
      <c r="M2442" s="72">
        <v>2</v>
      </c>
      <c r="O2442" s="72"/>
      <c r="P2442" s="72" t="s">
        <v>1374</v>
      </c>
      <c r="AA2442" s="195"/>
      <c r="AB2442" s="195"/>
      <c r="AC2442" s="195"/>
      <c r="AD2442" s="72"/>
      <c r="AE2442" s="316">
        <v>1</v>
      </c>
      <c r="AF2442" s="195"/>
      <c r="AG2442" s="195">
        <v>0</v>
      </c>
      <c r="AH2442" s="72"/>
      <c r="AR2442" s="53">
        <v>27.34</v>
      </c>
      <c r="AT2442" s="77"/>
      <c r="AU2442" s="276">
        <v>28300</v>
      </c>
      <c r="AV2442" s="276"/>
      <c r="AW2442" s="276">
        <v>773722</v>
      </c>
      <c r="AX2442" s="95"/>
      <c r="AY2442" s="276"/>
      <c r="AZ2442" s="95"/>
      <c r="BB2442" s="80" t="s">
        <v>3412</v>
      </c>
      <c r="BC2442" s="270"/>
      <c r="BD2442" s="72">
        <v>71.789900000000003</v>
      </c>
      <c r="BE2442" s="72"/>
      <c r="BF2442" s="72">
        <v>0.27490700000000001</v>
      </c>
      <c r="BG2442" s="72"/>
      <c r="BH2442" s="72">
        <v>14.2264</v>
      </c>
      <c r="BI2442" s="72"/>
      <c r="BJ2442" s="72"/>
      <c r="BK2442" s="72"/>
      <c r="BL2442" s="72"/>
      <c r="BM2442" s="72"/>
      <c r="BN2442" s="72">
        <v>1.32544</v>
      </c>
      <c r="BO2442" s="72"/>
      <c r="BP2442" s="72">
        <v>5.8908500000000003E-2</v>
      </c>
      <c r="BQ2442" s="72"/>
      <c r="BR2442" s="72">
        <v>0.28472500000000001</v>
      </c>
      <c r="BS2442" s="72"/>
      <c r="BT2442" s="72"/>
      <c r="BU2442" s="72"/>
      <c r="BV2442" s="72"/>
      <c r="BW2442" s="72"/>
      <c r="BX2442" s="72">
        <v>1.2763500000000001</v>
      </c>
      <c r="BY2442" s="72"/>
      <c r="BZ2442" s="72">
        <v>4.1923199999999996</v>
      </c>
      <c r="CA2442" s="72"/>
      <c r="CB2442" s="72">
        <v>4.2806899999999999</v>
      </c>
      <c r="CC2442" s="72"/>
      <c r="CD2442" s="72">
        <v>8.8362800000000005E-2</v>
      </c>
      <c r="CE2442" s="72"/>
      <c r="CF2442" s="72"/>
      <c r="CG2442" s="72"/>
      <c r="CH2442" s="72"/>
      <c r="CI2442" s="72"/>
      <c r="CJ2442" s="72"/>
      <c r="CK2442" s="72"/>
      <c r="CL2442" s="72"/>
      <c r="CM2442" s="72"/>
      <c r="CN2442" s="72"/>
      <c r="CO2442" s="72"/>
      <c r="CP2442" s="72"/>
      <c r="CQ2442" s="72"/>
      <c r="CR2442" s="72"/>
      <c r="CS2442" s="72"/>
      <c r="CT2442" s="72"/>
      <c r="CU2442" s="72"/>
      <c r="CV2442" s="72"/>
      <c r="CW2442" s="72"/>
      <c r="CX2442" s="72"/>
      <c r="CY2442" s="72"/>
      <c r="CZ2442" s="72"/>
      <c r="DA2442" s="72"/>
      <c r="DB2442" s="72"/>
      <c r="DC2442" s="72"/>
      <c r="DD2442" s="72"/>
      <c r="DE2442" s="72"/>
      <c r="DF2442" s="72"/>
      <c r="DG2442" s="72"/>
      <c r="DH2442" s="78">
        <f t="shared" si="1085"/>
        <v>97.798003299999976</v>
      </c>
      <c r="DJ2442" s="77">
        <f t="shared" si="1086"/>
        <v>2.2019967000000236</v>
      </c>
      <c r="DK2442" s="72"/>
      <c r="DL2442" s="51" t="s">
        <v>827</v>
      </c>
      <c r="DO2442" s="358">
        <v>2.202</v>
      </c>
      <c r="DP2442" s="72"/>
      <c r="DQ2442" s="374"/>
      <c r="DR2442" s="72"/>
      <c r="DU2442" s="52"/>
      <c r="DX2442" s="75">
        <f t="shared" si="1087"/>
        <v>73.406304400490782</v>
      </c>
      <c r="DY2442" s="51">
        <f t="shared" si="1088"/>
        <v>0</v>
      </c>
      <c r="DZ2442" s="75">
        <f t="shared" si="1089"/>
        <v>0.28109674095974113</v>
      </c>
      <c r="EA2442" s="51">
        <f t="shared" si="1090"/>
        <v>0</v>
      </c>
      <c r="EB2442" s="75">
        <f t="shared" si="1091"/>
        <v>14.546718255954417</v>
      </c>
      <c r="EC2442" s="51">
        <f t="shared" si="1092"/>
        <v>0</v>
      </c>
      <c r="ED2442" s="75">
        <f t="shared" si="1093"/>
        <v>1.3552832933962367</v>
      </c>
      <c r="EE2442" s="51">
        <f t="shared" si="1094"/>
        <v>0</v>
      </c>
      <c r="EF2442" s="75">
        <f t="shared" si="1095"/>
        <v>6.0234869846264041E-2</v>
      </c>
      <c r="EG2442" s="51">
        <f t="shared" si="1096"/>
        <v>0</v>
      </c>
      <c r="EH2442" s="75">
        <f t="shared" si="1097"/>
        <v>0.29113580072447148</v>
      </c>
      <c r="EI2442" s="51">
        <f t="shared" si="1098"/>
        <v>0</v>
      </c>
      <c r="EJ2442" s="75">
        <f t="shared" si="1099"/>
        <v>1.3050879945725851</v>
      </c>
      <c r="EK2442" s="51">
        <f t="shared" si="1100"/>
        <v>0</v>
      </c>
      <c r="EL2442" s="75">
        <f t="shared" si="1101"/>
        <v>4.286713285075832</v>
      </c>
      <c r="EM2442" s="51">
        <f t="shared" si="1102"/>
        <v>0</v>
      </c>
      <c r="EN2442" s="75">
        <f t="shared" si="1103"/>
        <v>4.3770730030845124</v>
      </c>
      <c r="EO2442" s="51">
        <f t="shared" si="1104"/>
        <v>0</v>
      </c>
      <c r="EP2442" s="75">
        <f t="shared" si="1105"/>
        <v>9.0352355895184241E-2</v>
      </c>
      <c r="EQ2442" s="51">
        <f t="shared" si="1106"/>
        <v>0</v>
      </c>
      <c r="ER2442" s="51">
        <f t="shared" si="1107"/>
        <v>100</v>
      </c>
      <c r="ES2442" s="51">
        <f t="shared" si="1108"/>
        <v>0</v>
      </c>
    </row>
    <row r="2443" spans="1:149" x14ac:dyDescent="0.45">
      <c r="A2443" s="78" t="s">
        <v>1524</v>
      </c>
      <c r="B2443" s="174" t="s">
        <v>3437</v>
      </c>
      <c r="C2443" s="51" t="s">
        <v>3585</v>
      </c>
      <c r="D2443" s="51" t="s">
        <v>3862</v>
      </c>
      <c r="E2443" s="78" t="s">
        <v>1121</v>
      </c>
      <c r="F2443" s="78" t="s">
        <v>3094</v>
      </c>
      <c r="G2443" s="72" t="s">
        <v>3392</v>
      </c>
      <c r="H2443" s="78" t="s">
        <v>1372</v>
      </c>
      <c r="I2443" s="78">
        <v>48</v>
      </c>
      <c r="J2443" s="300">
        <v>2830</v>
      </c>
      <c r="K2443" s="78"/>
      <c r="L2443" s="300">
        <v>503.85</v>
      </c>
      <c r="M2443" s="72">
        <v>2</v>
      </c>
      <c r="O2443" s="72"/>
      <c r="P2443" s="72" t="s">
        <v>1374</v>
      </c>
      <c r="AA2443" s="195"/>
      <c r="AB2443" s="195"/>
      <c r="AC2443" s="195"/>
      <c r="AD2443" s="72"/>
      <c r="AE2443" s="316">
        <v>1</v>
      </c>
      <c r="AF2443" s="195"/>
      <c r="AG2443" s="195">
        <v>0</v>
      </c>
      <c r="AH2443" s="72"/>
      <c r="AR2443" s="53">
        <v>27.34</v>
      </c>
      <c r="AT2443" s="77"/>
      <c r="AU2443" s="276">
        <v>28300</v>
      </c>
      <c r="AV2443" s="276"/>
      <c r="AW2443" s="276">
        <v>773722</v>
      </c>
      <c r="AX2443" s="95"/>
      <c r="AY2443" s="276"/>
      <c r="AZ2443" s="95"/>
      <c r="BB2443" s="80" t="s">
        <v>3412</v>
      </c>
      <c r="BC2443" s="270"/>
      <c r="BD2443" s="72">
        <v>71.793499999999995</v>
      </c>
      <c r="BE2443" s="72"/>
      <c r="BF2443" s="72">
        <v>0.27492100000000003</v>
      </c>
      <c r="BG2443" s="72"/>
      <c r="BH2443" s="72">
        <v>14.2271</v>
      </c>
      <c r="BI2443" s="72"/>
      <c r="BJ2443" s="72"/>
      <c r="BK2443" s="72"/>
      <c r="BL2443" s="72"/>
      <c r="BM2443" s="72"/>
      <c r="BN2443" s="72">
        <v>1.32551</v>
      </c>
      <c r="BO2443" s="72"/>
      <c r="BP2443" s="72">
        <v>5.8911600000000001E-2</v>
      </c>
      <c r="BQ2443" s="72"/>
      <c r="BR2443" s="72">
        <v>0.28473900000000002</v>
      </c>
      <c r="BS2443" s="72"/>
      <c r="BT2443" s="72"/>
      <c r="BU2443" s="72"/>
      <c r="BV2443" s="72"/>
      <c r="BW2443" s="72"/>
      <c r="BX2443" s="72">
        <v>1.2764200000000001</v>
      </c>
      <c r="BY2443" s="72"/>
      <c r="BZ2443" s="72">
        <v>4.1925400000000002</v>
      </c>
      <c r="CA2443" s="72"/>
      <c r="CB2443" s="72">
        <v>4.2809100000000004</v>
      </c>
      <c r="CC2443" s="72"/>
      <c r="CD2443" s="72">
        <v>8.8367299999999996E-2</v>
      </c>
      <c r="CE2443" s="72"/>
      <c r="CF2443" s="72"/>
      <c r="CG2443" s="72"/>
      <c r="CH2443" s="72"/>
      <c r="CI2443" s="72"/>
      <c r="CJ2443" s="72"/>
      <c r="CK2443" s="72"/>
      <c r="CL2443" s="72"/>
      <c r="CM2443" s="72"/>
      <c r="CN2443" s="72"/>
      <c r="CO2443" s="72"/>
      <c r="CP2443" s="72"/>
      <c r="CQ2443" s="72"/>
      <c r="CR2443" s="72"/>
      <c r="CS2443" s="72"/>
      <c r="CT2443" s="72"/>
      <c r="CU2443" s="72"/>
      <c r="CV2443" s="72"/>
      <c r="CW2443" s="72"/>
      <c r="CX2443" s="72"/>
      <c r="CY2443" s="72"/>
      <c r="CZ2443" s="72"/>
      <c r="DA2443" s="72"/>
      <c r="DB2443" s="72"/>
      <c r="DC2443" s="72"/>
      <c r="DD2443" s="72"/>
      <c r="DE2443" s="72"/>
      <c r="DF2443" s="72"/>
      <c r="DG2443" s="72"/>
      <c r="DH2443" s="78">
        <f t="shared" si="1085"/>
        <v>97.802918900000009</v>
      </c>
      <c r="DJ2443" s="77">
        <f t="shared" si="1086"/>
        <v>2.1970810999999912</v>
      </c>
      <c r="DK2443" s="72"/>
      <c r="DL2443" s="51" t="s">
        <v>827</v>
      </c>
      <c r="DO2443" s="358">
        <v>2.1970000000000001</v>
      </c>
      <c r="DP2443" s="72"/>
      <c r="DQ2443" s="374"/>
      <c r="DR2443" s="72"/>
      <c r="DU2443" s="52"/>
      <c r="DX2443" s="75">
        <f t="shared" si="1087"/>
        <v>73.406295852382769</v>
      </c>
      <c r="DY2443" s="51">
        <f t="shared" si="1088"/>
        <v>0</v>
      </c>
      <c r="DZ2443" s="75">
        <f t="shared" si="1089"/>
        <v>0.28109692746603698</v>
      </c>
      <c r="EA2443" s="51">
        <f t="shared" si="1090"/>
        <v>0</v>
      </c>
      <c r="EB2443" s="75">
        <f t="shared" si="1091"/>
        <v>14.546702859192475</v>
      </c>
      <c r="EC2443" s="51">
        <f t="shared" si="1092"/>
        <v>0</v>
      </c>
      <c r="ED2443" s="75">
        <f t="shared" si="1093"/>
        <v>1.3552867490133771</v>
      </c>
      <c r="EE2443" s="51">
        <f t="shared" si="1094"/>
        <v>0</v>
      </c>
      <c r="EF2443" s="75">
        <f t="shared" si="1095"/>
        <v>6.0235012065677718E-2</v>
      </c>
      <c r="EG2443" s="51">
        <f t="shared" si="1096"/>
        <v>0</v>
      </c>
      <c r="EH2443" s="75">
        <f t="shared" si="1097"/>
        <v>0.29113548266502709</v>
      </c>
      <c r="EI2443" s="51">
        <f t="shared" si="1098"/>
        <v>0</v>
      </c>
      <c r="EJ2443" s="75">
        <f t="shared" si="1099"/>
        <v>1.305093973018427</v>
      </c>
      <c r="EK2443" s="51">
        <f t="shared" si="1100"/>
        <v>0</v>
      </c>
      <c r="EL2443" s="75">
        <f t="shared" si="1101"/>
        <v>4.286722775919114</v>
      </c>
      <c r="EM2443" s="51">
        <f t="shared" si="1102"/>
        <v>0</v>
      </c>
      <c r="EN2443" s="75">
        <f t="shared" si="1103"/>
        <v>4.3770779524249965</v>
      </c>
      <c r="EO2443" s="51">
        <f t="shared" si="1104"/>
        <v>0</v>
      </c>
      <c r="EP2443" s="75">
        <f t="shared" si="1105"/>
        <v>9.0352415852079426E-2</v>
      </c>
      <c r="EQ2443" s="51">
        <f t="shared" si="1106"/>
        <v>0</v>
      </c>
      <c r="ER2443" s="51">
        <f t="shared" si="1107"/>
        <v>100</v>
      </c>
      <c r="ES2443" s="51">
        <f t="shared" si="1108"/>
        <v>0</v>
      </c>
    </row>
    <row r="2444" spans="1:149" x14ac:dyDescent="0.45">
      <c r="A2444" s="78" t="s">
        <v>1524</v>
      </c>
      <c r="B2444" s="174" t="s">
        <v>3437</v>
      </c>
      <c r="C2444" s="51" t="s">
        <v>3585</v>
      </c>
      <c r="D2444" s="51" t="s">
        <v>3862</v>
      </c>
      <c r="E2444" s="78" t="s">
        <v>1121</v>
      </c>
      <c r="F2444" s="78" t="s">
        <v>3095</v>
      </c>
      <c r="G2444" s="72" t="s">
        <v>3392</v>
      </c>
      <c r="H2444" s="78" t="s">
        <v>1372</v>
      </c>
      <c r="I2444" s="78">
        <v>48</v>
      </c>
      <c r="J2444" s="300">
        <v>2830</v>
      </c>
      <c r="K2444" s="78"/>
      <c r="L2444" s="300">
        <v>501.85</v>
      </c>
      <c r="M2444" s="72">
        <v>2</v>
      </c>
      <c r="O2444" s="72"/>
      <c r="P2444" s="72" t="s">
        <v>1374</v>
      </c>
      <c r="AA2444" s="195"/>
      <c r="AB2444" s="195"/>
      <c r="AC2444" s="195"/>
      <c r="AD2444" s="72"/>
      <c r="AE2444" s="316">
        <v>1</v>
      </c>
      <c r="AF2444" s="195"/>
      <c r="AG2444" s="195">
        <v>0</v>
      </c>
      <c r="AH2444" s="72"/>
      <c r="AR2444" s="53">
        <v>27.31</v>
      </c>
      <c r="AT2444" s="77"/>
      <c r="AU2444" s="276">
        <v>28300</v>
      </c>
      <c r="AV2444" s="276"/>
      <c r="AW2444" s="276">
        <v>772873</v>
      </c>
      <c r="AX2444" s="95"/>
      <c r="AY2444" s="276"/>
      <c r="AZ2444" s="95"/>
      <c r="BB2444" s="80" t="s">
        <v>3412</v>
      </c>
      <c r="BC2444" s="270"/>
      <c r="BD2444" s="72">
        <v>71.776700000000005</v>
      </c>
      <c r="BE2444" s="72"/>
      <c r="BF2444" s="72">
        <v>0.27485599999999999</v>
      </c>
      <c r="BG2444" s="72"/>
      <c r="BH2444" s="72">
        <v>14.223800000000001</v>
      </c>
      <c r="BI2444" s="72"/>
      <c r="BJ2444" s="72"/>
      <c r="BK2444" s="72"/>
      <c r="BL2444" s="72"/>
      <c r="BM2444" s="72"/>
      <c r="BN2444" s="72">
        <v>1.3251999999999999</v>
      </c>
      <c r="BO2444" s="72"/>
      <c r="BP2444" s="72">
        <v>5.8897699999999997E-2</v>
      </c>
      <c r="BQ2444" s="72"/>
      <c r="BR2444" s="72">
        <v>0.28467199999999998</v>
      </c>
      <c r="BS2444" s="72"/>
      <c r="BT2444" s="72"/>
      <c r="BU2444" s="72"/>
      <c r="BV2444" s="72"/>
      <c r="BW2444" s="72"/>
      <c r="BX2444" s="72">
        <v>1.2761199999999999</v>
      </c>
      <c r="BY2444" s="72"/>
      <c r="BZ2444" s="72">
        <v>4.1915500000000003</v>
      </c>
      <c r="CA2444" s="72"/>
      <c r="CB2444" s="72">
        <v>4.2798999999999996</v>
      </c>
      <c r="CC2444" s="72"/>
      <c r="CD2444" s="72">
        <v>8.8346499999999994E-2</v>
      </c>
      <c r="CE2444" s="72"/>
      <c r="CF2444" s="72"/>
      <c r="CG2444" s="72"/>
      <c r="CH2444" s="72"/>
      <c r="CI2444" s="72"/>
      <c r="CJ2444" s="72"/>
      <c r="CK2444" s="72"/>
      <c r="CL2444" s="72"/>
      <c r="CM2444" s="72"/>
      <c r="CN2444" s="72"/>
      <c r="CO2444" s="72"/>
      <c r="CP2444" s="72"/>
      <c r="CQ2444" s="72"/>
      <c r="CR2444" s="72"/>
      <c r="CS2444" s="72"/>
      <c r="CT2444" s="72"/>
      <c r="CU2444" s="72"/>
      <c r="CV2444" s="72"/>
      <c r="CW2444" s="72"/>
      <c r="CX2444" s="72"/>
      <c r="CY2444" s="72"/>
      <c r="CZ2444" s="72"/>
      <c r="DA2444" s="72"/>
      <c r="DB2444" s="72"/>
      <c r="DC2444" s="72"/>
      <c r="DD2444" s="72"/>
      <c r="DE2444" s="72"/>
      <c r="DF2444" s="72"/>
      <c r="DG2444" s="72"/>
      <c r="DH2444" s="78">
        <f t="shared" si="1085"/>
        <v>97.780042200000011</v>
      </c>
      <c r="DJ2444" s="77">
        <f t="shared" si="1086"/>
        <v>2.2199577999999889</v>
      </c>
      <c r="DK2444" s="72"/>
      <c r="DL2444" s="51" t="s">
        <v>827</v>
      </c>
      <c r="DO2444" s="358">
        <v>2.2200000000000002</v>
      </c>
      <c r="DP2444" s="72"/>
      <c r="DQ2444" s="374"/>
      <c r="DR2444" s="72"/>
      <c r="DU2444" s="52"/>
      <c r="DX2444" s="75">
        <f t="shared" si="1087"/>
        <v>73.406288630135194</v>
      </c>
      <c r="DY2444" s="51">
        <f t="shared" si="1088"/>
        <v>0</v>
      </c>
      <c r="DZ2444" s="75">
        <f t="shared" si="1089"/>
        <v>0.28109621740375967</v>
      </c>
      <c r="EA2444" s="51">
        <f t="shared" si="1090"/>
        <v>0</v>
      </c>
      <c r="EB2444" s="75">
        <f t="shared" si="1091"/>
        <v>14.546731296051741</v>
      </c>
      <c r="EC2444" s="51">
        <f t="shared" si="1092"/>
        <v>0</v>
      </c>
      <c r="ED2444" s="75">
        <f t="shared" si="1093"/>
        <v>1.35528679491611</v>
      </c>
      <c r="EE2444" s="51">
        <f t="shared" si="1094"/>
        <v>0</v>
      </c>
      <c r="EF2444" s="75">
        <f t="shared" si="1095"/>
        <v>6.0234889119325813E-2</v>
      </c>
      <c r="EG2444" s="51">
        <f t="shared" si="1096"/>
        <v>0</v>
      </c>
      <c r="EH2444" s="75">
        <f t="shared" si="1097"/>
        <v>0.29113507582429737</v>
      </c>
      <c r="EI2444" s="51">
        <f t="shared" si="1098"/>
        <v>0</v>
      </c>
      <c r="EJ2444" s="75">
        <f t="shared" si="1099"/>
        <v>1.3050925028134215</v>
      </c>
      <c r="EK2444" s="51">
        <f t="shared" si="1100"/>
        <v>0</v>
      </c>
      <c r="EL2444" s="75">
        <f t="shared" si="1101"/>
        <v>4.2867132245929831</v>
      </c>
      <c r="EM2444" s="51">
        <f t="shared" si="1102"/>
        <v>0</v>
      </c>
      <c r="EN2444" s="75">
        <f t="shared" si="1103"/>
        <v>4.3770690865993505</v>
      </c>
      <c r="EO2444" s="51">
        <f t="shared" si="1104"/>
        <v>0</v>
      </c>
      <c r="EP2444" s="75">
        <f t="shared" si="1105"/>
        <v>9.0352282543809323E-2</v>
      </c>
      <c r="EQ2444" s="51">
        <f t="shared" si="1106"/>
        <v>0</v>
      </c>
      <c r="ER2444" s="51">
        <f t="shared" si="1107"/>
        <v>100</v>
      </c>
      <c r="ES2444" s="51">
        <f t="shared" si="1108"/>
        <v>0</v>
      </c>
    </row>
    <row r="2445" spans="1:149" x14ac:dyDescent="0.45">
      <c r="A2445" s="78" t="s">
        <v>1524</v>
      </c>
      <c r="B2445" s="174" t="s">
        <v>3437</v>
      </c>
      <c r="C2445" s="51" t="s">
        <v>3585</v>
      </c>
      <c r="D2445" s="51" t="s">
        <v>3862</v>
      </c>
      <c r="E2445" s="78" t="s">
        <v>1121</v>
      </c>
      <c r="F2445" s="78" t="s">
        <v>3096</v>
      </c>
      <c r="G2445" s="72" t="s">
        <v>3392</v>
      </c>
      <c r="H2445" s="78" t="s">
        <v>1372</v>
      </c>
      <c r="I2445" s="78">
        <v>0.26666699999999999</v>
      </c>
      <c r="J2445" s="300">
        <v>2830</v>
      </c>
      <c r="K2445" s="78"/>
      <c r="L2445" s="300">
        <v>502.85</v>
      </c>
      <c r="M2445" s="72">
        <v>2</v>
      </c>
      <c r="O2445" s="72"/>
      <c r="P2445" s="72" t="s">
        <v>1374</v>
      </c>
      <c r="AA2445" s="195"/>
      <c r="AB2445" s="195"/>
      <c r="AC2445" s="195"/>
      <c r="AD2445" s="72"/>
      <c r="AE2445" s="316">
        <v>1</v>
      </c>
      <c r="AF2445" s="195"/>
      <c r="AG2445" s="195">
        <v>0</v>
      </c>
      <c r="AH2445" s="72"/>
      <c r="AR2445" s="53">
        <v>27.33</v>
      </c>
      <c r="AT2445" s="77"/>
      <c r="AU2445" s="276">
        <v>28300</v>
      </c>
      <c r="AV2445" s="276"/>
      <c r="AW2445" s="276">
        <v>773439</v>
      </c>
      <c r="AX2445" s="95"/>
      <c r="AY2445" s="276"/>
      <c r="AZ2445" s="95"/>
      <c r="BB2445" s="80" t="s">
        <v>3412</v>
      </c>
      <c r="BC2445" s="270"/>
      <c r="BD2445" s="72">
        <v>70.564700000000002</v>
      </c>
      <c r="BE2445" s="72"/>
      <c r="BF2445" s="72">
        <v>0.27021499999999998</v>
      </c>
      <c r="BG2445" s="72"/>
      <c r="BH2445" s="72">
        <v>13.983599999999999</v>
      </c>
      <c r="BI2445" s="72"/>
      <c r="BJ2445" s="72"/>
      <c r="BK2445" s="72"/>
      <c r="BL2445" s="72"/>
      <c r="BM2445" s="72"/>
      <c r="BN2445" s="72">
        <v>1.3028200000000001</v>
      </c>
      <c r="BO2445" s="72"/>
      <c r="BP2445" s="72">
        <v>5.7903200000000002E-2</v>
      </c>
      <c r="BQ2445" s="72"/>
      <c r="BR2445" s="72">
        <v>0.279866</v>
      </c>
      <c r="BS2445" s="72"/>
      <c r="BT2445" s="72"/>
      <c r="BU2445" s="72"/>
      <c r="BV2445" s="72"/>
      <c r="BW2445" s="72"/>
      <c r="BX2445" s="72">
        <v>1.25457</v>
      </c>
      <c r="BY2445" s="72"/>
      <c r="BZ2445" s="72">
        <v>4.1207799999999999</v>
      </c>
      <c r="CA2445" s="72"/>
      <c r="CB2445" s="72">
        <v>4.20763</v>
      </c>
      <c r="CC2445" s="72"/>
      <c r="CD2445" s="72">
        <v>8.6854799999999996E-2</v>
      </c>
      <c r="CE2445" s="72"/>
      <c r="CF2445" s="72"/>
      <c r="CG2445" s="72"/>
      <c r="CH2445" s="72"/>
      <c r="CI2445" s="72"/>
      <c r="CJ2445" s="72"/>
      <c r="CK2445" s="72"/>
      <c r="CL2445" s="72"/>
      <c r="CM2445" s="72"/>
      <c r="CN2445" s="72"/>
      <c r="CO2445" s="72"/>
      <c r="CP2445" s="72"/>
      <c r="CQ2445" s="72"/>
      <c r="CR2445" s="72"/>
      <c r="CS2445" s="72"/>
      <c r="CT2445" s="72"/>
      <c r="CU2445" s="72"/>
      <c r="CV2445" s="72"/>
      <c r="CW2445" s="72"/>
      <c r="CX2445" s="72"/>
      <c r="CY2445" s="72"/>
      <c r="CZ2445" s="72"/>
      <c r="DA2445" s="72"/>
      <c r="DB2445" s="72"/>
      <c r="DC2445" s="72"/>
      <c r="DD2445" s="72"/>
      <c r="DE2445" s="72"/>
      <c r="DF2445" s="72"/>
      <c r="DG2445" s="72"/>
      <c r="DH2445" s="78">
        <f t="shared" si="1085"/>
        <v>96.128938999999974</v>
      </c>
      <c r="DJ2445" s="77">
        <f t="shared" si="1086"/>
        <v>3.8710610000000258</v>
      </c>
      <c r="DK2445" s="72"/>
      <c r="DL2445" s="51" t="s">
        <v>827</v>
      </c>
      <c r="DO2445" s="358">
        <v>3.871</v>
      </c>
      <c r="DP2445" s="72"/>
      <c r="DQ2445" s="374"/>
      <c r="DR2445" s="72"/>
      <c r="DU2445" s="52"/>
      <c r="DX2445" s="75">
        <f t="shared" si="1087"/>
        <v>73.406302757591064</v>
      </c>
      <c r="DY2445" s="51">
        <f t="shared" si="1088"/>
        <v>0</v>
      </c>
      <c r="DZ2445" s="75">
        <f t="shared" si="1089"/>
        <v>0.28109641364084964</v>
      </c>
      <c r="EA2445" s="51">
        <f t="shared" si="1090"/>
        <v>0</v>
      </c>
      <c r="EB2445" s="75">
        <f t="shared" si="1091"/>
        <v>14.5467120988405</v>
      </c>
      <c r="EC2445" s="51">
        <f t="shared" si="1092"/>
        <v>0</v>
      </c>
      <c r="ED2445" s="75">
        <f t="shared" si="1093"/>
        <v>1.3552838651428374</v>
      </c>
      <c r="EE2445" s="51">
        <f t="shared" si="1094"/>
        <v>0</v>
      </c>
      <c r="EF2445" s="75">
        <f t="shared" si="1095"/>
        <v>6.0234930919189709E-2</v>
      </c>
      <c r="EG2445" s="51">
        <f t="shared" si="1096"/>
        <v>0</v>
      </c>
      <c r="EH2445" s="75">
        <f t="shared" si="1097"/>
        <v>0.29113605425313188</v>
      </c>
      <c r="EI2445" s="51">
        <f t="shared" si="1098"/>
        <v>0</v>
      </c>
      <c r="EJ2445" s="75">
        <f t="shared" si="1099"/>
        <v>1.3050908634287541</v>
      </c>
      <c r="EK2445" s="51">
        <f t="shared" si="1100"/>
        <v>0</v>
      </c>
      <c r="EL2445" s="75">
        <f t="shared" si="1101"/>
        <v>4.2867216083597892</v>
      </c>
      <c r="EM2445" s="51">
        <f t="shared" si="1102"/>
        <v>0</v>
      </c>
      <c r="EN2445" s="75">
        <f t="shared" si="1103"/>
        <v>4.3770690114451396</v>
      </c>
      <c r="EO2445" s="51">
        <f t="shared" si="1104"/>
        <v>0</v>
      </c>
      <c r="EP2445" s="75">
        <f t="shared" si="1105"/>
        <v>9.0352396378784561E-2</v>
      </c>
      <c r="EQ2445" s="51">
        <f t="shared" si="1106"/>
        <v>0</v>
      </c>
      <c r="ER2445" s="51">
        <f t="shared" si="1107"/>
        <v>100</v>
      </c>
      <c r="ES2445" s="51">
        <f t="shared" si="1108"/>
        <v>0</v>
      </c>
    </row>
    <row r="2446" spans="1:149" x14ac:dyDescent="0.45">
      <c r="A2446" s="78" t="s">
        <v>1524</v>
      </c>
      <c r="B2446" s="174" t="s">
        <v>3437</v>
      </c>
      <c r="C2446" s="51" t="s">
        <v>3585</v>
      </c>
      <c r="D2446" s="51" t="s">
        <v>3862</v>
      </c>
      <c r="E2446" s="78" t="s">
        <v>1121</v>
      </c>
      <c r="F2446" s="78" t="s">
        <v>3097</v>
      </c>
      <c r="G2446" s="72" t="s">
        <v>3392</v>
      </c>
      <c r="H2446" s="78" t="s">
        <v>1372</v>
      </c>
      <c r="I2446" s="78">
        <v>0.26666699999999999</v>
      </c>
      <c r="J2446" s="300">
        <v>2830</v>
      </c>
      <c r="K2446" s="78"/>
      <c r="L2446" s="300">
        <v>501.85</v>
      </c>
      <c r="M2446" s="72">
        <v>2</v>
      </c>
      <c r="O2446" s="72"/>
      <c r="P2446" s="72" t="s">
        <v>1374</v>
      </c>
      <c r="AA2446" s="195"/>
      <c r="AB2446" s="195"/>
      <c r="AC2446" s="195"/>
      <c r="AD2446" s="72"/>
      <c r="AE2446" s="316">
        <v>1</v>
      </c>
      <c r="AF2446" s="195"/>
      <c r="AG2446" s="195">
        <v>0</v>
      </c>
      <c r="AH2446" s="72"/>
      <c r="AR2446" s="53">
        <v>27.31</v>
      </c>
      <c r="AT2446" s="77"/>
      <c r="AU2446" s="276">
        <v>28300</v>
      </c>
      <c r="AV2446" s="276"/>
      <c r="AW2446" s="276">
        <v>772873</v>
      </c>
      <c r="AX2446" s="95"/>
      <c r="AY2446" s="276"/>
      <c r="AZ2446" s="95"/>
      <c r="BB2446" s="80" t="s">
        <v>3412</v>
      </c>
      <c r="BC2446" s="270"/>
      <c r="BD2446" s="72">
        <v>70.547799999999995</v>
      </c>
      <c r="BE2446" s="72"/>
      <c r="BF2446" s="72">
        <v>0.27015</v>
      </c>
      <c r="BG2446" s="72"/>
      <c r="BH2446" s="72">
        <v>13.9803</v>
      </c>
      <c r="BI2446" s="72"/>
      <c r="BJ2446" s="72"/>
      <c r="BK2446" s="72"/>
      <c r="BL2446" s="72"/>
      <c r="BM2446" s="72"/>
      <c r="BN2446" s="72">
        <v>1.3025100000000001</v>
      </c>
      <c r="BO2446" s="72"/>
      <c r="BP2446" s="72">
        <v>5.7889400000000001E-2</v>
      </c>
      <c r="BQ2446" s="72"/>
      <c r="BR2446" s="72">
        <v>0.27979900000000002</v>
      </c>
      <c r="BS2446" s="72"/>
      <c r="BT2446" s="72"/>
      <c r="BU2446" s="72"/>
      <c r="BV2446" s="72"/>
      <c r="BW2446" s="72"/>
      <c r="BX2446" s="72">
        <v>1.25427</v>
      </c>
      <c r="BY2446" s="72"/>
      <c r="BZ2446" s="72">
        <v>4.1197900000000001</v>
      </c>
      <c r="CA2446" s="72"/>
      <c r="CB2446" s="72">
        <v>4.2066299999999996</v>
      </c>
      <c r="CC2446" s="72"/>
      <c r="CD2446" s="72">
        <v>8.6834099999999997E-2</v>
      </c>
      <c r="CE2446" s="72"/>
      <c r="CF2446" s="72"/>
      <c r="CG2446" s="72"/>
      <c r="CH2446" s="72"/>
      <c r="CI2446" s="72"/>
      <c r="CJ2446" s="72"/>
      <c r="CK2446" s="72"/>
      <c r="CL2446" s="72"/>
      <c r="CM2446" s="72"/>
      <c r="CN2446" s="72"/>
      <c r="CO2446" s="72"/>
      <c r="CP2446" s="72"/>
      <c r="CQ2446" s="72"/>
      <c r="CR2446" s="72"/>
      <c r="CS2446" s="72"/>
      <c r="CT2446" s="72"/>
      <c r="CU2446" s="72"/>
      <c r="CV2446" s="72"/>
      <c r="CW2446" s="72"/>
      <c r="CX2446" s="72"/>
      <c r="CY2446" s="72"/>
      <c r="CZ2446" s="72"/>
      <c r="DA2446" s="72"/>
      <c r="DB2446" s="72"/>
      <c r="DC2446" s="72"/>
      <c r="DD2446" s="72"/>
      <c r="DE2446" s="72"/>
      <c r="DF2446" s="72"/>
      <c r="DG2446" s="72"/>
      <c r="DH2446" s="78">
        <f t="shared" si="1085"/>
        <v>96.105972499999993</v>
      </c>
      <c r="DJ2446" s="77">
        <f t="shared" si="1086"/>
        <v>3.8940275000000071</v>
      </c>
      <c r="DK2446" s="72"/>
      <c r="DL2446" s="51" t="s">
        <v>827</v>
      </c>
      <c r="DO2446" s="358">
        <v>3.8940000000000001</v>
      </c>
      <c r="DP2446" s="72"/>
      <c r="DQ2446" s="374"/>
      <c r="DR2446" s="72"/>
      <c r="DU2446" s="52"/>
      <c r="DX2446" s="75">
        <f t="shared" si="1087"/>
        <v>73.406259949141045</v>
      </c>
      <c r="DY2446" s="51">
        <f t="shared" si="1088"/>
        <v>0</v>
      </c>
      <c r="DZ2446" s="75">
        <f t="shared" si="1089"/>
        <v>0.28109595374002383</v>
      </c>
      <c r="EA2446" s="51">
        <f t="shared" si="1090"/>
        <v>0</v>
      </c>
      <c r="EB2446" s="75">
        <f t="shared" si="1091"/>
        <v>14.54675462547346</v>
      </c>
      <c r="EC2446" s="51">
        <f t="shared" si="1092"/>
        <v>0</v>
      </c>
      <c r="ED2446" s="75">
        <f t="shared" si="1093"/>
        <v>1.3552851775158927</v>
      </c>
      <c r="EE2446" s="51">
        <f t="shared" si="1094"/>
        <v>0</v>
      </c>
      <c r="EF2446" s="75">
        <f t="shared" si="1095"/>
        <v>6.0234966146354756E-2</v>
      </c>
      <c r="EG2446" s="51">
        <f t="shared" si="1096"/>
        <v>0</v>
      </c>
      <c r="EH2446" s="75">
        <f t="shared" si="1097"/>
        <v>0.29113591249492848</v>
      </c>
      <c r="EI2446" s="51">
        <f t="shared" si="1098"/>
        <v>0</v>
      </c>
      <c r="EJ2446" s="75">
        <f t="shared" si="1099"/>
        <v>1.3050905863316664</v>
      </c>
      <c r="EK2446" s="51">
        <f t="shared" si="1100"/>
        <v>0</v>
      </c>
      <c r="EL2446" s="75">
        <f t="shared" si="1101"/>
        <v>4.286715895830512</v>
      </c>
      <c r="EM2446" s="51">
        <f t="shared" si="1102"/>
        <v>0</v>
      </c>
      <c r="EN2446" s="75">
        <f t="shared" si="1103"/>
        <v>4.3770744841065943</v>
      </c>
      <c r="EO2446" s="51">
        <f t="shared" si="1104"/>
        <v>0</v>
      </c>
      <c r="EP2446" s="75">
        <f t="shared" si="1105"/>
        <v>9.035244921953213E-2</v>
      </c>
      <c r="EQ2446" s="51">
        <f t="shared" si="1106"/>
        <v>0</v>
      </c>
      <c r="ER2446" s="51">
        <f t="shared" si="1107"/>
        <v>100</v>
      </c>
      <c r="ES2446" s="51">
        <f t="shared" si="1108"/>
        <v>0</v>
      </c>
    </row>
    <row r="2447" spans="1:149" x14ac:dyDescent="0.45">
      <c r="A2447" s="78" t="s">
        <v>1524</v>
      </c>
      <c r="B2447" s="174" t="s">
        <v>3437</v>
      </c>
      <c r="C2447" s="51" t="s">
        <v>3585</v>
      </c>
      <c r="D2447" s="51" t="s">
        <v>3862</v>
      </c>
      <c r="E2447" s="78" t="s">
        <v>1121</v>
      </c>
      <c r="F2447" s="78" t="s">
        <v>3098</v>
      </c>
      <c r="G2447" s="72" t="s">
        <v>3392</v>
      </c>
      <c r="H2447" s="78" t="s">
        <v>1372</v>
      </c>
      <c r="I2447" s="78">
        <v>0.26666699999999999</v>
      </c>
      <c r="J2447" s="300">
        <v>2830</v>
      </c>
      <c r="K2447" s="78"/>
      <c r="L2447" s="300">
        <v>502.85</v>
      </c>
      <c r="M2447" s="72">
        <v>2</v>
      </c>
      <c r="O2447" s="72"/>
      <c r="P2447" s="72" t="s">
        <v>1374</v>
      </c>
      <c r="AA2447" s="195"/>
      <c r="AB2447" s="195"/>
      <c r="AC2447" s="195"/>
      <c r="AD2447" s="72"/>
      <c r="AE2447" s="316">
        <v>1</v>
      </c>
      <c r="AF2447" s="195"/>
      <c r="AG2447" s="195">
        <v>0</v>
      </c>
      <c r="AH2447" s="72"/>
      <c r="AR2447" s="53">
        <v>27.33</v>
      </c>
      <c r="AT2447" s="77"/>
      <c r="AU2447" s="276">
        <v>28300</v>
      </c>
      <c r="AV2447" s="276"/>
      <c r="AW2447" s="276">
        <v>773439</v>
      </c>
      <c r="AX2447" s="95"/>
      <c r="AY2447" s="276"/>
      <c r="AZ2447" s="95"/>
      <c r="BB2447" s="80" t="s">
        <v>3412</v>
      </c>
      <c r="BC2447" s="270"/>
      <c r="BD2447" s="72">
        <v>70.575000000000003</v>
      </c>
      <c r="BE2447" s="72"/>
      <c r="BF2447" s="72">
        <v>0.27025399999999999</v>
      </c>
      <c r="BG2447" s="72"/>
      <c r="BH2447" s="72">
        <v>13.9857</v>
      </c>
      <c r="BI2447" s="72"/>
      <c r="BJ2447" s="72"/>
      <c r="BK2447" s="72"/>
      <c r="BL2447" s="72"/>
      <c r="BM2447" s="72"/>
      <c r="BN2447" s="72">
        <v>1.30301</v>
      </c>
      <c r="BO2447" s="72"/>
      <c r="BP2447" s="72">
        <v>5.7911700000000003E-2</v>
      </c>
      <c r="BQ2447" s="72"/>
      <c r="BR2447" s="72">
        <v>0.27990599999999999</v>
      </c>
      <c r="BS2447" s="72"/>
      <c r="BT2447" s="72"/>
      <c r="BU2447" s="72"/>
      <c r="BV2447" s="72"/>
      <c r="BW2447" s="72"/>
      <c r="BX2447" s="72">
        <v>1.25475</v>
      </c>
      <c r="BY2447" s="72"/>
      <c r="BZ2447" s="72">
        <v>4.1213800000000003</v>
      </c>
      <c r="CA2447" s="72"/>
      <c r="CB2447" s="72">
        <v>4.2082499999999996</v>
      </c>
      <c r="CC2447" s="72"/>
      <c r="CD2447" s="72">
        <v>8.68675E-2</v>
      </c>
      <c r="CE2447" s="72"/>
      <c r="CF2447" s="72"/>
      <c r="CG2447" s="72"/>
      <c r="CH2447" s="72"/>
      <c r="CI2447" s="72"/>
      <c r="CJ2447" s="72"/>
      <c r="CK2447" s="72"/>
      <c r="CL2447" s="72"/>
      <c r="CM2447" s="72"/>
      <c r="CN2447" s="72"/>
      <c r="CO2447" s="72"/>
      <c r="CP2447" s="72"/>
      <c r="CQ2447" s="72"/>
      <c r="CR2447" s="72"/>
      <c r="CS2447" s="72"/>
      <c r="CT2447" s="72"/>
      <c r="CU2447" s="72"/>
      <c r="CV2447" s="72"/>
      <c r="CW2447" s="72"/>
      <c r="CX2447" s="72"/>
      <c r="CY2447" s="72"/>
      <c r="CZ2447" s="72"/>
      <c r="DA2447" s="72"/>
      <c r="DB2447" s="72"/>
      <c r="DC2447" s="72"/>
      <c r="DD2447" s="72"/>
      <c r="DE2447" s="72"/>
      <c r="DF2447" s="72"/>
      <c r="DG2447" s="72"/>
      <c r="DH2447" s="78">
        <f t="shared" si="1085"/>
        <v>96.143029199999987</v>
      </c>
      <c r="DJ2447" s="77">
        <f t="shared" si="1086"/>
        <v>3.8569708000000134</v>
      </c>
      <c r="DK2447" s="72"/>
      <c r="DL2447" s="51" t="s">
        <v>827</v>
      </c>
      <c r="DO2447" s="358">
        <v>3.8570000000000002</v>
      </c>
      <c r="DP2447" s="72"/>
      <c r="DQ2447" s="374"/>
      <c r="DR2447" s="72"/>
      <c r="DU2447" s="52"/>
      <c r="DX2447" s="75">
        <f t="shared" si="1087"/>
        <v>73.406257933882543</v>
      </c>
      <c r="DY2447" s="51">
        <f t="shared" si="1088"/>
        <v>0</v>
      </c>
      <c r="DZ2447" s="75">
        <f t="shared" si="1089"/>
        <v>0.28109578224106968</v>
      </c>
      <c r="EA2447" s="51">
        <f t="shared" si="1090"/>
        <v>0</v>
      </c>
      <c r="EB2447" s="75">
        <f t="shared" si="1091"/>
        <v>14.546764457469374</v>
      </c>
      <c r="EC2447" s="51">
        <f t="shared" si="1092"/>
        <v>0</v>
      </c>
      <c r="ED2447" s="75">
        <f t="shared" si="1093"/>
        <v>1.3552828643347969</v>
      </c>
      <c r="EE2447" s="51">
        <f t="shared" si="1094"/>
        <v>0</v>
      </c>
      <c r="EF2447" s="75">
        <f t="shared" si="1095"/>
        <v>6.0234944209558994E-2</v>
      </c>
      <c r="EG2447" s="51">
        <f t="shared" si="1096"/>
        <v>0</v>
      </c>
      <c r="EH2447" s="75">
        <f t="shared" si="1097"/>
        <v>0.29113499161517997</v>
      </c>
      <c r="EI2447" s="51">
        <f t="shared" si="1098"/>
        <v>0</v>
      </c>
      <c r="EJ2447" s="75">
        <f t="shared" si="1099"/>
        <v>1.3050868174642456</v>
      </c>
      <c r="EK2447" s="51">
        <f t="shared" si="1100"/>
        <v>0</v>
      </c>
      <c r="EL2447" s="75">
        <f t="shared" si="1101"/>
        <v>4.286717439936873</v>
      </c>
      <c r="EM2447" s="51">
        <f t="shared" si="1102"/>
        <v>0</v>
      </c>
      <c r="EN2447" s="75">
        <f t="shared" si="1103"/>
        <v>4.3770724045378842</v>
      </c>
      <c r="EO2447" s="51">
        <f t="shared" si="1104"/>
        <v>0</v>
      </c>
      <c r="EP2447" s="75">
        <f t="shared" si="1105"/>
        <v>9.0352364308488017E-2</v>
      </c>
      <c r="EQ2447" s="51">
        <f t="shared" si="1106"/>
        <v>0</v>
      </c>
      <c r="ER2447" s="51">
        <f t="shared" si="1107"/>
        <v>100</v>
      </c>
      <c r="ES2447" s="51">
        <f t="shared" si="1108"/>
        <v>0</v>
      </c>
    </row>
    <row r="2448" spans="1:149" x14ac:dyDescent="0.45">
      <c r="A2448" s="78" t="s">
        <v>1524</v>
      </c>
      <c r="B2448" s="174" t="s">
        <v>3437</v>
      </c>
      <c r="C2448" s="51" t="s">
        <v>3585</v>
      </c>
      <c r="D2448" s="51" t="s">
        <v>3862</v>
      </c>
      <c r="E2448" s="78" t="s">
        <v>1121</v>
      </c>
      <c r="F2448" s="78" t="s">
        <v>3099</v>
      </c>
      <c r="G2448" s="72" t="s">
        <v>3392</v>
      </c>
      <c r="H2448" s="78" t="s">
        <v>1372</v>
      </c>
      <c r="I2448" s="78">
        <v>6</v>
      </c>
      <c r="J2448" s="300">
        <v>2830</v>
      </c>
      <c r="K2448" s="78"/>
      <c r="L2448" s="300">
        <v>452.85</v>
      </c>
      <c r="M2448" s="72">
        <v>2</v>
      </c>
      <c r="O2448" s="72"/>
      <c r="P2448" s="72" t="s">
        <v>1374</v>
      </c>
      <c r="AA2448" s="195"/>
      <c r="AB2448" s="195"/>
      <c r="AC2448" s="195"/>
      <c r="AD2448" s="72"/>
      <c r="AE2448" s="316">
        <v>1</v>
      </c>
      <c r="AF2448" s="195"/>
      <c r="AG2448" s="195">
        <v>0</v>
      </c>
      <c r="AH2448" s="72"/>
      <c r="AR2448" s="53">
        <v>25.61</v>
      </c>
      <c r="AT2448" s="77"/>
      <c r="AU2448" s="276">
        <v>28300</v>
      </c>
      <c r="AV2448" s="276"/>
      <c r="AW2448" s="276">
        <v>724763</v>
      </c>
      <c r="AX2448" s="95"/>
      <c r="AY2448" s="276"/>
      <c r="AZ2448" s="95"/>
      <c r="BB2448" s="80" t="s">
        <v>3412</v>
      </c>
      <c r="BC2448" s="270"/>
      <c r="BD2448" s="72">
        <v>70.652100000000004</v>
      </c>
      <c r="BE2448" s="72"/>
      <c r="BF2448" s="72">
        <v>0.27055000000000001</v>
      </c>
      <c r="BG2448" s="72"/>
      <c r="BH2448" s="72">
        <v>14.0009</v>
      </c>
      <c r="BI2448" s="72"/>
      <c r="BJ2448" s="72"/>
      <c r="BK2448" s="72"/>
      <c r="BL2448" s="72"/>
      <c r="BM2448" s="72"/>
      <c r="BN2448" s="72">
        <v>1.30444</v>
      </c>
      <c r="BO2448" s="72"/>
      <c r="BP2448" s="72">
        <v>5.7974900000000003E-2</v>
      </c>
      <c r="BQ2448" s="72"/>
      <c r="BR2448" s="72">
        <v>0.28021200000000002</v>
      </c>
      <c r="BS2448" s="72"/>
      <c r="BT2448" s="72"/>
      <c r="BU2448" s="72"/>
      <c r="BV2448" s="72"/>
      <c r="BW2448" s="72"/>
      <c r="BX2448" s="72">
        <v>1.2561199999999999</v>
      </c>
      <c r="BY2448" s="72"/>
      <c r="BZ2448" s="72">
        <v>4.1258800000000004</v>
      </c>
      <c r="CA2448" s="72"/>
      <c r="CB2448" s="72">
        <v>4.2128399999999999</v>
      </c>
      <c r="CC2448" s="72"/>
      <c r="CD2448" s="72">
        <v>8.6962300000000006E-2</v>
      </c>
      <c r="CE2448" s="72"/>
      <c r="CF2448" s="72"/>
      <c r="CG2448" s="72"/>
      <c r="CH2448" s="72"/>
      <c r="CI2448" s="72"/>
      <c r="CJ2448" s="72"/>
      <c r="CK2448" s="72"/>
      <c r="CL2448" s="72"/>
      <c r="CM2448" s="72"/>
      <c r="CN2448" s="72"/>
      <c r="CO2448" s="72"/>
      <c r="CP2448" s="72"/>
      <c r="CQ2448" s="72"/>
      <c r="CR2448" s="72"/>
      <c r="CS2448" s="72"/>
      <c r="CT2448" s="72"/>
      <c r="CU2448" s="72"/>
      <c r="CV2448" s="72"/>
      <c r="CW2448" s="72"/>
      <c r="CX2448" s="72"/>
      <c r="CY2448" s="72"/>
      <c r="CZ2448" s="72"/>
      <c r="DA2448" s="72"/>
      <c r="DB2448" s="72"/>
      <c r="DC2448" s="72"/>
      <c r="DD2448" s="72"/>
      <c r="DE2448" s="72"/>
      <c r="DF2448" s="72"/>
      <c r="DG2448" s="72"/>
      <c r="DH2448" s="78">
        <f t="shared" ref="DH2448:DH2511" si="1109">SUM(BD2448,BF2448,BH2448,BJ2448,BL2448,BN2448,BP2448,BR2448,BT2448,BV2448,BX2448,BZ2448,CB2448,CD2448,CF2448,CH2448,CJ2448,CL2448,CN2448,CX2448,CZ2448,DB2448)</f>
        <v>96.247979200000003</v>
      </c>
      <c r="DJ2448" s="77">
        <f t="shared" si="1086"/>
        <v>3.7520207999999968</v>
      </c>
      <c r="DK2448" s="72"/>
      <c r="DL2448" s="51" t="s">
        <v>827</v>
      </c>
      <c r="DO2448" s="358">
        <v>3.7519999999999998</v>
      </c>
      <c r="DP2448" s="72"/>
      <c r="DQ2448" s="374"/>
      <c r="DR2448" s="72"/>
      <c r="DU2448" s="52"/>
      <c r="DX2448" s="75">
        <f t="shared" si="1087"/>
        <v>73.406320410309462</v>
      </c>
      <c r="DY2448" s="51">
        <f t="shared" si="1088"/>
        <v>0</v>
      </c>
      <c r="DZ2448" s="75">
        <f t="shared" si="1089"/>
        <v>0.28109681080971721</v>
      </c>
      <c r="EA2448" s="51">
        <f t="shared" si="1090"/>
        <v>0</v>
      </c>
      <c r="EB2448" s="75">
        <f t="shared" si="1091"/>
        <v>14.546695022974571</v>
      </c>
      <c r="EC2448" s="51">
        <f t="shared" si="1092"/>
        <v>0</v>
      </c>
      <c r="ED2448" s="75">
        <f t="shared" si="1093"/>
        <v>1.3552907924325543</v>
      </c>
      <c r="EE2448" s="51">
        <f t="shared" si="1094"/>
        <v>0</v>
      </c>
      <c r="EF2448" s="75">
        <f t="shared" si="1095"/>
        <v>6.0234926989511273E-2</v>
      </c>
      <c r="EG2448" s="51">
        <f t="shared" si="1096"/>
        <v>0</v>
      </c>
      <c r="EH2448" s="75">
        <f t="shared" si="1097"/>
        <v>0.29113546313292366</v>
      </c>
      <c r="EI2448" s="51">
        <f t="shared" si="1098"/>
        <v>0</v>
      </c>
      <c r="EJ2448" s="75">
        <f t="shared" si="1099"/>
        <v>1.3050871409879947</v>
      </c>
      <c r="EK2448" s="51">
        <f t="shared" si="1100"/>
        <v>0</v>
      </c>
      <c r="EL2448" s="75">
        <f t="shared" si="1101"/>
        <v>4.2867185724767927</v>
      </c>
      <c r="EM2448" s="51">
        <f t="shared" si="1102"/>
        <v>0</v>
      </c>
      <c r="EN2448" s="75">
        <f t="shared" si="1103"/>
        <v>4.3770685213513554</v>
      </c>
      <c r="EO2448" s="51">
        <f t="shared" si="1104"/>
        <v>0</v>
      </c>
      <c r="EP2448" s="75">
        <f t="shared" si="1105"/>
        <v>9.0352338535124282E-2</v>
      </c>
      <c r="EQ2448" s="51">
        <f t="shared" si="1106"/>
        <v>0</v>
      </c>
      <c r="ER2448" s="51">
        <f t="shared" si="1107"/>
        <v>100</v>
      </c>
      <c r="ES2448" s="51">
        <f t="shared" si="1108"/>
        <v>0</v>
      </c>
    </row>
    <row r="2449" spans="1:149" x14ac:dyDescent="0.45">
      <c r="A2449" s="78" t="s">
        <v>1524</v>
      </c>
      <c r="B2449" s="174" t="s">
        <v>3437</v>
      </c>
      <c r="C2449" s="51" t="s">
        <v>3585</v>
      </c>
      <c r="D2449" s="51" t="s">
        <v>3862</v>
      </c>
      <c r="E2449" s="78" t="s">
        <v>1121</v>
      </c>
      <c r="F2449" s="78" t="s">
        <v>3100</v>
      </c>
      <c r="G2449" s="72" t="s">
        <v>3392</v>
      </c>
      <c r="H2449" s="78" t="s">
        <v>1372</v>
      </c>
      <c r="I2449" s="78">
        <v>6</v>
      </c>
      <c r="J2449" s="300">
        <v>2830</v>
      </c>
      <c r="K2449" s="78"/>
      <c r="L2449" s="300">
        <v>452.85</v>
      </c>
      <c r="M2449" s="72">
        <v>2</v>
      </c>
      <c r="O2449" s="72"/>
      <c r="P2449" s="72" t="s">
        <v>1374</v>
      </c>
      <c r="AA2449" s="195"/>
      <c r="AB2449" s="195"/>
      <c r="AC2449" s="195"/>
      <c r="AD2449" s="72"/>
      <c r="AE2449" s="316">
        <v>1</v>
      </c>
      <c r="AF2449" s="195"/>
      <c r="AG2449" s="195">
        <v>0</v>
      </c>
      <c r="AH2449" s="72"/>
      <c r="AR2449" s="53">
        <v>25.61</v>
      </c>
      <c r="AT2449" s="77"/>
      <c r="AU2449" s="276">
        <v>28300</v>
      </c>
      <c r="AV2449" s="276"/>
      <c r="AW2449" s="276">
        <v>724763</v>
      </c>
      <c r="AX2449" s="95"/>
      <c r="AY2449" s="276"/>
      <c r="AZ2449" s="95"/>
      <c r="BB2449" s="80" t="s">
        <v>3412</v>
      </c>
      <c r="BC2449" s="270"/>
      <c r="BD2449" s="72">
        <v>70.646900000000002</v>
      </c>
      <c r="BE2449" s="72"/>
      <c r="BF2449" s="72">
        <v>0.27052999999999999</v>
      </c>
      <c r="BG2449" s="72"/>
      <c r="BH2449" s="72">
        <v>13.9999</v>
      </c>
      <c r="BI2449" s="72"/>
      <c r="BJ2449" s="72"/>
      <c r="BK2449" s="72"/>
      <c r="BL2449" s="72"/>
      <c r="BM2449" s="72"/>
      <c r="BN2449" s="72">
        <v>1.3043400000000001</v>
      </c>
      <c r="BO2449" s="72"/>
      <c r="BP2449" s="72">
        <v>5.79707E-2</v>
      </c>
      <c r="BQ2449" s="72"/>
      <c r="BR2449" s="72">
        <v>0.280192</v>
      </c>
      <c r="BS2449" s="72"/>
      <c r="BT2449" s="72"/>
      <c r="BU2449" s="72"/>
      <c r="BV2449" s="72"/>
      <c r="BW2449" s="72"/>
      <c r="BX2449" s="72">
        <v>1.25603</v>
      </c>
      <c r="BY2449" s="72"/>
      <c r="BZ2449" s="72">
        <v>4.1255800000000002</v>
      </c>
      <c r="CA2449" s="72"/>
      <c r="CB2449" s="72">
        <v>4.2125399999999997</v>
      </c>
      <c r="CC2449" s="72"/>
      <c r="CD2449" s="72">
        <v>8.6956000000000006E-2</v>
      </c>
      <c r="CE2449" s="72"/>
      <c r="CF2449" s="72"/>
      <c r="CG2449" s="72"/>
      <c r="CH2449" s="72"/>
      <c r="CI2449" s="72"/>
      <c r="CJ2449" s="72"/>
      <c r="CK2449" s="72"/>
      <c r="CL2449" s="72"/>
      <c r="CM2449" s="72"/>
      <c r="CN2449" s="72"/>
      <c r="CO2449" s="72"/>
      <c r="CP2449" s="72"/>
      <c r="CQ2449" s="72"/>
      <c r="CR2449" s="72"/>
      <c r="CS2449" s="72"/>
      <c r="CT2449" s="72"/>
      <c r="CU2449" s="72"/>
      <c r="CV2449" s="72"/>
      <c r="CW2449" s="72"/>
      <c r="CX2449" s="72"/>
      <c r="CY2449" s="72"/>
      <c r="CZ2449" s="72"/>
      <c r="DA2449" s="72"/>
      <c r="DB2449" s="72"/>
      <c r="DC2449" s="72"/>
      <c r="DD2449" s="72"/>
      <c r="DE2449" s="72"/>
      <c r="DF2449" s="72"/>
      <c r="DG2449" s="72"/>
      <c r="DH2449" s="78">
        <f t="shared" si="1109"/>
        <v>96.240938699999987</v>
      </c>
      <c r="DJ2449" s="77">
        <f t="shared" si="1086"/>
        <v>3.7590613000000133</v>
      </c>
      <c r="DK2449" s="72"/>
      <c r="DL2449" s="51" t="s">
        <v>827</v>
      </c>
      <c r="DO2449" s="358">
        <v>3.7589999999999999</v>
      </c>
      <c r="DP2449" s="72"/>
      <c r="DQ2449" s="374"/>
      <c r="DR2449" s="72"/>
      <c r="DU2449" s="52"/>
      <c r="DX2449" s="75">
        <f t="shared" si="1087"/>
        <v>73.40628733913212</v>
      </c>
      <c r="DY2449" s="51">
        <f t="shared" si="1088"/>
        <v>0</v>
      </c>
      <c r="DZ2449" s="75">
        <f t="shared" si="1089"/>
        <v>0.28109659325257602</v>
      </c>
      <c r="EA2449" s="51">
        <f t="shared" si="1090"/>
        <v>0</v>
      </c>
      <c r="EB2449" s="75">
        <f t="shared" si="1091"/>
        <v>14.546720126702176</v>
      </c>
      <c r="EC2449" s="51">
        <f t="shared" si="1092"/>
        <v>0</v>
      </c>
      <c r="ED2449" s="75">
        <f t="shared" si="1093"/>
        <v>1.3552860327618566</v>
      </c>
      <c r="EE2449" s="51">
        <f t="shared" si="1094"/>
        <v>0</v>
      </c>
      <c r="EF2449" s="75">
        <f t="shared" si="1095"/>
        <v>6.0234969424711161E-2</v>
      </c>
      <c r="EG2449" s="51">
        <f t="shared" si="1096"/>
        <v>0</v>
      </c>
      <c r="EH2449" s="75">
        <f t="shared" si="1097"/>
        <v>0.29113597995278079</v>
      </c>
      <c r="EI2449" s="51">
        <f t="shared" si="1098"/>
        <v>0</v>
      </c>
      <c r="EJ2449" s="75">
        <f t="shared" si="1099"/>
        <v>1.3050890992608326</v>
      </c>
      <c r="EK2449" s="51">
        <f t="shared" si="1100"/>
        <v>0</v>
      </c>
      <c r="EL2449" s="75">
        <f t="shared" si="1101"/>
        <v>4.286720449454636</v>
      </c>
      <c r="EM2449" s="51">
        <f t="shared" si="1102"/>
        <v>0</v>
      </c>
      <c r="EN2449" s="75">
        <f t="shared" si="1103"/>
        <v>4.3770770078741972</v>
      </c>
      <c r="EO2449" s="51">
        <f t="shared" si="1104"/>
        <v>0</v>
      </c>
      <c r="EP2449" s="75">
        <f t="shared" si="1105"/>
        <v>9.035240218412377E-2</v>
      </c>
      <c r="EQ2449" s="51">
        <f t="shared" si="1106"/>
        <v>0</v>
      </c>
      <c r="ER2449" s="51">
        <f t="shared" si="1107"/>
        <v>100</v>
      </c>
      <c r="ES2449" s="51">
        <f t="shared" si="1108"/>
        <v>0</v>
      </c>
    </row>
    <row r="2450" spans="1:149" x14ac:dyDescent="0.45">
      <c r="A2450" s="78" t="s">
        <v>1524</v>
      </c>
      <c r="B2450" s="174" t="s">
        <v>3437</v>
      </c>
      <c r="C2450" s="51" t="s">
        <v>3585</v>
      </c>
      <c r="D2450" s="51" t="s">
        <v>3862</v>
      </c>
      <c r="E2450" s="78" t="s">
        <v>1121</v>
      </c>
      <c r="F2450" s="78" t="s">
        <v>3101</v>
      </c>
      <c r="G2450" s="72" t="s">
        <v>3392</v>
      </c>
      <c r="H2450" s="78" t="s">
        <v>1372</v>
      </c>
      <c r="I2450" s="78">
        <v>6</v>
      </c>
      <c r="J2450" s="300">
        <v>2830</v>
      </c>
      <c r="K2450" s="78"/>
      <c r="L2450" s="300">
        <v>452.85</v>
      </c>
      <c r="M2450" s="72">
        <v>2</v>
      </c>
      <c r="O2450" s="72"/>
      <c r="P2450" s="72" t="s">
        <v>1374</v>
      </c>
      <c r="AA2450" s="195"/>
      <c r="AB2450" s="195"/>
      <c r="AC2450" s="195"/>
      <c r="AD2450" s="72"/>
      <c r="AE2450" s="316">
        <v>1</v>
      </c>
      <c r="AF2450" s="195"/>
      <c r="AG2450" s="195">
        <v>0</v>
      </c>
      <c r="AH2450" s="72"/>
      <c r="AR2450" s="53">
        <v>25.61</v>
      </c>
      <c r="AT2450" s="77"/>
      <c r="AU2450" s="276">
        <v>28300</v>
      </c>
      <c r="AV2450" s="276"/>
      <c r="AW2450" s="276">
        <v>724763</v>
      </c>
      <c r="AX2450" s="95"/>
      <c r="AY2450" s="276"/>
      <c r="AZ2450" s="95"/>
      <c r="BB2450" s="80" t="s">
        <v>3412</v>
      </c>
      <c r="BC2450" s="270"/>
      <c r="BD2450" s="72">
        <v>70.699799999999996</v>
      </c>
      <c r="BE2450" s="72"/>
      <c r="BF2450" s="72">
        <v>0.27073199999999997</v>
      </c>
      <c r="BG2450" s="72"/>
      <c r="BH2450" s="72">
        <v>14.010400000000001</v>
      </c>
      <c r="BI2450" s="72"/>
      <c r="BJ2450" s="72"/>
      <c r="BK2450" s="72"/>
      <c r="BL2450" s="72"/>
      <c r="BM2450" s="72"/>
      <c r="BN2450" s="72">
        <v>1.30532</v>
      </c>
      <c r="BO2450" s="72"/>
      <c r="BP2450" s="72">
        <v>5.8014099999999999E-2</v>
      </c>
      <c r="BQ2450" s="72"/>
      <c r="BR2450" s="72">
        <v>0.28040100000000001</v>
      </c>
      <c r="BS2450" s="72"/>
      <c r="BT2450" s="72"/>
      <c r="BU2450" s="72"/>
      <c r="BV2450" s="72"/>
      <c r="BW2450" s="72"/>
      <c r="BX2450" s="72">
        <v>1.2569699999999999</v>
      </c>
      <c r="BY2450" s="72"/>
      <c r="BZ2450" s="72">
        <v>4.1286699999999996</v>
      </c>
      <c r="CA2450" s="72"/>
      <c r="CB2450" s="72">
        <v>4.2156900000000004</v>
      </c>
      <c r="CC2450" s="72"/>
      <c r="CD2450" s="72">
        <v>8.7021100000000004E-2</v>
      </c>
      <c r="CE2450" s="72"/>
      <c r="CF2450" s="72"/>
      <c r="CG2450" s="72"/>
      <c r="CH2450" s="72"/>
      <c r="CI2450" s="72"/>
      <c r="CJ2450" s="72"/>
      <c r="CK2450" s="72"/>
      <c r="CL2450" s="72"/>
      <c r="CM2450" s="72"/>
      <c r="CN2450" s="72"/>
      <c r="CO2450" s="72"/>
      <c r="CP2450" s="72"/>
      <c r="CQ2450" s="72"/>
      <c r="CR2450" s="72"/>
      <c r="CS2450" s="72"/>
      <c r="CT2450" s="72"/>
      <c r="CU2450" s="72"/>
      <c r="CV2450" s="72"/>
      <c r="CW2450" s="72"/>
      <c r="CX2450" s="72"/>
      <c r="CY2450" s="72"/>
      <c r="CZ2450" s="72"/>
      <c r="DA2450" s="72"/>
      <c r="DB2450" s="72"/>
      <c r="DC2450" s="72"/>
      <c r="DD2450" s="72"/>
      <c r="DE2450" s="72"/>
      <c r="DF2450" s="72"/>
      <c r="DG2450" s="72"/>
      <c r="DH2450" s="78">
        <f t="shared" si="1109"/>
        <v>96.313018199999973</v>
      </c>
      <c r="DJ2450" s="77">
        <f t="shared" si="1086"/>
        <v>3.6869818000000265</v>
      </c>
      <c r="DK2450" s="72"/>
      <c r="DL2450" s="51" t="s">
        <v>827</v>
      </c>
      <c r="DO2450" s="358">
        <v>3.6869999999999998</v>
      </c>
      <c r="DP2450" s="72"/>
      <c r="DQ2450" s="374"/>
      <c r="DR2450" s="72"/>
      <c r="DU2450" s="52"/>
      <c r="DX2450" s="75">
        <f t="shared" si="1087"/>
        <v>73.406276037562719</v>
      </c>
      <c r="DY2450" s="51">
        <f t="shared" si="1088"/>
        <v>0</v>
      </c>
      <c r="DZ2450" s="75">
        <f t="shared" si="1089"/>
        <v>0.28109595676651739</v>
      </c>
      <c r="EA2450" s="51">
        <f t="shared" si="1090"/>
        <v>0</v>
      </c>
      <c r="EB2450" s="75">
        <f t="shared" si="1091"/>
        <v>14.546735490010846</v>
      </c>
      <c r="EC2450" s="51">
        <f t="shared" si="1092"/>
        <v>0</v>
      </c>
      <c r="ED2450" s="75">
        <f t="shared" si="1093"/>
        <v>1.3552892686733395</v>
      </c>
      <c r="EE2450" s="51">
        <f t="shared" si="1094"/>
        <v>0</v>
      </c>
      <c r="EF2450" s="75">
        <f t="shared" si="1095"/>
        <v>6.0234951706663493E-2</v>
      </c>
      <c r="EG2450" s="51">
        <f t="shared" si="1096"/>
        <v>0</v>
      </c>
      <c r="EH2450" s="75">
        <f t="shared" si="1097"/>
        <v>0.29113509807960736</v>
      </c>
      <c r="EI2450" s="51">
        <f t="shared" si="1098"/>
        <v>0</v>
      </c>
      <c r="EJ2450" s="75">
        <f t="shared" si="1099"/>
        <v>1.305088370701688</v>
      </c>
      <c r="EK2450" s="51">
        <f t="shared" si="1100"/>
        <v>0</v>
      </c>
      <c r="EL2450" s="75">
        <f t="shared" si="1101"/>
        <v>4.2867206086580731</v>
      </c>
      <c r="EM2450" s="51">
        <f t="shared" si="1102"/>
        <v>0</v>
      </c>
      <c r="EN2450" s="75">
        <f t="shared" si="1103"/>
        <v>4.3770718421946428</v>
      </c>
      <c r="EO2450" s="51">
        <f t="shared" si="1104"/>
        <v>0</v>
      </c>
      <c r="EP2450" s="75">
        <f t="shared" si="1105"/>
        <v>9.0352375645933222E-2</v>
      </c>
      <c r="EQ2450" s="51">
        <f t="shared" si="1106"/>
        <v>0</v>
      </c>
      <c r="ER2450" s="51">
        <f t="shared" si="1107"/>
        <v>100</v>
      </c>
      <c r="ES2450" s="51">
        <f t="shared" si="1108"/>
        <v>0</v>
      </c>
    </row>
    <row r="2451" spans="1:149" x14ac:dyDescent="0.45">
      <c r="A2451" s="78" t="s">
        <v>1524</v>
      </c>
      <c r="B2451" s="174" t="s">
        <v>3437</v>
      </c>
      <c r="C2451" s="51" t="s">
        <v>3585</v>
      </c>
      <c r="D2451" s="51" t="s">
        <v>3862</v>
      </c>
      <c r="E2451" s="78" t="s">
        <v>1121</v>
      </c>
      <c r="F2451" s="78" t="s">
        <v>3102</v>
      </c>
      <c r="G2451" s="72" t="s">
        <v>3392</v>
      </c>
      <c r="H2451" s="78" t="s">
        <v>1372</v>
      </c>
      <c r="I2451" s="78">
        <v>72</v>
      </c>
      <c r="J2451" s="300">
        <v>2830</v>
      </c>
      <c r="K2451" s="78"/>
      <c r="L2451" s="300">
        <v>402.85</v>
      </c>
      <c r="M2451" s="72">
        <v>2</v>
      </c>
      <c r="O2451" s="72"/>
      <c r="P2451" s="72" t="s">
        <v>1374</v>
      </c>
      <c r="AA2451" s="195"/>
      <c r="AB2451" s="195"/>
      <c r="AC2451" s="195"/>
      <c r="AD2451" s="72"/>
      <c r="AE2451" s="316">
        <v>1</v>
      </c>
      <c r="AF2451" s="195"/>
      <c r="AG2451" s="195">
        <v>0</v>
      </c>
      <c r="AH2451" s="72"/>
      <c r="AR2451" s="53">
        <v>21.28</v>
      </c>
      <c r="AT2451" s="77"/>
      <c r="AU2451" s="276">
        <v>28300</v>
      </c>
      <c r="AV2451" s="276"/>
      <c r="AW2451" s="276">
        <v>602224</v>
      </c>
      <c r="AX2451" s="95"/>
      <c r="AY2451" s="276"/>
      <c r="AZ2451" s="95"/>
      <c r="BB2451" s="80" t="s">
        <v>3412</v>
      </c>
      <c r="BC2451" s="270"/>
      <c r="BD2451" s="72">
        <v>70.470799999999997</v>
      </c>
      <c r="BE2451" s="72"/>
      <c r="BF2451" s="72">
        <v>0.26985500000000001</v>
      </c>
      <c r="BG2451" s="72"/>
      <c r="BH2451" s="72">
        <v>13.965</v>
      </c>
      <c r="BI2451" s="72"/>
      <c r="BJ2451" s="72"/>
      <c r="BK2451" s="72"/>
      <c r="BL2451" s="72"/>
      <c r="BM2451" s="72"/>
      <c r="BN2451" s="72">
        <v>1.3010900000000001</v>
      </c>
      <c r="BO2451" s="72"/>
      <c r="BP2451" s="72">
        <v>5.7826099999999998E-2</v>
      </c>
      <c r="BQ2451" s="72"/>
      <c r="BR2451" s="72">
        <v>0.27949299999999999</v>
      </c>
      <c r="BS2451" s="72"/>
      <c r="BT2451" s="72"/>
      <c r="BU2451" s="72"/>
      <c r="BV2451" s="72"/>
      <c r="BW2451" s="72"/>
      <c r="BX2451" s="72">
        <v>1.2528999999999999</v>
      </c>
      <c r="BY2451" s="72"/>
      <c r="BZ2451" s="72">
        <v>4.1152899999999999</v>
      </c>
      <c r="CA2451" s="72"/>
      <c r="CB2451" s="72">
        <v>4.2020299999999997</v>
      </c>
      <c r="CC2451" s="72"/>
      <c r="CD2451" s="72">
        <v>8.6739200000000002E-2</v>
      </c>
      <c r="CE2451" s="72"/>
      <c r="CF2451" s="72"/>
      <c r="CG2451" s="72"/>
      <c r="CH2451" s="72"/>
      <c r="CI2451" s="72"/>
      <c r="CJ2451" s="72"/>
      <c r="CK2451" s="72"/>
      <c r="CL2451" s="72"/>
      <c r="CM2451" s="72"/>
      <c r="CN2451" s="72"/>
      <c r="CO2451" s="72"/>
      <c r="CP2451" s="72"/>
      <c r="CQ2451" s="72"/>
      <c r="CR2451" s="72"/>
      <c r="CS2451" s="72"/>
      <c r="CT2451" s="72"/>
      <c r="CU2451" s="72"/>
      <c r="CV2451" s="72"/>
      <c r="CW2451" s="72"/>
      <c r="CX2451" s="72"/>
      <c r="CY2451" s="72"/>
      <c r="CZ2451" s="72"/>
      <c r="DA2451" s="72"/>
      <c r="DB2451" s="72"/>
      <c r="DC2451" s="72"/>
      <c r="DD2451" s="72"/>
      <c r="DE2451" s="72"/>
      <c r="DF2451" s="72"/>
      <c r="DG2451" s="72"/>
      <c r="DH2451" s="78">
        <f t="shared" si="1109"/>
        <v>96.0010233</v>
      </c>
      <c r="DJ2451" s="77">
        <f t="shared" si="1086"/>
        <v>3.9989767000000001</v>
      </c>
      <c r="DK2451" s="72"/>
      <c r="DL2451" s="51" t="s">
        <v>827</v>
      </c>
      <c r="DO2451" s="358">
        <v>3.9990000000000001</v>
      </c>
      <c r="DP2451" s="72"/>
      <c r="DQ2451" s="374"/>
      <c r="DR2451" s="72"/>
      <c r="DU2451" s="52"/>
      <c r="DX2451" s="75">
        <f t="shared" si="1087"/>
        <v>73.406300868045022</v>
      </c>
      <c r="DY2451" s="51">
        <f t="shared" si="1088"/>
        <v>0</v>
      </c>
      <c r="DZ2451" s="75">
        <f t="shared" si="1089"/>
        <v>0.28109596202606313</v>
      </c>
      <c r="EA2451" s="51">
        <f t="shared" si="1090"/>
        <v>0</v>
      </c>
      <c r="EB2451" s="75">
        <f t="shared" si="1091"/>
        <v>14.546719941057129</v>
      </c>
      <c r="EC2451" s="51">
        <f t="shared" si="1092"/>
        <v>0</v>
      </c>
      <c r="ED2451" s="75">
        <f t="shared" si="1093"/>
        <v>1.3552876368141797</v>
      </c>
      <c r="EE2451" s="51">
        <f t="shared" si="1094"/>
        <v>0</v>
      </c>
      <c r="EF2451" s="75">
        <f t="shared" si="1095"/>
        <v>6.0234878767172477E-2</v>
      </c>
      <c r="EG2451" s="51">
        <f t="shared" si="1096"/>
        <v>0</v>
      </c>
      <c r="EH2451" s="75">
        <f t="shared" si="1097"/>
        <v>0.29113543834485356</v>
      </c>
      <c r="EI2451" s="51">
        <f t="shared" si="1098"/>
        <v>0</v>
      </c>
      <c r="EJ2451" s="75">
        <f t="shared" si="1099"/>
        <v>1.3050902552202273</v>
      </c>
      <c r="EK2451" s="51">
        <f t="shared" si="1100"/>
        <v>0</v>
      </c>
      <c r="EL2451" s="75">
        <f t="shared" si="1101"/>
        <v>4.2867147229669165</v>
      </c>
      <c r="EM2451" s="51">
        <f t="shared" si="1102"/>
        <v>0</v>
      </c>
      <c r="EN2451" s="75">
        <f t="shared" si="1103"/>
        <v>4.3770679265249042</v>
      </c>
      <c r="EO2451" s="51">
        <f t="shared" si="1104"/>
        <v>0</v>
      </c>
      <c r="EP2451" s="75">
        <f t="shared" si="1105"/>
        <v>9.0352370233536872E-2</v>
      </c>
      <c r="EQ2451" s="51">
        <f t="shared" si="1106"/>
        <v>0</v>
      </c>
      <c r="ER2451" s="51">
        <f t="shared" si="1107"/>
        <v>100</v>
      </c>
      <c r="ES2451" s="51">
        <f t="shared" si="1108"/>
        <v>0</v>
      </c>
    </row>
    <row r="2452" spans="1:149" x14ac:dyDescent="0.45">
      <c r="A2452" s="78" t="s">
        <v>1524</v>
      </c>
      <c r="B2452" s="174" t="s">
        <v>3437</v>
      </c>
      <c r="C2452" s="51" t="s">
        <v>3585</v>
      </c>
      <c r="D2452" s="51" t="s">
        <v>3862</v>
      </c>
      <c r="E2452" s="78" t="s">
        <v>1121</v>
      </c>
      <c r="F2452" s="78" t="s">
        <v>3103</v>
      </c>
      <c r="G2452" s="72" t="s">
        <v>3392</v>
      </c>
      <c r="H2452" s="78" t="s">
        <v>1372</v>
      </c>
      <c r="I2452" s="78">
        <v>72</v>
      </c>
      <c r="J2452" s="300">
        <v>2830</v>
      </c>
      <c r="K2452" s="78"/>
      <c r="L2452" s="300">
        <v>401.85</v>
      </c>
      <c r="M2452" s="72">
        <v>2</v>
      </c>
      <c r="O2452" s="72"/>
      <c r="P2452" s="72" t="s">
        <v>1374</v>
      </c>
      <c r="AA2452" s="195"/>
      <c r="AB2452" s="195"/>
      <c r="AC2452" s="195"/>
      <c r="AD2452" s="72"/>
      <c r="AE2452" s="316">
        <v>1</v>
      </c>
      <c r="AF2452" s="195"/>
      <c r="AG2452" s="195">
        <v>0</v>
      </c>
      <c r="AH2452" s="72"/>
      <c r="AR2452" s="53">
        <v>21.16</v>
      </c>
      <c r="AT2452" s="77"/>
      <c r="AU2452" s="276">
        <v>28300</v>
      </c>
      <c r="AV2452" s="276"/>
      <c r="AW2452" s="276">
        <v>598828</v>
      </c>
      <c r="AX2452" s="95"/>
      <c r="AY2452" s="276"/>
      <c r="AZ2452" s="95"/>
      <c r="BB2452" s="80" t="s">
        <v>3412</v>
      </c>
      <c r="BC2452" s="270"/>
      <c r="BD2452" s="72">
        <v>70.461200000000005</v>
      </c>
      <c r="BE2452" s="72"/>
      <c r="BF2452" s="72">
        <v>0.26981899999999998</v>
      </c>
      <c r="BG2452" s="72"/>
      <c r="BH2452" s="72">
        <v>13.963100000000001</v>
      </c>
      <c r="BI2452" s="72"/>
      <c r="BJ2452" s="72"/>
      <c r="BK2452" s="72"/>
      <c r="BL2452" s="72"/>
      <c r="BM2452" s="72"/>
      <c r="BN2452" s="72">
        <v>1.30091</v>
      </c>
      <c r="BO2452" s="72"/>
      <c r="BP2452" s="72">
        <v>5.7818300000000003E-2</v>
      </c>
      <c r="BQ2452" s="72"/>
      <c r="BR2452" s="72">
        <v>0.27945500000000001</v>
      </c>
      <c r="BS2452" s="72"/>
      <c r="BT2452" s="72"/>
      <c r="BU2452" s="72"/>
      <c r="BV2452" s="72"/>
      <c r="BW2452" s="72"/>
      <c r="BX2452" s="72">
        <v>1.2527299999999999</v>
      </c>
      <c r="BY2452" s="72"/>
      <c r="BZ2452" s="72">
        <v>4.1147400000000003</v>
      </c>
      <c r="CA2452" s="72"/>
      <c r="CB2452" s="72">
        <v>4.20146</v>
      </c>
      <c r="CC2452" s="72"/>
      <c r="CD2452" s="72">
        <v>8.6727399999999996E-2</v>
      </c>
      <c r="CE2452" s="72"/>
      <c r="CF2452" s="72"/>
      <c r="CG2452" s="72"/>
      <c r="CH2452" s="72"/>
      <c r="CI2452" s="72"/>
      <c r="CJ2452" s="72"/>
      <c r="CK2452" s="72"/>
      <c r="CL2452" s="72"/>
      <c r="CM2452" s="72"/>
      <c r="CN2452" s="72"/>
      <c r="CO2452" s="72"/>
      <c r="CP2452" s="72"/>
      <c r="CQ2452" s="72"/>
      <c r="CR2452" s="72"/>
      <c r="CS2452" s="72"/>
      <c r="CT2452" s="72"/>
      <c r="CU2452" s="72"/>
      <c r="CV2452" s="72"/>
      <c r="CW2452" s="72"/>
      <c r="CX2452" s="72"/>
      <c r="CY2452" s="72"/>
      <c r="CZ2452" s="72"/>
      <c r="DA2452" s="72"/>
      <c r="DB2452" s="72"/>
      <c r="DC2452" s="72"/>
      <c r="DD2452" s="72"/>
      <c r="DE2452" s="72"/>
      <c r="DF2452" s="72"/>
      <c r="DG2452" s="72"/>
      <c r="DH2452" s="78">
        <f t="shared" si="1109"/>
        <v>95.98795969999999</v>
      </c>
      <c r="DJ2452" s="77">
        <f t="shared" si="1086"/>
        <v>4.0120403000000096</v>
      </c>
      <c r="DK2452" s="72"/>
      <c r="DL2452" s="51" t="s">
        <v>827</v>
      </c>
      <c r="DO2452" s="358">
        <v>4.0119999999999996</v>
      </c>
      <c r="DP2452" s="72"/>
      <c r="DQ2452" s="374"/>
      <c r="DR2452" s="72"/>
      <c r="DU2452" s="52"/>
      <c r="DX2452" s="75">
        <f t="shared" si="1087"/>
        <v>73.406289934924004</v>
      </c>
      <c r="DY2452" s="51">
        <f t="shared" si="1088"/>
        <v>0</v>
      </c>
      <c r="DZ2452" s="75">
        <f t="shared" si="1089"/>
        <v>0.28109671342456927</v>
      </c>
      <c r="EA2452" s="51">
        <f t="shared" si="1090"/>
        <v>0</v>
      </c>
      <c r="EB2452" s="75">
        <f t="shared" si="1091"/>
        <v>14.546720279960281</v>
      </c>
      <c r="EC2452" s="51">
        <f t="shared" si="1092"/>
        <v>0</v>
      </c>
      <c r="ED2452" s="75">
        <f t="shared" si="1093"/>
        <v>1.3552845628408539</v>
      </c>
      <c r="EE2452" s="51">
        <f t="shared" si="1094"/>
        <v>0</v>
      </c>
      <c r="EF2452" s="75">
        <f t="shared" si="1095"/>
        <v>6.0234950488274638E-2</v>
      </c>
      <c r="EG2452" s="51">
        <f t="shared" si="1096"/>
        <v>0</v>
      </c>
      <c r="EH2452" s="75">
        <f t="shared" si="1097"/>
        <v>0.29113547248363908</v>
      </c>
      <c r="EI2452" s="51">
        <f t="shared" si="1098"/>
        <v>0</v>
      </c>
      <c r="EJ2452" s="75">
        <f t="shared" si="1099"/>
        <v>1.305090767545505</v>
      </c>
      <c r="EK2452" s="51">
        <f t="shared" si="1100"/>
        <v>0</v>
      </c>
      <c r="EL2452" s="75">
        <f t="shared" si="1101"/>
        <v>4.2867251401740134</v>
      </c>
      <c r="EM2452" s="51">
        <f t="shared" si="1102"/>
        <v>0</v>
      </c>
      <c r="EN2452" s="75">
        <f t="shared" si="1103"/>
        <v>4.377069804516327</v>
      </c>
      <c r="EO2452" s="51">
        <f t="shared" si="1104"/>
        <v>0</v>
      </c>
      <c r="EP2452" s="75">
        <f t="shared" si="1105"/>
        <v>9.0352373642545503E-2</v>
      </c>
      <c r="EQ2452" s="51">
        <f t="shared" si="1106"/>
        <v>0</v>
      </c>
      <c r="ER2452" s="51">
        <f t="shared" si="1107"/>
        <v>100</v>
      </c>
      <c r="ES2452" s="51">
        <f t="shared" si="1108"/>
        <v>0</v>
      </c>
    </row>
    <row r="2453" spans="1:149" x14ac:dyDescent="0.45">
      <c r="A2453" s="78" t="s">
        <v>1524</v>
      </c>
      <c r="B2453" s="174" t="s">
        <v>3437</v>
      </c>
      <c r="C2453" s="51" t="s">
        <v>3585</v>
      </c>
      <c r="D2453" s="51" t="s">
        <v>3862</v>
      </c>
      <c r="E2453" s="78" t="s">
        <v>1121</v>
      </c>
      <c r="F2453" s="78" t="s">
        <v>3104</v>
      </c>
      <c r="G2453" s="72" t="s">
        <v>3392</v>
      </c>
      <c r="H2453" s="78" t="s">
        <v>1372</v>
      </c>
      <c r="I2453" s="78">
        <v>72</v>
      </c>
      <c r="J2453" s="300">
        <v>2830</v>
      </c>
      <c r="K2453" s="78"/>
      <c r="L2453" s="300">
        <v>401.85</v>
      </c>
      <c r="M2453" s="72">
        <v>2</v>
      </c>
      <c r="O2453" s="72"/>
      <c r="P2453" s="72" t="s">
        <v>1374</v>
      </c>
      <c r="AA2453" s="195"/>
      <c r="AB2453" s="195"/>
      <c r="AC2453" s="195"/>
      <c r="AD2453" s="72"/>
      <c r="AE2453" s="316">
        <v>1</v>
      </c>
      <c r="AF2453" s="195"/>
      <c r="AG2453" s="195">
        <v>0</v>
      </c>
      <c r="AH2453" s="72"/>
      <c r="AR2453" s="53">
        <v>21.16</v>
      </c>
      <c r="AT2453" s="77"/>
      <c r="AU2453" s="276">
        <v>28300</v>
      </c>
      <c r="AV2453" s="276"/>
      <c r="AW2453" s="276">
        <v>598828</v>
      </c>
      <c r="AX2453" s="95"/>
      <c r="AY2453" s="276"/>
      <c r="AZ2453" s="95"/>
      <c r="BB2453" s="80" t="s">
        <v>3412</v>
      </c>
      <c r="BC2453" s="270"/>
      <c r="BD2453" s="72">
        <v>70.473699999999994</v>
      </c>
      <c r="BE2453" s="72"/>
      <c r="BF2453" s="72">
        <v>0.26986599999999999</v>
      </c>
      <c r="BG2453" s="72"/>
      <c r="BH2453" s="72">
        <v>13.9656</v>
      </c>
      <c r="BI2453" s="72"/>
      <c r="BJ2453" s="72"/>
      <c r="BK2453" s="72"/>
      <c r="BL2453" s="72"/>
      <c r="BM2453" s="72"/>
      <c r="BN2453" s="72">
        <v>1.30114</v>
      </c>
      <c r="BO2453" s="72"/>
      <c r="BP2453" s="72">
        <v>5.7828499999999998E-2</v>
      </c>
      <c r="BQ2453" s="72"/>
      <c r="BR2453" s="72">
        <v>0.279505</v>
      </c>
      <c r="BS2453" s="72"/>
      <c r="BT2453" s="72"/>
      <c r="BU2453" s="72"/>
      <c r="BV2453" s="72"/>
      <c r="BW2453" s="72"/>
      <c r="BX2453" s="72">
        <v>1.25295</v>
      </c>
      <c r="BY2453" s="72"/>
      <c r="BZ2453" s="72">
        <v>4.1154599999999997</v>
      </c>
      <c r="CA2453" s="72"/>
      <c r="CB2453" s="72">
        <v>4.20221</v>
      </c>
      <c r="CC2453" s="72"/>
      <c r="CD2453" s="72">
        <v>8.6742799999999995E-2</v>
      </c>
      <c r="CE2453" s="72"/>
      <c r="CF2453" s="72"/>
      <c r="CG2453" s="72"/>
      <c r="CH2453" s="72"/>
      <c r="CI2453" s="72"/>
      <c r="CJ2453" s="72"/>
      <c r="CK2453" s="72"/>
      <c r="CL2453" s="72"/>
      <c r="CM2453" s="72"/>
      <c r="CN2453" s="72"/>
      <c r="CO2453" s="72"/>
      <c r="CP2453" s="72"/>
      <c r="CQ2453" s="72"/>
      <c r="CR2453" s="72"/>
      <c r="CS2453" s="72"/>
      <c r="CT2453" s="72"/>
      <c r="CU2453" s="72"/>
      <c r="CV2453" s="72"/>
      <c r="CW2453" s="72"/>
      <c r="CX2453" s="72"/>
      <c r="CY2453" s="72"/>
      <c r="CZ2453" s="72"/>
      <c r="DA2453" s="72"/>
      <c r="DB2453" s="72"/>
      <c r="DC2453" s="72"/>
      <c r="DD2453" s="72"/>
      <c r="DE2453" s="72"/>
      <c r="DF2453" s="72"/>
      <c r="DG2453" s="72"/>
      <c r="DH2453" s="78">
        <f t="shared" si="1109"/>
        <v>96.005002299999973</v>
      </c>
      <c r="DJ2453" s="77">
        <f t="shared" si="1086"/>
        <v>3.9949977000000274</v>
      </c>
      <c r="DK2453" s="72"/>
      <c r="DL2453" s="51" t="s">
        <v>827</v>
      </c>
      <c r="DO2453" s="358">
        <v>3.9950000000000001</v>
      </c>
      <c r="DP2453" s="72"/>
      <c r="DQ2453" s="374"/>
      <c r="DR2453" s="72"/>
      <c r="DU2453" s="52"/>
      <c r="DX2453" s="75">
        <f t="shared" si="1087"/>
        <v>73.406279164268113</v>
      </c>
      <c r="DY2453" s="51">
        <f t="shared" si="1088"/>
        <v>0</v>
      </c>
      <c r="DZ2453" s="75">
        <f t="shared" si="1089"/>
        <v>0.28109576952741772</v>
      </c>
      <c r="EA2453" s="51">
        <f t="shared" si="1090"/>
        <v>0</v>
      </c>
      <c r="EB2453" s="75">
        <f t="shared" si="1091"/>
        <v>14.546742008671359</v>
      </c>
      <c r="EC2453" s="51">
        <f t="shared" si="1092"/>
        <v>0</v>
      </c>
      <c r="ED2453" s="75">
        <f t="shared" si="1093"/>
        <v>1.355283546511618</v>
      </c>
      <c r="EE2453" s="51">
        <f t="shared" si="1094"/>
        <v>0</v>
      </c>
      <c r="EF2453" s="75">
        <f t="shared" si="1095"/>
        <v>6.0234882156760296E-2</v>
      </c>
      <c r="EG2453" s="51">
        <f t="shared" si="1096"/>
        <v>0</v>
      </c>
      <c r="EH2453" s="75">
        <f t="shared" si="1097"/>
        <v>0.29113587136490288</v>
      </c>
      <c r="EI2453" s="51">
        <f t="shared" si="1098"/>
        <v>0</v>
      </c>
      <c r="EJ2453" s="75">
        <f t="shared" si="1099"/>
        <v>1.3050882453861472</v>
      </c>
      <c r="EK2453" s="51">
        <f t="shared" si="1100"/>
        <v>0</v>
      </c>
      <c r="EL2453" s="75">
        <f t="shared" si="1101"/>
        <v>4.2867141309364882</v>
      </c>
      <c r="EM2453" s="51">
        <f t="shared" si="1102"/>
        <v>0</v>
      </c>
      <c r="EN2453" s="75">
        <f t="shared" si="1103"/>
        <v>4.3770740058614646</v>
      </c>
      <c r="EO2453" s="51">
        <f t="shared" si="1104"/>
        <v>0</v>
      </c>
      <c r="EP2453" s="75">
        <f t="shared" si="1105"/>
        <v>9.035237531576E-2</v>
      </c>
      <c r="EQ2453" s="51">
        <f t="shared" si="1106"/>
        <v>0</v>
      </c>
      <c r="ER2453" s="51">
        <f t="shared" si="1107"/>
        <v>100</v>
      </c>
      <c r="ES2453" s="51">
        <f t="shared" si="1108"/>
        <v>0</v>
      </c>
    </row>
    <row r="2454" spans="1:149" x14ac:dyDescent="0.45">
      <c r="A2454" s="78" t="s">
        <v>1524</v>
      </c>
      <c r="B2454" s="174" t="s">
        <v>3437</v>
      </c>
      <c r="C2454" s="51" t="s">
        <v>3585</v>
      </c>
      <c r="D2454" s="51" t="s">
        <v>3861</v>
      </c>
      <c r="E2454" s="78" t="s">
        <v>1121</v>
      </c>
      <c r="F2454" s="78" t="s">
        <v>3105</v>
      </c>
      <c r="G2454" s="72" t="s">
        <v>3392</v>
      </c>
      <c r="H2454" s="78" t="s">
        <v>1372</v>
      </c>
      <c r="I2454" s="78">
        <v>0.16666700000000001</v>
      </c>
      <c r="J2454" s="300">
        <v>0.1</v>
      </c>
      <c r="K2454" s="78"/>
      <c r="L2454" s="300">
        <v>699.85</v>
      </c>
      <c r="M2454" s="72">
        <v>2</v>
      </c>
      <c r="O2454" s="72"/>
      <c r="P2454" s="72" t="s">
        <v>1374</v>
      </c>
      <c r="AA2454" s="195"/>
      <c r="AB2454" s="195"/>
      <c r="AC2454" s="195"/>
      <c r="AD2454" s="72"/>
      <c r="AE2454" s="316">
        <v>1</v>
      </c>
      <c r="AF2454" s="195"/>
      <c r="AG2454" s="195">
        <v>0</v>
      </c>
      <c r="AH2454" s="72"/>
      <c r="AR2454" s="53">
        <v>0.99970000000000003</v>
      </c>
      <c r="AT2454" s="77"/>
      <c r="AU2454" s="276">
        <v>1</v>
      </c>
      <c r="AV2454" s="276"/>
      <c r="AW2454" s="276">
        <v>0.99970000000000003</v>
      </c>
      <c r="AX2454" s="95"/>
      <c r="AY2454" s="276"/>
      <c r="AZ2454" s="95"/>
      <c r="BB2454" s="80" t="s">
        <v>3412</v>
      </c>
      <c r="BC2454" s="270"/>
      <c r="BD2454" s="72">
        <v>76.195700000000002</v>
      </c>
      <c r="BE2454" s="72"/>
      <c r="BF2454" s="72">
        <v>5.9745699999999999E-2</v>
      </c>
      <c r="BG2454" s="72"/>
      <c r="BH2454" s="72">
        <v>12.5566</v>
      </c>
      <c r="BI2454" s="72"/>
      <c r="BJ2454" s="72"/>
      <c r="BK2454" s="72"/>
      <c r="BL2454" s="72"/>
      <c r="BM2454" s="72"/>
      <c r="BN2454" s="72">
        <v>0.99576200000000004</v>
      </c>
      <c r="BO2454" s="72"/>
      <c r="BP2454" s="72"/>
      <c r="BQ2454" s="72"/>
      <c r="BR2454" s="72">
        <v>2.9872900000000001E-2</v>
      </c>
      <c r="BS2454" s="72"/>
      <c r="BT2454" s="72"/>
      <c r="BU2454" s="72"/>
      <c r="BV2454" s="72"/>
      <c r="BW2454" s="72"/>
      <c r="BX2454" s="72">
        <v>0.53771199999999997</v>
      </c>
      <c r="BY2454" s="72"/>
      <c r="BZ2454" s="72">
        <v>4.0129200000000003</v>
      </c>
      <c r="CA2454" s="72"/>
      <c r="CB2454" s="72">
        <v>4.7697000000000003</v>
      </c>
      <c r="CC2454" s="72"/>
      <c r="CD2454" s="72"/>
      <c r="CE2454" s="72"/>
      <c r="CF2454" s="72"/>
      <c r="CG2454" s="72"/>
      <c r="CH2454" s="72"/>
      <c r="CI2454" s="72"/>
      <c r="CJ2454" s="72"/>
      <c r="CK2454" s="72"/>
      <c r="CL2454" s="72"/>
      <c r="CM2454" s="72"/>
      <c r="CN2454" s="72"/>
      <c r="CO2454" s="72"/>
      <c r="CP2454" s="72"/>
      <c r="CQ2454" s="72"/>
      <c r="CR2454" s="72"/>
      <c r="CS2454" s="72"/>
      <c r="CT2454" s="72"/>
      <c r="CU2454" s="72"/>
      <c r="CV2454" s="72"/>
      <c r="CW2454" s="72"/>
      <c r="CX2454" s="72"/>
      <c r="CY2454" s="72"/>
      <c r="CZ2454" s="72"/>
      <c r="DA2454" s="72"/>
      <c r="DB2454" s="72"/>
      <c r="DC2454" s="72"/>
      <c r="DD2454" s="72"/>
      <c r="DE2454" s="72"/>
      <c r="DF2454" s="72"/>
      <c r="DG2454" s="72"/>
      <c r="DH2454" s="78">
        <f t="shared" si="1109"/>
        <v>99.158012599999992</v>
      </c>
      <c r="DJ2454" s="77">
        <f t="shared" si="1086"/>
        <v>0.84198740000000782</v>
      </c>
      <c r="DK2454" s="72"/>
      <c r="DL2454" s="51" t="s">
        <v>827</v>
      </c>
      <c r="DO2454" s="358">
        <v>0.84199999999999997</v>
      </c>
      <c r="DP2454" s="72"/>
      <c r="DQ2454" s="374"/>
      <c r="DR2454" s="72"/>
      <c r="DU2454" s="52"/>
      <c r="DX2454" s="75">
        <f t="shared" si="1087"/>
        <v>76.842705901509774</v>
      </c>
      <c r="DY2454" s="51">
        <f t="shared" si="1088"/>
        <v>0</v>
      </c>
      <c r="DZ2454" s="75">
        <f t="shared" si="1089"/>
        <v>6.0253022860605424E-2</v>
      </c>
      <c r="EA2454" s="51">
        <f t="shared" si="1090"/>
        <v>0</v>
      </c>
      <c r="EB2454" s="75">
        <f t="shared" si="1091"/>
        <v>12.663222739903926</v>
      </c>
      <c r="EC2454" s="51">
        <f t="shared" si="1092"/>
        <v>0</v>
      </c>
      <c r="ED2454" s="75">
        <f t="shared" si="1093"/>
        <v>1.004217383840547</v>
      </c>
      <c r="EE2454" s="51">
        <f t="shared" si="1094"/>
        <v>0</v>
      </c>
      <c r="EF2454" s="75">
        <f t="shared" si="1095"/>
        <v>0</v>
      </c>
      <c r="EG2454" s="51" t="e">
        <f t="shared" si="1096"/>
        <v>#DIV/0!</v>
      </c>
      <c r="EH2454" s="75">
        <f t="shared" si="1097"/>
        <v>3.0126561854871226E-2</v>
      </c>
      <c r="EI2454" s="51">
        <f t="shared" si="1098"/>
        <v>0</v>
      </c>
      <c r="EJ2454" s="75">
        <f t="shared" si="1099"/>
        <v>0.54227791168940798</v>
      </c>
      <c r="EK2454" s="51">
        <f t="shared" si="1100"/>
        <v>0</v>
      </c>
      <c r="EL2454" s="75">
        <f t="shared" si="1101"/>
        <v>4.0469951895748268</v>
      </c>
      <c r="EM2454" s="51">
        <f t="shared" si="1102"/>
        <v>0</v>
      </c>
      <c r="EN2454" s="75">
        <f t="shared" si="1103"/>
        <v>4.8102012887660486</v>
      </c>
      <c r="EO2454" s="51">
        <f t="shared" si="1104"/>
        <v>0</v>
      </c>
      <c r="EP2454" s="75">
        <f t="shared" si="1105"/>
        <v>0</v>
      </c>
      <c r="EQ2454" s="51" t="e">
        <f t="shared" si="1106"/>
        <v>#DIV/0!</v>
      </c>
      <c r="ER2454" s="51">
        <f t="shared" si="1107"/>
        <v>100</v>
      </c>
      <c r="ES2454" s="51">
        <f t="shared" si="1108"/>
        <v>0</v>
      </c>
    </row>
    <row r="2455" spans="1:149" x14ac:dyDescent="0.45">
      <c r="A2455" s="78" t="s">
        <v>1524</v>
      </c>
      <c r="B2455" s="174" t="s">
        <v>3437</v>
      </c>
      <c r="C2455" s="51" t="s">
        <v>3585</v>
      </c>
      <c r="D2455" s="51" t="s">
        <v>3861</v>
      </c>
      <c r="E2455" s="78" t="s">
        <v>1121</v>
      </c>
      <c r="F2455" s="78" t="s">
        <v>3106</v>
      </c>
      <c r="G2455" s="72" t="s">
        <v>3392</v>
      </c>
      <c r="H2455" s="78" t="s">
        <v>1372</v>
      </c>
      <c r="I2455" s="78">
        <v>0.16666700000000001</v>
      </c>
      <c r="J2455" s="300">
        <v>0.1</v>
      </c>
      <c r="K2455" s="78"/>
      <c r="L2455" s="300">
        <v>699.85</v>
      </c>
      <c r="M2455" s="72">
        <v>2</v>
      </c>
      <c r="O2455" s="72"/>
      <c r="P2455" s="72" t="s">
        <v>1374</v>
      </c>
      <c r="AA2455" s="195"/>
      <c r="AB2455" s="195"/>
      <c r="AC2455" s="195"/>
      <c r="AD2455" s="72"/>
      <c r="AE2455" s="316">
        <v>1</v>
      </c>
      <c r="AF2455" s="195"/>
      <c r="AG2455" s="195">
        <v>0</v>
      </c>
      <c r="AH2455" s="72"/>
      <c r="AR2455" s="53">
        <v>0.99970000000000003</v>
      </c>
      <c r="AT2455" s="77"/>
      <c r="AU2455" s="276">
        <v>1</v>
      </c>
      <c r="AV2455" s="276"/>
      <c r="AW2455" s="276">
        <v>0.99970000000000003</v>
      </c>
      <c r="AX2455" s="95"/>
      <c r="AY2455" s="276"/>
      <c r="AZ2455" s="95"/>
      <c r="BB2455" s="80" t="s">
        <v>3412</v>
      </c>
      <c r="BC2455" s="270"/>
      <c r="BD2455" s="72">
        <v>76.190299999999993</v>
      </c>
      <c r="BE2455" s="72"/>
      <c r="BF2455" s="72">
        <v>5.9741500000000003E-2</v>
      </c>
      <c r="BG2455" s="72"/>
      <c r="BH2455" s="72">
        <v>12.5557</v>
      </c>
      <c r="BI2455" s="72"/>
      <c r="BJ2455" s="72"/>
      <c r="BK2455" s="72"/>
      <c r="BL2455" s="72"/>
      <c r="BM2455" s="72"/>
      <c r="BN2455" s="72">
        <v>0.99569200000000002</v>
      </c>
      <c r="BO2455" s="72"/>
      <c r="BP2455" s="72"/>
      <c r="BQ2455" s="72"/>
      <c r="BR2455" s="72">
        <v>2.9870799999999999E-2</v>
      </c>
      <c r="BS2455" s="72"/>
      <c r="BT2455" s="72"/>
      <c r="BU2455" s="72"/>
      <c r="BV2455" s="72"/>
      <c r="BW2455" s="72"/>
      <c r="BX2455" s="72">
        <v>0.53767399999999999</v>
      </c>
      <c r="BY2455" s="72"/>
      <c r="BZ2455" s="72">
        <v>4.0126400000000002</v>
      </c>
      <c r="CA2455" s="72"/>
      <c r="CB2455" s="72">
        <v>4.7693599999999998</v>
      </c>
      <c r="CC2455" s="72"/>
      <c r="CD2455" s="72"/>
      <c r="CE2455" s="72"/>
      <c r="CF2455" s="72"/>
      <c r="CG2455" s="72"/>
      <c r="CH2455" s="72"/>
      <c r="CI2455" s="72"/>
      <c r="CJ2455" s="72"/>
      <c r="CK2455" s="72"/>
      <c r="CL2455" s="72"/>
      <c r="CM2455" s="72"/>
      <c r="CN2455" s="72"/>
      <c r="CO2455" s="72"/>
      <c r="CP2455" s="72"/>
      <c r="CQ2455" s="72"/>
      <c r="CR2455" s="72"/>
      <c r="CS2455" s="72"/>
      <c r="CT2455" s="72"/>
      <c r="CU2455" s="72"/>
      <c r="CV2455" s="72"/>
      <c r="CW2455" s="72"/>
      <c r="CX2455" s="72"/>
      <c r="CY2455" s="72"/>
      <c r="CZ2455" s="72"/>
      <c r="DA2455" s="72"/>
      <c r="DB2455" s="72"/>
      <c r="DC2455" s="72"/>
      <c r="DD2455" s="72"/>
      <c r="DE2455" s="72"/>
      <c r="DF2455" s="72"/>
      <c r="DG2455" s="72"/>
      <c r="DH2455" s="78">
        <f t="shared" si="1109"/>
        <v>99.150978300000006</v>
      </c>
      <c r="DJ2455" s="77">
        <f t="shared" si="1086"/>
        <v>0.84902169999999444</v>
      </c>
      <c r="DK2455" s="72"/>
      <c r="DL2455" s="51" t="s">
        <v>827</v>
      </c>
      <c r="DO2455" s="358">
        <v>0.84899999999999998</v>
      </c>
      <c r="DP2455" s="72"/>
      <c r="DQ2455" s="374"/>
      <c r="DR2455" s="72"/>
      <c r="DU2455" s="52"/>
      <c r="DX2455" s="75">
        <f t="shared" si="1087"/>
        <v>76.842711293752302</v>
      </c>
      <c r="DY2455" s="51">
        <f t="shared" si="1088"/>
        <v>0</v>
      </c>
      <c r="DZ2455" s="75">
        <f t="shared" si="1089"/>
        <v>6.025306156762348E-2</v>
      </c>
      <c r="EA2455" s="51">
        <f t="shared" si="1090"/>
        <v>0</v>
      </c>
      <c r="EB2455" s="75">
        <f t="shared" si="1091"/>
        <v>12.663213429937484</v>
      </c>
      <c r="EC2455" s="51">
        <f t="shared" si="1092"/>
        <v>0</v>
      </c>
      <c r="ED2455" s="75">
        <f t="shared" si="1093"/>
        <v>1.004218028981364</v>
      </c>
      <c r="EE2455" s="51">
        <f t="shared" si="1094"/>
        <v>0</v>
      </c>
      <c r="EF2455" s="75">
        <f t="shared" si="1095"/>
        <v>0</v>
      </c>
      <c r="EG2455" s="51" t="e">
        <f t="shared" si="1096"/>
        <v>#DIV/0!</v>
      </c>
      <c r="EH2455" s="75">
        <f t="shared" si="1097"/>
        <v>3.0126581211957638E-2</v>
      </c>
      <c r="EI2455" s="51">
        <f t="shared" si="1098"/>
        <v>0</v>
      </c>
      <c r="EJ2455" s="75">
        <f t="shared" si="1099"/>
        <v>0.54227805839007037</v>
      </c>
      <c r="EK2455" s="51">
        <f t="shared" si="1100"/>
        <v>0</v>
      </c>
      <c r="EL2455" s="75">
        <f t="shared" si="1101"/>
        <v>4.046999907412915</v>
      </c>
      <c r="EM2455" s="51">
        <f t="shared" si="1102"/>
        <v>0</v>
      </c>
      <c r="EN2455" s="75">
        <f t="shared" si="1103"/>
        <v>4.8101996387462771</v>
      </c>
      <c r="EO2455" s="51">
        <f t="shared" si="1104"/>
        <v>0</v>
      </c>
      <c r="EP2455" s="75">
        <f t="shared" si="1105"/>
        <v>0</v>
      </c>
      <c r="EQ2455" s="51" t="e">
        <f t="shared" si="1106"/>
        <v>#DIV/0!</v>
      </c>
      <c r="ER2455" s="51">
        <f t="shared" si="1107"/>
        <v>100</v>
      </c>
      <c r="ES2455" s="51">
        <f t="shared" si="1108"/>
        <v>0</v>
      </c>
    </row>
    <row r="2456" spans="1:149" x14ac:dyDescent="0.45">
      <c r="A2456" s="78" t="s">
        <v>1524</v>
      </c>
      <c r="B2456" s="174" t="s">
        <v>3437</v>
      </c>
      <c r="C2456" s="51" t="s">
        <v>3585</v>
      </c>
      <c r="D2456" s="51" t="s">
        <v>3861</v>
      </c>
      <c r="E2456" s="78" t="s">
        <v>1121</v>
      </c>
      <c r="F2456" s="78" t="s">
        <v>3107</v>
      </c>
      <c r="G2456" s="72" t="s">
        <v>3392</v>
      </c>
      <c r="H2456" s="78" t="s">
        <v>1372</v>
      </c>
      <c r="I2456" s="78">
        <v>0.16666700000000001</v>
      </c>
      <c r="J2456" s="300">
        <v>0.1</v>
      </c>
      <c r="K2456" s="78"/>
      <c r="L2456" s="300">
        <v>699.85</v>
      </c>
      <c r="M2456" s="72">
        <v>2</v>
      </c>
      <c r="O2456" s="72"/>
      <c r="P2456" s="72" t="s">
        <v>1374</v>
      </c>
      <c r="AA2456" s="195"/>
      <c r="AB2456" s="195"/>
      <c r="AC2456" s="195"/>
      <c r="AD2456" s="72"/>
      <c r="AE2456" s="316">
        <v>1</v>
      </c>
      <c r="AF2456" s="195"/>
      <c r="AG2456" s="195">
        <v>0</v>
      </c>
      <c r="AH2456" s="72"/>
      <c r="AR2456" s="53">
        <v>0.99970000000000003</v>
      </c>
      <c r="AT2456" s="77"/>
      <c r="AU2456" s="276">
        <v>1</v>
      </c>
      <c r="AV2456" s="276"/>
      <c r="AW2456" s="276">
        <v>0.99970000000000003</v>
      </c>
      <c r="AX2456" s="95"/>
      <c r="AY2456" s="276"/>
      <c r="AZ2456" s="95"/>
      <c r="BB2456" s="80" t="s">
        <v>3412</v>
      </c>
      <c r="BC2456" s="270"/>
      <c r="BD2456" s="72">
        <v>76.1965</v>
      </c>
      <c r="BE2456" s="72"/>
      <c r="BF2456" s="72">
        <v>5.9746300000000002E-2</v>
      </c>
      <c r="BG2456" s="72"/>
      <c r="BH2456" s="72">
        <v>12.556699999999999</v>
      </c>
      <c r="BI2456" s="72"/>
      <c r="BJ2456" s="72"/>
      <c r="BK2456" s="72"/>
      <c r="BL2456" s="72"/>
      <c r="BM2456" s="72"/>
      <c r="BN2456" s="72">
        <v>0.99577199999999999</v>
      </c>
      <c r="BO2456" s="72"/>
      <c r="BP2456" s="72"/>
      <c r="BQ2456" s="72"/>
      <c r="BR2456" s="72">
        <v>2.9873199999999999E-2</v>
      </c>
      <c r="BS2456" s="72"/>
      <c r="BT2456" s="72"/>
      <c r="BU2456" s="72"/>
      <c r="BV2456" s="72"/>
      <c r="BW2456" s="72"/>
      <c r="BX2456" s="72">
        <v>0.537717</v>
      </c>
      <c r="BY2456" s="72"/>
      <c r="BZ2456" s="72">
        <v>4.0129599999999996</v>
      </c>
      <c r="CA2456" s="72"/>
      <c r="CB2456" s="72">
        <v>4.7697500000000002</v>
      </c>
      <c r="CC2456" s="72"/>
      <c r="CD2456" s="72"/>
      <c r="CE2456" s="72"/>
      <c r="CF2456" s="72"/>
      <c r="CG2456" s="72"/>
      <c r="CH2456" s="72"/>
      <c r="CI2456" s="72"/>
      <c r="CJ2456" s="72"/>
      <c r="CK2456" s="72"/>
      <c r="CL2456" s="72"/>
      <c r="CM2456" s="72"/>
      <c r="CN2456" s="72"/>
      <c r="CO2456" s="72"/>
      <c r="CP2456" s="72"/>
      <c r="CQ2456" s="72"/>
      <c r="CR2456" s="72"/>
      <c r="CS2456" s="72"/>
      <c r="CT2456" s="72"/>
      <c r="CU2456" s="72"/>
      <c r="CV2456" s="72"/>
      <c r="CW2456" s="72"/>
      <c r="CX2456" s="72"/>
      <c r="CY2456" s="72"/>
      <c r="CZ2456" s="72"/>
      <c r="DA2456" s="72"/>
      <c r="DB2456" s="72"/>
      <c r="DC2456" s="72"/>
      <c r="DD2456" s="72"/>
      <c r="DE2456" s="72"/>
      <c r="DF2456" s="72"/>
      <c r="DG2456" s="72"/>
      <c r="DH2456" s="78">
        <f t="shared" si="1109"/>
        <v>99.159018499999988</v>
      </c>
      <c r="DJ2456" s="77">
        <f t="shared" si="1086"/>
        <v>0.84098150000001226</v>
      </c>
      <c r="DK2456" s="72"/>
      <c r="DL2456" s="51" t="s">
        <v>827</v>
      </c>
      <c r="DO2456" s="358">
        <v>0.84099999999999997</v>
      </c>
      <c r="DP2456" s="72"/>
      <c r="DQ2456" s="374"/>
      <c r="DR2456" s="72"/>
      <c r="DU2456" s="52"/>
      <c r="DX2456" s="75">
        <f t="shared" si="1087"/>
        <v>76.84273317005453</v>
      </c>
      <c r="DY2456" s="51">
        <f t="shared" si="1088"/>
        <v>0</v>
      </c>
      <c r="DZ2456" s="75">
        <f t="shared" si="1089"/>
        <v>6.0253016723839405E-2</v>
      </c>
      <c r="EA2456" s="51">
        <f t="shared" si="1090"/>
        <v>0</v>
      </c>
      <c r="EB2456" s="75">
        <f t="shared" si="1091"/>
        <v>12.663195128338225</v>
      </c>
      <c r="EC2456" s="51">
        <f t="shared" si="1092"/>
        <v>0</v>
      </c>
      <c r="ED2456" s="75">
        <f t="shared" si="1093"/>
        <v>1.0042172815577033</v>
      </c>
      <c r="EE2456" s="51">
        <f t="shared" si="1094"/>
        <v>0</v>
      </c>
      <c r="EF2456" s="75">
        <f t="shared" si="1095"/>
        <v>0</v>
      </c>
      <c r="EG2456" s="51" t="e">
        <f t="shared" si="1096"/>
        <v>#DIV/0!</v>
      </c>
      <c r="EH2456" s="75">
        <f t="shared" si="1097"/>
        <v>3.0126558785976695E-2</v>
      </c>
      <c r="EI2456" s="51">
        <f t="shared" si="1098"/>
        <v>0</v>
      </c>
      <c r="EJ2456" s="75">
        <f t="shared" si="1099"/>
        <v>0.54227745305889663</v>
      </c>
      <c r="EK2456" s="51">
        <f t="shared" si="1100"/>
        <v>0</v>
      </c>
      <c r="EL2456" s="75">
        <f t="shared" si="1101"/>
        <v>4.0469944748394218</v>
      </c>
      <c r="EM2456" s="51">
        <f t="shared" si="1102"/>
        <v>0</v>
      </c>
      <c r="EN2456" s="75">
        <f t="shared" si="1103"/>
        <v>4.8102029166414155</v>
      </c>
      <c r="EO2456" s="51">
        <f t="shared" si="1104"/>
        <v>0</v>
      </c>
      <c r="EP2456" s="75">
        <f t="shared" si="1105"/>
        <v>0</v>
      </c>
      <c r="EQ2456" s="51" t="e">
        <f t="shared" si="1106"/>
        <v>#DIV/0!</v>
      </c>
      <c r="ER2456" s="51">
        <f t="shared" si="1107"/>
        <v>100</v>
      </c>
      <c r="ES2456" s="51">
        <f t="shared" si="1108"/>
        <v>0</v>
      </c>
    </row>
    <row r="2457" spans="1:149" x14ac:dyDescent="0.45">
      <c r="A2457" s="78" t="s">
        <v>1524</v>
      </c>
      <c r="B2457" s="174" t="s">
        <v>3437</v>
      </c>
      <c r="C2457" s="51" t="s">
        <v>3585</v>
      </c>
      <c r="D2457" s="51" t="s">
        <v>3861</v>
      </c>
      <c r="E2457" s="78" t="s">
        <v>1121</v>
      </c>
      <c r="F2457" s="78" t="s">
        <v>3108</v>
      </c>
      <c r="G2457" s="72" t="s">
        <v>3392</v>
      </c>
      <c r="H2457" s="78" t="s">
        <v>1372</v>
      </c>
      <c r="I2457" s="78">
        <v>0.16666700000000001</v>
      </c>
      <c r="J2457" s="300">
        <v>0.1</v>
      </c>
      <c r="K2457" s="78"/>
      <c r="L2457" s="300">
        <v>649.85</v>
      </c>
      <c r="M2457" s="72">
        <v>2</v>
      </c>
      <c r="O2457" s="72"/>
      <c r="P2457" s="72" t="s">
        <v>1374</v>
      </c>
      <c r="AA2457" s="195"/>
      <c r="AB2457" s="195"/>
      <c r="AC2457" s="195"/>
      <c r="AD2457" s="72"/>
      <c r="AE2457" s="316">
        <v>1</v>
      </c>
      <c r="AF2457" s="195"/>
      <c r="AG2457" s="195">
        <v>0</v>
      </c>
      <c r="AH2457" s="72"/>
      <c r="AR2457" s="53">
        <v>0.99960000000000004</v>
      </c>
      <c r="AT2457" s="77"/>
      <c r="AU2457" s="276">
        <v>1</v>
      </c>
      <c r="AV2457" s="276"/>
      <c r="AW2457" s="276">
        <v>0.99960000000000004</v>
      </c>
      <c r="AX2457" s="95"/>
      <c r="AY2457" s="276"/>
      <c r="AZ2457" s="95"/>
      <c r="BB2457" s="80" t="s">
        <v>3412</v>
      </c>
      <c r="BC2457" s="270"/>
      <c r="BD2457" s="72">
        <v>76.238</v>
      </c>
      <c r="BE2457" s="72"/>
      <c r="BF2457" s="72">
        <v>5.9778900000000003E-2</v>
      </c>
      <c r="BG2457" s="72"/>
      <c r="BH2457" s="72">
        <v>12.563499999999999</v>
      </c>
      <c r="BI2457" s="72"/>
      <c r="BJ2457" s="72"/>
      <c r="BK2457" s="72"/>
      <c r="BL2457" s="72"/>
      <c r="BM2457" s="72"/>
      <c r="BN2457" s="72">
        <v>0.99631499999999995</v>
      </c>
      <c r="BO2457" s="72"/>
      <c r="BP2457" s="72"/>
      <c r="BQ2457" s="72"/>
      <c r="BR2457" s="72">
        <v>2.98894E-2</v>
      </c>
      <c r="BS2457" s="72"/>
      <c r="BT2457" s="72"/>
      <c r="BU2457" s="72"/>
      <c r="BV2457" s="72"/>
      <c r="BW2457" s="72"/>
      <c r="BX2457" s="72">
        <v>0.53800999999999999</v>
      </c>
      <c r="BY2457" s="72"/>
      <c r="BZ2457" s="72">
        <v>4.0151500000000002</v>
      </c>
      <c r="CA2457" s="72"/>
      <c r="CB2457" s="72">
        <v>4.7723500000000003</v>
      </c>
      <c r="CC2457" s="72"/>
      <c r="CD2457" s="72"/>
      <c r="CE2457" s="72"/>
      <c r="CF2457" s="72"/>
      <c r="CG2457" s="72"/>
      <c r="CH2457" s="72"/>
      <c r="CI2457" s="72"/>
      <c r="CJ2457" s="72"/>
      <c r="CK2457" s="72"/>
      <c r="CL2457" s="72"/>
      <c r="CM2457" s="72"/>
      <c r="CN2457" s="72"/>
      <c r="CO2457" s="72"/>
      <c r="CP2457" s="72"/>
      <c r="CQ2457" s="72"/>
      <c r="CR2457" s="72"/>
      <c r="CS2457" s="72"/>
      <c r="CT2457" s="72"/>
      <c r="CU2457" s="72"/>
      <c r="CV2457" s="72"/>
      <c r="CW2457" s="72"/>
      <c r="CX2457" s="72"/>
      <c r="CY2457" s="72"/>
      <c r="CZ2457" s="72"/>
      <c r="DA2457" s="72"/>
      <c r="DB2457" s="72"/>
      <c r="DC2457" s="72"/>
      <c r="DD2457" s="72"/>
      <c r="DE2457" s="72"/>
      <c r="DF2457" s="72"/>
      <c r="DG2457" s="72"/>
      <c r="DH2457" s="78">
        <f t="shared" si="1109"/>
        <v>99.212993300000008</v>
      </c>
      <c r="DJ2457" s="77">
        <f t="shared" si="1086"/>
        <v>0.78700669999999207</v>
      </c>
      <c r="DK2457" s="72"/>
      <c r="DL2457" s="51" t="s">
        <v>827</v>
      </c>
      <c r="DO2457" s="358">
        <v>0.78700000000000003</v>
      </c>
      <c r="DP2457" s="72"/>
      <c r="DQ2457" s="374"/>
      <c r="DR2457" s="72"/>
      <c r="DU2457" s="52"/>
      <c r="DX2457" s="75">
        <f t="shared" si="1087"/>
        <v>76.842757651179539</v>
      </c>
      <c r="DY2457" s="51">
        <f t="shared" si="1088"/>
        <v>0</v>
      </c>
      <c r="DZ2457" s="75">
        <f t="shared" si="1089"/>
        <v>6.0253095901703829E-2</v>
      </c>
      <c r="EA2457" s="51">
        <f t="shared" si="1090"/>
        <v>0</v>
      </c>
      <c r="EB2457" s="75">
        <f t="shared" si="1091"/>
        <v>12.663159916978332</v>
      </c>
      <c r="EC2457" s="51">
        <f t="shared" si="1092"/>
        <v>0</v>
      </c>
      <c r="ED2457" s="75">
        <f t="shared" si="1093"/>
        <v>1.0042182650283971</v>
      </c>
      <c r="EE2457" s="51">
        <f t="shared" si="1094"/>
        <v>0</v>
      </c>
      <c r="EF2457" s="75">
        <f t="shared" si="1095"/>
        <v>0</v>
      </c>
      <c r="EG2457" s="51" t="e">
        <f t="shared" si="1096"/>
        <v>#DIV/0!</v>
      </c>
      <c r="EH2457" s="75">
        <f t="shared" si="1097"/>
        <v>3.0126497554227104E-2</v>
      </c>
      <c r="EI2457" s="51">
        <f t="shared" si="1098"/>
        <v>0</v>
      </c>
      <c r="EJ2457" s="75">
        <f t="shared" si="1099"/>
        <v>0.5422777623220848</v>
      </c>
      <c r="EK2457" s="51">
        <f t="shared" si="1100"/>
        <v>0</v>
      </c>
      <c r="EL2457" s="75">
        <f t="shared" si="1101"/>
        <v>4.047000162427314</v>
      </c>
      <c r="EM2457" s="51">
        <f t="shared" si="1102"/>
        <v>0</v>
      </c>
      <c r="EN2457" s="75">
        <f t="shared" si="1103"/>
        <v>4.8102066486083936</v>
      </c>
      <c r="EO2457" s="51">
        <f t="shared" si="1104"/>
        <v>0</v>
      </c>
      <c r="EP2457" s="75">
        <f t="shared" si="1105"/>
        <v>0</v>
      </c>
      <c r="EQ2457" s="51" t="e">
        <f t="shared" si="1106"/>
        <v>#DIV/0!</v>
      </c>
      <c r="ER2457" s="51">
        <f t="shared" si="1107"/>
        <v>100</v>
      </c>
      <c r="ES2457" s="51">
        <f t="shared" si="1108"/>
        <v>0</v>
      </c>
    </row>
    <row r="2458" spans="1:149" x14ac:dyDescent="0.45">
      <c r="A2458" s="78" t="s">
        <v>1524</v>
      </c>
      <c r="B2458" s="174" t="s">
        <v>3437</v>
      </c>
      <c r="C2458" s="51" t="s">
        <v>3585</v>
      </c>
      <c r="D2458" s="51" t="s">
        <v>3861</v>
      </c>
      <c r="E2458" s="78" t="s">
        <v>1121</v>
      </c>
      <c r="F2458" s="78" t="s">
        <v>3109</v>
      </c>
      <c r="G2458" s="72" t="s">
        <v>3392</v>
      </c>
      <c r="H2458" s="78" t="s">
        <v>1372</v>
      </c>
      <c r="I2458" s="78">
        <v>0.16666700000000001</v>
      </c>
      <c r="J2458" s="300">
        <v>0.1</v>
      </c>
      <c r="K2458" s="78"/>
      <c r="L2458" s="300">
        <v>649.85</v>
      </c>
      <c r="M2458" s="72">
        <v>2</v>
      </c>
      <c r="O2458" s="72"/>
      <c r="P2458" s="72" t="s">
        <v>1374</v>
      </c>
      <c r="AA2458" s="195"/>
      <c r="AB2458" s="195"/>
      <c r="AC2458" s="195"/>
      <c r="AD2458" s="72"/>
      <c r="AE2458" s="316">
        <v>1</v>
      </c>
      <c r="AF2458" s="195"/>
      <c r="AG2458" s="195">
        <v>0</v>
      </c>
      <c r="AH2458" s="72"/>
      <c r="AR2458" s="53">
        <v>0.99960000000000004</v>
      </c>
      <c r="AT2458" s="77"/>
      <c r="AU2458" s="276">
        <v>1</v>
      </c>
      <c r="AV2458" s="276"/>
      <c r="AW2458" s="276">
        <v>0.99960000000000004</v>
      </c>
      <c r="AX2458" s="95"/>
      <c r="AY2458" s="276"/>
      <c r="AZ2458" s="95"/>
      <c r="BB2458" s="80" t="s">
        <v>3412</v>
      </c>
      <c r="BC2458" s="270"/>
      <c r="BD2458" s="72">
        <v>76.248000000000005</v>
      </c>
      <c r="BE2458" s="72"/>
      <c r="BF2458" s="72">
        <v>5.9786699999999998E-2</v>
      </c>
      <c r="BG2458" s="72"/>
      <c r="BH2458" s="72">
        <v>12.565200000000001</v>
      </c>
      <c r="BI2458" s="72"/>
      <c r="BJ2458" s="72"/>
      <c r="BK2458" s="72"/>
      <c r="BL2458" s="72"/>
      <c r="BM2458" s="72"/>
      <c r="BN2458" s="72">
        <v>0.99644500000000003</v>
      </c>
      <c r="BO2458" s="72"/>
      <c r="BP2458" s="72"/>
      <c r="BQ2458" s="72"/>
      <c r="BR2458" s="72">
        <v>2.9893400000000001E-2</v>
      </c>
      <c r="BS2458" s="72"/>
      <c r="BT2458" s="72"/>
      <c r="BU2458" s="72"/>
      <c r="BV2458" s="72"/>
      <c r="BW2458" s="72"/>
      <c r="BX2458" s="72">
        <v>0.53808</v>
      </c>
      <c r="BY2458" s="72"/>
      <c r="BZ2458" s="72">
        <v>4.0156700000000001</v>
      </c>
      <c r="CA2458" s="72"/>
      <c r="CB2458" s="72">
        <v>4.7729699999999999</v>
      </c>
      <c r="CC2458" s="72"/>
      <c r="CD2458" s="72"/>
      <c r="CE2458" s="72"/>
      <c r="CF2458" s="72"/>
      <c r="CG2458" s="72"/>
      <c r="CH2458" s="72"/>
      <c r="CI2458" s="72"/>
      <c r="CJ2458" s="72"/>
      <c r="CK2458" s="72"/>
      <c r="CL2458" s="72"/>
      <c r="CM2458" s="72"/>
      <c r="CN2458" s="72"/>
      <c r="CO2458" s="72"/>
      <c r="CP2458" s="72"/>
      <c r="CQ2458" s="72"/>
      <c r="CR2458" s="72"/>
      <c r="CS2458" s="72"/>
      <c r="CT2458" s="72"/>
      <c r="CU2458" s="72"/>
      <c r="CV2458" s="72"/>
      <c r="CW2458" s="72"/>
      <c r="CX2458" s="72"/>
      <c r="CY2458" s="72"/>
      <c r="CZ2458" s="72"/>
      <c r="DA2458" s="72"/>
      <c r="DB2458" s="72"/>
      <c r="DC2458" s="72"/>
      <c r="DD2458" s="72"/>
      <c r="DE2458" s="72"/>
      <c r="DF2458" s="72"/>
      <c r="DG2458" s="72"/>
      <c r="DH2458" s="78">
        <f t="shared" si="1109"/>
        <v>99.226045100000007</v>
      </c>
      <c r="DJ2458" s="77">
        <f t="shared" si="1086"/>
        <v>0.77395489999999256</v>
      </c>
      <c r="DK2458" s="72"/>
      <c r="DL2458" s="51" t="s">
        <v>827</v>
      </c>
      <c r="DO2458" s="358">
        <v>0.77400000000000002</v>
      </c>
      <c r="DP2458" s="72"/>
      <c r="DQ2458" s="374"/>
      <c r="DR2458" s="72"/>
      <c r="DU2458" s="52"/>
      <c r="DX2458" s="75">
        <f t="shared" si="1087"/>
        <v>76.842728059107131</v>
      </c>
      <c r="DY2458" s="51">
        <f t="shared" si="1088"/>
        <v>0</v>
      </c>
      <c r="DZ2458" s="75">
        <f t="shared" si="1089"/>
        <v>6.0253031288052414E-2</v>
      </c>
      <c r="EA2458" s="51">
        <f t="shared" si="1090"/>
        <v>0</v>
      </c>
      <c r="EB2458" s="75">
        <f t="shared" si="1091"/>
        <v>12.663207515059973</v>
      </c>
      <c r="EC2458" s="51">
        <f t="shared" si="1092"/>
        <v>0</v>
      </c>
      <c r="ED2458" s="75">
        <f t="shared" si="1093"/>
        <v>1.0042171881342068</v>
      </c>
      <c r="EE2458" s="51">
        <f t="shared" si="1094"/>
        <v>0</v>
      </c>
      <c r="EF2458" s="75">
        <f t="shared" si="1095"/>
        <v>0</v>
      </c>
      <c r="EG2458" s="51" t="e">
        <f t="shared" si="1096"/>
        <v>#DIV/0!</v>
      </c>
      <c r="EH2458" s="75">
        <f t="shared" si="1097"/>
        <v>3.012656603402205E-2</v>
      </c>
      <c r="EI2458" s="51">
        <f t="shared" si="1098"/>
        <v>0</v>
      </c>
      <c r="EJ2458" s="75">
        <f t="shared" si="1099"/>
        <v>0.54227697925249663</v>
      </c>
      <c r="EK2458" s="51">
        <f t="shared" si="1100"/>
        <v>0</v>
      </c>
      <c r="EL2458" s="75">
        <f t="shared" si="1101"/>
        <v>4.0469918920511319</v>
      </c>
      <c r="EM2458" s="51">
        <f t="shared" si="1102"/>
        <v>0</v>
      </c>
      <c r="EN2458" s="75">
        <f t="shared" si="1103"/>
        <v>4.8101987690729802</v>
      </c>
      <c r="EO2458" s="51">
        <f t="shared" si="1104"/>
        <v>0</v>
      </c>
      <c r="EP2458" s="75">
        <f t="shared" si="1105"/>
        <v>0</v>
      </c>
      <c r="EQ2458" s="51" t="e">
        <f t="shared" si="1106"/>
        <v>#DIV/0!</v>
      </c>
      <c r="ER2458" s="51">
        <f t="shared" si="1107"/>
        <v>100</v>
      </c>
      <c r="ES2458" s="51">
        <f t="shared" si="1108"/>
        <v>0</v>
      </c>
    </row>
    <row r="2459" spans="1:149" x14ac:dyDescent="0.45">
      <c r="A2459" s="78" t="s">
        <v>1524</v>
      </c>
      <c r="B2459" s="174" t="s">
        <v>3437</v>
      </c>
      <c r="C2459" s="51" t="s">
        <v>3585</v>
      </c>
      <c r="D2459" s="51" t="s">
        <v>3861</v>
      </c>
      <c r="E2459" s="78" t="s">
        <v>1121</v>
      </c>
      <c r="F2459" s="78" t="s">
        <v>3110</v>
      </c>
      <c r="G2459" s="72" t="s">
        <v>3392</v>
      </c>
      <c r="H2459" s="78" t="s">
        <v>1372</v>
      </c>
      <c r="I2459" s="78">
        <v>0.16666700000000001</v>
      </c>
      <c r="J2459" s="300">
        <v>0.1</v>
      </c>
      <c r="K2459" s="78"/>
      <c r="L2459" s="300">
        <v>649.85</v>
      </c>
      <c r="M2459" s="72">
        <v>2</v>
      </c>
      <c r="O2459" s="72"/>
      <c r="P2459" s="72" t="s">
        <v>1374</v>
      </c>
      <c r="AA2459" s="195"/>
      <c r="AB2459" s="195"/>
      <c r="AC2459" s="195"/>
      <c r="AD2459" s="72"/>
      <c r="AE2459" s="316">
        <v>1</v>
      </c>
      <c r="AF2459" s="195"/>
      <c r="AG2459" s="195">
        <v>0</v>
      </c>
      <c r="AH2459" s="72"/>
      <c r="AR2459" s="53">
        <v>0.99960000000000004</v>
      </c>
      <c r="AT2459" s="77"/>
      <c r="AU2459" s="276">
        <v>1</v>
      </c>
      <c r="AV2459" s="276"/>
      <c r="AW2459" s="276">
        <v>0.99960000000000004</v>
      </c>
      <c r="AX2459" s="95"/>
      <c r="AY2459" s="276"/>
      <c r="AZ2459" s="95"/>
      <c r="BB2459" s="80" t="s">
        <v>3412</v>
      </c>
      <c r="BC2459" s="270"/>
      <c r="BD2459" s="72">
        <v>76.227999999999994</v>
      </c>
      <c r="BE2459" s="72"/>
      <c r="BF2459" s="72">
        <v>5.9770999999999998E-2</v>
      </c>
      <c r="BG2459" s="72"/>
      <c r="BH2459" s="72">
        <v>12.5619</v>
      </c>
      <c r="BI2459" s="72"/>
      <c r="BJ2459" s="72"/>
      <c r="BK2459" s="72"/>
      <c r="BL2459" s="72"/>
      <c r="BM2459" s="72"/>
      <c r="BN2459" s="72">
        <v>0.99618399999999996</v>
      </c>
      <c r="BO2459" s="72"/>
      <c r="BP2459" s="72"/>
      <c r="BQ2459" s="72"/>
      <c r="BR2459" s="72">
        <v>2.9885499999999999E-2</v>
      </c>
      <c r="BS2459" s="72"/>
      <c r="BT2459" s="72"/>
      <c r="BU2459" s="72"/>
      <c r="BV2459" s="72"/>
      <c r="BW2459" s="72"/>
      <c r="BX2459" s="72">
        <v>0.53793899999999994</v>
      </c>
      <c r="BY2459" s="72"/>
      <c r="BZ2459" s="72">
        <v>4.0146199999999999</v>
      </c>
      <c r="CA2459" s="72"/>
      <c r="CB2459" s="72">
        <v>4.7717200000000002</v>
      </c>
      <c r="CC2459" s="72"/>
      <c r="CD2459" s="72"/>
      <c r="CE2459" s="72"/>
      <c r="CF2459" s="72"/>
      <c r="CG2459" s="72"/>
      <c r="CH2459" s="72"/>
      <c r="CI2459" s="72"/>
      <c r="CJ2459" s="72"/>
      <c r="CK2459" s="72"/>
      <c r="CL2459" s="72"/>
      <c r="CM2459" s="72"/>
      <c r="CN2459" s="72"/>
      <c r="CO2459" s="72"/>
      <c r="CP2459" s="72"/>
      <c r="CQ2459" s="72"/>
      <c r="CR2459" s="72"/>
      <c r="CS2459" s="72"/>
      <c r="CT2459" s="72"/>
      <c r="CU2459" s="72"/>
      <c r="CV2459" s="72"/>
      <c r="CW2459" s="72"/>
      <c r="CX2459" s="72"/>
      <c r="CY2459" s="72"/>
      <c r="CZ2459" s="72"/>
      <c r="DA2459" s="72"/>
      <c r="DB2459" s="72"/>
      <c r="DC2459" s="72"/>
      <c r="DD2459" s="72"/>
      <c r="DE2459" s="72"/>
      <c r="DF2459" s="72"/>
      <c r="DG2459" s="72"/>
      <c r="DH2459" s="78">
        <f t="shared" si="1109"/>
        <v>99.200019499999982</v>
      </c>
      <c r="DJ2459" s="77">
        <f t="shared" si="1086"/>
        <v>0.79998050000001797</v>
      </c>
      <c r="DK2459" s="72"/>
      <c r="DL2459" s="51" t="s">
        <v>827</v>
      </c>
      <c r="DO2459" s="358">
        <v>0.8</v>
      </c>
      <c r="DP2459" s="72"/>
      <c r="DQ2459" s="374"/>
      <c r="DR2459" s="72"/>
      <c r="DU2459" s="52"/>
      <c r="DX2459" s="75">
        <f t="shared" si="1087"/>
        <v>76.842726830310752</v>
      </c>
      <c r="DY2459" s="51">
        <f t="shared" si="1088"/>
        <v>0</v>
      </c>
      <c r="DZ2459" s="75">
        <f t="shared" si="1089"/>
        <v>6.025301234945827E-2</v>
      </c>
      <c r="EA2459" s="51">
        <f t="shared" si="1090"/>
        <v>0</v>
      </c>
      <c r="EB2459" s="75">
        <f t="shared" si="1091"/>
        <v>12.663203155922769</v>
      </c>
      <c r="EC2459" s="51">
        <f t="shared" si="1092"/>
        <v>0</v>
      </c>
      <c r="ED2459" s="75">
        <f t="shared" si="1093"/>
        <v>1.0042175445338497</v>
      </c>
      <c r="EE2459" s="51">
        <f t="shared" si="1094"/>
        <v>0</v>
      </c>
      <c r="EF2459" s="75">
        <f t="shared" si="1095"/>
        <v>0</v>
      </c>
      <c r="EG2459" s="51" t="e">
        <f t="shared" si="1096"/>
        <v>#DIV/0!</v>
      </c>
      <c r="EH2459" s="75">
        <f t="shared" si="1097"/>
        <v>3.0126506174729135E-2</v>
      </c>
      <c r="EI2459" s="51">
        <f t="shared" si="1098"/>
        <v>0</v>
      </c>
      <c r="EJ2459" s="75">
        <f t="shared" si="1099"/>
        <v>0.54227711114512434</v>
      </c>
      <c r="EK2459" s="51">
        <f t="shared" si="1100"/>
        <v>0</v>
      </c>
      <c r="EL2459" s="75">
        <f t="shared" si="1101"/>
        <v>4.0469951722136512</v>
      </c>
      <c r="EM2459" s="51">
        <f t="shared" si="1102"/>
        <v>0</v>
      </c>
      <c r="EN2459" s="75">
        <f t="shared" si="1103"/>
        <v>4.8102006673496689</v>
      </c>
      <c r="EO2459" s="51">
        <f t="shared" si="1104"/>
        <v>0</v>
      </c>
      <c r="EP2459" s="75">
        <f t="shared" si="1105"/>
        <v>0</v>
      </c>
      <c r="EQ2459" s="51" t="e">
        <f t="shared" si="1106"/>
        <v>#DIV/0!</v>
      </c>
      <c r="ER2459" s="51">
        <f t="shared" si="1107"/>
        <v>100</v>
      </c>
      <c r="ES2459" s="51">
        <f t="shared" si="1108"/>
        <v>0</v>
      </c>
    </row>
    <row r="2460" spans="1:149" x14ac:dyDescent="0.45">
      <c r="A2460" s="78" t="s">
        <v>1524</v>
      </c>
      <c r="B2460" s="174" t="s">
        <v>3437</v>
      </c>
      <c r="C2460" s="51" t="s">
        <v>3585</v>
      </c>
      <c r="D2460" s="51" t="s">
        <v>3861</v>
      </c>
      <c r="E2460" s="78" t="s">
        <v>1121</v>
      </c>
      <c r="F2460" s="78" t="s">
        <v>3111</v>
      </c>
      <c r="G2460" s="72" t="s">
        <v>3392</v>
      </c>
      <c r="H2460" s="78" t="s">
        <v>1372</v>
      </c>
      <c r="I2460" s="78">
        <v>2</v>
      </c>
      <c r="J2460" s="300">
        <v>0.1</v>
      </c>
      <c r="K2460" s="78"/>
      <c r="L2460" s="300">
        <v>649.85</v>
      </c>
      <c r="M2460" s="72">
        <v>2</v>
      </c>
      <c r="O2460" s="72"/>
      <c r="P2460" s="72" t="s">
        <v>1374</v>
      </c>
      <c r="AA2460" s="195"/>
      <c r="AB2460" s="195"/>
      <c r="AC2460" s="195"/>
      <c r="AD2460" s="72"/>
      <c r="AE2460" s="316">
        <v>1</v>
      </c>
      <c r="AF2460" s="195"/>
      <c r="AG2460" s="195">
        <v>0</v>
      </c>
      <c r="AH2460" s="72"/>
      <c r="AR2460" s="53">
        <v>0.99960000000000004</v>
      </c>
      <c r="AT2460" s="77"/>
      <c r="AU2460" s="276">
        <v>1</v>
      </c>
      <c r="AV2460" s="276"/>
      <c r="AW2460" s="276">
        <v>0.99960000000000004</v>
      </c>
      <c r="AX2460" s="95"/>
      <c r="AY2460" s="276"/>
      <c r="AZ2460" s="95"/>
      <c r="BB2460" s="80" t="s">
        <v>3412</v>
      </c>
      <c r="BC2460" s="270"/>
      <c r="BD2460" s="72">
        <v>76.236500000000007</v>
      </c>
      <c r="BE2460" s="72"/>
      <c r="BF2460" s="72">
        <v>5.9777700000000003E-2</v>
      </c>
      <c r="BG2460" s="72"/>
      <c r="BH2460" s="72">
        <v>12.5633</v>
      </c>
      <c r="BI2460" s="72"/>
      <c r="BJ2460" s="72"/>
      <c r="BK2460" s="72"/>
      <c r="BL2460" s="72"/>
      <c r="BM2460" s="72"/>
      <c r="BN2460" s="72">
        <v>0.99629400000000001</v>
      </c>
      <c r="BO2460" s="72"/>
      <c r="BP2460" s="72"/>
      <c r="BQ2460" s="72"/>
      <c r="BR2460" s="72">
        <v>2.98888E-2</v>
      </c>
      <c r="BS2460" s="72"/>
      <c r="BT2460" s="72"/>
      <c r="BU2460" s="72"/>
      <c r="BV2460" s="72"/>
      <c r="BW2460" s="72"/>
      <c r="BX2460" s="72">
        <v>0.537999</v>
      </c>
      <c r="BY2460" s="72"/>
      <c r="BZ2460" s="72">
        <v>4.0150699999999997</v>
      </c>
      <c r="CA2460" s="72"/>
      <c r="CB2460" s="72">
        <v>4.7722499999999997</v>
      </c>
      <c r="CC2460" s="72"/>
      <c r="CD2460" s="72"/>
      <c r="CE2460" s="72"/>
      <c r="CF2460" s="72"/>
      <c r="CG2460" s="72"/>
      <c r="CH2460" s="72"/>
      <c r="CI2460" s="72"/>
      <c r="CJ2460" s="72"/>
      <c r="CK2460" s="72"/>
      <c r="CL2460" s="72"/>
      <c r="CM2460" s="72"/>
      <c r="CN2460" s="72"/>
      <c r="CO2460" s="72"/>
      <c r="CP2460" s="72"/>
      <c r="CQ2460" s="72"/>
      <c r="CR2460" s="72"/>
      <c r="CS2460" s="72"/>
      <c r="CT2460" s="72"/>
      <c r="CU2460" s="72"/>
      <c r="CV2460" s="72"/>
      <c r="CW2460" s="72"/>
      <c r="CX2460" s="72"/>
      <c r="CY2460" s="72"/>
      <c r="CZ2460" s="72"/>
      <c r="DA2460" s="72"/>
      <c r="DB2460" s="72"/>
      <c r="DC2460" s="72"/>
      <c r="DD2460" s="72"/>
      <c r="DE2460" s="72"/>
      <c r="DF2460" s="72"/>
      <c r="DG2460" s="72"/>
      <c r="DH2460" s="78">
        <f t="shared" si="1109"/>
        <v>99.211079499999997</v>
      </c>
      <c r="DJ2460" s="77">
        <f t="shared" si="1086"/>
        <v>0.78892050000000324</v>
      </c>
      <c r="DK2460" s="72"/>
      <c r="DL2460" s="51" t="s">
        <v>827</v>
      </c>
      <c r="DO2460" s="358">
        <v>0.78900000000000003</v>
      </c>
      <c r="DP2460" s="72"/>
      <c r="DQ2460" s="374"/>
      <c r="DR2460" s="72"/>
      <c r="DU2460" s="52"/>
      <c r="DX2460" s="75">
        <f t="shared" si="1087"/>
        <v>76.842728034221224</v>
      </c>
      <c r="DY2460" s="51">
        <f t="shared" si="1088"/>
        <v>0</v>
      </c>
      <c r="DZ2460" s="75">
        <f t="shared" si="1089"/>
        <v>6.0253048652696095E-2</v>
      </c>
      <c r="EA2460" s="51">
        <f t="shared" si="1090"/>
        <v>0</v>
      </c>
      <c r="EB2460" s="75">
        <f t="shared" si="1091"/>
        <v>12.663202601278014</v>
      </c>
      <c r="EC2460" s="51">
        <f t="shared" si="1092"/>
        <v>0</v>
      </c>
      <c r="ED2460" s="75">
        <f t="shared" si="1093"/>
        <v>1.0042164695929956</v>
      </c>
      <c r="EE2460" s="51">
        <f t="shared" si="1094"/>
        <v>0</v>
      </c>
      <c r="EF2460" s="75">
        <f t="shared" si="1095"/>
        <v>0</v>
      </c>
      <c r="EG2460" s="51" t="e">
        <f t="shared" si="1096"/>
        <v>#DIV/0!</v>
      </c>
      <c r="EH2460" s="75">
        <f t="shared" si="1097"/>
        <v>3.0126473928751073E-2</v>
      </c>
      <c r="EI2460" s="51">
        <f t="shared" si="1098"/>
        <v>0</v>
      </c>
      <c r="EJ2460" s="75">
        <f t="shared" si="1099"/>
        <v>0.54227713548868295</v>
      </c>
      <c r="EK2460" s="51">
        <f t="shared" si="1100"/>
        <v>0</v>
      </c>
      <c r="EL2460" s="75">
        <f t="shared" si="1101"/>
        <v>4.0469975936508176</v>
      </c>
      <c r="EM2460" s="51">
        <f t="shared" si="1102"/>
        <v>0</v>
      </c>
      <c r="EN2460" s="75">
        <f t="shared" si="1103"/>
        <v>4.8101986431868227</v>
      </c>
      <c r="EO2460" s="51">
        <f t="shared" si="1104"/>
        <v>0</v>
      </c>
      <c r="EP2460" s="75">
        <f t="shared" si="1105"/>
        <v>0</v>
      </c>
      <c r="EQ2460" s="51" t="e">
        <f t="shared" si="1106"/>
        <v>#DIV/0!</v>
      </c>
      <c r="ER2460" s="51">
        <f t="shared" si="1107"/>
        <v>100</v>
      </c>
      <c r="ES2460" s="51">
        <f t="shared" si="1108"/>
        <v>0</v>
      </c>
    </row>
    <row r="2461" spans="1:149" x14ac:dyDescent="0.45">
      <c r="A2461" s="78" t="s">
        <v>1524</v>
      </c>
      <c r="B2461" s="174" t="s">
        <v>3437</v>
      </c>
      <c r="C2461" s="51" t="s">
        <v>3585</v>
      </c>
      <c r="D2461" s="51" t="s">
        <v>3861</v>
      </c>
      <c r="E2461" s="78" t="s">
        <v>1121</v>
      </c>
      <c r="F2461" s="78" t="s">
        <v>3112</v>
      </c>
      <c r="G2461" s="72" t="s">
        <v>3392</v>
      </c>
      <c r="H2461" s="78" t="s">
        <v>1372</v>
      </c>
      <c r="I2461" s="78">
        <v>2</v>
      </c>
      <c r="J2461" s="300">
        <v>0.1</v>
      </c>
      <c r="K2461" s="78"/>
      <c r="L2461" s="300">
        <v>649.85</v>
      </c>
      <c r="M2461" s="72">
        <v>2</v>
      </c>
      <c r="O2461" s="72"/>
      <c r="P2461" s="72" t="s">
        <v>1374</v>
      </c>
      <c r="AA2461" s="195"/>
      <c r="AB2461" s="195"/>
      <c r="AC2461" s="195"/>
      <c r="AD2461" s="72"/>
      <c r="AE2461" s="316">
        <v>1</v>
      </c>
      <c r="AF2461" s="195"/>
      <c r="AG2461" s="195">
        <v>0</v>
      </c>
      <c r="AH2461" s="72"/>
      <c r="AR2461" s="53">
        <v>0.99960000000000004</v>
      </c>
      <c r="AT2461" s="77"/>
      <c r="AU2461" s="276">
        <v>1</v>
      </c>
      <c r="AV2461" s="276"/>
      <c r="AW2461" s="276">
        <v>0.99960000000000004</v>
      </c>
      <c r="AX2461" s="95"/>
      <c r="AY2461" s="276"/>
      <c r="AZ2461" s="95"/>
      <c r="BB2461" s="80" t="s">
        <v>3412</v>
      </c>
      <c r="BC2461" s="270"/>
      <c r="BD2461" s="72">
        <v>76.237200000000001</v>
      </c>
      <c r="BE2461" s="72"/>
      <c r="BF2461" s="72">
        <v>5.9778299999999999E-2</v>
      </c>
      <c r="BG2461" s="72"/>
      <c r="BH2461" s="72">
        <v>12.5634</v>
      </c>
      <c r="BI2461" s="72"/>
      <c r="BJ2461" s="72"/>
      <c r="BK2461" s="72"/>
      <c r="BL2461" s="72"/>
      <c r="BM2461" s="72"/>
      <c r="BN2461" s="72">
        <v>0.99630399999999997</v>
      </c>
      <c r="BO2461" s="72"/>
      <c r="BP2461" s="72"/>
      <c r="BQ2461" s="72"/>
      <c r="BR2461" s="72">
        <v>2.9889099999999998E-2</v>
      </c>
      <c r="BS2461" s="72"/>
      <c r="BT2461" s="72"/>
      <c r="BU2461" s="72"/>
      <c r="BV2461" s="72"/>
      <c r="BW2461" s="72"/>
      <c r="BX2461" s="72">
        <v>0.53800400000000004</v>
      </c>
      <c r="BY2461" s="72"/>
      <c r="BZ2461" s="72">
        <v>4.01511</v>
      </c>
      <c r="CA2461" s="72"/>
      <c r="CB2461" s="72">
        <v>4.7723000000000004</v>
      </c>
      <c r="CC2461" s="72"/>
      <c r="CD2461" s="72"/>
      <c r="CE2461" s="72"/>
      <c r="CF2461" s="72"/>
      <c r="CG2461" s="72"/>
      <c r="CH2461" s="72"/>
      <c r="CI2461" s="72"/>
      <c r="CJ2461" s="72"/>
      <c r="CK2461" s="72"/>
      <c r="CL2461" s="72"/>
      <c r="CM2461" s="72"/>
      <c r="CN2461" s="72"/>
      <c r="CO2461" s="72"/>
      <c r="CP2461" s="72"/>
      <c r="CQ2461" s="72"/>
      <c r="CR2461" s="72"/>
      <c r="CS2461" s="72"/>
      <c r="CT2461" s="72"/>
      <c r="CU2461" s="72"/>
      <c r="CV2461" s="72"/>
      <c r="CW2461" s="72"/>
      <c r="CX2461" s="72"/>
      <c r="CY2461" s="72"/>
      <c r="CZ2461" s="72"/>
      <c r="DA2461" s="72"/>
      <c r="DB2461" s="72"/>
      <c r="DC2461" s="72"/>
      <c r="DD2461" s="72"/>
      <c r="DE2461" s="72"/>
      <c r="DF2461" s="72"/>
      <c r="DG2461" s="72"/>
      <c r="DH2461" s="78">
        <f t="shared" si="1109"/>
        <v>99.211985400000003</v>
      </c>
      <c r="DJ2461" s="77">
        <f t="shared" si="1086"/>
        <v>0.78801459999999679</v>
      </c>
      <c r="DK2461" s="72"/>
      <c r="DL2461" s="51" t="s">
        <v>827</v>
      </c>
      <c r="DO2461" s="358">
        <v>0.78800000000000003</v>
      </c>
      <c r="DP2461" s="72"/>
      <c r="DQ2461" s="374"/>
      <c r="DR2461" s="72"/>
      <c r="DU2461" s="52"/>
      <c r="DX2461" s="75">
        <f t="shared" si="1087"/>
        <v>76.84273194677948</v>
      </c>
      <c r="DY2461" s="51">
        <f t="shared" si="1088"/>
        <v>0</v>
      </c>
      <c r="DZ2461" s="75">
        <f t="shared" si="1089"/>
        <v>6.0253103250567548E-2</v>
      </c>
      <c r="EA2461" s="51">
        <f t="shared" si="1090"/>
        <v>0</v>
      </c>
      <c r="EB2461" s="75">
        <f t="shared" si="1091"/>
        <v>12.663187768440725</v>
      </c>
      <c r="EC2461" s="51">
        <f t="shared" si="1092"/>
        <v>0</v>
      </c>
      <c r="ED2461" s="75">
        <f t="shared" si="1093"/>
        <v>1.0042173795667231</v>
      </c>
      <c r="EE2461" s="51">
        <f t="shared" si="1094"/>
        <v>0</v>
      </c>
      <c r="EF2461" s="75">
        <f t="shared" si="1095"/>
        <v>0</v>
      </c>
      <c r="EG2461" s="51" t="e">
        <f t="shared" si="1096"/>
        <v>#DIV/0!</v>
      </c>
      <c r="EH2461" s="75">
        <f t="shared" si="1097"/>
        <v>3.0126501228146974E-2</v>
      </c>
      <c r="EI2461" s="51">
        <f t="shared" si="1098"/>
        <v>0</v>
      </c>
      <c r="EJ2461" s="75">
        <f t="shared" si="1099"/>
        <v>0.54227722369519282</v>
      </c>
      <c r="EK2461" s="51">
        <f t="shared" si="1100"/>
        <v>0</v>
      </c>
      <c r="EL2461" s="75">
        <f t="shared" si="1101"/>
        <v>4.0470009584144453</v>
      </c>
      <c r="EM2461" s="51">
        <f t="shared" si="1102"/>
        <v>0</v>
      </c>
      <c r="EN2461" s="75">
        <f t="shared" si="1103"/>
        <v>4.8102051186247099</v>
      </c>
      <c r="EO2461" s="51">
        <f t="shared" si="1104"/>
        <v>0</v>
      </c>
      <c r="EP2461" s="75">
        <f t="shared" si="1105"/>
        <v>0</v>
      </c>
      <c r="EQ2461" s="51" t="e">
        <f t="shared" si="1106"/>
        <v>#DIV/0!</v>
      </c>
      <c r="ER2461" s="51">
        <f t="shared" si="1107"/>
        <v>100</v>
      </c>
      <c r="ES2461" s="51">
        <f t="shared" si="1108"/>
        <v>0</v>
      </c>
    </row>
    <row r="2462" spans="1:149" x14ac:dyDescent="0.45">
      <c r="A2462" s="78" t="s">
        <v>1524</v>
      </c>
      <c r="B2462" s="174" t="s">
        <v>3437</v>
      </c>
      <c r="C2462" s="51" t="s">
        <v>3585</v>
      </c>
      <c r="D2462" s="51" t="s">
        <v>3861</v>
      </c>
      <c r="E2462" s="78" t="s">
        <v>1121</v>
      </c>
      <c r="F2462" s="78" t="s">
        <v>3113</v>
      </c>
      <c r="G2462" s="72" t="s">
        <v>3392</v>
      </c>
      <c r="H2462" s="78" t="s">
        <v>1372</v>
      </c>
      <c r="I2462" s="78">
        <v>2</v>
      </c>
      <c r="J2462" s="300">
        <v>0.1</v>
      </c>
      <c r="K2462" s="78"/>
      <c r="L2462" s="300">
        <v>649.85</v>
      </c>
      <c r="M2462" s="72">
        <v>2</v>
      </c>
      <c r="O2462" s="72"/>
      <c r="P2462" s="72" t="s">
        <v>1374</v>
      </c>
      <c r="AA2462" s="195"/>
      <c r="AB2462" s="195"/>
      <c r="AC2462" s="195"/>
      <c r="AD2462" s="72"/>
      <c r="AE2462" s="316">
        <v>1</v>
      </c>
      <c r="AF2462" s="195"/>
      <c r="AG2462" s="195">
        <v>0</v>
      </c>
      <c r="AH2462" s="72"/>
      <c r="AR2462" s="53">
        <v>0.99960000000000004</v>
      </c>
      <c r="AT2462" s="77"/>
      <c r="AU2462" s="276">
        <v>1</v>
      </c>
      <c r="AV2462" s="276"/>
      <c r="AW2462" s="276">
        <v>0.99960000000000004</v>
      </c>
      <c r="AX2462" s="95"/>
      <c r="AY2462" s="276"/>
      <c r="AZ2462" s="95"/>
      <c r="BB2462" s="80" t="s">
        <v>3412</v>
      </c>
      <c r="BC2462" s="270"/>
      <c r="BD2462" s="72">
        <v>76.236500000000007</v>
      </c>
      <c r="BE2462" s="72"/>
      <c r="BF2462" s="72">
        <v>5.9777700000000003E-2</v>
      </c>
      <c r="BG2462" s="72"/>
      <c r="BH2462" s="72">
        <v>12.5633</v>
      </c>
      <c r="BI2462" s="72"/>
      <c r="BJ2462" s="72"/>
      <c r="BK2462" s="72"/>
      <c r="BL2462" s="72"/>
      <c r="BM2462" s="72"/>
      <c r="BN2462" s="72">
        <v>0.99629400000000001</v>
      </c>
      <c r="BO2462" s="72"/>
      <c r="BP2462" s="72"/>
      <c r="BQ2462" s="72"/>
      <c r="BR2462" s="72">
        <v>2.98888E-2</v>
      </c>
      <c r="BS2462" s="72"/>
      <c r="BT2462" s="72"/>
      <c r="BU2462" s="72"/>
      <c r="BV2462" s="72"/>
      <c r="BW2462" s="72"/>
      <c r="BX2462" s="72">
        <v>0.537999</v>
      </c>
      <c r="BY2462" s="72"/>
      <c r="BZ2462" s="72">
        <v>4.0150699999999997</v>
      </c>
      <c r="CA2462" s="72"/>
      <c r="CB2462" s="72">
        <v>4.7722499999999997</v>
      </c>
      <c r="CC2462" s="72"/>
      <c r="CD2462" s="72"/>
      <c r="CE2462" s="72"/>
      <c r="CF2462" s="72"/>
      <c r="CG2462" s="72"/>
      <c r="CH2462" s="72"/>
      <c r="CI2462" s="72"/>
      <c r="CJ2462" s="72"/>
      <c r="CK2462" s="72"/>
      <c r="CL2462" s="72"/>
      <c r="CM2462" s="72"/>
      <c r="CN2462" s="72"/>
      <c r="CO2462" s="72"/>
      <c r="CP2462" s="72"/>
      <c r="CQ2462" s="72"/>
      <c r="CR2462" s="72"/>
      <c r="CS2462" s="72"/>
      <c r="CT2462" s="72"/>
      <c r="CU2462" s="72"/>
      <c r="CV2462" s="72"/>
      <c r="CW2462" s="72"/>
      <c r="CX2462" s="72"/>
      <c r="CY2462" s="72"/>
      <c r="CZ2462" s="72"/>
      <c r="DA2462" s="72"/>
      <c r="DB2462" s="72"/>
      <c r="DC2462" s="72"/>
      <c r="DD2462" s="72"/>
      <c r="DE2462" s="72"/>
      <c r="DF2462" s="72"/>
      <c r="DG2462" s="72"/>
      <c r="DH2462" s="78">
        <f t="shared" si="1109"/>
        <v>99.211079499999997</v>
      </c>
      <c r="DJ2462" s="77">
        <f t="shared" si="1086"/>
        <v>0.78892050000000324</v>
      </c>
      <c r="DK2462" s="72"/>
      <c r="DL2462" s="51" t="s">
        <v>827</v>
      </c>
      <c r="DO2462" s="358">
        <v>0.78900000000000003</v>
      </c>
      <c r="DP2462" s="72"/>
      <c r="DQ2462" s="374"/>
      <c r="DR2462" s="72"/>
      <c r="DU2462" s="52"/>
      <c r="DX2462" s="75">
        <f t="shared" si="1087"/>
        <v>76.842728034221224</v>
      </c>
      <c r="DY2462" s="51">
        <f t="shared" si="1088"/>
        <v>0</v>
      </c>
      <c r="DZ2462" s="75">
        <f t="shared" si="1089"/>
        <v>6.0253048652696095E-2</v>
      </c>
      <c r="EA2462" s="51">
        <f t="shared" si="1090"/>
        <v>0</v>
      </c>
      <c r="EB2462" s="75">
        <f t="shared" si="1091"/>
        <v>12.663202601278014</v>
      </c>
      <c r="EC2462" s="51">
        <f t="shared" si="1092"/>
        <v>0</v>
      </c>
      <c r="ED2462" s="75">
        <f t="shared" si="1093"/>
        <v>1.0042164695929956</v>
      </c>
      <c r="EE2462" s="51">
        <f t="shared" si="1094"/>
        <v>0</v>
      </c>
      <c r="EF2462" s="75">
        <f t="shared" si="1095"/>
        <v>0</v>
      </c>
      <c r="EG2462" s="51" t="e">
        <f t="shared" si="1096"/>
        <v>#DIV/0!</v>
      </c>
      <c r="EH2462" s="75">
        <f t="shared" si="1097"/>
        <v>3.0126473928751073E-2</v>
      </c>
      <c r="EI2462" s="51">
        <f t="shared" si="1098"/>
        <v>0</v>
      </c>
      <c r="EJ2462" s="75">
        <f t="shared" si="1099"/>
        <v>0.54227713548868295</v>
      </c>
      <c r="EK2462" s="51">
        <f t="shared" si="1100"/>
        <v>0</v>
      </c>
      <c r="EL2462" s="75">
        <f t="shared" si="1101"/>
        <v>4.0469975936508176</v>
      </c>
      <c r="EM2462" s="51">
        <f t="shared" si="1102"/>
        <v>0</v>
      </c>
      <c r="EN2462" s="75">
        <f t="shared" si="1103"/>
        <v>4.8101986431868227</v>
      </c>
      <c r="EO2462" s="51">
        <f t="shared" si="1104"/>
        <v>0</v>
      </c>
      <c r="EP2462" s="75">
        <f t="shared" si="1105"/>
        <v>0</v>
      </c>
      <c r="EQ2462" s="51" t="e">
        <f t="shared" si="1106"/>
        <v>#DIV/0!</v>
      </c>
      <c r="ER2462" s="51">
        <f t="shared" si="1107"/>
        <v>100</v>
      </c>
      <c r="ES2462" s="51">
        <f t="shared" si="1108"/>
        <v>0</v>
      </c>
    </row>
    <row r="2463" spans="1:149" x14ac:dyDescent="0.45">
      <c r="A2463" s="78" t="s">
        <v>1524</v>
      </c>
      <c r="B2463" s="174" t="s">
        <v>3437</v>
      </c>
      <c r="C2463" s="51" t="s">
        <v>3585</v>
      </c>
      <c r="D2463" s="51" t="s">
        <v>3861</v>
      </c>
      <c r="E2463" s="78" t="s">
        <v>1121</v>
      </c>
      <c r="F2463" s="78" t="s">
        <v>3114</v>
      </c>
      <c r="G2463" s="72" t="s">
        <v>3392</v>
      </c>
      <c r="H2463" s="78" t="s">
        <v>1372</v>
      </c>
      <c r="I2463" s="78">
        <v>0.66666700000000001</v>
      </c>
      <c r="J2463" s="300">
        <v>0.1</v>
      </c>
      <c r="K2463" s="78"/>
      <c r="L2463" s="300">
        <v>649.85</v>
      </c>
      <c r="M2463" s="72">
        <v>2</v>
      </c>
      <c r="O2463" s="72"/>
      <c r="P2463" s="72" t="s">
        <v>1374</v>
      </c>
      <c r="AA2463" s="195"/>
      <c r="AB2463" s="195"/>
      <c r="AC2463" s="195"/>
      <c r="AD2463" s="72"/>
      <c r="AE2463" s="316">
        <v>1</v>
      </c>
      <c r="AF2463" s="195"/>
      <c r="AG2463" s="195">
        <v>0</v>
      </c>
      <c r="AH2463" s="72"/>
      <c r="AR2463" s="53">
        <v>0.99960000000000004</v>
      </c>
      <c r="AT2463" s="77"/>
      <c r="AU2463" s="276">
        <v>1</v>
      </c>
      <c r="AV2463" s="276"/>
      <c r="AW2463" s="276">
        <v>0.99960000000000004</v>
      </c>
      <c r="AX2463" s="95"/>
      <c r="AY2463" s="276"/>
      <c r="AZ2463" s="95"/>
      <c r="BB2463" s="80" t="s">
        <v>3412</v>
      </c>
      <c r="BC2463" s="270"/>
      <c r="BD2463" s="72">
        <v>76.197999999999993</v>
      </c>
      <c r="BE2463" s="72"/>
      <c r="BF2463" s="72">
        <v>5.9747500000000002E-2</v>
      </c>
      <c r="BG2463" s="72"/>
      <c r="BH2463" s="72">
        <v>12.556900000000001</v>
      </c>
      <c r="BI2463" s="72"/>
      <c r="BJ2463" s="72"/>
      <c r="BK2463" s="72"/>
      <c r="BL2463" s="72"/>
      <c r="BM2463" s="72"/>
      <c r="BN2463" s="72">
        <v>0.99579200000000001</v>
      </c>
      <c r="BO2463" s="72"/>
      <c r="BP2463" s="72"/>
      <c r="BQ2463" s="72"/>
      <c r="BR2463" s="72">
        <v>2.9873799999999999E-2</v>
      </c>
      <c r="BS2463" s="72"/>
      <c r="BT2463" s="72"/>
      <c r="BU2463" s="72"/>
      <c r="BV2463" s="72"/>
      <c r="BW2463" s="72"/>
      <c r="BX2463" s="72">
        <v>0.53772799999999998</v>
      </c>
      <c r="BY2463" s="72"/>
      <c r="BZ2463" s="72">
        <v>4.0130400000000002</v>
      </c>
      <c r="CA2463" s="72"/>
      <c r="CB2463" s="72">
        <v>4.7698499999999999</v>
      </c>
      <c r="CC2463" s="72"/>
      <c r="CD2463" s="72"/>
      <c r="CE2463" s="72"/>
      <c r="CF2463" s="72"/>
      <c r="CG2463" s="72"/>
      <c r="CH2463" s="72"/>
      <c r="CI2463" s="72"/>
      <c r="CJ2463" s="72"/>
      <c r="CK2463" s="72"/>
      <c r="CL2463" s="72"/>
      <c r="CM2463" s="72"/>
      <c r="CN2463" s="72"/>
      <c r="CO2463" s="72"/>
      <c r="CP2463" s="72"/>
      <c r="CQ2463" s="72"/>
      <c r="CR2463" s="72"/>
      <c r="CS2463" s="72"/>
      <c r="CT2463" s="72"/>
      <c r="CU2463" s="72"/>
      <c r="CV2463" s="72"/>
      <c r="CW2463" s="72"/>
      <c r="CX2463" s="72"/>
      <c r="CY2463" s="72"/>
      <c r="CZ2463" s="72"/>
      <c r="DA2463" s="72"/>
      <c r="DB2463" s="72"/>
      <c r="DC2463" s="72"/>
      <c r="DD2463" s="72"/>
      <c r="DE2463" s="72"/>
      <c r="DF2463" s="72"/>
      <c r="DG2463" s="72"/>
      <c r="DH2463" s="78">
        <f t="shared" si="1109"/>
        <v>99.160931300000001</v>
      </c>
      <c r="DJ2463" s="77">
        <f t="shared" si="1086"/>
        <v>0.83906869999999856</v>
      </c>
      <c r="DK2463" s="72"/>
      <c r="DL2463" s="51" t="s">
        <v>827</v>
      </c>
      <c r="DO2463" s="358">
        <v>0.83899999999999997</v>
      </c>
      <c r="DP2463" s="72"/>
      <c r="DQ2463" s="374"/>
      <c r="DR2463" s="72"/>
      <c r="DU2463" s="52"/>
      <c r="DX2463" s="75">
        <f t="shared" si="1087"/>
        <v>76.842763577392887</v>
      </c>
      <c r="DY2463" s="51">
        <f t="shared" si="1088"/>
        <v>0</v>
      </c>
      <c r="DZ2463" s="75">
        <f t="shared" si="1089"/>
        <v>6.0253064605898875E-2</v>
      </c>
      <c r="EA2463" s="51">
        <f t="shared" si="1090"/>
        <v>0</v>
      </c>
      <c r="EB2463" s="75">
        <f t="shared" si="1091"/>
        <v>12.663152549475903</v>
      </c>
      <c r="EC2463" s="51">
        <f t="shared" si="1092"/>
        <v>0</v>
      </c>
      <c r="ED2463" s="75">
        <f t="shared" si="1093"/>
        <v>1.0042180795855433</v>
      </c>
      <c r="EE2463" s="51">
        <f t="shared" si="1094"/>
        <v>0</v>
      </c>
      <c r="EF2463" s="75">
        <f t="shared" si="1095"/>
        <v>0</v>
      </c>
      <c r="EG2463" s="51" t="e">
        <f t="shared" si="1096"/>
        <v>#DIV/0!</v>
      </c>
      <c r="EH2463" s="75">
        <f t="shared" si="1097"/>
        <v>3.0126582726033753E-2</v>
      </c>
      <c r="EI2463" s="51">
        <f t="shared" si="1098"/>
        <v>0</v>
      </c>
      <c r="EJ2463" s="75">
        <f t="shared" si="1099"/>
        <v>0.5422780856839331</v>
      </c>
      <c r="EK2463" s="51">
        <f t="shared" si="1100"/>
        <v>0</v>
      </c>
      <c r="EL2463" s="75">
        <f t="shared" si="1101"/>
        <v>4.0469970858371722</v>
      </c>
      <c r="EM2463" s="51">
        <f t="shared" si="1102"/>
        <v>0</v>
      </c>
      <c r="EN2463" s="75">
        <f t="shared" si="1103"/>
        <v>4.8102109746926098</v>
      </c>
      <c r="EO2463" s="51">
        <f t="shared" si="1104"/>
        <v>0</v>
      </c>
      <c r="EP2463" s="75">
        <f t="shared" si="1105"/>
        <v>0</v>
      </c>
      <c r="EQ2463" s="51" t="e">
        <f t="shared" si="1106"/>
        <v>#DIV/0!</v>
      </c>
      <c r="ER2463" s="51">
        <f t="shared" si="1107"/>
        <v>100</v>
      </c>
      <c r="ES2463" s="51">
        <f t="shared" si="1108"/>
        <v>0</v>
      </c>
    </row>
    <row r="2464" spans="1:149" x14ac:dyDescent="0.45">
      <c r="A2464" s="78" t="s">
        <v>1524</v>
      </c>
      <c r="B2464" s="174" t="s">
        <v>3437</v>
      </c>
      <c r="C2464" s="51" t="s">
        <v>3585</v>
      </c>
      <c r="D2464" s="51" t="s">
        <v>3861</v>
      </c>
      <c r="E2464" s="78" t="s">
        <v>1121</v>
      </c>
      <c r="F2464" s="78" t="s">
        <v>3115</v>
      </c>
      <c r="G2464" s="72" t="s">
        <v>3392</v>
      </c>
      <c r="H2464" s="78" t="s">
        <v>1372</v>
      </c>
      <c r="I2464" s="78">
        <v>0.66666700000000001</v>
      </c>
      <c r="J2464" s="300">
        <v>0.1</v>
      </c>
      <c r="K2464" s="78"/>
      <c r="L2464" s="300">
        <v>649.85</v>
      </c>
      <c r="M2464" s="72">
        <v>2</v>
      </c>
      <c r="O2464" s="72"/>
      <c r="P2464" s="72" t="s">
        <v>1374</v>
      </c>
      <c r="AA2464" s="195"/>
      <c r="AB2464" s="195"/>
      <c r="AC2464" s="195"/>
      <c r="AD2464" s="72"/>
      <c r="AE2464" s="316">
        <v>1</v>
      </c>
      <c r="AF2464" s="195"/>
      <c r="AG2464" s="195">
        <v>0</v>
      </c>
      <c r="AH2464" s="72"/>
      <c r="AR2464" s="53">
        <v>0.99960000000000004</v>
      </c>
      <c r="AT2464" s="77"/>
      <c r="AU2464" s="276">
        <v>1</v>
      </c>
      <c r="AV2464" s="276"/>
      <c r="AW2464" s="276">
        <v>0.99960000000000004</v>
      </c>
      <c r="AX2464" s="95"/>
      <c r="AY2464" s="276"/>
      <c r="AZ2464" s="95"/>
      <c r="BB2464" s="80" t="s">
        <v>3412</v>
      </c>
      <c r="BC2464" s="270"/>
      <c r="BD2464" s="72">
        <v>76.198800000000006</v>
      </c>
      <c r="BE2464" s="72"/>
      <c r="BF2464" s="72">
        <v>5.9748099999999998E-2</v>
      </c>
      <c r="BG2464" s="72"/>
      <c r="BH2464" s="72">
        <v>12.5571</v>
      </c>
      <c r="BI2464" s="72"/>
      <c r="BJ2464" s="72"/>
      <c r="BK2464" s="72"/>
      <c r="BL2464" s="72"/>
      <c r="BM2464" s="72"/>
      <c r="BN2464" s="72">
        <v>0.99580199999999996</v>
      </c>
      <c r="BO2464" s="72"/>
      <c r="BP2464" s="72"/>
      <c r="BQ2464" s="72"/>
      <c r="BR2464" s="72">
        <v>2.9874100000000001E-2</v>
      </c>
      <c r="BS2464" s="72"/>
      <c r="BT2464" s="72"/>
      <c r="BU2464" s="72"/>
      <c r="BV2464" s="72"/>
      <c r="BW2464" s="72"/>
      <c r="BX2464" s="72">
        <v>0.53773300000000002</v>
      </c>
      <c r="BY2464" s="72"/>
      <c r="BZ2464" s="72">
        <v>4.0130800000000004</v>
      </c>
      <c r="CA2464" s="72"/>
      <c r="CB2464" s="72">
        <v>4.7698900000000002</v>
      </c>
      <c r="CC2464" s="72"/>
      <c r="CD2464" s="72"/>
      <c r="CE2464" s="72"/>
      <c r="CF2464" s="72"/>
      <c r="CG2464" s="72"/>
      <c r="CH2464" s="72"/>
      <c r="CI2464" s="72"/>
      <c r="CJ2464" s="72"/>
      <c r="CK2464" s="72"/>
      <c r="CL2464" s="72"/>
      <c r="CM2464" s="72"/>
      <c r="CN2464" s="72"/>
      <c r="CO2464" s="72"/>
      <c r="CP2464" s="72"/>
      <c r="CQ2464" s="72"/>
      <c r="CR2464" s="72"/>
      <c r="CS2464" s="72"/>
      <c r="CT2464" s="72"/>
      <c r="CU2464" s="72"/>
      <c r="CV2464" s="72"/>
      <c r="CW2464" s="72"/>
      <c r="CX2464" s="72"/>
      <c r="CY2464" s="72"/>
      <c r="CZ2464" s="72"/>
      <c r="DA2464" s="72"/>
      <c r="DB2464" s="72"/>
      <c r="DC2464" s="72"/>
      <c r="DD2464" s="72"/>
      <c r="DE2464" s="72"/>
      <c r="DF2464" s="72"/>
      <c r="DG2464" s="72"/>
      <c r="DH2464" s="78">
        <f t="shared" si="1109"/>
        <v>99.162027200000011</v>
      </c>
      <c r="DJ2464" s="77">
        <f t="shared" si="1086"/>
        <v>0.83797279999998864</v>
      </c>
      <c r="DK2464" s="72"/>
      <c r="DL2464" s="51" t="s">
        <v>827</v>
      </c>
      <c r="DO2464" s="358">
        <v>0.83799999999999997</v>
      </c>
      <c r="DP2464" s="72"/>
      <c r="DQ2464" s="374"/>
      <c r="DR2464" s="72"/>
      <c r="DU2464" s="52"/>
      <c r="DX2464" s="75">
        <f t="shared" si="1087"/>
        <v>76.84272110161136</v>
      </c>
      <c r="DY2464" s="51">
        <f t="shared" si="1088"/>
        <v>0</v>
      </c>
      <c r="DZ2464" s="75">
        <f t="shared" si="1089"/>
        <v>6.0253003782883521E-2</v>
      </c>
      <c r="EA2464" s="51">
        <f t="shared" si="1090"/>
        <v>0</v>
      </c>
      <c r="EB2464" s="75">
        <f t="shared" si="1091"/>
        <v>12.663214291367369</v>
      </c>
      <c r="EC2464" s="51">
        <f t="shared" si="1092"/>
        <v>0</v>
      </c>
      <c r="ED2464" s="75">
        <f t="shared" si="1093"/>
        <v>1.0042170658649059</v>
      </c>
      <c r="EE2464" s="51">
        <f t="shared" si="1094"/>
        <v>0</v>
      </c>
      <c r="EF2464" s="75">
        <f t="shared" si="1095"/>
        <v>0</v>
      </c>
      <c r="EG2464" s="51" t="e">
        <f t="shared" si="1096"/>
        <v>#DIV/0!</v>
      </c>
      <c r="EH2464" s="75">
        <f t="shared" si="1097"/>
        <v>3.0126552313968824E-2</v>
      </c>
      <c r="EI2464" s="51">
        <f t="shared" si="1098"/>
        <v>0</v>
      </c>
      <c r="EJ2464" s="75">
        <f t="shared" si="1099"/>
        <v>0.54227713489100582</v>
      </c>
      <c r="EK2464" s="51">
        <f t="shared" si="1100"/>
        <v>0</v>
      </c>
      <c r="EL2464" s="75">
        <f t="shared" si="1101"/>
        <v>4.0469926980274558</v>
      </c>
      <c r="EM2464" s="51">
        <f t="shared" si="1102"/>
        <v>0</v>
      </c>
      <c r="EN2464" s="75">
        <f t="shared" si="1103"/>
        <v>4.8101981521410444</v>
      </c>
      <c r="EO2464" s="51">
        <f t="shared" si="1104"/>
        <v>0</v>
      </c>
      <c r="EP2464" s="75">
        <f t="shared" si="1105"/>
        <v>0</v>
      </c>
      <c r="EQ2464" s="51" t="e">
        <f t="shared" si="1106"/>
        <v>#DIV/0!</v>
      </c>
      <c r="ER2464" s="51">
        <f t="shared" si="1107"/>
        <v>100</v>
      </c>
      <c r="ES2464" s="51">
        <f t="shared" si="1108"/>
        <v>0</v>
      </c>
    </row>
    <row r="2465" spans="1:149" x14ac:dyDescent="0.45">
      <c r="A2465" s="78" t="s">
        <v>1524</v>
      </c>
      <c r="B2465" s="174" t="s">
        <v>3437</v>
      </c>
      <c r="C2465" s="51" t="s">
        <v>3585</v>
      </c>
      <c r="D2465" s="51" t="s">
        <v>3861</v>
      </c>
      <c r="E2465" s="78" t="s">
        <v>1121</v>
      </c>
      <c r="F2465" s="78" t="s">
        <v>3116</v>
      </c>
      <c r="G2465" s="72" t="s">
        <v>3392</v>
      </c>
      <c r="H2465" s="78" t="s">
        <v>1372</v>
      </c>
      <c r="I2465" s="78">
        <v>0.66666700000000001</v>
      </c>
      <c r="J2465" s="300">
        <v>0.1</v>
      </c>
      <c r="K2465" s="78"/>
      <c r="L2465" s="300">
        <v>649.85</v>
      </c>
      <c r="M2465" s="72">
        <v>2</v>
      </c>
      <c r="O2465" s="72"/>
      <c r="P2465" s="72" t="s">
        <v>1374</v>
      </c>
      <c r="AA2465" s="195"/>
      <c r="AB2465" s="195"/>
      <c r="AC2465" s="195"/>
      <c r="AD2465" s="72"/>
      <c r="AE2465" s="316">
        <v>1</v>
      </c>
      <c r="AF2465" s="195"/>
      <c r="AG2465" s="195">
        <v>0</v>
      </c>
      <c r="AH2465" s="72"/>
      <c r="AR2465" s="53">
        <v>0.99960000000000004</v>
      </c>
      <c r="AT2465" s="77"/>
      <c r="AU2465" s="276">
        <v>1</v>
      </c>
      <c r="AV2465" s="276"/>
      <c r="AW2465" s="276">
        <v>0.99960000000000004</v>
      </c>
      <c r="AX2465" s="95"/>
      <c r="AY2465" s="276"/>
      <c r="AZ2465" s="95"/>
      <c r="BB2465" s="80" t="s">
        <v>3412</v>
      </c>
      <c r="BC2465" s="270"/>
      <c r="BD2465" s="72">
        <v>76.204899999999995</v>
      </c>
      <c r="BE2465" s="72"/>
      <c r="BF2465" s="72">
        <v>5.9753000000000001E-2</v>
      </c>
      <c r="BG2465" s="72"/>
      <c r="BH2465" s="72">
        <v>12.5581</v>
      </c>
      <c r="BI2465" s="72"/>
      <c r="BJ2465" s="72"/>
      <c r="BK2465" s="72"/>
      <c r="BL2465" s="72"/>
      <c r="BM2465" s="72"/>
      <c r="BN2465" s="72">
        <v>0.99588299999999996</v>
      </c>
      <c r="BO2465" s="72"/>
      <c r="BP2465" s="72"/>
      <c r="BQ2465" s="72"/>
      <c r="BR2465" s="72">
        <v>2.98765E-2</v>
      </c>
      <c r="BS2465" s="72"/>
      <c r="BT2465" s="72"/>
      <c r="BU2465" s="72"/>
      <c r="BV2465" s="72"/>
      <c r="BW2465" s="72"/>
      <c r="BX2465" s="72">
        <v>0.53777699999999995</v>
      </c>
      <c r="BY2465" s="72"/>
      <c r="BZ2465" s="72">
        <v>4.0134100000000004</v>
      </c>
      <c r="CA2465" s="72"/>
      <c r="CB2465" s="72">
        <v>4.7702799999999996</v>
      </c>
      <c r="CC2465" s="72"/>
      <c r="CD2465" s="72"/>
      <c r="CE2465" s="72"/>
      <c r="CF2465" s="72"/>
      <c r="CG2465" s="72"/>
      <c r="CH2465" s="72"/>
      <c r="CI2465" s="72"/>
      <c r="CJ2465" s="72"/>
      <c r="CK2465" s="72"/>
      <c r="CL2465" s="72"/>
      <c r="CM2465" s="72"/>
      <c r="CN2465" s="72"/>
      <c r="CO2465" s="72"/>
      <c r="CP2465" s="72"/>
      <c r="CQ2465" s="72"/>
      <c r="CR2465" s="72"/>
      <c r="CS2465" s="72"/>
      <c r="CT2465" s="72"/>
      <c r="CU2465" s="72"/>
      <c r="CV2465" s="72"/>
      <c r="CW2465" s="72"/>
      <c r="CX2465" s="72"/>
      <c r="CY2465" s="72"/>
      <c r="CZ2465" s="72"/>
      <c r="DA2465" s="72"/>
      <c r="DB2465" s="72"/>
      <c r="DC2465" s="72"/>
      <c r="DD2465" s="72"/>
      <c r="DE2465" s="72"/>
      <c r="DF2465" s="72"/>
      <c r="DG2465" s="72"/>
      <c r="DH2465" s="78">
        <f t="shared" si="1109"/>
        <v>99.169979499999997</v>
      </c>
      <c r="DJ2465" s="77">
        <f t="shared" si="1086"/>
        <v>0.83002050000000338</v>
      </c>
      <c r="DK2465" s="72"/>
      <c r="DL2465" s="51" t="s">
        <v>827</v>
      </c>
      <c r="DO2465" s="358">
        <v>0.83</v>
      </c>
      <c r="DP2465" s="72"/>
      <c r="DQ2465" s="374"/>
      <c r="DR2465" s="72"/>
      <c r="DU2465" s="52"/>
      <c r="DX2465" s="75">
        <f t="shared" si="1087"/>
        <v>76.842710247812434</v>
      </c>
      <c r="DY2465" s="51">
        <f t="shared" si="1088"/>
        <v>0</v>
      </c>
      <c r="DZ2465" s="75">
        <f t="shared" si="1089"/>
        <v>6.0253113191376641E-2</v>
      </c>
      <c r="EA2465" s="51">
        <f t="shared" si="1090"/>
        <v>0</v>
      </c>
      <c r="EB2465" s="75">
        <f t="shared" si="1091"/>
        <v>12.663207215849026</v>
      </c>
      <c r="EC2465" s="51">
        <f t="shared" si="1092"/>
        <v>0</v>
      </c>
      <c r="ED2465" s="75">
        <f t="shared" si="1093"/>
        <v>1.0042182170663856</v>
      </c>
      <c r="EE2465" s="51">
        <f t="shared" si="1094"/>
        <v>0</v>
      </c>
      <c r="EF2465" s="75">
        <f t="shared" si="1095"/>
        <v>0</v>
      </c>
      <c r="EG2465" s="51" t="e">
        <f t="shared" si="1096"/>
        <v>#DIV/0!</v>
      </c>
      <c r="EH2465" s="75">
        <f t="shared" si="1097"/>
        <v>3.012655659568832E-2</v>
      </c>
      <c r="EI2465" s="51">
        <f t="shared" si="1098"/>
        <v>0</v>
      </c>
      <c r="EJ2465" s="75">
        <f t="shared" si="1099"/>
        <v>0.54227801872238968</v>
      </c>
      <c r="EK2465" s="51">
        <f t="shared" si="1100"/>
        <v>0</v>
      </c>
      <c r="EL2465" s="75">
        <f t="shared" si="1101"/>
        <v>4.0470009374157438</v>
      </c>
      <c r="EM2465" s="51">
        <f t="shared" si="1102"/>
        <v>0</v>
      </c>
      <c r="EN2465" s="75">
        <f t="shared" si="1103"/>
        <v>4.8102056933469468</v>
      </c>
      <c r="EO2465" s="51">
        <f t="shared" si="1104"/>
        <v>0</v>
      </c>
      <c r="EP2465" s="75">
        <f t="shared" si="1105"/>
        <v>0</v>
      </c>
      <c r="EQ2465" s="51" t="e">
        <f t="shared" si="1106"/>
        <v>#DIV/0!</v>
      </c>
      <c r="ER2465" s="51">
        <f t="shared" si="1107"/>
        <v>100</v>
      </c>
      <c r="ES2465" s="51">
        <f t="shared" si="1108"/>
        <v>0</v>
      </c>
    </row>
    <row r="2466" spans="1:149" x14ac:dyDescent="0.45">
      <c r="A2466" s="78" t="s">
        <v>1524</v>
      </c>
      <c r="B2466" s="174" t="s">
        <v>3437</v>
      </c>
      <c r="C2466" s="51" t="s">
        <v>3585</v>
      </c>
      <c r="D2466" s="51" t="s">
        <v>3861</v>
      </c>
      <c r="E2466" s="78" t="s">
        <v>1121</v>
      </c>
      <c r="F2466" s="78" t="s">
        <v>3117</v>
      </c>
      <c r="G2466" s="72" t="s">
        <v>3392</v>
      </c>
      <c r="H2466" s="78" t="s">
        <v>1372</v>
      </c>
      <c r="I2466" s="78">
        <v>6</v>
      </c>
      <c r="J2466" s="300">
        <v>0.1</v>
      </c>
      <c r="K2466" s="78"/>
      <c r="L2466" s="300">
        <v>599.85</v>
      </c>
      <c r="M2466" s="72">
        <v>2</v>
      </c>
      <c r="O2466" s="72"/>
      <c r="P2466" s="72" t="s">
        <v>1374</v>
      </c>
      <c r="AA2466" s="195"/>
      <c r="AB2466" s="195"/>
      <c r="AC2466" s="195"/>
      <c r="AD2466" s="72"/>
      <c r="AE2466" s="316">
        <v>1</v>
      </c>
      <c r="AF2466" s="195"/>
      <c r="AG2466" s="195">
        <v>0</v>
      </c>
      <c r="AH2466" s="72"/>
      <c r="AR2466" s="53">
        <v>0.99950000000000006</v>
      </c>
      <c r="AT2466" s="77"/>
      <c r="AU2466" s="276">
        <v>1</v>
      </c>
      <c r="AV2466" s="276"/>
      <c r="AW2466" s="276">
        <v>0.99950000000000006</v>
      </c>
      <c r="AX2466" s="95"/>
      <c r="AY2466" s="276"/>
      <c r="AZ2466" s="95"/>
      <c r="BB2466" s="80" t="s">
        <v>3412</v>
      </c>
      <c r="BC2466" s="270"/>
      <c r="BD2466" s="72">
        <v>76.188800000000001</v>
      </c>
      <c r="BE2466" s="72"/>
      <c r="BF2466" s="72">
        <v>5.9740300000000003E-2</v>
      </c>
      <c r="BG2466" s="72"/>
      <c r="BH2466" s="72">
        <v>12.555400000000001</v>
      </c>
      <c r="BI2466" s="72"/>
      <c r="BJ2466" s="72"/>
      <c r="BK2466" s="72"/>
      <c r="BL2466" s="72"/>
      <c r="BM2466" s="72"/>
      <c r="BN2466" s="72">
        <v>0.995672</v>
      </c>
      <c r="BO2466" s="72"/>
      <c r="BP2466" s="72"/>
      <c r="BQ2466" s="72"/>
      <c r="BR2466" s="72">
        <v>2.98702E-2</v>
      </c>
      <c r="BS2466" s="72"/>
      <c r="BT2466" s="72"/>
      <c r="BU2466" s="72"/>
      <c r="BV2466" s="72"/>
      <c r="BW2466" s="72"/>
      <c r="BX2466" s="72">
        <v>0.537663</v>
      </c>
      <c r="BY2466" s="72"/>
      <c r="BZ2466" s="72">
        <v>4.0125599999999997</v>
      </c>
      <c r="CA2466" s="72"/>
      <c r="CB2466" s="72">
        <v>4.7692699999999997</v>
      </c>
      <c r="CC2466" s="72"/>
      <c r="CD2466" s="72"/>
      <c r="CE2466" s="72"/>
      <c r="CF2466" s="72"/>
      <c r="CG2466" s="72"/>
      <c r="CH2466" s="72"/>
      <c r="CI2466" s="72"/>
      <c r="CJ2466" s="72"/>
      <c r="CK2466" s="72"/>
      <c r="CL2466" s="72"/>
      <c r="CM2466" s="72"/>
      <c r="CN2466" s="72"/>
      <c r="CO2466" s="72"/>
      <c r="CP2466" s="72"/>
      <c r="CQ2466" s="72"/>
      <c r="CR2466" s="72"/>
      <c r="CS2466" s="72"/>
      <c r="CT2466" s="72"/>
      <c r="CU2466" s="72"/>
      <c r="CV2466" s="72"/>
      <c r="CW2466" s="72"/>
      <c r="CX2466" s="72"/>
      <c r="CY2466" s="72"/>
      <c r="CZ2466" s="72"/>
      <c r="DA2466" s="72"/>
      <c r="DB2466" s="72"/>
      <c r="DC2466" s="72"/>
      <c r="DD2466" s="72"/>
      <c r="DE2466" s="72"/>
      <c r="DF2466" s="72"/>
      <c r="DG2466" s="72"/>
      <c r="DH2466" s="78">
        <f t="shared" si="1109"/>
        <v>99.148975500000006</v>
      </c>
      <c r="DJ2466" s="77">
        <f t="shared" si="1086"/>
        <v>0.85102449999999408</v>
      </c>
      <c r="DK2466" s="72"/>
      <c r="DL2466" s="51" t="s">
        <v>827</v>
      </c>
      <c r="DO2466" s="358">
        <v>0.85099999999999998</v>
      </c>
      <c r="DP2466" s="72"/>
      <c r="DQ2466" s="374"/>
      <c r="DR2466" s="72"/>
      <c r="DU2466" s="52"/>
      <c r="DX2466" s="75">
        <f t="shared" si="1087"/>
        <v>76.842750634372408</v>
      </c>
      <c r="DY2466" s="51">
        <f t="shared" si="1088"/>
        <v>0</v>
      </c>
      <c r="DZ2466" s="75">
        <f t="shared" si="1089"/>
        <v>6.0253068373863329E-2</v>
      </c>
      <c r="EA2466" s="51">
        <f t="shared" si="1090"/>
        <v>0</v>
      </c>
      <c r="EB2466" s="75">
        <f t="shared" si="1091"/>
        <v>12.663166650673057</v>
      </c>
      <c r="EC2466" s="51">
        <f t="shared" si="1092"/>
        <v>0</v>
      </c>
      <c r="ED2466" s="75">
        <f t="shared" si="1093"/>
        <v>1.0042181424254857</v>
      </c>
      <c r="EE2466" s="51">
        <f t="shared" si="1094"/>
        <v>0</v>
      </c>
      <c r="EF2466" s="75">
        <f t="shared" si="1095"/>
        <v>0</v>
      </c>
      <c r="EG2466" s="51" t="e">
        <f t="shared" si="1096"/>
        <v>#DIV/0!</v>
      </c>
      <c r="EH2466" s="75">
        <f t="shared" si="1097"/>
        <v>3.012658461609621E-2</v>
      </c>
      <c r="EI2466" s="51">
        <f t="shared" si="1098"/>
        <v>0</v>
      </c>
      <c r="EJ2466" s="75">
        <f t="shared" si="1099"/>
        <v>0.54227791793975721</v>
      </c>
      <c r="EK2466" s="51">
        <f t="shared" si="1100"/>
        <v>0</v>
      </c>
      <c r="EL2466" s="75">
        <f t="shared" si="1101"/>
        <v>4.0470009697679625</v>
      </c>
      <c r="EM2466" s="51">
        <f t="shared" si="1102"/>
        <v>0</v>
      </c>
      <c r="EN2466" s="75">
        <f t="shared" si="1103"/>
        <v>4.8102060318313624</v>
      </c>
      <c r="EO2466" s="51">
        <f t="shared" si="1104"/>
        <v>0</v>
      </c>
      <c r="EP2466" s="75">
        <f t="shared" si="1105"/>
        <v>0</v>
      </c>
      <c r="EQ2466" s="51" t="e">
        <f t="shared" si="1106"/>
        <v>#DIV/0!</v>
      </c>
      <c r="ER2466" s="51">
        <f t="shared" si="1107"/>
        <v>100</v>
      </c>
      <c r="ES2466" s="51">
        <f t="shared" si="1108"/>
        <v>0</v>
      </c>
    </row>
    <row r="2467" spans="1:149" x14ac:dyDescent="0.45">
      <c r="A2467" s="78" t="s">
        <v>1524</v>
      </c>
      <c r="B2467" s="174" t="s">
        <v>3437</v>
      </c>
      <c r="C2467" s="51" t="s">
        <v>3585</v>
      </c>
      <c r="D2467" s="51" t="s">
        <v>3861</v>
      </c>
      <c r="E2467" s="78" t="s">
        <v>1121</v>
      </c>
      <c r="F2467" s="78" t="s">
        <v>3118</v>
      </c>
      <c r="G2467" s="72" t="s">
        <v>3392</v>
      </c>
      <c r="H2467" s="78" t="s">
        <v>1372</v>
      </c>
      <c r="I2467" s="78">
        <v>6</v>
      </c>
      <c r="J2467" s="300">
        <v>0.1</v>
      </c>
      <c r="K2467" s="78"/>
      <c r="L2467" s="300">
        <v>599.85</v>
      </c>
      <c r="M2467" s="72">
        <v>2</v>
      </c>
      <c r="O2467" s="72"/>
      <c r="P2467" s="72" t="s">
        <v>1374</v>
      </c>
      <c r="AA2467" s="195"/>
      <c r="AB2467" s="195"/>
      <c r="AC2467" s="195"/>
      <c r="AD2467" s="72"/>
      <c r="AE2467" s="316">
        <v>1</v>
      </c>
      <c r="AF2467" s="195"/>
      <c r="AG2467" s="195">
        <v>0</v>
      </c>
      <c r="AH2467" s="72"/>
      <c r="AR2467" s="53">
        <v>0.99950000000000006</v>
      </c>
      <c r="AT2467" s="77"/>
      <c r="AU2467" s="276">
        <v>1</v>
      </c>
      <c r="AV2467" s="276"/>
      <c r="AW2467" s="276">
        <v>0.99950000000000006</v>
      </c>
      <c r="AX2467" s="95"/>
      <c r="AY2467" s="276"/>
      <c r="AZ2467" s="95"/>
      <c r="BB2467" s="80" t="s">
        <v>3412</v>
      </c>
      <c r="BC2467" s="270"/>
      <c r="BD2467" s="72">
        <v>76.188000000000002</v>
      </c>
      <c r="BE2467" s="72"/>
      <c r="BF2467" s="72">
        <v>5.97397E-2</v>
      </c>
      <c r="BG2467" s="72"/>
      <c r="BH2467" s="72">
        <v>12.555300000000001</v>
      </c>
      <c r="BI2467" s="72"/>
      <c r="BJ2467" s="72"/>
      <c r="BK2467" s="72"/>
      <c r="BL2467" s="72"/>
      <c r="BM2467" s="72"/>
      <c r="BN2467" s="72">
        <v>0.99566200000000005</v>
      </c>
      <c r="BO2467" s="72"/>
      <c r="BP2467" s="72"/>
      <c r="BQ2467" s="72"/>
      <c r="BR2467" s="72">
        <v>2.9869900000000001E-2</v>
      </c>
      <c r="BS2467" s="72"/>
      <c r="BT2467" s="72"/>
      <c r="BU2467" s="72"/>
      <c r="BV2467" s="72"/>
      <c r="BW2467" s="72"/>
      <c r="BX2467" s="72">
        <v>0.53765700000000005</v>
      </c>
      <c r="BY2467" s="72"/>
      <c r="BZ2467" s="72">
        <v>4.0125200000000003</v>
      </c>
      <c r="CA2467" s="72"/>
      <c r="CB2467" s="72">
        <v>4.7692199999999998</v>
      </c>
      <c r="CC2467" s="72"/>
      <c r="CD2467" s="72"/>
      <c r="CE2467" s="72"/>
      <c r="CF2467" s="72"/>
      <c r="CG2467" s="72"/>
      <c r="CH2467" s="72"/>
      <c r="CI2467" s="72"/>
      <c r="CJ2467" s="72"/>
      <c r="CK2467" s="72"/>
      <c r="CL2467" s="72"/>
      <c r="CM2467" s="72"/>
      <c r="CN2467" s="72"/>
      <c r="CO2467" s="72"/>
      <c r="CP2467" s="72"/>
      <c r="CQ2467" s="72"/>
      <c r="CR2467" s="72"/>
      <c r="CS2467" s="72"/>
      <c r="CT2467" s="72"/>
      <c r="CU2467" s="72"/>
      <c r="CV2467" s="72"/>
      <c r="CW2467" s="72"/>
      <c r="CX2467" s="72"/>
      <c r="CY2467" s="72"/>
      <c r="CZ2467" s="72"/>
      <c r="DA2467" s="72"/>
      <c r="DB2467" s="72"/>
      <c r="DC2467" s="72"/>
      <c r="DD2467" s="72"/>
      <c r="DE2467" s="72"/>
      <c r="DF2467" s="72"/>
      <c r="DG2467" s="72"/>
      <c r="DH2467" s="78">
        <f t="shared" si="1109"/>
        <v>99.147968599999984</v>
      </c>
      <c r="DJ2467" s="77">
        <f t="shared" si="1086"/>
        <v>0.85203140000001554</v>
      </c>
      <c r="DK2467" s="72"/>
      <c r="DL2467" s="51" t="s">
        <v>827</v>
      </c>
      <c r="DO2467" s="358">
        <v>0.85199999999999998</v>
      </c>
      <c r="DP2467" s="72"/>
      <c r="DQ2467" s="374"/>
      <c r="DR2467" s="72"/>
      <c r="DU2467" s="52"/>
      <c r="DX2467" s="75">
        <f t="shared" si="1087"/>
        <v>76.842724138273482</v>
      </c>
      <c r="DY2467" s="51">
        <f t="shared" si="1088"/>
        <v>0</v>
      </c>
      <c r="DZ2467" s="75">
        <f t="shared" si="1089"/>
        <v>6.0253075119483593E-2</v>
      </c>
      <c r="EA2467" s="51">
        <f t="shared" si="1090"/>
        <v>0</v>
      </c>
      <c r="EB2467" s="75">
        <f t="shared" si="1091"/>
        <v>12.66319439246686</v>
      </c>
      <c r="EC2467" s="51">
        <f t="shared" si="1092"/>
        <v>0</v>
      </c>
      <c r="ED2467" s="75">
        <f t="shared" si="1093"/>
        <v>1.0042182548559047</v>
      </c>
      <c r="EE2467" s="51">
        <f t="shared" si="1094"/>
        <v>0</v>
      </c>
      <c r="EF2467" s="75">
        <f t="shared" si="1095"/>
        <v>0</v>
      </c>
      <c r="EG2467" s="51" t="e">
        <f t="shared" si="1096"/>
        <v>#DIV/0!</v>
      </c>
      <c r="EH2467" s="75">
        <f t="shared" si="1097"/>
        <v>3.0126587989418481E-2</v>
      </c>
      <c r="EI2467" s="51">
        <f t="shared" si="1098"/>
        <v>0</v>
      </c>
      <c r="EJ2467" s="75">
        <f t="shared" si="1099"/>
        <v>0.54227737349729233</v>
      </c>
      <c r="EK2467" s="51">
        <f t="shared" si="1100"/>
        <v>0</v>
      </c>
      <c r="EL2467" s="75">
        <f t="shared" si="1101"/>
        <v>4.0470017254594568</v>
      </c>
      <c r="EM2467" s="51">
        <f t="shared" si="1102"/>
        <v>0</v>
      </c>
      <c r="EN2467" s="75">
        <f t="shared" si="1103"/>
        <v>4.8102044523381196</v>
      </c>
      <c r="EO2467" s="51">
        <f t="shared" si="1104"/>
        <v>0</v>
      </c>
      <c r="EP2467" s="75">
        <f t="shared" si="1105"/>
        <v>0</v>
      </c>
      <c r="EQ2467" s="51" t="e">
        <f t="shared" si="1106"/>
        <v>#DIV/0!</v>
      </c>
      <c r="ER2467" s="51">
        <f t="shared" si="1107"/>
        <v>100</v>
      </c>
      <c r="ES2467" s="51">
        <f t="shared" si="1108"/>
        <v>0</v>
      </c>
    </row>
    <row r="2468" spans="1:149" s="43" customFormat="1" ht="14.65" thickBot="1" x14ac:dyDescent="0.5">
      <c r="A2468" s="89" t="s">
        <v>1524</v>
      </c>
      <c r="B2468" s="86" t="s">
        <v>3437</v>
      </c>
      <c r="C2468" s="43" t="s">
        <v>3585</v>
      </c>
      <c r="D2468" s="43" t="s">
        <v>3861</v>
      </c>
      <c r="E2468" s="89" t="s">
        <v>1121</v>
      </c>
      <c r="F2468" s="89" t="s">
        <v>3119</v>
      </c>
      <c r="G2468" s="90" t="s">
        <v>3392</v>
      </c>
      <c r="H2468" s="89" t="s">
        <v>1372</v>
      </c>
      <c r="I2468" s="89">
        <v>6</v>
      </c>
      <c r="J2468" s="301">
        <v>0.1</v>
      </c>
      <c r="K2468" s="89"/>
      <c r="L2468" s="301">
        <v>599.85</v>
      </c>
      <c r="M2468" s="90">
        <v>2</v>
      </c>
      <c r="O2468" s="90"/>
      <c r="P2468" s="90" t="s">
        <v>1374</v>
      </c>
      <c r="Q2468" s="123"/>
      <c r="R2468" s="123"/>
      <c r="S2468" s="134"/>
      <c r="AA2468" s="196"/>
      <c r="AB2468" s="196"/>
      <c r="AC2468" s="196"/>
      <c r="AD2468" s="90"/>
      <c r="AE2468" s="317">
        <v>1</v>
      </c>
      <c r="AF2468" s="196"/>
      <c r="AG2468" s="196">
        <v>0</v>
      </c>
      <c r="AH2468" s="90"/>
      <c r="AQ2468" s="86"/>
      <c r="AR2468" s="58">
        <v>0.99950000000000006</v>
      </c>
      <c r="AS2468" s="58"/>
      <c r="AT2468" s="91"/>
      <c r="AU2468" s="277">
        <v>1</v>
      </c>
      <c r="AV2468" s="277"/>
      <c r="AW2468" s="277">
        <v>0.99950000000000006</v>
      </c>
      <c r="AX2468" s="259"/>
      <c r="AY2468" s="277"/>
      <c r="AZ2468" s="259"/>
      <c r="BA2468" s="86"/>
      <c r="BB2468" s="85" t="s">
        <v>3412</v>
      </c>
      <c r="BC2468" s="271"/>
      <c r="BD2468" s="90">
        <v>76.191100000000006</v>
      </c>
      <c r="BE2468" s="90"/>
      <c r="BF2468" s="90">
        <v>5.9742099999999999E-2</v>
      </c>
      <c r="BG2468" s="90"/>
      <c r="BH2468" s="90">
        <v>12.5558</v>
      </c>
      <c r="BI2468" s="90"/>
      <c r="BJ2468" s="90"/>
      <c r="BK2468" s="90"/>
      <c r="BL2468" s="90"/>
      <c r="BM2468" s="90"/>
      <c r="BN2468" s="90">
        <v>0.99570199999999998</v>
      </c>
      <c r="BO2468" s="90"/>
      <c r="BP2468" s="90"/>
      <c r="BQ2468" s="90"/>
      <c r="BR2468" s="90">
        <v>2.9871100000000001E-2</v>
      </c>
      <c r="BS2468" s="90"/>
      <c r="BT2468" s="90"/>
      <c r="BU2468" s="90"/>
      <c r="BV2468" s="90"/>
      <c r="BW2468" s="90"/>
      <c r="BX2468" s="90">
        <v>0.53767900000000002</v>
      </c>
      <c r="BY2468" s="90"/>
      <c r="BZ2468" s="90">
        <v>4.0126799999999996</v>
      </c>
      <c r="CA2468" s="90"/>
      <c r="CB2468" s="90">
        <v>4.7694099999999997</v>
      </c>
      <c r="CC2468" s="90"/>
      <c r="CD2468" s="90"/>
      <c r="CE2468" s="90"/>
      <c r="CF2468" s="90"/>
      <c r="CG2468" s="90"/>
      <c r="CH2468" s="90"/>
      <c r="CI2468" s="90"/>
      <c r="CJ2468" s="90"/>
      <c r="CK2468" s="90"/>
      <c r="CL2468" s="90"/>
      <c r="CM2468" s="90"/>
      <c r="CN2468" s="90"/>
      <c r="CO2468" s="90"/>
      <c r="CP2468" s="90"/>
      <c r="CQ2468" s="90"/>
      <c r="CR2468" s="90"/>
      <c r="CS2468" s="90"/>
      <c r="CT2468" s="90"/>
      <c r="CU2468" s="90"/>
      <c r="CV2468" s="90"/>
      <c r="CW2468" s="90"/>
      <c r="CX2468" s="90"/>
      <c r="CY2468" s="90"/>
      <c r="CZ2468" s="90"/>
      <c r="DA2468" s="90"/>
      <c r="DB2468" s="90"/>
      <c r="DC2468" s="90"/>
      <c r="DD2468" s="90"/>
      <c r="DE2468" s="90"/>
      <c r="DF2468" s="90"/>
      <c r="DG2468" s="90"/>
      <c r="DH2468" s="89">
        <f t="shared" si="1109"/>
        <v>99.151984199999987</v>
      </c>
      <c r="DJ2468" s="91">
        <f t="shared" si="1086"/>
        <v>0.84801580000001309</v>
      </c>
      <c r="DK2468" s="90"/>
      <c r="DL2468" s="43" t="s">
        <v>827</v>
      </c>
      <c r="DO2468" s="359">
        <v>0.84799999999999998</v>
      </c>
      <c r="DP2468" s="90"/>
      <c r="DQ2468" s="375"/>
      <c r="DR2468" s="90"/>
      <c r="DS2468" s="308"/>
      <c r="DU2468" s="59"/>
      <c r="DW2468" s="86"/>
      <c r="DX2468" s="298">
        <f t="shared" si="1087"/>
        <v>76.842738564176926</v>
      </c>
      <c r="DY2468" s="43">
        <f t="shared" si="1088"/>
        <v>0</v>
      </c>
      <c r="DZ2468" s="298">
        <f t="shared" si="1089"/>
        <v>6.0253055430029415E-2</v>
      </c>
      <c r="EA2468" s="43">
        <f t="shared" si="1090"/>
        <v>0</v>
      </c>
      <c r="EB2468" s="298">
        <f t="shared" si="1091"/>
        <v>12.663185816507342</v>
      </c>
      <c r="EC2468" s="43">
        <f t="shared" si="1092"/>
        <v>0</v>
      </c>
      <c r="ED2468" s="298">
        <f t="shared" si="1093"/>
        <v>1.0042179266847191</v>
      </c>
      <c r="EE2468" s="43">
        <f t="shared" si="1094"/>
        <v>0</v>
      </c>
      <c r="EF2468" s="298">
        <f t="shared" si="1095"/>
        <v>0</v>
      </c>
      <c r="EG2468" s="43" t="e">
        <f t="shared" si="1096"/>
        <v>#DIV/0!</v>
      </c>
      <c r="EH2468" s="298">
        <f t="shared" si="1097"/>
        <v>3.0126578142649012E-2</v>
      </c>
      <c r="EI2468" s="43">
        <f t="shared" si="1098"/>
        <v>0</v>
      </c>
      <c r="EJ2468" s="298">
        <f t="shared" si="1099"/>
        <v>0.54227759972553335</v>
      </c>
      <c r="EK2468" s="43">
        <f t="shared" si="1100"/>
        <v>0</v>
      </c>
      <c r="EL2468" s="298">
        <f t="shared" si="1101"/>
        <v>4.0469991925789417</v>
      </c>
      <c r="EM2468" s="43">
        <f t="shared" si="1102"/>
        <v>0</v>
      </c>
      <c r="EN2468" s="298">
        <f t="shared" si="1103"/>
        <v>4.8102012667538734</v>
      </c>
      <c r="EO2468" s="43">
        <f t="shared" si="1104"/>
        <v>0</v>
      </c>
      <c r="EP2468" s="298">
        <f t="shared" si="1105"/>
        <v>0</v>
      </c>
      <c r="EQ2468" s="43" t="e">
        <f t="shared" si="1106"/>
        <v>#DIV/0!</v>
      </c>
      <c r="ER2468" s="43">
        <f t="shared" si="1107"/>
        <v>100</v>
      </c>
      <c r="ES2468" s="43">
        <f t="shared" si="1108"/>
        <v>0</v>
      </c>
    </row>
    <row r="2469" spans="1:149" x14ac:dyDescent="0.45">
      <c r="A2469" s="78" t="s">
        <v>1493</v>
      </c>
      <c r="B2469" s="174" t="s">
        <v>904</v>
      </c>
      <c r="C2469" s="51" t="s">
        <v>3585</v>
      </c>
      <c r="D2469" s="51" t="s">
        <v>3864</v>
      </c>
      <c r="E2469" s="78" t="s">
        <v>1530</v>
      </c>
      <c r="F2469" s="78" t="s">
        <v>3120</v>
      </c>
      <c r="G2469" s="72" t="s">
        <v>3392</v>
      </c>
      <c r="H2469" s="78"/>
      <c r="I2469" s="78">
        <v>1008</v>
      </c>
      <c r="J2469" s="300">
        <v>9.8000000000000004E-2</v>
      </c>
      <c r="K2469" s="78"/>
      <c r="L2469" s="300">
        <v>552</v>
      </c>
      <c r="M2469" s="72">
        <v>4</v>
      </c>
      <c r="O2469" s="72"/>
      <c r="P2469" s="72" t="s">
        <v>1374</v>
      </c>
      <c r="AA2469" s="195"/>
      <c r="AB2469" s="195"/>
      <c r="AC2469" s="195"/>
      <c r="AD2469" s="72"/>
      <c r="AE2469" s="316">
        <v>1</v>
      </c>
      <c r="AF2469" s="195"/>
      <c r="AG2469" s="195">
        <v>0</v>
      </c>
      <c r="AH2469" s="72"/>
      <c r="AR2469" s="53">
        <v>0.99939999999999996</v>
      </c>
      <c r="AT2469" s="77"/>
      <c r="AU2469" s="276">
        <v>0.98</v>
      </c>
      <c r="AV2469" s="276"/>
      <c r="AW2469" s="276">
        <v>0.97941199999999995</v>
      </c>
      <c r="AX2469" s="95"/>
      <c r="AY2469" s="276"/>
      <c r="AZ2469" s="95"/>
      <c r="BB2469" s="80" t="s">
        <v>3412</v>
      </c>
      <c r="BC2469" s="270" t="s">
        <v>1126</v>
      </c>
      <c r="BD2469" s="72">
        <v>76.91</v>
      </c>
      <c r="BE2469" s="72">
        <v>0.38</v>
      </c>
      <c r="BF2469" s="72">
        <v>0.06</v>
      </c>
      <c r="BG2469" s="72">
        <v>0.02</v>
      </c>
      <c r="BH2469" s="72">
        <v>12.75</v>
      </c>
      <c r="BI2469" s="72">
        <v>0.15</v>
      </c>
      <c r="BJ2469" s="72"/>
      <c r="BK2469" s="72"/>
      <c r="BL2469" s="72"/>
      <c r="BM2469" s="72"/>
      <c r="BN2469" s="72">
        <v>0.94</v>
      </c>
      <c r="BO2469" s="72"/>
      <c r="BP2469" s="72"/>
      <c r="BQ2469" s="72"/>
      <c r="BR2469" s="72">
        <v>0.03</v>
      </c>
      <c r="BS2469" s="72">
        <v>0.01</v>
      </c>
      <c r="BT2469" s="72"/>
      <c r="BU2469" s="72"/>
      <c r="BV2469" s="72"/>
      <c r="BW2469" s="72"/>
      <c r="BX2469" s="72">
        <v>0.53</v>
      </c>
      <c r="BY2469" s="72">
        <v>0.03</v>
      </c>
      <c r="BZ2469" s="72">
        <v>3.97</v>
      </c>
      <c r="CA2469" s="72">
        <v>0.26</v>
      </c>
      <c r="CB2469" s="72">
        <v>4.63</v>
      </c>
      <c r="CC2469" s="72">
        <v>0.12</v>
      </c>
      <c r="CD2469" s="72"/>
      <c r="CE2469" s="72"/>
      <c r="CF2469" s="72"/>
      <c r="CG2469" s="72"/>
      <c r="CH2469" s="72"/>
      <c r="CI2469" s="72"/>
      <c r="CJ2469" s="72"/>
      <c r="CK2469" s="72"/>
      <c r="CL2469" s="72"/>
      <c r="CM2469" s="72"/>
      <c r="CN2469" s="72"/>
      <c r="CO2469" s="72"/>
      <c r="CP2469" s="72"/>
      <c r="CQ2469" s="72"/>
      <c r="CR2469" s="72"/>
      <c r="CS2469" s="72"/>
      <c r="CT2469" s="72"/>
      <c r="CU2469" s="72"/>
      <c r="CV2469" s="72"/>
      <c r="CW2469" s="72"/>
      <c r="CX2469" s="72"/>
      <c r="CY2469" s="72"/>
      <c r="CZ2469" s="72"/>
      <c r="DA2469" s="72"/>
      <c r="DB2469" s="72"/>
      <c r="DC2469" s="72"/>
      <c r="DD2469" s="72"/>
      <c r="DE2469" s="72"/>
      <c r="DF2469" s="72"/>
      <c r="DG2469" s="72"/>
      <c r="DH2469" s="78">
        <f t="shared" si="1109"/>
        <v>99.82</v>
      </c>
      <c r="DJ2469" s="77">
        <f t="shared" si="1086"/>
        <v>0.18000000000000682</v>
      </c>
      <c r="DK2469" s="72"/>
      <c r="DL2469" s="51" t="s">
        <v>827</v>
      </c>
      <c r="DO2469" s="358">
        <v>0.186</v>
      </c>
      <c r="DP2469" s="72">
        <v>5.0000000000000001E-3</v>
      </c>
      <c r="DQ2469" s="374"/>
      <c r="DR2469" s="72"/>
      <c r="DU2469" s="52"/>
      <c r="DX2469" s="75">
        <f t="shared" si="1087"/>
        <v>77.048687637747946</v>
      </c>
      <c r="DY2469" s="51">
        <f t="shared" si="1088"/>
        <v>0.38068523342015631</v>
      </c>
      <c r="DZ2469" s="75">
        <f t="shared" si="1089"/>
        <v>6.0108194750551E-2</v>
      </c>
      <c r="EA2469" s="51">
        <f t="shared" si="1090"/>
        <v>2.0036064916850334E-2</v>
      </c>
      <c r="EB2469" s="75">
        <f t="shared" si="1091"/>
        <v>12.772991384492085</v>
      </c>
      <c r="EC2469" s="51">
        <f t="shared" si="1092"/>
        <v>0.15027048687637748</v>
      </c>
      <c r="ED2469" s="75">
        <f t="shared" si="1093"/>
        <v>0.94169505109196561</v>
      </c>
      <c r="EE2469" s="51">
        <f t="shared" si="1094"/>
        <v>0</v>
      </c>
      <c r="EF2469" s="75">
        <f t="shared" si="1095"/>
        <v>0</v>
      </c>
      <c r="EG2469" s="51" t="e">
        <f t="shared" si="1096"/>
        <v>#DIV/0!</v>
      </c>
      <c r="EH2469" s="75">
        <f t="shared" si="1097"/>
        <v>3.00540973752755E-2</v>
      </c>
      <c r="EI2469" s="51">
        <f t="shared" si="1098"/>
        <v>1.0018032458425167E-2</v>
      </c>
      <c r="EJ2469" s="75">
        <f t="shared" si="1099"/>
        <v>0.53095572029653382</v>
      </c>
      <c r="EK2469" s="51">
        <f t="shared" si="1100"/>
        <v>3.0054097375275497E-2</v>
      </c>
      <c r="EL2469" s="75">
        <f t="shared" si="1101"/>
        <v>3.9771588859947906</v>
      </c>
      <c r="EM2469" s="51">
        <f t="shared" si="1102"/>
        <v>0.26046884391905428</v>
      </c>
      <c r="EN2469" s="75">
        <f t="shared" si="1103"/>
        <v>4.6383490282508513</v>
      </c>
      <c r="EO2469" s="51">
        <f t="shared" si="1104"/>
        <v>0.12021638950110197</v>
      </c>
      <c r="EP2469" s="75">
        <f t="shared" si="1105"/>
        <v>0</v>
      </c>
      <c r="EQ2469" s="51" t="e">
        <f t="shared" si="1106"/>
        <v>#DIV/0!</v>
      </c>
      <c r="ER2469" s="51">
        <f t="shared" si="1107"/>
        <v>100</v>
      </c>
      <c r="ES2469" s="51">
        <f t="shared" si="1108"/>
        <v>0</v>
      </c>
    </row>
    <row r="2470" spans="1:149" x14ac:dyDescent="0.45">
      <c r="A2470" s="78" t="s">
        <v>1493</v>
      </c>
      <c r="B2470" s="174" t="s">
        <v>904</v>
      </c>
      <c r="C2470" s="51" t="s">
        <v>3585</v>
      </c>
      <c r="D2470" s="51" t="s">
        <v>3865</v>
      </c>
      <c r="E2470" s="78" t="s">
        <v>1530</v>
      </c>
      <c r="F2470" s="78" t="s">
        <v>3121</v>
      </c>
      <c r="G2470" s="72" t="s">
        <v>3392</v>
      </c>
      <c r="H2470" s="78"/>
      <c r="I2470" s="78">
        <v>1008</v>
      </c>
      <c r="J2470" s="300">
        <v>9.8000000000000004E-2</v>
      </c>
      <c r="K2470" s="78"/>
      <c r="L2470" s="300">
        <v>552</v>
      </c>
      <c r="M2470" s="72">
        <v>4</v>
      </c>
      <c r="O2470" s="72"/>
      <c r="P2470" s="72" t="s">
        <v>1374</v>
      </c>
      <c r="AA2470" s="195"/>
      <c r="AB2470" s="195"/>
      <c r="AC2470" s="195"/>
      <c r="AD2470" s="72"/>
      <c r="AE2470" s="316">
        <v>1</v>
      </c>
      <c r="AF2470" s="195"/>
      <c r="AG2470" s="195">
        <v>0</v>
      </c>
      <c r="AH2470" s="72"/>
      <c r="AR2470" s="53">
        <v>0.99939999999999996</v>
      </c>
      <c r="AT2470" s="77"/>
      <c r="AU2470" s="276">
        <v>0.98</v>
      </c>
      <c r="AV2470" s="276"/>
      <c r="AW2470" s="276">
        <v>0.97941199999999995</v>
      </c>
      <c r="AX2470" s="95"/>
      <c r="AY2470" s="276"/>
      <c r="AZ2470" s="95"/>
      <c r="BB2470" s="80" t="s">
        <v>3412</v>
      </c>
      <c r="BC2470" s="270" t="s">
        <v>1126</v>
      </c>
      <c r="BD2470" s="72">
        <v>74.83</v>
      </c>
      <c r="BE2470" s="72">
        <v>0.38</v>
      </c>
      <c r="BF2470" s="72">
        <v>0.2</v>
      </c>
      <c r="BG2470" s="72">
        <v>0.02</v>
      </c>
      <c r="BH2470" s="72">
        <v>13.38</v>
      </c>
      <c r="BI2470" s="72">
        <v>0.15</v>
      </c>
      <c r="BJ2470" s="72"/>
      <c r="BK2470" s="72"/>
      <c r="BL2470" s="72"/>
      <c r="BM2470" s="72"/>
      <c r="BN2470" s="72">
        <v>1.46</v>
      </c>
      <c r="BO2470" s="72"/>
      <c r="BP2470" s="72"/>
      <c r="BQ2470" s="72"/>
      <c r="BR2470" s="72">
        <v>0.13</v>
      </c>
      <c r="BS2470" s="72">
        <v>0.01</v>
      </c>
      <c r="BT2470" s="72"/>
      <c r="BU2470" s="72"/>
      <c r="BV2470" s="72"/>
      <c r="BW2470" s="72"/>
      <c r="BX2470" s="72">
        <v>0.62</v>
      </c>
      <c r="BY2470" s="72">
        <v>0.03</v>
      </c>
      <c r="BZ2470" s="72">
        <v>4.2300000000000004</v>
      </c>
      <c r="CA2470" s="72">
        <v>0.26</v>
      </c>
      <c r="CB2470" s="72">
        <v>4.9800000000000004</v>
      </c>
      <c r="CC2470" s="72">
        <v>0.12</v>
      </c>
      <c r="CD2470" s="72"/>
      <c r="CE2470" s="72"/>
      <c r="CF2470" s="72"/>
      <c r="CG2470" s="72"/>
      <c r="CH2470" s="72"/>
      <c r="CI2470" s="72"/>
      <c r="CJ2470" s="72"/>
      <c r="CK2470" s="72"/>
      <c r="CL2470" s="72"/>
      <c r="CM2470" s="72"/>
      <c r="CN2470" s="72"/>
      <c r="CO2470" s="72"/>
      <c r="CP2470" s="72"/>
      <c r="CQ2470" s="72"/>
      <c r="CR2470" s="72"/>
      <c r="CS2470" s="72"/>
      <c r="CT2470" s="72"/>
      <c r="CU2470" s="72"/>
      <c r="CV2470" s="72"/>
      <c r="CW2470" s="72"/>
      <c r="CX2470" s="72"/>
      <c r="CY2470" s="72"/>
      <c r="CZ2470" s="72"/>
      <c r="DA2470" s="72"/>
      <c r="DB2470" s="72"/>
      <c r="DC2470" s="72"/>
      <c r="DD2470" s="72"/>
      <c r="DE2470" s="72"/>
      <c r="DF2470" s="72"/>
      <c r="DG2470" s="72"/>
      <c r="DH2470" s="78">
        <f t="shared" si="1109"/>
        <v>99.83</v>
      </c>
      <c r="DJ2470" s="77">
        <f t="shared" si="1086"/>
        <v>0.17000000000000171</v>
      </c>
      <c r="DK2470" s="72"/>
      <c r="DL2470" s="51" t="s">
        <v>827</v>
      </c>
      <c r="DO2470" s="358">
        <v>0.18</v>
      </c>
      <c r="DP2470" s="72">
        <v>6.0000000000000001E-3</v>
      </c>
      <c r="DQ2470" s="374"/>
      <c r="DR2470" s="72"/>
      <c r="DU2470" s="52"/>
      <c r="DX2470" s="75">
        <f t="shared" si="1087"/>
        <v>74.957427626965838</v>
      </c>
      <c r="DY2470" s="51">
        <f t="shared" si="1088"/>
        <v>0.38064710007011915</v>
      </c>
      <c r="DZ2470" s="75">
        <f t="shared" si="1089"/>
        <v>0.20034057898427327</v>
      </c>
      <c r="EA2470" s="51">
        <f t="shared" si="1090"/>
        <v>2.0034057898427327E-2</v>
      </c>
      <c r="EB2470" s="75">
        <f t="shared" si="1091"/>
        <v>13.402784734047883</v>
      </c>
      <c r="EC2470" s="51">
        <f t="shared" si="1092"/>
        <v>0.15025543423820495</v>
      </c>
      <c r="ED2470" s="75">
        <f t="shared" si="1093"/>
        <v>1.4624862265851948</v>
      </c>
      <c r="EE2470" s="51">
        <f t="shared" si="1094"/>
        <v>0</v>
      </c>
      <c r="EF2470" s="75">
        <f t="shared" si="1095"/>
        <v>0</v>
      </c>
      <c r="EG2470" s="51" t="e">
        <f t="shared" si="1096"/>
        <v>#DIV/0!</v>
      </c>
      <c r="EH2470" s="75">
        <f t="shared" si="1097"/>
        <v>0.13022137633977762</v>
      </c>
      <c r="EI2470" s="51">
        <f t="shared" si="1098"/>
        <v>1.0017028949213663E-2</v>
      </c>
      <c r="EJ2470" s="75">
        <f t="shared" si="1099"/>
        <v>0.62105579485124707</v>
      </c>
      <c r="EK2470" s="51">
        <f t="shared" si="1100"/>
        <v>3.0051086847640986E-2</v>
      </c>
      <c r="EL2470" s="75">
        <f t="shared" si="1101"/>
        <v>4.2372032455173798</v>
      </c>
      <c r="EM2470" s="51">
        <f t="shared" si="1102"/>
        <v>0.26044275267955524</v>
      </c>
      <c r="EN2470" s="75">
        <f t="shared" si="1103"/>
        <v>4.9884804167084047</v>
      </c>
      <c r="EO2470" s="51">
        <f t="shared" si="1104"/>
        <v>0.12020434739056396</v>
      </c>
      <c r="EP2470" s="75">
        <f t="shared" si="1105"/>
        <v>0</v>
      </c>
      <c r="EQ2470" s="51" t="e">
        <f t="shared" si="1106"/>
        <v>#DIV/0!</v>
      </c>
      <c r="ER2470" s="51">
        <f t="shared" si="1107"/>
        <v>100</v>
      </c>
      <c r="ES2470" s="51">
        <f t="shared" si="1108"/>
        <v>0</v>
      </c>
    </row>
    <row r="2471" spans="1:149" x14ac:dyDescent="0.45">
      <c r="A2471" s="78" t="s">
        <v>1493</v>
      </c>
      <c r="B2471" s="174" t="s">
        <v>904</v>
      </c>
      <c r="C2471" s="51" t="s">
        <v>3585</v>
      </c>
      <c r="D2471" s="51" t="s">
        <v>3807</v>
      </c>
      <c r="E2471" s="78" t="s">
        <v>1530</v>
      </c>
      <c r="F2471" s="78" t="s">
        <v>3122</v>
      </c>
      <c r="G2471" s="72" t="s">
        <v>3392</v>
      </c>
      <c r="H2471" s="78"/>
      <c r="I2471" s="78">
        <v>1008</v>
      </c>
      <c r="J2471" s="300">
        <v>9.8000000000000004E-2</v>
      </c>
      <c r="K2471" s="78"/>
      <c r="L2471" s="300">
        <v>552</v>
      </c>
      <c r="M2471" s="72">
        <v>4</v>
      </c>
      <c r="O2471" s="72"/>
      <c r="P2471" s="72" t="s">
        <v>1374</v>
      </c>
      <c r="AA2471" s="195"/>
      <c r="AB2471" s="195"/>
      <c r="AC2471" s="195"/>
      <c r="AD2471" s="72"/>
      <c r="AE2471" s="316">
        <v>1</v>
      </c>
      <c r="AF2471" s="195"/>
      <c r="AG2471" s="195">
        <v>0</v>
      </c>
      <c r="AH2471" s="72"/>
      <c r="AR2471" s="53">
        <v>0.99939999999999996</v>
      </c>
      <c r="AT2471" s="77"/>
      <c r="AU2471" s="276">
        <v>0.98</v>
      </c>
      <c r="AV2471" s="276"/>
      <c r="AW2471" s="276">
        <v>0.97941199999999995</v>
      </c>
      <c r="AX2471" s="95"/>
      <c r="AY2471" s="276"/>
      <c r="AZ2471" s="95"/>
      <c r="BB2471" s="80" t="s">
        <v>3412</v>
      </c>
      <c r="BC2471" s="270" t="s">
        <v>1126</v>
      </c>
      <c r="BD2471" s="72">
        <v>76.489999999999995</v>
      </c>
      <c r="BE2471" s="72">
        <v>0.38</v>
      </c>
      <c r="BF2471" s="72">
        <v>0.03</v>
      </c>
      <c r="BG2471" s="72">
        <v>0.02</v>
      </c>
      <c r="BH2471" s="72">
        <v>13.51</v>
      </c>
      <c r="BI2471" s="72">
        <v>0.15</v>
      </c>
      <c r="BJ2471" s="72"/>
      <c r="BK2471" s="72"/>
      <c r="BL2471" s="72"/>
      <c r="BM2471" s="72"/>
      <c r="BN2471" s="72">
        <v>0.02</v>
      </c>
      <c r="BO2471" s="72"/>
      <c r="BP2471" s="72"/>
      <c r="BQ2471" s="72"/>
      <c r="BR2471" s="72">
        <v>0.01</v>
      </c>
      <c r="BS2471" s="72">
        <v>0.01</v>
      </c>
      <c r="BT2471" s="72"/>
      <c r="BU2471" s="72"/>
      <c r="BV2471" s="72"/>
      <c r="BW2471" s="72"/>
      <c r="BX2471" s="72">
        <v>0.01</v>
      </c>
      <c r="BY2471" s="72">
        <v>0.03</v>
      </c>
      <c r="BZ2471" s="72">
        <v>4.5599999999999996</v>
      </c>
      <c r="CA2471" s="72">
        <v>0.26</v>
      </c>
      <c r="CB2471" s="72">
        <v>5.18</v>
      </c>
      <c r="CC2471" s="72">
        <v>0.12</v>
      </c>
      <c r="CD2471" s="72"/>
      <c r="CE2471" s="72"/>
      <c r="CF2471" s="72"/>
      <c r="CG2471" s="72"/>
      <c r="CH2471" s="72"/>
      <c r="CI2471" s="72"/>
      <c r="CJ2471" s="72"/>
      <c r="CK2471" s="72"/>
      <c r="CL2471" s="72"/>
      <c r="CM2471" s="72"/>
      <c r="CN2471" s="72"/>
      <c r="CO2471" s="72"/>
      <c r="CP2471" s="72"/>
      <c r="CQ2471" s="72"/>
      <c r="CR2471" s="72"/>
      <c r="CS2471" s="72"/>
      <c r="CT2471" s="72"/>
      <c r="CU2471" s="72"/>
      <c r="CV2471" s="72"/>
      <c r="CW2471" s="72"/>
      <c r="CX2471" s="72"/>
      <c r="CY2471" s="72"/>
      <c r="CZ2471" s="72"/>
      <c r="DA2471" s="72"/>
      <c r="DB2471" s="72"/>
      <c r="DC2471" s="72"/>
      <c r="DD2471" s="72"/>
      <c r="DE2471" s="72"/>
      <c r="DF2471" s="72"/>
      <c r="DG2471" s="72"/>
      <c r="DH2471" s="78">
        <f t="shared" si="1109"/>
        <v>99.81</v>
      </c>
      <c r="DJ2471" s="77">
        <f t="shared" si="1086"/>
        <v>0.18999999999999773</v>
      </c>
      <c r="DK2471" s="72"/>
      <c r="DL2471" s="51" t="s">
        <v>827</v>
      </c>
      <c r="DO2471" s="358">
        <v>0.187</v>
      </c>
      <c r="DP2471" s="72">
        <v>5.0000000000000001E-3</v>
      </c>
      <c r="DQ2471" s="374"/>
      <c r="DR2471" s="72"/>
      <c r="DU2471" s="52"/>
      <c r="DX2471" s="75">
        <f t="shared" si="1087"/>
        <v>76.63560765454362</v>
      </c>
      <c r="DY2471" s="51">
        <f t="shared" si="1088"/>
        <v>0.3807233744113816</v>
      </c>
      <c r="DZ2471" s="75">
        <f t="shared" si="1089"/>
        <v>3.0057108506161705E-2</v>
      </c>
      <c r="EA2471" s="51">
        <f t="shared" si="1090"/>
        <v>2.0038072337441138E-2</v>
      </c>
      <c r="EB2471" s="75">
        <f t="shared" si="1091"/>
        <v>13.535717863941487</v>
      </c>
      <c r="EC2471" s="51">
        <f t="shared" si="1092"/>
        <v>0.1502855425308085</v>
      </c>
      <c r="ED2471" s="75">
        <f t="shared" si="1093"/>
        <v>2.0038072337441138E-2</v>
      </c>
      <c r="EE2471" s="51">
        <f t="shared" si="1094"/>
        <v>0</v>
      </c>
      <c r="EF2471" s="75">
        <f t="shared" si="1095"/>
        <v>0</v>
      </c>
      <c r="EG2471" s="51" t="e">
        <f t="shared" si="1096"/>
        <v>#DIV/0!</v>
      </c>
      <c r="EH2471" s="75">
        <f t="shared" si="1097"/>
        <v>1.0019036168720569E-2</v>
      </c>
      <c r="EI2471" s="51">
        <f t="shared" si="1098"/>
        <v>1.0019036168720569E-2</v>
      </c>
      <c r="EJ2471" s="75">
        <f t="shared" si="1099"/>
        <v>1.0019036168720569E-2</v>
      </c>
      <c r="EK2471" s="51">
        <f t="shared" si="1100"/>
        <v>3.0057108506161709E-2</v>
      </c>
      <c r="EL2471" s="75">
        <f t="shared" si="1101"/>
        <v>4.5686804929365792</v>
      </c>
      <c r="EM2471" s="51">
        <f t="shared" si="1102"/>
        <v>0.26049494038673482</v>
      </c>
      <c r="EN2471" s="75">
        <f t="shared" si="1103"/>
        <v>5.1898607353972546</v>
      </c>
      <c r="EO2471" s="51">
        <f t="shared" si="1104"/>
        <v>0.12022843402464682</v>
      </c>
      <c r="EP2471" s="75">
        <f t="shared" si="1105"/>
        <v>0</v>
      </c>
      <c r="EQ2471" s="51" t="e">
        <f t="shared" si="1106"/>
        <v>#DIV/0!</v>
      </c>
      <c r="ER2471" s="51">
        <f t="shared" si="1107"/>
        <v>100</v>
      </c>
      <c r="ES2471" s="51">
        <f t="shared" si="1108"/>
        <v>0</v>
      </c>
    </row>
    <row r="2472" spans="1:149" x14ac:dyDescent="0.45">
      <c r="A2472" s="78" t="s">
        <v>1493</v>
      </c>
      <c r="B2472" s="174" t="s">
        <v>904</v>
      </c>
      <c r="C2472" s="51" t="s">
        <v>3585</v>
      </c>
      <c r="D2472" s="51" t="s">
        <v>3864</v>
      </c>
      <c r="E2472" s="78" t="s">
        <v>1530</v>
      </c>
      <c r="F2472" s="78" t="s">
        <v>3123</v>
      </c>
      <c r="G2472" s="72" t="s">
        <v>3392</v>
      </c>
      <c r="H2472" s="78"/>
      <c r="I2472" s="78">
        <v>403</v>
      </c>
      <c r="J2472" s="300">
        <v>9.8000000000000004E-2</v>
      </c>
      <c r="K2472" s="78"/>
      <c r="L2472" s="300">
        <v>698</v>
      </c>
      <c r="M2472" s="72">
        <v>4</v>
      </c>
      <c r="O2472" s="72"/>
      <c r="P2472" s="72" t="s">
        <v>1374</v>
      </c>
      <c r="AA2472" s="195"/>
      <c r="AB2472" s="195"/>
      <c r="AC2472" s="195"/>
      <c r="AD2472" s="72"/>
      <c r="AE2472" s="316">
        <v>1</v>
      </c>
      <c r="AF2472" s="195"/>
      <c r="AG2472" s="195">
        <v>0</v>
      </c>
      <c r="AH2472" s="72"/>
      <c r="AR2472" s="53">
        <v>0.99970000000000003</v>
      </c>
      <c r="AT2472" s="77"/>
      <c r="AU2472" s="276">
        <v>0.98</v>
      </c>
      <c r="AV2472" s="276"/>
      <c r="AW2472" s="276">
        <v>0.97970599999999997</v>
      </c>
      <c r="AX2472" s="95"/>
      <c r="AY2472" s="276"/>
      <c r="AZ2472" s="95"/>
      <c r="BB2472" s="80" t="s">
        <v>3412</v>
      </c>
      <c r="BC2472" s="270" t="s">
        <v>1126</v>
      </c>
      <c r="BD2472" s="72">
        <v>76.95</v>
      </c>
      <c r="BE2472" s="72">
        <v>0.38</v>
      </c>
      <c r="BF2472" s="72">
        <v>0.06</v>
      </c>
      <c r="BG2472" s="72">
        <v>0.02</v>
      </c>
      <c r="BH2472" s="72">
        <v>12.76</v>
      </c>
      <c r="BI2472" s="72">
        <v>0.15</v>
      </c>
      <c r="BJ2472" s="72"/>
      <c r="BK2472" s="72"/>
      <c r="BL2472" s="72"/>
      <c r="BM2472" s="72"/>
      <c r="BN2472" s="72">
        <v>0.94</v>
      </c>
      <c r="BO2472" s="72"/>
      <c r="BP2472" s="72"/>
      <c r="BQ2472" s="72"/>
      <c r="BR2472" s="72">
        <v>0.03</v>
      </c>
      <c r="BS2472" s="72">
        <v>0.01</v>
      </c>
      <c r="BT2472" s="72"/>
      <c r="BU2472" s="72"/>
      <c r="BV2472" s="72"/>
      <c r="BW2472" s="72"/>
      <c r="BX2472" s="72">
        <v>0.53</v>
      </c>
      <c r="BY2472" s="72">
        <v>0.03</v>
      </c>
      <c r="BZ2472" s="72">
        <v>3.97</v>
      </c>
      <c r="CA2472" s="72">
        <v>0.26</v>
      </c>
      <c r="CB2472" s="72">
        <v>4.6399999999999997</v>
      </c>
      <c r="CC2472" s="72">
        <v>0.12</v>
      </c>
      <c r="CD2472" s="72"/>
      <c r="CE2472" s="72"/>
      <c r="CF2472" s="72"/>
      <c r="CG2472" s="72"/>
      <c r="CH2472" s="72"/>
      <c r="CI2472" s="72"/>
      <c r="CJ2472" s="72"/>
      <c r="CK2472" s="72"/>
      <c r="CL2472" s="72"/>
      <c r="CM2472" s="72"/>
      <c r="CN2472" s="72"/>
      <c r="CO2472" s="72"/>
      <c r="CP2472" s="72"/>
      <c r="CQ2472" s="72"/>
      <c r="CR2472" s="72"/>
      <c r="CS2472" s="72"/>
      <c r="CT2472" s="72"/>
      <c r="CU2472" s="72"/>
      <c r="CV2472" s="72"/>
      <c r="CW2472" s="72"/>
      <c r="CX2472" s="72"/>
      <c r="CY2472" s="72"/>
      <c r="CZ2472" s="72"/>
      <c r="DA2472" s="72"/>
      <c r="DB2472" s="72"/>
      <c r="DC2472" s="72"/>
      <c r="DD2472" s="72"/>
      <c r="DE2472" s="72"/>
      <c r="DF2472" s="72"/>
      <c r="DG2472" s="72"/>
      <c r="DH2472" s="78">
        <f t="shared" si="1109"/>
        <v>99.88000000000001</v>
      </c>
      <c r="DJ2472" s="77">
        <f t="shared" si="1086"/>
        <v>0.11999999999999034</v>
      </c>
      <c r="DK2472" s="72"/>
      <c r="DL2472" s="51" t="s">
        <v>827</v>
      </c>
      <c r="DO2472" s="358">
        <v>0.126</v>
      </c>
      <c r="DP2472" s="72">
        <v>3.0000000000000001E-3</v>
      </c>
      <c r="DQ2472" s="374"/>
      <c r="DR2472" s="72"/>
      <c r="DU2472" s="52"/>
      <c r="DX2472" s="75">
        <f t="shared" si="1087"/>
        <v>77.042450941129346</v>
      </c>
      <c r="DY2472" s="51">
        <f t="shared" si="1088"/>
        <v>0.38045654785742888</v>
      </c>
      <c r="DZ2472" s="75">
        <f t="shared" si="1089"/>
        <v>6.0072086503804557E-2</v>
      </c>
      <c r="EA2472" s="51">
        <f t="shared" si="1090"/>
        <v>2.0024028834601523E-2</v>
      </c>
      <c r="EB2472" s="75">
        <f t="shared" si="1091"/>
        <v>12.77533039647577</v>
      </c>
      <c r="EC2472" s="51">
        <f t="shared" si="1092"/>
        <v>0.15018021625951142</v>
      </c>
      <c r="ED2472" s="75">
        <f t="shared" si="1093"/>
        <v>0.94112935522627139</v>
      </c>
      <c r="EE2472" s="51">
        <f t="shared" si="1094"/>
        <v>0</v>
      </c>
      <c r="EF2472" s="75">
        <f t="shared" si="1095"/>
        <v>0</v>
      </c>
      <c r="EG2472" s="51" t="e">
        <f t="shared" si="1096"/>
        <v>#DIV/0!</v>
      </c>
      <c r="EH2472" s="75">
        <f t="shared" si="1097"/>
        <v>3.0036043251902279E-2</v>
      </c>
      <c r="EI2472" s="51">
        <f t="shared" si="1098"/>
        <v>1.0012014417300761E-2</v>
      </c>
      <c r="EJ2472" s="75">
        <f t="shared" si="1099"/>
        <v>0.53063676411694038</v>
      </c>
      <c r="EK2472" s="51">
        <f t="shared" si="1100"/>
        <v>3.0036043251902282E-2</v>
      </c>
      <c r="EL2472" s="75">
        <f t="shared" si="1101"/>
        <v>3.9747697236684019</v>
      </c>
      <c r="EM2472" s="51">
        <f t="shared" si="1102"/>
        <v>0.26031237484981978</v>
      </c>
      <c r="EN2472" s="75">
        <f t="shared" si="1103"/>
        <v>4.6455746896275523</v>
      </c>
      <c r="EO2472" s="51">
        <f t="shared" si="1104"/>
        <v>0.12014417300760911</v>
      </c>
      <c r="EP2472" s="75">
        <f t="shared" si="1105"/>
        <v>0</v>
      </c>
      <c r="EQ2472" s="51" t="e">
        <f t="shared" si="1106"/>
        <v>#DIV/0!</v>
      </c>
      <c r="ER2472" s="51">
        <f t="shared" si="1107"/>
        <v>100</v>
      </c>
      <c r="ES2472" s="51">
        <f t="shared" si="1108"/>
        <v>0</v>
      </c>
    </row>
    <row r="2473" spans="1:149" x14ac:dyDescent="0.45">
      <c r="A2473" s="78" t="s">
        <v>1493</v>
      </c>
      <c r="B2473" s="174" t="s">
        <v>904</v>
      </c>
      <c r="C2473" s="51" t="s">
        <v>3585</v>
      </c>
      <c r="D2473" s="51" t="s">
        <v>3865</v>
      </c>
      <c r="E2473" s="78" t="s">
        <v>1530</v>
      </c>
      <c r="F2473" s="78" t="s">
        <v>3124</v>
      </c>
      <c r="G2473" s="72" t="s">
        <v>3392</v>
      </c>
      <c r="H2473" s="78"/>
      <c r="I2473" s="78">
        <v>403</v>
      </c>
      <c r="J2473" s="300">
        <v>9.8000000000000004E-2</v>
      </c>
      <c r="K2473" s="78"/>
      <c r="L2473" s="300">
        <v>698</v>
      </c>
      <c r="M2473" s="72">
        <v>4</v>
      </c>
      <c r="O2473" s="72"/>
      <c r="P2473" s="72" t="s">
        <v>1374</v>
      </c>
      <c r="AA2473" s="195"/>
      <c r="AB2473" s="195"/>
      <c r="AC2473" s="195"/>
      <c r="AD2473" s="72"/>
      <c r="AE2473" s="316">
        <v>1</v>
      </c>
      <c r="AF2473" s="195"/>
      <c r="AG2473" s="195">
        <v>0</v>
      </c>
      <c r="AH2473" s="72"/>
      <c r="AR2473" s="53">
        <v>0.99970000000000003</v>
      </c>
      <c r="AT2473" s="77"/>
      <c r="AU2473" s="276">
        <v>0.98</v>
      </c>
      <c r="AV2473" s="276"/>
      <c r="AW2473" s="276">
        <v>0.97970599999999997</v>
      </c>
      <c r="AX2473" s="95"/>
      <c r="AY2473" s="276"/>
      <c r="AZ2473" s="95"/>
      <c r="BB2473" s="80" t="s">
        <v>3412</v>
      </c>
      <c r="BC2473" s="270" t="s">
        <v>1126</v>
      </c>
      <c r="BD2473" s="72">
        <v>74.87</v>
      </c>
      <c r="BE2473" s="72">
        <v>0.38</v>
      </c>
      <c r="BF2473" s="72">
        <v>0.2</v>
      </c>
      <c r="BG2473" s="72">
        <v>0.02</v>
      </c>
      <c r="BH2473" s="72">
        <v>13.39</v>
      </c>
      <c r="BI2473" s="72">
        <v>0.15</v>
      </c>
      <c r="BJ2473" s="72"/>
      <c r="BK2473" s="72"/>
      <c r="BL2473" s="72"/>
      <c r="BM2473" s="72"/>
      <c r="BN2473" s="72">
        <v>1.46</v>
      </c>
      <c r="BO2473" s="72"/>
      <c r="BP2473" s="72"/>
      <c r="BQ2473" s="72"/>
      <c r="BR2473" s="72">
        <v>0.13</v>
      </c>
      <c r="BS2473" s="72">
        <v>0.01</v>
      </c>
      <c r="BT2473" s="72"/>
      <c r="BU2473" s="72"/>
      <c r="BV2473" s="72"/>
      <c r="BW2473" s="72"/>
      <c r="BX2473" s="72">
        <v>0.62</v>
      </c>
      <c r="BY2473" s="72">
        <v>0.03</v>
      </c>
      <c r="BZ2473" s="72">
        <v>4.2300000000000004</v>
      </c>
      <c r="CA2473" s="72">
        <v>0.26</v>
      </c>
      <c r="CB2473" s="72">
        <v>4.9800000000000004</v>
      </c>
      <c r="CC2473" s="72">
        <v>0.12</v>
      </c>
      <c r="CD2473" s="72"/>
      <c r="CE2473" s="72"/>
      <c r="CF2473" s="72"/>
      <c r="CG2473" s="72"/>
      <c r="CH2473" s="72"/>
      <c r="CI2473" s="72"/>
      <c r="CJ2473" s="72"/>
      <c r="CK2473" s="72"/>
      <c r="CL2473" s="72"/>
      <c r="CM2473" s="72"/>
      <c r="CN2473" s="72"/>
      <c r="CO2473" s="72"/>
      <c r="CP2473" s="72"/>
      <c r="CQ2473" s="72"/>
      <c r="CR2473" s="72"/>
      <c r="CS2473" s="72"/>
      <c r="CT2473" s="72"/>
      <c r="CU2473" s="72"/>
      <c r="CV2473" s="72"/>
      <c r="CW2473" s="72"/>
      <c r="CX2473" s="72"/>
      <c r="CY2473" s="72"/>
      <c r="CZ2473" s="72"/>
      <c r="DA2473" s="72"/>
      <c r="DB2473" s="72"/>
      <c r="DC2473" s="72"/>
      <c r="DD2473" s="72"/>
      <c r="DE2473" s="72"/>
      <c r="DF2473" s="72"/>
      <c r="DG2473" s="72"/>
      <c r="DH2473" s="78">
        <f t="shared" si="1109"/>
        <v>99.88000000000001</v>
      </c>
      <c r="DJ2473" s="77">
        <f t="shared" si="1086"/>
        <v>0.11999999999999034</v>
      </c>
      <c r="DK2473" s="72"/>
      <c r="DL2473" s="51" t="s">
        <v>827</v>
      </c>
      <c r="DO2473" s="358">
        <v>0.124</v>
      </c>
      <c r="DP2473" s="72">
        <v>3.0000000000000001E-3</v>
      </c>
      <c r="DQ2473" s="374"/>
      <c r="DR2473" s="72"/>
      <c r="DU2473" s="52"/>
      <c r="DX2473" s="75">
        <f t="shared" si="1087"/>
        <v>74.95995194233079</v>
      </c>
      <c r="DY2473" s="51">
        <f t="shared" si="1088"/>
        <v>0.38045654785742888</v>
      </c>
      <c r="DZ2473" s="75">
        <f t="shared" si="1089"/>
        <v>0.2002402883460152</v>
      </c>
      <c r="EA2473" s="51">
        <f t="shared" si="1090"/>
        <v>2.0024028834601519E-2</v>
      </c>
      <c r="EB2473" s="75">
        <f t="shared" si="1091"/>
        <v>13.406087304765718</v>
      </c>
      <c r="EC2473" s="51">
        <f t="shared" si="1092"/>
        <v>0.15018021625951139</v>
      </c>
      <c r="ED2473" s="75">
        <f t="shared" si="1093"/>
        <v>1.4617541049259108</v>
      </c>
      <c r="EE2473" s="51">
        <f t="shared" si="1094"/>
        <v>0</v>
      </c>
      <c r="EF2473" s="75">
        <f t="shared" si="1095"/>
        <v>0</v>
      </c>
      <c r="EG2473" s="51" t="e">
        <f t="shared" si="1096"/>
        <v>#DIV/0!</v>
      </c>
      <c r="EH2473" s="75">
        <f t="shared" si="1097"/>
        <v>0.13015618742490989</v>
      </c>
      <c r="EI2473" s="51">
        <f t="shared" si="1098"/>
        <v>1.0012014417300761E-2</v>
      </c>
      <c r="EJ2473" s="75">
        <f t="shared" si="1099"/>
        <v>0.6207448938726472</v>
      </c>
      <c r="EK2473" s="51">
        <f t="shared" si="1100"/>
        <v>3.0036043251902282E-2</v>
      </c>
      <c r="EL2473" s="75">
        <f t="shared" si="1101"/>
        <v>4.2350820985182214</v>
      </c>
      <c r="EM2473" s="51">
        <f t="shared" si="1102"/>
        <v>0.26031237484981973</v>
      </c>
      <c r="EN2473" s="75">
        <f t="shared" si="1103"/>
        <v>4.9859831798157792</v>
      </c>
      <c r="EO2473" s="51">
        <f t="shared" si="1104"/>
        <v>0.12014417300760913</v>
      </c>
      <c r="EP2473" s="75">
        <f t="shared" si="1105"/>
        <v>0</v>
      </c>
      <c r="EQ2473" s="51" t="e">
        <f t="shared" si="1106"/>
        <v>#DIV/0!</v>
      </c>
      <c r="ER2473" s="51">
        <f t="shared" si="1107"/>
        <v>100</v>
      </c>
      <c r="ES2473" s="51">
        <f t="shared" si="1108"/>
        <v>0</v>
      </c>
    </row>
    <row r="2474" spans="1:149" x14ac:dyDescent="0.45">
      <c r="A2474" s="78" t="s">
        <v>1493</v>
      </c>
      <c r="B2474" s="174" t="s">
        <v>904</v>
      </c>
      <c r="C2474" s="51" t="s">
        <v>3585</v>
      </c>
      <c r="D2474" s="51" t="s">
        <v>3807</v>
      </c>
      <c r="E2474" s="78" t="s">
        <v>1530</v>
      </c>
      <c r="F2474" s="78" t="s">
        <v>3125</v>
      </c>
      <c r="G2474" s="72" t="s">
        <v>3392</v>
      </c>
      <c r="H2474" s="78"/>
      <c r="I2474" s="78">
        <v>403</v>
      </c>
      <c r="J2474" s="300">
        <v>9.8000000000000004E-2</v>
      </c>
      <c r="K2474" s="78"/>
      <c r="L2474" s="300">
        <v>698</v>
      </c>
      <c r="M2474" s="72">
        <v>4</v>
      </c>
      <c r="O2474" s="72"/>
      <c r="P2474" s="72" t="s">
        <v>1374</v>
      </c>
      <c r="AA2474" s="195"/>
      <c r="AB2474" s="195"/>
      <c r="AC2474" s="195"/>
      <c r="AD2474" s="72"/>
      <c r="AE2474" s="316">
        <v>1</v>
      </c>
      <c r="AF2474" s="195"/>
      <c r="AG2474" s="195">
        <v>0</v>
      </c>
      <c r="AH2474" s="72"/>
      <c r="AR2474" s="53">
        <v>0.99970000000000003</v>
      </c>
      <c r="AT2474" s="77"/>
      <c r="AU2474" s="276">
        <v>0.98</v>
      </c>
      <c r="AV2474" s="276"/>
      <c r="AW2474" s="276">
        <v>0.97970599999999997</v>
      </c>
      <c r="AX2474" s="95"/>
      <c r="AY2474" s="276"/>
      <c r="AZ2474" s="95"/>
      <c r="BB2474" s="80" t="s">
        <v>3412</v>
      </c>
      <c r="BC2474" s="270" t="s">
        <v>1126</v>
      </c>
      <c r="BD2474" s="72">
        <v>76.540000000000006</v>
      </c>
      <c r="BE2474" s="72">
        <v>0.38</v>
      </c>
      <c r="BF2474" s="72">
        <v>0.03</v>
      </c>
      <c r="BG2474" s="72">
        <v>0.02</v>
      </c>
      <c r="BH2474" s="72">
        <v>13.52</v>
      </c>
      <c r="BI2474" s="72">
        <v>0.15</v>
      </c>
      <c r="BJ2474" s="72"/>
      <c r="BK2474" s="72"/>
      <c r="BL2474" s="72"/>
      <c r="BM2474" s="72"/>
      <c r="BN2474" s="72">
        <v>0.02</v>
      </c>
      <c r="BO2474" s="72"/>
      <c r="BP2474" s="72"/>
      <c r="BQ2474" s="72"/>
      <c r="BR2474" s="72">
        <v>0.01</v>
      </c>
      <c r="BS2474" s="72">
        <v>0.01</v>
      </c>
      <c r="BT2474" s="72"/>
      <c r="BU2474" s="72"/>
      <c r="BV2474" s="72"/>
      <c r="BW2474" s="72"/>
      <c r="BX2474" s="72">
        <v>0.01</v>
      </c>
      <c r="BY2474" s="72">
        <v>0.03</v>
      </c>
      <c r="BZ2474" s="72">
        <v>4.57</v>
      </c>
      <c r="CA2474" s="72">
        <v>0.26</v>
      </c>
      <c r="CB2474" s="72">
        <v>5.18</v>
      </c>
      <c r="CC2474" s="72">
        <v>0.12</v>
      </c>
      <c r="CD2474" s="72"/>
      <c r="CE2474" s="72"/>
      <c r="CF2474" s="72"/>
      <c r="CG2474" s="72"/>
      <c r="CH2474" s="72"/>
      <c r="CI2474" s="72"/>
      <c r="CJ2474" s="72"/>
      <c r="CK2474" s="72"/>
      <c r="CL2474" s="72"/>
      <c r="CM2474" s="72"/>
      <c r="CN2474" s="72"/>
      <c r="CO2474" s="72"/>
      <c r="CP2474" s="72"/>
      <c r="CQ2474" s="72"/>
      <c r="CR2474" s="72"/>
      <c r="CS2474" s="72"/>
      <c r="CT2474" s="72"/>
      <c r="CU2474" s="72"/>
      <c r="CV2474" s="72"/>
      <c r="CW2474" s="72"/>
      <c r="CX2474" s="72"/>
      <c r="CY2474" s="72"/>
      <c r="CZ2474" s="72"/>
      <c r="DA2474" s="72"/>
      <c r="DB2474" s="72"/>
      <c r="DC2474" s="72"/>
      <c r="DD2474" s="72"/>
      <c r="DE2474" s="72"/>
      <c r="DF2474" s="72"/>
      <c r="DG2474" s="72"/>
      <c r="DH2474" s="78">
        <f t="shared" si="1109"/>
        <v>99.880000000000024</v>
      </c>
      <c r="DJ2474" s="77">
        <f t="shared" si="1086"/>
        <v>0.11999999999997613</v>
      </c>
      <c r="DK2474" s="72"/>
      <c r="DL2474" s="51" t="s">
        <v>827</v>
      </c>
      <c r="DO2474" s="358">
        <v>0.11899999999999999</v>
      </c>
      <c r="DP2474" s="72">
        <v>3.0000000000000001E-3</v>
      </c>
      <c r="DQ2474" s="374"/>
      <c r="DR2474" s="72"/>
      <c r="DU2474" s="52"/>
      <c r="DX2474" s="75">
        <f t="shared" si="1087"/>
        <v>76.631958350020014</v>
      </c>
      <c r="DY2474" s="51">
        <f t="shared" si="1088"/>
        <v>0.38045654785742883</v>
      </c>
      <c r="DZ2474" s="75">
        <f t="shared" si="1089"/>
        <v>3.0036043251902279E-2</v>
      </c>
      <c r="EA2474" s="51">
        <f t="shared" si="1090"/>
        <v>2.0024028834601523E-2</v>
      </c>
      <c r="EB2474" s="75">
        <f t="shared" si="1091"/>
        <v>13.536243492190625</v>
      </c>
      <c r="EC2474" s="51">
        <f t="shared" si="1092"/>
        <v>0.15018021625951136</v>
      </c>
      <c r="ED2474" s="75">
        <f t="shared" si="1093"/>
        <v>2.0024028834601516E-2</v>
      </c>
      <c r="EE2474" s="51">
        <f t="shared" si="1094"/>
        <v>0</v>
      </c>
      <c r="EF2474" s="75">
        <f t="shared" si="1095"/>
        <v>0</v>
      </c>
      <c r="EG2474" s="51" t="e">
        <f t="shared" si="1096"/>
        <v>#DIV/0!</v>
      </c>
      <c r="EH2474" s="75">
        <f t="shared" si="1097"/>
        <v>1.0012014417300758E-2</v>
      </c>
      <c r="EI2474" s="51">
        <f t="shared" si="1098"/>
        <v>1.0012014417300758E-2</v>
      </c>
      <c r="EJ2474" s="75">
        <f t="shared" si="1099"/>
        <v>1.0012014417300758E-2</v>
      </c>
      <c r="EK2474" s="51">
        <f t="shared" si="1100"/>
        <v>3.0036043251902275E-2</v>
      </c>
      <c r="EL2474" s="75">
        <f t="shared" si="1101"/>
        <v>4.5754905887064465</v>
      </c>
      <c r="EM2474" s="51">
        <f t="shared" si="1102"/>
        <v>0.26031237484981973</v>
      </c>
      <c r="EN2474" s="75">
        <f t="shared" si="1103"/>
        <v>5.1862234681617929</v>
      </c>
      <c r="EO2474" s="51">
        <f t="shared" si="1104"/>
        <v>0.1201441730076091</v>
      </c>
      <c r="EP2474" s="75">
        <f t="shared" si="1105"/>
        <v>0</v>
      </c>
      <c r="EQ2474" s="51" t="e">
        <f t="shared" si="1106"/>
        <v>#DIV/0!</v>
      </c>
      <c r="ER2474" s="51">
        <f t="shared" si="1107"/>
        <v>100</v>
      </c>
      <c r="ES2474" s="51">
        <f t="shared" si="1108"/>
        <v>0</v>
      </c>
    </row>
    <row r="2475" spans="1:149" x14ac:dyDescent="0.45">
      <c r="A2475" s="78" t="s">
        <v>1493</v>
      </c>
      <c r="B2475" s="174" t="s">
        <v>904</v>
      </c>
      <c r="C2475" s="51" t="s">
        <v>3585</v>
      </c>
      <c r="D2475" s="51" t="s">
        <v>3864</v>
      </c>
      <c r="E2475" s="78" t="s">
        <v>1530</v>
      </c>
      <c r="F2475" s="78" t="s">
        <v>3126</v>
      </c>
      <c r="G2475" s="72" t="s">
        <v>3392</v>
      </c>
      <c r="H2475" s="78"/>
      <c r="I2475" s="78">
        <v>359</v>
      </c>
      <c r="J2475" s="300">
        <v>9.8000000000000004E-2</v>
      </c>
      <c r="K2475" s="78"/>
      <c r="L2475" s="300">
        <v>750</v>
      </c>
      <c r="M2475" s="72">
        <v>4</v>
      </c>
      <c r="O2475" s="72"/>
      <c r="P2475" s="72" t="s">
        <v>1374</v>
      </c>
      <c r="AA2475" s="195"/>
      <c r="AB2475" s="195"/>
      <c r="AC2475" s="195"/>
      <c r="AD2475" s="72"/>
      <c r="AE2475" s="316">
        <v>1</v>
      </c>
      <c r="AF2475" s="195"/>
      <c r="AG2475" s="195">
        <v>0</v>
      </c>
      <c r="AH2475" s="72"/>
      <c r="AR2475" s="53">
        <v>0.99970000000000003</v>
      </c>
      <c r="AT2475" s="77"/>
      <c r="AU2475" s="276">
        <v>0.98</v>
      </c>
      <c r="AV2475" s="276"/>
      <c r="AW2475" s="276">
        <v>0.97970599999999997</v>
      </c>
      <c r="AX2475" s="95"/>
      <c r="AY2475" s="276"/>
      <c r="AZ2475" s="95"/>
      <c r="BB2475" s="80" t="s">
        <v>3412</v>
      </c>
      <c r="BC2475" s="270" t="s">
        <v>1126</v>
      </c>
      <c r="BD2475" s="72">
        <v>76.959999999999994</v>
      </c>
      <c r="BE2475" s="72">
        <v>0.38</v>
      </c>
      <c r="BF2475" s="72">
        <v>0.06</v>
      </c>
      <c r="BG2475" s="72">
        <v>0.02</v>
      </c>
      <c r="BH2475" s="72">
        <v>12.76</v>
      </c>
      <c r="BI2475" s="72">
        <v>0.15</v>
      </c>
      <c r="BJ2475" s="72"/>
      <c r="BK2475" s="72"/>
      <c r="BL2475" s="72"/>
      <c r="BM2475" s="72"/>
      <c r="BN2475" s="72">
        <v>0.94</v>
      </c>
      <c r="BO2475" s="72"/>
      <c r="BP2475" s="72"/>
      <c r="BQ2475" s="72"/>
      <c r="BR2475" s="72">
        <v>0.03</v>
      </c>
      <c r="BS2475" s="72">
        <v>0.01</v>
      </c>
      <c r="BT2475" s="72"/>
      <c r="BU2475" s="72"/>
      <c r="BV2475" s="72"/>
      <c r="BW2475" s="72"/>
      <c r="BX2475" s="72">
        <v>0.53</v>
      </c>
      <c r="BY2475" s="72">
        <v>0.03</v>
      </c>
      <c r="BZ2475" s="72">
        <v>3.97</v>
      </c>
      <c r="CA2475" s="72">
        <v>0.26</v>
      </c>
      <c r="CB2475" s="72">
        <v>4.6399999999999997</v>
      </c>
      <c r="CC2475" s="72">
        <v>0.12</v>
      </c>
      <c r="CD2475" s="72"/>
      <c r="CE2475" s="72"/>
      <c r="CF2475" s="72"/>
      <c r="CG2475" s="72"/>
      <c r="CH2475" s="72"/>
      <c r="CI2475" s="72"/>
      <c r="CJ2475" s="72"/>
      <c r="CK2475" s="72"/>
      <c r="CL2475" s="72"/>
      <c r="CM2475" s="72"/>
      <c r="CN2475" s="72"/>
      <c r="CO2475" s="72"/>
      <c r="CP2475" s="72"/>
      <c r="CQ2475" s="72"/>
      <c r="CR2475" s="72"/>
      <c r="CS2475" s="72"/>
      <c r="CT2475" s="72"/>
      <c r="CU2475" s="72"/>
      <c r="CV2475" s="72"/>
      <c r="CW2475" s="72"/>
      <c r="CX2475" s="72"/>
      <c r="CY2475" s="72"/>
      <c r="CZ2475" s="72"/>
      <c r="DA2475" s="72"/>
      <c r="DB2475" s="72"/>
      <c r="DC2475" s="72"/>
      <c r="DD2475" s="72"/>
      <c r="DE2475" s="72"/>
      <c r="DF2475" s="72"/>
      <c r="DG2475" s="72"/>
      <c r="DH2475" s="78">
        <f t="shared" si="1109"/>
        <v>99.89</v>
      </c>
      <c r="DJ2475" s="77">
        <f t="shared" si="1086"/>
        <v>0.10999999999999943</v>
      </c>
      <c r="DK2475" s="72"/>
      <c r="DL2475" s="51" t="s">
        <v>827</v>
      </c>
      <c r="DO2475" s="358">
        <v>0.11600000000000001</v>
      </c>
      <c r="DP2475" s="72">
        <v>1E-3</v>
      </c>
      <c r="DQ2475" s="374"/>
      <c r="DR2475" s="72"/>
      <c r="DU2475" s="52"/>
      <c r="DX2475" s="75">
        <f t="shared" si="1087"/>
        <v>77.044749224146557</v>
      </c>
      <c r="DY2475" s="51">
        <f t="shared" si="1088"/>
        <v>0.38041846030633697</v>
      </c>
      <c r="DZ2475" s="75">
        <f t="shared" si="1089"/>
        <v>6.0066072679947936E-2</v>
      </c>
      <c r="EA2475" s="51">
        <f t="shared" si="1090"/>
        <v>2.0022024226649313E-2</v>
      </c>
      <c r="EB2475" s="75">
        <f t="shared" si="1091"/>
        <v>12.774051456602262</v>
      </c>
      <c r="EC2475" s="51">
        <f t="shared" si="1092"/>
        <v>0.15016518169986987</v>
      </c>
      <c r="ED2475" s="75">
        <f t="shared" si="1093"/>
        <v>0.94103513865251776</v>
      </c>
      <c r="EE2475" s="51">
        <f t="shared" si="1094"/>
        <v>0</v>
      </c>
      <c r="EF2475" s="75">
        <f t="shared" si="1095"/>
        <v>0</v>
      </c>
      <c r="EG2475" s="51" t="e">
        <f t="shared" si="1096"/>
        <v>#DIV/0!</v>
      </c>
      <c r="EH2475" s="75">
        <f t="shared" si="1097"/>
        <v>3.0033036339973968E-2</v>
      </c>
      <c r="EI2475" s="51">
        <f t="shared" si="1098"/>
        <v>1.0011012113324657E-2</v>
      </c>
      <c r="EJ2475" s="75">
        <f t="shared" si="1099"/>
        <v>0.53058364200620689</v>
      </c>
      <c r="EK2475" s="51">
        <f t="shared" si="1100"/>
        <v>3.0033036339973972E-2</v>
      </c>
      <c r="EL2475" s="75">
        <f t="shared" si="1101"/>
        <v>3.974371808989889</v>
      </c>
      <c r="EM2475" s="51">
        <f t="shared" si="1102"/>
        <v>0.26028631494644106</v>
      </c>
      <c r="EN2475" s="75">
        <f t="shared" si="1103"/>
        <v>4.645109620582641</v>
      </c>
      <c r="EO2475" s="51">
        <f t="shared" si="1104"/>
        <v>0.12013214535989589</v>
      </c>
      <c r="EP2475" s="75">
        <f t="shared" si="1105"/>
        <v>0</v>
      </c>
      <c r="EQ2475" s="51" t="e">
        <f t="shared" si="1106"/>
        <v>#DIV/0!</v>
      </c>
      <c r="ER2475" s="51">
        <f t="shared" si="1107"/>
        <v>100</v>
      </c>
      <c r="ES2475" s="51">
        <f t="shared" si="1108"/>
        <v>0</v>
      </c>
    </row>
    <row r="2476" spans="1:149" x14ac:dyDescent="0.45">
      <c r="A2476" s="78" t="s">
        <v>1493</v>
      </c>
      <c r="B2476" s="174" t="s">
        <v>904</v>
      </c>
      <c r="C2476" s="51" t="s">
        <v>3585</v>
      </c>
      <c r="D2476" s="51" t="s">
        <v>3865</v>
      </c>
      <c r="E2476" s="78" t="s">
        <v>1530</v>
      </c>
      <c r="F2476" s="78" t="s">
        <v>3127</v>
      </c>
      <c r="G2476" s="72" t="s">
        <v>3392</v>
      </c>
      <c r="H2476" s="78"/>
      <c r="I2476" s="78">
        <v>359</v>
      </c>
      <c r="J2476" s="300">
        <v>9.8000000000000004E-2</v>
      </c>
      <c r="K2476" s="78"/>
      <c r="L2476" s="300">
        <v>750</v>
      </c>
      <c r="M2476" s="72">
        <v>4</v>
      </c>
      <c r="O2476" s="72"/>
      <c r="P2476" s="72" t="s">
        <v>1374</v>
      </c>
      <c r="AA2476" s="195"/>
      <c r="AB2476" s="195"/>
      <c r="AC2476" s="195"/>
      <c r="AD2476" s="72"/>
      <c r="AE2476" s="316">
        <v>1</v>
      </c>
      <c r="AF2476" s="195"/>
      <c r="AG2476" s="195">
        <v>0</v>
      </c>
      <c r="AH2476" s="72"/>
      <c r="AR2476" s="53">
        <v>0.99970000000000003</v>
      </c>
      <c r="AT2476" s="77"/>
      <c r="AU2476" s="276">
        <v>0.98</v>
      </c>
      <c r="AV2476" s="276"/>
      <c r="AW2476" s="276">
        <v>0.97970599999999997</v>
      </c>
      <c r="AX2476" s="95"/>
      <c r="AY2476" s="276"/>
      <c r="AZ2476" s="95"/>
      <c r="BB2476" s="80" t="s">
        <v>3412</v>
      </c>
      <c r="BC2476" s="270" t="s">
        <v>1126</v>
      </c>
      <c r="BD2476" s="72">
        <v>74.88</v>
      </c>
      <c r="BE2476" s="72">
        <v>0.38</v>
      </c>
      <c r="BF2476" s="72">
        <v>0.2</v>
      </c>
      <c r="BG2476" s="72">
        <v>0.02</v>
      </c>
      <c r="BH2476" s="72">
        <v>13.39</v>
      </c>
      <c r="BI2476" s="72">
        <v>0.15</v>
      </c>
      <c r="BJ2476" s="72"/>
      <c r="BK2476" s="72"/>
      <c r="BL2476" s="72"/>
      <c r="BM2476" s="72"/>
      <c r="BN2476" s="72">
        <v>1.46</v>
      </c>
      <c r="BO2476" s="72"/>
      <c r="BP2476" s="72"/>
      <c r="BQ2476" s="72"/>
      <c r="BR2476" s="72">
        <v>0.13</v>
      </c>
      <c r="BS2476" s="72">
        <v>0.01</v>
      </c>
      <c r="BT2476" s="72"/>
      <c r="BU2476" s="72"/>
      <c r="BV2476" s="72"/>
      <c r="BW2476" s="72"/>
      <c r="BX2476" s="72">
        <v>0.62</v>
      </c>
      <c r="BY2476" s="72">
        <v>0.03</v>
      </c>
      <c r="BZ2476" s="72">
        <v>4.2300000000000004</v>
      </c>
      <c r="CA2476" s="72">
        <v>0.26</v>
      </c>
      <c r="CB2476" s="72">
        <v>4.9800000000000004</v>
      </c>
      <c r="CC2476" s="72">
        <v>0.12</v>
      </c>
      <c r="CD2476" s="72"/>
      <c r="CE2476" s="72"/>
      <c r="CF2476" s="72"/>
      <c r="CG2476" s="72"/>
      <c r="CH2476" s="72"/>
      <c r="CI2476" s="72"/>
      <c r="CJ2476" s="72"/>
      <c r="CK2476" s="72"/>
      <c r="CL2476" s="72"/>
      <c r="CM2476" s="72"/>
      <c r="CN2476" s="72"/>
      <c r="CO2476" s="72"/>
      <c r="CP2476" s="72"/>
      <c r="CQ2476" s="72"/>
      <c r="CR2476" s="72"/>
      <c r="CS2476" s="72"/>
      <c r="CT2476" s="72"/>
      <c r="CU2476" s="72"/>
      <c r="CV2476" s="72"/>
      <c r="CW2476" s="72"/>
      <c r="CX2476" s="72"/>
      <c r="CY2476" s="72"/>
      <c r="CZ2476" s="72"/>
      <c r="DA2476" s="72"/>
      <c r="DB2476" s="72"/>
      <c r="DC2476" s="72"/>
      <c r="DD2476" s="72"/>
      <c r="DE2476" s="72"/>
      <c r="DF2476" s="72"/>
      <c r="DG2476" s="72"/>
      <c r="DH2476" s="78">
        <f t="shared" si="1109"/>
        <v>99.89</v>
      </c>
      <c r="DJ2476" s="77">
        <f t="shared" si="1086"/>
        <v>0.10999999999999943</v>
      </c>
      <c r="DK2476" s="72"/>
      <c r="DL2476" s="51" t="s">
        <v>827</v>
      </c>
      <c r="DO2476" s="358">
        <v>0.115</v>
      </c>
      <c r="DP2476" s="72">
        <v>1E-3</v>
      </c>
      <c r="DQ2476" s="374"/>
      <c r="DR2476" s="72"/>
      <c r="DU2476" s="52"/>
      <c r="DX2476" s="75">
        <f t="shared" si="1087"/>
        <v>74.962458704575027</v>
      </c>
      <c r="DY2476" s="51">
        <f t="shared" si="1088"/>
        <v>0.38041846030633697</v>
      </c>
      <c r="DZ2476" s="75">
        <f t="shared" si="1089"/>
        <v>0.20022024226649315</v>
      </c>
      <c r="EA2476" s="51">
        <f t="shared" si="1090"/>
        <v>2.0022024226649313E-2</v>
      </c>
      <c r="EB2476" s="75">
        <f t="shared" si="1091"/>
        <v>13.404745219741718</v>
      </c>
      <c r="EC2476" s="51">
        <f t="shared" si="1092"/>
        <v>0.15016518169986989</v>
      </c>
      <c r="ED2476" s="75">
        <f t="shared" si="1093"/>
        <v>1.4616077685453999</v>
      </c>
      <c r="EE2476" s="51">
        <f t="shared" si="1094"/>
        <v>0</v>
      </c>
      <c r="EF2476" s="75">
        <f t="shared" si="1095"/>
        <v>0</v>
      </c>
      <c r="EG2476" s="51" t="e">
        <f t="shared" si="1096"/>
        <v>#DIV/0!</v>
      </c>
      <c r="EH2476" s="75">
        <f t="shared" si="1097"/>
        <v>0.13014315747322056</v>
      </c>
      <c r="EI2476" s="51">
        <f t="shared" si="1098"/>
        <v>1.0011012113324658E-2</v>
      </c>
      <c r="EJ2476" s="75">
        <f t="shared" si="1099"/>
        <v>0.62068275102612869</v>
      </c>
      <c r="EK2476" s="51">
        <f t="shared" si="1100"/>
        <v>3.0033036339973968E-2</v>
      </c>
      <c r="EL2476" s="75">
        <f t="shared" si="1101"/>
        <v>4.2346581239363301</v>
      </c>
      <c r="EM2476" s="51">
        <f t="shared" si="1102"/>
        <v>0.26028631494644111</v>
      </c>
      <c r="EN2476" s="75">
        <f t="shared" si="1103"/>
        <v>4.9854840324356795</v>
      </c>
      <c r="EO2476" s="51">
        <f t="shared" si="1104"/>
        <v>0.12013214535989589</v>
      </c>
      <c r="EP2476" s="75">
        <f t="shared" si="1105"/>
        <v>0</v>
      </c>
      <c r="EQ2476" s="51" t="e">
        <f t="shared" si="1106"/>
        <v>#DIV/0!</v>
      </c>
      <c r="ER2476" s="51">
        <f t="shared" si="1107"/>
        <v>100</v>
      </c>
      <c r="ES2476" s="51">
        <f t="shared" si="1108"/>
        <v>0</v>
      </c>
    </row>
    <row r="2477" spans="1:149" x14ac:dyDescent="0.45">
      <c r="A2477" s="78" t="s">
        <v>1493</v>
      </c>
      <c r="B2477" s="174" t="s">
        <v>904</v>
      </c>
      <c r="C2477" s="51" t="s">
        <v>3585</v>
      </c>
      <c r="D2477" s="51" t="s">
        <v>3864</v>
      </c>
      <c r="E2477" s="78" t="s">
        <v>1530</v>
      </c>
      <c r="F2477" s="78" t="s">
        <v>3128</v>
      </c>
      <c r="G2477" s="72" t="s">
        <v>3392</v>
      </c>
      <c r="H2477" s="78"/>
      <c r="I2477" s="78">
        <v>315</v>
      </c>
      <c r="J2477" s="300">
        <v>9.8000000000000004E-2</v>
      </c>
      <c r="K2477" s="78"/>
      <c r="L2477" s="300">
        <v>851</v>
      </c>
      <c r="M2477" s="72">
        <v>4</v>
      </c>
      <c r="O2477" s="72"/>
      <c r="P2477" s="72" t="s">
        <v>1374</v>
      </c>
      <c r="AA2477" s="195"/>
      <c r="AB2477" s="195"/>
      <c r="AC2477" s="195"/>
      <c r="AD2477" s="72"/>
      <c r="AE2477" s="316">
        <v>1</v>
      </c>
      <c r="AF2477" s="195"/>
      <c r="AG2477" s="195">
        <v>0</v>
      </c>
      <c r="AH2477" s="72"/>
      <c r="AR2477" s="53">
        <v>0.99980000000000002</v>
      </c>
      <c r="AT2477" s="77"/>
      <c r="AU2477" s="276">
        <v>0.98</v>
      </c>
      <c r="AV2477" s="276"/>
      <c r="AW2477" s="276">
        <v>0.97980400000000001</v>
      </c>
      <c r="AX2477" s="95"/>
      <c r="AY2477" s="276"/>
      <c r="AZ2477" s="95"/>
      <c r="BB2477" s="80" t="s">
        <v>3412</v>
      </c>
      <c r="BC2477" s="270" t="s">
        <v>1126</v>
      </c>
      <c r="BD2477" s="72">
        <v>76.97</v>
      </c>
      <c r="BE2477" s="72">
        <v>0.38</v>
      </c>
      <c r="BF2477" s="72">
        <v>0.06</v>
      </c>
      <c r="BG2477" s="72">
        <v>0.02</v>
      </c>
      <c r="BH2477" s="72">
        <v>12.76</v>
      </c>
      <c r="BI2477" s="72">
        <v>0.15</v>
      </c>
      <c r="BJ2477" s="72"/>
      <c r="BK2477" s="72"/>
      <c r="BL2477" s="72"/>
      <c r="BM2477" s="72"/>
      <c r="BN2477" s="72">
        <v>0.94</v>
      </c>
      <c r="BO2477" s="72"/>
      <c r="BP2477" s="72"/>
      <c r="BQ2477" s="72"/>
      <c r="BR2477" s="72">
        <v>0.03</v>
      </c>
      <c r="BS2477" s="72">
        <v>0.01</v>
      </c>
      <c r="BT2477" s="72"/>
      <c r="BU2477" s="72"/>
      <c r="BV2477" s="72"/>
      <c r="BW2477" s="72"/>
      <c r="BX2477" s="72">
        <v>0.53</v>
      </c>
      <c r="BY2477" s="72">
        <v>0.03</v>
      </c>
      <c r="BZ2477" s="72">
        <v>3.97</v>
      </c>
      <c r="CA2477" s="72">
        <v>0.26</v>
      </c>
      <c r="CB2477" s="72">
        <v>4.6399999999999997</v>
      </c>
      <c r="CC2477" s="72">
        <v>0.12</v>
      </c>
      <c r="CD2477" s="72"/>
      <c r="CE2477" s="72"/>
      <c r="CF2477" s="72"/>
      <c r="CG2477" s="72"/>
      <c r="CH2477" s="72"/>
      <c r="CI2477" s="72"/>
      <c r="CJ2477" s="72"/>
      <c r="CK2477" s="72"/>
      <c r="CL2477" s="72"/>
      <c r="CM2477" s="72"/>
      <c r="CN2477" s="72"/>
      <c r="CO2477" s="72"/>
      <c r="CP2477" s="72"/>
      <c r="CQ2477" s="72"/>
      <c r="CR2477" s="72"/>
      <c r="CS2477" s="72"/>
      <c r="CT2477" s="72"/>
      <c r="CU2477" s="72"/>
      <c r="CV2477" s="72"/>
      <c r="CW2477" s="72"/>
      <c r="CX2477" s="72"/>
      <c r="CY2477" s="72"/>
      <c r="CZ2477" s="72"/>
      <c r="DA2477" s="72"/>
      <c r="DB2477" s="72"/>
      <c r="DC2477" s="72"/>
      <c r="DD2477" s="72"/>
      <c r="DE2477" s="72"/>
      <c r="DF2477" s="72"/>
      <c r="DG2477" s="72"/>
      <c r="DH2477" s="78">
        <f t="shared" si="1109"/>
        <v>99.9</v>
      </c>
      <c r="DJ2477" s="77">
        <f t="shared" si="1086"/>
        <v>9.9999999999994316E-2</v>
      </c>
      <c r="DK2477" s="72"/>
      <c r="DL2477" s="51" t="s">
        <v>827</v>
      </c>
      <c r="DO2477" s="358">
        <v>0.106</v>
      </c>
      <c r="DP2477" s="72">
        <v>1E-3</v>
      </c>
      <c r="DQ2477" s="374"/>
      <c r="DR2477" s="72"/>
      <c r="DU2477" s="52"/>
      <c r="DX2477" s="75">
        <f t="shared" si="1087"/>
        <v>77.047047047047045</v>
      </c>
      <c r="DY2477" s="51">
        <f t="shared" si="1088"/>
        <v>0.38038038038038036</v>
      </c>
      <c r="DZ2477" s="75">
        <f t="shared" si="1089"/>
        <v>6.006006006006006E-2</v>
      </c>
      <c r="EA2477" s="51">
        <f t="shared" si="1090"/>
        <v>2.0020020020020023E-2</v>
      </c>
      <c r="EB2477" s="75">
        <f t="shared" si="1091"/>
        <v>12.772772772772772</v>
      </c>
      <c r="EC2477" s="51">
        <f t="shared" si="1092"/>
        <v>0.15015015015015015</v>
      </c>
      <c r="ED2477" s="75">
        <f t="shared" si="1093"/>
        <v>0.94094094094094083</v>
      </c>
      <c r="EE2477" s="51">
        <f t="shared" si="1094"/>
        <v>0</v>
      </c>
      <c r="EF2477" s="75">
        <f t="shared" si="1095"/>
        <v>0</v>
      </c>
      <c r="EG2477" s="51" t="e">
        <f t="shared" si="1096"/>
        <v>#DIV/0!</v>
      </c>
      <c r="EH2477" s="75">
        <f t="shared" si="1097"/>
        <v>3.003003003003003E-2</v>
      </c>
      <c r="EI2477" s="51">
        <f t="shared" si="1098"/>
        <v>1.0010010010010012E-2</v>
      </c>
      <c r="EJ2477" s="75">
        <f t="shared" si="1099"/>
        <v>0.53053053053053056</v>
      </c>
      <c r="EK2477" s="51">
        <f t="shared" si="1100"/>
        <v>3.003003003003003E-2</v>
      </c>
      <c r="EL2477" s="75">
        <f t="shared" si="1101"/>
        <v>3.9739739739739739</v>
      </c>
      <c r="EM2477" s="51">
        <f t="shared" si="1102"/>
        <v>0.26026026026026022</v>
      </c>
      <c r="EN2477" s="75">
        <f t="shared" si="1103"/>
        <v>4.6446446446446439</v>
      </c>
      <c r="EO2477" s="51">
        <f t="shared" si="1104"/>
        <v>0.12012012012012011</v>
      </c>
      <c r="EP2477" s="75">
        <f t="shared" si="1105"/>
        <v>0</v>
      </c>
      <c r="EQ2477" s="51" t="e">
        <f t="shared" si="1106"/>
        <v>#DIV/0!</v>
      </c>
      <c r="ER2477" s="51">
        <f t="shared" si="1107"/>
        <v>100</v>
      </c>
      <c r="ES2477" s="51">
        <f t="shared" si="1108"/>
        <v>0</v>
      </c>
    </row>
    <row r="2478" spans="1:149" x14ac:dyDescent="0.45">
      <c r="A2478" s="78" t="s">
        <v>1493</v>
      </c>
      <c r="B2478" s="174" t="s">
        <v>904</v>
      </c>
      <c r="C2478" s="51" t="s">
        <v>3585</v>
      </c>
      <c r="D2478" s="51" t="s">
        <v>3865</v>
      </c>
      <c r="E2478" s="78" t="s">
        <v>1530</v>
      </c>
      <c r="F2478" s="78" t="s">
        <v>3129</v>
      </c>
      <c r="G2478" s="72" t="s">
        <v>3392</v>
      </c>
      <c r="H2478" s="78"/>
      <c r="I2478" s="78">
        <v>315</v>
      </c>
      <c r="J2478" s="300">
        <v>9.8000000000000004E-2</v>
      </c>
      <c r="K2478" s="78"/>
      <c r="L2478" s="300">
        <v>851</v>
      </c>
      <c r="M2478" s="72">
        <v>4</v>
      </c>
      <c r="O2478" s="72"/>
      <c r="P2478" s="72" t="s">
        <v>1374</v>
      </c>
      <c r="AA2478" s="195"/>
      <c r="AB2478" s="195"/>
      <c r="AC2478" s="195"/>
      <c r="AD2478" s="72"/>
      <c r="AE2478" s="316">
        <v>1</v>
      </c>
      <c r="AF2478" s="195"/>
      <c r="AG2478" s="195">
        <v>0</v>
      </c>
      <c r="AH2478" s="72"/>
      <c r="AR2478" s="53">
        <v>0.99980000000000002</v>
      </c>
      <c r="AT2478" s="77"/>
      <c r="AU2478" s="276">
        <v>0.98</v>
      </c>
      <c r="AV2478" s="276"/>
      <c r="AW2478" s="276">
        <v>0.97980400000000001</v>
      </c>
      <c r="AX2478" s="95"/>
      <c r="AY2478" s="276"/>
      <c r="AZ2478" s="95"/>
      <c r="BB2478" s="80" t="s">
        <v>3412</v>
      </c>
      <c r="BC2478" s="270" t="s">
        <v>1126</v>
      </c>
      <c r="BD2478" s="72">
        <v>74.88</v>
      </c>
      <c r="BE2478" s="72">
        <v>0.38</v>
      </c>
      <c r="BF2478" s="72">
        <v>0.2</v>
      </c>
      <c r="BG2478" s="72">
        <v>0.02</v>
      </c>
      <c r="BH2478" s="72">
        <v>13.39</v>
      </c>
      <c r="BI2478" s="72">
        <v>0.15</v>
      </c>
      <c r="BJ2478" s="72"/>
      <c r="BK2478" s="72"/>
      <c r="BL2478" s="72"/>
      <c r="BM2478" s="72"/>
      <c r="BN2478" s="72">
        <v>1.46</v>
      </c>
      <c r="BO2478" s="72"/>
      <c r="BP2478" s="72"/>
      <c r="BQ2478" s="72"/>
      <c r="BR2478" s="72">
        <v>0.13</v>
      </c>
      <c r="BS2478" s="72">
        <v>0.01</v>
      </c>
      <c r="BT2478" s="72"/>
      <c r="BU2478" s="72"/>
      <c r="BV2478" s="72"/>
      <c r="BW2478" s="72"/>
      <c r="BX2478" s="72">
        <v>0.62</v>
      </c>
      <c r="BY2478" s="72">
        <v>0.03</v>
      </c>
      <c r="BZ2478" s="72">
        <v>4.2300000000000004</v>
      </c>
      <c r="CA2478" s="72">
        <v>0.26</v>
      </c>
      <c r="CB2478" s="72">
        <v>4.9800000000000004</v>
      </c>
      <c r="CC2478" s="72">
        <v>0.12</v>
      </c>
      <c r="CD2478" s="72"/>
      <c r="CE2478" s="72"/>
      <c r="CF2478" s="72"/>
      <c r="CG2478" s="72"/>
      <c r="CH2478" s="72"/>
      <c r="CI2478" s="72"/>
      <c r="CJ2478" s="72"/>
      <c r="CK2478" s="72"/>
      <c r="CL2478" s="72"/>
      <c r="CM2478" s="72"/>
      <c r="CN2478" s="72"/>
      <c r="CO2478" s="72"/>
      <c r="CP2478" s="72"/>
      <c r="CQ2478" s="72"/>
      <c r="CR2478" s="72"/>
      <c r="CS2478" s="72"/>
      <c r="CT2478" s="72"/>
      <c r="CU2478" s="72"/>
      <c r="CV2478" s="72"/>
      <c r="CW2478" s="72"/>
      <c r="CX2478" s="72"/>
      <c r="CY2478" s="72"/>
      <c r="CZ2478" s="72"/>
      <c r="DA2478" s="72"/>
      <c r="DB2478" s="72"/>
      <c r="DC2478" s="72"/>
      <c r="DD2478" s="72"/>
      <c r="DE2478" s="72"/>
      <c r="DF2478" s="72"/>
      <c r="DG2478" s="72"/>
      <c r="DH2478" s="78">
        <f t="shared" si="1109"/>
        <v>99.89</v>
      </c>
      <c r="DJ2478" s="77">
        <f t="shared" si="1086"/>
        <v>0.10999999999999943</v>
      </c>
      <c r="DK2478" s="72"/>
      <c r="DL2478" s="51" t="s">
        <v>827</v>
      </c>
      <c r="DO2478" s="358">
        <v>0.106</v>
      </c>
      <c r="DP2478" s="72">
        <v>1E-3</v>
      </c>
      <c r="DQ2478" s="374"/>
      <c r="DR2478" s="72"/>
      <c r="DU2478" s="52"/>
      <c r="DX2478" s="75">
        <f t="shared" si="1087"/>
        <v>74.962458704575027</v>
      </c>
      <c r="DY2478" s="51">
        <f t="shared" si="1088"/>
        <v>0.38041846030633697</v>
      </c>
      <c r="DZ2478" s="75">
        <f t="shared" si="1089"/>
        <v>0.20022024226649315</v>
      </c>
      <c r="EA2478" s="51">
        <f t="shared" si="1090"/>
        <v>2.0022024226649313E-2</v>
      </c>
      <c r="EB2478" s="75">
        <f t="shared" si="1091"/>
        <v>13.404745219741718</v>
      </c>
      <c r="EC2478" s="51">
        <f t="shared" si="1092"/>
        <v>0.15016518169986989</v>
      </c>
      <c r="ED2478" s="75">
        <f t="shared" si="1093"/>
        <v>1.4616077685453999</v>
      </c>
      <c r="EE2478" s="51">
        <f t="shared" si="1094"/>
        <v>0</v>
      </c>
      <c r="EF2478" s="75">
        <f t="shared" si="1095"/>
        <v>0</v>
      </c>
      <c r="EG2478" s="51" t="e">
        <f t="shared" si="1096"/>
        <v>#DIV/0!</v>
      </c>
      <c r="EH2478" s="75">
        <f t="shared" si="1097"/>
        <v>0.13014315747322056</v>
      </c>
      <c r="EI2478" s="51">
        <f t="shared" si="1098"/>
        <v>1.0011012113324658E-2</v>
      </c>
      <c r="EJ2478" s="75">
        <f t="shared" si="1099"/>
        <v>0.62068275102612869</v>
      </c>
      <c r="EK2478" s="51">
        <f t="shared" si="1100"/>
        <v>3.0033036339973968E-2</v>
      </c>
      <c r="EL2478" s="75">
        <f t="shared" si="1101"/>
        <v>4.2346581239363301</v>
      </c>
      <c r="EM2478" s="51">
        <f t="shared" si="1102"/>
        <v>0.26028631494644111</v>
      </c>
      <c r="EN2478" s="75">
        <f t="shared" si="1103"/>
        <v>4.9854840324356795</v>
      </c>
      <c r="EO2478" s="51">
        <f t="shared" si="1104"/>
        <v>0.12013214535989589</v>
      </c>
      <c r="EP2478" s="75">
        <f t="shared" si="1105"/>
        <v>0</v>
      </c>
      <c r="EQ2478" s="51" t="e">
        <f t="shared" si="1106"/>
        <v>#DIV/0!</v>
      </c>
      <c r="ER2478" s="51">
        <f t="shared" si="1107"/>
        <v>100</v>
      </c>
      <c r="ES2478" s="51">
        <f t="shared" si="1108"/>
        <v>0</v>
      </c>
    </row>
    <row r="2479" spans="1:149" x14ac:dyDescent="0.45">
      <c r="A2479" s="78" t="s">
        <v>1493</v>
      </c>
      <c r="B2479" s="174" t="s">
        <v>904</v>
      </c>
      <c r="C2479" s="51" t="s">
        <v>3585</v>
      </c>
      <c r="D2479" s="51" t="s">
        <v>3807</v>
      </c>
      <c r="E2479" s="78" t="s">
        <v>1530</v>
      </c>
      <c r="F2479" s="78" t="s">
        <v>3130</v>
      </c>
      <c r="G2479" s="72" t="s">
        <v>3392</v>
      </c>
      <c r="H2479" s="78"/>
      <c r="I2479" s="78">
        <v>315</v>
      </c>
      <c r="J2479" s="300">
        <v>9.8000000000000004E-2</v>
      </c>
      <c r="K2479" s="78"/>
      <c r="L2479" s="300">
        <v>851</v>
      </c>
      <c r="M2479" s="72">
        <v>4</v>
      </c>
      <c r="O2479" s="72"/>
      <c r="P2479" s="72" t="s">
        <v>1374</v>
      </c>
      <c r="AA2479" s="195"/>
      <c r="AB2479" s="195"/>
      <c r="AC2479" s="195"/>
      <c r="AD2479" s="72"/>
      <c r="AE2479" s="316">
        <v>1</v>
      </c>
      <c r="AF2479" s="195"/>
      <c r="AG2479" s="195">
        <v>0</v>
      </c>
      <c r="AH2479" s="72"/>
      <c r="AR2479" s="53">
        <v>0.99980000000000002</v>
      </c>
      <c r="AT2479" s="77"/>
      <c r="AU2479" s="276">
        <v>0.98</v>
      </c>
      <c r="AV2479" s="276"/>
      <c r="AW2479" s="276">
        <v>0.97980400000000001</v>
      </c>
      <c r="AX2479" s="95"/>
      <c r="AY2479" s="276"/>
      <c r="AZ2479" s="95"/>
      <c r="BB2479" s="80" t="s">
        <v>3412</v>
      </c>
      <c r="BC2479" s="270" t="s">
        <v>1126</v>
      </c>
      <c r="BD2479" s="72">
        <v>76.56</v>
      </c>
      <c r="BE2479" s="72">
        <v>0.38</v>
      </c>
      <c r="BF2479" s="72">
        <v>0.03</v>
      </c>
      <c r="BG2479" s="72">
        <v>0.02</v>
      </c>
      <c r="BH2479" s="72">
        <v>13.52</v>
      </c>
      <c r="BI2479" s="72">
        <v>0.15</v>
      </c>
      <c r="BJ2479" s="72"/>
      <c r="BK2479" s="72"/>
      <c r="BL2479" s="72"/>
      <c r="BM2479" s="72"/>
      <c r="BN2479" s="72">
        <v>0.02</v>
      </c>
      <c r="BO2479" s="72"/>
      <c r="BP2479" s="72"/>
      <c r="BQ2479" s="72"/>
      <c r="BR2479" s="72">
        <v>0.01</v>
      </c>
      <c r="BS2479" s="72">
        <v>0.01</v>
      </c>
      <c r="BT2479" s="72"/>
      <c r="BU2479" s="72"/>
      <c r="BV2479" s="72"/>
      <c r="BW2479" s="72"/>
      <c r="BX2479" s="72">
        <v>0.01</v>
      </c>
      <c r="BY2479" s="72">
        <v>0.03</v>
      </c>
      <c r="BZ2479" s="72">
        <v>4.57</v>
      </c>
      <c r="CA2479" s="72">
        <v>0.26</v>
      </c>
      <c r="CB2479" s="72">
        <v>5.19</v>
      </c>
      <c r="CC2479" s="72">
        <v>0.12</v>
      </c>
      <c r="CD2479" s="72"/>
      <c r="CE2479" s="72"/>
      <c r="CF2479" s="72"/>
      <c r="CG2479" s="72"/>
      <c r="CH2479" s="72"/>
      <c r="CI2479" s="72"/>
      <c r="CJ2479" s="72"/>
      <c r="CK2479" s="72"/>
      <c r="CL2479" s="72"/>
      <c r="CM2479" s="72"/>
      <c r="CN2479" s="72"/>
      <c r="CO2479" s="72"/>
      <c r="CP2479" s="72"/>
      <c r="CQ2479" s="72"/>
      <c r="CR2479" s="72"/>
      <c r="CS2479" s="72"/>
      <c r="CT2479" s="72"/>
      <c r="CU2479" s="72"/>
      <c r="CV2479" s="72"/>
      <c r="CW2479" s="72"/>
      <c r="CX2479" s="72"/>
      <c r="CY2479" s="72"/>
      <c r="CZ2479" s="72"/>
      <c r="DA2479" s="72"/>
      <c r="DB2479" s="72"/>
      <c r="DC2479" s="72"/>
      <c r="DD2479" s="72"/>
      <c r="DE2479" s="72"/>
      <c r="DF2479" s="72"/>
      <c r="DG2479" s="72"/>
      <c r="DH2479" s="78">
        <f t="shared" si="1109"/>
        <v>99.91</v>
      </c>
      <c r="DJ2479" s="77">
        <f t="shared" si="1086"/>
        <v>9.0000000000003411E-2</v>
      </c>
      <c r="DK2479" s="72"/>
      <c r="DL2479" s="51" t="s">
        <v>827</v>
      </c>
      <c r="DO2479" s="358">
        <v>0.10199999999999999</v>
      </c>
      <c r="DP2479" s="72">
        <v>1E-3</v>
      </c>
      <c r="DQ2479" s="374"/>
      <c r="DR2479" s="72"/>
      <c r="DU2479" s="52"/>
      <c r="DX2479" s="75">
        <f t="shared" si="1087"/>
        <v>76.628966069462521</v>
      </c>
      <c r="DY2479" s="51">
        <f t="shared" si="1088"/>
        <v>0.3803423080772696</v>
      </c>
      <c r="DZ2479" s="75">
        <f t="shared" si="1089"/>
        <v>3.0027024321889702E-2</v>
      </c>
      <c r="EA2479" s="51">
        <f t="shared" si="1090"/>
        <v>2.0018016214593138E-2</v>
      </c>
      <c r="EB2479" s="75">
        <f t="shared" si="1091"/>
        <v>13.532178961064959</v>
      </c>
      <c r="EC2479" s="51">
        <f t="shared" si="1092"/>
        <v>0.1501351216094485</v>
      </c>
      <c r="ED2479" s="75">
        <f t="shared" si="1093"/>
        <v>2.0018016214593135E-2</v>
      </c>
      <c r="EE2479" s="51">
        <f t="shared" si="1094"/>
        <v>0</v>
      </c>
      <c r="EF2479" s="75">
        <f t="shared" si="1095"/>
        <v>0</v>
      </c>
      <c r="EG2479" s="51" t="e">
        <f t="shared" si="1096"/>
        <v>#DIV/0!</v>
      </c>
      <c r="EH2479" s="75">
        <f t="shared" si="1097"/>
        <v>1.0009008107296567E-2</v>
      </c>
      <c r="EI2479" s="51">
        <f t="shared" si="1098"/>
        <v>1.0009008107296567E-2</v>
      </c>
      <c r="EJ2479" s="75">
        <f t="shared" si="1099"/>
        <v>1.0009008107296567E-2</v>
      </c>
      <c r="EK2479" s="51">
        <f t="shared" si="1100"/>
        <v>3.0027024321889702E-2</v>
      </c>
      <c r="EL2479" s="75">
        <f t="shared" si="1101"/>
        <v>4.5741167050345322</v>
      </c>
      <c r="EM2479" s="51">
        <f t="shared" si="1102"/>
        <v>0.26023421078971082</v>
      </c>
      <c r="EN2479" s="75">
        <f t="shared" si="1103"/>
        <v>5.1946752076869194</v>
      </c>
      <c r="EO2479" s="51">
        <f t="shared" si="1104"/>
        <v>0.12010809728755882</v>
      </c>
      <c r="EP2479" s="75">
        <f t="shared" si="1105"/>
        <v>0</v>
      </c>
      <c r="EQ2479" s="51" t="e">
        <f t="shared" si="1106"/>
        <v>#DIV/0!</v>
      </c>
      <c r="ER2479" s="51">
        <f t="shared" si="1107"/>
        <v>100</v>
      </c>
      <c r="ES2479" s="51">
        <f t="shared" si="1108"/>
        <v>0</v>
      </c>
    </row>
    <row r="2480" spans="1:149" x14ac:dyDescent="0.45">
      <c r="A2480" s="78" t="s">
        <v>1493</v>
      </c>
      <c r="B2480" s="174" t="s">
        <v>904</v>
      </c>
      <c r="C2480" s="51" t="s">
        <v>3585</v>
      </c>
      <c r="D2480" s="51" t="s">
        <v>3864</v>
      </c>
      <c r="E2480" s="78" t="s">
        <v>1530</v>
      </c>
      <c r="F2480" s="78" t="s">
        <v>3131</v>
      </c>
      <c r="G2480" s="72" t="s">
        <v>3392</v>
      </c>
      <c r="H2480" s="78"/>
      <c r="I2480" s="78">
        <v>241</v>
      </c>
      <c r="J2480" s="300">
        <v>9.8000000000000004E-2</v>
      </c>
      <c r="K2480" s="78"/>
      <c r="L2480" s="300">
        <v>850</v>
      </c>
      <c r="M2480" s="72">
        <v>4</v>
      </c>
      <c r="O2480" s="72"/>
      <c r="P2480" s="72" t="s">
        <v>1374</v>
      </c>
      <c r="AA2480" s="195"/>
      <c r="AB2480" s="195"/>
      <c r="AC2480" s="195"/>
      <c r="AD2480" s="72"/>
      <c r="AE2480" s="316">
        <v>1</v>
      </c>
      <c r="AF2480" s="195"/>
      <c r="AG2480" s="195">
        <v>0</v>
      </c>
      <c r="AH2480" s="72"/>
      <c r="AR2480" s="53">
        <v>0.99980000000000002</v>
      </c>
      <c r="AT2480" s="77"/>
      <c r="AU2480" s="276">
        <v>0.98</v>
      </c>
      <c r="AV2480" s="276"/>
      <c r="AW2480" s="276">
        <v>0.97980400000000001</v>
      </c>
      <c r="AX2480" s="95"/>
      <c r="AY2480" s="276"/>
      <c r="AZ2480" s="95"/>
      <c r="BB2480" s="80" t="s">
        <v>3412</v>
      </c>
      <c r="BC2480" s="270" t="s">
        <v>1126</v>
      </c>
      <c r="BD2480" s="72">
        <v>76.97</v>
      </c>
      <c r="BE2480" s="72">
        <v>0.38</v>
      </c>
      <c r="BF2480" s="72">
        <v>0.06</v>
      </c>
      <c r="BG2480" s="72">
        <v>0.02</v>
      </c>
      <c r="BH2480" s="72">
        <v>12.76</v>
      </c>
      <c r="BI2480" s="72">
        <v>0.15</v>
      </c>
      <c r="BJ2480" s="72"/>
      <c r="BK2480" s="72"/>
      <c r="BL2480" s="72"/>
      <c r="BM2480" s="72"/>
      <c r="BN2480" s="72">
        <v>0.94</v>
      </c>
      <c r="BO2480" s="72"/>
      <c r="BP2480" s="72"/>
      <c r="BQ2480" s="72"/>
      <c r="BR2480" s="72">
        <v>0.03</v>
      </c>
      <c r="BS2480" s="72">
        <v>0.01</v>
      </c>
      <c r="BT2480" s="72"/>
      <c r="BU2480" s="72"/>
      <c r="BV2480" s="72"/>
      <c r="BW2480" s="72"/>
      <c r="BX2480" s="72">
        <v>0.53</v>
      </c>
      <c r="BY2480" s="72">
        <v>0.03</v>
      </c>
      <c r="BZ2480" s="72">
        <v>3.97</v>
      </c>
      <c r="CA2480" s="72">
        <v>0.26</v>
      </c>
      <c r="CB2480" s="72">
        <v>4.6399999999999997</v>
      </c>
      <c r="CC2480" s="72">
        <v>0.12</v>
      </c>
      <c r="CD2480" s="72"/>
      <c r="CE2480" s="72"/>
      <c r="CF2480" s="72"/>
      <c r="CG2480" s="72"/>
      <c r="CH2480" s="72"/>
      <c r="CI2480" s="72"/>
      <c r="CJ2480" s="72"/>
      <c r="CK2480" s="72"/>
      <c r="CL2480" s="72"/>
      <c r="CM2480" s="72"/>
      <c r="CN2480" s="72"/>
      <c r="CO2480" s="72"/>
      <c r="CP2480" s="72"/>
      <c r="CQ2480" s="72"/>
      <c r="CR2480" s="72"/>
      <c r="CS2480" s="72"/>
      <c r="CT2480" s="72"/>
      <c r="CU2480" s="72"/>
      <c r="CV2480" s="72"/>
      <c r="CW2480" s="72"/>
      <c r="CX2480" s="72"/>
      <c r="CY2480" s="72"/>
      <c r="CZ2480" s="72"/>
      <c r="DA2480" s="72"/>
      <c r="DB2480" s="72"/>
      <c r="DC2480" s="72"/>
      <c r="DD2480" s="72"/>
      <c r="DE2480" s="72"/>
      <c r="DF2480" s="72"/>
      <c r="DG2480" s="72"/>
      <c r="DH2480" s="78">
        <f t="shared" si="1109"/>
        <v>99.9</v>
      </c>
      <c r="DJ2480" s="77">
        <f t="shared" si="1086"/>
        <v>9.9999999999994316E-2</v>
      </c>
      <c r="DK2480" s="72"/>
      <c r="DL2480" s="51" t="s">
        <v>827</v>
      </c>
      <c r="DO2480" s="358">
        <v>0.105</v>
      </c>
      <c r="DP2480" s="72">
        <v>1E-3</v>
      </c>
      <c r="DQ2480" s="374"/>
      <c r="DR2480" s="72"/>
      <c r="DU2480" s="52"/>
      <c r="DX2480" s="75">
        <f t="shared" si="1087"/>
        <v>77.047047047047045</v>
      </c>
      <c r="DY2480" s="51">
        <f t="shared" si="1088"/>
        <v>0.38038038038038036</v>
      </c>
      <c r="DZ2480" s="75">
        <f t="shared" si="1089"/>
        <v>6.006006006006006E-2</v>
      </c>
      <c r="EA2480" s="51">
        <f t="shared" si="1090"/>
        <v>2.0020020020020023E-2</v>
      </c>
      <c r="EB2480" s="75">
        <f t="shared" si="1091"/>
        <v>12.772772772772772</v>
      </c>
      <c r="EC2480" s="51">
        <f t="shared" si="1092"/>
        <v>0.15015015015015015</v>
      </c>
      <c r="ED2480" s="75">
        <f t="shared" si="1093"/>
        <v>0.94094094094094083</v>
      </c>
      <c r="EE2480" s="51">
        <f t="shared" si="1094"/>
        <v>0</v>
      </c>
      <c r="EF2480" s="75">
        <f t="shared" si="1095"/>
        <v>0</v>
      </c>
      <c r="EG2480" s="51" t="e">
        <f t="shared" si="1096"/>
        <v>#DIV/0!</v>
      </c>
      <c r="EH2480" s="75">
        <f t="shared" si="1097"/>
        <v>3.003003003003003E-2</v>
      </c>
      <c r="EI2480" s="51">
        <f t="shared" si="1098"/>
        <v>1.0010010010010012E-2</v>
      </c>
      <c r="EJ2480" s="75">
        <f t="shared" si="1099"/>
        <v>0.53053053053053056</v>
      </c>
      <c r="EK2480" s="51">
        <f t="shared" si="1100"/>
        <v>3.003003003003003E-2</v>
      </c>
      <c r="EL2480" s="75">
        <f t="shared" si="1101"/>
        <v>3.9739739739739739</v>
      </c>
      <c r="EM2480" s="51">
        <f t="shared" si="1102"/>
        <v>0.26026026026026022</v>
      </c>
      <c r="EN2480" s="75">
        <f t="shared" si="1103"/>
        <v>4.6446446446446439</v>
      </c>
      <c r="EO2480" s="51">
        <f t="shared" si="1104"/>
        <v>0.12012012012012011</v>
      </c>
      <c r="EP2480" s="75">
        <f t="shared" si="1105"/>
        <v>0</v>
      </c>
      <c r="EQ2480" s="51" t="e">
        <f t="shared" si="1106"/>
        <v>#DIV/0!</v>
      </c>
      <c r="ER2480" s="51">
        <f t="shared" si="1107"/>
        <v>100</v>
      </c>
      <c r="ES2480" s="51">
        <f t="shared" si="1108"/>
        <v>0</v>
      </c>
    </row>
    <row r="2481" spans="1:149" x14ac:dyDescent="0.45">
      <c r="A2481" s="78" t="s">
        <v>1493</v>
      </c>
      <c r="B2481" s="174" t="s">
        <v>904</v>
      </c>
      <c r="C2481" s="51" t="s">
        <v>3585</v>
      </c>
      <c r="D2481" s="51" t="s">
        <v>3865</v>
      </c>
      <c r="E2481" s="78" t="s">
        <v>1530</v>
      </c>
      <c r="F2481" s="78" t="s">
        <v>3132</v>
      </c>
      <c r="G2481" s="72" t="s">
        <v>3392</v>
      </c>
      <c r="H2481" s="78"/>
      <c r="I2481" s="78">
        <v>241</v>
      </c>
      <c r="J2481" s="300">
        <v>9.8000000000000004E-2</v>
      </c>
      <c r="K2481" s="78"/>
      <c r="L2481" s="300">
        <v>850</v>
      </c>
      <c r="M2481" s="72">
        <v>4</v>
      </c>
      <c r="O2481" s="72"/>
      <c r="P2481" s="72" t="s">
        <v>1374</v>
      </c>
      <c r="AA2481" s="195"/>
      <c r="AB2481" s="195"/>
      <c r="AC2481" s="195"/>
      <c r="AD2481" s="72"/>
      <c r="AE2481" s="316">
        <v>1</v>
      </c>
      <c r="AF2481" s="195"/>
      <c r="AG2481" s="195">
        <v>0</v>
      </c>
      <c r="AH2481" s="72"/>
      <c r="AR2481" s="53">
        <v>0.99980000000000002</v>
      </c>
      <c r="AT2481" s="77"/>
      <c r="AU2481" s="276">
        <v>0.98</v>
      </c>
      <c r="AV2481" s="276"/>
      <c r="AW2481" s="276">
        <v>0.97980400000000001</v>
      </c>
      <c r="AX2481" s="95"/>
      <c r="AY2481" s="276"/>
      <c r="AZ2481" s="95"/>
      <c r="BB2481" s="80" t="s">
        <v>3412</v>
      </c>
      <c r="BC2481" s="270" t="s">
        <v>1126</v>
      </c>
      <c r="BD2481" s="72">
        <v>74.88</v>
      </c>
      <c r="BE2481" s="72">
        <v>0.38</v>
      </c>
      <c r="BF2481" s="72">
        <v>0.2</v>
      </c>
      <c r="BG2481" s="72">
        <v>0.02</v>
      </c>
      <c r="BH2481" s="72">
        <v>13.39</v>
      </c>
      <c r="BI2481" s="72">
        <v>0.15</v>
      </c>
      <c r="BJ2481" s="72"/>
      <c r="BK2481" s="72"/>
      <c r="BL2481" s="72"/>
      <c r="BM2481" s="72"/>
      <c r="BN2481" s="72">
        <v>1.46</v>
      </c>
      <c r="BO2481" s="72"/>
      <c r="BP2481" s="72"/>
      <c r="BQ2481" s="72"/>
      <c r="BR2481" s="72">
        <v>0.13</v>
      </c>
      <c r="BS2481" s="72">
        <v>0.01</v>
      </c>
      <c r="BT2481" s="72"/>
      <c r="BU2481" s="72"/>
      <c r="BV2481" s="72"/>
      <c r="BW2481" s="72"/>
      <c r="BX2481" s="72">
        <v>0.62</v>
      </c>
      <c r="BY2481" s="72">
        <v>0.03</v>
      </c>
      <c r="BZ2481" s="72">
        <v>4.2300000000000004</v>
      </c>
      <c r="CA2481" s="72">
        <v>0.26</v>
      </c>
      <c r="CB2481" s="72">
        <v>4.9800000000000004</v>
      </c>
      <c r="CC2481" s="72">
        <v>0.12</v>
      </c>
      <c r="CD2481" s="72"/>
      <c r="CE2481" s="72"/>
      <c r="CF2481" s="72"/>
      <c r="CG2481" s="72"/>
      <c r="CH2481" s="72"/>
      <c r="CI2481" s="72"/>
      <c r="CJ2481" s="72"/>
      <c r="CK2481" s="72"/>
      <c r="CL2481" s="72"/>
      <c r="CM2481" s="72"/>
      <c r="CN2481" s="72"/>
      <c r="CO2481" s="72"/>
      <c r="CP2481" s="72"/>
      <c r="CQ2481" s="72"/>
      <c r="CR2481" s="72"/>
      <c r="CS2481" s="72"/>
      <c r="CT2481" s="72"/>
      <c r="CU2481" s="72"/>
      <c r="CV2481" s="72"/>
      <c r="CW2481" s="72"/>
      <c r="CX2481" s="72"/>
      <c r="CY2481" s="72"/>
      <c r="CZ2481" s="72"/>
      <c r="DA2481" s="72"/>
      <c r="DB2481" s="72"/>
      <c r="DC2481" s="72"/>
      <c r="DD2481" s="72"/>
      <c r="DE2481" s="72"/>
      <c r="DF2481" s="72"/>
      <c r="DG2481" s="72"/>
      <c r="DH2481" s="78">
        <f t="shared" si="1109"/>
        <v>99.89</v>
      </c>
      <c r="DJ2481" s="77">
        <f t="shared" si="1086"/>
        <v>0.10999999999999943</v>
      </c>
      <c r="DK2481" s="72"/>
      <c r="DL2481" s="51" t="s">
        <v>827</v>
      </c>
      <c r="DO2481" s="358">
        <v>0.105</v>
      </c>
      <c r="DP2481" s="72">
        <v>1E-3</v>
      </c>
      <c r="DQ2481" s="374"/>
      <c r="DR2481" s="72"/>
      <c r="DU2481" s="52"/>
      <c r="DX2481" s="75">
        <f t="shared" si="1087"/>
        <v>74.962458704575027</v>
      </c>
      <c r="DY2481" s="51">
        <f t="shared" si="1088"/>
        <v>0.38041846030633697</v>
      </c>
      <c r="DZ2481" s="75">
        <f t="shared" si="1089"/>
        <v>0.20022024226649315</v>
      </c>
      <c r="EA2481" s="51">
        <f t="shared" si="1090"/>
        <v>2.0022024226649313E-2</v>
      </c>
      <c r="EB2481" s="75">
        <f t="shared" si="1091"/>
        <v>13.404745219741718</v>
      </c>
      <c r="EC2481" s="51">
        <f t="shared" si="1092"/>
        <v>0.15016518169986989</v>
      </c>
      <c r="ED2481" s="75">
        <f t="shared" si="1093"/>
        <v>1.4616077685453999</v>
      </c>
      <c r="EE2481" s="51">
        <f t="shared" si="1094"/>
        <v>0</v>
      </c>
      <c r="EF2481" s="75">
        <f t="shared" si="1095"/>
        <v>0</v>
      </c>
      <c r="EG2481" s="51" t="e">
        <f t="shared" si="1096"/>
        <v>#DIV/0!</v>
      </c>
      <c r="EH2481" s="75">
        <f t="shared" si="1097"/>
        <v>0.13014315747322056</v>
      </c>
      <c r="EI2481" s="51">
        <f t="shared" si="1098"/>
        <v>1.0011012113324658E-2</v>
      </c>
      <c r="EJ2481" s="75">
        <f t="shared" si="1099"/>
        <v>0.62068275102612869</v>
      </c>
      <c r="EK2481" s="51">
        <f t="shared" si="1100"/>
        <v>3.0033036339973968E-2</v>
      </c>
      <c r="EL2481" s="75">
        <f t="shared" si="1101"/>
        <v>4.2346581239363301</v>
      </c>
      <c r="EM2481" s="51">
        <f t="shared" si="1102"/>
        <v>0.26028631494644111</v>
      </c>
      <c r="EN2481" s="75">
        <f t="shared" si="1103"/>
        <v>4.9854840324356795</v>
      </c>
      <c r="EO2481" s="51">
        <f t="shared" si="1104"/>
        <v>0.12013214535989589</v>
      </c>
      <c r="EP2481" s="75">
        <f t="shared" si="1105"/>
        <v>0</v>
      </c>
      <c r="EQ2481" s="51" t="e">
        <f t="shared" si="1106"/>
        <v>#DIV/0!</v>
      </c>
      <c r="ER2481" s="51">
        <f t="shared" si="1107"/>
        <v>100</v>
      </c>
      <c r="ES2481" s="51">
        <f t="shared" si="1108"/>
        <v>0</v>
      </c>
    </row>
    <row r="2482" spans="1:149" x14ac:dyDescent="0.45">
      <c r="A2482" s="78" t="s">
        <v>1493</v>
      </c>
      <c r="B2482" s="174" t="s">
        <v>904</v>
      </c>
      <c r="C2482" s="51" t="s">
        <v>3585</v>
      </c>
      <c r="D2482" s="51" t="s">
        <v>3864</v>
      </c>
      <c r="E2482" s="78" t="s">
        <v>1530</v>
      </c>
      <c r="F2482" s="78" t="s">
        <v>3133</v>
      </c>
      <c r="G2482" s="72" t="s">
        <v>3392</v>
      </c>
      <c r="H2482" s="78"/>
      <c r="I2482" s="78">
        <v>61</v>
      </c>
      <c r="J2482" s="300">
        <v>9.8000000000000004E-2</v>
      </c>
      <c r="K2482" s="78"/>
      <c r="L2482" s="300">
        <v>850</v>
      </c>
      <c r="M2482" s="72">
        <v>4</v>
      </c>
      <c r="O2482" s="72"/>
      <c r="P2482" s="72" t="s">
        <v>1374</v>
      </c>
      <c r="AA2482" s="195"/>
      <c r="AB2482" s="195"/>
      <c r="AC2482" s="195"/>
      <c r="AD2482" s="72"/>
      <c r="AE2482" s="316">
        <v>1</v>
      </c>
      <c r="AF2482" s="195"/>
      <c r="AG2482" s="195">
        <v>0</v>
      </c>
      <c r="AH2482" s="72"/>
      <c r="AR2482" s="53">
        <v>0.99980000000000002</v>
      </c>
      <c r="AT2482" s="77"/>
      <c r="AU2482" s="276">
        <v>0.98</v>
      </c>
      <c r="AV2482" s="276"/>
      <c r="AW2482" s="276">
        <v>0.97980400000000001</v>
      </c>
      <c r="AX2482" s="95"/>
      <c r="AY2482" s="276"/>
      <c r="AZ2482" s="95"/>
      <c r="BB2482" s="80" t="s">
        <v>3412</v>
      </c>
      <c r="BC2482" s="270" t="s">
        <v>1126</v>
      </c>
      <c r="BD2482" s="72">
        <v>76.97</v>
      </c>
      <c r="BE2482" s="72">
        <v>0.38</v>
      </c>
      <c r="BF2482" s="72">
        <v>0.06</v>
      </c>
      <c r="BG2482" s="72">
        <v>0.02</v>
      </c>
      <c r="BH2482" s="72">
        <v>12.76</v>
      </c>
      <c r="BI2482" s="72">
        <v>0.15</v>
      </c>
      <c r="BJ2482" s="72"/>
      <c r="BK2482" s="72"/>
      <c r="BL2482" s="72"/>
      <c r="BM2482" s="72"/>
      <c r="BN2482" s="72">
        <v>0.94</v>
      </c>
      <c r="BO2482" s="72"/>
      <c r="BP2482" s="72"/>
      <c r="BQ2482" s="72"/>
      <c r="BR2482" s="72">
        <v>0.03</v>
      </c>
      <c r="BS2482" s="72">
        <v>0.01</v>
      </c>
      <c r="BT2482" s="72"/>
      <c r="BU2482" s="72"/>
      <c r="BV2482" s="72"/>
      <c r="BW2482" s="72"/>
      <c r="BX2482" s="72">
        <v>0.53</v>
      </c>
      <c r="BY2482" s="72">
        <v>0.03</v>
      </c>
      <c r="BZ2482" s="72">
        <v>3.97</v>
      </c>
      <c r="CA2482" s="72">
        <v>0.26</v>
      </c>
      <c r="CB2482" s="72">
        <v>4.6399999999999997</v>
      </c>
      <c r="CC2482" s="72">
        <v>0.12</v>
      </c>
      <c r="CD2482" s="72"/>
      <c r="CE2482" s="72"/>
      <c r="CF2482" s="72"/>
      <c r="CG2482" s="72"/>
      <c r="CH2482" s="72"/>
      <c r="CI2482" s="72"/>
      <c r="CJ2482" s="72"/>
      <c r="CK2482" s="72"/>
      <c r="CL2482" s="72"/>
      <c r="CM2482" s="72"/>
      <c r="CN2482" s="72"/>
      <c r="CO2482" s="72"/>
      <c r="CP2482" s="72"/>
      <c r="CQ2482" s="72"/>
      <c r="CR2482" s="72"/>
      <c r="CS2482" s="72"/>
      <c r="CT2482" s="72"/>
      <c r="CU2482" s="72"/>
      <c r="CV2482" s="72"/>
      <c r="CW2482" s="72"/>
      <c r="CX2482" s="72"/>
      <c r="CY2482" s="72"/>
      <c r="CZ2482" s="72"/>
      <c r="DA2482" s="72"/>
      <c r="DB2482" s="72"/>
      <c r="DC2482" s="72"/>
      <c r="DD2482" s="72"/>
      <c r="DE2482" s="72"/>
      <c r="DF2482" s="72"/>
      <c r="DG2482" s="72"/>
      <c r="DH2482" s="78">
        <f t="shared" si="1109"/>
        <v>99.9</v>
      </c>
      <c r="DJ2482" s="77">
        <f t="shared" si="1086"/>
        <v>9.9999999999994316E-2</v>
      </c>
      <c r="DK2482" s="72"/>
      <c r="DL2482" s="51" t="s">
        <v>827</v>
      </c>
      <c r="DO2482" s="358">
        <v>0.104</v>
      </c>
      <c r="DP2482" s="72">
        <v>1E-3</v>
      </c>
      <c r="DQ2482" s="374"/>
      <c r="DR2482" s="72"/>
      <c r="DU2482" s="52"/>
      <c r="DX2482" s="75">
        <f t="shared" si="1087"/>
        <v>77.047047047047045</v>
      </c>
      <c r="DY2482" s="51">
        <f t="shared" si="1088"/>
        <v>0.38038038038038036</v>
      </c>
      <c r="DZ2482" s="75">
        <f t="shared" si="1089"/>
        <v>6.006006006006006E-2</v>
      </c>
      <c r="EA2482" s="51">
        <f t="shared" si="1090"/>
        <v>2.0020020020020023E-2</v>
      </c>
      <c r="EB2482" s="75">
        <f t="shared" si="1091"/>
        <v>12.772772772772772</v>
      </c>
      <c r="EC2482" s="51">
        <f t="shared" si="1092"/>
        <v>0.15015015015015015</v>
      </c>
      <c r="ED2482" s="75">
        <f t="shared" si="1093"/>
        <v>0.94094094094094083</v>
      </c>
      <c r="EE2482" s="51">
        <f t="shared" si="1094"/>
        <v>0</v>
      </c>
      <c r="EF2482" s="75">
        <f t="shared" si="1095"/>
        <v>0</v>
      </c>
      <c r="EG2482" s="51" t="e">
        <f t="shared" si="1096"/>
        <v>#DIV/0!</v>
      </c>
      <c r="EH2482" s="75">
        <f t="shared" si="1097"/>
        <v>3.003003003003003E-2</v>
      </c>
      <c r="EI2482" s="51">
        <f t="shared" si="1098"/>
        <v>1.0010010010010012E-2</v>
      </c>
      <c r="EJ2482" s="75">
        <f t="shared" si="1099"/>
        <v>0.53053053053053056</v>
      </c>
      <c r="EK2482" s="51">
        <f t="shared" si="1100"/>
        <v>3.003003003003003E-2</v>
      </c>
      <c r="EL2482" s="75">
        <f t="shared" si="1101"/>
        <v>3.9739739739739739</v>
      </c>
      <c r="EM2482" s="51">
        <f t="shared" si="1102"/>
        <v>0.26026026026026022</v>
      </c>
      <c r="EN2482" s="75">
        <f t="shared" si="1103"/>
        <v>4.6446446446446439</v>
      </c>
      <c r="EO2482" s="51">
        <f t="shared" si="1104"/>
        <v>0.12012012012012011</v>
      </c>
      <c r="EP2482" s="75">
        <f t="shared" si="1105"/>
        <v>0</v>
      </c>
      <c r="EQ2482" s="51" t="e">
        <f t="shared" si="1106"/>
        <v>#DIV/0!</v>
      </c>
      <c r="ER2482" s="51">
        <f t="shared" si="1107"/>
        <v>100</v>
      </c>
      <c r="ES2482" s="51">
        <f t="shared" si="1108"/>
        <v>0</v>
      </c>
    </row>
    <row r="2483" spans="1:149" x14ac:dyDescent="0.45">
      <c r="A2483" s="78" t="s">
        <v>1493</v>
      </c>
      <c r="B2483" s="174" t="s">
        <v>904</v>
      </c>
      <c r="C2483" s="51" t="s">
        <v>3585</v>
      </c>
      <c r="D2483" s="51" t="s">
        <v>3865</v>
      </c>
      <c r="E2483" s="78" t="s">
        <v>1530</v>
      </c>
      <c r="F2483" s="78" t="s">
        <v>3134</v>
      </c>
      <c r="G2483" s="72" t="s">
        <v>3392</v>
      </c>
      <c r="H2483" s="78"/>
      <c r="I2483" s="78">
        <v>61</v>
      </c>
      <c r="J2483" s="300">
        <v>9.8000000000000004E-2</v>
      </c>
      <c r="K2483" s="78"/>
      <c r="L2483" s="300">
        <v>850</v>
      </c>
      <c r="M2483" s="72">
        <v>4</v>
      </c>
      <c r="O2483" s="72"/>
      <c r="P2483" s="72" t="s">
        <v>1374</v>
      </c>
      <c r="AA2483" s="195"/>
      <c r="AB2483" s="195"/>
      <c r="AC2483" s="195"/>
      <c r="AD2483" s="72"/>
      <c r="AE2483" s="316">
        <v>1</v>
      </c>
      <c r="AF2483" s="195"/>
      <c r="AG2483" s="195">
        <v>0</v>
      </c>
      <c r="AH2483" s="72"/>
      <c r="AR2483" s="53">
        <v>0.99980000000000002</v>
      </c>
      <c r="AT2483" s="77"/>
      <c r="AU2483" s="276">
        <v>0.98</v>
      </c>
      <c r="AV2483" s="276"/>
      <c r="AW2483" s="276">
        <v>0.97980400000000001</v>
      </c>
      <c r="AX2483" s="95"/>
      <c r="AY2483" s="276"/>
      <c r="AZ2483" s="95"/>
      <c r="BB2483" s="80" t="s">
        <v>3412</v>
      </c>
      <c r="BC2483" s="270" t="s">
        <v>1126</v>
      </c>
      <c r="BD2483" s="72">
        <v>74.89</v>
      </c>
      <c r="BE2483" s="72">
        <v>0.38</v>
      </c>
      <c r="BF2483" s="72">
        <v>0.2</v>
      </c>
      <c r="BG2483" s="72">
        <v>0.02</v>
      </c>
      <c r="BH2483" s="72">
        <v>13.39</v>
      </c>
      <c r="BI2483" s="72">
        <v>0.15</v>
      </c>
      <c r="BJ2483" s="72"/>
      <c r="BK2483" s="72"/>
      <c r="BL2483" s="72"/>
      <c r="BM2483" s="72"/>
      <c r="BN2483" s="72">
        <v>1.46</v>
      </c>
      <c r="BO2483" s="72"/>
      <c r="BP2483" s="72"/>
      <c r="BQ2483" s="72"/>
      <c r="BR2483" s="72">
        <v>0.13</v>
      </c>
      <c r="BS2483" s="72">
        <v>0.01</v>
      </c>
      <c r="BT2483" s="72"/>
      <c r="BU2483" s="72"/>
      <c r="BV2483" s="72"/>
      <c r="BW2483" s="72"/>
      <c r="BX2483" s="72">
        <v>0.62</v>
      </c>
      <c r="BY2483" s="72">
        <v>0.03</v>
      </c>
      <c r="BZ2483" s="72">
        <v>4.2300000000000004</v>
      </c>
      <c r="CA2483" s="72">
        <v>0.26</v>
      </c>
      <c r="CB2483" s="72">
        <v>4.9800000000000004</v>
      </c>
      <c r="CC2483" s="72">
        <v>0.12</v>
      </c>
      <c r="CD2483" s="72"/>
      <c r="CE2483" s="72"/>
      <c r="CF2483" s="72"/>
      <c r="CG2483" s="72"/>
      <c r="CH2483" s="72"/>
      <c r="CI2483" s="72"/>
      <c r="CJ2483" s="72"/>
      <c r="CK2483" s="72"/>
      <c r="CL2483" s="72"/>
      <c r="CM2483" s="72"/>
      <c r="CN2483" s="72"/>
      <c r="CO2483" s="72"/>
      <c r="CP2483" s="72"/>
      <c r="CQ2483" s="72"/>
      <c r="CR2483" s="72"/>
      <c r="CS2483" s="72"/>
      <c r="CT2483" s="72"/>
      <c r="CU2483" s="72"/>
      <c r="CV2483" s="72"/>
      <c r="CW2483" s="72"/>
      <c r="CX2483" s="72"/>
      <c r="CY2483" s="72"/>
      <c r="CZ2483" s="72"/>
      <c r="DA2483" s="72"/>
      <c r="DB2483" s="72"/>
      <c r="DC2483" s="72"/>
      <c r="DD2483" s="72"/>
      <c r="DE2483" s="72"/>
      <c r="DF2483" s="72"/>
      <c r="DG2483" s="72"/>
      <c r="DH2483" s="78">
        <f t="shared" si="1109"/>
        <v>99.9</v>
      </c>
      <c r="DJ2483" s="77">
        <f t="shared" si="1086"/>
        <v>9.9999999999994316E-2</v>
      </c>
      <c r="DK2483" s="72"/>
      <c r="DL2483" s="51" t="s">
        <v>827</v>
      </c>
      <c r="DO2483" s="358">
        <v>0.10299999999999999</v>
      </c>
      <c r="DP2483" s="72">
        <v>1E-3</v>
      </c>
      <c r="DQ2483" s="374"/>
      <c r="DR2483" s="72"/>
      <c r="DU2483" s="52"/>
      <c r="DX2483" s="75">
        <f t="shared" si="1087"/>
        <v>74.964964964964963</v>
      </c>
      <c r="DY2483" s="51">
        <f t="shared" si="1088"/>
        <v>0.38038038038038036</v>
      </c>
      <c r="DZ2483" s="75">
        <f t="shared" si="1089"/>
        <v>0.20020020020020018</v>
      </c>
      <c r="EA2483" s="51">
        <f t="shared" si="1090"/>
        <v>2.0020020020020016E-2</v>
      </c>
      <c r="EB2483" s="75">
        <f t="shared" si="1091"/>
        <v>13.403403403403402</v>
      </c>
      <c r="EC2483" s="51">
        <f t="shared" si="1092"/>
        <v>0.15015015015015012</v>
      </c>
      <c r="ED2483" s="75">
        <f t="shared" si="1093"/>
        <v>1.4614614614614614</v>
      </c>
      <c r="EE2483" s="51">
        <f t="shared" si="1094"/>
        <v>0</v>
      </c>
      <c r="EF2483" s="75">
        <f t="shared" si="1095"/>
        <v>0</v>
      </c>
      <c r="EG2483" s="51" t="e">
        <f t="shared" si="1096"/>
        <v>#DIV/0!</v>
      </c>
      <c r="EH2483" s="75">
        <f t="shared" si="1097"/>
        <v>0.13013013013013014</v>
      </c>
      <c r="EI2483" s="51">
        <f t="shared" si="1098"/>
        <v>1.0010010010010012E-2</v>
      </c>
      <c r="EJ2483" s="75">
        <f t="shared" si="1099"/>
        <v>0.62062062062062051</v>
      </c>
      <c r="EK2483" s="51">
        <f t="shared" si="1100"/>
        <v>3.0030030030030023E-2</v>
      </c>
      <c r="EL2483" s="75">
        <f t="shared" si="1101"/>
        <v>4.2342342342342345</v>
      </c>
      <c r="EM2483" s="51">
        <f t="shared" si="1102"/>
        <v>0.26026026026026028</v>
      </c>
      <c r="EN2483" s="75">
        <f t="shared" si="1103"/>
        <v>4.984984984984985</v>
      </c>
      <c r="EO2483" s="51">
        <f t="shared" si="1104"/>
        <v>0.12012012012012011</v>
      </c>
      <c r="EP2483" s="75">
        <f t="shared" si="1105"/>
        <v>0</v>
      </c>
      <c r="EQ2483" s="51" t="e">
        <f t="shared" si="1106"/>
        <v>#DIV/0!</v>
      </c>
      <c r="ER2483" s="51">
        <f t="shared" si="1107"/>
        <v>100</v>
      </c>
      <c r="ES2483" s="51">
        <f t="shared" si="1108"/>
        <v>0</v>
      </c>
    </row>
    <row r="2484" spans="1:149" x14ac:dyDescent="0.45">
      <c r="A2484" s="78" t="s">
        <v>1493</v>
      </c>
      <c r="B2484" s="174" t="s">
        <v>904</v>
      </c>
      <c r="C2484" s="51" t="s">
        <v>3585</v>
      </c>
      <c r="D2484" s="51" t="s">
        <v>3864</v>
      </c>
      <c r="E2484" s="78" t="s">
        <v>1530</v>
      </c>
      <c r="F2484" s="78" t="s">
        <v>3135</v>
      </c>
      <c r="G2484" s="72" t="s">
        <v>3392</v>
      </c>
      <c r="H2484" s="78"/>
      <c r="I2484" s="78">
        <v>301</v>
      </c>
      <c r="J2484" s="300">
        <v>9.8000000000000004E-2</v>
      </c>
      <c r="K2484" s="78"/>
      <c r="L2484" s="300">
        <v>999</v>
      </c>
      <c r="M2484" s="72">
        <v>4</v>
      </c>
      <c r="O2484" s="72"/>
      <c r="P2484" s="72" t="s">
        <v>1374</v>
      </c>
      <c r="AA2484" s="195"/>
      <c r="AB2484" s="195"/>
      <c r="AC2484" s="195"/>
      <c r="AD2484" s="72"/>
      <c r="AE2484" s="316">
        <v>1</v>
      </c>
      <c r="AF2484" s="195"/>
      <c r="AG2484" s="195">
        <v>0</v>
      </c>
      <c r="AH2484" s="72"/>
      <c r="AR2484" s="53">
        <v>0.99990000000000001</v>
      </c>
      <c r="AT2484" s="77"/>
      <c r="AU2484" s="276">
        <v>0.98</v>
      </c>
      <c r="AV2484" s="276"/>
      <c r="AW2484" s="276">
        <v>0.97990199999999994</v>
      </c>
      <c r="AX2484" s="95"/>
      <c r="AY2484" s="276"/>
      <c r="AZ2484" s="95"/>
      <c r="BB2484" s="80" t="s">
        <v>3412</v>
      </c>
      <c r="BC2484" s="270" t="s">
        <v>1126</v>
      </c>
      <c r="BD2484" s="72">
        <v>76.97</v>
      </c>
      <c r="BE2484" s="72">
        <v>0.38</v>
      </c>
      <c r="BF2484" s="72">
        <v>0.06</v>
      </c>
      <c r="BG2484" s="72">
        <v>0.02</v>
      </c>
      <c r="BH2484" s="72">
        <v>12.76</v>
      </c>
      <c r="BI2484" s="72">
        <v>0.15</v>
      </c>
      <c r="BJ2484" s="72"/>
      <c r="BK2484" s="72"/>
      <c r="BL2484" s="72"/>
      <c r="BM2484" s="72"/>
      <c r="BN2484" s="72">
        <v>0.94</v>
      </c>
      <c r="BO2484" s="72"/>
      <c r="BP2484" s="72"/>
      <c r="BQ2484" s="72"/>
      <c r="BR2484" s="72">
        <v>0.03</v>
      </c>
      <c r="BS2484" s="72">
        <v>0.01</v>
      </c>
      <c r="BT2484" s="72"/>
      <c r="BU2484" s="72"/>
      <c r="BV2484" s="72"/>
      <c r="BW2484" s="72"/>
      <c r="BX2484" s="72">
        <v>0.53</v>
      </c>
      <c r="BY2484" s="72">
        <v>0.03</v>
      </c>
      <c r="BZ2484" s="72">
        <v>3.97</v>
      </c>
      <c r="CA2484" s="72">
        <v>0.26</v>
      </c>
      <c r="CB2484" s="72">
        <v>4.6399999999999997</v>
      </c>
      <c r="CC2484" s="72">
        <v>0.12</v>
      </c>
      <c r="CD2484" s="72"/>
      <c r="CE2484" s="72"/>
      <c r="CF2484" s="72"/>
      <c r="CG2484" s="72"/>
      <c r="CH2484" s="72"/>
      <c r="CI2484" s="72"/>
      <c r="CJ2484" s="72"/>
      <c r="CK2484" s="72"/>
      <c r="CL2484" s="72"/>
      <c r="CM2484" s="72"/>
      <c r="CN2484" s="72"/>
      <c r="CO2484" s="72"/>
      <c r="CP2484" s="72"/>
      <c r="CQ2484" s="72"/>
      <c r="CR2484" s="72"/>
      <c r="CS2484" s="72"/>
      <c r="CT2484" s="72"/>
      <c r="CU2484" s="72"/>
      <c r="CV2484" s="72"/>
      <c r="CW2484" s="72"/>
      <c r="CX2484" s="72"/>
      <c r="CY2484" s="72"/>
      <c r="CZ2484" s="72"/>
      <c r="DA2484" s="72"/>
      <c r="DB2484" s="72"/>
      <c r="DC2484" s="72"/>
      <c r="DD2484" s="72"/>
      <c r="DE2484" s="72"/>
      <c r="DF2484" s="72"/>
      <c r="DG2484" s="72"/>
      <c r="DH2484" s="78">
        <f t="shared" si="1109"/>
        <v>99.9</v>
      </c>
      <c r="DJ2484" s="77">
        <f t="shared" si="1086"/>
        <v>9.9999999999994316E-2</v>
      </c>
      <c r="DK2484" s="72"/>
      <c r="DL2484" s="51" t="s">
        <v>827</v>
      </c>
      <c r="DO2484" s="358">
        <v>0.10199999999999999</v>
      </c>
      <c r="DP2484" s="72">
        <v>1E-3</v>
      </c>
      <c r="DQ2484" s="374"/>
      <c r="DR2484" s="72"/>
      <c r="DU2484" s="52"/>
      <c r="DX2484" s="75">
        <f t="shared" si="1087"/>
        <v>77.047047047047045</v>
      </c>
      <c r="DY2484" s="51">
        <f t="shared" si="1088"/>
        <v>0.38038038038038036</v>
      </c>
      <c r="DZ2484" s="75">
        <f t="shared" si="1089"/>
        <v>6.006006006006006E-2</v>
      </c>
      <c r="EA2484" s="51">
        <f t="shared" si="1090"/>
        <v>2.0020020020020023E-2</v>
      </c>
      <c r="EB2484" s="75">
        <f t="shared" si="1091"/>
        <v>12.772772772772772</v>
      </c>
      <c r="EC2484" s="51">
        <f t="shared" si="1092"/>
        <v>0.15015015015015015</v>
      </c>
      <c r="ED2484" s="75">
        <f t="shared" si="1093"/>
        <v>0.94094094094094083</v>
      </c>
      <c r="EE2484" s="51">
        <f t="shared" si="1094"/>
        <v>0</v>
      </c>
      <c r="EF2484" s="75">
        <f t="shared" si="1095"/>
        <v>0</v>
      </c>
      <c r="EG2484" s="51" t="e">
        <f t="shared" si="1096"/>
        <v>#DIV/0!</v>
      </c>
      <c r="EH2484" s="75">
        <f t="shared" si="1097"/>
        <v>3.003003003003003E-2</v>
      </c>
      <c r="EI2484" s="51">
        <f t="shared" si="1098"/>
        <v>1.0010010010010012E-2</v>
      </c>
      <c r="EJ2484" s="75">
        <f t="shared" si="1099"/>
        <v>0.53053053053053056</v>
      </c>
      <c r="EK2484" s="51">
        <f t="shared" si="1100"/>
        <v>3.003003003003003E-2</v>
      </c>
      <c r="EL2484" s="75">
        <f t="shared" si="1101"/>
        <v>3.9739739739739739</v>
      </c>
      <c r="EM2484" s="51">
        <f t="shared" si="1102"/>
        <v>0.26026026026026022</v>
      </c>
      <c r="EN2484" s="75">
        <f t="shared" si="1103"/>
        <v>4.6446446446446439</v>
      </c>
      <c r="EO2484" s="51">
        <f t="shared" si="1104"/>
        <v>0.12012012012012011</v>
      </c>
      <c r="EP2484" s="75">
        <f t="shared" si="1105"/>
        <v>0</v>
      </c>
      <c r="EQ2484" s="51" t="e">
        <f t="shared" si="1106"/>
        <v>#DIV/0!</v>
      </c>
      <c r="ER2484" s="51">
        <f t="shared" si="1107"/>
        <v>100</v>
      </c>
      <c r="ES2484" s="51">
        <f t="shared" si="1108"/>
        <v>0</v>
      </c>
    </row>
    <row r="2485" spans="1:149" x14ac:dyDescent="0.45">
      <c r="A2485" s="78" t="s">
        <v>1493</v>
      </c>
      <c r="B2485" s="174" t="s">
        <v>904</v>
      </c>
      <c r="C2485" s="51" t="s">
        <v>3585</v>
      </c>
      <c r="D2485" s="51" t="s">
        <v>3865</v>
      </c>
      <c r="E2485" s="78" t="s">
        <v>1530</v>
      </c>
      <c r="F2485" s="78" t="s">
        <v>3136</v>
      </c>
      <c r="G2485" s="72" t="s">
        <v>3392</v>
      </c>
      <c r="H2485" s="78"/>
      <c r="I2485" s="78">
        <v>301</v>
      </c>
      <c r="J2485" s="300">
        <v>9.8000000000000004E-2</v>
      </c>
      <c r="K2485" s="78"/>
      <c r="L2485" s="300">
        <v>999</v>
      </c>
      <c r="M2485" s="72">
        <v>4</v>
      </c>
      <c r="O2485" s="72"/>
      <c r="P2485" s="72" t="s">
        <v>1374</v>
      </c>
      <c r="AA2485" s="195"/>
      <c r="AB2485" s="195"/>
      <c r="AC2485" s="195"/>
      <c r="AD2485" s="72"/>
      <c r="AE2485" s="316">
        <v>1</v>
      </c>
      <c r="AF2485" s="195"/>
      <c r="AG2485" s="195">
        <v>0</v>
      </c>
      <c r="AH2485" s="72"/>
      <c r="AR2485" s="53">
        <v>0.99990000000000001</v>
      </c>
      <c r="AT2485" s="77"/>
      <c r="AU2485" s="276">
        <v>0.98</v>
      </c>
      <c r="AV2485" s="276"/>
      <c r="AW2485" s="276">
        <v>0.97990199999999994</v>
      </c>
      <c r="AX2485" s="95"/>
      <c r="AY2485" s="276"/>
      <c r="AZ2485" s="95"/>
      <c r="BB2485" s="80" t="s">
        <v>3412</v>
      </c>
      <c r="BC2485" s="270" t="s">
        <v>1126</v>
      </c>
      <c r="BD2485" s="72">
        <v>74.89</v>
      </c>
      <c r="BE2485" s="72">
        <v>0.38</v>
      </c>
      <c r="BF2485" s="72">
        <v>0.2</v>
      </c>
      <c r="BG2485" s="72">
        <v>0.02</v>
      </c>
      <c r="BH2485" s="72">
        <v>13.39</v>
      </c>
      <c r="BI2485" s="72">
        <v>0.15</v>
      </c>
      <c r="BJ2485" s="72"/>
      <c r="BK2485" s="72"/>
      <c r="BL2485" s="72"/>
      <c r="BM2485" s="72"/>
      <c r="BN2485" s="72">
        <v>1.46</v>
      </c>
      <c r="BO2485" s="72"/>
      <c r="BP2485" s="72"/>
      <c r="BQ2485" s="72"/>
      <c r="BR2485" s="72">
        <v>0.13</v>
      </c>
      <c r="BS2485" s="72">
        <v>0.01</v>
      </c>
      <c r="BT2485" s="72"/>
      <c r="BU2485" s="72"/>
      <c r="BV2485" s="72"/>
      <c r="BW2485" s="72"/>
      <c r="BX2485" s="72">
        <v>0.62</v>
      </c>
      <c r="BY2485" s="72">
        <v>0.03</v>
      </c>
      <c r="BZ2485" s="72">
        <v>4.2300000000000004</v>
      </c>
      <c r="CA2485" s="72">
        <v>0.26</v>
      </c>
      <c r="CB2485" s="72">
        <v>4.9800000000000004</v>
      </c>
      <c r="CC2485" s="72">
        <v>0.12</v>
      </c>
      <c r="CD2485" s="72"/>
      <c r="CE2485" s="72"/>
      <c r="CF2485" s="72"/>
      <c r="CG2485" s="72"/>
      <c r="CH2485" s="72"/>
      <c r="CI2485" s="72"/>
      <c r="CJ2485" s="72"/>
      <c r="CK2485" s="72"/>
      <c r="CL2485" s="72"/>
      <c r="CM2485" s="72"/>
      <c r="CN2485" s="72"/>
      <c r="CO2485" s="72"/>
      <c r="CP2485" s="72"/>
      <c r="CQ2485" s="72"/>
      <c r="CR2485" s="72"/>
      <c r="CS2485" s="72"/>
      <c r="CT2485" s="72"/>
      <c r="CU2485" s="72"/>
      <c r="CV2485" s="72"/>
      <c r="CW2485" s="72"/>
      <c r="CX2485" s="72"/>
      <c r="CY2485" s="72"/>
      <c r="CZ2485" s="72"/>
      <c r="DA2485" s="72"/>
      <c r="DB2485" s="72"/>
      <c r="DC2485" s="72"/>
      <c r="DD2485" s="72"/>
      <c r="DE2485" s="72"/>
      <c r="DF2485" s="72"/>
      <c r="DG2485" s="72"/>
      <c r="DH2485" s="78">
        <f t="shared" si="1109"/>
        <v>99.9</v>
      </c>
      <c r="DJ2485" s="77">
        <f t="shared" si="1086"/>
        <v>9.9999999999994316E-2</v>
      </c>
      <c r="DK2485" s="72"/>
      <c r="DL2485" s="51" t="s">
        <v>827</v>
      </c>
      <c r="DO2485" s="358">
        <v>0.10199999999999999</v>
      </c>
      <c r="DP2485" s="72">
        <v>1E-3</v>
      </c>
      <c r="DQ2485" s="374"/>
      <c r="DR2485" s="72"/>
      <c r="DU2485" s="52"/>
      <c r="DX2485" s="75">
        <f t="shared" si="1087"/>
        <v>74.964964964964963</v>
      </c>
      <c r="DY2485" s="51">
        <f t="shared" si="1088"/>
        <v>0.38038038038038036</v>
      </c>
      <c r="DZ2485" s="75">
        <f t="shared" si="1089"/>
        <v>0.20020020020020018</v>
      </c>
      <c r="EA2485" s="51">
        <f t="shared" si="1090"/>
        <v>2.0020020020020016E-2</v>
      </c>
      <c r="EB2485" s="75">
        <f t="shared" si="1091"/>
        <v>13.403403403403402</v>
      </c>
      <c r="EC2485" s="51">
        <f t="shared" si="1092"/>
        <v>0.15015015015015012</v>
      </c>
      <c r="ED2485" s="75">
        <f t="shared" si="1093"/>
        <v>1.4614614614614614</v>
      </c>
      <c r="EE2485" s="51">
        <f t="shared" si="1094"/>
        <v>0</v>
      </c>
      <c r="EF2485" s="75">
        <f t="shared" si="1095"/>
        <v>0</v>
      </c>
      <c r="EG2485" s="51" t="e">
        <f t="shared" si="1096"/>
        <v>#DIV/0!</v>
      </c>
      <c r="EH2485" s="75">
        <f t="shared" si="1097"/>
        <v>0.13013013013013014</v>
      </c>
      <c r="EI2485" s="51">
        <f t="shared" si="1098"/>
        <v>1.0010010010010012E-2</v>
      </c>
      <c r="EJ2485" s="75">
        <f t="shared" si="1099"/>
        <v>0.62062062062062051</v>
      </c>
      <c r="EK2485" s="51">
        <f t="shared" si="1100"/>
        <v>3.0030030030030023E-2</v>
      </c>
      <c r="EL2485" s="75">
        <f t="shared" si="1101"/>
        <v>4.2342342342342345</v>
      </c>
      <c r="EM2485" s="51">
        <f t="shared" si="1102"/>
        <v>0.26026026026026028</v>
      </c>
      <c r="EN2485" s="75">
        <f t="shared" si="1103"/>
        <v>4.984984984984985</v>
      </c>
      <c r="EO2485" s="51">
        <f t="shared" si="1104"/>
        <v>0.12012012012012011</v>
      </c>
      <c r="EP2485" s="75">
        <f t="shared" si="1105"/>
        <v>0</v>
      </c>
      <c r="EQ2485" s="51" t="e">
        <f t="shared" si="1106"/>
        <v>#DIV/0!</v>
      </c>
      <c r="ER2485" s="51">
        <f t="shared" si="1107"/>
        <v>100</v>
      </c>
      <c r="ES2485" s="51">
        <f t="shared" si="1108"/>
        <v>0</v>
      </c>
    </row>
    <row r="2486" spans="1:149" x14ac:dyDescent="0.45">
      <c r="A2486" s="78" t="s">
        <v>1493</v>
      </c>
      <c r="B2486" s="174" t="s">
        <v>904</v>
      </c>
      <c r="C2486" s="51" t="s">
        <v>3585</v>
      </c>
      <c r="D2486" s="51" t="s">
        <v>3807</v>
      </c>
      <c r="E2486" s="78" t="s">
        <v>1530</v>
      </c>
      <c r="F2486" s="78" t="s">
        <v>3137</v>
      </c>
      <c r="G2486" s="72" t="s">
        <v>3392</v>
      </c>
      <c r="H2486" s="78"/>
      <c r="I2486" s="78">
        <v>301</v>
      </c>
      <c r="J2486" s="300">
        <v>9.8000000000000004E-2</v>
      </c>
      <c r="K2486" s="78"/>
      <c r="L2486" s="300">
        <v>999</v>
      </c>
      <c r="M2486" s="72">
        <v>4</v>
      </c>
      <c r="O2486" s="72"/>
      <c r="P2486" s="72" t="s">
        <v>1374</v>
      </c>
      <c r="AA2486" s="195"/>
      <c r="AB2486" s="195"/>
      <c r="AC2486" s="195"/>
      <c r="AD2486" s="72"/>
      <c r="AE2486" s="316">
        <v>1</v>
      </c>
      <c r="AF2486" s="195"/>
      <c r="AG2486" s="195">
        <v>0</v>
      </c>
      <c r="AH2486" s="72"/>
      <c r="AR2486" s="53">
        <v>0.99990000000000001</v>
      </c>
      <c r="AT2486" s="77"/>
      <c r="AU2486" s="276">
        <v>0.98</v>
      </c>
      <c r="AV2486" s="276"/>
      <c r="AW2486" s="276">
        <v>0.97990199999999994</v>
      </c>
      <c r="AX2486" s="95"/>
      <c r="AY2486" s="276"/>
      <c r="AZ2486" s="95"/>
      <c r="BB2486" s="80" t="s">
        <v>3412</v>
      </c>
      <c r="BC2486" s="270" t="s">
        <v>1126</v>
      </c>
      <c r="BD2486" s="72">
        <v>76.56</v>
      </c>
      <c r="BE2486" s="72">
        <v>0.38</v>
      </c>
      <c r="BF2486" s="72">
        <v>0.03</v>
      </c>
      <c r="BG2486" s="72">
        <v>0.02</v>
      </c>
      <c r="BH2486" s="72">
        <v>13.52</v>
      </c>
      <c r="BI2486" s="72">
        <v>0.15</v>
      </c>
      <c r="BJ2486" s="72"/>
      <c r="BK2486" s="72"/>
      <c r="BL2486" s="72"/>
      <c r="BM2486" s="72"/>
      <c r="BN2486" s="72">
        <v>0.02</v>
      </c>
      <c r="BO2486" s="72"/>
      <c r="BP2486" s="72"/>
      <c r="BQ2486" s="72"/>
      <c r="BR2486" s="72">
        <v>0.01</v>
      </c>
      <c r="BS2486" s="72">
        <v>0.01</v>
      </c>
      <c r="BT2486" s="72"/>
      <c r="BU2486" s="72"/>
      <c r="BV2486" s="72"/>
      <c r="BW2486" s="72"/>
      <c r="BX2486" s="72">
        <v>0.01</v>
      </c>
      <c r="BY2486" s="72">
        <v>0.03</v>
      </c>
      <c r="BZ2486" s="72">
        <v>4.57</v>
      </c>
      <c r="CA2486" s="72">
        <v>0.26</v>
      </c>
      <c r="CB2486" s="72">
        <v>5.19</v>
      </c>
      <c r="CC2486" s="72">
        <v>0.12</v>
      </c>
      <c r="CD2486" s="72"/>
      <c r="CE2486" s="72"/>
      <c r="CF2486" s="72"/>
      <c r="CG2486" s="72"/>
      <c r="CH2486" s="72"/>
      <c r="CI2486" s="72"/>
      <c r="CJ2486" s="72"/>
      <c r="CK2486" s="72"/>
      <c r="CL2486" s="72"/>
      <c r="CM2486" s="72"/>
      <c r="CN2486" s="72"/>
      <c r="CO2486" s="72"/>
      <c r="CP2486" s="72"/>
      <c r="CQ2486" s="72"/>
      <c r="CR2486" s="72"/>
      <c r="CS2486" s="72"/>
      <c r="CT2486" s="72"/>
      <c r="CU2486" s="72"/>
      <c r="CV2486" s="72"/>
      <c r="CW2486" s="72"/>
      <c r="CX2486" s="72"/>
      <c r="CY2486" s="72"/>
      <c r="CZ2486" s="72"/>
      <c r="DA2486" s="72"/>
      <c r="DB2486" s="72"/>
      <c r="DC2486" s="72"/>
      <c r="DD2486" s="72"/>
      <c r="DE2486" s="72"/>
      <c r="DF2486" s="72"/>
      <c r="DG2486" s="72"/>
      <c r="DH2486" s="78">
        <f t="shared" si="1109"/>
        <v>99.91</v>
      </c>
      <c r="DJ2486" s="77">
        <f t="shared" si="1086"/>
        <v>9.0000000000003411E-2</v>
      </c>
      <c r="DK2486" s="72"/>
      <c r="DL2486" s="51" t="s">
        <v>827</v>
      </c>
      <c r="DO2486" s="358">
        <v>9.9000000000000005E-2</v>
      </c>
      <c r="DP2486" s="72">
        <v>1E-3</v>
      </c>
      <c r="DQ2486" s="374"/>
      <c r="DR2486" s="72"/>
      <c r="DU2486" s="52"/>
      <c r="DX2486" s="75">
        <f t="shared" si="1087"/>
        <v>76.628966069462521</v>
      </c>
      <c r="DY2486" s="51">
        <f t="shared" si="1088"/>
        <v>0.3803423080772696</v>
      </c>
      <c r="DZ2486" s="75">
        <f t="shared" si="1089"/>
        <v>3.0027024321889702E-2</v>
      </c>
      <c r="EA2486" s="51">
        <f t="shared" si="1090"/>
        <v>2.0018016214593138E-2</v>
      </c>
      <c r="EB2486" s="75">
        <f t="shared" si="1091"/>
        <v>13.532178961064959</v>
      </c>
      <c r="EC2486" s="51">
        <f t="shared" si="1092"/>
        <v>0.1501351216094485</v>
      </c>
      <c r="ED2486" s="75">
        <f t="shared" si="1093"/>
        <v>2.0018016214593135E-2</v>
      </c>
      <c r="EE2486" s="51">
        <f t="shared" si="1094"/>
        <v>0</v>
      </c>
      <c r="EF2486" s="75">
        <f t="shared" si="1095"/>
        <v>0</v>
      </c>
      <c r="EG2486" s="51" t="e">
        <f t="shared" si="1096"/>
        <v>#DIV/0!</v>
      </c>
      <c r="EH2486" s="75">
        <f t="shared" si="1097"/>
        <v>1.0009008107296567E-2</v>
      </c>
      <c r="EI2486" s="51">
        <f t="shared" si="1098"/>
        <v>1.0009008107296567E-2</v>
      </c>
      <c r="EJ2486" s="75">
        <f t="shared" si="1099"/>
        <v>1.0009008107296567E-2</v>
      </c>
      <c r="EK2486" s="51">
        <f t="shared" si="1100"/>
        <v>3.0027024321889702E-2</v>
      </c>
      <c r="EL2486" s="75">
        <f t="shared" si="1101"/>
        <v>4.5741167050345322</v>
      </c>
      <c r="EM2486" s="51">
        <f t="shared" si="1102"/>
        <v>0.26023421078971082</v>
      </c>
      <c r="EN2486" s="75">
        <f t="shared" si="1103"/>
        <v>5.1946752076869194</v>
      </c>
      <c r="EO2486" s="51">
        <f t="shared" si="1104"/>
        <v>0.12010809728755882</v>
      </c>
      <c r="EP2486" s="75">
        <f t="shared" si="1105"/>
        <v>0</v>
      </c>
      <c r="EQ2486" s="51" t="e">
        <f t="shared" si="1106"/>
        <v>#DIV/0!</v>
      </c>
      <c r="ER2486" s="51">
        <f t="shared" si="1107"/>
        <v>100</v>
      </c>
      <c r="ES2486" s="51">
        <f t="shared" si="1108"/>
        <v>0</v>
      </c>
    </row>
    <row r="2487" spans="1:149" x14ac:dyDescent="0.45">
      <c r="A2487" s="78" t="s">
        <v>1493</v>
      </c>
      <c r="B2487" s="174" t="s">
        <v>904</v>
      </c>
      <c r="C2487" s="51" t="s">
        <v>3585</v>
      </c>
      <c r="D2487" s="51" t="s">
        <v>3864</v>
      </c>
      <c r="E2487" s="78" t="s">
        <v>1530</v>
      </c>
      <c r="F2487" s="78" t="s">
        <v>3138</v>
      </c>
      <c r="G2487" s="72" t="s">
        <v>3392</v>
      </c>
      <c r="H2487" s="78"/>
      <c r="I2487" s="78">
        <v>192</v>
      </c>
      <c r="J2487" s="300">
        <v>9.8000000000000004E-2</v>
      </c>
      <c r="K2487" s="78"/>
      <c r="L2487" s="300">
        <v>1000</v>
      </c>
      <c r="M2487" s="72">
        <v>4</v>
      </c>
      <c r="O2487" s="72"/>
      <c r="P2487" s="72" t="s">
        <v>1374</v>
      </c>
      <c r="AA2487" s="195"/>
      <c r="AB2487" s="195"/>
      <c r="AC2487" s="195"/>
      <c r="AD2487" s="72"/>
      <c r="AE2487" s="316">
        <v>1</v>
      </c>
      <c r="AF2487" s="195"/>
      <c r="AG2487" s="195">
        <v>0</v>
      </c>
      <c r="AH2487" s="72"/>
      <c r="AR2487" s="53">
        <v>0.99990000000000001</v>
      </c>
      <c r="AT2487" s="77"/>
      <c r="AU2487" s="276">
        <v>0.98</v>
      </c>
      <c r="AV2487" s="276"/>
      <c r="AW2487" s="276">
        <v>0.97990199999999994</v>
      </c>
      <c r="AX2487" s="95"/>
      <c r="AY2487" s="276"/>
      <c r="AZ2487" s="95"/>
      <c r="BB2487" s="80" t="s">
        <v>3412</v>
      </c>
      <c r="BC2487" s="270" t="s">
        <v>1126</v>
      </c>
      <c r="BD2487" s="72">
        <v>76.98</v>
      </c>
      <c r="BE2487" s="72">
        <v>0.38</v>
      </c>
      <c r="BF2487" s="72">
        <v>0.06</v>
      </c>
      <c r="BG2487" s="72">
        <v>0.02</v>
      </c>
      <c r="BH2487" s="72">
        <v>12.76</v>
      </c>
      <c r="BI2487" s="72">
        <v>0.15</v>
      </c>
      <c r="BJ2487" s="72"/>
      <c r="BK2487" s="72"/>
      <c r="BL2487" s="72"/>
      <c r="BM2487" s="72"/>
      <c r="BN2487" s="72">
        <v>0.94</v>
      </c>
      <c r="BO2487" s="72"/>
      <c r="BP2487" s="72"/>
      <c r="BQ2487" s="72"/>
      <c r="BR2487" s="72">
        <v>0.03</v>
      </c>
      <c r="BS2487" s="72">
        <v>0.01</v>
      </c>
      <c r="BT2487" s="72"/>
      <c r="BU2487" s="72"/>
      <c r="BV2487" s="72"/>
      <c r="BW2487" s="72"/>
      <c r="BX2487" s="72">
        <v>0.53</v>
      </c>
      <c r="BY2487" s="72">
        <v>0.03</v>
      </c>
      <c r="BZ2487" s="72">
        <v>3.97</v>
      </c>
      <c r="CA2487" s="72">
        <v>0.26</v>
      </c>
      <c r="CB2487" s="72">
        <v>4.6399999999999997</v>
      </c>
      <c r="CC2487" s="72">
        <v>0.12</v>
      </c>
      <c r="CD2487" s="72"/>
      <c r="CE2487" s="72"/>
      <c r="CF2487" s="72"/>
      <c r="CG2487" s="72"/>
      <c r="CH2487" s="72"/>
      <c r="CI2487" s="72"/>
      <c r="CJ2487" s="72"/>
      <c r="CK2487" s="72"/>
      <c r="CL2487" s="72"/>
      <c r="CM2487" s="72"/>
      <c r="CN2487" s="72"/>
      <c r="CO2487" s="72"/>
      <c r="CP2487" s="72"/>
      <c r="CQ2487" s="72"/>
      <c r="CR2487" s="72"/>
      <c r="CS2487" s="72"/>
      <c r="CT2487" s="72"/>
      <c r="CU2487" s="72"/>
      <c r="CV2487" s="72"/>
      <c r="CW2487" s="72"/>
      <c r="CX2487" s="72"/>
      <c r="CY2487" s="72"/>
      <c r="CZ2487" s="72"/>
      <c r="DA2487" s="72"/>
      <c r="DB2487" s="72"/>
      <c r="DC2487" s="72"/>
      <c r="DD2487" s="72"/>
      <c r="DE2487" s="72"/>
      <c r="DF2487" s="72"/>
      <c r="DG2487" s="72"/>
      <c r="DH2487" s="78">
        <f t="shared" si="1109"/>
        <v>99.910000000000011</v>
      </c>
      <c r="DJ2487" s="77">
        <f t="shared" si="1086"/>
        <v>8.99999999999892E-2</v>
      </c>
      <c r="DK2487" s="72"/>
      <c r="DL2487" s="51" t="s">
        <v>827</v>
      </c>
      <c r="DO2487" s="358">
        <v>9.9000000000000005E-2</v>
      </c>
      <c r="DP2487" s="72">
        <v>1E-3</v>
      </c>
      <c r="DQ2487" s="374"/>
      <c r="DR2487" s="72"/>
      <c r="DU2487" s="52"/>
      <c r="DX2487" s="75">
        <f t="shared" si="1087"/>
        <v>77.049344409968967</v>
      </c>
      <c r="DY2487" s="51">
        <f t="shared" si="1088"/>
        <v>0.38034230807726949</v>
      </c>
      <c r="DZ2487" s="75">
        <f t="shared" si="1089"/>
        <v>6.005404864377939E-2</v>
      </c>
      <c r="EA2487" s="51">
        <f t="shared" si="1090"/>
        <v>2.0018016214593131E-2</v>
      </c>
      <c r="EB2487" s="75">
        <f t="shared" si="1091"/>
        <v>12.771494344910417</v>
      </c>
      <c r="EC2487" s="51">
        <f t="shared" si="1092"/>
        <v>0.15013512160944847</v>
      </c>
      <c r="ED2487" s="75">
        <f t="shared" si="1093"/>
        <v>0.94084676208587714</v>
      </c>
      <c r="EE2487" s="51">
        <f t="shared" si="1094"/>
        <v>0</v>
      </c>
      <c r="EF2487" s="75">
        <f t="shared" si="1095"/>
        <v>0</v>
      </c>
      <c r="EG2487" s="51" t="e">
        <f t="shared" si="1096"/>
        <v>#DIV/0!</v>
      </c>
      <c r="EH2487" s="75">
        <f t="shared" si="1097"/>
        <v>3.0027024321889695E-2</v>
      </c>
      <c r="EI2487" s="51">
        <f t="shared" si="1098"/>
        <v>1.0009008107296566E-2</v>
      </c>
      <c r="EJ2487" s="75">
        <f t="shared" si="1099"/>
        <v>0.53047742968671796</v>
      </c>
      <c r="EK2487" s="51">
        <f t="shared" si="1100"/>
        <v>3.0027024321889691E-2</v>
      </c>
      <c r="EL2487" s="75">
        <f t="shared" si="1101"/>
        <v>3.9735762185967367</v>
      </c>
      <c r="EM2487" s="51">
        <f t="shared" si="1102"/>
        <v>0.26023421078971071</v>
      </c>
      <c r="EN2487" s="75">
        <f t="shared" si="1103"/>
        <v>4.6441797617856064</v>
      </c>
      <c r="EO2487" s="51">
        <f t="shared" si="1104"/>
        <v>0.12010809728755878</v>
      </c>
      <c r="EP2487" s="75">
        <f t="shared" si="1105"/>
        <v>0</v>
      </c>
      <c r="EQ2487" s="51" t="e">
        <f t="shared" si="1106"/>
        <v>#DIV/0!</v>
      </c>
      <c r="ER2487" s="51">
        <f t="shared" si="1107"/>
        <v>100</v>
      </c>
      <c r="ES2487" s="51">
        <f t="shared" si="1108"/>
        <v>0</v>
      </c>
    </row>
    <row r="2488" spans="1:149" x14ac:dyDescent="0.45">
      <c r="A2488" s="78" t="s">
        <v>1493</v>
      </c>
      <c r="B2488" s="174" t="s">
        <v>904</v>
      </c>
      <c r="C2488" s="51" t="s">
        <v>3585</v>
      </c>
      <c r="D2488" s="51" t="s">
        <v>3865</v>
      </c>
      <c r="E2488" s="78" t="s">
        <v>1530</v>
      </c>
      <c r="F2488" s="78" t="s">
        <v>3139</v>
      </c>
      <c r="G2488" s="72" t="s">
        <v>3392</v>
      </c>
      <c r="H2488" s="78"/>
      <c r="I2488" s="78">
        <v>192</v>
      </c>
      <c r="J2488" s="300">
        <v>9.8000000000000004E-2</v>
      </c>
      <c r="K2488" s="78"/>
      <c r="L2488" s="300">
        <v>1000</v>
      </c>
      <c r="M2488" s="72">
        <v>4</v>
      </c>
      <c r="O2488" s="72"/>
      <c r="P2488" s="72" t="s">
        <v>1374</v>
      </c>
      <c r="AA2488" s="195"/>
      <c r="AB2488" s="195"/>
      <c r="AC2488" s="195"/>
      <c r="AD2488" s="72"/>
      <c r="AE2488" s="316">
        <v>1</v>
      </c>
      <c r="AF2488" s="195"/>
      <c r="AG2488" s="195">
        <v>0</v>
      </c>
      <c r="AH2488" s="72"/>
      <c r="AR2488" s="53">
        <v>0.99990000000000001</v>
      </c>
      <c r="AT2488" s="77"/>
      <c r="AU2488" s="276">
        <v>0.98</v>
      </c>
      <c r="AV2488" s="276"/>
      <c r="AW2488" s="276">
        <v>0.97990199999999994</v>
      </c>
      <c r="AX2488" s="95"/>
      <c r="AY2488" s="276"/>
      <c r="AZ2488" s="95"/>
      <c r="BB2488" s="80" t="s">
        <v>3412</v>
      </c>
      <c r="BC2488" s="270" t="s">
        <v>1126</v>
      </c>
      <c r="BD2488" s="72">
        <v>74.89</v>
      </c>
      <c r="BE2488" s="72">
        <v>0.38</v>
      </c>
      <c r="BF2488" s="72">
        <v>0.2</v>
      </c>
      <c r="BG2488" s="72">
        <v>0.02</v>
      </c>
      <c r="BH2488" s="72">
        <v>13.39</v>
      </c>
      <c r="BI2488" s="72">
        <v>0.15</v>
      </c>
      <c r="BJ2488" s="72"/>
      <c r="BK2488" s="72"/>
      <c r="BL2488" s="72"/>
      <c r="BM2488" s="72"/>
      <c r="BN2488" s="72">
        <v>1.46</v>
      </c>
      <c r="BO2488" s="72"/>
      <c r="BP2488" s="72"/>
      <c r="BQ2488" s="72"/>
      <c r="BR2488" s="72">
        <v>0.13</v>
      </c>
      <c r="BS2488" s="72">
        <v>0.01</v>
      </c>
      <c r="BT2488" s="72"/>
      <c r="BU2488" s="72"/>
      <c r="BV2488" s="72"/>
      <c r="BW2488" s="72"/>
      <c r="BX2488" s="72">
        <v>0.62</v>
      </c>
      <c r="BY2488" s="72">
        <v>0.03</v>
      </c>
      <c r="BZ2488" s="72">
        <v>4.2300000000000004</v>
      </c>
      <c r="CA2488" s="72">
        <v>0.26</v>
      </c>
      <c r="CB2488" s="72">
        <v>4.9800000000000004</v>
      </c>
      <c r="CC2488" s="72">
        <v>0.12</v>
      </c>
      <c r="CD2488" s="72"/>
      <c r="CE2488" s="72"/>
      <c r="CF2488" s="72"/>
      <c r="CG2488" s="72"/>
      <c r="CH2488" s="72"/>
      <c r="CI2488" s="72"/>
      <c r="CJ2488" s="72"/>
      <c r="CK2488" s="72"/>
      <c r="CL2488" s="72"/>
      <c r="CM2488" s="72"/>
      <c r="CN2488" s="72"/>
      <c r="CO2488" s="72"/>
      <c r="CP2488" s="72"/>
      <c r="CQ2488" s="72"/>
      <c r="CR2488" s="72"/>
      <c r="CS2488" s="72"/>
      <c r="CT2488" s="72"/>
      <c r="CU2488" s="72"/>
      <c r="CV2488" s="72"/>
      <c r="CW2488" s="72"/>
      <c r="CX2488" s="72"/>
      <c r="CY2488" s="72"/>
      <c r="CZ2488" s="72"/>
      <c r="DA2488" s="72"/>
      <c r="DB2488" s="72"/>
      <c r="DC2488" s="72"/>
      <c r="DD2488" s="72"/>
      <c r="DE2488" s="72"/>
      <c r="DF2488" s="72"/>
      <c r="DG2488" s="72"/>
      <c r="DH2488" s="78">
        <f t="shared" si="1109"/>
        <v>99.9</v>
      </c>
      <c r="DJ2488" s="77">
        <f t="shared" si="1086"/>
        <v>9.9999999999994316E-2</v>
      </c>
      <c r="DK2488" s="72"/>
      <c r="DL2488" s="51" t="s">
        <v>827</v>
      </c>
      <c r="DO2488" s="358">
        <v>0.1</v>
      </c>
      <c r="DP2488" s="72">
        <v>1E-3</v>
      </c>
      <c r="DQ2488" s="374"/>
      <c r="DR2488" s="72"/>
      <c r="DU2488" s="52"/>
      <c r="DX2488" s="75">
        <f t="shared" si="1087"/>
        <v>74.964964964964963</v>
      </c>
      <c r="DY2488" s="51">
        <f t="shared" si="1088"/>
        <v>0.38038038038038036</v>
      </c>
      <c r="DZ2488" s="75">
        <f t="shared" si="1089"/>
        <v>0.20020020020020018</v>
      </c>
      <c r="EA2488" s="51">
        <f t="shared" si="1090"/>
        <v>2.0020020020020016E-2</v>
      </c>
      <c r="EB2488" s="75">
        <f t="shared" si="1091"/>
        <v>13.403403403403402</v>
      </c>
      <c r="EC2488" s="51">
        <f t="shared" si="1092"/>
        <v>0.15015015015015012</v>
      </c>
      <c r="ED2488" s="75">
        <f t="shared" si="1093"/>
        <v>1.4614614614614614</v>
      </c>
      <c r="EE2488" s="51">
        <f t="shared" si="1094"/>
        <v>0</v>
      </c>
      <c r="EF2488" s="75">
        <f t="shared" si="1095"/>
        <v>0</v>
      </c>
      <c r="EG2488" s="51" t="e">
        <f t="shared" si="1096"/>
        <v>#DIV/0!</v>
      </c>
      <c r="EH2488" s="75">
        <f t="shared" si="1097"/>
        <v>0.13013013013013014</v>
      </c>
      <c r="EI2488" s="51">
        <f t="shared" si="1098"/>
        <v>1.0010010010010012E-2</v>
      </c>
      <c r="EJ2488" s="75">
        <f t="shared" si="1099"/>
        <v>0.62062062062062051</v>
      </c>
      <c r="EK2488" s="51">
        <f t="shared" si="1100"/>
        <v>3.0030030030030023E-2</v>
      </c>
      <c r="EL2488" s="75">
        <f t="shared" si="1101"/>
        <v>4.2342342342342345</v>
      </c>
      <c r="EM2488" s="51">
        <f t="shared" si="1102"/>
        <v>0.26026026026026028</v>
      </c>
      <c r="EN2488" s="75">
        <f t="shared" si="1103"/>
        <v>4.984984984984985</v>
      </c>
      <c r="EO2488" s="51">
        <f t="shared" si="1104"/>
        <v>0.12012012012012011</v>
      </c>
      <c r="EP2488" s="75">
        <f t="shared" si="1105"/>
        <v>0</v>
      </c>
      <c r="EQ2488" s="51" t="e">
        <f t="shared" si="1106"/>
        <v>#DIV/0!</v>
      </c>
      <c r="ER2488" s="51">
        <f t="shared" si="1107"/>
        <v>100</v>
      </c>
      <c r="ES2488" s="51">
        <f t="shared" si="1108"/>
        <v>0</v>
      </c>
    </row>
    <row r="2489" spans="1:149" x14ac:dyDescent="0.45">
      <c r="A2489" s="78" t="s">
        <v>1493</v>
      </c>
      <c r="B2489" s="174" t="s">
        <v>904</v>
      </c>
      <c r="C2489" s="51" t="s">
        <v>3585</v>
      </c>
      <c r="D2489" s="51" t="s">
        <v>3807</v>
      </c>
      <c r="E2489" s="78" t="s">
        <v>1530</v>
      </c>
      <c r="F2489" s="78" t="s">
        <v>3140</v>
      </c>
      <c r="G2489" s="72" t="s">
        <v>3392</v>
      </c>
      <c r="H2489" s="78"/>
      <c r="I2489" s="78">
        <v>192</v>
      </c>
      <c r="J2489" s="300">
        <v>9.8000000000000004E-2</v>
      </c>
      <c r="K2489" s="78"/>
      <c r="L2489" s="300">
        <v>1000</v>
      </c>
      <c r="M2489" s="72">
        <v>4</v>
      </c>
      <c r="O2489" s="72"/>
      <c r="P2489" s="72" t="s">
        <v>1374</v>
      </c>
      <c r="AA2489" s="195"/>
      <c r="AB2489" s="195"/>
      <c r="AC2489" s="195"/>
      <c r="AD2489" s="72"/>
      <c r="AE2489" s="316">
        <v>1</v>
      </c>
      <c r="AF2489" s="195"/>
      <c r="AG2489" s="195">
        <v>0</v>
      </c>
      <c r="AH2489" s="72"/>
      <c r="AR2489" s="53">
        <v>0.99990000000000001</v>
      </c>
      <c r="AT2489" s="77"/>
      <c r="AU2489" s="276">
        <v>0.98</v>
      </c>
      <c r="AV2489" s="276"/>
      <c r="AW2489" s="276">
        <v>0.97990199999999994</v>
      </c>
      <c r="AX2489" s="95"/>
      <c r="AY2489" s="276"/>
      <c r="AZ2489" s="95"/>
      <c r="BB2489" s="80" t="s">
        <v>3412</v>
      </c>
      <c r="BC2489" s="270" t="s">
        <v>1126</v>
      </c>
      <c r="BD2489" s="72">
        <v>76.56</v>
      </c>
      <c r="BE2489" s="72">
        <v>0.38</v>
      </c>
      <c r="BF2489" s="72">
        <v>0.03</v>
      </c>
      <c r="BG2489" s="72">
        <v>0.02</v>
      </c>
      <c r="BH2489" s="72">
        <v>13.52</v>
      </c>
      <c r="BI2489" s="72">
        <v>0.15</v>
      </c>
      <c r="BJ2489" s="72"/>
      <c r="BK2489" s="72"/>
      <c r="BL2489" s="72"/>
      <c r="BM2489" s="72"/>
      <c r="BN2489" s="72">
        <v>0.02</v>
      </c>
      <c r="BO2489" s="72"/>
      <c r="BP2489" s="72"/>
      <c r="BQ2489" s="72"/>
      <c r="BR2489" s="72">
        <v>0.01</v>
      </c>
      <c r="BS2489" s="72">
        <v>0.01</v>
      </c>
      <c r="BT2489" s="72"/>
      <c r="BU2489" s="72"/>
      <c r="BV2489" s="72"/>
      <c r="BW2489" s="72"/>
      <c r="BX2489" s="72">
        <v>0.01</v>
      </c>
      <c r="BY2489" s="72">
        <v>0.03</v>
      </c>
      <c r="BZ2489" s="72">
        <v>4.57</v>
      </c>
      <c r="CA2489" s="72">
        <v>0.26</v>
      </c>
      <c r="CB2489" s="72">
        <v>5.19</v>
      </c>
      <c r="CC2489" s="72">
        <v>0.12</v>
      </c>
      <c r="CD2489" s="72"/>
      <c r="CE2489" s="72"/>
      <c r="CF2489" s="72"/>
      <c r="CG2489" s="72"/>
      <c r="CH2489" s="72"/>
      <c r="CI2489" s="72"/>
      <c r="CJ2489" s="72"/>
      <c r="CK2489" s="72"/>
      <c r="CL2489" s="72"/>
      <c r="CM2489" s="72"/>
      <c r="CN2489" s="72"/>
      <c r="CO2489" s="72"/>
      <c r="CP2489" s="72"/>
      <c r="CQ2489" s="72"/>
      <c r="CR2489" s="72"/>
      <c r="CS2489" s="72"/>
      <c r="CT2489" s="72"/>
      <c r="CU2489" s="72"/>
      <c r="CV2489" s="72"/>
      <c r="CW2489" s="72"/>
      <c r="CX2489" s="72"/>
      <c r="CY2489" s="72"/>
      <c r="CZ2489" s="72"/>
      <c r="DA2489" s="72"/>
      <c r="DB2489" s="72"/>
      <c r="DC2489" s="72"/>
      <c r="DD2489" s="72"/>
      <c r="DE2489" s="72"/>
      <c r="DF2489" s="72"/>
      <c r="DG2489" s="72"/>
      <c r="DH2489" s="78">
        <f t="shared" si="1109"/>
        <v>99.91</v>
      </c>
      <c r="DJ2489" s="77">
        <f t="shared" si="1086"/>
        <v>9.0000000000003411E-2</v>
      </c>
      <c r="DK2489" s="72"/>
      <c r="DL2489" s="51" t="s">
        <v>827</v>
      </c>
      <c r="DO2489" s="358">
        <v>9.4E-2</v>
      </c>
      <c r="DP2489" s="72">
        <v>1E-3</v>
      </c>
      <c r="DQ2489" s="374"/>
      <c r="DR2489" s="72"/>
      <c r="DU2489" s="52"/>
      <c r="DX2489" s="75">
        <f t="shared" si="1087"/>
        <v>76.628966069462521</v>
      </c>
      <c r="DY2489" s="51">
        <f t="shared" si="1088"/>
        <v>0.3803423080772696</v>
      </c>
      <c r="DZ2489" s="75">
        <f t="shared" si="1089"/>
        <v>3.0027024321889702E-2</v>
      </c>
      <c r="EA2489" s="51">
        <f t="shared" si="1090"/>
        <v>2.0018016214593138E-2</v>
      </c>
      <c r="EB2489" s="75">
        <f t="shared" si="1091"/>
        <v>13.532178961064959</v>
      </c>
      <c r="EC2489" s="51">
        <f t="shared" si="1092"/>
        <v>0.1501351216094485</v>
      </c>
      <c r="ED2489" s="75">
        <f t="shared" si="1093"/>
        <v>2.0018016214593135E-2</v>
      </c>
      <c r="EE2489" s="51">
        <f t="shared" si="1094"/>
        <v>0</v>
      </c>
      <c r="EF2489" s="75">
        <f t="shared" si="1095"/>
        <v>0</v>
      </c>
      <c r="EG2489" s="51" t="e">
        <f t="shared" si="1096"/>
        <v>#DIV/0!</v>
      </c>
      <c r="EH2489" s="75">
        <f t="shared" si="1097"/>
        <v>1.0009008107296567E-2</v>
      </c>
      <c r="EI2489" s="51">
        <f t="shared" si="1098"/>
        <v>1.0009008107296567E-2</v>
      </c>
      <c r="EJ2489" s="75">
        <f t="shared" si="1099"/>
        <v>1.0009008107296567E-2</v>
      </c>
      <c r="EK2489" s="51">
        <f t="shared" si="1100"/>
        <v>3.0027024321889702E-2</v>
      </c>
      <c r="EL2489" s="75">
        <f t="shared" si="1101"/>
        <v>4.5741167050345322</v>
      </c>
      <c r="EM2489" s="51">
        <f t="shared" si="1102"/>
        <v>0.26023421078971082</v>
      </c>
      <c r="EN2489" s="75">
        <f t="shared" si="1103"/>
        <v>5.1946752076869194</v>
      </c>
      <c r="EO2489" s="51">
        <f t="shared" si="1104"/>
        <v>0.12010809728755882</v>
      </c>
      <c r="EP2489" s="75">
        <f t="shared" si="1105"/>
        <v>0</v>
      </c>
      <c r="EQ2489" s="51" t="e">
        <f t="shared" si="1106"/>
        <v>#DIV/0!</v>
      </c>
      <c r="ER2489" s="51">
        <f t="shared" si="1107"/>
        <v>100</v>
      </c>
      <c r="ES2489" s="51">
        <f t="shared" si="1108"/>
        <v>0</v>
      </c>
    </row>
    <row r="2490" spans="1:149" s="43" customFormat="1" ht="14.65" thickBot="1" x14ac:dyDescent="0.5">
      <c r="A2490" s="89" t="s">
        <v>1493</v>
      </c>
      <c r="B2490" s="86" t="s">
        <v>904</v>
      </c>
      <c r="C2490" s="43" t="s">
        <v>3585</v>
      </c>
      <c r="D2490" s="43" t="s">
        <v>3864</v>
      </c>
      <c r="E2490" s="89" t="s">
        <v>1530</v>
      </c>
      <c r="F2490" s="89" t="s">
        <v>3141</v>
      </c>
      <c r="G2490" s="90" t="s">
        <v>3392</v>
      </c>
      <c r="H2490" s="89"/>
      <c r="I2490" s="89">
        <v>191</v>
      </c>
      <c r="J2490" s="301">
        <v>9.8000000000000004E-2</v>
      </c>
      <c r="K2490" s="89"/>
      <c r="L2490" s="301">
        <v>1000</v>
      </c>
      <c r="M2490" s="90">
        <v>4</v>
      </c>
      <c r="O2490" s="90"/>
      <c r="P2490" s="90" t="s">
        <v>1374</v>
      </c>
      <c r="Q2490" s="123"/>
      <c r="R2490" s="123"/>
      <c r="S2490" s="134"/>
      <c r="AA2490" s="196"/>
      <c r="AB2490" s="196"/>
      <c r="AC2490" s="196"/>
      <c r="AD2490" s="90"/>
      <c r="AE2490" s="317">
        <v>1</v>
      </c>
      <c r="AF2490" s="196"/>
      <c r="AG2490" s="196">
        <v>0</v>
      </c>
      <c r="AH2490" s="90"/>
      <c r="AQ2490" s="86"/>
      <c r="AR2490" s="58">
        <v>0.99990000000000001</v>
      </c>
      <c r="AS2490" s="58"/>
      <c r="AT2490" s="91"/>
      <c r="AU2490" s="277">
        <v>0.98</v>
      </c>
      <c r="AV2490" s="277"/>
      <c r="AW2490" s="277">
        <v>0.97990199999999994</v>
      </c>
      <c r="AX2490" s="259"/>
      <c r="AY2490" s="277"/>
      <c r="AZ2490" s="259"/>
      <c r="BA2490" s="86"/>
      <c r="BB2490" s="85" t="s">
        <v>3412</v>
      </c>
      <c r="BC2490" s="271" t="s">
        <v>1126</v>
      </c>
      <c r="BD2490" s="90">
        <v>76.98</v>
      </c>
      <c r="BE2490" s="90">
        <v>0.38</v>
      </c>
      <c r="BF2490" s="90">
        <v>0.06</v>
      </c>
      <c r="BG2490" s="90">
        <v>0.02</v>
      </c>
      <c r="BH2490" s="90">
        <v>12.76</v>
      </c>
      <c r="BI2490" s="90">
        <v>0.15</v>
      </c>
      <c r="BJ2490" s="90"/>
      <c r="BK2490" s="90"/>
      <c r="BL2490" s="90"/>
      <c r="BM2490" s="90"/>
      <c r="BN2490" s="90">
        <v>0.94</v>
      </c>
      <c r="BO2490" s="90"/>
      <c r="BP2490" s="90"/>
      <c r="BQ2490" s="90"/>
      <c r="BR2490" s="90">
        <v>0.03</v>
      </c>
      <c r="BS2490" s="90">
        <v>0.01</v>
      </c>
      <c r="BT2490" s="90"/>
      <c r="BU2490" s="90"/>
      <c r="BV2490" s="90"/>
      <c r="BW2490" s="90"/>
      <c r="BX2490" s="90">
        <v>0.53</v>
      </c>
      <c r="BY2490" s="90">
        <v>0.03</v>
      </c>
      <c r="BZ2490" s="90">
        <v>3.97</v>
      </c>
      <c r="CA2490" s="90">
        <v>0.26</v>
      </c>
      <c r="CB2490" s="90">
        <v>4.6399999999999997</v>
      </c>
      <c r="CC2490" s="90">
        <v>0.12</v>
      </c>
      <c r="CD2490" s="90"/>
      <c r="CE2490" s="90"/>
      <c r="CF2490" s="90"/>
      <c r="CG2490" s="90"/>
      <c r="CH2490" s="90"/>
      <c r="CI2490" s="90"/>
      <c r="CJ2490" s="90"/>
      <c r="CK2490" s="90"/>
      <c r="CL2490" s="90"/>
      <c r="CM2490" s="90"/>
      <c r="CN2490" s="90"/>
      <c r="CO2490" s="90"/>
      <c r="CP2490" s="90"/>
      <c r="CQ2490" s="90"/>
      <c r="CR2490" s="90"/>
      <c r="CS2490" s="90"/>
      <c r="CT2490" s="90"/>
      <c r="CU2490" s="90"/>
      <c r="CV2490" s="90"/>
      <c r="CW2490" s="90"/>
      <c r="CX2490" s="90"/>
      <c r="CY2490" s="90"/>
      <c r="CZ2490" s="90"/>
      <c r="DA2490" s="90"/>
      <c r="DB2490" s="90"/>
      <c r="DC2490" s="90"/>
      <c r="DD2490" s="90"/>
      <c r="DE2490" s="90"/>
      <c r="DF2490" s="90"/>
      <c r="DG2490" s="90"/>
      <c r="DH2490" s="89">
        <f t="shared" si="1109"/>
        <v>99.910000000000011</v>
      </c>
      <c r="DJ2490" s="91">
        <f t="shared" si="1086"/>
        <v>8.99999999999892E-2</v>
      </c>
      <c r="DK2490" s="90"/>
      <c r="DL2490" s="43" t="s">
        <v>827</v>
      </c>
      <c r="DO2490" s="359">
        <v>9.8000000000000004E-2</v>
      </c>
      <c r="DP2490" s="90">
        <v>1E-3</v>
      </c>
      <c r="DQ2490" s="375"/>
      <c r="DR2490" s="90"/>
      <c r="DS2490" s="308"/>
      <c r="DU2490" s="59"/>
      <c r="DW2490" s="86"/>
      <c r="DX2490" s="298">
        <f t="shared" si="1087"/>
        <v>77.049344409968967</v>
      </c>
      <c r="DY2490" s="43">
        <f t="shared" si="1088"/>
        <v>0.38034230807726949</v>
      </c>
      <c r="DZ2490" s="298">
        <f t="shared" si="1089"/>
        <v>6.005404864377939E-2</v>
      </c>
      <c r="EA2490" s="43">
        <f t="shared" si="1090"/>
        <v>2.0018016214593131E-2</v>
      </c>
      <c r="EB2490" s="298">
        <f t="shared" si="1091"/>
        <v>12.771494344910417</v>
      </c>
      <c r="EC2490" s="43">
        <f t="shared" si="1092"/>
        <v>0.15013512160944847</v>
      </c>
      <c r="ED2490" s="298">
        <f t="shared" si="1093"/>
        <v>0.94084676208587714</v>
      </c>
      <c r="EE2490" s="43">
        <f t="shared" si="1094"/>
        <v>0</v>
      </c>
      <c r="EF2490" s="298">
        <f t="shared" si="1095"/>
        <v>0</v>
      </c>
      <c r="EG2490" s="43" t="e">
        <f t="shared" si="1096"/>
        <v>#DIV/0!</v>
      </c>
      <c r="EH2490" s="298">
        <f t="shared" si="1097"/>
        <v>3.0027024321889695E-2</v>
      </c>
      <c r="EI2490" s="43">
        <f t="shared" si="1098"/>
        <v>1.0009008107296566E-2</v>
      </c>
      <c r="EJ2490" s="298">
        <f t="shared" si="1099"/>
        <v>0.53047742968671796</v>
      </c>
      <c r="EK2490" s="43">
        <f t="shared" si="1100"/>
        <v>3.0027024321889691E-2</v>
      </c>
      <c r="EL2490" s="298">
        <f t="shared" si="1101"/>
        <v>3.9735762185967367</v>
      </c>
      <c r="EM2490" s="43">
        <f t="shared" si="1102"/>
        <v>0.26023421078971071</v>
      </c>
      <c r="EN2490" s="298">
        <f t="shared" si="1103"/>
        <v>4.6441797617856064</v>
      </c>
      <c r="EO2490" s="43">
        <f t="shared" si="1104"/>
        <v>0.12010809728755878</v>
      </c>
      <c r="EP2490" s="298">
        <f t="shared" si="1105"/>
        <v>0</v>
      </c>
      <c r="EQ2490" s="43" t="e">
        <f t="shared" si="1106"/>
        <v>#DIV/0!</v>
      </c>
      <c r="ER2490" s="43">
        <f t="shared" si="1107"/>
        <v>100</v>
      </c>
      <c r="ES2490" s="43">
        <f t="shared" si="1108"/>
        <v>0</v>
      </c>
    </row>
    <row r="2491" spans="1:149" x14ac:dyDescent="0.45">
      <c r="A2491" s="78" t="s">
        <v>1525</v>
      </c>
      <c r="B2491" s="174" t="s">
        <v>964</v>
      </c>
      <c r="C2491" s="51" t="s">
        <v>3653</v>
      </c>
      <c r="D2491" s="51" t="s">
        <v>3670</v>
      </c>
      <c r="E2491" s="78" t="s">
        <v>637</v>
      </c>
      <c r="F2491" s="78" t="s">
        <v>3142</v>
      </c>
      <c r="G2491" s="72" t="s">
        <v>3393</v>
      </c>
      <c r="H2491" s="78" t="s">
        <v>1100</v>
      </c>
      <c r="I2491" s="78"/>
      <c r="J2491" s="300">
        <v>200</v>
      </c>
      <c r="K2491" s="78">
        <v>10</v>
      </c>
      <c r="L2491" s="300">
        <v>1400</v>
      </c>
      <c r="M2491" s="72"/>
      <c r="O2491" s="72"/>
      <c r="P2491" s="72" t="s">
        <v>1374</v>
      </c>
      <c r="AA2491" s="195"/>
      <c r="AB2491" s="195"/>
      <c r="AC2491" s="195"/>
      <c r="AD2491" s="72"/>
      <c r="AE2491" s="316">
        <v>1</v>
      </c>
      <c r="AF2491" s="195"/>
      <c r="AG2491" s="195">
        <v>0</v>
      </c>
      <c r="AH2491" s="72"/>
      <c r="AR2491" s="53">
        <v>1.0509999999999999</v>
      </c>
      <c r="AT2491" s="77"/>
      <c r="AU2491" s="276">
        <v>2000</v>
      </c>
      <c r="AV2491" s="276"/>
      <c r="AW2491" s="276">
        <v>2102</v>
      </c>
      <c r="AX2491" s="95"/>
      <c r="AY2491" s="276"/>
      <c r="AZ2491" s="95"/>
      <c r="BB2491" s="80" t="s">
        <v>3412</v>
      </c>
      <c r="BC2491" s="270" t="s">
        <v>1126</v>
      </c>
      <c r="BD2491" s="72">
        <v>64.608699999999999</v>
      </c>
      <c r="BE2491" s="72"/>
      <c r="BF2491" s="72"/>
      <c r="BG2491" s="72"/>
      <c r="BH2491" s="72">
        <v>18.271699999999999</v>
      </c>
      <c r="BI2491" s="72"/>
      <c r="BJ2491" s="72"/>
      <c r="BK2491" s="72"/>
      <c r="BL2491" s="72"/>
      <c r="BM2491" s="72"/>
      <c r="BN2491" s="72"/>
      <c r="BO2491" s="72"/>
      <c r="BP2491" s="72"/>
      <c r="BQ2491" s="72"/>
      <c r="BR2491" s="72"/>
      <c r="BS2491" s="72"/>
      <c r="BT2491" s="72"/>
      <c r="BU2491" s="72"/>
      <c r="BV2491" s="72"/>
      <c r="BW2491" s="72"/>
      <c r="BX2491" s="72"/>
      <c r="BY2491" s="72"/>
      <c r="BZ2491" s="72">
        <v>11.1096</v>
      </c>
      <c r="CA2491" s="72"/>
      <c r="CB2491" s="72"/>
      <c r="CC2491" s="72"/>
      <c r="CD2491" s="72"/>
      <c r="CE2491" s="72"/>
      <c r="CF2491" s="72"/>
      <c r="CG2491" s="72"/>
      <c r="CH2491" s="72"/>
      <c r="CI2491" s="72"/>
      <c r="CJ2491" s="72"/>
      <c r="CK2491" s="72"/>
      <c r="CL2491" s="72"/>
      <c r="CM2491" s="72"/>
      <c r="CN2491" s="72"/>
      <c r="CO2491" s="72"/>
      <c r="CP2491" s="72"/>
      <c r="CQ2491" s="72"/>
      <c r="CR2491" s="72"/>
      <c r="CS2491" s="72"/>
      <c r="CT2491" s="72"/>
      <c r="CU2491" s="72"/>
      <c r="CV2491" s="72"/>
      <c r="CW2491" s="72"/>
      <c r="CX2491" s="72"/>
      <c r="CY2491" s="72"/>
      <c r="CZ2491" s="72"/>
      <c r="DA2491" s="72"/>
      <c r="DB2491" s="72"/>
      <c r="DC2491" s="72"/>
      <c r="DD2491" s="72"/>
      <c r="DE2491" s="72"/>
      <c r="DF2491" s="72"/>
      <c r="DG2491" s="72"/>
      <c r="DH2491" s="78">
        <f t="shared" si="1109"/>
        <v>93.99</v>
      </c>
      <c r="DJ2491" s="77">
        <f t="shared" si="1086"/>
        <v>6.0100000000000051</v>
      </c>
      <c r="DK2491" s="72">
        <v>0</v>
      </c>
      <c r="DL2491" s="51" t="s">
        <v>755</v>
      </c>
      <c r="DO2491" s="358">
        <v>6.01</v>
      </c>
      <c r="DP2491" s="72"/>
      <c r="DQ2491" s="374"/>
      <c r="DR2491" s="72"/>
      <c r="DU2491" s="52"/>
      <c r="DX2491" s="75">
        <f t="shared" si="1087"/>
        <v>68.739972337482712</v>
      </c>
      <c r="DY2491" s="51">
        <f t="shared" si="1088"/>
        <v>0</v>
      </c>
      <c r="DZ2491" s="75">
        <f t="shared" si="1089"/>
        <v>0</v>
      </c>
      <c r="EA2491" s="51" t="e">
        <f t="shared" si="1090"/>
        <v>#DIV/0!</v>
      </c>
      <c r="EB2491" s="75">
        <f t="shared" si="1091"/>
        <v>19.440046813490795</v>
      </c>
      <c r="EC2491" s="51">
        <f t="shared" si="1092"/>
        <v>0</v>
      </c>
      <c r="ED2491" s="75">
        <f t="shared" si="1093"/>
        <v>0</v>
      </c>
      <c r="EE2491" s="51" t="e">
        <f t="shared" si="1094"/>
        <v>#DIV/0!</v>
      </c>
      <c r="EF2491" s="75">
        <f t="shared" si="1095"/>
        <v>0</v>
      </c>
      <c r="EG2491" s="51" t="e">
        <f t="shared" si="1096"/>
        <v>#DIV/0!</v>
      </c>
      <c r="EH2491" s="75">
        <f t="shared" si="1097"/>
        <v>0</v>
      </c>
      <c r="EI2491" s="51" t="e">
        <f t="shared" si="1098"/>
        <v>#DIV/0!</v>
      </c>
      <c r="EJ2491" s="75">
        <f t="shared" si="1099"/>
        <v>0</v>
      </c>
      <c r="EK2491" s="51" t="e">
        <f t="shared" si="1100"/>
        <v>#DIV/0!</v>
      </c>
      <c r="EL2491" s="75">
        <f t="shared" si="1101"/>
        <v>11.819980849026493</v>
      </c>
      <c r="EM2491" s="51">
        <f t="shared" si="1102"/>
        <v>0</v>
      </c>
      <c r="EN2491" s="75">
        <f t="shared" si="1103"/>
        <v>0</v>
      </c>
      <c r="EO2491" s="51" t="e">
        <f t="shared" si="1104"/>
        <v>#DIV/0!</v>
      </c>
      <c r="EP2491" s="75">
        <f t="shared" si="1105"/>
        <v>0</v>
      </c>
      <c r="EQ2491" s="51" t="e">
        <f t="shared" si="1106"/>
        <v>#DIV/0!</v>
      </c>
      <c r="ER2491" s="51">
        <f t="shared" si="1107"/>
        <v>100</v>
      </c>
      <c r="ES2491" s="51">
        <f t="shared" si="1108"/>
        <v>0</v>
      </c>
    </row>
    <row r="2492" spans="1:149" x14ac:dyDescent="0.45">
      <c r="A2492" s="78" t="s">
        <v>1525</v>
      </c>
      <c r="B2492" s="174" t="s">
        <v>964</v>
      </c>
      <c r="C2492" s="51" t="s">
        <v>3653</v>
      </c>
      <c r="D2492" s="51" t="s">
        <v>3670</v>
      </c>
      <c r="E2492" s="78" t="s">
        <v>637</v>
      </c>
      <c r="F2492" s="78" t="s">
        <v>3143</v>
      </c>
      <c r="G2492" s="72" t="s">
        <v>3393</v>
      </c>
      <c r="H2492" s="78" t="s">
        <v>1100</v>
      </c>
      <c r="I2492" s="78"/>
      <c r="J2492" s="300">
        <v>300</v>
      </c>
      <c r="K2492" s="78">
        <v>10</v>
      </c>
      <c r="L2492" s="300">
        <v>1400</v>
      </c>
      <c r="M2492" s="72"/>
      <c r="O2492" s="72"/>
      <c r="P2492" s="72" t="s">
        <v>1374</v>
      </c>
      <c r="AA2492" s="195"/>
      <c r="AB2492" s="195"/>
      <c r="AC2492" s="195"/>
      <c r="AD2492" s="72"/>
      <c r="AE2492" s="316">
        <v>1</v>
      </c>
      <c r="AF2492" s="195"/>
      <c r="AG2492" s="195">
        <v>0</v>
      </c>
      <c r="AH2492" s="72"/>
      <c r="AR2492" s="53">
        <v>1.101</v>
      </c>
      <c r="AT2492" s="77"/>
      <c r="AU2492" s="276">
        <v>3000</v>
      </c>
      <c r="AV2492" s="276"/>
      <c r="AW2492" s="276">
        <v>3303</v>
      </c>
      <c r="AX2492" s="95"/>
      <c r="AY2492" s="276"/>
      <c r="AZ2492" s="95"/>
      <c r="BB2492" s="80" t="s">
        <v>3412</v>
      </c>
      <c r="BC2492" s="270" t="s">
        <v>1126</v>
      </c>
      <c r="BD2492" s="72">
        <v>63.873199999999997</v>
      </c>
      <c r="BE2492" s="72"/>
      <c r="BF2492" s="72"/>
      <c r="BG2492" s="72"/>
      <c r="BH2492" s="72">
        <v>18.063600000000001</v>
      </c>
      <c r="BI2492" s="72"/>
      <c r="BJ2492" s="72"/>
      <c r="BK2492" s="72"/>
      <c r="BL2492" s="72"/>
      <c r="BM2492" s="72"/>
      <c r="BN2492" s="72"/>
      <c r="BO2492" s="72"/>
      <c r="BP2492" s="72"/>
      <c r="BQ2492" s="72"/>
      <c r="BR2492" s="72"/>
      <c r="BS2492" s="72"/>
      <c r="BT2492" s="72"/>
      <c r="BU2492" s="72"/>
      <c r="BV2492" s="72"/>
      <c r="BW2492" s="72"/>
      <c r="BX2492" s="72"/>
      <c r="BY2492" s="72"/>
      <c r="BZ2492" s="72">
        <v>10.9831</v>
      </c>
      <c r="CA2492" s="72"/>
      <c r="CB2492" s="72"/>
      <c r="CC2492" s="72"/>
      <c r="CD2492" s="72"/>
      <c r="CE2492" s="72"/>
      <c r="CF2492" s="72"/>
      <c r="CG2492" s="72"/>
      <c r="CH2492" s="72"/>
      <c r="CI2492" s="72"/>
      <c r="CJ2492" s="72"/>
      <c r="CK2492" s="72"/>
      <c r="CL2492" s="72"/>
      <c r="CM2492" s="72"/>
      <c r="CN2492" s="72"/>
      <c r="CO2492" s="72"/>
      <c r="CP2492" s="72"/>
      <c r="CQ2492" s="72"/>
      <c r="CR2492" s="72"/>
      <c r="CS2492" s="72"/>
      <c r="CT2492" s="72"/>
      <c r="CU2492" s="72"/>
      <c r="CV2492" s="72"/>
      <c r="CW2492" s="72"/>
      <c r="CX2492" s="72"/>
      <c r="CY2492" s="72"/>
      <c r="CZ2492" s="72"/>
      <c r="DA2492" s="72"/>
      <c r="DB2492" s="72"/>
      <c r="DC2492" s="72"/>
      <c r="DD2492" s="72"/>
      <c r="DE2492" s="72"/>
      <c r="DF2492" s="72"/>
      <c r="DG2492" s="72"/>
      <c r="DH2492" s="78">
        <f t="shared" si="1109"/>
        <v>92.919900000000013</v>
      </c>
      <c r="DJ2492" s="77">
        <f t="shared" si="1086"/>
        <v>7.0800999999999874</v>
      </c>
      <c r="DK2492" s="72">
        <v>0</v>
      </c>
      <c r="DL2492" s="51" t="s">
        <v>755</v>
      </c>
      <c r="DO2492" s="358">
        <v>7.08</v>
      </c>
      <c r="DP2492" s="72"/>
      <c r="DQ2492" s="374"/>
      <c r="DR2492" s="72"/>
      <c r="DU2492" s="52"/>
      <c r="DX2492" s="75">
        <f t="shared" si="1087"/>
        <v>68.740065368128882</v>
      </c>
      <c r="DY2492" s="51">
        <f t="shared" si="1088"/>
        <v>0</v>
      </c>
      <c r="DZ2492" s="75">
        <f t="shared" si="1089"/>
        <v>0</v>
      </c>
      <c r="EA2492" s="51" t="e">
        <f t="shared" si="1090"/>
        <v>#DIV/0!</v>
      </c>
      <c r="EB2492" s="75">
        <f t="shared" si="1091"/>
        <v>19.439969263849829</v>
      </c>
      <c r="EC2492" s="51">
        <f t="shared" si="1092"/>
        <v>0</v>
      </c>
      <c r="ED2492" s="75">
        <f t="shared" si="1093"/>
        <v>0</v>
      </c>
      <c r="EE2492" s="51" t="e">
        <f t="shared" si="1094"/>
        <v>#DIV/0!</v>
      </c>
      <c r="EF2492" s="75">
        <f t="shared" si="1095"/>
        <v>0</v>
      </c>
      <c r="EG2492" s="51" t="e">
        <f t="shared" si="1096"/>
        <v>#DIV/0!</v>
      </c>
      <c r="EH2492" s="75">
        <f t="shared" si="1097"/>
        <v>0</v>
      </c>
      <c r="EI2492" s="51" t="e">
        <f t="shared" si="1098"/>
        <v>#DIV/0!</v>
      </c>
      <c r="EJ2492" s="75">
        <f t="shared" si="1099"/>
        <v>0</v>
      </c>
      <c r="EK2492" s="51" t="e">
        <f t="shared" si="1100"/>
        <v>#DIV/0!</v>
      </c>
      <c r="EL2492" s="75">
        <f t="shared" si="1101"/>
        <v>11.819965368021274</v>
      </c>
      <c r="EM2492" s="51">
        <f t="shared" si="1102"/>
        <v>0</v>
      </c>
      <c r="EN2492" s="75">
        <f t="shared" si="1103"/>
        <v>0</v>
      </c>
      <c r="EO2492" s="51" t="e">
        <f t="shared" si="1104"/>
        <v>#DIV/0!</v>
      </c>
      <c r="EP2492" s="75">
        <f t="shared" si="1105"/>
        <v>0</v>
      </c>
      <c r="EQ2492" s="51" t="e">
        <f t="shared" si="1106"/>
        <v>#DIV/0!</v>
      </c>
      <c r="ER2492" s="51">
        <f t="shared" si="1107"/>
        <v>100</v>
      </c>
      <c r="ES2492" s="51">
        <f t="shared" si="1108"/>
        <v>0</v>
      </c>
    </row>
    <row r="2493" spans="1:149" x14ac:dyDescent="0.45">
      <c r="A2493" s="78" t="s">
        <v>1525</v>
      </c>
      <c r="B2493" s="174" t="s">
        <v>964</v>
      </c>
      <c r="C2493" s="51" t="s">
        <v>3653</v>
      </c>
      <c r="D2493" s="51" t="s">
        <v>3670</v>
      </c>
      <c r="E2493" s="78" t="s">
        <v>637</v>
      </c>
      <c r="F2493" s="78" t="s">
        <v>3144</v>
      </c>
      <c r="G2493" s="72" t="s">
        <v>3393</v>
      </c>
      <c r="H2493" s="78" t="s">
        <v>1100</v>
      </c>
      <c r="I2493" s="78"/>
      <c r="J2493" s="300">
        <v>350</v>
      </c>
      <c r="K2493" s="78">
        <v>10</v>
      </c>
      <c r="L2493" s="300">
        <v>1400</v>
      </c>
      <c r="M2493" s="72"/>
      <c r="O2493" s="72"/>
      <c r="P2493" s="72" t="s">
        <v>1374</v>
      </c>
      <c r="AA2493" s="195"/>
      <c r="AB2493" s="195"/>
      <c r="AC2493" s="195"/>
      <c r="AD2493" s="72"/>
      <c r="AE2493" s="316">
        <v>1</v>
      </c>
      <c r="AF2493" s="195"/>
      <c r="AG2493" s="195">
        <v>0</v>
      </c>
      <c r="AH2493" s="72"/>
      <c r="AR2493" s="53">
        <v>1.131</v>
      </c>
      <c r="AT2493" s="77"/>
      <c r="AU2493" s="276">
        <v>3500</v>
      </c>
      <c r="AV2493" s="276"/>
      <c r="AW2493" s="276">
        <v>3958.5</v>
      </c>
      <c r="AX2493" s="95"/>
      <c r="AY2493" s="276"/>
      <c r="AZ2493" s="95"/>
      <c r="BB2493" s="80" t="s">
        <v>3412</v>
      </c>
      <c r="BC2493" s="270" t="s">
        <v>1126</v>
      </c>
      <c r="BD2493" s="72">
        <v>63.178899999999999</v>
      </c>
      <c r="BE2493" s="72"/>
      <c r="BF2493" s="72"/>
      <c r="BG2493" s="72"/>
      <c r="BH2493" s="72">
        <v>17.8673</v>
      </c>
      <c r="BI2493" s="72"/>
      <c r="BJ2493" s="72"/>
      <c r="BK2493" s="72"/>
      <c r="BL2493" s="72"/>
      <c r="BM2493" s="72"/>
      <c r="BN2493" s="72"/>
      <c r="BO2493" s="72"/>
      <c r="BP2493" s="72"/>
      <c r="BQ2493" s="72"/>
      <c r="BR2493" s="72"/>
      <c r="BS2493" s="72"/>
      <c r="BT2493" s="72"/>
      <c r="BU2493" s="72"/>
      <c r="BV2493" s="72"/>
      <c r="BW2493" s="72"/>
      <c r="BX2493" s="72"/>
      <c r="BY2493" s="72"/>
      <c r="BZ2493" s="72">
        <v>10.863799999999999</v>
      </c>
      <c r="CA2493" s="72"/>
      <c r="CB2493" s="72"/>
      <c r="CC2493" s="72"/>
      <c r="CD2493" s="72"/>
      <c r="CE2493" s="72"/>
      <c r="CF2493" s="72"/>
      <c r="CG2493" s="72"/>
      <c r="CH2493" s="72"/>
      <c r="CI2493" s="72"/>
      <c r="CJ2493" s="72"/>
      <c r="CK2493" s="72"/>
      <c r="CL2493" s="72"/>
      <c r="CM2493" s="72"/>
      <c r="CN2493" s="72"/>
      <c r="CO2493" s="72"/>
      <c r="CP2493" s="72"/>
      <c r="CQ2493" s="72"/>
      <c r="CR2493" s="72"/>
      <c r="CS2493" s="72"/>
      <c r="CT2493" s="72"/>
      <c r="CU2493" s="72"/>
      <c r="CV2493" s="72"/>
      <c r="CW2493" s="72"/>
      <c r="CX2493" s="72"/>
      <c r="CY2493" s="72"/>
      <c r="CZ2493" s="72"/>
      <c r="DA2493" s="72"/>
      <c r="DB2493" s="72"/>
      <c r="DC2493" s="72"/>
      <c r="DD2493" s="72"/>
      <c r="DE2493" s="72"/>
      <c r="DF2493" s="72"/>
      <c r="DG2493" s="72"/>
      <c r="DH2493" s="78">
        <f t="shared" si="1109"/>
        <v>91.91</v>
      </c>
      <c r="DJ2493" s="77">
        <f t="shared" si="1086"/>
        <v>8.0900000000000034</v>
      </c>
      <c r="DK2493" s="72">
        <v>0</v>
      </c>
      <c r="DL2493" s="51" t="s">
        <v>755</v>
      </c>
      <c r="DO2493" s="358">
        <v>8.09</v>
      </c>
      <c r="DP2493" s="72"/>
      <c r="DQ2493" s="374"/>
      <c r="DR2493" s="72"/>
      <c r="DU2493" s="52"/>
      <c r="DX2493" s="75">
        <f t="shared" si="1087"/>
        <v>68.739963007289745</v>
      </c>
      <c r="DY2493" s="51">
        <f t="shared" si="1088"/>
        <v>0</v>
      </c>
      <c r="DZ2493" s="75">
        <f t="shared" si="1089"/>
        <v>0</v>
      </c>
      <c r="EA2493" s="51" t="e">
        <f t="shared" si="1090"/>
        <v>#DIV/0!</v>
      </c>
      <c r="EB2493" s="75">
        <f t="shared" si="1091"/>
        <v>19.43999564791644</v>
      </c>
      <c r="EC2493" s="51">
        <f t="shared" si="1092"/>
        <v>0</v>
      </c>
      <c r="ED2493" s="75">
        <f t="shared" si="1093"/>
        <v>0</v>
      </c>
      <c r="EE2493" s="51" t="e">
        <f t="shared" si="1094"/>
        <v>#DIV/0!</v>
      </c>
      <c r="EF2493" s="75">
        <f t="shared" si="1095"/>
        <v>0</v>
      </c>
      <c r="EG2493" s="51" t="e">
        <f t="shared" si="1096"/>
        <v>#DIV/0!</v>
      </c>
      <c r="EH2493" s="75">
        <f t="shared" si="1097"/>
        <v>0</v>
      </c>
      <c r="EI2493" s="51" t="e">
        <f t="shared" si="1098"/>
        <v>#DIV/0!</v>
      </c>
      <c r="EJ2493" s="75">
        <f t="shared" si="1099"/>
        <v>0</v>
      </c>
      <c r="EK2493" s="51" t="e">
        <f t="shared" si="1100"/>
        <v>#DIV/0!</v>
      </c>
      <c r="EL2493" s="75">
        <f t="shared" si="1101"/>
        <v>11.82004134479382</v>
      </c>
      <c r="EM2493" s="51">
        <f t="shared" si="1102"/>
        <v>0</v>
      </c>
      <c r="EN2493" s="75">
        <f t="shared" si="1103"/>
        <v>0</v>
      </c>
      <c r="EO2493" s="51" t="e">
        <f t="shared" si="1104"/>
        <v>#DIV/0!</v>
      </c>
      <c r="EP2493" s="75">
        <f t="shared" si="1105"/>
        <v>0</v>
      </c>
      <c r="EQ2493" s="51" t="e">
        <f t="shared" si="1106"/>
        <v>#DIV/0!</v>
      </c>
      <c r="ER2493" s="51">
        <f t="shared" si="1107"/>
        <v>100</v>
      </c>
      <c r="ES2493" s="51">
        <f t="shared" si="1108"/>
        <v>0</v>
      </c>
    </row>
    <row r="2494" spans="1:149" x14ac:dyDescent="0.45">
      <c r="A2494" s="78" t="s">
        <v>1525</v>
      </c>
      <c r="B2494" s="174" t="s">
        <v>964</v>
      </c>
      <c r="C2494" s="51" t="s">
        <v>3653</v>
      </c>
      <c r="D2494" s="51" t="s">
        <v>3670</v>
      </c>
      <c r="E2494" s="78" t="s">
        <v>637</v>
      </c>
      <c r="F2494" s="78" t="s">
        <v>3145</v>
      </c>
      <c r="G2494" s="72" t="s">
        <v>3393</v>
      </c>
      <c r="H2494" s="78" t="s">
        <v>1100</v>
      </c>
      <c r="I2494" s="78"/>
      <c r="J2494" s="300">
        <v>400</v>
      </c>
      <c r="K2494" s="78">
        <v>10</v>
      </c>
      <c r="L2494" s="300">
        <v>1400</v>
      </c>
      <c r="M2494" s="72"/>
      <c r="O2494" s="72"/>
      <c r="P2494" s="72" t="s">
        <v>1374</v>
      </c>
      <c r="AA2494" s="195"/>
      <c r="AB2494" s="195"/>
      <c r="AC2494" s="195"/>
      <c r="AD2494" s="72"/>
      <c r="AE2494" s="316">
        <v>1</v>
      </c>
      <c r="AF2494" s="195"/>
      <c r="AG2494" s="195">
        <v>0</v>
      </c>
      <c r="AH2494" s="72"/>
      <c r="AR2494" s="53">
        <v>1.165</v>
      </c>
      <c r="AT2494" s="77"/>
      <c r="AU2494" s="276">
        <v>4000</v>
      </c>
      <c r="AV2494" s="276"/>
      <c r="AW2494" s="276">
        <v>4660</v>
      </c>
      <c r="AX2494" s="95"/>
      <c r="AY2494" s="276"/>
      <c r="AZ2494" s="95"/>
      <c r="BB2494" s="80" t="s">
        <v>3412</v>
      </c>
      <c r="BC2494" s="270" t="s">
        <v>1126</v>
      </c>
      <c r="BD2494" s="72">
        <v>62.9315</v>
      </c>
      <c r="BE2494" s="72"/>
      <c r="BF2494" s="72"/>
      <c r="BG2494" s="72"/>
      <c r="BH2494" s="72">
        <v>17.7973</v>
      </c>
      <c r="BI2494" s="72"/>
      <c r="BJ2494" s="72"/>
      <c r="BK2494" s="72"/>
      <c r="BL2494" s="72"/>
      <c r="BM2494" s="72"/>
      <c r="BN2494" s="72"/>
      <c r="BO2494" s="72"/>
      <c r="BP2494" s="72"/>
      <c r="BQ2494" s="72"/>
      <c r="BR2494" s="72"/>
      <c r="BS2494" s="72"/>
      <c r="BT2494" s="72"/>
      <c r="BU2494" s="72"/>
      <c r="BV2494" s="72"/>
      <c r="BW2494" s="72"/>
      <c r="BX2494" s="72"/>
      <c r="BY2494" s="72"/>
      <c r="BZ2494" s="72">
        <v>10.821199999999999</v>
      </c>
      <c r="CA2494" s="72"/>
      <c r="CB2494" s="72"/>
      <c r="CC2494" s="72"/>
      <c r="CD2494" s="72"/>
      <c r="CE2494" s="72"/>
      <c r="CF2494" s="72"/>
      <c r="CG2494" s="72"/>
      <c r="CH2494" s="72"/>
      <c r="CI2494" s="72"/>
      <c r="CJ2494" s="72"/>
      <c r="CK2494" s="72"/>
      <c r="CL2494" s="72"/>
      <c r="CM2494" s="72"/>
      <c r="CN2494" s="72"/>
      <c r="CO2494" s="72"/>
      <c r="CP2494" s="72"/>
      <c r="CQ2494" s="72"/>
      <c r="CR2494" s="72"/>
      <c r="CS2494" s="72"/>
      <c r="CT2494" s="72"/>
      <c r="CU2494" s="72"/>
      <c r="CV2494" s="72"/>
      <c r="CW2494" s="72"/>
      <c r="CX2494" s="72"/>
      <c r="CY2494" s="72"/>
      <c r="CZ2494" s="72"/>
      <c r="DA2494" s="72"/>
      <c r="DB2494" s="72"/>
      <c r="DC2494" s="72"/>
      <c r="DD2494" s="72"/>
      <c r="DE2494" s="72"/>
      <c r="DF2494" s="72"/>
      <c r="DG2494" s="72"/>
      <c r="DH2494" s="78">
        <f t="shared" si="1109"/>
        <v>91.550000000000011</v>
      </c>
      <c r="DJ2494" s="77">
        <f t="shared" si="1086"/>
        <v>8.4499999999999886</v>
      </c>
      <c r="DK2494" s="72">
        <v>0</v>
      </c>
      <c r="DL2494" s="51" t="s">
        <v>755</v>
      </c>
      <c r="DO2494" s="358">
        <v>8.4499999999999993</v>
      </c>
      <c r="DP2494" s="72"/>
      <c r="DQ2494" s="374"/>
      <c r="DR2494" s="72"/>
      <c r="DU2494" s="52"/>
      <c r="DX2494" s="75">
        <f t="shared" si="1087"/>
        <v>68.740032768978693</v>
      </c>
      <c r="DY2494" s="51">
        <f t="shared" si="1088"/>
        <v>0</v>
      </c>
      <c r="DZ2494" s="75">
        <f t="shared" si="1089"/>
        <v>0</v>
      </c>
      <c r="EA2494" s="51" t="e">
        <f t="shared" si="1090"/>
        <v>#DIV/0!</v>
      </c>
      <c r="EB2494" s="75">
        <f t="shared" si="1091"/>
        <v>19.439978154014199</v>
      </c>
      <c r="EC2494" s="51">
        <f t="shared" si="1092"/>
        <v>0</v>
      </c>
      <c r="ED2494" s="75">
        <f t="shared" si="1093"/>
        <v>0</v>
      </c>
      <c r="EE2494" s="51" t="e">
        <f t="shared" si="1094"/>
        <v>#DIV/0!</v>
      </c>
      <c r="EF2494" s="75">
        <f t="shared" si="1095"/>
        <v>0</v>
      </c>
      <c r="EG2494" s="51" t="e">
        <f t="shared" si="1096"/>
        <v>#DIV/0!</v>
      </c>
      <c r="EH2494" s="75">
        <f t="shared" si="1097"/>
        <v>0</v>
      </c>
      <c r="EI2494" s="51" t="e">
        <f t="shared" si="1098"/>
        <v>#DIV/0!</v>
      </c>
      <c r="EJ2494" s="75">
        <f t="shared" si="1099"/>
        <v>0</v>
      </c>
      <c r="EK2494" s="51" t="e">
        <f t="shared" si="1100"/>
        <v>#DIV/0!</v>
      </c>
      <c r="EL2494" s="75">
        <f t="shared" si="1101"/>
        <v>11.819989077007097</v>
      </c>
      <c r="EM2494" s="51">
        <f t="shared" si="1102"/>
        <v>0</v>
      </c>
      <c r="EN2494" s="75">
        <f t="shared" si="1103"/>
        <v>0</v>
      </c>
      <c r="EO2494" s="51" t="e">
        <f t="shared" si="1104"/>
        <v>#DIV/0!</v>
      </c>
      <c r="EP2494" s="75">
        <f t="shared" si="1105"/>
        <v>0</v>
      </c>
      <c r="EQ2494" s="51" t="e">
        <f t="shared" si="1106"/>
        <v>#DIV/0!</v>
      </c>
      <c r="ER2494" s="51">
        <f t="shared" si="1107"/>
        <v>100</v>
      </c>
      <c r="ES2494" s="51">
        <f t="shared" si="1108"/>
        <v>0</v>
      </c>
    </row>
    <row r="2495" spans="1:149" x14ac:dyDescent="0.45">
      <c r="A2495" s="78" t="s">
        <v>1525</v>
      </c>
      <c r="B2495" s="174" t="s">
        <v>964</v>
      </c>
      <c r="C2495" s="51" t="s">
        <v>3653</v>
      </c>
      <c r="D2495" s="51" t="s">
        <v>3670</v>
      </c>
      <c r="E2495" s="78" t="s">
        <v>637</v>
      </c>
      <c r="F2495" s="78" t="s">
        <v>3146</v>
      </c>
      <c r="G2495" s="72" t="s">
        <v>3393</v>
      </c>
      <c r="H2495" s="78" t="s">
        <v>1100</v>
      </c>
      <c r="I2495" s="78"/>
      <c r="J2495" s="300">
        <v>450</v>
      </c>
      <c r="K2495" s="78">
        <v>10</v>
      </c>
      <c r="L2495" s="300">
        <v>1400</v>
      </c>
      <c r="M2495" s="72"/>
      <c r="O2495" s="72"/>
      <c r="P2495" s="72" t="s">
        <v>1374</v>
      </c>
      <c r="AA2495" s="195"/>
      <c r="AB2495" s="195"/>
      <c r="AC2495" s="195"/>
      <c r="AD2495" s="72"/>
      <c r="AE2495" s="316">
        <v>1</v>
      </c>
      <c r="AF2495" s="195"/>
      <c r="AG2495" s="195">
        <v>0</v>
      </c>
      <c r="AH2495" s="72"/>
      <c r="AR2495" s="53">
        <v>1.2030000000000001</v>
      </c>
      <c r="AT2495" s="77"/>
      <c r="AU2495" s="276">
        <v>4500</v>
      </c>
      <c r="AV2495" s="276"/>
      <c r="AW2495" s="276">
        <v>5413.5</v>
      </c>
      <c r="AX2495" s="95"/>
      <c r="AY2495" s="276"/>
      <c r="AZ2495" s="95"/>
      <c r="BB2495" s="80" t="s">
        <v>3412</v>
      </c>
      <c r="BC2495" s="270" t="s">
        <v>1126</v>
      </c>
      <c r="BD2495" s="72">
        <v>61.817900000000002</v>
      </c>
      <c r="BE2495" s="72"/>
      <c r="BF2495" s="72"/>
      <c r="BG2495" s="72"/>
      <c r="BH2495" s="72">
        <v>17.482399999999998</v>
      </c>
      <c r="BI2495" s="72"/>
      <c r="BJ2495" s="72"/>
      <c r="BK2495" s="72"/>
      <c r="BL2495" s="72"/>
      <c r="BM2495" s="72"/>
      <c r="BN2495" s="72"/>
      <c r="BO2495" s="72"/>
      <c r="BP2495" s="72"/>
      <c r="BQ2495" s="72"/>
      <c r="BR2495" s="72"/>
      <c r="BS2495" s="72"/>
      <c r="BT2495" s="72"/>
      <c r="BU2495" s="72"/>
      <c r="BV2495" s="72"/>
      <c r="BW2495" s="72"/>
      <c r="BX2495" s="72"/>
      <c r="BY2495" s="72"/>
      <c r="BZ2495" s="72">
        <v>10.6297</v>
      </c>
      <c r="CA2495" s="72"/>
      <c r="CB2495" s="72"/>
      <c r="CC2495" s="72"/>
      <c r="CD2495" s="72"/>
      <c r="CE2495" s="72"/>
      <c r="CF2495" s="72"/>
      <c r="CG2495" s="72"/>
      <c r="CH2495" s="72"/>
      <c r="CI2495" s="72"/>
      <c r="CJ2495" s="72"/>
      <c r="CK2495" s="72"/>
      <c r="CL2495" s="72"/>
      <c r="CM2495" s="72"/>
      <c r="CN2495" s="72"/>
      <c r="CO2495" s="72"/>
      <c r="CP2495" s="72"/>
      <c r="CQ2495" s="72"/>
      <c r="CR2495" s="72"/>
      <c r="CS2495" s="72"/>
      <c r="CT2495" s="72"/>
      <c r="CU2495" s="72"/>
      <c r="CV2495" s="72"/>
      <c r="CW2495" s="72"/>
      <c r="CX2495" s="72"/>
      <c r="CY2495" s="72"/>
      <c r="CZ2495" s="72"/>
      <c r="DA2495" s="72"/>
      <c r="DB2495" s="72"/>
      <c r="DC2495" s="72"/>
      <c r="DD2495" s="72"/>
      <c r="DE2495" s="72"/>
      <c r="DF2495" s="72"/>
      <c r="DG2495" s="72"/>
      <c r="DH2495" s="78">
        <f t="shared" si="1109"/>
        <v>89.929999999999993</v>
      </c>
      <c r="DJ2495" s="77">
        <f t="shared" si="1086"/>
        <v>10.070000000000007</v>
      </c>
      <c r="DK2495" s="72">
        <v>0</v>
      </c>
      <c r="DL2495" s="51" t="s">
        <v>755</v>
      </c>
      <c r="DO2495" s="358">
        <v>10.07</v>
      </c>
      <c r="DP2495" s="72"/>
      <c r="DQ2495" s="374"/>
      <c r="DR2495" s="72"/>
      <c r="DU2495" s="52"/>
      <c r="DX2495" s="75">
        <f t="shared" si="1087"/>
        <v>68.740020015567666</v>
      </c>
      <c r="DY2495" s="51">
        <f t="shared" si="1088"/>
        <v>0</v>
      </c>
      <c r="DZ2495" s="75">
        <f t="shared" si="1089"/>
        <v>0</v>
      </c>
      <c r="EA2495" s="51" t="e">
        <f t="shared" si="1090"/>
        <v>#DIV/0!</v>
      </c>
      <c r="EB2495" s="75">
        <f t="shared" si="1091"/>
        <v>19.44000889580785</v>
      </c>
      <c r="EC2495" s="51">
        <f t="shared" si="1092"/>
        <v>0</v>
      </c>
      <c r="ED2495" s="75">
        <f t="shared" si="1093"/>
        <v>0</v>
      </c>
      <c r="EE2495" s="51" t="e">
        <f t="shared" si="1094"/>
        <v>#DIV/0!</v>
      </c>
      <c r="EF2495" s="75">
        <f t="shared" si="1095"/>
        <v>0</v>
      </c>
      <c r="EG2495" s="51" t="e">
        <f t="shared" si="1096"/>
        <v>#DIV/0!</v>
      </c>
      <c r="EH2495" s="75">
        <f t="shared" si="1097"/>
        <v>0</v>
      </c>
      <c r="EI2495" s="51" t="e">
        <f t="shared" si="1098"/>
        <v>#DIV/0!</v>
      </c>
      <c r="EJ2495" s="75">
        <f t="shared" si="1099"/>
        <v>0</v>
      </c>
      <c r="EK2495" s="51" t="e">
        <f t="shared" si="1100"/>
        <v>#DIV/0!</v>
      </c>
      <c r="EL2495" s="75">
        <f t="shared" si="1101"/>
        <v>11.819971088624486</v>
      </c>
      <c r="EM2495" s="51">
        <f t="shared" si="1102"/>
        <v>0</v>
      </c>
      <c r="EN2495" s="75">
        <f t="shared" si="1103"/>
        <v>0</v>
      </c>
      <c r="EO2495" s="51" t="e">
        <f t="shared" si="1104"/>
        <v>#DIV/0!</v>
      </c>
      <c r="EP2495" s="75">
        <f t="shared" si="1105"/>
        <v>0</v>
      </c>
      <c r="EQ2495" s="51" t="e">
        <f t="shared" si="1106"/>
        <v>#DIV/0!</v>
      </c>
      <c r="ER2495" s="51">
        <f t="shared" si="1107"/>
        <v>100</v>
      </c>
      <c r="ES2495" s="51">
        <f t="shared" si="1108"/>
        <v>0</v>
      </c>
    </row>
    <row r="2496" spans="1:149" x14ac:dyDescent="0.45">
      <c r="A2496" s="78" t="s">
        <v>1525</v>
      </c>
      <c r="B2496" s="174" t="s">
        <v>964</v>
      </c>
      <c r="C2496" s="51" t="s">
        <v>3653</v>
      </c>
      <c r="D2496" s="51" t="s">
        <v>3670</v>
      </c>
      <c r="E2496" s="78" t="s">
        <v>637</v>
      </c>
      <c r="F2496" s="78" t="s">
        <v>3147</v>
      </c>
      <c r="G2496" s="72" t="s">
        <v>3393</v>
      </c>
      <c r="H2496" s="78" t="s">
        <v>1100</v>
      </c>
      <c r="I2496" s="78"/>
      <c r="J2496" s="300">
        <v>500</v>
      </c>
      <c r="K2496" s="78">
        <v>10</v>
      </c>
      <c r="L2496" s="300">
        <v>1400</v>
      </c>
      <c r="M2496" s="72"/>
      <c r="O2496" s="72"/>
      <c r="P2496" s="72" t="s">
        <v>1374</v>
      </c>
      <c r="AA2496" s="195"/>
      <c r="AB2496" s="195"/>
      <c r="AC2496" s="195"/>
      <c r="AD2496" s="72"/>
      <c r="AE2496" s="316">
        <v>1</v>
      </c>
      <c r="AF2496" s="195"/>
      <c r="AG2496" s="195">
        <v>0</v>
      </c>
      <c r="AH2496" s="72"/>
      <c r="AR2496" s="53">
        <v>1.244</v>
      </c>
      <c r="AT2496" s="77"/>
      <c r="AU2496" s="276">
        <v>5000</v>
      </c>
      <c r="AV2496" s="276"/>
      <c r="AW2496" s="276">
        <v>6220</v>
      </c>
      <c r="AX2496" s="95"/>
      <c r="AY2496" s="276"/>
      <c r="AZ2496" s="95"/>
      <c r="BB2496" s="80" t="s">
        <v>3412</v>
      </c>
      <c r="BC2496" s="270" t="s">
        <v>1126</v>
      </c>
      <c r="BD2496" s="72">
        <v>59.865699999999997</v>
      </c>
      <c r="BE2496" s="72"/>
      <c r="BF2496" s="72"/>
      <c r="BG2496" s="72"/>
      <c r="BH2496" s="72">
        <v>16.930299999999999</v>
      </c>
      <c r="BI2496" s="72"/>
      <c r="BJ2496" s="72"/>
      <c r="BK2496" s="72"/>
      <c r="BL2496" s="72"/>
      <c r="BM2496" s="72"/>
      <c r="BN2496" s="72"/>
      <c r="BO2496" s="72"/>
      <c r="BP2496" s="72"/>
      <c r="BQ2496" s="72"/>
      <c r="BR2496" s="72"/>
      <c r="BS2496" s="72"/>
      <c r="BT2496" s="72"/>
      <c r="BU2496" s="72"/>
      <c r="BV2496" s="72"/>
      <c r="BW2496" s="72"/>
      <c r="BX2496" s="72"/>
      <c r="BY2496" s="72"/>
      <c r="BZ2496" s="72">
        <v>10.294</v>
      </c>
      <c r="CA2496" s="72"/>
      <c r="CB2496" s="72"/>
      <c r="CC2496" s="72"/>
      <c r="CD2496" s="72"/>
      <c r="CE2496" s="72"/>
      <c r="CF2496" s="72"/>
      <c r="CG2496" s="72"/>
      <c r="CH2496" s="72"/>
      <c r="CI2496" s="72"/>
      <c r="CJ2496" s="72"/>
      <c r="CK2496" s="72"/>
      <c r="CL2496" s="72"/>
      <c r="CM2496" s="72"/>
      <c r="CN2496" s="72"/>
      <c r="CO2496" s="72"/>
      <c r="CP2496" s="72"/>
      <c r="CQ2496" s="72"/>
      <c r="CR2496" s="72"/>
      <c r="CS2496" s="72"/>
      <c r="CT2496" s="72"/>
      <c r="CU2496" s="72"/>
      <c r="CV2496" s="72"/>
      <c r="CW2496" s="72"/>
      <c r="CX2496" s="72"/>
      <c r="CY2496" s="72"/>
      <c r="CZ2496" s="72"/>
      <c r="DA2496" s="72"/>
      <c r="DB2496" s="72"/>
      <c r="DC2496" s="72"/>
      <c r="DD2496" s="72"/>
      <c r="DE2496" s="72"/>
      <c r="DF2496" s="72"/>
      <c r="DG2496" s="72"/>
      <c r="DH2496" s="78">
        <f t="shared" si="1109"/>
        <v>87.089999999999989</v>
      </c>
      <c r="DJ2496" s="77">
        <f t="shared" si="1086"/>
        <v>12.910000000000011</v>
      </c>
      <c r="DK2496" s="72">
        <v>0</v>
      </c>
      <c r="DL2496" s="51" t="s">
        <v>755</v>
      </c>
      <c r="DO2496" s="358">
        <v>12.91</v>
      </c>
      <c r="DP2496" s="72"/>
      <c r="DQ2496" s="374"/>
      <c r="DR2496" s="72"/>
      <c r="DU2496" s="52"/>
      <c r="DX2496" s="75">
        <f t="shared" si="1087"/>
        <v>68.740039040073498</v>
      </c>
      <c r="DY2496" s="51">
        <f t="shared" si="1088"/>
        <v>0</v>
      </c>
      <c r="DZ2496" s="75">
        <f t="shared" si="1089"/>
        <v>0</v>
      </c>
      <c r="EA2496" s="51" t="e">
        <f t="shared" si="1090"/>
        <v>#DIV/0!</v>
      </c>
      <c r="EB2496" s="75">
        <f t="shared" si="1091"/>
        <v>19.440004592949823</v>
      </c>
      <c r="EC2496" s="51">
        <f t="shared" si="1092"/>
        <v>0</v>
      </c>
      <c r="ED2496" s="75">
        <f t="shared" si="1093"/>
        <v>0</v>
      </c>
      <c r="EE2496" s="51" t="e">
        <f t="shared" si="1094"/>
        <v>#DIV/0!</v>
      </c>
      <c r="EF2496" s="75">
        <f t="shared" si="1095"/>
        <v>0</v>
      </c>
      <c r="EG2496" s="51" t="e">
        <f t="shared" si="1096"/>
        <v>#DIV/0!</v>
      </c>
      <c r="EH2496" s="75">
        <f t="shared" si="1097"/>
        <v>0</v>
      </c>
      <c r="EI2496" s="51" t="e">
        <f t="shared" si="1098"/>
        <v>#DIV/0!</v>
      </c>
      <c r="EJ2496" s="75">
        <f t="shared" si="1099"/>
        <v>0</v>
      </c>
      <c r="EK2496" s="51" t="e">
        <f t="shared" si="1100"/>
        <v>#DIV/0!</v>
      </c>
      <c r="EL2496" s="75">
        <f t="shared" si="1101"/>
        <v>11.819956366976694</v>
      </c>
      <c r="EM2496" s="51">
        <f t="shared" si="1102"/>
        <v>0</v>
      </c>
      <c r="EN2496" s="75">
        <f t="shared" si="1103"/>
        <v>0</v>
      </c>
      <c r="EO2496" s="51" t="e">
        <f t="shared" si="1104"/>
        <v>#DIV/0!</v>
      </c>
      <c r="EP2496" s="75">
        <f t="shared" si="1105"/>
        <v>0</v>
      </c>
      <c r="EQ2496" s="51" t="e">
        <f t="shared" si="1106"/>
        <v>#DIV/0!</v>
      </c>
      <c r="ER2496" s="51">
        <f t="shared" si="1107"/>
        <v>100</v>
      </c>
      <c r="ES2496" s="51">
        <f t="shared" si="1108"/>
        <v>0</v>
      </c>
    </row>
    <row r="2497" spans="1:149" x14ac:dyDescent="0.45">
      <c r="A2497" s="78" t="s">
        <v>1525</v>
      </c>
      <c r="B2497" s="174" t="s">
        <v>964</v>
      </c>
      <c r="C2497" s="51" t="s">
        <v>3653</v>
      </c>
      <c r="D2497" s="51" t="s">
        <v>3670</v>
      </c>
      <c r="E2497" s="78" t="s">
        <v>637</v>
      </c>
      <c r="F2497" s="78" t="s">
        <v>3148</v>
      </c>
      <c r="G2497" s="72" t="s">
        <v>3393</v>
      </c>
      <c r="H2497" s="78" t="s">
        <v>1100</v>
      </c>
      <c r="I2497" s="78"/>
      <c r="J2497" s="300">
        <v>500</v>
      </c>
      <c r="K2497" s="78">
        <v>10</v>
      </c>
      <c r="L2497" s="300">
        <v>1300</v>
      </c>
      <c r="M2497" s="72"/>
      <c r="O2497" s="72"/>
      <c r="P2497" s="72" t="s">
        <v>1374</v>
      </c>
      <c r="AA2497" s="195"/>
      <c r="AB2497" s="195"/>
      <c r="AC2497" s="195"/>
      <c r="AD2497" s="72"/>
      <c r="AE2497" s="316">
        <v>1</v>
      </c>
      <c r="AF2497" s="195"/>
      <c r="AG2497" s="195">
        <v>0</v>
      </c>
      <c r="AH2497" s="72"/>
      <c r="AR2497" s="53">
        <v>1.2190000000000001</v>
      </c>
      <c r="AT2497" s="77"/>
      <c r="AU2497" s="276">
        <v>5000</v>
      </c>
      <c r="AV2497" s="276"/>
      <c r="AW2497" s="276">
        <v>6095</v>
      </c>
      <c r="AX2497" s="95"/>
      <c r="AY2497" s="276"/>
      <c r="AZ2497" s="95"/>
      <c r="BB2497" s="80" t="s">
        <v>3412</v>
      </c>
      <c r="BC2497" s="270" t="s">
        <v>1126</v>
      </c>
      <c r="BD2497" s="72">
        <v>61.343600000000002</v>
      </c>
      <c r="BE2497" s="72"/>
      <c r="BF2497" s="72"/>
      <c r="BG2497" s="72"/>
      <c r="BH2497" s="72">
        <v>17.348299999999998</v>
      </c>
      <c r="BI2497" s="72"/>
      <c r="BJ2497" s="72"/>
      <c r="BK2497" s="72"/>
      <c r="BL2497" s="72"/>
      <c r="BM2497" s="72"/>
      <c r="BN2497" s="72"/>
      <c r="BO2497" s="72"/>
      <c r="BP2497" s="72"/>
      <c r="BQ2497" s="72"/>
      <c r="BR2497" s="72"/>
      <c r="BS2497" s="72"/>
      <c r="BT2497" s="72"/>
      <c r="BU2497" s="72"/>
      <c r="BV2497" s="72"/>
      <c r="BW2497" s="72"/>
      <c r="BX2497" s="72"/>
      <c r="BY2497" s="72"/>
      <c r="BZ2497" s="72">
        <v>10.5482</v>
      </c>
      <c r="CA2497" s="72"/>
      <c r="CB2497" s="72"/>
      <c r="CC2497" s="72"/>
      <c r="CD2497" s="72"/>
      <c r="CE2497" s="72"/>
      <c r="CF2497" s="72"/>
      <c r="CG2497" s="72"/>
      <c r="CH2497" s="72"/>
      <c r="CI2497" s="72"/>
      <c r="CJ2497" s="72"/>
      <c r="CK2497" s="72"/>
      <c r="CL2497" s="72"/>
      <c r="CM2497" s="72"/>
      <c r="CN2497" s="72"/>
      <c r="CO2497" s="72"/>
      <c r="CP2497" s="72"/>
      <c r="CQ2497" s="72"/>
      <c r="CR2497" s="72"/>
      <c r="CS2497" s="72"/>
      <c r="CT2497" s="72"/>
      <c r="CU2497" s="72"/>
      <c r="CV2497" s="72"/>
      <c r="CW2497" s="72"/>
      <c r="CX2497" s="72"/>
      <c r="CY2497" s="72"/>
      <c r="CZ2497" s="72"/>
      <c r="DA2497" s="72"/>
      <c r="DB2497" s="72"/>
      <c r="DC2497" s="72"/>
      <c r="DD2497" s="72"/>
      <c r="DE2497" s="72"/>
      <c r="DF2497" s="72"/>
      <c r="DG2497" s="72"/>
      <c r="DH2497" s="78">
        <f t="shared" si="1109"/>
        <v>89.240099999999998</v>
      </c>
      <c r="DJ2497" s="77">
        <f t="shared" si="1086"/>
        <v>10.759900000000002</v>
      </c>
      <c r="DK2497" s="72">
        <v>0</v>
      </c>
      <c r="DL2497" s="51" t="s">
        <v>755</v>
      </c>
      <c r="DO2497" s="358">
        <v>10.76</v>
      </c>
      <c r="DP2497" s="72"/>
      <c r="DQ2497" s="374"/>
      <c r="DR2497" s="72"/>
      <c r="DU2497" s="52"/>
      <c r="DX2497" s="75">
        <f t="shared" si="1087"/>
        <v>68.739949865587334</v>
      </c>
      <c r="DY2497" s="51">
        <f t="shared" si="1088"/>
        <v>0</v>
      </c>
      <c r="DZ2497" s="75">
        <f t="shared" si="1089"/>
        <v>0</v>
      </c>
      <c r="EA2497" s="51" t="e">
        <f t="shared" si="1090"/>
        <v>#DIV/0!</v>
      </c>
      <c r="EB2497" s="75">
        <f t="shared" si="1091"/>
        <v>19.44002752126006</v>
      </c>
      <c r="EC2497" s="51">
        <f t="shared" si="1092"/>
        <v>0</v>
      </c>
      <c r="ED2497" s="75">
        <f t="shared" si="1093"/>
        <v>0</v>
      </c>
      <c r="EE2497" s="51" t="e">
        <f t="shared" si="1094"/>
        <v>#DIV/0!</v>
      </c>
      <c r="EF2497" s="75">
        <f t="shared" si="1095"/>
        <v>0</v>
      </c>
      <c r="EG2497" s="51" t="e">
        <f t="shared" si="1096"/>
        <v>#DIV/0!</v>
      </c>
      <c r="EH2497" s="75">
        <f t="shared" si="1097"/>
        <v>0</v>
      </c>
      <c r="EI2497" s="51" t="e">
        <f t="shared" si="1098"/>
        <v>#DIV/0!</v>
      </c>
      <c r="EJ2497" s="75">
        <f t="shared" si="1099"/>
        <v>0</v>
      </c>
      <c r="EK2497" s="51" t="e">
        <f t="shared" si="1100"/>
        <v>#DIV/0!</v>
      </c>
      <c r="EL2497" s="75">
        <f t="shared" si="1101"/>
        <v>11.820022613152608</v>
      </c>
      <c r="EM2497" s="51">
        <f t="shared" si="1102"/>
        <v>0</v>
      </c>
      <c r="EN2497" s="75">
        <f t="shared" si="1103"/>
        <v>0</v>
      </c>
      <c r="EO2497" s="51" t="e">
        <f t="shared" si="1104"/>
        <v>#DIV/0!</v>
      </c>
      <c r="EP2497" s="75">
        <f t="shared" si="1105"/>
        <v>0</v>
      </c>
      <c r="EQ2497" s="51" t="e">
        <f t="shared" si="1106"/>
        <v>#DIV/0!</v>
      </c>
      <c r="ER2497" s="51">
        <f t="shared" si="1107"/>
        <v>100</v>
      </c>
      <c r="ES2497" s="51">
        <f t="shared" si="1108"/>
        <v>0</v>
      </c>
    </row>
    <row r="2498" spans="1:149" x14ac:dyDescent="0.45">
      <c r="A2498" s="78" t="s">
        <v>1525</v>
      </c>
      <c r="B2498" s="174" t="s">
        <v>964</v>
      </c>
      <c r="C2498" s="51" t="s">
        <v>3653</v>
      </c>
      <c r="D2498" s="51" t="s">
        <v>3670</v>
      </c>
      <c r="E2498" s="78" t="s">
        <v>637</v>
      </c>
      <c r="F2498" s="78" t="s">
        <v>3149</v>
      </c>
      <c r="G2498" s="72" t="s">
        <v>3393</v>
      </c>
      <c r="H2498" s="78" t="s">
        <v>1100</v>
      </c>
      <c r="I2498" s="78"/>
      <c r="J2498" s="300">
        <v>500</v>
      </c>
      <c r="K2498" s="78">
        <v>10</v>
      </c>
      <c r="L2498" s="300">
        <v>1200</v>
      </c>
      <c r="M2498" s="72"/>
      <c r="O2498" s="72"/>
      <c r="P2498" s="72" t="s">
        <v>1374</v>
      </c>
      <c r="AA2498" s="195"/>
      <c r="AB2498" s="195"/>
      <c r="AC2498" s="195"/>
      <c r="AD2498" s="72"/>
      <c r="AE2498" s="316">
        <v>1</v>
      </c>
      <c r="AF2498" s="195"/>
      <c r="AG2498" s="195">
        <v>0</v>
      </c>
      <c r="AH2498" s="72"/>
      <c r="AR2498" s="53">
        <v>1.1830000000000001</v>
      </c>
      <c r="AT2498" s="77"/>
      <c r="AU2498" s="276">
        <v>5000</v>
      </c>
      <c r="AV2498" s="276"/>
      <c r="AW2498" s="276">
        <v>5915</v>
      </c>
      <c r="AX2498" s="95"/>
      <c r="AY2498" s="276"/>
      <c r="AZ2498" s="95"/>
      <c r="BB2498" s="80" t="s">
        <v>3412</v>
      </c>
      <c r="BC2498" s="270" t="s">
        <v>1126</v>
      </c>
      <c r="BD2498" s="72">
        <v>61.8523</v>
      </c>
      <c r="BE2498" s="72"/>
      <c r="BF2498" s="72"/>
      <c r="BG2498" s="72"/>
      <c r="BH2498" s="72">
        <v>17.492100000000001</v>
      </c>
      <c r="BI2498" s="72"/>
      <c r="BJ2498" s="72"/>
      <c r="BK2498" s="72"/>
      <c r="BL2498" s="72"/>
      <c r="BM2498" s="72"/>
      <c r="BN2498" s="72"/>
      <c r="BO2498" s="72"/>
      <c r="BP2498" s="72"/>
      <c r="BQ2498" s="72"/>
      <c r="BR2498" s="72"/>
      <c r="BS2498" s="72"/>
      <c r="BT2498" s="72"/>
      <c r="BU2498" s="72"/>
      <c r="BV2498" s="72"/>
      <c r="BW2498" s="72"/>
      <c r="BX2498" s="72"/>
      <c r="BY2498" s="72"/>
      <c r="BZ2498" s="72">
        <v>10.6356</v>
      </c>
      <c r="CA2498" s="72"/>
      <c r="CB2498" s="72"/>
      <c r="CC2498" s="72"/>
      <c r="CD2498" s="72"/>
      <c r="CE2498" s="72"/>
      <c r="CF2498" s="72"/>
      <c r="CG2498" s="72"/>
      <c r="CH2498" s="72"/>
      <c r="CI2498" s="72"/>
      <c r="CJ2498" s="72"/>
      <c r="CK2498" s="72"/>
      <c r="CL2498" s="72"/>
      <c r="CM2498" s="72"/>
      <c r="CN2498" s="72"/>
      <c r="CO2498" s="72"/>
      <c r="CP2498" s="72"/>
      <c r="CQ2498" s="72"/>
      <c r="CR2498" s="72"/>
      <c r="CS2498" s="72"/>
      <c r="CT2498" s="72"/>
      <c r="CU2498" s="72"/>
      <c r="CV2498" s="72"/>
      <c r="CW2498" s="72"/>
      <c r="CX2498" s="72"/>
      <c r="CY2498" s="72"/>
      <c r="CZ2498" s="72"/>
      <c r="DA2498" s="72"/>
      <c r="DB2498" s="72"/>
      <c r="DC2498" s="72"/>
      <c r="DD2498" s="72"/>
      <c r="DE2498" s="72"/>
      <c r="DF2498" s="72"/>
      <c r="DG2498" s="72"/>
      <c r="DH2498" s="78">
        <f t="shared" si="1109"/>
        <v>89.98</v>
      </c>
      <c r="DJ2498" s="77">
        <f t="shared" si="1086"/>
        <v>10.019999999999996</v>
      </c>
      <c r="DK2498" s="72">
        <v>0</v>
      </c>
      <c r="DL2498" s="51" t="s">
        <v>755</v>
      </c>
      <c r="DO2498" s="358">
        <v>10.02</v>
      </c>
      <c r="DP2498" s="72"/>
      <c r="DQ2498" s="374"/>
      <c r="DR2498" s="72"/>
      <c r="DU2498" s="52"/>
      <c r="DX2498" s="75">
        <f t="shared" si="1087"/>
        <v>68.740053345187818</v>
      </c>
      <c r="DY2498" s="51">
        <f t="shared" si="1088"/>
        <v>0</v>
      </c>
      <c r="DZ2498" s="75">
        <f t="shared" si="1089"/>
        <v>0</v>
      </c>
      <c r="EA2498" s="51" t="e">
        <f t="shared" si="1090"/>
        <v>#DIV/0!</v>
      </c>
      <c r="EB2498" s="75">
        <f t="shared" si="1091"/>
        <v>19.439986663703046</v>
      </c>
      <c r="EC2498" s="51">
        <f t="shared" si="1092"/>
        <v>0</v>
      </c>
      <c r="ED2498" s="75">
        <f t="shared" si="1093"/>
        <v>0</v>
      </c>
      <c r="EE2498" s="51" t="e">
        <f t="shared" si="1094"/>
        <v>#DIV/0!</v>
      </c>
      <c r="EF2498" s="75">
        <f t="shared" si="1095"/>
        <v>0</v>
      </c>
      <c r="EG2498" s="51" t="e">
        <f t="shared" si="1096"/>
        <v>#DIV/0!</v>
      </c>
      <c r="EH2498" s="75">
        <f t="shared" si="1097"/>
        <v>0</v>
      </c>
      <c r="EI2498" s="51" t="e">
        <f t="shared" si="1098"/>
        <v>#DIV/0!</v>
      </c>
      <c r="EJ2498" s="75">
        <f t="shared" si="1099"/>
        <v>0</v>
      </c>
      <c r="EK2498" s="51" t="e">
        <f t="shared" si="1100"/>
        <v>#DIV/0!</v>
      </c>
      <c r="EL2498" s="75">
        <f t="shared" si="1101"/>
        <v>11.819959991109135</v>
      </c>
      <c r="EM2498" s="51">
        <f t="shared" si="1102"/>
        <v>0</v>
      </c>
      <c r="EN2498" s="75">
        <f t="shared" si="1103"/>
        <v>0</v>
      </c>
      <c r="EO2498" s="51" t="e">
        <f t="shared" si="1104"/>
        <v>#DIV/0!</v>
      </c>
      <c r="EP2498" s="75">
        <f t="shared" si="1105"/>
        <v>0</v>
      </c>
      <c r="EQ2498" s="51" t="e">
        <f t="shared" si="1106"/>
        <v>#DIV/0!</v>
      </c>
      <c r="ER2498" s="51">
        <f t="shared" si="1107"/>
        <v>100</v>
      </c>
      <c r="ES2498" s="51">
        <f t="shared" si="1108"/>
        <v>0</v>
      </c>
    </row>
    <row r="2499" spans="1:149" s="43" customFormat="1" ht="14.65" thickBot="1" x14ac:dyDescent="0.5">
      <c r="A2499" s="89" t="s">
        <v>1525</v>
      </c>
      <c r="B2499" s="86" t="s">
        <v>964</v>
      </c>
      <c r="C2499" s="43" t="s">
        <v>3653</v>
      </c>
      <c r="D2499" s="43" t="s">
        <v>3670</v>
      </c>
      <c r="E2499" s="89" t="s">
        <v>637</v>
      </c>
      <c r="F2499" s="89" t="s">
        <v>3150</v>
      </c>
      <c r="G2499" s="90" t="s">
        <v>3393</v>
      </c>
      <c r="H2499" s="89" t="s">
        <v>1100</v>
      </c>
      <c r="I2499" s="89"/>
      <c r="J2499" s="301">
        <v>500</v>
      </c>
      <c r="K2499" s="89">
        <v>10</v>
      </c>
      <c r="L2499" s="301">
        <v>900</v>
      </c>
      <c r="M2499" s="90"/>
      <c r="O2499" s="90"/>
      <c r="P2499" s="90" t="s">
        <v>1374</v>
      </c>
      <c r="Q2499" s="123"/>
      <c r="R2499" s="123"/>
      <c r="S2499" s="134"/>
      <c r="AA2499" s="196"/>
      <c r="AB2499" s="196"/>
      <c r="AC2499" s="196"/>
      <c r="AD2499" s="90"/>
      <c r="AE2499" s="317">
        <v>1</v>
      </c>
      <c r="AF2499" s="196"/>
      <c r="AG2499" s="196">
        <v>0</v>
      </c>
      <c r="AH2499" s="90"/>
      <c r="AQ2499" s="86"/>
      <c r="AR2499" s="58">
        <v>0.98750000000000004</v>
      </c>
      <c r="AS2499" s="58"/>
      <c r="AT2499" s="91"/>
      <c r="AU2499" s="277">
        <v>5000</v>
      </c>
      <c r="AV2499" s="277"/>
      <c r="AW2499" s="277">
        <v>4937.5</v>
      </c>
      <c r="AX2499" s="259"/>
      <c r="AY2499" s="277"/>
      <c r="AZ2499" s="259"/>
      <c r="BA2499" s="86"/>
      <c r="BB2499" s="85" t="s">
        <v>3412</v>
      </c>
      <c r="BC2499" s="271" t="s">
        <v>1126</v>
      </c>
      <c r="BD2499" s="90">
        <v>62.567100000000003</v>
      </c>
      <c r="BE2499" s="90"/>
      <c r="BF2499" s="90"/>
      <c r="BG2499" s="90"/>
      <c r="BH2499" s="90">
        <v>17.694299999999998</v>
      </c>
      <c r="BI2499" s="90"/>
      <c r="BJ2499" s="90"/>
      <c r="BK2499" s="90"/>
      <c r="BL2499" s="90"/>
      <c r="BM2499" s="90"/>
      <c r="BN2499" s="90"/>
      <c r="BO2499" s="90"/>
      <c r="BP2499" s="90"/>
      <c r="BQ2499" s="90"/>
      <c r="BR2499" s="90"/>
      <c r="BS2499" s="90"/>
      <c r="BT2499" s="90"/>
      <c r="BU2499" s="90"/>
      <c r="BV2499" s="90"/>
      <c r="BW2499" s="90"/>
      <c r="BX2499" s="90"/>
      <c r="BY2499" s="90"/>
      <c r="BZ2499" s="90">
        <v>10.758599999999999</v>
      </c>
      <c r="CA2499" s="90"/>
      <c r="CB2499" s="90"/>
      <c r="CC2499" s="90"/>
      <c r="CD2499" s="90"/>
      <c r="CE2499" s="90"/>
      <c r="CF2499" s="90"/>
      <c r="CG2499" s="90"/>
      <c r="CH2499" s="90"/>
      <c r="CI2499" s="90"/>
      <c r="CJ2499" s="90"/>
      <c r="CK2499" s="90"/>
      <c r="CL2499" s="90"/>
      <c r="CM2499" s="90"/>
      <c r="CN2499" s="90"/>
      <c r="CO2499" s="90"/>
      <c r="CP2499" s="90"/>
      <c r="CQ2499" s="90"/>
      <c r="CR2499" s="90"/>
      <c r="CS2499" s="90"/>
      <c r="CT2499" s="90"/>
      <c r="CU2499" s="90"/>
      <c r="CV2499" s="90"/>
      <c r="CW2499" s="90"/>
      <c r="CX2499" s="90"/>
      <c r="CY2499" s="90"/>
      <c r="CZ2499" s="90"/>
      <c r="DA2499" s="90"/>
      <c r="DB2499" s="90"/>
      <c r="DC2499" s="90"/>
      <c r="DD2499" s="90"/>
      <c r="DE2499" s="90"/>
      <c r="DF2499" s="90"/>
      <c r="DG2499" s="90"/>
      <c r="DH2499" s="89">
        <f t="shared" si="1109"/>
        <v>91.02000000000001</v>
      </c>
      <c r="DJ2499" s="91">
        <f t="shared" ref="DJ2499:DJ2522" si="1110">IF(AND(DH2499&lt;100, DH2499&gt;0), 100-DH2499, 0)</f>
        <v>8.9799999999999898</v>
      </c>
      <c r="DK2499" s="90">
        <v>0</v>
      </c>
      <c r="DL2499" s="43" t="s">
        <v>755</v>
      </c>
      <c r="DO2499" s="359">
        <v>8.98</v>
      </c>
      <c r="DP2499" s="90"/>
      <c r="DQ2499" s="375"/>
      <c r="DR2499" s="90"/>
      <c r="DS2499" s="308"/>
      <c r="DU2499" s="59"/>
      <c r="DW2499" s="86"/>
      <c r="DX2499" s="298">
        <f t="shared" si="1087"/>
        <v>68.739947264337502</v>
      </c>
      <c r="DY2499" s="43">
        <f t="shared" si="1088"/>
        <v>0</v>
      </c>
      <c r="DZ2499" s="298">
        <f t="shared" si="1089"/>
        <v>0</v>
      </c>
      <c r="EA2499" s="43" t="e">
        <f t="shared" si="1090"/>
        <v>#DIV/0!</v>
      </c>
      <c r="EB2499" s="298">
        <f t="shared" si="1091"/>
        <v>19.440013183915621</v>
      </c>
      <c r="EC2499" s="43">
        <f t="shared" si="1092"/>
        <v>0</v>
      </c>
      <c r="ED2499" s="298">
        <f t="shared" si="1093"/>
        <v>0</v>
      </c>
      <c r="EE2499" s="43" t="e">
        <f t="shared" si="1094"/>
        <v>#DIV/0!</v>
      </c>
      <c r="EF2499" s="298">
        <f t="shared" si="1095"/>
        <v>0</v>
      </c>
      <c r="EG2499" s="43" t="e">
        <f t="shared" si="1096"/>
        <v>#DIV/0!</v>
      </c>
      <c r="EH2499" s="298">
        <f t="shared" si="1097"/>
        <v>0</v>
      </c>
      <c r="EI2499" s="43" t="e">
        <f t="shared" si="1098"/>
        <v>#DIV/0!</v>
      </c>
      <c r="EJ2499" s="298">
        <f t="shared" si="1099"/>
        <v>0</v>
      </c>
      <c r="EK2499" s="43" t="e">
        <f t="shared" si="1100"/>
        <v>#DIV/0!</v>
      </c>
      <c r="EL2499" s="298">
        <f t="shared" si="1101"/>
        <v>11.820039551746866</v>
      </c>
      <c r="EM2499" s="43">
        <f t="shared" si="1102"/>
        <v>0</v>
      </c>
      <c r="EN2499" s="298">
        <f t="shared" si="1103"/>
        <v>0</v>
      </c>
      <c r="EO2499" s="43" t="e">
        <f t="shared" si="1104"/>
        <v>#DIV/0!</v>
      </c>
      <c r="EP2499" s="298">
        <f t="shared" si="1105"/>
        <v>0</v>
      </c>
      <c r="EQ2499" s="43" t="e">
        <f t="shared" si="1106"/>
        <v>#DIV/0!</v>
      </c>
      <c r="ER2499" s="43">
        <f t="shared" si="1107"/>
        <v>100</v>
      </c>
      <c r="ES2499" s="43">
        <f t="shared" si="1108"/>
        <v>0</v>
      </c>
    </row>
    <row r="2500" spans="1:149" x14ac:dyDescent="0.45">
      <c r="A2500" s="78" t="s">
        <v>1526</v>
      </c>
      <c r="B2500" s="174" t="s">
        <v>1005</v>
      </c>
      <c r="C2500" s="51" t="s">
        <v>3648</v>
      </c>
      <c r="D2500" s="51" t="s">
        <v>2167</v>
      </c>
      <c r="E2500" s="78" t="s">
        <v>1121</v>
      </c>
      <c r="F2500" s="78">
        <v>57</v>
      </c>
      <c r="G2500" s="72" t="s">
        <v>3394</v>
      </c>
      <c r="H2500" s="78" t="s">
        <v>1100</v>
      </c>
      <c r="I2500" s="78">
        <v>8.3333299999999999E-2</v>
      </c>
      <c r="J2500" s="300">
        <v>2000</v>
      </c>
      <c r="K2500" s="78">
        <v>100</v>
      </c>
      <c r="L2500" s="300">
        <v>1580</v>
      </c>
      <c r="M2500" s="72">
        <v>5</v>
      </c>
      <c r="O2500" s="72"/>
      <c r="P2500" s="72" t="s">
        <v>1374</v>
      </c>
      <c r="AA2500" s="195"/>
      <c r="AB2500" s="195"/>
      <c r="AC2500" s="195"/>
      <c r="AD2500" s="72"/>
      <c r="AE2500" s="316">
        <v>0</v>
      </c>
      <c r="AF2500" s="195"/>
      <c r="AG2500" s="195">
        <v>1</v>
      </c>
      <c r="AH2500" s="72"/>
      <c r="AQ2500" s="174" t="s">
        <v>824</v>
      </c>
      <c r="AR2500" s="53">
        <v>4.242</v>
      </c>
      <c r="AS2500" s="53">
        <v>50.94</v>
      </c>
      <c r="AT2500" s="77"/>
      <c r="AU2500" s="276"/>
      <c r="AV2500" s="276">
        <v>20000</v>
      </c>
      <c r="AW2500" s="276">
        <v>0</v>
      </c>
      <c r="AX2500" s="95"/>
      <c r="AY2500" s="276">
        <v>1018800</v>
      </c>
      <c r="AZ2500" s="95">
        <v>10238.813282797963</v>
      </c>
      <c r="BB2500" s="80" t="s">
        <v>3412</v>
      </c>
      <c r="BC2500" s="270"/>
      <c r="BD2500" s="72">
        <v>52.745100000000001</v>
      </c>
      <c r="BE2500" s="72"/>
      <c r="BF2500" s="72"/>
      <c r="BG2500" s="72"/>
      <c r="BH2500" s="72"/>
      <c r="BI2500" s="72"/>
      <c r="BJ2500" s="72"/>
      <c r="BK2500" s="72"/>
      <c r="BL2500" s="72"/>
      <c r="BM2500" s="72"/>
      <c r="BN2500" s="72"/>
      <c r="BO2500" s="72"/>
      <c r="BP2500" s="72"/>
      <c r="BQ2500" s="72"/>
      <c r="BR2500" s="72">
        <v>17.6907</v>
      </c>
      <c r="BS2500" s="72"/>
      <c r="BT2500" s="72"/>
      <c r="BU2500" s="72"/>
      <c r="BV2500" s="72"/>
      <c r="BW2500" s="72"/>
      <c r="BX2500" s="72">
        <v>24.614100000000001</v>
      </c>
      <c r="BY2500" s="72"/>
      <c r="BZ2500" s="72"/>
      <c r="CA2500" s="72"/>
      <c r="CB2500" s="72"/>
      <c r="CC2500" s="72"/>
      <c r="CD2500" s="72"/>
      <c r="CE2500" s="72"/>
      <c r="CF2500" s="72"/>
      <c r="CG2500" s="72"/>
      <c r="CH2500" s="72"/>
      <c r="CI2500" s="72"/>
      <c r="CJ2500" s="72"/>
      <c r="CK2500" s="72"/>
      <c r="CL2500" s="72"/>
      <c r="CM2500" s="72"/>
      <c r="CN2500" s="72"/>
      <c r="CO2500" s="72"/>
      <c r="CP2500" s="72"/>
      <c r="CQ2500" s="72"/>
      <c r="CR2500" s="72"/>
      <c r="CS2500" s="72"/>
      <c r="CT2500" s="72"/>
      <c r="CU2500" s="72"/>
      <c r="CV2500" s="72"/>
      <c r="CW2500" s="72"/>
      <c r="CX2500" s="72"/>
      <c r="CY2500" s="72"/>
      <c r="CZ2500" s="72"/>
      <c r="DA2500" s="72"/>
      <c r="DB2500" s="72"/>
      <c r="DC2500" s="72"/>
      <c r="DD2500" s="72"/>
      <c r="DE2500" s="72"/>
      <c r="DF2500" s="72"/>
      <c r="DG2500" s="72"/>
      <c r="DH2500" s="78">
        <f t="shared" si="1109"/>
        <v>95.049900000000008</v>
      </c>
      <c r="DJ2500" s="77">
        <f t="shared" si="1110"/>
        <v>4.950099999999992</v>
      </c>
      <c r="DK2500" s="72"/>
      <c r="DL2500" s="77" t="s">
        <v>3697</v>
      </c>
      <c r="DO2500" s="358"/>
      <c r="DP2500" s="72"/>
      <c r="DQ2500" s="374">
        <v>4.95</v>
      </c>
      <c r="DR2500" s="72"/>
      <c r="DU2500" s="52"/>
      <c r="DX2500" s="75">
        <f t="shared" ref="DX2500:DX2563" si="1111">BD2500/$DH2500*100</f>
        <v>55.492009986333493</v>
      </c>
      <c r="DY2500" s="51">
        <f t="shared" ref="DY2500:DY2563" si="1112">DX2500*SQRT(((BE2500/BD2500)^2)+(($DI2500/$DH2500)^2))</f>
        <v>0</v>
      </c>
      <c r="DZ2500" s="75">
        <f t="shared" ref="DZ2500:DZ2563" si="1113">BF2500/$DH2500*100</f>
        <v>0</v>
      </c>
      <c r="EA2500" s="51" t="e">
        <f t="shared" ref="EA2500:EA2563" si="1114">DZ2500*SQRT(((BG2500/BF2500)^2)+(($DI2500/$DH2500)^2))</f>
        <v>#DIV/0!</v>
      </c>
      <c r="EB2500" s="75">
        <f t="shared" ref="EB2500:EB2563" si="1115">BH2500/$DH2500*100</f>
        <v>0</v>
      </c>
      <c r="EC2500" s="51" t="e">
        <f t="shared" ref="EC2500:EC2563" si="1116">EB2500*SQRT(((BI2500/BH2500)^2)+(($DI2500/$DH2500)^2))</f>
        <v>#DIV/0!</v>
      </c>
      <c r="ED2500" s="75">
        <f t="shared" ref="ED2500:ED2563" si="1117">BN2500/$DH2500*100</f>
        <v>0</v>
      </c>
      <c r="EE2500" s="51" t="e">
        <f t="shared" ref="EE2500:EE2563" si="1118">ED2500*SQRT(((BO2500/BN2500)^2)+(($DI2500/$DH2500)^2))</f>
        <v>#DIV/0!</v>
      </c>
      <c r="EF2500" s="75">
        <f t="shared" ref="EF2500:EF2563" si="1119">BP2500/$DH2500*100</f>
        <v>0</v>
      </c>
      <c r="EG2500" s="51" t="e">
        <f t="shared" ref="EG2500:EG2563" si="1120">EF2500*SQRT(((BQ2500/BP2500)^2)+(($DI2500/$DH2500)^2))</f>
        <v>#DIV/0!</v>
      </c>
      <c r="EH2500" s="75">
        <f t="shared" ref="EH2500:EH2563" si="1121">BR2500/$DH2500*100</f>
        <v>18.612013268819851</v>
      </c>
      <c r="EI2500" s="51">
        <f t="shared" ref="EI2500:EI2563" si="1122">EH2500*SQRT(((BS2500/BR2500)^2)+(($DI2500/$DH2500)^2))</f>
        <v>0</v>
      </c>
      <c r="EJ2500" s="75">
        <f t="shared" ref="EJ2500:EJ2563" si="1123">BX2500/$DH2500*100</f>
        <v>25.895976744846656</v>
      </c>
      <c r="EK2500" s="51">
        <f t="shared" ref="EK2500:EK2563" si="1124">EJ2500*SQRT(((BY2500/BX2500)^2)+(($DI2500/$DH2500)^2))</f>
        <v>0</v>
      </c>
      <c r="EL2500" s="75">
        <f t="shared" ref="EL2500:EL2563" si="1125">BZ2500/$DH2500*100</f>
        <v>0</v>
      </c>
      <c r="EM2500" s="51" t="e">
        <f t="shared" ref="EM2500:EM2563" si="1126">EL2500*SQRT(((CA2500/BZ2500)^2)+(($DI2500/$DH2500)^2))</f>
        <v>#DIV/0!</v>
      </c>
      <c r="EN2500" s="75">
        <f t="shared" ref="EN2500:EN2563" si="1127">CB2500/$DH2500*100</f>
        <v>0</v>
      </c>
      <c r="EO2500" s="51" t="e">
        <f t="shared" ref="EO2500:EO2563" si="1128">EN2500*SQRT(((CC2500/CB2500)^2)+(($DI2500/$DH2500)^2))</f>
        <v>#DIV/0!</v>
      </c>
      <c r="EP2500" s="75">
        <f t="shared" ref="EP2500:EP2563" si="1129">CD2500/$DH2500*100</f>
        <v>0</v>
      </c>
      <c r="EQ2500" s="51" t="e">
        <f t="shared" ref="EQ2500:EQ2563" si="1130">EP2500*SQRT(((CE2500/CD2500)^2)+(($DI2500/$DH2500)^2))</f>
        <v>#DIV/0!</v>
      </c>
      <c r="ER2500" s="51">
        <f t="shared" ref="ER2500:ER2563" si="1131">DH2500/$DH2500*100</f>
        <v>100</v>
      </c>
      <c r="ES2500" s="51">
        <f t="shared" ref="ES2500:ES2563" si="1132">ER2500*SQRT(((DI2500/DH2500)^2)+(($DI2500/$DH2500)^2))</f>
        <v>0</v>
      </c>
    </row>
    <row r="2501" spans="1:149" x14ac:dyDescent="0.45">
      <c r="A2501" s="78" t="s">
        <v>1526</v>
      </c>
      <c r="B2501" s="174" t="s">
        <v>1005</v>
      </c>
      <c r="C2501" s="51" t="s">
        <v>3648</v>
      </c>
      <c r="D2501" s="51" t="s">
        <v>2167</v>
      </c>
      <c r="E2501" s="78" t="s">
        <v>1121</v>
      </c>
      <c r="F2501" s="78">
        <v>98</v>
      </c>
      <c r="G2501" s="72" t="s">
        <v>3394</v>
      </c>
      <c r="H2501" s="78" t="s">
        <v>1100</v>
      </c>
      <c r="I2501" s="78">
        <v>0.33333299999999999</v>
      </c>
      <c r="J2501" s="300">
        <v>2000</v>
      </c>
      <c r="K2501" s="78">
        <v>100</v>
      </c>
      <c r="L2501" s="300">
        <v>1580</v>
      </c>
      <c r="M2501" s="72">
        <v>5</v>
      </c>
      <c r="O2501" s="72"/>
      <c r="P2501" s="72" t="s">
        <v>1374</v>
      </c>
      <c r="AA2501" s="195"/>
      <c r="AB2501" s="195"/>
      <c r="AC2501" s="195"/>
      <c r="AD2501" s="72"/>
      <c r="AE2501" s="316">
        <v>0</v>
      </c>
      <c r="AF2501" s="195"/>
      <c r="AG2501" s="195">
        <v>1</v>
      </c>
      <c r="AH2501" s="72"/>
      <c r="AQ2501" s="174" t="s">
        <v>824</v>
      </c>
      <c r="AR2501" s="53">
        <v>4.242</v>
      </c>
      <c r="AS2501" s="53">
        <v>50.94</v>
      </c>
      <c r="AT2501" s="77"/>
      <c r="AU2501" s="276"/>
      <c r="AV2501" s="276">
        <v>20000</v>
      </c>
      <c r="AW2501" s="276">
        <v>0</v>
      </c>
      <c r="AX2501" s="95"/>
      <c r="AY2501" s="276">
        <v>1018800</v>
      </c>
      <c r="AZ2501" s="95">
        <v>10238.813282797963</v>
      </c>
      <c r="BB2501" s="80" t="s">
        <v>3412</v>
      </c>
      <c r="BC2501" s="270"/>
      <c r="BD2501" s="72">
        <v>52.783999999999999</v>
      </c>
      <c r="BE2501" s="72"/>
      <c r="BF2501" s="72"/>
      <c r="BG2501" s="72"/>
      <c r="BH2501" s="72"/>
      <c r="BI2501" s="72"/>
      <c r="BJ2501" s="72"/>
      <c r="BK2501" s="72"/>
      <c r="BL2501" s="72"/>
      <c r="BM2501" s="72"/>
      <c r="BN2501" s="72"/>
      <c r="BO2501" s="72"/>
      <c r="BP2501" s="72"/>
      <c r="BQ2501" s="72"/>
      <c r="BR2501" s="72">
        <v>17.703700000000001</v>
      </c>
      <c r="BS2501" s="72"/>
      <c r="BT2501" s="72"/>
      <c r="BU2501" s="72"/>
      <c r="BV2501" s="72"/>
      <c r="BW2501" s="72"/>
      <c r="BX2501" s="72">
        <v>24.632300000000001</v>
      </c>
      <c r="BY2501" s="72"/>
      <c r="BZ2501" s="72"/>
      <c r="CA2501" s="72"/>
      <c r="CB2501" s="72"/>
      <c r="CC2501" s="72"/>
      <c r="CD2501" s="72"/>
      <c r="CE2501" s="72"/>
      <c r="CF2501" s="72"/>
      <c r="CG2501" s="72"/>
      <c r="CH2501" s="72"/>
      <c r="CI2501" s="72"/>
      <c r="CJ2501" s="72"/>
      <c r="CK2501" s="72"/>
      <c r="CL2501" s="72"/>
      <c r="CM2501" s="72"/>
      <c r="CN2501" s="72"/>
      <c r="CO2501" s="72"/>
      <c r="CP2501" s="72"/>
      <c r="CQ2501" s="72"/>
      <c r="CR2501" s="72"/>
      <c r="CS2501" s="72"/>
      <c r="CT2501" s="72"/>
      <c r="CU2501" s="72"/>
      <c r="CV2501" s="72"/>
      <c r="CW2501" s="72"/>
      <c r="CX2501" s="72"/>
      <c r="CY2501" s="72"/>
      <c r="CZ2501" s="72"/>
      <c r="DA2501" s="72"/>
      <c r="DB2501" s="72"/>
      <c r="DC2501" s="72"/>
      <c r="DD2501" s="72"/>
      <c r="DE2501" s="72"/>
      <c r="DF2501" s="72"/>
      <c r="DG2501" s="72"/>
      <c r="DH2501" s="78">
        <f t="shared" si="1109"/>
        <v>95.12</v>
      </c>
      <c r="DJ2501" s="77">
        <f t="shared" si="1110"/>
        <v>4.8799999999999955</v>
      </c>
      <c r="DK2501" s="72"/>
      <c r="DL2501" s="77" t="s">
        <v>3697</v>
      </c>
      <c r="DO2501" s="358"/>
      <c r="DP2501" s="72"/>
      <c r="DQ2501" s="374">
        <v>4.88</v>
      </c>
      <c r="DR2501" s="72"/>
      <c r="DU2501" s="52"/>
      <c r="DX2501" s="75">
        <f t="shared" si="1111"/>
        <v>55.492010092514711</v>
      </c>
      <c r="DY2501" s="51">
        <f t="shared" si="1112"/>
        <v>0</v>
      </c>
      <c r="DZ2501" s="75">
        <f t="shared" si="1113"/>
        <v>0</v>
      </c>
      <c r="EA2501" s="51" t="e">
        <f t="shared" si="1114"/>
        <v>#DIV/0!</v>
      </c>
      <c r="EB2501" s="75">
        <f t="shared" si="1115"/>
        <v>0</v>
      </c>
      <c r="EC2501" s="51" t="e">
        <f t="shared" si="1116"/>
        <v>#DIV/0!</v>
      </c>
      <c r="ED2501" s="75">
        <f t="shared" si="1117"/>
        <v>0</v>
      </c>
      <c r="EE2501" s="51" t="e">
        <f t="shared" si="1118"/>
        <v>#DIV/0!</v>
      </c>
      <c r="EF2501" s="75">
        <f t="shared" si="1119"/>
        <v>0</v>
      </c>
      <c r="EG2501" s="51" t="e">
        <f t="shared" si="1120"/>
        <v>#DIV/0!</v>
      </c>
      <c r="EH2501" s="75">
        <f t="shared" si="1121"/>
        <v>18.611963835155592</v>
      </c>
      <c r="EI2501" s="51">
        <f t="shared" si="1122"/>
        <v>0</v>
      </c>
      <c r="EJ2501" s="75">
        <f t="shared" si="1123"/>
        <v>25.896026072329686</v>
      </c>
      <c r="EK2501" s="51">
        <f t="shared" si="1124"/>
        <v>0</v>
      </c>
      <c r="EL2501" s="75">
        <f t="shared" si="1125"/>
        <v>0</v>
      </c>
      <c r="EM2501" s="51" t="e">
        <f t="shared" si="1126"/>
        <v>#DIV/0!</v>
      </c>
      <c r="EN2501" s="75">
        <f t="shared" si="1127"/>
        <v>0</v>
      </c>
      <c r="EO2501" s="51" t="e">
        <f t="shared" si="1128"/>
        <v>#DIV/0!</v>
      </c>
      <c r="EP2501" s="75">
        <f t="shared" si="1129"/>
        <v>0</v>
      </c>
      <c r="EQ2501" s="51" t="e">
        <f t="shared" si="1130"/>
        <v>#DIV/0!</v>
      </c>
      <c r="ER2501" s="51">
        <f t="shared" si="1131"/>
        <v>100</v>
      </c>
      <c r="ES2501" s="51">
        <f t="shared" si="1132"/>
        <v>0</v>
      </c>
    </row>
    <row r="2502" spans="1:149" x14ac:dyDescent="0.45">
      <c r="A2502" s="78" t="s">
        <v>1526</v>
      </c>
      <c r="B2502" s="174" t="s">
        <v>1005</v>
      </c>
      <c r="C2502" s="51" t="s">
        <v>3648</v>
      </c>
      <c r="D2502" s="51" t="s">
        <v>2167</v>
      </c>
      <c r="E2502" s="78" t="s">
        <v>1121</v>
      </c>
      <c r="F2502" s="78">
        <v>63</v>
      </c>
      <c r="G2502" s="72" t="s">
        <v>3394</v>
      </c>
      <c r="H2502" s="78" t="s">
        <v>1100</v>
      </c>
      <c r="I2502" s="78">
        <v>8.3333299999999999E-2</v>
      </c>
      <c r="J2502" s="300">
        <v>2000</v>
      </c>
      <c r="K2502" s="78">
        <v>100</v>
      </c>
      <c r="L2502" s="300">
        <v>1650</v>
      </c>
      <c r="M2502" s="72">
        <v>5</v>
      </c>
      <c r="O2502" s="72"/>
      <c r="P2502" s="72" t="s">
        <v>1374</v>
      </c>
      <c r="AA2502" s="195"/>
      <c r="AB2502" s="195"/>
      <c r="AC2502" s="195"/>
      <c r="AD2502" s="72"/>
      <c r="AE2502" s="316">
        <v>0</v>
      </c>
      <c r="AF2502" s="195"/>
      <c r="AG2502" s="195">
        <v>1</v>
      </c>
      <c r="AH2502" s="72"/>
      <c r="AQ2502" s="174" t="s">
        <v>824</v>
      </c>
      <c r="AR2502" s="53">
        <v>4.1020000000000003</v>
      </c>
      <c r="AS2502" s="53">
        <v>44.8</v>
      </c>
      <c r="AT2502" s="77"/>
      <c r="AU2502" s="276"/>
      <c r="AV2502" s="276">
        <v>20000</v>
      </c>
      <c r="AW2502" s="276">
        <v>0</v>
      </c>
      <c r="AX2502" s="95"/>
      <c r="AY2502" s="276">
        <v>896000</v>
      </c>
      <c r="AZ2502" s="95">
        <v>9004.6885565243174</v>
      </c>
      <c r="BB2502" s="80" t="s">
        <v>3412</v>
      </c>
      <c r="BC2502" s="270"/>
      <c r="BD2502" s="72">
        <v>53.011499999999998</v>
      </c>
      <c r="BE2502" s="72"/>
      <c r="BF2502" s="72"/>
      <c r="BG2502" s="72"/>
      <c r="BH2502" s="72"/>
      <c r="BI2502" s="72"/>
      <c r="BJ2502" s="72"/>
      <c r="BK2502" s="72"/>
      <c r="BL2502" s="72"/>
      <c r="BM2502" s="72"/>
      <c r="BN2502" s="72"/>
      <c r="BO2502" s="72"/>
      <c r="BP2502" s="72"/>
      <c r="BQ2502" s="72"/>
      <c r="BR2502" s="72">
        <v>17.78</v>
      </c>
      <c r="BS2502" s="72"/>
      <c r="BT2502" s="72"/>
      <c r="BU2502" s="72"/>
      <c r="BV2502" s="72"/>
      <c r="BW2502" s="72"/>
      <c r="BX2502" s="72">
        <v>24.738399999999999</v>
      </c>
      <c r="BY2502" s="72"/>
      <c r="BZ2502" s="72"/>
      <c r="CA2502" s="72"/>
      <c r="CB2502" s="72"/>
      <c r="CC2502" s="72"/>
      <c r="CD2502" s="72"/>
      <c r="CE2502" s="72"/>
      <c r="CF2502" s="72"/>
      <c r="CG2502" s="72"/>
      <c r="CH2502" s="72"/>
      <c r="CI2502" s="72"/>
      <c r="CJ2502" s="72"/>
      <c r="CK2502" s="72"/>
      <c r="CL2502" s="72"/>
      <c r="CM2502" s="72"/>
      <c r="CN2502" s="72"/>
      <c r="CO2502" s="72"/>
      <c r="CP2502" s="72"/>
      <c r="CQ2502" s="72"/>
      <c r="CR2502" s="72"/>
      <c r="CS2502" s="72"/>
      <c r="CT2502" s="72"/>
      <c r="CU2502" s="72"/>
      <c r="CV2502" s="72"/>
      <c r="CW2502" s="72"/>
      <c r="CX2502" s="72"/>
      <c r="CY2502" s="72"/>
      <c r="CZ2502" s="72"/>
      <c r="DA2502" s="72"/>
      <c r="DB2502" s="72"/>
      <c r="DC2502" s="72"/>
      <c r="DD2502" s="72"/>
      <c r="DE2502" s="72"/>
      <c r="DF2502" s="72"/>
      <c r="DG2502" s="72"/>
      <c r="DH2502" s="78">
        <f t="shared" si="1109"/>
        <v>95.529899999999998</v>
      </c>
      <c r="DJ2502" s="77">
        <f t="shared" si="1110"/>
        <v>4.4701000000000022</v>
      </c>
      <c r="DK2502" s="72"/>
      <c r="DL2502" s="77" t="s">
        <v>3697</v>
      </c>
      <c r="DO2502" s="358"/>
      <c r="DP2502" s="72"/>
      <c r="DQ2502" s="374">
        <v>4.47</v>
      </c>
      <c r="DR2502" s="72"/>
      <c r="DU2502" s="52"/>
      <c r="DX2502" s="75">
        <f t="shared" si="1111"/>
        <v>55.492050132995004</v>
      </c>
      <c r="DY2502" s="51">
        <f t="shared" si="1112"/>
        <v>0</v>
      </c>
      <c r="DZ2502" s="75">
        <f t="shared" si="1113"/>
        <v>0</v>
      </c>
      <c r="EA2502" s="51" t="e">
        <f t="shared" si="1114"/>
        <v>#DIV/0!</v>
      </c>
      <c r="EB2502" s="75">
        <f t="shared" si="1115"/>
        <v>0</v>
      </c>
      <c r="EC2502" s="51" t="e">
        <f t="shared" si="1116"/>
        <v>#DIV/0!</v>
      </c>
      <c r="ED2502" s="75">
        <f t="shared" si="1117"/>
        <v>0</v>
      </c>
      <c r="EE2502" s="51" t="e">
        <f t="shared" si="1118"/>
        <v>#DIV/0!</v>
      </c>
      <c r="EF2502" s="75">
        <f t="shared" si="1119"/>
        <v>0</v>
      </c>
      <c r="EG2502" s="51" t="e">
        <f t="shared" si="1120"/>
        <v>#DIV/0!</v>
      </c>
      <c r="EH2502" s="75">
        <f t="shared" si="1121"/>
        <v>18.611973842744526</v>
      </c>
      <c r="EI2502" s="51">
        <f t="shared" si="1122"/>
        <v>0</v>
      </c>
      <c r="EJ2502" s="75">
        <f t="shared" si="1123"/>
        <v>25.895976024260463</v>
      </c>
      <c r="EK2502" s="51">
        <f t="shared" si="1124"/>
        <v>0</v>
      </c>
      <c r="EL2502" s="75">
        <f t="shared" si="1125"/>
        <v>0</v>
      </c>
      <c r="EM2502" s="51" t="e">
        <f t="shared" si="1126"/>
        <v>#DIV/0!</v>
      </c>
      <c r="EN2502" s="75">
        <f t="shared" si="1127"/>
        <v>0</v>
      </c>
      <c r="EO2502" s="51" t="e">
        <f t="shared" si="1128"/>
        <v>#DIV/0!</v>
      </c>
      <c r="EP2502" s="75">
        <f t="shared" si="1129"/>
        <v>0</v>
      </c>
      <c r="EQ2502" s="51" t="e">
        <f t="shared" si="1130"/>
        <v>#DIV/0!</v>
      </c>
      <c r="ER2502" s="51">
        <f t="shared" si="1131"/>
        <v>100</v>
      </c>
      <c r="ES2502" s="51">
        <f t="shared" si="1132"/>
        <v>0</v>
      </c>
    </row>
    <row r="2503" spans="1:149" x14ac:dyDescent="0.45">
      <c r="A2503" s="78" t="s">
        <v>1526</v>
      </c>
      <c r="B2503" s="174" t="s">
        <v>1005</v>
      </c>
      <c r="C2503" s="51" t="s">
        <v>3648</v>
      </c>
      <c r="D2503" s="51" t="s">
        <v>2167</v>
      </c>
      <c r="E2503" s="78" t="s">
        <v>1121</v>
      </c>
      <c r="F2503" s="78">
        <v>89</v>
      </c>
      <c r="G2503" s="72" t="s">
        <v>3394</v>
      </c>
      <c r="H2503" s="78" t="s">
        <v>1100</v>
      </c>
      <c r="I2503" s="78">
        <v>8.3333299999999999E-2</v>
      </c>
      <c r="J2503" s="300">
        <v>2000</v>
      </c>
      <c r="K2503" s="78">
        <v>100</v>
      </c>
      <c r="L2503" s="300">
        <v>1685</v>
      </c>
      <c r="M2503" s="72">
        <v>5</v>
      </c>
      <c r="O2503" s="72"/>
      <c r="P2503" s="72" t="s">
        <v>1374</v>
      </c>
      <c r="AA2503" s="195"/>
      <c r="AB2503" s="195"/>
      <c r="AC2503" s="195"/>
      <c r="AD2503" s="72"/>
      <c r="AE2503" s="316">
        <v>0</v>
      </c>
      <c r="AF2503" s="195"/>
      <c r="AG2503" s="195">
        <v>1</v>
      </c>
      <c r="AH2503" s="72"/>
      <c r="AQ2503" s="174" t="s">
        <v>824</v>
      </c>
      <c r="AR2503" s="53">
        <v>4.0359999999999996</v>
      </c>
      <c r="AS2503" s="53">
        <v>4.2149999999999999</v>
      </c>
      <c r="AT2503" s="77"/>
      <c r="AU2503" s="276"/>
      <c r="AV2503" s="276">
        <v>20000</v>
      </c>
      <c r="AW2503" s="276">
        <v>0</v>
      </c>
      <c r="AX2503" s="95"/>
      <c r="AY2503" s="276">
        <v>84300</v>
      </c>
      <c r="AZ2503" s="95">
        <v>847.20451486049103</v>
      </c>
      <c r="BB2503" s="80" t="s">
        <v>3412</v>
      </c>
      <c r="BC2503" s="270"/>
      <c r="BD2503" s="72">
        <v>53.133600000000001</v>
      </c>
      <c r="BE2503" s="72"/>
      <c r="BF2503" s="72"/>
      <c r="BG2503" s="72"/>
      <c r="BH2503" s="72"/>
      <c r="BI2503" s="72"/>
      <c r="BJ2503" s="72"/>
      <c r="BK2503" s="72"/>
      <c r="BL2503" s="72"/>
      <c r="BM2503" s="72"/>
      <c r="BN2503" s="72"/>
      <c r="BO2503" s="72"/>
      <c r="BP2503" s="72"/>
      <c r="BQ2503" s="72"/>
      <c r="BR2503" s="72">
        <v>17.821000000000002</v>
      </c>
      <c r="BS2503" s="72"/>
      <c r="BT2503" s="72"/>
      <c r="BU2503" s="72"/>
      <c r="BV2503" s="72"/>
      <c r="BW2503" s="72"/>
      <c r="BX2503" s="72">
        <v>24.795400000000001</v>
      </c>
      <c r="BY2503" s="72"/>
      <c r="BZ2503" s="72"/>
      <c r="CA2503" s="72"/>
      <c r="CB2503" s="72"/>
      <c r="CC2503" s="72"/>
      <c r="CD2503" s="72"/>
      <c r="CE2503" s="72"/>
      <c r="CF2503" s="72"/>
      <c r="CG2503" s="72"/>
      <c r="CH2503" s="72"/>
      <c r="CI2503" s="72"/>
      <c r="CJ2503" s="72"/>
      <c r="CK2503" s="72"/>
      <c r="CL2503" s="72"/>
      <c r="CM2503" s="72"/>
      <c r="CN2503" s="72"/>
      <c r="CO2503" s="72"/>
      <c r="CP2503" s="72"/>
      <c r="CQ2503" s="72"/>
      <c r="CR2503" s="72"/>
      <c r="CS2503" s="72"/>
      <c r="CT2503" s="72"/>
      <c r="CU2503" s="72"/>
      <c r="CV2503" s="72"/>
      <c r="CW2503" s="72"/>
      <c r="CX2503" s="72"/>
      <c r="CY2503" s="72"/>
      <c r="CZ2503" s="72"/>
      <c r="DA2503" s="72"/>
      <c r="DB2503" s="72"/>
      <c r="DC2503" s="72"/>
      <c r="DD2503" s="72"/>
      <c r="DE2503" s="72"/>
      <c r="DF2503" s="72"/>
      <c r="DG2503" s="72"/>
      <c r="DH2503" s="78">
        <f t="shared" si="1109"/>
        <v>95.75</v>
      </c>
      <c r="DJ2503" s="77">
        <f t="shared" si="1110"/>
        <v>4.25</v>
      </c>
      <c r="DK2503" s="72"/>
      <c r="DL2503" s="77" t="s">
        <v>3697</v>
      </c>
      <c r="DO2503" s="358"/>
      <c r="DP2503" s="72"/>
      <c r="DQ2503" s="374">
        <v>4.25</v>
      </c>
      <c r="DR2503" s="72"/>
      <c r="DU2503" s="52"/>
      <c r="DX2503" s="75">
        <f t="shared" si="1111"/>
        <v>55.492010443864224</v>
      </c>
      <c r="DY2503" s="51">
        <f t="shared" si="1112"/>
        <v>0</v>
      </c>
      <c r="DZ2503" s="75">
        <f t="shared" si="1113"/>
        <v>0</v>
      </c>
      <c r="EA2503" s="51" t="e">
        <f t="shared" si="1114"/>
        <v>#DIV/0!</v>
      </c>
      <c r="EB2503" s="75">
        <f t="shared" si="1115"/>
        <v>0</v>
      </c>
      <c r="EC2503" s="51" t="e">
        <f t="shared" si="1116"/>
        <v>#DIV/0!</v>
      </c>
      <c r="ED2503" s="75">
        <f t="shared" si="1117"/>
        <v>0</v>
      </c>
      <c r="EE2503" s="51" t="e">
        <f t="shared" si="1118"/>
        <v>#DIV/0!</v>
      </c>
      <c r="EF2503" s="75">
        <f t="shared" si="1119"/>
        <v>0</v>
      </c>
      <c r="EG2503" s="51" t="e">
        <f t="shared" si="1120"/>
        <v>#DIV/0!</v>
      </c>
      <c r="EH2503" s="75">
        <f t="shared" si="1121"/>
        <v>18.612010443864232</v>
      </c>
      <c r="EI2503" s="51">
        <f t="shared" si="1122"/>
        <v>0</v>
      </c>
      <c r="EJ2503" s="75">
        <f t="shared" si="1123"/>
        <v>25.89597911227154</v>
      </c>
      <c r="EK2503" s="51">
        <f t="shared" si="1124"/>
        <v>0</v>
      </c>
      <c r="EL2503" s="75">
        <f t="shared" si="1125"/>
        <v>0</v>
      </c>
      <c r="EM2503" s="51" t="e">
        <f t="shared" si="1126"/>
        <v>#DIV/0!</v>
      </c>
      <c r="EN2503" s="75">
        <f t="shared" si="1127"/>
        <v>0</v>
      </c>
      <c r="EO2503" s="51" t="e">
        <f t="shared" si="1128"/>
        <v>#DIV/0!</v>
      </c>
      <c r="EP2503" s="75">
        <f t="shared" si="1129"/>
        <v>0</v>
      </c>
      <c r="EQ2503" s="51" t="e">
        <f t="shared" si="1130"/>
        <v>#DIV/0!</v>
      </c>
      <c r="ER2503" s="51">
        <f t="shared" si="1131"/>
        <v>100</v>
      </c>
      <c r="ES2503" s="51">
        <f t="shared" si="1132"/>
        <v>0</v>
      </c>
    </row>
    <row r="2504" spans="1:149" x14ac:dyDescent="0.45">
      <c r="A2504" s="78" t="s">
        <v>1526</v>
      </c>
      <c r="B2504" s="174" t="s">
        <v>1005</v>
      </c>
      <c r="C2504" s="51" t="s">
        <v>3648</v>
      </c>
      <c r="D2504" s="51" t="s">
        <v>2167</v>
      </c>
      <c r="E2504" s="78" t="s">
        <v>1121</v>
      </c>
      <c r="F2504" s="78">
        <v>68</v>
      </c>
      <c r="G2504" s="72" t="s">
        <v>3394</v>
      </c>
      <c r="H2504" s="78" t="s">
        <v>1100</v>
      </c>
      <c r="I2504" s="78">
        <v>8.3333299999999999E-2</v>
      </c>
      <c r="J2504" s="300">
        <v>2000</v>
      </c>
      <c r="K2504" s="78">
        <v>100</v>
      </c>
      <c r="L2504" s="300">
        <v>1685</v>
      </c>
      <c r="M2504" s="72">
        <v>5</v>
      </c>
      <c r="O2504" s="72"/>
      <c r="P2504" s="72" t="s">
        <v>1374</v>
      </c>
      <c r="AA2504" s="195"/>
      <c r="AB2504" s="195"/>
      <c r="AC2504" s="195"/>
      <c r="AD2504" s="72"/>
      <c r="AE2504" s="316">
        <v>0</v>
      </c>
      <c r="AF2504" s="195"/>
      <c r="AG2504" s="195">
        <v>1</v>
      </c>
      <c r="AH2504" s="72"/>
      <c r="AQ2504" s="174" t="s">
        <v>824</v>
      </c>
      <c r="AR2504" s="53">
        <v>4.0359999999999996</v>
      </c>
      <c r="AS2504" s="53">
        <v>4.2149999999999999</v>
      </c>
      <c r="AT2504" s="77"/>
      <c r="AU2504" s="276"/>
      <c r="AV2504" s="276">
        <v>20000</v>
      </c>
      <c r="AW2504" s="276">
        <v>0</v>
      </c>
      <c r="AX2504" s="95"/>
      <c r="AY2504" s="276">
        <v>84300</v>
      </c>
      <c r="AZ2504" s="95">
        <v>847.20451486049103</v>
      </c>
      <c r="BB2504" s="80" t="s">
        <v>3412</v>
      </c>
      <c r="BC2504" s="270"/>
      <c r="BD2504" s="72">
        <v>53.438800000000001</v>
      </c>
      <c r="BE2504" s="72"/>
      <c r="BF2504" s="72"/>
      <c r="BG2504" s="72"/>
      <c r="BH2504" s="72"/>
      <c r="BI2504" s="72"/>
      <c r="BJ2504" s="72"/>
      <c r="BK2504" s="72"/>
      <c r="BL2504" s="72"/>
      <c r="BM2504" s="72"/>
      <c r="BN2504" s="72"/>
      <c r="BO2504" s="72"/>
      <c r="BP2504" s="72"/>
      <c r="BQ2504" s="72"/>
      <c r="BR2504" s="72">
        <v>17.923400000000001</v>
      </c>
      <c r="BS2504" s="72"/>
      <c r="BT2504" s="72"/>
      <c r="BU2504" s="72"/>
      <c r="BV2504" s="72"/>
      <c r="BW2504" s="72"/>
      <c r="BX2504" s="72">
        <v>24.937799999999999</v>
      </c>
      <c r="BY2504" s="72"/>
      <c r="BZ2504" s="72"/>
      <c r="CA2504" s="72"/>
      <c r="CB2504" s="72"/>
      <c r="CC2504" s="72"/>
      <c r="CD2504" s="72"/>
      <c r="CE2504" s="72"/>
      <c r="CF2504" s="72"/>
      <c r="CG2504" s="72"/>
      <c r="CH2504" s="72"/>
      <c r="CI2504" s="72"/>
      <c r="CJ2504" s="72"/>
      <c r="CK2504" s="72"/>
      <c r="CL2504" s="72"/>
      <c r="CM2504" s="72"/>
      <c r="CN2504" s="72"/>
      <c r="CO2504" s="72"/>
      <c r="CP2504" s="72"/>
      <c r="CQ2504" s="72"/>
      <c r="CR2504" s="72"/>
      <c r="CS2504" s="72"/>
      <c r="CT2504" s="72"/>
      <c r="CU2504" s="72"/>
      <c r="CV2504" s="72"/>
      <c r="CW2504" s="72"/>
      <c r="CX2504" s="72"/>
      <c r="CY2504" s="72"/>
      <c r="CZ2504" s="72"/>
      <c r="DA2504" s="72"/>
      <c r="DB2504" s="72"/>
      <c r="DC2504" s="72"/>
      <c r="DD2504" s="72"/>
      <c r="DE2504" s="72"/>
      <c r="DF2504" s="72"/>
      <c r="DG2504" s="72"/>
      <c r="DH2504" s="78">
        <f t="shared" si="1109"/>
        <v>96.3</v>
      </c>
      <c r="DJ2504" s="77">
        <f t="shared" si="1110"/>
        <v>3.7000000000000028</v>
      </c>
      <c r="DK2504" s="72"/>
      <c r="DL2504" s="77" t="s">
        <v>3697</v>
      </c>
      <c r="DO2504" s="358"/>
      <c r="DP2504" s="72"/>
      <c r="DQ2504" s="374">
        <v>3.7</v>
      </c>
      <c r="DR2504" s="72"/>
      <c r="DU2504" s="52"/>
      <c r="DX2504" s="75">
        <f t="shared" si="1111"/>
        <v>55.492004153686402</v>
      </c>
      <c r="DY2504" s="51">
        <f t="shared" si="1112"/>
        <v>0</v>
      </c>
      <c r="DZ2504" s="75">
        <f t="shared" si="1113"/>
        <v>0</v>
      </c>
      <c r="EA2504" s="51" t="e">
        <f t="shared" si="1114"/>
        <v>#DIV/0!</v>
      </c>
      <c r="EB2504" s="75">
        <f t="shared" si="1115"/>
        <v>0</v>
      </c>
      <c r="EC2504" s="51" t="e">
        <f t="shared" si="1116"/>
        <v>#DIV/0!</v>
      </c>
      <c r="ED2504" s="75">
        <f t="shared" si="1117"/>
        <v>0</v>
      </c>
      <c r="EE2504" s="51" t="e">
        <f t="shared" si="1118"/>
        <v>#DIV/0!</v>
      </c>
      <c r="EF2504" s="75">
        <f t="shared" si="1119"/>
        <v>0</v>
      </c>
      <c r="EG2504" s="51" t="e">
        <f t="shared" si="1120"/>
        <v>#DIV/0!</v>
      </c>
      <c r="EH2504" s="75">
        <f t="shared" si="1121"/>
        <v>18.612045690550367</v>
      </c>
      <c r="EI2504" s="51">
        <f t="shared" si="1122"/>
        <v>0</v>
      </c>
      <c r="EJ2504" s="75">
        <f t="shared" si="1123"/>
        <v>25.895950155763241</v>
      </c>
      <c r="EK2504" s="51">
        <f t="shared" si="1124"/>
        <v>0</v>
      </c>
      <c r="EL2504" s="75">
        <f t="shared" si="1125"/>
        <v>0</v>
      </c>
      <c r="EM2504" s="51" t="e">
        <f t="shared" si="1126"/>
        <v>#DIV/0!</v>
      </c>
      <c r="EN2504" s="75">
        <f t="shared" si="1127"/>
        <v>0</v>
      </c>
      <c r="EO2504" s="51" t="e">
        <f t="shared" si="1128"/>
        <v>#DIV/0!</v>
      </c>
      <c r="EP2504" s="75">
        <f t="shared" si="1129"/>
        <v>0</v>
      </c>
      <c r="EQ2504" s="51" t="e">
        <f t="shared" si="1130"/>
        <v>#DIV/0!</v>
      </c>
      <c r="ER2504" s="51">
        <f t="shared" si="1131"/>
        <v>100</v>
      </c>
      <c r="ES2504" s="51">
        <f t="shared" si="1132"/>
        <v>0</v>
      </c>
    </row>
    <row r="2505" spans="1:149" s="43" customFormat="1" ht="14.65" thickBot="1" x14ac:dyDescent="0.5">
      <c r="A2505" s="89" t="s">
        <v>1526</v>
      </c>
      <c r="B2505" s="86" t="s">
        <v>1005</v>
      </c>
      <c r="C2505" s="43" t="s">
        <v>3648</v>
      </c>
      <c r="D2505" s="43" t="s">
        <v>2167</v>
      </c>
      <c r="E2505" s="89" t="s">
        <v>1121</v>
      </c>
      <c r="F2505" s="89">
        <v>56</v>
      </c>
      <c r="G2505" s="90" t="s">
        <v>3394</v>
      </c>
      <c r="H2505" s="89" t="s">
        <v>1100</v>
      </c>
      <c r="I2505" s="89">
        <v>8.3333299999999999E-2</v>
      </c>
      <c r="J2505" s="301">
        <v>2000</v>
      </c>
      <c r="K2505" s="89">
        <v>100</v>
      </c>
      <c r="L2505" s="301">
        <v>1725</v>
      </c>
      <c r="M2505" s="90">
        <v>5</v>
      </c>
      <c r="O2505" s="90"/>
      <c r="P2505" s="90" t="s">
        <v>1374</v>
      </c>
      <c r="Q2505" s="123"/>
      <c r="R2505" s="123"/>
      <c r="S2505" s="134"/>
      <c r="AA2505" s="196"/>
      <c r="AB2505" s="196"/>
      <c r="AC2505" s="196"/>
      <c r="AD2505" s="90"/>
      <c r="AE2505" s="317">
        <v>0</v>
      </c>
      <c r="AF2505" s="196"/>
      <c r="AG2505" s="196">
        <v>1</v>
      </c>
      <c r="AH2505" s="90"/>
      <c r="AQ2505" s="86" t="s">
        <v>824</v>
      </c>
      <c r="AR2505" s="58">
        <v>4.0359999999999996</v>
      </c>
      <c r="AS2505" s="58">
        <v>4.2149999999999999</v>
      </c>
      <c r="AT2505" s="91"/>
      <c r="AU2505" s="277"/>
      <c r="AV2505" s="277">
        <v>20000</v>
      </c>
      <c r="AW2505" s="277">
        <v>0</v>
      </c>
      <c r="AX2505" s="259"/>
      <c r="AY2505" s="277">
        <v>84300</v>
      </c>
      <c r="AZ2505" s="259">
        <v>847.20451486049103</v>
      </c>
      <c r="BA2505" s="86"/>
      <c r="BB2505" s="85" t="s">
        <v>3412</v>
      </c>
      <c r="BC2505" s="271"/>
      <c r="BD2505" s="90">
        <v>53.194600000000001</v>
      </c>
      <c r="BE2505" s="90"/>
      <c r="BF2505" s="90"/>
      <c r="BG2505" s="90"/>
      <c r="BH2505" s="90"/>
      <c r="BI2505" s="90"/>
      <c r="BJ2505" s="90"/>
      <c r="BK2505" s="90"/>
      <c r="BL2505" s="90"/>
      <c r="BM2505" s="90"/>
      <c r="BN2505" s="90"/>
      <c r="BO2505" s="90"/>
      <c r="BP2505" s="90"/>
      <c r="BQ2505" s="90"/>
      <c r="BR2505" s="90">
        <v>17.8415</v>
      </c>
      <c r="BS2505" s="90"/>
      <c r="BT2505" s="90"/>
      <c r="BU2505" s="90"/>
      <c r="BV2505" s="90"/>
      <c r="BW2505" s="90"/>
      <c r="BX2505" s="90">
        <v>24.823899999999998</v>
      </c>
      <c r="BY2505" s="90"/>
      <c r="BZ2505" s="90"/>
      <c r="CA2505" s="90"/>
      <c r="CB2505" s="90"/>
      <c r="CC2505" s="90"/>
      <c r="CD2505" s="90"/>
      <c r="CE2505" s="90"/>
      <c r="CF2505" s="90"/>
      <c r="CG2505" s="90"/>
      <c r="CH2505" s="90"/>
      <c r="CI2505" s="90"/>
      <c r="CJ2505" s="90"/>
      <c r="CK2505" s="90"/>
      <c r="CL2505" s="90"/>
      <c r="CM2505" s="90"/>
      <c r="CN2505" s="90"/>
      <c r="CO2505" s="90"/>
      <c r="CP2505" s="90"/>
      <c r="CQ2505" s="90"/>
      <c r="CR2505" s="90"/>
      <c r="CS2505" s="90"/>
      <c r="CT2505" s="90"/>
      <c r="CU2505" s="90"/>
      <c r="CV2505" s="90"/>
      <c r="CW2505" s="90"/>
      <c r="CX2505" s="90"/>
      <c r="CY2505" s="90"/>
      <c r="CZ2505" s="90"/>
      <c r="DA2505" s="90"/>
      <c r="DB2505" s="90"/>
      <c r="DC2505" s="90"/>
      <c r="DD2505" s="90"/>
      <c r="DE2505" s="90"/>
      <c r="DF2505" s="90"/>
      <c r="DG2505" s="90"/>
      <c r="DH2505" s="89">
        <f t="shared" si="1109"/>
        <v>95.86</v>
      </c>
      <c r="DJ2505" s="91">
        <f t="shared" si="1110"/>
        <v>4.1400000000000006</v>
      </c>
      <c r="DK2505" s="90"/>
      <c r="DL2505" s="43" t="s">
        <v>3697</v>
      </c>
      <c r="DO2505" s="359"/>
      <c r="DP2505" s="90"/>
      <c r="DQ2505" s="375">
        <v>4.1399999999999997</v>
      </c>
      <c r="DR2505" s="90"/>
      <c r="DS2505" s="308"/>
      <c r="DU2505" s="59"/>
      <c r="DW2505" s="86"/>
      <c r="DX2505" s="298">
        <f t="shared" si="1111"/>
        <v>55.491967452534951</v>
      </c>
      <c r="DY2505" s="43">
        <f t="shared" si="1112"/>
        <v>0</v>
      </c>
      <c r="DZ2505" s="298">
        <f t="shared" si="1113"/>
        <v>0</v>
      </c>
      <c r="EA2505" s="43" t="e">
        <f t="shared" si="1114"/>
        <v>#DIV/0!</v>
      </c>
      <c r="EB2505" s="298">
        <f t="shared" si="1115"/>
        <v>0</v>
      </c>
      <c r="EC2505" s="43" t="e">
        <f t="shared" si="1116"/>
        <v>#DIV/0!</v>
      </c>
      <c r="ED2505" s="298">
        <f t="shared" si="1117"/>
        <v>0</v>
      </c>
      <c r="EE2505" s="43" t="e">
        <f t="shared" si="1118"/>
        <v>#DIV/0!</v>
      </c>
      <c r="EF2505" s="298">
        <f t="shared" si="1119"/>
        <v>0</v>
      </c>
      <c r="EG2505" s="43" t="e">
        <f t="shared" si="1120"/>
        <v>#DIV/0!</v>
      </c>
      <c r="EH2505" s="298">
        <f t="shared" si="1121"/>
        <v>18.612038389317757</v>
      </c>
      <c r="EI2505" s="43">
        <f t="shared" si="1122"/>
        <v>0</v>
      </c>
      <c r="EJ2505" s="298">
        <f t="shared" si="1123"/>
        <v>25.895994158147296</v>
      </c>
      <c r="EK2505" s="43">
        <f t="shared" si="1124"/>
        <v>0</v>
      </c>
      <c r="EL2505" s="298">
        <f t="shared" si="1125"/>
        <v>0</v>
      </c>
      <c r="EM2505" s="43" t="e">
        <f t="shared" si="1126"/>
        <v>#DIV/0!</v>
      </c>
      <c r="EN2505" s="298">
        <f t="shared" si="1127"/>
        <v>0</v>
      </c>
      <c r="EO2505" s="43" t="e">
        <f t="shared" si="1128"/>
        <v>#DIV/0!</v>
      </c>
      <c r="EP2505" s="298">
        <f t="shared" si="1129"/>
        <v>0</v>
      </c>
      <c r="EQ2505" s="43" t="e">
        <f t="shared" si="1130"/>
        <v>#DIV/0!</v>
      </c>
      <c r="ER2505" s="43">
        <f t="shared" si="1131"/>
        <v>100</v>
      </c>
      <c r="ES2505" s="43">
        <f t="shared" si="1132"/>
        <v>0</v>
      </c>
    </row>
    <row r="2506" spans="1:149" x14ac:dyDescent="0.45">
      <c r="A2506" s="78" t="s">
        <v>1527</v>
      </c>
      <c r="B2506" s="174" t="s">
        <v>855</v>
      </c>
      <c r="C2506" s="51" t="s">
        <v>3644</v>
      </c>
      <c r="D2506" s="51" t="s">
        <v>3867</v>
      </c>
      <c r="E2506" s="78"/>
      <c r="F2506" s="78" t="s">
        <v>3151</v>
      </c>
      <c r="G2506" s="72" t="s">
        <v>3395</v>
      </c>
      <c r="H2506" s="78" t="s">
        <v>1100</v>
      </c>
      <c r="I2506" s="78">
        <v>240</v>
      </c>
      <c r="J2506" s="300">
        <v>200</v>
      </c>
      <c r="K2506" s="78"/>
      <c r="L2506" s="300">
        <v>700</v>
      </c>
      <c r="M2506" s="72"/>
      <c r="O2506" s="72"/>
      <c r="P2506" s="72" t="s">
        <v>1374</v>
      </c>
      <c r="AA2506" s="195"/>
      <c r="AB2506" s="195"/>
      <c r="AC2506" s="195"/>
      <c r="AD2506" s="72"/>
      <c r="AE2506" s="316">
        <v>1</v>
      </c>
      <c r="AF2506" s="195"/>
      <c r="AG2506" s="195">
        <v>0</v>
      </c>
      <c r="AH2506" s="72"/>
      <c r="AR2506" s="53">
        <v>0.65949999999999998</v>
      </c>
      <c r="AT2506" s="77"/>
      <c r="AU2506" s="276">
        <v>2000</v>
      </c>
      <c r="AV2506" s="276"/>
      <c r="AW2506" s="276">
        <v>1319</v>
      </c>
      <c r="AX2506" s="95"/>
      <c r="AY2506" s="276"/>
      <c r="AZ2506" s="95"/>
      <c r="BB2506" s="80" t="s">
        <v>3412</v>
      </c>
      <c r="BC2506" s="270" t="s">
        <v>1126</v>
      </c>
      <c r="BD2506" s="72">
        <v>71.959999999999994</v>
      </c>
      <c r="BE2506" s="72"/>
      <c r="BF2506" s="72">
        <v>0.1</v>
      </c>
      <c r="BG2506" s="72"/>
      <c r="BH2506" s="72">
        <v>12.31</v>
      </c>
      <c r="BI2506" s="72"/>
      <c r="BJ2506" s="72"/>
      <c r="BK2506" s="72"/>
      <c r="BL2506" s="72"/>
      <c r="BM2506" s="72"/>
      <c r="BN2506" s="72">
        <v>0.66</v>
      </c>
      <c r="BO2506" s="72"/>
      <c r="BP2506" s="72">
        <v>7.0000000000000007E-2</v>
      </c>
      <c r="BQ2506" s="72"/>
      <c r="BR2506" s="72">
        <v>0.08</v>
      </c>
      <c r="BS2506" s="72"/>
      <c r="BT2506" s="72"/>
      <c r="BU2506" s="72"/>
      <c r="BV2506" s="72"/>
      <c r="BW2506" s="72"/>
      <c r="BX2506" s="72">
        <v>0.49</v>
      </c>
      <c r="BY2506" s="72"/>
      <c r="BZ2506" s="72">
        <v>3.46</v>
      </c>
      <c r="CA2506" s="72"/>
      <c r="CB2506" s="72">
        <v>4.55</v>
      </c>
      <c r="CC2506" s="72"/>
      <c r="CD2506" s="72"/>
      <c r="CE2506" s="72"/>
      <c r="CF2506" s="72"/>
      <c r="CG2506" s="72"/>
      <c r="CH2506" s="72"/>
      <c r="CI2506" s="72"/>
      <c r="CJ2506" s="72"/>
      <c r="CK2506" s="72"/>
      <c r="CL2506" s="72"/>
      <c r="CM2506" s="72"/>
      <c r="CN2506" s="72"/>
      <c r="CO2506" s="72"/>
      <c r="CP2506" s="72"/>
      <c r="CQ2506" s="72"/>
      <c r="CR2506" s="72"/>
      <c r="CS2506" s="72"/>
      <c r="CT2506" s="72"/>
      <c r="CU2506" s="72"/>
      <c r="CV2506" s="72"/>
      <c r="CW2506" s="72"/>
      <c r="CX2506" s="72"/>
      <c r="CY2506" s="72"/>
      <c r="CZ2506" s="72"/>
      <c r="DA2506" s="72"/>
      <c r="DB2506" s="72"/>
      <c r="DC2506" s="72"/>
      <c r="DD2506" s="72"/>
      <c r="DE2506" s="72"/>
      <c r="DF2506" s="72"/>
      <c r="DG2506" s="72"/>
      <c r="DH2506" s="78">
        <f t="shared" si="1109"/>
        <v>93.679999999999964</v>
      </c>
      <c r="DJ2506" s="77">
        <f t="shared" si="1110"/>
        <v>6.3200000000000358</v>
      </c>
      <c r="DK2506" s="72"/>
      <c r="DO2506" s="358">
        <v>6.3</v>
      </c>
      <c r="DP2506" s="72"/>
      <c r="DQ2506" s="374"/>
      <c r="DR2506" s="72"/>
      <c r="DU2506" s="52"/>
      <c r="DX2506" s="75">
        <f t="shared" si="1111"/>
        <v>76.814688300597794</v>
      </c>
      <c r="DY2506" s="51">
        <f t="shared" si="1112"/>
        <v>0</v>
      </c>
      <c r="DZ2506" s="75">
        <f t="shared" si="1113"/>
        <v>0.10674637062339884</v>
      </c>
      <c r="EA2506" s="51">
        <f t="shared" si="1114"/>
        <v>0</v>
      </c>
      <c r="EB2506" s="75">
        <f t="shared" si="1115"/>
        <v>13.140478223740399</v>
      </c>
      <c r="EC2506" s="51">
        <f t="shared" si="1116"/>
        <v>0</v>
      </c>
      <c r="ED2506" s="75">
        <f t="shared" si="1117"/>
        <v>0.70452604611443248</v>
      </c>
      <c r="EE2506" s="51">
        <f t="shared" si="1118"/>
        <v>0</v>
      </c>
      <c r="EF2506" s="75">
        <f t="shared" si="1119"/>
        <v>7.4722459436379202E-2</v>
      </c>
      <c r="EG2506" s="51">
        <f t="shared" si="1120"/>
        <v>0</v>
      </c>
      <c r="EH2506" s="75">
        <f t="shared" si="1121"/>
        <v>8.5397096498719072E-2</v>
      </c>
      <c r="EI2506" s="51">
        <f t="shared" si="1122"/>
        <v>0</v>
      </c>
      <c r="EJ2506" s="75">
        <f t="shared" si="1123"/>
        <v>0.52305721605465427</v>
      </c>
      <c r="EK2506" s="51">
        <f t="shared" si="1124"/>
        <v>0</v>
      </c>
      <c r="EL2506" s="75">
        <f t="shared" si="1125"/>
        <v>3.6934244235696001</v>
      </c>
      <c r="EM2506" s="51">
        <f t="shared" si="1126"/>
        <v>0</v>
      </c>
      <c r="EN2506" s="75">
        <f t="shared" si="1127"/>
        <v>4.8569598633646471</v>
      </c>
      <c r="EO2506" s="51">
        <f t="shared" si="1128"/>
        <v>0</v>
      </c>
      <c r="EP2506" s="75">
        <f t="shared" si="1129"/>
        <v>0</v>
      </c>
      <c r="EQ2506" s="51" t="e">
        <f t="shared" si="1130"/>
        <v>#DIV/0!</v>
      </c>
      <c r="ER2506" s="51">
        <f t="shared" si="1131"/>
        <v>100</v>
      </c>
      <c r="ES2506" s="51">
        <f t="shared" si="1132"/>
        <v>0</v>
      </c>
    </row>
    <row r="2507" spans="1:149" s="43" customFormat="1" ht="14.65" thickBot="1" x14ac:dyDescent="0.5">
      <c r="A2507" s="89" t="s">
        <v>1527</v>
      </c>
      <c r="B2507" s="86" t="s">
        <v>855</v>
      </c>
      <c r="C2507" s="43" t="s">
        <v>3644</v>
      </c>
      <c r="D2507" s="43" t="s">
        <v>3867</v>
      </c>
      <c r="E2507" s="89"/>
      <c r="F2507" s="89" t="s">
        <v>3152</v>
      </c>
      <c r="G2507" s="90" t="s">
        <v>3395</v>
      </c>
      <c r="H2507" s="89" t="s">
        <v>1100</v>
      </c>
      <c r="I2507" s="89">
        <v>240</v>
      </c>
      <c r="J2507" s="301">
        <v>200</v>
      </c>
      <c r="K2507" s="89"/>
      <c r="L2507" s="301">
        <v>800</v>
      </c>
      <c r="M2507" s="90"/>
      <c r="O2507" s="90"/>
      <c r="P2507" s="90" t="s">
        <v>1374</v>
      </c>
      <c r="Q2507" s="123"/>
      <c r="R2507" s="123"/>
      <c r="S2507" s="134"/>
      <c r="AA2507" s="196"/>
      <c r="AB2507" s="196"/>
      <c r="AC2507" s="196"/>
      <c r="AD2507" s="90"/>
      <c r="AE2507" s="317">
        <v>1</v>
      </c>
      <c r="AF2507" s="196"/>
      <c r="AG2507" s="196">
        <v>0</v>
      </c>
      <c r="AH2507" s="90"/>
      <c r="AQ2507" s="86"/>
      <c r="AR2507" s="58">
        <v>0.7732</v>
      </c>
      <c r="AS2507" s="58"/>
      <c r="AT2507" s="91"/>
      <c r="AU2507" s="277">
        <v>2000</v>
      </c>
      <c r="AV2507" s="277"/>
      <c r="AW2507" s="277">
        <v>1546.4</v>
      </c>
      <c r="AX2507" s="259"/>
      <c r="AY2507" s="277"/>
      <c r="AZ2507" s="259"/>
      <c r="BA2507" s="86"/>
      <c r="BB2507" s="85" t="s">
        <v>3412</v>
      </c>
      <c r="BC2507" s="271" t="s">
        <v>1126</v>
      </c>
      <c r="BD2507" s="90">
        <v>72.11</v>
      </c>
      <c r="BE2507" s="90"/>
      <c r="BF2507" s="90">
        <v>0.1</v>
      </c>
      <c r="BG2507" s="90"/>
      <c r="BH2507" s="90">
        <v>12.33</v>
      </c>
      <c r="BI2507" s="90"/>
      <c r="BJ2507" s="90"/>
      <c r="BK2507" s="90"/>
      <c r="BL2507" s="90"/>
      <c r="BM2507" s="90"/>
      <c r="BN2507" s="90">
        <v>0.63</v>
      </c>
      <c r="BO2507" s="90"/>
      <c r="BP2507" s="90">
        <v>7.0000000000000007E-2</v>
      </c>
      <c r="BQ2507" s="90"/>
      <c r="BR2507" s="90">
        <v>0.08</v>
      </c>
      <c r="BS2507" s="90"/>
      <c r="BT2507" s="90"/>
      <c r="BU2507" s="90"/>
      <c r="BV2507" s="90"/>
      <c r="BW2507" s="90"/>
      <c r="BX2507" s="90">
        <v>0.49</v>
      </c>
      <c r="BY2507" s="90"/>
      <c r="BZ2507" s="90">
        <v>3.46</v>
      </c>
      <c r="CA2507" s="90"/>
      <c r="CB2507" s="90">
        <v>4.5599999999999996</v>
      </c>
      <c r="CC2507" s="90"/>
      <c r="CD2507" s="90"/>
      <c r="CE2507" s="90"/>
      <c r="CF2507" s="90"/>
      <c r="CG2507" s="90"/>
      <c r="CH2507" s="90"/>
      <c r="CI2507" s="90"/>
      <c r="CJ2507" s="90"/>
      <c r="CK2507" s="90"/>
      <c r="CL2507" s="90"/>
      <c r="CM2507" s="90"/>
      <c r="CN2507" s="90"/>
      <c r="CO2507" s="90"/>
      <c r="CP2507" s="90"/>
      <c r="CQ2507" s="90"/>
      <c r="CR2507" s="90"/>
      <c r="CS2507" s="90"/>
      <c r="CT2507" s="90"/>
      <c r="CU2507" s="90"/>
      <c r="CV2507" s="90"/>
      <c r="CW2507" s="90"/>
      <c r="CX2507" s="90"/>
      <c r="CY2507" s="90"/>
      <c r="CZ2507" s="90"/>
      <c r="DA2507" s="90"/>
      <c r="DB2507" s="90"/>
      <c r="DC2507" s="90"/>
      <c r="DD2507" s="90"/>
      <c r="DE2507" s="90"/>
      <c r="DF2507" s="90"/>
      <c r="DG2507" s="90"/>
      <c r="DH2507" s="89">
        <f t="shared" si="1109"/>
        <v>93.82999999999997</v>
      </c>
      <c r="DJ2507" s="91">
        <f t="shared" si="1110"/>
        <v>6.1700000000000301</v>
      </c>
      <c r="DK2507" s="90"/>
      <c r="DO2507" s="359">
        <v>6.1</v>
      </c>
      <c r="DP2507" s="90"/>
      <c r="DQ2507" s="375"/>
      <c r="DR2507" s="90"/>
      <c r="DS2507" s="308"/>
      <c r="DU2507" s="59"/>
      <c r="DW2507" s="86"/>
      <c r="DX2507" s="298">
        <f t="shared" si="1111"/>
        <v>76.851753170627759</v>
      </c>
      <c r="DY2507" s="43">
        <f t="shared" si="1112"/>
        <v>0</v>
      </c>
      <c r="DZ2507" s="298">
        <f t="shared" si="1113"/>
        <v>0.10657572205051694</v>
      </c>
      <c r="EA2507" s="43">
        <f t="shared" si="1114"/>
        <v>0</v>
      </c>
      <c r="EB2507" s="298">
        <f t="shared" si="1115"/>
        <v>13.140786528828738</v>
      </c>
      <c r="EC2507" s="43">
        <f t="shared" si="1116"/>
        <v>0</v>
      </c>
      <c r="ED2507" s="298">
        <f t="shared" si="1117"/>
        <v>0.67142704891825666</v>
      </c>
      <c r="EE2507" s="43">
        <f t="shared" si="1118"/>
        <v>0</v>
      </c>
      <c r="EF2507" s="298">
        <f t="shared" si="1119"/>
        <v>7.4603005435361858E-2</v>
      </c>
      <c r="EG2507" s="43">
        <f t="shared" si="1120"/>
        <v>0</v>
      </c>
      <c r="EH2507" s="298">
        <f t="shared" si="1121"/>
        <v>8.5260577640413546E-2</v>
      </c>
      <c r="EI2507" s="43">
        <f t="shared" si="1122"/>
        <v>0</v>
      </c>
      <c r="EJ2507" s="298">
        <f t="shared" si="1123"/>
        <v>0.52222103804753284</v>
      </c>
      <c r="EK2507" s="43">
        <f t="shared" si="1124"/>
        <v>0</v>
      </c>
      <c r="EL2507" s="298">
        <f t="shared" si="1125"/>
        <v>3.6875199829478857</v>
      </c>
      <c r="EM2507" s="43">
        <f t="shared" si="1126"/>
        <v>0</v>
      </c>
      <c r="EN2507" s="298">
        <f t="shared" si="1127"/>
        <v>4.8598529255035716</v>
      </c>
      <c r="EO2507" s="43">
        <f t="shared" si="1128"/>
        <v>0</v>
      </c>
      <c r="EP2507" s="298">
        <f t="shared" si="1129"/>
        <v>0</v>
      </c>
      <c r="EQ2507" s="43" t="e">
        <f t="shared" si="1130"/>
        <v>#DIV/0!</v>
      </c>
      <c r="ER2507" s="43">
        <f t="shared" si="1131"/>
        <v>100</v>
      </c>
      <c r="ES2507" s="43">
        <f t="shared" si="1132"/>
        <v>0</v>
      </c>
    </row>
    <row r="2508" spans="1:149" x14ac:dyDescent="0.45">
      <c r="A2508" s="78" t="s">
        <v>1528</v>
      </c>
      <c r="B2508" s="174" t="s">
        <v>965</v>
      </c>
      <c r="C2508" s="51" t="s">
        <v>3644</v>
      </c>
      <c r="D2508" s="51" t="s">
        <v>3868</v>
      </c>
      <c r="E2508" s="78" t="s">
        <v>637</v>
      </c>
      <c r="F2508" s="78" t="s">
        <v>1776</v>
      </c>
      <c r="G2508" s="72" t="s">
        <v>3396</v>
      </c>
      <c r="H2508" s="78" t="s">
        <v>1100</v>
      </c>
      <c r="I2508" s="78"/>
      <c r="J2508" s="300">
        <v>500</v>
      </c>
      <c r="K2508" s="78"/>
      <c r="L2508" s="300">
        <v>800</v>
      </c>
      <c r="M2508" s="72">
        <v>4</v>
      </c>
      <c r="O2508" s="72"/>
      <c r="P2508" s="72" t="s">
        <v>1374</v>
      </c>
      <c r="AA2508" s="195"/>
      <c r="AB2508" s="195"/>
      <c r="AC2508" s="195"/>
      <c r="AD2508" s="72"/>
      <c r="AE2508" s="316">
        <v>1</v>
      </c>
      <c r="AF2508" s="195"/>
      <c r="AG2508" s="195">
        <v>0</v>
      </c>
      <c r="AH2508" s="72"/>
      <c r="AR2508" s="53">
        <v>0.88039999999999996</v>
      </c>
      <c r="AT2508" s="77"/>
      <c r="AU2508" s="276">
        <v>5000</v>
      </c>
      <c r="AV2508" s="276"/>
      <c r="AW2508" s="276">
        <v>4402</v>
      </c>
      <c r="AX2508" s="95"/>
      <c r="AY2508" s="276"/>
      <c r="AZ2508" s="95"/>
      <c r="BB2508" s="80" t="s">
        <v>3412</v>
      </c>
      <c r="BC2508" s="270"/>
      <c r="BD2508" s="72">
        <v>71.566699999999997</v>
      </c>
      <c r="BE2508" s="72"/>
      <c r="BF2508" s="72">
        <v>0.189806</v>
      </c>
      <c r="BG2508" s="72"/>
      <c r="BH2508" s="72">
        <v>13.2864</v>
      </c>
      <c r="BI2508" s="72"/>
      <c r="BJ2508" s="72">
        <v>2.5074299999999998</v>
      </c>
      <c r="BK2508" s="72"/>
      <c r="BL2508" s="72"/>
      <c r="BM2508" s="72"/>
      <c r="BN2508" s="72">
        <v>0.46951900000000002</v>
      </c>
      <c r="BO2508" s="72"/>
      <c r="BP2508" s="72">
        <v>1.9979500000000001E-2</v>
      </c>
      <c r="BQ2508" s="72"/>
      <c r="BR2508" s="72">
        <v>0.169826</v>
      </c>
      <c r="BS2508" s="72"/>
      <c r="BT2508" s="72"/>
      <c r="BU2508" s="72"/>
      <c r="BV2508" s="72"/>
      <c r="BW2508" s="72"/>
      <c r="BX2508" s="72">
        <v>1.6483099999999999</v>
      </c>
      <c r="BY2508" s="72"/>
      <c r="BZ2508" s="72">
        <v>3.6962199999999998</v>
      </c>
      <c r="CA2508" s="72"/>
      <c r="CB2508" s="72">
        <v>4.0158899999999997</v>
      </c>
      <c r="CC2508" s="72"/>
      <c r="CD2508" s="72">
        <v>0.12986700000000001</v>
      </c>
      <c r="CE2508" s="72"/>
      <c r="CF2508" s="72"/>
      <c r="CG2508" s="72"/>
      <c r="CH2508" s="72"/>
      <c r="CI2508" s="72"/>
      <c r="CJ2508" s="72"/>
      <c r="CK2508" s="72"/>
      <c r="CL2508" s="72"/>
      <c r="CM2508" s="72"/>
      <c r="CN2508" s="72"/>
      <c r="CO2508" s="72"/>
      <c r="CP2508" s="72"/>
      <c r="CQ2508" s="72"/>
      <c r="CR2508" s="72"/>
      <c r="CS2508" s="72"/>
      <c r="CT2508" s="72"/>
      <c r="CU2508" s="72"/>
      <c r="CV2508" s="72"/>
      <c r="CW2508" s="72"/>
      <c r="CX2508" s="72"/>
      <c r="CY2508" s="72"/>
      <c r="CZ2508" s="72"/>
      <c r="DA2508" s="72"/>
      <c r="DB2508" s="72"/>
      <c r="DC2508" s="72"/>
      <c r="DD2508" s="72"/>
      <c r="DE2508" s="72"/>
      <c r="DF2508" s="72"/>
      <c r="DG2508" s="72"/>
      <c r="DH2508" s="78">
        <f t="shared" si="1109"/>
        <v>97.699947500000007</v>
      </c>
      <c r="DJ2508" s="77">
        <f t="shared" si="1110"/>
        <v>2.3000524999999925</v>
      </c>
      <c r="DK2508" s="72"/>
      <c r="DO2508" s="358">
        <v>2.2999999999999998</v>
      </c>
      <c r="DP2508" s="72"/>
      <c r="DQ2508" s="374"/>
      <c r="DR2508" s="72"/>
      <c r="DU2508" s="52"/>
      <c r="DX2508" s="75">
        <f t="shared" si="1111"/>
        <v>73.251523497492144</v>
      </c>
      <c r="DY2508" s="51">
        <f t="shared" si="1112"/>
        <v>0</v>
      </c>
      <c r="DZ2508" s="75">
        <f t="shared" si="1113"/>
        <v>0.19427441350467459</v>
      </c>
      <c r="EA2508" s="51">
        <f t="shared" si="1114"/>
        <v>0</v>
      </c>
      <c r="EB2508" s="75">
        <f t="shared" si="1115"/>
        <v>13.599188474487153</v>
      </c>
      <c r="EC2508" s="51">
        <f t="shared" si="1116"/>
        <v>0</v>
      </c>
      <c r="ED2508" s="75">
        <f t="shared" si="1117"/>
        <v>0.48057241791250704</v>
      </c>
      <c r="EE2508" s="51">
        <f t="shared" si="1118"/>
        <v>0</v>
      </c>
      <c r="EF2508" s="75">
        <f t="shared" si="1119"/>
        <v>2.0449857457702319E-2</v>
      </c>
      <c r="EG2508" s="51">
        <f t="shared" si="1120"/>
        <v>0</v>
      </c>
      <c r="EH2508" s="75">
        <f t="shared" si="1121"/>
        <v>0.17382404427597056</v>
      </c>
      <c r="EI2508" s="51">
        <f t="shared" si="1122"/>
        <v>0</v>
      </c>
      <c r="EJ2508" s="75">
        <f t="shared" si="1123"/>
        <v>1.6871145196879453</v>
      </c>
      <c r="EK2508" s="51">
        <f t="shared" si="1124"/>
        <v>0</v>
      </c>
      <c r="EL2508" s="75">
        <f t="shared" si="1125"/>
        <v>3.7832364239499712</v>
      </c>
      <c r="EM2508" s="51">
        <f t="shared" si="1126"/>
        <v>0</v>
      </c>
      <c r="EN2508" s="75">
        <f t="shared" si="1127"/>
        <v>4.1104320961892018</v>
      </c>
      <c r="EO2508" s="51">
        <f t="shared" si="1128"/>
        <v>0</v>
      </c>
      <c r="EP2508" s="75">
        <f t="shared" si="1129"/>
        <v>0.13292432936056592</v>
      </c>
      <c r="EQ2508" s="51">
        <f t="shared" si="1130"/>
        <v>0</v>
      </c>
      <c r="ER2508" s="51">
        <f t="shared" si="1131"/>
        <v>100</v>
      </c>
      <c r="ES2508" s="51">
        <f t="shared" si="1132"/>
        <v>0</v>
      </c>
    </row>
    <row r="2509" spans="1:149" x14ac:dyDescent="0.45">
      <c r="A2509" s="78" t="s">
        <v>1528</v>
      </c>
      <c r="B2509" s="174" t="s">
        <v>965</v>
      </c>
      <c r="C2509" s="51" t="s">
        <v>3644</v>
      </c>
      <c r="D2509" s="51" t="s">
        <v>3868</v>
      </c>
      <c r="E2509" s="78" t="s">
        <v>637</v>
      </c>
      <c r="F2509" s="78" t="s">
        <v>1777</v>
      </c>
      <c r="G2509" s="72" t="s">
        <v>3396</v>
      </c>
      <c r="H2509" s="78" t="s">
        <v>1100</v>
      </c>
      <c r="I2509" s="78"/>
      <c r="J2509" s="300">
        <v>1000</v>
      </c>
      <c r="K2509" s="78"/>
      <c r="L2509" s="300">
        <v>800</v>
      </c>
      <c r="M2509" s="72">
        <v>4</v>
      </c>
      <c r="O2509" s="72"/>
      <c r="P2509" s="72" t="s">
        <v>1374</v>
      </c>
      <c r="AA2509" s="195"/>
      <c r="AB2509" s="195"/>
      <c r="AC2509" s="195"/>
      <c r="AD2509" s="72"/>
      <c r="AE2509" s="316">
        <v>1</v>
      </c>
      <c r="AF2509" s="195"/>
      <c r="AG2509" s="195">
        <v>0</v>
      </c>
      <c r="AH2509" s="72"/>
      <c r="AR2509" s="53">
        <v>1.579</v>
      </c>
      <c r="AT2509" s="77"/>
      <c r="AU2509" s="276">
        <v>10000</v>
      </c>
      <c r="AV2509" s="276"/>
      <c r="AW2509" s="276">
        <v>15790</v>
      </c>
      <c r="AX2509" s="95"/>
      <c r="AY2509" s="276"/>
      <c r="AZ2509" s="95"/>
      <c r="BB2509" s="80" t="s">
        <v>3412</v>
      </c>
      <c r="BC2509" s="270"/>
      <c r="BD2509" s="72">
        <v>70.468000000000004</v>
      </c>
      <c r="BE2509" s="72"/>
      <c r="BF2509" s="72">
        <v>0.186892</v>
      </c>
      <c r="BG2509" s="72"/>
      <c r="BH2509" s="72">
        <v>13.0824</v>
      </c>
      <c r="BI2509" s="72"/>
      <c r="BJ2509" s="72">
        <v>2.4689399999999999</v>
      </c>
      <c r="BK2509" s="72"/>
      <c r="BL2509" s="72"/>
      <c r="BM2509" s="72"/>
      <c r="BN2509" s="72">
        <v>0.46231100000000003</v>
      </c>
      <c r="BO2509" s="72"/>
      <c r="BP2509" s="72">
        <v>1.9672800000000001E-2</v>
      </c>
      <c r="BQ2509" s="72"/>
      <c r="BR2509" s="72">
        <v>0.16721900000000001</v>
      </c>
      <c r="BS2509" s="72"/>
      <c r="BT2509" s="72"/>
      <c r="BU2509" s="72"/>
      <c r="BV2509" s="72"/>
      <c r="BW2509" s="72"/>
      <c r="BX2509" s="72">
        <v>1.6230100000000001</v>
      </c>
      <c r="BY2509" s="72"/>
      <c r="BZ2509" s="72">
        <v>3.6394700000000002</v>
      </c>
      <c r="CA2509" s="72"/>
      <c r="CB2509" s="72">
        <v>3.9542299999999999</v>
      </c>
      <c r="CC2509" s="72"/>
      <c r="CD2509" s="72">
        <v>0.12787299999999999</v>
      </c>
      <c r="CE2509" s="72"/>
      <c r="CF2509" s="72"/>
      <c r="CG2509" s="72"/>
      <c r="CH2509" s="72"/>
      <c r="CI2509" s="72"/>
      <c r="CJ2509" s="72"/>
      <c r="CK2509" s="72"/>
      <c r="CL2509" s="72"/>
      <c r="CM2509" s="72"/>
      <c r="CN2509" s="72"/>
      <c r="CO2509" s="72"/>
      <c r="CP2509" s="72"/>
      <c r="CQ2509" s="72"/>
      <c r="CR2509" s="72"/>
      <c r="CS2509" s="72"/>
      <c r="CT2509" s="72"/>
      <c r="CU2509" s="72"/>
      <c r="CV2509" s="72"/>
      <c r="CW2509" s="72"/>
      <c r="CX2509" s="72"/>
      <c r="CY2509" s="72"/>
      <c r="CZ2509" s="72"/>
      <c r="DA2509" s="72"/>
      <c r="DB2509" s="72"/>
      <c r="DC2509" s="72"/>
      <c r="DD2509" s="72"/>
      <c r="DE2509" s="72"/>
      <c r="DF2509" s="72"/>
      <c r="DG2509" s="72"/>
      <c r="DH2509" s="78">
        <f t="shared" si="1109"/>
        <v>96.200017799999983</v>
      </c>
      <c r="DJ2509" s="77">
        <f t="shared" si="1110"/>
        <v>3.7999822000000165</v>
      </c>
      <c r="DK2509" s="72"/>
      <c r="DO2509" s="358">
        <v>3.8</v>
      </c>
      <c r="DP2509" s="72"/>
      <c r="DQ2509" s="374"/>
      <c r="DR2509" s="72"/>
      <c r="DU2509" s="52"/>
      <c r="DX2509" s="75">
        <f t="shared" si="1111"/>
        <v>73.251545697738962</v>
      </c>
      <c r="DY2509" s="51">
        <f t="shared" si="1112"/>
        <v>0</v>
      </c>
      <c r="DZ2509" s="75">
        <f t="shared" si="1113"/>
        <v>0.19427439232760729</v>
      </c>
      <c r="EA2509" s="51">
        <f t="shared" si="1114"/>
        <v>0</v>
      </c>
      <c r="EB2509" s="75">
        <f t="shared" si="1115"/>
        <v>13.599165882898623</v>
      </c>
      <c r="EC2509" s="51">
        <f t="shared" si="1116"/>
        <v>0</v>
      </c>
      <c r="ED2509" s="75">
        <f t="shared" si="1117"/>
        <v>0.48057267615183341</v>
      </c>
      <c r="EE2509" s="51">
        <f t="shared" si="1118"/>
        <v>0</v>
      </c>
      <c r="EF2509" s="75">
        <f t="shared" si="1119"/>
        <v>2.0449892266028256E-2</v>
      </c>
      <c r="EG2509" s="51">
        <f t="shared" si="1120"/>
        <v>0</v>
      </c>
      <c r="EH2509" s="75">
        <f t="shared" si="1121"/>
        <v>0.1738242921614096</v>
      </c>
      <c r="EI2509" s="51">
        <f t="shared" si="1122"/>
        <v>0</v>
      </c>
      <c r="EJ2509" s="75">
        <f t="shared" si="1123"/>
        <v>1.6871202699507197</v>
      </c>
      <c r="EK2509" s="51">
        <f t="shared" si="1124"/>
        <v>0</v>
      </c>
      <c r="EL2509" s="75">
        <f t="shared" si="1125"/>
        <v>3.7832321482169218</v>
      </c>
      <c r="EM2509" s="51">
        <f t="shared" si="1126"/>
        <v>0</v>
      </c>
      <c r="EN2509" s="75">
        <f t="shared" si="1127"/>
        <v>4.110425434869307</v>
      </c>
      <c r="EO2509" s="51">
        <f t="shared" si="1128"/>
        <v>0</v>
      </c>
      <c r="EP2509" s="75">
        <f t="shared" si="1129"/>
        <v>0.13292409182901421</v>
      </c>
      <c r="EQ2509" s="51">
        <f t="shared" si="1130"/>
        <v>0</v>
      </c>
      <c r="ER2509" s="51">
        <f t="shared" si="1131"/>
        <v>100</v>
      </c>
      <c r="ES2509" s="51">
        <f t="shared" si="1132"/>
        <v>0</v>
      </c>
    </row>
    <row r="2510" spans="1:149" x14ac:dyDescent="0.45">
      <c r="A2510" s="78" t="s">
        <v>1528</v>
      </c>
      <c r="B2510" s="174" t="s">
        <v>965</v>
      </c>
      <c r="C2510" s="51" t="s">
        <v>3644</v>
      </c>
      <c r="D2510" s="51" t="s">
        <v>3868</v>
      </c>
      <c r="E2510" s="78" t="s">
        <v>637</v>
      </c>
      <c r="F2510" s="78" t="s">
        <v>1778</v>
      </c>
      <c r="G2510" s="72" t="s">
        <v>3396</v>
      </c>
      <c r="H2510" s="78" t="s">
        <v>1100</v>
      </c>
      <c r="I2510" s="78"/>
      <c r="J2510" s="300">
        <v>2000</v>
      </c>
      <c r="K2510" s="78"/>
      <c r="L2510" s="300">
        <v>800</v>
      </c>
      <c r="M2510" s="72">
        <v>4</v>
      </c>
      <c r="O2510" s="72"/>
      <c r="P2510" s="72" t="s">
        <v>1374</v>
      </c>
      <c r="AA2510" s="195"/>
      <c r="AB2510" s="195"/>
      <c r="AC2510" s="195"/>
      <c r="AD2510" s="72"/>
      <c r="AE2510" s="316">
        <v>1</v>
      </c>
      <c r="AF2510" s="195"/>
      <c r="AG2510" s="195">
        <v>0</v>
      </c>
      <c r="AH2510" s="72"/>
      <c r="AR2510" s="53">
        <v>6.4</v>
      </c>
      <c r="AT2510" s="77"/>
      <c r="AU2510" s="276">
        <v>20000</v>
      </c>
      <c r="AV2510" s="276"/>
      <c r="AW2510" s="276">
        <v>128000</v>
      </c>
      <c r="AX2510" s="95"/>
      <c r="AY2510" s="276"/>
      <c r="AZ2510" s="95"/>
      <c r="BB2510" s="80" t="s">
        <v>3412</v>
      </c>
      <c r="BC2510" s="270"/>
      <c r="BD2510" s="72">
        <v>69.0762</v>
      </c>
      <c r="BE2510" s="72"/>
      <c r="BF2510" s="72">
        <v>0.1832</v>
      </c>
      <c r="BG2510" s="72"/>
      <c r="BH2510" s="72">
        <v>12.824</v>
      </c>
      <c r="BI2510" s="72"/>
      <c r="BJ2510" s="72">
        <v>2.4201700000000002</v>
      </c>
      <c r="BK2510" s="72"/>
      <c r="BL2510" s="72"/>
      <c r="BM2510" s="72"/>
      <c r="BN2510" s="72">
        <v>0.45318000000000003</v>
      </c>
      <c r="BO2510" s="72"/>
      <c r="BP2510" s="72">
        <v>1.9284300000000001E-2</v>
      </c>
      <c r="BQ2510" s="72"/>
      <c r="BR2510" s="72">
        <v>0.16391600000000001</v>
      </c>
      <c r="BS2510" s="72"/>
      <c r="BT2510" s="72"/>
      <c r="BU2510" s="72"/>
      <c r="BV2510" s="72"/>
      <c r="BW2510" s="72"/>
      <c r="BX2510" s="72">
        <v>1.5909500000000001</v>
      </c>
      <c r="BY2510" s="72"/>
      <c r="BZ2510" s="72">
        <v>3.56759</v>
      </c>
      <c r="CA2510" s="72"/>
      <c r="CB2510" s="72">
        <v>3.8761299999999999</v>
      </c>
      <c r="CC2510" s="72"/>
      <c r="CD2510" s="72">
        <v>0.12534799999999999</v>
      </c>
      <c r="CE2510" s="72"/>
      <c r="CF2510" s="72"/>
      <c r="CG2510" s="72"/>
      <c r="CH2510" s="72"/>
      <c r="CI2510" s="72"/>
      <c r="CJ2510" s="72"/>
      <c r="CK2510" s="72"/>
      <c r="CL2510" s="72"/>
      <c r="CM2510" s="72"/>
      <c r="CN2510" s="72"/>
      <c r="CO2510" s="72"/>
      <c r="CP2510" s="72"/>
      <c r="CQ2510" s="72"/>
      <c r="CR2510" s="72"/>
      <c r="CS2510" s="72"/>
      <c r="CT2510" s="72"/>
      <c r="CU2510" s="72"/>
      <c r="CV2510" s="72"/>
      <c r="CW2510" s="72"/>
      <c r="CX2510" s="72"/>
      <c r="CY2510" s="72"/>
      <c r="CZ2510" s="72"/>
      <c r="DA2510" s="72"/>
      <c r="DB2510" s="72"/>
      <c r="DC2510" s="72"/>
      <c r="DD2510" s="72"/>
      <c r="DE2510" s="72"/>
      <c r="DF2510" s="72"/>
      <c r="DG2510" s="72"/>
      <c r="DH2510" s="78">
        <f t="shared" si="1109"/>
        <v>94.299968300000003</v>
      </c>
      <c r="DJ2510" s="77">
        <f t="shared" si="1110"/>
        <v>5.7000316999999967</v>
      </c>
      <c r="DK2510" s="72"/>
      <c r="DO2510" s="358">
        <v>5.7</v>
      </c>
      <c r="DP2510" s="72"/>
      <c r="DQ2510" s="374"/>
      <c r="DR2510" s="72"/>
      <c r="DU2510" s="52"/>
      <c r="DX2510" s="75">
        <f t="shared" si="1111"/>
        <v>73.25156227014341</v>
      </c>
      <c r="DY2510" s="51">
        <f t="shared" si="1112"/>
        <v>0</v>
      </c>
      <c r="DZ2510" s="75">
        <f t="shared" si="1113"/>
        <v>0.1942736602171265</v>
      </c>
      <c r="EA2510" s="51">
        <f t="shared" si="1114"/>
        <v>0</v>
      </c>
      <c r="EB2510" s="75">
        <f t="shared" si="1115"/>
        <v>13.599156215198855</v>
      </c>
      <c r="EC2510" s="51">
        <f t="shared" si="1116"/>
        <v>0</v>
      </c>
      <c r="ED2510" s="75">
        <f t="shared" si="1117"/>
        <v>0.48057280205893771</v>
      </c>
      <c r="EE2510" s="51">
        <f t="shared" si="1118"/>
        <v>0</v>
      </c>
      <c r="EF2510" s="75">
        <f t="shared" si="1119"/>
        <v>2.0449953852211423E-2</v>
      </c>
      <c r="EG2510" s="51">
        <f t="shared" si="1120"/>
        <v>0</v>
      </c>
      <c r="EH2510" s="75">
        <f t="shared" si="1121"/>
        <v>0.17382402449863815</v>
      </c>
      <c r="EI2510" s="51">
        <f t="shared" si="1122"/>
        <v>0</v>
      </c>
      <c r="EJ2510" s="75">
        <f t="shared" si="1123"/>
        <v>1.6871161556901604</v>
      </c>
      <c r="EK2510" s="51">
        <f t="shared" si="1124"/>
        <v>0</v>
      </c>
      <c r="EL2510" s="75">
        <f t="shared" si="1125"/>
        <v>3.7832356302075238</v>
      </c>
      <c r="EM2510" s="51">
        <f t="shared" si="1126"/>
        <v>0</v>
      </c>
      <c r="EN2510" s="75">
        <f t="shared" si="1127"/>
        <v>4.1104255599203627</v>
      </c>
      <c r="EO2510" s="51">
        <f t="shared" si="1128"/>
        <v>0</v>
      </c>
      <c r="EP2510" s="75">
        <f t="shared" si="1129"/>
        <v>0.1329247530616614</v>
      </c>
      <c r="EQ2510" s="51">
        <f t="shared" si="1130"/>
        <v>0</v>
      </c>
      <c r="ER2510" s="51">
        <f t="shared" si="1131"/>
        <v>100</v>
      </c>
      <c r="ES2510" s="51">
        <f t="shared" si="1132"/>
        <v>0</v>
      </c>
    </row>
    <row r="2511" spans="1:149" x14ac:dyDescent="0.45">
      <c r="A2511" s="78" t="s">
        <v>1528</v>
      </c>
      <c r="B2511" s="174" t="s">
        <v>965</v>
      </c>
      <c r="C2511" s="51" t="s">
        <v>3644</v>
      </c>
      <c r="D2511" s="51" t="s">
        <v>3868</v>
      </c>
      <c r="E2511" s="78" t="s">
        <v>637</v>
      </c>
      <c r="F2511" s="78" t="s">
        <v>1779</v>
      </c>
      <c r="G2511" s="72" t="s">
        <v>3396</v>
      </c>
      <c r="H2511" s="78" t="s">
        <v>1100</v>
      </c>
      <c r="I2511" s="78"/>
      <c r="J2511" s="300">
        <v>500</v>
      </c>
      <c r="K2511" s="78"/>
      <c r="L2511" s="300">
        <v>900</v>
      </c>
      <c r="M2511" s="72">
        <v>4</v>
      </c>
      <c r="O2511" s="72"/>
      <c r="P2511" s="72" t="s">
        <v>1374</v>
      </c>
      <c r="AA2511" s="195"/>
      <c r="AB2511" s="195"/>
      <c r="AC2511" s="195"/>
      <c r="AD2511" s="72"/>
      <c r="AE2511" s="316">
        <v>1</v>
      </c>
      <c r="AF2511" s="195"/>
      <c r="AG2511" s="195">
        <v>0</v>
      </c>
      <c r="AH2511" s="72"/>
      <c r="AR2511" s="53">
        <v>0.98750000000000004</v>
      </c>
      <c r="AT2511" s="77"/>
      <c r="AU2511" s="276">
        <v>5000</v>
      </c>
      <c r="AV2511" s="276"/>
      <c r="AW2511" s="276">
        <v>4937.5</v>
      </c>
      <c r="AX2511" s="95"/>
      <c r="AY2511" s="276"/>
      <c r="AZ2511" s="95"/>
      <c r="BB2511" s="80" t="s">
        <v>3412</v>
      </c>
      <c r="BC2511" s="270"/>
      <c r="BD2511" s="72">
        <v>71.713200000000001</v>
      </c>
      <c r="BE2511" s="72"/>
      <c r="BF2511" s="72">
        <v>0.190194</v>
      </c>
      <c r="BG2511" s="72"/>
      <c r="BH2511" s="72">
        <v>13.313599999999999</v>
      </c>
      <c r="BI2511" s="72"/>
      <c r="BJ2511" s="72">
        <v>2.5125700000000002</v>
      </c>
      <c r="BK2511" s="72"/>
      <c r="BL2511" s="72"/>
      <c r="BM2511" s="72"/>
      <c r="BN2511" s="72">
        <v>0.47048099999999998</v>
      </c>
      <c r="BO2511" s="72"/>
      <c r="BP2511" s="72">
        <v>2.0020400000000001E-2</v>
      </c>
      <c r="BQ2511" s="72"/>
      <c r="BR2511" s="72">
        <v>0.17017399999999999</v>
      </c>
      <c r="BS2511" s="72"/>
      <c r="BT2511" s="72"/>
      <c r="BU2511" s="72"/>
      <c r="BV2511" s="72"/>
      <c r="BW2511" s="72"/>
      <c r="BX2511" s="72">
        <v>1.6516900000000001</v>
      </c>
      <c r="BY2511" s="72"/>
      <c r="BZ2511" s="72">
        <v>3.7037800000000001</v>
      </c>
      <c r="CA2511" s="72"/>
      <c r="CB2511" s="72">
        <v>4.0241100000000003</v>
      </c>
      <c r="CC2511" s="72"/>
      <c r="CD2511" s="72">
        <v>0.130133</v>
      </c>
      <c r="CE2511" s="72"/>
      <c r="CF2511" s="72"/>
      <c r="CG2511" s="72"/>
      <c r="CH2511" s="72"/>
      <c r="CI2511" s="72"/>
      <c r="CJ2511" s="72"/>
      <c r="CK2511" s="72"/>
      <c r="CL2511" s="72"/>
      <c r="CM2511" s="72"/>
      <c r="CN2511" s="72"/>
      <c r="CO2511" s="72"/>
      <c r="CP2511" s="72"/>
      <c r="CQ2511" s="72"/>
      <c r="CR2511" s="72"/>
      <c r="CS2511" s="72"/>
      <c r="CT2511" s="72"/>
      <c r="CU2511" s="72"/>
      <c r="CV2511" s="72"/>
      <c r="CW2511" s="72"/>
      <c r="CX2511" s="72"/>
      <c r="CY2511" s="72"/>
      <c r="CZ2511" s="72"/>
      <c r="DA2511" s="72"/>
      <c r="DB2511" s="72"/>
      <c r="DC2511" s="72"/>
      <c r="DD2511" s="72"/>
      <c r="DE2511" s="72"/>
      <c r="DF2511" s="72"/>
      <c r="DG2511" s="72"/>
      <c r="DH2511" s="78">
        <f t="shared" si="1109"/>
        <v>97.899952400000018</v>
      </c>
      <c r="DJ2511" s="77">
        <f t="shared" si="1110"/>
        <v>2.1000475999999821</v>
      </c>
      <c r="DK2511" s="72"/>
      <c r="DO2511" s="358">
        <v>2.1</v>
      </c>
      <c r="DP2511" s="72"/>
      <c r="DQ2511" s="374"/>
      <c r="DR2511" s="72"/>
      <c r="DU2511" s="52"/>
      <c r="DX2511" s="75">
        <f t="shared" si="1111"/>
        <v>73.251516718817101</v>
      </c>
      <c r="DY2511" s="51">
        <f t="shared" si="1112"/>
        <v>0</v>
      </c>
      <c r="DZ2511" s="75">
        <f t="shared" si="1113"/>
        <v>0.19427384318115354</v>
      </c>
      <c r="EA2511" s="51">
        <f t="shared" si="1114"/>
        <v>0</v>
      </c>
      <c r="EB2511" s="75">
        <f t="shared" si="1115"/>
        <v>13.599189451699873</v>
      </c>
      <c r="EC2511" s="51">
        <f t="shared" si="1116"/>
        <v>0</v>
      </c>
      <c r="ED2511" s="75">
        <f t="shared" si="1117"/>
        <v>0.48057326736759465</v>
      </c>
      <c r="EE2511" s="51">
        <f t="shared" si="1118"/>
        <v>0</v>
      </c>
      <c r="EF2511" s="75">
        <f t="shared" si="1119"/>
        <v>2.0449856725364451E-2</v>
      </c>
      <c r="EG2511" s="51">
        <f t="shared" si="1120"/>
        <v>0</v>
      </c>
      <c r="EH2511" s="75">
        <f t="shared" si="1121"/>
        <v>0.17382439503617159</v>
      </c>
      <c r="EI2511" s="51">
        <f t="shared" si="1122"/>
        <v>0</v>
      </c>
      <c r="EJ2511" s="75">
        <f t="shared" si="1123"/>
        <v>1.6871203299992614</v>
      </c>
      <c r="EK2511" s="51">
        <f t="shared" si="1124"/>
        <v>0</v>
      </c>
      <c r="EL2511" s="75">
        <f t="shared" si="1125"/>
        <v>3.7832296228981614</v>
      </c>
      <c r="EM2511" s="51">
        <f t="shared" si="1126"/>
        <v>0</v>
      </c>
      <c r="EN2511" s="75">
        <f t="shared" si="1127"/>
        <v>4.1104310077274349</v>
      </c>
      <c r="EO2511" s="51">
        <f t="shared" si="1128"/>
        <v>0</v>
      </c>
      <c r="EP2511" s="75">
        <f t="shared" si="1129"/>
        <v>0.13292447729525145</v>
      </c>
      <c r="EQ2511" s="51">
        <f t="shared" si="1130"/>
        <v>0</v>
      </c>
      <c r="ER2511" s="51">
        <f t="shared" si="1131"/>
        <v>100</v>
      </c>
      <c r="ES2511" s="51">
        <f t="shared" si="1132"/>
        <v>0</v>
      </c>
    </row>
    <row r="2512" spans="1:149" x14ac:dyDescent="0.45">
      <c r="A2512" s="78" t="s">
        <v>1528</v>
      </c>
      <c r="B2512" s="174" t="s">
        <v>965</v>
      </c>
      <c r="C2512" s="51" t="s">
        <v>3644</v>
      </c>
      <c r="D2512" s="51" t="s">
        <v>3868</v>
      </c>
      <c r="E2512" s="78" t="s">
        <v>637</v>
      </c>
      <c r="F2512" s="78" t="s">
        <v>1780</v>
      </c>
      <c r="G2512" s="72" t="s">
        <v>3396</v>
      </c>
      <c r="H2512" s="78" t="s">
        <v>1100</v>
      </c>
      <c r="I2512" s="78"/>
      <c r="J2512" s="300">
        <v>1000</v>
      </c>
      <c r="K2512" s="78"/>
      <c r="L2512" s="300">
        <v>900</v>
      </c>
      <c r="M2512" s="72">
        <v>4</v>
      </c>
      <c r="O2512" s="72"/>
      <c r="P2512" s="72" t="s">
        <v>1374</v>
      </c>
      <c r="AA2512" s="195"/>
      <c r="AB2512" s="195"/>
      <c r="AC2512" s="195"/>
      <c r="AD2512" s="72"/>
      <c r="AE2512" s="316">
        <v>1</v>
      </c>
      <c r="AF2512" s="195"/>
      <c r="AG2512" s="195">
        <v>0</v>
      </c>
      <c r="AH2512" s="72"/>
      <c r="AR2512" s="53">
        <v>1.69</v>
      </c>
      <c r="AT2512" s="77"/>
      <c r="AU2512" s="276">
        <v>10000</v>
      </c>
      <c r="AV2512" s="276"/>
      <c r="AW2512" s="276">
        <v>16900</v>
      </c>
      <c r="AX2512" s="95"/>
      <c r="AY2512" s="276"/>
      <c r="AZ2512" s="95"/>
      <c r="BB2512" s="80" t="s">
        <v>3412</v>
      </c>
      <c r="BC2512" s="270"/>
      <c r="BD2512" s="72">
        <v>70.541200000000003</v>
      </c>
      <c r="BE2512" s="72"/>
      <c r="BF2512" s="72">
        <v>0.187086</v>
      </c>
      <c r="BG2512" s="72"/>
      <c r="BH2512" s="72">
        <v>13.096</v>
      </c>
      <c r="BI2512" s="72"/>
      <c r="BJ2512" s="72">
        <v>2.4714999999999998</v>
      </c>
      <c r="BK2512" s="72"/>
      <c r="BL2512" s="72"/>
      <c r="BM2512" s="72"/>
      <c r="BN2512" s="72">
        <v>0.46279100000000001</v>
      </c>
      <c r="BO2512" s="72"/>
      <c r="BP2512" s="72">
        <v>1.96933E-2</v>
      </c>
      <c r="BQ2512" s="72"/>
      <c r="BR2512" s="72">
        <v>0.16739299999999999</v>
      </c>
      <c r="BS2512" s="72"/>
      <c r="BT2512" s="72"/>
      <c r="BU2512" s="72"/>
      <c r="BV2512" s="72"/>
      <c r="BW2512" s="72"/>
      <c r="BX2512" s="72">
        <v>1.62469</v>
      </c>
      <c r="BY2512" s="72"/>
      <c r="BZ2512" s="72">
        <v>3.6432500000000001</v>
      </c>
      <c r="CA2512" s="72"/>
      <c r="CB2512" s="72">
        <v>3.9583400000000002</v>
      </c>
      <c r="CC2512" s="72"/>
      <c r="CD2512" s="72">
        <v>0.12800600000000001</v>
      </c>
      <c r="CE2512" s="72"/>
      <c r="CF2512" s="72"/>
      <c r="CG2512" s="72"/>
      <c r="CH2512" s="72"/>
      <c r="CI2512" s="72"/>
      <c r="CJ2512" s="72"/>
      <c r="CK2512" s="72"/>
      <c r="CL2512" s="72"/>
      <c r="CM2512" s="72"/>
      <c r="CN2512" s="72"/>
      <c r="CO2512" s="72"/>
      <c r="CP2512" s="72"/>
      <c r="CQ2512" s="72"/>
      <c r="CR2512" s="72"/>
      <c r="CS2512" s="72"/>
      <c r="CT2512" s="72"/>
      <c r="CU2512" s="72"/>
      <c r="CV2512" s="72"/>
      <c r="CW2512" s="72"/>
      <c r="CX2512" s="72"/>
      <c r="CY2512" s="72"/>
      <c r="CZ2512" s="72"/>
      <c r="DA2512" s="72"/>
      <c r="DB2512" s="72"/>
      <c r="DC2512" s="72"/>
      <c r="DD2512" s="72"/>
      <c r="DE2512" s="72"/>
      <c r="DF2512" s="72"/>
      <c r="DG2512" s="72"/>
      <c r="DH2512" s="78">
        <f t="shared" ref="DH2512:DH2522" si="1133">SUM(BD2512,BF2512,BH2512,BJ2512,BL2512,BN2512,BP2512,BR2512,BT2512,BV2512,BX2512,BZ2512,CB2512,CD2512,CF2512,CH2512,CJ2512,CL2512,CN2512,CX2512,CZ2512,DB2512)</f>
        <v>96.299949300000009</v>
      </c>
      <c r="DJ2512" s="77">
        <f t="shared" si="1110"/>
        <v>3.7000506999999914</v>
      </c>
      <c r="DK2512" s="72"/>
      <c r="DO2512" s="358">
        <v>3.7</v>
      </c>
      <c r="DP2512" s="72"/>
      <c r="DQ2512" s="374"/>
      <c r="DR2512" s="72"/>
      <c r="DU2512" s="52"/>
      <c r="DX2512" s="75">
        <f t="shared" si="1111"/>
        <v>73.251544276773572</v>
      </c>
      <c r="DY2512" s="51">
        <f t="shared" si="1112"/>
        <v>0</v>
      </c>
      <c r="DZ2512" s="75">
        <f t="shared" si="1113"/>
        <v>0.19427424558363707</v>
      </c>
      <c r="EA2512" s="51">
        <f t="shared" si="1114"/>
        <v>0</v>
      </c>
      <c r="EB2512" s="75">
        <f t="shared" si="1115"/>
        <v>13.599176422411677</v>
      </c>
      <c r="EC2512" s="51">
        <f t="shared" si="1116"/>
        <v>0</v>
      </c>
      <c r="ED2512" s="75">
        <f t="shared" si="1117"/>
        <v>0.48057242331279187</v>
      </c>
      <c r="EE2512" s="51">
        <f t="shared" si="1118"/>
        <v>0</v>
      </c>
      <c r="EF2512" s="75">
        <f t="shared" si="1119"/>
        <v>2.0449958845409278E-2</v>
      </c>
      <c r="EG2512" s="51">
        <f t="shared" si="1120"/>
        <v>0</v>
      </c>
      <c r="EH2512" s="75">
        <f t="shared" si="1121"/>
        <v>0.17382459826487154</v>
      </c>
      <c r="EI2512" s="51">
        <f t="shared" si="1122"/>
        <v>0</v>
      </c>
      <c r="EJ2512" s="75">
        <f t="shared" si="1123"/>
        <v>1.6871140761857077</v>
      </c>
      <c r="EK2512" s="51">
        <f t="shared" si="1124"/>
        <v>0</v>
      </c>
      <c r="EL2512" s="75">
        <f t="shared" si="1125"/>
        <v>3.7832314829681843</v>
      </c>
      <c r="EM2512" s="51">
        <f t="shared" si="1126"/>
        <v>0</v>
      </c>
      <c r="EN2512" s="75">
        <f t="shared" si="1127"/>
        <v>4.1104279169127249</v>
      </c>
      <c r="EO2512" s="51">
        <f t="shared" si="1128"/>
        <v>0</v>
      </c>
      <c r="EP2512" s="75">
        <f t="shared" si="1129"/>
        <v>0.13292426520519465</v>
      </c>
      <c r="EQ2512" s="51">
        <f t="shared" si="1130"/>
        <v>0</v>
      </c>
      <c r="ER2512" s="51">
        <f t="shared" si="1131"/>
        <v>100</v>
      </c>
      <c r="ES2512" s="51">
        <f t="shared" si="1132"/>
        <v>0</v>
      </c>
    </row>
    <row r="2513" spans="1:149" x14ac:dyDescent="0.45">
      <c r="A2513" s="78" t="s">
        <v>1528</v>
      </c>
      <c r="B2513" s="174" t="s">
        <v>965</v>
      </c>
      <c r="C2513" s="51" t="s">
        <v>3644</v>
      </c>
      <c r="D2513" s="51" t="s">
        <v>3868</v>
      </c>
      <c r="E2513" s="78" t="s">
        <v>637</v>
      </c>
      <c r="F2513" s="78" t="s">
        <v>2096</v>
      </c>
      <c r="G2513" s="72" t="s">
        <v>3396</v>
      </c>
      <c r="H2513" s="78" t="s">
        <v>1100</v>
      </c>
      <c r="I2513" s="78"/>
      <c r="J2513" s="300">
        <v>2000</v>
      </c>
      <c r="K2513" s="78"/>
      <c r="L2513" s="300">
        <v>900</v>
      </c>
      <c r="M2513" s="72">
        <v>4</v>
      </c>
      <c r="O2513" s="72"/>
      <c r="P2513" s="72" t="s">
        <v>1374</v>
      </c>
      <c r="AA2513" s="195"/>
      <c r="AB2513" s="195"/>
      <c r="AC2513" s="195"/>
      <c r="AD2513" s="72"/>
      <c r="AE2513" s="316">
        <v>1</v>
      </c>
      <c r="AF2513" s="195"/>
      <c r="AG2513" s="195">
        <v>0</v>
      </c>
      <c r="AH2513" s="72"/>
      <c r="AR2513" s="53">
        <v>6.1219999999999999</v>
      </c>
      <c r="AT2513" s="77"/>
      <c r="AU2513" s="276">
        <v>20000</v>
      </c>
      <c r="AV2513" s="276"/>
      <c r="AW2513" s="276">
        <v>122440</v>
      </c>
      <c r="AX2513" s="95"/>
      <c r="AY2513" s="276"/>
      <c r="AZ2513" s="95"/>
      <c r="BB2513" s="80" t="s">
        <v>3412</v>
      </c>
      <c r="BC2513" s="270"/>
      <c r="BD2513" s="72">
        <v>69.222700000000003</v>
      </c>
      <c r="BE2513" s="72"/>
      <c r="BF2513" s="72">
        <v>0.183589</v>
      </c>
      <c r="BG2513" s="72"/>
      <c r="BH2513" s="72">
        <v>12.8512</v>
      </c>
      <c r="BI2513" s="72"/>
      <c r="BJ2513" s="72">
        <v>2.4253100000000001</v>
      </c>
      <c r="BK2513" s="72"/>
      <c r="BL2513" s="72"/>
      <c r="BM2513" s="72"/>
      <c r="BN2513" s="72">
        <v>0.45414100000000002</v>
      </c>
      <c r="BO2513" s="72"/>
      <c r="BP2513" s="72">
        <v>1.9325200000000001E-2</v>
      </c>
      <c r="BQ2513" s="72"/>
      <c r="BR2513" s="72">
        <v>0.16426399999999999</v>
      </c>
      <c r="BS2513" s="72"/>
      <c r="BT2513" s="72"/>
      <c r="BU2513" s="72"/>
      <c r="BV2513" s="72"/>
      <c r="BW2513" s="72"/>
      <c r="BX2513" s="72">
        <v>1.59433</v>
      </c>
      <c r="BY2513" s="72"/>
      <c r="BZ2513" s="72">
        <v>3.5751499999999998</v>
      </c>
      <c r="CA2513" s="72"/>
      <c r="CB2513" s="72">
        <v>3.88436</v>
      </c>
      <c r="CC2513" s="72"/>
      <c r="CD2513" s="72">
        <v>0.125613</v>
      </c>
      <c r="CE2513" s="72"/>
      <c r="CF2513" s="72"/>
      <c r="CG2513" s="72"/>
      <c r="CH2513" s="72"/>
      <c r="CI2513" s="72"/>
      <c r="CJ2513" s="72"/>
      <c r="CK2513" s="72"/>
      <c r="CL2513" s="72"/>
      <c r="CM2513" s="72"/>
      <c r="CN2513" s="72"/>
      <c r="CO2513" s="72"/>
      <c r="CP2513" s="72"/>
      <c r="CQ2513" s="72"/>
      <c r="CR2513" s="72"/>
      <c r="CS2513" s="72"/>
      <c r="CT2513" s="72"/>
      <c r="CU2513" s="72"/>
      <c r="CV2513" s="72"/>
      <c r="CW2513" s="72"/>
      <c r="CX2513" s="72"/>
      <c r="CY2513" s="72"/>
      <c r="CZ2513" s="72"/>
      <c r="DA2513" s="72"/>
      <c r="DB2513" s="72"/>
      <c r="DC2513" s="72"/>
      <c r="DD2513" s="72"/>
      <c r="DE2513" s="72"/>
      <c r="DF2513" s="72"/>
      <c r="DG2513" s="72"/>
      <c r="DH2513" s="78">
        <f t="shared" si="1133"/>
        <v>94.499982200000005</v>
      </c>
      <c r="DJ2513" s="77">
        <f t="shared" si="1110"/>
        <v>5.5000177999999948</v>
      </c>
      <c r="DK2513" s="72"/>
      <c r="DO2513" s="358">
        <v>5.5</v>
      </c>
      <c r="DP2513" s="72"/>
      <c r="DQ2513" s="374"/>
      <c r="DR2513" s="72"/>
      <c r="DU2513" s="52"/>
      <c r="DX2513" s="75">
        <f t="shared" si="1111"/>
        <v>73.251548189180511</v>
      </c>
      <c r="DY2513" s="51">
        <f t="shared" si="1112"/>
        <v>0</v>
      </c>
      <c r="DZ2513" s="75">
        <f t="shared" si="1113"/>
        <v>0.19427411066750444</v>
      </c>
      <c r="EA2513" s="51">
        <f t="shared" si="1114"/>
        <v>0</v>
      </c>
      <c r="EB2513" s="75">
        <f t="shared" si="1115"/>
        <v>13.599156000687584</v>
      </c>
      <c r="EC2513" s="51">
        <f t="shared" si="1116"/>
        <v>0</v>
      </c>
      <c r="ED2513" s="75">
        <f t="shared" si="1117"/>
        <v>0.48057257729303571</v>
      </c>
      <c r="EE2513" s="51">
        <f t="shared" si="1118"/>
        <v>0</v>
      </c>
      <c r="EF2513" s="75">
        <f t="shared" si="1119"/>
        <v>2.0449950941895521E-2</v>
      </c>
      <c r="EG2513" s="51">
        <f t="shared" si="1120"/>
        <v>0</v>
      </c>
      <c r="EH2513" s="75">
        <f t="shared" si="1121"/>
        <v>0.1738243713658604</v>
      </c>
      <c r="EI2513" s="51">
        <f t="shared" si="1122"/>
        <v>0</v>
      </c>
      <c r="EJ2513" s="75">
        <f t="shared" si="1123"/>
        <v>1.6871220109076379</v>
      </c>
      <c r="EK2513" s="51">
        <f t="shared" si="1124"/>
        <v>0</v>
      </c>
      <c r="EL2513" s="75">
        <f t="shared" si="1125"/>
        <v>3.7832282258355812</v>
      </c>
      <c r="EM2513" s="51">
        <f t="shared" si="1126"/>
        <v>0</v>
      </c>
      <c r="EN2513" s="75">
        <f t="shared" si="1127"/>
        <v>4.1104346366744604</v>
      </c>
      <c r="EO2513" s="51">
        <f t="shared" si="1128"/>
        <v>0</v>
      </c>
      <c r="EP2513" s="75">
        <f t="shared" si="1129"/>
        <v>0.13292383456131487</v>
      </c>
      <c r="EQ2513" s="51">
        <f t="shared" si="1130"/>
        <v>0</v>
      </c>
      <c r="ER2513" s="51">
        <f t="shared" si="1131"/>
        <v>100</v>
      </c>
      <c r="ES2513" s="51">
        <f t="shared" si="1132"/>
        <v>0</v>
      </c>
    </row>
    <row r="2514" spans="1:149" x14ac:dyDescent="0.45">
      <c r="A2514" s="78" t="s">
        <v>1528</v>
      </c>
      <c r="B2514" s="174" t="s">
        <v>965</v>
      </c>
      <c r="C2514" s="51" t="s">
        <v>3644</v>
      </c>
      <c r="D2514" s="51" t="s">
        <v>3868</v>
      </c>
      <c r="E2514" s="78" t="s">
        <v>637</v>
      </c>
      <c r="F2514" s="78" t="s">
        <v>2097</v>
      </c>
      <c r="G2514" s="72" t="s">
        <v>3396</v>
      </c>
      <c r="H2514" s="78" t="s">
        <v>1100</v>
      </c>
      <c r="I2514" s="78"/>
      <c r="J2514" s="300">
        <v>500</v>
      </c>
      <c r="K2514" s="78"/>
      <c r="L2514" s="300">
        <v>1000</v>
      </c>
      <c r="M2514" s="72">
        <v>4</v>
      </c>
      <c r="O2514" s="72"/>
      <c r="P2514" s="72" t="s">
        <v>1374</v>
      </c>
      <c r="AA2514" s="195"/>
      <c r="AB2514" s="195"/>
      <c r="AC2514" s="195"/>
      <c r="AD2514" s="72"/>
      <c r="AE2514" s="316">
        <v>1</v>
      </c>
      <c r="AF2514" s="195"/>
      <c r="AG2514" s="195">
        <v>0</v>
      </c>
      <c r="AH2514" s="72"/>
      <c r="AR2514" s="53">
        <v>1.071</v>
      </c>
      <c r="AT2514" s="77"/>
      <c r="AU2514" s="276">
        <v>5000</v>
      </c>
      <c r="AV2514" s="276"/>
      <c r="AW2514" s="276">
        <v>5355</v>
      </c>
      <c r="AX2514" s="95"/>
      <c r="AY2514" s="276"/>
      <c r="AZ2514" s="95"/>
      <c r="BB2514" s="80" t="s">
        <v>3412</v>
      </c>
      <c r="BC2514" s="270"/>
      <c r="BD2514" s="72">
        <v>71.859800000000007</v>
      </c>
      <c r="BE2514" s="72"/>
      <c r="BF2514" s="72">
        <v>0.190583</v>
      </c>
      <c r="BG2514" s="72"/>
      <c r="BH2514" s="72">
        <v>13.3408</v>
      </c>
      <c r="BI2514" s="72"/>
      <c r="BJ2514" s="72">
        <v>2.5177</v>
      </c>
      <c r="BK2514" s="72"/>
      <c r="BL2514" s="72"/>
      <c r="BM2514" s="72"/>
      <c r="BN2514" s="72">
        <v>0.47144200000000003</v>
      </c>
      <c r="BO2514" s="72"/>
      <c r="BP2514" s="72">
        <v>2.0061300000000001E-2</v>
      </c>
      <c r="BQ2514" s="72"/>
      <c r="BR2514" s="72">
        <v>0.17052100000000001</v>
      </c>
      <c r="BS2514" s="72"/>
      <c r="BT2514" s="72"/>
      <c r="BU2514" s="72"/>
      <c r="BV2514" s="72"/>
      <c r="BW2514" s="72"/>
      <c r="BX2514" s="72">
        <v>1.65506</v>
      </c>
      <c r="BY2514" s="72"/>
      <c r="BZ2514" s="72">
        <v>3.7113499999999999</v>
      </c>
      <c r="CA2514" s="72"/>
      <c r="CB2514" s="72">
        <v>4.03233</v>
      </c>
      <c r="CC2514" s="72"/>
      <c r="CD2514" s="72">
        <v>0.13039899999999999</v>
      </c>
      <c r="CE2514" s="72"/>
      <c r="CF2514" s="72"/>
      <c r="CG2514" s="72"/>
      <c r="CH2514" s="72"/>
      <c r="CI2514" s="72"/>
      <c r="CJ2514" s="72"/>
      <c r="CK2514" s="72"/>
      <c r="CL2514" s="72"/>
      <c r="CM2514" s="72"/>
      <c r="CN2514" s="72"/>
      <c r="CO2514" s="72"/>
      <c r="CP2514" s="72"/>
      <c r="CQ2514" s="72"/>
      <c r="CR2514" s="72"/>
      <c r="CS2514" s="72"/>
      <c r="CT2514" s="72"/>
      <c r="CU2514" s="72"/>
      <c r="CV2514" s="72"/>
      <c r="CW2514" s="72"/>
      <c r="CX2514" s="72"/>
      <c r="CY2514" s="72"/>
      <c r="CZ2514" s="72"/>
      <c r="DA2514" s="72"/>
      <c r="DB2514" s="72"/>
      <c r="DC2514" s="72"/>
      <c r="DD2514" s="72"/>
      <c r="DE2514" s="72"/>
      <c r="DF2514" s="72"/>
      <c r="DG2514" s="72"/>
      <c r="DH2514" s="78">
        <f t="shared" si="1133"/>
        <v>98.100046300000002</v>
      </c>
      <c r="DJ2514" s="77">
        <f t="shared" si="1110"/>
        <v>1.8999536999999975</v>
      </c>
      <c r="DK2514" s="72"/>
      <c r="DO2514" s="358">
        <v>1.9</v>
      </c>
      <c r="DP2514" s="72"/>
      <c r="DQ2514" s="374"/>
      <c r="DR2514" s="72"/>
      <c r="DU2514" s="52"/>
      <c r="DX2514" s="75">
        <f t="shared" si="1111"/>
        <v>73.251545448047366</v>
      </c>
      <c r="DY2514" s="51">
        <f t="shared" si="1112"/>
        <v>0</v>
      </c>
      <c r="DZ2514" s="75">
        <f t="shared" si="1113"/>
        <v>0.19427411829875965</v>
      </c>
      <c r="EA2514" s="51">
        <f t="shared" si="1114"/>
        <v>0</v>
      </c>
      <c r="EB2514" s="75">
        <f t="shared" si="1115"/>
        <v>13.599178087238068</v>
      </c>
      <c r="EC2514" s="51">
        <f t="shared" si="1116"/>
        <v>0</v>
      </c>
      <c r="ED2514" s="75">
        <f t="shared" si="1117"/>
        <v>0.48057265799679855</v>
      </c>
      <c r="EE2514" s="51">
        <f t="shared" si="1118"/>
        <v>0</v>
      </c>
      <c r="EF2514" s="75">
        <f t="shared" si="1119"/>
        <v>2.0449837443145019E-2</v>
      </c>
      <c r="EG2514" s="51">
        <f t="shared" si="1120"/>
        <v>0</v>
      </c>
      <c r="EH2514" s="75">
        <f t="shared" si="1121"/>
        <v>0.17382356729835713</v>
      </c>
      <c r="EI2514" s="51">
        <f t="shared" si="1122"/>
        <v>0</v>
      </c>
      <c r="EJ2514" s="75">
        <f t="shared" si="1123"/>
        <v>1.6871143923201184</v>
      </c>
      <c r="EK2514" s="51">
        <f t="shared" si="1124"/>
        <v>0</v>
      </c>
      <c r="EL2514" s="75">
        <f t="shared" si="1125"/>
        <v>3.78322961097318</v>
      </c>
      <c r="EM2514" s="51">
        <f t="shared" si="1126"/>
        <v>0</v>
      </c>
      <c r="EN2514" s="75">
        <f t="shared" si="1127"/>
        <v>4.1104261945694924</v>
      </c>
      <c r="EO2514" s="51">
        <f t="shared" si="1128"/>
        <v>0</v>
      </c>
      <c r="EP2514" s="75">
        <f t="shared" si="1129"/>
        <v>0.1329245040325735</v>
      </c>
      <c r="EQ2514" s="51">
        <f t="shared" si="1130"/>
        <v>0</v>
      </c>
      <c r="ER2514" s="51">
        <f t="shared" si="1131"/>
        <v>100</v>
      </c>
      <c r="ES2514" s="51">
        <f t="shared" si="1132"/>
        <v>0</v>
      </c>
    </row>
    <row r="2515" spans="1:149" x14ac:dyDescent="0.45">
      <c r="A2515" s="78" t="s">
        <v>1528</v>
      </c>
      <c r="B2515" s="174" t="s">
        <v>965</v>
      </c>
      <c r="C2515" s="51" t="s">
        <v>3644</v>
      </c>
      <c r="D2515" s="51" t="s">
        <v>3868</v>
      </c>
      <c r="E2515" s="78" t="s">
        <v>637</v>
      </c>
      <c r="F2515" s="78" t="s">
        <v>2098</v>
      </c>
      <c r="G2515" s="72" t="s">
        <v>3396</v>
      </c>
      <c r="H2515" s="78" t="s">
        <v>1100</v>
      </c>
      <c r="I2515" s="78"/>
      <c r="J2515" s="300">
        <v>1000</v>
      </c>
      <c r="K2515" s="78"/>
      <c r="L2515" s="300">
        <v>1000</v>
      </c>
      <c r="M2515" s="72">
        <v>4</v>
      </c>
      <c r="O2515" s="72"/>
      <c r="P2515" s="72" t="s">
        <v>1374</v>
      </c>
      <c r="AA2515" s="195"/>
      <c r="AB2515" s="195"/>
      <c r="AC2515" s="195"/>
      <c r="AD2515" s="72"/>
      <c r="AE2515" s="316">
        <v>1</v>
      </c>
      <c r="AF2515" s="195"/>
      <c r="AG2515" s="195">
        <v>0</v>
      </c>
      <c r="AH2515" s="72"/>
      <c r="AR2515" s="53">
        <v>1.7649999999999999</v>
      </c>
      <c r="AT2515" s="77"/>
      <c r="AU2515" s="276">
        <v>10000</v>
      </c>
      <c r="AV2515" s="276"/>
      <c r="AW2515" s="276">
        <v>17650</v>
      </c>
      <c r="AX2515" s="95"/>
      <c r="AY2515" s="276"/>
      <c r="AZ2515" s="95"/>
      <c r="BB2515" s="80" t="s">
        <v>3412</v>
      </c>
      <c r="BC2515" s="270"/>
      <c r="BD2515" s="72">
        <v>70.834199999999996</v>
      </c>
      <c r="BE2515" s="72"/>
      <c r="BF2515" s="72">
        <v>0.187863</v>
      </c>
      <c r="BG2515" s="72"/>
      <c r="BH2515" s="72">
        <v>13.150399999999999</v>
      </c>
      <c r="BI2515" s="72"/>
      <c r="BJ2515" s="72">
        <v>2.48177</v>
      </c>
      <c r="BK2515" s="72"/>
      <c r="BL2515" s="72"/>
      <c r="BM2515" s="72"/>
      <c r="BN2515" s="72">
        <v>0.46471400000000002</v>
      </c>
      <c r="BO2515" s="72"/>
      <c r="BP2515" s="72">
        <v>1.97751E-2</v>
      </c>
      <c r="BQ2515" s="72"/>
      <c r="BR2515" s="72">
        <v>0.16808799999999999</v>
      </c>
      <c r="BS2515" s="72"/>
      <c r="BT2515" s="72"/>
      <c r="BU2515" s="72"/>
      <c r="BV2515" s="72"/>
      <c r="BW2515" s="72"/>
      <c r="BX2515" s="72">
        <v>1.63144</v>
      </c>
      <c r="BY2515" s="72"/>
      <c r="BZ2515" s="72">
        <v>3.6583800000000002</v>
      </c>
      <c r="CA2515" s="72"/>
      <c r="CB2515" s="72">
        <v>3.97479</v>
      </c>
      <c r="CC2515" s="72"/>
      <c r="CD2515" s="72">
        <v>0.12853800000000001</v>
      </c>
      <c r="CE2515" s="72"/>
      <c r="CF2515" s="72"/>
      <c r="CG2515" s="72"/>
      <c r="CH2515" s="72"/>
      <c r="CI2515" s="72"/>
      <c r="CJ2515" s="72"/>
      <c r="CK2515" s="72"/>
      <c r="CL2515" s="72"/>
      <c r="CM2515" s="72"/>
      <c r="CN2515" s="72"/>
      <c r="CO2515" s="72"/>
      <c r="CP2515" s="72"/>
      <c r="CQ2515" s="72"/>
      <c r="CR2515" s="72"/>
      <c r="CS2515" s="72"/>
      <c r="CT2515" s="72"/>
      <c r="CU2515" s="72"/>
      <c r="CV2515" s="72"/>
      <c r="CW2515" s="72"/>
      <c r="CX2515" s="72"/>
      <c r="CY2515" s="72"/>
      <c r="CZ2515" s="72"/>
      <c r="DA2515" s="72"/>
      <c r="DB2515" s="72"/>
      <c r="DC2515" s="72"/>
      <c r="DD2515" s="72"/>
      <c r="DE2515" s="72"/>
      <c r="DF2515" s="72"/>
      <c r="DG2515" s="72"/>
      <c r="DH2515" s="78">
        <f t="shared" si="1133"/>
        <v>96.699958099999989</v>
      </c>
      <c r="DJ2515" s="77">
        <f t="shared" si="1110"/>
        <v>3.3000419000000107</v>
      </c>
      <c r="DK2515" s="72"/>
      <c r="DO2515" s="358">
        <v>3.3</v>
      </c>
      <c r="DP2515" s="72"/>
      <c r="DQ2515" s="374"/>
      <c r="DR2515" s="72"/>
      <c r="DU2515" s="52"/>
      <c r="DX2515" s="75">
        <f t="shared" si="1111"/>
        <v>73.251531222742074</v>
      </c>
      <c r="DY2515" s="51">
        <f t="shared" si="1112"/>
        <v>0</v>
      </c>
      <c r="DZ2515" s="75">
        <f t="shared" si="1113"/>
        <v>0.1942741276120574</v>
      </c>
      <c r="EA2515" s="51">
        <f t="shared" si="1114"/>
        <v>0</v>
      </c>
      <c r="EB2515" s="75">
        <f t="shared" si="1115"/>
        <v>13.599178591577902</v>
      </c>
      <c r="EC2515" s="51">
        <f t="shared" si="1116"/>
        <v>0</v>
      </c>
      <c r="ED2515" s="75">
        <f t="shared" si="1117"/>
        <v>0.48057311412630288</v>
      </c>
      <c r="EE2515" s="51">
        <f t="shared" si="1118"/>
        <v>0</v>
      </c>
      <c r="EF2515" s="75">
        <f t="shared" si="1119"/>
        <v>2.0449957154635007E-2</v>
      </c>
      <c r="EG2515" s="51">
        <f t="shared" si="1120"/>
        <v>0</v>
      </c>
      <c r="EH2515" s="75">
        <f t="shared" si="1121"/>
        <v>0.17382427387008351</v>
      </c>
      <c r="EI2515" s="51">
        <f t="shared" si="1122"/>
        <v>0</v>
      </c>
      <c r="EJ2515" s="75">
        <f t="shared" si="1123"/>
        <v>1.6871155190293721</v>
      </c>
      <c r="EK2515" s="51">
        <f t="shared" si="1124"/>
        <v>0</v>
      </c>
      <c r="EL2515" s="75">
        <f t="shared" si="1125"/>
        <v>3.7832281128982208</v>
      </c>
      <c r="EM2515" s="51">
        <f t="shared" si="1126"/>
        <v>0</v>
      </c>
      <c r="EN2515" s="75">
        <f t="shared" si="1127"/>
        <v>4.1104361140359176</v>
      </c>
      <c r="EO2515" s="51">
        <f t="shared" si="1128"/>
        <v>0</v>
      </c>
      <c r="EP2515" s="75">
        <f t="shared" si="1129"/>
        <v>0.13292456638613581</v>
      </c>
      <c r="EQ2515" s="51">
        <f t="shared" si="1130"/>
        <v>0</v>
      </c>
      <c r="ER2515" s="51">
        <f t="shared" si="1131"/>
        <v>100</v>
      </c>
      <c r="ES2515" s="51">
        <f t="shared" si="1132"/>
        <v>0</v>
      </c>
    </row>
    <row r="2516" spans="1:149" x14ac:dyDescent="0.45">
      <c r="A2516" s="78" t="s">
        <v>1528</v>
      </c>
      <c r="B2516" s="174" t="s">
        <v>965</v>
      </c>
      <c r="C2516" s="51" t="s">
        <v>3644</v>
      </c>
      <c r="D2516" s="51" t="s">
        <v>3868</v>
      </c>
      <c r="E2516" s="78" t="s">
        <v>637</v>
      </c>
      <c r="F2516" s="78" t="s">
        <v>2099</v>
      </c>
      <c r="G2516" s="72" t="s">
        <v>3396</v>
      </c>
      <c r="H2516" s="78" t="s">
        <v>1100</v>
      </c>
      <c r="I2516" s="78"/>
      <c r="J2516" s="300">
        <v>2000</v>
      </c>
      <c r="K2516" s="78"/>
      <c r="L2516" s="300">
        <v>1000</v>
      </c>
      <c r="M2516" s="72">
        <v>4</v>
      </c>
      <c r="O2516" s="72"/>
      <c r="P2516" s="72" t="s">
        <v>1374</v>
      </c>
      <c r="AA2516" s="195"/>
      <c r="AB2516" s="195"/>
      <c r="AC2516" s="195"/>
      <c r="AD2516" s="72"/>
      <c r="AE2516" s="316">
        <v>1</v>
      </c>
      <c r="AF2516" s="195"/>
      <c r="AG2516" s="195">
        <v>0</v>
      </c>
      <c r="AH2516" s="72"/>
      <c r="AR2516" s="53">
        <v>5.806</v>
      </c>
      <c r="AT2516" s="77"/>
      <c r="AU2516" s="276">
        <v>20000</v>
      </c>
      <c r="AV2516" s="276"/>
      <c r="AW2516" s="276">
        <v>116120</v>
      </c>
      <c r="AX2516" s="95"/>
      <c r="AY2516" s="276"/>
      <c r="AZ2516" s="95"/>
      <c r="BB2516" s="80" t="s">
        <v>3412</v>
      </c>
      <c r="BC2516" s="270"/>
      <c r="BD2516" s="72">
        <v>69.442499999999995</v>
      </c>
      <c r="BE2516" s="72"/>
      <c r="BF2516" s="72">
        <v>0.184172</v>
      </c>
      <c r="BG2516" s="72"/>
      <c r="BH2516" s="72">
        <v>12.891999999999999</v>
      </c>
      <c r="BI2516" s="72"/>
      <c r="BJ2516" s="72">
        <v>2.4330099999999999</v>
      </c>
      <c r="BK2516" s="72"/>
      <c r="BL2516" s="72"/>
      <c r="BM2516" s="72"/>
      <c r="BN2516" s="72">
        <v>0.45558300000000002</v>
      </c>
      <c r="BO2516" s="72"/>
      <c r="BP2516" s="72">
        <v>1.9386500000000001E-2</v>
      </c>
      <c r="BQ2516" s="72"/>
      <c r="BR2516" s="72">
        <v>0.16478499999999999</v>
      </c>
      <c r="BS2516" s="72"/>
      <c r="BT2516" s="72"/>
      <c r="BU2516" s="72"/>
      <c r="BV2516" s="72"/>
      <c r="BW2516" s="72"/>
      <c r="BX2516" s="72">
        <v>1.5993900000000001</v>
      </c>
      <c r="BY2516" s="72"/>
      <c r="BZ2516" s="72">
        <v>3.5865</v>
      </c>
      <c r="CA2516" s="72"/>
      <c r="CB2516" s="72">
        <v>3.89669</v>
      </c>
      <c r="CC2516" s="72"/>
      <c r="CD2516" s="72">
        <v>0.12601200000000001</v>
      </c>
      <c r="CE2516" s="72"/>
      <c r="CF2516" s="72"/>
      <c r="CG2516" s="72"/>
      <c r="CH2516" s="72"/>
      <c r="CI2516" s="72"/>
      <c r="CJ2516" s="72"/>
      <c r="CK2516" s="72"/>
      <c r="CL2516" s="72"/>
      <c r="CM2516" s="72"/>
      <c r="CN2516" s="72"/>
      <c r="CO2516" s="72"/>
      <c r="CP2516" s="72"/>
      <c r="CQ2516" s="72"/>
      <c r="CR2516" s="72"/>
      <c r="CS2516" s="72"/>
      <c r="CT2516" s="72"/>
      <c r="CU2516" s="72"/>
      <c r="CV2516" s="72"/>
      <c r="CW2516" s="72"/>
      <c r="CX2516" s="72"/>
      <c r="CY2516" s="72"/>
      <c r="CZ2516" s="72"/>
      <c r="DA2516" s="72"/>
      <c r="DB2516" s="72"/>
      <c r="DC2516" s="72"/>
      <c r="DD2516" s="72"/>
      <c r="DE2516" s="72"/>
      <c r="DF2516" s="72"/>
      <c r="DG2516" s="72"/>
      <c r="DH2516" s="78">
        <f t="shared" si="1133"/>
        <v>94.800028499999996</v>
      </c>
      <c r="DJ2516" s="77">
        <f t="shared" si="1110"/>
        <v>5.1999715000000037</v>
      </c>
      <c r="DK2516" s="72"/>
      <c r="DO2516" s="358">
        <v>5.2</v>
      </c>
      <c r="DP2516" s="72"/>
      <c r="DQ2516" s="374"/>
      <c r="DR2516" s="72"/>
      <c r="DU2516" s="52"/>
      <c r="DX2516" s="75">
        <f t="shared" si="1111"/>
        <v>73.251560256651189</v>
      </c>
      <c r="DY2516" s="51">
        <f t="shared" si="1112"/>
        <v>0</v>
      </c>
      <c r="DZ2516" s="75">
        <f t="shared" si="1113"/>
        <v>0.19427420319815622</v>
      </c>
      <c r="EA2516" s="51">
        <f t="shared" si="1114"/>
        <v>0</v>
      </c>
      <c r="EB2516" s="75">
        <f t="shared" si="1115"/>
        <v>13.599152029790792</v>
      </c>
      <c r="EC2516" s="51">
        <f t="shared" si="1116"/>
        <v>0</v>
      </c>
      <c r="ED2516" s="75">
        <f t="shared" si="1117"/>
        <v>0.48057264033417463</v>
      </c>
      <c r="EE2516" s="51">
        <f t="shared" si="1118"/>
        <v>0</v>
      </c>
      <c r="EF2516" s="75">
        <f t="shared" si="1119"/>
        <v>2.0449888366858456E-2</v>
      </c>
      <c r="EG2516" s="51">
        <f t="shared" si="1120"/>
        <v>0</v>
      </c>
      <c r="EH2516" s="75">
        <f t="shared" si="1121"/>
        <v>0.17382378740529597</v>
      </c>
      <c r="EI2516" s="51">
        <f t="shared" si="1122"/>
        <v>0</v>
      </c>
      <c r="EJ2516" s="75">
        <f t="shared" si="1123"/>
        <v>1.687119745960836</v>
      </c>
      <c r="EK2516" s="51">
        <f t="shared" si="1124"/>
        <v>0</v>
      </c>
      <c r="EL2516" s="75">
        <f t="shared" si="1125"/>
        <v>3.7832267107388051</v>
      </c>
      <c r="EM2516" s="51">
        <f t="shared" si="1126"/>
        <v>0</v>
      </c>
      <c r="EN2516" s="75">
        <f t="shared" si="1127"/>
        <v>4.1104312537205621</v>
      </c>
      <c r="EO2516" s="51">
        <f t="shared" si="1128"/>
        <v>0</v>
      </c>
      <c r="EP2516" s="75">
        <f t="shared" si="1129"/>
        <v>0.13292401067157908</v>
      </c>
      <c r="EQ2516" s="51">
        <f t="shared" si="1130"/>
        <v>0</v>
      </c>
      <c r="ER2516" s="51">
        <f t="shared" si="1131"/>
        <v>100</v>
      </c>
      <c r="ES2516" s="51">
        <f t="shared" si="1132"/>
        <v>0</v>
      </c>
    </row>
    <row r="2517" spans="1:149" x14ac:dyDescent="0.45">
      <c r="A2517" s="78" t="s">
        <v>1528</v>
      </c>
      <c r="B2517" s="174" t="s">
        <v>965</v>
      </c>
      <c r="C2517" s="51" t="s">
        <v>3644</v>
      </c>
      <c r="D2517" s="51" t="s">
        <v>3868</v>
      </c>
      <c r="E2517" s="78" t="s">
        <v>637</v>
      </c>
      <c r="F2517" s="78" t="s">
        <v>2100</v>
      </c>
      <c r="G2517" s="72" t="s">
        <v>3396</v>
      </c>
      <c r="H2517" s="78" t="s">
        <v>1100</v>
      </c>
      <c r="I2517" s="78"/>
      <c r="J2517" s="300">
        <v>500</v>
      </c>
      <c r="K2517" s="78"/>
      <c r="L2517" s="300">
        <v>1100</v>
      </c>
      <c r="M2517" s="72">
        <v>4</v>
      </c>
      <c r="O2517" s="72"/>
      <c r="P2517" s="72" t="s">
        <v>1374</v>
      </c>
      <c r="AA2517" s="195"/>
      <c r="AB2517" s="195"/>
      <c r="AC2517" s="195"/>
      <c r="AD2517" s="72"/>
      <c r="AE2517" s="316">
        <v>1</v>
      </c>
      <c r="AF2517" s="195"/>
      <c r="AG2517" s="195">
        <v>0</v>
      </c>
      <c r="AH2517" s="72"/>
      <c r="AR2517" s="53">
        <v>1.135</v>
      </c>
      <c r="AT2517" s="77"/>
      <c r="AU2517" s="276">
        <v>5000</v>
      </c>
      <c r="AV2517" s="276"/>
      <c r="AW2517" s="276">
        <v>5675</v>
      </c>
      <c r="AX2517" s="95"/>
      <c r="AY2517" s="276"/>
      <c r="AZ2517" s="95"/>
      <c r="BB2517" s="80" t="s">
        <v>3412</v>
      </c>
      <c r="BC2517" s="270"/>
      <c r="BD2517" s="72">
        <v>71.933000000000007</v>
      </c>
      <c r="BE2517" s="72"/>
      <c r="BF2517" s="72">
        <v>0.190777</v>
      </c>
      <c r="BG2517" s="72"/>
      <c r="BH2517" s="72">
        <v>13.3544</v>
      </c>
      <c r="BI2517" s="72"/>
      <c r="BJ2517" s="72">
        <v>2.52027</v>
      </c>
      <c r="BK2517" s="72"/>
      <c r="BL2517" s="72"/>
      <c r="BM2517" s="72"/>
      <c r="BN2517" s="72">
        <v>0.47192200000000001</v>
      </c>
      <c r="BO2517" s="72"/>
      <c r="BP2517" s="72">
        <v>2.00818E-2</v>
      </c>
      <c r="BQ2517" s="72"/>
      <c r="BR2517" s="72">
        <v>0.17069500000000001</v>
      </c>
      <c r="BS2517" s="72"/>
      <c r="BT2517" s="72"/>
      <c r="BU2517" s="72"/>
      <c r="BV2517" s="72"/>
      <c r="BW2517" s="72"/>
      <c r="BX2517" s="72">
        <v>1.6567499999999999</v>
      </c>
      <c r="BY2517" s="72"/>
      <c r="BZ2517" s="72">
        <v>3.7151299999999998</v>
      </c>
      <c r="CA2517" s="72"/>
      <c r="CB2517" s="72">
        <v>4.0364399999999998</v>
      </c>
      <c r="CC2517" s="72"/>
      <c r="CD2517" s="72">
        <v>0.13053200000000001</v>
      </c>
      <c r="CE2517" s="72"/>
      <c r="CF2517" s="72"/>
      <c r="CG2517" s="72"/>
      <c r="CH2517" s="72"/>
      <c r="CI2517" s="72"/>
      <c r="CJ2517" s="72"/>
      <c r="CK2517" s="72"/>
      <c r="CL2517" s="72"/>
      <c r="CM2517" s="72"/>
      <c r="CN2517" s="72"/>
      <c r="CO2517" s="72"/>
      <c r="CP2517" s="72"/>
      <c r="CQ2517" s="72"/>
      <c r="CR2517" s="72"/>
      <c r="CS2517" s="72"/>
      <c r="CT2517" s="72"/>
      <c r="CU2517" s="72"/>
      <c r="CV2517" s="72"/>
      <c r="CW2517" s="72"/>
      <c r="CX2517" s="72"/>
      <c r="CY2517" s="72"/>
      <c r="CZ2517" s="72"/>
      <c r="DA2517" s="72"/>
      <c r="DB2517" s="72"/>
      <c r="DC2517" s="72"/>
      <c r="DD2517" s="72"/>
      <c r="DE2517" s="72"/>
      <c r="DF2517" s="72"/>
      <c r="DG2517" s="72"/>
      <c r="DH2517" s="78">
        <f t="shared" si="1133"/>
        <v>98.199997800000006</v>
      </c>
      <c r="DJ2517" s="77">
        <f t="shared" si="1110"/>
        <v>1.8000021999999944</v>
      </c>
      <c r="DK2517" s="72"/>
      <c r="DO2517" s="358">
        <v>1.8</v>
      </c>
      <c r="DP2517" s="72"/>
      <c r="DQ2517" s="374"/>
      <c r="DR2517" s="72"/>
      <c r="DU2517" s="52"/>
      <c r="DX2517" s="75">
        <f t="shared" si="1111"/>
        <v>73.251529135981315</v>
      </c>
      <c r="DY2517" s="51">
        <f t="shared" si="1112"/>
        <v>0</v>
      </c>
      <c r="DZ2517" s="75">
        <f t="shared" si="1113"/>
        <v>0.19427393510593338</v>
      </c>
      <c r="EA2517" s="51">
        <f t="shared" si="1114"/>
        <v>0</v>
      </c>
      <c r="EB2517" s="75">
        <f t="shared" si="1115"/>
        <v>13.599185640714953</v>
      </c>
      <c r="EC2517" s="51">
        <f t="shared" si="1116"/>
        <v>0</v>
      </c>
      <c r="ED2517" s="75">
        <f t="shared" si="1117"/>
        <v>0.48057231219204766</v>
      </c>
      <c r="EE2517" s="51">
        <f t="shared" si="1118"/>
        <v>0</v>
      </c>
      <c r="EF2517" s="75">
        <f t="shared" si="1119"/>
        <v>2.0449898625150478E-2</v>
      </c>
      <c r="EG2517" s="51">
        <f t="shared" si="1120"/>
        <v>0</v>
      </c>
      <c r="EH2517" s="75">
        <f t="shared" si="1121"/>
        <v>0.17382383281479055</v>
      </c>
      <c r="EI2517" s="51">
        <f t="shared" si="1122"/>
        <v>0</v>
      </c>
      <c r="EJ2517" s="75">
        <f t="shared" si="1123"/>
        <v>1.6871181640698569</v>
      </c>
      <c r="EK2517" s="51">
        <f t="shared" si="1124"/>
        <v>0</v>
      </c>
      <c r="EL2517" s="75">
        <f t="shared" si="1125"/>
        <v>3.7832281906629532</v>
      </c>
      <c r="EM2517" s="51">
        <f t="shared" si="1126"/>
        <v>0</v>
      </c>
      <c r="EN2517" s="75">
        <f t="shared" si="1127"/>
        <v>4.1104277906613147</v>
      </c>
      <c r="EO2517" s="51">
        <f t="shared" si="1128"/>
        <v>0</v>
      </c>
      <c r="EP2517" s="75">
        <f t="shared" si="1129"/>
        <v>0.13292464656246664</v>
      </c>
      <c r="EQ2517" s="51">
        <f t="shared" si="1130"/>
        <v>0</v>
      </c>
      <c r="ER2517" s="51">
        <f t="shared" si="1131"/>
        <v>100</v>
      </c>
      <c r="ES2517" s="51">
        <f t="shared" si="1132"/>
        <v>0</v>
      </c>
    </row>
    <row r="2518" spans="1:149" x14ac:dyDescent="0.45">
      <c r="A2518" s="78" t="s">
        <v>1528</v>
      </c>
      <c r="B2518" s="174" t="s">
        <v>965</v>
      </c>
      <c r="C2518" s="51" t="s">
        <v>3644</v>
      </c>
      <c r="D2518" s="51" t="s">
        <v>3868</v>
      </c>
      <c r="E2518" s="78" t="s">
        <v>637</v>
      </c>
      <c r="F2518" s="78" t="s">
        <v>2101</v>
      </c>
      <c r="G2518" s="72" t="s">
        <v>3396</v>
      </c>
      <c r="H2518" s="78" t="s">
        <v>1100</v>
      </c>
      <c r="I2518" s="78"/>
      <c r="J2518" s="300">
        <v>1000</v>
      </c>
      <c r="K2518" s="78"/>
      <c r="L2518" s="300">
        <v>1100</v>
      </c>
      <c r="M2518" s="72">
        <v>4</v>
      </c>
      <c r="O2518" s="72"/>
      <c r="P2518" s="72" t="s">
        <v>1374</v>
      </c>
      <c r="AA2518" s="195"/>
      <c r="AB2518" s="195"/>
      <c r="AC2518" s="195"/>
      <c r="AD2518" s="72"/>
      <c r="AE2518" s="316">
        <v>1</v>
      </c>
      <c r="AF2518" s="195"/>
      <c r="AG2518" s="195">
        <v>0</v>
      </c>
      <c r="AH2518" s="72"/>
      <c r="AR2518" s="53">
        <v>1.8120000000000001</v>
      </c>
      <c r="AT2518" s="77"/>
      <c r="AU2518" s="276">
        <v>10000</v>
      </c>
      <c r="AV2518" s="276"/>
      <c r="AW2518" s="276">
        <v>18120</v>
      </c>
      <c r="AX2518" s="95"/>
      <c r="AY2518" s="276"/>
      <c r="AZ2518" s="95"/>
      <c r="BB2518" s="80" t="s">
        <v>3412</v>
      </c>
      <c r="BC2518" s="270"/>
      <c r="BD2518" s="72">
        <v>70.980699999999999</v>
      </c>
      <c r="BE2518" s="72"/>
      <c r="BF2518" s="72">
        <v>0.188252</v>
      </c>
      <c r="BG2518" s="72"/>
      <c r="BH2518" s="72">
        <v>13.1776</v>
      </c>
      <c r="BI2518" s="72"/>
      <c r="BJ2518" s="72">
        <v>2.4868999999999999</v>
      </c>
      <c r="BK2518" s="72"/>
      <c r="BL2518" s="72"/>
      <c r="BM2518" s="72"/>
      <c r="BN2518" s="72">
        <v>0.46567500000000001</v>
      </c>
      <c r="BO2518" s="72"/>
      <c r="BP2518" s="72">
        <v>1.9816E-2</v>
      </c>
      <c r="BQ2518" s="72"/>
      <c r="BR2518" s="72">
        <v>0.168436</v>
      </c>
      <c r="BS2518" s="72"/>
      <c r="BT2518" s="72"/>
      <c r="BU2518" s="72"/>
      <c r="BV2518" s="72"/>
      <c r="BW2518" s="72"/>
      <c r="BX2518" s="72">
        <v>1.6348199999999999</v>
      </c>
      <c r="BY2518" s="72"/>
      <c r="BZ2518" s="72">
        <v>3.66595</v>
      </c>
      <c r="CA2518" s="72"/>
      <c r="CB2518" s="72">
        <v>3.9830100000000002</v>
      </c>
      <c r="CC2518" s="72"/>
      <c r="CD2518" s="72">
        <v>0.128804</v>
      </c>
      <c r="CE2518" s="72"/>
      <c r="CF2518" s="72"/>
      <c r="CG2518" s="72"/>
      <c r="CH2518" s="72"/>
      <c r="CI2518" s="72"/>
      <c r="CJ2518" s="72"/>
      <c r="CK2518" s="72"/>
      <c r="CL2518" s="72"/>
      <c r="CM2518" s="72"/>
      <c r="CN2518" s="72"/>
      <c r="CO2518" s="72"/>
      <c r="CP2518" s="72"/>
      <c r="CQ2518" s="72"/>
      <c r="CR2518" s="72"/>
      <c r="CS2518" s="72"/>
      <c r="CT2518" s="72"/>
      <c r="CU2518" s="72"/>
      <c r="CV2518" s="72"/>
      <c r="CW2518" s="72"/>
      <c r="CX2518" s="72"/>
      <c r="CY2518" s="72"/>
      <c r="CZ2518" s="72"/>
      <c r="DA2518" s="72"/>
      <c r="DB2518" s="72"/>
      <c r="DC2518" s="72"/>
      <c r="DD2518" s="72"/>
      <c r="DE2518" s="72"/>
      <c r="DF2518" s="72"/>
      <c r="DG2518" s="72"/>
      <c r="DH2518" s="78">
        <f t="shared" si="1133"/>
        <v>96.899963000000014</v>
      </c>
      <c r="DJ2518" s="77">
        <f t="shared" si="1110"/>
        <v>3.1000369999999862</v>
      </c>
      <c r="DK2518" s="72"/>
      <c r="DO2518" s="358">
        <v>3.1</v>
      </c>
      <c r="DP2518" s="72"/>
      <c r="DQ2518" s="374"/>
      <c r="DR2518" s="72"/>
      <c r="DU2518" s="52"/>
      <c r="DX2518" s="75">
        <f t="shared" si="1111"/>
        <v>73.251524358167188</v>
      </c>
      <c r="DY2518" s="51">
        <f t="shared" si="1112"/>
        <v>0</v>
      </c>
      <c r="DZ2518" s="75">
        <f t="shared" si="1113"/>
        <v>0.19427458398513522</v>
      </c>
      <c r="EA2518" s="51">
        <f t="shared" si="1114"/>
        <v>0</v>
      </c>
      <c r="EB2518" s="75">
        <f t="shared" si="1115"/>
        <v>13.599179599273942</v>
      </c>
      <c r="EC2518" s="51">
        <f t="shared" si="1116"/>
        <v>0</v>
      </c>
      <c r="ED2518" s="75">
        <f t="shared" si="1117"/>
        <v>0.48057293891845959</v>
      </c>
      <c r="EE2518" s="51">
        <f t="shared" si="1118"/>
        <v>0</v>
      </c>
      <c r="EF2518" s="75">
        <f t="shared" si="1119"/>
        <v>2.0449956208961607E-2</v>
      </c>
      <c r="EG2518" s="51">
        <f t="shared" si="1120"/>
        <v>0</v>
      </c>
      <c r="EH2518" s="75">
        <f t="shared" si="1121"/>
        <v>0.17382462777617363</v>
      </c>
      <c r="EI2518" s="51">
        <f t="shared" si="1122"/>
        <v>0</v>
      </c>
      <c r="EJ2518" s="75">
        <f t="shared" si="1123"/>
        <v>1.6871213872393325</v>
      </c>
      <c r="EK2518" s="51">
        <f t="shared" si="1124"/>
        <v>0</v>
      </c>
      <c r="EL2518" s="75">
        <f t="shared" si="1125"/>
        <v>3.7832315787365158</v>
      </c>
      <c r="EM2518" s="51">
        <f t="shared" si="1126"/>
        <v>0</v>
      </c>
      <c r="EN2518" s="75">
        <f t="shared" si="1127"/>
        <v>4.110435006048454</v>
      </c>
      <c r="EO2518" s="51">
        <f t="shared" si="1128"/>
        <v>0</v>
      </c>
      <c r="EP2518" s="75">
        <f t="shared" si="1129"/>
        <v>0.13292471535825043</v>
      </c>
      <c r="EQ2518" s="51">
        <f t="shared" si="1130"/>
        <v>0</v>
      </c>
      <c r="ER2518" s="51">
        <f t="shared" si="1131"/>
        <v>100</v>
      </c>
      <c r="ES2518" s="51">
        <f t="shared" si="1132"/>
        <v>0</v>
      </c>
    </row>
    <row r="2519" spans="1:149" x14ac:dyDescent="0.45">
      <c r="A2519" s="78" t="s">
        <v>1528</v>
      </c>
      <c r="B2519" s="174" t="s">
        <v>965</v>
      </c>
      <c r="C2519" s="51" t="s">
        <v>3644</v>
      </c>
      <c r="D2519" s="51" t="s">
        <v>3868</v>
      </c>
      <c r="E2519" s="78" t="s">
        <v>637</v>
      </c>
      <c r="F2519" s="78" t="s">
        <v>2102</v>
      </c>
      <c r="G2519" s="72" t="s">
        <v>3396</v>
      </c>
      <c r="H2519" s="78" t="s">
        <v>1100</v>
      </c>
      <c r="I2519" s="78"/>
      <c r="J2519" s="300">
        <v>2000</v>
      </c>
      <c r="K2519" s="78"/>
      <c r="L2519" s="300">
        <v>1100</v>
      </c>
      <c r="M2519" s="72">
        <v>4</v>
      </c>
      <c r="O2519" s="72"/>
      <c r="P2519" s="72" t="s">
        <v>1374</v>
      </c>
      <c r="AA2519" s="195"/>
      <c r="AB2519" s="195"/>
      <c r="AC2519" s="195"/>
      <c r="AD2519" s="72"/>
      <c r="AE2519" s="316">
        <v>1</v>
      </c>
      <c r="AF2519" s="195"/>
      <c r="AG2519" s="195">
        <v>0</v>
      </c>
      <c r="AH2519" s="72"/>
      <c r="AR2519" s="53">
        <v>5.4880000000000004</v>
      </c>
      <c r="AT2519" s="77"/>
      <c r="AU2519" s="276">
        <v>20000</v>
      </c>
      <c r="AV2519" s="276"/>
      <c r="AW2519" s="276">
        <v>109760.00000000001</v>
      </c>
      <c r="AX2519" s="95"/>
      <c r="AY2519" s="276"/>
      <c r="AZ2519" s="95"/>
      <c r="BB2519" s="80" t="s">
        <v>3412</v>
      </c>
      <c r="BC2519" s="270"/>
      <c r="BD2519" s="72">
        <v>69.735500000000002</v>
      </c>
      <c r="BE2519" s="72"/>
      <c r="BF2519" s="72">
        <v>0.184949</v>
      </c>
      <c r="BG2519" s="72"/>
      <c r="BH2519" s="72">
        <v>12.946400000000001</v>
      </c>
      <c r="BI2519" s="72"/>
      <c r="BJ2519" s="72">
        <v>2.4432700000000001</v>
      </c>
      <c r="BK2519" s="72"/>
      <c r="BL2519" s="72"/>
      <c r="BM2519" s="72"/>
      <c r="BN2519" s="72">
        <v>0.457505</v>
      </c>
      <c r="BO2519" s="72"/>
      <c r="BP2519" s="72">
        <v>1.9468300000000001E-2</v>
      </c>
      <c r="BQ2519" s="72"/>
      <c r="BR2519" s="72">
        <v>0.16548099999999999</v>
      </c>
      <c r="BS2519" s="72"/>
      <c r="BT2519" s="72"/>
      <c r="BU2519" s="72"/>
      <c r="BV2519" s="72"/>
      <c r="BW2519" s="72"/>
      <c r="BX2519" s="72">
        <v>1.6061399999999999</v>
      </c>
      <c r="BY2519" s="72"/>
      <c r="BZ2519" s="72">
        <v>3.6016400000000002</v>
      </c>
      <c r="CA2519" s="72"/>
      <c r="CB2519" s="72">
        <v>3.9131300000000002</v>
      </c>
      <c r="CC2519" s="72"/>
      <c r="CD2519" s="72">
        <v>0.12654399999999999</v>
      </c>
      <c r="CE2519" s="72"/>
      <c r="CF2519" s="72"/>
      <c r="CG2519" s="72"/>
      <c r="CH2519" s="72"/>
      <c r="CI2519" s="72"/>
      <c r="CJ2519" s="72"/>
      <c r="CK2519" s="72"/>
      <c r="CL2519" s="72"/>
      <c r="CM2519" s="72"/>
      <c r="CN2519" s="72"/>
      <c r="CO2519" s="72"/>
      <c r="CP2519" s="72"/>
      <c r="CQ2519" s="72"/>
      <c r="CR2519" s="72"/>
      <c r="CS2519" s="72"/>
      <c r="CT2519" s="72"/>
      <c r="CU2519" s="72"/>
      <c r="CV2519" s="72"/>
      <c r="CW2519" s="72"/>
      <c r="CX2519" s="72"/>
      <c r="CY2519" s="72"/>
      <c r="CZ2519" s="72"/>
      <c r="DA2519" s="72"/>
      <c r="DB2519" s="72"/>
      <c r="DC2519" s="72"/>
      <c r="DD2519" s="72"/>
      <c r="DE2519" s="72"/>
      <c r="DF2519" s="72"/>
      <c r="DG2519" s="72"/>
      <c r="DH2519" s="78">
        <f t="shared" si="1133"/>
        <v>95.200027299999988</v>
      </c>
      <c r="DJ2519" s="77">
        <f t="shared" si="1110"/>
        <v>4.7999727000000121</v>
      </c>
      <c r="DK2519" s="72"/>
      <c r="DO2519" s="358">
        <v>4.8</v>
      </c>
      <c r="DP2519" s="72"/>
      <c r="DQ2519" s="374"/>
      <c r="DR2519" s="72"/>
      <c r="DU2519" s="52"/>
      <c r="DX2519" s="75">
        <f t="shared" si="1111"/>
        <v>73.251554624291586</v>
      </c>
      <c r="DY2519" s="51">
        <f t="shared" si="1112"/>
        <v>0</v>
      </c>
      <c r="DZ2519" s="75">
        <f t="shared" si="1113"/>
        <v>0.19427410395290928</v>
      </c>
      <c r="EA2519" s="51">
        <f t="shared" si="1114"/>
        <v>0</v>
      </c>
      <c r="EB2519" s="75">
        <f t="shared" si="1115"/>
        <v>13.599155764107646</v>
      </c>
      <c r="EC2519" s="51">
        <f t="shared" si="1116"/>
        <v>0</v>
      </c>
      <c r="ED2519" s="75">
        <f t="shared" si="1117"/>
        <v>0.48057234118041059</v>
      </c>
      <c r="EE2519" s="51">
        <f t="shared" si="1118"/>
        <v>0</v>
      </c>
      <c r="EF2519" s="75">
        <f t="shared" si="1119"/>
        <v>2.0449889093676763E-2</v>
      </c>
      <c r="EG2519" s="51">
        <f t="shared" si="1120"/>
        <v>0</v>
      </c>
      <c r="EH2519" s="75">
        <f t="shared" si="1121"/>
        <v>0.17382452998519257</v>
      </c>
      <c r="EI2519" s="51">
        <f t="shared" si="1122"/>
        <v>0</v>
      </c>
      <c r="EJ2519" s="75">
        <f t="shared" si="1123"/>
        <v>1.6871213649326338</v>
      </c>
      <c r="EK2519" s="51">
        <f t="shared" si="1124"/>
        <v>0</v>
      </c>
      <c r="EL2519" s="75">
        <f t="shared" si="1125"/>
        <v>3.7832342092196027</v>
      </c>
      <c r="EM2519" s="51">
        <f t="shared" si="1126"/>
        <v>0</v>
      </c>
      <c r="EN2519" s="75">
        <f t="shared" si="1127"/>
        <v>4.110429493542803</v>
      </c>
      <c r="EO2519" s="51">
        <f t="shared" si="1128"/>
        <v>0</v>
      </c>
      <c r="EP2519" s="75">
        <f t="shared" si="1129"/>
        <v>0.13292433162989228</v>
      </c>
      <c r="EQ2519" s="51">
        <f t="shared" si="1130"/>
        <v>0</v>
      </c>
      <c r="ER2519" s="51">
        <f t="shared" si="1131"/>
        <v>100</v>
      </c>
      <c r="ES2519" s="51">
        <f t="shared" si="1132"/>
        <v>0</v>
      </c>
    </row>
    <row r="2520" spans="1:149" x14ac:dyDescent="0.45">
      <c r="A2520" s="78" t="s">
        <v>1528</v>
      </c>
      <c r="B2520" s="174" t="s">
        <v>965</v>
      </c>
      <c r="C2520" s="51" t="s">
        <v>3644</v>
      </c>
      <c r="D2520" s="51" t="s">
        <v>3868</v>
      </c>
      <c r="E2520" s="78" t="s">
        <v>637</v>
      </c>
      <c r="F2520" s="78" t="s">
        <v>2103</v>
      </c>
      <c r="G2520" s="72" t="s">
        <v>3396</v>
      </c>
      <c r="H2520" s="78" t="s">
        <v>1100</v>
      </c>
      <c r="I2520" s="78"/>
      <c r="J2520" s="300">
        <v>500</v>
      </c>
      <c r="K2520" s="78"/>
      <c r="L2520" s="300">
        <v>1200</v>
      </c>
      <c r="M2520" s="72">
        <v>4</v>
      </c>
      <c r="O2520" s="72"/>
      <c r="P2520" s="72" t="s">
        <v>1374</v>
      </c>
      <c r="AA2520" s="195"/>
      <c r="AB2520" s="195"/>
      <c r="AC2520" s="195"/>
      <c r="AD2520" s="72"/>
      <c r="AE2520" s="316">
        <v>1</v>
      </c>
      <c r="AF2520" s="195"/>
      <c r="AG2520" s="195">
        <v>0</v>
      </c>
      <c r="AH2520" s="72"/>
      <c r="AR2520" s="53">
        <v>1.1830000000000001</v>
      </c>
      <c r="AT2520" s="77"/>
      <c r="AU2520" s="276">
        <v>5000</v>
      </c>
      <c r="AV2520" s="276"/>
      <c r="AW2520" s="276">
        <v>5915</v>
      </c>
      <c r="AX2520" s="95"/>
      <c r="AY2520" s="276"/>
      <c r="AZ2520" s="95"/>
      <c r="BB2520" s="80" t="s">
        <v>3412</v>
      </c>
      <c r="BC2520" s="270"/>
      <c r="BD2520" s="72">
        <v>72.079499999999996</v>
      </c>
      <c r="BE2520" s="72"/>
      <c r="BF2520" s="72">
        <v>0.191166</v>
      </c>
      <c r="BG2520" s="72"/>
      <c r="BH2520" s="72">
        <v>13.381600000000001</v>
      </c>
      <c r="BI2520" s="72"/>
      <c r="BJ2520" s="72">
        <v>2.5253999999999999</v>
      </c>
      <c r="BK2520" s="72"/>
      <c r="BL2520" s="72"/>
      <c r="BM2520" s="72"/>
      <c r="BN2520" s="72">
        <v>0.472883</v>
      </c>
      <c r="BO2520" s="72"/>
      <c r="BP2520" s="72">
        <v>2.01227E-2</v>
      </c>
      <c r="BQ2520" s="72"/>
      <c r="BR2520" s="72">
        <v>0.171043</v>
      </c>
      <c r="BS2520" s="72"/>
      <c r="BT2520" s="72"/>
      <c r="BU2520" s="72"/>
      <c r="BV2520" s="72"/>
      <c r="BW2520" s="72"/>
      <c r="BX2520" s="72">
        <v>1.66012</v>
      </c>
      <c r="BY2520" s="72"/>
      <c r="BZ2520" s="72">
        <v>3.7227000000000001</v>
      </c>
      <c r="CA2520" s="72"/>
      <c r="CB2520" s="72">
        <v>4.0446600000000004</v>
      </c>
      <c r="CC2520" s="72"/>
      <c r="CD2520" s="72">
        <v>0.130798</v>
      </c>
      <c r="CE2520" s="72"/>
      <c r="CF2520" s="72"/>
      <c r="CG2520" s="72"/>
      <c r="CH2520" s="72"/>
      <c r="CI2520" s="72"/>
      <c r="CJ2520" s="72"/>
      <c r="CK2520" s="72"/>
      <c r="CL2520" s="72"/>
      <c r="CM2520" s="72"/>
      <c r="CN2520" s="72"/>
      <c r="CO2520" s="72"/>
      <c r="CP2520" s="72"/>
      <c r="CQ2520" s="72"/>
      <c r="CR2520" s="72"/>
      <c r="CS2520" s="72"/>
      <c r="CT2520" s="72"/>
      <c r="CU2520" s="72"/>
      <c r="CV2520" s="72"/>
      <c r="CW2520" s="72"/>
      <c r="CX2520" s="72"/>
      <c r="CY2520" s="72"/>
      <c r="CZ2520" s="72"/>
      <c r="DA2520" s="72"/>
      <c r="DB2520" s="72"/>
      <c r="DC2520" s="72"/>
      <c r="DD2520" s="72"/>
      <c r="DE2520" s="72"/>
      <c r="DF2520" s="72"/>
      <c r="DG2520" s="72"/>
      <c r="DH2520" s="78">
        <f t="shared" si="1133"/>
        <v>98.399992700000013</v>
      </c>
      <c r="DJ2520" s="77">
        <f t="shared" si="1110"/>
        <v>1.6000072999999873</v>
      </c>
      <c r="DK2520" s="72"/>
      <c r="DO2520" s="358">
        <v>1.6</v>
      </c>
      <c r="DP2520" s="72"/>
      <c r="DQ2520" s="374"/>
      <c r="DR2520" s="72"/>
      <c r="DU2520" s="52"/>
      <c r="DX2520" s="75">
        <f t="shared" si="1111"/>
        <v>73.251529824554538</v>
      </c>
      <c r="DY2520" s="51">
        <f t="shared" si="1112"/>
        <v>0</v>
      </c>
      <c r="DZ2520" s="75">
        <f t="shared" si="1113"/>
        <v>0.19427440465653609</v>
      </c>
      <c r="EA2520" s="51">
        <f t="shared" si="1114"/>
        <v>0</v>
      </c>
      <c r="EB2520" s="75">
        <f t="shared" si="1115"/>
        <v>13.599188000752768</v>
      </c>
      <c r="EC2520" s="51">
        <f t="shared" si="1116"/>
        <v>0</v>
      </c>
      <c r="ED2520" s="75">
        <f t="shared" si="1117"/>
        <v>0.48057219012374985</v>
      </c>
      <c r="EE2520" s="51">
        <f t="shared" si="1118"/>
        <v>0</v>
      </c>
      <c r="EF2520" s="75">
        <f t="shared" si="1119"/>
        <v>2.0449899891100295E-2</v>
      </c>
      <c r="EG2520" s="51">
        <f t="shared" si="1120"/>
        <v>0</v>
      </c>
      <c r="EH2520" s="75">
        <f t="shared" si="1121"/>
        <v>0.17382419988736439</v>
      </c>
      <c r="EI2520" s="51">
        <f t="shared" si="1122"/>
        <v>0</v>
      </c>
      <c r="EJ2520" s="75">
        <f t="shared" si="1123"/>
        <v>1.6871139463001197</v>
      </c>
      <c r="EK2520" s="51">
        <f t="shared" si="1124"/>
        <v>0</v>
      </c>
      <c r="EL2520" s="75">
        <f t="shared" si="1125"/>
        <v>3.7832319879836733</v>
      </c>
      <c r="EM2520" s="51">
        <f t="shared" si="1126"/>
        <v>0</v>
      </c>
      <c r="EN2520" s="75">
        <f t="shared" si="1127"/>
        <v>4.1104271342085168</v>
      </c>
      <c r="EO2520" s="51">
        <f t="shared" si="1128"/>
        <v>0</v>
      </c>
      <c r="EP2520" s="75">
        <f t="shared" si="1129"/>
        <v>0.13292480660925901</v>
      </c>
      <c r="EQ2520" s="51">
        <f t="shared" si="1130"/>
        <v>0</v>
      </c>
      <c r="ER2520" s="51">
        <f t="shared" si="1131"/>
        <v>100</v>
      </c>
      <c r="ES2520" s="51">
        <f t="shared" si="1132"/>
        <v>0</v>
      </c>
    </row>
    <row r="2521" spans="1:149" x14ac:dyDescent="0.45">
      <c r="A2521" s="78" t="s">
        <v>1528</v>
      </c>
      <c r="B2521" s="174" t="s">
        <v>965</v>
      </c>
      <c r="C2521" s="51" t="s">
        <v>3644</v>
      </c>
      <c r="D2521" s="51" t="s">
        <v>3868</v>
      </c>
      <c r="E2521" s="78" t="s">
        <v>637</v>
      </c>
      <c r="F2521" s="78" t="s">
        <v>2104</v>
      </c>
      <c r="G2521" s="72" t="s">
        <v>3396</v>
      </c>
      <c r="H2521" s="78" t="s">
        <v>1100</v>
      </c>
      <c r="I2521" s="78"/>
      <c r="J2521" s="300">
        <v>1000</v>
      </c>
      <c r="K2521" s="78"/>
      <c r="L2521" s="300">
        <v>1200</v>
      </c>
      <c r="M2521" s="72">
        <v>4</v>
      </c>
      <c r="O2521" s="72"/>
      <c r="P2521" s="72" t="s">
        <v>1374</v>
      </c>
      <c r="AA2521" s="195"/>
      <c r="AB2521" s="195"/>
      <c r="AC2521" s="195"/>
      <c r="AD2521" s="72"/>
      <c r="AE2521" s="316">
        <v>1</v>
      </c>
      <c r="AF2521" s="195"/>
      <c r="AG2521" s="195">
        <v>0</v>
      </c>
      <c r="AH2521" s="72"/>
      <c r="AR2521" s="53">
        <v>1.839</v>
      </c>
      <c r="AT2521" s="77"/>
      <c r="AU2521" s="276">
        <v>10000</v>
      </c>
      <c r="AV2521" s="276"/>
      <c r="AW2521" s="276">
        <v>18390</v>
      </c>
      <c r="AX2521" s="95"/>
      <c r="AY2521" s="276"/>
      <c r="AZ2521" s="95"/>
      <c r="BB2521" s="80" t="s">
        <v>3412</v>
      </c>
      <c r="BC2521" s="270"/>
      <c r="BD2521" s="72">
        <v>71.127200000000002</v>
      </c>
      <c r="BE2521" s="72"/>
      <c r="BF2521" s="72">
        <v>0.18864</v>
      </c>
      <c r="BG2521" s="72"/>
      <c r="BH2521" s="72">
        <v>13.204800000000001</v>
      </c>
      <c r="BI2521" s="72"/>
      <c r="BJ2521" s="72">
        <v>2.4920300000000002</v>
      </c>
      <c r="BK2521" s="72"/>
      <c r="BL2521" s="72"/>
      <c r="BM2521" s="72"/>
      <c r="BN2521" s="72">
        <v>0.466636</v>
      </c>
      <c r="BO2521" s="72"/>
      <c r="BP2521" s="72">
        <v>1.98569E-2</v>
      </c>
      <c r="BQ2521" s="72"/>
      <c r="BR2521" s="72">
        <v>0.16878299999999999</v>
      </c>
      <c r="BS2521" s="72"/>
      <c r="BT2521" s="72"/>
      <c r="BU2521" s="72"/>
      <c r="BV2521" s="72"/>
      <c r="BW2521" s="72"/>
      <c r="BX2521" s="72">
        <v>1.63819</v>
      </c>
      <c r="BY2521" s="72"/>
      <c r="BZ2521" s="72">
        <v>3.6735199999999999</v>
      </c>
      <c r="CA2521" s="72"/>
      <c r="CB2521" s="72">
        <v>3.9912299999999998</v>
      </c>
      <c r="CC2521" s="72"/>
      <c r="CD2521" s="72">
        <v>0.12906999999999999</v>
      </c>
      <c r="CE2521" s="72"/>
      <c r="CF2521" s="72"/>
      <c r="CG2521" s="72"/>
      <c r="CH2521" s="72"/>
      <c r="CI2521" s="72"/>
      <c r="CJ2521" s="72"/>
      <c r="CK2521" s="72"/>
      <c r="CL2521" s="72"/>
      <c r="CM2521" s="72"/>
      <c r="CN2521" s="72"/>
      <c r="CO2521" s="72"/>
      <c r="CP2521" s="72"/>
      <c r="CQ2521" s="72"/>
      <c r="CR2521" s="72"/>
      <c r="CS2521" s="72"/>
      <c r="CT2521" s="72"/>
      <c r="CU2521" s="72"/>
      <c r="CV2521" s="72"/>
      <c r="CW2521" s="72"/>
      <c r="CX2521" s="72"/>
      <c r="CY2521" s="72"/>
      <c r="CZ2521" s="72"/>
      <c r="DA2521" s="72"/>
      <c r="DB2521" s="72"/>
      <c r="DC2521" s="72"/>
      <c r="DD2521" s="72"/>
      <c r="DE2521" s="72"/>
      <c r="DF2521" s="72"/>
      <c r="DG2521" s="72"/>
      <c r="DH2521" s="78">
        <f t="shared" si="1133"/>
        <v>97.099955899999998</v>
      </c>
      <c r="DJ2521" s="77">
        <f t="shared" si="1110"/>
        <v>2.9000441000000023</v>
      </c>
      <c r="DK2521" s="72"/>
      <c r="DO2521" s="358">
        <v>2.9</v>
      </c>
      <c r="DP2521" s="72"/>
      <c r="DQ2521" s="374"/>
      <c r="DR2521" s="72"/>
      <c r="DU2521" s="52"/>
      <c r="DX2521" s="75">
        <f t="shared" si="1111"/>
        <v>73.251526574586222</v>
      </c>
      <c r="DY2521" s="51">
        <f t="shared" si="1112"/>
        <v>0</v>
      </c>
      <c r="DZ2521" s="75">
        <f t="shared" si="1113"/>
        <v>0.19427403262085313</v>
      </c>
      <c r="EA2521" s="51">
        <f t="shared" si="1114"/>
        <v>0</v>
      </c>
      <c r="EB2521" s="75">
        <f t="shared" si="1115"/>
        <v>13.59918228345972</v>
      </c>
      <c r="EC2521" s="51">
        <f t="shared" si="1116"/>
        <v>0</v>
      </c>
      <c r="ED2521" s="75">
        <f t="shared" si="1117"/>
        <v>0.4805728238234967</v>
      </c>
      <c r="EE2521" s="51">
        <f t="shared" si="1118"/>
        <v>0</v>
      </c>
      <c r="EF2521" s="75">
        <f t="shared" si="1119"/>
        <v>2.0449957794471049E-2</v>
      </c>
      <c r="EG2521" s="51">
        <f t="shared" si="1120"/>
        <v>0</v>
      </c>
      <c r="EH2521" s="75">
        <f t="shared" si="1121"/>
        <v>0.17382397183972356</v>
      </c>
      <c r="EI2521" s="51">
        <f t="shared" si="1122"/>
        <v>0</v>
      </c>
      <c r="EJ2521" s="75">
        <f t="shared" si="1123"/>
        <v>1.6871171411108745</v>
      </c>
      <c r="EK2521" s="51">
        <f t="shared" si="1124"/>
        <v>0</v>
      </c>
      <c r="EL2521" s="75">
        <f t="shared" si="1125"/>
        <v>3.7832354978443403</v>
      </c>
      <c r="EM2521" s="51">
        <f t="shared" si="1126"/>
        <v>0</v>
      </c>
      <c r="EN2521" s="75">
        <f t="shared" si="1127"/>
        <v>4.1104344106092423</v>
      </c>
      <c r="EO2521" s="51">
        <f t="shared" si="1128"/>
        <v>0</v>
      </c>
      <c r="EP2521" s="75">
        <f t="shared" si="1129"/>
        <v>0.13292488014404957</v>
      </c>
      <c r="EQ2521" s="51">
        <f t="shared" si="1130"/>
        <v>0</v>
      </c>
      <c r="ER2521" s="51">
        <f t="shared" si="1131"/>
        <v>100</v>
      </c>
      <c r="ES2521" s="51">
        <f t="shared" si="1132"/>
        <v>0</v>
      </c>
    </row>
    <row r="2522" spans="1:149" s="43" customFormat="1" ht="14.65" thickBot="1" x14ac:dyDescent="0.5">
      <c r="A2522" s="89" t="s">
        <v>1528</v>
      </c>
      <c r="B2522" s="86" t="s">
        <v>965</v>
      </c>
      <c r="C2522" s="43" t="s">
        <v>3644</v>
      </c>
      <c r="D2522" s="43" t="s">
        <v>3868</v>
      </c>
      <c r="E2522" s="89" t="s">
        <v>637</v>
      </c>
      <c r="F2522" s="89" t="s">
        <v>2105</v>
      </c>
      <c r="G2522" s="90" t="s">
        <v>3396</v>
      </c>
      <c r="H2522" s="89" t="s">
        <v>1100</v>
      </c>
      <c r="I2522" s="89"/>
      <c r="J2522" s="301">
        <v>2000</v>
      </c>
      <c r="K2522" s="89"/>
      <c r="L2522" s="301">
        <v>1200</v>
      </c>
      <c r="M2522" s="90">
        <v>4</v>
      </c>
      <c r="O2522" s="90"/>
      <c r="P2522" s="90" t="s">
        <v>1374</v>
      </c>
      <c r="Q2522" s="123"/>
      <c r="R2522" s="123"/>
      <c r="S2522" s="134"/>
      <c r="AA2522" s="196"/>
      <c r="AB2522" s="196"/>
      <c r="AC2522" s="196"/>
      <c r="AD2522" s="90"/>
      <c r="AE2522" s="317">
        <v>1</v>
      </c>
      <c r="AF2522" s="196"/>
      <c r="AG2522" s="196">
        <v>0</v>
      </c>
      <c r="AH2522" s="90"/>
      <c r="AQ2522" s="86"/>
      <c r="AR2522" s="58">
        <v>5.1859999999999999</v>
      </c>
      <c r="AS2522" s="58"/>
      <c r="AT2522" s="91"/>
      <c r="AU2522" s="277">
        <v>20000</v>
      </c>
      <c r="AV2522" s="277"/>
      <c r="AW2522" s="277">
        <v>103720</v>
      </c>
      <c r="AX2522" s="259"/>
      <c r="AY2522" s="277"/>
      <c r="AZ2522" s="259"/>
      <c r="BA2522" s="86"/>
      <c r="BB2522" s="85" t="s">
        <v>3412</v>
      </c>
      <c r="BC2522" s="271"/>
      <c r="BD2522" s="90">
        <v>69.955200000000005</v>
      </c>
      <c r="BE2522" s="90"/>
      <c r="BF2522" s="90">
        <v>0.185532</v>
      </c>
      <c r="BG2522" s="90"/>
      <c r="BH2522" s="90">
        <v>12.9872</v>
      </c>
      <c r="BI2522" s="90"/>
      <c r="BJ2522" s="90">
        <v>2.4509699999999999</v>
      </c>
      <c r="BK2522" s="90"/>
      <c r="BL2522" s="90"/>
      <c r="BM2522" s="90"/>
      <c r="BN2522" s="90">
        <v>0.45894699999999999</v>
      </c>
      <c r="BO2522" s="90"/>
      <c r="BP2522" s="90">
        <v>1.9529700000000001E-2</v>
      </c>
      <c r="BQ2522" s="90"/>
      <c r="BR2522" s="90">
        <v>0.16600200000000001</v>
      </c>
      <c r="BS2522" s="90"/>
      <c r="BT2522" s="90"/>
      <c r="BU2522" s="90"/>
      <c r="BV2522" s="90"/>
      <c r="BW2522" s="90"/>
      <c r="BX2522" s="90">
        <v>1.6112</v>
      </c>
      <c r="BY2522" s="90"/>
      <c r="BZ2522" s="90">
        <v>3.6129899999999999</v>
      </c>
      <c r="CA2522" s="90"/>
      <c r="CB2522" s="90">
        <v>3.9254600000000002</v>
      </c>
      <c r="CC2522" s="90"/>
      <c r="CD2522" s="90">
        <v>0.126943</v>
      </c>
      <c r="CE2522" s="90"/>
      <c r="CF2522" s="90"/>
      <c r="CG2522" s="90"/>
      <c r="CH2522" s="90"/>
      <c r="CI2522" s="90"/>
      <c r="CJ2522" s="90"/>
      <c r="CK2522" s="90"/>
      <c r="CL2522" s="90"/>
      <c r="CM2522" s="90"/>
      <c r="CN2522" s="90"/>
      <c r="CO2522" s="90"/>
      <c r="CP2522" s="90"/>
      <c r="CQ2522" s="90"/>
      <c r="CR2522" s="90"/>
      <c r="CS2522" s="90"/>
      <c r="CT2522" s="90"/>
      <c r="CU2522" s="90"/>
      <c r="CV2522" s="90"/>
      <c r="CW2522" s="90"/>
      <c r="CX2522" s="90"/>
      <c r="CY2522" s="90"/>
      <c r="CZ2522" s="90"/>
      <c r="DA2522" s="90"/>
      <c r="DB2522" s="90"/>
      <c r="DC2522" s="90"/>
      <c r="DD2522" s="90"/>
      <c r="DE2522" s="90"/>
      <c r="DF2522" s="90"/>
      <c r="DG2522" s="90"/>
      <c r="DH2522" s="89">
        <f t="shared" si="1133"/>
        <v>95.499973699999998</v>
      </c>
      <c r="DJ2522" s="91">
        <f t="shared" si="1110"/>
        <v>4.5000263000000018</v>
      </c>
      <c r="DK2522" s="90"/>
      <c r="DO2522" s="359">
        <v>4.5</v>
      </c>
      <c r="DP2522" s="90"/>
      <c r="DQ2522" s="375"/>
      <c r="DR2522" s="90"/>
      <c r="DS2522" s="308"/>
      <c r="DU2522" s="59"/>
      <c r="DW2522" s="86"/>
      <c r="DX2522" s="298">
        <f t="shared" si="1111"/>
        <v>73.251538497544118</v>
      </c>
      <c r="DY2522" s="43">
        <f t="shared" si="1112"/>
        <v>0</v>
      </c>
      <c r="DZ2522" s="298">
        <f t="shared" si="1113"/>
        <v>0.19427439905148372</v>
      </c>
      <c r="EA2522" s="43">
        <f t="shared" si="1114"/>
        <v>0</v>
      </c>
      <c r="EB2522" s="298">
        <f t="shared" si="1115"/>
        <v>13.599166048775571</v>
      </c>
      <c r="EC2522" s="43">
        <f t="shared" si="1116"/>
        <v>0</v>
      </c>
      <c r="ED2522" s="298">
        <f t="shared" si="1117"/>
        <v>0.48057290721536605</v>
      </c>
      <c r="EE2522" s="43">
        <f t="shared" si="1118"/>
        <v>0</v>
      </c>
      <c r="EF2522" s="298">
        <f t="shared" si="1119"/>
        <v>2.0449953275746294E-2</v>
      </c>
      <c r="EG2522" s="43">
        <f t="shared" si="1120"/>
        <v>0</v>
      </c>
      <c r="EH2522" s="298">
        <f t="shared" si="1121"/>
        <v>0.17382413163952526</v>
      </c>
      <c r="EI2522" s="43">
        <f t="shared" si="1122"/>
        <v>0</v>
      </c>
      <c r="EJ2522" s="298">
        <f t="shared" si="1123"/>
        <v>1.6871208834688924</v>
      </c>
      <c r="EK2522" s="43">
        <f t="shared" si="1124"/>
        <v>0</v>
      </c>
      <c r="EL2522" s="298">
        <f t="shared" si="1125"/>
        <v>3.7832366439698819</v>
      </c>
      <c r="EM2522" s="43">
        <f t="shared" si="1126"/>
        <v>0</v>
      </c>
      <c r="EN2522" s="298">
        <f t="shared" si="1127"/>
        <v>4.1104304513541452</v>
      </c>
      <c r="EO2522" s="43">
        <f t="shared" si="1128"/>
        <v>0</v>
      </c>
      <c r="EP2522" s="298">
        <f t="shared" si="1129"/>
        <v>0.13292464393631556</v>
      </c>
      <c r="EQ2522" s="43">
        <f t="shared" si="1130"/>
        <v>0</v>
      </c>
      <c r="ER2522" s="43">
        <f t="shared" si="1131"/>
        <v>100</v>
      </c>
      <c r="ES2522" s="43">
        <f t="shared" si="1132"/>
        <v>0</v>
      </c>
    </row>
    <row r="2523" spans="1:149" x14ac:dyDescent="0.45">
      <c r="A2523" s="77" t="s">
        <v>3873</v>
      </c>
      <c r="B2523" s="174" t="s">
        <v>922</v>
      </c>
      <c r="C2523" s="51" t="s">
        <v>3648</v>
      </c>
      <c r="D2523" s="51" t="s">
        <v>3650</v>
      </c>
      <c r="F2523" s="51" t="s">
        <v>2172</v>
      </c>
      <c r="G2523" s="51" t="s">
        <v>3877</v>
      </c>
      <c r="J2523" s="75">
        <v>200</v>
      </c>
      <c r="L2523" s="75">
        <v>1200</v>
      </c>
      <c r="P2523" s="72" t="s">
        <v>1374</v>
      </c>
      <c r="AA2523" s="168">
        <v>1</v>
      </c>
      <c r="AC2523" s="169">
        <v>0</v>
      </c>
      <c r="AE2523" s="319">
        <f>(AA2523/18.02)/((Y2523/44.01)+(AA2523/18.02))</f>
        <v>1</v>
      </c>
      <c r="AQ2523" s="174" t="s">
        <v>824</v>
      </c>
      <c r="AR2523" s="53">
        <v>1.0069999999999999</v>
      </c>
      <c r="AT2523" s="77"/>
      <c r="AU2523" s="276">
        <v>2000</v>
      </c>
      <c r="AV2523" s="276"/>
      <c r="AW2523" s="276">
        <v>2013.9999999999998</v>
      </c>
      <c r="AX2523" s="95"/>
      <c r="AY2523" s="276"/>
      <c r="AZ2523" s="95"/>
      <c r="BB2523" s="80" t="s">
        <v>3412</v>
      </c>
      <c r="BD2523" s="52">
        <f>BE2523*(DI2523-DO2523)/100</f>
        <v>62.942260000000005</v>
      </c>
      <c r="BE2523" s="51">
        <v>67.39</v>
      </c>
      <c r="BI2523" s="51">
        <v>20.350000000000001</v>
      </c>
      <c r="BY2523" s="51">
        <v>1.07</v>
      </c>
      <c r="CA2523" s="51">
        <v>11.19</v>
      </c>
      <c r="DH2523" s="78"/>
      <c r="DI2523" s="51">
        <v>100</v>
      </c>
      <c r="DJ2523" s="77"/>
      <c r="DK2523" s="72"/>
      <c r="DO2523" s="348">
        <v>6.6</v>
      </c>
      <c r="DU2523" s="52"/>
      <c r="DX2523" s="75" t="e">
        <f t="shared" si="1111"/>
        <v>#DIV/0!</v>
      </c>
      <c r="DY2523" s="51" t="e">
        <f t="shared" si="1112"/>
        <v>#DIV/0!</v>
      </c>
      <c r="DZ2523" s="75" t="e">
        <f t="shared" si="1113"/>
        <v>#DIV/0!</v>
      </c>
      <c r="EA2523" s="51" t="e">
        <f t="shared" si="1114"/>
        <v>#DIV/0!</v>
      </c>
      <c r="EB2523" s="75" t="e">
        <f t="shared" si="1115"/>
        <v>#DIV/0!</v>
      </c>
      <c r="EC2523" s="51" t="e">
        <f t="shared" si="1116"/>
        <v>#DIV/0!</v>
      </c>
      <c r="ED2523" s="75" t="e">
        <f t="shared" si="1117"/>
        <v>#DIV/0!</v>
      </c>
      <c r="EE2523" s="51" t="e">
        <f t="shared" si="1118"/>
        <v>#DIV/0!</v>
      </c>
      <c r="EF2523" s="75" t="e">
        <f t="shared" si="1119"/>
        <v>#DIV/0!</v>
      </c>
      <c r="EG2523" s="51" t="e">
        <f t="shared" si="1120"/>
        <v>#DIV/0!</v>
      </c>
      <c r="EH2523" s="75" t="e">
        <f t="shared" si="1121"/>
        <v>#DIV/0!</v>
      </c>
      <c r="EI2523" s="51" t="e">
        <f t="shared" si="1122"/>
        <v>#DIV/0!</v>
      </c>
      <c r="EJ2523" s="75" t="e">
        <f t="shared" si="1123"/>
        <v>#DIV/0!</v>
      </c>
      <c r="EK2523" s="51" t="e">
        <f t="shared" si="1124"/>
        <v>#DIV/0!</v>
      </c>
      <c r="EL2523" s="75" t="e">
        <f t="shared" si="1125"/>
        <v>#DIV/0!</v>
      </c>
      <c r="EM2523" s="51" t="e">
        <f t="shared" si="1126"/>
        <v>#DIV/0!</v>
      </c>
      <c r="EN2523" s="75" t="e">
        <f t="shared" si="1127"/>
        <v>#DIV/0!</v>
      </c>
      <c r="EO2523" s="51" t="e">
        <f t="shared" si="1128"/>
        <v>#DIV/0!</v>
      </c>
      <c r="EP2523" s="75" t="e">
        <f t="shared" si="1129"/>
        <v>#DIV/0!</v>
      </c>
      <c r="EQ2523" s="51" t="e">
        <f t="shared" si="1130"/>
        <v>#DIV/0!</v>
      </c>
      <c r="ER2523" s="51" t="e">
        <f t="shared" si="1131"/>
        <v>#DIV/0!</v>
      </c>
      <c r="ES2523" s="51" t="e">
        <f t="shared" si="1132"/>
        <v>#DIV/0!</v>
      </c>
    </row>
    <row r="2524" spans="1:149" x14ac:dyDescent="0.45">
      <c r="A2524" s="51" t="s">
        <v>3873</v>
      </c>
      <c r="B2524" s="174" t="s">
        <v>922</v>
      </c>
      <c r="C2524" s="51" t="s">
        <v>3648</v>
      </c>
      <c r="D2524" s="51" t="s">
        <v>3650</v>
      </c>
      <c r="F2524" s="51" t="s">
        <v>2173</v>
      </c>
      <c r="G2524" s="51" t="s">
        <v>3877</v>
      </c>
      <c r="J2524" s="75">
        <v>300</v>
      </c>
      <c r="L2524" s="75">
        <v>1200</v>
      </c>
      <c r="P2524" s="72" t="s">
        <v>1374</v>
      </c>
      <c r="AA2524" s="168">
        <v>1</v>
      </c>
      <c r="AC2524" s="169">
        <v>0</v>
      </c>
      <c r="AQ2524" s="174" t="s">
        <v>824</v>
      </c>
      <c r="AR2524" s="53">
        <v>1.046</v>
      </c>
      <c r="AT2524" s="77"/>
      <c r="AU2524" s="276">
        <v>3000</v>
      </c>
      <c r="AV2524" s="276"/>
      <c r="AW2524" s="276">
        <v>3138</v>
      </c>
      <c r="AX2524" s="95"/>
      <c r="AY2524" s="276"/>
      <c r="AZ2524" s="95"/>
      <c r="BB2524" s="80" t="s">
        <v>3412</v>
      </c>
      <c r="BD2524" s="52">
        <f t="shared" ref="BD2524:BD2539" si="1134">BE2524*(DI2524-DO2524)/100</f>
        <v>61.998800000000003</v>
      </c>
      <c r="BE2524" s="51">
        <v>67.39</v>
      </c>
      <c r="BI2524" s="51">
        <v>20.350000000000001</v>
      </c>
      <c r="BY2524" s="51">
        <v>1.07</v>
      </c>
      <c r="CA2524" s="51">
        <v>11.19</v>
      </c>
      <c r="DH2524" s="78"/>
      <c r="DI2524" s="51">
        <v>100</v>
      </c>
      <c r="DJ2524" s="77"/>
      <c r="DK2524" s="72"/>
      <c r="DO2524" s="348">
        <v>8</v>
      </c>
      <c r="DU2524" s="52"/>
      <c r="DX2524" s="75" t="e">
        <f t="shared" si="1111"/>
        <v>#DIV/0!</v>
      </c>
      <c r="DY2524" s="51" t="e">
        <f t="shared" si="1112"/>
        <v>#DIV/0!</v>
      </c>
      <c r="DZ2524" s="75" t="e">
        <f t="shared" si="1113"/>
        <v>#DIV/0!</v>
      </c>
      <c r="EA2524" s="51" t="e">
        <f t="shared" si="1114"/>
        <v>#DIV/0!</v>
      </c>
      <c r="EB2524" s="75" t="e">
        <f t="shared" si="1115"/>
        <v>#DIV/0!</v>
      </c>
      <c r="EC2524" s="51" t="e">
        <f t="shared" si="1116"/>
        <v>#DIV/0!</v>
      </c>
      <c r="ED2524" s="75" t="e">
        <f t="shared" si="1117"/>
        <v>#DIV/0!</v>
      </c>
      <c r="EE2524" s="51" t="e">
        <f t="shared" si="1118"/>
        <v>#DIV/0!</v>
      </c>
      <c r="EF2524" s="75" t="e">
        <f t="shared" si="1119"/>
        <v>#DIV/0!</v>
      </c>
      <c r="EG2524" s="51" t="e">
        <f t="shared" si="1120"/>
        <v>#DIV/0!</v>
      </c>
      <c r="EH2524" s="75" t="e">
        <f t="shared" si="1121"/>
        <v>#DIV/0!</v>
      </c>
      <c r="EI2524" s="51" t="e">
        <f t="shared" si="1122"/>
        <v>#DIV/0!</v>
      </c>
      <c r="EJ2524" s="75" t="e">
        <f t="shared" si="1123"/>
        <v>#DIV/0!</v>
      </c>
      <c r="EK2524" s="51" t="e">
        <f t="shared" si="1124"/>
        <v>#DIV/0!</v>
      </c>
      <c r="EL2524" s="75" t="e">
        <f t="shared" si="1125"/>
        <v>#DIV/0!</v>
      </c>
      <c r="EM2524" s="51" t="e">
        <f t="shared" si="1126"/>
        <v>#DIV/0!</v>
      </c>
      <c r="EN2524" s="75" t="e">
        <f t="shared" si="1127"/>
        <v>#DIV/0!</v>
      </c>
      <c r="EO2524" s="51" t="e">
        <f t="shared" si="1128"/>
        <v>#DIV/0!</v>
      </c>
      <c r="EP2524" s="75" t="e">
        <f t="shared" si="1129"/>
        <v>#DIV/0!</v>
      </c>
      <c r="EQ2524" s="51" t="e">
        <f t="shared" si="1130"/>
        <v>#DIV/0!</v>
      </c>
      <c r="ER2524" s="51" t="e">
        <f t="shared" si="1131"/>
        <v>#DIV/0!</v>
      </c>
      <c r="ES2524" s="51" t="e">
        <f t="shared" si="1132"/>
        <v>#DIV/0!</v>
      </c>
    </row>
    <row r="2525" spans="1:149" x14ac:dyDescent="0.45">
      <c r="A2525" s="51" t="s">
        <v>3873</v>
      </c>
      <c r="B2525" s="174" t="s">
        <v>922</v>
      </c>
      <c r="C2525" s="51" t="s">
        <v>3648</v>
      </c>
      <c r="D2525" s="51" t="s">
        <v>3650</v>
      </c>
      <c r="F2525" s="51" t="s">
        <v>2174</v>
      </c>
      <c r="G2525" s="51" t="s">
        <v>3877</v>
      </c>
      <c r="J2525" s="75">
        <v>500</v>
      </c>
      <c r="L2525" s="75">
        <v>1200</v>
      </c>
      <c r="P2525" s="72" t="s">
        <v>1374</v>
      </c>
      <c r="AA2525" s="168">
        <v>1</v>
      </c>
      <c r="AC2525" s="169">
        <v>0</v>
      </c>
      <c r="AQ2525" s="174" t="s">
        <v>824</v>
      </c>
      <c r="AR2525" s="53">
        <v>1.1830000000000001</v>
      </c>
      <c r="AT2525" s="77"/>
      <c r="AU2525" s="276">
        <v>5000</v>
      </c>
      <c r="AV2525" s="276"/>
      <c r="AW2525" s="276">
        <v>5915</v>
      </c>
      <c r="AX2525" s="95"/>
      <c r="AY2525" s="276"/>
      <c r="AZ2525" s="95"/>
      <c r="BB2525" s="80" t="s">
        <v>3412</v>
      </c>
      <c r="BD2525" s="52">
        <f t="shared" si="1134"/>
        <v>59.9771</v>
      </c>
      <c r="BE2525" s="51">
        <v>67.39</v>
      </c>
      <c r="BI2525" s="51">
        <v>20.350000000000001</v>
      </c>
      <c r="BY2525" s="51">
        <v>1.07</v>
      </c>
      <c r="CA2525" s="51">
        <v>11.19</v>
      </c>
      <c r="DH2525" s="78"/>
      <c r="DI2525" s="51">
        <v>100</v>
      </c>
      <c r="DJ2525" s="77"/>
      <c r="DK2525" s="72"/>
      <c r="DO2525" s="348">
        <v>11</v>
      </c>
      <c r="DU2525" s="52"/>
      <c r="DX2525" s="75" t="e">
        <f t="shared" si="1111"/>
        <v>#DIV/0!</v>
      </c>
      <c r="DY2525" s="51" t="e">
        <f t="shared" si="1112"/>
        <v>#DIV/0!</v>
      </c>
      <c r="DZ2525" s="75" t="e">
        <f t="shared" si="1113"/>
        <v>#DIV/0!</v>
      </c>
      <c r="EA2525" s="51" t="e">
        <f t="shared" si="1114"/>
        <v>#DIV/0!</v>
      </c>
      <c r="EB2525" s="75" t="e">
        <f t="shared" si="1115"/>
        <v>#DIV/0!</v>
      </c>
      <c r="EC2525" s="51" t="e">
        <f t="shared" si="1116"/>
        <v>#DIV/0!</v>
      </c>
      <c r="ED2525" s="75" t="e">
        <f t="shared" si="1117"/>
        <v>#DIV/0!</v>
      </c>
      <c r="EE2525" s="51" t="e">
        <f t="shared" si="1118"/>
        <v>#DIV/0!</v>
      </c>
      <c r="EF2525" s="75" t="e">
        <f t="shared" si="1119"/>
        <v>#DIV/0!</v>
      </c>
      <c r="EG2525" s="51" t="e">
        <f t="shared" si="1120"/>
        <v>#DIV/0!</v>
      </c>
      <c r="EH2525" s="75" t="e">
        <f t="shared" si="1121"/>
        <v>#DIV/0!</v>
      </c>
      <c r="EI2525" s="51" t="e">
        <f t="shared" si="1122"/>
        <v>#DIV/0!</v>
      </c>
      <c r="EJ2525" s="75" t="e">
        <f t="shared" si="1123"/>
        <v>#DIV/0!</v>
      </c>
      <c r="EK2525" s="51" t="e">
        <f t="shared" si="1124"/>
        <v>#DIV/0!</v>
      </c>
      <c r="EL2525" s="75" t="e">
        <f t="shared" si="1125"/>
        <v>#DIV/0!</v>
      </c>
      <c r="EM2525" s="51" t="e">
        <f t="shared" si="1126"/>
        <v>#DIV/0!</v>
      </c>
      <c r="EN2525" s="75" t="e">
        <f t="shared" si="1127"/>
        <v>#DIV/0!</v>
      </c>
      <c r="EO2525" s="51" t="e">
        <f t="shared" si="1128"/>
        <v>#DIV/0!</v>
      </c>
      <c r="EP2525" s="75" t="e">
        <f t="shared" si="1129"/>
        <v>#DIV/0!</v>
      </c>
      <c r="EQ2525" s="51" t="e">
        <f t="shared" si="1130"/>
        <v>#DIV/0!</v>
      </c>
      <c r="ER2525" s="51" t="e">
        <f t="shared" si="1131"/>
        <v>#DIV/0!</v>
      </c>
      <c r="ES2525" s="51" t="e">
        <f t="shared" si="1132"/>
        <v>#DIV/0!</v>
      </c>
    </row>
    <row r="2526" spans="1:149" x14ac:dyDescent="0.45">
      <c r="A2526" s="51" t="s">
        <v>3873</v>
      </c>
      <c r="B2526" s="174" t="s">
        <v>922</v>
      </c>
      <c r="C2526" s="51" t="s">
        <v>3648</v>
      </c>
      <c r="D2526" s="51" t="s">
        <v>3650</v>
      </c>
      <c r="F2526" s="51" t="s">
        <v>2175</v>
      </c>
      <c r="G2526" s="51" t="s">
        <v>3877</v>
      </c>
      <c r="J2526" s="75">
        <v>1000</v>
      </c>
      <c r="L2526" s="75">
        <v>1200</v>
      </c>
      <c r="P2526" s="72" t="s">
        <v>1374</v>
      </c>
      <c r="AA2526" s="168">
        <v>1</v>
      </c>
      <c r="AC2526" s="169">
        <v>0</v>
      </c>
      <c r="AQ2526" s="174" t="s">
        <v>824</v>
      </c>
      <c r="AR2526" s="53">
        <v>1.839</v>
      </c>
      <c r="AT2526" s="77"/>
      <c r="AU2526" s="276">
        <v>10000</v>
      </c>
      <c r="AV2526" s="276"/>
      <c r="AW2526" s="276">
        <v>18390</v>
      </c>
      <c r="AX2526" s="95"/>
      <c r="AY2526" s="276"/>
      <c r="AZ2526" s="95"/>
      <c r="BB2526" s="80" t="s">
        <v>3412</v>
      </c>
      <c r="BD2526" s="52">
        <f t="shared" si="1134"/>
        <v>51.2164</v>
      </c>
      <c r="BE2526" s="51">
        <v>67.39</v>
      </c>
      <c r="BI2526" s="51">
        <v>20.350000000000001</v>
      </c>
      <c r="BY2526" s="51">
        <v>1.07</v>
      </c>
      <c r="CA2526" s="51">
        <v>11.19</v>
      </c>
      <c r="DH2526" s="78"/>
      <c r="DI2526" s="51">
        <v>100</v>
      </c>
      <c r="DJ2526" s="77"/>
      <c r="DO2526" s="348">
        <v>24</v>
      </c>
      <c r="DU2526" s="52"/>
      <c r="DX2526" s="75" t="e">
        <f t="shared" si="1111"/>
        <v>#DIV/0!</v>
      </c>
      <c r="DY2526" s="51" t="e">
        <f t="shared" si="1112"/>
        <v>#DIV/0!</v>
      </c>
      <c r="DZ2526" s="75" t="e">
        <f t="shared" si="1113"/>
        <v>#DIV/0!</v>
      </c>
      <c r="EA2526" s="51" t="e">
        <f t="shared" si="1114"/>
        <v>#DIV/0!</v>
      </c>
      <c r="EB2526" s="75" t="e">
        <f t="shared" si="1115"/>
        <v>#DIV/0!</v>
      </c>
      <c r="EC2526" s="51" t="e">
        <f t="shared" si="1116"/>
        <v>#DIV/0!</v>
      </c>
      <c r="ED2526" s="75" t="e">
        <f t="shared" si="1117"/>
        <v>#DIV/0!</v>
      </c>
      <c r="EE2526" s="51" t="e">
        <f t="shared" si="1118"/>
        <v>#DIV/0!</v>
      </c>
      <c r="EF2526" s="75" t="e">
        <f t="shared" si="1119"/>
        <v>#DIV/0!</v>
      </c>
      <c r="EG2526" s="51" t="e">
        <f t="shared" si="1120"/>
        <v>#DIV/0!</v>
      </c>
      <c r="EH2526" s="75" t="e">
        <f t="shared" si="1121"/>
        <v>#DIV/0!</v>
      </c>
      <c r="EI2526" s="51" t="e">
        <f t="shared" si="1122"/>
        <v>#DIV/0!</v>
      </c>
      <c r="EJ2526" s="75" t="e">
        <f t="shared" si="1123"/>
        <v>#DIV/0!</v>
      </c>
      <c r="EK2526" s="51" t="e">
        <f t="shared" si="1124"/>
        <v>#DIV/0!</v>
      </c>
      <c r="EL2526" s="75" t="e">
        <f t="shared" si="1125"/>
        <v>#DIV/0!</v>
      </c>
      <c r="EM2526" s="51" t="e">
        <f t="shared" si="1126"/>
        <v>#DIV/0!</v>
      </c>
      <c r="EN2526" s="75" t="e">
        <f t="shared" si="1127"/>
        <v>#DIV/0!</v>
      </c>
      <c r="EO2526" s="51" t="e">
        <f t="shared" si="1128"/>
        <v>#DIV/0!</v>
      </c>
      <c r="EP2526" s="75" t="e">
        <f t="shared" si="1129"/>
        <v>#DIV/0!</v>
      </c>
      <c r="EQ2526" s="51" t="e">
        <f t="shared" si="1130"/>
        <v>#DIV/0!</v>
      </c>
      <c r="ER2526" s="51" t="e">
        <f t="shared" si="1131"/>
        <v>#DIV/0!</v>
      </c>
      <c r="ES2526" s="51" t="e">
        <f t="shared" si="1132"/>
        <v>#DIV/0!</v>
      </c>
    </row>
    <row r="2527" spans="1:149" x14ac:dyDescent="0.45">
      <c r="A2527" s="51" t="s">
        <v>3873</v>
      </c>
      <c r="B2527" s="174" t="s">
        <v>922</v>
      </c>
      <c r="C2527" s="51" t="s">
        <v>3648</v>
      </c>
      <c r="D2527" s="51" t="s">
        <v>3680</v>
      </c>
      <c r="F2527" s="51" t="s">
        <v>2176</v>
      </c>
      <c r="G2527" s="51" t="s">
        <v>3877</v>
      </c>
      <c r="J2527" s="75">
        <v>300</v>
      </c>
      <c r="L2527" s="75">
        <v>1200</v>
      </c>
      <c r="P2527" s="72" t="s">
        <v>1374</v>
      </c>
      <c r="AA2527" s="168">
        <v>1</v>
      </c>
      <c r="AC2527" s="169">
        <v>0</v>
      </c>
      <c r="AQ2527" s="174" t="s">
        <v>824</v>
      </c>
      <c r="AR2527" s="53">
        <v>1.046</v>
      </c>
      <c r="AT2527" s="77"/>
      <c r="AU2527" s="276">
        <v>3000</v>
      </c>
      <c r="AV2527" s="276"/>
      <c r="AW2527" s="276">
        <v>3138</v>
      </c>
      <c r="AX2527" s="95"/>
      <c r="AY2527" s="276"/>
      <c r="AZ2527" s="95"/>
      <c r="BB2527" s="80" t="s">
        <v>3412</v>
      </c>
      <c r="BD2527" s="52">
        <f t="shared" si="1134"/>
        <v>41.735999999999997</v>
      </c>
      <c r="BE2527" s="51">
        <v>44.4</v>
      </c>
      <c r="BI2527" s="51">
        <v>35.840000000000003</v>
      </c>
      <c r="BY2527" s="51">
        <v>19.2</v>
      </c>
      <c r="CA2527" s="51">
        <v>0.56000000000000005</v>
      </c>
      <c r="DH2527" s="78"/>
      <c r="DI2527" s="51">
        <v>100</v>
      </c>
      <c r="DJ2527" s="77"/>
      <c r="DO2527" s="348">
        <v>6</v>
      </c>
      <c r="DU2527" s="52"/>
      <c r="DX2527" s="75" t="e">
        <f t="shared" si="1111"/>
        <v>#DIV/0!</v>
      </c>
      <c r="DY2527" s="51" t="e">
        <f t="shared" si="1112"/>
        <v>#DIV/0!</v>
      </c>
      <c r="DZ2527" s="75" t="e">
        <f t="shared" si="1113"/>
        <v>#DIV/0!</v>
      </c>
      <c r="EA2527" s="51" t="e">
        <f t="shared" si="1114"/>
        <v>#DIV/0!</v>
      </c>
      <c r="EB2527" s="75" t="e">
        <f t="shared" si="1115"/>
        <v>#DIV/0!</v>
      </c>
      <c r="EC2527" s="51" t="e">
        <f t="shared" si="1116"/>
        <v>#DIV/0!</v>
      </c>
      <c r="ED2527" s="75" t="e">
        <f t="shared" si="1117"/>
        <v>#DIV/0!</v>
      </c>
      <c r="EE2527" s="51" t="e">
        <f t="shared" si="1118"/>
        <v>#DIV/0!</v>
      </c>
      <c r="EF2527" s="75" t="e">
        <f t="shared" si="1119"/>
        <v>#DIV/0!</v>
      </c>
      <c r="EG2527" s="51" t="e">
        <f t="shared" si="1120"/>
        <v>#DIV/0!</v>
      </c>
      <c r="EH2527" s="75" t="e">
        <f t="shared" si="1121"/>
        <v>#DIV/0!</v>
      </c>
      <c r="EI2527" s="51" t="e">
        <f t="shared" si="1122"/>
        <v>#DIV/0!</v>
      </c>
      <c r="EJ2527" s="75" t="e">
        <f t="shared" si="1123"/>
        <v>#DIV/0!</v>
      </c>
      <c r="EK2527" s="51" t="e">
        <f t="shared" si="1124"/>
        <v>#DIV/0!</v>
      </c>
      <c r="EL2527" s="75" t="e">
        <f t="shared" si="1125"/>
        <v>#DIV/0!</v>
      </c>
      <c r="EM2527" s="51" t="e">
        <f t="shared" si="1126"/>
        <v>#DIV/0!</v>
      </c>
      <c r="EN2527" s="75" t="e">
        <f t="shared" si="1127"/>
        <v>#DIV/0!</v>
      </c>
      <c r="EO2527" s="51" t="e">
        <f t="shared" si="1128"/>
        <v>#DIV/0!</v>
      </c>
      <c r="EP2527" s="75" t="e">
        <f t="shared" si="1129"/>
        <v>#DIV/0!</v>
      </c>
      <c r="EQ2527" s="51" t="e">
        <f t="shared" si="1130"/>
        <v>#DIV/0!</v>
      </c>
      <c r="ER2527" s="51" t="e">
        <f t="shared" si="1131"/>
        <v>#DIV/0!</v>
      </c>
      <c r="ES2527" s="51" t="e">
        <f t="shared" si="1132"/>
        <v>#DIV/0!</v>
      </c>
    </row>
    <row r="2528" spans="1:149" x14ac:dyDescent="0.45">
      <c r="A2528" s="51" t="s">
        <v>3873</v>
      </c>
      <c r="B2528" s="174" t="s">
        <v>922</v>
      </c>
      <c r="C2528" s="51" t="s">
        <v>3648</v>
      </c>
      <c r="D2528" s="51" t="s">
        <v>3715</v>
      </c>
      <c r="F2528" s="51" t="s">
        <v>2177</v>
      </c>
      <c r="G2528" s="51" t="s">
        <v>3877</v>
      </c>
      <c r="J2528" s="75">
        <v>300</v>
      </c>
      <c r="L2528" s="75">
        <v>1200</v>
      </c>
      <c r="P2528" s="72" t="s">
        <v>1374</v>
      </c>
      <c r="AA2528" s="168">
        <v>1</v>
      </c>
      <c r="AC2528" s="169">
        <v>0</v>
      </c>
      <c r="AQ2528" s="174" t="s">
        <v>824</v>
      </c>
      <c r="AR2528" s="53">
        <v>1.046</v>
      </c>
      <c r="AT2528" s="77"/>
      <c r="AU2528" s="276">
        <v>3000</v>
      </c>
      <c r="AV2528" s="276"/>
      <c r="AW2528" s="276">
        <v>3138</v>
      </c>
      <c r="AX2528" s="95"/>
      <c r="AY2528" s="276"/>
      <c r="AZ2528" s="95"/>
      <c r="BB2528" s="80" t="s">
        <v>3412</v>
      </c>
      <c r="BD2528" s="52">
        <f t="shared" si="1134"/>
        <v>37.222650000000002</v>
      </c>
      <c r="BE2528" s="51">
        <v>41.13</v>
      </c>
      <c r="BI2528" s="51">
        <v>34.9</v>
      </c>
      <c r="CA2528" s="51">
        <v>15.91</v>
      </c>
      <c r="CC2528" s="51">
        <v>8.06</v>
      </c>
      <c r="DH2528" s="78"/>
      <c r="DI2528" s="51">
        <v>100</v>
      </c>
      <c r="DJ2528" s="77"/>
      <c r="DO2528" s="348">
        <v>9.5</v>
      </c>
      <c r="DU2528" s="52"/>
      <c r="DX2528" s="75" t="e">
        <f t="shared" si="1111"/>
        <v>#DIV/0!</v>
      </c>
      <c r="DY2528" s="51" t="e">
        <f t="shared" si="1112"/>
        <v>#DIV/0!</v>
      </c>
      <c r="DZ2528" s="75" t="e">
        <f t="shared" si="1113"/>
        <v>#DIV/0!</v>
      </c>
      <c r="EA2528" s="51" t="e">
        <f t="shared" si="1114"/>
        <v>#DIV/0!</v>
      </c>
      <c r="EB2528" s="75" t="e">
        <f t="shared" si="1115"/>
        <v>#DIV/0!</v>
      </c>
      <c r="EC2528" s="51" t="e">
        <f t="shared" si="1116"/>
        <v>#DIV/0!</v>
      </c>
      <c r="ED2528" s="75" t="e">
        <f t="shared" si="1117"/>
        <v>#DIV/0!</v>
      </c>
      <c r="EE2528" s="51" t="e">
        <f t="shared" si="1118"/>
        <v>#DIV/0!</v>
      </c>
      <c r="EF2528" s="75" t="e">
        <f t="shared" si="1119"/>
        <v>#DIV/0!</v>
      </c>
      <c r="EG2528" s="51" t="e">
        <f t="shared" si="1120"/>
        <v>#DIV/0!</v>
      </c>
      <c r="EH2528" s="75" t="e">
        <f t="shared" si="1121"/>
        <v>#DIV/0!</v>
      </c>
      <c r="EI2528" s="51" t="e">
        <f t="shared" si="1122"/>
        <v>#DIV/0!</v>
      </c>
      <c r="EJ2528" s="75" t="e">
        <f t="shared" si="1123"/>
        <v>#DIV/0!</v>
      </c>
      <c r="EK2528" s="51" t="e">
        <f t="shared" si="1124"/>
        <v>#DIV/0!</v>
      </c>
      <c r="EL2528" s="75" t="e">
        <f t="shared" si="1125"/>
        <v>#DIV/0!</v>
      </c>
      <c r="EM2528" s="51" t="e">
        <f t="shared" si="1126"/>
        <v>#DIV/0!</v>
      </c>
      <c r="EN2528" s="75" t="e">
        <f t="shared" si="1127"/>
        <v>#DIV/0!</v>
      </c>
      <c r="EO2528" s="51" t="e">
        <f t="shared" si="1128"/>
        <v>#DIV/0!</v>
      </c>
      <c r="EP2528" s="75" t="e">
        <f t="shared" si="1129"/>
        <v>#DIV/0!</v>
      </c>
      <c r="EQ2528" s="51" t="e">
        <f t="shared" si="1130"/>
        <v>#DIV/0!</v>
      </c>
      <c r="ER2528" s="51" t="e">
        <f t="shared" si="1131"/>
        <v>#DIV/0!</v>
      </c>
      <c r="ES2528" s="51" t="e">
        <f t="shared" si="1132"/>
        <v>#DIV/0!</v>
      </c>
    </row>
    <row r="2529" spans="1:149" x14ac:dyDescent="0.45">
      <c r="A2529" s="51" t="s">
        <v>3873</v>
      </c>
      <c r="B2529" s="174" t="s">
        <v>922</v>
      </c>
      <c r="C2529" s="51" t="s">
        <v>3648</v>
      </c>
      <c r="D2529" s="51" t="s">
        <v>3874</v>
      </c>
      <c r="F2529" s="51" t="s">
        <v>2178</v>
      </c>
      <c r="G2529" s="51" t="s">
        <v>3877</v>
      </c>
      <c r="J2529" s="75">
        <v>300</v>
      </c>
      <c r="L2529" s="75">
        <v>1200</v>
      </c>
      <c r="P2529" s="72" t="s">
        <v>1374</v>
      </c>
      <c r="AA2529" s="168">
        <v>1</v>
      </c>
      <c r="AC2529" s="169">
        <v>0</v>
      </c>
      <c r="AQ2529" s="174" t="s">
        <v>824</v>
      </c>
      <c r="AR2529" s="53">
        <v>1.046</v>
      </c>
      <c r="AT2529" s="77"/>
      <c r="AU2529" s="276">
        <v>3000</v>
      </c>
      <c r="AV2529" s="276"/>
      <c r="AW2529" s="276">
        <v>3138</v>
      </c>
      <c r="AX2529" s="95"/>
      <c r="AY2529" s="276"/>
      <c r="AZ2529" s="95"/>
      <c r="BD2529" s="52"/>
      <c r="DH2529" s="78"/>
      <c r="DJ2529" s="77"/>
      <c r="DO2529" s="348">
        <v>3</v>
      </c>
      <c r="DU2529" s="52"/>
      <c r="DX2529" s="75" t="e">
        <f t="shared" si="1111"/>
        <v>#DIV/0!</v>
      </c>
      <c r="DY2529" s="51" t="e">
        <f t="shared" si="1112"/>
        <v>#DIV/0!</v>
      </c>
      <c r="DZ2529" s="75" t="e">
        <f t="shared" si="1113"/>
        <v>#DIV/0!</v>
      </c>
      <c r="EA2529" s="51" t="e">
        <f t="shared" si="1114"/>
        <v>#DIV/0!</v>
      </c>
      <c r="EB2529" s="75" t="e">
        <f t="shared" si="1115"/>
        <v>#DIV/0!</v>
      </c>
      <c r="EC2529" s="51" t="e">
        <f t="shared" si="1116"/>
        <v>#DIV/0!</v>
      </c>
      <c r="ED2529" s="75" t="e">
        <f t="shared" si="1117"/>
        <v>#DIV/0!</v>
      </c>
      <c r="EE2529" s="51" t="e">
        <f t="shared" si="1118"/>
        <v>#DIV/0!</v>
      </c>
      <c r="EF2529" s="75" t="e">
        <f t="shared" si="1119"/>
        <v>#DIV/0!</v>
      </c>
      <c r="EG2529" s="51" t="e">
        <f t="shared" si="1120"/>
        <v>#DIV/0!</v>
      </c>
      <c r="EH2529" s="75" t="e">
        <f t="shared" si="1121"/>
        <v>#DIV/0!</v>
      </c>
      <c r="EI2529" s="51" t="e">
        <f t="shared" si="1122"/>
        <v>#DIV/0!</v>
      </c>
      <c r="EJ2529" s="75" t="e">
        <f t="shared" si="1123"/>
        <v>#DIV/0!</v>
      </c>
      <c r="EK2529" s="51" t="e">
        <f t="shared" si="1124"/>
        <v>#DIV/0!</v>
      </c>
      <c r="EL2529" s="75" t="e">
        <f t="shared" si="1125"/>
        <v>#DIV/0!</v>
      </c>
      <c r="EM2529" s="51" t="e">
        <f t="shared" si="1126"/>
        <v>#DIV/0!</v>
      </c>
      <c r="EN2529" s="75" t="e">
        <f t="shared" si="1127"/>
        <v>#DIV/0!</v>
      </c>
      <c r="EO2529" s="51" t="e">
        <f t="shared" si="1128"/>
        <v>#DIV/0!</v>
      </c>
      <c r="EP2529" s="75" t="e">
        <f t="shared" si="1129"/>
        <v>#DIV/0!</v>
      </c>
      <c r="EQ2529" s="51" t="e">
        <f t="shared" si="1130"/>
        <v>#DIV/0!</v>
      </c>
      <c r="ER2529" s="51" t="e">
        <f t="shared" si="1131"/>
        <v>#DIV/0!</v>
      </c>
      <c r="ES2529" s="51" t="e">
        <f t="shared" si="1132"/>
        <v>#DIV/0!</v>
      </c>
    </row>
    <row r="2530" spans="1:149" x14ac:dyDescent="0.45">
      <c r="A2530" s="51" t="s">
        <v>3873</v>
      </c>
      <c r="B2530" s="174" t="s">
        <v>922</v>
      </c>
      <c r="C2530" s="51" t="s">
        <v>3648</v>
      </c>
      <c r="D2530" s="51" t="s">
        <v>3874</v>
      </c>
      <c r="F2530" s="51" t="s">
        <v>2179</v>
      </c>
      <c r="G2530" s="51" t="s">
        <v>3877</v>
      </c>
      <c r="J2530" s="75">
        <v>500</v>
      </c>
      <c r="L2530" s="75">
        <v>1200</v>
      </c>
      <c r="P2530" s="72" t="s">
        <v>1374</v>
      </c>
      <c r="AA2530" s="168">
        <v>1</v>
      </c>
      <c r="AC2530" s="169">
        <v>0</v>
      </c>
      <c r="AQ2530" s="174" t="s">
        <v>824</v>
      </c>
      <c r="AR2530" s="53">
        <v>1.1830000000000001</v>
      </c>
      <c r="AT2530" s="77"/>
      <c r="AU2530" s="276">
        <v>5000</v>
      </c>
      <c r="AV2530" s="276"/>
      <c r="AW2530" s="276">
        <v>5915</v>
      </c>
      <c r="AX2530" s="95"/>
      <c r="AY2530" s="276"/>
      <c r="AZ2530" s="95"/>
      <c r="BD2530" s="52"/>
      <c r="DH2530" s="78"/>
      <c r="DJ2530" s="77"/>
      <c r="DO2530" s="348">
        <v>4</v>
      </c>
      <c r="DU2530" s="52"/>
      <c r="DX2530" s="75" t="e">
        <f t="shared" si="1111"/>
        <v>#DIV/0!</v>
      </c>
      <c r="DY2530" s="51" t="e">
        <f t="shared" si="1112"/>
        <v>#DIV/0!</v>
      </c>
      <c r="DZ2530" s="75" t="e">
        <f t="shared" si="1113"/>
        <v>#DIV/0!</v>
      </c>
      <c r="EA2530" s="51" t="e">
        <f t="shared" si="1114"/>
        <v>#DIV/0!</v>
      </c>
      <c r="EB2530" s="75" t="e">
        <f t="shared" si="1115"/>
        <v>#DIV/0!</v>
      </c>
      <c r="EC2530" s="51" t="e">
        <f t="shared" si="1116"/>
        <v>#DIV/0!</v>
      </c>
      <c r="ED2530" s="75" t="e">
        <f t="shared" si="1117"/>
        <v>#DIV/0!</v>
      </c>
      <c r="EE2530" s="51" t="e">
        <f t="shared" si="1118"/>
        <v>#DIV/0!</v>
      </c>
      <c r="EF2530" s="75" t="e">
        <f t="shared" si="1119"/>
        <v>#DIV/0!</v>
      </c>
      <c r="EG2530" s="51" t="e">
        <f t="shared" si="1120"/>
        <v>#DIV/0!</v>
      </c>
      <c r="EH2530" s="75" t="e">
        <f t="shared" si="1121"/>
        <v>#DIV/0!</v>
      </c>
      <c r="EI2530" s="51" t="e">
        <f t="shared" si="1122"/>
        <v>#DIV/0!</v>
      </c>
      <c r="EJ2530" s="75" t="e">
        <f t="shared" si="1123"/>
        <v>#DIV/0!</v>
      </c>
      <c r="EK2530" s="51" t="e">
        <f t="shared" si="1124"/>
        <v>#DIV/0!</v>
      </c>
      <c r="EL2530" s="75" t="e">
        <f t="shared" si="1125"/>
        <v>#DIV/0!</v>
      </c>
      <c r="EM2530" s="51" t="e">
        <f t="shared" si="1126"/>
        <v>#DIV/0!</v>
      </c>
      <c r="EN2530" s="75" t="e">
        <f t="shared" si="1127"/>
        <v>#DIV/0!</v>
      </c>
      <c r="EO2530" s="51" t="e">
        <f t="shared" si="1128"/>
        <v>#DIV/0!</v>
      </c>
      <c r="EP2530" s="75" t="e">
        <f t="shared" si="1129"/>
        <v>#DIV/0!</v>
      </c>
      <c r="EQ2530" s="51" t="e">
        <f t="shared" si="1130"/>
        <v>#DIV/0!</v>
      </c>
      <c r="ER2530" s="51" t="e">
        <f t="shared" si="1131"/>
        <v>#DIV/0!</v>
      </c>
      <c r="ES2530" s="51" t="e">
        <f t="shared" si="1132"/>
        <v>#DIV/0!</v>
      </c>
    </row>
    <row r="2531" spans="1:149" x14ac:dyDescent="0.45">
      <c r="A2531" s="51" t="s">
        <v>3873</v>
      </c>
      <c r="B2531" s="174" t="s">
        <v>922</v>
      </c>
      <c r="C2531" s="51" t="s">
        <v>3648</v>
      </c>
      <c r="D2531" s="51" t="s">
        <v>3874</v>
      </c>
      <c r="F2531" s="51" t="s">
        <v>2180</v>
      </c>
      <c r="G2531" s="51" t="s">
        <v>3877</v>
      </c>
      <c r="J2531" s="75">
        <v>1000</v>
      </c>
      <c r="L2531" s="75">
        <v>1200</v>
      </c>
      <c r="P2531" s="72" t="s">
        <v>1374</v>
      </c>
      <c r="AA2531" s="168">
        <v>1</v>
      </c>
      <c r="AC2531" s="169">
        <v>0</v>
      </c>
      <c r="AQ2531" s="174" t="s">
        <v>824</v>
      </c>
      <c r="AR2531" s="53">
        <v>1.839</v>
      </c>
      <c r="AT2531" s="77"/>
      <c r="AU2531" s="276">
        <v>10000</v>
      </c>
      <c r="AV2531" s="276"/>
      <c r="AW2531" s="276">
        <v>18390</v>
      </c>
      <c r="AX2531" s="95"/>
      <c r="AY2531" s="276"/>
      <c r="AZ2531" s="95"/>
      <c r="BD2531" s="52"/>
      <c r="DJ2531" s="77"/>
      <c r="DO2531" s="348">
        <v>10</v>
      </c>
      <c r="DU2531" s="52"/>
      <c r="DX2531" s="75" t="e">
        <f t="shared" si="1111"/>
        <v>#DIV/0!</v>
      </c>
      <c r="DY2531" s="51" t="e">
        <f t="shared" si="1112"/>
        <v>#DIV/0!</v>
      </c>
      <c r="DZ2531" s="75" t="e">
        <f t="shared" si="1113"/>
        <v>#DIV/0!</v>
      </c>
      <c r="EA2531" s="51" t="e">
        <f t="shared" si="1114"/>
        <v>#DIV/0!</v>
      </c>
      <c r="EB2531" s="75" t="e">
        <f t="shared" si="1115"/>
        <v>#DIV/0!</v>
      </c>
      <c r="EC2531" s="51" t="e">
        <f t="shared" si="1116"/>
        <v>#DIV/0!</v>
      </c>
      <c r="ED2531" s="75" t="e">
        <f t="shared" si="1117"/>
        <v>#DIV/0!</v>
      </c>
      <c r="EE2531" s="51" t="e">
        <f t="shared" si="1118"/>
        <v>#DIV/0!</v>
      </c>
      <c r="EF2531" s="75" t="e">
        <f t="shared" si="1119"/>
        <v>#DIV/0!</v>
      </c>
      <c r="EG2531" s="51" t="e">
        <f t="shared" si="1120"/>
        <v>#DIV/0!</v>
      </c>
      <c r="EH2531" s="75" t="e">
        <f t="shared" si="1121"/>
        <v>#DIV/0!</v>
      </c>
      <c r="EI2531" s="51" t="e">
        <f t="shared" si="1122"/>
        <v>#DIV/0!</v>
      </c>
      <c r="EJ2531" s="75" t="e">
        <f t="shared" si="1123"/>
        <v>#DIV/0!</v>
      </c>
      <c r="EK2531" s="51" t="e">
        <f t="shared" si="1124"/>
        <v>#DIV/0!</v>
      </c>
      <c r="EL2531" s="75" t="e">
        <f t="shared" si="1125"/>
        <v>#DIV/0!</v>
      </c>
      <c r="EM2531" s="51" t="e">
        <f t="shared" si="1126"/>
        <v>#DIV/0!</v>
      </c>
      <c r="EN2531" s="75" t="e">
        <f t="shared" si="1127"/>
        <v>#DIV/0!</v>
      </c>
      <c r="EO2531" s="51" t="e">
        <f t="shared" si="1128"/>
        <v>#DIV/0!</v>
      </c>
      <c r="EP2531" s="75" t="e">
        <f t="shared" si="1129"/>
        <v>#DIV/0!</v>
      </c>
      <c r="EQ2531" s="51" t="e">
        <f t="shared" si="1130"/>
        <v>#DIV/0!</v>
      </c>
      <c r="ER2531" s="51" t="e">
        <f t="shared" si="1131"/>
        <v>#DIV/0!</v>
      </c>
      <c r="ES2531" s="51" t="e">
        <f t="shared" si="1132"/>
        <v>#DIV/0!</v>
      </c>
    </row>
    <row r="2532" spans="1:149" x14ac:dyDescent="0.45">
      <c r="A2532" s="51" t="s">
        <v>3873</v>
      </c>
      <c r="B2532" s="174" t="s">
        <v>922</v>
      </c>
      <c r="C2532" s="51" t="s">
        <v>3648</v>
      </c>
      <c r="D2532" s="51" t="s">
        <v>3875</v>
      </c>
      <c r="F2532" s="51" t="s">
        <v>2181</v>
      </c>
      <c r="G2532" s="51" t="s">
        <v>3877</v>
      </c>
      <c r="J2532" s="75">
        <v>200</v>
      </c>
      <c r="L2532" s="75">
        <v>1200</v>
      </c>
      <c r="P2532" s="72" t="s">
        <v>1374</v>
      </c>
      <c r="AA2532" s="168">
        <v>1</v>
      </c>
      <c r="AC2532" s="169">
        <v>0</v>
      </c>
      <c r="AQ2532" s="174" t="s">
        <v>824</v>
      </c>
      <c r="AR2532" s="53">
        <v>1.0069999999999999</v>
      </c>
      <c r="AT2532" s="77"/>
      <c r="AU2532" s="276">
        <v>2000</v>
      </c>
      <c r="AV2532" s="276"/>
      <c r="AW2532" s="276">
        <v>2013.9999999999998</v>
      </c>
      <c r="AX2532" s="95"/>
      <c r="AY2532" s="276"/>
      <c r="AZ2532" s="95"/>
      <c r="BB2532" s="80" t="s">
        <v>3412</v>
      </c>
      <c r="BD2532" s="52">
        <f t="shared" si="1134"/>
        <v>68.992708000000007</v>
      </c>
      <c r="BE2532" s="51">
        <v>72.040000000000006</v>
      </c>
      <c r="BG2532" s="51">
        <v>0.3</v>
      </c>
      <c r="BI2532" s="51">
        <v>14.42</v>
      </c>
      <c r="BK2532" s="51">
        <v>1.22</v>
      </c>
      <c r="BO2532" s="51">
        <v>1.68</v>
      </c>
      <c r="BQ2532" s="51">
        <v>0.05</v>
      </c>
      <c r="BS2532" s="51">
        <v>0.71</v>
      </c>
      <c r="BY2532" s="51">
        <v>1.82</v>
      </c>
      <c r="CA2532" s="51">
        <v>3.69</v>
      </c>
      <c r="CC2532" s="51">
        <v>4.12</v>
      </c>
      <c r="CE2532" s="51">
        <v>0.12</v>
      </c>
      <c r="DI2532" s="51">
        <f>SUM(BE2532,BG2532,BI2532,BK2532,BO2532,BQ2532,BS2532,BY2532,CA2532,CC2532,CE2532)</f>
        <v>100.17</v>
      </c>
      <c r="DJ2532" s="77"/>
      <c r="DO2532" s="348">
        <v>4.4000000000000004</v>
      </c>
      <c r="DU2532" s="52"/>
      <c r="DX2532" s="75" t="e">
        <f t="shared" si="1111"/>
        <v>#DIV/0!</v>
      </c>
      <c r="DY2532" s="51" t="e">
        <f t="shared" si="1112"/>
        <v>#DIV/0!</v>
      </c>
      <c r="DZ2532" s="75" t="e">
        <f t="shared" si="1113"/>
        <v>#DIV/0!</v>
      </c>
      <c r="EA2532" s="51" t="e">
        <f t="shared" si="1114"/>
        <v>#DIV/0!</v>
      </c>
      <c r="EB2532" s="75" t="e">
        <f t="shared" si="1115"/>
        <v>#DIV/0!</v>
      </c>
      <c r="EC2532" s="51" t="e">
        <f t="shared" si="1116"/>
        <v>#DIV/0!</v>
      </c>
      <c r="ED2532" s="75" t="e">
        <f t="shared" si="1117"/>
        <v>#DIV/0!</v>
      </c>
      <c r="EE2532" s="51" t="e">
        <f t="shared" si="1118"/>
        <v>#DIV/0!</v>
      </c>
      <c r="EF2532" s="75" t="e">
        <f t="shared" si="1119"/>
        <v>#DIV/0!</v>
      </c>
      <c r="EG2532" s="51" t="e">
        <f t="shared" si="1120"/>
        <v>#DIV/0!</v>
      </c>
      <c r="EH2532" s="75" t="e">
        <f t="shared" si="1121"/>
        <v>#DIV/0!</v>
      </c>
      <c r="EI2532" s="51" t="e">
        <f t="shared" si="1122"/>
        <v>#DIV/0!</v>
      </c>
      <c r="EJ2532" s="75" t="e">
        <f t="shared" si="1123"/>
        <v>#DIV/0!</v>
      </c>
      <c r="EK2532" s="51" t="e">
        <f t="shared" si="1124"/>
        <v>#DIV/0!</v>
      </c>
      <c r="EL2532" s="75" t="e">
        <f t="shared" si="1125"/>
        <v>#DIV/0!</v>
      </c>
      <c r="EM2532" s="51" t="e">
        <f t="shared" si="1126"/>
        <v>#DIV/0!</v>
      </c>
      <c r="EN2532" s="75" t="e">
        <f t="shared" si="1127"/>
        <v>#DIV/0!</v>
      </c>
      <c r="EO2532" s="51" t="e">
        <f t="shared" si="1128"/>
        <v>#DIV/0!</v>
      </c>
      <c r="EP2532" s="75" t="e">
        <f t="shared" si="1129"/>
        <v>#DIV/0!</v>
      </c>
      <c r="EQ2532" s="51" t="e">
        <f t="shared" si="1130"/>
        <v>#DIV/0!</v>
      </c>
      <c r="ER2532" s="51" t="e">
        <f t="shared" si="1131"/>
        <v>#DIV/0!</v>
      </c>
      <c r="ES2532" s="51" t="e">
        <f t="shared" si="1132"/>
        <v>#DIV/0!</v>
      </c>
    </row>
    <row r="2533" spans="1:149" x14ac:dyDescent="0.45">
      <c r="A2533" s="51" t="s">
        <v>3873</v>
      </c>
      <c r="B2533" s="174" t="s">
        <v>922</v>
      </c>
      <c r="C2533" s="51" t="s">
        <v>3648</v>
      </c>
      <c r="D2533" s="51" t="s">
        <v>3875</v>
      </c>
      <c r="F2533" s="51" t="s">
        <v>2182</v>
      </c>
      <c r="G2533" s="51" t="s">
        <v>3877</v>
      </c>
      <c r="J2533" s="75">
        <v>300</v>
      </c>
      <c r="L2533" s="75">
        <v>1200</v>
      </c>
      <c r="P2533" s="72" t="s">
        <v>1374</v>
      </c>
      <c r="AA2533" s="168">
        <v>1</v>
      </c>
      <c r="AC2533" s="169">
        <v>0</v>
      </c>
      <c r="AQ2533" s="174" t="s">
        <v>824</v>
      </c>
      <c r="AR2533" s="53">
        <v>1.046</v>
      </c>
      <c r="AT2533" s="77"/>
      <c r="AU2533" s="276">
        <v>3000</v>
      </c>
      <c r="AV2533" s="276"/>
      <c r="AW2533" s="276">
        <v>3138</v>
      </c>
      <c r="AX2533" s="95"/>
      <c r="AY2533" s="276"/>
      <c r="AZ2533" s="95"/>
      <c r="BB2533" s="80" t="s">
        <v>3412</v>
      </c>
      <c r="BD2533" s="52">
        <f t="shared" si="1134"/>
        <v>67.047628000000017</v>
      </c>
      <c r="BE2533" s="51">
        <v>72.040000000000006</v>
      </c>
      <c r="BG2533" s="51">
        <v>0.3</v>
      </c>
      <c r="BI2533" s="51">
        <v>14.42</v>
      </c>
      <c r="BK2533" s="51">
        <v>1.22</v>
      </c>
      <c r="BO2533" s="51">
        <v>1.68</v>
      </c>
      <c r="BQ2533" s="51">
        <v>0.05</v>
      </c>
      <c r="BS2533" s="51">
        <v>0.71</v>
      </c>
      <c r="BY2533" s="51">
        <v>1.82</v>
      </c>
      <c r="CA2533" s="51">
        <v>3.69</v>
      </c>
      <c r="CC2533" s="51">
        <v>4.12</v>
      </c>
      <c r="CE2533" s="51">
        <v>0.12</v>
      </c>
      <c r="DI2533" s="51">
        <f t="shared" ref="DI2533:DI2539" si="1135">SUM(BE2533,BG2533,BI2533,BK2533,BO2533,BQ2533,BS2533,BY2533,CA2533,CC2533,CE2533)</f>
        <v>100.17</v>
      </c>
      <c r="DJ2533" s="77"/>
      <c r="DO2533" s="348">
        <v>7.1</v>
      </c>
      <c r="DU2533" s="52"/>
      <c r="DX2533" s="75" t="e">
        <f t="shared" si="1111"/>
        <v>#DIV/0!</v>
      </c>
      <c r="DY2533" s="51" t="e">
        <f t="shared" si="1112"/>
        <v>#DIV/0!</v>
      </c>
      <c r="DZ2533" s="75" t="e">
        <f t="shared" si="1113"/>
        <v>#DIV/0!</v>
      </c>
      <c r="EA2533" s="51" t="e">
        <f t="shared" si="1114"/>
        <v>#DIV/0!</v>
      </c>
      <c r="EB2533" s="75" t="e">
        <f t="shared" si="1115"/>
        <v>#DIV/0!</v>
      </c>
      <c r="EC2533" s="51" t="e">
        <f t="shared" si="1116"/>
        <v>#DIV/0!</v>
      </c>
      <c r="ED2533" s="75" t="e">
        <f t="shared" si="1117"/>
        <v>#DIV/0!</v>
      </c>
      <c r="EE2533" s="51" t="e">
        <f t="shared" si="1118"/>
        <v>#DIV/0!</v>
      </c>
      <c r="EF2533" s="75" t="e">
        <f t="shared" si="1119"/>
        <v>#DIV/0!</v>
      </c>
      <c r="EG2533" s="51" t="e">
        <f t="shared" si="1120"/>
        <v>#DIV/0!</v>
      </c>
      <c r="EH2533" s="75" t="e">
        <f t="shared" si="1121"/>
        <v>#DIV/0!</v>
      </c>
      <c r="EI2533" s="51" t="e">
        <f t="shared" si="1122"/>
        <v>#DIV/0!</v>
      </c>
      <c r="EJ2533" s="75" t="e">
        <f t="shared" si="1123"/>
        <v>#DIV/0!</v>
      </c>
      <c r="EK2533" s="51" t="e">
        <f t="shared" si="1124"/>
        <v>#DIV/0!</v>
      </c>
      <c r="EL2533" s="75" t="e">
        <f t="shared" si="1125"/>
        <v>#DIV/0!</v>
      </c>
      <c r="EM2533" s="51" t="e">
        <f t="shared" si="1126"/>
        <v>#DIV/0!</v>
      </c>
      <c r="EN2533" s="75" t="e">
        <f t="shared" si="1127"/>
        <v>#DIV/0!</v>
      </c>
      <c r="EO2533" s="51" t="e">
        <f t="shared" si="1128"/>
        <v>#DIV/0!</v>
      </c>
      <c r="EP2533" s="75" t="e">
        <f t="shared" si="1129"/>
        <v>#DIV/0!</v>
      </c>
      <c r="EQ2533" s="51" t="e">
        <f t="shared" si="1130"/>
        <v>#DIV/0!</v>
      </c>
      <c r="ER2533" s="51" t="e">
        <f t="shared" si="1131"/>
        <v>#DIV/0!</v>
      </c>
      <c r="ES2533" s="51" t="e">
        <f t="shared" si="1132"/>
        <v>#DIV/0!</v>
      </c>
    </row>
    <row r="2534" spans="1:149" x14ac:dyDescent="0.45">
      <c r="A2534" s="51" t="s">
        <v>3873</v>
      </c>
      <c r="B2534" s="174" t="s">
        <v>922</v>
      </c>
      <c r="C2534" s="51" t="s">
        <v>3648</v>
      </c>
      <c r="D2534" s="51" t="s">
        <v>3875</v>
      </c>
      <c r="F2534" s="51" t="s">
        <v>2183</v>
      </c>
      <c r="G2534" s="51" t="s">
        <v>3877</v>
      </c>
      <c r="J2534" s="75">
        <v>500</v>
      </c>
      <c r="L2534" s="75">
        <v>1200</v>
      </c>
      <c r="P2534" s="72" t="s">
        <v>1374</v>
      </c>
      <c r="AA2534" s="168">
        <v>1</v>
      </c>
      <c r="AC2534" s="169">
        <v>0</v>
      </c>
      <c r="AQ2534" s="174" t="s">
        <v>824</v>
      </c>
      <c r="AR2534" s="53">
        <v>1.1830000000000001</v>
      </c>
      <c r="AT2534" s="77"/>
      <c r="AU2534" s="276">
        <v>5000</v>
      </c>
      <c r="AV2534" s="276"/>
      <c r="AW2534" s="276">
        <v>5915</v>
      </c>
      <c r="AX2534" s="95"/>
      <c r="AY2534" s="276"/>
      <c r="AZ2534" s="95"/>
      <c r="BB2534" s="80" t="s">
        <v>3412</v>
      </c>
      <c r="BD2534" s="52">
        <f t="shared" si="1134"/>
        <v>63.517668</v>
      </c>
      <c r="BE2534" s="51">
        <v>72.040000000000006</v>
      </c>
      <c r="BG2534" s="51">
        <v>0.3</v>
      </c>
      <c r="BI2534" s="51">
        <v>14.42</v>
      </c>
      <c r="BK2534" s="51">
        <v>1.22</v>
      </c>
      <c r="BO2534" s="51">
        <v>1.68</v>
      </c>
      <c r="BQ2534" s="51">
        <v>0.05</v>
      </c>
      <c r="BS2534" s="51">
        <v>0.71</v>
      </c>
      <c r="BY2534" s="51">
        <v>1.82</v>
      </c>
      <c r="CA2534" s="51">
        <v>3.69</v>
      </c>
      <c r="CC2534" s="51">
        <v>4.12</v>
      </c>
      <c r="CE2534" s="51">
        <v>0.12</v>
      </c>
      <c r="DI2534" s="51">
        <f t="shared" si="1135"/>
        <v>100.17</v>
      </c>
      <c r="DJ2534" s="77"/>
      <c r="DO2534" s="348">
        <v>12</v>
      </c>
      <c r="DU2534" s="52"/>
      <c r="DX2534" s="75" t="e">
        <f t="shared" si="1111"/>
        <v>#DIV/0!</v>
      </c>
      <c r="DY2534" s="51" t="e">
        <f t="shared" si="1112"/>
        <v>#DIV/0!</v>
      </c>
      <c r="DZ2534" s="75" t="e">
        <f t="shared" si="1113"/>
        <v>#DIV/0!</v>
      </c>
      <c r="EA2534" s="51" t="e">
        <f t="shared" si="1114"/>
        <v>#DIV/0!</v>
      </c>
      <c r="EB2534" s="75" t="e">
        <f t="shared" si="1115"/>
        <v>#DIV/0!</v>
      </c>
      <c r="EC2534" s="51" t="e">
        <f t="shared" si="1116"/>
        <v>#DIV/0!</v>
      </c>
      <c r="ED2534" s="75" t="e">
        <f t="shared" si="1117"/>
        <v>#DIV/0!</v>
      </c>
      <c r="EE2534" s="51" t="e">
        <f t="shared" si="1118"/>
        <v>#DIV/0!</v>
      </c>
      <c r="EF2534" s="75" t="e">
        <f t="shared" si="1119"/>
        <v>#DIV/0!</v>
      </c>
      <c r="EG2534" s="51" t="e">
        <f t="shared" si="1120"/>
        <v>#DIV/0!</v>
      </c>
      <c r="EH2534" s="75" t="e">
        <f t="shared" si="1121"/>
        <v>#DIV/0!</v>
      </c>
      <c r="EI2534" s="51" t="e">
        <f t="shared" si="1122"/>
        <v>#DIV/0!</v>
      </c>
      <c r="EJ2534" s="75" t="e">
        <f t="shared" si="1123"/>
        <v>#DIV/0!</v>
      </c>
      <c r="EK2534" s="51" t="e">
        <f t="shared" si="1124"/>
        <v>#DIV/0!</v>
      </c>
      <c r="EL2534" s="75" t="e">
        <f t="shared" si="1125"/>
        <v>#DIV/0!</v>
      </c>
      <c r="EM2534" s="51" t="e">
        <f t="shared" si="1126"/>
        <v>#DIV/0!</v>
      </c>
      <c r="EN2534" s="75" t="e">
        <f t="shared" si="1127"/>
        <v>#DIV/0!</v>
      </c>
      <c r="EO2534" s="51" t="e">
        <f t="shared" si="1128"/>
        <v>#DIV/0!</v>
      </c>
      <c r="EP2534" s="75" t="e">
        <f t="shared" si="1129"/>
        <v>#DIV/0!</v>
      </c>
      <c r="EQ2534" s="51" t="e">
        <f t="shared" si="1130"/>
        <v>#DIV/0!</v>
      </c>
      <c r="ER2534" s="51" t="e">
        <f t="shared" si="1131"/>
        <v>#DIV/0!</v>
      </c>
      <c r="ES2534" s="51" t="e">
        <f t="shared" si="1132"/>
        <v>#DIV/0!</v>
      </c>
    </row>
    <row r="2535" spans="1:149" x14ac:dyDescent="0.45">
      <c r="A2535" s="51" t="s">
        <v>3873</v>
      </c>
      <c r="B2535" s="174" t="s">
        <v>922</v>
      </c>
      <c r="C2535" s="51" t="s">
        <v>3648</v>
      </c>
      <c r="D2535" s="51" t="s">
        <v>3875</v>
      </c>
      <c r="F2535" s="51" t="s">
        <v>2184</v>
      </c>
      <c r="G2535" s="51" t="s">
        <v>3877</v>
      </c>
      <c r="J2535" s="75">
        <v>1000</v>
      </c>
      <c r="L2535" s="75">
        <v>1200</v>
      </c>
      <c r="P2535" s="72" t="s">
        <v>1374</v>
      </c>
      <c r="AA2535" s="168">
        <v>1</v>
      </c>
      <c r="AC2535" s="169">
        <v>0</v>
      </c>
      <c r="AQ2535" s="174" t="s">
        <v>824</v>
      </c>
      <c r="AR2535" s="53">
        <v>1.839</v>
      </c>
      <c r="AT2535" s="77"/>
      <c r="AU2535" s="276">
        <v>10000</v>
      </c>
      <c r="AV2535" s="276"/>
      <c r="AW2535" s="276">
        <v>18390</v>
      </c>
      <c r="AX2535" s="95"/>
      <c r="AY2535" s="276"/>
      <c r="AZ2535" s="95"/>
      <c r="BB2535" s="80" t="s">
        <v>3412</v>
      </c>
      <c r="BD2535" s="52">
        <f t="shared" si="1134"/>
        <v>56.313668000000007</v>
      </c>
      <c r="BE2535" s="51">
        <v>72.040000000000006</v>
      </c>
      <c r="BG2535" s="51">
        <v>0.3</v>
      </c>
      <c r="BI2535" s="51">
        <v>14.42</v>
      </c>
      <c r="BK2535" s="51">
        <v>1.22</v>
      </c>
      <c r="BO2535" s="51">
        <v>1.68</v>
      </c>
      <c r="BQ2535" s="51">
        <v>0.05</v>
      </c>
      <c r="BS2535" s="51">
        <v>0.71</v>
      </c>
      <c r="BY2535" s="51">
        <v>1.82</v>
      </c>
      <c r="CA2535" s="51">
        <v>3.69</v>
      </c>
      <c r="CC2535" s="51">
        <v>4.12</v>
      </c>
      <c r="CE2535" s="51">
        <v>0.12</v>
      </c>
      <c r="DI2535" s="51">
        <f t="shared" si="1135"/>
        <v>100.17</v>
      </c>
      <c r="DJ2535" s="77"/>
      <c r="DO2535" s="348">
        <v>22</v>
      </c>
      <c r="DU2535" s="52"/>
      <c r="DX2535" s="75" t="e">
        <f t="shared" si="1111"/>
        <v>#DIV/0!</v>
      </c>
      <c r="DY2535" s="51" t="e">
        <f t="shared" si="1112"/>
        <v>#DIV/0!</v>
      </c>
      <c r="DZ2535" s="75" t="e">
        <f t="shared" si="1113"/>
        <v>#DIV/0!</v>
      </c>
      <c r="EA2535" s="51" t="e">
        <f t="shared" si="1114"/>
        <v>#DIV/0!</v>
      </c>
      <c r="EB2535" s="75" t="e">
        <f t="shared" si="1115"/>
        <v>#DIV/0!</v>
      </c>
      <c r="EC2535" s="51" t="e">
        <f t="shared" si="1116"/>
        <v>#DIV/0!</v>
      </c>
      <c r="ED2535" s="75" t="e">
        <f t="shared" si="1117"/>
        <v>#DIV/0!</v>
      </c>
      <c r="EE2535" s="51" t="e">
        <f t="shared" si="1118"/>
        <v>#DIV/0!</v>
      </c>
      <c r="EF2535" s="75" t="e">
        <f t="shared" si="1119"/>
        <v>#DIV/0!</v>
      </c>
      <c r="EG2535" s="51" t="e">
        <f t="shared" si="1120"/>
        <v>#DIV/0!</v>
      </c>
      <c r="EH2535" s="75" t="e">
        <f t="shared" si="1121"/>
        <v>#DIV/0!</v>
      </c>
      <c r="EI2535" s="51" t="e">
        <f t="shared" si="1122"/>
        <v>#DIV/0!</v>
      </c>
      <c r="EJ2535" s="75" t="e">
        <f t="shared" si="1123"/>
        <v>#DIV/0!</v>
      </c>
      <c r="EK2535" s="51" t="e">
        <f t="shared" si="1124"/>
        <v>#DIV/0!</v>
      </c>
      <c r="EL2535" s="75" t="e">
        <f t="shared" si="1125"/>
        <v>#DIV/0!</v>
      </c>
      <c r="EM2535" s="51" t="e">
        <f t="shared" si="1126"/>
        <v>#DIV/0!</v>
      </c>
      <c r="EN2535" s="75" t="e">
        <f t="shared" si="1127"/>
        <v>#DIV/0!</v>
      </c>
      <c r="EO2535" s="51" t="e">
        <f t="shared" si="1128"/>
        <v>#DIV/0!</v>
      </c>
      <c r="EP2535" s="75" t="e">
        <f t="shared" si="1129"/>
        <v>#DIV/0!</v>
      </c>
      <c r="EQ2535" s="51" t="e">
        <f t="shared" si="1130"/>
        <v>#DIV/0!</v>
      </c>
      <c r="ER2535" s="51" t="e">
        <f t="shared" si="1131"/>
        <v>#DIV/0!</v>
      </c>
      <c r="ES2535" s="51" t="e">
        <f t="shared" si="1132"/>
        <v>#DIV/0!</v>
      </c>
    </row>
    <row r="2536" spans="1:149" x14ac:dyDescent="0.45">
      <c r="A2536" s="51" t="s">
        <v>3873</v>
      </c>
      <c r="B2536" s="174" t="s">
        <v>922</v>
      </c>
      <c r="C2536" s="51" t="s">
        <v>3648</v>
      </c>
      <c r="D2536" s="51" t="s">
        <v>3876</v>
      </c>
      <c r="F2536" s="51" t="s">
        <v>2185</v>
      </c>
      <c r="G2536" s="51" t="s">
        <v>3877</v>
      </c>
      <c r="J2536" s="75">
        <v>200</v>
      </c>
      <c r="L2536" s="75">
        <v>1200</v>
      </c>
      <c r="P2536" s="72" t="s">
        <v>1374</v>
      </c>
      <c r="AA2536" s="168">
        <v>1</v>
      </c>
      <c r="AC2536" s="169">
        <v>0</v>
      </c>
      <c r="AQ2536" s="174" t="s">
        <v>824</v>
      </c>
      <c r="AR2536" s="53">
        <v>1.0069999999999999</v>
      </c>
      <c r="AT2536" s="77"/>
      <c r="AU2536" s="276">
        <v>2000</v>
      </c>
      <c r="AV2536" s="276"/>
      <c r="AW2536" s="276">
        <v>2013.9999999999998</v>
      </c>
      <c r="AX2536" s="95"/>
      <c r="AY2536" s="276"/>
      <c r="AZ2536" s="95"/>
      <c r="BB2536" s="80" t="s">
        <v>3412</v>
      </c>
      <c r="BD2536" s="52">
        <f t="shared" si="1134"/>
        <v>50.635200000000005</v>
      </c>
      <c r="BE2536" s="51">
        <v>52.8</v>
      </c>
      <c r="BG2536" s="51">
        <v>1.38</v>
      </c>
      <c r="BI2536" s="51">
        <v>17.5</v>
      </c>
      <c r="BK2536" s="51">
        <v>10.3</v>
      </c>
      <c r="BO2536" s="51">
        <v>0.06</v>
      </c>
      <c r="BQ2536" s="51">
        <v>0.16</v>
      </c>
      <c r="BS2536" s="51">
        <v>4.63</v>
      </c>
      <c r="BY2536" s="51">
        <v>8.59</v>
      </c>
      <c r="CA2536" s="51">
        <v>3.34</v>
      </c>
      <c r="CC2536" s="51">
        <v>1.46</v>
      </c>
      <c r="CE2536" s="51">
        <v>0.28000000000000003</v>
      </c>
      <c r="DI2536" s="51">
        <f t="shared" si="1135"/>
        <v>100.5</v>
      </c>
      <c r="DJ2536" s="77"/>
      <c r="DO2536" s="348">
        <v>4.5999999999999996</v>
      </c>
      <c r="DU2536" s="52"/>
      <c r="DX2536" s="75" t="e">
        <f t="shared" si="1111"/>
        <v>#DIV/0!</v>
      </c>
      <c r="DY2536" s="51" t="e">
        <f t="shared" si="1112"/>
        <v>#DIV/0!</v>
      </c>
      <c r="DZ2536" s="75" t="e">
        <f t="shared" si="1113"/>
        <v>#DIV/0!</v>
      </c>
      <c r="EA2536" s="51" t="e">
        <f t="shared" si="1114"/>
        <v>#DIV/0!</v>
      </c>
      <c r="EB2536" s="75" t="e">
        <f t="shared" si="1115"/>
        <v>#DIV/0!</v>
      </c>
      <c r="EC2536" s="51" t="e">
        <f t="shared" si="1116"/>
        <v>#DIV/0!</v>
      </c>
      <c r="ED2536" s="75" t="e">
        <f t="shared" si="1117"/>
        <v>#DIV/0!</v>
      </c>
      <c r="EE2536" s="51" t="e">
        <f t="shared" si="1118"/>
        <v>#DIV/0!</v>
      </c>
      <c r="EF2536" s="75" t="e">
        <f t="shared" si="1119"/>
        <v>#DIV/0!</v>
      </c>
      <c r="EG2536" s="51" t="e">
        <f t="shared" si="1120"/>
        <v>#DIV/0!</v>
      </c>
      <c r="EH2536" s="75" t="e">
        <f t="shared" si="1121"/>
        <v>#DIV/0!</v>
      </c>
      <c r="EI2536" s="51" t="e">
        <f t="shared" si="1122"/>
        <v>#DIV/0!</v>
      </c>
      <c r="EJ2536" s="75" t="e">
        <f t="shared" si="1123"/>
        <v>#DIV/0!</v>
      </c>
      <c r="EK2536" s="51" t="e">
        <f t="shared" si="1124"/>
        <v>#DIV/0!</v>
      </c>
      <c r="EL2536" s="75" t="e">
        <f t="shared" si="1125"/>
        <v>#DIV/0!</v>
      </c>
      <c r="EM2536" s="51" t="e">
        <f t="shared" si="1126"/>
        <v>#DIV/0!</v>
      </c>
      <c r="EN2536" s="75" t="e">
        <f t="shared" si="1127"/>
        <v>#DIV/0!</v>
      </c>
      <c r="EO2536" s="51" t="e">
        <f t="shared" si="1128"/>
        <v>#DIV/0!</v>
      </c>
      <c r="EP2536" s="75" t="e">
        <f t="shared" si="1129"/>
        <v>#DIV/0!</v>
      </c>
      <c r="EQ2536" s="51" t="e">
        <f t="shared" si="1130"/>
        <v>#DIV/0!</v>
      </c>
      <c r="ER2536" s="51" t="e">
        <f t="shared" si="1131"/>
        <v>#DIV/0!</v>
      </c>
      <c r="ES2536" s="51" t="e">
        <f t="shared" si="1132"/>
        <v>#DIV/0!</v>
      </c>
    </row>
    <row r="2537" spans="1:149" x14ac:dyDescent="0.45">
      <c r="A2537" s="51" t="s">
        <v>3873</v>
      </c>
      <c r="B2537" s="174" t="s">
        <v>922</v>
      </c>
      <c r="C2537" s="51" t="s">
        <v>3648</v>
      </c>
      <c r="D2537" s="51" t="s">
        <v>3876</v>
      </c>
      <c r="F2537" s="51" t="s">
        <v>2186</v>
      </c>
      <c r="G2537" s="51" t="s">
        <v>3877</v>
      </c>
      <c r="J2537" s="75">
        <v>300</v>
      </c>
      <c r="L2537" s="75">
        <v>1200</v>
      </c>
      <c r="P2537" s="72" t="s">
        <v>1374</v>
      </c>
      <c r="AA2537" s="168">
        <v>1</v>
      </c>
      <c r="AC2537" s="169">
        <v>0</v>
      </c>
      <c r="AQ2537" s="174" t="s">
        <v>824</v>
      </c>
      <c r="AR2537" s="53">
        <v>1.046</v>
      </c>
      <c r="AT2537" s="77"/>
      <c r="AU2537" s="276">
        <v>3000</v>
      </c>
      <c r="AV2537" s="276"/>
      <c r="AW2537" s="276">
        <v>3138</v>
      </c>
      <c r="AX2537" s="95"/>
      <c r="AY2537" s="276"/>
      <c r="AZ2537" s="95"/>
      <c r="BB2537" s="80" t="s">
        <v>3412</v>
      </c>
      <c r="BD2537" s="52">
        <f t="shared" si="1134"/>
        <v>50.054399999999994</v>
      </c>
      <c r="BE2537" s="51">
        <v>52.8</v>
      </c>
      <c r="BG2537" s="51">
        <v>1.38</v>
      </c>
      <c r="BI2537" s="51">
        <v>17.5</v>
      </c>
      <c r="BK2537" s="51">
        <v>10.3</v>
      </c>
      <c r="BO2537" s="51">
        <v>0.06</v>
      </c>
      <c r="BQ2537" s="51">
        <v>0.16</v>
      </c>
      <c r="BS2537" s="51">
        <v>4.63</v>
      </c>
      <c r="BY2537" s="51">
        <v>8.59</v>
      </c>
      <c r="CA2537" s="51">
        <v>3.34</v>
      </c>
      <c r="CC2537" s="51">
        <v>1.46</v>
      </c>
      <c r="CE2537" s="51">
        <v>0.28000000000000003</v>
      </c>
      <c r="DI2537" s="51">
        <f t="shared" si="1135"/>
        <v>100.5</v>
      </c>
      <c r="DJ2537" s="77"/>
      <c r="DO2537" s="348">
        <v>5.7</v>
      </c>
      <c r="DU2537" s="52"/>
      <c r="DX2537" s="75" t="e">
        <f t="shared" si="1111"/>
        <v>#DIV/0!</v>
      </c>
      <c r="DY2537" s="51" t="e">
        <f t="shared" si="1112"/>
        <v>#DIV/0!</v>
      </c>
      <c r="DZ2537" s="75" t="e">
        <f t="shared" si="1113"/>
        <v>#DIV/0!</v>
      </c>
      <c r="EA2537" s="51" t="e">
        <f t="shared" si="1114"/>
        <v>#DIV/0!</v>
      </c>
      <c r="EB2537" s="75" t="e">
        <f t="shared" si="1115"/>
        <v>#DIV/0!</v>
      </c>
      <c r="EC2537" s="51" t="e">
        <f t="shared" si="1116"/>
        <v>#DIV/0!</v>
      </c>
      <c r="ED2537" s="75" t="e">
        <f t="shared" si="1117"/>
        <v>#DIV/0!</v>
      </c>
      <c r="EE2537" s="51" t="e">
        <f t="shared" si="1118"/>
        <v>#DIV/0!</v>
      </c>
      <c r="EF2537" s="75" t="e">
        <f t="shared" si="1119"/>
        <v>#DIV/0!</v>
      </c>
      <c r="EG2537" s="51" t="e">
        <f t="shared" si="1120"/>
        <v>#DIV/0!</v>
      </c>
      <c r="EH2537" s="75" t="e">
        <f t="shared" si="1121"/>
        <v>#DIV/0!</v>
      </c>
      <c r="EI2537" s="51" t="e">
        <f t="shared" si="1122"/>
        <v>#DIV/0!</v>
      </c>
      <c r="EJ2537" s="75" t="e">
        <f t="shared" si="1123"/>
        <v>#DIV/0!</v>
      </c>
      <c r="EK2537" s="51" t="e">
        <f t="shared" si="1124"/>
        <v>#DIV/0!</v>
      </c>
      <c r="EL2537" s="75" t="e">
        <f t="shared" si="1125"/>
        <v>#DIV/0!</v>
      </c>
      <c r="EM2537" s="51" t="e">
        <f t="shared" si="1126"/>
        <v>#DIV/0!</v>
      </c>
      <c r="EN2537" s="75" t="e">
        <f t="shared" si="1127"/>
        <v>#DIV/0!</v>
      </c>
      <c r="EO2537" s="51" t="e">
        <f t="shared" si="1128"/>
        <v>#DIV/0!</v>
      </c>
      <c r="EP2537" s="75" t="e">
        <f t="shared" si="1129"/>
        <v>#DIV/0!</v>
      </c>
      <c r="EQ2537" s="51" t="e">
        <f t="shared" si="1130"/>
        <v>#DIV/0!</v>
      </c>
      <c r="ER2537" s="51" t="e">
        <f t="shared" si="1131"/>
        <v>#DIV/0!</v>
      </c>
      <c r="ES2537" s="51" t="e">
        <f t="shared" si="1132"/>
        <v>#DIV/0!</v>
      </c>
    </row>
    <row r="2538" spans="1:149" x14ac:dyDescent="0.45">
      <c r="A2538" s="51" t="s">
        <v>3873</v>
      </c>
      <c r="B2538" s="174" t="s">
        <v>922</v>
      </c>
      <c r="C2538" s="51" t="s">
        <v>3648</v>
      </c>
      <c r="D2538" s="51" t="s">
        <v>3876</v>
      </c>
      <c r="F2538" s="51" t="s">
        <v>2187</v>
      </c>
      <c r="G2538" s="51" t="s">
        <v>3877</v>
      </c>
      <c r="J2538" s="75">
        <v>500</v>
      </c>
      <c r="L2538" s="75">
        <v>1200</v>
      </c>
      <c r="P2538" s="72" t="s">
        <v>1374</v>
      </c>
      <c r="AA2538" s="168">
        <v>1</v>
      </c>
      <c r="AC2538" s="169">
        <v>0</v>
      </c>
      <c r="AQ2538" s="174" t="s">
        <v>824</v>
      </c>
      <c r="AR2538" s="53">
        <v>1.1830000000000001</v>
      </c>
      <c r="AT2538" s="77"/>
      <c r="AU2538" s="276">
        <v>5000</v>
      </c>
      <c r="AV2538" s="276"/>
      <c r="AW2538" s="276">
        <v>5915</v>
      </c>
      <c r="AX2538" s="95"/>
      <c r="AY2538" s="276"/>
      <c r="AZ2538" s="95"/>
      <c r="BB2538" s="80" t="s">
        <v>3412</v>
      </c>
      <c r="BD2538" s="52">
        <f t="shared" si="1134"/>
        <v>48.575999999999993</v>
      </c>
      <c r="BE2538" s="51">
        <v>52.8</v>
      </c>
      <c r="BG2538" s="51">
        <v>1.38</v>
      </c>
      <c r="BI2538" s="51">
        <v>17.5</v>
      </c>
      <c r="BK2538" s="51">
        <v>10.3</v>
      </c>
      <c r="BO2538" s="51">
        <v>0.06</v>
      </c>
      <c r="BQ2538" s="51">
        <v>0.16</v>
      </c>
      <c r="BS2538" s="51">
        <v>4.63</v>
      </c>
      <c r="BY2538" s="51">
        <v>8.59</v>
      </c>
      <c r="CA2538" s="51">
        <v>3.34</v>
      </c>
      <c r="CC2538" s="51">
        <v>1.46</v>
      </c>
      <c r="CE2538" s="51">
        <v>0.28000000000000003</v>
      </c>
      <c r="DI2538" s="51">
        <f t="shared" si="1135"/>
        <v>100.5</v>
      </c>
      <c r="DJ2538" s="77"/>
      <c r="DO2538" s="348">
        <v>8.5</v>
      </c>
      <c r="DU2538" s="52"/>
      <c r="DX2538" s="75" t="e">
        <f t="shared" si="1111"/>
        <v>#DIV/0!</v>
      </c>
      <c r="DY2538" s="51" t="e">
        <f t="shared" si="1112"/>
        <v>#DIV/0!</v>
      </c>
      <c r="DZ2538" s="75" t="e">
        <f t="shared" si="1113"/>
        <v>#DIV/0!</v>
      </c>
      <c r="EA2538" s="51" t="e">
        <f t="shared" si="1114"/>
        <v>#DIV/0!</v>
      </c>
      <c r="EB2538" s="75" t="e">
        <f t="shared" si="1115"/>
        <v>#DIV/0!</v>
      </c>
      <c r="EC2538" s="51" t="e">
        <f t="shared" si="1116"/>
        <v>#DIV/0!</v>
      </c>
      <c r="ED2538" s="75" t="e">
        <f t="shared" si="1117"/>
        <v>#DIV/0!</v>
      </c>
      <c r="EE2538" s="51" t="e">
        <f t="shared" si="1118"/>
        <v>#DIV/0!</v>
      </c>
      <c r="EF2538" s="75" t="e">
        <f t="shared" si="1119"/>
        <v>#DIV/0!</v>
      </c>
      <c r="EG2538" s="51" t="e">
        <f t="shared" si="1120"/>
        <v>#DIV/0!</v>
      </c>
      <c r="EH2538" s="75" t="e">
        <f t="shared" si="1121"/>
        <v>#DIV/0!</v>
      </c>
      <c r="EI2538" s="51" t="e">
        <f t="shared" si="1122"/>
        <v>#DIV/0!</v>
      </c>
      <c r="EJ2538" s="75" t="e">
        <f t="shared" si="1123"/>
        <v>#DIV/0!</v>
      </c>
      <c r="EK2538" s="51" t="e">
        <f t="shared" si="1124"/>
        <v>#DIV/0!</v>
      </c>
      <c r="EL2538" s="75" t="e">
        <f t="shared" si="1125"/>
        <v>#DIV/0!</v>
      </c>
      <c r="EM2538" s="51" t="e">
        <f t="shared" si="1126"/>
        <v>#DIV/0!</v>
      </c>
      <c r="EN2538" s="75" t="e">
        <f t="shared" si="1127"/>
        <v>#DIV/0!</v>
      </c>
      <c r="EO2538" s="51" t="e">
        <f t="shared" si="1128"/>
        <v>#DIV/0!</v>
      </c>
      <c r="EP2538" s="75" t="e">
        <f t="shared" si="1129"/>
        <v>#DIV/0!</v>
      </c>
      <c r="EQ2538" s="51" t="e">
        <f t="shared" si="1130"/>
        <v>#DIV/0!</v>
      </c>
      <c r="ER2538" s="51" t="e">
        <f t="shared" si="1131"/>
        <v>#DIV/0!</v>
      </c>
      <c r="ES2538" s="51" t="e">
        <f t="shared" si="1132"/>
        <v>#DIV/0!</v>
      </c>
    </row>
    <row r="2539" spans="1:149" s="43" customFormat="1" ht="14.65" thickBot="1" x14ac:dyDescent="0.5">
      <c r="A2539" s="43" t="s">
        <v>3873</v>
      </c>
      <c r="B2539" s="86" t="s">
        <v>922</v>
      </c>
      <c r="C2539" s="43" t="s">
        <v>3648</v>
      </c>
      <c r="D2539" s="43" t="s">
        <v>3876</v>
      </c>
      <c r="F2539" s="43" t="s">
        <v>2188</v>
      </c>
      <c r="G2539" s="43" t="s">
        <v>3877</v>
      </c>
      <c r="J2539" s="298">
        <v>1000</v>
      </c>
      <c r="L2539" s="298">
        <v>1200</v>
      </c>
      <c r="P2539" s="90" t="s">
        <v>1374</v>
      </c>
      <c r="Q2539" s="123"/>
      <c r="R2539" s="123"/>
      <c r="S2539" s="134"/>
      <c r="AA2539" s="170">
        <v>1</v>
      </c>
      <c r="AB2539" s="171"/>
      <c r="AC2539" s="171">
        <v>0</v>
      </c>
      <c r="AE2539" s="315"/>
      <c r="AG2539" s="171"/>
      <c r="AQ2539" s="86" t="s">
        <v>824</v>
      </c>
      <c r="AR2539" s="58">
        <v>1.839</v>
      </c>
      <c r="AS2539" s="58"/>
      <c r="AT2539" s="91"/>
      <c r="AU2539" s="277">
        <v>10000</v>
      </c>
      <c r="AV2539" s="277"/>
      <c r="AW2539" s="277">
        <v>18390</v>
      </c>
      <c r="AX2539" s="259"/>
      <c r="AY2539" s="277"/>
      <c r="AZ2539" s="259"/>
      <c r="BA2539" s="86"/>
      <c r="BB2539" s="85" t="s">
        <v>3412</v>
      </c>
      <c r="BC2539" s="86"/>
      <c r="BD2539" s="59">
        <f t="shared" si="1134"/>
        <v>45.671999999999997</v>
      </c>
      <c r="BE2539" s="43">
        <v>52.8</v>
      </c>
      <c r="BG2539" s="43">
        <v>1.38</v>
      </c>
      <c r="BI2539" s="43">
        <v>17.5</v>
      </c>
      <c r="BK2539" s="43">
        <v>10.3</v>
      </c>
      <c r="BO2539" s="43">
        <v>0.06</v>
      </c>
      <c r="BQ2539" s="43">
        <v>0.16</v>
      </c>
      <c r="BS2539" s="43">
        <v>4.63</v>
      </c>
      <c r="BY2539" s="43">
        <v>8.59</v>
      </c>
      <c r="CA2539" s="43">
        <v>3.34</v>
      </c>
      <c r="CC2539" s="43">
        <v>1.46</v>
      </c>
      <c r="CE2539" s="43">
        <v>0.28000000000000003</v>
      </c>
      <c r="DI2539" s="43">
        <f t="shared" si="1135"/>
        <v>100.5</v>
      </c>
      <c r="DJ2539" s="91"/>
      <c r="DO2539" s="349">
        <v>14</v>
      </c>
      <c r="DQ2539" s="347"/>
      <c r="DS2539" s="308"/>
      <c r="DU2539" s="59"/>
      <c r="DW2539" s="86"/>
      <c r="DX2539" s="298" t="e">
        <f t="shared" si="1111"/>
        <v>#DIV/0!</v>
      </c>
      <c r="DY2539" s="43" t="e">
        <f t="shared" si="1112"/>
        <v>#DIV/0!</v>
      </c>
      <c r="DZ2539" s="298" t="e">
        <f t="shared" si="1113"/>
        <v>#DIV/0!</v>
      </c>
      <c r="EA2539" s="43" t="e">
        <f t="shared" si="1114"/>
        <v>#DIV/0!</v>
      </c>
      <c r="EB2539" s="298" t="e">
        <f t="shared" si="1115"/>
        <v>#DIV/0!</v>
      </c>
      <c r="EC2539" s="43" t="e">
        <f t="shared" si="1116"/>
        <v>#DIV/0!</v>
      </c>
      <c r="ED2539" s="298" t="e">
        <f t="shared" si="1117"/>
        <v>#DIV/0!</v>
      </c>
      <c r="EE2539" s="43" t="e">
        <f t="shared" si="1118"/>
        <v>#DIV/0!</v>
      </c>
      <c r="EF2539" s="298" t="e">
        <f t="shared" si="1119"/>
        <v>#DIV/0!</v>
      </c>
      <c r="EG2539" s="43" t="e">
        <f t="shared" si="1120"/>
        <v>#DIV/0!</v>
      </c>
      <c r="EH2539" s="298" t="e">
        <f t="shared" si="1121"/>
        <v>#DIV/0!</v>
      </c>
      <c r="EI2539" s="43" t="e">
        <f t="shared" si="1122"/>
        <v>#DIV/0!</v>
      </c>
      <c r="EJ2539" s="298" t="e">
        <f t="shared" si="1123"/>
        <v>#DIV/0!</v>
      </c>
      <c r="EK2539" s="43" t="e">
        <f t="shared" si="1124"/>
        <v>#DIV/0!</v>
      </c>
      <c r="EL2539" s="298" t="e">
        <f t="shared" si="1125"/>
        <v>#DIV/0!</v>
      </c>
      <c r="EM2539" s="43" t="e">
        <f t="shared" si="1126"/>
        <v>#DIV/0!</v>
      </c>
      <c r="EN2539" s="298" t="e">
        <f t="shared" si="1127"/>
        <v>#DIV/0!</v>
      </c>
      <c r="EO2539" s="43" t="e">
        <f t="shared" si="1128"/>
        <v>#DIV/0!</v>
      </c>
      <c r="EP2539" s="298" t="e">
        <f t="shared" si="1129"/>
        <v>#DIV/0!</v>
      </c>
      <c r="EQ2539" s="43" t="e">
        <f t="shared" si="1130"/>
        <v>#DIV/0!</v>
      </c>
      <c r="ER2539" s="43" t="e">
        <f t="shared" si="1131"/>
        <v>#DIV/0!</v>
      </c>
      <c r="ES2539" s="43" t="e">
        <f t="shared" si="1132"/>
        <v>#DIV/0!</v>
      </c>
    </row>
    <row r="2540" spans="1:149" s="77" customFormat="1" x14ac:dyDescent="0.45">
      <c r="A2540" s="77" t="s">
        <v>5149</v>
      </c>
      <c r="B2540" s="178"/>
      <c r="C2540" s="77" t="s">
        <v>3648</v>
      </c>
      <c r="D2540" s="77" t="s">
        <v>5151</v>
      </c>
      <c r="E2540" s="77" t="s">
        <v>637</v>
      </c>
      <c r="F2540" s="77" t="s">
        <v>2719</v>
      </c>
      <c r="G2540" s="77" t="s">
        <v>3877</v>
      </c>
      <c r="H2540" s="77" t="s">
        <v>1100</v>
      </c>
      <c r="J2540" s="310">
        <v>101.32738879319081</v>
      </c>
      <c r="K2540" s="77">
        <v>2</v>
      </c>
      <c r="L2540" s="304">
        <v>1200</v>
      </c>
      <c r="M2540" s="77">
        <v>10</v>
      </c>
      <c r="P2540" s="72" t="s">
        <v>1374</v>
      </c>
      <c r="Q2540" s="125"/>
      <c r="R2540" s="125"/>
      <c r="S2540" s="116"/>
      <c r="U2540" s="77">
        <v>7.52</v>
      </c>
      <c r="W2540" s="77">
        <v>16.64</v>
      </c>
      <c r="AA2540" s="192">
        <f>(W2540/18.02)/((U2540/44.01)+(W2540/18.02))</f>
        <v>0.84385266907326362</v>
      </c>
      <c r="AB2540" s="168"/>
      <c r="AC2540" s="192">
        <f>1-AA2540</f>
        <v>0.15614733092673638</v>
      </c>
      <c r="AE2540" s="327"/>
      <c r="AG2540" s="168"/>
      <c r="AP2540" s="66"/>
      <c r="AQ2540" s="178" t="s">
        <v>824</v>
      </c>
      <c r="AR2540" s="66">
        <v>0.99019999999999997</v>
      </c>
      <c r="AS2540" s="66">
        <v>1.264</v>
      </c>
      <c r="AU2540" s="276">
        <v>855.05387483358368</v>
      </c>
      <c r="AV2540" s="276">
        <v>158.22001309832444</v>
      </c>
      <c r="AW2540" s="276">
        <v>846.67434686021454</v>
      </c>
      <c r="AX2540" s="95">
        <v>17.97978350704842</v>
      </c>
      <c r="AY2540" s="276">
        <v>199.99009655628211</v>
      </c>
      <c r="AZ2540" s="95">
        <v>4.4251108870383877</v>
      </c>
      <c r="BA2540" s="178"/>
      <c r="BB2540" s="98" t="s">
        <v>722</v>
      </c>
      <c r="BC2540" s="178"/>
      <c r="BD2540" s="96">
        <v>75.84</v>
      </c>
      <c r="DL2540" s="77" t="s">
        <v>5152</v>
      </c>
      <c r="DO2540" s="348">
        <v>3.33</v>
      </c>
      <c r="DQ2540" s="348">
        <v>0.23</v>
      </c>
      <c r="DS2540" s="246"/>
      <c r="DU2540" s="96"/>
      <c r="DW2540" s="178"/>
      <c r="DX2540" s="304" t="e">
        <f t="shared" si="1111"/>
        <v>#DIV/0!</v>
      </c>
      <c r="DY2540" s="77" t="e">
        <f t="shared" si="1112"/>
        <v>#DIV/0!</v>
      </c>
      <c r="DZ2540" s="304" t="e">
        <f t="shared" si="1113"/>
        <v>#DIV/0!</v>
      </c>
      <c r="EA2540" s="77" t="e">
        <f t="shared" si="1114"/>
        <v>#DIV/0!</v>
      </c>
      <c r="EB2540" s="304" t="e">
        <f t="shared" si="1115"/>
        <v>#DIV/0!</v>
      </c>
      <c r="EC2540" s="77" t="e">
        <f t="shared" si="1116"/>
        <v>#DIV/0!</v>
      </c>
      <c r="ED2540" s="304" t="e">
        <f t="shared" si="1117"/>
        <v>#DIV/0!</v>
      </c>
      <c r="EE2540" s="77" t="e">
        <f t="shared" si="1118"/>
        <v>#DIV/0!</v>
      </c>
      <c r="EF2540" s="304" t="e">
        <f t="shared" si="1119"/>
        <v>#DIV/0!</v>
      </c>
      <c r="EG2540" s="77" t="e">
        <f t="shared" si="1120"/>
        <v>#DIV/0!</v>
      </c>
      <c r="EH2540" s="304" t="e">
        <f t="shared" si="1121"/>
        <v>#DIV/0!</v>
      </c>
      <c r="EI2540" s="77" t="e">
        <f t="shared" si="1122"/>
        <v>#DIV/0!</v>
      </c>
      <c r="EJ2540" s="304" t="e">
        <f t="shared" si="1123"/>
        <v>#DIV/0!</v>
      </c>
      <c r="EK2540" s="77" t="e">
        <f t="shared" si="1124"/>
        <v>#DIV/0!</v>
      </c>
      <c r="EL2540" s="304" t="e">
        <f t="shared" si="1125"/>
        <v>#DIV/0!</v>
      </c>
      <c r="EM2540" s="77" t="e">
        <f t="shared" si="1126"/>
        <v>#DIV/0!</v>
      </c>
      <c r="EN2540" s="304" t="e">
        <f t="shared" si="1127"/>
        <v>#DIV/0!</v>
      </c>
      <c r="EO2540" s="77" t="e">
        <f t="shared" si="1128"/>
        <v>#DIV/0!</v>
      </c>
      <c r="EP2540" s="304" t="e">
        <f t="shared" si="1129"/>
        <v>#DIV/0!</v>
      </c>
      <c r="EQ2540" s="77" t="e">
        <f t="shared" si="1130"/>
        <v>#DIV/0!</v>
      </c>
      <c r="ER2540" s="77" t="e">
        <f t="shared" si="1131"/>
        <v>#DIV/0!</v>
      </c>
      <c r="ES2540" s="77" t="e">
        <f t="shared" si="1132"/>
        <v>#DIV/0!</v>
      </c>
    </row>
    <row r="2541" spans="1:149" s="77" customFormat="1" x14ac:dyDescent="0.45">
      <c r="A2541" s="77" t="s">
        <v>5149</v>
      </c>
      <c r="B2541" s="178"/>
      <c r="C2541" s="77" t="s">
        <v>3648</v>
      </c>
      <c r="D2541" s="77" t="s">
        <v>5151</v>
      </c>
      <c r="E2541" s="77" t="s">
        <v>637</v>
      </c>
      <c r="F2541" s="77" t="s">
        <v>2720</v>
      </c>
      <c r="G2541" s="77" t="s">
        <v>3877</v>
      </c>
      <c r="H2541" s="77" t="s">
        <v>1100</v>
      </c>
      <c r="J2541" s="310">
        <v>101.32738879319081</v>
      </c>
      <c r="K2541" s="77">
        <v>2</v>
      </c>
      <c r="L2541" s="304">
        <v>1200</v>
      </c>
      <c r="M2541" s="77">
        <v>10</v>
      </c>
      <c r="P2541" s="72" t="s">
        <v>1374</v>
      </c>
      <c r="Q2541" s="125"/>
      <c r="R2541" s="125"/>
      <c r="S2541" s="116"/>
      <c r="U2541" s="77">
        <v>7.82</v>
      </c>
      <c r="W2541" s="77">
        <v>15.4</v>
      </c>
      <c r="AA2541" s="192">
        <f t="shared" ref="AA2541:AA2561" si="1136">(W2541/18.02)/((U2541/44.01)+(W2541/18.02))</f>
        <v>0.82787163185575041</v>
      </c>
      <c r="AB2541" s="168"/>
      <c r="AC2541" s="192">
        <f t="shared" ref="AC2541:AC2561" si="1137">1-AA2541</f>
        <v>0.17212836814424959</v>
      </c>
      <c r="AE2541" s="327"/>
      <c r="AG2541" s="168"/>
      <c r="AP2541" s="66"/>
      <c r="AQ2541" s="178" t="s">
        <v>824</v>
      </c>
      <c r="AR2541" s="66">
        <v>0.99019999999999997</v>
      </c>
      <c r="AS2541" s="66">
        <v>1.264</v>
      </c>
      <c r="AU2541" s="276">
        <v>838.86070711900959</v>
      </c>
      <c r="AV2541" s="276">
        <v>174.41318081289859</v>
      </c>
      <c r="AW2541" s="276">
        <v>830.63987218924331</v>
      </c>
      <c r="AX2541" s="95">
        <v>17.639279056544602</v>
      </c>
      <c r="AY2541" s="276">
        <v>220.45826054750381</v>
      </c>
      <c r="AZ2541" s="95">
        <v>4.8780027895619336</v>
      </c>
      <c r="BA2541" s="178"/>
      <c r="BB2541" s="98" t="s">
        <v>722</v>
      </c>
      <c r="BC2541" s="178"/>
      <c r="BD2541" s="96">
        <v>76.78</v>
      </c>
      <c r="DL2541" s="77" t="s">
        <v>5152</v>
      </c>
      <c r="DO2541" s="348">
        <v>3.36</v>
      </c>
      <c r="DQ2541" s="348">
        <v>0.19</v>
      </c>
      <c r="DS2541" s="246"/>
      <c r="DU2541" s="96"/>
      <c r="DW2541" s="178"/>
      <c r="DX2541" s="304" t="e">
        <f t="shared" si="1111"/>
        <v>#DIV/0!</v>
      </c>
      <c r="DY2541" s="77" t="e">
        <f t="shared" si="1112"/>
        <v>#DIV/0!</v>
      </c>
      <c r="DZ2541" s="304" t="e">
        <f t="shared" si="1113"/>
        <v>#DIV/0!</v>
      </c>
      <c r="EA2541" s="77" t="e">
        <f t="shared" si="1114"/>
        <v>#DIV/0!</v>
      </c>
      <c r="EB2541" s="304" t="e">
        <f t="shared" si="1115"/>
        <v>#DIV/0!</v>
      </c>
      <c r="EC2541" s="77" t="e">
        <f t="shared" si="1116"/>
        <v>#DIV/0!</v>
      </c>
      <c r="ED2541" s="304" t="e">
        <f t="shared" si="1117"/>
        <v>#DIV/0!</v>
      </c>
      <c r="EE2541" s="77" t="e">
        <f t="shared" si="1118"/>
        <v>#DIV/0!</v>
      </c>
      <c r="EF2541" s="304" t="e">
        <f t="shared" si="1119"/>
        <v>#DIV/0!</v>
      </c>
      <c r="EG2541" s="77" t="e">
        <f t="shared" si="1120"/>
        <v>#DIV/0!</v>
      </c>
      <c r="EH2541" s="304" t="e">
        <f t="shared" si="1121"/>
        <v>#DIV/0!</v>
      </c>
      <c r="EI2541" s="77" t="e">
        <f t="shared" si="1122"/>
        <v>#DIV/0!</v>
      </c>
      <c r="EJ2541" s="304" t="e">
        <f t="shared" si="1123"/>
        <v>#DIV/0!</v>
      </c>
      <c r="EK2541" s="77" t="e">
        <f t="shared" si="1124"/>
        <v>#DIV/0!</v>
      </c>
      <c r="EL2541" s="304" t="e">
        <f t="shared" si="1125"/>
        <v>#DIV/0!</v>
      </c>
      <c r="EM2541" s="77" t="e">
        <f t="shared" si="1126"/>
        <v>#DIV/0!</v>
      </c>
      <c r="EN2541" s="304" t="e">
        <f t="shared" si="1127"/>
        <v>#DIV/0!</v>
      </c>
      <c r="EO2541" s="77" t="e">
        <f t="shared" si="1128"/>
        <v>#DIV/0!</v>
      </c>
      <c r="EP2541" s="304" t="e">
        <f t="shared" si="1129"/>
        <v>#DIV/0!</v>
      </c>
      <c r="EQ2541" s="77" t="e">
        <f t="shared" si="1130"/>
        <v>#DIV/0!</v>
      </c>
      <c r="ER2541" s="77" t="e">
        <f t="shared" si="1131"/>
        <v>#DIV/0!</v>
      </c>
      <c r="ES2541" s="77" t="e">
        <f t="shared" si="1132"/>
        <v>#DIV/0!</v>
      </c>
    </row>
    <row r="2542" spans="1:149" s="77" customFormat="1" x14ac:dyDescent="0.45">
      <c r="A2542" s="77" t="s">
        <v>5149</v>
      </c>
      <c r="B2542" s="178"/>
      <c r="C2542" s="77" t="s">
        <v>3648</v>
      </c>
      <c r="D2542" s="77" t="s">
        <v>5151</v>
      </c>
      <c r="E2542" s="77" t="s">
        <v>637</v>
      </c>
      <c r="F2542" s="77" t="s">
        <v>2721</v>
      </c>
      <c r="G2542" s="77" t="s">
        <v>3877</v>
      </c>
      <c r="H2542" s="77" t="s">
        <v>1100</v>
      </c>
      <c r="J2542" s="310">
        <v>101.32738879319081</v>
      </c>
      <c r="K2542" s="77">
        <v>2</v>
      </c>
      <c r="L2542" s="304">
        <v>1200</v>
      </c>
      <c r="M2542" s="77">
        <v>10</v>
      </c>
      <c r="P2542" s="72" t="s">
        <v>1374</v>
      </c>
      <c r="Q2542" s="125"/>
      <c r="R2542" s="125"/>
      <c r="S2542" s="116"/>
      <c r="U2542" s="77">
        <v>12.84</v>
      </c>
      <c r="W2542" s="77">
        <v>5.33</v>
      </c>
      <c r="AA2542" s="192">
        <f t="shared" si="1136"/>
        <v>0.50343008832920089</v>
      </c>
      <c r="AB2542" s="168"/>
      <c r="AC2542" s="192">
        <f t="shared" si="1137"/>
        <v>0.49656991167079911</v>
      </c>
      <c r="AE2542" s="327"/>
      <c r="AG2542" s="168"/>
      <c r="AP2542" s="66"/>
      <c r="AQ2542" s="178" t="s">
        <v>824</v>
      </c>
      <c r="AR2542" s="66">
        <v>0.99319999999999997</v>
      </c>
      <c r="AS2542" s="66">
        <v>1.2589999999999999</v>
      </c>
      <c r="AU2542" s="276">
        <v>510.11256290323331</v>
      </c>
      <c r="AV2542" s="276">
        <v>503.16132502867481</v>
      </c>
      <c r="AW2542" s="276">
        <v>506.64379747549128</v>
      </c>
      <c r="AX2542" s="95">
        <v>10.769271607927008</v>
      </c>
      <c r="AY2542" s="276">
        <v>633.48010821110154</v>
      </c>
      <c r="AZ2542" s="95">
        <v>14.01679269042358</v>
      </c>
      <c r="BA2542" s="178"/>
      <c r="BB2542" s="98" t="s">
        <v>722</v>
      </c>
      <c r="BC2542" s="178"/>
      <c r="BD2542" s="96">
        <v>81.83</v>
      </c>
      <c r="DL2542" s="77" t="s">
        <v>5152</v>
      </c>
      <c r="DO2542" s="348">
        <v>2.3199999999999998</v>
      </c>
      <c r="DQ2542" s="348">
        <v>0.39</v>
      </c>
      <c r="DS2542" s="246"/>
      <c r="DU2542" s="96"/>
      <c r="DW2542" s="178"/>
      <c r="DX2542" s="304" t="e">
        <f t="shared" si="1111"/>
        <v>#DIV/0!</v>
      </c>
      <c r="DY2542" s="77" t="e">
        <f t="shared" si="1112"/>
        <v>#DIV/0!</v>
      </c>
      <c r="DZ2542" s="304" t="e">
        <f t="shared" si="1113"/>
        <v>#DIV/0!</v>
      </c>
      <c r="EA2542" s="77" t="e">
        <f t="shared" si="1114"/>
        <v>#DIV/0!</v>
      </c>
      <c r="EB2542" s="304" t="e">
        <f t="shared" si="1115"/>
        <v>#DIV/0!</v>
      </c>
      <c r="EC2542" s="77" t="e">
        <f t="shared" si="1116"/>
        <v>#DIV/0!</v>
      </c>
      <c r="ED2542" s="304" t="e">
        <f t="shared" si="1117"/>
        <v>#DIV/0!</v>
      </c>
      <c r="EE2542" s="77" t="e">
        <f t="shared" si="1118"/>
        <v>#DIV/0!</v>
      </c>
      <c r="EF2542" s="304" t="e">
        <f t="shared" si="1119"/>
        <v>#DIV/0!</v>
      </c>
      <c r="EG2542" s="77" t="e">
        <f t="shared" si="1120"/>
        <v>#DIV/0!</v>
      </c>
      <c r="EH2542" s="304" t="e">
        <f t="shared" si="1121"/>
        <v>#DIV/0!</v>
      </c>
      <c r="EI2542" s="77" t="e">
        <f t="shared" si="1122"/>
        <v>#DIV/0!</v>
      </c>
      <c r="EJ2542" s="304" t="e">
        <f t="shared" si="1123"/>
        <v>#DIV/0!</v>
      </c>
      <c r="EK2542" s="77" t="e">
        <f t="shared" si="1124"/>
        <v>#DIV/0!</v>
      </c>
      <c r="EL2542" s="304" t="e">
        <f t="shared" si="1125"/>
        <v>#DIV/0!</v>
      </c>
      <c r="EM2542" s="77" t="e">
        <f t="shared" si="1126"/>
        <v>#DIV/0!</v>
      </c>
      <c r="EN2542" s="304" t="e">
        <f t="shared" si="1127"/>
        <v>#DIV/0!</v>
      </c>
      <c r="EO2542" s="77" t="e">
        <f t="shared" si="1128"/>
        <v>#DIV/0!</v>
      </c>
      <c r="EP2542" s="304" t="e">
        <f t="shared" si="1129"/>
        <v>#DIV/0!</v>
      </c>
      <c r="EQ2542" s="77" t="e">
        <f t="shared" si="1130"/>
        <v>#DIV/0!</v>
      </c>
      <c r="ER2542" s="77" t="e">
        <f t="shared" si="1131"/>
        <v>#DIV/0!</v>
      </c>
      <c r="ES2542" s="77" t="e">
        <f t="shared" si="1132"/>
        <v>#DIV/0!</v>
      </c>
    </row>
    <row r="2543" spans="1:149" s="77" customFormat="1" x14ac:dyDescent="0.45">
      <c r="A2543" s="77" t="s">
        <v>5149</v>
      </c>
      <c r="B2543" s="178"/>
      <c r="C2543" s="77" t="s">
        <v>3648</v>
      </c>
      <c r="D2543" s="77" t="s">
        <v>5151</v>
      </c>
      <c r="E2543" s="77" t="s">
        <v>637</v>
      </c>
      <c r="F2543" s="77" t="s">
        <v>2722</v>
      </c>
      <c r="G2543" s="77" t="s">
        <v>3877</v>
      </c>
      <c r="H2543" s="77" t="s">
        <v>1100</v>
      </c>
      <c r="J2543" s="310">
        <v>101.32738879319081</v>
      </c>
      <c r="K2543" s="77">
        <v>2</v>
      </c>
      <c r="L2543" s="304">
        <v>1200</v>
      </c>
      <c r="M2543" s="77">
        <v>10</v>
      </c>
      <c r="P2543" s="72" t="s">
        <v>1374</v>
      </c>
      <c r="Q2543" s="125"/>
      <c r="R2543" s="125"/>
      <c r="S2543" s="116"/>
      <c r="U2543" s="77">
        <v>12.83</v>
      </c>
      <c r="W2543" s="77">
        <v>5.23</v>
      </c>
      <c r="AA2543" s="192">
        <f t="shared" si="1136"/>
        <v>0.49888993384686309</v>
      </c>
      <c r="AB2543" s="168"/>
      <c r="AC2543" s="192">
        <f t="shared" si="1137"/>
        <v>0.50111006615313691</v>
      </c>
      <c r="AE2543" s="327"/>
      <c r="AG2543" s="168"/>
      <c r="AP2543" s="66"/>
      <c r="AQ2543" s="178" t="s">
        <v>824</v>
      </c>
      <c r="AR2543" s="66">
        <v>0.99319999999999997</v>
      </c>
      <c r="AS2543" s="66">
        <v>1.2589999999999999</v>
      </c>
      <c r="AU2543" s="276">
        <v>505.51214291910338</v>
      </c>
      <c r="AV2543" s="276">
        <v>507.76174501280474</v>
      </c>
      <c r="AW2543" s="276">
        <v>502.07466034725348</v>
      </c>
      <c r="AX2543" s="95">
        <v>10.67214956874871</v>
      </c>
      <c r="AY2543" s="276">
        <v>639.27203697112111</v>
      </c>
      <c r="AZ2543" s="95">
        <v>14.144948671415872</v>
      </c>
      <c r="BA2543" s="178"/>
      <c r="BB2543" s="98" t="s">
        <v>722</v>
      </c>
      <c r="BC2543" s="178"/>
      <c r="BD2543" s="96">
        <v>81.94</v>
      </c>
      <c r="DL2543" s="77" t="s">
        <v>5152</v>
      </c>
      <c r="DO2543" s="348">
        <v>2.39</v>
      </c>
      <c r="DQ2543" s="348">
        <v>0.19</v>
      </c>
      <c r="DS2543" s="246"/>
      <c r="DU2543" s="96"/>
      <c r="DW2543" s="178"/>
      <c r="DX2543" s="304" t="e">
        <f t="shared" si="1111"/>
        <v>#DIV/0!</v>
      </c>
      <c r="DY2543" s="77" t="e">
        <f t="shared" si="1112"/>
        <v>#DIV/0!</v>
      </c>
      <c r="DZ2543" s="304" t="e">
        <f t="shared" si="1113"/>
        <v>#DIV/0!</v>
      </c>
      <c r="EA2543" s="77" t="e">
        <f t="shared" si="1114"/>
        <v>#DIV/0!</v>
      </c>
      <c r="EB2543" s="304" t="e">
        <f t="shared" si="1115"/>
        <v>#DIV/0!</v>
      </c>
      <c r="EC2543" s="77" t="e">
        <f t="shared" si="1116"/>
        <v>#DIV/0!</v>
      </c>
      <c r="ED2543" s="304" t="e">
        <f t="shared" si="1117"/>
        <v>#DIV/0!</v>
      </c>
      <c r="EE2543" s="77" t="e">
        <f t="shared" si="1118"/>
        <v>#DIV/0!</v>
      </c>
      <c r="EF2543" s="304" t="e">
        <f t="shared" si="1119"/>
        <v>#DIV/0!</v>
      </c>
      <c r="EG2543" s="77" t="e">
        <f t="shared" si="1120"/>
        <v>#DIV/0!</v>
      </c>
      <c r="EH2543" s="304" t="e">
        <f t="shared" si="1121"/>
        <v>#DIV/0!</v>
      </c>
      <c r="EI2543" s="77" t="e">
        <f t="shared" si="1122"/>
        <v>#DIV/0!</v>
      </c>
      <c r="EJ2543" s="304" t="e">
        <f t="shared" si="1123"/>
        <v>#DIV/0!</v>
      </c>
      <c r="EK2543" s="77" t="e">
        <f t="shared" si="1124"/>
        <v>#DIV/0!</v>
      </c>
      <c r="EL2543" s="304" t="e">
        <f t="shared" si="1125"/>
        <v>#DIV/0!</v>
      </c>
      <c r="EM2543" s="77" t="e">
        <f t="shared" si="1126"/>
        <v>#DIV/0!</v>
      </c>
      <c r="EN2543" s="304" t="e">
        <f t="shared" si="1127"/>
        <v>#DIV/0!</v>
      </c>
      <c r="EO2543" s="77" t="e">
        <f t="shared" si="1128"/>
        <v>#DIV/0!</v>
      </c>
      <c r="EP2543" s="304" t="e">
        <f t="shared" si="1129"/>
        <v>#DIV/0!</v>
      </c>
      <c r="EQ2543" s="77" t="e">
        <f t="shared" si="1130"/>
        <v>#DIV/0!</v>
      </c>
      <c r="ER2543" s="77" t="e">
        <f t="shared" si="1131"/>
        <v>#DIV/0!</v>
      </c>
      <c r="ES2543" s="77" t="e">
        <f t="shared" si="1132"/>
        <v>#DIV/0!</v>
      </c>
    </row>
    <row r="2544" spans="1:149" s="77" customFormat="1" x14ac:dyDescent="0.45">
      <c r="A2544" s="77" t="s">
        <v>5149</v>
      </c>
      <c r="B2544" s="178"/>
      <c r="C2544" s="77" t="s">
        <v>3648</v>
      </c>
      <c r="D2544" s="77" t="s">
        <v>5151</v>
      </c>
      <c r="E2544" s="77" t="s">
        <v>637</v>
      </c>
      <c r="F2544" s="77" t="s">
        <v>2723</v>
      </c>
      <c r="G2544" s="77" t="s">
        <v>3877</v>
      </c>
      <c r="H2544" s="77" t="s">
        <v>1100</v>
      </c>
      <c r="J2544" s="310">
        <v>303.98216637957239</v>
      </c>
      <c r="K2544" s="77">
        <v>2</v>
      </c>
      <c r="L2544" s="304">
        <v>1200</v>
      </c>
      <c r="M2544" s="77">
        <v>10</v>
      </c>
      <c r="P2544" s="72" t="s">
        <v>1374</v>
      </c>
      <c r="Q2544" s="125"/>
      <c r="R2544" s="125"/>
      <c r="S2544" s="116"/>
      <c r="U2544" s="77">
        <v>7.54</v>
      </c>
      <c r="W2544" s="77">
        <v>14.9</v>
      </c>
      <c r="AA2544" s="192">
        <f t="shared" si="1136"/>
        <v>0.82836356543886347</v>
      </c>
      <c r="AB2544" s="168"/>
      <c r="AC2544" s="192">
        <f t="shared" si="1137"/>
        <v>0.17163643456113653</v>
      </c>
      <c r="AE2544" s="327"/>
      <c r="AG2544" s="168"/>
      <c r="AP2544" s="66"/>
      <c r="AQ2544" s="178" t="s">
        <v>824</v>
      </c>
      <c r="AR2544" s="66">
        <v>1.0489999999999999</v>
      </c>
      <c r="AS2544" s="66">
        <v>2.1539999999999999</v>
      </c>
      <c r="AU2544" s="276">
        <v>2518.0775117201238</v>
      </c>
      <c r="AV2544" s="276">
        <v>521.74415207559991</v>
      </c>
      <c r="AW2544" s="276">
        <v>2641.4633097944097</v>
      </c>
      <c r="AX2544" s="95">
        <v>21.622054067187559</v>
      </c>
      <c r="AY2544" s="276">
        <v>1123.8369035708422</v>
      </c>
      <c r="AZ2544" s="95">
        <v>13.452643528850109</v>
      </c>
      <c r="BA2544" s="178"/>
      <c r="BB2544" s="98" t="s">
        <v>722</v>
      </c>
      <c r="BC2544" s="178"/>
      <c r="BD2544" s="96">
        <v>77.56</v>
      </c>
      <c r="DL2544" s="77" t="s">
        <v>5152</v>
      </c>
      <c r="DO2544" s="348">
        <v>5.94</v>
      </c>
      <c r="DQ2544" s="348">
        <v>0.23</v>
      </c>
      <c r="DS2544" s="246"/>
      <c r="DU2544" s="96"/>
      <c r="DW2544" s="178"/>
      <c r="DX2544" s="304" t="e">
        <f t="shared" si="1111"/>
        <v>#DIV/0!</v>
      </c>
      <c r="DY2544" s="77" t="e">
        <f t="shared" si="1112"/>
        <v>#DIV/0!</v>
      </c>
      <c r="DZ2544" s="304" t="e">
        <f t="shared" si="1113"/>
        <v>#DIV/0!</v>
      </c>
      <c r="EA2544" s="77" t="e">
        <f t="shared" si="1114"/>
        <v>#DIV/0!</v>
      </c>
      <c r="EB2544" s="304" t="e">
        <f t="shared" si="1115"/>
        <v>#DIV/0!</v>
      </c>
      <c r="EC2544" s="77" t="e">
        <f t="shared" si="1116"/>
        <v>#DIV/0!</v>
      </c>
      <c r="ED2544" s="304" t="e">
        <f t="shared" si="1117"/>
        <v>#DIV/0!</v>
      </c>
      <c r="EE2544" s="77" t="e">
        <f t="shared" si="1118"/>
        <v>#DIV/0!</v>
      </c>
      <c r="EF2544" s="304" t="e">
        <f t="shared" si="1119"/>
        <v>#DIV/0!</v>
      </c>
      <c r="EG2544" s="77" t="e">
        <f t="shared" si="1120"/>
        <v>#DIV/0!</v>
      </c>
      <c r="EH2544" s="304" t="e">
        <f t="shared" si="1121"/>
        <v>#DIV/0!</v>
      </c>
      <c r="EI2544" s="77" t="e">
        <f t="shared" si="1122"/>
        <v>#DIV/0!</v>
      </c>
      <c r="EJ2544" s="304" t="e">
        <f t="shared" si="1123"/>
        <v>#DIV/0!</v>
      </c>
      <c r="EK2544" s="77" t="e">
        <f t="shared" si="1124"/>
        <v>#DIV/0!</v>
      </c>
      <c r="EL2544" s="304" t="e">
        <f t="shared" si="1125"/>
        <v>#DIV/0!</v>
      </c>
      <c r="EM2544" s="77" t="e">
        <f t="shared" si="1126"/>
        <v>#DIV/0!</v>
      </c>
      <c r="EN2544" s="304" t="e">
        <f t="shared" si="1127"/>
        <v>#DIV/0!</v>
      </c>
      <c r="EO2544" s="77" t="e">
        <f t="shared" si="1128"/>
        <v>#DIV/0!</v>
      </c>
      <c r="EP2544" s="304" t="e">
        <f t="shared" si="1129"/>
        <v>#DIV/0!</v>
      </c>
      <c r="EQ2544" s="77" t="e">
        <f t="shared" si="1130"/>
        <v>#DIV/0!</v>
      </c>
      <c r="ER2544" s="77" t="e">
        <f t="shared" si="1131"/>
        <v>#DIV/0!</v>
      </c>
      <c r="ES2544" s="77" t="e">
        <f t="shared" si="1132"/>
        <v>#DIV/0!</v>
      </c>
    </row>
    <row r="2545" spans="1:149" s="77" customFormat="1" x14ac:dyDescent="0.45">
      <c r="A2545" s="77" t="s">
        <v>5149</v>
      </c>
      <c r="B2545" s="178"/>
      <c r="C2545" s="77" t="s">
        <v>3648</v>
      </c>
      <c r="D2545" s="77" t="s">
        <v>5151</v>
      </c>
      <c r="E2545" s="77" t="s">
        <v>637</v>
      </c>
      <c r="F2545" s="77" t="s">
        <v>2724</v>
      </c>
      <c r="G2545" s="77" t="s">
        <v>3877</v>
      </c>
      <c r="H2545" s="77" t="s">
        <v>1100</v>
      </c>
      <c r="J2545" s="310">
        <v>303.98216637957239</v>
      </c>
      <c r="K2545" s="77">
        <v>2</v>
      </c>
      <c r="L2545" s="304">
        <v>1200</v>
      </c>
      <c r="M2545" s="77">
        <v>10</v>
      </c>
      <c r="P2545" s="72" t="s">
        <v>1374</v>
      </c>
      <c r="Q2545" s="125"/>
      <c r="R2545" s="125"/>
      <c r="S2545" s="116"/>
      <c r="U2545" s="77">
        <v>7.56</v>
      </c>
      <c r="W2545" s="77">
        <v>15.38</v>
      </c>
      <c r="AA2545" s="192">
        <f t="shared" si="1136"/>
        <v>0.83245558691681898</v>
      </c>
      <c r="AB2545" s="168"/>
      <c r="AC2545" s="192">
        <f t="shared" si="1137"/>
        <v>0.16754441308318102</v>
      </c>
      <c r="AE2545" s="327"/>
      <c r="AG2545" s="168"/>
      <c r="AP2545" s="66"/>
      <c r="AQ2545" s="178" t="s">
        <v>824</v>
      </c>
      <c r="AR2545" s="66">
        <v>1.0489999999999999</v>
      </c>
      <c r="AS2545" s="66">
        <v>2.1539999999999999</v>
      </c>
      <c r="AU2545" s="276">
        <v>2530.5165272575305</v>
      </c>
      <c r="AV2545" s="276">
        <v>509.30513653819338</v>
      </c>
      <c r="AW2545" s="276">
        <v>2654.5118370931491</v>
      </c>
      <c r="AX2545" s="95">
        <v>21.728864546706379</v>
      </c>
      <c r="AY2545" s="276">
        <v>1097.0432641032685</v>
      </c>
      <c r="AZ2545" s="95">
        <v>13.131916135531265</v>
      </c>
      <c r="BA2545" s="178"/>
      <c r="BB2545" s="98" t="s">
        <v>722</v>
      </c>
      <c r="BC2545" s="178"/>
      <c r="BD2545" s="96">
        <v>77.06</v>
      </c>
      <c r="DL2545" s="77" t="s">
        <v>5152</v>
      </c>
      <c r="DO2545" s="348">
        <v>5.82</v>
      </c>
      <c r="DQ2545" s="348">
        <v>0.14000000000000001</v>
      </c>
      <c r="DS2545" s="246"/>
      <c r="DU2545" s="96"/>
      <c r="DW2545" s="178"/>
      <c r="DX2545" s="304" t="e">
        <f t="shared" si="1111"/>
        <v>#DIV/0!</v>
      </c>
      <c r="DY2545" s="77" t="e">
        <f t="shared" si="1112"/>
        <v>#DIV/0!</v>
      </c>
      <c r="DZ2545" s="304" t="e">
        <f t="shared" si="1113"/>
        <v>#DIV/0!</v>
      </c>
      <c r="EA2545" s="77" t="e">
        <f t="shared" si="1114"/>
        <v>#DIV/0!</v>
      </c>
      <c r="EB2545" s="304" t="e">
        <f t="shared" si="1115"/>
        <v>#DIV/0!</v>
      </c>
      <c r="EC2545" s="77" t="e">
        <f t="shared" si="1116"/>
        <v>#DIV/0!</v>
      </c>
      <c r="ED2545" s="304" t="e">
        <f t="shared" si="1117"/>
        <v>#DIV/0!</v>
      </c>
      <c r="EE2545" s="77" t="e">
        <f t="shared" si="1118"/>
        <v>#DIV/0!</v>
      </c>
      <c r="EF2545" s="304" t="e">
        <f t="shared" si="1119"/>
        <v>#DIV/0!</v>
      </c>
      <c r="EG2545" s="77" t="e">
        <f t="shared" si="1120"/>
        <v>#DIV/0!</v>
      </c>
      <c r="EH2545" s="304" t="e">
        <f t="shared" si="1121"/>
        <v>#DIV/0!</v>
      </c>
      <c r="EI2545" s="77" t="e">
        <f t="shared" si="1122"/>
        <v>#DIV/0!</v>
      </c>
      <c r="EJ2545" s="304" t="e">
        <f t="shared" si="1123"/>
        <v>#DIV/0!</v>
      </c>
      <c r="EK2545" s="77" t="e">
        <f t="shared" si="1124"/>
        <v>#DIV/0!</v>
      </c>
      <c r="EL2545" s="304" t="e">
        <f t="shared" si="1125"/>
        <v>#DIV/0!</v>
      </c>
      <c r="EM2545" s="77" t="e">
        <f t="shared" si="1126"/>
        <v>#DIV/0!</v>
      </c>
      <c r="EN2545" s="304" t="e">
        <f t="shared" si="1127"/>
        <v>#DIV/0!</v>
      </c>
      <c r="EO2545" s="77" t="e">
        <f t="shared" si="1128"/>
        <v>#DIV/0!</v>
      </c>
      <c r="EP2545" s="304" t="e">
        <f t="shared" si="1129"/>
        <v>#DIV/0!</v>
      </c>
      <c r="EQ2545" s="77" t="e">
        <f t="shared" si="1130"/>
        <v>#DIV/0!</v>
      </c>
      <c r="ER2545" s="77" t="e">
        <f t="shared" si="1131"/>
        <v>#DIV/0!</v>
      </c>
      <c r="ES2545" s="77" t="e">
        <f t="shared" si="1132"/>
        <v>#DIV/0!</v>
      </c>
    </row>
    <row r="2546" spans="1:149" s="77" customFormat="1" x14ac:dyDescent="0.45">
      <c r="A2546" s="77" t="s">
        <v>5149</v>
      </c>
      <c r="B2546" s="178"/>
      <c r="C2546" s="77" t="s">
        <v>3648</v>
      </c>
      <c r="D2546" s="77" t="s">
        <v>5151</v>
      </c>
      <c r="E2546" s="77" t="s">
        <v>637</v>
      </c>
      <c r="F2546" s="77" t="s">
        <v>2725</v>
      </c>
      <c r="G2546" s="77" t="s">
        <v>3877</v>
      </c>
      <c r="H2546" s="77" t="s">
        <v>1100</v>
      </c>
      <c r="J2546" s="310">
        <v>303.98216637957239</v>
      </c>
      <c r="K2546" s="77">
        <v>2</v>
      </c>
      <c r="L2546" s="304">
        <v>1200</v>
      </c>
      <c r="M2546" s="77">
        <v>10</v>
      </c>
      <c r="P2546" s="72" t="s">
        <v>1374</v>
      </c>
      <c r="Q2546" s="125"/>
      <c r="R2546" s="125"/>
      <c r="S2546" s="116"/>
      <c r="U2546" s="77">
        <v>7.54</v>
      </c>
      <c r="W2546" s="77">
        <v>15.25</v>
      </c>
      <c r="AA2546" s="192">
        <f t="shared" si="1136"/>
        <v>0.83163955737089623</v>
      </c>
      <c r="AB2546" s="168"/>
      <c r="AC2546" s="192">
        <f t="shared" si="1137"/>
        <v>0.16836044262910377</v>
      </c>
      <c r="AE2546" s="327"/>
      <c r="AG2546" s="168"/>
      <c r="AP2546" s="66"/>
      <c r="AQ2546" s="178" t="s">
        <v>824</v>
      </c>
      <c r="AR2546" s="66">
        <v>1.0489999999999999</v>
      </c>
      <c r="AS2546" s="66">
        <v>2.1539999999999999</v>
      </c>
      <c r="AU2546" s="276">
        <v>2528.0359429655373</v>
      </c>
      <c r="AV2546" s="276">
        <v>511.78572083018673</v>
      </c>
      <c r="AW2546" s="276">
        <v>2651.9097041708483</v>
      </c>
      <c r="AX2546" s="95">
        <v>21.707564436828882</v>
      </c>
      <c r="AY2546" s="276">
        <v>1102.3864426682221</v>
      </c>
      <c r="AZ2546" s="95">
        <v>13.195875484362865</v>
      </c>
      <c r="BA2546" s="178"/>
      <c r="BB2546" s="98" t="s">
        <v>722</v>
      </c>
      <c r="BC2546" s="178"/>
      <c r="BD2546" s="96">
        <v>77.209999999999994</v>
      </c>
      <c r="DL2546" s="77" t="s">
        <v>5152</v>
      </c>
      <c r="DO2546" s="348">
        <v>6.21</v>
      </c>
      <c r="DQ2546" s="348">
        <v>0.09</v>
      </c>
      <c r="DS2546" s="246"/>
      <c r="DU2546" s="96"/>
      <c r="DW2546" s="178"/>
      <c r="DX2546" s="304" t="e">
        <f t="shared" si="1111"/>
        <v>#DIV/0!</v>
      </c>
      <c r="DY2546" s="77" t="e">
        <f t="shared" si="1112"/>
        <v>#DIV/0!</v>
      </c>
      <c r="DZ2546" s="304" t="e">
        <f t="shared" si="1113"/>
        <v>#DIV/0!</v>
      </c>
      <c r="EA2546" s="77" t="e">
        <f t="shared" si="1114"/>
        <v>#DIV/0!</v>
      </c>
      <c r="EB2546" s="304" t="e">
        <f t="shared" si="1115"/>
        <v>#DIV/0!</v>
      </c>
      <c r="EC2546" s="77" t="e">
        <f t="shared" si="1116"/>
        <v>#DIV/0!</v>
      </c>
      <c r="ED2546" s="304" t="e">
        <f t="shared" si="1117"/>
        <v>#DIV/0!</v>
      </c>
      <c r="EE2546" s="77" t="e">
        <f t="shared" si="1118"/>
        <v>#DIV/0!</v>
      </c>
      <c r="EF2546" s="304" t="e">
        <f t="shared" si="1119"/>
        <v>#DIV/0!</v>
      </c>
      <c r="EG2546" s="77" t="e">
        <f t="shared" si="1120"/>
        <v>#DIV/0!</v>
      </c>
      <c r="EH2546" s="304" t="e">
        <f t="shared" si="1121"/>
        <v>#DIV/0!</v>
      </c>
      <c r="EI2546" s="77" t="e">
        <f t="shared" si="1122"/>
        <v>#DIV/0!</v>
      </c>
      <c r="EJ2546" s="304" t="e">
        <f t="shared" si="1123"/>
        <v>#DIV/0!</v>
      </c>
      <c r="EK2546" s="77" t="e">
        <f t="shared" si="1124"/>
        <v>#DIV/0!</v>
      </c>
      <c r="EL2546" s="304" t="e">
        <f t="shared" si="1125"/>
        <v>#DIV/0!</v>
      </c>
      <c r="EM2546" s="77" t="e">
        <f t="shared" si="1126"/>
        <v>#DIV/0!</v>
      </c>
      <c r="EN2546" s="304" t="e">
        <f t="shared" si="1127"/>
        <v>#DIV/0!</v>
      </c>
      <c r="EO2546" s="77" t="e">
        <f t="shared" si="1128"/>
        <v>#DIV/0!</v>
      </c>
      <c r="EP2546" s="304" t="e">
        <f t="shared" si="1129"/>
        <v>#DIV/0!</v>
      </c>
      <c r="EQ2546" s="77" t="e">
        <f t="shared" si="1130"/>
        <v>#DIV/0!</v>
      </c>
      <c r="ER2546" s="77" t="e">
        <f t="shared" si="1131"/>
        <v>#DIV/0!</v>
      </c>
      <c r="ES2546" s="77" t="e">
        <f t="shared" si="1132"/>
        <v>#DIV/0!</v>
      </c>
    </row>
    <row r="2547" spans="1:149" s="77" customFormat="1" x14ac:dyDescent="0.45">
      <c r="A2547" s="77" t="s">
        <v>5149</v>
      </c>
      <c r="B2547" s="178"/>
      <c r="C2547" s="77" t="s">
        <v>3648</v>
      </c>
      <c r="D2547" s="77" t="s">
        <v>5151</v>
      </c>
      <c r="E2547" s="77" t="s">
        <v>637</v>
      </c>
      <c r="F2547" s="77" t="s">
        <v>2726</v>
      </c>
      <c r="G2547" s="77" t="s">
        <v>3877</v>
      </c>
      <c r="H2547" s="77" t="s">
        <v>1100</v>
      </c>
      <c r="J2547" s="310">
        <v>303.98216637957239</v>
      </c>
      <c r="K2547" s="77">
        <v>2</v>
      </c>
      <c r="L2547" s="304">
        <v>1200</v>
      </c>
      <c r="M2547" s="77">
        <v>10</v>
      </c>
      <c r="P2547" s="72" t="s">
        <v>1374</v>
      </c>
      <c r="Q2547" s="125"/>
      <c r="R2547" s="125"/>
      <c r="S2547" s="116"/>
      <c r="U2547" s="77">
        <v>8.91</v>
      </c>
      <c r="W2547" s="77">
        <v>9.25</v>
      </c>
      <c r="AA2547" s="192">
        <f t="shared" si="1136"/>
        <v>0.71715317183613092</v>
      </c>
      <c r="AB2547" s="168"/>
      <c r="AC2547" s="192">
        <f t="shared" si="1137"/>
        <v>0.28284682816386908</v>
      </c>
      <c r="AE2547" s="327"/>
      <c r="AG2547" s="168"/>
      <c r="AP2547" s="66"/>
      <c r="AQ2547" s="178" t="s">
        <v>824</v>
      </c>
      <c r="AR2547" s="66">
        <v>1.0509999999999999</v>
      </c>
      <c r="AS2547" s="66">
        <v>2.1389999999999998</v>
      </c>
      <c r="AU2547" s="276">
        <v>2180.017748007288</v>
      </c>
      <c r="AV2547" s="276">
        <v>859.80391578843569</v>
      </c>
      <c r="AW2547" s="276">
        <v>2291.1986531556595</v>
      </c>
      <c r="AX2547" s="95">
        <v>18.814384924404312</v>
      </c>
      <c r="AY2547" s="276">
        <v>1839.1205758714639</v>
      </c>
      <c r="AZ2547" s="95">
        <v>22.014790077778184</v>
      </c>
      <c r="BA2547" s="178"/>
      <c r="BB2547" s="98" t="s">
        <v>722</v>
      </c>
      <c r="BC2547" s="178"/>
      <c r="BD2547" s="96">
        <v>81.83</v>
      </c>
      <c r="DL2547" s="77" t="s">
        <v>5152</v>
      </c>
      <c r="DO2547" s="348">
        <v>5.4</v>
      </c>
      <c r="DQ2547" s="348">
        <v>0.54</v>
      </c>
      <c r="DS2547" s="246"/>
      <c r="DU2547" s="96"/>
      <c r="DW2547" s="178"/>
      <c r="DX2547" s="304" t="e">
        <f t="shared" si="1111"/>
        <v>#DIV/0!</v>
      </c>
      <c r="DY2547" s="77" t="e">
        <f t="shared" si="1112"/>
        <v>#DIV/0!</v>
      </c>
      <c r="DZ2547" s="304" t="e">
        <f t="shared" si="1113"/>
        <v>#DIV/0!</v>
      </c>
      <c r="EA2547" s="77" t="e">
        <f t="shared" si="1114"/>
        <v>#DIV/0!</v>
      </c>
      <c r="EB2547" s="304" t="e">
        <f t="shared" si="1115"/>
        <v>#DIV/0!</v>
      </c>
      <c r="EC2547" s="77" t="e">
        <f t="shared" si="1116"/>
        <v>#DIV/0!</v>
      </c>
      <c r="ED2547" s="304" t="e">
        <f t="shared" si="1117"/>
        <v>#DIV/0!</v>
      </c>
      <c r="EE2547" s="77" t="e">
        <f t="shared" si="1118"/>
        <v>#DIV/0!</v>
      </c>
      <c r="EF2547" s="304" t="e">
        <f t="shared" si="1119"/>
        <v>#DIV/0!</v>
      </c>
      <c r="EG2547" s="77" t="e">
        <f t="shared" si="1120"/>
        <v>#DIV/0!</v>
      </c>
      <c r="EH2547" s="304" t="e">
        <f t="shared" si="1121"/>
        <v>#DIV/0!</v>
      </c>
      <c r="EI2547" s="77" t="e">
        <f t="shared" si="1122"/>
        <v>#DIV/0!</v>
      </c>
      <c r="EJ2547" s="304" t="e">
        <f t="shared" si="1123"/>
        <v>#DIV/0!</v>
      </c>
      <c r="EK2547" s="77" t="e">
        <f t="shared" si="1124"/>
        <v>#DIV/0!</v>
      </c>
      <c r="EL2547" s="304" t="e">
        <f t="shared" si="1125"/>
        <v>#DIV/0!</v>
      </c>
      <c r="EM2547" s="77" t="e">
        <f t="shared" si="1126"/>
        <v>#DIV/0!</v>
      </c>
      <c r="EN2547" s="304" t="e">
        <f t="shared" si="1127"/>
        <v>#DIV/0!</v>
      </c>
      <c r="EO2547" s="77" t="e">
        <f t="shared" si="1128"/>
        <v>#DIV/0!</v>
      </c>
      <c r="EP2547" s="304" t="e">
        <f t="shared" si="1129"/>
        <v>#DIV/0!</v>
      </c>
      <c r="EQ2547" s="77" t="e">
        <f t="shared" si="1130"/>
        <v>#DIV/0!</v>
      </c>
      <c r="ER2547" s="77" t="e">
        <f t="shared" si="1131"/>
        <v>#DIV/0!</v>
      </c>
      <c r="ES2547" s="77" t="e">
        <f t="shared" si="1132"/>
        <v>#DIV/0!</v>
      </c>
    </row>
    <row r="2548" spans="1:149" s="77" customFormat="1" x14ac:dyDescent="0.45">
      <c r="A2548" s="77" t="s">
        <v>5149</v>
      </c>
      <c r="B2548" s="178"/>
      <c r="C2548" s="77" t="s">
        <v>3648</v>
      </c>
      <c r="D2548" s="77" t="s">
        <v>5151</v>
      </c>
      <c r="E2548" s="77" t="s">
        <v>637</v>
      </c>
      <c r="F2548" s="77" t="s">
        <v>2727</v>
      </c>
      <c r="G2548" s="77" t="s">
        <v>3877</v>
      </c>
      <c r="H2548" s="77" t="s">
        <v>1100</v>
      </c>
      <c r="J2548" s="310">
        <v>303.98216637957239</v>
      </c>
      <c r="K2548" s="77">
        <v>2</v>
      </c>
      <c r="L2548" s="304">
        <v>1200</v>
      </c>
      <c r="M2548" s="77">
        <v>10</v>
      </c>
      <c r="P2548" s="72" t="s">
        <v>1374</v>
      </c>
      <c r="Q2548" s="125"/>
      <c r="R2548" s="125"/>
      <c r="S2548" s="116"/>
      <c r="U2548" s="77">
        <v>13.08</v>
      </c>
      <c r="W2548" s="77">
        <v>5.94</v>
      </c>
      <c r="AA2548" s="192">
        <f t="shared" si="1136"/>
        <v>0.52586674069290984</v>
      </c>
      <c r="AB2548" s="168"/>
      <c r="AC2548" s="192">
        <f t="shared" si="1137"/>
        <v>0.47413325930709016</v>
      </c>
      <c r="AE2548" s="327"/>
      <c r="AG2548" s="168"/>
      <c r="AP2548" s="66"/>
      <c r="AQ2548" s="178" t="s">
        <v>824</v>
      </c>
      <c r="AR2548" s="66">
        <v>1.0609999999999999</v>
      </c>
      <c r="AS2548" s="66">
        <v>2.1059999999999999</v>
      </c>
      <c r="AU2548" s="276">
        <v>1598.5411106279557</v>
      </c>
      <c r="AV2548" s="276">
        <v>1441.2805531677682</v>
      </c>
      <c r="AW2548" s="276">
        <v>1696.052118376261</v>
      </c>
      <c r="AX2548" s="95">
        <v>14.05462804114133</v>
      </c>
      <c r="AY2548" s="276">
        <v>3035.3368449713198</v>
      </c>
      <c r="AZ2548" s="95">
        <v>36.333834950286239</v>
      </c>
      <c r="BA2548" s="178"/>
      <c r="BB2548" s="98" t="s">
        <v>722</v>
      </c>
      <c r="BC2548" s="178"/>
      <c r="BD2548" s="96">
        <v>80.97</v>
      </c>
      <c r="DL2548" s="77" t="s">
        <v>5152</v>
      </c>
      <c r="DO2548" s="348">
        <v>3.58</v>
      </c>
      <c r="DQ2548" s="348">
        <v>0.51</v>
      </c>
      <c r="DS2548" s="246"/>
      <c r="DU2548" s="96"/>
      <c r="DW2548" s="178"/>
      <c r="DX2548" s="304" t="e">
        <f t="shared" si="1111"/>
        <v>#DIV/0!</v>
      </c>
      <c r="DY2548" s="77" t="e">
        <f t="shared" si="1112"/>
        <v>#DIV/0!</v>
      </c>
      <c r="DZ2548" s="304" t="e">
        <f t="shared" si="1113"/>
        <v>#DIV/0!</v>
      </c>
      <c r="EA2548" s="77" t="e">
        <f t="shared" si="1114"/>
        <v>#DIV/0!</v>
      </c>
      <c r="EB2548" s="304" t="e">
        <f t="shared" si="1115"/>
        <v>#DIV/0!</v>
      </c>
      <c r="EC2548" s="77" t="e">
        <f t="shared" si="1116"/>
        <v>#DIV/0!</v>
      </c>
      <c r="ED2548" s="304" t="e">
        <f t="shared" si="1117"/>
        <v>#DIV/0!</v>
      </c>
      <c r="EE2548" s="77" t="e">
        <f t="shared" si="1118"/>
        <v>#DIV/0!</v>
      </c>
      <c r="EF2548" s="304" t="e">
        <f t="shared" si="1119"/>
        <v>#DIV/0!</v>
      </c>
      <c r="EG2548" s="77" t="e">
        <f t="shared" si="1120"/>
        <v>#DIV/0!</v>
      </c>
      <c r="EH2548" s="304" t="e">
        <f t="shared" si="1121"/>
        <v>#DIV/0!</v>
      </c>
      <c r="EI2548" s="77" t="e">
        <f t="shared" si="1122"/>
        <v>#DIV/0!</v>
      </c>
      <c r="EJ2548" s="304" t="e">
        <f t="shared" si="1123"/>
        <v>#DIV/0!</v>
      </c>
      <c r="EK2548" s="77" t="e">
        <f t="shared" si="1124"/>
        <v>#DIV/0!</v>
      </c>
      <c r="EL2548" s="304" t="e">
        <f t="shared" si="1125"/>
        <v>#DIV/0!</v>
      </c>
      <c r="EM2548" s="77" t="e">
        <f t="shared" si="1126"/>
        <v>#DIV/0!</v>
      </c>
      <c r="EN2548" s="304" t="e">
        <f t="shared" si="1127"/>
        <v>#DIV/0!</v>
      </c>
      <c r="EO2548" s="77" t="e">
        <f t="shared" si="1128"/>
        <v>#DIV/0!</v>
      </c>
      <c r="EP2548" s="304" t="e">
        <f t="shared" si="1129"/>
        <v>#DIV/0!</v>
      </c>
      <c r="EQ2548" s="77" t="e">
        <f t="shared" si="1130"/>
        <v>#DIV/0!</v>
      </c>
      <c r="ER2548" s="77" t="e">
        <f t="shared" si="1131"/>
        <v>#DIV/0!</v>
      </c>
      <c r="ES2548" s="77" t="e">
        <f t="shared" si="1132"/>
        <v>#DIV/0!</v>
      </c>
    </row>
    <row r="2549" spans="1:149" s="77" customFormat="1" x14ac:dyDescent="0.45">
      <c r="A2549" s="77" t="s">
        <v>5149</v>
      </c>
      <c r="B2549" s="178"/>
      <c r="C2549" s="77" t="s">
        <v>3648</v>
      </c>
      <c r="D2549" s="77" t="s">
        <v>5151</v>
      </c>
      <c r="E2549" s="77" t="s">
        <v>637</v>
      </c>
      <c r="F2549" s="77" t="s">
        <v>2728</v>
      </c>
      <c r="G2549" s="77" t="s">
        <v>3877</v>
      </c>
      <c r="H2549" s="77" t="s">
        <v>1100</v>
      </c>
      <c r="J2549" s="310">
        <v>303.98216637957239</v>
      </c>
      <c r="K2549" s="77">
        <v>2</v>
      </c>
      <c r="L2549" s="304">
        <v>1200</v>
      </c>
      <c r="M2549" s="77">
        <v>10</v>
      </c>
      <c r="P2549" s="72" t="s">
        <v>1374</v>
      </c>
      <c r="Q2549" s="125"/>
      <c r="R2549" s="125"/>
      <c r="S2549" s="116"/>
      <c r="U2549" s="77">
        <v>12.95</v>
      </c>
      <c r="W2549" s="77">
        <v>5.47</v>
      </c>
      <c r="AA2549" s="192">
        <f t="shared" si="1136"/>
        <v>0.50777873656621042</v>
      </c>
      <c r="AB2549" s="168"/>
      <c r="AC2549" s="192">
        <f t="shared" si="1137"/>
        <v>0.49222126343378958</v>
      </c>
      <c r="AE2549" s="327"/>
      <c r="AG2549" s="168"/>
      <c r="AP2549" s="66"/>
      <c r="AQ2549" s="178" t="s">
        <v>824</v>
      </c>
      <c r="AR2549" s="66">
        <v>1.0629999999999999</v>
      </c>
      <c r="AS2549" s="66">
        <v>2.1019999999999999</v>
      </c>
      <c r="AU2549" s="276">
        <v>1543.5568038287884</v>
      </c>
      <c r="AV2549" s="276">
        <v>1496.2648599669355</v>
      </c>
      <c r="AW2549" s="276">
        <v>1640.8008824700019</v>
      </c>
      <c r="AX2549" s="95">
        <v>13.615856795225762</v>
      </c>
      <c r="AY2549" s="276">
        <v>3145.1487356504981</v>
      </c>
      <c r="AZ2549" s="95">
        <v>37.648314138362593</v>
      </c>
      <c r="BA2549" s="178"/>
      <c r="BB2549" s="98" t="s">
        <v>722</v>
      </c>
      <c r="BC2549" s="178"/>
      <c r="BD2549" s="96">
        <v>81.569999999999993</v>
      </c>
      <c r="DL2549" s="77" t="s">
        <v>5152</v>
      </c>
      <c r="DO2549" s="348">
        <v>3.7</v>
      </c>
      <c r="DQ2549" s="348">
        <v>0.59</v>
      </c>
      <c r="DS2549" s="246"/>
      <c r="DU2549" s="96"/>
      <c r="DW2549" s="178"/>
      <c r="DX2549" s="304" t="e">
        <f t="shared" si="1111"/>
        <v>#DIV/0!</v>
      </c>
      <c r="DY2549" s="77" t="e">
        <f t="shared" si="1112"/>
        <v>#DIV/0!</v>
      </c>
      <c r="DZ2549" s="304" t="e">
        <f t="shared" si="1113"/>
        <v>#DIV/0!</v>
      </c>
      <c r="EA2549" s="77" t="e">
        <f t="shared" si="1114"/>
        <v>#DIV/0!</v>
      </c>
      <c r="EB2549" s="304" t="e">
        <f t="shared" si="1115"/>
        <v>#DIV/0!</v>
      </c>
      <c r="EC2549" s="77" t="e">
        <f t="shared" si="1116"/>
        <v>#DIV/0!</v>
      </c>
      <c r="ED2549" s="304" t="e">
        <f t="shared" si="1117"/>
        <v>#DIV/0!</v>
      </c>
      <c r="EE2549" s="77" t="e">
        <f t="shared" si="1118"/>
        <v>#DIV/0!</v>
      </c>
      <c r="EF2549" s="304" t="e">
        <f t="shared" si="1119"/>
        <v>#DIV/0!</v>
      </c>
      <c r="EG2549" s="77" t="e">
        <f t="shared" si="1120"/>
        <v>#DIV/0!</v>
      </c>
      <c r="EH2549" s="304" t="e">
        <f t="shared" si="1121"/>
        <v>#DIV/0!</v>
      </c>
      <c r="EI2549" s="77" t="e">
        <f t="shared" si="1122"/>
        <v>#DIV/0!</v>
      </c>
      <c r="EJ2549" s="304" t="e">
        <f t="shared" si="1123"/>
        <v>#DIV/0!</v>
      </c>
      <c r="EK2549" s="77" t="e">
        <f t="shared" si="1124"/>
        <v>#DIV/0!</v>
      </c>
      <c r="EL2549" s="304" t="e">
        <f t="shared" si="1125"/>
        <v>#DIV/0!</v>
      </c>
      <c r="EM2549" s="77" t="e">
        <f t="shared" si="1126"/>
        <v>#DIV/0!</v>
      </c>
      <c r="EN2549" s="304" t="e">
        <f t="shared" si="1127"/>
        <v>#DIV/0!</v>
      </c>
      <c r="EO2549" s="77" t="e">
        <f t="shared" si="1128"/>
        <v>#DIV/0!</v>
      </c>
      <c r="EP2549" s="304" t="e">
        <f t="shared" si="1129"/>
        <v>#DIV/0!</v>
      </c>
      <c r="EQ2549" s="77" t="e">
        <f t="shared" si="1130"/>
        <v>#DIV/0!</v>
      </c>
      <c r="ER2549" s="77" t="e">
        <f t="shared" si="1131"/>
        <v>#DIV/0!</v>
      </c>
      <c r="ES2549" s="77" t="e">
        <f t="shared" si="1132"/>
        <v>#DIV/0!</v>
      </c>
    </row>
    <row r="2550" spans="1:149" s="77" customFormat="1" x14ac:dyDescent="0.45">
      <c r="A2550" s="77" t="s">
        <v>5149</v>
      </c>
      <c r="B2550" s="178"/>
      <c r="C2550" s="77" t="s">
        <v>3648</v>
      </c>
      <c r="D2550" s="77" t="s">
        <v>5151</v>
      </c>
      <c r="E2550" s="77" t="s">
        <v>637</v>
      </c>
      <c r="F2550" s="77" t="s">
        <v>2729</v>
      </c>
      <c r="G2550" s="77" t="s">
        <v>3877</v>
      </c>
      <c r="H2550" s="77" t="s">
        <v>1100</v>
      </c>
      <c r="J2550" s="310">
        <v>303.98216637957239</v>
      </c>
      <c r="K2550" s="77">
        <v>2</v>
      </c>
      <c r="L2550" s="304">
        <v>1200</v>
      </c>
      <c r="M2550" s="77">
        <v>10</v>
      </c>
      <c r="P2550" s="72" t="s">
        <v>1374</v>
      </c>
      <c r="Q2550" s="125"/>
      <c r="R2550" s="125"/>
      <c r="S2550" s="116"/>
      <c r="U2550" s="77">
        <v>10.06</v>
      </c>
      <c r="W2550" s="77">
        <v>6.28</v>
      </c>
      <c r="AA2550" s="192">
        <f t="shared" si="1136"/>
        <v>0.60389893021954977</v>
      </c>
      <c r="AB2550" s="168"/>
      <c r="AC2550" s="192">
        <f t="shared" si="1137"/>
        <v>0.39610106978045023</v>
      </c>
      <c r="AE2550" s="327"/>
      <c r="AG2550" s="168"/>
      <c r="AP2550" s="66"/>
      <c r="AQ2550" s="178" t="s">
        <v>824</v>
      </c>
      <c r="AR2550" s="66">
        <v>1.056</v>
      </c>
      <c r="AS2550" s="66">
        <v>2.1179999999999999</v>
      </c>
      <c r="AU2550" s="276">
        <v>1835.7450508244494</v>
      </c>
      <c r="AV2550" s="276">
        <v>1204.0766129712745</v>
      </c>
      <c r="AW2550" s="276">
        <v>1938.5467736706187</v>
      </c>
      <c r="AX2550" s="95">
        <v>16.002839781567761</v>
      </c>
      <c r="AY2550" s="276">
        <v>2550.2342662731594</v>
      </c>
      <c r="AZ2550" s="95">
        <v>30.527020771629985</v>
      </c>
      <c r="BA2550" s="178"/>
      <c r="BB2550" s="98" t="s">
        <v>722</v>
      </c>
      <c r="BC2550" s="178"/>
      <c r="BD2550" s="96">
        <v>83.65</v>
      </c>
      <c r="DL2550" s="77" t="s">
        <v>5152</v>
      </c>
      <c r="DO2550" s="348">
        <v>4.0999999999999996</v>
      </c>
      <c r="DQ2550" s="348">
        <v>0.59</v>
      </c>
      <c r="DS2550" s="246"/>
      <c r="DU2550" s="96"/>
      <c r="DW2550" s="178"/>
      <c r="DX2550" s="304" t="e">
        <f t="shared" si="1111"/>
        <v>#DIV/0!</v>
      </c>
      <c r="DY2550" s="77" t="e">
        <f t="shared" si="1112"/>
        <v>#DIV/0!</v>
      </c>
      <c r="DZ2550" s="304" t="e">
        <f t="shared" si="1113"/>
        <v>#DIV/0!</v>
      </c>
      <c r="EA2550" s="77" t="e">
        <f t="shared" si="1114"/>
        <v>#DIV/0!</v>
      </c>
      <c r="EB2550" s="304" t="e">
        <f t="shared" si="1115"/>
        <v>#DIV/0!</v>
      </c>
      <c r="EC2550" s="77" t="e">
        <f t="shared" si="1116"/>
        <v>#DIV/0!</v>
      </c>
      <c r="ED2550" s="304" t="e">
        <f t="shared" si="1117"/>
        <v>#DIV/0!</v>
      </c>
      <c r="EE2550" s="77" t="e">
        <f t="shared" si="1118"/>
        <v>#DIV/0!</v>
      </c>
      <c r="EF2550" s="304" t="e">
        <f t="shared" si="1119"/>
        <v>#DIV/0!</v>
      </c>
      <c r="EG2550" s="77" t="e">
        <f t="shared" si="1120"/>
        <v>#DIV/0!</v>
      </c>
      <c r="EH2550" s="304" t="e">
        <f t="shared" si="1121"/>
        <v>#DIV/0!</v>
      </c>
      <c r="EI2550" s="77" t="e">
        <f t="shared" si="1122"/>
        <v>#DIV/0!</v>
      </c>
      <c r="EJ2550" s="304" t="e">
        <f t="shared" si="1123"/>
        <v>#DIV/0!</v>
      </c>
      <c r="EK2550" s="77" t="e">
        <f t="shared" si="1124"/>
        <v>#DIV/0!</v>
      </c>
      <c r="EL2550" s="304" t="e">
        <f t="shared" si="1125"/>
        <v>#DIV/0!</v>
      </c>
      <c r="EM2550" s="77" t="e">
        <f t="shared" si="1126"/>
        <v>#DIV/0!</v>
      </c>
      <c r="EN2550" s="304" t="e">
        <f t="shared" si="1127"/>
        <v>#DIV/0!</v>
      </c>
      <c r="EO2550" s="77" t="e">
        <f t="shared" si="1128"/>
        <v>#DIV/0!</v>
      </c>
      <c r="EP2550" s="304" t="e">
        <f t="shared" si="1129"/>
        <v>#DIV/0!</v>
      </c>
      <c r="EQ2550" s="77" t="e">
        <f t="shared" si="1130"/>
        <v>#DIV/0!</v>
      </c>
      <c r="ER2550" s="77" t="e">
        <f t="shared" si="1131"/>
        <v>#DIV/0!</v>
      </c>
      <c r="ES2550" s="77" t="e">
        <f t="shared" si="1132"/>
        <v>#DIV/0!</v>
      </c>
    </row>
    <row r="2551" spans="1:149" s="77" customFormat="1" x14ac:dyDescent="0.45">
      <c r="A2551" s="77" t="s">
        <v>5149</v>
      </c>
      <c r="B2551" s="178"/>
      <c r="C2551" s="77" t="s">
        <v>3648</v>
      </c>
      <c r="D2551" s="77" t="s">
        <v>5150</v>
      </c>
      <c r="E2551" s="77" t="s">
        <v>637</v>
      </c>
      <c r="F2551" s="77" t="s">
        <v>5138</v>
      </c>
      <c r="G2551" s="77" t="s">
        <v>3877</v>
      </c>
      <c r="H2551" s="77" t="s">
        <v>1100</v>
      </c>
      <c r="J2551" s="310">
        <v>101.32738879319081</v>
      </c>
      <c r="K2551" s="77">
        <v>2</v>
      </c>
      <c r="L2551" s="304">
        <v>1200</v>
      </c>
      <c r="M2551" s="77">
        <v>10</v>
      </c>
      <c r="P2551" s="72" t="s">
        <v>1374</v>
      </c>
      <c r="Q2551" s="125"/>
      <c r="R2551" s="125"/>
      <c r="S2551" s="116"/>
      <c r="U2551" s="77">
        <v>7.6</v>
      </c>
      <c r="W2551" s="77">
        <v>16</v>
      </c>
      <c r="AA2551" s="192">
        <f t="shared" si="1136"/>
        <v>0.83717745080322237</v>
      </c>
      <c r="AB2551" s="168"/>
      <c r="AC2551" s="192">
        <f t="shared" si="1137"/>
        <v>0.16282254919677763</v>
      </c>
      <c r="AE2551" s="327"/>
      <c r="AG2551" s="168"/>
      <c r="AP2551" s="66"/>
      <c r="AQ2551" s="178" t="s">
        <v>824</v>
      </c>
      <c r="AR2551" s="66">
        <v>0.99019999999999997</v>
      </c>
      <c r="AS2551" s="66">
        <v>1.264</v>
      </c>
      <c r="AU2551" s="276">
        <v>848.29005046430484</v>
      </c>
      <c r="AV2551" s="276">
        <v>164.98383746760325</v>
      </c>
      <c r="AW2551" s="276">
        <v>839.97680796975465</v>
      </c>
      <c r="AX2551" s="95">
        <v>17.837556097269122</v>
      </c>
      <c r="AY2551" s="276">
        <v>208.5395705590505</v>
      </c>
      <c r="AZ2551" s="95">
        <v>4.6142821067115332</v>
      </c>
      <c r="BA2551" s="178"/>
      <c r="BB2551" s="98" t="s">
        <v>722</v>
      </c>
      <c r="BC2551" s="178"/>
      <c r="BD2551" s="96">
        <v>76.400000000000006</v>
      </c>
      <c r="DL2551" s="77" t="s">
        <v>5152</v>
      </c>
      <c r="DO2551" s="348">
        <v>2.52</v>
      </c>
      <c r="DQ2551" s="356">
        <v>0.1</v>
      </c>
      <c r="DS2551" s="246"/>
      <c r="DU2551" s="96"/>
      <c r="DW2551" s="178"/>
      <c r="DX2551" s="304" t="e">
        <f t="shared" si="1111"/>
        <v>#DIV/0!</v>
      </c>
      <c r="DY2551" s="77" t="e">
        <f t="shared" si="1112"/>
        <v>#DIV/0!</v>
      </c>
      <c r="DZ2551" s="304" t="e">
        <f t="shared" si="1113"/>
        <v>#DIV/0!</v>
      </c>
      <c r="EA2551" s="77" t="e">
        <f t="shared" si="1114"/>
        <v>#DIV/0!</v>
      </c>
      <c r="EB2551" s="304" t="e">
        <f t="shared" si="1115"/>
        <v>#DIV/0!</v>
      </c>
      <c r="EC2551" s="77" t="e">
        <f t="shared" si="1116"/>
        <v>#DIV/0!</v>
      </c>
      <c r="ED2551" s="304" t="e">
        <f t="shared" si="1117"/>
        <v>#DIV/0!</v>
      </c>
      <c r="EE2551" s="77" t="e">
        <f t="shared" si="1118"/>
        <v>#DIV/0!</v>
      </c>
      <c r="EF2551" s="304" t="e">
        <f t="shared" si="1119"/>
        <v>#DIV/0!</v>
      </c>
      <c r="EG2551" s="77" t="e">
        <f t="shared" si="1120"/>
        <v>#DIV/0!</v>
      </c>
      <c r="EH2551" s="304" t="e">
        <f t="shared" si="1121"/>
        <v>#DIV/0!</v>
      </c>
      <c r="EI2551" s="77" t="e">
        <f t="shared" si="1122"/>
        <v>#DIV/0!</v>
      </c>
      <c r="EJ2551" s="304" t="e">
        <f t="shared" si="1123"/>
        <v>#DIV/0!</v>
      </c>
      <c r="EK2551" s="77" t="e">
        <f t="shared" si="1124"/>
        <v>#DIV/0!</v>
      </c>
      <c r="EL2551" s="304" t="e">
        <f t="shared" si="1125"/>
        <v>#DIV/0!</v>
      </c>
      <c r="EM2551" s="77" t="e">
        <f t="shared" si="1126"/>
        <v>#DIV/0!</v>
      </c>
      <c r="EN2551" s="304" t="e">
        <f t="shared" si="1127"/>
        <v>#DIV/0!</v>
      </c>
      <c r="EO2551" s="77" t="e">
        <f t="shared" si="1128"/>
        <v>#DIV/0!</v>
      </c>
      <c r="EP2551" s="304" t="e">
        <f t="shared" si="1129"/>
        <v>#DIV/0!</v>
      </c>
      <c r="EQ2551" s="77" t="e">
        <f t="shared" si="1130"/>
        <v>#DIV/0!</v>
      </c>
      <c r="ER2551" s="77" t="e">
        <f t="shared" si="1131"/>
        <v>#DIV/0!</v>
      </c>
      <c r="ES2551" s="77" t="e">
        <f t="shared" si="1132"/>
        <v>#DIV/0!</v>
      </c>
    </row>
    <row r="2552" spans="1:149" s="77" customFormat="1" x14ac:dyDescent="0.45">
      <c r="A2552" s="77" t="s">
        <v>5149</v>
      </c>
      <c r="B2552" s="178"/>
      <c r="C2552" s="77" t="s">
        <v>3648</v>
      </c>
      <c r="D2552" s="77" t="s">
        <v>5150</v>
      </c>
      <c r="E2552" s="77" t="s">
        <v>637</v>
      </c>
      <c r="F2552" s="77" t="s">
        <v>5139</v>
      </c>
      <c r="G2552" s="77" t="s">
        <v>3877</v>
      </c>
      <c r="H2552" s="77" t="s">
        <v>1100</v>
      </c>
      <c r="J2552" s="310">
        <v>101.32738879319081</v>
      </c>
      <c r="K2552" s="77">
        <v>2</v>
      </c>
      <c r="L2552" s="304">
        <v>1200</v>
      </c>
      <c r="M2552" s="77">
        <v>10</v>
      </c>
      <c r="P2552" s="72" t="s">
        <v>1374</v>
      </c>
      <c r="Q2552" s="125"/>
      <c r="R2552" s="125"/>
      <c r="S2552" s="116"/>
      <c r="U2552" s="77">
        <v>7.95</v>
      </c>
      <c r="W2552" s="77">
        <v>15.24</v>
      </c>
      <c r="AA2552" s="192">
        <f t="shared" si="1136"/>
        <v>0.82399995872090837</v>
      </c>
      <c r="AB2552" s="168"/>
      <c r="AC2552" s="192">
        <f t="shared" si="1137"/>
        <v>0.17600004127909163</v>
      </c>
      <c r="AE2552" s="327"/>
      <c r="AG2552" s="168"/>
      <c r="AP2552" s="66"/>
      <c r="AQ2552" s="178" t="s">
        <v>824</v>
      </c>
      <c r="AR2552" s="66">
        <v>0.99019999999999997</v>
      </c>
      <c r="AS2552" s="66">
        <v>1.264</v>
      </c>
      <c r="AU2552" s="276">
        <v>834.93764182886662</v>
      </c>
      <c r="AV2552" s="276">
        <v>178.3362461030415</v>
      </c>
      <c r="AW2552" s="276">
        <v>826.75525293894373</v>
      </c>
      <c r="AX2552" s="95">
        <v>17.556786167293016</v>
      </c>
      <c r="AY2552" s="276">
        <v>225.41701507424446</v>
      </c>
      <c r="AZ2552" s="95">
        <v>4.9877234158343224</v>
      </c>
      <c r="BA2552" s="178"/>
      <c r="BB2552" s="98" t="s">
        <v>722</v>
      </c>
      <c r="BC2552" s="178"/>
      <c r="BD2552" s="96">
        <v>76.8</v>
      </c>
      <c r="DL2552" s="77" t="s">
        <v>5152</v>
      </c>
      <c r="DO2552" s="348">
        <v>2.4300000000000002</v>
      </c>
      <c r="DQ2552" s="356">
        <v>0.17</v>
      </c>
      <c r="DS2552" s="246"/>
      <c r="DU2552" s="96"/>
      <c r="DW2552" s="178"/>
      <c r="DX2552" s="304" t="e">
        <f t="shared" si="1111"/>
        <v>#DIV/0!</v>
      </c>
      <c r="DY2552" s="77" t="e">
        <f t="shared" si="1112"/>
        <v>#DIV/0!</v>
      </c>
      <c r="DZ2552" s="304" t="e">
        <f t="shared" si="1113"/>
        <v>#DIV/0!</v>
      </c>
      <c r="EA2552" s="77" t="e">
        <f t="shared" si="1114"/>
        <v>#DIV/0!</v>
      </c>
      <c r="EB2552" s="304" t="e">
        <f t="shared" si="1115"/>
        <v>#DIV/0!</v>
      </c>
      <c r="EC2552" s="77" t="e">
        <f t="shared" si="1116"/>
        <v>#DIV/0!</v>
      </c>
      <c r="ED2552" s="304" t="e">
        <f t="shared" si="1117"/>
        <v>#DIV/0!</v>
      </c>
      <c r="EE2552" s="77" t="e">
        <f t="shared" si="1118"/>
        <v>#DIV/0!</v>
      </c>
      <c r="EF2552" s="304" t="e">
        <f t="shared" si="1119"/>
        <v>#DIV/0!</v>
      </c>
      <c r="EG2552" s="77" t="e">
        <f t="shared" si="1120"/>
        <v>#DIV/0!</v>
      </c>
      <c r="EH2552" s="304" t="e">
        <f t="shared" si="1121"/>
        <v>#DIV/0!</v>
      </c>
      <c r="EI2552" s="77" t="e">
        <f t="shared" si="1122"/>
        <v>#DIV/0!</v>
      </c>
      <c r="EJ2552" s="304" t="e">
        <f t="shared" si="1123"/>
        <v>#DIV/0!</v>
      </c>
      <c r="EK2552" s="77" t="e">
        <f t="shared" si="1124"/>
        <v>#DIV/0!</v>
      </c>
      <c r="EL2552" s="304" t="e">
        <f t="shared" si="1125"/>
        <v>#DIV/0!</v>
      </c>
      <c r="EM2552" s="77" t="e">
        <f t="shared" si="1126"/>
        <v>#DIV/0!</v>
      </c>
      <c r="EN2552" s="304" t="e">
        <f t="shared" si="1127"/>
        <v>#DIV/0!</v>
      </c>
      <c r="EO2552" s="77" t="e">
        <f t="shared" si="1128"/>
        <v>#DIV/0!</v>
      </c>
      <c r="EP2552" s="304" t="e">
        <f t="shared" si="1129"/>
        <v>#DIV/0!</v>
      </c>
      <c r="EQ2552" s="77" t="e">
        <f t="shared" si="1130"/>
        <v>#DIV/0!</v>
      </c>
      <c r="ER2552" s="77" t="e">
        <f t="shared" si="1131"/>
        <v>#DIV/0!</v>
      </c>
      <c r="ES2552" s="77" t="e">
        <f t="shared" si="1132"/>
        <v>#DIV/0!</v>
      </c>
    </row>
    <row r="2553" spans="1:149" s="77" customFormat="1" x14ac:dyDescent="0.45">
      <c r="A2553" s="77" t="s">
        <v>5149</v>
      </c>
      <c r="B2553" s="178"/>
      <c r="C2553" s="77" t="s">
        <v>3648</v>
      </c>
      <c r="D2553" s="77" t="s">
        <v>5150</v>
      </c>
      <c r="E2553" s="77" t="s">
        <v>637</v>
      </c>
      <c r="F2553" s="77" t="s">
        <v>5140</v>
      </c>
      <c r="G2553" s="77" t="s">
        <v>3877</v>
      </c>
      <c r="H2553" s="77" t="s">
        <v>1100</v>
      </c>
      <c r="J2553" s="310">
        <v>101.32738879319081</v>
      </c>
      <c r="K2553" s="77">
        <v>2</v>
      </c>
      <c r="L2553" s="304">
        <v>1200</v>
      </c>
      <c r="M2553" s="77">
        <v>10</v>
      </c>
      <c r="P2553" s="72" t="s">
        <v>1374</v>
      </c>
      <c r="Q2553" s="125"/>
      <c r="R2553" s="125"/>
      <c r="S2553" s="116"/>
      <c r="U2553" s="77">
        <v>7.69</v>
      </c>
      <c r="W2553" s="77">
        <v>15.61</v>
      </c>
      <c r="AA2553" s="192">
        <f t="shared" si="1136"/>
        <v>0.83214770790456372</v>
      </c>
      <c r="AB2553" s="168"/>
      <c r="AC2553" s="192">
        <f t="shared" si="1137"/>
        <v>0.16785229209543628</v>
      </c>
      <c r="AE2553" s="327"/>
      <c r="AG2553" s="168"/>
      <c r="AP2553" s="66"/>
      <c r="AQ2553" s="178" t="s">
        <v>824</v>
      </c>
      <c r="AR2553" s="66">
        <v>0.99019999999999997</v>
      </c>
      <c r="AS2553" s="66">
        <v>1.264</v>
      </c>
      <c r="AU2553" s="276">
        <v>843.19354332208309</v>
      </c>
      <c r="AV2553" s="276">
        <v>170.080344609825</v>
      </c>
      <c r="AW2553" s="276">
        <v>834.93024659752666</v>
      </c>
      <c r="AX2553" s="95">
        <v>17.730388469875926</v>
      </c>
      <c r="AY2553" s="276">
        <v>214.98155558681881</v>
      </c>
      <c r="AZ2553" s="95">
        <v>4.756821655276096</v>
      </c>
      <c r="BA2553" s="178"/>
      <c r="BB2553" s="98" t="s">
        <v>722</v>
      </c>
      <c r="BC2553" s="178"/>
      <c r="BD2553" s="96">
        <v>76.69</v>
      </c>
      <c r="DL2553" s="77" t="s">
        <v>5152</v>
      </c>
      <c r="DO2553" s="348">
        <v>2.67</v>
      </c>
      <c r="DQ2553" s="356">
        <v>0.19</v>
      </c>
      <c r="DS2553" s="246"/>
      <c r="DU2553" s="96"/>
      <c r="DW2553" s="178"/>
      <c r="DX2553" s="304" t="e">
        <f t="shared" si="1111"/>
        <v>#DIV/0!</v>
      </c>
      <c r="DY2553" s="77" t="e">
        <f t="shared" si="1112"/>
        <v>#DIV/0!</v>
      </c>
      <c r="DZ2553" s="304" t="e">
        <f t="shared" si="1113"/>
        <v>#DIV/0!</v>
      </c>
      <c r="EA2553" s="77" t="e">
        <f t="shared" si="1114"/>
        <v>#DIV/0!</v>
      </c>
      <c r="EB2553" s="304" t="e">
        <f t="shared" si="1115"/>
        <v>#DIV/0!</v>
      </c>
      <c r="EC2553" s="77" t="e">
        <f t="shared" si="1116"/>
        <v>#DIV/0!</v>
      </c>
      <c r="ED2553" s="304" t="e">
        <f t="shared" si="1117"/>
        <v>#DIV/0!</v>
      </c>
      <c r="EE2553" s="77" t="e">
        <f t="shared" si="1118"/>
        <v>#DIV/0!</v>
      </c>
      <c r="EF2553" s="304" t="e">
        <f t="shared" si="1119"/>
        <v>#DIV/0!</v>
      </c>
      <c r="EG2553" s="77" t="e">
        <f t="shared" si="1120"/>
        <v>#DIV/0!</v>
      </c>
      <c r="EH2553" s="304" t="e">
        <f t="shared" si="1121"/>
        <v>#DIV/0!</v>
      </c>
      <c r="EI2553" s="77" t="e">
        <f t="shared" si="1122"/>
        <v>#DIV/0!</v>
      </c>
      <c r="EJ2553" s="304" t="e">
        <f t="shared" si="1123"/>
        <v>#DIV/0!</v>
      </c>
      <c r="EK2553" s="77" t="e">
        <f t="shared" si="1124"/>
        <v>#DIV/0!</v>
      </c>
      <c r="EL2553" s="304" t="e">
        <f t="shared" si="1125"/>
        <v>#DIV/0!</v>
      </c>
      <c r="EM2553" s="77" t="e">
        <f t="shared" si="1126"/>
        <v>#DIV/0!</v>
      </c>
      <c r="EN2553" s="304" t="e">
        <f t="shared" si="1127"/>
        <v>#DIV/0!</v>
      </c>
      <c r="EO2553" s="77" t="e">
        <f t="shared" si="1128"/>
        <v>#DIV/0!</v>
      </c>
      <c r="EP2553" s="304" t="e">
        <f t="shared" si="1129"/>
        <v>#DIV/0!</v>
      </c>
      <c r="EQ2553" s="77" t="e">
        <f t="shared" si="1130"/>
        <v>#DIV/0!</v>
      </c>
      <c r="ER2553" s="77" t="e">
        <f t="shared" si="1131"/>
        <v>#DIV/0!</v>
      </c>
      <c r="ES2553" s="77" t="e">
        <f t="shared" si="1132"/>
        <v>#DIV/0!</v>
      </c>
    </row>
    <row r="2554" spans="1:149" s="77" customFormat="1" x14ac:dyDescent="0.45">
      <c r="A2554" s="77" t="s">
        <v>5149</v>
      </c>
      <c r="B2554" s="178"/>
      <c r="C2554" s="77" t="s">
        <v>3648</v>
      </c>
      <c r="D2554" s="77" t="s">
        <v>5150</v>
      </c>
      <c r="E2554" s="77" t="s">
        <v>637</v>
      </c>
      <c r="F2554" s="77" t="s">
        <v>5141</v>
      </c>
      <c r="G2554" s="77" t="s">
        <v>3877</v>
      </c>
      <c r="H2554" s="77" t="s">
        <v>1100</v>
      </c>
      <c r="J2554" s="310">
        <v>101.32738879319081</v>
      </c>
      <c r="K2554" s="77">
        <v>2</v>
      </c>
      <c r="L2554" s="304">
        <v>1200</v>
      </c>
      <c r="M2554" s="77">
        <v>10</v>
      </c>
      <c r="P2554" s="72" t="s">
        <v>1374</v>
      </c>
      <c r="Q2554" s="125"/>
      <c r="R2554" s="125"/>
      <c r="S2554" s="116"/>
      <c r="U2554" s="77">
        <v>9.1</v>
      </c>
      <c r="W2554" s="77">
        <v>8.67</v>
      </c>
      <c r="AA2554" s="192">
        <f t="shared" si="1136"/>
        <v>0.69941821875847199</v>
      </c>
      <c r="AB2554" s="168"/>
      <c r="AC2554" s="192">
        <f t="shared" si="1137"/>
        <v>0.30058178124152801</v>
      </c>
      <c r="AE2554" s="327"/>
      <c r="AG2554" s="168"/>
      <c r="AP2554" s="66"/>
      <c r="AQ2554" s="178" t="s">
        <v>824</v>
      </c>
      <c r="AR2554" s="66">
        <v>0.99019999999999997</v>
      </c>
      <c r="AS2554" s="66">
        <v>1.264</v>
      </c>
      <c r="AU2554" s="276">
        <v>708.70221781180669</v>
      </c>
      <c r="AV2554" s="276">
        <v>304.57167012010137</v>
      </c>
      <c r="AW2554" s="276">
        <v>701.756936077251</v>
      </c>
      <c r="AX2554" s="95">
        <v>14.902350392484161</v>
      </c>
      <c r="AY2554" s="276">
        <v>384.97859103180815</v>
      </c>
      <c r="AZ2554" s="95">
        <v>8.5182865741160629</v>
      </c>
      <c r="BA2554" s="178"/>
      <c r="BB2554" s="98" t="s">
        <v>722</v>
      </c>
      <c r="BC2554" s="178"/>
      <c r="BD2554" s="96">
        <v>82.23</v>
      </c>
      <c r="DL2554" s="77" t="s">
        <v>5152</v>
      </c>
      <c r="DO2554" s="348">
        <v>1.91</v>
      </c>
      <c r="DQ2554" s="356">
        <v>0.23</v>
      </c>
      <c r="DS2554" s="246"/>
      <c r="DU2554" s="96"/>
      <c r="DW2554" s="178"/>
      <c r="DX2554" s="304" t="e">
        <f t="shared" si="1111"/>
        <v>#DIV/0!</v>
      </c>
      <c r="DY2554" s="77" t="e">
        <f t="shared" si="1112"/>
        <v>#DIV/0!</v>
      </c>
      <c r="DZ2554" s="304" t="e">
        <f t="shared" si="1113"/>
        <v>#DIV/0!</v>
      </c>
      <c r="EA2554" s="77" t="e">
        <f t="shared" si="1114"/>
        <v>#DIV/0!</v>
      </c>
      <c r="EB2554" s="304" t="e">
        <f t="shared" si="1115"/>
        <v>#DIV/0!</v>
      </c>
      <c r="EC2554" s="77" t="e">
        <f t="shared" si="1116"/>
        <v>#DIV/0!</v>
      </c>
      <c r="ED2554" s="304" t="e">
        <f t="shared" si="1117"/>
        <v>#DIV/0!</v>
      </c>
      <c r="EE2554" s="77" t="e">
        <f t="shared" si="1118"/>
        <v>#DIV/0!</v>
      </c>
      <c r="EF2554" s="304" t="e">
        <f t="shared" si="1119"/>
        <v>#DIV/0!</v>
      </c>
      <c r="EG2554" s="77" t="e">
        <f t="shared" si="1120"/>
        <v>#DIV/0!</v>
      </c>
      <c r="EH2554" s="304" t="e">
        <f t="shared" si="1121"/>
        <v>#DIV/0!</v>
      </c>
      <c r="EI2554" s="77" t="e">
        <f t="shared" si="1122"/>
        <v>#DIV/0!</v>
      </c>
      <c r="EJ2554" s="304" t="e">
        <f t="shared" si="1123"/>
        <v>#DIV/0!</v>
      </c>
      <c r="EK2554" s="77" t="e">
        <f t="shared" si="1124"/>
        <v>#DIV/0!</v>
      </c>
      <c r="EL2554" s="304" t="e">
        <f t="shared" si="1125"/>
        <v>#DIV/0!</v>
      </c>
      <c r="EM2554" s="77" t="e">
        <f t="shared" si="1126"/>
        <v>#DIV/0!</v>
      </c>
      <c r="EN2554" s="304" t="e">
        <f t="shared" si="1127"/>
        <v>#DIV/0!</v>
      </c>
      <c r="EO2554" s="77" t="e">
        <f t="shared" si="1128"/>
        <v>#DIV/0!</v>
      </c>
      <c r="EP2554" s="304" t="e">
        <f t="shared" si="1129"/>
        <v>#DIV/0!</v>
      </c>
      <c r="EQ2554" s="77" t="e">
        <f t="shared" si="1130"/>
        <v>#DIV/0!</v>
      </c>
      <c r="ER2554" s="77" t="e">
        <f t="shared" si="1131"/>
        <v>#DIV/0!</v>
      </c>
      <c r="ES2554" s="77" t="e">
        <f t="shared" si="1132"/>
        <v>#DIV/0!</v>
      </c>
    </row>
    <row r="2555" spans="1:149" s="77" customFormat="1" x14ac:dyDescent="0.45">
      <c r="A2555" s="77" t="s">
        <v>5149</v>
      </c>
      <c r="B2555" s="178"/>
      <c r="C2555" s="77" t="s">
        <v>3648</v>
      </c>
      <c r="D2555" s="77" t="s">
        <v>5150</v>
      </c>
      <c r="E2555" s="77" t="s">
        <v>637</v>
      </c>
      <c r="F2555" s="77" t="s">
        <v>5142</v>
      </c>
      <c r="G2555" s="77" t="s">
        <v>3877</v>
      </c>
      <c r="H2555" s="77" t="s">
        <v>1100</v>
      </c>
      <c r="J2555" s="310">
        <v>101.32738879319081</v>
      </c>
      <c r="K2555" s="77">
        <v>2</v>
      </c>
      <c r="L2555" s="304">
        <v>1200</v>
      </c>
      <c r="M2555" s="77">
        <v>10</v>
      </c>
      <c r="P2555" s="72" t="s">
        <v>1374</v>
      </c>
      <c r="Q2555" s="125"/>
      <c r="R2555" s="125"/>
      <c r="S2555" s="116"/>
      <c r="U2555" s="77">
        <v>8.94</v>
      </c>
      <c r="W2555" s="77">
        <v>9.58</v>
      </c>
      <c r="AA2555" s="192">
        <f t="shared" si="1136"/>
        <v>0.72353738862901329</v>
      </c>
      <c r="AB2555" s="168"/>
      <c r="AC2555" s="192">
        <f t="shared" si="1137"/>
        <v>0.27646261137098671</v>
      </c>
      <c r="AE2555" s="327"/>
      <c r="AG2555" s="168"/>
      <c r="AP2555" s="66"/>
      <c r="AQ2555" s="178" t="s">
        <v>824</v>
      </c>
      <c r="AR2555" s="66">
        <v>0.99019999999999997</v>
      </c>
      <c r="AS2555" s="66">
        <v>1.264</v>
      </c>
      <c r="AU2555" s="276">
        <v>733.14154284022027</v>
      </c>
      <c r="AV2555" s="276">
        <v>280.13234509168785</v>
      </c>
      <c r="AW2555" s="276">
        <v>725.95675572038613</v>
      </c>
      <c r="AX2555" s="95">
        <v>15.416252248264637</v>
      </c>
      <c r="AY2555" s="276">
        <v>354.08728419589346</v>
      </c>
      <c r="AZ2555" s="95">
        <v>7.8347654370782633</v>
      </c>
      <c r="BA2555" s="178"/>
      <c r="BB2555" s="98" t="s">
        <v>722</v>
      </c>
      <c r="BC2555" s="178"/>
      <c r="BD2555" s="96">
        <v>81.48</v>
      </c>
      <c r="DL2555" s="77" t="s">
        <v>5152</v>
      </c>
      <c r="DO2555" s="348">
        <v>2.25</v>
      </c>
      <c r="DQ2555" s="356">
        <v>0.25</v>
      </c>
      <c r="DS2555" s="246"/>
      <c r="DU2555" s="96"/>
      <c r="DW2555" s="178"/>
      <c r="DX2555" s="304" t="e">
        <f t="shared" si="1111"/>
        <v>#DIV/0!</v>
      </c>
      <c r="DY2555" s="77" t="e">
        <f t="shared" si="1112"/>
        <v>#DIV/0!</v>
      </c>
      <c r="DZ2555" s="304" t="e">
        <f t="shared" si="1113"/>
        <v>#DIV/0!</v>
      </c>
      <c r="EA2555" s="77" t="e">
        <f t="shared" si="1114"/>
        <v>#DIV/0!</v>
      </c>
      <c r="EB2555" s="304" t="e">
        <f t="shared" si="1115"/>
        <v>#DIV/0!</v>
      </c>
      <c r="EC2555" s="77" t="e">
        <f t="shared" si="1116"/>
        <v>#DIV/0!</v>
      </c>
      <c r="ED2555" s="304" t="e">
        <f t="shared" si="1117"/>
        <v>#DIV/0!</v>
      </c>
      <c r="EE2555" s="77" t="e">
        <f t="shared" si="1118"/>
        <v>#DIV/0!</v>
      </c>
      <c r="EF2555" s="304" t="e">
        <f t="shared" si="1119"/>
        <v>#DIV/0!</v>
      </c>
      <c r="EG2555" s="77" t="e">
        <f t="shared" si="1120"/>
        <v>#DIV/0!</v>
      </c>
      <c r="EH2555" s="304" t="e">
        <f t="shared" si="1121"/>
        <v>#DIV/0!</v>
      </c>
      <c r="EI2555" s="77" t="e">
        <f t="shared" si="1122"/>
        <v>#DIV/0!</v>
      </c>
      <c r="EJ2555" s="304" t="e">
        <f t="shared" si="1123"/>
        <v>#DIV/0!</v>
      </c>
      <c r="EK2555" s="77" t="e">
        <f t="shared" si="1124"/>
        <v>#DIV/0!</v>
      </c>
      <c r="EL2555" s="304" t="e">
        <f t="shared" si="1125"/>
        <v>#DIV/0!</v>
      </c>
      <c r="EM2555" s="77" t="e">
        <f t="shared" si="1126"/>
        <v>#DIV/0!</v>
      </c>
      <c r="EN2555" s="304" t="e">
        <f t="shared" si="1127"/>
        <v>#DIV/0!</v>
      </c>
      <c r="EO2555" s="77" t="e">
        <f t="shared" si="1128"/>
        <v>#DIV/0!</v>
      </c>
      <c r="EP2555" s="304" t="e">
        <f t="shared" si="1129"/>
        <v>#DIV/0!</v>
      </c>
      <c r="EQ2555" s="77" t="e">
        <f t="shared" si="1130"/>
        <v>#DIV/0!</v>
      </c>
      <c r="ER2555" s="77" t="e">
        <f t="shared" si="1131"/>
        <v>#DIV/0!</v>
      </c>
      <c r="ES2555" s="77" t="e">
        <f t="shared" si="1132"/>
        <v>#DIV/0!</v>
      </c>
    </row>
    <row r="2556" spans="1:149" s="77" customFormat="1" x14ac:dyDescent="0.45">
      <c r="A2556" s="77" t="s">
        <v>5149</v>
      </c>
      <c r="B2556" s="178"/>
      <c r="C2556" s="77" t="s">
        <v>3648</v>
      </c>
      <c r="D2556" s="77" t="s">
        <v>5150</v>
      </c>
      <c r="E2556" s="77" t="s">
        <v>637</v>
      </c>
      <c r="F2556" s="77" t="s">
        <v>5143</v>
      </c>
      <c r="G2556" s="77" t="s">
        <v>3877</v>
      </c>
      <c r="H2556" s="77" t="s">
        <v>1100</v>
      </c>
      <c r="J2556" s="310">
        <v>101.32738879319081</v>
      </c>
      <c r="K2556" s="77">
        <v>2</v>
      </c>
      <c r="L2556" s="304">
        <v>1200</v>
      </c>
      <c r="M2556" s="77">
        <v>10</v>
      </c>
      <c r="P2556" s="72" t="s">
        <v>1374</v>
      </c>
      <c r="Q2556" s="125"/>
      <c r="R2556" s="125"/>
      <c r="S2556" s="116"/>
      <c r="U2556" s="77">
        <v>12.86</v>
      </c>
      <c r="W2556" s="77">
        <v>5.24</v>
      </c>
      <c r="AA2556" s="192">
        <f t="shared" si="1136"/>
        <v>0.49878360444131448</v>
      </c>
      <c r="AB2556" s="168"/>
      <c r="AC2556" s="192">
        <f t="shared" si="1137"/>
        <v>0.50121639555868547</v>
      </c>
      <c r="AE2556" s="327"/>
      <c r="AG2556" s="168"/>
      <c r="AP2556" s="66"/>
      <c r="AQ2556" s="178" t="s">
        <v>824</v>
      </c>
      <c r="AR2556" s="66">
        <v>0.99319999999999997</v>
      </c>
      <c r="AS2556" s="66">
        <v>1.2589999999999999</v>
      </c>
      <c r="AU2556" s="276">
        <v>505.40440210894167</v>
      </c>
      <c r="AV2556" s="276">
        <v>507.8694858229664</v>
      </c>
      <c r="AW2556" s="276">
        <v>501.96765217460086</v>
      </c>
      <c r="AX2556" s="95">
        <v>10.669874992248797</v>
      </c>
      <c r="AY2556" s="276">
        <v>639.40768265111467</v>
      </c>
      <c r="AZ2556" s="95">
        <v>14.147950055912679</v>
      </c>
      <c r="BA2556" s="178"/>
      <c r="BB2556" s="98" t="s">
        <v>722</v>
      </c>
      <c r="BC2556" s="178"/>
      <c r="BD2556" s="96">
        <v>81.900000000000006</v>
      </c>
      <c r="DL2556" s="77" t="s">
        <v>5152</v>
      </c>
      <c r="DO2556" s="348">
        <v>1.06</v>
      </c>
      <c r="DQ2556" s="356">
        <v>0.26</v>
      </c>
      <c r="DS2556" s="246"/>
      <c r="DU2556" s="96"/>
      <c r="DW2556" s="178"/>
      <c r="DX2556" s="304" t="e">
        <f t="shared" si="1111"/>
        <v>#DIV/0!</v>
      </c>
      <c r="DY2556" s="77" t="e">
        <f t="shared" si="1112"/>
        <v>#DIV/0!</v>
      </c>
      <c r="DZ2556" s="304" t="e">
        <f t="shared" si="1113"/>
        <v>#DIV/0!</v>
      </c>
      <c r="EA2556" s="77" t="e">
        <f t="shared" si="1114"/>
        <v>#DIV/0!</v>
      </c>
      <c r="EB2556" s="304" t="e">
        <f t="shared" si="1115"/>
        <v>#DIV/0!</v>
      </c>
      <c r="EC2556" s="77" t="e">
        <f t="shared" si="1116"/>
        <v>#DIV/0!</v>
      </c>
      <c r="ED2556" s="304" t="e">
        <f t="shared" si="1117"/>
        <v>#DIV/0!</v>
      </c>
      <c r="EE2556" s="77" t="e">
        <f t="shared" si="1118"/>
        <v>#DIV/0!</v>
      </c>
      <c r="EF2556" s="304" t="e">
        <f t="shared" si="1119"/>
        <v>#DIV/0!</v>
      </c>
      <c r="EG2556" s="77" t="e">
        <f t="shared" si="1120"/>
        <v>#DIV/0!</v>
      </c>
      <c r="EH2556" s="304" t="e">
        <f t="shared" si="1121"/>
        <v>#DIV/0!</v>
      </c>
      <c r="EI2556" s="77" t="e">
        <f t="shared" si="1122"/>
        <v>#DIV/0!</v>
      </c>
      <c r="EJ2556" s="304" t="e">
        <f t="shared" si="1123"/>
        <v>#DIV/0!</v>
      </c>
      <c r="EK2556" s="77" t="e">
        <f t="shared" si="1124"/>
        <v>#DIV/0!</v>
      </c>
      <c r="EL2556" s="304" t="e">
        <f t="shared" si="1125"/>
        <v>#DIV/0!</v>
      </c>
      <c r="EM2556" s="77" t="e">
        <f t="shared" si="1126"/>
        <v>#DIV/0!</v>
      </c>
      <c r="EN2556" s="304" t="e">
        <f t="shared" si="1127"/>
        <v>#DIV/0!</v>
      </c>
      <c r="EO2556" s="77" t="e">
        <f t="shared" si="1128"/>
        <v>#DIV/0!</v>
      </c>
      <c r="EP2556" s="304" t="e">
        <f t="shared" si="1129"/>
        <v>#DIV/0!</v>
      </c>
      <c r="EQ2556" s="77" t="e">
        <f t="shared" si="1130"/>
        <v>#DIV/0!</v>
      </c>
      <c r="ER2556" s="77" t="e">
        <f t="shared" si="1131"/>
        <v>#DIV/0!</v>
      </c>
      <c r="ES2556" s="77" t="e">
        <f t="shared" si="1132"/>
        <v>#DIV/0!</v>
      </c>
    </row>
    <row r="2557" spans="1:149" s="77" customFormat="1" x14ac:dyDescent="0.45">
      <c r="A2557" s="77" t="s">
        <v>5149</v>
      </c>
      <c r="B2557" s="178"/>
      <c r="C2557" s="77" t="s">
        <v>3648</v>
      </c>
      <c r="D2557" s="77" t="s">
        <v>5150</v>
      </c>
      <c r="E2557" s="77" t="s">
        <v>637</v>
      </c>
      <c r="F2557" s="77" t="s">
        <v>5144</v>
      </c>
      <c r="G2557" s="77" t="s">
        <v>3877</v>
      </c>
      <c r="H2557" s="77" t="s">
        <v>1100</v>
      </c>
      <c r="J2557" s="310">
        <v>101.32738879319081</v>
      </c>
      <c r="K2557" s="77">
        <v>2</v>
      </c>
      <c r="L2557" s="304">
        <v>1200</v>
      </c>
      <c r="M2557" s="77">
        <v>10</v>
      </c>
      <c r="P2557" s="72" t="s">
        <v>1374</v>
      </c>
      <c r="Q2557" s="125"/>
      <c r="R2557" s="125"/>
      <c r="S2557" s="116"/>
      <c r="AA2557" s="192"/>
      <c r="AB2557" s="168"/>
      <c r="AC2557" s="192"/>
      <c r="AE2557" s="327"/>
      <c r="AG2557" s="168"/>
      <c r="AP2557" s="66"/>
      <c r="AQ2557" s="178"/>
      <c r="AR2557" s="66"/>
      <c r="AS2557" s="66"/>
      <c r="AU2557" s="276"/>
      <c r="AV2557" s="276">
        <v>1013.2738879319081</v>
      </c>
      <c r="AW2557" s="276"/>
      <c r="AX2557" s="95"/>
      <c r="AY2557" s="276"/>
      <c r="AZ2557" s="95"/>
      <c r="BA2557" s="178"/>
      <c r="BB2557" s="98" t="s">
        <v>722</v>
      </c>
      <c r="BC2557" s="178"/>
      <c r="BD2557" s="96"/>
      <c r="DL2557" s="77" t="s">
        <v>5152</v>
      </c>
      <c r="DO2557" s="348">
        <v>1.4</v>
      </c>
      <c r="DQ2557" s="356">
        <v>0.27</v>
      </c>
      <c r="DS2557" s="246"/>
      <c r="DU2557" s="96"/>
      <c r="DW2557" s="178"/>
      <c r="DX2557" s="304" t="e">
        <f t="shared" si="1111"/>
        <v>#DIV/0!</v>
      </c>
      <c r="DY2557" s="77" t="e">
        <f t="shared" si="1112"/>
        <v>#DIV/0!</v>
      </c>
      <c r="DZ2557" s="304" t="e">
        <f t="shared" si="1113"/>
        <v>#DIV/0!</v>
      </c>
      <c r="EA2557" s="77" t="e">
        <f t="shared" si="1114"/>
        <v>#DIV/0!</v>
      </c>
      <c r="EB2557" s="304" t="e">
        <f t="shared" si="1115"/>
        <v>#DIV/0!</v>
      </c>
      <c r="EC2557" s="77" t="e">
        <f t="shared" si="1116"/>
        <v>#DIV/0!</v>
      </c>
      <c r="ED2557" s="304" t="e">
        <f t="shared" si="1117"/>
        <v>#DIV/0!</v>
      </c>
      <c r="EE2557" s="77" t="e">
        <f t="shared" si="1118"/>
        <v>#DIV/0!</v>
      </c>
      <c r="EF2557" s="304" t="e">
        <f t="shared" si="1119"/>
        <v>#DIV/0!</v>
      </c>
      <c r="EG2557" s="77" t="e">
        <f t="shared" si="1120"/>
        <v>#DIV/0!</v>
      </c>
      <c r="EH2557" s="304" t="e">
        <f t="shared" si="1121"/>
        <v>#DIV/0!</v>
      </c>
      <c r="EI2557" s="77" t="e">
        <f t="shared" si="1122"/>
        <v>#DIV/0!</v>
      </c>
      <c r="EJ2557" s="304" t="e">
        <f t="shared" si="1123"/>
        <v>#DIV/0!</v>
      </c>
      <c r="EK2557" s="77" t="e">
        <f t="shared" si="1124"/>
        <v>#DIV/0!</v>
      </c>
      <c r="EL2557" s="304" t="e">
        <f t="shared" si="1125"/>
        <v>#DIV/0!</v>
      </c>
      <c r="EM2557" s="77" t="e">
        <f t="shared" si="1126"/>
        <v>#DIV/0!</v>
      </c>
      <c r="EN2557" s="304" t="e">
        <f t="shared" si="1127"/>
        <v>#DIV/0!</v>
      </c>
      <c r="EO2557" s="77" t="e">
        <f t="shared" si="1128"/>
        <v>#DIV/0!</v>
      </c>
      <c r="EP2557" s="304" t="e">
        <f t="shared" si="1129"/>
        <v>#DIV/0!</v>
      </c>
      <c r="EQ2557" s="77" t="e">
        <f t="shared" si="1130"/>
        <v>#DIV/0!</v>
      </c>
      <c r="ER2557" s="77" t="e">
        <f t="shared" si="1131"/>
        <v>#DIV/0!</v>
      </c>
      <c r="ES2557" s="77" t="e">
        <f t="shared" si="1132"/>
        <v>#DIV/0!</v>
      </c>
    </row>
    <row r="2558" spans="1:149" s="77" customFormat="1" x14ac:dyDescent="0.45">
      <c r="A2558" s="77" t="s">
        <v>5149</v>
      </c>
      <c r="B2558" s="178"/>
      <c r="C2558" s="77" t="s">
        <v>3648</v>
      </c>
      <c r="D2558" s="77" t="s">
        <v>5150</v>
      </c>
      <c r="E2558" s="77" t="s">
        <v>637</v>
      </c>
      <c r="F2558" s="77" t="s">
        <v>5145</v>
      </c>
      <c r="G2558" s="77" t="s">
        <v>3877</v>
      </c>
      <c r="H2558" s="77" t="s">
        <v>1100</v>
      </c>
      <c r="J2558" s="310">
        <v>303.98216637957239</v>
      </c>
      <c r="K2558" s="77">
        <v>2</v>
      </c>
      <c r="L2558" s="304">
        <v>1200</v>
      </c>
      <c r="M2558" s="77">
        <v>10</v>
      </c>
      <c r="P2558" s="72" t="s">
        <v>1374</v>
      </c>
      <c r="Q2558" s="125"/>
      <c r="R2558" s="125"/>
      <c r="S2558" s="116"/>
      <c r="U2558" s="77">
        <v>7.74</v>
      </c>
      <c r="W2558" s="77">
        <v>16.05</v>
      </c>
      <c r="AA2558" s="192">
        <f t="shared" si="1136"/>
        <v>0.835104068132413</v>
      </c>
      <c r="AB2558" s="168"/>
      <c r="AC2558" s="192">
        <f t="shared" si="1137"/>
        <v>0.164895931867587</v>
      </c>
      <c r="AE2558" s="327"/>
      <c r="AG2558" s="168"/>
      <c r="AP2558" s="66"/>
      <c r="AQ2558" s="178" t="s">
        <v>824</v>
      </c>
      <c r="AR2558" s="66">
        <v>1.0489999999999999</v>
      </c>
      <c r="AS2558" s="66">
        <v>2.1549999999999998</v>
      </c>
      <c r="AU2558" s="276">
        <v>2538.5674378328495</v>
      </c>
      <c r="AV2558" s="276">
        <v>501.25422596287461</v>
      </c>
      <c r="AW2558" s="276">
        <v>2662.957242286659</v>
      </c>
      <c r="AX2558" s="95">
        <v>21.794415747507763</v>
      </c>
      <c r="AY2558" s="276">
        <v>1080.2028569499946</v>
      </c>
      <c r="AZ2558" s="95">
        <v>12.93033172982803</v>
      </c>
      <c r="BA2558" s="178"/>
      <c r="BB2558" s="98" t="s">
        <v>722</v>
      </c>
      <c r="BC2558" s="178"/>
      <c r="BD2558" s="96">
        <v>76.209999999999994</v>
      </c>
      <c r="DL2558" s="77" t="s">
        <v>5152</v>
      </c>
      <c r="DO2558" s="348">
        <v>5.0599999999999996</v>
      </c>
      <c r="DQ2558" s="356">
        <v>0.47</v>
      </c>
      <c r="DS2558" s="246"/>
      <c r="DU2558" s="96"/>
      <c r="DW2558" s="178"/>
      <c r="DX2558" s="304" t="e">
        <f t="shared" si="1111"/>
        <v>#DIV/0!</v>
      </c>
      <c r="DY2558" s="77" t="e">
        <f t="shared" si="1112"/>
        <v>#DIV/0!</v>
      </c>
      <c r="DZ2558" s="304" t="e">
        <f t="shared" si="1113"/>
        <v>#DIV/0!</v>
      </c>
      <c r="EA2558" s="77" t="e">
        <f t="shared" si="1114"/>
        <v>#DIV/0!</v>
      </c>
      <c r="EB2558" s="304" t="e">
        <f t="shared" si="1115"/>
        <v>#DIV/0!</v>
      </c>
      <c r="EC2558" s="77" t="e">
        <f t="shared" si="1116"/>
        <v>#DIV/0!</v>
      </c>
      <c r="ED2558" s="304" t="e">
        <f t="shared" si="1117"/>
        <v>#DIV/0!</v>
      </c>
      <c r="EE2558" s="77" t="e">
        <f t="shared" si="1118"/>
        <v>#DIV/0!</v>
      </c>
      <c r="EF2558" s="304" t="e">
        <f t="shared" si="1119"/>
        <v>#DIV/0!</v>
      </c>
      <c r="EG2558" s="77" t="e">
        <f t="shared" si="1120"/>
        <v>#DIV/0!</v>
      </c>
      <c r="EH2558" s="304" t="e">
        <f t="shared" si="1121"/>
        <v>#DIV/0!</v>
      </c>
      <c r="EI2558" s="77" t="e">
        <f t="shared" si="1122"/>
        <v>#DIV/0!</v>
      </c>
      <c r="EJ2558" s="304" t="e">
        <f t="shared" si="1123"/>
        <v>#DIV/0!</v>
      </c>
      <c r="EK2558" s="77" t="e">
        <f t="shared" si="1124"/>
        <v>#DIV/0!</v>
      </c>
      <c r="EL2558" s="304" t="e">
        <f t="shared" si="1125"/>
        <v>#DIV/0!</v>
      </c>
      <c r="EM2558" s="77" t="e">
        <f t="shared" si="1126"/>
        <v>#DIV/0!</v>
      </c>
      <c r="EN2558" s="304" t="e">
        <f t="shared" si="1127"/>
        <v>#DIV/0!</v>
      </c>
      <c r="EO2558" s="77" t="e">
        <f t="shared" si="1128"/>
        <v>#DIV/0!</v>
      </c>
      <c r="EP2558" s="304" t="e">
        <f t="shared" si="1129"/>
        <v>#DIV/0!</v>
      </c>
      <c r="EQ2558" s="77" t="e">
        <f t="shared" si="1130"/>
        <v>#DIV/0!</v>
      </c>
      <c r="ER2558" s="77" t="e">
        <f t="shared" si="1131"/>
        <v>#DIV/0!</v>
      </c>
      <c r="ES2558" s="77" t="e">
        <f t="shared" si="1132"/>
        <v>#DIV/0!</v>
      </c>
    </row>
    <row r="2559" spans="1:149" s="77" customFormat="1" x14ac:dyDescent="0.45">
      <c r="A2559" s="77" t="s">
        <v>5149</v>
      </c>
      <c r="B2559" s="178"/>
      <c r="C2559" s="77" t="s">
        <v>3648</v>
      </c>
      <c r="D2559" s="77" t="s">
        <v>5150</v>
      </c>
      <c r="E2559" s="77" t="s">
        <v>637</v>
      </c>
      <c r="F2559" s="77" t="s">
        <v>5146</v>
      </c>
      <c r="G2559" s="77" t="s">
        <v>3877</v>
      </c>
      <c r="H2559" s="77" t="s">
        <v>1100</v>
      </c>
      <c r="J2559" s="310">
        <v>303.98216637957239</v>
      </c>
      <c r="K2559" s="77">
        <v>2</v>
      </c>
      <c r="L2559" s="304">
        <v>1200</v>
      </c>
      <c r="M2559" s="77">
        <v>10</v>
      </c>
      <c r="P2559" s="72" t="s">
        <v>1374</v>
      </c>
      <c r="Q2559" s="125"/>
      <c r="R2559" s="125"/>
      <c r="S2559" s="116"/>
      <c r="U2559" s="77">
        <v>7.64</v>
      </c>
      <c r="W2559" s="77">
        <v>15.56</v>
      </c>
      <c r="AA2559" s="192">
        <f t="shared" si="1136"/>
        <v>0.83261022551139963</v>
      </c>
      <c r="AB2559" s="168"/>
      <c r="AC2559" s="192">
        <f t="shared" si="1137"/>
        <v>0.16738977448860037</v>
      </c>
      <c r="AE2559" s="327"/>
      <c r="AG2559" s="168"/>
      <c r="AP2559" s="66"/>
      <c r="AQ2559" s="178" t="s">
        <v>824</v>
      </c>
      <c r="AR2559" s="66">
        <v>1.0489999999999999</v>
      </c>
      <c r="AS2559" s="66">
        <v>2.1539999999999999</v>
      </c>
      <c r="AU2559" s="276">
        <v>2530.9866010073956</v>
      </c>
      <c r="AV2559" s="276">
        <v>508.83506278832823</v>
      </c>
      <c r="AW2559" s="276">
        <v>2655.004944456758</v>
      </c>
      <c r="AX2559" s="95">
        <v>21.732900943516189</v>
      </c>
      <c r="AY2559" s="276">
        <v>1096.0307252460589</v>
      </c>
      <c r="AZ2559" s="95">
        <v>13.119795760891607</v>
      </c>
      <c r="BA2559" s="178"/>
      <c r="BB2559" s="98" t="s">
        <v>722</v>
      </c>
      <c r="BC2559" s="178"/>
      <c r="BD2559" s="96">
        <v>76.790000000000006</v>
      </c>
      <c r="DL2559" s="77" t="s">
        <v>5152</v>
      </c>
      <c r="DO2559" s="348">
        <v>5.13</v>
      </c>
      <c r="DQ2559" s="356">
        <v>0.14000000000000001</v>
      </c>
      <c r="DS2559" s="246"/>
      <c r="DU2559" s="96"/>
      <c r="DW2559" s="178"/>
      <c r="DX2559" s="304" t="e">
        <f t="shared" si="1111"/>
        <v>#DIV/0!</v>
      </c>
      <c r="DY2559" s="77" t="e">
        <f t="shared" si="1112"/>
        <v>#DIV/0!</v>
      </c>
      <c r="DZ2559" s="304" t="e">
        <f t="shared" si="1113"/>
        <v>#DIV/0!</v>
      </c>
      <c r="EA2559" s="77" t="e">
        <f t="shared" si="1114"/>
        <v>#DIV/0!</v>
      </c>
      <c r="EB2559" s="304" t="e">
        <f t="shared" si="1115"/>
        <v>#DIV/0!</v>
      </c>
      <c r="EC2559" s="77" t="e">
        <f t="shared" si="1116"/>
        <v>#DIV/0!</v>
      </c>
      <c r="ED2559" s="304" t="e">
        <f t="shared" si="1117"/>
        <v>#DIV/0!</v>
      </c>
      <c r="EE2559" s="77" t="e">
        <f t="shared" si="1118"/>
        <v>#DIV/0!</v>
      </c>
      <c r="EF2559" s="304" t="e">
        <f t="shared" si="1119"/>
        <v>#DIV/0!</v>
      </c>
      <c r="EG2559" s="77" t="e">
        <f t="shared" si="1120"/>
        <v>#DIV/0!</v>
      </c>
      <c r="EH2559" s="304" t="e">
        <f t="shared" si="1121"/>
        <v>#DIV/0!</v>
      </c>
      <c r="EI2559" s="77" t="e">
        <f t="shared" si="1122"/>
        <v>#DIV/0!</v>
      </c>
      <c r="EJ2559" s="304" t="e">
        <f t="shared" si="1123"/>
        <v>#DIV/0!</v>
      </c>
      <c r="EK2559" s="77" t="e">
        <f t="shared" si="1124"/>
        <v>#DIV/0!</v>
      </c>
      <c r="EL2559" s="304" t="e">
        <f t="shared" si="1125"/>
        <v>#DIV/0!</v>
      </c>
      <c r="EM2559" s="77" t="e">
        <f t="shared" si="1126"/>
        <v>#DIV/0!</v>
      </c>
      <c r="EN2559" s="304" t="e">
        <f t="shared" si="1127"/>
        <v>#DIV/0!</v>
      </c>
      <c r="EO2559" s="77" t="e">
        <f t="shared" si="1128"/>
        <v>#DIV/0!</v>
      </c>
      <c r="EP2559" s="304" t="e">
        <f t="shared" si="1129"/>
        <v>#DIV/0!</v>
      </c>
      <c r="EQ2559" s="77" t="e">
        <f t="shared" si="1130"/>
        <v>#DIV/0!</v>
      </c>
      <c r="ER2559" s="77" t="e">
        <f t="shared" si="1131"/>
        <v>#DIV/0!</v>
      </c>
      <c r="ES2559" s="77" t="e">
        <f t="shared" si="1132"/>
        <v>#DIV/0!</v>
      </c>
    </row>
    <row r="2560" spans="1:149" s="77" customFormat="1" x14ac:dyDescent="0.45">
      <c r="A2560" s="77" t="s">
        <v>5149</v>
      </c>
      <c r="B2560" s="178"/>
      <c r="C2560" s="77" t="s">
        <v>3648</v>
      </c>
      <c r="D2560" s="77" t="s">
        <v>5150</v>
      </c>
      <c r="E2560" s="77" t="s">
        <v>637</v>
      </c>
      <c r="F2560" s="77" t="s">
        <v>5147</v>
      </c>
      <c r="G2560" s="77" t="s">
        <v>3877</v>
      </c>
      <c r="H2560" s="77" t="s">
        <v>1100</v>
      </c>
      <c r="J2560" s="310">
        <v>303.98216637957239</v>
      </c>
      <c r="K2560" s="77">
        <v>2</v>
      </c>
      <c r="L2560" s="304">
        <v>1200</v>
      </c>
      <c r="M2560" s="77">
        <v>10</v>
      </c>
      <c r="P2560" s="72" t="s">
        <v>1374</v>
      </c>
      <c r="Q2560" s="125"/>
      <c r="R2560" s="125"/>
      <c r="S2560" s="116"/>
      <c r="U2560" s="77">
        <v>9.06</v>
      </c>
      <c r="W2560" s="77">
        <v>9.23</v>
      </c>
      <c r="AA2560" s="192">
        <f t="shared" si="1136"/>
        <v>0.71331203295675738</v>
      </c>
      <c r="AB2560" s="168"/>
      <c r="AC2560" s="192">
        <f t="shared" si="1137"/>
        <v>0.28668796704324262</v>
      </c>
      <c r="AE2560" s="327"/>
      <c r="AG2560" s="168"/>
      <c r="AP2560" s="66"/>
      <c r="AQ2560" s="178" t="s">
        <v>824</v>
      </c>
      <c r="AR2560" s="66">
        <v>1.0509999999999999</v>
      </c>
      <c r="AS2560" s="66">
        <v>2.1379999999999999</v>
      </c>
      <c r="AU2560" s="276">
        <v>2168.3413708281205</v>
      </c>
      <c r="AV2560" s="276">
        <v>871.48029296760342</v>
      </c>
      <c r="AW2560" s="276">
        <v>2278.9267807403544</v>
      </c>
      <c r="AX2560" s="95">
        <v>18.716747662350475</v>
      </c>
      <c r="AY2560" s="276">
        <v>1863.224866364736</v>
      </c>
      <c r="AZ2560" s="95">
        <v>22.303325208179693</v>
      </c>
      <c r="BA2560" s="178"/>
      <c r="BB2560" s="98" t="s">
        <v>722</v>
      </c>
      <c r="BC2560" s="178"/>
      <c r="BD2560" s="96">
        <v>81.72</v>
      </c>
      <c r="DL2560" s="77" t="s">
        <v>5152</v>
      </c>
      <c r="DO2560" s="348">
        <v>3.72</v>
      </c>
      <c r="DQ2560" s="356">
        <v>0.2</v>
      </c>
      <c r="DS2560" s="246"/>
      <c r="DU2560" s="96"/>
      <c r="DW2560" s="178"/>
      <c r="DX2560" s="304" t="e">
        <f t="shared" si="1111"/>
        <v>#DIV/0!</v>
      </c>
      <c r="DY2560" s="77" t="e">
        <f t="shared" si="1112"/>
        <v>#DIV/0!</v>
      </c>
      <c r="DZ2560" s="304" t="e">
        <f t="shared" si="1113"/>
        <v>#DIV/0!</v>
      </c>
      <c r="EA2560" s="77" t="e">
        <f t="shared" si="1114"/>
        <v>#DIV/0!</v>
      </c>
      <c r="EB2560" s="304" t="e">
        <f t="shared" si="1115"/>
        <v>#DIV/0!</v>
      </c>
      <c r="EC2560" s="77" t="e">
        <f t="shared" si="1116"/>
        <v>#DIV/0!</v>
      </c>
      <c r="ED2560" s="304" t="e">
        <f t="shared" si="1117"/>
        <v>#DIV/0!</v>
      </c>
      <c r="EE2560" s="77" t="e">
        <f t="shared" si="1118"/>
        <v>#DIV/0!</v>
      </c>
      <c r="EF2560" s="304" t="e">
        <f t="shared" si="1119"/>
        <v>#DIV/0!</v>
      </c>
      <c r="EG2560" s="77" t="e">
        <f t="shared" si="1120"/>
        <v>#DIV/0!</v>
      </c>
      <c r="EH2560" s="304" t="e">
        <f t="shared" si="1121"/>
        <v>#DIV/0!</v>
      </c>
      <c r="EI2560" s="77" t="e">
        <f t="shared" si="1122"/>
        <v>#DIV/0!</v>
      </c>
      <c r="EJ2560" s="304" t="e">
        <f t="shared" si="1123"/>
        <v>#DIV/0!</v>
      </c>
      <c r="EK2560" s="77" t="e">
        <f t="shared" si="1124"/>
        <v>#DIV/0!</v>
      </c>
      <c r="EL2560" s="304" t="e">
        <f t="shared" si="1125"/>
        <v>#DIV/0!</v>
      </c>
      <c r="EM2560" s="77" t="e">
        <f t="shared" si="1126"/>
        <v>#DIV/0!</v>
      </c>
      <c r="EN2560" s="304" t="e">
        <f t="shared" si="1127"/>
        <v>#DIV/0!</v>
      </c>
      <c r="EO2560" s="77" t="e">
        <f t="shared" si="1128"/>
        <v>#DIV/0!</v>
      </c>
      <c r="EP2560" s="304" t="e">
        <f t="shared" si="1129"/>
        <v>#DIV/0!</v>
      </c>
      <c r="EQ2560" s="77" t="e">
        <f t="shared" si="1130"/>
        <v>#DIV/0!</v>
      </c>
      <c r="ER2560" s="77" t="e">
        <f t="shared" si="1131"/>
        <v>#DIV/0!</v>
      </c>
      <c r="ES2560" s="77" t="e">
        <f t="shared" si="1132"/>
        <v>#DIV/0!</v>
      </c>
    </row>
    <row r="2561" spans="1:149" s="91" customFormat="1" ht="14.65" thickBot="1" x14ac:dyDescent="0.5">
      <c r="A2561" s="91" t="s">
        <v>5149</v>
      </c>
      <c r="B2561" s="206"/>
      <c r="C2561" s="91" t="s">
        <v>3648</v>
      </c>
      <c r="D2561" s="91" t="s">
        <v>5150</v>
      </c>
      <c r="E2561" s="91" t="s">
        <v>637</v>
      </c>
      <c r="F2561" s="91" t="s">
        <v>5148</v>
      </c>
      <c r="G2561" s="91" t="s">
        <v>3877</v>
      </c>
      <c r="H2561" s="91" t="s">
        <v>1100</v>
      </c>
      <c r="J2561" s="311">
        <v>303.98216637957239</v>
      </c>
      <c r="K2561" s="91">
        <v>2</v>
      </c>
      <c r="L2561" s="305">
        <v>1200</v>
      </c>
      <c r="M2561" s="91">
        <v>10</v>
      </c>
      <c r="P2561" s="90" t="s">
        <v>1374</v>
      </c>
      <c r="Q2561" s="203"/>
      <c r="R2561" s="203"/>
      <c r="S2561" s="205"/>
      <c r="U2561" s="91">
        <v>10.02</v>
      </c>
      <c r="W2561" s="91">
        <v>5.6</v>
      </c>
      <c r="AA2561" s="193">
        <f t="shared" si="1136"/>
        <v>0.57715816067017567</v>
      </c>
      <c r="AB2561" s="170"/>
      <c r="AC2561" s="193">
        <f t="shared" si="1137"/>
        <v>0.42284183932982433</v>
      </c>
      <c r="AE2561" s="328"/>
      <c r="AG2561" s="170"/>
      <c r="AP2561" s="69"/>
      <c r="AQ2561" s="206" t="s">
        <v>824</v>
      </c>
      <c r="AR2561" s="69">
        <v>1.0569999999999999</v>
      </c>
      <c r="AS2561" s="69">
        <v>2.1150000000000002</v>
      </c>
      <c r="AU2561" s="277">
        <v>1754.4578802416931</v>
      </c>
      <c r="AV2561" s="277">
        <v>1285.3637835540308</v>
      </c>
      <c r="AW2561" s="277">
        <v>1854.4619794154696</v>
      </c>
      <c r="AX2561" s="259">
        <v>15.321940614248456</v>
      </c>
      <c r="AY2561" s="277">
        <v>2718.5444022167753</v>
      </c>
      <c r="AZ2561" s="259">
        <v>32.541740393265044</v>
      </c>
      <c r="BA2561" s="206"/>
      <c r="BB2561" s="141" t="s">
        <v>722</v>
      </c>
      <c r="BC2561" s="206"/>
      <c r="BD2561" s="97">
        <v>84.38</v>
      </c>
      <c r="DL2561" s="91" t="s">
        <v>5152</v>
      </c>
      <c r="DO2561" s="349">
        <v>3.08</v>
      </c>
      <c r="DQ2561" s="357">
        <v>0.26</v>
      </c>
      <c r="DS2561" s="251"/>
      <c r="DU2561" s="97"/>
      <c r="DW2561" s="206"/>
      <c r="DX2561" s="305" t="e">
        <f t="shared" si="1111"/>
        <v>#DIV/0!</v>
      </c>
      <c r="DY2561" s="91" t="e">
        <f t="shared" si="1112"/>
        <v>#DIV/0!</v>
      </c>
      <c r="DZ2561" s="305" t="e">
        <f t="shared" si="1113"/>
        <v>#DIV/0!</v>
      </c>
      <c r="EA2561" s="91" t="e">
        <f t="shared" si="1114"/>
        <v>#DIV/0!</v>
      </c>
      <c r="EB2561" s="305" t="e">
        <f t="shared" si="1115"/>
        <v>#DIV/0!</v>
      </c>
      <c r="EC2561" s="91" t="e">
        <f t="shared" si="1116"/>
        <v>#DIV/0!</v>
      </c>
      <c r="ED2561" s="305" t="e">
        <f t="shared" si="1117"/>
        <v>#DIV/0!</v>
      </c>
      <c r="EE2561" s="91" t="e">
        <f t="shared" si="1118"/>
        <v>#DIV/0!</v>
      </c>
      <c r="EF2561" s="305" t="e">
        <f t="shared" si="1119"/>
        <v>#DIV/0!</v>
      </c>
      <c r="EG2561" s="91" t="e">
        <f t="shared" si="1120"/>
        <v>#DIV/0!</v>
      </c>
      <c r="EH2561" s="305" t="e">
        <f t="shared" si="1121"/>
        <v>#DIV/0!</v>
      </c>
      <c r="EI2561" s="91" t="e">
        <f t="shared" si="1122"/>
        <v>#DIV/0!</v>
      </c>
      <c r="EJ2561" s="305" t="e">
        <f t="shared" si="1123"/>
        <v>#DIV/0!</v>
      </c>
      <c r="EK2561" s="91" t="e">
        <f t="shared" si="1124"/>
        <v>#DIV/0!</v>
      </c>
      <c r="EL2561" s="305" t="e">
        <f t="shared" si="1125"/>
        <v>#DIV/0!</v>
      </c>
      <c r="EM2561" s="91" t="e">
        <f t="shared" si="1126"/>
        <v>#DIV/0!</v>
      </c>
      <c r="EN2561" s="305" t="e">
        <f t="shared" si="1127"/>
        <v>#DIV/0!</v>
      </c>
      <c r="EO2561" s="91" t="e">
        <f t="shared" si="1128"/>
        <v>#DIV/0!</v>
      </c>
      <c r="EP2561" s="305" t="e">
        <f t="shared" si="1129"/>
        <v>#DIV/0!</v>
      </c>
      <c r="EQ2561" s="91" t="e">
        <f t="shared" si="1130"/>
        <v>#DIV/0!</v>
      </c>
      <c r="ER2561" s="91" t="e">
        <f t="shared" si="1131"/>
        <v>#DIV/0!</v>
      </c>
      <c r="ES2561" s="91" t="e">
        <f t="shared" si="1132"/>
        <v>#DIV/0!</v>
      </c>
    </row>
    <row r="2562" spans="1:149" x14ac:dyDescent="0.45">
      <c r="A2562" s="51" t="s">
        <v>3878</v>
      </c>
      <c r="B2562" s="174" t="s">
        <v>935</v>
      </c>
      <c r="C2562" s="51" t="s">
        <v>3644</v>
      </c>
      <c r="D2562" s="51" t="s">
        <v>3879</v>
      </c>
      <c r="E2562" s="77" t="s">
        <v>637</v>
      </c>
      <c r="F2562" s="51" t="s">
        <v>3880</v>
      </c>
      <c r="G2562" s="51" t="s">
        <v>3889</v>
      </c>
      <c r="H2562" s="51" t="s">
        <v>1101</v>
      </c>
      <c r="I2562" s="51">
        <v>72</v>
      </c>
      <c r="J2562" s="75">
        <v>30</v>
      </c>
      <c r="K2562" s="51">
        <v>1.5</v>
      </c>
      <c r="L2562" s="75">
        <v>850</v>
      </c>
      <c r="M2562" s="51">
        <v>5</v>
      </c>
      <c r="P2562" s="72" t="s">
        <v>1374</v>
      </c>
      <c r="AA2562" s="168">
        <v>1</v>
      </c>
      <c r="AC2562" s="169">
        <v>0</v>
      </c>
      <c r="AR2562" s="53">
        <v>0.95309999999999995</v>
      </c>
      <c r="AT2562" s="77"/>
      <c r="AU2562" s="276">
        <v>300</v>
      </c>
      <c r="AV2562" s="276"/>
      <c r="AW2562" s="276">
        <v>285.93</v>
      </c>
      <c r="AX2562" s="95"/>
      <c r="AY2562" s="276"/>
      <c r="AZ2562" s="95"/>
      <c r="BB2562" s="80" t="s">
        <v>3412</v>
      </c>
      <c r="BC2562" s="174" t="s">
        <v>3843</v>
      </c>
      <c r="BD2562" s="51">
        <v>74.739000000000004</v>
      </c>
      <c r="BF2562" s="51">
        <v>8.7999999999999995E-2</v>
      </c>
      <c r="BH2562" s="51">
        <v>12.489000000000001</v>
      </c>
      <c r="BJ2562" s="51">
        <v>0.59499999999999997</v>
      </c>
      <c r="BN2562" s="51">
        <v>0.52700000000000002</v>
      </c>
      <c r="BR2562" s="51">
        <v>5.8999999999999997E-2</v>
      </c>
      <c r="BX2562" s="51">
        <v>0.26300000000000001</v>
      </c>
      <c r="BZ2562" s="51">
        <v>4.0979999999999999</v>
      </c>
      <c r="CB2562" s="106">
        <v>4.4889999999999999</v>
      </c>
      <c r="DH2562" s="51">
        <v>99.546000000000006</v>
      </c>
      <c r="DJ2562" s="77">
        <f t="shared" ref="DJ2562:DJ2625" si="1138">IF(AND(DH2562&lt;100, DH2562&gt;0), 100-DH2562, 0)</f>
        <v>0.45399999999999352</v>
      </c>
      <c r="DL2562" s="51" t="s">
        <v>3890</v>
      </c>
      <c r="DO2562" s="348">
        <v>2.2000000000000002</v>
      </c>
      <c r="DU2562" s="52"/>
      <c r="DX2562" s="75">
        <f t="shared" si="1111"/>
        <v>75.079862576095465</v>
      </c>
      <c r="DY2562" s="51">
        <f t="shared" si="1112"/>
        <v>0</v>
      </c>
      <c r="DZ2562" s="75">
        <f t="shared" si="1113"/>
        <v>8.8401342093102686E-2</v>
      </c>
      <c r="EA2562" s="51">
        <f t="shared" si="1114"/>
        <v>0</v>
      </c>
      <c r="EB2562" s="75">
        <f t="shared" si="1115"/>
        <v>12.545958652281358</v>
      </c>
      <c r="EC2562" s="51">
        <f t="shared" si="1116"/>
        <v>0</v>
      </c>
      <c r="ED2562" s="75">
        <f t="shared" si="1117"/>
        <v>0.52940349185301261</v>
      </c>
      <c r="EE2562" s="51">
        <f t="shared" si="1118"/>
        <v>0</v>
      </c>
      <c r="EF2562" s="75">
        <f t="shared" si="1119"/>
        <v>0</v>
      </c>
      <c r="EG2562" s="51" t="e">
        <f t="shared" si="1120"/>
        <v>#DIV/0!</v>
      </c>
      <c r="EH2562" s="75">
        <f t="shared" si="1121"/>
        <v>5.9269081630602925E-2</v>
      </c>
      <c r="EI2562" s="51">
        <f t="shared" si="1122"/>
        <v>0</v>
      </c>
      <c r="EJ2562" s="75">
        <f t="shared" si="1123"/>
        <v>0.26419946557370461</v>
      </c>
      <c r="EK2562" s="51">
        <f t="shared" si="1124"/>
        <v>0</v>
      </c>
      <c r="EL2562" s="75">
        <f t="shared" si="1125"/>
        <v>4.1166897715628954</v>
      </c>
      <c r="EM2562" s="51">
        <f t="shared" si="1126"/>
        <v>0</v>
      </c>
      <c r="EN2562" s="75">
        <f t="shared" si="1127"/>
        <v>4.5094730074538401</v>
      </c>
      <c r="EO2562" s="51">
        <f t="shared" si="1128"/>
        <v>0</v>
      </c>
      <c r="EP2562" s="75">
        <f t="shared" si="1129"/>
        <v>0</v>
      </c>
      <c r="EQ2562" s="51" t="e">
        <f t="shared" si="1130"/>
        <v>#DIV/0!</v>
      </c>
      <c r="ER2562" s="51">
        <f t="shared" si="1131"/>
        <v>100</v>
      </c>
      <c r="ES2562" s="51">
        <f t="shared" si="1132"/>
        <v>0</v>
      </c>
    </row>
    <row r="2563" spans="1:149" x14ac:dyDescent="0.45">
      <c r="A2563" s="51" t="s">
        <v>3878</v>
      </c>
      <c r="B2563" s="174" t="s">
        <v>935</v>
      </c>
      <c r="C2563" s="51" t="s">
        <v>3644</v>
      </c>
      <c r="D2563" s="51" t="s">
        <v>3879</v>
      </c>
      <c r="E2563" s="77" t="s">
        <v>637</v>
      </c>
      <c r="F2563" s="51" t="s">
        <v>3881</v>
      </c>
      <c r="G2563" s="51" t="s">
        <v>3889</v>
      </c>
      <c r="H2563" s="51" t="s">
        <v>1101</v>
      </c>
      <c r="I2563" s="51">
        <v>150</v>
      </c>
      <c r="J2563" s="75">
        <v>30</v>
      </c>
      <c r="K2563" s="51">
        <v>1.5</v>
      </c>
      <c r="L2563" s="75">
        <v>850</v>
      </c>
      <c r="M2563" s="51">
        <v>5</v>
      </c>
      <c r="P2563" s="72" t="s">
        <v>1374</v>
      </c>
      <c r="AA2563" s="168">
        <v>1</v>
      </c>
      <c r="AC2563" s="169">
        <v>0</v>
      </c>
      <c r="AR2563" s="53">
        <v>0.95309999999999995</v>
      </c>
      <c r="AT2563" s="77"/>
      <c r="AU2563" s="276">
        <v>300</v>
      </c>
      <c r="AV2563" s="276"/>
      <c r="AW2563" s="276">
        <v>285.93</v>
      </c>
      <c r="AX2563" s="95"/>
      <c r="AY2563" s="276"/>
      <c r="AZ2563" s="95"/>
      <c r="BB2563" s="80" t="s">
        <v>3412</v>
      </c>
      <c r="BC2563" s="174" t="s">
        <v>3843</v>
      </c>
      <c r="BD2563" s="51">
        <v>74.739000000000004</v>
      </c>
      <c r="BF2563" s="51">
        <v>8.7999999999999995E-2</v>
      </c>
      <c r="BH2563" s="51">
        <v>12.489000000000001</v>
      </c>
      <c r="BJ2563" s="51">
        <v>0.59499999999999997</v>
      </c>
      <c r="BN2563" s="51">
        <v>0.52700000000000002</v>
      </c>
      <c r="BR2563" s="51">
        <v>5.8999999999999997E-2</v>
      </c>
      <c r="BX2563" s="51">
        <v>0.26300000000000001</v>
      </c>
      <c r="BZ2563" s="51">
        <v>4.0979999999999999</v>
      </c>
      <c r="CB2563" s="106">
        <v>4.4889999999999999</v>
      </c>
      <c r="DH2563" s="51">
        <v>99.546000000000006</v>
      </c>
      <c r="DJ2563" s="77">
        <f t="shared" si="1138"/>
        <v>0.45399999999999352</v>
      </c>
      <c r="DL2563" s="51" t="s">
        <v>3890</v>
      </c>
      <c r="DO2563" s="348">
        <v>2.2000000000000002</v>
      </c>
      <c r="DU2563" s="52"/>
      <c r="DX2563" s="75">
        <f t="shared" si="1111"/>
        <v>75.079862576095465</v>
      </c>
      <c r="DY2563" s="51">
        <f t="shared" si="1112"/>
        <v>0</v>
      </c>
      <c r="DZ2563" s="75">
        <f t="shared" si="1113"/>
        <v>8.8401342093102686E-2</v>
      </c>
      <c r="EA2563" s="51">
        <f t="shared" si="1114"/>
        <v>0</v>
      </c>
      <c r="EB2563" s="75">
        <f t="shared" si="1115"/>
        <v>12.545958652281358</v>
      </c>
      <c r="EC2563" s="51">
        <f t="shared" si="1116"/>
        <v>0</v>
      </c>
      <c r="ED2563" s="75">
        <f t="shared" si="1117"/>
        <v>0.52940349185301261</v>
      </c>
      <c r="EE2563" s="51">
        <f t="shared" si="1118"/>
        <v>0</v>
      </c>
      <c r="EF2563" s="75">
        <f t="shared" si="1119"/>
        <v>0</v>
      </c>
      <c r="EG2563" s="51" t="e">
        <f t="shared" si="1120"/>
        <v>#DIV/0!</v>
      </c>
      <c r="EH2563" s="75">
        <f t="shared" si="1121"/>
        <v>5.9269081630602925E-2</v>
      </c>
      <c r="EI2563" s="51">
        <f t="shared" si="1122"/>
        <v>0</v>
      </c>
      <c r="EJ2563" s="75">
        <f t="shared" si="1123"/>
        <v>0.26419946557370461</v>
      </c>
      <c r="EK2563" s="51">
        <f t="shared" si="1124"/>
        <v>0</v>
      </c>
      <c r="EL2563" s="75">
        <f t="shared" si="1125"/>
        <v>4.1166897715628954</v>
      </c>
      <c r="EM2563" s="51">
        <f t="shared" si="1126"/>
        <v>0</v>
      </c>
      <c r="EN2563" s="75">
        <f t="shared" si="1127"/>
        <v>4.5094730074538401</v>
      </c>
      <c r="EO2563" s="51">
        <f t="shared" si="1128"/>
        <v>0</v>
      </c>
      <c r="EP2563" s="75">
        <f t="shared" si="1129"/>
        <v>0</v>
      </c>
      <c r="EQ2563" s="51" t="e">
        <f t="shared" si="1130"/>
        <v>#DIV/0!</v>
      </c>
      <c r="ER2563" s="51">
        <f t="shared" si="1131"/>
        <v>100</v>
      </c>
      <c r="ES2563" s="51">
        <f t="shared" si="1132"/>
        <v>0</v>
      </c>
    </row>
    <row r="2564" spans="1:149" x14ac:dyDescent="0.45">
      <c r="A2564" s="51" t="s">
        <v>3878</v>
      </c>
      <c r="B2564" s="174" t="s">
        <v>935</v>
      </c>
      <c r="C2564" s="51" t="s">
        <v>3644</v>
      </c>
      <c r="D2564" s="51" t="s">
        <v>3879</v>
      </c>
      <c r="E2564" s="77" t="s">
        <v>637</v>
      </c>
      <c r="F2564" s="51" t="s">
        <v>3882</v>
      </c>
      <c r="G2564" s="51" t="s">
        <v>3889</v>
      </c>
      <c r="H2564" s="51" t="s">
        <v>1101</v>
      </c>
      <c r="I2564" s="51">
        <v>98</v>
      </c>
      <c r="J2564" s="75">
        <v>70</v>
      </c>
      <c r="K2564" s="51">
        <v>3.5</v>
      </c>
      <c r="L2564" s="75">
        <v>850</v>
      </c>
      <c r="M2564" s="51">
        <v>5</v>
      </c>
      <c r="P2564" s="72" t="s">
        <v>1374</v>
      </c>
      <c r="AA2564" s="168">
        <v>1</v>
      </c>
      <c r="AC2564" s="169">
        <v>0</v>
      </c>
      <c r="AR2564" s="53">
        <v>0.90090000000000003</v>
      </c>
      <c r="AT2564" s="77"/>
      <c r="AU2564" s="276">
        <v>700</v>
      </c>
      <c r="AV2564" s="276"/>
      <c r="AW2564" s="276">
        <v>630.63</v>
      </c>
      <c r="AX2564" s="95"/>
      <c r="AY2564" s="276"/>
      <c r="AZ2564" s="95"/>
      <c r="BB2564" s="80" t="s">
        <v>3412</v>
      </c>
      <c r="BC2564" s="174" t="s">
        <v>3843</v>
      </c>
      <c r="BD2564" s="106">
        <v>73.59</v>
      </c>
      <c r="BF2564" s="51">
        <v>8.5999999999999993E-2</v>
      </c>
      <c r="BH2564" s="51">
        <v>12.297000000000001</v>
      </c>
      <c r="BJ2564" s="51">
        <v>0.58599999999999997</v>
      </c>
      <c r="BN2564" s="51">
        <v>0.51900000000000002</v>
      </c>
      <c r="BR2564" s="51">
        <v>5.8000000000000003E-2</v>
      </c>
      <c r="BX2564" s="51">
        <v>0.25900000000000001</v>
      </c>
      <c r="BZ2564" s="51">
        <v>4.0350000000000001</v>
      </c>
      <c r="CB2564" s="51">
        <v>4.4189999999999996</v>
      </c>
      <c r="DH2564" s="51">
        <v>99.549000000000007</v>
      </c>
      <c r="DJ2564" s="77">
        <f t="shared" si="1138"/>
        <v>0.45099999999999341</v>
      </c>
      <c r="DL2564" s="51" t="s">
        <v>3890</v>
      </c>
      <c r="DO2564" s="348">
        <v>3.7</v>
      </c>
      <c r="DU2564" s="52"/>
      <c r="DX2564" s="75">
        <f t="shared" ref="DX2564:DX2627" si="1139">BD2564/$DH2564*100</f>
        <v>73.923394509236644</v>
      </c>
      <c r="DY2564" s="51">
        <f t="shared" ref="DY2564:DY2627" si="1140">DX2564*SQRT(((BE2564/BD2564)^2)+(($DI2564/$DH2564)^2))</f>
        <v>0</v>
      </c>
      <c r="DZ2564" s="75">
        <f t="shared" ref="DZ2564:DZ2627" si="1141">BF2564/$DH2564*100</f>
        <v>8.6389617173452254E-2</v>
      </c>
      <c r="EA2564" s="51">
        <f t="shared" ref="EA2564:EA2627" si="1142">DZ2564*SQRT(((BG2564/BF2564)^2)+(($DI2564/$DH2564)^2))</f>
        <v>0</v>
      </c>
      <c r="EB2564" s="75">
        <f t="shared" ref="EB2564:EB2627" si="1143">BH2564/$DH2564*100</f>
        <v>12.352710725371425</v>
      </c>
      <c r="EC2564" s="51">
        <f t="shared" ref="EC2564:EC2627" si="1144">EB2564*SQRT(((BI2564/BH2564)^2)+(($DI2564/$DH2564)^2))</f>
        <v>0</v>
      </c>
      <c r="ED2564" s="75">
        <f t="shared" ref="ED2564:ED2627" si="1145">BN2564/$DH2564*100</f>
        <v>0.52135129433746197</v>
      </c>
      <c r="EE2564" s="51">
        <f t="shared" ref="EE2564:EE2627" si="1146">ED2564*SQRT(((BO2564/BN2564)^2)+(($DI2564/$DH2564)^2))</f>
        <v>0</v>
      </c>
      <c r="EF2564" s="75">
        <f t="shared" ref="EF2564:EF2627" si="1147">BP2564/$DH2564*100</f>
        <v>0</v>
      </c>
      <c r="EG2564" s="51" t="e">
        <f t="shared" ref="EG2564:EG2627" si="1148">EF2564*SQRT(((BQ2564/BP2564)^2)+(($DI2564/$DH2564)^2))</f>
        <v>#DIV/0!</v>
      </c>
      <c r="EH2564" s="75">
        <f t="shared" ref="EH2564:EH2627" si="1149">BR2564/$DH2564*100</f>
        <v>5.8262765070467813E-2</v>
      </c>
      <c r="EI2564" s="51">
        <f t="shared" ref="EI2564:EI2627" si="1150">EH2564*SQRT(((BS2564/BR2564)^2)+(($DI2564/$DH2564)^2))</f>
        <v>0</v>
      </c>
      <c r="EJ2564" s="75">
        <f t="shared" ref="EJ2564:EJ2627" si="1151">BX2564/$DH2564*100</f>
        <v>0.26017338195260625</v>
      </c>
      <c r="EK2564" s="51">
        <f t="shared" ref="EK2564:EK2627" si="1152">EJ2564*SQRT(((BY2564/BX2564)^2)+(($DI2564/$DH2564)^2))</f>
        <v>0</v>
      </c>
      <c r="EL2564" s="75">
        <f t="shared" ref="EL2564:EL2627" si="1153">BZ2564/$DH2564*100</f>
        <v>4.0532802941265107</v>
      </c>
      <c r="EM2564" s="51">
        <f t="shared" ref="EM2564:EM2627" si="1154">EL2564*SQRT(((CA2564/BZ2564)^2)+(($DI2564/$DH2564)^2))</f>
        <v>0</v>
      </c>
      <c r="EN2564" s="75">
        <f t="shared" ref="EN2564:EN2627" si="1155">CB2564/$DH2564*100</f>
        <v>4.439019980110297</v>
      </c>
      <c r="EO2564" s="51">
        <f t="shared" ref="EO2564:EO2627" si="1156">EN2564*SQRT(((CC2564/CB2564)^2)+(($DI2564/$DH2564)^2))</f>
        <v>0</v>
      </c>
      <c r="EP2564" s="75">
        <f t="shared" ref="EP2564:EP2627" si="1157">CD2564/$DH2564*100</f>
        <v>0</v>
      </c>
      <c r="EQ2564" s="51" t="e">
        <f t="shared" ref="EQ2564:EQ2627" si="1158">EP2564*SQRT(((CE2564/CD2564)^2)+(($DI2564/$DH2564)^2))</f>
        <v>#DIV/0!</v>
      </c>
      <c r="ER2564" s="51">
        <f t="shared" ref="ER2564:ER2627" si="1159">DH2564/$DH2564*100</f>
        <v>100</v>
      </c>
      <c r="ES2564" s="51">
        <f t="shared" ref="ES2564:ES2627" si="1160">ER2564*SQRT(((DI2564/DH2564)^2)+(($DI2564/$DH2564)^2))</f>
        <v>0</v>
      </c>
    </row>
    <row r="2565" spans="1:149" x14ac:dyDescent="0.45">
      <c r="A2565" s="51" t="s">
        <v>3878</v>
      </c>
      <c r="B2565" s="174" t="s">
        <v>935</v>
      </c>
      <c r="C2565" s="51" t="s">
        <v>3644</v>
      </c>
      <c r="D2565" s="51" t="s">
        <v>3879</v>
      </c>
      <c r="E2565" s="77" t="s">
        <v>637</v>
      </c>
      <c r="F2565" s="51" t="s">
        <v>3883</v>
      </c>
      <c r="G2565" s="51" t="s">
        <v>3889</v>
      </c>
      <c r="H2565" s="51" t="s">
        <v>1101</v>
      </c>
      <c r="I2565" s="51">
        <v>124</v>
      </c>
      <c r="J2565" s="75">
        <v>70</v>
      </c>
      <c r="K2565" s="51">
        <v>3.5</v>
      </c>
      <c r="L2565" s="75">
        <v>850</v>
      </c>
      <c r="M2565" s="51">
        <v>5</v>
      </c>
      <c r="P2565" s="72" t="s">
        <v>1374</v>
      </c>
      <c r="AA2565" s="168">
        <v>1</v>
      </c>
      <c r="AC2565" s="169">
        <v>0</v>
      </c>
      <c r="AR2565" s="53">
        <v>0.90090000000000003</v>
      </c>
      <c r="AT2565" s="77"/>
      <c r="AU2565" s="276">
        <v>700</v>
      </c>
      <c r="AV2565" s="276"/>
      <c r="AW2565" s="276">
        <v>630.63</v>
      </c>
      <c r="AX2565" s="95"/>
      <c r="AY2565" s="276"/>
      <c r="AZ2565" s="95"/>
      <c r="BB2565" s="80" t="s">
        <v>3412</v>
      </c>
      <c r="BC2565" s="174" t="s">
        <v>3843</v>
      </c>
      <c r="BD2565" s="106">
        <v>73.59</v>
      </c>
      <c r="BF2565" s="51">
        <v>8.5999999999999993E-2</v>
      </c>
      <c r="BH2565" s="51">
        <v>12.297000000000001</v>
      </c>
      <c r="BJ2565" s="51">
        <v>0.58599999999999997</v>
      </c>
      <c r="BN2565" s="51">
        <v>0.51900000000000002</v>
      </c>
      <c r="BR2565" s="51">
        <v>5.8000000000000003E-2</v>
      </c>
      <c r="BX2565" s="51">
        <v>0.25900000000000001</v>
      </c>
      <c r="BZ2565" s="51">
        <v>4.0350000000000001</v>
      </c>
      <c r="CB2565" s="51">
        <v>4.4189999999999996</v>
      </c>
      <c r="DH2565" s="51">
        <v>99.549000000000007</v>
      </c>
      <c r="DJ2565" s="77">
        <f t="shared" si="1138"/>
        <v>0.45099999999999341</v>
      </c>
      <c r="DL2565" s="51" t="s">
        <v>3890</v>
      </c>
      <c r="DO2565" s="348">
        <v>3.7</v>
      </c>
      <c r="DU2565" s="52"/>
      <c r="DX2565" s="75">
        <f t="shared" si="1139"/>
        <v>73.923394509236644</v>
      </c>
      <c r="DY2565" s="51">
        <f t="shared" si="1140"/>
        <v>0</v>
      </c>
      <c r="DZ2565" s="75">
        <f t="shared" si="1141"/>
        <v>8.6389617173452254E-2</v>
      </c>
      <c r="EA2565" s="51">
        <f t="shared" si="1142"/>
        <v>0</v>
      </c>
      <c r="EB2565" s="75">
        <f t="shared" si="1143"/>
        <v>12.352710725371425</v>
      </c>
      <c r="EC2565" s="51">
        <f t="shared" si="1144"/>
        <v>0</v>
      </c>
      <c r="ED2565" s="75">
        <f t="shared" si="1145"/>
        <v>0.52135129433746197</v>
      </c>
      <c r="EE2565" s="51">
        <f t="shared" si="1146"/>
        <v>0</v>
      </c>
      <c r="EF2565" s="75">
        <f t="shared" si="1147"/>
        <v>0</v>
      </c>
      <c r="EG2565" s="51" t="e">
        <f t="shared" si="1148"/>
        <v>#DIV/0!</v>
      </c>
      <c r="EH2565" s="75">
        <f t="shared" si="1149"/>
        <v>5.8262765070467813E-2</v>
      </c>
      <c r="EI2565" s="51">
        <f t="shared" si="1150"/>
        <v>0</v>
      </c>
      <c r="EJ2565" s="75">
        <f t="shared" si="1151"/>
        <v>0.26017338195260625</v>
      </c>
      <c r="EK2565" s="51">
        <f t="shared" si="1152"/>
        <v>0</v>
      </c>
      <c r="EL2565" s="75">
        <f t="shared" si="1153"/>
        <v>4.0532802941265107</v>
      </c>
      <c r="EM2565" s="51">
        <f t="shared" si="1154"/>
        <v>0</v>
      </c>
      <c r="EN2565" s="75">
        <f t="shared" si="1155"/>
        <v>4.439019980110297</v>
      </c>
      <c r="EO2565" s="51">
        <f t="shared" si="1156"/>
        <v>0</v>
      </c>
      <c r="EP2565" s="75">
        <f t="shared" si="1157"/>
        <v>0</v>
      </c>
      <c r="EQ2565" s="51" t="e">
        <f t="shared" si="1158"/>
        <v>#DIV/0!</v>
      </c>
      <c r="ER2565" s="51">
        <f t="shared" si="1159"/>
        <v>100</v>
      </c>
      <c r="ES2565" s="51">
        <f t="shared" si="1160"/>
        <v>0</v>
      </c>
    </row>
    <row r="2566" spans="1:149" x14ac:dyDescent="0.45">
      <c r="A2566" s="51" t="s">
        <v>3878</v>
      </c>
      <c r="B2566" s="174" t="s">
        <v>935</v>
      </c>
      <c r="C2566" s="51" t="s">
        <v>3644</v>
      </c>
      <c r="D2566" s="51" t="s">
        <v>3879</v>
      </c>
      <c r="E2566" s="77" t="s">
        <v>637</v>
      </c>
      <c r="F2566" s="51" t="s">
        <v>3884</v>
      </c>
      <c r="G2566" s="51" t="s">
        <v>3889</v>
      </c>
      <c r="H2566" s="51" t="s">
        <v>1101</v>
      </c>
      <c r="I2566" s="51">
        <v>146</v>
      </c>
      <c r="J2566" s="75">
        <v>70</v>
      </c>
      <c r="K2566" s="51">
        <v>3.5</v>
      </c>
      <c r="L2566" s="75">
        <v>850</v>
      </c>
      <c r="M2566" s="51">
        <v>5</v>
      </c>
      <c r="P2566" s="72" t="s">
        <v>1374</v>
      </c>
      <c r="AA2566" s="168">
        <v>1</v>
      </c>
      <c r="AC2566" s="169">
        <v>0</v>
      </c>
      <c r="AR2566" s="53">
        <v>0.90090000000000003</v>
      </c>
      <c r="AT2566" s="77"/>
      <c r="AU2566" s="276">
        <v>700</v>
      </c>
      <c r="AV2566" s="276"/>
      <c r="AW2566" s="276">
        <v>630.63</v>
      </c>
      <c r="AX2566" s="95"/>
      <c r="AY2566" s="276"/>
      <c r="AZ2566" s="95"/>
      <c r="BB2566" s="80" t="s">
        <v>3412</v>
      </c>
      <c r="BC2566" s="174" t="s">
        <v>3843</v>
      </c>
      <c r="BD2566" s="106">
        <v>73.59</v>
      </c>
      <c r="BF2566" s="51">
        <v>8.5999999999999993E-2</v>
      </c>
      <c r="BH2566" s="51">
        <v>12.297000000000001</v>
      </c>
      <c r="BJ2566" s="51">
        <v>0.58599999999999997</v>
      </c>
      <c r="BN2566" s="51">
        <v>0.51900000000000002</v>
      </c>
      <c r="BR2566" s="51">
        <v>5.8000000000000003E-2</v>
      </c>
      <c r="BX2566" s="51">
        <v>0.25900000000000001</v>
      </c>
      <c r="BZ2566" s="51">
        <v>4.0350000000000001</v>
      </c>
      <c r="CB2566" s="51">
        <v>4.4189999999999996</v>
      </c>
      <c r="DH2566" s="51">
        <v>99.549000000000007</v>
      </c>
      <c r="DJ2566" s="77">
        <f t="shared" si="1138"/>
        <v>0.45099999999999341</v>
      </c>
      <c r="DL2566" s="51" t="s">
        <v>3890</v>
      </c>
      <c r="DO2566" s="348">
        <v>3.7</v>
      </c>
      <c r="DU2566" s="52"/>
      <c r="DX2566" s="75">
        <f t="shared" si="1139"/>
        <v>73.923394509236644</v>
      </c>
      <c r="DY2566" s="51">
        <f t="shared" si="1140"/>
        <v>0</v>
      </c>
      <c r="DZ2566" s="75">
        <f t="shared" si="1141"/>
        <v>8.6389617173452254E-2</v>
      </c>
      <c r="EA2566" s="51">
        <f t="shared" si="1142"/>
        <v>0</v>
      </c>
      <c r="EB2566" s="75">
        <f t="shared" si="1143"/>
        <v>12.352710725371425</v>
      </c>
      <c r="EC2566" s="51">
        <f t="shared" si="1144"/>
        <v>0</v>
      </c>
      <c r="ED2566" s="75">
        <f t="shared" si="1145"/>
        <v>0.52135129433746197</v>
      </c>
      <c r="EE2566" s="51">
        <f t="shared" si="1146"/>
        <v>0</v>
      </c>
      <c r="EF2566" s="75">
        <f t="shared" si="1147"/>
        <v>0</v>
      </c>
      <c r="EG2566" s="51" t="e">
        <f t="shared" si="1148"/>
        <v>#DIV/0!</v>
      </c>
      <c r="EH2566" s="75">
        <f t="shared" si="1149"/>
        <v>5.8262765070467813E-2</v>
      </c>
      <c r="EI2566" s="51">
        <f t="shared" si="1150"/>
        <v>0</v>
      </c>
      <c r="EJ2566" s="75">
        <f t="shared" si="1151"/>
        <v>0.26017338195260625</v>
      </c>
      <c r="EK2566" s="51">
        <f t="shared" si="1152"/>
        <v>0</v>
      </c>
      <c r="EL2566" s="75">
        <f t="shared" si="1153"/>
        <v>4.0532802941265107</v>
      </c>
      <c r="EM2566" s="51">
        <f t="shared" si="1154"/>
        <v>0</v>
      </c>
      <c r="EN2566" s="75">
        <f t="shared" si="1155"/>
        <v>4.439019980110297</v>
      </c>
      <c r="EO2566" s="51">
        <f t="shared" si="1156"/>
        <v>0</v>
      </c>
      <c r="EP2566" s="75">
        <f t="shared" si="1157"/>
        <v>0</v>
      </c>
      <c r="EQ2566" s="51" t="e">
        <f t="shared" si="1158"/>
        <v>#DIV/0!</v>
      </c>
      <c r="ER2566" s="51">
        <f t="shared" si="1159"/>
        <v>100</v>
      </c>
      <c r="ES2566" s="51">
        <f t="shared" si="1160"/>
        <v>0</v>
      </c>
    </row>
    <row r="2567" spans="1:149" ht="16.05" customHeight="1" x14ac:dyDescent="0.45">
      <c r="A2567" s="51" t="s">
        <v>3878</v>
      </c>
      <c r="B2567" s="174" t="s">
        <v>935</v>
      </c>
      <c r="C2567" s="51" t="s">
        <v>3644</v>
      </c>
      <c r="D2567" s="51" t="s">
        <v>3879</v>
      </c>
      <c r="E2567" s="77" t="s">
        <v>637</v>
      </c>
      <c r="F2567" s="51" t="s">
        <v>3885</v>
      </c>
      <c r="G2567" s="51" t="s">
        <v>3889</v>
      </c>
      <c r="H2567" s="51" t="s">
        <v>1101</v>
      </c>
      <c r="I2567" s="51">
        <v>150</v>
      </c>
      <c r="J2567" s="75">
        <v>100</v>
      </c>
      <c r="K2567" s="51">
        <v>5</v>
      </c>
      <c r="L2567" s="75">
        <v>850</v>
      </c>
      <c r="M2567" s="51">
        <v>5</v>
      </c>
      <c r="P2567" s="72" t="s">
        <v>1374</v>
      </c>
      <c r="AA2567" s="168">
        <v>1</v>
      </c>
      <c r="AC2567" s="169">
        <v>0</v>
      </c>
      <c r="AR2567" s="53">
        <v>0.87039999999999995</v>
      </c>
      <c r="AT2567" s="77"/>
      <c r="AU2567" s="276">
        <v>1000</v>
      </c>
      <c r="AV2567" s="276"/>
      <c r="AW2567" s="276">
        <v>870.4</v>
      </c>
      <c r="AX2567" s="95"/>
      <c r="AY2567" s="276"/>
      <c r="AZ2567" s="95"/>
      <c r="BB2567" s="80" t="s">
        <v>3412</v>
      </c>
      <c r="BC2567" s="174" t="s">
        <v>3843</v>
      </c>
      <c r="BD2567" s="106">
        <v>73.13</v>
      </c>
      <c r="BF2567" s="51">
        <v>8.5999999999999993E-2</v>
      </c>
      <c r="BH2567" s="106">
        <v>12.22</v>
      </c>
      <c r="BJ2567" s="51">
        <v>0.58199999999999996</v>
      </c>
      <c r="BN2567" s="51">
        <v>0.51600000000000001</v>
      </c>
      <c r="BR2567" s="51">
        <v>5.7000000000000002E-2</v>
      </c>
      <c r="BX2567" s="51">
        <v>0.25800000000000001</v>
      </c>
      <c r="BZ2567" s="106">
        <v>4.01</v>
      </c>
      <c r="CB2567" s="51">
        <v>4.3920000000000003</v>
      </c>
      <c r="DH2567" s="106">
        <v>99.55</v>
      </c>
      <c r="DJ2567" s="77">
        <f t="shared" si="1138"/>
        <v>0.45000000000000284</v>
      </c>
      <c r="DL2567" s="51" t="s">
        <v>3890</v>
      </c>
      <c r="DO2567" s="348">
        <v>4.3</v>
      </c>
      <c r="DU2567" s="52"/>
      <c r="DX2567" s="75">
        <f t="shared" si="1139"/>
        <v>73.460572576594672</v>
      </c>
      <c r="DY2567" s="51">
        <f t="shared" si="1140"/>
        <v>0</v>
      </c>
      <c r="DZ2567" s="75">
        <f t="shared" si="1141"/>
        <v>8.6388749372174792E-2</v>
      </c>
      <c r="EA2567" s="51">
        <f t="shared" si="1142"/>
        <v>0</v>
      </c>
      <c r="EB2567" s="75">
        <f t="shared" si="1143"/>
        <v>12.275238573581115</v>
      </c>
      <c r="EC2567" s="51">
        <f t="shared" si="1144"/>
        <v>0</v>
      </c>
      <c r="ED2567" s="75">
        <f t="shared" si="1145"/>
        <v>0.51833249623304878</v>
      </c>
      <c r="EE2567" s="51">
        <f t="shared" si="1146"/>
        <v>0</v>
      </c>
      <c r="EF2567" s="75">
        <f t="shared" si="1147"/>
        <v>0</v>
      </c>
      <c r="EG2567" s="51" t="e">
        <f t="shared" si="1148"/>
        <v>#DIV/0!</v>
      </c>
      <c r="EH2567" s="75">
        <f t="shared" si="1149"/>
        <v>5.7257659467604222E-2</v>
      </c>
      <c r="EI2567" s="51">
        <f t="shared" si="1150"/>
        <v>0</v>
      </c>
      <c r="EJ2567" s="75">
        <f t="shared" si="1151"/>
        <v>0.25916624811652439</v>
      </c>
      <c r="EK2567" s="51">
        <f t="shared" si="1152"/>
        <v>0</v>
      </c>
      <c r="EL2567" s="75">
        <f t="shared" si="1153"/>
        <v>4.0281265695630335</v>
      </c>
      <c r="EM2567" s="51">
        <f t="shared" si="1154"/>
        <v>0</v>
      </c>
      <c r="EN2567" s="75">
        <f t="shared" si="1155"/>
        <v>4.4118533400301363</v>
      </c>
      <c r="EO2567" s="51">
        <f t="shared" si="1156"/>
        <v>0</v>
      </c>
      <c r="EP2567" s="75">
        <f t="shared" si="1157"/>
        <v>0</v>
      </c>
      <c r="EQ2567" s="51" t="e">
        <f t="shared" si="1158"/>
        <v>#DIV/0!</v>
      </c>
      <c r="ER2567" s="51">
        <f t="shared" si="1159"/>
        <v>100</v>
      </c>
      <c r="ES2567" s="51">
        <f t="shared" si="1160"/>
        <v>0</v>
      </c>
    </row>
    <row r="2568" spans="1:149" s="77" customFormat="1" x14ac:dyDescent="0.45">
      <c r="A2568" s="77" t="s">
        <v>3878</v>
      </c>
      <c r="B2568" s="178" t="s">
        <v>935</v>
      </c>
      <c r="C2568" s="77" t="s">
        <v>3644</v>
      </c>
      <c r="D2568" s="77" t="s">
        <v>3879</v>
      </c>
      <c r="E2568" s="77" t="s">
        <v>637</v>
      </c>
      <c r="F2568" s="77" t="s">
        <v>3886</v>
      </c>
      <c r="G2568" s="77" t="s">
        <v>3889</v>
      </c>
      <c r="H2568" s="77" t="s">
        <v>1101</v>
      </c>
      <c r="I2568" s="77">
        <v>136</v>
      </c>
      <c r="J2568" s="304">
        <v>200</v>
      </c>
      <c r="K2568" s="77">
        <v>10</v>
      </c>
      <c r="L2568" s="304">
        <v>800</v>
      </c>
      <c r="M2568" s="77">
        <v>5</v>
      </c>
      <c r="P2568" s="72" t="s">
        <v>1374</v>
      </c>
      <c r="Q2568" s="125"/>
      <c r="R2568" s="125"/>
      <c r="S2568" s="116"/>
      <c r="AA2568" s="168">
        <v>1</v>
      </c>
      <c r="AB2568" s="168"/>
      <c r="AC2568" s="168">
        <v>0</v>
      </c>
      <c r="AE2568" s="327"/>
      <c r="AG2568" s="168"/>
      <c r="AQ2568" s="178"/>
      <c r="AR2568" s="66">
        <v>0.7732</v>
      </c>
      <c r="AS2568" s="66"/>
      <c r="AU2568" s="276">
        <v>2000</v>
      </c>
      <c r="AV2568" s="276"/>
      <c r="AW2568" s="276">
        <v>1546.4</v>
      </c>
      <c r="AX2568" s="95"/>
      <c r="AY2568" s="276"/>
      <c r="AZ2568" s="95"/>
      <c r="BA2568" s="178"/>
      <c r="BB2568" s="98" t="s">
        <v>3412</v>
      </c>
      <c r="BC2568" s="178" t="s">
        <v>3843</v>
      </c>
      <c r="BD2568" s="77">
        <v>71.367999999999995</v>
      </c>
      <c r="BF2568" s="77">
        <v>9.2999999999999999E-2</v>
      </c>
      <c r="BH2568" s="77">
        <v>11.833</v>
      </c>
      <c r="BJ2568" s="202">
        <v>0.54</v>
      </c>
      <c r="BN2568" s="77">
        <v>0.52200000000000002</v>
      </c>
      <c r="BR2568" s="77">
        <v>1.9E-2</v>
      </c>
      <c r="BX2568" s="77">
        <v>0.28899999999999998</v>
      </c>
      <c r="BZ2568" s="202">
        <v>3.82</v>
      </c>
      <c r="CB2568" s="77">
        <v>4.2859999999999996</v>
      </c>
      <c r="DH2568" s="77">
        <v>99.168999999999997</v>
      </c>
      <c r="DJ2568" s="77">
        <f t="shared" si="1138"/>
        <v>0.83100000000000307</v>
      </c>
      <c r="DL2568" s="77" t="s">
        <v>3890</v>
      </c>
      <c r="DO2568" s="348">
        <v>6.2</v>
      </c>
      <c r="DQ2568" s="348"/>
      <c r="DS2568" s="246"/>
      <c r="DU2568" s="96"/>
      <c r="DW2568" s="178"/>
      <c r="DX2568" s="304">
        <f t="shared" si="1139"/>
        <v>71.966037773901121</v>
      </c>
      <c r="DY2568" s="77">
        <f t="shared" si="1140"/>
        <v>0</v>
      </c>
      <c r="DZ2568" s="304">
        <f t="shared" si="1141"/>
        <v>9.3779306033135348E-2</v>
      </c>
      <c r="EA2568" s="77">
        <f t="shared" si="1142"/>
        <v>0</v>
      </c>
      <c r="EB2568" s="304">
        <f t="shared" si="1143"/>
        <v>11.932156218173018</v>
      </c>
      <c r="EC2568" s="77">
        <f t="shared" si="1144"/>
        <v>0</v>
      </c>
      <c r="ED2568" s="304">
        <f t="shared" si="1145"/>
        <v>0.52637416934727588</v>
      </c>
      <c r="EE2568" s="77">
        <f t="shared" si="1146"/>
        <v>0</v>
      </c>
      <c r="EF2568" s="304">
        <f t="shared" si="1147"/>
        <v>0</v>
      </c>
      <c r="EG2568" s="77" t="e">
        <f t="shared" si="1148"/>
        <v>#DIV/0!</v>
      </c>
      <c r="EH2568" s="304">
        <f t="shared" si="1149"/>
        <v>1.9159213060533028E-2</v>
      </c>
      <c r="EI2568" s="77">
        <f t="shared" si="1150"/>
        <v>0</v>
      </c>
      <c r="EJ2568" s="304">
        <f t="shared" si="1151"/>
        <v>0.291421714447055</v>
      </c>
      <c r="EK2568" s="77">
        <f t="shared" si="1152"/>
        <v>0</v>
      </c>
      <c r="EL2568" s="304">
        <f t="shared" si="1153"/>
        <v>3.8520102048019043</v>
      </c>
      <c r="EM2568" s="77">
        <f t="shared" si="1154"/>
        <v>0</v>
      </c>
      <c r="EN2568" s="304">
        <f t="shared" si="1155"/>
        <v>4.3219151146023451</v>
      </c>
      <c r="EO2568" s="77">
        <f t="shared" si="1156"/>
        <v>0</v>
      </c>
      <c r="EP2568" s="304">
        <f t="shared" si="1157"/>
        <v>0</v>
      </c>
      <c r="EQ2568" s="77" t="e">
        <f t="shared" si="1158"/>
        <v>#DIV/0!</v>
      </c>
      <c r="ER2568" s="77">
        <f t="shared" si="1159"/>
        <v>100</v>
      </c>
      <c r="ES2568" s="77">
        <f t="shared" si="1160"/>
        <v>0</v>
      </c>
    </row>
    <row r="2569" spans="1:149" x14ac:dyDescent="0.45">
      <c r="A2569" s="51" t="s">
        <v>3878</v>
      </c>
      <c r="B2569" s="174" t="s">
        <v>935</v>
      </c>
      <c r="C2569" s="51" t="s">
        <v>3644</v>
      </c>
      <c r="D2569" s="51" t="s">
        <v>3879</v>
      </c>
      <c r="E2569" s="77" t="s">
        <v>637</v>
      </c>
      <c r="F2569" s="51" t="s">
        <v>3887</v>
      </c>
      <c r="G2569" s="51" t="s">
        <v>3889</v>
      </c>
      <c r="H2569" s="51" t="s">
        <v>1101</v>
      </c>
      <c r="I2569" s="51">
        <v>100</v>
      </c>
      <c r="J2569" s="75">
        <v>200</v>
      </c>
      <c r="K2569" s="51">
        <v>10</v>
      </c>
      <c r="L2569" s="75">
        <v>800</v>
      </c>
      <c r="M2569" s="51">
        <v>5</v>
      </c>
      <c r="P2569" s="72" t="s">
        <v>1374</v>
      </c>
      <c r="AA2569" s="168">
        <v>1</v>
      </c>
      <c r="AC2569" s="169">
        <v>0</v>
      </c>
      <c r="AR2569" s="66">
        <v>0.7732</v>
      </c>
      <c r="AT2569" s="77"/>
      <c r="AU2569" s="276">
        <v>2000</v>
      </c>
      <c r="AV2569" s="276"/>
      <c r="AW2569" s="276">
        <v>1546.4</v>
      </c>
      <c r="AX2569" s="95"/>
      <c r="AY2569" s="276"/>
      <c r="AZ2569" s="95"/>
      <c r="BB2569" s="80" t="s">
        <v>3412</v>
      </c>
      <c r="BC2569" s="174" t="s">
        <v>3843</v>
      </c>
      <c r="BD2569" s="51">
        <v>71.674999999999997</v>
      </c>
      <c r="BF2569" s="51">
        <v>8.4000000000000005E-2</v>
      </c>
      <c r="BH2569" s="51">
        <v>11.977</v>
      </c>
      <c r="BJ2569" s="51">
        <v>0.57099999999999995</v>
      </c>
      <c r="BN2569" s="51">
        <v>0.505</v>
      </c>
      <c r="BR2569" s="51">
        <v>5.6000000000000001E-2</v>
      </c>
      <c r="BX2569" s="51">
        <v>0.253</v>
      </c>
      <c r="BZ2569" s="106">
        <v>3.93</v>
      </c>
      <c r="CB2569" s="51">
        <v>4.3040000000000003</v>
      </c>
      <c r="DH2569" s="51">
        <v>99.555000000000007</v>
      </c>
      <c r="DJ2569" s="77">
        <f t="shared" si="1138"/>
        <v>0.44499999999999318</v>
      </c>
      <c r="DL2569" s="51" t="s">
        <v>3890</v>
      </c>
      <c r="DO2569" s="348">
        <v>6.2</v>
      </c>
      <c r="DU2569" s="52"/>
      <c r="DX2569" s="75">
        <f t="shared" si="1139"/>
        <v>71.995379438501331</v>
      </c>
      <c r="DY2569" s="51">
        <f t="shared" si="1140"/>
        <v>0</v>
      </c>
      <c r="DZ2569" s="75">
        <f t="shared" si="1141"/>
        <v>8.4375470845261411E-2</v>
      </c>
      <c r="EA2569" s="51">
        <f t="shared" si="1142"/>
        <v>0</v>
      </c>
      <c r="EB2569" s="75">
        <f t="shared" si="1143"/>
        <v>12.030535884686856</v>
      </c>
      <c r="EC2569" s="51">
        <f t="shared" si="1144"/>
        <v>0</v>
      </c>
      <c r="ED2569" s="75">
        <f t="shared" si="1145"/>
        <v>0.50725729496258343</v>
      </c>
      <c r="EE2569" s="51">
        <f t="shared" si="1146"/>
        <v>0</v>
      </c>
      <c r="EF2569" s="75">
        <f t="shared" si="1147"/>
        <v>0</v>
      </c>
      <c r="EG2569" s="51" t="e">
        <f t="shared" si="1148"/>
        <v>#DIV/0!</v>
      </c>
      <c r="EH2569" s="75">
        <f t="shared" si="1149"/>
        <v>5.6250313896840938E-2</v>
      </c>
      <c r="EI2569" s="51">
        <f t="shared" si="1150"/>
        <v>0</v>
      </c>
      <c r="EJ2569" s="75">
        <f t="shared" si="1151"/>
        <v>0.25413088242679921</v>
      </c>
      <c r="EK2569" s="51">
        <f t="shared" si="1152"/>
        <v>0</v>
      </c>
      <c r="EL2569" s="75">
        <f t="shared" si="1153"/>
        <v>3.9475666716890156</v>
      </c>
      <c r="EM2569" s="51">
        <f t="shared" si="1154"/>
        <v>0</v>
      </c>
      <c r="EN2569" s="75">
        <f t="shared" si="1155"/>
        <v>4.3232384109286324</v>
      </c>
      <c r="EO2569" s="51">
        <f t="shared" si="1156"/>
        <v>0</v>
      </c>
      <c r="EP2569" s="75">
        <f t="shared" si="1157"/>
        <v>0</v>
      </c>
      <c r="EQ2569" s="51" t="e">
        <f t="shared" si="1158"/>
        <v>#DIV/0!</v>
      </c>
      <c r="ER2569" s="51">
        <f t="shared" si="1159"/>
        <v>100</v>
      </c>
      <c r="ES2569" s="51">
        <f t="shared" si="1160"/>
        <v>0</v>
      </c>
    </row>
    <row r="2570" spans="1:149" s="43" customFormat="1" ht="14.65" thickBot="1" x14ac:dyDescent="0.5">
      <c r="A2570" s="43" t="s">
        <v>3878</v>
      </c>
      <c r="B2570" s="86" t="s">
        <v>935</v>
      </c>
      <c r="C2570" s="43" t="s">
        <v>3644</v>
      </c>
      <c r="D2570" s="43" t="s">
        <v>3879</v>
      </c>
      <c r="E2570" s="91" t="s">
        <v>637</v>
      </c>
      <c r="F2570" s="43" t="s">
        <v>3888</v>
      </c>
      <c r="G2570" s="43" t="s">
        <v>3889</v>
      </c>
      <c r="H2570" s="43" t="s">
        <v>1101</v>
      </c>
      <c r="I2570" s="43">
        <v>40</v>
      </c>
      <c r="J2570" s="298">
        <v>200</v>
      </c>
      <c r="K2570" s="43">
        <v>10</v>
      </c>
      <c r="L2570" s="298">
        <v>750</v>
      </c>
      <c r="M2570" s="43">
        <v>5</v>
      </c>
      <c r="P2570" s="90" t="s">
        <v>1374</v>
      </c>
      <c r="Q2570" s="123"/>
      <c r="R2570" s="123"/>
      <c r="S2570" s="134"/>
      <c r="AA2570" s="170">
        <v>1</v>
      </c>
      <c r="AB2570" s="171"/>
      <c r="AC2570" s="171">
        <v>0</v>
      </c>
      <c r="AE2570" s="315"/>
      <c r="AG2570" s="171"/>
      <c r="AQ2570" s="86"/>
      <c r="AR2570" s="58">
        <v>0.72</v>
      </c>
      <c r="AS2570" s="58"/>
      <c r="AT2570" s="91"/>
      <c r="AU2570" s="277">
        <v>2000</v>
      </c>
      <c r="AV2570" s="277"/>
      <c r="AW2570" s="277">
        <v>1440</v>
      </c>
      <c r="AX2570" s="259"/>
      <c r="AY2570" s="277"/>
      <c r="AZ2570" s="259"/>
      <c r="BA2570" s="86"/>
      <c r="BB2570" s="85" t="s">
        <v>3412</v>
      </c>
      <c r="BC2570" s="86" t="s">
        <v>3843</v>
      </c>
      <c r="BD2570" s="43">
        <v>71.521000000000001</v>
      </c>
      <c r="BF2570" s="43">
        <v>8.4000000000000005E-2</v>
      </c>
      <c r="BH2570" s="43">
        <v>11.951000000000001</v>
      </c>
      <c r="BJ2570" s="166">
        <v>0.56999999999999995</v>
      </c>
      <c r="BN2570" s="43">
        <v>0.504</v>
      </c>
      <c r="BR2570" s="43">
        <v>5.6000000000000001E-2</v>
      </c>
      <c r="BX2570" s="166">
        <v>0.252</v>
      </c>
      <c r="BZ2570" s="43">
        <v>3.9220000000000002</v>
      </c>
      <c r="CB2570" s="43">
        <v>4.2949999999999999</v>
      </c>
      <c r="DH2570" s="166">
        <v>99.555000000000007</v>
      </c>
      <c r="DJ2570" s="91">
        <f t="shared" si="1138"/>
        <v>0.44499999999999318</v>
      </c>
      <c r="DL2570" s="43" t="s">
        <v>3890</v>
      </c>
      <c r="DO2570" s="349">
        <v>6.4</v>
      </c>
      <c r="DQ2570" s="347"/>
      <c r="DS2570" s="308"/>
      <c r="DU2570" s="59"/>
      <c r="DW2570" s="86"/>
      <c r="DX2570" s="298">
        <f t="shared" si="1139"/>
        <v>71.840691075285008</v>
      </c>
      <c r="DY2570" s="43">
        <f t="shared" si="1140"/>
        <v>0</v>
      </c>
      <c r="DZ2570" s="298">
        <f t="shared" si="1141"/>
        <v>8.4375470845261411E-2</v>
      </c>
      <c r="EA2570" s="43">
        <f t="shared" si="1142"/>
        <v>0</v>
      </c>
      <c r="EB2570" s="298">
        <f t="shared" si="1143"/>
        <v>12.004419667520466</v>
      </c>
      <c r="EC2570" s="43">
        <f t="shared" si="1144"/>
        <v>0</v>
      </c>
      <c r="ED2570" s="298">
        <f t="shared" si="1145"/>
        <v>0.50625282507156844</v>
      </c>
      <c r="EE2570" s="43">
        <f t="shared" si="1146"/>
        <v>0</v>
      </c>
      <c r="EF2570" s="298">
        <f t="shared" si="1147"/>
        <v>0</v>
      </c>
      <c r="EG2570" s="43" t="e">
        <f t="shared" si="1148"/>
        <v>#DIV/0!</v>
      </c>
      <c r="EH2570" s="298">
        <f t="shared" si="1149"/>
        <v>5.6250313896840938E-2</v>
      </c>
      <c r="EI2570" s="43">
        <f t="shared" si="1150"/>
        <v>0</v>
      </c>
      <c r="EJ2570" s="298">
        <f t="shared" si="1151"/>
        <v>0.25312641253578422</v>
      </c>
      <c r="EK2570" s="43">
        <f t="shared" si="1152"/>
        <v>0</v>
      </c>
      <c r="EL2570" s="298">
        <f t="shared" si="1153"/>
        <v>3.9395309125608957</v>
      </c>
      <c r="EM2570" s="43">
        <f t="shared" si="1154"/>
        <v>0</v>
      </c>
      <c r="EN2570" s="298">
        <f t="shared" si="1155"/>
        <v>4.3141981819094966</v>
      </c>
      <c r="EO2570" s="43">
        <f t="shared" si="1156"/>
        <v>0</v>
      </c>
      <c r="EP2570" s="298">
        <f t="shared" si="1157"/>
        <v>0</v>
      </c>
      <c r="EQ2570" s="43" t="e">
        <f t="shared" si="1158"/>
        <v>#DIV/0!</v>
      </c>
      <c r="ER2570" s="43">
        <f t="shared" si="1159"/>
        <v>100</v>
      </c>
      <c r="ES2570" s="43">
        <f t="shared" si="1160"/>
        <v>0</v>
      </c>
    </row>
    <row r="2571" spans="1:149" x14ac:dyDescent="0.45">
      <c r="A2571" s="77" t="s">
        <v>3895</v>
      </c>
      <c r="B2571" s="183" t="s">
        <v>872</v>
      </c>
      <c r="C2571" s="51" t="s">
        <v>3441</v>
      </c>
      <c r="D2571" s="51" t="s">
        <v>3902</v>
      </c>
      <c r="E2571" s="51" t="s">
        <v>637</v>
      </c>
      <c r="F2571" s="51" t="s">
        <v>3896</v>
      </c>
      <c r="G2571" s="51" t="s">
        <v>3894</v>
      </c>
      <c r="H2571" s="51" t="s">
        <v>3156</v>
      </c>
      <c r="I2571" s="51">
        <v>3.7</v>
      </c>
      <c r="J2571" s="75">
        <v>10</v>
      </c>
      <c r="K2571" s="51">
        <v>0.1</v>
      </c>
      <c r="L2571" s="75">
        <v>1200</v>
      </c>
      <c r="M2571" s="51">
        <v>3</v>
      </c>
      <c r="N2571" s="51" t="s">
        <v>3445</v>
      </c>
      <c r="O2571" s="51" t="s">
        <v>750</v>
      </c>
      <c r="P2571" s="72" t="s">
        <v>1374</v>
      </c>
      <c r="U2571" s="51">
        <v>2.4E-2</v>
      </c>
      <c r="W2571" s="51">
        <v>0.4</v>
      </c>
      <c r="AA2571" s="192">
        <f>(W2571/18.02)/((U2571/44.01)+(W2571/18.02))</f>
        <v>0.97602192889078132</v>
      </c>
      <c r="AB2571" s="168"/>
      <c r="AC2571" s="192">
        <f>1-AA2571</f>
        <v>2.3978071109218679E-2</v>
      </c>
      <c r="AQ2571" s="178" t="s">
        <v>824</v>
      </c>
      <c r="AR2571" s="53">
        <v>0.99790000000000001</v>
      </c>
      <c r="AS2571" s="53">
        <v>1.02</v>
      </c>
      <c r="AT2571" s="77"/>
      <c r="AU2571" s="276">
        <v>97.602192889078125</v>
      </c>
      <c r="AV2571" s="276">
        <v>2.3978071109218679</v>
      </c>
      <c r="AW2571" s="276">
        <v>97.397228284011064</v>
      </c>
      <c r="AX2571" s="95">
        <v>19.502737332890327</v>
      </c>
      <c r="AY2571" s="276">
        <v>2.4457632531403055</v>
      </c>
      <c r="AZ2571" s="95">
        <v>0.489763709767781</v>
      </c>
      <c r="BB2571" s="80" t="s">
        <v>3412</v>
      </c>
      <c r="BC2571" s="174" t="s">
        <v>1126</v>
      </c>
      <c r="BD2571" s="106">
        <v>50.98</v>
      </c>
      <c r="BF2571" s="51">
        <v>2.0219999999999998</v>
      </c>
      <c r="BH2571" s="51">
        <v>13.726000000000001</v>
      </c>
      <c r="BN2571" s="51">
        <v>12.574999999999999</v>
      </c>
      <c r="BP2571" s="106">
        <v>0.19</v>
      </c>
      <c r="BR2571" s="51">
        <v>7.1180000000000003</v>
      </c>
      <c r="BX2571" s="51">
        <v>10.893000000000001</v>
      </c>
      <c r="BZ2571" s="51">
        <v>2.633</v>
      </c>
      <c r="CB2571" s="106">
        <v>0.16</v>
      </c>
      <c r="DH2571" s="51">
        <v>100.36</v>
      </c>
      <c r="DJ2571" s="77">
        <f t="shared" si="1138"/>
        <v>0</v>
      </c>
      <c r="DL2571" s="51" t="s">
        <v>3694</v>
      </c>
      <c r="DO2571" s="348">
        <v>0.06</v>
      </c>
      <c r="DP2571" s="51">
        <v>0.01</v>
      </c>
      <c r="DQ2571" s="346">
        <v>2.7000000000000001E-3</v>
      </c>
      <c r="DR2571" s="51">
        <v>5.9999999999999995E-4</v>
      </c>
      <c r="DU2571" s="52"/>
      <c r="DX2571" s="75">
        <f t="shared" si="1139"/>
        <v>50.797130330809082</v>
      </c>
      <c r="DY2571" s="51">
        <f t="shared" si="1140"/>
        <v>0</v>
      </c>
      <c r="DZ2571" s="75">
        <f t="shared" si="1141"/>
        <v>2.0147469111199681</v>
      </c>
      <c r="EA2571" s="51">
        <f t="shared" si="1142"/>
        <v>0</v>
      </c>
      <c r="EB2571" s="75">
        <f t="shared" si="1143"/>
        <v>13.676763650856916</v>
      </c>
      <c r="EC2571" s="51">
        <f t="shared" si="1144"/>
        <v>0</v>
      </c>
      <c r="ED2571" s="75">
        <f t="shared" si="1145"/>
        <v>12.52989238740534</v>
      </c>
      <c r="EE2571" s="51">
        <f t="shared" si="1146"/>
        <v>0</v>
      </c>
      <c r="EF2571" s="75">
        <f t="shared" si="1147"/>
        <v>0.18931845356715823</v>
      </c>
      <c r="EG2571" s="51">
        <f t="shared" si="1148"/>
        <v>0</v>
      </c>
      <c r="EH2571" s="75">
        <f t="shared" si="1149"/>
        <v>7.0924671183738548</v>
      </c>
      <c r="EI2571" s="51">
        <f t="shared" si="1150"/>
        <v>0</v>
      </c>
      <c r="EJ2571" s="75">
        <f t="shared" si="1151"/>
        <v>10.853925866879235</v>
      </c>
      <c r="EK2571" s="51">
        <f t="shared" si="1152"/>
        <v>0</v>
      </c>
      <c r="EL2571" s="75">
        <f t="shared" si="1153"/>
        <v>2.6235552012754084</v>
      </c>
      <c r="EM2571" s="51">
        <f t="shared" si="1154"/>
        <v>0</v>
      </c>
      <c r="EN2571" s="75">
        <f t="shared" si="1155"/>
        <v>0.15942606616181745</v>
      </c>
      <c r="EO2571" s="51">
        <f t="shared" si="1156"/>
        <v>0</v>
      </c>
      <c r="EP2571" s="75">
        <f t="shared" si="1157"/>
        <v>0</v>
      </c>
      <c r="EQ2571" s="51" t="e">
        <f t="shared" si="1158"/>
        <v>#DIV/0!</v>
      </c>
      <c r="ER2571" s="51">
        <f t="shared" si="1159"/>
        <v>100</v>
      </c>
      <c r="ES2571" s="51">
        <f t="shared" si="1160"/>
        <v>0</v>
      </c>
    </row>
    <row r="2572" spans="1:149" s="77" customFormat="1" x14ac:dyDescent="0.45">
      <c r="A2572" s="77" t="s">
        <v>3895</v>
      </c>
      <c r="B2572" s="212" t="s">
        <v>872</v>
      </c>
      <c r="C2572" s="77" t="s">
        <v>3441</v>
      </c>
      <c r="D2572" s="77" t="s">
        <v>3902</v>
      </c>
      <c r="E2572" s="77" t="s">
        <v>637</v>
      </c>
      <c r="F2572" s="77" t="s">
        <v>3897</v>
      </c>
      <c r="G2572" s="77" t="s">
        <v>3894</v>
      </c>
      <c r="H2572" s="77" t="s">
        <v>3156</v>
      </c>
      <c r="I2572" s="286" t="s">
        <v>1565</v>
      </c>
      <c r="J2572" s="304" t="s">
        <v>3903</v>
      </c>
      <c r="K2572" s="77" t="s">
        <v>3905</v>
      </c>
      <c r="L2572" s="304">
        <v>1200</v>
      </c>
      <c r="M2572" s="77">
        <v>3</v>
      </c>
      <c r="N2572" s="77" t="s">
        <v>3445</v>
      </c>
      <c r="O2572" s="77" t="s">
        <v>750</v>
      </c>
      <c r="P2572" s="72" t="s">
        <v>1374</v>
      </c>
      <c r="R2572" s="125"/>
      <c r="S2572" s="116"/>
      <c r="U2572" s="77">
        <v>2.4E-2</v>
      </c>
      <c r="W2572" s="77">
        <v>0.4</v>
      </c>
      <c r="AA2572" s="192">
        <f t="shared" ref="AA2572:AA2576" si="1161">(W2572/18.02)/((U2572/44.01)+(W2572/18.02))</f>
        <v>0.97602192889078132</v>
      </c>
      <c r="AB2572" s="168"/>
      <c r="AC2572" s="192">
        <f t="shared" ref="AC2572:AC2576" si="1162">1-AA2572</f>
        <v>2.3978071109218679E-2</v>
      </c>
      <c r="AE2572" s="327"/>
      <c r="AG2572" s="168"/>
      <c r="AQ2572" s="178" t="s">
        <v>824</v>
      </c>
      <c r="AR2572" s="66">
        <v>0.99529999999999996</v>
      </c>
      <c r="AS2572" s="66">
        <v>1.0529999999999999</v>
      </c>
      <c r="AU2572" s="276">
        <v>245.9575260804769</v>
      </c>
      <c r="AV2572" s="276">
        <v>6.0424739195231076</v>
      </c>
      <c r="AW2572" s="276">
        <v>244.80152570789863</v>
      </c>
      <c r="AX2572" s="95">
        <v>19.565993635541293</v>
      </c>
      <c r="AY2572" s="276">
        <v>6.3627250372578317</v>
      </c>
      <c r="AZ2572" s="95">
        <v>0.50897090958319069</v>
      </c>
      <c r="BA2572" s="178"/>
      <c r="BB2572" s="98" t="s">
        <v>3412</v>
      </c>
      <c r="BC2572" s="178" t="s">
        <v>1126</v>
      </c>
      <c r="BD2572" s="202">
        <v>50.84</v>
      </c>
      <c r="BF2572" s="77">
        <v>2.0169999999999999</v>
      </c>
      <c r="BH2572" s="77">
        <v>13.688000000000001</v>
      </c>
      <c r="BN2572" s="202">
        <v>12.54</v>
      </c>
      <c r="BP2572" s="77">
        <v>0.19</v>
      </c>
      <c r="BR2572" s="77">
        <v>7.0990000000000002</v>
      </c>
      <c r="BX2572" s="77">
        <v>10.863</v>
      </c>
      <c r="BZ2572" s="77">
        <v>2.6259999999999999</v>
      </c>
      <c r="CB2572" s="77">
        <v>0.16</v>
      </c>
      <c r="DH2572" s="77">
        <v>100.36</v>
      </c>
      <c r="DJ2572" s="77">
        <f t="shared" si="1138"/>
        <v>0</v>
      </c>
      <c r="DL2572" s="77" t="s">
        <v>3694</v>
      </c>
      <c r="DO2572" s="348">
        <v>0.33</v>
      </c>
      <c r="DP2572" s="77">
        <v>0.04</v>
      </c>
      <c r="DQ2572" s="348">
        <v>7.3000000000000001E-3</v>
      </c>
      <c r="DR2572" s="77">
        <v>1.6999999999999999E-3</v>
      </c>
      <c r="DS2572" s="246"/>
      <c r="DU2572" s="96"/>
      <c r="DW2572" s="178"/>
      <c r="DX2572" s="304">
        <f t="shared" si="1139"/>
        <v>50.65763252291751</v>
      </c>
      <c r="DY2572" s="77">
        <f t="shared" si="1140"/>
        <v>0</v>
      </c>
      <c r="DZ2572" s="304">
        <f t="shared" si="1141"/>
        <v>2.0097648465524109</v>
      </c>
      <c r="EA2572" s="77">
        <f t="shared" si="1142"/>
        <v>0</v>
      </c>
      <c r="EB2572" s="304">
        <f t="shared" si="1143"/>
        <v>13.638899960143483</v>
      </c>
      <c r="EC2572" s="77">
        <f t="shared" si="1144"/>
        <v>0</v>
      </c>
      <c r="ED2572" s="304">
        <f t="shared" si="1145"/>
        <v>12.495017935432443</v>
      </c>
      <c r="EE2572" s="77">
        <f t="shared" si="1146"/>
        <v>0</v>
      </c>
      <c r="EF2572" s="304">
        <f t="shared" si="1147"/>
        <v>0.18931845356715823</v>
      </c>
      <c r="EG2572" s="77">
        <f t="shared" si="1148"/>
        <v>0</v>
      </c>
      <c r="EH2572" s="304">
        <f t="shared" si="1149"/>
        <v>7.0735352730171384</v>
      </c>
      <c r="EI2572" s="77">
        <f t="shared" si="1150"/>
        <v>0</v>
      </c>
      <c r="EJ2572" s="304">
        <f t="shared" si="1151"/>
        <v>10.824033479473893</v>
      </c>
      <c r="EK2572" s="77">
        <f t="shared" si="1152"/>
        <v>0</v>
      </c>
      <c r="EL2572" s="304">
        <f t="shared" si="1153"/>
        <v>2.616580310880829</v>
      </c>
      <c r="EM2572" s="77">
        <f t="shared" si="1154"/>
        <v>0</v>
      </c>
      <c r="EN2572" s="304">
        <f t="shared" si="1155"/>
        <v>0.15942606616181745</v>
      </c>
      <c r="EO2572" s="77">
        <f t="shared" si="1156"/>
        <v>0</v>
      </c>
      <c r="EP2572" s="304">
        <f t="shared" si="1157"/>
        <v>0</v>
      </c>
      <c r="EQ2572" s="77" t="e">
        <f t="shared" si="1158"/>
        <v>#DIV/0!</v>
      </c>
      <c r="ER2572" s="77">
        <f t="shared" si="1159"/>
        <v>100</v>
      </c>
      <c r="ES2572" s="77">
        <f t="shared" si="1160"/>
        <v>0</v>
      </c>
    </row>
    <row r="2573" spans="1:149" s="77" customFormat="1" x14ac:dyDescent="0.45">
      <c r="A2573" s="77" t="s">
        <v>3895</v>
      </c>
      <c r="B2573" s="212" t="s">
        <v>872</v>
      </c>
      <c r="C2573" s="77" t="s">
        <v>3441</v>
      </c>
      <c r="D2573" s="77" t="s">
        <v>3902</v>
      </c>
      <c r="E2573" s="77" t="s">
        <v>637</v>
      </c>
      <c r="F2573" s="77" t="s">
        <v>3898</v>
      </c>
      <c r="G2573" s="77" t="s">
        <v>3894</v>
      </c>
      <c r="H2573" s="77" t="s">
        <v>3156</v>
      </c>
      <c r="I2573" s="77">
        <v>4</v>
      </c>
      <c r="J2573" s="304">
        <v>50</v>
      </c>
      <c r="K2573" s="77">
        <v>0.5</v>
      </c>
      <c r="L2573" s="304">
        <v>1200</v>
      </c>
      <c r="M2573" s="77">
        <v>3</v>
      </c>
      <c r="N2573" s="77" t="s">
        <v>3445</v>
      </c>
      <c r="O2573" s="77" t="s">
        <v>750</v>
      </c>
      <c r="P2573" s="72" t="s">
        <v>1374</v>
      </c>
      <c r="Q2573" s="125"/>
      <c r="R2573" s="125"/>
      <c r="S2573" s="116"/>
      <c r="U2573" s="77">
        <v>2.4E-2</v>
      </c>
      <c r="W2573" s="77">
        <v>0.4</v>
      </c>
      <c r="AA2573" s="192">
        <f t="shared" si="1161"/>
        <v>0.97602192889078132</v>
      </c>
      <c r="AB2573" s="168"/>
      <c r="AC2573" s="192">
        <f t="shared" si="1162"/>
        <v>2.3978071109218679E-2</v>
      </c>
      <c r="AE2573" s="327"/>
      <c r="AG2573" s="168"/>
      <c r="AQ2573" s="178" t="s">
        <v>824</v>
      </c>
      <c r="AR2573" s="66">
        <v>0.99219999999999997</v>
      </c>
      <c r="AS2573" s="66">
        <v>1.1120000000000001</v>
      </c>
      <c r="AU2573" s="276">
        <v>488.01096444539064</v>
      </c>
      <c r="AV2573" s="276">
        <v>11.989035554609339</v>
      </c>
      <c r="AW2573" s="276">
        <v>484.20447892271659</v>
      </c>
      <c r="AX2573" s="95">
        <v>19.844197090332298</v>
      </c>
      <c r="AY2573" s="276">
        <v>13.331807536725586</v>
      </c>
      <c r="AZ2573" s="95">
        <v>0.54968450654325196</v>
      </c>
      <c r="BA2573" s="178"/>
      <c r="BB2573" s="98" t="s">
        <v>3412</v>
      </c>
      <c r="BC2573" s="178" t="s">
        <v>1126</v>
      </c>
      <c r="BD2573" s="77">
        <v>50.945</v>
      </c>
      <c r="BF2573" s="77">
        <v>2.0209999999999999</v>
      </c>
      <c r="BH2573" s="77">
        <v>13.717000000000001</v>
      </c>
      <c r="BN2573" s="77">
        <v>12.566000000000001</v>
      </c>
      <c r="BP2573" s="77">
        <v>0.19</v>
      </c>
      <c r="BR2573" s="77">
        <v>7.1139999999999999</v>
      </c>
      <c r="BX2573" s="77">
        <v>10.885</v>
      </c>
      <c r="BZ2573" s="77">
        <v>2.6309999999999998</v>
      </c>
      <c r="CB2573" s="77">
        <v>0.16</v>
      </c>
      <c r="DH2573" s="77">
        <v>100.36</v>
      </c>
      <c r="DJ2573" s="77">
        <f t="shared" si="1138"/>
        <v>0</v>
      </c>
      <c r="DL2573" s="77" t="s">
        <v>3694</v>
      </c>
      <c r="DO2573" s="348">
        <v>0.11</v>
      </c>
      <c r="DP2573" s="77">
        <v>0.02</v>
      </c>
      <c r="DQ2573" s="348">
        <v>2.01E-2</v>
      </c>
      <c r="DR2573" s="77">
        <v>1.8E-3</v>
      </c>
      <c r="DS2573" s="246"/>
      <c r="DU2573" s="96"/>
      <c r="DW2573" s="178"/>
      <c r="DX2573" s="304">
        <f t="shared" si="1139"/>
        <v>50.762255878836193</v>
      </c>
      <c r="DY2573" s="77">
        <f t="shared" si="1140"/>
        <v>0</v>
      </c>
      <c r="DZ2573" s="304">
        <f t="shared" si="1141"/>
        <v>2.0137504982064565</v>
      </c>
      <c r="EA2573" s="77">
        <f t="shared" si="1142"/>
        <v>0</v>
      </c>
      <c r="EB2573" s="304">
        <f t="shared" si="1143"/>
        <v>13.667795934635313</v>
      </c>
      <c r="EC2573" s="77">
        <f t="shared" si="1144"/>
        <v>0</v>
      </c>
      <c r="ED2573" s="304">
        <f t="shared" si="1145"/>
        <v>12.520924671183739</v>
      </c>
      <c r="EE2573" s="77">
        <f t="shared" si="1146"/>
        <v>0</v>
      </c>
      <c r="EF2573" s="304">
        <f t="shared" si="1147"/>
        <v>0.18931845356715823</v>
      </c>
      <c r="EG2573" s="77">
        <f t="shared" si="1148"/>
        <v>0</v>
      </c>
      <c r="EH2573" s="304">
        <f t="shared" si="1149"/>
        <v>7.0884814667198093</v>
      </c>
      <c r="EI2573" s="77">
        <f t="shared" si="1150"/>
        <v>0</v>
      </c>
      <c r="EJ2573" s="304">
        <f t="shared" si="1151"/>
        <v>10.845954563571143</v>
      </c>
      <c r="EK2573" s="77">
        <f t="shared" si="1152"/>
        <v>0</v>
      </c>
      <c r="EL2573" s="304">
        <f t="shared" si="1153"/>
        <v>2.6215623754483857</v>
      </c>
      <c r="EM2573" s="77">
        <f t="shared" si="1154"/>
        <v>0</v>
      </c>
      <c r="EN2573" s="304">
        <f t="shared" si="1155"/>
        <v>0.15942606616181745</v>
      </c>
      <c r="EO2573" s="77">
        <f t="shared" si="1156"/>
        <v>0</v>
      </c>
      <c r="EP2573" s="304">
        <f t="shared" si="1157"/>
        <v>0</v>
      </c>
      <c r="EQ2573" s="77" t="e">
        <f t="shared" si="1158"/>
        <v>#DIV/0!</v>
      </c>
      <c r="ER2573" s="77">
        <f t="shared" si="1159"/>
        <v>100</v>
      </c>
      <c r="ES2573" s="77">
        <f t="shared" si="1160"/>
        <v>0</v>
      </c>
    </row>
    <row r="2574" spans="1:149" s="77" customFormat="1" x14ac:dyDescent="0.45">
      <c r="A2574" s="77" t="s">
        <v>3895</v>
      </c>
      <c r="B2574" s="212" t="s">
        <v>872</v>
      </c>
      <c r="C2574" s="77" t="s">
        <v>3441</v>
      </c>
      <c r="D2574" s="77" t="s">
        <v>3902</v>
      </c>
      <c r="E2574" s="77" t="s">
        <v>637</v>
      </c>
      <c r="F2574" s="77" t="s">
        <v>3899</v>
      </c>
      <c r="G2574" s="77" t="s">
        <v>3894</v>
      </c>
      <c r="H2574" s="77" t="s">
        <v>3156</v>
      </c>
      <c r="I2574" s="286" t="s">
        <v>1565</v>
      </c>
      <c r="J2574" s="304" t="s">
        <v>3904</v>
      </c>
      <c r="K2574" s="77" t="s">
        <v>3906</v>
      </c>
      <c r="L2574" s="304">
        <v>1200</v>
      </c>
      <c r="M2574" s="77">
        <v>3</v>
      </c>
      <c r="N2574" s="77" t="s">
        <v>3445</v>
      </c>
      <c r="O2574" s="77" t="s">
        <v>750</v>
      </c>
      <c r="P2574" s="72" t="s">
        <v>1374</v>
      </c>
      <c r="R2574" s="125"/>
      <c r="S2574" s="116"/>
      <c r="U2574" s="77">
        <v>2.4E-2</v>
      </c>
      <c r="W2574" s="77">
        <v>0.4</v>
      </c>
      <c r="AA2574" s="192">
        <f t="shared" si="1161"/>
        <v>0.97602192889078132</v>
      </c>
      <c r="AB2574" s="168"/>
      <c r="AC2574" s="192">
        <f t="shared" si="1162"/>
        <v>2.3978071109218679E-2</v>
      </c>
      <c r="AE2574" s="327"/>
      <c r="AG2574" s="168"/>
      <c r="AQ2574" s="178" t="s">
        <v>824</v>
      </c>
      <c r="AR2574" s="66">
        <v>0.99209999999999998</v>
      </c>
      <c r="AS2574" s="66">
        <v>1.113</v>
      </c>
      <c r="AU2574" s="276">
        <v>490.93903023206303</v>
      </c>
      <c r="AV2574" s="276">
        <v>12.060969767936996</v>
      </c>
      <c r="AW2574" s="276">
        <v>487.06061189322975</v>
      </c>
      <c r="AX2574" s="95">
        <v>19.846906000178688</v>
      </c>
      <c r="AY2574" s="276">
        <v>13.423859351713876</v>
      </c>
      <c r="AZ2574" s="95">
        <v>0.5503735559865629</v>
      </c>
      <c r="BA2574" s="178"/>
      <c r="BB2574" s="98" t="s">
        <v>3412</v>
      </c>
      <c r="BC2574" s="178" t="s">
        <v>1126</v>
      </c>
      <c r="BD2574" s="77">
        <v>50.823999999999998</v>
      </c>
      <c r="BF2574" s="77">
        <v>2.016</v>
      </c>
      <c r="BH2574" s="77">
        <v>13.683999999999999</v>
      </c>
      <c r="BN2574" s="77">
        <v>12.536</v>
      </c>
      <c r="BP2574" s="77">
        <v>0.19</v>
      </c>
      <c r="BR2574" s="77">
        <v>7.0970000000000004</v>
      </c>
      <c r="BX2574" s="77">
        <v>10.86</v>
      </c>
      <c r="BZ2574" s="77">
        <v>2.625</v>
      </c>
      <c r="CB2574" s="77">
        <v>0.16</v>
      </c>
      <c r="DH2574" s="77">
        <v>100.36</v>
      </c>
      <c r="DJ2574" s="77">
        <f t="shared" si="1138"/>
        <v>0</v>
      </c>
      <c r="DL2574" s="77" t="s">
        <v>3694</v>
      </c>
      <c r="DO2574" s="348">
        <v>0.35</v>
      </c>
      <c r="DP2574" s="77">
        <v>0.02</v>
      </c>
      <c r="DQ2574" s="348">
        <v>1.84E-2</v>
      </c>
      <c r="DR2574" s="77">
        <v>2.7000000000000001E-3</v>
      </c>
      <c r="DS2574" s="246"/>
      <c r="DU2574" s="96"/>
      <c r="DW2574" s="178"/>
      <c r="DX2574" s="304">
        <f t="shared" si="1139"/>
        <v>50.641689916301317</v>
      </c>
      <c r="DY2574" s="77">
        <f t="shared" si="1140"/>
        <v>0</v>
      </c>
      <c r="DZ2574" s="304">
        <f t="shared" si="1141"/>
        <v>2.0087684336389002</v>
      </c>
      <c r="EA2574" s="77">
        <f t="shared" si="1142"/>
        <v>0</v>
      </c>
      <c r="EB2574" s="304">
        <f t="shared" si="1143"/>
        <v>13.634914308489437</v>
      </c>
      <c r="EC2574" s="77">
        <f t="shared" si="1144"/>
        <v>0</v>
      </c>
      <c r="ED2574" s="304">
        <f t="shared" si="1145"/>
        <v>12.491032283778397</v>
      </c>
      <c r="EE2574" s="77">
        <f t="shared" si="1146"/>
        <v>0</v>
      </c>
      <c r="EF2574" s="304">
        <f t="shared" si="1147"/>
        <v>0.18931845356715823</v>
      </c>
      <c r="EG2574" s="77">
        <f t="shared" si="1148"/>
        <v>0</v>
      </c>
      <c r="EH2574" s="304">
        <f t="shared" si="1149"/>
        <v>7.0715424471901152</v>
      </c>
      <c r="EI2574" s="77">
        <f t="shared" si="1150"/>
        <v>0</v>
      </c>
      <c r="EJ2574" s="304">
        <f t="shared" si="1151"/>
        <v>10.821044240733359</v>
      </c>
      <c r="EK2574" s="77">
        <f t="shared" si="1152"/>
        <v>0</v>
      </c>
      <c r="EL2574" s="304">
        <f t="shared" si="1153"/>
        <v>2.6155838979673178</v>
      </c>
      <c r="EM2574" s="77">
        <f t="shared" si="1154"/>
        <v>0</v>
      </c>
      <c r="EN2574" s="304">
        <f t="shared" si="1155"/>
        <v>0.15942606616181745</v>
      </c>
      <c r="EO2574" s="77">
        <f t="shared" si="1156"/>
        <v>0</v>
      </c>
      <c r="EP2574" s="304">
        <f t="shared" si="1157"/>
        <v>0</v>
      </c>
      <c r="EQ2574" s="77" t="e">
        <f t="shared" si="1158"/>
        <v>#DIV/0!</v>
      </c>
      <c r="ER2574" s="77">
        <f t="shared" si="1159"/>
        <v>100</v>
      </c>
      <c r="ES2574" s="77">
        <f t="shared" si="1160"/>
        <v>0</v>
      </c>
    </row>
    <row r="2575" spans="1:149" x14ac:dyDescent="0.45">
      <c r="A2575" s="51" t="s">
        <v>3895</v>
      </c>
      <c r="B2575" s="183" t="s">
        <v>872</v>
      </c>
      <c r="C2575" s="51" t="s">
        <v>3441</v>
      </c>
      <c r="D2575" s="51" t="s">
        <v>3902</v>
      </c>
      <c r="E2575" s="51" t="s">
        <v>637</v>
      </c>
      <c r="F2575" s="51" t="s">
        <v>3900</v>
      </c>
      <c r="G2575" s="51" t="s">
        <v>3894</v>
      </c>
      <c r="H2575" s="51" t="s">
        <v>3156</v>
      </c>
      <c r="I2575" s="51">
        <v>3.3</v>
      </c>
      <c r="J2575" s="75">
        <v>101</v>
      </c>
      <c r="K2575" s="51">
        <v>1.01</v>
      </c>
      <c r="L2575" s="75">
        <v>1200</v>
      </c>
      <c r="M2575" s="51">
        <v>3</v>
      </c>
      <c r="N2575" s="51" t="s">
        <v>3445</v>
      </c>
      <c r="O2575" s="51" t="s">
        <v>750</v>
      </c>
      <c r="P2575" s="72" t="s">
        <v>1374</v>
      </c>
      <c r="U2575" s="51">
        <v>2.4E-2</v>
      </c>
      <c r="W2575" s="51">
        <v>0.4</v>
      </c>
      <c r="AA2575" s="192">
        <f t="shared" si="1161"/>
        <v>0.97602192889078132</v>
      </c>
      <c r="AB2575" s="168"/>
      <c r="AC2575" s="192">
        <f t="shared" si="1162"/>
        <v>2.3978071109218679E-2</v>
      </c>
      <c r="AQ2575" s="178" t="s">
        <v>824</v>
      </c>
      <c r="AR2575" s="53">
        <v>0.99070000000000003</v>
      </c>
      <c r="AS2575" s="53">
        <v>1.2549999999999999</v>
      </c>
      <c r="AT2575" s="77"/>
      <c r="AU2575" s="276">
        <v>985.7821481796891</v>
      </c>
      <c r="AV2575" s="276">
        <v>24.217851820310866</v>
      </c>
      <c r="AW2575" s="276">
        <v>976.61437420161803</v>
      </c>
      <c r="AX2575" s="95">
        <v>20.818936307025435</v>
      </c>
      <c r="AY2575" s="276">
        <v>30.393404034490136</v>
      </c>
      <c r="AZ2575" s="95">
        <v>0.67423944089183052</v>
      </c>
      <c r="BB2575" s="80" t="s">
        <v>3412</v>
      </c>
      <c r="BC2575" s="174" t="s">
        <v>1126</v>
      </c>
      <c r="BD2575" s="51">
        <v>50.841000000000001</v>
      </c>
      <c r="BF2575" s="51">
        <v>2.0169999999999999</v>
      </c>
      <c r="BH2575" s="51">
        <v>13.689</v>
      </c>
      <c r="BN2575" s="51">
        <v>12.541</v>
      </c>
      <c r="BP2575" s="51">
        <v>0.19</v>
      </c>
      <c r="BR2575" s="51">
        <v>7.0990000000000002</v>
      </c>
      <c r="BX2575" s="51">
        <v>10.863</v>
      </c>
      <c r="BZ2575" s="51">
        <v>2.62</v>
      </c>
      <c r="CB2575" s="51">
        <v>0.16</v>
      </c>
      <c r="DH2575" s="51">
        <v>100.36</v>
      </c>
      <c r="DJ2575" s="77">
        <f t="shared" si="1138"/>
        <v>0</v>
      </c>
      <c r="DL2575" s="51" t="s">
        <v>3694</v>
      </c>
      <c r="DO2575" s="348">
        <v>0.28999999999999998</v>
      </c>
      <c r="DP2575" s="51">
        <v>0.02</v>
      </c>
      <c r="DQ2575" s="346">
        <v>4.4299999999999999E-2</v>
      </c>
      <c r="DR2575" s="51">
        <v>2.5000000000000001E-3</v>
      </c>
      <c r="DU2575" s="52"/>
      <c r="DX2575" s="75">
        <f t="shared" si="1139"/>
        <v>50.658628935831004</v>
      </c>
      <c r="DY2575" s="51">
        <f t="shared" si="1140"/>
        <v>0</v>
      </c>
      <c r="DZ2575" s="75">
        <f t="shared" si="1141"/>
        <v>2.0097648465524109</v>
      </c>
      <c r="EA2575" s="51">
        <f t="shared" si="1142"/>
        <v>0</v>
      </c>
      <c r="EB2575" s="75">
        <f t="shared" si="1143"/>
        <v>13.639896373056995</v>
      </c>
      <c r="EC2575" s="51">
        <f t="shared" si="1144"/>
        <v>0</v>
      </c>
      <c r="ED2575" s="75">
        <f t="shared" si="1145"/>
        <v>12.496014348345955</v>
      </c>
      <c r="EE2575" s="51">
        <f t="shared" si="1146"/>
        <v>0</v>
      </c>
      <c r="EF2575" s="75">
        <f t="shared" si="1147"/>
        <v>0.18931845356715823</v>
      </c>
      <c r="EG2575" s="51">
        <f t="shared" si="1148"/>
        <v>0</v>
      </c>
      <c r="EH2575" s="75">
        <f t="shared" si="1149"/>
        <v>7.0735352730171384</v>
      </c>
      <c r="EI2575" s="51">
        <f t="shared" si="1150"/>
        <v>0</v>
      </c>
      <c r="EJ2575" s="75">
        <f t="shared" si="1151"/>
        <v>10.824033479473893</v>
      </c>
      <c r="EK2575" s="51">
        <f t="shared" si="1152"/>
        <v>0</v>
      </c>
      <c r="EL2575" s="75">
        <f t="shared" si="1153"/>
        <v>2.6106018333997607</v>
      </c>
      <c r="EM2575" s="51">
        <f t="shared" si="1154"/>
        <v>0</v>
      </c>
      <c r="EN2575" s="75">
        <f t="shared" si="1155"/>
        <v>0.15942606616181745</v>
      </c>
      <c r="EO2575" s="51">
        <f t="shared" si="1156"/>
        <v>0</v>
      </c>
      <c r="EP2575" s="75">
        <f t="shared" si="1157"/>
        <v>0</v>
      </c>
      <c r="EQ2575" s="51" t="e">
        <f t="shared" si="1158"/>
        <v>#DIV/0!</v>
      </c>
      <c r="ER2575" s="51">
        <f t="shared" si="1159"/>
        <v>100</v>
      </c>
      <c r="ES2575" s="51">
        <f t="shared" si="1160"/>
        <v>0</v>
      </c>
    </row>
    <row r="2576" spans="1:149" s="43" customFormat="1" ht="14.65" thickBot="1" x14ac:dyDescent="0.5">
      <c r="A2576" s="43" t="s">
        <v>3895</v>
      </c>
      <c r="B2576" s="179" t="s">
        <v>872</v>
      </c>
      <c r="C2576" s="43" t="s">
        <v>3441</v>
      </c>
      <c r="D2576" s="43" t="s">
        <v>3902</v>
      </c>
      <c r="E2576" s="43" t="s">
        <v>637</v>
      </c>
      <c r="F2576" s="43" t="s">
        <v>3901</v>
      </c>
      <c r="G2576" s="43" t="s">
        <v>3894</v>
      </c>
      <c r="H2576" s="43" t="s">
        <v>3156</v>
      </c>
      <c r="I2576" s="43">
        <v>1</v>
      </c>
      <c r="J2576" s="298">
        <v>153.1</v>
      </c>
      <c r="K2576" s="43">
        <v>1.5309999999999999</v>
      </c>
      <c r="L2576" s="298">
        <v>1200</v>
      </c>
      <c r="M2576" s="43">
        <v>3</v>
      </c>
      <c r="N2576" s="43" t="s">
        <v>3445</v>
      </c>
      <c r="O2576" s="43" t="s">
        <v>750</v>
      </c>
      <c r="P2576" s="90" t="s">
        <v>1374</v>
      </c>
      <c r="Q2576" s="123"/>
      <c r="R2576" s="123"/>
      <c r="S2576" s="134"/>
      <c r="U2576" s="43">
        <v>2.4E-2</v>
      </c>
      <c r="W2576" s="43">
        <v>0.4</v>
      </c>
      <c r="AA2576" s="193">
        <f t="shared" si="1161"/>
        <v>0.97602192889078132</v>
      </c>
      <c r="AB2576" s="170"/>
      <c r="AC2576" s="193">
        <f t="shared" si="1162"/>
        <v>2.3978071109218679E-2</v>
      </c>
      <c r="AE2576" s="315"/>
      <c r="AG2576" s="171"/>
      <c r="AQ2576" s="86" t="s">
        <v>824</v>
      </c>
      <c r="AR2576" s="58">
        <v>0.99609999999999999</v>
      </c>
      <c r="AS2576" s="58">
        <v>1.4339999999999999</v>
      </c>
      <c r="AT2576" s="91"/>
      <c r="AU2576" s="277">
        <v>1494.2895731317863</v>
      </c>
      <c r="AV2576" s="277">
        <v>36.710426868213801</v>
      </c>
      <c r="AW2576" s="277">
        <v>1488.4618437965723</v>
      </c>
      <c r="AX2576" s="259">
        <v>22.022317047075919</v>
      </c>
      <c r="AY2576" s="277">
        <v>52.642752129018589</v>
      </c>
      <c r="AZ2576" s="259">
        <v>0.86605135868209904</v>
      </c>
      <c r="BA2576" s="86"/>
      <c r="BB2576" s="85" t="s">
        <v>3412</v>
      </c>
      <c r="BC2576" s="86" t="s">
        <v>1126</v>
      </c>
      <c r="BD2576" s="43">
        <v>50.652999999999999</v>
      </c>
      <c r="BF2576" s="43">
        <v>2.0089999999999999</v>
      </c>
      <c r="BH2576" s="43">
        <v>13.638</v>
      </c>
      <c r="BN2576" s="43">
        <v>12.494</v>
      </c>
      <c r="BP2576" s="43">
        <v>0.19</v>
      </c>
      <c r="BR2576" s="43">
        <v>7.0730000000000004</v>
      </c>
      <c r="BX2576" s="43">
        <v>10.823</v>
      </c>
      <c r="BZ2576" s="43">
        <v>2.6160000000000001</v>
      </c>
      <c r="CB2576" s="43">
        <v>0.159</v>
      </c>
      <c r="DH2576" s="43">
        <v>100.36</v>
      </c>
      <c r="DJ2576" s="91">
        <f t="shared" si="1138"/>
        <v>0</v>
      </c>
      <c r="DL2576" s="43" t="s">
        <v>3694</v>
      </c>
      <c r="DO2576" s="349">
        <v>0.65</v>
      </c>
      <c r="DP2576" s="43">
        <v>0.04</v>
      </c>
      <c r="DQ2576" s="347">
        <v>5.4899999999999997E-2</v>
      </c>
      <c r="DR2576" s="43">
        <v>2.3999999999999998E-3</v>
      </c>
      <c r="DS2576" s="308"/>
      <c r="DU2576" s="59"/>
      <c r="DW2576" s="86"/>
      <c r="DX2576" s="298">
        <f t="shared" si="1139"/>
        <v>50.471303308090874</v>
      </c>
      <c r="DY2576" s="43">
        <f t="shared" si="1140"/>
        <v>0</v>
      </c>
      <c r="DZ2576" s="298">
        <f t="shared" si="1141"/>
        <v>2.0017935432443204</v>
      </c>
      <c r="EA2576" s="43">
        <f t="shared" si="1142"/>
        <v>0</v>
      </c>
      <c r="EB2576" s="298">
        <f t="shared" si="1143"/>
        <v>13.589079314467917</v>
      </c>
      <c r="EC2576" s="43">
        <f t="shared" si="1144"/>
        <v>0</v>
      </c>
      <c r="ED2576" s="298">
        <f t="shared" si="1145"/>
        <v>12.449182941410921</v>
      </c>
      <c r="EE2576" s="43">
        <f t="shared" si="1146"/>
        <v>0</v>
      </c>
      <c r="EF2576" s="298">
        <f t="shared" si="1147"/>
        <v>0.18931845356715823</v>
      </c>
      <c r="EG2576" s="43">
        <f t="shared" si="1148"/>
        <v>0</v>
      </c>
      <c r="EH2576" s="298">
        <f t="shared" si="1149"/>
        <v>7.0476285372658429</v>
      </c>
      <c r="EI2576" s="43">
        <f t="shared" si="1150"/>
        <v>0</v>
      </c>
      <c r="EJ2576" s="298">
        <f t="shared" si="1151"/>
        <v>10.78417696293344</v>
      </c>
      <c r="EK2576" s="43">
        <f t="shared" si="1152"/>
        <v>0</v>
      </c>
      <c r="EL2576" s="298">
        <f t="shared" si="1153"/>
        <v>2.6066161817457156</v>
      </c>
      <c r="EM2576" s="43">
        <f t="shared" si="1154"/>
        <v>0</v>
      </c>
      <c r="EN2576" s="298">
        <f t="shared" si="1155"/>
        <v>0.1584296532483061</v>
      </c>
      <c r="EO2576" s="43">
        <f t="shared" si="1156"/>
        <v>0</v>
      </c>
      <c r="EP2576" s="298">
        <f t="shared" si="1157"/>
        <v>0</v>
      </c>
      <c r="EQ2576" s="43" t="e">
        <f t="shared" si="1158"/>
        <v>#DIV/0!</v>
      </c>
      <c r="ER2576" s="43">
        <f t="shared" si="1159"/>
        <v>100</v>
      </c>
      <c r="ES2576" s="43">
        <f t="shared" si="1160"/>
        <v>0</v>
      </c>
    </row>
    <row r="2577" spans="1:149" x14ac:dyDescent="0.45">
      <c r="A2577" s="51" t="s">
        <v>3907</v>
      </c>
      <c r="B2577" s="174" t="s">
        <v>908</v>
      </c>
      <c r="C2577" s="51" t="s">
        <v>3591</v>
      </c>
      <c r="D2577" s="51" t="s">
        <v>3955</v>
      </c>
      <c r="E2577" s="51" t="s">
        <v>1121</v>
      </c>
      <c r="F2577" s="51" t="s">
        <v>4569</v>
      </c>
      <c r="G2577" s="51" t="s">
        <v>3894</v>
      </c>
      <c r="H2577" s="51" t="s">
        <v>1100</v>
      </c>
      <c r="I2577" s="51">
        <v>2</v>
      </c>
      <c r="J2577" s="75">
        <v>800</v>
      </c>
      <c r="L2577" s="75">
        <v>1200</v>
      </c>
      <c r="P2577" s="87" t="s">
        <v>1374</v>
      </c>
      <c r="AA2577" s="168">
        <v>1</v>
      </c>
      <c r="AC2577" s="169">
        <v>0</v>
      </c>
      <c r="AR2577" s="53">
        <v>1.5209999999999999</v>
      </c>
      <c r="AT2577" s="77"/>
      <c r="AU2577" s="276">
        <v>8000</v>
      </c>
      <c r="AV2577" s="276"/>
      <c r="AW2577" s="276">
        <v>12168</v>
      </c>
      <c r="AX2577" s="95"/>
      <c r="AY2577" s="276"/>
      <c r="AZ2577" s="95"/>
      <c r="BB2577" s="80" t="s">
        <v>3412</v>
      </c>
      <c r="BC2577" s="174" t="s">
        <v>1126</v>
      </c>
      <c r="BD2577" s="51">
        <v>64.463999999999999</v>
      </c>
      <c r="BH2577" s="51">
        <v>18.927</v>
      </c>
      <c r="BN2577" s="51">
        <v>2.8000000000000001E-2</v>
      </c>
      <c r="BX2577" s="51">
        <v>0.152</v>
      </c>
      <c r="BZ2577" s="51">
        <v>10.989000000000001</v>
      </c>
      <c r="CA2577" s="77"/>
      <c r="CB2577" s="51">
        <v>0.17100000000000001</v>
      </c>
      <c r="DH2577" s="51">
        <v>100</v>
      </c>
      <c r="DJ2577" s="77">
        <f t="shared" si="1138"/>
        <v>0</v>
      </c>
      <c r="DL2577" s="51" t="s">
        <v>827</v>
      </c>
      <c r="DO2577" s="356">
        <v>5.27</v>
      </c>
      <c r="DU2577" s="52"/>
      <c r="DX2577" s="75">
        <f t="shared" si="1139"/>
        <v>64.463999999999999</v>
      </c>
      <c r="DY2577" s="51">
        <f t="shared" si="1140"/>
        <v>0</v>
      </c>
      <c r="DZ2577" s="75">
        <f t="shared" si="1141"/>
        <v>0</v>
      </c>
      <c r="EA2577" s="51" t="e">
        <f t="shared" si="1142"/>
        <v>#DIV/0!</v>
      </c>
      <c r="EB2577" s="75">
        <f t="shared" si="1143"/>
        <v>18.927</v>
      </c>
      <c r="EC2577" s="51">
        <f t="shared" si="1144"/>
        <v>0</v>
      </c>
      <c r="ED2577" s="75">
        <f t="shared" si="1145"/>
        <v>2.8000000000000004E-2</v>
      </c>
      <c r="EE2577" s="51">
        <f t="shared" si="1146"/>
        <v>0</v>
      </c>
      <c r="EF2577" s="75">
        <f t="shared" si="1147"/>
        <v>0</v>
      </c>
      <c r="EG2577" s="51" t="e">
        <f t="shared" si="1148"/>
        <v>#DIV/0!</v>
      </c>
      <c r="EH2577" s="75">
        <f t="shared" si="1149"/>
        <v>0</v>
      </c>
      <c r="EI2577" s="51" t="e">
        <f t="shared" si="1150"/>
        <v>#DIV/0!</v>
      </c>
      <c r="EJ2577" s="75">
        <f t="shared" si="1151"/>
        <v>0.152</v>
      </c>
      <c r="EK2577" s="51">
        <f t="shared" si="1152"/>
        <v>0</v>
      </c>
      <c r="EL2577" s="75">
        <f t="shared" si="1153"/>
        <v>10.989000000000001</v>
      </c>
      <c r="EM2577" s="51">
        <f t="shared" si="1154"/>
        <v>0</v>
      </c>
      <c r="EN2577" s="75">
        <f t="shared" si="1155"/>
        <v>0.17100000000000001</v>
      </c>
      <c r="EO2577" s="51">
        <f t="shared" si="1156"/>
        <v>0</v>
      </c>
      <c r="EP2577" s="75">
        <f t="shared" si="1157"/>
        <v>0</v>
      </c>
      <c r="EQ2577" s="51" t="e">
        <f t="shared" si="1158"/>
        <v>#DIV/0!</v>
      </c>
      <c r="ER2577" s="51">
        <f t="shared" si="1159"/>
        <v>100</v>
      </c>
      <c r="ES2577" s="51">
        <f t="shared" si="1160"/>
        <v>0</v>
      </c>
    </row>
    <row r="2578" spans="1:149" s="77" customFormat="1" x14ac:dyDescent="0.45">
      <c r="A2578" s="77" t="s">
        <v>3907</v>
      </c>
      <c r="B2578" s="178" t="s">
        <v>908</v>
      </c>
      <c r="C2578" s="77" t="s">
        <v>3591</v>
      </c>
      <c r="D2578" s="77" t="s">
        <v>3954</v>
      </c>
      <c r="E2578" s="77" t="s">
        <v>1121</v>
      </c>
      <c r="F2578" s="77" t="s">
        <v>4570</v>
      </c>
      <c r="G2578" s="77" t="s">
        <v>3894</v>
      </c>
      <c r="H2578" s="77" t="s">
        <v>1100</v>
      </c>
      <c r="I2578" s="77">
        <v>2.17</v>
      </c>
      <c r="J2578" s="304">
        <v>1000</v>
      </c>
      <c r="L2578" s="304">
        <v>1000</v>
      </c>
      <c r="P2578" s="87" t="s">
        <v>1374</v>
      </c>
      <c r="Q2578" s="125"/>
      <c r="R2578" s="125"/>
      <c r="S2578" s="116"/>
      <c r="AA2578" s="168">
        <v>1</v>
      </c>
      <c r="AB2578" s="168"/>
      <c r="AC2578" s="168">
        <v>0</v>
      </c>
      <c r="AE2578" s="327"/>
      <c r="AG2578" s="168"/>
      <c r="AQ2578" s="178"/>
      <c r="AR2578" s="66">
        <v>1.7649999999999999</v>
      </c>
      <c r="AS2578" s="66"/>
      <c r="AU2578" s="276">
        <v>10000</v>
      </c>
      <c r="AV2578" s="276"/>
      <c r="AW2578" s="276">
        <v>17650</v>
      </c>
      <c r="AX2578" s="95"/>
      <c r="AY2578" s="276"/>
      <c r="AZ2578" s="95"/>
      <c r="BA2578" s="178"/>
      <c r="BB2578" s="98" t="s">
        <v>3412</v>
      </c>
      <c r="BC2578" s="178" t="s">
        <v>1126</v>
      </c>
      <c r="BD2578" s="77">
        <v>68.582999999999998</v>
      </c>
      <c r="BH2578" s="77">
        <v>18.741</v>
      </c>
      <c r="BZ2578" s="77">
        <v>10.387</v>
      </c>
      <c r="DH2578" s="77">
        <v>100</v>
      </c>
      <c r="DJ2578" s="77">
        <f t="shared" si="1138"/>
        <v>0</v>
      </c>
      <c r="DL2578" s="77" t="s">
        <v>827</v>
      </c>
      <c r="DO2578" s="356">
        <v>2.29</v>
      </c>
      <c r="DQ2578" s="348"/>
      <c r="DS2578" s="246"/>
      <c r="DU2578" s="96"/>
      <c r="DW2578" s="178"/>
      <c r="DX2578" s="304">
        <f t="shared" si="1139"/>
        <v>68.582999999999998</v>
      </c>
      <c r="DY2578" s="77">
        <f t="shared" si="1140"/>
        <v>0</v>
      </c>
      <c r="DZ2578" s="304">
        <f t="shared" si="1141"/>
        <v>0</v>
      </c>
      <c r="EA2578" s="77" t="e">
        <f t="shared" si="1142"/>
        <v>#DIV/0!</v>
      </c>
      <c r="EB2578" s="304">
        <f t="shared" si="1143"/>
        <v>18.741</v>
      </c>
      <c r="EC2578" s="77">
        <f t="shared" si="1144"/>
        <v>0</v>
      </c>
      <c r="ED2578" s="304">
        <f t="shared" si="1145"/>
        <v>0</v>
      </c>
      <c r="EE2578" s="77" t="e">
        <f t="shared" si="1146"/>
        <v>#DIV/0!</v>
      </c>
      <c r="EF2578" s="304">
        <f t="shared" si="1147"/>
        <v>0</v>
      </c>
      <c r="EG2578" s="77" t="e">
        <f t="shared" si="1148"/>
        <v>#DIV/0!</v>
      </c>
      <c r="EH2578" s="304">
        <f t="shared" si="1149"/>
        <v>0</v>
      </c>
      <c r="EI2578" s="77" t="e">
        <f t="shared" si="1150"/>
        <v>#DIV/0!</v>
      </c>
      <c r="EJ2578" s="304">
        <f t="shared" si="1151"/>
        <v>0</v>
      </c>
      <c r="EK2578" s="77" t="e">
        <f t="shared" si="1152"/>
        <v>#DIV/0!</v>
      </c>
      <c r="EL2578" s="304">
        <f t="shared" si="1153"/>
        <v>10.387</v>
      </c>
      <c r="EM2578" s="77">
        <f t="shared" si="1154"/>
        <v>0</v>
      </c>
      <c r="EN2578" s="304">
        <f t="shared" si="1155"/>
        <v>0</v>
      </c>
      <c r="EO2578" s="77" t="e">
        <f t="shared" si="1156"/>
        <v>#DIV/0!</v>
      </c>
      <c r="EP2578" s="304">
        <f t="shared" si="1157"/>
        <v>0</v>
      </c>
      <c r="EQ2578" s="77" t="e">
        <f t="shared" si="1158"/>
        <v>#DIV/0!</v>
      </c>
      <c r="ER2578" s="77">
        <f t="shared" si="1159"/>
        <v>100</v>
      </c>
      <c r="ES2578" s="77">
        <f t="shared" si="1160"/>
        <v>0</v>
      </c>
    </row>
    <row r="2579" spans="1:149" s="77" customFormat="1" x14ac:dyDescent="0.45">
      <c r="A2579" s="77" t="s">
        <v>3907</v>
      </c>
      <c r="B2579" s="178" t="s">
        <v>908</v>
      </c>
      <c r="C2579" s="77" t="s">
        <v>3591</v>
      </c>
      <c r="D2579" s="77" t="s">
        <v>3953</v>
      </c>
      <c r="E2579" s="77" t="s">
        <v>1121</v>
      </c>
      <c r="F2579" s="77" t="s">
        <v>4571</v>
      </c>
      <c r="G2579" s="77" t="s">
        <v>3894</v>
      </c>
      <c r="H2579" s="77" t="s">
        <v>1100</v>
      </c>
      <c r="I2579" s="77">
        <v>4</v>
      </c>
      <c r="J2579" s="304">
        <v>1000</v>
      </c>
      <c r="L2579" s="304">
        <v>1200</v>
      </c>
      <c r="P2579" s="87" t="s">
        <v>1374</v>
      </c>
      <c r="Q2579" s="125"/>
      <c r="R2579" s="125"/>
      <c r="S2579" s="116"/>
      <c r="AA2579" s="168">
        <v>1</v>
      </c>
      <c r="AB2579" s="168"/>
      <c r="AC2579" s="168">
        <v>0</v>
      </c>
      <c r="AE2579" s="327"/>
      <c r="AG2579" s="168"/>
      <c r="AQ2579" s="178"/>
      <c r="AR2579" s="66">
        <v>1.839</v>
      </c>
      <c r="AS2579" s="66"/>
      <c r="AU2579" s="276">
        <v>10000</v>
      </c>
      <c r="AV2579" s="276"/>
      <c r="AW2579" s="276">
        <v>18390</v>
      </c>
      <c r="AX2579" s="95"/>
      <c r="AY2579" s="276"/>
      <c r="AZ2579" s="95"/>
      <c r="BA2579" s="178"/>
      <c r="BB2579" s="98" t="s">
        <v>3412</v>
      </c>
      <c r="BC2579" s="178" t="s">
        <v>1126</v>
      </c>
      <c r="BD2579" s="77">
        <v>71.783000000000001</v>
      </c>
      <c r="BH2579" s="77">
        <v>11.964</v>
      </c>
      <c r="BZ2579" s="77">
        <v>11.964</v>
      </c>
      <c r="DH2579" s="77">
        <v>100</v>
      </c>
      <c r="DJ2579" s="77">
        <f t="shared" si="1138"/>
        <v>0</v>
      </c>
      <c r="DL2579" s="77" t="s">
        <v>827</v>
      </c>
      <c r="DO2579" s="356">
        <v>4.29</v>
      </c>
      <c r="DQ2579" s="348"/>
      <c r="DS2579" s="246"/>
      <c r="DU2579" s="96"/>
      <c r="DW2579" s="178"/>
      <c r="DX2579" s="304">
        <f t="shared" si="1139"/>
        <v>71.783000000000001</v>
      </c>
      <c r="DY2579" s="77">
        <f t="shared" si="1140"/>
        <v>0</v>
      </c>
      <c r="DZ2579" s="304">
        <f t="shared" si="1141"/>
        <v>0</v>
      </c>
      <c r="EA2579" s="77" t="e">
        <f t="shared" si="1142"/>
        <v>#DIV/0!</v>
      </c>
      <c r="EB2579" s="304">
        <f t="shared" si="1143"/>
        <v>11.964</v>
      </c>
      <c r="EC2579" s="77">
        <f t="shared" si="1144"/>
        <v>0</v>
      </c>
      <c r="ED2579" s="304">
        <f t="shared" si="1145"/>
        <v>0</v>
      </c>
      <c r="EE2579" s="77" t="e">
        <f t="shared" si="1146"/>
        <v>#DIV/0!</v>
      </c>
      <c r="EF2579" s="304">
        <f t="shared" si="1147"/>
        <v>0</v>
      </c>
      <c r="EG2579" s="77" t="e">
        <f t="shared" si="1148"/>
        <v>#DIV/0!</v>
      </c>
      <c r="EH2579" s="304">
        <f t="shared" si="1149"/>
        <v>0</v>
      </c>
      <c r="EI2579" s="77" t="e">
        <f t="shared" si="1150"/>
        <v>#DIV/0!</v>
      </c>
      <c r="EJ2579" s="304">
        <f t="shared" si="1151"/>
        <v>0</v>
      </c>
      <c r="EK2579" s="77" t="e">
        <f t="shared" si="1152"/>
        <v>#DIV/0!</v>
      </c>
      <c r="EL2579" s="304">
        <f t="shared" si="1153"/>
        <v>11.964</v>
      </c>
      <c r="EM2579" s="77">
        <f t="shared" si="1154"/>
        <v>0</v>
      </c>
      <c r="EN2579" s="304">
        <f t="shared" si="1155"/>
        <v>0</v>
      </c>
      <c r="EO2579" s="77" t="e">
        <f t="shared" si="1156"/>
        <v>#DIV/0!</v>
      </c>
      <c r="EP2579" s="304">
        <f t="shared" si="1157"/>
        <v>0</v>
      </c>
      <c r="EQ2579" s="77" t="e">
        <f t="shared" si="1158"/>
        <v>#DIV/0!</v>
      </c>
      <c r="ER2579" s="77">
        <f t="shared" si="1159"/>
        <v>100</v>
      </c>
      <c r="ES2579" s="77">
        <f t="shared" si="1160"/>
        <v>0</v>
      </c>
    </row>
    <row r="2580" spans="1:149" s="77" customFormat="1" x14ac:dyDescent="0.45">
      <c r="A2580" s="77" t="s">
        <v>3907</v>
      </c>
      <c r="B2580" s="178" t="s">
        <v>908</v>
      </c>
      <c r="C2580" s="77" t="s">
        <v>3591</v>
      </c>
      <c r="D2580" s="77" t="s">
        <v>3953</v>
      </c>
      <c r="E2580" s="77" t="s">
        <v>1121</v>
      </c>
      <c r="F2580" s="77" t="s">
        <v>4572</v>
      </c>
      <c r="G2580" s="77" t="s">
        <v>3894</v>
      </c>
      <c r="H2580" s="77" t="s">
        <v>1100</v>
      </c>
      <c r="I2580" s="77">
        <v>4</v>
      </c>
      <c r="J2580" s="304">
        <v>1000</v>
      </c>
      <c r="L2580" s="304">
        <v>1200</v>
      </c>
      <c r="P2580" s="87" t="s">
        <v>1374</v>
      </c>
      <c r="Q2580" s="125"/>
      <c r="R2580" s="125"/>
      <c r="S2580" s="116"/>
      <c r="AA2580" s="168">
        <v>1</v>
      </c>
      <c r="AB2580" s="168"/>
      <c r="AC2580" s="168">
        <v>0</v>
      </c>
      <c r="AE2580" s="327"/>
      <c r="AG2580" s="168"/>
      <c r="AQ2580" s="178"/>
      <c r="AR2580" s="66">
        <v>1.839</v>
      </c>
      <c r="AS2580" s="66"/>
      <c r="AU2580" s="276">
        <v>10000</v>
      </c>
      <c r="AV2580" s="276"/>
      <c r="AW2580" s="276">
        <v>18390</v>
      </c>
      <c r="AX2580" s="95"/>
      <c r="AY2580" s="276"/>
      <c r="AZ2580" s="95"/>
      <c r="BA2580" s="178"/>
      <c r="BB2580" s="98" t="s">
        <v>3412</v>
      </c>
      <c r="BC2580" s="178" t="s">
        <v>1126</v>
      </c>
      <c r="BD2580" s="77">
        <v>70.275000000000006</v>
      </c>
      <c r="BH2580" s="77">
        <v>11.712999999999999</v>
      </c>
      <c r="BZ2580" s="77">
        <v>11.712999999999999</v>
      </c>
      <c r="DH2580" s="77">
        <v>100</v>
      </c>
      <c r="DJ2580" s="77">
        <f t="shared" si="1138"/>
        <v>0</v>
      </c>
      <c r="DL2580" s="77" t="s">
        <v>827</v>
      </c>
      <c r="DO2580" s="356">
        <v>6.3</v>
      </c>
      <c r="DQ2580" s="348"/>
      <c r="DS2580" s="246"/>
      <c r="DU2580" s="96"/>
      <c r="DW2580" s="178"/>
      <c r="DX2580" s="304">
        <f t="shared" si="1139"/>
        <v>70.275000000000006</v>
      </c>
      <c r="DY2580" s="77">
        <f t="shared" si="1140"/>
        <v>0</v>
      </c>
      <c r="DZ2580" s="304">
        <f t="shared" si="1141"/>
        <v>0</v>
      </c>
      <c r="EA2580" s="77" t="e">
        <f t="shared" si="1142"/>
        <v>#DIV/0!</v>
      </c>
      <c r="EB2580" s="304">
        <f t="shared" si="1143"/>
        <v>11.712999999999999</v>
      </c>
      <c r="EC2580" s="77">
        <f t="shared" si="1144"/>
        <v>0</v>
      </c>
      <c r="ED2580" s="304">
        <f t="shared" si="1145"/>
        <v>0</v>
      </c>
      <c r="EE2580" s="77" t="e">
        <f t="shared" si="1146"/>
        <v>#DIV/0!</v>
      </c>
      <c r="EF2580" s="304">
        <f t="shared" si="1147"/>
        <v>0</v>
      </c>
      <c r="EG2580" s="77" t="e">
        <f t="shared" si="1148"/>
        <v>#DIV/0!</v>
      </c>
      <c r="EH2580" s="304">
        <f t="shared" si="1149"/>
        <v>0</v>
      </c>
      <c r="EI2580" s="77" t="e">
        <f t="shared" si="1150"/>
        <v>#DIV/0!</v>
      </c>
      <c r="EJ2580" s="304">
        <f t="shared" si="1151"/>
        <v>0</v>
      </c>
      <c r="EK2580" s="77" t="e">
        <f t="shared" si="1152"/>
        <v>#DIV/0!</v>
      </c>
      <c r="EL2580" s="304">
        <f t="shared" si="1153"/>
        <v>11.712999999999999</v>
      </c>
      <c r="EM2580" s="77">
        <f t="shared" si="1154"/>
        <v>0</v>
      </c>
      <c r="EN2580" s="304">
        <f t="shared" si="1155"/>
        <v>0</v>
      </c>
      <c r="EO2580" s="77" t="e">
        <f t="shared" si="1156"/>
        <v>#DIV/0!</v>
      </c>
      <c r="EP2580" s="304">
        <f t="shared" si="1157"/>
        <v>0</v>
      </c>
      <c r="EQ2580" s="77" t="e">
        <f t="shared" si="1158"/>
        <v>#DIV/0!</v>
      </c>
      <c r="ER2580" s="77">
        <f t="shared" si="1159"/>
        <v>100</v>
      </c>
      <c r="ES2580" s="77">
        <f t="shared" si="1160"/>
        <v>0</v>
      </c>
    </row>
    <row r="2581" spans="1:149" s="77" customFormat="1" x14ac:dyDescent="0.45">
      <c r="A2581" s="77" t="s">
        <v>3907</v>
      </c>
      <c r="B2581" s="178" t="s">
        <v>908</v>
      </c>
      <c r="C2581" s="77" t="s">
        <v>3591</v>
      </c>
      <c r="D2581" s="77" t="s">
        <v>3951</v>
      </c>
      <c r="E2581" s="77" t="s">
        <v>1121</v>
      </c>
      <c r="F2581" s="77" t="s">
        <v>3908</v>
      </c>
      <c r="G2581" s="77" t="s">
        <v>3894</v>
      </c>
      <c r="H2581" s="77" t="s">
        <v>1100</v>
      </c>
      <c r="I2581" s="77">
        <v>2</v>
      </c>
      <c r="J2581" s="304">
        <v>1500</v>
      </c>
      <c r="L2581" s="304">
        <v>1100</v>
      </c>
      <c r="P2581" s="87" t="s">
        <v>1374</v>
      </c>
      <c r="Q2581" s="125"/>
      <c r="R2581" s="125"/>
      <c r="S2581" s="116"/>
      <c r="AA2581" s="168">
        <v>1</v>
      </c>
      <c r="AB2581" s="168"/>
      <c r="AC2581" s="168">
        <v>0</v>
      </c>
      <c r="AE2581" s="327"/>
      <c r="AG2581" s="168"/>
      <c r="AQ2581" s="178"/>
      <c r="AR2581" s="66">
        <v>3.1219999999999999</v>
      </c>
      <c r="AS2581" s="66"/>
      <c r="AU2581" s="276">
        <v>15000</v>
      </c>
      <c r="AV2581" s="276"/>
      <c r="AW2581" s="276">
        <v>46830</v>
      </c>
      <c r="AX2581" s="95"/>
      <c r="AY2581" s="276"/>
      <c r="AZ2581" s="95"/>
      <c r="BA2581" s="178"/>
      <c r="BB2581" s="98" t="s">
        <v>3412</v>
      </c>
      <c r="BC2581" s="178" t="s">
        <v>1126</v>
      </c>
      <c r="DJ2581" s="77">
        <f t="shared" si="1138"/>
        <v>0</v>
      </c>
      <c r="DL2581" s="77" t="s">
        <v>3340</v>
      </c>
      <c r="DO2581" s="356">
        <v>4.76</v>
      </c>
      <c r="DP2581" s="77">
        <v>0.14000000000000001</v>
      </c>
      <c r="DQ2581" s="348"/>
      <c r="DS2581" s="246"/>
      <c r="DU2581" s="96"/>
      <c r="DW2581" s="178"/>
      <c r="DX2581" s="304" t="e">
        <f t="shared" si="1139"/>
        <v>#DIV/0!</v>
      </c>
      <c r="DY2581" s="77" t="e">
        <f t="shared" si="1140"/>
        <v>#DIV/0!</v>
      </c>
      <c r="DZ2581" s="304" t="e">
        <f t="shared" si="1141"/>
        <v>#DIV/0!</v>
      </c>
      <c r="EA2581" s="77" t="e">
        <f t="shared" si="1142"/>
        <v>#DIV/0!</v>
      </c>
      <c r="EB2581" s="304" t="e">
        <f t="shared" si="1143"/>
        <v>#DIV/0!</v>
      </c>
      <c r="EC2581" s="77" t="e">
        <f t="shared" si="1144"/>
        <v>#DIV/0!</v>
      </c>
      <c r="ED2581" s="304" t="e">
        <f t="shared" si="1145"/>
        <v>#DIV/0!</v>
      </c>
      <c r="EE2581" s="77" t="e">
        <f t="shared" si="1146"/>
        <v>#DIV/0!</v>
      </c>
      <c r="EF2581" s="304" t="e">
        <f t="shared" si="1147"/>
        <v>#DIV/0!</v>
      </c>
      <c r="EG2581" s="77" t="e">
        <f t="shared" si="1148"/>
        <v>#DIV/0!</v>
      </c>
      <c r="EH2581" s="304" t="e">
        <f t="shared" si="1149"/>
        <v>#DIV/0!</v>
      </c>
      <c r="EI2581" s="77" t="e">
        <f t="shared" si="1150"/>
        <v>#DIV/0!</v>
      </c>
      <c r="EJ2581" s="304" t="e">
        <f t="shared" si="1151"/>
        <v>#DIV/0!</v>
      </c>
      <c r="EK2581" s="77" t="e">
        <f t="shared" si="1152"/>
        <v>#DIV/0!</v>
      </c>
      <c r="EL2581" s="304" t="e">
        <f t="shared" si="1153"/>
        <v>#DIV/0!</v>
      </c>
      <c r="EM2581" s="77" t="e">
        <f t="shared" si="1154"/>
        <v>#DIV/0!</v>
      </c>
      <c r="EN2581" s="304" t="e">
        <f t="shared" si="1155"/>
        <v>#DIV/0!</v>
      </c>
      <c r="EO2581" s="77" t="e">
        <f t="shared" si="1156"/>
        <v>#DIV/0!</v>
      </c>
      <c r="EP2581" s="304" t="e">
        <f t="shared" si="1157"/>
        <v>#DIV/0!</v>
      </c>
      <c r="EQ2581" s="77" t="e">
        <f t="shared" si="1158"/>
        <v>#DIV/0!</v>
      </c>
      <c r="ER2581" s="77" t="e">
        <f t="shared" si="1159"/>
        <v>#DIV/0!</v>
      </c>
      <c r="ES2581" s="77" t="e">
        <f t="shared" si="1160"/>
        <v>#DIV/0!</v>
      </c>
    </row>
    <row r="2582" spans="1:149" s="77" customFormat="1" x14ac:dyDescent="0.45">
      <c r="A2582" s="77" t="s">
        <v>3907</v>
      </c>
      <c r="B2582" s="178" t="s">
        <v>908</v>
      </c>
      <c r="C2582" s="77" t="s">
        <v>3591</v>
      </c>
      <c r="D2582" s="77" t="s">
        <v>3951</v>
      </c>
      <c r="E2582" s="77" t="s">
        <v>1121</v>
      </c>
      <c r="F2582" s="77" t="s">
        <v>3909</v>
      </c>
      <c r="G2582" s="77" t="s">
        <v>3894</v>
      </c>
      <c r="H2582" s="77" t="s">
        <v>1100</v>
      </c>
      <c r="I2582" s="77">
        <v>0.5</v>
      </c>
      <c r="J2582" s="304">
        <v>1500</v>
      </c>
      <c r="L2582" s="304">
        <v>1100</v>
      </c>
      <c r="P2582" s="87" t="s">
        <v>1374</v>
      </c>
      <c r="Q2582" s="125"/>
      <c r="R2582" s="125"/>
      <c r="S2582" s="116"/>
      <c r="AA2582" s="168">
        <v>1</v>
      </c>
      <c r="AB2582" s="168"/>
      <c r="AC2582" s="168">
        <v>0</v>
      </c>
      <c r="AE2582" s="327"/>
      <c r="AG2582" s="168"/>
      <c r="AQ2582" s="178"/>
      <c r="AR2582" s="66">
        <v>3.1219999999999999</v>
      </c>
      <c r="AS2582" s="66"/>
      <c r="AU2582" s="276">
        <v>15000</v>
      </c>
      <c r="AV2582" s="276"/>
      <c r="AW2582" s="276">
        <v>46830</v>
      </c>
      <c r="AX2582" s="95"/>
      <c r="AY2582" s="276"/>
      <c r="AZ2582" s="95"/>
      <c r="BA2582" s="178"/>
      <c r="BB2582" s="98" t="s">
        <v>3412</v>
      </c>
      <c r="BC2582" s="178" t="s">
        <v>1126</v>
      </c>
      <c r="DJ2582" s="77">
        <f t="shared" si="1138"/>
        <v>0</v>
      </c>
      <c r="DL2582" s="77" t="s">
        <v>3948</v>
      </c>
      <c r="DO2582" s="356">
        <v>6.86</v>
      </c>
      <c r="DP2582" s="77">
        <v>0.34</v>
      </c>
      <c r="DQ2582" s="348"/>
      <c r="DS2582" s="246"/>
      <c r="DU2582" s="96"/>
      <c r="DW2582" s="178"/>
      <c r="DX2582" s="304" t="e">
        <f t="shared" si="1139"/>
        <v>#DIV/0!</v>
      </c>
      <c r="DY2582" s="77" t="e">
        <f t="shared" si="1140"/>
        <v>#DIV/0!</v>
      </c>
      <c r="DZ2582" s="304" t="e">
        <f t="shared" si="1141"/>
        <v>#DIV/0!</v>
      </c>
      <c r="EA2582" s="77" t="e">
        <f t="shared" si="1142"/>
        <v>#DIV/0!</v>
      </c>
      <c r="EB2582" s="304" t="e">
        <f t="shared" si="1143"/>
        <v>#DIV/0!</v>
      </c>
      <c r="EC2582" s="77" t="e">
        <f t="shared" si="1144"/>
        <v>#DIV/0!</v>
      </c>
      <c r="ED2582" s="304" t="e">
        <f t="shared" si="1145"/>
        <v>#DIV/0!</v>
      </c>
      <c r="EE2582" s="77" t="e">
        <f t="shared" si="1146"/>
        <v>#DIV/0!</v>
      </c>
      <c r="EF2582" s="304" t="e">
        <f t="shared" si="1147"/>
        <v>#DIV/0!</v>
      </c>
      <c r="EG2582" s="77" t="e">
        <f t="shared" si="1148"/>
        <v>#DIV/0!</v>
      </c>
      <c r="EH2582" s="304" t="e">
        <f t="shared" si="1149"/>
        <v>#DIV/0!</v>
      </c>
      <c r="EI2582" s="77" t="e">
        <f t="shared" si="1150"/>
        <v>#DIV/0!</v>
      </c>
      <c r="EJ2582" s="304" t="e">
        <f t="shared" si="1151"/>
        <v>#DIV/0!</v>
      </c>
      <c r="EK2582" s="77" t="e">
        <f t="shared" si="1152"/>
        <v>#DIV/0!</v>
      </c>
      <c r="EL2582" s="304" t="e">
        <f t="shared" si="1153"/>
        <v>#DIV/0!</v>
      </c>
      <c r="EM2582" s="77" t="e">
        <f t="shared" si="1154"/>
        <v>#DIV/0!</v>
      </c>
      <c r="EN2582" s="304" t="e">
        <f t="shared" si="1155"/>
        <v>#DIV/0!</v>
      </c>
      <c r="EO2582" s="77" t="e">
        <f t="shared" si="1156"/>
        <v>#DIV/0!</v>
      </c>
      <c r="EP2582" s="304" t="e">
        <f t="shared" si="1157"/>
        <v>#DIV/0!</v>
      </c>
      <c r="EQ2582" s="77" t="e">
        <f t="shared" si="1158"/>
        <v>#DIV/0!</v>
      </c>
      <c r="ER2582" s="77" t="e">
        <f t="shared" si="1159"/>
        <v>#DIV/0!</v>
      </c>
      <c r="ES2582" s="77" t="e">
        <f t="shared" si="1160"/>
        <v>#DIV/0!</v>
      </c>
    </row>
    <row r="2583" spans="1:149" s="77" customFormat="1" x14ac:dyDescent="0.45">
      <c r="A2583" s="77" t="s">
        <v>3907</v>
      </c>
      <c r="B2583" s="178" t="s">
        <v>908</v>
      </c>
      <c r="C2583" s="77" t="s">
        <v>3591</v>
      </c>
      <c r="D2583" s="77" t="s">
        <v>3955</v>
      </c>
      <c r="E2583" s="77" t="s">
        <v>1121</v>
      </c>
      <c r="F2583" s="77" t="s">
        <v>4573</v>
      </c>
      <c r="G2583" s="77" t="s">
        <v>3894</v>
      </c>
      <c r="H2583" s="77" t="s">
        <v>1100</v>
      </c>
      <c r="I2583" s="77">
        <v>2</v>
      </c>
      <c r="J2583" s="304">
        <v>1500</v>
      </c>
      <c r="L2583" s="304">
        <v>1200</v>
      </c>
      <c r="P2583" s="87" t="s">
        <v>1374</v>
      </c>
      <c r="Q2583" s="125"/>
      <c r="R2583" s="125"/>
      <c r="S2583" s="116"/>
      <c r="AA2583" s="168">
        <v>1</v>
      </c>
      <c r="AB2583" s="168"/>
      <c r="AC2583" s="168">
        <v>0</v>
      </c>
      <c r="AE2583" s="327"/>
      <c r="AG2583" s="168"/>
      <c r="AQ2583" s="178"/>
      <c r="AR2583" s="66">
        <v>3.06</v>
      </c>
      <c r="AS2583" s="66"/>
      <c r="AU2583" s="276">
        <v>15000</v>
      </c>
      <c r="AV2583" s="276"/>
      <c r="AW2583" s="276">
        <v>45900</v>
      </c>
      <c r="AX2583" s="95"/>
      <c r="AY2583" s="276"/>
      <c r="AZ2583" s="95"/>
      <c r="BA2583" s="178"/>
      <c r="BB2583" s="98" t="s">
        <v>3412</v>
      </c>
      <c r="BC2583" s="178" t="s">
        <v>1126</v>
      </c>
      <c r="BD2583" s="77">
        <v>65.007999999999996</v>
      </c>
      <c r="BH2583" s="77">
        <v>19.087</v>
      </c>
      <c r="BN2583" s="202">
        <v>0.03</v>
      </c>
      <c r="BX2583" s="77">
        <v>0.153</v>
      </c>
      <c r="BZ2583" s="77">
        <v>11.081</v>
      </c>
      <c r="CB2583" s="77">
        <v>0.17199999999999999</v>
      </c>
      <c r="DH2583" s="77">
        <v>100</v>
      </c>
      <c r="DJ2583" s="77">
        <f t="shared" si="1138"/>
        <v>0</v>
      </c>
      <c r="DL2583" s="77" t="s">
        <v>827</v>
      </c>
      <c r="DO2583" s="356">
        <v>4.47</v>
      </c>
      <c r="DQ2583" s="348"/>
      <c r="DS2583" s="246"/>
      <c r="DU2583" s="96"/>
      <c r="DW2583" s="178"/>
      <c r="DX2583" s="304">
        <f t="shared" si="1139"/>
        <v>65.007999999999996</v>
      </c>
      <c r="DY2583" s="77">
        <f t="shared" si="1140"/>
        <v>0</v>
      </c>
      <c r="DZ2583" s="304">
        <f t="shared" si="1141"/>
        <v>0</v>
      </c>
      <c r="EA2583" s="77" t="e">
        <f t="shared" si="1142"/>
        <v>#DIV/0!</v>
      </c>
      <c r="EB2583" s="304">
        <f t="shared" si="1143"/>
        <v>19.087</v>
      </c>
      <c r="EC2583" s="77">
        <f t="shared" si="1144"/>
        <v>0</v>
      </c>
      <c r="ED2583" s="304">
        <f t="shared" si="1145"/>
        <v>0.03</v>
      </c>
      <c r="EE2583" s="77">
        <f t="shared" si="1146"/>
        <v>0</v>
      </c>
      <c r="EF2583" s="304">
        <f t="shared" si="1147"/>
        <v>0</v>
      </c>
      <c r="EG2583" s="77" t="e">
        <f t="shared" si="1148"/>
        <v>#DIV/0!</v>
      </c>
      <c r="EH2583" s="304">
        <f t="shared" si="1149"/>
        <v>0</v>
      </c>
      <c r="EI2583" s="77" t="e">
        <f t="shared" si="1150"/>
        <v>#DIV/0!</v>
      </c>
      <c r="EJ2583" s="304">
        <f t="shared" si="1151"/>
        <v>0.153</v>
      </c>
      <c r="EK2583" s="77">
        <f t="shared" si="1152"/>
        <v>0</v>
      </c>
      <c r="EL2583" s="304">
        <f t="shared" si="1153"/>
        <v>11.081</v>
      </c>
      <c r="EM2583" s="77">
        <f t="shared" si="1154"/>
        <v>0</v>
      </c>
      <c r="EN2583" s="304">
        <f t="shared" si="1155"/>
        <v>0.17199999999999999</v>
      </c>
      <c r="EO2583" s="77">
        <f t="shared" si="1156"/>
        <v>0</v>
      </c>
      <c r="EP2583" s="304">
        <f t="shared" si="1157"/>
        <v>0</v>
      </c>
      <c r="EQ2583" s="77" t="e">
        <f t="shared" si="1158"/>
        <v>#DIV/0!</v>
      </c>
      <c r="ER2583" s="77">
        <f t="shared" si="1159"/>
        <v>100</v>
      </c>
      <c r="ES2583" s="77">
        <f t="shared" si="1160"/>
        <v>0</v>
      </c>
    </row>
    <row r="2584" spans="1:149" s="77" customFormat="1" x14ac:dyDescent="0.45">
      <c r="A2584" s="77" t="s">
        <v>3907</v>
      </c>
      <c r="B2584" s="178" t="s">
        <v>908</v>
      </c>
      <c r="C2584" s="77" t="s">
        <v>3591</v>
      </c>
      <c r="D2584" s="77" t="s">
        <v>3951</v>
      </c>
      <c r="E2584" s="77" t="s">
        <v>1121</v>
      </c>
      <c r="F2584" s="77" t="s">
        <v>3910</v>
      </c>
      <c r="G2584" s="77" t="s">
        <v>3894</v>
      </c>
      <c r="H2584" s="77" t="s">
        <v>1100</v>
      </c>
      <c r="I2584" s="77">
        <v>2</v>
      </c>
      <c r="J2584" s="304">
        <v>1500</v>
      </c>
      <c r="L2584" s="304">
        <v>1225</v>
      </c>
      <c r="P2584" s="87" t="s">
        <v>1374</v>
      </c>
      <c r="Q2584" s="125"/>
      <c r="R2584" s="125"/>
      <c r="S2584" s="116"/>
      <c r="AA2584" s="168">
        <v>1</v>
      </c>
      <c r="AB2584" s="168"/>
      <c r="AC2584" s="168">
        <v>0</v>
      </c>
      <c r="AE2584" s="327"/>
      <c r="AG2584" s="168"/>
      <c r="AQ2584" s="178"/>
      <c r="AR2584" s="66">
        <v>3.0419999999999998</v>
      </c>
      <c r="AS2584" s="66"/>
      <c r="AU2584" s="276">
        <v>15000</v>
      </c>
      <c r="AV2584" s="276"/>
      <c r="AW2584" s="276">
        <v>45630</v>
      </c>
      <c r="AX2584" s="95"/>
      <c r="AY2584" s="276"/>
      <c r="AZ2584" s="95"/>
      <c r="BA2584" s="178"/>
      <c r="BB2584" s="98" t="s">
        <v>3412</v>
      </c>
      <c r="BC2584" s="178" t="s">
        <v>1126</v>
      </c>
      <c r="DJ2584" s="77">
        <f t="shared" si="1138"/>
        <v>0</v>
      </c>
      <c r="DL2584" s="77" t="s">
        <v>3340</v>
      </c>
      <c r="DO2584" s="356">
        <v>2.97</v>
      </c>
      <c r="DP2584" s="77">
        <v>0.06</v>
      </c>
      <c r="DQ2584" s="348"/>
      <c r="DS2584" s="246"/>
      <c r="DU2584" s="96"/>
      <c r="DW2584" s="178"/>
      <c r="DX2584" s="304" t="e">
        <f t="shared" si="1139"/>
        <v>#DIV/0!</v>
      </c>
      <c r="DY2584" s="77" t="e">
        <f t="shared" si="1140"/>
        <v>#DIV/0!</v>
      </c>
      <c r="DZ2584" s="304" t="e">
        <f t="shared" si="1141"/>
        <v>#DIV/0!</v>
      </c>
      <c r="EA2584" s="77" t="e">
        <f t="shared" si="1142"/>
        <v>#DIV/0!</v>
      </c>
      <c r="EB2584" s="304" t="e">
        <f t="shared" si="1143"/>
        <v>#DIV/0!</v>
      </c>
      <c r="EC2584" s="77" t="e">
        <f t="shared" si="1144"/>
        <v>#DIV/0!</v>
      </c>
      <c r="ED2584" s="304" t="e">
        <f t="shared" si="1145"/>
        <v>#DIV/0!</v>
      </c>
      <c r="EE2584" s="77" t="e">
        <f t="shared" si="1146"/>
        <v>#DIV/0!</v>
      </c>
      <c r="EF2584" s="304" t="e">
        <f t="shared" si="1147"/>
        <v>#DIV/0!</v>
      </c>
      <c r="EG2584" s="77" t="e">
        <f t="shared" si="1148"/>
        <v>#DIV/0!</v>
      </c>
      <c r="EH2584" s="304" t="e">
        <f t="shared" si="1149"/>
        <v>#DIV/0!</v>
      </c>
      <c r="EI2584" s="77" t="e">
        <f t="shared" si="1150"/>
        <v>#DIV/0!</v>
      </c>
      <c r="EJ2584" s="304" t="e">
        <f t="shared" si="1151"/>
        <v>#DIV/0!</v>
      </c>
      <c r="EK2584" s="77" t="e">
        <f t="shared" si="1152"/>
        <v>#DIV/0!</v>
      </c>
      <c r="EL2584" s="304" t="e">
        <f t="shared" si="1153"/>
        <v>#DIV/0!</v>
      </c>
      <c r="EM2584" s="77" t="e">
        <f t="shared" si="1154"/>
        <v>#DIV/0!</v>
      </c>
      <c r="EN2584" s="304" t="e">
        <f t="shared" si="1155"/>
        <v>#DIV/0!</v>
      </c>
      <c r="EO2584" s="77" t="e">
        <f t="shared" si="1156"/>
        <v>#DIV/0!</v>
      </c>
      <c r="EP2584" s="304" t="e">
        <f t="shared" si="1157"/>
        <v>#DIV/0!</v>
      </c>
      <c r="EQ2584" s="77" t="e">
        <f t="shared" si="1158"/>
        <v>#DIV/0!</v>
      </c>
      <c r="ER2584" s="77" t="e">
        <f t="shared" si="1159"/>
        <v>#DIV/0!</v>
      </c>
      <c r="ES2584" s="77" t="e">
        <f t="shared" si="1160"/>
        <v>#DIV/0!</v>
      </c>
    </row>
    <row r="2585" spans="1:149" s="77" customFormat="1" x14ac:dyDescent="0.45">
      <c r="A2585" s="77" t="s">
        <v>3907</v>
      </c>
      <c r="B2585" s="178" t="s">
        <v>908</v>
      </c>
      <c r="C2585" s="77" t="s">
        <v>3591</v>
      </c>
      <c r="D2585" s="77" t="s">
        <v>3952</v>
      </c>
      <c r="E2585" s="77" t="s">
        <v>1121</v>
      </c>
      <c r="F2585" s="77" t="s">
        <v>4574</v>
      </c>
      <c r="G2585" s="77" t="s">
        <v>3894</v>
      </c>
      <c r="H2585" s="77" t="s">
        <v>1100</v>
      </c>
      <c r="I2585" s="77">
        <v>0.5</v>
      </c>
      <c r="J2585" s="304">
        <v>1500</v>
      </c>
      <c r="L2585" s="304">
        <v>1350</v>
      </c>
      <c r="P2585" s="87" t="s">
        <v>1374</v>
      </c>
      <c r="Q2585" s="125"/>
      <c r="R2585" s="125"/>
      <c r="S2585" s="116"/>
      <c r="AA2585" s="168">
        <v>1</v>
      </c>
      <c r="AB2585" s="168"/>
      <c r="AC2585" s="168">
        <v>0</v>
      </c>
      <c r="AE2585" s="327"/>
      <c r="AG2585" s="168"/>
      <c r="AQ2585" s="178"/>
      <c r="AR2585" s="66">
        <v>2.95</v>
      </c>
      <c r="AS2585" s="66"/>
      <c r="AU2585" s="276">
        <v>15000</v>
      </c>
      <c r="AV2585" s="276"/>
      <c r="AW2585" s="276">
        <v>44250</v>
      </c>
      <c r="AX2585" s="95"/>
      <c r="AY2585" s="276"/>
      <c r="AZ2585" s="95"/>
      <c r="BA2585" s="178"/>
      <c r="BB2585" s="98" t="s">
        <v>3412</v>
      </c>
      <c r="BC2585" s="178" t="s">
        <v>1126</v>
      </c>
      <c r="DJ2585" s="77">
        <f t="shared" si="1138"/>
        <v>0</v>
      </c>
      <c r="DL2585" s="77" t="s">
        <v>827</v>
      </c>
      <c r="DO2585" s="356">
        <v>0.98</v>
      </c>
      <c r="DQ2585" s="348"/>
      <c r="DS2585" s="246"/>
      <c r="DU2585" s="96"/>
      <c r="DW2585" s="178"/>
      <c r="DX2585" s="304" t="e">
        <f t="shared" si="1139"/>
        <v>#DIV/0!</v>
      </c>
      <c r="DY2585" s="77" t="e">
        <f t="shared" si="1140"/>
        <v>#DIV/0!</v>
      </c>
      <c r="DZ2585" s="304" t="e">
        <f t="shared" si="1141"/>
        <v>#DIV/0!</v>
      </c>
      <c r="EA2585" s="77" t="e">
        <f t="shared" si="1142"/>
        <v>#DIV/0!</v>
      </c>
      <c r="EB2585" s="304" t="e">
        <f t="shared" si="1143"/>
        <v>#DIV/0!</v>
      </c>
      <c r="EC2585" s="77" t="e">
        <f t="shared" si="1144"/>
        <v>#DIV/0!</v>
      </c>
      <c r="ED2585" s="304" t="e">
        <f t="shared" si="1145"/>
        <v>#DIV/0!</v>
      </c>
      <c r="EE2585" s="77" t="e">
        <f t="shared" si="1146"/>
        <v>#DIV/0!</v>
      </c>
      <c r="EF2585" s="304" t="e">
        <f t="shared" si="1147"/>
        <v>#DIV/0!</v>
      </c>
      <c r="EG2585" s="77" t="e">
        <f t="shared" si="1148"/>
        <v>#DIV/0!</v>
      </c>
      <c r="EH2585" s="304" t="e">
        <f t="shared" si="1149"/>
        <v>#DIV/0!</v>
      </c>
      <c r="EI2585" s="77" t="e">
        <f t="shared" si="1150"/>
        <v>#DIV/0!</v>
      </c>
      <c r="EJ2585" s="304" t="e">
        <f t="shared" si="1151"/>
        <v>#DIV/0!</v>
      </c>
      <c r="EK2585" s="77" t="e">
        <f t="shared" si="1152"/>
        <v>#DIV/0!</v>
      </c>
      <c r="EL2585" s="304" t="e">
        <f t="shared" si="1153"/>
        <v>#DIV/0!</v>
      </c>
      <c r="EM2585" s="77" t="e">
        <f t="shared" si="1154"/>
        <v>#DIV/0!</v>
      </c>
      <c r="EN2585" s="304" t="e">
        <f t="shared" si="1155"/>
        <v>#DIV/0!</v>
      </c>
      <c r="EO2585" s="77" t="e">
        <f t="shared" si="1156"/>
        <v>#DIV/0!</v>
      </c>
      <c r="EP2585" s="304" t="e">
        <f t="shared" si="1157"/>
        <v>#DIV/0!</v>
      </c>
      <c r="EQ2585" s="77" t="e">
        <f t="shared" si="1158"/>
        <v>#DIV/0!</v>
      </c>
      <c r="ER2585" s="77" t="e">
        <f t="shared" si="1159"/>
        <v>#DIV/0!</v>
      </c>
      <c r="ES2585" s="77" t="e">
        <f t="shared" si="1160"/>
        <v>#DIV/0!</v>
      </c>
    </row>
    <row r="2586" spans="1:149" s="77" customFormat="1" x14ac:dyDescent="0.45">
      <c r="A2586" s="77" t="s">
        <v>3907</v>
      </c>
      <c r="B2586" s="178" t="s">
        <v>908</v>
      </c>
      <c r="C2586" s="77" t="s">
        <v>3591</v>
      </c>
      <c r="D2586" s="77" t="s">
        <v>3955</v>
      </c>
      <c r="E2586" s="77" t="s">
        <v>1121</v>
      </c>
      <c r="F2586" s="77" t="s">
        <v>4575</v>
      </c>
      <c r="G2586" s="77" t="s">
        <v>3894</v>
      </c>
      <c r="H2586" s="77" t="s">
        <v>1100</v>
      </c>
      <c r="I2586" s="77">
        <v>2</v>
      </c>
      <c r="J2586" s="304">
        <v>1500</v>
      </c>
      <c r="L2586" s="304">
        <v>1400</v>
      </c>
      <c r="P2586" s="87" t="s">
        <v>1374</v>
      </c>
      <c r="Q2586" s="125"/>
      <c r="R2586" s="125"/>
      <c r="S2586" s="116"/>
      <c r="AA2586" s="168">
        <v>1</v>
      </c>
      <c r="AB2586" s="168"/>
      <c r="AC2586" s="168">
        <v>0</v>
      </c>
      <c r="AE2586" s="327"/>
      <c r="AG2586" s="168"/>
      <c r="AQ2586" s="178"/>
      <c r="AR2586" s="66">
        <v>2.9119999999999999</v>
      </c>
      <c r="AS2586" s="66"/>
      <c r="AU2586" s="276">
        <v>15000</v>
      </c>
      <c r="AV2586" s="276"/>
      <c r="AW2586" s="276">
        <v>43680</v>
      </c>
      <c r="AX2586" s="95"/>
      <c r="AY2586" s="276"/>
      <c r="AZ2586" s="95"/>
      <c r="BA2586" s="178"/>
      <c r="BB2586" s="98" t="s">
        <v>3412</v>
      </c>
      <c r="BC2586" s="178" t="s">
        <v>1126</v>
      </c>
      <c r="BD2586" s="77">
        <v>67.981999999999999</v>
      </c>
      <c r="BH2586" s="202">
        <v>19.96</v>
      </c>
      <c r="BX2586" s="202">
        <v>0.16</v>
      </c>
      <c r="BZ2586" s="77">
        <v>11.589</v>
      </c>
      <c r="CB2586" s="202">
        <v>0.18</v>
      </c>
      <c r="DH2586" s="77">
        <v>100</v>
      </c>
      <c r="DJ2586" s="77">
        <f t="shared" si="1138"/>
        <v>0</v>
      </c>
      <c r="DL2586" s="77" t="s">
        <v>827</v>
      </c>
      <c r="DO2586" s="356">
        <v>0.1</v>
      </c>
      <c r="DQ2586" s="348"/>
      <c r="DS2586" s="246"/>
      <c r="DU2586" s="96"/>
      <c r="DW2586" s="178"/>
      <c r="DX2586" s="304">
        <f t="shared" si="1139"/>
        <v>67.981999999999999</v>
      </c>
      <c r="DY2586" s="77">
        <f t="shared" si="1140"/>
        <v>0</v>
      </c>
      <c r="DZ2586" s="304">
        <f t="shared" si="1141"/>
        <v>0</v>
      </c>
      <c r="EA2586" s="77" t="e">
        <f t="shared" si="1142"/>
        <v>#DIV/0!</v>
      </c>
      <c r="EB2586" s="304">
        <f t="shared" si="1143"/>
        <v>19.96</v>
      </c>
      <c r="EC2586" s="77">
        <f t="shared" si="1144"/>
        <v>0</v>
      </c>
      <c r="ED2586" s="304">
        <f t="shared" si="1145"/>
        <v>0</v>
      </c>
      <c r="EE2586" s="77" t="e">
        <f t="shared" si="1146"/>
        <v>#DIV/0!</v>
      </c>
      <c r="EF2586" s="304">
        <f t="shared" si="1147"/>
        <v>0</v>
      </c>
      <c r="EG2586" s="77" t="e">
        <f t="shared" si="1148"/>
        <v>#DIV/0!</v>
      </c>
      <c r="EH2586" s="304">
        <f t="shared" si="1149"/>
        <v>0</v>
      </c>
      <c r="EI2586" s="77" t="e">
        <f t="shared" si="1150"/>
        <v>#DIV/0!</v>
      </c>
      <c r="EJ2586" s="304">
        <f t="shared" si="1151"/>
        <v>0.16</v>
      </c>
      <c r="EK2586" s="77">
        <f t="shared" si="1152"/>
        <v>0</v>
      </c>
      <c r="EL2586" s="304">
        <f t="shared" si="1153"/>
        <v>11.589</v>
      </c>
      <c r="EM2586" s="77">
        <f t="shared" si="1154"/>
        <v>0</v>
      </c>
      <c r="EN2586" s="304">
        <f t="shared" si="1155"/>
        <v>0.18</v>
      </c>
      <c r="EO2586" s="77">
        <f t="shared" si="1156"/>
        <v>0</v>
      </c>
      <c r="EP2586" s="304">
        <f t="shared" si="1157"/>
        <v>0</v>
      </c>
      <c r="EQ2586" s="77" t="e">
        <f t="shared" si="1158"/>
        <v>#DIV/0!</v>
      </c>
      <c r="ER2586" s="77">
        <f t="shared" si="1159"/>
        <v>100</v>
      </c>
      <c r="ES2586" s="77">
        <f t="shared" si="1160"/>
        <v>0</v>
      </c>
    </row>
    <row r="2587" spans="1:149" s="77" customFormat="1" x14ac:dyDescent="0.45">
      <c r="A2587" s="77" t="s">
        <v>3907</v>
      </c>
      <c r="B2587" s="178" t="s">
        <v>908</v>
      </c>
      <c r="C2587" s="77" t="s">
        <v>3591</v>
      </c>
      <c r="D2587" s="77" t="s">
        <v>3954</v>
      </c>
      <c r="E2587" s="77" t="s">
        <v>1121</v>
      </c>
      <c r="F2587" s="77" t="s">
        <v>4576</v>
      </c>
      <c r="G2587" s="77" t="s">
        <v>3894</v>
      </c>
      <c r="H2587" s="77" t="s">
        <v>1100</v>
      </c>
      <c r="I2587" s="77">
        <v>2.17</v>
      </c>
      <c r="J2587" s="304">
        <v>1500</v>
      </c>
      <c r="L2587" s="304">
        <v>1400</v>
      </c>
      <c r="P2587" s="87" t="s">
        <v>1374</v>
      </c>
      <c r="Q2587" s="125"/>
      <c r="R2587" s="125"/>
      <c r="S2587" s="116"/>
      <c r="AA2587" s="168">
        <v>1</v>
      </c>
      <c r="AB2587" s="168"/>
      <c r="AC2587" s="168">
        <v>0</v>
      </c>
      <c r="AE2587" s="327"/>
      <c r="AG2587" s="168"/>
      <c r="AQ2587" s="178"/>
      <c r="AR2587" s="66">
        <v>2.9119999999999999</v>
      </c>
      <c r="AS2587" s="66"/>
      <c r="AU2587" s="276">
        <v>15000</v>
      </c>
      <c r="AV2587" s="276"/>
      <c r="AW2587" s="276">
        <v>43680</v>
      </c>
      <c r="AX2587" s="95"/>
      <c r="AY2587" s="276"/>
      <c r="AZ2587" s="95"/>
      <c r="BA2587" s="178"/>
      <c r="BB2587" s="98" t="s">
        <v>3412</v>
      </c>
      <c r="BC2587" s="178" t="s">
        <v>1126</v>
      </c>
      <c r="BD2587" s="202">
        <v>70.12</v>
      </c>
      <c r="BH2587" s="77">
        <v>19.161000000000001</v>
      </c>
      <c r="BZ2587" s="77">
        <v>10.619</v>
      </c>
      <c r="DH2587" s="77">
        <v>100</v>
      </c>
      <c r="DJ2587" s="77">
        <f t="shared" si="1138"/>
        <v>0</v>
      </c>
      <c r="DL2587" s="77" t="s">
        <v>827</v>
      </c>
      <c r="DO2587" s="356">
        <v>0.1</v>
      </c>
      <c r="DQ2587" s="348"/>
      <c r="DS2587" s="246"/>
      <c r="DU2587" s="96"/>
      <c r="DW2587" s="178"/>
      <c r="DX2587" s="304">
        <f t="shared" si="1139"/>
        <v>70.12</v>
      </c>
      <c r="DY2587" s="77">
        <f t="shared" si="1140"/>
        <v>0</v>
      </c>
      <c r="DZ2587" s="304">
        <f t="shared" si="1141"/>
        <v>0</v>
      </c>
      <c r="EA2587" s="77" t="e">
        <f t="shared" si="1142"/>
        <v>#DIV/0!</v>
      </c>
      <c r="EB2587" s="304">
        <f t="shared" si="1143"/>
        <v>19.161000000000001</v>
      </c>
      <c r="EC2587" s="77">
        <f t="shared" si="1144"/>
        <v>0</v>
      </c>
      <c r="ED2587" s="304">
        <f t="shared" si="1145"/>
        <v>0</v>
      </c>
      <c r="EE2587" s="77" t="e">
        <f t="shared" si="1146"/>
        <v>#DIV/0!</v>
      </c>
      <c r="EF2587" s="304">
        <f t="shared" si="1147"/>
        <v>0</v>
      </c>
      <c r="EG2587" s="77" t="e">
        <f t="shared" si="1148"/>
        <v>#DIV/0!</v>
      </c>
      <c r="EH2587" s="304">
        <f t="shared" si="1149"/>
        <v>0</v>
      </c>
      <c r="EI2587" s="77" t="e">
        <f t="shared" si="1150"/>
        <v>#DIV/0!</v>
      </c>
      <c r="EJ2587" s="304">
        <f t="shared" si="1151"/>
        <v>0</v>
      </c>
      <c r="EK2587" s="77" t="e">
        <f t="shared" si="1152"/>
        <v>#DIV/0!</v>
      </c>
      <c r="EL2587" s="304">
        <f t="shared" si="1153"/>
        <v>10.619</v>
      </c>
      <c r="EM2587" s="77">
        <f t="shared" si="1154"/>
        <v>0</v>
      </c>
      <c r="EN2587" s="304">
        <f t="shared" si="1155"/>
        <v>0</v>
      </c>
      <c r="EO2587" s="77" t="e">
        <f t="shared" si="1156"/>
        <v>#DIV/0!</v>
      </c>
      <c r="EP2587" s="304">
        <f t="shared" si="1157"/>
        <v>0</v>
      </c>
      <c r="EQ2587" s="77" t="e">
        <f t="shared" si="1158"/>
        <v>#DIV/0!</v>
      </c>
      <c r="ER2587" s="77">
        <f t="shared" si="1159"/>
        <v>100</v>
      </c>
      <c r="ES2587" s="77">
        <f t="shared" si="1160"/>
        <v>0</v>
      </c>
    </row>
    <row r="2588" spans="1:149" x14ac:dyDescent="0.45">
      <c r="A2588" s="51" t="s">
        <v>3907</v>
      </c>
      <c r="B2588" s="174" t="s">
        <v>908</v>
      </c>
      <c r="C2588" s="51" t="s">
        <v>3591</v>
      </c>
      <c r="D2588" s="51" t="s">
        <v>3955</v>
      </c>
      <c r="E2588" s="51" t="s">
        <v>1121</v>
      </c>
      <c r="F2588" s="51" t="s">
        <v>4577</v>
      </c>
      <c r="G2588" s="51" t="s">
        <v>3894</v>
      </c>
      <c r="H2588" s="51" t="s">
        <v>1100</v>
      </c>
      <c r="I2588" s="51">
        <v>1.33</v>
      </c>
      <c r="J2588" s="75">
        <v>1500</v>
      </c>
      <c r="L2588" s="75">
        <v>1400</v>
      </c>
      <c r="P2588" s="87" t="s">
        <v>1374</v>
      </c>
      <c r="AA2588" s="168">
        <v>1</v>
      </c>
      <c r="AC2588" s="169">
        <v>0</v>
      </c>
      <c r="AR2588" s="66">
        <v>2.9119999999999999</v>
      </c>
      <c r="AT2588" s="77"/>
      <c r="AU2588" s="276">
        <v>15000</v>
      </c>
      <c r="AV2588" s="276"/>
      <c r="AW2588" s="276">
        <v>43680</v>
      </c>
      <c r="AX2588" s="95"/>
      <c r="AY2588" s="276"/>
      <c r="AZ2588" s="95"/>
      <c r="BB2588" s="80" t="s">
        <v>3412</v>
      </c>
      <c r="BC2588" s="174" t="s">
        <v>1126</v>
      </c>
      <c r="BD2588" s="51">
        <v>66.539000000000001</v>
      </c>
      <c r="BH2588" s="51">
        <v>19.536000000000001</v>
      </c>
      <c r="BN2588" s="51">
        <v>2.9000000000000001E-2</v>
      </c>
      <c r="BX2588" s="51">
        <v>0.156</v>
      </c>
      <c r="BZ2588" s="51">
        <v>11.342000000000001</v>
      </c>
      <c r="CB2588" s="51">
        <v>0.17599999999999999</v>
      </c>
      <c r="DH2588" s="51">
        <v>100</v>
      </c>
      <c r="DJ2588" s="77">
        <f t="shared" si="1138"/>
        <v>0</v>
      </c>
      <c r="DL2588" s="51" t="s">
        <v>827</v>
      </c>
      <c r="DO2588" s="356">
        <v>2.2200000000000002</v>
      </c>
      <c r="DU2588" s="52"/>
      <c r="DX2588" s="75">
        <f t="shared" si="1139"/>
        <v>66.539000000000001</v>
      </c>
      <c r="DY2588" s="51">
        <f t="shared" si="1140"/>
        <v>0</v>
      </c>
      <c r="DZ2588" s="75">
        <f t="shared" si="1141"/>
        <v>0</v>
      </c>
      <c r="EA2588" s="51" t="e">
        <f t="shared" si="1142"/>
        <v>#DIV/0!</v>
      </c>
      <c r="EB2588" s="75">
        <f t="shared" si="1143"/>
        <v>19.536000000000001</v>
      </c>
      <c r="EC2588" s="51">
        <f t="shared" si="1144"/>
        <v>0</v>
      </c>
      <c r="ED2588" s="75">
        <f t="shared" si="1145"/>
        <v>2.9000000000000001E-2</v>
      </c>
      <c r="EE2588" s="51">
        <f t="shared" si="1146"/>
        <v>0</v>
      </c>
      <c r="EF2588" s="75">
        <f t="shared" si="1147"/>
        <v>0</v>
      </c>
      <c r="EG2588" s="51" t="e">
        <f t="shared" si="1148"/>
        <v>#DIV/0!</v>
      </c>
      <c r="EH2588" s="75">
        <f t="shared" si="1149"/>
        <v>0</v>
      </c>
      <c r="EI2588" s="51" t="e">
        <f t="shared" si="1150"/>
        <v>#DIV/0!</v>
      </c>
      <c r="EJ2588" s="75">
        <f t="shared" si="1151"/>
        <v>0.156</v>
      </c>
      <c r="EK2588" s="51">
        <f t="shared" si="1152"/>
        <v>0</v>
      </c>
      <c r="EL2588" s="75">
        <f t="shared" si="1153"/>
        <v>11.342000000000001</v>
      </c>
      <c r="EM2588" s="51">
        <f t="shared" si="1154"/>
        <v>0</v>
      </c>
      <c r="EN2588" s="75">
        <f t="shared" si="1155"/>
        <v>0.17599999999999999</v>
      </c>
      <c r="EO2588" s="51">
        <f t="shared" si="1156"/>
        <v>0</v>
      </c>
      <c r="EP2588" s="75">
        <f t="shared" si="1157"/>
        <v>0</v>
      </c>
      <c r="EQ2588" s="51" t="e">
        <f t="shared" si="1158"/>
        <v>#DIV/0!</v>
      </c>
      <c r="ER2588" s="51">
        <f t="shared" si="1159"/>
        <v>100</v>
      </c>
      <c r="ES2588" s="51">
        <f t="shared" si="1160"/>
        <v>0</v>
      </c>
    </row>
    <row r="2589" spans="1:149" x14ac:dyDescent="0.45">
      <c r="A2589" s="51" t="s">
        <v>3907</v>
      </c>
      <c r="B2589" s="174" t="s">
        <v>908</v>
      </c>
      <c r="C2589" s="51" t="s">
        <v>3591</v>
      </c>
      <c r="D2589" s="51" t="s">
        <v>3955</v>
      </c>
      <c r="E2589" s="51" t="s">
        <v>1121</v>
      </c>
      <c r="F2589" s="51" t="s">
        <v>4578</v>
      </c>
      <c r="G2589" s="51" t="s">
        <v>3894</v>
      </c>
      <c r="H2589" s="51" t="s">
        <v>1100</v>
      </c>
      <c r="I2589" s="51">
        <v>1.25</v>
      </c>
      <c r="J2589" s="75">
        <v>1500</v>
      </c>
      <c r="L2589" s="75">
        <v>1400</v>
      </c>
      <c r="P2589" s="87" t="s">
        <v>1374</v>
      </c>
      <c r="AA2589" s="168">
        <v>1</v>
      </c>
      <c r="AC2589" s="169">
        <v>0</v>
      </c>
      <c r="AR2589" s="66">
        <v>2.9119999999999999</v>
      </c>
      <c r="AT2589" s="77"/>
      <c r="AU2589" s="276">
        <v>15000</v>
      </c>
      <c r="AV2589" s="276"/>
      <c r="AW2589" s="276">
        <v>43680</v>
      </c>
      <c r="AX2589" s="95"/>
      <c r="AY2589" s="276"/>
      <c r="AZ2589" s="95"/>
      <c r="BB2589" s="80" t="s">
        <v>3412</v>
      </c>
      <c r="BC2589" s="174" t="s">
        <v>1126</v>
      </c>
      <c r="BD2589" s="106">
        <v>66.028999999999996</v>
      </c>
      <c r="BH2589" s="51">
        <v>19.387</v>
      </c>
      <c r="BN2589" s="51">
        <v>2.9000000000000001E-2</v>
      </c>
      <c r="BX2589" s="51">
        <v>0.155</v>
      </c>
      <c r="BZ2589" s="51">
        <v>11.255000000000001</v>
      </c>
      <c r="CB2589" s="51">
        <v>0.17499999999999999</v>
      </c>
      <c r="DH2589" s="51">
        <v>100</v>
      </c>
      <c r="DJ2589" s="77">
        <f t="shared" si="1138"/>
        <v>0</v>
      </c>
      <c r="DL2589" s="51" t="s">
        <v>827</v>
      </c>
      <c r="DO2589" s="356">
        <v>2.97</v>
      </c>
      <c r="DU2589" s="52"/>
      <c r="DX2589" s="75">
        <f t="shared" si="1139"/>
        <v>66.028999999999996</v>
      </c>
      <c r="DY2589" s="51">
        <f t="shared" si="1140"/>
        <v>0</v>
      </c>
      <c r="DZ2589" s="75">
        <f t="shared" si="1141"/>
        <v>0</v>
      </c>
      <c r="EA2589" s="51" t="e">
        <f t="shared" si="1142"/>
        <v>#DIV/0!</v>
      </c>
      <c r="EB2589" s="75">
        <f t="shared" si="1143"/>
        <v>19.387</v>
      </c>
      <c r="EC2589" s="51">
        <f t="shared" si="1144"/>
        <v>0</v>
      </c>
      <c r="ED2589" s="75">
        <f t="shared" si="1145"/>
        <v>2.9000000000000001E-2</v>
      </c>
      <c r="EE2589" s="51">
        <f t="shared" si="1146"/>
        <v>0</v>
      </c>
      <c r="EF2589" s="75">
        <f t="shared" si="1147"/>
        <v>0</v>
      </c>
      <c r="EG2589" s="51" t="e">
        <f t="shared" si="1148"/>
        <v>#DIV/0!</v>
      </c>
      <c r="EH2589" s="75">
        <f t="shared" si="1149"/>
        <v>0</v>
      </c>
      <c r="EI2589" s="51" t="e">
        <f t="shared" si="1150"/>
        <v>#DIV/0!</v>
      </c>
      <c r="EJ2589" s="75">
        <f t="shared" si="1151"/>
        <v>0.155</v>
      </c>
      <c r="EK2589" s="51">
        <f t="shared" si="1152"/>
        <v>0</v>
      </c>
      <c r="EL2589" s="75">
        <f t="shared" si="1153"/>
        <v>11.255000000000001</v>
      </c>
      <c r="EM2589" s="51">
        <f t="shared" si="1154"/>
        <v>0</v>
      </c>
      <c r="EN2589" s="75">
        <f t="shared" si="1155"/>
        <v>0.17499999999999999</v>
      </c>
      <c r="EO2589" s="51">
        <f t="shared" si="1156"/>
        <v>0</v>
      </c>
      <c r="EP2589" s="75">
        <f t="shared" si="1157"/>
        <v>0</v>
      </c>
      <c r="EQ2589" s="51" t="e">
        <f t="shared" si="1158"/>
        <v>#DIV/0!</v>
      </c>
      <c r="ER2589" s="51">
        <f t="shared" si="1159"/>
        <v>100</v>
      </c>
      <c r="ES2589" s="51">
        <f t="shared" si="1160"/>
        <v>0</v>
      </c>
    </row>
    <row r="2590" spans="1:149" x14ac:dyDescent="0.45">
      <c r="A2590" s="51" t="s">
        <v>3907</v>
      </c>
      <c r="B2590" s="174" t="s">
        <v>908</v>
      </c>
      <c r="C2590" s="51" t="s">
        <v>3591</v>
      </c>
      <c r="D2590" s="51" t="s">
        <v>3955</v>
      </c>
      <c r="E2590" s="51" t="s">
        <v>1121</v>
      </c>
      <c r="F2590" s="51" t="s">
        <v>4579</v>
      </c>
      <c r="G2590" s="51" t="s">
        <v>3894</v>
      </c>
      <c r="H2590" s="51" t="s">
        <v>1100</v>
      </c>
      <c r="I2590" s="51">
        <v>2</v>
      </c>
      <c r="J2590" s="75">
        <v>1500</v>
      </c>
      <c r="L2590" s="75">
        <v>1400</v>
      </c>
      <c r="P2590" s="87" t="s">
        <v>1374</v>
      </c>
      <c r="AA2590" s="168">
        <v>1</v>
      </c>
      <c r="AC2590" s="169">
        <v>0</v>
      </c>
      <c r="AR2590" s="66">
        <v>2.9119999999999999</v>
      </c>
      <c r="AT2590" s="77"/>
      <c r="AU2590" s="276">
        <v>15000</v>
      </c>
      <c r="AV2590" s="276"/>
      <c r="AW2590" s="276">
        <v>43680</v>
      </c>
      <c r="AX2590" s="95"/>
      <c r="AY2590" s="276"/>
      <c r="AZ2590" s="95"/>
      <c r="BB2590" s="80" t="s">
        <v>3412</v>
      </c>
      <c r="BC2590" s="174" t="s">
        <v>1126</v>
      </c>
      <c r="BD2590" s="51">
        <v>65.504999999999995</v>
      </c>
      <c r="BH2590" s="51">
        <v>19.233000000000001</v>
      </c>
      <c r="BN2590" s="51">
        <v>2.9000000000000001E-2</v>
      </c>
      <c r="BX2590" s="51">
        <v>0.154</v>
      </c>
      <c r="BZ2590" s="51">
        <v>11.166</v>
      </c>
      <c r="CB2590" s="51">
        <v>0.17299999999999999</v>
      </c>
      <c r="DH2590" s="51">
        <v>100</v>
      </c>
      <c r="DJ2590" s="77">
        <f t="shared" si="1138"/>
        <v>0</v>
      </c>
      <c r="DL2590" s="51" t="s">
        <v>827</v>
      </c>
      <c r="DO2590" s="356">
        <v>3.74</v>
      </c>
      <c r="DU2590" s="52"/>
      <c r="DX2590" s="75">
        <f t="shared" si="1139"/>
        <v>65.504999999999995</v>
      </c>
      <c r="DY2590" s="51">
        <f t="shared" si="1140"/>
        <v>0</v>
      </c>
      <c r="DZ2590" s="75">
        <f t="shared" si="1141"/>
        <v>0</v>
      </c>
      <c r="EA2590" s="51" t="e">
        <f t="shared" si="1142"/>
        <v>#DIV/0!</v>
      </c>
      <c r="EB2590" s="75">
        <f t="shared" si="1143"/>
        <v>19.233000000000001</v>
      </c>
      <c r="EC2590" s="51">
        <f t="shared" si="1144"/>
        <v>0</v>
      </c>
      <c r="ED2590" s="75">
        <f t="shared" si="1145"/>
        <v>2.9000000000000001E-2</v>
      </c>
      <c r="EE2590" s="51">
        <f t="shared" si="1146"/>
        <v>0</v>
      </c>
      <c r="EF2590" s="75">
        <f t="shared" si="1147"/>
        <v>0</v>
      </c>
      <c r="EG2590" s="51" t="e">
        <f t="shared" si="1148"/>
        <v>#DIV/0!</v>
      </c>
      <c r="EH2590" s="75">
        <f t="shared" si="1149"/>
        <v>0</v>
      </c>
      <c r="EI2590" s="51" t="e">
        <f t="shared" si="1150"/>
        <v>#DIV/0!</v>
      </c>
      <c r="EJ2590" s="75">
        <f t="shared" si="1151"/>
        <v>0.154</v>
      </c>
      <c r="EK2590" s="51">
        <f t="shared" si="1152"/>
        <v>0</v>
      </c>
      <c r="EL2590" s="75">
        <f t="shared" si="1153"/>
        <v>11.166</v>
      </c>
      <c r="EM2590" s="51">
        <f t="shared" si="1154"/>
        <v>0</v>
      </c>
      <c r="EN2590" s="75">
        <f t="shared" si="1155"/>
        <v>0.17299999999999999</v>
      </c>
      <c r="EO2590" s="51">
        <f t="shared" si="1156"/>
        <v>0</v>
      </c>
      <c r="EP2590" s="75">
        <f t="shared" si="1157"/>
        <v>0</v>
      </c>
      <c r="EQ2590" s="51" t="e">
        <f t="shared" si="1158"/>
        <v>#DIV/0!</v>
      </c>
      <c r="ER2590" s="51">
        <f t="shared" si="1159"/>
        <v>100</v>
      </c>
      <c r="ES2590" s="51">
        <f t="shared" si="1160"/>
        <v>0</v>
      </c>
    </row>
    <row r="2591" spans="1:149" x14ac:dyDescent="0.45">
      <c r="A2591" s="51" t="s">
        <v>3907</v>
      </c>
      <c r="B2591" s="174" t="s">
        <v>908</v>
      </c>
      <c r="C2591" s="51" t="s">
        <v>3591</v>
      </c>
      <c r="D2591" s="51" t="s">
        <v>3955</v>
      </c>
      <c r="E2591" s="51" t="s">
        <v>1121</v>
      </c>
      <c r="F2591" s="51" t="s">
        <v>4580</v>
      </c>
      <c r="G2591" s="51" t="s">
        <v>3894</v>
      </c>
      <c r="H2591" s="51" t="s">
        <v>1100</v>
      </c>
      <c r="I2591" s="51">
        <v>2</v>
      </c>
      <c r="J2591" s="75">
        <v>1500</v>
      </c>
      <c r="L2591" s="75">
        <v>1400</v>
      </c>
      <c r="P2591" s="87" t="s">
        <v>1374</v>
      </c>
      <c r="AA2591" s="168">
        <v>1</v>
      </c>
      <c r="AC2591" s="169">
        <v>0</v>
      </c>
      <c r="AR2591" s="66">
        <v>2.9119999999999999</v>
      </c>
      <c r="AT2591" s="77"/>
      <c r="AU2591" s="276">
        <v>15000</v>
      </c>
      <c r="AV2591" s="276"/>
      <c r="AW2591" s="276">
        <v>43680</v>
      </c>
      <c r="AX2591" s="95"/>
      <c r="AY2591" s="276"/>
      <c r="AZ2591" s="95"/>
      <c r="BB2591" s="80" t="s">
        <v>3412</v>
      </c>
      <c r="BC2591" s="174" t="s">
        <v>1126</v>
      </c>
      <c r="BD2591" s="51">
        <v>65.361999999999995</v>
      </c>
      <c r="BH2591" s="51">
        <v>19.190999999999999</v>
      </c>
      <c r="BN2591" s="51">
        <v>2.9000000000000001E-2</v>
      </c>
      <c r="BX2591" s="51">
        <v>0.154</v>
      </c>
      <c r="BZ2591" s="51">
        <v>11.141999999999999</v>
      </c>
      <c r="CB2591" s="51">
        <v>0.17299999999999999</v>
      </c>
      <c r="DH2591" s="51">
        <v>100</v>
      </c>
      <c r="DJ2591" s="77">
        <f t="shared" si="1138"/>
        <v>0</v>
      </c>
      <c r="DL2591" s="51" t="s">
        <v>827</v>
      </c>
      <c r="DO2591" s="356">
        <v>3.95</v>
      </c>
      <c r="DU2591" s="52"/>
      <c r="DX2591" s="75">
        <f t="shared" si="1139"/>
        <v>65.361999999999995</v>
      </c>
      <c r="DY2591" s="51">
        <f t="shared" si="1140"/>
        <v>0</v>
      </c>
      <c r="DZ2591" s="75">
        <f t="shared" si="1141"/>
        <v>0</v>
      </c>
      <c r="EA2591" s="51" t="e">
        <f t="shared" si="1142"/>
        <v>#DIV/0!</v>
      </c>
      <c r="EB2591" s="75">
        <f t="shared" si="1143"/>
        <v>19.190999999999999</v>
      </c>
      <c r="EC2591" s="51">
        <f t="shared" si="1144"/>
        <v>0</v>
      </c>
      <c r="ED2591" s="75">
        <f t="shared" si="1145"/>
        <v>2.9000000000000001E-2</v>
      </c>
      <c r="EE2591" s="51">
        <f t="shared" si="1146"/>
        <v>0</v>
      </c>
      <c r="EF2591" s="75">
        <f t="shared" si="1147"/>
        <v>0</v>
      </c>
      <c r="EG2591" s="51" t="e">
        <f t="shared" si="1148"/>
        <v>#DIV/0!</v>
      </c>
      <c r="EH2591" s="75">
        <f t="shared" si="1149"/>
        <v>0</v>
      </c>
      <c r="EI2591" s="51" t="e">
        <f t="shared" si="1150"/>
        <v>#DIV/0!</v>
      </c>
      <c r="EJ2591" s="75">
        <f t="shared" si="1151"/>
        <v>0.154</v>
      </c>
      <c r="EK2591" s="51">
        <f t="shared" si="1152"/>
        <v>0</v>
      </c>
      <c r="EL2591" s="75">
        <f t="shared" si="1153"/>
        <v>11.141999999999999</v>
      </c>
      <c r="EM2591" s="51">
        <f t="shared" si="1154"/>
        <v>0</v>
      </c>
      <c r="EN2591" s="75">
        <f t="shared" si="1155"/>
        <v>0.17299999999999999</v>
      </c>
      <c r="EO2591" s="51">
        <f t="shared" si="1156"/>
        <v>0</v>
      </c>
      <c r="EP2591" s="75">
        <f t="shared" si="1157"/>
        <v>0</v>
      </c>
      <c r="EQ2591" s="51" t="e">
        <f t="shared" si="1158"/>
        <v>#DIV/0!</v>
      </c>
      <c r="ER2591" s="51">
        <f t="shared" si="1159"/>
        <v>100</v>
      </c>
      <c r="ES2591" s="51">
        <f t="shared" si="1160"/>
        <v>0</v>
      </c>
    </row>
    <row r="2592" spans="1:149" x14ac:dyDescent="0.45">
      <c r="A2592" s="51" t="s">
        <v>3907</v>
      </c>
      <c r="B2592" s="174" t="s">
        <v>908</v>
      </c>
      <c r="C2592" s="51" t="s">
        <v>3591</v>
      </c>
      <c r="D2592" s="51" t="s">
        <v>3955</v>
      </c>
      <c r="E2592" s="51" t="s">
        <v>1121</v>
      </c>
      <c r="F2592" s="51" t="s">
        <v>4581</v>
      </c>
      <c r="G2592" s="51" t="s">
        <v>3894</v>
      </c>
      <c r="H2592" s="51" t="s">
        <v>1100</v>
      </c>
      <c r="I2592" s="51">
        <v>2</v>
      </c>
      <c r="J2592" s="75">
        <v>1500</v>
      </c>
      <c r="L2592" s="75">
        <v>1400</v>
      </c>
      <c r="P2592" s="87" t="s">
        <v>1374</v>
      </c>
      <c r="AA2592" s="168">
        <v>1</v>
      </c>
      <c r="AC2592" s="169">
        <v>0</v>
      </c>
      <c r="AR2592" s="66">
        <v>2.9119999999999999</v>
      </c>
      <c r="AT2592" s="77"/>
      <c r="AU2592" s="276">
        <v>15000</v>
      </c>
      <c r="AV2592" s="276"/>
      <c r="AW2592" s="276">
        <v>43680</v>
      </c>
      <c r="AX2592" s="95"/>
      <c r="AY2592" s="276"/>
      <c r="AZ2592" s="95"/>
      <c r="BB2592" s="80" t="s">
        <v>3412</v>
      </c>
      <c r="BC2592" s="174" t="s">
        <v>1126</v>
      </c>
      <c r="BD2592" s="51">
        <v>65.334999999999994</v>
      </c>
      <c r="BH2592" s="51">
        <v>19.183</v>
      </c>
      <c r="BN2592" s="51">
        <v>2.9000000000000001E-2</v>
      </c>
      <c r="BX2592" s="51">
        <v>0.154</v>
      </c>
      <c r="BZ2592" s="51">
        <v>11.137</v>
      </c>
      <c r="CB2592" s="51">
        <v>0.17299999999999999</v>
      </c>
      <c r="DH2592" s="51">
        <v>100</v>
      </c>
      <c r="DJ2592" s="77">
        <f t="shared" si="1138"/>
        <v>0</v>
      </c>
      <c r="DL2592" s="51" t="s">
        <v>827</v>
      </c>
      <c r="DO2592" s="356">
        <v>3.99</v>
      </c>
      <c r="DU2592" s="52"/>
      <c r="DX2592" s="75">
        <f t="shared" si="1139"/>
        <v>65.334999999999994</v>
      </c>
      <c r="DY2592" s="51">
        <f t="shared" si="1140"/>
        <v>0</v>
      </c>
      <c r="DZ2592" s="75">
        <f t="shared" si="1141"/>
        <v>0</v>
      </c>
      <c r="EA2592" s="51" t="e">
        <f t="shared" si="1142"/>
        <v>#DIV/0!</v>
      </c>
      <c r="EB2592" s="75">
        <f t="shared" si="1143"/>
        <v>19.183</v>
      </c>
      <c r="EC2592" s="51">
        <f t="shared" si="1144"/>
        <v>0</v>
      </c>
      <c r="ED2592" s="75">
        <f t="shared" si="1145"/>
        <v>2.9000000000000001E-2</v>
      </c>
      <c r="EE2592" s="51">
        <f t="shared" si="1146"/>
        <v>0</v>
      </c>
      <c r="EF2592" s="75">
        <f t="shared" si="1147"/>
        <v>0</v>
      </c>
      <c r="EG2592" s="51" t="e">
        <f t="shared" si="1148"/>
        <v>#DIV/0!</v>
      </c>
      <c r="EH2592" s="75">
        <f t="shared" si="1149"/>
        <v>0</v>
      </c>
      <c r="EI2592" s="51" t="e">
        <f t="shared" si="1150"/>
        <v>#DIV/0!</v>
      </c>
      <c r="EJ2592" s="75">
        <f t="shared" si="1151"/>
        <v>0.154</v>
      </c>
      <c r="EK2592" s="51">
        <f t="shared" si="1152"/>
        <v>0</v>
      </c>
      <c r="EL2592" s="75">
        <f t="shared" si="1153"/>
        <v>11.137</v>
      </c>
      <c r="EM2592" s="51">
        <f t="shared" si="1154"/>
        <v>0</v>
      </c>
      <c r="EN2592" s="75">
        <f t="shared" si="1155"/>
        <v>0.17299999999999999</v>
      </c>
      <c r="EO2592" s="51">
        <f t="shared" si="1156"/>
        <v>0</v>
      </c>
      <c r="EP2592" s="75">
        <f t="shared" si="1157"/>
        <v>0</v>
      </c>
      <c r="EQ2592" s="51" t="e">
        <f t="shared" si="1158"/>
        <v>#DIV/0!</v>
      </c>
      <c r="ER2592" s="51">
        <f t="shared" si="1159"/>
        <v>100</v>
      </c>
      <c r="ES2592" s="51">
        <f t="shared" si="1160"/>
        <v>0</v>
      </c>
    </row>
    <row r="2593" spans="1:149" x14ac:dyDescent="0.45">
      <c r="A2593" s="51" t="s">
        <v>3907</v>
      </c>
      <c r="B2593" s="174" t="s">
        <v>908</v>
      </c>
      <c r="C2593" s="51" t="s">
        <v>3591</v>
      </c>
      <c r="D2593" s="51" t="s">
        <v>3955</v>
      </c>
      <c r="E2593" s="51" t="s">
        <v>1121</v>
      </c>
      <c r="F2593" s="51" t="s">
        <v>4582</v>
      </c>
      <c r="G2593" s="51" t="s">
        <v>3894</v>
      </c>
      <c r="H2593" s="51" t="s">
        <v>1100</v>
      </c>
      <c r="I2593" s="51">
        <v>2</v>
      </c>
      <c r="J2593" s="75">
        <v>1500</v>
      </c>
      <c r="L2593" s="75">
        <v>1400</v>
      </c>
      <c r="P2593" s="87" t="s">
        <v>1374</v>
      </c>
      <c r="AA2593" s="168">
        <v>1</v>
      </c>
      <c r="AC2593" s="169">
        <v>0</v>
      </c>
      <c r="AR2593" s="66">
        <v>2.9119999999999999</v>
      </c>
      <c r="AT2593" s="77"/>
      <c r="AU2593" s="276">
        <v>15000</v>
      </c>
      <c r="AV2593" s="276"/>
      <c r="AW2593" s="276">
        <v>43680</v>
      </c>
      <c r="AX2593" s="95"/>
      <c r="AY2593" s="276"/>
      <c r="AZ2593" s="95"/>
      <c r="BB2593" s="80" t="s">
        <v>3412</v>
      </c>
      <c r="BC2593" s="174" t="s">
        <v>1126</v>
      </c>
      <c r="BD2593" s="51">
        <v>65.253</v>
      </c>
      <c r="BH2593" s="51">
        <v>19.158999999999999</v>
      </c>
      <c r="BN2593" s="51">
        <v>2.9000000000000001E-2</v>
      </c>
      <c r="BX2593" s="51">
        <v>0.153</v>
      </c>
      <c r="BZ2593" s="51">
        <v>11.122999999999999</v>
      </c>
      <c r="CB2593" s="51">
        <v>0.17299999999999999</v>
      </c>
      <c r="DH2593" s="51">
        <v>100</v>
      </c>
      <c r="DJ2593" s="77">
        <f t="shared" si="1138"/>
        <v>0</v>
      </c>
      <c r="DL2593" s="51" t="s">
        <v>827</v>
      </c>
      <c r="DO2593" s="356">
        <v>4.1100000000000003</v>
      </c>
      <c r="DU2593" s="52"/>
      <c r="DX2593" s="75">
        <f t="shared" si="1139"/>
        <v>65.253</v>
      </c>
      <c r="DY2593" s="51">
        <f t="shared" si="1140"/>
        <v>0</v>
      </c>
      <c r="DZ2593" s="75">
        <f t="shared" si="1141"/>
        <v>0</v>
      </c>
      <c r="EA2593" s="51" t="e">
        <f t="shared" si="1142"/>
        <v>#DIV/0!</v>
      </c>
      <c r="EB2593" s="75">
        <f t="shared" si="1143"/>
        <v>19.158999999999999</v>
      </c>
      <c r="EC2593" s="51">
        <f t="shared" si="1144"/>
        <v>0</v>
      </c>
      <c r="ED2593" s="75">
        <f t="shared" si="1145"/>
        <v>2.9000000000000001E-2</v>
      </c>
      <c r="EE2593" s="51">
        <f t="shared" si="1146"/>
        <v>0</v>
      </c>
      <c r="EF2593" s="75">
        <f t="shared" si="1147"/>
        <v>0</v>
      </c>
      <c r="EG2593" s="51" t="e">
        <f t="shared" si="1148"/>
        <v>#DIV/0!</v>
      </c>
      <c r="EH2593" s="75">
        <f t="shared" si="1149"/>
        <v>0</v>
      </c>
      <c r="EI2593" s="51" t="e">
        <f t="shared" si="1150"/>
        <v>#DIV/0!</v>
      </c>
      <c r="EJ2593" s="75">
        <f t="shared" si="1151"/>
        <v>0.153</v>
      </c>
      <c r="EK2593" s="51">
        <f t="shared" si="1152"/>
        <v>0</v>
      </c>
      <c r="EL2593" s="75">
        <f t="shared" si="1153"/>
        <v>11.122999999999999</v>
      </c>
      <c r="EM2593" s="51">
        <f t="shared" si="1154"/>
        <v>0</v>
      </c>
      <c r="EN2593" s="75">
        <f t="shared" si="1155"/>
        <v>0.17299999999999999</v>
      </c>
      <c r="EO2593" s="51">
        <f t="shared" si="1156"/>
        <v>0</v>
      </c>
      <c r="EP2593" s="75">
        <f t="shared" si="1157"/>
        <v>0</v>
      </c>
      <c r="EQ2593" s="51" t="e">
        <f t="shared" si="1158"/>
        <v>#DIV/0!</v>
      </c>
      <c r="ER2593" s="51">
        <f t="shared" si="1159"/>
        <v>100</v>
      </c>
      <c r="ES2593" s="51">
        <f t="shared" si="1160"/>
        <v>0</v>
      </c>
    </row>
    <row r="2594" spans="1:149" x14ac:dyDescent="0.45">
      <c r="A2594" s="51" t="s">
        <v>3907</v>
      </c>
      <c r="B2594" s="174" t="s">
        <v>908</v>
      </c>
      <c r="C2594" s="51" t="s">
        <v>3591</v>
      </c>
      <c r="D2594" s="51" t="s">
        <v>3955</v>
      </c>
      <c r="E2594" s="51" t="s">
        <v>1121</v>
      </c>
      <c r="F2594" s="51" t="s">
        <v>4583</v>
      </c>
      <c r="G2594" s="51" t="s">
        <v>3894</v>
      </c>
      <c r="H2594" s="51" t="s">
        <v>1100</v>
      </c>
      <c r="I2594" s="51">
        <v>2</v>
      </c>
      <c r="J2594" s="75">
        <v>1500</v>
      </c>
      <c r="L2594" s="75">
        <v>1400</v>
      </c>
      <c r="P2594" s="87" t="s">
        <v>1374</v>
      </c>
      <c r="AA2594" s="168">
        <v>1</v>
      </c>
      <c r="AC2594" s="169">
        <v>0</v>
      </c>
      <c r="AR2594" s="66">
        <v>2.9119999999999999</v>
      </c>
      <c r="AT2594" s="77"/>
      <c r="AU2594" s="276">
        <v>15000</v>
      </c>
      <c r="AV2594" s="276"/>
      <c r="AW2594" s="276">
        <v>43680</v>
      </c>
      <c r="AX2594" s="95"/>
      <c r="AY2594" s="276"/>
      <c r="AZ2594" s="95"/>
      <c r="BB2594" s="80" t="s">
        <v>3412</v>
      </c>
      <c r="BC2594" s="174" t="s">
        <v>1126</v>
      </c>
      <c r="BD2594" s="51">
        <v>65.001000000000005</v>
      </c>
      <c r="BH2594" s="51">
        <v>19.085000000000001</v>
      </c>
      <c r="BN2594" s="51">
        <v>2.9000000000000001E-2</v>
      </c>
      <c r="BX2594" s="51">
        <v>0.153</v>
      </c>
      <c r="BZ2594" s="106">
        <v>11.08</v>
      </c>
      <c r="CB2594" s="51">
        <v>0.17199999999999999</v>
      </c>
      <c r="DH2594" s="51">
        <v>100</v>
      </c>
      <c r="DJ2594" s="77">
        <f t="shared" si="1138"/>
        <v>0</v>
      </c>
      <c r="DL2594" s="51" t="s">
        <v>827</v>
      </c>
      <c r="DO2594" s="356">
        <v>4.4800000000000004</v>
      </c>
      <c r="DU2594" s="52"/>
      <c r="DX2594" s="75">
        <f t="shared" si="1139"/>
        <v>65.001000000000005</v>
      </c>
      <c r="DY2594" s="51">
        <f t="shared" si="1140"/>
        <v>0</v>
      </c>
      <c r="DZ2594" s="75">
        <f t="shared" si="1141"/>
        <v>0</v>
      </c>
      <c r="EA2594" s="51" t="e">
        <f t="shared" si="1142"/>
        <v>#DIV/0!</v>
      </c>
      <c r="EB2594" s="75">
        <f t="shared" si="1143"/>
        <v>19.085000000000001</v>
      </c>
      <c r="EC2594" s="51">
        <f t="shared" si="1144"/>
        <v>0</v>
      </c>
      <c r="ED2594" s="75">
        <f t="shared" si="1145"/>
        <v>2.9000000000000001E-2</v>
      </c>
      <c r="EE2594" s="51">
        <f t="shared" si="1146"/>
        <v>0</v>
      </c>
      <c r="EF2594" s="75">
        <f t="shared" si="1147"/>
        <v>0</v>
      </c>
      <c r="EG2594" s="51" t="e">
        <f t="shared" si="1148"/>
        <v>#DIV/0!</v>
      </c>
      <c r="EH2594" s="75">
        <f t="shared" si="1149"/>
        <v>0</v>
      </c>
      <c r="EI2594" s="51" t="e">
        <f t="shared" si="1150"/>
        <v>#DIV/0!</v>
      </c>
      <c r="EJ2594" s="75">
        <f t="shared" si="1151"/>
        <v>0.153</v>
      </c>
      <c r="EK2594" s="51">
        <f t="shared" si="1152"/>
        <v>0</v>
      </c>
      <c r="EL2594" s="75">
        <f t="shared" si="1153"/>
        <v>11.08</v>
      </c>
      <c r="EM2594" s="51">
        <f t="shared" si="1154"/>
        <v>0</v>
      </c>
      <c r="EN2594" s="75">
        <f t="shared" si="1155"/>
        <v>0.17199999999999999</v>
      </c>
      <c r="EO2594" s="51">
        <f t="shared" si="1156"/>
        <v>0</v>
      </c>
      <c r="EP2594" s="75">
        <f t="shared" si="1157"/>
        <v>0</v>
      </c>
      <c r="EQ2594" s="51" t="e">
        <f t="shared" si="1158"/>
        <v>#DIV/0!</v>
      </c>
      <c r="ER2594" s="51">
        <f t="shared" si="1159"/>
        <v>100</v>
      </c>
      <c r="ES2594" s="51">
        <f t="shared" si="1160"/>
        <v>0</v>
      </c>
    </row>
    <row r="2595" spans="1:149" x14ac:dyDescent="0.45">
      <c r="A2595" s="51" t="s">
        <v>3907</v>
      </c>
      <c r="B2595" s="174" t="s">
        <v>908</v>
      </c>
      <c r="C2595" s="51" t="s">
        <v>3591</v>
      </c>
      <c r="D2595" s="51" t="s">
        <v>3955</v>
      </c>
      <c r="E2595" s="51" t="s">
        <v>1121</v>
      </c>
      <c r="F2595" s="51" t="s">
        <v>4584</v>
      </c>
      <c r="G2595" s="51" t="s">
        <v>3894</v>
      </c>
      <c r="H2595" s="51" t="s">
        <v>1100</v>
      </c>
      <c r="I2595" s="51">
        <v>2</v>
      </c>
      <c r="J2595" s="75">
        <v>1500</v>
      </c>
      <c r="L2595" s="75">
        <v>1400</v>
      </c>
      <c r="P2595" s="87" t="s">
        <v>1374</v>
      </c>
      <c r="AA2595" s="168">
        <v>1</v>
      </c>
      <c r="AC2595" s="169">
        <v>0</v>
      </c>
      <c r="AR2595" s="66">
        <v>2.9119999999999999</v>
      </c>
      <c r="AT2595" s="77"/>
      <c r="AU2595" s="276">
        <v>15000</v>
      </c>
      <c r="AV2595" s="276"/>
      <c r="AW2595" s="276">
        <v>43680</v>
      </c>
      <c r="AX2595" s="95"/>
      <c r="AY2595" s="276"/>
      <c r="AZ2595" s="95"/>
      <c r="BB2595" s="80" t="s">
        <v>3412</v>
      </c>
      <c r="BC2595" s="174" t="s">
        <v>1126</v>
      </c>
      <c r="BD2595" s="51">
        <v>64.864999999999995</v>
      </c>
      <c r="BH2595" s="51">
        <v>19.045000000000002</v>
      </c>
      <c r="BN2595" s="51">
        <v>2.9000000000000001E-2</v>
      </c>
      <c r="BX2595" s="51">
        <v>0.153</v>
      </c>
      <c r="BZ2595" s="51">
        <v>11.057</v>
      </c>
      <c r="CB2595" s="51">
        <v>0.17199999999999999</v>
      </c>
      <c r="DH2595" s="51">
        <v>100</v>
      </c>
      <c r="DJ2595" s="77">
        <f t="shared" si="1138"/>
        <v>0</v>
      </c>
      <c r="DL2595" s="51" t="s">
        <v>827</v>
      </c>
      <c r="DO2595" s="356">
        <v>4.68</v>
      </c>
      <c r="DU2595" s="52"/>
      <c r="DX2595" s="75">
        <f t="shared" si="1139"/>
        <v>64.864999999999995</v>
      </c>
      <c r="DY2595" s="51">
        <f t="shared" si="1140"/>
        <v>0</v>
      </c>
      <c r="DZ2595" s="75">
        <f t="shared" si="1141"/>
        <v>0</v>
      </c>
      <c r="EA2595" s="51" t="e">
        <f t="shared" si="1142"/>
        <v>#DIV/0!</v>
      </c>
      <c r="EB2595" s="75">
        <f t="shared" si="1143"/>
        <v>19.045000000000002</v>
      </c>
      <c r="EC2595" s="51">
        <f t="shared" si="1144"/>
        <v>0</v>
      </c>
      <c r="ED2595" s="75">
        <f t="shared" si="1145"/>
        <v>2.9000000000000001E-2</v>
      </c>
      <c r="EE2595" s="51">
        <f t="shared" si="1146"/>
        <v>0</v>
      </c>
      <c r="EF2595" s="75">
        <f t="shared" si="1147"/>
        <v>0</v>
      </c>
      <c r="EG2595" s="51" t="e">
        <f t="shared" si="1148"/>
        <v>#DIV/0!</v>
      </c>
      <c r="EH2595" s="75">
        <f t="shared" si="1149"/>
        <v>0</v>
      </c>
      <c r="EI2595" s="51" t="e">
        <f t="shared" si="1150"/>
        <v>#DIV/0!</v>
      </c>
      <c r="EJ2595" s="75">
        <f t="shared" si="1151"/>
        <v>0.153</v>
      </c>
      <c r="EK2595" s="51">
        <f t="shared" si="1152"/>
        <v>0</v>
      </c>
      <c r="EL2595" s="75">
        <f t="shared" si="1153"/>
        <v>11.057</v>
      </c>
      <c r="EM2595" s="51">
        <f t="shared" si="1154"/>
        <v>0</v>
      </c>
      <c r="EN2595" s="75">
        <f t="shared" si="1155"/>
        <v>0.17199999999999999</v>
      </c>
      <c r="EO2595" s="51">
        <f t="shared" si="1156"/>
        <v>0</v>
      </c>
      <c r="EP2595" s="75">
        <f t="shared" si="1157"/>
        <v>0</v>
      </c>
      <c r="EQ2595" s="51" t="e">
        <f t="shared" si="1158"/>
        <v>#DIV/0!</v>
      </c>
      <c r="ER2595" s="51">
        <f t="shared" si="1159"/>
        <v>100</v>
      </c>
      <c r="ES2595" s="51">
        <f t="shared" si="1160"/>
        <v>0</v>
      </c>
    </row>
    <row r="2596" spans="1:149" x14ac:dyDescent="0.45">
      <c r="A2596" s="51" t="s">
        <v>3907</v>
      </c>
      <c r="B2596" s="174" t="s">
        <v>908</v>
      </c>
      <c r="C2596" s="51" t="s">
        <v>3591</v>
      </c>
      <c r="D2596" s="51" t="s">
        <v>3955</v>
      </c>
      <c r="E2596" s="51" t="s">
        <v>1121</v>
      </c>
      <c r="F2596" s="51" t="s">
        <v>4585</v>
      </c>
      <c r="G2596" s="51" t="s">
        <v>3894</v>
      </c>
      <c r="H2596" s="51" t="s">
        <v>1100</v>
      </c>
      <c r="I2596" s="51">
        <v>1.42</v>
      </c>
      <c r="J2596" s="75">
        <v>1500</v>
      </c>
      <c r="L2596" s="75">
        <v>1400</v>
      </c>
      <c r="P2596" s="87" t="s">
        <v>1374</v>
      </c>
      <c r="AA2596" s="168">
        <v>1</v>
      </c>
      <c r="AC2596" s="169">
        <v>0</v>
      </c>
      <c r="AR2596" s="66">
        <v>2.9119999999999999</v>
      </c>
      <c r="AT2596" s="77"/>
      <c r="AU2596" s="276">
        <v>15000</v>
      </c>
      <c r="AV2596" s="276"/>
      <c r="AW2596" s="276">
        <v>43680</v>
      </c>
      <c r="AX2596" s="95"/>
      <c r="AY2596" s="276"/>
      <c r="AZ2596" s="95"/>
      <c r="BB2596" s="80" t="s">
        <v>3412</v>
      </c>
      <c r="BC2596" s="174" t="s">
        <v>1126</v>
      </c>
      <c r="BD2596" s="51">
        <v>64.191999999999993</v>
      </c>
      <c r="BH2596" s="51">
        <v>18.847000000000001</v>
      </c>
      <c r="BN2596" s="51">
        <v>2.8000000000000001E-2</v>
      </c>
      <c r="BX2596" s="51">
        <v>0.151</v>
      </c>
      <c r="BZ2596" s="51">
        <v>10.942</v>
      </c>
      <c r="CB2596" s="106">
        <v>0.17</v>
      </c>
      <c r="DH2596" s="51">
        <v>100</v>
      </c>
      <c r="DJ2596" s="77">
        <f t="shared" si="1138"/>
        <v>0</v>
      </c>
      <c r="DL2596" s="51" t="s">
        <v>827</v>
      </c>
      <c r="DO2596" s="356">
        <v>5.67</v>
      </c>
      <c r="DU2596" s="52"/>
      <c r="DX2596" s="75">
        <f t="shared" si="1139"/>
        <v>64.191999999999993</v>
      </c>
      <c r="DY2596" s="51">
        <f t="shared" si="1140"/>
        <v>0</v>
      </c>
      <c r="DZ2596" s="75">
        <f t="shared" si="1141"/>
        <v>0</v>
      </c>
      <c r="EA2596" s="51" t="e">
        <f t="shared" si="1142"/>
        <v>#DIV/0!</v>
      </c>
      <c r="EB2596" s="75">
        <f t="shared" si="1143"/>
        <v>18.847000000000001</v>
      </c>
      <c r="EC2596" s="51">
        <f t="shared" si="1144"/>
        <v>0</v>
      </c>
      <c r="ED2596" s="75">
        <f t="shared" si="1145"/>
        <v>2.8000000000000004E-2</v>
      </c>
      <c r="EE2596" s="51">
        <f t="shared" si="1146"/>
        <v>0</v>
      </c>
      <c r="EF2596" s="75">
        <f t="shared" si="1147"/>
        <v>0</v>
      </c>
      <c r="EG2596" s="51" t="e">
        <f t="shared" si="1148"/>
        <v>#DIV/0!</v>
      </c>
      <c r="EH2596" s="75">
        <f t="shared" si="1149"/>
        <v>0</v>
      </c>
      <c r="EI2596" s="51" t="e">
        <f t="shared" si="1150"/>
        <v>#DIV/0!</v>
      </c>
      <c r="EJ2596" s="75">
        <f t="shared" si="1151"/>
        <v>0.151</v>
      </c>
      <c r="EK2596" s="51">
        <f t="shared" si="1152"/>
        <v>0</v>
      </c>
      <c r="EL2596" s="75">
        <f t="shared" si="1153"/>
        <v>10.942</v>
      </c>
      <c r="EM2596" s="51">
        <f t="shared" si="1154"/>
        <v>0</v>
      </c>
      <c r="EN2596" s="75">
        <f t="shared" si="1155"/>
        <v>0.17</v>
      </c>
      <c r="EO2596" s="51">
        <f t="shared" si="1156"/>
        <v>0</v>
      </c>
      <c r="EP2596" s="75">
        <f t="shared" si="1157"/>
        <v>0</v>
      </c>
      <c r="EQ2596" s="51" t="e">
        <f t="shared" si="1158"/>
        <v>#DIV/0!</v>
      </c>
      <c r="ER2596" s="51">
        <f t="shared" si="1159"/>
        <v>100</v>
      </c>
      <c r="ES2596" s="51">
        <f t="shared" si="1160"/>
        <v>0</v>
      </c>
    </row>
    <row r="2597" spans="1:149" x14ac:dyDescent="0.45">
      <c r="A2597" s="51" t="s">
        <v>3907</v>
      </c>
      <c r="B2597" s="174" t="s">
        <v>908</v>
      </c>
      <c r="C2597" s="51" t="s">
        <v>3591</v>
      </c>
      <c r="D2597" s="51" t="s">
        <v>3955</v>
      </c>
      <c r="E2597" s="51" t="s">
        <v>1121</v>
      </c>
      <c r="F2597" s="51" t="s">
        <v>4586</v>
      </c>
      <c r="G2597" s="51" t="s">
        <v>3894</v>
      </c>
      <c r="H2597" s="51" t="s">
        <v>1100</v>
      </c>
      <c r="I2597" s="51">
        <v>2.5499999999999998</v>
      </c>
      <c r="J2597" s="75">
        <v>1500</v>
      </c>
      <c r="L2597" s="75">
        <v>1400</v>
      </c>
      <c r="P2597" s="87" t="s">
        <v>1374</v>
      </c>
      <c r="AA2597" s="168">
        <v>1</v>
      </c>
      <c r="AC2597" s="169">
        <v>0</v>
      </c>
      <c r="AR2597" s="66">
        <v>2.9119999999999999</v>
      </c>
      <c r="AT2597" s="77"/>
      <c r="AU2597" s="276">
        <v>15000</v>
      </c>
      <c r="AV2597" s="276"/>
      <c r="AW2597" s="276">
        <v>43680</v>
      </c>
      <c r="AX2597" s="95"/>
      <c r="AY2597" s="276"/>
      <c r="AZ2597" s="95"/>
      <c r="BB2597" s="80" t="s">
        <v>3412</v>
      </c>
      <c r="BC2597" s="174" t="s">
        <v>1126</v>
      </c>
      <c r="BD2597" s="51">
        <v>63.436</v>
      </c>
      <c r="BH2597" s="51">
        <v>18.625</v>
      </c>
      <c r="BN2597" s="51">
        <v>2.8000000000000001E-2</v>
      </c>
      <c r="BX2597" s="51">
        <v>0.14899999999999999</v>
      </c>
      <c r="BZ2597" s="51">
        <v>10.814</v>
      </c>
      <c r="CB2597" s="51">
        <v>0.16800000000000001</v>
      </c>
      <c r="DH2597" s="51">
        <v>100</v>
      </c>
      <c r="DJ2597" s="77">
        <f t="shared" si="1138"/>
        <v>0</v>
      </c>
      <c r="DL2597" s="51" t="s">
        <v>827</v>
      </c>
      <c r="DO2597" s="356">
        <v>6.78</v>
      </c>
      <c r="DU2597" s="52"/>
      <c r="DX2597" s="75">
        <f t="shared" si="1139"/>
        <v>63.436000000000007</v>
      </c>
      <c r="DY2597" s="51">
        <f t="shared" si="1140"/>
        <v>0</v>
      </c>
      <c r="DZ2597" s="75">
        <f t="shared" si="1141"/>
        <v>0</v>
      </c>
      <c r="EA2597" s="51" t="e">
        <f t="shared" si="1142"/>
        <v>#DIV/0!</v>
      </c>
      <c r="EB2597" s="75">
        <f t="shared" si="1143"/>
        <v>18.625</v>
      </c>
      <c r="EC2597" s="51">
        <f t="shared" si="1144"/>
        <v>0</v>
      </c>
      <c r="ED2597" s="75">
        <f t="shared" si="1145"/>
        <v>2.8000000000000004E-2</v>
      </c>
      <c r="EE2597" s="51">
        <f t="shared" si="1146"/>
        <v>0</v>
      </c>
      <c r="EF2597" s="75">
        <f t="shared" si="1147"/>
        <v>0</v>
      </c>
      <c r="EG2597" s="51" t="e">
        <f t="shared" si="1148"/>
        <v>#DIV/0!</v>
      </c>
      <c r="EH2597" s="75">
        <f t="shared" si="1149"/>
        <v>0</v>
      </c>
      <c r="EI2597" s="51" t="e">
        <f t="shared" si="1150"/>
        <v>#DIV/0!</v>
      </c>
      <c r="EJ2597" s="75">
        <f t="shared" si="1151"/>
        <v>0.14899999999999999</v>
      </c>
      <c r="EK2597" s="51">
        <f t="shared" si="1152"/>
        <v>0</v>
      </c>
      <c r="EL2597" s="75">
        <f t="shared" si="1153"/>
        <v>10.814</v>
      </c>
      <c r="EM2597" s="51">
        <f t="shared" si="1154"/>
        <v>0</v>
      </c>
      <c r="EN2597" s="75">
        <f t="shared" si="1155"/>
        <v>0.16800000000000001</v>
      </c>
      <c r="EO2597" s="51">
        <f t="shared" si="1156"/>
        <v>0</v>
      </c>
      <c r="EP2597" s="75">
        <f t="shared" si="1157"/>
        <v>0</v>
      </c>
      <c r="EQ2597" s="51" t="e">
        <f t="shared" si="1158"/>
        <v>#DIV/0!</v>
      </c>
      <c r="ER2597" s="51">
        <f t="shared" si="1159"/>
        <v>100</v>
      </c>
      <c r="ES2597" s="51">
        <f t="shared" si="1160"/>
        <v>0</v>
      </c>
    </row>
    <row r="2598" spans="1:149" x14ac:dyDescent="0.45">
      <c r="A2598" s="51" t="s">
        <v>3907</v>
      </c>
      <c r="B2598" s="174" t="s">
        <v>908</v>
      </c>
      <c r="C2598" s="51" t="s">
        <v>3591</v>
      </c>
      <c r="D2598" s="51" t="s">
        <v>3955</v>
      </c>
      <c r="E2598" s="51" t="s">
        <v>1121</v>
      </c>
      <c r="F2598" s="51" t="s">
        <v>4587</v>
      </c>
      <c r="G2598" s="51" t="s">
        <v>3894</v>
      </c>
      <c r="H2598" s="51" t="s">
        <v>1100</v>
      </c>
      <c r="I2598" s="51">
        <v>2</v>
      </c>
      <c r="J2598" s="75">
        <v>1500</v>
      </c>
      <c r="L2598" s="75">
        <v>1400</v>
      </c>
      <c r="P2598" s="87" t="s">
        <v>1374</v>
      </c>
      <c r="AA2598" s="168">
        <v>1</v>
      </c>
      <c r="AC2598" s="169">
        <v>0</v>
      </c>
      <c r="AR2598" s="66">
        <v>2.9119999999999999</v>
      </c>
      <c r="AT2598" s="77"/>
      <c r="AU2598" s="276">
        <v>15000</v>
      </c>
      <c r="AV2598" s="276"/>
      <c r="AW2598" s="276">
        <v>43680</v>
      </c>
      <c r="AX2598" s="95"/>
      <c r="AY2598" s="276"/>
      <c r="AZ2598" s="95"/>
      <c r="BB2598" s="80" t="s">
        <v>3412</v>
      </c>
      <c r="BC2598" s="174" t="s">
        <v>1126</v>
      </c>
      <c r="BD2598" s="51">
        <v>63.292999999999999</v>
      </c>
      <c r="BH2598" s="51">
        <v>18.582999999999998</v>
      </c>
      <c r="BN2598" s="51">
        <v>2.8000000000000001E-2</v>
      </c>
      <c r="BX2598" s="51">
        <v>0.14899999999999999</v>
      </c>
      <c r="BZ2598" s="51">
        <v>10.789</v>
      </c>
      <c r="CB2598" s="51">
        <v>0.16700000000000001</v>
      </c>
      <c r="DH2598" s="51">
        <v>100</v>
      </c>
      <c r="DJ2598" s="77">
        <f t="shared" si="1138"/>
        <v>0</v>
      </c>
      <c r="DL2598" s="51" t="s">
        <v>827</v>
      </c>
      <c r="DO2598" s="356">
        <v>6.99</v>
      </c>
      <c r="DU2598" s="52"/>
      <c r="DX2598" s="75">
        <f t="shared" si="1139"/>
        <v>63.292999999999999</v>
      </c>
      <c r="DY2598" s="51">
        <f t="shared" si="1140"/>
        <v>0</v>
      </c>
      <c r="DZ2598" s="75">
        <f t="shared" si="1141"/>
        <v>0</v>
      </c>
      <c r="EA2598" s="51" t="e">
        <f t="shared" si="1142"/>
        <v>#DIV/0!</v>
      </c>
      <c r="EB2598" s="75">
        <f t="shared" si="1143"/>
        <v>18.582999999999998</v>
      </c>
      <c r="EC2598" s="51">
        <f t="shared" si="1144"/>
        <v>0</v>
      </c>
      <c r="ED2598" s="75">
        <f t="shared" si="1145"/>
        <v>2.8000000000000004E-2</v>
      </c>
      <c r="EE2598" s="51">
        <f t="shared" si="1146"/>
        <v>0</v>
      </c>
      <c r="EF2598" s="75">
        <f t="shared" si="1147"/>
        <v>0</v>
      </c>
      <c r="EG2598" s="51" t="e">
        <f t="shared" si="1148"/>
        <v>#DIV/0!</v>
      </c>
      <c r="EH2598" s="75">
        <f t="shared" si="1149"/>
        <v>0</v>
      </c>
      <c r="EI2598" s="51" t="e">
        <f t="shared" si="1150"/>
        <v>#DIV/0!</v>
      </c>
      <c r="EJ2598" s="75">
        <f t="shared" si="1151"/>
        <v>0.14899999999999999</v>
      </c>
      <c r="EK2598" s="51">
        <f t="shared" si="1152"/>
        <v>0</v>
      </c>
      <c r="EL2598" s="75">
        <f t="shared" si="1153"/>
        <v>10.789</v>
      </c>
      <c r="EM2598" s="51">
        <f t="shared" si="1154"/>
        <v>0</v>
      </c>
      <c r="EN2598" s="75">
        <f t="shared" si="1155"/>
        <v>0.16700000000000001</v>
      </c>
      <c r="EO2598" s="51">
        <f t="shared" si="1156"/>
        <v>0</v>
      </c>
      <c r="EP2598" s="75">
        <f t="shared" si="1157"/>
        <v>0</v>
      </c>
      <c r="EQ2598" s="51" t="e">
        <f t="shared" si="1158"/>
        <v>#DIV/0!</v>
      </c>
      <c r="ER2598" s="51">
        <f t="shared" si="1159"/>
        <v>100</v>
      </c>
      <c r="ES2598" s="51">
        <f t="shared" si="1160"/>
        <v>0</v>
      </c>
    </row>
    <row r="2599" spans="1:149" x14ac:dyDescent="0.45">
      <c r="A2599" s="51" t="s">
        <v>3907</v>
      </c>
      <c r="B2599" s="174" t="s">
        <v>908</v>
      </c>
      <c r="C2599" s="51" t="s">
        <v>3591</v>
      </c>
      <c r="D2599" s="51" t="s">
        <v>3955</v>
      </c>
      <c r="E2599" s="51" t="s">
        <v>1121</v>
      </c>
      <c r="F2599" s="51" t="s">
        <v>4588</v>
      </c>
      <c r="G2599" s="51" t="s">
        <v>3894</v>
      </c>
      <c r="H2599" s="51" t="s">
        <v>1100</v>
      </c>
      <c r="I2599" s="51">
        <v>2</v>
      </c>
      <c r="J2599" s="75">
        <v>1500</v>
      </c>
      <c r="L2599" s="75">
        <v>1400</v>
      </c>
      <c r="P2599" s="87" t="s">
        <v>1374</v>
      </c>
      <c r="AA2599" s="168">
        <v>1</v>
      </c>
      <c r="AC2599" s="169">
        <v>0</v>
      </c>
      <c r="AR2599" s="66">
        <v>2.9119999999999999</v>
      </c>
      <c r="AT2599" s="77"/>
      <c r="AU2599" s="276">
        <v>15000</v>
      </c>
      <c r="AV2599" s="276"/>
      <c r="AW2599" s="276">
        <v>43680</v>
      </c>
      <c r="AX2599" s="95"/>
      <c r="AY2599" s="276"/>
      <c r="AZ2599" s="95"/>
      <c r="BB2599" s="80" t="s">
        <v>3412</v>
      </c>
      <c r="BC2599" s="174" t="s">
        <v>1126</v>
      </c>
      <c r="BD2599" s="51">
        <v>62.326999999999998</v>
      </c>
      <c r="BH2599" s="106">
        <v>18.3</v>
      </c>
      <c r="BN2599" s="51">
        <v>2.8000000000000001E-2</v>
      </c>
      <c r="BX2599" s="51">
        <v>0.14699999999999999</v>
      </c>
      <c r="BZ2599" s="51">
        <v>10.624000000000001</v>
      </c>
      <c r="CB2599" s="51">
        <v>0.16500000000000001</v>
      </c>
      <c r="DH2599" s="51">
        <v>100</v>
      </c>
      <c r="DJ2599" s="77">
        <f t="shared" si="1138"/>
        <v>0</v>
      </c>
      <c r="DL2599" s="51" t="s">
        <v>827</v>
      </c>
      <c r="DO2599" s="356">
        <v>8.41</v>
      </c>
      <c r="DU2599" s="52"/>
      <c r="DX2599" s="75">
        <f t="shared" si="1139"/>
        <v>62.326999999999998</v>
      </c>
      <c r="DY2599" s="51">
        <f t="shared" si="1140"/>
        <v>0</v>
      </c>
      <c r="DZ2599" s="75">
        <f t="shared" si="1141"/>
        <v>0</v>
      </c>
      <c r="EA2599" s="51" t="e">
        <f t="shared" si="1142"/>
        <v>#DIV/0!</v>
      </c>
      <c r="EB2599" s="75">
        <f t="shared" si="1143"/>
        <v>18.3</v>
      </c>
      <c r="EC2599" s="51">
        <f t="shared" si="1144"/>
        <v>0</v>
      </c>
      <c r="ED2599" s="75">
        <f t="shared" si="1145"/>
        <v>2.8000000000000004E-2</v>
      </c>
      <c r="EE2599" s="51">
        <f t="shared" si="1146"/>
        <v>0</v>
      </c>
      <c r="EF2599" s="75">
        <f t="shared" si="1147"/>
        <v>0</v>
      </c>
      <c r="EG2599" s="51" t="e">
        <f t="shared" si="1148"/>
        <v>#DIV/0!</v>
      </c>
      <c r="EH2599" s="75">
        <f t="shared" si="1149"/>
        <v>0</v>
      </c>
      <c r="EI2599" s="51" t="e">
        <f t="shared" si="1150"/>
        <v>#DIV/0!</v>
      </c>
      <c r="EJ2599" s="75">
        <f t="shared" si="1151"/>
        <v>0.14699999999999999</v>
      </c>
      <c r="EK2599" s="51">
        <f t="shared" si="1152"/>
        <v>0</v>
      </c>
      <c r="EL2599" s="75">
        <f t="shared" si="1153"/>
        <v>10.624000000000001</v>
      </c>
      <c r="EM2599" s="51">
        <f t="shared" si="1154"/>
        <v>0</v>
      </c>
      <c r="EN2599" s="75">
        <f t="shared" si="1155"/>
        <v>0.16500000000000001</v>
      </c>
      <c r="EO2599" s="51">
        <f t="shared" si="1156"/>
        <v>0</v>
      </c>
      <c r="EP2599" s="75">
        <f t="shared" si="1157"/>
        <v>0</v>
      </c>
      <c r="EQ2599" s="51" t="e">
        <f t="shared" si="1158"/>
        <v>#DIV/0!</v>
      </c>
      <c r="ER2599" s="51">
        <f t="shared" si="1159"/>
        <v>100</v>
      </c>
      <c r="ES2599" s="51">
        <f t="shared" si="1160"/>
        <v>0</v>
      </c>
    </row>
    <row r="2600" spans="1:149" x14ac:dyDescent="0.45">
      <c r="A2600" s="51" t="s">
        <v>3907</v>
      </c>
      <c r="B2600" s="174" t="s">
        <v>908</v>
      </c>
      <c r="C2600" s="51" t="s">
        <v>3591</v>
      </c>
      <c r="D2600" s="51" t="s">
        <v>3955</v>
      </c>
      <c r="E2600" s="51" t="s">
        <v>1121</v>
      </c>
      <c r="F2600" s="51" t="s">
        <v>4589</v>
      </c>
      <c r="G2600" s="51" t="s">
        <v>3894</v>
      </c>
      <c r="H2600" s="51" t="s">
        <v>1100</v>
      </c>
      <c r="I2600" s="51">
        <v>2</v>
      </c>
      <c r="J2600" s="75">
        <v>1500</v>
      </c>
      <c r="L2600" s="75">
        <v>1400</v>
      </c>
      <c r="P2600" s="87" t="s">
        <v>1374</v>
      </c>
      <c r="AA2600" s="168">
        <v>1</v>
      </c>
      <c r="AC2600" s="169">
        <v>0</v>
      </c>
      <c r="AR2600" s="66">
        <v>2.9119999999999999</v>
      </c>
      <c r="AT2600" s="77"/>
      <c r="AU2600" s="276">
        <v>15000</v>
      </c>
      <c r="AV2600" s="276"/>
      <c r="AW2600" s="276">
        <v>43680</v>
      </c>
      <c r="AX2600" s="95"/>
      <c r="AY2600" s="276"/>
      <c r="AZ2600" s="95"/>
      <c r="BB2600" s="80" t="s">
        <v>3412</v>
      </c>
      <c r="BC2600" s="174" t="s">
        <v>1126</v>
      </c>
      <c r="BD2600" s="51">
        <v>61.482999999999997</v>
      </c>
      <c r="BH2600" s="51">
        <v>18.052</v>
      </c>
      <c r="BN2600" s="51">
        <v>2.7E-2</v>
      </c>
      <c r="BX2600" s="51">
        <v>0.14499999999999999</v>
      </c>
      <c r="BZ2600" s="51">
        <v>10.481</v>
      </c>
      <c r="CB2600" s="51">
        <v>0.16200000000000001</v>
      </c>
      <c r="DH2600" s="51">
        <v>100</v>
      </c>
      <c r="DJ2600" s="77">
        <f t="shared" si="1138"/>
        <v>0</v>
      </c>
      <c r="DL2600" s="51" t="s">
        <v>827</v>
      </c>
      <c r="DO2600" s="356">
        <v>9.65</v>
      </c>
      <c r="DU2600" s="52"/>
      <c r="DX2600" s="75">
        <f t="shared" si="1139"/>
        <v>61.482999999999997</v>
      </c>
      <c r="DY2600" s="51">
        <f t="shared" si="1140"/>
        <v>0</v>
      </c>
      <c r="DZ2600" s="75">
        <f t="shared" si="1141"/>
        <v>0</v>
      </c>
      <c r="EA2600" s="51" t="e">
        <f t="shared" si="1142"/>
        <v>#DIV/0!</v>
      </c>
      <c r="EB2600" s="75">
        <f t="shared" si="1143"/>
        <v>18.052</v>
      </c>
      <c r="EC2600" s="51">
        <f t="shared" si="1144"/>
        <v>0</v>
      </c>
      <c r="ED2600" s="75">
        <f t="shared" si="1145"/>
        <v>2.7E-2</v>
      </c>
      <c r="EE2600" s="51">
        <f t="shared" si="1146"/>
        <v>0</v>
      </c>
      <c r="EF2600" s="75">
        <f t="shared" si="1147"/>
        <v>0</v>
      </c>
      <c r="EG2600" s="51" t="e">
        <f t="shared" si="1148"/>
        <v>#DIV/0!</v>
      </c>
      <c r="EH2600" s="75">
        <f t="shared" si="1149"/>
        <v>0</v>
      </c>
      <c r="EI2600" s="51" t="e">
        <f t="shared" si="1150"/>
        <v>#DIV/0!</v>
      </c>
      <c r="EJ2600" s="75">
        <f t="shared" si="1151"/>
        <v>0.14499999999999999</v>
      </c>
      <c r="EK2600" s="51">
        <f t="shared" si="1152"/>
        <v>0</v>
      </c>
      <c r="EL2600" s="75">
        <f t="shared" si="1153"/>
        <v>10.481</v>
      </c>
      <c r="EM2600" s="51">
        <f t="shared" si="1154"/>
        <v>0</v>
      </c>
      <c r="EN2600" s="75">
        <f t="shared" si="1155"/>
        <v>0.16200000000000001</v>
      </c>
      <c r="EO2600" s="51">
        <f t="shared" si="1156"/>
        <v>0</v>
      </c>
      <c r="EP2600" s="75">
        <f t="shared" si="1157"/>
        <v>0</v>
      </c>
      <c r="EQ2600" s="51" t="e">
        <f t="shared" si="1158"/>
        <v>#DIV/0!</v>
      </c>
      <c r="ER2600" s="51">
        <f t="shared" si="1159"/>
        <v>100</v>
      </c>
      <c r="ES2600" s="51">
        <f t="shared" si="1160"/>
        <v>0</v>
      </c>
    </row>
    <row r="2601" spans="1:149" x14ac:dyDescent="0.45">
      <c r="A2601" s="51" t="s">
        <v>3907</v>
      </c>
      <c r="B2601" s="174" t="s">
        <v>908</v>
      </c>
      <c r="C2601" s="51" t="s">
        <v>3591</v>
      </c>
      <c r="D2601" s="51" t="s">
        <v>3955</v>
      </c>
      <c r="E2601" s="51" t="s">
        <v>1121</v>
      </c>
      <c r="F2601" s="51" t="s">
        <v>4590</v>
      </c>
      <c r="G2601" s="51" t="s">
        <v>3894</v>
      </c>
      <c r="H2601" s="51" t="s">
        <v>1100</v>
      </c>
      <c r="I2601" s="51">
        <v>0.75</v>
      </c>
      <c r="J2601" s="75">
        <v>1500</v>
      </c>
      <c r="L2601" s="75">
        <v>1600</v>
      </c>
      <c r="P2601" s="87" t="s">
        <v>1374</v>
      </c>
      <c r="AA2601" s="168">
        <v>1</v>
      </c>
      <c r="AC2601" s="169">
        <v>0</v>
      </c>
      <c r="AR2601" s="53">
        <v>2.7589999999999999</v>
      </c>
      <c r="AT2601" s="77"/>
      <c r="AU2601" s="276">
        <v>15000</v>
      </c>
      <c r="AV2601" s="276"/>
      <c r="AW2601" s="276">
        <v>41385</v>
      </c>
      <c r="AX2601" s="95"/>
      <c r="AY2601" s="276"/>
      <c r="AZ2601" s="95"/>
      <c r="BB2601" s="80" t="s">
        <v>3412</v>
      </c>
      <c r="BC2601" s="174" t="s">
        <v>1126</v>
      </c>
      <c r="BD2601" s="51">
        <v>66.076999999999998</v>
      </c>
      <c r="BH2601" s="51">
        <v>19.401</v>
      </c>
      <c r="BN2601" s="51">
        <v>2.9000000000000001E-2</v>
      </c>
      <c r="BX2601" s="51">
        <v>0.155</v>
      </c>
      <c r="BZ2601" s="51">
        <v>11.263999999999999</v>
      </c>
      <c r="CB2601" s="51">
        <v>0.17499999999999999</v>
      </c>
      <c r="DH2601" s="51">
        <v>100</v>
      </c>
      <c r="DJ2601" s="77">
        <f t="shared" si="1138"/>
        <v>0</v>
      </c>
      <c r="DL2601" s="51" t="s">
        <v>827</v>
      </c>
      <c r="DO2601" s="356">
        <v>2.9</v>
      </c>
      <c r="DU2601" s="52"/>
      <c r="DX2601" s="75">
        <f t="shared" si="1139"/>
        <v>66.076999999999998</v>
      </c>
      <c r="DY2601" s="51">
        <f t="shared" si="1140"/>
        <v>0</v>
      </c>
      <c r="DZ2601" s="75">
        <f t="shared" si="1141"/>
        <v>0</v>
      </c>
      <c r="EA2601" s="51" t="e">
        <f t="shared" si="1142"/>
        <v>#DIV/0!</v>
      </c>
      <c r="EB2601" s="75">
        <f t="shared" si="1143"/>
        <v>19.401</v>
      </c>
      <c r="EC2601" s="51">
        <f t="shared" si="1144"/>
        <v>0</v>
      </c>
      <c r="ED2601" s="75">
        <f t="shared" si="1145"/>
        <v>2.9000000000000001E-2</v>
      </c>
      <c r="EE2601" s="51">
        <f t="shared" si="1146"/>
        <v>0</v>
      </c>
      <c r="EF2601" s="75">
        <f t="shared" si="1147"/>
        <v>0</v>
      </c>
      <c r="EG2601" s="51" t="e">
        <f t="shared" si="1148"/>
        <v>#DIV/0!</v>
      </c>
      <c r="EH2601" s="75">
        <f t="shared" si="1149"/>
        <v>0</v>
      </c>
      <c r="EI2601" s="51" t="e">
        <f t="shared" si="1150"/>
        <v>#DIV/0!</v>
      </c>
      <c r="EJ2601" s="75">
        <f t="shared" si="1151"/>
        <v>0.155</v>
      </c>
      <c r="EK2601" s="51">
        <f t="shared" si="1152"/>
        <v>0</v>
      </c>
      <c r="EL2601" s="75">
        <f t="shared" si="1153"/>
        <v>11.263999999999999</v>
      </c>
      <c r="EM2601" s="51">
        <f t="shared" si="1154"/>
        <v>0</v>
      </c>
      <c r="EN2601" s="75">
        <f t="shared" si="1155"/>
        <v>0.17499999999999999</v>
      </c>
      <c r="EO2601" s="51">
        <f t="shared" si="1156"/>
        <v>0</v>
      </c>
      <c r="EP2601" s="75">
        <f t="shared" si="1157"/>
        <v>0</v>
      </c>
      <c r="EQ2601" s="51" t="e">
        <f t="shared" si="1158"/>
        <v>#DIV/0!</v>
      </c>
      <c r="ER2601" s="51">
        <f t="shared" si="1159"/>
        <v>100</v>
      </c>
      <c r="ES2601" s="51">
        <f t="shared" si="1160"/>
        <v>0</v>
      </c>
    </row>
    <row r="2602" spans="1:149" s="77" customFormat="1" x14ac:dyDescent="0.45">
      <c r="A2602" s="77" t="s">
        <v>3907</v>
      </c>
      <c r="B2602" s="178" t="s">
        <v>908</v>
      </c>
      <c r="C2602" s="77" t="s">
        <v>3591</v>
      </c>
      <c r="D2602" s="77" t="s">
        <v>3954</v>
      </c>
      <c r="E2602" s="77" t="s">
        <v>1121</v>
      </c>
      <c r="F2602" s="77" t="s">
        <v>4591</v>
      </c>
      <c r="G2602" s="77" t="s">
        <v>3894</v>
      </c>
      <c r="H2602" s="77" t="s">
        <v>1100</v>
      </c>
      <c r="I2602" s="77">
        <v>2.17</v>
      </c>
      <c r="J2602" s="304">
        <v>1900</v>
      </c>
      <c r="L2602" s="304">
        <v>1000</v>
      </c>
      <c r="P2602" s="87" t="s">
        <v>1374</v>
      </c>
      <c r="Q2602" s="125"/>
      <c r="R2602" s="125"/>
      <c r="S2602" s="116"/>
      <c r="AA2602" s="168">
        <v>1</v>
      </c>
      <c r="AB2602" s="168"/>
      <c r="AC2602" s="168">
        <v>0</v>
      </c>
      <c r="AE2602" s="327"/>
      <c r="AG2602" s="168"/>
      <c r="AQ2602" s="178"/>
      <c r="AR2602" s="66">
        <v>5.1390000000000002</v>
      </c>
      <c r="AS2602" s="66"/>
      <c r="AU2602" s="276">
        <v>19000</v>
      </c>
      <c r="AV2602" s="276"/>
      <c r="AW2602" s="276">
        <v>97641</v>
      </c>
      <c r="AX2602" s="95"/>
      <c r="AY2602" s="276"/>
      <c r="AZ2602" s="95"/>
      <c r="BA2602" s="178"/>
      <c r="BB2602" s="98" t="s">
        <v>3412</v>
      </c>
      <c r="BC2602" s="178" t="s">
        <v>1126</v>
      </c>
      <c r="BD2602" s="77">
        <v>64.953999999999994</v>
      </c>
      <c r="BH2602" s="77">
        <v>17.748999999999999</v>
      </c>
      <c r="BZ2602" s="77">
        <v>9.8369999999999997</v>
      </c>
      <c r="DH2602" s="77">
        <v>100</v>
      </c>
      <c r="DJ2602" s="77">
        <f t="shared" si="1138"/>
        <v>0</v>
      </c>
      <c r="DL2602" s="77" t="s">
        <v>827</v>
      </c>
      <c r="DO2602" s="356">
        <v>7.46</v>
      </c>
      <c r="DQ2602" s="348"/>
      <c r="DS2602" s="246"/>
      <c r="DU2602" s="96"/>
      <c r="DW2602" s="178"/>
      <c r="DX2602" s="304">
        <f t="shared" si="1139"/>
        <v>64.953999999999994</v>
      </c>
      <c r="DY2602" s="77">
        <f t="shared" si="1140"/>
        <v>0</v>
      </c>
      <c r="DZ2602" s="304">
        <f t="shared" si="1141"/>
        <v>0</v>
      </c>
      <c r="EA2602" s="77" t="e">
        <f t="shared" si="1142"/>
        <v>#DIV/0!</v>
      </c>
      <c r="EB2602" s="304">
        <f t="shared" si="1143"/>
        <v>17.748999999999999</v>
      </c>
      <c r="EC2602" s="77">
        <f t="shared" si="1144"/>
        <v>0</v>
      </c>
      <c r="ED2602" s="304">
        <f t="shared" si="1145"/>
        <v>0</v>
      </c>
      <c r="EE2602" s="77" t="e">
        <f t="shared" si="1146"/>
        <v>#DIV/0!</v>
      </c>
      <c r="EF2602" s="304">
        <f t="shared" si="1147"/>
        <v>0</v>
      </c>
      <c r="EG2602" s="77" t="e">
        <f t="shared" si="1148"/>
        <v>#DIV/0!</v>
      </c>
      <c r="EH2602" s="304">
        <f t="shared" si="1149"/>
        <v>0</v>
      </c>
      <c r="EI2602" s="77" t="e">
        <f t="shared" si="1150"/>
        <v>#DIV/0!</v>
      </c>
      <c r="EJ2602" s="304">
        <f t="shared" si="1151"/>
        <v>0</v>
      </c>
      <c r="EK2602" s="77" t="e">
        <f t="shared" si="1152"/>
        <v>#DIV/0!</v>
      </c>
      <c r="EL2602" s="304">
        <f t="shared" si="1153"/>
        <v>9.8369999999999997</v>
      </c>
      <c r="EM2602" s="77">
        <f t="shared" si="1154"/>
        <v>0</v>
      </c>
      <c r="EN2602" s="304">
        <f t="shared" si="1155"/>
        <v>0</v>
      </c>
      <c r="EO2602" s="77" t="e">
        <f t="shared" si="1156"/>
        <v>#DIV/0!</v>
      </c>
      <c r="EP2602" s="304">
        <f t="shared" si="1157"/>
        <v>0</v>
      </c>
      <c r="EQ2602" s="77" t="e">
        <f t="shared" si="1158"/>
        <v>#DIV/0!</v>
      </c>
      <c r="ER2602" s="77">
        <f t="shared" si="1159"/>
        <v>100</v>
      </c>
      <c r="ES2602" s="77">
        <f t="shared" si="1160"/>
        <v>0</v>
      </c>
    </row>
    <row r="2603" spans="1:149" x14ac:dyDescent="0.45">
      <c r="A2603" s="51" t="s">
        <v>3907</v>
      </c>
      <c r="B2603" s="174" t="s">
        <v>908</v>
      </c>
      <c r="C2603" s="51" t="s">
        <v>3591</v>
      </c>
      <c r="D2603" s="51" t="s">
        <v>3955</v>
      </c>
      <c r="E2603" s="51" t="s">
        <v>1121</v>
      </c>
      <c r="F2603" s="51" t="s">
        <v>4592</v>
      </c>
      <c r="G2603" s="51" t="s">
        <v>3894</v>
      </c>
      <c r="H2603" s="51" t="s">
        <v>1100</v>
      </c>
      <c r="I2603" s="51">
        <v>3</v>
      </c>
      <c r="J2603" s="75">
        <v>2000</v>
      </c>
      <c r="L2603" s="75">
        <v>1400</v>
      </c>
      <c r="P2603" s="87" t="s">
        <v>1374</v>
      </c>
      <c r="AA2603" s="168">
        <v>1</v>
      </c>
      <c r="AC2603" s="169">
        <v>0</v>
      </c>
      <c r="AR2603" s="53">
        <v>4.6470000000000002</v>
      </c>
      <c r="AT2603" s="77"/>
      <c r="AU2603" s="276">
        <v>20000</v>
      </c>
      <c r="AV2603" s="276"/>
      <c r="AW2603" s="276">
        <v>92940</v>
      </c>
      <c r="AX2603" s="95"/>
      <c r="AY2603" s="276"/>
      <c r="AZ2603" s="95"/>
      <c r="BB2603" s="80" t="s">
        <v>3412</v>
      </c>
      <c r="BC2603" s="174" t="s">
        <v>1126</v>
      </c>
      <c r="BD2603" s="51">
        <v>67.927999999999997</v>
      </c>
      <c r="BH2603" s="51">
        <v>19.943999999999999</v>
      </c>
      <c r="BN2603" s="106">
        <v>0.03</v>
      </c>
      <c r="BX2603" s="106">
        <v>0.16</v>
      </c>
      <c r="BZ2603" s="51">
        <v>11.579000000000001</v>
      </c>
      <c r="CB2603" s="106">
        <v>0.18</v>
      </c>
      <c r="DH2603" s="51">
        <v>100</v>
      </c>
      <c r="DJ2603" s="77">
        <f t="shared" si="1138"/>
        <v>0</v>
      </c>
      <c r="DL2603" s="51" t="s">
        <v>827</v>
      </c>
      <c r="DO2603" s="356">
        <v>0.18</v>
      </c>
      <c r="DU2603" s="52"/>
      <c r="DX2603" s="75">
        <f t="shared" si="1139"/>
        <v>67.927999999999997</v>
      </c>
      <c r="DY2603" s="51">
        <f t="shared" si="1140"/>
        <v>0</v>
      </c>
      <c r="DZ2603" s="75">
        <f t="shared" si="1141"/>
        <v>0</v>
      </c>
      <c r="EA2603" s="51" t="e">
        <f t="shared" si="1142"/>
        <v>#DIV/0!</v>
      </c>
      <c r="EB2603" s="75">
        <f t="shared" si="1143"/>
        <v>19.943999999999999</v>
      </c>
      <c r="EC2603" s="51">
        <f t="shared" si="1144"/>
        <v>0</v>
      </c>
      <c r="ED2603" s="75">
        <f t="shared" si="1145"/>
        <v>0.03</v>
      </c>
      <c r="EE2603" s="51">
        <f t="shared" si="1146"/>
        <v>0</v>
      </c>
      <c r="EF2603" s="75">
        <f t="shared" si="1147"/>
        <v>0</v>
      </c>
      <c r="EG2603" s="51" t="e">
        <f t="shared" si="1148"/>
        <v>#DIV/0!</v>
      </c>
      <c r="EH2603" s="75">
        <f t="shared" si="1149"/>
        <v>0</v>
      </c>
      <c r="EI2603" s="51" t="e">
        <f t="shared" si="1150"/>
        <v>#DIV/0!</v>
      </c>
      <c r="EJ2603" s="75">
        <f t="shared" si="1151"/>
        <v>0.16</v>
      </c>
      <c r="EK2603" s="51">
        <f t="shared" si="1152"/>
        <v>0</v>
      </c>
      <c r="EL2603" s="75">
        <f t="shared" si="1153"/>
        <v>11.579000000000001</v>
      </c>
      <c r="EM2603" s="51">
        <f t="shared" si="1154"/>
        <v>0</v>
      </c>
      <c r="EN2603" s="75">
        <f t="shared" si="1155"/>
        <v>0.18</v>
      </c>
      <c r="EO2603" s="51">
        <f t="shared" si="1156"/>
        <v>0</v>
      </c>
      <c r="EP2603" s="75">
        <f t="shared" si="1157"/>
        <v>0</v>
      </c>
      <c r="EQ2603" s="51" t="e">
        <f t="shared" si="1158"/>
        <v>#DIV/0!</v>
      </c>
      <c r="ER2603" s="51">
        <f t="shared" si="1159"/>
        <v>100</v>
      </c>
      <c r="ES2603" s="51">
        <f t="shared" si="1160"/>
        <v>0</v>
      </c>
    </row>
    <row r="2604" spans="1:149" x14ac:dyDescent="0.45">
      <c r="A2604" s="51" t="s">
        <v>3907</v>
      </c>
      <c r="B2604" s="174" t="s">
        <v>908</v>
      </c>
      <c r="C2604" s="51" t="s">
        <v>3591</v>
      </c>
      <c r="D2604" s="51" t="s">
        <v>3955</v>
      </c>
      <c r="E2604" s="51" t="s">
        <v>1121</v>
      </c>
      <c r="F2604" s="51" t="s">
        <v>4593</v>
      </c>
      <c r="G2604" s="51" t="s">
        <v>3894</v>
      </c>
      <c r="H2604" s="51" t="s">
        <v>1100</v>
      </c>
      <c r="I2604" s="51">
        <v>7.28</v>
      </c>
      <c r="J2604" s="75">
        <v>2000</v>
      </c>
      <c r="L2604" s="75">
        <v>1400</v>
      </c>
      <c r="P2604" s="87" t="s">
        <v>1374</v>
      </c>
      <c r="AA2604" s="168">
        <v>1</v>
      </c>
      <c r="AC2604" s="169">
        <v>0</v>
      </c>
      <c r="AR2604" s="53">
        <v>4.6470000000000002</v>
      </c>
      <c r="AT2604" s="77"/>
      <c r="AU2604" s="276">
        <v>20000</v>
      </c>
      <c r="AV2604" s="276"/>
      <c r="AW2604" s="276">
        <v>92940</v>
      </c>
      <c r="AX2604" s="95"/>
      <c r="AY2604" s="276"/>
      <c r="AZ2604" s="95"/>
      <c r="BB2604" s="80" t="s">
        <v>3412</v>
      </c>
      <c r="BC2604" s="174" t="s">
        <v>1126</v>
      </c>
      <c r="BD2604" s="51">
        <v>67.906999999999996</v>
      </c>
      <c r="BH2604" s="51">
        <v>19.937999999999999</v>
      </c>
      <c r="BN2604" s="106">
        <v>0.03</v>
      </c>
      <c r="BX2604" s="106">
        <v>0.16</v>
      </c>
      <c r="BZ2604" s="51">
        <v>11.576000000000001</v>
      </c>
      <c r="CB2604" s="106">
        <v>0.18</v>
      </c>
      <c r="DH2604" s="51">
        <v>100</v>
      </c>
      <c r="DJ2604" s="77">
        <f t="shared" si="1138"/>
        <v>0</v>
      </c>
      <c r="DL2604" s="51" t="s">
        <v>827</v>
      </c>
      <c r="DO2604" s="356">
        <v>0.21</v>
      </c>
      <c r="DU2604" s="52"/>
      <c r="DX2604" s="75">
        <f t="shared" si="1139"/>
        <v>67.906999999999996</v>
      </c>
      <c r="DY2604" s="51">
        <f t="shared" si="1140"/>
        <v>0</v>
      </c>
      <c r="DZ2604" s="75">
        <f t="shared" si="1141"/>
        <v>0</v>
      </c>
      <c r="EA2604" s="51" t="e">
        <f t="shared" si="1142"/>
        <v>#DIV/0!</v>
      </c>
      <c r="EB2604" s="75">
        <f t="shared" si="1143"/>
        <v>19.937999999999999</v>
      </c>
      <c r="EC2604" s="51">
        <f t="shared" si="1144"/>
        <v>0</v>
      </c>
      <c r="ED2604" s="75">
        <f t="shared" si="1145"/>
        <v>0.03</v>
      </c>
      <c r="EE2604" s="51">
        <f t="shared" si="1146"/>
        <v>0</v>
      </c>
      <c r="EF2604" s="75">
        <f t="shared" si="1147"/>
        <v>0</v>
      </c>
      <c r="EG2604" s="51" t="e">
        <f t="shared" si="1148"/>
        <v>#DIV/0!</v>
      </c>
      <c r="EH2604" s="75">
        <f t="shared" si="1149"/>
        <v>0</v>
      </c>
      <c r="EI2604" s="51" t="e">
        <f t="shared" si="1150"/>
        <v>#DIV/0!</v>
      </c>
      <c r="EJ2604" s="75">
        <f t="shared" si="1151"/>
        <v>0.16</v>
      </c>
      <c r="EK2604" s="51">
        <f t="shared" si="1152"/>
        <v>0</v>
      </c>
      <c r="EL2604" s="75">
        <f t="shared" si="1153"/>
        <v>11.576000000000001</v>
      </c>
      <c r="EM2604" s="51">
        <f t="shared" si="1154"/>
        <v>0</v>
      </c>
      <c r="EN2604" s="75">
        <f t="shared" si="1155"/>
        <v>0.18</v>
      </c>
      <c r="EO2604" s="51">
        <f t="shared" si="1156"/>
        <v>0</v>
      </c>
      <c r="EP2604" s="75">
        <f t="shared" si="1157"/>
        <v>0</v>
      </c>
      <c r="EQ2604" s="51" t="e">
        <f t="shared" si="1158"/>
        <v>#DIV/0!</v>
      </c>
      <c r="ER2604" s="51">
        <f t="shared" si="1159"/>
        <v>100</v>
      </c>
      <c r="ES2604" s="51">
        <f t="shared" si="1160"/>
        <v>0</v>
      </c>
    </row>
    <row r="2605" spans="1:149" x14ac:dyDescent="0.45">
      <c r="A2605" s="51" t="s">
        <v>3907</v>
      </c>
      <c r="B2605" s="174" t="s">
        <v>908</v>
      </c>
      <c r="C2605" s="51" t="s">
        <v>3591</v>
      </c>
      <c r="D2605" s="51" t="s">
        <v>3955</v>
      </c>
      <c r="E2605" s="51" t="s">
        <v>1121</v>
      </c>
      <c r="F2605" s="51" t="s">
        <v>4594</v>
      </c>
      <c r="G2605" s="51" t="s">
        <v>3894</v>
      </c>
      <c r="H2605" s="51" t="s">
        <v>1100</v>
      </c>
      <c r="I2605" s="51">
        <v>7.28</v>
      </c>
      <c r="J2605" s="75">
        <v>2000</v>
      </c>
      <c r="L2605" s="75">
        <v>1400</v>
      </c>
      <c r="P2605" s="87" t="s">
        <v>1374</v>
      </c>
      <c r="AA2605" s="168">
        <v>1</v>
      </c>
      <c r="AC2605" s="169">
        <v>0</v>
      </c>
      <c r="AR2605" s="53">
        <v>4.6470000000000002</v>
      </c>
      <c r="AT2605" s="77"/>
      <c r="AU2605" s="276">
        <v>20000</v>
      </c>
      <c r="AV2605" s="276"/>
      <c r="AW2605" s="276">
        <v>92940</v>
      </c>
      <c r="AX2605" s="95"/>
      <c r="AY2605" s="276"/>
      <c r="AZ2605" s="95"/>
      <c r="BB2605" s="80" t="s">
        <v>3412</v>
      </c>
      <c r="BC2605" s="174" t="s">
        <v>1126</v>
      </c>
      <c r="BD2605" s="51">
        <v>67.866</v>
      </c>
      <c r="BH2605" s="51">
        <v>19.925999999999998</v>
      </c>
      <c r="BN2605" s="106">
        <v>0.03</v>
      </c>
      <c r="BX2605" s="106">
        <v>0.16</v>
      </c>
      <c r="BZ2605" s="51">
        <v>11.569000000000001</v>
      </c>
      <c r="CB2605" s="106">
        <v>0.18</v>
      </c>
      <c r="DH2605" s="51">
        <v>100</v>
      </c>
      <c r="DJ2605" s="77">
        <f t="shared" si="1138"/>
        <v>0</v>
      </c>
      <c r="DL2605" s="51" t="s">
        <v>827</v>
      </c>
      <c r="DO2605" s="356">
        <v>0.27</v>
      </c>
      <c r="DU2605" s="52"/>
      <c r="DX2605" s="75">
        <f t="shared" si="1139"/>
        <v>67.866</v>
      </c>
      <c r="DY2605" s="51">
        <f t="shared" si="1140"/>
        <v>0</v>
      </c>
      <c r="DZ2605" s="75">
        <f t="shared" si="1141"/>
        <v>0</v>
      </c>
      <c r="EA2605" s="51" t="e">
        <f t="shared" si="1142"/>
        <v>#DIV/0!</v>
      </c>
      <c r="EB2605" s="75">
        <f t="shared" si="1143"/>
        <v>19.925999999999998</v>
      </c>
      <c r="EC2605" s="51">
        <f t="shared" si="1144"/>
        <v>0</v>
      </c>
      <c r="ED2605" s="75">
        <f t="shared" si="1145"/>
        <v>0.03</v>
      </c>
      <c r="EE2605" s="51">
        <f t="shared" si="1146"/>
        <v>0</v>
      </c>
      <c r="EF2605" s="75">
        <f t="shared" si="1147"/>
        <v>0</v>
      </c>
      <c r="EG2605" s="51" t="e">
        <f t="shared" si="1148"/>
        <v>#DIV/0!</v>
      </c>
      <c r="EH2605" s="75">
        <f t="shared" si="1149"/>
        <v>0</v>
      </c>
      <c r="EI2605" s="51" t="e">
        <f t="shared" si="1150"/>
        <v>#DIV/0!</v>
      </c>
      <c r="EJ2605" s="75">
        <f t="shared" si="1151"/>
        <v>0.16</v>
      </c>
      <c r="EK2605" s="51">
        <f t="shared" si="1152"/>
        <v>0</v>
      </c>
      <c r="EL2605" s="75">
        <f t="shared" si="1153"/>
        <v>11.569000000000001</v>
      </c>
      <c r="EM2605" s="51">
        <f t="shared" si="1154"/>
        <v>0</v>
      </c>
      <c r="EN2605" s="75">
        <f t="shared" si="1155"/>
        <v>0.18</v>
      </c>
      <c r="EO2605" s="51">
        <f t="shared" si="1156"/>
        <v>0</v>
      </c>
      <c r="EP2605" s="75">
        <f t="shared" si="1157"/>
        <v>0</v>
      </c>
      <c r="EQ2605" s="51" t="e">
        <f t="shared" si="1158"/>
        <v>#DIV/0!</v>
      </c>
      <c r="ER2605" s="51">
        <f t="shared" si="1159"/>
        <v>100</v>
      </c>
      <c r="ES2605" s="51">
        <f t="shared" si="1160"/>
        <v>0</v>
      </c>
    </row>
    <row r="2606" spans="1:149" x14ac:dyDescent="0.45">
      <c r="A2606" s="51" t="s">
        <v>3907</v>
      </c>
      <c r="B2606" s="174" t="s">
        <v>908</v>
      </c>
      <c r="C2606" s="51" t="s">
        <v>3591</v>
      </c>
      <c r="D2606" s="51" t="s">
        <v>3955</v>
      </c>
      <c r="E2606" s="51" t="s">
        <v>1121</v>
      </c>
      <c r="F2606" s="51" t="s">
        <v>3911</v>
      </c>
      <c r="G2606" s="51" t="s">
        <v>3894</v>
      </c>
      <c r="H2606" s="51" t="s">
        <v>1100</v>
      </c>
      <c r="I2606" s="51">
        <v>2</v>
      </c>
      <c r="J2606" s="75">
        <v>2000</v>
      </c>
      <c r="L2606" s="75">
        <v>1400</v>
      </c>
      <c r="P2606" s="72" t="s">
        <v>1374</v>
      </c>
      <c r="AA2606" s="168">
        <v>1</v>
      </c>
      <c r="AC2606" s="169">
        <v>0</v>
      </c>
      <c r="AR2606" s="53">
        <v>4.6470000000000002</v>
      </c>
      <c r="AT2606" s="77"/>
      <c r="AU2606" s="276">
        <v>20000</v>
      </c>
      <c r="AV2606" s="276"/>
      <c r="AW2606" s="276">
        <v>92940</v>
      </c>
      <c r="AX2606" s="95"/>
      <c r="AY2606" s="276"/>
      <c r="AZ2606" s="95"/>
      <c r="BB2606" s="80" t="s">
        <v>3412</v>
      </c>
      <c r="BC2606" s="174" t="s">
        <v>1126</v>
      </c>
      <c r="BD2606" s="51">
        <v>67.397000000000006</v>
      </c>
      <c r="BH2606" s="51">
        <v>19.788</v>
      </c>
      <c r="BN2606" s="106">
        <v>0.03</v>
      </c>
      <c r="BX2606" s="51">
        <v>0.158</v>
      </c>
      <c r="BZ2606" s="51">
        <v>11.489000000000001</v>
      </c>
      <c r="CB2606" s="51">
        <v>0.17799999999999999</v>
      </c>
      <c r="DH2606" s="51">
        <v>100</v>
      </c>
      <c r="DJ2606" s="77">
        <f t="shared" si="1138"/>
        <v>0</v>
      </c>
      <c r="DL2606" s="51" t="s">
        <v>3340</v>
      </c>
      <c r="DO2606" s="356">
        <v>0.96</v>
      </c>
      <c r="DP2606" s="51">
        <v>0.02</v>
      </c>
      <c r="DU2606" s="52"/>
      <c r="DX2606" s="75">
        <f t="shared" si="1139"/>
        <v>67.397000000000006</v>
      </c>
      <c r="DY2606" s="51">
        <f t="shared" si="1140"/>
        <v>0</v>
      </c>
      <c r="DZ2606" s="75">
        <f t="shared" si="1141"/>
        <v>0</v>
      </c>
      <c r="EA2606" s="51" t="e">
        <f t="shared" si="1142"/>
        <v>#DIV/0!</v>
      </c>
      <c r="EB2606" s="75">
        <f t="shared" si="1143"/>
        <v>19.788</v>
      </c>
      <c r="EC2606" s="51">
        <f t="shared" si="1144"/>
        <v>0</v>
      </c>
      <c r="ED2606" s="75">
        <f t="shared" si="1145"/>
        <v>0.03</v>
      </c>
      <c r="EE2606" s="51">
        <f t="shared" si="1146"/>
        <v>0</v>
      </c>
      <c r="EF2606" s="75">
        <f t="shared" si="1147"/>
        <v>0</v>
      </c>
      <c r="EG2606" s="51" t="e">
        <f t="shared" si="1148"/>
        <v>#DIV/0!</v>
      </c>
      <c r="EH2606" s="75">
        <f t="shared" si="1149"/>
        <v>0</v>
      </c>
      <c r="EI2606" s="51" t="e">
        <f t="shared" si="1150"/>
        <v>#DIV/0!</v>
      </c>
      <c r="EJ2606" s="75">
        <f t="shared" si="1151"/>
        <v>0.158</v>
      </c>
      <c r="EK2606" s="51">
        <f t="shared" si="1152"/>
        <v>0</v>
      </c>
      <c r="EL2606" s="75">
        <f t="shared" si="1153"/>
        <v>11.489000000000001</v>
      </c>
      <c r="EM2606" s="51">
        <f t="shared" si="1154"/>
        <v>0</v>
      </c>
      <c r="EN2606" s="75">
        <f t="shared" si="1155"/>
        <v>0.17799999999999999</v>
      </c>
      <c r="EO2606" s="51">
        <f t="shared" si="1156"/>
        <v>0</v>
      </c>
      <c r="EP2606" s="75">
        <f t="shared" si="1157"/>
        <v>0</v>
      </c>
      <c r="EQ2606" s="51" t="e">
        <f t="shared" si="1158"/>
        <v>#DIV/0!</v>
      </c>
      <c r="ER2606" s="51">
        <f t="shared" si="1159"/>
        <v>100</v>
      </c>
      <c r="ES2606" s="51">
        <f t="shared" si="1160"/>
        <v>0</v>
      </c>
    </row>
    <row r="2607" spans="1:149" x14ac:dyDescent="0.45">
      <c r="A2607" s="51" t="s">
        <v>3907</v>
      </c>
      <c r="B2607" s="174" t="s">
        <v>908</v>
      </c>
      <c r="C2607" s="51" t="s">
        <v>3591</v>
      </c>
      <c r="D2607" s="51" t="s">
        <v>3955</v>
      </c>
      <c r="E2607" s="51" t="s">
        <v>1121</v>
      </c>
      <c r="F2607" s="51" t="s">
        <v>4596</v>
      </c>
      <c r="G2607" s="51" t="s">
        <v>3894</v>
      </c>
      <c r="H2607" s="51" t="s">
        <v>1100</v>
      </c>
      <c r="I2607" s="51">
        <v>5.23</v>
      </c>
      <c r="J2607" s="75">
        <v>2000</v>
      </c>
      <c r="L2607" s="75">
        <v>1400</v>
      </c>
      <c r="P2607" s="72" t="s">
        <v>1374</v>
      </c>
      <c r="AA2607" s="168">
        <v>1</v>
      </c>
      <c r="AC2607" s="169">
        <v>0</v>
      </c>
      <c r="AR2607" s="53">
        <v>4.6470000000000002</v>
      </c>
      <c r="AT2607" s="77"/>
      <c r="AU2607" s="276">
        <v>20000</v>
      </c>
      <c r="AV2607" s="276"/>
      <c r="AW2607" s="276">
        <v>92940</v>
      </c>
      <c r="AX2607" s="95"/>
      <c r="AY2607" s="276"/>
      <c r="AZ2607" s="95"/>
      <c r="BB2607" s="80" t="s">
        <v>3412</v>
      </c>
      <c r="BC2607" s="174" t="s">
        <v>1126</v>
      </c>
      <c r="BD2607" s="51">
        <v>67.376000000000005</v>
      </c>
      <c r="BH2607" s="51">
        <v>19.782</v>
      </c>
      <c r="BN2607" s="106">
        <v>0.03</v>
      </c>
      <c r="BX2607" s="51">
        <v>0.158</v>
      </c>
      <c r="BZ2607" s="51">
        <v>11.484999999999999</v>
      </c>
      <c r="CB2607" s="51">
        <v>0.17799999999999999</v>
      </c>
      <c r="DH2607" s="51">
        <v>100</v>
      </c>
      <c r="DJ2607" s="77">
        <f t="shared" si="1138"/>
        <v>0</v>
      </c>
      <c r="DL2607" s="51" t="s">
        <v>827</v>
      </c>
      <c r="DO2607" s="356">
        <v>0.99</v>
      </c>
      <c r="DU2607" s="52"/>
      <c r="DX2607" s="75">
        <f t="shared" si="1139"/>
        <v>67.376000000000005</v>
      </c>
      <c r="DY2607" s="51">
        <f t="shared" si="1140"/>
        <v>0</v>
      </c>
      <c r="DZ2607" s="75">
        <f t="shared" si="1141"/>
        <v>0</v>
      </c>
      <c r="EA2607" s="51" t="e">
        <f t="shared" si="1142"/>
        <v>#DIV/0!</v>
      </c>
      <c r="EB2607" s="75">
        <f t="shared" si="1143"/>
        <v>19.782</v>
      </c>
      <c r="EC2607" s="51">
        <f t="shared" si="1144"/>
        <v>0</v>
      </c>
      <c r="ED2607" s="75">
        <f t="shared" si="1145"/>
        <v>0.03</v>
      </c>
      <c r="EE2607" s="51">
        <f t="shared" si="1146"/>
        <v>0</v>
      </c>
      <c r="EF2607" s="75">
        <f t="shared" si="1147"/>
        <v>0</v>
      </c>
      <c r="EG2607" s="51" t="e">
        <f t="shared" si="1148"/>
        <v>#DIV/0!</v>
      </c>
      <c r="EH2607" s="75">
        <f t="shared" si="1149"/>
        <v>0</v>
      </c>
      <c r="EI2607" s="51" t="e">
        <f t="shared" si="1150"/>
        <v>#DIV/0!</v>
      </c>
      <c r="EJ2607" s="75">
        <f t="shared" si="1151"/>
        <v>0.158</v>
      </c>
      <c r="EK2607" s="51">
        <f t="shared" si="1152"/>
        <v>0</v>
      </c>
      <c r="EL2607" s="75">
        <f t="shared" si="1153"/>
        <v>11.484999999999999</v>
      </c>
      <c r="EM2607" s="51">
        <f t="shared" si="1154"/>
        <v>0</v>
      </c>
      <c r="EN2607" s="75">
        <f t="shared" si="1155"/>
        <v>0.17799999999999999</v>
      </c>
      <c r="EO2607" s="51">
        <f t="shared" si="1156"/>
        <v>0</v>
      </c>
      <c r="EP2607" s="75">
        <f t="shared" si="1157"/>
        <v>0</v>
      </c>
      <c r="EQ2607" s="51" t="e">
        <f t="shared" si="1158"/>
        <v>#DIV/0!</v>
      </c>
      <c r="ER2607" s="51">
        <f t="shared" si="1159"/>
        <v>100</v>
      </c>
      <c r="ES2607" s="51">
        <f t="shared" si="1160"/>
        <v>0</v>
      </c>
    </row>
    <row r="2608" spans="1:149" x14ac:dyDescent="0.45">
      <c r="A2608" s="51" t="s">
        <v>3907</v>
      </c>
      <c r="B2608" s="174" t="s">
        <v>908</v>
      </c>
      <c r="C2608" s="51" t="s">
        <v>3591</v>
      </c>
      <c r="D2608" s="51" t="s">
        <v>3955</v>
      </c>
      <c r="E2608" s="51" t="s">
        <v>1121</v>
      </c>
      <c r="F2608" s="51" t="s">
        <v>3912</v>
      </c>
      <c r="G2608" s="51" t="s">
        <v>3894</v>
      </c>
      <c r="H2608" s="51" t="s">
        <v>1100</v>
      </c>
      <c r="I2608" s="51">
        <v>5</v>
      </c>
      <c r="J2608" s="75">
        <v>2000</v>
      </c>
      <c r="L2608" s="75">
        <v>1400</v>
      </c>
      <c r="P2608" s="72" t="s">
        <v>1374</v>
      </c>
      <c r="AA2608" s="168">
        <v>1</v>
      </c>
      <c r="AC2608" s="169">
        <v>0</v>
      </c>
      <c r="AR2608" s="53">
        <v>4.6470000000000002</v>
      </c>
      <c r="AT2608" s="77"/>
      <c r="AU2608" s="276">
        <v>20000</v>
      </c>
      <c r="AV2608" s="276"/>
      <c r="AW2608" s="276">
        <v>92940</v>
      </c>
      <c r="AX2608" s="95"/>
      <c r="AY2608" s="276"/>
      <c r="AZ2608" s="95"/>
      <c r="BB2608" s="80" t="s">
        <v>3412</v>
      </c>
      <c r="BC2608" s="174" t="s">
        <v>1126</v>
      </c>
      <c r="BD2608" s="51">
        <v>67.450999999999993</v>
      </c>
      <c r="BH2608" s="51">
        <v>19.803999999999998</v>
      </c>
      <c r="BN2608" s="106">
        <v>0.03</v>
      </c>
      <c r="BX2608" s="51">
        <v>0.159</v>
      </c>
      <c r="BZ2608" s="51">
        <v>11.497999999999999</v>
      </c>
      <c r="CB2608" s="51">
        <v>0.17799999999999999</v>
      </c>
      <c r="DH2608" s="51">
        <v>100</v>
      </c>
      <c r="DJ2608" s="77">
        <f t="shared" si="1138"/>
        <v>0</v>
      </c>
      <c r="DL2608" s="51" t="s">
        <v>3340</v>
      </c>
      <c r="DO2608" s="356">
        <v>0.88</v>
      </c>
      <c r="DP2608" s="51">
        <v>0.03</v>
      </c>
      <c r="DU2608" s="52"/>
      <c r="DX2608" s="75">
        <f t="shared" si="1139"/>
        <v>67.450999999999993</v>
      </c>
      <c r="DY2608" s="51">
        <f t="shared" si="1140"/>
        <v>0</v>
      </c>
      <c r="DZ2608" s="75">
        <f t="shared" si="1141"/>
        <v>0</v>
      </c>
      <c r="EA2608" s="51" t="e">
        <f t="shared" si="1142"/>
        <v>#DIV/0!</v>
      </c>
      <c r="EB2608" s="75">
        <f t="shared" si="1143"/>
        <v>19.803999999999998</v>
      </c>
      <c r="EC2608" s="51">
        <f t="shared" si="1144"/>
        <v>0</v>
      </c>
      <c r="ED2608" s="75">
        <f t="shared" si="1145"/>
        <v>0.03</v>
      </c>
      <c r="EE2608" s="51">
        <f t="shared" si="1146"/>
        <v>0</v>
      </c>
      <c r="EF2608" s="75">
        <f t="shared" si="1147"/>
        <v>0</v>
      </c>
      <c r="EG2608" s="51" t="e">
        <f t="shared" si="1148"/>
        <v>#DIV/0!</v>
      </c>
      <c r="EH2608" s="75">
        <f t="shared" si="1149"/>
        <v>0</v>
      </c>
      <c r="EI2608" s="51" t="e">
        <f t="shared" si="1150"/>
        <v>#DIV/0!</v>
      </c>
      <c r="EJ2608" s="75">
        <f t="shared" si="1151"/>
        <v>0.159</v>
      </c>
      <c r="EK2608" s="51">
        <f t="shared" si="1152"/>
        <v>0</v>
      </c>
      <c r="EL2608" s="75">
        <f t="shared" si="1153"/>
        <v>11.497999999999999</v>
      </c>
      <c r="EM2608" s="51">
        <f t="shared" si="1154"/>
        <v>0</v>
      </c>
      <c r="EN2608" s="75">
        <f t="shared" si="1155"/>
        <v>0.17799999999999999</v>
      </c>
      <c r="EO2608" s="51">
        <f t="shared" si="1156"/>
        <v>0</v>
      </c>
      <c r="EP2608" s="75">
        <f t="shared" si="1157"/>
        <v>0</v>
      </c>
      <c r="EQ2608" s="51" t="e">
        <f t="shared" si="1158"/>
        <v>#DIV/0!</v>
      </c>
      <c r="ER2608" s="51">
        <f t="shared" si="1159"/>
        <v>100</v>
      </c>
      <c r="ES2608" s="51">
        <f t="shared" si="1160"/>
        <v>0</v>
      </c>
    </row>
    <row r="2609" spans="1:149" x14ac:dyDescent="0.45">
      <c r="A2609" s="51" t="s">
        <v>3907</v>
      </c>
      <c r="B2609" s="174" t="s">
        <v>908</v>
      </c>
      <c r="C2609" s="51" t="s">
        <v>3591</v>
      </c>
      <c r="D2609" s="51" t="s">
        <v>3955</v>
      </c>
      <c r="E2609" s="51" t="s">
        <v>1121</v>
      </c>
      <c r="F2609" s="51" t="s">
        <v>3913</v>
      </c>
      <c r="G2609" s="51" t="s">
        <v>3894</v>
      </c>
      <c r="H2609" s="51" t="s">
        <v>1100</v>
      </c>
      <c r="I2609" s="51">
        <v>2</v>
      </c>
      <c r="J2609" s="75">
        <v>2000</v>
      </c>
      <c r="L2609" s="75">
        <v>1400</v>
      </c>
      <c r="P2609" s="72" t="s">
        <v>1374</v>
      </c>
      <c r="AA2609" s="168">
        <v>1</v>
      </c>
      <c r="AC2609" s="169">
        <v>0</v>
      </c>
      <c r="AR2609" s="53">
        <v>4.6470000000000002</v>
      </c>
      <c r="AT2609" s="77"/>
      <c r="AU2609" s="276">
        <v>20000</v>
      </c>
      <c r="AV2609" s="276"/>
      <c r="AW2609" s="276">
        <v>92940</v>
      </c>
      <c r="AX2609" s="95"/>
      <c r="AY2609" s="276"/>
      <c r="AZ2609" s="95"/>
      <c r="BB2609" s="80" t="s">
        <v>3412</v>
      </c>
      <c r="BC2609" s="174" t="s">
        <v>1126</v>
      </c>
      <c r="BD2609" s="51">
        <v>67.341999999999999</v>
      </c>
      <c r="BH2609" s="51">
        <v>19.771999999999998</v>
      </c>
      <c r="BN2609" s="106">
        <v>0.03</v>
      </c>
      <c r="BX2609" s="51">
        <v>0.158</v>
      </c>
      <c r="BZ2609" s="51">
        <v>11.478999999999999</v>
      </c>
      <c r="CB2609" s="51">
        <v>0.17799999999999999</v>
      </c>
      <c r="DH2609" s="51">
        <v>100</v>
      </c>
      <c r="DJ2609" s="77">
        <f t="shared" si="1138"/>
        <v>0</v>
      </c>
      <c r="DL2609" s="51" t="s">
        <v>3340</v>
      </c>
      <c r="DO2609" s="356">
        <v>1.04</v>
      </c>
      <c r="DP2609" s="51">
        <v>0.02</v>
      </c>
      <c r="DU2609" s="52"/>
      <c r="DX2609" s="75">
        <f t="shared" si="1139"/>
        <v>67.341999999999999</v>
      </c>
      <c r="DY2609" s="51">
        <f t="shared" si="1140"/>
        <v>0</v>
      </c>
      <c r="DZ2609" s="75">
        <f t="shared" si="1141"/>
        <v>0</v>
      </c>
      <c r="EA2609" s="51" t="e">
        <f t="shared" si="1142"/>
        <v>#DIV/0!</v>
      </c>
      <c r="EB2609" s="75">
        <f t="shared" si="1143"/>
        <v>19.771999999999998</v>
      </c>
      <c r="EC2609" s="51">
        <f t="shared" si="1144"/>
        <v>0</v>
      </c>
      <c r="ED2609" s="75">
        <f t="shared" si="1145"/>
        <v>0.03</v>
      </c>
      <c r="EE2609" s="51">
        <f t="shared" si="1146"/>
        <v>0</v>
      </c>
      <c r="EF2609" s="75">
        <f t="shared" si="1147"/>
        <v>0</v>
      </c>
      <c r="EG2609" s="51" t="e">
        <f t="shared" si="1148"/>
        <v>#DIV/0!</v>
      </c>
      <c r="EH2609" s="75">
        <f t="shared" si="1149"/>
        <v>0</v>
      </c>
      <c r="EI2609" s="51" t="e">
        <f t="shared" si="1150"/>
        <v>#DIV/0!</v>
      </c>
      <c r="EJ2609" s="75">
        <f t="shared" si="1151"/>
        <v>0.158</v>
      </c>
      <c r="EK2609" s="51">
        <f t="shared" si="1152"/>
        <v>0</v>
      </c>
      <c r="EL2609" s="75">
        <f t="shared" si="1153"/>
        <v>11.478999999999999</v>
      </c>
      <c r="EM2609" s="51">
        <f t="shared" si="1154"/>
        <v>0</v>
      </c>
      <c r="EN2609" s="75">
        <f t="shared" si="1155"/>
        <v>0.17799999999999999</v>
      </c>
      <c r="EO2609" s="51">
        <f t="shared" si="1156"/>
        <v>0</v>
      </c>
      <c r="EP2609" s="75">
        <f t="shared" si="1157"/>
        <v>0</v>
      </c>
      <c r="EQ2609" s="51" t="e">
        <f t="shared" si="1158"/>
        <v>#DIV/0!</v>
      </c>
      <c r="ER2609" s="51">
        <f t="shared" si="1159"/>
        <v>100</v>
      </c>
      <c r="ES2609" s="51">
        <f t="shared" si="1160"/>
        <v>0</v>
      </c>
    </row>
    <row r="2610" spans="1:149" x14ac:dyDescent="0.45">
      <c r="A2610" s="51" t="s">
        <v>3907</v>
      </c>
      <c r="B2610" s="174" t="s">
        <v>908</v>
      </c>
      <c r="C2610" s="51" t="s">
        <v>3591</v>
      </c>
      <c r="D2610" s="51" t="s">
        <v>3955</v>
      </c>
      <c r="E2610" s="51" t="s">
        <v>1121</v>
      </c>
      <c r="F2610" s="51" t="s">
        <v>4595</v>
      </c>
      <c r="G2610" s="51" t="s">
        <v>3894</v>
      </c>
      <c r="H2610" s="51" t="s">
        <v>1100</v>
      </c>
      <c r="I2610" s="51">
        <v>2</v>
      </c>
      <c r="J2610" s="75">
        <v>2000</v>
      </c>
      <c r="L2610" s="75">
        <v>1400</v>
      </c>
      <c r="P2610" s="72" t="s">
        <v>1374</v>
      </c>
      <c r="AA2610" s="168">
        <v>1</v>
      </c>
      <c r="AC2610" s="169">
        <v>0</v>
      </c>
      <c r="AR2610" s="53">
        <v>4.6470000000000002</v>
      </c>
      <c r="AT2610" s="77"/>
      <c r="AU2610" s="276">
        <v>20000</v>
      </c>
      <c r="AV2610" s="276"/>
      <c r="AW2610" s="276">
        <v>92940</v>
      </c>
      <c r="AX2610" s="95"/>
      <c r="AY2610" s="276"/>
      <c r="AZ2610" s="95"/>
      <c r="BB2610" s="80" t="s">
        <v>3412</v>
      </c>
      <c r="BC2610" s="174" t="s">
        <v>1126</v>
      </c>
      <c r="BD2610" s="51">
        <v>66.947999999999993</v>
      </c>
      <c r="BH2610" s="51">
        <v>19.655999999999999</v>
      </c>
      <c r="BN2610" s="106">
        <v>0.03</v>
      </c>
      <c r="BX2610" s="51">
        <v>0.157</v>
      </c>
      <c r="BZ2610" s="51">
        <v>11.412000000000001</v>
      </c>
      <c r="CB2610" s="51">
        <v>0.17699999999999999</v>
      </c>
      <c r="DH2610" s="51">
        <v>100</v>
      </c>
      <c r="DJ2610" s="77">
        <f t="shared" si="1138"/>
        <v>0</v>
      </c>
      <c r="DL2610" s="51" t="s">
        <v>827</v>
      </c>
      <c r="DO2610" s="348">
        <v>1.62</v>
      </c>
      <c r="DU2610" s="52"/>
      <c r="DX2610" s="75">
        <f t="shared" si="1139"/>
        <v>66.947999999999993</v>
      </c>
      <c r="DY2610" s="51">
        <f t="shared" si="1140"/>
        <v>0</v>
      </c>
      <c r="DZ2610" s="75">
        <f t="shared" si="1141"/>
        <v>0</v>
      </c>
      <c r="EA2610" s="51" t="e">
        <f t="shared" si="1142"/>
        <v>#DIV/0!</v>
      </c>
      <c r="EB2610" s="75">
        <f t="shared" si="1143"/>
        <v>19.655999999999999</v>
      </c>
      <c r="EC2610" s="51">
        <f t="shared" si="1144"/>
        <v>0</v>
      </c>
      <c r="ED2610" s="75">
        <f t="shared" si="1145"/>
        <v>0.03</v>
      </c>
      <c r="EE2610" s="51">
        <f t="shared" si="1146"/>
        <v>0</v>
      </c>
      <c r="EF2610" s="75">
        <f t="shared" si="1147"/>
        <v>0</v>
      </c>
      <c r="EG2610" s="51" t="e">
        <f t="shared" si="1148"/>
        <v>#DIV/0!</v>
      </c>
      <c r="EH2610" s="75">
        <f t="shared" si="1149"/>
        <v>0</v>
      </c>
      <c r="EI2610" s="51" t="e">
        <f t="shared" si="1150"/>
        <v>#DIV/0!</v>
      </c>
      <c r="EJ2610" s="75">
        <f t="shared" si="1151"/>
        <v>0.157</v>
      </c>
      <c r="EK2610" s="51">
        <f t="shared" si="1152"/>
        <v>0</v>
      </c>
      <c r="EL2610" s="75">
        <f t="shared" si="1153"/>
        <v>11.412000000000001</v>
      </c>
      <c r="EM2610" s="51">
        <f t="shared" si="1154"/>
        <v>0</v>
      </c>
      <c r="EN2610" s="75">
        <f t="shared" si="1155"/>
        <v>0.17699999999999999</v>
      </c>
      <c r="EO2610" s="51">
        <f t="shared" si="1156"/>
        <v>0</v>
      </c>
      <c r="EP2610" s="75">
        <f t="shared" si="1157"/>
        <v>0</v>
      </c>
      <c r="EQ2610" s="51" t="e">
        <f t="shared" si="1158"/>
        <v>#DIV/0!</v>
      </c>
      <c r="ER2610" s="51">
        <f t="shared" si="1159"/>
        <v>100</v>
      </c>
      <c r="ES2610" s="51">
        <f t="shared" si="1160"/>
        <v>0</v>
      </c>
    </row>
    <row r="2611" spans="1:149" x14ac:dyDescent="0.45">
      <c r="A2611" s="51" t="s">
        <v>3907</v>
      </c>
      <c r="B2611" s="174" t="s">
        <v>908</v>
      </c>
      <c r="C2611" s="51" t="s">
        <v>3591</v>
      </c>
      <c r="D2611" s="51" t="s">
        <v>3955</v>
      </c>
      <c r="E2611" s="51" t="s">
        <v>1121</v>
      </c>
      <c r="F2611" s="51" t="s">
        <v>3914</v>
      </c>
      <c r="G2611" s="51" t="s">
        <v>3894</v>
      </c>
      <c r="H2611" s="51" t="s">
        <v>1100</v>
      </c>
      <c r="I2611" s="51">
        <v>2</v>
      </c>
      <c r="J2611" s="75">
        <v>2000</v>
      </c>
      <c r="L2611" s="75">
        <v>1400</v>
      </c>
      <c r="P2611" s="72" t="s">
        <v>1374</v>
      </c>
      <c r="AA2611" s="168">
        <v>1</v>
      </c>
      <c r="AC2611" s="169">
        <v>0</v>
      </c>
      <c r="AR2611" s="53">
        <v>4.6470000000000002</v>
      </c>
      <c r="AT2611" s="77"/>
      <c r="AU2611" s="276">
        <v>20000</v>
      </c>
      <c r="AV2611" s="276"/>
      <c r="AW2611" s="276">
        <v>92940</v>
      </c>
      <c r="AX2611" s="95"/>
      <c r="AY2611" s="276"/>
      <c r="AZ2611" s="95"/>
      <c r="BB2611" s="80" t="s">
        <v>3412</v>
      </c>
      <c r="BC2611" s="174" t="s">
        <v>1126</v>
      </c>
      <c r="BD2611" s="51">
        <v>66.539000000000001</v>
      </c>
      <c r="BH2611" s="51">
        <v>19.536000000000001</v>
      </c>
      <c r="BN2611" s="51">
        <v>2.9000000000000001E-2</v>
      </c>
      <c r="BX2611" s="51">
        <v>0.156</v>
      </c>
      <c r="BZ2611" s="51">
        <v>11.342000000000001</v>
      </c>
      <c r="CB2611" s="51">
        <v>0.17599999999999999</v>
      </c>
      <c r="DH2611" s="51">
        <v>100</v>
      </c>
      <c r="DJ2611" s="77">
        <f t="shared" si="1138"/>
        <v>0</v>
      </c>
      <c r="DL2611" s="51" t="s">
        <v>3948</v>
      </c>
      <c r="DO2611" s="348">
        <v>2.2200000000000002</v>
      </c>
      <c r="DP2611" s="51">
        <v>0.11</v>
      </c>
      <c r="DU2611" s="52"/>
      <c r="DX2611" s="75">
        <f t="shared" si="1139"/>
        <v>66.539000000000001</v>
      </c>
      <c r="DY2611" s="51">
        <f t="shared" si="1140"/>
        <v>0</v>
      </c>
      <c r="DZ2611" s="75">
        <f t="shared" si="1141"/>
        <v>0</v>
      </c>
      <c r="EA2611" s="51" t="e">
        <f t="shared" si="1142"/>
        <v>#DIV/0!</v>
      </c>
      <c r="EB2611" s="75">
        <f t="shared" si="1143"/>
        <v>19.536000000000001</v>
      </c>
      <c r="EC2611" s="51">
        <f t="shared" si="1144"/>
        <v>0</v>
      </c>
      <c r="ED2611" s="75">
        <f t="shared" si="1145"/>
        <v>2.9000000000000001E-2</v>
      </c>
      <c r="EE2611" s="51">
        <f t="shared" si="1146"/>
        <v>0</v>
      </c>
      <c r="EF2611" s="75">
        <f t="shared" si="1147"/>
        <v>0</v>
      </c>
      <c r="EG2611" s="51" t="e">
        <f t="shared" si="1148"/>
        <v>#DIV/0!</v>
      </c>
      <c r="EH2611" s="75">
        <f t="shared" si="1149"/>
        <v>0</v>
      </c>
      <c r="EI2611" s="51" t="e">
        <f t="shared" si="1150"/>
        <v>#DIV/0!</v>
      </c>
      <c r="EJ2611" s="75">
        <f t="shared" si="1151"/>
        <v>0.156</v>
      </c>
      <c r="EK2611" s="51">
        <f t="shared" si="1152"/>
        <v>0</v>
      </c>
      <c r="EL2611" s="75">
        <f t="shared" si="1153"/>
        <v>11.342000000000001</v>
      </c>
      <c r="EM2611" s="51">
        <f t="shared" si="1154"/>
        <v>0</v>
      </c>
      <c r="EN2611" s="75">
        <f t="shared" si="1155"/>
        <v>0.17599999999999999</v>
      </c>
      <c r="EO2611" s="51">
        <f t="shared" si="1156"/>
        <v>0</v>
      </c>
      <c r="EP2611" s="75">
        <f t="shared" si="1157"/>
        <v>0</v>
      </c>
      <c r="EQ2611" s="51" t="e">
        <f t="shared" si="1158"/>
        <v>#DIV/0!</v>
      </c>
      <c r="ER2611" s="51">
        <f t="shared" si="1159"/>
        <v>100</v>
      </c>
      <c r="ES2611" s="51">
        <f t="shared" si="1160"/>
        <v>0</v>
      </c>
    </row>
    <row r="2612" spans="1:149" x14ac:dyDescent="0.45">
      <c r="A2612" s="51" t="s">
        <v>3907</v>
      </c>
      <c r="B2612" s="174" t="s">
        <v>908</v>
      </c>
      <c r="C2612" s="51" t="s">
        <v>3591</v>
      </c>
      <c r="D2612" s="51" t="s">
        <v>3955</v>
      </c>
      <c r="E2612" s="51" t="s">
        <v>1121</v>
      </c>
      <c r="F2612" s="51" t="s">
        <v>3915</v>
      </c>
      <c r="G2612" s="51" t="s">
        <v>3894</v>
      </c>
      <c r="H2612" s="51" t="s">
        <v>1100</v>
      </c>
      <c r="I2612" s="51">
        <v>5.6</v>
      </c>
      <c r="J2612" s="75">
        <v>2000</v>
      </c>
      <c r="L2612" s="75">
        <v>1400</v>
      </c>
      <c r="P2612" s="72" t="s">
        <v>1374</v>
      </c>
      <c r="AA2612" s="168">
        <v>1</v>
      </c>
      <c r="AC2612" s="169">
        <v>0</v>
      </c>
      <c r="AR2612" s="53">
        <v>4.6470000000000002</v>
      </c>
      <c r="AT2612" s="77"/>
      <c r="AU2612" s="276">
        <v>20000</v>
      </c>
      <c r="AV2612" s="276"/>
      <c r="AW2612" s="276">
        <v>92940</v>
      </c>
      <c r="AX2612" s="95"/>
      <c r="AY2612" s="276"/>
      <c r="AZ2612" s="95"/>
      <c r="BB2612" s="80" t="s">
        <v>3412</v>
      </c>
      <c r="BC2612" s="174" t="s">
        <v>1126</v>
      </c>
      <c r="BD2612" s="51">
        <v>66.322000000000003</v>
      </c>
      <c r="BH2612" s="51">
        <v>19.472999999999999</v>
      </c>
      <c r="BN2612" s="51">
        <v>2.9000000000000001E-2</v>
      </c>
      <c r="BX2612" s="51">
        <v>0.156</v>
      </c>
      <c r="BZ2612" s="51">
        <v>11.305</v>
      </c>
      <c r="CB2612" s="51">
        <v>0.17499999999999999</v>
      </c>
      <c r="DH2612" s="51">
        <v>100</v>
      </c>
      <c r="DJ2612" s="77">
        <f t="shared" si="1138"/>
        <v>0</v>
      </c>
      <c r="DL2612" s="51" t="s">
        <v>3340</v>
      </c>
      <c r="DO2612" s="348">
        <v>2.54</v>
      </c>
      <c r="DP2612" s="51">
        <v>7.0000000000000007E-2</v>
      </c>
      <c r="DU2612" s="52"/>
      <c r="DX2612" s="75">
        <f t="shared" si="1139"/>
        <v>66.322000000000003</v>
      </c>
      <c r="DY2612" s="51">
        <f t="shared" si="1140"/>
        <v>0</v>
      </c>
      <c r="DZ2612" s="75">
        <f t="shared" si="1141"/>
        <v>0</v>
      </c>
      <c r="EA2612" s="51" t="e">
        <f t="shared" si="1142"/>
        <v>#DIV/0!</v>
      </c>
      <c r="EB2612" s="75">
        <f t="shared" si="1143"/>
        <v>19.472999999999999</v>
      </c>
      <c r="EC2612" s="51">
        <f t="shared" si="1144"/>
        <v>0</v>
      </c>
      <c r="ED2612" s="75">
        <f t="shared" si="1145"/>
        <v>2.9000000000000001E-2</v>
      </c>
      <c r="EE2612" s="51">
        <f t="shared" si="1146"/>
        <v>0</v>
      </c>
      <c r="EF2612" s="75">
        <f t="shared" si="1147"/>
        <v>0</v>
      </c>
      <c r="EG2612" s="51" t="e">
        <f t="shared" si="1148"/>
        <v>#DIV/0!</v>
      </c>
      <c r="EH2612" s="75">
        <f t="shared" si="1149"/>
        <v>0</v>
      </c>
      <c r="EI2612" s="51" t="e">
        <f t="shared" si="1150"/>
        <v>#DIV/0!</v>
      </c>
      <c r="EJ2612" s="75">
        <f t="shared" si="1151"/>
        <v>0.156</v>
      </c>
      <c r="EK2612" s="51">
        <f t="shared" si="1152"/>
        <v>0</v>
      </c>
      <c r="EL2612" s="75">
        <f t="shared" si="1153"/>
        <v>11.305</v>
      </c>
      <c r="EM2612" s="51">
        <f t="shared" si="1154"/>
        <v>0</v>
      </c>
      <c r="EN2612" s="75">
        <f t="shared" si="1155"/>
        <v>0.17499999999999999</v>
      </c>
      <c r="EO2612" s="51">
        <f t="shared" si="1156"/>
        <v>0</v>
      </c>
      <c r="EP2612" s="75">
        <f t="shared" si="1157"/>
        <v>0</v>
      </c>
      <c r="EQ2612" s="51" t="e">
        <f t="shared" si="1158"/>
        <v>#DIV/0!</v>
      </c>
      <c r="ER2612" s="51">
        <f t="shared" si="1159"/>
        <v>100</v>
      </c>
      <c r="ES2612" s="51">
        <f t="shared" si="1160"/>
        <v>0</v>
      </c>
    </row>
    <row r="2613" spans="1:149" x14ac:dyDescent="0.45">
      <c r="A2613" s="51" t="s">
        <v>3907</v>
      </c>
      <c r="B2613" s="174" t="s">
        <v>908</v>
      </c>
      <c r="C2613" s="51" t="s">
        <v>3591</v>
      </c>
      <c r="D2613" s="51" t="s">
        <v>3955</v>
      </c>
      <c r="E2613" s="51" t="s">
        <v>1121</v>
      </c>
      <c r="F2613" s="51" t="s">
        <v>4597</v>
      </c>
      <c r="G2613" s="51" t="s">
        <v>3894</v>
      </c>
      <c r="H2613" s="51" t="s">
        <v>1100</v>
      </c>
      <c r="I2613" s="51">
        <v>5.23</v>
      </c>
      <c r="J2613" s="75">
        <v>2000</v>
      </c>
      <c r="L2613" s="75">
        <v>1400</v>
      </c>
      <c r="P2613" s="72" t="s">
        <v>1374</v>
      </c>
      <c r="AA2613" s="168">
        <v>1</v>
      </c>
      <c r="AC2613" s="169">
        <v>0</v>
      </c>
      <c r="AR2613" s="53">
        <v>4.6470000000000002</v>
      </c>
      <c r="AT2613" s="77"/>
      <c r="AU2613" s="276">
        <v>20000</v>
      </c>
      <c r="AV2613" s="276"/>
      <c r="AW2613" s="276">
        <v>92940</v>
      </c>
      <c r="AX2613" s="95"/>
      <c r="AY2613" s="276"/>
      <c r="AZ2613" s="95"/>
      <c r="BB2613" s="80" t="s">
        <v>3412</v>
      </c>
      <c r="BC2613" s="174" t="s">
        <v>1126</v>
      </c>
      <c r="BD2613" s="51">
        <v>66.247</v>
      </c>
      <c r="BH2613" s="51">
        <v>19.451000000000001</v>
      </c>
      <c r="BN2613" s="51">
        <v>2.9000000000000001E-2</v>
      </c>
      <c r="BX2613" s="51">
        <v>0.156</v>
      </c>
      <c r="BZ2613" s="106">
        <v>11.292999999999999</v>
      </c>
      <c r="CB2613" s="51">
        <v>0.17499999999999999</v>
      </c>
      <c r="DH2613" s="51">
        <v>100</v>
      </c>
      <c r="DJ2613" s="77">
        <f t="shared" si="1138"/>
        <v>0</v>
      </c>
      <c r="DL2613" s="51" t="s">
        <v>827</v>
      </c>
      <c r="DO2613" s="348">
        <v>2.65</v>
      </c>
      <c r="DU2613" s="52"/>
      <c r="DX2613" s="75">
        <f t="shared" si="1139"/>
        <v>66.247</v>
      </c>
      <c r="DY2613" s="51">
        <f t="shared" si="1140"/>
        <v>0</v>
      </c>
      <c r="DZ2613" s="75">
        <f t="shared" si="1141"/>
        <v>0</v>
      </c>
      <c r="EA2613" s="51" t="e">
        <f t="shared" si="1142"/>
        <v>#DIV/0!</v>
      </c>
      <c r="EB2613" s="75">
        <f t="shared" si="1143"/>
        <v>19.451000000000001</v>
      </c>
      <c r="EC2613" s="51">
        <f t="shared" si="1144"/>
        <v>0</v>
      </c>
      <c r="ED2613" s="75">
        <f t="shared" si="1145"/>
        <v>2.9000000000000001E-2</v>
      </c>
      <c r="EE2613" s="51">
        <f t="shared" si="1146"/>
        <v>0</v>
      </c>
      <c r="EF2613" s="75">
        <f t="shared" si="1147"/>
        <v>0</v>
      </c>
      <c r="EG2613" s="51" t="e">
        <f t="shared" si="1148"/>
        <v>#DIV/0!</v>
      </c>
      <c r="EH2613" s="75">
        <f t="shared" si="1149"/>
        <v>0</v>
      </c>
      <c r="EI2613" s="51" t="e">
        <f t="shared" si="1150"/>
        <v>#DIV/0!</v>
      </c>
      <c r="EJ2613" s="75">
        <f t="shared" si="1151"/>
        <v>0.156</v>
      </c>
      <c r="EK2613" s="51">
        <f t="shared" si="1152"/>
        <v>0</v>
      </c>
      <c r="EL2613" s="75">
        <f t="shared" si="1153"/>
        <v>11.292999999999999</v>
      </c>
      <c r="EM2613" s="51">
        <f t="shared" si="1154"/>
        <v>0</v>
      </c>
      <c r="EN2613" s="75">
        <f t="shared" si="1155"/>
        <v>0.17499999999999999</v>
      </c>
      <c r="EO2613" s="51">
        <f t="shared" si="1156"/>
        <v>0</v>
      </c>
      <c r="EP2613" s="75">
        <f t="shared" si="1157"/>
        <v>0</v>
      </c>
      <c r="EQ2613" s="51" t="e">
        <f t="shared" si="1158"/>
        <v>#DIV/0!</v>
      </c>
      <c r="ER2613" s="51">
        <f t="shared" si="1159"/>
        <v>100</v>
      </c>
      <c r="ES2613" s="51">
        <f t="shared" si="1160"/>
        <v>0</v>
      </c>
    </row>
    <row r="2614" spans="1:149" x14ac:dyDescent="0.45">
      <c r="A2614" s="51" t="s">
        <v>3907</v>
      </c>
      <c r="B2614" s="174" t="s">
        <v>908</v>
      </c>
      <c r="C2614" s="51" t="s">
        <v>3591</v>
      </c>
      <c r="D2614" s="51" t="s">
        <v>3955</v>
      </c>
      <c r="E2614" s="51" t="s">
        <v>1121</v>
      </c>
      <c r="F2614" s="51" t="s">
        <v>4598</v>
      </c>
      <c r="G2614" s="51" t="s">
        <v>3894</v>
      </c>
      <c r="H2614" s="51" t="s">
        <v>1100</v>
      </c>
      <c r="I2614" s="51">
        <v>5.23</v>
      </c>
      <c r="J2614" s="75">
        <v>2000</v>
      </c>
      <c r="L2614" s="75">
        <v>1400</v>
      </c>
      <c r="P2614" s="72" t="s">
        <v>1374</v>
      </c>
      <c r="AA2614" s="168">
        <v>1</v>
      </c>
      <c r="AC2614" s="169">
        <v>0</v>
      </c>
      <c r="AR2614" s="53">
        <v>4.6470000000000002</v>
      </c>
      <c r="AT2614" s="77"/>
      <c r="AU2614" s="276">
        <v>20000</v>
      </c>
      <c r="AV2614" s="276"/>
      <c r="AW2614" s="276">
        <v>92940</v>
      </c>
      <c r="AX2614" s="95"/>
      <c r="AY2614" s="276"/>
      <c r="AZ2614" s="95"/>
      <c r="BB2614" s="80" t="s">
        <v>3412</v>
      </c>
      <c r="BC2614" s="174" t="s">
        <v>1126</v>
      </c>
      <c r="BD2614" s="51">
        <v>65.634</v>
      </c>
      <c r="BH2614" s="51">
        <v>19.271000000000001</v>
      </c>
      <c r="BN2614" s="51">
        <v>2.9000000000000001E-2</v>
      </c>
      <c r="BX2614" s="51">
        <v>0.154</v>
      </c>
      <c r="BZ2614" s="106">
        <v>11.188000000000001</v>
      </c>
      <c r="CB2614" s="51">
        <v>0.17399999999999999</v>
      </c>
      <c r="DH2614" s="51">
        <v>100</v>
      </c>
      <c r="DJ2614" s="77">
        <f t="shared" si="1138"/>
        <v>0</v>
      </c>
      <c r="DL2614" s="51" t="s">
        <v>827</v>
      </c>
      <c r="DO2614" s="348">
        <v>3.55</v>
      </c>
      <c r="DU2614" s="52"/>
      <c r="DX2614" s="75">
        <f t="shared" si="1139"/>
        <v>65.634</v>
      </c>
      <c r="DY2614" s="51">
        <f t="shared" si="1140"/>
        <v>0</v>
      </c>
      <c r="DZ2614" s="75">
        <f t="shared" si="1141"/>
        <v>0</v>
      </c>
      <c r="EA2614" s="51" t="e">
        <f t="shared" si="1142"/>
        <v>#DIV/0!</v>
      </c>
      <c r="EB2614" s="75">
        <f t="shared" si="1143"/>
        <v>19.271000000000001</v>
      </c>
      <c r="EC2614" s="51">
        <f t="shared" si="1144"/>
        <v>0</v>
      </c>
      <c r="ED2614" s="75">
        <f t="shared" si="1145"/>
        <v>2.9000000000000001E-2</v>
      </c>
      <c r="EE2614" s="51">
        <f t="shared" si="1146"/>
        <v>0</v>
      </c>
      <c r="EF2614" s="75">
        <f t="shared" si="1147"/>
        <v>0</v>
      </c>
      <c r="EG2614" s="51" t="e">
        <f t="shared" si="1148"/>
        <v>#DIV/0!</v>
      </c>
      <c r="EH2614" s="75">
        <f t="shared" si="1149"/>
        <v>0</v>
      </c>
      <c r="EI2614" s="51" t="e">
        <f t="shared" si="1150"/>
        <v>#DIV/0!</v>
      </c>
      <c r="EJ2614" s="75">
        <f t="shared" si="1151"/>
        <v>0.154</v>
      </c>
      <c r="EK2614" s="51">
        <f t="shared" si="1152"/>
        <v>0</v>
      </c>
      <c r="EL2614" s="75">
        <f t="shared" si="1153"/>
        <v>11.188000000000001</v>
      </c>
      <c r="EM2614" s="51">
        <f t="shared" si="1154"/>
        <v>0</v>
      </c>
      <c r="EN2614" s="75">
        <f t="shared" si="1155"/>
        <v>0.17399999999999999</v>
      </c>
      <c r="EO2614" s="51">
        <f t="shared" si="1156"/>
        <v>0</v>
      </c>
      <c r="EP2614" s="75">
        <f t="shared" si="1157"/>
        <v>0</v>
      </c>
      <c r="EQ2614" s="51" t="e">
        <f t="shared" si="1158"/>
        <v>#DIV/0!</v>
      </c>
      <c r="ER2614" s="51">
        <f t="shared" si="1159"/>
        <v>100</v>
      </c>
      <c r="ES2614" s="51">
        <f t="shared" si="1160"/>
        <v>0</v>
      </c>
    </row>
    <row r="2615" spans="1:149" x14ac:dyDescent="0.45">
      <c r="A2615" s="51" t="s">
        <v>3907</v>
      </c>
      <c r="B2615" s="174" t="s">
        <v>908</v>
      </c>
      <c r="C2615" s="51" t="s">
        <v>3591</v>
      </c>
      <c r="D2615" s="51" t="s">
        <v>3955</v>
      </c>
      <c r="E2615" s="51" t="s">
        <v>1121</v>
      </c>
      <c r="F2615" s="51" t="s">
        <v>4599</v>
      </c>
      <c r="G2615" s="51" t="s">
        <v>3894</v>
      </c>
      <c r="H2615" s="51" t="s">
        <v>1100</v>
      </c>
      <c r="I2615" s="51">
        <v>5.5</v>
      </c>
      <c r="J2615" s="75">
        <v>2000</v>
      </c>
      <c r="L2615" s="75">
        <v>1400</v>
      </c>
      <c r="P2615" s="72" t="s">
        <v>1374</v>
      </c>
      <c r="AA2615" s="168">
        <v>1</v>
      </c>
      <c r="AC2615" s="169">
        <v>0</v>
      </c>
      <c r="AR2615" s="53">
        <v>4.6470000000000002</v>
      </c>
      <c r="AT2615" s="77"/>
      <c r="AU2615" s="276">
        <v>20000</v>
      </c>
      <c r="AV2615" s="276"/>
      <c r="AW2615" s="276">
        <v>92940</v>
      </c>
      <c r="AX2615" s="95"/>
      <c r="AY2615" s="276"/>
      <c r="AZ2615" s="95"/>
      <c r="BB2615" s="80" t="s">
        <v>3412</v>
      </c>
      <c r="BC2615" s="174" t="s">
        <v>1126</v>
      </c>
      <c r="BD2615" s="51">
        <v>64.885999999999996</v>
      </c>
      <c r="BH2615" s="51">
        <v>19.050999999999998</v>
      </c>
      <c r="BN2615" s="51">
        <v>2.9000000000000001E-2</v>
      </c>
      <c r="BX2615" s="51">
        <v>0.153</v>
      </c>
      <c r="BZ2615" s="106">
        <v>11.061</v>
      </c>
      <c r="CB2615" s="51">
        <v>0.17199999999999999</v>
      </c>
      <c r="DH2615" s="51">
        <v>100</v>
      </c>
      <c r="DJ2615" s="77">
        <f t="shared" si="1138"/>
        <v>0</v>
      </c>
      <c r="DL2615" s="51" t="s">
        <v>827</v>
      </c>
      <c r="DO2615" s="348">
        <v>4.6500000000000004</v>
      </c>
      <c r="DU2615" s="52"/>
      <c r="DX2615" s="75">
        <f t="shared" si="1139"/>
        <v>64.885999999999996</v>
      </c>
      <c r="DY2615" s="51">
        <f t="shared" si="1140"/>
        <v>0</v>
      </c>
      <c r="DZ2615" s="75">
        <f t="shared" si="1141"/>
        <v>0</v>
      </c>
      <c r="EA2615" s="51" t="e">
        <f t="shared" si="1142"/>
        <v>#DIV/0!</v>
      </c>
      <c r="EB2615" s="75">
        <f t="shared" si="1143"/>
        <v>19.050999999999998</v>
      </c>
      <c r="EC2615" s="51">
        <f t="shared" si="1144"/>
        <v>0</v>
      </c>
      <c r="ED2615" s="75">
        <f t="shared" si="1145"/>
        <v>2.9000000000000001E-2</v>
      </c>
      <c r="EE2615" s="51">
        <f t="shared" si="1146"/>
        <v>0</v>
      </c>
      <c r="EF2615" s="75">
        <f t="shared" si="1147"/>
        <v>0</v>
      </c>
      <c r="EG2615" s="51" t="e">
        <f t="shared" si="1148"/>
        <v>#DIV/0!</v>
      </c>
      <c r="EH2615" s="75">
        <f t="shared" si="1149"/>
        <v>0</v>
      </c>
      <c r="EI2615" s="51" t="e">
        <f t="shared" si="1150"/>
        <v>#DIV/0!</v>
      </c>
      <c r="EJ2615" s="75">
        <f t="shared" si="1151"/>
        <v>0.153</v>
      </c>
      <c r="EK2615" s="51">
        <f t="shared" si="1152"/>
        <v>0</v>
      </c>
      <c r="EL2615" s="75">
        <f t="shared" si="1153"/>
        <v>11.061</v>
      </c>
      <c r="EM2615" s="51">
        <f t="shared" si="1154"/>
        <v>0</v>
      </c>
      <c r="EN2615" s="75">
        <f t="shared" si="1155"/>
        <v>0.17199999999999999</v>
      </c>
      <c r="EO2615" s="51">
        <f t="shared" si="1156"/>
        <v>0</v>
      </c>
      <c r="EP2615" s="75">
        <f t="shared" si="1157"/>
        <v>0</v>
      </c>
      <c r="EQ2615" s="51" t="e">
        <f t="shared" si="1158"/>
        <v>#DIV/0!</v>
      </c>
      <c r="ER2615" s="51">
        <f t="shared" si="1159"/>
        <v>100</v>
      </c>
      <c r="ES2615" s="51">
        <f t="shared" si="1160"/>
        <v>0</v>
      </c>
    </row>
    <row r="2616" spans="1:149" x14ac:dyDescent="0.45">
      <c r="A2616" s="51" t="s">
        <v>3907</v>
      </c>
      <c r="B2616" s="174" t="s">
        <v>908</v>
      </c>
      <c r="C2616" s="51" t="s">
        <v>3591</v>
      </c>
      <c r="D2616" s="51" t="s">
        <v>3955</v>
      </c>
      <c r="E2616" s="51" t="s">
        <v>1121</v>
      </c>
      <c r="F2616" s="51" t="s">
        <v>3916</v>
      </c>
      <c r="G2616" s="51" t="s">
        <v>3894</v>
      </c>
      <c r="H2616" s="51" t="s">
        <v>1100</v>
      </c>
      <c r="I2616" s="51">
        <v>5.6</v>
      </c>
      <c r="J2616" s="75">
        <v>2000</v>
      </c>
      <c r="L2616" s="75">
        <v>1400</v>
      </c>
      <c r="P2616" s="72" t="s">
        <v>1374</v>
      </c>
      <c r="AA2616" s="168">
        <v>1</v>
      </c>
      <c r="AC2616" s="169">
        <v>0</v>
      </c>
      <c r="AR2616" s="53">
        <v>4.6470000000000002</v>
      </c>
      <c r="AT2616" s="77"/>
      <c r="AU2616" s="276">
        <v>20000</v>
      </c>
      <c r="AV2616" s="276"/>
      <c r="AW2616" s="276">
        <v>92940</v>
      </c>
      <c r="AX2616" s="95"/>
      <c r="AY2616" s="276"/>
      <c r="AZ2616" s="95"/>
      <c r="BB2616" s="80" t="s">
        <v>3412</v>
      </c>
      <c r="BC2616" s="174" t="s">
        <v>1126</v>
      </c>
      <c r="BD2616" s="51">
        <v>64.694999999999993</v>
      </c>
      <c r="BH2616" s="51">
        <v>18.995000000000001</v>
      </c>
      <c r="BN2616" s="51">
        <v>2.9000000000000001E-2</v>
      </c>
      <c r="BX2616" s="51">
        <v>0.152</v>
      </c>
      <c r="BZ2616" s="106">
        <v>11.028</v>
      </c>
      <c r="CB2616" s="51">
        <v>0.17100000000000001</v>
      </c>
      <c r="DH2616" s="51">
        <v>100</v>
      </c>
      <c r="DJ2616" s="77">
        <f t="shared" si="1138"/>
        <v>0</v>
      </c>
      <c r="DL2616" s="51" t="s">
        <v>3340</v>
      </c>
      <c r="DO2616" s="348">
        <v>4.93</v>
      </c>
      <c r="DP2616" s="51">
        <v>0.2</v>
      </c>
      <c r="DU2616" s="52"/>
      <c r="DX2616" s="75">
        <f t="shared" si="1139"/>
        <v>64.694999999999993</v>
      </c>
      <c r="DY2616" s="51">
        <f t="shared" si="1140"/>
        <v>0</v>
      </c>
      <c r="DZ2616" s="75">
        <f t="shared" si="1141"/>
        <v>0</v>
      </c>
      <c r="EA2616" s="51" t="e">
        <f t="shared" si="1142"/>
        <v>#DIV/0!</v>
      </c>
      <c r="EB2616" s="75">
        <f t="shared" si="1143"/>
        <v>18.995000000000001</v>
      </c>
      <c r="EC2616" s="51">
        <f t="shared" si="1144"/>
        <v>0</v>
      </c>
      <c r="ED2616" s="75">
        <f t="shared" si="1145"/>
        <v>2.9000000000000001E-2</v>
      </c>
      <c r="EE2616" s="51">
        <f t="shared" si="1146"/>
        <v>0</v>
      </c>
      <c r="EF2616" s="75">
        <f t="shared" si="1147"/>
        <v>0</v>
      </c>
      <c r="EG2616" s="51" t="e">
        <f t="shared" si="1148"/>
        <v>#DIV/0!</v>
      </c>
      <c r="EH2616" s="75">
        <f t="shared" si="1149"/>
        <v>0</v>
      </c>
      <c r="EI2616" s="51" t="e">
        <f t="shared" si="1150"/>
        <v>#DIV/0!</v>
      </c>
      <c r="EJ2616" s="75">
        <f t="shared" si="1151"/>
        <v>0.152</v>
      </c>
      <c r="EK2616" s="51">
        <f t="shared" si="1152"/>
        <v>0</v>
      </c>
      <c r="EL2616" s="75">
        <f t="shared" si="1153"/>
        <v>11.028</v>
      </c>
      <c r="EM2616" s="51">
        <f t="shared" si="1154"/>
        <v>0</v>
      </c>
      <c r="EN2616" s="75">
        <f t="shared" si="1155"/>
        <v>0.17100000000000001</v>
      </c>
      <c r="EO2616" s="51">
        <f t="shared" si="1156"/>
        <v>0</v>
      </c>
      <c r="EP2616" s="75">
        <f t="shared" si="1157"/>
        <v>0</v>
      </c>
      <c r="EQ2616" s="51" t="e">
        <f t="shared" si="1158"/>
        <v>#DIV/0!</v>
      </c>
      <c r="ER2616" s="51">
        <f t="shared" si="1159"/>
        <v>100</v>
      </c>
      <c r="ES2616" s="51">
        <f t="shared" si="1160"/>
        <v>0</v>
      </c>
    </row>
    <row r="2617" spans="1:149" s="77" customFormat="1" x14ac:dyDescent="0.45">
      <c r="A2617" s="77" t="s">
        <v>3907</v>
      </c>
      <c r="B2617" s="174" t="s">
        <v>908</v>
      </c>
      <c r="C2617" s="77" t="s">
        <v>3591</v>
      </c>
      <c r="D2617" s="77" t="s">
        <v>3954</v>
      </c>
      <c r="E2617" s="77" t="s">
        <v>1121</v>
      </c>
      <c r="F2617" s="77" t="s">
        <v>4600</v>
      </c>
      <c r="G2617" s="77" t="s">
        <v>3894</v>
      </c>
      <c r="H2617" s="77" t="s">
        <v>1100</v>
      </c>
      <c r="I2617" s="77">
        <v>4.58</v>
      </c>
      <c r="J2617" s="304">
        <v>2000</v>
      </c>
      <c r="L2617" s="304">
        <v>1400</v>
      </c>
      <c r="P2617" s="72" t="s">
        <v>1374</v>
      </c>
      <c r="Q2617" s="125"/>
      <c r="R2617" s="125"/>
      <c r="S2617" s="116"/>
      <c r="AA2617" s="168">
        <v>1</v>
      </c>
      <c r="AB2617" s="168"/>
      <c r="AC2617" s="168">
        <v>0</v>
      </c>
      <c r="AE2617" s="327"/>
      <c r="AG2617" s="168"/>
      <c r="AQ2617" s="178"/>
      <c r="AR2617" s="53">
        <v>4.6470000000000002</v>
      </c>
      <c r="AS2617" s="66"/>
      <c r="AU2617" s="276">
        <v>20000</v>
      </c>
      <c r="AV2617" s="276"/>
      <c r="AW2617" s="276">
        <v>92940</v>
      </c>
      <c r="AX2617" s="95"/>
      <c r="AY2617" s="276"/>
      <c r="AZ2617" s="95"/>
      <c r="BA2617" s="178"/>
      <c r="BB2617" s="98" t="s">
        <v>3412</v>
      </c>
      <c r="BC2617" s="178" t="s">
        <v>1126</v>
      </c>
      <c r="BD2617" s="202">
        <v>66.659000000000006</v>
      </c>
      <c r="BH2617" s="77">
        <v>18.215</v>
      </c>
      <c r="BZ2617" s="202">
        <v>10.095000000000001</v>
      </c>
      <c r="DH2617" s="77">
        <v>100</v>
      </c>
      <c r="DJ2617" s="77">
        <f t="shared" si="1138"/>
        <v>0</v>
      </c>
      <c r="DL2617" s="77" t="s">
        <v>827</v>
      </c>
      <c r="DO2617" s="348">
        <v>5.03</v>
      </c>
      <c r="DQ2617" s="348"/>
      <c r="DS2617" s="246"/>
      <c r="DU2617" s="96"/>
      <c r="DW2617" s="178"/>
      <c r="DX2617" s="304">
        <f t="shared" si="1139"/>
        <v>66.659000000000006</v>
      </c>
      <c r="DY2617" s="77">
        <f t="shared" si="1140"/>
        <v>0</v>
      </c>
      <c r="DZ2617" s="304">
        <f t="shared" si="1141"/>
        <v>0</v>
      </c>
      <c r="EA2617" s="77" t="e">
        <f t="shared" si="1142"/>
        <v>#DIV/0!</v>
      </c>
      <c r="EB2617" s="304">
        <f t="shared" si="1143"/>
        <v>18.215</v>
      </c>
      <c r="EC2617" s="77">
        <f t="shared" si="1144"/>
        <v>0</v>
      </c>
      <c r="ED2617" s="304">
        <f t="shared" si="1145"/>
        <v>0</v>
      </c>
      <c r="EE2617" s="77" t="e">
        <f t="shared" si="1146"/>
        <v>#DIV/0!</v>
      </c>
      <c r="EF2617" s="304">
        <f t="shared" si="1147"/>
        <v>0</v>
      </c>
      <c r="EG2617" s="77" t="e">
        <f t="shared" si="1148"/>
        <v>#DIV/0!</v>
      </c>
      <c r="EH2617" s="304">
        <f t="shared" si="1149"/>
        <v>0</v>
      </c>
      <c r="EI2617" s="77" t="e">
        <f t="shared" si="1150"/>
        <v>#DIV/0!</v>
      </c>
      <c r="EJ2617" s="304">
        <f t="shared" si="1151"/>
        <v>0</v>
      </c>
      <c r="EK2617" s="77" t="e">
        <f t="shared" si="1152"/>
        <v>#DIV/0!</v>
      </c>
      <c r="EL2617" s="304">
        <f t="shared" si="1153"/>
        <v>10.095000000000001</v>
      </c>
      <c r="EM2617" s="77">
        <f t="shared" si="1154"/>
        <v>0</v>
      </c>
      <c r="EN2617" s="304">
        <f t="shared" si="1155"/>
        <v>0</v>
      </c>
      <c r="EO2617" s="77" t="e">
        <f t="shared" si="1156"/>
        <v>#DIV/0!</v>
      </c>
      <c r="EP2617" s="304">
        <f t="shared" si="1157"/>
        <v>0</v>
      </c>
      <c r="EQ2617" s="77" t="e">
        <f t="shared" si="1158"/>
        <v>#DIV/0!</v>
      </c>
      <c r="ER2617" s="77">
        <f t="shared" si="1159"/>
        <v>100</v>
      </c>
      <c r="ES2617" s="77">
        <f t="shared" si="1160"/>
        <v>0</v>
      </c>
    </row>
    <row r="2618" spans="1:149" x14ac:dyDescent="0.45">
      <c r="A2618" s="51" t="s">
        <v>3907</v>
      </c>
      <c r="B2618" s="174" t="s">
        <v>908</v>
      </c>
      <c r="C2618" s="51" t="s">
        <v>3591</v>
      </c>
      <c r="D2618" s="51" t="s">
        <v>3955</v>
      </c>
      <c r="E2618" s="51" t="s">
        <v>1121</v>
      </c>
      <c r="F2618" s="51" t="s">
        <v>3917</v>
      </c>
      <c r="G2618" s="51" t="s">
        <v>3894</v>
      </c>
      <c r="H2618" s="51" t="s">
        <v>1100</v>
      </c>
      <c r="I2618" s="51">
        <v>6.08</v>
      </c>
      <c r="J2618" s="75">
        <v>2000</v>
      </c>
      <c r="L2618" s="75">
        <v>1400</v>
      </c>
      <c r="P2618" s="72" t="s">
        <v>1374</v>
      </c>
      <c r="AA2618" s="168">
        <v>1</v>
      </c>
      <c r="AC2618" s="169">
        <v>0</v>
      </c>
      <c r="AR2618" s="53">
        <v>4.6470000000000002</v>
      </c>
      <c r="AT2618" s="77"/>
      <c r="AU2618" s="276">
        <v>20000</v>
      </c>
      <c r="AV2618" s="276"/>
      <c r="AW2618" s="276">
        <v>92940</v>
      </c>
      <c r="AX2618" s="95"/>
      <c r="AY2618" s="276"/>
      <c r="AZ2618" s="95"/>
      <c r="BB2618" s="80" t="s">
        <v>3412</v>
      </c>
      <c r="BC2618" s="174" t="s">
        <v>1126</v>
      </c>
      <c r="BD2618" s="106">
        <v>64.688000000000002</v>
      </c>
      <c r="BH2618" s="51">
        <v>18.992999999999999</v>
      </c>
      <c r="BN2618" s="51">
        <v>2.9000000000000001E-2</v>
      </c>
      <c r="BX2618" s="51">
        <v>0.152</v>
      </c>
      <c r="BZ2618" s="106">
        <v>11.026999999999999</v>
      </c>
      <c r="CB2618" s="51">
        <v>0.17100000000000001</v>
      </c>
      <c r="DH2618" s="51">
        <v>100</v>
      </c>
      <c r="DJ2618" s="77">
        <f t="shared" si="1138"/>
        <v>0</v>
      </c>
      <c r="DL2618" s="51" t="s">
        <v>3340</v>
      </c>
      <c r="DO2618" s="348">
        <v>4.9400000000000004</v>
      </c>
      <c r="DP2618" s="51">
        <v>0.14000000000000001</v>
      </c>
      <c r="DU2618" s="52"/>
      <c r="DX2618" s="75">
        <f t="shared" si="1139"/>
        <v>64.688000000000002</v>
      </c>
      <c r="DY2618" s="51">
        <f t="shared" si="1140"/>
        <v>0</v>
      </c>
      <c r="DZ2618" s="75">
        <f t="shared" si="1141"/>
        <v>0</v>
      </c>
      <c r="EA2618" s="51" t="e">
        <f t="shared" si="1142"/>
        <v>#DIV/0!</v>
      </c>
      <c r="EB2618" s="75">
        <f t="shared" si="1143"/>
        <v>18.992999999999999</v>
      </c>
      <c r="EC2618" s="51">
        <f t="shared" si="1144"/>
        <v>0</v>
      </c>
      <c r="ED2618" s="75">
        <f t="shared" si="1145"/>
        <v>2.9000000000000001E-2</v>
      </c>
      <c r="EE2618" s="51">
        <f t="shared" si="1146"/>
        <v>0</v>
      </c>
      <c r="EF2618" s="75">
        <f t="shared" si="1147"/>
        <v>0</v>
      </c>
      <c r="EG2618" s="51" t="e">
        <f t="shared" si="1148"/>
        <v>#DIV/0!</v>
      </c>
      <c r="EH2618" s="75">
        <f t="shared" si="1149"/>
        <v>0</v>
      </c>
      <c r="EI2618" s="51" t="e">
        <f t="shared" si="1150"/>
        <v>#DIV/0!</v>
      </c>
      <c r="EJ2618" s="75">
        <f t="shared" si="1151"/>
        <v>0.152</v>
      </c>
      <c r="EK2618" s="51">
        <f t="shared" si="1152"/>
        <v>0</v>
      </c>
      <c r="EL2618" s="75">
        <f t="shared" si="1153"/>
        <v>11.026999999999999</v>
      </c>
      <c r="EM2618" s="51">
        <f t="shared" si="1154"/>
        <v>0</v>
      </c>
      <c r="EN2618" s="75">
        <f t="shared" si="1155"/>
        <v>0.17100000000000001</v>
      </c>
      <c r="EO2618" s="51">
        <f t="shared" si="1156"/>
        <v>0</v>
      </c>
      <c r="EP2618" s="75">
        <f t="shared" si="1157"/>
        <v>0</v>
      </c>
      <c r="EQ2618" s="51" t="e">
        <f t="shared" si="1158"/>
        <v>#DIV/0!</v>
      </c>
      <c r="ER2618" s="51">
        <f t="shared" si="1159"/>
        <v>100</v>
      </c>
      <c r="ES2618" s="51">
        <f t="shared" si="1160"/>
        <v>0</v>
      </c>
    </row>
    <row r="2619" spans="1:149" x14ac:dyDescent="0.45">
      <c r="A2619" s="51" t="s">
        <v>3907</v>
      </c>
      <c r="B2619" s="174" t="s">
        <v>908</v>
      </c>
      <c r="C2619" s="51" t="s">
        <v>3591</v>
      </c>
      <c r="D2619" s="51" t="s">
        <v>3955</v>
      </c>
      <c r="E2619" s="51" t="s">
        <v>1121</v>
      </c>
      <c r="F2619" s="51" t="s">
        <v>3918</v>
      </c>
      <c r="G2619" s="51" t="s">
        <v>3894</v>
      </c>
      <c r="H2619" s="51" t="s">
        <v>1100</v>
      </c>
      <c r="I2619" s="51">
        <v>6.5</v>
      </c>
      <c r="J2619" s="75">
        <v>2000</v>
      </c>
      <c r="L2619" s="75">
        <v>1400</v>
      </c>
      <c r="P2619" s="72" t="s">
        <v>1374</v>
      </c>
      <c r="AA2619" s="168">
        <v>1</v>
      </c>
      <c r="AC2619" s="169">
        <v>0</v>
      </c>
      <c r="AR2619" s="53">
        <v>4.6470000000000002</v>
      </c>
      <c r="AT2619" s="77"/>
      <c r="AU2619" s="276">
        <v>20000</v>
      </c>
      <c r="AV2619" s="276"/>
      <c r="AW2619" s="276">
        <v>92940</v>
      </c>
      <c r="AX2619" s="95"/>
      <c r="AY2619" s="276"/>
      <c r="AZ2619" s="95"/>
      <c r="BB2619" s="80" t="s">
        <v>3412</v>
      </c>
      <c r="BC2619" s="174" t="s">
        <v>1126</v>
      </c>
      <c r="BD2619" s="106">
        <v>63.354999999999997</v>
      </c>
      <c r="BH2619" s="51">
        <v>18.600999999999999</v>
      </c>
      <c r="BN2619" s="51">
        <v>2.8000000000000001E-2</v>
      </c>
      <c r="BX2619" s="51">
        <v>0.14899999999999999</v>
      </c>
      <c r="BZ2619" s="106">
        <v>10.8</v>
      </c>
      <c r="CB2619" s="51">
        <v>0.16800000000000001</v>
      </c>
      <c r="DH2619" s="51">
        <v>100</v>
      </c>
      <c r="DJ2619" s="77">
        <f t="shared" si="1138"/>
        <v>0</v>
      </c>
      <c r="DL2619" s="51" t="s">
        <v>3340</v>
      </c>
      <c r="DO2619" s="356">
        <v>6.9</v>
      </c>
      <c r="DP2619" s="51">
        <v>0.14000000000000001</v>
      </c>
      <c r="DU2619" s="52"/>
      <c r="DX2619" s="75">
        <f t="shared" si="1139"/>
        <v>63.354999999999997</v>
      </c>
      <c r="DY2619" s="51">
        <f t="shared" si="1140"/>
        <v>0</v>
      </c>
      <c r="DZ2619" s="75">
        <f t="shared" si="1141"/>
        <v>0</v>
      </c>
      <c r="EA2619" s="51" t="e">
        <f t="shared" si="1142"/>
        <v>#DIV/0!</v>
      </c>
      <c r="EB2619" s="75">
        <f t="shared" si="1143"/>
        <v>18.600999999999999</v>
      </c>
      <c r="EC2619" s="51">
        <f t="shared" si="1144"/>
        <v>0</v>
      </c>
      <c r="ED2619" s="75">
        <f t="shared" si="1145"/>
        <v>2.8000000000000004E-2</v>
      </c>
      <c r="EE2619" s="51">
        <f t="shared" si="1146"/>
        <v>0</v>
      </c>
      <c r="EF2619" s="75">
        <f t="shared" si="1147"/>
        <v>0</v>
      </c>
      <c r="EG2619" s="51" t="e">
        <f t="shared" si="1148"/>
        <v>#DIV/0!</v>
      </c>
      <c r="EH2619" s="75">
        <f t="shared" si="1149"/>
        <v>0</v>
      </c>
      <c r="EI2619" s="51" t="e">
        <f t="shared" si="1150"/>
        <v>#DIV/0!</v>
      </c>
      <c r="EJ2619" s="75">
        <f t="shared" si="1151"/>
        <v>0.14899999999999999</v>
      </c>
      <c r="EK2619" s="51">
        <f t="shared" si="1152"/>
        <v>0</v>
      </c>
      <c r="EL2619" s="75">
        <f t="shared" si="1153"/>
        <v>10.8</v>
      </c>
      <c r="EM2619" s="51">
        <f t="shared" si="1154"/>
        <v>0</v>
      </c>
      <c r="EN2619" s="75">
        <f t="shared" si="1155"/>
        <v>0.16800000000000001</v>
      </c>
      <c r="EO2619" s="51">
        <f t="shared" si="1156"/>
        <v>0</v>
      </c>
      <c r="EP2619" s="75">
        <f t="shared" si="1157"/>
        <v>0</v>
      </c>
      <c r="EQ2619" s="51" t="e">
        <f t="shared" si="1158"/>
        <v>#DIV/0!</v>
      </c>
      <c r="ER2619" s="51">
        <f t="shared" si="1159"/>
        <v>100</v>
      </c>
      <c r="ES2619" s="51">
        <f t="shared" si="1160"/>
        <v>0</v>
      </c>
    </row>
    <row r="2620" spans="1:149" x14ac:dyDescent="0.45">
      <c r="A2620" s="51" t="s">
        <v>3907</v>
      </c>
      <c r="B2620" s="174" t="s">
        <v>908</v>
      </c>
      <c r="C2620" s="51" t="s">
        <v>3591</v>
      </c>
      <c r="D2620" s="51" t="s">
        <v>3955</v>
      </c>
      <c r="E2620" s="51" t="s">
        <v>1121</v>
      </c>
      <c r="F2620" s="51" t="s">
        <v>4601</v>
      </c>
      <c r="G2620" s="51" t="s">
        <v>3894</v>
      </c>
      <c r="H2620" s="51" t="s">
        <v>1100</v>
      </c>
      <c r="I2620" s="51">
        <v>5</v>
      </c>
      <c r="J2620" s="75">
        <v>2000</v>
      </c>
      <c r="L2620" s="75">
        <v>1400</v>
      </c>
      <c r="P2620" s="72" t="s">
        <v>1374</v>
      </c>
      <c r="AA2620" s="168">
        <v>1</v>
      </c>
      <c r="AC2620" s="169">
        <v>0</v>
      </c>
      <c r="AR2620" s="53">
        <v>4.6470000000000002</v>
      </c>
      <c r="AT2620" s="77"/>
      <c r="AU2620" s="276">
        <v>20000</v>
      </c>
      <c r="AV2620" s="276"/>
      <c r="AW2620" s="276">
        <v>92940</v>
      </c>
      <c r="AX2620" s="95"/>
      <c r="AY2620" s="276"/>
      <c r="AZ2620" s="95"/>
      <c r="BB2620" s="80" t="s">
        <v>3412</v>
      </c>
      <c r="BC2620" s="174" t="s">
        <v>1126</v>
      </c>
      <c r="BD2620" s="106">
        <v>63.055</v>
      </c>
      <c r="BH2620" s="51">
        <v>18.513000000000002</v>
      </c>
      <c r="BN2620" s="51">
        <v>2.8000000000000001E-2</v>
      </c>
      <c r="BX2620" s="51">
        <v>0.14799999999999999</v>
      </c>
      <c r="BZ2620" s="106">
        <v>10.749000000000001</v>
      </c>
      <c r="CB2620" s="51">
        <v>0.16700000000000001</v>
      </c>
      <c r="DH2620" s="51">
        <v>100</v>
      </c>
      <c r="DJ2620" s="77">
        <f t="shared" si="1138"/>
        <v>0</v>
      </c>
      <c r="DL2620" s="51" t="s">
        <v>827</v>
      </c>
      <c r="DO2620" s="348">
        <v>7.34</v>
      </c>
      <c r="DU2620" s="52"/>
      <c r="DX2620" s="75">
        <f t="shared" si="1139"/>
        <v>63.054999999999993</v>
      </c>
      <c r="DY2620" s="51">
        <f t="shared" si="1140"/>
        <v>0</v>
      </c>
      <c r="DZ2620" s="75">
        <f t="shared" si="1141"/>
        <v>0</v>
      </c>
      <c r="EA2620" s="51" t="e">
        <f t="shared" si="1142"/>
        <v>#DIV/0!</v>
      </c>
      <c r="EB2620" s="75">
        <f t="shared" si="1143"/>
        <v>18.513000000000002</v>
      </c>
      <c r="EC2620" s="51">
        <f t="shared" si="1144"/>
        <v>0</v>
      </c>
      <c r="ED2620" s="75">
        <f t="shared" si="1145"/>
        <v>2.8000000000000004E-2</v>
      </c>
      <c r="EE2620" s="51">
        <f t="shared" si="1146"/>
        <v>0</v>
      </c>
      <c r="EF2620" s="75">
        <f t="shared" si="1147"/>
        <v>0</v>
      </c>
      <c r="EG2620" s="51" t="e">
        <f t="shared" si="1148"/>
        <v>#DIV/0!</v>
      </c>
      <c r="EH2620" s="75">
        <f t="shared" si="1149"/>
        <v>0</v>
      </c>
      <c r="EI2620" s="51" t="e">
        <f t="shared" si="1150"/>
        <v>#DIV/0!</v>
      </c>
      <c r="EJ2620" s="75">
        <f t="shared" si="1151"/>
        <v>0.14799999999999999</v>
      </c>
      <c r="EK2620" s="51">
        <f t="shared" si="1152"/>
        <v>0</v>
      </c>
      <c r="EL2620" s="75">
        <f t="shared" si="1153"/>
        <v>10.749000000000001</v>
      </c>
      <c r="EM2620" s="51">
        <f t="shared" si="1154"/>
        <v>0</v>
      </c>
      <c r="EN2620" s="75">
        <f t="shared" si="1155"/>
        <v>0.16700000000000001</v>
      </c>
      <c r="EO2620" s="51">
        <f t="shared" si="1156"/>
        <v>0</v>
      </c>
      <c r="EP2620" s="75">
        <f t="shared" si="1157"/>
        <v>0</v>
      </c>
      <c r="EQ2620" s="51" t="e">
        <f t="shared" si="1158"/>
        <v>#DIV/0!</v>
      </c>
      <c r="ER2620" s="51">
        <f t="shared" si="1159"/>
        <v>100</v>
      </c>
      <c r="ES2620" s="51">
        <f t="shared" si="1160"/>
        <v>0</v>
      </c>
    </row>
    <row r="2621" spans="1:149" x14ac:dyDescent="0.45">
      <c r="A2621" s="51" t="s">
        <v>3907</v>
      </c>
      <c r="B2621" s="174" t="s">
        <v>908</v>
      </c>
      <c r="C2621" s="51" t="s">
        <v>3591</v>
      </c>
      <c r="D2621" s="51" t="s">
        <v>3955</v>
      </c>
      <c r="E2621" s="51" t="s">
        <v>1121</v>
      </c>
      <c r="F2621" s="51" t="s">
        <v>4602</v>
      </c>
      <c r="G2621" s="51" t="s">
        <v>3894</v>
      </c>
      <c r="H2621" s="51" t="s">
        <v>1100</v>
      </c>
      <c r="I2621" s="51">
        <v>4</v>
      </c>
      <c r="J2621" s="75">
        <v>2000</v>
      </c>
      <c r="L2621" s="75">
        <v>1500</v>
      </c>
      <c r="P2621" s="72" t="s">
        <v>1374</v>
      </c>
      <c r="AA2621" s="168">
        <v>1</v>
      </c>
      <c r="AC2621" s="169">
        <v>0</v>
      </c>
      <c r="AR2621" s="53">
        <v>4.4130000000000003</v>
      </c>
      <c r="AT2621" s="77"/>
      <c r="AU2621" s="276">
        <v>20000</v>
      </c>
      <c r="AV2621" s="276"/>
      <c r="AW2621" s="276">
        <v>88260</v>
      </c>
      <c r="AX2621" s="95"/>
      <c r="AY2621" s="276"/>
      <c r="AZ2621" s="95"/>
      <c r="BB2621" s="80" t="s">
        <v>3412</v>
      </c>
      <c r="BC2621" s="174" t="s">
        <v>1126</v>
      </c>
      <c r="BD2621" s="106">
        <v>63.646999999999998</v>
      </c>
      <c r="BH2621" s="51">
        <v>18.687000000000001</v>
      </c>
      <c r="BN2621" s="51">
        <v>2.8000000000000001E-2</v>
      </c>
      <c r="BX2621" s="106">
        <v>0.15</v>
      </c>
      <c r="BZ2621" s="106">
        <v>10.849</v>
      </c>
      <c r="CB2621" s="51">
        <v>0.16800000000000001</v>
      </c>
      <c r="DH2621" s="51">
        <v>100</v>
      </c>
      <c r="DJ2621" s="77">
        <f t="shared" si="1138"/>
        <v>0</v>
      </c>
      <c r="DL2621" s="51" t="s">
        <v>827</v>
      </c>
      <c r="DO2621" s="348">
        <v>6.47</v>
      </c>
      <c r="DU2621" s="52"/>
      <c r="DX2621" s="75">
        <f t="shared" si="1139"/>
        <v>63.646999999999998</v>
      </c>
      <c r="DY2621" s="51">
        <f t="shared" si="1140"/>
        <v>0</v>
      </c>
      <c r="DZ2621" s="75">
        <f t="shared" si="1141"/>
        <v>0</v>
      </c>
      <c r="EA2621" s="51" t="e">
        <f t="shared" si="1142"/>
        <v>#DIV/0!</v>
      </c>
      <c r="EB2621" s="75">
        <f t="shared" si="1143"/>
        <v>18.687000000000001</v>
      </c>
      <c r="EC2621" s="51">
        <f t="shared" si="1144"/>
        <v>0</v>
      </c>
      <c r="ED2621" s="75">
        <f t="shared" si="1145"/>
        <v>2.8000000000000004E-2</v>
      </c>
      <c r="EE2621" s="51">
        <f t="shared" si="1146"/>
        <v>0</v>
      </c>
      <c r="EF2621" s="75">
        <f t="shared" si="1147"/>
        <v>0</v>
      </c>
      <c r="EG2621" s="51" t="e">
        <f t="shared" si="1148"/>
        <v>#DIV/0!</v>
      </c>
      <c r="EH2621" s="75">
        <f t="shared" si="1149"/>
        <v>0</v>
      </c>
      <c r="EI2621" s="51" t="e">
        <f t="shared" si="1150"/>
        <v>#DIV/0!</v>
      </c>
      <c r="EJ2621" s="75">
        <f t="shared" si="1151"/>
        <v>0.15</v>
      </c>
      <c r="EK2621" s="51">
        <f t="shared" si="1152"/>
        <v>0</v>
      </c>
      <c r="EL2621" s="75">
        <f t="shared" si="1153"/>
        <v>10.849</v>
      </c>
      <c r="EM2621" s="51">
        <f t="shared" si="1154"/>
        <v>0</v>
      </c>
      <c r="EN2621" s="75">
        <f t="shared" si="1155"/>
        <v>0.16800000000000001</v>
      </c>
      <c r="EO2621" s="51">
        <f t="shared" si="1156"/>
        <v>0</v>
      </c>
      <c r="EP2621" s="75">
        <f t="shared" si="1157"/>
        <v>0</v>
      </c>
      <c r="EQ2621" s="51" t="e">
        <f t="shared" si="1158"/>
        <v>#DIV/0!</v>
      </c>
      <c r="ER2621" s="51">
        <f t="shared" si="1159"/>
        <v>100</v>
      </c>
      <c r="ES2621" s="51">
        <f t="shared" si="1160"/>
        <v>0</v>
      </c>
    </row>
    <row r="2622" spans="1:149" x14ac:dyDescent="0.45">
      <c r="A2622" s="51" t="s">
        <v>3907</v>
      </c>
      <c r="B2622" s="174" t="s">
        <v>908</v>
      </c>
      <c r="C2622" s="51" t="s">
        <v>3591</v>
      </c>
      <c r="D2622" s="51" t="s">
        <v>3955</v>
      </c>
      <c r="E2622" s="51" t="s">
        <v>1121</v>
      </c>
      <c r="F2622" s="51" t="s">
        <v>4603</v>
      </c>
      <c r="G2622" s="51" t="s">
        <v>3894</v>
      </c>
      <c r="H2622" s="51" t="s">
        <v>1100</v>
      </c>
      <c r="I2622" s="51">
        <v>2.33</v>
      </c>
      <c r="J2622" s="75">
        <v>2000</v>
      </c>
      <c r="L2622" s="75">
        <v>1600</v>
      </c>
      <c r="P2622" s="72" t="s">
        <v>1374</v>
      </c>
      <c r="AA2622" s="168">
        <v>1</v>
      </c>
      <c r="AC2622" s="169">
        <v>0</v>
      </c>
      <c r="AR2622" s="53">
        <v>4.2009999999999996</v>
      </c>
      <c r="AT2622" s="77"/>
      <c r="AU2622" s="276">
        <v>20000</v>
      </c>
      <c r="AV2622" s="276"/>
      <c r="AW2622" s="276">
        <v>84019.999999999985</v>
      </c>
      <c r="AX2622" s="95"/>
      <c r="AY2622" s="276"/>
      <c r="AZ2622" s="95"/>
      <c r="BB2622" s="80" t="s">
        <v>3412</v>
      </c>
      <c r="BC2622" s="174" t="s">
        <v>1126</v>
      </c>
      <c r="BD2622" s="106">
        <v>63.647164999999994</v>
      </c>
      <c r="BH2622" s="106">
        <v>19.776204</v>
      </c>
      <c r="BN2622" s="106">
        <v>2.8796999999999996E-2</v>
      </c>
      <c r="BX2622" s="106">
        <v>0.15836800000000001</v>
      </c>
      <c r="BZ2622" s="106">
        <v>11.481680000000001</v>
      </c>
      <c r="CB2622" s="106">
        <v>0.17816400000000002</v>
      </c>
      <c r="DH2622" s="51">
        <v>100</v>
      </c>
      <c r="DJ2622" s="77">
        <f t="shared" si="1138"/>
        <v>0</v>
      </c>
      <c r="DL2622" s="51" t="s">
        <v>827</v>
      </c>
      <c r="DO2622" s="348">
        <v>1.02</v>
      </c>
      <c r="DU2622" s="52"/>
      <c r="DX2622" s="75">
        <f t="shared" si="1139"/>
        <v>63.647164999999994</v>
      </c>
      <c r="DY2622" s="51">
        <f t="shared" si="1140"/>
        <v>0</v>
      </c>
      <c r="DZ2622" s="75">
        <f t="shared" si="1141"/>
        <v>0</v>
      </c>
      <c r="EA2622" s="51" t="e">
        <f t="shared" si="1142"/>
        <v>#DIV/0!</v>
      </c>
      <c r="EB2622" s="75">
        <f t="shared" si="1143"/>
        <v>19.776204</v>
      </c>
      <c r="EC2622" s="51">
        <f t="shared" si="1144"/>
        <v>0</v>
      </c>
      <c r="ED2622" s="75">
        <f t="shared" si="1145"/>
        <v>2.8796999999999996E-2</v>
      </c>
      <c r="EE2622" s="51">
        <f t="shared" si="1146"/>
        <v>0</v>
      </c>
      <c r="EF2622" s="75">
        <f t="shared" si="1147"/>
        <v>0</v>
      </c>
      <c r="EG2622" s="51" t="e">
        <f t="shared" si="1148"/>
        <v>#DIV/0!</v>
      </c>
      <c r="EH2622" s="75">
        <f t="shared" si="1149"/>
        <v>0</v>
      </c>
      <c r="EI2622" s="51" t="e">
        <f t="shared" si="1150"/>
        <v>#DIV/0!</v>
      </c>
      <c r="EJ2622" s="75">
        <f t="shared" si="1151"/>
        <v>0.15836800000000001</v>
      </c>
      <c r="EK2622" s="51">
        <f t="shared" si="1152"/>
        <v>0</v>
      </c>
      <c r="EL2622" s="75">
        <f t="shared" si="1153"/>
        <v>11.481680000000001</v>
      </c>
      <c r="EM2622" s="51">
        <f t="shared" si="1154"/>
        <v>0</v>
      </c>
      <c r="EN2622" s="75">
        <f t="shared" si="1155"/>
        <v>0.17816400000000002</v>
      </c>
      <c r="EO2622" s="51">
        <f t="shared" si="1156"/>
        <v>0</v>
      </c>
      <c r="EP2622" s="75">
        <f t="shared" si="1157"/>
        <v>0</v>
      </c>
      <c r="EQ2622" s="51" t="e">
        <f t="shared" si="1158"/>
        <v>#DIV/0!</v>
      </c>
      <c r="ER2622" s="51">
        <f t="shared" si="1159"/>
        <v>100</v>
      </c>
      <c r="ES2622" s="51">
        <f t="shared" si="1160"/>
        <v>0</v>
      </c>
    </row>
    <row r="2623" spans="1:149" x14ac:dyDescent="0.45">
      <c r="A2623" s="51" t="s">
        <v>3907</v>
      </c>
      <c r="B2623" s="174" t="s">
        <v>908</v>
      </c>
      <c r="C2623" s="51" t="s">
        <v>3591</v>
      </c>
      <c r="D2623" s="51" t="s">
        <v>3954</v>
      </c>
      <c r="E2623" s="51" t="s">
        <v>1121</v>
      </c>
      <c r="F2623" s="51" t="s">
        <v>2563</v>
      </c>
      <c r="G2623" s="51" t="s">
        <v>3894</v>
      </c>
      <c r="H2623" s="51" t="s">
        <v>1100</v>
      </c>
      <c r="I2623" s="51">
        <v>4</v>
      </c>
      <c r="J2623" s="75">
        <v>2500</v>
      </c>
      <c r="L2623" s="75">
        <v>1400</v>
      </c>
      <c r="P2623" s="72" t="s">
        <v>1374</v>
      </c>
      <c r="AA2623" s="168">
        <v>1</v>
      </c>
      <c r="AC2623" s="169">
        <v>0</v>
      </c>
      <c r="AR2623" s="53">
        <v>7.4429999999999996</v>
      </c>
      <c r="AT2623" s="77"/>
      <c r="AU2623" s="276">
        <v>25000</v>
      </c>
      <c r="AV2623" s="276"/>
      <c r="AW2623" s="276">
        <v>186075</v>
      </c>
      <c r="AX2623" s="95"/>
      <c r="AY2623" s="276"/>
      <c r="AZ2623" s="95"/>
      <c r="BB2623" s="80" t="s">
        <v>3412</v>
      </c>
      <c r="BC2623" s="174" t="s">
        <v>1126</v>
      </c>
      <c r="BD2623" s="106">
        <v>67.355890000000002</v>
      </c>
      <c r="BH2623" s="106">
        <v>19.178801999999997</v>
      </c>
      <c r="BN2623" s="106">
        <v>2.9937000000000002E-2</v>
      </c>
      <c r="BX2623" s="106">
        <v>0.153584</v>
      </c>
      <c r="BZ2623" s="106">
        <v>11.134839999999999</v>
      </c>
      <c r="CB2623" s="106">
        <v>0.17278199999999999</v>
      </c>
      <c r="DH2623" s="51">
        <v>100</v>
      </c>
      <c r="DJ2623" s="77">
        <f t="shared" si="1138"/>
        <v>0</v>
      </c>
      <c r="DL2623" s="51" t="s">
        <v>827</v>
      </c>
      <c r="DO2623" s="348">
        <v>4.01</v>
      </c>
      <c r="DU2623" s="52"/>
      <c r="DX2623" s="75">
        <f t="shared" si="1139"/>
        <v>67.355890000000002</v>
      </c>
      <c r="DY2623" s="51">
        <f t="shared" si="1140"/>
        <v>0</v>
      </c>
      <c r="DZ2623" s="75">
        <f t="shared" si="1141"/>
        <v>0</v>
      </c>
      <c r="EA2623" s="51" t="e">
        <f t="shared" si="1142"/>
        <v>#DIV/0!</v>
      </c>
      <c r="EB2623" s="75">
        <f t="shared" si="1143"/>
        <v>19.178801999999997</v>
      </c>
      <c r="EC2623" s="51">
        <f t="shared" si="1144"/>
        <v>0</v>
      </c>
      <c r="ED2623" s="75">
        <f t="shared" si="1145"/>
        <v>2.9937000000000002E-2</v>
      </c>
      <c r="EE2623" s="51">
        <f t="shared" si="1146"/>
        <v>0</v>
      </c>
      <c r="EF2623" s="75">
        <f t="shared" si="1147"/>
        <v>0</v>
      </c>
      <c r="EG2623" s="51" t="e">
        <f t="shared" si="1148"/>
        <v>#DIV/0!</v>
      </c>
      <c r="EH2623" s="75">
        <f t="shared" si="1149"/>
        <v>0</v>
      </c>
      <c r="EI2623" s="51" t="e">
        <f t="shared" si="1150"/>
        <v>#DIV/0!</v>
      </c>
      <c r="EJ2623" s="75">
        <f t="shared" si="1151"/>
        <v>0.153584</v>
      </c>
      <c r="EK2623" s="51">
        <f t="shared" si="1152"/>
        <v>0</v>
      </c>
      <c r="EL2623" s="75">
        <f t="shared" si="1153"/>
        <v>11.134839999999999</v>
      </c>
      <c r="EM2623" s="51">
        <f t="shared" si="1154"/>
        <v>0</v>
      </c>
      <c r="EN2623" s="75">
        <f t="shared" si="1155"/>
        <v>0.17278199999999999</v>
      </c>
      <c r="EO2623" s="51">
        <f t="shared" si="1156"/>
        <v>0</v>
      </c>
      <c r="EP2623" s="75">
        <f t="shared" si="1157"/>
        <v>0</v>
      </c>
      <c r="EQ2623" s="51" t="e">
        <f t="shared" si="1158"/>
        <v>#DIV/0!</v>
      </c>
      <c r="ER2623" s="51">
        <f t="shared" si="1159"/>
        <v>100</v>
      </c>
      <c r="ES2623" s="51">
        <f t="shared" si="1160"/>
        <v>0</v>
      </c>
    </row>
    <row r="2624" spans="1:149" x14ac:dyDescent="0.45">
      <c r="A2624" s="51" t="s">
        <v>3907</v>
      </c>
      <c r="B2624" s="174" t="s">
        <v>908</v>
      </c>
      <c r="C2624" s="51" t="s">
        <v>3591</v>
      </c>
      <c r="D2624" s="51" t="s">
        <v>3955</v>
      </c>
      <c r="E2624" s="51" t="s">
        <v>637</v>
      </c>
      <c r="F2624" s="51" t="s">
        <v>3919</v>
      </c>
      <c r="G2624" s="51" t="s">
        <v>3894</v>
      </c>
      <c r="H2624" s="51" t="s">
        <v>3950</v>
      </c>
      <c r="I2624" s="51">
        <v>23</v>
      </c>
      <c r="J2624" s="75">
        <v>99</v>
      </c>
      <c r="L2624" s="75">
        <v>1150</v>
      </c>
      <c r="P2624" s="72" t="s">
        <v>1374</v>
      </c>
      <c r="AA2624" s="168">
        <v>1</v>
      </c>
      <c r="AC2624" s="169">
        <v>0</v>
      </c>
      <c r="AR2624" s="53">
        <v>0.98099999999999998</v>
      </c>
      <c r="AT2624" s="77"/>
      <c r="AU2624" s="276">
        <v>990</v>
      </c>
      <c r="AV2624" s="276"/>
      <c r="AW2624" s="276">
        <v>971.18999999999994</v>
      </c>
      <c r="AX2624" s="95"/>
      <c r="AY2624" s="276"/>
      <c r="AZ2624" s="95"/>
      <c r="BB2624" s="80" t="s">
        <v>3412</v>
      </c>
      <c r="BC2624" s="174" t="s">
        <v>1126</v>
      </c>
      <c r="BD2624" s="106">
        <v>65.321195000000003</v>
      </c>
      <c r="BH2624" s="106">
        <v>19.938042000000003</v>
      </c>
      <c r="BN2624" s="106">
        <v>2.8754999999999996E-2</v>
      </c>
      <c r="BX2624" s="106">
        <v>0.15966400000000003</v>
      </c>
      <c r="BZ2624" s="106">
        <v>11.57564</v>
      </c>
      <c r="CB2624" s="106">
        <v>0.179622</v>
      </c>
      <c r="DH2624" s="51">
        <v>100</v>
      </c>
      <c r="DJ2624" s="77">
        <f t="shared" si="1138"/>
        <v>0</v>
      </c>
      <c r="DL2624" s="51" t="s">
        <v>827</v>
      </c>
      <c r="DO2624" s="348">
        <v>0.21</v>
      </c>
      <c r="DU2624" s="52"/>
      <c r="DX2624" s="75">
        <f t="shared" si="1139"/>
        <v>65.321195000000003</v>
      </c>
      <c r="DY2624" s="51">
        <f t="shared" si="1140"/>
        <v>0</v>
      </c>
      <c r="DZ2624" s="75">
        <f t="shared" si="1141"/>
        <v>0</v>
      </c>
      <c r="EA2624" s="51" t="e">
        <f t="shared" si="1142"/>
        <v>#DIV/0!</v>
      </c>
      <c r="EB2624" s="75">
        <f t="shared" si="1143"/>
        <v>19.938042000000003</v>
      </c>
      <c r="EC2624" s="51">
        <f t="shared" si="1144"/>
        <v>0</v>
      </c>
      <c r="ED2624" s="75">
        <f t="shared" si="1145"/>
        <v>2.8754999999999996E-2</v>
      </c>
      <c r="EE2624" s="51">
        <f t="shared" si="1146"/>
        <v>0</v>
      </c>
      <c r="EF2624" s="75">
        <f t="shared" si="1147"/>
        <v>0</v>
      </c>
      <c r="EG2624" s="51" t="e">
        <f t="shared" si="1148"/>
        <v>#DIV/0!</v>
      </c>
      <c r="EH2624" s="75">
        <f t="shared" si="1149"/>
        <v>0</v>
      </c>
      <c r="EI2624" s="51" t="e">
        <f t="shared" si="1150"/>
        <v>#DIV/0!</v>
      </c>
      <c r="EJ2624" s="75">
        <f t="shared" si="1151"/>
        <v>0.15966400000000003</v>
      </c>
      <c r="EK2624" s="51">
        <f t="shared" si="1152"/>
        <v>0</v>
      </c>
      <c r="EL2624" s="75">
        <f t="shared" si="1153"/>
        <v>11.57564</v>
      </c>
      <c r="EM2624" s="51">
        <f t="shared" si="1154"/>
        <v>0</v>
      </c>
      <c r="EN2624" s="75">
        <f t="shared" si="1155"/>
        <v>0.179622</v>
      </c>
      <c r="EO2624" s="51">
        <f t="shared" si="1156"/>
        <v>0</v>
      </c>
      <c r="EP2624" s="75">
        <f t="shared" si="1157"/>
        <v>0</v>
      </c>
      <c r="EQ2624" s="51" t="e">
        <f t="shared" si="1158"/>
        <v>#DIV/0!</v>
      </c>
      <c r="ER2624" s="51">
        <f t="shared" si="1159"/>
        <v>100</v>
      </c>
      <c r="ES2624" s="51">
        <f t="shared" si="1160"/>
        <v>0</v>
      </c>
    </row>
    <row r="2625" spans="1:149" x14ac:dyDescent="0.45">
      <c r="A2625" s="51" t="s">
        <v>3907</v>
      </c>
      <c r="B2625" s="174" t="s">
        <v>908</v>
      </c>
      <c r="C2625" s="51" t="s">
        <v>3591</v>
      </c>
      <c r="D2625" s="51" t="s">
        <v>3955</v>
      </c>
      <c r="E2625" s="51" t="s">
        <v>637</v>
      </c>
      <c r="F2625" s="51" t="s">
        <v>3920</v>
      </c>
      <c r="G2625" s="51" t="s">
        <v>3894</v>
      </c>
      <c r="H2625" s="51" t="s">
        <v>3950</v>
      </c>
      <c r="I2625" s="51">
        <v>23</v>
      </c>
      <c r="J2625" s="75">
        <v>99</v>
      </c>
      <c r="L2625" s="75">
        <v>1150</v>
      </c>
      <c r="P2625" s="72" t="s">
        <v>1374</v>
      </c>
      <c r="AA2625" s="168">
        <v>1</v>
      </c>
      <c r="AC2625" s="169">
        <v>0</v>
      </c>
      <c r="AR2625" s="53">
        <v>0.98099999999999998</v>
      </c>
      <c r="AT2625" s="77"/>
      <c r="AU2625" s="276">
        <v>990</v>
      </c>
      <c r="AV2625" s="276"/>
      <c r="AW2625" s="276">
        <v>971.18999999999994</v>
      </c>
      <c r="AX2625" s="95"/>
      <c r="AY2625" s="276"/>
      <c r="AZ2625" s="95"/>
      <c r="BB2625" s="80" t="s">
        <v>3412</v>
      </c>
      <c r="BC2625" s="174" t="s">
        <v>1126</v>
      </c>
      <c r="BD2625" s="106">
        <v>67.907094999999998</v>
      </c>
      <c r="BH2625" s="106">
        <v>19.150829999999999</v>
      </c>
      <c r="BN2625" s="106">
        <v>2.8115999999999999E-2</v>
      </c>
      <c r="BX2625" s="106">
        <v>0.15336</v>
      </c>
      <c r="BZ2625" s="106">
        <v>11.118599999999999</v>
      </c>
      <c r="CB2625" s="106">
        <v>0.17252999999999999</v>
      </c>
      <c r="DH2625" s="51">
        <v>100</v>
      </c>
      <c r="DJ2625" s="77">
        <f t="shared" si="1138"/>
        <v>0</v>
      </c>
      <c r="DL2625" s="51" t="s">
        <v>827</v>
      </c>
      <c r="DO2625" s="348">
        <v>4.1500000000000004</v>
      </c>
      <c r="DU2625" s="52"/>
      <c r="DX2625" s="75">
        <f t="shared" si="1139"/>
        <v>67.907094999999998</v>
      </c>
      <c r="DY2625" s="51">
        <f t="shared" si="1140"/>
        <v>0</v>
      </c>
      <c r="DZ2625" s="75">
        <f t="shared" si="1141"/>
        <v>0</v>
      </c>
      <c r="EA2625" s="51" t="e">
        <f t="shared" si="1142"/>
        <v>#DIV/0!</v>
      </c>
      <c r="EB2625" s="75">
        <f t="shared" si="1143"/>
        <v>19.150829999999999</v>
      </c>
      <c r="EC2625" s="51">
        <f t="shared" si="1144"/>
        <v>0</v>
      </c>
      <c r="ED2625" s="75">
        <f t="shared" si="1145"/>
        <v>2.8115999999999999E-2</v>
      </c>
      <c r="EE2625" s="51">
        <f t="shared" si="1146"/>
        <v>0</v>
      </c>
      <c r="EF2625" s="75">
        <f t="shared" si="1147"/>
        <v>0</v>
      </c>
      <c r="EG2625" s="51" t="e">
        <f t="shared" si="1148"/>
        <v>#DIV/0!</v>
      </c>
      <c r="EH2625" s="75">
        <f t="shared" si="1149"/>
        <v>0</v>
      </c>
      <c r="EI2625" s="51" t="e">
        <f t="shared" si="1150"/>
        <v>#DIV/0!</v>
      </c>
      <c r="EJ2625" s="75">
        <f t="shared" si="1151"/>
        <v>0.15336</v>
      </c>
      <c r="EK2625" s="51">
        <f t="shared" si="1152"/>
        <v>0</v>
      </c>
      <c r="EL2625" s="75">
        <f t="shared" si="1153"/>
        <v>11.118599999999999</v>
      </c>
      <c r="EM2625" s="51">
        <f t="shared" si="1154"/>
        <v>0</v>
      </c>
      <c r="EN2625" s="75">
        <f t="shared" si="1155"/>
        <v>0.17252999999999999</v>
      </c>
      <c r="EO2625" s="51">
        <f t="shared" si="1156"/>
        <v>0</v>
      </c>
      <c r="EP2625" s="75">
        <f t="shared" si="1157"/>
        <v>0</v>
      </c>
      <c r="EQ2625" s="51" t="e">
        <f t="shared" si="1158"/>
        <v>#DIV/0!</v>
      </c>
      <c r="ER2625" s="51">
        <f t="shared" si="1159"/>
        <v>100</v>
      </c>
      <c r="ES2625" s="51">
        <f t="shared" si="1160"/>
        <v>0</v>
      </c>
    </row>
    <row r="2626" spans="1:149" x14ac:dyDescent="0.45">
      <c r="A2626" s="51" t="s">
        <v>3907</v>
      </c>
      <c r="B2626" s="174" t="s">
        <v>908</v>
      </c>
      <c r="C2626" s="51" t="s">
        <v>3591</v>
      </c>
      <c r="D2626" s="51" t="s">
        <v>3955</v>
      </c>
      <c r="E2626" s="51" t="s">
        <v>637</v>
      </c>
      <c r="F2626" s="51" t="s">
        <v>3921</v>
      </c>
      <c r="G2626" s="51" t="s">
        <v>3894</v>
      </c>
      <c r="H2626" s="51" t="s">
        <v>3950</v>
      </c>
      <c r="I2626" s="51">
        <v>144</v>
      </c>
      <c r="J2626" s="75">
        <v>200</v>
      </c>
      <c r="L2626" s="75">
        <v>1150</v>
      </c>
      <c r="P2626" s="72" t="s">
        <v>1374</v>
      </c>
      <c r="AA2626" s="168">
        <v>1</v>
      </c>
      <c r="AC2626" s="169">
        <v>0</v>
      </c>
      <c r="AR2626" s="53">
        <v>0.99080000000000001</v>
      </c>
      <c r="AT2626" s="77"/>
      <c r="AU2626" s="276">
        <v>2000</v>
      </c>
      <c r="AV2626" s="276"/>
      <c r="AW2626" s="276">
        <v>1981.6000000000001</v>
      </c>
      <c r="AX2626" s="95"/>
      <c r="AY2626" s="276"/>
      <c r="AZ2626" s="95"/>
      <c r="BB2626" s="80" t="s">
        <v>3412</v>
      </c>
      <c r="BC2626" s="174" t="s">
        <v>1126</v>
      </c>
      <c r="BD2626" s="106">
        <v>65.225925000000004</v>
      </c>
      <c r="BH2626" s="106">
        <v>18.725255999999998</v>
      </c>
      <c r="BN2626" s="106">
        <v>2.8100999999999998E-2</v>
      </c>
      <c r="BX2626" s="106">
        <v>0.149952</v>
      </c>
      <c r="BZ2626" s="106">
        <v>10.87152</v>
      </c>
      <c r="CB2626" s="106">
        <v>0.16869599999999998</v>
      </c>
      <c r="DH2626" s="51">
        <v>100</v>
      </c>
      <c r="DJ2626" s="77">
        <f t="shared" ref="DJ2626:DJ2689" si="1163">IF(AND(DH2626&lt;100, DH2626&gt;0), 100-DH2626, 0)</f>
        <v>0</v>
      </c>
      <c r="DL2626" s="51" t="s">
        <v>827</v>
      </c>
      <c r="DO2626" s="348">
        <v>6.28</v>
      </c>
      <c r="DU2626" s="52"/>
      <c r="DX2626" s="75">
        <f t="shared" si="1139"/>
        <v>65.225925000000004</v>
      </c>
      <c r="DY2626" s="51">
        <f t="shared" si="1140"/>
        <v>0</v>
      </c>
      <c r="DZ2626" s="75">
        <f t="shared" si="1141"/>
        <v>0</v>
      </c>
      <c r="EA2626" s="51" t="e">
        <f t="shared" si="1142"/>
        <v>#DIV/0!</v>
      </c>
      <c r="EB2626" s="75">
        <f t="shared" si="1143"/>
        <v>18.725255999999998</v>
      </c>
      <c r="EC2626" s="51">
        <f t="shared" si="1144"/>
        <v>0</v>
      </c>
      <c r="ED2626" s="75">
        <f t="shared" si="1145"/>
        <v>2.8101000000000001E-2</v>
      </c>
      <c r="EE2626" s="51">
        <f t="shared" si="1146"/>
        <v>0</v>
      </c>
      <c r="EF2626" s="75">
        <f t="shared" si="1147"/>
        <v>0</v>
      </c>
      <c r="EG2626" s="51" t="e">
        <f t="shared" si="1148"/>
        <v>#DIV/0!</v>
      </c>
      <c r="EH2626" s="75">
        <f t="shared" si="1149"/>
        <v>0</v>
      </c>
      <c r="EI2626" s="51" t="e">
        <f t="shared" si="1150"/>
        <v>#DIV/0!</v>
      </c>
      <c r="EJ2626" s="75">
        <f t="shared" si="1151"/>
        <v>0.149952</v>
      </c>
      <c r="EK2626" s="51">
        <f t="shared" si="1152"/>
        <v>0</v>
      </c>
      <c r="EL2626" s="75">
        <f t="shared" si="1153"/>
        <v>10.87152</v>
      </c>
      <c r="EM2626" s="51">
        <f t="shared" si="1154"/>
        <v>0</v>
      </c>
      <c r="EN2626" s="75">
        <f t="shared" si="1155"/>
        <v>0.16869599999999998</v>
      </c>
      <c r="EO2626" s="51">
        <f t="shared" si="1156"/>
        <v>0</v>
      </c>
      <c r="EP2626" s="75">
        <f t="shared" si="1157"/>
        <v>0</v>
      </c>
      <c r="EQ2626" s="51" t="e">
        <f t="shared" si="1158"/>
        <v>#DIV/0!</v>
      </c>
      <c r="ER2626" s="51">
        <f t="shared" si="1159"/>
        <v>100</v>
      </c>
      <c r="ES2626" s="51">
        <f t="shared" si="1160"/>
        <v>0</v>
      </c>
    </row>
    <row r="2627" spans="1:149" x14ac:dyDescent="0.45">
      <c r="A2627" s="51" t="s">
        <v>3907</v>
      </c>
      <c r="B2627" s="174" t="s">
        <v>908</v>
      </c>
      <c r="C2627" s="51" t="s">
        <v>3591</v>
      </c>
      <c r="D2627" s="51" t="s">
        <v>3955</v>
      </c>
      <c r="E2627" s="51" t="s">
        <v>637</v>
      </c>
      <c r="F2627" s="51" t="s">
        <v>3922</v>
      </c>
      <c r="G2627" s="51" t="s">
        <v>3894</v>
      </c>
      <c r="H2627" s="51" t="s">
        <v>3950</v>
      </c>
      <c r="I2627" s="51">
        <v>144</v>
      </c>
      <c r="J2627" s="75">
        <v>200</v>
      </c>
      <c r="L2627" s="75">
        <v>1150</v>
      </c>
      <c r="P2627" s="72" t="s">
        <v>1374</v>
      </c>
      <c r="AA2627" s="168">
        <v>1</v>
      </c>
      <c r="AC2627" s="169">
        <v>0</v>
      </c>
      <c r="AR2627" s="53">
        <v>0.99080000000000001</v>
      </c>
      <c r="AT2627" s="77"/>
      <c r="AU2627" s="276">
        <v>2000</v>
      </c>
      <c r="AV2627" s="276"/>
      <c r="AW2627" s="276">
        <v>1981.6000000000001</v>
      </c>
      <c r="AX2627" s="95"/>
      <c r="AY2627" s="276"/>
      <c r="AZ2627" s="95"/>
      <c r="BB2627" s="80" t="s">
        <v>3412</v>
      </c>
      <c r="BC2627" s="174" t="s">
        <v>1126</v>
      </c>
      <c r="BD2627" s="106">
        <v>63.77646</v>
      </c>
      <c r="BH2627" s="106">
        <v>18.715266</v>
      </c>
      <c r="BN2627" s="106">
        <v>2.9123999999999997E-2</v>
      </c>
      <c r="BX2627" s="106">
        <v>0.14987200000000001</v>
      </c>
      <c r="BZ2627" s="106">
        <v>10.86572</v>
      </c>
      <c r="CB2627" s="106">
        <v>0.16860599999999998</v>
      </c>
      <c r="DH2627" s="51">
        <v>100</v>
      </c>
      <c r="DJ2627" s="77">
        <f t="shared" si="1163"/>
        <v>0</v>
      </c>
      <c r="DL2627" s="51" t="s">
        <v>827</v>
      </c>
      <c r="DO2627" s="348">
        <v>6.33</v>
      </c>
      <c r="DU2627" s="52"/>
      <c r="DX2627" s="75">
        <f t="shared" si="1139"/>
        <v>63.77646</v>
      </c>
      <c r="DY2627" s="51">
        <f t="shared" si="1140"/>
        <v>0</v>
      </c>
      <c r="DZ2627" s="75">
        <f t="shared" si="1141"/>
        <v>0</v>
      </c>
      <c r="EA2627" s="51" t="e">
        <f t="shared" si="1142"/>
        <v>#DIV/0!</v>
      </c>
      <c r="EB2627" s="75">
        <f t="shared" si="1143"/>
        <v>18.715266</v>
      </c>
      <c r="EC2627" s="51">
        <f t="shared" si="1144"/>
        <v>0</v>
      </c>
      <c r="ED2627" s="75">
        <f t="shared" si="1145"/>
        <v>2.9123999999999997E-2</v>
      </c>
      <c r="EE2627" s="51">
        <f t="shared" si="1146"/>
        <v>0</v>
      </c>
      <c r="EF2627" s="75">
        <f t="shared" si="1147"/>
        <v>0</v>
      </c>
      <c r="EG2627" s="51" t="e">
        <f t="shared" si="1148"/>
        <v>#DIV/0!</v>
      </c>
      <c r="EH2627" s="75">
        <f t="shared" si="1149"/>
        <v>0</v>
      </c>
      <c r="EI2627" s="51" t="e">
        <f t="shared" si="1150"/>
        <v>#DIV/0!</v>
      </c>
      <c r="EJ2627" s="75">
        <f t="shared" si="1151"/>
        <v>0.14987200000000001</v>
      </c>
      <c r="EK2627" s="51">
        <f t="shared" si="1152"/>
        <v>0</v>
      </c>
      <c r="EL2627" s="75">
        <f t="shared" si="1153"/>
        <v>10.86572</v>
      </c>
      <c r="EM2627" s="51">
        <f t="shared" si="1154"/>
        <v>0</v>
      </c>
      <c r="EN2627" s="75">
        <f t="shared" si="1155"/>
        <v>0.16860599999999998</v>
      </c>
      <c r="EO2627" s="51">
        <f t="shared" si="1156"/>
        <v>0</v>
      </c>
      <c r="EP2627" s="75">
        <f t="shared" si="1157"/>
        <v>0</v>
      </c>
      <c r="EQ2627" s="51" t="e">
        <f t="shared" si="1158"/>
        <v>#DIV/0!</v>
      </c>
      <c r="ER2627" s="51">
        <f t="shared" si="1159"/>
        <v>100</v>
      </c>
      <c r="ES2627" s="51">
        <f t="shared" si="1160"/>
        <v>0</v>
      </c>
    </row>
    <row r="2628" spans="1:149" x14ac:dyDescent="0.45">
      <c r="A2628" s="51" t="s">
        <v>3907</v>
      </c>
      <c r="B2628" s="174" t="s">
        <v>908</v>
      </c>
      <c r="C2628" s="51" t="s">
        <v>3591</v>
      </c>
      <c r="D2628" s="51" t="s">
        <v>3955</v>
      </c>
      <c r="E2628" s="51" t="s">
        <v>637</v>
      </c>
      <c r="F2628" s="51" t="s">
        <v>3923</v>
      </c>
      <c r="G2628" s="51" t="s">
        <v>3894</v>
      </c>
      <c r="H2628" s="51" t="s">
        <v>3950</v>
      </c>
      <c r="I2628" s="51">
        <v>22</v>
      </c>
      <c r="J2628" s="75">
        <v>203</v>
      </c>
      <c r="L2628" s="75">
        <v>1150</v>
      </c>
      <c r="P2628" s="72" t="s">
        <v>1374</v>
      </c>
      <c r="AA2628" s="168">
        <v>1</v>
      </c>
      <c r="AC2628" s="169">
        <v>0</v>
      </c>
      <c r="AR2628" s="53">
        <v>0.99150000000000005</v>
      </c>
      <c r="AT2628" s="77"/>
      <c r="AU2628" s="276">
        <v>2030</v>
      </c>
      <c r="AV2628" s="276"/>
      <c r="AW2628" s="276">
        <v>2012.7450000000001</v>
      </c>
      <c r="AX2628" s="95"/>
      <c r="AY2628" s="276"/>
      <c r="AZ2628" s="95"/>
      <c r="BB2628" s="80" t="s">
        <v>3412</v>
      </c>
      <c r="BC2628" s="174" t="s">
        <v>1126</v>
      </c>
      <c r="BD2628" s="106">
        <v>63.742434999999993</v>
      </c>
      <c r="BH2628" s="106">
        <v>19.396584000000001</v>
      </c>
      <c r="BN2628" s="106">
        <v>2.9961000000000002E-2</v>
      </c>
      <c r="BX2628" s="106">
        <v>0.15532799999999999</v>
      </c>
      <c r="BZ2628" s="106">
        <v>11.261279999999999</v>
      </c>
      <c r="CB2628" s="106">
        <v>0.17474399999999998</v>
      </c>
      <c r="DH2628" s="51">
        <v>100</v>
      </c>
      <c r="DJ2628" s="77">
        <f t="shared" si="1163"/>
        <v>0</v>
      </c>
      <c r="DL2628" s="51" t="s">
        <v>827</v>
      </c>
      <c r="DO2628" s="348">
        <v>2.92</v>
      </c>
      <c r="DU2628" s="52"/>
      <c r="DX2628" s="75">
        <f t="shared" ref="DX2628:DX2691" si="1164">BD2628/$DH2628*100</f>
        <v>63.742435</v>
      </c>
      <c r="DY2628" s="51">
        <f t="shared" ref="DY2628:DY2691" si="1165">DX2628*SQRT(((BE2628/BD2628)^2)+(($DI2628/$DH2628)^2))</f>
        <v>0</v>
      </c>
      <c r="DZ2628" s="75">
        <f t="shared" ref="DZ2628:DZ2691" si="1166">BF2628/$DH2628*100</f>
        <v>0</v>
      </c>
      <c r="EA2628" s="51" t="e">
        <f t="shared" ref="EA2628:EA2691" si="1167">DZ2628*SQRT(((BG2628/BF2628)^2)+(($DI2628/$DH2628)^2))</f>
        <v>#DIV/0!</v>
      </c>
      <c r="EB2628" s="75">
        <f t="shared" ref="EB2628:EB2691" si="1168">BH2628/$DH2628*100</f>
        <v>19.396584000000001</v>
      </c>
      <c r="EC2628" s="51">
        <f t="shared" ref="EC2628:EC2691" si="1169">EB2628*SQRT(((BI2628/BH2628)^2)+(($DI2628/$DH2628)^2))</f>
        <v>0</v>
      </c>
      <c r="ED2628" s="75">
        <f t="shared" ref="ED2628:ED2691" si="1170">BN2628/$DH2628*100</f>
        <v>2.9961000000000002E-2</v>
      </c>
      <c r="EE2628" s="51">
        <f t="shared" ref="EE2628:EE2691" si="1171">ED2628*SQRT(((BO2628/BN2628)^2)+(($DI2628/$DH2628)^2))</f>
        <v>0</v>
      </c>
      <c r="EF2628" s="75">
        <f t="shared" ref="EF2628:EF2691" si="1172">BP2628/$DH2628*100</f>
        <v>0</v>
      </c>
      <c r="EG2628" s="51" t="e">
        <f t="shared" ref="EG2628:EG2691" si="1173">EF2628*SQRT(((BQ2628/BP2628)^2)+(($DI2628/$DH2628)^2))</f>
        <v>#DIV/0!</v>
      </c>
      <c r="EH2628" s="75">
        <f t="shared" ref="EH2628:EH2691" si="1174">BR2628/$DH2628*100</f>
        <v>0</v>
      </c>
      <c r="EI2628" s="51" t="e">
        <f t="shared" ref="EI2628:EI2691" si="1175">EH2628*SQRT(((BS2628/BR2628)^2)+(($DI2628/$DH2628)^2))</f>
        <v>#DIV/0!</v>
      </c>
      <c r="EJ2628" s="75">
        <f t="shared" ref="EJ2628:EJ2691" si="1176">BX2628/$DH2628*100</f>
        <v>0.15532799999999999</v>
      </c>
      <c r="EK2628" s="51">
        <f t="shared" ref="EK2628:EK2691" si="1177">EJ2628*SQRT(((BY2628/BX2628)^2)+(($DI2628/$DH2628)^2))</f>
        <v>0</v>
      </c>
      <c r="EL2628" s="75">
        <f t="shared" ref="EL2628:EL2691" si="1178">BZ2628/$DH2628*100</f>
        <v>11.261279999999999</v>
      </c>
      <c r="EM2628" s="51">
        <f t="shared" ref="EM2628:EM2691" si="1179">EL2628*SQRT(((CA2628/BZ2628)^2)+(($DI2628/$DH2628)^2))</f>
        <v>0</v>
      </c>
      <c r="EN2628" s="75">
        <f t="shared" ref="EN2628:EN2691" si="1180">CB2628/$DH2628*100</f>
        <v>0.17474399999999998</v>
      </c>
      <c r="EO2628" s="51">
        <f t="shared" ref="EO2628:EO2691" si="1181">EN2628*SQRT(((CC2628/CB2628)^2)+(($DI2628/$DH2628)^2))</f>
        <v>0</v>
      </c>
      <c r="EP2628" s="75">
        <f t="shared" ref="EP2628:EP2691" si="1182">CD2628/$DH2628*100</f>
        <v>0</v>
      </c>
      <c r="EQ2628" s="51" t="e">
        <f t="shared" ref="EQ2628:EQ2691" si="1183">EP2628*SQRT(((CE2628/CD2628)^2)+(($DI2628/$DH2628)^2))</f>
        <v>#DIV/0!</v>
      </c>
      <c r="ER2628" s="51">
        <f t="shared" ref="ER2628:ER2691" si="1184">DH2628/$DH2628*100</f>
        <v>100</v>
      </c>
      <c r="ES2628" s="51">
        <f t="shared" ref="ES2628:ES2691" si="1185">ER2628*SQRT(((DI2628/DH2628)^2)+(($DI2628/$DH2628)^2))</f>
        <v>0</v>
      </c>
    </row>
    <row r="2629" spans="1:149" x14ac:dyDescent="0.45">
      <c r="A2629" s="51" t="s">
        <v>3907</v>
      </c>
      <c r="B2629" s="174" t="s">
        <v>908</v>
      </c>
      <c r="C2629" s="51" t="s">
        <v>3591</v>
      </c>
      <c r="D2629" s="51" t="s">
        <v>3955</v>
      </c>
      <c r="E2629" s="51" t="s">
        <v>637</v>
      </c>
      <c r="F2629" s="51" t="s">
        <v>3924</v>
      </c>
      <c r="G2629" s="51" t="s">
        <v>3894</v>
      </c>
      <c r="H2629" s="51" t="s">
        <v>3950</v>
      </c>
      <c r="I2629" s="51">
        <v>19</v>
      </c>
      <c r="J2629" s="75">
        <v>228</v>
      </c>
      <c r="L2629" s="75">
        <v>1150</v>
      </c>
      <c r="P2629" s="72" t="s">
        <v>1374</v>
      </c>
      <c r="AA2629" s="168">
        <v>1</v>
      </c>
      <c r="AC2629" s="169">
        <v>0</v>
      </c>
      <c r="AR2629" s="53">
        <v>0.99839999999999995</v>
      </c>
      <c r="AT2629" s="77"/>
      <c r="AU2629" s="276">
        <v>2280</v>
      </c>
      <c r="AV2629" s="276"/>
      <c r="AW2629" s="276">
        <v>2276.3519999999999</v>
      </c>
      <c r="AX2629" s="95"/>
      <c r="AY2629" s="276"/>
      <c r="AZ2629" s="95"/>
      <c r="BB2629" s="80" t="s">
        <v>3412</v>
      </c>
      <c r="BC2629" s="174" t="s">
        <v>1126</v>
      </c>
      <c r="BD2629" s="106">
        <v>66.062939999999998</v>
      </c>
      <c r="BH2629" s="106">
        <v>19.954026000000002</v>
      </c>
      <c r="BN2629" s="106">
        <v>2.8728000000000004E-2</v>
      </c>
      <c r="BX2629" s="106">
        <v>0.15979200000000002</v>
      </c>
      <c r="BZ2629" s="106">
        <v>11.58492</v>
      </c>
      <c r="CB2629" s="106">
        <v>0.17976600000000001</v>
      </c>
      <c r="DH2629" s="51">
        <v>100</v>
      </c>
      <c r="DJ2629" s="77">
        <f t="shared" si="1163"/>
        <v>0</v>
      </c>
      <c r="DL2629" s="51" t="s">
        <v>827</v>
      </c>
      <c r="DO2629" s="348">
        <v>0.13</v>
      </c>
      <c r="DU2629" s="52"/>
      <c r="DX2629" s="75">
        <f t="shared" si="1164"/>
        <v>66.062939999999998</v>
      </c>
      <c r="DY2629" s="51">
        <f t="shared" si="1165"/>
        <v>0</v>
      </c>
      <c r="DZ2629" s="75">
        <f t="shared" si="1166"/>
        <v>0</v>
      </c>
      <c r="EA2629" s="51" t="e">
        <f t="shared" si="1167"/>
        <v>#DIV/0!</v>
      </c>
      <c r="EB2629" s="75">
        <f t="shared" si="1168"/>
        <v>19.954026000000002</v>
      </c>
      <c r="EC2629" s="51">
        <f t="shared" si="1169"/>
        <v>0</v>
      </c>
      <c r="ED2629" s="75">
        <f t="shared" si="1170"/>
        <v>2.8728000000000007E-2</v>
      </c>
      <c r="EE2629" s="51">
        <f t="shared" si="1171"/>
        <v>0</v>
      </c>
      <c r="EF2629" s="75">
        <f t="shared" si="1172"/>
        <v>0</v>
      </c>
      <c r="EG2629" s="51" t="e">
        <f t="shared" si="1173"/>
        <v>#DIV/0!</v>
      </c>
      <c r="EH2629" s="75">
        <f t="shared" si="1174"/>
        <v>0</v>
      </c>
      <c r="EI2629" s="51" t="e">
        <f t="shared" si="1175"/>
        <v>#DIV/0!</v>
      </c>
      <c r="EJ2629" s="75">
        <f t="shared" si="1176"/>
        <v>0.15979200000000002</v>
      </c>
      <c r="EK2629" s="51">
        <f t="shared" si="1177"/>
        <v>0</v>
      </c>
      <c r="EL2629" s="75">
        <f t="shared" si="1178"/>
        <v>11.58492</v>
      </c>
      <c r="EM2629" s="51">
        <f t="shared" si="1179"/>
        <v>0</v>
      </c>
      <c r="EN2629" s="75">
        <f t="shared" si="1180"/>
        <v>0.17976600000000001</v>
      </c>
      <c r="EO2629" s="51">
        <f t="shared" si="1181"/>
        <v>0</v>
      </c>
      <c r="EP2629" s="75">
        <f t="shared" si="1182"/>
        <v>0</v>
      </c>
      <c r="EQ2629" s="51" t="e">
        <f t="shared" si="1183"/>
        <v>#DIV/0!</v>
      </c>
      <c r="ER2629" s="51">
        <f t="shared" si="1184"/>
        <v>100</v>
      </c>
      <c r="ES2629" s="51">
        <f t="shared" si="1185"/>
        <v>0</v>
      </c>
    </row>
    <row r="2630" spans="1:149" x14ac:dyDescent="0.45">
      <c r="A2630" s="51" t="s">
        <v>3907</v>
      </c>
      <c r="B2630" s="174" t="s">
        <v>908</v>
      </c>
      <c r="C2630" s="51" t="s">
        <v>3591</v>
      </c>
      <c r="D2630" s="51" t="s">
        <v>3955</v>
      </c>
      <c r="E2630" s="51" t="s">
        <v>637</v>
      </c>
      <c r="F2630" s="51" t="s">
        <v>3925</v>
      </c>
      <c r="G2630" s="51" t="s">
        <v>3894</v>
      </c>
      <c r="H2630" s="51" t="s">
        <v>3950</v>
      </c>
      <c r="I2630" s="51">
        <v>19</v>
      </c>
      <c r="J2630" s="75">
        <v>228</v>
      </c>
      <c r="L2630" s="75">
        <v>1150</v>
      </c>
      <c r="P2630" s="72" t="s">
        <v>1374</v>
      </c>
      <c r="AA2630" s="168">
        <v>1</v>
      </c>
      <c r="AC2630" s="169">
        <v>0</v>
      </c>
      <c r="AR2630" s="53">
        <v>0.99839999999999995</v>
      </c>
      <c r="AT2630" s="77"/>
      <c r="AU2630" s="276">
        <v>2280</v>
      </c>
      <c r="AV2630" s="276"/>
      <c r="AW2630" s="276">
        <v>2276.3519999999999</v>
      </c>
      <c r="AX2630" s="95"/>
      <c r="AY2630" s="276"/>
      <c r="AZ2630" s="95"/>
      <c r="BB2630" s="80" t="s">
        <v>3412</v>
      </c>
      <c r="BC2630" s="174" t="s">
        <v>1126</v>
      </c>
      <c r="BD2630" s="106">
        <v>67.961534999999998</v>
      </c>
      <c r="BH2630" s="106">
        <v>19.132848000000003</v>
      </c>
      <c r="BN2630" s="106">
        <v>2.8607999999999998E-2</v>
      </c>
      <c r="BX2630" s="106">
        <v>0.15321600000000002</v>
      </c>
      <c r="BZ2630" s="106">
        <v>11.10816</v>
      </c>
      <c r="CB2630" s="106">
        <v>0.17236799999999999</v>
      </c>
      <c r="DH2630" s="51">
        <v>100</v>
      </c>
      <c r="DJ2630" s="77">
        <f t="shared" si="1163"/>
        <v>0</v>
      </c>
      <c r="DL2630" s="51" t="s">
        <v>827</v>
      </c>
      <c r="DO2630" s="348">
        <v>4.24</v>
      </c>
      <c r="DU2630" s="52"/>
      <c r="DX2630" s="75">
        <f t="shared" si="1164"/>
        <v>67.961534999999998</v>
      </c>
      <c r="DY2630" s="51">
        <f t="shared" si="1165"/>
        <v>0</v>
      </c>
      <c r="DZ2630" s="75">
        <f t="shared" si="1166"/>
        <v>0</v>
      </c>
      <c r="EA2630" s="51" t="e">
        <f t="shared" si="1167"/>
        <v>#DIV/0!</v>
      </c>
      <c r="EB2630" s="75">
        <f t="shared" si="1168"/>
        <v>19.132848000000003</v>
      </c>
      <c r="EC2630" s="51">
        <f t="shared" si="1169"/>
        <v>0</v>
      </c>
      <c r="ED2630" s="75">
        <f t="shared" si="1170"/>
        <v>2.8607999999999998E-2</v>
      </c>
      <c r="EE2630" s="51">
        <f t="shared" si="1171"/>
        <v>0</v>
      </c>
      <c r="EF2630" s="75">
        <f t="shared" si="1172"/>
        <v>0</v>
      </c>
      <c r="EG2630" s="51" t="e">
        <f t="shared" si="1173"/>
        <v>#DIV/0!</v>
      </c>
      <c r="EH2630" s="75">
        <f t="shared" si="1174"/>
        <v>0</v>
      </c>
      <c r="EI2630" s="51" t="e">
        <f t="shared" si="1175"/>
        <v>#DIV/0!</v>
      </c>
      <c r="EJ2630" s="75">
        <f t="shared" si="1176"/>
        <v>0.15321600000000002</v>
      </c>
      <c r="EK2630" s="51">
        <f t="shared" si="1177"/>
        <v>0</v>
      </c>
      <c r="EL2630" s="75">
        <f t="shared" si="1178"/>
        <v>11.10816</v>
      </c>
      <c r="EM2630" s="51">
        <f t="shared" si="1179"/>
        <v>0</v>
      </c>
      <c r="EN2630" s="75">
        <f t="shared" si="1180"/>
        <v>0.17236799999999999</v>
      </c>
      <c r="EO2630" s="51">
        <f t="shared" si="1181"/>
        <v>0</v>
      </c>
      <c r="EP2630" s="75">
        <f t="shared" si="1182"/>
        <v>0</v>
      </c>
      <c r="EQ2630" s="51" t="e">
        <f t="shared" si="1183"/>
        <v>#DIV/0!</v>
      </c>
      <c r="ER2630" s="51">
        <f t="shared" si="1184"/>
        <v>100</v>
      </c>
      <c r="ES2630" s="51">
        <f t="shared" si="1185"/>
        <v>0</v>
      </c>
    </row>
    <row r="2631" spans="1:149" x14ac:dyDescent="0.45">
      <c r="A2631" s="51" t="s">
        <v>3907</v>
      </c>
      <c r="B2631" s="174" t="s">
        <v>908</v>
      </c>
      <c r="C2631" s="51" t="s">
        <v>3591</v>
      </c>
      <c r="D2631" s="51" t="s">
        <v>3955</v>
      </c>
      <c r="E2631" s="51" t="s">
        <v>637</v>
      </c>
      <c r="F2631" s="51" t="s">
        <v>3926</v>
      </c>
      <c r="G2631" s="51" t="s">
        <v>3894</v>
      </c>
      <c r="H2631" s="51" t="s">
        <v>3950</v>
      </c>
      <c r="I2631" s="51">
        <v>19</v>
      </c>
      <c r="J2631" s="75">
        <v>228</v>
      </c>
      <c r="L2631" s="75">
        <v>1150</v>
      </c>
      <c r="P2631" s="72" t="s">
        <v>1374</v>
      </c>
      <c r="AA2631" s="168">
        <v>1</v>
      </c>
      <c r="AC2631" s="169">
        <v>0</v>
      </c>
      <c r="AR2631" s="53">
        <v>0.99839999999999995</v>
      </c>
      <c r="AT2631" s="77"/>
      <c r="AU2631" s="276">
        <v>2280</v>
      </c>
      <c r="AV2631" s="276"/>
      <c r="AW2631" s="276">
        <v>2276.3519999999999</v>
      </c>
      <c r="AX2631" s="95"/>
      <c r="AY2631" s="276"/>
      <c r="AZ2631" s="95"/>
      <c r="BB2631" s="80" t="s">
        <v>3412</v>
      </c>
      <c r="BC2631" s="174" t="s">
        <v>1126</v>
      </c>
      <c r="BD2631" s="106">
        <v>65.164680000000004</v>
      </c>
      <c r="BH2631" s="106">
        <v>19.052927999999998</v>
      </c>
      <c r="BN2631" s="106">
        <v>2.7938999999999999E-2</v>
      </c>
      <c r="BX2631" s="106">
        <v>0.15257599999999999</v>
      </c>
      <c r="BZ2631" s="106">
        <v>11.06176</v>
      </c>
      <c r="CB2631" s="106">
        <v>0.171648</v>
      </c>
      <c r="DH2631" s="51">
        <v>100</v>
      </c>
      <c r="DJ2631" s="77">
        <f t="shared" si="1163"/>
        <v>0</v>
      </c>
      <c r="DL2631" s="51" t="s">
        <v>827</v>
      </c>
      <c r="DO2631" s="348">
        <v>4.6399999999999997</v>
      </c>
      <c r="DU2631" s="52"/>
      <c r="DX2631" s="75">
        <f t="shared" si="1164"/>
        <v>65.164680000000004</v>
      </c>
      <c r="DY2631" s="51">
        <f t="shared" si="1165"/>
        <v>0</v>
      </c>
      <c r="DZ2631" s="75">
        <f t="shared" si="1166"/>
        <v>0</v>
      </c>
      <c r="EA2631" s="51" t="e">
        <f t="shared" si="1167"/>
        <v>#DIV/0!</v>
      </c>
      <c r="EB2631" s="75">
        <f t="shared" si="1168"/>
        <v>19.052927999999998</v>
      </c>
      <c r="EC2631" s="51">
        <f t="shared" si="1169"/>
        <v>0</v>
      </c>
      <c r="ED2631" s="75">
        <f t="shared" si="1170"/>
        <v>2.7938999999999995E-2</v>
      </c>
      <c r="EE2631" s="51">
        <f t="shared" si="1171"/>
        <v>0</v>
      </c>
      <c r="EF2631" s="75">
        <f t="shared" si="1172"/>
        <v>0</v>
      </c>
      <c r="EG2631" s="51" t="e">
        <f t="shared" si="1173"/>
        <v>#DIV/0!</v>
      </c>
      <c r="EH2631" s="75">
        <f t="shared" si="1174"/>
        <v>0</v>
      </c>
      <c r="EI2631" s="51" t="e">
        <f t="shared" si="1175"/>
        <v>#DIV/0!</v>
      </c>
      <c r="EJ2631" s="75">
        <f t="shared" si="1176"/>
        <v>0.15257599999999999</v>
      </c>
      <c r="EK2631" s="51">
        <f t="shared" si="1177"/>
        <v>0</v>
      </c>
      <c r="EL2631" s="75">
        <f t="shared" si="1178"/>
        <v>11.06176</v>
      </c>
      <c r="EM2631" s="51">
        <f t="shared" si="1179"/>
        <v>0</v>
      </c>
      <c r="EN2631" s="75">
        <f t="shared" si="1180"/>
        <v>0.171648</v>
      </c>
      <c r="EO2631" s="51">
        <f t="shared" si="1181"/>
        <v>0</v>
      </c>
      <c r="EP2631" s="75">
        <f t="shared" si="1182"/>
        <v>0</v>
      </c>
      <c r="EQ2631" s="51" t="e">
        <f t="shared" si="1183"/>
        <v>#DIV/0!</v>
      </c>
      <c r="ER2631" s="51">
        <f t="shared" si="1184"/>
        <v>100</v>
      </c>
      <c r="ES2631" s="51">
        <f t="shared" si="1185"/>
        <v>0</v>
      </c>
    </row>
    <row r="2632" spans="1:149" x14ac:dyDescent="0.45">
      <c r="A2632" s="51" t="s">
        <v>3907</v>
      </c>
      <c r="B2632" s="174" t="s">
        <v>908</v>
      </c>
      <c r="C2632" s="51" t="s">
        <v>3591</v>
      </c>
      <c r="D2632" s="51" t="s">
        <v>3953</v>
      </c>
      <c r="E2632" s="51" t="s">
        <v>637</v>
      </c>
      <c r="F2632" s="51" t="s">
        <v>3927</v>
      </c>
      <c r="G2632" s="51" t="s">
        <v>3894</v>
      </c>
      <c r="H2632" s="51" t="s">
        <v>3950</v>
      </c>
      <c r="J2632" s="75">
        <v>300</v>
      </c>
      <c r="L2632" s="75">
        <v>950</v>
      </c>
      <c r="P2632" s="72" t="s">
        <v>1374</v>
      </c>
      <c r="AA2632" s="168">
        <v>1</v>
      </c>
      <c r="AC2632" s="169">
        <v>0</v>
      </c>
      <c r="AR2632" s="53">
        <v>0.91149999999999998</v>
      </c>
      <c r="AT2632" s="77"/>
      <c r="AU2632" s="276">
        <v>3000</v>
      </c>
      <c r="AV2632" s="276"/>
      <c r="AW2632" s="276">
        <v>2734.5</v>
      </c>
      <c r="AX2632" s="95"/>
      <c r="AY2632" s="276"/>
      <c r="AZ2632" s="95"/>
      <c r="BB2632" s="80" t="s">
        <v>3412</v>
      </c>
      <c r="BC2632" s="174" t="s">
        <v>1126</v>
      </c>
      <c r="BD2632" s="106">
        <v>64.892479999999992</v>
      </c>
      <c r="BH2632" s="106">
        <v>18.607374</v>
      </c>
      <c r="BN2632" s="106">
        <v>2.7383999999999999E-2</v>
      </c>
      <c r="BX2632" s="106">
        <v>0.149008</v>
      </c>
      <c r="BZ2632" s="106">
        <v>10.80308</v>
      </c>
      <c r="CB2632" s="106">
        <v>0.16763399999999998</v>
      </c>
      <c r="DH2632" s="51">
        <v>100</v>
      </c>
      <c r="DJ2632" s="77">
        <f t="shared" si="1163"/>
        <v>0</v>
      </c>
      <c r="DL2632" s="51" t="s">
        <v>827</v>
      </c>
      <c r="DO2632" s="348">
        <v>6.87</v>
      </c>
      <c r="DU2632" s="52"/>
      <c r="DX2632" s="75">
        <f t="shared" si="1164"/>
        <v>64.892479999999992</v>
      </c>
      <c r="DY2632" s="51">
        <f t="shared" si="1165"/>
        <v>0</v>
      </c>
      <c r="DZ2632" s="75">
        <f t="shared" si="1166"/>
        <v>0</v>
      </c>
      <c r="EA2632" s="51" t="e">
        <f t="shared" si="1167"/>
        <v>#DIV/0!</v>
      </c>
      <c r="EB2632" s="75">
        <f t="shared" si="1168"/>
        <v>18.607374</v>
      </c>
      <c r="EC2632" s="51">
        <f t="shared" si="1169"/>
        <v>0</v>
      </c>
      <c r="ED2632" s="75">
        <f t="shared" si="1170"/>
        <v>2.7383999999999995E-2</v>
      </c>
      <c r="EE2632" s="51">
        <f t="shared" si="1171"/>
        <v>0</v>
      </c>
      <c r="EF2632" s="75">
        <f t="shared" si="1172"/>
        <v>0</v>
      </c>
      <c r="EG2632" s="51" t="e">
        <f t="shared" si="1173"/>
        <v>#DIV/0!</v>
      </c>
      <c r="EH2632" s="75">
        <f t="shared" si="1174"/>
        <v>0</v>
      </c>
      <c r="EI2632" s="51" t="e">
        <f t="shared" si="1175"/>
        <v>#DIV/0!</v>
      </c>
      <c r="EJ2632" s="75">
        <f t="shared" si="1176"/>
        <v>0.149008</v>
      </c>
      <c r="EK2632" s="51">
        <f t="shared" si="1177"/>
        <v>0</v>
      </c>
      <c r="EL2632" s="75">
        <f t="shared" si="1178"/>
        <v>10.80308</v>
      </c>
      <c r="EM2632" s="51">
        <f t="shared" si="1179"/>
        <v>0</v>
      </c>
      <c r="EN2632" s="75">
        <f t="shared" si="1180"/>
        <v>0.16763399999999998</v>
      </c>
      <c r="EO2632" s="51">
        <f t="shared" si="1181"/>
        <v>0</v>
      </c>
      <c r="EP2632" s="75">
        <f t="shared" si="1182"/>
        <v>0</v>
      </c>
      <c r="EQ2632" s="51" t="e">
        <f t="shared" si="1183"/>
        <v>#DIV/0!</v>
      </c>
      <c r="ER2632" s="51">
        <f t="shared" si="1184"/>
        <v>100</v>
      </c>
      <c r="ES2632" s="51">
        <f t="shared" si="1185"/>
        <v>0</v>
      </c>
    </row>
    <row r="2633" spans="1:149" x14ac:dyDescent="0.45">
      <c r="A2633" s="51" t="s">
        <v>3907</v>
      </c>
      <c r="B2633" s="174" t="s">
        <v>908</v>
      </c>
      <c r="C2633" s="51" t="s">
        <v>3591</v>
      </c>
      <c r="D2633" s="51" t="s">
        <v>3955</v>
      </c>
      <c r="E2633" s="51" t="s">
        <v>637</v>
      </c>
      <c r="F2633" s="51" t="s">
        <v>3928</v>
      </c>
      <c r="G2633" s="51" t="s">
        <v>3894</v>
      </c>
      <c r="H2633" s="51" t="s">
        <v>3950</v>
      </c>
      <c r="I2633" s="51">
        <v>24</v>
      </c>
      <c r="J2633" s="75">
        <v>368</v>
      </c>
      <c r="L2633" s="75">
        <v>1150</v>
      </c>
      <c r="P2633" s="72" t="s">
        <v>1374</v>
      </c>
      <c r="AA2633" s="168">
        <v>1</v>
      </c>
      <c r="AC2633" s="169">
        <v>0</v>
      </c>
      <c r="AR2633" s="53">
        <v>1.0640000000000001</v>
      </c>
      <c r="AT2633" s="77"/>
      <c r="AU2633" s="276">
        <v>3680</v>
      </c>
      <c r="AV2633" s="276"/>
      <c r="AW2633" s="276">
        <v>3915.5200000000004</v>
      </c>
      <c r="AX2633" s="95"/>
      <c r="AY2633" s="276"/>
      <c r="AZ2633" s="95"/>
      <c r="BB2633" s="80" t="s">
        <v>3412</v>
      </c>
      <c r="BC2633" s="174" t="s">
        <v>1126</v>
      </c>
      <c r="BD2633" s="106">
        <v>63.374964999999996</v>
      </c>
      <c r="BH2633" s="106">
        <v>18.237743999999999</v>
      </c>
      <c r="BN2633" s="106">
        <v>2.7164999999999998E-2</v>
      </c>
      <c r="BX2633" s="106">
        <v>0.14604800000000001</v>
      </c>
      <c r="BZ2633" s="106">
        <v>10.588479999999999</v>
      </c>
      <c r="CB2633" s="106">
        <v>0.16430399999999998</v>
      </c>
      <c r="DH2633" s="51">
        <v>100</v>
      </c>
      <c r="DJ2633" s="77">
        <f t="shared" si="1163"/>
        <v>0</v>
      </c>
      <c r="DL2633" s="51" t="s">
        <v>827</v>
      </c>
      <c r="DO2633" s="348">
        <v>8.7200000000000006</v>
      </c>
      <c r="DU2633" s="52"/>
      <c r="DX2633" s="75">
        <f t="shared" si="1164"/>
        <v>63.374964999999996</v>
      </c>
      <c r="DY2633" s="51">
        <f t="shared" si="1165"/>
        <v>0</v>
      </c>
      <c r="DZ2633" s="75">
        <f t="shared" si="1166"/>
        <v>0</v>
      </c>
      <c r="EA2633" s="51" t="e">
        <f t="shared" si="1167"/>
        <v>#DIV/0!</v>
      </c>
      <c r="EB2633" s="75">
        <f t="shared" si="1168"/>
        <v>18.237743999999999</v>
      </c>
      <c r="EC2633" s="51">
        <f t="shared" si="1169"/>
        <v>0</v>
      </c>
      <c r="ED2633" s="75">
        <f t="shared" si="1170"/>
        <v>2.7164999999999995E-2</v>
      </c>
      <c r="EE2633" s="51">
        <f t="shared" si="1171"/>
        <v>0</v>
      </c>
      <c r="EF2633" s="75">
        <f t="shared" si="1172"/>
        <v>0</v>
      </c>
      <c r="EG2633" s="51" t="e">
        <f t="shared" si="1173"/>
        <v>#DIV/0!</v>
      </c>
      <c r="EH2633" s="75">
        <f t="shared" si="1174"/>
        <v>0</v>
      </c>
      <c r="EI2633" s="51" t="e">
        <f t="shared" si="1175"/>
        <v>#DIV/0!</v>
      </c>
      <c r="EJ2633" s="75">
        <f t="shared" si="1176"/>
        <v>0.14604800000000001</v>
      </c>
      <c r="EK2633" s="51">
        <f t="shared" si="1177"/>
        <v>0</v>
      </c>
      <c r="EL2633" s="75">
        <f t="shared" si="1178"/>
        <v>10.588479999999999</v>
      </c>
      <c r="EM2633" s="51">
        <f t="shared" si="1179"/>
        <v>0</v>
      </c>
      <c r="EN2633" s="75">
        <f t="shared" si="1180"/>
        <v>0.16430399999999998</v>
      </c>
      <c r="EO2633" s="51">
        <f t="shared" si="1181"/>
        <v>0</v>
      </c>
      <c r="EP2633" s="75">
        <f t="shared" si="1182"/>
        <v>0</v>
      </c>
      <c r="EQ2633" s="51" t="e">
        <f t="shared" si="1183"/>
        <v>#DIV/0!</v>
      </c>
      <c r="ER2633" s="51">
        <f t="shared" si="1184"/>
        <v>100</v>
      </c>
      <c r="ES2633" s="51">
        <f t="shared" si="1185"/>
        <v>0</v>
      </c>
    </row>
    <row r="2634" spans="1:149" x14ac:dyDescent="0.45">
      <c r="A2634" s="51" t="s">
        <v>3907</v>
      </c>
      <c r="B2634" s="174" t="s">
        <v>908</v>
      </c>
      <c r="C2634" s="51" t="s">
        <v>3591</v>
      </c>
      <c r="D2634" s="51" t="s">
        <v>3955</v>
      </c>
      <c r="E2634" s="51" t="s">
        <v>637</v>
      </c>
      <c r="F2634" s="51" t="s">
        <v>3929</v>
      </c>
      <c r="G2634" s="51" t="s">
        <v>3894</v>
      </c>
      <c r="H2634" s="51" t="s">
        <v>3950</v>
      </c>
      <c r="I2634" s="51">
        <v>24</v>
      </c>
      <c r="J2634" s="75">
        <v>368</v>
      </c>
      <c r="L2634" s="75">
        <v>1150</v>
      </c>
      <c r="P2634" s="72" t="s">
        <v>1374</v>
      </c>
      <c r="AA2634" s="168">
        <v>1</v>
      </c>
      <c r="AC2634" s="169">
        <v>0</v>
      </c>
      <c r="AR2634" s="53">
        <v>1.0640000000000001</v>
      </c>
      <c r="AT2634" s="77"/>
      <c r="AU2634" s="276">
        <v>3680</v>
      </c>
      <c r="AV2634" s="276"/>
      <c r="AW2634" s="276">
        <v>3915.5200000000004</v>
      </c>
      <c r="AX2634" s="95"/>
      <c r="AY2634" s="276"/>
      <c r="AZ2634" s="95"/>
      <c r="BB2634" s="80" t="s">
        <v>3412</v>
      </c>
      <c r="BC2634" s="174" t="s">
        <v>1126</v>
      </c>
      <c r="BD2634" s="106">
        <v>62.116040000000005</v>
      </c>
      <c r="BH2634" s="106">
        <v>18.091889999999999</v>
      </c>
      <c r="BN2634" s="106">
        <v>2.7071999999999999E-2</v>
      </c>
      <c r="BX2634" s="106">
        <v>0.14488000000000001</v>
      </c>
      <c r="BZ2634" s="106">
        <v>10.503799999999998</v>
      </c>
      <c r="CB2634" s="106">
        <v>0.16299</v>
      </c>
      <c r="DH2634" s="51">
        <v>100</v>
      </c>
      <c r="DJ2634" s="77">
        <f t="shared" si="1163"/>
        <v>0</v>
      </c>
      <c r="DL2634" s="51" t="s">
        <v>827</v>
      </c>
      <c r="DO2634" s="348">
        <v>9.4499999999999993</v>
      </c>
      <c r="DU2634" s="52"/>
      <c r="DX2634" s="75">
        <f t="shared" si="1164"/>
        <v>62.116040000000005</v>
      </c>
      <c r="DY2634" s="51">
        <f t="shared" si="1165"/>
        <v>0</v>
      </c>
      <c r="DZ2634" s="75">
        <f t="shared" si="1166"/>
        <v>0</v>
      </c>
      <c r="EA2634" s="51" t="e">
        <f t="shared" si="1167"/>
        <v>#DIV/0!</v>
      </c>
      <c r="EB2634" s="75">
        <f t="shared" si="1168"/>
        <v>18.091889999999999</v>
      </c>
      <c r="EC2634" s="51">
        <f t="shared" si="1169"/>
        <v>0</v>
      </c>
      <c r="ED2634" s="75">
        <f t="shared" si="1170"/>
        <v>2.7072000000000002E-2</v>
      </c>
      <c r="EE2634" s="51">
        <f t="shared" si="1171"/>
        <v>0</v>
      </c>
      <c r="EF2634" s="75">
        <f t="shared" si="1172"/>
        <v>0</v>
      </c>
      <c r="EG2634" s="51" t="e">
        <f t="shared" si="1173"/>
        <v>#DIV/0!</v>
      </c>
      <c r="EH2634" s="75">
        <f t="shared" si="1174"/>
        <v>0</v>
      </c>
      <c r="EI2634" s="51" t="e">
        <f t="shared" si="1175"/>
        <v>#DIV/0!</v>
      </c>
      <c r="EJ2634" s="75">
        <f t="shared" si="1176"/>
        <v>0.14488000000000001</v>
      </c>
      <c r="EK2634" s="51">
        <f t="shared" si="1177"/>
        <v>0</v>
      </c>
      <c r="EL2634" s="75">
        <f t="shared" si="1178"/>
        <v>10.503799999999998</v>
      </c>
      <c r="EM2634" s="51">
        <f t="shared" si="1179"/>
        <v>0</v>
      </c>
      <c r="EN2634" s="75">
        <f t="shared" si="1180"/>
        <v>0.16299</v>
      </c>
      <c r="EO2634" s="51">
        <f t="shared" si="1181"/>
        <v>0</v>
      </c>
      <c r="EP2634" s="75">
        <f t="shared" si="1182"/>
        <v>0</v>
      </c>
      <c r="EQ2634" s="51" t="e">
        <f t="shared" si="1183"/>
        <v>#DIV/0!</v>
      </c>
      <c r="ER2634" s="51">
        <f t="shared" si="1184"/>
        <v>100</v>
      </c>
      <c r="ES2634" s="51">
        <f t="shared" si="1185"/>
        <v>0</v>
      </c>
    </row>
    <row r="2635" spans="1:149" x14ac:dyDescent="0.45">
      <c r="A2635" s="51" t="s">
        <v>3907</v>
      </c>
      <c r="B2635" s="174" t="s">
        <v>908</v>
      </c>
      <c r="C2635" s="51" t="s">
        <v>3591</v>
      </c>
      <c r="D2635" s="51" t="s">
        <v>3955</v>
      </c>
      <c r="E2635" s="51" t="s">
        <v>637</v>
      </c>
      <c r="F2635" s="51" t="s">
        <v>3930</v>
      </c>
      <c r="G2635" s="51" t="s">
        <v>3894</v>
      </c>
      <c r="H2635" s="51" t="s">
        <v>3950</v>
      </c>
      <c r="I2635" s="51">
        <v>24</v>
      </c>
      <c r="J2635" s="75">
        <v>368</v>
      </c>
      <c r="L2635" s="75">
        <v>1150</v>
      </c>
      <c r="P2635" s="72" t="s">
        <v>1374</v>
      </c>
      <c r="AA2635" s="168">
        <v>1</v>
      </c>
      <c r="AC2635" s="169">
        <v>0</v>
      </c>
      <c r="AR2635" s="53">
        <v>1.0640000000000001</v>
      </c>
      <c r="AT2635" s="77"/>
      <c r="AU2635" s="276">
        <v>3680</v>
      </c>
      <c r="AV2635" s="276"/>
      <c r="AW2635" s="276">
        <v>3915.5200000000004</v>
      </c>
      <c r="AX2635" s="95"/>
      <c r="AY2635" s="276"/>
      <c r="AZ2635" s="95"/>
      <c r="BB2635" s="80" t="s">
        <v>3412</v>
      </c>
      <c r="BC2635" s="174" t="s">
        <v>1126</v>
      </c>
      <c r="BD2635" s="106">
        <v>61.619274999999995</v>
      </c>
      <c r="BH2635" s="106">
        <v>18.029951999999998</v>
      </c>
      <c r="BN2635" s="106">
        <v>2.8937999999999998E-2</v>
      </c>
      <c r="BX2635" s="106">
        <v>0.14438399999999998</v>
      </c>
      <c r="BZ2635" s="106">
        <v>10.467839999999999</v>
      </c>
      <c r="CB2635" s="106">
        <v>0.16243199999999999</v>
      </c>
      <c r="DH2635" s="51">
        <v>100</v>
      </c>
      <c r="DJ2635" s="77">
        <f t="shared" si="1163"/>
        <v>0</v>
      </c>
      <c r="DL2635" s="51" t="s">
        <v>827</v>
      </c>
      <c r="DO2635" s="348">
        <v>9.76</v>
      </c>
      <c r="DU2635" s="52"/>
      <c r="DX2635" s="75">
        <f t="shared" si="1164"/>
        <v>61.619274999999995</v>
      </c>
      <c r="DY2635" s="51">
        <f t="shared" si="1165"/>
        <v>0</v>
      </c>
      <c r="DZ2635" s="75">
        <f t="shared" si="1166"/>
        <v>0</v>
      </c>
      <c r="EA2635" s="51" t="e">
        <f t="shared" si="1167"/>
        <v>#DIV/0!</v>
      </c>
      <c r="EB2635" s="75">
        <f t="shared" si="1168"/>
        <v>18.029951999999998</v>
      </c>
      <c r="EC2635" s="51">
        <f t="shared" si="1169"/>
        <v>0</v>
      </c>
      <c r="ED2635" s="75">
        <f t="shared" si="1170"/>
        <v>2.8937999999999998E-2</v>
      </c>
      <c r="EE2635" s="51">
        <f t="shared" si="1171"/>
        <v>0</v>
      </c>
      <c r="EF2635" s="75">
        <f t="shared" si="1172"/>
        <v>0</v>
      </c>
      <c r="EG2635" s="51" t="e">
        <f t="shared" si="1173"/>
        <v>#DIV/0!</v>
      </c>
      <c r="EH2635" s="75">
        <f t="shared" si="1174"/>
        <v>0</v>
      </c>
      <c r="EI2635" s="51" t="e">
        <f t="shared" si="1175"/>
        <v>#DIV/0!</v>
      </c>
      <c r="EJ2635" s="75">
        <f t="shared" si="1176"/>
        <v>0.14438399999999998</v>
      </c>
      <c r="EK2635" s="51">
        <f t="shared" si="1177"/>
        <v>0</v>
      </c>
      <c r="EL2635" s="75">
        <f t="shared" si="1178"/>
        <v>10.467839999999999</v>
      </c>
      <c r="EM2635" s="51">
        <f t="shared" si="1179"/>
        <v>0</v>
      </c>
      <c r="EN2635" s="75">
        <f t="shared" si="1180"/>
        <v>0.16243199999999999</v>
      </c>
      <c r="EO2635" s="51">
        <f t="shared" si="1181"/>
        <v>0</v>
      </c>
      <c r="EP2635" s="75">
        <f t="shared" si="1182"/>
        <v>0</v>
      </c>
      <c r="EQ2635" s="51" t="e">
        <f t="shared" si="1183"/>
        <v>#DIV/0!</v>
      </c>
      <c r="ER2635" s="51">
        <f t="shared" si="1184"/>
        <v>100</v>
      </c>
      <c r="ES2635" s="51">
        <f t="shared" si="1185"/>
        <v>0</v>
      </c>
    </row>
    <row r="2636" spans="1:149" s="77" customFormat="1" x14ac:dyDescent="0.45">
      <c r="A2636" s="77" t="s">
        <v>3907</v>
      </c>
      <c r="B2636" s="178" t="s">
        <v>908</v>
      </c>
      <c r="C2636" s="77" t="s">
        <v>3591</v>
      </c>
      <c r="D2636" s="77" t="s">
        <v>3954</v>
      </c>
      <c r="E2636" s="77" t="s">
        <v>637</v>
      </c>
      <c r="F2636" s="77" t="s">
        <v>3931</v>
      </c>
      <c r="G2636" s="77" t="s">
        <v>3894</v>
      </c>
      <c r="H2636" s="77" t="s">
        <v>3950</v>
      </c>
      <c r="I2636" s="77">
        <v>5</v>
      </c>
      <c r="J2636" s="304">
        <v>497</v>
      </c>
      <c r="L2636" s="304">
        <v>1000</v>
      </c>
      <c r="P2636" s="72" t="s">
        <v>1374</v>
      </c>
      <c r="Q2636" s="125"/>
      <c r="R2636" s="125"/>
      <c r="S2636" s="116"/>
      <c r="AA2636" s="168">
        <v>1</v>
      </c>
      <c r="AB2636" s="168"/>
      <c r="AC2636" s="168">
        <v>0</v>
      </c>
      <c r="AE2636" s="327"/>
      <c r="AG2636" s="168"/>
      <c r="AQ2636" s="178"/>
      <c r="AR2636" s="66">
        <v>1.069</v>
      </c>
      <c r="AS2636" s="66"/>
      <c r="AU2636" s="276">
        <v>4970</v>
      </c>
      <c r="AV2636" s="276"/>
      <c r="AW2636" s="276">
        <v>5312.9299999999994</v>
      </c>
      <c r="AX2636" s="95"/>
      <c r="AY2636" s="276"/>
      <c r="AZ2636" s="95"/>
      <c r="BA2636" s="178"/>
      <c r="BB2636" s="98" t="s">
        <v>3412</v>
      </c>
      <c r="BC2636" s="178" t="s">
        <v>1126</v>
      </c>
      <c r="BD2636" s="202">
        <v>67.704999999999998</v>
      </c>
      <c r="BH2636" s="77">
        <v>18.501000000000001</v>
      </c>
      <c r="BN2636" s="106"/>
      <c r="BO2636" s="51"/>
      <c r="BX2636" s="106"/>
      <c r="BY2636" s="51"/>
      <c r="BZ2636" s="202">
        <v>10.254</v>
      </c>
      <c r="CB2636" s="106"/>
      <c r="DH2636" s="51">
        <v>100</v>
      </c>
      <c r="DI2636" s="51"/>
      <c r="DJ2636" s="77">
        <f t="shared" si="1163"/>
        <v>0</v>
      </c>
      <c r="DL2636" s="77" t="s">
        <v>827</v>
      </c>
      <c r="DO2636" s="348">
        <v>3.54</v>
      </c>
      <c r="DQ2636" s="348"/>
      <c r="DS2636" s="246"/>
      <c r="DU2636" s="96"/>
      <c r="DW2636" s="178"/>
      <c r="DX2636" s="304">
        <f t="shared" si="1164"/>
        <v>67.704999999999998</v>
      </c>
      <c r="DY2636" s="77">
        <f t="shared" si="1165"/>
        <v>0</v>
      </c>
      <c r="DZ2636" s="304">
        <f t="shared" si="1166"/>
        <v>0</v>
      </c>
      <c r="EA2636" s="77" t="e">
        <f t="shared" si="1167"/>
        <v>#DIV/0!</v>
      </c>
      <c r="EB2636" s="304">
        <f t="shared" si="1168"/>
        <v>18.501000000000001</v>
      </c>
      <c r="EC2636" s="77">
        <f t="shared" si="1169"/>
        <v>0</v>
      </c>
      <c r="ED2636" s="304">
        <f t="shared" si="1170"/>
        <v>0</v>
      </c>
      <c r="EE2636" s="77" t="e">
        <f t="shared" si="1171"/>
        <v>#DIV/0!</v>
      </c>
      <c r="EF2636" s="304">
        <f t="shared" si="1172"/>
        <v>0</v>
      </c>
      <c r="EG2636" s="77" t="e">
        <f t="shared" si="1173"/>
        <v>#DIV/0!</v>
      </c>
      <c r="EH2636" s="304">
        <f t="shared" si="1174"/>
        <v>0</v>
      </c>
      <c r="EI2636" s="77" t="e">
        <f t="shared" si="1175"/>
        <v>#DIV/0!</v>
      </c>
      <c r="EJ2636" s="304">
        <f t="shared" si="1176"/>
        <v>0</v>
      </c>
      <c r="EK2636" s="77" t="e">
        <f t="shared" si="1177"/>
        <v>#DIV/0!</v>
      </c>
      <c r="EL2636" s="304">
        <f t="shared" si="1178"/>
        <v>10.254</v>
      </c>
      <c r="EM2636" s="77">
        <f t="shared" si="1179"/>
        <v>0</v>
      </c>
      <c r="EN2636" s="304">
        <f t="shared" si="1180"/>
        <v>0</v>
      </c>
      <c r="EO2636" s="77" t="e">
        <f t="shared" si="1181"/>
        <v>#DIV/0!</v>
      </c>
      <c r="EP2636" s="304">
        <f t="shared" si="1182"/>
        <v>0</v>
      </c>
      <c r="EQ2636" s="77" t="e">
        <f t="shared" si="1183"/>
        <v>#DIV/0!</v>
      </c>
      <c r="ER2636" s="77">
        <f t="shared" si="1184"/>
        <v>100</v>
      </c>
      <c r="ES2636" s="77">
        <f t="shared" si="1185"/>
        <v>0</v>
      </c>
    </row>
    <row r="2637" spans="1:149" s="77" customFormat="1" x14ac:dyDescent="0.45">
      <c r="A2637" s="77" t="s">
        <v>3907</v>
      </c>
      <c r="B2637" s="178" t="s">
        <v>908</v>
      </c>
      <c r="C2637" s="77" t="s">
        <v>3591</v>
      </c>
      <c r="D2637" s="77" t="s">
        <v>3954</v>
      </c>
      <c r="E2637" s="77" t="s">
        <v>637</v>
      </c>
      <c r="F2637" s="77" t="s">
        <v>3932</v>
      </c>
      <c r="G2637" s="77" t="s">
        <v>3894</v>
      </c>
      <c r="H2637" s="77" t="s">
        <v>3950</v>
      </c>
      <c r="I2637" s="77">
        <v>6</v>
      </c>
      <c r="J2637" s="304">
        <v>497</v>
      </c>
      <c r="L2637" s="304">
        <v>1000</v>
      </c>
      <c r="P2637" s="72" t="s">
        <v>1374</v>
      </c>
      <c r="Q2637" s="125"/>
      <c r="R2637" s="125"/>
      <c r="S2637" s="116"/>
      <c r="AA2637" s="168">
        <v>1</v>
      </c>
      <c r="AB2637" s="168"/>
      <c r="AC2637" s="168">
        <v>0</v>
      </c>
      <c r="AE2637" s="327"/>
      <c r="AG2637" s="168"/>
      <c r="AQ2637" s="178"/>
      <c r="AR2637" s="66">
        <v>1.069</v>
      </c>
      <c r="AS2637" s="66"/>
      <c r="AU2637" s="276">
        <v>4970</v>
      </c>
      <c r="AV2637" s="276"/>
      <c r="AW2637" s="276">
        <v>5312.9299999999994</v>
      </c>
      <c r="AX2637" s="95"/>
      <c r="AY2637" s="276"/>
      <c r="AZ2637" s="95"/>
      <c r="BA2637" s="178"/>
      <c r="BB2637" s="98" t="s">
        <v>3412</v>
      </c>
      <c r="BC2637" s="178" t="s">
        <v>1126</v>
      </c>
      <c r="BD2637" s="202">
        <v>64.94</v>
      </c>
      <c r="BE2637" s="51"/>
      <c r="BH2637" s="77">
        <v>17.745000000000001</v>
      </c>
      <c r="BN2637" s="106"/>
      <c r="BO2637" s="51"/>
      <c r="BX2637" s="106"/>
      <c r="BY2637" s="51"/>
      <c r="BZ2637" s="202">
        <v>9.8350000000000009</v>
      </c>
      <c r="CB2637" s="106"/>
      <c r="DH2637" s="51">
        <v>100</v>
      </c>
      <c r="DI2637" s="51"/>
      <c r="DJ2637" s="77">
        <f t="shared" si="1163"/>
        <v>0</v>
      </c>
      <c r="DL2637" s="77" t="s">
        <v>827</v>
      </c>
      <c r="DO2637" s="348">
        <v>7.48</v>
      </c>
      <c r="DQ2637" s="348"/>
      <c r="DS2637" s="246"/>
      <c r="DU2637" s="96"/>
      <c r="DW2637" s="178"/>
      <c r="DX2637" s="304">
        <f t="shared" si="1164"/>
        <v>64.94</v>
      </c>
      <c r="DY2637" s="77">
        <f t="shared" si="1165"/>
        <v>0</v>
      </c>
      <c r="DZ2637" s="304">
        <f t="shared" si="1166"/>
        <v>0</v>
      </c>
      <c r="EA2637" s="77" t="e">
        <f t="shared" si="1167"/>
        <v>#DIV/0!</v>
      </c>
      <c r="EB2637" s="304">
        <f t="shared" si="1168"/>
        <v>17.745000000000001</v>
      </c>
      <c r="EC2637" s="77">
        <f t="shared" si="1169"/>
        <v>0</v>
      </c>
      <c r="ED2637" s="304">
        <f t="shared" si="1170"/>
        <v>0</v>
      </c>
      <c r="EE2637" s="77" t="e">
        <f t="shared" si="1171"/>
        <v>#DIV/0!</v>
      </c>
      <c r="EF2637" s="304">
        <f t="shared" si="1172"/>
        <v>0</v>
      </c>
      <c r="EG2637" s="77" t="e">
        <f t="shared" si="1173"/>
        <v>#DIV/0!</v>
      </c>
      <c r="EH2637" s="304">
        <f t="shared" si="1174"/>
        <v>0</v>
      </c>
      <c r="EI2637" s="77" t="e">
        <f t="shared" si="1175"/>
        <v>#DIV/0!</v>
      </c>
      <c r="EJ2637" s="304">
        <f t="shared" si="1176"/>
        <v>0</v>
      </c>
      <c r="EK2637" s="77" t="e">
        <f t="shared" si="1177"/>
        <v>#DIV/0!</v>
      </c>
      <c r="EL2637" s="304">
        <f t="shared" si="1178"/>
        <v>9.8350000000000009</v>
      </c>
      <c r="EM2637" s="77">
        <f t="shared" si="1179"/>
        <v>0</v>
      </c>
      <c r="EN2637" s="304">
        <f t="shared" si="1180"/>
        <v>0</v>
      </c>
      <c r="EO2637" s="77" t="e">
        <f t="shared" si="1181"/>
        <v>#DIV/0!</v>
      </c>
      <c r="EP2637" s="304">
        <f t="shared" si="1182"/>
        <v>0</v>
      </c>
      <c r="EQ2637" s="77" t="e">
        <f t="shared" si="1183"/>
        <v>#DIV/0!</v>
      </c>
      <c r="ER2637" s="77">
        <f t="shared" si="1184"/>
        <v>100</v>
      </c>
      <c r="ES2637" s="77">
        <f t="shared" si="1185"/>
        <v>0</v>
      </c>
    </row>
    <row r="2638" spans="1:149" s="77" customFormat="1" x14ac:dyDescent="0.45">
      <c r="A2638" s="77" t="s">
        <v>3907</v>
      </c>
      <c r="B2638" s="178" t="s">
        <v>908</v>
      </c>
      <c r="C2638" s="77" t="s">
        <v>3591</v>
      </c>
      <c r="D2638" s="77" t="s">
        <v>3955</v>
      </c>
      <c r="E2638" s="77" t="s">
        <v>637</v>
      </c>
      <c r="F2638" s="77" t="s">
        <v>3933</v>
      </c>
      <c r="G2638" s="77" t="s">
        <v>3894</v>
      </c>
      <c r="H2638" s="77" t="s">
        <v>3950</v>
      </c>
      <c r="I2638" s="77">
        <v>24</v>
      </c>
      <c r="J2638" s="304">
        <v>500</v>
      </c>
      <c r="L2638" s="304">
        <v>1150</v>
      </c>
      <c r="P2638" s="72" t="s">
        <v>1374</v>
      </c>
      <c r="Q2638" s="125"/>
      <c r="R2638" s="125"/>
      <c r="S2638" s="116"/>
      <c r="AA2638" s="168">
        <v>1</v>
      </c>
      <c r="AB2638" s="168"/>
      <c r="AC2638" s="168">
        <v>0</v>
      </c>
      <c r="AE2638" s="327"/>
      <c r="AG2638" s="168"/>
      <c r="AQ2638" s="178"/>
      <c r="AR2638" s="66">
        <v>1.161</v>
      </c>
      <c r="AS2638" s="66"/>
      <c r="AU2638" s="276">
        <v>5000</v>
      </c>
      <c r="AV2638" s="276"/>
      <c r="AW2638" s="276">
        <v>5805</v>
      </c>
      <c r="AX2638" s="95"/>
      <c r="AY2638" s="276"/>
      <c r="AZ2638" s="95"/>
      <c r="BA2638" s="178"/>
      <c r="BB2638" s="98" t="s">
        <v>3412</v>
      </c>
      <c r="BC2638" s="178" t="s">
        <v>1126</v>
      </c>
      <c r="BD2638" s="202">
        <v>65.225925000000004</v>
      </c>
      <c r="BE2638" s="51"/>
      <c r="BH2638" s="106">
        <v>19.150829999999999</v>
      </c>
      <c r="BN2638" s="106">
        <v>2.8640999999999996E-2</v>
      </c>
      <c r="BO2638" s="51"/>
      <c r="BX2638" s="106">
        <v>0.15336</v>
      </c>
      <c r="BY2638" s="51"/>
      <c r="BZ2638" s="106">
        <v>11.118599999999999</v>
      </c>
      <c r="CB2638" s="106">
        <v>0.17252999999999999</v>
      </c>
      <c r="DH2638" s="51">
        <v>100</v>
      </c>
      <c r="DI2638" s="51"/>
      <c r="DJ2638" s="77">
        <f t="shared" si="1163"/>
        <v>0</v>
      </c>
      <c r="DL2638" s="77" t="s">
        <v>827</v>
      </c>
      <c r="DO2638" s="348">
        <v>4.1500000000000004</v>
      </c>
      <c r="DQ2638" s="348"/>
      <c r="DS2638" s="246"/>
      <c r="DU2638" s="96"/>
      <c r="DW2638" s="178"/>
      <c r="DX2638" s="304">
        <f t="shared" si="1164"/>
        <v>65.225925000000004</v>
      </c>
      <c r="DY2638" s="77">
        <f t="shared" si="1165"/>
        <v>0</v>
      </c>
      <c r="DZ2638" s="304">
        <f t="shared" si="1166"/>
        <v>0</v>
      </c>
      <c r="EA2638" s="77" t="e">
        <f t="shared" si="1167"/>
        <v>#DIV/0!</v>
      </c>
      <c r="EB2638" s="304">
        <f t="shared" si="1168"/>
        <v>19.150829999999999</v>
      </c>
      <c r="EC2638" s="77">
        <f t="shared" si="1169"/>
        <v>0</v>
      </c>
      <c r="ED2638" s="304">
        <f t="shared" si="1170"/>
        <v>2.8640999999999996E-2</v>
      </c>
      <c r="EE2638" s="77">
        <f t="shared" si="1171"/>
        <v>0</v>
      </c>
      <c r="EF2638" s="304">
        <f t="shared" si="1172"/>
        <v>0</v>
      </c>
      <c r="EG2638" s="77" t="e">
        <f t="shared" si="1173"/>
        <v>#DIV/0!</v>
      </c>
      <c r="EH2638" s="304">
        <f t="shared" si="1174"/>
        <v>0</v>
      </c>
      <c r="EI2638" s="77" t="e">
        <f t="shared" si="1175"/>
        <v>#DIV/0!</v>
      </c>
      <c r="EJ2638" s="304">
        <f t="shared" si="1176"/>
        <v>0.15336</v>
      </c>
      <c r="EK2638" s="77">
        <f t="shared" si="1177"/>
        <v>0</v>
      </c>
      <c r="EL2638" s="304">
        <f t="shared" si="1178"/>
        <v>11.118599999999999</v>
      </c>
      <c r="EM2638" s="77">
        <f t="shared" si="1179"/>
        <v>0</v>
      </c>
      <c r="EN2638" s="304">
        <f t="shared" si="1180"/>
        <v>0.17252999999999999</v>
      </c>
      <c r="EO2638" s="77">
        <f t="shared" si="1181"/>
        <v>0</v>
      </c>
      <c r="EP2638" s="304">
        <f t="shared" si="1182"/>
        <v>0</v>
      </c>
      <c r="EQ2638" s="77" t="e">
        <f t="shared" si="1183"/>
        <v>#DIV/0!</v>
      </c>
      <c r="ER2638" s="77">
        <f t="shared" si="1184"/>
        <v>100</v>
      </c>
      <c r="ES2638" s="77">
        <f t="shared" si="1185"/>
        <v>0</v>
      </c>
    </row>
    <row r="2639" spans="1:149" s="77" customFormat="1" x14ac:dyDescent="0.45">
      <c r="A2639" s="77" t="s">
        <v>3907</v>
      </c>
      <c r="B2639" s="178" t="s">
        <v>908</v>
      </c>
      <c r="C2639" s="77" t="s">
        <v>3591</v>
      </c>
      <c r="D2639" s="77" t="s">
        <v>3955</v>
      </c>
      <c r="E2639" s="77" t="s">
        <v>637</v>
      </c>
      <c r="F2639" s="77" t="s">
        <v>3934</v>
      </c>
      <c r="G2639" s="77" t="s">
        <v>3894</v>
      </c>
      <c r="H2639" s="77" t="s">
        <v>3950</v>
      </c>
      <c r="I2639" s="77">
        <v>144</v>
      </c>
      <c r="J2639" s="304">
        <v>500</v>
      </c>
      <c r="L2639" s="304">
        <v>1150</v>
      </c>
      <c r="P2639" s="72" t="s">
        <v>1374</v>
      </c>
      <c r="Q2639" s="125"/>
      <c r="R2639" s="125"/>
      <c r="S2639" s="116"/>
      <c r="AA2639" s="168">
        <v>1</v>
      </c>
      <c r="AB2639" s="168"/>
      <c r="AC2639" s="168">
        <v>0</v>
      </c>
      <c r="AE2639" s="327"/>
      <c r="AG2639" s="168"/>
      <c r="AQ2639" s="178"/>
      <c r="AR2639" s="66">
        <v>1.161</v>
      </c>
      <c r="AS2639" s="66"/>
      <c r="AU2639" s="276">
        <v>5000</v>
      </c>
      <c r="AV2639" s="276"/>
      <c r="AW2639" s="276">
        <v>5805</v>
      </c>
      <c r="AX2639" s="95"/>
      <c r="AY2639" s="276"/>
      <c r="AZ2639" s="95"/>
      <c r="BA2639" s="178"/>
      <c r="BB2639" s="98" t="s">
        <v>3412</v>
      </c>
      <c r="BC2639" s="178" t="s">
        <v>1126</v>
      </c>
      <c r="BD2639" s="202">
        <v>64.967334999999991</v>
      </c>
      <c r="BE2639" s="51"/>
      <c r="BH2639" s="106">
        <v>19.074906000000002</v>
      </c>
      <c r="BN2639" s="106">
        <v>2.8622999999999999E-2</v>
      </c>
      <c r="BO2639" s="51"/>
      <c r="BX2639" s="106">
        <v>0.152752</v>
      </c>
      <c r="BY2639" s="51"/>
      <c r="BZ2639" s="106">
        <v>11.07452</v>
      </c>
      <c r="CB2639" s="106">
        <v>0.171846</v>
      </c>
      <c r="DH2639" s="51">
        <v>100</v>
      </c>
      <c r="DI2639" s="51"/>
      <c r="DJ2639" s="77">
        <f t="shared" si="1163"/>
        <v>0</v>
      </c>
      <c r="DL2639" s="77" t="s">
        <v>827</v>
      </c>
      <c r="DO2639" s="348">
        <v>4.53</v>
      </c>
      <c r="DQ2639" s="348"/>
      <c r="DS2639" s="246"/>
      <c r="DU2639" s="96"/>
      <c r="DW2639" s="178"/>
      <c r="DX2639" s="304">
        <f t="shared" si="1164"/>
        <v>64.967334999999991</v>
      </c>
      <c r="DY2639" s="77">
        <f t="shared" si="1165"/>
        <v>0</v>
      </c>
      <c r="DZ2639" s="304">
        <f t="shared" si="1166"/>
        <v>0</v>
      </c>
      <c r="EA2639" s="77" t="e">
        <f t="shared" si="1167"/>
        <v>#DIV/0!</v>
      </c>
      <c r="EB2639" s="304">
        <f t="shared" si="1168"/>
        <v>19.074906000000002</v>
      </c>
      <c r="EC2639" s="77">
        <f t="shared" si="1169"/>
        <v>0</v>
      </c>
      <c r="ED2639" s="304">
        <f t="shared" si="1170"/>
        <v>2.8622999999999999E-2</v>
      </c>
      <c r="EE2639" s="77">
        <f t="shared" si="1171"/>
        <v>0</v>
      </c>
      <c r="EF2639" s="304">
        <f t="shared" si="1172"/>
        <v>0</v>
      </c>
      <c r="EG2639" s="77" t="e">
        <f t="shared" si="1173"/>
        <v>#DIV/0!</v>
      </c>
      <c r="EH2639" s="304">
        <f t="shared" si="1174"/>
        <v>0</v>
      </c>
      <c r="EI2639" s="77" t="e">
        <f t="shared" si="1175"/>
        <v>#DIV/0!</v>
      </c>
      <c r="EJ2639" s="304">
        <f t="shared" si="1176"/>
        <v>0.152752</v>
      </c>
      <c r="EK2639" s="77">
        <f t="shared" si="1177"/>
        <v>0</v>
      </c>
      <c r="EL2639" s="304">
        <f t="shared" si="1178"/>
        <v>11.07452</v>
      </c>
      <c r="EM2639" s="77">
        <f t="shared" si="1179"/>
        <v>0</v>
      </c>
      <c r="EN2639" s="304">
        <f t="shared" si="1180"/>
        <v>0.171846</v>
      </c>
      <c r="EO2639" s="77">
        <f t="shared" si="1181"/>
        <v>0</v>
      </c>
      <c r="EP2639" s="304">
        <f t="shared" si="1182"/>
        <v>0</v>
      </c>
      <c r="EQ2639" s="77" t="e">
        <f t="shared" si="1183"/>
        <v>#DIV/0!</v>
      </c>
      <c r="ER2639" s="77">
        <f t="shared" si="1184"/>
        <v>100</v>
      </c>
      <c r="ES2639" s="77">
        <f t="shared" si="1185"/>
        <v>0</v>
      </c>
    </row>
    <row r="2640" spans="1:149" s="77" customFormat="1" x14ac:dyDescent="0.45">
      <c r="A2640" s="77" t="s">
        <v>3907</v>
      </c>
      <c r="B2640" s="178" t="s">
        <v>908</v>
      </c>
      <c r="C2640" s="77" t="s">
        <v>3591</v>
      </c>
      <c r="D2640" s="77" t="s">
        <v>3955</v>
      </c>
      <c r="E2640" s="77" t="s">
        <v>637</v>
      </c>
      <c r="F2640" s="77" t="s">
        <v>3935</v>
      </c>
      <c r="G2640" s="77" t="s">
        <v>3894</v>
      </c>
      <c r="H2640" s="77" t="s">
        <v>3950</v>
      </c>
      <c r="I2640" s="77">
        <v>144</v>
      </c>
      <c r="J2640" s="304">
        <v>500</v>
      </c>
      <c r="L2640" s="304">
        <v>1150</v>
      </c>
      <c r="P2640" s="72" t="s">
        <v>1374</v>
      </c>
      <c r="Q2640" s="125"/>
      <c r="R2640" s="125"/>
      <c r="S2640" s="116"/>
      <c r="AA2640" s="168">
        <v>1</v>
      </c>
      <c r="AB2640" s="168"/>
      <c r="AC2640" s="168">
        <v>0</v>
      </c>
      <c r="AE2640" s="327"/>
      <c r="AG2640" s="168"/>
      <c r="AQ2640" s="178"/>
      <c r="AR2640" s="66">
        <v>1.161</v>
      </c>
      <c r="AS2640" s="66"/>
      <c r="AU2640" s="276">
        <v>5000</v>
      </c>
      <c r="AV2640" s="276"/>
      <c r="AW2640" s="276">
        <v>5805</v>
      </c>
      <c r="AX2640" s="95"/>
      <c r="AY2640" s="276"/>
      <c r="AZ2640" s="95"/>
      <c r="BA2640" s="178"/>
      <c r="BB2640" s="98" t="s">
        <v>3412</v>
      </c>
      <c r="BC2640" s="178" t="s">
        <v>1126</v>
      </c>
      <c r="BD2640" s="202">
        <v>64.926504999999992</v>
      </c>
      <c r="BE2640" s="51"/>
      <c r="BH2640" s="106">
        <v>19.062918</v>
      </c>
      <c r="BN2640" s="106">
        <v>2.826E-2</v>
      </c>
      <c r="BO2640" s="51"/>
      <c r="BX2640" s="106">
        <v>0.15265599999999999</v>
      </c>
      <c r="BY2640" s="51"/>
      <c r="BZ2640" s="106">
        <v>11.067559999999999</v>
      </c>
      <c r="CB2640" s="106">
        <v>0.171738</v>
      </c>
      <c r="DH2640" s="51">
        <v>100</v>
      </c>
      <c r="DI2640" s="51"/>
      <c r="DJ2640" s="77">
        <f t="shared" si="1163"/>
        <v>0</v>
      </c>
      <c r="DL2640" s="77" t="s">
        <v>827</v>
      </c>
      <c r="DO2640" s="348">
        <v>4.59</v>
      </c>
      <c r="DQ2640" s="348"/>
      <c r="DS2640" s="246"/>
      <c r="DU2640" s="96"/>
      <c r="DW2640" s="178"/>
      <c r="DX2640" s="304">
        <f t="shared" si="1164"/>
        <v>64.926504999999992</v>
      </c>
      <c r="DY2640" s="77">
        <f t="shared" si="1165"/>
        <v>0</v>
      </c>
      <c r="DZ2640" s="304">
        <f t="shared" si="1166"/>
        <v>0</v>
      </c>
      <c r="EA2640" s="77" t="e">
        <f t="shared" si="1167"/>
        <v>#DIV/0!</v>
      </c>
      <c r="EB2640" s="304">
        <f t="shared" si="1168"/>
        <v>19.062918</v>
      </c>
      <c r="EC2640" s="77">
        <f t="shared" si="1169"/>
        <v>0</v>
      </c>
      <c r="ED2640" s="304">
        <f t="shared" si="1170"/>
        <v>2.8259999999999997E-2</v>
      </c>
      <c r="EE2640" s="77">
        <f t="shared" si="1171"/>
        <v>0</v>
      </c>
      <c r="EF2640" s="304">
        <f t="shared" si="1172"/>
        <v>0</v>
      </c>
      <c r="EG2640" s="77" t="e">
        <f t="shared" si="1173"/>
        <v>#DIV/0!</v>
      </c>
      <c r="EH2640" s="304">
        <f t="shared" si="1174"/>
        <v>0</v>
      </c>
      <c r="EI2640" s="77" t="e">
        <f t="shared" si="1175"/>
        <v>#DIV/0!</v>
      </c>
      <c r="EJ2640" s="304">
        <f t="shared" si="1176"/>
        <v>0.15265599999999999</v>
      </c>
      <c r="EK2640" s="77">
        <f t="shared" si="1177"/>
        <v>0</v>
      </c>
      <c r="EL2640" s="304">
        <f t="shared" si="1178"/>
        <v>11.067559999999999</v>
      </c>
      <c r="EM2640" s="77">
        <f t="shared" si="1179"/>
        <v>0</v>
      </c>
      <c r="EN2640" s="304">
        <f t="shared" si="1180"/>
        <v>0.171738</v>
      </c>
      <c r="EO2640" s="77">
        <f t="shared" si="1181"/>
        <v>0</v>
      </c>
      <c r="EP2640" s="304">
        <f t="shared" si="1182"/>
        <v>0</v>
      </c>
      <c r="EQ2640" s="77" t="e">
        <f t="shared" si="1183"/>
        <v>#DIV/0!</v>
      </c>
      <c r="ER2640" s="77">
        <f t="shared" si="1184"/>
        <v>100</v>
      </c>
      <c r="ES2640" s="77">
        <f t="shared" si="1185"/>
        <v>0</v>
      </c>
    </row>
    <row r="2641" spans="1:149" s="77" customFormat="1" x14ac:dyDescent="0.45">
      <c r="A2641" s="77" t="s">
        <v>3907</v>
      </c>
      <c r="B2641" s="178" t="s">
        <v>908</v>
      </c>
      <c r="C2641" s="77" t="s">
        <v>3591</v>
      </c>
      <c r="D2641" s="77" t="s">
        <v>3955</v>
      </c>
      <c r="E2641" s="77" t="s">
        <v>637</v>
      </c>
      <c r="F2641" s="77" t="s">
        <v>3936</v>
      </c>
      <c r="G2641" s="77" t="s">
        <v>3894</v>
      </c>
      <c r="H2641" s="77" t="s">
        <v>3950</v>
      </c>
      <c r="I2641" s="77">
        <v>144</v>
      </c>
      <c r="J2641" s="304">
        <v>500</v>
      </c>
      <c r="L2641" s="304">
        <v>1150</v>
      </c>
      <c r="P2641" s="72" t="s">
        <v>1374</v>
      </c>
      <c r="Q2641" s="125"/>
      <c r="R2641" s="125"/>
      <c r="S2641" s="116"/>
      <c r="AA2641" s="168">
        <v>1</v>
      </c>
      <c r="AB2641" s="168"/>
      <c r="AC2641" s="168">
        <v>0</v>
      </c>
      <c r="AE2641" s="327"/>
      <c r="AG2641" s="168"/>
      <c r="AQ2641" s="178"/>
      <c r="AR2641" s="66">
        <v>1.161</v>
      </c>
      <c r="AS2641" s="66"/>
      <c r="AU2641" s="276">
        <v>5000</v>
      </c>
      <c r="AV2641" s="276"/>
      <c r="AW2641" s="276">
        <v>5805</v>
      </c>
      <c r="AX2641" s="95"/>
      <c r="AY2641" s="276"/>
      <c r="AZ2641" s="95"/>
      <c r="BA2641" s="178"/>
      <c r="BB2641" s="98" t="s">
        <v>3412</v>
      </c>
      <c r="BC2641" s="178" t="s">
        <v>1126</v>
      </c>
      <c r="BD2641" s="202">
        <v>64.103099999999998</v>
      </c>
      <c r="BE2641" s="51"/>
      <c r="BH2641" s="106">
        <v>18.821159999999999</v>
      </c>
      <c r="BN2641" s="106">
        <v>2.7618E-2</v>
      </c>
      <c r="BO2641" s="51"/>
      <c r="BX2641" s="106">
        <v>0.15072000000000002</v>
      </c>
      <c r="BY2641" s="51"/>
      <c r="BZ2641" s="106">
        <v>10.927200000000001</v>
      </c>
      <c r="CB2641" s="106">
        <v>0.16955999999999999</v>
      </c>
      <c r="DH2641" s="51">
        <v>100</v>
      </c>
      <c r="DI2641" s="51"/>
      <c r="DJ2641" s="77">
        <f t="shared" si="1163"/>
        <v>0</v>
      </c>
      <c r="DL2641" s="77" t="s">
        <v>827</v>
      </c>
      <c r="DO2641" s="356">
        <v>5.8</v>
      </c>
      <c r="DQ2641" s="348"/>
      <c r="DS2641" s="246"/>
      <c r="DU2641" s="96"/>
      <c r="DW2641" s="178"/>
      <c r="DX2641" s="304">
        <f t="shared" si="1164"/>
        <v>64.103099999999998</v>
      </c>
      <c r="DY2641" s="77">
        <f t="shared" si="1165"/>
        <v>0</v>
      </c>
      <c r="DZ2641" s="304">
        <f t="shared" si="1166"/>
        <v>0</v>
      </c>
      <c r="EA2641" s="77" t="e">
        <f t="shared" si="1167"/>
        <v>#DIV/0!</v>
      </c>
      <c r="EB2641" s="304">
        <f t="shared" si="1168"/>
        <v>18.821159999999999</v>
      </c>
      <c r="EC2641" s="77">
        <f t="shared" si="1169"/>
        <v>0</v>
      </c>
      <c r="ED2641" s="304">
        <f t="shared" si="1170"/>
        <v>2.7618E-2</v>
      </c>
      <c r="EE2641" s="77">
        <f t="shared" si="1171"/>
        <v>0</v>
      </c>
      <c r="EF2641" s="304">
        <f t="shared" si="1172"/>
        <v>0</v>
      </c>
      <c r="EG2641" s="77" t="e">
        <f t="shared" si="1173"/>
        <v>#DIV/0!</v>
      </c>
      <c r="EH2641" s="304">
        <f t="shared" si="1174"/>
        <v>0</v>
      </c>
      <c r="EI2641" s="77" t="e">
        <f t="shared" si="1175"/>
        <v>#DIV/0!</v>
      </c>
      <c r="EJ2641" s="304">
        <f t="shared" si="1176"/>
        <v>0.15072000000000002</v>
      </c>
      <c r="EK2641" s="77">
        <f t="shared" si="1177"/>
        <v>0</v>
      </c>
      <c r="EL2641" s="304">
        <f t="shared" si="1178"/>
        <v>10.927200000000001</v>
      </c>
      <c r="EM2641" s="77">
        <f t="shared" si="1179"/>
        <v>0</v>
      </c>
      <c r="EN2641" s="304">
        <f t="shared" si="1180"/>
        <v>0.16955999999999999</v>
      </c>
      <c r="EO2641" s="77">
        <f t="shared" si="1181"/>
        <v>0</v>
      </c>
      <c r="EP2641" s="304">
        <f t="shared" si="1182"/>
        <v>0</v>
      </c>
      <c r="EQ2641" s="77" t="e">
        <f t="shared" si="1183"/>
        <v>#DIV/0!</v>
      </c>
      <c r="ER2641" s="77">
        <f t="shared" si="1184"/>
        <v>100</v>
      </c>
      <c r="ES2641" s="77">
        <f t="shared" si="1185"/>
        <v>0</v>
      </c>
    </row>
    <row r="2642" spans="1:149" s="77" customFormat="1" x14ac:dyDescent="0.45">
      <c r="A2642" s="77" t="s">
        <v>3907</v>
      </c>
      <c r="B2642" s="178" t="s">
        <v>908</v>
      </c>
      <c r="C2642" s="77" t="s">
        <v>3591</v>
      </c>
      <c r="D2642" s="77" t="s">
        <v>3955</v>
      </c>
      <c r="E2642" s="77" t="s">
        <v>637</v>
      </c>
      <c r="F2642" s="77" t="s">
        <v>3937</v>
      </c>
      <c r="G2642" s="77" t="s">
        <v>3894</v>
      </c>
      <c r="H2642" s="77" t="s">
        <v>3950</v>
      </c>
      <c r="I2642" s="77">
        <v>144</v>
      </c>
      <c r="J2642" s="304">
        <v>500</v>
      </c>
      <c r="L2642" s="304">
        <v>1150</v>
      </c>
      <c r="P2642" s="72" t="s">
        <v>1374</v>
      </c>
      <c r="Q2642" s="125"/>
      <c r="R2642" s="125"/>
      <c r="S2642" s="116"/>
      <c r="AA2642" s="168">
        <v>1</v>
      </c>
      <c r="AB2642" s="168"/>
      <c r="AC2642" s="168">
        <v>0</v>
      </c>
      <c r="AE2642" s="327"/>
      <c r="AG2642" s="168"/>
      <c r="AQ2642" s="178"/>
      <c r="AR2642" s="66">
        <v>1.161</v>
      </c>
      <c r="AS2642" s="66"/>
      <c r="AU2642" s="276">
        <v>5000</v>
      </c>
      <c r="AV2642" s="276"/>
      <c r="AW2642" s="276">
        <v>5805</v>
      </c>
      <c r="AX2642" s="95"/>
      <c r="AY2642" s="276"/>
      <c r="AZ2642" s="95"/>
      <c r="BA2642" s="178"/>
      <c r="BB2642" s="98" t="s">
        <v>3412</v>
      </c>
      <c r="BC2642" s="178" t="s">
        <v>1126</v>
      </c>
      <c r="BD2642" s="202">
        <v>62.646830000000001</v>
      </c>
      <c r="BE2642" s="51"/>
      <c r="BH2642" s="106">
        <v>18.393588000000001</v>
      </c>
      <c r="BN2642" s="106">
        <v>2.7519000000000002E-2</v>
      </c>
      <c r="BO2642" s="51"/>
      <c r="BX2642" s="106">
        <v>0.14729600000000001</v>
      </c>
      <c r="BY2642" s="51"/>
      <c r="BZ2642" s="106">
        <v>10.67896</v>
      </c>
      <c r="CB2642" s="106">
        <v>0.16570799999999999</v>
      </c>
      <c r="DH2642" s="51">
        <v>100</v>
      </c>
      <c r="DI2642" s="51"/>
      <c r="DJ2642" s="77">
        <f t="shared" si="1163"/>
        <v>0</v>
      </c>
      <c r="DL2642" s="77" t="s">
        <v>827</v>
      </c>
      <c r="DO2642" s="348">
        <v>7.94</v>
      </c>
      <c r="DQ2642" s="348"/>
      <c r="DS2642" s="246"/>
      <c r="DU2642" s="96"/>
      <c r="DW2642" s="178"/>
      <c r="DX2642" s="304">
        <f t="shared" si="1164"/>
        <v>62.646829999999994</v>
      </c>
      <c r="DY2642" s="77">
        <f t="shared" si="1165"/>
        <v>0</v>
      </c>
      <c r="DZ2642" s="304">
        <f t="shared" si="1166"/>
        <v>0</v>
      </c>
      <c r="EA2642" s="77" t="e">
        <f t="shared" si="1167"/>
        <v>#DIV/0!</v>
      </c>
      <c r="EB2642" s="304">
        <f t="shared" si="1168"/>
        <v>18.393588000000001</v>
      </c>
      <c r="EC2642" s="77">
        <f t="shared" si="1169"/>
        <v>0</v>
      </c>
      <c r="ED2642" s="304">
        <f t="shared" si="1170"/>
        <v>2.7519000000000002E-2</v>
      </c>
      <c r="EE2642" s="77">
        <f t="shared" si="1171"/>
        <v>0</v>
      </c>
      <c r="EF2642" s="304">
        <f t="shared" si="1172"/>
        <v>0</v>
      </c>
      <c r="EG2642" s="77" t="e">
        <f t="shared" si="1173"/>
        <v>#DIV/0!</v>
      </c>
      <c r="EH2642" s="304">
        <f t="shared" si="1174"/>
        <v>0</v>
      </c>
      <c r="EI2642" s="77" t="e">
        <f t="shared" si="1175"/>
        <v>#DIV/0!</v>
      </c>
      <c r="EJ2642" s="304">
        <f t="shared" si="1176"/>
        <v>0.14729600000000001</v>
      </c>
      <c r="EK2642" s="77">
        <f t="shared" si="1177"/>
        <v>0</v>
      </c>
      <c r="EL2642" s="304">
        <f t="shared" si="1178"/>
        <v>10.67896</v>
      </c>
      <c r="EM2642" s="77">
        <f t="shared" si="1179"/>
        <v>0</v>
      </c>
      <c r="EN2642" s="304">
        <f t="shared" si="1180"/>
        <v>0.16570799999999999</v>
      </c>
      <c r="EO2642" s="77">
        <f t="shared" si="1181"/>
        <v>0</v>
      </c>
      <c r="EP2642" s="304">
        <f t="shared" si="1182"/>
        <v>0</v>
      </c>
      <c r="EQ2642" s="77" t="e">
        <f t="shared" si="1183"/>
        <v>#DIV/0!</v>
      </c>
      <c r="ER2642" s="77">
        <f t="shared" si="1184"/>
        <v>100</v>
      </c>
      <c r="ES2642" s="77">
        <f t="shared" si="1185"/>
        <v>0</v>
      </c>
    </row>
    <row r="2643" spans="1:149" s="77" customFormat="1" x14ac:dyDescent="0.45">
      <c r="A2643" s="77" t="s">
        <v>3907</v>
      </c>
      <c r="B2643" s="178" t="s">
        <v>908</v>
      </c>
      <c r="C2643" s="77" t="s">
        <v>3591</v>
      </c>
      <c r="D2643" s="77" t="s">
        <v>3955</v>
      </c>
      <c r="E2643" s="77" t="s">
        <v>637</v>
      </c>
      <c r="F2643" s="77" t="s">
        <v>3938</v>
      </c>
      <c r="G2643" s="77" t="s">
        <v>3894</v>
      </c>
      <c r="H2643" s="77" t="s">
        <v>3950</v>
      </c>
      <c r="I2643" s="77">
        <v>144</v>
      </c>
      <c r="J2643" s="304">
        <v>500</v>
      </c>
      <c r="L2643" s="304">
        <v>1150</v>
      </c>
      <c r="P2643" s="72" t="s">
        <v>1374</v>
      </c>
      <c r="Q2643" s="125"/>
      <c r="R2643" s="125"/>
      <c r="S2643" s="116"/>
      <c r="AA2643" s="168">
        <v>1</v>
      </c>
      <c r="AB2643" s="168"/>
      <c r="AC2643" s="168">
        <v>0</v>
      </c>
      <c r="AE2643" s="327"/>
      <c r="AG2643" s="168"/>
      <c r="AQ2643" s="178"/>
      <c r="AR2643" s="66">
        <v>1.161</v>
      </c>
      <c r="AS2643" s="66"/>
      <c r="AU2643" s="276">
        <v>5000</v>
      </c>
      <c r="AV2643" s="276"/>
      <c r="AW2643" s="276">
        <v>5805</v>
      </c>
      <c r="AX2643" s="95"/>
      <c r="AY2643" s="276"/>
      <c r="AZ2643" s="95"/>
      <c r="BA2643" s="178"/>
      <c r="BB2643" s="98" t="s">
        <v>3412</v>
      </c>
      <c r="BC2643" s="178" t="s">
        <v>1126</v>
      </c>
      <c r="BD2643" s="202">
        <v>62.422264999999996</v>
      </c>
      <c r="BE2643" s="51"/>
      <c r="BH2643" s="106">
        <v>18.327654000000003</v>
      </c>
      <c r="BN2643" s="106">
        <v>2.7362999999999998E-2</v>
      </c>
      <c r="BO2643" s="51"/>
      <c r="BX2643" s="106">
        <v>0.14676800000000001</v>
      </c>
      <c r="BY2643" s="51"/>
      <c r="BZ2643" s="106">
        <v>10.64068</v>
      </c>
      <c r="CB2643" s="106">
        <v>0.16511400000000001</v>
      </c>
      <c r="DH2643" s="51">
        <v>100</v>
      </c>
      <c r="DI2643" s="51"/>
      <c r="DJ2643" s="77">
        <f t="shared" si="1163"/>
        <v>0</v>
      </c>
      <c r="DL2643" s="77" t="s">
        <v>827</v>
      </c>
      <c r="DO2643" s="348">
        <v>8.27</v>
      </c>
      <c r="DQ2643" s="348"/>
      <c r="DS2643" s="246"/>
      <c r="DU2643" s="96"/>
      <c r="DW2643" s="178"/>
      <c r="DX2643" s="304">
        <f t="shared" si="1164"/>
        <v>62.422264999999996</v>
      </c>
      <c r="DY2643" s="77">
        <f t="shared" si="1165"/>
        <v>0</v>
      </c>
      <c r="DZ2643" s="304">
        <f t="shared" si="1166"/>
        <v>0</v>
      </c>
      <c r="EA2643" s="77" t="e">
        <f t="shared" si="1167"/>
        <v>#DIV/0!</v>
      </c>
      <c r="EB2643" s="304">
        <f t="shared" si="1168"/>
        <v>18.327654000000003</v>
      </c>
      <c r="EC2643" s="77">
        <f t="shared" si="1169"/>
        <v>0</v>
      </c>
      <c r="ED2643" s="304">
        <f t="shared" si="1170"/>
        <v>2.7362999999999998E-2</v>
      </c>
      <c r="EE2643" s="77">
        <f t="shared" si="1171"/>
        <v>0</v>
      </c>
      <c r="EF2643" s="304">
        <f t="shared" si="1172"/>
        <v>0</v>
      </c>
      <c r="EG2643" s="77" t="e">
        <f t="shared" si="1173"/>
        <v>#DIV/0!</v>
      </c>
      <c r="EH2643" s="304">
        <f t="shared" si="1174"/>
        <v>0</v>
      </c>
      <c r="EI2643" s="77" t="e">
        <f t="shared" si="1175"/>
        <v>#DIV/0!</v>
      </c>
      <c r="EJ2643" s="304">
        <f t="shared" si="1176"/>
        <v>0.14676800000000001</v>
      </c>
      <c r="EK2643" s="77">
        <f t="shared" si="1177"/>
        <v>0</v>
      </c>
      <c r="EL2643" s="304">
        <f t="shared" si="1178"/>
        <v>10.64068</v>
      </c>
      <c r="EM2643" s="77">
        <f t="shared" si="1179"/>
        <v>0</v>
      </c>
      <c r="EN2643" s="304">
        <f t="shared" si="1180"/>
        <v>0.16511400000000001</v>
      </c>
      <c r="EO2643" s="77">
        <f t="shared" si="1181"/>
        <v>0</v>
      </c>
      <c r="EP2643" s="304">
        <f t="shared" si="1182"/>
        <v>0</v>
      </c>
      <c r="EQ2643" s="77" t="e">
        <f t="shared" si="1183"/>
        <v>#DIV/0!</v>
      </c>
      <c r="ER2643" s="77">
        <f t="shared" si="1184"/>
        <v>100</v>
      </c>
      <c r="ES2643" s="77">
        <f t="shared" si="1185"/>
        <v>0</v>
      </c>
    </row>
    <row r="2644" spans="1:149" s="77" customFormat="1" x14ac:dyDescent="0.45">
      <c r="A2644" s="77" t="s">
        <v>3907</v>
      </c>
      <c r="B2644" s="178" t="s">
        <v>908</v>
      </c>
      <c r="C2644" s="77" t="s">
        <v>3591</v>
      </c>
      <c r="D2644" s="77" t="s">
        <v>3955</v>
      </c>
      <c r="E2644" s="77" t="s">
        <v>637</v>
      </c>
      <c r="F2644" s="77" t="s">
        <v>3939</v>
      </c>
      <c r="G2644" s="77" t="s">
        <v>3894</v>
      </c>
      <c r="H2644" s="77" t="s">
        <v>3950</v>
      </c>
      <c r="I2644" s="77">
        <v>144</v>
      </c>
      <c r="J2644" s="304">
        <v>500</v>
      </c>
      <c r="L2644" s="304">
        <v>1150</v>
      </c>
      <c r="P2644" s="72" t="s">
        <v>1374</v>
      </c>
      <c r="Q2644" s="125"/>
      <c r="R2644" s="125"/>
      <c r="S2644" s="116"/>
      <c r="AA2644" s="168">
        <v>1</v>
      </c>
      <c r="AB2644" s="168"/>
      <c r="AC2644" s="168">
        <v>0</v>
      </c>
      <c r="AE2644" s="327"/>
      <c r="AG2644" s="168"/>
      <c r="AQ2644" s="178"/>
      <c r="AR2644" s="66">
        <v>1.161</v>
      </c>
      <c r="AS2644" s="66"/>
      <c r="AU2644" s="276">
        <v>5000</v>
      </c>
      <c r="AV2644" s="276"/>
      <c r="AW2644" s="276">
        <v>5805</v>
      </c>
      <c r="AX2644" s="95"/>
      <c r="AY2644" s="276"/>
      <c r="AZ2644" s="95"/>
      <c r="BA2644" s="178"/>
      <c r="BB2644" s="98" t="s">
        <v>3412</v>
      </c>
      <c r="BC2644" s="178" t="s">
        <v>1126</v>
      </c>
      <c r="BD2644" s="202">
        <v>62.068405000000006</v>
      </c>
      <c r="BE2644" s="51"/>
      <c r="BH2644" s="106">
        <v>18.223758000000004</v>
      </c>
      <c r="BN2644" s="106">
        <v>2.7068999999999999E-2</v>
      </c>
      <c r="BO2644" s="51"/>
      <c r="BX2644" s="106">
        <v>0.14593600000000001</v>
      </c>
      <c r="BY2644" s="51"/>
      <c r="BZ2644" s="106">
        <v>10.580360000000001</v>
      </c>
      <c r="CB2644" s="106">
        <v>0.16417799999999999</v>
      </c>
      <c r="DH2644" s="51">
        <v>100</v>
      </c>
      <c r="DI2644" s="51"/>
      <c r="DJ2644" s="77">
        <f t="shared" si="1163"/>
        <v>0</v>
      </c>
      <c r="DL2644" s="77" t="s">
        <v>827</v>
      </c>
      <c r="DO2644" s="348">
        <v>8.7899999999999991</v>
      </c>
      <c r="DQ2644" s="348"/>
      <c r="DS2644" s="246"/>
      <c r="DU2644" s="96"/>
      <c r="DW2644" s="178"/>
      <c r="DX2644" s="304">
        <f t="shared" si="1164"/>
        <v>62.068405000000006</v>
      </c>
      <c r="DY2644" s="77">
        <f t="shared" si="1165"/>
        <v>0</v>
      </c>
      <c r="DZ2644" s="304">
        <f t="shared" si="1166"/>
        <v>0</v>
      </c>
      <c r="EA2644" s="77" t="e">
        <f t="shared" si="1167"/>
        <v>#DIV/0!</v>
      </c>
      <c r="EB2644" s="304">
        <f t="shared" si="1168"/>
        <v>18.223758000000004</v>
      </c>
      <c r="EC2644" s="77">
        <f t="shared" si="1169"/>
        <v>0</v>
      </c>
      <c r="ED2644" s="304">
        <f t="shared" si="1170"/>
        <v>2.7068999999999996E-2</v>
      </c>
      <c r="EE2644" s="77">
        <f t="shared" si="1171"/>
        <v>0</v>
      </c>
      <c r="EF2644" s="304">
        <f t="shared" si="1172"/>
        <v>0</v>
      </c>
      <c r="EG2644" s="77" t="e">
        <f t="shared" si="1173"/>
        <v>#DIV/0!</v>
      </c>
      <c r="EH2644" s="304">
        <f t="shared" si="1174"/>
        <v>0</v>
      </c>
      <c r="EI2644" s="77" t="e">
        <f t="shared" si="1175"/>
        <v>#DIV/0!</v>
      </c>
      <c r="EJ2644" s="304">
        <f t="shared" si="1176"/>
        <v>0.14593600000000001</v>
      </c>
      <c r="EK2644" s="77">
        <f t="shared" si="1177"/>
        <v>0</v>
      </c>
      <c r="EL2644" s="304">
        <f t="shared" si="1178"/>
        <v>10.580360000000001</v>
      </c>
      <c r="EM2644" s="77">
        <f t="shared" si="1179"/>
        <v>0</v>
      </c>
      <c r="EN2644" s="304">
        <f t="shared" si="1180"/>
        <v>0.16417799999999999</v>
      </c>
      <c r="EO2644" s="77">
        <f t="shared" si="1181"/>
        <v>0</v>
      </c>
      <c r="EP2644" s="304">
        <f t="shared" si="1182"/>
        <v>0</v>
      </c>
      <c r="EQ2644" s="77" t="e">
        <f t="shared" si="1183"/>
        <v>#DIV/0!</v>
      </c>
      <c r="ER2644" s="77">
        <f t="shared" si="1184"/>
        <v>100</v>
      </c>
      <c r="ES2644" s="77">
        <f t="shared" si="1185"/>
        <v>0</v>
      </c>
    </row>
    <row r="2645" spans="1:149" s="77" customFormat="1" x14ac:dyDescent="0.45">
      <c r="A2645" s="77" t="s">
        <v>3907</v>
      </c>
      <c r="B2645" s="178" t="s">
        <v>908</v>
      </c>
      <c r="C2645" s="77" t="s">
        <v>3591</v>
      </c>
      <c r="D2645" s="77" t="s">
        <v>3955</v>
      </c>
      <c r="E2645" s="77" t="s">
        <v>637</v>
      </c>
      <c r="F2645" s="77" t="s">
        <v>3940</v>
      </c>
      <c r="G2645" s="77" t="s">
        <v>3894</v>
      </c>
      <c r="H2645" s="77" t="s">
        <v>3950</v>
      </c>
      <c r="I2645" s="77">
        <v>24</v>
      </c>
      <c r="J2645" s="304">
        <v>500</v>
      </c>
      <c r="L2645" s="304">
        <v>1150</v>
      </c>
      <c r="P2645" s="72" t="s">
        <v>1374</v>
      </c>
      <c r="Q2645" s="125"/>
      <c r="R2645" s="125"/>
      <c r="S2645" s="116"/>
      <c r="AA2645" s="168">
        <v>1</v>
      </c>
      <c r="AB2645" s="168"/>
      <c r="AC2645" s="168">
        <v>0</v>
      </c>
      <c r="AE2645" s="327"/>
      <c r="AG2645" s="168"/>
      <c r="AQ2645" s="178"/>
      <c r="AR2645" s="66">
        <v>1.161</v>
      </c>
      <c r="AS2645" s="66"/>
      <c r="AU2645" s="276">
        <v>5000</v>
      </c>
      <c r="AV2645" s="276"/>
      <c r="AW2645" s="276">
        <v>5805</v>
      </c>
      <c r="AX2645" s="95"/>
      <c r="AY2645" s="276"/>
      <c r="AZ2645" s="95"/>
      <c r="BA2645" s="178"/>
      <c r="BB2645" s="98" t="s">
        <v>3412</v>
      </c>
      <c r="BC2645" s="178" t="s">
        <v>1126</v>
      </c>
      <c r="BD2645" s="202">
        <v>61.401514999999996</v>
      </c>
      <c r="BE2645" s="51"/>
      <c r="BH2645" s="106">
        <v>18.027954000000001</v>
      </c>
      <c r="BN2645" s="106">
        <v>2.6988000000000002E-2</v>
      </c>
      <c r="BO2645" s="51"/>
      <c r="BX2645" s="106">
        <v>0.14436800000000002</v>
      </c>
      <c r="BY2645" s="51"/>
      <c r="BZ2645" s="106">
        <v>10.466680000000002</v>
      </c>
      <c r="CB2645" s="106">
        <v>0.16241399999999998</v>
      </c>
      <c r="DH2645" s="51">
        <v>100</v>
      </c>
      <c r="DI2645" s="51"/>
      <c r="DJ2645" s="77">
        <f t="shared" si="1163"/>
        <v>0</v>
      </c>
      <c r="DL2645" s="77" t="s">
        <v>827</v>
      </c>
      <c r="DO2645" s="348">
        <v>9.77</v>
      </c>
      <c r="DQ2645" s="348"/>
      <c r="DS2645" s="246"/>
      <c r="DU2645" s="96"/>
      <c r="DW2645" s="178"/>
      <c r="DX2645" s="304">
        <f t="shared" si="1164"/>
        <v>61.401514999999996</v>
      </c>
      <c r="DY2645" s="77">
        <f t="shared" si="1165"/>
        <v>0</v>
      </c>
      <c r="DZ2645" s="304">
        <f t="shared" si="1166"/>
        <v>0</v>
      </c>
      <c r="EA2645" s="77" t="e">
        <f t="shared" si="1167"/>
        <v>#DIV/0!</v>
      </c>
      <c r="EB2645" s="304">
        <f t="shared" si="1168"/>
        <v>18.027954000000001</v>
      </c>
      <c r="EC2645" s="77">
        <f t="shared" si="1169"/>
        <v>0</v>
      </c>
      <c r="ED2645" s="304">
        <f t="shared" si="1170"/>
        <v>2.6988000000000002E-2</v>
      </c>
      <c r="EE2645" s="77">
        <f t="shared" si="1171"/>
        <v>0</v>
      </c>
      <c r="EF2645" s="304">
        <f t="shared" si="1172"/>
        <v>0</v>
      </c>
      <c r="EG2645" s="77" t="e">
        <f t="shared" si="1173"/>
        <v>#DIV/0!</v>
      </c>
      <c r="EH2645" s="304">
        <f t="shared" si="1174"/>
        <v>0</v>
      </c>
      <c r="EI2645" s="77" t="e">
        <f t="shared" si="1175"/>
        <v>#DIV/0!</v>
      </c>
      <c r="EJ2645" s="304">
        <f t="shared" si="1176"/>
        <v>0.14436800000000002</v>
      </c>
      <c r="EK2645" s="77">
        <f t="shared" si="1177"/>
        <v>0</v>
      </c>
      <c r="EL2645" s="304">
        <f t="shared" si="1178"/>
        <v>10.466680000000002</v>
      </c>
      <c r="EM2645" s="77">
        <f t="shared" si="1179"/>
        <v>0</v>
      </c>
      <c r="EN2645" s="304">
        <f t="shared" si="1180"/>
        <v>0.16241399999999998</v>
      </c>
      <c r="EO2645" s="77">
        <f t="shared" si="1181"/>
        <v>0</v>
      </c>
      <c r="EP2645" s="304">
        <f t="shared" si="1182"/>
        <v>0</v>
      </c>
      <c r="EQ2645" s="77" t="e">
        <f t="shared" si="1183"/>
        <v>#DIV/0!</v>
      </c>
      <c r="ER2645" s="77">
        <f t="shared" si="1184"/>
        <v>100</v>
      </c>
      <c r="ES2645" s="77">
        <f t="shared" si="1185"/>
        <v>0</v>
      </c>
    </row>
    <row r="2646" spans="1:149" s="77" customFormat="1" x14ac:dyDescent="0.45">
      <c r="A2646" s="77" t="s">
        <v>3907</v>
      </c>
      <c r="B2646" s="178" t="s">
        <v>908</v>
      </c>
      <c r="C2646" s="77" t="s">
        <v>3591</v>
      </c>
      <c r="D2646" s="77" t="s">
        <v>3955</v>
      </c>
      <c r="E2646" s="77" t="s">
        <v>637</v>
      </c>
      <c r="F2646" s="77" t="s">
        <v>3941</v>
      </c>
      <c r="G2646" s="77" t="s">
        <v>3894</v>
      </c>
      <c r="H2646" s="77" t="s">
        <v>3950</v>
      </c>
      <c r="I2646" s="77">
        <v>24</v>
      </c>
      <c r="J2646" s="304">
        <v>500</v>
      </c>
      <c r="L2646" s="304">
        <v>1150</v>
      </c>
      <c r="P2646" s="72" t="s">
        <v>1374</v>
      </c>
      <c r="Q2646" s="125"/>
      <c r="R2646" s="125"/>
      <c r="S2646" s="116"/>
      <c r="AA2646" s="168">
        <v>1</v>
      </c>
      <c r="AB2646" s="168"/>
      <c r="AC2646" s="168">
        <v>0</v>
      </c>
      <c r="AE2646" s="327"/>
      <c r="AG2646" s="168"/>
      <c r="AQ2646" s="178"/>
      <c r="AR2646" s="66">
        <v>1.161</v>
      </c>
      <c r="AS2646" s="66"/>
      <c r="AU2646" s="276">
        <v>5000</v>
      </c>
      <c r="AV2646" s="276"/>
      <c r="AW2646" s="276">
        <v>5805</v>
      </c>
      <c r="AX2646" s="95"/>
      <c r="AY2646" s="276"/>
      <c r="AZ2646" s="95"/>
      <c r="BA2646" s="178"/>
      <c r="BB2646" s="98" t="s">
        <v>3412</v>
      </c>
      <c r="BC2646" s="178" t="s">
        <v>1126</v>
      </c>
      <c r="BD2646" s="202">
        <v>61.217780000000005</v>
      </c>
      <c r="BE2646" s="51"/>
      <c r="BH2646" s="106">
        <v>17.974008000000001</v>
      </c>
      <c r="BN2646" s="106">
        <v>2.7762000000000002E-2</v>
      </c>
      <c r="BO2646" s="51"/>
      <c r="BX2646" s="106">
        <v>0.14393600000000001</v>
      </c>
      <c r="BY2646" s="51"/>
      <c r="BZ2646" s="106">
        <v>10.435360000000001</v>
      </c>
      <c r="CB2646" s="106">
        <v>0.16192800000000002</v>
      </c>
      <c r="DH2646" s="51">
        <v>100</v>
      </c>
      <c r="DI2646" s="51"/>
      <c r="DJ2646" s="77">
        <f t="shared" si="1163"/>
        <v>0</v>
      </c>
      <c r="DL2646" s="77" t="s">
        <v>827</v>
      </c>
      <c r="DO2646" s="348">
        <v>10.039999999999999</v>
      </c>
      <c r="DQ2646" s="348"/>
      <c r="DS2646" s="246"/>
      <c r="DU2646" s="96"/>
      <c r="DW2646" s="178"/>
      <c r="DX2646" s="304">
        <f t="shared" si="1164"/>
        <v>61.217779999999998</v>
      </c>
      <c r="DY2646" s="77">
        <f t="shared" si="1165"/>
        <v>0</v>
      </c>
      <c r="DZ2646" s="304">
        <f t="shared" si="1166"/>
        <v>0</v>
      </c>
      <c r="EA2646" s="77" t="e">
        <f t="shared" si="1167"/>
        <v>#DIV/0!</v>
      </c>
      <c r="EB2646" s="304">
        <f t="shared" si="1168"/>
        <v>17.974008000000001</v>
      </c>
      <c r="EC2646" s="77">
        <f t="shared" si="1169"/>
        <v>0</v>
      </c>
      <c r="ED2646" s="304">
        <f t="shared" si="1170"/>
        <v>2.7762000000000002E-2</v>
      </c>
      <c r="EE2646" s="77">
        <f t="shared" si="1171"/>
        <v>0</v>
      </c>
      <c r="EF2646" s="304">
        <f t="shared" si="1172"/>
        <v>0</v>
      </c>
      <c r="EG2646" s="77" t="e">
        <f t="shared" si="1173"/>
        <v>#DIV/0!</v>
      </c>
      <c r="EH2646" s="304">
        <f t="shared" si="1174"/>
        <v>0</v>
      </c>
      <c r="EI2646" s="77" t="e">
        <f t="shared" si="1175"/>
        <v>#DIV/0!</v>
      </c>
      <c r="EJ2646" s="304">
        <f t="shared" si="1176"/>
        <v>0.14393600000000001</v>
      </c>
      <c r="EK2646" s="77">
        <f t="shared" si="1177"/>
        <v>0</v>
      </c>
      <c r="EL2646" s="304">
        <f t="shared" si="1178"/>
        <v>10.435360000000001</v>
      </c>
      <c r="EM2646" s="77">
        <f t="shared" si="1179"/>
        <v>0</v>
      </c>
      <c r="EN2646" s="304">
        <f t="shared" si="1180"/>
        <v>0.16192800000000002</v>
      </c>
      <c r="EO2646" s="77">
        <f t="shared" si="1181"/>
        <v>0</v>
      </c>
      <c r="EP2646" s="304">
        <f t="shared" si="1182"/>
        <v>0</v>
      </c>
      <c r="EQ2646" s="77" t="e">
        <f t="shared" si="1183"/>
        <v>#DIV/0!</v>
      </c>
      <c r="ER2646" s="77">
        <f t="shared" si="1184"/>
        <v>100</v>
      </c>
      <c r="ES2646" s="77">
        <f t="shared" si="1185"/>
        <v>0</v>
      </c>
    </row>
    <row r="2647" spans="1:149" s="77" customFormat="1" x14ac:dyDescent="0.45">
      <c r="A2647" s="77" t="s">
        <v>3907</v>
      </c>
      <c r="B2647" s="178" t="s">
        <v>908</v>
      </c>
      <c r="C2647" s="77" t="s">
        <v>3591</v>
      </c>
      <c r="D2647" s="77" t="s">
        <v>3954</v>
      </c>
      <c r="E2647" s="77" t="s">
        <v>637</v>
      </c>
      <c r="F2647" s="77" t="s">
        <v>3942</v>
      </c>
      <c r="G2647" s="77" t="s">
        <v>3894</v>
      </c>
      <c r="H2647" s="77" t="s">
        <v>3950</v>
      </c>
      <c r="I2647" s="77">
        <v>7</v>
      </c>
      <c r="J2647" s="304">
        <v>503</v>
      </c>
      <c r="L2647" s="304">
        <v>1000</v>
      </c>
      <c r="P2647" s="72" t="s">
        <v>1374</v>
      </c>
      <c r="Q2647" s="125"/>
      <c r="R2647" s="125"/>
      <c r="S2647" s="116"/>
      <c r="AA2647" s="168">
        <v>1</v>
      </c>
      <c r="AB2647" s="168"/>
      <c r="AC2647" s="168">
        <v>0</v>
      </c>
      <c r="AE2647" s="327"/>
      <c r="AG2647" s="168"/>
      <c r="AQ2647" s="178"/>
      <c r="AR2647" s="66">
        <v>1.0740000000000001</v>
      </c>
      <c r="AS2647" s="66"/>
      <c r="AU2647" s="276">
        <v>5030</v>
      </c>
      <c r="AV2647" s="276"/>
      <c r="AW2647" s="276">
        <v>5402.22</v>
      </c>
      <c r="AX2647" s="95"/>
      <c r="AY2647" s="276"/>
      <c r="AZ2647" s="95"/>
      <c r="BA2647" s="178"/>
      <c r="BB2647" s="98" t="s">
        <v>3412</v>
      </c>
      <c r="BC2647" s="178" t="s">
        <v>1126</v>
      </c>
      <c r="BD2647" s="202">
        <v>64.953999999999994</v>
      </c>
      <c r="BH2647" s="77">
        <v>17.748999999999999</v>
      </c>
      <c r="BN2647" s="202"/>
      <c r="BX2647" s="202"/>
      <c r="BZ2647" s="202">
        <v>9.8369999999999997</v>
      </c>
      <c r="CB2647" s="106"/>
      <c r="DH2647" s="51">
        <v>100</v>
      </c>
      <c r="DJ2647" s="77">
        <f t="shared" si="1163"/>
        <v>0</v>
      </c>
      <c r="DL2647" s="77" t="s">
        <v>827</v>
      </c>
      <c r="DO2647" s="348">
        <v>7.46</v>
      </c>
      <c r="DQ2647" s="348"/>
      <c r="DS2647" s="246"/>
      <c r="DU2647" s="96"/>
      <c r="DW2647" s="178"/>
      <c r="DX2647" s="304">
        <f t="shared" si="1164"/>
        <v>64.953999999999994</v>
      </c>
      <c r="DY2647" s="77">
        <f t="shared" si="1165"/>
        <v>0</v>
      </c>
      <c r="DZ2647" s="304">
        <f t="shared" si="1166"/>
        <v>0</v>
      </c>
      <c r="EA2647" s="77" t="e">
        <f t="shared" si="1167"/>
        <v>#DIV/0!</v>
      </c>
      <c r="EB2647" s="304">
        <f t="shared" si="1168"/>
        <v>17.748999999999999</v>
      </c>
      <c r="EC2647" s="77">
        <f t="shared" si="1169"/>
        <v>0</v>
      </c>
      <c r="ED2647" s="304">
        <f t="shared" si="1170"/>
        <v>0</v>
      </c>
      <c r="EE2647" s="77" t="e">
        <f t="shared" si="1171"/>
        <v>#DIV/0!</v>
      </c>
      <c r="EF2647" s="304">
        <f t="shared" si="1172"/>
        <v>0</v>
      </c>
      <c r="EG2647" s="77" t="e">
        <f t="shared" si="1173"/>
        <v>#DIV/0!</v>
      </c>
      <c r="EH2647" s="304">
        <f t="shared" si="1174"/>
        <v>0</v>
      </c>
      <c r="EI2647" s="77" t="e">
        <f t="shared" si="1175"/>
        <v>#DIV/0!</v>
      </c>
      <c r="EJ2647" s="304">
        <f t="shared" si="1176"/>
        <v>0</v>
      </c>
      <c r="EK2647" s="77" t="e">
        <f t="shared" si="1177"/>
        <v>#DIV/0!</v>
      </c>
      <c r="EL2647" s="304">
        <f t="shared" si="1178"/>
        <v>9.8369999999999997</v>
      </c>
      <c r="EM2647" s="77">
        <f t="shared" si="1179"/>
        <v>0</v>
      </c>
      <c r="EN2647" s="304">
        <f t="shared" si="1180"/>
        <v>0</v>
      </c>
      <c r="EO2647" s="77" t="e">
        <f t="shared" si="1181"/>
        <v>#DIV/0!</v>
      </c>
      <c r="EP2647" s="304">
        <f t="shared" si="1182"/>
        <v>0</v>
      </c>
      <c r="EQ2647" s="77" t="e">
        <f t="shared" si="1183"/>
        <v>#DIV/0!</v>
      </c>
      <c r="ER2647" s="77">
        <f t="shared" si="1184"/>
        <v>100</v>
      </c>
      <c r="ES2647" s="77">
        <f t="shared" si="1185"/>
        <v>0</v>
      </c>
    </row>
    <row r="2648" spans="1:149" s="77" customFormat="1" x14ac:dyDescent="0.45">
      <c r="A2648" s="77" t="s">
        <v>3907</v>
      </c>
      <c r="B2648" s="178" t="s">
        <v>908</v>
      </c>
      <c r="C2648" s="77" t="s">
        <v>3591</v>
      </c>
      <c r="D2648" s="77" t="s">
        <v>3954</v>
      </c>
      <c r="E2648" s="77" t="s">
        <v>637</v>
      </c>
      <c r="F2648" s="77" t="s">
        <v>3943</v>
      </c>
      <c r="G2648" s="77" t="s">
        <v>3894</v>
      </c>
      <c r="H2648" s="77" t="s">
        <v>3950</v>
      </c>
      <c r="I2648" s="77">
        <v>7</v>
      </c>
      <c r="J2648" s="304">
        <v>503</v>
      </c>
      <c r="L2648" s="304">
        <v>1000</v>
      </c>
      <c r="P2648" s="72" t="s">
        <v>1374</v>
      </c>
      <c r="Q2648" s="125"/>
      <c r="R2648" s="125"/>
      <c r="S2648" s="116"/>
      <c r="AA2648" s="168">
        <v>1</v>
      </c>
      <c r="AB2648" s="168"/>
      <c r="AC2648" s="168">
        <v>0</v>
      </c>
      <c r="AE2648" s="327"/>
      <c r="AG2648" s="168"/>
      <c r="AQ2648" s="178"/>
      <c r="AR2648" s="66">
        <v>1.0740000000000001</v>
      </c>
      <c r="AS2648" s="66"/>
      <c r="AU2648" s="276">
        <v>5030</v>
      </c>
      <c r="AV2648" s="276"/>
      <c r="AW2648" s="276">
        <v>5402.22</v>
      </c>
      <c r="AX2648" s="95"/>
      <c r="AY2648" s="276"/>
      <c r="AZ2648" s="95"/>
      <c r="BA2648" s="178"/>
      <c r="BB2648" s="98" t="s">
        <v>3412</v>
      </c>
      <c r="BC2648" s="178" t="s">
        <v>1126</v>
      </c>
      <c r="BD2648" s="202">
        <v>64.441000000000003</v>
      </c>
      <c r="BE2648" s="51"/>
      <c r="BH2648" s="77">
        <v>17.609000000000002</v>
      </c>
      <c r="BN2648" s="106"/>
      <c r="BO2648" s="51"/>
      <c r="BX2648" s="106"/>
      <c r="BY2648" s="51"/>
      <c r="BZ2648" s="202">
        <v>9.7590000000000003</v>
      </c>
      <c r="CB2648" s="106"/>
      <c r="DH2648" s="51">
        <v>100</v>
      </c>
      <c r="DI2648" s="51"/>
      <c r="DJ2648" s="77">
        <f t="shared" si="1163"/>
        <v>0</v>
      </c>
      <c r="DL2648" s="77" t="s">
        <v>827</v>
      </c>
      <c r="DO2648" s="348">
        <v>8.19</v>
      </c>
      <c r="DQ2648" s="348"/>
      <c r="DS2648" s="246"/>
      <c r="DU2648" s="96"/>
      <c r="DW2648" s="178"/>
      <c r="DX2648" s="304">
        <f t="shared" si="1164"/>
        <v>64.441000000000003</v>
      </c>
      <c r="DY2648" s="77">
        <f t="shared" si="1165"/>
        <v>0</v>
      </c>
      <c r="DZ2648" s="304">
        <f t="shared" si="1166"/>
        <v>0</v>
      </c>
      <c r="EA2648" s="77" t="e">
        <f t="shared" si="1167"/>
        <v>#DIV/0!</v>
      </c>
      <c r="EB2648" s="304">
        <f t="shared" si="1168"/>
        <v>17.609000000000002</v>
      </c>
      <c r="EC2648" s="77">
        <f t="shared" si="1169"/>
        <v>0</v>
      </c>
      <c r="ED2648" s="304">
        <f t="shared" si="1170"/>
        <v>0</v>
      </c>
      <c r="EE2648" s="77" t="e">
        <f t="shared" si="1171"/>
        <v>#DIV/0!</v>
      </c>
      <c r="EF2648" s="304">
        <f t="shared" si="1172"/>
        <v>0</v>
      </c>
      <c r="EG2648" s="77" t="e">
        <f t="shared" si="1173"/>
        <v>#DIV/0!</v>
      </c>
      <c r="EH2648" s="304">
        <f t="shared" si="1174"/>
        <v>0</v>
      </c>
      <c r="EI2648" s="77" t="e">
        <f t="shared" si="1175"/>
        <v>#DIV/0!</v>
      </c>
      <c r="EJ2648" s="304">
        <f t="shared" si="1176"/>
        <v>0</v>
      </c>
      <c r="EK2648" s="77" t="e">
        <f t="shared" si="1177"/>
        <v>#DIV/0!</v>
      </c>
      <c r="EL2648" s="304">
        <f t="shared" si="1178"/>
        <v>9.7590000000000003</v>
      </c>
      <c r="EM2648" s="77">
        <f t="shared" si="1179"/>
        <v>0</v>
      </c>
      <c r="EN2648" s="304">
        <f t="shared" si="1180"/>
        <v>0</v>
      </c>
      <c r="EO2648" s="77" t="e">
        <f t="shared" si="1181"/>
        <v>#DIV/0!</v>
      </c>
      <c r="EP2648" s="304">
        <f t="shared" si="1182"/>
        <v>0</v>
      </c>
      <c r="EQ2648" s="77" t="e">
        <f t="shared" si="1183"/>
        <v>#DIV/0!</v>
      </c>
      <c r="ER2648" s="77">
        <f t="shared" si="1184"/>
        <v>100</v>
      </c>
      <c r="ES2648" s="77">
        <f t="shared" si="1185"/>
        <v>0</v>
      </c>
    </row>
    <row r="2649" spans="1:149" s="77" customFormat="1" x14ac:dyDescent="0.45">
      <c r="A2649" s="77" t="s">
        <v>3907</v>
      </c>
      <c r="B2649" s="178" t="s">
        <v>908</v>
      </c>
      <c r="C2649" s="77" t="s">
        <v>3591</v>
      </c>
      <c r="D2649" s="77" t="s">
        <v>3954</v>
      </c>
      <c r="E2649" s="77" t="s">
        <v>637</v>
      </c>
      <c r="F2649" s="77" t="s">
        <v>3944</v>
      </c>
      <c r="G2649" s="77" t="s">
        <v>3894</v>
      </c>
      <c r="H2649" s="77" t="s">
        <v>3950</v>
      </c>
      <c r="I2649" s="77">
        <v>7</v>
      </c>
      <c r="J2649" s="304">
        <v>503</v>
      </c>
      <c r="L2649" s="304">
        <v>1000</v>
      </c>
      <c r="P2649" s="72" t="s">
        <v>1374</v>
      </c>
      <c r="Q2649" s="125"/>
      <c r="R2649" s="125"/>
      <c r="S2649" s="116"/>
      <c r="AA2649" s="168">
        <v>1</v>
      </c>
      <c r="AB2649" s="168"/>
      <c r="AC2649" s="168">
        <v>0</v>
      </c>
      <c r="AE2649" s="327"/>
      <c r="AG2649" s="168"/>
      <c r="AQ2649" s="178"/>
      <c r="AR2649" s="66">
        <v>1.0740000000000001</v>
      </c>
      <c r="AS2649" s="66"/>
      <c r="AU2649" s="276">
        <v>5030</v>
      </c>
      <c r="AV2649" s="276"/>
      <c r="AW2649" s="276">
        <v>5402.22</v>
      </c>
      <c r="AX2649" s="95"/>
      <c r="AY2649" s="276"/>
      <c r="AZ2649" s="95"/>
      <c r="BA2649" s="178"/>
      <c r="BB2649" s="98" t="s">
        <v>3412</v>
      </c>
      <c r="BC2649" s="178" t="s">
        <v>1126</v>
      </c>
      <c r="BD2649" s="202">
        <v>64.391999999999996</v>
      </c>
      <c r="BE2649" s="51"/>
      <c r="BH2649" s="77">
        <v>17.596</v>
      </c>
      <c r="BN2649" s="106"/>
      <c r="BO2649" s="51"/>
      <c r="BX2649" s="106"/>
      <c r="BY2649" s="51"/>
      <c r="BZ2649" s="202">
        <v>9.7520000000000007</v>
      </c>
      <c r="CB2649" s="106"/>
      <c r="DH2649" s="51">
        <v>100</v>
      </c>
      <c r="DI2649" s="51"/>
      <c r="DJ2649" s="77">
        <f t="shared" si="1163"/>
        <v>0</v>
      </c>
      <c r="DL2649" s="77" t="s">
        <v>827</v>
      </c>
      <c r="DO2649" s="348">
        <v>8.26</v>
      </c>
      <c r="DQ2649" s="348"/>
      <c r="DS2649" s="246"/>
      <c r="DU2649" s="96"/>
      <c r="DW2649" s="178"/>
      <c r="DX2649" s="304">
        <f t="shared" si="1164"/>
        <v>64.391999999999996</v>
      </c>
      <c r="DY2649" s="77">
        <f t="shared" si="1165"/>
        <v>0</v>
      </c>
      <c r="DZ2649" s="304">
        <f t="shared" si="1166"/>
        <v>0</v>
      </c>
      <c r="EA2649" s="77" t="e">
        <f t="shared" si="1167"/>
        <v>#DIV/0!</v>
      </c>
      <c r="EB2649" s="304">
        <f t="shared" si="1168"/>
        <v>17.596</v>
      </c>
      <c r="EC2649" s="77">
        <f t="shared" si="1169"/>
        <v>0</v>
      </c>
      <c r="ED2649" s="304">
        <f t="shared" si="1170"/>
        <v>0</v>
      </c>
      <c r="EE2649" s="77" t="e">
        <f t="shared" si="1171"/>
        <v>#DIV/0!</v>
      </c>
      <c r="EF2649" s="304">
        <f t="shared" si="1172"/>
        <v>0</v>
      </c>
      <c r="EG2649" s="77" t="e">
        <f t="shared" si="1173"/>
        <v>#DIV/0!</v>
      </c>
      <c r="EH2649" s="304">
        <f t="shared" si="1174"/>
        <v>0</v>
      </c>
      <c r="EI2649" s="77" t="e">
        <f t="shared" si="1175"/>
        <v>#DIV/0!</v>
      </c>
      <c r="EJ2649" s="304">
        <f t="shared" si="1176"/>
        <v>0</v>
      </c>
      <c r="EK2649" s="77" t="e">
        <f t="shared" si="1177"/>
        <v>#DIV/0!</v>
      </c>
      <c r="EL2649" s="304">
        <f t="shared" si="1178"/>
        <v>9.7520000000000007</v>
      </c>
      <c r="EM2649" s="77">
        <f t="shared" si="1179"/>
        <v>0</v>
      </c>
      <c r="EN2649" s="304">
        <f t="shared" si="1180"/>
        <v>0</v>
      </c>
      <c r="EO2649" s="77" t="e">
        <f t="shared" si="1181"/>
        <v>#DIV/0!</v>
      </c>
      <c r="EP2649" s="304">
        <f t="shared" si="1182"/>
        <v>0</v>
      </c>
      <c r="EQ2649" s="77" t="e">
        <f t="shared" si="1183"/>
        <v>#DIV/0!</v>
      </c>
      <c r="ER2649" s="77">
        <f t="shared" si="1184"/>
        <v>100</v>
      </c>
      <c r="ES2649" s="77">
        <f t="shared" si="1185"/>
        <v>0</v>
      </c>
    </row>
    <row r="2650" spans="1:149" s="77" customFormat="1" x14ac:dyDescent="0.45">
      <c r="A2650" s="77" t="s">
        <v>3907</v>
      </c>
      <c r="B2650" s="178" t="s">
        <v>908</v>
      </c>
      <c r="C2650" s="77" t="s">
        <v>3591</v>
      </c>
      <c r="D2650" s="77" t="s">
        <v>3954</v>
      </c>
      <c r="E2650" s="77" t="s">
        <v>637</v>
      </c>
      <c r="F2650" s="77" t="s">
        <v>3949</v>
      </c>
      <c r="G2650" s="77" t="s">
        <v>3894</v>
      </c>
      <c r="H2650" s="77" t="s">
        <v>3950</v>
      </c>
      <c r="I2650" s="77">
        <v>7</v>
      </c>
      <c r="J2650" s="304">
        <v>503</v>
      </c>
      <c r="L2650" s="304">
        <v>1000</v>
      </c>
      <c r="P2650" s="72" t="s">
        <v>1374</v>
      </c>
      <c r="Q2650" s="125"/>
      <c r="R2650" s="125"/>
      <c r="S2650" s="116"/>
      <c r="AA2650" s="168">
        <v>1</v>
      </c>
      <c r="AB2650" s="168"/>
      <c r="AC2650" s="168">
        <v>0</v>
      </c>
      <c r="AE2650" s="327"/>
      <c r="AG2650" s="168"/>
      <c r="AQ2650" s="178"/>
      <c r="AR2650" s="66">
        <v>1.0740000000000001</v>
      </c>
      <c r="AS2650" s="66"/>
      <c r="AU2650" s="276">
        <v>5030</v>
      </c>
      <c r="AV2650" s="276"/>
      <c r="AW2650" s="276">
        <v>5402.22</v>
      </c>
      <c r="AX2650" s="95"/>
      <c r="AY2650" s="276"/>
      <c r="AZ2650" s="95"/>
      <c r="BA2650" s="178"/>
      <c r="BB2650" s="98" t="s">
        <v>3412</v>
      </c>
      <c r="BC2650" s="178" t="s">
        <v>1126</v>
      </c>
      <c r="BD2650" s="202">
        <v>64.168000000000006</v>
      </c>
      <c r="BE2650" s="51"/>
      <c r="BH2650" s="77">
        <v>17.533999999999999</v>
      </c>
      <c r="BN2650" s="106"/>
      <c r="BO2650" s="51"/>
      <c r="BX2650" s="106"/>
      <c r="BY2650" s="51"/>
      <c r="BZ2650" s="202">
        <v>9.718</v>
      </c>
      <c r="CB2650" s="106"/>
      <c r="DH2650" s="51">
        <v>100</v>
      </c>
      <c r="DI2650" s="51"/>
      <c r="DJ2650" s="77">
        <f t="shared" si="1163"/>
        <v>0</v>
      </c>
      <c r="DL2650" s="77" t="s">
        <v>827</v>
      </c>
      <c r="DO2650" s="348">
        <v>8.58</v>
      </c>
      <c r="DQ2650" s="348"/>
      <c r="DS2650" s="246"/>
      <c r="DU2650" s="96"/>
      <c r="DW2650" s="178"/>
      <c r="DX2650" s="304">
        <f t="shared" si="1164"/>
        <v>64.168000000000006</v>
      </c>
      <c r="DY2650" s="77">
        <f t="shared" si="1165"/>
        <v>0</v>
      </c>
      <c r="DZ2650" s="304">
        <f t="shared" si="1166"/>
        <v>0</v>
      </c>
      <c r="EA2650" s="77" t="e">
        <f t="shared" si="1167"/>
        <v>#DIV/0!</v>
      </c>
      <c r="EB2650" s="304">
        <f t="shared" si="1168"/>
        <v>17.533999999999999</v>
      </c>
      <c r="EC2650" s="77">
        <f t="shared" si="1169"/>
        <v>0</v>
      </c>
      <c r="ED2650" s="304">
        <f t="shared" si="1170"/>
        <v>0</v>
      </c>
      <c r="EE2650" s="77" t="e">
        <f t="shared" si="1171"/>
        <v>#DIV/0!</v>
      </c>
      <c r="EF2650" s="304">
        <f t="shared" si="1172"/>
        <v>0</v>
      </c>
      <c r="EG2650" s="77" t="e">
        <f t="shared" si="1173"/>
        <v>#DIV/0!</v>
      </c>
      <c r="EH2650" s="304">
        <f t="shared" si="1174"/>
        <v>0</v>
      </c>
      <c r="EI2650" s="77" t="e">
        <f t="shared" si="1175"/>
        <v>#DIV/0!</v>
      </c>
      <c r="EJ2650" s="304">
        <f t="shared" si="1176"/>
        <v>0</v>
      </c>
      <c r="EK2650" s="77" t="e">
        <f t="shared" si="1177"/>
        <v>#DIV/0!</v>
      </c>
      <c r="EL2650" s="304">
        <f t="shared" si="1178"/>
        <v>9.718</v>
      </c>
      <c r="EM2650" s="77">
        <f t="shared" si="1179"/>
        <v>0</v>
      </c>
      <c r="EN2650" s="304">
        <f t="shared" si="1180"/>
        <v>0</v>
      </c>
      <c r="EO2650" s="77" t="e">
        <f t="shared" si="1181"/>
        <v>#DIV/0!</v>
      </c>
      <c r="EP2650" s="304">
        <f t="shared" si="1182"/>
        <v>0</v>
      </c>
      <c r="EQ2650" s="77" t="e">
        <f t="shared" si="1183"/>
        <v>#DIV/0!</v>
      </c>
      <c r="ER2650" s="77">
        <f t="shared" si="1184"/>
        <v>100</v>
      </c>
      <c r="ES2650" s="77">
        <f t="shared" si="1185"/>
        <v>0</v>
      </c>
    </row>
    <row r="2651" spans="1:149" s="77" customFormat="1" x14ac:dyDescent="0.45">
      <c r="A2651" s="77" t="s">
        <v>3907</v>
      </c>
      <c r="B2651" s="178" t="s">
        <v>908</v>
      </c>
      <c r="C2651" s="77" t="s">
        <v>3591</v>
      </c>
      <c r="D2651" s="77" t="s">
        <v>3955</v>
      </c>
      <c r="E2651" s="77" t="s">
        <v>637</v>
      </c>
      <c r="F2651" s="77" t="s">
        <v>3945</v>
      </c>
      <c r="G2651" s="77" t="s">
        <v>3894</v>
      </c>
      <c r="H2651" s="77" t="s">
        <v>3950</v>
      </c>
      <c r="I2651" s="77">
        <v>24</v>
      </c>
      <c r="J2651" s="304">
        <v>700</v>
      </c>
      <c r="L2651" s="304">
        <v>1150</v>
      </c>
      <c r="P2651" s="72" t="s">
        <v>1374</v>
      </c>
      <c r="Q2651" s="125"/>
      <c r="R2651" s="125"/>
      <c r="S2651" s="116"/>
      <c r="AA2651" s="168">
        <v>1</v>
      </c>
      <c r="AB2651" s="168"/>
      <c r="AC2651" s="168">
        <v>0</v>
      </c>
      <c r="AE2651" s="327"/>
      <c r="AG2651" s="168"/>
      <c r="AQ2651" s="178"/>
      <c r="AR2651" s="66">
        <v>1.37</v>
      </c>
      <c r="AS2651" s="66"/>
      <c r="AU2651" s="276">
        <v>7000</v>
      </c>
      <c r="AV2651" s="276"/>
      <c r="AW2651" s="276">
        <v>9590</v>
      </c>
      <c r="AX2651" s="95"/>
      <c r="AY2651" s="276"/>
      <c r="AZ2651" s="95"/>
      <c r="BA2651" s="178"/>
      <c r="BB2651" s="98" t="s">
        <v>3412</v>
      </c>
      <c r="BC2651" s="178" t="s">
        <v>1126</v>
      </c>
      <c r="BD2651" s="202">
        <v>61.149729999999998</v>
      </c>
      <c r="BE2651" s="51"/>
      <c r="BH2651" s="106">
        <v>17.954028000000001</v>
      </c>
      <c r="BN2651" s="106">
        <v>2.6864999999999997E-2</v>
      </c>
      <c r="BO2651" s="51"/>
      <c r="BX2651" s="106">
        <v>0.14377600000000001</v>
      </c>
      <c r="BY2651" s="51"/>
      <c r="BZ2651" s="106">
        <v>10.42376</v>
      </c>
      <c r="CB2651" s="106">
        <v>0.16174799999999998</v>
      </c>
      <c r="DH2651" s="51">
        <v>100</v>
      </c>
      <c r="DI2651" s="51"/>
      <c r="DJ2651" s="77">
        <f t="shared" si="1163"/>
        <v>0</v>
      </c>
      <c r="DL2651" s="77" t="s">
        <v>827</v>
      </c>
      <c r="DO2651" s="348">
        <v>10.14</v>
      </c>
      <c r="DQ2651" s="348"/>
      <c r="DS2651" s="246"/>
      <c r="DU2651" s="96"/>
      <c r="DW2651" s="178"/>
      <c r="DX2651" s="304">
        <f t="shared" si="1164"/>
        <v>61.149730000000005</v>
      </c>
      <c r="DY2651" s="77">
        <f t="shared" si="1165"/>
        <v>0</v>
      </c>
      <c r="DZ2651" s="304">
        <f t="shared" si="1166"/>
        <v>0</v>
      </c>
      <c r="EA2651" s="77" t="e">
        <f t="shared" si="1167"/>
        <v>#DIV/0!</v>
      </c>
      <c r="EB2651" s="304">
        <f t="shared" si="1168"/>
        <v>17.954028000000001</v>
      </c>
      <c r="EC2651" s="77">
        <f t="shared" si="1169"/>
        <v>0</v>
      </c>
      <c r="ED2651" s="304">
        <f t="shared" si="1170"/>
        <v>2.6864999999999993E-2</v>
      </c>
      <c r="EE2651" s="77">
        <f t="shared" si="1171"/>
        <v>0</v>
      </c>
      <c r="EF2651" s="304">
        <f t="shared" si="1172"/>
        <v>0</v>
      </c>
      <c r="EG2651" s="77" t="e">
        <f t="shared" si="1173"/>
        <v>#DIV/0!</v>
      </c>
      <c r="EH2651" s="304">
        <f t="shared" si="1174"/>
        <v>0</v>
      </c>
      <c r="EI2651" s="77" t="e">
        <f t="shared" si="1175"/>
        <v>#DIV/0!</v>
      </c>
      <c r="EJ2651" s="304">
        <f t="shared" si="1176"/>
        <v>0.14377600000000001</v>
      </c>
      <c r="EK2651" s="77">
        <f t="shared" si="1177"/>
        <v>0</v>
      </c>
      <c r="EL2651" s="304">
        <f t="shared" si="1178"/>
        <v>10.42376</v>
      </c>
      <c r="EM2651" s="77">
        <f t="shared" si="1179"/>
        <v>0</v>
      </c>
      <c r="EN2651" s="304">
        <f t="shared" si="1180"/>
        <v>0.16174799999999998</v>
      </c>
      <c r="EO2651" s="77">
        <f t="shared" si="1181"/>
        <v>0</v>
      </c>
      <c r="EP2651" s="304">
        <f t="shared" si="1182"/>
        <v>0</v>
      </c>
      <c r="EQ2651" s="77" t="e">
        <f t="shared" si="1183"/>
        <v>#DIV/0!</v>
      </c>
      <c r="ER2651" s="77">
        <f t="shared" si="1184"/>
        <v>100</v>
      </c>
      <c r="ES2651" s="77">
        <f t="shared" si="1185"/>
        <v>0</v>
      </c>
    </row>
    <row r="2652" spans="1:149" x14ac:dyDescent="0.45">
      <c r="A2652" s="51" t="s">
        <v>3907</v>
      </c>
      <c r="B2652" s="174" t="s">
        <v>908</v>
      </c>
      <c r="C2652" s="51" t="s">
        <v>3591</v>
      </c>
      <c r="D2652" s="51" t="s">
        <v>3955</v>
      </c>
      <c r="E2652" s="51" t="s">
        <v>637</v>
      </c>
      <c r="F2652" s="51" t="s">
        <v>3946</v>
      </c>
      <c r="G2652" s="51" t="s">
        <v>3894</v>
      </c>
      <c r="H2652" s="51" t="s">
        <v>3950</v>
      </c>
      <c r="I2652" s="51">
        <v>24</v>
      </c>
      <c r="J2652" s="75">
        <v>700</v>
      </c>
      <c r="L2652" s="75">
        <v>1150</v>
      </c>
      <c r="P2652" s="72" t="s">
        <v>1374</v>
      </c>
      <c r="AA2652" s="168">
        <v>1</v>
      </c>
      <c r="AC2652" s="169">
        <v>0</v>
      </c>
      <c r="AR2652" s="66">
        <v>1.37</v>
      </c>
      <c r="AT2652" s="77"/>
      <c r="AU2652" s="276">
        <v>7000</v>
      </c>
      <c r="AV2652" s="276"/>
      <c r="AW2652" s="276">
        <v>9590</v>
      </c>
      <c r="AX2652" s="95"/>
      <c r="AY2652" s="276"/>
      <c r="AZ2652" s="95"/>
      <c r="BB2652" s="80" t="s">
        <v>3412</v>
      </c>
      <c r="BC2652" s="174" t="s">
        <v>1126</v>
      </c>
      <c r="BD2652" s="202">
        <v>60.938774999999993</v>
      </c>
      <c r="BH2652" s="106">
        <v>17.89209</v>
      </c>
      <c r="BI2652" s="77"/>
      <c r="BN2652" s="202">
        <v>2.6636999999999994E-2</v>
      </c>
      <c r="BX2652" s="106">
        <v>0.14327999999999999</v>
      </c>
      <c r="BZ2652" s="106">
        <v>10.3878</v>
      </c>
      <c r="CA2652" s="77"/>
      <c r="CB2652" s="106">
        <v>0.16119</v>
      </c>
      <c r="CC2652" s="77"/>
      <c r="DH2652" s="51">
        <v>100</v>
      </c>
      <c r="DJ2652" s="77">
        <f t="shared" si="1163"/>
        <v>0</v>
      </c>
      <c r="DL2652" s="51" t="s">
        <v>827</v>
      </c>
      <c r="DO2652" s="348">
        <v>10.45</v>
      </c>
      <c r="DU2652" s="52"/>
      <c r="DX2652" s="75">
        <f t="shared" si="1164"/>
        <v>60.938774999999993</v>
      </c>
      <c r="DY2652" s="51">
        <f t="shared" si="1165"/>
        <v>0</v>
      </c>
      <c r="DZ2652" s="75">
        <f t="shared" si="1166"/>
        <v>0</v>
      </c>
      <c r="EA2652" s="51" t="e">
        <f t="shared" si="1167"/>
        <v>#DIV/0!</v>
      </c>
      <c r="EB2652" s="75">
        <f t="shared" si="1168"/>
        <v>17.89209</v>
      </c>
      <c r="EC2652" s="51">
        <f t="shared" si="1169"/>
        <v>0</v>
      </c>
      <c r="ED2652" s="75">
        <f t="shared" si="1170"/>
        <v>2.6636999999999994E-2</v>
      </c>
      <c r="EE2652" s="51">
        <f t="shared" si="1171"/>
        <v>0</v>
      </c>
      <c r="EF2652" s="75">
        <f t="shared" si="1172"/>
        <v>0</v>
      </c>
      <c r="EG2652" s="51" t="e">
        <f t="shared" si="1173"/>
        <v>#DIV/0!</v>
      </c>
      <c r="EH2652" s="75">
        <f t="shared" si="1174"/>
        <v>0</v>
      </c>
      <c r="EI2652" s="51" t="e">
        <f t="shared" si="1175"/>
        <v>#DIV/0!</v>
      </c>
      <c r="EJ2652" s="75">
        <f t="shared" si="1176"/>
        <v>0.14327999999999999</v>
      </c>
      <c r="EK2652" s="51">
        <f t="shared" si="1177"/>
        <v>0</v>
      </c>
      <c r="EL2652" s="75">
        <f t="shared" si="1178"/>
        <v>10.3878</v>
      </c>
      <c r="EM2652" s="51">
        <f t="shared" si="1179"/>
        <v>0</v>
      </c>
      <c r="EN2652" s="75">
        <f t="shared" si="1180"/>
        <v>0.16119</v>
      </c>
      <c r="EO2652" s="51">
        <f t="shared" si="1181"/>
        <v>0</v>
      </c>
      <c r="EP2652" s="75">
        <f t="shared" si="1182"/>
        <v>0</v>
      </c>
      <c r="EQ2652" s="51" t="e">
        <f t="shared" si="1183"/>
        <v>#DIV/0!</v>
      </c>
      <c r="ER2652" s="51">
        <f t="shared" si="1184"/>
        <v>100</v>
      </c>
      <c r="ES2652" s="51">
        <f t="shared" si="1185"/>
        <v>0</v>
      </c>
    </row>
    <row r="2653" spans="1:149" s="43" customFormat="1" ht="14.65" thickBot="1" x14ac:dyDescent="0.5">
      <c r="A2653" s="43" t="s">
        <v>3907</v>
      </c>
      <c r="B2653" s="86" t="s">
        <v>908</v>
      </c>
      <c r="C2653" s="43" t="s">
        <v>3591</v>
      </c>
      <c r="D2653" s="43" t="s">
        <v>3955</v>
      </c>
      <c r="E2653" s="43" t="s">
        <v>637</v>
      </c>
      <c r="F2653" s="43" t="s">
        <v>3947</v>
      </c>
      <c r="G2653" s="43" t="s">
        <v>3894</v>
      </c>
      <c r="H2653" s="43" t="s">
        <v>3950</v>
      </c>
      <c r="I2653" s="43">
        <v>24</v>
      </c>
      <c r="J2653" s="298">
        <v>700</v>
      </c>
      <c r="L2653" s="298">
        <v>1150</v>
      </c>
      <c r="P2653" s="90" t="s">
        <v>1374</v>
      </c>
      <c r="Q2653" s="123"/>
      <c r="R2653" s="123"/>
      <c r="S2653" s="134"/>
      <c r="AA2653" s="170">
        <v>1</v>
      </c>
      <c r="AB2653" s="171"/>
      <c r="AC2653" s="171">
        <v>0</v>
      </c>
      <c r="AE2653" s="315"/>
      <c r="AG2653" s="171"/>
      <c r="AQ2653" s="86"/>
      <c r="AR2653" s="69">
        <v>1.37</v>
      </c>
      <c r="AS2653" s="58"/>
      <c r="AT2653" s="91"/>
      <c r="AU2653" s="277">
        <v>7000</v>
      </c>
      <c r="AV2653" s="277"/>
      <c r="AW2653" s="277">
        <v>9590</v>
      </c>
      <c r="AX2653" s="259"/>
      <c r="AY2653" s="277"/>
      <c r="AZ2653" s="259"/>
      <c r="BA2653" s="86"/>
      <c r="BB2653" s="85" t="s">
        <v>3412</v>
      </c>
      <c r="BC2653" s="86" t="s">
        <v>1126</v>
      </c>
      <c r="BD2653" s="207">
        <v>60.421594999999989</v>
      </c>
      <c r="BH2653" s="207">
        <v>17.740241999999999</v>
      </c>
      <c r="BI2653" s="91"/>
      <c r="BN2653" s="166">
        <v>2.7E-2</v>
      </c>
      <c r="BX2653" s="207">
        <v>0.142064</v>
      </c>
      <c r="BY2653" s="91"/>
      <c r="BZ2653" s="207">
        <v>10.29964</v>
      </c>
      <c r="CA2653" s="91"/>
      <c r="CB2653" s="207">
        <v>0.15982199999999999</v>
      </c>
      <c r="CC2653" s="91"/>
      <c r="DH2653" s="43">
        <v>100</v>
      </c>
      <c r="DJ2653" s="91">
        <f t="shared" si="1163"/>
        <v>0</v>
      </c>
      <c r="DL2653" s="43" t="s">
        <v>827</v>
      </c>
      <c r="DO2653" s="349">
        <v>11.21</v>
      </c>
      <c r="DQ2653" s="347"/>
      <c r="DS2653" s="308"/>
      <c r="DU2653" s="59"/>
      <c r="DW2653" s="86"/>
      <c r="DX2653" s="298">
        <f t="shared" si="1164"/>
        <v>60.421594999999996</v>
      </c>
      <c r="DY2653" s="43">
        <f t="shared" si="1165"/>
        <v>0</v>
      </c>
      <c r="DZ2653" s="298">
        <f t="shared" si="1166"/>
        <v>0</v>
      </c>
      <c r="EA2653" s="43" t="e">
        <f t="shared" si="1167"/>
        <v>#DIV/0!</v>
      </c>
      <c r="EB2653" s="298">
        <f t="shared" si="1168"/>
        <v>17.740241999999999</v>
      </c>
      <c r="EC2653" s="43">
        <f t="shared" si="1169"/>
        <v>0</v>
      </c>
      <c r="ED2653" s="298">
        <f t="shared" si="1170"/>
        <v>2.7E-2</v>
      </c>
      <c r="EE2653" s="43">
        <f t="shared" si="1171"/>
        <v>0</v>
      </c>
      <c r="EF2653" s="298">
        <f t="shared" si="1172"/>
        <v>0</v>
      </c>
      <c r="EG2653" s="43" t="e">
        <f t="shared" si="1173"/>
        <v>#DIV/0!</v>
      </c>
      <c r="EH2653" s="298">
        <f t="shared" si="1174"/>
        <v>0</v>
      </c>
      <c r="EI2653" s="43" t="e">
        <f t="shared" si="1175"/>
        <v>#DIV/0!</v>
      </c>
      <c r="EJ2653" s="298">
        <f t="shared" si="1176"/>
        <v>0.142064</v>
      </c>
      <c r="EK2653" s="43">
        <f t="shared" si="1177"/>
        <v>0</v>
      </c>
      <c r="EL2653" s="298">
        <f t="shared" si="1178"/>
        <v>10.29964</v>
      </c>
      <c r="EM2653" s="43">
        <f t="shared" si="1179"/>
        <v>0</v>
      </c>
      <c r="EN2653" s="298">
        <f t="shared" si="1180"/>
        <v>0.15982199999999999</v>
      </c>
      <c r="EO2653" s="43">
        <f t="shared" si="1181"/>
        <v>0</v>
      </c>
      <c r="EP2653" s="298">
        <f t="shared" si="1182"/>
        <v>0</v>
      </c>
      <c r="EQ2653" s="43" t="e">
        <f t="shared" si="1183"/>
        <v>#DIV/0!</v>
      </c>
      <c r="ER2653" s="43">
        <f t="shared" si="1184"/>
        <v>100</v>
      </c>
      <c r="ES2653" s="43">
        <f t="shared" si="1185"/>
        <v>0</v>
      </c>
    </row>
    <row r="2654" spans="1:149" x14ac:dyDescent="0.45">
      <c r="A2654" s="77" t="s">
        <v>3958</v>
      </c>
      <c r="B2654" s="183" t="s">
        <v>1006</v>
      </c>
      <c r="C2654" s="51" t="s">
        <v>3441</v>
      </c>
      <c r="D2654" s="51" t="s">
        <v>3960</v>
      </c>
      <c r="E2654" s="51" t="s">
        <v>1121</v>
      </c>
      <c r="F2654" s="51" t="s">
        <v>3962</v>
      </c>
      <c r="G2654" s="51" t="s">
        <v>3959</v>
      </c>
      <c r="H2654" s="51" t="s">
        <v>1100</v>
      </c>
      <c r="I2654" s="51">
        <v>2</v>
      </c>
      <c r="J2654" s="75">
        <v>500</v>
      </c>
      <c r="L2654" s="75">
        <v>1200</v>
      </c>
      <c r="N2654" s="51" t="s">
        <v>3445</v>
      </c>
      <c r="O2654" s="51" t="s">
        <v>3262</v>
      </c>
      <c r="P2654" s="72" t="s">
        <v>1374</v>
      </c>
      <c r="AA2654" s="169">
        <v>0</v>
      </c>
      <c r="AC2654" s="169">
        <v>1</v>
      </c>
      <c r="AD2654" s="169"/>
      <c r="AF2654" s="169"/>
      <c r="AH2654" s="169"/>
      <c r="AQ2654" s="178" t="s">
        <v>824</v>
      </c>
      <c r="AR2654" s="53">
        <v>1.1830000000000001</v>
      </c>
      <c r="AS2654" s="53">
        <v>3.3759999999999999</v>
      </c>
      <c r="AT2654" s="77"/>
      <c r="AU2654" s="276"/>
      <c r="AV2654" s="276">
        <v>5000</v>
      </c>
      <c r="AW2654" s="276">
        <v>0</v>
      </c>
      <c r="AX2654" s="95"/>
      <c r="AY2654" s="276">
        <v>16880</v>
      </c>
      <c r="AZ2654" s="95">
        <v>181.80316388886084</v>
      </c>
      <c r="BB2654" s="80" t="s">
        <v>3412</v>
      </c>
      <c r="BC2654" s="174" t="s">
        <v>1126</v>
      </c>
      <c r="BD2654" s="202">
        <v>53.814308000000004</v>
      </c>
      <c r="BF2654" s="106">
        <v>0.41886600000000002</v>
      </c>
      <c r="BG2654" s="106"/>
      <c r="BH2654" s="106">
        <v>16.624991000000001</v>
      </c>
      <c r="BN2654" s="106">
        <v>6.0137190000000009</v>
      </c>
      <c r="BO2654" s="106"/>
      <c r="BP2654" s="106"/>
      <c r="BQ2654" s="106"/>
      <c r="BR2654" s="106">
        <v>8.8261050000000001</v>
      </c>
      <c r="BX2654" s="106">
        <v>12.954927</v>
      </c>
      <c r="BY2654" s="106"/>
      <c r="BZ2654" s="106">
        <v>0.97735399999999995</v>
      </c>
      <c r="DH2654" s="106">
        <f>SUM(BD2654,BF2654,BH2654,BN2654,BR2654,BX2654,BZ2654)</f>
        <v>99.63027000000001</v>
      </c>
      <c r="DJ2654" s="77">
        <f t="shared" si="1163"/>
        <v>0.3697299999999899</v>
      </c>
      <c r="DL2654" s="51" t="s">
        <v>3961</v>
      </c>
      <c r="DQ2654" s="346">
        <v>0.17</v>
      </c>
      <c r="DU2654" s="52"/>
      <c r="DX2654" s="75">
        <f t="shared" si="1164"/>
        <v>54.014014014014009</v>
      </c>
      <c r="DY2654" s="51">
        <f t="shared" si="1165"/>
        <v>0</v>
      </c>
      <c r="DZ2654" s="75">
        <f t="shared" si="1166"/>
        <v>0.42042042042042044</v>
      </c>
      <c r="EA2654" s="51">
        <f t="shared" si="1167"/>
        <v>0</v>
      </c>
      <c r="EB2654" s="75">
        <f t="shared" si="1168"/>
        <v>16.686686686686684</v>
      </c>
      <c r="EC2654" s="51">
        <f t="shared" si="1169"/>
        <v>0</v>
      </c>
      <c r="ED2654" s="75">
        <f t="shared" si="1170"/>
        <v>6.0360360360360366</v>
      </c>
      <c r="EE2654" s="51">
        <f t="shared" si="1171"/>
        <v>0</v>
      </c>
      <c r="EF2654" s="75">
        <f t="shared" si="1172"/>
        <v>0</v>
      </c>
      <c r="EG2654" s="51" t="e">
        <f t="shared" si="1173"/>
        <v>#DIV/0!</v>
      </c>
      <c r="EH2654" s="75">
        <f t="shared" si="1174"/>
        <v>8.8588588588588575</v>
      </c>
      <c r="EI2654" s="51">
        <f t="shared" si="1175"/>
        <v>0</v>
      </c>
      <c r="EJ2654" s="75">
        <f t="shared" si="1176"/>
        <v>13.003003003003002</v>
      </c>
      <c r="EK2654" s="51">
        <f t="shared" si="1177"/>
        <v>0</v>
      </c>
      <c r="EL2654" s="75">
        <f t="shared" si="1178"/>
        <v>0.98098098098098085</v>
      </c>
      <c r="EM2654" s="51">
        <f t="shared" si="1179"/>
        <v>0</v>
      </c>
      <c r="EN2654" s="75">
        <f t="shared" si="1180"/>
        <v>0</v>
      </c>
      <c r="EO2654" s="51" t="e">
        <f t="shared" si="1181"/>
        <v>#DIV/0!</v>
      </c>
      <c r="EP2654" s="75">
        <f t="shared" si="1182"/>
        <v>0</v>
      </c>
      <c r="EQ2654" s="51" t="e">
        <f t="shared" si="1183"/>
        <v>#DIV/0!</v>
      </c>
      <c r="ER2654" s="51">
        <f t="shared" si="1184"/>
        <v>100</v>
      </c>
      <c r="ES2654" s="51">
        <f t="shared" si="1185"/>
        <v>0</v>
      </c>
    </row>
    <row r="2655" spans="1:149" x14ac:dyDescent="0.45">
      <c r="A2655" s="51" t="s">
        <v>3958</v>
      </c>
      <c r="B2655" s="183" t="s">
        <v>1006</v>
      </c>
      <c r="C2655" s="51" t="s">
        <v>3441</v>
      </c>
      <c r="D2655" s="51" t="s">
        <v>3960</v>
      </c>
      <c r="E2655" s="51" t="s">
        <v>1121</v>
      </c>
      <c r="F2655" s="51" t="s">
        <v>3963</v>
      </c>
      <c r="G2655" s="51" t="s">
        <v>3959</v>
      </c>
      <c r="H2655" s="51" t="s">
        <v>1100</v>
      </c>
      <c r="I2655" s="51">
        <v>0.5</v>
      </c>
      <c r="J2655" s="75">
        <v>500</v>
      </c>
      <c r="L2655" s="75">
        <v>1400</v>
      </c>
      <c r="N2655" s="51" t="s">
        <v>3445</v>
      </c>
      <c r="O2655" s="51" t="s">
        <v>3262</v>
      </c>
      <c r="P2655" s="72" t="s">
        <v>1374</v>
      </c>
      <c r="AA2655" s="169">
        <v>0</v>
      </c>
      <c r="AC2655" s="169">
        <v>1</v>
      </c>
      <c r="AD2655" s="169"/>
      <c r="AF2655" s="169"/>
      <c r="AH2655" s="169"/>
      <c r="AQ2655" s="178" t="s">
        <v>824</v>
      </c>
      <c r="AR2655" s="53">
        <v>1.244</v>
      </c>
      <c r="AS2655" s="53">
        <v>2.9809999999999999</v>
      </c>
      <c r="AT2655" s="77"/>
      <c r="AU2655" s="276"/>
      <c r="AV2655" s="276">
        <v>5000</v>
      </c>
      <c r="AW2655" s="276">
        <v>0</v>
      </c>
      <c r="AX2655" s="95"/>
      <c r="AY2655" s="276">
        <v>14905</v>
      </c>
      <c r="AZ2655" s="95">
        <v>160.53176290067955</v>
      </c>
      <c r="BB2655" s="80" t="s">
        <v>3412</v>
      </c>
      <c r="BC2655" s="174" t="s">
        <v>1126</v>
      </c>
      <c r="BD2655" s="202">
        <v>53.825099999999999</v>
      </c>
      <c r="BF2655" s="106">
        <v>0.41894999999999993</v>
      </c>
      <c r="BG2655" s="106"/>
      <c r="BH2655" s="106">
        <v>16.628325000000004</v>
      </c>
      <c r="BN2655" s="106">
        <v>6.0149250000000007</v>
      </c>
      <c r="BO2655" s="106"/>
      <c r="BP2655" s="106"/>
      <c r="BQ2655" s="106"/>
      <c r="BR2655" s="106">
        <v>8.8278749999999988</v>
      </c>
      <c r="BX2655" s="106">
        <v>12.957525</v>
      </c>
      <c r="BY2655" s="106"/>
      <c r="BZ2655" s="106">
        <v>0.97754999999999992</v>
      </c>
      <c r="DH2655" s="106">
        <f t="shared" ref="DH2655:DH2658" si="1186">SUM(BD2655,BF2655,BH2655,BN2655,BR2655,BX2655,BZ2655)</f>
        <v>99.650250000000014</v>
      </c>
      <c r="DJ2655" s="77">
        <f t="shared" si="1163"/>
        <v>0.34974999999998602</v>
      </c>
      <c r="DL2655" s="51" t="s">
        <v>3961</v>
      </c>
      <c r="DQ2655" s="346">
        <v>0.15</v>
      </c>
      <c r="DU2655" s="52"/>
      <c r="DX2655" s="75">
        <f t="shared" si="1164"/>
        <v>54.014014014014002</v>
      </c>
      <c r="DY2655" s="51">
        <f t="shared" si="1165"/>
        <v>0</v>
      </c>
      <c r="DZ2655" s="75">
        <f t="shared" si="1166"/>
        <v>0.42042042042042027</v>
      </c>
      <c r="EA2655" s="51">
        <f t="shared" si="1167"/>
        <v>0</v>
      </c>
      <c r="EB2655" s="75">
        <f t="shared" si="1168"/>
        <v>16.686686686686688</v>
      </c>
      <c r="EC2655" s="51">
        <f t="shared" si="1169"/>
        <v>0</v>
      </c>
      <c r="ED2655" s="75">
        <f t="shared" si="1170"/>
        <v>6.0360360360360366</v>
      </c>
      <c r="EE2655" s="51">
        <f t="shared" si="1171"/>
        <v>0</v>
      </c>
      <c r="EF2655" s="75">
        <f t="shared" si="1172"/>
        <v>0</v>
      </c>
      <c r="EG2655" s="51" t="e">
        <f t="shared" si="1173"/>
        <v>#DIV/0!</v>
      </c>
      <c r="EH2655" s="75">
        <f t="shared" si="1174"/>
        <v>8.8588588588588557</v>
      </c>
      <c r="EI2655" s="51">
        <f t="shared" si="1175"/>
        <v>0</v>
      </c>
      <c r="EJ2655" s="75">
        <f t="shared" si="1176"/>
        <v>13.003003003003002</v>
      </c>
      <c r="EK2655" s="51">
        <f t="shared" si="1177"/>
        <v>0</v>
      </c>
      <c r="EL2655" s="75">
        <f t="shared" si="1178"/>
        <v>0.98098098098098074</v>
      </c>
      <c r="EM2655" s="51">
        <f t="shared" si="1179"/>
        <v>0</v>
      </c>
      <c r="EN2655" s="75">
        <f t="shared" si="1180"/>
        <v>0</v>
      </c>
      <c r="EO2655" s="51" t="e">
        <f t="shared" si="1181"/>
        <v>#DIV/0!</v>
      </c>
      <c r="EP2655" s="75">
        <f t="shared" si="1182"/>
        <v>0</v>
      </c>
      <c r="EQ2655" s="51" t="e">
        <f t="shared" si="1183"/>
        <v>#DIV/0!</v>
      </c>
      <c r="ER2655" s="51">
        <f t="shared" si="1184"/>
        <v>100</v>
      </c>
      <c r="ES2655" s="51">
        <f t="shared" si="1185"/>
        <v>0</v>
      </c>
    </row>
    <row r="2656" spans="1:149" x14ac:dyDescent="0.45">
      <c r="A2656" s="51" t="s">
        <v>3958</v>
      </c>
      <c r="B2656" s="183" t="s">
        <v>1006</v>
      </c>
      <c r="C2656" s="51" t="s">
        <v>3441</v>
      </c>
      <c r="D2656" s="51" t="s">
        <v>3960</v>
      </c>
      <c r="E2656" s="51" t="s">
        <v>1121</v>
      </c>
      <c r="F2656" s="51" t="s">
        <v>3964</v>
      </c>
      <c r="G2656" s="51" t="s">
        <v>3959</v>
      </c>
      <c r="H2656" s="51" t="s">
        <v>1100</v>
      </c>
      <c r="I2656" s="51">
        <v>0.5</v>
      </c>
      <c r="J2656" s="75">
        <v>1000</v>
      </c>
      <c r="L2656" s="75">
        <v>1400</v>
      </c>
      <c r="N2656" s="51" t="s">
        <v>3445</v>
      </c>
      <c r="O2656" s="51" t="s">
        <v>3262</v>
      </c>
      <c r="P2656" s="72" t="s">
        <v>1374</v>
      </c>
      <c r="AA2656" s="169">
        <v>0</v>
      </c>
      <c r="AC2656" s="169">
        <v>1</v>
      </c>
      <c r="AD2656" s="169"/>
      <c r="AF2656" s="169"/>
      <c r="AH2656" s="169"/>
      <c r="AQ2656" s="178" t="s">
        <v>824</v>
      </c>
      <c r="AR2656" s="53">
        <v>1.853</v>
      </c>
      <c r="AS2656" s="53">
        <v>9.0950000000000006</v>
      </c>
      <c r="AT2656" s="77"/>
      <c r="AU2656" s="276"/>
      <c r="AV2656" s="276">
        <v>10000</v>
      </c>
      <c r="AW2656" s="276">
        <v>0</v>
      </c>
      <c r="AX2656" s="95"/>
      <c r="AY2656" s="276">
        <v>90950</v>
      </c>
      <c r="AZ2656" s="95">
        <v>927.51164952252759</v>
      </c>
      <c r="BB2656" s="80" t="s">
        <v>3412</v>
      </c>
      <c r="BC2656" s="174" t="s">
        <v>1126</v>
      </c>
      <c r="BD2656" s="202">
        <v>53.663220000000003</v>
      </c>
      <c r="BF2656" s="106">
        <v>0.41769000000000001</v>
      </c>
      <c r="BG2656" s="106"/>
      <c r="BH2656" s="106">
        <v>16.578315000000003</v>
      </c>
      <c r="BN2656" s="106">
        <v>5.9968350000000008</v>
      </c>
      <c r="BO2656" s="106"/>
      <c r="BP2656" s="106"/>
      <c r="BQ2656" s="106"/>
      <c r="BR2656" s="106">
        <v>8.8013249999999985</v>
      </c>
      <c r="BX2656" s="106">
        <v>12.918555000000001</v>
      </c>
      <c r="BY2656" s="106"/>
      <c r="BZ2656" s="106">
        <v>0.97460999999999998</v>
      </c>
      <c r="DH2656" s="106">
        <f t="shared" si="1186"/>
        <v>99.350550000000013</v>
      </c>
      <c r="DJ2656" s="77">
        <f t="shared" si="1163"/>
        <v>0.64944999999998743</v>
      </c>
      <c r="DL2656" s="51" t="s">
        <v>3961</v>
      </c>
      <c r="DQ2656" s="346">
        <v>0.45</v>
      </c>
      <c r="DU2656" s="52"/>
      <c r="DX2656" s="75">
        <f t="shared" si="1164"/>
        <v>54.014014014014009</v>
      </c>
      <c r="DY2656" s="51">
        <f t="shared" si="1165"/>
        <v>0</v>
      </c>
      <c r="DZ2656" s="75">
        <f t="shared" si="1166"/>
        <v>0.42042042042042033</v>
      </c>
      <c r="EA2656" s="51">
        <f t="shared" si="1167"/>
        <v>0</v>
      </c>
      <c r="EB2656" s="75">
        <f t="shared" si="1168"/>
        <v>16.686686686686688</v>
      </c>
      <c r="EC2656" s="51">
        <f t="shared" si="1169"/>
        <v>0</v>
      </c>
      <c r="ED2656" s="75">
        <f t="shared" si="1170"/>
        <v>6.0360360360360366</v>
      </c>
      <c r="EE2656" s="51">
        <f t="shared" si="1171"/>
        <v>0</v>
      </c>
      <c r="EF2656" s="75">
        <f t="shared" si="1172"/>
        <v>0</v>
      </c>
      <c r="EG2656" s="51" t="e">
        <f t="shared" si="1173"/>
        <v>#DIV/0!</v>
      </c>
      <c r="EH2656" s="75">
        <f t="shared" si="1174"/>
        <v>8.8588588588588557</v>
      </c>
      <c r="EI2656" s="51">
        <f t="shared" si="1175"/>
        <v>0</v>
      </c>
      <c r="EJ2656" s="75">
        <f t="shared" si="1176"/>
        <v>13.003003003003002</v>
      </c>
      <c r="EK2656" s="51">
        <f t="shared" si="1177"/>
        <v>0</v>
      </c>
      <c r="EL2656" s="75">
        <f t="shared" si="1178"/>
        <v>0.98098098098098085</v>
      </c>
      <c r="EM2656" s="51">
        <f t="shared" si="1179"/>
        <v>0</v>
      </c>
      <c r="EN2656" s="75">
        <f t="shared" si="1180"/>
        <v>0</v>
      </c>
      <c r="EO2656" s="51" t="e">
        <f t="shared" si="1181"/>
        <v>#DIV/0!</v>
      </c>
      <c r="EP2656" s="75">
        <f t="shared" si="1182"/>
        <v>0</v>
      </c>
      <c r="EQ2656" s="51" t="e">
        <f t="shared" si="1183"/>
        <v>#DIV/0!</v>
      </c>
      <c r="ER2656" s="51">
        <f t="shared" si="1184"/>
        <v>100</v>
      </c>
      <c r="ES2656" s="51">
        <f t="shared" si="1185"/>
        <v>0</v>
      </c>
    </row>
    <row r="2657" spans="1:149" s="77" customFormat="1" x14ac:dyDescent="0.45">
      <c r="A2657" s="77" t="s">
        <v>3958</v>
      </c>
      <c r="B2657" s="212" t="s">
        <v>1006</v>
      </c>
      <c r="C2657" s="77" t="s">
        <v>3441</v>
      </c>
      <c r="D2657" s="77" t="s">
        <v>3960</v>
      </c>
      <c r="E2657" s="77" t="s">
        <v>1121</v>
      </c>
      <c r="F2657" s="77" t="s">
        <v>3965</v>
      </c>
      <c r="G2657" s="77" t="s">
        <v>3959</v>
      </c>
      <c r="H2657" s="77" t="s">
        <v>1100</v>
      </c>
      <c r="I2657" s="77" t="s">
        <v>3968</v>
      </c>
      <c r="J2657" s="304" t="s">
        <v>3967</v>
      </c>
      <c r="L2657" s="304">
        <v>1400</v>
      </c>
      <c r="N2657" s="77" t="s">
        <v>3445</v>
      </c>
      <c r="O2657" s="77" t="s">
        <v>3262</v>
      </c>
      <c r="P2657" s="72" t="s">
        <v>1374</v>
      </c>
      <c r="Q2657" s="125"/>
      <c r="R2657" s="125"/>
      <c r="S2657" s="116"/>
      <c r="AA2657" s="168">
        <v>0</v>
      </c>
      <c r="AB2657" s="168"/>
      <c r="AC2657" s="168">
        <v>1</v>
      </c>
      <c r="AD2657" s="168"/>
      <c r="AE2657" s="327"/>
      <c r="AF2657" s="168"/>
      <c r="AG2657" s="168"/>
      <c r="AH2657" s="168"/>
      <c r="AQ2657" s="178" t="s">
        <v>824</v>
      </c>
      <c r="AR2657" s="66">
        <v>1.853</v>
      </c>
      <c r="AS2657" s="66">
        <v>9.0950000000000006</v>
      </c>
      <c r="AU2657" s="276"/>
      <c r="AV2657" s="276">
        <v>10000</v>
      </c>
      <c r="AW2657" s="276">
        <v>0</v>
      </c>
      <c r="AX2657" s="95"/>
      <c r="AY2657" s="276">
        <v>90950</v>
      </c>
      <c r="AZ2657" s="95">
        <v>927.51164952252759</v>
      </c>
      <c r="BA2657" s="178"/>
      <c r="BB2657" s="98" t="s">
        <v>3412</v>
      </c>
      <c r="BC2657" s="178" t="s">
        <v>1126</v>
      </c>
      <c r="BD2657" s="202">
        <v>53.630843999999996</v>
      </c>
      <c r="BF2657" s="202">
        <v>0.41743799999999998</v>
      </c>
      <c r="BG2657" s="202"/>
      <c r="BH2657" s="202">
        <v>16.568313000000003</v>
      </c>
      <c r="BN2657" s="202">
        <v>5.9932170000000005</v>
      </c>
      <c r="BO2657" s="202"/>
      <c r="BP2657" s="202"/>
      <c r="BQ2657" s="202"/>
      <c r="BR2657" s="202">
        <v>8.7960150000000006</v>
      </c>
      <c r="BX2657" s="202">
        <v>12.910761000000001</v>
      </c>
      <c r="BY2657" s="202"/>
      <c r="BZ2657" s="202">
        <v>0.97402199999999994</v>
      </c>
      <c r="DH2657" s="202">
        <f t="shared" si="1186"/>
        <v>99.290610000000001</v>
      </c>
      <c r="DJ2657" s="77">
        <f t="shared" si="1163"/>
        <v>0.70938999999999908</v>
      </c>
      <c r="DL2657" s="77" t="s">
        <v>3961</v>
      </c>
      <c r="DO2657" s="348"/>
      <c r="DQ2657" s="348">
        <v>0.51</v>
      </c>
      <c r="DS2657" s="246"/>
      <c r="DU2657" s="96"/>
      <c r="DW2657" s="178"/>
      <c r="DX2657" s="304">
        <f t="shared" si="1164"/>
        <v>54.014014014014009</v>
      </c>
      <c r="DY2657" s="77">
        <f t="shared" si="1165"/>
        <v>0</v>
      </c>
      <c r="DZ2657" s="304">
        <f t="shared" si="1166"/>
        <v>0.42042042042042044</v>
      </c>
      <c r="EA2657" s="77">
        <f t="shared" si="1167"/>
        <v>0</v>
      </c>
      <c r="EB2657" s="304">
        <f t="shared" si="1168"/>
        <v>16.686686686686688</v>
      </c>
      <c r="EC2657" s="77">
        <f t="shared" si="1169"/>
        <v>0</v>
      </c>
      <c r="ED2657" s="304">
        <f t="shared" si="1170"/>
        <v>6.0360360360360366</v>
      </c>
      <c r="EE2657" s="77">
        <f t="shared" si="1171"/>
        <v>0</v>
      </c>
      <c r="EF2657" s="304">
        <f t="shared" si="1172"/>
        <v>0</v>
      </c>
      <c r="EG2657" s="77" t="e">
        <f t="shared" si="1173"/>
        <v>#DIV/0!</v>
      </c>
      <c r="EH2657" s="304">
        <f t="shared" si="1174"/>
        <v>8.8588588588588593</v>
      </c>
      <c r="EI2657" s="77">
        <f t="shared" si="1175"/>
        <v>0</v>
      </c>
      <c r="EJ2657" s="304">
        <f t="shared" si="1176"/>
        <v>13.003003003003002</v>
      </c>
      <c r="EK2657" s="77">
        <f t="shared" si="1177"/>
        <v>0</v>
      </c>
      <c r="EL2657" s="304">
        <f t="shared" si="1178"/>
        <v>0.98098098098098085</v>
      </c>
      <c r="EM2657" s="77">
        <f t="shared" si="1179"/>
        <v>0</v>
      </c>
      <c r="EN2657" s="304">
        <f t="shared" si="1180"/>
        <v>0</v>
      </c>
      <c r="EO2657" s="77" t="e">
        <f t="shared" si="1181"/>
        <v>#DIV/0!</v>
      </c>
      <c r="EP2657" s="304">
        <f t="shared" si="1182"/>
        <v>0</v>
      </c>
      <c r="EQ2657" s="77" t="e">
        <f t="shared" si="1183"/>
        <v>#DIV/0!</v>
      </c>
      <c r="ER2657" s="77">
        <f t="shared" si="1184"/>
        <v>100</v>
      </c>
      <c r="ES2657" s="77">
        <f t="shared" si="1185"/>
        <v>0</v>
      </c>
    </row>
    <row r="2658" spans="1:149" s="43" customFormat="1" ht="14.65" thickBot="1" x14ac:dyDescent="0.5">
      <c r="A2658" s="43" t="s">
        <v>3958</v>
      </c>
      <c r="B2658" s="179" t="s">
        <v>1006</v>
      </c>
      <c r="C2658" s="43" t="s">
        <v>3441</v>
      </c>
      <c r="D2658" s="43" t="s">
        <v>3960</v>
      </c>
      <c r="E2658" s="43" t="s">
        <v>1121</v>
      </c>
      <c r="F2658" s="43" t="s">
        <v>3966</v>
      </c>
      <c r="G2658" s="43" t="s">
        <v>3959</v>
      </c>
      <c r="H2658" s="43" t="s">
        <v>1100</v>
      </c>
      <c r="I2658" s="43">
        <v>0.5</v>
      </c>
      <c r="J2658" s="298">
        <v>2000</v>
      </c>
      <c r="L2658" s="298">
        <v>1400</v>
      </c>
      <c r="N2658" s="43" t="s">
        <v>3445</v>
      </c>
      <c r="O2658" s="43" t="s">
        <v>3262</v>
      </c>
      <c r="P2658" s="90" t="s">
        <v>1374</v>
      </c>
      <c r="Q2658" s="123"/>
      <c r="R2658" s="123"/>
      <c r="S2658" s="134"/>
      <c r="AA2658" s="171">
        <v>0</v>
      </c>
      <c r="AB2658" s="171"/>
      <c r="AC2658" s="171">
        <v>1</v>
      </c>
      <c r="AD2658" s="171"/>
      <c r="AE2658" s="315"/>
      <c r="AF2658" s="171"/>
      <c r="AG2658" s="171"/>
      <c r="AH2658" s="171"/>
      <c r="AQ2658" s="206" t="s">
        <v>824</v>
      </c>
      <c r="AR2658" s="58">
        <v>4.6470000000000002</v>
      </c>
      <c r="AS2658" s="58">
        <v>74.12</v>
      </c>
      <c r="AT2658" s="91"/>
      <c r="AU2658" s="277"/>
      <c r="AV2658" s="277">
        <v>20000</v>
      </c>
      <c r="AW2658" s="277">
        <v>0</v>
      </c>
      <c r="AX2658" s="259"/>
      <c r="AY2658" s="277">
        <v>1482400</v>
      </c>
      <c r="AZ2658" s="259">
        <v>14897.935620749608</v>
      </c>
      <c r="BA2658" s="86"/>
      <c r="BB2658" s="85" t="s">
        <v>3412</v>
      </c>
      <c r="BC2658" s="86" t="s">
        <v>1126</v>
      </c>
      <c r="BD2658" s="207">
        <v>53.102036000000005</v>
      </c>
      <c r="BF2658" s="166">
        <v>0.41332200000000002</v>
      </c>
      <c r="BG2658" s="166"/>
      <c r="BH2658" s="166">
        <v>16.404947000000003</v>
      </c>
      <c r="BN2658" s="166">
        <v>5.9341230000000005</v>
      </c>
      <c r="BO2658" s="166"/>
      <c r="BP2658" s="166"/>
      <c r="BQ2658" s="166"/>
      <c r="BR2658" s="166">
        <v>8.7092850000000013</v>
      </c>
      <c r="BX2658" s="166">
        <v>12.783459000000002</v>
      </c>
      <c r="BY2658" s="166"/>
      <c r="BZ2658" s="166">
        <v>0.96441800000000011</v>
      </c>
      <c r="DH2658" s="166">
        <f t="shared" si="1186"/>
        <v>98.31159000000001</v>
      </c>
      <c r="DJ2658" s="91">
        <f t="shared" si="1163"/>
        <v>1.6884099999999904</v>
      </c>
      <c r="DL2658" s="43" t="s">
        <v>3961</v>
      </c>
      <c r="DO2658" s="349"/>
      <c r="DQ2658" s="347">
        <v>1.49</v>
      </c>
      <c r="DS2658" s="308"/>
      <c r="DU2658" s="59"/>
      <c r="DW2658" s="86"/>
      <c r="DX2658" s="298">
        <f t="shared" si="1164"/>
        <v>54.014014014014009</v>
      </c>
      <c r="DY2658" s="43">
        <f t="shared" si="1165"/>
        <v>0</v>
      </c>
      <c r="DZ2658" s="298">
        <f t="shared" si="1166"/>
        <v>0.42042042042042044</v>
      </c>
      <c r="EA2658" s="43">
        <f t="shared" si="1167"/>
        <v>0</v>
      </c>
      <c r="EB2658" s="298">
        <f t="shared" si="1168"/>
        <v>16.686686686686688</v>
      </c>
      <c r="EC2658" s="43">
        <f t="shared" si="1169"/>
        <v>0</v>
      </c>
      <c r="ED2658" s="298">
        <f t="shared" si="1170"/>
        <v>6.0360360360360366</v>
      </c>
      <c r="EE2658" s="43">
        <f t="shared" si="1171"/>
        <v>0</v>
      </c>
      <c r="EF2658" s="298">
        <f t="shared" si="1172"/>
        <v>0</v>
      </c>
      <c r="EG2658" s="43" t="e">
        <f t="shared" si="1173"/>
        <v>#DIV/0!</v>
      </c>
      <c r="EH2658" s="298">
        <f t="shared" si="1174"/>
        <v>8.8588588588588593</v>
      </c>
      <c r="EI2658" s="43">
        <f t="shared" si="1175"/>
        <v>0</v>
      </c>
      <c r="EJ2658" s="298">
        <f t="shared" si="1176"/>
        <v>13.003003003003005</v>
      </c>
      <c r="EK2658" s="43">
        <f t="shared" si="1177"/>
        <v>0</v>
      </c>
      <c r="EL2658" s="298">
        <f t="shared" si="1178"/>
        <v>0.98098098098098108</v>
      </c>
      <c r="EM2658" s="43">
        <f t="shared" si="1179"/>
        <v>0</v>
      </c>
      <c r="EN2658" s="298">
        <f t="shared" si="1180"/>
        <v>0</v>
      </c>
      <c r="EO2658" s="43" t="e">
        <f t="shared" si="1181"/>
        <v>#DIV/0!</v>
      </c>
      <c r="EP2658" s="298">
        <f t="shared" si="1182"/>
        <v>0</v>
      </c>
      <c r="EQ2658" s="43" t="e">
        <f t="shared" si="1183"/>
        <v>#DIV/0!</v>
      </c>
      <c r="ER2658" s="43">
        <f t="shared" si="1184"/>
        <v>100</v>
      </c>
      <c r="ES2658" s="43">
        <f t="shared" si="1185"/>
        <v>0</v>
      </c>
    </row>
    <row r="2659" spans="1:149" x14ac:dyDescent="0.45">
      <c r="A2659" s="51" t="s">
        <v>3969</v>
      </c>
      <c r="B2659" s="174" t="s">
        <v>919</v>
      </c>
      <c r="C2659" s="51" t="s">
        <v>3585</v>
      </c>
      <c r="D2659" s="51" t="s">
        <v>3970</v>
      </c>
      <c r="E2659" s="51" t="s">
        <v>637</v>
      </c>
      <c r="F2659" s="51">
        <v>2</v>
      </c>
      <c r="G2659" s="51" t="s">
        <v>3894</v>
      </c>
      <c r="H2659" s="51" t="s">
        <v>1100</v>
      </c>
      <c r="I2659" s="51">
        <v>144</v>
      </c>
      <c r="J2659" s="75">
        <v>75</v>
      </c>
      <c r="L2659" s="75">
        <v>850</v>
      </c>
      <c r="P2659" s="72" t="s">
        <v>1374</v>
      </c>
      <c r="AA2659" s="168">
        <v>0.38200000000000001</v>
      </c>
      <c r="AC2659" s="169">
        <f>1-AA2659</f>
        <v>0.61799999999999999</v>
      </c>
      <c r="AQ2659" s="174" t="s">
        <v>824</v>
      </c>
      <c r="AR2659" s="53">
        <v>0.91559999999999997</v>
      </c>
      <c r="AS2659" s="53">
        <v>1.208</v>
      </c>
      <c r="AT2659" s="77"/>
      <c r="AU2659" s="276">
        <v>286.5</v>
      </c>
      <c r="AV2659" s="276">
        <v>463.5</v>
      </c>
      <c r="AW2659" s="276">
        <v>262.31939999999997</v>
      </c>
      <c r="AX2659" s="95">
        <v>7.272255890849685</v>
      </c>
      <c r="AY2659" s="276">
        <v>559.90800000000002</v>
      </c>
      <c r="AZ2659" s="95">
        <v>15.946186830110829</v>
      </c>
      <c r="BB2659" s="80" t="s">
        <v>3412</v>
      </c>
      <c r="BC2659" s="174" t="s">
        <v>1126</v>
      </c>
      <c r="BD2659" s="106">
        <v>76.232324700000007</v>
      </c>
      <c r="BF2659" s="106">
        <v>6.8677770000000013E-2</v>
      </c>
      <c r="BH2659" s="106">
        <v>12.754443000000002</v>
      </c>
      <c r="BN2659" s="106">
        <v>0.37282218</v>
      </c>
      <c r="BP2659" s="106">
        <v>3.9244440000000005E-2</v>
      </c>
      <c r="BR2659" s="106">
        <v>4.9055550000000003E-2</v>
      </c>
      <c r="BX2659" s="106">
        <v>0.51017772000000006</v>
      </c>
      <c r="BZ2659" s="106">
        <v>4.0029328800000004</v>
      </c>
      <c r="CB2659" s="106">
        <v>4.1108550900000003</v>
      </c>
      <c r="DH2659" s="106">
        <f>SUM(BD2659,BF2659,BH2659,BN2659,BP2659,BR2659,BX2659,BZ2659,CB2659,BJ2659,BL2659,BT2659,BV2659,CD2659)</f>
        <v>98.140533330000011</v>
      </c>
      <c r="DJ2659" s="77">
        <f t="shared" si="1163"/>
        <v>1.8594666699999891</v>
      </c>
      <c r="DL2659" s="51" t="s">
        <v>3340</v>
      </c>
      <c r="DO2659" s="348">
        <v>1.88</v>
      </c>
      <c r="DP2659" s="51">
        <v>0.06</v>
      </c>
      <c r="DQ2659" s="378">
        <v>3.8899999999999997E-2</v>
      </c>
      <c r="DR2659" s="172">
        <v>1.6999999999999999E-3</v>
      </c>
      <c r="DS2659" s="54">
        <v>389</v>
      </c>
      <c r="DT2659" s="51">
        <v>17</v>
      </c>
      <c r="DU2659" s="52"/>
      <c r="DX2659" s="75">
        <f t="shared" si="1164"/>
        <v>77.676696990902727</v>
      </c>
      <c r="DY2659" s="51">
        <f t="shared" si="1165"/>
        <v>0</v>
      </c>
      <c r="DZ2659" s="75">
        <f t="shared" si="1166"/>
        <v>6.9979006298110574E-2</v>
      </c>
      <c r="EA2659" s="51">
        <f t="shared" si="1167"/>
        <v>0</v>
      </c>
      <c r="EB2659" s="75">
        <f t="shared" si="1168"/>
        <v>12.996101169649105</v>
      </c>
      <c r="EC2659" s="51">
        <f t="shared" si="1169"/>
        <v>0</v>
      </c>
      <c r="ED2659" s="75">
        <f t="shared" si="1170"/>
        <v>0.37988603418974304</v>
      </c>
      <c r="EE2659" s="51">
        <f t="shared" si="1171"/>
        <v>0</v>
      </c>
      <c r="EF2659" s="75">
        <f t="shared" si="1172"/>
        <v>3.9988003598920324E-2</v>
      </c>
      <c r="EG2659" s="51">
        <f t="shared" si="1173"/>
        <v>0</v>
      </c>
      <c r="EH2659" s="75">
        <f t="shared" si="1174"/>
        <v>4.9985004498650405E-2</v>
      </c>
      <c r="EI2659" s="51">
        <f t="shared" si="1175"/>
        <v>0</v>
      </c>
      <c r="EJ2659" s="75">
        <f t="shared" si="1176"/>
        <v>0.51984404678596419</v>
      </c>
      <c r="EK2659" s="51">
        <f t="shared" si="1177"/>
        <v>0</v>
      </c>
      <c r="EL2659" s="75">
        <f t="shared" si="1178"/>
        <v>4.0787763670898727</v>
      </c>
      <c r="EM2659" s="51">
        <f t="shared" si="1179"/>
        <v>0</v>
      </c>
      <c r="EN2659" s="75">
        <f t="shared" si="1180"/>
        <v>4.1887433769869036</v>
      </c>
      <c r="EO2659" s="51">
        <f t="shared" si="1181"/>
        <v>0</v>
      </c>
      <c r="EP2659" s="75">
        <f t="shared" si="1182"/>
        <v>0</v>
      </c>
      <c r="EQ2659" s="51" t="e">
        <f t="shared" si="1183"/>
        <v>#DIV/0!</v>
      </c>
      <c r="ER2659" s="51">
        <f t="shared" si="1184"/>
        <v>100</v>
      </c>
      <c r="ES2659" s="51">
        <f t="shared" si="1185"/>
        <v>0</v>
      </c>
    </row>
    <row r="2660" spans="1:149" x14ac:dyDescent="0.45">
      <c r="A2660" s="51" t="s">
        <v>3969</v>
      </c>
      <c r="B2660" s="174" t="s">
        <v>919</v>
      </c>
      <c r="C2660" s="51" t="s">
        <v>3585</v>
      </c>
      <c r="D2660" s="51" t="s">
        <v>3970</v>
      </c>
      <c r="E2660" s="51" t="s">
        <v>637</v>
      </c>
      <c r="F2660" s="51">
        <v>3</v>
      </c>
      <c r="G2660" s="51" t="s">
        <v>3894</v>
      </c>
      <c r="H2660" s="51" t="s">
        <v>1100</v>
      </c>
      <c r="I2660" s="51">
        <v>144</v>
      </c>
      <c r="J2660" s="75">
        <v>75</v>
      </c>
      <c r="L2660" s="75">
        <v>850</v>
      </c>
      <c r="P2660" s="72" t="s">
        <v>1374</v>
      </c>
      <c r="AA2660" s="168">
        <v>0.496</v>
      </c>
      <c r="AC2660" s="169">
        <f t="shared" ref="AC2660:AC2665" si="1187">1-AA2660</f>
        <v>0.504</v>
      </c>
      <c r="AQ2660" s="174" t="s">
        <v>824</v>
      </c>
      <c r="AR2660" s="53">
        <v>0.90700000000000003</v>
      </c>
      <c r="AS2660" s="53">
        <v>1.2170000000000001</v>
      </c>
      <c r="AT2660" s="77"/>
      <c r="AU2660" s="276">
        <v>372</v>
      </c>
      <c r="AV2660" s="276">
        <v>378</v>
      </c>
      <c r="AW2660" s="276">
        <v>337.404</v>
      </c>
      <c r="AX2660" s="95">
        <v>9.3422204100487445</v>
      </c>
      <c r="AY2660" s="276">
        <v>460.02600000000001</v>
      </c>
      <c r="AZ2660" s="95">
        <v>13.10154622314481</v>
      </c>
      <c r="BB2660" s="80" t="s">
        <v>3412</v>
      </c>
      <c r="BC2660" s="174" t="s">
        <v>1126</v>
      </c>
      <c r="BD2660" s="106">
        <v>75.962628000000009</v>
      </c>
      <c r="BF2660" s="106">
        <v>6.8434800000000018E-2</v>
      </c>
      <c r="BH2660" s="106">
        <v>12.709320000000002</v>
      </c>
      <c r="BN2660" s="106">
        <v>0.37150320000000009</v>
      </c>
      <c r="BP2660" s="106">
        <v>3.9105600000000004E-2</v>
      </c>
      <c r="BR2660" s="106">
        <v>4.8882000000000009E-2</v>
      </c>
      <c r="BX2660" s="106">
        <v>0.50837280000000007</v>
      </c>
      <c r="BZ2660" s="106">
        <v>3.9887712000000004</v>
      </c>
      <c r="CB2660" s="106">
        <v>4.0963116000000008</v>
      </c>
      <c r="DH2660" s="106">
        <f t="shared" ref="DH2660:DH2665" si="1188">SUM(BD2660,BF2660,BH2660,BN2660,BP2660,BR2660,BX2660,BZ2660,CB2660,BJ2660,BL2660,BT2660,BV2660,CD2660)</f>
        <v>97.793329200000045</v>
      </c>
      <c r="DJ2660" s="77">
        <f t="shared" si="1163"/>
        <v>2.2066707999999551</v>
      </c>
      <c r="DL2660" s="51" t="s">
        <v>3340</v>
      </c>
      <c r="DO2660" s="348">
        <v>2.2400000000000002</v>
      </c>
      <c r="DP2660" s="51">
        <v>0.08</v>
      </c>
      <c r="DQ2660" s="378">
        <v>2.5999999999999999E-2</v>
      </c>
      <c r="DR2660" s="172">
        <v>1E-3</v>
      </c>
      <c r="DS2660" s="54">
        <v>260</v>
      </c>
      <c r="DT2660" s="51">
        <v>10</v>
      </c>
      <c r="DU2660" s="52"/>
      <c r="DX2660" s="75">
        <f t="shared" si="1164"/>
        <v>77.676696990902698</v>
      </c>
      <c r="DY2660" s="51">
        <f t="shared" si="1165"/>
        <v>0</v>
      </c>
      <c r="DZ2660" s="75">
        <f t="shared" si="1166"/>
        <v>6.9979006298110547E-2</v>
      </c>
      <c r="EA2660" s="51">
        <f t="shared" si="1167"/>
        <v>0</v>
      </c>
      <c r="EB2660" s="75">
        <f t="shared" si="1168"/>
        <v>12.996101169649101</v>
      </c>
      <c r="EC2660" s="51">
        <f t="shared" si="1169"/>
        <v>0</v>
      </c>
      <c r="ED2660" s="75">
        <f t="shared" si="1170"/>
        <v>0.37988603418974298</v>
      </c>
      <c r="EE2660" s="51">
        <f t="shared" si="1171"/>
        <v>0</v>
      </c>
      <c r="EF2660" s="75">
        <f t="shared" si="1172"/>
        <v>3.998800359892031E-2</v>
      </c>
      <c r="EG2660" s="51">
        <f t="shared" si="1173"/>
        <v>0</v>
      </c>
      <c r="EH2660" s="75">
        <f t="shared" si="1174"/>
        <v>4.9985004498650391E-2</v>
      </c>
      <c r="EI2660" s="51">
        <f t="shared" si="1175"/>
        <v>0</v>
      </c>
      <c r="EJ2660" s="75">
        <f t="shared" si="1176"/>
        <v>0.51984404678596408</v>
      </c>
      <c r="EK2660" s="51">
        <f t="shared" si="1177"/>
        <v>0</v>
      </c>
      <c r="EL2660" s="75">
        <f t="shared" si="1178"/>
        <v>4.0787763670898718</v>
      </c>
      <c r="EM2660" s="51">
        <f t="shared" si="1179"/>
        <v>0</v>
      </c>
      <c r="EN2660" s="75">
        <f t="shared" si="1180"/>
        <v>4.1887433769869027</v>
      </c>
      <c r="EO2660" s="51">
        <f t="shared" si="1181"/>
        <v>0</v>
      </c>
      <c r="EP2660" s="75">
        <f t="shared" si="1182"/>
        <v>0</v>
      </c>
      <c r="EQ2660" s="51" t="e">
        <f t="shared" si="1183"/>
        <v>#DIV/0!</v>
      </c>
      <c r="ER2660" s="51">
        <f t="shared" si="1184"/>
        <v>100</v>
      </c>
      <c r="ES2660" s="51">
        <f t="shared" si="1185"/>
        <v>0</v>
      </c>
    </row>
    <row r="2661" spans="1:149" x14ac:dyDescent="0.45">
      <c r="A2661" s="51" t="s">
        <v>3969</v>
      </c>
      <c r="B2661" s="174" t="s">
        <v>919</v>
      </c>
      <c r="C2661" s="51" t="s">
        <v>3585</v>
      </c>
      <c r="D2661" s="51" t="s">
        <v>3970</v>
      </c>
      <c r="E2661" s="51" t="s">
        <v>637</v>
      </c>
      <c r="F2661" s="51">
        <v>4</v>
      </c>
      <c r="G2661" s="51" t="s">
        <v>3894</v>
      </c>
      <c r="H2661" s="51" t="s">
        <v>1100</v>
      </c>
      <c r="I2661" s="51">
        <v>144</v>
      </c>
      <c r="J2661" s="75">
        <v>75</v>
      </c>
      <c r="L2661" s="75">
        <v>850</v>
      </c>
      <c r="P2661" s="72" t="s">
        <v>1374</v>
      </c>
      <c r="AA2661" s="168">
        <v>0.95499999999999996</v>
      </c>
      <c r="AC2661" s="169">
        <f t="shared" si="1187"/>
        <v>4.500000000000004E-2</v>
      </c>
      <c r="AQ2661" s="174" t="s">
        <v>824</v>
      </c>
      <c r="AR2661" s="53">
        <v>0.89529999999999998</v>
      </c>
      <c r="AS2661" s="53">
        <v>1.248</v>
      </c>
      <c r="AT2661" s="77"/>
      <c r="AU2661" s="276">
        <v>716.25</v>
      </c>
      <c r="AV2661" s="276">
        <v>33.750000000000028</v>
      </c>
      <c r="AW2661" s="276">
        <v>641.25862499999994</v>
      </c>
      <c r="AX2661" s="95">
        <v>17.708210803697273</v>
      </c>
      <c r="AY2661" s="276">
        <v>42.120000000000033</v>
      </c>
      <c r="AZ2661" s="95">
        <v>1.1995781258425824</v>
      </c>
      <c r="BB2661" s="80" t="s">
        <v>3412</v>
      </c>
      <c r="BC2661" s="174" t="s">
        <v>1126</v>
      </c>
      <c r="BD2661" s="106">
        <v>75.126342899999997</v>
      </c>
      <c r="BF2661" s="106">
        <v>6.7681389999999994E-2</v>
      </c>
      <c r="BH2661" s="106">
        <v>12.569400999999997</v>
      </c>
      <c r="BN2661" s="106">
        <v>0.36741326000000002</v>
      </c>
      <c r="BP2661" s="106">
        <v>3.8675080000000001E-2</v>
      </c>
      <c r="BR2661" s="106">
        <v>4.8343850000000001E-2</v>
      </c>
      <c r="BX2661" s="106">
        <v>0.50277603999999998</v>
      </c>
      <c r="BZ2661" s="106">
        <v>3.9448581599999999</v>
      </c>
      <c r="CB2661" s="106">
        <v>4.0512146300000005</v>
      </c>
      <c r="DH2661" s="106">
        <f t="shared" si="1188"/>
        <v>96.716706310000006</v>
      </c>
      <c r="DJ2661" s="77">
        <f t="shared" si="1163"/>
        <v>3.2832936899999936</v>
      </c>
      <c r="DL2661" s="51" t="s">
        <v>3340</v>
      </c>
      <c r="DO2661" s="348">
        <v>3.34</v>
      </c>
      <c r="DP2661" s="51">
        <v>0.08</v>
      </c>
      <c r="DQ2661" s="378">
        <v>2.3E-3</v>
      </c>
      <c r="DR2661" s="172">
        <v>5.9999999999999995E-4</v>
      </c>
      <c r="DS2661" s="54">
        <v>23</v>
      </c>
      <c r="DT2661" s="51">
        <v>6</v>
      </c>
      <c r="DU2661" s="52"/>
      <c r="DX2661" s="75">
        <f t="shared" si="1164"/>
        <v>77.676696990902713</v>
      </c>
      <c r="DY2661" s="51">
        <f t="shared" si="1165"/>
        <v>0</v>
      </c>
      <c r="DZ2661" s="75">
        <f t="shared" si="1166"/>
        <v>6.9979006298110547E-2</v>
      </c>
      <c r="EA2661" s="51">
        <f t="shared" si="1167"/>
        <v>0</v>
      </c>
      <c r="EB2661" s="75">
        <f t="shared" si="1168"/>
        <v>12.996101169649101</v>
      </c>
      <c r="EC2661" s="51">
        <f t="shared" si="1169"/>
        <v>0</v>
      </c>
      <c r="ED2661" s="75">
        <f t="shared" si="1170"/>
        <v>0.37988603418974309</v>
      </c>
      <c r="EE2661" s="51">
        <f t="shared" si="1171"/>
        <v>0</v>
      </c>
      <c r="EF2661" s="75">
        <f t="shared" si="1172"/>
        <v>3.9988003598920324E-2</v>
      </c>
      <c r="EG2661" s="51">
        <f t="shared" si="1173"/>
        <v>0</v>
      </c>
      <c r="EH2661" s="75">
        <f t="shared" si="1174"/>
        <v>4.9985004498650405E-2</v>
      </c>
      <c r="EI2661" s="51">
        <f t="shared" si="1175"/>
        <v>0</v>
      </c>
      <c r="EJ2661" s="75">
        <f t="shared" si="1176"/>
        <v>0.51984404678596408</v>
      </c>
      <c r="EK2661" s="51">
        <f t="shared" si="1177"/>
        <v>0</v>
      </c>
      <c r="EL2661" s="75">
        <f t="shared" si="1178"/>
        <v>4.0787763670898727</v>
      </c>
      <c r="EM2661" s="51">
        <f t="shared" si="1179"/>
        <v>0</v>
      </c>
      <c r="EN2661" s="75">
        <f t="shared" si="1180"/>
        <v>4.1887433769869036</v>
      </c>
      <c r="EO2661" s="51">
        <f t="shared" si="1181"/>
        <v>0</v>
      </c>
      <c r="EP2661" s="75">
        <f t="shared" si="1182"/>
        <v>0</v>
      </c>
      <c r="EQ2661" s="51" t="e">
        <f t="shared" si="1183"/>
        <v>#DIV/0!</v>
      </c>
      <c r="ER2661" s="51">
        <f t="shared" si="1184"/>
        <v>100</v>
      </c>
      <c r="ES2661" s="51">
        <f t="shared" si="1185"/>
        <v>0</v>
      </c>
    </row>
    <row r="2662" spans="1:149" x14ac:dyDescent="0.45">
      <c r="A2662" s="51" t="s">
        <v>3969</v>
      </c>
      <c r="B2662" s="174" t="s">
        <v>919</v>
      </c>
      <c r="C2662" s="51" t="s">
        <v>3585</v>
      </c>
      <c r="D2662" s="51" t="s">
        <v>3970</v>
      </c>
      <c r="E2662" s="51" t="s">
        <v>637</v>
      </c>
      <c r="F2662" s="51">
        <v>5</v>
      </c>
      <c r="G2662" s="51" t="s">
        <v>3894</v>
      </c>
      <c r="H2662" s="51" t="s">
        <v>1100</v>
      </c>
      <c r="I2662" s="51">
        <v>144</v>
      </c>
      <c r="J2662" s="75">
        <v>75</v>
      </c>
      <c r="L2662" s="75">
        <v>850</v>
      </c>
      <c r="P2662" s="72" t="s">
        <v>1374</v>
      </c>
      <c r="AA2662" s="168">
        <v>0.90300000000000002</v>
      </c>
      <c r="AC2662" s="169">
        <f t="shared" si="1187"/>
        <v>9.6999999999999975E-2</v>
      </c>
      <c r="AQ2662" s="174" t="s">
        <v>824</v>
      </c>
      <c r="AR2662" s="53">
        <v>0.89529999999999998</v>
      </c>
      <c r="AS2662" s="53">
        <v>1.2470000000000001</v>
      </c>
      <c r="AT2662" s="77"/>
      <c r="AU2662" s="276">
        <v>677.25</v>
      </c>
      <c r="AV2662" s="276">
        <v>72.749999999999986</v>
      </c>
      <c r="AW2662" s="276">
        <v>606.34192499999995</v>
      </c>
      <c r="AX2662" s="95">
        <v>16.744900615275938</v>
      </c>
      <c r="AY2662" s="276">
        <v>90.719249999999988</v>
      </c>
      <c r="AZ2662" s="95">
        <v>2.5836853725746578</v>
      </c>
      <c r="BB2662" s="80" t="s">
        <v>3412</v>
      </c>
      <c r="BC2662" s="174" t="s">
        <v>1126</v>
      </c>
      <c r="BD2662" s="106">
        <v>75.207384000000005</v>
      </c>
      <c r="BF2662" s="106">
        <v>6.7754400000000006E-2</v>
      </c>
      <c r="BH2662" s="106">
        <v>12.58296</v>
      </c>
      <c r="BN2662" s="106">
        <v>0.36780960000000001</v>
      </c>
      <c r="BP2662" s="106">
        <v>3.8716800000000003E-2</v>
      </c>
      <c r="BR2662" s="106">
        <v>4.8396000000000008E-2</v>
      </c>
      <c r="BX2662" s="106">
        <v>0.50331839999999994</v>
      </c>
      <c r="BZ2662" s="106">
        <v>3.9491136</v>
      </c>
      <c r="CB2662" s="106">
        <v>4.0555848000000001</v>
      </c>
      <c r="DH2662" s="106">
        <f t="shared" si="1188"/>
        <v>96.821037600000011</v>
      </c>
      <c r="DJ2662" s="77">
        <f t="shared" si="1163"/>
        <v>3.178962399999989</v>
      </c>
      <c r="DL2662" s="51" t="s">
        <v>3340</v>
      </c>
      <c r="DO2662" s="348">
        <v>3.23</v>
      </c>
      <c r="DP2662" s="51">
        <v>0.1</v>
      </c>
      <c r="DQ2662" s="378">
        <v>8.0000000000000002E-3</v>
      </c>
      <c r="DR2662" s="172">
        <v>5.9999999999999995E-4</v>
      </c>
      <c r="DS2662" s="54">
        <v>80</v>
      </c>
      <c r="DT2662" s="51">
        <v>6</v>
      </c>
      <c r="DU2662" s="52"/>
      <c r="DX2662" s="75">
        <f t="shared" si="1164"/>
        <v>77.676696990902727</v>
      </c>
      <c r="DY2662" s="51">
        <f t="shared" si="1165"/>
        <v>0</v>
      </c>
      <c r="DZ2662" s="75">
        <f t="shared" si="1166"/>
        <v>6.997900629811056E-2</v>
      </c>
      <c r="EA2662" s="51">
        <f t="shared" si="1167"/>
        <v>0</v>
      </c>
      <c r="EB2662" s="75">
        <f t="shared" si="1168"/>
        <v>12.996101169649105</v>
      </c>
      <c r="EC2662" s="51">
        <f t="shared" si="1169"/>
        <v>0</v>
      </c>
      <c r="ED2662" s="75">
        <f t="shared" si="1170"/>
        <v>0.37988603418974304</v>
      </c>
      <c r="EE2662" s="51">
        <f t="shared" si="1171"/>
        <v>0</v>
      </c>
      <c r="EF2662" s="75">
        <f t="shared" si="1172"/>
        <v>3.9988003598920324E-2</v>
      </c>
      <c r="EG2662" s="51">
        <f t="shared" si="1173"/>
        <v>0</v>
      </c>
      <c r="EH2662" s="75">
        <f t="shared" si="1174"/>
        <v>4.9985004498650405E-2</v>
      </c>
      <c r="EI2662" s="51">
        <f t="shared" si="1175"/>
        <v>0</v>
      </c>
      <c r="EJ2662" s="75">
        <f t="shared" si="1176"/>
        <v>0.51984404678596408</v>
      </c>
      <c r="EK2662" s="51">
        <f t="shared" si="1177"/>
        <v>0</v>
      </c>
      <c r="EL2662" s="75">
        <f t="shared" si="1178"/>
        <v>4.0787763670898727</v>
      </c>
      <c r="EM2662" s="51">
        <f t="shared" si="1179"/>
        <v>0</v>
      </c>
      <c r="EN2662" s="75">
        <f t="shared" si="1180"/>
        <v>4.1887433769869036</v>
      </c>
      <c r="EO2662" s="51">
        <f t="shared" si="1181"/>
        <v>0</v>
      </c>
      <c r="EP2662" s="75">
        <f t="shared" si="1182"/>
        <v>0</v>
      </c>
      <c r="EQ2662" s="51" t="e">
        <f t="shared" si="1183"/>
        <v>#DIV/0!</v>
      </c>
      <c r="ER2662" s="51">
        <f t="shared" si="1184"/>
        <v>100</v>
      </c>
      <c r="ES2662" s="51">
        <f t="shared" si="1185"/>
        <v>0</v>
      </c>
    </row>
    <row r="2663" spans="1:149" x14ac:dyDescent="0.45">
      <c r="A2663" s="51" t="s">
        <v>3969</v>
      </c>
      <c r="B2663" s="174" t="s">
        <v>919</v>
      </c>
      <c r="C2663" s="51" t="s">
        <v>3585</v>
      </c>
      <c r="D2663" s="51" t="s">
        <v>3970</v>
      </c>
      <c r="E2663" s="51" t="s">
        <v>637</v>
      </c>
      <c r="F2663" s="51">
        <v>7</v>
      </c>
      <c r="G2663" s="51" t="s">
        <v>3894</v>
      </c>
      <c r="H2663" s="51" t="s">
        <v>1100</v>
      </c>
      <c r="I2663" s="51">
        <v>144</v>
      </c>
      <c r="J2663" s="75">
        <v>75</v>
      </c>
      <c r="L2663" s="75">
        <v>850</v>
      </c>
      <c r="P2663" s="72" t="s">
        <v>1374</v>
      </c>
      <c r="AA2663" s="168">
        <v>0.79400000000000004</v>
      </c>
      <c r="AC2663" s="169">
        <f t="shared" si="1187"/>
        <v>0.20599999999999996</v>
      </c>
      <c r="AQ2663" s="174" t="s">
        <v>824</v>
      </c>
      <c r="AR2663" s="53">
        <v>0.89600000000000002</v>
      </c>
      <c r="AS2663" s="53">
        <v>1.242</v>
      </c>
      <c r="AT2663" s="77"/>
      <c r="AU2663" s="276">
        <v>595.5</v>
      </c>
      <c r="AV2663" s="276">
        <v>154.49999999999997</v>
      </c>
      <c r="AW2663" s="276">
        <v>533.56799999999998</v>
      </c>
      <c r="AX2663" s="95">
        <v>14.739958395725111</v>
      </c>
      <c r="AY2663" s="276">
        <v>191.88899999999995</v>
      </c>
      <c r="AZ2663" s="95">
        <v>5.4650011156174516</v>
      </c>
      <c r="BB2663" s="80" t="s">
        <v>3412</v>
      </c>
      <c r="BC2663" s="174" t="s">
        <v>1126</v>
      </c>
      <c r="BD2663" s="106">
        <v>75.936520800000011</v>
      </c>
      <c r="BF2663" s="106">
        <v>6.8411280000000019E-2</v>
      </c>
      <c r="BH2663" s="106">
        <v>12.704952</v>
      </c>
      <c r="BN2663" s="106">
        <v>0.37137552000000001</v>
      </c>
      <c r="BP2663" s="106">
        <v>3.9092160000000001E-2</v>
      </c>
      <c r="BR2663" s="106">
        <v>4.8865200000000011E-2</v>
      </c>
      <c r="BX2663" s="106">
        <v>0.50819808</v>
      </c>
      <c r="BZ2663" s="106">
        <v>3.9874003200000003</v>
      </c>
      <c r="CB2663" s="106">
        <v>4.0949037600000002</v>
      </c>
      <c r="DH2663" s="106">
        <f t="shared" si="1188"/>
        <v>97.759719120000014</v>
      </c>
      <c r="DJ2663" s="77">
        <f t="shared" si="1163"/>
        <v>2.240280879999986</v>
      </c>
      <c r="DL2663" s="51" t="s">
        <v>3340</v>
      </c>
      <c r="DO2663" s="348">
        <v>2.2799999999999998</v>
      </c>
      <c r="DP2663" s="51">
        <v>0.08</v>
      </c>
      <c r="DQ2663" s="378">
        <v>1.9599999999999999E-2</v>
      </c>
      <c r="DR2663" s="172">
        <v>1E-3</v>
      </c>
      <c r="DS2663" s="54">
        <v>196</v>
      </c>
      <c r="DT2663" s="51">
        <v>10</v>
      </c>
      <c r="DU2663" s="52"/>
      <c r="DX2663" s="75">
        <f t="shared" si="1164"/>
        <v>77.676696990902727</v>
      </c>
      <c r="DY2663" s="51">
        <f t="shared" si="1165"/>
        <v>0</v>
      </c>
      <c r="DZ2663" s="75">
        <f t="shared" si="1166"/>
        <v>6.9979006298110574E-2</v>
      </c>
      <c r="EA2663" s="51">
        <f t="shared" si="1167"/>
        <v>0</v>
      </c>
      <c r="EB2663" s="75">
        <f t="shared" si="1168"/>
        <v>12.996101169649105</v>
      </c>
      <c r="EC2663" s="51">
        <f t="shared" si="1169"/>
        <v>0</v>
      </c>
      <c r="ED2663" s="75">
        <f t="shared" si="1170"/>
        <v>0.37988603418974304</v>
      </c>
      <c r="EE2663" s="51">
        <f t="shared" si="1171"/>
        <v>0</v>
      </c>
      <c r="EF2663" s="75">
        <f t="shared" si="1172"/>
        <v>3.9988003598920317E-2</v>
      </c>
      <c r="EG2663" s="51">
        <f t="shared" si="1173"/>
        <v>0</v>
      </c>
      <c r="EH2663" s="75">
        <f t="shared" si="1174"/>
        <v>4.9985004498650412E-2</v>
      </c>
      <c r="EI2663" s="51">
        <f t="shared" si="1175"/>
        <v>0</v>
      </c>
      <c r="EJ2663" s="75">
        <f t="shared" si="1176"/>
        <v>0.51984404678596408</v>
      </c>
      <c r="EK2663" s="51">
        <f t="shared" si="1177"/>
        <v>0</v>
      </c>
      <c r="EL2663" s="75">
        <f t="shared" si="1178"/>
        <v>4.0787763670898727</v>
      </c>
      <c r="EM2663" s="51">
        <f t="shared" si="1179"/>
        <v>0</v>
      </c>
      <c r="EN2663" s="75">
        <f t="shared" si="1180"/>
        <v>4.1887433769869036</v>
      </c>
      <c r="EO2663" s="51">
        <f t="shared" si="1181"/>
        <v>0</v>
      </c>
      <c r="EP2663" s="75">
        <f t="shared" si="1182"/>
        <v>0</v>
      </c>
      <c r="EQ2663" s="51" t="e">
        <f t="shared" si="1183"/>
        <v>#DIV/0!</v>
      </c>
      <c r="ER2663" s="51">
        <f t="shared" si="1184"/>
        <v>100</v>
      </c>
      <c r="ES2663" s="51">
        <f t="shared" si="1185"/>
        <v>0</v>
      </c>
    </row>
    <row r="2664" spans="1:149" x14ac:dyDescent="0.45">
      <c r="A2664" s="51" t="s">
        <v>3969</v>
      </c>
      <c r="B2664" s="174" t="s">
        <v>919</v>
      </c>
      <c r="C2664" s="51" t="s">
        <v>3585</v>
      </c>
      <c r="D2664" s="51" t="s">
        <v>3970</v>
      </c>
      <c r="E2664" s="51" t="s">
        <v>637</v>
      </c>
      <c r="F2664" s="51">
        <v>9</v>
      </c>
      <c r="G2664" s="51" t="s">
        <v>3894</v>
      </c>
      <c r="H2664" s="51" t="s">
        <v>1100</v>
      </c>
      <c r="I2664" s="51">
        <v>144</v>
      </c>
      <c r="J2664" s="75">
        <v>75</v>
      </c>
      <c r="L2664" s="75">
        <v>850</v>
      </c>
      <c r="P2664" s="72" t="s">
        <v>1374</v>
      </c>
      <c r="AA2664" s="168">
        <v>0.215</v>
      </c>
      <c r="AC2664" s="169">
        <f t="shared" si="1187"/>
        <v>0.78500000000000003</v>
      </c>
      <c r="AQ2664" s="174" t="s">
        <v>824</v>
      </c>
      <c r="AR2664" s="53">
        <v>0.93320000000000003</v>
      </c>
      <c r="AS2664" s="53">
        <v>1.198</v>
      </c>
      <c r="AT2664" s="77"/>
      <c r="AU2664" s="276">
        <v>161.25</v>
      </c>
      <c r="AV2664" s="276">
        <v>588.75</v>
      </c>
      <c r="AW2664" s="276">
        <v>150.4785</v>
      </c>
      <c r="AX2664" s="95">
        <v>4.1804588844577522</v>
      </c>
      <c r="AY2664" s="276">
        <v>705.32249999999999</v>
      </c>
      <c r="AZ2664" s="95">
        <v>20.087593605522414</v>
      </c>
      <c r="BB2664" s="80" t="s">
        <v>3412</v>
      </c>
      <c r="BC2664" s="174" t="s">
        <v>1126</v>
      </c>
      <c r="BD2664" s="106">
        <v>77.287024500000001</v>
      </c>
      <c r="BF2664" s="106">
        <v>6.9627949999999994E-2</v>
      </c>
      <c r="BH2664" s="106">
        <v>12.930904999999997</v>
      </c>
      <c r="BN2664" s="106">
        <v>0.37798029999999999</v>
      </c>
      <c r="BP2664" s="106">
        <v>3.9787400000000001E-2</v>
      </c>
      <c r="BR2664" s="106">
        <v>4.9734250000000001E-2</v>
      </c>
      <c r="BX2664" s="106">
        <v>0.51723619999999992</v>
      </c>
      <c r="BZ2664" s="106">
        <v>4.0583147999999998</v>
      </c>
      <c r="CB2664" s="106">
        <v>4.1677301499999997</v>
      </c>
      <c r="DH2664" s="106">
        <f t="shared" si="1188"/>
        <v>99.498340549999995</v>
      </c>
      <c r="DJ2664" s="77">
        <f t="shared" si="1163"/>
        <v>0.50165945000000534</v>
      </c>
      <c r="DL2664" s="51" t="s">
        <v>3340</v>
      </c>
      <c r="DO2664" s="348">
        <v>0.51</v>
      </c>
      <c r="DP2664" s="51">
        <v>0.06</v>
      </c>
      <c r="DQ2664" s="378">
        <v>5.1499999999999997E-2</v>
      </c>
      <c r="DR2664" s="172">
        <v>1.6000000000000001E-3</v>
      </c>
      <c r="DS2664" s="54">
        <v>515</v>
      </c>
      <c r="DT2664" s="51">
        <v>16</v>
      </c>
      <c r="DU2664" s="52"/>
      <c r="DX2664" s="75">
        <f t="shared" si="1164"/>
        <v>77.676696990902741</v>
      </c>
      <c r="DY2664" s="51">
        <f t="shared" si="1165"/>
        <v>0</v>
      </c>
      <c r="DZ2664" s="75">
        <f t="shared" si="1166"/>
        <v>6.997900629811056E-2</v>
      </c>
      <c r="EA2664" s="51">
        <f t="shared" si="1167"/>
        <v>0</v>
      </c>
      <c r="EB2664" s="75">
        <f t="shared" si="1168"/>
        <v>12.996101169649105</v>
      </c>
      <c r="EC2664" s="51">
        <f t="shared" si="1169"/>
        <v>0</v>
      </c>
      <c r="ED2664" s="75">
        <f t="shared" si="1170"/>
        <v>0.37988603418974309</v>
      </c>
      <c r="EE2664" s="51">
        <f t="shared" si="1171"/>
        <v>0</v>
      </c>
      <c r="EF2664" s="75">
        <f t="shared" si="1172"/>
        <v>3.9988003598920331E-2</v>
      </c>
      <c r="EG2664" s="51">
        <f t="shared" si="1173"/>
        <v>0</v>
      </c>
      <c r="EH2664" s="75">
        <f t="shared" si="1174"/>
        <v>4.9985004498650405E-2</v>
      </c>
      <c r="EI2664" s="51">
        <f t="shared" si="1175"/>
        <v>0</v>
      </c>
      <c r="EJ2664" s="75">
        <f t="shared" si="1176"/>
        <v>0.51984404678596419</v>
      </c>
      <c r="EK2664" s="51">
        <f t="shared" si="1177"/>
        <v>0</v>
      </c>
      <c r="EL2664" s="75">
        <f t="shared" si="1178"/>
        <v>4.0787763670898727</v>
      </c>
      <c r="EM2664" s="51">
        <f t="shared" si="1179"/>
        <v>0</v>
      </c>
      <c r="EN2664" s="75">
        <f t="shared" si="1180"/>
        <v>4.1887433769869036</v>
      </c>
      <c r="EO2664" s="51">
        <f t="shared" si="1181"/>
        <v>0</v>
      </c>
      <c r="EP2664" s="75">
        <f t="shared" si="1182"/>
        <v>0</v>
      </c>
      <c r="EQ2664" s="51" t="e">
        <f t="shared" si="1183"/>
        <v>#DIV/0!</v>
      </c>
      <c r="ER2664" s="51">
        <f t="shared" si="1184"/>
        <v>100</v>
      </c>
      <c r="ES2664" s="51">
        <f t="shared" si="1185"/>
        <v>0</v>
      </c>
    </row>
    <row r="2665" spans="1:149" s="43" customFormat="1" ht="14.65" thickBot="1" x14ac:dyDescent="0.5">
      <c r="A2665" s="43" t="s">
        <v>3969</v>
      </c>
      <c r="B2665" s="86" t="s">
        <v>919</v>
      </c>
      <c r="C2665" s="43" t="s">
        <v>3585</v>
      </c>
      <c r="D2665" s="43" t="s">
        <v>3970</v>
      </c>
      <c r="E2665" s="43" t="s">
        <v>637</v>
      </c>
      <c r="F2665" s="43">
        <v>10</v>
      </c>
      <c r="G2665" s="43" t="s">
        <v>3894</v>
      </c>
      <c r="H2665" s="43" t="s">
        <v>1100</v>
      </c>
      <c r="I2665" s="43">
        <v>144</v>
      </c>
      <c r="J2665" s="298">
        <v>75</v>
      </c>
      <c r="L2665" s="298">
        <v>850</v>
      </c>
      <c r="P2665" s="90" t="s">
        <v>1374</v>
      </c>
      <c r="Q2665" s="123"/>
      <c r="R2665" s="123"/>
      <c r="S2665" s="134"/>
      <c r="AA2665" s="170">
        <v>0.436</v>
      </c>
      <c r="AB2665" s="171"/>
      <c r="AC2665" s="171">
        <f t="shared" si="1187"/>
        <v>0.56400000000000006</v>
      </c>
      <c r="AE2665" s="315"/>
      <c r="AG2665" s="171"/>
      <c r="AQ2665" s="86" t="s">
        <v>824</v>
      </c>
      <c r="AR2665" s="58">
        <v>0.91120000000000001</v>
      </c>
      <c r="AS2665" s="58">
        <v>1.212</v>
      </c>
      <c r="AT2665" s="91"/>
      <c r="AU2665" s="277">
        <v>327</v>
      </c>
      <c r="AV2665" s="277">
        <v>423.00000000000006</v>
      </c>
      <c r="AW2665" s="277">
        <v>297.9624</v>
      </c>
      <c r="AX2665" s="259">
        <v>8.2554069190207713</v>
      </c>
      <c r="AY2665" s="277">
        <v>512.67600000000004</v>
      </c>
      <c r="AZ2665" s="259">
        <v>14.601018880448038</v>
      </c>
      <c r="BA2665" s="86"/>
      <c r="BB2665" s="85" t="s">
        <v>3412</v>
      </c>
      <c r="BC2665" s="86" t="s">
        <v>1126</v>
      </c>
      <c r="BD2665" s="166">
        <v>76.642813800000013</v>
      </c>
      <c r="BF2665" s="166">
        <v>6.9047580000000011E-2</v>
      </c>
      <c r="BH2665" s="166">
        <v>12.823122000000001</v>
      </c>
      <c r="BN2665" s="166">
        <v>0.37482972000000003</v>
      </c>
      <c r="BP2665" s="166">
        <v>3.9455760000000006E-2</v>
      </c>
      <c r="BR2665" s="166">
        <v>4.9319700000000008E-2</v>
      </c>
      <c r="BX2665" s="166">
        <v>0.51292488000000003</v>
      </c>
      <c r="BZ2665" s="166">
        <v>4.024487520000001</v>
      </c>
      <c r="CB2665" s="166">
        <v>4.1329908600000014</v>
      </c>
      <c r="DH2665" s="166">
        <f t="shared" si="1188"/>
        <v>98.668991820000002</v>
      </c>
      <c r="DJ2665" s="91">
        <f t="shared" si="1163"/>
        <v>1.3310081799999978</v>
      </c>
      <c r="DL2665" s="43" t="s">
        <v>3340</v>
      </c>
      <c r="DO2665" s="349">
        <v>1.35</v>
      </c>
      <c r="DP2665" s="43">
        <v>0.1</v>
      </c>
      <c r="DQ2665" s="379">
        <v>4.0599999999999997E-2</v>
      </c>
      <c r="DR2665" s="173">
        <v>1E-3</v>
      </c>
      <c r="DS2665" s="308">
        <v>406</v>
      </c>
      <c r="DT2665" s="43">
        <v>10</v>
      </c>
      <c r="DU2665" s="59"/>
      <c r="DW2665" s="86"/>
      <c r="DX2665" s="298">
        <f t="shared" si="1164"/>
        <v>77.676696990902741</v>
      </c>
      <c r="DY2665" s="43">
        <f t="shared" si="1165"/>
        <v>0</v>
      </c>
      <c r="DZ2665" s="298">
        <f t="shared" si="1166"/>
        <v>6.9979006298110574E-2</v>
      </c>
      <c r="EA2665" s="43">
        <f t="shared" si="1167"/>
        <v>0</v>
      </c>
      <c r="EB2665" s="298">
        <f t="shared" si="1168"/>
        <v>12.996101169649107</v>
      </c>
      <c r="EC2665" s="43">
        <f t="shared" si="1169"/>
        <v>0</v>
      </c>
      <c r="ED2665" s="298">
        <f t="shared" si="1170"/>
        <v>0.37988603418974309</v>
      </c>
      <c r="EE2665" s="43">
        <f t="shared" si="1171"/>
        <v>0</v>
      </c>
      <c r="EF2665" s="298">
        <f t="shared" si="1172"/>
        <v>3.9988003598920331E-2</v>
      </c>
      <c r="EG2665" s="43">
        <f t="shared" si="1173"/>
        <v>0</v>
      </c>
      <c r="EH2665" s="298">
        <f t="shared" si="1174"/>
        <v>4.9985004498650412E-2</v>
      </c>
      <c r="EI2665" s="43">
        <f t="shared" si="1175"/>
        <v>0</v>
      </c>
      <c r="EJ2665" s="298">
        <f t="shared" si="1176"/>
        <v>0.51984404678596419</v>
      </c>
      <c r="EK2665" s="43">
        <f t="shared" si="1177"/>
        <v>0</v>
      </c>
      <c r="EL2665" s="298">
        <f t="shared" si="1178"/>
        <v>4.0787763670898736</v>
      </c>
      <c r="EM2665" s="43">
        <f t="shared" si="1179"/>
        <v>0</v>
      </c>
      <c r="EN2665" s="298">
        <f t="shared" si="1180"/>
        <v>4.1887433769869054</v>
      </c>
      <c r="EO2665" s="43">
        <f t="shared" si="1181"/>
        <v>0</v>
      </c>
      <c r="EP2665" s="298">
        <f t="shared" si="1182"/>
        <v>0</v>
      </c>
      <c r="EQ2665" s="43" t="e">
        <f t="shared" si="1183"/>
        <v>#DIV/0!</v>
      </c>
      <c r="ER2665" s="43">
        <f t="shared" si="1184"/>
        <v>100</v>
      </c>
      <c r="ES2665" s="43">
        <f t="shared" si="1185"/>
        <v>0</v>
      </c>
    </row>
    <row r="2666" spans="1:149" x14ac:dyDescent="0.45">
      <c r="A2666" s="51" t="s">
        <v>3971</v>
      </c>
      <c r="B2666" s="174" t="s">
        <v>937</v>
      </c>
      <c r="C2666" s="51" t="s">
        <v>3648</v>
      </c>
      <c r="D2666" s="51" t="s">
        <v>3650</v>
      </c>
      <c r="E2666" s="51" t="s">
        <v>637</v>
      </c>
      <c r="F2666" s="51" t="s">
        <v>3973</v>
      </c>
      <c r="G2666" s="51" t="s">
        <v>3380</v>
      </c>
      <c r="H2666" s="51" t="s">
        <v>1100</v>
      </c>
      <c r="I2666" s="51">
        <v>70</v>
      </c>
      <c r="J2666" s="75">
        <v>50</v>
      </c>
      <c r="L2666" s="75">
        <v>1100</v>
      </c>
      <c r="M2666" s="51">
        <v>10</v>
      </c>
      <c r="P2666" s="72" t="s">
        <v>1374</v>
      </c>
      <c r="AA2666" s="168">
        <v>1</v>
      </c>
      <c r="AC2666" s="169">
        <v>0</v>
      </c>
      <c r="AR2666" s="53">
        <v>0.98060000000000003</v>
      </c>
      <c r="AT2666" s="77"/>
      <c r="AU2666" s="276">
        <v>500</v>
      </c>
      <c r="AV2666" s="276"/>
      <c r="AW2666" s="276">
        <v>490.3</v>
      </c>
      <c r="AX2666" s="95"/>
      <c r="AY2666" s="276"/>
      <c r="AZ2666" s="95"/>
      <c r="BB2666" s="80" t="s">
        <v>3412</v>
      </c>
      <c r="BC2666" s="174" t="s">
        <v>1126</v>
      </c>
      <c r="BD2666" s="106">
        <v>66.580883999999998</v>
      </c>
      <c r="BH2666" s="106">
        <v>19.04532</v>
      </c>
      <c r="BJ2666" s="106">
        <v>9.7169999999999999E-3</v>
      </c>
      <c r="BX2666" s="106">
        <v>9.7169999999999999E-3</v>
      </c>
      <c r="BZ2666" s="106">
        <v>11.475777000000001</v>
      </c>
      <c r="CB2666" s="106">
        <v>1.9434E-2</v>
      </c>
      <c r="CH2666" s="106">
        <v>2.9150999999999996E-2</v>
      </c>
      <c r="DH2666" s="106">
        <f>SUM(BD2666,BF2666,BH2666,BJ2666,BL2666,BN2666,BP2666,BR2666,BT2666,BV2666,BX2666,BZ2666,CB2666,CH2666)</f>
        <v>97.169999999999987</v>
      </c>
      <c r="DJ2666" s="77">
        <f t="shared" si="1163"/>
        <v>2.8300000000000125</v>
      </c>
      <c r="DL2666" s="51" t="s">
        <v>3334</v>
      </c>
      <c r="DO2666" s="356">
        <v>2.83</v>
      </c>
      <c r="DP2666" s="51">
        <v>0.06</v>
      </c>
      <c r="DU2666" s="52"/>
      <c r="DX2666" s="75">
        <f t="shared" si="1164"/>
        <v>68.52000000000001</v>
      </c>
      <c r="DY2666" s="51">
        <f t="shared" si="1165"/>
        <v>0</v>
      </c>
      <c r="DZ2666" s="75">
        <f t="shared" si="1166"/>
        <v>0</v>
      </c>
      <c r="EA2666" s="51" t="e">
        <f t="shared" si="1167"/>
        <v>#DIV/0!</v>
      </c>
      <c r="EB2666" s="75">
        <f t="shared" si="1168"/>
        <v>19.600000000000005</v>
      </c>
      <c r="EC2666" s="51">
        <f t="shared" si="1169"/>
        <v>0</v>
      </c>
      <c r="ED2666" s="75">
        <f t="shared" si="1170"/>
        <v>0</v>
      </c>
      <c r="EE2666" s="51" t="e">
        <f t="shared" si="1171"/>
        <v>#DIV/0!</v>
      </c>
      <c r="EF2666" s="75">
        <f t="shared" si="1172"/>
        <v>0</v>
      </c>
      <c r="EG2666" s="51" t="e">
        <f t="shared" si="1173"/>
        <v>#DIV/0!</v>
      </c>
      <c r="EH2666" s="75">
        <f t="shared" si="1174"/>
        <v>0</v>
      </c>
      <c r="EI2666" s="51" t="e">
        <f t="shared" si="1175"/>
        <v>#DIV/0!</v>
      </c>
      <c r="EJ2666" s="75">
        <f t="shared" si="1176"/>
        <v>1.0000000000000002E-2</v>
      </c>
      <c r="EK2666" s="51">
        <f t="shared" si="1177"/>
        <v>0</v>
      </c>
      <c r="EL2666" s="75">
        <f t="shared" si="1178"/>
        <v>11.810000000000002</v>
      </c>
      <c r="EM2666" s="51">
        <f t="shared" si="1179"/>
        <v>0</v>
      </c>
      <c r="EN2666" s="75">
        <f t="shared" si="1180"/>
        <v>2.0000000000000004E-2</v>
      </c>
      <c r="EO2666" s="51">
        <f t="shared" si="1181"/>
        <v>0</v>
      </c>
      <c r="EP2666" s="75">
        <f t="shared" si="1182"/>
        <v>0</v>
      </c>
      <c r="EQ2666" s="51" t="e">
        <f t="shared" si="1183"/>
        <v>#DIV/0!</v>
      </c>
      <c r="ER2666" s="51">
        <f t="shared" si="1184"/>
        <v>100</v>
      </c>
      <c r="ES2666" s="51">
        <f t="shared" si="1185"/>
        <v>0</v>
      </c>
    </row>
    <row r="2667" spans="1:149" x14ac:dyDescent="0.45">
      <c r="A2667" s="51" t="s">
        <v>3971</v>
      </c>
      <c r="B2667" s="174" t="s">
        <v>937</v>
      </c>
      <c r="C2667" s="51" t="s">
        <v>3648</v>
      </c>
      <c r="D2667" s="51" t="s">
        <v>3650</v>
      </c>
      <c r="E2667" s="51" t="s">
        <v>637</v>
      </c>
      <c r="F2667" s="51" t="s">
        <v>3972</v>
      </c>
      <c r="G2667" s="51" t="s">
        <v>3380</v>
      </c>
      <c r="H2667" s="51" t="s">
        <v>1100</v>
      </c>
      <c r="I2667" s="51">
        <v>72</v>
      </c>
      <c r="J2667" s="75">
        <v>50</v>
      </c>
      <c r="L2667" s="75">
        <v>1100</v>
      </c>
      <c r="M2667" s="51">
        <v>10</v>
      </c>
      <c r="P2667" s="72" t="s">
        <v>1374</v>
      </c>
      <c r="AA2667" s="168">
        <v>1</v>
      </c>
      <c r="AC2667" s="169">
        <v>0</v>
      </c>
      <c r="AR2667" s="53">
        <v>0.98060000000000003</v>
      </c>
      <c r="AT2667" s="77"/>
      <c r="AU2667" s="276">
        <v>500</v>
      </c>
      <c r="AV2667" s="276"/>
      <c r="AW2667" s="276">
        <v>490.3</v>
      </c>
      <c r="AX2667" s="95"/>
      <c r="AY2667" s="276"/>
      <c r="AZ2667" s="95"/>
      <c r="BB2667" s="80" t="s">
        <v>3412</v>
      </c>
      <c r="BC2667" s="174" t="s">
        <v>1126</v>
      </c>
      <c r="BD2667" s="106">
        <v>66.608291999999992</v>
      </c>
      <c r="BH2667" s="106">
        <v>19.053160000000002</v>
      </c>
      <c r="BJ2667" s="106">
        <v>9.7210000000000005E-3</v>
      </c>
      <c r="BX2667" s="106">
        <v>9.7210000000000005E-3</v>
      </c>
      <c r="BZ2667" s="106">
        <v>11.480500999999999</v>
      </c>
      <c r="CB2667" s="106">
        <v>1.9442000000000001E-2</v>
      </c>
      <c r="CH2667" s="106">
        <v>2.9162999999999998E-2</v>
      </c>
      <c r="DH2667" s="106">
        <f t="shared" ref="DH2667:DH2707" si="1189">SUM(BD2667,BF2667,BH2667,BJ2667,BL2667,BN2667,BP2667,BR2667,BT2667,BV2667,BX2667,BZ2667,CB2667,CH2667)</f>
        <v>97.21</v>
      </c>
      <c r="DJ2667" s="77">
        <f t="shared" si="1163"/>
        <v>2.7900000000000063</v>
      </c>
      <c r="DL2667" s="51" t="s">
        <v>3334</v>
      </c>
      <c r="DO2667" s="356">
        <v>2.79</v>
      </c>
      <c r="DP2667" s="51">
        <v>0.08</v>
      </c>
      <c r="DU2667" s="52"/>
      <c r="DX2667" s="75">
        <f t="shared" si="1164"/>
        <v>68.52</v>
      </c>
      <c r="DY2667" s="51">
        <f t="shared" si="1165"/>
        <v>0</v>
      </c>
      <c r="DZ2667" s="75">
        <f t="shared" si="1166"/>
        <v>0</v>
      </c>
      <c r="EA2667" s="51" t="e">
        <f t="shared" si="1167"/>
        <v>#DIV/0!</v>
      </c>
      <c r="EB2667" s="75">
        <f t="shared" si="1168"/>
        <v>19.600000000000005</v>
      </c>
      <c r="EC2667" s="51">
        <f t="shared" si="1169"/>
        <v>0</v>
      </c>
      <c r="ED2667" s="75">
        <f t="shared" si="1170"/>
        <v>0</v>
      </c>
      <c r="EE2667" s="51" t="e">
        <f t="shared" si="1171"/>
        <v>#DIV/0!</v>
      </c>
      <c r="EF2667" s="75">
        <f t="shared" si="1172"/>
        <v>0</v>
      </c>
      <c r="EG2667" s="51" t="e">
        <f t="shared" si="1173"/>
        <v>#DIV/0!</v>
      </c>
      <c r="EH2667" s="75">
        <f t="shared" si="1174"/>
        <v>0</v>
      </c>
      <c r="EI2667" s="51" t="e">
        <f t="shared" si="1175"/>
        <v>#DIV/0!</v>
      </c>
      <c r="EJ2667" s="75">
        <f t="shared" si="1176"/>
        <v>0.01</v>
      </c>
      <c r="EK2667" s="51">
        <f t="shared" si="1177"/>
        <v>0</v>
      </c>
      <c r="EL2667" s="75">
        <f t="shared" si="1178"/>
        <v>11.81</v>
      </c>
      <c r="EM2667" s="51">
        <f t="shared" si="1179"/>
        <v>0</v>
      </c>
      <c r="EN2667" s="75">
        <f t="shared" si="1180"/>
        <v>0.02</v>
      </c>
      <c r="EO2667" s="51">
        <f t="shared" si="1181"/>
        <v>0</v>
      </c>
      <c r="EP2667" s="75">
        <f t="shared" si="1182"/>
        <v>0</v>
      </c>
      <c r="EQ2667" s="51" t="e">
        <f t="shared" si="1183"/>
        <v>#DIV/0!</v>
      </c>
      <c r="ER2667" s="51">
        <f t="shared" si="1184"/>
        <v>100</v>
      </c>
      <c r="ES2667" s="51">
        <f t="shared" si="1185"/>
        <v>0</v>
      </c>
    </row>
    <row r="2668" spans="1:149" x14ac:dyDescent="0.45">
      <c r="A2668" s="51" t="s">
        <v>3971</v>
      </c>
      <c r="B2668" s="174" t="s">
        <v>937</v>
      </c>
      <c r="C2668" s="51" t="s">
        <v>3648</v>
      </c>
      <c r="D2668" s="51" t="s">
        <v>3650</v>
      </c>
      <c r="E2668" s="51" t="s">
        <v>637</v>
      </c>
      <c r="F2668" s="51" t="s">
        <v>3974</v>
      </c>
      <c r="G2668" s="51" t="s">
        <v>3380</v>
      </c>
      <c r="H2668" s="51" t="s">
        <v>1100</v>
      </c>
      <c r="I2668" s="51">
        <v>70</v>
      </c>
      <c r="J2668" s="75">
        <v>50</v>
      </c>
      <c r="L2668" s="75">
        <v>1100</v>
      </c>
      <c r="M2668" s="51">
        <v>10</v>
      </c>
      <c r="P2668" s="72" t="s">
        <v>1374</v>
      </c>
      <c r="AA2668" s="168">
        <v>1</v>
      </c>
      <c r="AC2668" s="169">
        <v>0</v>
      </c>
      <c r="AR2668" s="53">
        <v>0.98060000000000003</v>
      </c>
      <c r="AT2668" s="77"/>
      <c r="AU2668" s="276">
        <v>500</v>
      </c>
      <c r="AV2668" s="276"/>
      <c r="AW2668" s="276">
        <v>490.3</v>
      </c>
      <c r="AX2668" s="95"/>
      <c r="AY2668" s="276"/>
      <c r="AZ2668" s="95"/>
      <c r="BB2668" s="80" t="s">
        <v>3412</v>
      </c>
      <c r="BC2668" s="174" t="s">
        <v>1126</v>
      </c>
      <c r="BD2668" s="106">
        <v>66.073836</v>
      </c>
      <c r="BH2668" s="106">
        <v>18.900280000000002</v>
      </c>
      <c r="BJ2668" s="106">
        <v>9.6430000000000005E-3</v>
      </c>
      <c r="BX2668" s="106">
        <v>9.6430000000000005E-3</v>
      </c>
      <c r="BZ2668" s="106">
        <v>11.388383000000001</v>
      </c>
      <c r="CB2668" s="106">
        <v>1.9286000000000001E-2</v>
      </c>
      <c r="CH2668" s="106">
        <v>2.8929E-2</v>
      </c>
      <c r="DH2668" s="106">
        <f t="shared" si="1189"/>
        <v>96.43</v>
      </c>
      <c r="DJ2668" s="77">
        <f t="shared" si="1163"/>
        <v>3.5699999999999932</v>
      </c>
      <c r="DL2668" s="51" t="s">
        <v>3334</v>
      </c>
      <c r="DO2668" s="356">
        <v>3.57</v>
      </c>
      <c r="DP2668" s="51">
        <v>0.11</v>
      </c>
      <c r="DU2668" s="52"/>
      <c r="DX2668" s="75">
        <f t="shared" si="1164"/>
        <v>68.52</v>
      </c>
      <c r="DY2668" s="51">
        <f t="shared" si="1165"/>
        <v>0</v>
      </c>
      <c r="DZ2668" s="75">
        <f t="shared" si="1166"/>
        <v>0</v>
      </c>
      <c r="EA2668" s="51" t="e">
        <f t="shared" si="1167"/>
        <v>#DIV/0!</v>
      </c>
      <c r="EB2668" s="75">
        <f t="shared" si="1168"/>
        <v>19.600000000000001</v>
      </c>
      <c r="EC2668" s="51">
        <f t="shared" si="1169"/>
        <v>0</v>
      </c>
      <c r="ED2668" s="75">
        <f t="shared" si="1170"/>
        <v>0</v>
      </c>
      <c r="EE2668" s="51" t="e">
        <f t="shared" si="1171"/>
        <v>#DIV/0!</v>
      </c>
      <c r="EF2668" s="75">
        <f t="shared" si="1172"/>
        <v>0</v>
      </c>
      <c r="EG2668" s="51" t="e">
        <f t="shared" si="1173"/>
        <v>#DIV/0!</v>
      </c>
      <c r="EH2668" s="75">
        <f t="shared" si="1174"/>
        <v>0</v>
      </c>
      <c r="EI2668" s="51" t="e">
        <f t="shared" si="1175"/>
        <v>#DIV/0!</v>
      </c>
      <c r="EJ2668" s="75">
        <f t="shared" si="1176"/>
        <v>0.01</v>
      </c>
      <c r="EK2668" s="51">
        <f t="shared" si="1177"/>
        <v>0</v>
      </c>
      <c r="EL2668" s="75">
        <f t="shared" si="1178"/>
        <v>11.81</v>
      </c>
      <c r="EM2668" s="51">
        <f t="shared" si="1179"/>
        <v>0</v>
      </c>
      <c r="EN2668" s="75">
        <f t="shared" si="1180"/>
        <v>0.02</v>
      </c>
      <c r="EO2668" s="51">
        <f t="shared" si="1181"/>
        <v>0</v>
      </c>
      <c r="EP2668" s="75">
        <f t="shared" si="1182"/>
        <v>0</v>
      </c>
      <c r="EQ2668" s="51" t="e">
        <f t="shared" si="1183"/>
        <v>#DIV/0!</v>
      </c>
      <c r="ER2668" s="51">
        <f t="shared" si="1184"/>
        <v>100</v>
      </c>
      <c r="ES2668" s="51">
        <f t="shared" si="1185"/>
        <v>0</v>
      </c>
    </row>
    <row r="2669" spans="1:149" x14ac:dyDescent="0.45">
      <c r="A2669" s="51" t="s">
        <v>3971</v>
      </c>
      <c r="B2669" s="174" t="s">
        <v>937</v>
      </c>
      <c r="C2669" s="51" t="s">
        <v>3648</v>
      </c>
      <c r="D2669" s="51" t="s">
        <v>3650</v>
      </c>
      <c r="E2669" s="51" t="s">
        <v>637</v>
      </c>
      <c r="F2669" s="51" t="s">
        <v>3975</v>
      </c>
      <c r="G2669" s="51" t="s">
        <v>3380</v>
      </c>
      <c r="H2669" s="51" t="s">
        <v>1100</v>
      </c>
      <c r="I2669" s="51">
        <v>70</v>
      </c>
      <c r="J2669" s="75">
        <v>100</v>
      </c>
      <c r="L2669" s="75">
        <v>1100</v>
      </c>
      <c r="M2669" s="51">
        <v>10</v>
      </c>
      <c r="P2669" s="72" t="s">
        <v>1374</v>
      </c>
      <c r="AA2669" s="168">
        <v>1</v>
      </c>
      <c r="AC2669" s="169">
        <v>0</v>
      </c>
      <c r="AR2669" s="53">
        <v>0.96940000000000004</v>
      </c>
      <c r="AT2669" s="77"/>
      <c r="AU2669" s="276">
        <v>1000</v>
      </c>
      <c r="AV2669" s="276"/>
      <c r="AW2669" s="276">
        <v>969.40000000000009</v>
      </c>
      <c r="AX2669" s="95"/>
      <c r="AY2669" s="276"/>
      <c r="AZ2669" s="95"/>
      <c r="BB2669" s="80" t="s">
        <v>3412</v>
      </c>
      <c r="BC2669" s="174" t="s">
        <v>1126</v>
      </c>
      <c r="BD2669" s="106">
        <v>65.806607999999997</v>
      </c>
      <c r="BH2669" s="106">
        <v>18.823840000000004</v>
      </c>
      <c r="BJ2669" s="106">
        <v>9.6039999999999997E-3</v>
      </c>
      <c r="BX2669" s="106">
        <v>9.6039999999999997E-3</v>
      </c>
      <c r="BZ2669" s="106">
        <v>11.342324000000001</v>
      </c>
      <c r="CB2669" s="106">
        <v>1.9207999999999999E-2</v>
      </c>
      <c r="CH2669" s="106">
        <v>2.8812000000000001E-2</v>
      </c>
      <c r="DH2669" s="106">
        <f t="shared" si="1189"/>
        <v>96.04</v>
      </c>
      <c r="DJ2669" s="77">
        <f t="shared" si="1163"/>
        <v>3.9599999999999937</v>
      </c>
      <c r="DL2669" s="51" t="s">
        <v>3334</v>
      </c>
      <c r="DO2669" s="356">
        <v>3.96</v>
      </c>
      <c r="DP2669" s="51">
        <v>0.15</v>
      </c>
      <c r="DU2669" s="52"/>
      <c r="DX2669" s="75">
        <f t="shared" si="1164"/>
        <v>68.52</v>
      </c>
      <c r="DY2669" s="51">
        <f t="shared" si="1165"/>
        <v>0</v>
      </c>
      <c r="DZ2669" s="75">
        <f t="shared" si="1166"/>
        <v>0</v>
      </c>
      <c r="EA2669" s="51" t="e">
        <f t="shared" si="1167"/>
        <v>#DIV/0!</v>
      </c>
      <c r="EB2669" s="75">
        <f t="shared" si="1168"/>
        <v>19.600000000000005</v>
      </c>
      <c r="EC2669" s="51">
        <f t="shared" si="1169"/>
        <v>0</v>
      </c>
      <c r="ED2669" s="75">
        <f t="shared" si="1170"/>
        <v>0</v>
      </c>
      <c r="EE2669" s="51" t="e">
        <f t="shared" si="1171"/>
        <v>#DIV/0!</v>
      </c>
      <c r="EF2669" s="75">
        <f t="shared" si="1172"/>
        <v>0</v>
      </c>
      <c r="EG2669" s="51" t="e">
        <f t="shared" si="1173"/>
        <v>#DIV/0!</v>
      </c>
      <c r="EH2669" s="75">
        <f t="shared" si="1174"/>
        <v>0</v>
      </c>
      <c r="EI2669" s="51" t="e">
        <f t="shared" si="1175"/>
        <v>#DIV/0!</v>
      </c>
      <c r="EJ2669" s="75">
        <f t="shared" si="1176"/>
        <v>9.9999999999999985E-3</v>
      </c>
      <c r="EK2669" s="51">
        <f t="shared" si="1177"/>
        <v>0</v>
      </c>
      <c r="EL2669" s="75">
        <f t="shared" si="1178"/>
        <v>11.81</v>
      </c>
      <c r="EM2669" s="51">
        <f t="shared" si="1179"/>
        <v>0</v>
      </c>
      <c r="EN2669" s="75">
        <f t="shared" si="1180"/>
        <v>1.9999999999999997E-2</v>
      </c>
      <c r="EO2669" s="51">
        <f t="shared" si="1181"/>
        <v>0</v>
      </c>
      <c r="EP2669" s="75">
        <f t="shared" si="1182"/>
        <v>0</v>
      </c>
      <c r="EQ2669" s="51" t="e">
        <f t="shared" si="1183"/>
        <v>#DIV/0!</v>
      </c>
      <c r="ER2669" s="51">
        <f t="shared" si="1184"/>
        <v>100</v>
      </c>
      <c r="ES2669" s="51">
        <f t="shared" si="1185"/>
        <v>0</v>
      </c>
    </row>
    <row r="2670" spans="1:149" x14ac:dyDescent="0.45">
      <c r="A2670" s="51" t="s">
        <v>3971</v>
      </c>
      <c r="B2670" s="174" t="s">
        <v>937</v>
      </c>
      <c r="C2670" s="51" t="s">
        <v>3648</v>
      </c>
      <c r="D2670" s="51" t="s">
        <v>3650</v>
      </c>
      <c r="E2670" s="51" t="s">
        <v>637</v>
      </c>
      <c r="F2670" s="51" t="s">
        <v>4013</v>
      </c>
      <c r="G2670" s="51" t="s">
        <v>3380</v>
      </c>
      <c r="H2670" s="51" t="s">
        <v>1100</v>
      </c>
      <c r="I2670" s="51">
        <v>70</v>
      </c>
      <c r="J2670" s="75">
        <v>100</v>
      </c>
      <c r="L2670" s="75">
        <v>1100</v>
      </c>
      <c r="M2670" s="51">
        <v>10</v>
      </c>
      <c r="P2670" s="72" t="s">
        <v>1374</v>
      </c>
      <c r="AA2670" s="168">
        <v>1</v>
      </c>
      <c r="AC2670" s="169">
        <v>0</v>
      </c>
      <c r="AR2670" s="53">
        <v>0.96940000000000004</v>
      </c>
      <c r="AT2670" s="77"/>
      <c r="AU2670" s="276">
        <v>1000</v>
      </c>
      <c r="AV2670" s="276"/>
      <c r="AW2670" s="276">
        <v>969.40000000000009</v>
      </c>
      <c r="AX2670" s="95"/>
      <c r="AY2670" s="276"/>
      <c r="AZ2670" s="95"/>
      <c r="BB2670" s="80" t="s">
        <v>3412</v>
      </c>
      <c r="BC2670" s="174" t="s">
        <v>1126</v>
      </c>
      <c r="BD2670" s="106">
        <v>65.046036000000001</v>
      </c>
      <c r="BH2670" s="106">
        <v>18.606280000000002</v>
      </c>
      <c r="BJ2670" s="106">
        <v>9.4929999999999997E-3</v>
      </c>
      <c r="BX2670" s="106">
        <v>9.4929999999999997E-3</v>
      </c>
      <c r="BZ2670" s="106">
        <v>11.211233000000002</v>
      </c>
      <c r="CB2670" s="106">
        <v>1.8985999999999999E-2</v>
      </c>
      <c r="CH2670" s="106">
        <v>2.8479000000000001E-2</v>
      </c>
      <c r="DH2670" s="106">
        <f t="shared" si="1189"/>
        <v>94.930000000000021</v>
      </c>
      <c r="DJ2670" s="77">
        <f t="shared" si="1163"/>
        <v>5.069999999999979</v>
      </c>
      <c r="DL2670" s="51" t="s">
        <v>3334</v>
      </c>
      <c r="DO2670" s="356">
        <v>5.07</v>
      </c>
      <c r="DP2670" s="51">
        <v>0.06</v>
      </c>
      <c r="DU2670" s="52"/>
      <c r="DX2670" s="75">
        <f t="shared" si="1164"/>
        <v>68.519999999999982</v>
      </c>
      <c r="DY2670" s="51">
        <f t="shared" si="1165"/>
        <v>0</v>
      </c>
      <c r="DZ2670" s="75">
        <f t="shared" si="1166"/>
        <v>0</v>
      </c>
      <c r="EA2670" s="51" t="e">
        <f t="shared" si="1167"/>
        <v>#DIV/0!</v>
      </c>
      <c r="EB2670" s="75">
        <f t="shared" si="1168"/>
        <v>19.599999999999998</v>
      </c>
      <c r="EC2670" s="51">
        <f t="shared" si="1169"/>
        <v>0</v>
      </c>
      <c r="ED2670" s="75">
        <f t="shared" si="1170"/>
        <v>0</v>
      </c>
      <c r="EE2670" s="51" t="e">
        <f t="shared" si="1171"/>
        <v>#DIV/0!</v>
      </c>
      <c r="EF2670" s="75">
        <f t="shared" si="1172"/>
        <v>0</v>
      </c>
      <c r="EG2670" s="51" t="e">
        <f t="shared" si="1173"/>
        <v>#DIV/0!</v>
      </c>
      <c r="EH2670" s="75">
        <f t="shared" si="1174"/>
        <v>0</v>
      </c>
      <c r="EI2670" s="51" t="e">
        <f t="shared" si="1175"/>
        <v>#DIV/0!</v>
      </c>
      <c r="EJ2670" s="75">
        <f t="shared" si="1176"/>
        <v>9.9999999999999985E-3</v>
      </c>
      <c r="EK2670" s="51">
        <f t="shared" si="1177"/>
        <v>0</v>
      </c>
      <c r="EL2670" s="75">
        <f t="shared" si="1178"/>
        <v>11.81</v>
      </c>
      <c r="EM2670" s="51">
        <f t="shared" si="1179"/>
        <v>0</v>
      </c>
      <c r="EN2670" s="75">
        <f t="shared" si="1180"/>
        <v>1.9999999999999997E-2</v>
      </c>
      <c r="EO2670" s="51">
        <f t="shared" si="1181"/>
        <v>0</v>
      </c>
      <c r="EP2670" s="75">
        <f t="shared" si="1182"/>
        <v>0</v>
      </c>
      <c r="EQ2670" s="51" t="e">
        <f t="shared" si="1183"/>
        <v>#DIV/0!</v>
      </c>
      <c r="ER2670" s="51">
        <f t="shared" si="1184"/>
        <v>100</v>
      </c>
      <c r="ES2670" s="51">
        <f t="shared" si="1185"/>
        <v>0</v>
      </c>
    </row>
    <row r="2671" spans="1:149" x14ac:dyDescent="0.45">
      <c r="A2671" s="51" t="s">
        <v>3971</v>
      </c>
      <c r="B2671" s="174" t="s">
        <v>937</v>
      </c>
      <c r="C2671" s="51" t="s">
        <v>3648</v>
      </c>
      <c r="D2671" s="51" t="s">
        <v>3650</v>
      </c>
      <c r="E2671" s="51" t="s">
        <v>637</v>
      </c>
      <c r="F2671" s="51" t="s">
        <v>3976</v>
      </c>
      <c r="G2671" s="51" t="s">
        <v>3380</v>
      </c>
      <c r="H2671" s="51" t="s">
        <v>1100</v>
      </c>
      <c r="I2671" s="51">
        <v>20</v>
      </c>
      <c r="J2671" s="75">
        <v>200</v>
      </c>
      <c r="L2671" s="75">
        <v>1100</v>
      </c>
      <c r="M2671" s="51">
        <v>10</v>
      </c>
      <c r="P2671" s="72" t="s">
        <v>1374</v>
      </c>
      <c r="AA2671" s="168">
        <v>1</v>
      </c>
      <c r="AC2671" s="169">
        <v>0</v>
      </c>
      <c r="AR2671" s="53">
        <v>0.97199999999999998</v>
      </c>
      <c r="AT2671" s="77"/>
      <c r="AU2671" s="276">
        <v>2000</v>
      </c>
      <c r="AV2671" s="276"/>
      <c r="AW2671" s="276">
        <v>1944</v>
      </c>
      <c r="AX2671" s="95"/>
      <c r="AY2671" s="276"/>
      <c r="AZ2671" s="95"/>
      <c r="BB2671" s="80" t="s">
        <v>3412</v>
      </c>
      <c r="BC2671" s="174" t="s">
        <v>1126</v>
      </c>
      <c r="BD2671" s="106">
        <v>64.614359999999991</v>
      </c>
      <c r="BH2671" s="106">
        <v>18.482800000000001</v>
      </c>
      <c r="BJ2671" s="106">
        <v>9.4299999999999991E-3</v>
      </c>
      <c r="BX2671" s="106">
        <v>9.4299999999999991E-3</v>
      </c>
      <c r="BZ2671" s="106">
        <v>11.13683</v>
      </c>
      <c r="CB2671" s="106">
        <v>1.8859999999999998E-2</v>
      </c>
      <c r="CH2671" s="106">
        <v>2.8289999999999996E-2</v>
      </c>
      <c r="DH2671" s="106">
        <f t="shared" si="1189"/>
        <v>94.299999999999983</v>
      </c>
      <c r="DJ2671" s="77">
        <f t="shared" si="1163"/>
        <v>5.7000000000000171</v>
      </c>
      <c r="DL2671" s="51" t="s">
        <v>3334</v>
      </c>
      <c r="DO2671" s="356">
        <v>5.7</v>
      </c>
      <c r="DP2671" s="51">
        <v>0.15</v>
      </c>
      <c r="DU2671" s="52"/>
      <c r="DX2671" s="75">
        <f t="shared" si="1164"/>
        <v>68.52000000000001</v>
      </c>
      <c r="DY2671" s="51">
        <f t="shared" si="1165"/>
        <v>0</v>
      </c>
      <c r="DZ2671" s="75">
        <f t="shared" si="1166"/>
        <v>0</v>
      </c>
      <c r="EA2671" s="51" t="e">
        <f t="shared" si="1167"/>
        <v>#DIV/0!</v>
      </c>
      <c r="EB2671" s="75">
        <f t="shared" si="1168"/>
        <v>19.600000000000005</v>
      </c>
      <c r="EC2671" s="51">
        <f t="shared" si="1169"/>
        <v>0</v>
      </c>
      <c r="ED2671" s="75">
        <f t="shared" si="1170"/>
        <v>0</v>
      </c>
      <c r="EE2671" s="51" t="e">
        <f t="shared" si="1171"/>
        <v>#DIV/0!</v>
      </c>
      <c r="EF2671" s="75">
        <f t="shared" si="1172"/>
        <v>0</v>
      </c>
      <c r="EG2671" s="51" t="e">
        <f t="shared" si="1173"/>
        <v>#DIV/0!</v>
      </c>
      <c r="EH2671" s="75">
        <f t="shared" si="1174"/>
        <v>0</v>
      </c>
      <c r="EI2671" s="51" t="e">
        <f t="shared" si="1175"/>
        <v>#DIV/0!</v>
      </c>
      <c r="EJ2671" s="75">
        <f t="shared" si="1176"/>
        <v>0.01</v>
      </c>
      <c r="EK2671" s="51">
        <f t="shared" si="1177"/>
        <v>0</v>
      </c>
      <c r="EL2671" s="75">
        <f t="shared" si="1178"/>
        <v>11.810000000000002</v>
      </c>
      <c r="EM2671" s="51">
        <f t="shared" si="1179"/>
        <v>0</v>
      </c>
      <c r="EN2671" s="75">
        <f t="shared" si="1180"/>
        <v>0.02</v>
      </c>
      <c r="EO2671" s="51">
        <f t="shared" si="1181"/>
        <v>0</v>
      </c>
      <c r="EP2671" s="75">
        <f t="shared" si="1182"/>
        <v>0</v>
      </c>
      <c r="EQ2671" s="51" t="e">
        <f t="shared" si="1183"/>
        <v>#DIV/0!</v>
      </c>
      <c r="ER2671" s="51">
        <f t="shared" si="1184"/>
        <v>100</v>
      </c>
      <c r="ES2671" s="51">
        <f t="shared" si="1185"/>
        <v>0</v>
      </c>
    </row>
    <row r="2672" spans="1:149" x14ac:dyDescent="0.45">
      <c r="A2672" s="51" t="s">
        <v>3971</v>
      </c>
      <c r="B2672" s="174" t="s">
        <v>937</v>
      </c>
      <c r="C2672" s="51" t="s">
        <v>3648</v>
      </c>
      <c r="D2672" s="51" t="s">
        <v>3650</v>
      </c>
      <c r="E2672" s="51" t="s">
        <v>637</v>
      </c>
      <c r="F2672" s="51" t="s">
        <v>3977</v>
      </c>
      <c r="G2672" s="51" t="s">
        <v>3380</v>
      </c>
      <c r="H2672" s="51" t="s">
        <v>1100</v>
      </c>
      <c r="I2672" s="51">
        <v>100</v>
      </c>
      <c r="J2672" s="75">
        <v>200</v>
      </c>
      <c r="L2672" s="75">
        <v>1100</v>
      </c>
      <c r="M2672" s="51">
        <v>10</v>
      </c>
      <c r="P2672" s="72" t="s">
        <v>1374</v>
      </c>
      <c r="AA2672" s="168">
        <v>1</v>
      </c>
      <c r="AC2672" s="169">
        <v>0</v>
      </c>
      <c r="AR2672" s="53">
        <v>0.97199999999999998</v>
      </c>
      <c r="AT2672" s="77"/>
      <c r="AU2672" s="276">
        <v>2000</v>
      </c>
      <c r="AV2672" s="276"/>
      <c r="AW2672" s="276">
        <v>1944</v>
      </c>
      <c r="AX2672" s="95"/>
      <c r="AY2672" s="276"/>
      <c r="AZ2672" s="95"/>
      <c r="BB2672" s="80" t="s">
        <v>3412</v>
      </c>
      <c r="BC2672" s="174" t="s">
        <v>1126</v>
      </c>
      <c r="BD2672" s="106">
        <v>64.614359999999991</v>
      </c>
      <c r="BH2672" s="106">
        <v>18.482800000000001</v>
      </c>
      <c r="BJ2672" s="106">
        <v>9.4299999999999991E-3</v>
      </c>
      <c r="BX2672" s="106">
        <v>9.4299999999999991E-3</v>
      </c>
      <c r="BZ2672" s="106">
        <v>11.13683</v>
      </c>
      <c r="CB2672" s="106">
        <v>1.8859999999999998E-2</v>
      </c>
      <c r="CH2672" s="106">
        <v>2.8289999999999996E-2</v>
      </c>
      <c r="DH2672" s="106">
        <f t="shared" si="1189"/>
        <v>94.299999999999983</v>
      </c>
      <c r="DJ2672" s="77">
        <f t="shared" si="1163"/>
        <v>5.7000000000000171</v>
      </c>
      <c r="DL2672" s="51" t="s">
        <v>3334</v>
      </c>
      <c r="DO2672" s="356">
        <v>5.7</v>
      </c>
      <c r="DP2672" s="51">
        <v>0.08</v>
      </c>
      <c r="DU2672" s="52"/>
      <c r="DX2672" s="75">
        <f t="shared" si="1164"/>
        <v>68.52000000000001</v>
      </c>
      <c r="DY2672" s="51">
        <f t="shared" si="1165"/>
        <v>0</v>
      </c>
      <c r="DZ2672" s="75">
        <f t="shared" si="1166"/>
        <v>0</v>
      </c>
      <c r="EA2672" s="51" t="e">
        <f t="shared" si="1167"/>
        <v>#DIV/0!</v>
      </c>
      <c r="EB2672" s="75">
        <f t="shared" si="1168"/>
        <v>19.600000000000005</v>
      </c>
      <c r="EC2672" s="51">
        <f t="shared" si="1169"/>
        <v>0</v>
      </c>
      <c r="ED2672" s="75">
        <f t="shared" si="1170"/>
        <v>0</v>
      </c>
      <c r="EE2672" s="51" t="e">
        <f t="shared" si="1171"/>
        <v>#DIV/0!</v>
      </c>
      <c r="EF2672" s="75">
        <f t="shared" si="1172"/>
        <v>0</v>
      </c>
      <c r="EG2672" s="51" t="e">
        <f t="shared" si="1173"/>
        <v>#DIV/0!</v>
      </c>
      <c r="EH2672" s="75">
        <f t="shared" si="1174"/>
        <v>0</v>
      </c>
      <c r="EI2672" s="51" t="e">
        <f t="shared" si="1175"/>
        <v>#DIV/0!</v>
      </c>
      <c r="EJ2672" s="75">
        <f t="shared" si="1176"/>
        <v>0.01</v>
      </c>
      <c r="EK2672" s="51">
        <f t="shared" si="1177"/>
        <v>0</v>
      </c>
      <c r="EL2672" s="75">
        <f t="shared" si="1178"/>
        <v>11.810000000000002</v>
      </c>
      <c r="EM2672" s="51">
        <f t="shared" si="1179"/>
        <v>0</v>
      </c>
      <c r="EN2672" s="75">
        <f t="shared" si="1180"/>
        <v>0.02</v>
      </c>
      <c r="EO2672" s="51">
        <f t="shared" si="1181"/>
        <v>0</v>
      </c>
      <c r="EP2672" s="75">
        <f t="shared" si="1182"/>
        <v>0</v>
      </c>
      <c r="EQ2672" s="51" t="e">
        <f t="shared" si="1183"/>
        <v>#DIV/0!</v>
      </c>
      <c r="ER2672" s="51">
        <f t="shared" si="1184"/>
        <v>100</v>
      </c>
      <c r="ES2672" s="51">
        <f t="shared" si="1185"/>
        <v>0</v>
      </c>
    </row>
    <row r="2673" spans="1:149" x14ac:dyDescent="0.45">
      <c r="A2673" s="51" t="s">
        <v>3971</v>
      </c>
      <c r="B2673" s="174" t="s">
        <v>937</v>
      </c>
      <c r="C2673" s="51" t="s">
        <v>3648</v>
      </c>
      <c r="D2673" s="51" t="s">
        <v>3650</v>
      </c>
      <c r="E2673" s="51" t="s">
        <v>637</v>
      </c>
      <c r="F2673" s="51" t="s">
        <v>3978</v>
      </c>
      <c r="G2673" s="51" t="s">
        <v>3380</v>
      </c>
      <c r="H2673" s="51" t="s">
        <v>1100</v>
      </c>
      <c r="I2673" s="51">
        <v>120</v>
      </c>
      <c r="J2673" s="75">
        <v>200</v>
      </c>
      <c r="L2673" s="75">
        <v>1100</v>
      </c>
      <c r="M2673" s="51">
        <v>10</v>
      </c>
      <c r="P2673" s="72" t="s">
        <v>1374</v>
      </c>
      <c r="AA2673" s="168">
        <v>1</v>
      </c>
      <c r="AC2673" s="169">
        <v>0</v>
      </c>
      <c r="AR2673" s="53">
        <v>0.97199999999999998</v>
      </c>
      <c r="AT2673" s="77"/>
      <c r="AU2673" s="276">
        <v>2000</v>
      </c>
      <c r="AV2673" s="276"/>
      <c r="AW2673" s="276">
        <v>1944</v>
      </c>
      <c r="AX2673" s="95"/>
      <c r="AY2673" s="276"/>
      <c r="AZ2673" s="95"/>
      <c r="BB2673" s="80" t="s">
        <v>3412</v>
      </c>
      <c r="BC2673" s="174" t="s">
        <v>1126</v>
      </c>
      <c r="BD2673" s="106">
        <v>64.463615999999988</v>
      </c>
      <c r="BH2673" s="106">
        <v>18.439679999999999</v>
      </c>
      <c r="BJ2673" s="106">
        <v>9.4079999999999997E-3</v>
      </c>
      <c r="BX2673" s="106">
        <v>9.4079999999999997E-3</v>
      </c>
      <c r="BZ2673" s="106">
        <v>11.110848000000001</v>
      </c>
      <c r="CB2673" s="106">
        <v>1.8815999999999999E-2</v>
      </c>
      <c r="CH2673" s="106">
        <v>2.8223999999999999E-2</v>
      </c>
      <c r="DH2673" s="106">
        <f t="shared" si="1189"/>
        <v>94.07999999999997</v>
      </c>
      <c r="DJ2673" s="77">
        <f t="shared" si="1163"/>
        <v>5.9200000000000301</v>
      </c>
      <c r="DL2673" s="51" t="s">
        <v>3334</v>
      </c>
      <c r="DO2673" s="356">
        <v>5.92</v>
      </c>
      <c r="DP2673" s="51">
        <v>0.09</v>
      </c>
      <c r="DU2673" s="52"/>
      <c r="DX2673" s="75">
        <f t="shared" si="1164"/>
        <v>68.52000000000001</v>
      </c>
      <c r="DY2673" s="51">
        <f t="shared" si="1165"/>
        <v>0</v>
      </c>
      <c r="DZ2673" s="75">
        <f t="shared" si="1166"/>
        <v>0</v>
      </c>
      <c r="EA2673" s="51" t="e">
        <f t="shared" si="1167"/>
        <v>#DIV/0!</v>
      </c>
      <c r="EB2673" s="75">
        <f t="shared" si="1168"/>
        <v>19.600000000000005</v>
      </c>
      <c r="EC2673" s="51">
        <f t="shared" si="1169"/>
        <v>0</v>
      </c>
      <c r="ED2673" s="75">
        <f t="shared" si="1170"/>
        <v>0</v>
      </c>
      <c r="EE2673" s="51" t="e">
        <f t="shared" si="1171"/>
        <v>#DIV/0!</v>
      </c>
      <c r="EF2673" s="75">
        <f t="shared" si="1172"/>
        <v>0</v>
      </c>
      <c r="EG2673" s="51" t="e">
        <f t="shared" si="1173"/>
        <v>#DIV/0!</v>
      </c>
      <c r="EH2673" s="75">
        <f t="shared" si="1174"/>
        <v>0</v>
      </c>
      <c r="EI2673" s="51" t="e">
        <f t="shared" si="1175"/>
        <v>#DIV/0!</v>
      </c>
      <c r="EJ2673" s="75">
        <f t="shared" si="1176"/>
        <v>1.0000000000000004E-2</v>
      </c>
      <c r="EK2673" s="51">
        <f t="shared" si="1177"/>
        <v>0</v>
      </c>
      <c r="EL2673" s="75">
        <f t="shared" si="1178"/>
        <v>11.810000000000006</v>
      </c>
      <c r="EM2673" s="51">
        <f t="shared" si="1179"/>
        <v>0</v>
      </c>
      <c r="EN2673" s="75">
        <f t="shared" si="1180"/>
        <v>2.0000000000000007E-2</v>
      </c>
      <c r="EO2673" s="51">
        <f t="shared" si="1181"/>
        <v>0</v>
      </c>
      <c r="EP2673" s="75">
        <f t="shared" si="1182"/>
        <v>0</v>
      </c>
      <c r="EQ2673" s="51" t="e">
        <f t="shared" si="1183"/>
        <v>#DIV/0!</v>
      </c>
      <c r="ER2673" s="51">
        <f t="shared" si="1184"/>
        <v>100</v>
      </c>
      <c r="ES2673" s="51">
        <f t="shared" si="1185"/>
        <v>0</v>
      </c>
    </row>
    <row r="2674" spans="1:149" x14ac:dyDescent="0.45">
      <c r="A2674" s="51" t="s">
        <v>3971</v>
      </c>
      <c r="B2674" s="174" t="s">
        <v>937</v>
      </c>
      <c r="C2674" s="51" t="s">
        <v>3648</v>
      </c>
      <c r="D2674" s="51" t="s">
        <v>3650</v>
      </c>
      <c r="E2674" s="51" t="s">
        <v>637</v>
      </c>
      <c r="F2674" s="51" t="s">
        <v>3979</v>
      </c>
      <c r="G2674" s="51" t="s">
        <v>3380</v>
      </c>
      <c r="H2674" s="51" t="s">
        <v>1100</v>
      </c>
      <c r="I2674" s="51">
        <v>240</v>
      </c>
      <c r="J2674" s="75">
        <v>200</v>
      </c>
      <c r="L2674" s="75">
        <v>1100</v>
      </c>
      <c r="M2674" s="51">
        <v>10</v>
      </c>
      <c r="P2674" s="72" t="s">
        <v>1374</v>
      </c>
      <c r="AA2674" s="168">
        <v>1</v>
      </c>
      <c r="AC2674" s="169">
        <v>0</v>
      </c>
      <c r="AR2674" s="53">
        <v>0.97199999999999998</v>
      </c>
      <c r="AT2674" s="77"/>
      <c r="AU2674" s="276">
        <v>2000</v>
      </c>
      <c r="AV2674" s="276"/>
      <c r="AW2674" s="276">
        <v>1944</v>
      </c>
      <c r="AX2674" s="95"/>
      <c r="AY2674" s="276"/>
      <c r="AZ2674" s="95"/>
      <c r="BB2674" s="80" t="s">
        <v>3412</v>
      </c>
      <c r="BC2674" s="174" t="s">
        <v>1126</v>
      </c>
      <c r="BD2674" s="106">
        <v>64.484172000000001</v>
      </c>
      <c r="BH2674" s="106">
        <v>18.44556</v>
      </c>
      <c r="BJ2674" s="106">
        <v>9.411000000000001E-3</v>
      </c>
      <c r="BX2674" s="106">
        <v>9.411000000000001E-3</v>
      </c>
      <c r="BZ2674" s="106">
        <v>11.114391000000001</v>
      </c>
      <c r="CB2674" s="106">
        <v>1.8822000000000002E-2</v>
      </c>
      <c r="CH2674" s="106">
        <v>2.8232999999999998E-2</v>
      </c>
      <c r="DH2674" s="106">
        <f t="shared" si="1189"/>
        <v>94.11</v>
      </c>
      <c r="DJ2674" s="77">
        <f t="shared" si="1163"/>
        <v>5.8900000000000006</v>
      </c>
      <c r="DL2674" s="51" t="s">
        <v>3334</v>
      </c>
      <c r="DO2674" s="356">
        <v>5.89</v>
      </c>
      <c r="DP2674" s="51">
        <v>0.1</v>
      </c>
      <c r="DU2674" s="52"/>
      <c r="DX2674" s="75">
        <f t="shared" si="1164"/>
        <v>68.52000000000001</v>
      </c>
      <c r="DY2674" s="51">
        <f t="shared" si="1165"/>
        <v>0</v>
      </c>
      <c r="DZ2674" s="75">
        <f t="shared" si="1166"/>
        <v>0</v>
      </c>
      <c r="EA2674" s="51" t="e">
        <f t="shared" si="1167"/>
        <v>#DIV/0!</v>
      </c>
      <c r="EB2674" s="75">
        <f t="shared" si="1168"/>
        <v>19.600000000000001</v>
      </c>
      <c r="EC2674" s="51">
        <f t="shared" si="1169"/>
        <v>0</v>
      </c>
      <c r="ED2674" s="75">
        <f t="shared" si="1170"/>
        <v>0</v>
      </c>
      <c r="EE2674" s="51" t="e">
        <f t="shared" si="1171"/>
        <v>#DIV/0!</v>
      </c>
      <c r="EF2674" s="75">
        <f t="shared" si="1172"/>
        <v>0</v>
      </c>
      <c r="EG2674" s="51" t="e">
        <f t="shared" si="1173"/>
        <v>#DIV/0!</v>
      </c>
      <c r="EH2674" s="75">
        <f t="shared" si="1174"/>
        <v>0</v>
      </c>
      <c r="EI2674" s="51" t="e">
        <f t="shared" si="1175"/>
        <v>#DIV/0!</v>
      </c>
      <c r="EJ2674" s="75">
        <f t="shared" si="1176"/>
        <v>0.01</v>
      </c>
      <c r="EK2674" s="51">
        <f t="shared" si="1177"/>
        <v>0</v>
      </c>
      <c r="EL2674" s="75">
        <f t="shared" si="1178"/>
        <v>11.81</v>
      </c>
      <c r="EM2674" s="51">
        <f t="shared" si="1179"/>
        <v>0</v>
      </c>
      <c r="EN2674" s="75">
        <f t="shared" si="1180"/>
        <v>0.02</v>
      </c>
      <c r="EO2674" s="51">
        <f t="shared" si="1181"/>
        <v>0</v>
      </c>
      <c r="EP2674" s="75">
        <f t="shared" si="1182"/>
        <v>0</v>
      </c>
      <c r="EQ2674" s="51" t="e">
        <f t="shared" si="1183"/>
        <v>#DIV/0!</v>
      </c>
      <c r="ER2674" s="51">
        <f t="shared" si="1184"/>
        <v>100</v>
      </c>
      <c r="ES2674" s="51">
        <f t="shared" si="1185"/>
        <v>0</v>
      </c>
    </row>
    <row r="2675" spans="1:149" x14ac:dyDescent="0.45">
      <c r="A2675" s="51" t="s">
        <v>3971</v>
      </c>
      <c r="B2675" s="174" t="s">
        <v>937</v>
      </c>
      <c r="C2675" s="51" t="s">
        <v>3648</v>
      </c>
      <c r="D2675" s="51" t="s">
        <v>3650</v>
      </c>
      <c r="E2675" s="51" t="s">
        <v>637</v>
      </c>
      <c r="F2675" s="51" t="s">
        <v>3980</v>
      </c>
      <c r="G2675" s="51" t="s">
        <v>3380</v>
      </c>
      <c r="H2675" s="51" t="s">
        <v>1100</v>
      </c>
      <c r="I2675" s="51">
        <v>20</v>
      </c>
      <c r="J2675" s="75">
        <v>200</v>
      </c>
      <c r="L2675" s="75">
        <v>1100</v>
      </c>
      <c r="M2675" s="51">
        <v>10</v>
      </c>
      <c r="P2675" s="72" t="s">
        <v>1374</v>
      </c>
      <c r="AA2675" s="168">
        <v>1</v>
      </c>
      <c r="AC2675" s="169">
        <v>0</v>
      </c>
      <c r="AR2675" s="53">
        <v>0.97199999999999998</v>
      </c>
      <c r="AT2675" s="77"/>
      <c r="AU2675" s="276">
        <v>2000</v>
      </c>
      <c r="AV2675" s="276"/>
      <c r="AW2675" s="276">
        <v>1944</v>
      </c>
      <c r="AX2675" s="95"/>
      <c r="AY2675" s="276"/>
      <c r="AZ2675" s="95"/>
      <c r="BB2675" s="80" t="s">
        <v>3412</v>
      </c>
      <c r="BC2675" s="174" t="s">
        <v>1126</v>
      </c>
      <c r="BD2675" s="106">
        <v>63.716747999999988</v>
      </c>
      <c r="BH2675" s="106">
        <v>18.226040000000001</v>
      </c>
      <c r="BJ2675" s="106">
        <v>9.299E-3</v>
      </c>
      <c r="BX2675" s="106">
        <v>9.299E-3</v>
      </c>
      <c r="BZ2675" s="106">
        <v>10.982119000000001</v>
      </c>
      <c r="CB2675" s="106">
        <v>1.8598E-2</v>
      </c>
      <c r="CH2675" s="106">
        <v>2.7896999999999998E-2</v>
      </c>
      <c r="DH2675" s="106">
        <f t="shared" si="1189"/>
        <v>92.989999999999981</v>
      </c>
      <c r="DJ2675" s="77">
        <f t="shared" si="1163"/>
        <v>7.0100000000000193</v>
      </c>
      <c r="DL2675" s="51" t="s">
        <v>3334</v>
      </c>
      <c r="DO2675" s="356">
        <v>7.01</v>
      </c>
      <c r="DP2675" s="51">
        <v>0.2</v>
      </c>
      <c r="DU2675" s="52"/>
      <c r="DX2675" s="75">
        <f t="shared" si="1164"/>
        <v>68.52000000000001</v>
      </c>
      <c r="DY2675" s="51">
        <f t="shared" si="1165"/>
        <v>0</v>
      </c>
      <c r="DZ2675" s="75">
        <f t="shared" si="1166"/>
        <v>0</v>
      </c>
      <c r="EA2675" s="51" t="e">
        <f t="shared" si="1167"/>
        <v>#DIV/0!</v>
      </c>
      <c r="EB2675" s="75">
        <f t="shared" si="1168"/>
        <v>19.600000000000005</v>
      </c>
      <c r="EC2675" s="51">
        <f t="shared" si="1169"/>
        <v>0</v>
      </c>
      <c r="ED2675" s="75">
        <f t="shared" si="1170"/>
        <v>0</v>
      </c>
      <c r="EE2675" s="51" t="e">
        <f t="shared" si="1171"/>
        <v>#DIV/0!</v>
      </c>
      <c r="EF2675" s="75">
        <f t="shared" si="1172"/>
        <v>0</v>
      </c>
      <c r="EG2675" s="51" t="e">
        <f t="shared" si="1173"/>
        <v>#DIV/0!</v>
      </c>
      <c r="EH2675" s="75">
        <f t="shared" si="1174"/>
        <v>0</v>
      </c>
      <c r="EI2675" s="51" t="e">
        <f t="shared" si="1175"/>
        <v>#DIV/0!</v>
      </c>
      <c r="EJ2675" s="75">
        <f t="shared" si="1176"/>
        <v>1.0000000000000002E-2</v>
      </c>
      <c r="EK2675" s="51">
        <f t="shared" si="1177"/>
        <v>0</v>
      </c>
      <c r="EL2675" s="75">
        <f t="shared" si="1178"/>
        <v>11.810000000000004</v>
      </c>
      <c r="EM2675" s="51">
        <f t="shared" si="1179"/>
        <v>0</v>
      </c>
      <c r="EN2675" s="75">
        <f t="shared" si="1180"/>
        <v>2.0000000000000004E-2</v>
      </c>
      <c r="EO2675" s="51">
        <f t="shared" si="1181"/>
        <v>0</v>
      </c>
      <c r="EP2675" s="75">
        <f t="shared" si="1182"/>
        <v>0</v>
      </c>
      <c r="EQ2675" s="51" t="e">
        <f t="shared" si="1183"/>
        <v>#DIV/0!</v>
      </c>
      <c r="ER2675" s="51">
        <f t="shared" si="1184"/>
        <v>100</v>
      </c>
      <c r="ES2675" s="51">
        <f t="shared" si="1185"/>
        <v>0</v>
      </c>
    </row>
    <row r="2676" spans="1:149" x14ac:dyDescent="0.45">
      <c r="A2676" s="51" t="s">
        <v>3971</v>
      </c>
      <c r="B2676" s="174" t="s">
        <v>937</v>
      </c>
      <c r="C2676" s="51" t="s">
        <v>3648</v>
      </c>
      <c r="D2676" s="51" t="s">
        <v>3650</v>
      </c>
      <c r="E2676" s="51" t="s">
        <v>637</v>
      </c>
      <c r="F2676" s="51" t="s">
        <v>3981</v>
      </c>
      <c r="G2676" s="51" t="s">
        <v>3380</v>
      </c>
      <c r="H2676" s="51" t="s">
        <v>1100</v>
      </c>
      <c r="I2676" s="51">
        <v>100</v>
      </c>
      <c r="J2676" s="75">
        <v>200</v>
      </c>
      <c r="L2676" s="75">
        <v>1100</v>
      </c>
      <c r="M2676" s="51">
        <v>10</v>
      </c>
      <c r="P2676" s="72" t="s">
        <v>1374</v>
      </c>
      <c r="AA2676" s="168">
        <v>1</v>
      </c>
      <c r="AC2676" s="169">
        <v>0</v>
      </c>
      <c r="AR2676" s="53">
        <v>0.97199999999999998</v>
      </c>
      <c r="AT2676" s="77"/>
      <c r="AU2676" s="276">
        <v>2000</v>
      </c>
      <c r="AV2676" s="276"/>
      <c r="AW2676" s="276">
        <v>1944</v>
      </c>
      <c r="AX2676" s="95"/>
      <c r="AY2676" s="276"/>
      <c r="AZ2676" s="95"/>
      <c r="BB2676" s="80" t="s">
        <v>3412</v>
      </c>
      <c r="BC2676" s="174" t="s">
        <v>1126</v>
      </c>
      <c r="BD2676" s="106">
        <v>64.511580000000009</v>
      </c>
      <c r="BH2676" s="106">
        <v>18.453400000000002</v>
      </c>
      <c r="BJ2676" s="106">
        <v>9.4150000000000015E-3</v>
      </c>
      <c r="BX2676" s="106">
        <v>9.4150000000000015E-3</v>
      </c>
      <c r="BZ2676" s="106">
        <v>11.119115000000001</v>
      </c>
      <c r="CB2676" s="106">
        <v>1.8830000000000003E-2</v>
      </c>
      <c r="CH2676" s="106">
        <v>2.8244999999999999E-2</v>
      </c>
      <c r="DH2676" s="106">
        <f t="shared" si="1189"/>
        <v>94.15000000000002</v>
      </c>
      <c r="DJ2676" s="77">
        <f t="shared" si="1163"/>
        <v>5.8499999999999801</v>
      </c>
      <c r="DL2676" s="51" t="s">
        <v>3334</v>
      </c>
      <c r="DO2676" s="356">
        <v>5.85</v>
      </c>
      <c r="DP2676" s="51">
        <v>0.1</v>
      </c>
      <c r="DU2676" s="52"/>
      <c r="DX2676" s="75">
        <f t="shared" si="1164"/>
        <v>68.52</v>
      </c>
      <c r="DY2676" s="51">
        <f t="shared" si="1165"/>
        <v>0</v>
      </c>
      <c r="DZ2676" s="75">
        <f t="shared" si="1166"/>
        <v>0</v>
      </c>
      <c r="EA2676" s="51" t="e">
        <f t="shared" si="1167"/>
        <v>#DIV/0!</v>
      </c>
      <c r="EB2676" s="75">
        <f t="shared" si="1168"/>
        <v>19.599999999999998</v>
      </c>
      <c r="EC2676" s="51">
        <f t="shared" si="1169"/>
        <v>0</v>
      </c>
      <c r="ED2676" s="75">
        <f t="shared" si="1170"/>
        <v>0</v>
      </c>
      <c r="EE2676" s="51" t="e">
        <f t="shared" si="1171"/>
        <v>#DIV/0!</v>
      </c>
      <c r="EF2676" s="75">
        <f t="shared" si="1172"/>
        <v>0</v>
      </c>
      <c r="EG2676" s="51" t="e">
        <f t="shared" si="1173"/>
        <v>#DIV/0!</v>
      </c>
      <c r="EH2676" s="75">
        <f t="shared" si="1174"/>
        <v>0</v>
      </c>
      <c r="EI2676" s="51" t="e">
        <f t="shared" si="1175"/>
        <v>#DIV/0!</v>
      </c>
      <c r="EJ2676" s="75">
        <f t="shared" si="1176"/>
        <v>9.9999999999999985E-3</v>
      </c>
      <c r="EK2676" s="51">
        <f t="shared" si="1177"/>
        <v>0</v>
      </c>
      <c r="EL2676" s="75">
        <f t="shared" si="1178"/>
        <v>11.809999999999999</v>
      </c>
      <c r="EM2676" s="51">
        <f t="shared" si="1179"/>
        <v>0</v>
      </c>
      <c r="EN2676" s="75">
        <f t="shared" si="1180"/>
        <v>1.9999999999999997E-2</v>
      </c>
      <c r="EO2676" s="51">
        <f t="shared" si="1181"/>
        <v>0</v>
      </c>
      <c r="EP2676" s="75">
        <f t="shared" si="1182"/>
        <v>0</v>
      </c>
      <c r="EQ2676" s="51" t="e">
        <f t="shared" si="1183"/>
        <v>#DIV/0!</v>
      </c>
      <c r="ER2676" s="51">
        <f t="shared" si="1184"/>
        <v>100</v>
      </c>
      <c r="ES2676" s="51">
        <f t="shared" si="1185"/>
        <v>0</v>
      </c>
    </row>
    <row r="2677" spans="1:149" x14ac:dyDescent="0.45">
      <c r="A2677" s="51" t="s">
        <v>3971</v>
      </c>
      <c r="B2677" s="174" t="s">
        <v>937</v>
      </c>
      <c r="C2677" s="51" t="s">
        <v>3648</v>
      </c>
      <c r="D2677" s="51" t="s">
        <v>3650</v>
      </c>
      <c r="E2677" s="51" t="s">
        <v>637</v>
      </c>
      <c r="F2677" s="51" t="s">
        <v>3982</v>
      </c>
      <c r="G2677" s="51" t="s">
        <v>3380</v>
      </c>
      <c r="H2677" s="51" t="s">
        <v>1100</v>
      </c>
      <c r="I2677" s="51">
        <v>240</v>
      </c>
      <c r="J2677" s="75">
        <v>200</v>
      </c>
      <c r="L2677" s="75">
        <v>1100</v>
      </c>
      <c r="M2677" s="51">
        <v>10</v>
      </c>
      <c r="P2677" s="72" t="s">
        <v>1374</v>
      </c>
      <c r="AA2677" s="168">
        <v>1</v>
      </c>
      <c r="AC2677" s="169">
        <v>0</v>
      </c>
      <c r="AR2677" s="53">
        <v>0.97199999999999998</v>
      </c>
      <c r="AT2677" s="77"/>
      <c r="AU2677" s="276">
        <v>2000</v>
      </c>
      <c r="AV2677" s="276"/>
      <c r="AW2677" s="276">
        <v>1944</v>
      </c>
      <c r="AX2677" s="95"/>
      <c r="AY2677" s="276"/>
      <c r="AZ2677" s="95"/>
      <c r="BB2677" s="80" t="s">
        <v>3412</v>
      </c>
      <c r="BC2677" s="174" t="s">
        <v>1126</v>
      </c>
      <c r="BD2677" s="106">
        <v>64.545839999999998</v>
      </c>
      <c r="BH2677" s="106">
        <v>18.463200000000001</v>
      </c>
      <c r="BJ2677" s="106">
        <v>9.4200000000000013E-3</v>
      </c>
      <c r="BX2677" s="106">
        <v>9.4200000000000013E-3</v>
      </c>
      <c r="BZ2677" s="106">
        <v>11.125020000000001</v>
      </c>
      <c r="CB2677" s="106">
        <v>1.8840000000000003E-2</v>
      </c>
      <c r="CH2677" s="106">
        <v>2.826E-2</v>
      </c>
      <c r="DH2677" s="106">
        <f t="shared" si="1189"/>
        <v>94.200000000000017</v>
      </c>
      <c r="DJ2677" s="77">
        <f t="shared" si="1163"/>
        <v>5.7999999999999829</v>
      </c>
      <c r="DL2677" s="51" t="s">
        <v>3334</v>
      </c>
      <c r="DO2677" s="356">
        <v>5.8</v>
      </c>
      <c r="DP2677" s="51">
        <v>0.1</v>
      </c>
      <c r="DU2677" s="52"/>
      <c r="DX2677" s="75">
        <f t="shared" si="1164"/>
        <v>68.519999999999982</v>
      </c>
      <c r="DY2677" s="51">
        <f t="shared" si="1165"/>
        <v>0</v>
      </c>
      <c r="DZ2677" s="75">
        <f t="shared" si="1166"/>
        <v>0</v>
      </c>
      <c r="EA2677" s="51" t="e">
        <f t="shared" si="1167"/>
        <v>#DIV/0!</v>
      </c>
      <c r="EB2677" s="75">
        <f t="shared" si="1168"/>
        <v>19.599999999999998</v>
      </c>
      <c r="EC2677" s="51">
        <f t="shared" si="1169"/>
        <v>0</v>
      </c>
      <c r="ED2677" s="75">
        <f t="shared" si="1170"/>
        <v>0</v>
      </c>
      <c r="EE2677" s="51" t="e">
        <f t="shared" si="1171"/>
        <v>#DIV/0!</v>
      </c>
      <c r="EF2677" s="75">
        <f t="shared" si="1172"/>
        <v>0</v>
      </c>
      <c r="EG2677" s="51" t="e">
        <f t="shared" si="1173"/>
        <v>#DIV/0!</v>
      </c>
      <c r="EH2677" s="75">
        <f t="shared" si="1174"/>
        <v>0</v>
      </c>
      <c r="EI2677" s="51" t="e">
        <f t="shared" si="1175"/>
        <v>#DIV/0!</v>
      </c>
      <c r="EJ2677" s="75">
        <f t="shared" si="1176"/>
        <v>9.9999999999999985E-3</v>
      </c>
      <c r="EK2677" s="51">
        <f t="shared" si="1177"/>
        <v>0</v>
      </c>
      <c r="EL2677" s="75">
        <f t="shared" si="1178"/>
        <v>11.809999999999999</v>
      </c>
      <c r="EM2677" s="51">
        <f t="shared" si="1179"/>
        <v>0</v>
      </c>
      <c r="EN2677" s="75">
        <f t="shared" si="1180"/>
        <v>1.9999999999999997E-2</v>
      </c>
      <c r="EO2677" s="51">
        <f t="shared" si="1181"/>
        <v>0</v>
      </c>
      <c r="EP2677" s="75">
        <f t="shared" si="1182"/>
        <v>0</v>
      </c>
      <c r="EQ2677" s="51" t="e">
        <f t="shared" si="1183"/>
        <v>#DIV/0!</v>
      </c>
      <c r="ER2677" s="51">
        <f t="shared" si="1184"/>
        <v>100</v>
      </c>
      <c r="ES2677" s="51">
        <f t="shared" si="1185"/>
        <v>0</v>
      </c>
    </row>
    <row r="2678" spans="1:149" x14ac:dyDescent="0.45">
      <c r="A2678" s="51" t="s">
        <v>3971</v>
      </c>
      <c r="B2678" s="174" t="s">
        <v>937</v>
      </c>
      <c r="C2678" s="51" t="s">
        <v>3648</v>
      </c>
      <c r="D2678" s="51" t="s">
        <v>3650</v>
      </c>
      <c r="E2678" s="51" t="s">
        <v>637</v>
      </c>
      <c r="F2678" s="51" t="s">
        <v>3983</v>
      </c>
      <c r="G2678" s="51" t="s">
        <v>3380</v>
      </c>
      <c r="H2678" s="51" t="s">
        <v>1100</v>
      </c>
      <c r="I2678" s="51">
        <v>20</v>
      </c>
      <c r="J2678" s="75">
        <v>200</v>
      </c>
      <c r="L2678" s="75">
        <v>1100</v>
      </c>
      <c r="M2678" s="51">
        <v>10</v>
      </c>
      <c r="P2678" s="72" t="s">
        <v>1374</v>
      </c>
      <c r="AA2678" s="168">
        <v>1</v>
      </c>
      <c r="AC2678" s="169">
        <v>0</v>
      </c>
      <c r="AR2678" s="53">
        <v>0.97199999999999998</v>
      </c>
      <c r="AT2678" s="77"/>
      <c r="AU2678" s="276">
        <v>2000</v>
      </c>
      <c r="AV2678" s="276"/>
      <c r="AW2678" s="276">
        <v>1944</v>
      </c>
      <c r="AX2678" s="95"/>
      <c r="AY2678" s="276"/>
      <c r="AZ2678" s="95"/>
      <c r="BB2678" s="80" t="s">
        <v>3412</v>
      </c>
      <c r="BC2678" s="174" t="s">
        <v>1126</v>
      </c>
      <c r="BD2678" s="106">
        <v>63.867491999999991</v>
      </c>
      <c r="BH2678" s="106">
        <v>18.269159999999999</v>
      </c>
      <c r="BJ2678" s="106">
        <v>9.3209999999999994E-3</v>
      </c>
      <c r="BX2678" s="106">
        <v>9.3209999999999994E-3</v>
      </c>
      <c r="BZ2678" s="106">
        <v>11.008101</v>
      </c>
      <c r="CB2678" s="106">
        <v>1.8641999999999999E-2</v>
      </c>
      <c r="CH2678" s="106">
        <v>2.7962999999999995E-2</v>
      </c>
      <c r="DH2678" s="106">
        <f t="shared" si="1189"/>
        <v>93.21</v>
      </c>
      <c r="DJ2678" s="77">
        <f t="shared" si="1163"/>
        <v>6.7900000000000063</v>
      </c>
      <c r="DL2678" s="51" t="s">
        <v>3334</v>
      </c>
      <c r="DO2678" s="356">
        <v>6.79</v>
      </c>
      <c r="DP2678" s="51">
        <v>0.08</v>
      </c>
      <c r="DU2678" s="52"/>
      <c r="DX2678" s="75">
        <f t="shared" si="1164"/>
        <v>68.52</v>
      </c>
      <c r="DY2678" s="51">
        <f t="shared" si="1165"/>
        <v>0</v>
      </c>
      <c r="DZ2678" s="75">
        <f t="shared" si="1166"/>
        <v>0</v>
      </c>
      <c r="EA2678" s="51" t="e">
        <f t="shared" si="1167"/>
        <v>#DIV/0!</v>
      </c>
      <c r="EB2678" s="75">
        <f t="shared" si="1168"/>
        <v>19.600000000000001</v>
      </c>
      <c r="EC2678" s="51">
        <f t="shared" si="1169"/>
        <v>0</v>
      </c>
      <c r="ED2678" s="75">
        <f t="shared" si="1170"/>
        <v>0</v>
      </c>
      <c r="EE2678" s="51" t="e">
        <f t="shared" si="1171"/>
        <v>#DIV/0!</v>
      </c>
      <c r="EF2678" s="75">
        <f t="shared" si="1172"/>
        <v>0</v>
      </c>
      <c r="EG2678" s="51" t="e">
        <f t="shared" si="1173"/>
        <v>#DIV/0!</v>
      </c>
      <c r="EH2678" s="75">
        <f t="shared" si="1174"/>
        <v>0</v>
      </c>
      <c r="EI2678" s="51" t="e">
        <f t="shared" si="1175"/>
        <v>#DIV/0!</v>
      </c>
      <c r="EJ2678" s="75">
        <f t="shared" si="1176"/>
        <v>0.01</v>
      </c>
      <c r="EK2678" s="51">
        <f t="shared" si="1177"/>
        <v>0</v>
      </c>
      <c r="EL2678" s="75">
        <f t="shared" si="1178"/>
        <v>11.81</v>
      </c>
      <c r="EM2678" s="51">
        <f t="shared" si="1179"/>
        <v>0</v>
      </c>
      <c r="EN2678" s="75">
        <f t="shared" si="1180"/>
        <v>0.02</v>
      </c>
      <c r="EO2678" s="51">
        <f t="shared" si="1181"/>
        <v>0</v>
      </c>
      <c r="EP2678" s="75">
        <f t="shared" si="1182"/>
        <v>0</v>
      </c>
      <c r="EQ2678" s="51" t="e">
        <f t="shared" si="1183"/>
        <v>#DIV/0!</v>
      </c>
      <c r="ER2678" s="51">
        <f t="shared" si="1184"/>
        <v>100</v>
      </c>
      <c r="ES2678" s="51">
        <f t="shared" si="1185"/>
        <v>0</v>
      </c>
    </row>
    <row r="2679" spans="1:149" x14ac:dyDescent="0.45">
      <c r="A2679" s="51" t="s">
        <v>3971</v>
      </c>
      <c r="B2679" s="174" t="s">
        <v>937</v>
      </c>
      <c r="C2679" s="51" t="s">
        <v>3648</v>
      </c>
      <c r="D2679" s="51" t="s">
        <v>3650</v>
      </c>
      <c r="E2679" s="51" t="s">
        <v>637</v>
      </c>
      <c r="F2679" s="51" t="s">
        <v>3984</v>
      </c>
      <c r="G2679" s="51" t="s">
        <v>3380</v>
      </c>
      <c r="H2679" s="51" t="s">
        <v>1100</v>
      </c>
      <c r="I2679" s="51">
        <v>115</v>
      </c>
      <c r="J2679" s="75">
        <v>200</v>
      </c>
      <c r="L2679" s="75">
        <v>1100</v>
      </c>
      <c r="M2679" s="51">
        <v>10</v>
      </c>
      <c r="P2679" s="72" t="s">
        <v>1374</v>
      </c>
      <c r="AA2679" s="168">
        <v>1</v>
      </c>
      <c r="AC2679" s="169">
        <v>0</v>
      </c>
      <c r="AR2679" s="53">
        <v>0.97199999999999998</v>
      </c>
      <c r="AT2679" s="77"/>
      <c r="AU2679" s="276">
        <v>2000</v>
      </c>
      <c r="AV2679" s="276"/>
      <c r="AW2679" s="276">
        <v>1944</v>
      </c>
      <c r="AX2679" s="95"/>
      <c r="AY2679" s="276"/>
      <c r="AZ2679" s="95"/>
      <c r="BB2679" s="80" t="s">
        <v>3412</v>
      </c>
      <c r="BC2679" s="174" t="s">
        <v>1126</v>
      </c>
      <c r="BD2679" s="106">
        <v>64.484172000000001</v>
      </c>
      <c r="BH2679" s="106">
        <v>18.44556</v>
      </c>
      <c r="BJ2679" s="106">
        <v>9.411000000000001E-3</v>
      </c>
      <c r="BX2679" s="106">
        <v>9.411000000000001E-3</v>
      </c>
      <c r="BZ2679" s="106">
        <v>11.114391000000001</v>
      </c>
      <c r="CB2679" s="106">
        <v>1.8822000000000002E-2</v>
      </c>
      <c r="CH2679" s="106">
        <v>2.8232999999999998E-2</v>
      </c>
      <c r="DH2679" s="106">
        <f t="shared" si="1189"/>
        <v>94.11</v>
      </c>
      <c r="DJ2679" s="77">
        <f t="shared" si="1163"/>
        <v>5.8900000000000006</v>
      </c>
      <c r="DL2679" s="51" t="s">
        <v>3334</v>
      </c>
      <c r="DO2679" s="356">
        <v>5.89</v>
      </c>
      <c r="DP2679" s="51">
        <v>0.24</v>
      </c>
      <c r="DU2679" s="52"/>
      <c r="DX2679" s="75">
        <f t="shared" si="1164"/>
        <v>68.52000000000001</v>
      </c>
      <c r="DY2679" s="51">
        <f t="shared" si="1165"/>
        <v>0</v>
      </c>
      <c r="DZ2679" s="75">
        <f t="shared" si="1166"/>
        <v>0</v>
      </c>
      <c r="EA2679" s="51" t="e">
        <f t="shared" si="1167"/>
        <v>#DIV/0!</v>
      </c>
      <c r="EB2679" s="75">
        <f t="shared" si="1168"/>
        <v>19.600000000000001</v>
      </c>
      <c r="EC2679" s="51">
        <f t="shared" si="1169"/>
        <v>0</v>
      </c>
      <c r="ED2679" s="75">
        <f t="shared" si="1170"/>
        <v>0</v>
      </c>
      <c r="EE2679" s="51" t="e">
        <f t="shared" si="1171"/>
        <v>#DIV/0!</v>
      </c>
      <c r="EF2679" s="75">
        <f t="shared" si="1172"/>
        <v>0</v>
      </c>
      <c r="EG2679" s="51" t="e">
        <f t="shared" si="1173"/>
        <v>#DIV/0!</v>
      </c>
      <c r="EH2679" s="75">
        <f t="shared" si="1174"/>
        <v>0</v>
      </c>
      <c r="EI2679" s="51" t="e">
        <f t="shared" si="1175"/>
        <v>#DIV/0!</v>
      </c>
      <c r="EJ2679" s="75">
        <f t="shared" si="1176"/>
        <v>0.01</v>
      </c>
      <c r="EK2679" s="51">
        <f t="shared" si="1177"/>
        <v>0</v>
      </c>
      <c r="EL2679" s="75">
        <f t="shared" si="1178"/>
        <v>11.81</v>
      </c>
      <c r="EM2679" s="51">
        <f t="shared" si="1179"/>
        <v>0</v>
      </c>
      <c r="EN2679" s="75">
        <f t="shared" si="1180"/>
        <v>0.02</v>
      </c>
      <c r="EO2679" s="51">
        <f t="shared" si="1181"/>
        <v>0</v>
      </c>
      <c r="EP2679" s="75">
        <f t="shared" si="1182"/>
        <v>0</v>
      </c>
      <c r="EQ2679" s="51" t="e">
        <f t="shared" si="1183"/>
        <v>#DIV/0!</v>
      </c>
      <c r="ER2679" s="51">
        <f t="shared" si="1184"/>
        <v>100</v>
      </c>
      <c r="ES2679" s="51">
        <f t="shared" si="1185"/>
        <v>0</v>
      </c>
    </row>
    <row r="2680" spans="1:149" x14ac:dyDescent="0.45">
      <c r="A2680" s="51" t="s">
        <v>3971</v>
      </c>
      <c r="B2680" s="174" t="s">
        <v>937</v>
      </c>
      <c r="C2680" s="51" t="s">
        <v>3648</v>
      </c>
      <c r="D2680" s="51" t="s">
        <v>3650</v>
      </c>
      <c r="E2680" s="51" t="s">
        <v>637</v>
      </c>
      <c r="F2680" s="51" t="s">
        <v>3985</v>
      </c>
      <c r="G2680" s="51" t="s">
        <v>3380</v>
      </c>
      <c r="H2680" s="51" t="s">
        <v>1100</v>
      </c>
      <c r="I2680" s="51">
        <v>20</v>
      </c>
      <c r="J2680" s="75">
        <v>200</v>
      </c>
      <c r="L2680" s="75">
        <v>1100</v>
      </c>
      <c r="M2680" s="51">
        <v>10</v>
      </c>
      <c r="P2680" s="72" t="s">
        <v>1374</v>
      </c>
      <c r="AA2680" s="168">
        <v>1</v>
      </c>
      <c r="AC2680" s="169">
        <v>0</v>
      </c>
      <c r="AR2680" s="53">
        <v>0.97199999999999998</v>
      </c>
      <c r="AT2680" s="77"/>
      <c r="AU2680" s="276">
        <v>2000</v>
      </c>
      <c r="AV2680" s="276"/>
      <c r="AW2680" s="276">
        <v>1944</v>
      </c>
      <c r="AX2680" s="95"/>
      <c r="AY2680" s="276"/>
      <c r="AZ2680" s="95"/>
      <c r="BB2680" s="80" t="s">
        <v>3412</v>
      </c>
      <c r="BC2680" s="174" t="s">
        <v>1126</v>
      </c>
      <c r="BD2680" s="106">
        <v>64.463615999999988</v>
      </c>
      <c r="BH2680" s="106">
        <v>18.439679999999999</v>
      </c>
      <c r="BJ2680" s="106">
        <v>9.4079999999999997E-3</v>
      </c>
      <c r="BX2680" s="106">
        <v>9.4079999999999997E-3</v>
      </c>
      <c r="BZ2680" s="106">
        <v>11.110848000000001</v>
      </c>
      <c r="CB2680" s="106">
        <v>1.8815999999999999E-2</v>
      </c>
      <c r="CH2680" s="106">
        <v>2.8223999999999999E-2</v>
      </c>
      <c r="DH2680" s="106">
        <f t="shared" si="1189"/>
        <v>94.07999999999997</v>
      </c>
      <c r="DJ2680" s="77">
        <f t="shared" si="1163"/>
        <v>5.9200000000000301</v>
      </c>
      <c r="DL2680" s="51" t="s">
        <v>3334</v>
      </c>
      <c r="DO2680" s="356">
        <v>5.92</v>
      </c>
      <c r="DP2680" s="51">
        <v>0.06</v>
      </c>
      <c r="DU2680" s="52"/>
      <c r="DX2680" s="75">
        <f t="shared" si="1164"/>
        <v>68.52000000000001</v>
      </c>
      <c r="DY2680" s="51">
        <f t="shared" si="1165"/>
        <v>0</v>
      </c>
      <c r="DZ2680" s="75">
        <f t="shared" si="1166"/>
        <v>0</v>
      </c>
      <c r="EA2680" s="51" t="e">
        <f t="shared" si="1167"/>
        <v>#DIV/0!</v>
      </c>
      <c r="EB2680" s="75">
        <f t="shared" si="1168"/>
        <v>19.600000000000005</v>
      </c>
      <c r="EC2680" s="51">
        <f t="shared" si="1169"/>
        <v>0</v>
      </c>
      <c r="ED2680" s="75">
        <f t="shared" si="1170"/>
        <v>0</v>
      </c>
      <c r="EE2680" s="51" t="e">
        <f t="shared" si="1171"/>
        <v>#DIV/0!</v>
      </c>
      <c r="EF2680" s="75">
        <f t="shared" si="1172"/>
        <v>0</v>
      </c>
      <c r="EG2680" s="51" t="e">
        <f t="shared" si="1173"/>
        <v>#DIV/0!</v>
      </c>
      <c r="EH2680" s="75">
        <f t="shared" si="1174"/>
        <v>0</v>
      </c>
      <c r="EI2680" s="51" t="e">
        <f t="shared" si="1175"/>
        <v>#DIV/0!</v>
      </c>
      <c r="EJ2680" s="75">
        <f t="shared" si="1176"/>
        <v>1.0000000000000004E-2</v>
      </c>
      <c r="EK2680" s="51">
        <f t="shared" si="1177"/>
        <v>0</v>
      </c>
      <c r="EL2680" s="75">
        <f t="shared" si="1178"/>
        <v>11.810000000000006</v>
      </c>
      <c r="EM2680" s="51">
        <f t="shared" si="1179"/>
        <v>0</v>
      </c>
      <c r="EN2680" s="75">
        <f t="shared" si="1180"/>
        <v>2.0000000000000007E-2</v>
      </c>
      <c r="EO2680" s="51">
        <f t="shared" si="1181"/>
        <v>0</v>
      </c>
      <c r="EP2680" s="75">
        <f t="shared" si="1182"/>
        <v>0</v>
      </c>
      <c r="EQ2680" s="51" t="e">
        <f t="shared" si="1183"/>
        <v>#DIV/0!</v>
      </c>
      <c r="ER2680" s="51">
        <f t="shared" si="1184"/>
        <v>100</v>
      </c>
      <c r="ES2680" s="51">
        <f t="shared" si="1185"/>
        <v>0</v>
      </c>
    </row>
    <row r="2681" spans="1:149" x14ac:dyDescent="0.45">
      <c r="A2681" s="51" t="s">
        <v>3971</v>
      </c>
      <c r="B2681" s="174" t="s">
        <v>937</v>
      </c>
      <c r="C2681" s="51" t="s">
        <v>3648</v>
      </c>
      <c r="D2681" s="51" t="s">
        <v>3650</v>
      </c>
      <c r="E2681" s="51" t="s">
        <v>637</v>
      </c>
      <c r="F2681" s="51" t="s">
        <v>3986</v>
      </c>
      <c r="G2681" s="51" t="s">
        <v>3380</v>
      </c>
      <c r="H2681" s="51" t="s">
        <v>1100</v>
      </c>
      <c r="I2681" s="51">
        <v>100</v>
      </c>
      <c r="J2681" s="75">
        <v>200</v>
      </c>
      <c r="L2681" s="75">
        <v>1100</v>
      </c>
      <c r="M2681" s="51">
        <v>10</v>
      </c>
      <c r="P2681" s="72" t="s">
        <v>1374</v>
      </c>
      <c r="AA2681" s="168">
        <v>1</v>
      </c>
      <c r="AC2681" s="169">
        <v>0</v>
      </c>
      <c r="AR2681" s="53">
        <v>0.97199999999999998</v>
      </c>
      <c r="AT2681" s="77"/>
      <c r="AU2681" s="276">
        <v>2000</v>
      </c>
      <c r="AV2681" s="276"/>
      <c r="AW2681" s="276">
        <v>1944</v>
      </c>
      <c r="AX2681" s="95"/>
      <c r="AY2681" s="276"/>
      <c r="AZ2681" s="95"/>
      <c r="BB2681" s="80" t="s">
        <v>3412</v>
      </c>
      <c r="BC2681" s="174" t="s">
        <v>1126</v>
      </c>
      <c r="BD2681" s="106">
        <v>64.477319999999992</v>
      </c>
      <c r="BH2681" s="106">
        <v>18.4436</v>
      </c>
      <c r="BJ2681" s="106">
        <v>9.41E-3</v>
      </c>
      <c r="BX2681" s="106">
        <v>9.41E-3</v>
      </c>
      <c r="BZ2681" s="106">
        <v>11.113209999999999</v>
      </c>
      <c r="CB2681" s="106">
        <v>1.882E-2</v>
      </c>
      <c r="CH2681" s="106">
        <v>2.8229999999999995E-2</v>
      </c>
      <c r="DH2681" s="106">
        <f t="shared" si="1189"/>
        <v>94.1</v>
      </c>
      <c r="DJ2681" s="77">
        <f t="shared" si="1163"/>
        <v>5.9000000000000057</v>
      </c>
      <c r="DL2681" s="51" t="s">
        <v>3334</v>
      </c>
      <c r="DO2681" s="356">
        <v>5.9</v>
      </c>
      <c r="DP2681" s="51">
        <v>0.09</v>
      </c>
      <c r="DU2681" s="52"/>
      <c r="DX2681" s="75">
        <f t="shared" si="1164"/>
        <v>68.52</v>
      </c>
      <c r="DY2681" s="51">
        <f t="shared" si="1165"/>
        <v>0</v>
      </c>
      <c r="DZ2681" s="75">
        <f t="shared" si="1166"/>
        <v>0</v>
      </c>
      <c r="EA2681" s="51" t="e">
        <f t="shared" si="1167"/>
        <v>#DIV/0!</v>
      </c>
      <c r="EB2681" s="75">
        <f t="shared" si="1168"/>
        <v>19.600000000000001</v>
      </c>
      <c r="EC2681" s="51">
        <f t="shared" si="1169"/>
        <v>0</v>
      </c>
      <c r="ED2681" s="75">
        <f t="shared" si="1170"/>
        <v>0</v>
      </c>
      <c r="EE2681" s="51" t="e">
        <f t="shared" si="1171"/>
        <v>#DIV/0!</v>
      </c>
      <c r="EF2681" s="75">
        <f t="shared" si="1172"/>
        <v>0</v>
      </c>
      <c r="EG2681" s="51" t="e">
        <f t="shared" si="1173"/>
        <v>#DIV/0!</v>
      </c>
      <c r="EH2681" s="75">
        <f t="shared" si="1174"/>
        <v>0</v>
      </c>
      <c r="EI2681" s="51" t="e">
        <f t="shared" si="1175"/>
        <v>#DIV/0!</v>
      </c>
      <c r="EJ2681" s="75">
        <f t="shared" si="1176"/>
        <v>0.01</v>
      </c>
      <c r="EK2681" s="51">
        <f t="shared" si="1177"/>
        <v>0</v>
      </c>
      <c r="EL2681" s="75">
        <f t="shared" si="1178"/>
        <v>11.81</v>
      </c>
      <c r="EM2681" s="51">
        <f t="shared" si="1179"/>
        <v>0</v>
      </c>
      <c r="EN2681" s="75">
        <f t="shared" si="1180"/>
        <v>0.02</v>
      </c>
      <c r="EO2681" s="51">
        <f t="shared" si="1181"/>
        <v>0</v>
      </c>
      <c r="EP2681" s="75">
        <f t="shared" si="1182"/>
        <v>0</v>
      </c>
      <c r="EQ2681" s="51" t="e">
        <f t="shared" si="1183"/>
        <v>#DIV/0!</v>
      </c>
      <c r="ER2681" s="51">
        <f t="shared" si="1184"/>
        <v>100</v>
      </c>
      <c r="ES2681" s="51">
        <f t="shared" si="1185"/>
        <v>0</v>
      </c>
    </row>
    <row r="2682" spans="1:149" x14ac:dyDescent="0.45">
      <c r="A2682" s="51" t="s">
        <v>3971</v>
      </c>
      <c r="B2682" s="174" t="s">
        <v>937</v>
      </c>
      <c r="C2682" s="51" t="s">
        <v>3648</v>
      </c>
      <c r="D2682" s="51" t="s">
        <v>3650</v>
      </c>
      <c r="E2682" s="51" t="s">
        <v>637</v>
      </c>
      <c r="F2682" s="51" t="s">
        <v>3987</v>
      </c>
      <c r="G2682" s="51" t="s">
        <v>3380</v>
      </c>
      <c r="H2682" s="51" t="s">
        <v>1100</v>
      </c>
      <c r="I2682" s="51">
        <v>240</v>
      </c>
      <c r="J2682" s="75">
        <v>200</v>
      </c>
      <c r="L2682" s="75">
        <v>1100</v>
      </c>
      <c r="M2682" s="51">
        <v>10</v>
      </c>
      <c r="P2682" s="72" t="s">
        <v>1374</v>
      </c>
      <c r="AA2682" s="168">
        <v>1</v>
      </c>
      <c r="AC2682" s="169">
        <v>0</v>
      </c>
      <c r="AR2682" s="53">
        <v>0.97199999999999998</v>
      </c>
      <c r="AT2682" s="77"/>
      <c r="AU2682" s="276">
        <v>2000</v>
      </c>
      <c r="AV2682" s="276"/>
      <c r="AW2682" s="276">
        <v>1944</v>
      </c>
      <c r="AX2682" s="95"/>
      <c r="AY2682" s="276"/>
      <c r="AZ2682" s="95"/>
      <c r="BB2682" s="80" t="s">
        <v>3412</v>
      </c>
      <c r="BC2682" s="174" t="s">
        <v>1126</v>
      </c>
      <c r="BD2682" s="106">
        <v>64.299167999999995</v>
      </c>
      <c r="BH2682" s="106">
        <v>18.39264</v>
      </c>
      <c r="BJ2682" s="106">
        <v>9.384E-3</v>
      </c>
      <c r="BX2682" s="106">
        <v>9.384E-3</v>
      </c>
      <c r="BZ2682" s="106">
        <v>11.082504000000002</v>
      </c>
      <c r="CB2682" s="106">
        <v>1.8768E-2</v>
      </c>
      <c r="CH2682" s="106">
        <v>2.8152E-2</v>
      </c>
      <c r="DH2682" s="106">
        <f t="shared" si="1189"/>
        <v>93.839999999999989</v>
      </c>
      <c r="DJ2682" s="77">
        <f t="shared" si="1163"/>
        <v>6.1600000000000108</v>
      </c>
      <c r="DL2682" s="51" t="s">
        <v>3334</v>
      </c>
      <c r="DO2682" s="356">
        <v>6.16</v>
      </c>
      <c r="DP2682" s="51">
        <v>7.0000000000000007E-2</v>
      </c>
      <c r="DU2682" s="52"/>
      <c r="DX2682" s="75">
        <f t="shared" si="1164"/>
        <v>68.52000000000001</v>
      </c>
      <c r="DY2682" s="51">
        <f t="shared" si="1165"/>
        <v>0</v>
      </c>
      <c r="DZ2682" s="75">
        <f t="shared" si="1166"/>
        <v>0</v>
      </c>
      <c r="EA2682" s="51" t="e">
        <f t="shared" si="1167"/>
        <v>#DIV/0!</v>
      </c>
      <c r="EB2682" s="75">
        <f t="shared" si="1168"/>
        <v>19.600000000000005</v>
      </c>
      <c r="EC2682" s="51">
        <f t="shared" si="1169"/>
        <v>0</v>
      </c>
      <c r="ED2682" s="75">
        <f t="shared" si="1170"/>
        <v>0</v>
      </c>
      <c r="EE2682" s="51" t="e">
        <f t="shared" si="1171"/>
        <v>#DIV/0!</v>
      </c>
      <c r="EF2682" s="75">
        <f t="shared" si="1172"/>
        <v>0</v>
      </c>
      <c r="EG2682" s="51" t="e">
        <f t="shared" si="1173"/>
        <v>#DIV/0!</v>
      </c>
      <c r="EH2682" s="75">
        <f t="shared" si="1174"/>
        <v>0</v>
      </c>
      <c r="EI2682" s="51" t="e">
        <f t="shared" si="1175"/>
        <v>#DIV/0!</v>
      </c>
      <c r="EJ2682" s="75">
        <f t="shared" si="1176"/>
        <v>0.01</v>
      </c>
      <c r="EK2682" s="51">
        <f t="shared" si="1177"/>
        <v>0</v>
      </c>
      <c r="EL2682" s="75">
        <f t="shared" si="1178"/>
        <v>11.810000000000004</v>
      </c>
      <c r="EM2682" s="51">
        <f t="shared" si="1179"/>
        <v>0</v>
      </c>
      <c r="EN2682" s="75">
        <f t="shared" si="1180"/>
        <v>0.02</v>
      </c>
      <c r="EO2682" s="51">
        <f t="shared" si="1181"/>
        <v>0</v>
      </c>
      <c r="EP2682" s="75">
        <f t="shared" si="1182"/>
        <v>0</v>
      </c>
      <c r="EQ2682" s="51" t="e">
        <f t="shared" si="1183"/>
        <v>#DIV/0!</v>
      </c>
      <c r="ER2682" s="51">
        <f t="shared" si="1184"/>
        <v>100</v>
      </c>
      <c r="ES2682" s="51">
        <f t="shared" si="1185"/>
        <v>0</v>
      </c>
    </row>
    <row r="2683" spans="1:149" x14ac:dyDescent="0.45">
      <c r="A2683" s="51" t="s">
        <v>3971</v>
      </c>
      <c r="B2683" s="174" t="s">
        <v>937</v>
      </c>
      <c r="C2683" s="51" t="s">
        <v>3648</v>
      </c>
      <c r="D2683" s="51" t="s">
        <v>3650</v>
      </c>
      <c r="E2683" s="51" t="s">
        <v>637</v>
      </c>
      <c r="F2683" s="51" t="s">
        <v>3988</v>
      </c>
      <c r="G2683" s="51" t="s">
        <v>3380</v>
      </c>
      <c r="H2683" s="51" t="s">
        <v>1100</v>
      </c>
      <c r="I2683" s="51">
        <v>100</v>
      </c>
      <c r="J2683" s="75">
        <v>200</v>
      </c>
      <c r="L2683" s="75">
        <v>1100</v>
      </c>
      <c r="M2683" s="51">
        <v>10</v>
      </c>
      <c r="P2683" s="72" t="s">
        <v>1374</v>
      </c>
      <c r="AA2683" s="168">
        <v>1</v>
      </c>
      <c r="AC2683" s="169">
        <v>0</v>
      </c>
      <c r="AR2683" s="53">
        <v>0.97199999999999998</v>
      </c>
      <c r="AT2683" s="77"/>
      <c r="AU2683" s="276">
        <v>2000</v>
      </c>
      <c r="AV2683" s="276"/>
      <c r="AW2683" s="276">
        <v>1944</v>
      </c>
      <c r="AX2683" s="95"/>
      <c r="AY2683" s="276"/>
      <c r="AZ2683" s="95"/>
      <c r="BB2683" s="80" t="s">
        <v>3412</v>
      </c>
      <c r="BC2683" s="174" t="s">
        <v>1126</v>
      </c>
      <c r="BD2683" s="106">
        <v>64.511580000000009</v>
      </c>
      <c r="BH2683" s="106">
        <v>18.453400000000002</v>
      </c>
      <c r="BJ2683" s="106">
        <v>9.4150000000000015E-3</v>
      </c>
      <c r="BX2683" s="106">
        <v>9.4150000000000015E-3</v>
      </c>
      <c r="BZ2683" s="106">
        <v>11.119115000000001</v>
      </c>
      <c r="CB2683" s="106">
        <v>1.8830000000000003E-2</v>
      </c>
      <c r="CH2683" s="106">
        <v>2.8244999999999999E-2</v>
      </c>
      <c r="DH2683" s="106">
        <f t="shared" si="1189"/>
        <v>94.15000000000002</v>
      </c>
      <c r="DJ2683" s="77">
        <f t="shared" si="1163"/>
        <v>5.8499999999999801</v>
      </c>
      <c r="DL2683" s="51" t="s">
        <v>3334</v>
      </c>
      <c r="DO2683" s="356">
        <v>5.85</v>
      </c>
      <c r="DP2683" s="51">
        <v>0.1</v>
      </c>
      <c r="DU2683" s="52"/>
      <c r="DX2683" s="75">
        <f t="shared" si="1164"/>
        <v>68.52</v>
      </c>
      <c r="DY2683" s="51">
        <f t="shared" si="1165"/>
        <v>0</v>
      </c>
      <c r="DZ2683" s="75">
        <f t="shared" si="1166"/>
        <v>0</v>
      </c>
      <c r="EA2683" s="51" t="e">
        <f t="shared" si="1167"/>
        <v>#DIV/0!</v>
      </c>
      <c r="EB2683" s="75">
        <f t="shared" si="1168"/>
        <v>19.599999999999998</v>
      </c>
      <c r="EC2683" s="51">
        <f t="shared" si="1169"/>
        <v>0</v>
      </c>
      <c r="ED2683" s="75">
        <f t="shared" si="1170"/>
        <v>0</v>
      </c>
      <c r="EE2683" s="51" t="e">
        <f t="shared" si="1171"/>
        <v>#DIV/0!</v>
      </c>
      <c r="EF2683" s="75">
        <f t="shared" si="1172"/>
        <v>0</v>
      </c>
      <c r="EG2683" s="51" t="e">
        <f t="shared" si="1173"/>
        <v>#DIV/0!</v>
      </c>
      <c r="EH2683" s="75">
        <f t="shared" si="1174"/>
        <v>0</v>
      </c>
      <c r="EI2683" s="51" t="e">
        <f t="shared" si="1175"/>
        <v>#DIV/0!</v>
      </c>
      <c r="EJ2683" s="75">
        <f t="shared" si="1176"/>
        <v>9.9999999999999985E-3</v>
      </c>
      <c r="EK2683" s="51">
        <f t="shared" si="1177"/>
        <v>0</v>
      </c>
      <c r="EL2683" s="75">
        <f t="shared" si="1178"/>
        <v>11.809999999999999</v>
      </c>
      <c r="EM2683" s="51">
        <f t="shared" si="1179"/>
        <v>0</v>
      </c>
      <c r="EN2683" s="75">
        <f t="shared" si="1180"/>
        <v>1.9999999999999997E-2</v>
      </c>
      <c r="EO2683" s="51">
        <f t="shared" si="1181"/>
        <v>0</v>
      </c>
      <c r="EP2683" s="75">
        <f t="shared" si="1182"/>
        <v>0</v>
      </c>
      <c r="EQ2683" s="51" t="e">
        <f t="shared" si="1183"/>
        <v>#DIV/0!</v>
      </c>
      <c r="ER2683" s="51">
        <f t="shared" si="1184"/>
        <v>100</v>
      </c>
      <c r="ES2683" s="51">
        <f t="shared" si="1185"/>
        <v>0</v>
      </c>
    </row>
    <row r="2684" spans="1:149" x14ac:dyDescent="0.45">
      <c r="A2684" s="51" t="s">
        <v>3971</v>
      </c>
      <c r="B2684" s="174" t="s">
        <v>937</v>
      </c>
      <c r="C2684" s="51" t="s">
        <v>3648</v>
      </c>
      <c r="D2684" s="51" t="s">
        <v>3650</v>
      </c>
      <c r="E2684" s="51" t="s">
        <v>637</v>
      </c>
      <c r="F2684" s="51" t="s">
        <v>3989</v>
      </c>
      <c r="G2684" s="51" t="s">
        <v>3380</v>
      </c>
      <c r="H2684" s="51" t="s">
        <v>1100</v>
      </c>
      <c r="I2684" s="51">
        <v>70</v>
      </c>
      <c r="J2684" s="75">
        <v>200</v>
      </c>
      <c r="L2684" s="75">
        <v>1100</v>
      </c>
      <c r="M2684" s="51">
        <v>10</v>
      </c>
      <c r="P2684" s="72" t="s">
        <v>1374</v>
      </c>
      <c r="AA2684" s="168">
        <v>1</v>
      </c>
      <c r="AC2684" s="169">
        <v>0</v>
      </c>
      <c r="AR2684" s="53">
        <v>0.97199999999999998</v>
      </c>
      <c r="AT2684" s="77"/>
      <c r="AU2684" s="276">
        <v>2000</v>
      </c>
      <c r="AV2684" s="276"/>
      <c r="AW2684" s="276">
        <v>1944</v>
      </c>
      <c r="AX2684" s="95"/>
      <c r="AY2684" s="276"/>
      <c r="AZ2684" s="95"/>
      <c r="BB2684" s="80" t="s">
        <v>3412</v>
      </c>
      <c r="BC2684" s="174" t="s">
        <v>1126</v>
      </c>
      <c r="BD2684" s="106">
        <v>64.278611999999995</v>
      </c>
      <c r="BH2684" s="106">
        <v>18.386760000000002</v>
      </c>
      <c r="BJ2684" s="106">
        <v>9.3810000000000004E-3</v>
      </c>
      <c r="BX2684" s="106">
        <v>9.3810000000000004E-3</v>
      </c>
      <c r="BZ2684" s="106">
        <v>11.078961000000001</v>
      </c>
      <c r="CB2684" s="106">
        <v>1.8762000000000001E-2</v>
      </c>
      <c r="CH2684" s="106">
        <v>2.8142999999999998E-2</v>
      </c>
      <c r="DH2684" s="106">
        <f t="shared" si="1189"/>
        <v>93.81</v>
      </c>
      <c r="DJ2684" s="77">
        <f t="shared" si="1163"/>
        <v>6.1899999999999977</v>
      </c>
      <c r="DL2684" s="51" t="s">
        <v>3334</v>
      </c>
      <c r="DO2684" s="356">
        <v>6.19</v>
      </c>
      <c r="DP2684" s="51">
        <v>0.08</v>
      </c>
      <c r="DU2684" s="52"/>
      <c r="DX2684" s="75">
        <f t="shared" si="1164"/>
        <v>68.52</v>
      </c>
      <c r="DY2684" s="51">
        <f t="shared" si="1165"/>
        <v>0</v>
      </c>
      <c r="DZ2684" s="75">
        <f t="shared" si="1166"/>
        <v>0</v>
      </c>
      <c r="EA2684" s="51" t="e">
        <f t="shared" si="1167"/>
        <v>#DIV/0!</v>
      </c>
      <c r="EB2684" s="75">
        <f t="shared" si="1168"/>
        <v>19.600000000000001</v>
      </c>
      <c r="EC2684" s="51">
        <f t="shared" si="1169"/>
        <v>0</v>
      </c>
      <c r="ED2684" s="75">
        <f t="shared" si="1170"/>
        <v>0</v>
      </c>
      <c r="EE2684" s="51" t="e">
        <f t="shared" si="1171"/>
        <v>#DIV/0!</v>
      </c>
      <c r="EF2684" s="75">
        <f t="shared" si="1172"/>
        <v>0</v>
      </c>
      <c r="EG2684" s="51" t="e">
        <f t="shared" si="1173"/>
        <v>#DIV/0!</v>
      </c>
      <c r="EH2684" s="75">
        <f t="shared" si="1174"/>
        <v>0</v>
      </c>
      <c r="EI2684" s="51" t="e">
        <f t="shared" si="1175"/>
        <v>#DIV/0!</v>
      </c>
      <c r="EJ2684" s="75">
        <f t="shared" si="1176"/>
        <v>0.01</v>
      </c>
      <c r="EK2684" s="51">
        <f t="shared" si="1177"/>
        <v>0</v>
      </c>
      <c r="EL2684" s="75">
        <f t="shared" si="1178"/>
        <v>11.81</v>
      </c>
      <c r="EM2684" s="51">
        <f t="shared" si="1179"/>
        <v>0</v>
      </c>
      <c r="EN2684" s="75">
        <f t="shared" si="1180"/>
        <v>0.02</v>
      </c>
      <c r="EO2684" s="51">
        <f t="shared" si="1181"/>
        <v>0</v>
      </c>
      <c r="EP2684" s="75">
        <f t="shared" si="1182"/>
        <v>0</v>
      </c>
      <c r="EQ2684" s="51" t="e">
        <f t="shared" si="1183"/>
        <v>#DIV/0!</v>
      </c>
      <c r="ER2684" s="51">
        <f t="shared" si="1184"/>
        <v>100</v>
      </c>
      <c r="ES2684" s="51">
        <f t="shared" si="1185"/>
        <v>0</v>
      </c>
    </row>
    <row r="2685" spans="1:149" x14ac:dyDescent="0.45">
      <c r="A2685" s="51" t="s">
        <v>3971</v>
      </c>
      <c r="B2685" s="174" t="s">
        <v>937</v>
      </c>
      <c r="C2685" s="51" t="s">
        <v>3648</v>
      </c>
      <c r="D2685" s="51" t="s">
        <v>3650</v>
      </c>
      <c r="E2685" s="51" t="s">
        <v>637</v>
      </c>
      <c r="F2685" s="51" t="s">
        <v>3990</v>
      </c>
      <c r="G2685" s="51" t="s">
        <v>3380</v>
      </c>
      <c r="H2685" s="51" t="s">
        <v>1100</v>
      </c>
      <c r="I2685" s="51">
        <v>20</v>
      </c>
      <c r="J2685" s="75">
        <v>200</v>
      </c>
      <c r="L2685" s="75">
        <v>1100</v>
      </c>
      <c r="M2685" s="51">
        <v>10</v>
      </c>
      <c r="P2685" s="72" t="s">
        <v>1374</v>
      </c>
      <c r="AA2685" s="168">
        <v>1</v>
      </c>
      <c r="AC2685" s="169">
        <v>0</v>
      </c>
      <c r="AR2685" s="53">
        <v>0.97199999999999998</v>
      </c>
      <c r="AT2685" s="77"/>
      <c r="AU2685" s="276">
        <v>2000</v>
      </c>
      <c r="AV2685" s="276"/>
      <c r="AW2685" s="276">
        <v>1944</v>
      </c>
      <c r="AX2685" s="95"/>
      <c r="AY2685" s="276"/>
      <c r="AZ2685" s="95"/>
      <c r="BB2685" s="80" t="s">
        <v>3412</v>
      </c>
      <c r="BC2685" s="174" t="s">
        <v>1126</v>
      </c>
      <c r="BD2685" s="106">
        <v>64.203239999999994</v>
      </c>
      <c r="BH2685" s="106">
        <v>18.365200000000002</v>
      </c>
      <c r="BJ2685" s="106">
        <v>9.3699999999999999E-3</v>
      </c>
      <c r="BX2685" s="106">
        <v>9.3699999999999999E-3</v>
      </c>
      <c r="BZ2685" s="106">
        <v>11.06597</v>
      </c>
      <c r="CB2685" s="106">
        <v>1.874E-2</v>
      </c>
      <c r="CH2685" s="106">
        <v>2.811E-2</v>
      </c>
      <c r="DH2685" s="106">
        <f t="shared" si="1189"/>
        <v>93.7</v>
      </c>
      <c r="DJ2685" s="77">
        <f t="shared" si="1163"/>
        <v>6.2999999999999972</v>
      </c>
      <c r="DL2685" s="51" t="s">
        <v>3334</v>
      </c>
      <c r="DO2685" s="356">
        <v>6.3</v>
      </c>
      <c r="DP2685" s="51">
        <v>0.08</v>
      </c>
      <c r="DU2685" s="52"/>
      <c r="DX2685" s="75">
        <f t="shared" si="1164"/>
        <v>68.52</v>
      </c>
      <c r="DY2685" s="51">
        <f t="shared" si="1165"/>
        <v>0</v>
      </c>
      <c r="DZ2685" s="75">
        <f t="shared" si="1166"/>
        <v>0</v>
      </c>
      <c r="EA2685" s="51" t="e">
        <f t="shared" si="1167"/>
        <v>#DIV/0!</v>
      </c>
      <c r="EB2685" s="75">
        <f t="shared" si="1168"/>
        <v>19.600000000000001</v>
      </c>
      <c r="EC2685" s="51">
        <f t="shared" si="1169"/>
        <v>0</v>
      </c>
      <c r="ED2685" s="75">
        <f t="shared" si="1170"/>
        <v>0</v>
      </c>
      <c r="EE2685" s="51" t="e">
        <f t="shared" si="1171"/>
        <v>#DIV/0!</v>
      </c>
      <c r="EF2685" s="75">
        <f t="shared" si="1172"/>
        <v>0</v>
      </c>
      <c r="EG2685" s="51" t="e">
        <f t="shared" si="1173"/>
        <v>#DIV/0!</v>
      </c>
      <c r="EH2685" s="75">
        <f t="shared" si="1174"/>
        <v>0</v>
      </c>
      <c r="EI2685" s="51" t="e">
        <f t="shared" si="1175"/>
        <v>#DIV/0!</v>
      </c>
      <c r="EJ2685" s="75">
        <f t="shared" si="1176"/>
        <v>9.9999999999999985E-3</v>
      </c>
      <c r="EK2685" s="51">
        <f t="shared" si="1177"/>
        <v>0</v>
      </c>
      <c r="EL2685" s="75">
        <f t="shared" si="1178"/>
        <v>11.81</v>
      </c>
      <c r="EM2685" s="51">
        <f t="shared" si="1179"/>
        <v>0</v>
      </c>
      <c r="EN2685" s="75">
        <f t="shared" si="1180"/>
        <v>1.9999999999999997E-2</v>
      </c>
      <c r="EO2685" s="51">
        <f t="shared" si="1181"/>
        <v>0</v>
      </c>
      <c r="EP2685" s="75">
        <f t="shared" si="1182"/>
        <v>0</v>
      </c>
      <c r="EQ2685" s="51" t="e">
        <f t="shared" si="1183"/>
        <v>#DIV/0!</v>
      </c>
      <c r="ER2685" s="51">
        <f t="shared" si="1184"/>
        <v>100</v>
      </c>
      <c r="ES2685" s="51">
        <f t="shared" si="1185"/>
        <v>0</v>
      </c>
    </row>
    <row r="2686" spans="1:149" x14ac:dyDescent="0.45">
      <c r="A2686" s="51" t="s">
        <v>3971</v>
      </c>
      <c r="B2686" s="174" t="s">
        <v>937</v>
      </c>
      <c r="C2686" s="51" t="s">
        <v>3648</v>
      </c>
      <c r="D2686" s="51" t="s">
        <v>3650</v>
      </c>
      <c r="E2686" s="51" t="s">
        <v>637</v>
      </c>
      <c r="F2686" s="51" t="s">
        <v>3991</v>
      </c>
      <c r="G2686" s="51" t="s">
        <v>3380</v>
      </c>
      <c r="H2686" s="51" t="s">
        <v>1100</v>
      </c>
      <c r="I2686" s="51">
        <v>100</v>
      </c>
      <c r="J2686" s="75">
        <v>200</v>
      </c>
      <c r="L2686" s="75">
        <v>1100</v>
      </c>
      <c r="M2686" s="51">
        <v>10</v>
      </c>
      <c r="P2686" s="72" t="s">
        <v>1374</v>
      </c>
      <c r="AA2686" s="168">
        <v>1</v>
      </c>
      <c r="AC2686" s="169">
        <v>0</v>
      </c>
      <c r="AR2686" s="53">
        <v>0.97199999999999998</v>
      </c>
      <c r="AT2686" s="77"/>
      <c r="AU2686" s="276">
        <v>2000</v>
      </c>
      <c r="AV2686" s="276"/>
      <c r="AW2686" s="276">
        <v>1944</v>
      </c>
      <c r="AX2686" s="95"/>
      <c r="AY2686" s="276"/>
      <c r="AZ2686" s="95"/>
      <c r="BB2686" s="80" t="s">
        <v>3412</v>
      </c>
      <c r="BC2686" s="174" t="s">
        <v>1126</v>
      </c>
      <c r="BD2686" s="106">
        <v>64.141571999999996</v>
      </c>
      <c r="BH2686" s="106">
        <v>18.347560000000001</v>
      </c>
      <c r="BJ2686" s="106">
        <v>9.3610000000000013E-3</v>
      </c>
      <c r="BX2686" s="106">
        <v>9.3610000000000013E-3</v>
      </c>
      <c r="BZ2686" s="106">
        <v>11.055341</v>
      </c>
      <c r="CB2686" s="106">
        <v>1.8722000000000003E-2</v>
      </c>
      <c r="CH2686" s="106">
        <v>2.8083E-2</v>
      </c>
      <c r="DH2686" s="106">
        <f t="shared" si="1189"/>
        <v>93.609999999999985</v>
      </c>
      <c r="DJ2686" s="77">
        <f t="shared" si="1163"/>
        <v>6.3900000000000148</v>
      </c>
      <c r="DL2686" s="51" t="s">
        <v>3334</v>
      </c>
      <c r="DO2686" s="356">
        <v>6.39</v>
      </c>
      <c r="DP2686" s="51">
        <v>0.08</v>
      </c>
      <c r="DU2686" s="52"/>
      <c r="DX2686" s="75">
        <f t="shared" si="1164"/>
        <v>68.52000000000001</v>
      </c>
      <c r="DY2686" s="51">
        <f t="shared" si="1165"/>
        <v>0</v>
      </c>
      <c r="DZ2686" s="75">
        <f t="shared" si="1166"/>
        <v>0</v>
      </c>
      <c r="EA2686" s="51" t="e">
        <f t="shared" si="1167"/>
        <v>#DIV/0!</v>
      </c>
      <c r="EB2686" s="75">
        <f t="shared" si="1168"/>
        <v>19.600000000000005</v>
      </c>
      <c r="EC2686" s="51">
        <f t="shared" si="1169"/>
        <v>0</v>
      </c>
      <c r="ED2686" s="75">
        <f t="shared" si="1170"/>
        <v>0</v>
      </c>
      <c r="EE2686" s="51" t="e">
        <f t="shared" si="1171"/>
        <v>#DIV/0!</v>
      </c>
      <c r="EF2686" s="75">
        <f t="shared" si="1172"/>
        <v>0</v>
      </c>
      <c r="EG2686" s="51" t="e">
        <f t="shared" si="1173"/>
        <v>#DIV/0!</v>
      </c>
      <c r="EH2686" s="75">
        <f t="shared" si="1174"/>
        <v>0</v>
      </c>
      <c r="EI2686" s="51" t="e">
        <f t="shared" si="1175"/>
        <v>#DIV/0!</v>
      </c>
      <c r="EJ2686" s="75">
        <f t="shared" si="1176"/>
        <v>1.0000000000000004E-2</v>
      </c>
      <c r="EK2686" s="51">
        <f t="shared" si="1177"/>
        <v>0</v>
      </c>
      <c r="EL2686" s="75">
        <f t="shared" si="1178"/>
        <v>11.810000000000002</v>
      </c>
      <c r="EM2686" s="51">
        <f t="shared" si="1179"/>
        <v>0</v>
      </c>
      <c r="EN2686" s="75">
        <f t="shared" si="1180"/>
        <v>2.0000000000000007E-2</v>
      </c>
      <c r="EO2686" s="51">
        <f t="shared" si="1181"/>
        <v>0</v>
      </c>
      <c r="EP2686" s="75">
        <f t="shared" si="1182"/>
        <v>0</v>
      </c>
      <c r="EQ2686" s="51" t="e">
        <f t="shared" si="1183"/>
        <v>#DIV/0!</v>
      </c>
      <c r="ER2686" s="51">
        <f t="shared" si="1184"/>
        <v>100</v>
      </c>
      <c r="ES2686" s="51">
        <f t="shared" si="1185"/>
        <v>0</v>
      </c>
    </row>
    <row r="2687" spans="1:149" x14ac:dyDescent="0.45">
      <c r="A2687" s="51" t="s">
        <v>3971</v>
      </c>
      <c r="B2687" s="174" t="s">
        <v>937</v>
      </c>
      <c r="C2687" s="51" t="s">
        <v>3648</v>
      </c>
      <c r="D2687" s="51" t="s">
        <v>3650</v>
      </c>
      <c r="E2687" s="51" t="s">
        <v>637</v>
      </c>
      <c r="F2687" s="51" t="s">
        <v>3992</v>
      </c>
      <c r="G2687" s="51" t="s">
        <v>3380</v>
      </c>
      <c r="H2687" s="51" t="s">
        <v>1100</v>
      </c>
      <c r="I2687" s="51">
        <v>20</v>
      </c>
      <c r="J2687" s="75">
        <v>200</v>
      </c>
      <c r="L2687" s="75">
        <v>1100</v>
      </c>
      <c r="M2687" s="51">
        <v>10</v>
      </c>
      <c r="P2687" s="72" t="s">
        <v>1374</v>
      </c>
      <c r="AA2687" s="168">
        <v>1</v>
      </c>
      <c r="AC2687" s="169">
        <v>0</v>
      </c>
      <c r="AR2687" s="53">
        <v>0.97199999999999998</v>
      </c>
      <c r="AT2687" s="77"/>
      <c r="AU2687" s="276">
        <v>2000</v>
      </c>
      <c r="AV2687" s="276"/>
      <c r="AW2687" s="276">
        <v>1944</v>
      </c>
      <c r="AX2687" s="95"/>
      <c r="AY2687" s="276"/>
      <c r="AZ2687" s="95"/>
      <c r="BB2687" s="80" t="s">
        <v>3412</v>
      </c>
      <c r="BC2687" s="174" t="s">
        <v>1126</v>
      </c>
      <c r="BD2687" s="106">
        <v>64.27176</v>
      </c>
      <c r="BH2687" s="106">
        <v>18.384799999999998</v>
      </c>
      <c r="BJ2687" s="106">
        <v>9.3799999999999994E-3</v>
      </c>
      <c r="BX2687" s="106">
        <v>9.3799999999999994E-3</v>
      </c>
      <c r="BZ2687" s="106">
        <v>11.077780000000001</v>
      </c>
      <c r="CB2687" s="106">
        <v>1.8759999999999999E-2</v>
      </c>
      <c r="CH2687" s="106">
        <v>2.8139999999999995E-2</v>
      </c>
      <c r="DH2687" s="106">
        <f t="shared" si="1189"/>
        <v>93.799999999999983</v>
      </c>
      <c r="DJ2687" s="77">
        <f t="shared" si="1163"/>
        <v>6.2000000000000171</v>
      </c>
      <c r="DL2687" s="51" t="s">
        <v>3334</v>
      </c>
      <c r="DO2687" s="356">
        <v>6.2</v>
      </c>
      <c r="DP2687" s="51">
        <v>0.11</v>
      </c>
      <c r="DU2687" s="52"/>
      <c r="DX2687" s="75">
        <f t="shared" si="1164"/>
        <v>68.52000000000001</v>
      </c>
      <c r="DY2687" s="51">
        <f t="shared" si="1165"/>
        <v>0</v>
      </c>
      <c r="DZ2687" s="75">
        <f t="shared" si="1166"/>
        <v>0</v>
      </c>
      <c r="EA2687" s="51" t="e">
        <f t="shared" si="1167"/>
        <v>#DIV/0!</v>
      </c>
      <c r="EB2687" s="75">
        <f t="shared" si="1168"/>
        <v>19.600000000000001</v>
      </c>
      <c r="EC2687" s="51">
        <f t="shared" si="1169"/>
        <v>0</v>
      </c>
      <c r="ED2687" s="75">
        <f t="shared" si="1170"/>
        <v>0</v>
      </c>
      <c r="EE2687" s="51" t="e">
        <f t="shared" si="1171"/>
        <v>#DIV/0!</v>
      </c>
      <c r="EF2687" s="75">
        <f t="shared" si="1172"/>
        <v>0</v>
      </c>
      <c r="EG2687" s="51" t="e">
        <f t="shared" si="1173"/>
        <v>#DIV/0!</v>
      </c>
      <c r="EH2687" s="75">
        <f t="shared" si="1174"/>
        <v>0</v>
      </c>
      <c r="EI2687" s="51" t="e">
        <f t="shared" si="1175"/>
        <v>#DIV/0!</v>
      </c>
      <c r="EJ2687" s="75">
        <f t="shared" si="1176"/>
        <v>1.0000000000000002E-2</v>
      </c>
      <c r="EK2687" s="51">
        <f t="shared" si="1177"/>
        <v>0</v>
      </c>
      <c r="EL2687" s="75">
        <f t="shared" si="1178"/>
        <v>11.810000000000002</v>
      </c>
      <c r="EM2687" s="51">
        <f t="shared" si="1179"/>
        <v>0</v>
      </c>
      <c r="EN2687" s="75">
        <f t="shared" si="1180"/>
        <v>2.0000000000000004E-2</v>
      </c>
      <c r="EO2687" s="51">
        <f t="shared" si="1181"/>
        <v>0</v>
      </c>
      <c r="EP2687" s="75">
        <f t="shared" si="1182"/>
        <v>0</v>
      </c>
      <c r="EQ2687" s="51" t="e">
        <f t="shared" si="1183"/>
        <v>#DIV/0!</v>
      </c>
      <c r="ER2687" s="51">
        <f t="shared" si="1184"/>
        <v>100</v>
      </c>
      <c r="ES2687" s="51">
        <f t="shared" si="1185"/>
        <v>0</v>
      </c>
    </row>
    <row r="2688" spans="1:149" x14ac:dyDescent="0.45">
      <c r="A2688" s="51" t="s">
        <v>3971</v>
      </c>
      <c r="B2688" s="174" t="s">
        <v>937</v>
      </c>
      <c r="C2688" s="51" t="s">
        <v>3648</v>
      </c>
      <c r="D2688" s="51" t="s">
        <v>3650</v>
      </c>
      <c r="E2688" s="51" t="s">
        <v>637</v>
      </c>
      <c r="F2688" s="51" t="s">
        <v>3993</v>
      </c>
      <c r="G2688" s="51" t="s">
        <v>3380</v>
      </c>
      <c r="H2688" s="51" t="s">
        <v>1100</v>
      </c>
      <c r="I2688" s="51">
        <v>100</v>
      </c>
      <c r="J2688" s="75">
        <v>200</v>
      </c>
      <c r="L2688" s="75">
        <v>1100</v>
      </c>
      <c r="M2688" s="51">
        <v>10</v>
      </c>
      <c r="P2688" s="72" t="s">
        <v>1374</v>
      </c>
      <c r="AA2688" s="168">
        <v>1</v>
      </c>
      <c r="AC2688" s="169">
        <v>0</v>
      </c>
      <c r="AR2688" s="53">
        <v>0.97199999999999998</v>
      </c>
      <c r="AT2688" s="77"/>
      <c r="AU2688" s="276">
        <v>2000</v>
      </c>
      <c r="AV2688" s="276"/>
      <c r="AW2688" s="276">
        <v>1944</v>
      </c>
      <c r="AX2688" s="95"/>
      <c r="AY2688" s="276"/>
      <c r="AZ2688" s="95"/>
      <c r="BB2688" s="80" t="s">
        <v>3412</v>
      </c>
      <c r="BC2688" s="174" t="s">
        <v>1126</v>
      </c>
      <c r="BD2688" s="106">
        <v>64.28546399999999</v>
      </c>
      <c r="BH2688" s="106">
        <v>18.388719999999999</v>
      </c>
      <c r="BJ2688" s="106">
        <v>9.3819999999999997E-3</v>
      </c>
      <c r="BX2688" s="106">
        <v>9.3819999999999997E-3</v>
      </c>
      <c r="BZ2688" s="106">
        <v>11.080142</v>
      </c>
      <c r="CB2688" s="106">
        <v>1.8763999999999999E-2</v>
      </c>
      <c r="CH2688" s="106">
        <v>2.8145999999999994E-2</v>
      </c>
      <c r="DH2688" s="106">
        <f t="shared" si="1189"/>
        <v>93.820000000000007</v>
      </c>
      <c r="DJ2688" s="77">
        <f t="shared" si="1163"/>
        <v>6.1799999999999926</v>
      </c>
      <c r="DL2688" s="51" t="s">
        <v>3334</v>
      </c>
      <c r="DO2688" s="356">
        <v>6.18</v>
      </c>
      <c r="DP2688" s="51">
        <v>0.11</v>
      </c>
      <c r="DU2688" s="52"/>
      <c r="DX2688" s="75">
        <f t="shared" si="1164"/>
        <v>68.519999999999982</v>
      </c>
      <c r="DY2688" s="51">
        <f t="shared" si="1165"/>
        <v>0</v>
      </c>
      <c r="DZ2688" s="75">
        <f t="shared" si="1166"/>
        <v>0</v>
      </c>
      <c r="EA2688" s="51" t="e">
        <f t="shared" si="1167"/>
        <v>#DIV/0!</v>
      </c>
      <c r="EB2688" s="75">
        <f t="shared" si="1168"/>
        <v>19.599999999999998</v>
      </c>
      <c r="EC2688" s="51">
        <f t="shared" si="1169"/>
        <v>0</v>
      </c>
      <c r="ED2688" s="75">
        <f t="shared" si="1170"/>
        <v>0</v>
      </c>
      <c r="EE2688" s="51" t="e">
        <f t="shared" si="1171"/>
        <v>#DIV/0!</v>
      </c>
      <c r="EF2688" s="75">
        <f t="shared" si="1172"/>
        <v>0</v>
      </c>
      <c r="EG2688" s="51" t="e">
        <f t="shared" si="1173"/>
        <v>#DIV/0!</v>
      </c>
      <c r="EH2688" s="75">
        <f t="shared" si="1174"/>
        <v>0</v>
      </c>
      <c r="EI2688" s="51" t="e">
        <f t="shared" si="1175"/>
        <v>#DIV/0!</v>
      </c>
      <c r="EJ2688" s="75">
        <f t="shared" si="1176"/>
        <v>9.9999999999999985E-3</v>
      </c>
      <c r="EK2688" s="51">
        <f t="shared" si="1177"/>
        <v>0</v>
      </c>
      <c r="EL2688" s="75">
        <f t="shared" si="1178"/>
        <v>11.81</v>
      </c>
      <c r="EM2688" s="51">
        <f t="shared" si="1179"/>
        <v>0</v>
      </c>
      <c r="EN2688" s="75">
        <f t="shared" si="1180"/>
        <v>1.9999999999999997E-2</v>
      </c>
      <c r="EO2688" s="51">
        <f t="shared" si="1181"/>
        <v>0</v>
      </c>
      <c r="EP2688" s="75">
        <f t="shared" si="1182"/>
        <v>0</v>
      </c>
      <c r="EQ2688" s="51" t="e">
        <f t="shared" si="1183"/>
        <v>#DIV/0!</v>
      </c>
      <c r="ER2688" s="51">
        <f t="shared" si="1184"/>
        <v>100</v>
      </c>
      <c r="ES2688" s="51">
        <f t="shared" si="1185"/>
        <v>0</v>
      </c>
    </row>
    <row r="2689" spans="1:149" x14ac:dyDescent="0.45">
      <c r="A2689" s="51" t="s">
        <v>3971</v>
      </c>
      <c r="B2689" s="174" t="s">
        <v>937</v>
      </c>
      <c r="C2689" s="51" t="s">
        <v>3648</v>
      </c>
      <c r="D2689" s="51" t="s">
        <v>3650</v>
      </c>
      <c r="E2689" s="51" t="s">
        <v>637</v>
      </c>
      <c r="F2689" s="51" t="s">
        <v>3994</v>
      </c>
      <c r="G2689" s="51" t="s">
        <v>3380</v>
      </c>
      <c r="H2689" s="51" t="s">
        <v>1100</v>
      </c>
      <c r="I2689" s="51">
        <v>20</v>
      </c>
      <c r="J2689" s="75">
        <v>200</v>
      </c>
      <c r="L2689" s="75">
        <v>1100</v>
      </c>
      <c r="M2689" s="51">
        <v>10</v>
      </c>
      <c r="P2689" s="72" t="s">
        <v>1374</v>
      </c>
      <c r="AA2689" s="168">
        <v>1</v>
      </c>
      <c r="AC2689" s="169">
        <v>0</v>
      </c>
      <c r="AR2689" s="53">
        <v>0.97199999999999998</v>
      </c>
      <c r="AT2689" s="77"/>
      <c r="AU2689" s="276">
        <v>2000</v>
      </c>
      <c r="AV2689" s="276"/>
      <c r="AW2689" s="276">
        <v>1944</v>
      </c>
      <c r="AX2689" s="95"/>
      <c r="AY2689" s="276"/>
      <c r="AZ2689" s="95"/>
      <c r="BB2689" s="80" t="s">
        <v>3412</v>
      </c>
      <c r="BC2689" s="174" t="s">
        <v>1126</v>
      </c>
      <c r="BD2689" s="106">
        <v>63.956567999999997</v>
      </c>
      <c r="BH2689" s="106">
        <v>18.294640000000001</v>
      </c>
      <c r="BJ2689" s="106">
        <v>9.3340000000000003E-3</v>
      </c>
      <c r="BX2689" s="106">
        <v>9.3340000000000003E-3</v>
      </c>
      <c r="BZ2689" s="106">
        <v>11.023454000000001</v>
      </c>
      <c r="CB2689" s="106">
        <v>1.8668000000000001E-2</v>
      </c>
      <c r="CH2689" s="106">
        <v>2.8001999999999999E-2</v>
      </c>
      <c r="DH2689" s="106">
        <f t="shared" si="1189"/>
        <v>93.339999999999989</v>
      </c>
      <c r="DJ2689" s="77">
        <f t="shared" si="1163"/>
        <v>6.6600000000000108</v>
      </c>
      <c r="DL2689" s="51" t="s">
        <v>3334</v>
      </c>
      <c r="DO2689" s="356">
        <v>6.66</v>
      </c>
      <c r="DP2689" s="51">
        <v>0.14000000000000001</v>
      </c>
      <c r="DU2689" s="52"/>
      <c r="DX2689" s="75">
        <f t="shared" si="1164"/>
        <v>68.52000000000001</v>
      </c>
      <c r="DY2689" s="51">
        <f t="shared" si="1165"/>
        <v>0</v>
      </c>
      <c r="DZ2689" s="75">
        <f t="shared" si="1166"/>
        <v>0</v>
      </c>
      <c r="EA2689" s="51" t="e">
        <f t="shared" si="1167"/>
        <v>#DIV/0!</v>
      </c>
      <c r="EB2689" s="75">
        <f t="shared" si="1168"/>
        <v>19.600000000000005</v>
      </c>
      <c r="EC2689" s="51">
        <f t="shared" si="1169"/>
        <v>0</v>
      </c>
      <c r="ED2689" s="75">
        <f t="shared" si="1170"/>
        <v>0</v>
      </c>
      <c r="EE2689" s="51" t="e">
        <f t="shared" si="1171"/>
        <v>#DIV/0!</v>
      </c>
      <c r="EF2689" s="75">
        <f t="shared" si="1172"/>
        <v>0</v>
      </c>
      <c r="EG2689" s="51" t="e">
        <f t="shared" si="1173"/>
        <v>#DIV/0!</v>
      </c>
      <c r="EH2689" s="75">
        <f t="shared" si="1174"/>
        <v>0</v>
      </c>
      <c r="EI2689" s="51" t="e">
        <f t="shared" si="1175"/>
        <v>#DIV/0!</v>
      </c>
      <c r="EJ2689" s="75">
        <f t="shared" si="1176"/>
        <v>1.0000000000000002E-2</v>
      </c>
      <c r="EK2689" s="51">
        <f t="shared" si="1177"/>
        <v>0</v>
      </c>
      <c r="EL2689" s="75">
        <f t="shared" si="1178"/>
        <v>11.810000000000002</v>
      </c>
      <c r="EM2689" s="51">
        <f t="shared" si="1179"/>
        <v>0</v>
      </c>
      <c r="EN2689" s="75">
        <f t="shared" si="1180"/>
        <v>2.0000000000000004E-2</v>
      </c>
      <c r="EO2689" s="51">
        <f t="shared" si="1181"/>
        <v>0</v>
      </c>
      <c r="EP2689" s="75">
        <f t="shared" si="1182"/>
        <v>0</v>
      </c>
      <c r="EQ2689" s="51" t="e">
        <f t="shared" si="1183"/>
        <v>#DIV/0!</v>
      </c>
      <c r="ER2689" s="51">
        <f t="shared" si="1184"/>
        <v>100</v>
      </c>
      <c r="ES2689" s="51">
        <f t="shared" si="1185"/>
        <v>0</v>
      </c>
    </row>
    <row r="2690" spans="1:149" x14ac:dyDescent="0.45">
      <c r="A2690" s="51" t="s">
        <v>3971</v>
      </c>
      <c r="B2690" s="174" t="s">
        <v>937</v>
      </c>
      <c r="C2690" s="51" t="s">
        <v>3648</v>
      </c>
      <c r="D2690" s="51" t="s">
        <v>3650</v>
      </c>
      <c r="E2690" s="51" t="s">
        <v>637</v>
      </c>
      <c r="F2690" s="51" t="s">
        <v>3995</v>
      </c>
      <c r="G2690" s="51" t="s">
        <v>3380</v>
      </c>
      <c r="H2690" s="51" t="s">
        <v>1100</v>
      </c>
      <c r="I2690" s="51">
        <v>240</v>
      </c>
      <c r="J2690" s="75">
        <v>200</v>
      </c>
      <c r="L2690" s="75">
        <v>1100</v>
      </c>
      <c r="M2690" s="51">
        <v>10</v>
      </c>
      <c r="P2690" s="72" t="s">
        <v>1374</v>
      </c>
      <c r="AA2690" s="168">
        <v>1</v>
      </c>
      <c r="AC2690" s="169">
        <v>0</v>
      </c>
      <c r="AR2690" s="53">
        <v>0.97199999999999998</v>
      </c>
      <c r="AT2690" s="77"/>
      <c r="AU2690" s="276">
        <v>2000</v>
      </c>
      <c r="AV2690" s="276"/>
      <c r="AW2690" s="276">
        <v>1944</v>
      </c>
      <c r="AX2690" s="95"/>
      <c r="AY2690" s="276"/>
      <c r="AZ2690" s="95"/>
      <c r="BB2690" s="80" t="s">
        <v>3412</v>
      </c>
      <c r="BC2690" s="174" t="s">
        <v>1126</v>
      </c>
      <c r="BD2690" s="106">
        <v>64.155276000000001</v>
      </c>
      <c r="BH2690" s="106">
        <v>18.351480000000002</v>
      </c>
      <c r="BJ2690" s="106">
        <v>9.3629999999999998E-3</v>
      </c>
      <c r="BX2690" s="106">
        <v>9.3629999999999998E-3</v>
      </c>
      <c r="BZ2690" s="106">
        <v>11.057702999999998</v>
      </c>
      <c r="CB2690" s="106">
        <v>1.8726E-2</v>
      </c>
      <c r="CH2690" s="106">
        <v>2.8088999999999999E-2</v>
      </c>
      <c r="DH2690" s="106">
        <f t="shared" si="1189"/>
        <v>93.629999999999981</v>
      </c>
      <c r="DJ2690" s="77">
        <f t="shared" ref="DJ2690:DJ2753" si="1190">IF(AND(DH2690&lt;100, DH2690&gt;0), 100-DH2690, 0)</f>
        <v>6.3700000000000188</v>
      </c>
      <c r="DL2690" s="51" t="s">
        <v>3334</v>
      </c>
      <c r="DO2690" s="356">
        <v>6.37</v>
      </c>
      <c r="DP2690" s="51">
        <v>0.13</v>
      </c>
      <c r="DU2690" s="52"/>
      <c r="DX2690" s="75">
        <f t="shared" si="1164"/>
        <v>68.52000000000001</v>
      </c>
      <c r="DY2690" s="51">
        <f t="shared" si="1165"/>
        <v>0</v>
      </c>
      <c r="DZ2690" s="75">
        <f t="shared" si="1166"/>
        <v>0</v>
      </c>
      <c r="EA2690" s="51" t="e">
        <f t="shared" si="1167"/>
        <v>#DIV/0!</v>
      </c>
      <c r="EB2690" s="75">
        <f t="shared" si="1168"/>
        <v>19.600000000000005</v>
      </c>
      <c r="EC2690" s="51">
        <f t="shared" si="1169"/>
        <v>0</v>
      </c>
      <c r="ED2690" s="75">
        <f t="shared" si="1170"/>
        <v>0</v>
      </c>
      <c r="EE2690" s="51" t="e">
        <f t="shared" si="1171"/>
        <v>#DIV/0!</v>
      </c>
      <c r="EF2690" s="75">
        <f t="shared" si="1172"/>
        <v>0</v>
      </c>
      <c r="EG2690" s="51" t="e">
        <f t="shared" si="1173"/>
        <v>#DIV/0!</v>
      </c>
      <c r="EH2690" s="75">
        <f t="shared" si="1174"/>
        <v>0</v>
      </c>
      <c r="EI2690" s="51" t="e">
        <f t="shared" si="1175"/>
        <v>#DIV/0!</v>
      </c>
      <c r="EJ2690" s="75">
        <f t="shared" si="1176"/>
        <v>1.0000000000000002E-2</v>
      </c>
      <c r="EK2690" s="51">
        <f t="shared" si="1177"/>
        <v>0</v>
      </c>
      <c r="EL2690" s="75">
        <f t="shared" si="1178"/>
        <v>11.81</v>
      </c>
      <c r="EM2690" s="51">
        <f t="shared" si="1179"/>
        <v>0</v>
      </c>
      <c r="EN2690" s="75">
        <f t="shared" si="1180"/>
        <v>2.0000000000000004E-2</v>
      </c>
      <c r="EO2690" s="51">
        <f t="shared" si="1181"/>
        <v>0</v>
      </c>
      <c r="EP2690" s="75">
        <f t="shared" si="1182"/>
        <v>0</v>
      </c>
      <c r="EQ2690" s="51" t="e">
        <f t="shared" si="1183"/>
        <v>#DIV/0!</v>
      </c>
      <c r="ER2690" s="51">
        <f t="shared" si="1184"/>
        <v>100</v>
      </c>
      <c r="ES2690" s="51">
        <f t="shared" si="1185"/>
        <v>0</v>
      </c>
    </row>
    <row r="2691" spans="1:149" x14ac:dyDescent="0.45">
      <c r="A2691" s="51" t="s">
        <v>3971</v>
      </c>
      <c r="B2691" s="174" t="s">
        <v>937</v>
      </c>
      <c r="C2691" s="51" t="s">
        <v>3648</v>
      </c>
      <c r="D2691" s="51" t="s">
        <v>3650</v>
      </c>
      <c r="E2691" s="51" t="s">
        <v>637</v>
      </c>
      <c r="F2691" s="51" t="s">
        <v>3996</v>
      </c>
      <c r="G2691" s="51" t="s">
        <v>3380</v>
      </c>
      <c r="H2691" s="51" t="s">
        <v>1100</v>
      </c>
      <c r="I2691" s="51">
        <v>20</v>
      </c>
      <c r="J2691" s="75">
        <v>200</v>
      </c>
      <c r="L2691" s="75">
        <v>1100</v>
      </c>
      <c r="M2691" s="51">
        <v>10</v>
      </c>
      <c r="P2691" s="72" t="s">
        <v>1374</v>
      </c>
      <c r="AA2691" s="168">
        <v>1</v>
      </c>
      <c r="AC2691" s="169">
        <v>0</v>
      </c>
      <c r="AR2691" s="53">
        <v>0.97199999999999998</v>
      </c>
      <c r="AT2691" s="77"/>
      <c r="AU2691" s="276">
        <v>2000</v>
      </c>
      <c r="AV2691" s="276"/>
      <c r="AW2691" s="276">
        <v>1944</v>
      </c>
      <c r="AX2691" s="95"/>
      <c r="AY2691" s="276"/>
      <c r="AZ2691" s="95"/>
      <c r="BB2691" s="80" t="s">
        <v>3412</v>
      </c>
      <c r="BC2691" s="174" t="s">
        <v>1126</v>
      </c>
      <c r="BD2691" s="106">
        <v>64.011383999999993</v>
      </c>
      <c r="BH2691" s="106">
        <v>18.310320000000001</v>
      </c>
      <c r="BJ2691" s="106">
        <v>9.3419999999999996E-3</v>
      </c>
      <c r="BX2691" s="106">
        <v>9.3419999999999996E-3</v>
      </c>
      <c r="BZ2691" s="106">
        <v>11.032902000000002</v>
      </c>
      <c r="CB2691" s="106">
        <v>1.8683999999999999E-2</v>
      </c>
      <c r="CH2691" s="106">
        <v>2.8025999999999999E-2</v>
      </c>
      <c r="DH2691" s="106">
        <f t="shared" si="1189"/>
        <v>93.42</v>
      </c>
      <c r="DJ2691" s="77">
        <f t="shared" si="1190"/>
        <v>6.5799999999999983</v>
      </c>
      <c r="DL2691" s="51" t="s">
        <v>3334</v>
      </c>
      <c r="DO2691" s="356">
        <v>6.58</v>
      </c>
      <c r="DP2691" s="51">
        <v>0.06</v>
      </c>
      <c r="DU2691" s="52"/>
      <c r="DX2691" s="75">
        <f t="shared" si="1164"/>
        <v>68.52</v>
      </c>
      <c r="DY2691" s="51">
        <f t="shared" si="1165"/>
        <v>0</v>
      </c>
      <c r="DZ2691" s="75">
        <f t="shared" si="1166"/>
        <v>0</v>
      </c>
      <c r="EA2691" s="51" t="e">
        <f t="shared" si="1167"/>
        <v>#DIV/0!</v>
      </c>
      <c r="EB2691" s="75">
        <f t="shared" si="1168"/>
        <v>19.600000000000001</v>
      </c>
      <c r="EC2691" s="51">
        <f t="shared" si="1169"/>
        <v>0</v>
      </c>
      <c r="ED2691" s="75">
        <f t="shared" si="1170"/>
        <v>0</v>
      </c>
      <c r="EE2691" s="51" t="e">
        <f t="shared" si="1171"/>
        <v>#DIV/0!</v>
      </c>
      <c r="EF2691" s="75">
        <f t="shared" si="1172"/>
        <v>0</v>
      </c>
      <c r="EG2691" s="51" t="e">
        <f t="shared" si="1173"/>
        <v>#DIV/0!</v>
      </c>
      <c r="EH2691" s="75">
        <f t="shared" si="1174"/>
        <v>0</v>
      </c>
      <c r="EI2691" s="51" t="e">
        <f t="shared" si="1175"/>
        <v>#DIV/0!</v>
      </c>
      <c r="EJ2691" s="75">
        <f t="shared" si="1176"/>
        <v>9.9999999999999985E-3</v>
      </c>
      <c r="EK2691" s="51">
        <f t="shared" si="1177"/>
        <v>0</v>
      </c>
      <c r="EL2691" s="75">
        <f t="shared" si="1178"/>
        <v>11.81</v>
      </c>
      <c r="EM2691" s="51">
        <f t="shared" si="1179"/>
        <v>0</v>
      </c>
      <c r="EN2691" s="75">
        <f t="shared" si="1180"/>
        <v>1.9999999999999997E-2</v>
      </c>
      <c r="EO2691" s="51">
        <f t="shared" si="1181"/>
        <v>0</v>
      </c>
      <c r="EP2691" s="75">
        <f t="shared" si="1182"/>
        <v>0</v>
      </c>
      <c r="EQ2691" s="51" t="e">
        <f t="shared" si="1183"/>
        <v>#DIV/0!</v>
      </c>
      <c r="ER2691" s="51">
        <f t="shared" si="1184"/>
        <v>100</v>
      </c>
      <c r="ES2691" s="51">
        <f t="shared" si="1185"/>
        <v>0</v>
      </c>
    </row>
    <row r="2692" spans="1:149" x14ac:dyDescent="0.45">
      <c r="A2692" s="51" t="s">
        <v>3971</v>
      </c>
      <c r="B2692" s="174" t="s">
        <v>937</v>
      </c>
      <c r="C2692" s="51" t="s">
        <v>3648</v>
      </c>
      <c r="D2692" s="51" t="s">
        <v>3650</v>
      </c>
      <c r="E2692" s="51" t="s">
        <v>637</v>
      </c>
      <c r="F2692" s="51" t="s">
        <v>3997</v>
      </c>
      <c r="G2692" s="51" t="s">
        <v>3380</v>
      </c>
      <c r="H2692" s="51" t="s">
        <v>1100</v>
      </c>
      <c r="I2692" s="51">
        <v>100</v>
      </c>
      <c r="J2692" s="75">
        <v>200</v>
      </c>
      <c r="L2692" s="75">
        <v>1100</v>
      </c>
      <c r="M2692" s="51">
        <v>10</v>
      </c>
      <c r="P2692" s="72" t="s">
        <v>1374</v>
      </c>
      <c r="AA2692" s="168">
        <v>1</v>
      </c>
      <c r="AC2692" s="169">
        <v>0</v>
      </c>
      <c r="AR2692" s="53">
        <v>0.97199999999999998</v>
      </c>
      <c r="AT2692" s="77"/>
      <c r="AU2692" s="276">
        <v>2000</v>
      </c>
      <c r="AV2692" s="276"/>
      <c r="AW2692" s="276">
        <v>1944</v>
      </c>
      <c r="AX2692" s="95"/>
      <c r="AY2692" s="276"/>
      <c r="AZ2692" s="95"/>
      <c r="BB2692" s="80" t="s">
        <v>3412</v>
      </c>
      <c r="BC2692" s="174" t="s">
        <v>1126</v>
      </c>
      <c r="BD2692" s="106">
        <v>64.086755999999994</v>
      </c>
      <c r="BH2692" s="106">
        <v>18.331880000000002</v>
      </c>
      <c r="BJ2692" s="106">
        <v>9.3530000000000002E-3</v>
      </c>
      <c r="BX2692" s="106">
        <v>9.3530000000000002E-3</v>
      </c>
      <c r="BZ2692" s="106">
        <v>11.045893000000001</v>
      </c>
      <c r="CB2692" s="106">
        <v>1.8706E-2</v>
      </c>
      <c r="CH2692" s="106">
        <v>2.8058999999999997E-2</v>
      </c>
      <c r="DH2692" s="106">
        <f t="shared" si="1189"/>
        <v>93.53</v>
      </c>
      <c r="DJ2692" s="77">
        <f t="shared" si="1190"/>
        <v>6.4699999999999989</v>
      </c>
      <c r="DL2692" s="51" t="s">
        <v>3334</v>
      </c>
      <c r="DO2692" s="356">
        <v>6.47</v>
      </c>
      <c r="DP2692" s="51">
        <v>0.14000000000000001</v>
      </c>
      <c r="DU2692" s="52"/>
      <c r="DX2692" s="75">
        <f t="shared" ref="DX2692:DX2755" si="1191">BD2692/$DH2692*100</f>
        <v>68.52</v>
      </c>
      <c r="DY2692" s="51">
        <f t="shared" ref="DY2692:DY2755" si="1192">DX2692*SQRT(((BE2692/BD2692)^2)+(($DI2692/$DH2692)^2))</f>
        <v>0</v>
      </c>
      <c r="DZ2692" s="75">
        <f t="shared" ref="DZ2692:DZ2755" si="1193">BF2692/$DH2692*100</f>
        <v>0</v>
      </c>
      <c r="EA2692" s="51" t="e">
        <f t="shared" ref="EA2692:EA2755" si="1194">DZ2692*SQRT(((BG2692/BF2692)^2)+(($DI2692/$DH2692)^2))</f>
        <v>#DIV/0!</v>
      </c>
      <c r="EB2692" s="75">
        <f t="shared" ref="EB2692:EB2755" si="1195">BH2692/$DH2692*100</f>
        <v>19.600000000000001</v>
      </c>
      <c r="EC2692" s="51">
        <f t="shared" ref="EC2692:EC2755" si="1196">EB2692*SQRT(((BI2692/BH2692)^2)+(($DI2692/$DH2692)^2))</f>
        <v>0</v>
      </c>
      <c r="ED2692" s="75">
        <f t="shared" ref="ED2692:ED2755" si="1197">BN2692/$DH2692*100</f>
        <v>0</v>
      </c>
      <c r="EE2692" s="51" t="e">
        <f t="shared" ref="EE2692:EE2755" si="1198">ED2692*SQRT(((BO2692/BN2692)^2)+(($DI2692/$DH2692)^2))</f>
        <v>#DIV/0!</v>
      </c>
      <c r="EF2692" s="75">
        <f t="shared" ref="EF2692:EF2755" si="1199">BP2692/$DH2692*100</f>
        <v>0</v>
      </c>
      <c r="EG2692" s="51" t="e">
        <f t="shared" ref="EG2692:EG2755" si="1200">EF2692*SQRT(((BQ2692/BP2692)^2)+(($DI2692/$DH2692)^2))</f>
        <v>#DIV/0!</v>
      </c>
      <c r="EH2692" s="75">
        <f t="shared" ref="EH2692:EH2755" si="1201">BR2692/$DH2692*100</f>
        <v>0</v>
      </c>
      <c r="EI2692" s="51" t="e">
        <f t="shared" ref="EI2692:EI2755" si="1202">EH2692*SQRT(((BS2692/BR2692)^2)+(($DI2692/$DH2692)^2))</f>
        <v>#DIV/0!</v>
      </c>
      <c r="EJ2692" s="75">
        <f t="shared" ref="EJ2692:EJ2755" si="1203">BX2692/$DH2692*100</f>
        <v>0.01</v>
      </c>
      <c r="EK2692" s="51">
        <f t="shared" ref="EK2692:EK2755" si="1204">EJ2692*SQRT(((BY2692/BX2692)^2)+(($DI2692/$DH2692)^2))</f>
        <v>0</v>
      </c>
      <c r="EL2692" s="75">
        <f t="shared" ref="EL2692:EL2755" si="1205">BZ2692/$DH2692*100</f>
        <v>11.81</v>
      </c>
      <c r="EM2692" s="51">
        <f t="shared" ref="EM2692:EM2755" si="1206">EL2692*SQRT(((CA2692/BZ2692)^2)+(($DI2692/$DH2692)^2))</f>
        <v>0</v>
      </c>
      <c r="EN2692" s="75">
        <f t="shared" ref="EN2692:EN2755" si="1207">CB2692/$DH2692*100</f>
        <v>0.02</v>
      </c>
      <c r="EO2692" s="51">
        <f t="shared" ref="EO2692:EO2755" si="1208">EN2692*SQRT(((CC2692/CB2692)^2)+(($DI2692/$DH2692)^2))</f>
        <v>0</v>
      </c>
      <c r="EP2692" s="75">
        <f t="shared" ref="EP2692:EP2755" si="1209">CD2692/$DH2692*100</f>
        <v>0</v>
      </c>
      <c r="EQ2692" s="51" t="e">
        <f t="shared" ref="EQ2692:EQ2755" si="1210">EP2692*SQRT(((CE2692/CD2692)^2)+(($DI2692/$DH2692)^2))</f>
        <v>#DIV/0!</v>
      </c>
      <c r="ER2692" s="51">
        <f t="shared" ref="ER2692:ER2755" si="1211">DH2692/$DH2692*100</f>
        <v>100</v>
      </c>
      <c r="ES2692" s="51">
        <f t="shared" ref="ES2692:ES2755" si="1212">ER2692*SQRT(((DI2692/DH2692)^2)+(($DI2692/$DH2692)^2))</f>
        <v>0</v>
      </c>
    </row>
    <row r="2693" spans="1:149" x14ac:dyDescent="0.45">
      <c r="A2693" s="51" t="s">
        <v>3971</v>
      </c>
      <c r="B2693" s="174" t="s">
        <v>937</v>
      </c>
      <c r="C2693" s="51" t="s">
        <v>3648</v>
      </c>
      <c r="D2693" s="51" t="s">
        <v>3650</v>
      </c>
      <c r="E2693" s="51" t="s">
        <v>637</v>
      </c>
      <c r="F2693" s="51" t="s">
        <v>3998</v>
      </c>
      <c r="G2693" s="51" t="s">
        <v>3380</v>
      </c>
      <c r="H2693" s="51" t="s">
        <v>1100</v>
      </c>
      <c r="I2693" s="51">
        <v>20</v>
      </c>
      <c r="J2693" s="75">
        <v>200</v>
      </c>
      <c r="L2693" s="75">
        <v>1100</v>
      </c>
      <c r="M2693" s="51">
        <v>10</v>
      </c>
      <c r="P2693" s="72" t="s">
        <v>1374</v>
      </c>
      <c r="AA2693" s="168">
        <v>1</v>
      </c>
      <c r="AC2693" s="169">
        <v>0</v>
      </c>
      <c r="AR2693" s="53">
        <v>0.97199999999999998</v>
      </c>
      <c r="AT2693" s="77"/>
      <c r="AU2693" s="276">
        <v>2000</v>
      </c>
      <c r="AV2693" s="276"/>
      <c r="AW2693" s="276">
        <v>1944</v>
      </c>
      <c r="AX2693" s="95"/>
      <c r="AY2693" s="276"/>
      <c r="AZ2693" s="95"/>
      <c r="BB2693" s="80" t="s">
        <v>3412</v>
      </c>
      <c r="BC2693" s="174" t="s">
        <v>1126</v>
      </c>
      <c r="BD2693" s="106">
        <v>64.408799999999985</v>
      </c>
      <c r="BH2693" s="106">
        <v>18.423999999999999</v>
      </c>
      <c r="BJ2693" s="106">
        <v>9.4000000000000004E-3</v>
      </c>
      <c r="BX2693" s="106">
        <v>9.4000000000000004E-3</v>
      </c>
      <c r="BZ2693" s="106">
        <v>11.101400000000002</v>
      </c>
      <c r="CB2693" s="106">
        <v>1.8800000000000001E-2</v>
      </c>
      <c r="CH2693" s="106">
        <v>2.8199999999999999E-2</v>
      </c>
      <c r="DH2693" s="106">
        <f t="shared" si="1189"/>
        <v>93.999999999999986</v>
      </c>
      <c r="DJ2693" s="77">
        <f t="shared" si="1190"/>
        <v>6.0000000000000142</v>
      </c>
      <c r="DL2693" s="51" t="s">
        <v>3334</v>
      </c>
      <c r="DO2693" s="356">
        <v>6</v>
      </c>
      <c r="DP2693" s="51">
        <v>0.06</v>
      </c>
      <c r="DU2693" s="52"/>
      <c r="DX2693" s="75">
        <f t="shared" si="1191"/>
        <v>68.52</v>
      </c>
      <c r="DY2693" s="51">
        <f t="shared" si="1192"/>
        <v>0</v>
      </c>
      <c r="DZ2693" s="75">
        <f t="shared" si="1193"/>
        <v>0</v>
      </c>
      <c r="EA2693" s="51" t="e">
        <f t="shared" si="1194"/>
        <v>#DIV/0!</v>
      </c>
      <c r="EB2693" s="75">
        <f t="shared" si="1195"/>
        <v>19.600000000000005</v>
      </c>
      <c r="EC2693" s="51">
        <f t="shared" si="1196"/>
        <v>0</v>
      </c>
      <c r="ED2693" s="75">
        <f t="shared" si="1197"/>
        <v>0</v>
      </c>
      <c r="EE2693" s="51" t="e">
        <f t="shared" si="1198"/>
        <v>#DIV/0!</v>
      </c>
      <c r="EF2693" s="75">
        <f t="shared" si="1199"/>
        <v>0</v>
      </c>
      <c r="EG2693" s="51" t="e">
        <f t="shared" si="1200"/>
        <v>#DIV/0!</v>
      </c>
      <c r="EH2693" s="75">
        <f t="shared" si="1201"/>
        <v>0</v>
      </c>
      <c r="EI2693" s="51" t="e">
        <f t="shared" si="1202"/>
        <v>#DIV/0!</v>
      </c>
      <c r="EJ2693" s="75">
        <f t="shared" si="1203"/>
        <v>1.0000000000000002E-2</v>
      </c>
      <c r="EK2693" s="51">
        <f t="shared" si="1204"/>
        <v>0</v>
      </c>
      <c r="EL2693" s="75">
        <f t="shared" si="1205"/>
        <v>11.810000000000004</v>
      </c>
      <c r="EM2693" s="51">
        <f t="shared" si="1206"/>
        <v>0</v>
      </c>
      <c r="EN2693" s="75">
        <f t="shared" si="1207"/>
        <v>2.0000000000000004E-2</v>
      </c>
      <c r="EO2693" s="51">
        <f t="shared" si="1208"/>
        <v>0</v>
      </c>
      <c r="EP2693" s="75">
        <f t="shared" si="1209"/>
        <v>0</v>
      </c>
      <c r="EQ2693" s="51" t="e">
        <f t="shared" si="1210"/>
        <v>#DIV/0!</v>
      </c>
      <c r="ER2693" s="51">
        <f t="shared" si="1211"/>
        <v>100</v>
      </c>
      <c r="ES2693" s="51">
        <f t="shared" si="1212"/>
        <v>0</v>
      </c>
    </row>
    <row r="2694" spans="1:149" x14ac:dyDescent="0.45">
      <c r="A2694" s="51" t="s">
        <v>3971</v>
      </c>
      <c r="B2694" s="174" t="s">
        <v>937</v>
      </c>
      <c r="C2694" s="51" t="s">
        <v>3648</v>
      </c>
      <c r="D2694" s="51" t="s">
        <v>3650</v>
      </c>
      <c r="E2694" s="51" t="s">
        <v>637</v>
      </c>
      <c r="F2694" s="51" t="s">
        <v>3999</v>
      </c>
      <c r="G2694" s="51" t="s">
        <v>3380</v>
      </c>
      <c r="H2694" s="51" t="s">
        <v>1100</v>
      </c>
      <c r="I2694" s="51">
        <v>100</v>
      </c>
      <c r="J2694" s="75">
        <v>200</v>
      </c>
      <c r="L2694" s="75">
        <v>1100</v>
      </c>
      <c r="M2694" s="51">
        <v>10</v>
      </c>
      <c r="P2694" s="72" t="s">
        <v>1374</v>
      </c>
      <c r="AA2694" s="168">
        <v>1</v>
      </c>
      <c r="AC2694" s="169">
        <v>0</v>
      </c>
      <c r="AR2694" s="53">
        <v>0.97199999999999998</v>
      </c>
      <c r="AT2694" s="77"/>
      <c r="AU2694" s="276">
        <v>2000</v>
      </c>
      <c r="AV2694" s="276"/>
      <c r="AW2694" s="276">
        <v>1944</v>
      </c>
      <c r="AX2694" s="95"/>
      <c r="AY2694" s="276"/>
      <c r="AZ2694" s="95"/>
      <c r="BB2694" s="80" t="s">
        <v>3412</v>
      </c>
      <c r="BC2694" s="174" t="s">
        <v>1126</v>
      </c>
      <c r="BD2694" s="106">
        <v>64.312871999999999</v>
      </c>
      <c r="BH2694" s="106">
        <v>18.396560000000001</v>
      </c>
      <c r="BJ2694" s="106">
        <v>9.3860000000000002E-3</v>
      </c>
      <c r="BX2694" s="106">
        <v>9.3860000000000002E-3</v>
      </c>
      <c r="BZ2694" s="106">
        <v>11.084866</v>
      </c>
      <c r="CB2694" s="106">
        <v>1.8772E-2</v>
      </c>
      <c r="CH2694" s="106">
        <v>2.8157999999999999E-2</v>
      </c>
      <c r="DH2694" s="106">
        <f t="shared" si="1189"/>
        <v>93.860000000000014</v>
      </c>
      <c r="DJ2694" s="77">
        <f t="shared" si="1190"/>
        <v>6.1399999999999864</v>
      </c>
      <c r="DL2694" s="51" t="s">
        <v>3334</v>
      </c>
      <c r="DO2694" s="356">
        <v>6.14</v>
      </c>
      <c r="DP2694" s="51">
        <v>0.15</v>
      </c>
      <c r="DU2694" s="52"/>
      <c r="DX2694" s="75">
        <f t="shared" si="1191"/>
        <v>68.52</v>
      </c>
      <c r="DY2694" s="51">
        <f t="shared" si="1192"/>
        <v>0</v>
      </c>
      <c r="DZ2694" s="75">
        <f t="shared" si="1193"/>
        <v>0</v>
      </c>
      <c r="EA2694" s="51" t="e">
        <f t="shared" si="1194"/>
        <v>#DIV/0!</v>
      </c>
      <c r="EB2694" s="75">
        <f t="shared" si="1195"/>
        <v>19.599999999999998</v>
      </c>
      <c r="EC2694" s="51">
        <f t="shared" si="1196"/>
        <v>0</v>
      </c>
      <c r="ED2694" s="75">
        <f t="shared" si="1197"/>
        <v>0</v>
      </c>
      <c r="EE2694" s="51" t="e">
        <f t="shared" si="1198"/>
        <v>#DIV/0!</v>
      </c>
      <c r="EF2694" s="75">
        <f t="shared" si="1199"/>
        <v>0</v>
      </c>
      <c r="EG2694" s="51" t="e">
        <f t="shared" si="1200"/>
        <v>#DIV/0!</v>
      </c>
      <c r="EH2694" s="75">
        <f t="shared" si="1201"/>
        <v>0</v>
      </c>
      <c r="EI2694" s="51" t="e">
        <f t="shared" si="1202"/>
        <v>#DIV/0!</v>
      </c>
      <c r="EJ2694" s="75">
        <f t="shared" si="1203"/>
        <v>9.9999999999999985E-3</v>
      </c>
      <c r="EK2694" s="51">
        <f t="shared" si="1204"/>
        <v>0</v>
      </c>
      <c r="EL2694" s="75">
        <f t="shared" si="1205"/>
        <v>11.809999999999999</v>
      </c>
      <c r="EM2694" s="51">
        <f t="shared" si="1206"/>
        <v>0</v>
      </c>
      <c r="EN2694" s="75">
        <f t="shared" si="1207"/>
        <v>1.9999999999999997E-2</v>
      </c>
      <c r="EO2694" s="51">
        <f t="shared" si="1208"/>
        <v>0</v>
      </c>
      <c r="EP2694" s="75">
        <f t="shared" si="1209"/>
        <v>0</v>
      </c>
      <c r="EQ2694" s="51" t="e">
        <f t="shared" si="1210"/>
        <v>#DIV/0!</v>
      </c>
      <c r="ER2694" s="51">
        <f t="shared" si="1211"/>
        <v>100</v>
      </c>
      <c r="ES2694" s="51">
        <f t="shared" si="1212"/>
        <v>0</v>
      </c>
    </row>
    <row r="2695" spans="1:149" x14ac:dyDescent="0.45">
      <c r="A2695" s="51" t="s">
        <v>3971</v>
      </c>
      <c r="B2695" s="174" t="s">
        <v>937</v>
      </c>
      <c r="C2695" s="51" t="s">
        <v>3648</v>
      </c>
      <c r="D2695" s="51" t="s">
        <v>3650</v>
      </c>
      <c r="E2695" s="51" t="s">
        <v>637</v>
      </c>
      <c r="F2695" s="51" t="s">
        <v>4000</v>
      </c>
      <c r="G2695" s="51" t="s">
        <v>3380</v>
      </c>
      <c r="H2695" s="51" t="s">
        <v>1100</v>
      </c>
      <c r="I2695" s="51">
        <v>100</v>
      </c>
      <c r="J2695" s="75">
        <v>200</v>
      </c>
      <c r="L2695" s="75">
        <v>1100</v>
      </c>
      <c r="M2695" s="51">
        <v>10</v>
      </c>
      <c r="P2695" s="72" t="s">
        <v>1374</v>
      </c>
      <c r="AA2695" s="168">
        <v>1</v>
      </c>
      <c r="AC2695" s="169">
        <v>0</v>
      </c>
      <c r="AR2695" s="53">
        <v>0.97199999999999998</v>
      </c>
      <c r="AT2695" s="77"/>
      <c r="AU2695" s="276">
        <v>2000</v>
      </c>
      <c r="AV2695" s="276"/>
      <c r="AW2695" s="276">
        <v>1944</v>
      </c>
      <c r="AX2695" s="95"/>
      <c r="AY2695" s="276"/>
      <c r="AZ2695" s="95"/>
      <c r="BB2695" s="80" t="s">
        <v>3412</v>
      </c>
      <c r="BC2695" s="174" t="s">
        <v>1126</v>
      </c>
      <c r="BD2695" s="106">
        <v>63.189143999999999</v>
      </c>
      <c r="BH2695" s="106">
        <v>18.075120000000002</v>
      </c>
      <c r="BJ2695" s="106">
        <v>9.222000000000001E-3</v>
      </c>
      <c r="BX2695" s="106">
        <v>9.222000000000001E-3</v>
      </c>
      <c r="BZ2695" s="106">
        <v>10.891182000000001</v>
      </c>
      <c r="CB2695" s="106">
        <v>1.8444000000000002E-2</v>
      </c>
      <c r="CH2695" s="106">
        <v>2.7666E-2</v>
      </c>
      <c r="DH2695" s="106">
        <f t="shared" si="1189"/>
        <v>92.219999999999985</v>
      </c>
      <c r="DJ2695" s="77">
        <f t="shared" si="1190"/>
        <v>7.7800000000000153</v>
      </c>
      <c r="DL2695" s="51" t="s">
        <v>3334</v>
      </c>
      <c r="DO2695" s="356">
        <v>7.78</v>
      </c>
      <c r="DP2695" s="51">
        <v>0.08</v>
      </c>
      <c r="DU2695" s="52"/>
      <c r="DX2695" s="75">
        <f t="shared" si="1191"/>
        <v>68.52000000000001</v>
      </c>
      <c r="DY2695" s="51">
        <f t="shared" si="1192"/>
        <v>0</v>
      </c>
      <c r="DZ2695" s="75">
        <f t="shared" si="1193"/>
        <v>0</v>
      </c>
      <c r="EA2695" s="51" t="e">
        <f t="shared" si="1194"/>
        <v>#DIV/0!</v>
      </c>
      <c r="EB2695" s="75">
        <f t="shared" si="1195"/>
        <v>19.600000000000005</v>
      </c>
      <c r="EC2695" s="51">
        <f t="shared" si="1196"/>
        <v>0</v>
      </c>
      <c r="ED2695" s="75">
        <f t="shared" si="1197"/>
        <v>0</v>
      </c>
      <c r="EE2695" s="51" t="e">
        <f t="shared" si="1198"/>
        <v>#DIV/0!</v>
      </c>
      <c r="EF2695" s="75">
        <f t="shared" si="1199"/>
        <v>0</v>
      </c>
      <c r="EG2695" s="51" t="e">
        <f t="shared" si="1200"/>
        <v>#DIV/0!</v>
      </c>
      <c r="EH2695" s="75">
        <f t="shared" si="1201"/>
        <v>0</v>
      </c>
      <c r="EI2695" s="51" t="e">
        <f t="shared" si="1202"/>
        <v>#DIV/0!</v>
      </c>
      <c r="EJ2695" s="75">
        <f t="shared" si="1203"/>
        <v>1.0000000000000004E-2</v>
      </c>
      <c r="EK2695" s="51">
        <f t="shared" si="1204"/>
        <v>0</v>
      </c>
      <c r="EL2695" s="75">
        <f t="shared" si="1205"/>
        <v>11.810000000000002</v>
      </c>
      <c r="EM2695" s="51">
        <f t="shared" si="1206"/>
        <v>0</v>
      </c>
      <c r="EN2695" s="75">
        <f t="shared" si="1207"/>
        <v>2.0000000000000007E-2</v>
      </c>
      <c r="EO2695" s="51">
        <f t="shared" si="1208"/>
        <v>0</v>
      </c>
      <c r="EP2695" s="75">
        <f t="shared" si="1209"/>
        <v>0</v>
      </c>
      <c r="EQ2695" s="51" t="e">
        <f t="shared" si="1210"/>
        <v>#DIV/0!</v>
      </c>
      <c r="ER2695" s="51">
        <f t="shared" si="1211"/>
        <v>100</v>
      </c>
      <c r="ES2695" s="51">
        <f t="shared" si="1212"/>
        <v>0</v>
      </c>
    </row>
    <row r="2696" spans="1:149" x14ac:dyDescent="0.45">
      <c r="A2696" s="51" t="s">
        <v>3971</v>
      </c>
      <c r="B2696" s="174" t="s">
        <v>937</v>
      </c>
      <c r="C2696" s="51" t="s">
        <v>3648</v>
      </c>
      <c r="D2696" s="51" t="s">
        <v>3650</v>
      </c>
      <c r="E2696" s="51" t="s">
        <v>637</v>
      </c>
      <c r="F2696" s="51" t="s">
        <v>4001</v>
      </c>
      <c r="G2696" s="51" t="s">
        <v>3380</v>
      </c>
      <c r="H2696" s="51" t="s">
        <v>1100</v>
      </c>
      <c r="I2696" s="51">
        <v>100</v>
      </c>
      <c r="J2696" s="75">
        <v>200</v>
      </c>
      <c r="L2696" s="75">
        <v>1100</v>
      </c>
      <c r="M2696" s="51">
        <v>10</v>
      </c>
      <c r="P2696" s="72" t="s">
        <v>1374</v>
      </c>
      <c r="AA2696" s="168">
        <v>1</v>
      </c>
      <c r="AC2696" s="169">
        <v>0</v>
      </c>
      <c r="AR2696" s="53">
        <v>0.97199999999999998</v>
      </c>
      <c r="AT2696" s="77"/>
      <c r="AU2696" s="276">
        <v>2000</v>
      </c>
      <c r="AV2696" s="276"/>
      <c r="AW2696" s="276">
        <v>1944</v>
      </c>
      <c r="AX2696" s="95"/>
      <c r="AY2696" s="276"/>
      <c r="AZ2696" s="95"/>
      <c r="BB2696" s="80" t="s">
        <v>3412</v>
      </c>
      <c r="BC2696" s="174" t="s">
        <v>1126</v>
      </c>
      <c r="BD2696" s="106">
        <v>63.148031999999994</v>
      </c>
      <c r="BH2696" s="106">
        <v>18.063359999999999</v>
      </c>
      <c r="BJ2696" s="106">
        <v>9.2160000000000002E-3</v>
      </c>
      <c r="BX2696" s="106">
        <v>9.2160000000000002E-3</v>
      </c>
      <c r="BZ2696" s="106">
        <v>10.884096</v>
      </c>
      <c r="CB2696" s="106">
        <v>1.8432E-2</v>
      </c>
      <c r="CH2696" s="106">
        <v>2.7647999999999995E-2</v>
      </c>
      <c r="DH2696" s="106">
        <f t="shared" si="1189"/>
        <v>92.159999999999982</v>
      </c>
      <c r="DJ2696" s="77">
        <f t="shared" si="1190"/>
        <v>7.8400000000000176</v>
      </c>
      <c r="DL2696" s="51" t="s">
        <v>3334</v>
      </c>
      <c r="DO2696" s="356">
        <v>7.84</v>
      </c>
      <c r="DP2696" s="51">
        <v>0.06</v>
      </c>
      <c r="DU2696" s="52"/>
      <c r="DX2696" s="75">
        <f t="shared" si="1191"/>
        <v>68.52000000000001</v>
      </c>
      <c r="DY2696" s="51">
        <f t="shared" si="1192"/>
        <v>0</v>
      </c>
      <c r="DZ2696" s="75">
        <f t="shared" si="1193"/>
        <v>0</v>
      </c>
      <c r="EA2696" s="51" t="e">
        <f t="shared" si="1194"/>
        <v>#DIV/0!</v>
      </c>
      <c r="EB2696" s="75">
        <f t="shared" si="1195"/>
        <v>19.600000000000005</v>
      </c>
      <c r="EC2696" s="51">
        <f t="shared" si="1196"/>
        <v>0</v>
      </c>
      <c r="ED2696" s="75">
        <f t="shared" si="1197"/>
        <v>0</v>
      </c>
      <c r="EE2696" s="51" t="e">
        <f t="shared" si="1198"/>
        <v>#DIV/0!</v>
      </c>
      <c r="EF2696" s="75">
        <f t="shared" si="1199"/>
        <v>0</v>
      </c>
      <c r="EG2696" s="51" t="e">
        <f t="shared" si="1200"/>
        <v>#DIV/0!</v>
      </c>
      <c r="EH2696" s="75">
        <f t="shared" si="1201"/>
        <v>0</v>
      </c>
      <c r="EI2696" s="51" t="e">
        <f t="shared" si="1202"/>
        <v>#DIV/0!</v>
      </c>
      <c r="EJ2696" s="75">
        <f t="shared" si="1203"/>
        <v>1.0000000000000002E-2</v>
      </c>
      <c r="EK2696" s="51">
        <f t="shared" si="1204"/>
        <v>0</v>
      </c>
      <c r="EL2696" s="75">
        <f t="shared" si="1205"/>
        <v>11.810000000000002</v>
      </c>
      <c r="EM2696" s="51">
        <f t="shared" si="1206"/>
        <v>0</v>
      </c>
      <c r="EN2696" s="75">
        <f t="shared" si="1207"/>
        <v>2.0000000000000004E-2</v>
      </c>
      <c r="EO2696" s="51">
        <f t="shared" si="1208"/>
        <v>0</v>
      </c>
      <c r="EP2696" s="75">
        <f t="shared" si="1209"/>
        <v>0</v>
      </c>
      <c r="EQ2696" s="51" t="e">
        <f t="shared" si="1210"/>
        <v>#DIV/0!</v>
      </c>
      <c r="ER2696" s="51">
        <f t="shared" si="1211"/>
        <v>100</v>
      </c>
      <c r="ES2696" s="51">
        <f t="shared" si="1212"/>
        <v>0</v>
      </c>
    </row>
    <row r="2697" spans="1:149" x14ac:dyDescent="0.45">
      <c r="A2697" s="51" t="s">
        <v>3971</v>
      </c>
      <c r="B2697" s="174" t="s">
        <v>937</v>
      </c>
      <c r="C2697" s="51" t="s">
        <v>3648</v>
      </c>
      <c r="D2697" s="51" t="s">
        <v>3650</v>
      </c>
      <c r="E2697" s="51" t="s">
        <v>637</v>
      </c>
      <c r="F2697" s="51" t="s">
        <v>4002</v>
      </c>
      <c r="G2697" s="51" t="s">
        <v>3380</v>
      </c>
      <c r="H2697" s="51" t="s">
        <v>1100</v>
      </c>
      <c r="I2697" s="51">
        <v>90</v>
      </c>
      <c r="J2697" s="75">
        <v>500</v>
      </c>
      <c r="L2697" s="75">
        <v>1100</v>
      </c>
      <c r="M2697" s="51">
        <v>10</v>
      </c>
      <c r="P2697" s="72" t="s">
        <v>1374</v>
      </c>
      <c r="AA2697" s="168">
        <v>1</v>
      </c>
      <c r="AC2697" s="169">
        <v>0</v>
      </c>
      <c r="AR2697" s="53">
        <v>1.135</v>
      </c>
      <c r="AT2697" s="77"/>
      <c r="AU2697" s="276">
        <v>5000</v>
      </c>
      <c r="AV2697" s="276"/>
      <c r="AW2697" s="276">
        <v>5675</v>
      </c>
      <c r="AX2697" s="95"/>
      <c r="AY2697" s="276"/>
      <c r="AZ2697" s="95"/>
      <c r="BB2697" s="80" t="s">
        <v>3412</v>
      </c>
      <c r="BC2697" s="174" t="s">
        <v>1126</v>
      </c>
      <c r="BD2697" s="106">
        <v>60.640199999999993</v>
      </c>
      <c r="BH2697" s="106">
        <v>17.346</v>
      </c>
      <c r="BJ2697" s="106">
        <v>8.8500000000000002E-3</v>
      </c>
      <c r="BX2697" s="106">
        <v>8.8500000000000002E-3</v>
      </c>
      <c r="BZ2697" s="106">
        <v>10.45185</v>
      </c>
      <c r="CB2697" s="106">
        <v>1.77E-2</v>
      </c>
      <c r="CH2697" s="106">
        <v>2.6549999999999997E-2</v>
      </c>
      <c r="DH2697" s="106">
        <f t="shared" si="1189"/>
        <v>88.5</v>
      </c>
      <c r="DJ2697" s="77">
        <f t="shared" si="1190"/>
        <v>11.5</v>
      </c>
      <c r="DL2697" s="51" t="s">
        <v>3334</v>
      </c>
      <c r="DO2697" s="356">
        <v>11.5</v>
      </c>
      <c r="DP2697" s="51">
        <v>0.14000000000000001</v>
      </c>
      <c r="DU2697" s="52"/>
      <c r="DX2697" s="75">
        <f t="shared" si="1191"/>
        <v>68.52</v>
      </c>
      <c r="DY2697" s="51">
        <f t="shared" si="1192"/>
        <v>0</v>
      </c>
      <c r="DZ2697" s="75">
        <f t="shared" si="1193"/>
        <v>0</v>
      </c>
      <c r="EA2697" s="51" t="e">
        <f t="shared" si="1194"/>
        <v>#DIV/0!</v>
      </c>
      <c r="EB2697" s="75">
        <f t="shared" si="1195"/>
        <v>19.600000000000001</v>
      </c>
      <c r="EC2697" s="51">
        <f t="shared" si="1196"/>
        <v>0</v>
      </c>
      <c r="ED2697" s="75">
        <f t="shared" si="1197"/>
        <v>0</v>
      </c>
      <c r="EE2697" s="51" t="e">
        <f t="shared" si="1198"/>
        <v>#DIV/0!</v>
      </c>
      <c r="EF2697" s="75">
        <f t="shared" si="1199"/>
        <v>0</v>
      </c>
      <c r="EG2697" s="51" t="e">
        <f t="shared" si="1200"/>
        <v>#DIV/0!</v>
      </c>
      <c r="EH2697" s="75">
        <f t="shared" si="1201"/>
        <v>0</v>
      </c>
      <c r="EI2697" s="51" t="e">
        <f t="shared" si="1202"/>
        <v>#DIV/0!</v>
      </c>
      <c r="EJ2697" s="75">
        <f t="shared" si="1203"/>
        <v>0.01</v>
      </c>
      <c r="EK2697" s="51">
        <f t="shared" si="1204"/>
        <v>0</v>
      </c>
      <c r="EL2697" s="75">
        <f t="shared" si="1205"/>
        <v>11.81</v>
      </c>
      <c r="EM2697" s="51">
        <f t="shared" si="1206"/>
        <v>0</v>
      </c>
      <c r="EN2697" s="75">
        <f t="shared" si="1207"/>
        <v>0.02</v>
      </c>
      <c r="EO2697" s="51">
        <f t="shared" si="1208"/>
        <v>0</v>
      </c>
      <c r="EP2697" s="75">
        <f t="shared" si="1209"/>
        <v>0</v>
      </c>
      <c r="EQ2697" s="51" t="e">
        <f t="shared" si="1210"/>
        <v>#DIV/0!</v>
      </c>
      <c r="ER2697" s="51">
        <f t="shared" si="1211"/>
        <v>100</v>
      </c>
      <c r="ES2697" s="51">
        <f t="shared" si="1212"/>
        <v>0</v>
      </c>
    </row>
    <row r="2698" spans="1:149" x14ac:dyDescent="0.45">
      <c r="A2698" s="51" t="s">
        <v>3971</v>
      </c>
      <c r="B2698" s="174" t="s">
        <v>937</v>
      </c>
      <c r="C2698" s="51" t="s">
        <v>3648</v>
      </c>
      <c r="D2698" s="51" t="s">
        <v>3650</v>
      </c>
      <c r="E2698" s="51" t="s">
        <v>637</v>
      </c>
      <c r="F2698" s="51" t="s">
        <v>4003</v>
      </c>
      <c r="G2698" s="51" t="s">
        <v>3380</v>
      </c>
      <c r="H2698" s="51" t="s">
        <v>1100</v>
      </c>
      <c r="I2698" s="51">
        <v>90</v>
      </c>
      <c r="J2698" s="75">
        <v>500</v>
      </c>
      <c r="L2698" s="75">
        <v>1100</v>
      </c>
      <c r="M2698" s="51">
        <v>10</v>
      </c>
      <c r="P2698" s="72" t="s">
        <v>1374</v>
      </c>
      <c r="AA2698" s="168">
        <v>1</v>
      </c>
      <c r="AC2698" s="169">
        <v>0</v>
      </c>
      <c r="AR2698" s="53">
        <v>1.135</v>
      </c>
      <c r="AT2698" s="77"/>
      <c r="AU2698" s="276">
        <v>5000</v>
      </c>
      <c r="AV2698" s="276"/>
      <c r="AW2698" s="276">
        <v>5675</v>
      </c>
      <c r="AX2698" s="95"/>
      <c r="AY2698" s="276"/>
      <c r="AZ2698" s="95"/>
      <c r="BB2698" s="80" t="s">
        <v>3412</v>
      </c>
      <c r="BC2698" s="174" t="s">
        <v>1126</v>
      </c>
      <c r="BD2698" s="106">
        <v>60.592236</v>
      </c>
      <c r="BH2698" s="106">
        <v>17.332280000000004</v>
      </c>
      <c r="BJ2698" s="106">
        <v>8.8430000000000002E-3</v>
      </c>
      <c r="BX2698" s="106">
        <v>8.8430000000000002E-3</v>
      </c>
      <c r="BZ2698" s="106">
        <v>10.443583</v>
      </c>
      <c r="CB2698" s="106">
        <v>1.7686E-2</v>
      </c>
      <c r="CH2698" s="106">
        <v>2.6529000000000004E-2</v>
      </c>
      <c r="DH2698" s="106">
        <f t="shared" si="1189"/>
        <v>88.43</v>
      </c>
      <c r="DJ2698" s="77">
        <f t="shared" si="1190"/>
        <v>11.569999999999993</v>
      </c>
      <c r="DL2698" s="51" t="s">
        <v>3334</v>
      </c>
      <c r="DO2698" s="356">
        <v>11.57</v>
      </c>
      <c r="DP2698" s="51">
        <v>0.17</v>
      </c>
      <c r="DU2698" s="52"/>
      <c r="DX2698" s="75">
        <f t="shared" si="1191"/>
        <v>68.52</v>
      </c>
      <c r="DY2698" s="51">
        <f t="shared" si="1192"/>
        <v>0</v>
      </c>
      <c r="DZ2698" s="75">
        <f t="shared" si="1193"/>
        <v>0</v>
      </c>
      <c r="EA2698" s="51" t="e">
        <f t="shared" si="1194"/>
        <v>#DIV/0!</v>
      </c>
      <c r="EB2698" s="75">
        <f t="shared" si="1195"/>
        <v>19.600000000000005</v>
      </c>
      <c r="EC2698" s="51">
        <f t="shared" si="1196"/>
        <v>0</v>
      </c>
      <c r="ED2698" s="75">
        <f t="shared" si="1197"/>
        <v>0</v>
      </c>
      <c r="EE2698" s="51" t="e">
        <f t="shared" si="1198"/>
        <v>#DIV/0!</v>
      </c>
      <c r="EF2698" s="75">
        <f t="shared" si="1199"/>
        <v>0</v>
      </c>
      <c r="EG2698" s="51" t="e">
        <f t="shared" si="1200"/>
        <v>#DIV/0!</v>
      </c>
      <c r="EH2698" s="75">
        <f t="shared" si="1201"/>
        <v>0</v>
      </c>
      <c r="EI2698" s="51" t="e">
        <f t="shared" si="1202"/>
        <v>#DIV/0!</v>
      </c>
      <c r="EJ2698" s="75">
        <f t="shared" si="1203"/>
        <v>9.9999999999999985E-3</v>
      </c>
      <c r="EK2698" s="51">
        <f t="shared" si="1204"/>
        <v>0</v>
      </c>
      <c r="EL2698" s="75">
        <f t="shared" si="1205"/>
        <v>11.81</v>
      </c>
      <c r="EM2698" s="51">
        <f t="shared" si="1206"/>
        <v>0</v>
      </c>
      <c r="EN2698" s="75">
        <f t="shared" si="1207"/>
        <v>1.9999999999999997E-2</v>
      </c>
      <c r="EO2698" s="51">
        <f t="shared" si="1208"/>
        <v>0</v>
      </c>
      <c r="EP2698" s="75">
        <f t="shared" si="1209"/>
        <v>0</v>
      </c>
      <c r="EQ2698" s="51" t="e">
        <f t="shared" si="1210"/>
        <v>#DIV/0!</v>
      </c>
      <c r="ER2698" s="51">
        <f t="shared" si="1211"/>
        <v>100</v>
      </c>
      <c r="ES2698" s="51">
        <f t="shared" si="1212"/>
        <v>0</v>
      </c>
    </row>
    <row r="2699" spans="1:149" x14ac:dyDescent="0.45">
      <c r="A2699" s="51" t="s">
        <v>3971</v>
      </c>
      <c r="B2699" s="174" t="s">
        <v>937</v>
      </c>
      <c r="C2699" s="51" t="s">
        <v>3648</v>
      </c>
      <c r="D2699" s="51" t="s">
        <v>3650</v>
      </c>
      <c r="E2699" s="51" t="s">
        <v>637</v>
      </c>
      <c r="F2699" s="51" t="s">
        <v>4004</v>
      </c>
      <c r="G2699" s="51" t="s">
        <v>3380</v>
      </c>
      <c r="H2699" s="51" t="s">
        <v>1100</v>
      </c>
      <c r="I2699" s="51">
        <v>90</v>
      </c>
      <c r="J2699" s="75">
        <v>500</v>
      </c>
      <c r="L2699" s="75">
        <v>1100</v>
      </c>
      <c r="M2699" s="51">
        <v>10</v>
      </c>
      <c r="P2699" s="72" t="s">
        <v>1374</v>
      </c>
      <c r="AA2699" s="168">
        <v>1</v>
      </c>
      <c r="AC2699" s="169">
        <v>0</v>
      </c>
      <c r="AR2699" s="53">
        <v>1.135</v>
      </c>
      <c r="AT2699" s="77"/>
      <c r="AU2699" s="276">
        <v>5000</v>
      </c>
      <c r="AV2699" s="276"/>
      <c r="AW2699" s="276">
        <v>5675</v>
      </c>
      <c r="AX2699" s="95"/>
      <c r="AY2699" s="276"/>
      <c r="AZ2699" s="95"/>
      <c r="BB2699" s="80" t="s">
        <v>3412</v>
      </c>
      <c r="BC2699" s="174" t="s">
        <v>1126</v>
      </c>
      <c r="BD2699" s="106">
        <v>60.612791999999999</v>
      </c>
      <c r="BH2699" s="106">
        <v>17.338160000000002</v>
      </c>
      <c r="BJ2699" s="106">
        <v>8.8459999999999997E-3</v>
      </c>
      <c r="BX2699" s="106">
        <v>8.8459999999999997E-3</v>
      </c>
      <c r="BZ2699" s="106">
        <v>10.447126000000001</v>
      </c>
      <c r="CB2699" s="106">
        <v>1.7691999999999999E-2</v>
      </c>
      <c r="CH2699" s="106">
        <v>2.6537999999999999E-2</v>
      </c>
      <c r="DH2699" s="106">
        <f t="shared" si="1189"/>
        <v>88.460000000000008</v>
      </c>
      <c r="DJ2699" s="77">
        <f t="shared" si="1190"/>
        <v>11.539999999999992</v>
      </c>
      <c r="DL2699" s="51" t="s">
        <v>3334</v>
      </c>
      <c r="DO2699" s="356">
        <v>11.54</v>
      </c>
      <c r="DP2699" s="51">
        <v>0.14000000000000001</v>
      </c>
      <c r="DU2699" s="52"/>
      <c r="DX2699" s="75">
        <f t="shared" si="1191"/>
        <v>68.52</v>
      </c>
      <c r="DY2699" s="51">
        <f t="shared" si="1192"/>
        <v>0</v>
      </c>
      <c r="DZ2699" s="75">
        <f t="shared" si="1193"/>
        <v>0</v>
      </c>
      <c r="EA2699" s="51" t="e">
        <f t="shared" si="1194"/>
        <v>#DIV/0!</v>
      </c>
      <c r="EB2699" s="75">
        <f t="shared" si="1195"/>
        <v>19.600000000000001</v>
      </c>
      <c r="EC2699" s="51">
        <f t="shared" si="1196"/>
        <v>0</v>
      </c>
      <c r="ED2699" s="75">
        <f t="shared" si="1197"/>
        <v>0</v>
      </c>
      <c r="EE2699" s="51" t="e">
        <f t="shared" si="1198"/>
        <v>#DIV/0!</v>
      </c>
      <c r="EF2699" s="75">
        <f t="shared" si="1199"/>
        <v>0</v>
      </c>
      <c r="EG2699" s="51" t="e">
        <f t="shared" si="1200"/>
        <v>#DIV/0!</v>
      </c>
      <c r="EH2699" s="75">
        <f t="shared" si="1201"/>
        <v>0</v>
      </c>
      <c r="EI2699" s="51" t="e">
        <f t="shared" si="1202"/>
        <v>#DIV/0!</v>
      </c>
      <c r="EJ2699" s="75">
        <f t="shared" si="1203"/>
        <v>9.9999999999999985E-3</v>
      </c>
      <c r="EK2699" s="51">
        <f t="shared" si="1204"/>
        <v>0</v>
      </c>
      <c r="EL2699" s="75">
        <f t="shared" si="1205"/>
        <v>11.81</v>
      </c>
      <c r="EM2699" s="51">
        <f t="shared" si="1206"/>
        <v>0</v>
      </c>
      <c r="EN2699" s="75">
        <f t="shared" si="1207"/>
        <v>1.9999999999999997E-2</v>
      </c>
      <c r="EO2699" s="51">
        <f t="shared" si="1208"/>
        <v>0</v>
      </c>
      <c r="EP2699" s="75">
        <f t="shared" si="1209"/>
        <v>0</v>
      </c>
      <c r="EQ2699" s="51" t="e">
        <f t="shared" si="1210"/>
        <v>#DIV/0!</v>
      </c>
      <c r="ER2699" s="51">
        <f t="shared" si="1211"/>
        <v>100</v>
      </c>
      <c r="ES2699" s="51">
        <f t="shared" si="1212"/>
        <v>0</v>
      </c>
    </row>
    <row r="2700" spans="1:149" x14ac:dyDescent="0.45">
      <c r="A2700" s="51" t="s">
        <v>3971</v>
      </c>
      <c r="B2700" s="174" t="s">
        <v>937</v>
      </c>
      <c r="C2700" s="51" t="s">
        <v>3648</v>
      </c>
      <c r="D2700" s="51" t="s">
        <v>3650</v>
      </c>
      <c r="E2700" s="51" t="s">
        <v>637</v>
      </c>
      <c r="F2700" s="51" t="s">
        <v>4005</v>
      </c>
      <c r="G2700" s="51" t="s">
        <v>3380</v>
      </c>
      <c r="H2700" s="51" t="s">
        <v>1100</v>
      </c>
      <c r="I2700" s="51">
        <v>90</v>
      </c>
      <c r="J2700" s="75">
        <v>500</v>
      </c>
      <c r="L2700" s="75">
        <v>1100</v>
      </c>
      <c r="M2700" s="51">
        <v>10</v>
      </c>
      <c r="P2700" s="72" t="s">
        <v>1374</v>
      </c>
      <c r="AA2700" s="168">
        <v>1</v>
      </c>
      <c r="AC2700" s="169">
        <v>0</v>
      </c>
      <c r="AR2700" s="53">
        <v>1.135</v>
      </c>
      <c r="AT2700" s="77"/>
      <c r="AU2700" s="276">
        <v>5000</v>
      </c>
      <c r="AV2700" s="276"/>
      <c r="AW2700" s="276">
        <v>5675</v>
      </c>
      <c r="AX2700" s="95"/>
      <c r="AY2700" s="276"/>
      <c r="AZ2700" s="95"/>
      <c r="BB2700" s="80" t="s">
        <v>3412</v>
      </c>
      <c r="BC2700" s="174" t="s">
        <v>1126</v>
      </c>
      <c r="BD2700" s="106">
        <v>60.496307999999992</v>
      </c>
      <c r="BH2700" s="106">
        <v>17.304839999999999</v>
      </c>
      <c r="BJ2700" s="106">
        <v>8.8289999999999983E-3</v>
      </c>
      <c r="BX2700" s="106">
        <v>8.8289999999999983E-3</v>
      </c>
      <c r="BZ2700" s="106">
        <v>10.427049</v>
      </c>
      <c r="CB2700" s="106">
        <v>1.7657999999999997E-2</v>
      </c>
      <c r="CH2700" s="106">
        <v>2.6486999999999997E-2</v>
      </c>
      <c r="DH2700" s="106">
        <f t="shared" si="1189"/>
        <v>88.289999999999992</v>
      </c>
      <c r="DJ2700" s="77">
        <f t="shared" si="1190"/>
        <v>11.710000000000008</v>
      </c>
      <c r="DL2700" s="51" t="s">
        <v>3334</v>
      </c>
      <c r="DO2700" s="356">
        <v>11.71</v>
      </c>
      <c r="DP2700" s="51">
        <v>0.1</v>
      </c>
      <c r="DU2700" s="52"/>
      <c r="DX2700" s="75">
        <f t="shared" si="1191"/>
        <v>68.52</v>
      </c>
      <c r="DY2700" s="51">
        <f t="shared" si="1192"/>
        <v>0</v>
      </c>
      <c r="DZ2700" s="75">
        <f t="shared" si="1193"/>
        <v>0</v>
      </c>
      <c r="EA2700" s="51" t="e">
        <f t="shared" si="1194"/>
        <v>#DIV/0!</v>
      </c>
      <c r="EB2700" s="75">
        <f t="shared" si="1195"/>
        <v>19.600000000000001</v>
      </c>
      <c r="EC2700" s="51">
        <f t="shared" si="1196"/>
        <v>0</v>
      </c>
      <c r="ED2700" s="75">
        <f t="shared" si="1197"/>
        <v>0</v>
      </c>
      <c r="EE2700" s="51" t="e">
        <f t="shared" si="1198"/>
        <v>#DIV/0!</v>
      </c>
      <c r="EF2700" s="75">
        <f t="shared" si="1199"/>
        <v>0</v>
      </c>
      <c r="EG2700" s="51" t="e">
        <f t="shared" si="1200"/>
        <v>#DIV/0!</v>
      </c>
      <c r="EH2700" s="75">
        <f t="shared" si="1201"/>
        <v>0</v>
      </c>
      <c r="EI2700" s="51" t="e">
        <f t="shared" si="1202"/>
        <v>#DIV/0!</v>
      </c>
      <c r="EJ2700" s="75">
        <f t="shared" si="1203"/>
        <v>9.9999999999999985E-3</v>
      </c>
      <c r="EK2700" s="51">
        <f t="shared" si="1204"/>
        <v>0</v>
      </c>
      <c r="EL2700" s="75">
        <f t="shared" si="1205"/>
        <v>11.81</v>
      </c>
      <c r="EM2700" s="51">
        <f t="shared" si="1206"/>
        <v>0</v>
      </c>
      <c r="EN2700" s="75">
        <f t="shared" si="1207"/>
        <v>1.9999999999999997E-2</v>
      </c>
      <c r="EO2700" s="51">
        <f t="shared" si="1208"/>
        <v>0</v>
      </c>
      <c r="EP2700" s="75">
        <f t="shared" si="1209"/>
        <v>0</v>
      </c>
      <c r="EQ2700" s="51" t="e">
        <f t="shared" si="1210"/>
        <v>#DIV/0!</v>
      </c>
      <c r="ER2700" s="51">
        <f t="shared" si="1211"/>
        <v>100</v>
      </c>
      <c r="ES2700" s="51">
        <f t="shared" si="1212"/>
        <v>0</v>
      </c>
    </row>
    <row r="2701" spans="1:149" x14ac:dyDescent="0.45">
      <c r="A2701" s="51" t="s">
        <v>3971</v>
      </c>
      <c r="B2701" s="174" t="s">
        <v>937</v>
      </c>
      <c r="C2701" s="51" t="s">
        <v>3648</v>
      </c>
      <c r="D2701" s="51" t="s">
        <v>3650</v>
      </c>
      <c r="E2701" s="51" t="s">
        <v>637</v>
      </c>
      <c r="F2701" s="51" t="s">
        <v>4006</v>
      </c>
      <c r="G2701" s="51" t="s">
        <v>3380</v>
      </c>
      <c r="H2701" s="51" t="s">
        <v>1100</v>
      </c>
      <c r="I2701" s="51">
        <v>90</v>
      </c>
      <c r="J2701" s="75">
        <v>500</v>
      </c>
      <c r="L2701" s="75">
        <v>1100</v>
      </c>
      <c r="M2701" s="51">
        <v>10</v>
      </c>
      <c r="P2701" s="72" t="s">
        <v>1374</v>
      </c>
      <c r="AA2701" s="168">
        <v>1</v>
      </c>
      <c r="AC2701" s="169">
        <v>0</v>
      </c>
      <c r="AR2701" s="53">
        <v>1.135</v>
      </c>
      <c r="AT2701" s="77"/>
      <c r="AU2701" s="276">
        <v>5000</v>
      </c>
      <c r="AV2701" s="276"/>
      <c r="AW2701" s="276">
        <v>5675</v>
      </c>
      <c r="AX2701" s="95"/>
      <c r="AY2701" s="276"/>
      <c r="AZ2701" s="95"/>
      <c r="BB2701" s="80" t="s">
        <v>3412</v>
      </c>
      <c r="BC2701" s="174" t="s">
        <v>1126</v>
      </c>
      <c r="BD2701" s="106">
        <v>60.331859999999999</v>
      </c>
      <c r="BH2701" s="106">
        <v>17.2578</v>
      </c>
      <c r="BJ2701" s="106">
        <v>8.8050000000000003E-3</v>
      </c>
      <c r="BX2701" s="106">
        <v>8.8050000000000003E-3</v>
      </c>
      <c r="BZ2701" s="106">
        <v>10.398705</v>
      </c>
      <c r="CB2701" s="106">
        <v>1.7610000000000001E-2</v>
      </c>
      <c r="CH2701" s="106">
        <v>2.6414999999999998E-2</v>
      </c>
      <c r="DH2701" s="106">
        <f t="shared" si="1189"/>
        <v>88.049999999999983</v>
      </c>
      <c r="DJ2701" s="77">
        <f t="shared" si="1190"/>
        <v>11.950000000000017</v>
      </c>
      <c r="DL2701" s="51" t="s">
        <v>3334</v>
      </c>
      <c r="DO2701" s="356">
        <v>11.95</v>
      </c>
      <c r="DP2701" s="51">
        <v>0.12</v>
      </c>
      <c r="DU2701" s="52"/>
      <c r="DX2701" s="75">
        <f t="shared" si="1191"/>
        <v>68.52000000000001</v>
      </c>
      <c r="DY2701" s="51">
        <f t="shared" si="1192"/>
        <v>0</v>
      </c>
      <c r="DZ2701" s="75">
        <f t="shared" si="1193"/>
        <v>0</v>
      </c>
      <c r="EA2701" s="51" t="e">
        <f t="shared" si="1194"/>
        <v>#DIV/0!</v>
      </c>
      <c r="EB2701" s="75">
        <f t="shared" si="1195"/>
        <v>19.600000000000005</v>
      </c>
      <c r="EC2701" s="51">
        <f t="shared" si="1196"/>
        <v>0</v>
      </c>
      <c r="ED2701" s="75">
        <f t="shared" si="1197"/>
        <v>0</v>
      </c>
      <c r="EE2701" s="51" t="e">
        <f t="shared" si="1198"/>
        <v>#DIV/0!</v>
      </c>
      <c r="EF2701" s="75">
        <f t="shared" si="1199"/>
        <v>0</v>
      </c>
      <c r="EG2701" s="51" t="e">
        <f t="shared" si="1200"/>
        <v>#DIV/0!</v>
      </c>
      <c r="EH2701" s="75">
        <f t="shared" si="1201"/>
        <v>0</v>
      </c>
      <c r="EI2701" s="51" t="e">
        <f t="shared" si="1202"/>
        <v>#DIV/0!</v>
      </c>
      <c r="EJ2701" s="75">
        <f t="shared" si="1203"/>
        <v>1.0000000000000002E-2</v>
      </c>
      <c r="EK2701" s="51">
        <f t="shared" si="1204"/>
        <v>0</v>
      </c>
      <c r="EL2701" s="75">
        <f t="shared" si="1205"/>
        <v>11.810000000000002</v>
      </c>
      <c r="EM2701" s="51">
        <f t="shared" si="1206"/>
        <v>0</v>
      </c>
      <c r="EN2701" s="75">
        <f t="shared" si="1207"/>
        <v>2.0000000000000004E-2</v>
      </c>
      <c r="EO2701" s="51">
        <f t="shared" si="1208"/>
        <v>0</v>
      </c>
      <c r="EP2701" s="75">
        <f t="shared" si="1209"/>
        <v>0</v>
      </c>
      <c r="EQ2701" s="51" t="e">
        <f t="shared" si="1210"/>
        <v>#DIV/0!</v>
      </c>
      <c r="ER2701" s="51">
        <f t="shared" si="1211"/>
        <v>100</v>
      </c>
      <c r="ES2701" s="51">
        <f t="shared" si="1212"/>
        <v>0</v>
      </c>
    </row>
    <row r="2702" spans="1:149" x14ac:dyDescent="0.45">
      <c r="A2702" s="51" t="s">
        <v>3971</v>
      </c>
      <c r="B2702" s="174" t="s">
        <v>937</v>
      </c>
      <c r="C2702" s="51" t="s">
        <v>3648</v>
      </c>
      <c r="D2702" s="51" t="s">
        <v>3650</v>
      </c>
      <c r="E2702" s="51" t="s">
        <v>637</v>
      </c>
      <c r="F2702" s="51" t="s">
        <v>4007</v>
      </c>
      <c r="G2702" s="51" t="s">
        <v>3380</v>
      </c>
      <c r="H2702" s="51" t="s">
        <v>1100</v>
      </c>
      <c r="I2702" s="51">
        <v>90</v>
      </c>
      <c r="J2702" s="75">
        <v>500</v>
      </c>
      <c r="L2702" s="75">
        <v>1100</v>
      </c>
      <c r="M2702" s="51">
        <v>10</v>
      </c>
      <c r="P2702" s="72" t="s">
        <v>1374</v>
      </c>
      <c r="AA2702" s="168">
        <v>1</v>
      </c>
      <c r="AC2702" s="169">
        <v>0</v>
      </c>
      <c r="AR2702" s="53">
        <v>1.135</v>
      </c>
      <c r="AT2702" s="77"/>
      <c r="AU2702" s="276">
        <v>5000</v>
      </c>
      <c r="AV2702" s="276"/>
      <c r="AW2702" s="276">
        <v>5675</v>
      </c>
      <c r="AX2702" s="95"/>
      <c r="AY2702" s="276"/>
      <c r="AZ2702" s="95"/>
      <c r="BB2702" s="80" t="s">
        <v>3412</v>
      </c>
      <c r="BC2702" s="174" t="s">
        <v>1126</v>
      </c>
      <c r="BD2702" s="106">
        <v>60.229080000000003</v>
      </c>
      <c r="BH2702" s="106">
        <v>17.228400000000001</v>
      </c>
      <c r="BJ2702" s="106">
        <v>8.7900000000000009E-3</v>
      </c>
      <c r="BX2702" s="106">
        <v>8.7900000000000009E-3</v>
      </c>
      <c r="BZ2702" s="106">
        <v>10.380990000000002</v>
      </c>
      <c r="CB2702" s="106">
        <v>1.7580000000000002E-2</v>
      </c>
      <c r="CH2702" s="106">
        <v>2.6370000000000001E-2</v>
      </c>
      <c r="DH2702" s="106">
        <f t="shared" si="1189"/>
        <v>87.9</v>
      </c>
      <c r="DJ2702" s="77">
        <f t="shared" si="1190"/>
        <v>12.099999999999994</v>
      </c>
      <c r="DL2702" s="51" t="s">
        <v>3334</v>
      </c>
      <c r="DO2702" s="356">
        <v>12.1</v>
      </c>
      <c r="DP2702" s="51">
        <v>0.2</v>
      </c>
      <c r="DU2702" s="52"/>
      <c r="DX2702" s="75">
        <f t="shared" si="1191"/>
        <v>68.52000000000001</v>
      </c>
      <c r="DY2702" s="51">
        <f t="shared" si="1192"/>
        <v>0</v>
      </c>
      <c r="DZ2702" s="75">
        <f t="shared" si="1193"/>
        <v>0</v>
      </c>
      <c r="EA2702" s="51" t="e">
        <f t="shared" si="1194"/>
        <v>#DIV/0!</v>
      </c>
      <c r="EB2702" s="75">
        <f t="shared" si="1195"/>
        <v>19.600000000000001</v>
      </c>
      <c r="EC2702" s="51">
        <f t="shared" si="1196"/>
        <v>0</v>
      </c>
      <c r="ED2702" s="75">
        <f t="shared" si="1197"/>
        <v>0</v>
      </c>
      <c r="EE2702" s="51" t="e">
        <f t="shared" si="1198"/>
        <v>#DIV/0!</v>
      </c>
      <c r="EF2702" s="75">
        <f t="shared" si="1199"/>
        <v>0</v>
      </c>
      <c r="EG2702" s="51" t="e">
        <f t="shared" si="1200"/>
        <v>#DIV/0!</v>
      </c>
      <c r="EH2702" s="75">
        <f t="shared" si="1201"/>
        <v>0</v>
      </c>
      <c r="EI2702" s="51" t="e">
        <f t="shared" si="1202"/>
        <v>#DIV/0!</v>
      </c>
      <c r="EJ2702" s="75">
        <f t="shared" si="1203"/>
        <v>0.01</v>
      </c>
      <c r="EK2702" s="51">
        <f t="shared" si="1204"/>
        <v>0</v>
      </c>
      <c r="EL2702" s="75">
        <f t="shared" si="1205"/>
        <v>11.810000000000002</v>
      </c>
      <c r="EM2702" s="51">
        <f t="shared" si="1206"/>
        <v>0</v>
      </c>
      <c r="EN2702" s="75">
        <f t="shared" si="1207"/>
        <v>0.02</v>
      </c>
      <c r="EO2702" s="51">
        <f t="shared" si="1208"/>
        <v>0</v>
      </c>
      <c r="EP2702" s="75">
        <f t="shared" si="1209"/>
        <v>0</v>
      </c>
      <c r="EQ2702" s="51" t="e">
        <f t="shared" si="1210"/>
        <v>#DIV/0!</v>
      </c>
      <c r="ER2702" s="51">
        <f t="shared" si="1211"/>
        <v>100</v>
      </c>
      <c r="ES2702" s="51">
        <f t="shared" si="1212"/>
        <v>0</v>
      </c>
    </row>
    <row r="2703" spans="1:149" x14ac:dyDescent="0.45">
      <c r="A2703" s="51" t="s">
        <v>3971</v>
      </c>
      <c r="B2703" s="174" t="s">
        <v>937</v>
      </c>
      <c r="C2703" s="51" t="s">
        <v>3648</v>
      </c>
      <c r="D2703" s="51" t="s">
        <v>3650</v>
      </c>
      <c r="E2703" s="51" t="s">
        <v>637</v>
      </c>
      <c r="F2703" s="51" t="s">
        <v>4008</v>
      </c>
      <c r="G2703" s="51" t="s">
        <v>3380</v>
      </c>
      <c r="H2703" s="51" t="s">
        <v>1100</v>
      </c>
      <c r="I2703" s="51">
        <v>90</v>
      </c>
      <c r="J2703" s="75">
        <v>500</v>
      </c>
      <c r="L2703" s="75">
        <v>1100</v>
      </c>
      <c r="M2703" s="51">
        <v>10</v>
      </c>
      <c r="P2703" s="72" t="s">
        <v>1374</v>
      </c>
      <c r="AA2703" s="168">
        <v>1</v>
      </c>
      <c r="AC2703" s="169">
        <v>0</v>
      </c>
      <c r="AR2703" s="53">
        <v>1.135</v>
      </c>
      <c r="AT2703" s="77"/>
      <c r="AU2703" s="276">
        <v>5000</v>
      </c>
      <c r="AV2703" s="276"/>
      <c r="AW2703" s="276">
        <v>5675</v>
      </c>
      <c r="AX2703" s="95"/>
      <c r="AY2703" s="276"/>
      <c r="AZ2703" s="95"/>
      <c r="BB2703" s="80" t="s">
        <v>3412</v>
      </c>
      <c r="BC2703" s="174" t="s">
        <v>1126</v>
      </c>
      <c r="BD2703" s="106">
        <v>60.619644000000001</v>
      </c>
      <c r="BH2703" s="106">
        <v>17.340120000000002</v>
      </c>
      <c r="BJ2703" s="106">
        <v>8.8470000000000007E-3</v>
      </c>
      <c r="BX2703" s="106">
        <v>8.8470000000000007E-3</v>
      </c>
      <c r="BZ2703" s="106">
        <v>10.448307</v>
      </c>
      <c r="CB2703" s="106">
        <v>1.7694000000000001E-2</v>
      </c>
      <c r="CH2703" s="106">
        <v>2.6540999999999995E-2</v>
      </c>
      <c r="DH2703" s="106">
        <f t="shared" si="1189"/>
        <v>88.470000000000013</v>
      </c>
      <c r="DJ2703" s="77">
        <f t="shared" si="1190"/>
        <v>11.529999999999987</v>
      </c>
      <c r="DL2703" s="51" t="s">
        <v>3334</v>
      </c>
      <c r="DO2703" s="356">
        <v>11.53</v>
      </c>
      <c r="DP2703" s="51">
        <v>0.14000000000000001</v>
      </c>
      <c r="DU2703" s="52"/>
      <c r="DX2703" s="75">
        <f t="shared" si="1191"/>
        <v>68.52</v>
      </c>
      <c r="DY2703" s="51">
        <f t="shared" si="1192"/>
        <v>0</v>
      </c>
      <c r="DZ2703" s="75">
        <f t="shared" si="1193"/>
        <v>0</v>
      </c>
      <c r="EA2703" s="51" t="e">
        <f t="shared" si="1194"/>
        <v>#DIV/0!</v>
      </c>
      <c r="EB2703" s="75">
        <f t="shared" si="1195"/>
        <v>19.600000000000001</v>
      </c>
      <c r="EC2703" s="51">
        <f t="shared" si="1196"/>
        <v>0</v>
      </c>
      <c r="ED2703" s="75">
        <f t="shared" si="1197"/>
        <v>0</v>
      </c>
      <c r="EE2703" s="51" t="e">
        <f t="shared" si="1198"/>
        <v>#DIV/0!</v>
      </c>
      <c r="EF2703" s="75">
        <f t="shared" si="1199"/>
        <v>0</v>
      </c>
      <c r="EG2703" s="51" t="e">
        <f t="shared" si="1200"/>
        <v>#DIV/0!</v>
      </c>
      <c r="EH2703" s="75">
        <f t="shared" si="1201"/>
        <v>0</v>
      </c>
      <c r="EI2703" s="51" t="e">
        <f t="shared" si="1202"/>
        <v>#DIV/0!</v>
      </c>
      <c r="EJ2703" s="75">
        <f t="shared" si="1203"/>
        <v>9.9999999999999985E-3</v>
      </c>
      <c r="EK2703" s="51">
        <f t="shared" si="1204"/>
        <v>0</v>
      </c>
      <c r="EL2703" s="75">
        <f t="shared" si="1205"/>
        <v>11.809999999999999</v>
      </c>
      <c r="EM2703" s="51">
        <f t="shared" si="1206"/>
        <v>0</v>
      </c>
      <c r="EN2703" s="75">
        <f t="shared" si="1207"/>
        <v>1.9999999999999997E-2</v>
      </c>
      <c r="EO2703" s="51">
        <f t="shared" si="1208"/>
        <v>0</v>
      </c>
      <c r="EP2703" s="75">
        <f t="shared" si="1209"/>
        <v>0</v>
      </c>
      <c r="EQ2703" s="51" t="e">
        <f t="shared" si="1210"/>
        <v>#DIV/0!</v>
      </c>
      <c r="ER2703" s="51">
        <f t="shared" si="1211"/>
        <v>100</v>
      </c>
      <c r="ES2703" s="51">
        <f t="shared" si="1212"/>
        <v>0</v>
      </c>
    </row>
    <row r="2704" spans="1:149" x14ac:dyDescent="0.45">
      <c r="A2704" s="51" t="s">
        <v>3971</v>
      </c>
      <c r="B2704" s="174" t="s">
        <v>937</v>
      </c>
      <c r="C2704" s="51" t="s">
        <v>3648</v>
      </c>
      <c r="D2704" s="51" t="s">
        <v>3650</v>
      </c>
      <c r="E2704" s="51" t="s">
        <v>637</v>
      </c>
      <c r="F2704" s="51" t="s">
        <v>4009</v>
      </c>
      <c r="G2704" s="51" t="s">
        <v>3380</v>
      </c>
      <c r="H2704" s="51" t="s">
        <v>1100</v>
      </c>
      <c r="I2704" s="51">
        <v>90</v>
      </c>
      <c r="J2704" s="75">
        <v>500</v>
      </c>
      <c r="L2704" s="75">
        <v>1100</v>
      </c>
      <c r="M2704" s="51">
        <v>10</v>
      </c>
      <c r="P2704" s="72" t="s">
        <v>1374</v>
      </c>
      <c r="AA2704" s="168">
        <v>1</v>
      </c>
      <c r="AC2704" s="169">
        <v>0</v>
      </c>
      <c r="AR2704" s="53">
        <v>1.135</v>
      </c>
      <c r="AT2704" s="77"/>
      <c r="AU2704" s="276">
        <v>5000</v>
      </c>
      <c r="AV2704" s="276"/>
      <c r="AW2704" s="276">
        <v>5675</v>
      </c>
      <c r="AX2704" s="95"/>
      <c r="AY2704" s="276"/>
      <c r="AZ2704" s="95"/>
      <c r="BB2704" s="80" t="s">
        <v>3412</v>
      </c>
      <c r="BC2704" s="174" t="s">
        <v>1126</v>
      </c>
      <c r="BD2704" s="106">
        <v>60.434640000000002</v>
      </c>
      <c r="BH2704" s="106">
        <v>17.287200000000002</v>
      </c>
      <c r="BJ2704" s="106">
        <v>8.8199999999999997E-3</v>
      </c>
      <c r="BX2704" s="106">
        <v>8.8199999999999997E-3</v>
      </c>
      <c r="BZ2704" s="106">
        <v>10.41642</v>
      </c>
      <c r="CB2704" s="106">
        <v>1.7639999999999999E-2</v>
      </c>
      <c r="CH2704" s="106">
        <v>2.6459999999999997E-2</v>
      </c>
      <c r="DH2704" s="106">
        <f t="shared" si="1189"/>
        <v>88.2</v>
      </c>
      <c r="DJ2704" s="77">
        <f t="shared" si="1190"/>
        <v>11.799999999999997</v>
      </c>
      <c r="DL2704" s="51" t="s">
        <v>3334</v>
      </c>
      <c r="DO2704" s="356">
        <v>11.8</v>
      </c>
      <c r="DP2704" s="51">
        <v>0.11</v>
      </c>
      <c r="DU2704" s="52"/>
      <c r="DX2704" s="75">
        <f t="shared" si="1191"/>
        <v>68.52000000000001</v>
      </c>
      <c r="DY2704" s="51">
        <f t="shared" si="1192"/>
        <v>0</v>
      </c>
      <c r="DZ2704" s="75">
        <f t="shared" si="1193"/>
        <v>0</v>
      </c>
      <c r="EA2704" s="51" t="e">
        <f t="shared" si="1194"/>
        <v>#DIV/0!</v>
      </c>
      <c r="EB2704" s="75">
        <f t="shared" si="1195"/>
        <v>19.600000000000001</v>
      </c>
      <c r="EC2704" s="51">
        <f t="shared" si="1196"/>
        <v>0</v>
      </c>
      <c r="ED2704" s="75">
        <f t="shared" si="1197"/>
        <v>0</v>
      </c>
      <c r="EE2704" s="51" t="e">
        <f t="shared" si="1198"/>
        <v>#DIV/0!</v>
      </c>
      <c r="EF2704" s="75">
        <f t="shared" si="1199"/>
        <v>0</v>
      </c>
      <c r="EG2704" s="51" t="e">
        <f t="shared" si="1200"/>
        <v>#DIV/0!</v>
      </c>
      <c r="EH2704" s="75">
        <f t="shared" si="1201"/>
        <v>0</v>
      </c>
      <c r="EI2704" s="51" t="e">
        <f t="shared" si="1202"/>
        <v>#DIV/0!</v>
      </c>
      <c r="EJ2704" s="75">
        <f t="shared" si="1203"/>
        <v>9.9999999999999985E-3</v>
      </c>
      <c r="EK2704" s="51">
        <f t="shared" si="1204"/>
        <v>0</v>
      </c>
      <c r="EL2704" s="75">
        <f t="shared" si="1205"/>
        <v>11.81</v>
      </c>
      <c r="EM2704" s="51">
        <f t="shared" si="1206"/>
        <v>0</v>
      </c>
      <c r="EN2704" s="75">
        <f t="shared" si="1207"/>
        <v>1.9999999999999997E-2</v>
      </c>
      <c r="EO2704" s="51">
        <f t="shared" si="1208"/>
        <v>0</v>
      </c>
      <c r="EP2704" s="75">
        <f t="shared" si="1209"/>
        <v>0</v>
      </c>
      <c r="EQ2704" s="51" t="e">
        <f t="shared" si="1210"/>
        <v>#DIV/0!</v>
      </c>
      <c r="ER2704" s="51">
        <f t="shared" si="1211"/>
        <v>100</v>
      </c>
      <c r="ES2704" s="51">
        <f t="shared" si="1212"/>
        <v>0</v>
      </c>
    </row>
    <row r="2705" spans="1:149" x14ac:dyDescent="0.45">
      <c r="A2705" s="51" t="s">
        <v>3971</v>
      </c>
      <c r="B2705" s="174" t="s">
        <v>937</v>
      </c>
      <c r="C2705" s="51" t="s">
        <v>3648</v>
      </c>
      <c r="D2705" s="51" t="s">
        <v>3650</v>
      </c>
      <c r="E2705" s="51" t="s">
        <v>637</v>
      </c>
      <c r="F2705" s="51" t="s">
        <v>4010</v>
      </c>
      <c r="G2705" s="51" t="s">
        <v>3380</v>
      </c>
      <c r="H2705" s="51" t="s">
        <v>1100</v>
      </c>
      <c r="I2705" s="51">
        <v>90</v>
      </c>
      <c r="J2705" s="75">
        <v>500</v>
      </c>
      <c r="L2705" s="75">
        <v>1100</v>
      </c>
      <c r="M2705" s="51">
        <v>10</v>
      </c>
      <c r="P2705" s="72" t="s">
        <v>1374</v>
      </c>
      <c r="AA2705" s="168">
        <v>1</v>
      </c>
      <c r="AC2705" s="169">
        <v>0</v>
      </c>
      <c r="AR2705" s="53">
        <v>1.135</v>
      </c>
      <c r="AT2705" s="77"/>
      <c r="AU2705" s="276">
        <v>5000</v>
      </c>
      <c r="AV2705" s="276"/>
      <c r="AW2705" s="276">
        <v>5675</v>
      </c>
      <c r="AX2705" s="95"/>
      <c r="AY2705" s="276"/>
      <c r="AZ2705" s="95"/>
      <c r="BB2705" s="80" t="s">
        <v>3412</v>
      </c>
      <c r="BC2705" s="174" t="s">
        <v>1126</v>
      </c>
      <c r="BD2705" s="106">
        <v>60.633347999999998</v>
      </c>
      <c r="BH2705" s="106">
        <v>17.34404</v>
      </c>
      <c r="BJ2705" s="106">
        <v>8.849000000000001E-3</v>
      </c>
      <c r="BX2705" s="106">
        <v>8.849000000000001E-3</v>
      </c>
      <c r="BZ2705" s="106">
        <v>10.450669</v>
      </c>
      <c r="CB2705" s="106">
        <v>1.7698000000000002E-2</v>
      </c>
      <c r="CH2705" s="106">
        <v>2.6546999999999998E-2</v>
      </c>
      <c r="DH2705" s="106">
        <f t="shared" si="1189"/>
        <v>88.489999999999981</v>
      </c>
      <c r="DJ2705" s="77">
        <f t="shared" si="1190"/>
        <v>11.510000000000019</v>
      </c>
      <c r="DL2705" s="51" t="s">
        <v>3334</v>
      </c>
      <c r="DO2705" s="356">
        <v>11.51</v>
      </c>
      <c r="DP2705" s="51">
        <v>0.15</v>
      </c>
      <c r="DU2705" s="52"/>
      <c r="DX2705" s="75">
        <f t="shared" si="1191"/>
        <v>68.52000000000001</v>
      </c>
      <c r="DY2705" s="51">
        <f t="shared" si="1192"/>
        <v>0</v>
      </c>
      <c r="DZ2705" s="75">
        <f t="shared" si="1193"/>
        <v>0</v>
      </c>
      <c r="EA2705" s="51" t="e">
        <f t="shared" si="1194"/>
        <v>#DIV/0!</v>
      </c>
      <c r="EB2705" s="75">
        <f t="shared" si="1195"/>
        <v>19.600000000000005</v>
      </c>
      <c r="EC2705" s="51">
        <f t="shared" si="1196"/>
        <v>0</v>
      </c>
      <c r="ED2705" s="75">
        <f t="shared" si="1197"/>
        <v>0</v>
      </c>
      <c r="EE2705" s="51" t="e">
        <f t="shared" si="1198"/>
        <v>#DIV/0!</v>
      </c>
      <c r="EF2705" s="75">
        <f t="shared" si="1199"/>
        <v>0</v>
      </c>
      <c r="EG2705" s="51" t="e">
        <f t="shared" si="1200"/>
        <v>#DIV/0!</v>
      </c>
      <c r="EH2705" s="75">
        <f t="shared" si="1201"/>
        <v>0</v>
      </c>
      <c r="EI2705" s="51" t="e">
        <f t="shared" si="1202"/>
        <v>#DIV/0!</v>
      </c>
      <c r="EJ2705" s="75">
        <f t="shared" si="1203"/>
        <v>1.0000000000000004E-2</v>
      </c>
      <c r="EK2705" s="51">
        <f t="shared" si="1204"/>
        <v>0</v>
      </c>
      <c r="EL2705" s="75">
        <f t="shared" si="1205"/>
        <v>11.810000000000002</v>
      </c>
      <c r="EM2705" s="51">
        <f t="shared" si="1206"/>
        <v>0</v>
      </c>
      <c r="EN2705" s="75">
        <f t="shared" si="1207"/>
        <v>2.0000000000000007E-2</v>
      </c>
      <c r="EO2705" s="51">
        <f t="shared" si="1208"/>
        <v>0</v>
      </c>
      <c r="EP2705" s="75">
        <f t="shared" si="1209"/>
        <v>0</v>
      </c>
      <c r="EQ2705" s="51" t="e">
        <f t="shared" si="1210"/>
        <v>#DIV/0!</v>
      </c>
      <c r="ER2705" s="51">
        <f t="shared" si="1211"/>
        <v>100</v>
      </c>
      <c r="ES2705" s="51">
        <f t="shared" si="1212"/>
        <v>0</v>
      </c>
    </row>
    <row r="2706" spans="1:149" x14ac:dyDescent="0.45">
      <c r="A2706" s="51" t="s">
        <v>3971</v>
      </c>
      <c r="B2706" s="174" t="s">
        <v>937</v>
      </c>
      <c r="C2706" s="51" t="s">
        <v>3648</v>
      </c>
      <c r="D2706" s="51" t="s">
        <v>3650</v>
      </c>
      <c r="E2706" s="51" t="s">
        <v>637</v>
      </c>
      <c r="F2706" s="51" t="s">
        <v>4011</v>
      </c>
      <c r="G2706" s="51" t="s">
        <v>3380</v>
      </c>
      <c r="H2706" s="51" t="s">
        <v>1100</v>
      </c>
      <c r="I2706" s="51">
        <v>90</v>
      </c>
      <c r="J2706" s="75">
        <v>500</v>
      </c>
      <c r="L2706" s="75">
        <v>1100</v>
      </c>
      <c r="M2706" s="51">
        <v>10</v>
      </c>
      <c r="P2706" s="72" t="s">
        <v>1374</v>
      </c>
      <c r="AA2706" s="168">
        <v>1</v>
      </c>
      <c r="AC2706" s="169">
        <v>0</v>
      </c>
      <c r="AR2706" s="53">
        <v>1.135</v>
      </c>
      <c r="AT2706" s="77"/>
      <c r="AU2706" s="276">
        <v>5000</v>
      </c>
      <c r="AV2706" s="276"/>
      <c r="AW2706" s="276">
        <v>5675</v>
      </c>
      <c r="AX2706" s="95"/>
      <c r="AY2706" s="276"/>
      <c r="AZ2706" s="95"/>
      <c r="BB2706" s="80" t="s">
        <v>3412</v>
      </c>
      <c r="BC2706" s="174" t="s">
        <v>1126</v>
      </c>
      <c r="BD2706" s="106">
        <v>60.708719999999992</v>
      </c>
      <c r="BH2706" s="106">
        <v>17.365600000000001</v>
      </c>
      <c r="BJ2706" s="106">
        <v>8.8599999999999998E-3</v>
      </c>
      <c r="BX2706" s="106">
        <v>8.8599999999999998E-3</v>
      </c>
      <c r="BZ2706" s="106">
        <v>10.463659999999999</v>
      </c>
      <c r="CB2706" s="106">
        <v>1.772E-2</v>
      </c>
      <c r="CH2706" s="106">
        <v>2.6579999999999999E-2</v>
      </c>
      <c r="DH2706" s="106">
        <f t="shared" si="1189"/>
        <v>88.6</v>
      </c>
      <c r="DJ2706" s="77">
        <f t="shared" si="1190"/>
        <v>11.400000000000006</v>
      </c>
      <c r="DL2706" s="51" t="s">
        <v>3334</v>
      </c>
      <c r="DO2706" s="356">
        <v>11.4</v>
      </c>
      <c r="DP2706" s="51">
        <v>0.14000000000000001</v>
      </c>
      <c r="DU2706" s="52"/>
      <c r="DX2706" s="75">
        <f t="shared" si="1191"/>
        <v>68.52</v>
      </c>
      <c r="DY2706" s="51">
        <f t="shared" si="1192"/>
        <v>0</v>
      </c>
      <c r="DZ2706" s="75">
        <f t="shared" si="1193"/>
        <v>0</v>
      </c>
      <c r="EA2706" s="51" t="e">
        <f t="shared" si="1194"/>
        <v>#DIV/0!</v>
      </c>
      <c r="EB2706" s="75">
        <f t="shared" si="1195"/>
        <v>19.600000000000001</v>
      </c>
      <c r="EC2706" s="51">
        <f t="shared" si="1196"/>
        <v>0</v>
      </c>
      <c r="ED2706" s="75">
        <f t="shared" si="1197"/>
        <v>0</v>
      </c>
      <c r="EE2706" s="51" t="e">
        <f t="shared" si="1198"/>
        <v>#DIV/0!</v>
      </c>
      <c r="EF2706" s="75">
        <f t="shared" si="1199"/>
        <v>0</v>
      </c>
      <c r="EG2706" s="51" t="e">
        <f t="shared" si="1200"/>
        <v>#DIV/0!</v>
      </c>
      <c r="EH2706" s="75">
        <f t="shared" si="1201"/>
        <v>0</v>
      </c>
      <c r="EI2706" s="51" t="e">
        <f t="shared" si="1202"/>
        <v>#DIV/0!</v>
      </c>
      <c r="EJ2706" s="75">
        <f t="shared" si="1203"/>
        <v>0.01</v>
      </c>
      <c r="EK2706" s="51">
        <f t="shared" si="1204"/>
        <v>0</v>
      </c>
      <c r="EL2706" s="75">
        <f t="shared" si="1205"/>
        <v>11.81</v>
      </c>
      <c r="EM2706" s="51">
        <f t="shared" si="1206"/>
        <v>0</v>
      </c>
      <c r="EN2706" s="75">
        <f t="shared" si="1207"/>
        <v>0.02</v>
      </c>
      <c r="EO2706" s="51">
        <f t="shared" si="1208"/>
        <v>0</v>
      </c>
      <c r="EP2706" s="75">
        <f t="shared" si="1209"/>
        <v>0</v>
      </c>
      <c r="EQ2706" s="51" t="e">
        <f t="shared" si="1210"/>
        <v>#DIV/0!</v>
      </c>
      <c r="ER2706" s="51">
        <f t="shared" si="1211"/>
        <v>100</v>
      </c>
      <c r="ES2706" s="51">
        <f t="shared" si="1212"/>
        <v>0</v>
      </c>
    </row>
    <row r="2707" spans="1:149" x14ac:dyDescent="0.45">
      <c r="A2707" s="51" t="s">
        <v>3971</v>
      </c>
      <c r="B2707" s="174" t="s">
        <v>937</v>
      </c>
      <c r="C2707" s="51" t="s">
        <v>3648</v>
      </c>
      <c r="D2707" s="51" t="s">
        <v>3650</v>
      </c>
      <c r="E2707" s="51" t="s">
        <v>637</v>
      </c>
      <c r="F2707" s="51" t="s">
        <v>4012</v>
      </c>
      <c r="G2707" s="51" t="s">
        <v>3380</v>
      </c>
      <c r="H2707" s="51" t="s">
        <v>1100</v>
      </c>
      <c r="I2707" s="51">
        <v>70</v>
      </c>
      <c r="J2707" s="75">
        <v>500</v>
      </c>
      <c r="L2707" s="75">
        <v>1100</v>
      </c>
      <c r="M2707" s="51">
        <v>10</v>
      </c>
      <c r="P2707" s="72" t="s">
        <v>1374</v>
      </c>
      <c r="AA2707" s="168">
        <v>1</v>
      </c>
      <c r="AC2707" s="169">
        <v>0</v>
      </c>
      <c r="AR2707" s="53">
        <v>1.135</v>
      </c>
      <c r="AT2707" s="77"/>
      <c r="AU2707" s="276">
        <v>5000</v>
      </c>
      <c r="AV2707" s="276"/>
      <c r="AW2707" s="276">
        <v>5675</v>
      </c>
      <c r="AX2707" s="95"/>
      <c r="AY2707" s="276"/>
      <c r="AZ2707" s="95"/>
      <c r="BB2707" s="80" t="s">
        <v>3412</v>
      </c>
      <c r="BC2707" s="174" t="s">
        <v>1126</v>
      </c>
      <c r="BD2707" s="106">
        <v>58.440707999999994</v>
      </c>
      <c r="BH2707" s="106">
        <v>16.716840000000001</v>
      </c>
      <c r="BJ2707" s="106">
        <v>8.5290000000000001E-3</v>
      </c>
      <c r="BX2707" s="106">
        <v>8.5290000000000001E-3</v>
      </c>
      <c r="BZ2707" s="106">
        <v>10.072749</v>
      </c>
      <c r="CB2707" s="106">
        <v>1.7058E-2</v>
      </c>
      <c r="CH2707" s="106">
        <v>2.5586999999999995E-2</v>
      </c>
      <c r="DH2707" s="106">
        <f t="shared" si="1189"/>
        <v>85.289999999999992</v>
      </c>
      <c r="DJ2707" s="77">
        <f t="shared" si="1190"/>
        <v>14.710000000000008</v>
      </c>
      <c r="DL2707" s="51" t="s">
        <v>3334</v>
      </c>
      <c r="DO2707" s="356">
        <v>14.71</v>
      </c>
      <c r="DP2707" s="51">
        <v>0.16</v>
      </c>
      <c r="DU2707" s="52"/>
      <c r="DX2707" s="75">
        <f t="shared" si="1191"/>
        <v>68.52000000000001</v>
      </c>
      <c r="DY2707" s="51">
        <f t="shared" si="1192"/>
        <v>0</v>
      </c>
      <c r="DZ2707" s="75">
        <f t="shared" si="1193"/>
        <v>0</v>
      </c>
      <c r="EA2707" s="51" t="e">
        <f t="shared" si="1194"/>
        <v>#DIV/0!</v>
      </c>
      <c r="EB2707" s="75">
        <f t="shared" si="1195"/>
        <v>19.600000000000005</v>
      </c>
      <c r="EC2707" s="51">
        <f t="shared" si="1196"/>
        <v>0</v>
      </c>
      <c r="ED2707" s="75">
        <f t="shared" si="1197"/>
        <v>0</v>
      </c>
      <c r="EE2707" s="51" t="e">
        <f t="shared" si="1198"/>
        <v>#DIV/0!</v>
      </c>
      <c r="EF2707" s="75">
        <f t="shared" si="1199"/>
        <v>0</v>
      </c>
      <c r="EG2707" s="51" t="e">
        <f t="shared" si="1200"/>
        <v>#DIV/0!</v>
      </c>
      <c r="EH2707" s="75">
        <f t="shared" si="1201"/>
        <v>0</v>
      </c>
      <c r="EI2707" s="51" t="e">
        <f t="shared" si="1202"/>
        <v>#DIV/0!</v>
      </c>
      <c r="EJ2707" s="75">
        <f t="shared" si="1203"/>
        <v>0.01</v>
      </c>
      <c r="EK2707" s="51">
        <f t="shared" si="1204"/>
        <v>0</v>
      </c>
      <c r="EL2707" s="75">
        <f t="shared" si="1205"/>
        <v>11.81</v>
      </c>
      <c r="EM2707" s="51">
        <f t="shared" si="1206"/>
        <v>0</v>
      </c>
      <c r="EN2707" s="75">
        <f t="shared" si="1207"/>
        <v>0.02</v>
      </c>
      <c r="EO2707" s="51">
        <f t="shared" si="1208"/>
        <v>0</v>
      </c>
      <c r="EP2707" s="75">
        <f t="shared" si="1209"/>
        <v>0</v>
      </c>
      <c r="EQ2707" s="51" t="e">
        <f t="shared" si="1210"/>
        <v>#DIV/0!</v>
      </c>
      <c r="ER2707" s="51">
        <f t="shared" si="1211"/>
        <v>100</v>
      </c>
      <c r="ES2707" s="51">
        <f t="shared" si="1212"/>
        <v>0</v>
      </c>
    </row>
    <row r="2708" spans="1:149" s="77" customFormat="1" x14ac:dyDescent="0.45">
      <c r="A2708" s="77" t="s">
        <v>3971</v>
      </c>
      <c r="B2708" s="178" t="s">
        <v>937</v>
      </c>
      <c r="C2708" s="77" t="s">
        <v>3648</v>
      </c>
      <c r="D2708" s="77" t="s">
        <v>3716</v>
      </c>
      <c r="E2708" s="77" t="s">
        <v>637</v>
      </c>
      <c r="F2708" s="77" t="s">
        <v>4014</v>
      </c>
      <c r="G2708" s="77" t="s">
        <v>3380</v>
      </c>
      <c r="H2708" s="77" t="s">
        <v>1100</v>
      </c>
      <c r="I2708" s="77">
        <v>70</v>
      </c>
      <c r="J2708" s="304">
        <v>50</v>
      </c>
      <c r="L2708" s="304">
        <v>1100</v>
      </c>
      <c r="M2708" s="77">
        <v>10</v>
      </c>
      <c r="P2708" s="72" t="s">
        <v>1374</v>
      </c>
      <c r="Q2708" s="125"/>
      <c r="R2708" s="125"/>
      <c r="S2708" s="116"/>
      <c r="AA2708" s="168">
        <v>1</v>
      </c>
      <c r="AB2708" s="168"/>
      <c r="AC2708" s="168">
        <v>0</v>
      </c>
      <c r="AE2708" s="327"/>
      <c r="AG2708" s="168"/>
      <c r="AQ2708" s="178"/>
      <c r="AR2708" s="53">
        <v>0.98060000000000003</v>
      </c>
      <c r="AS2708" s="66"/>
      <c r="AU2708" s="276">
        <v>500</v>
      </c>
      <c r="AV2708" s="276"/>
      <c r="AW2708" s="276">
        <v>490.3</v>
      </c>
      <c r="AX2708" s="95"/>
      <c r="AY2708" s="276"/>
      <c r="AZ2708" s="95"/>
      <c r="BA2708" s="178"/>
      <c r="BB2708" s="98"/>
      <c r="BC2708" s="178"/>
      <c r="BD2708" s="202"/>
      <c r="BH2708" s="202"/>
      <c r="BJ2708" s="202"/>
      <c r="BX2708" s="202"/>
      <c r="BZ2708" s="202"/>
      <c r="CB2708" s="202"/>
      <c r="CH2708" s="202"/>
      <c r="DH2708" s="202"/>
      <c r="DJ2708" s="77">
        <f t="shared" si="1190"/>
        <v>0</v>
      </c>
      <c r="DO2708" s="348"/>
      <c r="DQ2708" s="348"/>
      <c r="DS2708" s="246"/>
      <c r="DU2708" s="96"/>
      <c r="DW2708" s="178"/>
      <c r="DX2708" s="304" t="e">
        <f t="shared" si="1191"/>
        <v>#DIV/0!</v>
      </c>
      <c r="DY2708" s="77" t="e">
        <f t="shared" si="1192"/>
        <v>#DIV/0!</v>
      </c>
      <c r="DZ2708" s="304" t="e">
        <f t="shared" si="1193"/>
        <v>#DIV/0!</v>
      </c>
      <c r="EA2708" s="77" t="e">
        <f t="shared" si="1194"/>
        <v>#DIV/0!</v>
      </c>
      <c r="EB2708" s="304" t="e">
        <f t="shared" si="1195"/>
        <v>#DIV/0!</v>
      </c>
      <c r="EC2708" s="77" t="e">
        <f t="shared" si="1196"/>
        <v>#DIV/0!</v>
      </c>
      <c r="ED2708" s="304" t="e">
        <f t="shared" si="1197"/>
        <v>#DIV/0!</v>
      </c>
      <c r="EE2708" s="77" t="e">
        <f t="shared" si="1198"/>
        <v>#DIV/0!</v>
      </c>
      <c r="EF2708" s="304" t="e">
        <f t="shared" si="1199"/>
        <v>#DIV/0!</v>
      </c>
      <c r="EG2708" s="77" t="e">
        <f t="shared" si="1200"/>
        <v>#DIV/0!</v>
      </c>
      <c r="EH2708" s="304" t="e">
        <f t="shared" si="1201"/>
        <v>#DIV/0!</v>
      </c>
      <c r="EI2708" s="77" t="e">
        <f t="shared" si="1202"/>
        <v>#DIV/0!</v>
      </c>
      <c r="EJ2708" s="304" t="e">
        <f t="shared" si="1203"/>
        <v>#DIV/0!</v>
      </c>
      <c r="EK2708" s="77" t="e">
        <f t="shared" si="1204"/>
        <v>#DIV/0!</v>
      </c>
      <c r="EL2708" s="304" t="e">
        <f t="shared" si="1205"/>
        <v>#DIV/0!</v>
      </c>
      <c r="EM2708" s="77" t="e">
        <f t="shared" si="1206"/>
        <v>#DIV/0!</v>
      </c>
      <c r="EN2708" s="304" t="e">
        <f t="shared" si="1207"/>
        <v>#DIV/0!</v>
      </c>
      <c r="EO2708" s="77" t="e">
        <f t="shared" si="1208"/>
        <v>#DIV/0!</v>
      </c>
      <c r="EP2708" s="304" t="e">
        <f t="shared" si="1209"/>
        <v>#DIV/0!</v>
      </c>
      <c r="EQ2708" s="77" t="e">
        <f t="shared" si="1210"/>
        <v>#DIV/0!</v>
      </c>
      <c r="ER2708" s="77" t="e">
        <f t="shared" si="1211"/>
        <v>#DIV/0!</v>
      </c>
      <c r="ES2708" s="77" t="e">
        <f t="shared" si="1212"/>
        <v>#DIV/0!</v>
      </c>
    </row>
    <row r="2709" spans="1:149" s="77" customFormat="1" x14ac:dyDescent="0.45">
      <c r="A2709" s="77" t="s">
        <v>3971</v>
      </c>
      <c r="B2709" s="178" t="s">
        <v>937</v>
      </c>
      <c r="C2709" s="77" t="s">
        <v>3648</v>
      </c>
      <c r="D2709" s="77" t="s">
        <v>3716</v>
      </c>
      <c r="E2709" s="77" t="s">
        <v>637</v>
      </c>
      <c r="F2709" s="77" t="s">
        <v>4015</v>
      </c>
      <c r="G2709" s="77" t="s">
        <v>3380</v>
      </c>
      <c r="H2709" s="77" t="s">
        <v>1100</v>
      </c>
      <c r="I2709" s="77">
        <v>70</v>
      </c>
      <c r="J2709" s="304">
        <v>100</v>
      </c>
      <c r="L2709" s="304">
        <v>1100</v>
      </c>
      <c r="M2709" s="77">
        <v>10</v>
      </c>
      <c r="P2709" s="72" t="s">
        <v>1374</v>
      </c>
      <c r="Q2709" s="125"/>
      <c r="R2709" s="125"/>
      <c r="S2709" s="116"/>
      <c r="AA2709" s="168">
        <v>1</v>
      </c>
      <c r="AB2709" s="168"/>
      <c r="AC2709" s="168">
        <v>0</v>
      </c>
      <c r="AE2709" s="327"/>
      <c r="AG2709" s="168"/>
      <c r="AQ2709" s="178"/>
      <c r="AR2709" s="53">
        <v>0.96940000000000004</v>
      </c>
      <c r="AS2709" s="66"/>
      <c r="AU2709" s="276">
        <v>1000</v>
      </c>
      <c r="AV2709" s="276"/>
      <c r="AW2709" s="276">
        <v>969.40000000000009</v>
      </c>
      <c r="AX2709" s="95"/>
      <c r="AY2709" s="276"/>
      <c r="AZ2709" s="95"/>
      <c r="BA2709" s="178"/>
      <c r="BB2709" s="98" t="s">
        <v>3412</v>
      </c>
      <c r="BC2709" s="178" t="s">
        <v>1126</v>
      </c>
      <c r="BD2709" s="202">
        <v>62.849160000000012</v>
      </c>
      <c r="BH2709" s="202">
        <v>16.520904000000002</v>
      </c>
      <c r="BJ2709" s="202">
        <v>1.249236</v>
      </c>
      <c r="BX2709" s="202">
        <v>9.6839999999999999E-3</v>
      </c>
      <c r="BZ2709" s="202">
        <v>0.52293600000000007</v>
      </c>
      <c r="CB2709" s="202">
        <v>15.610608000000003</v>
      </c>
      <c r="CH2709" s="202">
        <v>7.7471999999999999E-2</v>
      </c>
      <c r="DH2709" s="202">
        <f t="shared" ref="DH2709:DH2724" si="1213">SUM(BD2709,BH2709,BJ2709,BX2709,BZ2709,CB2709,CH2709)</f>
        <v>96.84</v>
      </c>
      <c r="DJ2709" s="77">
        <f t="shared" si="1190"/>
        <v>3.1599999999999966</v>
      </c>
      <c r="DL2709" s="77" t="s">
        <v>3334</v>
      </c>
      <c r="DO2709" s="356">
        <v>3.16</v>
      </c>
      <c r="DP2709" s="77">
        <v>0.15</v>
      </c>
      <c r="DQ2709" s="348"/>
      <c r="DS2709" s="246"/>
      <c r="DU2709" s="96"/>
      <c r="DW2709" s="178"/>
      <c r="DX2709" s="304">
        <f t="shared" si="1191"/>
        <v>64.90000000000002</v>
      </c>
      <c r="DY2709" s="77">
        <f t="shared" si="1192"/>
        <v>0</v>
      </c>
      <c r="DZ2709" s="304">
        <f t="shared" si="1193"/>
        <v>0</v>
      </c>
      <c r="EA2709" s="77" t="e">
        <f t="shared" si="1194"/>
        <v>#DIV/0!</v>
      </c>
      <c r="EB2709" s="304">
        <f t="shared" si="1195"/>
        <v>17.059999999999999</v>
      </c>
      <c r="EC2709" s="77">
        <f t="shared" si="1196"/>
        <v>0</v>
      </c>
      <c r="ED2709" s="304">
        <f t="shared" si="1197"/>
        <v>0</v>
      </c>
      <c r="EE2709" s="77" t="e">
        <f t="shared" si="1198"/>
        <v>#DIV/0!</v>
      </c>
      <c r="EF2709" s="304">
        <f t="shared" si="1199"/>
        <v>0</v>
      </c>
      <c r="EG2709" s="77" t="e">
        <f t="shared" si="1200"/>
        <v>#DIV/0!</v>
      </c>
      <c r="EH2709" s="304">
        <f t="shared" si="1201"/>
        <v>0</v>
      </c>
      <c r="EI2709" s="77" t="e">
        <f t="shared" si="1202"/>
        <v>#DIV/0!</v>
      </c>
      <c r="EJ2709" s="304">
        <f t="shared" si="1203"/>
        <v>9.9999999999999985E-3</v>
      </c>
      <c r="EK2709" s="77">
        <f t="shared" si="1204"/>
        <v>0</v>
      </c>
      <c r="EL2709" s="304">
        <f t="shared" si="1205"/>
        <v>0.54</v>
      </c>
      <c r="EM2709" s="77">
        <f t="shared" si="1206"/>
        <v>0</v>
      </c>
      <c r="EN2709" s="304">
        <f t="shared" si="1207"/>
        <v>16.12</v>
      </c>
      <c r="EO2709" s="77">
        <f t="shared" si="1208"/>
        <v>0</v>
      </c>
      <c r="EP2709" s="304">
        <f t="shared" si="1209"/>
        <v>0</v>
      </c>
      <c r="EQ2709" s="77" t="e">
        <f t="shared" si="1210"/>
        <v>#DIV/0!</v>
      </c>
      <c r="ER2709" s="77">
        <f t="shared" si="1211"/>
        <v>100</v>
      </c>
      <c r="ES2709" s="77">
        <f t="shared" si="1212"/>
        <v>0</v>
      </c>
    </row>
    <row r="2710" spans="1:149" s="77" customFormat="1" x14ac:dyDescent="0.45">
      <c r="A2710" s="77" t="s">
        <v>3971</v>
      </c>
      <c r="B2710" s="178" t="s">
        <v>937</v>
      </c>
      <c r="C2710" s="77" t="s">
        <v>3648</v>
      </c>
      <c r="D2710" s="77" t="s">
        <v>4031</v>
      </c>
      <c r="E2710" s="77" t="s">
        <v>637</v>
      </c>
      <c r="F2710" s="77" t="s">
        <v>4016</v>
      </c>
      <c r="G2710" s="77" t="s">
        <v>3380</v>
      </c>
      <c r="H2710" s="77" t="s">
        <v>1100</v>
      </c>
      <c r="I2710" s="77">
        <v>120</v>
      </c>
      <c r="J2710" s="304">
        <v>200</v>
      </c>
      <c r="L2710" s="304">
        <v>1100</v>
      </c>
      <c r="M2710" s="77">
        <v>10</v>
      </c>
      <c r="P2710" s="72" t="s">
        <v>1374</v>
      </c>
      <c r="Q2710" s="125"/>
      <c r="R2710" s="125"/>
      <c r="S2710" s="116"/>
      <c r="AA2710" s="168">
        <v>1</v>
      </c>
      <c r="AB2710" s="168"/>
      <c r="AC2710" s="168">
        <v>0</v>
      </c>
      <c r="AE2710" s="327"/>
      <c r="AG2710" s="168"/>
      <c r="AQ2710" s="178"/>
      <c r="AR2710" s="53">
        <v>0.97199999999999998</v>
      </c>
      <c r="AS2710" s="66"/>
      <c r="AU2710" s="276">
        <v>2000</v>
      </c>
      <c r="AV2710" s="276"/>
      <c r="AW2710" s="276">
        <v>1944</v>
      </c>
      <c r="AX2710" s="95"/>
      <c r="AY2710" s="276"/>
      <c r="AZ2710" s="95"/>
      <c r="BA2710" s="178"/>
      <c r="BB2710" s="98" t="s">
        <v>3412</v>
      </c>
      <c r="BC2710" s="178" t="s">
        <v>1126</v>
      </c>
      <c r="BD2710" s="202">
        <v>60.954270000000008</v>
      </c>
      <c r="BH2710" s="202">
        <v>17.793749999999999</v>
      </c>
      <c r="BJ2710" s="202">
        <v>0.16133000000000003</v>
      </c>
      <c r="BX2710" s="202">
        <v>0</v>
      </c>
      <c r="BZ2710" s="202">
        <v>1.6417700000000002</v>
      </c>
      <c r="CB2710" s="202">
        <v>13.76999</v>
      </c>
      <c r="CH2710" s="202">
        <v>0.57889000000000002</v>
      </c>
      <c r="DH2710" s="202">
        <f t="shared" si="1213"/>
        <v>94.9</v>
      </c>
      <c r="DJ2710" s="77">
        <f t="shared" si="1190"/>
        <v>5.0999999999999943</v>
      </c>
      <c r="DL2710" s="77" t="s">
        <v>3334</v>
      </c>
      <c r="DO2710" s="356">
        <v>5.0999999999999996</v>
      </c>
      <c r="DP2710" s="77">
        <v>0.09</v>
      </c>
      <c r="DQ2710" s="348"/>
      <c r="DS2710" s="246"/>
      <c r="DU2710" s="96"/>
      <c r="DW2710" s="178"/>
      <c r="DX2710" s="304">
        <f t="shared" si="1191"/>
        <v>64.23</v>
      </c>
      <c r="DY2710" s="77">
        <f t="shared" si="1192"/>
        <v>0</v>
      </c>
      <c r="DZ2710" s="304">
        <f t="shared" si="1193"/>
        <v>0</v>
      </c>
      <c r="EA2710" s="77" t="e">
        <f t="shared" si="1194"/>
        <v>#DIV/0!</v>
      </c>
      <c r="EB2710" s="304">
        <f t="shared" si="1195"/>
        <v>18.749999999999996</v>
      </c>
      <c r="EC2710" s="77">
        <f t="shared" si="1196"/>
        <v>0</v>
      </c>
      <c r="ED2710" s="304">
        <f t="shared" si="1197"/>
        <v>0</v>
      </c>
      <c r="EE2710" s="77" t="e">
        <f t="shared" si="1198"/>
        <v>#DIV/0!</v>
      </c>
      <c r="EF2710" s="304">
        <f t="shared" si="1199"/>
        <v>0</v>
      </c>
      <c r="EG2710" s="77" t="e">
        <f t="shared" si="1200"/>
        <v>#DIV/0!</v>
      </c>
      <c r="EH2710" s="304">
        <f t="shared" si="1201"/>
        <v>0</v>
      </c>
      <c r="EI2710" s="77" t="e">
        <f t="shared" si="1202"/>
        <v>#DIV/0!</v>
      </c>
      <c r="EJ2710" s="304">
        <f t="shared" si="1203"/>
        <v>0</v>
      </c>
      <c r="EK2710" s="77" t="e">
        <f t="shared" si="1204"/>
        <v>#DIV/0!</v>
      </c>
      <c r="EL2710" s="304">
        <f t="shared" si="1205"/>
        <v>1.73</v>
      </c>
      <c r="EM2710" s="77">
        <f t="shared" si="1206"/>
        <v>0</v>
      </c>
      <c r="EN2710" s="304">
        <f t="shared" si="1207"/>
        <v>14.509999999999998</v>
      </c>
      <c r="EO2710" s="77">
        <f t="shared" si="1208"/>
        <v>0</v>
      </c>
      <c r="EP2710" s="304">
        <f t="shared" si="1209"/>
        <v>0</v>
      </c>
      <c r="EQ2710" s="77" t="e">
        <f t="shared" si="1210"/>
        <v>#DIV/0!</v>
      </c>
      <c r="ER2710" s="77">
        <f t="shared" si="1211"/>
        <v>100</v>
      </c>
      <c r="ES2710" s="77">
        <f t="shared" si="1212"/>
        <v>0</v>
      </c>
    </row>
    <row r="2711" spans="1:149" s="77" customFormat="1" x14ac:dyDescent="0.45">
      <c r="A2711" s="77" t="s">
        <v>3971</v>
      </c>
      <c r="B2711" s="178" t="s">
        <v>937</v>
      </c>
      <c r="C2711" s="77" t="s">
        <v>3648</v>
      </c>
      <c r="D2711" s="77" t="s">
        <v>3716</v>
      </c>
      <c r="E2711" s="77" t="s">
        <v>637</v>
      </c>
      <c r="F2711" s="77" t="s">
        <v>4017</v>
      </c>
      <c r="G2711" s="77" t="s">
        <v>3380</v>
      </c>
      <c r="H2711" s="77" t="s">
        <v>1100</v>
      </c>
      <c r="I2711" s="77">
        <v>120</v>
      </c>
      <c r="J2711" s="304">
        <v>200</v>
      </c>
      <c r="L2711" s="304">
        <v>1100</v>
      </c>
      <c r="M2711" s="77">
        <v>10</v>
      </c>
      <c r="P2711" s="72" t="s">
        <v>1374</v>
      </c>
      <c r="Q2711" s="125"/>
      <c r="R2711" s="125"/>
      <c r="S2711" s="116"/>
      <c r="AA2711" s="168">
        <v>1</v>
      </c>
      <c r="AB2711" s="168"/>
      <c r="AC2711" s="168">
        <v>0</v>
      </c>
      <c r="AE2711" s="327"/>
      <c r="AG2711" s="168"/>
      <c r="AQ2711" s="178"/>
      <c r="AR2711" s="53">
        <v>0.97199999999999998</v>
      </c>
      <c r="AS2711" s="66"/>
      <c r="AU2711" s="276">
        <v>2000</v>
      </c>
      <c r="AV2711" s="276"/>
      <c r="AW2711" s="276">
        <v>1944</v>
      </c>
      <c r="AX2711" s="95"/>
      <c r="AY2711" s="276"/>
      <c r="AZ2711" s="95"/>
      <c r="BA2711" s="178"/>
      <c r="BB2711" s="98" t="s">
        <v>3412</v>
      </c>
      <c r="BC2711" s="178" t="s">
        <v>1126</v>
      </c>
      <c r="BD2711" s="202">
        <v>61.629040000000003</v>
      </c>
      <c r="BH2711" s="202">
        <v>16.200175999999995</v>
      </c>
      <c r="BJ2711" s="202">
        <v>1.2249839999999999</v>
      </c>
      <c r="BX2711" s="202">
        <v>9.4959999999999992E-3</v>
      </c>
      <c r="BZ2711" s="202">
        <v>0.51278400000000002</v>
      </c>
      <c r="CB2711" s="202">
        <v>15.307552000000001</v>
      </c>
      <c r="CH2711" s="202">
        <v>7.5967999999999994E-2</v>
      </c>
      <c r="DH2711" s="202">
        <f t="shared" si="1213"/>
        <v>94.960000000000008</v>
      </c>
      <c r="DJ2711" s="77">
        <f t="shared" si="1190"/>
        <v>5.039999999999992</v>
      </c>
      <c r="DL2711" s="77" t="s">
        <v>3334</v>
      </c>
      <c r="DO2711" s="356">
        <v>5.04</v>
      </c>
      <c r="DP2711" s="77">
        <v>0.16</v>
      </c>
      <c r="DQ2711" s="348"/>
      <c r="DS2711" s="246"/>
      <c r="DU2711" s="96"/>
      <c r="DW2711" s="178"/>
      <c r="DX2711" s="304">
        <f t="shared" si="1191"/>
        <v>64.900000000000006</v>
      </c>
      <c r="DY2711" s="77">
        <f t="shared" si="1192"/>
        <v>0</v>
      </c>
      <c r="DZ2711" s="304">
        <f t="shared" si="1193"/>
        <v>0</v>
      </c>
      <c r="EA2711" s="77" t="e">
        <f t="shared" si="1194"/>
        <v>#DIV/0!</v>
      </c>
      <c r="EB2711" s="304">
        <f t="shared" si="1195"/>
        <v>17.059999999999995</v>
      </c>
      <c r="EC2711" s="77">
        <f t="shared" si="1196"/>
        <v>0</v>
      </c>
      <c r="ED2711" s="304">
        <f t="shared" si="1197"/>
        <v>0</v>
      </c>
      <c r="EE2711" s="77" t="e">
        <f t="shared" si="1198"/>
        <v>#DIV/0!</v>
      </c>
      <c r="EF2711" s="304">
        <f t="shared" si="1199"/>
        <v>0</v>
      </c>
      <c r="EG2711" s="77" t="e">
        <f t="shared" si="1200"/>
        <v>#DIV/0!</v>
      </c>
      <c r="EH2711" s="304">
        <f t="shared" si="1201"/>
        <v>0</v>
      </c>
      <c r="EI2711" s="77" t="e">
        <f t="shared" si="1202"/>
        <v>#DIV/0!</v>
      </c>
      <c r="EJ2711" s="304">
        <f t="shared" si="1203"/>
        <v>9.9999999999999985E-3</v>
      </c>
      <c r="EK2711" s="77">
        <f t="shared" si="1204"/>
        <v>0</v>
      </c>
      <c r="EL2711" s="304">
        <f t="shared" si="1205"/>
        <v>0.53999999999999992</v>
      </c>
      <c r="EM2711" s="77">
        <f t="shared" si="1206"/>
        <v>0</v>
      </c>
      <c r="EN2711" s="304">
        <f t="shared" si="1207"/>
        <v>16.12</v>
      </c>
      <c r="EO2711" s="77">
        <f t="shared" si="1208"/>
        <v>0</v>
      </c>
      <c r="EP2711" s="304">
        <f t="shared" si="1209"/>
        <v>0</v>
      </c>
      <c r="EQ2711" s="77" t="e">
        <f t="shared" si="1210"/>
        <v>#DIV/0!</v>
      </c>
      <c r="ER2711" s="77">
        <f t="shared" si="1211"/>
        <v>100</v>
      </c>
      <c r="ES2711" s="77">
        <f t="shared" si="1212"/>
        <v>0</v>
      </c>
    </row>
    <row r="2712" spans="1:149" s="77" customFormat="1" x14ac:dyDescent="0.45">
      <c r="A2712" s="77" t="s">
        <v>3971</v>
      </c>
      <c r="B2712" s="178" t="s">
        <v>937</v>
      </c>
      <c r="C2712" s="77" t="s">
        <v>3648</v>
      </c>
      <c r="D2712" s="77" t="s">
        <v>3716</v>
      </c>
      <c r="E2712" s="77" t="s">
        <v>637</v>
      </c>
      <c r="F2712" s="77" t="s">
        <v>4018</v>
      </c>
      <c r="G2712" s="77" t="s">
        <v>3380</v>
      </c>
      <c r="H2712" s="77" t="s">
        <v>1100</v>
      </c>
      <c r="I2712" s="77">
        <v>120</v>
      </c>
      <c r="J2712" s="304">
        <v>200</v>
      </c>
      <c r="L2712" s="304">
        <v>1100</v>
      </c>
      <c r="M2712" s="77">
        <v>10</v>
      </c>
      <c r="P2712" s="72" t="s">
        <v>1374</v>
      </c>
      <c r="Q2712" s="125"/>
      <c r="R2712" s="125"/>
      <c r="S2712" s="116"/>
      <c r="AA2712" s="168">
        <v>1</v>
      </c>
      <c r="AB2712" s="168"/>
      <c r="AC2712" s="168">
        <v>0</v>
      </c>
      <c r="AE2712" s="327"/>
      <c r="AG2712" s="168"/>
      <c r="AQ2712" s="178"/>
      <c r="AR2712" s="53">
        <v>0.97199999999999998</v>
      </c>
      <c r="AS2712" s="66"/>
      <c r="AU2712" s="276">
        <v>2000</v>
      </c>
      <c r="AV2712" s="276"/>
      <c r="AW2712" s="276">
        <v>1944</v>
      </c>
      <c r="AX2712" s="95"/>
      <c r="AY2712" s="276"/>
      <c r="AZ2712" s="95"/>
      <c r="BA2712" s="178"/>
      <c r="BB2712" s="98" t="s">
        <v>3412</v>
      </c>
      <c r="BC2712" s="178" t="s">
        <v>1126</v>
      </c>
      <c r="BD2712" s="202">
        <v>61.616060000000004</v>
      </c>
      <c r="BH2712" s="202">
        <v>16.196763999999998</v>
      </c>
      <c r="BJ2712" s="202">
        <v>1.224726</v>
      </c>
      <c r="BX2712" s="202">
        <v>9.4940000000000007E-3</v>
      </c>
      <c r="BZ2712" s="202">
        <v>0.51267600000000002</v>
      </c>
      <c r="CB2712" s="202">
        <v>15.304328</v>
      </c>
      <c r="CH2712" s="202">
        <v>7.5952000000000006E-2</v>
      </c>
      <c r="DH2712" s="202">
        <f t="shared" si="1213"/>
        <v>94.940000000000012</v>
      </c>
      <c r="DJ2712" s="77">
        <f t="shared" si="1190"/>
        <v>5.0599999999999881</v>
      </c>
      <c r="DL2712" s="77" t="s">
        <v>3334</v>
      </c>
      <c r="DO2712" s="356">
        <v>5.0599999999999996</v>
      </c>
      <c r="DP2712" s="77">
        <v>0.08</v>
      </c>
      <c r="DQ2712" s="348"/>
      <c r="DS2712" s="246"/>
      <c r="DU2712" s="96"/>
      <c r="DW2712" s="178"/>
      <c r="DX2712" s="304">
        <f t="shared" si="1191"/>
        <v>64.899999999999991</v>
      </c>
      <c r="DY2712" s="77">
        <f t="shared" si="1192"/>
        <v>0</v>
      </c>
      <c r="DZ2712" s="304">
        <f t="shared" si="1193"/>
        <v>0</v>
      </c>
      <c r="EA2712" s="77" t="e">
        <f t="shared" si="1194"/>
        <v>#DIV/0!</v>
      </c>
      <c r="EB2712" s="304">
        <f t="shared" si="1195"/>
        <v>17.059999999999995</v>
      </c>
      <c r="EC2712" s="77">
        <f t="shared" si="1196"/>
        <v>0</v>
      </c>
      <c r="ED2712" s="304">
        <f t="shared" si="1197"/>
        <v>0</v>
      </c>
      <c r="EE2712" s="77" t="e">
        <f t="shared" si="1198"/>
        <v>#DIV/0!</v>
      </c>
      <c r="EF2712" s="304">
        <f t="shared" si="1199"/>
        <v>0</v>
      </c>
      <c r="EG2712" s="77" t="e">
        <f t="shared" si="1200"/>
        <v>#DIV/0!</v>
      </c>
      <c r="EH2712" s="304">
        <f t="shared" si="1201"/>
        <v>0</v>
      </c>
      <c r="EI2712" s="77" t="e">
        <f t="shared" si="1202"/>
        <v>#DIV/0!</v>
      </c>
      <c r="EJ2712" s="304">
        <f t="shared" si="1203"/>
        <v>9.9999999999999985E-3</v>
      </c>
      <c r="EK2712" s="77">
        <f t="shared" si="1204"/>
        <v>0</v>
      </c>
      <c r="EL2712" s="304">
        <f t="shared" si="1205"/>
        <v>0.53999999999999992</v>
      </c>
      <c r="EM2712" s="77">
        <f t="shared" si="1206"/>
        <v>0</v>
      </c>
      <c r="EN2712" s="304">
        <f t="shared" si="1207"/>
        <v>16.119999999999997</v>
      </c>
      <c r="EO2712" s="77">
        <f t="shared" si="1208"/>
        <v>0</v>
      </c>
      <c r="EP2712" s="304">
        <f t="shared" si="1209"/>
        <v>0</v>
      </c>
      <c r="EQ2712" s="77" t="e">
        <f t="shared" si="1210"/>
        <v>#DIV/0!</v>
      </c>
      <c r="ER2712" s="77">
        <f t="shared" si="1211"/>
        <v>100</v>
      </c>
      <c r="ES2712" s="77">
        <f t="shared" si="1212"/>
        <v>0</v>
      </c>
    </row>
    <row r="2713" spans="1:149" s="77" customFormat="1" x14ac:dyDescent="0.45">
      <c r="A2713" s="77" t="s">
        <v>3971</v>
      </c>
      <c r="B2713" s="178" t="s">
        <v>937</v>
      </c>
      <c r="C2713" s="77" t="s">
        <v>3648</v>
      </c>
      <c r="D2713" s="77" t="s">
        <v>3716</v>
      </c>
      <c r="E2713" s="77" t="s">
        <v>637</v>
      </c>
      <c r="F2713" s="77" t="s">
        <v>4019</v>
      </c>
      <c r="G2713" s="77" t="s">
        <v>3380</v>
      </c>
      <c r="H2713" s="77" t="s">
        <v>1100</v>
      </c>
      <c r="I2713" s="77">
        <v>70</v>
      </c>
      <c r="J2713" s="304">
        <v>200</v>
      </c>
      <c r="L2713" s="304">
        <v>1100</v>
      </c>
      <c r="M2713" s="77">
        <v>10</v>
      </c>
      <c r="P2713" s="72" t="s">
        <v>1374</v>
      </c>
      <c r="Q2713" s="125"/>
      <c r="R2713" s="125"/>
      <c r="S2713" s="116"/>
      <c r="AA2713" s="168">
        <v>1</v>
      </c>
      <c r="AB2713" s="168"/>
      <c r="AC2713" s="168">
        <v>0</v>
      </c>
      <c r="AE2713" s="327"/>
      <c r="AG2713" s="168"/>
      <c r="AQ2713" s="178"/>
      <c r="AR2713" s="53">
        <v>0.97199999999999998</v>
      </c>
      <c r="AS2713" s="66"/>
      <c r="AU2713" s="276">
        <v>2000</v>
      </c>
      <c r="AV2713" s="276"/>
      <c r="AW2713" s="276">
        <v>1944</v>
      </c>
      <c r="AX2713" s="95"/>
      <c r="AY2713" s="276"/>
      <c r="AZ2713" s="95"/>
      <c r="BA2713" s="178"/>
      <c r="BB2713" s="98" t="s">
        <v>3412</v>
      </c>
      <c r="BC2713" s="178" t="s">
        <v>1126</v>
      </c>
      <c r="BD2713" s="202">
        <v>61.739370000000001</v>
      </c>
      <c r="BH2713" s="202">
        <v>16.229177999999997</v>
      </c>
      <c r="BJ2713" s="202">
        <v>1.227177</v>
      </c>
      <c r="BX2713" s="202">
        <v>9.5129999999999989E-3</v>
      </c>
      <c r="BZ2713" s="202">
        <v>0.51370199999999999</v>
      </c>
      <c r="CB2713" s="202">
        <v>15.334956</v>
      </c>
      <c r="CH2713" s="202">
        <v>7.6103999999999991E-2</v>
      </c>
      <c r="DH2713" s="202">
        <f t="shared" si="1213"/>
        <v>95.13</v>
      </c>
      <c r="DJ2713" s="77">
        <f t="shared" si="1190"/>
        <v>4.8700000000000045</v>
      </c>
      <c r="DL2713" s="77" t="s">
        <v>3334</v>
      </c>
      <c r="DO2713" s="356">
        <v>4.87</v>
      </c>
      <c r="DP2713" s="77">
        <v>0.13</v>
      </c>
      <c r="DQ2713" s="348"/>
      <c r="DS2713" s="246"/>
      <c r="DU2713" s="96"/>
      <c r="DW2713" s="178"/>
      <c r="DX2713" s="304">
        <f t="shared" si="1191"/>
        <v>64.900000000000006</v>
      </c>
      <c r="DY2713" s="77">
        <f t="shared" si="1192"/>
        <v>0</v>
      </c>
      <c r="DZ2713" s="304">
        <f t="shared" si="1193"/>
        <v>0</v>
      </c>
      <c r="EA2713" s="77" t="e">
        <f t="shared" si="1194"/>
        <v>#DIV/0!</v>
      </c>
      <c r="EB2713" s="304">
        <f t="shared" si="1195"/>
        <v>17.059999999999999</v>
      </c>
      <c r="EC2713" s="77">
        <f t="shared" si="1196"/>
        <v>0</v>
      </c>
      <c r="ED2713" s="304">
        <f t="shared" si="1197"/>
        <v>0</v>
      </c>
      <c r="EE2713" s="77" t="e">
        <f t="shared" si="1198"/>
        <v>#DIV/0!</v>
      </c>
      <c r="EF2713" s="304">
        <f t="shared" si="1199"/>
        <v>0</v>
      </c>
      <c r="EG2713" s="77" t="e">
        <f t="shared" si="1200"/>
        <v>#DIV/0!</v>
      </c>
      <c r="EH2713" s="304">
        <f t="shared" si="1201"/>
        <v>0</v>
      </c>
      <c r="EI2713" s="77" t="e">
        <f t="shared" si="1202"/>
        <v>#DIV/0!</v>
      </c>
      <c r="EJ2713" s="304">
        <f t="shared" si="1203"/>
        <v>9.9999999999999985E-3</v>
      </c>
      <c r="EK2713" s="77">
        <f t="shared" si="1204"/>
        <v>0</v>
      </c>
      <c r="EL2713" s="304">
        <f t="shared" si="1205"/>
        <v>0.54</v>
      </c>
      <c r="EM2713" s="77">
        <f t="shared" si="1206"/>
        <v>0</v>
      </c>
      <c r="EN2713" s="304">
        <f t="shared" si="1207"/>
        <v>16.12</v>
      </c>
      <c r="EO2713" s="77">
        <f t="shared" si="1208"/>
        <v>0</v>
      </c>
      <c r="EP2713" s="304">
        <f t="shared" si="1209"/>
        <v>0</v>
      </c>
      <c r="EQ2713" s="77" t="e">
        <f t="shared" si="1210"/>
        <v>#DIV/0!</v>
      </c>
      <c r="ER2713" s="77">
        <f t="shared" si="1211"/>
        <v>100</v>
      </c>
      <c r="ES2713" s="77">
        <f t="shared" si="1212"/>
        <v>0</v>
      </c>
    </row>
    <row r="2714" spans="1:149" s="77" customFormat="1" x14ac:dyDescent="0.45">
      <c r="A2714" s="77" t="s">
        <v>3971</v>
      </c>
      <c r="B2714" s="178" t="s">
        <v>937</v>
      </c>
      <c r="C2714" s="77" t="s">
        <v>3648</v>
      </c>
      <c r="D2714" s="77" t="s">
        <v>3716</v>
      </c>
      <c r="E2714" s="77" t="s">
        <v>637</v>
      </c>
      <c r="F2714" s="77" t="s">
        <v>4020</v>
      </c>
      <c r="G2714" s="77" t="s">
        <v>3380</v>
      </c>
      <c r="H2714" s="77" t="s">
        <v>1100</v>
      </c>
      <c r="I2714" s="77">
        <v>120</v>
      </c>
      <c r="J2714" s="304">
        <v>200</v>
      </c>
      <c r="L2714" s="304">
        <v>1100</v>
      </c>
      <c r="M2714" s="77">
        <v>10</v>
      </c>
      <c r="P2714" s="72" t="s">
        <v>1374</v>
      </c>
      <c r="Q2714" s="125"/>
      <c r="R2714" s="125"/>
      <c r="S2714" s="116"/>
      <c r="AA2714" s="168">
        <v>1</v>
      </c>
      <c r="AB2714" s="168"/>
      <c r="AC2714" s="168">
        <v>0</v>
      </c>
      <c r="AE2714" s="327"/>
      <c r="AG2714" s="168"/>
      <c r="AQ2714" s="178"/>
      <c r="AR2714" s="53">
        <v>0.97199999999999998</v>
      </c>
      <c r="AS2714" s="66"/>
      <c r="AU2714" s="276">
        <v>2000</v>
      </c>
      <c r="AV2714" s="276"/>
      <c r="AW2714" s="276">
        <v>1944</v>
      </c>
      <c r="AX2714" s="95"/>
      <c r="AY2714" s="276"/>
      <c r="AZ2714" s="95"/>
      <c r="BA2714" s="178"/>
      <c r="BB2714" s="98" t="s">
        <v>3412</v>
      </c>
      <c r="BC2714" s="178" t="s">
        <v>1126</v>
      </c>
      <c r="BD2714" s="202">
        <v>61.564140000000009</v>
      </c>
      <c r="BH2714" s="202">
        <v>16.183115999999998</v>
      </c>
      <c r="BJ2714" s="202">
        <v>1.2236940000000001</v>
      </c>
      <c r="BX2714" s="202">
        <v>9.4859999999999996E-3</v>
      </c>
      <c r="BZ2714" s="202">
        <v>0.51224400000000003</v>
      </c>
      <c r="CB2714" s="202">
        <v>15.291432</v>
      </c>
      <c r="CH2714" s="202">
        <v>7.5887999999999997E-2</v>
      </c>
      <c r="DH2714" s="202">
        <f t="shared" si="1213"/>
        <v>94.86</v>
      </c>
      <c r="DJ2714" s="77">
        <f t="shared" si="1190"/>
        <v>5.1400000000000006</v>
      </c>
      <c r="DL2714" s="77" t="s">
        <v>3334</v>
      </c>
      <c r="DO2714" s="356">
        <v>5.14</v>
      </c>
      <c r="DP2714" s="77">
        <v>0.23</v>
      </c>
      <c r="DQ2714" s="348"/>
      <c r="DS2714" s="246"/>
      <c r="DU2714" s="96"/>
      <c r="DW2714" s="178"/>
      <c r="DX2714" s="304">
        <f t="shared" si="1191"/>
        <v>64.90000000000002</v>
      </c>
      <c r="DY2714" s="77">
        <f t="shared" si="1192"/>
        <v>0</v>
      </c>
      <c r="DZ2714" s="304">
        <f t="shared" si="1193"/>
        <v>0</v>
      </c>
      <c r="EA2714" s="77" t="e">
        <f t="shared" si="1194"/>
        <v>#DIV/0!</v>
      </c>
      <c r="EB2714" s="304">
        <f t="shared" si="1195"/>
        <v>17.059999999999999</v>
      </c>
      <c r="EC2714" s="77">
        <f t="shared" si="1196"/>
        <v>0</v>
      </c>
      <c r="ED2714" s="304">
        <f t="shared" si="1197"/>
        <v>0</v>
      </c>
      <c r="EE2714" s="77" t="e">
        <f t="shared" si="1198"/>
        <v>#DIV/0!</v>
      </c>
      <c r="EF2714" s="304">
        <f t="shared" si="1199"/>
        <v>0</v>
      </c>
      <c r="EG2714" s="77" t="e">
        <f t="shared" si="1200"/>
        <v>#DIV/0!</v>
      </c>
      <c r="EH2714" s="304">
        <f t="shared" si="1201"/>
        <v>0</v>
      </c>
      <c r="EI2714" s="77" t="e">
        <f t="shared" si="1202"/>
        <v>#DIV/0!</v>
      </c>
      <c r="EJ2714" s="304">
        <f t="shared" si="1203"/>
        <v>9.9999999999999985E-3</v>
      </c>
      <c r="EK2714" s="77">
        <f t="shared" si="1204"/>
        <v>0</v>
      </c>
      <c r="EL2714" s="304">
        <f t="shared" si="1205"/>
        <v>0.54</v>
      </c>
      <c r="EM2714" s="77">
        <f t="shared" si="1206"/>
        <v>0</v>
      </c>
      <c r="EN2714" s="304">
        <f t="shared" si="1207"/>
        <v>16.12</v>
      </c>
      <c r="EO2714" s="77">
        <f t="shared" si="1208"/>
        <v>0</v>
      </c>
      <c r="EP2714" s="304">
        <f t="shared" si="1209"/>
        <v>0</v>
      </c>
      <c r="EQ2714" s="77" t="e">
        <f t="shared" si="1210"/>
        <v>#DIV/0!</v>
      </c>
      <c r="ER2714" s="77">
        <f t="shared" si="1211"/>
        <v>100</v>
      </c>
      <c r="ES2714" s="77">
        <f t="shared" si="1212"/>
        <v>0</v>
      </c>
    </row>
    <row r="2715" spans="1:149" s="77" customFormat="1" x14ac:dyDescent="0.45">
      <c r="A2715" s="77" t="s">
        <v>3971</v>
      </c>
      <c r="B2715" s="178" t="s">
        <v>937</v>
      </c>
      <c r="C2715" s="77" t="s">
        <v>3648</v>
      </c>
      <c r="D2715" s="77" t="s">
        <v>3716</v>
      </c>
      <c r="E2715" s="77" t="s">
        <v>637</v>
      </c>
      <c r="F2715" s="77" t="s">
        <v>4021</v>
      </c>
      <c r="G2715" s="77" t="s">
        <v>3380</v>
      </c>
      <c r="H2715" s="77" t="s">
        <v>1100</v>
      </c>
      <c r="I2715" s="77">
        <v>240</v>
      </c>
      <c r="J2715" s="304">
        <v>200</v>
      </c>
      <c r="L2715" s="304">
        <v>1100</v>
      </c>
      <c r="M2715" s="77">
        <v>10</v>
      </c>
      <c r="P2715" s="72" t="s">
        <v>1374</v>
      </c>
      <c r="Q2715" s="125"/>
      <c r="R2715" s="125"/>
      <c r="S2715" s="116"/>
      <c r="AA2715" s="168">
        <v>1</v>
      </c>
      <c r="AB2715" s="168"/>
      <c r="AC2715" s="168">
        <v>0</v>
      </c>
      <c r="AE2715" s="327"/>
      <c r="AG2715" s="168"/>
      <c r="AQ2715" s="178"/>
      <c r="AR2715" s="53">
        <v>0.97199999999999998</v>
      </c>
      <c r="AS2715" s="66"/>
      <c r="AU2715" s="276">
        <v>2000</v>
      </c>
      <c r="AV2715" s="276"/>
      <c r="AW2715" s="276">
        <v>1944</v>
      </c>
      <c r="AX2715" s="95"/>
      <c r="AY2715" s="276"/>
      <c r="AZ2715" s="95"/>
      <c r="BA2715" s="178"/>
      <c r="BB2715" s="98" t="s">
        <v>3412</v>
      </c>
      <c r="BC2715" s="178" t="s">
        <v>1126</v>
      </c>
      <c r="BD2715" s="202">
        <v>61.590100000000014</v>
      </c>
      <c r="BH2715" s="202">
        <v>16.18994</v>
      </c>
      <c r="BJ2715" s="202">
        <v>1.22421</v>
      </c>
      <c r="BX2715" s="202">
        <v>9.4900000000000002E-3</v>
      </c>
      <c r="BZ2715" s="202">
        <v>0.51246000000000014</v>
      </c>
      <c r="CB2715" s="202">
        <v>15.297880000000003</v>
      </c>
      <c r="CH2715" s="202">
        <v>7.5920000000000001E-2</v>
      </c>
      <c r="DH2715" s="202">
        <f t="shared" si="1213"/>
        <v>94.90000000000002</v>
      </c>
      <c r="DJ2715" s="77">
        <f t="shared" si="1190"/>
        <v>5.0999999999999801</v>
      </c>
      <c r="DL2715" s="77" t="s">
        <v>3334</v>
      </c>
      <c r="DO2715" s="356">
        <v>5.0999999999999996</v>
      </c>
      <c r="DP2715" s="77">
        <v>0.14000000000000001</v>
      </c>
      <c r="DQ2715" s="348"/>
      <c r="DS2715" s="246"/>
      <c r="DU2715" s="96"/>
      <c r="DW2715" s="178"/>
      <c r="DX2715" s="304">
        <f t="shared" si="1191"/>
        <v>64.900000000000006</v>
      </c>
      <c r="DY2715" s="77">
        <f t="shared" si="1192"/>
        <v>0</v>
      </c>
      <c r="DZ2715" s="304">
        <f t="shared" si="1193"/>
        <v>0</v>
      </c>
      <c r="EA2715" s="77" t="e">
        <f t="shared" si="1194"/>
        <v>#DIV/0!</v>
      </c>
      <c r="EB2715" s="304">
        <f t="shared" si="1195"/>
        <v>17.059999999999999</v>
      </c>
      <c r="EC2715" s="77">
        <f t="shared" si="1196"/>
        <v>0</v>
      </c>
      <c r="ED2715" s="304">
        <f t="shared" si="1197"/>
        <v>0</v>
      </c>
      <c r="EE2715" s="77" t="e">
        <f t="shared" si="1198"/>
        <v>#DIV/0!</v>
      </c>
      <c r="EF2715" s="304">
        <f t="shared" si="1199"/>
        <v>0</v>
      </c>
      <c r="EG2715" s="77" t="e">
        <f t="shared" si="1200"/>
        <v>#DIV/0!</v>
      </c>
      <c r="EH2715" s="304">
        <f t="shared" si="1201"/>
        <v>0</v>
      </c>
      <c r="EI2715" s="77" t="e">
        <f t="shared" si="1202"/>
        <v>#DIV/0!</v>
      </c>
      <c r="EJ2715" s="304">
        <f t="shared" si="1203"/>
        <v>9.9999999999999985E-3</v>
      </c>
      <c r="EK2715" s="77">
        <f t="shared" si="1204"/>
        <v>0</v>
      </c>
      <c r="EL2715" s="304">
        <f t="shared" si="1205"/>
        <v>0.54</v>
      </c>
      <c r="EM2715" s="77">
        <f t="shared" si="1206"/>
        <v>0</v>
      </c>
      <c r="EN2715" s="304">
        <f t="shared" si="1207"/>
        <v>16.119999999999997</v>
      </c>
      <c r="EO2715" s="77">
        <f t="shared" si="1208"/>
        <v>0</v>
      </c>
      <c r="EP2715" s="304">
        <f t="shared" si="1209"/>
        <v>0</v>
      </c>
      <c r="EQ2715" s="77" t="e">
        <f t="shared" si="1210"/>
        <v>#DIV/0!</v>
      </c>
      <c r="ER2715" s="77">
        <f t="shared" si="1211"/>
        <v>100</v>
      </c>
      <c r="ES2715" s="77">
        <f t="shared" si="1212"/>
        <v>0</v>
      </c>
    </row>
    <row r="2716" spans="1:149" s="77" customFormat="1" x14ac:dyDescent="0.45">
      <c r="A2716" s="77" t="s">
        <v>3971</v>
      </c>
      <c r="B2716" s="178" t="s">
        <v>937</v>
      </c>
      <c r="C2716" s="77" t="s">
        <v>3648</v>
      </c>
      <c r="D2716" s="77" t="s">
        <v>3716</v>
      </c>
      <c r="E2716" s="77" t="s">
        <v>637</v>
      </c>
      <c r="F2716" s="77" t="s">
        <v>4022</v>
      </c>
      <c r="G2716" s="77" t="s">
        <v>3380</v>
      </c>
      <c r="H2716" s="77" t="s">
        <v>1100</v>
      </c>
      <c r="I2716" s="77">
        <v>120</v>
      </c>
      <c r="J2716" s="304">
        <v>200</v>
      </c>
      <c r="L2716" s="304">
        <v>1100</v>
      </c>
      <c r="M2716" s="77">
        <v>10</v>
      </c>
      <c r="P2716" s="72" t="s">
        <v>1374</v>
      </c>
      <c r="Q2716" s="125"/>
      <c r="R2716" s="125"/>
      <c r="S2716" s="116"/>
      <c r="AA2716" s="168">
        <v>1</v>
      </c>
      <c r="AB2716" s="168"/>
      <c r="AC2716" s="168">
        <v>0</v>
      </c>
      <c r="AE2716" s="327"/>
      <c r="AG2716" s="168"/>
      <c r="AQ2716" s="178"/>
      <c r="AR2716" s="53">
        <v>0.97199999999999998</v>
      </c>
      <c r="AS2716" s="66"/>
      <c r="AU2716" s="276">
        <v>2000</v>
      </c>
      <c r="AV2716" s="276"/>
      <c r="AW2716" s="276">
        <v>1944</v>
      </c>
      <c r="AX2716" s="95"/>
      <c r="AY2716" s="276"/>
      <c r="AZ2716" s="95"/>
      <c r="BA2716" s="178"/>
      <c r="BB2716" s="98" t="s">
        <v>3412</v>
      </c>
      <c r="BC2716" s="178" t="s">
        <v>1126</v>
      </c>
      <c r="BD2716" s="202">
        <v>61.603080000000006</v>
      </c>
      <c r="BH2716" s="202">
        <v>16.193352000000001</v>
      </c>
      <c r="BJ2716" s="202">
        <v>1.2244680000000001</v>
      </c>
      <c r="BX2716" s="202">
        <v>9.4920000000000004E-3</v>
      </c>
      <c r="BZ2716" s="202">
        <v>0.51256800000000002</v>
      </c>
      <c r="CB2716" s="202">
        <v>15.301104</v>
      </c>
      <c r="CH2716" s="202">
        <v>7.5936000000000003E-2</v>
      </c>
      <c r="DH2716" s="202">
        <f t="shared" si="1213"/>
        <v>94.92</v>
      </c>
      <c r="DJ2716" s="77">
        <f t="shared" si="1190"/>
        <v>5.0799999999999983</v>
      </c>
      <c r="DL2716" s="77" t="s">
        <v>3334</v>
      </c>
      <c r="DO2716" s="356">
        <v>5.08</v>
      </c>
      <c r="DP2716" s="77">
        <v>0.09</v>
      </c>
      <c r="DQ2716" s="348"/>
      <c r="DS2716" s="246"/>
      <c r="DU2716" s="96"/>
      <c r="DW2716" s="178"/>
      <c r="DX2716" s="304">
        <f t="shared" si="1191"/>
        <v>64.900000000000006</v>
      </c>
      <c r="DY2716" s="77">
        <f t="shared" si="1192"/>
        <v>0</v>
      </c>
      <c r="DZ2716" s="304">
        <f t="shared" si="1193"/>
        <v>0</v>
      </c>
      <c r="EA2716" s="77" t="e">
        <f t="shared" si="1194"/>
        <v>#DIV/0!</v>
      </c>
      <c r="EB2716" s="304">
        <f t="shared" si="1195"/>
        <v>17.059999999999999</v>
      </c>
      <c r="EC2716" s="77">
        <f t="shared" si="1196"/>
        <v>0</v>
      </c>
      <c r="ED2716" s="304">
        <f t="shared" si="1197"/>
        <v>0</v>
      </c>
      <c r="EE2716" s="77" t="e">
        <f t="shared" si="1198"/>
        <v>#DIV/0!</v>
      </c>
      <c r="EF2716" s="304">
        <f t="shared" si="1199"/>
        <v>0</v>
      </c>
      <c r="EG2716" s="77" t="e">
        <f t="shared" si="1200"/>
        <v>#DIV/0!</v>
      </c>
      <c r="EH2716" s="304">
        <f t="shared" si="1201"/>
        <v>0</v>
      </c>
      <c r="EI2716" s="77" t="e">
        <f t="shared" si="1202"/>
        <v>#DIV/0!</v>
      </c>
      <c r="EJ2716" s="304">
        <f t="shared" si="1203"/>
        <v>0.01</v>
      </c>
      <c r="EK2716" s="77">
        <f t="shared" si="1204"/>
        <v>0</v>
      </c>
      <c r="EL2716" s="304">
        <f t="shared" si="1205"/>
        <v>0.54</v>
      </c>
      <c r="EM2716" s="77">
        <f t="shared" si="1206"/>
        <v>0</v>
      </c>
      <c r="EN2716" s="304">
        <f t="shared" si="1207"/>
        <v>16.12</v>
      </c>
      <c r="EO2716" s="77">
        <f t="shared" si="1208"/>
        <v>0</v>
      </c>
      <c r="EP2716" s="304">
        <f t="shared" si="1209"/>
        <v>0</v>
      </c>
      <c r="EQ2716" s="77" t="e">
        <f t="shared" si="1210"/>
        <v>#DIV/0!</v>
      </c>
      <c r="ER2716" s="77">
        <f t="shared" si="1211"/>
        <v>100</v>
      </c>
      <c r="ES2716" s="77">
        <f t="shared" si="1212"/>
        <v>0</v>
      </c>
    </row>
    <row r="2717" spans="1:149" s="77" customFormat="1" x14ac:dyDescent="0.45">
      <c r="A2717" s="77" t="s">
        <v>3971</v>
      </c>
      <c r="B2717" s="178" t="s">
        <v>937</v>
      </c>
      <c r="C2717" s="77" t="s">
        <v>3648</v>
      </c>
      <c r="D2717" s="77" t="s">
        <v>4031</v>
      </c>
      <c r="E2717" s="77" t="s">
        <v>637</v>
      </c>
      <c r="F2717" s="77" t="s">
        <v>4023</v>
      </c>
      <c r="G2717" s="77" t="s">
        <v>3380</v>
      </c>
      <c r="H2717" s="77" t="s">
        <v>1100</v>
      </c>
      <c r="I2717" s="77">
        <v>50</v>
      </c>
      <c r="J2717" s="304">
        <v>500</v>
      </c>
      <c r="L2717" s="304">
        <v>1100</v>
      </c>
      <c r="M2717" s="77">
        <v>10</v>
      </c>
      <c r="P2717" s="72" t="s">
        <v>1374</v>
      </c>
      <c r="Q2717" s="125"/>
      <c r="R2717" s="125"/>
      <c r="S2717" s="116"/>
      <c r="AA2717" s="168">
        <v>1</v>
      </c>
      <c r="AB2717" s="168"/>
      <c r="AC2717" s="168">
        <v>0</v>
      </c>
      <c r="AE2717" s="327"/>
      <c r="AG2717" s="168"/>
      <c r="AQ2717" s="178"/>
      <c r="AR2717" s="53">
        <v>1.135</v>
      </c>
      <c r="AS2717" s="66"/>
      <c r="AU2717" s="276">
        <v>5000</v>
      </c>
      <c r="AV2717" s="276"/>
      <c r="AW2717" s="276">
        <v>5675</v>
      </c>
      <c r="AX2717" s="95"/>
      <c r="AY2717" s="276"/>
      <c r="AZ2717" s="95"/>
      <c r="BA2717" s="178"/>
      <c r="BB2717" s="98" t="s">
        <v>3412</v>
      </c>
      <c r="BC2717" s="178" t="s">
        <v>1126</v>
      </c>
      <c r="BD2717" s="202">
        <v>57.633579000000012</v>
      </c>
      <c r="BH2717" s="202">
        <v>16.824375</v>
      </c>
      <c r="BJ2717" s="202">
        <v>0.15254100000000001</v>
      </c>
      <c r="BX2717" s="202">
        <v>0</v>
      </c>
      <c r="BZ2717" s="202">
        <v>1.5523290000000001</v>
      </c>
      <c r="CB2717" s="202">
        <v>13.019823000000001</v>
      </c>
      <c r="CH2717" s="202">
        <v>0.54735299999999998</v>
      </c>
      <c r="DH2717" s="202">
        <f t="shared" si="1213"/>
        <v>89.730000000000018</v>
      </c>
      <c r="DJ2717" s="77">
        <f t="shared" si="1190"/>
        <v>10.269999999999982</v>
      </c>
      <c r="DL2717" s="77" t="s">
        <v>3334</v>
      </c>
      <c r="DO2717" s="356">
        <v>10.27</v>
      </c>
      <c r="DP2717" s="77">
        <v>7.0000000000000007E-2</v>
      </c>
      <c r="DQ2717" s="348"/>
      <c r="DS2717" s="246"/>
      <c r="DU2717" s="96"/>
      <c r="DW2717" s="178"/>
      <c r="DX2717" s="304">
        <f t="shared" si="1191"/>
        <v>64.23</v>
      </c>
      <c r="DY2717" s="77">
        <f t="shared" si="1192"/>
        <v>0</v>
      </c>
      <c r="DZ2717" s="304">
        <f t="shared" si="1193"/>
        <v>0</v>
      </c>
      <c r="EA2717" s="77" t="e">
        <f t="shared" si="1194"/>
        <v>#DIV/0!</v>
      </c>
      <c r="EB2717" s="304">
        <f t="shared" si="1195"/>
        <v>18.749999999999996</v>
      </c>
      <c r="EC2717" s="77">
        <f t="shared" si="1196"/>
        <v>0</v>
      </c>
      <c r="ED2717" s="304">
        <f t="shared" si="1197"/>
        <v>0</v>
      </c>
      <c r="EE2717" s="77" t="e">
        <f t="shared" si="1198"/>
        <v>#DIV/0!</v>
      </c>
      <c r="EF2717" s="304">
        <f t="shared" si="1199"/>
        <v>0</v>
      </c>
      <c r="EG2717" s="77" t="e">
        <f t="shared" si="1200"/>
        <v>#DIV/0!</v>
      </c>
      <c r="EH2717" s="304">
        <f t="shared" si="1201"/>
        <v>0</v>
      </c>
      <c r="EI2717" s="77" t="e">
        <f t="shared" si="1202"/>
        <v>#DIV/0!</v>
      </c>
      <c r="EJ2717" s="304">
        <f t="shared" si="1203"/>
        <v>0</v>
      </c>
      <c r="EK2717" s="77" t="e">
        <f t="shared" si="1204"/>
        <v>#DIV/0!</v>
      </c>
      <c r="EL2717" s="304">
        <f t="shared" si="1205"/>
        <v>1.7299999999999995</v>
      </c>
      <c r="EM2717" s="77">
        <f t="shared" si="1206"/>
        <v>0</v>
      </c>
      <c r="EN2717" s="304">
        <f t="shared" si="1207"/>
        <v>14.509999999999998</v>
      </c>
      <c r="EO2717" s="77">
        <f t="shared" si="1208"/>
        <v>0</v>
      </c>
      <c r="EP2717" s="304">
        <f t="shared" si="1209"/>
        <v>0</v>
      </c>
      <c r="EQ2717" s="77" t="e">
        <f t="shared" si="1210"/>
        <v>#DIV/0!</v>
      </c>
      <c r="ER2717" s="77">
        <f t="shared" si="1211"/>
        <v>100</v>
      </c>
      <c r="ES2717" s="77">
        <f t="shared" si="1212"/>
        <v>0</v>
      </c>
    </row>
    <row r="2718" spans="1:149" s="77" customFormat="1" x14ac:dyDescent="0.45">
      <c r="A2718" s="77" t="s">
        <v>3971</v>
      </c>
      <c r="B2718" s="178" t="s">
        <v>937</v>
      </c>
      <c r="C2718" s="77" t="s">
        <v>3648</v>
      </c>
      <c r="D2718" s="77" t="s">
        <v>3716</v>
      </c>
      <c r="E2718" s="77" t="s">
        <v>637</v>
      </c>
      <c r="F2718" s="77" t="s">
        <v>4024</v>
      </c>
      <c r="G2718" s="77" t="s">
        <v>3380</v>
      </c>
      <c r="H2718" s="77" t="s">
        <v>1100</v>
      </c>
      <c r="I2718" s="77">
        <v>72</v>
      </c>
      <c r="J2718" s="304">
        <v>500</v>
      </c>
      <c r="L2718" s="304">
        <v>1100</v>
      </c>
      <c r="M2718" s="77">
        <v>10</v>
      </c>
      <c r="P2718" s="72" t="s">
        <v>1374</v>
      </c>
      <c r="Q2718" s="125"/>
      <c r="R2718" s="125"/>
      <c r="S2718" s="116"/>
      <c r="AA2718" s="168">
        <v>1</v>
      </c>
      <c r="AB2718" s="168"/>
      <c r="AC2718" s="168">
        <v>0</v>
      </c>
      <c r="AE2718" s="327"/>
      <c r="AG2718" s="168"/>
      <c r="AQ2718" s="178"/>
      <c r="AR2718" s="53">
        <v>1.135</v>
      </c>
      <c r="AS2718" s="66"/>
      <c r="AU2718" s="276">
        <v>5000</v>
      </c>
      <c r="AV2718" s="276"/>
      <c r="AW2718" s="276">
        <v>5675</v>
      </c>
      <c r="AX2718" s="95"/>
      <c r="AY2718" s="276"/>
      <c r="AZ2718" s="95"/>
      <c r="BA2718" s="178"/>
      <c r="BB2718" s="98" t="s">
        <v>3412</v>
      </c>
      <c r="BC2718" s="178" t="s">
        <v>1126</v>
      </c>
      <c r="BD2718" s="202">
        <v>58.156890000000004</v>
      </c>
      <c r="BH2718" s="202">
        <v>15.287466</v>
      </c>
      <c r="BJ2718" s="202">
        <v>1.155969</v>
      </c>
      <c r="BX2718" s="202">
        <v>8.9610000000000002E-3</v>
      </c>
      <c r="BZ2718" s="202">
        <v>0.48389400000000005</v>
      </c>
      <c r="CB2718" s="202">
        <v>14.445132000000001</v>
      </c>
      <c r="CH2718" s="202">
        <v>7.1688000000000002E-2</v>
      </c>
      <c r="DH2718" s="202">
        <f t="shared" si="1213"/>
        <v>89.61</v>
      </c>
      <c r="DJ2718" s="77">
        <f t="shared" si="1190"/>
        <v>10.39</v>
      </c>
      <c r="DL2718" s="77" t="s">
        <v>3334</v>
      </c>
      <c r="DO2718" s="356">
        <v>10.39</v>
      </c>
      <c r="DP2718" s="77">
        <v>0.16</v>
      </c>
      <c r="DQ2718" s="348"/>
      <c r="DS2718" s="246"/>
      <c r="DU2718" s="96"/>
      <c r="DW2718" s="178"/>
      <c r="DX2718" s="304">
        <f t="shared" si="1191"/>
        <v>64.900000000000006</v>
      </c>
      <c r="DY2718" s="77">
        <f t="shared" si="1192"/>
        <v>0</v>
      </c>
      <c r="DZ2718" s="304">
        <f t="shared" si="1193"/>
        <v>0</v>
      </c>
      <c r="EA2718" s="77" t="e">
        <f t="shared" si="1194"/>
        <v>#DIV/0!</v>
      </c>
      <c r="EB2718" s="304">
        <f t="shared" si="1195"/>
        <v>17.059999999999999</v>
      </c>
      <c r="EC2718" s="77">
        <f t="shared" si="1196"/>
        <v>0</v>
      </c>
      <c r="ED2718" s="304">
        <f t="shared" si="1197"/>
        <v>0</v>
      </c>
      <c r="EE2718" s="77" t="e">
        <f t="shared" si="1198"/>
        <v>#DIV/0!</v>
      </c>
      <c r="EF2718" s="304">
        <f t="shared" si="1199"/>
        <v>0</v>
      </c>
      <c r="EG2718" s="77" t="e">
        <f t="shared" si="1200"/>
        <v>#DIV/0!</v>
      </c>
      <c r="EH2718" s="304">
        <f t="shared" si="1201"/>
        <v>0</v>
      </c>
      <c r="EI2718" s="77" t="e">
        <f t="shared" si="1202"/>
        <v>#DIV/0!</v>
      </c>
      <c r="EJ2718" s="304">
        <f t="shared" si="1203"/>
        <v>0.01</v>
      </c>
      <c r="EK2718" s="77">
        <f t="shared" si="1204"/>
        <v>0</v>
      </c>
      <c r="EL2718" s="304">
        <f t="shared" si="1205"/>
        <v>0.54</v>
      </c>
      <c r="EM2718" s="77">
        <f t="shared" si="1206"/>
        <v>0</v>
      </c>
      <c r="EN2718" s="304">
        <f t="shared" si="1207"/>
        <v>16.12</v>
      </c>
      <c r="EO2718" s="77">
        <f t="shared" si="1208"/>
        <v>0</v>
      </c>
      <c r="EP2718" s="304">
        <f t="shared" si="1209"/>
        <v>0</v>
      </c>
      <c r="EQ2718" s="77" t="e">
        <f t="shared" si="1210"/>
        <v>#DIV/0!</v>
      </c>
      <c r="ER2718" s="77">
        <f t="shared" si="1211"/>
        <v>100</v>
      </c>
      <c r="ES2718" s="77">
        <f t="shared" si="1212"/>
        <v>0</v>
      </c>
    </row>
    <row r="2719" spans="1:149" s="77" customFormat="1" x14ac:dyDescent="0.45">
      <c r="A2719" s="77" t="s">
        <v>3971</v>
      </c>
      <c r="B2719" s="178" t="s">
        <v>937</v>
      </c>
      <c r="C2719" s="77" t="s">
        <v>3648</v>
      </c>
      <c r="D2719" s="77" t="s">
        <v>3716</v>
      </c>
      <c r="E2719" s="77" t="s">
        <v>637</v>
      </c>
      <c r="F2719" s="77" t="s">
        <v>4025</v>
      </c>
      <c r="G2719" s="77" t="s">
        <v>3380</v>
      </c>
      <c r="H2719" s="77" t="s">
        <v>1100</v>
      </c>
      <c r="I2719" s="77">
        <v>100</v>
      </c>
      <c r="J2719" s="304">
        <v>500</v>
      </c>
      <c r="L2719" s="304">
        <v>1100</v>
      </c>
      <c r="M2719" s="77">
        <v>10</v>
      </c>
      <c r="P2719" s="72" t="s">
        <v>1374</v>
      </c>
      <c r="Q2719" s="125"/>
      <c r="R2719" s="125"/>
      <c r="S2719" s="116"/>
      <c r="AA2719" s="168">
        <v>1</v>
      </c>
      <c r="AB2719" s="168"/>
      <c r="AC2719" s="168">
        <v>0</v>
      </c>
      <c r="AE2719" s="327"/>
      <c r="AG2719" s="168"/>
      <c r="AQ2719" s="178"/>
      <c r="AR2719" s="53">
        <v>1.135</v>
      </c>
      <c r="AS2719" s="66"/>
      <c r="AU2719" s="276">
        <v>5000</v>
      </c>
      <c r="AV2719" s="276"/>
      <c r="AW2719" s="276">
        <v>5675</v>
      </c>
      <c r="AX2719" s="95"/>
      <c r="AY2719" s="276"/>
      <c r="AZ2719" s="95"/>
      <c r="BA2719" s="178"/>
      <c r="BB2719" s="98" t="s">
        <v>3412</v>
      </c>
      <c r="BC2719" s="178" t="s">
        <v>1126</v>
      </c>
      <c r="BD2719" s="202">
        <v>58.202320000000007</v>
      </c>
      <c r="BH2719" s="202">
        <v>15.299408000000001</v>
      </c>
      <c r="BJ2719" s="202">
        <v>1.1568720000000001</v>
      </c>
      <c r="BX2719" s="202">
        <v>8.9680000000000003E-3</v>
      </c>
      <c r="BZ2719" s="202">
        <v>0.48427200000000004</v>
      </c>
      <c r="CB2719" s="202">
        <v>14.456416000000001</v>
      </c>
      <c r="CH2719" s="202">
        <v>7.1744000000000002E-2</v>
      </c>
      <c r="DH2719" s="202">
        <f t="shared" si="1213"/>
        <v>89.680000000000021</v>
      </c>
      <c r="DJ2719" s="77">
        <f t="shared" si="1190"/>
        <v>10.319999999999979</v>
      </c>
      <c r="DL2719" s="77" t="s">
        <v>3334</v>
      </c>
      <c r="DO2719" s="356">
        <v>10.32</v>
      </c>
      <c r="DP2719" s="77">
        <v>0.13</v>
      </c>
      <c r="DQ2719" s="348"/>
      <c r="DS2719" s="246"/>
      <c r="DU2719" s="96"/>
      <c r="DW2719" s="178"/>
      <c r="DX2719" s="304">
        <f t="shared" si="1191"/>
        <v>64.899999999999991</v>
      </c>
      <c r="DY2719" s="77">
        <f t="shared" si="1192"/>
        <v>0</v>
      </c>
      <c r="DZ2719" s="304">
        <f t="shared" si="1193"/>
        <v>0</v>
      </c>
      <c r="EA2719" s="77" t="e">
        <f t="shared" si="1194"/>
        <v>#DIV/0!</v>
      </c>
      <c r="EB2719" s="304">
        <f t="shared" si="1195"/>
        <v>17.059999999999999</v>
      </c>
      <c r="EC2719" s="77">
        <f t="shared" si="1196"/>
        <v>0</v>
      </c>
      <c r="ED2719" s="304">
        <f t="shared" si="1197"/>
        <v>0</v>
      </c>
      <c r="EE2719" s="77" t="e">
        <f t="shared" si="1198"/>
        <v>#DIV/0!</v>
      </c>
      <c r="EF2719" s="304">
        <f t="shared" si="1199"/>
        <v>0</v>
      </c>
      <c r="EG2719" s="77" t="e">
        <f t="shared" si="1200"/>
        <v>#DIV/0!</v>
      </c>
      <c r="EH2719" s="304">
        <f t="shared" si="1201"/>
        <v>0</v>
      </c>
      <c r="EI2719" s="77" t="e">
        <f t="shared" si="1202"/>
        <v>#DIV/0!</v>
      </c>
      <c r="EJ2719" s="304">
        <f t="shared" si="1203"/>
        <v>9.9999999999999985E-3</v>
      </c>
      <c r="EK2719" s="77">
        <f t="shared" si="1204"/>
        <v>0</v>
      </c>
      <c r="EL2719" s="304">
        <f t="shared" si="1205"/>
        <v>0.53999999999999992</v>
      </c>
      <c r="EM2719" s="77">
        <f t="shared" si="1206"/>
        <v>0</v>
      </c>
      <c r="EN2719" s="304">
        <f t="shared" si="1207"/>
        <v>16.119999999999997</v>
      </c>
      <c r="EO2719" s="77">
        <f t="shared" si="1208"/>
        <v>0</v>
      </c>
      <c r="EP2719" s="304">
        <f t="shared" si="1209"/>
        <v>0</v>
      </c>
      <c r="EQ2719" s="77" t="e">
        <f t="shared" si="1210"/>
        <v>#DIV/0!</v>
      </c>
      <c r="ER2719" s="77">
        <f t="shared" si="1211"/>
        <v>100</v>
      </c>
      <c r="ES2719" s="77">
        <f t="shared" si="1212"/>
        <v>0</v>
      </c>
    </row>
    <row r="2720" spans="1:149" s="77" customFormat="1" x14ac:dyDescent="0.45">
      <c r="A2720" s="77" t="s">
        <v>3971</v>
      </c>
      <c r="B2720" s="178" t="s">
        <v>937</v>
      </c>
      <c r="C2720" s="77" t="s">
        <v>3648</v>
      </c>
      <c r="D2720" s="77" t="s">
        <v>3716</v>
      </c>
      <c r="E2720" s="77" t="s">
        <v>637</v>
      </c>
      <c r="F2720" s="77" t="s">
        <v>4026</v>
      </c>
      <c r="G2720" s="77" t="s">
        <v>3380</v>
      </c>
      <c r="H2720" s="77" t="s">
        <v>1100</v>
      </c>
      <c r="I2720" s="77">
        <v>50</v>
      </c>
      <c r="J2720" s="304">
        <v>500</v>
      </c>
      <c r="L2720" s="304">
        <v>1100</v>
      </c>
      <c r="M2720" s="77">
        <v>10</v>
      </c>
      <c r="P2720" s="72" t="s">
        <v>1374</v>
      </c>
      <c r="Q2720" s="125"/>
      <c r="R2720" s="125"/>
      <c r="S2720" s="116"/>
      <c r="AA2720" s="168">
        <v>1</v>
      </c>
      <c r="AB2720" s="168"/>
      <c r="AC2720" s="168">
        <v>0</v>
      </c>
      <c r="AE2720" s="327"/>
      <c r="AG2720" s="168"/>
      <c r="AQ2720" s="178"/>
      <c r="AR2720" s="53">
        <v>1.135</v>
      </c>
      <c r="AS2720" s="66"/>
      <c r="AU2720" s="276">
        <v>5000</v>
      </c>
      <c r="AV2720" s="276"/>
      <c r="AW2720" s="276">
        <v>5675</v>
      </c>
      <c r="AX2720" s="95"/>
      <c r="AY2720" s="276"/>
      <c r="AZ2720" s="95"/>
      <c r="BA2720" s="178"/>
      <c r="BB2720" s="98" t="s">
        <v>3412</v>
      </c>
      <c r="BC2720" s="178" t="s">
        <v>1126</v>
      </c>
      <c r="BD2720" s="202">
        <v>58.325630000000011</v>
      </c>
      <c r="BH2720" s="202">
        <v>15.331821999999999</v>
      </c>
      <c r="BJ2720" s="202">
        <v>1.1593230000000001</v>
      </c>
      <c r="BX2720" s="202">
        <v>8.9870000000000002E-3</v>
      </c>
      <c r="BZ2720" s="202">
        <v>0.48529800000000006</v>
      </c>
      <c r="CB2720" s="202">
        <v>14.487044000000001</v>
      </c>
      <c r="CH2720" s="202">
        <v>7.1896000000000002E-2</v>
      </c>
      <c r="DH2720" s="202">
        <f t="shared" si="1213"/>
        <v>89.87</v>
      </c>
      <c r="DJ2720" s="77">
        <f t="shared" si="1190"/>
        <v>10.129999999999995</v>
      </c>
      <c r="DL2720" s="77" t="s">
        <v>3334</v>
      </c>
      <c r="DO2720" s="356">
        <v>10.130000000000001</v>
      </c>
      <c r="DP2720" s="77">
        <v>0.18</v>
      </c>
      <c r="DQ2720" s="348"/>
      <c r="DS2720" s="246"/>
      <c r="DU2720" s="96"/>
      <c r="DW2720" s="178"/>
      <c r="DX2720" s="304">
        <f t="shared" si="1191"/>
        <v>64.90000000000002</v>
      </c>
      <c r="DY2720" s="77">
        <f t="shared" si="1192"/>
        <v>0</v>
      </c>
      <c r="DZ2720" s="304">
        <f t="shared" si="1193"/>
        <v>0</v>
      </c>
      <c r="EA2720" s="77" t="e">
        <f t="shared" si="1194"/>
        <v>#DIV/0!</v>
      </c>
      <c r="EB2720" s="304">
        <f t="shared" si="1195"/>
        <v>17.059999999999999</v>
      </c>
      <c r="EC2720" s="77">
        <f t="shared" si="1196"/>
        <v>0</v>
      </c>
      <c r="ED2720" s="304">
        <f t="shared" si="1197"/>
        <v>0</v>
      </c>
      <c r="EE2720" s="77" t="e">
        <f t="shared" si="1198"/>
        <v>#DIV/0!</v>
      </c>
      <c r="EF2720" s="304">
        <f t="shared" si="1199"/>
        <v>0</v>
      </c>
      <c r="EG2720" s="77" t="e">
        <f t="shared" si="1200"/>
        <v>#DIV/0!</v>
      </c>
      <c r="EH2720" s="304">
        <f t="shared" si="1201"/>
        <v>0</v>
      </c>
      <c r="EI2720" s="77" t="e">
        <f t="shared" si="1202"/>
        <v>#DIV/0!</v>
      </c>
      <c r="EJ2720" s="304">
        <f t="shared" si="1203"/>
        <v>9.9999999999999985E-3</v>
      </c>
      <c r="EK2720" s="77">
        <f t="shared" si="1204"/>
        <v>0</v>
      </c>
      <c r="EL2720" s="304">
        <f t="shared" si="1205"/>
        <v>0.54</v>
      </c>
      <c r="EM2720" s="77">
        <f t="shared" si="1206"/>
        <v>0</v>
      </c>
      <c r="EN2720" s="304">
        <f t="shared" si="1207"/>
        <v>16.12</v>
      </c>
      <c r="EO2720" s="77">
        <f t="shared" si="1208"/>
        <v>0</v>
      </c>
      <c r="EP2720" s="304">
        <f t="shared" si="1209"/>
        <v>0</v>
      </c>
      <c r="EQ2720" s="77" t="e">
        <f t="shared" si="1210"/>
        <v>#DIV/0!</v>
      </c>
      <c r="ER2720" s="77">
        <f t="shared" si="1211"/>
        <v>100</v>
      </c>
      <c r="ES2720" s="77">
        <f t="shared" si="1212"/>
        <v>0</v>
      </c>
    </row>
    <row r="2721" spans="1:149" s="77" customFormat="1" x14ac:dyDescent="0.45">
      <c r="A2721" s="77" t="s">
        <v>3971</v>
      </c>
      <c r="B2721" s="178" t="s">
        <v>937</v>
      </c>
      <c r="C2721" s="77" t="s">
        <v>3648</v>
      </c>
      <c r="D2721" s="77" t="s">
        <v>3716</v>
      </c>
      <c r="E2721" s="77" t="s">
        <v>637</v>
      </c>
      <c r="F2721" s="77" t="s">
        <v>4027</v>
      </c>
      <c r="G2721" s="77" t="s">
        <v>3380</v>
      </c>
      <c r="H2721" s="77" t="s">
        <v>1100</v>
      </c>
      <c r="I2721" s="77">
        <v>100</v>
      </c>
      <c r="J2721" s="304">
        <v>500</v>
      </c>
      <c r="L2721" s="304">
        <v>1100</v>
      </c>
      <c r="M2721" s="77">
        <v>10</v>
      </c>
      <c r="P2721" s="72" t="s">
        <v>1374</v>
      </c>
      <c r="Q2721" s="125"/>
      <c r="R2721" s="125"/>
      <c r="S2721" s="116"/>
      <c r="AA2721" s="168">
        <v>1</v>
      </c>
      <c r="AB2721" s="168"/>
      <c r="AC2721" s="168">
        <v>0</v>
      </c>
      <c r="AE2721" s="327"/>
      <c r="AG2721" s="168"/>
      <c r="AQ2721" s="178"/>
      <c r="AR2721" s="53">
        <v>1.135</v>
      </c>
      <c r="AS2721" s="66"/>
      <c r="AU2721" s="276">
        <v>5000</v>
      </c>
      <c r="AV2721" s="276"/>
      <c r="AW2721" s="276">
        <v>5675</v>
      </c>
      <c r="AX2721" s="95"/>
      <c r="AY2721" s="276"/>
      <c r="AZ2721" s="95"/>
      <c r="BA2721" s="178"/>
      <c r="BB2721" s="98" t="s">
        <v>3412</v>
      </c>
      <c r="BC2721" s="178" t="s">
        <v>1126</v>
      </c>
      <c r="BD2721" s="202">
        <v>58.202320000000007</v>
      </c>
      <c r="BH2721" s="202">
        <v>15.299408000000001</v>
      </c>
      <c r="BJ2721" s="202">
        <v>1.1568720000000001</v>
      </c>
      <c r="BX2721" s="202">
        <v>8.9680000000000003E-3</v>
      </c>
      <c r="BZ2721" s="202">
        <v>0.48427200000000004</v>
      </c>
      <c r="CB2721" s="202">
        <v>14.456416000000001</v>
      </c>
      <c r="CH2721" s="202">
        <v>7.1744000000000002E-2</v>
      </c>
      <c r="DH2721" s="202">
        <f t="shared" si="1213"/>
        <v>89.680000000000021</v>
      </c>
      <c r="DJ2721" s="77">
        <f t="shared" si="1190"/>
        <v>10.319999999999979</v>
      </c>
      <c r="DL2721" s="77" t="s">
        <v>3334</v>
      </c>
      <c r="DO2721" s="356">
        <v>10.32</v>
      </c>
      <c r="DP2721" s="77">
        <v>0.11</v>
      </c>
      <c r="DQ2721" s="348"/>
      <c r="DS2721" s="246"/>
      <c r="DU2721" s="96"/>
      <c r="DW2721" s="178"/>
      <c r="DX2721" s="304">
        <f t="shared" si="1191"/>
        <v>64.899999999999991</v>
      </c>
      <c r="DY2721" s="77">
        <f t="shared" si="1192"/>
        <v>0</v>
      </c>
      <c r="DZ2721" s="304">
        <f t="shared" si="1193"/>
        <v>0</v>
      </c>
      <c r="EA2721" s="77" t="e">
        <f t="shared" si="1194"/>
        <v>#DIV/0!</v>
      </c>
      <c r="EB2721" s="304">
        <f t="shared" si="1195"/>
        <v>17.059999999999999</v>
      </c>
      <c r="EC2721" s="77">
        <f t="shared" si="1196"/>
        <v>0</v>
      </c>
      <c r="ED2721" s="304">
        <f t="shared" si="1197"/>
        <v>0</v>
      </c>
      <c r="EE2721" s="77" t="e">
        <f t="shared" si="1198"/>
        <v>#DIV/0!</v>
      </c>
      <c r="EF2721" s="304">
        <f t="shared" si="1199"/>
        <v>0</v>
      </c>
      <c r="EG2721" s="77" t="e">
        <f t="shared" si="1200"/>
        <v>#DIV/0!</v>
      </c>
      <c r="EH2721" s="304">
        <f t="shared" si="1201"/>
        <v>0</v>
      </c>
      <c r="EI2721" s="77" t="e">
        <f t="shared" si="1202"/>
        <v>#DIV/0!</v>
      </c>
      <c r="EJ2721" s="304">
        <f t="shared" si="1203"/>
        <v>9.9999999999999985E-3</v>
      </c>
      <c r="EK2721" s="77">
        <f t="shared" si="1204"/>
        <v>0</v>
      </c>
      <c r="EL2721" s="304">
        <f t="shared" si="1205"/>
        <v>0.53999999999999992</v>
      </c>
      <c r="EM2721" s="77">
        <f t="shared" si="1206"/>
        <v>0</v>
      </c>
      <c r="EN2721" s="304">
        <f t="shared" si="1207"/>
        <v>16.119999999999997</v>
      </c>
      <c r="EO2721" s="77">
        <f t="shared" si="1208"/>
        <v>0</v>
      </c>
      <c r="EP2721" s="304">
        <f t="shared" si="1209"/>
        <v>0</v>
      </c>
      <c r="EQ2721" s="77" t="e">
        <f t="shared" si="1210"/>
        <v>#DIV/0!</v>
      </c>
      <c r="ER2721" s="77">
        <f t="shared" si="1211"/>
        <v>100</v>
      </c>
      <c r="ES2721" s="77">
        <f t="shared" si="1212"/>
        <v>0</v>
      </c>
    </row>
    <row r="2722" spans="1:149" s="77" customFormat="1" x14ac:dyDescent="0.45">
      <c r="A2722" s="77" t="s">
        <v>3971</v>
      </c>
      <c r="B2722" s="178" t="s">
        <v>937</v>
      </c>
      <c r="C2722" s="77" t="s">
        <v>3648</v>
      </c>
      <c r="D2722" s="77" t="s">
        <v>3716</v>
      </c>
      <c r="E2722" s="77" t="s">
        <v>637</v>
      </c>
      <c r="F2722" s="77" t="s">
        <v>4028</v>
      </c>
      <c r="G2722" s="77" t="s">
        <v>3380</v>
      </c>
      <c r="H2722" s="77" t="s">
        <v>1100</v>
      </c>
      <c r="I2722" s="77">
        <v>90</v>
      </c>
      <c r="J2722" s="304">
        <v>500</v>
      </c>
      <c r="L2722" s="304">
        <v>1100</v>
      </c>
      <c r="M2722" s="77">
        <v>10</v>
      </c>
      <c r="P2722" s="72" t="s">
        <v>1374</v>
      </c>
      <c r="Q2722" s="125"/>
      <c r="R2722" s="125"/>
      <c r="S2722" s="116"/>
      <c r="AA2722" s="168">
        <v>1</v>
      </c>
      <c r="AB2722" s="168"/>
      <c r="AC2722" s="168">
        <v>0</v>
      </c>
      <c r="AE2722" s="327"/>
      <c r="AG2722" s="168"/>
      <c r="AQ2722" s="178"/>
      <c r="AR2722" s="53">
        <v>1.135</v>
      </c>
      <c r="AS2722" s="66"/>
      <c r="AU2722" s="276">
        <v>5000</v>
      </c>
      <c r="AV2722" s="276"/>
      <c r="AW2722" s="276">
        <v>5675</v>
      </c>
      <c r="AX2722" s="95"/>
      <c r="AY2722" s="276"/>
      <c r="AZ2722" s="95"/>
      <c r="BA2722" s="178"/>
      <c r="BB2722" s="98" t="s">
        <v>3412</v>
      </c>
      <c r="BC2722" s="178" t="s">
        <v>1126</v>
      </c>
      <c r="BD2722" s="202">
        <v>58.351590000000009</v>
      </c>
      <c r="BH2722" s="202">
        <v>15.338645999999999</v>
      </c>
      <c r="BJ2722" s="202">
        <v>1.1598390000000001</v>
      </c>
      <c r="BX2722" s="202">
        <v>8.9910000000000007E-3</v>
      </c>
      <c r="BZ2722" s="202">
        <v>0.485514</v>
      </c>
      <c r="CB2722" s="202">
        <v>14.493492000000002</v>
      </c>
      <c r="CH2722" s="202">
        <v>7.1928000000000006E-2</v>
      </c>
      <c r="DH2722" s="202">
        <f t="shared" si="1213"/>
        <v>89.910000000000011</v>
      </c>
      <c r="DJ2722" s="77">
        <f t="shared" si="1190"/>
        <v>10.089999999999989</v>
      </c>
      <c r="DL2722" s="77" t="s">
        <v>3334</v>
      </c>
      <c r="DO2722" s="356">
        <v>10.09</v>
      </c>
      <c r="DP2722" s="77">
        <v>7.0000000000000007E-2</v>
      </c>
      <c r="DQ2722" s="348"/>
      <c r="DS2722" s="246"/>
      <c r="DU2722" s="96"/>
      <c r="DW2722" s="178"/>
      <c r="DX2722" s="304">
        <f t="shared" si="1191"/>
        <v>64.900000000000006</v>
      </c>
      <c r="DY2722" s="77">
        <f t="shared" si="1192"/>
        <v>0</v>
      </c>
      <c r="DZ2722" s="304">
        <f t="shared" si="1193"/>
        <v>0</v>
      </c>
      <c r="EA2722" s="77" t="e">
        <f t="shared" si="1194"/>
        <v>#DIV/0!</v>
      </c>
      <c r="EB2722" s="304">
        <f t="shared" si="1195"/>
        <v>17.059999999999999</v>
      </c>
      <c r="EC2722" s="77">
        <f t="shared" si="1196"/>
        <v>0</v>
      </c>
      <c r="ED2722" s="304">
        <f t="shared" si="1197"/>
        <v>0</v>
      </c>
      <c r="EE2722" s="77" t="e">
        <f t="shared" si="1198"/>
        <v>#DIV/0!</v>
      </c>
      <c r="EF2722" s="304">
        <f t="shared" si="1199"/>
        <v>0</v>
      </c>
      <c r="EG2722" s="77" t="e">
        <f t="shared" si="1200"/>
        <v>#DIV/0!</v>
      </c>
      <c r="EH2722" s="304">
        <f t="shared" si="1201"/>
        <v>0</v>
      </c>
      <c r="EI2722" s="77" t="e">
        <f t="shared" si="1202"/>
        <v>#DIV/0!</v>
      </c>
      <c r="EJ2722" s="304">
        <f t="shared" si="1203"/>
        <v>9.9999999999999985E-3</v>
      </c>
      <c r="EK2722" s="77">
        <f t="shared" si="1204"/>
        <v>0</v>
      </c>
      <c r="EL2722" s="304">
        <f t="shared" si="1205"/>
        <v>0.53999999999999992</v>
      </c>
      <c r="EM2722" s="77">
        <f t="shared" si="1206"/>
        <v>0</v>
      </c>
      <c r="EN2722" s="304">
        <f t="shared" si="1207"/>
        <v>16.12</v>
      </c>
      <c r="EO2722" s="77">
        <f t="shared" si="1208"/>
        <v>0</v>
      </c>
      <c r="EP2722" s="304">
        <f t="shared" si="1209"/>
        <v>0</v>
      </c>
      <c r="EQ2722" s="77" t="e">
        <f t="shared" si="1210"/>
        <v>#DIV/0!</v>
      </c>
      <c r="ER2722" s="77">
        <f t="shared" si="1211"/>
        <v>100</v>
      </c>
      <c r="ES2722" s="77">
        <f t="shared" si="1212"/>
        <v>0</v>
      </c>
    </row>
    <row r="2723" spans="1:149" s="77" customFormat="1" x14ac:dyDescent="0.45">
      <c r="A2723" s="77" t="s">
        <v>3971</v>
      </c>
      <c r="B2723" s="178" t="s">
        <v>937</v>
      </c>
      <c r="C2723" s="77" t="s">
        <v>3648</v>
      </c>
      <c r="D2723" s="77" t="s">
        <v>3716</v>
      </c>
      <c r="E2723" s="77" t="s">
        <v>637</v>
      </c>
      <c r="F2723" s="77" t="s">
        <v>4029</v>
      </c>
      <c r="G2723" s="77" t="s">
        <v>3380</v>
      </c>
      <c r="H2723" s="77" t="s">
        <v>1100</v>
      </c>
      <c r="I2723" s="77">
        <v>100</v>
      </c>
      <c r="J2723" s="304">
        <v>500</v>
      </c>
      <c r="L2723" s="304">
        <v>1100</v>
      </c>
      <c r="M2723" s="77">
        <v>10</v>
      </c>
      <c r="P2723" s="72" t="s">
        <v>1374</v>
      </c>
      <c r="Q2723" s="125"/>
      <c r="R2723" s="125"/>
      <c r="S2723" s="116"/>
      <c r="AA2723" s="168">
        <v>1</v>
      </c>
      <c r="AB2723" s="168"/>
      <c r="AC2723" s="168">
        <v>0</v>
      </c>
      <c r="AE2723" s="327"/>
      <c r="AG2723" s="168"/>
      <c r="AQ2723" s="178"/>
      <c r="AR2723" s="53">
        <v>1.135</v>
      </c>
      <c r="AS2723" s="66"/>
      <c r="AU2723" s="276">
        <v>5000</v>
      </c>
      <c r="AV2723" s="276"/>
      <c r="AW2723" s="276">
        <v>5675</v>
      </c>
      <c r="AX2723" s="95"/>
      <c r="AY2723" s="276"/>
      <c r="AZ2723" s="95"/>
      <c r="BA2723" s="178"/>
      <c r="BB2723" s="98" t="s">
        <v>3412</v>
      </c>
      <c r="BC2723" s="178" t="s">
        <v>1126</v>
      </c>
      <c r="BD2723" s="202">
        <v>57.79345</v>
      </c>
      <c r="BH2723" s="202">
        <v>15.191929999999997</v>
      </c>
      <c r="BJ2723" s="202">
        <v>1.1487449999999999</v>
      </c>
      <c r="BX2723" s="202">
        <v>8.9049999999999997E-3</v>
      </c>
      <c r="BZ2723" s="202">
        <v>0.48087000000000002</v>
      </c>
      <c r="CB2723" s="202">
        <v>14.35486</v>
      </c>
      <c r="CH2723" s="202">
        <v>7.1239999999999998E-2</v>
      </c>
      <c r="DH2723" s="202">
        <f t="shared" si="1213"/>
        <v>89.05</v>
      </c>
      <c r="DJ2723" s="77">
        <f t="shared" si="1190"/>
        <v>10.950000000000003</v>
      </c>
      <c r="DL2723" s="77" t="s">
        <v>3334</v>
      </c>
      <c r="DO2723" s="356">
        <v>10.95</v>
      </c>
      <c r="DP2723" s="77">
        <v>0.12</v>
      </c>
      <c r="DQ2723" s="348"/>
      <c r="DS2723" s="246"/>
      <c r="DU2723" s="96"/>
      <c r="DW2723" s="178"/>
      <c r="DX2723" s="304">
        <f t="shared" si="1191"/>
        <v>64.900000000000006</v>
      </c>
      <c r="DY2723" s="77">
        <f t="shared" si="1192"/>
        <v>0</v>
      </c>
      <c r="DZ2723" s="304">
        <f t="shared" si="1193"/>
        <v>0</v>
      </c>
      <c r="EA2723" s="77" t="e">
        <f t="shared" si="1194"/>
        <v>#DIV/0!</v>
      </c>
      <c r="EB2723" s="304">
        <f t="shared" si="1195"/>
        <v>17.059999999999999</v>
      </c>
      <c r="EC2723" s="77">
        <f t="shared" si="1196"/>
        <v>0</v>
      </c>
      <c r="ED2723" s="304">
        <f t="shared" si="1197"/>
        <v>0</v>
      </c>
      <c r="EE2723" s="77" t="e">
        <f t="shared" si="1198"/>
        <v>#DIV/0!</v>
      </c>
      <c r="EF2723" s="304">
        <f t="shared" si="1199"/>
        <v>0</v>
      </c>
      <c r="EG2723" s="77" t="e">
        <f t="shared" si="1200"/>
        <v>#DIV/0!</v>
      </c>
      <c r="EH2723" s="304">
        <f t="shared" si="1201"/>
        <v>0</v>
      </c>
      <c r="EI2723" s="77" t="e">
        <f t="shared" si="1202"/>
        <v>#DIV/0!</v>
      </c>
      <c r="EJ2723" s="304">
        <f t="shared" si="1203"/>
        <v>0.01</v>
      </c>
      <c r="EK2723" s="77">
        <f t="shared" si="1204"/>
        <v>0</v>
      </c>
      <c r="EL2723" s="304">
        <f t="shared" si="1205"/>
        <v>0.54</v>
      </c>
      <c r="EM2723" s="77">
        <f t="shared" si="1206"/>
        <v>0</v>
      </c>
      <c r="EN2723" s="304">
        <f t="shared" si="1207"/>
        <v>16.12</v>
      </c>
      <c r="EO2723" s="77">
        <f t="shared" si="1208"/>
        <v>0</v>
      </c>
      <c r="EP2723" s="304">
        <f t="shared" si="1209"/>
        <v>0</v>
      </c>
      <c r="EQ2723" s="77" t="e">
        <f t="shared" si="1210"/>
        <v>#DIV/0!</v>
      </c>
      <c r="ER2723" s="77">
        <f t="shared" si="1211"/>
        <v>100</v>
      </c>
      <c r="ES2723" s="77">
        <f t="shared" si="1212"/>
        <v>0</v>
      </c>
    </row>
    <row r="2724" spans="1:149" s="91" customFormat="1" ht="14.65" thickBot="1" x14ac:dyDescent="0.5">
      <c r="A2724" s="91" t="s">
        <v>3971</v>
      </c>
      <c r="B2724" s="206" t="s">
        <v>937</v>
      </c>
      <c r="C2724" s="91" t="s">
        <v>3648</v>
      </c>
      <c r="D2724" s="91" t="s">
        <v>3716</v>
      </c>
      <c r="E2724" s="91" t="s">
        <v>637</v>
      </c>
      <c r="F2724" s="91" t="s">
        <v>4030</v>
      </c>
      <c r="G2724" s="91" t="s">
        <v>3380</v>
      </c>
      <c r="H2724" s="91" t="s">
        <v>1100</v>
      </c>
      <c r="I2724" s="91">
        <v>100</v>
      </c>
      <c r="J2724" s="305">
        <v>500</v>
      </c>
      <c r="L2724" s="305">
        <v>1100</v>
      </c>
      <c r="M2724" s="91">
        <v>10</v>
      </c>
      <c r="P2724" s="90" t="s">
        <v>1374</v>
      </c>
      <c r="Q2724" s="203"/>
      <c r="R2724" s="203"/>
      <c r="S2724" s="205"/>
      <c r="AA2724" s="170">
        <v>1</v>
      </c>
      <c r="AB2724" s="170"/>
      <c r="AC2724" s="170">
        <v>0</v>
      </c>
      <c r="AE2724" s="328"/>
      <c r="AG2724" s="170"/>
      <c r="AQ2724" s="206"/>
      <c r="AR2724" s="58">
        <v>1.135</v>
      </c>
      <c r="AS2724" s="69"/>
      <c r="AU2724" s="277">
        <v>5000</v>
      </c>
      <c r="AV2724" s="277"/>
      <c r="AW2724" s="277">
        <v>5675</v>
      </c>
      <c r="AX2724" s="259"/>
      <c r="AY2724" s="277"/>
      <c r="AZ2724" s="259"/>
      <c r="BA2724" s="206"/>
      <c r="BB2724" s="141" t="s">
        <v>3412</v>
      </c>
      <c r="BC2724" s="206" t="s">
        <v>1126</v>
      </c>
      <c r="BD2724" s="207">
        <v>58.098480000000002</v>
      </c>
      <c r="BH2724" s="207">
        <v>15.272111999999998</v>
      </c>
      <c r="BJ2724" s="207">
        <v>1.1548080000000001</v>
      </c>
      <c r="BX2724" s="207">
        <v>8.9519999999999999E-3</v>
      </c>
      <c r="BZ2724" s="207">
        <v>0.483408</v>
      </c>
      <c r="CB2724" s="207">
        <v>14.430624</v>
      </c>
      <c r="CH2724" s="207">
        <v>7.1615999999999999E-2</v>
      </c>
      <c r="DH2724" s="207">
        <f t="shared" si="1213"/>
        <v>89.52</v>
      </c>
      <c r="DJ2724" s="91">
        <f t="shared" si="1190"/>
        <v>10.480000000000004</v>
      </c>
      <c r="DL2724" s="91" t="s">
        <v>3334</v>
      </c>
      <c r="DO2724" s="357">
        <v>10.48</v>
      </c>
      <c r="DP2724" s="91">
        <v>0.12</v>
      </c>
      <c r="DQ2724" s="349"/>
      <c r="DS2724" s="251"/>
      <c r="DU2724" s="97"/>
      <c r="DW2724" s="206"/>
      <c r="DX2724" s="305">
        <f t="shared" si="1191"/>
        <v>64.900000000000006</v>
      </c>
      <c r="DY2724" s="91">
        <f t="shared" si="1192"/>
        <v>0</v>
      </c>
      <c r="DZ2724" s="305">
        <f t="shared" si="1193"/>
        <v>0</v>
      </c>
      <c r="EA2724" s="91" t="e">
        <f t="shared" si="1194"/>
        <v>#DIV/0!</v>
      </c>
      <c r="EB2724" s="305">
        <f t="shared" si="1195"/>
        <v>17.059999999999999</v>
      </c>
      <c r="EC2724" s="91">
        <f t="shared" si="1196"/>
        <v>0</v>
      </c>
      <c r="ED2724" s="305">
        <f t="shared" si="1197"/>
        <v>0</v>
      </c>
      <c r="EE2724" s="91" t="e">
        <f t="shared" si="1198"/>
        <v>#DIV/0!</v>
      </c>
      <c r="EF2724" s="305">
        <f t="shared" si="1199"/>
        <v>0</v>
      </c>
      <c r="EG2724" s="91" t="e">
        <f t="shared" si="1200"/>
        <v>#DIV/0!</v>
      </c>
      <c r="EH2724" s="305">
        <f t="shared" si="1201"/>
        <v>0</v>
      </c>
      <c r="EI2724" s="91" t="e">
        <f t="shared" si="1202"/>
        <v>#DIV/0!</v>
      </c>
      <c r="EJ2724" s="305">
        <f t="shared" si="1203"/>
        <v>0.01</v>
      </c>
      <c r="EK2724" s="91">
        <f t="shared" si="1204"/>
        <v>0</v>
      </c>
      <c r="EL2724" s="305">
        <f t="shared" si="1205"/>
        <v>0.54</v>
      </c>
      <c r="EM2724" s="91">
        <f t="shared" si="1206"/>
        <v>0</v>
      </c>
      <c r="EN2724" s="305">
        <f t="shared" si="1207"/>
        <v>16.12</v>
      </c>
      <c r="EO2724" s="91">
        <f t="shared" si="1208"/>
        <v>0</v>
      </c>
      <c r="EP2724" s="305">
        <f t="shared" si="1209"/>
        <v>0</v>
      </c>
      <c r="EQ2724" s="91" t="e">
        <f t="shared" si="1210"/>
        <v>#DIV/0!</v>
      </c>
      <c r="ER2724" s="91">
        <f t="shared" si="1211"/>
        <v>100</v>
      </c>
      <c r="ES2724" s="91">
        <f t="shared" si="1212"/>
        <v>0</v>
      </c>
    </row>
    <row r="2725" spans="1:149" s="77" customFormat="1" x14ac:dyDescent="0.45">
      <c r="A2725" s="77" t="s">
        <v>4032</v>
      </c>
      <c r="B2725" s="212" t="s">
        <v>869</v>
      </c>
      <c r="C2725" s="77" t="s">
        <v>3648</v>
      </c>
      <c r="D2725" s="77" t="s">
        <v>4033</v>
      </c>
      <c r="E2725" s="77" t="s">
        <v>637</v>
      </c>
      <c r="F2725" s="77">
        <v>176</v>
      </c>
      <c r="G2725" s="77" t="s">
        <v>4040</v>
      </c>
      <c r="H2725" s="77" t="s">
        <v>1100</v>
      </c>
      <c r="I2725" s="77">
        <v>108</v>
      </c>
      <c r="J2725" s="304">
        <v>200</v>
      </c>
      <c r="L2725" s="304">
        <v>1040</v>
      </c>
      <c r="P2725" s="72" t="s">
        <v>1374</v>
      </c>
      <c r="Q2725" s="125"/>
      <c r="R2725" s="125"/>
      <c r="S2725" s="116"/>
      <c r="AA2725" s="168">
        <v>1</v>
      </c>
      <c r="AB2725" s="168"/>
      <c r="AC2725" s="168">
        <v>0</v>
      </c>
      <c r="AE2725" s="327"/>
      <c r="AG2725" s="168"/>
      <c r="AQ2725" s="178"/>
      <c r="AR2725" s="66">
        <v>0.94530000000000003</v>
      </c>
      <c r="AS2725" s="66"/>
      <c r="AU2725" s="276">
        <v>2000</v>
      </c>
      <c r="AV2725" s="276"/>
      <c r="AW2725" s="276">
        <v>1890.6000000000001</v>
      </c>
      <c r="AX2725" s="95"/>
      <c r="AY2725" s="276"/>
      <c r="AZ2725" s="95"/>
      <c r="BA2725" s="178"/>
      <c r="BB2725" s="98" t="s">
        <v>3412</v>
      </c>
      <c r="BC2725" s="178" t="s">
        <v>3590</v>
      </c>
      <c r="BD2725" s="96">
        <v>63.27852</v>
      </c>
      <c r="BE2725" s="96"/>
      <c r="BF2725" s="96"/>
      <c r="BG2725" s="96"/>
      <c r="BH2725" s="96">
        <v>17.747720000000001</v>
      </c>
      <c r="BI2725" s="96"/>
      <c r="BJ2725" s="96"/>
      <c r="BK2725" s="96"/>
      <c r="BL2725" s="96"/>
      <c r="BM2725" s="96"/>
      <c r="BN2725" s="96"/>
      <c r="BO2725" s="96"/>
      <c r="BP2725" s="96"/>
      <c r="BQ2725" s="96"/>
      <c r="BR2725" s="96"/>
      <c r="BS2725" s="96"/>
      <c r="BT2725" s="96"/>
      <c r="BU2725" s="96"/>
      <c r="BV2725" s="96"/>
      <c r="BW2725" s="96"/>
      <c r="BX2725" s="96"/>
      <c r="BY2725" s="96"/>
      <c r="BZ2725" s="96">
        <v>10.964560000000001</v>
      </c>
      <c r="CA2725" s="96"/>
      <c r="CB2725" s="96"/>
      <c r="CC2725" s="96"/>
      <c r="CD2725" s="96"/>
      <c r="CE2725" s="96"/>
      <c r="CF2725" s="96"/>
      <c r="CG2725" s="96"/>
      <c r="CH2725" s="96"/>
      <c r="DH2725" s="96">
        <f t="shared" ref="DH2725:DH2738" si="1214">SUM(BD2725,BH2725,BJ2725,BX2725,BZ2725,CB2725,CH2725)</f>
        <v>91.990800000000007</v>
      </c>
      <c r="DJ2725" s="77">
        <f t="shared" si="1190"/>
        <v>8.0091999999999928</v>
      </c>
      <c r="DL2725" s="77" t="s">
        <v>3334</v>
      </c>
      <c r="DO2725" s="356">
        <v>6.08</v>
      </c>
      <c r="DP2725" s="96">
        <v>0.03</v>
      </c>
      <c r="DQ2725" s="348"/>
      <c r="DS2725" s="246"/>
      <c r="DU2725" s="96"/>
      <c r="DW2725" s="178"/>
      <c r="DX2725" s="304">
        <f t="shared" si="1191"/>
        <v>68.787878787878782</v>
      </c>
      <c r="DY2725" s="77">
        <f t="shared" si="1192"/>
        <v>0</v>
      </c>
      <c r="DZ2725" s="304">
        <f t="shared" si="1193"/>
        <v>0</v>
      </c>
      <c r="EA2725" s="77" t="e">
        <f t="shared" si="1194"/>
        <v>#DIV/0!</v>
      </c>
      <c r="EB2725" s="304">
        <f t="shared" si="1195"/>
        <v>19.292929292929291</v>
      </c>
      <c r="EC2725" s="77">
        <f t="shared" si="1196"/>
        <v>0</v>
      </c>
      <c r="ED2725" s="304">
        <f t="shared" si="1197"/>
        <v>0</v>
      </c>
      <c r="EE2725" s="77" t="e">
        <f t="shared" si="1198"/>
        <v>#DIV/0!</v>
      </c>
      <c r="EF2725" s="304">
        <f t="shared" si="1199"/>
        <v>0</v>
      </c>
      <c r="EG2725" s="77" t="e">
        <f t="shared" si="1200"/>
        <v>#DIV/0!</v>
      </c>
      <c r="EH2725" s="304">
        <f t="shared" si="1201"/>
        <v>0</v>
      </c>
      <c r="EI2725" s="77" t="e">
        <f t="shared" si="1202"/>
        <v>#DIV/0!</v>
      </c>
      <c r="EJ2725" s="304">
        <f t="shared" si="1203"/>
        <v>0</v>
      </c>
      <c r="EK2725" s="77" t="e">
        <f t="shared" si="1204"/>
        <v>#DIV/0!</v>
      </c>
      <c r="EL2725" s="304">
        <f t="shared" si="1205"/>
        <v>11.919191919191919</v>
      </c>
      <c r="EM2725" s="77">
        <f t="shared" si="1206"/>
        <v>0</v>
      </c>
      <c r="EN2725" s="304">
        <f t="shared" si="1207"/>
        <v>0</v>
      </c>
      <c r="EO2725" s="77" t="e">
        <f t="shared" si="1208"/>
        <v>#DIV/0!</v>
      </c>
      <c r="EP2725" s="304">
        <f t="shared" si="1209"/>
        <v>0</v>
      </c>
      <c r="EQ2725" s="77" t="e">
        <f t="shared" si="1210"/>
        <v>#DIV/0!</v>
      </c>
      <c r="ER2725" s="77">
        <f t="shared" si="1211"/>
        <v>100</v>
      </c>
      <c r="ES2725" s="77">
        <f t="shared" si="1212"/>
        <v>0</v>
      </c>
    </row>
    <row r="2726" spans="1:149" s="77" customFormat="1" x14ac:dyDescent="0.45">
      <c r="A2726" s="77" t="s">
        <v>4032</v>
      </c>
      <c r="B2726" s="212" t="s">
        <v>869</v>
      </c>
      <c r="C2726" s="77" t="s">
        <v>3648</v>
      </c>
      <c r="D2726" s="77" t="s">
        <v>4033</v>
      </c>
      <c r="E2726" s="77" t="s">
        <v>637</v>
      </c>
      <c r="F2726" s="77">
        <v>325</v>
      </c>
      <c r="G2726" s="77" t="s">
        <v>4040</v>
      </c>
      <c r="H2726" s="77" t="s">
        <v>1100</v>
      </c>
      <c r="I2726" s="77">
        <v>72</v>
      </c>
      <c r="J2726" s="304">
        <v>200</v>
      </c>
      <c r="L2726" s="304">
        <v>1040</v>
      </c>
      <c r="P2726" s="72" t="s">
        <v>1374</v>
      </c>
      <c r="Q2726" s="125"/>
      <c r="R2726" s="125"/>
      <c r="S2726" s="116"/>
      <c r="AA2726" s="168">
        <v>1</v>
      </c>
      <c r="AB2726" s="168"/>
      <c r="AC2726" s="168">
        <v>0</v>
      </c>
      <c r="AE2726" s="327"/>
      <c r="AG2726" s="168"/>
      <c r="AQ2726" s="178"/>
      <c r="AR2726" s="66">
        <v>0.94530000000000003</v>
      </c>
      <c r="AS2726" s="66"/>
      <c r="AU2726" s="276">
        <v>2000</v>
      </c>
      <c r="AV2726" s="276"/>
      <c r="AW2726" s="276">
        <v>1890.6000000000001</v>
      </c>
      <c r="AX2726" s="95"/>
      <c r="AY2726" s="276"/>
      <c r="AZ2726" s="95"/>
      <c r="BA2726" s="178"/>
      <c r="BB2726" s="98" t="s">
        <v>3412</v>
      </c>
      <c r="BC2726" s="178" t="s">
        <v>3590</v>
      </c>
      <c r="BD2726" s="96">
        <v>63.33981</v>
      </c>
      <c r="BE2726" s="96"/>
      <c r="BF2726" s="96"/>
      <c r="BG2726" s="96"/>
      <c r="BH2726" s="96">
        <v>17.76491</v>
      </c>
      <c r="BI2726" s="96"/>
      <c r="BJ2726" s="96"/>
      <c r="BK2726" s="96"/>
      <c r="BL2726" s="96"/>
      <c r="BM2726" s="96"/>
      <c r="BN2726" s="96"/>
      <c r="BO2726" s="96"/>
      <c r="BP2726" s="96"/>
      <c r="BQ2726" s="96"/>
      <c r="BR2726" s="96"/>
      <c r="BS2726" s="96"/>
      <c r="BT2726" s="96"/>
      <c r="BU2726" s="96"/>
      <c r="BV2726" s="96"/>
      <c r="BW2726" s="96"/>
      <c r="BX2726" s="96"/>
      <c r="BY2726" s="96"/>
      <c r="BZ2726" s="96">
        <v>10.97518</v>
      </c>
      <c r="CA2726" s="96"/>
      <c r="CB2726" s="96"/>
      <c r="CC2726" s="96"/>
      <c r="CD2726" s="96"/>
      <c r="CE2726" s="96"/>
      <c r="CF2726" s="96"/>
      <c r="CG2726" s="96"/>
      <c r="CH2726" s="96"/>
      <c r="DH2726" s="96">
        <f t="shared" si="1214"/>
        <v>92.079899999999995</v>
      </c>
      <c r="DJ2726" s="77">
        <f t="shared" si="1190"/>
        <v>7.920100000000005</v>
      </c>
      <c r="DL2726" s="77" t="s">
        <v>3334</v>
      </c>
      <c r="DO2726" s="356">
        <v>5.99</v>
      </c>
      <c r="DP2726" s="96">
        <v>0.16</v>
      </c>
      <c r="DQ2726" s="348"/>
      <c r="DS2726" s="246"/>
      <c r="DU2726" s="96"/>
      <c r="DW2726" s="178"/>
      <c r="DX2726" s="304">
        <f t="shared" si="1191"/>
        <v>68.787878787878782</v>
      </c>
      <c r="DY2726" s="77">
        <f t="shared" si="1192"/>
        <v>0</v>
      </c>
      <c r="DZ2726" s="304">
        <f t="shared" si="1193"/>
        <v>0</v>
      </c>
      <c r="EA2726" s="77" t="e">
        <f t="shared" si="1194"/>
        <v>#DIV/0!</v>
      </c>
      <c r="EB2726" s="304">
        <f t="shared" si="1195"/>
        <v>19.292929292929294</v>
      </c>
      <c r="EC2726" s="77">
        <f t="shared" si="1196"/>
        <v>0</v>
      </c>
      <c r="ED2726" s="304">
        <f t="shared" si="1197"/>
        <v>0</v>
      </c>
      <c r="EE2726" s="77" t="e">
        <f t="shared" si="1198"/>
        <v>#DIV/0!</v>
      </c>
      <c r="EF2726" s="304">
        <f t="shared" si="1199"/>
        <v>0</v>
      </c>
      <c r="EG2726" s="77" t="e">
        <f t="shared" si="1200"/>
        <v>#DIV/0!</v>
      </c>
      <c r="EH2726" s="304">
        <f t="shared" si="1201"/>
        <v>0</v>
      </c>
      <c r="EI2726" s="77" t="e">
        <f t="shared" si="1202"/>
        <v>#DIV/0!</v>
      </c>
      <c r="EJ2726" s="304">
        <f t="shared" si="1203"/>
        <v>0</v>
      </c>
      <c r="EK2726" s="77" t="e">
        <f t="shared" si="1204"/>
        <v>#DIV/0!</v>
      </c>
      <c r="EL2726" s="304">
        <f t="shared" si="1205"/>
        <v>11.91919191919192</v>
      </c>
      <c r="EM2726" s="77">
        <f t="shared" si="1206"/>
        <v>0</v>
      </c>
      <c r="EN2726" s="304">
        <f t="shared" si="1207"/>
        <v>0</v>
      </c>
      <c r="EO2726" s="77" t="e">
        <f t="shared" si="1208"/>
        <v>#DIV/0!</v>
      </c>
      <c r="EP2726" s="304">
        <f t="shared" si="1209"/>
        <v>0</v>
      </c>
      <c r="EQ2726" s="77" t="e">
        <f t="shared" si="1210"/>
        <v>#DIV/0!</v>
      </c>
      <c r="ER2726" s="77">
        <f t="shared" si="1211"/>
        <v>100</v>
      </c>
      <c r="ES2726" s="77">
        <f t="shared" si="1212"/>
        <v>0</v>
      </c>
    </row>
    <row r="2727" spans="1:149" s="77" customFormat="1" x14ac:dyDescent="0.45">
      <c r="A2727" s="77" t="s">
        <v>4032</v>
      </c>
      <c r="B2727" s="212" t="s">
        <v>869</v>
      </c>
      <c r="C2727" s="77" t="s">
        <v>3648</v>
      </c>
      <c r="D2727" s="77" t="s">
        <v>4034</v>
      </c>
      <c r="E2727" s="77" t="s">
        <v>637</v>
      </c>
      <c r="F2727" s="77">
        <v>412</v>
      </c>
      <c r="G2727" s="77" t="s">
        <v>4040</v>
      </c>
      <c r="H2727" s="77" t="s">
        <v>1100</v>
      </c>
      <c r="I2727" s="77">
        <v>84</v>
      </c>
      <c r="J2727" s="304">
        <v>200</v>
      </c>
      <c r="L2727" s="304">
        <v>1040</v>
      </c>
      <c r="P2727" s="72" t="s">
        <v>1374</v>
      </c>
      <c r="Q2727" s="125"/>
      <c r="R2727" s="125"/>
      <c r="S2727" s="116"/>
      <c r="AA2727" s="168">
        <v>1</v>
      </c>
      <c r="AB2727" s="168"/>
      <c r="AC2727" s="168">
        <v>0</v>
      </c>
      <c r="AE2727" s="327"/>
      <c r="AG2727" s="168"/>
      <c r="AQ2727" s="178"/>
      <c r="AR2727" s="66">
        <v>0.94530000000000003</v>
      </c>
      <c r="AS2727" s="66"/>
      <c r="AU2727" s="276">
        <v>2000</v>
      </c>
      <c r="AV2727" s="276"/>
      <c r="AW2727" s="276">
        <v>1890.6000000000001</v>
      </c>
      <c r="AX2727" s="95"/>
      <c r="AY2727" s="276"/>
      <c r="AZ2727" s="95"/>
      <c r="BA2727" s="178"/>
      <c r="BB2727" s="98" t="s">
        <v>3412</v>
      </c>
      <c r="BC2727" s="178" t="s">
        <v>3590</v>
      </c>
      <c r="BD2727" s="96">
        <v>65.644999999999996</v>
      </c>
      <c r="BE2727" s="96"/>
      <c r="BF2727" s="96"/>
      <c r="BG2727" s="96"/>
      <c r="BH2727" s="96">
        <v>18.05</v>
      </c>
      <c r="BI2727" s="96"/>
      <c r="BJ2727" s="96"/>
      <c r="BK2727" s="96"/>
      <c r="BL2727" s="96"/>
      <c r="BM2727" s="96"/>
      <c r="BN2727" s="96"/>
      <c r="BO2727" s="96"/>
      <c r="BP2727" s="96"/>
      <c r="BQ2727" s="96"/>
      <c r="BR2727" s="96"/>
      <c r="BS2727" s="96"/>
      <c r="BT2727" s="96"/>
      <c r="BU2727" s="96"/>
      <c r="BV2727" s="96"/>
      <c r="BW2727" s="96"/>
      <c r="BX2727" s="96"/>
      <c r="BY2727" s="96"/>
      <c r="BZ2727" s="96">
        <v>10.355</v>
      </c>
      <c r="CA2727" s="96"/>
      <c r="CB2727" s="96">
        <v>1.71</v>
      </c>
      <c r="CC2727" s="96"/>
      <c r="CD2727" s="96"/>
      <c r="CE2727" s="96"/>
      <c r="CF2727" s="96"/>
      <c r="CG2727" s="96"/>
      <c r="CH2727" s="96"/>
      <c r="DH2727" s="96">
        <f t="shared" si="1214"/>
        <v>95.759999999999991</v>
      </c>
      <c r="DJ2727" s="77">
        <f t="shared" si="1190"/>
        <v>4.2400000000000091</v>
      </c>
      <c r="DL2727" s="77" t="s">
        <v>3334</v>
      </c>
      <c r="DO2727" s="356">
        <v>6</v>
      </c>
      <c r="DP2727" s="96">
        <v>0.22</v>
      </c>
      <c r="DQ2727" s="348"/>
      <c r="DS2727" s="246"/>
      <c r="DU2727" s="96"/>
      <c r="DW2727" s="178"/>
      <c r="DX2727" s="304">
        <f t="shared" si="1191"/>
        <v>68.551587301587304</v>
      </c>
      <c r="DY2727" s="77">
        <f t="shared" si="1192"/>
        <v>0</v>
      </c>
      <c r="DZ2727" s="304">
        <f t="shared" si="1193"/>
        <v>0</v>
      </c>
      <c r="EA2727" s="77" t="e">
        <f t="shared" si="1194"/>
        <v>#DIV/0!</v>
      </c>
      <c r="EB2727" s="304">
        <f t="shared" si="1195"/>
        <v>18.849206349206352</v>
      </c>
      <c r="EC2727" s="77">
        <f t="shared" si="1196"/>
        <v>0</v>
      </c>
      <c r="ED2727" s="304">
        <f t="shared" si="1197"/>
        <v>0</v>
      </c>
      <c r="EE2727" s="77" t="e">
        <f t="shared" si="1198"/>
        <v>#DIV/0!</v>
      </c>
      <c r="EF2727" s="304">
        <f t="shared" si="1199"/>
        <v>0</v>
      </c>
      <c r="EG2727" s="77" t="e">
        <f t="shared" si="1200"/>
        <v>#DIV/0!</v>
      </c>
      <c r="EH2727" s="304">
        <f t="shared" si="1201"/>
        <v>0</v>
      </c>
      <c r="EI2727" s="77" t="e">
        <f t="shared" si="1202"/>
        <v>#DIV/0!</v>
      </c>
      <c r="EJ2727" s="304">
        <f t="shared" si="1203"/>
        <v>0</v>
      </c>
      <c r="EK2727" s="77" t="e">
        <f t="shared" si="1204"/>
        <v>#DIV/0!</v>
      </c>
      <c r="EL2727" s="304">
        <f t="shared" si="1205"/>
        <v>10.813492063492065</v>
      </c>
      <c r="EM2727" s="77">
        <f t="shared" si="1206"/>
        <v>0</v>
      </c>
      <c r="EN2727" s="304">
        <f t="shared" si="1207"/>
        <v>1.785714285714286</v>
      </c>
      <c r="EO2727" s="77">
        <f t="shared" si="1208"/>
        <v>0</v>
      </c>
      <c r="EP2727" s="304">
        <f t="shared" si="1209"/>
        <v>0</v>
      </c>
      <c r="EQ2727" s="77" t="e">
        <f t="shared" si="1210"/>
        <v>#DIV/0!</v>
      </c>
      <c r="ER2727" s="77">
        <f t="shared" si="1211"/>
        <v>100</v>
      </c>
      <c r="ES2727" s="77">
        <f t="shared" si="1212"/>
        <v>0</v>
      </c>
    </row>
    <row r="2728" spans="1:149" s="77" customFormat="1" x14ac:dyDescent="0.45">
      <c r="A2728" s="77" t="s">
        <v>4032</v>
      </c>
      <c r="B2728" s="212" t="s">
        <v>869</v>
      </c>
      <c r="C2728" s="77" t="s">
        <v>3648</v>
      </c>
      <c r="D2728" s="77" t="s">
        <v>4035</v>
      </c>
      <c r="E2728" s="77" t="s">
        <v>637</v>
      </c>
      <c r="F2728" s="77">
        <v>413</v>
      </c>
      <c r="G2728" s="77" t="s">
        <v>4040</v>
      </c>
      <c r="H2728" s="77" t="s">
        <v>1100</v>
      </c>
      <c r="I2728" s="77">
        <v>84</v>
      </c>
      <c r="J2728" s="304">
        <v>200</v>
      </c>
      <c r="L2728" s="304">
        <v>1040</v>
      </c>
      <c r="P2728" s="72" t="s">
        <v>1374</v>
      </c>
      <c r="Q2728" s="125"/>
      <c r="R2728" s="125"/>
      <c r="S2728" s="116"/>
      <c r="AA2728" s="168">
        <v>1</v>
      </c>
      <c r="AB2728" s="168"/>
      <c r="AC2728" s="168">
        <v>0</v>
      </c>
      <c r="AE2728" s="327"/>
      <c r="AG2728" s="168"/>
      <c r="AQ2728" s="178"/>
      <c r="AR2728" s="66">
        <v>0.94530000000000003</v>
      </c>
      <c r="AS2728" s="66"/>
      <c r="AU2728" s="276">
        <v>2000</v>
      </c>
      <c r="AV2728" s="276"/>
      <c r="AW2728" s="276">
        <v>1890.6000000000001</v>
      </c>
      <c r="AX2728" s="95"/>
      <c r="AY2728" s="276"/>
      <c r="AZ2728" s="95"/>
      <c r="BA2728" s="178"/>
      <c r="BB2728" s="98" t="s">
        <v>3412</v>
      </c>
      <c r="BC2728" s="178" t="s">
        <v>3590</v>
      </c>
      <c r="BD2728" s="96">
        <v>64.016759999999991</v>
      </c>
      <c r="BE2728" s="96"/>
      <c r="BF2728" s="96"/>
      <c r="BG2728" s="96"/>
      <c r="BH2728" s="96">
        <v>17.939800000000002</v>
      </c>
      <c r="BI2728" s="96"/>
      <c r="BJ2728" s="96"/>
      <c r="BK2728" s="96"/>
      <c r="BL2728" s="96"/>
      <c r="BM2728" s="96"/>
      <c r="BN2728" s="96"/>
      <c r="BO2728" s="96"/>
      <c r="BP2728" s="96"/>
      <c r="BQ2728" s="96"/>
      <c r="BR2728" s="96"/>
      <c r="BS2728" s="96"/>
      <c r="BT2728" s="96"/>
      <c r="BU2728" s="96"/>
      <c r="BV2728" s="96"/>
      <c r="BW2728" s="96"/>
      <c r="BX2728" s="96"/>
      <c r="BY2728" s="96"/>
      <c r="BZ2728" s="96">
        <v>7.5536000000000003</v>
      </c>
      <c r="CA2728" s="96"/>
      <c r="CB2728" s="96">
        <v>5.0986800000000008</v>
      </c>
      <c r="CC2728" s="96"/>
      <c r="CD2728" s="96"/>
      <c r="CE2728" s="96"/>
      <c r="CF2728" s="96"/>
      <c r="CG2728" s="96"/>
      <c r="CH2728" s="96"/>
      <c r="DH2728" s="96">
        <f t="shared" si="1214"/>
        <v>94.608840000000001</v>
      </c>
      <c r="DJ2728" s="77">
        <f t="shared" si="1190"/>
        <v>5.3911599999999993</v>
      </c>
      <c r="DL2728" s="77" t="s">
        <v>3334</v>
      </c>
      <c r="DO2728" s="356">
        <v>5.78</v>
      </c>
      <c r="DP2728" s="96">
        <v>0.05</v>
      </c>
      <c r="DQ2728" s="348"/>
      <c r="DS2728" s="246"/>
      <c r="DU2728" s="96"/>
      <c r="DW2728" s="178"/>
      <c r="DX2728" s="304">
        <f t="shared" si="1191"/>
        <v>67.664670658682624</v>
      </c>
      <c r="DY2728" s="77">
        <f t="shared" si="1192"/>
        <v>0</v>
      </c>
      <c r="DZ2728" s="304">
        <f t="shared" si="1193"/>
        <v>0</v>
      </c>
      <c r="EA2728" s="77" t="e">
        <f t="shared" si="1194"/>
        <v>#DIV/0!</v>
      </c>
      <c r="EB2728" s="304">
        <f t="shared" si="1195"/>
        <v>18.962075848303396</v>
      </c>
      <c r="EC2728" s="77">
        <f t="shared" si="1196"/>
        <v>0</v>
      </c>
      <c r="ED2728" s="304">
        <f t="shared" si="1197"/>
        <v>0</v>
      </c>
      <c r="EE2728" s="77" t="e">
        <f t="shared" si="1198"/>
        <v>#DIV/0!</v>
      </c>
      <c r="EF2728" s="304">
        <f t="shared" si="1199"/>
        <v>0</v>
      </c>
      <c r="EG2728" s="77" t="e">
        <f t="shared" si="1200"/>
        <v>#DIV/0!</v>
      </c>
      <c r="EH2728" s="304">
        <f t="shared" si="1201"/>
        <v>0</v>
      </c>
      <c r="EI2728" s="77" t="e">
        <f t="shared" si="1202"/>
        <v>#DIV/0!</v>
      </c>
      <c r="EJ2728" s="304">
        <f t="shared" si="1203"/>
        <v>0</v>
      </c>
      <c r="EK2728" s="77" t="e">
        <f t="shared" si="1204"/>
        <v>#DIV/0!</v>
      </c>
      <c r="EL2728" s="304">
        <f t="shared" si="1205"/>
        <v>7.9840319361277441</v>
      </c>
      <c r="EM2728" s="77">
        <f t="shared" si="1206"/>
        <v>0</v>
      </c>
      <c r="EN2728" s="304">
        <f t="shared" si="1207"/>
        <v>5.3892215568862287</v>
      </c>
      <c r="EO2728" s="77">
        <f t="shared" si="1208"/>
        <v>0</v>
      </c>
      <c r="EP2728" s="304">
        <f t="shared" si="1209"/>
        <v>0</v>
      </c>
      <c r="EQ2728" s="77" t="e">
        <f t="shared" si="1210"/>
        <v>#DIV/0!</v>
      </c>
      <c r="ER2728" s="77">
        <f t="shared" si="1211"/>
        <v>100</v>
      </c>
      <c r="ES2728" s="77">
        <f t="shared" si="1212"/>
        <v>0</v>
      </c>
    </row>
    <row r="2729" spans="1:149" s="77" customFormat="1" x14ac:dyDescent="0.45">
      <c r="A2729" s="77" t="s">
        <v>4032</v>
      </c>
      <c r="B2729" s="212" t="s">
        <v>869</v>
      </c>
      <c r="C2729" s="77" t="s">
        <v>3648</v>
      </c>
      <c r="D2729" s="77" t="s">
        <v>4036</v>
      </c>
      <c r="E2729" s="77" t="s">
        <v>637</v>
      </c>
      <c r="F2729" s="77">
        <v>332</v>
      </c>
      <c r="G2729" s="77" t="s">
        <v>4040</v>
      </c>
      <c r="H2729" s="77" t="s">
        <v>1100</v>
      </c>
      <c r="I2729" s="77">
        <v>70</v>
      </c>
      <c r="J2729" s="304">
        <v>200</v>
      </c>
      <c r="L2729" s="304">
        <v>1040</v>
      </c>
      <c r="P2729" s="72" t="s">
        <v>1374</v>
      </c>
      <c r="Q2729" s="125"/>
      <c r="R2729" s="125"/>
      <c r="S2729" s="116"/>
      <c r="AA2729" s="168">
        <v>1</v>
      </c>
      <c r="AB2729" s="168"/>
      <c r="AC2729" s="168">
        <v>0</v>
      </c>
      <c r="AE2729" s="327"/>
      <c r="AG2729" s="168"/>
      <c r="AQ2729" s="178"/>
      <c r="AR2729" s="66">
        <v>0.94530000000000003</v>
      </c>
      <c r="AS2729" s="66"/>
      <c r="AU2729" s="276">
        <v>2000</v>
      </c>
      <c r="AV2729" s="276"/>
      <c r="AW2729" s="276">
        <v>1890.6000000000001</v>
      </c>
      <c r="AX2729" s="95"/>
      <c r="AY2729" s="276"/>
      <c r="AZ2729" s="95"/>
      <c r="BA2729" s="178"/>
      <c r="BB2729" s="98" t="s">
        <v>3412</v>
      </c>
      <c r="BC2729" s="178" t="s">
        <v>3590</v>
      </c>
      <c r="BD2729" s="96">
        <v>64.355199999999996</v>
      </c>
      <c r="BE2729" s="96"/>
      <c r="BF2729" s="96"/>
      <c r="BG2729" s="96"/>
      <c r="BH2729" s="96">
        <v>17.992799999999999</v>
      </c>
      <c r="BI2729" s="96"/>
      <c r="BJ2729" s="96"/>
      <c r="BK2729" s="96"/>
      <c r="BL2729" s="96"/>
      <c r="BM2729" s="96"/>
      <c r="BN2729" s="96"/>
      <c r="BO2729" s="96"/>
      <c r="BP2729" s="96"/>
      <c r="BQ2729" s="96"/>
      <c r="BR2729" s="96"/>
      <c r="BS2729" s="96"/>
      <c r="BT2729" s="96"/>
      <c r="BU2729" s="96"/>
      <c r="BV2729" s="96"/>
      <c r="BW2729" s="96"/>
      <c r="BX2729" s="96"/>
      <c r="BY2729" s="96"/>
      <c r="BZ2729" s="96">
        <v>5.3311999999999999</v>
      </c>
      <c r="CA2729" s="96"/>
      <c r="CB2729" s="96">
        <v>8.2824000000000009</v>
      </c>
      <c r="CC2729" s="96"/>
      <c r="CD2729" s="96"/>
      <c r="CE2729" s="96"/>
      <c r="CF2729" s="96"/>
      <c r="CG2729" s="96"/>
      <c r="CH2729" s="96"/>
      <c r="DH2729" s="96">
        <f t="shared" si="1214"/>
        <v>95.96159999999999</v>
      </c>
      <c r="DJ2729" s="77">
        <f t="shared" si="1190"/>
        <v>4.03840000000001</v>
      </c>
      <c r="DL2729" s="77" t="s">
        <v>3334</v>
      </c>
      <c r="DO2729" s="356">
        <v>5.6</v>
      </c>
      <c r="DP2729" s="96">
        <v>0.05</v>
      </c>
      <c r="DQ2729" s="348"/>
      <c r="DS2729" s="246"/>
      <c r="DU2729" s="96"/>
      <c r="DW2729" s="178"/>
      <c r="DX2729" s="304">
        <f t="shared" si="1191"/>
        <v>67.063492063492063</v>
      </c>
      <c r="DY2729" s="77">
        <f t="shared" si="1192"/>
        <v>0</v>
      </c>
      <c r="DZ2729" s="304">
        <f t="shared" si="1193"/>
        <v>0</v>
      </c>
      <c r="EA2729" s="77" t="e">
        <f t="shared" si="1194"/>
        <v>#DIV/0!</v>
      </c>
      <c r="EB2729" s="304">
        <f t="shared" si="1195"/>
        <v>18.75</v>
      </c>
      <c r="EC2729" s="77">
        <f t="shared" si="1196"/>
        <v>0</v>
      </c>
      <c r="ED2729" s="304">
        <f t="shared" si="1197"/>
        <v>0</v>
      </c>
      <c r="EE2729" s="77" t="e">
        <f t="shared" si="1198"/>
        <v>#DIV/0!</v>
      </c>
      <c r="EF2729" s="304">
        <f t="shared" si="1199"/>
        <v>0</v>
      </c>
      <c r="EG2729" s="77" t="e">
        <f t="shared" si="1200"/>
        <v>#DIV/0!</v>
      </c>
      <c r="EH2729" s="304">
        <f t="shared" si="1201"/>
        <v>0</v>
      </c>
      <c r="EI2729" s="77" t="e">
        <f t="shared" si="1202"/>
        <v>#DIV/0!</v>
      </c>
      <c r="EJ2729" s="304">
        <f t="shared" si="1203"/>
        <v>0</v>
      </c>
      <c r="EK2729" s="77" t="e">
        <f t="shared" si="1204"/>
        <v>#DIV/0!</v>
      </c>
      <c r="EL2729" s="304">
        <f t="shared" si="1205"/>
        <v>5.5555555555555562</v>
      </c>
      <c r="EM2729" s="77">
        <f t="shared" si="1206"/>
        <v>0</v>
      </c>
      <c r="EN2729" s="304">
        <f t="shared" si="1207"/>
        <v>8.6309523809523814</v>
      </c>
      <c r="EO2729" s="77">
        <f t="shared" si="1208"/>
        <v>0</v>
      </c>
      <c r="EP2729" s="304">
        <f t="shared" si="1209"/>
        <v>0</v>
      </c>
      <c r="EQ2729" s="77" t="e">
        <f t="shared" si="1210"/>
        <v>#DIV/0!</v>
      </c>
      <c r="ER2729" s="77">
        <f t="shared" si="1211"/>
        <v>100</v>
      </c>
      <c r="ES2729" s="77">
        <f t="shared" si="1212"/>
        <v>0</v>
      </c>
    </row>
    <row r="2730" spans="1:149" s="77" customFormat="1" x14ac:dyDescent="0.45">
      <c r="A2730" s="77" t="s">
        <v>4032</v>
      </c>
      <c r="B2730" s="212" t="s">
        <v>869</v>
      </c>
      <c r="C2730" s="77" t="s">
        <v>3648</v>
      </c>
      <c r="D2730" s="77" t="s">
        <v>4036</v>
      </c>
      <c r="E2730" s="77" t="s">
        <v>637</v>
      </c>
      <c r="F2730" s="77">
        <v>358</v>
      </c>
      <c r="G2730" s="77" t="s">
        <v>4040</v>
      </c>
      <c r="H2730" s="77" t="s">
        <v>1100</v>
      </c>
      <c r="I2730" s="77">
        <v>72</v>
      </c>
      <c r="J2730" s="304">
        <v>200</v>
      </c>
      <c r="L2730" s="304">
        <v>1040</v>
      </c>
      <c r="P2730" s="72" t="s">
        <v>1374</v>
      </c>
      <c r="Q2730" s="125"/>
      <c r="R2730" s="125"/>
      <c r="S2730" s="116"/>
      <c r="AA2730" s="168">
        <v>1</v>
      </c>
      <c r="AB2730" s="168"/>
      <c r="AC2730" s="168">
        <v>0</v>
      </c>
      <c r="AE2730" s="327"/>
      <c r="AG2730" s="168"/>
      <c r="AQ2730" s="178"/>
      <c r="AR2730" s="66">
        <v>0.94530000000000003</v>
      </c>
      <c r="AS2730" s="66"/>
      <c r="AU2730" s="276">
        <v>2000</v>
      </c>
      <c r="AV2730" s="276"/>
      <c r="AW2730" s="276">
        <v>1890.6000000000001</v>
      </c>
      <c r="AX2730" s="95"/>
      <c r="AY2730" s="276"/>
      <c r="AZ2730" s="95"/>
      <c r="BA2730" s="178"/>
      <c r="BB2730" s="98" t="s">
        <v>3412</v>
      </c>
      <c r="BC2730" s="178" t="s">
        <v>3590</v>
      </c>
      <c r="BD2730" s="96">
        <v>64.375479999999982</v>
      </c>
      <c r="BE2730" s="96"/>
      <c r="BF2730" s="96"/>
      <c r="BG2730" s="96"/>
      <c r="BH2730" s="96">
        <v>17.998469999999998</v>
      </c>
      <c r="BI2730" s="96"/>
      <c r="BJ2730" s="96"/>
      <c r="BK2730" s="96"/>
      <c r="BL2730" s="96"/>
      <c r="BM2730" s="96"/>
      <c r="BN2730" s="96"/>
      <c r="BO2730" s="96"/>
      <c r="BP2730" s="96"/>
      <c r="BQ2730" s="96"/>
      <c r="BR2730" s="96"/>
      <c r="BS2730" s="96"/>
      <c r="BT2730" s="96"/>
      <c r="BU2730" s="96"/>
      <c r="BV2730" s="96"/>
      <c r="BW2730" s="96"/>
      <c r="BX2730" s="96"/>
      <c r="BY2730" s="96"/>
      <c r="BZ2730" s="96">
        <v>5.3328799999999994</v>
      </c>
      <c r="CA2730" s="96"/>
      <c r="CB2730" s="96">
        <v>8.285009999999998</v>
      </c>
      <c r="CC2730" s="96"/>
      <c r="CD2730" s="96"/>
      <c r="CE2730" s="96"/>
      <c r="CF2730" s="96"/>
      <c r="CG2730" s="96"/>
      <c r="CH2730" s="96"/>
      <c r="DH2730" s="96">
        <f t="shared" si="1214"/>
        <v>95.991839999999982</v>
      </c>
      <c r="DJ2730" s="77">
        <f t="shared" si="1190"/>
        <v>4.0081600000000179</v>
      </c>
      <c r="DL2730" s="77" t="s">
        <v>3334</v>
      </c>
      <c r="DO2730" s="356">
        <v>5.57</v>
      </c>
      <c r="DP2730" s="96">
        <v>0.01</v>
      </c>
      <c r="DQ2730" s="348"/>
      <c r="DS2730" s="246"/>
      <c r="DU2730" s="96"/>
      <c r="DW2730" s="178"/>
      <c r="DX2730" s="304">
        <f t="shared" si="1191"/>
        <v>67.063492063492063</v>
      </c>
      <c r="DY2730" s="77">
        <f t="shared" si="1192"/>
        <v>0</v>
      </c>
      <c r="DZ2730" s="304">
        <f t="shared" si="1193"/>
        <v>0</v>
      </c>
      <c r="EA2730" s="77" t="e">
        <f t="shared" si="1194"/>
        <v>#DIV/0!</v>
      </c>
      <c r="EB2730" s="304">
        <f t="shared" si="1195"/>
        <v>18.75</v>
      </c>
      <c r="EC2730" s="77">
        <f t="shared" si="1196"/>
        <v>0</v>
      </c>
      <c r="ED2730" s="304">
        <f t="shared" si="1197"/>
        <v>0</v>
      </c>
      <c r="EE2730" s="77" t="e">
        <f t="shared" si="1198"/>
        <v>#DIV/0!</v>
      </c>
      <c r="EF2730" s="304">
        <f t="shared" si="1199"/>
        <v>0</v>
      </c>
      <c r="EG2730" s="77" t="e">
        <f t="shared" si="1200"/>
        <v>#DIV/0!</v>
      </c>
      <c r="EH2730" s="304">
        <f t="shared" si="1201"/>
        <v>0</v>
      </c>
      <c r="EI2730" s="77" t="e">
        <f t="shared" si="1202"/>
        <v>#DIV/0!</v>
      </c>
      <c r="EJ2730" s="304">
        <f t="shared" si="1203"/>
        <v>0</v>
      </c>
      <c r="EK2730" s="77" t="e">
        <f t="shared" si="1204"/>
        <v>#DIV/0!</v>
      </c>
      <c r="EL2730" s="304">
        <f t="shared" si="1205"/>
        <v>5.5555555555555562</v>
      </c>
      <c r="EM2730" s="77">
        <f t="shared" si="1206"/>
        <v>0</v>
      </c>
      <c r="EN2730" s="304">
        <f t="shared" si="1207"/>
        <v>8.6309523809523814</v>
      </c>
      <c r="EO2730" s="77">
        <f t="shared" si="1208"/>
        <v>0</v>
      </c>
      <c r="EP2730" s="304">
        <f t="shared" si="1209"/>
        <v>0</v>
      </c>
      <c r="EQ2730" s="77" t="e">
        <f t="shared" si="1210"/>
        <v>#DIV/0!</v>
      </c>
      <c r="ER2730" s="77">
        <f t="shared" si="1211"/>
        <v>100</v>
      </c>
      <c r="ES2730" s="77">
        <f t="shared" si="1212"/>
        <v>0</v>
      </c>
    </row>
    <row r="2731" spans="1:149" s="77" customFormat="1" x14ac:dyDescent="0.45">
      <c r="A2731" s="77" t="s">
        <v>4032</v>
      </c>
      <c r="B2731" s="212" t="s">
        <v>869</v>
      </c>
      <c r="C2731" s="77" t="s">
        <v>3648</v>
      </c>
      <c r="D2731" s="77" t="s">
        <v>4036</v>
      </c>
      <c r="E2731" s="77" t="s">
        <v>637</v>
      </c>
      <c r="F2731" s="77">
        <v>414</v>
      </c>
      <c r="G2731" s="77" t="s">
        <v>4040</v>
      </c>
      <c r="H2731" s="77" t="s">
        <v>1100</v>
      </c>
      <c r="I2731" s="77">
        <v>84</v>
      </c>
      <c r="J2731" s="304">
        <v>200</v>
      </c>
      <c r="L2731" s="304">
        <v>1040</v>
      </c>
      <c r="P2731" s="72" t="s">
        <v>1374</v>
      </c>
      <c r="Q2731" s="125"/>
      <c r="R2731" s="125"/>
      <c r="S2731" s="116"/>
      <c r="AA2731" s="168">
        <v>1</v>
      </c>
      <c r="AB2731" s="168"/>
      <c r="AC2731" s="168">
        <v>0</v>
      </c>
      <c r="AE2731" s="327"/>
      <c r="AG2731" s="168"/>
      <c r="AQ2731" s="178"/>
      <c r="AR2731" s="66">
        <v>0.94530000000000003</v>
      </c>
      <c r="AS2731" s="66"/>
      <c r="AU2731" s="276">
        <v>2000</v>
      </c>
      <c r="AV2731" s="276"/>
      <c r="AW2731" s="276">
        <v>1890.6000000000001</v>
      </c>
      <c r="AX2731" s="95"/>
      <c r="AY2731" s="276"/>
      <c r="AZ2731" s="95"/>
      <c r="BA2731" s="178"/>
      <c r="BB2731" s="98" t="s">
        <v>3412</v>
      </c>
      <c r="BC2731" s="178" t="s">
        <v>3590</v>
      </c>
      <c r="BD2731" s="96">
        <v>64.341679999999982</v>
      </c>
      <c r="BE2731" s="96"/>
      <c r="BF2731" s="96"/>
      <c r="BG2731" s="96"/>
      <c r="BH2731" s="96">
        <v>17.989019999999996</v>
      </c>
      <c r="BI2731" s="96"/>
      <c r="BJ2731" s="96"/>
      <c r="BK2731" s="96"/>
      <c r="BL2731" s="96"/>
      <c r="BM2731" s="96"/>
      <c r="BN2731" s="96"/>
      <c r="BO2731" s="96"/>
      <c r="BP2731" s="96"/>
      <c r="BQ2731" s="96"/>
      <c r="BR2731" s="96"/>
      <c r="BS2731" s="96"/>
      <c r="BT2731" s="96"/>
      <c r="BU2731" s="96"/>
      <c r="BV2731" s="96"/>
      <c r="BW2731" s="96"/>
      <c r="BX2731" s="96"/>
      <c r="BY2731" s="96"/>
      <c r="BZ2731" s="96">
        <v>5.3300799999999988</v>
      </c>
      <c r="CA2731" s="96"/>
      <c r="CB2731" s="96">
        <v>8.2806599999999992</v>
      </c>
      <c r="CC2731" s="96"/>
      <c r="CD2731" s="96"/>
      <c r="CE2731" s="96"/>
      <c r="CF2731" s="96"/>
      <c r="CG2731" s="96"/>
      <c r="CH2731" s="96"/>
      <c r="DH2731" s="96">
        <f t="shared" si="1214"/>
        <v>95.941439999999972</v>
      </c>
      <c r="DJ2731" s="77">
        <f t="shared" si="1190"/>
        <v>4.0585600000000284</v>
      </c>
      <c r="DL2731" s="77" t="s">
        <v>3334</v>
      </c>
      <c r="DO2731" s="356">
        <v>5.62</v>
      </c>
      <c r="DP2731" s="96">
        <v>0.1</v>
      </c>
      <c r="DQ2731" s="348"/>
      <c r="DS2731" s="246"/>
      <c r="DU2731" s="96"/>
      <c r="DW2731" s="178"/>
      <c r="DX2731" s="304">
        <f t="shared" si="1191"/>
        <v>67.063492063492063</v>
      </c>
      <c r="DY2731" s="77">
        <f t="shared" si="1192"/>
        <v>0</v>
      </c>
      <c r="DZ2731" s="304">
        <f t="shared" si="1193"/>
        <v>0</v>
      </c>
      <c r="EA2731" s="77" t="e">
        <f t="shared" si="1194"/>
        <v>#DIV/0!</v>
      </c>
      <c r="EB2731" s="304">
        <f t="shared" si="1195"/>
        <v>18.750000000000004</v>
      </c>
      <c r="EC2731" s="77">
        <f t="shared" si="1196"/>
        <v>0</v>
      </c>
      <c r="ED2731" s="304">
        <f t="shared" si="1197"/>
        <v>0</v>
      </c>
      <c r="EE2731" s="77" t="e">
        <f t="shared" si="1198"/>
        <v>#DIV/0!</v>
      </c>
      <c r="EF2731" s="304">
        <f t="shared" si="1199"/>
        <v>0</v>
      </c>
      <c r="EG2731" s="77" t="e">
        <f t="shared" si="1200"/>
        <v>#DIV/0!</v>
      </c>
      <c r="EH2731" s="304">
        <f t="shared" si="1201"/>
        <v>0</v>
      </c>
      <c r="EI2731" s="77" t="e">
        <f t="shared" si="1202"/>
        <v>#DIV/0!</v>
      </c>
      <c r="EJ2731" s="304">
        <f t="shared" si="1203"/>
        <v>0</v>
      </c>
      <c r="EK2731" s="77" t="e">
        <f t="shared" si="1204"/>
        <v>#DIV/0!</v>
      </c>
      <c r="EL2731" s="304">
        <f t="shared" si="1205"/>
        <v>5.5555555555555562</v>
      </c>
      <c r="EM2731" s="77">
        <f t="shared" si="1206"/>
        <v>0</v>
      </c>
      <c r="EN2731" s="304">
        <f t="shared" si="1207"/>
        <v>8.6309523809523814</v>
      </c>
      <c r="EO2731" s="77">
        <f t="shared" si="1208"/>
        <v>0</v>
      </c>
      <c r="EP2731" s="304">
        <f t="shared" si="1209"/>
        <v>0</v>
      </c>
      <c r="EQ2731" s="77" t="e">
        <f t="shared" si="1210"/>
        <v>#DIV/0!</v>
      </c>
      <c r="ER2731" s="77">
        <f t="shared" si="1211"/>
        <v>100</v>
      </c>
      <c r="ES2731" s="77">
        <f t="shared" si="1212"/>
        <v>0</v>
      </c>
    </row>
    <row r="2732" spans="1:149" s="77" customFormat="1" x14ac:dyDescent="0.45">
      <c r="A2732" s="77" t="s">
        <v>4032</v>
      </c>
      <c r="B2732" s="212" t="s">
        <v>869</v>
      </c>
      <c r="C2732" s="77" t="s">
        <v>3648</v>
      </c>
      <c r="D2732" s="77" t="s">
        <v>4037</v>
      </c>
      <c r="E2732" s="77" t="s">
        <v>637</v>
      </c>
      <c r="F2732" s="77">
        <v>98</v>
      </c>
      <c r="G2732" s="77" t="s">
        <v>4040</v>
      </c>
      <c r="H2732" s="77" t="s">
        <v>1100</v>
      </c>
      <c r="I2732" s="77">
        <v>104</v>
      </c>
      <c r="J2732" s="304">
        <v>200</v>
      </c>
      <c r="L2732" s="304">
        <v>1040</v>
      </c>
      <c r="P2732" s="72" t="s">
        <v>1374</v>
      </c>
      <c r="Q2732" s="125"/>
      <c r="R2732" s="125"/>
      <c r="S2732" s="116"/>
      <c r="AA2732" s="168">
        <v>1</v>
      </c>
      <c r="AB2732" s="168"/>
      <c r="AC2732" s="168">
        <v>0</v>
      </c>
      <c r="AE2732" s="327"/>
      <c r="AG2732" s="168"/>
      <c r="AQ2732" s="178"/>
      <c r="AR2732" s="66">
        <v>0.94530000000000003</v>
      </c>
      <c r="AS2732" s="66"/>
      <c r="AU2732" s="276">
        <v>2000</v>
      </c>
      <c r="AV2732" s="276"/>
      <c r="AW2732" s="276">
        <v>1890.6000000000001</v>
      </c>
      <c r="AX2732" s="95"/>
      <c r="AY2732" s="276"/>
      <c r="AZ2732" s="95"/>
      <c r="BA2732" s="178"/>
      <c r="BB2732" s="98" t="s">
        <v>3412</v>
      </c>
      <c r="BC2732" s="178" t="s">
        <v>3590</v>
      </c>
      <c r="BD2732" s="96">
        <v>63.093280000000007</v>
      </c>
      <c r="BE2732" s="96"/>
      <c r="BF2732" s="96"/>
      <c r="BG2732" s="96"/>
      <c r="BH2732" s="96">
        <v>17.863759999999999</v>
      </c>
      <c r="BI2732" s="96"/>
      <c r="BJ2732" s="96"/>
      <c r="BK2732" s="96"/>
      <c r="BL2732" s="96"/>
      <c r="BM2732" s="96"/>
      <c r="BN2732" s="96"/>
      <c r="BO2732" s="96"/>
      <c r="BP2732" s="96"/>
      <c r="BQ2732" s="96"/>
      <c r="BR2732" s="96"/>
      <c r="BS2732" s="96"/>
      <c r="BT2732" s="96"/>
      <c r="BU2732" s="96"/>
      <c r="BV2732" s="96"/>
      <c r="BW2732" s="96"/>
      <c r="BX2732" s="96"/>
      <c r="BY2732" s="96"/>
      <c r="BZ2732" s="96">
        <v>3.1356599999999997</v>
      </c>
      <c r="CA2732" s="96"/>
      <c r="CB2732" s="96">
        <v>11.4024</v>
      </c>
      <c r="CC2732" s="96"/>
      <c r="CD2732" s="96"/>
      <c r="CE2732" s="96"/>
      <c r="CF2732" s="96"/>
      <c r="CG2732" s="96"/>
      <c r="CH2732" s="96"/>
      <c r="DH2732" s="96">
        <f t="shared" si="1214"/>
        <v>95.495100000000008</v>
      </c>
      <c r="DJ2732" s="77">
        <f t="shared" si="1190"/>
        <v>4.5048999999999921</v>
      </c>
      <c r="DL2732" s="77" t="s">
        <v>3334</v>
      </c>
      <c r="DO2732" s="356">
        <v>5.48</v>
      </c>
      <c r="DP2732" s="96">
        <v>0.16</v>
      </c>
      <c r="DQ2732" s="348"/>
      <c r="DS2732" s="246"/>
      <c r="DU2732" s="96"/>
      <c r="DW2732" s="178"/>
      <c r="DX2732" s="304">
        <f t="shared" si="1191"/>
        <v>66.069651741293541</v>
      </c>
      <c r="DY2732" s="77">
        <f t="shared" si="1192"/>
        <v>0</v>
      </c>
      <c r="DZ2732" s="304">
        <f t="shared" si="1193"/>
        <v>0</v>
      </c>
      <c r="EA2732" s="77" t="e">
        <f t="shared" si="1194"/>
        <v>#DIV/0!</v>
      </c>
      <c r="EB2732" s="304">
        <f t="shared" si="1195"/>
        <v>18.706467661691541</v>
      </c>
      <c r="EC2732" s="77">
        <f t="shared" si="1196"/>
        <v>0</v>
      </c>
      <c r="ED2732" s="304">
        <f t="shared" si="1197"/>
        <v>0</v>
      </c>
      <c r="EE2732" s="77" t="e">
        <f t="shared" si="1198"/>
        <v>#DIV/0!</v>
      </c>
      <c r="EF2732" s="304">
        <f t="shared" si="1199"/>
        <v>0</v>
      </c>
      <c r="EG2732" s="77" t="e">
        <f t="shared" si="1200"/>
        <v>#DIV/0!</v>
      </c>
      <c r="EH2732" s="304">
        <f t="shared" si="1201"/>
        <v>0</v>
      </c>
      <c r="EI2732" s="77" t="e">
        <f t="shared" si="1202"/>
        <v>#DIV/0!</v>
      </c>
      <c r="EJ2732" s="304">
        <f t="shared" si="1203"/>
        <v>0</v>
      </c>
      <c r="EK2732" s="77" t="e">
        <f t="shared" si="1204"/>
        <v>#DIV/0!</v>
      </c>
      <c r="EL2732" s="304">
        <f t="shared" si="1205"/>
        <v>3.2835820895522381</v>
      </c>
      <c r="EM2732" s="77">
        <f t="shared" si="1206"/>
        <v>0</v>
      </c>
      <c r="EN2732" s="304">
        <f t="shared" si="1207"/>
        <v>11.940298507462686</v>
      </c>
      <c r="EO2732" s="77">
        <f t="shared" si="1208"/>
        <v>0</v>
      </c>
      <c r="EP2732" s="304">
        <f t="shared" si="1209"/>
        <v>0</v>
      </c>
      <c r="EQ2732" s="77" t="e">
        <f t="shared" si="1210"/>
        <v>#DIV/0!</v>
      </c>
      <c r="ER2732" s="77">
        <f t="shared" si="1211"/>
        <v>100</v>
      </c>
      <c r="ES2732" s="77">
        <f t="shared" si="1212"/>
        <v>0</v>
      </c>
    </row>
    <row r="2733" spans="1:149" s="77" customFormat="1" x14ac:dyDescent="0.45">
      <c r="A2733" s="77" t="s">
        <v>4032</v>
      </c>
      <c r="B2733" s="212" t="s">
        <v>869</v>
      </c>
      <c r="C2733" s="77" t="s">
        <v>3648</v>
      </c>
      <c r="D2733" s="77" t="s">
        <v>4037</v>
      </c>
      <c r="E2733" s="77" t="s">
        <v>637</v>
      </c>
      <c r="F2733" s="77">
        <v>103</v>
      </c>
      <c r="G2733" s="77" t="s">
        <v>4040</v>
      </c>
      <c r="H2733" s="77" t="s">
        <v>1100</v>
      </c>
      <c r="I2733" s="77">
        <v>96</v>
      </c>
      <c r="J2733" s="304">
        <v>200</v>
      </c>
      <c r="L2733" s="304">
        <v>1040</v>
      </c>
      <c r="P2733" s="72" t="s">
        <v>1374</v>
      </c>
      <c r="Q2733" s="125"/>
      <c r="R2733" s="125"/>
      <c r="S2733" s="116"/>
      <c r="AA2733" s="168">
        <v>1</v>
      </c>
      <c r="AB2733" s="168"/>
      <c r="AC2733" s="168">
        <v>0</v>
      </c>
      <c r="AE2733" s="327"/>
      <c r="AG2733" s="168"/>
      <c r="AQ2733" s="178"/>
      <c r="AR2733" s="66">
        <v>0.94530000000000003</v>
      </c>
      <c r="AS2733" s="66"/>
      <c r="AU2733" s="276">
        <v>2000</v>
      </c>
      <c r="AV2733" s="276"/>
      <c r="AW2733" s="276">
        <v>1890.6000000000001</v>
      </c>
      <c r="AX2733" s="95"/>
      <c r="AY2733" s="276"/>
      <c r="AZ2733" s="95"/>
      <c r="BA2733" s="178"/>
      <c r="BB2733" s="98" t="s">
        <v>3412</v>
      </c>
      <c r="BC2733" s="178" t="s">
        <v>3590</v>
      </c>
      <c r="BD2733" s="96">
        <v>63.093280000000007</v>
      </c>
      <c r="BE2733" s="96"/>
      <c r="BF2733" s="96"/>
      <c r="BG2733" s="96"/>
      <c r="BH2733" s="96">
        <v>17.863759999999999</v>
      </c>
      <c r="BI2733" s="96"/>
      <c r="BJ2733" s="96"/>
      <c r="BK2733" s="96"/>
      <c r="BL2733" s="96"/>
      <c r="BM2733" s="96"/>
      <c r="BN2733" s="96"/>
      <c r="BO2733" s="96"/>
      <c r="BP2733" s="96"/>
      <c r="BQ2733" s="96"/>
      <c r="BR2733" s="96"/>
      <c r="BS2733" s="96"/>
      <c r="BT2733" s="96"/>
      <c r="BU2733" s="96"/>
      <c r="BV2733" s="96"/>
      <c r="BW2733" s="96"/>
      <c r="BX2733" s="96"/>
      <c r="BY2733" s="96"/>
      <c r="BZ2733" s="96">
        <v>3.1356599999999997</v>
      </c>
      <c r="CA2733" s="96"/>
      <c r="CB2733" s="96">
        <v>11.4024</v>
      </c>
      <c r="CC2733" s="96"/>
      <c r="CD2733" s="96"/>
      <c r="CE2733" s="96"/>
      <c r="CF2733" s="96"/>
      <c r="CG2733" s="96"/>
      <c r="CH2733" s="96"/>
      <c r="DH2733" s="96">
        <f t="shared" si="1214"/>
        <v>95.495100000000008</v>
      </c>
      <c r="DJ2733" s="77">
        <f t="shared" si="1190"/>
        <v>4.5048999999999921</v>
      </c>
      <c r="DL2733" s="77" t="s">
        <v>3334</v>
      </c>
      <c r="DO2733" s="356">
        <v>5.48</v>
      </c>
      <c r="DP2733" s="96">
        <v>0.03</v>
      </c>
      <c r="DQ2733" s="348"/>
      <c r="DS2733" s="246"/>
      <c r="DU2733" s="96"/>
      <c r="DW2733" s="178"/>
      <c r="DX2733" s="304">
        <f t="shared" si="1191"/>
        <v>66.069651741293541</v>
      </c>
      <c r="DY2733" s="77">
        <f t="shared" si="1192"/>
        <v>0</v>
      </c>
      <c r="DZ2733" s="304">
        <f t="shared" si="1193"/>
        <v>0</v>
      </c>
      <c r="EA2733" s="77" t="e">
        <f t="shared" si="1194"/>
        <v>#DIV/0!</v>
      </c>
      <c r="EB2733" s="304">
        <f t="shared" si="1195"/>
        <v>18.706467661691541</v>
      </c>
      <c r="EC2733" s="77">
        <f t="shared" si="1196"/>
        <v>0</v>
      </c>
      <c r="ED2733" s="304">
        <f t="shared" si="1197"/>
        <v>0</v>
      </c>
      <c r="EE2733" s="77" t="e">
        <f t="shared" si="1198"/>
        <v>#DIV/0!</v>
      </c>
      <c r="EF2733" s="304">
        <f t="shared" si="1199"/>
        <v>0</v>
      </c>
      <c r="EG2733" s="77" t="e">
        <f t="shared" si="1200"/>
        <v>#DIV/0!</v>
      </c>
      <c r="EH2733" s="304">
        <f t="shared" si="1201"/>
        <v>0</v>
      </c>
      <c r="EI2733" s="77" t="e">
        <f t="shared" si="1202"/>
        <v>#DIV/0!</v>
      </c>
      <c r="EJ2733" s="304">
        <f t="shared" si="1203"/>
        <v>0</v>
      </c>
      <c r="EK2733" s="77" t="e">
        <f t="shared" si="1204"/>
        <v>#DIV/0!</v>
      </c>
      <c r="EL2733" s="304">
        <f t="shared" si="1205"/>
        <v>3.2835820895522381</v>
      </c>
      <c r="EM2733" s="77">
        <f t="shared" si="1206"/>
        <v>0</v>
      </c>
      <c r="EN2733" s="304">
        <f t="shared" si="1207"/>
        <v>11.940298507462686</v>
      </c>
      <c r="EO2733" s="77">
        <f t="shared" si="1208"/>
        <v>0</v>
      </c>
      <c r="EP2733" s="304">
        <f t="shared" si="1209"/>
        <v>0</v>
      </c>
      <c r="EQ2733" s="77" t="e">
        <f t="shared" si="1210"/>
        <v>#DIV/0!</v>
      </c>
      <c r="ER2733" s="77">
        <f t="shared" si="1211"/>
        <v>100</v>
      </c>
      <c r="ES2733" s="77">
        <f t="shared" si="1212"/>
        <v>0</v>
      </c>
    </row>
    <row r="2734" spans="1:149" s="77" customFormat="1" x14ac:dyDescent="0.45">
      <c r="A2734" s="77" t="s">
        <v>4032</v>
      </c>
      <c r="B2734" s="212" t="s">
        <v>869</v>
      </c>
      <c r="C2734" s="77" t="s">
        <v>3648</v>
      </c>
      <c r="D2734" s="77" t="s">
        <v>4037</v>
      </c>
      <c r="E2734" s="77" t="s">
        <v>637</v>
      </c>
      <c r="F2734" s="77">
        <v>359</v>
      </c>
      <c r="G2734" s="77" t="s">
        <v>4040</v>
      </c>
      <c r="H2734" s="77" t="s">
        <v>1100</v>
      </c>
      <c r="I2734" s="77">
        <v>70</v>
      </c>
      <c r="J2734" s="304">
        <v>200</v>
      </c>
      <c r="L2734" s="304">
        <v>1040</v>
      </c>
      <c r="P2734" s="72" t="s">
        <v>1374</v>
      </c>
      <c r="Q2734" s="125"/>
      <c r="R2734" s="125"/>
      <c r="S2734" s="116"/>
      <c r="AA2734" s="168">
        <v>1</v>
      </c>
      <c r="AB2734" s="168"/>
      <c r="AC2734" s="168">
        <v>0</v>
      </c>
      <c r="AE2734" s="327"/>
      <c r="AG2734" s="168"/>
      <c r="AQ2734" s="178"/>
      <c r="AR2734" s="66">
        <v>0.94530000000000003</v>
      </c>
      <c r="AS2734" s="66"/>
      <c r="AU2734" s="276">
        <v>2000</v>
      </c>
      <c r="AV2734" s="276"/>
      <c r="AW2734" s="276">
        <v>1890.6000000000001</v>
      </c>
      <c r="AX2734" s="95"/>
      <c r="AY2734" s="276"/>
      <c r="AZ2734" s="95"/>
      <c r="BA2734" s="178"/>
      <c r="BB2734" s="98" t="s">
        <v>3412</v>
      </c>
      <c r="BC2734" s="178" t="s">
        <v>3590</v>
      </c>
      <c r="BD2734" s="96">
        <v>63.139760000000003</v>
      </c>
      <c r="BE2734" s="96"/>
      <c r="BF2734" s="96"/>
      <c r="BG2734" s="96"/>
      <c r="BH2734" s="96">
        <v>17.876920000000002</v>
      </c>
      <c r="BI2734" s="96"/>
      <c r="BJ2734" s="96"/>
      <c r="BK2734" s="96"/>
      <c r="BL2734" s="96"/>
      <c r="BM2734" s="96"/>
      <c r="BN2734" s="96"/>
      <c r="BO2734" s="96"/>
      <c r="BP2734" s="96"/>
      <c r="BQ2734" s="96"/>
      <c r="BR2734" s="96"/>
      <c r="BS2734" s="96"/>
      <c r="BT2734" s="96"/>
      <c r="BU2734" s="96"/>
      <c r="BV2734" s="96"/>
      <c r="BW2734" s="96"/>
      <c r="BX2734" s="96"/>
      <c r="BY2734" s="96"/>
      <c r="BZ2734" s="96">
        <v>3.1379699999999997</v>
      </c>
      <c r="CA2734" s="96"/>
      <c r="CB2734" s="96">
        <v>11.4108</v>
      </c>
      <c r="CC2734" s="96"/>
      <c r="CD2734" s="96"/>
      <c r="CE2734" s="96"/>
      <c r="CF2734" s="96"/>
      <c r="CG2734" s="96"/>
      <c r="CH2734" s="96"/>
      <c r="DH2734" s="96">
        <f t="shared" si="1214"/>
        <v>95.565449999999998</v>
      </c>
      <c r="DJ2734" s="77">
        <f t="shared" si="1190"/>
        <v>4.4345500000000015</v>
      </c>
      <c r="DL2734" s="77" t="s">
        <v>3334</v>
      </c>
      <c r="DO2734" s="356">
        <v>5.41</v>
      </c>
      <c r="DP2734" s="96">
        <v>0.1</v>
      </c>
      <c r="DQ2734" s="348"/>
      <c r="DS2734" s="246"/>
      <c r="DU2734" s="96"/>
      <c r="DW2734" s="178"/>
      <c r="DX2734" s="304">
        <f t="shared" si="1191"/>
        <v>66.069651741293541</v>
      </c>
      <c r="DY2734" s="77">
        <f t="shared" si="1192"/>
        <v>0</v>
      </c>
      <c r="DZ2734" s="304">
        <f t="shared" si="1193"/>
        <v>0</v>
      </c>
      <c r="EA2734" s="77" t="e">
        <f t="shared" si="1194"/>
        <v>#DIV/0!</v>
      </c>
      <c r="EB2734" s="304">
        <f t="shared" si="1195"/>
        <v>18.706467661691544</v>
      </c>
      <c r="EC2734" s="77">
        <f t="shared" si="1196"/>
        <v>0</v>
      </c>
      <c r="ED2734" s="304">
        <f t="shared" si="1197"/>
        <v>0</v>
      </c>
      <c r="EE2734" s="77" t="e">
        <f t="shared" si="1198"/>
        <v>#DIV/0!</v>
      </c>
      <c r="EF2734" s="304">
        <f t="shared" si="1199"/>
        <v>0</v>
      </c>
      <c r="EG2734" s="77" t="e">
        <f t="shared" si="1200"/>
        <v>#DIV/0!</v>
      </c>
      <c r="EH2734" s="304">
        <f t="shared" si="1201"/>
        <v>0</v>
      </c>
      <c r="EI2734" s="77" t="e">
        <f t="shared" si="1202"/>
        <v>#DIV/0!</v>
      </c>
      <c r="EJ2734" s="304">
        <f t="shared" si="1203"/>
        <v>0</v>
      </c>
      <c r="EK2734" s="77" t="e">
        <f t="shared" si="1204"/>
        <v>#DIV/0!</v>
      </c>
      <c r="EL2734" s="304">
        <f t="shared" si="1205"/>
        <v>3.2835820895522385</v>
      </c>
      <c r="EM2734" s="77">
        <f t="shared" si="1206"/>
        <v>0</v>
      </c>
      <c r="EN2734" s="304">
        <f t="shared" si="1207"/>
        <v>11.940298507462686</v>
      </c>
      <c r="EO2734" s="77">
        <f t="shared" si="1208"/>
        <v>0</v>
      </c>
      <c r="EP2734" s="304">
        <f t="shared" si="1209"/>
        <v>0</v>
      </c>
      <c r="EQ2734" s="77" t="e">
        <f t="shared" si="1210"/>
        <v>#DIV/0!</v>
      </c>
      <c r="ER2734" s="77">
        <f t="shared" si="1211"/>
        <v>100</v>
      </c>
      <c r="ES2734" s="77">
        <f t="shared" si="1212"/>
        <v>0</v>
      </c>
    </row>
    <row r="2735" spans="1:149" s="77" customFormat="1" x14ac:dyDescent="0.45">
      <c r="A2735" s="77" t="s">
        <v>4032</v>
      </c>
      <c r="B2735" s="212" t="s">
        <v>869</v>
      </c>
      <c r="C2735" s="77" t="s">
        <v>3648</v>
      </c>
      <c r="D2735" s="77" t="s">
        <v>4037</v>
      </c>
      <c r="E2735" s="77" t="s">
        <v>637</v>
      </c>
      <c r="F2735" s="77">
        <v>415</v>
      </c>
      <c r="G2735" s="77" t="s">
        <v>4040</v>
      </c>
      <c r="H2735" s="77" t="s">
        <v>1100</v>
      </c>
      <c r="I2735" s="77">
        <v>84</v>
      </c>
      <c r="J2735" s="304">
        <v>200</v>
      </c>
      <c r="L2735" s="304">
        <v>1040</v>
      </c>
      <c r="P2735" s="72" t="s">
        <v>1374</v>
      </c>
      <c r="Q2735" s="125"/>
      <c r="R2735" s="125"/>
      <c r="S2735" s="116"/>
      <c r="AA2735" s="168">
        <v>1</v>
      </c>
      <c r="AB2735" s="168"/>
      <c r="AC2735" s="168">
        <v>0</v>
      </c>
      <c r="AE2735" s="327"/>
      <c r="AG2735" s="168"/>
      <c r="AQ2735" s="178"/>
      <c r="AR2735" s="66">
        <v>0.94530000000000003</v>
      </c>
      <c r="AS2735" s="66"/>
      <c r="AU2735" s="276">
        <v>2000</v>
      </c>
      <c r="AV2735" s="276"/>
      <c r="AW2735" s="276">
        <v>1890.6000000000001</v>
      </c>
      <c r="AX2735" s="95"/>
      <c r="AY2735" s="276"/>
      <c r="AZ2735" s="95"/>
      <c r="BA2735" s="178"/>
      <c r="BB2735" s="98" t="s">
        <v>3412</v>
      </c>
      <c r="BC2735" s="178" t="s">
        <v>3590</v>
      </c>
      <c r="BD2735" s="96">
        <v>63.080000000000013</v>
      </c>
      <c r="BE2735" s="96"/>
      <c r="BF2735" s="96"/>
      <c r="BG2735" s="96"/>
      <c r="BH2735" s="96">
        <v>17.86</v>
      </c>
      <c r="BI2735" s="96"/>
      <c r="BJ2735" s="96"/>
      <c r="BK2735" s="96"/>
      <c r="BL2735" s="96"/>
      <c r="BM2735" s="96"/>
      <c r="BN2735" s="96"/>
      <c r="BO2735" s="96"/>
      <c r="BP2735" s="96"/>
      <c r="BQ2735" s="96"/>
      <c r="BR2735" s="96"/>
      <c r="BS2735" s="96"/>
      <c r="BT2735" s="96"/>
      <c r="BU2735" s="96"/>
      <c r="BV2735" s="96"/>
      <c r="BW2735" s="96"/>
      <c r="BX2735" s="96"/>
      <c r="BY2735" s="96"/>
      <c r="BZ2735" s="96">
        <v>3.1349999999999998</v>
      </c>
      <c r="CA2735" s="96"/>
      <c r="CB2735" s="96">
        <v>11.4</v>
      </c>
      <c r="CC2735" s="96"/>
      <c r="CD2735" s="96"/>
      <c r="CE2735" s="96"/>
      <c r="CF2735" s="96"/>
      <c r="CG2735" s="96"/>
      <c r="CH2735" s="96"/>
      <c r="DH2735" s="96">
        <f t="shared" si="1214"/>
        <v>95.475000000000023</v>
      </c>
      <c r="DJ2735" s="77">
        <f t="shared" si="1190"/>
        <v>4.5249999999999773</v>
      </c>
      <c r="DL2735" s="77" t="s">
        <v>3334</v>
      </c>
      <c r="DO2735" s="356">
        <v>5.5</v>
      </c>
      <c r="DP2735" s="96">
        <v>0.03</v>
      </c>
      <c r="DQ2735" s="348"/>
      <c r="DS2735" s="246"/>
      <c r="DU2735" s="96"/>
      <c r="DW2735" s="178"/>
      <c r="DX2735" s="304">
        <f t="shared" si="1191"/>
        <v>66.069651741293541</v>
      </c>
      <c r="DY2735" s="77">
        <f t="shared" si="1192"/>
        <v>0</v>
      </c>
      <c r="DZ2735" s="304">
        <f t="shared" si="1193"/>
        <v>0</v>
      </c>
      <c r="EA2735" s="77" t="e">
        <f t="shared" si="1194"/>
        <v>#DIV/0!</v>
      </c>
      <c r="EB2735" s="304">
        <f t="shared" si="1195"/>
        <v>18.706467661691537</v>
      </c>
      <c r="EC2735" s="77">
        <f t="shared" si="1196"/>
        <v>0</v>
      </c>
      <c r="ED2735" s="304">
        <f t="shared" si="1197"/>
        <v>0</v>
      </c>
      <c r="EE2735" s="77" t="e">
        <f t="shared" si="1198"/>
        <v>#DIV/0!</v>
      </c>
      <c r="EF2735" s="304">
        <f t="shared" si="1199"/>
        <v>0</v>
      </c>
      <c r="EG2735" s="77" t="e">
        <f t="shared" si="1200"/>
        <v>#DIV/0!</v>
      </c>
      <c r="EH2735" s="304">
        <f t="shared" si="1201"/>
        <v>0</v>
      </c>
      <c r="EI2735" s="77" t="e">
        <f t="shared" si="1202"/>
        <v>#DIV/0!</v>
      </c>
      <c r="EJ2735" s="304">
        <f t="shared" si="1203"/>
        <v>0</v>
      </c>
      <c r="EK2735" s="77" t="e">
        <f t="shared" si="1204"/>
        <v>#DIV/0!</v>
      </c>
      <c r="EL2735" s="304">
        <f t="shared" si="1205"/>
        <v>3.2835820895522381</v>
      </c>
      <c r="EM2735" s="77">
        <f t="shared" si="1206"/>
        <v>0</v>
      </c>
      <c r="EN2735" s="304">
        <f t="shared" si="1207"/>
        <v>11.940298507462684</v>
      </c>
      <c r="EO2735" s="77">
        <f t="shared" si="1208"/>
        <v>0</v>
      </c>
      <c r="EP2735" s="304">
        <f t="shared" si="1209"/>
        <v>0</v>
      </c>
      <c r="EQ2735" s="77" t="e">
        <f t="shared" si="1210"/>
        <v>#DIV/0!</v>
      </c>
      <c r="ER2735" s="77">
        <f t="shared" si="1211"/>
        <v>100</v>
      </c>
      <c r="ES2735" s="77">
        <f t="shared" si="1212"/>
        <v>0</v>
      </c>
    </row>
    <row r="2736" spans="1:149" s="77" customFormat="1" x14ac:dyDescent="0.45">
      <c r="A2736" s="77" t="s">
        <v>4032</v>
      </c>
      <c r="B2736" s="212" t="s">
        <v>869</v>
      </c>
      <c r="C2736" s="77" t="s">
        <v>3648</v>
      </c>
      <c r="D2736" s="77" t="s">
        <v>4038</v>
      </c>
      <c r="E2736" s="77" t="s">
        <v>637</v>
      </c>
      <c r="F2736" s="77">
        <v>99</v>
      </c>
      <c r="G2736" s="77" t="s">
        <v>4040</v>
      </c>
      <c r="H2736" s="77" t="s">
        <v>1100</v>
      </c>
      <c r="I2736" s="77">
        <v>72</v>
      </c>
      <c r="J2736" s="304">
        <v>200</v>
      </c>
      <c r="L2736" s="304">
        <v>1040</v>
      </c>
      <c r="P2736" s="72" t="s">
        <v>1374</v>
      </c>
      <c r="Q2736" s="125"/>
      <c r="R2736" s="125"/>
      <c r="S2736" s="116"/>
      <c r="AA2736" s="168">
        <v>1</v>
      </c>
      <c r="AB2736" s="168"/>
      <c r="AC2736" s="168">
        <v>0</v>
      </c>
      <c r="AE2736" s="327"/>
      <c r="AG2736" s="168"/>
      <c r="AQ2736" s="178"/>
      <c r="AR2736" s="66">
        <v>0.94530000000000003</v>
      </c>
      <c r="AS2736" s="66"/>
      <c r="AU2736" s="276">
        <v>2000</v>
      </c>
      <c r="AV2736" s="276"/>
      <c r="AW2736" s="276">
        <v>1890.6000000000001</v>
      </c>
      <c r="AX2736" s="95"/>
      <c r="AY2736" s="276"/>
      <c r="AZ2736" s="95"/>
      <c r="BA2736" s="178"/>
      <c r="BB2736" s="98" t="s">
        <v>3412</v>
      </c>
      <c r="BC2736" s="178" t="s">
        <v>3590</v>
      </c>
      <c r="BD2736" s="96">
        <v>62.446390000000001</v>
      </c>
      <c r="BE2736" s="96"/>
      <c r="BF2736" s="96"/>
      <c r="BG2736" s="96"/>
      <c r="BH2736" s="96">
        <v>17.978440000000003</v>
      </c>
      <c r="BI2736" s="96"/>
      <c r="BJ2736" s="96"/>
      <c r="BK2736" s="96"/>
      <c r="BL2736" s="96"/>
      <c r="BM2736" s="96"/>
      <c r="BN2736" s="96"/>
      <c r="BO2736" s="96"/>
      <c r="BP2736" s="96"/>
      <c r="BQ2736" s="96"/>
      <c r="BR2736" s="96"/>
      <c r="BS2736" s="96"/>
      <c r="BT2736" s="96"/>
      <c r="BU2736" s="96"/>
      <c r="BV2736" s="96"/>
      <c r="BW2736" s="96"/>
      <c r="BX2736" s="96"/>
      <c r="BY2736" s="96"/>
      <c r="BZ2736" s="96">
        <v>1.1475600000000001</v>
      </c>
      <c r="CA2736" s="96"/>
      <c r="CB2736" s="96">
        <v>14.918280000000003</v>
      </c>
      <c r="CC2736" s="96"/>
      <c r="CD2736" s="96"/>
      <c r="CE2736" s="96"/>
      <c r="CF2736" s="96"/>
      <c r="CG2736" s="96"/>
      <c r="CH2736" s="96"/>
      <c r="DH2736" s="96">
        <f t="shared" si="1214"/>
        <v>96.490669999999994</v>
      </c>
      <c r="DJ2736" s="77">
        <f t="shared" si="1190"/>
        <v>3.5093300000000056</v>
      </c>
      <c r="DL2736" s="77" t="s">
        <v>3334</v>
      </c>
      <c r="DO2736" s="356">
        <v>5.27</v>
      </c>
      <c r="DP2736" s="96">
        <v>0.02</v>
      </c>
      <c r="DQ2736" s="348"/>
      <c r="DS2736" s="246"/>
      <c r="DU2736" s="96"/>
      <c r="DW2736" s="178"/>
      <c r="DX2736" s="304">
        <f t="shared" si="1191"/>
        <v>64.717542120911801</v>
      </c>
      <c r="DY2736" s="77">
        <f t="shared" si="1192"/>
        <v>0</v>
      </c>
      <c r="DZ2736" s="304">
        <f t="shared" si="1193"/>
        <v>0</v>
      </c>
      <c r="EA2736" s="77" t="e">
        <f t="shared" si="1194"/>
        <v>#DIV/0!</v>
      </c>
      <c r="EB2736" s="304">
        <f t="shared" si="1195"/>
        <v>18.632309217046586</v>
      </c>
      <c r="EC2736" s="77">
        <f t="shared" si="1196"/>
        <v>0</v>
      </c>
      <c r="ED2736" s="304">
        <f t="shared" si="1197"/>
        <v>0</v>
      </c>
      <c r="EE2736" s="77" t="e">
        <f t="shared" si="1198"/>
        <v>#DIV/0!</v>
      </c>
      <c r="EF2736" s="304">
        <f t="shared" si="1199"/>
        <v>0</v>
      </c>
      <c r="EG2736" s="77" t="e">
        <f t="shared" si="1200"/>
        <v>#DIV/0!</v>
      </c>
      <c r="EH2736" s="304">
        <f t="shared" si="1201"/>
        <v>0</v>
      </c>
      <c r="EI2736" s="77" t="e">
        <f t="shared" si="1202"/>
        <v>#DIV/0!</v>
      </c>
      <c r="EJ2736" s="304">
        <f t="shared" si="1203"/>
        <v>0</v>
      </c>
      <c r="EK2736" s="77" t="e">
        <f t="shared" si="1204"/>
        <v>#DIV/0!</v>
      </c>
      <c r="EL2736" s="304">
        <f t="shared" si="1205"/>
        <v>1.1892963330029733</v>
      </c>
      <c r="EM2736" s="77">
        <f t="shared" si="1206"/>
        <v>0</v>
      </c>
      <c r="EN2736" s="304">
        <f t="shared" si="1207"/>
        <v>15.460852329038657</v>
      </c>
      <c r="EO2736" s="77">
        <f t="shared" si="1208"/>
        <v>0</v>
      </c>
      <c r="EP2736" s="304">
        <f t="shared" si="1209"/>
        <v>0</v>
      </c>
      <c r="EQ2736" s="77" t="e">
        <f t="shared" si="1210"/>
        <v>#DIV/0!</v>
      </c>
      <c r="ER2736" s="77">
        <f t="shared" si="1211"/>
        <v>100</v>
      </c>
      <c r="ES2736" s="77">
        <f t="shared" si="1212"/>
        <v>0</v>
      </c>
    </row>
    <row r="2737" spans="1:149" s="77" customFormat="1" x14ac:dyDescent="0.45">
      <c r="A2737" s="77" t="s">
        <v>4032</v>
      </c>
      <c r="B2737" s="212" t="s">
        <v>869</v>
      </c>
      <c r="C2737" s="77" t="s">
        <v>3648</v>
      </c>
      <c r="D2737" s="77" t="s">
        <v>4039</v>
      </c>
      <c r="E2737" s="77" t="s">
        <v>637</v>
      </c>
      <c r="F2737" s="77">
        <v>184</v>
      </c>
      <c r="G2737" s="77" t="s">
        <v>4040</v>
      </c>
      <c r="H2737" s="77" t="s">
        <v>1100</v>
      </c>
      <c r="I2737" s="77">
        <v>74</v>
      </c>
      <c r="J2737" s="304">
        <v>200</v>
      </c>
      <c r="L2737" s="304">
        <v>1040</v>
      </c>
      <c r="P2737" s="72" t="s">
        <v>1374</v>
      </c>
      <c r="Q2737" s="125"/>
      <c r="R2737" s="125"/>
      <c r="S2737" s="116"/>
      <c r="AA2737" s="168">
        <v>1</v>
      </c>
      <c r="AB2737" s="168"/>
      <c r="AC2737" s="168">
        <v>0</v>
      </c>
      <c r="AE2737" s="327"/>
      <c r="AG2737" s="168"/>
      <c r="AQ2737" s="178"/>
      <c r="AR2737" s="66">
        <v>0.94530000000000003</v>
      </c>
      <c r="AS2737" s="66"/>
      <c r="AU2737" s="276">
        <v>2000</v>
      </c>
      <c r="AV2737" s="276"/>
      <c r="AW2737" s="276">
        <v>1890.6000000000001</v>
      </c>
      <c r="AX2737" s="95"/>
      <c r="AY2737" s="276"/>
      <c r="AZ2737" s="95"/>
      <c r="BA2737" s="178"/>
      <c r="BB2737" s="98" t="s">
        <v>3412</v>
      </c>
      <c r="BC2737" s="178" t="s">
        <v>3590</v>
      </c>
      <c r="BD2737" s="96">
        <v>62.26080000000001</v>
      </c>
      <c r="BE2737" s="96"/>
      <c r="BF2737" s="96"/>
      <c r="BG2737" s="96"/>
      <c r="BH2737" s="96">
        <v>17.612000000000002</v>
      </c>
      <c r="BI2737" s="96"/>
      <c r="BJ2737" s="96"/>
      <c r="BK2737" s="96"/>
      <c r="BL2737" s="96"/>
      <c r="BM2737" s="96"/>
      <c r="BN2737" s="96"/>
      <c r="BO2737" s="96"/>
      <c r="BP2737" s="96"/>
      <c r="BQ2737" s="96"/>
      <c r="BR2737" s="96"/>
      <c r="BS2737" s="96"/>
      <c r="BT2737" s="96"/>
      <c r="BU2737" s="96"/>
      <c r="BV2737" s="96"/>
      <c r="BW2737" s="96"/>
      <c r="BX2737" s="96"/>
      <c r="BY2737" s="96"/>
      <c r="BZ2737" s="96"/>
      <c r="CA2737" s="96"/>
      <c r="CB2737" s="96">
        <v>15.708</v>
      </c>
      <c r="CC2737" s="96"/>
      <c r="CD2737" s="96"/>
      <c r="CE2737" s="96"/>
      <c r="CF2737" s="96"/>
      <c r="CG2737" s="96"/>
      <c r="CH2737" s="96"/>
      <c r="DH2737" s="96">
        <f t="shared" si="1214"/>
        <v>95.580800000000011</v>
      </c>
      <c r="DJ2737" s="77">
        <f t="shared" si="1190"/>
        <v>4.4191999999999894</v>
      </c>
      <c r="DL2737" s="77" t="s">
        <v>3334</v>
      </c>
      <c r="DO2737" s="356">
        <v>5.2</v>
      </c>
      <c r="DP2737" s="96">
        <v>0.16</v>
      </c>
      <c r="DQ2737" s="348"/>
      <c r="DS2737" s="246"/>
      <c r="DU2737" s="96"/>
      <c r="DW2737" s="178"/>
      <c r="DX2737" s="304">
        <f t="shared" si="1191"/>
        <v>65.139442231075705</v>
      </c>
      <c r="DY2737" s="77">
        <f t="shared" si="1192"/>
        <v>0</v>
      </c>
      <c r="DZ2737" s="304">
        <f t="shared" si="1193"/>
        <v>0</v>
      </c>
      <c r="EA2737" s="77" t="e">
        <f t="shared" si="1194"/>
        <v>#DIV/0!</v>
      </c>
      <c r="EB2737" s="304">
        <f t="shared" si="1195"/>
        <v>18.426294820717132</v>
      </c>
      <c r="EC2737" s="77">
        <f t="shared" si="1196"/>
        <v>0</v>
      </c>
      <c r="ED2737" s="304">
        <f t="shared" si="1197"/>
        <v>0</v>
      </c>
      <c r="EE2737" s="77" t="e">
        <f t="shared" si="1198"/>
        <v>#DIV/0!</v>
      </c>
      <c r="EF2737" s="304">
        <f t="shared" si="1199"/>
        <v>0</v>
      </c>
      <c r="EG2737" s="77" t="e">
        <f t="shared" si="1200"/>
        <v>#DIV/0!</v>
      </c>
      <c r="EH2737" s="304">
        <f t="shared" si="1201"/>
        <v>0</v>
      </c>
      <c r="EI2737" s="77" t="e">
        <f t="shared" si="1202"/>
        <v>#DIV/0!</v>
      </c>
      <c r="EJ2737" s="304">
        <f t="shared" si="1203"/>
        <v>0</v>
      </c>
      <c r="EK2737" s="77" t="e">
        <f t="shared" si="1204"/>
        <v>#DIV/0!</v>
      </c>
      <c r="EL2737" s="304">
        <f t="shared" si="1205"/>
        <v>0</v>
      </c>
      <c r="EM2737" s="77" t="e">
        <f t="shared" si="1206"/>
        <v>#DIV/0!</v>
      </c>
      <c r="EN2737" s="304">
        <f t="shared" si="1207"/>
        <v>16.43426294820717</v>
      </c>
      <c r="EO2737" s="77">
        <f t="shared" si="1208"/>
        <v>0</v>
      </c>
      <c r="EP2737" s="304">
        <f t="shared" si="1209"/>
        <v>0</v>
      </c>
      <c r="EQ2737" s="77" t="e">
        <f t="shared" si="1210"/>
        <v>#DIV/0!</v>
      </c>
      <c r="ER2737" s="77">
        <f t="shared" si="1211"/>
        <v>100</v>
      </c>
      <c r="ES2737" s="77">
        <f t="shared" si="1212"/>
        <v>0</v>
      </c>
    </row>
    <row r="2738" spans="1:149" s="91" customFormat="1" ht="14.65" thickBot="1" x14ac:dyDescent="0.5">
      <c r="A2738" s="91" t="s">
        <v>4032</v>
      </c>
      <c r="B2738" s="213" t="s">
        <v>869</v>
      </c>
      <c r="C2738" s="91" t="s">
        <v>3648</v>
      </c>
      <c r="D2738" s="91" t="s">
        <v>4039</v>
      </c>
      <c r="E2738" s="91" t="s">
        <v>637</v>
      </c>
      <c r="F2738" s="91">
        <v>341</v>
      </c>
      <c r="G2738" s="91" t="s">
        <v>4040</v>
      </c>
      <c r="H2738" s="91" t="s">
        <v>1100</v>
      </c>
      <c r="I2738" s="91">
        <v>84</v>
      </c>
      <c r="J2738" s="305">
        <v>200</v>
      </c>
      <c r="L2738" s="305">
        <v>1040</v>
      </c>
      <c r="P2738" s="90" t="s">
        <v>1374</v>
      </c>
      <c r="Q2738" s="203"/>
      <c r="R2738" s="203"/>
      <c r="S2738" s="205"/>
      <c r="AA2738" s="170">
        <v>1</v>
      </c>
      <c r="AB2738" s="170"/>
      <c r="AC2738" s="170">
        <v>0</v>
      </c>
      <c r="AE2738" s="328"/>
      <c r="AG2738" s="170"/>
      <c r="AQ2738" s="206"/>
      <c r="AR2738" s="69">
        <v>0.94530000000000003</v>
      </c>
      <c r="AS2738" s="69"/>
      <c r="AU2738" s="277">
        <v>2000</v>
      </c>
      <c r="AV2738" s="277"/>
      <c r="AW2738" s="277">
        <v>1890.6000000000001</v>
      </c>
      <c r="AX2738" s="259"/>
      <c r="AY2738" s="277"/>
      <c r="AZ2738" s="259"/>
      <c r="BA2738" s="206"/>
      <c r="BB2738" s="141" t="s">
        <v>3412</v>
      </c>
      <c r="BC2738" s="206" t="s">
        <v>3590</v>
      </c>
      <c r="BD2738" s="97">
        <v>62.365440000000007</v>
      </c>
      <c r="BE2738" s="97"/>
      <c r="BF2738" s="97"/>
      <c r="BG2738" s="97"/>
      <c r="BH2738" s="97">
        <v>17.6416</v>
      </c>
      <c r="BI2738" s="97"/>
      <c r="BJ2738" s="97"/>
      <c r="BK2738" s="97"/>
      <c r="BL2738" s="97"/>
      <c r="BM2738" s="97"/>
      <c r="BN2738" s="97"/>
      <c r="BO2738" s="97"/>
      <c r="BP2738" s="97"/>
      <c r="BQ2738" s="97"/>
      <c r="BR2738" s="97"/>
      <c r="BS2738" s="97"/>
      <c r="BT2738" s="97"/>
      <c r="BU2738" s="97"/>
      <c r="BV2738" s="97"/>
      <c r="BW2738" s="97"/>
      <c r="BX2738" s="97"/>
      <c r="BY2738" s="97"/>
      <c r="BZ2738" s="97"/>
      <c r="CA2738" s="97"/>
      <c r="CB2738" s="97">
        <v>15.734400000000001</v>
      </c>
      <c r="CC2738" s="97"/>
      <c r="CD2738" s="97"/>
      <c r="CE2738" s="97"/>
      <c r="CF2738" s="97"/>
      <c r="CG2738" s="97"/>
      <c r="CH2738" s="97"/>
      <c r="DH2738" s="97">
        <f t="shared" si="1214"/>
        <v>95.741440000000011</v>
      </c>
      <c r="DJ2738" s="91">
        <f t="shared" si="1190"/>
        <v>4.2585599999999886</v>
      </c>
      <c r="DL2738" s="91" t="s">
        <v>3334</v>
      </c>
      <c r="DO2738" s="357">
        <v>5.04</v>
      </c>
      <c r="DP2738" s="97">
        <v>0.13</v>
      </c>
      <c r="DQ2738" s="349"/>
      <c r="DS2738" s="251"/>
      <c r="DU2738" s="97"/>
      <c r="DW2738" s="206"/>
      <c r="DX2738" s="305">
        <f t="shared" si="1191"/>
        <v>65.139442231075691</v>
      </c>
      <c r="DY2738" s="91">
        <f t="shared" si="1192"/>
        <v>0</v>
      </c>
      <c r="DZ2738" s="305">
        <f t="shared" si="1193"/>
        <v>0</v>
      </c>
      <c r="EA2738" s="91" t="e">
        <f t="shared" si="1194"/>
        <v>#DIV/0!</v>
      </c>
      <c r="EB2738" s="305">
        <f t="shared" si="1195"/>
        <v>18.426294820717128</v>
      </c>
      <c r="EC2738" s="91">
        <f t="shared" si="1196"/>
        <v>0</v>
      </c>
      <c r="ED2738" s="305">
        <f t="shared" si="1197"/>
        <v>0</v>
      </c>
      <c r="EE2738" s="91" t="e">
        <f t="shared" si="1198"/>
        <v>#DIV/0!</v>
      </c>
      <c r="EF2738" s="305">
        <f t="shared" si="1199"/>
        <v>0</v>
      </c>
      <c r="EG2738" s="91" t="e">
        <f t="shared" si="1200"/>
        <v>#DIV/0!</v>
      </c>
      <c r="EH2738" s="305">
        <f t="shared" si="1201"/>
        <v>0</v>
      </c>
      <c r="EI2738" s="91" t="e">
        <f t="shared" si="1202"/>
        <v>#DIV/0!</v>
      </c>
      <c r="EJ2738" s="305">
        <f t="shared" si="1203"/>
        <v>0</v>
      </c>
      <c r="EK2738" s="91" t="e">
        <f t="shared" si="1204"/>
        <v>#DIV/0!</v>
      </c>
      <c r="EL2738" s="305">
        <f t="shared" si="1205"/>
        <v>0</v>
      </c>
      <c r="EM2738" s="91" t="e">
        <f t="shared" si="1206"/>
        <v>#DIV/0!</v>
      </c>
      <c r="EN2738" s="305">
        <f t="shared" si="1207"/>
        <v>16.43426294820717</v>
      </c>
      <c r="EO2738" s="91">
        <f t="shared" si="1208"/>
        <v>0</v>
      </c>
      <c r="EP2738" s="305">
        <f t="shared" si="1209"/>
        <v>0</v>
      </c>
      <c r="EQ2738" s="91" t="e">
        <f t="shared" si="1210"/>
        <v>#DIV/0!</v>
      </c>
      <c r="ER2738" s="91">
        <f t="shared" si="1211"/>
        <v>100</v>
      </c>
      <c r="ES2738" s="91">
        <f t="shared" si="1212"/>
        <v>0</v>
      </c>
    </row>
    <row r="2739" spans="1:149" s="77" customFormat="1" x14ac:dyDescent="0.45">
      <c r="A2739" s="77" t="s">
        <v>4041</v>
      </c>
      <c r="B2739" s="178" t="s">
        <v>1009</v>
      </c>
      <c r="C2739" s="77" t="s">
        <v>3441</v>
      </c>
      <c r="D2739" s="77" t="s">
        <v>4042</v>
      </c>
      <c r="E2739" s="77" t="s">
        <v>637</v>
      </c>
      <c r="F2739" s="77">
        <v>1</v>
      </c>
      <c r="G2739" s="77" t="s">
        <v>4046</v>
      </c>
      <c r="H2739" s="77" t="s">
        <v>1100</v>
      </c>
      <c r="I2739" s="77">
        <v>6</v>
      </c>
      <c r="J2739" s="304">
        <v>25</v>
      </c>
      <c r="L2739" s="304">
        <v>1300</v>
      </c>
      <c r="N2739" s="77" t="s">
        <v>748</v>
      </c>
      <c r="O2739" s="78" t="s">
        <v>4047</v>
      </c>
      <c r="P2739" s="72" t="s">
        <v>1374</v>
      </c>
      <c r="Q2739" s="164">
        <v>-1.3</v>
      </c>
      <c r="R2739" s="125"/>
      <c r="S2739" s="116"/>
      <c r="AA2739" s="168">
        <v>2.9000000000000001E-2</v>
      </c>
      <c r="AB2739" s="168"/>
      <c r="AC2739" s="168">
        <v>0.97099999999999997</v>
      </c>
      <c r="AE2739" s="327"/>
      <c r="AG2739" s="168"/>
      <c r="AQ2739" s="178" t="s">
        <v>824</v>
      </c>
      <c r="AR2739" s="66">
        <v>1.0049999999999999</v>
      </c>
      <c r="AS2739" s="66">
        <v>1.0509999999999999</v>
      </c>
      <c r="AU2739" s="276">
        <v>7.25</v>
      </c>
      <c r="AV2739" s="276">
        <v>242.75</v>
      </c>
      <c r="AW2739" s="276">
        <v>7.286249999999999</v>
      </c>
      <c r="AX2739" s="95">
        <v>0.58704923288356781</v>
      </c>
      <c r="AY2739" s="276">
        <v>255.13024999999999</v>
      </c>
      <c r="AZ2739" s="95">
        <v>20.56925834887846</v>
      </c>
      <c r="BA2739" s="178"/>
      <c r="BB2739" s="98" t="s">
        <v>722</v>
      </c>
      <c r="BC2739" s="178" t="s">
        <v>1126</v>
      </c>
      <c r="BD2739" s="96">
        <v>52.01</v>
      </c>
      <c r="BE2739" s="96"/>
      <c r="BF2739" s="96">
        <v>1.26</v>
      </c>
      <c r="BG2739" s="96"/>
      <c r="BH2739" s="96">
        <v>14.33</v>
      </c>
      <c r="BI2739" s="96"/>
      <c r="BJ2739" s="96"/>
      <c r="BK2739" s="96"/>
      <c r="BL2739" s="96">
        <v>0.04</v>
      </c>
      <c r="BM2739" s="96"/>
      <c r="BN2739" s="96">
        <v>9.86</v>
      </c>
      <c r="BO2739" s="96"/>
      <c r="BP2739" s="96">
        <v>0.15</v>
      </c>
      <c r="BQ2739" s="96"/>
      <c r="BR2739" s="96">
        <v>7.63</v>
      </c>
      <c r="BS2739" s="96"/>
      <c r="BT2739" s="96"/>
      <c r="BU2739" s="96"/>
      <c r="BV2739" s="96"/>
      <c r="BW2739" s="96"/>
      <c r="BX2739" s="96">
        <v>11.7</v>
      </c>
      <c r="BY2739" s="96"/>
      <c r="BZ2739" s="96">
        <v>2.11</v>
      </c>
      <c r="CA2739" s="96"/>
      <c r="CB2739" s="96">
        <v>0.04</v>
      </c>
      <c r="CC2739" s="96"/>
      <c r="CD2739" s="96">
        <v>0.1</v>
      </c>
      <c r="CE2739" s="96"/>
      <c r="CP2739" s="77">
        <v>0.03</v>
      </c>
      <c r="DH2739" s="77">
        <v>99.31</v>
      </c>
      <c r="DJ2739" s="77">
        <f t="shared" si="1190"/>
        <v>0.68999999999999773</v>
      </c>
      <c r="DL2739" s="77" t="s">
        <v>3340</v>
      </c>
      <c r="DO2739" s="365">
        <v>0.2702</v>
      </c>
      <c r="DQ2739" s="348">
        <f>DS2739/10000</f>
        <v>3.4200000000000003E-3</v>
      </c>
      <c r="DS2739" s="246">
        <v>34.200000000000003</v>
      </c>
      <c r="DU2739" s="96"/>
      <c r="DW2739" s="178"/>
      <c r="DX2739" s="304">
        <f t="shared" si="1191"/>
        <v>52.371362400563889</v>
      </c>
      <c r="DY2739" s="77">
        <f t="shared" si="1192"/>
        <v>0</v>
      </c>
      <c r="DZ2739" s="304">
        <f t="shared" si="1193"/>
        <v>1.268754405397241</v>
      </c>
      <c r="EA2739" s="77">
        <f t="shared" si="1194"/>
        <v>0</v>
      </c>
      <c r="EB2739" s="304">
        <f t="shared" si="1195"/>
        <v>14.429563991541636</v>
      </c>
      <c r="EC2739" s="77">
        <f t="shared" si="1196"/>
        <v>0</v>
      </c>
      <c r="ED2739" s="304">
        <f t="shared" si="1197"/>
        <v>9.9285066962038044</v>
      </c>
      <c r="EE2739" s="77">
        <f t="shared" si="1198"/>
        <v>0</v>
      </c>
      <c r="EF2739" s="304">
        <f t="shared" si="1199"/>
        <v>0.15104219111871917</v>
      </c>
      <c r="EG2739" s="77">
        <f t="shared" si="1200"/>
        <v>0</v>
      </c>
      <c r="EH2739" s="304">
        <f t="shared" si="1201"/>
        <v>7.6830127882388481</v>
      </c>
      <c r="EI2739" s="77">
        <f t="shared" si="1202"/>
        <v>0</v>
      </c>
      <c r="EJ2739" s="304">
        <f t="shared" si="1203"/>
        <v>11.781290907260093</v>
      </c>
      <c r="EK2739" s="77">
        <f t="shared" si="1204"/>
        <v>0</v>
      </c>
      <c r="EL2739" s="304">
        <f t="shared" si="1205"/>
        <v>2.1246601550699826</v>
      </c>
      <c r="EM2739" s="77">
        <f t="shared" si="1206"/>
        <v>0</v>
      </c>
      <c r="EN2739" s="304">
        <f t="shared" si="1207"/>
        <v>4.0277917631658444E-2</v>
      </c>
      <c r="EO2739" s="77">
        <f t="shared" si="1208"/>
        <v>0</v>
      </c>
      <c r="EP2739" s="304">
        <f t="shared" si="1209"/>
        <v>0.1006947940791461</v>
      </c>
      <c r="EQ2739" s="77">
        <f t="shared" si="1210"/>
        <v>0</v>
      </c>
      <c r="ER2739" s="77">
        <f t="shared" si="1211"/>
        <v>100</v>
      </c>
      <c r="ES2739" s="77">
        <f t="shared" si="1212"/>
        <v>0</v>
      </c>
    </row>
    <row r="2740" spans="1:149" s="77" customFormat="1" x14ac:dyDescent="0.45">
      <c r="A2740" s="77" t="s">
        <v>4041</v>
      </c>
      <c r="B2740" s="178" t="s">
        <v>1009</v>
      </c>
      <c r="C2740" s="77" t="s">
        <v>3441</v>
      </c>
      <c r="D2740" s="77" t="s">
        <v>4042</v>
      </c>
      <c r="E2740" s="77" t="s">
        <v>637</v>
      </c>
      <c r="F2740" s="77">
        <v>2</v>
      </c>
      <c r="G2740" s="77" t="s">
        <v>4046</v>
      </c>
      <c r="H2740" s="77" t="s">
        <v>1100</v>
      </c>
      <c r="I2740" s="77">
        <v>12</v>
      </c>
      <c r="J2740" s="304">
        <v>37.5</v>
      </c>
      <c r="L2740" s="304">
        <v>1300</v>
      </c>
      <c r="N2740" s="77" t="s">
        <v>748</v>
      </c>
      <c r="O2740" s="78" t="s">
        <v>4047</v>
      </c>
      <c r="P2740" s="72" t="s">
        <v>1374</v>
      </c>
      <c r="Q2740" s="164">
        <v>-1.3</v>
      </c>
      <c r="R2740" s="125"/>
      <c r="S2740" s="116"/>
      <c r="AA2740" s="168">
        <v>2.9000000000000001E-2</v>
      </c>
      <c r="AB2740" s="168"/>
      <c r="AC2740" s="168">
        <v>0.97099999999999997</v>
      </c>
      <c r="AE2740" s="327"/>
      <c r="AG2740" s="168"/>
      <c r="AQ2740" s="178" t="s">
        <v>824</v>
      </c>
      <c r="AR2740" s="66">
        <v>1.008</v>
      </c>
      <c r="AS2740" s="66">
        <v>1.0780000000000001</v>
      </c>
      <c r="AU2740" s="276">
        <v>10.875</v>
      </c>
      <c r="AV2740" s="276">
        <v>364.125</v>
      </c>
      <c r="AW2740" s="276">
        <v>10.962</v>
      </c>
      <c r="AX2740" s="95">
        <v>0.59355753919108678</v>
      </c>
      <c r="AY2740" s="276">
        <v>392.52675000000005</v>
      </c>
      <c r="AZ2740" s="95">
        <v>21.299575141400272</v>
      </c>
      <c r="BA2740" s="178"/>
      <c r="BB2740" s="98" t="s">
        <v>722</v>
      </c>
      <c r="BC2740" s="178" t="s">
        <v>1126</v>
      </c>
      <c r="BD2740" s="96">
        <v>52.41</v>
      </c>
      <c r="BE2740" s="96"/>
      <c r="BF2740" s="96">
        <v>1.28</v>
      </c>
      <c r="BG2740" s="96"/>
      <c r="BH2740" s="96">
        <v>14.45</v>
      </c>
      <c r="BI2740" s="96"/>
      <c r="BJ2740" s="96"/>
      <c r="BK2740" s="96"/>
      <c r="BL2740" s="96">
        <v>0.05</v>
      </c>
      <c r="BM2740" s="96"/>
      <c r="BN2740" s="96">
        <v>8.99</v>
      </c>
      <c r="BO2740" s="96"/>
      <c r="BP2740" s="96">
        <v>0.17</v>
      </c>
      <c r="BQ2740" s="96"/>
      <c r="BR2740" s="96">
        <v>7.84</v>
      </c>
      <c r="BS2740" s="96"/>
      <c r="BT2740" s="96"/>
      <c r="BU2740" s="96"/>
      <c r="BV2740" s="96"/>
      <c r="BW2740" s="96"/>
      <c r="BX2740" s="96">
        <v>11.91</v>
      </c>
      <c r="BY2740" s="96"/>
      <c r="BZ2740" s="96">
        <v>2.11</v>
      </c>
      <c r="CA2740" s="96"/>
      <c r="CB2740" s="96">
        <v>0.04</v>
      </c>
      <c r="CC2740" s="96"/>
      <c r="CD2740" s="96">
        <v>0.1</v>
      </c>
      <c r="CE2740" s="96"/>
      <c r="CP2740" s="77">
        <v>0.08</v>
      </c>
      <c r="DH2740" s="77">
        <v>99.49</v>
      </c>
      <c r="DJ2740" s="77">
        <f t="shared" si="1190"/>
        <v>0.51000000000000512</v>
      </c>
      <c r="DL2740" s="77" t="s">
        <v>3340</v>
      </c>
      <c r="DO2740" s="365">
        <v>0.37069999999999997</v>
      </c>
      <c r="DQ2740" s="348">
        <f t="shared" ref="DQ2740:DQ2749" si="1215">DS2740/10000</f>
        <v>4.8700000000000002E-3</v>
      </c>
      <c r="DS2740" s="246">
        <v>48.7</v>
      </c>
      <c r="DU2740" s="96"/>
      <c r="DW2740" s="178"/>
      <c r="DX2740" s="304">
        <f t="shared" si="1191"/>
        <v>52.678661171977083</v>
      </c>
      <c r="DY2740" s="77">
        <f t="shared" si="1192"/>
        <v>0</v>
      </c>
      <c r="DZ2740" s="304">
        <f t="shared" si="1193"/>
        <v>1.2865614634636648</v>
      </c>
      <c r="EA2740" s="77">
        <f t="shared" si="1194"/>
        <v>0</v>
      </c>
      <c r="EB2740" s="304">
        <f t="shared" si="1195"/>
        <v>14.524072771132776</v>
      </c>
      <c r="EC2740" s="77">
        <f t="shared" si="1196"/>
        <v>0</v>
      </c>
      <c r="ED2740" s="304">
        <f t="shared" si="1197"/>
        <v>9.0360840285455843</v>
      </c>
      <c r="EE2740" s="77">
        <f t="shared" si="1198"/>
        <v>0</v>
      </c>
      <c r="EF2740" s="304">
        <f t="shared" si="1199"/>
        <v>0.17087144436626797</v>
      </c>
      <c r="EG2740" s="77">
        <f t="shared" si="1200"/>
        <v>0</v>
      </c>
      <c r="EH2740" s="304">
        <f t="shared" si="1201"/>
        <v>7.8801889637149456</v>
      </c>
      <c r="EI2740" s="77">
        <f t="shared" si="1202"/>
        <v>0</v>
      </c>
      <c r="EJ2740" s="304">
        <f t="shared" si="1203"/>
        <v>11.971052367072069</v>
      </c>
      <c r="EK2740" s="77">
        <f t="shared" si="1204"/>
        <v>0</v>
      </c>
      <c r="EL2740" s="304">
        <f t="shared" si="1205"/>
        <v>2.1208161624283846</v>
      </c>
      <c r="EM2740" s="77">
        <f t="shared" si="1206"/>
        <v>0</v>
      </c>
      <c r="EN2740" s="304">
        <f t="shared" si="1207"/>
        <v>4.0205045733239526E-2</v>
      </c>
      <c r="EO2740" s="77">
        <f t="shared" si="1208"/>
        <v>0</v>
      </c>
      <c r="EP2740" s="304">
        <f t="shared" si="1209"/>
        <v>0.10051261433309883</v>
      </c>
      <c r="EQ2740" s="77">
        <f t="shared" si="1210"/>
        <v>0</v>
      </c>
      <c r="ER2740" s="77">
        <f t="shared" si="1211"/>
        <v>100</v>
      </c>
      <c r="ES2740" s="77">
        <f t="shared" si="1212"/>
        <v>0</v>
      </c>
    </row>
    <row r="2741" spans="1:149" s="77" customFormat="1" x14ac:dyDescent="0.45">
      <c r="A2741" s="77" t="s">
        <v>4041</v>
      </c>
      <c r="B2741" s="178" t="s">
        <v>1009</v>
      </c>
      <c r="C2741" s="77" t="s">
        <v>3441</v>
      </c>
      <c r="D2741" s="77" t="s">
        <v>4042</v>
      </c>
      <c r="E2741" s="77" t="s">
        <v>637</v>
      </c>
      <c r="F2741" s="77">
        <v>3</v>
      </c>
      <c r="G2741" s="77" t="s">
        <v>4046</v>
      </c>
      <c r="H2741" s="77" t="s">
        <v>1100</v>
      </c>
      <c r="I2741" s="77">
        <v>6.5</v>
      </c>
      <c r="J2741" s="304">
        <v>50</v>
      </c>
      <c r="L2741" s="304">
        <v>1300</v>
      </c>
      <c r="N2741" s="77" t="s">
        <v>748</v>
      </c>
      <c r="O2741" s="78" t="s">
        <v>4047</v>
      </c>
      <c r="P2741" s="72" t="s">
        <v>1374</v>
      </c>
      <c r="Q2741" s="164">
        <v>-1.3</v>
      </c>
      <c r="R2741" s="125"/>
      <c r="S2741" s="116"/>
      <c r="AA2741" s="168">
        <v>2.9000000000000001E-2</v>
      </c>
      <c r="AB2741" s="168"/>
      <c r="AC2741" s="168">
        <v>0.97099999999999997</v>
      </c>
      <c r="AE2741" s="327"/>
      <c r="AG2741" s="168"/>
      <c r="AQ2741" s="178" t="s">
        <v>824</v>
      </c>
      <c r="AR2741" s="66">
        <v>1.0109999999999999</v>
      </c>
      <c r="AS2741" s="66">
        <v>1.107</v>
      </c>
      <c r="AU2741" s="276">
        <v>14.5</v>
      </c>
      <c r="AV2741" s="276">
        <v>485.5</v>
      </c>
      <c r="AW2741" s="276">
        <v>14.659499999999998</v>
      </c>
      <c r="AX2741" s="95">
        <v>0.60146981278027789</v>
      </c>
      <c r="AY2741" s="276">
        <v>537.44849999999997</v>
      </c>
      <c r="AZ2741" s="95">
        <v>22.159569338297732</v>
      </c>
      <c r="BA2741" s="178"/>
      <c r="BB2741" s="98" t="s">
        <v>722</v>
      </c>
      <c r="BC2741" s="178" t="s">
        <v>1126</v>
      </c>
      <c r="BD2741" s="96">
        <v>51.97</v>
      </c>
      <c r="BE2741" s="96"/>
      <c r="BF2741" s="96">
        <v>1.26</v>
      </c>
      <c r="BG2741" s="96"/>
      <c r="BH2741" s="96">
        <v>14.34</v>
      </c>
      <c r="BI2741" s="96"/>
      <c r="BJ2741" s="96"/>
      <c r="BK2741" s="96"/>
      <c r="BL2741" s="96">
        <v>0.03</v>
      </c>
      <c r="BM2741" s="96"/>
      <c r="BN2741" s="96">
        <v>9.33</v>
      </c>
      <c r="BO2741" s="96"/>
      <c r="BP2741" s="96">
        <v>0.17</v>
      </c>
      <c r="BQ2741" s="96"/>
      <c r="BR2741" s="96">
        <v>7.75</v>
      </c>
      <c r="BS2741" s="96"/>
      <c r="BT2741" s="96"/>
      <c r="BU2741" s="96"/>
      <c r="BV2741" s="96"/>
      <c r="BW2741" s="96"/>
      <c r="BX2741" s="96">
        <v>11.97</v>
      </c>
      <c r="BY2741" s="96"/>
      <c r="BZ2741" s="96">
        <v>2.13</v>
      </c>
      <c r="CA2741" s="96"/>
      <c r="CB2741" s="96">
        <v>0.04</v>
      </c>
      <c r="CC2741" s="96"/>
      <c r="CD2741" s="96">
        <v>0.1</v>
      </c>
      <c r="CE2741" s="96"/>
      <c r="CP2741" s="77">
        <v>0.06</v>
      </c>
      <c r="DH2741" s="77">
        <v>99.25</v>
      </c>
      <c r="DJ2741" s="77">
        <f t="shared" si="1190"/>
        <v>0.75</v>
      </c>
      <c r="DL2741" s="77" t="s">
        <v>3340</v>
      </c>
      <c r="DO2741" s="365">
        <v>0.36830000000000002</v>
      </c>
      <c r="DQ2741" s="348">
        <f t="shared" si="1215"/>
        <v>7.0200000000000002E-3</v>
      </c>
      <c r="DS2741" s="246">
        <v>70.2</v>
      </c>
      <c r="DU2741" s="96"/>
      <c r="DW2741" s="178"/>
      <c r="DX2741" s="304">
        <f t="shared" si="1191"/>
        <v>52.362720403022664</v>
      </c>
      <c r="DY2741" s="77">
        <f t="shared" si="1192"/>
        <v>0</v>
      </c>
      <c r="DZ2741" s="304">
        <f t="shared" si="1193"/>
        <v>1.2695214105793451</v>
      </c>
      <c r="EA2741" s="77">
        <f t="shared" si="1194"/>
        <v>0</v>
      </c>
      <c r="EB2741" s="304">
        <f t="shared" si="1195"/>
        <v>14.448362720403022</v>
      </c>
      <c r="EC2741" s="77">
        <f t="shared" si="1196"/>
        <v>0</v>
      </c>
      <c r="ED2741" s="304">
        <f t="shared" si="1197"/>
        <v>9.40050377833753</v>
      </c>
      <c r="EE2741" s="77">
        <f t="shared" si="1198"/>
        <v>0</v>
      </c>
      <c r="EF2741" s="304">
        <f t="shared" si="1199"/>
        <v>0.1712846347607053</v>
      </c>
      <c r="EG2741" s="77">
        <f t="shared" si="1200"/>
        <v>0</v>
      </c>
      <c r="EH2741" s="304">
        <f t="shared" si="1201"/>
        <v>7.8085642317380355</v>
      </c>
      <c r="EI2741" s="77">
        <f t="shared" si="1202"/>
        <v>0</v>
      </c>
      <c r="EJ2741" s="304">
        <f t="shared" si="1203"/>
        <v>12.060453400503778</v>
      </c>
      <c r="EK2741" s="77">
        <f t="shared" si="1204"/>
        <v>0</v>
      </c>
      <c r="EL2741" s="304">
        <f t="shared" si="1205"/>
        <v>2.1460957178841311</v>
      </c>
      <c r="EM2741" s="77">
        <f t="shared" si="1206"/>
        <v>0</v>
      </c>
      <c r="EN2741" s="304">
        <f t="shared" si="1207"/>
        <v>4.0302267002518891E-2</v>
      </c>
      <c r="EO2741" s="77">
        <f t="shared" si="1208"/>
        <v>0</v>
      </c>
      <c r="EP2741" s="304">
        <f t="shared" si="1209"/>
        <v>0.10075566750629722</v>
      </c>
      <c r="EQ2741" s="77">
        <f t="shared" si="1210"/>
        <v>0</v>
      </c>
      <c r="ER2741" s="77">
        <f t="shared" si="1211"/>
        <v>100</v>
      </c>
      <c r="ES2741" s="77">
        <f t="shared" si="1212"/>
        <v>0</v>
      </c>
    </row>
    <row r="2742" spans="1:149" s="77" customFormat="1" x14ac:dyDescent="0.45">
      <c r="A2742" s="77" t="s">
        <v>4041</v>
      </c>
      <c r="B2742" s="178" t="s">
        <v>1009</v>
      </c>
      <c r="C2742" s="77" t="s">
        <v>3441</v>
      </c>
      <c r="D2742" s="77" t="s">
        <v>4042</v>
      </c>
      <c r="E2742" s="77" t="s">
        <v>637</v>
      </c>
      <c r="F2742" s="77">
        <v>4</v>
      </c>
      <c r="G2742" s="77" t="s">
        <v>4046</v>
      </c>
      <c r="H2742" s="77" t="s">
        <v>1100</v>
      </c>
      <c r="I2742" s="77">
        <v>6.5</v>
      </c>
      <c r="J2742" s="304">
        <v>50</v>
      </c>
      <c r="L2742" s="304">
        <v>1300</v>
      </c>
      <c r="N2742" s="77" t="s">
        <v>748</v>
      </c>
      <c r="O2742" s="78" t="s">
        <v>4047</v>
      </c>
      <c r="P2742" s="72" t="s">
        <v>1374</v>
      </c>
      <c r="Q2742" s="164">
        <v>-1.3</v>
      </c>
      <c r="R2742" s="125"/>
      <c r="S2742" s="116"/>
      <c r="AA2742" s="168">
        <v>2.9000000000000001E-2</v>
      </c>
      <c r="AB2742" s="168"/>
      <c r="AC2742" s="168">
        <v>0.97099999999999997</v>
      </c>
      <c r="AE2742" s="327"/>
      <c r="AG2742" s="168"/>
      <c r="AQ2742" s="178" t="s">
        <v>824</v>
      </c>
      <c r="AR2742" s="66">
        <v>1.0109999999999999</v>
      </c>
      <c r="AS2742" s="66">
        <v>1.107</v>
      </c>
      <c r="AU2742" s="276">
        <v>14.5</v>
      </c>
      <c r="AV2742" s="276">
        <v>485.5</v>
      </c>
      <c r="AW2742" s="276">
        <v>14.659499999999998</v>
      </c>
      <c r="AX2742" s="95">
        <v>0.60146981278027789</v>
      </c>
      <c r="AY2742" s="276">
        <v>537.44849999999997</v>
      </c>
      <c r="AZ2742" s="95">
        <v>22.159569338297732</v>
      </c>
      <c r="BA2742" s="178"/>
      <c r="BB2742" s="98" t="s">
        <v>3412</v>
      </c>
      <c r="BC2742" s="178" t="s">
        <v>1126</v>
      </c>
      <c r="BD2742" s="96">
        <v>50.479548080000001</v>
      </c>
      <c r="BE2742" s="96"/>
      <c r="BF2742" s="96">
        <v>1.2186426720000001</v>
      </c>
      <c r="BG2742" s="96"/>
      <c r="BH2742" s="96">
        <v>14.058975215999999</v>
      </c>
      <c r="BI2742" s="96"/>
      <c r="BJ2742" s="96"/>
      <c r="BK2742" s="96"/>
      <c r="BL2742" s="96">
        <v>8.9168975999999983E-2</v>
      </c>
      <c r="BM2742" s="96"/>
      <c r="BN2742" s="96">
        <v>10.403047200000001</v>
      </c>
      <c r="BO2742" s="96"/>
      <c r="BP2742" s="96">
        <v>0.17833795199999997</v>
      </c>
      <c r="BQ2742" s="96"/>
      <c r="BR2742" s="96">
        <v>7.9063158720000004</v>
      </c>
      <c r="BS2742" s="96"/>
      <c r="BT2742" s="96"/>
      <c r="BU2742" s="96"/>
      <c r="BV2742" s="96"/>
      <c r="BW2742" s="96"/>
      <c r="BX2742" s="96">
        <v>11.879289136000001</v>
      </c>
      <c r="BY2742" s="96"/>
      <c r="BZ2742" s="96">
        <v>2.1202400959999999</v>
      </c>
      <c r="CA2742" s="96"/>
      <c r="CB2742" s="96">
        <v>3.9630656E-2</v>
      </c>
      <c r="CC2742" s="96"/>
      <c r="CD2742" s="96">
        <v>0.14861495999999999</v>
      </c>
      <c r="CE2742" s="96"/>
      <c r="DH2742" s="96">
        <f>SUM(BD2742,BF2742,BH2742,BL2742,BN2742,BP2742,BR2742,BX2742,BZ2742,CB2742,CD2742,CP2742)</f>
        <v>98.521810815999999</v>
      </c>
      <c r="DJ2742" s="77">
        <f t="shared" si="1190"/>
        <v>1.4781891840000014</v>
      </c>
      <c r="DL2742" s="77" t="s">
        <v>3340</v>
      </c>
      <c r="DO2742" s="365">
        <v>0.35670000000000002</v>
      </c>
      <c r="DQ2742" s="348">
        <f>DS2742/10000</f>
        <v>6.6599999999999993E-3</v>
      </c>
      <c r="DS2742" s="246">
        <v>66.599999999999994</v>
      </c>
      <c r="DU2742" s="96"/>
      <c r="DW2742" s="178"/>
      <c r="DX2742" s="304">
        <f t="shared" si="1191"/>
        <v>51.236926790024143</v>
      </c>
      <c r="DY2742" s="77">
        <f t="shared" si="1192"/>
        <v>0</v>
      </c>
      <c r="DZ2742" s="304">
        <f t="shared" si="1193"/>
        <v>1.2369267900241354</v>
      </c>
      <c r="EA2742" s="77">
        <f t="shared" si="1194"/>
        <v>0</v>
      </c>
      <c r="EB2742" s="304">
        <f t="shared" si="1195"/>
        <v>14.269911504424778</v>
      </c>
      <c r="EC2742" s="77">
        <f t="shared" si="1196"/>
        <v>0</v>
      </c>
      <c r="ED2742" s="304">
        <f t="shared" si="1197"/>
        <v>10.559131134352375</v>
      </c>
      <c r="EE2742" s="77">
        <f t="shared" si="1198"/>
        <v>0</v>
      </c>
      <c r="EF2742" s="304">
        <f t="shared" si="1199"/>
        <v>0.1810136765888978</v>
      </c>
      <c r="EG2742" s="77">
        <f t="shared" si="1200"/>
        <v>0</v>
      </c>
      <c r="EH2742" s="304">
        <f t="shared" si="1201"/>
        <v>8.0249396621078031</v>
      </c>
      <c r="EI2742" s="77">
        <f t="shared" si="1202"/>
        <v>0</v>
      </c>
      <c r="EJ2742" s="304">
        <f t="shared" si="1203"/>
        <v>12.057522123893806</v>
      </c>
      <c r="EK2742" s="77">
        <f t="shared" si="1204"/>
        <v>0</v>
      </c>
      <c r="EL2742" s="304">
        <f t="shared" si="1205"/>
        <v>2.1520514883346742</v>
      </c>
      <c r="EM2742" s="77">
        <f t="shared" si="1206"/>
        <v>0</v>
      </c>
      <c r="EN2742" s="304">
        <f t="shared" si="1207"/>
        <v>4.0225261464199517E-2</v>
      </c>
      <c r="EO2742" s="77">
        <f t="shared" si="1208"/>
        <v>0</v>
      </c>
      <c r="EP2742" s="304">
        <f t="shared" si="1209"/>
        <v>0.15084473049074817</v>
      </c>
      <c r="EQ2742" s="77">
        <f t="shared" si="1210"/>
        <v>0</v>
      </c>
      <c r="ER2742" s="77">
        <f t="shared" si="1211"/>
        <v>100</v>
      </c>
      <c r="ES2742" s="77">
        <f t="shared" si="1212"/>
        <v>0</v>
      </c>
    </row>
    <row r="2743" spans="1:149" s="77" customFormat="1" x14ac:dyDescent="0.45">
      <c r="A2743" s="77" t="s">
        <v>4041</v>
      </c>
      <c r="B2743" s="178" t="s">
        <v>1009</v>
      </c>
      <c r="C2743" s="77" t="s">
        <v>3441</v>
      </c>
      <c r="D2743" s="77" t="s">
        <v>4042</v>
      </c>
      <c r="E2743" s="77" t="s">
        <v>637</v>
      </c>
      <c r="F2743" s="77">
        <v>5</v>
      </c>
      <c r="G2743" s="77" t="s">
        <v>4046</v>
      </c>
      <c r="H2743" s="77" t="s">
        <v>1100</v>
      </c>
      <c r="I2743" s="77">
        <v>4</v>
      </c>
      <c r="J2743" s="304">
        <v>75</v>
      </c>
      <c r="L2743" s="304">
        <v>1300</v>
      </c>
      <c r="N2743" s="77" t="s">
        <v>748</v>
      </c>
      <c r="O2743" s="78" t="s">
        <v>4047</v>
      </c>
      <c r="P2743" s="72" t="s">
        <v>1374</v>
      </c>
      <c r="Q2743" s="164">
        <v>-1.3</v>
      </c>
      <c r="R2743" s="125"/>
      <c r="S2743" s="116"/>
      <c r="AA2743" s="168">
        <v>2.9000000000000001E-2</v>
      </c>
      <c r="AB2743" s="168"/>
      <c r="AC2743" s="168">
        <v>0.97099999999999997</v>
      </c>
      <c r="AE2743" s="327"/>
      <c r="AG2743" s="168"/>
      <c r="AQ2743" s="178" t="s">
        <v>824</v>
      </c>
      <c r="AR2743" s="66">
        <v>1.0189999999999999</v>
      </c>
      <c r="AS2743" s="66">
        <v>1.167</v>
      </c>
      <c r="AU2743" s="276">
        <v>21.75</v>
      </c>
      <c r="AV2743" s="276">
        <v>728.25</v>
      </c>
      <c r="AW2743" s="276">
        <v>22.163249999999998</v>
      </c>
      <c r="AX2743" s="95">
        <v>0.62189751067856269</v>
      </c>
      <c r="AY2743" s="276">
        <v>849.86775</v>
      </c>
      <c r="AZ2743" s="95">
        <v>24.204244130081946</v>
      </c>
      <c r="BA2743" s="178"/>
      <c r="BB2743" s="98" t="s">
        <v>722</v>
      </c>
      <c r="BC2743" s="178" t="s">
        <v>1126</v>
      </c>
      <c r="BD2743" s="96">
        <v>51.86</v>
      </c>
      <c r="BE2743" s="96"/>
      <c r="BF2743" s="96">
        <v>1.27</v>
      </c>
      <c r="BG2743" s="96"/>
      <c r="BH2743" s="96">
        <v>14.35</v>
      </c>
      <c r="BI2743" s="96"/>
      <c r="BJ2743" s="96"/>
      <c r="BK2743" s="96"/>
      <c r="BL2743" s="96">
        <v>0.03</v>
      </c>
      <c r="BM2743" s="96"/>
      <c r="BN2743" s="96">
        <v>9.5299999999999994</v>
      </c>
      <c r="BO2743" s="96"/>
      <c r="BP2743" s="96">
        <v>0.2</v>
      </c>
      <c r="BQ2743" s="96"/>
      <c r="BR2743" s="96">
        <v>7.7</v>
      </c>
      <c r="BS2743" s="96"/>
      <c r="BT2743" s="96"/>
      <c r="BU2743" s="96"/>
      <c r="BV2743" s="96"/>
      <c r="BW2743" s="96"/>
      <c r="BX2743" s="96">
        <v>11.83</v>
      </c>
      <c r="BY2743" s="96"/>
      <c r="BZ2743" s="96">
        <v>2.11</v>
      </c>
      <c r="CA2743" s="96"/>
      <c r="CB2743" s="96">
        <v>0.04</v>
      </c>
      <c r="CC2743" s="96"/>
      <c r="CD2743" s="96">
        <v>0.11</v>
      </c>
      <c r="CE2743" s="96"/>
      <c r="CP2743" s="77">
        <v>0.09</v>
      </c>
      <c r="DH2743" s="77">
        <v>99.18</v>
      </c>
      <c r="DJ2743" s="77">
        <f t="shared" si="1190"/>
        <v>0.81999999999999318</v>
      </c>
      <c r="DL2743" s="77" t="s">
        <v>3340</v>
      </c>
      <c r="DO2743" s="365">
        <v>0.29959999999999998</v>
      </c>
      <c r="DQ2743" s="380">
        <f t="shared" si="1215"/>
        <v>9.9900000000000006E-3</v>
      </c>
      <c r="DS2743" s="246">
        <v>99.9</v>
      </c>
      <c r="DU2743" s="96"/>
      <c r="DW2743" s="178"/>
      <c r="DX2743" s="304">
        <f t="shared" si="1191"/>
        <v>52.288767896753377</v>
      </c>
      <c r="DY2743" s="77">
        <f t="shared" si="1192"/>
        <v>0</v>
      </c>
      <c r="DZ2743" s="304">
        <f t="shared" si="1193"/>
        <v>1.2805001008267796</v>
      </c>
      <c r="EA2743" s="77">
        <f t="shared" si="1194"/>
        <v>0</v>
      </c>
      <c r="EB2743" s="304">
        <f t="shared" si="1195"/>
        <v>14.468642871546681</v>
      </c>
      <c r="EC2743" s="77">
        <f t="shared" si="1196"/>
        <v>0</v>
      </c>
      <c r="ED2743" s="304">
        <f t="shared" si="1197"/>
        <v>9.6087920951804779</v>
      </c>
      <c r="EE2743" s="77">
        <f t="shared" si="1198"/>
        <v>0</v>
      </c>
      <c r="EF2743" s="304">
        <f t="shared" si="1199"/>
        <v>0.2016535591853196</v>
      </c>
      <c r="EG2743" s="77">
        <f t="shared" si="1200"/>
        <v>0</v>
      </c>
      <c r="EH2743" s="304">
        <f t="shared" si="1201"/>
        <v>7.7636620286348048</v>
      </c>
      <c r="EI2743" s="77">
        <f t="shared" si="1202"/>
        <v>0</v>
      </c>
      <c r="EJ2743" s="304">
        <f t="shared" si="1203"/>
        <v>11.927808025811656</v>
      </c>
      <c r="EK2743" s="77">
        <f t="shared" si="1204"/>
        <v>0</v>
      </c>
      <c r="EL2743" s="304">
        <f t="shared" si="1205"/>
        <v>2.1274450494051216</v>
      </c>
      <c r="EM2743" s="77">
        <f t="shared" si="1206"/>
        <v>0</v>
      </c>
      <c r="EN2743" s="304">
        <f t="shared" si="1207"/>
        <v>4.0330711837063923E-2</v>
      </c>
      <c r="EO2743" s="77">
        <f t="shared" si="1208"/>
        <v>0</v>
      </c>
      <c r="EP2743" s="304">
        <f t="shared" si="1209"/>
        <v>0.11090945755192579</v>
      </c>
      <c r="EQ2743" s="77">
        <f t="shared" si="1210"/>
        <v>0</v>
      </c>
      <c r="ER2743" s="77">
        <f t="shared" si="1211"/>
        <v>100</v>
      </c>
      <c r="ES2743" s="77">
        <f t="shared" si="1212"/>
        <v>0</v>
      </c>
    </row>
    <row r="2744" spans="1:149" s="77" customFormat="1" x14ac:dyDescent="0.45">
      <c r="A2744" s="77" t="s">
        <v>4041</v>
      </c>
      <c r="B2744" s="178" t="s">
        <v>1009</v>
      </c>
      <c r="C2744" s="77" t="s">
        <v>3441</v>
      </c>
      <c r="D2744" s="77" t="s">
        <v>4042</v>
      </c>
      <c r="E2744" s="77" t="s">
        <v>637</v>
      </c>
      <c r="F2744" s="77">
        <v>6</v>
      </c>
      <c r="G2744" s="77" t="s">
        <v>4046</v>
      </c>
      <c r="H2744" s="77" t="s">
        <v>1100</v>
      </c>
      <c r="I2744" s="77">
        <v>2.5</v>
      </c>
      <c r="J2744" s="304">
        <v>100</v>
      </c>
      <c r="L2744" s="304">
        <v>1200</v>
      </c>
      <c r="N2744" s="77" t="s">
        <v>748</v>
      </c>
      <c r="O2744" s="78" t="s">
        <v>4047</v>
      </c>
      <c r="P2744" s="72" t="s">
        <v>1374</v>
      </c>
      <c r="Q2744" s="164">
        <v>-1.3</v>
      </c>
      <c r="R2744" s="125"/>
      <c r="S2744" s="116"/>
      <c r="AA2744" s="168">
        <v>2.9000000000000001E-2</v>
      </c>
      <c r="AB2744" s="168"/>
      <c r="AC2744" s="168">
        <v>0.97099999999999997</v>
      </c>
      <c r="AE2744" s="327"/>
      <c r="AG2744" s="168"/>
      <c r="AQ2744" s="178" t="s">
        <v>824</v>
      </c>
      <c r="AR2744" s="66">
        <v>1.02</v>
      </c>
      <c r="AS2744" s="66">
        <v>1.244</v>
      </c>
      <c r="AU2744" s="276">
        <v>29</v>
      </c>
      <c r="AV2744" s="276">
        <v>971</v>
      </c>
      <c r="AW2744" s="276">
        <v>29.580000000000002</v>
      </c>
      <c r="AX2744" s="95">
        <v>0.63938622557178726</v>
      </c>
      <c r="AY2744" s="276">
        <v>1207.924</v>
      </c>
      <c r="AZ2744" s="95">
        <v>27.01000175653456</v>
      </c>
      <c r="BA2744" s="178"/>
      <c r="BB2744" s="98" t="s">
        <v>3412</v>
      </c>
      <c r="BC2744" s="178" t="s">
        <v>1126</v>
      </c>
      <c r="BD2744" s="96">
        <v>50.432042300000006</v>
      </c>
      <c r="BE2744" s="96"/>
      <c r="BF2744" s="96">
        <v>1.2174958200000001</v>
      </c>
      <c r="BG2744" s="96"/>
      <c r="BH2744" s="96">
        <v>14.045744460000002</v>
      </c>
      <c r="BI2744" s="96"/>
      <c r="BJ2744" s="96"/>
      <c r="BK2744" s="96"/>
      <c r="BL2744" s="96">
        <v>8.9085059999999994E-2</v>
      </c>
      <c r="BM2744" s="96"/>
      <c r="BN2744" s="96">
        <v>10.393257</v>
      </c>
      <c r="BO2744" s="96"/>
      <c r="BP2744" s="96">
        <v>0.17817011999999999</v>
      </c>
      <c r="BQ2744" s="96"/>
      <c r="BR2744" s="96">
        <v>7.898875320000001</v>
      </c>
      <c r="BS2744" s="96"/>
      <c r="BT2744" s="96"/>
      <c r="BU2744" s="96"/>
      <c r="BV2744" s="96"/>
      <c r="BW2744" s="96"/>
      <c r="BX2744" s="96">
        <v>11.86810966</v>
      </c>
      <c r="BY2744" s="96"/>
      <c r="BZ2744" s="96">
        <v>2.1182447600000005</v>
      </c>
      <c r="CA2744" s="96"/>
      <c r="CB2744" s="96">
        <v>3.9593360000000001E-2</v>
      </c>
      <c r="CC2744" s="96"/>
      <c r="CD2744" s="96">
        <v>0.1484751</v>
      </c>
      <c r="CE2744" s="96"/>
      <c r="DH2744" s="96">
        <f>SUM(BD2744,BF2744,BH2744,BL2744,BN2744,BP2744,BR2744,BX2744,BZ2744,CB2744,CD2744,CP2744)</f>
        <v>98.42909296000002</v>
      </c>
      <c r="DJ2744" s="77">
        <f t="shared" si="1190"/>
        <v>1.5709070399999803</v>
      </c>
      <c r="DL2744" s="77" t="s">
        <v>3340</v>
      </c>
      <c r="DO2744" s="365">
        <v>0.442</v>
      </c>
      <c r="DQ2744" s="348">
        <f t="shared" si="1215"/>
        <v>1.46E-2</v>
      </c>
      <c r="DS2744" s="246">
        <v>146</v>
      </c>
      <c r="DU2744" s="96"/>
      <c r="DW2744" s="178"/>
      <c r="DX2744" s="304">
        <f t="shared" si="1191"/>
        <v>51.236926790024128</v>
      </c>
      <c r="DY2744" s="77">
        <f t="shared" si="1192"/>
        <v>0</v>
      </c>
      <c r="DZ2744" s="304">
        <f t="shared" si="1193"/>
        <v>1.236926790024135</v>
      </c>
      <c r="EA2744" s="77">
        <f t="shared" si="1194"/>
        <v>0</v>
      </c>
      <c r="EB2744" s="304">
        <f t="shared" si="1195"/>
        <v>14.269911504424778</v>
      </c>
      <c r="EC2744" s="77">
        <f t="shared" si="1196"/>
        <v>0</v>
      </c>
      <c r="ED2744" s="304">
        <f t="shared" si="1197"/>
        <v>10.559131134352372</v>
      </c>
      <c r="EE2744" s="77">
        <f t="shared" si="1198"/>
        <v>0</v>
      </c>
      <c r="EF2744" s="304">
        <f t="shared" si="1199"/>
        <v>0.18101367658889778</v>
      </c>
      <c r="EG2744" s="77">
        <f t="shared" si="1200"/>
        <v>0</v>
      </c>
      <c r="EH2744" s="304">
        <f t="shared" si="1201"/>
        <v>8.0249396621078031</v>
      </c>
      <c r="EI2744" s="77">
        <f t="shared" si="1202"/>
        <v>0</v>
      </c>
      <c r="EJ2744" s="304">
        <f t="shared" si="1203"/>
        <v>12.057522123893802</v>
      </c>
      <c r="EK2744" s="77">
        <f t="shared" si="1204"/>
        <v>0</v>
      </c>
      <c r="EL2744" s="304">
        <f t="shared" si="1205"/>
        <v>2.1520514883346742</v>
      </c>
      <c r="EM2744" s="77">
        <f t="shared" si="1206"/>
        <v>0</v>
      </c>
      <c r="EN2744" s="304">
        <f t="shared" si="1207"/>
        <v>4.022526146419951E-2</v>
      </c>
      <c r="EO2744" s="77">
        <f t="shared" si="1208"/>
        <v>0</v>
      </c>
      <c r="EP2744" s="304">
        <f t="shared" si="1209"/>
        <v>0.15084473049074817</v>
      </c>
      <c r="EQ2744" s="77">
        <f t="shared" si="1210"/>
        <v>0</v>
      </c>
      <c r="ER2744" s="77">
        <f t="shared" si="1211"/>
        <v>100</v>
      </c>
      <c r="ES2744" s="77">
        <f t="shared" si="1212"/>
        <v>0</v>
      </c>
    </row>
    <row r="2745" spans="1:149" s="77" customFormat="1" x14ac:dyDescent="0.45">
      <c r="A2745" s="77" t="s">
        <v>4041</v>
      </c>
      <c r="B2745" s="178" t="s">
        <v>1009</v>
      </c>
      <c r="C2745" s="77" t="s">
        <v>3441</v>
      </c>
      <c r="D2745" s="77" t="s">
        <v>4042</v>
      </c>
      <c r="E2745" s="77" t="s">
        <v>637</v>
      </c>
      <c r="F2745" s="77" t="s">
        <v>4043</v>
      </c>
      <c r="G2745" s="77" t="s">
        <v>4046</v>
      </c>
      <c r="H2745" s="77" t="s">
        <v>1100</v>
      </c>
      <c r="I2745" s="77">
        <v>2.5</v>
      </c>
      <c r="J2745" s="304">
        <v>100</v>
      </c>
      <c r="L2745" s="304">
        <v>1200</v>
      </c>
      <c r="N2745" s="77" t="s">
        <v>748</v>
      </c>
      <c r="O2745" s="78" t="s">
        <v>4047</v>
      </c>
      <c r="P2745" s="72" t="s">
        <v>1374</v>
      </c>
      <c r="Q2745" s="164">
        <v>-1.3</v>
      </c>
      <c r="R2745" s="125"/>
      <c r="S2745" s="116"/>
      <c r="AA2745" s="168">
        <v>2.9000000000000001E-2</v>
      </c>
      <c r="AB2745" s="168"/>
      <c r="AC2745" s="168">
        <v>0.97099999999999997</v>
      </c>
      <c r="AE2745" s="327"/>
      <c r="AG2745" s="168"/>
      <c r="AQ2745" s="178" t="s">
        <v>824</v>
      </c>
      <c r="AR2745" s="66">
        <v>1.02</v>
      </c>
      <c r="AS2745" s="66">
        <v>1.244</v>
      </c>
      <c r="AU2745" s="276">
        <v>29</v>
      </c>
      <c r="AV2745" s="276">
        <v>971</v>
      </c>
      <c r="AW2745" s="276">
        <v>29.580000000000002</v>
      </c>
      <c r="AX2745" s="95">
        <v>0.63938622557178726</v>
      </c>
      <c r="AY2745" s="276">
        <v>1207.924</v>
      </c>
      <c r="AZ2745" s="95">
        <v>27.01000175653456</v>
      </c>
      <c r="BA2745" s="178"/>
      <c r="BB2745" s="98" t="s">
        <v>3412</v>
      </c>
      <c r="BC2745" s="178" t="s">
        <v>1126</v>
      </c>
      <c r="BD2745" s="96">
        <v>50.388750084999998</v>
      </c>
      <c r="BE2745" s="96"/>
      <c r="BF2745" s="96">
        <v>1.216450689</v>
      </c>
      <c r="BG2745" s="96"/>
      <c r="BH2745" s="96">
        <v>14.033687216999999</v>
      </c>
      <c r="BI2745" s="96"/>
      <c r="BJ2745" s="96"/>
      <c r="BK2745" s="96"/>
      <c r="BL2745" s="96">
        <v>8.9008587E-2</v>
      </c>
      <c r="BM2745" s="96"/>
      <c r="BN2745" s="96">
        <v>10.38433515</v>
      </c>
      <c r="BO2745" s="96"/>
      <c r="BP2745" s="96">
        <v>0.178017174</v>
      </c>
      <c r="BQ2745" s="96"/>
      <c r="BR2745" s="96">
        <v>7.8920947140000006</v>
      </c>
      <c r="BS2745" s="96"/>
      <c r="BT2745" s="96"/>
      <c r="BU2745" s="96"/>
      <c r="BV2745" s="96"/>
      <c r="BW2745" s="96"/>
      <c r="BX2745" s="96">
        <v>11.857921757000002</v>
      </c>
      <c r="BY2745" s="96"/>
      <c r="BZ2745" s="96">
        <v>2.1164264020000001</v>
      </c>
      <c r="CA2745" s="96"/>
      <c r="CB2745" s="96">
        <v>3.9559372000000002E-2</v>
      </c>
      <c r="CC2745" s="96"/>
      <c r="CD2745" s="96">
        <v>0.148347645</v>
      </c>
      <c r="CE2745" s="96"/>
      <c r="DH2745" s="96">
        <f t="shared" ref="DH2745:DH2749" si="1216">SUM(BD2745,BF2745,BH2745,BL2745,BN2745,BP2745,BR2745,BX2745,BZ2745,CB2745,CD2745,CP2745)</f>
        <v>98.344598791999985</v>
      </c>
      <c r="DJ2745" s="77">
        <f t="shared" si="1190"/>
        <v>1.6554012080000149</v>
      </c>
      <c r="DL2745" s="77" t="s">
        <v>3340</v>
      </c>
      <c r="DO2745" s="365">
        <v>0.52380000000000004</v>
      </c>
      <c r="DQ2745" s="348">
        <f t="shared" si="1215"/>
        <v>1.7769999999999998E-2</v>
      </c>
      <c r="DS2745" s="246">
        <v>177.7</v>
      </c>
      <c r="DU2745" s="96"/>
      <c r="DW2745" s="178"/>
      <c r="DX2745" s="304">
        <f t="shared" si="1191"/>
        <v>51.236926790024143</v>
      </c>
      <c r="DY2745" s="77">
        <f t="shared" si="1192"/>
        <v>0</v>
      </c>
      <c r="DZ2745" s="304">
        <f t="shared" si="1193"/>
        <v>1.2369267900241354</v>
      </c>
      <c r="EA2745" s="77">
        <f t="shared" si="1194"/>
        <v>0</v>
      </c>
      <c r="EB2745" s="304">
        <f t="shared" si="1195"/>
        <v>14.269911504424778</v>
      </c>
      <c r="EC2745" s="77">
        <f t="shared" si="1196"/>
        <v>0</v>
      </c>
      <c r="ED2745" s="304">
        <f t="shared" si="1197"/>
        <v>10.559131134352375</v>
      </c>
      <c r="EE2745" s="77">
        <f t="shared" si="1198"/>
        <v>0</v>
      </c>
      <c r="EF2745" s="304">
        <f t="shared" si="1199"/>
        <v>0.18101367658889786</v>
      </c>
      <c r="EG2745" s="77">
        <f t="shared" si="1200"/>
        <v>0</v>
      </c>
      <c r="EH2745" s="304">
        <f t="shared" si="1201"/>
        <v>8.0249396621078048</v>
      </c>
      <c r="EI2745" s="77">
        <f t="shared" si="1202"/>
        <v>0</v>
      </c>
      <c r="EJ2745" s="304">
        <f t="shared" si="1203"/>
        <v>12.05752212389381</v>
      </c>
      <c r="EK2745" s="77">
        <f t="shared" si="1204"/>
        <v>0</v>
      </c>
      <c r="EL2745" s="304">
        <f t="shared" si="1205"/>
        <v>2.1520514883346746</v>
      </c>
      <c r="EM2745" s="77">
        <f t="shared" si="1206"/>
        <v>0</v>
      </c>
      <c r="EN2745" s="304">
        <f t="shared" si="1207"/>
        <v>4.0225261464199524E-2</v>
      </c>
      <c r="EO2745" s="77">
        <f t="shared" si="1208"/>
        <v>0</v>
      </c>
      <c r="EP2745" s="304">
        <f t="shared" si="1209"/>
        <v>0.1508447304907482</v>
      </c>
      <c r="EQ2745" s="77">
        <f t="shared" si="1210"/>
        <v>0</v>
      </c>
      <c r="ER2745" s="77">
        <f t="shared" si="1211"/>
        <v>100</v>
      </c>
      <c r="ES2745" s="77">
        <f t="shared" si="1212"/>
        <v>0</v>
      </c>
    </row>
    <row r="2746" spans="1:149" s="77" customFormat="1" x14ac:dyDescent="0.45">
      <c r="A2746" s="77" t="s">
        <v>4041</v>
      </c>
      <c r="B2746" s="178" t="s">
        <v>1009</v>
      </c>
      <c r="C2746" s="77" t="s">
        <v>3441</v>
      </c>
      <c r="D2746" s="77" t="s">
        <v>4042</v>
      </c>
      <c r="E2746" s="77" t="s">
        <v>637</v>
      </c>
      <c r="F2746" s="77" t="s">
        <v>4044</v>
      </c>
      <c r="G2746" s="77" t="s">
        <v>4046</v>
      </c>
      <c r="H2746" s="77" t="s">
        <v>1100</v>
      </c>
      <c r="I2746" s="77">
        <v>2.5</v>
      </c>
      <c r="J2746" s="304">
        <v>100</v>
      </c>
      <c r="L2746" s="304">
        <v>1200</v>
      </c>
      <c r="N2746" s="77" t="s">
        <v>748</v>
      </c>
      <c r="O2746" s="78" t="s">
        <v>4047</v>
      </c>
      <c r="P2746" s="72" t="s">
        <v>1374</v>
      </c>
      <c r="Q2746" s="164">
        <v>-1.3</v>
      </c>
      <c r="R2746" s="125"/>
      <c r="S2746" s="116"/>
      <c r="AA2746" s="168">
        <v>2.9000000000000001E-2</v>
      </c>
      <c r="AB2746" s="168"/>
      <c r="AC2746" s="168">
        <v>0.97099999999999997</v>
      </c>
      <c r="AE2746" s="327"/>
      <c r="AG2746" s="168"/>
      <c r="AQ2746" s="178" t="s">
        <v>824</v>
      </c>
      <c r="AR2746" s="66">
        <v>1.02</v>
      </c>
      <c r="AS2746" s="66">
        <v>1.244</v>
      </c>
      <c r="AU2746" s="276">
        <v>29</v>
      </c>
      <c r="AV2746" s="276">
        <v>971</v>
      </c>
      <c r="AW2746" s="276">
        <v>29.580000000000002</v>
      </c>
      <c r="AX2746" s="95">
        <v>0.63938622557178726</v>
      </c>
      <c r="AY2746" s="276">
        <v>1207.924</v>
      </c>
      <c r="AZ2746" s="95">
        <v>27.01000175653456</v>
      </c>
      <c r="BA2746" s="178"/>
      <c r="BB2746" s="98" t="s">
        <v>3412</v>
      </c>
      <c r="BC2746" s="178" t="s">
        <v>1126</v>
      </c>
      <c r="BD2746" s="96">
        <v>50.340016409999997</v>
      </c>
      <c r="BE2746" s="96"/>
      <c r="BF2746" s="96">
        <v>1.215274194</v>
      </c>
      <c r="BG2746" s="96"/>
      <c r="BH2746" s="96">
        <v>14.020114481999999</v>
      </c>
      <c r="BI2746" s="96"/>
      <c r="BJ2746" s="96"/>
      <c r="BK2746" s="96"/>
      <c r="BL2746" s="96">
        <v>8.8922502E-2</v>
      </c>
      <c r="BM2746" s="96"/>
      <c r="BN2746" s="96">
        <v>10.374291900000001</v>
      </c>
      <c r="BO2746" s="96"/>
      <c r="BP2746" s="96">
        <v>0.177845004</v>
      </c>
      <c r="BQ2746" s="96"/>
      <c r="BR2746" s="96">
        <v>7.8844618439999996</v>
      </c>
      <c r="BS2746" s="96"/>
      <c r="BT2746" s="96"/>
      <c r="BU2746" s="96"/>
      <c r="BV2746" s="96"/>
      <c r="BW2746" s="96"/>
      <c r="BX2746" s="96">
        <v>11.846453322</v>
      </c>
      <c r="BY2746" s="96"/>
      <c r="BZ2746" s="96">
        <v>2.1143794920000003</v>
      </c>
      <c r="CA2746" s="96"/>
      <c r="CB2746" s="96">
        <v>3.9521111999999997E-2</v>
      </c>
      <c r="CC2746" s="96"/>
      <c r="CD2746" s="96">
        <v>0.14820417</v>
      </c>
      <c r="CE2746" s="96"/>
      <c r="DH2746" s="96">
        <f t="shared" si="1216"/>
        <v>98.249484432000017</v>
      </c>
      <c r="DJ2746" s="77">
        <f t="shared" si="1190"/>
        <v>1.7505155679999831</v>
      </c>
      <c r="DL2746" s="77" t="s">
        <v>3340</v>
      </c>
      <c r="DO2746" s="365">
        <v>0.624</v>
      </c>
      <c r="DQ2746" s="348">
        <f t="shared" si="1215"/>
        <v>1.3219999999999999E-2</v>
      </c>
      <c r="DS2746" s="246">
        <v>132.19999999999999</v>
      </c>
      <c r="DU2746" s="96"/>
      <c r="DW2746" s="178"/>
      <c r="DX2746" s="304">
        <f t="shared" si="1191"/>
        <v>51.236926790024128</v>
      </c>
      <c r="DY2746" s="77">
        <f t="shared" si="1192"/>
        <v>0</v>
      </c>
      <c r="DZ2746" s="304">
        <f t="shared" si="1193"/>
        <v>1.236926790024135</v>
      </c>
      <c r="EA2746" s="77">
        <f t="shared" si="1194"/>
        <v>0</v>
      </c>
      <c r="EB2746" s="304">
        <f t="shared" si="1195"/>
        <v>14.269911504424776</v>
      </c>
      <c r="EC2746" s="77">
        <f t="shared" si="1196"/>
        <v>0</v>
      </c>
      <c r="ED2746" s="304">
        <f t="shared" si="1197"/>
        <v>10.559131134352373</v>
      </c>
      <c r="EE2746" s="77">
        <f t="shared" si="1198"/>
        <v>0</v>
      </c>
      <c r="EF2746" s="304">
        <f t="shared" si="1199"/>
        <v>0.1810136765888978</v>
      </c>
      <c r="EG2746" s="77">
        <f t="shared" si="1200"/>
        <v>0</v>
      </c>
      <c r="EH2746" s="304">
        <f t="shared" si="1201"/>
        <v>8.0249396621078031</v>
      </c>
      <c r="EI2746" s="77">
        <f t="shared" si="1202"/>
        <v>0</v>
      </c>
      <c r="EJ2746" s="304">
        <f t="shared" si="1203"/>
        <v>12.057522123893802</v>
      </c>
      <c r="EK2746" s="77">
        <f t="shared" si="1204"/>
        <v>0</v>
      </c>
      <c r="EL2746" s="304">
        <f t="shared" si="1205"/>
        <v>2.1520514883346742</v>
      </c>
      <c r="EM2746" s="77">
        <f t="shared" si="1206"/>
        <v>0</v>
      </c>
      <c r="EN2746" s="304">
        <f t="shared" si="1207"/>
        <v>4.022526146419951E-2</v>
      </c>
      <c r="EO2746" s="77">
        <f t="shared" si="1208"/>
        <v>0</v>
      </c>
      <c r="EP2746" s="304">
        <f t="shared" si="1209"/>
        <v>0.15084473049074817</v>
      </c>
      <c r="EQ2746" s="77">
        <f t="shared" si="1210"/>
        <v>0</v>
      </c>
      <c r="ER2746" s="77">
        <f t="shared" si="1211"/>
        <v>100</v>
      </c>
      <c r="ES2746" s="77">
        <f t="shared" si="1212"/>
        <v>0</v>
      </c>
    </row>
    <row r="2747" spans="1:149" s="77" customFormat="1" x14ac:dyDescent="0.45">
      <c r="A2747" s="77" t="s">
        <v>4041</v>
      </c>
      <c r="B2747" s="178" t="s">
        <v>1009</v>
      </c>
      <c r="C2747" s="77" t="s">
        <v>3441</v>
      </c>
      <c r="D2747" s="77" t="s">
        <v>4042</v>
      </c>
      <c r="E2747" s="77" t="s">
        <v>637</v>
      </c>
      <c r="F2747" s="77" t="s">
        <v>4045</v>
      </c>
      <c r="G2747" s="77" t="s">
        <v>4046</v>
      </c>
      <c r="H2747" s="77" t="s">
        <v>1100</v>
      </c>
      <c r="I2747" s="77">
        <v>2.5</v>
      </c>
      <c r="J2747" s="304">
        <v>100</v>
      </c>
      <c r="L2747" s="304">
        <v>1200</v>
      </c>
      <c r="N2747" s="77" t="s">
        <v>748</v>
      </c>
      <c r="O2747" s="78" t="s">
        <v>4047</v>
      </c>
      <c r="P2747" s="72" t="s">
        <v>1374</v>
      </c>
      <c r="Q2747" s="164">
        <v>-1.3</v>
      </c>
      <c r="R2747" s="125"/>
      <c r="S2747" s="116"/>
      <c r="AA2747" s="168">
        <v>2.9000000000000001E-2</v>
      </c>
      <c r="AB2747" s="168"/>
      <c r="AC2747" s="168">
        <v>0.97099999999999997</v>
      </c>
      <c r="AE2747" s="327"/>
      <c r="AG2747" s="168"/>
      <c r="AQ2747" s="178" t="s">
        <v>824</v>
      </c>
      <c r="AR2747" s="66">
        <v>1.02</v>
      </c>
      <c r="AS2747" s="66">
        <v>1.244</v>
      </c>
      <c r="AU2747" s="276">
        <v>29</v>
      </c>
      <c r="AV2747" s="276">
        <v>971</v>
      </c>
      <c r="AW2747" s="276">
        <v>29.580000000000002</v>
      </c>
      <c r="AX2747" s="95">
        <v>0.63938622557178726</v>
      </c>
      <c r="AY2747" s="276">
        <v>1207.924</v>
      </c>
      <c r="AZ2747" s="95">
        <v>27.01000175653456</v>
      </c>
      <c r="BA2747" s="178"/>
      <c r="BB2747" s="98" t="s">
        <v>3412</v>
      </c>
      <c r="BC2747" s="178" t="s">
        <v>1126</v>
      </c>
      <c r="BD2747" s="96">
        <v>50.435517090000005</v>
      </c>
      <c r="BE2747" s="96"/>
      <c r="BF2747" s="96">
        <v>1.217579706</v>
      </c>
      <c r="BG2747" s="96"/>
      <c r="BH2747" s="96">
        <v>14.046712217999998</v>
      </c>
      <c r="BI2747" s="96"/>
      <c r="BJ2747" s="96"/>
      <c r="BK2747" s="96"/>
      <c r="BL2747" s="96">
        <v>8.9091197999999996E-2</v>
      </c>
      <c r="BM2747" s="96"/>
      <c r="BN2747" s="96">
        <v>10.393973099999998</v>
      </c>
      <c r="BO2747" s="96"/>
      <c r="BP2747" s="96">
        <v>0.17818239599999999</v>
      </c>
      <c r="BQ2747" s="96"/>
      <c r="BR2747" s="96">
        <v>7.8994195560000007</v>
      </c>
      <c r="BS2747" s="96"/>
      <c r="BT2747" s="96"/>
      <c r="BU2747" s="96"/>
      <c r="BV2747" s="96"/>
      <c r="BW2747" s="96"/>
      <c r="BX2747" s="96">
        <v>11.868927377999999</v>
      </c>
      <c r="BY2747" s="96"/>
      <c r="BZ2747" s="96">
        <v>2.1183907080000002</v>
      </c>
      <c r="CA2747" s="96"/>
      <c r="CB2747" s="96">
        <v>3.9596088000000002E-2</v>
      </c>
      <c r="CC2747" s="96"/>
      <c r="CD2747" s="96">
        <v>0.14848532999999997</v>
      </c>
      <c r="CE2747" s="96"/>
      <c r="DH2747" s="96">
        <f t="shared" si="1216"/>
        <v>98.435874768000005</v>
      </c>
      <c r="DJ2747" s="77">
        <f t="shared" si="1190"/>
        <v>1.564125231999995</v>
      </c>
      <c r="DL2747" s="77" t="s">
        <v>3340</v>
      </c>
      <c r="DO2747" s="365">
        <v>0.435</v>
      </c>
      <c r="DQ2747" s="348">
        <f t="shared" si="1215"/>
        <v>1.4780000000000001E-2</v>
      </c>
      <c r="DS2747" s="246">
        <v>147.80000000000001</v>
      </c>
      <c r="DU2747" s="96"/>
      <c r="DW2747" s="178"/>
      <c r="DX2747" s="304">
        <f t="shared" si="1191"/>
        <v>51.236926790024143</v>
      </c>
      <c r="DY2747" s="77">
        <f t="shared" si="1192"/>
        <v>0</v>
      </c>
      <c r="DZ2747" s="304">
        <f t="shared" si="1193"/>
        <v>1.236926790024135</v>
      </c>
      <c r="EA2747" s="77">
        <f t="shared" si="1194"/>
        <v>0</v>
      </c>
      <c r="EB2747" s="304">
        <f t="shared" si="1195"/>
        <v>14.269911504424776</v>
      </c>
      <c r="EC2747" s="77">
        <f t="shared" si="1196"/>
        <v>0</v>
      </c>
      <c r="ED2747" s="304">
        <f t="shared" si="1197"/>
        <v>10.559131134352372</v>
      </c>
      <c r="EE2747" s="77">
        <f t="shared" si="1198"/>
        <v>0</v>
      </c>
      <c r="EF2747" s="304">
        <f t="shared" si="1199"/>
        <v>0.1810136765888978</v>
      </c>
      <c r="EG2747" s="77">
        <f t="shared" si="1200"/>
        <v>0</v>
      </c>
      <c r="EH2747" s="304">
        <f t="shared" si="1201"/>
        <v>8.0249396621078031</v>
      </c>
      <c r="EI2747" s="77">
        <f t="shared" si="1202"/>
        <v>0</v>
      </c>
      <c r="EJ2747" s="304">
        <f t="shared" si="1203"/>
        <v>12.057522123893802</v>
      </c>
      <c r="EK2747" s="77">
        <f t="shared" si="1204"/>
        <v>0</v>
      </c>
      <c r="EL2747" s="304">
        <f t="shared" si="1205"/>
        <v>2.1520514883346742</v>
      </c>
      <c r="EM2747" s="77">
        <f t="shared" si="1206"/>
        <v>0</v>
      </c>
      <c r="EN2747" s="304">
        <f t="shared" si="1207"/>
        <v>4.0225261464199517E-2</v>
      </c>
      <c r="EO2747" s="77">
        <f t="shared" si="1208"/>
        <v>0</v>
      </c>
      <c r="EP2747" s="304">
        <f t="shared" si="1209"/>
        <v>0.15084473049074815</v>
      </c>
      <c r="EQ2747" s="77">
        <f t="shared" si="1210"/>
        <v>0</v>
      </c>
      <c r="ER2747" s="77">
        <f t="shared" si="1211"/>
        <v>100</v>
      </c>
      <c r="ES2747" s="77">
        <f t="shared" si="1212"/>
        <v>0</v>
      </c>
    </row>
    <row r="2748" spans="1:149" s="77" customFormat="1" x14ac:dyDescent="0.45">
      <c r="A2748" s="77" t="s">
        <v>4041</v>
      </c>
      <c r="B2748" s="178" t="s">
        <v>1009</v>
      </c>
      <c r="C2748" s="77" t="s">
        <v>3441</v>
      </c>
      <c r="D2748" s="77" t="s">
        <v>4042</v>
      </c>
      <c r="E2748" s="77" t="s">
        <v>637</v>
      </c>
      <c r="F2748" s="77">
        <v>8</v>
      </c>
      <c r="G2748" s="77" t="s">
        <v>4046</v>
      </c>
      <c r="H2748" s="77" t="s">
        <v>1100</v>
      </c>
      <c r="I2748" s="77">
        <v>3.25</v>
      </c>
      <c r="J2748" s="304">
        <v>149</v>
      </c>
      <c r="L2748" s="304">
        <v>1200</v>
      </c>
      <c r="N2748" s="77" t="s">
        <v>748</v>
      </c>
      <c r="O2748" s="78" t="s">
        <v>4047</v>
      </c>
      <c r="P2748" s="72" t="s">
        <v>1374</v>
      </c>
      <c r="Q2748" s="164">
        <v>-1.3</v>
      </c>
      <c r="R2748" s="125"/>
      <c r="S2748" s="116"/>
      <c r="AA2748" s="168">
        <v>2.9000000000000001E-2</v>
      </c>
      <c r="AB2748" s="168"/>
      <c r="AC2748" s="168">
        <v>0.97099999999999997</v>
      </c>
      <c r="AE2748" s="327"/>
      <c r="AG2748" s="168"/>
      <c r="AQ2748" s="178" t="s">
        <v>824</v>
      </c>
      <c r="AR2748" s="66">
        <v>1.04</v>
      </c>
      <c r="AS2748" s="66">
        <v>1.397</v>
      </c>
      <c r="AU2748" s="276">
        <v>43.21</v>
      </c>
      <c r="AV2748" s="276">
        <v>1446.79</v>
      </c>
      <c r="AW2748" s="276">
        <v>44.938400000000001</v>
      </c>
      <c r="AX2748" s="95">
        <v>0.68976125915439856</v>
      </c>
      <c r="AY2748" s="276">
        <v>2021.16563</v>
      </c>
      <c r="AZ2748" s="95">
        <v>33.830959827603614</v>
      </c>
      <c r="BA2748" s="178"/>
      <c r="BB2748" s="98" t="s">
        <v>3412</v>
      </c>
      <c r="BC2748" s="178" t="s">
        <v>1126</v>
      </c>
      <c r="BD2748" s="96">
        <v>50.50831445</v>
      </c>
      <c r="BE2748" s="96"/>
      <c r="BF2748" s="96">
        <v>1.21933713</v>
      </c>
      <c r="BG2748" s="96"/>
      <c r="BH2748" s="96">
        <v>14.066986889999999</v>
      </c>
      <c r="BI2748" s="96"/>
      <c r="BJ2748" s="96"/>
      <c r="BK2748" s="96"/>
      <c r="BL2748" s="96">
        <v>8.9219790000000007E-2</v>
      </c>
      <c r="BM2748" s="96"/>
      <c r="BN2748" s="96">
        <v>10.408975499999999</v>
      </c>
      <c r="BO2748" s="96"/>
      <c r="BP2748" s="96">
        <v>0.17843958000000001</v>
      </c>
      <c r="BQ2748" s="96"/>
      <c r="BR2748" s="96">
        <v>7.9108213799999998</v>
      </c>
      <c r="BS2748" s="96"/>
      <c r="BT2748" s="96"/>
      <c r="BU2748" s="96"/>
      <c r="BV2748" s="96"/>
      <c r="BW2748" s="96"/>
      <c r="BX2748" s="96">
        <v>11.88605869</v>
      </c>
      <c r="BY2748" s="96"/>
      <c r="BZ2748" s="96">
        <v>2.1214483400000002</v>
      </c>
      <c r="CA2748" s="96"/>
      <c r="CB2748" s="96">
        <v>3.9653239999999999E-2</v>
      </c>
      <c r="CC2748" s="96"/>
      <c r="CD2748" s="96">
        <v>0.14869964999999999</v>
      </c>
      <c r="CE2748" s="96"/>
      <c r="DH2748" s="96">
        <f t="shared" si="1216"/>
        <v>98.577954640000002</v>
      </c>
      <c r="DJ2748" s="77">
        <f t="shared" si="1190"/>
        <v>1.4220453599999985</v>
      </c>
      <c r="DL2748" s="77" t="s">
        <v>3340</v>
      </c>
      <c r="DO2748" s="365">
        <v>0.28670000000000001</v>
      </c>
      <c r="DQ2748" s="348">
        <f t="shared" si="1215"/>
        <v>2.0199999999999999E-2</v>
      </c>
      <c r="DS2748" s="246">
        <v>202</v>
      </c>
      <c r="DU2748" s="96"/>
      <c r="DW2748" s="178"/>
      <c r="DX2748" s="304">
        <f t="shared" si="1191"/>
        <v>51.236926790024143</v>
      </c>
      <c r="DY2748" s="77">
        <f t="shared" si="1192"/>
        <v>0</v>
      </c>
      <c r="DZ2748" s="304">
        <f t="shared" si="1193"/>
        <v>1.2369267900241352</v>
      </c>
      <c r="EA2748" s="77">
        <f t="shared" si="1194"/>
        <v>0</v>
      </c>
      <c r="EB2748" s="304">
        <f t="shared" si="1195"/>
        <v>14.269911504424778</v>
      </c>
      <c r="EC2748" s="77">
        <f t="shared" si="1196"/>
        <v>0</v>
      </c>
      <c r="ED2748" s="304">
        <f t="shared" si="1197"/>
        <v>10.559131134352372</v>
      </c>
      <c r="EE2748" s="77">
        <f t="shared" si="1198"/>
        <v>0</v>
      </c>
      <c r="EF2748" s="304">
        <f t="shared" si="1199"/>
        <v>0.18101367658889786</v>
      </c>
      <c r="EG2748" s="77">
        <f t="shared" si="1200"/>
        <v>0</v>
      </c>
      <c r="EH2748" s="304">
        <f t="shared" si="1201"/>
        <v>8.0249396621078031</v>
      </c>
      <c r="EI2748" s="77">
        <f t="shared" si="1202"/>
        <v>0</v>
      </c>
      <c r="EJ2748" s="304">
        <f t="shared" si="1203"/>
        <v>12.057522123893806</v>
      </c>
      <c r="EK2748" s="77">
        <f t="shared" si="1204"/>
        <v>0</v>
      </c>
      <c r="EL2748" s="304">
        <f t="shared" si="1205"/>
        <v>2.1520514883346742</v>
      </c>
      <c r="EM2748" s="77">
        <f t="shared" si="1206"/>
        <v>0</v>
      </c>
      <c r="EN2748" s="304">
        <f t="shared" si="1207"/>
        <v>4.0225261464199517E-2</v>
      </c>
      <c r="EO2748" s="77">
        <f t="shared" si="1208"/>
        <v>0</v>
      </c>
      <c r="EP2748" s="304">
        <f t="shared" si="1209"/>
        <v>0.15084473049074817</v>
      </c>
      <c r="EQ2748" s="77">
        <f t="shared" si="1210"/>
        <v>0</v>
      </c>
      <c r="ER2748" s="77">
        <f t="shared" si="1211"/>
        <v>100</v>
      </c>
      <c r="ES2748" s="77">
        <f t="shared" si="1212"/>
        <v>0</v>
      </c>
    </row>
    <row r="2749" spans="1:149" s="91" customFormat="1" ht="14.65" thickBot="1" x14ac:dyDescent="0.5">
      <c r="A2749" s="91" t="s">
        <v>4041</v>
      </c>
      <c r="B2749" s="206" t="s">
        <v>1009</v>
      </c>
      <c r="C2749" s="91" t="s">
        <v>3441</v>
      </c>
      <c r="D2749" s="91" t="s">
        <v>4042</v>
      </c>
      <c r="E2749" s="91" t="s">
        <v>637</v>
      </c>
      <c r="F2749" s="91">
        <v>9</v>
      </c>
      <c r="G2749" s="91" t="s">
        <v>4046</v>
      </c>
      <c r="H2749" s="91" t="s">
        <v>1100</v>
      </c>
      <c r="I2749" s="91">
        <v>2.25</v>
      </c>
      <c r="J2749" s="305">
        <v>195</v>
      </c>
      <c r="L2749" s="305">
        <v>1200</v>
      </c>
      <c r="N2749" s="91" t="s">
        <v>748</v>
      </c>
      <c r="O2749" s="89" t="s">
        <v>4047</v>
      </c>
      <c r="P2749" s="90" t="s">
        <v>1374</v>
      </c>
      <c r="Q2749" s="204">
        <v>-1.3</v>
      </c>
      <c r="R2749" s="203"/>
      <c r="S2749" s="205"/>
      <c r="AA2749" s="170">
        <v>2.9000000000000001E-2</v>
      </c>
      <c r="AB2749" s="170"/>
      <c r="AC2749" s="170">
        <v>0.97099999999999997</v>
      </c>
      <c r="AE2749" s="328"/>
      <c r="AG2749" s="170"/>
      <c r="AQ2749" s="206" t="s">
        <v>824</v>
      </c>
      <c r="AR2749" s="69">
        <v>1.0649999999999999</v>
      </c>
      <c r="AS2749" s="69">
        <v>1.5620000000000001</v>
      </c>
      <c r="AU2749" s="277">
        <v>56.550000000000004</v>
      </c>
      <c r="AV2749" s="277">
        <v>1893.45</v>
      </c>
      <c r="AW2749" s="277">
        <v>60.225750000000005</v>
      </c>
      <c r="AX2749" s="259">
        <v>0.74173471013901793</v>
      </c>
      <c r="AY2749" s="277">
        <v>2957.5689000000002</v>
      </c>
      <c r="AZ2749" s="259">
        <v>42.365969392264837</v>
      </c>
      <c r="BA2749" s="206"/>
      <c r="BB2749" s="141" t="s">
        <v>3412</v>
      </c>
      <c r="BC2749" s="206" t="s">
        <v>1126</v>
      </c>
      <c r="BD2749" s="97">
        <v>50.456192600000001</v>
      </c>
      <c r="BF2749" s="97">
        <v>1.21807884</v>
      </c>
      <c r="BH2749" s="97">
        <v>14.05247052</v>
      </c>
      <c r="BL2749" s="97">
        <v>8.9127720000000007E-2</v>
      </c>
      <c r="BN2749" s="97">
        <v>10.398234</v>
      </c>
      <c r="BP2749" s="97">
        <v>0.17825544000000001</v>
      </c>
      <c r="BR2749" s="97">
        <v>7.9026578400000007</v>
      </c>
      <c r="BX2749" s="97">
        <v>11.873792920000001</v>
      </c>
      <c r="BY2749" s="97"/>
      <c r="BZ2749" s="97">
        <v>2.1192591200000002</v>
      </c>
      <c r="CA2749" s="97"/>
      <c r="CB2749" s="97">
        <v>3.9612319999999999E-2</v>
      </c>
      <c r="CC2749" s="97"/>
      <c r="CD2749" s="97">
        <v>0.14854619999999999</v>
      </c>
      <c r="CE2749" s="97"/>
      <c r="DH2749" s="97">
        <f t="shared" si="1216"/>
        <v>98.476227519999995</v>
      </c>
      <c r="DJ2749" s="91">
        <f t="shared" si="1190"/>
        <v>1.5237724800000052</v>
      </c>
      <c r="DL2749" s="91" t="s">
        <v>3340</v>
      </c>
      <c r="DO2749" s="366">
        <v>0.38300000000000001</v>
      </c>
      <c r="DQ2749" s="349">
        <f t="shared" si="1215"/>
        <v>2.6200000000000001E-2</v>
      </c>
      <c r="DS2749" s="251">
        <v>262</v>
      </c>
      <c r="DU2749" s="97"/>
      <c r="DW2749" s="206"/>
      <c r="DX2749" s="305">
        <f t="shared" si="1191"/>
        <v>51.236926790024143</v>
      </c>
      <c r="DY2749" s="91">
        <f t="shared" si="1192"/>
        <v>0</v>
      </c>
      <c r="DZ2749" s="305">
        <f t="shared" si="1193"/>
        <v>1.2369267900241352</v>
      </c>
      <c r="EA2749" s="91">
        <f t="shared" si="1194"/>
        <v>0</v>
      </c>
      <c r="EB2749" s="305">
        <f t="shared" si="1195"/>
        <v>14.269911504424778</v>
      </c>
      <c r="EC2749" s="91">
        <f t="shared" si="1196"/>
        <v>0</v>
      </c>
      <c r="ED2749" s="305">
        <f t="shared" si="1197"/>
        <v>10.559131134352375</v>
      </c>
      <c r="EE2749" s="91">
        <f t="shared" si="1198"/>
        <v>0</v>
      </c>
      <c r="EF2749" s="305">
        <f t="shared" si="1199"/>
        <v>0.18101367658889786</v>
      </c>
      <c r="EG2749" s="91">
        <f t="shared" si="1200"/>
        <v>0</v>
      </c>
      <c r="EH2749" s="305">
        <f t="shared" si="1201"/>
        <v>8.0249396621078048</v>
      </c>
      <c r="EI2749" s="91">
        <f t="shared" si="1202"/>
        <v>0</v>
      </c>
      <c r="EJ2749" s="305">
        <f t="shared" si="1203"/>
        <v>12.057522123893808</v>
      </c>
      <c r="EK2749" s="91">
        <f t="shared" si="1204"/>
        <v>0</v>
      </c>
      <c r="EL2749" s="305">
        <f t="shared" si="1205"/>
        <v>2.1520514883346742</v>
      </c>
      <c r="EM2749" s="91">
        <f t="shared" si="1206"/>
        <v>0</v>
      </c>
      <c r="EN2749" s="305">
        <f t="shared" si="1207"/>
        <v>4.0225261464199517E-2</v>
      </c>
      <c r="EO2749" s="91">
        <f t="shared" si="1208"/>
        <v>0</v>
      </c>
      <c r="EP2749" s="305">
        <f t="shared" si="1209"/>
        <v>0.15084473049074817</v>
      </c>
      <c r="EQ2749" s="91">
        <f t="shared" si="1210"/>
        <v>0</v>
      </c>
      <c r="ER2749" s="91">
        <f t="shared" si="1211"/>
        <v>100</v>
      </c>
      <c r="ES2749" s="91">
        <f t="shared" si="1212"/>
        <v>0</v>
      </c>
    </row>
    <row r="2750" spans="1:149" s="77" customFormat="1" x14ac:dyDescent="0.45">
      <c r="A2750" s="77" t="s">
        <v>4048</v>
      </c>
      <c r="B2750" s="178" t="s">
        <v>929</v>
      </c>
      <c r="C2750" s="77" t="s">
        <v>3648</v>
      </c>
      <c r="D2750" s="77" t="s">
        <v>4079</v>
      </c>
      <c r="E2750" s="77" t="s">
        <v>637</v>
      </c>
      <c r="F2750" s="77" t="s">
        <v>4049</v>
      </c>
      <c r="G2750" s="77" t="s">
        <v>4040</v>
      </c>
      <c r="H2750" s="77" t="s">
        <v>1101</v>
      </c>
      <c r="I2750" s="77" t="s">
        <v>4077</v>
      </c>
      <c r="J2750" s="304">
        <v>50</v>
      </c>
      <c r="L2750" s="304">
        <v>1000</v>
      </c>
      <c r="P2750" s="72" t="s">
        <v>1374</v>
      </c>
      <c r="Q2750" s="125"/>
      <c r="R2750" s="125"/>
      <c r="S2750" s="116"/>
      <c r="AA2750" s="168">
        <v>1</v>
      </c>
      <c r="AB2750" s="168"/>
      <c r="AC2750" s="168">
        <v>0</v>
      </c>
      <c r="AE2750" s="327"/>
      <c r="AG2750" s="168"/>
      <c r="AQ2750" s="178"/>
      <c r="AR2750" s="66">
        <v>0.96430000000000005</v>
      </c>
      <c r="AS2750" s="66"/>
      <c r="AU2750" s="276">
        <v>500</v>
      </c>
      <c r="AV2750" s="276"/>
      <c r="AW2750" s="276">
        <v>482.15000000000003</v>
      </c>
      <c r="AX2750" s="95"/>
      <c r="AY2750" s="276"/>
      <c r="AZ2750" s="95"/>
      <c r="BA2750" s="178"/>
      <c r="BB2750" s="98" t="s">
        <v>3412</v>
      </c>
      <c r="BC2750" s="178" t="s">
        <v>3590</v>
      </c>
      <c r="BD2750" s="96">
        <v>76.603560000000002</v>
      </c>
      <c r="BE2750" s="96"/>
      <c r="BF2750" s="96"/>
      <c r="BG2750" s="96"/>
      <c r="BH2750" s="96">
        <v>12.182499999999999</v>
      </c>
      <c r="BI2750" s="96"/>
      <c r="BJ2750" s="96"/>
      <c r="BK2750" s="96"/>
      <c r="BL2750" s="96"/>
      <c r="BM2750" s="96"/>
      <c r="BN2750" s="96"/>
      <c r="BO2750" s="96"/>
      <c r="BP2750" s="96"/>
      <c r="BQ2750" s="96"/>
      <c r="BR2750" s="96"/>
      <c r="BS2750" s="96"/>
      <c r="BT2750" s="96"/>
      <c r="BU2750" s="96"/>
      <c r="BV2750" s="96"/>
      <c r="BW2750" s="96"/>
      <c r="BX2750" s="96"/>
      <c r="BY2750" s="96"/>
      <c r="BZ2750" s="96">
        <v>4.4831599999999998</v>
      </c>
      <c r="CA2750" s="96"/>
      <c r="CB2750" s="96">
        <v>4.0933200000000003</v>
      </c>
      <c r="DH2750" s="96">
        <f t="shared" ref="DH2750:DH2755" si="1217">SUM(BD2750,BH2750,BZ2750,CB2750)</f>
        <v>97.36254000000001</v>
      </c>
      <c r="DJ2750" s="96">
        <f t="shared" si="1190"/>
        <v>2.6374599999999901</v>
      </c>
      <c r="DL2750" s="77" t="s">
        <v>3334</v>
      </c>
      <c r="DO2750" s="356">
        <v>2.44</v>
      </c>
      <c r="DQ2750" s="348"/>
      <c r="DS2750" s="246"/>
      <c r="DU2750" s="96"/>
      <c r="DW2750" s="178"/>
      <c r="DX2750" s="304">
        <f t="shared" si="1191"/>
        <v>78.678678678678665</v>
      </c>
      <c r="DY2750" s="77">
        <f t="shared" si="1192"/>
        <v>0</v>
      </c>
      <c r="DZ2750" s="304">
        <f t="shared" si="1193"/>
        <v>0</v>
      </c>
      <c r="EA2750" s="77" t="e">
        <f t="shared" si="1194"/>
        <v>#DIV/0!</v>
      </c>
      <c r="EB2750" s="304">
        <f t="shared" si="1195"/>
        <v>12.512512512512512</v>
      </c>
      <c r="EC2750" s="77">
        <f t="shared" si="1196"/>
        <v>0</v>
      </c>
      <c r="ED2750" s="304">
        <f t="shared" si="1197"/>
        <v>0</v>
      </c>
      <c r="EE2750" s="77" t="e">
        <f t="shared" si="1198"/>
        <v>#DIV/0!</v>
      </c>
      <c r="EF2750" s="304">
        <f t="shared" si="1199"/>
        <v>0</v>
      </c>
      <c r="EG2750" s="77" t="e">
        <f t="shared" si="1200"/>
        <v>#DIV/0!</v>
      </c>
      <c r="EH2750" s="304">
        <f t="shared" si="1201"/>
        <v>0</v>
      </c>
      <c r="EI2750" s="77" t="e">
        <f t="shared" si="1202"/>
        <v>#DIV/0!</v>
      </c>
      <c r="EJ2750" s="304">
        <f t="shared" si="1203"/>
        <v>0</v>
      </c>
      <c r="EK2750" s="77" t="e">
        <f t="shared" si="1204"/>
        <v>#DIV/0!</v>
      </c>
      <c r="EL2750" s="304">
        <f t="shared" si="1205"/>
        <v>4.6046046046046039</v>
      </c>
      <c r="EM2750" s="77">
        <f t="shared" si="1206"/>
        <v>0</v>
      </c>
      <c r="EN2750" s="304">
        <f t="shared" si="1207"/>
        <v>4.2042042042042036</v>
      </c>
      <c r="EO2750" s="77">
        <f t="shared" si="1208"/>
        <v>0</v>
      </c>
      <c r="EP2750" s="304">
        <f t="shared" si="1209"/>
        <v>0</v>
      </c>
      <c r="EQ2750" s="77" t="e">
        <f t="shared" si="1210"/>
        <v>#DIV/0!</v>
      </c>
      <c r="ER2750" s="77">
        <f t="shared" si="1211"/>
        <v>100</v>
      </c>
      <c r="ES2750" s="77">
        <f t="shared" si="1212"/>
        <v>0</v>
      </c>
    </row>
    <row r="2751" spans="1:149" s="77" customFormat="1" x14ac:dyDescent="0.45">
      <c r="A2751" s="77" t="s">
        <v>4048</v>
      </c>
      <c r="B2751" s="178" t="s">
        <v>929</v>
      </c>
      <c r="C2751" s="77" t="s">
        <v>3648</v>
      </c>
      <c r="D2751" s="77" t="s">
        <v>4079</v>
      </c>
      <c r="E2751" s="77" t="s">
        <v>637</v>
      </c>
      <c r="F2751" s="77" t="s">
        <v>4050</v>
      </c>
      <c r="G2751" s="77" t="s">
        <v>4040</v>
      </c>
      <c r="H2751" s="77" t="s">
        <v>1101</v>
      </c>
      <c r="I2751" s="77" t="s">
        <v>4078</v>
      </c>
      <c r="J2751" s="304">
        <v>200</v>
      </c>
      <c r="L2751" s="304">
        <v>800</v>
      </c>
      <c r="P2751" s="72" t="s">
        <v>1374</v>
      </c>
      <c r="Q2751" s="125"/>
      <c r="R2751" s="125"/>
      <c r="S2751" s="116"/>
      <c r="AA2751" s="168">
        <v>1</v>
      </c>
      <c r="AB2751" s="168"/>
      <c r="AC2751" s="168">
        <v>0</v>
      </c>
      <c r="AE2751" s="327"/>
      <c r="AG2751" s="168"/>
      <c r="AQ2751" s="178"/>
      <c r="AR2751" s="66">
        <v>0.7732</v>
      </c>
      <c r="AS2751" s="66"/>
      <c r="AU2751" s="276">
        <v>2000</v>
      </c>
      <c r="AV2751" s="276"/>
      <c r="AW2751" s="276">
        <v>1546.4</v>
      </c>
      <c r="AX2751" s="95"/>
      <c r="AY2751" s="276"/>
      <c r="AZ2751" s="95"/>
      <c r="BA2751" s="178"/>
      <c r="BB2751" s="98" t="s">
        <v>3412</v>
      </c>
      <c r="BC2751" s="178" t="s">
        <v>3590</v>
      </c>
      <c r="BD2751" s="96">
        <v>73.773960000000002</v>
      </c>
      <c r="BE2751" s="96"/>
      <c r="BF2751" s="96"/>
      <c r="BG2751" s="96"/>
      <c r="BH2751" s="96">
        <v>11.7325</v>
      </c>
      <c r="BI2751" s="96"/>
      <c r="BJ2751" s="96"/>
      <c r="BK2751" s="96"/>
      <c r="BL2751" s="96"/>
      <c r="BM2751" s="96"/>
      <c r="BN2751" s="96"/>
      <c r="BO2751" s="96"/>
      <c r="BP2751" s="96"/>
      <c r="BQ2751" s="96"/>
      <c r="BR2751" s="96"/>
      <c r="BS2751" s="96"/>
      <c r="BT2751" s="96"/>
      <c r="BU2751" s="96"/>
      <c r="BV2751" s="96"/>
      <c r="BW2751" s="96"/>
      <c r="BX2751" s="96"/>
      <c r="BY2751" s="96"/>
      <c r="BZ2751" s="96">
        <v>4.3175599999999994</v>
      </c>
      <c r="CA2751" s="96"/>
      <c r="CB2751" s="96">
        <v>3.9421200000000001</v>
      </c>
      <c r="DH2751" s="96">
        <f t="shared" si="1217"/>
        <v>93.766140000000007</v>
      </c>
      <c r="DJ2751" s="96">
        <f t="shared" si="1190"/>
        <v>6.2338599999999929</v>
      </c>
      <c r="DL2751" s="77" t="s">
        <v>3334</v>
      </c>
      <c r="DO2751" s="356">
        <v>6.04</v>
      </c>
      <c r="DQ2751" s="348"/>
      <c r="DS2751" s="246"/>
      <c r="DU2751" s="96"/>
      <c r="DW2751" s="178"/>
      <c r="DX2751" s="304">
        <f t="shared" si="1191"/>
        <v>78.678678678678665</v>
      </c>
      <c r="DY2751" s="77">
        <f t="shared" si="1192"/>
        <v>0</v>
      </c>
      <c r="DZ2751" s="304">
        <f t="shared" si="1193"/>
        <v>0</v>
      </c>
      <c r="EA2751" s="77" t="e">
        <f t="shared" si="1194"/>
        <v>#DIV/0!</v>
      </c>
      <c r="EB2751" s="304">
        <f t="shared" si="1195"/>
        <v>12.512512512512512</v>
      </c>
      <c r="EC2751" s="77">
        <f t="shared" si="1196"/>
        <v>0</v>
      </c>
      <c r="ED2751" s="304">
        <f t="shared" si="1197"/>
        <v>0</v>
      </c>
      <c r="EE2751" s="77" t="e">
        <f t="shared" si="1198"/>
        <v>#DIV/0!</v>
      </c>
      <c r="EF2751" s="304">
        <f t="shared" si="1199"/>
        <v>0</v>
      </c>
      <c r="EG2751" s="77" t="e">
        <f t="shared" si="1200"/>
        <v>#DIV/0!</v>
      </c>
      <c r="EH2751" s="304">
        <f t="shared" si="1201"/>
        <v>0</v>
      </c>
      <c r="EI2751" s="77" t="e">
        <f t="shared" si="1202"/>
        <v>#DIV/0!</v>
      </c>
      <c r="EJ2751" s="304">
        <f t="shared" si="1203"/>
        <v>0</v>
      </c>
      <c r="EK2751" s="77" t="e">
        <f t="shared" si="1204"/>
        <v>#DIV/0!</v>
      </c>
      <c r="EL2751" s="304">
        <f t="shared" si="1205"/>
        <v>4.6046046046046039</v>
      </c>
      <c r="EM2751" s="77">
        <f t="shared" si="1206"/>
        <v>0</v>
      </c>
      <c r="EN2751" s="304">
        <f t="shared" si="1207"/>
        <v>4.2042042042042036</v>
      </c>
      <c r="EO2751" s="77">
        <f t="shared" si="1208"/>
        <v>0</v>
      </c>
      <c r="EP2751" s="304">
        <f t="shared" si="1209"/>
        <v>0</v>
      </c>
      <c r="EQ2751" s="77" t="e">
        <f t="shared" si="1210"/>
        <v>#DIV/0!</v>
      </c>
      <c r="ER2751" s="77">
        <f t="shared" si="1211"/>
        <v>100</v>
      </c>
      <c r="ES2751" s="77">
        <f t="shared" si="1212"/>
        <v>0</v>
      </c>
    </row>
    <row r="2752" spans="1:149" s="77" customFormat="1" x14ac:dyDescent="0.45">
      <c r="A2752" s="77" t="s">
        <v>4048</v>
      </c>
      <c r="B2752" s="178" t="s">
        <v>929</v>
      </c>
      <c r="C2752" s="77" t="s">
        <v>3648</v>
      </c>
      <c r="D2752" s="77" t="s">
        <v>4079</v>
      </c>
      <c r="E2752" s="77" t="s">
        <v>637</v>
      </c>
      <c r="F2752" s="77" t="s">
        <v>4051</v>
      </c>
      <c r="G2752" s="77" t="s">
        <v>4040</v>
      </c>
      <c r="H2752" s="77" t="s">
        <v>1101</v>
      </c>
      <c r="I2752" s="77" t="s">
        <v>4078</v>
      </c>
      <c r="J2752" s="304">
        <v>500</v>
      </c>
      <c r="L2752" s="304">
        <v>900</v>
      </c>
      <c r="P2752" s="72" t="s">
        <v>1374</v>
      </c>
      <c r="Q2752" s="125"/>
      <c r="R2752" s="125"/>
      <c r="S2752" s="116"/>
      <c r="AA2752" s="168">
        <v>1</v>
      </c>
      <c r="AB2752" s="168"/>
      <c r="AC2752" s="168">
        <v>0</v>
      </c>
      <c r="AE2752" s="327"/>
      <c r="AG2752" s="168"/>
      <c r="AQ2752" s="178"/>
      <c r="AR2752" s="66">
        <v>0.98750000000000004</v>
      </c>
      <c r="AS2752" s="66"/>
      <c r="AU2752" s="276">
        <v>5000</v>
      </c>
      <c r="AV2752" s="276"/>
      <c r="AW2752" s="276">
        <v>4937.5</v>
      </c>
      <c r="AX2752" s="95"/>
      <c r="AY2752" s="276"/>
      <c r="AZ2752" s="95"/>
      <c r="BA2752" s="178"/>
      <c r="BB2752" s="98" t="s">
        <v>3412</v>
      </c>
      <c r="BC2752" s="178" t="s">
        <v>3590</v>
      </c>
      <c r="BD2752" s="96">
        <v>71.08583999999999</v>
      </c>
      <c r="BE2752" s="96"/>
      <c r="BF2752" s="96"/>
      <c r="BG2752" s="96"/>
      <c r="BH2752" s="96">
        <v>11.305</v>
      </c>
      <c r="BI2752" s="96"/>
      <c r="BJ2752" s="96"/>
      <c r="BK2752" s="96"/>
      <c r="BL2752" s="96"/>
      <c r="BM2752" s="96"/>
      <c r="BN2752" s="96"/>
      <c r="BO2752" s="96"/>
      <c r="BP2752" s="96"/>
      <c r="BQ2752" s="96"/>
      <c r="BR2752" s="96"/>
      <c r="BS2752" s="96"/>
      <c r="BT2752" s="96"/>
      <c r="BU2752" s="96"/>
      <c r="BV2752" s="96"/>
      <c r="BW2752" s="96"/>
      <c r="BX2752" s="96"/>
      <c r="BY2752" s="96"/>
      <c r="BZ2752" s="96">
        <v>4.160239999999999</v>
      </c>
      <c r="CA2752" s="96"/>
      <c r="CB2752" s="96">
        <v>3.7984800000000001</v>
      </c>
      <c r="DH2752" s="96">
        <f t="shared" si="1217"/>
        <v>90.349559999999997</v>
      </c>
      <c r="DJ2752" s="96">
        <f t="shared" si="1190"/>
        <v>9.6504400000000032</v>
      </c>
      <c r="DL2752" s="77" t="s">
        <v>3334</v>
      </c>
      <c r="DO2752" s="356">
        <v>9.4600000000000009</v>
      </c>
      <c r="DQ2752" s="348"/>
      <c r="DS2752" s="246"/>
      <c r="DU2752" s="96"/>
      <c r="DW2752" s="178"/>
      <c r="DX2752" s="304">
        <f t="shared" si="1191"/>
        <v>78.678678678678665</v>
      </c>
      <c r="DY2752" s="77">
        <f t="shared" si="1192"/>
        <v>0</v>
      </c>
      <c r="DZ2752" s="304">
        <f t="shared" si="1193"/>
        <v>0</v>
      </c>
      <c r="EA2752" s="77" t="e">
        <f t="shared" si="1194"/>
        <v>#DIV/0!</v>
      </c>
      <c r="EB2752" s="304">
        <f t="shared" si="1195"/>
        <v>12.512512512512513</v>
      </c>
      <c r="EC2752" s="77">
        <f t="shared" si="1196"/>
        <v>0</v>
      </c>
      <c r="ED2752" s="304">
        <f t="shared" si="1197"/>
        <v>0</v>
      </c>
      <c r="EE2752" s="77" t="e">
        <f t="shared" si="1198"/>
        <v>#DIV/0!</v>
      </c>
      <c r="EF2752" s="304">
        <f t="shared" si="1199"/>
        <v>0</v>
      </c>
      <c r="EG2752" s="77" t="e">
        <f t="shared" si="1200"/>
        <v>#DIV/0!</v>
      </c>
      <c r="EH2752" s="304">
        <f t="shared" si="1201"/>
        <v>0</v>
      </c>
      <c r="EI2752" s="77" t="e">
        <f t="shared" si="1202"/>
        <v>#DIV/0!</v>
      </c>
      <c r="EJ2752" s="304">
        <f t="shared" si="1203"/>
        <v>0</v>
      </c>
      <c r="EK2752" s="77" t="e">
        <f t="shared" si="1204"/>
        <v>#DIV/0!</v>
      </c>
      <c r="EL2752" s="304">
        <f t="shared" si="1205"/>
        <v>4.6046046046046039</v>
      </c>
      <c r="EM2752" s="77">
        <f t="shared" si="1206"/>
        <v>0</v>
      </c>
      <c r="EN2752" s="304">
        <f t="shared" si="1207"/>
        <v>4.2042042042042045</v>
      </c>
      <c r="EO2752" s="77">
        <f t="shared" si="1208"/>
        <v>0</v>
      </c>
      <c r="EP2752" s="304">
        <f t="shared" si="1209"/>
        <v>0</v>
      </c>
      <c r="EQ2752" s="77" t="e">
        <f t="shared" si="1210"/>
        <v>#DIV/0!</v>
      </c>
      <c r="ER2752" s="77">
        <f t="shared" si="1211"/>
        <v>100</v>
      </c>
      <c r="ES2752" s="77">
        <f t="shared" si="1212"/>
        <v>0</v>
      </c>
    </row>
    <row r="2753" spans="1:149" s="77" customFormat="1" x14ac:dyDescent="0.45">
      <c r="A2753" s="77" t="s">
        <v>4048</v>
      </c>
      <c r="B2753" s="178" t="s">
        <v>929</v>
      </c>
      <c r="C2753" s="77" t="s">
        <v>3648</v>
      </c>
      <c r="D2753" s="77" t="s">
        <v>4079</v>
      </c>
      <c r="E2753" s="77" t="s">
        <v>637</v>
      </c>
      <c r="F2753" s="214" t="s">
        <v>4057</v>
      </c>
      <c r="G2753" s="77" t="s">
        <v>4040</v>
      </c>
      <c r="H2753" s="77" t="s">
        <v>1101</v>
      </c>
      <c r="I2753" s="77" t="s">
        <v>4077</v>
      </c>
      <c r="J2753" s="304">
        <v>50</v>
      </c>
      <c r="L2753" s="304">
        <v>1000</v>
      </c>
      <c r="P2753" s="72" t="s">
        <v>1374</v>
      </c>
      <c r="Q2753" s="125"/>
      <c r="R2753" s="125"/>
      <c r="S2753" s="116"/>
      <c r="AA2753" s="168">
        <v>1</v>
      </c>
      <c r="AB2753" s="168"/>
      <c r="AC2753" s="168">
        <v>0</v>
      </c>
      <c r="AE2753" s="327"/>
      <c r="AG2753" s="168"/>
      <c r="AQ2753" s="178"/>
      <c r="AR2753" s="66">
        <v>0.96430000000000005</v>
      </c>
      <c r="AS2753" s="66"/>
      <c r="AU2753" s="276">
        <v>500</v>
      </c>
      <c r="AV2753" s="276"/>
      <c r="AW2753" s="276">
        <v>482.15000000000003</v>
      </c>
      <c r="AX2753" s="95"/>
      <c r="AY2753" s="276"/>
      <c r="AZ2753" s="95"/>
      <c r="BA2753" s="178"/>
      <c r="BB2753" s="98" t="s">
        <v>3412</v>
      </c>
      <c r="BC2753" s="178" t="s">
        <v>3590</v>
      </c>
      <c r="BD2753" s="96">
        <v>75.408960000000008</v>
      </c>
      <c r="BE2753" s="96"/>
      <c r="BF2753" s="96"/>
      <c r="BG2753" s="96"/>
      <c r="BH2753" s="96">
        <v>13.577520000000002</v>
      </c>
      <c r="BI2753" s="96"/>
      <c r="BJ2753" s="96"/>
      <c r="BK2753" s="96"/>
      <c r="BL2753" s="96"/>
      <c r="BM2753" s="96"/>
      <c r="BN2753" s="96"/>
      <c r="BO2753" s="96"/>
      <c r="BP2753" s="96"/>
      <c r="BQ2753" s="96"/>
      <c r="BR2753" s="96"/>
      <c r="BS2753" s="96"/>
      <c r="BT2753" s="96"/>
      <c r="BU2753" s="96"/>
      <c r="BV2753" s="96"/>
      <c r="BW2753" s="96"/>
      <c r="BX2753" s="96"/>
      <c r="BY2753" s="96"/>
      <c r="BZ2753" s="96">
        <v>4.3956000000000008</v>
      </c>
      <c r="CA2753" s="96"/>
      <c r="CB2753" s="96">
        <v>4.20024</v>
      </c>
      <c r="DH2753" s="96">
        <f t="shared" si="1217"/>
        <v>97.58232000000001</v>
      </c>
      <c r="DJ2753" s="96">
        <f t="shared" si="1190"/>
        <v>2.4176799999999901</v>
      </c>
      <c r="DL2753" s="77" t="s">
        <v>3334</v>
      </c>
      <c r="DO2753" s="356">
        <v>2.2200000000000002</v>
      </c>
      <c r="DQ2753" s="348"/>
      <c r="DS2753" s="246"/>
      <c r="DU2753" s="96"/>
      <c r="DW2753" s="178"/>
      <c r="DX2753" s="304">
        <f t="shared" si="1191"/>
        <v>77.277277277277278</v>
      </c>
      <c r="DY2753" s="77">
        <f t="shared" si="1192"/>
        <v>0</v>
      </c>
      <c r="DZ2753" s="304">
        <f t="shared" si="1193"/>
        <v>0</v>
      </c>
      <c r="EA2753" s="77" t="e">
        <f t="shared" si="1194"/>
        <v>#DIV/0!</v>
      </c>
      <c r="EB2753" s="304">
        <f t="shared" si="1195"/>
        <v>13.913913913913914</v>
      </c>
      <c r="EC2753" s="77">
        <f t="shared" si="1196"/>
        <v>0</v>
      </c>
      <c r="ED2753" s="304">
        <f t="shared" si="1197"/>
        <v>0</v>
      </c>
      <c r="EE2753" s="77" t="e">
        <f t="shared" si="1198"/>
        <v>#DIV/0!</v>
      </c>
      <c r="EF2753" s="304">
        <f t="shared" si="1199"/>
        <v>0</v>
      </c>
      <c r="EG2753" s="77" t="e">
        <f t="shared" si="1200"/>
        <v>#DIV/0!</v>
      </c>
      <c r="EH2753" s="304">
        <f t="shared" si="1201"/>
        <v>0</v>
      </c>
      <c r="EI2753" s="77" t="e">
        <f t="shared" si="1202"/>
        <v>#DIV/0!</v>
      </c>
      <c r="EJ2753" s="304">
        <f t="shared" si="1203"/>
        <v>0</v>
      </c>
      <c r="EK2753" s="77" t="e">
        <f t="shared" si="1204"/>
        <v>#DIV/0!</v>
      </c>
      <c r="EL2753" s="304">
        <f t="shared" si="1205"/>
        <v>4.5045045045045047</v>
      </c>
      <c r="EM2753" s="77">
        <f t="shared" si="1206"/>
        <v>0</v>
      </c>
      <c r="EN2753" s="304">
        <f t="shared" si="1207"/>
        <v>4.3043043043043037</v>
      </c>
      <c r="EO2753" s="77">
        <f t="shared" si="1208"/>
        <v>0</v>
      </c>
      <c r="EP2753" s="304">
        <f t="shared" si="1209"/>
        <v>0</v>
      </c>
      <c r="EQ2753" s="77" t="e">
        <f t="shared" si="1210"/>
        <v>#DIV/0!</v>
      </c>
      <c r="ER2753" s="77">
        <f t="shared" si="1211"/>
        <v>100</v>
      </c>
      <c r="ES2753" s="77">
        <f t="shared" si="1212"/>
        <v>0</v>
      </c>
    </row>
    <row r="2754" spans="1:149" s="77" customFormat="1" x14ac:dyDescent="0.45">
      <c r="A2754" s="77" t="s">
        <v>4048</v>
      </c>
      <c r="B2754" s="178" t="s">
        <v>929</v>
      </c>
      <c r="C2754" s="77" t="s">
        <v>3648</v>
      </c>
      <c r="D2754" s="77" t="s">
        <v>4079</v>
      </c>
      <c r="E2754" s="77" t="s">
        <v>637</v>
      </c>
      <c r="F2754" s="214" t="s">
        <v>4052</v>
      </c>
      <c r="G2754" s="77" t="s">
        <v>4040</v>
      </c>
      <c r="H2754" s="77" t="s">
        <v>1101</v>
      </c>
      <c r="I2754" s="77" t="s">
        <v>4078</v>
      </c>
      <c r="J2754" s="304">
        <v>200</v>
      </c>
      <c r="L2754" s="304">
        <v>800</v>
      </c>
      <c r="P2754" s="72" t="s">
        <v>1374</v>
      </c>
      <c r="Q2754" s="125"/>
      <c r="R2754" s="125"/>
      <c r="S2754" s="116"/>
      <c r="AA2754" s="168">
        <v>1</v>
      </c>
      <c r="AB2754" s="168"/>
      <c r="AC2754" s="168">
        <v>0</v>
      </c>
      <c r="AE2754" s="327"/>
      <c r="AG2754" s="168"/>
      <c r="AQ2754" s="178"/>
      <c r="AR2754" s="66">
        <v>0.7732</v>
      </c>
      <c r="AS2754" s="66"/>
      <c r="AU2754" s="276">
        <v>2000</v>
      </c>
      <c r="AV2754" s="276"/>
      <c r="AW2754" s="276">
        <v>1546.4</v>
      </c>
      <c r="AX2754" s="95"/>
      <c r="AY2754" s="276"/>
      <c r="AZ2754" s="95"/>
      <c r="BA2754" s="178"/>
      <c r="BB2754" s="98" t="s">
        <v>3412</v>
      </c>
      <c r="BC2754" s="178" t="s">
        <v>3590</v>
      </c>
      <c r="BD2754" s="96">
        <v>72.359560000000002</v>
      </c>
      <c r="BE2754" s="96"/>
      <c r="BF2754" s="96"/>
      <c r="BG2754" s="96"/>
      <c r="BH2754" s="96">
        <v>13.02847</v>
      </c>
      <c r="BI2754" s="96"/>
      <c r="BJ2754" s="96"/>
      <c r="BK2754" s="96"/>
      <c r="BL2754" s="96"/>
      <c r="BM2754" s="96"/>
      <c r="BN2754" s="96"/>
      <c r="BO2754" s="96"/>
      <c r="BP2754" s="96"/>
      <c r="BQ2754" s="96"/>
      <c r="BR2754" s="96"/>
      <c r="BS2754" s="96"/>
      <c r="BT2754" s="96"/>
      <c r="BU2754" s="96"/>
      <c r="BV2754" s="96"/>
      <c r="BW2754" s="96"/>
      <c r="BX2754" s="96"/>
      <c r="BY2754" s="96"/>
      <c r="BZ2754" s="96">
        <v>4.2178500000000003</v>
      </c>
      <c r="CA2754" s="96"/>
      <c r="CB2754" s="96">
        <v>4.0303899999999997</v>
      </c>
      <c r="DH2754" s="96">
        <f t="shared" si="1217"/>
        <v>93.636269999999996</v>
      </c>
      <c r="DJ2754" s="96">
        <f t="shared" ref="DJ2754:DJ2817" si="1218">IF(AND(DH2754&lt;100, DH2754&gt;0), 100-DH2754, 0)</f>
        <v>6.3637300000000039</v>
      </c>
      <c r="DL2754" s="77" t="s">
        <v>3334</v>
      </c>
      <c r="DO2754" s="356">
        <v>6.17</v>
      </c>
      <c r="DQ2754" s="348"/>
      <c r="DS2754" s="246"/>
      <c r="DU2754" s="96"/>
      <c r="DW2754" s="178"/>
      <c r="DX2754" s="304">
        <f t="shared" si="1191"/>
        <v>77.277277277277278</v>
      </c>
      <c r="DY2754" s="77">
        <f t="shared" si="1192"/>
        <v>0</v>
      </c>
      <c r="DZ2754" s="304">
        <f t="shared" si="1193"/>
        <v>0</v>
      </c>
      <c r="EA2754" s="77" t="e">
        <f t="shared" si="1194"/>
        <v>#DIV/0!</v>
      </c>
      <c r="EB2754" s="304">
        <f t="shared" si="1195"/>
        <v>13.913913913913914</v>
      </c>
      <c r="EC2754" s="77">
        <f t="shared" si="1196"/>
        <v>0</v>
      </c>
      <c r="ED2754" s="304">
        <f t="shared" si="1197"/>
        <v>0</v>
      </c>
      <c r="EE2754" s="77" t="e">
        <f t="shared" si="1198"/>
        <v>#DIV/0!</v>
      </c>
      <c r="EF2754" s="304">
        <f t="shared" si="1199"/>
        <v>0</v>
      </c>
      <c r="EG2754" s="77" t="e">
        <f t="shared" si="1200"/>
        <v>#DIV/0!</v>
      </c>
      <c r="EH2754" s="304">
        <f t="shared" si="1201"/>
        <v>0</v>
      </c>
      <c r="EI2754" s="77" t="e">
        <f t="shared" si="1202"/>
        <v>#DIV/0!</v>
      </c>
      <c r="EJ2754" s="304">
        <f t="shared" si="1203"/>
        <v>0</v>
      </c>
      <c r="EK2754" s="77" t="e">
        <f t="shared" si="1204"/>
        <v>#DIV/0!</v>
      </c>
      <c r="EL2754" s="304">
        <f t="shared" si="1205"/>
        <v>4.5045045045045047</v>
      </c>
      <c r="EM2754" s="77">
        <f t="shared" si="1206"/>
        <v>0</v>
      </c>
      <c r="EN2754" s="304">
        <f t="shared" si="1207"/>
        <v>4.3043043043043046</v>
      </c>
      <c r="EO2754" s="77">
        <f t="shared" si="1208"/>
        <v>0</v>
      </c>
      <c r="EP2754" s="304">
        <f t="shared" si="1209"/>
        <v>0</v>
      </c>
      <c r="EQ2754" s="77" t="e">
        <f t="shared" si="1210"/>
        <v>#DIV/0!</v>
      </c>
      <c r="ER2754" s="77">
        <f t="shared" si="1211"/>
        <v>100</v>
      </c>
      <c r="ES2754" s="77">
        <f t="shared" si="1212"/>
        <v>0</v>
      </c>
    </row>
    <row r="2755" spans="1:149" s="77" customFormat="1" x14ac:dyDescent="0.45">
      <c r="A2755" s="77" t="s">
        <v>4048</v>
      </c>
      <c r="B2755" s="178" t="s">
        <v>929</v>
      </c>
      <c r="C2755" s="77" t="s">
        <v>3648</v>
      </c>
      <c r="D2755" s="77" t="s">
        <v>4079</v>
      </c>
      <c r="E2755" s="77" t="s">
        <v>637</v>
      </c>
      <c r="F2755" s="214" t="s">
        <v>4053</v>
      </c>
      <c r="G2755" s="77" t="s">
        <v>4040</v>
      </c>
      <c r="H2755" s="77" t="s">
        <v>1101</v>
      </c>
      <c r="I2755" s="77" t="s">
        <v>4078</v>
      </c>
      <c r="J2755" s="304">
        <v>500</v>
      </c>
      <c r="L2755" s="304">
        <v>900</v>
      </c>
      <c r="P2755" s="72" t="s">
        <v>1374</v>
      </c>
      <c r="Q2755" s="125"/>
      <c r="R2755" s="125"/>
      <c r="S2755" s="116"/>
      <c r="AA2755" s="168">
        <v>1</v>
      </c>
      <c r="AB2755" s="168"/>
      <c r="AC2755" s="168">
        <v>0</v>
      </c>
      <c r="AE2755" s="327"/>
      <c r="AG2755" s="168"/>
      <c r="AQ2755" s="178"/>
      <c r="AR2755" s="66">
        <v>0.98750000000000004</v>
      </c>
      <c r="AS2755" s="66"/>
      <c r="AU2755" s="276">
        <v>5000</v>
      </c>
      <c r="AV2755" s="276"/>
      <c r="AW2755" s="276">
        <v>4937.5</v>
      </c>
      <c r="AX2755" s="95"/>
      <c r="AY2755" s="276"/>
      <c r="AZ2755" s="95"/>
      <c r="BA2755" s="178"/>
      <c r="BB2755" s="98" t="s">
        <v>3412</v>
      </c>
      <c r="BC2755" s="178" t="s">
        <v>3590</v>
      </c>
      <c r="BD2755" s="96">
        <v>69.549480000000003</v>
      </c>
      <c r="BE2755" s="96"/>
      <c r="BF2755" s="96"/>
      <c r="BG2755" s="96"/>
      <c r="BH2755" s="96">
        <v>12.52251</v>
      </c>
      <c r="BI2755" s="96"/>
      <c r="BJ2755" s="96"/>
      <c r="BK2755" s="96"/>
      <c r="BL2755" s="96"/>
      <c r="BM2755" s="96"/>
      <c r="BN2755" s="96"/>
      <c r="BO2755" s="96"/>
      <c r="BP2755" s="96"/>
      <c r="BQ2755" s="96"/>
      <c r="BR2755" s="96"/>
      <c r="BS2755" s="96"/>
      <c r="BT2755" s="96"/>
      <c r="BU2755" s="96"/>
      <c r="BV2755" s="96"/>
      <c r="BW2755" s="96"/>
      <c r="BX2755" s="96"/>
      <c r="BY2755" s="96"/>
      <c r="BZ2755" s="96">
        <v>4.0540500000000002</v>
      </c>
      <c r="CA2755" s="96"/>
      <c r="CB2755" s="96">
        <v>3.8738700000000001</v>
      </c>
      <c r="DH2755" s="96">
        <f t="shared" si="1217"/>
        <v>89.99991</v>
      </c>
      <c r="DJ2755" s="96">
        <f t="shared" si="1218"/>
        <v>10.00009</v>
      </c>
      <c r="DL2755" s="77" t="s">
        <v>3334</v>
      </c>
      <c r="DO2755" s="356">
        <v>9.81</v>
      </c>
      <c r="DQ2755" s="348"/>
      <c r="DS2755" s="246"/>
      <c r="DU2755" s="96"/>
      <c r="DW2755" s="178"/>
      <c r="DX2755" s="304">
        <f t="shared" si="1191"/>
        <v>77.277277277277278</v>
      </c>
      <c r="DY2755" s="77">
        <f t="shared" si="1192"/>
        <v>0</v>
      </c>
      <c r="DZ2755" s="304">
        <f t="shared" si="1193"/>
        <v>0</v>
      </c>
      <c r="EA2755" s="77" t="e">
        <f t="shared" si="1194"/>
        <v>#DIV/0!</v>
      </c>
      <c r="EB2755" s="304">
        <f t="shared" si="1195"/>
        <v>13.913913913913914</v>
      </c>
      <c r="EC2755" s="77">
        <f t="shared" si="1196"/>
        <v>0</v>
      </c>
      <c r="ED2755" s="304">
        <f t="shared" si="1197"/>
        <v>0</v>
      </c>
      <c r="EE2755" s="77" t="e">
        <f t="shared" si="1198"/>
        <v>#DIV/0!</v>
      </c>
      <c r="EF2755" s="304">
        <f t="shared" si="1199"/>
        <v>0</v>
      </c>
      <c r="EG2755" s="77" t="e">
        <f t="shared" si="1200"/>
        <v>#DIV/0!</v>
      </c>
      <c r="EH2755" s="304">
        <f t="shared" si="1201"/>
        <v>0</v>
      </c>
      <c r="EI2755" s="77" t="e">
        <f t="shared" si="1202"/>
        <v>#DIV/0!</v>
      </c>
      <c r="EJ2755" s="304">
        <f t="shared" si="1203"/>
        <v>0</v>
      </c>
      <c r="EK2755" s="77" t="e">
        <f t="shared" si="1204"/>
        <v>#DIV/0!</v>
      </c>
      <c r="EL2755" s="304">
        <f t="shared" si="1205"/>
        <v>4.5045045045045047</v>
      </c>
      <c r="EM2755" s="77">
        <f t="shared" si="1206"/>
        <v>0</v>
      </c>
      <c r="EN2755" s="304">
        <f t="shared" si="1207"/>
        <v>4.3043043043043046</v>
      </c>
      <c r="EO2755" s="77">
        <f t="shared" si="1208"/>
        <v>0</v>
      </c>
      <c r="EP2755" s="304">
        <f t="shared" si="1209"/>
        <v>0</v>
      </c>
      <c r="EQ2755" s="77" t="e">
        <f t="shared" si="1210"/>
        <v>#DIV/0!</v>
      </c>
      <c r="ER2755" s="77">
        <f t="shared" si="1211"/>
        <v>100</v>
      </c>
      <c r="ES2755" s="77">
        <f t="shared" si="1212"/>
        <v>0</v>
      </c>
    </row>
    <row r="2756" spans="1:149" s="77" customFormat="1" x14ac:dyDescent="0.45">
      <c r="A2756" s="77" t="s">
        <v>4048</v>
      </c>
      <c r="B2756" s="178" t="s">
        <v>929</v>
      </c>
      <c r="C2756" s="77" t="s">
        <v>3648</v>
      </c>
      <c r="D2756" s="77" t="s">
        <v>4079</v>
      </c>
      <c r="E2756" s="77" t="s">
        <v>637</v>
      </c>
      <c r="F2756" s="214" t="s">
        <v>4054</v>
      </c>
      <c r="G2756" s="77" t="s">
        <v>4040</v>
      </c>
      <c r="H2756" s="77" t="s">
        <v>1101</v>
      </c>
      <c r="I2756" s="77" t="s">
        <v>4077</v>
      </c>
      <c r="J2756" s="304">
        <v>50</v>
      </c>
      <c r="L2756" s="304">
        <v>1000</v>
      </c>
      <c r="P2756" s="72" t="s">
        <v>1374</v>
      </c>
      <c r="Q2756" s="125"/>
      <c r="R2756" s="125"/>
      <c r="S2756" s="116"/>
      <c r="AA2756" s="168">
        <v>1</v>
      </c>
      <c r="AB2756" s="168"/>
      <c r="AC2756" s="168">
        <v>0</v>
      </c>
      <c r="AE2756" s="327"/>
      <c r="AG2756" s="168"/>
      <c r="AQ2756" s="178"/>
      <c r="AR2756" s="66">
        <v>0.96430000000000005</v>
      </c>
      <c r="AS2756" s="66"/>
      <c r="AU2756" s="276">
        <v>500</v>
      </c>
      <c r="AV2756" s="276"/>
      <c r="AW2756" s="276">
        <v>482.15000000000003</v>
      </c>
      <c r="AX2756" s="95"/>
      <c r="AY2756" s="276"/>
      <c r="AZ2756" s="95"/>
      <c r="BA2756" s="178"/>
      <c r="BB2756" s="98" t="s">
        <v>3412</v>
      </c>
      <c r="BC2756" s="178" t="s">
        <v>3590</v>
      </c>
      <c r="BD2756" s="96"/>
      <c r="BE2756" s="96"/>
      <c r="BF2756" s="96"/>
      <c r="BG2756" s="96"/>
      <c r="BH2756" s="96"/>
      <c r="BI2756" s="96"/>
      <c r="BJ2756" s="96"/>
      <c r="BK2756" s="96"/>
      <c r="BL2756" s="96"/>
      <c r="BM2756" s="96"/>
      <c r="BN2756" s="96"/>
      <c r="BO2756" s="96"/>
      <c r="BP2756" s="96"/>
      <c r="BQ2756" s="96"/>
      <c r="BR2756" s="96"/>
      <c r="BS2756" s="96"/>
      <c r="BT2756" s="96"/>
      <c r="BU2756" s="96"/>
      <c r="BV2756" s="96"/>
      <c r="BW2756" s="96"/>
      <c r="BX2756" s="96"/>
      <c r="BY2756" s="96"/>
      <c r="BZ2756" s="96"/>
      <c r="CA2756" s="96"/>
      <c r="CB2756" s="96"/>
      <c r="DH2756" s="96"/>
      <c r="DJ2756" s="96"/>
      <c r="DL2756" s="77" t="s">
        <v>3334</v>
      </c>
      <c r="DO2756" s="356"/>
      <c r="DQ2756" s="348"/>
      <c r="DS2756" s="246"/>
      <c r="DU2756" s="96"/>
      <c r="DW2756" s="178"/>
      <c r="DX2756" s="304" t="e">
        <f t="shared" ref="DX2756:DX2819" si="1219">BD2756/$DH2756*100</f>
        <v>#DIV/0!</v>
      </c>
      <c r="DY2756" s="77" t="e">
        <f t="shared" ref="DY2756:DY2819" si="1220">DX2756*SQRT(((BE2756/BD2756)^2)+(($DI2756/$DH2756)^2))</f>
        <v>#DIV/0!</v>
      </c>
      <c r="DZ2756" s="304" t="e">
        <f t="shared" ref="DZ2756:DZ2819" si="1221">BF2756/$DH2756*100</f>
        <v>#DIV/0!</v>
      </c>
      <c r="EA2756" s="77" t="e">
        <f t="shared" ref="EA2756:EA2819" si="1222">DZ2756*SQRT(((BG2756/BF2756)^2)+(($DI2756/$DH2756)^2))</f>
        <v>#DIV/0!</v>
      </c>
      <c r="EB2756" s="304" t="e">
        <f t="shared" ref="EB2756:EB2819" si="1223">BH2756/$DH2756*100</f>
        <v>#DIV/0!</v>
      </c>
      <c r="EC2756" s="77" t="e">
        <f t="shared" ref="EC2756:EC2819" si="1224">EB2756*SQRT(((BI2756/BH2756)^2)+(($DI2756/$DH2756)^2))</f>
        <v>#DIV/0!</v>
      </c>
      <c r="ED2756" s="304" t="e">
        <f t="shared" ref="ED2756:ED2819" si="1225">BN2756/$DH2756*100</f>
        <v>#DIV/0!</v>
      </c>
      <c r="EE2756" s="77" t="e">
        <f t="shared" ref="EE2756:EE2819" si="1226">ED2756*SQRT(((BO2756/BN2756)^2)+(($DI2756/$DH2756)^2))</f>
        <v>#DIV/0!</v>
      </c>
      <c r="EF2756" s="304" t="e">
        <f t="shared" ref="EF2756:EF2819" si="1227">BP2756/$DH2756*100</f>
        <v>#DIV/0!</v>
      </c>
      <c r="EG2756" s="77" t="e">
        <f t="shared" ref="EG2756:EG2819" si="1228">EF2756*SQRT(((BQ2756/BP2756)^2)+(($DI2756/$DH2756)^2))</f>
        <v>#DIV/0!</v>
      </c>
      <c r="EH2756" s="304" t="e">
        <f t="shared" ref="EH2756:EH2819" si="1229">BR2756/$DH2756*100</f>
        <v>#DIV/0!</v>
      </c>
      <c r="EI2756" s="77" t="e">
        <f t="shared" ref="EI2756:EI2819" si="1230">EH2756*SQRT(((BS2756/BR2756)^2)+(($DI2756/$DH2756)^2))</f>
        <v>#DIV/0!</v>
      </c>
      <c r="EJ2756" s="304" t="e">
        <f t="shared" ref="EJ2756:EJ2819" si="1231">BX2756/$DH2756*100</f>
        <v>#DIV/0!</v>
      </c>
      <c r="EK2756" s="77" t="e">
        <f t="shared" ref="EK2756:EK2819" si="1232">EJ2756*SQRT(((BY2756/BX2756)^2)+(($DI2756/$DH2756)^2))</f>
        <v>#DIV/0!</v>
      </c>
      <c r="EL2756" s="304" t="e">
        <f t="shared" ref="EL2756:EL2819" si="1233">BZ2756/$DH2756*100</f>
        <v>#DIV/0!</v>
      </c>
      <c r="EM2756" s="77" t="e">
        <f t="shared" ref="EM2756:EM2819" si="1234">EL2756*SQRT(((CA2756/BZ2756)^2)+(($DI2756/$DH2756)^2))</f>
        <v>#DIV/0!</v>
      </c>
      <c r="EN2756" s="304" t="e">
        <f t="shared" ref="EN2756:EN2819" si="1235">CB2756/$DH2756*100</f>
        <v>#DIV/0!</v>
      </c>
      <c r="EO2756" s="77" t="e">
        <f t="shared" ref="EO2756:EO2819" si="1236">EN2756*SQRT(((CC2756/CB2756)^2)+(($DI2756/$DH2756)^2))</f>
        <v>#DIV/0!</v>
      </c>
      <c r="EP2756" s="304" t="e">
        <f t="shared" ref="EP2756:EP2819" si="1237">CD2756/$DH2756*100</f>
        <v>#DIV/0!</v>
      </c>
      <c r="EQ2756" s="77" t="e">
        <f t="shared" ref="EQ2756:EQ2819" si="1238">EP2756*SQRT(((CE2756/CD2756)^2)+(($DI2756/$DH2756)^2))</f>
        <v>#DIV/0!</v>
      </c>
      <c r="ER2756" s="77" t="e">
        <f t="shared" ref="ER2756:ER2819" si="1239">DH2756/$DH2756*100</f>
        <v>#DIV/0!</v>
      </c>
      <c r="ES2756" s="77" t="e">
        <f t="shared" ref="ES2756:ES2819" si="1240">ER2756*SQRT(((DI2756/DH2756)^2)+(($DI2756/$DH2756)^2))</f>
        <v>#DIV/0!</v>
      </c>
    </row>
    <row r="2757" spans="1:149" s="77" customFormat="1" x14ac:dyDescent="0.45">
      <c r="A2757" s="77" t="s">
        <v>4048</v>
      </c>
      <c r="B2757" s="178" t="s">
        <v>929</v>
      </c>
      <c r="C2757" s="77" t="s">
        <v>3648</v>
      </c>
      <c r="D2757" s="77" t="s">
        <v>4079</v>
      </c>
      <c r="E2757" s="77" t="s">
        <v>637</v>
      </c>
      <c r="F2757" s="214" t="s">
        <v>4055</v>
      </c>
      <c r="G2757" s="77" t="s">
        <v>4040</v>
      </c>
      <c r="H2757" s="77" t="s">
        <v>1101</v>
      </c>
      <c r="I2757" s="77" t="s">
        <v>4078</v>
      </c>
      <c r="J2757" s="304">
        <v>200</v>
      </c>
      <c r="L2757" s="304">
        <v>800</v>
      </c>
      <c r="P2757" s="72" t="s">
        <v>1374</v>
      </c>
      <c r="Q2757" s="125"/>
      <c r="R2757" s="125"/>
      <c r="S2757" s="116"/>
      <c r="AA2757" s="168">
        <v>1</v>
      </c>
      <c r="AB2757" s="168"/>
      <c r="AC2757" s="168">
        <v>0</v>
      </c>
      <c r="AE2757" s="327"/>
      <c r="AG2757" s="168"/>
      <c r="AQ2757" s="178"/>
      <c r="AR2757" s="66">
        <v>0.7732</v>
      </c>
      <c r="AS2757" s="66"/>
      <c r="AU2757" s="276">
        <v>2000</v>
      </c>
      <c r="AV2757" s="276"/>
      <c r="AW2757" s="276">
        <v>1546.4</v>
      </c>
      <c r="AX2757" s="95"/>
      <c r="AY2757" s="276"/>
      <c r="AZ2757" s="95"/>
      <c r="BA2757" s="178"/>
      <c r="BB2757" s="98" t="s">
        <v>3412</v>
      </c>
      <c r="BC2757" s="178" t="s">
        <v>3590</v>
      </c>
      <c r="BD2757" s="96"/>
      <c r="BE2757" s="96"/>
      <c r="BF2757" s="96"/>
      <c r="BG2757" s="96"/>
      <c r="BH2757" s="96"/>
      <c r="BI2757" s="96"/>
      <c r="BJ2757" s="96"/>
      <c r="BK2757" s="96"/>
      <c r="BL2757" s="96"/>
      <c r="BM2757" s="96"/>
      <c r="BN2757" s="96"/>
      <c r="BO2757" s="96"/>
      <c r="BP2757" s="96"/>
      <c r="BQ2757" s="96"/>
      <c r="BR2757" s="96"/>
      <c r="BS2757" s="96"/>
      <c r="BT2757" s="96"/>
      <c r="BU2757" s="96"/>
      <c r="BV2757" s="96"/>
      <c r="BW2757" s="96"/>
      <c r="BX2757" s="96"/>
      <c r="BY2757" s="96"/>
      <c r="BZ2757" s="96"/>
      <c r="CA2757" s="96"/>
      <c r="CB2757" s="96"/>
      <c r="DH2757" s="96"/>
      <c r="DJ2757" s="96"/>
      <c r="DL2757" s="77" t="s">
        <v>3334</v>
      </c>
      <c r="DO2757" s="356"/>
      <c r="DQ2757" s="348"/>
      <c r="DS2757" s="246"/>
      <c r="DU2757" s="96"/>
      <c r="DW2757" s="178"/>
      <c r="DX2757" s="304" t="e">
        <f t="shared" si="1219"/>
        <v>#DIV/0!</v>
      </c>
      <c r="DY2757" s="77" t="e">
        <f t="shared" si="1220"/>
        <v>#DIV/0!</v>
      </c>
      <c r="DZ2757" s="304" t="e">
        <f t="shared" si="1221"/>
        <v>#DIV/0!</v>
      </c>
      <c r="EA2757" s="77" t="e">
        <f t="shared" si="1222"/>
        <v>#DIV/0!</v>
      </c>
      <c r="EB2757" s="304" t="e">
        <f t="shared" si="1223"/>
        <v>#DIV/0!</v>
      </c>
      <c r="EC2757" s="77" t="e">
        <f t="shared" si="1224"/>
        <v>#DIV/0!</v>
      </c>
      <c r="ED2757" s="304" t="e">
        <f t="shared" si="1225"/>
        <v>#DIV/0!</v>
      </c>
      <c r="EE2757" s="77" t="e">
        <f t="shared" si="1226"/>
        <v>#DIV/0!</v>
      </c>
      <c r="EF2757" s="304" t="e">
        <f t="shared" si="1227"/>
        <v>#DIV/0!</v>
      </c>
      <c r="EG2757" s="77" t="e">
        <f t="shared" si="1228"/>
        <v>#DIV/0!</v>
      </c>
      <c r="EH2757" s="304" t="e">
        <f t="shared" si="1229"/>
        <v>#DIV/0!</v>
      </c>
      <c r="EI2757" s="77" t="e">
        <f t="shared" si="1230"/>
        <v>#DIV/0!</v>
      </c>
      <c r="EJ2757" s="304" t="e">
        <f t="shared" si="1231"/>
        <v>#DIV/0!</v>
      </c>
      <c r="EK2757" s="77" t="e">
        <f t="shared" si="1232"/>
        <v>#DIV/0!</v>
      </c>
      <c r="EL2757" s="304" t="e">
        <f t="shared" si="1233"/>
        <v>#DIV/0!</v>
      </c>
      <c r="EM2757" s="77" t="e">
        <f t="shared" si="1234"/>
        <v>#DIV/0!</v>
      </c>
      <c r="EN2757" s="304" t="e">
        <f t="shared" si="1235"/>
        <v>#DIV/0!</v>
      </c>
      <c r="EO2757" s="77" t="e">
        <f t="shared" si="1236"/>
        <v>#DIV/0!</v>
      </c>
      <c r="EP2757" s="304" t="e">
        <f t="shared" si="1237"/>
        <v>#DIV/0!</v>
      </c>
      <c r="EQ2757" s="77" t="e">
        <f t="shared" si="1238"/>
        <v>#DIV/0!</v>
      </c>
      <c r="ER2757" s="77" t="e">
        <f t="shared" si="1239"/>
        <v>#DIV/0!</v>
      </c>
      <c r="ES2757" s="77" t="e">
        <f t="shared" si="1240"/>
        <v>#DIV/0!</v>
      </c>
    </row>
    <row r="2758" spans="1:149" s="77" customFormat="1" x14ac:dyDescent="0.45">
      <c r="A2758" s="77" t="s">
        <v>4048</v>
      </c>
      <c r="B2758" s="178" t="s">
        <v>929</v>
      </c>
      <c r="C2758" s="77" t="s">
        <v>3648</v>
      </c>
      <c r="D2758" s="77" t="s">
        <v>4079</v>
      </c>
      <c r="E2758" s="77" t="s">
        <v>637</v>
      </c>
      <c r="F2758" s="214" t="s">
        <v>4056</v>
      </c>
      <c r="G2758" s="77" t="s">
        <v>4040</v>
      </c>
      <c r="H2758" s="77" t="s">
        <v>1101</v>
      </c>
      <c r="I2758" s="77" t="s">
        <v>4078</v>
      </c>
      <c r="J2758" s="304">
        <v>500</v>
      </c>
      <c r="L2758" s="304">
        <v>900</v>
      </c>
      <c r="P2758" s="72" t="s">
        <v>1374</v>
      </c>
      <c r="Q2758" s="125"/>
      <c r="R2758" s="125"/>
      <c r="S2758" s="116"/>
      <c r="AA2758" s="168">
        <v>1</v>
      </c>
      <c r="AB2758" s="168"/>
      <c r="AC2758" s="168">
        <v>0</v>
      </c>
      <c r="AE2758" s="327"/>
      <c r="AG2758" s="168"/>
      <c r="AQ2758" s="178"/>
      <c r="AR2758" s="66">
        <v>0.98750000000000004</v>
      </c>
      <c r="AS2758" s="66"/>
      <c r="AU2758" s="276">
        <v>5000</v>
      </c>
      <c r="AV2758" s="276"/>
      <c r="AW2758" s="276">
        <v>4937.5</v>
      </c>
      <c r="AX2758" s="95"/>
      <c r="AY2758" s="276"/>
      <c r="AZ2758" s="95"/>
      <c r="BA2758" s="178"/>
      <c r="BB2758" s="98" t="s">
        <v>3412</v>
      </c>
      <c r="BC2758" s="178" t="s">
        <v>3590</v>
      </c>
      <c r="BD2758" s="96">
        <v>68.267160000000004</v>
      </c>
      <c r="BE2758" s="96"/>
      <c r="BF2758" s="96"/>
      <c r="BG2758" s="96"/>
      <c r="BH2758" s="96">
        <v>14.57694</v>
      </c>
      <c r="BI2758" s="96"/>
      <c r="BJ2758" s="96"/>
      <c r="BK2758" s="96"/>
      <c r="BL2758" s="96"/>
      <c r="BM2758" s="96"/>
      <c r="BN2758" s="96"/>
      <c r="BO2758" s="96"/>
      <c r="BP2758" s="96"/>
      <c r="BQ2758" s="96"/>
      <c r="BR2758" s="96"/>
      <c r="BS2758" s="96"/>
      <c r="BT2758" s="96"/>
      <c r="BU2758" s="96"/>
      <c r="BV2758" s="96"/>
      <c r="BW2758" s="96"/>
      <c r="BX2758" s="96"/>
      <c r="BY2758" s="96"/>
      <c r="BZ2758" s="96">
        <v>4.2553799999999997</v>
      </c>
      <c r="CA2758" s="96"/>
      <c r="CB2758" s="96">
        <v>3.8932199999999995</v>
      </c>
      <c r="DH2758" s="96">
        <f t="shared" ref="DH2758:DH2765" si="1241">SUM(BD2758,BH2758,BZ2758,CB2758)</f>
        <v>90.992699999999999</v>
      </c>
      <c r="DJ2758" s="96">
        <f t="shared" si="1218"/>
        <v>9.0073000000000008</v>
      </c>
      <c r="DL2758" s="77" t="s">
        <v>3334</v>
      </c>
      <c r="DO2758" s="356">
        <v>9.9600000000000009</v>
      </c>
      <c r="DQ2758" s="348"/>
      <c r="DS2758" s="246"/>
      <c r="DU2758" s="96"/>
      <c r="DW2758" s="178"/>
      <c r="DX2758" s="304">
        <f t="shared" si="1219"/>
        <v>75.024875621890558</v>
      </c>
      <c r="DY2758" s="77">
        <f t="shared" si="1220"/>
        <v>0</v>
      </c>
      <c r="DZ2758" s="304">
        <f t="shared" si="1221"/>
        <v>0</v>
      </c>
      <c r="EA2758" s="77" t="e">
        <f t="shared" si="1222"/>
        <v>#DIV/0!</v>
      </c>
      <c r="EB2758" s="304">
        <f t="shared" si="1223"/>
        <v>16.019900497512438</v>
      </c>
      <c r="EC2758" s="77">
        <f t="shared" si="1224"/>
        <v>0</v>
      </c>
      <c r="ED2758" s="304">
        <f t="shared" si="1225"/>
        <v>0</v>
      </c>
      <c r="EE2758" s="77" t="e">
        <f t="shared" si="1226"/>
        <v>#DIV/0!</v>
      </c>
      <c r="EF2758" s="304">
        <f t="shared" si="1227"/>
        <v>0</v>
      </c>
      <c r="EG2758" s="77" t="e">
        <f t="shared" si="1228"/>
        <v>#DIV/0!</v>
      </c>
      <c r="EH2758" s="304">
        <f t="shared" si="1229"/>
        <v>0</v>
      </c>
      <c r="EI2758" s="77" t="e">
        <f t="shared" si="1230"/>
        <v>#DIV/0!</v>
      </c>
      <c r="EJ2758" s="304">
        <f t="shared" si="1231"/>
        <v>0</v>
      </c>
      <c r="EK2758" s="77" t="e">
        <f t="shared" si="1232"/>
        <v>#DIV/0!</v>
      </c>
      <c r="EL2758" s="304">
        <f t="shared" si="1233"/>
        <v>4.6766169154228852</v>
      </c>
      <c r="EM2758" s="77">
        <f t="shared" si="1234"/>
        <v>0</v>
      </c>
      <c r="EN2758" s="304">
        <f t="shared" si="1235"/>
        <v>4.278606965174129</v>
      </c>
      <c r="EO2758" s="77">
        <f t="shared" si="1236"/>
        <v>0</v>
      </c>
      <c r="EP2758" s="304">
        <f t="shared" si="1237"/>
        <v>0</v>
      </c>
      <c r="EQ2758" s="77" t="e">
        <f t="shared" si="1238"/>
        <v>#DIV/0!</v>
      </c>
      <c r="ER2758" s="77">
        <f t="shared" si="1239"/>
        <v>100</v>
      </c>
      <c r="ES2758" s="77">
        <f t="shared" si="1240"/>
        <v>0</v>
      </c>
    </row>
    <row r="2759" spans="1:149" s="77" customFormat="1" x14ac:dyDescent="0.45">
      <c r="A2759" s="77" t="s">
        <v>4048</v>
      </c>
      <c r="B2759" s="178" t="s">
        <v>929</v>
      </c>
      <c r="C2759" s="77" t="s">
        <v>3648</v>
      </c>
      <c r="D2759" s="77" t="s">
        <v>4079</v>
      </c>
      <c r="E2759" s="77" t="s">
        <v>637</v>
      </c>
      <c r="F2759" s="214" t="s">
        <v>4058</v>
      </c>
      <c r="G2759" s="77" t="s">
        <v>4040</v>
      </c>
      <c r="H2759" s="77" t="s">
        <v>1101</v>
      </c>
      <c r="I2759" s="77" t="s">
        <v>4077</v>
      </c>
      <c r="J2759" s="304">
        <v>50</v>
      </c>
      <c r="L2759" s="304">
        <v>1000</v>
      </c>
      <c r="P2759" s="72" t="s">
        <v>1374</v>
      </c>
      <c r="Q2759" s="125"/>
      <c r="R2759" s="125"/>
      <c r="S2759" s="116"/>
      <c r="AA2759" s="168">
        <v>1</v>
      </c>
      <c r="AB2759" s="168"/>
      <c r="AC2759" s="168">
        <v>0</v>
      </c>
      <c r="AE2759" s="327"/>
      <c r="AG2759" s="168"/>
      <c r="AQ2759" s="178"/>
      <c r="AR2759" s="66">
        <v>0.96430000000000005</v>
      </c>
      <c r="AS2759" s="66"/>
      <c r="AU2759" s="276">
        <v>500</v>
      </c>
      <c r="AV2759" s="276"/>
      <c r="AW2759" s="276">
        <v>482.15000000000003</v>
      </c>
      <c r="AX2759" s="95"/>
      <c r="AY2759" s="276"/>
      <c r="AZ2759" s="95"/>
      <c r="BA2759" s="178"/>
      <c r="BB2759" s="98" t="s">
        <v>3412</v>
      </c>
      <c r="BC2759" s="178" t="s">
        <v>3590</v>
      </c>
      <c r="BD2759" s="96">
        <v>80.51952</v>
      </c>
      <c r="BE2759" s="96"/>
      <c r="BF2759" s="96"/>
      <c r="BG2759" s="96"/>
      <c r="BH2759" s="96">
        <v>11.191520000000001</v>
      </c>
      <c r="BI2759" s="96"/>
      <c r="BJ2759" s="96"/>
      <c r="BK2759" s="96"/>
      <c r="BL2759" s="96"/>
      <c r="BM2759" s="96"/>
      <c r="BN2759" s="96"/>
      <c r="BO2759" s="96"/>
      <c r="BP2759" s="96"/>
      <c r="BQ2759" s="96"/>
      <c r="BR2759" s="96"/>
      <c r="BS2759" s="96"/>
      <c r="BT2759" s="96"/>
      <c r="BU2759" s="96"/>
      <c r="BV2759" s="96"/>
      <c r="BW2759" s="96"/>
      <c r="BX2759" s="96"/>
      <c r="BY2759" s="96"/>
      <c r="BZ2759" s="96">
        <v>4.8529599999999995</v>
      </c>
      <c r="CA2759" s="96"/>
      <c r="CB2759" s="96">
        <v>4.0606399999999994</v>
      </c>
      <c r="DH2759" s="96">
        <f t="shared" si="1241"/>
        <v>100.62464</v>
      </c>
      <c r="DJ2759" s="96">
        <f t="shared" si="1218"/>
        <v>0</v>
      </c>
      <c r="DL2759" s="77" t="s">
        <v>3334</v>
      </c>
      <c r="DO2759" s="356">
        <v>2.56</v>
      </c>
      <c r="DQ2759" s="348"/>
      <c r="DS2759" s="246"/>
      <c r="DU2759" s="96"/>
      <c r="DW2759" s="178"/>
      <c r="DX2759" s="304">
        <f t="shared" si="1219"/>
        <v>80.019685039370074</v>
      </c>
      <c r="DY2759" s="77">
        <f t="shared" si="1220"/>
        <v>0</v>
      </c>
      <c r="DZ2759" s="304">
        <f t="shared" si="1221"/>
        <v>0</v>
      </c>
      <c r="EA2759" s="77" t="e">
        <f t="shared" si="1222"/>
        <v>#DIV/0!</v>
      </c>
      <c r="EB2759" s="304">
        <f t="shared" si="1223"/>
        <v>11.122047244094489</v>
      </c>
      <c r="EC2759" s="77">
        <f t="shared" si="1224"/>
        <v>0</v>
      </c>
      <c r="ED2759" s="304">
        <f t="shared" si="1225"/>
        <v>0</v>
      </c>
      <c r="EE2759" s="77" t="e">
        <f t="shared" si="1226"/>
        <v>#DIV/0!</v>
      </c>
      <c r="EF2759" s="304">
        <f t="shared" si="1227"/>
        <v>0</v>
      </c>
      <c r="EG2759" s="77" t="e">
        <f t="shared" si="1228"/>
        <v>#DIV/0!</v>
      </c>
      <c r="EH2759" s="304">
        <f t="shared" si="1229"/>
        <v>0</v>
      </c>
      <c r="EI2759" s="77" t="e">
        <f t="shared" si="1230"/>
        <v>#DIV/0!</v>
      </c>
      <c r="EJ2759" s="304">
        <f t="shared" si="1231"/>
        <v>0</v>
      </c>
      <c r="EK2759" s="77" t="e">
        <f t="shared" si="1232"/>
        <v>#DIV/0!</v>
      </c>
      <c r="EL2759" s="304">
        <f t="shared" si="1233"/>
        <v>4.8228346456692908</v>
      </c>
      <c r="EM2759" s="77">
        <f t="shared" si="1234"/>
        <v>0</v>
      </c>
      <c r="EN2759" s="304">
        <f t="shared" si="1235"/>
        <v>4.0354330708661408</v>
      </c>
      <c r="EO2759" s="77">
        <f t="shared" si="1236"/>
        <v>0</v>
      </c>
      <c r="EP2759" s="304">
        <f t="shared" si="1237"/>
        <v>0</v>
      </c>
      <c r="EQ2759" s="77" t="e">
        <f t="shared" si="1238"/>
        <v>#DIV/0!</v>
      </c>
      <c r="ER2759" s="77">
        <f t="shared" si="1239"/>
        <v>100</v>
      </c>
      <c r="ES2759" s="77">
        <f t="shared" si="1240"/>
        <v>0</v>
      </c>
    </row>
    <row r="2760" spans="1:149" s="77" customFormat="1" x14ac:dyDescent="0.45">
      <c r="A2760" s="77" t="s">
        <v>4048</v>
      </c>
      <c r="B2760" s="178" t="s">
        <v>929</v>
      </c>
      <c r="C2760" s="77" t="s">
        <v>3648</v>
      </c>
      <c r="D2760" s="77" t="s">
        <v>4079</v>
      </c>
      <c r="E2760" s="77" t="s">
        <v>637</v>
      </c>
      <c r="F2760" s="214" t="s">
        <v>4059</v>
      </c>
      <c r="G2760" s="77" t="s">
        <v>4040</v>
      </c>
      <c r="H2760" s="77" t="s">
        <v>1101</v>
      </c>
      <c r="I2760" s="77" t="s">
        <v>4078</v>
      </c>
      <c r="J2760" s="304">
        <v>200</v>
      </c>
      <c r="L2760" s="304">
        <v>800</v>
      </c>
      <c r="P2760" s="72" t="s">
        <v>1374</v>
      </c>
      <c r="Q2760" s="125"/>
      <c r="R2760" s="125"/>
      <c r="S2760" s="116"/>
      <c r="AA2760" s="168">
        <v>1</v>
      </c>
      <c r="AB2760" s="168"/>
      <c r="AC2760" s="168">
        <v>0</v>
      </c>
      <c r="AE2760" s="327"/>
      <c r="AG2760" s="168"/>
      <c r="AQ2760" s="178"/>
      <c r="AR2760" s="66">
        <v>0.7732</v>
      </c>
      <c r="AS2760" s="66"/>
      <c r="AU2760" s="276">
        <v>2000</v>
      </c>
      <c r="AV2760" s="276"/>
      <c r="AW2760" s="276">
        <v>1546.4</v>
      </c>
      <c r="AX2760" s="95"/>
      <c r="AY2760" s="276"/>
      <c r="AZ2760" s="95"/>
      <c r="BA2760" s="178"/>
      <c r="BB2760" s="98" t="s">
        <v>3412</v>
      </c>
      <c r="BC2760" s="178" t="s">
        <v>3590</v>
      </c>
      <c r="BD2760" s="96">
        <v>77.527680000000004</v>
      </c>
      <c r="BE2760" s="96"/>
      <c r="BF2760" s="96"/>
      <c r="BG2760" s="96"/>
      <c r="BH2760" s="96">
        <v>10.775679999999999</v>
      </c>
      <c r="BI2760" s="96"/>
      <c r="BJ2760" s="96"/>
      <c r="BK2760" s="96"/>
      <c r="BL2760" s="96"/>
      <c r="BM2760" s="96"/>
      <c r="BN2760" s="96"/>
      <c r="BO2760" s="96"/>
      <c r="BP2760" s="96"/>
      <c r="BQ2760" s="96"/>
      <c r="BR2760" s="96"/>
      <c r="BS2760" s="96"/>
      <c r="BT2760" s="96"/>
      <c r="BU2760" s="96"/>
      <c r="BV2760" s="96"/>
      <c r="BW2760" s="96"/>
      <c r="BX2760" s="96"/>
      <c r="BY2760" s="96"/>
      <c r="BZ2760" s="96">
        <v>4.6726400000000003</v>
      </c>
      <c r="CA2760" s="96"/>
      <c r="CB2760" s="96">
        <v>3.9097599999999995</v>
      </c>
      <c r="DH2760" s="96">
        <f t="shared" si="1241"/>
        <v>96.885760000000005</v>
      </c>
      <c r="DJ2760" s="96">
        <f t="shared" si="1218"/>
        <v>3.1142399999999952</v>
      </c>
      <c r="DL2760" s="77" t="s">
        <v>3334</v>
      </c>
      <c r="DO2760" s="356">
        <v>6.24</v>
      </c>
      <c r="DQ2760" s="348"/>
      <c r="DS2760" s="246"/>
      <c r="DU2760" s="96"/>
      <c r="DW2760" s="178"/>
      <c r="DX2760" s="304">
        <f t="shared" si="1219"/>
        <v>80.019685039370074</v>
      </c>
      <c r="DY2760" s="77">
        <f t="shared" si="1220"/>
        <v>0</v>
      </c>
      <c r="DZ2760" s="304">
        <f t="shared" si="1221"/>
        <v>0</v>
      </c>
      <c r="EA2760" s="77" t="e">
        <f t="shared" si="1222"/>
        <v>#DIV/0!</v>
      </c>
      <c r="EB2760" s="304">
        <f t="shared" si="1223"/>
        <v>11.122047244094487</v>
      </c>
      <c r="EC2760" s="77">
        <f t="shared" si="1224"/>
        <v>0</v>
      </c>
      <c r="ED2760" s="304">
        <f t="shared" si="1225"/>
        <v>0</v>
      </c>
      <c r="EE2760" s="77" t="e">
        <f t="shared" si="1226"/>
        <v>#DIV/0!</v>
      </c>
      <c r="EF2760" s="304">
        <f t="shared" si="1227"/>
        <v>0</v>
      </c>
      <c r="EG2760" s="77" t="e">
        <f t="shared" si="1228"/>
        <v>#DIV/0!</v>
      </c>
      <c r="EH2760" s="304">
        <f t="shared" si="1229"/>
        <v>0</v>
      </c>
      <c r="EI2760" s="77" t="e">
        <f t="shared" si="1230"/>
        <v>#DIV/0!</v>
      </c>
      <c r="EJ2760" s="304">
        <f t="shared" si="1231"/>
        <v>0</v>
      </c>
      <c r="EK2760" s="77" t="e">
        <f t="shared" si="1232"/>
        <v>#DIV/0!</v>
      </c>
      <c r="EL2760" s="304">
        <f t="shared" si="1233"/>
        <v>4.8228346456692917</v>
      </c>
      <c r="EM2760" s="77">
        <f t="shared" si="1234"/>
        <v>0</v>
      </c>
      <c r="EN2760" s="304">
        <f t="shared" si="1235"/>
        <v>4.0354330708661408</v>
      </c>
      <c r="EO2760" s="77">
        <f t="shared" si="1236"/>
        <v>0</v>
      </c>
      <c r="EP2760" s="304">
        <f t="shared" si="1237"/>
        <v>0</v>
      </c>
      <c r="EQ2760" s="77" t="e">
        <f t="shared" si="1238"/>
        <v>#DIV/0!</v>
      </c>
      <c r="ER2760" s="77">
        <f t="shared" si="1239"/>
        <v>100</v>
      </c>
      <c r="ES2760" s="77">
        <f t="shared" si="1240"/>
        <v>0</v>
      </c>
    </row>
    <row r="2761" spans="1:149" s="77" customFormat="1" x14ac:dyDescent="0.45">
      <c r="A2761" s="77" t="s">
        <v>4048</v>
      </c>
      <c r="B2761" s="178" t="s">
        <v>929</v>
      </c>
      <c r="C2761" s="77" t="s">
        <v>3648</v>
      </c>
      <c r="D2761" s="77" t="s">
        <v>4079</v>
      </c>
      <c r="E2761" s="77" t="s">
        <v>637</v>
      </c>
      <c r="F2761" s="214" t="s">
        <v>4060</v>
      </c>
      <c r="G2761" s="77" t="s">
        <v>4040</v>
      </c>
      <c r="H2761" s="77" t="s">
        <v>1101</v>
      </c>
      <c r="I2761" s="77" t="s">
        <v>4078</v>
      </c>
      <c r="J2761" s="304">
        <v>500</v>
      </c>
      <c r="L2761" s="304">
        <v>900</v>
      </c>
      <c r="P2761" s="72" t="s">
        <v>1374</v>
      </c>
      <c r="Q2761" s="125"/>
      <c r="R2761" s="125"/>
      <c r="S2761" s="116"/>
      <c r="AA2761" s="168">
        <v>1</v>
      </c>
      <c r="AB2761" s="168"/>
      <c r="AC2761" s="168">
        <v>0</v>
      </c>
      <c r="AE2761" s="327"/>
      <c r="AG2761" s="168"/>
      <c r="AQ2761" s="178"/>
      <c r="AR2761" s="66">
        <v>0.98750000000000004</v>
      </c>
      <c r="AS2761" s="66"/>
      <c r="AU2761" s="276">
        <v>5000</v>
      </c>
      <c r="AV2761" s="276"/>
      <c r="AW2761" s="276">
        <v>4937.5</v>
      </c>
      <c r="AX2761" s="95"/>
      <c r="AY2761" s="276"/>
      <c r="AZ2761" s="95"/>
      <c r="BA2761" s="178"/>
      <c r="BB2761" s="98" t="s">
        <v>3412</v>
      </c>
      <c r="BC2761" s="178" t="s">
        <v>3590</v>
      </c>
      <c r="BD2761" s="96">
        <v>74.218769999999992</v>
      </c>
      <c r="BE2761" s="96"/>
      <c r="BF2761" s="96"/>
      <c r="BG2761" s="96"/>
      <c r="BH2761" s="96">
        <v>10.315770000000001</v>
      </c>
      <c r="BI2761" s="96"/>
      <c r="BJ2761" s="96"/>
      <c r="BK2761" s="96"/>
      <c r="BL2761" s="96"/>
      <c r="BM2761" s="96"/>
      <c r="BN2761" s="96"/>
      <c r="BO2761" s="96"/>
      <c r="BP2761" s="96"/>
      <c r="BQ2761" s="96"/>
      <c r="BR2761" s="96"/>
      <c r="BS2761" s="96"/>
      <c r="BT2761" s="96"/>
      <c r="BU2761" s="96"/>
      <c r="BV2761" s="96"/>
      <c r="BW2761" s="96"/>
      <c r="BX2761" s="96"/>
      <c r="BY2761" s="96"/>
      <c r="BZ2761" s="96">
        <v>4.4732099999999999</v>
      </c>
      <c r="CA2761" s="96"/>
      <c r="CB2761" s="96">
        <v>3.7428899999999992</v>
      </c>
      <c r="DH2761" s="96">
        <f t="shared" si="1241"/>
        <v>92.75063999999999</v>
      </c>
      <c r="DJ2761" s="96">
        <f t="shared" si="1218"/>
        <v>7.24936000000001</v>
      </c>
      <c r="DL2761" s="77" t="s">
        <v>3334</v>
      </c>
      <c r="DO2761" s="356">
        <v>10.31</v>
      </c>
      <c r="DQ2761" s="348"/>
      <c r="DS2761" s="246"/>
      <c r="DU2761" s="96"/>
      <c r="DW2761" s="178"/>
      <c r="DX2761" s="304">
        <f t="shared" si="1219"/>
        <v>80.019685039370074</v>
      </c>
      <c r="DY2761" s="77">
        <f t="shared" si="1220"/>
        <v>0</v>
      </c>
      <c r="DZ2761" s="304">
        <f t="shared" si="1221"/>
        <v>0</v>
      </c>
      <c r="EA2761" s="77" t="e">
        <f t="shared" si="1222"/>
        <v>#DIV/0!</v>
      </c>
      <c r="EB2761" s="304">
        <f t="shared" si="1223"/>
        <v>11.122047244094491</v>
      </c>
      <c r="EC2761" s="77">
        <f t="shared" si="1224"/>
        <v>0</v>
      </c>
      <c r="ED2761" s="304">
        <f t="shared" si="1225"/>
        <v>0</v>
      </c>
      <c r="EE2761" s="77" t="e">
        <f t="shared" si="1226"/>
        <v>#DIV/0!</v>
      </c>
      <c r="EF2761" s="304">
        <f t="shared" si="1227"/>
        <v>0</v>
      </c>
      <c r="EG2761" s="77" t="e">
        <f t="shared" si="1228"/>
        <v>#DIV/0!</v>
      </c>
      <c r="EH2761" s="304">
        <f t="shared" si="1229"/>
        <v>0</v>
      </c>
      <c r="EI2761" s="77" t="e">
        <f t="shared" si="1230"/>
        <v>#DIV/0!</v>
      </c>
      <c r="EJ2761" s="304">
        <f t="shared" si="1231"/>
        <v>0</v>
      </c>
      <c r="EK2761" s="77" t="e">
        <f t="shared" si="1232"/>
        <v>#DIV/0!</v>
      </c>
      <c r="EL2761" s="304">
        <f t="shared" si="1233"/>
        <v>4.8228346456692917</v>
      </c>
      <c r="EM2761" s="77">
        <f t="shared" si="1234"/>
        <v>0</v>
      </c>
      <c r="EN2761" s="304">
        <f t="shared" si="1235"/>
        <v>4.0354330708661417</v>
      </c>
      <c r="EO2761" s="77">
        <f t="shared" si="1236"/>
        <v>0</v>
      </c>
      <c r="EP2761" s="304">
        <f t="shared" si="1237"/>
        <v>0</v>
      </c>
      <c r="EQ2761" s="77" t="e">
        <f t="shared" si="1238"/>
        <v>#DIV/0!</v>
      </c>
      <c r="ER2761" s="77">
        <f t="shared" si="1239"/>
        <v>100</v>
      </c>
      <c r="ES2761" s="77">
        <f t="shared" si="1240"/>
        <v>0</v>
      </c>
    </row>
    <row r="2762" spans="1:149" s="77" customFormat="1" x14ac:dyDescent="0.45">
      <c r="A2762" s="77" t="s">
        <v>4048</v>
      </c>
      <c r="B2762" s="178" t="s">
        <v>929</v>
      </c>
      <c r="C2762" s="77" t="s">
        <v>3648</v>
      </c>
      <c r="D2762" s="77" t="s">
        <v>4079</v>
      </c>
      <c r="E2762" s="77" t="s">
        <v>637</v>
      </c>
      <c r="F2762" s="214" t="s">
        <v>4061</v>
      </c>
      <c r="G2762" s="77" t="s">
        <v>4040</v>
      </c>
      <c r="H2762" s="77" t="s">
        <v>1101</v>
      </c>
      <c r="I2762" s="77" t="s">
        <v>4077</v>
      </c>
      <c r="J2762" s="304">
        <v>50</v>
      </c>
      <c r="L2762" s="304">
        <v>900</v>
      </c>
      <c r="P2762" s="72" t="s">
        <v>1374</v>
      </c>
      <c r="Q2762" s="125"/>
      <c r="R2762" s="125"/>
      <c r="S2762" s="116"/>
      <c r="AA2762" s="168">
        <v>1</v>
      </c>
      <c r="AB2762" s="168"/>
      <c r="AC2762" s="168">
        <v>0</v>
      </c>
      <c r="AE2762" s="327"/>
      <c r="AG2762" s="168"/>
      <c r="AQ2762" s="178"/>
      <c r="AR2762" s="66">
        <v>0.94089999999999996</v>
      </c>
      <c r="AS2762" s="66"/>
      <c r="AU2762" s="276">
        <v>500</v>
      </c>
      <c r="AV2762" s="276"/>
      <c r="AW2762" s="276">
        <v>470.45</v>
      </c>
      <c r="AX2762" s="95"/>
      <c r="AY2762" s="276"/>
      <c r="AZ2762" s="95"/>
      <c r="BA2762" s="178"/>
      <c r="BB2762" s="98" t="s">
        <v>3412</v>
      </c>
      <c r="BC2762" s="178" t="s">
        <v>3590</v>
      </c>
      <c r="BD2762" s="96">
        <v>81.958870000000005</v>
      </c>
      <c r="BE2762" s="96"/>
      <c r="BF2762" s="96"/>
      <c r="BG2762" s="96"/>
      <c r="BH2762" s="96">
        <v>8.1663700000000006</v>
      </c>
      <c r="BI2762" s="96"/>
      <c r="BJ2762" s="96"/>
      <c r="BK2762" s="96"/>
      <c r="BL2762" s="96"/>
      <c r="BM2762" s="96"/>
      <c r="BN2762" s="96"/>
      <c r="BO2762" s="96"/>
      <c r="BP2762" s="96"/>
      <c r="BQ2762" s="96"/>
      <c r="BR2762" s="96"/>
      <c r="BS2762" s="96"/>
      <c r="BT2762" s="96"/>
      <c r="BU2762" s="96"/>
      <c r="BV2762" s="96"/>
      <c r="BW2762" s="96"/>
      <c r="BX2762" s="96"/>
      <c r="BY2762" s="96"/>
      <c r="BZ2762" s="96">
        <v>4.9195000000000002</v>
      </c>
      <c r="CA2762" s="96"/>
      <c r="CB2762" s="96">
        <v>4.7227199999999998</v>
      </c>
      <c r="DH2762" s="96">
        <f t="shared" si="1241"/>
        <v>99.76746</v>
      </c>
      <c r="DJ2762" s="96">
        <f t="shared" si="1218"/>
        <v>0.23254000000000019</v>
      </c>
      <c r="DL2762" s="77" t="s">
        <v>3334</v>
      </c>
      <c r="DO2762" s="356">
        <v>3.01</v>
      </c>
      <c r="DQ2762" s="348"/>
      <c r="DS2762" s="246"/>
      <c r="DU2762" s="96"/>
      <c r="DW2762" s="178"/>
      <c r="DX2762" s="304">
        <f t="shared" si="1219"/>
        <v>82.149901380670627</v>
      </c>
      <c r="DY2762" s="77">
        <f t="shared" si="1220"/>
        <v>0</v>
      </c>
      <c r="DZ2762" s="304">
        <f t="shared" si="1221"/>
        <v>0</v>
      </c>
      <c r="EA2762" s="77" t="e">
        <f t="shared" si="1222"/>
        <v>#DIV/0!</v>
      </c>
      <c r="EB2762" s="304">
        <f t="shared" si="1223"/>
        <v>8.1854043392504927</v>
      </c>
      <c r="EC2762" s="77">
        <f t="shared" si="1224"/>
        <v>0</v>
      </c>
      <c r="ED2762" s="304">
        <f t="shared" si="1225"/>
        <v>0</v>
      </c>
      <c r="EE2762" s="77" t="e">
        <f t="shared" si="1226"/>
        <v>#DIV/0!</v>
      </c>
      <c r="EF2762" s="304">
        <f t="shared" si="1227"/>
        <v>0</v>
      </c>
      <c r="EG2762" s="77" t="e">
        <f t="shared" si="1228"/>
        <v>#DIV/0!</v>
      </c>
      <c r="EH2762" s="304">
        <f t="shared" si="1229"/>
        <v>0</v>
      </c>
      <c r="EI2762" s="77" t="e">
        <f t="shared" si="1230"/>
        <v>#DIV/0!</v>
      </c>
      <c r="EJ2762" s="304">
        <f t="shared" si="1231"/>
        <v>0</v>
      </c>
      <c r="EK2762" s="77" t="e">
        <f t="shared" si="1232"/>
        <v>#DIV/0!</v>
      </c>
      <c r="EL2762" s="304">
        <f t="shared" si="1233"/>
        <v>4.9309664694280082</v>
      </c>
      <c r="EM2762" s="77">
        <f t="shared" si="1234"/>
        <v>0</v>
      </c>
      <c r="EN2762" s="304">
        <f t="shared" si="1235"/>
        <v>4.7337278106508878</v>
      </c>
      <c r="EO2762" s="77">
        <f t="shared" si="1236"/>
        <v>0</v>
      </c>
      <c r="EP2762" s="304">
        <f t="shared" si="1237"/>
        <v>0</v>
      </c>
      <c r="EQ2762" s="77" t="e">
        <f t="shared" si="1238"/>
        <v>#DIV/0!</v>
      </c>
      <c r="ER2762" s="77">
        <f t="shared" si="1239"/>
        <v>100</v>
      </c>
      <c r="ES2762" s="77">
        <f t="shared" si="1240"/>
        <v>0</v>
      </c>
    </row>
    <row r="2763" spans="1:149" s="77" customFormat="1" x14ac:dyDescent="0.45">
      <c r="A2763" s="77" t="s">
        <v>4048</v>
      </c>
      <c r="B2763" s="178" t="s">
        <v>929</v>
      </c>
      <c r="C2763" s="77" t="s">
        <v>3648</v>
      </c>
      <c r="D2763" s="77" t="s">
        <v>4079</v>
      </c>
      <c r="E2763" s="77" t="s">
        <v>637</v>
      </c>
      <c r="F2763" s="214" t="s">
        <v>4062</v>
      </c>
      <c r="G2763" s="77" t="s">
        <v>4040</v>
      </c>
      <c r="H2763" s="77" t="s">
        <v>1101</v>
      </c>
      <c r="I2763" s="77" t="s">
        <v>4078</v>
      </c>
      <c r="J2763" s="304">
        <v>200</v>
      </c>
      <c r="L2763" s="304">
        <v>800</v>
      </c>
      <c r="P2763" s="72" t="s">
        <v>1374</v>
      </c>
      <c r="Q2763" s="125"/>
      <c r="R2763" s="125"/>
      <c r="S2763" s="116"/>
      <c r="AA2763" s="168">
        <v>1</v>
      </c>
      <c r="AB2763" s="168"/>
      <c r="AC2763" s="168">
        <v>0</v>
      </c>
      <c r="AE2763" s="327"/>
      <c r="AG2763" s="168"/>
      <c r="AQ2763" s="178"/>
      <c r="AR2763" s="66">
        <v>0.7732</v>
      </c>
      <c r="AS2763" s="66"/>
      <c r="AU2763" s="276">
        <v>2000</v>
      </c>
      <c r="AV2763" s="276"/>
      <c r="AW2763" s="276">
        <v>1546.4</v>
      </c>
      <c r="AX2763" s="95"/>
      <c r="AY2763" s="276"/>
      <c r="AZ2763" s="95"/>
      <c r="BA2763" s="178"/>
      <c r="BB2763" s="98" t="s">
        <v>3412</v>
      </c>
      <c r="BC2763" s="178" t="s">
        <v>3590</v>
      </c>
      <c r="BD2763" s="96">
        <v>78.785140000000013</v>
      </c>
      <c r="BE2763" s="96"/>
      <c r="BF2763" s="96"/>
      <c r="BG2763" s="96"/>
      <c r="BH2763" s="96">
        <v>7.8501400000000015</v>
      </c>
      <c r="BI2763" s="96"/>
      <c r="BJ2763" s="96"/>
      <c r="BK2763" s="96"/>
      <c r="BL2763" s="96"/>
      <c r="BM2763" s="96"/>
      <c r="BN2763" s="96"/>
      <c r="BO2763" s="96"/>
      <c r="BP2763" s="96"/>
      <c r="BQ2763" s="96"/>
      <c r="BR2763" s="96"/>
      <c r="BS2763" s="96"/>
      <c r="BT2763" s="96"/>
      <c r="BU2763" s="96"/>
      <c r="BV2763" s="96"/>
      <c r="BW2763" s="96"/>
      <c r="BX2763" s="96"/>
      <c r="BY2763" s="96"/>
      <c r="BZ2763" s="96">
        <v>4.729000000000001</v>
      </c>
      <c r="CA2763" s="96"/>
      <c r="CB2763" s="96">
        <v>4.5398400000000008</v>
      </c>
      <c r="DH2763" s="96">
        <f t="shared" si="1241"/>
        <v>95.904120000000006</v>
      </c>
      <c r="DJ2763" s="96">
        <f t="shared" si="1218"/>
        <v>4.095879999999994</v>
      </c>
      <c r="DL2763" s="77" t="s">
        <v>3334</v>
      </c>
      <c r="DO2763" s="356">
        <v>6.82</v>
      </c>
      <c r="DQ2763" s="348"/>
      <c r="DS2763" s="246"/>
      <c r="DU2763" s="96"/>
      <c r="DW2763" s="178"/>
      <c r="DX2763" s="304">
        <f t="shared" si="1219"/>
        <v>82.149901380670627</v>
      </c>
      <c r="DY2763" s="77">
        <f t="shared" si="1220"/>
        <v>0</v>
      </c>
      <c r="DZ2763" s="304">
        <f t="shared" si="1221"/>
        <v>0</v>
      </c>
      <c r="EA2763" s="77" t="e">
        <f t="shared" si="1222"/>
        <v>#DIV/0!</v>
      </c>
      <c r="EB2763" s="304">
        <f t="shared" si="1223"/>
        <v>8.1854043392504945</v>
      </c>
      <c r="EC2763" s="77">
        <f t="shared" si="1224"/>
        <v>0</v>
      </c>
      <c r="ED2763" s="304">
        <f t="shared" si="1225"/>
        <v>0</v>
      </c>
      <c r="EE2763" s="77" t="e">
        <f t="shared" si="1226"/>
        <v>#DIV/0!</v>
      </c>
      <c r="EF2763" s="304">
        <f t="shared" si="1227"/>
        <v>0</v>
      </c>
      <c r="EG2763" s="77" t="e">
        <f t="shared" si="1228"/>
        <v>#DIV/0!</v>
      </c>
      <c r="EH2763" s="304">
        <f t="shared" si="1229"/>
        <v>0</v>
      </c>
      <c r="EI2763" s="77" t="e">
        <f t="shared" si="1230"/>
        <v>#DIV/0!</v>
      </c>
      <c r="EJ2763" s="304">
        <f t="shared" si="1231"/>
        <v>0</v>
      </c>
      <c r="EK2763" s="77" t="e">
        <f t="shared" si="1232"/>
        <v>#DIV/0!</v>
      </c>
      <c r="EL2763" s="304">
        <f t="shared" si="1233"/>
        <v>4.9309664694280091</v>
      </c>
      <c r="EM2763" s="77">
        <f t="shared" si="1234"/>
        <v>0</v>
      </c>
      <c r="EN2763" s="304">
        <f t="shared" si="1235"/>
        <v>4.7337278106508878</v>
      </c>
      <c r="EO2763" s="77">
        <f t="shared" si="1236"/>
        <v>0</v>
      </c>
      <c r="EP2763" s="304">
        <f t="shared" si="1237"/>
        <v>0</v>
      </c>
      <c r="EQ2763" s="77" t="e">
        <f t="shared" si="1238"/>
        <v>#DIV/0!</v>
      </c>
      <c r="ER2763" s="77">
        <f t="shared" si="1239"/>
        <v>100</v>
      </c>
      <c r="ES2763" s="77">
        <f t="shared" si="1240"/>
        <v>0</v>
      </c>
    </row>
    <row r="2764" spans="1:149" s="77" customFormat="1" x14ac:dyDescent="0.45">
      <c r="A2764" s="77" t="s">
        <v>4048</v>
      </c>
      <c r="B2764" s="178" t="s">
        <v>929</v>
      </c>
      <c r="C2764" s="77" t="s">
        <v>3648</v>
      </c>
      <c r="D2764" s="77" t="s">
        <v>4079</v>
      </c>
      <c r="E2764" s="77" t="s">
        <v>637</v>
      </c>
      <c r="F2764" s="214" t="s">
        <v>4063</v>
      </c>
      <c r="G2764" s="77" t="s">
        <v>4040</v>
      </c>
      <c r="H2764" s="77" t="s">
        <v>1101</v>
      </c>
      <c r="I2764" s="77" t="s">
        <v>4078</v>
      </c>
      <c r="J2764" s="304">
        <v>400</v>
      </c>
      <c r="L2764" s="304">
        <v>800</v>
      </c>
      <c r="P2764" s="72" t="s">
        <v>1374</v>
      </c>
      <c r="Q2764" s="125"/>
      <c r="R2764" s="125"/>
      <c r="S2764" s="116"/>
      <c r="AA2764" s="168">
        <v>1</v>
      </c>
      <c r="AB2764" s="168"/>
      <c r="AC2764" s="168">
        <v>0</v>
      </c>
      <c r="AE2764" s="327"/>
      <c r="AG2764" s="168"/>
      <c r="AQ2764" s="178"/>
      <c r="AR2764" s="66">
        <v>0.81330000000000002</v>
      </c>
      <c r="AS2764" s="66"/>
      <c r="AU2764" s="276">
        <v>4000</v>
      </c>
      <c r="AV2764" s="276"/>
      <c r="AW2764" s="276">
        <v>3253.2000000000003</v>
      </c>
      <c r="AX2764" s="95"/>
      <c r="AY2764" s="276"/>
      <c r="AZ2764" s="95"/>
      <c r="BA2764" s="178"/>
      <c r="BB2764" s="98" t="s">
        <v>3412</v>
      </c>
      <c r="BC2764" s="178" t="s">
        <v>3590</v>
      </c>
      <c r="BD2764" s="96">
        <v>75.036640000000006</v>
      </c>
      <c r="BE2764" s="96"/>
      <c r="BF2764" s="96"/>
      <c r="BG2764" s="96"/>
      <c r="BH2764" s="96">
        <v>7.4766400000000024</v>
      </c>
      <c r="BI2764" s="96"/>
      <c r="BJ2764" s="96"/>
      <c r="BK2764" s="96"/>
      <c r="BL2764" s="96"/>
      <c r="BM2764" s="96"/>
      <c r="BN2764" s="96"/>
      <c r="BO2764" s="96"/>
      <c r="BP2764" s="96"/>
      <c r="BQ2764" s="96"/>
      <c r="BR2764" s="96"/>
      <c r="BS2764" s="96"/>
      <c r="BT2764" s="96"/>
      <c r="BU2764" s="96"/>
      <c r="BV2764" s="96"/>
      <c r="BW2764" s="96"/>
      <c r="BX2764" s="96"/>
      <c r="BY2764" s="96"/>
      <c r="BZ2764" s="96">
        <v>4.5040000000000013</v>
      </c>
      <c r="CA2764" s="96"/>
      <c r="CB2764" s="96">
        <v>4.3238400000000006</v>
      </c>
      <c r="DH2764" s="96">
        <f t="shared" si="1241"/>
        <v>91.341120000000018</v>
      </c>
      <c r="DJ2764" s="96">
        <f t="shared" si="1218"/>
        <v>8.6588799999999821</v>
      </c>
      <c r="DL2764" s="77" t="s">
        <v>3334</v>
      </c>
      <c r="DO2764" s="356">
        <v>11.32</v>
      </c>
      <c r="DQ2764" s="348"/>
      <c r="DS2764" s="246"/>
      <c r="DU2764" s="96"/>
      <c r="DW2764" s="178"/>
      <c r="DX2764" s="304">
        <f t="shared" si="1219"/>
        <v>82.149901380670599</v>
      </c>
      <c r="DY2764" s="77">
        <f t="shared" si="1220"/>
        <v>0</v>
      </c>
      <c r="DZ2764" s="304">
        <f t="shared" si="1221"/>
        <v>0</v>
      </c>
      <c r="EA2764" s="77" t="e">
        <f t="shared" si="1222"/>
        <v>#DIV/0!</v>
      </c>
      <c r="EB2764" s="304">
        <f t="shared" si="1223"/>
        <v>8.1854043392504945</v>
      </c>
      <c r="EC2764" s="77">
        <f t="shared" si="1224"/>
        <v>0</v>
      </c>
      <c r="ED2764" s="304">
        <f t="shared" si="1225"/>
        <v>0</v>
      </c>
      <c r="EE2764" s="77" t="e">
        <f t="shared" si="1226"/>
        <v>#DIV/0!</v>
      </c>
      <c r="EF2764" s="304">
        <f t="shared" si="1227"/>
        <v>0</v>
      </c>
      <c r="EG2764" s="77" t="e">
        <f t="shared" si="1228"/>
        <v>#DIV/0!</v>
      </c>
      <c r="EH2764" s="304">
        <f t="shared" si="1229"/>
        <v>0</v>
      </c>
      <c r="EI2764" s="77" t="e">
        <f t="shared" si="1230"/>
        <v>#DIV/0!</v>
      </c>
      <c r="EJ2764" s="304">
        <f t="shared" si="1231"/>
        <v>0</v>
      </c>
      <c r="EK2764" s="77" t="e">
        <f t="shared" si="1232"/>
        <v>#DIV/0!</v>
      </c>
      <c r="EL2764" s="304">
        <f t="shared" si="1233"/>
        <v>4.9309664694280082</v>
      </c>
      <c r="EM2764" s="77">
        <f t="shared" si="1234"/>
        <v>0</v>
      </c>
      <c r="EN2764" s="304">
        <f t="shared" si="1235"/>
        <v>4.7337278106508878</v>
      </c>
      <c r="EO2764" s="77">
        <f t="shared" si="1236"/>
        <v>0</v>
      </c>
      <c r="EP2764" s="304">
        <f t="shared" si="1237"/>
        <v>0</v>
      </c>
      <c r="EQ2764" s="77" t="e">
        <f t="shared" si="1238"/>
        <v>#DIV/0!</v>
      </c>
      <c r="ER2764" s="77">
        <f t="shared" si="1239"/>
        <v>100</v>
      </c>
      <c r="ES2764" s="77">
        <f t="shared" si="1240"/>
        <v>0</v>
      </c>
    </row>
    <row r="2765" spans="1:149" s="77" customFormat="1" x14ac:dyDescent="0.45">
      <c r="A2765" s="77" t="s">
        <v>4048</v>
      </c>
      <c r="B2765" s="178" t="s">
        <v>929</v>
      </c>
      <c r="C2765" s="77" t="s">
        <v>3648</v>
      </c>
      <c r="D2765" s="77" t="s">
        <v>4079</v>
      </c>
      <c r="E2765" s="77" t="s">
        <v>637</v>
      </c>
      <c r="F2765" s="214" t="s">
        <v>4075</v>
      </c>
      <c r="G2765" s="77" t="s">
        <v>4040</v>
      </c>
      <c r="H2765" s="77" t="s">
        <v>1101</v>
      </c>
      <c r="I2765" s="77" t="s">
        <v>4078</v>
      </c>
      <c r="J2765" s="304">
        <v>500</v>
      </c>
      <c r="L2765" s="304">
        <v>900</v>
      </c>
      <c r="P2765" s="72" t="s">
        <v>1374</v>
      </c>
      <c r="Q2765" s="125"/>
      <c r="R2765" s="125"/>
      <c r="S2765" s="116"/>
      <c r="AA2765" s="168">
        <v>1</v>
      </c>
      <c r="AB2765" s="168"/>
      <c r="AC2765" s="168">
        <v>0</v>
      </c>
      <c r="AE2765" s="327"/>
      <c r="AG2765" s="168"/>
      <c r="AQ2765" s="178"/>
      <c r="AR2765" s="66">
        <v>0.98750000000000004</v>
      </c>
      <c r="AS2765" s="66"/>
      <c r="AU2765" s="276">
        <v>5000</v>
      </c>
      <c r="AV2765" s="276"/>
      <c r="AW2765" s="276">
        <v>4937.5</v>
      </c>
      <c r="AX2765" s="95"/>
      <c r="AY2765" s="276"/>
      <c r="AZ2765" s="95"/>
      <c r="BA2765" s="178"/>
      <c r="BB2765" s="98" t="s">
        <v>3412</v>
      </c>
      <c r="BC2765" s="178" t="s">
        <v>3590</v>
      </c>
      <c r="BD2765" s="96">
        <v>74.345249999999993</v>
      </c>
      <c r="BE2765" s="96"/>
      <c r="BF2765" s="96"/>
      <c r="BG2765" s="96"/>
      <c r="BH2765" s="96">
        <v>7.4077500000000009</v>
      </c>
      <c r="BI2765" s="96"/>
      <c r="BJ2765" s="96"/>
      <c r="BK2765" s="96"/>
      <c r="BL2765" s="96"/>
      <c r="BM2765" s="96"/>
      <c r="BN2765" s="96"/>
      <c r="BO2765" s="96"/>
      <c r="BP2765" s="96"/>
      <c r="BQ2765" s="96"/>
      <c r="BR2765" s="96"/>
      <c r="BS2765" s="96"/>
      <c r="BT2765" s="96"/>
      <c r="BU2765" s="96"/>
      <c r="BV2765" s="96"/>
      <c r="BW2765" s="96"/>
      <c r="BX2765" s="96"/>
      <c r="BY2765" s="96"/>
      <c r="BZ2765" s="96">
        <v>4.4625000000000004</v>
      </c>
      <c r="CA2765" s="96"/>
      <c r="CB2765" s="96">
        <v>4.2839999999999998</v>
      </c>
      <c r="DH2765" s="96">
        <f t="shared" si="1241"/>
        <v>90.499500000000012</v>
      </c>
      <c r="DJ2765" s="96">
        <f t="shared" si="1218"/>
        <v>9.5004999999999882</v>
      </c>
      <c r="DL2765" s="77" t="s">
        <v>3334</v>
      </c>
      <c r="DO2765" s="356">
        <v>12.15</v>
      </c>
      <c r="DQ2765" s="348"/>
      <c r="DS2765" s="246"/>
      <c r="DU2765" s="96"/>
      <c r="DW2765" s="178"/>
      <c r="DX2765" s="304">
        <f t="shared" si="1219"/>
        <v>82.149901380670599</v>
      </c>
      <c r="DY2765" s="77">
        <f t="shared" si="1220"/>
        <v>0</v>
      </c>
      <c r="DZ2765" s="304">
        <f t="shared" si="1221"/>
        <v>0</v>
      </c>
      <c r="EA2765" s="77" t="e">
        <f t="shared" si="1222"/>
        <v>#DIV/0!</v>
      </c>
      <c r="EB2765" s="304">
        <f t="shared" si="1223"/>
        <v>8.1854043392504927</v>
      </c>
      <c r="EC2765" s="77">
        <f t="shared" si="1224"/>
        <v>0</v>
      </c>
      <c r="ED2765" s="304">
        <f t="shared" si="1225"/>
        <v>0</v>
      </c>
      <c r="EE2765" s="77" t="e">
        <f t="shared" si="1226"/>
        <v>#DIV/0!</v>
      </c>
      <c r="EF2765" s="304">
        <f t="shared" si="1227"/>
        <v>0</v>
      </c>
      <c r="EG2765" s="77" t="e">
        <f t="shared" si="1228"/>
        <v>#DIV/0!</v>
      </c>
      <c r="EH2765" s="304">
        <f t="shared" si="1229"/>
        <v>0</v>
      </c>
      <c r="EI2765" s="77" t="e">
        <f t="shared" si="1230"/>
        <v>#DIV/0!</v>
      </c>
      <c r="EJ2765" s="304">
        <f t="shared" si="1231"/>
        <v>0</v>
      </c>
      <c r="EK2765" s="77" t="e">
        <f t="shared" si="1232"/>
        <v>#DIV/0!</v>
      </c>
      <c r="EL2765" s="304">
        <f t="shared" si="1233"/>
        <v>4.9309664694280073</v>
      </c>
      <c r="EM2765" s="77">
        <f t="shared" si="1234"/>
        <v>0</v>
      </c>
      <c r="EN2765" s="304">
        <f t="shared" si="1235"/>
        <v>4.7337278106508869</v>
      </c>
      <c r="EO2765" s="77">
        <f t="shared" si="1236"/>
        <v>0</v>
      </c>
      <c r="EP2765" s="304">
        <f t="shared" si="1237"/>
        <v>0</v>
      </c>
      <c r="EQ2765" s="77" t="e">
        <f t="shared" si="1238"/>
        <v>#DIV/0!</v>
      </c>
      <c r="ER2765" s="77">
        <f t="shared" si="1239"/>
        <v>100</v>
      </c>
      <c r="ES2765" s="77">
        <f t="shared" si="1240"/>
        <v>0</v>
      </c>
    </row>
    <row r="2766" spans="1:149" s="77" customFormat="1" x14ac:dyDescent="0.45">
      <c r="A2766" s="77" t="s">
        <v>4048</v>
      </c>
      <c r="B2766" s="178" t="s">
        <v>929</v>
      </c>
      <c r="C2766" s="77" t="s">
        <v>3648</v>
      </c>
      <c r="D2766" s="77" t="s">
        <v>4079</v>
      </c>
      <c r="E2766" s="77" t="s">
        <v>637</v>
      </c>
      <c r="F2766" s="77" t="s">
        <v>4064</v>
      </c>
      <c r="G2766" s="77" t="s">
        <v>4040</v>
      </c>
      <c r="H2766" s="77" t="s">
        <v>1101</v>
      </c>
      <c r="I2766" s="77" t="s">
        <v>4077</v>
      </c>
      <c r="J2766" s="304">
        <v>50</v>
      </c>
      <c r="L2766" s="304">
        <v>1000</v>
      </c>
      <c r="P2766" s="72" t="s">
        <v>1374</v>
      </c>
      <c r="Q2766" s="125"/>
      <c r="R2766" s="125"/>
      <c r="S2766" s="116"/>
      <c r="AA2766" s="168">
        <v>1</v>
      </c>
      <c r="AB2766" s="168"/>
      <c r="AC2766" s="168">
        <v>0</v>
      </c>
      <c r="AE2766" s="327"/>
      <c r="AG2766" s="168"/>
      <c r="AQ2766" s="178"/>
      <c r="AR2766" s="66">
        <v>0.96430000000000005</v>
      </c>
      <c r="AS2766" s="66"/>
      <c r="AU2766" s="276">
        <v>500</v>
      </c>
      <c r="AV2766" s="276"/>
      <c r="AW2766" s="276">
        <v>482.15000000000003</v>
      </c>
      <c r="AX2766" s="95"/>
      <c r="AY2766" s="276"/>
      <c r="AZ2766" s="95"/>
      <c r="BA2766" s="178"/>
      <c r="BB2766" s="98" t="s">
        <v>3412</v>
      </c>
      <c r="BC2766" s="178" t="s">
        <v>3590</v>
      </c>
      <c r="BD2766" s="96">
        <v>70.484280000000012</v>
      </c>
      <c r="BE2766" s="96"/>
      <c r="BF2766" s="96"/>
      <c r="BG2766" s="96"/>
      <c r="BH2766" s="96">
        <v>12.421410000000002</v>
      </c>
      <c r="BI2766" s="96"/>
      <c r="BJ2766" s="96"/>
      <c r="BK2766" s="96"/>
      <c r="BL2766" s="96"/>
      <c r="BM2766" s="96"/>
      <c r="BN2766" s="96"/>
      <c r="BO2766" s="96"/>
      <c r="BP2766" s="96"/>
      <c r="BQ2766" s="96"/>
      <c r="BR2766" s="96"/>
      <c r="BS2766" s="96"/>
      <c r="BT2766" s="96"/>
      <c r="BU2766" s="96"/>
      <c r="BV2766" s="96"/>
      <c r="BW2766" s="96"/>
      <c r="BX2766" s="96"/>
      <c r="BY2766" s="96"/>
      <c r="BZ2766" s="96">
        <v>4.1404700000000005</v>
      </c>
      <c r="CA2766" s="96"/>
      <c r="CB2766" s="96">
        <v>4.2367600000000003</v>
      </c>
      <c r="CL2766" s="96">
        <v>4.7182100000000009</v>
      </c>
      <c r="CM2766" s="96"/>
      <c r="CN2766" s="96"/>
      <c r="CO2766" s="96"/>
      <c r="CP2766" s="96"/>
      <c r="CQ2766" s="96"/>
      <c r="CR2766" s="96"/>
      <c r="CS2766" s="96"/>
      <c r="CT2766" s="96"/>
      <c r="CU2766" s="96"/>
      <c r="CV2766" s="96"/>
      <c r="CW2766" s="96"/>
      <c r="CX2766" s="96"/>
      <c r="DH2766" s="96">
        <f>SUM(BD2766,BH2766,BZ2766,CB2766,CL2766)</f>
        <v>96.001130000000018</v>
      </c>
      <c r="DJ2766" s="96">
        <f t="shared" si="1218"/>
        <v>3.9988699999999824</v>
      </c>
      <c r="DL2766" s="77" t="s">
        <v>3334</v>
      </c>
      <c r="DO2766" s="356">
        <v>3.41</v>
      </c>
      <c r="DQ2766" s="348"/>
      <c r="DS2766" s="246"/>
      <c r="DU2766" s="96"/>
      <c r="DW2766" s="178"/>
      <c r="DX2766" s="304">
        <f t="shared" si="1219"/>
        <v>73.420260782347029</v>
      </c>
      <c r="DY2766" s="77">
        <f t="shared" si="1220"/>
        <v>0</v>
      </c>
      <c r="DZ2766" s="304">
        <f t="shared" si="1221"/>
        <v>0</v>
      </c>
      <c r="EA2766" s="77" t="e">
        <f t="shared" si="1222"/>
        <v>#DIV/0!</v>
      </c>
      <c r="EB2766" s="304">
        <f t="shared" si="1223"/>
        <v>12.938816449348042</v>
      </c>
      <c r="EC2766" s="77">
        <f t="shared" si="1224"/>
        <v>0</v>
      </c>
      <c r="ED2766" s="304">
        <f t="shared" si="1225"/>
        <v>0</v>
      </c>
      <c r="EE2766" s="77" t="e">
        <f t="shared" si="1226"/>
        <v>#DIV/0!</v>
      </c>
      <c r="EF2766" s="304">
        <f t="shared" si="1227"/>
        <v>0</v>
      </c>
      <c r="EG2766" s="77" t="e">
        <f t="shared" si="1228"/>
        <v>#DIV/0!</v>
      </c>
      <c r="EH2766" s="304">
        <f t="shared" si="1229"/>
        <v>0</v>
      </c>
      <c r="EI2766" s="77" t="e">
        <f t="shared" si="1230"/>
        <v>#DIV/0!</v>
      </c>
      <c r="EJ2766" s="304">
        <f t="shared" si="1231"/>
        <v>0</v>
      </c>
      <c r="EK2766" s="77" t="e">
        <f t="shared" si="1232"/>
        <v>#DIV/0!</v>
      </c>
      <c r="EL2766" s="304">
        <f t="shared" si="1233"/>
        <v>4.3129388164493481</v>
      </c>
      <c r="EM2766" s="77">
        <f t="shared" si="1234"/>
        <v>0</v>
      </c>
      <c r="EN2766" s="304">
        <f t="shared" si="1235"/>
        <v>4.4132397191574722</v>
      </c>
      <c r="EO2766" s="77">
        <f t="shared" si="1236"/>
        <v>0</v>
      </c>
      <c r="EP2766" s="304">
        <f t="shared" si="1237"/>
        <v>0</v>
      </c>
      <c r="EQ2766" s="77" t="e">
        <f t="shared" si="1238"/>
        <v>#DIV/0!</v>
      </c>
      <c r="ER2766" s="77">
        <f t="shared" si="1239"/>
        <v>100</v>
      </c>
      <c r="ES2766" s="77">
        <f t="shared" si="1240"/>
        <v>0</v>
      </c>
    </row>
    <row r="2767" spans="1:149" s="77" customFormat="1" x14ac:dyDescent="0.45">
      <c r="A2767" s="77" t="s">
        <v>4048</v>
      </c>
      <c r="B2767" s="178" t="s">
        <v>929</v>
      </c>
      <c r="C2767" s="77" t="s">
        <v>3648</v>
      </c>
      <c r="D2767" s="77" t="s">
        <v>4079</v>
      </c>
      <c r="E2767" s="77" t="s">
        <v>637</v>
      </c>
      <c r="F2767" s="77" t="s">
        <v>4065</v>
      </c>
      <c r="G2767" s="77" t="s">
        <v>4040</v>
      </c>
      <c r="H2767" s="77" t="s">
        <v>1101</v>
      </c>
      <c r="I2767" s="77" t="s">
        <v>4078</v>
      </c>
      <c r="J2767" s="304">
        <v>200</v>
      </c>
      <c r="L2767" s="304">
        <v>800</v>
      </c>
      <c r="P2767" s="72" t="s">
        <v>1374</v>
      </c>
      <c r="Q2767" s="125"/>
      <c r="R2767" s="125"/>
      <c r="S2767" s="116"/>
      <c r="AA2767" s="168">
        <v>1</v>
      </c>
      <c r="AB2767" s="168"/>
      <c r="AC2767" s="168">
        <v>0</v>
      </c>
      <c r="AE2767" s="327"/>
      <c r="AG2767" s="168"/>
      <c r="AQ2767" s="178"/>
      <c r="AR2767" s="66">
        <v>0.7732</v>
      </c>
      <c r="AS2767" s="66"/>
      <c r="AU2767" s="276">
        <v>2000</v>
      </c>
      <c r="AV2767" s="276"/>
      <c r="AW2767" s="276">
        <v>1546.4</v>
      </c>
      <c r="AX2767" s="95"/>
      <c r="AY2767" s="276"/>
      <c r="AZ2767" s="95"/>
      <c r="BA2767" s="178"/>
      <c r="BB2767" s="98" t="s">
        <v>3412</v>
      </c>
      <c r="BC2767" s="178" t="s">
        <v>3590</v>
      </c>
      <c r="BD2767" s="96">
        <v>66.963360000000009</v>
      </c>
      <c r="BE2767" s="96"/>
      <c r="BF2767" s="96"/>
      <c r="BG2767" s="96"/>
      <c r="BH2767" s="96">
        <v>11.800920000000001</v>
      </c>
      <c r="BI2767" s="96"/>
      <c r="BJ2767" s="96"/>
      <c r="BK2767" s="96"/>
      <c r="BL2767" s="96"/>
      <c r="BM2767" s="96"/>
      <c r="BN2767" s="96"/>
      <c r="BO2767" s="96"/>
      <c r="BP2767" s="96"/>
      <c r="BQ2767" s="96"/>
      <c r="BR2767" s="96"/>
      <c r="BS2767" s="96"/>
      <c r="BT2767" s="96"/>
      <c r="BU2767" s="96"/>
      <c r="BV2767" s="96"/>
      <c r="BW2767" s="96"/>
      <c r="BX2767" s="96"/>
      <c r="BY2767" s="96"/>
      <c r="BZ2767" s="96">
        <v>3.9336399999999996</v>
      </c>
      <c r="CA2767" s="96"/>
      <c r="CB2767" s="96">
        <v>4.0251200000000003</v>
      </c>
      <c r="CL2767" s="96">
        <v>4.4825200000000009</v>
      </c>
      <c r="CM2767" s="96"/>
      <c r="CN2767" s="96"/>
      <c r="CO2767" s="96"/>
      <c r="CP2767" s="96"/>
      <c r="CQ2767" s="96"/>
      <c r="CR2767" s="96"/>
      <c r="CS2767" s="96"/>
      <c r="CT2767" s="96"/>
      <c r="CU2767" s="96"/>
      <c r="CV2767" s="96"/>
      <c r="CW2767" s="96"/>
      <c r="CX2767" s="96"/>
      <c r="DH2767" s="96">
        <f t="shared" ref="DH2767:DH2772" si="1242">SUM(BD2767,BH2767,BZ2767,CB2767,CL2767)</f>
        <v>91.20556000000002</v>
      </c>
      <c r="DJ2767" s="96">
        <f t="shared" si="1218"/>
        <v>8.7944399999999803</v>
      </c>
      <c r="DL2767" s="77" t="s">
        <v>3334</v>
      </c>
      <c r="DO2767" s="356">
        <v>8.2200000000000006</v>
      </c>
      <c r="DQ2767" s="348"/>
      <c r="DS2767" s="246"/>
      <c r="DU2767" s="96"/>
      <c r="DW2767" s="178"/>
      <c r="DX2767" s="304">
        <f t="shared" si="1219"/>
        <v>73.420260782347029</v>
      </c>
      <c r="DY2767" s="77">
        <f t="shared" si="1220"/>
        <v>0</v>
      </c>
      <c r="DZ2767" s="304">
        <f t="shared" si="1221"/>
        <v>0</v>
      </c>
      <c r="EA2767" s="77" t="e">
        <f t="shared" si="1222"/>
        <v>#DIV/0!</v>
      </c>
      <c r="EB2767" s="304">
        <f t="shared" si="1223"/>
        <v>12.938816449348042</v>
      </c>
      <c r="EC2767" s="77">
        <f t="shared" si="1224"/>
        <v>0</v>
      </c>
      <c r="ED2767" s="304">
        <f t="shared" si="1225"/>
        <v>0</v>
      </c>
      <c r="EE2767" s="77" t="e">
        <f t="shared" si="1226"/>
        <v>#DIV/0!</v>
      </c>
      <c r="EF2767" s="304">
        <f t="shared" si="1227"/>
        <v>0</v>
      </c>
      <c r="EG2767" s="77" t="e">
        <f t="shared" si="1228"/>
        <v>#DIV/0!</v>
      </c>
      <c r="EH2767" s="304">
        <f t="shared" si="1229"/>
        <v>0</v>
      </c>
      <c r="EI2767" s="77" t="e">
        <f t="shared" si="1230"/>
        <v>#DIV/0!</v>
      </c>
      <c r="EJ2767" s="304">
        <f t="shared" si="1231"/>
        <v>0</v>
      </c>
      <c r="EK2767" s="77" t="e">
        <f t="shared" si="1232"/>
        <v>#DIV/0!</v>
      </c>
      <c r="EL2767" s="304">
        <f t="shared" si="1233"/>
        <v>4.3129388164493463</v>
      </c>
      <c r="EM2767" s="77">
        <f t="shared" si="1234"/>
        <v>0</v>
      </c>
      <c r="EN2767" s="304">
        <f t="shared" si="1235"/>
        <v>4.4132397191574722</v>
      </c>
      <c r="EO2767" s="77">
        <f t="shared" si="1236"/>
        <v>0</v>
      </c>
      <c r="EP2767" s="304">
        <f t="shared" si="1237"/>
        <v>0</v>
      </c>
      <c r="EQ2767" s="77" t="e">
        <f t="shared" si="1238"/>
        <v>#DIV/0!</v>
      </c>
      <c r="ER2767" s="77">
        <f t="shared" si="1239"/>
        <v>100</v>
      </c>
      <c r="ES2767" s="77">
        <f t="shared" si="1240"/>
        <v>0</v>
      </c>
    </row>
    <row r="2768" spans="1:149" s="77" customFormat="1" x14ac:dyDescent="0.45">
      <c r="A2768" s="77" t="s">
        <v>4048</v>
      </c>
      <c r="B2768" s="178" t="s">
        <v>929</v>
      </c>
      <c r="C2768" s="77" t="s">
        <v>3648</v>
      </c>
      <c r="D2768" s="77" t="s">
        <v>4079</v>
      </c>
      <c r="E2768" s="77" t="s">
        <v>637</v>
      </c>
      <c r="F2768" s="77" t="s">
        <v>4066</v>
      </c>
      <c r="G2768" s="77" t="s">
        <v>4040</v>
      </c>
      <c r="H2768" s="77" t="s">
        <v>1101</v>
      </c>
      <c r="I2768" s="77" t="s">
        <v>4078</v>
      </c>
      <c r="J2768" s="304">
        <v>400</v>
      </c>
      <c r="L2768" s="304">
        <v>800</v>
      </c>
      <c r="P2768" s="72" t="s">
        <v>1374</v>
      </c>
      <c r="Q2768" s="125"/>
      <c r="R2768" s="125"/>
      <c r="S2768" s="116"/>
      <c r="AA2768" s="168">
        <v>1</v>
      </c>
      <c r="AB2768" s="168"/>
      <c r="AC2768" s="168">
        <v>0</v>
      </c>
      <c r="AE2768" s="327"/>
      <c r="AG2768" s="168"/>
      <c r="AQ2768" s="178"/>
      <c r="AR2768" s="66">
        <v>0.81330000000000002</v>
      </c>
      <c r="AS2768" s="66"/>
      <c r="AU2768" s="276">
        <v>4000</v>
      </c>
      <c r="AV2768" s="276"/>
      <c r="AW2768" s="276">
        <v>3253.2000000000003</v>
      </c>
      <c r="AX2768" s="95"/>
      <c r="AY2768" s="276"/>
      <c r="AZ2768" s="95"/>
      <c r="BA2768" s="178"/>
      <c r="BB2768" s="98" t="s">
        <v>3412</v>
      </c>
      <c r="BC2768" s="178" t="s">
        <v>3590</v>
      </c>
      <c r="BD2768" s="96">
        <v>64.013400000000004</v>
      </c>
      <c r="BE2768" s="96"/>
      <c r="BF2768" s="96"/>
      <c r="BG2768" s="96"/>
      <c r="BH2768" s="96">
        <v>11.28105</v>
      </c>
      <c r="BI2768" s="96"/>
      <c r="BJ2768" s="96"/>
      <c r="BK2768" s="96"/>
      <c r="BL2768" s="96"/>
      <c r="BM2768" s="96"/>
      <c r="BN2768" s="96"/>
      <c r="BO2768" s="96"/>
      <c r="BP2768" s="96"/>
      <c r="BQ2768" s="96"/>
      <c r="BR2768" s="96"/>
      <c r="BS2768" s="96"/>
      <c r="BT2768" s="96"/>
      <c r="BU2768" s="96"/>
      <c r="BV2768" s="96"/>
      <c r="BW2768" s="96"/>
      <c r="BX2768" s="96"/>
      <c r="BY2768" s="96"/>
      <c r="BZ2768" s="96">
        <v>3.7603500000000003</v>
      </c>
      <c r="CA2768" s="96"/>
      <c r="CB2768" s="96">
        <v>3.8478000000000003</v>
      </c>
      <c r="CL2768" s="96">
        <v>4.2850500000000009</v>
      </c>
      <c r="CM2768" s="96"/>
      <c r="CN2768" s="96"/>
      <c r="CO2768" s="96"/>
      <c r="CP2768" s="96"/>
      <c r="CQ2768" s="96"/>
      <c r="CR2768" s="96"/>
      <c r="CS2768" s="96"/>
      <c r="CT2768" s="96"/>
      <c r="CU2768" s="96"/>
      <c r="CV2768" s="96"/>
      <c r="CW2768" s="96"/>
      <c r="CX2768" s="96"/>
      <c r="DH2768" s="96">
        <f t="shared" si="1242"/>
        <v>87.187650000000019</v>
      </c>
      <c r="DJ2768" s="96">
        <f t="shared" si="1218"/>
        <v>12.812349999999981</v>
      </c>
      <c r="DL2768" s="77" t="s">
        <v>3334</v>
      </c>
      <c r="DO2768" s="356">
        <v>12.25</v>
      </c>
      <c r="DQ2768" s="348"/>
      <c r="DS2768" s="246"/>
      <c r="DU2768" s="96"/>
      <c r="DW2768" s="178"/>
      <c r="DX2768" s="304">
        <f t="shared" si="1219"/>
        <v>73.420260782347029</v>
      </c>
      <c r="DY2768" s="77">
        <f t="shared" si="1220"/>
        <v>0</v>
      </c>
      <c r="DZ2768" s="304">
        <f t="shared" si="1221"/>
        <v>0</v>
      </c>
      <c r="EA2768" s="77" t="e">
        <f t="shared" si="1222"/>
        <v>#DIV/0!</v>
      </c>
      <c r="EB2768" s="304">
        <f t="shared" si="1223"/>
        <v>12.938816449348042</v>
      </c>
      <c r="EC2768" s="77">
        <f t="shared" si="1224"/>
        <v>0</v>
      </c>
      <c r="ED2768" s="304">
        <f t="shared" si="1225"/>
        <v>0</v>
      </c>
      <c r="EE2768" s="77" t="e">
        <f t="shared" si="1226"/>
        <v>#DIV/0!</v>
      </c>
      <c r="EF2768" s="304">
        <f t="shared" si="1227"/>
        <v>0</v>
      </c>
      <c r="EG2768" s="77" t="e">
        <f t="shared" si="1228"/>
        <v>#DIV/0!</v>
      </c>
      <c r="EH2768" s="304">
        <f t="shared" si="1229"/>
        <v>0</v>
      </c>
      <c r="EI2768" s="77" t="e">
        <f t="shared" si="1230"/>
        <v>#DIV/0!</v>
      </c>
      <c r="EJ2768" s="304">
        <f t="shared" si="1231"/>
        <v>0</v>
      </c>
      <c r="EK2768" s="77" t="e">
        <f t="shared" si="1232"/>
        <v>#DIV/0!</v>
      </c>
      <c r="EL2768" s="304">
        <f t="shared" si="1233"/>
        <v>4.3129388164493472</v>
      </c>
      <c r="EM2768" s="77">
        <f t="shared" si="1234"/>
        <v>0</v>
      </c>
      <c r="EN2768" s="304">
        <f t="shared" si="1235"/>
        <v>4.4132397191574722</v>
      </c>
      <c r="EO2768" s="77">
        <f t="shared" si="1236"/>
        <v>0</v>
      </c>
      <c r="EP2768" s="304">
        <f t="shared" si="1237"/>
        <v>0</v>
      </c>
      <c r="EQ2768" s="77" t="e">
        <f t="shared" si="1238"/>
        <v>#DIV/0!</v>
      </c>
      <c r="ER2768" s="77">
        <f t="shared" si="1239"/>
        <v>100</v>
      </c>
      <c r="ES2768" s="77">
        <f t="shared" si="1240"/>
        <v>0</v>
      </c>
    </row>
    <row r="2769" spans="1:149" s="77" customFormat="1" x14ac:dyDescent="0.45">
      <c r="A2769" s="77" t="s">
        <v>4048</v>
      </c>
      <c r="B2769" s="178" t="s">
        <v>929</v>
      </c>
      <c r="C2769" s="77" t="s">
        <v>3648</v>
      </c>
      <c r="D2769" s="77" t="s">
        <v>4079</v>
      </c>
      <c r="E2769" s="77" t="s">
        <v>637</v>
      </c>
      <c r="F2769" s="77" t="s">
        <v>4067</v>
      </c>
      <c r="G2769" s="77" t="s">
        <v>4040</v>
      </c>
      <c r="H2769" s="77" t="s">
        <v>1101</v>
      </c>
      <c r="I2769" s="77" t="s">
        <v>4077</v>
      </c>
      <c r="J2769" s="304">
        <v>50</v>
      </c>
      <c r="L2769" s="304">
        <v>1000</v>
      </c>
      <c r="P2769" s="72" t="s">
        <v>1374</v>
      </c>
      <c r="Q2769" s="125"/>
      <c r="R2769" s="125"/>
      <c r="S2769" s="116"/>
      <c r="AA2769" s="168">
        <v>1</v>
      </c>
      <c r="AB2769" s="168"/>
      <c r="AC2769" s="168">
        <v>0</v>
      </c>
      <c r="AE2769" s="327"/>
      <c r="AG2769" s="168"/>
      <c r="AQ2769" s="178"/>
      <c r="AR2769" s="66">
        <v>0.96430000000000005</v>
      </c>
      <c r="AS2769" s="66"/>
      <c r="AU2769" s="276">
        <v>500</v>
      </c>
      <c r="AV2769" s="276"/>
      <c r="AW2769" s="276">
        <v>482.15000000000003</v>
      </c>
      <c r="AX2769" s="95"/>
      <c r="AY2769" s="276"/>
      <c r="AZ2769" s="95"/>
      <c r="BA2769" s="178"/>
      <c r="BB2769" s="98" t="s">
        <v>3412</v>
      </c>
      <c r="BC2769" s="178" t="s">
        <v>3590</v>
      </c>
      <c r="BD2769" s="96">
        <v>68.16</v>
      </c>
      <c r="BE2769" s="96"/>
      <c r="BF2769" s="96"/>
      <c r="BG2769" s="96"/>
      <c r="BH2769" s="96">
        <v>10.944000000000001</v>
      </c>
      <c r="BI2769" s="96"/>
      <c r="BJ2769" s="96"/>
      <c r="BK2769" s="96"/>
      <c r="BL2769" s="96"/>
      <c r="BM2769" s="96"/>
      <c r="BN2769" s="96"/>
      <c r="BO2769" s="96"/>
      <c r="BP2769" s="96"/>
      <c r="BQ2769" s="96"/>
      <c r="BR2769" s="96"/>
      <c r="BS2769" s="96"/>
      <c r="BT2769" s="96"/>
      <c r="BU2769" s="96"/>
      <c r="BV2769" s="96"/>
      <c r="BW2769" s="96"/>
      <c r="BX2769" s="96"/>
      <c r="BY2769" s="96"/>
      <c r="BZ2769" s="96">
        <v>4.032</v>
      </c>
      <c r="CA2769" s="96"/>
      <c r="CB2769" s="96">
        <v>3.84</v>
      </c>
      <c r="CL2769" s="96">
        <v>8.831999999999999</v>
      </c>
      <c r="CM2769" s="96"/>
      <c r="CN2769" s="96"/>
      <c r="CO2769" s="96"/>
      <c r="CP2769" s="96"/>
      <c r="CQ2769" s="96"/>
      <c r="CR2769" s="96"/>
      <c r="CS2769" s="96"/>
      <c r="CT2769" s="96"/>
      <c r="CU2769" s="96"/>
      <c r="CV2769" s="96"/>
      <c r="CW2769" s="96"/>
      <c r="CX2769" s="96"/>
      <c r="DH2769" s="96">
        <f t="shared" si="1242"/>
        <v>95.807999999999993</v>
      </c>
      <c r="DJ2769" s="96">
        <f t="shared" si="1218"/>
        <v>4.1920000000000073</v>
      </c>
      <c r="DL2769" s="77" t="s">
        <v>3334</v>
      </c>
      <c r="DO2769" s="356">
        <v>3.8</v>
      </c>
      <c r="DQ2769" s="348"/>
      <c r="DS2769" s="246"/>
      <c r="DU2769" s="96"/>
      <c r="DW2769" s="178"/>
      <c r="DX2769" s="304">
        <f t="shared" si="1219"/>
        <v>71.142284569138283</v>
      </c>
      <c r="DY2769" s="77">
        <f t="shared" si="1220"/>
        <v>0</v>
      </c>
      <c r="DZ2769" s="304">
        <f t="shared" si="1221"/>
        <v>0</v>
      </c>
      <c r="EA2769" s="77" t="e">
        <f t="shared" si="1222"/>
        <v>#DIV/0!</v>
      </c>
      <c r="EB2769" s="304">
        <f t="shared" si="1223"/>
        <v>11.422845691382767</v>
      </c>
      <c r="EC2769" s="77">
        <f t="shared" si="1224"/>
        <v>0</v>
      </c>
      <c r="ED2769" s="304">
        <f t="shared" si="1225"/>
        <v>0</v>
      </c>
      <c r="EE2769" s="77" t="e">
        <f t="shared" si="1226"/>
        <v>#DIV/0!</v>
      </c>
      <c r="EF2769" s="304">
        <f t="shared" si="1227"/>
        <v>0</v>
      </c>
      <c r="EG2769" s="77" t="e">
        <f t="shared" si="1228"/>
        <v>#DIV/0!</v>
      </c>
      <c r="EH2769" s="304">
        <f t="shared" si="1229"/>
        <v>0</v>
      </c>
      <c r="EI2769" s="77" t="e">
        <f t="shared" si="1230"/>
        <v>#DIV/0!</v>
      </c>
      <c r="EJ2769" s="304">
        <f t="shared" si="1231"/>
        <v>0</v>
      </c>
      <c r="EK2769" s="77" t="e">
        <f t="shared" si="1232"/>
        <v>#DIV/0!</v>
      </c>
      <c r="EL2769" s="304">
        <f t="shared" si="1233"/>
        <v>4.2084168336673349</v>
      </c>
      <c r="EM2769" s="77">
        <f t="shared" si="1234"/>
        <v>0</v>
      </c>
      <c r="EN2769" s="304">
        <f t="shared" si="1235"/>
        <v>4.0080160320641278</v>
      </c>
      <c r="EO2769" s="77">
        <f t="shared" si="1236"/>
        <v>0</v>
      </c>
      <c r="EP2769" s="304">
        <f t="shared" si="1237"/>
        <v>0</v>
      </c>
      <c r="EQ2769" s="77" t="e">
        <f t="shared" si="1238"/>
        <v>#DIV/0!</v>
      </c>
      <c r="ER2769" s="77">
        <f t="shared" si="1239"/>
        <v>100</v>
      </c>
      <c r="ES2769" s="77">
        <f t="shared" si="1240"/>
        <v>0</v>
      </c>
    </row>
    <row r="2770" spans="1:149" s="77" customFormat="1" x14ac:dyDescent="0.45">
      <c r="A2770" s="77" t="s">
        <v>4048</v>
      </c>
      <c r="B2770" s="178" t="s">
        <v>929</v>
      </c>
      <c r="C2770" s="77" t="s">
        <v>3648</v>
      </c>
      <c r="D2770" s="77" t="s">
        <v>4079</v>
      </c>
      <c r="E2770" s="77" t="s">
        <v>637</v>
      </c>
      <c r="F2770" s="77" t="s">
        <v>4068</v>
      </c>
      <c r="G2770" s="77" t="s">
        <v>4040</v>
      </c>
      <c r="H2770" s="77" t="s">
        <v>1101</v>
      </c>
      <c r="I2770" s="77" t="s">
        <v>4077</v>
      </c>
      <c r="J2770" s="304">
        <v>50</v>
      </c>
      <c r="L2770" s="304">
        <v>1000</v>
      </c>
      <c r="P2770" s="72" t="s">
        <v>1374</v>
      </c>
      <c r="Q2770" s="125"/>
      <c r="R2770" s="125"/>
      <c r="S2770" s="116"/>
      <c r="AA2770" s="168">
        <v>1</v>
      </c>
      <c r="AB2770" s="168"/>
      <c r="AC2770" s="168">
        <v>0</v>
      </c>
      <c r="AE2770" s="327"/>
      <c r="AG2770" s="168"/>
      <c r="AQ2770" s="178"/>
      <c r="AR2770" s="66">
        <v>0.96430000000000005</v>
      </c>
      <c r="AS2770" s="66"/>
      <c r="AU2770" s="276">
        <v>500</v>
      </c>
      <c r="AV2770" s="276"/>
      <c r="AW2770" s="276">
        <v>482.15000000000003</v>
      </c>
      <c r="AX2770" s="95"/>
      <c r="AY2770" s="276"/>
      <c r="AZ2770" s="95"/>
      <c r="BA2770" s="178"/>
      <c r="BB2770" s="98" t="s">
        <v>3412</v>
      </c>
      <c r="BC2770" s="178" t="s">
        <v>3590</v>
      </c>
      <c r="BD2770" s="96">
        <v>71.150819999999996</v>
      </c>
      <c r="BE2770" s="96"/>
      <c r="BF2770" s="96"/>
      <c r="BG2770" s="96"/>
      <c r="BH2770" s="96">
        <v>11.23434</v>
      </c>
      <c r="BI2770" s="96"/>
      <c r="BJ2770" s="96"/>
      <c r="BK2770" s="96"/>
      <c r="BL2770" s="96"/>
      <c r="BM2770" s="96"/>
      <c r="BN2770" s="96"/>
      <c r="BO2770" s="96"/>
      <c r="BP2770" s="96"/>
      <c r="BQ2770" s="96"/>
      <c r="BR2770" s="96"/>
      <c r="BS2770" s="96"/>
      <c r="BT2770" s="96"/>
      <c r="BU2770" s="96"/>
      <c r="BV2770" s="96"/>
      <c r="BW2770" s="96"/>
      <c r="BX2770" s="96"/>
      <c r="BY2770" s="96"/>
      <c r="BZ2770" s="96">
        <v>8.6417999999999999</v>
      </c>
      <c r="CA2770" s="96"/>
      <c r="CB2770" s="96">
        <v>4.2248799999999997</v>
      </c>
      <c r="CL2770" s="96"/>
      <c r="CM2770" s="96"/>
      <c r="CN2770" s="96"/>
      <c r="CO2770" s="96"/>
      <c r="CP2770" s="96"/>
      <c r="CQ2770" s="96"/>
      <c r="CR2770" s="96"/>
      <c r="CS2770" s="96"/>
      <c r="CT2770" s="96"/>
      <c r="CU2770" s="96"/>
      <c r="CV2770" s="96"/>
      <c r="CW2770" s="96"/>
      <c r="CX2770" s="96"/>
      <c r="DH2770" s="96">
        <f t="shared" si="1242"/>
        <v>95.251840000000001</v>
      </c>
      <c r="DJ2770" s="96">
        <f t="shared" si="1218"/>
        <v>4.7481599999999986</v>
      </c>
      <c r="DL2770" s="77" t="s">
        <v>3334</v>
      </c>
      <c r="DO2770" s="356">
        <v>3.18</v>
      </c>
      <c r="DQ2770" s="348"/>
      <c r="DS2770" s="246"/>
      <c r="DU2770" s="96"/>
      <c r="DW2770" s="178"/>
      <c r="DX2770" s="304">
        <f t="shared" si="1219"/>
        <v>74.697580645161281</v>
      </c>
      <c r="DY2770" s="77">
        <f t="shared" si="1220"/>
        <v>0</v>
      </c>
      <c r="DZ2770" s="304">
        <f t="shared" si="1221"/>
        <v>0</v>
      </c>
      <c r="EA2770" s="77" t="e">
        <f t="shared" si="1222"/>
        <v>#DIV/0!</v>
      </c>
      <c r="EB2770" s="304">
        <f t="shared" si="1223"/>
        <v>11.794354838709676</v>
      </c>
      <c r="EC2770" s="77">
        <f t="shared" si="1224"/>
        <v>0</v>
      </c>
      <c r="ED2770" s="304">
        <f t="shared" si="1225"/>
        <v>0</v>
      </c>
      <c r="EE2770" s="77" t="e">
        <f t="shared" si="1226"/>
        <v>#DIV/0!</v>
      </c>
      <c r="EF2770" s="304">
        <f t="shared" si="1227"/>
        <v>0</v>
      </c>
      <c r="EG2770" s="77" t="e">
        <f t="shared" si="1228"/>
        <v>#DIV/0!</v>
      </c>
      <c r="EH2770" s="304">
        <f t="shared" si="1229"/>
        <v>0</v>
      </c>
      <c r="EI2770" s="77" t="e">
        <f t="shared" si="1230"/>
        <v>#DIV/0!</v>
      </c>
      <c r="EJ2770" s="304">
        <f t="shared" si="1231"/>
        <v>0</v>
      </c>
      <c r="EK2770" s="77" t="e">
        <f t="shared" si="1232"/>
        <v>#DIV/0!</v>
      </c>
      <c r="EL2770" s="304">
        <f t="shared" si="1233"/>
        <v>9.07258064516129</v>
      </c>
      <c r="EM2770" s="77">
        <f t="shared" si="1234"/>
        <v>0</v>
      </c>
      <c r="EN2770" s="304">
        <f t="shared" si="1235"/>
        <v>4.4354838709677411</v>
      </c>
      <c r="EO2770" s="77">
        <f t="shared" si="1236"/>
        <v>0</v>
      </c>
      <c r="EP2770" s="304">
        <f t="shared" si="1237"/>
        <v>0</v>
      </c>
      <c r="EQ2770" s="77" t="e">
        <f t="shared" si="1238"/>
        <v>#DIV/0!</v>
      </c>
      <c r="ER2770" s="77">
        <f t="shared" si="1239"/>
        <v>100</v>
      </c>
      <c r="ES2770" s="77">
        <f t="shared" si="1240"/>
        <v>0</v>
      </c>
    </row>
    <row r="2771" spans="1:149" s="77" customFormat="1" x14ac:dyDescent="0.45">
      <c r="A2771" s="77" t="s">
        <v>4048</v>
      </c>
      <c r="B2771" s="178" t="s">
        <v>929</v>
      </c>
      <c r="C2771" s="77" t="s">
        <v>3648</v>
      </c>
      <c r="D2771" s="77" t="s">
        <v>4079</v>
      </c>
      <c r="E2771" s="77" t="s">
        <v>637</v>
      </c>
      <c r="F2771" s="77" t="s">
        <v>4069</v>
      </c>
      <c r="G2771" s="77" t="s">
        <v>4040</v>
      </c>
      <c r="H2771" s="77" t="s">
        <v>1101</v>
      </c>
      <c r="I2771" s="77" t="s">
        <v>4077</v>
      </c>
      <c r="J2771" s="304">
        <v>50</v>
      </c>
      <c r="L2771" s="304">
        <v>1000</v>
      </c>
      <c r="P2771" s="72" t="s">
        <v>1374</v>
      </c>
      <c r="Q2771" s="125"/>
      <c r="R2771" s="125"/>
      <c r="S2771" s="116"/>
      <c r="AA2771" s="168">
        <v>1</v>
      </c>
      <c r="AB2771" s="168"/>
      <c r="AC2771" s="168">
        <v>0</v>
      </c>
      <c r="AE2771" s="327"/>
      <c r="AG2771" s="168"/>
      <c r="AQ2771" s="178"/>
      <c r="AR2771" s="66">
        <v>0.96430000000000005</v>
      </c>
      <c r="AS2771" s="66"/>
      <c r="AU2771" s="276">
        <v>500</v>
      </c>
      <c r="AV2771" s="276"/>
      <c r="AW2771" s="276">
        <v>482.15000000000003</v>
      </c>
      <c r="AX2771" s="95"/>
      <c r="AY2771" s="276"/>
      <c r="AZ2771" s="95"/>
      <c r="BA2771" s="178"/>
      <c r="BB2771" s="98" t="s">
        <v>3412</v>
      </c>
      <c r="BC2771" s="178" t="s">
        <v>3590</v>
      </c>
      <c r="BD2771" s="96">
        <v>69.237629999999996</v>
      </c>
      <c r="BE2771" s="96"/>
      <c r="BF2771" s="96"/>
      <c r="BG2771" s="96"/>
      <c r="BH2771" s="96">
        <v>10.467270000000001</v>
      </c>
      <c r="BI2771" s="96"/>
      <c r="BJ2771" s="96"/>
      <c r="BK2771" s="96"/>
      <c r="BL2771" s="96"/>
      <c r="BM2771" s="96"/>
      <c r="BN2771" s="96"/>
      <c r="BO2771" s="96"/>
      <c r="BP2771" s="96"/>
      <c r="BQ2771" s="96"/>
      <c r="BR2771" s="96"/>
      <c r="BS2771" s="96"/>
      <c r="BT2771" s="96"/>
      <c r="BU2771" s="96"/>
      <c r="BV2771" s="96"/>
      <c r="BW2771" s="96"/>
      <c r="BX2771" s="96"/>
      <c r="BY2771" s="96"/>
      <c r="BZ2771" s="96">
        <v>12.387869999999999</v>
      </c>
      <c r="CA2771" s="96"/>
      <c r="CB2771" s="96">
        <v>3.6491400000000001</v>
      </c>
      <c r="CL2771" s="96"/>
      <c r="CM2771" s="96"/>
      <c r="CN2771" s="96"/>
      <c r="CO2771" s="96"/>
      <c r="CP2771" s="96"/>
      <c r="CQ2771" s="96"/>
      <c r="CR2771" s="96"/>
      <c r="CS2771" s="96"/>
      <c r="CT2771" s="96"/>
      <c r="CU2771" s="96"/>
      <c r="CV2771" s="96"/>
      <c r="CW2771" s="96"/>
      <c r="CX2771" s="96"/>
      <c r="DH2771" s="96">
        <f t="shared" si="1242"/>
        <v>95.741910000000004</v>
      </c>
      <c r="DJ2771" s="96">
        <f t="shared" si="1218"/>
        <v>4.2580899999999957</v>
      </c>
      <c r="DL2771" s="77" t="s">
        <v>3334</v>
      </c>
      <c r="DO2771" s="356">
        <v>3.67</v>
      </c>
      <c r="DQ2771" s="348"/>
      <c r="DS2771" s="246"/>
      <c r="DU2771" s="96"/>
      <c r="DW2771" s="178"/>
      <c r="DX2771" s="304">
        <f t="shared" si="1219"/>
        <v>72.316950852557653</v>
      </c>
      <c r="DY2771" s="77">
        <f t="shared" si="1220"/>
        <v>0</v>
      </c>
      <c r="DZ2771" s="304">
        <f t="shared" si="1221"/>
        <v>0</v>
      </c>
      <c r="EA2771" s="77" t="e">
        <f t="shared" si="1222"/>
        <v>#DIV/0!</v>
      </c>
      <c r="EB2771" s="304">
        <f t="shared" si="1223"/>
        <v>10.932798395185557</v>
      </c>
      <c r="EC2771" s="77">
        <f t="shared" si="1224"/>
        <v>0</v>
      </c>
      <c r="ED2771" s="304">
        <f t="shared" si="1225"/>
        <v>0</v>
      </c>
      <c r="EE2771" s="77" t="e">
        <f t="shared" si="1226"/>
        <v>#DIV/0!</v>
      </c>
      <c r="EF2771" s="304">
        <f t="shared" si="1227"/>
        <v>0</v>
      </c>
      <c r="EG2771" s="77" t="e">
        <f t="shared" si="1228"/>
        <v>#DIV/0!</v>
      </c>
      <c r="EH2771" s="304">
        <f t="shared" si="1229"/>
        <v>0</v>
      </c>
      <c r="EI2771" s="77" t="e">
        <f t="shared" si="1230"/>
        <v>#DIV/0!</v>
      </c>
      <c r="EJ2771" s="304">
        <f t="shared" si="1231"/>
        <v>0</v>
      </c>
      <c r="EK2771" s="77" t="e">
        <f t="shared" si="1232"/>
        <v>#DIV/0!</v>
      </c>
      <c r="EL2771" s="304">
        <f t="shared" si="1233"/>
        <v>12.938816449348042</v>
      </c>
      <c r="EM2771" s="77">
        <f t="shared" si="1234"/>
        <v>0</v>
      </c>
      <c r="EN2771" s="304">
        <f t="shared" si="1235"/>
        <v>3.8114343029087263</v>
      </c>
      <c r="EO2771" s="77">
        <f t="shared" si="1236"/>
        <v>0</v>
      </c>
      <c r="EP2771" s="304">
        <f t="shared" si="1237"/>
        <v>0</v>
      </c>
      <c r="EQ2771" s="77" t="e">
        <f t="shared" si="1238"/>
        <v>#DIV/0!</v>
      </c>
      <c r="ER2771" s="77">
        <f t="shared" si="1239"/>
        <v>100</v>
      </c>
      <c r="ES2771" s="77">
        <f t="shared" si="1240"/>
        <v>0</v>
      </c>
    </row>
    <row r="2772" spans="1:149" s="77" customFormat="1" x14ac:dyDescent="0.45">
      <c r="A2772" s="77" t="s">
        <v>4048</v>
      </c>
      <c r="B2772" s="178" t="s">
        <v>929</v>
      </c>
      <c r="C2772" s="77" t="s">
        <v>3648</v>
      </c>
      <c r="D2772" s="77" t="s">
        <v>4079</v>
      </c>
      <c r="E2772" s="77" t="s">
        <v>637</v>
      </c>
      <c r="F2772" s="77" t="s">
        <v>4070</v>
      </c>
      <c r="G2772" s="77" t="s">
        <v>4040</v>
      </c>
      <c r="H2772" s="77" t="s">
        <v>1101</v>
      </c>
      <c r="I2772" s="77" t="s">
        <v>4077</v>
      </c>
      <c r="J2772" s="304">
        <v>50</v>
      </c>
      <c r="L2772" s="304">
        <v>1000</v>
      </c>
      <c r="P2772" s="72" t="s">
        <v>1374</v>
      </c>
      <c r="Q2772" s="125"/>
      <c r="R2772" s="125"/>
      <c r="S2772" s="116"/>
      <c r="AA2772" s="168">
        <v>1</v>
      </c>
      <c r="AB2772" s="168"/>
      <c r="AC2772" s="168">
        <v>0</v>
      </c>
      <c r="AE2772" s="327"/>
      <c r="AG2772" s="168"/>
      <c r="AQ2772" s="178"/>
      <c r="AR2772" s="66">
        <v>0.96430000000000005</v>
      </c>
      <c r="AS2772" s="66"/>
      <c r="AU2772" s="276">
        <v>500</v>
      </c>
      <c r="AV2772" s="276"/>
      <c r="AW2772" s="276">
        <v>482.15000000000003</v>
      </c>
      <c r="AX2772" s="95"/>
      <c r="AY2772" s="276"/>
      <c r="AZ2772" s="95"/>
      <c r="BA2772" s="178"/>
      <c r="BB2772" s="98" t="s">
        <v>3412</v>
      </c>
      <c r="BC2772" s="178" t="s">
        <v>3590</v>
      </c>
      <c r="BD2772" s="96">
        <v>72.414219999999986</v>
      </c>
      <c r="BE2772" s="96"/>
      <c r="BF2772" s="96"/>
      <c r="BG2772" s="96"/>
      <c r="BH2772" s="96">
        <v>11.45426</v>
      </c>
      <c r="BI2772" s="96"/>
      <c r="BJ2772" s="96"/>
      <c r="BK2772" s="96"/>
      <c r="BL2772" s="96"/>
      <c r="BM2772" s="96"/>
      <c r="BN2772" s="96"/>
      <c r="BO2772" s="96"/>
      <c r="BP2772" s="96"/>
      <c r="BQ2772" s="96"/>
      <c r="BR2772" s="96"/>
      <c r="BS2772" s="96"/>
      <c r="BT2772" s="96"/>
      <c r="BU2772" s="96"/>
      <c r="BV2772" s="96"/>
      <c r="BW2772" s="96"/>
      <c r="BX2772" s="96"/>
      <c r="BY2772" s="96"/>
      <c r="BZ2772" s="96">
        <v>4.2710800000000004</v>
      </c>
      <c r="CA2772" s="96"/>
      <c r="CB2772" s="96">
        <v>8.930439999999999</v>
      </c>
      <c r="CL2772" s="96"/>
      <c r="CM2772" s="96"/>
      <c r="CN2772" s="96"/>
      <c r="CO2772" s="96"/>
      <c r="CP2772" s="96"/>
      <c r="CQ2772" s="96"/>
      <c r="CR2772" s="96"/>
      <c r="CS2772" s="96"/>
      <c r="CT2772" s="96"/>
      <c r="CU2772" s="96"/>
      <c r="CV2772" s="96"/>
      <c r="CW2772" s="96"/>
      <c r="CX2772" s="96"/>
      <c r="DH2772" s="96">
        <f t="shared" si="1242"/>
        <v>97.07</v>
      </c>
      <c r="DJ2772" s="96">
        <f t="shared" si="1218"/>
        <v>2.9300000000000068</v>
      </c>
      <c r="DL2772" s="77" t="s">
        <v>3334</v>
      </c>
      <c r="DO2772" s="356">
        <v>2.93</v>
      </c>
      <c r="DQ2772" s="348"/>
      <c r="DS2772" s="246"/>
      <c r="DU2772" s="96"/>
      <c r="DW2772" s="178"/>
      <c r="DX2772" s="304">
        <f t="shared" si="1219"/>
        <v>74.599999999999994</v>
      </c>
      <c r="DY2772" s="77">
        <f t="shared" si="1220"/>
        <v>0</v>
      </c>
      <c r="DZ2772" s="304">
        <f t="shared" si="1221"/>
        <v>0</v>
      </c>
      <c r="EA2772" s="77" t="e">
        <f t="shared" si="1222"/>
        <v>#DIV/0!</v>
      </c>
      <c r="EB2772" s="304">
        <f t="shared" si="1223"/>
        <v>11.8</v>
      </c>
      <c r="EC2772" s="77">
        <f t="shared" si="1224"/>
        <v>0</v>
      </c>
      <c r="ED2772" s="304">
        <f t="shared" si="1225"/>
        <v>0</v>
      </c>
      <c r="EE2772" s="77" t="e">
        <f t="shared" si="1226"/>
        <v>#DIV/0!</v>
      </c>
      <c r="EF2772" s="304">
        <f t="shared" si="1227"/>
        <v>0</v>
      </c>
      <c r="EG2772" s="77" t="e">
        <f t="shared" si="1228"/>
        <v>#DIV/0!</v>
      </c>
      <c r="EH2772" s="304">
        <f t="shared" si="1229"/>
        <v>0</v>
      </c>
      <c r="EI2772" s="77" t="e">
        <f t="shared" si="1230"/>
        <v>#DIV/0!</v>
      </c>
      <c r="EJ2772" s="304">
        <f t="shared" si="1231"/>
        <v>0</v>
      </c>
      <c r="EK2772" s="77" t="e">
        <f t="shared" si="1232"/>
        <v>#DIV/0!</v>
      </c>
      <c r="EL2772" s="304">
        <f t="shared" si="1233"/>
        <v>4.4000000000000004</v>
      </c>
      <c r="EM2772" s="77">
        <f t="shared" si="1234"/>
        <v>0</v>
      </c>
      <c r="EN2772" s="304">
        <f t="shared" si="1235"/>
        <v>9.1999999999999993</v>
      </c>
      <c r="EO2772" s="77">
        <f t="shared" si="1236"/>
        <v>0</v>
      </c>
      <c r="EP2772" s="304">
        <f t="shared" si="1237"/>
        <v>0</v>
      </c>
      <c r="EQ2772" s="77" t="e">
        <f t="shared" si="1238"/>
        <v>#DIV/0!</v>
      </c>
      <c r="ER2772" s="77">
        <f t="shared" si="1239"/>
        <v>100</v>
      </c>
      <c r="ES2772" s="77">
        <f t="shared" si="1240"/>
        <v>0</v>
      </c>
    </row>
    <row r="2773" spans="1:149" s="77" customFormat="1" x14ac:dyDescent="0.45">
      <c r="A2773" s="77" t="s">
        <v>4048</v>
      </c>
      <c r="B2773" s="178" t="s">
        <v>929</v>
      </c>
      <c r="C2773" s="77" t="s">
        <v>3648</v>
      </c>
      <c r="D2773" s="77" t="s">
        <v>4079</v>
      </c>
      <c r="E2773" s="77" t="s">
        <v>637</v>
      </c>
      <c r="F2773" s="77" t="s">
        <v>4071</v>
      </c>
      <c r="G2773" s="77" t="s">
        <v>4040</v>
      </c>
      <c r="H2773" s="77" t="s">
        <v>1101</v>
      </c>
      <c r="I2773" s="77" t="s">
        <v>4077</v>
      </c>
      <c r="J2773" s="304">
        <v>50</v>
      </c>
      <c r="L2773" s="304">
        <v>1000</v>
      </c>
      <c r="P2773" s="72" t="s">
        <v>1374</v>
      </c>
      <c r="Q2773" s="125"/>
      <c r="R2773" s="125"/>
      <c r="S2773" s="116"/>
      <c r="AA2773" s="168">
        <v>1</v>
      </c>
      <c r="AB2773" s="168"/>
      <c r="AC2773" s="168">
        <v>0</v>
      </c>
      <c r="AE2773" s="327"/>
      <c r="AG2773" s="168"/>
      <c r="AQ2773" s="178"/>
      <c r="AR2773" s="66">
        <v>0.96430000000000005</v>
      </c>
      <c r="AS2773" s="66"/>
      <c r="AU2773" s="276">
        <v>500</v>
      </c>
      <c r="AV2773" s="276"/>
      <c r="AW2773" s="276">
        <v>482.15000000000003</v>
      </c>
      <c r="AX2773" s="95"/>
      <c r="AY2773" s="276"/>
      <c r="AZ2773" s="95"/>
      <c r="BA2773" s="178"/>
      <c r="BB2773" s="98" t="s">
        <v>3412</v>
      </c>
      <c r="BC2773" s="178" t="s">
        <v>3590</v>
      </c>
      <c r="BD2773" s="96">
        <v>73.057320000000004</v>
      </c>
      <c r="BE2773" s="96"/>
      <c r="BF2773" s="96"/>
      <c r="BG2773" s="96"/>
      <c r="BH2773" s="96">
        <v>12.405959999999999</v>
      </c>
      <c r="BI2773" s="96"/>
      <c r="BJ2773" s="96"/>
      <c r="BK2773" s="96"/>
      <c r="BL2773" s="96"/>
      <c r="BM2773" s="96"/>
      <c r="BN2773" s="96"/>
      <c r="BO2773" s="96"/>
      <c r="BP2773" s="96"/>
      <c r="BQ2773" s="96"/>
      <c r="BR2773" s="96"/>
      <c r="BS2773" s="96"/>
      <c r="BT2773" s="96"/>
      <c r="BU2773" s="96"/>
      <c r="BV2773" s="96"/>
      <c r="BW2773" s="96"/>
      <c r="BX2773" s="96"/>
      <c r="BY2773" s="96"/>
      <c r="BZ2773" s="96">
        <v>4.7260799999999996</v>
      </c>
      <c r="CA2773" s="96"/>
      <c r="CB2773" s="96">
        <v>4.2337799999999994</v>
      </c>
      <c r="CL2773" s="96"/>
      <c r="CM2773" s="96"/>
      <c r="CN2773" s="96"/>
      <c r="CO2773" s="96"/>
      <c r="CP2773" s="96"/>
      <c r="CQ2773" s="96"/>
      <c r="CR2773" s="96">
        <v>5.1199199999999996</v>
      </c>
      <c r="CS2773" s="96"/>
      <c r="CT2773" s="96"/>
      <c r="CU2773" s="96"/>
      <c r="CV2773" s="96"/>
      <c r="CW2773" s="96"/>
      <c r="CX2773" s="96"/>
      <c r="DH2773" s="96">
        <f>SUM(BD2773,BH2773,BZ2773,CB2773,CR2773,CL2773,CT2773)</f>
        <v>99.543059999999983</v>
      </c>
      <c r="DJ2773" s="96">
        <f t="shared" si="1218"/>
        <v>0.45694000000001722</v>
      </c>
      <c r="DL2773" s="77" t="s">
        <v>3334</v>
      </c>
      <c r="DO2773" s="356">
        <v>2.64</v>
      </c>
      <c r="DQ2773" s="348"/>
      <c r="DS2773" s="246"/>
      <c r="DU2773" s="96"/>
      <c r="DW2773" s="178"/>
      <c r="DX2773" s="304">
        <f t="shared" si="1219"/>
        <v>73.39268051434226</v>
      </c>
      <c r="DY2773" s="77">
        <f t="shared" si="1220"/>
        <v>0</v>
      </c>
      <c r="DZ2773" s="304">
        <f t="shared" si="1221"/>
        <v>0</v>
      </c>
      <c r="EA2773" s="77" t="e">
        <f t="shared" si="1222"/>
        <v>#DIV/0!</v>
      </c>
      <c r="EB2773" s="304">
        <f t="shared" si="1223"/>
        <v>12.462908011869436</v>
      </c>
      <c r="EC2773" s="77">
        <f t="shared" si="1224"/>
        <v>0</v>
      </c>
      <c r="ED2773" s="304">
        <f t="shared" si="1225"/>
        <v>0</v>
      </c>
      <c r="EE2773" s="77" t="e">
        <f t="shared" si="1226"/>
        <v>#DIV/0!</v>
      </c>
      <c r="EF2773" s="304">
        <f t="shared" si="1227"/>
        <v>0</v>
      </c>
      <c r="EG2773" s="77" t="e">
        <f t="shared" si="1228"/>
        <v>#DIV/0!</v>
      </c>
      <c r="EH2773" s="304">
        <f t="shared" si="1229"/>
        <v>0</v>
      </c>
      <c r="EI2773" s="77" t="e">
        <f t="shared" si="1230"/>
        <v>#DIV/0!</v>
      </c>
      <c r="EJ2773" s="304">
        <f t="shared" si="1231"/>
        <v>0</v>
      </c>
      <c r="EK2773" s="77" t="e">
        <f t="shared" si="1232"/>
        <v>#DIV/0!</v>
      </c>
      <c r="EL2773" s="304">
        <f t="shared" si="1233"/>
        <v>4.7477744807121667</v>
      </c>
      <c r="EM2773" s="77">
        <f t="shared" si="1234"/>
        <v>0</v>
      </c>
      <c r="EN2773" s="304">
        <f t="shared" si="1235"/>
        <v>4.2532146389713157</v>
      </c>
      <c r="EO2773" s="77">
        <f t="shared" si="1236"/>
        <v>0</v>
      </c>
      <c r="EP2773" s="304">
        <f t="shared" si="1237"/>
        <v>0</v>
      </c>
      <c r="EQ2773" s="77" t="e">
        <f t="shared" si="1238"/>
        <v>#DIV/0!</v>
      </c>
      <c r="ER2773" s="77">
        <f t="shared" si="1239"/>
        <v>100</v>
      </c>
      <c r="ES2773" s="77">
        <f t="shared" si="1240"/>
        <v>0</v>
      </c>
    </row>
    <row r="2774" spans="1:149" s="77" customFormat="1" x14ac:dyDescent="0.45">
      <c r="A2774" s="77" t="s">
        <v>4048</v>
      </c>
      <c r="B2774" s="178" t="s">
        <v>929</v>
      </c>
      <c r="C2774" s="77" t="s">
        <v>3648</v>
      </c>
      <c r="D2774" s="77" t="s">
        <v>4079</v>
      </c>
      <c r="E2774" s="77" t="s">
        <v>637</v>
      </c>
      <c r="F2774" s="77" t="s">
        <v>4072</v>
      </c>
      <c r="G2774" s="77" t="s">
        <v>4040</v>
      </c>
      <c r="H2774" s="77" t="s">
        <v>1101</v>
      </c>
      <c r="I2774" s="77" t="s">
        <v>4078</v>
      </c>
      <c r="J2774" s="304">
        <v>200</v>
      </c>
      <c r="L2774" s="304">
        <v>800</v>
      </c>
      <c r="P2774" s="72" t="s">
        <v>1374</v>
      </c>
      <c r="Q2774" s="125"/>
      <c r="R2774" s="125"/>
      <c r="S2774" s="116"/>
      <c r="AA2774" s="168">
        <v>1</v>
      </c>
      <c r="AB2774" s="168"/>
      <c r="AC2774" s="168">
        <v>0</v>
      </c>
      <c r="AE2774" s="327"/>
      <c r="AG2774" s="168"/>
      <c r="AQ2774" s="178"/>
      <c r="AR2774" s="66">
        <v>0.7732</v>
      </c>
      <c r="AS2774" s="66"/>
      <c r="AU2774" s="276">
        <v>2000</v>
      </c>
      <c r="AV2774" s="276"/>
      <c r="AW2774" s="276">
        <v>1546.4</v>
      </c>
      <c r="AX2774" s="95"/>
      <c r="AY2774" s="276"/>
      <c r="AZ2774" s="95"/>
      <c r="BA2774" s="178"/>
      <c r="BB2774" s="98" t="s">
        <v>3412</v>
      </c>
      <c r="BC2774" s="178" t="s">
        <v>3590</v>
      </c>
      <c r="BD2774" s="96">
        <v>70.074480000000008</v>
      </c>
      <c r="BE2774" s="96"/>
      <c r="BF2774" s="96"/>
      <c r="BG2774" s="96"/>
      <c r="BH2774" s="96">
        <v>11.89944</v>
      </c>
      <c r="BI2774" s="96"/>
      <c r="BJ2774" s="96"/>
      <c r="BK2774" s="96"/>
      <c r="BL2774" s="96"/>
      <c r="BM2774" s="96"/>
      <c r="BN2774" s="96"/>
      <c r="BO2774" s="96"/>
      <c r="BP2774" s="96"/>
      <c r="BQ2774" s="96"/>
      <c r="BR2774" s="96"/>
      <c r="BS2774" s="96"/>
      <c r="BT2774" s="96"/>
      <c r="BU2774" s="96"/>
      <c r="BV2774" s="96"/>
      <c r="BW2774" s="96"/>
      <c r="BX2774" s="96"/>
      <c r="BY2774" s="96"/>
      <c r="BZ2774" s="96">
        <v>4.5331199999999994</v>
      </c>
      <c r="CA2774" s="96"/>
      <c r="CB2774" s="96">
        <v>4.0609199999999994</v>
      </c>
      <c r="CL2774" s="96"/>
      <c r="CM2774" s="96"/>
      <c r="CN2774" s="96"/>
      <c r="CO2774" s="96"/>
      <c r="CP2774" s="96"/>
      <c r="CQ2774" s="96"/>
      <c r="CR2774" s="96">
        <v>4.9108800000000006</v>
      </c>
      <c r="CS2774" s="96"/>
      <c r="CT2774" s="96"/>
      <c r="CU2774" s="96"/>
      <c r="CV2774" s="96"/>
      <c r="CW2774" s="96"/>
      <c r="CX2774" s="96"/>
      <c r="DH2774" s="96">
        <f>SUM(BD2774,BH2774,BZ2774,CB2774,CR2774,CL2774,CT2774)</f>
        <v>95.478840000000005</v>
      </c>
      <c r="DJ2774" s="96">
        <f t="shared" si="1218"/>
        <v>4.5211599999999947</v>
      </c>
      <c r="DL2774" s="77" t="s">
        <v>3334</v>
      </c>
      <c r="DO2774" s="356">
        <v>6.66</v>
      </c>
      <c r="DQ2774" s="348"/>
      <c r="DS2774" s="246"/>
      <c r="DU2774" s="96"/>
      <c r="DW2774" s="178"/>
      <c r="DX2774" s="304">
        <f t="shared" si="1219"/>
        <v>73.392680514342246</v>
      </c>
      <c r="DY2774" s="77">
        <f t="shared" si="1220"/>
        <v>0</v>
      </c>
      <c r="DZ2774" s="304">
        <f t="shared" si="1221"/>
        <v>0</v>
      </c>
      <c r="EA2774" s="77" t="e">
        <f t="shared" si="1222"/>
        <v>#DIV/0!</v>
      </c>
      <c r="EB2774" s="304">
        <f t="shared" si="1223"/>
        <v>12.462908011869436</v>
      </c>
      <c r="EC2774" s="77">
        <f t="shared" si="1224"/>
        <v>0</v>
      </c>
      <c r="ED2774" s="304">
        <f t="shared" si="1225"/>
        <v>0</v>
      </c>
      <c r="EE2774" s="77" t="e">
        <f t="shared" si="1226"/>
        <v>#DIV/0!</v>
      </c>
      <c r="EF2774" s="304">
        <f t="shared" si="1227"/>
        <v>0</v>
      </c>
      <c r="EG2774" s="77" t="e">
        <f t="shared" si="1228"/>
        <v>#DIV/0!</v>
      </c>
      <c r="EH2774" s="304">
        <f t="shared" si="1229"/>
        <v>0</v>
      </c>
      <c r="EI2774" s="77" t="e">
        <f t="shared" si="1230"/>
        <v>#DIV/0!</v>
      </c>
      <c r="EJ2774" s="304">
        <f t="shared" si="1231"/>
        <v>0</v>
      </c>
      <c r="EK2774" s="77" t="e">
        <f t="shared" si="1232"/>
        <v>#DIV/0!</v>
      </c>
      <c r="EL2774" s="304">
        <f t="shared" si="1233"/>
        <v>4.7477744807121649</v>
      </c>
      <c r="EM2774" s="77">
        <f t="shared" si="1234"/>
        <v>0</v>
      </c>
      <c r="EN2774" s="304">
        <f t="shared" si="1235"/>
        <v>4.2532146389713148</v>
      </c>
      <c r="EO2774" s="77">
        <f t="shared" si="1236"/>
        <v>0</v>
      </c>
      <c r="EP2774" s="304">
        <f t="shared" si="1237"/>
        <v>0</v>
      </c>
      <c r="EQ2774" s="77" t="e">
        <f t="shared" si="1238"/>
        <v>#DIV/0!</v>
      </c>
      <c r="ER2774" s="77">
        <f t="shared" si="1239"/>
        <v>100</v>
      </c>
      <c r="ES2774" s="77">
        <f t="shared" si="1240"/>
        <v>0</v>
      </c>
    </row>
    <row r="2775" spans="1:149" s="77" customFormat="1" x14ac:dyDescent="0.45">
      <c r="A2775" s="77" t="s">
        <v>4048</v>
      </c>
      <c r="B2775" s="178" t="s">
        <v>929</v>
      </c>
      <c r="C2775" s="77" t="s">
        <v>3648</v>
      </c>
      <c r="D2775" s="77" t="s">
        <v>4079</v>
      </c>
      <c r="E2775" s="77" t="s">
        <v>637</v>
      </c>
      <c r="F2775" s="77" t="s">
        <v>4073</v>
      </c>
      <c r="G2775" s="77" t="s">
        <v>4040</v>
      </c>
      <c r="H2775" s="77" t="s">
        <v>1101</v>
      </c>
      <c r="I2775" s="77" t="s">
        <v>4077</v>
      </c>
      <c r="J2775" s="304">
        <v>50</v>
      </c>
      <c r="L2775" s="304">
        <v>1000</v>
      </c>
      <c r="P2775" s="72" t="s">
        <v>1374</v>
      </c>
      <c r="Q2775" s="125"/>
      <c r="R2775" s="125"/>
      <c r="S2775" s="116"/>
      <c r="AA2775" s="168">
        <v>1</v>
      </c>
      <c r="AB2775" s="168"/>
      <c r="AC2775" s="168">
        <v>0</v>
      </c>
      <c r="AE2775" s="327"/>
      <c r="AG2775" s="168"/>
      <c r="AQ2775" s="178"/>
      <c r="AR2775" s="66">
        <v>0.96430000000000005</v>
      </c>
      <c r="AS2775" s="66"/>
      <c r="AU2775" s="276">
        <v>500</v>
      </c>
      <c r="AV2775" s="276"/>
      <c r="AW2775" s="276">
        <v>482.15000000000003</v>
      </c>
      <c r="AX2775" s="95"/>
      <c r="AY2775" s="276"/>
      <c r="AZ2775" s="95"/>
      <c r="BA2775" s="178"/>
      <c r="BB2775" s="98" t="s">
        <v>3412</v>
      </c>
      <c r="BC2775" s="178" t="s">
        <v>3590</v>
      </c>
      <c r="BD2775" s="96">
        <v>66.730779999999996</v>
      </c>
      <c r="BE2775" s="96"/>
      <c r="BF2775" s="96"/>
      <c r="BG2775" s="96"/>
      <c r="BH2775" s="96">
        <v>11.20158</v>
      </c>
      <c r="BI2775" s="96"/>
      <c r="BJ2775" s="96"/>
      <c r="BK2775" s="96"/>
      <c r="BL2775" s="96"/>
      <c r="BM2775" s="96"/>
      <c r="BN2775" s="96"/>
      <c r="BO2775" s="96"/>
      <c r="BP2775" s="96"/>
      <c r="BQ2775" s="96"/>
      <c r="BR2775" s="96"/>
      <c r="BS2775" s="96"/>
      <c r="BT2775" s="96"/>
      <c r="BU2775" s="96"/>
      <c r="BV2775" s="96"/>
      <c r="BW2775" s="96"/>
      <c r="BX2775" s="96"/>
      <c r="BY2775" s="96"/>
      <c r="BZ2775" s="96">
        <v>4.2125599999999999</v>
      </c>
      <c r="CA2775" s="96"/>
      <c r="CB2775" s="96">
        <v>3.9253399999999994</v>
      </c>
      <c r="CL2775" s="96"/>
      <c r="CM2775" s="96"/>
      <c r="CN2775" s="96"/>
      <c r="CO2775" s="96"/>
      <c r="CP2775" s="96"/>
      <c r="CQ2775" s="96"/>
      <c r="CR2775" s="96">
        <v>8.3293799999999987</v>
      </c>
      <c r="CS2775" s="96"/>
      <c r="CT2775" s="96"/>
      <c r="CU2775" s="96"/>
      <c r="CV2775" s="96"/>
      <c r="CW2775" s="96"/>
      <c r="CX2775" s="96"/>
      <c r="DH2775" s="96">
        <f>SUM(BD2775,BH2775,BZ2775,CB2775,CR2775,CL2775,CT2775)</f>
        <v>94.399639999999991</v>
      </c>
      <c r="DJ2775" s="96">
        <f t="shared" si="1218"/>
        <v>5.6003600000000091</v>
      </c>
      <c r="DL2775" s="77" t="s">
        <v>3334</v>
      </c>
      <c r="DO2775" s="356">
        <v>2.86</v>
      </c>
      <c r="DQ2775" s="348"/>
      <c r="DS2775" s="246"/>
      <c r="DU2775" s="96"/>
      <c r="DW2775" s="178"/>
      <c r="DX2775" s="304">
        <f t="shared" si="1219"/>
        <v>70.689655172413794</v>
      </c>
      <c r="DY2775" s="77">
        <f t="shared" si="1220"/>
        <v>0</v>
      </c>
      <c r="DZ2775" s="304">
        <f t="shared" si="1221"/>
        <v>0</v>
      </c>
      <c r="EA2775" s="77" t="e">
        <f t="shared" si="1222"/>
        <v>#DIV/0!</v>
      </c>
      <c r="EB2775" s="304">
        <f t="shared" si="1223"/>
        <v>11.866125760649087</v>
      </c>
      <c r="EC2775" s="77">
        <f t="shared" si="1224"/>
        <v>0</v>
      </c>
      <c r="ED2775" s="304">
        <f t="shared" si="1225"/>
        <v>0</v>
      </c>
      <c r="EE2775" s="77" t="e">
        <f t="shared" si="1226"/>
        <v>#DIV/0!</v>
      </c>
      <c r="EF2775" s="304">
        <f t="shared" si="1227"/>
        <v>0</v>
      </c>
      <c r="EG2775" s="77" t="e">
        <f t="shared" si="1228"/>
        <v>#DIV/0!</v>
      </c>
      <c r="EH2775" s="304">
        <f t="shared" si="1229"/>
        <v>0</v>
      </c>
      <c r="EI2775" s="77" t="e">
        <f t="shared" si="1230"/>
        <v>#DIV/0!</v>
      </c>
      <c r="EJ2775" s="304">
        <f t="shared" si="1231"/>
        <v>0</v>
      </c>
      <c r="EK2775" s="77" t="e">
        <f t="shared" si="1232"/>
        <v>#DIV/0!</v>
      </c>
      <c r="EL2775" s="304">
        <f t="shared" si="1233"/>
        <v>4.4624746450304258</v>
      </c>
      <c r="EM2775" s="77">
        <f t="shared" si="1234"/>
        <v>0</v>
      </c>
      <c r="EN2775" s="304">
        <f t="shared" si="1235"/>
        <v>4.1582150101419879</v>
      </c>
      <c r="EO2775" s="77">
        <f t="shared" si="1236"/>
        <v>0</v>
      </c>
      <c r="EP2775" s="304">
        <f t="shared" si="1237"/>
        <v>0</v>
      </c>
      <c r="EQ2775" s="77" t="e">
        <f t="shared" si="1238"/>
        <v>#DIV/0!</v>
      </c>
      <c r="ER2775" s="77">
        <f t="shared" si="1239"/>
        <v>100</v>
      </c>
      <c r="ES2775" s="77">
        <f t="shared" si="1240"/>
        <v>0</v>
      </c>
    </row>
    <row r="2776" spans="1:149" s="91" customFormat="1" ht="14.65" thickBot="1" x14ac:dyDescent="0.5">
      <c r="A2776" s="91" t="s">
        <v>4048</v>
      </c>
      <c r="B2776" s="206" t="s">
        <v>4076</v>
      </c>
      <c r="C2776" s="91" t="s">
        <v>3648</v>
      </c>
      <c r="D2776" s="91" t="s">
        <v>4079</v>
      </c>
      <c r="E2776" s="91" t="s">
        <v>637</v>
      </c>
      <c r="F2776" s="91" t="s">
        <v>4074</v>
      </c>
      <c r="G2776" s="91" t="s">
        <v>4040</v>
      </c>
      <c r="H2776" s="91" t="s">
        <v>1101</v>
      </c>
      <c r="I2776" s="91" t="s">
        <v>4077</v>
      </c>
      <c r="J2776" s="305">
        <v>50</v>
      </c>
      <c r="L2776" s="305">
        <v>1000</v>
      </c>
      <c r="P2776" s="90" t="s">
        <v>1374</v>
      </c>
      <c r="Q2776" s="203"/>
      <c r="R2776" s="203"/>
      <c r="S2776" s="205"/>
      <c r="AA2776" s="170">
        <v>1</v>
      </c>
      <c r="AB2776" s="170"/>
      <c r="AC2776" s="170">
        <v>0</v>
      </c>
      <c r="AE2776" s="328"/>
      <c r="AG2776" s="170"/>
      <c r="AQ2776" s="206"/>
      <c r="AR2776" s="69">
        <v>0.96430000000000005</v>
      </c>
      <c r="AS2776" s="69"/>
      <c r="AU2776" s="277">
        <v>500</v>
      </c>
      <c r="AV2776" s="277"/>
      <c r="AW2776" s="277">
        <v>482.15000000000003</v>
      </c>
      <c r="AX2776" s="259"/>
      <c r="AY2776" s="277"/>
      <c r="AZ2776" s="259"/>
      <c r="BA2776" s="206"/>
      <c r="BB2776" s="141" t="s">
        <v>3412</v>
      </c>
      <c r="BC2776" s="206" t="s">
        <v>3590</v>
      </c>
      <c r="BD2776" s="97">
        <v>71.120699999999999</v>
      </c>
      <c r="BE2776" s="97"/>
      <c r="BF2776" s="97"/>
      <c r="BG2776" s="97"/>
      <c r="BH2776" s="97">
        <v>11.118600000000001</v>
      </c>
      <c r="BI2776" s="97"/>
      <c r="BJ2776" s="97"/>
      <c r="BK2776" s="97"/>
      <c r="BL2776" s="97"/>
      <c r="BM2776" s="97"/>
      <c r="BN2776" s="97"/>
      <c r="BO2776" s="97"/>
      <c r="BP2776" s="97"/>
      <c r="BQ2776" s="97"/>
      <c r="BR2776" s="97"/>
      <c r="BS2776" s="97"/>
      <c r="BT2776" s="97"/>
      <c r="BU2776" s="97"/>
      <c r="BV2776" s="97"/>
      <c r="BW2776" s="97"/>
      <c r="BX2776" s="97"/>
      <c r="BY2776" s="97"/>
      <c r="BZ2776" s="97">
        <v>4.4091000000000005</v>
      </c>
      <c r="CA2776" s="97"/>
      <c r="CB2776" s="97">
        <v>3.8340000000000005</v>
      </c>
      <c r="CL2776" s="97"/>
      <c r="CM2776" s="97"/>
      <c r="CN2776" s="97"/>
      <c r="CO2776" s="97"/>
      <c r="CP2776" s="97"/>
      <c r="CQ2776" s="97"/>
      <c r="CR2776" s="97"/>
      <c r="CS2776" s="97"/>
      <c r="CT2776" s="97">
        <v>3.8340000000000005</v>
      </c>
      <c r="CU2776" s="97"/>
      <c r="CV2776" s="97"/>
      <c r="CW2776" s="97"/>
      <c r="CX2776" s="97"/>
      <c r="DH2776" s="97">
        <f t="shared" ref="DH2776" si="1243">SUM(BD2776,BH2776,BZ2776,CB2776,CR2776,CL2776,CT2776)</f>
        <v>94.316400000000002</v>
      </c>
      <c r="DJ2776" s="97">
        <f t="shared" si="1218"/>
        <v>5.6835999999999984</v>
      </c>
      <c r="DL2776" s="91" t="s">
        <v>3334</v>
      </c>
      <c r="DO2776" s="357">
        <v>2.5499999999999998</v>
      </c>
      <c r="DQ2776" s="349"/>
      <c r="DS2776" s="251"/>
      <c r="DU2776" s="97"/>
      <c r="DW2776" s="206"/>
      <c r="DX2776" s="305">
        <f t="shared" si="1219"/>
        <v>75.40650406504065</v>
      </c>
      <c r="DY2776" s="91">
        <f t="shared" si="1220"/>
        <v>0</v>
      </c>
      <c r="DZ2776" s="305">
        <f t="shared" si="1221"/>
        <v>0</v>
      </c>
      <c r="EA2776" s="91" t="e">
        <f t="shared" si="1222"/>
        <v>#DIV/0!</v>
      </c>
      <c r="EB2776" s="305">
        <f t="shared" si="1223"/>
        <v>11.788617886178862</v>
      </c>
      <c r="EC2776" s="91">
        <f t="shared" si="1224"/>
        <v>0</v>
      </c>
      <c r="ED2776" s="305">
        <f t="shared" si="1225"/>
        <v>0</v>
      </c>
      <c r="EE2776" s="91" t="e">
        <f t="shared" si="1226"/>
        <v>#DIV/0!</v>
      </c>
      <c r="EF2776" s="305">
        <f t="shared" si="1227"/>
        <v>0</v>
      </c>
      <c r="EG2776" s="91" t="e">
        <f t="shared" si="1228"/>
        <v>#DIV/0!</v>
      </c>
      <c r="EH2776" s="305">
        <f t="shared" si="1229"/>
        <v>0</v>
      </c>
      <c r="EI2776" s="91" t="e">
        <f t="shared" si="1230"/>
        <v>#DIV/0!</v>
      </c>
      <c r="EJ2776" s="305">
        <f t="shared" si="1231"/>
        <v>0</v>
      </c>
      <c r="EK2776" s="91" t="e">
        <f t="shared" si="1232"/>
        <v>#DIV/0!</v>
      </c>
      <c r="EL2776" s="305">
        <f t="shared" si="1233"/>
        <v>4.6747967479674806</v>
      </c>
      <c r="EM2776" s="91">
        <f t="shared" si="1234"/>
        <v>0</v>
      </c>
      <c r="EN2776" s="305">
        <f t="shared" si="1235"/>
        <v>4.0650406504065044</v>
      </c>
      <c r="EO2776" s="91">
        <f t="shared" si="1236"/>
        <v>0</v>
      </c>
      <c r="EP2776" s="305">
        <f t="shared" si="1237"/>
        <v>0</v>
      </c>
      <c r="EQ2776" s="91" t="e">
        <f t="shared" si="1238"/>
        <v>#DIV/0!</v>
      </c>
      <c r="ER2776" s="91">
        <f t="shared" si="1239"/>
        <v>100</v>
      </c>
      <c r="ES2776" s="91">
        <f t="shared" si="1240"/>
        <v>0</v>
      </c>
    </row>
    <row r="2777" spans="1:149" s="77" customFormat="1" x14ac:dyDescent="0.45">
      <c r="A2777" s="77" t="s">
        <v>4080</v>
      </c>
      <c r="B2777" s="178" t="s">
        <v>927</v>
      </c>
      <c r="C2777" s="77" t="s">
        <v>3585</v>
      </c>
      <c r="D2777" s="77" t="s">
        <v>3752</v>
      </c>
      <c r="E2777" s="77" t="s">
        <v>1127</v>
      </c>
      <c r="F2777" s="77" t="s">
        <v>4081</v>
      </c>
      <c r="G2777" s="77" t="s">
        <v>3366</v>
      </c>
      <c r="H2777" s="77" t="s">
        <v>1101</v>
      </c>
      <c r="I2777" s="77">
        <v>72</v>
      </c>
      <c r="J2777" s="304">
        <v>200</v>
      </c>
      <c r="L2777" s="304">
        <v>825</v>
      </c>
      <c r="P2777" s="72" t="s">
        <v>1374</v>
      </c>
      <c r="Q2777" s="125"/>
      <c r="R2777" s="125"/>
      <c r="S2777" s="116"/>
      <c r="AA2777" s="168">
        <v>1</v>
      </c>
      <c r="AB2777" s="168"/>
      <c r="AC2777" s="168">
        <v>0</v>
      </c>
      <c r="AE2777" s="327"/>
      <c r="AG2777" s="168"/>
      <c r="AQ2777" s="178"/>
      <c r="AR2777" s="66">
        <v>0.79730000000000001</v>
      </c>
      <c r="AS2777" s="66"/>
      <c r="AU2777" s="276">
        <v>2000</v>
      </c>
      <c r="AV2777" s="276"/>
      <c r="AW2777" s="276">
        <v>1594.6</v>
      </c>
      <c r="AX2777" s="95"/>
      <c r="AY2777" s="276"/>
      <c r="AZ2777" s="95"/>
      <c r="BA2777" s="178"/>
      <c r="BB2777" s="98" t="s">
        <v>3412</v>
      </c>
      <c r="BC2777" s="178" t="s">
        <v>1126</v>
      </c>
      <c r="BD2777" s="96">
        <v>72.886169999999993</v>
      </c>
      <c r="BE2777" s="96"/>
      <c r="BF2777" s="96">
        <v>5.6573999999999992E-2</v>
      </c>
      <c r="BG2777" s="96"/>
      <c r="BH2777" s="96">
        <v>12.2577</v>
      </c>
      <c r="BI2777" s="96"/>
      <c r="BJ2777" s="96"/>
      <c r="BK2777" s="96"/>
      <c r="BL2777" s="96"/>
      <c r="BM2777" s="96"/>
      <c r="BN2777" s="96">
        <v>0.707175</v>
      </c>
      <c r="BO2777" s="96"/>
      <c r="BP2777" s="96">
        <v>2.8286999999999996E-2</v>
      </c>
      <c r="BQ2777" s="96"/>
      <c r="BR2777" s="96">
        <v>4.7144999999999999E-2</v>
      </c>
      <c r="BS2777" s="96"/>
      <c r="BT2777" s="96"/>
      <c r="BU2777" s="96"/>
      <c r="BV2777" s="96"/>
      <c r="BW2777" s="96"/>
      <c r="BX2777" s="96">
        <v>0.49030799999999997</v>
      </c>
      <c r="BY2777" s="96"/>
      <c r="BZ2777" s="96">
        <v>3.8847479999999996</v>
      </c>
      <c r="CA2777" s="96"/>
      <c r="CB2777" s="96">
        <v>3.9224639999999997</v>
      </c>
      <c r="CC2777" s="96"/>
      <c r="DH2777" s="96">
        <f>SUM(BD2777,BF2777,BH2777,BN2777,BP2777,BR2777,BX2777,BZ2777,CB2777)</f>
        <v>94.280571000000009</v>
      </c>
      <c r="DJ2777" s="96">
        <f t="shared" si="1218"/>
        <v>5.719428999999991</v>
      </c>
      <c r="DL2777" s="77" t="s">
        <v>827</v>
      </c>
      <c r="DO2777" s="356">
        <v>5.7</v>
      </c>
      <c r="DP2777" s="77">
        <v>0.05</v>
      </c>
      <c r="DQ2777" s="348"/>
      <c r="DS2777" s="246"/>
      <c r="DU2777" s="96"/>
      <c r="DW2777" s="178"/>
      <c r="DX2777" s="304">
        <f t="shared" si="1219"/>
        <v>77.307730773077282</v>
      </c>
      <c r="DY2777" s="77">
        <f t="shared" si="1220"/>
        <v>0</v>
      </c>
      <c r="DZ2777" s="304">
        <f t="shared" si="1221"/>
        <v>6.0006000600059992E-2</v>
      </c>
      <c r="EA2777" s="77">
        <f t="shared" si="1222"/>
        <v>0</v>
      </c>
      <c r="EB2777" s="304">
        <f t="shared" si="1223"/>
        <v>13.001300130013</v>
      </c>
      <c r="EC2777" s="77">
        <f t="shared" si="1224"/>
        <v>0</v>
      </c>
      <c r="ED2777" s="304">
        <f t="shared" si="1225"/>
        <v>0.75007500750074996</v>
      </c>
      <c r="EE2777" s="77">
        <f t="shared" si="1226"/>
        <v>0</v>
      </c>
      <c r="EF2777" s="304">
        <f t="shared" si="1227"/>
        <v>3.0003000300029996E-2</v>
      </c>
      <c r="EG2777" s="77">
        <f t="shared" si="1228"/>
        <v>0</v>
      </c>
      <c r="EH2777" s="304">
        <f t="shared" si="1229"/>
        <v>5.0005000500049995E-2</v>
      </c>
      <c r="EI2777" s="77">
        <f t="shared" si="1230"/>
        <v>0</v>
      </c>
      <c r="EJ2777" s="304">
        <f t="shared" si="1231"/>
        <v>0.52005200520051997</v>
      </c>
      <c r="EK2777" s="77">
        <f t="shared" si="1232"/>
        <v>0</v>
      </c>
      <c r="EL2777" s="304">
        <f t="shared" si="1233"/>
        <v>4.1204120412041201</v>
      </c>
      <c r="EM2777" s="77">
        <f t="shared" si="1234"/>
        <v>0</v>
      </c>
      <c r="EN2777" s="304">
        <f t="shared" si="1235"/>
        <v>4.1604160416041598</v>
      </c>
      <c r="EO2777" s="77">
        <f t="shared" si="1236"/>
        <v>0</v>
      </c>
      <c r="EP2777" s="304">
        <f t="shared" si="1237"/>
        <v>0</v>
      </c>
      <c r="EQ2777" s="77" t="e">
        <f t="shared" si="1238"/>
        <v>#DIV/0!</v>
      </c>
      <c r="ER2777" s="77">
        <f t="shared" si="1239"/>
        <v>100</v>
      </c>
      <c r="ES2777" s="77">
        <f t="shared" si="1240"/>
        <v>0</v>
      </c>
    </row>
    <row r="2778" spans="1:149" s="77" customFormat="1" x14ac:dyDescent="0.45">
      <c r="A2778" s="77" t="s">
        <v>4080</v>
      </c>
      <c r="B2778" s="178" t="s">
        <v>927</v>
      </c>
      <c r="C2778" s="77" t="s">
        <v>3585</v>
      </c>
      <c r="D2778" s="77" t="s">
        <v>3752</v>
      </c>
      <c r="E2778" s="77" t="s">
        <v>1127</v>
      </c>
      <c r="F2778" s="77" t="s">
        <v>4082</v>
      </c>
      <c r="G2778" s="77" t="s">
        <v>3366</v>
      </c>
      <c r="H2778" s="77" t="s">
        <v>1101</v>
      </c>
      <c r="I2778" s="77">
        <v>72</v>
      </c>
      <c r="J2778" s="304">
        <v>200</v>
      </c>
      <c r="L2778" s="304">
        <v>825</v>
      </c>
      <c r="P2778" s="72" t="s">
        <v>1374</v>
      </c>
      <c r="Q2778" s="125"/>
      <c r="R2778" s="125"/>
      <c r="S2778" s="116"/>
      <c r="AA2778" s="168">
        <v>1</v>
      </c>
      <c r="AB2778" s="168"/>
      <c r="AC2778" s="168">
        <v>0</v>
      </c>
      <c r="AE2778" s="327"/>
      <c r="AG2778" s="168"/>
      <c r="AQ2778" s="178"/>
      <c r="AR2778" s="66">
        <v>0.79730000000000001</v>
      </c>
      <c r="AS2778" s="66"/>
      <c r="AU2778" s="276">
        <v>2000</v>
      </c>
      <c r="AV2778" s="276"/>
      <c r="AW2778" s="276">
        <v>1594.6</v>
      </c>
      <c r="AX2778" s="95"/>
      <c r="AY2778" s="276"/>
      <c r="AZ2778" s="95"/>
      <c r="BA2778" s="178"/>
      <c r="BB2778" s="98" t="s">
        <v>3412</v>
      </c>
      <c r="BC2778" s="178" t="s">
        <v>1126</v>
      </c>
      <c r="BD2778" s="96">
        <v>72.940279999999987</v>
      </c>
      <c r="BE2778" s="96"/>
      <c r="BF2778" s="96">
        <v>5.6616E-2</v>
      </c>
      <c r="BG2778" s="96"/>
      <c r="BH2778" s="96">
        <v>12.2668</v>
      </c>
      <c r="BI2778" s="96"/>
      <c r="BJ2778" s="96"/>
      <c r="BK2778" s="96"/>
      <c r="BL2778" s="96"/>
      <c r="BM2778" s="96"/>
      <c r="BN2778" s="96">
        <v>0.7077</v>
      </c>
      <c r="BO2778" s="96"/>
      <c r="BP2778" s="96">
        <v>2.8308E-2</v>
      </c>
      <c r="BQ2778" s="96"/>
      <c r="BR2778" s="96">
        <v>4.718E-2</v>
      </c>
      <c r="BS2778" s="96"/>
      <c r="BT2778" s="96"/>
      <c r="BU2778" s="96"/>
      <c r="BV2778" s="96"/>
      <c r="BW2778" s="96"/>
      <c r="BX2778" s="96">
        <v>0.490672</v>
      </c>
      <c r="BY2778" s="96"/>
      <c r="BZ2778" s="96">
        <v>3.887632</v>
      </c>
      <c r="CA2778" s="96"/>
      <c r="CB2778" s="96">
        <v>3.925376</v>
      </c>
      <c r="CC2778" s="96"/>
      <c r="DH2778" s="96">
        <f t="shared" ref="DH2778:DH2788" si="1244">SUM(BD2778,BF2778,BH2778,BN2778,BP2778,BR2778,BX2778,BZ2778,CB2778)</f>
        <v>94.350563999999991</v>
      </c>
      <c r="DJ2778" s="96">
        <f t="shared" si="1218"/>
        <v>5.6494360000000086</v>
      </c>
      <c r="DL2778" s="77" t="s">
        <v>827</v>
      </c>
      <c r="DO2778" s="356">
        <v>5.63</v>
      </c>
      <c r="DP2778" s="77">
        <v>0.08</v>
      </c>
      <c r="DQ2778" s="348"/>
      <c r="DS2778" s="246"/>
      <c r="DU2778" s="96"/>
      <c r="DW2778" s="178"/>
      <c r="DX2778" s="304">
        <f t="shared" si="1219"/>
        <v>77.307730773077296</v>
      </c>
      <c r="DY2778" s="77">
        <f t="shared" si="1220"/>
        <v>0</v>
      </c>
      <c r="DZ2778" s="304">
        <f t="shared" si="1221"/>
        <v>6.0006000600060012E-2</v>
      </c>
      <c r="EA2778" s="77">
        <f t="shared" si="1222"/>
        <v>0</v>
      </c>
      <c r="EB2778" s="304">
        <f t="shared" si="1223"/>
        <v>13.001300130013002</v>
      </c>
      <c r="EC2778" s="77">
        <f t="shared" si="1224"/>
        <v>0</v>
      </c>
      <c r="ED2778" s="304">
        <f t="shared" si="1225"/>
        <v>0.75007500750075018</v>
      </c>
      <c r="EE2778" s="77">
        <f t="shared" si="1226"/>
        <v>0</v>
      </c>
      <c r="EF2778" s="304">
        <f t="shared" si="1227"/>
        <v>3.0003000300030006E-2</v>
      </c>
      <c r="EG2778" s="77">
        <f t="shared" si="1228"/>
        <v>0</v>
      </c>
      <c r="EH2778" s="304">
        <f t="shared" si="1229"/>
        <v>5.0005000500050002E-2</v>
      </c>
      <c r="EI2778" s="77">
        <f t="shared" si="1230"/>
        <v>0</v>
      </c>
      <c r="EJ2778" s="304">
        <f t="shared" si="1231"/>
        <v>0.52005200520052008</v>
      </c>
      <c r="EK2778" s="77">
        <f t="shared" si="1232"/>
        <v>0</v>
      </c>
      <c r="EL2778" s="304">
        <f t="shared" si="1233"/>
        <v>4.120412041204121</v>
      </c>
      <c r="EM2778" s="77">
        <f t="shared" si="1234"/>
        <v>0</v>
      </c>
      <c r="EN2778" s="304">
        <f t="shared" si="1235"/>
        <v>4.1604160416041607</v>
      </c>
      <c r="EO2778" s="77">
        <f t="shared" si="1236"/>
        <v>0</v>
      </c>
      <c r="EP2778" s="304">
        <f t="shared" si="1237"/>
        <v>0</v>
      </c>
      <c r="EQ2778" s="77" t="e">
        <f t="shared" si="1238"/>
        <v>#DIV/0!</v>
      </c>
      <c r="ER2778" s="77">
        <f t="shared" si="1239"/>
        <v>100</v>
      </c>
      <c r="ES2778" s="77">
        <f t="shared" si="1240"/>
        <v>0</v>
      </c>
    </row>
    <row r="2779" spans="1:149" s="77" customFormat="1" x14ac:dyDescent="0.45">
      <c r="A2779" s="77" t="s">
        <v>4080</v>
      </c>
      <c r="B2779" s="178" t="s">
        <v>927</v>
      </c>
      <c r="C2779" s="77" t="s">
        <v>3585</v>
      </c>
      <c r="D2779" s="77" t="s">
        <v>3752</v>
      </c>
      <c r="E2779" s="77" t="s">
        <v>1127</v>
      </c>
      <c r="F2779" s="77" t="s">
        <v>4083</v>
      </c>
      <c r="G2779" s="77" t="s">
        <v>3366</v>
      </c>
      <c r="H2779" s="77" t="s">
        <v>1101</v>
      </c>
      <c r="I2779" s="77">
        <v>72</v>
      </c>
      <c r="J2779" s="304">
        <v>130</v>
      </c>
      <c r="L2779" s="304">
        <v>825</v>
      </c>
      <c r="P2779" s="72" t="s">
        <v>1374</v>
      </c>
      <c r="Q2779" s="125"/>
      <c r="R2779" s="125"/>
      <c r="S2779" s="116"/>
      <c r="AA2779" s="168">
        <v>1</v>
      </c>
      <c r="AB2779" s="168"/>
      <c r="AC2779" s="168">
        <v>0</v>
      </c>
      <c r="AE2779" s="327"/>
      <c r="AG2779" s="168"/>
      <c r="AQ2779" s="178"/>
      <c r="AR2779" s="66">
        <v>0.82909999999999995</v>
      </c>
      <c r="AS2779" s="66"/>
      <c r="AU2779" s="276">
        <v>1300</v>
      </c>
      <c r="AV2779" s="276"/>
      <c r="AW2779" s="276">
        <v>1077.83</v>
      </c>
      <c r="AX2779" s="95"/>
      <c r="AY2779" s="276"/>
      <c r="AZ2779" s="95"/>
      <c r="BA2779" s="178"/>
      <c r="BB2779" s="98" t="s">
        <v>3412</v>
      </c>
      <c r="BC2779" s="178" t="s">
        <v>1126</v>
      </c>
      <c r="BD2779" s="96">
        <v>73.264939999999996</v>
      </c>
      <c r="BE2779" s="96"/>
      <c r="BF2779" s="96">
        <v>5.6868000000000002E-2</v>
      </c>
      <c r="BG2779" s="96"/>
      <c r="BH2779" s="96">
        <v>12.321400000000001</v>
      </c>
      <c r="BI2779" s="96"/>
      <c r="BJ2779" s="96"/>
      <c r="BK2779" s="96"/>
      <c r="BL2779" s="96"/>
      <c r="BM2779" s="96"/>
      <c r="BN2779" s="96">
        <v>0.71085000000000009</v>
      </c>
      <c r="BO2779" s="96"/>
      <c r="BP2779" s="96">
        <v>2.8434000000000001E-2</v>
      </c>
      <c r="BQ2779" s="96"/>
      <c r="BR2779" s="96">
        <v>4.7390000000000002E-2</v>
      </c>
      <c r="BS2779" s="96"/>
      <c r="BT2779" s="96"/>
      <c r="BU2779" s="96"/>
      <c r="BV2779" s="96"/>
      <c r="BW2779" s="96"/>
      <c r="BX2779" s="96">
        <v>0.49285600000000002</v>
      </c>
      <c r="BY2779" s="96"/>
      <c r="BZ2779" s="96">
        <v>3.9049360000000002</v>
      </c>
      <c r="CA2779" s="96"/>
      <c r="CB2779" s="96">
        <v>3.9428480000000001</v>
      </c>
      <c r="CC2779" s="96"/>
      <c r="DH2779" s="96">
        <f t="shared" si="1244"/>
        <v>94.770521999999985</v>
      </c>
      <c r="DJ2779" s="96">
        <f t="shared" si="1218"/>
        <v>5.2294780000000145</v>
      </c>
      <c r="DL2779" s="77" t="s">
        <v>827</v>
      </c>
      <c r="DO2779" s="356">
        <v>5.21</v>
      </c>
      <c r="DP2779" s="77">
        <v>0.06</v>
      </c>
      <c r="DQ2779" s="348"/>
      <c r="DS2779" s="246"/>
      <c r="DU2779" s="96"/>
      <c r="DW2779" s="178"/>
      <c r="DX2779" s="304">
        <f t="shared" si="1219"/>
        <v>77.30773077307731</v>
      </c>
      <c r="DY2779" s="77">
        <f t="shared" si="1220"/>
        <v>0</v>
      </c>
      <c r="DZ2779" s="304">
        <f t="shared" si="1221"/>
        <v>6.0006000600060019E-2</v>
      </c>
      <c r="EA2779" s="77">
        <f t="shared" si="1222"/>
        <v>0</v>
      </c>
      <c r="EB2779" s="304">
        <f t="shared" si="1223"/>
        <v>13.001300130013005</v>
      </c>
      <c r="EC2779" s="77">
        <f t="shared" si="1224"/>
        <v>0</v>
      </c>
      <c r="ED2779" s="304">
        <f t="shared" si="1225"/>
        <v>0.75007500750075029</v>
      </c>
      <c r="EE2779" s="77">
        <f t="shared" si="1226"/>
        <v>0</v>
      </c>
      <c r="EF2779" s="304">
        <f t="shared" si="1227"/>
        <v>3.000300030003001E-2</v>
      </c>
      <c r="EG2779" s="77">
        <f t="shared" si="1228"/>
        <v>0</v>
      </c>
      <c r="EH2779" s="304">
        <f t="shared" si="1229"/>
        <v>5.0005000500050016E-2</v>
      </c>
      <c r="EI2779" s="77">
        <f t="shared" si="1230"/>
        <v>0</v>
      </c>
      <c r="EJ2779" s="304">
        <f t="shared" si="1231"/>
        <v>0.5200520052005202</v>
      </c>
      <c r="EK2779" s="77">
        <f t="shared" si="1232"/>
        <v>0</v>
      </c>
      <c r="EL2779" s="304">
        <f t="shared" si="1233"/>
        <v>4.120412041204121</v>
      </c>
      <c r="EM2779" s="77">
        <f t="shared" si="1234"/>
        <v>0</v>
      </c>
      <c r="EN2779" s="304">
        <f t="shared" si="1235"/>
        <v>4.1604160416041616</v>
      </c>
      <c r="EO2779" s="77">
        <f t="shared" si="1236"/>
        <v>0</v>
      </c>
      <c r="EP2779" s="304">
        <f t="shared" si="1237"/>
        <v>0</v>
      </c>
      <c r="EQ2779" s="77" t="e">
        <f t="shared" si="1238"/>
        <v>#DIV/0!</v>
      </c>
      <c r="ER2779" s="77">
        <f t="shared" si="1239"/>
        <v>100</v>
      </c>
      <c r="ES2779" s="77">
        <f t="shared" si="1240"/>
        <v>0</v>
      </c>
    </row>
    <row r="2780" spans="1:149" s="77" customFormat="1" x14ac:dyDescent="0.45">
      <c r="A2780" s="77" t="s">
        <v>4080</v>
      </c>
      <c r="B2780" s="178" t="s">
        <v>927</v>
      </c>
      <c r="C2780" s="77" t="s">
        <v>3585</v>
      </c>
      <c r="D2780" s="77" t="s">
        <v>3752</v>
      </c>
      <c r="E2780" s="77" t="s">
        <v>1127</v>
      </c>
      <c r="F2780" s="77" t="s">
        <v>4084</v>
      </c>
      <c r="G2780" s="77" t="s">
        <v>3366</v>
      </c>
      <c r="H2780" s="77" t="s">
        <v>1101</v>
      </c>
      <c r="I2780" s="77">
        <v>72</v>
      </c>
      <c r="J2780" s="304">
        <v>70</v>
      </c>
      <c r="L2780" s="304">
        <v>850</v>
      </c>
      <c r="P2780" s="72" t="s">
        <v>1374</v>
      </c>
      <c r="Q2780" s="125"/>
      <c r="R2780" s="125"/>
      <c r="S2780" s="116"/>
      <c r="AA2780" s="168">
        <v>1</v>
      </c>
      <c r="AB2780" s="168"/>
      <c r="AC2780" s="168">
        <v>0</v>
      </c>
      <c r="AE2780" s="327"/>
      <c r="AG2780" s="168"/>
      <c r="AQ2780" s="178"/>
      <c r="AR2780" s="66">
        <v>0.90090000000000003</v>
      </c>
      <c r="AS2780" s="66"/>
      <c r="AU2780" s="276">
        <v>700</v>
      </c>
      <c r="AV2780" s="276"/>
      <c r="AW2780" s="276">
        <v>630.63</v>
      </c>
      <c r="AX2780" s="95"/>
      <c r="AY2780" s="276"/>
      <c r="AZ2780" s="95"/>
      <c r="BA2780" s="178"/>
      <c r="BB2780" s="98" t="s">
        <v>3412</v>
      </c>
      <c r="BC2780" s="178" t="s">
        <v>1126</v>
      </c>
      <c r="BD2780" s="96">
        <v>74.555849999999992</v>
      </c>
      <c r="BE2780" s="96"/>
      <c r="BF2780" s="96">
        <v>5.7869999999999991E-2</v>
      </c>
      <c r="BG2780" s="96"/>
      <c r="BH2780" s="96">
        <v>12.538499999999999</v>
      </c>
      <c r="BI2780" s="96"/>
      <c r="BJ2780" s="96"/>
      <c r="BK2780" s="96"/>
      <c r="BL2780" s="96"/>
      <c r="BM2780" s="96"/>
      <c r="BN2780" s="96">
        <v>0.72337499999999988</v>
      </c>
      <c r="BO2780" s="96"/>
      <c r="BP2780" s="96">
        <v>2.8934999999999995E-2</v>
      </c>
      <c r="BQ2780" s="96"/>
      <c r="BR2780" s="96">
        <v>4.8224999999999997E-2</v>
      </c>
      <c r="BS2780" s="96"/>
      <c r="BT2780" s="96"/>
      <c r="BU2780" s="96"/>
      <c r="BV2780" s="96"/>
      <c r="BW2780" s="96"/>
      <c r="BX2780" s="96">
        <v>0.50153999999999999</v>
      </c>
      <c r="BY2780" s="96"/>
      <c r="BZ2780" s="96">
        <v>3.9737399999999998</v>
      </c>
      <c r="CA2780" s="96"/>
      <c r="CB2780" s="96">
        <v>4.0123199999999999</v>
      </c>
      <c r="CC2780" s="96"/>
      <c r="DH2780" s="96">
        <f t="shared" si="1244"/>
        <v>96.440355000000011</v>
      </c>
      <c r="DJ2780" s="96">
        <f t="shared" si="1218"/>
        <v>3.5596449999999891</v>
      </c>
      <c r="DL2780" s="77" t="s">
        <v>827</v>
      </c>
      <c r="DO2780" s="356">
        <v>3.54</v>
      </c>
      <c r="DP2780" s="77">
        <v>0.06</v>
      </c>
      <c r="DQ2780" s="348"/>
      <c r="DS2780" s="246"/>
      <c r="DU2780" s="96"/>
      <c r="DW2780" s="178"/>
      <c r="DX2780" s="304">
        <f t="shared" si="1219"/>
        <v>77.307730773077282</v>
      </c>
      <c r="DY2780" s="77">
        <f t="shared" si="1220"/>
        <v>0</v>
      </c>
      <c r="DZ2780" s="304">
        <f t="shared" si="1221"/>
        <v>6.0006000600059992E-2</v>
      </c>
      <c r="EA2780" s="77">
        <f t="shared" si="1222"/>
        <v>0</v>
      </c>
      <c r="EB2780" s="304">
        <f t="shared" si="1223"/>
        <v>13.001300130013</v>
      </c>
      <c r="EC2780" s="77">
        <f t="shared" si="1224"/>
        <v>0</v>
      </c>
      <c r="ED2780" s="304">
        <f t="shared" si="1225"/>
        <v>0.75007500750074985</v>
      </c>
      <c r="EE2780" s="77">
        <f t="shared" si="1226"/>
        <v>0</v>
      </c>
      <c r="EF2780" s="304">
        <f t="shared" si="1227"/>
        <v>3.0003000300029996E-2</v>
      </c>
      <c r="EG2780" s="77">
        <f t="shared" si="1228"/>
        <v>0</v>
      </c>
      <c r="EH2780" s="304">
        <f t="shared" si="1229"/>
        <v>5.0005000500049995E-2</v>
      </c>
      <c r="EI2780" s="77">
        <f t="shared" si="1230"/>
        <v>0</v>
      </c>
      <c r="EJ2780" s="304">
        <f t="shared" si="1231"/>
        <v>0.52005200520051997</v>
      </c>
      <c r="EK2780" s="77">
        <f t="shared" si="1232"/>
        <v>0</v>
      </c>
      <c r="EL2780" s="304">
        <f t="shared" si="1233"/>
        <v>4.1204120412041201</v>
      </c>
      <c r="EM2780" s="77">
        <f t="shared" si="1234"/>
        <v>0</v>
      </c>
      <c r="EN2780" s="304">
        <f t="shared" si="1235"/>
        <v>4.1604160416041598</v>
      </c>
      <c r="EO2780" s="77">
        <f t="shared" si="1236"/>
        <v>0</v>
      </c>
      <c r="EP2780" s="304">
        <f t="shared" si="1237"/>
        <v>0</v>
      </c>
      <c r="EQ2780" s="77" t="e">
        <f t="shared" si="1238"/>
        <v>#DIV/0!</v>
      </c>
      <c r="ER2780" s="77">
        <f t="shared" si="1239"/>
        <v>100</v>
      </c>
      <c r="ES2780" s="77">
        <f t="shared" si="1240"/>
        <v>0</v>
      </c>
    </row>
    <row r="2781" spans="1:149" s="77" customFormat="1" x14ac:dyDescent="0.45">
      <c r="A2781" s="77" t="s">
        <v>4080</v>
      </c>
      <c r="B2781" s="178" t="s">
        <v>927</v>
      </c>
      <c r="C2781" s="77" t="s">
        <v>3585</v>
      </c>
      <c r="D2781" s="77" t="s">
        <v>3752</v>
      </c>
      <c r="E2781" s="77" t="s">
        <v>1127</v>
      </c>
      <c r="F2781" s="77" t="s">
        <v>4085</v>
      </c>
      <c r="G2781" s="77" t="s">
        <v>3366</v>
      </c>
      <c r="H2781" s="77" t="s">
        <v>1101</v>
      </c>
      <c r="I2781" s="77">
        <v>72</v>
      </c>
      <c r="J2781" s="304">
        <v>170</v>
      </c>
      <c r="L2781" s="304">
        <v>825</v>
      </c>
      <c r="P2781" s="72" t="s">
        <v>1374</v>
      </c>
      <c r="Q2781" s="125"/>
      <c r="R2781" s="125"/>
      <c r="S2781" s="116"/>
      <c r="AA2781" s="168">
        <v>1</v>
      </c>
      <c r="AB2781" s="168"/>
      <c r="AC2781" s="168">
        <v>0</v>
      </c>
      <c r="AE2781" s="327"/>
      <c r="AG2781" s="168"/>
      <c r="AQ2781" s="178"/>
      <c r="AR2781" s="66">
        <v>0.80669999999999997</v>
      </c>
      <c r="AS2781" s="66"/>
      <c r="AU2781" s="276">
        <v>1700</v>
      </c>
      <c r="AV2781" s="276"/>
      <c r="AW2781" s="276">
        <v>1371.3899999999999</v>
      </c>
      <c r="AX2781" s="95"/>
      <c r="AY2781" s="276"/>
      <c r="AZ2781" s="95"/>
      <c r="BA2781" s="178"/>
      <c r="BB2781" s="98" t="s">
        <v>3412</v>
      </c>
      <c r="BC2781" s="178" t="s">
        <v>1126</v>
      </c>
      <c r="BD2781" s="96">
        <v>73.682359999999989</v>
      </c>
      <c r="BE2781" s="96"/>
      <c r="BF2781" s="96">
        <v>5.7191999999999993E-2</v>
      </c>
      <c r="BG2781" s="96"/>
      <c r="BH2781" s="96">
        <v>12.391599999999999</v>
      </c>
      <c r="BI2781" s="96"/>
      <c r="BJ2781" s="96"/>
      <c r="BK2781" s="96"/>
      <c r="BL2781" s="96"/>
      <c r="BM2781" s="96"/>
      <c r="BN2781" s="96">
        <v>0.71489999999999998</v>
      </c>
      <c r="BO2781" s="96"/>
      <c r="BP2781" s="96">
        <v>2.8595999999999996E-2</v>
      </c>
      <c r="BQ2781" s="96"/>
      <c r="BR2781" s="96">
        <v>4.7660000000000001E-2</v>
      </c>
      <c r="BS2781" s="96"/>
      <c r="BT2781" s="96"/>
      <c r="BU2781" s="96"/>
      <c r="BV2781" s="96"/>
      <c r="BW2781" s="96"/>
      <c r="BX2781" s="96">
        <v>0.49566399999999999</v>
      </c>
      <c r="BY2781" s="96"/>
      <c r="BZ2781" s="96">
        <v>3.9271839999999996</v>
      </c>
      <c r="CA2781" s="96"/>
      <c r="CB2781" s="96">
        <v>3.9653119999999999</v>
      </c>
      <c r="CC2781" s="96"/>
      <c r="DH2781" s="96">
        <f t="shared" si="1244"/>
        <v>95.310467999999972</v>
      </c>
      <c r="DJ2781" s="96">
        <f t="shared" si="1218"/>
        <v>4.6895320000000282</v>
      </c>
      <c r="DL2781" s="77" t="s">
        <v>827</v>
      </c>
      <c r="DO2781" s="356">
        <v>4.67</v>
      </c>
      <c r="DP2781" s="77">
        <v>0.08</v>
      </c>
      <c r="DQ2781" s="348"/>
      <c r="DS2781" s="246"/>
      <c r="DU2781" s="96"/>
      <c r="DW2781" s="178"/>
      <c r="DX2781" s="304">
        <f t="shared" si="1219"/>
        <v>77.307730773077324</v>
      </c>
      <c r="DY2781" s="77">
        <f t="shared" si="1220"/>
        <v>0</v>
      </c>
      <c r="DZ2781" s="304">
        <f t="shared" si="1221"/>
        <v>6.0006000600060019E-2</v>
      </c>
      <c r="EA2781" s="77">
        <f t="shared" si="1222"/>
        <v>0</v>
      </c>
      <c r="EB2781" s="304">
        <f t="shared" si="1223"/>
        <v>13.001300130013005</v>
      </c>
      <c r="EC2781" s="77">
        <f t="shared" si="1224"/>
        <v>0</v>
      </c>
      <c r="ED2781" s="304">
        <f t="shared" si="1225"/>
        <v>0.75007500750075029</v>
      </c>
      <c r="EE2781" s="77">
        <f t="shared" si="1226"/>
        <v>0</v>
      </c>
      <c r="EF2781" s="304">
        <f t="shared" si="1227"/>
        <v>3.000300030003001E-2</v>
      </c>
      <c r="EG2781" s="77">
        <f t="shared" si="1228"/>
        <v>0</v>
      </c>
      <c r="EH2781" s="304">
        <f t="shared" si="1229"/>
        <v>5.0005000500050016E-2</v>
      </c>
      <c r="EI2781" s="77">
        <f t="shared" si="1230"/>
        <v>0</v>
      </c>
      <c r="EJ2781" s="304">
        <f t="shared" si="1231"/>
        <v>0.5200520052005202</v>
      </c>
      <c r="EK2781" s="77">
        <f t="shared" si="1232"/>
        <v>0</v>
      </c>
      <c r="EL2781" s="304">
        <f t="shared" si="1233"/>
        <v>4.120412041204121</v>
      </c>
      <c r="EM2781" s="77">
        <f t="shared" si="1234"/>
        <v>0</v>
      </c>
      <c r="EN2781" s="304">
        <f t="shared" si="1235"/>
        <v>4.1604160416041616</v>
      </c>
      <c r="EO2781" s="77">
        <f t="shared" si="1236"/>
        <v>0</v>
      </c>
      <c r="EP2781" s="304">
        <f t="shared" si="1237"/>
        <v>0</v>
      </c>
      <c r="EQ2781" s="77" t="e">
        <f t="shared" si="1238"/>
        <v>#DIV/0!</v>
      </c>
      <c r="ER2781" s="77">
        <f t="shared" si="1239"/>
        <v>100</v>
      </c>
      <c r="ES2781" s="77">
        <f t="shared" si="1240"/>
        <v>0</v>
      </c>
    </row>
    <row r="2782" spans="1:149" s="77" customFormat="1" x14ac:dyDescent="0.45">
      <c r="A2782" s="77" t="s">
        <v>4080</v>
      </c>
      <c r="B2782" s="178" t="s">
        <v>927</v>
      </c>
      <c r="C2782" s="77" t="s">
        <v>3585</v>
      </c>
      <c r="D2782" s="77" t="s">
        <v>3752</v>
      </c>
      <c r="E2782" s="77" t="s">
        <v>1127</v>
      </c>
      <c r="F2782" s="77" t="s">
        <v>4086</v>
      </c>
      <c r="G2782" s="77" t="s">
        <v>3366</v>
      </c>
      <c r="H2782" s="77" t="s">
        <v>1101</v>
      </c>
      <c r="I2782" s="77">
        <v>72</v>
      </c>
      <c r="J2782" s="304">
        <v>100</v>
      </c>
      <c r="L2782" s="304">
        <v>850</v>
      </c>
      <c r="P2782" s="72" t="s">
        <v>1374</v>
      </c>
      <c r="Q2782" s="125"/>
      <c r="R2782" s="125"/>
      <c r="S2782" s="116"/>
      <c r="AA2782" s="168">
        <v>1</v>
      </c>
      <c r="AB2782" s="168"/>
      <c r="AC2782" s="168">
        <v>0</v>
      </c>
      <c r="AE2782" s="327"/>
      <c r="AG2782" s="168"/>
      <c r="AQ2782" s="178"/>
      <c r="AR2782" s="66">
        <v>0.87039999999999995</v>
      </c>
      <c r="AS2782" s="66"/>
      <c r="AU2782" s="276">
        <v>1000</v>
      </c>
      <c r="AV2782" s="276"/>
      <c r="AW2782" s="276">
        <v>870.4</v>
      </c>
      <c r="AX2782" s="95"/>
      <c r="AY2782" s="276"/>
      <c r="AZ2782" s="95"/>
      <c r="BA2782" s="178"/>
      <c r="BB2782" s="98" t="s">
        <v>3412</v>
      </c>
      <c r="BC2782" s="178" t="s">
        <v>1126</v>
      </c>
      <c r="BD2782" s="96">
        <v>74.300759999999997</v>
      </c>
      <c r="BE2782" s="96"/>
      <c r="BF2782" s="96">
        <v>5.7671999999999987E-2</v>
      </c>
      <c r="BG2782" s="96"/>
      <c r="BH2782" s="96">
        <v>12.4956</v>
      </c>
      <c r="BI2782" s="96"/>
      <c r="BJ2782" s="96"/>
      <c r="BK2782" s="96"/>
      <c r="BL2782" s="96"/>
      <c r="BM2782" s="96"/>
      <c r="BN2782" s="96">
        <v>0.72089999999999987</v>
      </c>
      <c r="BO2782" s="96"/>
      <c r="BP2782" s="96">
        <v>2.8835999999999994E-2</v>
      </c>
      <c r="BQ2782" s="96"/>
      <c r="BR2782" s="96">
        <v>4.8059999999999999E-2</v>
      </c>
      <c r="BS2782" s="96"/>
      <c r="BT2782" s="96"/>
      <c r="BU2782" s="96"/>
      <c r="BV2782" s="96"/>
      <c r="BW2782" s="96"/>
      <c r="BX2782" s="96">
        <v>0.49982399999999999</v>
      </c>
      <c r="BY2782" s="96"/>
      <c r="BZ2782" s="96">
        <v>3.9601439999999997</v>
      </c>
      <c r="CA2782" s="96"/>
      <c r="CB2782" s="96">
        <v>3.9985919999999999</v>
      </c>
      <c r="CC2782" s="96"/>
      <c r="DH2782" s="96">
        <f t="shared" si="1244"/>
        <v>96.110388</v>
      </c>
      <c r="DJ2782" s="96">
        <f t="shared" si="1218"/>
        <v>3.8896119999999996</v>
      </c>
      <c r="DL2782" s="77" t="s">
        <v>827</v>
      </c>
      <c r="DO2782" s="348">
        <v>3.87</v>
      </c>
      <c r="DP2782" s="77">
        <v>0.04</v>
      </c>
      <c r="DQ2782" s="348"/>
      <c r="DS2782" s="246"/>
      <c r="DU2782" s="96"/>
      <c r="DW2782" s="178"/>
      <c r="DX2782" s="304">
        <f t="shared" si="1219"/>
        <v>77.307730773077296</v>
      </c>
      <c r="DY2782" s="77">
        <f t="shared" si="1220"/>
        <v>0</v>
      </c>
      <c r="DZ2782" s="304">
        <f t="shared" si="1221"/>
        <v>6.0006000600059992E-2</v>
      </c>
      <c r="EA2782" s="77">
        <f t="shared" si="1222"/>
        <v>0</v>
      </c>
      <c r="EB2782" s="304">
        <f t="shared" si="1223"/>
        <v>13.001300130013002</v>
      </c>
      <c r="EC2782" s="77">
        <f t="shared" si="1224"/>
        <v>0</v>
      </c>
      <c r="ED2782" s="304">
        <f t="shared" si="1225"/>
        <v>0.75007500750074996</v>
      </c>
      <c r="EE2782" s="77">
        <f t="shared" si="1226"/>
        <v>0</v>
      </c>
      <c r="EF2782" s="304">
        <f t="shared" si="1227"/>
        <v>3.0003000300029996E-2</v>
      </c>
      <c r="EG2782" s="77">
        <f t="shared" si="1228"/>
        <v>0</v>
      </c>
      <c r="EH2782" s="304">
        <f t="shared" si="1229"/>
        <v>5.0005000500050002E-2</v>
      </c>
      <c r="EI2782" s="77">
        <f t="shared" si="1230"/>
        <v>0</v>
      </c>
      <c r="EJ2782" s="304">
        <f t="shared" si="1231"/>
        <v>0.52005200520052008</v>
      </c>
      <c r="EK2782" s="77">
        <f t="shared" si="1232"/>
        <v>0</v>
      </c>
      <c r="EL2782" s="304">
        <f t="shared" si="1233"/>
        <v>4.1204120412041201</v>
      </c>
      <c r="EM2782" s="77">
        <f t="shared" si="1234"/>
        <v>0</v>
      </c>
      <c r="EN2782" s="304">
        <f t="shared" si="1235"/>
        <v>4.1604160416041607</v>
      </c>
      <c r="EO2782" s="77">
        <f t="shared" si="1236"/>
        <v>0</v>
      </c>
      <c r="EP2782" s="304">
        <f t="shared" si="1237"/>
        <v>0</v>
      </c>
      <c r="EQ2782" s="77" t="e">
        <f t="shared" si="1238"/>
        <v>#DIV/0!</v>
      </c>
      <c r="ER2782" s="77">
        <f t="shared" si="1239"/>
        <v>100</v>
      </c>
      <c r="ES2782" s="77">
        <f t="shared" si="1240"/>
        <v>0</v>
      </c>
    </row>
    <row r="2783" spans="1:149" s="77" customFormat="1" x14ac:dyDescent="0.45">
      <c r="A2783" s="77" t="s">
        <v>4080</v>
      </c>
      <c r="B2783" s="178" t="s">
        <v>927</v>
      </c>
      <c r="C2783" s="77" t="s">
        <v>3585</v>
      </c>
      <c r="D2783" s="77" t="s">
        <v>3752</v>
      </c>
      <c r="E2783" s="77" t="s">
        <v>1127</v>
      </c>
      <c r="F2783" s="77" t="s">
        <v>4087</v>
      </c>
      <c r="G2783" s="77" t="s">
        <v>3366</v>
      </c>
      <c r="H2783" s="77" t="s">
        <v>1101</v>
      </c>
      <c r="I2783" s="77">
        <v>120</v>
      </c>
      <c r="J2783" s="304">
        <v>50</v>
      </c>
      <c r="L2783" s="304">
        <v>800</v>
      </c>
      <c r="P2783" s="72" t="s">
        <v>1374</v>
      </c>
      <c r="Q2783" s="125"/>
      <c r="R2783" s="125"/>
      <c r="S2783" s="116"/>
      <c r="AA2783" s="168">
        <v>1</v>
      </c>
      <c r="AB2783" s="168"/>
      <c r="AC2783" s="168">
        <v>0</v>
      </c>
      <c r="AE2783" s="327"/>
      <c r="AG2783" s="168"/>
      <c r="AQ2783" s="178"/>
      <c r="AR2783" s="66">
        <v>0.90669999999999995</v>
      </c>
      <c r="AS2783" s="66"/>
      <c r="AU2783" s="276">
        <v>500</v>
      </c>
      <c r="AV2783" s="276"/>
      <c r="AW2783" s="276">
        <v>453.34999999999997</v>
      </c>
      <c r="AX2783" s="95"/>
      <c r="AY2783" s="276"/>
      <c r="AZ2783" s="95"/>
      <c r="BA2783" s="178"/>
      <c r="BB2783" s="98" t="s">
        <v>3412</v>
      </c>
      <c r="BC2783" s="178" t="s">
        <v>1126</v>
      </c>
      <c r="BD2783" s="96">
        <v>74.973269999999999</v>
      </c>
      <c r="BE2783" s="96"/>
      <c r="BF2783" s="96">
        <v>5.8193999999999996E-2</v>
      </c>
      <c r="BG2783" s="96"/>
      <c r="BH2783" s="96">
        <v>12.608699999999999</v>
      </c>
      <c r="BI2783" s="96"/>
      <c r="BJ2783" s="96"/>
      <c r="BK2783" s="96"/>
      <c r="BL2783" s="96"/>
      <c r="BM2783" s="96"/>
      <c r="BN2783" s="96">
        <v>0.72742499999999988</v>
      </c>
      <c r="BO2783" s="96"/>
      <c r="BP2783" s="96">
        <v>2.9096999999999998E-2</v>
      </c>
      <c r="BQ2783" s="96"/>
      <c r="BR2783" s="96">
        <v>4.8494999999999996E-2</v>
      </c>
      <c r="BS2783" s="96"/>
      <c r="BT2783" s="96"/>
      <c r="BU2783" s="96"/>
      <c r="BV2783" s="96"/>
      <c r="BW2783" s="96"/>
      <c r="BX2783" s="96">
        <v>0.50434799999999991</v>
      </c>
      <c r="BY2783" s="96"/>
      <c r="BZ2783" s="96">
        <v>3.9959879999999997</v>
      </c>
      <c r="CA2783" s="96"/>
      <c r="CB2783" s="96">
        <v>4.0347839999999993</v>
      </c>
      <c r="CC2783" s="96"/>
      <c r="DH2783" s="96">
        <f t="shared" si="1244"/>
        <v>96.980300999999983</v>
      </c>
      <c r="DJ2783" s="96">
        <f t="shared" si="1218"/>
        <v>3.019699000000017</v>
      </c>
      <c r="DL2783" s="77" t="s">
        <v>827</v>
      </c>
      <c r="DO2783" s="356">
        <v>3</v>
      </c>
      <c r="DP2783" s="77">
        <v>0.08</v>
      </c>
      <c r="DQ2783" s="348"/>
      <c r="DS2783" s="246"/>
      <c r="DU2783" s="96"/>
      <c r="DW2783" s="178"/>
      <c r="DX2783" s="304">
        <f t="shared" si="1219"/>
        <v>77.307730773077324</v>
      </c>
      <c r="DY2783" s="77">
        <f t="shared" si="1220"/>
        <v>0</v>
      </c>
      <c r="DZ2783" s="304">
        <f t="shared" si="1221"/>
        <v>6.0006000600060012E-2</v>
      </c>
      <c r="EA2783" s="77">
        <f t="shared" si="1222"/>
        <v>0</v>
      </c>
      <c r="EB2783" s="304">
        <f t="shared" si="1223"/>
        <v>13.001300130013002</v>
      </c>
      <c r="EC2783" s="77">
        <f t="shared" si="1224"/>
        <v>0</v>
      </c>
      <c r="ED2783" s="304">
        <f t="shared" si="1225"/>
        <v>0.75007500750075007</v>
      </c>
      <c r="EE2783" s="77">
        <f t="shared" si="1226"/>
        <v>0</v>
      </c>
      <c r="EF2783" s="304">
        <f t="shared" si="1227"/>
        <v>3.0003000300030006E-2</v>
      </c>
      <c r="EG2783" s="77">
        <f t="shared" si="1228"/>
        <v>0</v>
      </c>
      <c r="EH2783" s="304">
        <f t="shared" si="1229"/>
        <v>5.0005000500050002E-2</v>
      </c>
      <c r="EI2783" s="77">
        <f t="shared" si="1230"/>
        <v>0</v>
      </c>
      <c r="EJ2783" s="304">
        <f t="shared" si="1231"/>
        <v>0.52005200520052008</v>
      </c>
      <c r="EK2783" s="77">
        <f t="shared" si="1232"/>
        <v>0</v>
      </c>
      <c r="EL2783" s="304">
        <f t="shared" si="1233"/>
        <v>4.120412041204121</v>
      </c>
      <c r="EM2783" s="77">
        <f t="shared" si="1234"/>
        <v>0</v>
      </c>
      <c r="EN2783" s="304">
        <f t="shared" si="1235"/>
        <v>4.1604160416041607</v>
      </c>
      <c r="EO2783" s="77">
        <f t="shared" si="1236"/>
        <v>0</v>
      </c>
      <c r="EP2783" s="304">
        <f t="shared" si="1237"/>
        <v>0</v>
      </c>
      <c r="EQ2783" s="77" t="e">
        <f t="shared" si="1238"/>
        <v>#DIV/0!</v>
      </c>
      <c r="ER2783" s="77">
        <f t="shared" si="1239"/>
        <v>100</v>
      </c>
      <c r="ES2783" s="77">
        <f t="shared" si="1240"/>
        <v>0</v>
      </c>
    </row>
    <row r="2784" spans="1:149" s="77" customFormat="1" x14ac:dyDescent="0.45">
      <c r="A2784" s="77" t="s">
        <v>4080</v>
      </c>
      <c r="B2784" s="178" t="s">
        <v>927</v>
      </c>
      <c r="C2784" s="77" t="s">
        <v>3585</v>
      </c>
      <c r="D2784" s="77" t="s">
        <v>3752</v>
      </c>
      <c r="E2784" s="77" t="s">
        <v>1127</v>
      </c>
      <c r="F2784" s="77" t="s">
        <v>4088</v>
      </c>
      <c r="G2784" s="77" t="s">
        <v>3366</v>
      </c>
      <c r="H2784" s="77" t="s">
        <v>1101</v>
      </c>
      <c r="I2784" s="77">
        <v>120</v>
      </c>
      <c r="J2784" s="304">
        <v>70</v>
      </c>
      <c r="L2784" s="304">
        <v>800</v>
      </c>
      <c r="P2784" s="72" t="s">
        <v>1374</v>
      </c>
      <c r="Q2784" s="125"/>
      <c r="R2784" s="125"/>
      <c r="S2784" s="116"/>
      <c r="AA2784" s="168">
        <v>1</v>
      </c>
      <c r="AB2784" s="168"/>
      <c r="AC2784" s="168">
        <v>0</v>
      </c>
      <c r="AE2784" s="327"/>
      <c r="AG2784" s="168"/>
      <c r="AQ2784" s="178"/>
      <c r="AR2784" s="66">
        <v>0.87590000000000001</v>
      </c>
      <c r="AS2784" s="66"/>
      <c r="AU2784" s="276">
        <v>700</v>
      </c>
      <c r="AV2784" s="276"/>
      <c r="AW2784" s="276">
        <v>613.13</v>
      </c>
      <c r="AX2784" s="95"/>
      <c r="AY2784" s="276"/>
      <c r="AZ2784" s="95"/>
      <c r="BA2784" s="178"/>
      <c r="BB2784" s="98" t="s">
        <v>3412</v>
      </c>
      <c r="BC2784" s="178" t="s">
        <v>1126</v>
      </c>
      <c r="BD2784" s="96">
        <v>74.571309999999997</v>
      </c>
      <c r="BE2784" s="96"/>
      <c r="BF2784" s="96">
        <v>5.7881999999999996E-2</v>
      </c>
      <c r="BG2784" s="96"/>
      <c r="BH2784" s="96">
        <v>12.541099999999998</v>
      </c>
      <c r="BI2784" s="96"/>
      <c r="BJ2784" s="96"/>
      <c r="BK2784" s="96"/>
      <c r="BL2784" s="96"/>
      <c r="BM2784" s="96"/>
      <c r="BN2784" s="96">
        <v>0.72352499999999997</v>
      </c>
      <c r="BO2784" s="96"/>
      <c r="BP2784" s="96">
        <v>2.8940999999999998E-2</v>
      </c>
      <c r="BQ2784" s="96"/>
      <c r="BR2784" s="96">
        <v>4.8235E-2</v>
      </c>
      <c r="BS2784" s="96"/>
      <c r="BT2784" s="96"/>
      <c r="BU2784" s="96"/>
      <c r="BV2784" s="96"/>
      <c r="BW2784" s="96"/>
      <c r="BX2784" s="96">
        <v>0.50164399999999998</v>
      </c>
      <c r="BY2784" s="96"/>
      <c r="BZ2784" s="96">
        <v>3.9745640000000004</v>
      </c>
      <c r="CA2784" s="96"/>
      <c r="CB2784" s="96">
        <v>4.0131519999999998</v>
      </c>
      <c r="CC2784" s="96"/>
      <c r="DH2784" s="96">
        <f t="shared" si="1244"/>
        <v>96.460353000000012</v>
      </c>
      <c r="DJ2784" s="96">
        <f t="shared" si="1218"/>
        <v>3.539646999999988</v>
      </c>
      <c r="DL2784" s="77" t="s">
        <v>827</v>
      </c>
      <c r="DO2784" s="348">
        <v>3.52</v>
      </c>
      <c r="DP2784" s="77">
        <v>0.13</v>
      </c>
      <c r="DQ2784" s="348"/>
      <c r="DS2784" s="246"/>
      <c r="DU2784" s="96"/>
      <c r="DW2784" s="178"/>
      <c r="DX2784" s="304">
        <f t="shared" si="1219"/>
        <v>77.307730773077296</v>
      </c>
      <c r="DY2784" s="77">
        <f t="shared" si="1220"/>
        <v>0</v>
      </c>
      <c r="DZ2784" s="304">
        <f t="shared" si="1221"/>
        <v>6.0006000600059992E-2</v>
      </c>
      <c r="EA2784" s="77">
        <f t="shared" si="1222"/>
        <v>0</v>
      </c>
      <c r="EB2784" s="304">
        <f t="shared" si="1223"/>
        <v>13.001300130013</v>
      </c>
      <c r="EC2784" s="77">
        <f t="shared" si="1224"/>
        <v>0</v>
      </c>
      <c r="ED2784" s="304">
        <f t="shared" si="1225"/>
        <v>0.75007500750074996</v>
      </c>
      <c r="EE2784" s="77">
        <f t="shared" si="1226"/>
        <v>0</v>
      </c>
      <c r="EF2784" s="304">
        <f t="shared" si="1227"/>
        <v>3.0003000300029996E-2</v>
      </c>
      <c r="EG2784" s="77">
        <f t="shared" si="1228"/>
        <v>0</v>
      </c>
      <c r="EH2784" s="304">
        <f t="shared" si="1229"/>
        <v>5.0005000500049995E-2</v>
      </c>
      <c r="EI2784" s="77">
        <f t="shared" si="1230"/>
        <v>0</v>
      </c>
      <c r="EJ2784" s="304">
        <f t="shared" si="1231"/>
        <v>0.52005200520051997</v>
      </c>
      <c r="EK2784" s="77">
        <f t="shared" si="1232"/>
        <v>0</v>
      </c>
      <c r="EL2784" s="304">
        <f t="shared" si="1233"/>
        <v>4.1204120412041201</v>
      </c>
      <c r="EM2784" s="77">
        <f t="shared" si="1234"/>
        <v>0</v>
      </c>
      <c r="EN2784" s="304">
        <f t="shared" si="1235"/>
        <v>4.1604160416041598</v>
      </c>
      <c r="EO2784" s="77">
        <f t="shared" si="1236"/>
        <v>0</v>
      </c>
      <c r="EP2784" s="304">
        <f t="shared" si="1237"/>
        <v>0</v>
      </c>
      <c r="EQ2784" s="77" t="e">
        <f t="shared" si="1238"/>
        <v>#DIV/0!</v>
      </c>
      <c r="ER2784" s="77">
        <f t="shared" si="1239"/>
        <v>100</v>
      </c>
      <c r="ES2784" s="77">
        <f t="shared" si="1240"/>
        <v>0</v>
      </c>
    </row>
    <row r="2785" spans="1:149" s="77" customFormat="1" x14ac:dyDescent="0.45">
      <c r="A2785" s="77" t="s">
        <v>4080</v>
      </c>
      <c r="B2785" s="178" t="s">
        <v>927</v>
      </c>
      <c r="C2785" s="77" t="s">
        <v>3585</v>
      </c>
      <c r="D2785" s="77" t="s">
        <v>3752</v>
      </c>
      <c r="E2785" s="77" t="s">
        <v>1127</v>
      </c>
      <c r="F2785" s="77" t="s">
        <v>4089</v>
      </c>
      <c r="G2785" s="77" t="s">
        <v>3366</v>
      </c>
      <c r="H2785" s="77" t="s">
        <v>1101</v>
      </c>
      <c r="I2785" s="77">
        <v>120</v>
      </c>
      <c r="J2785" s="304">
        <v>90</v>
      </c>
      <c r="L2785" s="304">
        <v>800</v>
      </c>
      <c r="P2785" s="72" t="s">
        <v>1374</v>
      </c>
      <c r="Q2785" s="125"/>
      <c r="R2785" s="125"/>
      <c r="S2785" s="116"/>
      <c r="AA2785" s="168">
        <v>1</v>
      </c>
      <c r="AB2785" s="168"/>
      <c r="AC2785" s="168">
        <v>0</v>
      </c>
      <c r="AE2785" s="327"/>
      <c r="AG2785" s="168"/>
      <c r="AQ2785" s="178"/>
      <c r="AR2785" s="66">
        <v>0.84930000000000005</v>
      </c>
      <c r="AS2785" s="66"/>
      <c r="AU2785" s="276">
        <v>900</v>
      </c>
      <c r="AV2785" s="276"/>
      <c r="AW2785" s="276">
        <v>764.37</v>
      </c>
      <c r="AX2785" s="95"/>
      <c r="AY2785" s="276"/>
      <c r="AZ2785" s="95"/>
      <c r="BA2785" s="178"/>
      <c r="BB2785" s="98" t="s">
        <v>3412</v>
      </c>
      <c r="BC2785" s="178" t="s">
        <v>1126</v>
      </c>
      <c r="BD2785" s="96">
        <v>74.030209999999997</v>
      </c>
      <c r="BE2785" s="96"/>
      <c r="BF2785" s="96">
        <v>5.7461999999999999E-2</v>
      </c>
      <c r="BG2785" s="96"/>
      <c r="BH2785" s="96">
        <v>12.450099999999999</v>
      </c>
      <c r="BI2785" s="96"/>
      <c r="BJ2785" s="96"/>
      <c r="BK2785" s="96"/>
      <c r="BL2785" s="96"/>
      <c r="BM2785" s="96"/>
      <c r="BN2785" s="96">
        <v>0.718275</v>
      </c>
      <c r="BO2785" s="96"/>
      <c r="BP2785" s="96">
        <v>2.8731E-2</v>
      </c>
      <c r="BQ2785" s="96"/>
      <c r="BR2785" s="96">
        <v>4.7884999999999997E-2</v>
      </c>
      <c r="BS2785" s="96"/>
      <c r="BT2785" s="96"/>
      <c r="BU2785" s="96"/>
      <c r="BV2785" s="96"/>
      <c r="BW2785" s="96"/>
      <c r="BX2785" s="96">
        <v>0.49800399999999995</v>
      </c>
      <c r="BY2785" s="96"/>
      <c r="BZ2785" s="96">
        <v>3.9457240000000002</v>
      </c>
      <c r="CA2785" s="96"/>
      <c r="CB2785" s="96">
        <v>3.9840319999999996</v>
      </c>
      <c r="CC2785" s="96"/>
      <c r="DH2785" s="96">
        <f t="shared" si="1244"/>
        <v>95.760422999999975</v>
      </c>
      <c r="DJ2785" s="96">
        <f t="shared" si="1218"/>
        <v>4.2395770000000255</v>
      </c>
      <c r="DL2785" s="77" t="s">
        <v>827</v>
      </c>
      <c r="DO2785" s="348">
        <v>4.22</v>
      </c>
      <c r="DP2785" s="77">
        <v>0.09</v>
      </c>
      <c r="DQ2785" s="348"/>
      <c r="DS2785" s="246"/>
      <c r="DU2785" s="96"/>
      <c r="DW2785" s="178"/>
      <c r="DX2785" s="304">
        <f t="shared" si="1219"/>
        <v>77.307730773077324</v>
      </c>
      <c r="DY2785" s="77">
        <f t="shared" si="1220"/>
        <v>0</v>
      </c>
      <c r="DZ2785" s="304">
        <f t="shared" si="1221"/>
        <v>6.0006000600060019E-2</v>
      </c>
      <c r="EA2785" s="77">
        <f t="shared" si="1222"/>
        <v>0</v>
      </c>
      <c r="EB2785" s="304">
        <f t="shared" si="1223"/>
        <v>13.001300130013005</v>
      </c>
      <c r="EC2785" s="77">
        <f t="shared" si="1224"/>
        <v>0</v>
      </c>
      <c r="ED2785" s="304">
        <f t="shared" si="1225"/>
        <v>0.75007500750075029</v>
      </c>
      <c r="EE2785" s="77">
        <f t="shared" si="1226"/>
        <v>0</v>
      </c>
      <c r="EF2785" s="304">
        <f t="shared" si="1227"/>
        <v>3.000300030003001E-2</v>
      </c>
      <c r="EG2785" s="77">
        <f t="shared" si="1228"/>
        <v>0</v>
      </c>
      <c r="EH2785" s="304">
        <f t="shared" si="1229"/>
        <v>5.0005000500050016E-2</v>
      </c>
      <c r="EI2785" s="77">
        <f t="shared" si="1230"/>
        <v>0</v>
      </c>
      <c r="EJ2785" s="304">
        <f t="shared" si="1231"/>
        <v>0.5200520052005202</v>
      </c>
      <c r="EK2785" s="77">
        <f t="shared" si="1232"/>
        <v>0</v>
      </c>
      <c r="EL2785" s="304">
        <f t="shared" si="1233"/>
        <v>4.1204120412041219</v>
      </c>
      <c r="EM2785" s="77">
        <f t="shared" si="1234"/>
        <v>0</v>
      </c>
      <c r="EN2785" s="304">
        <f t="shared" si="1235"/>
        <v>4.1604160416041616</v>
      </c>
      <c r="EO2785" s="77">
        <f t="shared" si="1236"/>
        <v>0</v>
      </c>
      <c r="EP2785" s="304">
        <f t="shared" si="1237"/>
        <v>0</v>
      </c>
      <c r="EQ2785" s="77" t="e">
        <f t="shared" si="1238"/>
        <v>#DIV/0!</v>
      </c>
      <c r="ER2785" s="77">
        <f t="shared" si="1239"/>
        <v>100</v>
      </c>
      <c r="ES2785" s="77">
        <f t="shared" si="1240"/>
        <v>0</v>
      </c>
    </row>
    <row r="2786" spans="1:149" s="77" customFormat="1" x14ac:dyDescent="0.45">
      <c r="A2786" s="77" t="s">
        <v>4080</v>
      </c>
      <c r="B2786" s="178" t="s">
        <v>927</v>
      </c>
      <c r="C2786" s="77" t="s">
        <v>3585</v>
      </c>
      <c r="D2786" s="77" t="s">
        <v>3752</v>
      </c>
      <c r="E2786" s="77" t="s">
        <v>1127</v>
      </c>
      <c r="F2786" s="77" t="s">
        <v>4121</v>
      </c>
      <c r="G2786" s="77" t="s">
        <v>3366</v>
      </c>
      <c r="H2786" s="77" t="s">
        <v>1101</v>
      </c>
      <c r="I2786" s="77">
        <v>72</v>
      </c>
      <c r="J2786" s="304">
        <v>10</v>
      </c>
      <c r="L2786" s="304">
        <v>850</v>
      </c>
      <c r="P2786" s="72" t="s">
        <v>1374</v>
      </c>
      <c r="Q2786" s="125"/>
      <c r="R2786" s="125"/>
      <c r="S2786" s="116"/>
      <c r="AA2786" s="168">
        <v>1</v>
      </c>
      <c r="AB2786" s="168"/>
      <c r="AC2786" s="168">
        <v>0</v>
      </c>
      <c r="AE2786" s="327"/>
      <c r="AG2786" s="168"/>
      <c r="AQ2786" s="178"/>
      <c r="AR2786" s="66">
        <v>0.98370000000000002</v>
      </c>
      <c r="AS2786" s="66"/>
      <c r="AU2786" s="276">
        <v>100</v>
      </c>
      <c r="AV2786" s="276"/>
      <c r="AW2786" s="276">
        <v>98.37</v>
      </c>
      <c r="AX2786" s="95"/>
      <c r="AY2786" s="276"/>
      <c r="AZ2786" s="95"/>
      <c r="BA2786" s="178"/>
      <c r="BB2786" s="98" t="s">
        <v>3412</v>
      </c>
      <c r="BC2786" s="178" t="s">
        <v>1126</v>
      </c>
      <c r="BD2786" s="96">
        <v>76.480620000000002</v>
      </c>
      <c r="BE2786" s="96"/>
      <c r="BF2786" s="96">
        <v>5.9364E-2</v>
      </c>
      <c r="BG2786" s="96"/>
      <c r="BH2786" s="96">
        <v>12.8622</v>
      </c>
      <c r="BI2786" s="96"/>
      <c r="BJ2786" s="96"/>
      <c r="BK2786" s="96"/>
      <c r="BL2786" s="96"/>
      <c r="BM2786" s="96"/>
      <c r="BN2786" s="96">
        <v>0.74204999999999999</v>
      </c>
      <c r="BO2786" s="96"/>
      <c r="BP2786" s="96">
        <v>2.9682E-2</v>
      </c>
      <c r="BQ2786" s="96"/>
      <c r="BR2786" s="96">
        <v>4.947E-2</v>
      </c>
      <c r="BS2786" s="96"/>
      <c r="BT2786" s="96"/>
      <c r="BU2786" s="96"/>
      <c r="BV2786" s="96"/>
      <c r="BW2786" s="96"/>
      <c r="BX2786" s="96">
        <v>0.51448799999999995</v>
      </c>
      <c r="BY2786" s="96"/>
      <c r="BZ2786" s="96">
        <v>4.0763280000000002</v>
      </c>
      <c r="CA2786" s="96"/>
      <c r="CB2786" s="96">
        <v>4.1159039999999996</v>
      </c>
      <c r="CC2786" s="96"/>
      <c r="DH2786" s="96">
        <f t="shared" si="1244"/>
        <v>98.930106000000009</v>
      </c>
      <c r="DJ2786" s="96">
        <f t="shared" si="1218"/>
        <v>1.0698939999999908</v>
      </c>
      <c r="DL2786" s="77" t="s">
        <v>827</v>
      </c>
      <c r="DO2786" s="348">
        <v>1.05</v>
      </c>
      <c r="DP2786" s="77">
        <v>0.05</v>
      </c>
      <c r="DQ2786" s="348"/>
      <c r="DS2786" s="246"/>
      <c r="DU2786" s="96"/>
      <c r="DW2786" s="178"/>
      <c r="DX2786" s="304">
        <f t="shared" si="1219"/>
        <v>77.307730773077296</v>
      </c>
      <c r="DY2786" s="77">
        <f t="shared" si="1220"/>
        <v>0</v>
      </c>
      <c r="DZ2786" s="304">
        <f t="shared" si="1221"/>
        <v>6.0006000600059999E-2</v>
      </c>
      <c r="EA2786" s="77">
        <f t="shared" si="1222"/>
        <v>0</v>
      </c>
      <c r="EB2786" s="304">
        <f t="shared" si="1223"/>
        <v>13.001300130013</v>
      </c>
      <c r="EC2786" s="77">
        <f t="shared" si="1224"/>
        <v>0</v>
      </c>
      <c r="ED2786" s="304">
        <f t="shared" si="1225"/>
        <v>0.75007500750074996</v>
      </c>
      <c r="EE2786" s="77">
        <f t="shared" si="1226"/>
        <v>0</v>
      </c>
      <c r="EF2786" s="304">
        <f t="shared" si="1227"/>
        <v>3.0003000300029999E-2</v>
      </c>
      <c r="EG2786" s="77">
        <f t="shared" si="1228"/>
        <v>0</v>
      </c>
      <c r="EH2786" s="304">
        <f t="shared" si="1229"/>
        <v>5.0005000500050002E-2</v>
      </c>
      <c r="EI2786" s="77">
        <f t="shared" si="1230"/>
        <v>0</v>
      </c>
      <c r="EJ2786" s="304">
        <f t="shared" si="1231"/>
        <v>0.52005200520051997</v>
      </c>
      <c r="EK2786" s="77">
        <f t="shared" si="1232"/>
        <v>0</v>
      </c>
      <c r="EL2786" s="304">
        <f t="shared" si="1233"/>
        <v>4.1204120412041201</v>
      </c>
      <c r="EM2786" s="77">
        <f t="shared" si="1234"/>
        <v>0</v>
      </c>
      <c r="EN2786" s="304">
        <f t="shared" si="1235"/>
        <v>4.1604160416041598</v>
      </c>
      <c r="EO2786" s="77">
        <f t="shared" si="1236"/>
        <v>0</v>
      </c>
      <c r="EP2786" s="304">
        <f t="shared" si="1237"/>
        <v>0</v>
      </c>
      <c r="EQ2786" s="77" t="e">
        <f t="shared" si="1238"/>
        <v>#DIV/0!</v>
      </c>
      <c r="ER2786" s="77">
        <f t="shared" si="1239"/>
        <v>100</v>
      </c>
      <c r="ES2786" s="77">
        <f t="shared" si="1240"/>
        <v>0</v>
      </c>
    </row>
    <row r="2787" spans="1:149" s="77" customFormat="1" x14ac:dyDescent="0.45">
      <c r="A2787" s="77" t="s">
        <v>4080</v>
      </c>
      <c r="B2787" s="178" t="s">
        <v>927</v>
      </c>
      <c r="C2787" s="77" t="s">
        <v>3585</v>
      </c>
      <c r="D2787" s="77" t="s">
        <v>3752</v>
      </c>
      <c r="E2787" s="77" t="s">
        <v>1127</v>
      </c>
      <c r="F2787" s="77" t="s">
        <v>4090</v>
      </c>
      <c r="G2787" s="77" t="s">
        <v>3366</v>
      </c>
      <c r="H2787" s="77" t="s">
        <v>1101</v>
      </c>
      <c r="I2787" s="77">
        <v>96</v>
      </c>
      <c r="J2787" s="304">
        <v>200</v>
      </c>
      <c r="L2787" s="304">
        <v>825</v>
      </c>
      <c r="P2787" s="72" t="s">
        <v>1374</v>
      </c>
      <c r="Q2787" s="125"/>
      <c r="R2787" s="125"/>
      <c r="S2787" s="116"/>
      <c r="AA2787" s="168">
        <v>1</v>
      </c>
      <c r="AB2787" s="168"/>
      <c r="AC2787" s="168">
        <v>0</v>
      </c>
      <c r="AE2787" s="327"/>
      <c r="AG2787" s="168"/>
      <c r="AQ2787" s="178"/>
      <c r="AR2787" s="66">
        <v>0.79730000000000001</v>
      </c>
      <c r="AS2787" s="66"/>
      <c r="AU2787" s="276">
        <v>2000</v>
      </c>
      <c r="AV2787" s="276"/>
      <c r="AW2787" s="276">
        <v>1594.6</v>
      </c>
      <c r="AX2787" s="95"/>
      <c r="AY2787" s="276"/>
      <c r="AZ2787" s="95"/>
      <c r="BA2787" s="178"/>
      <c r="BB2787" s="98" t="s">
        <v>3412</v>
      </c>
      <c r="BC2787" s="178" t="s">
        <v>1126</v>
      </c>
      <c r="BD2787" s="96">
        <v>72.7393</v>
      </c>
      <c r="BE2787" s="96"/>
      <c r="BF2787" s="96">
        <v>5.6459999999999989E-2</v>
      </c>
      <c r="BG2787" s="96"/>
      <c r="BH2787" s="96">
        <v>12.232999999999999</v>
      </c>
      <c r="BI2787" s="96"/>
      <c r="BJ2787" s="96"/>
      <c r="BK2787" s="96"/>
      <c r="BL2787" s="96"/>
      <c r="BM2787" s="96"/>
      <c r="BN2787" s="96">
        <v>0.70574999999999988</v>
      </c>
      <c r="BO2787" s="96"/>
      <c r="BP2787" s="96">
        <v>2.8229999999999995E-2</v>
      </c>
      <c r="BQ2787" s="96"/>
      <c r="BR2787" s="96">
        <v>4.7050000000000002E-2</v>
      </c>
      <c r="BS2787" s="96"/>
      <c r="BT2787" s="96"/>
      <c r="BU2787" s="96"/>
      <c r="BV2787" s="96"/>
      <c r="BW2787" s="96"/>
      <c r="BX2787" s="96">
        <v>0.48932000000000003</v>
      </c>
      <c r="BY2787" s="96"/>
      <c r="BZ2787" s="96">
        <v>3.8769200000000001</v>
      </c>
      <c r="CA2787" s="96"/>
      <c r="CB2787" s="96">
        <v>3.9145600000000003</v>
      </c>
      <c r="CC2787" s="96"/>
      <c r="DH2787" s="96">
        <f t="shared" si="1244"/>
        <v>94.090589999999992</v>
      </c>
      <c r="DJ2787" s="96">
        <f t="shared" si="1218"/>
        <v>5.9094100000000083</v>
      </c>
      <c r="DL2787" s="77" t="s">
        <v>827</v>
      </c>
      <c r="DO2787" s="348">
        <v>5.89</v>
      </c>
      <c r="DP2787" s="77">
        <v>0.12</v>
      </c>
      <c r="DQ2787" s="348"/>
      <c r="DS2787" s="246"/>
      <c r="DU2787" s="96"/>
      <c r="DW2787" s="178"/>
      <c r="DX2787" s="304">
        <f t="shared" si="1219"/>
        <v>77.30773077307731</v>
      </c>
      <c r="DY2787" s="77">
        <f t="shared" si="1220"/>
        <v>0</v>
      </c>
      <c r="DZ2787" s="304">
        <f t="shared" si="1221"/>
        <v>6.0006000600059999E-2</v>
      </c>
      <c r="EA2787" s="77">
        <f t="shared" si="1222"/>
        <v>0</v>
      </c>
      <c r="EB2787" s="304">
        <f t="shared" si="1223"/>
        <v>13.001300130013002</v>
      </c>
      <c r="EC2787" s="77">
        <f t="shared" si="1224"/>
        <v>0</v>
      </c>
      <c r="ED2787" s="304">
        <f t="shared" si="1225"/>
        <v>0.75007500750074996</v>
      </c>
      <c r="EE2787" s="77">
        <f t="shared" si="1226"/>
        <v>0</v>
      </c>
      <c r="EF2787" s="304">
        <f t="shared" si="1227"/>
        <v>3.0003000300029999E-2</v>
      </c>
      <c r="EG2787" s="77">
        <f t="shared" si="1228"/>
        <v>0</v>
      </c>
      <c r="EH2787" s="304">
        <f t="shared" si="1229"/>
        <v>5.0005000500050016E-2</v>
      </c>
      <c r="EI2787" s="77">
        <f t="shared" si="1230"/>
        <v>0</v>
      </c>
      <c r="EJ2787" s="304">
        <f t="shared" si="1231"/>
        <v>0.5200520052005202</v>
      </c>
      <c r="EK2787" s="77">
        <f t="shared" si="1232"/>
        <v>0</v>
      </c>
      <c r="EL2787" s="304">
        <f t="shared" si="1233"/>
        <v>4.120412041204121</v>
      </c>
      <c r="EM2787" s="77">
        <f t="shared" si="1234"/>
        <v>0</v>
      </c>
      <c r="EN2787" s="304">
        <f t="shared" si="1235"/>
        <v>4.1604160416041616</v>
      </c>
      <c r="EO2787" s="77">
        <f t="shared" si="1236"/>
        <v>0</v>
      </c>
      <c r="EP2787" s="304">
        <f t="shared" si="1237"/>
        <v>0</v>
      </c>
      <c r="EQ2787" s="77" t="e">
        <f t="shared" si="1238"/>
        <v>#DIV/0!</v>
      </c>
      <c r="ER2787" s="77">
        <f t="shared" si="1239"/>
        <v>100</v>
      </c>
      <c r="ES2787" s="77">
        <f t="shared" si="1240"/>
        <v>0</v>
      </c>
    </row>
    <row r="2788" spans="1:149" s="77" customFormat="1" x14ac:dyDescent="0.45">
      <c r="A2788" s="77" t="s">
        <v>4080</v>
      </c>
      <c r="B2788" s="178" t="s">
        <v>927</v>
      </c>
      <c r="C2788" s="77" t="s">
        <v>3585</v>
      </c>
      <c r="D2788" s="77" t="s">
        <v>3752</v>
      </c>
      <c r="E2788" s="77" t="s">
        <v>1127</v>
      </c>
      <c r="F2788" s="77" t="s">
        <v>4091</v>
      </c>
      <c r="G2788" s="77" t="s">
        <v>3366</v>
      </c>
      <c r="H2788" s="77" t="s">
        <v>1101</v>
      </c>
      <c r="I2788" s="77">
        <v>66</v>
      </c>
      <c r="J2788" s="304">
        <v>201</v>
      </c>
      <c r="L2788" s="304">
        <v>825</v>
      </c>
      <c r="P2788" s="72" t="s">
        <v>1374</v>
      </c>
      <c r="Q2788" s="125"/>
      <c r="R2788" s="125"/>
      <c r="S2788" s="116"/>
      <c r="AA2788" s="168">
        <v>1</v>
      </c>
      <c r="AB2788" s="168"/>
      <c r="AC2788" s="168">
        <v>0</v>
      </c>
      <c r="AE2788" s="327"/>
      <c r="AG2788" s="168"/>
      <c r="AQ2788" s="178"/>
      <c r="AR2788" s="66">
        <v>0.79710000000000003</v>
      </c>
      <c r="AS2788" s="66"/>
      <c r="AU2788" s="276">
        <v>2010</v>
      </c>
      <c r="AV2788" s="276"/>
      <c r="AW2788" s="276">
        <v>1602.171</v>
      </c>
      <c r="AX2788" s="95"/>
      <c r="AY2788" s="276"/>
      <c r="AZ2788" s="95"/>
      <c r="BA2788" s="178"/>
      <c r="BB2788" s="98" t="s">
        <v>3412</v>
      </c>
      <c r="BC2788" s="178" t="s">
        <v>1126</v>
      </c>
      <c r="BD2788" s="96">
        <v>73.133530000000007</v>
      </c>
      <c r="BE2788" s="96"/>
      <c r="BF2788" s="96">
        <v>5.6765999999999997E-2</v>
      </c>
      <c r="BG2788" s="96"/>
      <c r="BH2788" s="96">
        <v>12.299300000000001</v>
      </c>
      <c r="BI2788" s="96"/>
      <c r="BJ2788" s="96"/>
      <c r="BK2788" s="96"/>
      <c r="BL2788" s="96"/>
      <c r="BM2788" s="96"/>
      <c r="BN2788" s="96">
        <v>0.70957499999999996</v>
      </c>
      <c r="BO2788" s="96"/>
      <c r="BP2788" s="96">
        <v>2.8382999999999999E-2</v>
      </c>
      <c r="BQ2788" s="96"/>
      <c r="BR2788" s="96">
        <v>4.7305E-2</v>
      </c>
      <c r="BS2788" s="96"/>
      <c r="BT2788" s="96"/>
      <c r="BU2788" s="96"/>
      <c r="BV2788" s="96"/>
      <c r="BW2788" s="96"/>
      <c r="BX2788" s="96">
        <v>0.49197200000000002</v>
      </c>
      <c r="BY2788" s="96"/>
      <c r="BZ2788" s="96">
        <v>3.897932</v>
      </c>
      <c r="CA2788" s="96"/>
      <c r="CB2788" s="96">
        <v>3.9357760000000002</v>
      </c>
      <c r="CC2788" s="96"/>
      <c r="DH2788" s="96">
        <f t="shared" si="1244"/>
        <v>94.600539000000012</v>
      </c>
      <c r="DJ2788" s="96">
        <f t="shared" si="1218"/>
        <v>5.3994609999999881</v>
      </c>
      <c r="DL2788" s="77" t="s">
        <v>827</v>
      </c>
      <c r="DO2788" s="348">
        <v>5.38</v>
      </c>
      <c r="DP2788" s="77">
        <v>0.24</v>
      </c>
      <c r="DQ2788" s="348"/>
      <c r="DS2788" s="246"/>
      <c r="DU2788" s="96"/>
      <c r="DW2788" s="178"/>
      <c r="DX2788" s="304">
        <f t="shared" si="1219"/>
        <v>77.30773077307731</v>
      </c>
      <c r="DY2788" s="77">
        <f t="shared" si="1220"/>
        <v>0</v>
      </c>
      <c r="DZ2788" s="304">
        <f t="shared" si="1221"/>
        <v>6.0006000600059999E-2</v>
      </c>
      <c r="EA2788" s="77">
        <f t="shared" si="1222"/>
        <v>0</v>
      </c>
      <c r="EB2788" s="304">
        <f t="shared" si="1223"/>
        <v>13.001300130013</v>
      </c>
      <c r="EC2788" s="77">
        <f t="shared" si="1224"/>
        <v>0</v>
      </c>
      <c r="ED2788" s="304">
        <f t="shared" si="1225"/>
        <v>0.75007500750074985</v>
      </c>
      <c r="EE2788" s="77">
        <f t="shared" si="1226"/>
        <v>0</v>
      </c>
      <c r="EF2788" s="304">
        <f t="shared" si="1227"/>
        <v>3.0003000300029999E-2</v>
      </c>
      <c r="EG2788" s="77">
        <f t="shared" si="1228"/>
        <v>0</v>
      </c>
      <c r="EH2788" s="304">
        <f t="shared" si="1229"/>
        <v>5.0005000500049995E-2</v>
      </c>
      <c r="EI2788" s="77">
        <f t="shared" si="1230"/>
        <v>0</v>
      </c>
      <c r="EJ2788" s="304">
        <f t="shared" si="1231"/>
        <v>0.52005200520051997</v>
      </c>
      <c r="EK2788" s="77">
        <f t="shared" si="1232"/>
        <v>0</v>
      </c>
      <c r="EL2788" s="304">
        <f t="shared" si="1233"/>
        <v>4.1204120412041201</v>
      </c>
      <c r="EM2788" s="77">
        <f t="shared" si="1234"/>
        <v>0</v>
      </c>
      <c r="EN2788" s="304">
        <f t="shared" si="1235"/>
        <v>4.1604160416041598</v>
      </c>
      <c r="EO2788" s="77">
        <f t="shared" si="1236"/>
        <v>0</v>
      </c>
      <c r="EP2788" s="304">
        <f t="shared" si="1237"/>
        <v>0</v>
      </c>
      <c r="EQ2788" s="77" t="e">
        <f t="shared" si="1238"/>
        <v>#DIV/0!</v>
      </c>
      <c r="ER2788" s="77">
        <f t="shared" si="1239"/>
        <v>100</v>
      </c>
      <c r="ES2788" s="77">
        <f t="shared" si="1240"/>
        <v>0</v>
      </c>
    </row>
    <row r="2789" spans="1:149" s="77" customFormat="1" x14ac:dyDescent="0.45">
      <c r="A2789" s="77" t="s">
        <v>4080</v>
      </c>
      <c r="B2789" s="178" t="s">
        <v>927</v>
      </c>
      <c r="C2789" s="77" t="s">
        <v>3585</v>
      </c>
      <c r="D2789" s="77" t="s">
        <v>4120</v>
      </c>
      <c r="E2789" s="77" t="s">
        <v>1127</v>
      </c>
      <c r="F2789" s="77" t="s">
        <v>4092</v>
      </c>
      <c r="G2789" s="77" t="s">
        <v>3366</v>
      </c>
      <c r="H2789" s="77" t="s">
        <v>1101</v>
      </c>
      <c r="I2789" s="77">
        <v>71</v>
      </c>
      <c r="J2789" s="304">
        <v>205</v>
      </c>
      <c r="L2789" s="304">
        <v>825</v>
      </c>
      <c r="P2789" s="72" t="s">
        <v>1374</v>
      </c>
      <c r="Q2789" s="125"/>
      <c r="R2789" s="125"/>
      <c r="S2789" s="116"/>
      <c r="AA2789" s="168">
        <v>1</v>
      </c>
      <c r="AB2789" s="168"/>
      <c r="AC2789" s="168">
        <v>0</v>
      </c>
      <c r="AE2789" s="327"/>
      <c r="AG2789" s="168"/>
      <c r="AQ2789" s="178"/>
      <c r="AR2789" s="66">
        <v>0.79630000000000001</v>
      </c>
      <c r="AS2789" s="66"/>
      <c r="AU2789" s="276">
        <v>2050</v>
      </c>
      <c r="AV2789" s="276"/>
      <c r="AW2789" s="276">
        <v>1632.415</v>
      </c>
      <c r="AX2789" s="95"/>
      <c r="AY2789" s="276"/>
      <c r="AZ2789" s="95"/>
      <c r="BA2789" s="178"/>
      <c r="BB2789" s="98" t="s">
        <v>3412</v>
      </c>
      <c r="BC2789" s="178" t="s">
        <v>1126</v>
      </c>
      <c r="BD2789" s="96">
        <v>68.00402099999998</v>
      </c>
      <c r="BE2789" s="96"/>
      <c r="BF2789" s="96">
        <v>0.10501199999999999</v>
      </c>
      <c r="BG2789" s="96"/>
      <c r="BH2789" s="96">
        <v>10.614962999999999</v>
      </c>
      <c r="BI2789" s="96"/>
      <c r="BJ2789" s="96"/>
      <c r="BK2789" s="96"/>
      <c r="BL2789" s="96"/>
      <c r="BM2789" s="96"/>
      <c r="BN2789" s="96">
        <v>0.57756600000000002</v>
      </c>
      <c r="BO2789" s="96"/>
      <c r="BP2789" s="96">
        <v>2.6252999999999999E-2</v>
      </c>
      <c r="BQ2789" s="96"/>
      <c r="BR2789" s="96">
        <v>0.14876699999999998</v>
      </c>
      <c r="BS2789" s="96"/>
      <c r="BT2789" s="96"/>
      <c r="BU2789" s="96"/>
      <c r="BV2789" s="96"/>
      <c r="BW2789" s="96"/>
      <c r="BX2789" s="96">
        <v>0.47255400000000003</v>
      </c>
      <c r="BY2789" s="96"/>
      <c r="BZ2789" s="96">
        <v>2.9928419999999996</v>
      </c>
      <c r="CA2789" s="96"/>
      <c r="CB2789" s="96">
        <v>4.5680219999999991</v>
      </c>
      <c r="CC2789" s="96"/>
      <c r="DH2789" s="96">
        <f>SUM(BD2789,BF2789,BH2789,BN2789,BP2789,BR2789,BX2789,BZ2789,CB2789)</f>
        <v>87.509999999999991</v>
      </c>
      <c r="DJ2789" s="96">
        <f t="shared" si="1218"/>
        <v>12.490000000000009</v>
      </c>
      <c r="DL2789" s="77" t="s">
        <v>827</v>
      </c>
      <c r="DO2789" s="348">
        <v>5.54</v>
      </c>
      <c r="DP2789" s="77">
        <v>7.0000000000000007E-2</v>
      </c>
      <c r="DQ2789" s="348"/>
      <c r="DS2789" s="246"/>
      <c r="DU2789" s="96"/>
      <c r="DW2789" s="178"/>
      <c r="DX2789" s="304">
        <f t="shared" si="1219"/>
        <v>77.709999999999994</v>
      </c>
      <c r="DY2789" s="77">
        <f t="shared" si="1220"/>
        <v>0</v>
      </c>
      <c r="DZ2789" s="304">
        <f t="shared" si="1221"/>
        <v>0.12000000000000001</v>
      </c>
      <c r="EA2789" s="77">
        <f t="shared" si="1222"/>
        <v>0</v>
      </c>
      <c r="EB2789" s="304">
        <f t="shared" si="1223"/>
        <v>12.13</v>
      </c>
      <c r="EC2789" s="77">
        <f t="shared" si="1224"/>
        <v>0</v>
      </c>
      <c r="ED2789" s="304">
        <f t="shared" si="1225"/>
        <v>0.66</v>
      </c>
      <c r="EE2789" s="77">
        <f t="shared" si="1226"/>
        <v>0</v>
      </c>
      <c r="EF2789" s="304">
        <f t="shared" si="1227"/>
        <v>3.0000000000000002E-2</v>
      </c>
      <c r="EG2789" s="77">
        <f t="shared" si="1228"/>
        <v>0</v>
      </c>
      <c r="EH2789" s="304">
        <f t="shared" si="1229"/>
        <v>0.16999999999999998</v>
      </c>
      <c r="EI2789" s="77">
        <f t="shared" si="1230"/>
        <v>0</v>
      </c>
      <c r="EJ2789" s="304">
        <f t="shared" si="1231"/>
        <v>0.54000000000000015</v>
      </c>
      <c r="EK2789" s="77">
        <f t="shared" si="1232"/>
        <v>0</v>
      </c>
      <c r="EL2789" s="304">
        <f t="shared" si="1233"/>
        <v>3.42</v>
      </c>
      <c r="EM2789" s="77">
        <f t="shared" si="1234"/>
        <v>0</v>
      </c>
      <c r="EN2789" s="304">
        <f t="shared" si="1235"/>
        <v>5.22</v>
      </c>
      <c r="EO2789" s="77">
        <f t="shared" si="1236"/>
        <v>0</v>
      </c>
      <c r="EP2789" s="304">
        <f t="shared" si="1237"/>
        <v>0</v>
      </c>
      <c r="EQ2789" s="77" t="e">
        <f t="shared" si="1238"/>
        <v>#DIV/0!</v>
      </c>
      <c r="ER2789" s="77">
        <f t="shared" si="1239"/>
        <v>100</v>
      </c>
      <c r="ES2789" s="77">
        <f t="shared" si="1240"/>
        <v>0</v>
      </c>
    </row>
    <row r="2790" spans="1:149" s="77" customFormat="1" x14ac:dyDescent="0.45">
      <c r="A2790" s="77" t="s">
        <v>4080</v>
      </c>
      <c r="B2790" s="178" t="s">
        <v>927</v>
      </c>
      <c r="C2790" s="77" t="s">
        <v>3585</v>
      </c>
      <c r="D2790" s="77" t="s">
        <v>4120</v>
      </c>
      <c r="E2790" s="77" t="s">
        <v>1127</v>
      </c>
      <c r="F2790" s="77" t="s">
        <v>4093</v>
      </c>
      <c r="G2790" s="77" t="s">
        <v>3366</v>
      </c>
      <c r="H2790" s="77" t="s">
        <v>1101</v>
      </c>
      <c r="I2790" s="77">
        <v>72</v>
      </c>
      <c r="J2790" s="304">
        <v>208</v>
      </c>
      <c r="L2790" s="304">
        <v>825</v>
      </c>
      <c r="P2790" s="72" t="s">
        <v>1374</v>
      </c>
      <c r="Q2790" s="125"/>
      <c r="R2790" s="125"/>
      <c r="S2790" s="116"/>
      <c r="AA2790" s="168">
        <v>1</v>
      </c>
      <c r="AB2790" s="168"/>
      <c r="AC2790" s="168">
        <v>0</v>
      </c>
      <c r="AE2790" s="327"/>
      <c r="AG2790" s="168"/>
      <c r="AQ2790" s="178"/>
      <c r="AR2790" s="66">
        <v>0.79569999999999996</v>
      </c>
      <c r="AS2790" s="66"/>
      <c r="AU2790" s="276">
        <v>2080</v>
      </c>
      <c r="AV2790" s="276"/>
      <c r="AW2790" s="276">
        <v>1655.0559999999998</v>
      </c>
      <c r="AX2790" s="95"/>
      <c r="AY2790" s="276"/>
      <c r="AZ2790" s="95"/>
      <c r="BA2790" s="178"/>
      <c r="BB2790" s="98" t="s">
        <v>3412</v>
      </c>
      <c r="BC2790" s="178" t="s">
        <v>1126</v>
      </c>
      <c r="BD2790" s="96"/>
      <c r="BE2790" s="96"/>
      <c r="BF2790" s="96"/>
      <c r="BG2790" s="96"/>
      <c r="BH2790" s="96"/>
      <c r="BI2790" s="96"/>
      <c r="BJ2790" s="96"/>
      <c r="BK2790" s="96"/>
      <c r="BL2790" s="96"/>
      <c r="BM2790" s="96"/>
      <c r="BN2790" s="96"/>
      <c r="BO2790" s="96"/>
      <c r="BP2790" s="96"/>
      <c r="BQ2790" s="96"/>
      <c r="BR2790" s="96"/>
      <c r="BS2790" s="96"/>
      <c r="BT2790" s="96"/>
      <c r="BU2790" s="96"/>
      <c r="BV2790" s="96"/>
      <c r="BW2790" s="96"/>
      <c r="BX2790" s="96"/>
      <c r="BY2790" s="96"/>
      <c r="BZ2790" s="96"/>
      <c r="CA2790" s="96"/>
      <c r="CB2790" s="96"/>
      <c r="CC2790" s="96"/>
      <c r="DH2790" s="96"/>
      <c r="DJ2790" s="96"/>
      <c r="DO2790" s="348"/>
      <c r="DQ2790" s="348"/>
      <c r="DS2790" s="246"/>
      <c r="DU2790" s="96"/>
      <c r="DW2790" s="178"/>
      <c r="DX2790" s="304" t="e">
        <f t="shared" si="1219"/>
        <v>#DIV/0!</v>
      </c>
      <c r="DY2790" s="77" t="e">
        <f t="shared" si="1220"/>
        <v>#DIV/0!</v>
      </c>
      <c r="DZ2790" s="304" t="e">
        <f t="shared" si="1221"/>
        <v>#DIV/0!</v>
      </c>
      <c r="EA2790" s="77" t="e">
        <f t="shared" si="1222"/>
        <v>#DIV/0!</v>
      </c>
      <c r="EB2790" s="304" t="e">
        <f t="shared" si="1223"/>
        <v>#DIV/0!</v>
      </c>
      <c r="EC2790" s="77" t="e">
        <f t="shared" si="1224"/>
        <v>#DIV/0!</v>
      </c>
      <c r="ED2790" s="304" t="e">
        <f t="shared" si="1225"/>
        <v>#DIV/0!</v>
      </c>
      <c r="EE2790" s="77" t="e">
        <f t="shared" si="1226"/>
        <v>#DIV/0!</v>
      </c>
      <c r="EF2790" s="304" t="e">
        <f t="shared" si="1227"/>
        <v>#DIV/0!</v>
      </c>
      <c r="EG2790" s="77" t="e">
        <f t="shared" si="1228"/>
        <v>#DIV/0!</v>
      </c>
      <c r="EH2790" s="304" t="e">
        <f t="shared" si="1229"/>
        <v>#DIV/0!</v>
      </c>
      <c r="EI2790" s="77" t="e">
        <f t="shared" si="1230"/>
        <v>#DIV/0!</v>
      </c>
      <c r="EJ2790" s="304" t="e">
        <f t="shared" si="1231"/>
        <v>#DIV/0!</v>
      </c>
      <c r="EK2790" s="77" t="e">
        <f t="shared" si="1232"/>
        <v>#DIV/0!</v>
      </c>
      <c r="EL2790" s="304" t="e">
        <f t="shared" si="1233"/>
        <v>#DIV/0!</v>
      </c>
      <c r="EM2790" s="77" t="e">
        <f t="shared" si="1234"/>
        <v>#DIV/0!</v>
      </c>
      <c r="EN2790" s="304" t="e">
        <f t="shared" si="1235"/>
        <v>#DIV/0!</v>
      </c>
      <c r="EO2790" s="77" t="e">
        <f t="shared" si="1236"/>
        <v>#DIV/0!</v>
      </c>
      <c r="EP2790" s="304" t="e">
        <f t="shared" si="1237"/>
        <v>#DIV/0!</v>
      </c>
      <c r="EQ2790" s="77" t="e">
        <f t="shared" si="1238"/>
        <v>#DIV/0!</v>
      </c>
      <c r="ER2790" s="77" t="e">
        <f t="shared" si="1239"/>
        <v>#DIV/0!</v>
      </c>
      <c r="ES2790" s="77" t="e">
        <f t="shared" si="1240"/>
        <v>#DIV/0!</v>
      </c>
    </row>
    <row r="2791" spans="1:149" s="77" customFormat="1" x14ac:dyDescent="0.45">
      <c r="A2791" s="77" t="s">
        <v>4080</v>
      </c>
      <c r="B2791" s="178" t="s">
        <v>927</v>
      </c>
      <c r="C2791" s="77" t="s">
        <v>3585</v>
      </c>
      <c r="D2791" s="77" t="s">
        <v>4120</v>
      </c>
      <c r="E2791" s="77" t="s">
        <v>1127</v>
      </c>
      <c r="F2791" s="77" t="s">
        <v>4094</v>
      </c>
      <c r="G2791" s="77" t="s">
        <v>3366</v>
      </c>
      <c r="H2791" s="77" t="s">
        <v>1101</v>
      </c>
      <c r="I2791" s="77">
        <v>72</v>
      </c>
      <c r="J2791" s="304">
        <v>210</v>
      </c>
      <c r="L2791" s="304">
        <v>825</v>
      </c>
      <c r="P2791" s="72" t="s">
        <v>1374</v>
      </c>
      <c r="Q2791" s="125"/>
      <c r="R2791" s="125"/>
      <c r="S2791" s="116"/>
      <c r="AA2791" s="168">
        <v>1</v>
      </c>
      <c r="AB2791" s="168"/>
      <c r="AC2791" s="168">
        <v>0</v>
      </c>
      <c r="AE2791" s="327"/>
      <c r="AG2791" s="168"/>
      <c r="AQ2791" s="178"/>
      <c r="AR2791" s="66">
        <v>0.7954</v>
      </c>
      <c r="AS2791" s="66"/>
      <c r="AU2791" s="276">
        <v>2100</v>
      </c>
      <c r="AV2791" s="276"/>
      <c r="AW2791" s="276">
        <v>1670.34</v>
      </c>
      <c r="AX2791" s="95"/>
      <c r="AY2791" s="276"/>
      <c r="AZ2791" s="95"/>
      <c r="BA2791" s="178"/>
      <c r="BB2791" s="98" t="s">
        <v>3412</v>
      </c>
      <c r="BC2791" s="178" t="s">
        <v>1126</v>
      </c>
      <c r="BD2791" s="96">
        <v>69.869060999999988</v>
      </c>
      <c r="BE2791" s="96"/>
      <c r="BF2791" s="96">
        <v>0.10789199999999999</v>
      </c>
      <c r="BG2791" s="96"/>
      <c r="BH2791" s="96">
        <v>10.906083000000001</v>
      </c>
      <c r="BI2791" s="96"/>
      <c r="BJ2791" s="96"/>
      <c r="BK2791" s="96"/>
      <c r="BL2791" s="96"/>
      <c r="BM2791" s="96"/>
      <c r="BN2791" s="96">
        <v>0.59340599999999999</v>
      </c>
      <c r="BO2791" s="96"/>
      <c r="BP2791" s="96">
        <v>2.6972999999999997E-2</v>
      </c>
      <c r="BQ2791" s="96"/>
      <c r="BR2791" s="96">
        <v>0.15284700000000001</v>
      </c>
      <c r="BS2791" s="96"/>
      <c r="BT2791" s="96"/>
      <c r="BU2791" s="96"/>
      <c r="BV2791" s="96"/>
      <c r="BW2791" s="96"/>
      <c r="BX2791" s="96">
        <v>0.485514</v>
      </c>
      <c r="BY2791" s="96"/>
      <c r="BZ2791" s="96">
        <v>3.0749219999999995</v>
      </c>
      <c r="CA2791" s="96"/>
      <c r="CB2791" s="96">
        <v>4.6933019999999992</v>
      </c>
      <c r="CC2791" s="96"/>
      <c r="DH2791" s="96">
        <f t="shared" ref="DH2791:DH2816" si="1245">SUM(BD2791,BF2791,BH2791,BN2791,BP2791,BR2791,BX2791,BZ2791,CB2791)</f>
        <v>89.909999999999982</v>
      </c>
      <c r="DJ2791" s="96">
        <f t="shared" si="1218"/>
        <v>10.090000000000018</v>
      </c>
      <c r="DL2791" s="77" t="s">
        <v>4122</v>
      </c>
      <c r="DO2791" s="348">
        <v>3.14</v>
      </c>
      <c r="DP2791" s="77">
        <v>0.77</v>
      </c>
      <c r="DQ2791" s="348"/>
      <c r="DS2791" s="246"/>
      <c r="DU2791" s="96"/>
      <c r="DW2791" s="178"/>
      <c r="DX2791" s="304">
        <f t="shared" si="1219"/>
        <v>77.710000000000008</v>
      </c>
      <c r="DY2791" s="77">
        <f t="shared" si="1220"/>
        <v>0</v>
      </c>
      <c r="DZ2791" s="304">
        <f t="shared" si="1221"/>
        <v>0.12000000000000001</v>
      </c>
      <c r="EA2791" s="77">
        <f t="shared" si="1222"/>
        <v>0</v>
      </c>
      <c r="EB2791" s="304">
        <f t="shared" si="1223"/>
        <v>12.130000000000003</v>
      </c>
      <c r="EC2791" s="77">
        <f t="shared" si="1224"/>
        <v>0</v>
      </c>
      <c r="ED2791" s="304">
        <f t="shared" si="1225"/>
        <v>0.66</v>
      </c>
      <c r="EE2791" s="77">
        <f t="shared" si="1226"/>
        <v>0</v>
      </c>
      <c r="EF2791" s="304">
        <f t="shared" si="1227"/>
        <v>3.0000000000000002E-2</v>
      </c>
      <c r="EG2791" s="77">
        <f t="shared" si="1228"/>
        <v>0</v>
      </c>
      <c r="EH2791" s="304">
        <f t="shared" si="1229"/>
        <v>0.17000000000000007</v>
      </c>
      <c r="EI2791" s="77">
        <f t="shared" si="1230"/>
        <v>0</v>
      </c>
      <c r="EJ2791" s="304">
        <f t="shared" si="1231"/>
        <v>0.54000000000000015</v>
      </c>
      <c r="EK2791" s="77">
        <f t="shared" si="1232"/>
        <v>0</v>
      </c>
      <c r="EL2791" s="304">
        <f t="shared" si="1233"/>
        <v>3.42</v>
      </c>
      <c r="EM2791" s="77">
        <f t="shared" si="1234"/>
        <v>0</v>
      </c>
      <c r="EN2791" s="304">
        <f t="shared" si="1235"/>
        <v>5.2200000000000006</v>
      </c>
      <c r="EO2791" s="77">
        <f t="shared" si="1236"/>
        <v>0</v>
      </c>
      <c r="EP2791" s="304">
        <f t="shared" si="1237"/>
        <v>0</v>
      </c>
      <c r="EQ2791" s="77" t="e">
        <f t="shared" si="1238"/>
        <v>#DIV/0!</v>
      </c>
      <c r="ER2791" s="77">
        <f t="shared" si="1239"/>
        <v>100</v>
      </c>
      <c r="ES2791" s="77">
        <f t="shared" si="1240"/>
        <v>0</v>
      </c>
    </row>
    <row r="2792" spans="1:149" s="77" customFormat="1" x14ac:dyDescent="0.45">
      <c r="A2792" s="77" t="s">
        <v>4080</v>
      </c>
      <c r="B2792" s="178" t="s">
        <v>927</v>
      </c>
      <c r="C2792" s="77" t="s">
        <v>3585</v>
      </c>
      <c r="D2792" s="77" t="s">
        <v>3752</v>
      </c>
      <c r="E2792" s="77" t="s">
        <v>1127</v>
      </c>
      <c r="F2792" s="77" t="s">
        <v>4095</v>
      </c>
      <c r="G2792" s="77" t="s">
        <v>3366</v>
      </c>
      <c r="H2792" s="77" t="s">
        <v>1101</v>
      </c>
      <c r="I2792" s="77">
        <v>72</v>
      </c>
      <c r="J2792" s="304">
        <v>208</v>
      </c>
      <c r="L2792" s="304">
        <v>825</v>
      </c>
      <c r="P2792" s="72" t="s">
        <v>1374</v>
      </c>
      <c r="Q2792" s="125"/>
      <c r="R2792" s="125"/>
      <c r="S2792" s="116"/>
      <c r="AA2792" s="168">
        <v>1</v>
      </c>
      <c r="AB2792" s="168"/>
      <c r="AC2792" s="168">
        <v>0</v>
      </c>
      <c r="AE2792" s="327"/>
      <c r="AG2792" s="168"/>
      <c r="AQ2792" s="178"/>
      <c r="AR2792" s="66">
        <v>0.79569999999999996</v>
      </c>
      <c r="AS2792" s="66"/>
      <c r="AU2792" s="276">
        <v>2080</v>
      </c>
      <c r="AV2792" s="276"/>
      <c r="AW2792" s="276">
        <v>1655.0559999999998</v>
      </c>
      <c r="AX2792" s="95"/>
      <c r="AY2792" s="276"/>
      <c r="AZ2792" s="95"/>
      <c r="BA2792" s="178"/>
      <c r="BB2792" s="98" t="s">
        <v>3412</v>
      </c>
      <c r="BC2792" s="178" t="s">
        <v>1126</v>
      </c>
      <c r="BD2792" s="96"/>
      <c r="BE2792" s="96"/>
      <c r="BF2792" s="96"/>
      <c r="BG2792" s="96"/>
      <c r="BH2792" s="96"/>
      <c r="BI2792" s="96"/>
      <c r="BJ2792" s="96"/>
      <c r="BK2792" s="96"/>
      <c r="BL2792" s="96"/>
      <c r="BM2792" s="96"/>
      <c r="BN2792" s="96"/>
      <c r="BO2792" s="96"/>
      <c r="BP2792" s="96"/>
      <c r="BQ2792" s="96"/>
      <c r="BR2792" s="96"/>
      <c r="BS2792" s="96"/>
      <c r="BT2792" s="96"/>
      <c r="BU2792" s="96"/>
      <c r="BV2792" s="96"/>
      <c r="BW2792" s="96"/>
      <c r="BX2792" s="96"/>
      <c r="BY2792" s="96"/>
      <c r="BZ2792" s="96"/>
      <c r="CA2792" s="96"/>
      <c r="CB2792" s="96"/>
      <c r="CC2792" s="96"/>
      <c r="DH2792" s="96"/>
      <c r="DJ2792" s="96"/>
      <c r="DO2792" s="348"/>
      <c r="DQ2792" s="348"/>
      <c r="DS2792" s="246"/>
      <c r="DU2792" s="96"/>
      <c r="DW2792" s="178"/>
      <c r="DX2792" s="304" t="e">
        <f t="shared" si="1219"/>
        <v>#DIV/0!</v>
      </c>
      <c r="DY2792" s="77" t="e">
        <f t="shared" si="1220"/>
        <v>#DIV/0!</v>
      </c>
      <c r="DZ2792" s="304" t="e">
        <f t="shared" si="1221"/>
        <v>#DIV/0!</v>
      </c>
      <c r="EA2792" s="77" t="e">
        <f t="shared" si="1222"/>
        <v>#DIV/0!</v>
      </c>
      <c r="EB2792" s="304" t="e">
        <f t="shared" si="1223"/>
        <v>#DIV/0!</v>
      </c>
      <c r="EC2792" s="77" t="e">
        <f t="shared" si="1224"/>
        <v>#DIV/0!</v>
      </c>
      <c r="ED2792" s="304" t="e">
        <f t="shared" si="1225"/>
        <v>#DIV/0!</v>
      </c>
      <c r="EE2792" s="77" t="e">
        <f t="shared" si="1226"/>
        <v>#DIV/0!</v>
      </c>
      <c r="EF2792" s="304" t="e">
        <f t="shared" si="1227"/>
        <v>#DIV/0!</v>
      </c>
      <c r="EG2792" s="77" t="e">
        <f t="shared" si="1228"/>
        <v>#DIV/0!</v>
      </c>
      <c r="EH2792" s="304" t="e">
        <f t="shared" si="1229"/>
        <v>#DIV/0!</v>
      </c>
      <c r="EI2792" s="77" t="e">
        <f t="shared" si="1230"/>
        <v>#DIV/0!</v>
      </c>
      <c r="EJ2792" s="304" t="e">
        <f t="shared" si="1231"/>
        <v>#DIV/0!</v>
      </c>
      <c r="EK2792" s="77" t="e">
        <f t="shared" si="1232"/>
        <v>#DIV/0!</v>
      </c>
      <c r="EL2792" s="304" t="e">
        <f t="shared" si="1233"/>
        <v>#DIV/0!</v>
      </c>
      <c r="EM2792" s="77" t="e">
        <f t="shared" si="1234"/>
        <v>#DIV/0!</v>
      </c>
      <c r="EN2792" s="304" t="e">
        <f t="shared" si="1235"/>
        <v>#DIV/0!</v>
      </c>
      <c r="EO2792" s="77" t="e">
        <f t="shared" si="1236"/>
        <v>#DIV/0!</v>
      </c>
      <c r="EP2792" s="304" t="e">
        <f t="shared" si="1237"/>
        <v>#DIV/0!</v>
      </c>
      <c r="EQ2792" s="77" t="e">
        <f t="shared" si="1238"/>
        <v>#DIV/0!</v>
      </c>
      <c r="ER2792" s="77" t="e">
        <f t="shared" si="1239"/>
        <v>#DIV/0!</v>
      </c>
      <c r="ES2792" s="77" t="e">
        <f t="shared" si="1240"/>
        <v>#DIV/0!</v>
      </c>
    </row>
    <row r="2793" spans="1:149" s="77" customFormat="1" x14ac:dyDescent="0.45">
      <c r="A2793" s="77" t="s">
        <v>4080</v>
      </c>
      <c r="B2793" s="178" t="s">
        <v>927</v>
      </c>
      <c r="C2793" s="77" t="s">
        <v>3585</v>
      </c>
      <c r="D2793" s="77" t="s">
        <v>3752</v>
      </c>
      <c r="E2793" s="77" t="s">
        <v>1127</v>
      </c>
      <c r="F2793" s="77" t="s">
        <v>4096</v>
      </c>
      <c r="G2793" s="77" t="s">
        <v>3366</v>
      </c>
      <c r="H2793" s="77" t="s">
        <v>1101</v>
      </c>
      <c r="I2793" s="77">
        <v>72</v>
      </c>
      <c r="J2793" s="304">
        <v>210</v>
      </c>
      <c r="L2793" s="304">
        <v>825</v>
      </c>
      <c r="P2793" s="72" t="s">
        <v>1374</v>
      </c>
      <c r="Q2793" s="125"/>
      <c r="R2793" s="125"/>
      <c r="S2793" s="116"/>
      <c r="AA2793" s="168">
        <v>1</v>
      </c>
      <c r="AB2793" s="168"/>
      <c r="AC2793" s="168">
        <v>0</v>
      </c>
      <c r="AE2793" s="327"/>
      <c r="AG2793" s="168"/>
      <c r="AQ2793" s="178"/>
      <c r="AR2793" s="66">
        <v>0.7954</v>
      </c>
      <c r="AS2793" s="66"/>
      <c r="AU2793" s="276">
        <v>2100</v>
      </c>
      <c r="AV2793" s="276"/>
      <c r="AW2793" s="276">
        <v>1670.34</v>
      </c>
      <c r="AX2793" s="95"/>
      <c r="AY2793" s="276"/>
      <c r="AZ2793" s="95"/>
      <c r="BA2793" s="178"/>
      <c r="BB2793" s="98" t="s">
        <v>3412</v>
      </c>
      <c r="BC2793" s="178" t="s">
        <v>1126</v>
      </c>
      <c r="BD2793" s="96">
        <v>75.297929999999994</v>
      </c>
      <c r="BE2793" s="96"/>
      <c r="BF2793" s="96">
        <v>5.8445999999999998E-2</v>
      </c>
      <c r="BG2793" s="96"/>
      <c r="BH2793" s="96">
        <v>12.6633</v>
      </c>
      <c r="BI2793" s="96"/>
      <c r="BJ2793" s="96"/>
      <c r="BK2793" s="96"/>
      <c r="BL2793" s="96"/>
      <c r="BM2793" s="96"/>
      <c r="BN2793" s="96">
        <v>0.73057500000000009</v>
      </c>
      <c r="BO2793" s="96"/>
      <c r="BP2793" s="96">
        <v>2.9222999999999999E-2</v>
      </c>
      <c r="BQ2793" s="96"/>
      <c r="BR2793" s="96">
        <v>4.8704999999999998E-2</v>
      </c>
      <c r="BS2793" s="96"/>
      <c r="BT2793" s="96"/>
      <c r="BU2793" s="96"/>
      <c r="BV2793" s="96"/>
      <c r="BW2793" s="96"/>
      <c r="BX2793" s="96">
        <v>0.50653199999999998</v>
      </c>
      <c r="BY2793" s="96"/>
      <c r="BZ2793" s="96">
        <v>4.0132919999999999</v>
      </c>
      <c r="CA2793" s="96"/>
      <c r="CB2793" s="96">
        <v>4.0522559999999999</v>
      </c>
      <c r="CC2793" s="96"/>
      <c r="DH2793" s="96">
        <f t="shared" si="1245"/>
        <v>97.400259000000005</v>
      </c>
      <c r="DJ2793" s="96">
        <f t="shared" si="1218"/>
        <v>2.5997409999999945</v>
      </c>
      <c r="DL2793" s="77" t="s">
        <v>4122</v>
      </c>
      <c r="DO2793" s="348">
        <v>2.58</v>
      </c>
      <c r="DP2793" s="77">
        <v>0.19</v>
      </c>
      <c r="DQ2793" s="348"/>
      <c r="DS2793" s="246"/>
      <c r="DU2793" s="96"/>
      <c r="DW2793" s="178"/>
      <c r="DX2793" s="304">
        <f t="shared" si="1219"/>
        <v>77.307730773077296</v>
      </c>
      <c r="DY2793" s="77">
        <f t="shared" si="1220"/>
        <v>0</v>
      </c>
      <c r="DZ2793" s="304">
        <f t="shared" si="1221"/>
        <v>6.0006000600059999E-2</v>
      </c>
      <c r="EA2793" s="77">
        <f t="shared" si="1222"/>
        <v>0</v>
      </c>
      <c r="EB2793" s="304">
        <f t="shared" si="1223"/>
        <v>13.001300130013</v>
      </c>
      <c r="EC2793" s="77">
        <f t="shared" si="1224"/>
        <v>0</v>
      </c>
      <c r="ED2793" s="304">
        <f t="shared" si="1225"/>
        <v>0.75007500750075018</v>
      </c>
      <c r="EE2793" s="77">
        <f t="shared" si="1226"/>
        <v>0</v>
      </c>
      <c r="EF2793" s="304">
        <f t="shared" si="1227"/>
        <v>3.0003000300029999E-2</v>
      </c>
      <c r="EG2793" s="77">
        <f t="shared" si="1228"/>
        <v>0</v>
      </c>
      <c r="EH2793" s="304">
        <f t="shared" si="1229"/>
        <v>5.0005000500050002E-2</v>
      </c>
      <c r="EI2793" s="77">
        <f t="shared" si="1230"/>
        <v>0</v>
      </c>
      <c r="EJ2793" s="304">
        <f t="shared" si="1231"/>
        <v>0.52005200520051997</v>
      </c>
      <c r="EK2793" s="77">
        <f t="shared" si="1232"/>
        <v>0</v>
      </c>
      <c r="EL2793" s="304">
        <f t="shared" si="1233"/>
        <v>4.1204120412041201</v>
      </c>
      <c r="EM2793" s="77">
        <f t="shared" si="1234"/>
        <v>0</v>
      </c>
      <c r="EN2793" s="304">
        <f t="shared" si="1235"/>
        <v>4.1604160416041598</v>
      </c>
      <c r="EO2793" s="77">
        <f t="shared" si="1236"/>
        <v>0</v>
      </c>
      <c r="EP2793" s="304">
        <f t="shared" si="1237"/>
        <v>0</v>
      </c>
      <c r="EQ2793" s="77" t="e">
        <f t="shared" si="1238"/>
        <v>#DIV/0!</v>
      </c>
      <c r="ER2793" s="77">
        <f t="shared" si="1239"/>
        <v>100</v>
      </c>
      <c r="ES2793" s="77">
        <f t="shared" si="1240"/>
        <v>0</v>
      </c>
    </row>
    <row r="2794" spans="1:149" s="77" customFormat="1" x14ac:dyDescent="0.45">
      <c r="A2794" s="77" t="s">
        <v>4080</v>
      </c>
      <c r="B2794" s="178" t="s">
        <v>927</v>
      </c>
      <c r="C2794" s="77" t="s">
        <v>3585</v>
      </c>
      <c r="D2794" s="77" t="s">
        <v>4120</v>
      </c>
      <c r="E2794" s="77" t="s">
        <v>1127</v>
      </c>
      <c r="F2794" s="77" t="s">
        <v>4097</v>
      </c>
      <c r="G2794" s="77" t="s">
        <v>3366</v>
      </c>
      <c r="H2794" s="77" t="s">
        <v>1101</v>
      </c>
      <c r="I2794" s="77">
        <v>72</v>
      </c>
      <c r="J2794" s="304">
        <v>196</v>
      </c>
      <c r="L2794" s="304">
        <v>825</v>
      </c>
      <c r="P2794" s="72" t="s">
        <v>1374</v>
      </c>
      <c r="Q2794" s="125"/>
      <c r="R2794" s="125"/>
      <c r="S2794" s="116"/>
      <c r="AA2794" s="168">
        <v>1</v>
      </c>
      <c r="AB2794" s="168"/>
      <c r="AC2794" s="168">
        <v>0</v>
      </c>
      <c r="AE2794" s="327"/>
      <c r="AG2794" s="168"/>
      <c r="AQ2794" s="178"/>
      <c r="AR2794" s="66">
        <v>0.79820000000000002</v>
      </c>
      <c r="AS2794" s="66"/>
      <c r="AU2794" s="276">
        <v>1960</v>
      </c>
      <c r="AV2794" s="276"/>
      <c r="AW2794" s="276">
        <v>1564.472</v>
      </c>
      <c r="AX2794" s="95"/>
      <c r="AY2794" s="276"/>
      <c r="AZ2794" s="95"/>
      <c r="BA2794" s="178"/>
      <c r="BB2794" s="98" t="s">
        <v>3412</v>
      </c>
      <c r="BC2794" s="178" t="s">
        <v>1126</v>
      </c>
      <c r="BD2794" s="96">
        <v>69.931228999999988</v>
      </c>
      <c r="BE2794" s="96"/>
      <c r="BF2794" s="96">
        <v>0.10798799999999999</v>
      </c>
      <c r="BG2794" s="96"/>
      <c r="BH2794" s="96">
        <v>10.915787</v>
      </c>
      <c r="BI2794" s="96"/>
      <c r="BJ2794" s="96"/>
      <c r="BK2794" s="96"/>
      <c r="BL2794" s="96"/>
      <c r="BM2794" s="96"/>
      <c r="BN2794" s="96">
        <v>0.59393399999999996</v>
      </c>
      <c r="BO2794" s="96"/>
      <c r="BP2794" s="96">
        <v>2.6996999999999997E-2</v>
      </c>
      <c r="BQ2794" s="96"/>
      <c r="BR2794" s="96">
        <v>0.15298299999999998</v>
      </c>
      <c r="BS2794" s="96"/>
      <c r="BT2794" s="96"/>
      <c r="BU2794" s="96"/>
      <c r="BV2794" s="96"/>
      <c r="BW2794" s="96"/>
      <c r="BX2794" s="96">
        <v>0.48594599999999999</v>
      </c>
      <c r="BY2794" s="96"/>
      <c r="BZ2794" s="96">
        <v>3.0776579999999996</v>
      </c>
      <c r="CA2794" s="96"/>
      <c r="CB2794" s="96">
        <v>4.6974779999999994</v>
      </c>
      <c r="CC2794" s="96"/>
      <c r="DH2794" s="96">
        <f t="shared" si="1245"/>
        <v>89.99</v>
      </c>
      <c r="DJ2794" s="96">
        <f t="shared" si="1218"/>
        <v>10.010000000000005</v>
      </c>
      <c r="DL2794" s="77" t="s">
        <v>827</v>
      </c>
      <c r="DO2794" s="348">
        <v>3.06</v>
      </c>
      <c r="DP2794" s="77">
        <v>0.3</v>
      </c>
      <c r="DQ2794" s="348"/>
      <c r="DS2794" s="246"/>
      <c r="DU2794" s="96"/>
      <c r="DW2794" s="178"/>
      <c r="DX2794" s="304">
        <f t="shared" si="1219"/>
        <v>77.709999999999994</v>
      </c>
      <c r="DY2794" s="77">
        <f t="shared" si="1220"/>
        <v>0</v>
      </c>
      <c r="DZ2794" s="304">
        <f t="shared" si="1221"/>
        <v>0.12</v>
      </c>
      <c r="EA2794" s="77">
        <f t="shared" si="1222"/>
        <v>0</v>
      </c>
      <c r="EB2794" s="304">
        <f t="shared" si="1223"/>
        <v>12.13</v>
      </c>
      <c r="EC2794" s="77">
        <f t="shared" si="1224"/>
        <v>0</v>
      </c>
      <c r="ED2794" s="304">
        <f t="shared" si="1225"/>
        <v>0.66</v>
      </c>
      <c r="EE2794" s="77">
        <f t="shared" si="1226"/>
        <v>0</v>
      </c>
      <c r="EF2794" s="304">
        <f t="shared" si="1227"/>
        <v>0.03</v>
      </c>
      <c r="EG2794" s="77">
        <f t="shared" si="1228"/>
        <v>0</v>
      </c>
      <c r="EH2794" s="304">
        <f t="shared" si="1229"/>
        <v>0.16999999999999998</v>
      </c>
      <c r="EI2794" s="77">
        <f t="shared" si="1230"/>
        <v>0</v>
      </c>
      <c r="EJ2794" s="304">
        <f t="shared" si="1231"/>
        <v>0.54</v>
      </c>
      <c r="EK2794" s="77">
        <f t="shared" si="1232"/>
        <v>0</v>
      </c>
      <c r="EL2794" s="304">
        <f t="shared" si="1233"/>
        <v>3.4199999999999995</v>
      </c>
      <c r="EM2794" s="77">
        <f t="shared" si="1234"/>
        <v>0</v>
      </c>
      <c r="EN2794" s="304">
        <f t="shared" si="1235"/>
        <v>5.22</v>
      </c>
      <c r="EO2794" s="77">
        <f t="shared" si="1236"/>
        <v>0</v>
      </c>
      <c r="EP2794" s="304">
        <f t="shared" si="1237"/>
        <v>0</v>
      </c>
      <c r="EQ2794" s="77" t="e">
        <f t="shared" si="1238"/>
        <v>#DIV/0!</v>
      </c>
      <c r="ER2794" s="77">
        <f t="shared" si="1239"/>
        <v>100</v>
      </c>
      <c r="ES2794" s="77">
        <f t="shared" si="1240"/>
        <v>0</v>
      </c>
    </row>
    <row r="2795" spans="1:149" s="77" customFormat="1" x14ac:dyDescent="0.45">
      <c r="A2795" s="77" t="s">
        <v>4080</v>
      </c>
      <c r="B2795" s="178" t="s">
        <v>927</v>
      </c>
      <c r="C2795" s="77" t="s">
        <v>3585</v>
      </c>
      <c r="D2795" s="77" t="s">
        <v>3752</v>
      </c>
      <c r="E2795" s="77" t="s">
        <v>1127</v>
      </c>
      <c r="F2795" s="77" t="s">
        <v>4098</v>
      </c>
      <c r="G2795" s="77" t="s">
        <v>3366</v>
      </c>
      <c r="H2795" s="77" t="s">
        <v>1101</v>
      </c>
      <c r="I2795" s="77">
        <v>72</v>
      </c>
      <c r="J2795" s="304">
        <v>212</v>
      </c>
      <c r="L2795" s="304">
        <v>825</v>
      </c>
      <c r="P2795" s="72" t="s">
        <v>1374</v>
      </c>
      <c r="Q2795" s="125"/>
      <c r="R2795" s="125"/>
      <c r="S2795" s="116"/>
      <c r="AA2795" s="168">
        <v>1</v>
      </c>
      <c r="AB2795" s="168"/>
      <c r="AC2795" s="168">
        <v>0</v>
      </c>
      <c r="AE2795" s="327"/>
      <c r="AG2795" s="168"/>
      <c r="AQ2795" s="178"/>
      <c r="AR2795" s="66">
        <v>0.79510000000000003</v>
      </c>
      <c r="AS2795" s="66"/>
      <c r="AU2795" s="276">
        <v>2120</v>
      </c>
      <c r="AV2795" s="276"/>
      <c r="AW2795" s="276">
        <v>1685.6120000000001</v>
      </c>
      <c r="AX2795" s="95"/>
      <c r="AY2795" s="276"/>
      <c r="AZ2795" s="95"/>
      <c r="BA2795" s="178"/>
      <c r="BB2795" s="98" t="s">
        <v>3412</v>
      </c>
      <c r="BC2795" s="178" t="s">
        <v>1126</v>
      </c>
      <c r="BD2795" s="96">
        <v>74.44762999999999</v>
      </c>
      <c r="BE2795" s="96"/>
      <c r="BF2795" s="96">
        <v>5.778599999999999E-2</v>
      </c>
      <c r="BG2795" s="96"/>
      <c r="BH2795" s="96">
        <v>12.520299999999997</v>
      </c>
      <c r="BI2795" s="96"/>
      <c r="BJ2795" s="96"/>
      <c r="BK2795" s="96"/>
      <c r="BL2795" s="96"/>
      <c r="BM2795" s="96"/>
      <c r="BN2795" s="96">
        <v>0.72232499999999988</v>
      </c>
      <c r="BO2795" s="96"/>
      <c r="BP2795" s="96">
        <v>2.8892999999999995E-2</v>
      </c>
      <c r="BQ2795" s="96"/>
      <c r="BR2795" s="96">
        <v>4.8155000000000003E-2</v>
      </c>
      <c r="BS2795" s="96"/>
      <c r="BT2795" s="96"/>
      <c r="BU2795" s="96"/>
      <c r="BV2795" s="96"/>
      <c r="BW2795" s="96"/>
      <c r="BX2795" s="96">
        <v>0.50081199999999992</v>
      </c>
      <c r="BY2795" s="96"/>
      <c r="BZ2795" s="96">
        <v>3.9679719999999996</v>
      </c>
      <c r="CA2795" s="96"/>
      <c r="CB2795" s="96">
        <v>4.0064959999999994</v>
      </c>
      <c r="CC2795" s="96"/>
      <c r="DH2795" s="96">
        <f t="shared" si="1245"/>
        <v>96.300368999999961</v>
      </c>
      <c r="DJ2795" s="96">
        <f t="shared" si="1218"/>
        <v>3.6996310000000392</v>
      </c>
      <c r="DL2795" s="77" t="s">
        <v>827</v>
      </c>
      <c r="DO2795" s="348">
        <v>3.68</v>
      </c>
      <c r="DP2795" s="77">
        <v>0.1</v>
      </c>
      <c r="DQ2795" s="348"/>
      <c r="DS2795" s="246"/>
      <c r="DU2795" s="96"/>
      <c r="DW2795" s="178"/>
      <c r="DX2795" s="304">
        <f t="shared" si="1219"/>
        <v>77.307730773077338</v>
      </c>
      <c r="DY2795" s="77">
        <f t="shared" si="1220"/>
        <v>0</v>
      </c>
      <c r="DZ2795" s="304">
        <f t="shared" si="1221"/>
        <v>6.0006000600060019E-2</v>
      </c>
      <c r="EA2795" s="77">
        <f t="shared" si="1222"/>
        <v>0</v>
      </c>
      <c r="EB2795" s="304">
        <f t="shared" si="1223"/>
        <v>13.001300130013005</v>
      </c>
      <c r="EC2795" s="77">
        <f t="shared" si="1224"/>
        <v>0</v>
      </c>
      <c r="ED2795" s="304">
        <f t="shared" si="1225"/>
        <v>0.75007500750075029</v>
      </c>
      <c r="EE2795" s="77">
        <f t="shared" si="1226"/>
        <v>0</v>
      </c>
      <c r="EF2795" s="304">
        <f t="shared" si="1227"/>
        <v>3.000300030003001E-2</v>
      </c>
      <c r="EG2795" s="77">
        <f t="shared" si="1228"/>
        <v>0</v>
      </c>
      <c r="EH2795" s="304">
        <f t="shared" si="1229"/>
        <v>5.000500050005003E-2</v>
      </c>
      <c r="EI2795" s="77">
        <f t="shared" si="1230"/>
        <v>0</v>
      </c>
      <c r="EJ2795" s="304">
        <f t="shared" si="1231"/>
        <v>0.5200520052005202</v>
      </c>
      <c r="EK2795" s="77">
        <f t="shared" si="1232"/>
        <v>0</v>
      </c>
      <c r="EL2795" s="304">
        <f t="shared" si="1233"/>
        <v>4.1204120412041219</v>
      </c>
      <c r="EM2795" s="77">
        <f t="shared" si="1234"/>
        <v>0</v>
      </c>
      <c r="EN2795" s="304">
        <f t="shared" si="1235"/>
        <v>4.1604160416041616</v>
      </c>
      <c r="EO2795" s="77">
        <f t="shared" si="1236"/>
        <v>0</v>
      </c>
      <c r="EP2795" s="304">
        <f t="shared" si="1237"/>
        <v>0</v>
      </c>
      <c r="EQ2795" s="77" t="e">
        <f t="shared" si="1238"/>
        <v>#DIV/0!</v>
      </c>
      <c r="ER2795" s="77">
        <f t="shared" si="1239"/>
        <v>100</v>
      </c>
      <c r="ES2795" s="77">
        <f t="shared" si="1240"/>
        <v>0</v>
      </c>
    </row>
    <row r="2796" spans="1:149" s="77" customFormat="1" x14ac:dyDescent="0.45">
      <c r="A2796" s="77" t="s">
        <v>4080</v>
      </c>
      <c r="B2796" s="178" t="s">
        <v>927</v>
      </c>
      <c r="C2796" s="77" t="s">
        <v>3585</v>
      </c>
      <c r="D2796" s="77" t="s">
        <v>4120</v>
      </c>
      <c r="E2796" s="77" t="s">
        <v>1127</v>
      </c>
      <c r="F2796" s="77" t="s">
        <v>4099</v>
      </c>
      <c r="G2796" s="77" t="s">
        <v>3366</v>
      </c>
      <c r="H2796" s="77" t="s">
        <v>1101</v>
      </c>
      <c r="I2796" s="77">
        <v>72</v>
      </c>
      <c r="J2796" s="304">
        <v>197</v>
      </c>
      <c r="L2796" s="304">
        <v>825</v>
      </c>
      <c r="P2796" s="72" t="s">
        <v>1374</v>
      </c>
      <c r="Q2796" s="125"/>
      <c r="R2796" s="125"/>
      <c r="S2796" s="116"/>
      <c r="AA2796" s="168">
        <v>1</v>
      </c>
      <c r="AB2796" s="168"/>
      <c r="AC2796" s="168">
        <v>0</v>
      </c>
      <c r="AE2796" s="327"/>
      <c r="AG2796" s="168"/>
      <c r="AQ2796" s="178"/>
      <c r="AR2796" s="66">
        <v>0.79800000000000004</v>
      </c>
      <c r="AS2796" s="66"/>
      <c r="AU2796" s="276">
        <v>1970</v>
      </c>
      <c r="AV2796" s="276"/>
      <c r="AW2796" s="276">
        <v>1572.0600000000002</v>
      </c>
      <c r="AX2796" s="95"/>
      <c r="AY2796" s="276"/>
      <c r="AZ2796" s="95"/>
      <c r="BA2796" s="178"/>
      <c r="BB2796" s="98" t="s">
        <v>3412</v>
      </c>
      <c r="BC2796" s="178" t="s">
        <v>1126</v>
      </c>
      <c r="BD2796" s="96">
        <v>69.123044999999991</v>
      </c>
      <c r="BE2796" s="96"/>
      <c r="BF2796" s="96">
        <v>0.10674</v>
      </c>
      <c r="BG2796" s="96"/>
      <c r="BH2796" s="96">
        <v>10.789635000000001</v>
      </c>
      <c r="BI2796" s="96"/>
      <c r="BJ2796" s="96"/>
      <c r="BK2796" s="96"/>
      <c r="BL2796" s="96"/>
      <c r="BM2796" s="96"/>
      <c r="BN2796" s="96">
        <v>0.58707000000000009</v>
      </c>
      <c r="BO2796" s="96"/>
      <c r="BP2796" s="96">
        <v>2.6685E-2</v>
      </c>
      <c r="BQ2796" s="96"/>
      <c r="BR2796" s="96">
        <v>0.15121500000000002</v>
      </c>
      <c r="BS2796" s="96"/>
      <c r="BT2796" s="96"/>
      <c r="BU2796" s="96"/>
      <c r="BV2796" s="96"/>
      <c r="BW2796" s="96"/>
      <c r="BX2796" s="96">
        <v>0.48033000000000003</v>
      </c>
      <c r="BY2796" s="96"/>
      <c r="BZ2796" s="96">
        <v>3.04209</v>
      </c>
      <c r="CA2796" s="96"/>
      <c r="CB2796" s="96">
        <v>4.6431900000000006</v>
      </c>
      <c r="CC2796" s="96"/>
      <c r="DH2796" s="96">
        <f t="shared" si="1245"/>
        <v>88.949999999999989</v>
      </c>
      <c r="DJ2796" s="96">
        <f t="shared" si="1218"/>
        <v>11.050000000000011</v>
      </c>
      <c r="DL2796" s="77" t="s">
        <v>827</v>
      </c>
      <c r="DO2796" s="348">
        <v>4.0999999999999996</v>
      </c>
      <c r="DP2796" s="77">
        <v>0.28000000000000003</v>
      </c>
      <c r="DQ2796" s="348"/>
      <c r="DS2796" s="246"/>
      <c r="DU2796" s="96"/>
      <c r="DW2796" s="178"/>
      <c r="DX2796" s="304">
        <f t="shared" si="1219"/>
        <v>77.710000000000008</v>
      </c>
      <c r="DY2796" s="77">
        <f t="shared" si="1220"/>
        <v>0</v>
      </c>
      <c r="DZ2796" s="304">
        <f t="shared" si="1221"/>
        <v>0.12000000000000001</v>
      </c>
      <c r="EA2796" s="77">
        <f t="shared" si="1222"/>
        <v>0</v>
      </c>
      <c r="EB2796" s="304">
        <f t="shared" si="1223"/>
        <v>12.130000000000003</v>
      </c>
      <c r="EC2796" s="77">
        <f t="shared" si="1224"/>
        <v>0</v>
      </c>
      <c r="ED2796" s="304">
        <f t="shared" si="1225"/>
        <v>0.66000000000000014</v>
      </c>
      <c r="EE2796" s="77">
        <f t="shared" si="1226"/>
        <v>0</v>
      </c>
      <c r="EF2796" s="304">
        <f t="shared" si="1227"/>
        <v>3.0000000000000002E-2</v>
      </c>
      <c r="EG2796" s="77">
        <f t="shared" si="1228"/>
        <v>0</v>
      </c>
      <c r="EH2796" s="304">
        <f t="shared" si="1229"/>
        <v>0.17000000000000004</v>
      </c>
      <c r="EI2796" s="77">
        <f t="shared" si="1230"/>
        <v>0</v>
      </c>
      <c r="EJ2796" s="304">
        <f t="shared" si="1231"/>
        <v>0.54000000000000015</v>
      </c>
      <c r="EK2796" s="77">
        <f t="shared" si="1232"/>
        <v>0</v>
      </c>
      <c r="EL2796" s="304">
        <f t="shared" si="1233"/>
        <v>3.42</v>
      </c>
      <c r="EM2796" s="77">
        <f t="shared" si="1234"/>
        <v>0</v>
      </c>
      <c r="EN2796" s="304">
        <f t="shared" si="1235"/>
        <v>5.2200000000000006</v>
      </c>
      <c r="EO2796" s="77">
        <f t="shared" si="1236"/>
        <v>0</v>
      </c>
      <c r="EP2796" s="304">
        <f t="shared" si="1237"/>
        <v>0</v>
      </c>
      <c r="EQ2796" s="77" t="e">
        <f t="shared" si="1238"/>
        <v>#DIV/0!</v>
      </c>
      <c r="ER2796" s="77">
        <f t="shared" si="1239"/>
        <v>100</v>
      </c>
      <c r="ES2796" s="77">
        <f t="shared" si="1240"/>
        <v>0</v>
      </c>
    </row>
    <row r="2797" spans="1:149" s="77" customFormat="1" x14ac:dyDescent="0.45">
      <c r="A2797" s="77" t="s">
        <v>4080</v>
      </c>
      <c r="B2797" s="178" t="s">
        <v>927</v>
      </c>
      <c r="C2797" s="77" t="s">
        <v>3585</v>
      </c>
      <c r="D2797" s="77" t="s">
        <v>3752</v>
      </c>
      <c r="E2797" s="77" t="s">
        <v>1127</v>
      </c>
      <c r="F2797" s="77" t="s">
        <v>4100</v>
      </c>
      <c r="G2797" s="77" t="s">
        <v>3366</v>
      </c>
      <c r="H2797" s="77" t="s">
        <v>1101</v>
      </c>
      <c r="I2797" s="77">
        <v>72</v>
      </c>
      <c r="J2797" s="304">
        <v>197</v>
      </c>
      <c r="L2797" s="304">
        <v>831</v>
      </c>
      <c r="P2797" s="72" t="s">
        <v>1374</v>
      </c>
      <c r="Q2797" s="125"/>
      <c r="R2797" s="125"/>
      <c r="S2797" s="116"/>
      <c r="AA2797" s="168">
        <v>1</v>
      </c>
      <c r="AB2797" s="168"/>
      <c r="AC2797" s="168">
        <v>0</v>
      </c>
      <c r="AE2797" s="327"/>
      <c r="AG2797" s="168"/>
      <c r="AQ2797" s="178"/>
      <c r="AR2797" s="66">
        <v>0.80349999999999999</v>
      </c>
      <c r="AS2797" s="66"/>
      <c r="AU2797" s="276">
        <v>1970</v>
      </c>
      <c r="AV2797" s="276"/>
      <c r="AW2797" s="276">
        <v>1582.895</v>
      </c>
      <c r="AX2797" s="95"/>
      <c r="AY2797" s="276"/>
      <c r="AZ2797" s="95"/>
      <c r="BA2797" s="178"/>
      <c r="BB2797" s="98" t="s">
        <v>3412</v>
      </c>
      <c r="BC2797" s="178" t="s">
        <v>1126</v>
      </c>
      <c r="BD2797" s="96">
        <v>73.999289999999988</v>
      </c>
      <c r="BE2797" s="96"/>
      <c r="BF2797" s="96">
        <v>5.7437999999999996E-2</v>
      </c>
      <c r="BG2797" s="96"/>
      <c r="BH2797" s="96">
        <v>12.444899999999997</v>
      </c>
      <c r="BI2797" s="96"/>
      <c r="BJ2797" s="96"/>
      <c r="BK2797" s="96"/>
      <c r="BL2797" s="96"/>
      <c r="BM2797" s="96"/>
      <c r="BN2797" s="96">
        <v>0.71797499999999981</v>
      </c>
      <c r="BO2797" s="96"/>
      <c r="BP2797" s="96">
        <v>2.8718999999999998E-2</v>
      </c>
      <c r="BQ2797" s="96"/>
      <c r="BR2797" s="96">
        <v>4.7864999999999991E-2</v>
      </c>
      <c r="BS2797" s="96"/>
      <c r="BT2797" s="96"/>
      <c r="BU2797" s="96"/>
      <c r="BV2797" s="96"/>
      <c r="BW2797" s="96"/>
      <c r="BX2797" s="96">
        <v>0.49779599999999996</v>
      </c>
      <c r="BY2797" s="96"/>
      <c r="BZ2797" s="96">
        <v>3.9440759999999995</v>
      </c>
      <c r="CA2797" s="96"/>
      <c r="CB2797" s="96">
        <v>3.9823679999999997</v>
      </c>
      <c r="CC2797" s="96"/>
      <c r="DH2797" s="96">
        <f t="shared" si="1245"/>
        <v>95.720426999999958</v>
      </c>
      <c r="DJ2797" s="96">
        <f t="shared" si="1218"/>
        <v>4.2795730000000418</v>
      </c>
      <c r="DL2797" s="77" t="s">
        <v>827</v>
      </c>
      <c r="DO2797" s="348">
        <v>4.26</v>
      </c>
      <c r="DP2797" s="77">
        <v>0.11</v>
      </c>
      <c r="DQ2797" s="348"/>
      <c r="DS2797" s="246"/>
      <c r="DU2797" s="96"/>
      <c r="DW2797" s="178"/>
      <c r="DX2797" s="304">
        <f t="shared" si="1219"/>
        <v>77.307730773077338</v>
      </c>
      <c r="DY2797" s="77">
        <f t="shared" si="1220"/>
        <v>0</v>
      </c>
      <c r="DZ2797" s="304">
        <f t="shared" si="1221"/>
        <v>6.0006000600060033E-2</v>
      </c>
      <c r="EA2797" s="77">
        <f t="shared" si="1222"/>
        <v>0</v>
      </c>
      <c r="EB2797" s="304">
        <f t="shared" si="1223"/>
        <v>13.001300130013005</v>
      </c>
      <c r="EC2797" s="77">
        <f t="shared" si="1224"/>
        <v>0</v>
      </c>
      <c r="ED2797" s="304">
        <f t="shared" si="1225"/>
        <v>0.75007500750075029</v>
      </c>
      <c r="EE2797" s="77">
        <f t="shared" si="1226"/>
        <v>0</v>
      </c>
      <c r="EF2797" s="304">
        <f t="shared" si="1227"/>
        <v>3.0003000300030017E-2</v>
      </c>
      <c r="EG2797" s="77">
        <f t="shared" si="1228"/>
        <v>0</v>
      </c>
      <c r="EH2797" s="304">
        <f t="shared" si="1229"/>
        <v>5.0005000500050016E-2</v>
      </c>
      <c r="EI2797" s="77">
        <f t="shared" si="1230"/>
        <v>0</v>
      </c>
      <c r="EJ2797" s="304">
        <f t="shared" si="1231"/>
        <v>0.5200520052005202</v>
      </c>
      <c r="EK2797" s="77">
        <f t="shared" si="1232"/>
        <v>0</v>
      </c>
      <c r="EL2797" s="304">
        <f t="shared" si="1233"/>
        <v>4.1204120412041219</v>
      </c>
      <c r="EM2797" s="77">
        <f t="shared" si="1234"/>
        <v>0</v>
      </c>
      <c r="EN2797" s="304">
        <f t="shared" si="1235"/>
        <v>4.1604160416041616</v>
      </c>
      <c r="EO2797" s="77">
        <f t="shared" si="1236"/>
        <v>0</v>
      </c>
      <c r="EP2797" s="304">
        <f t="shared" si="1237"/>
        <v>0</v>
      </c>
      <c r="EQ2797" s="77" t="e">
        <f t="shared" si="1238"/>
        <v>#DIV/0!</v>
      </c>
      <c r="ER2797" s="77">
        <f t="shared" si="1239"/>
        <v>100</v>
      </c>
      <c r="ES2797" s="77">
        <f t="shared" si="1240"/>
        <v>0</v>
      </c>
    </row>
    <row r="2798" spans="1:149" s="77" customFormat="1" x14ac:dyDescent="0.45">
      <c r="A2798" s="77" t="s">
        <v>4080</v>
      </c>
      <c r="B2798" s="178" t="s">
        <v>927</v>
      </c>
      <c r="C2798" s="77" t="s">
        <v>3585</v>
      </c>
      <c r="D2798" s="77" t="s">
        <v>4120</v>
      </c>
      <c r="E2798" s="77" t="s">
        <v>1127</v>
      </c>
      <c r="F2798" s="77" t="s">
        <v>4101</v>
      </c>
      <c r="G2798" s="77" t="s">
        <v>3366</v>
      </c>
      <c r="H2798" s="77" t="s">
        <v>1101</v>
      </c>
      <c r="I2798" s="77">
        <v>72</v>
      </c>
      <c r="J2798" s="304">
        <v>204</v>
      </c>
      <c r="L2798" s="304">
        <v>827</v>
      </c>
      <c r="P2798" s="72" t="s">
        <v>1374</v>
      </c>
      <c r="Q2798" s="125"/>
      <c r="R2798" s="125"/>
      <c r="S2798" s="116"/>
      <c r="AA2798" s="168">
        <v>1</v>
      </c>
      <c r="AB2798" s="168"/>
      <c r="AC2798" s="168">
        <v>0</v>
      </c>
      <c r="AE2798" s="327"/>
      <c r="AG2798" s="168"/>
      <c r="AQ2798" s="178"/>
      <c r="AR2798" s="66">
        <v>0.79830000000000001</v>
      </c>
      <c r="AS2798" s="66"/>
      <c r="AU2798" s="276">
        <v>2040</v>
      </c>
      <c r="AV2798" s="276"/>
      <c r="AW2798" s="276">
        <v>1628.5319999999999</v>
      </c>
      <c r="AX2798" s="95"/>
      <c r="AY2798" s="276"/>
      <c r="AZ2798" s="95"/>
      <c r="BA2798" s="178"/>
      <c r="BB2798" s="98" t="s">
        <v>3412</v>
      </c>
      <c r="BC2798" s="178" t="s">
        <v>1126</v>
      </c>
      <c r="BD2798" s="96">
        <v>68.92877</v>
      </c>
      <c r="BE2798" s="96"/>
      <c r="BF2798" s="96">
        <v>0.10644000000000001</v>
      </c>
      <c r="BG2798" s="96"/>
      <c r="BH2798" s="96">
        <v>10.759310000000001</v>
      </c>
      <c r="BI2798" s="96"/>
      <c r="BJ2798" s="96"/>
      <c r="BK2798" s="96"/>
      <c r="BL2798" s="96"/>
      <c r="BM2798" s="96"/>
      <c r="BN2798" s="96">
        <v>0.58542000000000005</v>
      </c>
      <c r="BO2798" s="96"/>
      <c r="BP2798" s="96">
        <v>2.6610000000000002E-2</v>
      </c>
      <c r="BQ2798" s="96"/>
      <c r="BR2798" s="96">
        <v>0.15079000000000004</v>
      </c>
      <c r="BS2798" s="96"/>
      <c r="BT2798" s="96"/>
      <c r="BU2798" s="96"/>
      <c r="BV2798" s="96"/>
      <c r="BW2798" s="96"/>
      <c r="BX2798" s="96">
        <v>0.47898000000000002</v>
      </c>
      <c r="BY2798" s="96"/>
      <c r="BZ2798" s="96">
        <v>3.0335399999999999</v>
      </c>
      <c r="CA2798" s="96"/>
      <c r="CB2798" s="96">
        <v>4.6301399999999999</v>
      </c>
      <c r="CC2798" s="96"/>
      <c r="DH2798" s="96">
        <f t="shared" si="1245"/>
        <v>88.700000000000017</v>
      </c>
      <c r="DJ2798" s="96">
        <f t="shared" si="1218"/>
        <v>11.299999999999983</v>
      </c>
      <c r="DL2798" s="77" t="s">
        <v>827</v>
      </c>
      <c r="DO2798" s="348">
        <v>4.3499999999999996</v>
      </c>
      <c r="DP2798" s="77">
        <v>7.0000000000000007E-2</v>
      </c>
      <c r="DQ2798" s="348"/>
      <c r="DS2798" s="246"/>
      <c r="DU2798" s="96"/>
      <c r="DW2798" s="178"/>
      <c r="DX2798" s="304">
        <f t="shared" si="1219"/>
        <v>77.709999999999994</v>
      </c>
      <c r="DY2798" s="77">
        <f t="shared" si="1220"/>
        <v>0</v>
      </c>
      <c r="DZ2798" s="304">
        <f t="shared" si="1221"/>
        <v>0.12</v>
      </c>
      <c r="EA2798" s="77">
        <f t="shared" si="1222"/>
        <v>0</v>
      </c>
      <c r="EB2798" s="304">
        <f t="shared" si="1223"/>
        <v>12.129999999999999</v>
      </c>
      <c r="EC2798" s="77">
        <f t="shared" si="1224"/>
        <v>0</v>
      </c>
      <c r="ED2798" s="304">
        <f t="shared" si="1225"/>
        <v>0.65999999999999992</v>
      </c>
      <c r="EE2798" s="77">
        <f t="shared" si="1226"/>
        <v>0</v>
      </c>
      <c r="EF2798" s="304">
        <f t="shared" si="1227"/>
        <v>0.03</v>
      </c>
      <c r="EG2798" s="77">
        <f t="shared" si="1228"/>
        <v>0</v>
      </c>
      <c r="EH2798" s="304">
        <f t="shared" si="1229"/>
        <v>0.17</v>
      </c>
      <c r="EI2798" s="77">
        <f t="shared" si="1230"/>
        <v>0</v>
      </c>
      <c r="EJ2798" s="304">
        <f t="shared" si="1231"/>
        <v>0.53999999999999992</v>
      </c>
      <c r="EK2798" s="77">
        <f t="shared" si="1232"/>
        <v>0</v>
      </c>
      <c r="EL2798" s="304">
        <f t="shared" si="1233"/>
        <v>3.4199999999999995</v>
      </c>
      <c r="EM2798" s="77">
        <f t="shared" si="1234"/>
        <v>0</v>
      </c>
      <c r="EN2798" s="304">
        <f t="shared" si="1235"/>
        <v>5.2199999999999989</v>
      </c>
      <c r="EO2798" s="77">
        <f t="shared" si="1236"/>
        <v>0</v>
      </c>
      <c r="EP2798" s="304">
        <f t="shared" si="1237"/>
        <v>0</v>
      </c>
      <c r="EQ2798" s="77" t="e">
        <f t="shared" si="1238"/>
        <v>#DIV/0!</v>
      </c>
      <c r="ER2798" s="77">
        <f t="shared" si="1239"/>
        <v>100</v>
      </c>
      <c r="ES2798" s="77">
        <f t="shared" si="1240"/>
        <v>0</v>
      </c>
    </row>
    <row r="2799" spans="1:149" s="77" customFormat="1" x14ac:dyDescent="0.45">
      <c r="A2799" s="77" t="s">
        <v>4080</v>
      </c>
      <c r="B2799" s="178" t="s">
        <v>927</v>
      </c>
      <c r="C2799" s="77" t="s">
        <v>3585</v>
      </c>
      <c r="D2799" s="77" t="s">
        <v>3752</v>
      </c>
      <c r="E2799" s="77" t="s">
        <v>1127</v>
      </c>
      <c r="F2799" s="77" t="s">
        <v>4102</v>
      </c>
      <c r="G2799" s="77" t="s">
        <v>3366</v>
      </c>
      <c r="H2799" s="77" t="s">
        <v>1101</v>
      </c>
      <c r="I2799" s="77">
        <v>72</v>
      </c>
      <c r="J2799" s="304">
        <v>200</v>
      </c>
      <c r="L2799" s="304">
        <v>825</v>
      </c>
      <c r="P2799" s="72" t="s">
        <v>1374</v>
      </c>
      <c r="Q2799" s="125"/>
      <c r="R2799" s="125"/>
      <c r="S2799" s="116"/>
      <c r="AA2799" s="168">
        <v>1</v>
      </c>
      <c r="AB2799" s="168"/>
      <c r="AC2799" s="168">
        <v>0</v>
      </c>
      <c r="AE2799" s="327"/>
      <c r="AG2799" s="168"/>
      <c r="AQ2799" s="178"/>
      <c r="AR2799" s="66">
        <v>0.79730000000000001</v>
      </c>
      <c r="AS2799" s="66"/>
      <c r="AU2799" s="276">
        <v>2000</v>
      </c>
      <c r="AV2799" s="276"/>
      <c r="AW2799" s="276">
        <v>1594.6</v>
      </c>
      <c r="AX2799" s="95"/>
      <c r="AY2799" s="276"/>
      <c r="AZ2799" s="95"/>
      <c r="BA2799" s="178"/>
      <c r="BB2799" s="98" t="s">
        <v>3412</v>
      </c>
      <c r="BC2799" s="178" t="s">
        <v>1126</v>
      </c>
      <c r="BD2799" s="96">
        <v>72.932549999999992</v>
      </c>
      <c r="BE2799" s="96"/>
      <c r="BF2799" s="96">
        <v>5.6609999999999994E-2</v>
      </c>
      <c r="BG2799" s="96"/>
      <c r="BH2799" s="96">
        <v>12.265499999999999</v>
      </c>
      <c r="BI2799" s="96"/>
      <c r="BJ2799" s="96"/>
      <c r="BK2799" s="96"/>
      <c r="BL2799" s="96"/>
      <c r="BM2799" s="96"/>
      <c r="BN2799" s="96">
        <v>0.70762499999999984</v>
      </c>
      <c r="BO2799" s="96"/>
      <c r="BP2799" s="96">
        <v>2.8304999999999997E-2</v>
      </c>
      <c r="BQ2799" s="96"/>
      <c r="BR2799" s="96">
        <v>4.7175000000000002E-2</v>
      </c>
      <c r="BS2799" s="96"/>
      <c r="BT2799" s="96"/>
      <c r="BU2799" s="96"/>
      <c r="BV2799" s="96"/>
      <c r="BW2799" s="96"/>
      <c r="BX2799" s="96">
        <v>0.49062</v>
      </c>
      <c r="BY2799" s="96"/>
      <c r="BZ2799" s="96">
        <v>3.8872199999999997</v>
      </c>
      <c r="CA2799" s="96"/>
      <c r="CB2799" s="96">
        <v>3.92496</v>
      </c>
      <c r="CC2799" s="96"/>
      <c r="DH2799" s="96">
        <f t="shared" si="1245"/>
        <v>94.340564999999998</v>
      </c>
      <c r="DJ2799" s="96">
        <f t="shared" si="1218"/>
        <v>5.659435000000002</v>
      </c>
      <c r="DL2799" s="77" t="s">
        <v>827</v>
      </c>
      <c r="DO2799" s="348">
        <v>5.64</v>
      </c>
      <c r="DP2799" s="77">
        <v>0.1</v>
      </c>
      <c r="DQ2799" s="348"/>
      <c r="DS2799" s="246"/>
      <c r="DU2799" s="96"/>
      <c r="DW2799" s="178"/>
      <c r="DX2799" s="304">
        <f t="shared" si="1219"/>
        <v>77.307730773077296</v>
      </c>
      <c r="DY2799" s="77">
        <f t="shared" si="1220"/>
        <v>0</v>
      </c>
      <c r="DZ2799" s="304">
        <f t="shared" si="1221"/>
        <v>6.0006000600059999E-2</v>
      </c>
      <c r="EA2799" s="77">
        <f t="shared" si="1222"/>
        <v>0</v>
      </c>
      <c r="EB2799" s="304">
        <f t="shared" si="1223"/>
        <v>13.001300130013002</v>
      </c>
      <c r="EC2799" s="77">
        <f t="shared" si="1224"/>
        <v>0</v>
      </c>
      <c r="ED2799" s="304">
        <f t="shared" si="1225"/>
        <v>0.75007500750074985</v>
      </c>
      <c r="EE2799" s="77">
        <f t="shared" si="1226"/>
        <v>0</v>
      </c>
      <c r="EF2799" s="304">
        <f t="shared" si="1227"/>
        <v>3.0003000300029999E-2</v>
      </c>
      <c r="EG2799" s="77">
        <f t="shared" si="1228"/>
        <v>0</v>
      </c>
      <c r="EH2799" s="304">
        <f t="shared" si="1229"/>
        <v>5.0005000500050002E-2</v>
      </c>
      <c r="EI2799" s="77">
        <f t="shared" si="1230"/>
        <v>0</v>
      </c>
      <c r="EJ2799" s="304">
        <f t="shared" si="1231"/>
        <v>0.52005200520052008</v>
      </c>
      <c r="EK2799" s="77">
        <f t="shared" si="1232"/>
        <v>0</v>
      </c>
      <c r="EL2799" s="304">
        <f t="shared" si="1233"/>
        <v>4.1204120412041201</v>
      </c>
      <c r="EM2799" s="77">
        <f t="shared" si="1234"/>
        <v>0</v>
      </c>
      <c r="EN2799" s="304">
        <f t="shared" si="1235"/>
        <v>4.1604160416041607</v>
      </c>
      <c r="EO2799" s="77">
        <f t="shared" si="1236"/>
        <v>0</v>
      </c>
      <c r="EP2799" s="304">
        <f t="shared" si="1237"/>
        <v>0</v>
      </c>
      <c r="EQ2799" s="77" t="e">
        <f t="shared" si="1238"/>
        <v>#DIV/0!</v>
      </c>
      <c r="ER2799" s="77">
        <f t="shared" si="1239"/>
        <v>100</v>
      </c>
      <c r="ES2799" s="77">
        <f t="shared" si="1240"/>
        <v>0</v>
      </c>
    </row>
    <row r="2800" spans="1:149" s="77" customFormat="1" x14ac:dyDescent="0.45">
      <c r="A2800" s="77" t="s">
        <v>4080</v>
      </c>
      <c r="B2800" s="178" t="s">
        <v>927</v>
      </c>
      <c r="C2800" s="77" t="s">
        <v>3585</v>
      </c>
      <c r="D2800" s="77" t="s">
        <v>3752</v>
      </c>
      <c r="E2800" s="77" t="s">
        <v>1127</v>
      </c>
      <c r="F2800" s="77" t="s">
        <v>4103</v>
      </c>
      <c r="G2800" s="77" t="s">
        <v>3366</v>
      </c>
      <c r="H2800" s="77" t="s">
        <v>1101</v>
      </c>
      <c r="I2800" s="77">
        <v>72</v>
      </c>
      <c r="J2800" s="304">
        <v>200</v>
      </c>
      <c r="L2800" s="304">
        <v>825</v>
      </c>
      <c r="P2800" s="72" t="s">
        <v>1374</v>
      </c>
      <c r="Q2800" s="125"/>
      <c r="R2800" s="125"/>
      <c r="S2800" s="116"/>
      <c r="AA2800" s="168">
        <v>1</v>
      </c>
      <c r="AB2800" s="168"/>
      <c r="AC2800" s="168">
        <v>0</v>
      </c>
      <c r="AE2800" s="327"/>
      <c r="AG2800" s="168"/>
      <c r="AQ2800" s="178"/>
      <c r="AR2800" s="66">
        <v>0.79730000000000001</v>
      </c>
      <c r="AS2800" s="66"/>
      <c r="AU2800" s="276">
        <v>2000</v>
      </c>
      <c r="AV2800" s="276"/>
      <c r="AW2800" s="276">
        <v>1594.6</v>
      </c>
      <c r="AX2800" s="95"/>
      <c r="AY2800" s="276"/>
      <c r="AZ2800" s="95"/>
      <c r="BA2800" s="178"/>
      <c r="BB2800" s="98" t="s">
        <v>3412</v>
      </c>
      <c r="BC2800" s="178" t="s">
        <v>1126</v>
      </c>
      <c r="BD2800" s="96">
        <v>73.164449999999988</v>
      </c>
      <c r="BE2800" s="96"/>
      <c r="BF2800" s="96">
        <v>5.6789999999999993E-2</v>
      </c>
      <c r="BG2800" s="96"/>
      <c r="BH2800" s="96">
        <v>12.304499999999997</v>
      </c>
      <c r="BI2800" s="96"/>
      <c r="BJ2800" s="96"/>
      <c r="BK2800" s="96"/>
      <c r="BL2800" s="96"/>
      <c r="BM2800" s="96"/>
      <c r="BN2800" s="96">
        <v>0.70987499999999992</v>
      </c>
      <c r="BO2800" s="96"/>
      <c r="BP2800" s="96">
        <v>2.8394999999999997E-2</v>
      </c>
      <c r="BQ2800" s="96"/>
      <c r="BR2800" s="96">
        <v>4.7324999999999999E-2</v>
      </c>
      <c r="BS2800" s="96"/>
      <c r="BT2800" s="96"/>
      <c r="BU2800" s="96"/>
      <c r="BV2800" s="96"/>
      <c r="BW2800" s="96"/>
      <c r="BX2800" s="96">
        <v>0.49217999999999995</v>
      </c>
      <c r="BY2800" s="96"/>
      <c r="BZ2800" s="96">
        <v>3.8995799999999998</v>
      </c>
      <c r="CA2800" s="96"/>
      <c r="CB2800" s="96">
        <v>3.9374399999999996</v>
      </c>
      <c r="CC2800" s="96"/>
      <c r="DH2800" s="96">
        <f t="shared" si="1245"/>
        <v>94.640534999999986</v>
      </c>
      <c r="DJ2800" s="96">
        <f t="shared" si="1218"/>
        <v>5.3594650000000144</v>
      </c>
      <c r="DL2800" s="77" t="s">
        <v>827</v>
      </c>
      <c r="DO2800" s="348">
        <v>5.34</v>
      </c>
      <c r="DP2800" s="77">
        <v>0.16</v>
      </c>
      <c r="DQ2800" s="348"/>
      <c r="DS2800" s="246"/>
      <c r="DU2800" s="96"/>
      <c r="DW2800" s="178"/>
      <c r="DX2800" s="304">
        <f t="shared" si="1219"/>
        <v>77.30773077307731</v>
      </c>
      <c r="DY2800" s="77">
        <f t="shared" si="1220"/>
        <v>0</v>
      </c>
      <c r="DZ2800" s="304">
        <f t="shared" si="1221"/>
        <v>6.0006000600060012E-2</v>
      </c>
      <c r="EA2800" s="77">
        <f t="shared" si="1222"/>
        <v>0</v>
      </c>
      <c r="EB2800" s="304">
        <f t="shared" si="1223"/>
        <v>13.001300130013</v>
      </c>
      <c r="EC2800" s="77">
        <f t="shared" si="1224"/>
        <v>0</v>
      </c>
      <c r="ED2800" s="304">
        <f t="shared" si="1225"/>
        <v>0.75007500750075007</v>
      </c>
      <c r="EE2800" s="77">
        <f t="shared" si="1226"/>
        <v>0</v>
      </c>
      <c r="EF2800" s="304">
        <f t="shared" si="1227"/>
        <v>3.0003000300030006E-2</v>
      </c>
      <c r="EG2800" s="77">
        <f t="shared" si="1228"/>
        <v>0</v>
      </c>
      <c r="EH2800" s="304">
        <f t="shared" si="1229"/>
        <v>5.0005000500050016E-2</v>
      </c>
      <c r="EI2800" s="77">
        <f t="shared" si="1230"/>
        <v>0</v>
      </c>
      <c r="EJ2800" s="304">
        <f t="shared" si="1231"/>
        <v>0.52005200520052008</v>
      </c>
      <c r="EK2800" s="77">
        <f t="shared" si="1232"/>
        <v>0</v>
      </c>
      <c r="EL2800" s="304">
        <f t="shared" si="1233"/>
        <v>4.120412041204121</v>
      </c>
      <c r="EM2800" s="77">
        <f t="shared" si="1234"/>
        <v>0</v>
      </c>
      <c r="EN2800" s="304">
        <f t="shared" si="1235"/>
        <v>4.1604160416041607</v>
      </c>
      <c r="EO2800" s="77">
        <f t="shared" si="1236"/>
        <v>0</v>
      </c>
      <c r="EP2800" s="304">
        <f t="shared" si="1237"/>
        <v>0</v>
      </c>
      <c r="EQ2800" s="77" t="e">
        <f t="shared" si="1238"/>
        <v>#DIV/0!</v>
      </c>
      <c r="ER2800" s="77">
        <f t="shared" si="1239"/>
        <v>100</v>
      </c>
      <c r="ES2800" s="77">
        <f t="shared" si="1240"/>
        <v>0</v>
      </c>
    </row>
    <row r="2801" spans="1:149" s="77" customFormat="1" x14ac:dyDescent="0.45">
      <c r="A2801" s="77" t="s">
        <v>4080</v>
      </c>
      <c r="B2801" s="178" t="s">
        <v>927</v>
      </c>
      <c r="C2801" s="77" t="s">
        <v>3585</v>
      </c>
      <c r="D2801" s="77" t="s">
        <v>3752</v>
      </c>
      <c r="E2801" s="77" t="s">
        <v>1127</v>
      </c>
      <c r="F2801" s="77" t="s">
        <v>4104</v>
      </c>
      <c r="G2801" s="77" t="s">
        <v>3366</v>
      </c>
      <c r="H2801" s="77" t="s">
        <v>1101</v>
      </c>
      <c r="I2801" s="77">
        <v>72</v>
      </c>
      <c r="J2801" s="304">
        <v>200</v>
      </c>
      <c r="L2801" s="304">
        <v>825</v>
      </c>
      <c r="P2801" s="72" t="s">
        <v>1374</v>
      </c>
      <c r="Q2801" s="125"/>
      <c r="R2801" s="125"/>
      <c r="S2801" s="116"/>
      <c r="AA2801" s="168">
        <v>1</v>
      </c>
      <c r="AB2801" s="168"/>
      <c r="AC2801" s="168">
        <v>0</v>
      </c>
      <c r="AE2801" s="327"/>
      <c r="AG2801" s="168"/>
      <c r="AQ2801" s="178"/>
      <c r="AR2801" s="66">
        <v>0.79730000000000001</v>
      </c>
      <c r="AS2801" s="66"/>
      <c r="AU2801" s="276">
        <v>2000</v>
      </c>
      <c r="AV2801" s="276"/>
      <c r="AW2801" s="276">
        <v>1594.6</v>
      </c>
      <c r="AX2801" s="95"/>
      <c r="AY2801" s="276"/>
      <c r="AZ2801" s="95"/>
      <c r="BA2801" s="178"/>
      <c r="BB2801" s="98" t="s">
        <v>3412</v>
      </c>
      <c r="BC2801" s="178" t="s">
        <v>1126</v>
      </c>
      <c r="BD2801" s="96">
        <v>73.156719999999993</v>
      </c>
      <c r="BE2801" s="96"/>
      <c r="BF2801" s="96">
        <v>5.6784000000000001E-2</v>
      </c>
      <c r="BG2801" s="96"/>
      <c r="BH2801" s="96">
        <v>12.303199999999999</v>
      </c>
      <c r="BI2801" s="96"/>
      <c r="BJ2801" s="96"/>
      <c r="BK2801" s="96"/>
      <c r="BL2801" s="96"/>
      <c r="BM2801" s="96"/>
      <c r="BN2801" s="96">
        <v>0.70979999999999999</v>
      </c>
      <c r="BO2801" s="96"/>
      <c r="BP2801" s="96">
        <v>2.8392000000000001E-2</v>
      </c>
      <c r="BQ2801" s="96"/>
      <c r="BR2801" s="96">
        <v>4.7320000000000001E-2</v>
      </c>
      <c r="BS2801" s="96"/>
      <c r="BT2801" s="96"/>
      <c r="BU2801" s="96"/>
      <c r="BV2801" s="96"/>
      <c r="BW2801" s="96"/>
      <c r="BX2801" s="96">
        <v>0.49212800000000001</v>
      </c>
      <c r="BY2801" s="96"/>
      <c r="BZ2801" s="96">
        <v>3.8991680000000004</v>
      </c>
      <c r="CA2801" s="96"/>
      <c r="CB2801" s="96">
        <v>3.9370240000000001</v>
      </c>
      <c r="CC2801" s="96"/>
      <c r="DH2801" s="96">
        <f t="shared" si="1245"/>
        <v>94.630535999999978</v>
      </c>
      <c r="DJ2801" s="96">
        <f t="shared" si="1218"/>
        <v>5.369464000000022</v>
      </c>
      <c r="DL2801" s="77" t="s">
        <v>827</v>
      </c>
      <c r="DO2801" s="348">
        <v>5.35</v>
      </c>
      <c r="DP2801" s="77">
        <v>0.18</v>
      </c>
      <c r="DQ2801" s="348"/>
      <c r="DS2801" s="246"/>
      <c r="DU2801" s="96"/>
      <c r="DW2801" s="178"/>
      <c r="DX2801" s="304">
        <f t="shared" si="1219"/>
        <v>77.307730773077324</v>
      </c>
      <c r="DY2801" s="77">
        <f t="shared" si="1220"/>
        <v>0</v>
      </c>
      <c r="DZ2801" s="304">
        <f t="shared" si="1221"/>
        <v>6.0006000600060019E-2</v>
      </c>
      <c r="EA2801" s="77">
        <f t="shared" si="1222"/>
        <v>0</v>
      </c>
      <c r="EB2801" s="304">
        <f t="shared" si="1223"/>
        <v>13.001300130013002</v>
      </c>
      <c r="EC2801" s="77">
        <f t="shared" si="1224"/>
        <v>0</v>
      </c>
      <c r="ED2801" s="304">
        <f t="shared" si="1225"/>
        <v>0.75007500750075029</v>
      </c>
      <c r="EE2801" s="77">
        <f t="shared" si="1226"/>
        <v>0</v>
      </c>
      <c r="EF2801" s="304">
        <f t="shared" si="1227"/>
        <v>3.000300030003001E-2</v>
      </c>
      <c r="EG2801" s="77">
        <f t="shared" si="1228"/>
        <v>0</v>
      </c>
      <c r="EH2801" s="304">
        <f t="shared" si="1229"/>
        <v>5.0005000500050016E-2</v>
      </c>
      <c r="EI2801" s="77">
        <f t="shared" si="1230"/>
        <v>0</v>
      </c>
      <c r="EJ2801" s="304">
        <f t="shared" si="1231"/>
        <v>0.5200520052005202</v>
      </c>
      <c r="EK2801" s="77">
        <f t="shared" si="1232"/>
        <v>0</v>
      </c>
      <c r="EL2801" s="304">
        <f t="shared" si="1233"/>
        <v>4.1204120412041219</v>
      </c>
      <c r="EM2801" s="77">
        <f t="shared" si="1234"/>
        <v>0</v>
      </c>
      <c r="EN2801" s="304">
        <f t="shared" si="1235"/>
        <v>4.1604160416041616</v>
      </c>
      <c r="EO2801" s="77">
        <f t="shared" si="1236"/>
        <v>0</v>
      </c>
      <c r="EP2801" s="304">
        <f t="shared" si="1237"/>
        <v>0</v>
      </c>
      <c r="EQ2801" s="77" t="e">
        <f t="shared" si="1238"/>
        <v>#DIV/0!</v>
      </c>
      <c r="ER2801" s="77">
        <f t="shared" si="1239"/>
        <v>100</v>
      </c>
      <c r="ES2801" s="77">
        <f t="shared" si="1240"/>
        <v>0</v>
      </c>
    </row>
    <row r="2802" spans="1:149" s="77" customFormat="1" x14ac:dyDescent="0.45">
      <c r="A2802" s="77" t="s">
        <v>4080</v>
      </c>
      <c r="B2802" s="178" t="s">
        <v>927</v>
      </c>
      <c r="C2802" s="77" t="s">
        <v>3585</v>
      </c>
      <c r="D2802" s="77" t="s">
        <v>3752</v>
      </c>
      <c r="E2802" s="77" t="s">
        <v>1127</v>
      </c>
      <c r="F2802" s="77" t="s">
        <v>4105</v>
      </c>
      <c r="G2802" s="77" t="s">
        <v>3366</v>
      </c>
      <c r="H2802" s="77" t="s">
        <v>1101</v>
      </c>
      <c r="I2802" s="77">
        <v>72</v>
      </c>
      <c r="J2802" s="304">
        <v>200</v>
      </c>
      <c r="L2802" s="304">
        <v>825</v>
      </c>
      <c r="P2802" s="72" t="s">
        <v>1374</v>
      </c>
      <c r="Q2802" s="125"/>
      <c r="R2802" s="125"/>
      <c r="S2802" s="116"/>
      <c r="AA2802" s="168">
        <v>1</v>
      </c>
      <c r="AB2802" s="168"/>
      <c r="AC2802" s="168">
        <v>0</v>
      </c>
      <c r="AE2802" s="327"/>
      <c r="AG2802" s="168"/>
      <c r="AQ2802" s="178"/>
      <c r="AR2802" s="66">
        <v>0.79730000000000001</v>
      </c>
      <c r="AS2802" s="66"/>
      <c r="AU2802" s="276">
        <v>2000</v>
      </c>
      <c r="AV2802" s="276"/>
      <c r="AW2802" s="276">
        <v>1594.6</v>
      </c>
      <c r="AX2802" s="95"/>
      <c r="AY2802" s="276"/>
      <c r="AZ2802" s="95"/>
      <c r="BA2802" s="178"/>
      <c r="BB2802" s="98" t="s">
        <v>3412</v>
      </c>
      <c r="BC2802" s="178" t="s">
        <v>1126</v>
      </c>
      <c r="BD2802" s="96">
        <v>73.574139999999986</v>
      </c>
      <c r="BE2802" s="96"/>
      <c r="BF2802" s="96">
        <v>5.7107999999999992E-2</v>
      </c>
      <c r="BG2802" s="96"/>
      <c r="BH2802" s="96">
        <v>12.373399999999998</v>
      </c>
      <c r="BI2802" s="96"/>
      <c r="BJ2802" s="96"/>
      <c r="BK2802" s="96"/>
      <c r="BL2802" s="96"/>
      <c r="BM2802" s="96"/>
      <c r="BN2802" s="96">
        <v>0.71384999999999987</v>
      </c>
      <c r="BO2802" s="96"/>
      <c r="BP2802" s="96">
        <v>2.8553999999999996E-2</v>
      </c>
      <c r="BQ2802" s="96"/>
      <c r="BR2802" s="96">
        <v>4.7589999999999993E-2</v>
      </c>
      <c r="BS2802" s="96"/>
      <c r="BT2802" s="96"/>
      <c r="BU2802" s="96"/>
      <c r="BV2802" s="96"/>
      <c r="BW2802" s="96"/>
      <c r="BX2802" s="96">
        <v>0.49493599999999999</v>
      </c>
      <c r="BY2802" s="96"/>
      <c r="BZ2802" s="96">
        <v>3.9214159999999998</v>
      </c>
      <c r="CA2802" s="96"/>
      <c r="CB2802" s="96">
        <v>3.9594879999999999</v>
      </c>
      <c r="CC2802" s="96"/>
      <c r="DH2802" s="96">
        <f t="shared" si="1245"/>
        <v>95.170481999999964</v>
      </c>
      <c r="DJ2802" s="96">
        <f t="shared" si="1218"/>
        <v>4.8295180000000357</v>
      </c>
      <c r="DL2802" s="77" t="s">
        <v>827</v>
      </c>
      <c r="DO2802" s="348">
        <v>4.8099999999999996</v>
      </c>
      <c r="DP2802" s="77">
        <v>0.05</v>
      </c>
      <c r="DQ2802" s="348"/>
      <c r="DS2802" s="246"/>
      <c r="DU2802" s="96"/>
      <c r="DW2802" s="178"/>
      <c r="DX2802" s="304">
        <f t="shared" si="1219"/>
        <v>77.307730773077324</v>
      </c>
      <c r="DY2802" s="77">
        <f t="shared" si="1220"/>
        <v>0</v>
      </c>
      <c r="DZ2802" s="304">
        <f t="shared" si="1221"/>
        <v>6.0006000600060019E-2</v>
      </c>
      <c r="EA2802" s="77">
        <f t="shared" si="1222"/>
        <v>0</v>
      </c>
      <c r="EB2802" s="304">
        <f t="shared" si="1223"/>
        <v>13.001300130013005</v>
      </c>
      <c r="EC2802" s="77">
        <f t="shared" si="1224"/>
        <v>0</v>
      </c>
      <c r="ED2802" s="304">
        <f t="shared" si="1225"/>
        <v>0.75007500750075029</v>
      </c>
      <c r="EE2802" s="77">
        <f t="shared" si="1226"/>
        <v>0</v>
      </c>
      <c r="EF2802" s="304">
        <f t="shared" si="1227"/>
        <v>3.000300030003001E-2</v>
      </c>
      <c r="EG2802" s="77">
        <f t="shared" si="1228"/>
        <v>0</v>
      </c>
      <c r="EH2802" s="304">
        <f t="shared" si="1229"/>
        <v>5.0005000500050016E-2</v>
      </c>
      <c r="EI2802" s="77">
        <f t="shared" si="1230"/>
        <v>0</v>
      </c>
      <c r="EJ2802" s="304">
        <f t="shared" si="1231"/>
        <v>0.5200520052005202</v>
      </c>
      <c r="EK2802" s="77">
        <f t="shared" si="1232"/>
        <v>0</v>
      </c>
      <c r="EL2802" s="304">
        <f t="shared" si="1233"/>
        <v>4.1204120412041219</v>
      </c>
      <c r="EM2802" s="77">
        <f t="shared" si="1234"/>
        <v>0</v>
      </c>
      <c r="EN2802" s="304">
        <f t="shared" si="1235"/>
        <v>4.1604160416041616</v>
      </c>
      <c r="EO2802" s="77">
        <f t="shared" si="1236"/>
        <v>0</v>
      </c>
      <c r="EP2802" s="304">
        <f t="shared" si="1237"/>
        <v>0</v>
      </c>
      <c r="EQ2802" s="77" t="e">
        <f t="shared" si="1238"/>
        <v>#DIV/0!</v>
      </c>
      <c r="ER2802" s="77">
        <f t="shared" si="1239"/>
        <v>100</v>
      </c>
      <c r="ES2802" s="77">
        <f t="shared" si="1240"/>
        <v>0</v>
      </c>
    </row>
    <row r="2803" spans="1:149" s="77" customFormat="1" x14ac:dyDescent="0.45">
      <c r="A2803" s="77" t="s">
        <v>4080</v>
      </c>
      <c r="B2803" s="178" t="s">
        <v>927</v>
      </c>
      <c r="C2803" s="77" t="s">
        <v>3585</v>
      </c>
      <c r="D2803" s="77" t="s">
        <v>3752</v>
      </c>
      <c r="E2803" s="77" t="s">
        <v>1127</v>
      </c>
      <c r="F2803" s="77" t="s">
        <v>4106</v>
      </c>
      <c r="G2803" s="77" t="s">
        <v>3366</v>
      </c>
      <c r="H2803" s="77" t="s">
        <v>1101</v>
      </c>
      <c r="I2803" s="77">
        <v>72</v>
      </c>
      <c r="J2803" s="304">
        <v>200</v>
      </c>
      <c r="L2803" s="304">
        <v>825</v>
      </c>
      <c r="P2803" s="72" t="s">
        <v>1374</v>
      </c>
      <c r="Q2803" s="125"/>
      <c r="R2803" s="125"/>
      <c r="S2803" s="116"/>
      <c r="AA2803" s="168">
        <v>1</v>
      </c>
      <c r="AB2803" s="168"/>
      <c r="AC2803" s="168">
        <v>0</v>
      </c>
      <c r="AE2803" s="327"/>
      <c r="AG2803" s="168"/>
      <c r="AQ2803" s="178"/>
      <c r="AR2803" s="66">
        <v>0.79730000000000001</v>
      </c>
      <c r="AS2803" s="66"/>
      <c r="AU2803" s="276">
        <v>2000</v>
      </c>
      <c r="AV2803" s="276"/>
      <c r="AW2803" s="276">
        <v>1594.6</v>
      </c>
      <c r="AX2803" s="95"/>
      <c r="AY2803" s="276"/>
      <c r="AZ2803" s="95"/>
      <c r="BA2803" s="178"/>
      <c r="BB2803" s="98" t="s">
        <v>3412</v>
      </c>
      <c r="BC2803" s="178" t="s">
        <v>1126</v>
      </c>
      <c r="BD2803" s="96"/>
      <c r="BE2803" s="96"/>
      <c r="BF2803" s="96"/>
      <c r="BG2803" s="96"/>
      <c r="BH2803" s="96"/>
      <c r="BI2803" s="96"/>
      <c r="BJ2803" s="96"/>
      <c r="BK2803" s="96"/>
      <c r="BL2803" s="96"/>
      <c r="BM2803" s="96"/>
      <c r="BN2803" s="96"/>
      <c r="BO2803" s="96"/>
      <c r="BP2803" s="96"/>
      <c r="BQ2803" s="96"/>
      <c r="BR2803" s="96"/>
      <c r="BS2803" s="96"/>
      <c r="BT2803" s="96"/>
      <c r="BU2803" s="96"/>
      <c r="BV2803" s="96"/>
      <c r="BW2803" s="96"/>
      <c r="BX2803" s="96"/>
      <c r="BY2803" s="96"/>
      <c r="BZ2803" s="96"/>
      <c r="CA2803" s="96"/>
      <c r="CB2803" s="96"/>
      <c r="CC2803" s="96"/>
      <c r="DH2803" s="96"/>
      <c r="DJ2803" s="96"/>
      <c r="DO2803" s="348"/>
      <c r="DQ2803" s="348"/>
      <c r="DS2803" s="246"/>
      <c r="DU2803" s="96"/>
      <c r="DW2803" s="178"/>
      <c r="DX2803" s="304" t="e">
        <f t="shared" si="1219"/>
        <v>#DIV/0!</v>
      </c>
      <c r="DY2803" s="77" t="e">
        <f t="shared" si="1220"/>
        <v>#DIV/0!</v>
      </c>
      <c r="DZ2803" s="304" t="e">
        <f t="shared" si="1221"/>
        <v>#DIV/0!</v>
      </c>
      <c r="EA2803" s="77" t="e">
        <f t="shared" si="1222"/>
        <v>#DIV/0!</v>
      </c>
      <c r="EB2803" s="304" t="e">
        <f t="shared" si="1223"/>
        <v>#DIV/0!</v>
      </c>
      <c r="EC2803" s="77" t="e">
        <f t="shared" si="1224"/>
        <v>#DIV/0!</v>
      </c>
      <c r="ED2803" s="304" t="e">
        <f t="shared" si="1225"/>
        <v>#DIV/0!</v>
      </c>
      <c r="EE2803" s="77" t="e">
        <f t="shared" si="1226"/>
        <v>#DIV/0!</v>
      </c>
      <c r="EF2803" s="304" t="e">
        <f t="shared" si="1227"/>
        <v>#DIV/0!</v>
      </c>
      <c r="EG2803" s="77" t="e">
        <f t="shared" si="1228"/>
        <v>#DIV/0!</v>
      </c>
      <c r="EH2803" s="304" t="e">
        <f t="shared" si="1229"/>
        <v>#DIV/0!</v>
      </c>
      <c r="EI2803" s="77" t="e">
        <f t="shared" si="1230"/>
        <v>#DIV/0!</v>
      </c>
      <c r="EJ2803" s="304" t="e">
        <f t="shared" si="1231"/>
        <v>#DIV/0!</v>
      </c>
      <c r="EK2803" s="77" t="e">
        <f t="shared" si="1232"/>
        <v>#DIV/0!</v>
      </c>
      <c r="EL2803" s="304" t="e">
        <f t="shared" si="1233"/>
        <v>#DIV/0!</v>
      </c>
      <c r="EM2803" s="77" t="e">
        <f t="shared" si="1234"/>
        <v>#DIV/0!</v>
      </c>
      <c r="EN2803" s="304" t="e">
        <f t="shared" si="1235"/>
        <v>#DIV/0!</v>
      </c>
      <c r="EO2803" s="77" t="e">
        <f t="shared" si="1236"/>
        <v>#DIV/0!</v>
      </c>
      <c r="EP2803" s="304" t="e">
        <f t="shared" si="1237"/>
        <v>#DIV/0!</v>
      </c>
      <c r="EQ2803" s="77" t="e">
        <f t="shared" si="1238"/>
        <v>#DIV/0!</v>
      </c>
      <c r="ER2803" s="77" t="e">
        <f t="shared" si="1239"/>
        <v>#DIV/0!</v>
      </c>
      <c r="ES2803" s="77" t="e">
        <f t="shared" si="1240"/>
        <v>#DIV/0!</v>
      </c>
    </row>
    <row r="2804" spans="1:149" s="77" customFormat="1" x14ac:dyDescent="0.45">
      <c r="A2804" s="77" t="s">
        <v>4080</v>
      </c>
      <c r="B2804" s="178" t="s">
        <v>927</v>
      </c>
      <c r="C2804" s="77" t="s">
        <v>3585</v>
      </c>
      <c r="D2804" s="77" t="s">
        <v>3752</v>
      </c>
      <c r="E2804" s="77" t="s">
        <v>1127</v>
      </c>
      <c r="F2804" s="77" t="s">
        <v>4107</v>
      </c>
      <c r="G2804" s="77" t="s">
        <v>3366</v>
      </c>
      <c r="H2804" s="77" t="s">
        <v>1101</v>
      </c>
      <c r="I2804" s="77">
        <v>72</v>
      </c>
      <c r="J2804" s="304">
        <v>200</v>
      </c>
      <c r="L2804" s="304">
        <v>825</v>
      </c>
      <c r="P2804" s="72" t="s">
        <v>1374</v>
      </c>
      <c r="Q2804" s="125"/>
      <c r="R2804" s="125"/>
      <c r="S2804" s="116"/>
      <c r="AA2804" s="168">
        <v>1</v>
      </c>
      <c r="AB2804" s="168"/>
      <c r="AC2804" s="168">
        <v>0</v>
      </c>
      <c r="AE2804" s="327"/>
      <c r="AG2804" s="168"/>
      <c r="AQ2804" s="178"/>
      <c r="AR2804" s="66">
        <v>0.79730000000000001</v>
      </c>
      <c r="AS2804" s="66"/>
      <c r="AU2804" s="276">
        <v>2000</v>
      </c>
      <c r="AV2804" s="276"/>
      <c r="AW2804" s="276">
        <v>1594.6</v>
      </c>
      <c r="AX2804" s="95"/>
      <c r="AY2804" s="276"/>
      <c r="AZ2804" s="95"/>
      <c r="BA2804" s="178"/>
      <c r="BB2804" s="98" t="s">
        <v>3412</v>
      </c>
      <c r="BC2804" s="178" t="s">
        <v>1126</v>
      </c>
      <c r="BD2804" s="96">
        <v>74.347139999999996</v>
      </c>
      <c r="BE2804" s="96"/>
      <c r="BF2804" s="96">
        <v>5.7707999999999995E-2</v>
      </c>
      <c r="BG2804" s="96"/>
      <c r="BH2804" s="96">
        <v>12.503399999999999</v>
      </c>
      <c r="BI2804" s="96"/>
      <c r="BJ2804" s="96"/>
      <c r="BK2804" s="96"/>
      <c r="BL2804" s="96"/>
      <c r="BM2804" s="96"/>
      <c r="BN2804" s="96">
        <v>0.72134999999999994</v>
      </c>
      <c r="BO2804" s="96"/>
      <c r="BP2804" s="96">
        <v>2.8853999999999998E-2</v>
      </c>
      <c r="BQ2804" s="96"/>
      <c r="BR2804" s="96">
        <v>4.8090000000000001E-2</v>
      </c>
      <c r="BS2804" s="96"/>
      <c r="BT2804" s="96"/>
      <c r="BU2804" s="96"/>
      <c r="BV2804" s="96"/>
      <c r="BW2804" s="96"/>
      <c r="BX2804" s="96">
        <v>0.50013599999999991</v>
      </c>
      <c r="BY2804" s="96"/>
      <c r="BZ2804" s="96">
        <v>3.9626159999999997</v>
      </c>
      <c r="CA2804" s="96"/>
      <c r="CB2804" s="96">
        <v>4.0010879999999993</v>
      </c>
      <c r="CC2804" s="96"/>
      <c r="DH2804" s="96">
        <f t="shared" si="1245"/>
        <v>96.170381999999989</v>
      </c>
      <c r="DJ2804" s="96">
        <f t="shared" si="1218"/>
        <v>3.8296180000000106</v>
      </c>
      <c r="DL2804" s="77" t="s">
        <v>827</v>
      </c>
      <c r="DO2804" s="348">
        <v>3.81</v>
      </c>
      <c r="DP2804" s="77">
        <v>0.25</v>
      </c>
      <c r="DQ2804" s="348"/>
      <c r="DS2804" s="246"/>
      <c r="DU2804" s="96"/>
      <c r="DW2804" s="178"/>
      <c r="DX2804" s="304">
        <f t="shared" si="1219"/>
        <v>77.30773077307731</v>
      </c>
      <c r="DY2804" s="77">
        <f t="shared" si="1220"/>
        <v>0</v>
      </c>
      <c r="DZ2804" s="304">
        <f t="shared" si="1221"/>
        <v>6.0006000600060012E-2</v>
      </c>
      <c r="EA2804" s="77">
        <f t="shared" si="1222"/>
        <v>0</v>
      </c>
      <c r="EB2804" s="304">
        <f t="shared" si="1223"/>
        <v>13.001300130013002</v>
      </c>
      <c r="EC2804" s="77">
        <f t="shared" si="1224"/>
        <v>0</v>
      </c>
      <c r="ED2804" s="304">
        <f t="shared" si="1225"/>
        <v>0.75007500750075007</v>
      </c>
      <c r="EE2804" s="77">
        <f t="shared" si="1226"/>
        <v>0</v>
      </c>
      <c r="EF2804" s="304">
        <f t="shared" si="1227"/>
        <v>3.0003000300030006E-2</v>
      </c>
      <c r="EG2804" s="77">
        <f t="shared" si="1228"/>
        <v>0</v>
      </c>
      <c r="EH2804" s="304">
        <f t="shared" si="1229"/>
        <v>5.0005000500050016E-2</v>
      </c>
      <c r="EI2804" s="77">
        <f t="shared" si="1230"/>
        <v>0</v>
      </c>
      <c r="EJ2804" s="304">
        <f t="shared" si="1231"/>
        <v>0.52005200520051997</v>
      </c>
      <c r="EK2804" s="77">
        <f t="shared" si="1232"/>
        <v>0</v>
      </c>
      <c r="EL2804" s="304">
        <f t="shared" si="1233"/>
        <v>4.1204120412041201</v>
      </c>
      <c r="EM2804" s="77">
        <f t="shared" si="1234"/>
        <v>0</v>
      </c>
      <c r="EN2804" s="304">
        <f t="shared" si="1235"/>
        <v>4.1604160416041598</v>
      </c>
      <c r="EO2804" s="77">
        <f t="shared" si="1236"/>
        <v>0</v>
      </c>
      <c r="EP2804" s="304">
        <f t="shared" si="1237"/>
        <v>0</v>
      </c>
      <c r="EQ2804" s="77" t="e">
        <f t="shared" si="1238"/>
        <v>#DIV/0!</v>
      </c>
      <c r="ER2804" s="77">
        <f t="shared" si="1239"/>
        <v>100</v>
      </c>
      <c r="ES2804" s="77">
        <f t="shared" si="1240"/>
        <v>0</v>
      </c>
    </row>
    <row r="2805" spans="1:149" s="77" customFormat="1" x14ac:dyDescent="0.45">
      <c r="A2805" s="77" t="s">
        <v>4080</v>
      </c>
      <c r="B2805" s="178" t="s">
        <v>927</v>
      </c>
      <c r="C2805" s="77" t="s">
        <v>3585</v>
      </c>
      <c r="D2805" s="77" t="s">
        <v>3752</v>
      </c>
      <c r="E2805" s="77" t="s">
        <v>1127</v>
      </c>
      <c r="F2805" s="77" t="s">
        <v>4108</v>
      </c>
      <c r="G2805" s="77" t="s">
        <v>3366</v>
      </c>
      <c r="H2805" s="77" t="s">
        <v>1101</v>
      </c>
      <c r="I2805" s="77">
        <v>72</v>
      </c>
      <c r="J2805" s="304">
        <v>200</v>
      </c>
      <c r="L2805" s="304">
        <v>825</v>
      </c>
      <c r="P2805" s="72" t="s">
        <v>1374</v>
      </c>
      <c r="Q2805" s="125"/>
      <c r="R2805" s="125"/>
      <c r="S2805" s="116"/>
      <c r="AA2805" s="168">
        <v>1</v>
      </c>
      <c r="AB2805" s="168"/>
      <c r="AC2805" s="168">
        <v>0</v>
      </c>
      <c r="AE2805" s="327"/>
      <c r="AG2805" s="168"/>
      <c r="AQ2805" s="178"/>
      <c r="AR2805" s="66">
        <v>0.79730000000000001</v>
      </c>
      <c r="AS2805" s="66"/>
      <c r="AU2805" s="276">
        <v>2000</v>
      </c>
      <c r="AV2805" s="276"/>
      <c r="AW2805" s="276">
        <v>1594.6</v>
      </c>
      <c r="AX2805" s="95"/>
      <c r="AY2805" s="276"/>
      <c r="AZ2805" s="95"/>
      <c r="BA2805" s="178"/>
      <c r="BB2805" s="98" t="s">
        <v>3412</v>
      </c>
      <c r="BC2805" s="178" t="s">
        <v>1126</v>
      </c>
      <c r="BD2805" s="96">
        <v>73.079419999999985</v>
      </c>
      <c r="BE2805" s="96"/>
      <c r="BF2805" s="96">
        <v>5.6723999999999997E-2</v>
      </c>
      <c r="BG2805" s="96"/>
      <c r="BH2805" s="96">
        <v>12.2902</v>
      </c>
      <c r="BI2805" s="96"/>
      <c r="BJ2805" s="96"/>
      <c r="BK2805" s="96"/>
      <c r="BL2805" s="96"/>
      <c r="BM2805" s="96"/>
      <c r="BN2805" s="96">
        <v>0.70904999999999996</v>
      </c>
      <c r="BO2805" s="96"/>
      <c r="BP2805" s="96">
        <v>2.8361999999999998E-2</v>
      </c>
      <c r="BQ2805" s="96"/>
      <c r="BR2805" s="96">
        <v>4.7269999999999993E-2</v>
      </c>
      <c r="BS2805" s="96"/>
      <c r="BT2805" s="96"/>
      <c r="BU2805" s="96"/>
      <c r="BV2805" s="96"/>
      <c r="BW2805" s="96"/>
      <c r="BX2805" s="96">
        <v>0.49160799999999993</v>
      </c>
      <c r="BY2805" s="96"/>
      <c r="BZ2805" s="96">
        <v>3.8950480000000001</v>
      </c>
      <c r="CA2805" s="96"/>
      <c r="CB2805" s="96">
        <v>3.9328639999999995</v>
      </c>
      <c r="CC2805" s="96"/>
      <c r="DH2805" s="96">
        <f t="shared" si="1245"/>
        <v>94.530545999999987</v>
      </c>
      <c r="DJ2805" s="96">
        <f t="shared" si="1218"/>
        <v>5.4694540000000131</v>
      </c>
      <c r="DL2805" s="77" t="s">
        <v>827</v>
      </c>
      <c r="DO2805" s="348">
        <v>5.45</v>
      </c>
      <c r="DP2805" s="77">
        <v>0.14000000000000001</v>
      </c>
      <c r="DQ2805" s="348"/>
      <c r="DS2805" s="246"/>
      <c r="DU2805" s="96"/>
      <c r="DW2805" s="178"/>
      <c r="DX2805" s="304">
        <f t="shared" si="1219"/>
        <v>77.307730773077296</v>
      </c>
      <c r="DY2805" s="77">
        <f t="shared" si="1220"/>
        <v>0</v>
      </c>
      <c r="DZ2805" s="304">
        <f t="shared" si="1221"/>
        <v>6.0006000600060012E-2</v>
      </c>
      <c r="EA2805" s="77">
        <f t="shared" si="1222"/>
        <v>0</v>
      </c>
      <c r="EB2805" s="304">
        <f t="shared" si="1223"/>
        <v>13.001300130013005</v>
      </c>
      <c r="EC2805" s="77">
        <f t="shared" si="1224"/>
        <v>0</v>
      </c>
      <c r="ED2805" s="304">
        <f t="shared" si="1225"/>
        <v>0.75007500750075018</v>
      </c>
      <c r="EE2805" s="77">
        <f t="shared" si="1226"/>
        <v>0</v>
      </c>
      <c r="EF2805" s="304">
        <f t="shared" si="1227"/>
        <v>3.0003000300030006E-2</v>
      </c>
      <c r="EG2805" s="77">
        <f t="shared" si="1228"/>
        <v>0</v>
      </c>
      <c r="EH2805" s="304">
        <f t="shared" si="1229"/>
        <v>5.0005000500050002E-2</v>
      </c>
      <c r="EI2805" s="77">
        <f t="shared" si="1230"/>
        <v>0</v>
      </c>
      <c r="EJ2805" s="304">
        <f t="shared" si="1231"/>
        <v>0.52005200520052008</v>
      </c>
      <c r="EK2805" s="77">
        <f t="shared" si="1232"/>
        <v>0</v>
      </c>
      <c r="EL2805" s="304">
        <f t="shared" si="1233"/>
        <v>4.120412041204121</v>
      </c>
      <c r="EM2805" s="77">
        <f t="shared" si="1234"/>
        <v>0</v>
      </c>
      <c r="EN2805" s="304">
        <f t="shared" si="1235"/>
        <v>4.1604160416041607</v>
      </c>
      <c r="EO2805" s="77">
        <f t="shared" si="1236"/>
        <v>0</v>
      </c>
      <c r="EP2805" s="304">
        <f t="shared" si="1237"/>
        <v>0</v>
      </c>
      <c r="EQ2805" s="77" t="e">
        <f t="shared" si="1238"/>
        <v>#DIV/0!</v>
      </c>
      <c r="ER2805" s="77">
        <f t="shared" si="1239"/>
        <v>100</v>
      </c>
      <c r="ES2805" s="77">
        <f t="shared" si="1240"/>
        <v>0</v>
      </c>
    </row>
    <row r="2806" spans="1:149" s="77" customFormat="1" x14ac:dyDescent="0.45">
      <c r="A2806" s="77" t="s">
        <v>4080</v>
      </c>
      <c r="B2806" s="178" t="s">
        <v>927</v>
      </c>
      <c r="C2806" s="77" t="s">
        <v>3585</v>
      </c>
      <c r="D2806" s="77" t="s">
        <v>3752</v>
      </c>
      <c r="E2806" s="77" t="s">
        <v>1127</v>
      </c>
      <c r="F2806" s="77" t="s">
        <v>4109</v>
      </c>
      <c r="G2806" s="77" t="s">
        <v>3366</v>
      </c>
      <c r="H2806" s="77" t="s">
        <v>1101</v>
      </c>
      <c r="I2806" s="77">
        <v>72</v>
      </c>
      <c r="J2806" s="304">
        <v>200</v>
      </c>
      <c r="L2806" s="304">
        <v>825</v>
      </c>
      <c r="P2806" s="72" t="s">
        <v>1374</v>
      </c>
      <c r="Q2806" s="125"/>
      <c r="R2806" s="125"/>
      <c r="S2806" s="116"/>
      <c r="AA2806" s="168">
        <v>1</v>
      </c>
      <c r="AB2806" s="168"/>
      <c r="AC2806" s="168">
        <v>0</v>
      </c>
      <c r="AE2806" s="327"/>
      <c r="AG2806" s="168"/>
      <c r="AQ2806" s="178"/>
      <c r="AR2806" s="66">
        <v>0.79730000000000001</v>
      </c>
      <c r="AS2806" s="66"/>
      <c r="AU2806" s="276">
        <v>2000</v>
      </c>
      <c r="AV2806" s="276"/>
      <c r="AW2806" s="276">
        <v>1594.6</v>
      </c>
      <c r="AX2806" s="95"/>
      <c r="AY2806" s="276"/>
      <c r="AZ2806" s="95"/>
      <c r="BA2806" s="178"/>
      <c r="BB2806" s="98" t="s">
        <v>3412</v>
      </c>
      <c r="BC2806" s="178" t="s">
        <v>1126</v>
      </c>
      <c r="BD2806" s="96">
        <v>72.971199999999996</v>
      </c>
      <c r="BE2806" s="96"/>
      <c r="BF2806" s="96">
        <v>5.6639999999999996E-2</v>
      </c>
      <c r="BG2806" s="96"/>
      <c r="BH2806" s="96">
        <v>12.271999999999998</v>
      </c>
      <c r="BI2806" s="96"/>
      <c r="BJ2806" s="96"/>
      <c r="BK2806" s="96"/>
      <c r="BL2806" s="96"/>
      <c r="BM2806" s="96"/>
      <c r="BN2806" s="96">
        <v>0.70799999999999996</v>
      </c>
      <c r="BO2806" s="96"/>
      <c r="BP2806" s="96">
        <v>2.8319999999999998E-2</v>
      </c>
      <c r="BQ2806" s="96"/>
      <c r="BR2806" s="96">
        <v>4.7199999999999999E-2</v>
      </c>
      <c r="BS2806" s="96"/>
      <c r="BT2806" s="96"/>
      <c r="BU2806" s="96"/>
      <c r="BV2806" s="96"/>
      <c r="BW2806" s="96"/>
      <c r="BX2806" s="96">
        <v>0.49087999999999993</v>
      </c>
      <c r="BY2806" s="96"/>
      <c r="BZ2806" s="96">
        <v>3.8892799999999998</v>
      </c>
      <c r="CA2806" s="96"/>
      <c r="CB2806" s="96">
        <v>3.9270399999999994</v>
      </c>
      <c r="CC2806" s="96"/>
      <c r="DH2806" s="96">
        <f t="shared" si="1245"/>
        <v>94.390559999999994</v>
      </c>
      <c r="DJ2806" s="96">
        <f t="shared" si="1218"/>
        <v>5.6094400000000064</v>
      </c>
      <c r="DL2806" s="77" t="s">
        <v>827</v>
      </c>
      <c r="DO2806" s="348">
        <v>5.59</v>
      </c>
      <c r="DP2806" s="77">
        <v>0.14000000000000001</v>
      </c>
      <c r="DQ2806" s="348"/>
      <c r="DS2806" s="246"/>
      <c r="DU2806" s="96"/>
      <c r="DW2806" s="178"/>
      <c r="DX2806" s="304">
        <f t="shared" si="1219"/>
        <v>77.30773077307731</v>
      </c>
      <c r="DY2806" s="77">
        <f t="shared" si="1220"/>
        <v>0</v>
      </c>
      <c r="DZ2806" s="304">
        <f t="shared" si="1221"/>
        <v>6.0006000600060012E-2</v>
      </c>
      <c r="EA2806" s="77">
        <f t="shared" si="1222"/>
        <v>0</v>
      </c>
      <c r="EB2806" s="304">
        <f t="shared" si="1223"/>
        <v>13.001300130013</v>
      </c>
      <c r="EC2806" s="77">
        <f t="shared" si="1224"/>
        <v>0</v>
      </c>
      <c r="ED2806" s="304">
        <f t="shared" si="1225"/>
        <v>0.75007500750075007</v>
      </c>
      <c r="EE2806" s="77">
        <f t="shared" si="1226"/>
        <v>0</v>
      </c>
      <c r="EF2806" s="304">
        <f t="shared" si="1227"/>
        <v>3.0003000300030006E-2</v>
      </c>
      <c r="EG2806" s="77">
        <f t="shared" si="1228"/>
        <v>0</v>
      </c>
      <c r="EH2806" s="304">
        <f t="shared" si="1229"/>
        <v>5.0005000500050002E-2</v>
      </c>
      <c r="EI2806" s="77">
        <f t="shared" si="1230"/>
        <v>0</v>
      </c>
      <c r="EJ2806" s="304">
        <f t="shared" si="1231"/>
        <v>0.52005200520051997</v>
      </c>
      <c r="EK2806" s="77">
        <f t="shared" si="1232"/>
        <v>0</v>
      </c>
      <c r="EL2806" s="304">
        <f t="shared" si="1233"/>
        <v>4.1204120412041201</v>
      </c>
      <c r="EM2806" s="77">
        <f t="shared" si="1234"/>
        <v>0</v>
      </c>
      <c r="EN2806" s="304">
        <f t="shared" si="1235"/>
        <v>4.1604160416041598</v>
      </c>
      <c r="EO2806" s="77">
        <f t="shared" si="1236"/>
        <v>0</v>
      </c>
      <c r="EP2806" s="304">
        <f t="shared" si="1237"/>
        <v>0</v>
      </c>
      <c r="EQ2806" s="77" t="e">
        <f t="shared" si="1238"/>
        <v>#DIV/0!</v>
      </c>
      <c r="ER2806" s="77">
        <f t="shared" si="1239"/>
        <v>100</v>
      </c>
      <c r="ES2806" s="77">
        <f t="shared" si="1240"/>
        <v>0</v>
      </c>
    </row>
    <row r="2807" spans="1:149" s="77" customFormat="1" x14ac:dyDescent="0.45">
      <c r="A2807" s="77" t="s">
        <v>4080</v>
      </c>
      <c r="B2807" s="178" t="s">
        <v>927</v>
      </c>
      <c r="C2807" s="77" t="s">
        <v>3585</v>
      </c>
      <c r="D2807" s="77" t="s">
        <v>3752</v>
      </c>
      <c r="E2807" s="77" t="s">
        <v>1127</v>
      </c>
      <c r="F2807" s="77" t="s">
        <v>4110</v>
      </c>
      <c r="G2807" s="77" t="s">
        <v>3366</v>
      </c>
      <c r="H2807" s="77" t="s">
        <v>1101</v>
      </c>
      <c r="I2807" s="77">
        <v>72</v>
      </c>
      <c r="J2807" s="304">
        <v>200</v>
      </c>
      <c r="L2807" s="304">
        <v>825</v>
      </c>
      <c r="P2807" s="72" t="s">
        <v>1374</v>
      </c>
      <c r="Q2807" s="125"/>
      <c r="R2807" s="125"/>
      <c r="S2807" s="116"/>
      <c r="AA2807" s="168">
        <v>1</v>
      </c>
      <c r="AB2807" s="168"/>
      <c r="AC2807" s="168">
        <v>0</v>
      </c>
      <c r="AE2807" s="327"/>
      <c r="AG2807" s="168"/>
      <c r="AQ2807" s="178"/>
      <c r="AR2807" s="66">
        <v>0.79730000000000001</v>
      </c>
      <c r="AS2807" s="66"/>
      <c r="AU2807" s="276">
        <v>2000</v>
      </c>
      <c r="AV2807" s="276"/>
      <c r="AW2807" s="276">
        <v>1594.6</v>
      </c>
      <c r="AX2807" s="95"/>
      <c r="AY2807" s="276"/>
      <c r="AZ2807" s="95"/>
      <c r="BA2807" s="178"/>
      <c r="BB2807" s="98" t="s">
        <v>3412</v>
      </c>
      <c r="BC2807" s="178" t="s">
        <v>1126</v>
      </c>
      <c r="BD2807" s="96">
        <v>73.009849999999986</v>
      </c>
      <c r="BE2807" s="96"/>
      <c r="BF2807" s="96">
        <v>5.6669999999999991E-2</v>
      </c>
      <c r="BG2807" s="96"/>
      <c r="BH2807" s="96">
        <v>12.278499999999999</v>
      </c>
      <c r="BI2807" s="96"/>
      <c r="BJ2807" s="96"/>
      <c r="BK2807" s="96"/>
      <c r="BL2807" s="96"/>
      <c r="BM2807" s="96"/>
      <c r="BN2807" s="96">
        <v>0.70837499999999987</v>
      </c>
      <c r="BO2807" s="96"/>
      <c r="BP2807" s="96">
        <v>2.8334999999999996E-2</v>
      </c>
      <c r="BQ2807" s="96"/>
      <c r="BR2807" s="96">
        <v>4.7224999999999989E-2</v>
      </c>
      <c r="BS2807" s="96"/>
      <c r="BT2807" s="96"/>
      <c r="BU2807" s="96"/>
      <c r="BV2807" s="96"/>
      <c r="BW2807" s="96"/>
      <c r="BX2807" s="96">
        <v>0.49113999999999997</v>
      </c>
      <c r="BY2807" s="96"/>
      <c r="BZ2807" s="96">
        <v>3.8913399999999996</v>
      </c>
      <c r="CA2807" s="96"/>
      <c r="CB2807" s="96">
        <v>3.9291199999999997</v>
      </c>
      <c r="CC2807" s="96"/>
      <c r="DH2807" s="96">
        <f t="shared" si="1245"/>
        <v>94.440554999999975</v>
      </c>
      <c r="DJ2807" s="96">
        <f t="shared" si="1218"/>
        <v>5.5594450000000251</v>
      </c>
      <c r="DL2807" s="77" t="s">
        <v>827</v>
      </c>
      <c r="DO2807" s="348">
        <v>5.54</v>
      </c>
      <c r="DP2807" s="77">
        <v>0.26</v>
      </c>
      <c r="DQ2807" s="348"/>
      <c r="DS2807" s="246"/>
      <c r="DU2807" s="96"/>
      <c r="DW2807" s="178"/>
      <c r="DX2807" s="304">
        <f t="shared" si="1219"/>
        <v>77.30773077307731</v>
      </c>
      <c r="DY2807" s="77">
        <f t="shared" si="1220"/>
        <v>0</v>
      </c>
      <c r="DZ2807" s="304">
        <f t="shared" si="1221"/>
        <v>6.0006000600060012E-2</v>
      </c>
      <c r="EA2807" s="77">
        <f t="shared" si="1222"/>
        <v>0</v>
      </c>
      <c r="EB2807" s="304">
        <f t="shared" si="1223"/>
        <v>13.001300130013005</v>
      </c>
      <c r="EC2807" s="77">
        <f t="shared" si="1224"/>
        <v>0</v>
      </c>
      <c r="ED2807" s="304">
        <f t="shared" si="1225"/>
        <v>0.75007500750075018</v>
      </c>
      <c r="EE2807" s="77">
        <f t="shared" si="1226"/>
        <v>0</v>
      </c>
      <c r="EF2807" s="304">
        <f t="shared" si="1227"/>
        <v>3.0003000300030006E-2</v>
      </c>
      <c r="EG2807" s="77">
        <f t="shared" si="1228"/>
        <v>0</v>
      </c>
      <c r="EH2807" s="304">
        <f t="shared" si="1229"/>
        <v>5.0005000500050002E-2</v>
      </c>
      <c r="EI2807" s="77">
        <f t="shared" si="1230"/>
        <v>0</v>
      </c>
      <c r="EJ2807" s="304">
        <f t="shared" si="1231"/>
        <v>0.5200520052005202</v>
      </c>
      <c r="EK2807" s="77">
        <f t="shared" si="1232"/>
        <v>0</v>
      </c>
      <c r="EL2807" s="304">
        <f t="shared" si="1233"/>
        <v>4.120412041204121</v>
      </c>
      <c r="EM2807" s="77">
        <f t="shared" si="1234"/>
        <v>0</v>
      </c>
      <c r="EN2807" s="304">
        <f t="shared" si="1235"/>
        <v>4.1604160416041616</v>
      </c>
      <c r="EO2807" s="77">
        <f t="shared" si="1236"/>
        <v>0</v>
      </c>
      <c r="EP2807" s="304">
        <f t="shared" si="1237"/>
        <v>0</v>
      </c>
      <c r="EQ2807" s="77" t="e">
        <f t="shared" si="1238"/>
        <v>#DIV/0!</v>
      </c>
      <c r="ER2807" s="77">
        <f t="shared" si="1239"/>
        <v>100</v>
      </c>
      <c r="ES2807" s="77">
        <f t="shared" si="1240"/>
        <v>0</v>
      </c>
    </row>
    <row r="2808" spans="1:149" s="77" customFormat="1" x14ac:dyDescent="0.45">
      <c r="A2808" s="77" t="s">
        <v>4080</v>
      </c>
      <c r="B2808" s="178" t="s">
        <v>927</v>
      </c>
      <c r="C2808" s="77" t="s">
        <v>3585</v>
      </c>
      <c r="D2808" s="77" t="s">
        <v>3752</v>
      </c>
      <c r="E2808" s="77" t="s">
        <v>1127</v>
      </c>
      <c r="F2808" s="77" t="s">
        <v>4111</v>
      </c>
      <c r="G2808" s="77" t="s">
        <v>3366</v>
      </c>
      <c r="H2808" s="77" t="s">
        <v>1101</v>
      </c>
      <c r="I2808" s="77">
        <v>72</v>
      </c>
      <c r="J2808" s="304">
        <v>200</v>
      </c>
      <c r="L2808" s="304">
        <v>825</v>
      </c>
      <c r="P2808" s="72" t="s">
        <v>1374</v>
      </c>
      <c r="Q2808" s="125"/>
      <c r="R2808" s="125"/>
      <c r="S2808" s="116"/>
      <c r="AA2808" s="168">
        <v>1</v>
      </c>
      <c r="AB2808" s="168"/>
      <c r="AC2808" s="168">
        <v>0</v>
      </c>
      <c r="AE2808" s="327"/>
      <c r="AG2808" s="168"/>
      <c r="AQ2808" s="178"/>
      <c r="AR2808" s="66">
        <v>0.79730000000000001</v>
      </c>
      <c r="AS2808" s="66"/>
      <c r="AU2808" s="276">
        <v>2000</v>
      </c>
      <c r="AV2808" s="276"/>
      <c r="AW2808" s="276">
        <v>1594.6</v>
      </c>
      <c r="AX2808" s="95"/>
      <c r="AY2808" s="276"/>
      <c r="AZ2808" s="95"/>
      <c r="BA2808" s="178"/>
      <c r="BB2808" s="98" t="s">
        <v>3412</v>
      </c>
      <c r="BC2808" s="178" t="s">
        <v>1126</v>
      </c>
      <c r="BD2808" s="96">
        <v>72.893899999999988</v>
      </c>
      <c r="BE2808" s="96"/>
      <c r="BF2808" s="96">
        <v>5.6579999999999991E-2</v>
      </c>
      <c r="BG2808" s="96"/>
      <c r="BH2808" s="96">
        <v>12.258999999999999</v>
      </c>
      <c r="BI2808" s="96"/>
      <c r="BJ2808" s="96"/>
      <c r="BK2808" s="96"/>
      <c r="BL2808" s="96"/>
      <c r="BM2808" s="96"/>
      <c r="BN2808" s="96">
        <v>0.70724999999999993</v>
      </c>
      <c r="BO2808" s="96"/>
      <c r="BP2808" s="96">
        <v>2.8289999999999996E-2</v>
      </c>
      <c r="BQ2808" s="96"/>
      <c r="BR2808" s="96">
        <v>4.7149999999999997E-2</v>
      </c>
      <c r="BS2808" s="96"/>
      <c r="BT2808" s="96"/>
      <c r="BU2808" s="96"/>
      <c r="BV2808" s="96"/>
      <c r="BW2808" s="96"/>
      <c r="BX2808" s="96">
        <v>0.49036000000000002</v>
      </c>
      <c r="BY2808" s="96"/>
      <c r="BZ2808" s="96">
        <v>3.8851600000000004</v>
      </c>
      <c r="CA2808" s="96"/>
      <c r="CB2808" s="96">
        <v>3.9228800000000001</v>
      </c>
      <c r="CC2808" s="96"/>
      <c r="DH2808" s="96">
        <f t="shared" si="1245"/>
        <v>94.290569999999988</v>
      </c>
      <c r="DJ2808" s="96">
        <f t="shared" si="1218"/>
        <v>5.7094300000000118</v>
      </c>
      <c r="DL2808" s="77" t="s">
        <v>827</v>
      </c>
      <c r="DO2808" s="348">
        <v>5.69</v>
      </c>
      <c r="DP2808" s="77">
        <v>0.08</v>
      </c>
      <c r="DQ2808" s="348"/>
      <c r="DS2808" s="246"/>
      <c r="DU2808" s="96"/>
      <c r="DW2808" s="178"/>
      <c r="DX2808" s="304">
        <f t="shared" si="1219"/>
        <v>77.30773077307731</v>
      </c>
      <c r="DY2808" s="77">
        <f t="shared" si="1220"/>
        <v>0</v>
      </c>
      <c r="DZ2808" s="304">
        <f t="shared" si="1221"/>
        <v>6.0006000600059999E-2</v>
      </c>
      <c r="EA2808" s="77">
        <f t="shared" si="1222"/>
        <v>0</v>
      </c>
      <c r="EB2808" s="304">
        <f t="shared" si="1223"/>
        <v>13.001300130013002</v>
      </c>
      <c r="EC2808" s="77">
        <f t="shared" si="1224"/>
        <v>0</v>
      </c>
      <c r="ED2808" s="304">
        <f t="shared" si="1225"/>
        <v>0.75007500750075007</v>
      </c>
      <c r="EE2808" s="77">
        <f t="shared" si="1226"/>
        <v>0</v>
      </c>
      <c r="EF2808" s="304">
        <f t="shared" si="1227"/>
        <v>3.0003000300029999E-2</v>
      </c>
      <c r="EG2808" s="77">
        <f t="shared" si="1228"/>
        <v>0</v>
      </c>
      <c r="EH2808" s="304">
        <f t="shared" si="1229"/>
        <v>5.0005000500050002E-2</v>
      </c>
      <c r="EI2808" s="77">
        <f t="shared" si="1230"/>
        <v>0</v>
      </c>
      <c r="EJ2808" s="304">
        <f t="shared" si="1231"/>
        <v>0.5200520052005202</v>
      </c>
      <c r="EK2808" s="77">
        <f t="shared" si="1232"/>
        <v>0</v>
      </c>
      <c r="EL2808" s="304">
        <f t="shared" si="1233"/>
        <v>4.120412041204121</v>
      </c>
      <c r="EM2808" s="77">
        <f t="shared" si="1234"/>
        <v>0</v>
      </c>
      <c r="EN2808" s="304">
        <f t="shared" si="1235"/>
        <v>4.1604160416041616</v>
      </c>
      <c r="EO2808" s="77">
        <f t="shared" si="1236"/>
        <v>0</v>
      </c>
      <c r="EP2808" s="304">
        <f t="shared" si="1237"/>
        <v>0</v>
      </c>
      <c r="EQ2808" s="77" t="e">
        <f t="shared" si="1238"/>
        <v>#DIV/0!</v>
      </c>
      <c r="ER2808" s="77">
        <f t="shared" si="1239"/>
        <v>100</v>
      </c>
      <c r="ES2808" s="77">
        <f t="shared" si="1240"/>
        <v>0</v>
      </c>
    </row>
    <row r="2809" spans="1:149" s="77" customFormat="1" x14ac:dyDescent="0.45">
      <c r="A2809" s="77" t="s">
        <v>4080</v>
      </c>
      <c r="B2809" s="178" t="s">
        <v>927</v>
      </c>
      <c r="C2809" s="77" t="s">
        <v>3585</v>
      </c>
      <c r="D2809" s="77" t="s">
        <v>3752</v>
      </c>
      <c r="E2809" s="77" t="s">
        <v>1127</v>
      </c>
      <c r="F2809" s="77" t="s">
        <v>4112</v>
      </c>
      <c r="G2809" s="77" t="s">
        <v>3366</v>
      </c>
      <c r="H2809" s="77" t="s">
        <v>1101</v>
      </c>
      <c r="I2809" s="77">
        <v>72</v>
      </c>
      <c r="J2809" s="304">
        <v>200</v>
      </c>
      <c r="L2809" s="304">
        <v>825</v>
      </c>
      <c r="P2809" s="72" t="s">
        <v>1374</v>
      </c>
      <c r="Q2809" s="125"/>
      <c r="R2809" s="125"/>
      <c r="S2809" s="116"/>
      <c r="AA2809" s="168">
        <v>1</v>
      </c>
      <c r="AB2809" s="168"/>
      <c r="AC2809" s="168">
        <v>0</v>
      </c>
      <c r="AE2809" s="327"/>
      <c r="AG2809" s="168"/>
      <c r="AQ2809" s="178"/>
      <c r="AR2809" s="66">
        <v>0.79730000000000001</v>
      </c>
      <c r="AS2809" s="66"/>
      <c r="AU2809" s="276">
        <v>2000</v>
      </c>
      <c r="AV2809" s="276"/>
      <c r="AW2809" s="276">
        <v>1594.6</v>
      </c>
      <c r="AX2809" s="95"/>
      <c r="AY2809" s="276"/>
      <c r="AZ2809" s="95"/>
      <c r="BA2809" s="178"/>
      <c r="BB2809" s="98" t="s">
        <v>3412</v>
      </c>
      <c r="BC2809" s="178" t="s">
        <v>1126</v>
      </c>
      <c r="BD2809" s="96">
        <v>72.855249999999998</v>
      </c>
      <c r="BE2809" s="96"/>
      <c r="BF2809" s="96">
        <v>5.6549999999999996E-2</v>
      </c>
      <c r="BG2809" s="96"/>
      <c r="BH2809" s="96">
        <v>12.2525</v>
      </c>
      <c r="BI2809" s="96"/>
      <c r="BJ2809" s="96"/>
      <c r="BK2809" s="96"/>
      <c r="BL2809" s="96"/>
      <c r="BM2809" s="96"/>
      <c r="BN2809" s="96">
        <v>0.70687500000000003</v>
      </c>
      <c r="BO2809" s="96"/>
      <c r="BP2809" s="96">
        <v>2.8274999999999998E-2</v>
      </c>
      <c r="BQ2809" s="96"/>
      <c r="BR2809" s="96">
        <v>4.7125E-2</v>
      </c>
      <c r="BS2809" s="96"/>
      <c r="BT2809" s="96"/>
      <c r="BU2809" s="96"/>
      <c r="BV2809" s="96"/>
      <c r="BW2809" s="96"/>
      <c r="BX2809" s="96">
        <v>0.49010000000000004</v>
      </c>
      <c r="BY2809" s="96"/>
      <c r="BZ2809" s="96">
        <v>3.8831000000000002</v>
      </c>
      <c r="CA2809" s="96"/>
      <c r="CB2809" s="96">
        <v>3.9208000000000003</v>
      </c>
      <c r="CC2809" s="96"/>
      <c r="DH2809" s="96">
        <f t="shared" si="1245"/>
        <v>94.240574999999978</v>
      </c>
      <c r="DJ2809" s="96">
        <f t="shared" si="1218"/>
        <v>5.7594250000000216</v>
      </c>
      <c r="DL2809" s="77" t="s">
        <v>827</v>
      </c>
      <c r="DO2809" s="348">
        <v>5.74</v>
      </c>
      <c r="DP2809" s="77">
        <v>0.11</v>
      </c>
      <c r="DQ2809" s="348"/>
      <c r="DS2809" s="246"/>
      <c r="DU2809" s="96"/>
      <c r="DW2809" s="178"/>
      <c r="DX2809" s="304">
        <f t="shared" si="1219"/>
        <v>77.307730773077324</v>
      </c>
      <c r="DY2809" s="77">
        <f t="shared" si="1220"/>
        <v>0</v>
      </c>
      <c r="DZ2809" s="304">
        <f t="shared" si="1221"/>
        <v>6.0006000600060012E-2</v>
      </c>
      <c r="EA2809" s="77">
        <f t="shared" si="1222"/>
        <v>0</v>
      </c>
      <c r="EB2809" s="304">
        <f t="shared" si="1223"/>
        <v>13.001300130013005</v>
      </c>
      <c r="EC2809" s="77">
        <f t="shared" si="1224"/>
        <v>0</v>
      </c>
      <c r="ED2809" s="304">
        <f t="shared" si="1225"/>
        <v>0.75007500750075029</v>
      </c>
      <c r="EE2809" s="77">
        <f t="shared" si="1226"/>
        <v>0</v>
      </c>
      <c r="EF2809" s="304">
        <f t="shared" si="1227"/>
        <v>3.0003000300030006E-2</v>
      </c>
      <c r="EG2809" s="77">
        <f t="shared" si="1228"/>
        <v>0</v>
      </c>
      <c r="EH2809" s="304">
        <f t="shared" si="1229"/>
        <v>5.0005000500050016E-2</v>
      </c>
      <c r="EI2809" s="77">
        <f t="shared" si="1230"/>
        <v>0</v>
      </c>
      <c r="EJ2809" s="304">
        <f t="shared" si="1231"/>
        <v>0.5200520052005202</v>
      </c>
      <c r="EK2809" s="77">
        <f t="shared" si="1232"/>
        <v>0</v>
      </c>
      <c r="EL2809" s="304">
        <f t="shared" si="1233"/>
        <v>4.1204120412041219</v>
      </c>
      <c r="EM2809" s="77">
        <f t="shared" si="1234"/>
        <v>0</v>
      </c>
      <c r="EN2809" s="304">
        <f t="shared" si="1235"/>
        <v>4.1604160416041616</v>
      </c>
      <c r="EO2809" s="77">
        <f t="shared" si="1236"/>
        <v>0</v>
      </c>
      <c r="EP2809" s="304">
        <f t="shared" si="1237"/>
        <v>0</v>
      </c>
      <c r="EQ2809" s="77" t="e">
        <f t="shared" si="1238"/>
        <v>#DIV/0!</v>
      </c>
      <c r="ER2809" s="77">
        <f t="shared" si="1239"/>
        <v>100</v>
      </c>
      <c r="ES2809" s="77">
        <f t="shared" si="1240"/>
        <v>0</v>
      </c>
    </row>
    <row r="2810" spans="1:149" s="77" customFormat="1" x14ac:dyDescent="0.45">
      <c r="A2810" s="77" t="s">
        <v>4080</v>
      </c>
      <c r="B2810" s="178" t="s">
        <v>927</v>
      </c>
      <c r="C2810" s="77" t="s">
        <v>3585</v>
      </c>
      <c r="D2810" s="77" t="s">
        <v>3752</v>
      </c>
      <c r="E2810" s="77" t="s">
        <v>1127</v>
      </c>
      <c r="F2810" s="77" t="s">
        <v>4113</v>
      </c>
      <c r="G2810" s="77" t="s">
        <v>3366</v>
      </c>
      <c r="H2810" s="77" t="s">
        <v>1101</v>
      </c>
      <c r="I2810" s="77">
        <v>72</v>
      </c>
      <c r="J2810" s="304">
        <v>200</v>
      </c>
      <c r="L2810" s="304">
        <v>825</v>
      </c>
      <c r="P2810" s="72" t="s">
        <v>1374</v>
      </c>
      <c r="Q2810" s="125"/>
      <c r="R2810" s="125"/>
      <c r="S2810" s="116"/>
      <c r="AA2810" s="168">
        <v>1</v>
      </c>
      <c r="AB2810" s="168"/>
      <c r="AC2810" s="168">
        <v>0</v>
      </c>
      <c r="AE2810" s="327"/>
      <c r="AG2810" s="168"/>
      <c r="AQ2810" s="178"/>
      <c r="AR2810" s="66">
        <v>0.79730000000000001</v>
      </c>
      <c r="AS2810" s="66"/>
      <c r="AU2810" s="276">
        <v>2000</v>
      </c>
      <c r="AV2810" s="276"/>
      <c r="AW2810" s="276">
        <v>1594.6</v>
      </c>
      <c r="AX2810" s="95"/>
      <c r="AY2810" s="276"/>
      <c r="AZ2810" s="95"/>
      <c r="BA2810" s="178"/>
      <c r="BB2810" s="98" t="s">
        <v>3412</v>
      </c>
      <c r="BC2810" s="178" t="s">
        <v>1126</v>
      </c>
      <c r="BD2810" s="96">
        <v>73.087149999999994</v>
      </c>
      <c r="BE2810" s="96"/>
      <c r="BF2810" s="96">
        <v>5.6730000000000003E-2</v>
      </c>
      <c r="BG2810" s="96"/>
      <c r="BH2810" s="96">
        <v>12.291499999999999</v>
      </c>
      <c r="BI2810" s="96"/>
      <c r="BJ2810" s="96"/>
      <c r="BK2810" s="96"/>
      <c r="BL2810" s="96"/>
      <c r="BM2810" s="96"/>
      <c r="BN2810" s="96">
        <v>0.70912499999999989</v>
      </c>
      <c r="BO2810" s="96"/>
      <c r="BP2810" s="96">
        <v>2.8365000000000001E-2</v>
      </c>
      <c r="BQ2810" s="96"/>
      <c r="BR2810" s="96">
        <v>4.7274999999999998E-2</v>
      </c>
      <c r="BS2810" s="96"/>
      <c r="BT2810" s="96"/>
      <c r="BU2810" s="96"/>
      <c r="BV2810" s="96"/>
      <c r="BW2810" s="96"/>
      <c r="BX2810" s="96">
        <v>0.49165999999999999</v>
      </c>
      <c r="BY2810" s="96"/>
      <c r="BZ2810" s="96">
        <v>3.8954599999999999</v>
      </c>
      <c r="CA2810" s="96"/>
      <c r="CB2810" s="96">
        <v>3.9332799999999999</v>
      </c>
      <c r="CC2810" s="96"/>
      <c r="DH2810" s="96">
        <f t="shared" si="1245"/>
        <v>94.54054499999998</v>
      </c>
      <c r="DJ2810" s="96">
        <f t="shared" si="1218"/>
        <v>5.4594550000000197</v>
      </c>
      <c r="DL2810" s="77" t="s">
        <v>827</v>
      </c>
      <c r="DO2810" s="348">
        <v>5.44</v>
      </c>
      <c r="DP2810" s="77">
        <v>0.03</v>
      </c>
      <c r="DQ2810" s="348"/>
      <c r="DS2810" s="246"/>
      <c r="DU2810" s="96"/>
      <c r="DW2810" s="178"/>
      <c r="DX2810" s="304">
        <f t="shared" si="1219"/>
        <v>77.307730773077324</v>
      </c>
      <c r="DY2810" s="77">
        <f t="shared" si="1220"/>
        <v>0</v>
      </c>
      <c r="DZ2810" s="304">
        <f t="shared" si="1221"/>
        <v>6.0006000600060019E-2</v>
      </c>
      <c r="EA2810" s="77">
        <f t="shared" si="1222"/>
        <v>0</v>
      </c>
      <c r="EB2810" s="304">
        <f t="shared" si="1223"/>
        <v>13.001300130013002</v>
      </c>
      <c r="EC2810" s="77">
        <f t="shared" si="1224"/>
        <v>0</v>
      </c>
      <c r="ED2810" s="304">
        <f t="shared" si="1225"/>
        <v>0.75007500750075018</v>
      </c>
      <c r="EE2810" s="77">
        <f t="shared" si="1226"/>
        <v>0</v>
      </c>
      <c r="EF2810" s="304">
        <f t="shared" si="1227"/>
        <v>3.000300030003001E-2</v>
      </c>
      <c r="EG2810" s="77">
        <f t="shared" si="1228"/>
        <v>0</v>
      </c>
      <c r="EH2810" s="304">
        <f t="shared" si="1229"/>
        <v>5.0005000500050016E-2</v>
      </c>
      <c r="EI2810" s="77">
        <f t="shared" si="1230"/>
        <v>0</v>
      </c>
      <c r="EJ2810" s="304">
        <f t="shared" si="1231"/>
        <v>0.5200520052005202</v>
      </c>
      <c r="EK2810" s="77">
        <f t="shared" si="1232"/>
        <v>0</v>
      </c>
      <c r="EL2810" s="304">
        <f t="shared" si="1233"/>
        <v>4.120412041204121</v>
      </c>
      <c r="EM2810" s="77">
        <f t="shared" si="1234"/>
        <v>0</v>
      </c>
      <c r="EN2810" s="304">
        <f t="shared" si="1235"/>
        <v>4.1604160416041616</v>
      </c>
      <c r="EO2810" s="77">
        <f t="shared" si="1236"/>
        <v>0</v>
      </c>
      <c r="EP2810" s="304">
        <f t="shared" si="1237"/>
        <v>0</v>
      </c>
      <c r="EQ2810" s="77" t="e">
        <f t="shared" si="1238"/>
        <v>#DIV/0!</v>
      </c>
      <c r="ER2810" s="77">
        <f t="shared" si="1239"/>
        <v>100</v>
      </c>
      <c r="ES2810" s="77">
        <f t="shared" si="1240"/>
        <v>0</v>
      </c>
    </row>
    <row r="2811" spans="1:149" s="77" customFormat="1" x14ac:dyDescent="0.45">
      <c r="A2811" s="77" t="s">
        <v>4080</v>
      </c>
      <c r="B2811" s="178" t="s">
        <v>927</v>
      </c>
      <c r="C2811" s="77" t="s">
        <v>3585</v>
      </c>
      <c r="D2811" s="77" t="s">
        <v>3752</v>
      </c>
      <c r="E2811" s="77" t="s">
        <v>1127</v>
      </c>
      <c r="F2811" s="77" t="s">
        <v>4114</v>
      </c>
      <c r="G2811" s="77" t="s">
        <v>3366</v>
      </c>
      <c r="H2811" s="77" t="s">
        <v>1101</v>
      </c>
      <c r="I2811" s="77">
        <v>72</v>
      </c>
      <c r="J2811" s="304">
        <v>200</v>
      </c>
      <c r="L2811" s="304">
        <v>825</v>
      </c>
      <c r="P2811" s="72" t="s">
        <v>1374</v>
      </c>
      <c r="Q2811" s="125"/>
      <c r="R2811" s="125"/>
      <c r="S2811" s="116"/>
      <c r="AA2811" s="168">
        <v>1</v>
      </c>
      <c r="AB2811" s="168"/>
      <c r="AC2811" s="168">
        <v>0</v>
      </c>
      <c r="AE2811" s="327"/>
      <c r="AG2811" s="168"/>
      <c r="AQ2811" s="178"/>
      <c r="AR2811" s="66">
        <v>0.79730000000000001</v>
      </c>
      <c r="AS2811" s="66"/>
      <c r="AU2811" s="276">
        <v>2000</v>
      </c>
      <c r="AV2811" s="276"/>
      <c r="AW2811" s="276">
        <v>1594.6</v>
      </c>
      <c r="AX2811" s="95"/>
      <c r="AY2811" s="276"/>
      <c r="AZ2811" s="95"/>
      <c r="BA2811" s="178"/>
      <c r="BB2811" s="98" t="s">
        <v>3412</v>
      </c>
      <c r="BC2811" s="178" t="s">
        <v>1126</v>
      </c>
      <c r="BD2811" s="96">
        <v>72.785679999999999</v>
      </c>
      <c r="BE2811" s="96"/>
      <c r="BF2811" s="96">
        <v>5.6495999999999998E-2</v>
      </c>
      <c r="BG2811" s="96"/>
      <c r="BH2811" s="96">
        <v>12.2408</v>
      </c>
      <c r="BI2811" s="96"/>
      <c r="BJ2811" s="96"/>
      <c r="BK2811" s="96"/>
      <c r="BL2811" s="96"/>
      <c r="BM2811" s="96"/>
      <c r="BN2811" s="96">
        <v>0.70620000000000005</v>
      </c>
      <c r="BO2811" s="96"/>
      <c r="BP2811" s="96">
        <v>2.8247999999999999E-2</v>
      </c>
      <c r="BQ2811" s="96"/>
      <c r="BR2811" s="96">
        <v>4.7080000000000004E-2</v>
      </c>
      <c r="BS2811" s="96"/>
      <c r="BT2811" s="96"/>
      <c r="BU2811" s="96"/>
      <c r="BV2811" s="96"/>
      <c r="BW2811" s="96"/>
      <c r="BX2811" s="96">
        <v>0.48963200000000001</v>
      </c>
      <c r="BY2811" s="96"/>
      <c r="BZ2811" s="96">
        <v>3.8793919999999997</v>
      </c>
      <c r="CA2811" s="96"/>
      <c r="CB2811" s="96">
        <v>3.9170560000000001</v>
      </c>
      <c r="CC2811" s="96"/>
      <c r="DH2811" s="96">
        <f t="shared" si="1245"/>
        <v>94.150583999999995</v>
      </c>
      <c r="DJ2811" s="96">
        <f t="shared" si="1218"/>
        <v>5.8494160000000051</v>
      </c>
      <c r="DL2811" s="77" t="s">
        <v>827</v>
      </c>
      <c r="DO2811" s="348">
        <v>5.83</v>
      </c>
      <c r="DP2811" s="77">
        <v>0.13</v>
      </c>
      <c r="DQ2811" s="348"/>
      <c r="DS2811" s="246"/>
      <c r="DU2811" s="96"/>
      <c r="DW2811" s="178"/>
      <c r="DX2811" s="304">
        <f t="shared" si="1219"/>
        <v>77.30773077307731</v>
      </c>
      <c r="DY2811" s="77">
        <f t="shared" si="1220"/>
        <v>0</v>
      </c>
      <c r="DZ2811" s="304">
        <f t="shared" si="1221"/>
        <v>6.0006000600060012E-2</v>
      </c>
      <c r="EA2811" s="77">
        <f t="shared" si="1222"/>
        <v>0</v>
      </c>
      <c r="EB2811" s="304">
        <f t="shared" si="1223"/>
        <v>13.001300130013002</v>
      </c>
      <c r="EC2811" s="77">
        <f t="shared" si="1224"/>
        <v>0</v>
      </c>
      <c r="ED2811" s="304">
        <f t="shared" si="1225"/>
        <v>0.75007500750075018</v>
      </c>
      <c r="EE2811" s="77">
        <f t="shared" si="1226"/>
        <v>0</v>
      </c>
      <c r="EF2811" s="304">
        <f t="shared" si="1227"/>
        <v>3.0003000300030006E-2</v>
      </c>
      <c r="EG2811" s="77">
        <f t="shared" si="1228"/>
        <v>0</v>
      </c>
      <c r="EH2811" s="304">
        <f t="shared" si="1229"/>
        <v>5.0005000500050016E-2</v>
      </c>
      <c r="EI2811" s="77">
        <f t="shared" si="1230"/>
        <v>0</v>
      </c>
      <c r="EJ2811" s="304">
        <f t="shared" si="1231"/>
        <v>0.52005200520052008</v>
      </c>
      <c r="EK2811" s="77">
        <f t="shared" si="1232"/>
        <v>0</v>
      </c>
      <c r="EL2811" s="304">
        <f t="shared" si="1233"/>
        <v>4.1204120412041201</v>
      </c>
      <c r="EM2811" s="77">
        <f t="shared" si="1234"/>
        <v>0</v>
      </c>
      <c r="EN2811" s="304">
        <f t="shared" si="1235"/>
        <v>4.1604160416041607</v>
      </c>
      <c r="EO2811" s="77">
        <f t="shared" si="1236"/>
        <v>0</v>
      </c>
      <c r="EP2811" s="304">
        <f t="shared" si="1237"/>
        <v>0</v>
      </c>
      <c r="EQ2811" s="77" t="e">
        <f t="shared" si="1238"/>
        <v>#DIV/0!</v>
      </c>
      <c r="ER2811" s="77">
        <f t="shared" si="1239"/>
        <v>100</v>
      </c>
      <c r="ES2811" s="77">
        <f t="shared" si="1240"/>
        <v>0</v>
      </c>
    </row>
    <row r="2812" spans="1:149" s="77" customFormat="1" x14ac:dyDescent="0.45">
      <c r="A2812" s="77" t="s">
        <v>4080</v>
      </c>
      <c r="B2812" s="178" t="s">
        <v>927</v>
      </c>
      <c r="C2812" s="77" t="s">
        <v>3585</v>
      </c>
      <c r="D2812" s="77" t="s">
        <v>3752</v>
      </c>
      <c r="E2812" s="77" t="s">
        <v>1127</v>
      </c>
      <c r="F2812" s="77" t="s">
        <v>4115</v>
      </c>
      <c r="G2812" s="77" t="s">
        <v>3366</v>
      </c>
      <c r="H2812" s="77" t="s">
        <v>1101</v>
      </c>
      <c r="I2812" s="77">
        <v>72</v>
      </c>
      <c r="J2812" s="304">
        <v>200</v>
      </c>
      <c r="L2812" s="304">
        <v>825</v>
      </c>
      <c r="P2812" s="72" t="s">
        <v>1374</v>
      </c>
      <c r="Q2812" s="125"/>
      <c r="R2812" s="125"/>
      <c r="S2812" s="116"/>
      <c r="AA2812" s="168">
        <v>1</v>
      </c>
      <c r="AB2812" s="168"/>
      <c r="AC2812" s="168">
        <v>0</v>
      </c>
      <c r="AE2812" s="327"/>
      <c r="AG2812" s="168"/>
      <c r="AQ2812" s="178"/>
      <c r="AR2812" s="66">
        <v>0.79730000000000001</v>
      </c>
      <c r="AS2812" s="66"/>
      <c r="AU2812" s="276">
        <v>2000</v>
      </c>
      <c r="AV2812" s="276"/>
      <c r="AW2812" s="276">
        <v>1594.6</v>
      </c>
      <c r="AX2812" s="95"/>
      <c r="AY2812" s="276"/>
      <c r="AZ2812" s="95"/>
      <c r="BA2812" s="178"/>
      <c r="BB2812" s="98" t="s">
        <v>3412</v>
      </c>
      <c r="BC2812" s="178" t="s">
        <v>1126</v>
      </c>
      <c r="BD2812" s="96">
        <v>73.125799999999984</v>
      </c>
      <c r="BE2812" s="96"/>
      <c r="BF2812" s="96">
        <v>5.6759999999999991E-2</v>
      </c>
      <c r="BG2812" s="96"/>
      <c r="BH2812" s="96">
        <v>12.298</v>
      </c>
      <c r="BI2812" s="96"/>
      <c r="BJ2812" s="96"/>
      <c r="BK2812" s="96"/>
      <c r="BL2812" s="96"/>
      <c r="BM2812" s="96"/>
      <c r="BN2812" s="96">
        <v>0.70949999999999991</v>
      </c>
      <c r="BO2812" s="96"/>
      <c r="BP2812" s="96">
        <v>2.8379999999999996E-2</v>
      </c>
      <c r="BQ2812" s="96"/>
      <c r="BR2812" s="96">
        <v>4.7299999999999995E-2</v>
      </c>
      <c r="BS2812" s="96"/>
      <c r="BT2812" s="96"/>
      <c r="BU2812" s="96"/>
      <c r="BV2812" s="96"/>
      <c r="BW2812" s="96"/>
      <c r="BX2812" s="96">
        <v>0.49192000000000002</v>
      </c>
      <c r="BY2812" s="96"/>
      <c r="BZ2812" s="96">
        <v>3.8975200000000001</v>
      </c>
      <c r="CA2812" s="96"/>
      <c r="CB2812" s="96">
        <v>3.9353600000000002</v>
      </c>
      <c r="CC2812" s="96"/>
      <c r="DH2812" s="96">
        <f t="shared" si="1245"/>
        <v>94.59053999999999</v>
      </c>
      <c r="DJ2812" s="96">
        <f t="shared" si="1218"/>
        <v>5.4094600000000099</v>
      </c>
      <c r="DL2812" s="77" t="s">
        <v>827</v>
      </c>
      <c r="DO2812" s="348">
        <v>5.39</v>
      </c>
      <c r="DP2812" s="77">
        <v>0.27</v>
      </c>
      <c r="DQ2812" s="348"/>
      <c r="DS2812" s="246"/>
      <c r="DU2812" s="96"/>
      <c r="DW2812" s="178"/>
      <c r="DX2812" s="304">
        <f t="shared" si="1219"/>
        <v>77.307730773077296</v>
      </c>
      <c r="DY2812" s="77">
        <f t="shared" si="1220"/>
        <v>0</v>
      </c>
      <c r="DZ2812" s="304">
        <f t="shared" si="1221"/>
        <v>6.0006000600059999E-2</v>
      </c>
      <c r="EA2812" s="77">
        <f t="shared" si="1222"/>
        <v>0</v>
      </c>
      <c r="EB2812" s="304">
        <f t="shared" si="1223"/>
        <v>13.001300130013002</v>
      </c>
      <c r="EC2812" s="77">
        <f t="shared" si="1224"/>
        <v>0</v>
      </c>
      <c r="ED2812" s="304">
        <f t="shared" si="1225"/>
        <v>0.75007500750075007</v>
      </c>
      <c r="EE2812" s="77">
        <f t="shared" si="1226"/>
        <v>0</v>
      </c>
      <c r="EF2812" s="304">
        <f t="shared" si="1227"/>
        <v>3.0003000300029999E-2</v>
      </c>
      <c r="EG2812" s="77">
        <f t="shared" si="1228"/>
        <v>0</v>
      </c>
      <c r="EH2812" s="304">
        <f t="shared" si="1229"/>
        <v>5.0005000500050002E-2</v>
      </c>
      <c r="EI2812" s="77">
        <f t="shared" si="1230"/>
        <v>0</v>
      </c>
      <c r="EJ2812" s="304">
        <f t="shared" si="1231"/>
        <v>0.5200520052005202</v>
      </c>
      <c r="EK2812" s="77">
        <f t="shared" si="1232"/>
        <v>0</v>
      </c>
      <c r="EL2812" s="304">
        <f t="shared" si="1233"/>
        <v>4.120412041204121</v>
      </c>
      <c r="EM2812" s="77">
        <f t="shared" si="1234"/>
        <v>0</v>
      </c>
      <c r="EN2812" s="304">
        <f t="shared" si="1235"/>
        <v>4.1604160416041616</v>
      </c>
      <c r="EO2812" s="77">
        <f t="shared" si="1236"/>
        <v>0</v>
      </c>
      <c r="EP2812" s="304">
        <f t="shared" si="1237"/>
        <v>0</v>
      </c>
      <c r="EQ2812" s="77" t="e">
        <f t="shared" si="1238"/>
        <v>#DIV/0!</v>
      </c>
      <c r="ER2812" s="77">
        <f t="shared" si="1239"/>
        <v>100</v>
      </c>
      <c r="ES2812" s="77">
        <f t="shared" si="1240"/>
        <v>0</v>
      </c>
    </row>
    <row r="2813" spans="1:149" s="77" customFormat="1" x14ac:dyDescent="0.45">
      <c r="A2813" s="77" t="s">
        <v>4080</v>
      </c>
      <c r="B2813" s="178" t="s">
        <v>927</v>
      </c>
      <c r="C2813" s="77" t="s">
        <v>3585</v>
      </c>
      <c r="D2813" s="77" t="s">
        <v>3752</v>
      </c>
      <c r="E2813" s="77" t="s">
        <v>1127</v>
      </c>
      <c r="F2813" s="77" t="s">
        <v>4116</v>
      </c>
      <c r="G2813" s="77" t="s">
        <v>3366</v>
      </c>
      <c r="H2813" s="77" t="s">
        <v>1101</v>
      </c>
      <c r="I2813" s="77">
        <v>72</v>
      </c>
      <c r="J2813" s="304">
        <v>200</v>
      </c>
      <c r="L2813" s="304">
        <v>825</v>
      </c>
      <c r="P2813" s="72" t="s">
        <v>1374</v>
      </c>
      <c r="Q2813" s="125"/>
      <c r="R2813" s="125"/>
      <c r="S2813" s="116"/>
      <c r="AA2813" s="168">
        <v>1</v>
      </c>
      <c r="AB2813" s="168"/>
      <c r="AC2813" s="168">
        <v>0</v>
      </c>
      <c r="AE2813" s="327"/>
      <c r="AG2813" s="168"/>
      <c r="AQ2813" s="178"/>
      <c r="AR2813" s="66">
        <v>0.79730000000000001</v>
      </c>
      <c r="AS2813" s="66"/>
      <c r="AU2813" s="276">
        <v>2000</v>
      </c>
      <c r="AV2813" s="276"/>
      <c r="AW2813" s="276">
        <v>1594.6</v>
      </c>
      <c r="AX2813" s="95"/>
      <c r="AY2813" s="276"/>
      <c r="AZ2813" s="95"/>
      <c r="BA2813" s="178"/>
      <c r="BB2813" s="98" t="s">
        <v>3412</v>
      </c>
      <c r="BC2813" s="178" t="s">
        <v>1126</v>
      </c>
      <c r="BD2813" s="96">
        <v>73.489109999999997</v>
      </c>
      <c r="BE2813" s="96"/>
      <c r="BF2813" s="96">
        <v>5.7041999999999995E-2</v>
      </c>
      <c r="BG2813" s="96"/>
      <c r="BH2813" s="96">
        <v>12.359099999999998</v>
      </c>
      <c r="BI2813" s="96"/>
      <c r="BJ2813" s="96"/>
      <c r="BK2813" s="96"/>
      <c r="BL2813" s="96"/>
      <c r="BM2813" s="96"/>
      <c r="BN2813" s="96">
        <v>0.71302499999999991</v>
      </c>
      <c r="BO2813" s="96"/>
      <c r="BP2813" s="96">
        <v>2.8520999999999998E-2</v>
      </c>
      <c r="BQ2813" s="96"/>
      <c r="BR2813" s="96">
        <v>4.7535000000000001E-2</v>
      </c>
      <c r="BS2813" s="96"/>
      <c r="BT2813" s="96"/>
      <c r="BU2813" s="96"/>
      <c r="BV2813" s="96"/>
      <c r="BW2813" s="96"/>
      <c r="BX2813" s="96">
        <v>0.49436399999999997</v>
      </c>
      <c r="BY2813" s="96"/>
      <c r="BZ2813" s="96">
        <v>3.916884</v>
      </c>
      <c r="CA2813" s="96"/>
      <c r="CB2813" s="96">
        <v>3.9549119999999998</v>
      </c>
      <c r="CC2813" s="96"/>
      <c r="DH2813" s="96">
        <f t="shared" si="1245"/>
        <v>95.06049299999998</v>
      </c>
      <c r="DJ2813" s="96">
        <f t="shared" si="1218"/>
        <v>4.9395070000000203</v>
      </c>
      <c r="DL2813" s="77" t="s">
        <v>827</v>
      </c>
      <c r="DO2813" s="348">
        <v>4.92</v>
      </c>
      <c r="DP2813" s="77">
        <v>0.31</v>
      </c>
      <c r="DQ2813" s="348"/>
      <c r="DS2813" s="246"/>
      <c r="DU2813" s="96"/>
      <c r="DW2813" s="178"/>
      <c r="DX2813" s="304">
        <f t="shared" si="1219"/>
        <v>77.307730773077324</v>
      </c>
      <c r="DY2813" s="77">
        <f t="shared" si="1220"/>
        <v>0</v>
      </c>
      <c r="DZ2813" s="304">
        <f t="shared" si="1221"/>
        <v>6.0006000600060012E-2</v>
      </c>
      <c r="EA2813" s="77">
        <f t="shared" si="1222"/>
        <v>0</v>
      </c>
      <c r="EB2813" s="304">
        <f t="shared" si="1223"/>
        <v>13.001300130013002</v>
      </c>
      <c r="EC2813" s="77">
        <f t="shared" si="1224"/>
        <v>0</v>
      </c>
      <c r="ED2813" s="304">
        <f t="shared" si="1225"/>
        <v>0.75007500750075018</v>
      </c>
      <c r="EE2813" s="77">
        <f t="shared" si="1226"/>
        <v>0</v>
      </c>
      <c r="EF2813" s="304">
        <f t="shared" si="1227"/>
        <v>3.0003000300030006E-2</v>
      </c>
      <c r="EG2813" s="77">
        <f t="shared" si="1228"/>
        <v>0</v>
      </c>
      <c r="EH2813" s="304">
        <f t="shared" si="1229"/>
        <v>5.0005000500050016E-2</v>
      </c>
      <c r="EI2813" s="77">
        <f t="shared" si="1230"/>
        <v>0</v>
      </c>
      <c r="EJ2813" s="304">
        <f t="shared" si="1231"/>
        <v>0.5200520052005202</v>
      </c>
      <c r="EK2813" s="77">
        <f t="shared" si="1232"/>
        <v>0</v>
      </c>
      <c r="EL2813" s="304">
        <f t="shared" si="1233"/>
        <v>4.120412041204121</v>
      </c>
      <c r="EM2813" s="77">
        <f t="shared" si="1234"/>
        <v>0</v>
      </c>
      <c r="EN2813" s="304">
        <f t="shared" si="1235"/>
        <v>4.1604160416041616</v>
      </c>
      <c r="EO2813" s="77">
        <f t="shared" si="1236"/>
        <v>0</v>
      </c>
      <c r="EP2813" s="304">
        <f t="shared" si="1237"/>
        <v>0</v>
      </c>
      <c r="EQ2813" s="77" t="e">
        <f t="shared" si="1238"/>
        <v>#DIV/0!</v>
      </c>
      <c r="ER2813" s="77">
        <f t="shared" si="1239"/>
        <v>100</v>
      </c>
      <c r="ES2813" s="77">
        <f t="shared" si="1240"/>
        <v>0</v>
      </c>
    </row>
    <row r="2814" spans="1:149" s="77" customFormat="1" x14ac:dyDescent="0.45">
      <c r="A2814" s="77" t="s">
        <v>4080</v>
      </c>
      <c r="B2814" s="178" t="s">
        <v>927</v>
      </c>
      <c r="C2814" s="77" t="s">
        <v>3585</v>
      </c>
      <c r="D2814" s="77" t="s">
        <v>3752</v>
      </c>
      <c r="E2814" s="77" t="s">
        <v>1127</v>
      </c>
      <c r="F2814" s="77" t="s">
        <v>4117</v>
      </c>
      <c r="G2814" s="77" t="s">
        <v>3366</v>
      </c>
      <c r="H2814" s="77" t="s">
        <v>1101</v>
      </c>
      <c r="I2814" s="77">
        <v>72</v>
      </c>
      <c r="J2814" s="304">
        <v>200</v>
      </c>
      <c r="L2814" s="304">
        <v>825</v>
      </c>
      <c r="P2814" s="72" t="s">
        <v>1374</v>
      </c>
      <c r="Q2814" s="125"/>
      <c r="R2814" s="125"/>
      <c r="S2814" s="116"/>
      <c r="AA2814" s="168">
        <v>1</v>
      </c>
      <c r="AB2814" s="168"/>
      <c r="AC2814" s="168">
        <v>0</v>
      </c>
      <c r="AE2814" s="327"/>
      <c r="AG2814" s="168"/>
      <c r="AQ2814" s="178"/>
      <c r="AR2814" s="66">
        <v>0.79730000000000001</v>
      </c>
      <c r="AS2814" s="66"/>
      <c r="AU2814" s="276">
        <v>2000</v>
      </c>
      <c r="AV2814" s="276"/>
      <c r="AW2814" s="276">
        <v>1594.6</v>
      </c>
      <c r="AX2814" s="95"/>
      <c r="AY2814" s="276"/>
      <c r="AZ2814" s="95"/>
      <c r="BA2814" s="178"/>
      <c r="BB2814" s="98" t="s">
        <v>3412</v>
      </c>
      <c r="BC2814" s="178" t="s">
        <v>1126</v>
      </c>
      <c r="BD2814" s="96"/>
      <c r="BE2814" s="96"/>
      <c r="BF2814" s="96"/>
      <c r="BG2814" s="96"/>
      <c r="BH2814" s="96"/>
      <c r="BI2814" s="96"/>
      <c r="BJ2814" s="96"/>
      <c r="BK2814" s="96"/>
      <c r="BL2814" s="96"/>
      <c r="BM2814" s="96"/>
      <c r="BN2814" s="96"/>
      <c r="BO2814" s="96"/>
      <c r="BP2814" s="96"/>
      <c r="BQ2814" s="96"/>
      <c r="BR2814" s="96"/>
      <c r="BS2814" s="96"/>
      <c r="BT2814" s="96"/>
      <c r="BU2814" s="96"/>
      <c r="BV2814" s="96"/>
      <c r="BW2814" s="96"/>
      <c r="BX2814" s="96"/>
      <c r="BY2814" s="96"/>
      <c r="BZ2814" s="96"/>
      <c r="CA2814" s="96"/>
      <c r="CB2814" s="96"/>
      <c r="CC2814" s="96"/>
      <c r="DH2814" s="96"/>
      <c r="DJ2814" s="96"/>
      <c r="DO2814" s="348"/>
      <c r="DQ2814" s="348"/>
      <c r="DS2814" s="246"/>
      <c r="DU2814" s="96"/>
      <c r="DW2814" s="178"/>
      <c r="DX2814" s="304" t="e">
        <f t="shared" si="1219"/>
        <v>#DIV/0!</v>
      </c>
      <c r="DY2814" s="77" t="e">
        <f t="shared" si="1220"/>
        <v>#DIV/0!</v>
      </c>
      <c r="DZ2814" s="304" t="e">
        <f t="shared" si="1221"/>
        <v>#DIV/0!</v>
      </c>
      <c r="EA2814" s="77" t="e">
        <f t="shared" si="1222"/>
        <v>#DIV/0!</v>
      </c>
      <c r="EB2814" s="304" t="e">
        <f t="shared" si="1223"/>
        <v>#DIV/0!</v>
      </c>
      <c r="EC2814" s="77" t="e">
        <f t="shared" si="1224"/>
        <v>#DIV/0!</v>
      </c>
      <c r="ED2814" s="304" t="e">
        <f t="shared" si="1225"/>
        <v>#DIV/0!</v>
      </c>
      <c r="EE2814" s="77" t="e">
        <f t="shared" si="1226"/>
        <v>#DIV/0!</v>
      </c>
      <c r="EF2814" s="304" t="e">
        <f t="shared" si="1227"/>
        <v>#DIV/0!</v>
      </c>
      <c r="EG2814" s="77" t="e">
        <f t="shared" si="1228"/>
        <v>#DIV/0!</v>
      </c>
      <c r="EH2814" s="304" t="e">
        <f t="shared" si="1229"/>
        <v>#DIV/0!</v>
      </c>
      <c r="EI2814" s="77" t="e">
        <f t="shared" si="1230"/>
        <v>#DIV/0!</v>
      </c>
      <c r="EJ2814" s="304" t="e">
        <f t="shared" si="1231"/>
        <v>#DIV/0!</v>
      </c>
      <c r="EK2814" s="77" t="e">
        <f t="shared" si="1232"/>
        <v>#DIV/0!</v>
      </c>
      <c r="EL2814" s="304" t="e">
        <f t="shared" si="1233"/>
        <v>#DIV/0!</v>
      </c>
      <c r="EM2814" s="77" t="e">
        <f t="shared" si="1234"/>
        <v>#DIV/0!</v>
      </c>
      <c r="EN2814" s="304" t="e">
        <f t="shared" si="1235"/>
        <v>#DIV/0!</v>
      </c>
      <c r="EO2814" s="77" t="e">
        <f t="shared" si="1236"/>
        <v>#DIV/0!</v>
      </c>
      <c r="EP2814" s="304" t="e">
        <f t="shared" si="1237"/>
        <v>#DIV/0!</v>
      </c>
      <c r="EQ2814" s="77" t="e">
        <f t="shared" si="1238"/>
        <v>#DIV/0!</v>
      </c>
      <c r="ER2814" s="77" t="e">
        <f t="shared" si="1239"/>
        <v>#DIV/0!</v>
      </c>
      <c r="ES2814" s="77" t="e">
        <f t="shared" si="1240"/>
        <v>#DIV/0!</v>
      </c>
    </row>
    <row r="2815" spans="1:149" s="77" customFormat="1" x14ac:dyDescent="0.45">
      <c r="A2815" s="77" t="s">
        <v>4080</v>
      </c>
      <c r="B2815" s="178" t="s">
        <v>927</v>
      </c>
      <c r="C2815" s="77" t="s">
        <v>3585</v>
      </c>
      <c r="D2815" s="77" t="s">
        <v>3752</v>
      </c>
      <c r="E2815" s="77" t="s">
        <v>1127</v>
      </c>
      <c r="F2815" s="77" t="s">
        <v>4118</v>
      </c>
      <c r="G2815" s="77" t="s">
        <v>3366</v>
      </c>
      <c r="H2815" s="77" t="s">
        <v>1101</v>
      </c>
      <c r="I2815" s="77">
        <v>72</v>
      </c>
      <c r="J2815" s="304">
        <v>200</v>
      </c>
      <c r="L2815" s="304">
        <v>825</v>
      </c>
      <c r="P2815" s="72" t="s">
        <v>1374</v>
      </c>
      <c r="Q2815" s="125"/>
      <c r="R2815" s="125"/>
      <c r="S2815" s="116"/>
      <c r="AA2815" s="168">
        <v>1</v>
      </c>
      <c r="AB2815" s="168"/>
      <c r="AC2815" s="168">
        <v>0</v>
      </c>
      <c r="AE2815" s="327"/>
      <c r="AG2815" s="168"/>
      <c r="AQ2815" s="178"/>
      <c r="AR2815" s="66">
        <v>0.79730000000000001</v>
      </c>
      <c r="AS2815" s="66"/>
      <c r="AU2815" s="276">
        <v>2000</v>
      </c>
      <c r="AV2815" s="276"/>
      <c r="AW2815" s="276">
        <v>1594.6</v>
      </c>
      <c r="AX2815" s="95"/>
      <c r="AY2815" s="276"/>
      <c r="AZ2815" s="95"/>
      <c r="BA2815" s="178"/>
      <c r="BB2815" s="98" t="s">
        <v>3412</v>
      </c>
      <c r="BC2815" s="178" t="s">
        <v>1126</v>
      </c>
      <c r="BD2815" s="96">
        <v>72.948009999999982</v>
      </c>
      <c r="BE2815" s="96"/>
      <c r="BF2815" s="96">
        <v>5.6621999999999992E-2</v>
      </c>
      <c r="BG2815" s="96"/>
      <c r="BH2815" s="96">
        <v>12.268099999999999</v>
      </c>
      <c r="BI2815" s="96"/>
      <c r="BJ2815" s="96"/>
      <c r="BK2815" s="96"/>
      <c r="BL2815" s="96"/>
      <c r="BM2815" s="96"/>
      <c r="BN2815" s="96">
        <v>0.70777499999999993</v>
      </c>
      <c r="BO2815" s="96"/>
      <c r="BP2815" s="96">
        <v>2.8310999999999996E-2</v>
      </c>
      <c r="BQ2815" s="96"/>
      <c r="BR2815" s="96">
        <v>4.7184999999999998E-2</v>
      </c>
      <c r="BS2815" s="96"/>
      <c r="BT2815" s="96"/>
      <c r="BU2815" s="96"/>
      <c r="BV2815" s="96"/>
      <c r="BW2815" s="96"/>
      <c r="BX2815" s="96">
        <v>0.49072399999999994</v>
      </c>
      <c r="BY2815" s="96"/>
      <c r="BZ2815" s="96">
        <v>3.8880439999999998</v>
      </c>
      <c r="CA2815" s="96"/>
      <c r="CB2815" s="96">
        <v>3.9257919999999995</v>
      </c>
      <c r="CC2815" s="96"/>
      <c r="DH2815" s="96">
        <f t="shared" si="1245"/>
        <v>94.360562999999985</v>
      </c>
      <c r="DJ2815" s="96">
        <f t="shared" si="1218"/>
        <v>5.6394370000000151</v>
      </c>
      <c r="DL2815" s="77" t="s">
        <v>827</v>
      </c>
      <c r="DO2815" s="348">
        <v>5.62</v>
      </c>
      <c r="DP2815" s="77">
        <v>0.14000000000000001</v>
      </c>
      <c r="DQ2815" s="348"/>
      <c r="DS2815" s="246"/>
      <c r="DU2815" s="96"/>
      <c r="DW2815" s="178"/>
      <c r="DX2815" s="304">
        <f t="shared" si="1219"/>
        <v>77.307730773077296</v>
      </c>
      <c r="DY2815" s="77">
        <f t="shared" si="1220"/>
        <v>0</v>
      </c>
      <c r="DZ2815" s="304">
        <f t="shared" si="1221"/>
        <v>6.0006000600060012E-2</v>
      </c>
      <c r="EA2815" s="77">
        <f t="shared" si="1222"/>
        <v>0</v>
      </c>
      <c r="EB2815" s="304">
        <f t="shared" si="1223"/>
        <v>13.001300130013002</v>
      </c>
      <c r="EC2815" s="77">
        <f t="shared" si="1224"/>
        <v>0</v>
      </c>
      <c r="ED2815" s="304">
        <f t="shared" si="1225"/>
        <v>0.75007500750075018</v>
      </c>
      <c r="EE2815" s="77">
        <f t="shared" si="1226"/>
        <v>0</v>
      </c>
      <c r="EF2815" s="304">
        <f t="shared" si="1227"/>
        <v>3.0003000300030006E-2</v>
      </c>
      <c r="EG2815" s="77">
        <f t="shared" si="1228"/>
        <v>0</v>
      </c>
      <c r="EH2815" s="304">
        <f t="shared" si="1229"/>
        <v>5.0005000500050002E-2</v>
      </c>
      <c r="EI2815" s="77">
        <f t="shared" si="1230"/>
        <v>0</v>
      </c>
      <c r="EJ2815" s="304">
        <f t="shared" si="1231"/>
        <v>0.52005200520052008</v>
      </c>
      <c r="EK2815" s="77">
        <f t="shared" si="1232"/>
        <v>0</v>
      </c>
      <c r="EL2815" s="304">
        <f t="shared" si="1233"/>
        <v>4.120412041204121</v>
      </c>
      <c r="EM2815" s="77">
        <f t="shared" si="1234"/>
        <v>0</v>
      </c>
      <c r="EN2815" s="304">
        <f t="shared" si="1235"/>
        <v>4.1604160416041607</v>
      </c>
      <c r="EO2815" s="77">
        <f t="shared" si="1236"/>
        <v>0</v>
      </c>
      <c r="EP2815" s="304">
        <f t="shared" si="1237"/>
        <v>0</v>
      </c>
      <c r="EQ2815" s="77" t="e">
        <f t="shared" si="1238"/>
        <v>#DIV/0!</v>
      </c>
      <c r="ER2815" s="77">
        <f t="shared" si="1239"/>
        <v>100</v>
      </c>
      <c r="ES2815" s="77">
        <f t="shared" si="1240"/>
        <v>0</v>
      </c>
    </row>
    <row r="2816" spans="1:149" s="91" customFormat="1" ht="14.65" thickBot="1" x14ac:dyDescent="0.5">
      <c r="A2816" s="91" t="s">
        <v>4080</v>
      </c>
      <c r="B2816" s="206" t="s">
        <v>927</v>
      </c>
      <c r="C2816" s="91" t="s">
        <v>3585</v>
      </c>
      <c r="D2816" s="91" t="s">
        <v>3752</v>
      </c>
      <c r="E2816" s="91" t="s">
        <v>1127</v>
      </c>
      <c r="F2816" s="91" t="s">
        <v>4119</v>
      </c>
      <c r="G2816" s="91" t="s">
        <v>3366</v>
      </c>
      <c r="H2816" s="91" t="s">
        <v>1101</v>
      </c>
      <c r="I2816" s="91">
        <v>72</v>
      </c>
      <c r="J2816" s="305">
        <v>200</v>
      </c>
      <c r="L2816" s="305">
        <v>825</v>
      </c>
      <c r="P2816" s="90" t="s">
        <v>1374</v>
      </c>
      <c r="Q2816" s="203"/>
      <c r="R2816" s="203"/>
      <c r="S2816" s="205"/>
      <c r="AA2816" s="170">
        <v>1</v>
      </c>
      <c r="AB2816" s="170"/>
      <c r="AC2816" s="170">
        <v>0</v>
      </c>
      <c r="AE2816" s="328"/>
      <c r="AG2816" s="170"/>
      <c r="AQ2816" s="206"/>
      <c r="AR2816" s="69">
        <v>0.79730000000000001</v>
      </c>
      <c r="AS2816" s="69"/>
      <c r="AU2816" s="277">
        <v>2000</v>
      </c>
      <c r="AV2816" s="277"/>
      <c r="AW2816" s="277">
        <v>1594.6</v>
      </c>
      <c r="AX2816" s="259"/>
      <c r="AY2816" s="277"/>
      <c r="AZ2816" s="259"/>
      <c r="BA2816" s="206"/>
      <c r="BB2816" s="141" t="s">
        <v>3412</v>
      </c>
      <c r="BC2816" s="206" t="s">
        <v>1126</v>
      </c>
      <c r="BD2816" s="97">
        <v>72.917090000000002</v>
      </c>
      <c r="BE2816" s="97"/>
      <c r="BF2816" s="97">
        <v>5.6597999999999996E-2</v>
      </c>
      <c r="BG2816" s="97"/>
      <c r="BH2816" s="97">
        <v>12.2629</v>
      </c>
      <c r="BI2816" s="97"/>
      <c r="BJ2816" s="97"/>
      <c r="BK2816" s="97"/>
      <c r="BL2816" s="97"/>
      <c r="BM2816" s="97"/>
      <c r="BN2816" s="97">
        <v>0.70747500000000008</v>
      </c>
      <c r="BO2816" s="97"/>
      <c r="BP2816" s="97">
        <v>2.8298999999999998E-2</v>
      </c>
      <c r="BQ2816" s="97"/>
      <c r="BR2816" s="97">
        <v>4.7164999999999999E-2</v>
      </c>
      <c r="BS2816" s="97"/>
      <c r="BT2816" s="97"/>
      <c r="BU2816" s="97"/>
      <c r="BV2816" s="97"/>
      <c r="BW2816" s="97"/>
      <c r="BX2816" s="97">
        <v>0.49051600000000001</v>
      </c>
      <c r="BY2816" s="97"/>
      <c r="BZ2816" s="97">
        <v>3.8863960000000004</v>
      </c>
      <c r="CA2816" s="97"/>
      <c r="CB2816" s="97">
        <v>3.9241280000000001</v>
      </c>
      <c r="CC2816" s="97"/>
      <c r="DH2816" s="97">
        <f t="shared" si="1245"/>
        <v>94.320567000000011</v>
      </c>
      <c r="DJ2816" s="97">
        <f t="shared" si="1218"/>
        <v>5.6794329999999889</v>
      </c>
      <c r="DL2816" s="91" t="s">
        <v>827</v>
      </c>
      <c r="DO2816" s="349">
        <v>5.66</v>
      </c>
      <c r="DP2816" s="91">
        <v>0.08</v>
      </c>
      <c r="DQ2816" s="349"/>
      <c r="DS2816" s="251"/>
      <c r="DU2816" s="97"/>
      <c r="DW2816" s="206"/>
      <c r="DX2816" s="305">
        <f t="shared" si="1219"/>
        <v>77.307730773077296</v>
      </c>
      <c r="DY2816" s="91">
        <f t="shared" si="1220"/>
        <v>0</v>
      </c>
      <c r="DZ2816" s="305">
        <f t="shared" si="1221"/>
        <v>6.0006000600059992E-2</v>
      </c>
      <c r="EA2816" s="91">
        <f t="shared" si="1222"/>
        <v>0</v>
      </c>
      <c r="EB2816" s="305">
        <f t="shared" si="1223"/>
        <v>13.001300130013</v>
      </c>
      <c r="EC2816" s="91">
        <f t="shared" si="1224"/>
        <v>0</v>
      </c>
      <c r="ED2816" s="305">
        <f t="shared" si="1225"/>
        <v>0.75007500750075007</v>
      </c>
      <c r="EE2816" s="91">
        <f t="shared" si="1226"/>
        <v>0</v>
      </c>
      <c r="EF2816" s="305">
        <f t="shared" si="1227"/>
        <v>3.0003000300029996E-2</v>
      </c>
      <c r="EG2816" s="91">
        <f t="shared" si="1228"/>
        <v>0</v>
      </c>
      <c r="EH2816" s="305">
        <f t="shared" si="1229"/>
        <v>5.0005000500049995E-2</v>
      </c>
      <c r="EI2816" s="91">
        <f t="shared" si="1230"/>
        <v>0</v>
      </c>
      <c r="EJ2816" s="305">
        <f t="shared" si="1231"/>
        <v>0.52005200520051997</v>
      </c>
      <c r="EK2816" s="91">
        <f t="shared" si="1232"/>
        <v>0</v>
      </c>
      <c r="EL2816" s="305">
        <f t="shared" si="1233"/>
        <v>4.1204120412041201</v>
      </c>
      <c r="EM2816" s="91">
        <f t="shared" si="1234"/>
        <v>0</v>
      </c>
      <c r="EN2816" s="305">
        <f t="shared" si="1235"/>
        <v>4.1604160416041598</v>
      </c>
      <c r="EO2816" s="91">
        <f t="shared" si="1236"/>
        <v>0</v>
      </c>
      <c r="EP2816" s="305">
        <f t="shared" si="1237"/>
        <v>0</v>
      </c>
      <c r="EQ2816" s="91" t="e">
        <f t="shared" si="1238"/>
        <v>#DIV/0!</v>
      </c>
      <c r="ER2816" s="91">
        <f t="shared" si="1239"/>
        <v>100</v>
      </c>
      <c r="ES2816" s="91">
        <f t="shared" si="1240"/>
        <v>0</v>
      </c>
    </row>
    <row r="2817" spans="1:149" s="77" customFormat="1" x14ac:dyDescent="0.45">
      <c r="A2817" s="77" t="s">
        <v>4123</v>
      </c>
      <c r="B2817" s="178" t="s">
        <v>980</v>
      </c>
      <c r="C2817" s="77" t="s">
        <v>3441</v>
      </c>
      <c r="D2817" s="77" t="s">
        <v>4159</v>
      </c>
      <c r="E2817" s="77" t="s">
        <v>637</v>
      </c>
      <c r="F2817" s="77" t="s">
        <v>4124</v>
      </c>
      <c r="G2817" s="77" t="s">
        <v>4156</v>
      </c>
      <c r="H2817" s="77" t="s">
        <v>1372</v>
      </c>
      <c r="I2817" s="77">
        <v>72</v>
      </c>
      <c r="J2817" s="304">
        <v>199</v>
      </c>
      <c r="L2817" s="304">
        <v>1110</v>
      </c>
      <c r="P2817" s="72" t="s">
        <v>1374</v>
      </c>
      <c r="Q2817" s="125"/>
      <c r="R2817" s="125"/>
      <c r="S2817" s="116"/>
      <c r="AA2817" s="168">
        <v>1</v>
      </c>
      <c r="AB2817" s="168"/>
      <c r="AC2817" s="168">
        <v>0</v>
      </c>
      <c r="AE2817" s="327"/>
      <c r="AG2817" s="168"/>
      <c r="AQ2817" s="178"/>
      <c r="AR2817" s="66">
        <v>0.9758</v>
      </c>
      <c r="AS2817" s="66"/>
      <c r="AU2817" s="276">
        <v>1990</v>
      </c>
      <c r="AV2817" s="276"/>
      <c r="AW2817" s="276">
        <v>1941.8420000000001</v>
      </c>
      <c r="AX2817" s="95"/>
      <c r="AY2817" s="276"/>
      <c r="AZ2817" s="95"/>
      <c r="BA2817" s="178"/>
      <c r="BB2817" s="98" t="s">
        <v>3412</v>
      </c>
      <c r="BC2817" s="178" t="s">
        <v>1126</v>
      </c>
      <c r="BD2817" s="96">
        <v>48.611429999999999</v>
      </c>
      <c r="BF2817" s="96">
        <v>0.63737100000000002</v>
      </c>
      <c r="BH2817" s="96">
        <v>15.12567</v>
      </c>
      <c r="BN2817" s="96">
        <v>10.654559999999998</v>
      </c>
      <c r="BP2817" s="96">
        <v>0.18074699999999999</v>
      </c>
      <c r="BR2817" s="96">
        <v>7.6484519999999989</v>
      </c>
      <c r="BX2817" s="96">
        <v>10.369169999999999</v>
      </c>
      <c r="BZ2817" s="96">
        <v>1.5791579999999998</v>
      </c>
      <c r="CB2817" s="96">
        <v>0.21879899999999999</v>
      </c>
      <c r="CD2817" s="96">
        <v>0.13318200000000002</v>
      </c>
      <c r="DH2817" s="96">
        <f>SUM(BD2817,BF2817,BH2817,BN2817,BP2817,BR2817,BX2817,BZ2817,CB2817,CD2817,CX2817,CZ2817)</f>
        <v>95.158539000000005</v>
      </c>
      <c r="DI2817" s="96"/>
      <c r="DJ2817" s="96">
        <f t="shared" si="1218"/>
        <v>4.8414609999999954</v>
      </c>
      <c r="DL2817" s="77" t="s">
        <v>755</v>
      </c>
      <c r="DO2817" s="348">
        <v>4.9000000000000004</v>
      </c>
      <c r="DQ2817" s="348"/>
      <c r="DS2817" s="246"/>
      <c r="DU2817" s="96"/>
      <c r="DW2817" s="178"/>
      <c r="DX2817" s="304">
        <f t="shared" si="1219"/>
        <v>51.084674597620705</v>
      </c>
      <c r="DY2817" s="77">
        <f t="shared" si="1220"/>
        <v>0</v>
      </c>
      <c r="DZ2817" s="304">
        <f t="shared" si="1221"/>
        <v>0.66979906028191538</v>
      </c>
      <c r="EA2817" s="77">
        <f t="shared" si="1222"/>
        <v>0</v>
      </c>
      <c r="EB2817" s="304">
        <f t="shared" si="1223"/>
        <v>15.895231430570828</v>
      </c>
      <c r="EC2817" s="77">
        <f t="shared" si="1224"/>
        <v>0</v>
      </c>
      <c r="ED2817" s="304">
        <f t="shared" si="1225"/>
        <v>11.196641007697689</v>
      </c>
      <c r="EE2817" s="77">
        <f t="shared" si="1226"/>
        <v>0</v>
      </c>
      <c r="EF2817" s="304">
        <f t="shared" si="1227"/>
        <v>0.18994301709487152</v>
      </c>
      <c r="EG2817" s="77">
        <f t="shared" si="1228"/>
        <v>0</v>
      </c>
      <c r="EH2817" s="304">
        <f t="shared" si="1229"/>
        <v>8.0375887233829832</v>
      </c>
      <c r="EI2817" s="77">
        <f t="shared" si="1230"/>
        <v>0</v>
      </c>
      <c r="EJ2817" s="304">
        <f t="shared" si="1231"/>
        <v>10.896730980705787</v>
      </c>
      <c r="EK2817" s="77">
        <f t="shared" si="1232"/>
        <v>0</v>
      </c>
      <c r="EL2817" s="304">
        <f t="shared" si="1233"/>
        <v>1.6595021493551934</v>
      </c>
      <c r="EM2817" s="77">
        <f t="shared" si="1234"/>
        <v>0</v>
      </c>
      <c r="EN2817" s="304">
        <f t="shared" si="1235"/>
        <v>0.22993102069379184</v>
      </c>
      <c r="EO2817" s="77">
        <f t="shared" si="1236"/>
        <v>0</v>
      </c>
      <c r="EP2817" s="304">
        <f t="shared" si="1237"/>
        <v>0.13995801259622115</v>
      </c>
      <c r="EQ2817" s="77">
        <f t="shared" si="1238"/>
        <v>0</v>
      </c>
      <c r="ER2817" s="77">
        <f t="shared" si="1239"/>
        <v>100</v>
      </c>
      <c r="ES2817" s="77">
        <f t="shared" si="1240"/>
        <v>0</v>
      </c>
    </row>
    <row r="2818" spans="1:149" s="77" customFormat="1" x14ac:dyDescent="0.45">
      <c r="A2818" s="77" t="s">
        <v>4123</v>
      </c>
      <c r="B2818" s="178" t="s">
        <v>980</v>
      </c>
      <c r="C2818" s="77" t="s">
        <v>3441</v>
      </c>
      <c r="D2818" s="77" t="s">
        <v>4159</v>
      </c>
      <c r="E2818" s="77" t="s">
        <v>637</v>
      </c>
      <c r="F2818" s="77" t="s">
        <v>4125</v>
      </c>
      <c r="G2818" s="77" t="s">
        <v>4156</v>
      </c>
      <c r="H2818" s="77" t="s">
        <v>1372</v>
      </c>
      <c r="I2818" s="77">
        <v>124</v>
      </c>
      <c r="J2818" s="304">
        <v>0.1</v>
      </c>
      <c r="L2818" s="304">
        <v>1210</v>
      </c>
      <c r="P2818" s="72" t="s">
        <v>1374</v>
      </c>
      <c r="Q2818" s="125"/>
      <c r="R2818" s="125"/>
      <c r="S2818" s="116"/>
      <c r="AA2818" s="168">
        <v>1</v>
      </c>
      <c r="AB2818" s="168"/>
      <c r="AC2818" s="168">
        <v>0</v>
      </c>
      <c r="AE2818" s="327"/>
      <c r="AG2818" s="168"/>
      <c r="AQ2818" s="178"/>
      <c r="AR2818" s="66">
        <v>1</v>
      </c>
      <c r="AS2818" s="66"/>
      <c r="AU2818" s="276">
        <v>1</v>
      </c>
      <c r="AV2818" s="276"/>
      <c r="AW2818" s="276">
        <v>1</v>
      </c>
      <c r="AX2818" s="95"/>
      <c r="AY2818" s="276"/>
      <c r="AZ2818" s="95"/>
      <c r="BA2818" s="178"/>
      <c r="BB2818" s="98" t="s">
        <v>3412</v>
      </c>
      <c r="BC2818" s="178" t="s">
        <v>1126</v>
      </c>
      <c r="BD2818" s="96">
        <v>50.962030000000006</v>
      </c>
      <c r="BF2818" s="96">
        <v>0.66819100000000009</v>
      </c>
      <c r="BH2818" s="96">
        <v>15.85707</v>
      </c>
      <c r="BN2818" s="96">
        <v>11.169759999999998</v>
      </c>
      <c r="BP2818" s="96">
        <v>0.18948700000000002</v>
      </c>
      <c r="BR2818" s="96">
        <v>8.0182919999999989</v>
      </c>
      <c r="BX2818" s="96">
        <v>10.870570000000001</v>
      </c>
      <c r="BZ2818" s="96">
        <v>1.6555179999999998</v>
      </c>
      <c r="CB2818" s="96">
        <v>0.22937900000000003</v>
      </c>
      <c r="CD2818" s="96">
        <v>0.13962200000000002</v>
      </c>
      <c r="DH2818" s="96">
        <f t="shared" ref="DH2818:DH2848" si="1246">SUM(BD2818,BF2818,BH2818,BN2818,BP2818,BR2818,BX2818,BZ2818,CB2818,CD2818,CX2818,CZ2818)</f>
        <v>99.759918999999996</v>
      </c>
      <c r="DI2818" s="96"/>
      <c r="DJ2818" s="96">
        <f t="shared" ref="DJ2818:DJ2881" si="1247">IF(AND(DH2818&lt;100, DH2818&gt;0), 100-DH2818, 0)</f>
        <v>0.24008100000000354</v>
      </c>
      <c r="DL2818" s="77" t="s">
        <v>755</v>
      </c>
      <c r="DO2818" s="348">
        <v>0.3</v>
      </c>
      <c r="DQ2818" s="348"/>
      <c r="DS2818" s="246"/>
      <c r="DU2818" s="96"/>
      <c r="DW2818" s="178"/>
      <c r="DX2818" s="304">
        <f t="shared" si="1219"/>
        <v>51.084674597620719</v>
      </c>
      <c r="DY2818" s="77">
        <f t="shared" si="1220"/>
        <v>0</v>
      </c>
      <c r="DZ2818" s="304">
        <f t="shared" si="1221"/>
        <v>0.6697990602819156</v>
      </c>
      <c r="EA2818" s="77">
        <f t="shared" si="1222"/>
        <v>0</v>
      </c>
      <c r="EB2818" s="304">
        <f t="shared" si="1223"/>
        <v>15.89523143057083</v>
      </c>
      <c r="EC2818" s="77">
        <f t="shared" si="1224"/>
        <v>0</v>
      </c>
      <c r="ED2818" s="304">
        <f t="shared" si="1225"/>
        <v>11.196641007697689</v>
      </c>
      <c r="EE2818" s="77">
        <f t="shared" si="1226"/>
        <v>0</v>
      </c>
      <c r="EF2818" s="304">
        <f t="shared" si="1227"/>
        <v>0.18994301709487155</v>
      </c>
      <c r="EG2818" s="77">
        <f t="shared" si="1228"/>
        <v>0</v>
      </c>
      <c r="EH2818" s="304">
        <f t="shared" si="1229"/>
        <v>8.0375887233829832</v>
      </c>
      <c r="EI2818" s="77">
        <f t="shared" si="1230"/>
        <v>0</v>
      </c>
      <c r="EJ2818" s="304">
        <f t="shared" si="1231"/>
        <v>10.896730980705788</v>
      </c>
      <c r="EK2818" s="77">
        <f t="shared" si="1232"/>
        <v>0</v>
      </c>
      <c r="EL2818" s="304">
        <f t="shared" si="1233"/>
        <v>1.6595021493551934</v>
      </c>
      <c r="EM2818" s="77">
        <f t="shared" si="1234"/>
        <v>0</v>
      </c>
      <c r="EN2818" s="304">
        <f t="shared" si="1235"/>
        <v>0.22993102069379187</v>
      </c>
      <c r="EO2818" s="77">
        <f t="shared" si="1236"/>
        <v>0</v>
      </c>
      <c r="EP2818" s="304">
        <f t="shared" si="1237"/>
        <v>0.13995801259622118</v>
      </c>
      <c r="EQ2818" s="77">
        <f t="shared" si="1238"/>
        <v>0</v>
      </c>
      <c r="ER2818" s="77">
        <f t="shared" si="1239"/>
        <v>100</v>
      </c>
      <c r="ES2818" s="77">
        <f t="shared" si="1240"/>
        <v>0</v>
      </c>
    </row>
    <row r="2819" spans="1:149" s="77" customFormat="1" x14ac:dyDescent="0.45">
      <c r="A2819" s="77" t="s">
        <v>4123</v>
      </c>
      <c r="B2819" s="178" t="s">
        <v>980</v>
      </c>
      <c r="C2819" s="77" t="s">
        <v>3441</v>
      </c>
      <c r="D2819" s="77" t="s">
        <v>4159</v>
      </c>
      <c r="E2819" s="77" t="s">
        <v>637</v>
      </c>
      <c r="F2819" s="77" t="s">
        <v>4126</v>
      </c>
      <c r="G2819" s="77" t="s">
        <v>4156</v>
      </c>
      <c r="H2819" s="77" t="s">
        <v>1372</v>
      </c>
      <c r="I2819" s="77">
        <v>124</v>
      </c>
      <c r="J2819" s="304">
        <v>0.1</v>
      </c>
      <c r="L2819" s="304">
        <v>1210</v>
      </c>
      <c r="P2819" s="72" t="s">
        <v>1374</v>
      </c>
      <c r="Q2819" s="125"/>
      <c r="R2819" s="125"/>
      <c r="S2819" s="116"/>
      <c r="AA2819" s="168">
        <v>1</v>
      </c>
      <c r="AB2819" s="168"/>
      <c r="AC2819" s="168">
        <v>0</v>
      </c>
      <c r="AE2819" s="327"/>
      <c r="AG2819" s="168"/>
      <c r="AQ2819" s="178"/>
      <c r="AR2819" s="66">
        <v>1</v>
      </c>
      <c r="AS2819" s="66"/>
      <c r="AU2819" s="276">
        <v>1</v>
      </c>
      <c r="AV2819" s="276"/>
      <c r="AW2819" s="276">
        <v>1</v>
      </c>
      <c r="AX2819" s="95"/>
      <c r="AY2819" s="276"/>
      <c r="AZ2819" s="95"/>
      <c r="BA2819" s="178"/>
      <c r="BB2819" s="98" t="s">
        <v>3412</v>
      </c>
      <c r="BC2819" s="178" t="s">
        <v>1126</v>
      </c>
      <c r="BD2819" s="96">
        <v>50.962030000000006</v>
      </c>
      <c r="BF2819" s="96">
        <v>0.66819100000000009</v>
      </c>
      <c r="BH2819" s="96">
        <v>15.85707</v>
      </c>
      <c r="BN2819" s="96">
        <v>11.169759999999998</v>
      </c>
      <c r="BP2819" s="96">
        <v>0.18948700000000002</v>
      </c>
      <c r="BR2819" s="96">
        <v>8.0182919999999989</v>
      </c>
      <c r="BX2819" s="96">
        <v>10.870570000000001</v>
      </c>
      <c r="BZ2819" s="96">
        <v>1.6555179999999998</v>
      </c>
      <c r="CB2819" s="96">
        <v>0.22937900000000003</v>
      </c>
      <c r="CD2819" s="96">
        <v>0.13962200000000002</v>
      </c>
      <c r="DH2819" s="96">
        <f t="shared" si="1246"/>
        <v>99.759918999999996</v>
      </c>
      <c r="DI2819" s="96"/>
      <c r="DJ2819" s="96">
        <f t="shared" si="1247"/>
        <v>0.24008100000000354</v>
      </c>
      <c r="DL2819" s="77" t="s">
        <v>755</v>
      </c>
      <c r="DO2819" s="348">
        <v>0.3</v>
      </c>
      <c r="DQ2819" s="348"/>
      <c r="DS2819" s="246"/>
      <c r="DU2819" s="96"/>
      <c r="DW2819" s="178"/>
      <c r="DX2819" s="304">
        <f t="shared" si="1219"/>
        <v>51.084674597620719</v>
      </c>
      <c r="DY2819" s="77">
        <f t="shared" si="1220"/>
        <v>0</v>
      </c>
      <c r="DZ2819" s="304">
        <f t="shared" si="1221"/>
        <v>0.6697990602819156</v>
      </c>
      <c r="EA2819" s="77">
        <f t="shared" si="1222"/>
        <v>0</v>
      </c>
      <c r="EB2819" s="304">
        <f t="shared" si="1223"/>
        <v>15.89523143057083</v>
      </c>
      <c r="EC2819" s="77">
        <f t="shared" si="1224"/>
        <v>0</v>
      </c>
      <c r="ED2819" s="304">
        <f t="shared" si="1225"/>
        <v>11.196641007697689</v>
      </c>
      <c r="EE2819" s="77">
        <f t="shared" si="1226"/>
        <v>0</v>
      </c>
      <c r="EF2819" s="304">
        <f t="shared" si="1227"/>
        <v>0.18994301709487155</v>
      </c>
      <c r="EG2819" s="77">
        <f t="shared" si="1228"/>
        <v>0</v>
      </c>
      <c r="EH2819" s="304">
        <f t="shared" si="1229"/>
        <v>8.0375887233829832</v>
      </c>
      <c r="EI2819" s="77">
        <f t="shared" si="1230"/>
        <v>0</v>
      </c>
      <c r="EJ2819" s="304">
        <f t="shared" si="1231"/>
        <v>10.896730980705788</v>
      </c>
      <c r="EK2819" s="77">
        <f t="shared" si="1232"/>
        <v>0</v>
      </c>
      <c r="EL2819" s="304">
        <f t="shared" si="1233"/>
        <v>1.6595021493551934</v>
      </c>
      <c r="EM2819" s="77">
        <f t="shared" si="1234"/>
        <v>0</v>
      </c>
      <c r="EN2819" s="304">
        <f t="shared" si="1235"/>
        <v>0.22993102069379187</v>
      </c>
      <c r="EO2819" s="77">
        <f t="shared" si="1236"/>
        <v>0</v>
      </c>
      <c r="EP2819" s="304">
        <f t="shared" si="1237"/>
        <v>0.13995801259622118</v>
      </c>
      <c r="EQ2819" s="77">
        <f t="shared" si="1238"/>
        <v>0</v>
      </c>
      <c r="ER2819" s="77">
        <f t="shared" si="1239"/>
        <v>100</v>
      </c>
      <c r="ES2819" s="77">
        <f t="shared" si="1240"/>
        <v>0</v>
      </c>
    </row>
    <row r="2820" spans="1:149" s="77" customFormat="1" x14ac:dyDescent="0.45">
      <c r="A2820" s="77" t="s">
        <v>4123</v>
      </c>
      <c r="B2820" s="178" t="s">
        <v>980</v>
      </c>
      <c r="C2820" s="77" t="s">
        <v>3441</v>
      </c>
      <c r="D2820" s="77" t="s">
        <v>4159</v>
      </c>
      <c r="E2820" s="77" t="s">
        <v>637</v>
      </c>
      <c r="F2820" s="77" t="s">
        <v>4127</v>
      </c>
      <c r="G2820" s="77" t="s">
        <v>4156</v>
      </c>
      <c r="H2820" s="77" t="s">
        <v>1372</v>
      </c>
      <c r="I2820" s="77">
        <v>192</v>
      </c>
      <c r="J2820" s="304">
        <v>200</v>
      </c>
      <c r="L2820" s="304">
        <v>1072</v>
      </c>
      <c r="P2820" s="72" t="s">
        <v>1374</v>
      </c>
      <c r="Q2820" s="125"/>
      <c r="R2820" s="125"/>
      <c r="S2820" s="116"/>
      <c r="AA2820" s="168">
        <v>1</v>
      </c>
      <c r="AB2820" s="168"/>
      <c r="AC2820" s="168">
        <v>0</v>
      </c>
      <c r="AE2820" s="327"/>
      <c r="AG2820" s="168"/>
      <c r="AQ2820" s="178"/>
      <c r="AR2820" s="66">
        <v>0.96009999999999995</v>
      </c>
      <c r="AS2820" s="66"/>
      <c r="AU2820" s="276">
        <v>2000</v>
      </c>
      <c r="AV2820" s="276"/>
      <c r="AW2820" s="276">
        <v>1920.1999999999998</v>
      </c>
      <c r="AX2820" s="95"/>
      <c r="AY2820" s="276"/>
      <c r="AZ2820" s="95"/>
      <c r="BA2820" s="178"/>
      <c r="BB2820" s="98" t="s">
        <v>3412</v>
      </c>
      <c r="BC2820" s="178" t="s">
        <v>1126</v>
      </c>
      <c r="BD2820" s="96">
        <v>49.275730000000003</v>
      </c>
      <c r="BF2820" s="96">
        <v>0.64608100000000013</v>
      </c>
      <c r="BH2820" s="96">
        <v>15.332370000000001</v>
      </c>
      <c r="BN2820" s="96">
        <v>10.80016</v>
      </c>
      <c r="BP2820" s="96">
        <v>0.18321699999999999</v>
      </c>
      <c r="BR2820" s="96">
        <v>7.7529719999999998</v>
      </c>
      <c r="BX2820" s="96">
        <v>10.510870000000002</v>
      </c>
      <c r="BZ2820" s="96">
        <v>1.600738</v>
      </c>
      <c r="CB2820" s="96">
        <v>0.22178900000000001</v>
      </c>
      <c r="CD2820" s="96">
        <v>0.13500200000000004</v>
      </c>
      <c r="DH2820" s="96">
        <f t="shared" si="1246"/>
        <v>96.458929000000012</v>
      </c>
      <c r="DI2820" s="96"/>
      <c r="DJ2820" s="96">
        <f t="shared" si="1247"/>
        <v>3.5410709999999881</v>
      </c>
      <c r="DL2820" s="77" t="s">
        <v>755</v>
      </c>
      <c r="DO2820" s="348">
        <v>3.6</v>
      </c>
      <c r="DQ2820" s="348"/>
      <c r="DS2820" s="246"/>
      <c r="DU2820" s="96"/>
      <c r="DW2820" s="178"/>
      <c r="DX2820" s="304">
        <f t="shared" ref="DX2820:DX2883" si="1248">BD2820/$DH2820*100</f>
        <v>51.084674597620705</v>
      </c>
      <c r="DY2820" s="77">
        <f t="shared" ref="DY2820:DY2883" si="1249">DX2820*SQRT(((BE2820/BD2820)^2)+(($DI2820/$DH2820)^2))</f>
        <v>0</v>
      </c>
      <c r="DZ2820" s="304">
        <f t="shared" ref="DZ2820:DZ2883" si="1250">BF2820/$DH2820*100</f>
        <v>0.66979906028191549</v>
      </c>
      <c r="EA2820" s="77">
        <f t="shared" ref="EA2820:EA2883" si="1251">DZ2820*SQRT(((BG2820/BF2820)^2)+(($DI2820/$DH2820)^2))</f>
        <v>0</v>
      </c>
      <c r="EB2820" s="304">
        <f t="shared" ref="EB2820:EB2883" si="1252">BH2820/$DH2820*100</f>
        <v>15.895231430570828</v>
      </c>
      <c r="EC2820" s="77">
        <f t="shared" ref="EC2820:EC2883" si="1253">EB2820*SQRT(((BI2820/BH2820)^2)+(($DI2820/$DH2820)^2))</f>
        <v>0</v>
      </c>
      <c r="ED2820" s="304">
        <f t="shared" ref="ED2820:ED2883" si="1254">BN2820/$DH2820*100</f>
        <v>11.196641007697689</v>
      </c>
      <c r="EE2820" s="77">
        <f t="shared" ref="EE2820:EE2883" si="1255">ED2820*SQRT(((BO2820/BN2820)^2)+(($DI2820/$DH2820)^2))</f>
        <v>0</v>
      </c>
      <c r="EF2820" s="304">
        <f t="shared" ref="EF2820:EF2883" si="1256">BP2820/$DH2820*100</f>
        <v>0.18994301709487152</v>
      </c>
      <c r="EG2820" s="77">
        <f t="shared" ref="EG2820:EG2883" si="1257">EF2820*SQRT(((BQ2820/BP2820)^2)+(($DI2820/$DH2820)^2))</f>
        <v>0</v>
      </c>
      <c r="EH2820" s="304">
        <f t="shared" ref="EH2820:EH2883" si="1258">BR2820/$DH2820*100</f>
        <v>8.0375887233829832</v>
      </c>
      <c r="EI2820" s="77">
        <f t="shared" ref="EI2820:EI2883" si="1259">EH2820*SQRT(((BS2820/BR2820)^2)+(($DI2820/$DH2820)^2))</f>
        <v>0</v>
      </c>
      <c r="EJ2820" s="304">
        <f t="shared" ref="EJ2820:EJ2883" si="1260">BX2820/$DH2820*100</f>
        <v>10.896730980705788</v>
      </c>
      <c r="EK2820" s="77">
        <f t="shared" ref="EK2820:EK2883" si="1261">EJ2820*SQRT(((BY2820/BX2820)^2)+(($DI2820/$DH2820)^2))</f>
        <v>0</v>
      </c>
      <c r="EL2820" s="304">
        <f t="shared" ref="EL2820:EL2883" si="1262">BZ2820/$DH2820*100</f>
        <v>1.6595021493551934</v>
      </c>
      <c r="EM2820" s="77">
        <f t="shared" ref="EM2820:EM2883" si="1263">EL2820*SQRT(((CA2820/BZ2820)^2)+(($DI2820/$DH2820)^2))</f>
        <v>0</v>
      </c>
      <c r="EN2820" s="304">
        <f t="shared" ref="EN2820:EN2883" si="1264">CB2820/$DH2820*100</f>
        <v>0.22993102069379184</v>
      </c>
      <c r="EO2820" s="77">
        <f t="shared" ref="EO2820:EO2883" si="1265">EN2820*SQRT(((CC2820/CB2820)^2)+(($DI2820/$DH2820)^2))</f>
        <v>0</v>
      </c>
      <c r="EP2820" s="304">
        <f t="shared" ref="EP2820:EP2883" si="1266">CD2820/$DH2820*100</f>
        <v>0.13995801259622115</v>
      </c>
      <c r="EQ2820" s="77">
        <f t="shared" ref="EQ2820:EQ2883" si="1267">EP2820*SQRT(((CE2820/CD2820)^2)+(($DI2820/$DH2820)^2))</f>
        <v>0</v>
      </c>
      <c r="ER2820" s="77">
        <f t="shared" ref="ER2820:ER2883" si="1268">DH2820/$DH2820*100</f>
        <v>100</v>
      </c>
      <c r="ES2820" s="77">
        <f t="shared" ref="ES2820:ES2883" si="1269">ER2820*SQRT(((DI2820/DH2820)^2)+(($DI2820/$DH2820)^2))</f>
        <v>0</v>
      </c>
    </row>
    <row r="2821" spans="1:149" s="77" customFormat="1" x14ac:dyDescent="0.45">
      <c r="A2821" s="77" t="s">
        <v>4123</v>
      </c>
      <c r="B2821" s="178" t="s">
        <v>980</v>
      </c>
      <c r="C2821" s="77" t="s">
        <v>3441</v>
      </c>
      <c r="D2821" s="77" t="s">
        <v>4159</v>
      </c>
      <c r="E2821" s="77" t="s">
        <v>637</v>
      </c>
      <c r="F2821" s="77" t="s">
        <v>4128</v>
      </c>
      <c r="G2821" s="77" t="s">
        <v>4156</v>
      </c>
      <c r="H2821" s="77" t="s">
        <v>1372</v>
      </c>
      <c r="I2821" s="77">
        <v>121</v>
      </c>
      <c r="J2821" s="304">
        <v>201</v>
      </c>
      <c r="L2821" s="304">
        <v>1170</v>
      </c>
      <c r="P2821" s="72" t="s">
        <v>1374</v>
      </c>
      <c r="Q2821" s="125"/>
      <c r="R2821" s="125"/>
      <c r="S2821" s="116"/>
      <c r="AA2821" s="168">
        <v>1</v>
      </c>
      <c r="AB2821" s="168"/>
      <c r="AC2821" s="168">
        <v>0</v>
      </c>
      <c r="AE2821" s="327"/>
      <c r="AG2821" s="168"/>
      <c r="AQ2821" s="178"/>
      <c r="AR2821" s="66">
        <v>0.99780000000000002</v>
      </c>
      <c r="AS2821" s="66"/>
      <c r="AU2821" s="276">
        <v>2010</v>
      </c>
      <c r="AV2821" s="276"/>
      <c r="AW2821" s="276">
        <v>2005.578</v>
      </c>
      <c r="AX2821" s="95"/>
      <c r="AY2821" s="276"/>
      <c r="AZ2821" s="95"/>
      <c r="BA2821" s="178"/>
      <c r="BB2821" s="98" t="s">
        <v>3412</v>
      </c>
      <c r="BC2821" s="178" t="s">
        <v>1126</v>
      </c>
      <c r="BD2821" s="96">
        <v>50.553230000000006</v>
      </c>
      <c r="BF2821" s="96">
        <v>0.66283100000000006</v>
      </c>
      <c r="BH2821" s="96">
        <v>15.72987</v>
      </c>
      <c r="BN2821" s="96">
        <v>11.080160000000001</v>
      </c>
      <c r="BP2821" s="96">
        <v>0.18796700000000002</v>
      </c>
      <c r="BR2821" s="96">
        <v>7.9539720000000003</v>
      </c>
      <c r="BX2821" s="96">
        <v>10.783370000000001</v>
      </c>
      <c r="BZ2821" s="96">
        <v>1.6422380000000001</v>
      </c>
      <c r="CB2821" s="96">
        <v>0.22753900000000002</v>
      </c>
      <c r="CD2821" s="96">
        <v>0.13850200000000001</v>
      </c>
      <c r="DH2821" s="96">
        <f t="shared" si="1246"/>
        <v>98.959679000000023</v>
      </c>
      <c r="DI2821" s="96"/>
      <c r="DJ2821" s="96">
        <f t="shared" si="1247"/>
        <v>1.0403209999999774</v>
      </c>
      <c r="DL2821" s="77" t="s">
        <v>755</v>
      </c>
      <c r="DO2821" s="348">
        <v>1.1000000000000001</v>
      </c>
      <c r="DQ2821" s="348"/>
      <c r="DS2821" s="246"/>
      <c r="DU2821" s="96"/>
      <c r="DW2821" s="178"/>
      <c r="DX2821" s="304">
        <f t="shared" si="1248"/>
        <v>51.084674597620705</v>
      </c>
      <c r="DY2821" s="77">
        <f t="shared" si="1249"/>
        <v>0</v>
      </c>
      <c r="DZ2821" s="304">
        <f t="shared" si="1250"/>
        <v>0.66979906028191527</v>
      </c>
      <c r="EA2821" s="77">
        <f t="shared" si="1251"/>
        <v>0</v>
      </c>
      <c r="EB2821" s="304">
        <f t="shared" si="1252"/>
        <v>15.895231430570824</v>
      </c>
      <c r="EC2821" s="77">
        <f t="shared" si="1253"/>
        <v>0</v>
      </c>
      <c r="ED2821" s="304">
        <f t="shared" si="1254"/>
        <v>11.196641007697689</v>
      </c>
      <c r="EE2821" s="77">
        <f t="shared" si="1255"/>
        <v>0</v>
      </c>
      <c r="EF2821" s="304">
        <f t="shared" si="1256"/>
        <v>0.18994301709487152</v>
      </c>
      <c r="EG2821" s="77">
        <f t="shared" si="1257"/>
        <v>0</v>
      </c>
      <c r="EH2821" s="304">
        <f t="shared" si="1258"/>
        <v>8.0375887233829832</v>
      </c>
      <c r="EI2821" s="77">
        <f t="shared" si="1259"/>
        <v>0</v>
      </c>
      <c r="EJ2821" s="304">
        <f t="shared" si="1260"/>
        <v>10.896730980705788</v>
      </c>
      <c r="EK2821" s="77">
        <f t="shared" si="1261"/>
        <v>0</v>
      </c>
      <c r="EL2821" s="304">
        <f t="shared" si="1262"/>
        <v>1.6595021493551929</v>
      </c>
      <c r="EM2821" s="77">
        <f t="shared" si="1263"/>
        <v>0</v>
      </c>
      <c r="EN2821" s="304">
        <f t="shared" si="1264"/>
        <v>0.22993102069379184</v>
      </c>
      <c r="EO2821" s="77">
        <f t="shared" si="1265"/>
        <v>0</v>
      </c>
      <c r="EP2821" s="304">
        <f t="shared" si="1266"/>
        <v>0.13995801259622112</v>
      </c>
      <c r="EQ2821" s="77">
        <f t="shared" si="1267"/>
        <v>0</v>
      </c>
      <c r="ER2821" s="77">
        <f t="shared" si="1268"/>
        <v>100</v>
      </c>
      <c r="ES2821" s="77">
        <f t="shared" si="1269"/>
        <v>0</v>
      </c>
    </row>
    <row r="2822" spans="1:149" s="77" customFormat="1" x14ac:dyDescent="0.45">
      <c r="A2822" s="77" t="s">
        <v>4123</v>
      </c>
      <c r="B2822" s="178" t="s">
        <v>980</v>
      </c>
      <c r="C2822" s="77" t="s">
        <v>3441</v>
      </c>
      <c r="D2822" s="77" t="s">
        <v>4159</v>
      </c>
      <c r="E2822" s="77" t="s">
        <v>637</v>
      </c>
      <c r="F2822" s="77" t="s">
        <v>4129</v>
      </c>
      <c r="G2822" s="77" t="s">
        <v>4156</v>
      </c>
      <c r="H2822" s="77" t="s">
        <v>1372</v>
      </c>
      <c r="I2822" s="77">
        <v>121</v>
      </c>
      <c r="J2822" s="304">
        <v>201</v>
      </c>
      <c r="L2822" s="304">
        <v>1170</v>
      </c>
      <c r="P2822" s="72" t="s">
        <v>1374</v>
      </c>
      <c r="Q2822" s="125"/>
      <c r="R2822" s="125"/>
      <c r="S2822" s="116"/>
      <c r="AA2822" s="168">
        <v>1</v>
      </c>
      <c r="AB2822" s="168"/>
      <c r="AC2822" s="168">
        <v>0</v>
      </c>
      <c r="AE2822" s="327"/>
      <c r="AG2822" s="168"/>
      <c r="AQ2822" s="178"/>
      <c r="AR2822" s="66">
        <v>0.99780000000000002</v>
      </c>
      <c r="AS2822" s="66"/>
      <c r="AU2822" s="276">
        <v>2010</v>
      </c>
      <c r="AV2822" s="276"/>
      <c r="AW2822" s="276">
        <v>2005.578</v>
      </c>
      <c r="AX2822" s="95"/>
      <c r="AY2822" s="276"/>
      <c r="AZ2822" s="95"/>
      <c r="BA2822" s="178"/>
      <c r="BB2822" s="98" t="s">
        <v>3412</v>
      </c>
      <c r="BC2822" s="178" t="s">
        <v>1126</v>
      </c>
      <c r="BD2822" s="96">
        <v>50.706530000000001</v>
      </c>
      <c r="BF2822" s="96">
        <v>0.66484100000000013</v>
      </c>
      <c r="BH2822" s="96">
        <v>15.777570000000001</v>
      </c>
      <c r="BN2822" s="96">
        <v>11.113759999999999</v>
      </c>
      <c r="BP2822" s="96">
        <v>0.18853700000000001</v>
      </c>
      <c r="BR2822" s="96">
        <v>7.9780919999999993</v>
      </c>
      <c r="BX2822" s="96">
        <v>10.81607</v>
      </c>
      <c r="BZ2822" s="96">
        <v>1.6472180000000001</v>
      </c>
      <c r="CB2822" s="96">
        <v>0.22822900000000002</v>
      </c>
      <c r="CD2822" s="96">
        <v>0.13892200000000002</v>
      </c>
      <c r="DH2822" s="96">
        <f t="shared" si="1246"/>
        <v>99.259768999999991</v>
      </c>
      <c r="DI2822" s="96"/>
      <c r="DJ2822" s="96">
        <f t="shared" si="1247"/>
        <v>0.74023100000000852</v>
      </c>
      <c r="DL2822" s="77" t="s">
        <v>755</v>
      </c>
      <c r="DO2822" s="348">
        <v>0.8</v>
      </c>
      <c r="DQ2822" s="348"/>
      <c r="DS2822" s="246"/>
      <c r="DU2822" s="96"/>
      <c r="DW2822" s="178"/>
      <c r="DX2822" s="304">
        <f t="shared" si="1248"/>
        <v>51.084674597620719</v>
      </c>
      <c r="DY2822" s="77">
        <f t="shared" si="1249"/>
        <v>0</v>
      </c>
      <c r="DZ2822" s="304">
        <f t="shared" si="1250"/>
        <v>0.6697990602819156</v>
      </c>
      <c r="EA2822" s="77">
        <f t="shared" si="1251"/>
        <v>0</v>
      </c>
      <c r="EB2822" s="304">
        <f t="shared" si="1252"/>
        <v>15.89523143057083</v>
      </c>
      <c r="EC2822" s="77">
        <f t="shared" si="1253"/>
        <v>0</v>
      </c>
      <c r="ED2822" s="304">
        <f t="shared" si="1254"/>
        <v>11.196641007697691</v>
      </c>
      <c r="EE2822" s="77">
        <f t="shared" si="1255"/>
        <v>0</v>
      </c>
      <c r="EF2822" s="304">
        <f t="shared" si="1256"/>
        <v>0.18994301709487155</v>
      </c>
      <c r="EG2822" s="77">
        <f t="shared" si="1257"/>
        <v>0</v>
      </c>
      <c r="EH2822" s="304">
        <f t="shared" si="1258"/>
        <v>8.037588723382985</v>
      </c>
      <c r="EI2822" s="77">
        <f t="shared" si="1259"/>
        <v>0</v>
      </c>
      <c r="EJ2822" s="304">
        <f t="shared" si="1260"/>
        <v>10.896730980705788</v>
      </c>
      <c r="EK2822" s="77">
        <f t="shared" si="1261"/>
        <v>0</v>
      </c>
      <c r="EL2822" s="304">
        <f t="shared" si="1262"/>
        <v>1.6595021493551938</v>
      </c>
      <c r="EM2822" s="77">
        <f t="shared" si="1263"/>
        <v>0</v>
      </c>
      <c r="EN2822" s="304">
        <f t="shared" si="1264"/>
        <v>0.22993102069379187</v>
      </c>
      <c r="EO2822" s="77">
        <f t="shared" si="1265"/>
        <v>0</v>
      </c>
      <c r="EP2822" s="304">
        <f t="shared" si="1266"/>
        <v>0.13995801259622118</v>
      </c>
      <c r="EQ2822" s="77">
        <f t="shared" si="1267"/>
        <v>0</v>
      </c>
      <c r="ER2822" s="77">
        <f t="shared" si="1268"/>
        <v>100</v>
      </c>
      <c r="ES2822" s="77">
        <f t="shared" si="1269"/>
        <v>0</v>
      </c>
    </row>
    <row r="2823" spans="1:149" s="77" customFormat="1" x14ac:dyDescent="0.45">
      <c r="A2823" s="77" t="s">
        <v>4123</v>
      </c>
      <c r="B2823" s="178" t="s">
        <v>980</v>
      </c>
      <c r="C2823" s="77" t="s">
        <v>3441</v>
      </c>
      <c r="D2823" s="77" t="s">
        <v>4159</v>
      </c>
      <c r="E2823" s="77" t="s">
        <v>637</v>
      </c>
      <c r="F2823" s="77" t="s">
        <v>4130</v>
      </c>
      <c r="G2823" s="77" t="s">
        <v>4156</v>
      </c>
      <c r="H2823" s="77" t="s">
        <v>1372</v>
      </c>
      <c r="I2823" s="77">
        <v>121</v>
      </c>
      <c r="J2823" s="304">
        <v>201</v>
      </c>
      <c r="L2823" s="304">
        <v>1170</v>
      </c>
      <c r="P2823" s="72" t="s">
        <v>1374</v>
      </c>
      <c r="Q2823" s="125"/>
      <c r="R2823" s="125"/>
      <c r="S2823" s="116"/>
      <c r="AA2823" s="168">
        <v>1</v>
      </c>
      <c r="AB2823" s="168"/>
      <c r="AC2823" s="168">
        <v>0</v>
      </c>
      <c r="AE2823" s="327"/>
      <c r="AG2823" s="168"/>
      <c r="AQ2823" s="178"/>
      <c r="AR2823" s="66">
        <v>0.99780000000000002</v>
      </c>
      <c r="AS2823" s="66"/>
      <c r="AU2823" s="276">
        <v>2010</v>
      </c>
      <c r="AV2823" s="276"/>
      <c r="AW2823" s="276">
        <v>2005.578</v>
      </c>
      <c r="AX2823" s="95"/>
      <c r="AY2823" s="276"/>
      <c r="AZ2823" s="95"/>
      <c r="BA2823" s="178"/>
      <c r="BB2823" s="98" t="s">
        <v>3412</v>
      </c>
      <c r="BC2823" s="178" t="s">
        <v>1126</v>
      </c>
      <c r="BD2823" s="96">
        <v>50.808730000000004</v>
      </c>
      <c r="BF2823" s="96">
        <v>0.66618100000000013</v>
      </c>
      <c r="BH2823" s="96">
        <v>15.809370000000001</v>
      </c>
      <c r="BN2823" s="96">
        <v>11.13616</v>
      </c>
      <c r="BP2823" s="96">
        <v>0.188917</v>
      </c>
      <c r="BR2823" s="96">
        <v>7.9941719999999998</v>
      </c>
      <c r="BX2823" s="96">
        <v>10.837870000000001</v>
      </c>
      <c r="BZ2823" s="96">
        <v>1.6505380000000001</v>
      </c>
      <c r="CB2823" s="96">
        <v>0.22868900000000003</v>
      </c>
      <c r="CD2823" s="96">
        <v>0.13920200000000002</v>
      </c>
      <c r="DH2823" s="96">
        <f t="shared" si="1246"/>
        <v>99.459829000000013</v>
      </c>
      <c r="DI2823" s="96"/>
      <c r="DJ2823" s="96">
        <f t="shared" si="1247"/>
        <v>0.54017099999998663</v>
      </c>
      <c r="DL2823" s="77" t="s">
        <v>755</v>
      </c>
      <c r="DO2823" s="348">
        <v>0.6</v>
      </c>
      <c r="DQ2823" s="348"/>
      <c r="DS2823" s="246"/>
      <c r="DU2823" s="96"/>
      <c r="DW2823" s="178"/>
      <c r="DX2823" s="304">
        <f t="shared" si="1248"/>
        <v>51.084674597620719</v>
      </c>
      <c r="DY2823" s="77">
        <f t="shared" si="1249"/>
        <v>0</v>
      </c>
      <c r="DZ2823" s="304">
        <f t="shared" si="1250"/>
        <v>0.66979906028191549</v>
      </c>
      <c r="EA2823" s="77">
        <f t="shared" si="1251"/>
        <v>0</v>
      </c>
      <c r="EB2823" s="304">
        <f t="shared" si="1252"/>
        <v>15.895231430570828</v>
      </c>
      <c r="EC2823" s="77">
        <f t="shared" si="1253"/>
        <v>0</v>
      </c>
      <c r="ED2823" s="304">
        <f t="shared" si="1254"/>
        <v>11.196641007697689</v>
      </c>
      <c r="EE2823" s="77">
        <f t="shared" si="1255"/>
        <v>0</v>
      </c>
      <c r="EF2823" s="304">
        <f t="shared" si="1256"/>
        <v>0.18994301709487152</v>
      </c>
      <c r="EG2823" s="77">
        <f t="shared" si="1257"/>
        <v>0</v>
      </c>
      <c r="EH2823" s="304">
        <f t="shared" si="1258"/>
        <v>8.0375887233829832</v>
      </c>
      <c r="EI2823" s="77">
        <f t="shared" si="1259"/>
        <v>0</v>
      </c>
      <c r="EJ2823" s="304">
        <f t="shared" si="1260"/>
        <v>10.896730980705788</v>
      </c>
      <c r="EK2823" s="77">
        <f t="shared" si="1261"/>
        <v>0</v>
      </c>
      <c r="EL2823" s="304">
        <f t="shared" si="1262"/>
        <v>1.6595021493551934</v>
      </c>
      <c r="EM2823" s="77">
        <f t="shared" si="1263"/>
        <v>0</v>
      </c>
      <c r="EN2823" s="304">
        <f t="shared" si="1264"/>
        <v>0.22993102069379187</v>
      </c>
      <c r="EO2823" s="77">
        <f t="shared" si="1265"/>
        <v>0</v>
      </c>
      <c r="EP2823" s="304">
        <f t="shared" si="1266"/>
        <v>0.13995801259622115</v>
      </c>
      <c r="EQ2823" s="77">
        <f t="shared" si="1267"/>
        <v>0</v>
      </c>
      <c r="ER2823" s="77">
        <f t="shared" si="1268"/>
        <v>100</v>
      </c>
      <c r="ES2823" s="77">
        <f t="shared" si="1269"/>
        <v>0</v>
      </c>
    </row>
    <row r="2824" spans="1:149" s="77" customFormat="1" x14ac:dyDescent="0.45">
      <c r="A2824" s="77" t="s">
        <v>4123</v>
      </c>
      <c r="B2824" s="178" t="s">
        <v>980</v>
      </c>
      <c r="C2824" s="77" t="s">
        <v>3441</v>
      </c>
      <c r="D2824" s="77" t="s">
        <v>4159</v>
      </c>
      <c r="E2824" s="77" t="s">
        <v>637</v>
      </c>
      <c r="F2824" s="77" t="s">
        <v>4131</v>
      </c>
      <c r="G2824" s="77" t="s">
        <v>4156</v>
      </c>
      <c r="H2824" s="77" t="s">
        <v>1372</v>
      </c>
      <c r="I2824" s="77">
        <v>249</v>
      </c>
      <c r="J2824" s="304">
        <v>200</v>
      </c>
      <c r="L2824" s="304">
        <v>1080</v>
      </c>
      <c r="P2824" s="72" t="s">
        <v>1374</v>
      </c>
      <c r="Q2824" s="125"/>
      <c r="R2824" s="125"/>
      <c r="S2824" s="116"/>
      <c r="AA2824" s="168">
        <v>1</v>
      </c>
      <c r="AB2824" s="168"/>
      <c r="AC2824" s="168">
        <v>0</v>
      </c>
      <c r="AE2824" s="327"/>
      <c r="AG2824" s="168"/>
      <c r="AQ2824" s="178"/>
      <c r="AR2824" s="66">
        <v>0.96360000000000001</v>
      </c>
      <c r="AS2824" s="66"/>
      <c r="AU2824" s="276">
        <v>2000</v>
      </c>
      <c r="AV2824" s="276"/>
      <c r="AW2824" s="276">
        <v>1927.2</v>
      </c>
      <c r="AX2824" s="95"/>
      <c r="AY2824" s="276"/>
      <c r="AZ2824" s="95"/>
      <c r="BA2824" s="178"/>
      <c r="BB2824" s="98" t="s">
        <v>3412</v>
      </c>
      <c r="BC2824" s="178" t="s">
        <v>1126</v>
      </c>
      <c r="BD2824" s="96">
        <v>49.122429999999994</v>
      </c>
      <c r="BF2824" s="96">
        <v>0.64407099999999995</v>
      </c>
      <c r="BH2824" s="96">
        <v>15.284669999999998</v>
      </c>
      <c r="BN2824" s="96">
        <v>10.76656</v>
      </c>
      <c r="BP2824" s="96">
        <v>0.18264699999999998</v>
      </c>
      <c r="BR2824" s="96">
        <v>7.7288519999999981</v>
      </c>
      <c r="BX2824" s="96">
        <v>10.47817</v>
      </c>
      <c r="BZ2824" s="96">
        <v>1.5957579999999998</v>
      </c>
      <c r="CB2824" s="96">
        <v>0.22109899999999999</v>
      </c>
      <c r="CD2824" s="96">
        <v>0.13458200000000001</v>
      </c>
      <c r="DH2824" s="96">
        <f t="shared" si="1246"/>
        <v>96.158838999999986</v>
      </c>
      <c r="DI2824" s="96"/>
      <c r="DJ2824" s="96">
        <f t="shared" si="1247"/>
        <v>3.8411610000000138</v>
      </c>
      <c r="DL2824" s="77" t="s">
        <v>755</v>
      </c>
      <c r="DO2824" s="348">
        <v>3.9</v>
      </c>
      <c r="DQ2824" s="348"/>
      <c r="DS2824" s="246"/>
      <c r="DU2824" s="96"/>
      <c r="DW2824" s="178"/>
      <c r="DX2824" s="304">
        <f t="shared" si="1248"/>
        <v>51.084674597620719</v>
      </c>
      <c r="DY2824" s="77">
        <f t="shared" si="1249"/>
        <v>0</v>
      </c>
      <c r="DZ2824" s="304">
        <f t="shared" si="1250"/>
        <v>0.66979906028191549</v>
      </c>
      <c r="EA2824" s="77">
        <f t="shared" si="1251"/>
        <v>0</v>
      </c>
      <c r="EB2824" s="304">
        <f t="shared" si="1252"/>
        <v>15.89523143057083</v>
      </c>
      <c r="EC2824" s="77">
        <f t="shared" si="1253"/>
        <v>0</v>
      </c>
      <c r="ED2824" s="304">
        <f t="shared" si="1254"/>
        <v>11.196641007697693</v>
      </c>
      <c r="EE2824" s="77">
        <f t="shared" si="1255"/>
        <v>0</v>
      </c>
      <c r="EF2824" s="304">
        <f t="shared" si="1256"/>
        <v>0.18994301709487155</v>
      </c>
      <c r="EG2824" s="77">
        <f t="shared" si="1257"/>
        <v>0</v>
      </c>
      <c r="EH2824" s="304">
        <f t="shared" si="1258"/>
        <v>8.0375887233829832</v>
      </c>
      <c r="EI2824" s="77">
        <f t="shared" si="1259"/>
        <v>0</v>
      </c>
      <c r="EJ2824" s="304">
        <f t="shared" si="1260"/>
        <v>10.89673098070579</v>
      </c>
      <c r="EK2824" s="77">
        <f t="shared" si="1261"/>
        <v>0</v>
      </c>
      <c r="EL2824" s="304">
        <f t="shared" si="1262"/>
        <v>1.6595021493551934</v>
      </c>
      <c r="EM2824" s="77">
        <f t="shared" si="1263"/>
        <v>0</v>
      </c>
      <c r="EN2824" s="304">
        <f t="shared" si="1264"/>
        <v>0.22993102069379187</v>
      </c>
      <c r="EO2824" s="77">
        <f t="shared" si="1265"/>
        <v>0</v>
      </c>
      <c r="EP2824" s="304">
        <f t="shared" si="1266"/>
        <v>0.13995801259622118</v>
      </c>
      <c r="EQ2824" s="77">
        <f t="shared" si="1267"/>
        <v>0</v>
      </c>
      <c r="ER2824" s="77">
        <f t="shared" si="1268"/>
        <v>100</v>
      </c>
      <c r="ES2824" s="77">
        <f t="shared" si="1269"/>
        <v>0</v>
      </c>
    </row>
    <row r="2825" spans="1:149" s="77" customFormat="1" x14ac:dyDescent="0.45">
      <c r="A2825" s="77" t="s">
        <v>4123</v>
      </c>
      <c r="B2825" s="178" t="s">
        <v>980</v>
      </c>
      <c r="C2825" s="77" t="s">
        <v>3441</v>
      </c>
      <c r="D2825" s="77" t="s">
        <v>4159</v>
      </c>
      <c r="E2825" s="77" t="s">
        <v>637</v>
      </c>
      <c r="F2825" s="77" t="s">
        <v>4132</v>
      </c>
      <c r="G2825" s="77" t="s">
        <v>4156</v>
      </c>
      <c r="H2825" s="77" t="s">
        <v>1372</v>
      </c>
      <c r="I2825" s="77">
        <v>249</v>
      </c>
      <c r="J2825" s="304">
        <v>200</v>
      </c>
      <c r="L2825" s="304">
        <v>1080</v>
      </c>
      <c r="P2825" s="72" t="s">
        <v>1374</v>
      </c>
      <c r="Q2825" s="125"/>
      <c r="R2825" s="125"/>
      <c r="S2825" s="116"/>
      <c r="AA2825" s="168">
        <v>1</v>
      </c>
      <c r="AB2825" s="168"/>
      <c r="AC2825" s="168">
        <v>0</v>
      </c>
      <c r="AE2825" s="327"/>
      <c r="AG2825" s="168"/>
      <c r="AQ2825" s="178"/>
      <c r="AR2825" s="66">
        <v>0.96360000000000001</v>
      </c>
      <c r="AS2825" s="66"/>
      <c r="AU2825" s="276">
        <v>2000</v>
      </c>
      <c r="AV2825" s="276"/>
      <c r="AW2825" s="276">
        <v>1927.2</v>
      </c>
      <c r="AX2825" s="95"/>
      <c r="AY2825" s="276"/>
      <c r="AZ2825" s="95"/>
      <c r="BA2825" s="178"/>
      <c r="BB2825" s="98" t="s">
        <v>3412</v>
      </c>
      <c r="BC2825" s="178" t="s">
        <v>1126</v>
      </c>
      <c r="BD2825" s="96">
        <v>49.326830000000001</v>
      </c>
      <c r="BF2825" s="96">
        <v>0.64675099999999996</v>
      </c>
      <c r="BH2825" s="96">
        <v>15.348269999999999</v>
      </c>
      <c r="BN2825" s="96">
        <v>10.811360000000001</v>
      </c>
      <c r="BP2825" s="96">
        <v>0.18340700000000001</v>
      </c>
      <c r="BR2825" s="96">
        <v>7.7610119999999991</v>
      </c>
      <c r="BX2825" s="96">
        <v>10.521770000000002</v>
      </c>
      <c r="BZ2825" s="96">
        <v>1.602398</v>
      </c>
      <c r="CB2825" s="96">
        <v>0.22201900000000002</v>
      </c>
      <c r="CD2825" s="96">
        <v>0.13514200000000001</v>
      </c>
      <c r="DH2825" s="96">
        <f t="shared" si="1246"/>
        <v>96.558959000000016</v>
      </c>
      <c r="DI2825" s="96"/>
      <c r="DJ2825" s="96">
        <f t="shared" si="1247"/>
        <v>3.4410409999999843</v>
      </c>
      <c r="DL2825" s="77" t="s">
        <v>755</v>
      </c>
      <c r="DO2825" s="348">
        <v>3.5</v>
      </c>
      <c r="DQ2825" s="348"/>
      <c r="DS2825" s="246"/>
      <c r="DU2825" s="96"/>
      <c r="DW2825" s="178"/>
      <c r="DX2825" s="304">
        <f t="shared" si="1248"/>
        <v>51.084674597620705</v>
      </c>
      <c r="DY2825" s="77">
        <f t="shared" si="1249"/>
        <v>0</v>
      </c>
      <c r="DZ2825" s="304">
        <f t="shared" si="1250"/>
        <v>0.66979906028191527</v>
      </c>
      <c r="EA2825" s="77">
        <f t="shared" si="1251"/>
        <v>0</v>
      </c>
      <c r="EB2825" s="304">
        <f t="shared" si="1252"/>
        <v>15.895231430570824</v>
      </c>
      <c r="EC2825" s="77">
        <f t="shared" si="1253"/>
        <v>0</v>
      </c>
      <c r="ED2825" s="304">
        <f t="shared" si="1254"/>
        <v>11.196641007697689</v>
      </c>
      <c r="EE2825" s="77">
        <f t="shared" si="1255"/>
        <v>0</v>
      </c>
      <c r="EF2825" s="304">
        <f t="shared" si="1256"/>
        <v>0.18994301709487152</v>
      </c>
      <c r="EG2825" s="77">
        <f t="shared" si="1257"/>
        <v>0</v>
      </c>
      <c r="EH2825" s="304">
        <f t="shared" si="1258"/>
        <v>8.0375887233829815</v>
      </c>
      <c r="EI2825" s="77">
        <f t="shared" si="1259"/>
        <v>0</v>
      </c>
      <c r="EJ2825" s="304">
        <f t="shared" si="1260"/>
        <v>10.896730980705788</v>
      </c>
      <c r="EK2825" s="77">
        <f t="shared" si="1261"/>
        <v>0</v>
      </c>
      <c r="EL2825" s="304">
        <f t="shared" si="1262"/>
        <v>1.6595021493551929</v>
      </c>
      <c r="EM2825" s="77">
        <f t="shared" si="1263"/>
        <v>0</v>
      </c>
      <c r="EN2825" s="304">
        <f t="shared" si="1264"/>
        <v>0.22993102069379184</v>
      </c>
      <c r="EO2825" s="77">
        <f t="shared" si="1265"/>
        <v>0</v>
      </c>
      <c r="EP2825" s="304">
        <f t="shared" si="1266"/>
        <v>0.13995801259622112</v>
      </c>
      <c r="EQ2825" s="77">
        <f t="shared" si="1267"/>
        <v>0</v>
      </c>
      <c r="ER2825" s="77">
        <f t="shared" si="1268"/>
        <v>100</v>
      </c>
      <c r="ES2825" s="77">
        <f t="shared" si="1269"/>
        <v>0</v>
      </c>
    </row>
    <row r="2826" spans="1:149" s="77" customFormat="1" x14ac:dyDescent="0.45">
      <c r="A2826" s="77" t="s">
        <v>4123</v>
      </c>
      <c r="B2826" s="178" t="s">
        <v>980</v>
      </c>
      <c r="C2826" s="77" t="s">
        <v>3441</v>
      </c>
      <c r="D2826" s="77" t="s">
        <v>4159</v>
      </c>
      <c r="E2826" s="77" t="s">
        <v>637</v>
      </c>
      <c r="F2826" s="77" t="s">
        <v>4133</v>
      </c>
      <c r="G2826" s="77" t="s">
        <v>4156</v>
      </c>
      <c r="H2826" s="77" t="s">
        <v>1372</v>
      </c>
      <c r="I2826" s="77">
        <v>249</v>
      </c>
      <c r="J2826" s="304">
        <v>200</v>
      </c>
      <c r="L2826" s="304">
        <v>1080</v>
      </c>
      <c r="P2826" s="72" t="s">
        <v>1374</v>
      </c>
      <c r="Q2826" s="125"/>
      <c r="R2826" s="125"/>
      <c r="S2826" s="116"/>
      <c r="AA2826" s="168">
        <v>1</v>
      </c>
      <c r="AB2826" s="168"/>
      <c r="AC2826" s="168">
        <v>0</v>
      </c>
      <c r="AE2826" s="327"/>
      <c r="AG2826" s="168"/>
      <c r="AQ2826" s="178"/>
      <c r="AR2826" s="66">
        <v>0.96360000000000001</v>
      </c>
      <c r="AS2826" s="66"/>
      <c r="AU2826" s="276">
        <v>2000</v>
      </c>
      <c r="AV2826" s="276"/>
      <c r="AW2826" s="276">
        <v>1927.2</v>
      </c>
      <c r="AX2826" s="95"/>
      <c r="AY2826" s="276"/>
      <c r="AZ2826" s="95"/>
      <c r="BA2826" s="178"/>
      <c r="BB2826" s="98" t="s">
        <v>3412</v>
      </c>
      <c r="BC2826" s="178" t="s">
        <v>1126</v>
      </c>
      <c r="BD2826" s="96">
        <v>48.969130000000007</v>
      </c>
      <c r="BF2826" s="96">
        <v>0.6420610000000001</v>
      </c>
      <c r="BH2826" s="96">
        <v>15.236970000000001</v>
      </c>
      <c r="BN2826" s="96">
        <v>10.732959999999999</v>
      </c>
      <c r="BP2826" s="96">
        <v>0.18207699999999999</v>
      </c>
      <c r="BR2826" s="96">
        <v>7.704731999999999</v>
      </c>
      <c r="BX2826" s="96">
        <v>10.44547</v>
      </c>
      <c r="BZ2826" s="96">
        <v>1.590778</v>
      </c>
      <c r="CB2826" s="96">
        <v>0.22040899999999999</v>
      </c>
      <c r="CD2826" s="96">
        <v>0.134162</v>
      </c>
      <c r="DH2826" s="96">
        <f t="shared" si="1246"/>
        <v>95.858749000000003</v>
      </c>
      <c r="DI2826" s="96"/>
      <c r="DJ2826" s="96">
        <f t="shared" si="1247"/>
        <v>4.1412509999999969</v>
      </c>
      <c r="DL2826" s="77" t="s">
        <v>755</v>
      </c>
      <c r="DO2826" s="348">
        <v>4.2</v>
      </c>
      <c r="DQ2826" s="348"/>
      <c r="DS2826" s="246"/>
      <c r="DU2826" s="96"/>
      <c r="DW2826" s="178"/>
      <c r="DX2826" s="304">
        <f t="shared" si="1248"/>
        <v>51.084674597620719</v>
      </c>
      <c r="DY2826" s="77">
        <f t="shared" si="1249"/>
        <v>0</v>
      </c>
      <c r="DZ2826" s="304">
        <f t="shared" si="1250"/>
        <v>0.66979906028191549</v>
      </c>
      <c r="EA2826" s="77">
        <f t="shared" si="1251"/>
        <v>0</v>
      </c>
      <c r="EB2826" s="304">
        <f t="shared" si="1252"/>
        <v>15.89523143057083</v>
      </c>
      <c r="EC2826" s="77">
        <f t="shared" si="1253"/>
        <v>0</v>
      </c>
      <c r="ED2826" s="304">
        <f t="shared" si="1254"/>
        <v>11.196641007697689</v>
      </c>
      <c r="EE2826" s="77">
        <f t="shared" si="1255"/>
        <v>0</v>
      </c>
      <c r="EF2826" s="304">
        <f t="shared" si="1256"/>
        <v>0.18994301709487152</v>
      </c>
      <c r="EG2826" s="77">
        <f t="shared" si="1257"/>
        <v>0</v>
      </c>
      <c r="EH2826" s="304">
        <f t="shared" si="1258"/>
        <v>8.0375887233829832</v>
      </c>
      <c r="EI2826" s="77">
        <f t="shared" si="1259"/>
        <v>0</v>
      </c>
      <c r="EJ2826" s="304">
        <f t="shared" si="1260"/>
        <v>10.896730980705788</v>
      </c>
      <c r="EK2826" s="77">
        <f t="shared" si="1261"/>
        <v>0</v>
      </c>
      <c r="EL2826" s="304">
        <f t="shared" si="1262"/>
        <v>1.6595021493551934</v>
      </c>
      <c r="EM2826" s="77">
        <f t="shared" si="1263"/>
        <v>0</v>
      </c>
      <c r="EN2826" s="304">
        <f t="shared" si="1264"/>
        <v>0.22993102069379184</v>
      </c>
      <c r="EO2826" s="77">
        <f t="shared" si="1265"/>
        <v>0</v>
      </c>
      <c r="EP2826" s="304">
        <f t="shared" si="1266"/>
        <v>0.13995801259622112</v>
      </c>
      <c r="EQ2826" s="77">
        <f t="shared" si="1267"/>
        <v>0</v>
      </c>
      <c r="ER2826" s="77">
        <f t="shared" si="1268"/>
        <v>100</v>
      </c>
      <c r="ES2826" s="77">
        <f t="shared" si="1269"/>
        <v>0</v>
      </c>
    </row>
    <row r="2827" spans="1:149" s="77" customFormat="1" x14ac:dyDescent="0.45">
      <c r="A2827" s="77" t="s">
        <v>4123</v>
      </c>
      <c r="B2827" s="178" t="s">
        <v>980</v>
      </c>
      <c r="C2827" s="77" t="s">
        <v>3441</v>
      </c>
      <c r="D2827" s="77" t="s">
        <v>4159</v>
      </c>
      <c r="E2827" s="77" t="s">
        <v>637</v>
      </c>
      <c r="F2827" s="77" t="s">
        <v>4134</v>
      </c>
      <c r="G2827" s="77" t="s">
        <v>4156</v>
      </c>
      <c r="H2827" s="77" t="s">
        <v>1372</v>
      </c>
      <c r="I2827" s="77">
        <v>249</v>
      </c>
      <c r="J2827" s="304">
        <v>200</v>
      </c>
      <c r="L2827" s="304">
        <v>1080</v>
      </c>
      <c r="P2827" s="72" t="s">
        <v>1374</v>
      </c>
      <c r="Q2827" s="125"/>
      <c r="R2827" s="125"/>
      <c r="S2827" s="116"/>
      <c r="AA2827" s="168">
        <v>1</v>
      </c>
      <c r="AB2827" s="168"/>
      <c r="AC2827" s="168">
        <v>0</v>
      </c>
      <c r="AE2827" s="327"/>
      <c r="AG2827" s="168"/>
      <c r="AQ2827" s="178"/>
      <c r="AR2827" s="66">
        <v>0.96360000000000001</v>
      </c>
      <c r="AS2827" s="66"/>
      <c r="AU2827" s="276">
        <v>2000</v>
      </c>
      <c r="AV2827" s="276"/>
      <c r="AW2827" s="276">
        <v>1927.2</v>
      </c>
      <c r="AX2827" s="95"/>
      <c r="AY2827" s="276"/>
      <c r="AZ2827" s="95"/>
      <c r="BA2827" s="178"/>
      <c r="BB2827" s="98" t="s">
        <v>3412</v>
      </c>
      <c r="BC2827" s="178" t="s">
        <v>1126</v>
      </c>
      <c r="BD2827" s="96">
        <v>49.17353</v>
      </c>
      <c r="BF2827" s="96">
        <v>0.64474100000000012</v>
      </c>
      <c r="BH2827" s="96">
        <v>15.30057</v>
      </c>
      <c r="BN2827" s="96">
        <v>10.777760000000001</v>
      </c>
      <c r="BP2827" s="96">
        <v>0.182837</v>
      </c>
      <c r="BR2827" s="96">
        <v>7.7368919999999992</v>
      </c>
      <c r="BX2827" s="96">
        <v>10.489070000000002</v>
      </c>
      <c r="BZ2827" s="96">
        <v>1.5974180000000002</v>
      </c>
      <c r="CB2827" s="96">
        <v>0.22132900000000003</v>
      </c>
      <c r="CD2827" s="96">
        <v>0.13472200000000004</v>
      </c>
      <c r="DH2827" s="96">
        <f t="shared" si="1246"/>
        <v>96.258869000000004</v>
      </c>
      <c r="DI2827" s="96"/>
      <c r="DJ2827" s="96">
        <f t="shared" si="1247"/>
        <v>3.7411309999999958</v>
      </c>
      <c r="DL2827" s="77" t="s">
        <v>755</v>
      </c>
      <c r="DO2827" s="348">
        <v>3.8</v>
      </c>
      <c r="DQ2827" s="348"/>
      <c r="DS2827" s="246"/>
      <c r="DU2827" s="96"/>
      <c r="DW2827" s="178"/>
      <c r="DX2827" s="304">
        <f t="shared" si="1248"/>
        <v>51.084674597620719</v>
      </c>
      <c r="DY2827" s="77">
        <f t="shared" si="1249"/>
        <v>0</v>
      </c>
      <c r="DZ2827" s="304">
        <f t="shared" si="1250"/>
        <v>0.66979906028191549</v>
      </c>
      <c r="EA2827" s="77">
        <f t="shared" si="1251"/>
        <v>0</v>
      </c>
      <c r="EB2827" s="304">
        <f t="shared" si="1252"/>
        <v>15.895231430570828</v>
      </c>
      <c r="EC2827" s="77">
        <f t="shared" si="1253"/>
        <v>0</v>
      </c>
      <c r="ED2827" s="304">
        <f t="shared" si="1254"/>
        <v>11.196641007697691</v>
      </c>
      <c r="EE2827" s="77">
        <f t="shared" si="1255"/>
        <v>0</v>
      </c>
      <c r="EF2827" s="304">
        <f t="shared" si="1256"/>
        <v>0.18994301709487155</v>
      </c>
      <c r="EG2827" s="77">
        <f t="shared" si="1257"/>
        <v>0</v>
      </c>
      <c r="EH2827" s="304">
        <f t="shared" si="1258"/>
        <v>8.0375887233829832</v>
      </c>
      <c r="EI2827" s="77">
        <f t="shared" si="1259"/>
        <v>0</v>
      </c>
      <c r="EJ2827" s="304">
        <f t="shared" si="1260"/>
        <v>10.896730980705788</v>
      </c>
      <c r="EK2827" s="77">
        <f t="shared" si="1261"/>
        <v>0</v>
      </c>
      <c r="EL2827" s="304">
        <f t="shared" si="1262"/>
        <v>1.6595021493551938</v>
      </c>
      <c r="EM2827" s="77">
        <f t="shared" si="1263"/>
        <v>0</v>
      </c>
      <c r="EN2827" s="304">
        <f t="shared" si="1264"/>
        <v>0.22993102069379187</v>
      </c>
      <c r="EO2827" s="77">
        <f t="shared" si="1265"/>
        <v>0</v>
      </c>
      <c r="EP2827" s="304">
        <f t="shared" si="1266"/>
        <v>0.13995801259622118</v>
      </c>
      <c r="EQ2827" s="77">
        <f t="shared" si="1267"/>
        <v>0</v>
      </c>
      <c r="ER2827" s="77">
        <f t="shared" si="1268"/>
        <v>100</v>
      </c>
      <c r="ES2827" s="77">
        <f t="shared" si="1269"/>
        <v>0</v>
      </c>
    </row>
    <row r="2828" spans="1:149" s="77" customFormat="1" x14ac:dyDescent="0.45">
      <c r="A2828" s="77" t="s">
        <v>4123</v>
      </c>
      <c r="B2828" s="178" t="s">
        <v>980</v>
      </c>
      <c r="C2828" s="77" t="s">
        <v>3441</v>
      </c>
      <c r="D2828" s="77" t="s">
        <v>4159</v>
      </c>
      <c r="E2828" s="77" t="s">
        <v>637</v>
      </c>
      <c r="F2828" s="77" t="s">
        <v>4135</v>
      </c>
      <c r="G2828" s="77" t="s">
        <v>4156</v>
      </c>
      <c r="H2828" s="77" t="s">
        <v>1372</v>
      </c>
      <c r="I2828" s="77">
        <v>236</v>
      </c>
      <c r="J2828" s="304">
        <v>204</v>
      </c>
      <c r="L2828" s="304">
        <v>1097</v>
      </c>
      <c r="P2828" s="72" t="s">
        <v>1374</v>
      </c>
      <c r="Q2828" s="125"/>
      <c r="R2828" s="125"/>
      <c r="S2828" s="116"/>
      <c r="AA2828" s="168">
        <v>1</v>
      </c>
      <c r="AB2828" s="168"/>
      <c r="AC2828" s="168">
        <v>0</v>
      </c>
      <c r="AE2828" s="327"/>
      <c r="AG2828" s="168"/>
      <c r="AQ2828" s="178"/>
      <c r="AR2828" s="66">
        <v>0.97150000000000003</v>
      </c>
      <c r="AS2828" s="66"/>
      <c r="AU2828" s="276">
        <v>2040</v>
      </c>
      <c r="AV2828" s="276"/>
      <c r="AW2828" s="276">
        <v>1981.8600000000001</v>
      </c>
      <c r="AX2828" s="95"/>
      <c r="AY2828" s="276"/>
      <c r="AZ2828" s="95"/>
      <c r="BA2828" s="178"/>
      <c r="BB2828" s="98" t="s">
        <v>3412</v>
      </c>
      <c r="BC2828" s="178" t="s">
        <v>1126</v>
      </c>
      <c r="BD2828" s="96">
        <v>48.918030000000009</v>
      </c>
      <c r="BF2828" s="96">
        <v>0.64139100000000016</v>
      </c>
      <c r="BH2828" s="96">
        <v>15.221070000000003</v>
      </c>
      <c r="BN2828" s="96">
        <v>10.72176</v>
      </c>
      <c r="BP2828" s="96">
        <v>0.18188700000000002</v>
      </c>
      <c r="BR2828" s="96">
        <v>7.6966919999999996</v>
      </c>
      <c r="BX2828" s="96">
        <v>10.434570000000001</v>
      </c>
      <c r="BZ2828" s="96">
        <v>1.589118</v>
      </c>
      <c r="CB2828" s="96">
        <v>0.22017900000000001</v>
      </c>
      <c r="CD2828" s="96">
        <v>0.13402200000000003</v>
      </c>
      <c r="DH2828" s="96">
        <f t="shared" si="1246"/>
        <v>95.758719000000013</v>
      </c>
      <c r="DI2828" s="96"/>
      <c r="DJ2828" s="96">
        <f t="shared" si="1247"/>
        <v>4.2412809999999865</v>
      </c>
      <c r="DL2828" s="77" t="s">
        <v>755</v>
      </c>
      <c r="DO2828" s="348">
        <v>4.3</v>
      </c>
      <c r="DQ2828" s="348"/>
      <c r="DS2828" s="246"/>
      <c r="DU2828" s="96"/>
      <c r="DW2828" s="178"/>
      <c r="DX2828" s="304">
        <f t="shared" si="1248"/>
        <v>51.084674597620719</v>
      </c>
      <c r="DY2828" s="77">
        <f t="shared" si="1249"/>
        <v>0</v>
      </c>
      <c r="DZ2828" s="304">
        <f t="shared" si="1250"/>
        <v>0.66979906028191549</v>
      </c>
      <c r="EA2828" s="77">
        <f t="shared" si="1251"/>
        <v>0</v>
      </c>
      <c r="EB2828" s="304">
        <f t="shared" si="1252"/>
        <v>15.89523143057083</v>
      </c>
      <c r="EC2828" s="77">
        <f t="shared" si="1253"/>
        <v>0</v>
      </c>
      <c r="ED2828" s="304">
        <f t="shared" si="1254"/>
        <v>11.196641007697689</v>
      </c>
      <c r="EE2828" s="77">
        <f t="shared" si="1255"/>
        <v>0</v>
      </c>
      <c r="EF2828" s="304">
        <f t="shared" si="1256"/>
        <v>0.18994301709487155</v>
      </c>
      <c r="EG2828" s="77">
        <f t="shared" si="1257"/>
        <v>0</v>
      </c>
      <c r="EH2828" s="304">
        <f t="shared" si="1258"/>
        <v>8.0375887233829832</v>
      </c>
      <c r="EI2828" s="77">
        <f t="shared" si="1259"/>
        <v>0</v>
      </c>
      <c r="EJ2828" s="304">
        <f t="shared" si="1260"/>
        <v>10.896730980705788</v>
      </c>
      <c r="EK2828" s="77">
        <f t="shared" si="1261"/>
        <v>0</v>
      </c>
      <c r="EL2828" s="304">
        <f t="shared" si="1262"/>
        <v>1.6595021493551934</v>
      </c>
      <c r="EM2828" s="77">
        <f t="shared" si="1263"/>
        <v>0</v>
      </c>
      <c r="EN2828" s="304">
        <f t="shared" si="1264"/>
        <v>0.22993102069379184</v>
      </c>
      <c r="EO2828" s="77">
        <f t="shared" si="1265"/>
        <v>0</v>
      </c>
      <c r="EP2828" s="304">
        <f t="shared" si="1266"/>
        <v>0.13995801259622115</v>
      </c>
      <c r="EQ2828" s="77">
        <f t="shared" si="1267"/>
        <v>0</v>
      </c>
      <c r="ER2828" s="77">
        <f t="shared" si="1268"/>
        <v>100</v>
      </c>
      <c r="ES2828" s="77">
        <f t="shared" si="1269"/>
        <v>0</v>
      </c>
    </row>
    <row r="2829" spans="1:149" s="77" customFormat="1" x14ac:dyDescent="0.45">
      <c r="A2829" s="77" t="s">
        <v>4123</v>
      </c>
      <c r="B2829" s="178" t="s">
        <v>980</v>
      </c>
      <c r="C2829" s="77" t="s">
        <v>3441</v>
      </c>
      <c r="D2829" s="77" t="s">
        <v>4159</v>
      </c>
      <c r="E2829" s="77" t="s">
        <v>637</v>
      </c>
      <c r="F2829" s="77" t="s">
        <v>4136</v>
      </c>
      <c r="G2829" s="77" t="s">
        <v>4156</v>
      </c>
      <c r="H2829" s="77" t="s">
        <v>1372</v>
      </c>
      <c r="I2829" s="77">
        <v>236</v>
      </c>
      <c r="J2829" s="304">
        <v>204</v>
      </c>
      <c r="L2829" s="304">
        <v>1097</v>
      </c>
      <c r="P2829" s="72" t="s">
        <v>1374</v>
      </c>
      <c r="Q2829" s="125"/>
      <c r="R2829" s="125"/>
      <c r="S2829" s="116"/>
      <c r="AA2829" s="168">
        <v>1</v>
      </c>
      <c r="AB2829" s="168"/>
      <c r="AC2829" s="168">
        <v>0</v>
      </c>
      <c r="AE2829" s="327"/>
      <c r="AG2829" s="168"/>
      <c r="AQ2829" s="178"/>
      <c r="AR2829" s="66">
        <v>0.97150000000000003</v>
      </c>
      <c r="AS2829" s="66"/>
      <c r="AU2829" s="276">
        <v>2040</v>
      </c>
      <c r="AV2829" s="276"/>
      <c r="AW2829" s="276">
        <v>1981.8600000000001</v>
      </c>
      <c r="AX2829" s="95"/>
      <c r="AY2829" s="276"/>
      <c r="AZ2829" s="95"/>
      <c r="BA2829" s="178"/>
      <c r="BB2829" s="98" t="s">
        <v>3412</v>
      </c>
      <c r="BC2829" s="178" t="s">
        <v>1126</v>
      </c>
      <c r="BD2829" s="96">
        <v>48.458130000000004</v>
      </c>
      <c r="BF2829" s="96">
        <v>0.63536100000000006</v>
      </c>
      <c r="BH2829" s="96">
        <v>15.077970000000001</v>
      </c>
      <c r="BN2829" s="96">
        <v>10.62096</v>
      </c>
      <c r="BP2829" s="96">
        <v>0.180177</v>
      </c>
      <c r="BR2829" s="96">
        <v>7.624331999999999</v>
      </c>
      <c r="BX2829" s="96">
        <v>10.336469999999998</v>
      </c>
      <c r="BZ2829" s="96">
        <v>1.5741780000000001</v>
      </c>
      <c r="CB2829" s="96">
        <v>0.218109</v>
      </c>
      <c r="CD2829" s="96">
        <v>0.13276200000000002</v>
      </c>
      <c r="DH2829" s="96">
        <f t="shared" si="1246"/>
        <v>94.858449000000007</v>
      </c>
      <c r="DI2829" s="96"/>
      <c r="DJ2829" s="96">
        <f t="shared" si="1247"/>
        <v>5.1415509999999927</v>
      </c>
      <c r="DL2829" s="77" t="s">
        <v>755</v>
      </c>
      <c r="DO2829" s="348">
        <v>5.2</v>
      </c>
      <c r="DQ2829" s="348"/>
      <c r="DS2829" s="246"/>
      <c r="DU2829" s="96"/>
      <c r="DW2829" s="178"/>
      <c r="DX2829" s="304">
        <f t="shared" si="1248"/>
        <v>51.084674597620719</v>
      </c>
      <c r="DY2829" s="77">
        <f t="shared" si="1249"/>
        <v>0</v>
      </c>
      <c r="DZ2829" s="304">
        <f t="shared" si="1250"/>
        <v>0.66979906028191538</v>
      </c>
      <c r="EA2829" s="77">
        <f t="shared" si="1251"/>
        <v>0</v>
      </c>
      <c r="EB2829" s="304">
        <f t="shared" si="1252"/>
        <v>15.895231430570828</v>
      </c>
      <c r="EC2829" s="77">
        <f t="shared" si="1253"/>
        <v>0</v>
      </c>
      <c r="ED2829" s="304">
        <f t="shared" si="1254"/>
        <v>11.196641007697689</v>
      </c>
      <c r="EE2829" s="77">
        <f t="shared" si="1255"/>
        <v>0</v>
      </c>
      <c r="EF2829" s="304">
        <f t="shared" si="1256"/>
        <v>0.18994301709487155</v>
      </c>
      <c r="EG2829" s="77">
        <f t="shared" si="1257"/>
        <v>0</v>
      </c>
      <c r="EH2829" s="304">
        <f t="shared" si="1258"/>
        <v>8.0375887233829832</v>
      </c>
      <c r="EI2829" s="77">
        <f t="shared" si="1259"/>
        <v>0</v>
      </c>
      <c r="EJ2829" s="304">
        <f t="shared" si="1260"/>
        <v>10.896730980705787</v>
      </c>
      <c r="EK2829" s="77">
        <f t="shared" si="1261"/>
        <v>0</v>
      </c>
      <c r="EL2829" s="304">
        <f t="shared" si="1262"/>
        <v>1.6595021493551934</v>
      </c>
      <c r="EM2829" s="77">
        <f t="shared" si="1263"/>
        <v>0</v>
      </c>
      <c r="EN2829" s="304">
        <f t="shared" si="1264"/>
        <v>0.22993102069379184</v>
      </c>
      <c r="EO2829" s="77">
        <f t="shared" si="1265"/>
        <v>0</v>
      </c>
      <c r="EP2829" s="304">
        <f t="shared" si="1266"/>
        <v>0.13995801259622115</v>
      </c>
      <c r="EQ2829" s="77">
        <f t="shared" si="1267"/>
        <v>0</v>
      </c>
      <c r="ER2829" s="77">
        <f t="shared" si="1268"/>
        <v>100</v>
      </c>
      <c r="ES2829" s="77">
        <f t="shared" si="1269"/>
        <v>0</v>
      </c>
    </row>
    <row r="2830" spans="1:149" s="77" customFormat="1" x14ac:dyDescent="0.45">
      <c r="A2830" s="77" t="s">
        <v>4123</v>
      </c>
      <c r="B2830" s="178" t="s">
        <v>980</v>
      </c>
      <c r="C2830" s="77" t="s">
        <v>3441</v>
      </c>
      <c r="D2830" s="77" t="s">
        <v>4159</v>
      </c>
      <c r="E2830" s="77" t="s">
        <v>637</v>
      </c>
      <c r="F2830" s="77" t="s">
        <v>4137</v>
      </c>
      <c r="G2830" s="77" t="s">
        <v>4156</v>
      </c>
      <c r="H2830" s="77" t="s">
        <v>1372</v>
      </c>
      <c r="I2830" s="77">
        <v>234</v>
      </c>
      <c r="J2830" s="304">
        <v>196</v>
      </c>
      <c r="L2830" s="304">
        <v>1103</v>
      </c>
      <c r="P2830" s="72" t="s">
        <v>1374</v>
      </c>
      <c r="Q2830" s="125"/>
      <c r="R2830" s="125"/>
      <c r="S2830" s="116"/>
      <c r="AA2830" s="168">
        <v>1</v>
      </c>
      <c r="AB2830" s="168"/>
      <c r="AC2830" s="168">
        <v>0</v>
      </c>
      <c r="AE2830" s="327"/>
      <c r="AG2830" s="168"/>
      <c r="AQ2830" s="178"/>
      <c r="AR2830" s="66">
        <v>0.97250000000000003</v>
      </c>
      <c r="AS2830" s="66"/>
      <c r="AU2830" s="276">
        <v>1960</v>
      </c>
      <c r="AV2830" s="276"/>
      <c r="AW2830" s="276">
        <v>1906.1000000000001</v>
      </c>
      <c r="AX2830" s="95"/>
      <c r="AY2830" s="276"/>
      <c r="AZ2830" s="95"/>
      <c r="BA2830" s="178"/>
      <c r="BB2830" s="98" t="s">
        <v>3412</v>
      </c>
      <c r="BC2830" s="178" t="s">
        <v>1126</v>
      </c>
      <c r="BD2830" s="96">
        <v>48.407030000000006</v>
      </c>
      <c r="BF2830" s="96">
        <v>0.63469100000000001</v>
      </c>
      <c r="BH2830" s="96">
        <v>15.06207</v>
      </c>
      <c r="BN2830" s="96">
        <v>10.60976</v>
      </c>
      <c r="BP2830" s="96">
        <v>0.17998700000000001</v>
      </c>
      <c r="BR2830" s="96">
        <v>7.6162919999999996</v>
      </c>
      <c r="BX2830" s="96">
        <v>10.325570000000001</v>
      </c>
      <c r="BZ2830" s="96">
        <v>1.5725180000000001</v>
      </c>
      <c r="CB2830" s="96">
        <v>0.21787900000000002</v>
      </c>
      <c r="CD2830" s="96">
        <v>0.13262200000000002</v>
      </c>
      <c r="DH2830" s="96">
        <f t="shared" si="1246"/>
        <v>94.758418999999989</v>
      </c>
      <c r="DI2830" s="96"/>
      <c r="DJ2830" s="96">
        <f t="shared" si="1247"/>
        <v>5.2415810000000107</v>
      </c>
      <c r="DL2830" s="77" t="s">
        <v>755</v>
      </c>
      <c r="DO2830" s="348">
        <v>5.3</v>
      </c>
      <c r="DQ2830" s="348"/>
      <c r="DS2830" s="246"/>
      <c r="DU2830" s="96"/>
      <c r="DW2830" s="178"/>
      <c r="DX2830" s="304">
        <f t="shared" si="1248"/>
        <v>51.084674597620726</v>
      </c>
      <c r="DY2830" s="77">
        <f t="shared" si="1249"/>
        <v>0</v>
      </c>
      <c r="DZ2830" s="304">
        <f t="shared" si="1250"/>
        <v>0.66979906028191549</v>
      </c>
      <c r="EA2830" s="77">
        <f t="shared" si="1251"/>
        <v>0</v>
      </c>
      <c r="EB2830" s="304">
        <f t="shared" si="1252"/>
        <v>15.89523143057083</v>
      </c>
      <c r="EC2830" s="77">
        <f t="shared" si="1253"/>
        <v>0</v>
      </c>
      <c r="ED2830" s="304">
        <f t="shared" si="1254"/>
        <v>11.196641007697691</v>
      </c>
      <c r="EE2830" s="77">
        <f t="shared" si="1255"/>
        <v>0</v>
      </c>
      <c r="EF2830" s="304">
        <f t="shared" si="1256"/>
        <v>0.18994301709487155</v>
      </c>
      <c r="EG2830" s="77">
        <f t="shared" si="1257"/>
        <v>0</v>
      </c>
      <c r="EH2830" s="304">
        <f t="shared" si="1258"/>
        <v>8.037588723382985</v>
      </c>
      <c r="EI2830" s="77">
        <f t="shared" si="1259"/>
        <v>0</v>
      </c>
      <c r="EJ2830" s="304">
        <f t="shared" si="1260"/>
        <v>10.89673098070579</v>
      </c>
      <c r="EK2830" s="77">
        <f t="shared" si="1261"/>
        <v>0</v>
      </c>
      <c r="EL2830" s="304">
        <f t="shared" si="1262"/>
        <v>1.6595021493551938</v>
      </c>
      <c r="EM2830" s="77">
        <f t="shared" si="1263"/>
        <v>0</v>
      </c>
      <c r="EN2830" s="304">
        <f t="shared" si="1264"/>
        <v>0.22993102069379193</v>
      </c>
      <c r="EO2830" s="77">
        <f t="shared" si="1265"/>
        <v>0</v>
      </c>
      <c r="EP2830" s="304">
        <f t="shared" si="1266"/>
        <v>0.13995801259622118</v>
      </c>
      <c r="EQ2830" s="77">
        <f t="shared" si="1267"/>
        <v>0</v>
      </c>
      <c r="ER2830" s="77">
        <f t="shared" si="1268"/>
        <v>100</v>
      </c>
      <c r="ES2830" s="77">
        <f t="shared" si="1269"/>
        <v>0</v>
      </c>
    </row>
    <row r="2831" spans="1:149" s="77" customFormat="1" x14ac:dyDescent="0.45">
      <c r="A2831" s="77" t="s">
        <v>4123</v>
      </c>
      <c r="B2831" s="178" t="s">
        <v>980</v>
      </c>
      <c r="C2831" s="77" t="s">
        <v>3441</v>
      </c>
      <c r="D2831" s="77" t="s">
        <v>4159</v>
      </c>
      <c r="E2831" s="77" t="s">
        <v>637</v>
      </c>
      <c r="F2831" s="77" t="s">
        <v>4138</v>
      </c>
      <c r="G2831" s="77" t="s">
        <v>4156</v>
      </c>
      <c r="H2831" s="77" t="s">
        <v>1372</v>
      </c>
      <c r="I2831" s="77">
        <v>188</v>
      </c>
      <c r="J2831" s="304">
        <v>200</v>
      </c>
      <c r="L2831" s="304">
        <v>1088</v>
      </c>
      <c r="P2831" s="72" t="s">
        <v>1374</v>
      </c>
      <c r="Q2831" s="125"/>
      <c r="R2831" s="125"/>
      <c r="S2831" s="116"/>
      <c r="AA2831" s="168">
        <v>1</v>
      </c>
      <c r="AB2831" s="168"/>
      <c r="AC2831" s="168">
        <v>0</v>
      </c>
      <c r="AE2831" s="327"/>
      <c r="AG2831" s="168"/>
      <c r="AQ2831" s="178"/>
      <c r="AR2831" s="66">
        <v>0.96699999999999997</v>
      </c>
      <c r="AS2831" s="66"/>
      <c r="AU2831" s="276">
        <v>2000</v>
      </c>
      <c r="AV2831" s="276"/>
      <c r="AW2831" s="276">
        <v>1934</v>
      </c>
      <c r="AX2831" s="95"/>
      <c r="AY2831" s="276"/>
      <c r="AZ2831" s="95"/>
      <c r="BA2831" s="178"/>
      <c r="BB2831" s="98" t="s">
        <v>3412</v>
      </c>
      <c r="BC2831" s="178" t="s">
        <v>1126</v>
      </c>
      <c r="BD2831" s="96">
        <v>48.304830000000003</v>
      </c>
      <c r="BF2831" s="96">
        <v>0.633351</v>
      </c>
      <c r="BH2831" s="96">
        <v>15.03027</v>
      </c>
      <c r="BN2831" s="96">
        <v>10.587359999999999</v>
      </c>
      <c r="BP2831" s="96">
        <v>0.17960699999999999</v>
      </c>
      <c r="BR2831" s="96">
        <v>7.6002119999999991</v>
      </c>
      <c r="BX2831" s="96">
        <v>10.30377</v>
      </c>
      <c r="BZ2831" s="96">
        <v>1.5691979999999999</v>
      </c>
      <c r="CB2831" s="96">
        <v>0.217419</v>
      </c>
      <c r="CD2831" s="96">
        <v>0.13234200000000002</v>
      </c>
      <c r="DH2831" s="96">
        <f t="shared" si="1246"/>
        <v>94.55835900000001</v>
      </c>
      <c r="DI2831" s="96"/>
      <c r="DJ2831" s="96">
        <f t="shared" si="1247"/>
        <v>5.44164099999999</v>
      </c>
      <c r="DL2831" s="77" t="s">
        <v>755</v>
      </c>
      <c r="DO2831" s="348">
        <v>5.5</v>
      </c>
      <c r="DQ2831" s="348"/>
      <c r="DS2831" s="246"/>
      <c r="DU2831" s="96"/>
      <c r="DW2831" s="178"/>
      <c r="DX2831" s="304">
        <f t="shared" si="1248"/>
        <v>51.084674597620719</v>
      </c>
      <c r="DY2831" s="77">
        <f t="shared" si="1249"/>
        <v>0</v>
      </c>
      <c r="DZ2831" s="304">
        <f t="shared" si="1250"/>
        <v>0.66979906028191527</v>
      </c>
      <c r="EA2831" s="77">
        <f t="shared" si="1251"/>
        <v>0</v>
      </c>
      <c r="EB2831" s="304">
        <f t="shared" si="1252"/>
        <v>15.895231430570828</v>
      </c>
      <c r="EC2831" s="77">
        <f t="shared" si="1253"/>
        <v>0</v>
      </c>
      <c r="ED2831" s="304">
        <f t="shared" si="1254"/>
        <v>11.196641007697689</v>
      </c>
      <c r="EE2831" s="77">
        <f t="shared" si="1255"/>
        <v>0</v>
      </c>
      <c r="EF2831" s="304">
        <f t="shared" si="1256"/>
        <v>0.18994301709487152</v>
      </c>
      <c r="EG2831" s="77">
        <f t="shared" si="1257"/>
        <v>0</v>
      </c>
      <c r="EH2831" s="304">
        <f t="shared" si="1258"/>
        <v>8.0375887233829832</v>
      </c>
      <c r="EI2831" s="77">
        <f t="shared" si="1259"/>
        <v>0</v>
      </c>
      <c r="EJ2831" s="304">
        <f t="shared" si="1260"/>
        <v>10.896730980705788</v>
      </c>
      <c r="EK2831" s="77">
        <f t="shared" si="1261"/>
        <v>0</v>
      </c>
      <c r="EL2831" s="304">
        <f t="shared" si="1262"/>
        <v>1.6595021493551929</v>
      </c>
      <c r="EM2831" s="77">
        <f t="shared" si="1263"/>
        <v>0</v>
      </c>
      <c r="EN2831" s="304">
        <f t="shared" si="1264"/>
        <v>0.22993102069379184</v>
      </c>
      <c r="EO2831" s="77">
        <f t="shared" si="1265"/>
        <v>0</v>
      </c>
      <c r="EP2831" s="304">
        <f t="shared" si="1266"/>
        <v>0.13995801259622112</v>
      </c>
      <c r="EQ2831" s="77">
        <f t="shared" si="1267"/>
        <v>0</v>
      </c>
      <c r="ER2831" s="77">
        <f t="shared" si="1268"/>
        <v>100</v>
      </c>
      <c r="ES2831" s="77">
        <f t="shared" si="1269"/>
        <v>0</v>
      </c>
    </row>
    <row r="2832" spans="1:149" s="77" customFormat="1" x14ac:dyDescent="0.45">
      <c r="A2832" s="77" t="s">
        <v>4123</v>
      </c>
      <c r="B2832" s="178" t="s">
        <v>980</v>
      </c>
      <c r="C2832" s="77" t="s">
        <v>3441</v>
      </c>
      <c r="D2832" s="77" t="s">
        <v>4159</v>
      </c>
      <c r="E2832" s="77" t="s">
        <v>637</v>
      </c>
      <c r="F2832" s="77" t="s">
        <v>4139</v>
      </c>
      <c r="G2832" s="77" t="s">
        <v>4156</v>
      </c>
      <c r="H2832" s="77" t="s">
        <v>1372</v>
      </c>
      <c r="I2832" s="77">
        <v>188</v>
      </c>
      <c r="J2832" s="304">
        <v>200</v>
      </c>
      <c r="L2832" s="304">
        <v>1088</v>
      </c>
      <c r="P2832" s="72" t="s">
        <v>1374</v>
      </c>
      <c r="Q2832" s="125"/>
      <c r="R2832" s="125"/>
      <c r="S2832" s="116"/>
      <c r="AA2832" s="168">
        <v>1</v>
      </c>
      <c r="AB2832" s="168"/>
      <c r="AC2832" s="168">
        <v>0</v>
      </c>
      <c r="AE2832" s="327"/>
      <c r="AG2832" s="168"/>
      <c r="AQ2832" s="178"/>
      <c r="AR2832" s="66">
        <v>0.96699999999999997</v>
      </c>
      <c r="AS2832" s="66"/>
      <c r="AU2832" s="276">
        <v>2000</v>
      </c>
      <c r="AV2832" s="276"/>
      <c r="AW2832" s="276">
        <v>1934</v>
      </c>
      <c r="AX2832" s="95"/>
      <c r="AY2832" s="276"/>
      <c r="AZ2832" s="95"/>
      <c r="BA2832" s="178"/>
      <c r="BB2832" s="98" t="s">
        <v>3412</v>
      </c>
      <c r="BC2832" s="178" t="s">
        <v>1126</v>
      </c>
      <c r="BD2832" s="96">
        <v>48.202629999999999</v>
      </c>
      <c r="BF2832" s="96">
        <v>0.63201099999999999</v>
      </c>
      <c r="BH2832" s="96">
        <v>14.998469999999999</v>
      </c>
      <c r="BN2832" s="96">
        <v>10.564959999999999</v>
      </c>
      <c r="BP2832" s="96">
        <v>0.179227</v>
      </c>
      <c r="BR2832" s="96">
        <v>7.5841319999999994</v>
      </c>
      <c r="BX2832" s="96">
        <v>10.281970000000001</v>
      </c>
      <c r="BZ2832" s="96">
        <v>1.5658779999999999</v>
      </c>
      <c r="CB2832" s="96">
        <v>0.21695900000000001</v>
      </c>
      <c r="CD2832" s="96">
        <v>0.13206200000000001</v>
      </c>
      <c r="DH2832" s="96">
        <f t="shared" si="1246"/>
        <v>94.358298999999988</v>
      </c>
      <c r="DI2832" s="96"/>
      <c r="DJ2832" s="96">
        <f t="shared" si="1247"/>
        <v>5.6417010000000118</v>
      </c>
      <c r="DL2832" s="77" t="s">
        <v>755</v>
      </c>
      <c r="DO2832" s="348">
        <v>5.7</v>
      </c>
      <c r="DQ2832" s="348"/>
      <c r="DS2832" s="246"/>
      <c r="DU2832" s="96"/>
      <c r="DW2832" s="178"/>
      <c r="DX2832" s="304">
        <f t="shared" si="1248"/>
        <v>51.084674597620719</v>
      </c>
      <c r="DY2832" s="77">
        <f t="shared" si="1249"/>
        <v>0</v>
      </c>
      <c r="DZ2832" s="304">
        <f t="shared" si="1250"/>
        <v>0.66979906028191549</v>
      </c>
      <c r="EA2832" s="77">
        <f t="shared" si="1251"/>
        <v>0</v>
      </c>
      <c r="EB2832" s="304">
        <f t="shared" si="1252"/>
        <v>15.89523143057083</v>
      </c>
      <c r="EC2832" s="77">
        <f t="shared" si="1253"/>
        <v>0</v>
      </c>
      <c r="ED2832" s="304">
        <f t="shared" si="1254"/>
        <v>11.196641007697691</v>
      </c>
      <c r="EE2832" s="77">
        <f t="shared" si="1255"/>
        <v>0</v>
      </c>
      <c r="EF2832" s="304">
        <f t="shared" si="1256"/>
        <v>0.18994301709487155</v>
      </c>
      <c r="EG2832" s="77">
        <f t="shared" si="1257"/>
        <v>0</v>
      </c>
      <c r="EH2832" s="304">
        <f t="shared" si="1258"/>
        <v>8.037588723382985</v>
      </c>
      <c r="EI2832" s="77">
        <f t="shared" si="1259"/>
        <v>0</v>
      </c>
      <c r="EJ2832" s="304">
        <f t="shared" si="1260"/>
        <v>10.89673098070579</v>
      </c>
      <c r="EK2832" s="77">
        <f t="shared" si="1261"/>
        <v>0</v>
      </c>
      <c r="EL2832" s="304">
        <f t="shared" si="1262"/>
        <v>1.6595021493551938</v>
      </c>
      <c r="EM2832" s="77">
        <f t="shared" si="1263"/>
        <v>0</v>
      </c>
      <c r="EN2832" s="304">
        <f t="shared" si="1264"/>
        <v>0.22993102069379193</v>
      </c>
      <c r="EO2832" s="77">
        <f t="shared" si="1265"/>
        <v>0</v>
      </c>
      <c r="EP2832" s="304">
        <f t="shared" si="1266"/>
        <v>0.13995801259622118</v>
      </c>
      <c r="EQ2832" s="77">
        <f t="shared" si="1267"/>
        <v>0</v>
      </c>
      <c r="ER2832" s="77">
        <f t="shared" si="1268"/>
        <v>100</v>
      </c>
      <c r="ES2832" s="77">
        <f t="shared" si="1269"/>
        <v>0</v>
      </c>
    </row>
    <row r="2833" spans="1:149" s="77" customFormat="1" x14ac:dyDescent="0.45">
      <c r="A2833" s="77" t="s">
        <v>4123</v>
      </c>
      <c r="B2833" s="178" t="s">
        <v>980</v>
      </c>
      <c r="C2833" s="77" t="s">
        <v>3441</v>
      </c>
      <c r="D2833" s="77" t="s">
        <v>4159</v>
      </c>
      <c r="E2833" s="77" t="s">
        <v>637</v>
      </c>
      <c r="F2833" s="77" t="s">
        <v>4140</v>
      </c>
      <c r="G2833" s="77" t="s">
        <v>4156</v>
      </c>
      <c r="H2833" s="77" t="s">
        <v>1372</v>
      </c>
      <c r="I2833" s="77">
        <v>174</v>
      </c>
      <c r="J2833" s="304">
        <v>197</v>
      </c>
      <c r="L2833" s="304">
        <v>1120</v>
      </c>
      <c r="P2833" s="72" t="s">
        <v>1374</v>
      </c>
      <c r="Q2833" s="125"/>
      <c r="R2833" s="125"/>
      <c r="S2833" s="116"/>
      <c r="AA2833" s="168">
        <v>1</v>
      </c>
      <c r="AB2833" s="168"/>
      <c r="AC2833" s="168">
        <v>0</v>
      </c>
      <c r="AE2833" s="327"/>
      <c r="AG2833" s="168"/>
      <c r="AQ2833" s="178"/>
      <c r="AR2833" s="66">
        <v>0.97929999999999995</v>
      </c>
      <c r="AS2833" s="66"/>
      <c r="AU2833" s="276">
        <v>1970</v>
      </c>
      <c r="AV2833" s="276"/>
      <c r="AW2833" s="276">
        <v>1929.221</v>
      </c>
      <c r="AX2833" s="95"/>
      <c r="AY2833" s="276"/>
      <c r="AZ2833" s="95"/>
      <c r="BA2833" s="178"/>
      <c r="BB2833" s="98" t="s">
        <v>3412</v>
      </c>
      <c r="BC2833" s="178" t="s">
        <v>1126</v>
      </c>
      <c r="BD2833" s="96">
        <v>48.355930000000001</v>
      </c>
      <c r="BF2833" s="96">
        <v>0.63402099999999995</v>
      </c>
      <c r="BH2833" s="96">
        <v>15.04617</v>
      </c>
      <c r="BN2833" s="96">
        <v>10.598559999999999</v>
      </c>
      <c r="BP2833" s="96">
        <v>0.17979699999999998</v>
      </c>
      <c r="BR2833" s="96">
        <v>7.6082519999999985</v>
      </c>
      <c r="BX2833" s="96">
        <v>10.31467</v>
      </c>
      <c r="BZ2833" s="96">
        <v>1.5708579999999999</v>
      </c>
      <c r="CB2833" s="96">
        <v>0.21764900000000001</v>
      </c>
      <c r="CD2833" s="96">
        <v>0.13248200000000002</v>
      </c>
      <c r="DH2833" s="96">
        <f t="shared" si="1246"/>
        <v>94.658388999999971</v>
      </c>
      <c r="DI2833" s="96"/>
      <c r="DJ2833" s="96">
        <f t="shared" si="1247"/>
        <v>5.3416110000000288</v>
      </c>
      <c r="DL2833" s="77" t="s">
        <v>755</v>
      </c>
      <c r="DO2833" s="348">
        <v>5.4</v>
      </c>
      <c r="DQ2833" s="348"/>
      <c r="DS2833" s="246"/>
      <c r="DU2833" s="96"/>
      <c r="DW2833" s="178"/>
      <c r="DX2833" s="304">
        <f t="shared" si="1248"/>
        <v>51.084674597620726</v>
      </c>
      <c r="DY2833" s="77">
        <f t="shared" si="1249"/>
        <v>0</v>
      </c>
      <c r="DZ2833" s="304">
        <f t="shared" si="1250"/>
        <v>0.6697990602819156</v>
      </c>
      <c r="EA2833" s="77">
        <f t="shared" si="1251"/>
        <v>0</v>
      </c>
      <c r="EB2833" s="304">
        <f t="shared" si="1252"/>
        <v>15.895231430570833</v>
      </c>
      <c r="EC2833" s="77">
        <f t="shared" si="1253"/>
        <v>0</v>
      </c>
      <c r="ED2833" s="304">
        <f t="shared" si="1254"/>
        <v>11.196641007697693</v>
      </c>
      <c r="EE2833" s="77">
        <f t="shared" si="1255"/>
        <v>0</v>
      </c>
      <c r="EF2833" s="304">
        <f t="shared" si="1256"/>
        <v>0.18994301709487157</v>
      </c>
      <c r="EG2833" s="77">
        <f t="shared" si="1257"/>
        <v>0</v>
      </c>
      <c r="EH2833" s="304">
        <f t="shared" si="1258"/>
        <v>8.0375887233829868</v>
      </c>
      <c r="EI2833" s="77">
        <f t="shared" si="1259"/>
        <v>0</v>
      </c>
      <c r="EJ2833" s="304">
        <f t="shared" si="1260"/>
        <v>10.89673098070579</v>
      </c>
      <c r="EK2833" s="77">
        <f t="shared" si="1261"/>
        <v>0</v>
      </c>
      <c r="EL2833" s="304">
        <f t="shared" si="1262"/>
        <v>1.6595021493551938</v>
      </c>
      <c r="EM2833" s="77">
        <f t="shared" si="1263"/>
        <v>0</v>
      </c>
      <c r="EN2833" s="304">
        <f t="shared" si="1264"/>
        <v>0.22993102069379193</v>
      </c>
      <c r="EO2833" s="77">
        <f t="shared" si="1265"/>
        <v>0</v>
      </c>
      <c r="EP2833" s="304">
        <f t="shared" si="1266"/>
        <v>0.13995801259622118</v>
      </c>
      <c r="EQ2833" s="77">
        <f t="shared" si="1267"/>
        <v>0</v>
      </c>
      <c r="ER2833" s="77">
        <f t="shared" si="1268"/>
        <v>100</v>
      </c>
      <c r="ES2833" s="77">
        <f t="shared" si="1269"/>
        <v>0</v>
      </c>
    </row>
    <row r="2834" spans="1:149" s="77" customFormat="1" x14ac:dyDescent="0.45">
      <c r="A2834" s="77" t="s">
        <v>4123</v>
      </c>
      <c r="B2834" s="178" t="s">
        <v>980</v>
      </c>
      <c r="C2834" s="77" t="s">
        <v>3441</v>
      </c>
      <c r="D2834" s="77" t="s">
        <v>4159</v>
      </c>
      <c r="E2834" s="77" t="s">
        <v>637</v>
      </c>
      <c r="F2834" s="77" t="s">
        <v>4141</v>
      </c>
      <c r="G2834" s="77" t="s">
        <v>4156</v>
      </c>
      <c r="H2834" s="77" t="s">
        <v>1372</v>
      </c>
      <c r="I2834" s="77">
        <v>156</v>
      </c>
      <c r="J2834" s="304">
        <v>199</v>
      </c>
      <c r="L2834" s="304">
        <v>1118</v>
      </c>
      <c r="P2834" s="72" t="s">
        <v>1374</v>
      </c>
      <c r="Q2834" s="125"/>
      <c r="R2834" s="125"/>
      <c r="S2834" s="116"/>
      <c r="AA2834" s="168">
        <v>1</v>
      </c>
      <c r="AB2834" s="168"/>
      <c r="AC2834" s="168">
        <v>0</v>
      </c>
      <c r="AE2834" s="327"/>
      <c r="AG2834" s="168"/>
      <c r="AQ2834" s="178"/>
      <c r="AR2834" s="66">
        <v>0.97889999999999999</v>
      </c>
      <c r="AS2834" s="66"/>
      <c r="AU2834" s="276">
        <v>1990</v>
      </c>
      <c r="AV2834" s="276"/>
      <c r="AW2834" s="276">
        <v>1948.011</v>
      </c>
      <c r="AX2834" s="95"/>
      <c r="AY2834" s="276"/>
      <c r="AZ2834" s="95"/>
      <c r="BA2834" s="178"/>
      <c r="BB2834" s="98" t="s">
        <v>3412</v>
      </c>
      <c r="BC2834" s="178" t="s">
        <v>1126</v>
      </c>
      <c r="BD2834" s="96">
        <v>48.049329999999998</v>
      </c>
      <c r="BF2834" s="96">
        <v>0.63000100000000003</v>
      </c>
      <c r="BH2834" s="96">
        <v>14.95077</v>
      </c>
      <c r="BN2834" s="96">
        <v>10.531359999999999</v>
      </c>
      <c r="BP2834" s="96">
        <v>0.17865700000000001</v>
      </c>
      <c r="BR2834" s="96">
        <v>7.5600119999999995</v>
      </c>
      <c r="BX2834" s="96">
        <v>10.249270000000001</v>
      </c>
      <c r="BZ2834" s="96">
        <v>1.5608979999999999</v>
      </c>
      <c r="CB2834" s="96">
        <v>0.21626900000000002</v>
      </c>
      <c r="CD2834" s="96">
        <v>0.13164200000000001</v>
      </c>
      <c r="DH2834" s="96">
        <f t="shared" si="1246"/>
        <v>94.058208999999991</v>
      </c>
      <c r="DI2834" s="96"/>
      <c r="DJ2834" s="96">
        <f t="shared" si="1247"/>
        <v>5.9417910000000091</v>
      </c>
      <c r="DL2834" s="77" t="s">
        <v>755</v>
      </c>
      <c r="DO2834" s="353">
        <v>6</v>
      </c>
      <c r="DQ2834" s="348"/>
      <c r="DS2834" s="246"/>
      <c r="DU2834" s="96"/>
      <c r="DW2834" s="178"/>
      <c r="DX2834" s="304">
        <f t="shared" si="1248"/>
        <v>51.084674597620719</v>
      </c>
      <c r="DY2834" s="77">
        <f t="shared" si="1249"/>
        <v>0</v>
      </c>
      <c r="DZ2834" s="304">
        <f t="shared" si="1250"/>
        <v>0.66979906028191549</v>
      </c>
      <c r="EA2834" s="77">
        <f t="shared" si="1251"/>
        <v>0</v>
      </c>
      <c r="EB2834" s="304">
        <f t="shared" si="1252"/>
        <v>15.89523143057083</v>
      </c>
      <c r="EC2834" s="77">
        <f t="shared" si="1253"/>
        <v>0</v>
      </c>
      <c r="ED2834" s="304">
        <f t="shared" si="1254"/>
        <v>11.196641007697691</v>
      </c>
      <c r="EE2834" s="77">
        <f t="shared" si="1255"/>
        <v>0</v>
      </c>
      <c r="EF2834" s="304">
        <f t="shared" si="1256"/>
        <v>0.18994301709487155</v>
      </c>
      <c r="EG2834" s="77">
        <f t="shared" si="1257"/>
        <v>0</v>
      </c>
      <c r="EH2834" s="304">
        <f t="shared" si="1258"/>
        <v>8.037588723382985</v>
      </c>
      <c r="EI2834" s="77">
        <f t="shared" si="1259"/>
        <v>0</v>
      </c>
      <c r="EJ2834" s="304">
        <f t="shared" si="1260"/>
        <v>10.89673098070579</v>
      </c>
      <c r="EK2834" s="77">
        <f t="shared" si="1261"/>
        <v>0</v>
      </c>
      <c r="EL2834" s="304">
        <f t="shared" si="1262"/>
        <v>1.6595021493551934</v>
      </c>
      <c r="EM2834" s="77">
        <f t="shared" si="1263"/>
        <v>0</v>
      </c>
      <c r="EN2834" s="304">
        <f t="shared" si="1264"/>
        <v>0.22993102069379193</v>
      </c>
      <c r="EO2834" s="77">
        <f t="shared" si="1265"/>
        <v>0</v>
      </c>
      <c r="EP2834" s="304">
        <f t="shared" si="1266"/>
        <v>0.13995801259622118</v>
      </c>
      <c r="EQ2834" s="77">
        <f t="shared" si="1267"/>
        <v>0</v>
      </c>
      <c r="ER2834" s="77">
        <f t="shared" si="1268"/>
        <v>100</v>
      </c>
      <c r="ES2834" s="77">
        <f t="shared" si="1269"/>
        <v>0</v>
      </c>
    </row>
    <row r="2835" spans="1:149" s="77" customFormat="1" x14ac:dyDescent="0.45">
      <c r="A2835" s="77" t="s">
        <v>4123</v>
      </c>
      <c r="B2835" s="178" t="s">
        <v>980</v>
      </c>
      <c r="C2835" s="77" t="s">
        <v>3444</v>
      </c>
      <c r="D2835" s="77" t="s">
        <v>4157</v>
      </c>
      <c r="E2835" s="77" t="s">
        <v>637</v>
      </c>
      <c r="F2835" s="77" t="s">
        <v>4142</v>
      </c>
      <c r="G2835" s="77" t="s">
        <v>4156</v>
      </c>
      <c r="H2835" s="77" t="s">
        <v>1372</v>
      </c>
      <c r="I2835" s="77">
        <v>190</v>
      </c>
      <c r="J2835" s="304">
        <v>0.1</v>
      </c>
      <c r="L2835" s="304">
        <v>1160</v>
      </c>
      <c r="P2835" s="72" t="s">
        <v>1374</v>
      </c>
      <c r="Q2835" s="125"/>
      <c r="R2835" s="125"/>
      <c r="S2835" s="116"/>
      <c r="AA2835" s="168">
        <v>1</v>
      </c>
      <c r="AB2835" s="168"/>
      <c r="AC2835" s="168">
        <v>0</v>
      </c>
      <c r="AE2835" s="327"/>
      <c r="AG2835" s="168"/>
      <c r="AQ2835" s="178"/>
      <c r="AR2835" s="66">
        <v>1</v>
      </c>
      <c r="AS2835" s="66"/>
      <c r="AU2835" s="276">
        <v>1</v>
      </c>
      <c r="AV2835" s="276"/>
      <c r="AW2835" s="276">
        <v>1</v>
      </c>
      <c r="AX2835" s="95"/>
      <c r="AY2835" s="276"/>
      <c r="AZ2835" s="95"/>
      <c r="BA2835" s="178"/>
      <c r="BB2835" s="98" t="s">
        <v>3412</v>
      </c>
      <c r="BC2835" s="178" t="s">
        <v>1126</v>
      </c>
      <c r="BD2835" s="96">
        <v>55.691960000000002</v>
      </c>
      <c r="BF2835" s="96">
        <v>0.93974000000000002</v>
      </c>
      <c r="BH2835" s="96">
        <v>17.21208</v>
      </c>
      <c r="BN2835" s="96">
        <v>7.0925639999999994</v>
      </c>
      <c r="BP2835" s="96">
        <v>0.118704</v>
      </c>
      <c r="BR2835" s="96">
        <v>4.3722640000000004</v>
      </c>
      <c r="BX2835" s="96">
        <v>7.7948959999999996</v>
      </c>
      <c r="BZ2835" s="96">
        <v>3.5017680000000002</v>
      </c>
      <c r="CB2835" s="96">
        <v>1.2463919999999999</v>
      </c>
      <c r="CD2835" s="96">
        <v>0.17805599999999999</v>
      </c>
      <c r="DH2835" s="96">
        <f t="shared" si="1246"/>
        <v>98.148423999999991</v>
      </c>
      <c r="DJ2835" s="96">
        <f t="shared" si="1247"/>
        <v>1.8515760000000085</v>
      </c>
      <c r="DL2835" s="77" t="s">
        <v>755</v>
      </c>
      <c r="DO2835" s="348">
        <v>0.3</v>
      </c>
      <c r="DQ2835" s="348"/>
      <c r="DS2835" s="246"/>
      <c r="DU2835" s="96"/>
      <c r="DW2835" s="178"/>
      <c r="DX2835" s="304">
        <f t="shared" si="1248"/>
        <v>56.74259221931063</v>
      </c>
      <c r="DY2835" s="77">
        <f t="shared" si="1249"/>
        <v>0</v>
      </c>
      <c r="DZ2835" s="304">
        <f t="shared" si="1250"/>
        <v>0.95746825236847422</v>
      </c>
      <c r="EA2835" s="77">
        <f t="shared" si="1251"/>
        <v>0</v>
      </c>
      <c r="EB2835" s="304">
        <f t="shared" si="1252"/>
        <v>17.536786938117316</v>
      </c>
      <c r="EC2835" s="77">
        <f t="shared" si="1253"/>
        <v>0</v>
      </c>
      <c r="ED2835" s="304">
        <f t="shared" si="1254"/>
        <v>7.2263656520862725</v>
      </c>
      <c r="EE2835" s="77">
        <f t="shared" si="1255"/>
        <v>0</v>
      </c>
      <c r="EF2835" s="304">
        <f t="shared" si="1256"/>
        <v>0.12094335819391254</v>
      </c>
      <c r="EG2835" s="77">
        <f t="shared" si="1257"/>
        <v>0</v>
      </c>
      <c r="EH2835" s="304">
        <f t="shared" si="1258"/>
        <v>4.4547470268091116</v>
      </c>
      <c r="EI2835" s="77">
        <f t="shared" si="1259"/>
        <v>0</v>
      </c>
      <c r="EJ2835" s="304">
        <f t="shared" si="1260"/>
        <v>7.9419471880669228</v>
      </c>
      <c r="EK2835" s="77">
        <f t="shared" si="1261"/>
        <v>0</v>
      </c>
      <c r="EL2835" s="304">
        <f t="shared" si="1262"/>
        <v>3.5678290667204196</v>
      </c>
      <c r="EM2835" s="77">
        <f t="shared" si="1263"/>
        <v>0</v>
      </c>
      <c r="EN2835" s="304">
        <f t="shared" si="1264"/>
        <v>1.2699052610360815</v>
      </c>
      <c r="EO2835" s="77">
        <f t="shared" si="1265"/>
        <v>0</v>
      </c>
      <c r="EP2835" s="304">
        <f t="shared" si="1266"/>
        <v>0.1814150372908688</v>
      </c>
      <c r="EQ2835" s="77">
        <f t="shared" si="1267"/>
        <v>0</v>
      </c>
      <c r="ER2835" s="77">
        <f t="shared" si="1268"/>
        <v>100</v>
      </c>
      <c r="ES2835" s="77">
        <f t="shared" si="1269"/>
        <v>0</v>
      </c>
    </row>
    <row r="2836" spans="1:149" s="77" customFormat="1" x14ac:dyDescent="0.45">
      <c r="A2836" s="77" t="s">
        <v>4123</v>
      </c>
      <c r="B2836" s="178" t="s">
        <v>980</v>
      </c>
      <c r="C2836" s="77" t="s">
        <v>3444</v>
      </c>
      <c r="D2836" s="77" t="s">
        <v>4157</v>
      </c>
      <c r="E2836" s="77" t="s">
        <v>637</v>
      </c>
      <c r="F2836" s="77" t="s">
        <v>4143</v>
      </c>
      <c r="G2836" s="77" t="s">
        <v>4156</v>
      </c>
      <c r="H2836" s="77" t="s">
        <v>1372</v>
      </c>
      <c r="I2836" s="77">
        <v>190</v>
      </c>
      <c r="J2836" s="304">
        <v>0.1</v>
      </c>
      <c r="L2836" s="304">
        <v>1160</v>
      </c>
      <c r="P2836" s="72" t="s">
        <v>1374</v>
      </c>
      <c r="Q2836" s="125"/>
      <c r="R2836" s="125"/>
      <c r="S2836" s="116"/>
      <c r="AA2836" s="168">
        <v>1</v>
      </c>
      <c r="AB2836" s="168"/>
      <c r="AC2836" s="168">
        <v>0</v>
      </c>
      <c r="AE2836" s="327"/>
      <c r="AG2836" s="168"/>
      <c r="AQ2836" s="178"/>
      <c r="AR2836" s="66">
        <v>1</v>
      </c>
      <c r="AS2836" s="66"/>
      <c r="AU2836" s="276">
        <v>1</v>
      </c>
      <c r="AV2836" s="276"/>
      <c r="AW2836" s="276">
        <v>1</v>
      </c>
      <c r="AX2836" s="95"/>
      <c r="AY2836" s="276"/>
      <c r="AZ2836" s="95"/>
      <c r="BA2836" s="178"/>
      <c r="BB2836" s="98" t="s">
        <v>3412</v>
      </c>
      <c r="BC2836" s="178" t="s">
        <v>1126</v>
      </c>
      <c r="BD2836" s="96">
        <v>55.691960000000002</v>
      </c>
      <c r="BF2836" s="96">
        <v>0.93974000000000002</v>
      </c>
      <c r="BH2836" s="96">
        <v>17.21208</v>
      </c>
      <c r="BN2836" s="96">
        <v>7.0925639999999994</v>
      </c>
      <c r="BP2836" s="96">
        <v>0.118704</v>
      </c>
      <c r="BR2836" s="96">
        <v>4.3722640000000004</v>
      </c>
      <c r="BX2836" s="96">
        <v>7.7948959999999996</v>
      </c>
      <c r="BZ2836" s="96">
        <v>3.5017680000000002</v>
      </c>
      <c r="CB2836" s="96">
        <v>1.2463919999999999</v>
      </c>
      <c r="CD2836" s="96">
        <v>0.17805599999999999</v>
      </c>
      <c r="DH2836" s="96">
        <f t="shared" si="1246"/>
        <v>98.148423999999991</v>
      </c>
      <c r="DJ2836" s="96">
        <f t="shared" si="1247"/>
        <v>1.8515760000000085</v>
      </c>
      <c r="DL2836" s="77" t="s">
        <v>755</v>
      </c>
      <c r="DO2836" s="348">
        <v>0.3</v>
      </c>
      <c r="DQ2836" s="348"/>
      <c r="DS2836" s="246"/>
      <c r="DU2836" s="96"/>
      <c r="DW2836" s="178"/>
      <c r="DX2836" s="304">
        <f t="shared" si="1248"/>
        <v>56.74259221931063</v>
      </c>
      <c r="DY2836" s="77">
        <f t="shared" si="1249"/>
        <v>0</v>
      </c>
      <c r="DZ2836" s="304">
        <f t="shared" si="1250"/>
        <v>0.95746825236847422</v>
      </c>
      <c r="EA2836" s="77">
        <f t="shared" si="1251"/>
        <v>0</v>
      </c>
      <c r="EB2836" s="304">
        <f t="shared" si="1252"/>
        <v>17.536786938117316</v>
      </c>
      <c r="EC2836" s="77">
        <f t="shared" si="1253"/>
        <v>0</v>
      </c>
      <c r="ED2836" s="304">
        <f t="shared" si="1254"/>
        <v>7.2263656520862725</v>
      </c>
      <c r="EE2836" s="77">
        <f t="shared" si="1255"/>
        <v>0</v>
      </c>
      <c r="EF2836" s="304">
        <f t="shared" si="1256"/>
        <v>0.12094335819391254</v>
      </c>
      <c r="EG2836" s="77">
        <f t="shared" si="1257"/>
        <v>0</v>
      </c>
      <c r="EH2836" s="304">
        <f t="shared" si="1258"/>
        <v>4.4547470268091116</v>
      </c>
      <c r="EI2836" s="77">
        <f t="shared" si="1259"/>
        <v>0</v>
      </c>
      <c r="EJ2836" s="304">
        <f t="shared" si="1260"/>
        <v>7.9419471880669228</v>
      </c>
      <c r="EK2836" s="77">
        <f t="shared" si="1261"/>
        <v>0</v>
      </c>
      <c r="EL2836" s="304">
        <f t="shared" si="1262"/>
        <v>3.5678290667204196</v>
      </c>
      <c r="EM2836" s="77">
        <f t="shared" si="1263"/>
        <v>0</v>
      </c>
      <c r="EN2836" s="304">
        <f t="shared" si="1264"/>
        <v>1.2699052610360815</v>
      </c>
      <c r="EO2836" s="77">
        <f t="shared" si="1265"/>
        <v>0</v>
      </c>
      <c r="EP2836" s="304">
        <f t="shared" si="1266"/>
        <v>0.1814150372908688</v>
      </c>
      <c r="EQ2836" s="77">
        <f t="shared" si="1267"/>
        <v>0</v>
      </c>
      <c r="ER2836" s="77">
        <f t="shared" si="1268"/>
        <v>100</v>
      </c>
      <c r="ES2836" s="77">
        <f t="shared" si="1269"/>
        <v>0</v>
      </c>
    </row>
    <row r="2837" spans="1:149" s="77" customFormat="1" x14ac:dyDescent="0.45">
      <c r="A2837" s="77" t="s">
        <v>4123</v>
      </c>
      <c r="B2837" s="178" t="s">
        <v>980</v>
      </c>
      <c r="C2837" s="77" t="s">
        <v>3444</v>
      </c>
      <c r="D2837" s="77" t="s">
        <v>4157</v>
      </c>
      <c r="E2837" s="77" t="s">
        <v>637</v>
      </c>
      <c r="F2837" s="77" t="s">
        <v>4144</v>
      </c>
      <c r="G2837" s="77" t="s">
        <v>4156</v>
      </c>
      <c r="H2837" s="77" t="s">
        <v>1372</v>
      </c>
      <c r="I2837" s="77">
        <v>340</v>
      </c>
      <c r="J2837" s="304">
        <v>199</v>
      </c>
      <c r="L2837" s="304">
        <v>1040</v>
      </c>
      <c r="P2837" s="72" t="s">
        <v>1374</v>
      </c>
      <c r="Q2837" s="125"/>
      <c r="R2837" s="125"/>
      <c r="S2837" s="116"/>
      <c r="AA2837" s="168">
        <v>1</v>
      </c>
      <c r="AB2837" s="168"/>
      <c r="AC2837" s="168">
        <v>0</v>
      </c>
      <c r="AE2837" s="327"/>
      <c r="AG2837" s="168"/>
      <c r="AQ2837" s="178"/>
      <c r="AR2837" s="66">
        <v>0.94510000000000005</v>
      </c>
      <c r="AS2837" s="66"/>
      <c r="AU2837" s="276">
        <v>1990</v>
      </c>
      <c r="AV2837" s="276"/>
      <c r="AW2837" s="276">
        <v>1880.749</v>
      </c>
      <c r="AX2837" s="95"/>
      <c r="AY2837" s="276"/>
      <c r="AZ2837" s="95"/>
      <c r="BA2837" s="178"/>
      <c r="BB2837" s="98" t="s">
        <v>3412</v>
      </c>
      <c r="BC2837" s="178" t="s">
        <v>1126</v>
      </c>
      <c r="BD2837" s="96">
        <v>54.453359999999996</v>
      </c>
      <c r="BF2837" s="96">
        <v>0.91883999999999999</v>
      </c>
      <c r="BH2837" s="96">
        <v>16.829279999999997</v>
      </c>
      <c r="BN2837" s="96">
        <v>6.9348239999999999</v>
      </c>
      <c r="BP2837" s="96">
        <v>0.11606399999999999</v>
      </c>
      <c r="BR2837" s="96">
        <v>4.2750239999999993</v>
      </c>
      <c r="BX2837" s="96">
        <v>7.6215359999999999</v>
      </c>
      <c r="BZ2837" s="96">
        <v>3.4238879999999998</v>
      </c>
      <c r="CB2837" s="96">
        <v>1.218672</v>
      </c>
      <c r="CD2837" s="96">
        <v>0.17409599999999997</v>
      </c>
      <c r="DH2837" s="96">
        <f t="shared" si="1246"/>
        <v>95.965584000000021</v>
      </c>
      <c r="DJ2837" s="96">
        <f t="shared" si="1247"/>
        <v>4.0344159999999789</v>
      </c>
      <c r="DL2837" s="77" t="s">
        <v>755</v>
      </c>
      <c r="DO2837" s="348">
        <v>2.5</v>
      </c>
      <c r="DQ2837" s="348"/>
      <c r="DS2837" s="246"/>
      <c r="DU2837" s="96"/>
      <c r="DW2837" s="178"/>
      <c r="DX2837" s="304">
        <f t="shared" si="1248"/>
        <v>56.742592219310609</v>
      </c>
      <c r="DY2837" s="77">
        <f t="shared" si="1249"/>
        <v>0</v>
      </c>
      <c r="DZ2837" s="304">
        <f t="shared" si="1250"/>
        <v>0.95746825236847388</v>
      </c>
      <c r="EA2837" s="77">
        <f t="shared" si="1251"/>
        <v>0</v>
      </c>
      <c r="EB2837" s="304">
        <f t="shared" si="1252"/>
        <v>17.536786938117306</v>
      </c>
      <c r="EC2837" s="77">
        <f t="shared" si="1253"/>
        <v>0</v>
      </c>
      <c r="ED2837" s="304">
        <f t="shared" si="1254"/>
        <v>7.2263656520862707</v>
      </c>
      <c r="EE2837" s="77">
        <f t="shared" si="1255"/>
        <v>0</v>
      </c>
      <c r="EF2837" s="304">
        <f t="shared" si="1256"/>
        <v>0.12094335819391247</v>
      </c>
      <c r="EG2837" s="77">
        <f t="shared" si="1257"/>
        <v>0</v>
      </c>
      <c r="EH2837" s="304">
        <f t="shared" si="1258"/>
        <v>4.4547470268091098</v>
      </c>
      <c r="EI2837" s="77">
        <f t="shared" si="1259"/>
        <v>0</v>
      </c>
      <c r="EJ2837" s="304">
        <f t="shared" si="1260"/>
        <v>7.9419471880669192</v>
      </c>
      <c r="EK2837" s="77">
        <f t="shared" si="1261"/>
        <v>0</v>
      </c>
      <c r="EL2837" s="304">
        <f t="shared" si="1262"/>
        <v>3.5678290667204182</v>
      </c>
      <c r="EM2837" s="77">
        <f t="shared" si="1263"/>
        <v>0</v>
      </c>
      <c r="EN2837" s="304">
        <f t="shared" si="1264"/>
        <v>1.269905261036081</v>
      </c>
      <c r="EO2837" s="77">
        <f t="shared" si="1265"/>
        <v>0</v>
      </c>
      <c r="EP2837" s="304">
        <f t="shared" si="1266"/>
        <v>0.18141503729086872</v>
      </c>
      <c r="EQ2837" s="77">
        <f t="shared" si="1267"/>
        <v>0</v>
      </c>
      <c r="ER2837" s="77">
        <f t="shared" si="1268"/>
        <v>100</v>
      </c>
      <c r="ES2837" s="77">
        <f t="shared" si="1269"/>
        <v>0</v>
      </c>
    </row>
    <row r="2838" spans="1:149" s="77" customFormat="1" x14ac:dyDescent="0.45">
      <c r="A2838" s="77" t="s">
        <v>4123</v>
      </c>
      <c r="B2838" s="178" t="s">
        <v>980</v>
      </c>
      <c r="C2838" s="77" t="s">
        <v>3444</v>
      </c>
      <c r="D2838" s="77" t="s">
        <v>4157</v>
      </c>
      <c r="E2838" s="77" t="s">
        <v>637</v>
      </c>
      <c r="F2838" s="77" t="s">
        <v>4145</v>
      </c>
      <c r="G2838" s="77" t="s">
        <v>4156</v>
      </c>
      <c r="H2838" s="77" t="s">
        <v>1372</v>
      </c>
      <c r="I2838" s="77">
        <v>72</v>
      </c>
      <c r="J2838" s="304">
        <v>199</v>
      </c>
      <c r="L2838" s="304">
        <v>1110</v>
      </c>
      <c r="P2838" s="72" t="s">
        <v>1374</v>
      </c>
      <c r="Q2838" s="125"/>
      <c r="R2838" s="125"/>
      <c r="S2838" s="116"/>
      <c r="AA2838" s="168">
        <v>1</v>
      </c>
      <c r="AB2838" s="168"/>
      <c r="AC2838" s="168">
        <v>0</v>
      </c>
      <c r="AE2838" s="327"/>
      <c r="AG2838" s="168"/>
      <c r="AQ2838" s="178"/>
      <c r="AR2838" s="66">
        <v>0.9758</v>
      </c>
      <c r="AS2838" s="66"/>
      <c r="AU2838" s="276">
        <v>1990</v>
      </c>
      <c r="AV2838" s="276"/>
      <c r="AW2838" s="276">
        <v>1941.8420000000001</v>
      </c>
      <c r="AX2838" s="95"/>
      <c r="AY2838" s="276"/>
      <c r="AZ2838" s="95"/>
      <c r="BA2838" s="178"/>
      <c r="BB2838" s="98" t="s">
        <v>3412</v>
      </c>
      <c r="BC2838" s="178" t="s">
        <v>1126</v>
      </c>
      <c r="BD2838" s="96">
        <v>55.410459999999993</v>
      </c>
      <c r="BF2838" s="96">
        <v>0.93498999999999999</v>
      </c>
      <c r="BH2838" s="96">
        <v>17.125079999999997</v>
      </c>
      <c r="BN2838" s="96">
        <v>7.0567139999999995</v>
      </c>
      <c r="BP2838" s="96">
        <v>0.118104</v>
      </c>
      <c r="BR2838" s="96">
        <v>4.3501639999999995</v>
      </c>
      <c r="BX2838" s="96">
        <v>7.7554960000000008</v>
      </c>
      <c r="BZ2838" s="96">
        <v>3.4840680000000002</v>
      </c>
      <c r="CB2838" s="96">
        <v>1.240092</v>
      </c>
      <c r="CD2838" s="96">
        <v>0.17715599999999998</v>
      </c>
      <c r="DH2838" s="96">
        <f t="shared" si="1246"/>
        <v>97.652323999999979</v>
      </c>
      <c r="DJ2838" s="96">
        <f t="shared" si="1247"/>
        <v>2.3476760000000212</v>
      </c>
      <c r="DL2838" s="77" t="s">
        <v>755</v>
      </c>
      <c r="DO2838" s="348">
        <v>0.8</v>
      </c>
      <c r="DQ2838" s="348"/>
      <c r="DS2838" s="246"/>
      <c r="DU2838" s="96"/>
      <c r="DW2838" s="178"/>
      <c r="DX2838" s="304">
        <f t="shared" si="1248"/>
        <v>56.74259221931063</v>
      </c>
      <c r="DY2838" s="77">
        <f t="shared" si="1249"/>
        <v>0</v>
      </c>
      <c r="DZ2838" s="304">
        <f t="shared" si="1250"/>
        <v>0.95746825236847422</v>
      </c>
      <c r="EA2838" s="77">
        <f t="shared" si="1251"/>
        <v>0</v>
      </c>
      <c r="EB2838" s="304">
        <f t="shared" si="1252"/>
        <v>17.536786938117316</v>
      </c>
      <c r="EC2838" s="77">
        <f t="shared" si="1253"/>
        <v>0</v>
      </c>
      <c r="ED2838" s="304">
        <f t="shared" si="1254"/>
        <v>7.2263656520862734</v>
      </c>
      <c r="EE2838" s="77">
        <f t="shared" si="1255"/>
        <v>0</v>
      </c>
      <c r="EF2838" s="304">
        <f t="shared" si="1256"/>
        <v>0.12094335819391254</v>
      </c>
      <c r="EG2838" s="77">
        <f t="shared" si="1257"/>
        <v>0</v>
      </c>
      <c r="EH2838" s="304">
        <f t="shared" si="1258"/>
        <v>4.4547470268091116</v>
      </c>
      <c r="EI2838" s="77">
        <f t="shared" si="1259"/>
        <v>0</v>
      </c>
      <c r="EJ2838" s="304">
        <f t="shared" si="1260"/>
        <v>7.9419471880669255</v>
      </c>
      <c r="EK2838" s="77">
        <f t="shared" si="1261"/>
        <v>0</v>
      </c>
      <c r="EL2838" s="304">
        <f t="shared" si="1262"/>
        <v>3.5678290667204204</v>
      </c>
      <c r="EM2838" s="77">
        <f t="shared" si="1263"/>
        <v>0</v>
      </c>
      <c r="EN2838" s="304">
        <f t="shared" si="1264"/>
        <v>1.2699052610360817</v>
      </c>
      <c r="EO2838" s="77">
        <f t="shared" si="1265"/>
        <v>0</v>
      </c>
      <c r="EP2838" s="304">
        <f t="shared" si="1266"/>
        <v>0.1814150372908688</v>
      </c>
      <c r="EQ2838" s="77">
        <f t="shared" si="1267"/>
        <v>0</v>
      </c>
      <c r="ER2838" s="77">
        <f t="shared" si="1268"/>
        <v>100</v>
      </c>
      <c r="ES2838" s="77">
        <f t="shared" si="1269"/>
        <v>0</v>
      </c>
    </row>
    <row r="2839" spans="1:149" s="77" customFormat="1" x14ac:dyDescent="0.45">
      <c r="A2839" s="77" t="s">
        <v>4123</v>
      </c>
      <c r="B2839" s="178" t="s">
        <v>980</v>
      </c>
      <c r="C2839" s="77" t="s">
        <v>3444</v>
      </c>
      <c r="D2839" s="77" t="s">
        <v>4157</v>
      </c>
      <c r="E2839" s="77" t="s">
        <v>637</v>
      </c>
      <c r="F2839" s="77" t="s">
        <v>4146</v>
      </c>
      <c r="G2839" s="77" t="s">
        <v>4156</v>
      </c>
      <c r="H2839" s="77" t="s">
        <v>1372</v>
      </c>
      <c r="I2839" s="77">
        <v>121</v>
      </c>
      <c r="J2839" s="304">
        <v>201</v>
      </c>
      <c r="L2839" s="304">
        <v>1170</v>
      </c>
      <c r="P2839" s="72" t="s">
        <v>1374</v>
      </c>
      <c r="Q2839" s="125"/>
      <c r="R2839" s="125"/>
      <c r="S2839" s="116"/>
      <c r="AA2839" s="168">
        <v>1</v>
      </c>
      <c r="AB2839" s="168"/>
      <c r="AC2839" s="168">
        <v>0</v>
      </c>
      <c r="AE2839" s="327"/>
      <c r="AG2839" s="168"/>
      <c r="AQ2839" s="178"/>
      <c r="AR2839" s="66">
        <v>0.99780000000000002</v>
      </c>
      <c r="AS2839" s="66"/>
      <c r="AU2839" s="276">
        <v>2010</v>
      </c>
      <c r="AV2839" s="276"/>
      <c r="AW2839" s="276">
        <v>2005.578</v>
      </c>
      <c r="AX2839" s="95"/>
      <c r="AY2839" s="276"/>
      <c r="AZ2839" s="95"/>
      <c r="BA2839" s="178"/>
      <c r="BB2839" s="98" t="s">
        <v>3412</v>
      </c>
      <c r="BC2839" s="178" t="s">
        <v>1126</v>
      </c>
      <c r="BD2839" s="96">
        <v>55.072659999999999</v>
      </c>
      <c r="BF2839" s="96">
        <v>0.92928999999999984</v>
      </c>
      <c r="BH2839" s="96">
        <v>17.020679999999999</v>
      </c>
      <c r="BN2839" s="96">
        <v>7.0136939999999992</v>
      </c>
      <c r="BP2839" s="96">
        <v>0.11738399999999999</v>
      </c>
      <c r="BR2839" s="96">
        <v>4.3236439999999998</v>
      </c>
      <c r="BX2839" s="96">
        <v>7.7082160000000002</v>
      </c>
      <c r="BZ2839" s="96">
        <v>3.4628279999999996</v>
      </c>
      <c r="CB2839" s="96">
        <v>1.232532</v>
      </c>
      <c r="CD2839" s="96">
        <v>0.17607599999999998</v>
      </c>
      <c r="DH2839" s="96">
        <f t="shared" si="1246"/>
        <v>97.057003999999992</v>
      </c>
      <c r="DJ2839" s="96">
        <f t="shared" si="1247"/>
        <v>2.9429960000000079</v>
      </c>
      <c r="DL2839" s="77" t="s">
        <v>755</v>
      </c>
      <c r="DO2839" s="348">
        <v>1.4</v>
      </c>
      <c r="DQ2839" s="348"/>
      <c r="DS2839" s="246"/>
      <c r="DU2839" s="96"/>
      <c r="DW2839" s="178"/>
      <c r="DX2839" s="304">
        <f t="shared" si="1248"/>
        <v>56.74259221931063</v>
      </c>
      <c r="DY2839" s="77">
        <f t="shared" si="1249"/>
        <v>0</v>
      </c>
      <c r="DZ2839" s="304">
        <f t="shared" si="1250"/>
        <v>0.9574682523684741</v>
      </c>
      <c r="EA2839" s="77">
        <f t="shared" si="1251"/>
        <v>0</v>
      </c>
      <c r="EB2839" s="304">
        <f t="shared" si="1252"/>
        <v>17.536786938117316</v>
      </c>
      <c r="EC2839" s="77">
        <f t="shared" si="1253"/>
        <v>0</v>
      </c>
      <c r="ED2839" s="304">
        <f t="shared" si="1254"/>
        <v>7.2263656520862725</v>
      </c>
      <c r="EE2839" s="77">
        <f t="shared" si="1255"/>
        <v>0</v>
      </c>
      <c r="EF2839" s="304">
        <f t="shared" si="1256"/>
        <v>0.12094335819391251</v>
      </c>
      <c r="EG2839" s="77">
        <f t="shared" si="1257"/>
        <v>0</v>
      </c>
      <c r="EH2839" s="304">
        <f t="shared" si="1258"/>
        <v>4.4547470268091107</v>
      </c>
      <c r="EI2839" s="77">
        <f t="shared" si="1259"/>
        <v>0</v>
      </c>
      <c r="EJ2839" s="304">
        <f t="shared" si="1260"/>
        <v>7.9419471880669228</v>
      </c>
      <c r="EK2839" s="77">
        <f t="shared" si="1261"/>
        <v>0</v>
      </c>
      <c r="EL2839" s="304">
        <f t="shared" si="1262"/>
        <v>3.5678290667204191</v>
      </c>
      <c r="EM2839" s="77">
        <f t="shared" si="1263"/>
        <v>0</v>
      </c>
      <c r="EN2839" s="304">
        <f t="shared" si="1264"/>
        <v>1.2699052610360815</v>
      </c>
      <c r="EO2839" s="77">
        <f t="shared" si="1265"/>
        <v>0</v>
      </c>
      <c r="EP2839" s="304">
        <f t="shared" si="1266"/>
        <v>0.18141503729086877</v>
      </c>
      <c r="EQ2839" s="77">
        <f t="shared" si="1267"/>
        <v>0</v>
      </c>
      <c r="ER2839" s="77">
        <f t="shared" si="1268"/>
        <v>100</v>
      </c>
      <c r="ES2839" s="77">
        <f t="shared" si="1269"/>
        <v>0</v>
      </c>
    </row>
    <row r="2840" spans="1:149" s="77" customFormat="1" x14ac:dyDescent="0.45">
      <c r="A2840" s="77" t="s">
        <v>4123</v>
      </c>
      <c r="B2840" s="178" t="s">
        <v>980</v>
      </c>
      <c r="C2840" s="77" t="s">
        <v>3444</v>
      </c>
      <c r="D2840" s="77" t="s">
        <v>4157</v>
      </c>
      <c r="E2840" s="77" t="s">
        <v>637</v>
      </c>
      <c r="F2840" s="77" t="s">
        <v>4147</v>
      </c>
      <c r="G2840" s="77" t="s">
        <v>4156</v>
      </c>
      <c r="H2840" s="77" t="s">
        <v>1372</v>
      </c>
      <c r="I2840" s="77">
        <v>121</v>
      </c>
      <c r="J2840" s="304">
        <v>201</v>
      </c>
      <c r="L2840" s="304">
        <v>1170</v>
      </c>
      <c r="P2840" s="72" t="s">
        <v>1374</v>
      </c>
      <c r="Q2840" s="125"/>
      <c r="R2840" s="125"/>
      <c r="S2840" s="116"/>
      <c r="AA2840" s="168">
        <v>1</v>
      </c>
      <c r="AB2840" s="168"/>
      <c r="AC2840" s="168">
        <v>0</v>
      </c>
      <c r="AE2840" s="327"/>
      <c r="AG2840" s="168"/>
      <c r="AQ2840" s="178"/>
      <c r="AR2840" s="66">
        <v>0.99780000000000002</v>
      </c>
      <c r="AS2840" s="66"/>
      <c r="AU2840" s="276">
        <v>2010</v>
      </c>
      <c r="AV2840" s="276"/>
      <c r="AW2840" s="276">
        <v>2005.578</v>
      </c>
      <c r="AX2840" s="95"/>
      <c r="AY2840" s="276"/>
      <c r="AZ2840" s="95"/>
      <c r="BA2840" s="178"/>
      <c r="BB2840" s="98" t="s">
        <v>3412</v>
      </c>
      <c r="BC2840" s="178" t="s">
        <v>1126</v>
      </c>
      <c r="BD2840" s="96">
        <v>55.24156</v>
      </c>
      <c r="BF2840" s="96">
        <v>0.93213999999999997</v>
      </c>
      <c r="BH2840" s="96">
        <v>17.072880000000001</v>
      </c>
      <c r="BN2840" s="96">
        <v>7.0352040000000002</v>
      </c>
      <c r="BP2840" s="96">
        <v>0.117744</v>
      </c>
      <c r="BR2840" s="96">
        <v>4.3369040000000005</v>
      </c>
      <c r="BX2840" s="96">
        <v>7.7318560000000005</v>
      </c>
      <c r="BZ2840" s="96">
        <v>3.4734480000000003</v>
      </c>
      <c r="CB2840" s="96">
        <v>1.2363120000000001</v>
      </c>
      <c r="CD2840" s="96">
        <v>0.176616</v>
      </c>
      <c r="DH2840" s="96">
        <f t="shared" si="1246"/>
        <v>97.354664</v>
      </c>
      <c r="DJ2840" s="96">
        <f t="shared" si="1247"/>
        <v>2.6453360000000004</v>
      </c>
      <c r="DL2840" s="77" t="s">
        <v>755</v>
      </c>
      <c r="DO2840" s="348">
        <v>1.1000000000000001</v>
      </c>
      <c r="DQ2840" s="348"/>
      <c r="DS2840" s="246"/>
      <c r="DU2840" s="96"/>
      <c r="DW2840" s="178"/>
      <c r="DX2840" s="304">
        <f t="shared" si="1248"/>
        <v>56.74259221931063</v>
      </c>
      <c r="DY2840" s="77">
        <f t="shared" si="1249"/>
        <v>0</v>
      </c>
      <c r="DZ2840" s="304">
        <f t="shared" si="1250"/>
        <v>0.9574682523684741</v>
      </c>
      <c r="EA2840" s="77">
        <f t="shared" si="1251"/>
        <v>0</v>
      </c>
      <c r="EB2840" s="304">
        <f t="shared" si="1252"/>
        <v>17.536786938117316</v>
      </c>
      <c r="EC2840" s="77">
        <f t="shared" si="1253"/>
        <v>0</v>
      </c>
      <c r="ED2840" s="304">
        <f t="shared" si="1254"/>
        <v>7.2263656520862734</v>
      </c>
      <c r="EE2840" s="77">
        <f t="shared" si="1255"/>
        <v>0</v>
      </c>
      <c r="EF2840" s="304">
        <f t="shared" si="1256"/>
        <v>0.12094335819391251</v>
      </c>
      <c r="EG2840" s="77">
        <f t="shared" si="1257"/>
        <v>0</v>
      </c>
      <c r="EH2840" s="304">
        <f t="shared" si="1258"/>
        <v>4.4547470268091116</v>
      </c>
      <c r="EI2840" s="77">
        <f t="shared" si="1259"/>
        <v>0</v>
      </c>
      <c r="EJ2840" s="304">
        <f t="shared" si="1260"/>
        <v>7.9419471880669228</v>
      </c>
      <c r="EK2840" s="77">
        <f t="shared" si="1261"/>
        <v>0</v>
      </c>
      <c r="EL2840" s="304">
        <f t="shared" si="1262"/>
        <v>3.5678290667204196</v>
      </c>
      <c r="EM2840" s="77">
        <f t="shared" si="1263"/>
        <v>0</v>
      </c>
      <c r="EN2840" s="304">
        <f t="shared" si="1264"/>
        <v>1.2699052610360815</v>
      </c>
      <c r="EO2840" s="77">
        <f t="shared" si="1265"/>
        <v>0</v>
      </c>
      <c r="EP2840" s="304">
        <f t="shared" si="1266"/>
        <v>0.18141503729086877</v>
      </c>
      <c r="EQ2840" s="77">
        <f t="shared" si="1267"/>
        <v>0</v>
      </c>
      <c r="ER2840" s="77">
        <f t="shared" si="1268"/>
        <v>100</v>
      </c>
      <c r="ES2840" s="77">
        <f t="shared" si="1269"/>
        <v>0</v>
      </c>
    </row>
    <row r="2841" spans="1:149" s="77" customFormat="1" x14ac:dyDescent="0.45">
      <c r="A2841" s="77" t="s">
        <v>4123</v>
      </c>
      <c r="B2841" s="178" t="s">
        <v>980</v>
      </c>
      <c r="C2841" s="77" t="s">
        <v>3444</v>
      </c>
      <c r="D2841" s="77" t="s">
        <v>4157</v>
      </c>
      <c r="E2841" s="77" t="s">
        <v>637</v>
      </c>
      <c r="F2841" s="77" t="s">
        <v>4148</v>
      </c>
      <c r="G2841" s="77" t="s">
        <v>4156</v>
      </c>
      <c r="H2841" s="77" t="s">
        <v>1372</v>
      </c>
      <c r="I2841" s="77">
        <v>121</v>
      </c>
      <c r="J2841" s="304">
        <v>201</v>
      </c>
      <c r="L2841" s="304">
        <v>1170</v>
      </c>
      <c r="P2841" s="72" t="s">
        <v>1374</v>
      </c>
      <c r="Q2841" s="125"/>
      <c r="R2841" s="125"/>
      <c r="S2841" s="116"/>
      <c r="AA2841" s="168">
        <v>1</v>
      </c>
      <c r="AB2841" s="168"/>
      <c r="AC2841" s="168">
        <v>0</v>
      </c>
      <c r="AE2841" s="327"/>
      <c r="AG2841" s="168"/>
      <c r="AQ2841" s="178"/>
      <c r="AR2841" s="66">
        <v>0.99780000000000002</v>
      </c>
      <c r="AS2841" s="66"/>
      <c r="AU2841" s="276">
        <v>2010</v>
      </c>
      <c r="AV2841" s="276"/>
      <c r="AW2841" s="276">
        <v>2005.578</v>
      </c>
      <c r="AX2841" s="95"/>
      <c r="AY2841" s="276"/>
      <c r="AZ2841" s="95"/>
      <c r="BA2841" s="178"/>
      <c r="BB2841" s="98" t="s">
        <v>3412</v>
      </c>
      <c r="BC2841" s="178" t="s">
        <v>1126</v>
      </c>
      <c r="BD2841" s="96">
        <v>55.635659999999987</v>
      </c>
      <c r="BF2841" s="96">
        <v>0.9387899999999999</v>
      </c>
      <c r="BH2841" s="96">
        <v>17.194679999999998</v>
      </c>
      <c r="BN2841" s="96">
        <v>7.085394</v>
      </c>
      <c r="BP2841" s="96">
        <v>0.11858399999999999</v>
      </c>
      <c r="BR2841" s="96">
        <v>4.3678439999999998</v>
      </c>
      <c r="BX2841" s="96">
        <v>7.7870159999999995</v>
      </c>
      <c r="BZ2841" s="96">
        <v>3.4982279999999997</v>
      </c>
      <c r="CB2841" s="96">
        <v>1.2451319999999999</v>
      </c>
      <c r="CD2841" s="96">
        <v>0.17787599999999998</v>
      </c>
      <c r="DH2841" s="96">
        <f t="shared" si="1246"/>
        <v>98.049203999999975</v>
      </c>
      <c r="DJ2841" s="96">
        <f t="shared" si="1247"/>
        <v>1.9507960000000253</v>
      </c>
      <c r="DL2841" s="77" t="s">
        <v>755</v>
      </c>
      <c r="DO2841" s="348">
        <v>0.4</v>
      </c>
      <c r="DQ2841" s="348"/>
      <c r="DS2841" s="246"/>
      <c r="DU2841" s="96"/>
      <c r="DW2841" s="178"/>
      <c r="DX2841" s="304">
        <f t="shared" si="1248"/>
        <v>56.74259221931063</v>
      </c>
      <c r="DY2841" s="77">
        <f t="shared" si="1249"/>
        <v>0</v>
      </c>
      <c r="DZ2841" s="304">
        <f t="shared" si="1250"/>
        <v>0.95746825236847422</v>
      </c>
      <c r="EA2841" s="77">
        <f t="shared" si="1251"/>
        <v>0</v>
      </c>
      <c r="EB2841" s="304">
        <f t="shared" si="1252"/>
        <v>17.53678693811732</v>
      </c>
      <c r="EC2841" s="77">
        <f t="shared" si="1253"/>
        <v>0</v>
      </c>
      <c r="ED2841" s="304">
        <f t="shared" si="1254"/>
        <v>7.2263656520862751</v>
      </c>
      <c r="EE2841" s="77">
        <f t="shared" si="1255"/>
        <v>0</v>
      </c>
      <c r="EF2841" s="304">
        <f t="shared" si="1256"/>
        <v>0.12094335819391254</v>
      </c>
      <c r="EG2841" s="77">
        <f t="shared" si="1257"/>
        <v>0</v>
      </c>
      <c r="EH2841" s="304">
        <f t="shared" si="1258"/>
        <v>4.4547470268091116</v>
      </c>
      <c r="EI2841" s="77">
        <f t="shared" si="1259"/>
        <v>0</v>
      </c>
      <c r="EJ2841" s="304">
        <f t="shared" si="1260"/>
        <v>7.9419471880669237</v>
      </c>
      <c r="EK2841" s="77">
        <f t="shared" si="1261"/>
        <v>0</v>
      </c>
      <c r="EL2841" s="304">
        <f t="shared" si="1262"/>
        <v>3.5678290667204196</v>
      </c>
      <c r="EM2841" s="77">
        <f t="shared" si="1263"/>
        <v>0</v>
      </c>
      <c r="EN2841" s="304">
        <f t="shared" si="1264"/>
        <v>1.2699052610360817</v>
      </c>
      <c r="EO2841" s="77">
        <f t="shared" si="1265"/>
        <v>0</v>
      </c>
      <c r="EP2841" s="304">
        <f t="shared" si="1266"/>
        <v>0.1814150372908688</v>
      </c>
      <c r="EQ2841" s="77">
        <f t="shared" si="1267"/>
        <v>0</v>
      </c>
      <c r="ER2841" s="77">
        <f t="shared" si="1268"/>
        <v>100</v>
      </c>
      <c r="ES2841" s="77">
        <f t="shared" si="1269"/>
        <v>0</v>
      </c>
    </row>
    <row r="2842" spans="1:149" s="77" customFormat="1" x14ac:dyDescent="0.45">
      <c r="A2842" s="77" t="s">
        <v>4123</v>
      </c>
      <c r="B2842" s="178" t="s">
        <v>980</v>
      </c>
      <c r="C2842" s="77" t="s">
        <v>3444</v>
      </c>
      <c r="D2842" s="77" t="s">
        <v>4157</v>
      </c>
      <c r="E2842" s="77" t="s">
        <v>637</v>
      </c>
      <c r="F2842" s="77" t="s">
        <v>4149</v>
      </c>
      <c r="G2842" s="77" t="s">
        <v>4156</v>
      </c>
      <c r="H2842" s="77" t="s">
        <v>1372</v>
      </c>
      <c r="I2842" s="77">
        <v>236</v>
      </c>
      <c r="J2842" s="304">
        <v>204</v>
      </c>
      <c r="L2842" s="304">
        <v>1097</v>
      </c>
      <c r="P2842" s="72" t="s">
        <v>1374</v>
      </c>
      <c r="Q2842" s="125"/>
      <c r="R2842" s="125"/>
      <c r="S2842" s="116"/>
      <c r="AA2842" s="168">
        <v>1</v>
      </c>
      <c r="AB2842" s="168"/>
      <c r="AC2842" s="168">
        <v>0</v>
      </c>
      <c r="AE2842" s="327"/>
      <c r="AG2842" s="168"/>
      <c r="AQ2842" s="178"/>
      <c r="AR2842" s="66">
        <v>0.97150000000000003</v>
      </c>
      <c r="AS2842" s="66"/>
      <c r="AU2842" s="276">
        <v>2040</v>
      </c>
      <c r="AV2842" s="276"/>
      <c r="AW2842" s="276">
        <v>1981.8600000000001</v>
      </c>
      <c r="AX2842" s="95"/>
      <c r="AY2842" s="276"/>
      <c r="AZ2842" s="95"/>
      <c r="BA2842" s="178"/>
      <c r="BB2842" s="98" t="s">
        <v>3412</v>
      </c>
      <c r="BC2842" s="178" t="s">
        <v>1126</v>
      </c>
      <c r="BD2842" s="96">
        <v>52.651759999999996</v>
      </c>
      <c r="BF2842" s="96">
        <v>0.8884399999999999</v>
      </c>
      <c r="BH2842" s="96">
        <v>16.272479999999998</v>
      </c>
      <c r="BN2842" s="96">
        <v>6.7053839999999987</v>
      </c>
      <c r="BP2842" s="96">
        <v>0.11222399999999999</v>
      </c>
      <c r="BR2842" s="96">
        <v>4.1335839999999999</v>
      </c>
      <c r="BX2842" s="96">
        <v>7.3693759999999999</v>
      </c>
      <c r="BZ2842" s="96">
        <v>3.3106079999999998</v>
      </c>
      <c r="CB2842" s="96">
        <v>1.1783520000000001</v>
      </c>
      <c r="CD2842" s="96">
        <v>0.16833599999999996</v>
      </c>
      <c r="DH2842" s="96">
        <f t="shared" si="1246"/>
        <v>92.790543999999997</v>
      </c>
      <c r="DJ2842" s="96">
        <f t="shared" si="1247"/>
        <v>7.209456000000003</v>
      </c>
      <c r="DL2842" s="77" t="s">
        <v>755</v>
      </c>
      <c r="DO2842" s="348">
        <v>5.7</v>
      </c>
      <c r="DQ2842" s="348"/>
      <c r="DS2842" s="246"/>
      <c r="DU2842" s="96"/>
      <c r="DW2842" s="178"/>
      <c r="DX2842" s="304">
        <f t="shared" si="1248"/>
        <v>56.742592219310616</v>
      </c>
      <c r="DY2842" s="77">
        <f t="shared" si="1249"/>
        <v>0</v>
      </c>
      <c r="DZ2842" s="304">
        <f t="shared" si="1250"/>
        <v>0.9574682523684741</v>
      </c>
      <c r="EA2842" s="77">
        <f t="shared" si="1251"/>
        <v>0</v>
      </c>
      <c r="EB2842" s="304">
        <f t="shared" si="1252"/>
        <v>17.536786938117313</v>
      </c>
      <c r="EC2842" s="77">
        <f t="shared" si="1253"/>
        <v>0</v>
      </c>
      <c r="ED2842" s="304">
        <f t="shared" si="1254"/>
        <v>7.2263656520862725</v>
      </c>
      <c r="EE2842" s="77">
        <f t="shared" si="1255"/>
        <v>0</v>
      </c>
      <c r="EF2842" s="304">
        <f t="shared" si="1256"/>
        <v>0.12094335819391251</v>
      </c>
      <c r="EG2842" s="77">
        <f t="shared" si="1257"/>
        <v>0</v>
      </c>
      <c r="EH2842" s="304">
        <f t="shared" si="1258"/>
        <v>4.4547470268091107</v>
      </c>
      <c r="EI2842" s="77">
        <f t="shared" si="1259"/>
        <v>0</v>
      </c>
      <c r="EJ2842" s="304">
        <f t="shared" si="1260"/>
        <v>7.9419471880669228</v>
      </c>
      <c r="EK2842" s="77">
        <f t="shared" si="1261"/>
        <v>0</v>
      </c>
      <c r="EL2842" s="304">
        <f t="shared" si="1262"/>
        <v>3.5678290667204191</v>
      </c>
      <c r="EM2842" s="77">
        <f t="shared" si="1263"/>
        <v>0</v>
      </c>
      <c r="EN2842" s="304">
        <f t="shared" si="1264"/>
        <v>1.2699052610360817</v>
      </c>
      <c r="EO2842" s="77">
        <f t="shared" si="1265"/>
        <v>0</v>
      </c>
      <c r="EP2842" s="304">
        <f t="shared" si="1266"/>
        <v>0.18141503729086872</v>
      </c>
      <c r="EQ2842" s="77">
        <f t="shared" si="1267"/>
        <v>0</v>
      </c>
      <c r="ER2842" s="77">
        <f t="shared" si="1268"/>
        <v>100</v>
      </c>
      <c r="ES2842" s="77">
        <f t="shared" si="1269"/>
        <v>0</v>
      </c>
    </row>
    <row r="2843" spans="1:149" s="77" customFormat="1" x14ac:dyDescent="0.45">
      <c r="A2843" s="77" t="s">
        <v>4123</v>
      </c>
      <c r="B2843" s="178" t="s">
        <v>980</v>
      </c>
      <c r="C2843" s="77" t="s">
        <v>3444</v>
      </c>
      <c r="D2843" s="77" t="s">
        <v>4157</v>
      </c>
      <c r="E2843" s="77" t="s">
        <v>637</v>
      </c>
      <c r="F2843" s="77" t="s">
        <v>4150</v>
      </c>
      <c r="G2843" s="77" t="s">
        <v>4156</v>
      </c>
      <c r="H2843" s="77" t="s">
        <v>1372</v>
      </c>
      <c r="I2843" s="77">
        <v>234</v>
      </c>
      <c r="J2843" s="304">
        <v>196</v>
      </c>
      <c r="L2843" s="304">
        <v>1103</v>
      </c>
      <c r="P2843" s="72" t="s">
        <v>1374</v>
      </c>
      <c r="Q2843" s="125"/>
      <c r="R2843" s="125"/>
      <c r="S2843" s="116"/>
      <c r="AA2843" s="168">
        <v>1</v>
      </c>
      <c r="AB2843" s="168"/>
      <c r="AC2843" s="168">
        <v>0</v>
      </c>
      <c r="AE2843" s="327"/>
      <c r="AG2843" s="168"/>
      <c r="AQ2843" s="178"/>
      <c r="AR2843" s="66">
        <v>0.97250000000000003</v>
      </c>
      <c r="AS2843" s="66"/>
      <c r="AU2843" s="276">
        <v>1960</v>
      </c>
      <c r="AV2843" s="276"/>
      <c r="AW2843" s="276">
        <v>1906.1000000000001</v>
      </c>
      <c r="AX2843" s="95"/>
      <c r="AY2843" s="276"/>
      <c r="AZ2843" s="95"/>
      <c r="BA2843" s="178"/>
      <c r="BB2843" s="98" t="s">
        <v>3412</v>
      </c>
      <c r="BC2843" s="178" t="s">
        <v>1126</v>
      </c>
      <c r="BD2843" s="96">
        <v>52.426560000000002</v>
      </c>
      <c r="BF2843" s="96">
        <v>0.88463999999999998</v>
      </c>
      <c r="BH2843" s="96">
        <v>16.20288</v>
      </c>
      <c r="BN2843" s="96">
        <v>6.676704</v>
      </c>
      <c r="BP2843" s="96">
        <v>0.11174400000000001</v>
      </c>
      <c r="BR2843" s="96">
        <v>4.1159039999999996</v>
      </c>
      <c r="BX2843" s="96">
        <v>7.3378560000000004</v>
      </c>
      <c r="BZ2843" s="96">
        <v>3.2964480000000003</v>
      </c>
      <c r="CB2843" s="96">
        <v>1.1733120000000001</v>
      </c>
      <c r="CD2843" s="96">
        <v>0.16761600000000001</v>
      </c>
      <c r="DH2843" s="96">
        <f t="shared" si="1246"/>
        <v>92.393664000000001</v>
      </c>
      <c r="DJ2843" s="96">
        <f t="shared" si="1247"/>
        <v>7.6063359999999989</v>
      </c>
      <c r="DL2843" s="77" t="s">
        <v>755</v>
      </c>
      <c r="DO2843" s="348">
        <v>6.1</v>
      </c>
      <c r="DQ2843" s="348"/>
      <c r="DS2843" s="246"/>
      <c r="DU2843" s="96"/>
      <c r="DW2843" s="178"/>
      <c r="DX2843" s="304">
        <f t="shared" si="1248"/>
        <v>56.74259221931063</v>
      </c>
      <c r="DY2843" s="77">
        <f t="shared" si="1249"/>
        <v>0</v>
      </c>
      <c r="DZ2843" s="304">
        <f t="shared" si="1250"/>
        <v>0.9574682523684741</v>
      </c>
      <c r="EA2843" s="77">
        <f t="shared" si="1251"/>
        <v>0</v>
      </c>
      <c r="EB2843" s="304">
        <f t="shared" si="1252"/>
        <v>17.536786938117316</v>
      </c>
      <c r="EC2843" s="77">
        <f t="shared" si="1253"/>
        <v>0</v>
      </c>
      <c r="ED2843" s="304">
        <f t="shared" si="1254"/>
        <v>7.2263656520862725</v>
      </c>
      <c r="EE2843" s="77">
        <f t="shared" si="1255"/>
        <v>0</v>
      </c>
      <c r="EF2843" s="304">
        <f t="shared" si="1256"/>
        <v>0.12094335819391254</v>
      </c>
      <c r="EG2843" s="77">
        <f t="shared" si="1257"/>
        <v>0</v>
      </c>
      <c r="EH2843" s="304">
        <f t="shared" si="1258"/>
        <v>4.4547470268091107</v>
      </c>
      <c r="EI2843" s="77">
        <f t="shared" si="1259"/>
        <v>0</v>
      </c>
      <c r="EJ2843" s="304">
        <f t="shared" si="1260"/>
        <v>7.9419471880669228</v>
      </c>
      <c r="EK2843" s="77">
        <f t="shared" si="1261"/>
        <v>0</v>
      </c>
      <c r="EL2843" s="304">
        <f t="shared" si="1262"/>
        <v>3.5678290667204196</v>
      </c>
      <c r="EM2843" s="77">
        <f t="shared" si="1263"/>
        <v>0</v>
      </c>
      <c r="EN2843" s="304">
        <f t="shared" si="1264"/>
        <v>1.2699052610360817</v>
      </c>
      <c r="EO2843" s="77">
        <f t="shared" si="1265"/>
        <v>0</v>
      </c>
      <c r="EP2843" s="304">
        <f t="shared" si="1266"/>
        <v>0.1814150372908688</v>
      </c>
      <c r="EQ2843" s="77">
        <f t="shared" si="1267"/>
        <v>0</v>
      </c>
      <c r="ER2843" s="77">
        <f t="shared" si="1268"/>
        <v>100</v>
      </c>
      <c r="ES2843" s="77">
        <f t="shared" si="1269"/>
        <v>0</v>
      </c>
    </row>
    <row r="2844" spans="1:149" s="77" customFormat="1" x14ac:dyDescent="0.45">
      <c r="A2844" s="77" t="s">
        <v>4123</v>
      </c>
      <c r="B2844" s="178" t="s">
        <v>980</v>
      </c>
      <c r="C2844" s="77" t="s">
        <v>3444</v>
      </c>
      <c r="D2844" s="77" t="s">
        <v>4157</v>
      </c>
      <c r="E2844" s="77" t="s">
        <v>637</v>
      </c>
      <c r="F2844" s="77" t="s">
        <v>4151</v>
      </c>
      <c r="G2844" s="77" t="s">
        <v>4156</v>
      </c>
      <c r="H2844" s="77" t="s">
        <v>1372</v>
      </c>
      <c r="I2844" s="77">
        <v>188</v>
      </c>
      <c r="J2844" s="304">
        <v>200</v>
      </c>
      <c r="L2844" s="304">
        <v>1088</v>
      </c>
      <c r="P2844" s="72" t="s">
        <v>1374</v>
      </c>
      <c r="Q2844" s="125"/>
      <c r="R2844" s="125"/>
      <c r="S2844" s="116"/>
      <c r="AA2844" s="168">
        <v>1</v>
      </c>
      <c r="AB2844" s="168"/>
      <c r="AC2844" s="168">
        <v>0</v>
      </c>
      <c r="AE2844" s="327"/>
      <c r="AG2844" s="168"/>
      <c r="AQ2844" s="178"/>
      <c r="AR2844" s="66">
        <v>0.96699999999999997</v>
      </c>
      <c r="AS2844" s="66"/>
      <c r="AU2844" s="276">
        <v>2000</v>
      </c>
      <c r="AV2844" s="276"/>
      <c r="AW2844" s="276">
        <v>1934</v>
      </c>
      <c r="AX2844" s="95"/>
      <c r="AY2844" s="276"/>
      <c r="AZ2844" s="95"/>
      <c r="BA2844" s="178"/>
      <c r="BB2844" s="98" t="s">
        <v>3412</v>
      </c>
      <c r="BC2844" s="178" t="s">
        <v>1126</v>
      </c>
      <c r="BD2844" s="96">
        <v>52.03246</v>
      </c>
      <c r="BF2844" s="96">
        <v>0.87798999999999994</v>
      </c>
      <c r="BH2844" s="96">
        <v>16.08108</v>
      </c>
      <c r="BN2844" s="96">
        <v>6.6265139999999993</v>
      </c>
      <c r="BP2844" s="96">
        <v>0.11090399999999999</v>
      </c>
      <c r="BR2844" s="96">
        <v>4.0849640000000003</v>
      </c>
      <c r="BX2844" s="96">
        <v>7.2826959999999996</v>
      </c>
      <c r="BZ2844" s="96">
        <v>3.271668</v>
      </c>
      <c r="CB2844" s="96">
        <v>1.1644920000000001</v>
      </c>
      <c r="CD2844" s="96">
        <v>0.166356</v>
      </c>
      <c r="DH2844" s="96">
        <f t="shared" si="1246"/>
        <v>91.699123999999998</v>
      </c>
      <c r="DJ2844" s="96">
        <f t="shared" si="1247"/>
        <v>8.3008760000000024</v>
      </c>
      <c r="DL2844" s="77" t="s">
        <v>755</v>
      </c>
      <c r="DO2844" s="348">
        <v>6.8</v>
      </c>
      <c r="DQ2844" s="348"/>
      <c r="DS2844" s="246"/>
      <c r="DU2844" s="96"/>
      <c r="DW2844" s="178"/>
      <c r="DX2844" s="304">
        <f t="shared" si="1248"/>
        <v>56.74259221931063</v>
      </c>
      <c r="DY2844" s="77">
        <f t="shared" si="1249"/>
        <v>0</v>
      </c>
      <c r="DZ2844" s="304">
        <f t="shared" si="1250"/>
        <v>0.9574682523684741</v>
      </c>
      <c r="EA2844" s="77">
        <f t="shared" si="1251"/>
        <v>0</v>
      </c>
      <c r="EB2844" s="304">
        <f t="shared" si="1252"/>
        <v>17.536786938117316</v>
      </c>
      <c r="EC2844" s="77">
        <f t="shared" si="1253"/>
        <v>0</v>
      </c>
      <c r="ED2844" s="304">
        <f t="shared" si="1254"/>
        <v>7.2263656520862725</v>
      </c>
      <c r="EE2844" s="77">
        <f t="shared" si="1255"/>
        <v>0</v>
      </c>
      <c r="EF2844" s="304">
        <f t="shared" si="1256"/>
        <v>0.12094335819391251</v>
      </c>
      <c r="EG2844" s="77">
        <f t="shared" si="1257"/>
        <v>0</v>
      </c>
      <c r="EH2844" s="304">
        <f t="shared" si="1258"/>
        <v>4.4547470268091116</v>
      </c>
      <c r="EI2844" s="77">
        <f t="shared" si="1259"/>
        <v>0</v>
      </c>
      <c r="EJ2844" s="304">
        <f t="shared" si="1260"/>
        <v>7.9419471880669228</v>
      </c>
      <c r="EK2844" s="77">
        <f t="shared" si="1261"/>
        <v>0</v>
      </c>
      <c r="EL2844" s="304">
        <f t="shared" si="1262"/>
        <v>3.5678290667204196</v>
      </c>
      <c r="EM2844" s="77">
        <f t="shared" si="1263"/>
        <v>0</v>
      </c>
      <c r="EN2844" s="304">
        <f t="shared" si="1264"/>
        <v>1.2699052610360817</v>
      </c>
      <c r="EO2844" s="77">
        <f t="shared" si="1265"/>
        <v>0</v>
      </c>
      <c r="EP2844" s="304">
        <f t="shared" si="1266"/>
        <v>0.1814150372908688</v>
      </c>
      <c r="EQ2844" s="77">
        <f t="shared" si="1267"/>
        <v>0</v>
      </c>
      <c r="ER2844" s="77">
        <f t="shared" si="1268"/>
        <v>100</v>
      </c>
      <c r="ES2844" s="77">
        <f t="shared" si="1269"/>
        <v>0</v>
      </c>
    </row>
    <row r="2845" spans="1:149" s="77" customFormat="1" x14ac:dyDescent="0.45">
      <c r="A2845" s="77" t="s">
        <v>4123</v>
      </c>
      <c r="B2845" s="178" t="s">
        <v>980</v>
      </c>
      <c r="C2845" s="77" t="s">
        <v>3444</v>
      </c>
      <c r="D2845" s="77" t="s">
        <v>4157</v>
      </c>
      <c r="E2845" s="77" t="s">
        <v>637</v>
      </c>
      <c r="F2845" s="77" t="s">
        <v>4152</v>
      </c>
      <c r="G2845" s="77" t="s">
        <v>4156</v>
      </c>
      <c r="H2845" s="77" t="s">
        <v>1372</v>
      </c>
      <c r="I2845" s="77">
        <v>174</v>
      </c>
      <c r="J2845" s="304">
        <v>197</v>
      </c>
      <c r="L2845" s="304">
        <v>1120</v>
      </c>
      <c r="P2845" s="72" t="s">
        <v>1374</v>
      </c>
      <c r="Q2845" s="125"/>
      <c r="R2845" s="125"/>
      <c r="S2845" s="116"/>
      <c r="AA2845" s="168">
        <v>1</v>
      </c>
      <c r="AB2845" s="168"/>
      <c r="AC2845" s="168">
        <v>0</v>
      </c>
      <c r="AE2845" s="327"/>
      <c r="AG2845" s="168"/>
      <c r="AQ2845" s="178"/>
      <c r="AR2845" s="66">
        <v>0.97929999999999995</v>
      </c>
      <c r="AS2845" s="66"/>
      <c r="AU2845" s="276">
        <v>1970</v>
      </c>
      <c r="AV2845" s="276"/>
      <c r="AW2845" s="276">
        <v>1929.221</v>
      </c>
      <c r="AX2845" s="95"/>
      <c r="AY2845" s="276"/>
      <c r="AZ2845" s="95"/>
      <c r="BA2845" s="178"/>
      <c r="BB2845" s="98" t="s">
        <v>3412</v>
      </c>
      <c r="BC2845" s="178" t="s">
        <v>1126</v>
      </c>
      <c r="BD2845" s="96">
        <v>52.651759999999996</v>
      </c>
      <c r="BF2845" s="96">
        <v>0.8884399999999999</v>
      </c>
      <c r="BH2845" s="96">
        <v>16.272479999999998</v>
      </c>
      <c r="BN2845" s="96">
        <v>6.7053839999999987</v>
      </c>
      <c r="BP2845" s="96">
        <v>0.11222399999999999</v>
      </c>
      <c r="BR2845" s="96">
        <v>4.1335839999999999</v>
      </c>
      <c r="BX2845" s="96">
        <v>7.3693759999999999</v>
      </c>
      <c r="BZ2845" s="96">
        <v>3.3106079999999998</v>
      </c>
      <c r="CB2845" s="96">
        <v>1.1783520000000001</v>
      </c>
      <c r="CD2845" s="96">
        <v>0.16833599999999996</v>
      </c>
      <c r="DH2845" s="96">
        <f t="shared" si="1246"/>
        <v>92.790543999999997</v>
      </c>
      <c r="DJ2845" s="96">
        <f t="shared" si="1247"/>
        <v>7.209456000000003</v>
      </c>
      <c r="DL2845" s="77" t="s">
        <v>755</v>
      </c>
      <c r="DO2845" s="348">
        <v>5.7</v>
      </c>
      <c r="DQ2845" s="348"/>
      <c r="DS2845" s="246"/>
      <c r="DU2845" s="96"/>
      <c r="DW2845" s="178"/>
      <c r="DX2845" s="304">
        <f t="shared" si="1248"/>
        <v>56.742592219310616</v>
      </c>
      <c r="DY2845" s="77">
        <f t="shared" si="1249"/>
        <v>0</v>
      </c>
      <c r="DZ2845" s="304">
        <f t="shared" si="1250"/>
        <v>0.9574682523684741</v>
      </c>
      <c r="EA2845" s="77">
        <f t="shared" si="1251"/>
        <v>0</v>
      </c>
      <c r="EB2845" s="304">
        <f t="shared" si="1252"/>
        <v>17.536786938117313</v>
      </c>
      <c r="EC2845" s="77">
        <f t="shared" si="1253"/>
        <v>0</v>
      </c>
      <c r="ED2845" s="304">
        <f t="shared" si="1254"/>
        <v>7.2263656520862725</v>
      </c>
      <c r="EE2845" s="77">
        <f t="shared" si="1255"/>
        <v>0</v>
      </c>
      <c r="EF2845" s="304">
        <f t="shared" si="1256"/>
        <v>0.12094335819391251</v>
      </c>
      <c r="EG2845" s="77">
        <f t="shared" si="1257"/>
        <v>0</v>
      </c>
      <c r="EH2845" s="304">
        <f t="shared" si="1258"/>
        <v>4.4547470268091107</v>
      </c>
      <c r="EI2845" s="77">
        <f t="shared" si="1259"/>
        <v>0</v>
      </c>
      <c r="EJ2845" s="304">
        <f t="shared" si="1260"/>
        <v>7.9419471880669228</v>
      </c>
      <c r="EK2845" s="77">
        <f t="shared" si="1261"/>
        <v>0</v>
      </c>
      <c r="EL2845" s="304">
        <f t="shared" si="1262"/>
        <v>3.5678290667204191</v>
      </c>
      <c r="EM2845" s="77">
        <f t="shared" si="1263"/>
        <v>0</v>
      </c>
      <c r="EN2845" s="304">
        <f t="shared" si="1264"/>
        <v>1.2699052610360817</v>
      </c>
      <c r="EO2845" s="77">
        <f t="shared" si="1265"/>
        <v>0</v>
      </c>
      <c r="EP2845" s="304">
        <f t="shared" si="1266"/>
        <v>0.18141503729086872</v>
      </c>
      <c r="EQ2845" s="77">
        <f t="shared" si="1267"/>
        <v>0</v>
      </c>
      <c r="ER2845" s="77">
        <f t="shared" si="1268"/>
        <v>100</v>
      </c>
      <c r="ES2845" s="77">
        <f t="shared" si="1269"/>
        <v>0</v>
      </c>
    </row>
    <row r="2846" spans="1:149" s="77" customFormat="1" x14ac:dyDescent="0.45">
      <c r="A2846" s="77" t="s">
        <v>4123</v>
      </c>
      <c r="B2846" s="178" t="s">
        <v>980</v>
      </c>
      <c r="C2846" s="77" t="s">
        <v>3444</v>
      </c>
      <c r="D2846" s="77" t="s">
        <v>4157</v>
      </c>
      <c r="E2846" s="77" t="s">
        <v>637</v>
      </c>
      <c r="F2846" s="77" t="s">
        <v>4153</v>
      </c>
      <c r="G2846" s="77" t="s">
        <v>4156</v>
      </c>
      <c r="H2846" s="77" t="s">
        <v>1372</v>
      </c>
      <c r="I2846" s="77">
        <v>174</v>
      </c>
      <c r="J2846" s="304">
        <v>197</v>
      </c>
      <c r="L2846" s="304">
        <v>1120</v>
      </c>
      <c r="P2846" s="72" t="s">
        <v>1374</v>
      </c>
      <c r="Q2846" s="125"/>
      <c r="R2846" s="125"/>
      <c r="S2846" s="116"/>
      <c r="AA2846" s="168">
        <v>1</v>
      </c>
      <c r="AB2846" s="168"/>
      <c r="AC2846" s="168">
        <v>0</v>
      </c>
      <c r="AE2846" s="327"/>
      <c r="AG2846" s="168"/>
      <c r="AQ2846" s="178"/>
      <c r="AR2846" s="66">
        <v>0.97929999999999995</v>
      </c>
      <c r="AS2846" s="66"/>
      <c r="AU2846" s="276">
        <v>1970</v>
      </c>
      <c r="AV2846" s="276"/>
      <c r="AW2846" s="276">
        <v>1929.221</v>
      </c>
      <c r="AX2846" s="95"/>
      <c r="AY2846" s="276"/>
      <c r="AZ2846" s="95"/>
      <c r="BA2846" s="178"/>
      <c r="BB2846" s="98" t="s">
        <v>3412</v>
      </c>
      <c r="BC2846" s="178" t="s">
        <v>1126</v>
      </c>
      <c r="BD2846" s="96">
        <v>52.482860000000002</v>
      </c>
      <c r="BF2846" s="96">
        <v>0.88558999999999999</v>
      </c>
      <c r="BH2846" s="96">
        <v>16.220279999999999</v>
      </c>
      <c r="BN2846" s="96">
        <v>6.6838739999999994</v>
      </c>
      <c r="BP2846" s="96">
        <v>0.11186399999999999</v>
      </c>
      <c r="BR2846" s="96">
        <v>4.1203240000000001</v>
      </c>
      <c r="BX2846" s="96">
        <v>7.3457359999999996</v>
      </c>
      <c r="BZ2846" s="96">
        <v>3.2999880000000004</v>
      </c>
      <c r="CB2846" s="96">
        <v>1.1745719999999999</v>
      </c>
      <c r="CD2846" s="96">
        <v>0.16779599999999997</v>
      </c>
      <c r="DH2846" s="96">
        <f t="shared" si="1246"/>
        <v>92.492883999999989</v>
      </c>
      <c r="DJ2846" s="96">
        <f t="shared" si="1247"/>
        <v>7.5071160000000106</v>
      </c>
      <c r="DL2846" s="77" t="s">
        <v>755</v>
      </c>
      <c r="DO2846" s="353">
        <v>6</v>
      </c>
      <c r="DQ2846" s="348"/>
      <c r="DS2846" s="246"/>
      <c r="DU2846" s="96"/>
      <c r="DW2846" s="178"/>
      <c r="DX2846" s="304">
        <f t="shared" si="1248"/>
        <v>56.74259221931063</v>
      </c>
      <c r="DY2846" s="77">
        <f t="shared" si="1249"/>
        <v>0</v>
      </c>
      <c r="DZ2846" s="304">
        <f t="shared" si="1250"/>
        <v>0.95746825236847422</v>
      </c>
      <c r="EA2846" s="77">
        <f t="shared" si="1251"/>
        <v>0</v>
      </c>
      <c r="EB2846" s="304">
        <f t="shared" si="1252"/>
        <v>17.536786938117316</v>
      </c>
      <c r="EC2846" s="77">
        <f t="shared" si="1253"/>
        <v>0</v>
      </c>
      <c r="ED2846" s="304">
        <f t="shared" si="1254"/>
        <v>7.2263656520862734</v>
      </c>
      <c r="EE2846" s="77">
        <f t="shared" si="1255"/>
        <v>0</v>
      </c>
      <c r="EF2846" s="304">
        <f t="shared" si="1256"/>
        <v>0.12094335819391251</v>
      </c>
      <c r="EG2846" s="77">
        <f t="shared" si="1257"/>
        <v>0</v>
      </c>
      <c r="EH2846" s="304">
        <f t="shared" si="1258"/>
        <v>4.4547470268091116</v>
      </c>
      <c r="EI2846" s="77">
        <f t="shared" si="1259"/>
        <v>0</v>
      </c>
      <c r="EJ2846" s="304">
        <f t="shared" si="1260"/>
        <v>7.9419471880669228</v>
      </c>
      <c r="EK2846" s="77">
        <f t="shared" si="1261"/>
        <v>0</v>
      </c>
      <c r="EL2846" s="304">
        <f t="shared" si="1262"/>
        <v>3.5678290667204204</v>
      </c>
      <c r="EM2846" s="77">
        <f t="shared" si="1263"/>
        <v>0</v>
      </c>
      <c r="EN2846" s="304">
        <f t="shared" si="1264"/>
        <v>1.2699052610360815</v>
      </c>
      <c r="EO2846" s="77">
        <f t="shared" si="1265"/>
        <v>0</v>
      </c>
      <c r="EP2846" s="304">
        <f t="shared" si="1266"/>
        <v>0.18141503729086877</v>
      </c>
      <c r="EQ2846" s="77">
        <f t="shared" si="1267"/>
        <v>0</v>
      </c>
      <c r="ER2846" s="77">
        <f t="shared" si="1268"/>
        <v>100</v>
      </c>
      <c r="ES2846" s="77">
        <f t="shared" si="1269"/>
        <v>0</v>
      </c>
    </row>
    <row r="2847" spans="1:149" s="77" customFormat="1" x14ac:dyDescent="0.45">
      <c r="A2847" s="77" t="s">
        <v>4123</v>
      </c>
      <c r="B2847" s="178" t="s">
        <v>980</v>
      </c>
      <c r="C2847" s="77" t="s">
        <v>3444</v>
      </c>
      <c r="D2847" s="77" t="s">
        <v>4157</v>
      </c>
      <c r="E2847" s="77" t="s">
        <v>637</v>
      </c>
      <c r="F2847" s="77" t="s">
        <v>4154</v>
      </c>
      <c r="G2847" s="77" t="s">
        <v>4156</v>
      </c>
      <c r="H2847" s="77" t="s">
        <v>1372</v>
      </c>
      <c r="I2847" s="77">
        <v>174</v>
      </c>
      <c r="J2847" s="304">
        <v>197</v>
      </c>
      <c r="L2847" s="304">
        <v>1120</v>
      </c>
      <c r="P2847" s="72" t="s">
        <v>1374</v>
      </c>
      <c r="Q2847" s="125"/>
      <c r="R2847" s="125"/>
      <c r="S2847" s="116"/>
      <c r="AA2847" s="168">
        <v>1</v>
      </c>
      <c r="AB2847" s="168"/>
      <c r="AC2847" s="168">
        <v>0</v>
      </c>
      <c r="AE2847" s="327"/>
      <c r="AG2847" s="168"/>
      <c r="AQ2847" s="178"/>
      <c r="AR2847" s="66">
        <v>0.97929999999999995</v>
      </c>
      <c r="AS2847" s="66"/>
      <c r="AU2847" s="276">
        <v>1970</v>
      </c>
      <c r="AV2847" s="276"/>
      <c r="AW2847" s="276">
        <v>1929.221</v>
      </c>
      <c r="AX2847" s="95"/>
      <c r="AY2847" s="276"/>
      <c r="AZ2847" s="95"/>
      <c r="BA2847" s="178"/>
      <c r="BB2847" s="98" t="s">
        <v>3412</v>
      </c>
      <c r="BC2847" s="178" t="s">
        <v>1126</v>
      </c>
      <c r="BD2847" s="96">
        <v>52.539159999999995</v>
      </c>
      <c r="BF2847" s="96">
        <v>0.88653999999999999</v>
      </c>
      <c r="BH2847" s="96">
        <v>16.237679999999997</v>
      </c>
      <c r="BN2847" s="96">
        <v>6.6910439999999998</v>
      </c>
      <c r="BP2847" s="96">
        <v>0.111984</v>
      </c>
      <c r="BR2847" s="96">
        <v>4.1247439999999997</v>
      </c>
      <c r="BX2847" s="96">
        <v>7.3536159999999997</v>
      </c>
      <c r="BZ2847" s="96">
        <v>3.303528</v>
      </c>
      <c r="CB2847" s="96">
        <v>1.175832</v>
      </c>
      <c r="CD2847" s="96">
        <v>0.16797599999999999</v>
      </c>
      <c r="DH2847" s="96">
        <f t="shared" si="1246"/>
        <v>92.592103999999992</v>
      </c>
      <c r="DJ2847" s="96">
        <f t="shared" si="1247"/>
        <v>7.407896000000008</v>
      </c>
      <c r="DL2847" s="77" t="s">
        <v>755</v>
      </c>
      <c r="DO2847" s="348">
        <v>5.9</v>
      </c>
      <c r="DQ2847" s="348"/>
      <c r="DS2847" s="246"/>
      <c r="DU2847" s="96"/>
      <c r="DW2847" s="178"/>
      <c r="DX2847" s="304">
        <f t="shared" si="1248"/>
        <v>56.74259221931063</v>
      </c>
      <c r="DY2847" s="77">
        <f t="shared" si="1249"/>
        <v>0</v>
      </c>
      <c r="DZ2847" s="304">
        <f t="shared" si="1250"/>
        <v>0.95746825236847422</v>
      </c>
      <c r="EA2847" s="77">
        <f t="shared" si="1251"/>
        <v>0</v>
      </c>
      <c r="EB2847" s="304">
        <f t="shared" si="1252"/>
        <v>17.536786938117313</v>
      </c>
      <c r="EC2847" s="77">
        <f t="shared" si="1253"/>
        <v>0</v>
      </c>
      <c r="ED2847" s="304">
        <f t="shared" si="1254"/>
        <v>7.2263656520862734</v>
      </c>
      <c r="EE2847" s="77">
        <f t="shared" si="1255"/>
        <v>0</v>
      </c>
      <c r="EF2847" s="304">
        <f t="shared" si="1256"/>
        <v>0.12094335819391254</v>
      </c>
      <c r="EG2847" s="77">
        <f t="shared" si="1257"/>
        <v>0</v>
      </c>
      <c r="EH2847" s="304">
        <f t="shared" si="1258"/>
        <v>4.4547470268091107</v>
      </c>
      <c r="EI2847" s="77">
        <f t="shared" si="1259"/>
        <v>0</v>
      </c>
      <c r="EJ2847" s="304">
        <f t="shared" si="1260"/>
        <v>7.9419471880669228</v>
      </c>
      <c r="EK2847" s="77">
        <f t="shared" si="1261"/>
        <v>0</v>
      </c>
      <c r="EL2847" s="304">
        <f t="shared" si="1262"/>
        <v>3.5678290667204196</v>
      </c>
      <c r="EM2847" s="77">
        <f t="shared" si="1263"/>
        <v>0</v>
      </c>
      <c r="EN2847" s="304">
        <f t="shared" si="1264"/>
        <v>1.2699052610360815</v>
      </c>
      <c r="EO2847" s="77">
        <f t="shared" si="1265"/>
        <v>0</v>
      </c>
      <c r="EP2847" s="304">
        <f t="shared" si="1266"/>
        <v>0.18141503729086877</v>
      </c>
      <c r="EQ2847" s="77">
        <f t="shared" si="1267"/>
        <v>0</v>
      </c>
      <c r="ER2847" s="77">
        <f t="shared" si="1268"/>
        <v>100</v>
      </c>
      <c r="ES2847" s="77">
        <f t="shared" si="1269"/>
        <v>0</v>
      </c>
    </row>
    <row r="2848" spans="1:149" s="91" customFormat="1" ht="14.65" thickBot="1" x14ac:dyDescent="0.5">
      <c r="A2848" s="91" t="s">
        <v>4123</v>
      </c>
      <c r="B2848" s="206" t="s">
        <v>980</v>
      </c>
      <c r="C2848" s="91" t="s">
        <v>3441</v>
      </c>
      <c r="D2848" s="91" t="s">
        <v>4158</v>
      </c>
      <c r="E2848" s="91" t="s">
        <v>637</v>
      </c>
      <c r="F2848" s="91" t="s">
        <v>4155</v>
      </c>
      <c r="G2848" s="91" t="s">
        <v>4156</v>
      </c>
      <c r="H2848" s="91" t="s">
        <v>1372</v>
      </c>
      <c r="I2848" s="91">
        <v>190</v>
      </c>
      <c r="J2848" s="305">
        <v>0.1</v>
      </c>
      <c r="L2848" s="305">
        <v>1160</v>
      </c>
      <c r="P2848" s="90" t="s">
        <v>1374</v>
      </c>
      <c r="Q2848" s="203"/>
      <c r="R2848" s="203"/>
      <c r="S2848" s="205"/>
      <c r="AA2848" s="170">
        <v>1</v>
      </c>
      <c r="AB2848" s="170"/>
      <c r="AC2848" s="170">
        <v>0</v>
      </c>
      <c r="AE2848" s="328"/>
      <c r="AG2848" s="170"/>
      <c r="AQ2848" s="206"/>
      <c r="AR2848" s="69">
        <v>1</v>
      </c>
      <c r="AS2848" s="69"/>
      <c r="AU2848" s="277">
        <v>1</v>
      </c>
      <c r="AV2848" s="277"/>
      <c r="AW2848" s="277">
        <v>1</v>
      </c>
      <c r="AX2848" s="259"/>
      <c r="AY2848" s="277"/>
      <c r="AZ2848" s="259"/>
      <c r="BA2848" s="206"/>
      <c r="BB2848" s="141" t="s">
        <v>3412</v>
      </c>
      <c r="BC2848" s="206" t="s">
        <v>1126</v>
      </c>
      <c r="BD2848" s="97">
        <v>64.081379999999996</v>
      </c>
      <c r="BF2848" s="97">
        <v>0.48833399999999999</v>
      </c>
      <c r="BH2848" s="97">
        <v>18.437100000000001</v>
      </c>
      <c r="BN2848" s="97">
        <v>1.9035059999999999</v>
      </c>
      <c r="BP2848" s="97">
        <v>2.9897999999999997E-2</v>
      </c>
      <c r="BR2848" s="97">
        <v>1.04643</v>
      </c>
      <c r="BX2848" s="97">
        <v>3.3884400000000001</v>
      </c>
      <c r="BZ2848" s="97">
        <v>4.624223999999999</v>
      </c>
      <c r="CB2848" s="97">
        <v>5.3019119999999997</v>
      </c>
      <c r="CD2848" s="97">
        <v>0.26908199999999999</v>
      </c>
      <c r="CX2848" s="91">
        <v>9.9660000000000009E-3</v>
      </c>
      <c r="CZ2848" s="91">
        <v>3.9864000000000004E-2</v>
      </c>
      <c r="DH2848" s="97">
        <f t="shared" si="1246"/>
        <v>99.620135999999988</v>
      </c>
      <c r="DJ2848" s="97">
        <f t="shared" si="1247"/>
        <v>0.37986400000001197</v>
      </c>
      <c r="DL2848" s="91" t="s">
        <v>755</v>
      </c>
      <c r="DO2848" s="349">
        <v>0.3</v>
      </c>
      <c r="DQ2848" s="349"/>
      <c r="DS2848" s="251"/>
      <c r="DU2848" s="97"/>
      <c r="DW2848" s="206"/>
      <c r="DX2848" s="305">
        <f t="shared" si="1248"/>
        <v>64.325730292116845</v>
      </c>
      <c r="DY2848" s="91">
        <f t="shared" si="1249"/>
        <v>0</v>
      </c>
      <c r="DZ2848" s="305">
        <f t="shared" si="1250"/>
        <v>0.49019607843137264</v>
      </c>
      <c r="EA2848" s="91">
        <f t="shared" si="1251"/>
        <v>0</v>
      </c>
      <c r="EB2848" s="305">
        <f t="shared" si="1252"/>
        <v>18.507402961184479</v>
      </c>
      <c r="EC2848" s="91">
        <f t="shared" si="1253"/>
        <v>0</v>
      </c>
      <c r="ED2848" s="305">
        <f t="shared" si="1254"/>
        <v>1.9107643057222889</v>
      </c>
      <c r="EE2848" s="91">
        <f t="shared" si="1255"/>
        <v>0</v>
      </c>
      <c r="EF2848" s="305">
        <f t="shared" si="1256"/>
        <v>3.0012004801920771E-2</v>
      </c>
      <c r="EG2848" s="91">
        <f t="shared" si="1257"/>
        <v>0</v>
      </c>
      <c r="EH2848" s="305">
        <f t="shared" si="1258"/>
        <v>1.0504201680672269</v>
      </c>
      <c r="EI2848" s="91">
        <f t="shared" si="1259"/>
        <v>0</v>
      </c>
      <c r="EJ2848" s="305">
        <f t="shared" si="1260"/>
        <v>3.4013605442176873</v>
      </c>
      <c r="EK2848" s="91">
        <f t="shared" si="1261"/>
        <v>0</v>
      </c>
      <c r="EL2848" s="305">
        <f t="shared" si="1262"/>
        <v>4.6418567426970787</v>
      </c>
      <c r="EM2848" s="91">
        <f t="shared" si="1263"/>
        <v>0</v>
      </c>
      <c r="EN2848" s="305">
        <f t="shared" si="1264"/>
        <v>5.3221288515406169</v>
      </c>
      <c r="EO2848" s="91">
        <f t="shared" si="1265"/>
        <v>0</v>
      </c>
      <c r="EP2848" s="305">
        <f t="shared" si="1266"/>
        <v>0.27010804321728693</v>
      </c>
      <c r="EQ2848" s="91">
        <f t="shared" si="1267"/>
        <v>0</v>
      </c>
      <c r="ER2848" s="91">
        <f t="shared" si="1268"/>
        <v>100</v>
      </c>
      <c r="ES2848" s="91">
        <f t="shared" si="1269"/>
        <v>0</v>
      </c>
    </row>
    <row r="2849" spans="1:149" s="77" customFormat="1" x14ac:dyDescent="0.45">
      <c r="A2849" s="77" t="s">
        <v>4176</v>
      </c>
      <c r="B2849" s="178" t="s">
        <v>975</v>
      </c>
      <c r="C2849" s="77" t="s">
        <v>3585</v>
      </c>
      <c r="D2849" s="77" t="s">
        <v>4177</v>
      </c>
      <c r="E2849" s="77" t="s">
        <v>637</v>
      </c>
      <c r="F2849" s="77" t="s">
        <v>4160</v>
      </c>
      <c r="G2849" s="77" t="s">
        <v>4175</v>
      </c>
      <c r="H2849" s="77" t="s">
        <v>1372</v>
      </c>
      <c r="I2849" s="77">
        <v>40</v>
      </c>
      <c r="J2849" s="304">
        <v>215</v>
      </c>
      <c r="K2849" s="77">
        <v>4</v>
      </c>
      <c r="L2849" s="304">
        <v>1140</v>
      </c>
      <c r="M2849" s="77">
        <v>5</v>
      </c>
      <c r="P2849" s="72" t="s">
        <v>1374</v>
      </c>
      <c r="Q2849" s="125"/>
      <c r="R2849" s="125"/>
      <c r="S2849" s="116"/>
      <c r="U2849" s="202">
        <v>0</v>
      </c>
      <c r="W2849" s="202">
        <v>7.47</v>
      </c>
      <c r="X2849" s="202">
        <f>W2849*0.025</f>
        <v>0.18675</v>
      </c>
      <c r="Y2849" s="202"/>
      <c r="AA2849" s="220">
        <f>(W2849/18.02)/((U2849/44.01)+(W2849/18.02))</f>
        <v>1</v>
      </c>
      <c r="AB2849" s="221"/>
      <c r="AC2849" s="220">
        <f>1-AA2849</f>
        <v>0</v>
      </c>
      <c r="AE2849" s="327"/>
      <c r="AG2849" s="168"/>
      <c r="AQ2849" s="178"/>
      <c r="AR2849" s="66">
        <v>0.9909</v>
      </c>
      <c r="AS2849" s="66"/>
      <c r="AU2849" s="276">
        <v>2150</v>
      </c>
      <c r="AV2849" s="276"/>
      <c r="AW2849" s="276">
        <v>2130.4349999999999</v>
      </c>
      <c r="AX2849" s="95"/>
      <c r="AY2849" s="276"/>
      <c r="AZ2849" s="95"/>
      <c r="BA2849" s="178"/>
      <c r="BB2849" s="98" t="s">
        <v>3412</v>
      </c>
      <c r="BC2849" s="178"/>
      <c r="BD2849" s="96">
        <v>68.040238000000031</v>
      </c>
      <c r="BF2849" s="96">
        <v>0.10192600000000002</v>
      </c>
      <c r="BH2849" s="96">
        <v>12.434972000000002</v>
      </c>
      <c r="BJ2849" s="96">
        <v>2.7798000000000007E-2</v>
      </c>
      <c r="BN2849" s="96">
        <v>1.5474220000000003</v>
      </c>
      <c r="BP2849" s="96">
        <v>6.4862000000000017E-2</v>
      </c>
      <c r="BR2849" s="96">
        <v>9.2660000000000034E-3</v>
      </c>
      <c r="BX2849" s="96">
        <v>0.79687600000000014</v>
      </c>
      <c r="BZ2849" s="96">
        <v>3.7712620000000014</v>
      </c>
      <c r="CB2849" s="96">
        <v>4.5866700000000016</v>
      </c>
      <c r="DH2849" s="96">
        <f>SUM(BD2849,BF2849,BH2849,BJ2849,BN2849,BP2849,BR2849,BX2849,BZ2849,CB2849)</f>
        <v>91.381292000000045</v>
      </c>
      <c r="DJ2849" s="96">
        <f t="shared" si="1247"/>
        <v>8.6187079999999554</v>
      </c>
      <c r="DL2849" s="77" t="s">
        <v>4122</v>
      </c>
      <c r="DO2849" s="356">
        <v>5.96</v>
      </c>
      <c r="DQ2849" s="380">
        <v>0</v>
      </c>
      <c r="DS2849" s="246">
        <f>DQ2849*10000</f>
        <v>0</v>
      </c>
      <c r="DU2849" s="96"/>
      <c r="DW2849" s="178"/>
      <c r="DX2849" s="304">
        <f t="shared" si="1248"/>
        <v>74.457513688906914</v>
      </c>
      <c r="DY2849" s="77">
        <f t="shared" si="1249"/>
        <v>0</v>
      </c>
      <c r="DZ2849" s="304">
        <f t="shared" si="1250"/>
        <v>0.11153924153315753</v>
      </c>
      <c r="EA2849" s="77">
        <f t="shared" si="1251"/>
        <v>0</v>
      </c>
      <c r="EB2849" s="304">
        <f t="shared" si="1252"/>
        <v>13.60778746704522</v>
      </c>
      <c r="EC2849" s="77">
        <f t="shared" si="1253"/>
        <v>0</v>
      </c>
      <c r="ED2849" s="304">
        <f t="shared" si="1254"/>
        <v>1.6933684850943007</v>
      </c>
      <c r="EE2849" s="77">
        <f t="shared" si="1255"/>
        <v>0</v>
      </c>
      <c r="EF2849" s="304">
        <f t="shared" si="1256"/>
        <v>7.0979517339282081E-2</v>
      </c>
      <c r="EG2849" s="77">
        <f t="shared" si="1257"/>
        <v>0</v>
      </c>
      <c r="EH2849" s="304">
        <f t="shared" si="1258"/>
        <v>1.0139931048468869E-2</v>
      </c>
      <c r="EI2849" s="77">
        <f t="shared" si="1259"/>
        <v>0</v>
      </c>
      <c r="EJ2849" s="304">
        <f t="shared" si="1260"/>
        <v>0.87203407016832257</v>
      </c>
      <c r="EK2849" s="77">
        <f t="shared" si="1261"/>
        <v>0</v>
      </c>
      <c r="EL2849" s="304">
        <f t="shared" si="1262"/>
        <v>4.1269519367268295</v>
      </c>
      <c r="EM2849" s="77">
        <f t="shared" si="1263"/>
        <v>0</v>
      </c>
      <c r="EN2849" s="304">
        <f t="shared" si="1264"/>
        <v>5.0192658689920897</v>
      </c>
      <c r="EO2849" s="77">
        <f t="shared" si="1265"/>
        <v>0</v>
      </c>
      <c r="EP2849" s="304">
        <f t="shared" si="1266"/>
        <v>0</v>
      </c>
      <c r="EQ2849" s="77" t="e">
        <f t="shared" si="1267"/>
        <v>#DIV/0!</v>
      </c>
      <c r="ER2849" s="77">
        <f t="shared" si="1268"/>
        <v>100</v>
      </c>
      <c r="ES2849" s="77">
        <f t="shared" si="1269"/>
        <v>0</v>
      </c>
    </row>
    <row r="2850" spans="1:149" s="77" customFormat="1" x14ac:dyDescent="0.45">
      <c r="A2850" s="77" t="s">
        <v>4176</v>
      </c>
      <c r="B2850" s="178" t="s">
        <v>975</v>
      </c>
      <c r="C2850" s="77" t="s">
        <v>3585</v>
      </c>
      <c r="D2850" s="77" t="s">
        <v>4177</v>
      </c>
      <c r="E2850" s="77" t="s">
        <v>637</v>
      </c>
      <c r="F2850" s="77" t="s">
        <v>4161</v>
      </c>
      <c r="G2850" s="77" t="s">
        <v>4175</v>
      </c>
      <c r="H2850" s="77" t="s">
        <v>1372</v>
      </c>
      <c r="I2850" s="77">
        <v>40</v>
      </c>
      <c r="J2850" s="304">
        <v>215</v>
      </c>
      <c r="K2850" s="77">
        <v>4</v>
      </c>
      <c r="L2850" s="304">
        <v>1140</v>
      </c>
      <c r="M2850" s="77">
        <v>5</v>
      </c>
      <c r="P2850" s="72" t="s">
        <v>1374</v>
      </c>
      <c r="Q2850" s="125"/>
      <c r="R2850" s="125"/>
      <c r="S2850" s="116"/>
      <c r="U2850" s="202">
        <v>0.80600000000000005</v>
      </c>
      <c r="W2850" s="202">
        <v>5.5659999999999998</v>
      </c>
      <c r="X2850" s="202">
        <f t="shared" ref="X2850:X2863" si="1270">W2850*0.025</f>
        <v>0.13915</v>
      </c>
      <c r="Y2850" s="202"/>
      <c r="AA2850" s="221">
        <f t="shared" ref="AA2850:AA2863" si="1271">(W2850/18.02)/((U2850/44.01)+(W2850/18.02))</f>
        <v>0.9440268674982305</v>
      </c>
      <c r="AB2850" s="221"/>
      <c r="AC2850" s="221">
        <f t="shared" ref="AC2850:AC2863" si="1272">1-AA2850</f>
        <v>5.5973132501769496E-2</v>
      </c>
      <c r="AE2850" s="327"/>
      <c r="AG2850" s="168"/>
      <c r="AQ2850" s="178" t="s">
        <v>824</v>
      </c>
      <c r="AR2850" s="66">
        <v>0.9909</v>
      </c>
      <c r="AS2850" s="66">
        <v>1.74</v>
      </c>
      <c r="AU2850" s="276">
        <v>2029.6577651211956</v>
      </c>
      <c r="AV2850" s="276">
        <v>120.34223487880442</v>
      </c>
      <c r="AW2850" s="276">
        <v>2011.1878794585928</v>
      </c>
      <c r="AX2850" s="95">
        <v>21.93618048879641</v>
      </c>
      <c r="AY2850" s="276">
        <v>209.3954886891197</v>
      </c>
      <c r="AZ2850" s="95">
        <v>2.8598645369411204</v>
      </c>
      <c r="BA2850" s="178"/>
      <c r="BB2850" s="98" t="s">
        <v>3412</v>
      </c>
      <c r="BC2850" s="178"/>
      <c r="BD2850" s="96">
        <v>69.038886000000005</v>
      </c>
      <c r="BF2850" s="96">
        <v>0.10342200000000001</v>
      </c>
      <c r="BH2850" s="96">
        <v>12.617484000000001</v>
      </c>
      <c r="BJ2850" s="96">
        <v>2.8206000000000002E-2</v>
      </c>
      <c r="BN2850" s="96">
        <v>1.5701340000000001</v>
      </c>
      <c r="BP2850" s="96">
        <v>6.5814000000000011E-2</v>
      </c>
      <c r="BR2850" s="96">
        <v>9.4020000000000006E-3</v>
      </c>
      <c r="BX2850" s="96">
        <v>0.80857200000000007</v>
      </c>
      <c r="BZ2850" s="96">
        <v>3.8266140000000006</v>
      </c>
      <c r="CB2850" s="96">
        <v>4.6539900000000003</v>
      </c>
      <c r="DH2850" s="96">
        <f t="shared" ref="DH2850:DH2862" si="1273">SUM(BD2850,BF2850,BH2850,BJ2850,BN2850,BP2850,BR2850,BX2850,BZ2850,CB2850)</f>
        <v>92.722523999999993</v>
      </c>
      <c r="DJ2850" s="96">
        <f t="shared" si="1247"/>
        <v>7.2774760000000072</v>
      </c>
      <c r="DL2850" s="77" t="s">
        <v>4122</v>
      </c>
      <c r="DO2850" s="356">
        <v>4.57</v>
      </c>
      <c r="DQ2850" s="380">
        <v>0.03</v>
      </c>
      <c r="DS2850" s="246">
        <f t="shared" ref="DS2850:DS2863" si="1274">DQ2850*10000</f>
        <v>300</v>
      </c>
      <c r="DU2850" s="96"/>
      <c r="DW2850" s="178"/>
      <c r="DX2850" s="304">
        <f t="shared" si="1248"/>
        <v>74.457513688906928</v>
      </c>
      <c r="DY2850" s="77">
        <f t="shared" si="1249"/>
        <v>0</v>
      </c>
      <c r="DZ2850" s="304">
        <f t="shared" si="1250"/>
        <v>0.1115392415331576</v>
      </c>
      <c r="EA2850" s="77">
        <f t="shared" si="1251"/>
        <v>0</v>
      </c>
      <c r="EB2850" s="304">
        <f t="shared" si="1252"/>
        <v>13.607787467045226</v>
      </c>
      <c r="EC2850" s="77">
        <f t="shared" si="1253"/>
        <v>0</v>
      </c>
      <c r="ED2850" s="304">
        <f t="shared" si="1254"/>
        <v>1.6933684850943016</v>
      </c>
      <c r="EE2850" s="77">
        <f t="shared" si="1255"/>
        <v>0</v>
      </c>
      <c r="EF2850" s="304">
        <f t="shared" si="1256"/>
        <v>7.0979517339282108E-2</v>
      </c>
      <c r="EG2850" s="77">
        <f t="shared" si="1257"/>
        <v>0</v>
      </c>
      <c r="EH2850" s="304">
        <f t="shared" si="1258"/>
        <v>1.0139931048468873E-2</v>
      </c>
      <c r="EI2850" s="77">
        <f t="shared" si="1259"/>
        <v>0</v>
      </c>
      <c r="EJ2850" s="304">
        <f t="shared" si="1260"/>
        <v>0.87203407016832302</v>
      </c>
      <c r="EK2850" s="77">
        <f t="shared" si="1261"/>
        <v>0</v>
      </c>
      <c r="EL2850" s="304">
        <f t="shared" si="1262"/>
        <v>4.1269519367268312</v>
      </c>
      <c r="EM2850" s="77">
        <f t="shared" si="1263"/>
        <v>0</v>
      </c>
      <c r="EN2850" s="304">
        <f t="shared" si="1264"/>
        <v>5.0192658689920915</v>
      </c>
      <c r="EO2850" s="77">
        <f t="shared" si="1265"/>
        <v>0</v>
      </c>
      <c r="EP2850" s="304">
        <f t="shared" si="1266"/>
        <v>0</v>
      </c>
      <c r="EQ2850" s="77" t="e">
        <f t="shared" si="1267"/>
        <v>#DIV/0!</v>
      </c>
      <c r="ER2850" s="77">
        <f t="shared" si="1268"/>
        <v>100</v>
      </c>
      <c r="ES2850" s="77">
        <f t="shared" si="1269"/>
        <v>0</v>
      </c>
    </row>
    <row r="2851" spans="1:149" s="77" customFormat="1" x14ac:dyDescent="0.45">
      <c r="A2851" s="77" t="s">
        <v>4176</v>
      </c>
      <c r="B2851" s="178" t="s">
        <v>975</v>
      </c>
      <c r="C2851" s="77" t="s">
        <v>3585</v>
      </c>
      <c r="D2851" s="77" t="s">
        <v>4177</v>
      </c>
      <c r="E2851" s="77" t="s">
        <v>637</v>
      </c>
      <c r="F2851" s="77" t="s">
        <v>4162</v>
      </c>
      <c r="G2851" s="77" t="s">
        <v>4175</v>
      </c>
      <c r="H2851" s="77" t="s">
        <v>1372</v>
      </c>
      <c r="I2851" s="77">
        <v>40</v>
      </c>
      <c r="J2851" s="304">
        <v>215</v>
      </c>
      <c r="K2851" s="77">
        <v>4</v>
      </c>
      <c r="L2851" s="304">
        <v>1140</v>
      </c>
      <c r="M2851" s="77">
        <v>5</v>
      </c>
      <c r="P2851" s="72" t="s">
        <v>1374</v>
      </c>
      <c r="Q2851" s="125"/>
      <c r="R2851" s="125"/>
      <c r="S2851" s="116"/>
      <c r="U2851" s="202">
        <v>2.2160000000000002</v>
      </c>
      <c r="W2851" s="202">
        <v>4.4050000000000002</v>
      </c>
      <c r="X2851" s="202">
        <f t="shared" si="1270"/>
        <v>0.11012500000000001</v>
      </c>
      <c r="Y2851" s="202"/>
      <c r="AA2851" s="221">
        <f t="shared" si="1271"/>
        <v>0.82920042770552849</v>
      </c>
      <c r="AB2851" s="221"/>
      <c r="AC2851" s="221">
        <f t="shared" si="1272"/>
        <v>0.17079957229447151</v>
      </c>
      <c r="AE2851" s="327"/>
      <c r="AG2851" s="168"/>
      <c r="AQ2851" s="178" t="s">
        <v>824</v>
      </c>
      <c r="AR2851" s="66">
        <v>0.99109999999999998</v>
      </c>
      <c r="AS2851" s="66">
        <v>1.738</v>
      </c>
      <c r="AU2851" s="276">
        <v>1782.7809195668863</v>
      </c>
      <c r="AV2851" s="276">
        <v>367.21908043311373</v>
      </c>
      <c r="AW2851" s="276">
        <v>1766.914169382741</v>
      </c>
      <c r="AX2851" s="95">
        <v>19.278979232424028</v>
      </c>
      <c r="AY2851" s="276">
        <v>638.22676179275163</v>
      </c>
      <c r="AZ2851" s="95">
        <v>8.7167211385710193</v>
      </c>
      <c r="BA2851" s="178"/>
      <c r="BB2851" s="98" t="s">
        <v>3412</v>
      </c>
      <c r="BC2851" s="178"/>
      <c r="BD2851" s="96">
        <v>69.87011360000001</v>
      </c>
      <c r="BF2851" s="96">
        <v>0.10466720000000002</v>
      </c>
      <c r="BH2851" s="96">
        <v>12.769398400000002</v>
      </c>
      <c r="BJ2851" s="96">
        <v>2.8545600000000001E-2</v>
      </c>
      <c r="BN2851" s="96">
        <v>1.5890384000000004</v>
      </c>
      <c r="BP2851" s="96">
        <v>6.660640000000001E-2</v>
      </c>
      <c r="BR2851" s="96">
        <v>9.5152000000000014E-3</v>
      </c>
      <c r="BX2851" s="96">
        <v>0.81830720000000012</v>
      </c>
      <c r="BZ2851" s="96">
        <v>3.8726864000000005</v>
      </c>
      <c r="CB2851" s="96">
        <v>4.7100240000000007</v>
      </c>
      <c r="DH2851" s="96">
        <f t="shared" si="1273"/>
        <v>93.838902400000023</v>
      </c>
      <c r="DJ2851" s="96">
        <f t="shared" si="1247"/>
        <v>6.1610975999999766</v>
      </c>
      <c r="DL2851" s="77" t="s">
        <v>4122</v>
      </c>
      <c r="DO2851" s="356">
        <v>3.42</v>
      </c>
      <c r="DQ2851" s="380">
        <v>4.8000000000000001E-2</v>
      </c>
      <c r="DS2851" s="246">
        <f t="shared" si="1274"/>
        <v>480</v>
      </c>
      <c r="DU2851" s="96"/>
      <c r="DW2851" s="178"/>
      <c r="DX2851" s="304">
        <f t="shared" si="1248"/>
        <v>74.4575136889069</v>
      </c>
      <c r="DY2851" s="77">
        <f t="shared" si="1249"/>
        <v>0</v>
      </c>
      <c r="DZ2851" s="304">
        <f t="shared" si="1250"/>
        <v>0.11153924153315756</v>
      </c>
      <c r="EA2851" s="77">
        <f t="shared" si="1251"/>
        <v>0</v>
      </c>
      <c r="EB2851" s="304">
        <f t="shared" si="1252"/>
        <v>13.607787467045224</v>
      </c>
      <c r="EC2851" s="77">
        <f t="shared" si="1253"/>
        <v>0</v>
      </c>
      <c r="ED2851" s="304">
        <f t="shared" si="1254"/>
        <v>1.6933684850943016</v>
      </c>
      <c r="EE2851" s="77">
        <f t="shared" si="1255"/>
        <v>0</v>
      </c>
      <c r="EF2851" s="304">
        <f t="shared" si="1256"/>
        <v>7.0979517339282081E-2</v>
      </c>
      <c r="EG2851" s="77">
        <f t="shared" si="1257"/>
        <v>0</v>
      </c>
      <c r="EH2851" s="304">
        <f t="shared" si="1258"/>
        <v>1.0139931048468869E-2</v>
      </c>
      <c r="EI2851" s="77">
        <f t="shared" si="1259"/>
        <v>0</v>
      </c>
      <c r="EJ2851" s="304">
        <f t="shared" si="1260"/>
        <v>0.87203407016832268</v>
      </c>
      <c r="EK2851" s="77">
        <f t="shared" si="1261"/>
        <v>0</v>
      </c>
      <c r="EL2851" s="304">
        <f t="shared" si="1262"/>
        <v>4.1269519367268295</v>
      </c>
      <c r="EM2851" s="77">
        <f t="shared" si="1263"/>
        <v>0</v>
      </c>
      <c r="EN2851" s="304">
        <f t="shared" si="1264"/>
        <v>5.0192658689920906</v>
      </c>
      <c r="EO2851" s="77">
        <f t="shared" si="1265"/>
        <v>0</v>
      </c>
      <c r="EP2851" s="304">
        <f t="shared" si="1266"/>
        <v>0</v>
      </c>
      <c r="EQ2851" s="77" t="e">
        <f t="shared" si="1267"/>
        <v>#DIV/0!</v>
      </c>
      <c r="ER2851" s="77">
        <f t="shared" si="1268"/>
        <v>100</v>
      </c>
      <c r="ES2851" s="77">
        <f t="shared" si="1269"/>
        <v>0</v>
      </c>
    </row>
    <row r="2852" spans="1:149" s="77" customFormat="1" x14ac:dyDescent="0.45">
      <c r="A2852" s="77" t="s">
        <v>4176</v>
      </c>
      <c r="B2852" s="178" t="s">
        <v>975</v>
      </c>
      <c r="C2852" s="77" t="s">
        <v>3585</v>
      </c>
      <c r="D2852" s="77" t="s">
        <v>4177</v>
      </c>
      <c r="E2852" s="77" t="s">
        <v>637</v>
      </c>
      <c r="F2852" s="77" t="s">
        <v>4163</v>
      </c>
      <c r="G2852" s="77" t="s">
        <v>4175</v>
      </c>
      <c r="H2852" s="77" t="s">
        <v>1372</v>
      </c>
      <c r="I2852" s="77">
        <v>24</v>
      </c>
      <c r="J2852" s="304">
        <v>165</v>
      </c>
      <c r="K2852" s="77">
        <v>4</v>
      </c>
      <c r="L2852" s="304">
        <v>1130</v>
      </c>
      <c r="M2852" s="77">
        <v>5</v>
      </c>
      <c r="P2852" s="72" t="s">
        <v>1374</v>
      </c>
      <c r="Q2852" s="125"/>
      <c r="R2852" s="125"/>
      <c r="S2852" s="116"/>
      <c r="U2852" s="202">
        <v>0</v>
      </c>
      <c r="W2852" s="202">
        <v>5.9370000000000003</v>
      </c>
      <c r="X2852" s="202">
        <f t="shared" si="1270"/>
        <v>0.148425</v>
      </c>
      <c r="Y2852" s="202"/>
      <c r="AA2852" s="220">
        <f t="shared" si="1271"/>
        <v>1</v>
      </c>
      <c r="AB2852" s="221"/>
      <c r="AC2852" s="220">
        <f t="shared" si="1272"/>
        <v>0</v>
      </c>
      <c r="AE2852" s="327"/>
      <c r="AG2852" s="168"/>
      <c r="AQ2852" s="178"/>
      <c r="AR2852" s="66">
        <v>0.9778</v>
      </c>
      <c r="AS2852" s="66"/>
      <c r="AU2852" s="276">
        <v>1650</v>
      </c>
      <c r="AV2852" s="276"/>
      <c r="AW2852" s="276">
        <v>1613.37</v>
      </c>
      <c r="AX2852" s="95"/>
      <c r="AY2852" s="276"/>
      <c r="AZ2852" s="95"/>
      <c r="BA2852" s="178"/>
      <c r="BB2852" s="98" t="s">
        <v>3412</v>
      </c>
      <c r="BC2852" s="178"/>
      <c r="BD2852" s="96">
        <v>68.708451000000025</v>
      </c>
      <c r="BF2852" s="96">
        <v>0.10292700000000002</v>
      </c>
      <c r="BH2852" s="96">
        <v>12.557094000000001</v>
      </c>
      <c r="BJ2852" s="96">
        <v>2.8071000000000006E-2</v>
      </c>
      <c r="BN2852" s="96">
        <v>1.5626190000000002</v>
      </c>
      <c r="BP2852" s="96">
        <v>6.5499000000000016E-2</v>
      </c>
      <c r="BR2852" s="96">
        <v>9.3570000000000025E-3</v>
      </c>
      <c r="BX2852" s="96">
        <v>0.80470200000000025</v>
      </c>
      <c r="BZ2852" s="96">
        <v>3.8082990000000012</v>
      </c>
      <c r="CB2852" s="96">
        <v>4.6317150000000016</v>
      </c>
      <c r="DH2852" s="96">
        <f t="shared" si="1273"/>
        <v>92.278734000000028</v>
      </c>
      <c r="DJ2852" s="96">
        <f t="shared" si="1247"/>
        <v>7.7212659999999715</v>
      </c>
      <c r="DL2852" s="77" t="s">
        <v>4122</v>
      </c>
      <c r="DO2852" s="356">
        <v>5.05</v>
      </c>
      <c r="DQ2852" s="380">
        <v>0</v>
      </c>
      <c r="DS2852" s="246">
        <f t="shared" si="1274"/>
        <v>0</v>
      </c>
      <c r="DU2852" s="96"/>
      <c r="DW2852" s="178"/>
      <c r="DX2852" s="304">
        <f t="shared" si="1248"/>
        <v>74.457513688906914</v>
      </c>
      <c r="DY2852" s="77">
        <f t="shared" si="1249"/>
        <v>0</v>
      </c>
      <c r="DZ2852" s="304">
        <f t="shared" si="1250"/>
        <v>0.11153924153315756</v>
      </c>
      <c r="EA2852" s="77">
        <f t="shared" si="1251"/>
        <v>0</v>
      </c>
      <c r="EB2852" s="304">
        <f t="shared" si="1252"/>
        <v>13.60778746704522</v>
      </c>
      <c r="EC2852" s="77">
        <f t="shared" si="1253"/>
        <v>0</v>
      </c>
      <c r="ED2852" s="304">
        <f t="shared" si="1254"/>
        <v>1.6933684850943012</v>
      </c>
      <c r="EE2852" s="77">
        <f t="shared" si="1255"/>
        <v>0</v>
      </c>
      <c r="EF2852" s="304">
        <f t="shared" si="1256"/>
        <v>7.0979517339282081E-2</v>
      </c>
      <c r="EG2852" s="77">
        <f t="shared" si="1257"/>
        <v>0</v>
      </c>
      <c r="EH2852" s="304">
        <f t="shared" si="1258"/>
        <v>1.0139931048468869E-2</v>
      </c>
      <c r="EI2852" s="77">
        <f t="shared" si="1259"/>
        <v>0</v>
      </c>
      <c r="EJ2852" s="304">
        <f t="shared" si="1260"/>
        <v>0.87203407016832291</v>
      </c>
      <c r="EK2852" s="77">
        <f t="shared" si="1261"/>
        <v>0</v>
      </c>
      <c r="EL2852" s="304">
        <f t="shared" si="1262"/>
        <v>4.1269519367268304</v>
      </c>
      <c r="EM2852" s="77">
        <f t="shared" si="1263"/>
        <v>0</v>
      </c>
      <c r="EN2852" s="304">
        <f t="shared" si="1264"/>
        <v>5.0192658689920915</v>
      </c>
      <c r="EO2852" s="77">
        <f t="shared" si="1265"/>
        <v>0</v>
      </c>
      <c r="EP2852" s="304">
        <f t="shared" si="1266"/>
        <v>0</v>
      </c>
      <c r="EQ2852" s="77" t="e">
        <f t="shared" si="1267"/>
        <v>#DIV/0!</v>
      </c>
      <c r="ER2852" s="77">
        <f t="shared" si="1268"/>
        <v>100</v>
      </c>
      <c r="ES2852" s="77">
        <f t="shared" si="1269"/>
        <v>0</v>
      </c>
    </row>
    <row r="2853" spans="1:149" s="77" customFormat="1" x14ac:dyDescent="0.45">
      <c r="A2853" s="77" t="s">
        <v>4176</v>
      </c>
      <c r="B2853" s="178" t="s">
        <v>975</v>
      </c>
      <c r="C2853" s="77" t="s">
        <v>3585</v>
      </c>
      <c r="D2853" s="77" t="s">
        <v>4177</v>
      </c>
      <c r="E2853" s="77" t="s">
        <v>637</v>
      </c>
      <c r="F2853" s="77" t="s">
        <v>4164</v>
      </c>
      <c r="G2853" s="77" t="s">
        <v>4175</v>
      </c>
      <c r="H2853" s="77" t="s">
        <v>1372</v>
      </c>
      <c r="I2853" s="77">
        <v>24</v>
      </c>
      <c r="J2853" s="304">
        <v>165</v>
      </c>
      <c r="K2853" s="77">
        <v>4</v>
      </c>
      <c r="L2853" s="304">
        <v>1130</v>
      </c>
      <c r="M2853" s="77">
        <v>5</v>
      </c>
      <c r="P2853" s="72" t="s">
        <v>1374</v>
      </c>
      <c r="Q2853" s="125"/>
      <c r="R2853" s="125"/>
      <c r="S2853" s="116"/>
      <c r="U2853" s="202">
        <v>2.3420000000000001</v>
      </c>
      <c r="W2853" s="202">
        <v>3.3159999999999998</v>
      </c>
      <c r="X2853" s="202">
        <f t="shared" si="1270"/>
        <v>8.2900000000000001E-2</v>
      </c>
      <c r="Y2853" s="202"/>
      <c r="AA2853" s="221">
        <f t="shared" si="1271"/>
        <v>0.77568385245030291</v>
      </c>
      <c r="AB2853" s="221"/>
      <c r="AC2853" s="221">
        <f t="shared" si="1272"/>
        <v>0.22431614754969709</v>
      </c>
      <c r="AE2853" s="327"/>
      <c r="AG2853" s="168"/>
      <c r="AQ2853" s="178" t="s">
        <v>824</v>
      </c>
      <c r="AR2853" s="66">
        <v>0.97799999999999998</v>
      </c>
      <c r="AS2853" s="66">
        <v>1.516</v>
      </c>
      <c r="AU2853" s="276">
        <v>1279.8783565429999</v>
      </c>
      <c r="AV2853" s="276">
        <v>370.12164345700018</v>
      </c>
      <c r="AW2853" s="276">
        <v>1251.7210326990539</v>
      </c>
      <c r="AX2853" s="95">
        <v>17.187438033816441</v>
      </c>
      <c r="AY2853" s="276">
        <v>561.10441148081225</v>
      </c>
      <c r="AZ2853" s="95">
        <v>8.8170873725093006</v>
      </c>
      <c r="BA2853" s="178"/>
      <c r="BB2853" s="98" t="s">
        <v>3412</v>
      </c>
      <c r="BC2853" s="178"/>
      <c r="BD2853" s="96">
        <v>70.495002900000017</v>
      </c>
      <c r="BF2853" s="96">
        <v>0.10560330000000002</v>
      </c>
      <c r="BH2853" s="96">
        <v>12.883602600000001</v>
      </c>
      <c r="BJ2853" s="96">
        <v>2.8800900000000004E-2</v>
      </c>
      <c r="BN2853" s="96">
        <v>1.6032501000000001</v>
      </c>
      <c r="BP2853" s="96">
        <v>6.7202100000000015E-2</v>
      </c>
      <c r="BR2853" s="96">
        <v>9.6003000000000008E-3</v>
      </c>
      <c r="BX2853" s="96">
        <v>0.82562580000000008</v>
      </c>
      <c r="BZ2853" s="96">
        <v>3.9073221000000005</v>
      </c>
      <c r="CB2853" s="96">
        <v>4.7521485000000006</v>
      </c>
      <c r="DH2853" s="96">
        <f t="shared" si="1273"/>
        <v>94.678158600000017</v>
      </c>
      <c r="DJ2853" s="96">
        <f t="shared" si="1247"/>
        <v>5.3218413999999825</v>
      </c>
      <c r="DL2853" s="77" t="s">
        <v>4122</v>
      </c>
      <c r="DO2853" s="356">
        <v>2.58</v>
      </c>
      <c r="DQ2853" s="380">
        <v>3.6999999999999998E-2</v>
      </c>
      <c r="DS2853" s="246">
        <f t="shared" si="1274"/>
        <v>370</v>
      </c>
      <c r="DU2853" s="96"/>
      <c r="DW2853" s="178"/>
      <c r="DX2853" s="304">
        <f t="shared" si="1248"/>
        <v>74.457513688906914</v>
      </c>
      <c r="DY2853" s="77">
        <f t="shared" si="1249"/>
        <v>0</v>
      </c>
      <c r="DZ2853" s="304">
        <f t="shared" si="1250"/>
        <v>0.11153924153315757</v>
      </c>
      <c r="EA2853" s="77">
        <f t="shared" si="1251"/>
        <v>0</v>
      </c>
      <c r="EB2853" s="304">
        <f t="shared" si="1252"/>
        <v>13.607787467045224</v>
      </c>
      <c r="EC2853" s="77">
        <f t="shared" si="1253"/>
        <v>0</v>
      </c>
      <c r="ED2853" s="304">
        <f t="shared" si="1254"/>
        <v>1.6933684850943012</v>
      </c>
      <c r="EE2853" s="77">
        <f t="shared" si="1255"/>
        <v>0</v>
      </c>
      <c r="EF2853" s="304">
        <f t="shared" si="1256"/>
        <v>7.0979517339282094E-2</v>
      </c>
      <c r="EG2853" s="77">
        <f t="shared" si="1257"/>
        <v>0</v>
      </c>
      <c r="EH2853" s="304">
        <f t="shared" si="1258"/>
        <v>1.0139931048468869E-2</v>
      </c>
      <c r="EI2853" s="77">
        <f t="shared" si="1259"/>
        <v>0</v>
      </c>
      <c r="EJ2853" s="304">
        <f t="shared" si="1260"/>
        <v>0.87203407016832268</v>
      </c>
      <c r="EK2853" s="77">
        <f t="shared" si="1261"/>
        <v>0</v>
      </c>
      <c r="EL2853" s="304">
        <f t="shared" si="1262"/>
        <v>4.1269519367268295</v>
      </c>
      <c r="EM2853" s="77">
        <f t="shared" si="1263"/>
        <v>0</v>
      </c>
      <c r="EN2853" s="304">
        <f t="shared" si="1264"/>
        <v>5.0192658689920906</v>
      </c>
      <c r="EO2853" s="77">
        <f t="shared" si="1265"/>
        <v>0</v>
      </c>
      <c r="EP2853" s="304">
        <f t="shared" si="1266"/>
        <v>0</v>
      </c>
      <c r="EQ2853" s="77" t="e">
        <f t="shared" si="1267"/>
        <v>#DIV/0!</v>
      </c>
      <c r="ER2853" s="77">
        <f t="shared" si="1268"/>
        <v>100</v>
      </c>
      <c r="ES2853" s="77">
        <f t="shared" si="1269"/>
        <v>0</v>
      </c>
    </row>
    <row r="2854" spans="1:149" s="77" customFormat="1" x14ac:dyDescent="0.45">
      <c r="A2854" s="77" t="s">
        <v>4176</v>
      </c>
      <c r="B2854" s="178" t="s">
        <v>975</v>
      </c>
      <c r="C2854" s="77" t="s">
        <v>3585</v>
      </c>
      <c r="D2854" s="77" t="s">
        <v>4177</v>
      </c>
      <c r="E2854" s="77" t="s">
        <v>637</v>
      </c>
      <c r="F2854" s="77" t="s">
        <v>4165</v>
      </c>
      <c r="G2854" s="77" t="s">
        <v>4175</v>
      </c>
      <c r="H2854" s="77" t="s">
        <v>1372</v>
      </c>
      <c r="I2854" s="77">
        <v>30</v>
      </c>
      <c r="J2854" s="304">
        <v>112</v>
      </c>
      <c r="K2854" s="77">
        <v>4</v>
      </c>
      <c r="L2854" s="304">
        <v>1130</v>
      </c>
      <c r="M2854" s="77">
        <v>5</v>
      </c>
      <c r="P2854" s="72" t="s">
        <v>1374</v>
      </c>
      <c r="Q2854" s="125"/>
      <c r="R2854" s="125"/>
      <c r="S2854" s="116"/>
      <c r="U2854" s="202">
        <v>0</v>
      </c>
      <c r="W2854" s="202">
        <v>5.31</v>
      </c>
      <c r="X2854" s="202">
        <f t="shared" si="1270"/>
        <v>0.13275000000000001</v>
      </c>
      <c r="Y2854" s="202"/>
      <c r="AA2854" s="220">
        <f t="shared" si="1271"/>
        <v>1</v>
      </c>
      <c r="AB2854" s="221"/>
      <c r="AC2854" s="220">
        <f t="shared" si="1272"/>
        <v>0</v>
      </c>
      <c r="AE2854" s="327"/>
      <c r="AG2854" s="168"/>
      <c r="AQ2854" s="178"/>
      <c r="AR2854" s="66">
        <v>0.9758</v>
      </c>
      <c r="AS2854" s="66"/>
      <c r="AU2854" s="276">
        <v>1120</v>
      </c>
      <c r="AV2854" s="276"/>
      <c r="AW2854" s="276">
        <v>1092.896</v>
      </c>
      <c r="AX2854" s="95"/>
      <c r="AY2854" s="276"/>
      <c r="AZ2854" s="95"/>
      <c r="BA2854" s="178"/>
      <c r="BB2854" s="98" t="s">
        <v>3412</v>
      </c>
      <c r="BC2854" s="178"/>
      <c r="BD2854" s="96">
        <v>69.538210000000021</v>
      </c>
      <c r="BF2854" s="96">
        <v>0.10417000000000001</v>
      </c>
      <c r="BH2854" s="96">
        <v>12.708740000000002</v>
      </c>
      <c r="BJ2854" s="96">
        <v>2.8410000000000001E-2</v>
      </c>
      <c r="BN2854" s="96">
        <v>1.5814900000000003</v>
      </c>
      <c r="BP2854" s="96">
        <v>6.6290000000000016E-2</v>
      </c>
      <c r="BR2854" s="96">
        <v>9.470000000000001E-3</v>
      </c>
      <c r="BX2854" s="96">
        <v>0.81442000000000003</v>
      </c>
      <c r="BZ2854" s="96">
        <v>3.8542900000000007</v>
      </c>
      <c r="CB2854" s="96">
        <v>4.6876500000000014</v>
      </c>
      <c r="DH2854" s="96">
        <f t="shared" si="1273"/>
        <v>93.393140000000017</v>
      </c>
      <c r="DJ2854" s="96">
        <f t="shared" si="1247"/>
        <v>6.6068599999999833</v>
      </c>
      <c r="DL2854" s="77" t="s">
        <v>4122</v>
      </c>
      <c r="DO2854" s="356">
        <v>3.92</v>
      </c>
      <c r="DQ2854" s="380">
        <v>0</v>
      </c>
      <c r="DS2854" s="246">
        <f t="shared" si="1274"/>
        <v>0</v>
      </c>
      <c r="DU2854" s="96"/>
      <c r="DW2854" s="178"/>
      <c r="DX2854" s="304">
        <f t="shared" si="1248"/>
        <v>74.457513688906928</v>
      </c>
      <c r="DY2854" s="77">
        <f t="shared" si="1249"/>
        <v>0</v>
      </c>
      <c r="DZ2854" s="304">
        <f t="shared" si="1250"/>
        <v>0.11153924153315757</v>
      </c>
      <c r="EA2854" s="77">
        <f t="shared" si="1251"/>
        <v>0</v>
      </c>
      <c r="EB2854" s="304">
        <f t="shared" si="1252"/>
        <v>13.607787467045224</v>
      </c>
      <c r="EC2854" s="77">
        <f t="shared" si="1253"/>
        <v>0</v>
      </c>
      <c r="ED2854" s="304">
        <f t="shared" si="1254"/>
        <v>1.6933684850943016</v>
      </c>
      <c r="EE2854" s="77">
        <f t="shared" si="1255"/>
        <v>0</v>
      </c>
      <c r="EF2854" s="304">
        <f t="shared" si="1256"/>
        <v>7.0979517339282094E-2</v>
      </c>
      <c r="EG2854" s="77">
        <f t="shared" si="1257"/>
        <v>0</v>
      </c>
      <c r="EH2854" s="304">
        <f t="shared" si="1258"/>
        <v>1.0139931048468869E-2</v>
      </c>
      <c r="EI2854" s="77">
        <f t="shared" si="1259"/>
        <v>0</v>
      </c>
      <c r="EJ2854" s="304">
        <f t="shared" si="1260"/>
        <v>0.87203407016832268</v>
      </c>
      <c r="EK2854" s="77">
        <f t="shared" si="1261"/>
        <v>0</v>
      </c>
      <c r="EL2854" s="304">
        <f t="shared" si="1262"/>
        <v>4.1269519367268304</v>
      </c>
      <c r="EM2854" s="77">
        <f t="shared" si="1263"/>
        <v>0</v>
      </c>
      <c r="EN2854" s="304">
        <f t="shared" si="1264"/>
        <v>5.0192658689920915</v>
      </c>
      <c r="EO2854" s="77">
        <f t="shared" si="1265"/>
        <v>0</v>
      </c>
      <c r="EP2854" s="304">
        <f t="shared" si="1266"/>
        <v>0</v>
      </c>
      <c r="EQ2854" s="77" t="e">
        <f t="shared" si="1267"/>
        <v>#DIV/0!</v>
      </c>
      <c r="ER2854" s="77">
        <f t="shared" si="1268"/>
        <v>100</v>
      </c>
      <c r="ES2854" s="77">
        <f t="shared" si="1269"/>
        <v>0</v>
      </c>
    </row>
    <row r="2855" spans="1:149" s="77" customFormat="1" x14ac:dyDescent="0.45">
      <c r="A2855" s="77" t="s">
        <v>4176</v>
      </c>
      <c r="B2855" s="178" t="s">
        <v>975</v>
      </c>
      <c r="C2855" s="77" t="s">
        <v>3585</v>
      </c>
      <c r="D2855" s="77" t="s">
        <v>4177</v>
      </c>
      <c r="E2855" s="77" t="s">
        <v>637</v>
      </c>
      <c r="F2855" s="77" t="s">
        <v>4166</v>
      </c>
      <c r="G2855" s="77" t="s">
        <v>4175</v>
      </c>
      <c r="H2855" s="77" t="s">
        <v>1372</v>
      </c>
      <c r="I2855" s="77">
        <v>30</v>
      </c>
      <c r="J2855" s="304">
        <v>112</v>
      </c>
      <c r="K2855" s="77">
        <v>4</v>
      </c>
      <c r="L2855" s="304">
        <v>1130</v>
      </c>
      <c r="M2855" s="77">
        <v>5</v>
      </c>
      <c r="P2855" s="72" t="s">
        <v>1374</v>
      </c>
      <c r="Q2855" s="125"/>
      <c r="R2855" s="125"/>
      <c r="S2855" s="116"/>
      <c r="U2855" s="202">
        <v>1.7430000000000001</v>
      </c>
      <c r="W2855" s="202">
        <v>4.4950000000000001</v>
      </c>
      <c r="X2855" s="202">
        <f t="shared" si="1270"/>
        <v>0.112375</v>
      </c>
      <c r="Y2855" s="202"/>
      <c r="AA2855" s="221">
        <f t="shared" si="1271"/>
        <v>0.86298330076178564</v>
      </c>
      <c r="AB2855" s="221"/>
      <c r="AC2855" s="221">
        <f t="shared" si="1272"/>
        <v>0.13701669923821436</v>
      </c>
      <c r="AE2855" s="327"/>
      <c r="AG2855" s="168"/>
      <c r="AQ2855" s="178" t="s">
        <v>824</v>
      </c>
      <c r="AR2855" s="66">
        <v>0.97550000000000003</v>
      </c>
      <c r="AS2855" s="66">
        <v>1.3140000000000001</v>
      </c>
      <c r="AU2855" s="276">
        <v>966.54129685319992</v>
      </c>
      <c r="AV2855" s="276">
        <v>153.45870314680008</v>
      </c>
      <c r="AW2855" s="276">
        <v>942.86103508029657</v>
      </c>
      <c r="AX2855" s="95">
        <v>18.233864483755038</v>
      </c>
      <c r="AY2855" s="276">
        <v>201.64473593489529</v>
      </c>
      <c r="AZ2855" s="95">
        <v>4.1269616371192752</v>
      </c>
      <c r="BA2855" s="178"/>
      <c r="BB2855" s="98" t="s">
        <v>3412</v>
      </c>
      <c r="BC2855" s="178"/>
      <c r="BD2855" s="96">
        <v>70.276915800000012</v>
      </c>
      <c r="BF2855" s="96">
        <v>0.10527660000000003</v>
      </c>
      <c r="BH2855" s="96">
        <v>12.843745200000003</v>
      </c>
      <c r="BJ2855" s="96">
        <v>2.8711800000000003E-2</v>
      </c>
      <c r="BN2855" s="96">
        <v>1.5982902000000001</v>
      </c>
      <c r="BP2855" s="96">
        <v>6.6994200000000018E-2</v>
      </c>
      <c r="BR2855" s="96">
        <v>9.570600000000002E-3</v>
      </c>
      <c r="BX2855" s="96">
        <v>0.82307160000000013</v>
      </c>
      <c r="BZ2855" s="96">
        <v>3.8952342000000009</v>
      </c>
      <c r="CB2855" s="96">
        <v>4.7374470000000004</v>
      </c>
      <c r="DH2855" s="96">
        <f t="shared" si="1273"/>
        <v>94.385257200000012</v>
      </c>
      <c r="DJ2855" s="96">
        <f t="shared" si="1247"/>
        <v>5.6147427999999877</v>
      </c>
      <c r="DL2855" s="77" t="s">
        <v>4122</v>
      </c>
      <c r="DO2855" s="356">
        <v>2.9</v>
      </c>
      <c r="DQ2855" s="380">
        <v>1.4E-2</v>
      </c>
      <c r="DS2855" s="246">
        <f t="shared" si="1274"/>
        <v>140</v>
      </c>
      <c r="DU2855" s="96"/>
      <c r="DW2855" s="178"/>
      <c r="DX2855" s="304">
        <f t="shared" si="1248"/>
        <v>74.457513688906914</v>
      </c>
      <c r="DY2855" s="77">
        <f t="shared" si="1249"/>
        <v>0</v>
      </c>
      <c r="DZ2855" s="304">
        <f t="shared" si="1250"/>
        <v>0.1115392415331576</v>
      </c>
      <c r="EA2855" s="77">
        <f t="shared" si="1251"/>
        <v>0</v>
      </c>
      <c r="EB2855" s="304">
        <f t="shared" si="1252"/>
        <v>13.607787467045224</v>
      </c>
      <c r="EC2855" s="77">
        <f t="shared" si="1253"/>
        <v>0</v>
      </c>
      <c r="ED2855" s="304">
        <f t="shared" si="1254"/>
        <v>1.6933684850943012</v>
      </c>
      <c r="EE2855" s="77">
        <f t="shared" si="1255"/>
        <v>0</v>
      </c>
      <c r="EF2855" s="304">
        <f t="shared" si="1256"/>
        <v>7.0979517339282094E-2</v>
      </c>
      <c r="EG2855" s="77">
        <f t="shared" si="1257"/>
        <v>0</v>
      </c>
      <c r="EH2855" s="304">
        <f t="shared" si="1258"/>
        <v>1.0139931048468871E-2</v>
      </c>
      <c r="EI2855" s="77">
        <f t="shared" si="1259"/>
        <v>0</v>
      </c>
      <c r="EJ2855" s="304">
        <f t="shared" si="1260"/>
        <v>0.87203407016832291</v>
      </c>
      <c r="EK2855" s="77">
        <f t="shared" si="1261"/>
        <v>0</v>
      </c>
      <c r="EL2855" s="304">
        <f t="shared" si="1262"/>
        <v>4.1269519367268304</v>
      </c>
      <c r="EM2855" s="77">
        <f t="shared" si="1263"/>
        <v>0</v>
      </c>
      <c r="EN2855" s="304">
        <f t="shared" si="1264"/>
        <v>5.0192658689920906</v>
      </c>
      <c r="EO2855" s="77">
        <f t="shared" si="1265"/>
        <v>0</v>
      </c>
      <c r="EP2855" s="304">
        <f t="shared" si="1266"/>
        <v>0</v>
      </c>
      <c r="EQ2855" s="77" t="e">
        <f t="shared" si="1267"/>
        <v>#DIV/0!</v>
      </c>
      <c r="ER2855" s="77">
        <f t="shared" si="1268"/>
        <v>100</v>
      </c>
      <c r="ES2855" s="77">
        <f t="shared" si="1269"/>
        <v>0</v>
      </c>
    </row>
    <row r="2856" spans="1:149" s="77" customFormat="1" x14ac:dyDescent="0.45">
      <c r="A2856" s="77" t="s">
        <v>4176</v>
      </c>
      <c r="B2856" s="178" t="s">
        <v>975</v>
      </c>
      <c r="C2856" s="77" t="s">
        <v>3585</v>
      </c>
      <c r="D2856" s="77" t="s">
        <v>4177</v>
      </c>
      <c r="E2856" s="77" t="s">
        <v>637</v>
      </c>
      <c r="F2856" s="77" t="s">
        <v>4167</v>
      </c>
      <c r="G2856" s="77" t="s">
        <v>4175</v>
      </c>
      <c r="H2856" s="77" t="s">
        <v>1372</v>
      </c>
      <c r="I2856" s="77">
        <v>30</v>
      </c>
      <c r="J2856" s="304">
        <v>112</v>
      </c>
      <c r="K2856" s="77">
        <v>4</v>
      </c>
      <c r="L2856" s="304">
        <v>1130</v>
      </c>
      <c r="M2856" s="77">
        <v>5</v>
      </c>
      <c r="P2856" s="72" t="s">
        <v>1374</v>
      </c>
      <c r="Q2856" s="125"/>
      <c r="R2856" s="125"/>
      <c r="S2856" s="116"/>
      <c r="U2856" s="202">
        <v>3.669</v>
      </c>
      <c r="W2856" s="202">
        <v>3.5659999999999998</v>
      </c>
      <c r="X2856" s="202">
        <f t="shared" si="1270"/>
        <v>8.9150000000000007E-2</v>
      </c>
      <c r="Y2856" s="202"/>
      <c r="AA2856" s="221">
        <f t="shared" si="1271"/>
        <v>0.70359163370619193</v>
      </c>
      <c r="AB2856" s="221"/>
      <c r="AC2856" s="221">
        <f t="shared" si="1272"/>
        <v>0.29640836629380807</v>
      </c>
      <c r="AE2856" s="327"/>
      <c r="AG2856" s="168"/>
      <c r="AQ2856" s="178" t="s">
        <v>824</v>
      </c>
      <c r="AR2856" s="66">
        <v>0.97589999999999999</v>
      </c>
      <c r="AS2856" s="66">
        <v>1.3129999999999999</v>
      </c>
      <c r="AU2856" s="276">
        <v>788.02262975093493</v>
      </c>
      <c r="AV2856" s="276">
        <v>331.97737024906502</v>
      </c>
      <c r="AW2856" s="276">
        <v>769.03128437393741</v>
      </c>
      <c r="AX2856" s="95">
        <v>14.874763864864022</v>
      </c>
      <c r="AY2856" s="276">
        <v>435.88628713702235</v>
      </c>
      <c r="AZ2856" s="95">
        <v>8.9210659371819734</v>
      </c>
      <c r="BA2856" s="178"/>
      <c r="BB2856" s="98" t="s">
        <v>3412</v>
      </c>
      <c r="BC2856" s="178"/>
      <c r="BD2856" s="96">
        <v>70.800471700000017</v>
      </c>
      <c r="BF2856" s="96">
        <v>0.10606090000000001</v>
      </c>
      <c r="BH2856" s="96">
        <v>12.939429800000001</v>
      </c>
      <c r="BJ2856" s="96">
        <v>2.8925700000000002E-2</v>
      </c>
      <c r="BN2856" s="96">
        <v>1.6101973000000001</v>
      </c>
      <c r="BP2856" s="96">
        <v>6.749330000000002E-2</v>
      </c>
      <c r="BR2856" s="96">
        <v>9.6419000000000019E-3</v>
      </c>
      <c r="BX2856" s="96">
        <v>0.82920340000000015</v>
      </c>
      <c r="BZ2856" s="96">
        <v>3.9242533000000011</v>
      </c>
      <c r="CB2856" s="96">
        <v>4.7727405000000003</v>
      </c>
      <c r="DH2856" s="96">
        <f t="shared" si="1273"/>
        <v>95.088417800000016</v>
      </c>
      <c r="DJ2856" s="96">
        <f t="shared" si="1247"/>
        <v>4.9115821999999838</v>
      </c>
      <c r="DL2856" s="77" t="s">
        <v>4122</v>
      </c>
      <c r="DO2856" s="356">
        <v>2.1800000000000002</v>
      </c>
      <c r="DQ2856" s="380">
        <v>2.1000000000000001E-2</v>
      </c>
      <c r="DS2856" s="246">
        <f t="shared" si="1274"/>
        <v>210</v>
      </c>
      <c r="DU2856" s="96"/>
      <c r="DW2856" s="178"/>
      <c r="DX2856" s="304">
        <f t="shared" si="1248"/>
        <v>74.457513688906914</v>
      </c>
      <c r="DY2856" s="77">
        <f t="shared" si="1249"/>
        <v>0</v>
      </c>
      <c r="DZ2856" s="304">
        <f t="shared" si="1250"/>
        <v>0.11153924153315757</v>
      </c>
      <c r="EA2856" s="77">
        <f t="shared" si="1251"/>
        <v>0</v>
      </c>
      <c r="EB2856" s="304">
        <f t="shared" si="1252"/>
        <v>13.607787467045224</v>
      </c>
      <c r="EC2856" s="77">
        <f t="shared" si="1253"/>
        <v>0</v>
      </c>
      <c r="ED2856" s="304">
        <f t="shared" si="1254"/>
        <v>1.6933684850943012</v>
      </c>
      <c r="EE2856" s="77">
        <f t="shared" si="1255"/>
        <v>0</v>
      </c>
      <c r="EF2856" s="304">
        <f t="shared" si="1256"/>
        <v>7.0979517339282094E-2</v>
      </c>
      <c r="EG2856" s="77">
        <f t="shared" si="1257"/>
        <v>0</v>
      </c>
      <c r="EH2856" s="304">
        <f t="shared" si="1258"/>
        <v>1.0139931048468871E-2</v>
      </c>
      <c r="EI2856" s="77">
        <f t="shared" si="1259"/>
        <v>0</v>
      </c>
      <c r="EJ2856" s="304">
        <f t="shared" si="1260"/>
        <v>0.87203407016832291</v>
      </c>
      <c r="EK2856" s="77">
        <f t="shared" si="1261"/>
        <v>0</v>
      </c>
      <c r="EL2856" s="304">
        <f t="shared" si="1262"/>
        <v>4.1269519367268304</v>
      </c>
      <c r="EM2856" s="77">
        <f t="shared" si="1263"/>
        <v>0</v>
      </c>
      <c r="EN2856" s="304">
        <f t="shared" si="1264"/>
        <v>5.0192658689920906</v>
      </c>
      <c r="EO2856" s="77">
        <f t="shared" si="1265"/>
        <v>0</v>
      </c>
      <c r="EP2856" s="304">
        <f t="shared" si="1266"/>
        <v>0</v>
      </c>
      <c r="EQ2856" s="77" t="e">
        <f t="shared" si="1267"/>
        <v>#DIV/0!</v>
      </c>
      <c r="ER2856" s="77">
        <f t="shared" si="1268"/>
        <v>100</v>
      </c>
      <c r="ES2856" s="77">
        <f t="shared" si="1269"/>
        <v>0</v>
      </c>
    </row>
    <row r="2857" spans="1:149" s="77" customFormat="1" x14ac:dyDescent="0.45">
      <c r="A2857" s="77" t="s">
        <v>4176</v>
      </c>
      <c r="B2857" s="178" t="s">
        <v>975</v>
      </c>
      <c r="C2857" s="77" t="s">
        <v>3441</v>
      </c>
      <c r="D2857" s="77" t="s">
        <v>4178</v>
      </c>
      <c r="E2857" s="77" t="s">
        <v>637</v>
      </c>
      <c r="F2857" s="77" t="s">
        <v>4168</v>
      </c>
      <c r="G2857" s="77" t="s">
        <v>4175</v>
      </c>
      <c r="H2857" s="77" t="s">
        <v>1372</v>
      </c>
      <c r="I2857" s="77">
        <v>40</v>
      </c>
      <c r="J2857" s="304">
        <v>215</v>
      </c>
      <c r="K2857" s="77">
        <v>4</v>
      </c>
      <c r="L2857" s="304">
        <v>1160</v>
      </c>
      <c r="M2857" s="77">
        <v>5</v>
      </c>
      <c r="P2857" s="72" t="s">
        <v>1374</v>
      </c>
      <c r="Q2857" s="125"/>
      <c r="R2857" s="125"/>
      <c r="S2857" s="116"/>
      <c r="U2857" s="202">
        <v>0</v>
      </c>
      <c r="W2857" s="202">
        <v>6.2130000000000001</v>
      </c>
      <c r="X2857" s="202">
        <f t="shared" si="1270"/>
        <v>0.15532500000000002</v>
      </c>
      <c r="Y2857" s="202"/>
      <c r="AA2857" s="220">
        <f t="shared" si="1271"/>
        <v>1</v>
      </c>
      <c r="AB2857" s="221"/>
      <c r="AC2857" s="220">
        <f t="shared" si="1272"/>
        <v>0</v>
      </c>
      <c r="AE2857" s="327"/>
      <c r="AG2857" s="168"/>
      <c r="AQ2857" s="178"/>
      <c r="AR2857" s="66">
        <v>0.99819999999999998</v>
      </c>
      <c r="AS2857" s="66"/>
      <c r="AU2857" s="276">
        <v>2150</v>
      </c>
      <c r="AV2857" s="276"/>
      <c r="AW2857" s="276">
        <v>2146.13</v>
      </c>
      <c r="AX2857" s="95"/>
      <c r="AY2857" s="276"/>
      <c r="AZ2857" s="95"/>
      <c r="BA2857" s="178"/>
      <c r="BB2857" s="98" t="s">
        <v>3412</v>
      </c>
      <c r="BC2857" s="178"/>
      <c r="BD2857" s="96">
        <v>45.410885000000007</v>
      </c>
      <c r="BF2857" s="96">
        <v>0.721105</v>
      </c>
      <c r="BH2857" s="96">
        <v>11.706250000000001</v>
      </c>
      <c r="BJ2857" s="96">
        <v>5.0664650000000009</v>
      </c>
      <c r="BN2857" s="96">
        <v>5.6283649999999996</v>
      </c>
      <c r="BP2857" s="96">
        <v>0.19666499999999998</v>
      </c>
      <c r="BR2857" s="96">
        <v>8.0913600000000017</v>
      </c>
      <c r="BX2857" s="96">
        <v>11.687520000000001</v>
      </c>
      <c r="BZ2857" s="96">
        <v>2.0603000000000002</v>
      </c>
      <c r="CB2857" s="96">
        <v>1.9479200000000003</v>
      </c>
      <c r="DH2857" s="96">
        <f t="shared" si="1273"/>
        <v>92.516835000000015</v>
      </c>
      <c r="DJ2857" s="96">
        <f t="shared" si="1247"/>
        <v>7.4831649999999854</v>
      </c>
      <c r="DL2857" s="77" t="s">
        <v>4122</v>
      </c>
      <c r="DO2857" s="356">
        <v>5.14</v>
      </c>
      <c r="DQ2857" s="380">
        <v>0</v>
      </c>
      <c r="DS2857" s="246">
        <f t="shared" si="1274"/>
        <v>0</v>
      </c>
      <c r="DU2857" s="96"/>
      <c r="DW2857" s="178"/>
      <c r="DX2857" s="304">
        <f t="shared" si="1248"/>
        <v>49.083915376050207</v>
      </c>
      <c r="DY2857" s="77">
        <f t="shared" si="1249"/>
        <v>0</v>
      </c>
      <c r="DZ2857" s="304">
        <f t="shared" si="1250"/>
        <v>0.77943111650976804</v>
      </c>
      <c r="EA2857" s="77">
        <f t="shared" si="1251"/>
        <v>0</v>
      </c>
      <c r="EB2857" s="304">
        <f t="shared" si="1252"/>
        <v>12.653102540742989</v>
      </c>
      <c r="EC2857" s="77">
        <f t="shared" si="1253"/>
        <v>0</v>
      </c>
      <c r="ED2857" s="304">
        <f t="shared" si="1254"/>
        <v>6.0836117015892279</v>
      </c>
      <c r="EE2857" s="77">
        <f t="shared" si="1255"/>
        <v>0</v>
      </c>
      <c r="EF2857" s="304">
        <f t="shared" si="1256"/>
        <v>0.21257212268448217</v>
      </c>
      <c r="EG2857" s="77">
        <f t="shared" si="1257"/>
        <v>0</v>
      </c>
      <c r="EH2857" s="304">
        <f t="shared" si="1258"/>
        <v>8.7458244761615553</v>
      </c>
      <c r="EI2857" s="77">
        <f t="shared" si="1259"/>
        <v>0</v>
      </c>
      <c r="EJ2857" s="304">
        <f t="shared" si="1260"/>
        <v>12.6328575766778</v>
      </c>
      <c r="EK2857" s="77">
        <f t="shared" si="1261"/>
        <v>0</v>
      </c>
      <c r="EL2857" s="304">
        <f t="shared" si="1262"/>
        <v>2.2269460471707658</v>
      </c>
      <c r="EM2857" s="77">
        <f t="shared" si="1263"/>
        <v>0</v>
      </c>
      <c r="EN2857" s="304">
        <f t="shared" si="1264"/>
        <v>2.1054762627796335</v>
      </c>
      <c r="EO2857" s="77">
        <f t="shared" si="1265"/>
        <v>0</v>
      </c>
      <c r="EP2857" s="304">
        <f t="shared" si="1266"/>
        <v>0</v>
      </c>
      <c r="EQ2857" s="77" t="e">
        <f t="shared" si="1267"/>
        <v>#DIV/0!</v>
      </c>
      <c r="ER2857" s="77">
        <f t="shared" si="1268"/>
        <v>100</v>
      </c>
      <c r="ES2857" s="77">
        <f t="shared" si="1269"/>
        <v>0</v>
      </c>
    </row>
    <row r="2858" spans="1:149" s="77" customFormat="1" x14ac:dyDescent="0.45">
      <c r="A2858" s="77" t="s">
        <v>4176</v>
      </c>
      <c r="B2858" s="178" t="s">
        <v>975</v>
      </c>
      <c r="C2858" s="77" t="s">
        <v>3441</v>
      </c>
      <c r="D2858" s="77" t="s">
        <v>4178</v>
      </c>
      <c r="E2858" s="77" t="s">
        <v>637</v>
      </c>
      <c r="F2858" s="77" t="s">
        <v>4169</v>
      </c>
      <c r="G2858" s="77" t="s">
        <v>4175</v>
      </c>
      <c r="H2858" s="77" t="s">
        <v>1372</v>
      </c>
      <c r="I2858" s="77">
        <v>40</v>
      </c>
      <c r="J2858" s="304">
        <v>215</v>
      </c>
      <c r="K2858" s="77">
        <v>4</v>
      </c>
      <c r="L2858" s="304">
        <v>1160</v>
      </c>
      <c r="M2858" s="77">
        <v>5</v>
      </c>
      <c r="P2858" s="72" t="s">
        <v>1374</v>
      </c>
      <c r="Q2858" s="125"/>
      <c r="R2858" s="125"/>
      <c r="S2858" s="116"/>
      <c r="U2858" s="202">
        <v>0.66900000000000004</v>
      </c>
      <c r="W2858" s="202">
        <v>4.8250000000000002</v>
      </c>
      <c r="X2858" s="202">
        <f t="shared" si="1270"/>
        <v>0.12062500000000001</v>
      </c>
      <c r="Y2858" s="202"/>
      <c r="AA2858" s="221">
        <f t="shared" si="1271"/>
        <v>0.94627814175733249</v>
      </c>
      <c r="AB2858" s="221"/>
      <c r="AC2858" s="221">
        <f t="shared" si="1272"/>
        <v>5.3721858242667508E-2</v>
      </c>
      <c r="AE2858" s="327"/>
      <c r="AG2858" s="168"/>
      <c r="AQ2858" s="178" t="s">
        <v>824</v>
      </c>
      <c r="AR2858" s="66">
        <v>0.99809999999999999</v>
      </c>
      <c r="AS2858" s="66">
        <v>1.724</v>
      </c>
      <c r="AU2858" s="276">
        <v>2034.4980047782649</v>
      </c>
      <c r="AV2858" s="276">
        <v>115.50199522173514</v>
      </c>
      <c r="AW2858" s="276">
        <v>2030.6324585691862</v>
      </c>
      <c r="AX2858" s="95">
        <v>22.249182481038318</v>
      </c>
      <c r="AY2858" s="276">
        <v>199.12543976227138</v>
      </c>
      <c r="AZ2858" s="95">
        <v>2.7195991047562402</v>
      </c>
      <c r="BA2858" s="178"/>
      <c r="BB2858" s="98" t="s">
        <v>3412</v>
      </c>
      <c r="BC2858" s="178"/>
      <c r="BD2858" s="96">
        <v>45.964640800000005</v>
      </c>
      <c r="BF2858" s="96">
        <v>0.72989840000000006</v>
      </c>
      <c r="BH2858" s="96">
        <v>11.849</v>
      </c>
      <c r="BJ2858" s="96">
        <v>5.1282472000000006</v>
      </c>
      <c r="BN2858" s="96">
        <v>5.6969992000000005</v>
      </c>
      <c r="BP2858" s="96">
        <v>0.1990632</v>
      </c>
      <c r="BR2858" s="96">
        <v>8.1900288000000003</v>
      </c>
      <c r="BX2858" s="96">
        <v>11.830041599999999</v>
      </c>
      <c r="BZ2858" s="96">
        <v>2.0854240000000002</v>
      </c>
      <c r="CB2858" s="96">
        <v>1.9716735999999999</v>
      </c>
      <c r="DH2858" s="96">
        <f t="shared" si="1273"/>
        <v>93.645016800000036</v>
      </c>
      <c r="DJ2858" s="96">
        <f t="shared" si="1247"/>
        <v>6.354983199999964</v>
      </c>
      <c r="DL2858" s="77" t="s">
        <v>4122</v>
      </c>
      <c r="DO2858" s="356">
        <v>3.98</v>
      </c>
      <c r="DQ2858" s="380">
        <v>1.7999999999999999E-2</v>
      </c>
      <c r="DS2858" s="246">
        <f t="shared" si="1274"/>
        <v>180</v>
      </c>
      <c r="DU2858" s="96"/>
      <c r="DW2858" s="178"/>
      <c r="DX2858" s="304">
        <f t="shared" si="1248"/>
        <v>49.0839153760502</v>
      </c>
      <c r="DY2858" s="77">
        <f t="shared" si="1249"/>
        <v>0</v>
      </c>
      <c r="DZ2858" s="304">
        <f t="shared" si="1250"/>
        <v>0.77943111650976793</v>
      </c>
      <c r="EA2858" s="77">
        <f t="shared" si="1251"/>
        <v>0</v>
      </c>
      <c r="EB2858" s="304">
        <f t="shared" si="1252"/>
        <v>12.653102540742985</v>
      </c>
      <c r="EC2858" s="77">
        <f t="shared" si="1253"/>
        <v>0</v>
      </c>
      <c r="ED2858" s="304">
        <f t="shared" si="1254"/>
        <v>6.0836117015892279</v>
      </c>
      <c r="EE2858" s="77">
        <f t="shared" si="1255"/>
        <v>0</v>
      </c>
      <c r="EF2858" s="304">
        <f t="shared" si="1256"/>
        <v>0.21257212268448217</v>
      </c>
      <c r="EG2858" s="77">
        <f t="shared" si="1257"/>
        <v>0</v>
      </c>
      <c r="EH2858" s="304">
        <f t="shared" si="1258"/>
        <v>8.7458244761615518</v>
      </c>
      <c r="EI2858" s="77">
        <f t="shared" si="1259"/>
        <v>0</v>
      </c>
      <c r="EJ2858" s="304">
        <f t="shared" si="1260"/>
        <v>12.632857576677797</v>
      </c>
      <c r="EK2858" s="77">
        <f t="shared" si="1261"/>
        <v>0</v>
      </c>
      <c r="EL2858" s="304">
        <f t="shared" si="1262"/>
        <v>2.2269460471707658</v>
      </c>
      <c r="EM2858" s="77">
        <f t="shared" si="1263"/>
        <v>0</v>
      </c>
      <c r="EN2858" s="304">
        <f t="shared" si="1264"/>
        <v>2.1054762627796326</v>
      </c>
      <c r="EO2858" s="77">
        <f t="shared" si="1265"/>
        <v>0</v>
      </c>
      <c r="EP2858" s="304">
        <f t="shared" si="1266"/>
        <v>0</v>
      </c>
      <c r="EQ2858" s="77" t="e">
        <f t="shared" si="1267"/>
        <v>#DIV/0!</v>
      </c>
      <c r="ER2858" s="77">
        <f t="shared" si="1268"/>
        <v>100</v>
      </c>
      <c r="ES2858" s="77">
        <f t="shared" si="1269"/>
        <v>0</v>
      </c>
    </row>
    <row r="2859" spans="1:149" s="77" customFormat="1" x14ac:dyDescent="0.45">
      <c r="A2859" s="77" t="s">
        <v>4176</v>
      </c>
      <c r="B2859" s="178" t="s">
        <v>975</v>
      </c>
      <c r="C2859" s="77" t="s">
        <v>3441</v>
      </c>
      <c r="D2859" s="77" t="s">
        <v>4178</v>
      </c>
      <c r="E2859" s="77" t="s">
        <v>637</v>
      </c>
      <c r="F2859" s="77" t="s">
        <v>4170</v>
      </c>
      <c r="G2859" s="77" t="s">
        <v>4175</v>
      </c>
      <c r="H2859" s="77" t="s">
        <v>1372</v>
      </c>
      <c r="I2859" s="77">
        <v>40</v>
      </c>
      <c r="J2859" s="304">
        <v>215</v>
      </c>
      <c r="K2859" s="77">
        <v>4</v>
      </c>
      <c r="L2859" s="304">
        <v>1160</v>
      </c>
      <c r="M2859" s="77">
        <v>5</v>
      </c>
      <c r="P2859" s="72" t="s">
        <v>1374</v>
      </c>
      <c r="Q2859" s="125"/>
      <c r="R2859" s="125"/>
      <c r="S2859" s="116"/>
      <c r="U2859" s="202">
        <v>2.2549999999999999</v>
      </c>
      <c r="W2859" s="202">
        <v>3.8780000000000001</v>
      </c>
      <c r="X2859" s="202">
        <f t="shared" si="1270"/>
        <v>9.6950000000000008E-2</v>
      </c>
      <c r="Y2859" s="202"/>
      <c r="AA2859" s="221">
        <f t="shared" si="1271"/>
        <v>0.80769536559985922</v>
      </c>
      <c r="AB2859" s="221"/>
      <c r="AC2859" s="221">
        <f t="shared" si="1272"/>
        <v>0.19230463440014078</v>
      </c>
      <c r="AE2859" s="327"/>
      <c r="AG2859" s="168"/>
      <c r="AQ2859" s="178" t="s">
        <v>824</v>
      </c>
      <c r="AR2859" s="66">
        <v>0.99839999999999995</v>
      </c>
      <c r="AS2859" s="66">
        <v>1.7230000000000001</v>
      </c>
      <c r="AU2859" s="276">
        <v>1736.5450360396974</v>
      </c>
      <c r="AV2859" s="276">
        <v>413.45496396030268</v>
      </c>
      <c r="AW2859" s="276">
        <v>1733.7665639820339</v>
      </c>
      <c r="AX2859" s="95">
        <v>19.001164490888499</v>
      </c>
      <c r="AY2859" s="276">
        <v>712.38290290360158</v>
      </c>
      <c r="AZ2859" s="95">
        <v>9.7295248025228354</v>
      </c>
      <c r="BA2859" s="178"/>
      <c r="BB2859" s="98" t="s">
        <v>3412</v>
      </c>
      <c r="BC2859" s="178"/>
      <c r="BD2859" s="96">
        <v>46.482998900000005</v>
      </c>
      <c r="BF2859" s="96">
        <v>0.73812970000000011</v>
      </c>
      <c r="BH2859" s="96">
        <v>11.982625000000001</v>
      </c>
      <c r="BJ2859" s="96">
        <v>5.1860801000000007</v>
      </c>
      <c r="BN2859" s="96">
        <v>5.7612460999999993</v>
      </c>
      <c r="BP2859" s="96">
        <v>0.20130809999999999</v>
      </c>
      <c r="BR2859" s="96">
        <v>8.2823904000000006</v>
      </c>
      <c r="BX2859" s="96">
        <v>11.963452800000001</v>
      </c>
      <c r="BZ2859" s="96">
        <v>2.1089420000000003</v>
      </c>
      <c r="CB2859" s="96">
        <v>1.9939088</v>
      </c>
      <c r="DH2859" s="96">
        <f t="shared" si="1273"/>
        <v>94.701081900000005</v>
      </c>
      <c r="DJ2859" s="96">
        <f t="shared" si="1247"/>
        <v>5.2989180999999945</v>
      </c>
      <c r="DL2859" s="77" t="s">
        <v>4122</v>
      </c>
      <c r="DO2859" s="356">
        <v>2.9</v>
      </c>
      <c r="DQ2859" s="380">
        <v>2.9000000000000001E-2</v>
      </c>
      <c r="DS2859" s="246">
        <f t="shared" si="1274"/>
        <v>290</v>
      </c>
      <c r="DU2859" s="96"/>
      <c r="DW2859" s="178"/>
      <c r="DX2859" s="304">
        <f t="shared" si="1248"/>
        <v>49.083915376050207</v>
      </c>
      <c r="DY2859" s="77">
        <f t="shared" si="1249"/>
        <v>0</v>
      </c>
      <c r="DZ2859" s="304">
        <f t="shared" si="1250"/>
        <v>0.77943111650976826</v>
      </c>
      <c r="EA2859" s="77">
        <f t="shared" si="1251"/>
        <v>0</v>
      </c>
      <c r="EB2859" s="304">
        <f t="shared" si="1252"/>
        <v>12.653102540742989</v>
      </c>
      <c r="EC2859" s="77">
        <f t="shared" si="1253"/>
        <v>0</v>
      </c>
      <c r="ED2859" s="304">
        <f t="shared" si="1254"/>
        <v>6.0836117015892279</v>
      </c>
      <c r="EE2859" s="77">
        <f t="shared" si="1255"/>
        <v>0</v>
      </c>
      <c r="EF2859" s="304">
        <f t="shared" si="1256"/>
        <v>0.21257212268448222</v>
      </c>
      <c r="EG2859" s="77">
        <f t="shared" si="1257"/>
        <v>0</v>
      </c>
      <c r="EH2859" s="304">
        <f t="shared" si="1258"/>
        <v>8.7458244761615553</v>
      </c>
      <c r="EI2859" s="77">
        <f t="shared" si="1259"/>
        <v>0</v>
      </c>
      <c r="EJ2859" s="304">
        <f t="shared" si="1260"/>
        <v>12.6328575766778</v>
      </c>
      <c r="EK2859" s="77">
        <f t="shared" si="1261"/>
        <v>0</v>
      </c>
      <c r="EL2859" s="304">
        <f t="shared" si="1262"/>
        <v>2.2269460471707663</v>
      </c>
      <c r="EM2859" s="77">
        <f t="shared" si="1263"/>
        <v>0</v>
      </c>
      <c r="EN2859" s="304">
        <f t="shared" si="1264"/>
        <v>2.1054762627796335</v>
      </c>
      <c r="EO2859" s="77">
        <f t="shared" si="1265"/>
        <v>0</v>
      </c>
      <c r="EP2859" s="304">
        <f t="shared" si="1266"/>
        <v>0</v>
      </c>
      <c r="EQ2859" s="77" t="e">
        <f t="shared" si="1267"/>
        <v>#DIV/0!</v>
      </c>
      <c r="ER2859" s="77">
        <f t="shared" si="1268"/>
        <v>100</v>
      </c>
      <c r="ES2859" s="77">
        <f t="shared" si="1269"/>
        <v>0</v>
      </c>
    </row>
    <row r="2860" spans="1:149" s="77" customFormat="1" x14ac:dyDescent="0.45">
      <c r="A2860" s="77" t="s">
        <v>4176</v>
      </c>
      <c r="B2860" s="178" t="s">
        <v>975</v>
      </c>
      <c r="C2860" s="77" t="s">
        <v>3441</v>
      </c>
      <c r="D2860" s="77" t="s">
        <v>4178</v>
      </c>
      <c r="E2860" s="77" t="s">
        <v>637</v>
      </c>
      <c r="F2860" s="77" t="s">
        <v>4171</v>
      </c>
      <c r="G2860" s="77" t="s">
        <v>4175</v>
      </c>
      <c r="H2860" s="77" t="s">
        <v>1372</v>
      </c>
      <c r="I2860" s="77">
        <v>24</v>
      </c>
      <c r="J2860" s="304">
        <v>165</v>
      </c>
      <c r="K2860" s="77">
        <v>4</v>
      </c>
      <c r="L2860" s="304">
        <v>1150</v>
      </c>
      <c r="M2860" s="77">
        <v>5</v>
      </c>
      <c r="P2860" s="72" t="s">
        <v>1374</v>
      </c>
      <c r="Q2860" s="125"/>
      <c r="R2860" s="125"/>
      <c r="S2860" s="116"/>
      <c r="U2860" s="202">
        <v>0.81899999999999995</v>
      </c>
      <c r="W2860" s="202">
        <v>4.2619999999999996</v>
      </c>
      <c r="X2860" s="202">
        <f t="shared" si="1270"/>
        <v>0.10654999999999999</v>
      </c>
      <c r="Y2860" s="202"/>
      <c r="AA2860" s="221">
        <f t="shared" si="1271"/>
        <v>0.92705751523508739</v>
      </c>
      <c r="AB2860" s="221"/>
      <c r="AC2860" s="221">
        <f t="shared" si="1272"/>
        <v>7.2942484764912607E-2</v>
      </c>
      <c r="AE2860" s="327"/>
      <c r="AG2860" s="168"/>
      <c r="AQ2860" s="178" t="s">
        <v>824</v>
      </c>
      <c r="AR2860" s="66">
        <v>0.98399999999999999</v>
      </c>
      <c r="AS2860" s="66">
        <v>1.5069999999999999</v>
      </c>
      <c r="AU2860" s="276">
        <v>1529.6449001378942</v>
      </c>
      <c r="AV2860" s="276">
        <v>120.3550998621058</v>
      </c>
      <c r="AW2860" s="276">
        <v>1505.1705817356878</v>
      </c>
      <c r="AX2860" s="95">
        <v>20.723227187407485</v>
      </c>
      <c r="AY2860" s="276">
        <v>181.37513549219344</v>
      </c>
      <c r="AZ2860" s="95">
        <v>2.8500941787553016</v>
      </c>
      <c r="BA2860" s="178"/>
      <c r="BB2860" s="98" t="s">
        <v>3412</v>
      </c>
      <c r="BC2860" s="178"/>
      <c r="BD2860" s="96">
        <v>46.298252000000005</v>
      </c>
      <c r="BF2860" s="96">
        <v>0.73519600000000007</v>
      </c>
      <c r="BH2860" s="96">
        <v>11.935</v>
      </c>
      <c r="BJ2860" s="96">
        <v>5.1654680000000006</v>
      </c>
      <c r="BN2860" s="96">
        <v>5.7383479999999993</v>
      </c>
      <c r="BP2860" s="96">
        <v>0.20050799999999999</v>
      </c>
      <c r="BR2860" s="96">
        <v>8.2494720000000008</v>
      </c>
      <c r="BX2860" s="96">
        <v>11.915904000000001</v>
      </c>
      <c r="BZ2860" s="96">
        <v>2.1005600000000002</v>
      </c>
      <c r="CB2860" s="96">
        <v>1.9859840000000002</v>
      </c>
      <c r="DH2860" s="96">
        <f t="shared" si="1273"/>
        <v>94.324692000000013</v>
      </c>
      <c r="DJ2860" s="96">
        <f t="shared" si="1247"/>
        <v>5.6753079999999869</v>
      </c>
      <c r="DL2860" s="77" t="s">
        <v>4122</v>
      </c>
      <c r="DO2860" s="356">
        <v>3.3</v>
      </c>
      <c r="DQ2860" s="380">
        <v>0.01</v>
      </c>
      <c r="DS2860" s="246">
        <f t="shared" si="1274"/>
        <v>100</v>
      </c>
      <c r="DU2860" s="96"/>
      <c r="DW2860" s="178"/>
      <c r="DX2860" s="304">
        <f t="shared" si="1248"/>
        <v>49.083915376050207</v>
      </c>
      <c r="DY2860" s="77">
        <f t="shared" si="1249"/>
        <v>0</v>
      </c>
      <c r="DZ2860" s="304">
        <f t="shared" si="1250"/>
        <v>0.77943111650976815</v>
      </c>
      <c r="EA2860" s="77">
        <f t="shared" si="1251"/>
        <v>0</v>
      </c>
      <c r="EB2860" s="304">
        <f t="shared" si="1252"/>
        <v>12.653102540742989</v>
      </c>
      <c r="EC2860" s="77">
        <f t="shared" si="1253"/>
        <v>0</v>
      </c>
      <c r="ED2860" s="304">
        <f t="shared" si="1254"/>
        <v>6.0836117015892279</v>
      </c>
      <c r="EE2860" s="77">
        <f t="shared" si="1255"/>
        <v>0</v>
      </c>
      <c r="EF2860" s="304">
        <f t="shared" si="1256"/>
        <v>0.21257212268448222</v>
      </c>
      <c r="EG2860" s="77">
        <f t="shared" si="1257"/>
        <v>0</v>
      </c>
      <c r="EH2860" s="304">
        <f t="shared" si="1258"/>
        <v>8.7458244761615536</v>
      </c>
      <c r="EI2860" s="77">
        <f t="shared" si="1259"/>
        <v>0</v>
      </c>
      <c r="EJ2860" s="304">
        <f t="shared" si="1260"/>
        <v>12.6328575766778</v>
      </c>
      <c r="EK2860" s="77">
        <f t="shared" si="1261"/>
        <v>0</v>
      </c>
      <c r="EL2860" s="304">
        <f t="shared" si="1262"/>
        <v>2.2269460471707658</v>
      </c>
      <c r="EM2860" s="77">
        <f t="shared" si="1263"/>
        <v>0</v>
      </c>
      <c r="EN2860" s="304">
        <f t="shared" si="1264"/>
        <v>2.1054762627796335</v>
      </c>
      <c r="EO2860" s="77">
        <f t="shared" si="1265"/>
        <v>0</v>
      </c>
      <c r="EP2860" s="304">
        <f t="shared" si="1266"/>
        <v>0</v>
      </c>
      <c r="EQ2860" s="77" t="e">
        <f t="shared" si="1267"/>
        <v>#DIV/0!</v>
      </c>
      <c r="ER2860" s="77">
        <f t="shared" si="1268"/>
        <v>100</v>
      </c>
      <c r="ES2860" s="77">
        <f t="shared" si="1269"/>
        <v>0</v>
      </c>
    </row>
    <row r="2861" spans="1:149" s="77" customFormat="1" x14ac:dyDescent="0.45">
      <c r="A2861" s="77" t="s">
        <v>4176</v>
      </c>
      <c r="B2861" s="178" t="s">
        <v>975</v>
      </c>
      <c r="C2861" s="77" t="s">
        <v>3441</v>
      </c>
      <c r="D2861" s="77" t="s">
        <v>4178</v>
      </c>
      <c r="E2861" s="77" t="s">
        <v>637</v>
      </c>
      <c r="F2861" s="77" t="s">
        <v>4172</v>
      </c>
      <c r="G2861" s="77" t="s">
        <v>4175</v>
      </c>
      <c r="H2861" s="77" t="s">
        <v>1372</v>
      </c>
      <c r="I2861" s="77">
        <v>24</v>
      </c>
      <c r="J2861" s="304">
        <v>165</v>
      </c>
      <c r="K2861" s="77">
        <v>4</v>
      </c>
      <c r="L2861" s="304">
        <v>1150</v>
      </c>
      <c r="M2861" s="77">
        <v>5</v>
      </c>
      <c r="P2861" s="72" t="s">
        <v>1374</v>
      </c>
      <c r="Q2861" s="125"/>
      <c r="R2861" s="125"/>
      <c r="S2861" s="116"/>
      <c r="U2861" s="202">
        <v>1.8009999999999999</v>
      </c>
      <c r="W2861" s="202">
        <v>2.9860000000000002</v>
      </c>
      <c r="X2861" s="202">
        <f t="shared" si="1270"/>
        <v>7.4650000000000008E-2</v>
      </c>
      <c r="Y2861" s="202"/>
      <c r="AA2861" s="221">
        <f t="shared" si="1271"/>
        <v>0.80195008320117411</v>
      </c>
      <c r="AB2861" s="221"/>
      <c r="AC2861" s="221">
        <f t="shared" si="1272"/>
        <v>0.19804991679882589</v>
      </c>
      <c r="AE2861" s="327"/>
      <c r="AG2861" s="168"/>
      <c r="AQ2861" s="178" t="s">
        <v>824</v>
      </c>
      <c r="AR2861" s="66">
        <v>0.98399999999999999</v>
      </c>
      <c r="AS2861" s="66">
        <v>1.508</v>
      </c>
      <c r="AU2861" s="276">
        <v>1323.2176372819372</v>
      </c>
      <c r="AV2861" s="276">
        <v>326.7823627180627</v>
      </c>
      <c r="AW2861" s="276">
        <v>1302.0461550854261</v>
      </c>
      <c r="AX2861" s="95">
        <v>17.923931829950014</v>
      </c>
      <c r="AY2861" s="276">
        <v>492.78780297883856</v>
      </c>
      <c r="AZ2861" s="95">
        <v>7.7435732567215805</v>
      </c>
      <c r="BA2861" s="178"/>
      <c r="BB2861" s="98" t="s">
        <v>3412</v>
      </c>
      <c r="BC2861" s="178"/>
      <c r="BD2861" s="96">
        <v>46.770544600000001</v>
      </c>
      <c r="BF2861" s="96">
        <v>0.74269580000000002</v>
      </c>
      <c r="BH2861" s="96">
        <v>12.056750000000001</v>
      </c>
      <c r="BJ2861" s="96">
        <v>5.2181614000000005</v>
      </c>
      <c r="BN2861" s="96">
        <v>5.7968853999999999</v>
      </c>
      <c r="BP2861" s="96">
        <v>0.20255339999999999</v>
      </c>
      <c r="BR2861" s="96">
        <v>8.3336256000000013</v>
      </c>
      <c r="BX2861" s="96">
        <v>12.037459200000001</v>
      </c>
      <c r="BZ2861" s="96">
        <v>2.1219880000000004</v>
      </c>
      <c r="CB2861" s="96">
        <v>2.0062432000000001</v>
      </c>
      <c r="DH2861" s="96">
        <f t="shared" si="1273"/>
        <v>95.286906600000009</v>
      </c>
      <c r="DJ2861" s="96">
        <f t="shared" si="1247"/>
        <v>4.7130933999999911</v>
      </c>
      <c r="DL2861" s="77" t="s">
        <v>4122</v>
      </c>
      <c r="DO2861" s="356">
        <v>2.3199999999999998</v>
      </c>
      <c r="DQ2861" s="380">
        <v>1.6E-2</v>
      </c>
      <c r="DS2861" s="246">
        <f t="shared" si="1274"/>
        <v>160</v>
      </c>
      <c r="DU2861" s="96"/>
      <c r="DW2861" s="178"/>
      <c r="DX2861" s="304">
        <f t="shared" si="1248"/>
        <v>49.0839153760502</v>
      </c>
      <c r="DY2861" s="77">
        <f t="shared" si="1249"/>
        <v>0</v>
      </c>
      <c r="DZ2861" s="304">
        <f t="shared" si="1250"/>
        <v>0.77943111650976815</v>
      </c>
      <c r="EA2861" s="77">
        <f t="shared" si="1251"/>
        <v>0</v>
      </c>
      <c r="EB2861" s="304">
        <f t="shared" si="1252"/>
        <v>12.653102540742989</v>
      </c>
      <c r="EC2861" s="77">
        <f t="shared" si="1253"/>
        <v>0</v>
      </c>
      <c r="ED2861" s="304">
        <f t="shared" si="1254"/>
        <v>6.0836117015892288</v>
      </c>
      <c r="EE2861" s="77">
        <f t="shared" si="1255"/>
        <v>0</v>
      </c>
      <c r="EF2861" s="304">
        <f t="shared" si="1256"/>
        <v>0.21257212268448222</v>
      </c>
      <c r="EG2861" s="77">
        <f t="shared" si="1257"/>
        <v>0</v>
      </c>
      <c r="EH2861" s="304">
        <f t="shared" si="1258"/>
        <v>8.7458244761615553</v>
      </c>
      <c r="EI2861" s="77">
        <f t="shared" si="1259"/>
        <v>0</v>
      </c>
      <c r="EJ2861" s="304">
        <f t="shared" si="1260"/>
        <v>12.6328575766778</v>
      </c>
      <c r="EK2861" s="77">
        <f t="shared" si="1261"/>
        <v>0</v>
      </c>
      <c r="EL2861" s="304">
        <f t="shared" si="1262"/>
        <v>2.2269460471707663</v>
      </c>
      <c r="EM2861" s="77">
        <f t="shared" si="1263"/>
        <v>0</v>
      </c>
      <c r="EN2861" s="304">
        <f t="shared" si="1264"/>
        <v>2.1054762627796335</v>
      </c>
      <c r="EO2861" s="77">
        <f t="shared" si="1265"/>
        <v>0</v>
      </c>
      <c r="EP2861" s="304">
        <f t="shared" si="1266"/>
        <v>0</v>
      </c>
      <c r="EQ2861" s="77" t="e">
        <f t="shared" si="1267"/>
        <v>#DIV/0!</v>
      </c>
      <c r="ER2861" s="77">
        <f t="shared" si="1268"/>
        <v>100</v>
      </c>
      <c r="ES2861" s="77">
        <f t="shared" si="1269"/>
        <v>0</v>
      </c>
    </row>
    <row r="2862" spans="1:149" s="77" customFormat="1" x14ac:dyDescent="0.45">
      <c r="A2862" s="77" t="s">
        <v>4176</v>
      </c>
      <c r="B2862" s="178" t="s">
        <v>975</v>
      </c>
      <c r="C2862" s="77" t="s">
        <v>3441</v>
      </c>
      <c r="D2862" s="77" t="s">
        <v>4178</v>
      </c>
      <c r="E2862" s="77" t="s">
        <v>637</v>
      </c>
      <c r="F2862" s="77" t="s">
        <v>4173</v>
      </c>
      <c r="G2862" s="77" t="s">
        <v>4175</v>
      </c>
      <c r="H2862" s="77" t="s">
        <v>1372</v>
      </c>
      <c r="I2862" s="77">
        <v>30</v>
      </c>
      <c r="J2862" s="304">
        <v>112</v>
      </c>
      <c r="K2862" s="77">
        <v>4</v>
      </c>
      <c r="L2862" s="304">
        <v>1160</v>
      </c>
      <c r="M2862" s="77">
        <v>5</v>
      </c>
      <c r="P2862" s="72" t="s">
        <v>1374</v>
      </c>
      <c r="Q2862" s="125"/>
      <c r="R2862" s="125"/>
      <c r="S2862" s="116"/>
      <c r="U2862" s="202">
        <v>0</v>
      </c>
      <c r="W2862" s="202">
        <v>4.4359999999999999</v>
      </c>
      <c r="X2862" s="202">
        <f t="shared" si="1270"/>
        <v>0.1109</v>
      </c>
      <c r="Y2862" s="202"/>
      <c r="AA2862" s="220">
        <f t="shared" si="1271"/>
        <v>1</v>
      </c>
      <c r="AB2862" s="221"/>
      <c r="AC2862" s="220">
        <f t="shared" si="1272"/>
        <v>0</v>
      </c>
      <c r="AE2862" s="327"/>
      <c r="AG2862" s="168"/>
      <c r="AQ2862" s="178"/>
      <c r="AR2862" s="66">
        <v>0.9829</v>
      </c>
      <c r="AS2862" s="66"/>
      <c r="AU2862" s="276">
        <v>1120</v>
      </c>
      <c r="AV2862" s="276"/>
      <c r="AW2862" s="276">
        <v>1100.848</v>
      </c>
      <c r="AX2862" s="95"/>
      <c r="AY2862" s="276"/>
      <c r="AZ2862" s="95"/>
      <c r="BA2862" s="178"/>
      <c r="BB2862" s="98" t="s">
        <v>3412</v>
      </c>
      <c r="BC2862" s="178"/>
      <c r="BD2862" s="96">
        <v>46.293403000000005</v>
      </c>
      <c r="BF2862" s="96">
        <v>0.73511900000000008</v>
      </c>
      <c r="BH2862" s="96">
        <v>11.933750000000002</v>
      </c>
      <c r="BJ2862" s="96">
        <v>5.1649270000000014</v>
      </c>
      <c r="BN2862" s="96">
        <v>5.7377470000000006</v>
      </c>
      <c r="BP2862" s="96">
        <v>0.20048700000000003</v>
      </c>
      <c r="BR2862" s="96">
        <v>8.2486080000000008</v>
      </c>
      <c r="BX2862" s="96">
        <v>11.914656000000003</v>
      </c>
      <c r="BZ2862" s="96">
        <v>2.1003400000000005</v>
      </c>
      <c r="CB2862" s="96">
        <v>1.9857760000000004</v>
      </c>
      <c r="DH2862" s="96">
        <f t="shared" si="1273"/>
        <v>94.314813000000015</v>
      </c>
      <c r="DJ2862" s="96">
        <f t="shared" si="1247"/>
        <v>5.6851869999999849</v>
      </c>
      <c r="DL2862" s="77" t="s">
        <v>4122</v>
      </c>
      <c r="DO2862" s="356">
        <v>3.32</v>
      </c>
      <c r="DQ2862" s="380">
        <v>0</v>
      </c>
      <c r="DS2862" s="246">
        <f t="shared" si="1274"/>
        <v>0</v>
      </c>
      <c r="DU2862" s="96"/>
      <c r="DW2862" s="178"/>
      <c r="DX2862" s="304">
        <f t="shared" si="1248"/>
        <v>49.0839153760502</v>
      </c>
      <c r="DY2862" s="77">
        <f t="shared" si="1249"/>
        <v>0</v>
      </c>
      <c r="DZ2862" s="304">
        <f t="shared" si="1250"/>
        <v>0.77943111650976815</v>
      </c>
      <c r="EA2862" s="77">
        <f t="shared" si="1251"/>
        <v>0</v>
      </c>
      <c r="EB2862" s="304">
        <f t="shared" si="1252"/>
        <v>12.653102540742989</v>
      </c>
      <c r="EC2862" s="77">
        <f t="shared" si="1253"/>
        <v>0</v>
      </c>
      <c r="ED2862" s="304">
        <f t="shared" si="1254"/>
        <v>6.0836117015892297</v>
      </c>
      <c r="EE2862" s="77">
        <f t="shared" si="1255"/>
        <v>0</v>
      </c>
      <c r="EF2862" s="304">
        <f t="shared" si="1256"/>
        <v>0.21257212268448222</v>
      </c>
      <c r="EG2862" s="77">
        <f t="shared" si="1257"/>
        <v>0</v>
      </c>
      <c r="EH2862" s="304">
        <f t="shared" si="1258"/>
        <v>8.7458244761615536</v>
      </c>
      <c r="EI2862" s="77">
        <f t="shared" si="1259"/>
        <v>0</v>
      </c>
      <c r="EJ2862" s="304">
        <f t="shared" si="1260"/>
        <v>12.632857576677804</v>
      </c>
      <c r="EK2862" s="77">
        <f t="shared" si="1261"/>
        <v>0</v>
      </c>
      <c r="EL2862" s="304">
        <f t="shared" si="1262"/>
        <v>2.2269460471707663</v>
      </c>
      <c r="EM2862" s="77">
        <f t="shared" si="1263"/>
        <v>0</v>
      </c>
      <c r="EN2862" s="304">
        <f t="shared" si="1264"/>
        <v>2.1054762627796335</v>
      </c>
      <c r="EO2862" s="77">
        <f t="shared" si="1265"/>
        <v>0</v>
      </c>
      <c r="EP2862" s="304">
        <f t="shared" si="1266"/>
        <v>0</v>
      </c>
      <c r="EQ2862" s="77" t="e">
        <f t="shared" si="1267"/>
        <v>#DIV/0!</v>
      </c>
      <c r="ER2862" s="77">
        <f t="shared" si="1268"/>
        <v>100</v>
      </c>
      <c r="ES2862" s="77">
        <f t="shared" si="1269"/>
        <v>0</v>
      </c>
    </row>
    <row r="2863" spans="1:149" s="91" customFormat="1" ht="14.65" thickBot="1" x14ac:dyDescent="0.5">
      <c r="A2863" s="91" t="s">
        <v>4176</v>
      </c>
      <c r="B2863" s="206" t="s">
        <v>975</v>
      </c>
      <c r="C2863" s="91" t="s">
        <v>3441</v>
      </c>
      <c r="D2863" s="91" t="s">
        <v>4178</v>
      </c>
      <c r="E2863" s="91" t="s">
        <v>637</v>
      </c>
      <c r="F2863" s="91" t="s">
        <v>4174</v>
      </c>
      <c r="G2863" s="91" t="s">
        <v>4175</v>
      </c>
      <c r="H2863" s="91" t="s">
        <v>1372</v>
      </c>
      <c r="I2863" s="91">
        <v>30</v>
      </c>
      <c r="J2863" s="305">
        <v>112</v>
      </c>
      <c r="K2863" s="91">
        <v>4</v>
      </c>
      <c r="L2863" s="305">
        <v>1160</v>
      </c>
      <c r="M2863" s="91">
        <v>5</v>
      </c>
      <c r="P2863" s="90" t="s">
        <v>1374</v>
      </c>
      <c r="Q2863" s="203"/>
      <c r="R2863" s="203"/>
      <c r="S2863" s="205"/>
      <c r="U2863" s="207">
        <v>0.50800000000000001</v>
      </c>
      <c r="W2863" s="207">
        <v>3.2410000000000001</v>
      </c>
      <c r="X2863" s="207">
        <f t="shared" si="1270"/>
        <v>8.1025000000000014E-2</v>
      </c>
      <c r="Y2863" s="207"/>
      <c r="AA2863" s="222">
        <f t="shared" si="1271"/>
        <v>0.93969216928297983</v>
      </c>
      <c r="AB2863" s="222"/>
      <c r="AC2863" s="222">
        <f t="shared" si="1272"/>
        <v>6.0307830717020172E-2</v>
      </c>
      <c r="AE2863" s="328"/>
      <c r="AG2863" s="170"/>
      <c r="AQ2863" s="206" t="s">
        <v>824</v>
      </c>
      <c r="AR2863" s="69">
        <v>0.98280000000000001</v>
      </c>
      <c r="AS2863" s="69">
        <v>1.3029999999999999</v>
      </c>
      <c r="AU2863" s="277">
        <v>1052.4552295969374</v>
      </c>
      <c r="AV2863" s="277">
        <v>67.544770403062586</v>
      </c>
      <c r="AW2863" s="277">
        <v>1034.3529996478701</v>
      </c>
      <c r="AX2863" s="259">
        <v>20.050667451013133</v>
      </c>
      <c r="AY2863" s="277">
        <v>88.010835835190548</v>
      </c>
      <c r="AZ2863" s="259">
        <v>1.8012736184687961</v>
      </c>
      <c r="BA2863" s="206"/>
      <c r="BB2863" s="141" t="s">
        <v>3412</v>
      </c>
      <c r="BC2863" s="206"/>
      <c r="BD2863" s="97">
        <v>46.640688380000007</v>
      </c>
      <c r="BF2863" s="97">
        <v>0.74063374000000015</v>
      </c>
      <c r="BH2863" s="97">
        <v>12.023275000000002</v>
      </c>
      <c r="BJ2863" s="97">
        <v>5.2036734200000012</v>
      </c>
      <c r="BN2863" s="97">
        <v>5.7807906200000003</v>
      </c>
      <c r="BP2863" s="97">
        <v>0.20199102000000002</v>
      </c>
      <c r="BR2863" s="97">
        <v>8.3104876800000014</v>
      </c>
      <c r="BX2863" s="97">
        <v>12.004037760000001</v>
      </c>
      <c r="BZ2863" s="97">
        <v>2.1160964000000004</v>
      </c>
      <c r="CB2863" s="97">
        <v>2.0006729600000002</v>
      </c>
      <c r="DH2863" s="97">
        <f>SUM(BD2863,BF2863,BH2863,BJ2863,BN2863,BP2863,BR2863,BX2863,BZ2863,CB2863)</f>
        <v>95.022346980000023</v>
      </c>
      <c r="DJ2863" s="97">
        <f t="shared" si="1247"/>
        <v>4.9776530199999769</v>
      </c>
      <c r="DL2863" s="91" t="s">
        <v>4122</v>
      </c>
      <c r="DO2863" s="357">
        <v>2.6</v>
      </c>
      <c r="DQ2863" s="366">
        <v>3.8E-3</v>
      </c>
      <c r="DS2863" s="251">
        <f t="shared" si="1274"/>
        <v>38</v>
      </c>
      <c r="DU2863" s="97"/>
      <c r="DW2863" s="206"/>
      <c r="DX2863" s="305">
        <f t="shared" si="1248"/>
        <v>49.0839153760502</v>
      </c>
      <c r="DY2863" s="91">
        <f t="shared" si="1249"/>
        <v>0</v>
      </c>
      <c r="DZ2863" s="305">
        <f t="shared" si="1250"/>
        <v>0.77943111650976815</v>
      </c>
      <c r="EA2863" s="91">
        <f t="shared" si="1251"/>
        <v>0</v>
      </c>
      <c r="EB2863" s="305">
        <f t="shared" si="1252"/>
        <v>12.653102540742989</v>
      </c>
      <c r="EC2863" s="91">
        <f t="shared" si="1253"/>
        <v>0</v>
      </c>
      <c r="ED2863" s="305">
        <f t="shared" si="1254"/>
        <v>6.0836117015892279</v>
      </c>
      <c r="EE2863" s="91">
        <f t="shared" si="1255"/>
        <v>0</v>
      </c>
      <c r="EF2863" s="305">
        <f t="shared" si="1256"/>
        <v>0.21257212268448222</v>
      </c>
      <c r="EG2863" s="91">
        <f t="shared" si="1257"/>
        <v>0</v>
      </c>
      <c r="EH2863" s="305">
        <f t="shared" si="1258"/>
        <v>8.7458244761615536</v>
      </c>
      <c r="EI2863" s="91">
        <f t="shared" si="1259"/>
        <v>0</v>
      </c>
      <c r="EJ2863" s="305">
        <f t="shared" si="1260"/>
        <v>12.6328575766778</v>
      </c>
      <c r="EK2863" s="91">
        <f t="shared" si="1261"/>
        <v>0</v>
      </c>
      <c r="EL2863" s="305">
        <f t="shared" si="1262"/>
        <v>2.2269460471707658</v>
      </c>
      <c r="EM2863" s="91">
        <f t="shared" si="1263"/>
        <v>0</v>
      </c>
      <c r="EN2863" s="305">
        <f t="shared" si="1264"/>
        <v>2.1054762627796335</v>
      </c>
      <c r="EO2863" s="91">
        <f t="shared" si="1265"/>
        <v>0</v>
      </c>
      <c r="EP2863" s="305">
        <f t="shared" si="1266"/>
        <v>0</v>
      </c>
      <c r="EQ2863" s="91" t="e">
        <f t="shared" si="1267"/>
        <v>#DIV/0!</v>
      </c>
      <c r="ER2863" s="91">
        <f t="shared" si="1268"/>
        <v>100</v>
      </c>
      <c r="ES2863" s="91">
        <f t="shared" si="1269"/>
        <v>0</v>
      </c>
    </row>
    <row r="2864" spans="1:149" s="77" customFormat="1" x14ac:dyDescent="0.45">
      <c r="A2864" s="77" t="s">
        <v>4180</v>
      </c>
      <c r="B2864" s="178" t="s">
        <v>991</v>
      </c>
      <c r="C2864" s="77" t="s">
        <v>3585</v>
      </c>
      <c r="D2864" s="77" t="s">
        <v>4181</v>
      </c>
      <c r="E2864" s="77" t="s">
        <v>1127</v>
      </c>
      <c r="F2864" s="77" t="s">
        <v>2480</v>
      </c>
      <c r="G2864" s="77" t="s">
        <v>4179</v>
      </c>
      <c r="H2864" s="77" t="s">
        <v>1100</v>
      </c>
      <c r="I2864" s="77">
        <v>72</v>
      </c>
      <c r="J2864" s="304">
        <v>200</v>
      </c>
      <c r="L2864" s="304">
        <v>900</v>
      </c>
      <c r="P2864" s="72" t="s">
        <v>1374</v>
      </c>
      <c r="Q2864" s="125"/>
      <c r="R2864" s="125"/>
      <c r="S2864" s="116"/>
      <c r="W2864" s="77">
        <v>5.2</v>
      </c>
      <c r="AA2864" s="168">
        <v>1</v>
      </c>
      <c r="AB2864" s="168"/>
      <c r="AC2864" s="168">
        <v>0</v>
      </c>
      <c r="AE2864" s="327"/>
      <c r="AG2864" s="168"/>
      <c r="AQ2864" s="178"/>
      <c r="AR2864" s="66">
        <v>0.86</v>
      </c>
      <c r="AS2864" s="66"/>
      <c r="AU2864" s="276">
        <v>2000</v>
      </c>
      <c r="AV2864" s="276"/>
      <c r="AW2864" s="276">
        <v>1720</v>
      </c>
      <c r="AX2864" s="95"/>
      <c r="AY2864" s="276"/>
      <c r="AZ2864" s="95"/>
      <c r="BA2864" s="178"/>
      <c r="BB2864" s="98" t="s">
        <v>3412</v>
      </c>
      <c r="BC2864" s="178" t="s">
        <v>4182</v>
      </c>
      <c r="BD2864" s="96">
        <v>70.855845639999998</v>
      </c>
      <c r="BF2864" s="96">
        <v>7.4940080000000006E-2</v>
      </c>
      <c r="BH2864" s="96">
        <v>11.59697738</v>
      </c>
      <c r="BN2864" s="96">
        <v>0.88054593999999997</v>
      </c>
      <c r="BP2864" s="96">
        <v>6.5572570000000011E-2</v>
      </c>
      <c r="BR2864" s="96">
        <v>2.8102530000000001E-2</v>
      </c>
      <c r="BX2864" s="96">
        <v>0.50584554000000004</v>
      </c>
      <c r="BZ2864" s="96">
        <v>3.9062516699999996</v>
      </c>
      <c r="CB2864" s="96">
        <v>4.4214647199999995</v>
      </c>
      <c r="CD2864" s="96">
        <v>9.3675100000000008E-3</v>
      </c>
      <c r="CZ2864" s="96">
        <v>5.6205060000000001E-2</v>
      </c>
      <c r="DH2864" s="96">
        <f>SUM(BD2864,BF2864,BH2864,BN2864,BP2864,BR2864,BX2864,BZ2864,CB2864,CD2864,CZ2864)</f>
        <v>92.401118640000007</v>
      </c>
      <c r="DJ2864" s="96">
        <f t="shared" si="1247"/>
        <v>7.5988813599999929</v>
      </c>
      <c r="DL2864" s="77" t="s">
        <v>827</v>
      </c>
      <c r="DO2864" s="356">
        <v>5.13</v>
      </c>
      <c r="DP2864" s="77">
        <v>0.09</v>
      </c>
      <c r="DQ2864" s="348"/>
      <c r="DS2864" s="246">
        <v>49</v>
      </c>
      <c r="DT2864" s="77">
        <v>4</v>
      </c>
      <c r="DU2864" s="96"/>
      <c r="DW2864" s="178"/>
      <c r="DX2864" s="304">
        <f t="shared" si="1248"/>
        <v>76.682887266828871</v>
      </c>
      <c r="DY2864" s="77">
        <f t="shared" si="1249"/>
        <v>0</v>
      </c>
      <c r="DZ2864" s="304">
        <f t="shared" si="1250"/>
        <v>8.1103000811030015E-2</v>
      </c>
      <c r="EA2864" s="77">
        <f t="shared" si="1251"/>
        <v>0</v>
      </c>
      <c r="EB2864" s="304">
        <f t="shared" si="1252"/>
        <v>12.550689375506893</v>
      </c>
      <c r="EC2864" s="77">
        <f t="shared" si="1253"/>
        <v>0</v>
      </c>
      <c r="ED2864" s="304">
        <f t="shared" si="1254"/>
        <v>0.95296025952960239</v>
      </c>
      <c r="EE2864" s="77">
        <f t="shared" si="1255"/>
        <v>0</v>
      </c>
      <c r="EF2864" s="304">
        <f t="shared" si="1256"/>
        <v>7.0965125709651258E-2</v>
      </c>
      <c r="EG2864" s="77">
        <f t="shared" si="1257"/>
        <v>0</v>
      </c>
      <c r="EH2864" s="304">
        <f t="shared" si="1258"/>
        <v>3.0413625304136254E-2</v>
      </c>
      <c r="EI2864" s="77">
        <f t="shared" si="1259"/>
        <v>0</v>
      </c>
      <c r="EJ2864" s="304">
        <f t="shared" si="1260"/>
        <v>0.54744525547445255</v>
      </c>
      <c r="EK2864" s="77">
        <f t="shared" si="1261"/>
        <v>0</v>
      </c>
      <c r="EL2864" s="304">
        <f t="shared" si="1262"/>
        <v>4.2274939172749377</v>
      </c>
      <c r="EM2864" s="77">
        <f t="shared" si="1263"/>
        <v>0</v>
      </c>
      <c r="EN2864" s="304">
        <f t="shared" si="1264"/>
        <v>4.7850770478507689</v>
      </c>
      <c r="EO2864" s="77">
        <f t="shared" si="1265"/>
        <v>0</v>
      </c>
      <c r="EP2864" s="304">
        <f t="shared" si="1266"/>
        <v>1.0137875101378752E-2</v>
      </c>
      <c r="EQ2864" s="77">
        <f t="shared" si="1267"/>
        <v>0</v>
      </c>
      <c r="ER2864" s="77">
        <f t="shared" si="1268"/>
        <v>100</v>
      </c>
      <c r="ES2864" s="77">
        <f t="shared" si="1269"/>
        <v>0</v>
      </c>
    </row>
    <row r="2865" spans="1:149" s="77" customFormat="1" x14ac:dyDescent="0.45">
      <c r="A2865" s="77" t="s">
        <v>4180</v>
      </c>
      <c r="B2865" s="178" t="s">
        <v>991</v>
      </c>
      <c r="C2865" s="77" t="s">
        <v>3585</v>
      </c>
      <c r="D2865" s="77" t="s">
        <v>4181</v>
      </c>
      <c r="E2865" s="77" t="s">
        <v>1127</v>
      </c>
      <c r="F2865" s="77" t="s">
        <v>2481</v>
      </c>
      <c r="G2865" s="77" t="s">
        <v>4179</v>
      </c>
      <c r="H2865" s="77" t="s">
        <v>1100</v>
      </c>
      <c r="I2865" s="77">
        <v>72</v>
      </c>
      <c r="J2865" s="304">
        <v>200</v>
      </c>
      <c r="L2865" s="304">
        <v>900</v>
      </c>
      <c r="P2865" s="72" t="s">
        <v>1374</v>
      </c>
      <c r="Q2865" s="125"/>
      <c r="R2865" s="125"/>
      <c r="S2865" s="116"/>
      <c r="W2865" s="77">
        <v>5.2</v>
      </c>
      <c r="AA2865" s="168">
        <v>1</v>
      </c>
      <c r="AB2865" s="168"/>
      <c r="AC2865" s="168">
        <v>0</v>
      </c>
      <c r="AE2865" s="327"/>
      <c r="AG2865" s="168"/>
      <c r="AQ2865" s="178"/>
      <c r="AR2865" s="66">
        <v>0.86</v>
      </c>
      <c r="AS2865" s="66"/>
      <c r="AU2865" s="276">
        <v>2000</v>
      </c>
      <c r="AV2865" s="276"/>
      <c r="AW2865" s="276">
        <v>1720</v>
      </c>
      <c r="AX2865" s="95"/>
      <c r="AY2865" s="276"/>
      <c r="AZ2865" s="95"/>
      <c r="BA2865" s="178"/>
      <c r="BB2865" s="98" t="s">
        <v>3412</v>
      </c>
      <c r="BC2865" s="178" t="s">
        <v>4182</v>
      </c>
      <c r="BD2865" s="96">
        <v>71.085110479999997</v>
      </c>
      <c r="BF2865" s="96">
        <v>7.5182559999999996E-2</v>
      </c>
      <c r="BH2865" s="96">
        <v>11.634501159999999</v>
      </c>
      <c r="BN2865" s="96">
        <v>0.88339508</v>
      </c>
      <c r="BP2865" s="96">
        <v>6.5784740000000008E-2</v>
      </c>
      <c r="BR2865" s="96">
        <v>2.819346E-2</v>
      </c>
      <c r="BX2865" s="96">
        <v>0.50748228000000006</v>
      </c>
      <c r="BZ2865" s="96">
        <v>3.9188909399999998</v>
      </c>
      <c r="CB2865" s="96">
        <v>4.4357710399999997</v>
      </c>
      <c r="CD2865" s="96">
        <v>9.3978199999999994E-3</v>
      </c>
      <c r="CZ2865" s="96">
        <v>5.638692E-2</v>
      </c>
      <c r="DH2865" s="96">
        <f t="shared" ref="DH2865:DH2878" si="1275">SUM(BD2865,BF2865,BH2865,BN2865,BP2865,BR2865,BX2865,BZ2865,CB2865,CD2865,CZ2865)</f>
        <v>92.700096479999999</v>
      </c>
      <c r="DJ2865" s="96">
        <f t="shared" si="1247"/>
        <v>7.2999035200000009</v>
      </c>
      <c r="DL2865" s="77" t="s">
        <v>827</v>
      </c>
      <c r="DO2865" s="356">
        <v>4.83</v>
      </c>
      <c r="DP2865" s="77">
        <v>0.12</v>
      </c>
      <c r="DQ2865" s="348"/>
      <c r="DS2865" s="246">
        <v>18</v>
      </c>
      <c r="DT2865" s="77">
        <v>1</v>
      </c>
      <c r="DU2865" s="96"/>
      <c r="DW2865" s="178"/>
      <c r="DX2865" s="304">
        <f t="shared" si="1248"/>
        <v>76.682887266828871</v>
      </c>
      <c r="DY2865" s="77">
        <f t="shared" si="1249"/>
        <v>0</v>
      </c>
      <c r="DZ2865" s="304">
        <f t="shared" si="1250"/>
        <v>8.1103000811030002E-2</v>
      </c>
      <c r="EA2865" s="77">
        <f t="shared" si="1251"/>
        <v>0</v>
      </c>
      <c r="EB2865" s="304">
        <f t="shared" si="1252"/>
        <v>12.550689375506893</v>
      </c>
      <c r="EC2865" s="77">
        <f t="shared" si="1253"/>
        <v>0</v>
      </c>
      <c r="ED2865" s="304">
        <f t="shared" si="1254"/>
        <v>0.95296025952960262</v>
      </c>
      <c r="EE2865" s="77">
        <f t="shared" si="1255"/>
        <v>0</v>
      </c>
      <c r="EF2865" s="304">
        <f t="shared" si="1256"/>
        <v>7.0965125709651258E-2</v>
      </c>
      <c r="EG2865" s="77">
        <f t="shared" si="1257"/>
        <v>0</v>
      </c>
      <c r="EH2865" s="304">
        <f t="shared" si="1258"/>
        <v>3.0413625304136254E-2</v>
      </c>
      <c r="EI2865" s="77">
        <f t="shared" si="1259"/>
        <v>0</v>
      </c>
      <c r="EJ2865" s="304">
        <f t="shared" si="1260"/>
        <v>0.54744525547445266</v>
      </c>
      <c r="EK2865" s="77">
        <f t="shared" si="1261"/>
        <v>0</v>
      </c>
      <c r="EL2865" s="304">
        <f t="shared" si="1262"/>
        <v>4.2274939172749386</v>
      </c>
      <c r="EM2865" s="77">
        <f t="shared" si="1263"/>
        <v>0</v>
      </c>
      <c r="EN2865" s="304">
        <f t="shared" si="1264"/>
        <v>4.7850770478507698</v>
      </c>
      <c r="EO2865" s="77">
        <f t="shared" si="1265"/>
        <v>0</v>
      </c>
      <c r="EP2865" s="304">
        <f t="shared" si="1266"/>
        <v>1.013787510137875E-2</v>
      </c>
      <c r="EQ2865" s="77">
        <f t="shared" si="1267"/>
        <v>0</v>
      </c>
      <c r="ER2865" s="77">
        <f t="shared" si="1268"/>
        <v>100</v>
      </c>
      <c r="ES2865" s="77">
        <f t="shared" si="1269"/>
        <v>0</v>
      </c>
    </row>
    <row r="2866" spans="1:149" s="77" customFormat="1" x14ac:dyDescent="0.45">
      <c r="A2866" s="77" t="s">
        <v>4180</v>
      </c>
      <c r="B2866" s="178" t="s">
        <v>991</v>
      </c>
      <c r="C2866" s="77" t="s">
        <v>3585</v>
      </c>
      <c r="D2866" s="77" t="s">
        <v>4181</v>
      </c>
      <c r="E2866" s="77" t="s">
        <v>1127</v>
      </c>
      <c r="F2866" s="77" t="s">
        <v>4183</v>
      </c>
      <c r="G2866" s="77" t="s">
        <v>4179</v>
      </c>
      <c r="H2866" s="77" t="s">
        <v>1100</v>
      </c>
      <c r="I2866" s="77">
        <v>72</v>
      </c>
      <c r="J2866" s="304">
        <v>200</v>
      </c>
      <c r="L2866" s="304">
        <v>900</v>
      </c>
      <c r="P2866" s="72" t="s">
        <v>1374</v>
      </c>
      <c r="Q2866" s="125"/>
      <c r="R2866" s="125"/>
      <c r="S2866" s="116"/>
      <c r="W2866" s="77">
        <v>5.2</v>
      </c>
      <c r="AA2866" s="168">
        <v>1</v>
      </c>
      <c r="AB2866" s="168"/>
      <c r="AC2866" s="168">
        <v>0</v>
      </c>
      <c r="AE2866" s="327"/>
      <c r="AG2866" s="168"/>
      <c r="AQ2866" s="178"/>
      <c r="AR2866" s="66">
        <v>0.86</v>
      </c>
      <c r="AS2866" s="66"/>
      <c r="AU2866" s="276">
        <v>2000</v>
      </c>
      <c r="AV2866" s="276"/>
      <c r="AW2866" s="276">
        <v>1720</v>
      </c>
      <c r="AX2866" s="95"/>
      <c r="AY2866" s="276"/>
      <c r="AZ2866" s="95"/>
      <c r="BA2866" s="178"/>
      <c r="BB2866" s="98" t="s">
        <v>3412</v>
      </c>
      <c r="BC2866" s="178" t="s">
        <v>4182</v>
      </c>
      <c r="BD2866" s="96">
        <v>70.885118319999989</v>
      </c>
      <c r="BF2866" s="96">
        <v>7.4971039999999989E-2</v>
      </c>
      <c r="BH2866" s="96">
        <v>11.601768440000001</v>
      </c>
      <c r="BN2866" s="96">
        <v>0.8809097199999999</v>
      </c>
      <c r="BP2866" s="96">
        <v>6.5599660000000004E-2</v>
      </c>
      <c r="BR2866" s="96">
        <v>2.8114139999999996E-2</v>
      </c>
      <c r="BX2866" s="96">
        <v>0.50605451999999995</v>
      </c>
      <c r="BZ2866" s="96">
        <v>3.90786546</v>
      </c>
      <c r="CB2866" s="96">
        <v>4.4232913599999995</v>
      </c>
      <c r="CD2866" s="96">
        <v>9.3713799999999986E-3</v>
      </c>
      <c r="CZ2866" s="96">
        <v>5.6228279999999992E-2</v>
      </c>
      <c r="DH2866" s="96">
        <f t="shared" si="1275"/>
        <v>92.439292319999993</v>
      </c>
      <c r="DJ2866" s="96">
        <f t="shared" si="1247"/>
        <v>7.5607076800000073</v>
      </c>
      <c r="DL2866" s="77" t="s">
        <v>827</v>
      </c>
      <c r="DO2866" s="356">
        <v>5.09</v>
      </c>
      <c r="DP2866" s="77">
        <v>0.18</v>
      </c>
      <c r="DQ2866" s="348"/>
      <c r="DS2866" s="246">
        <v>62</v>
      </c>
      <c r="DT2866" s="77">
        <v>2</v>
      </c>
      <c r="DU2866" s="96"/>
      <c r="DW2866" s="178"/>
      <c r="DX2866" s="304">
        <f t="shared" si="1248"/>
        <v>76.682887266828871</v>
      </c>
      <c r="DY2866" s="77">
        <f t="shared" si="1249"/>
        <v>0</v>
      </c>
      <c r="DZ2866" s="304">
        <f t="shared" si="1250"/>
        <v>8.1103000811030002E-2</v>
      </c>
      <c r="EA2866" s="77">
        <f t="shared" si="1251"/>
        <v>0</v>
      </c>
      <c r="EB2866" s="304">
        <f t="shared" si="1252"/>
        <v>12.550689375506895</v>
      </c>
      <c r="EC2866" s="77">
        <f t="shared" si="1253"/>
        <v>0</v>
      </c>
      <c r="ED2866" s="304">
        <f t="shared" si="1254"/>
        <v>0.95296025952960262</v>
      </c>
      <c r="EE2866" s="77">
        <f t="shared" si="1255"/>
        <v>0</v>
      </c>
      <c r="EF2866" s="304">
        <f t="shared" si="1256"/>
        <v>7.0965125709651258E-2</v>
      </c>
      <c r="EG2866" s="77">
        <f t="shared" si="1257"/>
        <v>0</v>
      </c>
      <c r="EH2866" s="304">
        <f t="shared" si="1258"/>
        <v>3.0413625304136247E-2</v>
      </c>
      <c r="EI2866" s="77">
        <f t="shared" si="1259"/>
        <v>0</v>
      </c>
      <c r="EJ2866" s="304">
        <f t="shared" si="1260"/>
        <v>0.54744525547445255</v>
      </c>
      <c r="EK2866" s="77">
        <f t="shared" si="1261"/>
        <v>0</v>
      </c>
      <c r="EL2866" s="304">
        <f t="shared" si="1262"/>
        <v>4.2274939172749395</v>
      </c>
      <c r="EM2866" s="77">
        <f t="shared" si="1263"/>
        <v>0</v>
      </c>
      <c r="EN2866" s="304">
        <f t="shared" si="1264"/>
        <v>4.7850770478507698</v>
      </c>
      <c r="EO2866" s="77">
        <f t="shared" si="1265"/>
        <v>0</v>
      </c>
      <c r="EP2866" s="304">
        <f t="shared" si="1266"/>
        <v>1.013787510137875E-2</v>
      </c>
      <c r="EQ2866" s="77">
        <f t="shared" si="1267"/>
        <v>0</v>
      </c>
      <c r="ER2866" s="77">
        <f t="shared" si="1268"/>
        <v>100</v>
      </c>
      <c r="ES2866" s="77">
        <f t="shared" si="1269"/>
        <v>0</v>
      </c>
    </row>
    <row r="2867" spans="1:149" s="77" customFormat="1" x14ac:dyDescent="0.45">
      <c r="A2867" s="77" t="s">
        <v>4180</v>
      </c>
      <c r="B2867" s="178" t="s">
        <v>991</v>
      </c>
      <c r="C2867" s="77" t="s">
        <v>3585</v>
      </c>
      <c r="D2867" s="77" t="s">
        <v>4181</v>
      </c>
      <c r="E2867" s="77" t="s">
        <v>1127</v>
      </c>
      <c r="F2867" s="77" t="s">
        <v>2482</v>
      </c>
      <c r="G2867" s="77" t="s">
        <v>4179</v>
      </c>
      <c r="H2867" s="77" t="s">
        <v>1100</v>
      </c>
      <c r="I2867" s="77">
        <v>72</v>
      </c>
      <c r="J2867" s="304">
        <v>200</v>
      </c>
      <c r="L2867" s="304">
        <v>900</v>
      </c>
      <c r="P2867" s="72" t="s">
        <v>1374</v>
      </c>
      <c r="Q2867" s="125"/>
      <c r="R2867" s="125"/>
      <c r="S2867" s="116"/>
      <c r="W2867" s="77">
        <v>5.2</v>
      </c>
      <c r="AA2867" s="168">
        <v>1</v>
      </c>
      <c r="AB2867" s="168"/>
      <c r="AC2867" s="168">
        <v>0</v>
      </c>
      <c r="AE2867" s="327"/>
      <c r="AG2867" s="168"/>
      <c r="AQ2867" s="178"/>
      <c r="AR2867" s="66">
        <v>0.86</v>
      </c>
      <c r="AS2867" s="66"/>
      <c r="AU2867" s="276">
        <v>2000</v>
      </c>
      <c r="AV2867" s="276"/>
      <c r="AW2867" s="276">
        <v>1720</v>
      </c>
      <c r="AX2867" s="95"/>
      <c r="AY2867" s="276"/>
      <c r="AZ2867" s="95"/>
      <c r="BA2867" s="178"/>
      <c r="BB2867" s="98" t="s">
        <v>3412</v>
      </c>
      <c r="BC2867" s="178" t="s">
        <v>4182</v>
      </c>
      <c r="BD2867" s="96">
        <v>71.122552279999994</v>
      </c>
      <c r="BF2867" s="96">
        <v>7.5222159999999996E-2</v>
      </c>
      <c r="BH2867" s="96">
        <v>11.640629260000001</v>
      </c>
      <c r="BN2867" s="96">
        <v>0.88386037999999989</v>
      </c>
      <c r="BP2867" s="96">
        <v>6.5819390000000005E-2</v>
      </c>
      <c r="BR2867" s="96">
        <v>2.8208309999999997E-2</v>
      </c>
      <c r="BX2867" s="96">
        <v>0.50774958000000003</v>
      </c>
      <c r="BZ2867" s="96">
        <v>3.9209550900000001</v>
      </c>
      <c r="CB2867" s="96">
        <v>4.4381074399999996</v>
      </c>
      <c r="CD2867" s="96">
        <v>9.4027699999999995E-3</v>
      </c>
      <c r="CZ2867" s="96">
        <v>5.6416619999999994E-2</v>
      </c>
      <c r="DH2867" s="96">
        <f t="shared" si="1275"/>
        <v>92.748923279999971</v>
      </c>
      <c r="DJ2867" s="96">
        <f t="shared" si="1247"/>
        <v>7.2510767200000288</v>
      </c>
      <c r="DL2867" s="77" t="s">
        <v>827</v>
      </c>
      <c r="DO2867" s="356">
        <v>4.78</v>
      </c>
      <c r="DP2867" s="77">
        <v>0.11</v>
      </c>
      <c r="DQ2867" s="348"/>
      <c r="DS2867" s="246">
        <v>23</v>
      </c>
      <c r="DT2867" s="77">
        <v>1</v>
      </c>
      <c r="DU2867" s="96"/>
      <c r="DW2867" s="178"/>
      <c r="DX2867" s="304">
        <f t="shared" si="1248"/>
        <v>76.682887266828885</v>
      </c>
      <c r="DY2867" s="77">
        <f t="shared" si="1249"/>
        <v>0</v>
      </c>
      <c r="DZ2867" s="304">
        <f t="shared" si="1250"/>
        <v>8.1103000811030029E-2</v>
      </c>
      <c r="EA2867" s="77">
        <f t="shared" si="1251"/>
        <v>0</v>
      </c>
      <c r="EB2867" s="304">
        <f t="shared" si="1252"/>
        <v>12.550689375506899</v>
      </c>
      <c r="EC2867" s="77">
        <f t="shared" si="1253"/>
        <v>0</v>
      </c>
      <c r="ED2867" s="304">
        <f t="shared" si="1254"/>
        <v>0.95296025952960273</v>
      </c>
      <c r="EE2867" s="77">
        <f t="shared" si="1255"/>
        <v>0</v>
      </c>
      <c r="EF2867" s="304">
        <f t="shared" si="1256"/>
        <v>7.0965125709651286E-2</v>
      </c>
      <c r="EG2867" s="77">
        <f t="shared" si="1257"/>
        <v>0</v>
      </c>
      <c r="EH2867" s="304">
        <f t="shared" si="1258"/>
        <v>3.0413625304136258E-2</v>
      </c>
      <c r="EI2867" s="77">
        <f t="shared" si="1259"/>
        <v>0</v>
      </c>
      <c r="EJ2867" s="304">
        <f t="shared" si="1260"/>
        <v>0.54744525547445277</v>
      </c>
      <c r="EK2867" s="77">
        <f t="shared" si="1261"/>
        <v>0</v>
      </c>
      <c r="EL2867" s="304">
        <f t="shared" si="1262"/>
        <v>4.2274939172749404</v>
      </c>
      <c r="EM2867" s="77">
        <f t="shared" si="1263"/>
        <v>0</v>
      </c>
      <c r="EN2867" s="304">
        <f t="shared" si="1264"/>
        <v>4.7850770478507716</v>
      </c>
      <c r="EO2867" s="77">
        <f t="shared" si="1265"/>
        <v>0</v>
      </c>
      <c r="EP2867" s="304">
        <f t="shared" si="1266"/>
        <v>1.0137875101378754E-2</v>
      </c>
      <c r="EQ2867" s="77">
        <f t="shared" si="1267"/>
        <v>0</v>
      </c>
      <c r="ER2867" s="77">
        <f t="shared" si="1268"/>
        <v>100</v>
      </c>
      <c r="ES2867" s="77">
        <f t="shared" si="1269"/>
        <v>0</v>
      </c>
    </row>
    <row r="2868" spans="1:149" s="77" customFormat="1" x14ac:dyDescent="0.45">
      <c r="A2868" s="77" t="s">
        <v>4180</v>
      </c>
      <c r="B2868" s="178" t="s">
        <v>991</v>
      </c>
      <c r="C2868" s="77" t="s">
        <v>3585</v>
      </c>
      <c r="D2868" s="77" t="s">
        <v>4181</v>
      </c>
      <c r="E2868" s="77" t="s">
        <v>1127</v>
      </c>
      <c r="F2868" s="77" t="s">
        <v>4184</v>
      </c>
      <c r="G2868" s="77" t="s">
        <v>4179</v>
      </c>
      <c r="H2868" s="77" t="s">
        <v>1100</v>
      </c>
      <c r="I2868" s="77">
        <v>72</v>
      </c>
      <c r="J2868" s="304">
        <v>150</v>
      </c>
      <c r="L2868" s="304">
        <v>900</v>
      </c>
      <c r="P2868" s="72" t="s">
        <v>1374</v>
      </c>
      <c r="Q2868" s="125"/>
      <c r="R2868" s="125"/>
      <c r="S2868" s="116"/>
      <c r="W2868" s="77">
        <v>5.2</v>
      </c>
      <c r="AA2868" s="168">
        <v>1</v>
      </c>
      <c r="AB2868" s="168"/>
      <c r="AC2868" s="168">
        <v>0</v>
      </c>
      <c r="AE2868" s="327"/>
      <c r="AG2868" s="168"/>
      <c r="AQ2868" s="178"/>
      <c r="AR2868" s="66">
        <v>0.87139999999999995</v>
      </c>
      <c r="AS2868" s="66"/>
      <c r="AU2868" s="276">
        <v>1500</v>
      </c>
      <c r="AV2868" s="276"/>
      <c r="AW2868" s="276">
        <v>1307.0999999999999</v>
      </c>
      <c r="AX2868" s="95"/>
      <c r="AY2868" s="276"/>
      <c r="AZ2868" s="95"/>
      <c r="BA2868" s="178"/>
      <c r="BB2868" s="98" t="s">
        <v>3412</v>
      </c>
      <c r="BC2868" s="178" t="s">
        <v>4182</v>
      </c>
      <c r="BD2868" s="96">
        <v>71.207117799999992</v>
      </c>
      <c r="BF2868" s="96">
        <v>7.5311599999999992E-2</v>
      </c>
      <c r="BH2868" s="96">
        <v>11.654470100000001</v>
      </c>
      <c r="BN2868" s="96">
        <v>0.88491129999999996</v>
      </c>
      <c r="BP2868" s="96">
        <v>6.5897650000000002E-2</v>
      </c>
      <c r="BR2868" s="96">
        <v>2.8241849999999999E-2</v>
      </c>
      <c r="BX2868" s="96">
        <v>0.50835330000000001</v>
      </c>
      <c r="BZ2868" s="96">
        <v>3.9256171499999999</v>
      </c>
      <c r="CB2868" s="96">
        <v>4.4433844000000002</v>
      </c>
      <c r="CD2868" s="96">
        <v>9.4139499999999991E-3</v>
      </c>
      <c r="CZ2868" s="96">
        <v>5.6483699999999998E-2</v>
      </c>
      <c r="DH2868" s="96">
        <f t="shared" si="1275"/>
        <v>92.859202799999977</v>
      </c>
      <c r="DJ2868" s="96">
        <f t="shared" si="1247"/>
        <v>7.1407972000000228</v>
      </c>
      <c r="DL2868" s="77" t="s">
        <v>827</v>
      </c>
      <c r="DO2868" s="356">
        <v>4.67</v>
      </c>
      <c r="DP2868" s="96">
        <v>0.1</v>
      </c>
      <c r="DQ2868" s="348"/>
      <c r="DS2868" s="246">
        <v>5</v>
      </c>
      <c r="DT2868" s="77">
        <v>1</v>
      </c>
      <c r="DU2868" s="96"/>
      <c r="DW2868" s="178"/>
      <c r="DX2868" s="304">
        <f t="shared" si="1248"/>
        <v>76.682887266828885</v>
      </c>
      <c r="DY2868" s="77">
        <f t="shared" si="1249"/>
        <v>0</v>
      </c>
      <c r="DZ2868" s="304">
        <f t="shared" si="1250"/>
        <v>8.1103000811030015E-2</v>
      </c>
      <c r="EA2868" s="77">
        <f t="shared" si="1251"/>
        <v>0</v>
      </c>
      <c r="EB2868" s="304">
        <f t="shared" si="1252"/>
        <v>12.550689375506899</v>
      </c>
      <c r="EC2868" s="77">
        <f t="shared" si="1253"/>
        <v>0</v>
      </c>
      <c r="ED2868" s="304">
        <f t="shared" si="1254"/>
        <v>0.95296025952960273</v>
      </c>
      <c r="EE2868" s="77">
        <f t="shared" si="1255"/>
        <v>0</v>
      </c>
      <c r="EF2868" s="304">
        <f t="shared" si="1256"/>
        <v>7.0965125709651272E-2</v>
      </c>
      <c r="EG2868" s="77">
        <f t="shared" si="1257"/>
        <v>0</v>
      </c>
      <c r="EH2868" s="304">
        <f t="shared" si="1258"/>
        <v>3.0413625304136258E-2</v>
      </c>
      <c r="EI2868" s="77">
        <f t="shared" si="1259"/>
        <v>0</v>
      </c>
      <c r="EJ2868" s="304">
        <f t="shared" si="1260"/>
        <v>0.54744525547445266</v>
      </c>
      <c r="EK2868" s="77">
        <f t="shared" si="1261"/>
        <v>0</v>
      </c>
      <c r="EL2868" s="304">
        <f t="shared" si="1262"/>
        <v>4.2274939172749404</v>
      </c>
      <c r="EM2868" s="77">
        <f t="shared" si="1263"/>
        <v>0</v>
      </c>
      <c r="EN2868" s="304">
        <f t="shared" si="1264"/>
        <v>4.7850770478507716</v>
      </c>
      <c r="EO2868" s="77">
        <f t="shared" si="1265"/>
        <v>0</v>
      </c>
      <c r="EP2868" s="304">
        <f t="shared" si="1266"/>
        <v>1.0137875101378752E-2</v>
      </c>
      <c r="EQ2868" s="77">
        <f t="shared" si="1267"/>
        <v>0</v>
      </c>
      <c r="ER2868" s="77">
        <f t="shared" si="1268"/>
        <v>100</v>
      </c>
      <c r="ES2868" s="77">
        <f t="shared" si="1269"/>
        <v>0</v>
      </c>
    </row>
    <row r="2869" spans="1:149" s="77" customFormat="1" x14ac:dyDescent="0.45">
      <c r="A2869" s="77" t="s">
        <v>4180</v>
      </c>
      <c r="B2869" s="178" t="s">
        <v>991</v>
      </c>
      <c r="C2869" s="77" t="s">
        <v>3585</v>
      </c>
      <c r="D2869" s="77" t="s">
        <v>4181</v>
      </c>
      <c r="E2869" s="77" t="s">
        <v>1127</v>
      </c>
      <c r="F2869" s="77" t="s">
        <v>2483</v>
      </c>
      <c r="G2869" s="77" t="s">
        <v>4179</v>
      </c>
      <c r="H2869" s="77" t="s">
        <v>1100</v>
      </c>
      <c r="I2869" s="77">
        <v>72</v>
      </c>
      <c r="J2869" s="304">
        <v>100</v>
      </c>
      <c r="L2869" s="304">
        <v>900</v>
      </c>
      <c r="P2869" s="72" t="s">
        <v>1374</v>
      </c>
      <c r="Q2869" s="125"/>
      <c r="R2869" s="125"/>
      <c r="S2869" s="116"/>
      <c r="W2869" s="77">
        <v>5.2</v>
      </c>
      <c r="AA2869" s="168">
        <v>1</v>
      </c>
      <c r="AB2869" s="168"/>
      <c r="AC2869" s="168">
        <v>0</v>
      </c>
      <c r="AE2869" s="327"/>
      <c r="AG2869" s="168"/>
      <c r="AQ2869" s="178"/>
      <c r="AR2869" s="66">
        <v>0.89770000000000005</v>
      </c>
      <c r="AS2869" s="66"/>
      <c r="AU2869" s="276">
        <v>1000</v>
      </c>
      <c r="AV2869" s="276"/>
      <c r="AW2869" s="276">
        <v>897.7</v>
      </c>
      <c r="AX2869" s="95"/>
      <c r="AY2869" s="276"/>
      <c r="AZ2869" s="95"/>
      <c r="BA2869" s="178"/>
      <c r="BB2869" s="98" t="s">
        <v>3412</v>
      </c>
      <c r="BC2869" s="178" t="s">
        <v>4182</v>
      </c>
      <c r="BD2869" s="96">
        <v>72.425299999999993</v>
      </c>
      <c r="BF2869" s="96">
        <v>7.6600000000000001E-2</v>
      </c>
      <c r="BH2869" s="96">
        <v>11.85385</v>
      </c>
      <c r="BN2869" s="96">
        <v>0.90004999999999991</v>
      </c>
      <c r="BP2869" s="96">
        <v>6.7025000000000001E-2</v>
      </c>
      <c r="BR2869" s="96">
        <v>2.8725000000000001E-2</v>
      </c>
      <c r="BX2869" s="96">
        <v>0.51705000000000001</v>
      </c>
      <c r="BZ2869" s="96">
        <v>3.992775</v>
      </c>
      <c r="CB2869" s="96">
        <v>4.5194000000000001</v>
      </c>
      <c r="CD2869" s="96">
        <v>9.5750000000000002E-3</v>
      </c>
      <c r="CZ2869" s="96">
        <v>5.7450000000000001E-2</v>
      </c>
      <c r="DH2869" s="96">
        <f t="shared" si="1275"/>
        <v>94.447799999999972</v>
      </c>
      <c r="DJ2869" s="96">
        <f t="shared" si="1247"/>
        <v>5.5522000000000276</v>
      </c>
      <c r="DL2869" s="77" t="s">
        <v>827</v>
      </c>
      <c r="DO2869" s="356">
        <v>3.06</v>
      </c>
      <c r="DP2869" s="77">
        <v>0.05</v>
      </c>
      <c r="DQ2869" s="348"/>
      <c r="DS2869" s="246"/>
      <c r="DU2869" s="96"/>
      <c r="DW2869" s="178"/>
      <c r="DX2869" s="304">
        <f t="shared" si="1248"/>
        <v>76.682887266828885</v>
      </c>
      <c r="DY2869" s="77">
        <f t="shared" si="1249"/>
        <v>0</v>
      </c>
      <c r="DZ2869" s="304">
        <f t="shared" si="1250"/>
        <v>8.1103000811030029E-2</v>
      </c>
      <c r="EA2869" s="77">
        <f t="shared" si="1251"/>
        <v>0</v>
      </c>
      <c r="EB2869" s="304">
        <f t="shared" si="1252"/>
        <v>12.550689375506895</v>
      </c>
      <c r="EC2869" s="77">
        <f t="shared" si="1253"/>
        <v>0</v>
      </c>
      <c r="ED2869" s="304">
        <f t="shared" si="1254"/>
        <v>0.95296025952960273</v>
      </c>
      <c r="EE2869" s="77">
        <f t="shared" si="1255"/>
        <v>0</v>
      </c>
      <c r="EF2869" s="304">
        <f t="shared" si="1256"/>
        <v>7.0965125709651272E-2</v>
      </c>
      <c r="EG2869" s="77">
        <f t="shared" si="1257"/>
        <v>0</v>
      </c>
      <c r="EH2869" s="304">
        <f t="shared" si="1258"/>
        <v>3.0413625304136264E-2</v>
      </c>
      <c r="EI2869" s="77">
        <f t="shared" si="1259"/>
        <v>0</v>
      </c>
      <c r="EJ2869" s="304">
        <f t="shared" si="1260"/>
        <v>0.54744525547445277</v>
      </c>
      <c r="EK2869" s="77">
        <f t="shared" si="1261"/>
        <v>0</v>
      </c>
      <c r="EL2869" s="304">
        <f t="shared" si="1262"/>
        <v>4.2274939172749404</v>
      </c>
      <c r="EM2869" s="77">
        <f t="shared" si="1263"/>
        <v>0</v>
      </c>
      <c r="EN2869" s="304">
        <f t="shared" si="1264"/>
        <v>4.7850770478507716</v>
      </c>
      <c r="EO2869" s="77">
        <f t="shared" si="1265"/>
        <v>0</v>
      </c>
      <c r="EP2869" s="304">
        <f t="shared" si="1266"/>
        <v>1.0137875101378754E-2</v>
      </c>
      <c r="EQ2869" s="77">
        <f t="shared" si="1267"/>
        <v>0</v>
      </c>
      <c r="ER2869" s="77">
        <f t="shared" si="1268"/>
        <v>100</v>
      </c>
      <c r="ES2869" s="77">
        <f t="shared" si="1269"/>
        <v>0</v>
      </c>
    </row>
    <row r="2870" spans="1:149" s="77" customFormat="1" x14ac:dyDescent="0.45">
      <c r="A2870" s="77" t="s">
        <v>4180</v>
      </c>
      <c r="B2870" s="178" t="s">
        <v>991</v>
      </c>
      <c r="C2870" s="77" t="s">
        <v>3585</v>
      </c>
      <c r="D2870" s="77" t="s">
        <v>4181</v>
      </c>
      <c r="E2870" s="77" t="s">
        <v>1127</v>
      </c>
      <c r="F2870" s="77" t="s">
        <v>4185</v>
      </c>
      <c r="G2870" s="77" t="s">
        <v>4179</v>
      </c>
      <c r="H2870" s="77" t="s">
        <v>1100</v>
      </c>
      <c r="I2870" s="77">
        <v>72</v>
      </c>
      <c r="J2870" s="304">
        <v>75</v>
      </c>
      <c r="L2870" s="304">
        <v>900</v>
      </c>
      <c r="P2870" s="72" t="s">
        <v>1374</v>
      </c>
      <c r="Q2870" s="125"/>
      <c r="R2870" s="125"/>
      <c r="S2870" s="116"/>
      <c r="W2870" s="77">
        <v>5.2</v>
      </c>
      <c r="AA2870" s="168">
        <v>1</v>
      </c>
      <c r="AB2870" s="168"/>
      <c r="AC2870" s="168">
        <v>0</v>
      </c>
      <c r="AE2870" s="327"/>
      <c r="AG2870" s="168"/>
      <c r="AQ2870" s="178"/>
      <c r="AR2870" s="66">
        <v>0.91720000000000002</v>
      </c>
      <c r="AS2870" s="66"/>
      <c r="AU2870" s="276">
        <v>750</v>
      </c>
      <c r="AV2870" s="276"/>
      <c r="AW2870" s="276">
        <v>687.9</v>
      </c>
      <c r="AX2870" s="95"/>
      <c r="AY2870" s="276"/>
      <c r="AZ2870" s="95"/>
      <c r="BA2870" s="178"/>
      <c r="BB2870" s="98" t="s">
        <v>3412</v>
      </c>
      <c r="BC2870" s="178" t="s">
        <v>4182</v>
      </c>
      <c r="BD2870" s="96">
        <v>72.497838760000008</v>
      </c>
      <c r="BF2870" s="96">
        <v>7.6676720000000018E-2</v>
      </c>
      <c r="BH2870" s="96">
        <v>11.865722420000003</v>
      </c>
      <c r="BN2870" s="96">
        <v>0.90095146000000015</v>
      </c>
      <c r="BP2870" s="96">
        <v>6.7092130000000014E-2</v>
      </c>
      <c r="BR2870" s="96">
        <v>2.8753770000000001E-2</v>
      </c>
      <c r="BX2870" s="96">
        <v>0.5175678600000001</v>
      </c>
      <c r="BZ2870" s="96">
        <v>3.9967740300000001</v>
      </c>
      <c r="CB2870" s="96">
        <v>4.523926480000001</v>
      </c>
      <c r="CD2870" s="96">
        <v>9.5845900000000022E-3</v>
      </c>
      <c r="CZ2870" s="96">
        <v>5.7507540000000003E-2</v>
      </c>
      <c r="DH2870" s="96">
        <f t="shared" si="1275"/>
        <v>94.542395760000005</v>
      </c>
      <c r="DJ2870" s="96">
        <f t="shared" si="1247"/>
        <v>5.4576042399999949</v>
      </c>
      <c r="DL2870" s="77" t="s">
        <v>827</v>
      </c>
      <c r="DO2870" s="356">
        <v>2.96</v>
      </c>
      <c r="DP2870" s="77">
        <v>0.08</v>
      </c>
      <c r="DQ2870" s="348"/>
      <c r="DS2870" s="246">
        <v>41</v>
      </c>
      <c r="DT2870" s="77">
        <v>6</v>
      </c>
      <c r="DU2870" s="96"/>
      <c r="DW2870" s="178"/>
      <c r="DX2870" s="304">
        <f t="shared" si="1248"/>
        <v>76.682887266828885</v>
      </c>
      <c r="DY2870" s="77">
        <f t="shared" si="1249"/>
        <v>0</v>
      </c>
      <c r="DZ2870" s="304">
        <f t="shared" si="1250"/>
        <v>8.1103000811030015E-2</v>
      </c>
      <c r="EA2870" s="77">
        <f t="shared" si="1251"/>
        <v>0</v>
      </c>
      <c r="EB2870" s="304">
        <f t="shared" si="1252"/>
        <v>12.550689375506895</v>
      </c>
      <c r="EC2870" s="77">
        <f t="shared" si="1253"/>
        <v>0</v>
      </c>
      <c r="ED2870" s="304">
        <f t="shared" si="1254"/>
        <v>0.95296025952960273</v>
      </c>
      <c r="EE2870" s="77">
        <f t="shared" si="1255"/>
        <v>0</v>
      </c>
      <c r="EF2870" s="304">
        <f t="shared" si="1256"/>
        <v>7.0965125709651258E-2</v>
      </c>
      <c r="EG2870" s="77">
        <f t="shared" si="1257"/>
        <v>0</v>
      </c>
      <c r="EH2870" s="304">
        <f t="shared" si="1258"/>
        <v>3.0413625304136254E-2</v>
      </c>
      <c r="EI2870" s="77">
        <f t="shared" si="1259"/>
        <v>0</v>
      </c>
      <c r="EJ2870" s="304">
        <f t="shared" si="1260"/>
        <v>0.54744525547445266</v>
      </c>
      <c r="EK2870" s="77">
        <f t="shared" si="1261"/>
        <v>0</v>
      </c>
      <c r="EL2870" s="304">
        <f t="shared" si="1262"/>
        <v>4.2274939172749386</v>
      </c>
      <c r="EM2870" s="77">
        <f t="shared" si="1263"/>
        <v>0</v>
      </c>
      <c r="EN2870" s="304">
        <f t="shared" si="1264"/>
        <v>4.7850770478507716</v>
      </c>
      <c r="EO2870" s="77">
        <f t="shared" si="1265"/>
        <v>0</v>
      </c>
      <c r="EP2870" s="304">
        <f t="shared" si="1266"/>
        <v>1.0137875101378752E-2</v>
      </c>
      <c r="EQ2870" s="77">
        <f t="shared" si="1267"/>
        <v>0</v>
      </c>
      <c r="ER2870" s="77">
        <f t="shared" si="1268"/>
        <v>100</v>
      </c>
      <c r="ES2870" s="77">
        <f t="shared" si="1269"/>
        <v>0</v>
      </c>
    </row>
    <row r="2871" spans="1:149" s="77" customFormat="1" x14ac:dyDescent="0.45">
      <c r="A2871" s="77" t="s">
        <v>4180</v>
      </c>
      <c r="B2871" s="178" t="s">
        <v>991</v>
      </c>
      <c r="C2871" s="77" t="s">
        <v>3585</v>
      </c>
      <c r="D2871" s="77" t="s">
        <v>4181</v>
      </c>
      <c r="E2871" s="77" t="s">
        <v>1127</v>
      </c>
      <c r="F2871" s="77" t="s">
        <v>2484</v>
      </c>
      <c r="G2871" s="77" t="s">
        <v>4179</v>
      </c>
      <c r="H2871" s="77" t="s">
        <v>1100</v>
      </c>
      <c r="I2871" s="77">
        <v>72</v>
      </c>
      <c r="J2871" s="304">
        <v>50</v>
      </c>
      <c r="L2871" s="304">
        <v>900</v>
      </c>
      <c r="P2871" s="72" t="s">
        <v>1374</v>
      </c>
      <c r="Q2871" s="125"/>
      <c r="R2871" s="125"/>
      <c r="S2871" s="116"/>
      <c r="W2871" s="77">
        <v>5.2</v>
      </c>
      <c r="AA2871" s="168">
        <v>1</v>
      </c>
      <c r="AB2871" s="168"/>
      <c r="AC2871" s="168">
        <v>0</v>
      </c>
      <c r="AE2871" s="327"/>
      <c r="AG2871" s="168"/>
      <c r="AQ2871" s="178"/>
      <c r="AR2871" s="66">
        <v>0.94089999999999996</v>
      </c>
      <c r="AS2871" s="66"/>
      <c r="AU2871" s="276">
        <v>500</v>
      </c>
      <c r="AV2871" s="276"/>
      <c r="AW2871" s="276">
        <v>470.45</v>
      </c>
      <c r="AX2871" s="95"/>
      <c r="AY2871" s="276"/>
      <c r="AZ2871" s="95"/>
      <c r="BA2871" s="178"/>
      <c r="BB2871" s="98" t="s">
        <v>3412</v>
      </c>
      <c r="BC2871" s="178" t="s">
        <v>4182</v>
      </c>
      <c r="BD2871" s="96">
        <v>73.338274800000008</v>
      </c>
      <c r="BF2871" s="96">
        <v>7.7565600000000012E-2</v>
      </c>
      <c r="BH2871" s="96">
        <v>12.003276600000001</v>
      </c>
      <c r="BN2871" s="96">
        <v>0.91139579999999998</v>
      </c>
      <c r="BP2871" s="96">
        <v>6.7869900000000011E-2</v>
      </c>
      <c r="BR2871" s="96">
        <v>2.9087100000000001E-2</v>
      </c>
      <c r="BX2871" s="96">
        <v>0.52356780000000003</v>
      </c>
      <c r="BZ2871" s="96">
        <v>4.0431069000000006</v>
      </c>
      <c r="CB2871" s="96">
        <v>4.5763704000000001</v>
      </c>
      <c r="CD2871" s="96">
        <v>9.6957000000000015E-3</v>
      </c>
      <c r="CZ2871" s="96">
        <v>5.8174200000000002E-2</v>
      </c>
      <c r="DH2871" s="96">
        <f t="shared" si="1275"/>
        <v>95.638384799999997</v>
      </c>
      <c r="DJ2871" s="96">
        <f t="shared" si="1247"/>
        <v>4.3616152000000028</v>
      </c>
      <c r="DL2871" s="77" t="s">
        <v>827</v>
      </c>
      <c r="DO2871" s="356">
        <v>1.85</v>
      </c>
      <c r="DP2871" s="77">
        <v>0.04</v>
      </c>
      <c r="DQ2871" s="348"/>
      <c r="DS2871" s="246">
        <v>30</v>
      </c>
      <c r="DT2871" s="77">
        <v>6</v>
      </c>
      <c r="DU2871" s="96"/>
      <c r="DW2871" s="178"/>
      <c r="DX2871" s="304">
        <f t="shared" si="1248"/>
        <v>76.682887266828885</v>
      </c>
      <c r="DY2871" s="77">
        <f t="shared" si="1249"/>
        <v>0</v>
      </c>
      <c r="DZ2871" s="304">
        <f t="shared" si="1250"/>
        <v>8.1103000811030015E-2</v>
      </c>
      <c r="EA2871" s="77">
        <f t="shared" si="1251"/>
        <v>0</v>
      </c>
      <c r="EB2871" s="304">
        <f t="shared" si="1252"/>
        <v>12.550689375506895</v>
      </c>
      <c r="EC2871" s="77">
        <f t="shared" si="1253"/>
        <v>0</v>
      </c>
      <c r="ED2871" s="304">
        <f t="shared" si="1254"/>
        <v>0.95296025952960262</v>
      </c>
      <c r="EE2871" s="77">
        <f t="shared" si="1255"/>
        <v>0</v>
      </c>
      <c r="EF2871" s="304">
        <f t="shared" si="1256"/>
        <v>7.0965125709651272E-2</v>
      </c>
      <c r="EG2871" s="77">
        <f t="shared" si="1257"/>
        <v>0</v>
      </c>
      <c r="EH2871" s="304">
        <f t="shared" si="1258"/>
        <v>3.0413625304136254E-2</v>
      </c>
      <c r="EI2871" s="77">
        <f t="shared" si="1259"/>
        <v>0</v>
      </c>
      <c r="EJ2871" s="304">
        <f t="shared" si="1260"/>
        <v>0.54744525547445255</v>
      </c>
      <c r="EK2871" s="77">
        <f t="shared" si="1261"/>
        <v>0</v>
      </c>
      <c r="EL2871" s="304">
        <f t="shared" si="1262"/>
        <v>4.2274939172749404</v>
      </c>
      <c r="EM2871" s="77">
        <f t="shared" si="1263"/>
        <v>0</v>
      </c>
      <c r="EN2871" s="304">
        <f t="shared" si="1264"/>
        <v>4.7850770478507707</v>
      </c>
      <c r="EO2871" s="77">
        <f t="shared" si="1265"/>
        <v>0</v>
      </c>
      <c r="EP2871" s="304">
        <f t="shared" si="1266"/>
        <v>1.0137875101378752E-2</v>
      </c>
      <c r="EQ2871" s="77">
        <f t="shared" si="1267"/>
        <v>0</v>
      </c>
      <c r="ER2871" s="77">
        <f t="shared" si="1268"/>
        <v>100</v>
      </c>
      <c r="ES2871" s="77">
        <f t="shared" si="1269"/>
        <v>0</v>
      </c>
    </row>
    <row r="2872" spans="1:149" s="77" customFormat="1" x14ac:dyDescent="0.45">
      <c r="A2872" s="77" t="s">
        <v>4180</v>
      </c>
      <c r="B2872" s="178" t="s">
        <v>991</v>
      </c>
      <c r="C2872" s="77" t="s">
        <v>3585</v>
      </c>
      <c r="D2872" s="77" t="s">
        <v>4181</v>
      </c>
      <c r="E2872" s="77" t="s">
        <v>1127</v>
      </c>
      <c r="F2872" s="77" t="s">
        <v>4186</v>
      </c>
      <c r="G2872" s="77" t="s">
        <v>4179</v>
      </c>
      <c r="H2872" s="77" t="s">
        <v>1100</v>
      </c>
      <c r="I2872" s="77">
        <v>72</v>
      </c>
      <c r="J2872" s="304">
        <v>25</v>
      </c>
      <c r="L2872" s="304">
        <v>900</v>
      </c>
      <c r="P2872" s="72" t="s">
        <v>1374</v>
      </c>
      <c r="Q2872" s="125"/>
      <c r="R2872" s="125"/>
      <c r="S2872" s="116"/>
      <c r="W2872" s="77">
        <v>5.2</v>
      </c>
      <c r="AA2872" s="168">
        <v>1</v>
      </c>
      <c r="AB2872" s="168"/>
      <c r="AC2872" s="168">
        <v>0</v>
      </c>
      <c r="AE2872" s="327"/>
      <c r="AG2872" s="168"/>
      <c r="AQ2872" s="178"/>
      <c r="AR2872" s="66">
        <v>0.96860000000000002</v>
      </c>
      <c r="AS2872" s="66"/>
      <c r="AU2872" s="276">
        <v>250</v>
      </c>
      <c r="AV2872" s="276"/>
      <c r="AW2872" s="276">
        <v>242.15</v>
      </c>
      <c r="AX2872" s="95"/>
      <c r="AY2872" s="276"/>
      <c r="AZ2872" s="95"/>
      <c r="BA2872" s="178"/>
      <c r="BB2872" s="98" t="s">
        <v>3412</v>
      </c>
      <c r="BC2872" s="178" t="s">
        <v>4182</v>
      </c>
      <c r="BD2872" s="96">
        <v>73.582062520000008</v>
      </c>
      <c r="BF2872" s="96">
        <v>7.7823440000000008E-2</v>
      </c>
      <c r="BH2872" s="96">
        <v>12.043177340000002</v>
      </c>
      <c r="BN2872" s="96">
        <v>0.91442542000000004</v>
      </c>
      <c r="BP2872" s="96">
        <v>6.8095510000000012E-2</v>
      </c>
      <c r="BR2872" s="96">
        <v>2.9183790000000001E-2</v>
      </c>
      <c r="BX2872" s="96">
        <v>0.5253082200000001</v>
      </c>
      <c r="BZ2872" s="96">
        <v>4.0565468100000004</v>
      </c>
      <c r="CB2872" s="96">
        <v>4.5915829600000002</v>
      </c>
      <c r="CD2872" s="96">
        <v>9.727930000000001E-3</v>
      </c>
      <c r="CZ2872" s="96">
        <v>5.8367580000000002E-2</v>
      </c>
      <c r="DH2872" s="96">
        <f t="shared" si="1275"/>
        <v>95.956301520000011</v>
      </c>
      <c r="DJ2872" s="96">
        <f t="shared" si="1247"/>
        <v>4.0436984799999891</v>
      </c>
      <c r="DL2872" s="77" t="s">
        <v>827</v>
      </c>
      <c r="DO2872" s="356">
        <v>1.53</v>
      </c>
      <c r="DP2872" s="77">
        <v>0.01</v>
      </c>
      <c r="DQ2872" s="348"/>
      <c r="DS2872" s="246">
        <v>7</v>
      </c>
      <c r="DT2872" s="77">
        <v>1</v>
      </c>
      <c r="DU2872" s="96"/>
      <c r="DW2872" s="178"/>
      <c r="DX2872" s="304">
        <f t="shared" si="1248"/>
        <v>76.682887266828871</v>
      </c>
      <c r="DY2872" s="77">
        <f t="shared" si="1249"/>
        <v>0</v>
      </c>
      <c r="DZ2872" s="304">
        <f t="shared" si="1250"/>
        <v>8.1103000811030015E-2</v>
      </c>
      <c r="EA2872" s="77">
        <f t="shared" si="1251"/>
        <v>0</v>
      </c>
      <c r="EB2872" s="304">
        <f t="shared" si="1252"/>
        <v>12.550689375506893</v>
      </c>
      <c r="EC2872" s="77">
        <f t="shared" si="1253"/>
        <v>0</v>
      </c>
      <c r="ED2872" s="304">
        <f t="shared" si="1254"/>
        <v>0.95296025952960262</v>
      </c>
      <c r="EE2872" s="77">
        <f t="shared" si="1255"/>
        <v>0</v>
      </c>
      <c r="EF2872" s="304">
        <f t="shared" si="1256"/>
        <v>7.0965125709651258E-2</v>
      </c>
      <c r="EG2872" s="77">
        <f t="shared" si="1257"/>
        <v>0</v>
      </c>
      <c r="EH2872" s="304">
        <f t="shared" si="1258"/>
        <v>3.0413625304136247E-2</v>
      </c>
      <c r="EI2872" s="77">
        <f t="shared" si="1259"/>
        <v>0</v>
      </c>
      <c r="EJ2872" s="304">
        <f t="shared" si="1260"/>
        <v>0.54744525547445255</v>
      </c>
      <c r="EK2872" s="77">
        <f t="shared" si="1261"/>
        <v>0</v>
      </c>
      <c r="EL2872" s="304">
        <f t="shared" si="1262"/>
        <v>4.2274939172749386</v>
      </c>
      <c r="EM2872" s="77">
        <f t="shared" si="1263"/>
        <v>0</v>
      </c>
      <c r="EN2872" s="304">
        <f t="shared" si="1264"/>
        <v>4.7850770478507698</v>
      </c>
      <c r="EO2872" s="77">
        <f t="shared" si="1265"/>
        <v>0</v>
      </c>
      <c r="EP2872" s="304">
        <f t="shared" si="1266"/>
        <v>1.0137875101378752E-2</v>
      </c>
      <c r="EQ2872" s="77">
        <f t="shared" si="1267"/>
        <v>0</v>
      </c>
      <c r="ER2872" s="77">
        <f t="shared" si="1268"/>
        <v>100</v>
      </c>
      <c r="ES2872" s="77">
        <f t="shared" si="1269"/>
        <v>0</v>
      </c>
    </row>
    <row r="2873" spans="1:149" x14ac:dyDescent="0.45">
      <c r="A2873" s="51" t="s">
        <v>4180</v>
      </c>
      <c r="B2873" s="174" t="s">
        <v>991</v>
      </c>
      <c r="C2873" s="51" t="s">
        <v>3585</v>
      </c>
      <c r="D2873" s="51" t="s">
        <v>4181</v>
      </c>
      <c r="E2873" s="51" t="s">
        <v>1127</v>
      </c>
      <c r="F2873" s="51" t="s">
        <v>4187</v>
      </c>
      <c r="G2873" s="51" t="s">
        <v>4179</v>
      </c>
      <c r="H2873" s="51" t="s">
        <v>1100</v>
      </c>
      <c r="I2873" s="51">
        <v>120</v>
      </c>
      <c r="J2873" s="75">
        <v>200</v>
      </c>
      <c r="L2873" s="75">
        <v>900</v>
      </c>
      <c r="P2873" s="72" t="s">
        <v>1374</v>
      </c>
      <c r="U2873" s="51">
        <f>640/10000</f>
        <v>6.4000000000000001E-2</v>
      </c>
      <c r="W2873" s="51">
        <v>4.2</v>
      </c>
      <c r="AA2873" s="221">
        <f t="shared" ref="AA2873:AA2878" si="1276">(W2873/18.02)/((U2873/44.01)+(W2873/18.02))</f>
        <v>0.99379941254423232</v>
      </c>
      <c r="AC2873" s="217">
        <f>1-AA2873</f>
        <v>6.200587455767681E-3</v>
      </c>
      <c r="AQ2873" s="174" t="s">
        <v>824</v>
      </c>
      <c r="AR2873" s="53">
        <v>0.86</v>
      </c>
      <c r="AS2873" s="53">
        <v>1.9470000000000001</v>
      </c>
      <c r="AT2873" s="77"/>
      <c r="AU2873" s="276">
        <v>1987.5988250884645</v>
      </c>
      <c r="AV2873" s="276">
        <v>12.401174911535362</v>
      </c>
      <c r="AW2873" s="276">
        <v>1709.3349895760796</v>
      </c>
      <c r="AX2873" s="95">
        <v>18.686584830897424</v>
      </c>
      <c r="AY2873" s="276">
        <v>24.14508755275935</v>
      </c>
      <c r="AZ2873" s="95">
        <v>0.34146310281798076</v>
      </c>
      <c r="BB2873" s="80" t="s">
        <v>3412</v>
      </c>
      <c r="BC2873" s="174" t="s">
        <v>4182</v>
      </c>
      <c r="BD2873" s="96">
        <v>71.668067960000002</v>
      </c>
      <c r="BF2873" s="96">
        <v>7.5799119999999998E-2</v>
      </c>
      <c r="BH2873" s="96">
        <v>11.72991382</v>
      </c>
      <c r="BN2873" s="96">
        <v>0.89063965999999994</v>
      </c>
      <c r="BP2873" s="96">
        <v>6.6324229999999998E-2</v>
      </c>
      <c r="BR2873" s="96">
        <v>2.8424669999999996E-2</v>
      </c>
      <c r="BX2873" s="96">
        <v>0.51164405999999996</v>
      </c>
      <c r="BZ2873" s="96">
        <v>3.9510291299999993</v>
      </c>
      <c r="CB2873" s="96">
        <v>4.4721480799999993</v>
      </c>
      <c r="CD2873" s="52">
        <v>9.4748899999999997E-3</v>
      </c>
      <c r="CZ2873" s="52">
        <v>5.6849339999999991E-2</v>
      </c>
      <c r="DH2873" s="52">
        <f t="shared" si="1275"/>
        <v>93.460314960000019</v>
      </c>
      <c r="DJ2873" s="52">
        <f t="shared" si="1247"/>
        <v>6.5396850399999806</v>
      </c>
      <c r="DL2873" s="51" t="s">
        <v>827</v>
      </c>
      <c r="DO2873" s="356">
        <v>4.01</v>
      </c>
      <c r="DP2873" s="51">
        <v>0.16</v>
      </c>
      <c r="DS2873" s="54">
        <v>511</v>
      </c>
      <c r="DT2873" s="51">
        <v>23</v>
      </c>
      <c r="DU2873" s="52"/>
      <c r="DX2873" s="75">
        <f t="shared" si="1248"/>
        <v>76.682887266828857</v>
      </c>
      <c r="DY2873" s="51">
        <f t="shared" si="1249"/>
        <v>0</v>
      </c>
      <c r="DZ2873" s="75">
        <f t="shared" si="1250"/>
        <v>8.1103000811029988E-2</v>
      </c>
      <c r="EA2873" s="51">
        <f t="shared" si="1251"/>
        <v>0</v>
      </c>
      <c r="EB2873" s="75">
        <f t="shared" si="1252"/>
        <v>12.55068937550689</v>
      </c>
      <c r="EC2873" s="51">
        <f t="shared" si="1253"/>
        <v>0</v>
      </c>
      <c r="ED2873" s="75">
        <f t="shared" si="1254"/>
        <v>0.95296025952960239</v>
      </c>
      <c r="EE2873" s="51">
        <f t="shared" si="1255"/>
        <v>0</v>
      </c>
      <c r="EF2873" s="75">
        <f t="shared" si="1256"/>
        <v>7.0965125709651244E-2</v>
      </c>
      <c r="EG2873" s="51">
        <f t="shared" si="1257"/>
        <v>0</v>
      </c>
      <c r="EH2873" s="75">
        <f t="shared" si="1258"/>
        <v>3.0413625304136244E-2</v>
      </c>
      <c r="EI2873" s="51">
        <f t="shared" si="1259"/>
        <v>0</v>
      </c>
      <c r="EJ2873" s="75">
        <f t="shared" si="1260"/>
        <v>0.54744525547445244</v>
      </c>
      <c r="EK2873" s="51">
        <f t="shared" si="1261"/>
        <v>0</v>
      </c>
      <c r="EL2873" s="75">
        <f t="shared" si="1262"/>
        <v>4.2274939172749377</v>
      </c>
      <c r="EM2873" s="51">
        <f t="shared" si="1263"/>
        <v>0</v>
      </c>
      <c r="EN2873" s="75">
        <f t="shared" si="1264"/>
        <v>4.7850770478507689</v>
      </c>
      <c r="EO2873" s="51">
        <f t="shared" si="1265"/>
        <v>0</v>
      </c>
      <c r="EP2873" s="75">
        <f t="shared" si="1266"/>
        <v>1.0137875101378748E-2</v>
      </c>
      <c r="EQ2873" s="51">
        <f t="shared" si="1267"/>
        <v>0</v>
      </c>
      <c r="ER2873" s="51">
        <f t="shared" si="1268"/>
        <v>100</v>
      </c>
      <c r="ES2873" s="51">
        <f t="shared" si="1269"/>
        <v>0</v>
      </c>
    </row>
    <row r="2874" spans="1:149" x14ac:dyDescent="0.45">
      <c r="A2874" s="51" t="s">
        <v>4180</v>
      </c>
      <c r="B2874" s="174" t="s">
        <v>991</v>
      </c>
      <c r="C2874" s="51" t="s">
        <v>3585</v>
      </c>
      <c r="D2874" s="51" t="s">
        <v>4181</v>
      </c>
      <c r="E2874" s="51" t="s">
        <v>1127</v>
      </c>
      <c r="F2874" s="51" t="s">
        <v>4188</v>
      </c>
      <c r="G2874" s="51" t="s">
        <v>4179</v>
      </c>
      <c r="H2874" s="51" t="s">
        <v>1100</v>
      </c>
      <c r="I2874" s="51">
        <v>120</v>
      </c>
      <c r="J2874" s="75">
        <v>200</v>
      </c>
      <c r="L2874" s="75">
        <v>900</v>
      </c>
      <c r="P2874" s="72" t="s">
        <v>1374</v>
      </c>
      <c r="U2874" s="51">
        <f t="shared" ref="U2874:U2878" si="1277">640/10000</f>
        <v>6.4000000000000001E-2</v>
      </c>
      <c r="W2874" s="51">
        <v>4.2</v>
      </c>
      <c r="AA2874" s="221">
        <f t="shared" si="1276"/>
        <v>0.99379941254423232</v>
      </c>
      <c r="AC2874" s="217">
        <f t="shared" ref="AC2874:AC2878" si="1278">1-AA2874</f>
        <v>6.200587455767681E-3</v>
      </c>
      <c r="AQ2874" s="174" t="s">
        <v>824</v>
      </c>
      <c r="AR2874" s="53">
        <v>0.86</v>
      </c>
      <c r="AS2874" s="53">
        <v>1.9470000000000001</v>
      </c>
      <c r="AT2874" s="77"/>
      <c r="AU2874" s="276">
        <v>1987.5988250884645</v>
      </c>
      <c r="AV2874" s="276">
        <v>12.401174911535362</v>
      </c>
      <c r="AW2874" s="276">
        <v>1709.3349895760796</v>
      </c>
      <c r="AX2874" s="95">
        <v>18.686584830897424</v>
      </c>
      <c r="AY2874" s="276">
        <v>24.14508755275935</v>
      </c>
      <c r="AZ2874" s="95">
        <v>0.34146310281798076</v>
      </c>
      <c r="BB2874" s="80" t="s">
        <v>3412</v>
      </c>
      <c r="BC2874" s="174" t="s">
        <v>4182</v>
      </c>
      <c r="BD2874" s="96">
        <v>71.597874040000008</v>
      </c>
      <c r="BF2874" s="96">
        <v>7.5724880000000008E-2</v>
      </c>
      <c r="BH2874" s="96">
        <v>11.718425180000002</v>
      </c>
      <c r="BN2874" s="96">
        <v>0.88976734000000013</v>
      </c>
      <c r="BP2874" s="96">
        <v>6.6259270000000023E-2</v>
      </c>
      <c r="BR2874" s="96">
        <v>2.8396829999999998E-2</v>
      </c>
      <c r="BX2874" s="96">
        <v>0.51114294000000005</v>
      </c>
      <c r="BZ2874" s="96">
        <v>3.9471593700000005</v>
      </c>
      <c r="CB2874" s="96">
        <v>4.46776792</v>
      </c>
      <c r="CD2874" s="52">
        <v>9.465610000000001E-3</v>
      </c>
      <c r="CZ2874" s="52">
        <v>5.6793659999999996E-2</v>
      </c>
      <c r="DH2874" s="52">
        <f t="shared" si="1275"/>
        <v>93.368777040000012</v>
      </c>
      <c r="DJ2874" s="52">
        <f t="shared" si="1247"/>
        <v>6.6312229599999881</v>
      </c>
      <c r="DL2874" s="51" t="s">
        <v>827</v>
      </c>
      <c r="DO2874" s="356">
        <v>4.0999999999999996</v>
      </c>
      <c r="DP2874" s="52">
        <v>0.1</v>
      </c>
      <c r="DS2874" s="54">
        <v>539</v>
      </c>
      <c r="DT2874" s="51">
        <v>22</v>
      </c>
      <c r="DU2874" s="52"/>
      <c r="DX2874" s="75">
        <f t="shared" si="1248"/>
        <v>76.682887266828871</v>
      </c>
      <c r="DY2874" s="51">
        <f t="shared" si="1249"/>
        <v>0</v>
      </c>
      <c r="DZ2874" s="75">
        <f t="shared" si="1250"/>
        <v>8.1103000811030015E-2</v>
      </c>
      <c r="EA2874" s="51">
        <f t="shared" si="1251"/>
        <v>0</v>
      </c>
      <c r="EB2874" s="75">
        <f t="shared" si="1252"/>
        <v>12.550689375506895</v>
      </c>
      <c r="EC2874" s="51">
        <f t="shared" si="1253"/>
        <v>0</v>
      </c>
      <c r="ED2874" s="75">
        <f t="shared" si="1254"/>
        <v>0.95296025952960262</v>
      </c>
      <c r="EE2874" s="51">
        <f t="shared" si="1255"/>
        <v>0</v>
      </c>
      <c r="EF2874" s="75">
        <f t="shared" si="1256"/>
        <v>7.0965125709651272E-2</v>
      </c>
      <c r="EG2874" s="51">
        <f t="shared" si="1257"/>
        <v>0</v>
      </c>
      <c r="EH2874" s="75">
        <f t="shared" si="1258"/>
        <v>3.0413625304136247E-2</v>
      </c>
      <c r="EI2874" s="51">
        <f t="shared" si="1259"/>
        <v>0</v>
      </c>
      <c r="EJ2874" s="75">
        <f t="shared" si="1260"/>
        <v>0.54744525547445244</v>
      </c>
      <c r="EK2874" s="51">
        <f t="shared" si="1261"/>
        <v>0</v>
      </c>
      <c r="EL2874" s="75">
        <f t="shared" si="1262"/>
        <v>4.2274939172749386</v>
      </c>
      <c r="EM2874" s="51">
        <f t="shared" si="1263"/>
        <v>0</v>
      </c>
      <c r="EN2874" s="75">
        <f t="shared" si="1264"/>
        <v>4.7850770478507698</v>
      </c>
      <c r="EO2874" s="51">
        <f t="shared" si="1265"/>
        <v>0</v>
      </c>
      <c r="EP2874" s="75">
        <f t="shared" si="1266"/>
        <v>1.0137875101378752E-2</v>
      </c>
      <c r="EQ2874" s="51">
        <f t="shared" si="1267"/>
        <v>0</v>
      </c>
      <c r="ER2874" s="51">
        <f t="shared" si="1268"/>
        <v>100</v>
      </c>
      <c r="ES2874" s="51">
        <f t="shared" si="1269"/>
        <v>0</v>
      </c>
    </row>
    <row r="2875" spans="1:149" x14ac:dyDescent="0.45">
      <c r="A2875" s="51" t="s">
        <v>4180</v>
      </c>
      <c r="B2875" s="174" t="s">
        <v>991</v>
      </c>
      <c r="C2875" s="51" t="s">
        <v>3585</v>
      </c>
      <c r="D2875" s="51" t="s">
        <v>4181</v>
      </c>
      <c r="E2875" s="51" t="s">
        <v>1127</v>
      </c>
      <c r="F2875" s="51" t="s">
        <v>4189</v>
      </c>
      <c r="G2875" s="51" t="s">
        <v>4179</v>
      </c>
      <c r="H2875" s="51" t="s">
        <v>1100</v>
      </c>
      <c r="I2875" s="51">
        <v>120</v>
      </c>
      <c r="J2875" s="75">
        <v>100</v>
      </c>
      <c r="L2875" s="75">
        <v>900</v>
      </c>
      <c r="P2875" s="72" t="s">
        <v>1374</v>
      </c>
      <c r="U2875" s="51">
        <f t="shared" si="1277"/>
        <v>6.4000000000000001E-2</v>
      </c>
      <c r="W2875" s="51">
        <v>4.2</v>
      </c>
      <c r="AA2875" s="221">
        <f t="shared" si="1276"/>
        <v>0.99379941254423232</v>
      </c>
      <c r="AC2875" s="217">
        <f t="shared" si="1278"/>
        <v>6.200587455767681E-3</v>
      </c>
      <c r="AQ2875" s="174" t="s">
        <v>824</v>
      </c>
      <c r="AR2875" s="53">
        <v>0.89770000000000005</v>
      </c>
      <c r="AS2875" s="53">
        <v>1.3420000000000001</v>
      </c>
      <c r="AT2875" s="77"/>
      <c r="AU2875" s="276">
        <v>993.79941254423227</v>
      </c>
      <c r="AV2875" s="276">
        <v>6.200587455767681</v>
      </c>
      <c r="AW2875" s="276">
        <v>892.13373264095731</v>
      </c>
      <c r="AX2875" s="95">
        <v>18.81421693325515</v>
      </c>
      <c r="AY2875" s="276">
        <v>8.3211883656402286</v>
      </c>
      <c r="AZ2875" s="95">
        <v>0.18606742839151927</v>
      </c>
      <c r="BB2875" s="80" t="s">
        <v>3412</v>
      </c>
      <c r="BC2875" s="174" t="s">
        <v>4182</v>
      </c>
      <c r="BD2875" s="96">
        <v>72.564477600000004</v>
      </c>
      <c r="BF2875" s="96">
        <v>7.6747200000000002E-2</v>
      </c>
      <c r="BH2875" s="96">
        <v>11.8766292</v>
      </c>
      <c r="BN2875" s="96">
        <v>0.90177960000000001</v>
      </c>
      <c r="BP2875" s="96">
        <v>6.71538E-2</v>
      </c>
      <c r="BR2875" s="96">
        <v>2.8780199999999999E-2</v>
      </c>
      <c r="BX2875" s="96">
        <v>0.51804360000000005</v>
      </c>
      <c r="BZ2875" s="96">
        <v>4.0004477999999999</v>
      </c>
      <c r="CB2875" s="96">
        <v>4.5280847999999994</v>
      </c>
      <c r="CD2875" s="52">
        <v>9.5934000000000002E-3</v>
      </c>
      <c r="CZ2875" s="52">
        <v>5.7560399999999998E-2</v>
      </c>
      <c r="DH2875" s="52">
        <f t="shared" si="1275"/>
        <v>94.629297600000001</v>
      </c>
      <c r="DJ2875" s="52">
        <f t="shared" si="1247"/>
        <v>5.370702399999999</v>
      </c>
      <c r="DL2875" s="51" t="s">
        <v>827</v>
      </c>
      <c r="DO2875" s="356">
        <v>2.86</v>
      </c>
      <c r="DP2875" s="51">
        <v>0.15</v>
      </c>
      <c r="DS2875" s="54">
        <v>160</v>
      </c>
      <c r="DT2875" s="51">
        <v>6</v>
      </c>
      <c r="DU2875" s="52"/>
      <c r="DX2875" s="75">
        <f t="shared" si="1248"/>
        <v>76.682887266828885</v>
      </c>
      <c r="DY2875" s="51">
        <f t="shared" si="1249"/>
        <v>0</v>
      </c>
      <c r="DZ2875" s="75">
        <f t="shared" si="1250"/>
        <v>8.1103000811030015E-2</v>
      </c>
      <c r="EA2875" s="51">
        <f t="shared" si="1251"/>
        <v>0</v>
      </c>
      <c r="EB2875" s="75">
        <f t="shared" si="1252"/>
        <v>12.550689375506893</v>
      </c>
      <c r="EC2875" s="51">
        <f t="shared" si="1253"/>
        <v>0</v>
      </c>
      <c r="ED2875" s="75">
        <f t="shared" si="1254"/>
        <v>0.95296025952960262</v>
      </c>
      <c r="EE2875" s="51">
        <f t="shared" si="1255"/>
        <v>0</v>
      </c>
      <c r="EF2875" s="75">
        <f t="shared" si="1256"/>
        <v>7.0965125709651258E-2</v>
      </c>
      <c r="EG2875" s="51">
        <f t="shared" si="1257"/>
        <v>0</v>
      </c>
      <c r="EH2875" s="75">
        <f t="shared" si="1258"/>
        <v>3.0413625304136254E-2</v>
      </c>
      <c r="EI2875" s="51">
        <f t="shared" si="1259"/>
        <v>0</v>
      </c>
      <c r="EJ2875" s="75">
        <f t="shared" si="1260"/>
        <v>0.54744525547445255</v>
      </c>
      <c r="EK2875" s="51">
        <f t="shared" si="1261"/>
        <v>0</v>
      </c>
      <c r="EL2875" s="75">
        <f t="shared" si="1262"/>
        <v>4.2274939172749386</v>
      </c>
      <c r="EM2875" s="51">
        <f t="shared" si="1263"/>
        <v>0</v>
      </c>
      <c r="EN2875" s="75">
        <f t="shared" si="1264"/>
        <v>4.7850770478507698</v>
      </c>
      <c r="EO2875" s="51">
        <f t="shared" si="1265"/>
        <v>0</v>
      </c>
      <c r="EP2875" s="75">
        <f t="shared" si="1266"/>
        <v>1.0137875101378752E-2</v>
      </c>
      <c r="EQ2875" s="51">
        <f t="shared" si="1267"/>
        <v>0</v>
      </c>
      <c r="ER2875" s="51">
        <f t="shared" si="1268"/>
        <v>100</v>
      </c>
      <c r="ES2875" s="51">
        <f t="shared" si="1269"/>
        <v>0</v>
      </c>
    </row>
    <row r="2876" spans="1:149" x14ac:dyDescent="0.45">
      <c r="A2876" s="51" t="s">
        <v>4180</v>
      </c>
      <c r="B2876" s="174" t="s">
        <v>991</v>
      </c>
      <c r="C2876" s="51" t="s">
        <v>3585</v>
      </c>
      <c r="D2876" s="51" t="s">
        <v>4181</v>
      </c>
      <c r="E2876" s="51" t="s">
        <v>1127</v>
      </c>
      <c r="F2876" s="51" t="s">
        <v>4190</v>
      </c>
      <c r="G2876" s="51" t="s">
        <v>4179</v>
      </c>
      <c r="H2876" s="51" t="s">
        <v>1100</v>
      </c>
      <c r="I2876" s="51">
        <v>120</v>
      </c>
      <c r="J2876" s="75">
        <v>75</v>
      </c>
      <c r="L2876" s="75">
        <v>900</v>
      </c>
      <c r="P2876" s="72" t="s">
        <v>1374</v>
      </c>
      <c r="U2876" s="51">
        <f t="shared" si="1277"/>
        <v>6.4000000000000001E-2</v>
      </c>
      <c r="W2876" s="51">
        <v>4.2</v>
      </c>
      <c r="AA2876" s="221">
        <f t="shared" si="1276"/>
        <v>0.99379941254423232</v>
      </c>
      <c r="AC2876" s="217">
        <f t="shared" si="1278"/>
        <v>6.200587455767681E-3</v>
      </c>
      <c r="AQ2876" s="174" t="s">
        <v>824</v>
      </c>
      <c r="AR2876" s="53">
        <v>0.91720000000000002</v>
      </c>
      <c r="AS2876" s="53">
        <v>1.2310000000000001</v>
      </c>
      <c r="AT2876" s="77"/>
      <c r="AU2876" s="276">
        <v>745.34955940817429</v>
      </c>
      <c r="AV2876" s="276">
        <v>4.6504405918257605</v>
      </c>
      <c r="AW2876" s="276">
        <v>683.63461588917744</v>
      </c>
      <c r="AX2876" s="95">
        <v>18.928487306340994</v>
      </c>
      <c r="AY2876" s="276">
        <v>5.7246923685375117</v>
      </c>
      <c r="AZ2876" s="95">
        <v>0.16303931012525064</v>
      </c>
      <c r="BB2876" s="80" t="s">
        <v>3412</v>
      </c>
      <c r="BC2876" s="174" t="s">
        <v>4182</v>
      </c>
      <c r="BD2876" s="96">
        <v>73.078300120000009</v>
      </c>
      <c r="BF2876" s="96">
        <v>7.7290640000000008E-2</v>
      </c>
      <c r="BH2876" s="96">
        <v>11.960726540000003</v>
      </c>
      <c r="BN2876" s="96">
        <v>0.90816501999999999</v>
      </c>
      <c r="BP2876" s="96">
        <v>6.7629310000000012E-2</v>
      </c>
      <c r="BR2876" s="96">
        <v>2.8983990000000005E-2</v>
      </c>
      <c r="BX2876" s="96">
        <v>0.52171182000000005</v>
      </c>
      <c r="BZ2876" s="96">
        <v>4.0287746100000001</v>
      </c>
      <c r="CB2876" s="96">
        <v>4.5601477600000004</v>
      </c>
      <c r="CD2876" s="52">
        <v>9.661330000000001E-3</v>
      </c>
      <c r="CZ2876" s="52">
        <v>5.7967980000000009E-2</v>
      </c>
      <c r="DH2876" s="52">
        <f t="shared" si="1275"/>
        <v>95.29935912000002</v>
      </c>
      <c r="DJ2876" s="52">
        <f t="shared" si="1247"/>
        <v>4.7006408799999804</v>
      </c>
      <c r="DL2876" s="51" t="s">
        <v>827</v>
      </c>
      <c r="DO2876" s="356">
        <v>2.19</v>
      </c>
      <c r="DP2876" s="51">
        <v>0.05</v>
      </c>
      <c r="DS2876" s="54">
        <v>67</v>
      </c>
      <c r="DT2876" s="51">
        <v>4</v>
      </c>
      <c r="DU2876" s="52"/>
      <c r="DX2876" s="75">
        <f t="shared" si="1248"/>
        <v>76.682887266828871</v>
      </c>
      <c r="DY2876" s="51">
        <f t="shared" si="1249"/>
        <v>0</v>
      </c>
      <c r="DZ2876" s="75">
        <f t="shared" si="1250"/>
        <v>8.1103000811030002E-2</v>
      </c>
      <c r="EA2876" s="51">
        <f t="shared" si="1251"/>
        <v>0</v>
      </c>
      <c r="EB2876" s="75">
        <f t="shared" si="1252"/>
        <v>12.550689375506893</v>
      </c>
      <c r="EC2876" s="51">
        <f t="shared" si="1253"/>
        <v>0</v>
      </c>
      <c r="ED2876" s="75">
        <f t="shared" si="1254"/>
        <v>0.95296025952960239</v>
      </c>
      <c r="EE2876" s="51">
        <f t="shared" si="1255"/>
        <v>0</v>
      </c>
      <c r="EF2876" s="75">
        <f t="shared" si="1256"/>
        <v>7.0965125709651258E-2</v>
      </c>
      <c r="EG2876" s="51">
        <f t="shared" si="1257"/>
        <v>0</v>
      </c>
      <c r="EH2876" s="75">
        <f t="shared" si="1258"/>
        <v>3.0413625304136254E-2</v>
      </c>
      <c r="EI2876" s="51">
        <f t="shared" si="1259"/>
        <v>0</v>
      </c>
      <c r="EJ2876" s="75">
        <f t="shared" si="1260"/>
        <v>0.54744525547445244</v>
      </c>
      <c r="EK2876" s="51">
        <f t="shared" si="1261"/>
        <v>0</v>
      </c>
      <c r="EL2876" s="75">
        <f t="shared" si="1262"/>
        <v>4.2274939172749377</v>
      </c>
      <c r="EM2876" s="51">
        <f t="shared" si="1263"/>
        <v>0</v>
      </c>
      <c r="EN2876" s="75">
        <f t="shared" si="1264"/>
        <v>4.7850770478507698</v>
      </c>
      <c r="EO2876" s="51">
        <f t="shared" si="1265"/>
        <v>0</v>
      </c>
      <c r="EP2876" s="75">
        <f t="shared" si="1266"/>
        <v>1.013787510137875E-2</v>
      </c>
      <c r="EQ2876" s="51">
        <f t="shared" si="1267"/>
        <v>0</v>
      </c>
      <c r="ER2876" s="51">
        <f t="shared" si="1268"/>
        <v>100</v>
      </c>
      <c r="ES2876" s="51">
        <f t="shared" si="1269"/>
        <v>0</v>
      </c>
    </row>
    <row r="2877" spans="1:149" x14ac:dyDescent="0.45">
      <c r="A2877" s="51" t="s">
        <v>4180</v>
      </c>
      <c r="B2877" s="174" t="s">
        <v>991</v>
      </c>
      <c r="C2877" s="51" t="s">
        <v>3585</v>
      </c>
      <c r="D2877" s="51" t="s">
        <v>4181</v>
      </c>
      <c r="E2877" s="51" t="s">
        <v>1127</v>
      </c>
      <c r="F2877" s="51" t="s">
        <v>2486</v>
      </c>
      <c r="G2877" s="51" t="s">
        <v>4179</v>
      </c>
      <c r="H2877" s="51" t="s">
        <v>1100</v>
      </c>
      <c r="I2877" s="51">
        <v>120</v>
      </c>
      <c r="J2877" s="75">
        <v>50</v>
      </c>
      <c r="L2877" s="75">
        <v>900</v>
      </c>
      <c r="P2877" s="72" t="s">
        <v>1374</v>
      </c>
      <c r="U2877" s="51">
        <f t="shared" si="1277"/>
        <v>6.4000000000000001E-2</v>
      </c>
      <c r="W2877" s="51">
        <v>4.2</v>
      </c>
      <c r="AA2877" s="221">
        <f t="shared" si="1276"/>
        <v>0.99379941254423232</v>
      </c>
      <c r="AC2877" s="217">
        <f t="shared" si="1278"/>
        <v>6.200587455767681E-3</v>
      </c>
      <c r="AQ2877" s="174" t="s">
        <v>824</v>
      </c>
      <c r="AR2877" s="53">
        <v>0.94089999999999996</v>
      </c>
      <c r="AS2877" s="53">
        <v>1.1379999999999999</v>
      </c>
      <c r="AT2877" s="77"/>
      <c r="AU2877" s="276">
        <v>496.89970627211613</v>
      </c>
      <c r="AV2877" s="276">
        <v>3.1002937278838405</v>
      </c>
      <c r="AW2877" s="276">
        <v>467.53293363143405</v>
      </c>
      <c r="AX2877" s="95">
        <v>19.09664612245821</v>
      </c>
      <c r="AY2877" s="276">
        <v>3.5281342623318102</v>
      </c>
      <c r="AZ2877" s="95">
        <v>0.14546870224954703</v>
      </c>
      <c r="BB2877" s="80" t="s">
        <v>3412</v>
      </c>
      <c r="BC2877" s="174" t="s">
        <v>4182</v>
      </c>
      <c r="BD2877" s="96">
        <v>73.33661072000001</v>
      </c>
      <c r="BF2877" s="96">
        <v>7.7563840000000009E-2</v>
      </c>
      <c r="BH2877" s="96">
        <v>12.003004240000003</v>
      </c>
      <c r="BN2877" s="96">
        <v>0.91137511999999998</v>
      </c>
      <c r="BP2877" s="96">
        <v>6.7868360000000016E-2</v>
      </c>
      <c r="BR2877" s="96">
        <v>2.9086440000000002E-2</v>
      </c>
      <c r="BX2877" s="96">
        <v>0.52355592000000006</v>
      </c>
      <c r="BZ2877" s="96">
        <v>4.0430151599999995</v>
      </c>
      <c r="CB2877" s="96">
        <v>4.5762665600000005</v>
      </c>
      <c r="CD2877" s="52">
        <v>9.6954800000000011E-3</v>
      </c>
      <c r="CZ2877" s="52">
        <v>5.8172880000000003E-2</v>
      </c>
      <c r="DH2877" s="52">
        <f t="shared" si="1275"/>
        <v>95.636214720000027</v>
      </c>
      <c r="DJ2877" s="52">
        <f t="shared" si="1247"/>
        <v>4.3637852799999735</v>
      </c>
      <c r="DL2877" s="51" t="s">
        <v>827</v>
      </c>
      <c r="DO2877" s="356">
        <v>1.85</v>
      </c>
      <c r="DP2877" s="51">
        <v>0.01</v>
      </c>
      <c r="DS2877" s="54">
        <v>52</v>
      </c>
      <c r="DT2877" s="51">
        <v>3</v>
      </c>
      <c r="DU2877" s="52"/>
      <c r="DX2877" s="75">
        <f t="shared" si="1248"/>
        <v>76.682887266828857</v>
      </c>
      <c r="DY2877" s="51">
        <f t="shared" si="1249"/>
        <v>0</v>
      </c>
      <c r="DZ2877" s="75">
        <f t="shared" si="1250"/>
        <v>8.1103000811030002E-2</v>
      </c>
      <c r="EA2877" s="51">
        <f t="shared" si="1251"/>
        <v>0</v>
      </c>
      <c r="EB2877" s="75">
        <f t="shared" si="1252"/>
        <v>12.550689375506893</v>
      </c>
      <c r="EC2877" s="51">
        <f t="shared" si="1253"/>
        <v>0</v>
      </c>
      <c r="ED2877" s="75">
        <f t="shared" si="1254"/>
        <v>0.95296025952960228</v>
      </c>
      <c r="EE2877" s="51">
        <f t="shared" si="1255"/>
        <v>0</v>
      </c>
      <c r="EF2877" s="75">
        <f t="shared" si="1256"/>
        <v>7.0965125709651258E-2</v>
      </c>
      <c r="EG2877" s="51">
        <f t="shared" si="1257"/>
        <v>0</v>
      </c>
      <c r="EH2877" s="75">
        <f t="shared" si="1258"/>
        <v>3.0413625304136247E-2</v>
      </c>
      <c r="EI2877" s="51">
        <f t="shared" si="1259"/>
        <v>0</v>
      </c>
      <c r="EJ2877" s="75">
        <f t="shared" si="1260"/>
        <v>0.54744525547445244</v>
      </c>
      <c r="EK2877" s="51">
        <f t="shared" si="1261"/>
        <v>0</v>
      </c>
      <c r="EL2877" s="75">
        <f t="shared" si="1262"/>
        <v>4.2274939172749377</v>
      </c>
      <c r="EM2877" s="51">
        <f t="shared" si="1263"/>
        <v>0</v>
      </c>
      <c r="EN2877" s="75">
        <f t="shared" si="1264"/>
        <v>4.7850770478507698</v>
      </c>
      <c r="EO2877" s="51">
        <f t="shared" si="1265"/>
        <v>0</v>
      </c>
      <c r="EP2877" s="75">
        <f t="shared" si="1266"/>
        <v>1.013787510137875E-2</v>
      </c>
      <c r="EQ2877" s="51">
        <f t="shared" si="1267"/>
        <v>0</v>
      </c>
      <c r="ER2877" s="51">
        <f t="shared" si="1268"/>
        <v>100</v>
      </c>
      <c r="ES2877" s="51">
        <f t="shared" si="1269"/>
        <v>0</v>
      </c>
    </row>
    <row r="2878" spans="1:149" s="43" customFormat="1" ht="14.65" thickBot="1" x14ac:dyDescent="0.5">
      <c r="A2878" s="43" t="s">
        <v>4180</v>
      </c>
      <c r="B2878" s="86" t="s">
        <v>991</v>
      </c>
      <c r="C2878" s="43" t="s">
        <v>3585</v>
      </c>
      <c r="D2878" s="43" t="s">
        <v>4181</v>
      </c>
      <c r="E2878" s="43" t="s">
        <v>1127</v>
      </c>
      <c r="F2878" s="43" t="s">
        <v>4191</v>
      </c>
      <c r="G2878" s="43" t="s">
        <v>4179</v>
      </c>
      <c r="H2878" s="43" t="s">
        <v>1100</v>
      </c>
      <c r="I2878" s="43">
        <v>120</v>
      </c>
      <c r="J2878" s="298">
        <v>25</v>
      </c>
      <c r="L2878" s="298">
        <v>900</v>
      </c>
      <c r="P2878" s="90" t="s">
        <v>1374</v>
      </c>
      <c r="Q2878" s="123"/>
      <c r="R2878" s="123"/>
      <c r="S2878" s="134"/>
      <c r="U2878" s="43">
        <f t="shared" si="1277"/>
        <v>6.4000000000000001E-2</v>
      </c>
      <c r="W2878" s="43">
        <v>4.2</v>
      </c>
      <c r="AA2878" s="222">
        <f t="shared" si="1276"/>
        <v>0.99379941254423232</v>
      </c>
      <c r="AB2878" s="171"/>
      <c r="AC2878" s="218">
        <f t="shared" si="1278"/>
        <v>6.200587455767681E-3</v>
      </c>
      <c r="AE2878" s="315"/>
      <c r="AG2878" s="171"/>
      <c r="AQ2878" s="86" t="s">
        <v>824</v>
      </c>
      <c r="AR2878" s="58">
        <v>0.96860000000000002</v>
      </c>
      <c r="AS2878" s="58">
        <v>1.0609999999999999</v>
      </c>
      <c r="AT2878" s="91"/>
      <c r="AU2878" s="277">
        <v>248.44985313605807</v>
      </c>
      <c r="AV2878" s="277">
        <v>1.5501468639419202</v>
      </c>
      <c r="AW2878" s="277">
        <v>240.64852774758586</v>
      </c>
      <c r="AX2878" s="259">
        <v>19.376825929207079</v>
      </c>
      <c r="AY2878" s="277">
        <v>1.6447058226423772</v>
      </c>
      <c r="AZ2878" s="259">
        <v>0.13260042262270247</v>
      </c>
      <c r="BA2878" s="86"/>
      <c r="BB2878" s="85" t="s">
        <v>3412</v>
      </c>
      <c r="BC2878" s="86" t="s">
        <v>4182</v>
      </c>
      <c r="BD2878" s="97">
        <v>73.739242440000012</v>
      </c>
      <c r="BF2878" s="97">
        <v>7.7989680000000006E-2</v>
      </c>
      <c r="BH2878" s="97">
        <v>12.068902980000003</v>
      </c>
      <c r="BN2878" s="97">
        <v>0.91637874000000008</v>
      </c>
      <c r="BP2878" s="97">
        <v>6.8240970000000012E-2</v>
      </c>
      <c r="BR2878" s="97">
        <v>2.9246130000000002E-2</v>
      </c>
      <c r="BX2878" s="97">
        <v>0.52643034000000011</v>
      </c>
      <c r="BZ2878" s="97">
        <v>4.0652120700000003</v>
      </c>
      <c r="CB2878" s="97">
        <v>4.6013911199999997</v>
      </c>
      <c r="CD2878" s="59">
        <v>9.7487100000000007E-3</v>
      </c>
      <c r="CZ2878" s="59">
        <v>5.8492260000000004E-2</v>
      </c>
      <c r="DH2878" s="59">
        <f t="shared" si="1275"/>
        <v>96.161275440000026</v>
      </c>
      <c r="DJ2878" s="59">
        <f t="shared" si="1247"/>
        <v>3.8387245599999744</v>
      </c>
      <c r="DL2878" s="43" t="s">
        <v>827</v>
      </c>
      <c r="DO2878" s="357">
        <v>1.32</v>
      </c>
      <c r="DP2878" s="43">
        <v>0.12</v>
      </c>
      <c r="DQ2878" s="347"/>
      <c r="DS2878" s="308">
        <v>29</v>
      </c>
      <c r="DT2878" s="43">
        <v>1</v>
      </c>
      <c r="DU2878" s="59"/>
      <c r="DW2878" s="86"/>
      <c r="DX2878" s="298">
        <f t="shared" si="1248"/>
        <v>76.682887266828871</v>
      </c>
      <c r="DY2878" s="43">
        <f t="shared" si="1249"/>
        <v>0</v>
      </c>
      <c r="DZ2878" s="298">
        <f t="shared" si="1250"/>
        <v>8.1103000811029988E-2</v>
      </c>
      <c r="EA2878" s="43">
        <f t="shared" si="1251"/>
        <v>0</v>
      </c>
      <c r="EB2878" s="298">
        <f t="shared" si="1252"/>
        <v>12.550689375506893</v>
      </c>
      <c r="EC2878" s="43">
        <f t="shared" si="1253"/>
        <v>0</v>
      </c>
      <c r="ED2878" s="298">
        <f t="shared" si="1254"/>
        <v>0.95296025952960239</v>
      </c>
      <c r="EE2878" s="43">
        <f t="shared" si="1255"/>
        <v>0</v>
      </c>
      <c r="EF2878" s="298">
        <f t="shared" si="1256"/>
        <v>7.0965125709651258E-2</v>
      </c>
      <c r="EG2878" s="43">
        <f t="shared" si="1257"/>
        <v>0</v>
      </c>
      <c r="EH2878" s="298">
        <f t="shared" si="1258"/>
        <v>3.0413625304136247E-2</v>
      </c>
      <c r="EI2878" s="43">
        <f t="shared" si="1259"/>
        <v>0</v>
      </c>
      <c r="EJ2878" s="298">
        <f t="shared" si="1260"/>
        <v>0.54744525547445244</v>
      </c>
      <c r="EK2878" s="43">
        <f t="shared" si="1261"/>
        <v>0</v>
      </c>
      <c r="EL2878" s="298">
        <f t="shared" si="1262"/>
        <v>4.2274939172749377</v>
      </c>
      <c r="EM2878" s="43">
        <f t="shared" si="1263"/>
        <v>0</v>
      </c>
      <c r="EN2878" s="298">
        <f t="shared" si="1264"/>
        <v>4.7850770478507689</v>
      </c>
      <c r="EO2878" s="43">
        <f t="shared" si="1265"/>
        <v>0</v>
      </c>
      <c r="EP2878" s="298">
        <f t="shared" si="1266"/>
        <v>1.0137875101378748E-2</v>
      </c>
      <c r="EQ2878" s="43">
        <f t="shared" si="1267"/>
        <v>0</v>
      </c>
      <c r="ER2878" s="43">
        <f t="shared" si="1268"/>
        <v>100</v>
      </c>
      <c r="ES2878" s="43">
        <f t="shared" si="1269"/>
        <v>0</v>
      </c>
    </row>
    <row r="2879" spans="1:149" s="77" customFormat="1" x14ac:dyDescent="0.45">
      <c r="A2879" s="77" t="s">
        <v>4192</v>
      </c>
      <c r="B2879" s="178" t="s">
        <v>939</v>
      </c>
      <c r="C2879" s="77" t="s">
        <v>4193</v>
      </c>
      <c r="D2879" s="77" t="s">
        <v>3650</v>
      </c>
      <c r="E2879" s="77" t="s">
        <v>637</v>
      </c>
      <c r="F2879" s="77" t="s">
        <v>4194</v>
      </c>
      <c r="G2879" s="77" t="s">
        <v>3380</v>
      </c>
      <c r="H2879" s="77" t="s">
        <v>1100</v>
      </c>
      <c r="I2879" s="77">
        <v>46</v>
      </c>
      <c r="J2879" s="304">
        <v>50</v>
      </c>
      <c r="L2879" s="304">
        <v>1200</v>
      </c>
      <c r="P2879" s="72" t="s">
        <v>1374</v>
      </c>
      <c r="Q2879" s="125"/>
      <c r="R2879" s="125"/>
      <c r="S2879" s="116"/>
      <c r="AA2879" s="168">
        <v>1</v>
      </c>
      <c r="AB2879" s="168"/>
      <c r="AC2879" s="168">
        <v>0</v>
      </c>
      <c r="AE2879" s="327"/>
      <c r="AG2879" s="168"/>
      <c r="AQ2879" s="178"/>
      <c r="AR2879" s="66">
        <v>0.99219999999999997</v>
      </c>
      <c r="AS2879" s="66"/>
      <c r="AU2879" s="276">
        <v>500</v>
      </c>
      <c r="AV2879" s="276"/>
      <c r="AW2879" s="276">
        <v>496.09999999999997</v>
      </c>
      <c r="AX2879" s="95"/>
      <c r="AY2879" s="276"/>
      <c r="AZ2879" s="95"/>
      <c r="BA2879" s="178"/>
      <c r="BB2879" s="98" t="s">
        <v>3412</v>
      </c>
      <c r="BC2879" s="178" t="s">
        <v>1126</v>
      </c>
      <c r="BD2879" s="96">
        <v>67.418735999999996</v>
      </c>
      <c r="BH2879" s="96">
        <v>18.347951999999999</v>
      </c>
      <c r="BZ2879" s="96">
        <v>11.653824</v>
      </c>
      <c r="CB2879" s="96">
        <v>1.9488000000000002E-2</v>
      </c>
      <c r="DH2879" s="77">
        <f>SUM(BD2879,BH2879,BR2879,BX2879,BZ2879,CB2879)</f>
        <v>97.439999999999984</v>
      </c>
      <c r="DJ2879" s="96">
        <f t="shared" si="1247"/>
        <v>2.5600000000000165</v>
      </c>
      <c r="DL2879" s="77" t="s">
        <v>3334</v>
      </c>
      <c r="DO2879" s="356">
        <v>2.54</v>
      </c>
      <c r="DP2879" s="77">
        <v>0.14000000000000001</v>
      </c>
      <c r="DQ2879" s="348"/>
      <c r="DS2879" s="246"/>
      <c r="DU2879" s="96"/>
      <c r="DW2879" s="178"/>
      <c r="DX2879" s="304">
        <f t="shared" si="1248"/>
        <v>69.190000000000012</v>
      </c>
      <c r="DY2879" s="77">
        <f t="shared" si="1249"/>
        <v>0</v>
      </c>
      <c r="DZ2879" s="304">
        <f t="shared" si="1250"/>
        <v>0</v>
      </c>
      <c r="EA2879" s="77" t="e">
        <f t="shared" si="1251"/>
        <v>#DIV/0!</v>
      </c>
      <c r="EB2879" s="304">
        <f t="shared" si="1252"/>
        <v>18.830000000000002</v>
      </c>
      <c r="EC2879" s="77">
        <f t="shared" si="1253"/>
        <v>0</v>
      </c>
      <c r="ED2879" s="304">
        <f t="shared" si="1254"/>
        <v>0</v>
      </c>
      <c r="EE2879" s="77" t="e">
        <f t="shared" si="1255"/>
        <v>#DIV/0!</v>
      </c>
      <c r="EF2879" s="304">
        <f t="shared" si="1256"/>
        <v>0</v>
      </c>
      <c r="EG2879" s="77" t="e">
        <f t="shared" si="1257"/>
        <v>#DIV/0!</v>
      </c>
      <c r="EH2879" s="304">
        <f t="shared" si="1258"/>
        <v>0</v>
      </c>
      <c r="EI2879" s="77" t="e">
        <f t="shared" si="1259"/>
        <v>#DIV/0!</v>
      </c>
      <c r="EJ2879" s="304">
        <f t="shared" si="1260"/>
        <v>0</v>
      </c>
      <c r="EK2879" s="77" t="e">
        <f t="shared" si="1261"/>
        <v>#DIV/0!</v>
      </c>
      <c r="EL2879" s="304">
        <f t="shared" si="1262"/>
        <v>11.960000000000003</v>
      </c>
      <c r="EM2879" s="77">
        <f t="shared" si="1263"/>
        <v>0</v>
      </c>
      <c r="EN2879" s="304">
        <f t="shared" si="1264"/>
        <v>2.0000000000000007E-2</v>
      </c>
      <c r="EO2879" s="77">
        <f t="shared" si="1265"/>
        <v>0</v>
      </c>
      <c r="EP2879" s="304">
        <f t="shared" si="1266"/>
        <v>0</v>
      </c>
      <c r="EQ2879" s="77" t="e">
        <f t="shared" si="1267"/>
        <v>#DIV/0!</v>
      </c>
      <c r="ER2879" s="77">
        <f t="shared" si="1268"/>
        <v>100</v>
      </c>
      <c r="ES2879" s="77">
        <f t="shared" si="1269"/>
        <v>0</v>
      </c>
    </row>
    <row r="2880" spans="1:149" s="77" customFormat="1" x14ac:dyDescent="0.45">
      <c r="A2880" s="77" t="s">
        <v>4192</v>
      </c>
      <c r="B2880" s="178" t="s">
        <v>939</v>
      </c>
      <c r="C2880" s="77" t="s">
        <v>4193</v>
      </c>
      <c r="D2880" s="77" t="s">
        <v>3650</v>
      </c>
      <c r="E2880" s="77" t="s">
        <v>637</v>
      </c>
      <c r="F2880" s="77" t="s">
        <v>4195</v>
      </c>
      <c r="G2880" s="77" t="s">
        <v>3380</v>
      </c>
      <c r="H2880" s="77" t="s">
        <v>1100</v>
      </c>
      <c r="I2880" s="77">
        <v>48</v>
      </c>
      <c r="J2880" s="304">
        <v>50</v>
      </c>
      <c r="L2880" s="304">
        <v>1200</v>
      </c>
      <c r="P2880" s="72" t="s">
        <v>1374</v>
      </c>
      <c r="Q2880" s="125"/>
      <c r="R2880" s="125"/>
      <c r="S2880" s="116"/>
      <c r="AA2880" s="168">
        <v>1</v>
      </c>
      <c r="AB2880" s="168"/>
      <c r="AC2880" s="168">
        <v>0</v>
      </c>
      <c r="AE2880" s="327"/>
      <c r="AG2880" s="168"/>
      <c r="AQ2880" s="178"/>
      <c r="AR2880" s="66">
        <v>0.99219999999999997</v>
      </c>
      <c r="AS2880" s="66"/>
      <c r="AU2880" s="276">
        <v>500</v>
      </c>
      <c r="AV2880" s="276"/>
      <c r="AW2880" s="276">
        <v>496.09999999999997</v>
      </c>
      <c r="AX2880" s="95"/>
      <c r="AY2880" s="276"/>
      <c r="AZ2880" s="95"/>
      <c r="BA2880" s="178"/>
      <c r="BB2880" s="98" t="s">
        <v>3412</v>
      </c>
      <c r="BC2880" s="178" t="s">
        <v>1126</v>
      </c>
      <c r="BD2880" s="96">
        <v>67.384141</v>
      </c>
      <c r="BH2880" s="96">
        <v>18.338536999999999</v>
      </c>
      <c r="BZ2880" s="96">
        <v>11.647843999999999</v>
      </c>
      <c r="CB2880" s="96">
        <v>1.9477999999999999E-2</v>
      </c>
      <c r="DH2880" s="77">
        <f t="shared" ref="DH2880:DH2924" si="1279">SUM(BD2880,BH2880,BR2880,BX2880,BZ2880,CB2880)</f>
        <v>97.39</v>
      </c>
      <c r="DJ2880" s="96">
        <f t="shared" si="1247"/>
        <v>2.6099999999999994</v>
      </c>
      <c r="DL2880" s="77" t="s">
        <v>3334</v>
      </c>
      <c r="DO2880" s="356">
        <v>2.59</v>
      </c>
      <c r="DP2880" s="77">
        <v>0.15</v>
      </c>
      <c r="DQ2880" s="348"/>
      <c r="DS2880" s="246"/>
      <c r="DU2880" s="96"/>
      <c r="DW2880" s="178"/>
      <c r="DX2880" s="304">
        <f t="shared" si="1248"/>
        <v>69.19</v>
      </c>
      <c r="DY2880" s="77">
        <f t="shared" si="1249"/>
        <v>0</v>
      </c>
      <c r="DZ2880" s="304">
        <f t="shared" si="1250"/>
        <v>0</v>
      </c>
      <c r="EA2880" s="77" t="e">
        <f t="shared" si="1251"/>
        <v>#DIV/0!</v>
      </c>
      <c r="EB2880" s="304">
        <f t="shared" si="1252"/>
        <v>18.829999999999998</v>
      </c>
      <c r="EC2880" s="77">
        <f t="shared" si="1253"/>
        <v>0</v>
      </c>
      <c r="ED2880" s="304">
        <f t="shared" si="1254"/>
        <v>0</v>
      </c>
      <c r="EE2880" s="77" t="e">
        <f t="shared" si="1255"/>
        <v>#DIV/0!</v>
      </c>
      <c r="EF2880" s="304">
        <f t="shared" si="1256"/>
        <v>0</v>
      </c>
      <c r="EG2880" s="77" t="e">
        <f t="shared" si="1257"/>
        <v>#DIV/0!</v>
      </c>
      <c r="EH2880" s="304">
        <f t="shared" si="1258"/>
        <v>0</v>
      </c>
      <c r="EI2880" s="77" t="e">
        <f t="shared" si="1259"/>
        <v>#DIV/0!</v>
      </c>
      <c r="EJ2880" s="304">
        <f t="shared" si="1260"/>
        <v>0</v>
      </c>
      <c r="EK2880" s="77" t="e">
        <f t="shared" si="1261"/>
        <v>#DIV/0!</v>
      </c>
      <c r="EL2880" s="304">
        <f t="shared" si="1262"/>
        <v>11.959999999999999</v>
      </c>
      <c r="EM2880" s="77">
        <f t="shared" si="1263"/>
        <v>0</v>
      </c>
      <c r="EN2880" s="304">
        <f t="shared" si="1264"/>
        <v>1.9999999999999997E-2</v>
      </c>
      <c r="EO2880" s="77">
        <f t="shared" si="1265"/>
        <v>0</v>
      </c>
      <c r="EP2880" s="304">
        <f t="shared" si="1266"/>
        <v>0</v>
      </c>
      <c r="EQ2880" s="77" t="e">
        <f t="shared" si="1267"/>
        <v>#DIV/0!</v>
      </c>
      <c r="ER2880" s="77">
        <f t="shared" si="1268"/>
        <v>100</v>
      </c>
      <c r="ES2880" s="77">
        <f t="shared" si="1269"/>
        <v>0</v>
      </c>
    </row>
    <row r="2881" spans="1:149" s="77" customFormat="1" x14ac:dyDescent="0.45">
      <c r="A2881" s="77" t="s">
        <v>4192</v>
      </c>
      <c r="B2881" s="178" t="s">
        <v>939</v>
      </c>
      <c r="C2881" s="77" t="s">
        <v>4193</v>
      </c>
      <c r="D2881" s="77" t="s">
        <v>3650</v>
      </c>
      <c r="E2881" s="77" t="s">
        <v>637</v>
      </c>
      <c r="F2881" s="77" t="s">
        <v>4196</v>
      </c>
      <c r="G2881" s="77" t="s">
        <v>3380</v>
      </c>
      <c r="H2881" s="77" t="s">
        <v>1100</v>
      </c>
      <c r="I2881" s="77">
        <v>48</v>
      </c>
      <c r="J2881" s="304">
        <v>50</v>
      </c>
      <c r="L2881" s="304">
        <v>1300</v>
      </c>
      <c r="P2881" s="72" t="s">
        <v>1374</v>
      </c>
      <c r="Q2881" s="125"/>
      <c r="R2881" s="125"/>
      <c r="S2881" s="116"/>
      <c r="AA2881" s="168">
        <v>1</v>
      </c>
      <c r="AB2881" s="168"/>
      <c r="AC2881" s="168">
        <v>0</v>
      </c>
      <c r="AE2881" s="327"/>
      <c r="AG2881" s="168"/>
      <c r="AQ2881" s="178"/>
      <c r="AR2881" s="66">
        <v>1</v>
      </c>
      <c r="AS2881" s="66"/>
      <c r="AU2881" s="276">
        <v>500</v>
      </c>
      <c r="AV2881" s="276"/>
      <c r="AW2881" s="276">
        <v>500</v>
      </c>
      <c r="AX2881" s="95"/>
      <c r="AY2881" s="276"/>
      <c r="AZ2881" s="95"/>
      <c r="BA2881" s="178"/>
      <c r="BB2881" s="98" t="s">
        <v>3412</v>
      </c>
      <c r="BC2881" s="178" t="s">
        <v>1126</v>
      </c>
      <c r="BD2881" s="96">
        <v>67.543278000000001</v>
      </c>
      <c r="BH2881" s="96">
        <v>18.381845999999999</v>
      </c>
      <c r="BZ2881" s="96">
        <v>11.675352</v>
      </c>
      <c r="CB2881" s="96">
        <v>1.9524E-2</v>
      </c>
      <c r="DH2881" s="77">
        <f t="shared" si="1279"/>
        <v>97.62</v>
      </c>
      <c r="DJ2881" s="96">
        <f t="shared" si="1247"/>
        <v>2.3799999999999955</v>
      </c>
      <c r="DL2881" s="77" t="s">
        <v>3334</v>
      </c>
      <c r="DO2881" s="356">
        <v>2.36</v>
      </c>
      <c r="DP2881" s="77">
        <v>0.15</v>
      </c>
      <c r="DQ2881" s="348"/>
      <c r="DS2881" s="246"/>
      <c r="DU2881" s="96"/>
      <c r="DW2881" s="178"/>
      <c r="DX2881" s="304">
        <f t="shared" si="1248"/>
        <v>69.19</v>
      </c>
      <c r="DY2881" s="77">
        <f t="shared" si="1249"/>
        <v>0</v>
      </c>
      <c r="DZ2881" s="304">
        <f t="shared" si="1250"/>
        <v>0</v>
      </c>
      <c r="EA2881" s="77" t="e">
        <f t="shared" si="1251"/>
        <v>#DIV/0!</v>
      </c>
      <c r="EB2881" s="304">
        <f t="shared" si="1252"/>
        <v>18.829999999999998</v>
      </c>
      <c r="EC2881" s="77">
        <f t="shared" si="1253"/>
        <v>0</v>
      </c>
      <c r="ED2881" s="304">
        <f t="shared" si="1254"/>
        <v>0</v>
      </c>
      <c r="EE2881" s="77" t="e">
        <f t="shared" si="1255"/>
        <v>#DIV/0!</v>
      </c>
      <c r="EF2881" s="304">
        <f t="shared" si="1256"/>
        <v>0</v>
      </c>
      <c r="EG2881" s="77" t="e">
        <f t="shared" si="1257"/>
        <v>#DIV/0!</v>
      </c>
      <c r="EH2881" s="304">
        <f t="shared" si="1258"/>
        <v>0</v>
      </c>
      <c r="EI2881" s="77" t="e">
        <f t="shared" si="1259"/>
        <v>#DIV/0!</v>
      </c>
      <c r="EJ2881" s="304">
        <f t="shared" si="1260"/>
        <v>0</v>
      </c>
      <c r="EK2881" s="77" t="e">
        <f t="shared" si="1261"/>
        <v>#DIV/0!</v>
      </c>
      <c r="EL2881" s="304">
        <f t="shared" si="1262"/>
        <v>11.959999999999999</v>
      </c>
      <c r="EM2881" s="77">
        <f t="shared" si="1263"/>
        <v>0</v>
      </c>
      <c r="EN2881" s="304">
        <f t="shared" si="1264"/>
        <v>1.9999999999999997E-2</v>
      </c>
      <c r="EO2881" s="77">
        <f t="shared" si="1265"/>
        <v>0</v>
      </c>
      <c r="EP2881" s="304">
        <f t="shared" si="1266"/>
        <v>0</v>
      </c>
      <c r="EQ2881" s="77" t="e">
        <f t="shared" si="1267"/>
        <v>#DIV/0!</v>
      </c>
      <c r="ER2881" s="77">
        <f t="shared" si="1268"/>
        <v>100</v>
      </c>
      <c r="ES2881" s="77">
        <f t="shared" si="1269"/>
        <v>0</v>
      </c>
    </row>
    <row r="2882" spans="1:149" s="77" customFormat="1" x14ac:dyDescent="0.45">
      <c r="A2882" s="77" t="s">
        <v>4192</v>
      </c>
      <c r="B2882" s="178" t="s">
        <v>939</v>
      </c>
      <c r="C2882" s="77" t="s">
        <v>4193</v>
      </c>
      <c r="D2882" s="77" t="s">
        <v>3650</v>
      </c>
      <c r="E2882" s="77" t="s">
        <v>637</v>
      </c>
      <c r="F2882" s="77" t="s">
        <v>4197</v>
      </c>
      <c r="G2882" s="77" t="s">
        <v>3380</v>
      </c>
      <c r="H2882" s="77" t="s">
        <v>1100</v>
      </c>
      <c r="I2882" s="77">
        <v>34</v>
      </c>
      <c r="J2882" s="304">
        <v>53</v>
      </c>
      <c r="L2882" s="304">
        <v>1420</v>
      </c>
      <c r="M2882" s="77">
        <v>20</v>
      </c>
      <c r="P2882" s="72" t="s">
        <v>1374</v>
      </c>
      <c r="Q2882" s="125"/>
      <c r="R2882" s="125"/>
      <c r="S2882" s="116"/>
      <c r="AA2882" s="168">
        <v>1</v>
      </c>
      <c r="AB2882" s="168"/>
      <c r="AC2882" s="168">
        <v>0</v>
      </c>
      <c r="AE2882" s="327"/>
      <c r="AG2882" s="168"/>
      <c r="AQ2882" s="178"/>
      <c r="AR2882" s="66">
        <v>1.008</v>
      </c>
      <c r="AS2882" s="66"/>
      <c r="AU2882" s="276">
        <v>530</v>
      </c>
      <c r="AV2882" s="276"/>
      <c r="AW2882" s="276">
        <v>534.24</v>
      </c>
      <c r="AX2882" s="95"/>
      <c r="AY2882" s="276"/>
      <c r="AZ2882" s="95"/>
      <c r="BA2882" s="178"/>
      <c r="BB2882" s="98" t="s">
        <v>3412</v>
      </c>
      <c r="BC2882" s="178" t="s">
        <v>1126</v>
      </c>
      <c r="BD2882" s="96">
        <v>67.557115999999994</v>
      </c>
      <c r="BH2882" s="96">
        <v>18.385611999999998</v>
      </c>
      <c r="BZ2882" s="96">
        <v>11.677744000000001</v>
      </c>
      <c r="CB2882" s="96">
        <v>1.9528E-2</v>
      </c>
      <c r="DH2882" s="77">
        <f t="shared" si="1279"/>
        <v>97.639999999999986</v>
      </c>
      <c r="DJ2882" s="96">
        <f t="shared" ref="DJ2882:DJ2945" si="1280">IF(AND(DH2882&lt;100, DH2882&gt;0), 100-DH2882, 0)</f>
        <v>2.3600000000000136</v>
      </c>
      <c r="DL2882" s="77" t="s">
        <v>4240</v>
      </c>
      <c r="DO2882" s="356">
        <v>2.34</v>
      </c>
      <c r="DQ2882" s="348"/>
      <c r="DS2882" s="246"/>
      <c r="DU2882" s="96"/>
      <c r="DW2882" s="178"/>
      <c r="DX2882" s="304">
        <f t="shared" si="1248"/>
        <v>69.190000000000012</v>
      </c>
      <c r="DY2882" s="77">
        <f t="shared" si="1249"/>
        <v>0</v>
      </c>
      <c r="DZ2882" s="304">
        <f t="shared" si="1250"/>
        <v>0</v>
      </c>
      <c r="EA2882" s="77" t="e">
        <f t="shared" si="1251"/>
        <v>#DIV/0!</v>
      </c>
      <c r="EB2882" s="304">
        <f t="shared" si="1252"/>
        <v>18.829999999999998</v>
      </c>
      <c r="EC2882" s="77">
        <f t="shared" si="1253"/>
        <v>0</v>
      </c>
      <c r="ED2882" s="304">
        <f t="shared" si="1254"/>
        <v>0</v>
      </c>
      <c r="EE2882" s="77" t="e">
        <f t="shared" si="1255"/>
        <v>#DIV/0!</v>
      </c>
      <c r="EF2882" s="304">
        <f t="shared" si="1256"/>
        <v>0</v>
      </c>
      <c r="EG2882" s="77" t="e">
        <f t="shared" si="1257"/>
        <v>#DIV/0!</v>
      </c>
      <c r="EH2882" s="304">
        <f t="shared" si="1258"/>
        <v>0</v>
      </c>
      <c r="EI2882" s="77" t="e">
        <f t="shared" si="1259"/>
        <v>#DIV/0!</v>
      </c>
      <c r="EJ2882" s="304">
        <f t="shared" si="1260"/>
        <v>0</v>
      </c>
      <c r="EK2882" s="77" t="e">
        <f t="shared" si="1261"/>
        <v>#DIV/0!</v>
      </c>
      <c r="EL2882" s="304">
        <f t="shared" si="1262"/>
        <v>11.960000000000003</v>
      </c>
      <c r="EM2882" s="77">
        <f t="shared" si="1263"/>
        <v>0</v>
      </c>
      <c r="EN2882" s="304">
        <f t="shared" si="1264"/>
        <v>2.0000000000000004E-2</v>
      </c>
      <c r="EO2882" s="77">
        <f t="shared" si="1265"/>
        <v>0</v>
      </c>
      <c r="EP2882" s="304">
        <f t="shared" si="1266"/>
        <v>0</v>
      </c>
      <c r="EQ2882" s="77" t="e">
        <f t="shared" si="1267"/>
        <v>#DIV/0!</v>
      </c>
      <c r="ER2882" s="77">
        <f t="shared" si="1268"/>
        <v>100</v>
      </c>
      <c r="ES2882" s="77">
        <f t="shared" si="1269"/>
        <v>0</v>
      </c>
    </row>
    <row r="2883" spans="1:149" s="77" customFormat="1" x14ac:dyDescent="0.45">
      <c r="A2883" s="77" t="s">
        <v>4192</v>
      </c>
      <c r="B2883" s="178" t="s">
        <v>939</v>
      </c>
      <c r="C2883" s="77" t="s">
        <v>4193</v>
      </c>
      <c r="D2883" s="77" t="s">
        <v>3650</v>
      </c>
      <c r="E2883" s="77" t="s">
        <v>637</v>
      </c>
      <c r="F2883" s="77" t="s">
        <v>4198</v>
      </c>
      <c r="G2883" s="77" t="s">
        <v>3380</v>
      </c>
      <c r="H2883" s="77" t="s">
        <v>1100</v>
      </c>
      <c r="I2883" s="77">
        <v>20</v>
      </c>
      <c r="J2883" s="304">
        <v>52</v>
      </c>
      <c r="L2883" s="304">
        <v>1420</v>
      </c>
      <c r="P2883" s="72" t="s">
        <v>1374</v>
      </c>
      <c r="Q2883" s="125"/>
      <c r="R2883" s="125"/>
      <c r="S2883" s="116"/>
      <c r="AA2883" s="168">
        <v>1</v>
      </c>
      <c r="AB2883" s="168"/>
      <c r="AC2883" s="168">
        <v>0</v>
      </c>
      <c r="AE2883" s="327"/>
      <c r="AG2883" s="168"/>
      <c r="AQ2883" s="178"/>
      <c r="AR2883" s="66">
        <v>1.008</v>
      </c>
      <c r="AS2883" s="66"/>
      <c r="AU2883" s="276">
        <v>520</v>
      </c>
      <c r="AV2883" s="276"/>
      <c r="AW2883" s="276">
        <v>524.16</v>
      </c>
      <c r="AX2883" s="95"/>
      <c r="AY2883" s="276"/>
      <c r="AZ2883" s="95"/>
      <c r="BA2883" s="178"/>
      <c r="BB2883" s="98" t="s">
        <v>3412</v>
      </c>
      <c r="BC2883" s="178" t="s">
        <v>1126</v>
      </c>
      <c r="BD2883" s="96">
        <v>67.66090100000001</v>
      </c>
      <c r="BH2883" s="96">
        <v>18.413857</v>
      </c>
      <c r="BZ2883" s="96">
        <v>11.695684000000002</v>
      </c>
      <c r="CB2883" s="96">
        <v>1.9558000000000002E-2</v>
      </c>
      <c r="DH2883" s="77">
        <f t="shared" si="1279"/>
        <v>97.79</v>
      </c>
      <c r="DJ2883" s="96">
        <f t="shared" si="1280"/>
        <v>2.2099999999999937</v>
      </c>
      <c r="DL2883" s="77" t="s">
        <v>3334</v>
      </c>
      <c r="DO2883" s="356">
        <v>2.19</v>
      </c>
      <c r="DP2883" s="77">
        <v>0.15</v>
      </c>
      <c r="DQ2883" s="348"/>
      <c r="DS2883" s="246"/>
      <c r="DU2883" s="96"/>
      <c r="DW2883" s="178"/>
      <c r="DX2883" s="304">
        <f t="shared" si="1248"/>
        <v>69.190000000000012</v>
      </c>
      <c r="DY2883" s="77">
        <f t="shared" si="1249"/>
        <v>0</v>
      </c>
      <c r="DZ2883" s="304">
        <f t="shared" si="1250"/>
        <v>0</v>
      </c>
      <c r="EA2883" s="77" t="e">
        <f t="shared" si="1251"/>
        <v>#DIV/0!</v>
      </c>
      <c r="EB2883" s="304">
        <f t="shared" si="1252"/>
        <v>18.829999999999998</v>
      </c>
      <c r="EC2883" s="77">
        <f t="shared" si="1253"/>
        <v>0</v>
      </c>
      <c r="ED2883" s="304">
        <f t="shared" si="1254"/>
        <v>0</v>
      </c>
      <c r="EE2883" s="77" t="e">
        <f t="shared" si="1255"/>
        <v>#DIV/0!</v>
      </c>
      <c r="EF2883" s="304">
        <f t="shared" si="1256"/>
        <v>0</v>
      </c>
      <c r="EG2883" s="77" t="e">
        <f t="shared" si="1257"/>
        <v>#DIV/0!</v>
      </c>
      <c r="EH2883" s="304">
        <f t="shared" si="1258"/>
        <v>0</v>
      </c>
      <c r="EI2883" s="77" t="e">
        <f t="shared" si="1259"/>
        <v>#DIV/0!</v>
      </c>
      <c r="EJ2883" s="304">
        <f t="shared" si="1260"/>
        <v>0</v>
      </c>
      <c r="EK2883" s="77" t="e">
        <f t="shared" si="1261"/>
        <v>#DIV/0!</v>
      </c>
      <c r="EL2883" s="304">
        <f t="shared" si="1262"/>
        <v>11.96</v>
      </c>
      <c r="EM2883" s="77">
        <f t="shared" si="1263"/>
        <v>0</v>
      </c>
      <c r="EN2883" s="304">
        <f t="shared" si="1264"/>
        <v>0.02</v>
      </c>
      <c r="EO2883" s="77">
        <f t="shared" si="1265"/>
        <v>0</v>
      </c>
      <c r="EP2883" s="304">
        <f t="shared" si="1266"/>
        <v>0</v>
      </c>
      <c r="EQ2883" s="77" t="e">
        <f t="shared" si="1267"/>
        <v>#DIV/0!</v>
      </c>
      <c r="ER2883" s="77">
        <f t="shared" si="1268"/>
        <v>100</v>
      </c>
      <c r="ES2883" s="77">
        <f t="shared" si="1269"/>
        <v>0</v>
      </c>
    </row>
    <row r="2884" spans="1:149" s="77" customFormat="1" x14ac:dyDescent="0.45">
      <c r="A2884" s="77" t="s">
        <v>4192</v>
      </c>
      <c r="B2884" s="178" t="s">
        <v>939</v>
      </c>
      <c r="C2884" s="77" t="s">
        <v>4193</v>
      </c>
      <c r="D2884" s="77" t="s">
        <v>3650</v>
      </c>
      <c r="E2884" s="77" t="s">
        <v>637</v>
      </c>
      <c r="F2884" s="77" t="s">
        <v>4199</v>
      </c>
      <c r="G2884" s="77" t="s">
        <v>3380</v>
      </c>
      <c r="H2884" s="77" t="s">
        <v>1100</v>
      </c>
      <c r="I2884" s="77">
        <v>48</v>
      </c>
      <c r="J2884" s="304">
        <v>200</v>
      </c>
      <c r="L2884" s="304">
        <v>1200</v>
      </c>
      <c r="P2884" s="72" t="s">
        <v>1374</v>
      </c>
      <c r="Q2884" s="125"/>
      <c r="R2884" s="125"/>
      <c r="S2884" s="116"/>
      <c r="AA2884" s="168">
        <v>1</v>
      </c>
      <c r="AB2884" s="168"/>
      <c r="AC2884" s="168">
        <v>0</v>
      </c>
      <c r="AE2884" s="327"/>
      <c r="AG2884" s="168"/>
      <c r="AQ2884" s="178"/>
      <c r="AR2884" s="66">
        <v>1.0069999999999999</v>
      </c>
      <c r="AS2884" s="66"/>
      <c r="AU2884" s="276">
        <v>2000</v>
      </c>
      <c r="AV2884" s="276"/>
      <c r="AW2884" s="276">
        <v>2013.9999999999998</v>
      </c>
      <c r="AX2884" s="95"/>
      <c r="AY2884" s="276"/>
      <c r="AZ2884" s="95"/>
      <c r="BA2884" s="178"/>
      <c r="BB2884" s="98" t="s">
        <v>3412</v>
      </c>
      <c r="BC2884" s="178" t="s">
        <v>1126</v>
      </c>
      <c r="BD2884" s="96">
        <v>65.142385000000004</v>
      </c>
      <c r="BH2884" s="96">
        <v>17.728445000000001</v>
      </c>
      <c r="BZ2884" s="96">
        <v>11.260340000000001</v>
      </c>
      <c r="CB2884" s="96">
        <v>1.8830000000000003E-2</v>
      </c>
      <c r="DH2884" s="77">
        <f t="shared" si="1279"/>
        <v>94.15</v>
      </c>
      <c r="DJ2884" s="96">
        <f t="shared" si="1280"/>
        <v>5.8499999999999943</v>
      </c>
      <c r="DL2884" s="77" t="s">
        <v>3334</v>
      </c>
      <c r="DO2884" s="356">
        <v>5.83</v>
      </c>
      <c r="DP2884" s="77">
        <v>0.13</v>
      </c>
      <c r="DQ2884" s="348"/>
      <c r="DS2884" s="246"/>
      <c r="DU2884" s="96"/>
      <c r="DW2884" s="178"/>
      <c r="DX2884" s="304">
        <f t="shared" ref="DX2884:DX2947" si="1281">BD2884/$DH2884*100</f>
        <v>69.19</v>
      </c>
      <c r="DY2884" s="77">
        <f t="shared" ref="DY2884:DY2947" si="1282">DX2884*SQRT(((BE2884/BD2884)^2)+(($DI2884/$DH2884)^2))</f>
        <v>0</v>
      </c>
      <c r="DZ2884" s="304">
        <f t="shared" ref="DZ2884:DZ2947" si="1283">BF2884/$DH2884*100</f>
        <v>0</v>
      </c>
      <c r="EA2884" s="77" t="e">
        <f t="shared" ref="EA2884:EA2947" si="1284">DZ2884*SQRT(((BG2884/BF2884)^2)+(($DI2884/$DH2884)^2))</f>
        <v>#DIV/0!</v>
      </c>
      <c r="EB2884" s="304">
        <f t="shared" ref="EB2884:EB2947" si="1285">BH2884/$DH2884*100</f>
        <v>18.829999999999998</v>
      </c>
      <c r="EC2884" s="77">
        <f t="shared" ref="EC2884:EC2947" si="1286">EB2884*SQRT(((BI2884/BH2884)^2)+(($DI2884/$DH2884)^2))</f>
        <v>0</v>
      </c>
      <c r="ED2884" s="304">
        <f t="shared" ref="ED2884:ED2947" si="1287">BN2884/$DH2884*100</f>
        <v>0</v>
      </c>
      <c r="EE2884" s="77" t="e">
        <f t="shared" ref="EE2884:EE2947" si="1288">ED2884*SQRT(((BO2884/BN2884)^2)+(($DI2884/$DH2884)^2))</f>
        <v>#DIV/0!</v>
      </c>
      <c r="EF2884" s="304">
        <f t="shared" ref="EF2884:EF2947" si="1289">BP2884/$DH2884*100</f>
        <v>0</v>
      </c>
      <c r="EG2884" s="77" t="e">
        <f t="shared" ref="EG2884:EG2947" si="1290">EF2884*SQRT(((BQ2884/BP2884)^2)+(($DI2884/$DH2884)^2))</f>
        <v>#DIV/0!</v>
      </c>
      <c r="EH2884" s="304">
        <f t="shared" ref="EH2884:EH2947" si="1291">BR2884/$DH2884*100</f>
        <v>0</v>
      </c>
      <c r="EI2884" s="77" t="e">
        <f t="shared" ref="EI2884:EI2947" si="1292">EH2884*SQRT(((BS2884/BR2884)^2)+(($DI2884/$DH2884)^2))</f>
        <v>#DIV/0!</v>
      </c>
      <c r="EJ2884" s="304">
        <f t="shared" ref="EJ2884:EJ2947" si="1293">BX2884/$DH2884*100</f>
        <v>0</v>
      </c>
      <c r="EK2884" s="77" t="e">
        <f t="shared" ref="EK2884:EK2947" si="1294">EJ2884*SQRT(((BY2884/BX2884)^2)+(($DI2884/$DH2884)^2))</f>
        <v>#DIV/0!</v>
      </c>
      <c r="EL2884" s="304">
        <f t="shared" ref="EL2884:EL2947" si="1295">BZ2884/$DH2884*100</f>
        <v>11.959999999999999</v>
      </c>
      <c r="EM2884" s="77">
        <f t="shared" ref="EM2884:EM2947" si="1296">EL2884*SQRT(((CA2884/BZ2884)^2)+(($DI2884/$DH2884)^2))</f>
        <v>0</v>
      </c>
      <c r="EN2884" s="304">
        <f t="shared" ref="EN2884:EN2947" si="1297">CB2884/$DH2884*100</f>
        <v>0.02</v>
      </c>
      <c r="EO2884" s="77">
        <f t="shared" ref="EO2884:EO2947" si="1298">EN2884*SQRT(((CC2884/CB2884)^2)+(($DI2884/$DH2884)^2))</f>
        <v>0</v>
      </c>
      <c r="EP2884" s="304">
        <f t="shared" ref="EP2884:EP2947" si="1299">CD2884/$DH2884*100</f>
        <v>0</v>
      </c>
      <c r="EQ2884" s="77" t="e">
        <f t="shared" ref="EQ2884:EQ2947" si="1300">EP2884*SQRT(((CE2884/CD2884)^2)+(($DI2884/$DH2884)^2))</f>
        <v>#DIV/0!</v>
      </c>
      <c r="ER2884" s="77">
        <f t="shared" ref="ER2884:ER2947" si="1301">DH2884/$DH2884*100</f>
        <v>100</v>
      </c>
      <c r="ES2884" s="77">
        <f t="shared" ref="ES2884:ES2947" si="1302">ER2884*SQRT(((DI2884/DH2884)^2)+(($DI2884/$DH2884)^2))</f>
        <v>0</v>
      </c>
    </row>
    <row r="2885" spans="1:149" s="77" customFormat="1" x14ac:dyDescent="0.45">
      <c r="A2885" s="77" t="s">
        <v>4192</v>
      </c>
      <c r="B2885" s="178" t="s">
        <v>939</v>
      </c>
      <c r="C2885" s="77" t="s">
        <v>4193</v>
      </c>
      <c r="D2885" s="77" t="s">
        <v>3650</v>
      </c>
      <c r="E2885" s="77" t="s">
        <v>637</v>
      </c>
      <c r="F2885" s="77" t="s">
        <v>4200</v>
      </c>
      <c r="G2885" s="77" t="s">
        <v>3380</v>
      </c>
      <c r="H2885" s="77" t="s">
        <v>1100</v>
      </c>
      <c r="I2885" s="77">
        <v>48</v>
      </c>
      <c r="J2885" s="304">
        <v>200</v>
      </c>
      <c r="L2885" s="304">
        <v>1200</v>
      </c>
      <c r="P2885" s="72" t="s">
        <v>1374</v>
      </c>
      <c r="Q2885" s="125"/>
      <c r="R2885" s="125"/>
      <c r="S2885" s="116"/>
      <c r="AA2885" s="168">
        <v>1</v>
      </c>
      <c r="AB2885" s="168"/>
      <c r="AC2885" s="168">
        <v>0</v>
      </c>
      <c r="AE2885" s="327"/>
      <c r="AG2885" s="168"/>
      <c r="AQ2885" s="178"/>
      <c r="AR2885" s="66">
        <v>1.0069999999999999</v>
      </c>
      <c r="AS2885" s="66"/>
      <c r="AU2885" s="276">
        <v>2000</v>
      </c>
      <c r="AV2885" s="276"/>
      <c r="AW2885" s="276">
        <v>2013.9999999999998</v>
      </c>
      <c r="AX2885" s="95"/>
      <c r="AY2885" s="276"/>
      <c r="AZ2885" s="95"/>
      <c r="BA2885" s="178"/>
      <c r="BB2885" s="98" t="s">
        <v>3412</v>
      </c>
      <c r="BC2885" s="178" t="s">
        <v>1126</v>
      </c>
      <c r="BD2885" s="96">
        <v>65.100870999999998</v>
      </c>
      <c r="BH2885" s="96">
        <v>17.717147000000001</v>
      </c>
      <c r="BZ2885" s="96">
        <v>11.253164000000002</v>
      </c>
      <c r="CB2885" s="96">
        <v>1.8818000000000001E-2</v>
      </c>
      <c r="DH2885" s="77">
        <f t="shared" si="1279"/>
        <v>94.089999999999989</v>
      </c>
      <c r="DJ2885" s="96">
        <f t="shared" si="1280"/>
        <v>5.9100000000000108</v>
      </c>
      <c r="DL2885" s="77" t="s">
        <v>3334</v>
      </c>
      <c r="DO2885" s="356">
        <v>5.89</v>
      </c>
      <c r="DP2885" s="77">
        <v>0.22</v>
      </c>
      <c r="DQ2885" s="348"/>
      <c r="DS2885" s="246"/>
      <c r="DU2885" s="96"/>
      <c r="DW2885" s="178"/>
      <c r="DX2885" s="304">
        <f t="shared" si="1281"/>
        <v>69.190000000000012</v>
      </c>
      <c r="DY2885" s="77">
        <f t="shared" si="1282"/>
        <v>0</v>
      </c>
      <c r="DZ2885" s="304">
        <f t="shared" si="1283"/>
        <v>0</v>
      </c>
      <c r="EA2885" s="77" t="e">
        <f t="shared" si="1284"/>
        <v>#DIV/0!</v>
      </c>
      <c r="EB2885" s="304">
        <f t="shared" si="1285"/>
        <v>18.830000000000002</v>
      </c>
      <c r="EC2885" s="77">
        <f t="shared" si="1286"/>
        <v>0</v>
      </c>
      <c r="ED2885" s="304">
        <f t="shared" si="1287"/>
        <v>0</v>
      </c>
      <c r="EE2885" s="77" t="e">
        <f t="shared" si="1288"/>
        <v>#DIV/0!</v>
      </c>
      <c r="EF2885" s="304">
        <f t="shared" si="1289"/>
        <v>0</v>
      </c>
      <c r="EG2885" s="77" t="e">
        <f t="shared" si="1290"/>
        <v>#DIV/0!</v>
      </c>
      <c r="EH2885" s="304">
        <f t="shared" si="1291"/>
        <v>0</v>
      </c>
      <c r="EI2885" s="77" t="e">
        <f t="shared" si="1292"/>
        <v>#DIV/0!</v>
      </c>
      <c r="EJ2885" s="304">
        <f t="shared" si="1293"/>
        <v>0</v>
      </c>
      <c r="EK2885" s="77" t="e">
        <f t="shared" si="1294"/>
        <v>#DIV/0!</v>
      </c>
      <c r="EL2885" s="304">
        <f t="shared" si="1295"/>
        <v>11.960000000000003</v>
      </c>
      <c r="EM2885" s="77">
        <f t="shared" si="1296"/>
        <v>0</v>
      </c>
      <c r="EN2885" s="304">
        <f t="shared" si="1297"/>
        <v>2.0000000000000004E-2</v>
      </c>
      <c r="EO2885" s="77">
        <f t="shared" si="1298"/>
        <v>0</v>
      </c>
      <c r="EP2885" s="304">
        <f t="shared" si="1299"/>
        <v>0</v>
      </c>
      <c r="EQ2885" s="77" t="e">
        <f t="shared" si="1300"/>
        <v>#DIV/0!</v>
      </c>
      <c r="ER2885" s="77">
        <f t="shared" si="1301"/>
        <v>100</v>
      </c>
      <c r="ES2885" s="77">
        <f t="shared" si="1302"/>
        <v>0</v>
      </c>
    </row>
    <row r="2886" spans="1:149" s="77" customFormat="1" x14ac:dyDescent="0.45">
      <c r="A2886" s="77" t="s">
        <v>4192</v>
      </c>
      <c r="B2886" s="178" t="s">
        <v>939</v>
      </c>
      <c r="C2886" s="77" t="s">
        <v>4193</v>
      </c>
      <c r="D2886" s="77" t="s">
        <v>3650</v>
      </c>
      <c r="E2886" s="77" t="s">
        <v>637</v>
      </c>
      <c r="F2886" s="77" t="s">
        <v>4201</v>
      </c>
      <c r="G2886" s="77" t="s">
        <v>3380</v>
      </c>
      <c r="H2886" s="77" t="s">
        <v>1100</v>
      </c>
      <c r="I2886" s="77">
        <v>31</v>
      </c>
      <c r="J2886" s="304">
        <v>200</v>
      </c>
      <c r="L2886" s="304">
        <v>1280</v>
      </c>
      <c r="P2886" s="72" t="s">
        <v>1374</v>
      </c>
      <c r="Q2886" s="125"/>
      <c r="R2886" s="125"/>
      <c r="S2886" s="116"/>
      <c r="AA2886" s="168">
        <v>1</v>
      </c>
      <c r="AB2886" s="168"/>
      <c r="AC2886" s="168">
        <v>0</v>
      </c>
      <c r="AE2886" s="327"/>
      <c r="AG2886" s="168"/>
      <c r="AQ2886" s="178"/>
      <c r="AR2886" s="66">
        <v>1.028</v>
      </c>
      <c r="AS2886" s="66"/>
      <c r="AU2886" s="276">
        <v>2000</v>
      </c>
      <c r="AV2886" s="276"/>
      <c r="AW2886" s="276">
        <v>2056</v>
      </c>
      <c r="AX2886" s="95"/>
      <c r="AY2886" s="276"/>
      <c r="AZ2886" s="95"/>
      <c r="BA2886" s="178"/>
      <c r="BB2886" s="98" t="s">
        <v>3412</v>
      </c>
      <c r="BC2886" s="178" t="s">
        <v>1126</v>
      </c>
      <c r="BD2886" s="96">
        <v>65.038600000000002</v>
      </c>
      <c r="BH2886" s="96">
        <v>17.700199999999999</v>
      </c>
      <c r="BZ2886" s="96">
        <v>11.2424</v>
      </c>
      <c r="CB2886" s="96">
        <v>1.8800000000000001E-2</v>
      </c>
      <c r="DH2886" s="77">
        <f t="shared" si="1279"/>
        <v>94</v>
      </c>
      <c r="DJ2886" s="96">
        <f t="shared" si="1280"/>
        <v>6</v>
      </c>
      <c r="DL2886" s="77" t="s">
        <v>3334</v>
      </c>
      <c r="DO2886" s="356">
        <v>5.98</v>
      </c>
      <c r="DP2886" s="77">
        <v>0.2</v>
      </c>
      <c r="DQ2886" s="348"/>
      <c r="DS2886" s="246"/>
      <c r="DU2886" s="96"/>
      <c r="DW2886" s="178"/>
      <c r="DX2886" s="304">
        <f t="shared" si="1281"/>
        <v>69.190000000000012</v>
      </c>
      <c r="DY2886" s="77">
        <f t="shared" si="1282"/>
        <v>0</v>
      </c>
      <c r="DZ2886" s="304">
        <f t="shared" si="1283"/>
        <v>0</v>
      </c>
      <c r="EA2886" s="77" t="e">
        <f t="shared" si="1284"/>
        <v>#DIV/0!</v>
      </c>
      <c r="EB2886" s="304">
        <f t="shared" si="1285"/>
        <v>18.829999999999998</v>
      </c>
      <c r="EC2886" s="77">
        <f t="shared" si="1286"/>
        <v>0</v>
      </c>
      <c r="ED2886" s="304">
        <f t="shared" si="1287"/>
        <v>0</v>
      </c>
      <c r="EE2886" s="77" t="e">
        <f t="shared" si="1288"/>
        <v>#DIV/0!</v>
      </c>
      <c r="EF2886" s="304">
        <f t="shared" si="1289"/>
        <v>0</v>
      </c>
      <c r="EG2886" s="77" t="e">
        <f t="shared" si="1290"/>
        <v>#DIV/0!</v>
      </c>
      <c r="EH2886" s="304">
        <f t="shared" si="1291"/>
        <v>0</v>
      </c>
      <c r="EI2886" s="77" t="e">
        <f t="shared" si="1292"/>
        <v>#DIV/0!</v>
      </c>
      <c r="EJ2886" s="304">
        <f t="shared" si="1293"/>
        <v>0</v>
      </c>
      <c r="EK2886" s="77" t="e">
        <f t="shared" si="1294"/>
        <v>#DIV/0!</v>
      </c>
      <c r="EL2886" s="304">
        <f t="shared" si="1295"/>
        <v>11.959999999999999</v>
      </c>
      <c r="EM2886" s="77">
        <f t="shared" si="1296"/>
        <v>0</v>
      </c>
      <c r="EN2886" s="304">
        <f t="shared" si="1297"/>
        <v>0.02</v>
      </c>
      <c r="EO2886" s="77">
        <f t="shared" si="1298"/>
        <v>0</v>
      </c>
      <c r="EP2886" s="304">
        <f t="shared" si="1299"/>
        <v>0</v>
      </c>
      <c r="EQ2886" s="77" t="e">
        <f t="shared" si="1300"/>
        <v>#DIV/0!</v>
      </c>
      <c r="ER2886" s="77">
        <f t="shared" si="1301"/>
        <v>100</v>
      </c>
      <c r="ES2886" s="77">
        <f t="shared" si="1302"/>
        <v>0</v>
      </c>
    </row>
    <row r="2887" spans="1:149" s="77" customFormat="1" x14ac:dyDescent="0.45">
      <c r="A2887" s="77" t="s">
        <v>4192</v>
      </c>
      <c r="B2887" s="178" t="s">
        <v>939</v>
      </c>
      <c r="C2887" s="77" t="s">
        <v>4193</v>
      </c>
      <c r="D2887" s="77" t="s">
        <v>3650</v>
      </c>
      <c r="E2887" s="77" t="s">
        <v>637</v>
      </c>
      <c r="F2887" s="77" t="s">
        <v>4202</v>
      </c>
      <c r="G2887" s="77" t="s">
        <v>3380</v>
      </c>
      <c r="H2887" s="77" t="s">
        <v>1100</v>
      </c>
      <c r="I2887" s="77">
        <v>15</v>
      </c>
      <c r="J2887" s="304">
        <v>200</v>
      </c>
      <c r="L2887" s="304">
        <v>1345</v>
      </c>
      <c r="M2887" s="77">
        <v>10</v>
      </c>
      <c r="P2887" s="72" t="s">
        <v>1374</v>
      </c>
      <c r="Q2887" s="125"/>
      <c r="R2887" s="125"/>
      <c r="S2887" s="116"/>
      <c r="AA2887" s="168">
        <v>1</v>
      </c>
      <c r="AB2887" s="168"/>
      <c r="AC2887" s="168">
        <v>0</v>
      </c>
      <c r="AE2887" s="327"/>
      <c r="AG2887" s="168"/>
      <c r="AQ2887" s="178"/>
      <c r="AR2887" s="66">
        <v>1.042</v>
      </c>
      <c r="AS2887" s="66"/>
      <c r="AU2887" s="276">
        <v>2000</v>
      </c>
      <c r="AV2887" s="276"/>
      <c r="AW2887" s="276">
        <v>2084</v>
      </c>
      <c r="AX2887" s="95"/>
      <c r="AY2887" s="276"/>
      <c r="AZ2887" s="95"/>
      <c r="BA2887" s="178"/>
      <c r="BB2887" s="98" t="s">
        <v>3412</v>
      </c>
      <c r="BC2887" s="178" t="s">
        <v>1126</v>
      </c>
      <c r="BD2887" s="96">
        <v>65.23925100000001</v>
      </c>
      <c r="BH2887" s="96">
        <v>17.754807</v>
      </c>
      <c r="BZ2887" s="96">
        <v>11.277084000000002</v>
      </c>
      <c r="CB2887" s="96">
        <v>1.8858E-2</v>
      </c>
      <c r="DH2887" s="77">
        <f t="shared" si="1279"/>
        <v>94.29</v>
      </c>
      <c r="DJ2887" s="96">
        <f t="shared" si="1280"/>
        <v>5.7099999999999937</v>
      </c>
      <c r="DL2887" s="77" t="s">
        <v>3334</v>
      </c>
      <c r="DO2887" s="356">
        <v>5.69</v>
      </c>
      <c r="DP2887" s="77">
        <v>0.15</v>
      </c>
      <c r="DQ2887" s="348"/>
      <c r="DS2887" s="246"/>
      <c r="DU2887" s="96"/>
      <c r="DW2887" s="178"/>
      <c r="DX2887" s="304">
        <f t="shared" si="1281"/>
        <v>69.190000000000012</v>
      </c>
      <c r="DY2887" s="77">
        <f t="shared" si="1282"/>
        <v>0</v>
      </c>
      <c r="DZ2887" s="304">
        <f t="shared" si="1283"/>
        <v>0</v>
      </c>
      <c r="EA2887" s="77" t="e">
        <f t="shared" si="1284"/>
        <v>#DIV/0!</v>
      </c>
      <c r="EB2887" s="304">
        <f t="shared" si="1285"/>
        <v>18.829999999999998</v>
      </c>
      <c r="EC2887" s="77">
        <f t="shared" si="1286"/>
        <v>0</v>
      </c>
      <c r="ED2887" s="304">
        <f t="shared" si="1287"/>
        <v>0</v>
      </c>
      <c r="EE2887" s="77" t="e">
        <f t="shared" si="1288"/>
        <v>#DIV/0!</v>
      </c>
      <c r="EF2887" s="304">
        <f t="shared" si="1289"/>
        <v>0</v>
      </c>
      <c r="EG2887" s="77" t="e">
        <f t="shared" si="1290"/>
        <v>#DIV/0!</v>
      </c>
      <c r="EH2887" s="304">
        <f t="shared" si="1291"/>
        <v>0</v>
      </c>
      <c r="EI2887" s="77" t="e">
        <f t="shared" si="1292"/>
        <v>#DIV/0!</v>
      </c>
      <c r="EJ2887" s="304">
        <f t="shared" si="1293"/>
        <v>0</v>
      </c>
      <c r="EK2887" s="77" t="e">
        <f t="shared" si="1294"/>
        <v>#DIV/0!</v>
      </c>
      <c r="EL2887" s="304">
        <f t="shared" si="1295"/>
        <v>11.96</v>
      </c>
      <c r="EM2887" s="77">
        <f t="shared" si="1296"/>
        <v>0</v>
      </c>
      <c r="EN2887" s="304">
        <f t="shared" si="1297"/>
        <v>1.9999999999999997E-2</v>
      </c>
      <c r="EO2887" s="77">
        <f t="shared" si="1298"/>
        <v>0</v>
      </c>
      <c r="EP2887" s="304">
        <f t="shared" si="1299"/>
        <v>0</v>
      </c>
      <c r="EQ2887" s="77" t="e">
        <f t="shared" si="1300"/>
        <v>#DIV/0!</v>
      </c>
      <c r="ER2887" s="77">
        <f t="shared" si="1301"/>
        <v>100</v>
      </c>
      <c r="ES2887" s="77">
        <f t="shared" si="1302"/>
        <v>0</v>
      </c>
    </row>
    <row r="2888" spans="1:149" s="77" customFormat="1" x14ac:dyDescent="0.45">
      <c r="A2888" s="77" t="s">
        <v>4192</v>
      </c>
      <c r="B2888" s="178" t="s">
        <v>939</v>
      </c>
      <c r="C2888" s="77" t="s">
        <v>4193</v>
      </c>
      <c r="D2888" s="77" t="s">
        <v>3650</v>
      </c>
      <c r="E2888" s="77" t="s">
        <v>637</v>
      </c>
      <c r="F2888" s="77" t="s">
        <v>4203</v>
      </c>
      <c r="G2888" s="77" t="s">
        <v>3380</v>
      </c>
      <c r="H2888" s="77" t="s">
        <v>1100</v>
      </c>
      <c r="I2888" s="77">
        <v>15</v>
      </c>
      <c r="J2888" s="304">
        <v>200</v>
      </c>
      <c r="L2888" s="304">
        <v>1350</v>
      </c>
      <c r="P2888" s="72" t="s">
        <v>1374</v>
      </c>
      <c r="Q2888" s="125"/>
      <c r="R2888" s="125"/>
      <c r="S2888" s="116"/>
      <c r="AA2888" s="168">
        <v>1</v>
      </c>
      <c r="AB2888" s="168"/>
      <c r="AC2888" s="168">
        <v>0</v>
      </c>
      <c r="AE2888" s="327"/>
      <c r="AG2888" s="168"/>
      <c r="AQ2888" s="178"/>
      <c r="AR2888" s="66">
        <v>1.042</v>
      </c>
      <c r="AS2888" s="66"/>
      <c r="AU2888" s="276">
        <v>2000</v>
      </c>
      <c r="AV2888" s="276"/>
      <c r="AW2888" s="276">
        <v>2084</v>
      </c>
      <c r="AX2888" s="95"/>
      <c r="AY2888" s="276"/>
      <c r="AZ2888" s="95"/>
      <c r="BA2888" s="178"/>
      <c r="BB2888" s="98" t="s">
        <v>3412</v>
      </c>
      <c r="BC2888" s="178" t="s">
        <v>1126</v>
      </c>
      <c r="BD2888" s="96">
        <v>65.315359999999998</v>
      </c>
      <c r="BH2888" s="96">
        <v>17.77552</v>
      </c>
      <c r="BZ2888" s="96">
        <v>11.290240000000001</v>
      </c>
      <c r="CB2888" s="96">
        <v>1.8880000000000001E-2</v>
      </c>
      <c r="DH2888" s="77">
        <f t="shared" si="1279"/>
        <v>94.399999999999991</v>
      </c>
      <c r="DJ2888" s="96">
        <f t="shared" si="1280"/>
        <v>5.6000000000000085</v>
      </c>
      <c r="DL2888" s="77" t="s">
        <v>4240</v>
      </c>
      <c r="DO2888" s="356">
        <v>5.58</v>
      </c>
      <c r="DQ2888" s="348"/>
      <c r="DS2888" s="246"/>
      <c r="DU2888" s="96"/>
      <c r="DW2888" s="178"/>
      <c r="DX2888" s="304">
        <f t="shared" si="1281"/>
        <v>69.190000000000012</v>
      </c>
      <c r="DY2888" s="77">
        <f t="shared" si="1282"/>
        <v>0</v>
      </c>
      <c r="DZ2888" s="304">
        <f t="shared" si="1283"/>
        <v>0</v>
      </c>
      <c r="EA2888" s="77" t="e">
        <f t="shared" si="1284"/>
        <v>#DIV/0!</v>
      </c>
      <c r="EB2888" s="304">
        <f t="shared" si="1285"/>
        <v>18.830000000000002</v>
      </c>
      <c r="EC2888" s="77">
        <f t="shared" si="1286"/>
        <v>0</v>
      </c>
      <c r="ED2888" s="304">
        <f t="shared" si="1287"/>
        <v>0</v>
      </c>
      <c r="EE2888" s="77" t="e">
        <f t="shared" si="1288"/>
        <v>#DIV/0!</v>
      </c>
      <c r="EF2888" s="304">
        <f t="shared" si="1289"/>
        <v>0</v>
      </c>
      <c r="EG2888" s="77" t="e">
        <f t="shared" si="1290"/>
        <v>#DIV/0!</v>
      </c>
      <c r="EH2888" s="304">
        <f t="shared" si="1291"/>
        <v>0</v>
      </c>
      <c r="EI2888" s="77" t="e">
        <f t="shared" si="1292"/>
        <v>#DIV/0!</v>
      </c>
      <c r="EJ2888" s="304">
        <f t="shared" si="1293"/>
        <v>0</v>
      </c>
      <c r="EK2888" s="77" t="e">
        <f t="shared" si="1294"/>
        <v>#DIV/0!</v>
      </c>
      <c r="EL2888" s="304">
        <f t="shared" si="1295"/>
        <v>11.96</v>
      </c>
      <c r="EM2888" s="77">
        <f t="shared" si="1296"/>
        <v>0</v>
      </c>
      <c r="EN2888" s="304">
        <f t="shared" si="1297"/>
        <v>2.0000000000000004E-2</v>
      </c>
      <c r="EO2888" s="77">
        <f t="shared" si="1298"/>
        <v>0</v>
      </c>
      <c r="EP2888" s="304">
        <f t="shared" si="1299"/>
        <v>0</v>
      </c>
      <c r="EQ2888" s="77" t="e">
        <f t="shared" si="1300"/>
        <v>#DIV/0!</v>
      </c>
      <c r="ER2888" s="77">
        <f t="shared" si="1301"/>
        <v>100</v>
      </c>
      <c r="ES2888" s="77">
        <f t="shared" si="1302"/>
        <v>0</v>
      </c>
    </row>
    <row r="2889" spans="1:149" s="77" customFormat="1" x14ac:dyDescent="0.45">
      <c r="A2889" s="77" t="s">
        <v>4192</v>
      </c>
      <c r="B2889" s="178" t="s">
        <v>939</v>
      </c>
      <c r="C2889" s="77" t="s">
        <v>4193</v>
      </c>
      <c r="D2889" s="77" t="s">
        <v>3650</v>
      </c>
      <c r="E2889" s="77" t="s">
        <v>637</v>
      </c>
      <c r="F2889" s="77" t="s">
        <v>4204</v>
      </c>
      <c r="G2889" s="77" t="s">
        <v>3380</v>
      </c>
      <c r="H2889" s="77" t="s">
        <v>1100</v>
      </c>
      <c r="I2889" s="77">
        <v>48</v>
      </c>
      <c r="J2889" s="304">
        <v>500</v>
      </c>
      <c r="L2889" s="304">
        <v>1200</v>
      </c>
      <c r="P2889" s="72" t="s">
        <v>1374</v>
      </c>
      <c r="Q2889" s="125"/>
      <c r="R2889" s="125"/>
      <c r="S2889" s="116"/>
      <c r="AA2889" s="168">
        <v>1</v>
      </c>
      <c r="AB2889" s="168"/>
      <c r="AC2889" s="168">
        <v>0</v>
      </c>
      <c r="AE2889" s="327"/>
      <c r="AG2889" s="168"/>
      <c r="AQ2889" s="178"/>
      <c r="AR2889" s="66">
        <v>1.1830000000000001</v>
      </c>
      <c r="AS2889" s="66"/>
      <c r="AU2889" s="276">
        <v>5000</v>
      </c>
      <c r="AV2889" s="276"/>
      <c r="AW2889" s="276">
        <v>5915</v>
      </c>
      <c r="AX2889" s="95"/>
      <c r="AY2889" s="276"/>
      <c r="AZ2889" s="95"/>
      <c r="BA2889" s="178"/>
      <c r="BB2889" s="98" t="s">
        <v>3412</v>
      </c>
      <c r="BC2889" s="178" t="s">
        <v>1126</v>
      </c>
      <c r="BD2889" s="96">
        <v>60.949471000000003</v>
      </c>
      <c r="BH2889" s="96">
        <v>16.587347000000001</v>
      </c>
      <c r="BZ2889" s="96">
        <v>10.535564000000001</v>
      </c>
      <c r="CB2889" s="96">
        <v>1.7618000000000002E-2</v>
      </c>
      <c r="DH2889" s="77">
        <f t="shared" si="1279"/>
        <v>88.09</v>
      </c>
      <c r="DJ2889" s="96">
        <f t="shared" si="1280"/>
        <v>11.909999999999997</v>
      </c>
      <c r="DL2889" s="77" t="s">
        <v>3334</v>
      </c>
      <c r="DO2889" s="356">
        <v>11.89</v>
      </c>
      <c r="DP2889" s="77">
        <v>0.13</v>
      </c>
      <c r="DQ2889" s="348"/>
      <c r="DS2889" s="246"/>
      <c r="DU2889" s="96"/>
      <c r="DW2889" s="178"/>
      <c r="DX2889" s="304">
        <f t="shared" si="1281"/>
        <v>69.19</v>
      </c>
      <c r="DY2889" s="77">
        <f t="shared" si="1282"/>
        <v>0</v>
      </c>
      <c r="DZ2889" s="304">
        <f t="shared" si="1283"/>
        <v>0</v>
      </c>
      <c r="EA2889" s="77" t="e">
        <f t="shared" si="1284"/>
        <v>#DIV/0!</v>
      </c>
      <c r="EB2889" s="304">
        <f t="shared" si="1285"/>
        <v>18.829999999999998</v>
      </c>
      <c r="EC2889" s="77">
        <f t="shared" si="1286"/>
        <v>0</v>
      </c>
      <c r="ED2889" s="304">
        <f t="shared" si="1287"/>
        <v>0</v>
      </c>
      <c r="EE2889" s="77" t="e">
        <f t="shared" si="1288"/>
        <v>#DIV/0!</v>
      </c>
      <c r="EF2889" s="304">
        <f t="shared" si="1289"/>
        <v>0</v>
      </c>
      <c r="EG2889" s="77" t="e">
        <f t="shared" si="1290"/>
        <v>#DIV/0!</v>
      </c>
      <c r="EH2889" s="304">
        <f t="shared" si="1291"/>
        <v>0</v>
      </c>
      <c r="EI2889" s="77" t="e">
        <f t="shared" si="1292"/>
        <v>#DIV/0!</v>
      </c>
      <c r="EJ2889" s="304">
        <f t="shared" si="1293"/>
        <v>0</v>
      </c>
      <c r="EK2889" s="77" t="e">
        <f t="shared" si="1294"/>
        <v>#DIV/0!</v>
      </c>
      <c r="EL2889" s="304">
        <f t="shared" si="1295"/>
        <v>11.959999999999999</v>
      </c>
      <c r="EM2889" s="77">
        <f t="shared" si="1296"/>
        <v>0</v>
      </c>
      <c r="EN2889" s="304">
        <f t="shared" si="1297"/>
        <v>0.02</v>
      </c>
      <c r="EO2889" s="77">
        <f t="shared" si="1298"/>
        <v>0</v>
      </c>
      <c r="EP2889" s="304">
        <f t="shared" si="1299"/>
        <v>0</v>
      </c>
      <c r="EQ2889" s="77" t="e">
        <f t="shared" si="1300"/>
        <v>#DIV/0!</v>
      </c>
      <c r="ER2889" s="77">
        <f t="shared" si="1301"/>
        <v>100</v>
      </c>
      <c r="ES2889" s="77">
        <f t="shared" si="1302"/>
        <v>0</v>
      </c>
    </row>
    <row r="2890" spans="1:149" s="77" customFormat="1" x14ac:dyDescent="0.45">
      <c r="A2890" s="77" t="s">
        <v>4192</v>
      </c>
      <c r="B2890" s="178" t="s">
        <v>939</v>
      </c>
      <c r="C2890" s="77" t="s">
        <v>4193</v>
      </c>
      <c r="D2890" s="77" t="s">
        <v>3650</v>
      </c>
      <c r="E2890" s="77" t="s">
        <v>637</v>
      </c>
      <c r="F2890" s="77" t="s">
        <v>4205</v>
      </c>
      <c r="G2890" s="77" t="s">
        <v>3380</v>
      </c>
      <c r="H2890" s="77" t="s">
        <v>1100</v>
      </c>
      <c r="I2890" s="77">
        <v>48</v>
      </c>
      <c r="J2890" s="304">
        <v>500</v>
      </c>
      <c r="L2890" s="304">
        <v>1200</v>
      </c>
      <c r="P2890" s="72" t="s">
        <v>1374</v>
      </c>
      <c r="Q2890" s="125"/>
      <c r="R2890" s="125"/>
      <c r="S2890" s="116"/>
      <c r="AA2890" s="168">
        <v>1</v>
      </c>
      <c r="AB2890" s="168"/>
      <c r="AC2890" s="168">
        <v>0</v>
      </c>
      <c r="AE2890" s="327"/>
      <c r="AG2890" s="168"/>
      <c r="AQ2890" s="178"/>
      <c r="AR2890" s="66">
        <v>1.1830000000000001</v>
      </c>
      <c r="AS2890" s="66"/>
      <c r="AU2890" s="276">
        <v>5000</v>
      </c>
      <c r="AV2890" s="276"/>
      <c r="AW2890" s="276">
        <v>5915</v>
      </c>
      <c r="AX2890" s="95"/>
      <c r="AY2890" s="276"/>
      <c r="AZ2890" s="95"/>
      <c r="BA2890" s="178"/>
      <c r="BB2890" s="98" t="s">
        <v>3412</v>
      </c>
      <c r="BC2890" s="178" t="s">
        <v>1126</v>
      </c>
      <c r="BD2890" s="96">
        <v>60.665792000000003</v>
      </c>
      <c r="BH2890" s="96">
        <v>16.510144</v>
      </c>
      <c r="BZ2890" s="96">
        <v>10.486528</v>
      </c>
      <c r="CB2890" s="96">
        <v>1.7536000000000003E-2</v>
      </c>
      <c r="DH2890" s="77">
        <f t="shared" si="1279"/>
        <v>87.68</v>
      </c>
      <c r="DJ2890" s="96">
        <f t="shared" si="1280"/>
        <v>12.319999999999993</v>
      </c>
      <c r="DL2890" s="77" t="s">
        <v>3334</v>
      </c>
      <c r="DO2890" s="356">
        <v>12.3</v>
      </c>
      <c r="DP2890" s="77">
        <v>0.13</v>
      </c>
      <c r="DQ2890" s="348"/>
      <c r="DS2890" s="246"/>
      <c r="DU2890" s="96"/>
      <c r="DW2890" s="178"/>
      <c r="DX2890" s="304">
        <f t="shared" si="1281"/>
        <v>69.19</v>
      </c>
      <c r="DY2890" s="77">
        <f t="shared" si="1282"/>
        <v>0</v>
      </c>
      <c r="DZ2890" s="304">
        <f t="shared" si="1283"/>
        <v>0</v>
      </c>
      <c r="EA2890" s="77" t="e">
        <f t="shared" si="1284"/>
        <v>#DIV/0!</v>
      </c>
      <c r="EB2890" s="304">
        <f t="shared" si="1285"/>
        <v>18.829999999999998</v>
      </c>
      <c r="EC2890" s="77">
        <f t="shared" si="1286"/>
        <v>0</v>
      </c>
      <c r="ED2890" s="304">
        <f t="shared" si="1287"/>
        <v>0</v>
      </c>
      <c r="EE2890" s="77" t="e">
        <f t="shared" si="1288"/>
        <v>#DIV/0!</v>
      </c>
      <c r="EF2890" s="304">
        <f t="shared" si="1289"/>
        <v>0</v>
      </c>
      <c r="EG2890" s="77" t="e">
        <f t="shared" si="1290"/>
        <v>#DIV/0!</v>
      </c>
      <c r="EH2890" s="304">
        <f t="shared" si="1291"/>
        <v>0</v>
      </c>
      <c r="EI2890" s="77" t="e">
        <f t="shared" si="1292"/>
        <v>#DIV/0!</v>
      </c>
      <c r="EJ2890" s="304">
        <f t="shared" si="1293"/>
        <v>0</v>
      </c>
      <c r="EK2890" s="77" t="e">
        <f t="shared" si="1294"/>
        <v>#DIV/0!</v>
      </c>
      <c r="EL2890" s="304">
        <f t="shared" si="1295"/>
        <v>11.959999999999999</v>
      </c>
      <c r="EM2890" s="77">
        <f t="shared" si="1296"/>
        <v>0</v>
      </c>
      <c r="EN2890" s="304">
        <f t="shared" si="1297"/>
        <v>0.02</v>
      </c>
      <c r="EO2890" s="77">
        <f t="shared" si="1298"/>
        <v>0</v>
      </c>
      <c r="EP2890" s="304">
        <f t="shared" si="1299"/>
        <v>0</v>
      </c>
      <c r="EQ2890" s="77" t="e">
        <f t="shared" si="1300"/>
        <v>#DIV/0!</v>
      </c>
      <c r="ER2890" s="77">
        <f t="shared" si="1301"/>
        <v>100</v>
      </c>
      <c r="ES2890" s="77">
        <f t="shared" si="1302"/>
        <v>0</v>
      </c>
    </row>
    <row r="2891" spans="1:149" s="77" customFormat="1" x14ac:dyDescent="0.45">
      <c r="A2891" s="77" t="s">
        <v>4192</v>
      </c>
      <c r="B2891" s="178" t="s">
        <v>939</v>
      </c>
      <c r="C2891" s="77" t="s">
        <v>4193</v>
      </c>
      <c r="D2891" s="77" t="s">
        <v>3650</v>
      </c>
      <c r="E2891" s="77" t="s">
        <v>637</v>
      </c>
      <c r="F2891" s="77" t="s">
        <v>4206</v>
      </c>
      <c r="G2891" s="77" t="s">
        <v>3380</v>
      </c>
      <c r="H2891" s="77" t="s">
        <v>1100</v>
      </c>
      <c r="I2891" s="77">
        <v>19</v>
      </c>
      <c r="J2891" s="304">
        <v>500</v>
      </c>
      <c r="L2891" s="304">
        <v>1330</v>
      </c>
      <c r="P2891" s="72" t="s">
        <v>1374</v>
      </c>
      <c r="Q2891" s="125"/>
      <c r="R2891" s="125"/>
      <c r="S2891" s="116"/>
      <c r="AA2891" s="168">
        <v>1</v>
      </c>
      <c r="AB2891" s="168"/>
      <c r="AC2891" s="168">
        <v>0</v>
      </c>
      <c r="AE2891" s="327"/>
      <c r="AG2891" s="168"/>
      <c r="AQ2891" s="178"/>
      <c r="AR2891" s="66">
        <v>1.2270000000000001</v>
      </c>
      <c r="AS2891" s="66"/>
      <c r="AU2891" s="276">
        <v>5000</v>
      </c>
      <c r="AV2891" s="276"/>
      <c r="AW2891" s="276">
        <v>6135</v>
      </c>
      <c r="AX2891" s="95"/>
      <c r="AY2891" s="276"/>
      <c r="AZ2891" s="95"/>
      <c r="BA2891" s="178"/>
      <c r="BB2891" s="98" t="s">
        <v>3412</v>
      </c>
      <c r="BC2891" s="178" t="s">
        <v>1126</v>
      </c>
      <c r="BD2891" s="96">
        <v>61.406125000000003</v>
      </c>
      <c r="BH2891" s="96">
        <v>16.711624999999998</v>
      </c>
      <c r="BZ2891" s="96">
        <v>10.6145</v>
      </c>
      <c r="CB2891" s="96">
        <v>1.7750000000000002E-2</v>
      </c>
      <c r="DH2891" s="77">
        <f t="shared" si="1279"/>
        <v>88.75</v>
      </c>
      <c r="DJ2891" s="96">
        <f t="shared" si="1280"/>
        <v>11.25</v>
      </c>
      <c r="DL2891" s="77" t="s">
        <v>3334</v>
      </c>
      <c r="DO2891" s="356">
        <v>11.23</v>
      </c>
      <c r="DP2891" s="77">
        <v>0.1</v>
      </c>
      <c r="DQ2891" s="348"/>
      <c r="DS2891" s="246"/>
      <c r="DU2891" s="96"/>
      <c r="DW2891" s="178"/>
      <c r="DX2891" s="304">
        <f t="shared" si="1281"/>
        <v>69.190000000000012</v>
      </c>
      <c r="DY2891" s="77">
        <f t="shared" si="1282"/>
        <v>0</v>
      </c>
      <c r="DZ2891" s="304">
        <f t="shared" si="1283"/>
        <v>0</v>
      </c>
      <c r="EA2891" s="77" t="e">
        <f t="shared" si="1284"/>
        <v>#DIV/0!</v>
      </c>
      <c r="EB2891" s="304">
        <f t="shared" si="1285"/>
        <v>18.829999999999998</v>
      </c>
      <c r="EC2891" s="77">
        <f t="shared" si="1286"/>
        <v>0</v>
      </c>
      <c r="ED2891" s="304">
        <f t="shared" si="1287"/>
        <v>0</v>
      </c>
      <c r="EE2891" s="77" t="e">
        <f t="shared" si="1288"/>
        <v>#DIV/0!</v>
      </c>
      <c r="EF2891" s="304">
        <f t="shared" si="1289"/>
        <v>0</v>
      </c>
      <c r="EG2891" s="77" t="e">
        <f t="shared" si="1290"/>
        <v>#DIV/0!</v>
      </c>
      <c r="EH2891" s="304">
        <f t="shared" si="1291"/>
        <v>0</v>
      </c>
      <c r="EI2891" s="77" t="e">
        <f t="shared" si="1292"/>
        <v>#DIV/0!</v>
      </c>
      <c r="EJ2891" s="304">
        <f t="shared" si="1293"/>
        <v>0</v>
      </c>
      <c r="EK2891" s="77" t="e">
        <f t="shared" si="1294"/>
        <v>#DIV/0!</v>
      </c>
      <c r="EL2891" s="304">
        <f t="shared" si="1295"/>
        <v>11.959999999999999</v>
      </c>
      <c r="EM2891" s="77">
        <f t="shared" si="1296"/>
        <v>0</v>
      </c>
      <c r="EN2891" s="304">
        <f t="shared" si="1297"/>
        <v>0.02</v>
      </c>
      <c r="EO2891" s="77">
        <f t="shared" si="1298"/>
        <v>0</v>
      </c>
      <c r="EP2891" s="304">
        <f t="shared" si="1299"/>
        <v>0</v>
      </c>
      <c r="EQ2891" s="77" t="e">
        <f t="shared" si="1300"/>
        <v>#DIV/0!</v>
      </c>
      <c r="ER2891" s="77">
        <f t="shared" si="1301"/>
        <v>100</v>
      </c>
      <c r="ES2891" s="77">
        <f t="shared" si="1302"/>
        <v>0</v>
      </c>
    </row>
    <row r="2892" spans="1:149" s="77" customFormat="1" x14ac:dyDescent="0.45">
      <c r="A2892" s="77" t="s">
        <v>4192</v>
      </c>
      <c r="B2892" s="178" t="s">
        <v>939</v>
      </c>
      <c r="C2892" s="77" t="s">
        <v>4193</v>
      </c>
      <c r="D2892" s="77" t="s">
        <v>4241</v>
      </c>
      <c r="E2892" s="77" t="s">
        <v>637</v>
      </c>
      <c r="F2892" s="77" t="s">
        <v>4207</v>
      </c>
      <c r="G2892" s="77" t="s">
        <v>3380</v>
      </c>
      <c r="H2892" s="77" t="s">
        <v>1100</v>
      </c>
      <c r="I2892" s="77">
        <v>72</v>
      </c>
      <c r="J2892" s="304">
        <v>200</v>
      </c>
      <c r="L2892" s="304">
        <v>1200</v>
      </c>
      <c r="P2892" s="72" t="s">
        <v>1374</v>
      </c>
      <c r="Q2892" s="125"/>
      <c r="R2892" s="125"/>
      <c r="S2892" s="116"/>
      <c r="AA2892" s="168">
        <v>1</v>
      </c>
      <c r="AB2892" s="168"/>
      <c r="AC2892" s="168">
        <v>0</v>
      </c>
      <c r="AE2892" s="327"/>
      <c r="AG2892" s="168"/>
      <c r="AQ2892" s="178"/>
      <c r="AR2892" s="66">
        <v>1.0069999999999999</v>
      </c>
      <c r="AS2892" s="66"/>
      <c r="AU2892" s="276">
        <v>2000</v>
      </c>
      <c r="AV2892" s="276"/>
      <c r="AW2892" s="276">
        <v>2013.9999999999998</v>
      </c>
      <c r="AX2892" s="95"/>
      <c r="AY2892" s="276"/>
      <c r="AZ2892" s="95"/>
      <c r="BA2892" s="178"/>
      <c r="BB2892" s="98" t="s">
        <v>3412</v>
      </c>
      <c r="BC2892" s="178" t="s">
        <v>1126</v>
      </c>
      <c r="BD2892" s="96">
        <v>49.562984</v>
      </c>
      <c r="BH2892" s="96">
        <v>20.498813999999996</v>
      </c>
      <c r="BX2892" s="96">
        <v>5.953538</v>
      </c>
      <c r="BZ2892" s="96">
        <v>6.1382119999999993</v>
      </c>
      <c r="CB2892" s="96">
        <v>2.6381999999999999E-2</v>
      </c>
      <c r="DH2892" s="77">
        <f t="shared" si="1279"/>
        <v>82.179929999999985</v>
      </c>
      <c r="DJ2892" s="96">
        <f t="shared" si="1280"/>
        <v>17.820070000000015</v>
      </c>
      <c r="DL2892" s="77" t="s">
        <v>3334</v>
      </c>
      <c r="DO2892" s="356">
        <v>5.51</v>
      </c>
      <c r="DP2892" s="77">
        <v>0.08</v>
      </c>
      <c r="DQ2892" s="348"/>
      <c r="DS2892" s="246"/>
      <c r="DU2892" s="96"/>
      <c r="DW2892" s="178"/>
      <c r="DX2892" s="304">
        <f t="shared" si="1281"/>
        <v>60.310326377742115</v>
      </c>
      <c r="DY2892" s="77">
        <f t="shared" si="1282"/>
        <v>0</v>
      </c>
      <c r="DZ2892" s="304">
        <f t="shared" si="1283"/>
        <v>0</v>
      </c>
      <c r="EA2892" s="77" t="e">
        <f t="shared" si="1284"/>
        <v>#DIV/0!</v>
      </c>
      <c r="EB2892" s="304">
        <f t="shared" si="1285"/>
        <v>24.943820224719101</v>
      </c>
      <c r="EC2892" s="77">
        <f t="shared" si="1286"/>
        <v>0</v>
      </c>
      <c r="ED2892" s="304">
        <f t="shared" si="1287"/>
        <v>0</v>
      </c>
      <c r="EE2892" s="77" t="e">
        <f t="shared" si="1288"/>
        <v>#DIV/0!</v>
      </c>
      <c r="EF2892" s="304">
        <f t="shared" si="1289"/>
        <v>0</v>
      </c>
      <c r="EG2892" s="77" t="e">
        <f t="shared" si="1290"/>
        <v>#DIV/0!</v>
      </c>
      <c r="EH2892" s="304">
        <f t="shared" si="1291"/>
        <v>0</v>
      </c>
      <c r="EI2892" s="77" t="e">
        <f t="shared" si="1292"/>
        <v>#DIV/0!</v>
      </c>
      <c r="EJ2892" s="304">
        <f t="shared" si="1293"/>
        <v>7.2445157838416279</v>
      </c>
      <c r="EK2892" s="77">
        <f t="shared" si="1294"/>
        <v>0</v>
      </c>
      <c r="EL2892" s="304">
        <f t="shared" si="1295"/>
        <v>7.469234884965223</v>
      </c>
      <c r="EM2892" s="77">
        <f t="shared" si="1296"/>
        <v>0</v>
      </c>
      <c r="EN2892" s="304">
        <f t="shared" si="1297"/>
        <v>3.2102728731942219E-2</v>
      </c>
      <c r="EO2892" s="77">
        <f t="shared" si="1298"/>
        <v>0</v>
      </c>
      <c r="EP2892" s="304">
        <f t="shared" si="1299"/>
        <v>0</v>
      </c>
      <c r="EQ2892" s="77" t="e">
        <f t="shared" si="1300"/>
        <v>#DIV/0!</v>
      </c>
      <c r="ER2892" s="77">
        <f t="shared" si="1301"/>
        <v>100</v>
      </c>
      <c r="ES2892" s="77">
        <f t="shared" si="1302"/>
        <v>0</v>
      </c>
    </row>
    <row r="2893" spans="1:149" s="77" customFormat="1" x14ac:dyDescent="0.45">
      <c r="A2893" s="77" t="s">
        <v>4192</v>
      </c>
      <c r="B2893" s="178" t="s">
        <v>939</v>
      </c>
      <c r="C2893" s="77" t="s">
        <v>4193</v>
      </c>
      <c r="D2893" s="77" t="s">
        <v>4241</v>
      </c>
      <c r="E2893" s="77" t="s">
        <v>637</v>
      </c>
      <c r="F2893" s="77" t="s">
        <v>4208</v>
      </c>
      <c r="G2893" s="77" t="s">
        <v>3380</v>
      </c>
      <c r="H2893" s="77" t="s">
        <v>1100</v>
      </c>
      <c r="I2893" s="77">
        <v>48</v>
      </c>
      <c r="J2893" s="304">
        <v>500</v>
      </c>
      <c r="L2893" s="304">
        <v>1200</v>
      </c>
      <c r="P2893" s="72" t="s">
        <v>1374</v>
      </c>
      <c r="Q2893" s="125"/>
      <c r="R2893" s="125"/>
      <c r="S2893" s="116"/>
      <c r="AA2893" s="168">
        <v>1</v>
      </c>
      <c r="AB2893" s="168"/>
      <c r="AC2893" s="168">
        <v>0</v>
      </c>
      <c r="AE2893" s="327"/>
      <c r="AG2893" s="168"/>
      <c r="AQ2893" s="178"/>
      <c r="AR2893" s="66">
        <v>1.1830000000000001</v>
      </c>
      <c r="AS2893" s="66"/>
      <c r="AU2893" s="276">
        <v>5000</v>
      </c>
      <c r="AV2893" s="276"/>
      <c r="AW2893" s="276">
        <v>5915</v>
      </c>
      <c r="AX2893" s="95"/>
      <c r="AY2893" s="276"/>
      <c r="AZ2893" s="95"/>
      <c r="BA2893" s="178"/>
      <c r="BB2893" s="98" t="s">
        <v>3412</v>
      </c>
      <c r="BC2893" s="178" t="s">
        <v>1126</v>
      </c>
      <c r="BD2893" s="96">
        <v>46.558996</v>
      </c>
      <c r="BH2893" s="96">
        <v>19.256390999999997</v>
      </c>
      <c r="BX2893" s="96">
        <v>5.5926969999999994</v>
      </c>
      <c r="BZ2893" s="96">
        <v>5.766178</v>
      </c>
      <c r="CB2893" s="96">
        <v>2.4782999999999999E-2</v>
      </c>
      <c r="DH2893" s="77">
        <f t="shared" si="1279"/>
        <v>77.199044999999998</v>
      </c>
      <c r="DJ2893" s="96">
        <f t="shared" si="1280"/>
        <v>22.800955000000002</v>
      </c>
      <c r="DL2893" s="77" t="s">
        <v>3334</v>
      </c>
      <c r="DO2893" s="356">
        <v>10.84</v>
      </c>
      <c r="DP2893" s="77">
        <v>0.08</v>
      </c>
      <c r="DQ2893" s="348"/>
      <c r="DS2893" s="246"/>
      <c r="DU2893" s="96"/>
      <c r="DW2893" s="178"/>
      <c r="DX2893" s="304">
        <f t="shared" si="1281"/>
        <v>60.310326377742108</v>
      </c>
      <c r="DY2893" s="77">
        <f t="shared" si="1282"/>
        <v>0</v>
      </c>
      <c r="DZ2893" s="304">
        <f t="shared" si="1283"/>
        <v>0</v>
      </c>
      <c r="EA2893" s="77" t="e">
        <f t="shared" si="1284"/>
        <v>#DIV/0!</v>
      </c>
      <c r="EB2893" s="304">
        <f t="shared" si="1285"/>
        <v>24.943820224719097</v>
      </c>
      <c r="EC2893" s="77">
        <f t="shared" si="1286"/>
        <v>0</v>
      </c>
      <c r="ED2893" s="304">
        <f t="shared" si="1287"/>
        <v>0</v>
      </c>
      <c r="EE2893" s="77" t="e">
        <f t="shared" si="1288"/>
        <v>#DIV/0!</v>
      </c>
      <c r="EF2893" s="304">
        <f t="shared" si="1289"/>
        <v>0</v>
      </c>
      <c r="EG2893" s="77" t="e">
        <f t="shared" si="1290"/>
        <v>#DIV/0!</v>
      </c>
      <c r="EH2893" s="304">
        <f t="shared" si="1291"/>
        <v>0</v>
      </c>
      <c r="EI2893" s="77" t="e">
        <f t="shared" si="1292"/>
        <v>#DIV/0!</v>
      </c>
      <c r="EJ2893" s="304">
        <f t="shared" si="1293"/>
        <v>7.2445157838416261</v>
      </c>
      <c r="EK2893" s="77">
        <f t="shared" si="1294"/>
        <v>0</v>
      </c>
      <c r="EL2893" s="304">
        <f t="shared" si="1295"/>
        <v>7.469234884965223</v>
      </c>
      <c r="EM2893" s="77">
        <f t="shared" si="1296"/>
        <v>0</v>
      </c>
      <c r="EN2893" s="304">
        <f t="shared" si="1297"/>
        <v>3.2102728731942212E-2</v>
      </c>
      <c r="EO2893" s="77">
        <f t="shared" si="1298"/>
        <v>0</v>
      </c>
      <c r="EP2893" s="304">
        <f t="shared" si="1299"/>
        <v>0</v>
      </c>
      <c r="EQ2893" s="77" t="e">
        <f t="shared" si="1300"/>
        <v>#DIV/0!</v>
      </c>
      <c r="ER2893" s="77">
        <f t="shared" si="1301"/>
        <v>100</v>
      </c>
      <c r="ES2893" s="77">
        <f t="shared" si="1302"/>
        <v>0</v>
      </c>
    </row>
    <row r="2894" spans="1:149" s="77" customFormat="1" x14ac:dyDescent="0.45">
      <c r="A2894" s="77" t="s">
        <v>4192</v>
      </c>
      <c r="B2894" s="178" t="s">
        <v>939</v>
      </c>
      <c r="C2894" s="77" t="s">
        <v>4193</v>
      </c>
      <c r="D2894" s="77" t="s">
        <v>4242</v>
      </c>
      <c r="E2894" s="77" t="s">
        <v>637</v>
      </c>
      <c r="F2894" s="77" t="s">
        <v>4209</v>
      </c>
      <c r="G2894" s="77" t="s">
        <v>3380</v>
      </c>
      <c r="H2894" s="77" t="s">
        <v>1100</v>
      </c>
      <c r="I2894" s="77">
        <v>48</v>
      </c>
      <c r="J2894" s="304">
        <v>50</v>
      </c>
      <c r="L2894" s="304">
        <v>1200</v>
      </c>
      <c r="P2894" s="72" t="s">
        <v>1374</v>
      </c>
      <c r="Q2894" s="125"/>
      <c r="R2894" s="125"/>
      <c r="S2894" s="116"/>
      <c r="AA2894" s="168">
        <v>1</v>
      </c>
      <c r="AB2894" s="168"/>
      <c r="AC2894" s="168">
        <v>0</v>
      </c>
      <c r="AE2894" s="327"/>
      <c r="AG2894" s="168"/>
      <c r="AQ2894" s="178"/>
      <c r="AR2894" s="66">
        <v>0.99219999999999997</v>
      </c>
      <c r="AS2894" s="66"/>
      <c r="AU2894" s="276">
        <v>500</v>
      </c>
      <c r="AV2894" s="276"/>
      <c r="AW2894" s="276">
        <v>496.09999999999997</v>
      </c>
      <c r="AX2894" s="95"/>
      <c r="AY2894" s="276"/>
      <c r="AZ2894" s="95"/>
      <c r="BA2894" s="178"/>
      <c r="BB2894" s="98" t="s">
        <v>3412</v>
      </c>
      <c r="BC2894" s="178" t="s">
        <v>1126</v>
      </c>
      <c r="BD2894" s="96">
        <v>55.100640000000006</v>
      </c>
      <c r="BH2894" s="96">
        <v>28.189167999999995</v>
      </c>
      <c r="BX2894" s="96">
        <v>10.570937999999998</v>
      </c>
      <c r="BZ2894" s="96">
        <v>5.7396499999999993</v>
      </c>
      <c r="CB2894" s="96"/>
      <c r="DH2894" s="77">
        <f t="shared" si="1279"/>
        <v>99.600395999999989</v>
      </c>
      <c r="DJ2894" s="96">
        <f t="shared" si="1280"/>
        <v>0.39960400000001073</v>
      </c>
      <c r="DL2894" s="77" t="s">
        <v>3334</v>
      </c>
      <c r="DO2894" s="356"/>
      <c r="DQ2894" s="348"/>
      <c r="DS2894" s="246"/>
      <c r="DU2894" s="96"/>
      <c r="DW2894" s="178"/>
      <c r="DX2894" s="304">
        <f t="shared" si="1281"/>
        <v>55.321707757065553</v>
      </c>
      <c r="DY2894" s="77">
        <f t="shared" si="1282"/>
        <v>0</v>
      </c>
      <c r="DZ2894" s="304">
        <f t="shared" si="1283"/>
        <v>0</v>
      </c>
      <c r="EA2894" s="77" t="e">
        <f t="shared" si="1284"/>
        <v>#DIV/0!</v>
      </c>
      <c r="EB2894" s="304">
        <f t="shared" si="1285"/>
        <v>28.302264982962516</v>
      </c>
      <c r="EC2894" s="77">
        <f t="shared" si="1286"/>
        <v>0</v>
      </c>
      <c r="ED2894" s="304">
        <f t="shared" si="1287"/>
        <v>0</v>
      </c>
      <c r="EE2894" s="77" t="e">
        <f t="shared" si="1288"/>
        <v>#DIV/0!</v>
      </c>
      <c r="EF2894" s="304">
        <f t="shared" si="1289"/>
        <v>0</v>
      </c>
      <c r="EG2894" s="77" t="e">
        <f t="shared" si="1290"/>
        <v>#DIV/0!</v>
      </c>
      <c r="EH2894" s="304">
        <f t="shared" si="1291"/>
        <v>0</v>
      </c>
      <c r="EI2894" s="77" t="e">
        <f t="shared" si="1292"/>
        <v>#DIV/0!</v>
      </c>
      <c r="EJ2894" s="304">
        <f t="shared" si="1293"/>
        <v>10.613349368610942</v>
      </c>
      <c r="EK2894" s="77">
        <f t="shared" si="1294"/>
        <v>0</v>
      </c>
      <c r="EL2894" s="304">
        <f t="shared" si="1295"/>
        <v>5.762677891360994</v>
      </c>
      <c r="EM2894" s="77">
        <f t="shared" si="1296"/>
        <v>0</v>
      </c>
      <c r="EN2894" s="304">
        <f t="shared" si="1297"/>
        <v>0</v>
      </c>
      <c r="EO2894" s="77" t="e">
        <f t="shared" si="1298"/>
        <v>#DIV/0!</v>
      </c>
      <c r="EP2894" s="304">
        <f t="shared" si="1299"/>
        <v>0</v>
      </c>
      <c r="EQ2894" s="77" t="e">
        <f t="shared" si="1300"/>
        <v>#DIV/0!</v>
      </c>
      <c r="ER2894" s="77">
        <f t="shared" si="1301"/>
        <v>100</v>
      </c>
      <c r="ES2894" s="77">
        <f t="shared" si="1302"/>
        <v>0</v>
      </c>
    </row>
    <row r="2895" spans="1:149" s="77" customFormat="1" x14ac:dyDescent="0.45">
      <c r="A2895" s="77" t="s">
        <v>4192</v>
      </c>
      <c r="B2895" s="178" t="s">
        <v>939</v>
      </c>
      <c r="C2895" s="77" t="s">
        <v>4193</v>
      </c>
      <c r="D2895" s="77" t="s">
        <v>4242</v>
      </c>
      <c r="E2895" s="77" t="s">
        <v>637</v>
      </c>
      <c r="F2895" s="77" t="s">
        <v>4210</v>
      </c>
      <c r="G2895" s="77" t="s">
        <v>3380</v>
      </c>
      <c r="H2895" s="77" t="s">
        <v>1100</v>
      </c>
      <c r="I2895" s="77">
        <v>48</v>
      </c>
      <c r="J2895" s="304">
        <v>50</v>
      </c>
      <c r="L2895" s="304">
        <v>1300</v>
      </c>
      <c r="P2895" s="72" t="s">
        <v>1374</v>
      </c>
      <c r="Q2895" s="125"/>
      <c r="R2895" s="125"/>
      <c r="S2895" s="116"/>
      <c r="AA2895" s="168">
        <v>1</v>
      </c>
      <c r="AB2895" s="168"/>
      <c r="AC2895" s="168">
        <v>0</v>
      </c>
      <c r="AE2895" s="327"/>
      <c r="AG2895" s="168"/>
      <c r="AQ2895" s="178"/>
      <c r="AR2895" s="66">
        <v>1</v>
      </c>
      <c r="AS2895" s="66"/>
      <c r="AU2895" s="276">
        <v>500</v>
      </c>
      <c r="AV2895" s="276"/>
      <c r="AW2895" s="276">
        <v>500</v>
      </c>
      <c r="AX2895" s="95"/>
      <c r="AY2895" s="276"/>
      <c r="AZ2895" s="95"/>
      <c r="BA2895" s="178"/>
      <c r="BB2895" s="98" t="s">
        <v>3412</v>
      </c>
      <c r="BC2895" s="178" t="s">
        <v>1126</v>
      </c>
      <c r="BD2895" s="96">
        <v>53.682000000000009</v>
      </c>
      <c r="BH2895" s="96">
        <v>27.463399999999996</v>
      </c>
      <c r="BX2895" s="96">
        <v>10.298775000000001</v>
      </c>
      <c r="BZ2895" s="96">
        <v>5.5918749999999999</v>
      </c>
      <c r="CB2895" s="96"/>
      <c r="DH2895" s="77">
        <f t="shared" si="1279"/>
        <v>97.036050000000017</v>
      </c>
      <c r="DJ2895" s="96">
        <f t="shared" si="1280"/>
        <v>2.9639499999999828</v>
      </c>
      <c r="DL2895" s="77" t="s">
        <v>3334</v>
      </c>
      <c r="DO2895" s="356">
        <v>2.57</v>
      </c>
      <c r="DP2895" s="77">
        <v>0.17</v>
      </c>
      <c r="DQ2895" s="348"/>
      <c r="DS2895" s="246"/>
      <c r="DU2895" s="96"/>
      <c r="DW2895" s="178"/>
      <c r="DX2895" s="304">
        <f t="shared" si="1281"/>
        <v>55.321707757065539</v>
      </c>
      <c r="DY2895" s="77">
        <f t="shared" si="1282"/>
        <v>0</v>
      </c>
      <c r="DZ2895" s="304">
        <f t="shared" si="1283"/>
        <v>0</v>
      </c>
      <c r="EA2895" s="77" t="e">
        <f t="shared" si="1284"/>
        <v>#DIV/0!</v>
      </c>
      <c r="EB2895" s="304">
        <f t="shared" si="1285"/>
        <v>28.302264982962512</v>
      </c>
      <c r="EC2895" s="77">
        <f t="shared" si="1286"/>
        <v>0</v>
      </c>
      <c r="ED2895" s="304">
        <f t="shared" si="1287"/>
        <v>0</v>
      </c>
      <c r="EE2895" s="77" t="e">
        <f t="shared" si="1288"/>
        <v>#DIV/0!</v>
      </c>
      <c r="EF2895" s="304">
        <f t="shared" si="1289"/>
        <v>0</v>
      </c>
      <c r="EG2895" s="77" t="e">
        <f t="shared" si="1290"/>
        <v>#DIV/0!</v>
      </c>
      <c r="EH2895" s="304">
        <f t="shared" si="1291"/>
        <v>0</v>
      </c>
      <c r="EI2895" s="77" t="e">
        <f t="shared" si="1292"/>
        <v>#DIV/0!</v>
      </c>
      <c r="EJ2895" s="304">
        <f t="shared" si="1293"/>
        <v>10.613349368610942</v>
      </c>
      <c r="EK2895" s="77">
        <f t="shared" si="1294"/>
        <v>0</v>
      </c>
      <c r="EL2895" s="304">
        <f t="shared" si="1295"/>
        <v>5.7626778913609931</v>
      </c>
      <c r="EM2895" s="77">
        <f t="shared" si="1296"/>
        <v>0</v>
      </c>
      <c r="EN2895" s="304">
        <f t="shared" si="1297"/>
        <v>0</v>
      </c>
      <c r="EO2895" s="77" t="e">
        <f t="shared" si="1298"/>
        <v>#DIV/0!</v>
      </c>
      <c r="EP2895" s="304">
        <f t="shared" si="1299"/>
        <v>0</v>
      </c>
      <c r="EQ2895" s="77" t="e">
        <f t="shared" si="1300"/>
        <v>#DIV/0!</v>
      </c>
      <c r="ER2895" s="77">
        <f t="shared" si="1301"/>
        <v>100</v>
      </c>
      <c r="ES2895" s="77">
        <f t="shared" si="1302"/>
        <v>0</v>
      </c>
    </row>
    <row r="2896" spans="1:149" s="77" customFormat="1" x14ac:dyDescent="0.45">
      <c r="A2896" s="77" t="s">
        <v>4192</v>
      </c>
      <c r="B2896" s="178" t="s">
        <v>939</v>
      </c>
      <c r="C2896" s="77" t="s">
        <v>4193</v>
      </c>
      <c r="D2896" s="77" t="s">
        <v>4242</v>
      </c>
      <c r="E2896" s="77" t="s">
        <v>637</v>
      </c>
      <c r="F2896" s="77" t="s">
        <v>4211</v>
      </c>
      <c r="G2896" s="77" t="s">
        <v>3380</v>
      </c>
      <c r="H2896" s="77" t="s">
        <v>1100</v>
      </c>
      <c r="I2896" s="77">
        <v>20</v>
      </c>
      <c r="J2896" s="304">
        <v>52</v>
      </c>
      <c r="L2896" s="304">
        <v>1420</v>
      </c>
      <c r="M2896" s="77">
        <v>10</v>
      </c>
      <c r="P2896" s="72" t="s">
        <v>1374</v>
      </c>
      <c r="Q2896" s="125"/>
      <c r="R2896" s="125"/>
      <c r="S2896" s="116"/>
      <c r="AA2896" s="168">
        <v>1</v>
      </c>
      <c r="AB2896" s="168"/>
      <c r="AC2896" s="168">
        <v>0</v>
      </c>
      <c r="AE2896" s="327"/>
      <c r="AG2896" s="168"/>
      <c r="AQ2896" s="178"/>
      <c r="AR2896" s="66">
        <v>1.008</v>
      </c>
      <c r="AS2896" s="66"/>
      <c r="AU2896" s="276">
        <v>520</v>
      </c>
      <c r="AV2896" s="276"/>
      <c r="AW2896" s="276">
        <v>524.16</v>
      </c>
      <c r="AX2896" s="95"/>
      <c r="AY2896" s="276"/>
      <c r="AZ2896" s="95"/>
      <c r="BA2896" s="178"/>
      <c r="BB2896" s="98" t="s">
        <v>3412</v>
      </c>
      <c r="BC2896" s="178" t="s">
        <v>1126</v>
      </c>
      <c r="BD2896" s="96">
        <v>53.858639999999994</v>
      </c>
      <c r="BH2896" s="96">
        <v>27.553767999999994</v>
      </c>
      <c r="BX2896" s="96">
        <v>10.332663</v>
      </c>
      <c r="BZ2896" s="96">
        <v>5.6102749999999988</v>
      </c>
      <c r="CB2896" s="96"/>
      <c r="DH2896" s="77">
        <f t="shared" si="1279"/>
        <v>97.355345999999983</v>
      </c>
      <c r="DJ2896" s="96">
        <f t="shared" si="1280"/>
        <v>2.6446540000000169</v>
      </c>
      <c r="DL2896" s="77" t="s">
        <v>3334</v>
      </c>
      <c r="DO2896" s="356">
        <v>2.25</v>
      </c>
      <c r="DP2896" s="77">
        <v>0.13</v>
      </c>
      <c r="DQ2896" s="348"/>
      <c r="DS2896" s="246"/>
      <c r="DU2896" s="96"/>
      <c r="DW2896" s="178"/>
      <c r="DX2896" s="304">
        <f t="shared" si="1281"/>
        <v>55.321707757065553</v>
      </c>
      <c r="DY2896" s="77">
        <f t="shared" si="1282"/>
        <v>0</v>
      </c>
      <c r="DZ2896" s="304">
        <f t="shared" si="1283"/>
        <v>0</v>
      </c>
      <c r="EA2896" s="77" t="e">
        <f t="shared" si="1284"/>
        <v>#DIV/0!</v>
      </c>
      <c r="EB2896" s="304">
        <f t="shared" si="1285"/>
        <v>28.302264982962516</v>
      </c>
      <c r="EC2896" s="77">
        <f t="shared" si="1286"/>
        <v>0</v>
      </c>
      <c r="ED2896" s="304">
        <f t="shared" si="1287"/>
        <v>0</v>
      </c>
      <c r="EE2896" s="77" t="e">
        <f t="shared" si="1288"/>
        <v>#DIV/0!</v>
      </c>
      <c r="EF2896" s="304">
        <f t="shared" si="1289"/>
        <v>0</v>
      </c>
      <c r="EG2896" s="77" t="e">
        <f t="shared" si="1290"/>
        <v>#DIV/0!</v>
      </c>
      <c r="EH2896" s="304">
        <f t="shared" si="1291"/>
        <v>0</v>
      </c>
      <c r="EI2896" s="77" t="e">
        <f t="shared" si="1292"/>
        <v>#DIV/0!</v>
      </c>
      <c r="EJ2896" s="304">
        <f t="shared" si="1293"/>
        <v>10.613349368610946</v>
      </c>
      <c r="EK2896" s="77">
        <f t="shared" si="1294"/>
        <v>0</v>
      </c>
      <c r="EL2896" s="304">
        <f t="shared" si="1295"/>
        <v>5.762677891360994</v>
      </c>
      <c r="EM2896" s="77">
        <f t="shared" si="1296"/>
        <v>0</v>
      </c>
      <c r="EN2896" s="304">
        <f t="shared" si="1297"/>
        <v>0</v>
      </c>
      <c r="EO2896" s="77" t="e">
        <f t="shared" si="1298"/>
        <v>#DIV/0!</v>
      </c>
      <c r="EP2896" s="304">
        <f t="shared" si="1299"/>
        <v>0</v>
      </c>
      <c r="EQ2896" s="77" t="e">
        <f t="shared" si="1300"/>
        <v>#DIV/0!</v>
      </c>
      <c r="ER2896" s="77">
        <f t="shared" si="1301"/>
        <v>100</v>
      </c>
      <c r="ES2896" s="77">
        <f t="shared" si="1302"/>
        <v>0</v>
      </c>
    </row>
    <row r="2897" spans="1:149" s="77" customFormat="1" x14ac:dyDescent="0.45">
      <c r="A2897" s="77" t="s">
        <v>4192</v>
      </c>
      <c r="B2897" s="178" t="s">
        <v>939</v>
      </c>
      <c r="C2897" s="77" t="s">
        <v>4193</v>
      </c>
      <c r="D2897" s="77" t="s">
        <v>4242</v>
      </c>
      <c r="E2897" s="77" t="s">
        <v>637</v>
      </c>
      <c r="F2897" s="77" t="s">
        <v>4212</v>
      </c>
      <c r="G2897" s="77" t="s">
        <v>3380</v>
      </c>
      <c r="H2897" s="77" t="s">
        <v>1100</v>
      </c>
      <c r="I2897" s="77">
        <v>48</v>
      </c>
      <c r="J2897" s="304">
        <v>200</v>
      </c>
      <c r="L2897" s="304">
        <v>1200</v>
      </c>
      <c r="P2897" s="72" t="s">
        <v>1374</v>
      </c>
      <c r="Q2897" s="125"/>
      <c r="R2897" s="125"/>
      <c r="S2897" s="116"/>
      <c r="AA2897" s="168">
        <v>1</v>
      </c>
      <c r="AB2897" s="168"/>
      <c r="AC2897" s="168">
        <v>0</v>
      </c>
      <c r="AE2897" s="327"/>
      <c r="AG2897" s="168"/>
      <c r="AQ2897" s="178"/>
      <c r="AR2897" s="66">
        <v>1.0069999999999999</v>
      </c>
      <c r="AS2897" s="66"/>
      <c r="AU2897" s="276">
        <v>2000</v>
      </c>
      <c r="AV2897" s="276"/>
      <c r="AW2897" s="276">
        <v>2013.9999999999998</v>
      </c>
      <c r="AX2897" s="95"/>
      <c r="AY2897" s="276"/>
      <c r="AZ2897" s="95"/>
      <c r="BA2897" s="178"/>
      <c r="BB2897" s="98" t="s">
        <v>3412</v>
      </c>
      <c r="BC2897" s="178" t="s">
        <v>1126</v>
      </c>
      <c r="BD2897" s="96">
        <v>51.948720000000002</v>
      </c>
      <c r="BH2897" s="96">
        <v>26.576663999999997</v>
      </c>
      <c r="BX2897" s="96">
        <v>9.9662489999999995</v>
      </c>
      <c r="BZ2897" s="96">
        <v>5.4113250000000006</v>
      </c>
      <c r="CB2897" s="96"/>
      <c r="DH2897" s="77">
        <f t="shared" si="1279"/>
        <v>93.902958000000012</v>
      </c>
      <c r="DJ2897" s="96">
        <f t="shared" si="1280"/>
        <v>6.0970419999999876</v>
      </c>
      <c r="DL2897" s="77" t="s">
        <v>3334</v>
      </c>
      <c r="DO2897" s="356">
        <v>5.71</v>
      </c>
      <c r="DP2897" s="77">
        <v>0.18</v>
      </c>
      <c r="DQ2897" s="348"/>
      <c r="DS2897" s="246"/>
      <c r="DU2897" s="96"/>
      <c r="DW2897" s="178"/>
      <c r="DX2897" s="304">
        <f t="shared" si="1281"/>
        <v>55.321707757065539</v>
      </c>
      <c r="DY2897" s="77">
        <f t="shared" si="1282"/>
        <v>0</v>
      </c>
      <c r="DZ2897" s="304">
        <f t="shared" si="1283"/>
        <v>0</v>
      </c>
      <c r="EA2897" s="77" t="e">
        <f t="shared" si="1284"/>
        <v>#DIV/0!</v>
      </c>
      <c r="EB2897" s="304">
        <f t="shared" si="1285"/>
        <v>28.302264982962512</v>
      </c>
      <c r="EC2897" s="77">
        <f t="shared" si="1286"/>
        <v>0</v>
      </c>
      <c r="ED2897" s="304">
        <f t="shared" si="1287"/>
        <v>0</v>
      </c>
      <c r="EE2897" s="77" t="e">
        <f t="shared" si="1288"/>
        <v>#DIV/0!</v>
      </c>
      <c r="EF2897" s="304">
        <f t="shared" si="1289"/>
        <v>0</v>
      </c>
      <c r="EG2897" s="77" t="e">
        <f t="shared" si="1290"/>
        <v>#DIV/0!</v>
      </c>
      <c r="EH2897" s="304">
        <f t="shared" si="1291"/>
        <v>0</v>
      </c>
      <c r="EI2897" s="77" t="e">
        <f t="shared" si="1292"/>
        <v>#DIV/0!</v>
      </c>
      <c r="EJ2897" s="304">
        <f t="shared" si="1293"/>
        <v>10.613349368610942</v>
      </c>
      <c r="EK2897" s="77">
        <f t="shared" si="1294"/>
        <v>0</v>
      </c>
      <c r="EL2897" s="304">
        <f t="shared" si="1295"/>
        <v>5.762677891360994</v>
      </c>
      <c r="EM2897" s="77">
        <f t="shared" si="1296"/>
        <v>0</v>
      </c>
      <c r="EN2897" s="304">
        <f t="shared" si="1297"/>
        <v>0</v>
      </c>
      <c r="EO2897" s="77" t="e">
        <f t="shared" si="1298"/>
        <v>#DIV/0!</v>
      </c>
      <c r="EP2897" s="304">
        <f t="shared" si="1299"/>
        <v>0</v>
      </c>
      <c r="EQ2897" s="77" t="e">
        <f t="shared" si="1300"/>
        <v>#DIV/0!</v>
      </c>
      <c r="ER2897" s="77">
        <f t="shared" si="1301"/>
        <v>100</v>
      </c>
      <c r="ES2897" s="77">
        <f t="shared" si="1302"/>
        <v>0</v>
      </c>
    </row>
    <row r="2898" spans="1:149" s="77" customFormat="1" x14ac:dyDescent="0.45">
      <c r="A2898" s="77" t="s">
        <v>4192</v>
      </c>
      <c r="B2898" s="178" t="s">
        <v>939</v>
      </c>
      <c r="C2898" s="77" t="s">
        <v>4193</v>
      </c>
      <c r="D2898" s="77" t="s">
        <v>4242</v>
      </c>
      <c r="E2898" s="77" t="s">
        <v>637</v>
      </c>
      <c r="F2898" s="77" t="s">
        <v>4213</v>
      </c>
      <c r="G2898" s="77" t="s">
        <v>3380</v>
      </c>
      <c r="H2898" s="77" t="s">
        <v>1100</v>
      </c>
      <c r="I2898" s="77">
        <v>15</v>
      </c>
      <c r="J2898" s="304">
        <v>200</v>
      </c>
      <c r="L2898" s="304">
        <v>1351</v>
      </c>
      <c r="P2898" s="72" t="s">
        <v>1374</v>
      </c>
      <c r="Q2898" s="125"/>
      <c r="R2898" s="125"/>
      <c r="S2898" s="116"/>
      <c r="AA2898" s="168">
        <v>1</v>
      </c>
      <c r="AB2898" s="168"/>
      <c r="AC2898" s="168">
        <v>0</v>
      </c>
      <c r="AE2898" s="327"/>
      <c r="AG2898" s="168"/>
      <c r="AQ2898" s="178"/>
      <c r="AR2898" s="66">
        <v>1.0429999999999999</v>
      </c>
      <c r="AS2898" s="66"/>
      <c r="AU2898" s="276">
        <v>2000</v>
      </c>
      <c r="AV2898" s="276"/>
      <c r="AW2898" s="276">
        <v>2086</v>
      </c>
      <c r="AX2898" s="95"/>
      <c r="AY2898" s="276"/>
      <c r="AZ2898" s="95"/>
      <c r="BA2898" s="178"/>
      <c r="BB2898" s="98" t="s">
        <v>3412</v>
      </c>
      <c r="BC2898" s="178" t="s">
        <v>1126</v>
      </c>
      <c r="BD2898" s="96">
        <v>52.268879999999996</v>
      </c>
      <c r="BH2898" s="96">
        <v>26.740455999999998</v>
      </c>
      <c r="BX2898" s="96">
        <v>10.027671</v>
      </c>
      <c r="BZ2898" s="96">
        <v>5.4446750000000002</v>
      </c>
      <c r="CB2898" s="96"/>
      <c r="DH2898" s="77">
        <f t="shared" si="1279"/>
        <v>94.481681999999992</v>
      </c>
      <c r="DJ2898" s="96">
        <f t="shared" si="1280"/>
        <v>5.5183180000000078</v>
      </c>
      <c r="DL2898" s="77" t="s">
        <v>3334</v>
      </c>
      <c r="DO2898" s="356">
        <v>5.13</v>
      </c>
      <c r="DP2898" s="77">
        <v>0.18</v>
      </c>
      <c r="DQ2898" s="348"/>
      <c r="DS2898" s="246"/>
      <c r="DU2898" s="96"/>
      <c r="DW2898" s="178"/>
      <c r="DX2898" s="304">
        <f t="shared" si="1281"/>
        <v>55.321707757065539</v>
      </c>
      <c r="DY2898" s="77">
        <f t="shared" si="1282"/>
        <v>0</v>
      </c>
      <c r="DZ2898" s="304">
        <f t="shared" si="1283"/>
        <v>0</v>
      </c>
      <c r="EA2898" s="77" t="e">
        <f t="shared" si="1284"/>
        <v>#DIV/0!</v>
      </c>
      <c r="EB2898" s="304">
        <f t="shared" si="1285"/>
        <v>28.302264982962516</v>
      </c>
      <c r="EC2898" s="77">
        <f t="shared" si="1286"/>
        <v>0</v>
      </c>
      <c r="ED2898" s="304">
        <f t="shared" si="1287"/>
        <v>0</v>
      </c>
      <c r="EE2898" s="77" t="e">
        <f t="shared" si="1288"/>
        <v>#DIV/0!</v>
      </c>
      <c r="EF2898" s="304">
        <f t="shared" si="1289"/>
        <v>0</v>
      </c>
      <c r="EG2898" s="77" t="e">
        <f t="shared" si="1290"/>
        <v>#DIV/0!</v>
      </c>
      <c r="EH2898" s="304">
        <f t="shared" si="1291"/>
        <v>0</v>
      </c>
      <c r="EI2898" s="77" t="e">
        <f t="shared" si="1292"/>
        <v>#DIV/0!</v>
      </c>
      <c r="EJ2898" s="304">
        <f t="shared" si="1293"/>
        <v>10.613349368610944</v>
      </c>
      <c r="EK2898" s="77">
        <f t="shared" si="1294"/>
        <v>0</v>
      </c>
      <c r="EL2898" s="304">
        <f t="shared" si="1295"/>
        <v>5.7626778913609948</v>
      </c>
      <c r="EM2898" s="77">
        <f t="shared" si="1296"/>
        <v>0</v>
      </c>
      <c r="EN2898" s="304">
        <f t="shared" si="1297"/>
        <v>0</v>
      </c>
      <c r="EO2898" s="77" t="e">
        <f t="shared" si="1298"/>
        <v>#DIV/0!</v>
      </c>
      <c r="EP2898" s="304">
        <f t="shared" si="1299"/>
        <v>0</v>
      </c>
      <c r="EQ2898" s="77" t="e">
        <f t="shared" si="1300"/>
        <v>#DIV/0!</v>
      </c>
      <c r="ER2898" s="77">
        <f t="shared" si="1301"/>
        <v>100</v>
      </c>
      <c r="ES2898" s="77">
        <f t="shared" si="1302"/>
        <v>0</v>
      </c>
    </row>
    <row r="2899" spans="1:149" s="77" customFormat="1" x14ac:dyDescent="0.45">
      <c r="A2899" s="77" t="s">
        <v>4192</v>
      </c>
      <c r="B2899" s="178" t="s">
        <v>939</v>
      </c>
      <c r="C2899" s="77" t="s">
        <v>4193</v>
      </c>
      <c r="D2899" s="77" t="s">
        <v>4242</v>
      </c>
      <c r="E2899" s="77" t="s">
        <v>637</v>
      </c>
      <c r="F2899" s="77" t="s">
        <v>4214</v>
      </c>
      <c r="G2899" s="77" t="s">
        <v>3380</v>
      </c>
      <c r="H2899" s="77" t="s">
        <v>1100</v>
      </c>
      <c r="I2899" s="77">
        <v>48</v>
      </c>
      <c r="J2899" s="304">
        <v>500</v>
      </c>
      <c r="L2899" s="304">
        <v>1200</v>
      </c>
      <c r="P2899" s="72" t="s">
        <v>1374</v>
      </c>
      <c r="Q2899" s="125"/>
      <c r="R2899" s="125"/>
      <c r="S2899" s="116"/>
      <c r="AA2899" s="168">
        <v>1</v>
      </c>
      <c r="AB2899" s="168"/>
      <c r="AC2899" s="168">
        <v>0</v>
      </c>
      <c r="AE2899" s="327"/>
      <c r="AG2899" s="168"/>
      <c r="AQ2899" s="178"/>
      <c r="AR2899" s="66">
        <v>1.1830000000000001</v>
      </c>
      <c r="AS2899" s="66"/>
      <c r="AU2899" s="276">
        <v>5000</v>
      </c>
      <c r="AV2899" s="276"/>
      <c r="AW2899" s="276">
        <v>5915</v>
      </c>
      <c r="AX2899" s="95"/>
      <c r="AY2899" s="276"/>
      <c r="AZ2899" s="95"/>
      <c r="BA2899" s="178"/>
      <c r="BB2899" s="98" t="s">
        <v>3412</v>
      </c>
      <c r="BC2899" s="178" t="s">
        <v>1126</v>
      </c>
      <c r="BD2899" s="96">
        <v>49.530959999999993</v>
      </c>
      <c r="BH2899" s="96">
        <v>25.339751999999994</v>
      </c>
      <c r="BX2899" s="96">
        <v>9.502406999999998</v>
      </c>
      <c r="BZ2899" s="96">
        <v>5.1594749999999996</v>
      </c>
      <c r="CB2899" s="96"/>
      <c r="DH2899" s="77">
        <f t="shared" si="1279"/>
        <v>89.532593999999975</v>
      </c>
      <c r="DJ2899" s="96">
        <f t="shared" si="1280"/>
        <v>10.467406000000025</v>
      </c>
      <c r="DL2899" s="77" t="s">
        <v>3334</v>
      </c>
      <c r="DO2899" s="356">
        <v>10.09</v>
      </c>
      <c r="DP2899" s="77">
        <v>0.13</v>
      </c>
      <c r="DQ2899" s="348"/>
      <c r="DS2899" s="246"/>
      <c r="DU2899" s="96"/>
      <c r="DW2899" s="178"/>
      <c r="DX2899" s="304">
        <f t="shared" si="1281"/>
        <v>55.321707757065553</v>
      </c>
      <c r="DY2899" s="77">
        <f t="shared" si="1282"/>
        <v>0</v>
      </c>
      <c r="DZ2899" s="304">
        <f t="shared" si="1283"/>
        <v>0</v>
      </c>
      <c r="EA2899" s="77" t="e">
        <f t="shared" si="1284"/>
        <v>#DIV/0!</v>
      </c>
      <c r="EB2899" s="304">
        <f t="shared" si="1285"/>
        <v>28.302264982962516</v>
      </c>
      <c r="EC2899" s="77">
        <f t="shared" si="1286"/>
        <v>0</v>
      </c>
      <c r="ED2899" s="304">
        <f t="shared" si="1287"/>
        <v>0</v>
      </c>
      <c r="EE2899" s="77" t="e">
        <f t="shared" si="1288"/>
        <v>#DIV/0!</v>
      </c>
      <c r="EF2899" s="304">
        <f t="shared" si="1289"/>
        <v>0</v>
      </c>
      <c r="EG2899" s="77" t="e">
        <f t="shared" si="1290"/>
        <v>#DIV/0!</v>
      </c>
      <c r="EH2899" s="304">
        <f t="shared" si="1291"/>
        <v>0</v>
      </c>
      <c r="EI2899" s="77" t="e">
        <f t="shared" si="1292"/>
        <v>#DIV/0!</v>
      </c>
      <c r="EJ2899" s="304">
        <f t="shared" si="1293"/>
        <v>10.613349368610944</v>
      </c>
      <c r="EK2899" s="77">
        <f t="shared" si="1294"/>
        <v>0</v>
      </c>
      <c r="EL2899" s="304">
        <f t="shared" si="1295"/>
        <v>5.7626778913609957</v>
      </c>
      <c r="EM2899" s="77">
        <f t="shared" si="1296"/>
        <v>0</v>
      </c>
      <c r="EN2899" s="304">
        <f t="shared" si="1297"/>
        <v>0</v>
      </c>
      <c r="EO2899" s="77" t="e">
        <f t="shared" si="1298"/>
        <v>#DIV/0!</v>
      </c>
      <c r="EP2899" s="304">
        <f t="shared" si="1299"/>
        <v>0</v>
      </c>
      <c r="EQ2899" s="77" t="e">
        <f t="shared" si="1300"/>
        <v>#DIV/0!</v>
      </c>
      <c r="ER2899" s="77">
        <f t="shared" si="1301"/>
        <v>100</v>
      </c>
      <c r="ES2899" s="77">
        <f t="shared" si="1302"/>
        <v>0</v>
      </c>
    </row>
    <row r="2900" spans="1:149" s="77" customFormat="1" x14ac:dyDescent="0.45">
      <c r="A2900" s="77" t="s">
        <v>4192</v>
      </c>
      <c r="B2900" s="178" t="s">
        <v>939</v>
      </c>
      <c r="C2900" s="77" t="s">
        <v>4193</v>
      </c>
      <c r="D2900" s="77" t="s">
        <v>4242</v>
      </c>
      <c r="E2900" s="77" t="s">
        <v>637</v>
      </c>
      <c r="F2900" s="77" t="s">
        <v>4215</v>
      </c>
      <c r="G2900" s="77" t="s">
        <v>3380</v>
      </c>
      <c r="H2900" s="77" t="s">
        <v>1100</v>
      </c>
      <c r="I2900" s="77">
        <v>18</v>
      </c>
      <c r="J2900" s="304">
        <v>500</v>
      </c>
      <c r="L2900" s="304">
        <v>1320</v>
      </c>
      <c r="P2900" s="72" t="s">
        <v>1374</v>
      </c>
      <c r="Q2900" s="125"/>
      <c r="R2900" s="125"/>
      <c r="S2900" s="116"/>
      <c r="AA2900" s="168">
        <v>1</v>
      </c>
      <c r="AB2900" s="168"/>
      <c r="AC2900" s="168">
        <v>0</v>
      </c>
      <c r="AE2900" s="327"/>
      <c r="AG2900" s="168"/>
      <c r="AQ2900" s="178"/>
      <c r="AR2900" s="66">
        <v>1.224</v>
      </c>
      <c r="AS2900" s="66"/>
      <c r="AU2900" s="276">
        <v>5000</v>
      </c>
      <c r="AV2900" s="276"/>
      <c r="AW2900" s="276">
        <v>6120</v>
      </c>
      <c r="AX2900" s="95"/>
      <c r="AY2900" s="276"/>
      <c r="AZ2900" s="95"/>
      <c r="BA2900" s="178"/>
      <c r="BB2900" s="98" t="s">
        <v>3412</v>
      </c>
      <c r="BC2900" s="178" t="s">
        <v>1126</v>
      </c>
      <c r="BD2900" s="96">
        <v>49.37088</v>
      </c>
      <c r="BH2900" s="96">
        <v>25.257855999999997</v>
      </c>
      <c r="BX2900" s="96">
        <v>9.4716959999999997</v>
      </c>
      <c r="BZ2900" s="96">
        <v>5.1427999999999994</v>
      </c>
      <c r="CB2900" s="96"/>
      <c r="DH2900" s="77">
        <f t="shared" si="1279"/>
        <v>89.243231999999992</v>
      </c>
      <c r="DJ2900" s="96">
        <f t="shared" si="1280"/>
        <v>10.756768000000008</v>
      </c>
      <c r="DL2900" s="77" t="s">
        <v>3334</v>
      </c>
      <c r="DO2900" s="356">
        <v>10.38</v>
      </c>
      <c r="DP2900" s="77">
        <v>0.1</v>
      </c>
      <c r="DQ2900" s="348"/>
      <c r="DS2900" s="246"/>
      <c r="DU2900" s="96"/>
      <c r="DW2900" s="178"/>
      <c r="DX2900" s="304">
        <f t="shared" si="1281"/>
        <v>55.321707757065553</v>
      </c>
      <c r="DY2900" s="77">
        <f t="shared" si="1282"/>
        <v>0</v>
      </c>
      <c r="DZ2900" s="304">
        <f t="shared" si="1283"/>
        <v>0</v>
      </c>
      <c r="EA2900" s="77" t="e">
        <f t="shared" si="1284"/>
        <v>#DIV/0!</v>
      </c>
      <c r="EB2900" s="304">
        <f t="shared" si="1285"/>
        <v>28.302264982962516</v>
      </c>
      <c r="EC2900" s="77">
        <f t="shared" si="1286"/>
        <v>0</v>
      </c>
      <c r="ED2900" s="304">
        <f t="shared" si="1287"/>
        <v>0</v>
      </c>
      <c r="EE2900" s="77" t="e">
        <f t="shared" si="1288"/>
        <v>#DIV/0!</v>
      </c>
      <c r="EF2900" s="304">
        <f t="shared" si="1289"/>
        <v>0</v>
      </c>
      <c r="EG2900" s="77" t="e">
        <f t="shared" si="1290"/>
        <v>#DIV/0!</v>
      </c>
      <c r="EH2900" s="304">
        <f t="shared" si="1291"/>
        <v>0</v>
      </c>
      <c r="EI2900" s="77" t="e">
        <f t="shared" si="1292"/>
        <v>#DIV/0!</v>
      </c>
      <c r="EJ2900" s="304">
        <f t="shared" si="1293"/>
        <v>10.613349368610944</v>
      </c>
      <c r="EK2900" s="77">
        <f t="shared" si="1294"/>
        <v>0</v>
      </c>
      <c r="EL2900" s="304">
        <f t="shared" si="1295"/>
        <v>5.762677891360994</v>
      </c>
      <c r="EM2900" s="77">
        <f t="shared" si="1296"/>
        <v>0</v>
      </c>
      <c r="EN2900" s="304">
        <f t="shared" si="1297"/>
        <v>0</v>
      </c>
      <c r="EO2900" s="77" t="e">
        <f t="shared" si="1298"/>
        <v>#DIV/0!</v>
      </c>
      <c r="EP2900" s="304">
        <f t="shared" si="1299"/>
        <v>0</v>
      </c>
      <c r="EQ2900" s="77" t="e">
        <f t="shared" si="1300"/>
        <v>#DIV/0!</v>
      </c>
      <c r="ER2900" s="77">
        <f t="shared" si="1301"/>
        <v>100</v>
      </c>
      <c r="ES2900" s="77">
        <f t="shared" si="1302"/>
        <v>0</v>
      </c>
    </row>
    <row r="2901" spans="1:149" s="77" customFormat="1" x14ac:dyDescent="0.45">
      <c r="A2901" s="77" t="s">
        <v>4192</v>
      </c>
      <c r="B2901" s="178" t="s">
        <v>939</v>
      </c>
      <c r="C2901" s="77" t="s">
        <v>4193</v>
      </c>
      <c r="D2901" s="77" t="s">
        <v>3680</v>
      </c>
      <c r="E2901" s="77" t="s">
        <v>637</v>
      </c>
      <c r="F2901" s="77" t="s">
        <v>4216</v>
      </c>
      <c r="G2901" s="77" t="s">
        <v>3380</v>
      </c>
      <c r="H2901" s="77" t="s">
        <v>1100</v>
      </c>
      <c r="I2901" s="77">
        <v>20</v>
      </c>
      <c r="J2901" s="304">
        <v>52</v>
      </c>
      <c r="L2901" s="304">
        <v>1420</v>
      </c>
      <c r="M2901" s="77">
        <v>10</v>
      </c>
      <c r="P2901" s="72" t="s">
        <v>1374</v>
      </c>
      <c r="Q2901" s="125"/>
      <c r="R2901" s="125"/>
      <c r="S2901" s="116"/>
      <c r="AA2901" s="168">
        <v>1</v>
      </c>
      <c r="AB2901" s="168"/>
      <c r="AC2901" s="168">
        <v>0</v>
      </c>
      <c r="AE2901" s="327"/>
      <c r="AG2901" s="168"/>
      <c r="AQ2901" s="178"/>
      <c r="AR2901" s="66">
        <v>1.008</v>
      </c>
      <c r="AS2901" s="66"/>
      <c r="AU2901" s="276">
        <v>520</v>
      </c>
      <c r="AV2901" s="276"/>
      <c r="AW2901" s="276">
        <v>524.16</v>
      </c>
      <c r="AX2901" s="95"/>
      <c r="AY2901" s="276"/>
      <c r="AZ2901" s="95"/>
      <c r="BA2901" s="178"/>
      <c r="BB2901" s="98" t="s">
        <v>3412</v>
      </c>
      <c r="BC2901" s="178" t="s">
        <v>1126</v>
      </c>
      <c r="BD2901" s="96">
        <v>41.835544999999996</v>
      </c>
      <c r="BH2901" s="96">
        <v>36.443187000000002</v>
      </c>
      <c r="BR2901" s="96">
        <v>0.10943899999999999</v>
      </c>
      <c r="BX2901" s="96">
        <v>20.375551999999999</v>
      </c>
      <c r="BZ2901" s="96">
        <v>0.21887799999999999</v>
      </c>
      <c r="CB2901" s="96">
        <v>1.9897999999999999E-2</v>
      </c>
      <c r="DH2901" s="77">
        <f t="shared" si="1279"/>
        <v>99.002498999999986</v>
      </c>
      <c r="DJ2901" s="96">
        <f t="shared" si="1280"/>
        <v>0.99750100000001396</v>
      </c>
      <c r="DL2901" s="77" t="s">
        <v>3334</v>
      </c>
      <c r="DO2901" s="356"/>
      <c r="DQ2901" s="348"/>
      <c r="DS2901" s="246"/>
      <c r="DU2901" s="96"/>
      <c r="DW2901" s="178"/>
      <c r="DX2901" s="304">
        <f t="shared" si="1281"/>
        <v>42.257059592000807</v>
      </c>
      <c r="DY2901" s="77">
        <f t="shared" si="1282"/>
        <v>0</v>
      </c>
      <c r="DZ2901" s="304">
        <f t="shared" si="1283"/>
        <v>0</v>
      </c>
      <c r="EA2901" s="77" t="e">
        <f t="shared" si="1284"/>
        <v>#DIV/0!</v>
      </c>
      <c r="EB2901" s="304">
        <f t="shared" si="1285"/>
        <v>36.810370817003324</v>
      </c>
      <c r="EC2901" s="77">
        <f t="shared" si="1286"/>
        <v>0</v>
      </c>
      <c r="ED2901" s="304">
        <f t="shared" si="1287"/>
        <v>0</v>
      </c>
      <c r="EE2901" s="77" t="e">
        <f t="shared" si="1288"/>
        <v>#DIV/0!</v>
      </c>
      <c r="EF2901" s="304">
        <f t="shared" si="1289"/>
        <v>0</v>
      </c>
      <c r="EG2901" s="77" t="e">
        <f t="shared" si="1290"/>
        <v>#DIV/0!</v>
      </c>
      <c r="EH2901" s="304">
        <f t="shared" si="1291"/>
        <v>0.11054165410511509</v>
      </c>
      <c r="EI2901" s="77">
        <f t="shared" si="1292"/>
        <v>0</v>
      </c>
      <c r="EJ2901" s="304">
        <f t="shared" si="1293"/>
        <v>20.58084614611597</v>
      </c>
      <c r="EK2901" s="77">
        <f t="shared" si="1294"/>
        <v>0</v>
      </c>
      <c r="EL2901" s="304">
        <f t="shared" si="1295"/>
        <v>0.22108330821023017</v>
      </c>
      <c r="EM2901" s="77">
        <f t="shared" si="1296"/>
        <v>0</v>
      </c>
      <c r="EN2901" s="304">
        <f t="shared" si="1297"/>
        <v>2.0098482564566377E-2</v>
      </c>
      <c r="EO2901" s="77">
        <f t="shared" si="1298"/>
        <v>0</v>
      </c>
      <c r="EP2901" s="304">
        <f t="shared" si="1299"/>
        <v>0</v>
      </c>
      <c r="EQ2901" s="77" t="e">
        <f t="shared" si="1300"/>
        <v>#DIV/0!</v>
      </c>
      <c r="ER2901" s="77">
        <f t="shared" si="1301"/>
        <v>100</v>
      </c>
      <c r="ES2901" s="77">
        <f t="shared" si="1302"/>
        <v>0</v>
      </c>
    </row>
    <row r="2902" spans="1:149" s="77" customFormat="1" x14ac:dyDescent="0.45">
      <c r="A2902" s="77" t="s">
        <v>4192</v>
      </c>
      <c r="B2902" s="178" t="s">
        <v>939</v>
      </c>
      <c r="C2902" s="77" t="s">
        <v>4193</v>
      </c>
      <c r="D2902" s="77" t="s">
        <v>3680</v>
      </c>
      <c r="E2902" s="77" t="s">
        <v>637</v>
      </c>
      <c r="F2902" s="77" t="s">
        <v>4217</v>
      </c>
      <c r="G2902" s="77" t="s">
        <v>3380</v>
      </c>
      <c r="H2902" s="77" t="s">
        <v>1100</v>
      </c>
      <c r="I2902" s="77">
        <v>15</v>
      </c>
      <c r="J2902" s="304">
        <v>200</v>
      </c>
      <c r="L2902" s="304">
        <v>1351</v>
      </c>
      <c r="P2902" s="72" t="s">
        <v>1374</v>
      </c>
      <c r="Q2902" s="125"/>
      <c r="R2902" s="125"/>
      <c r="S2902" s="116"/>
      <c r="AA2902" s="168">
        <v>1</v>
      </c>
      <c r="AB2902" s="168"/>
      <c r="AC2902" s="168">
        <v>0</v>
      </c>
      <c r="AE2902" s="327"/>
      <c r="AG2902" s="168"/>
      <c r="AQ2902" s="178"/>
      <c r="AR2902" s="66">
        <v>1.0429999999999999</v>
      </c>
      <c r="AS2902" s="66"/>
      <c r="AU2902" s="276">
        <v>2000</v>
      </c>
      <c r="AV2902" s="276"/>
      <c r="AW2902" s="276">
        <v>2086</v>
      </c>
      <c r="AX2902" s="95"/>
      <c r="AY2902" s="276"/>
      <c r="AZ2902" s="95"/>
      <c r="BA2902" s="178"/>
      <c r="BB2902" s="98" t="s">
        <v>3412</v>
      </c>
      <c r="BC2902" s="178" t="s">
        <v>1126</v>
      </c>
      <c r="BD2902" s="96">
        <v>40.338564999999996</v>
      </c>
      <c r="BH2902" s="96">
        <v>35.139158999999999</v>
      </c>
      <c r="BR2902" s="96">
        <v>0.10552299999999999</v>
      </c>
      <c r="BX2902" s="96">
        <v>19.646463999999998</v>
      </c>
      <c r="BZ2902" s="96">
        <v>0.21104599999999998</v>
      </c>
      <c r="CB2902" s="96">
        <v>1.9185999999999998E-2</v>
      </c>
      <c r="DH2902" s="77">
        <f t="shared" si="1279"/>
        <v>95.459942999999996</v>
      </c>
      <c r="DJ2902" s="96">
        <f t="shared" si="1280"/>
        <v>4.5400570000000045</v>
      </c>
      <c r="DL2902" s="77" t="s">
        <v>3334</v>
      </c>
      <c r="DO2902" s="356">
        <v>3.56</v>
      </c>
      <c r="DP2902" s="77">
        <v>0.11</v>
      </c>
      <c r="DQ2902" s="348"/>
      <c r="DS2902" s="246"/>
      <c r="DU2902" s="96"/>
      <c r="DW2902" s="178"/>
      <c r="DX2902" s="304">
        <f t="shared" si="1281"/>
        <v>42.2570595920008</v>
      </c>
      <c r="DY2902" s="77">
        <f t="shared" si="1282"/>
        <v>0</v>
      </c>
      <c r="DZ2902" s="304">
        <f t="shared" si="1283"/>
        <v>0</v>
      </c>
      <c r="EA2902" s="77" t="e">
        <f t="shared" si="1284"/>
        <v>#DIV/0!</v>
      </c>
      <c r="EB2902" s="304">
        <f t="shared" si="1285"/>
        <v>36.810370817003317</v>
      </c>
      <c r="EC2902" s="77">
        <f t="shared" si="1286"/>
        <v>0</v>
      </c>
      <c r="ED2902" s="304">
        <f t="shared" si="1287"/>
        <v>0</v>
      </c>
      <c r="EE2902" s="77" t="e">
        <f t="shared" si="1288"/>
        <v>#DIV/0!</v>
      </c>
      <c r="EF2902" s="304">
        <f t="shared" si="1289"/>
        <v>0</v>
      </c>
      <c r="EG2902" s="77" t="e">
        <f t="shared" si="1290"/>
        <v>#DIV/0!</v>
      </c>
      <c r="EH2902" s="304">
        <f t="shared" si="1291"/>
        <v>0.11054165410511506</v>
      </c>
      <c r="EI2902" s="77">
        <f t="shared" si="1292"/>
        <v>0</v>
      </c>
      <c r="EJ2902" s="304">
        <f t="shared" si="1293"/>
        <v>20.580846146115967</v>
      </c>
      <c r="EK2902" s="77">
        <f t="shared" si="1294"/>
        <v>0</v>
      </c>
      <c r="EL2902" s="304">
        <f t="shared" si="1295"/>
        <v>0.22108330821023012</v>
      </c>
      <c r="EM2902" s="77">
        <f t="shared" si="1296"/>
        <v>0</v>
      </c>
      <c r="EN2902" s="304">
        <f t="shared" si="1297"/>
        <v>2.0098482564566374E-2</v>
      </c>
      <c r="EO2902" s="77">
        <f t="shared" si="1298"/>
        <v>0</v>
      </c>
      <c r="EP2902" s="304">
        <f t="shared" si="1299"/>
        <v>0</v>
      </c>
      <c r="EQ2902" s="77" t="e">
        <f t="shared" si="1300"/>
        <v>#DIV/0!</v>
      </c>
      <c r="ER2902" s="77">
        <f t="shared" si="1301"/>
        <v>100</v>
      </c>
      <c r="ES2902" s="77">
        <f t="shared" si="1302"/>
        <v>0</v>
      </c>
    </row>
    <row r="2903" spans="1:149" s="77" customFormat="1" x14ac:dyDescent="0.45">
      <c r="A2903" s="77" t="s">
        <v>4192</v>
      </c>
      <c r="B2903" s="178" t="s">
        <v>939</v>
      </c>
      <c r="C2903" s="77" t="s">
        <v>4193</v>
      </c>
      <c r="D2903" s="77" t="s">
        <v>3680</v>
      </c>
      <c r="E2903" s="77" t="s">
        <v>637</v>
      </c>
      <c r="F2903" s="77" t="s">
        <v>4218</v>
      </c>
      <c r="G2903" s="77" t="s">
        <v>3380</v>
      </c>
      <c r="H2903" s="77" t="s">
        <v>1100</v>
      </c>
      <c r="I2903" s="77">
        <v>18</v>
      </c>
      <c r="J2903" s="304">
        <v>500</v>
      </c>
      <c r="L2903" s="304">
        <v>1320</v>
      </c>
      <c r="P2903" s="72" t="s">
        <v>1374</v>
      </c>
      <c r="Q2903" s="125"/>
      <c r="R2903" s="125"/>
      <c r="S2903" s="116"/>
      <c r="AA2903" s="168">
        <v>1</v>
      </c>
      <c r="AB2903" s="168"/>
      <c r="AC2903" s="168">
        <v>0</v>
      </c>
      <c r="AE2903" s="327"/>
      <c r="AG2903" s="168"/>
      <c r="AQ2903" s="178"/>
      <c r="AR2903" s="66">
        <v>1.224</v>
      </c>
      <c r="AS2903" s="66"/>
      <c r="AU2903" s="276">
        <v>5000</v>
      </c>
      <c r="AV2903" s="276"/>
      <c r="AW2903" s="276">
        <v>6120</v>
      </c>
      <c r="AX2903" s="95"/>
      <c r="AY2903" s="276"/>
      <c r="AZ2903" s="95"/>
      <c r="BA2903" s="178"/>
      <c r="BB2903" s="98" t="s">
        <v>3412</v>
      </c>
      <c r="BC2903" s="178" t="s">
        <v>1126</v>
      </c>
      <c r="BD2903" s="96">
        <v>38.105709999999995</v>
      </c>
      <c r="BH2903" s="96">
        <v>33.194105999999998</v>
      </c>
      <c r="BR2903" s="96">
        <v>9.9681999999999993E-2</v>
      </c>
      <c r="BX2903" s="96">
        <v>18.558975999999998</v>
      </c>
      <c r="BZ2903" s="96">
        <v>0.19936399999999999</v>
      </c>
      <c r="CB2903" s="96">
        <v>1.8123999999999998E-2</v>
      </c>
      <c r="DH2903" s="77">
        <f t="shared" si="1279"/>
        <v>90.175961999999998</v>
      </c>
      <c r="DJ2903" s="96">
        <f t="shared" si="1280"/>
        <v>9.8240380000000016</v>
      </c>
      <c r="DL2903" s="77" t="s">
        <v>3334</v>
      </c>
      <c r="DO2903" s="356">
        <v>8.8699999999999992</v>
      </c>
      <c r="DP2903" s="77">
        <v>0.1</v>
      </c>
      <c r="DQ2903" s="348"/>
      <c r="DS2903" s="246"/>
      <c r="DU2903" s="96"/>
      <c r="DW2903" s="178"/>
      <c r="DX2903" s="304">
        <f t="shared" si="1281"/>
        <v>42.2570595920008</v>
      </c>
      <c r="DY2903" s="77">
        <f t="shared" si="1282"/>
        <v>0</v>
      </c>
      <c r="DZ2903" s="304">
        <f t="shared" si="1283"/>
        <v>0</v>
      </c>
      <c r="EA2903" s="77" t="e">
        <f t="shared" si="1284"/>
        <v>#DIV/0!</v>
      </c>
      <c r="EB2903" s="304">
        <f t="shared" si="1285"/>
        <v>36.81037081700331</v>
      </c>
      <c r="EC2903" s="77">
        <f t="shared" si="1286"/>
        <v>0</v>
      </c>
      <c r="ED2903" s="304">
        <f t="shared" si="1287"/>
        <v>0</v>
      </c>
      <c r="EE2903" s="77" t="e">
        <f t="shared" si="1288"/>
        <v>#DIV/0!</v>
      </c>
      <c r="EF2903" s="304">
        <f t="shared" si="1289"/>
        <v>0</v>
      </c>
      <c r="EG2903" s="77" t="e">
        <f t="shared" si="1290"/>
        <v>#DIV/0!</v>
      </c>
      <c r="EH2903" s="304">
        <f t="shared" si="1291"/>
        <v>0.11054165410511506</v>
      </c>
      <c r="EI2903" s="77">
        <f t="shared" si="1292"/>
        <v>0</v>
      </c>
      <c r="EJ2903" s="304">
        <f t="shared" si="1293"/>
        <v>20.580846146115967</v>
      </c>
      <c r="EK2903" s="77">
        <f t="shared" si="1294"/>
        <v>0</v>
      </c>
      <c r="EL2903" s="304">
        <f t="shared" si="1295"/>
        <v>0.22108330821023012</v>
      </c>
      <c r="EM2903" s="77">
        <f t="shared" si="1296"/>
        <v>0</v>
      </c>
      <c r="EN2903" s="304">
        <f t="shared" si="1297"/>
        <v>2.0098482564566374E-2</v>
      </c>
      <c r="EO2903" s="77">
        <f t="shared" si="1298"/>
        <v>0</v>
      </c>
      <c r="EP2903" s="304">
        <f t="shared" si="1299"/>
        <v>0</v>
      </c>
      <c r="EQ2903" s="77" t="e">
        <f t="shared" si="1300"/>
        <v>#DIV/0!</v>
      </c>
      <c r="ER2903" s="77">
        <f t="shared" si="1301"/>
        <v>100</v>
      </c>
      <c r="ES2903" s="77">
        <f t="shared" si="1302"/>
        <v>0</v>
      </c>
    </row>
    <row r="2904" spans="1:149" s="77" customFormat="1" x14ac:dyDescent="0.45">
      <c r="A2904" s="77" t="s">
        <v>4192</v>
      </c>
      <c r="B2904" s="178" t="s">
        <v>939</v>
      </c>
      <c r="C2904" s="77" t="s">
        <v>4193</v>
      </c>
      <c r="D2904" s="77" t="s">
        <v>4243</v>
      </c>
      <c r="E2904" s="77" t="s">
        <v>637</v>
      </c>
      <c r="F2904" s="77" t="s">
        <v>4219</v>
      </c>
      <c r="G2904" s="77" t="s">
        <v>3380</v>
      </c>
      <c r="H2904" s="77" t="s">
        <v>1100</v>
      </c>
      <c r="I2904" s="77">
        <v>48</v>
      </c>
      <c r="J2904" s="304">
        <v>50</v>
      </c>
      <c r="L2904" s="304">
        <v>1200</v>
      </c>
      <c r="P2904" s="72" t="s">
        <v>1374</v>
      </c>
      <c r="Q2904" s="125"/>
      <c r="R2904" s="125"/>
      <c r="S2904" s="116"/>
      <c r="AA2904" s="168">
        <v>1</v>
      </c>
      <c r="AB2904" s="168"/>
      <c r="AC2904" s="168">
        <v>0</v>
      </c>
      <c r="AE2904" s="327"/>
      <c r="AG2904" s="168"/>
      <c r="AQ2904" s="178"/>
      <c r="AR2904" s="66">
        <v>0.99219999999999997</v>
      </c>
      <c r="AS2904" s="66"/>
      <c r="AU2904" s="276">
        <v>500</v>
      </c>
      <c r="AV2904" s="276"/>
      <c r="AW2904" s="276">
        <v>496.09999999999997</v>
      </c>
      <c r="AX2904" s="95"/>
      <c r="AY2904" s="276"/>
      <c r="AZ2904" s="95"/>
      <c r="BA2904" s="178"/>
      <c r="BB2904" s="98" t="s">
        <v>3412</v>
      </c>
      <c r="BC2904" s="178" t="s">
        <v>1126</v>
      </c>
      <c r="BD2904" s="96">
        <v>63.397943999999995</v>
      </c>
      <c r="BH2904" s="96">
        <v>10.74798</v>
      </c>
      <c r="BR2904" s="96">
        <v>8.245163999999999</v>
      </c>
      <c r="BX2904" s="96">
        <v>13.008588</v>
      </c>
      <c r="BZ2904" s="96">
        <v>6.4588800000000006</v>
      </c>
      <c r="DH2904" s="77">
        <f t="shared" si="1279"/>
        <v>101.85855599999999</v>
      </c>
      <c r="DJ2904" s="96">
        <f t="shared" si="1280"/>
        <v>0</v>
      </c>
      <c r="DL2904" s="77" t="s">
        <v>3334</v>
      </c>
      <c r="DO2904" s="356"/>
      <c r="DQ2904" s="348"/>
      <c r="DS2904" s="246"/>
      <c r="DU2904" s="96"/>
      <c r="DW2904" s="178"/>
      <c r="DX2904" s="304">
        <f t="shared" si="1281"/>
        <v>62.241157237689492</v>
      </c>
      <c r="DY2904" s="77">
        <f t="shared" si="1282"/>
        <v>0</v>
      </c>
      <c r="DZ2904" s="304">
        <f t="shared" si="1283"/>
        <v>0</v>
      </c>
      <c r="EA2904" s="77" t="e">
        <f t="shared" si="1284"/>
        <v>#DIV/0!</v>
      </c>
      <c r="EB2904" s="304">
        <f t="shared" si="1285"/>
        <v>10.551867631031408</v>
      </c>
      <c r="EC2904" s="77">
        <f t="shared" si="1286"/>
        <v>0</v>
      </c>
      <c r="ED2904" s="304">
        <f t="shared" si="1287"/>
        <v>0</v>
      </c>
      <c r="EE2904" s="77" t="e">
        <f t="shared" si="1288"/>
        <v>#DIV/0!</v>
      </c>
      <c r="EF2904" s="304">
        <f t="shared" si="1289"/>
        <v>0</v>
      </c>
      <c r="EG2904" s="77" t="e">
        <f t="shared" si="1290"/>
        <v>#DIV/0!</v>
      </c>
      <c r="EH2904" s="304">
        <f t="shared" si="1291"/>
        <v>8.0947191122560191</v>
      </c>
      <c r="EI2904" s="77">
        <f t="shared" si="1292"/>
        <v>0</v>
      </c>
      <c r="EJ2904" s="304">
        <f t="shared" si="1293"/>
        <v>12.771227583473696</v>
      </c>
      <c r="EK2904" s="77">
        <f t="shared" si="1294"/>
        <v>0</v>
      </c>
      <c r="EL2904" s="304">
        <f t="shared" si="1295"/>
        <v>6.3410284355493927</v>
      </c>
      <c r="EM2904" s="77">
        <f t="shared" si="1296"/>
        <v>0</v>
      </c>
      <c r="EN2904" s="304">
        <f t="shared" si="1297"/>
        <v>0</v>
      </c>
      <c r="EO2904" s="77" t="e">
        <f t="shared" si="1298"/>
        <v>#DIV/0!</v>
      </c>
      <c r="EP2904" s="304">
        <f t="shared" si="1299"/>
        <v>0</v>
      </c>
      <c r="EQ2904" s="77" t="e">
        <f t="shared" si="1300"/>
        <v>#DIV/0!</v>
      </c>
      <c r="ER2904" s="77">
        <f t="shared" si="1301"/>
        <v>100</v>
      </c>
      <c r="ES2904" s="77">
        <f t="shared" si="1302"/>
        <v>0</v>
      </c>
    </row>
    <row r="2905" spans="1:149" s="77" customFormat="1" x14ac:dyDescent="0.45">
      <c r="A2905" s="77" t="s">
        <v>4192</v>
      </c>
      <c r="B2905" s="178" t="s">
        <v>939</v>
      </c>
      <c r="C2905" s="77" t="s">
        <v>4193</v>
      </c>
      <c r="D2905" s="77" t="s">
        <v>4243</v>
      </c>
      <c r="E2905" s="77" t="s">
        <v>637</v>
      </c>
      <c r="F2905" s="77" t="s">
        <v>4220</v>
      </c>
      <c r="G2905" s="77" t="s">
        <v>3380</v>
      </c>
      <c r="H2905" s="77" t="s">
        <v>1100</v>
      </c>
      <c r="I2905" s="77">
        <v>48</v>
      </c>
      <c r="J2905" s="304">
        <v>50</v>
      </c>
      <c r="L2905" s="304">
        <v>1300</v>
      </c>
      <c r="P2905" s="72" t="s">
        <v>1374</v>
      </c>
      <c r="Q2905" s="125"/>
      <c r="R2905" s="125"/>
      <c r="S2905" s="116"/>
      <c r="AA2905" s="168">
        <v>1</v>
      </c>
      <c r="AB2905" s="168"/>
      <c r="AC2905" s="168">
        <v>0</v>
      </c>
      <c r="AE2905" s="327"/>
      <c r="AG2905" s="168"/>
      <c r="AQ2905" s="178"/>
      <c r="AR2905" s="66">
        <v>1</v>
      </c>
      <c r="AS2905" s="66"/>
      <c r="AU2905" s="276">
        <v>500</v>
      </c>
      <c r="AV2905" s="276"/>
      <c r="AW2905" s="276">
        <v>500</v>
      </c>
      <c r="AX2905" s="95"/>
      <c r="AY2905" s="276"/>
      <c r="AZ2905" s="95"/>
      <c r="BA2905" s="178"/>
      <c r="BB2905" s="98" t="s">
        <v>3412</v>
      </c>
      <c r="BC2905" s="178" t="s">
        <v>1126</v>
      </c>
      <c r="BD2905" s="96">
        <v>61.808598000000003</v>
      </c>
      <c r="BH2905" s="96">
        <v>10.478534999999999</v>
      </c>
      <c r="BR2905" s="96">
        <v>8.0384630000000001</v>
      </c>
      <c r="BX2905" s="96">
        <v>12.682471</v>
      </c>
      <c r="BZ2905" s="96">
        <v>6.2969600000000003</v>
      </c>
      <c r="DH2905" s="77">
        <f t="shared" si="1279"/>
        <v>99.305026999999981</v>
      </c>
      <c r="DJ2905" s="96">
        <f t="shared" si="1280"/>
        <v>0.69497300000001871</v>
      </c>
      <c r="DL2905" s="77" t="s">
        <v>3334</v>
      </c>
      <c r="DO2905" s="356">
        <v>2.5299999999999998</v>
      </c>
      <c r="DP2905" s="77">
        <v>0.14000000000000001</v>
      </c>
      <c r="DQ2905" s="348"/>
      <c r="DS2905" s="246"/>
      <c r="DU2905" s="96"/>
      <c r="DW2905" s="178"/>
      <c r="DX2905" s="304">
        <f t="shared" si="1281"/>
        <v>62.241157237689507</v>
      </c>
      <c r="DY2905" s="77">
        <f t="shared" si="1282"/>
        <v>0</v>
      </c>
      <c r="DZ2905" s="304">
        <f t="shared" si="1283"/>
        <v>0</v>
      </c>
      <c r="EA2905" s="77" t="e">
        <f t="shared" si="1284"/>
        <v>#DIV/0!</v>
      </c>
      <c r="EB2905" s="304">
        <f t="shared" si="1285"/>
        <v>10.551867631031408</v>
      </c>
      <c r="EC2905" s="77">
        <f t="shared" si="1286"/>
        <v>0</v>
      </c>
      <c r="ED2905" s="304">
        <f t="shared" si="1287"/>
        <v>0</v>
      </c>
      <c r="EE2905" s="77" t="e">
        <f t="shared" si="1288"/>
        <v>#DIV/0!</v>
      </c>
      <c r="EF2905" s="304">
        <f t="shared" si="1289"/>
        <v>0</v>
      </c>
      <c r="EG2905" s="77" t="e">
        <f t="shared" si="1290"/>
        <v>#DIV/0!</v>
      </c>
      <c r="EH2905" s="304">
        <f t="shared" si="1291"/>
        <v>8.0947191122560209</v>
      </c>
      <c r="EI2905" s="77">
        <f t="shared" si="1292"/>
        <v>0</v>
      </c>
      <c r="EJ2905" s="304">
        <f t="shared" si="1293"/>
        <v>12.771227583473696</v>
      </c>
      <c r="EK2905" s="77">
        <f t="shared" si="1294"/>
        <v>0</v>
      </c>
      <c r="EL2905" s="304">
        <f t="shared" si="1295"/>
        <v>6.3410284355493927</v>
      </c>
      <c r="EM2905" s="77">
        <f t="shared" si="1296"/>
        <v>0</v>
      </c>
      <c r="EN2905" s="304">
        <f t="shared" si="1297"/>
        <v>0</v>
      </c>
      <c r="EO2905" s="77" t="e">
        <f t="shared" si="1298"/>
        <v>#DIV/0!</v>
      </c>
      <c r="EP2905" s="304">
        <f t="shared" si="1299"/>
        <v>0</v>
      </c>
      <c r="EQ2905" s="77" t="e">
        <f t="shared" si="1300"/>
        <v>#DIV/0!</v>
      </c>
      <c r="ER2905" s="77">
        <f t="shared" si="1301"/>
        <v>100</v>
      </c>
      <c r="ES2905" s="77">
        <f t="shared" si="1302"/>
        <v>0</v>
      </c>
    </row>
    <row r="2906" spans="1:149" s="77" customFormat="1" x14ac:dyDescent="0.45">
      <c r="A2906" s="77" t="s">
        <v>4192</v>
      </c>
      <c r="B2906" s="178" t="s">
        <v>939</v>
      </c>
      <c r="C2906" s="77" t="s">
        <v>4193</v>
      </c>
      <c r="D2906" s="77" t="s">
        <v>4243</v>
      </c>
      <c r="E2906" s="77" t="s">
        <v>637</v>
      </c>
      <c r="F2906" s="77" t="s">
        <v>4221</v>
      </c>
      <c r="G2906" s="77" t="s">
        <v>3380</v>
      </c>
      <c r="H2906" s="77" t="s">
        <v>1100</v>
      </c>
      <c r="I2906" s="77">
        <v>20</v>
      </c>
      <c r="J2906" s="304">
        <v>52</v>
      </c>
      <c r="L2906" s="304">
        <v>1420</v>
      </c>
      <c r="M2906" s="77">
        <v>10</v>
      </c>
      <c r="P2906" s="72" t="s">
        <v>1374</v>
      </c>
      <c r="Q2906" s="125"/>
      <c r="R2906" s="125"/>
      <c r="S2906" s="116"/>
      <c r="AA2906" s="168">
        <v>1</v>
      </c>
      <c r="AB2906" s="168"/>
      <c r="AC2906" s="168">
        <v>0</v>
      </c>
      <c r="AE2906" s="327"/>
      <c r="AG2906" s="168"/>
      <c r="AQ2906" s="178"/>
      <c r="AR2906" s="66">
        <v>1.008</v>
      </c>
      <c r="AS2906" s="66"/>
      <c r="AU2906" s="276">
        <v>520</v>
      </c>
      <c r="AV2906" s="276"/>
      <c r="AW2906" s="276">
        <v>524.16</v>
      </c>
      <c r="AX2906" s="95"/>
      <c r="AY2906" s="276"/>
      <c r="AZ2906" s="95"/>
      <c r="BA2906" s="178"/>
      <c r="BB2906" s="98" t="s">
        <v>3412</v>
      </c>
      <c r="BC2906" s="178" t="s">
        <v>1126</v>
      </c>
      <c r="BD2906" s="96">
        <v>62.128979999999999</v>
      </c>
      <c r="BH2906" s="96">
        <v>10.532850000000002</v>
      </c>
      <c r="BR2906" s="96">
        <v>8.0801300000000005</v>
      </c>
      <c r="BX2906" s="96">
        <v>12.748210000000002</v>
      </c>
      <c r="BZ2906" s="96">
        <v>6.3296000000000001</v>
      </c>
      <c r="DH2906" s="77">
        <f t="shared" si="1279"/>
        <v>99.819769999999991</v>
      </c>
      <c r="DJ2906" s="96">
        <f t="shared" si="1280"/>
        <v>0.18023000000000877</v>
      </c>
      <c r="DL2906" s="77" t="s">
        <v>3334</v>
      </c>
      <c r="DO2906" s="356">
        <v>2.02</v>
      </c>
      <c r="DP2906" s="77">
        <v>0.13</v>
      </c>
      <c r="DQ2906" s="348"/>
      <c r="DS2906" s="246"/>
      <c r="DU2906" s="96"/>
      <c r="DW2906" s="178"/>
      <c r="DX2906" s="304">
        <f t="shared" si="1281"/>
        <v>62.241157237689492</v>
      </c>
      <c r="DY2906" s="77">
        <f t="shared" si="1282"/>
        <v>0</v>
      </c>
      <c r="DZ2906" s="304">
        <f t="shared" si="1283"/>
        <v>0</v>
      </c>
      <c r="EA2906" s="77" t="e">
        <f t="shared" si="1284"/>
        <v>#DIV/0!</v>
      </c>
      <c r="EB2906" s="304">
        <f t="shared" si="1285"/>
        <v>10.55186763103141</v>
      </c>
      <c r="EC2906" s="77">
        <f t="shared" si="1286"/>
        <v>0</v>
      </c>
      <c r="ED2906" s="304">
        <f t="shared" si="1287"/>
        <v>0</v>
      </c>
      <c r="EE2906" s="77" t="e">
        <f t="shared" si="1288"/>
        <v>#DIV/0!</v>
      </c>
      <c r="EF2906" s="304">
        <f t="shared" si="1289"/>
        <v>0</v>
      </c>
      <c r="EG2906" s="77" t="e">
        <f t="shared" si="1290"/>
        <v>#DIV/0!</v>
      </c>
      <c r="EH2906" s="304">
        <f t="shared" si="1291"/>
        <v>8.0947191122560191</v>
      </c>
      <c r="EI2906" s="77">
        <f t="shared" si="1292"/>
        <v>0</v>
      </c>
      <c r="EJ2906" s="304">
        <f t="shared" si="1293"/>
        <v>12.771227583473699</v>
      </c>
      <c r="EK2906" s="77">
        <f t="shared" si="1294"/>
        <v>0</v>
      </c>
      <c r="EL2906" s="304">
        <f t="shared" si="1295"/>
        <v>6.3410284355493909</v>
      </c>
      <c r="EM2906" s="77">
        <f t="shared" si="1296"/>
        <v>0</v>
      </c>
      <c r="EN2906" s="304">
        <f t="shared" si="1297"/>
        <v>0</v>
      </c>
      <c r="EO2906" s="77" t="e">
        <f t="shared" si="1298"/>
        <v>#DIV/0!</v>
      </c>
      <c r="EP2906" s="304">
        <f t="shared" si="1299"/>
        <v>0</v>
      </c>
      <c r="EQ2906" s="77" t="e">
        <f t="shared" si="1300"/>
        <v>#DIV/0!</v>
      </c>
      <c r="ER2906" s="77">
        <f t="shared" si="1301"/>
        <v>100</v>
      </c>
      <c r="ES2906" s="77">
        <f t="shared" si="1302"/>
        <v>0</v>
      </c>
    </row>
    <row r="2907" spans="1:149" s="77" customFormat="1" x14ac:dyDescent="0.45">
      <c r="A2907" s="77" t="s">
        <v>4192</v>
      </c>
      <c r="B2907" s="178" t="s">
        <v>939</v>
      </c>
      <c r="C2907" s="77" t="s">
        <v>4193</v>
      </c>
      <c r="D2907" s="77" t="s">
        <v>4243</v>
      </c>
      <c r="E2907" s="77" t="s">
        <v>637</v>
      </c>
      <c r="F2907" s="77" t="s">
        <v>4222</v>
      </c>
      <c r="G2907" s="77" t="s">
        <v>3380</v>
      </c>
      <c r="H2907" s="77" t="s">
        <v>1100</v>
      </c>
      <c r="I2907" s="77">
        <v>48</v>
      </c>
      <c r="J2907" s="304">
        <v>200</v>
      </c>
      <c r="L2907" s="304">
        <v>1200</v>
      </c>
      <c r="P2907" s="72" t="s">
        <v>1374</v>
      </c>
      <c r="Q2907" s="125"/>
      <c r="R2907" s="125"/>
      <c r="S2907" s="116"/>
      <c r="AA2907" s="168">
        <v>1</v>
      </c>
      <c r="AB2907" s="168"/>
      <c r="AC2907" s="168">
        <v>0</v>
      </c>
      <c r="AE2907" s="327"/>
      <c r="AG2907" s="168"/>
      <c r="AQ2907" s="178"/>
      <c r="AR2907" s="66">
        <v>1.0069999999999999</v>
      </c>
      <c r="AS2907" s="66"/>
      <c r="AU2907" s="276">
        <v>2000</v>
      </c>
      <c r="AV2907" s="276"/>
      <c r="AW2907" s="276">
        <v>2013.9999999999998</v>
      </c>
      <c r="AX2907" s="95"/>
      <c r="AY2907" s="276"/>
      <c r="AZ2907" s="95"/>
      <c r="BA2907" s="178"/>
      <c r="BB2907" s="98" t="s">
        <v>3412</v>
      </c>
      <c r="BC2907" s="178" t="s">
        <v>1126</v>
      </c>
      <c r="BD2907" s="96">
        <v>60.307200000000002</v>
      </c>
      <c r="BH2907" s="96">
        <v>10.224</v>
      </c>
      <c r="BR2907" s="96">
        <v>7.8431999999999995</v>
      </c>
      <c r="BX2907" s="96">
        <v>12.374400000000001</v>
      </c>
      <c r="BZ2907" s="96">
        <v>6.144000000000001</v>
      </c>
      <c r="DH2907" s="77">
        <f t="shared" si="1279"/>
        <v>96.892799999999994</v>
      </c>
      <c r="DJ2907" s="96">
        <f t="shared" si="1280"/>
        <v>3.107200000000006</v>
      </c>
      <c r="DL2907" s="77" t="s">
        <v>3334</v>
      </c>
      <c r="DO2907" s="356">
        <v>4.92</v>
      </c>
      <c r="DP2907" s="77">
        <v>0.15</v>
      </c>
      <c r="DQ2907" s="348"/>
      <c r="DS2907" s="246"/>
      <c r="DU2907" s="96"/>
      <c r="DW2907" s="178"/>
      <c r="DX2907" s="304">
        <f t="shared" si="1281"/>
        <v>62.241157237689492</v>
      </c>
      <c r="DY2907" s="77">
        <f t="shared" si="1282"/>
        <v>0</v>
      </c>
      <c r="DZ2907" s="304">
        <f t="shared" si="1283"/>
        <v>0</v>
      </c>
      <c r="EA2907" s="77" t="e">
        <f t="shared" si="1284"/>
        <v>#DIV/0!</v>
      </c>
      <c r="EB2907" s="304">
        <f t="shared" si="1285"/>
        <v>10.551867631031408</v>
      </c>
      <c r="EC2907" s="77">
        <f t="shared" si="1286"/>
        <v>0</v>
      </c>
      <c r="ED2907" s="304">
        <f t="shared" si="1287"/>
        <v>0</v>
      </c>
      <c r="EE2907" s="77" t="e">
        <f t="shared" si="1288"/>
        <v>#DIV/0!</v>
      </c>
      <c r="EF2907" s="304">
        <f t="shared" si="1289"/>
        <v>0</v>
      </c>
      <c r="EG2907" s="77" t="e">
        <f t="shared" si="1290"/>
        <v>#DIV/0!</v>
      </c>
      <c r="EH2907" s="304">
        <f t="shared" si="1291"/>
        <v>8.0947191122560191</v>
      </c>
      <c r="EI2907" s="77">
        <f t="shared" si="1292"/>
        <v>0</v>
      </c>
      <c r="EJ2907" s="304">
        <f t="shared" si="1293"/>
        <v>12.771227583473696</v>
      </c>
      <c r="EK2907" s="77">
        <f t="shared" si="1294"/>
        <v>0</v>
      </c>
      <c r="EL2907" s="304">
        <f t="shared" si="1295"/>
        <v>6.3410284355493927</v>
      </c>
      <c r="EM2907" s="77">
        <f t="shared" si="1296"/>
        <v>0</v>
      </c>
      <c r="EN2907" s="304">
        <f t="shared" si="1297"/>
        <v>0</v>
      </c>
      <c r="EO2907" s="77" t="e">
        <f t="shared" si="1298"/>
        <v>#DIV/0!</v>
      </c>
      <c r="EP2907" s="304">
        <f t="shared" si="1299"/>
        <v>0</v>
      </c>
      <c r="EQ2907" s="77" t="e">
        <f t="shared" si="1300"/>
        <v>#DIV/0!</v>
      </c>
      <c r="ER2907" s="77">
        <f t="shared" si="1301"/>
        <v>100</v>
      </c>
      <c r="ES2907" s="77">
        <f t="shared" si="1302"/>
        <v>0</v>
      </c>
    </row>
    <row r="2908" spans="1:149" s="77" customFormat="1" x14ac:dyDescent="0.45">
      <c r="A2908" s="77" t="s">
        <v>4192</v>
      </c>
      <c r="B2908" s="178" t="s">
        <v>939</v>
      </c>
      <c r="C2908" s="77" t="s">
        <v>4193</v>
      </c>
      <c r="D2908" s="77" t="s">
        <v>4243</v>
      </c>
      <c r="E2908" s="77" t="s">
        <v>637</v>
      </c>
      <c r="F2908" s="77" t="s">
        <v>4223</v>
      </c>
      <c r="G2908" s="77" t="s">
        <v>3380</v>
      </c>
      <c r="H2908" s="77" t="s">
        <v>1100</v>
      </c>
      <c r="I2908" s="77">
        <v>15</v>
      </c>
      <c r="J2908" s="304">
        <v>200</v>
      </c>
      <c r="L2908" s="304">
        <v>1358</v>
      </c>
      <c r="P2908" s="72" t="s">
        <v>1374</v>
      </c>
      <c r="Q2908" s="125"/>
      <c r="R2908" s="125"/>
      <c r="S2908" s="116"/>
      <c r="AA2908" s="168">
        <v>1</v>
      </c>
      <c r="AB2908" s="168"/>
      <c r="AC2908" s="168">
        <v>0</v>
      </c>
      <c r="AE2908" s="327"/>
      <c r="AG2908" s="168"/>
      <c r="AQ2908" s="178"/>
      <c r="AR2908" s="66">
        <v>1.044</v>
      </c>
      <c r="AS2908" s="66"/>
      <c r="AU2908" s="276">
        <v>2000</v>
      </c>
      <c r="AV2908" s="276"/>
      <c r="AW2908" s="276">
        <v>2088</v>
      </c>
      <c r="AX2908" s="95"/>
      <c r="AY2908" s="276"/>
      <c r="AZ2908" s="95"/>
      <c r="BA2908" s="178"/>
      <c r="BB2908" s="98" t="s">
        <v>3412</v>
      </c>
      <c r="BC2908" s="178" t="s">
        <v>1126</v>
      </c>
      <c r="BD2908" s="96">
        <v>60.043356000000003</v>
      </c>
      <c r="BH2908" s="96">
        <v>10.179270000000001</v>
      </c>
      <c r="BR2908" s="96">
        <v>7.8088860000000002</v>
      </c>
      <c r="BX2908" s="96">
        <v>12.320262</v>
      </c>
      <c r="BZ2908" s="96">
        <v>6.1171199999999999</v>
      </c>
      <c r="DH2908" s="77">
        <f t="shared" si="1279"/>
        <v>96.468894000000006</v>
      </c>
      <c r="DJ2908" s="96">
        <f t="shared" si="1280"/>
        <v>3.5311059999999941</v>
      </c>
      <c r="DL2908" s="77" t="s">
        <v>3334</v>
      </c>
      <c r="DO2908" s="356">
        <v>5.34</v>
      </c>
      <c r="DP2908" s="77">
        <v>0.11</v>
      </c>
      <c r="DQ2908" s="348"/>
      <c r="DS2908" s="246"/>
      <c r="DU2908" s="96"/>
      <c r="DW2908" s="178"/>
      <c r="DX2908" s="304">
        <f t="shared" si="1281"/>
        <v>62.241157237689478</v>
      </c>
      <c r="DY2908" s="77">
        <f t="shared" si="1282"/>
        <v>0</v>
      </c>
      <c r="DZ2908" s="304">
        <f t="shared" si="1283"/>
        <v>0</v>
      </c>
      <c r="EA2908" s="77" t="e">
        <f t="shared" si="1284"/>
        <v>#DIV/0!</v>
      </c>
      <c r="EB2908" s="304">
        <f t="shared" si="1285"/>
        <v>10.551867631031408</v>
      </c>
      <c r="EC2908" s="77">
        <f t="shared" si="1286"/>
        <v>0</v>
      </c>
      <c r="ED2908" s="304">
        <f t="shared" si="1287"/>
        <v>0</v>
      </c>
      <c r="EE2908" s="77" t="e">
        <f t="shared" si="1288"/>
        <v>#DIV/0!</v>
      </c>
      <c r="EF2908" s="304">
        <f t="shared" si="1289"/>
        <v>0</v>
      </c>
      <c r="EG2908" s="77" t="e">
        <f t="shared" si="1290"/>
        <v>#DIV/0!</v>
      </c>
      <c r="EH2908" s="304">
        <f t="shared" si="1291"/>
        <v>8.0947191122560191</v>
      </c>
      <c r="EI2908" s="77">
        <f t="shared" si="1292"/>
        <v>0</v>
      </c>
      <c r="EJ2908" s="304">
        <f t="shared" si="1293"/>
        <v>12.771227583473694</v>
      </c>
      <c r="EK2908" s="77">
        <f t="shared" si="1294"/>
        <v>0</v>
      </c>
      <c r="EL2908" s="304">
        <f t="shared" si="1295"/>
        <v>6.34102843554939</v>
      </c>
      <c r="EM2908" s="77">
        <f t="shared" si="1296"/>
        <v>0</v>
      </c>
      <c r="EN2908" s="304">
        <f t="shared" si="1297"/>
        <v>0</v>
      </c>
      <c r="EO2908" s="77" t="e">
        <f t="shared" si="1298"/>
        <v>#DIV/0!</v>
      </c>
      <c r="EP2908" s="304">
        <f t="shared" si="1299"/>
        <v>0</v>
      </c>
      <c r="EQ2908" s="77" t="e">
        <f t="shared" si="1300"/>
        <v>#DIV/0!</v>
      </c>
      <c r="ER2908" s="77">
        <f t="shared" si="1301"/>
        <v>100</v>
      </c>
      <c r="ES2908" s="77">
        <f t="shared" si="1302"/>
        <v>0</v>
      </c>
    </row>
    <row r="2909" spans="1:149" s="77" customFormat="1" x14ac:dyDescent="0.45">
      <c r="A2909" s="77" t="s">
        <v>4192</v>
      </c>
      <c r="B2909" s="178" t="s">
        <v>939</v>
      </c>
      <c r="C2909" s="77" t="s">
        <v>4193</v>
      </c>
      <c r="D2909" s="77" t="s">
        <v>4243</v>
      </c>
      <c r="E2909" s="77" t="s">
        <v>637</v>
      </c>
      <c r="F2909" s="77" t="s">
        <v>4224</v>
      </c>
      <c r="G2909" s="77" t="s">
        <v>3380</v>
      </c>
      <c r="H2909" s="77" t="s">
        <v>1100</v>
      </c>
      <c r="I2909" s="77">
        <v>48</v>
      </c>
      <c r="J2909" s="304">
        <v>500</v>
      </c>
      <c r="L2909" s="304">
        <v>1200</v>
      </c>
      <c r="P2909" s="72" t="s">
        <v>1374</v>
      </c>
      <c r="Q2909" s="125"/>
      <c r="R2909" s="125"/>
      <c r="S2909" s="116"/>
      <c r="AA2909" s="168">
        <v>1</v>
      </c>
      <c r="AB2909" s="168"/>
      <c r="AC2909" s="168">
        <v>0</v>
      </c>
      <c r="AE2909" s="327"/>
      <c r="AG2909" s="168"/>
      <c r="AQ2909" s="178"/>
      <c r="AR2909" s="66">
        <v>1.1830000000000001</v>
      </c>
      <c r="AS2909" s="66"/>
      <c r="AU2909" s="276">
        <v>5000</v>
      </c>
      <c r="AV2909" s="276"/>
      <c r="AW2909" s="276">
        <v>5915</v>
      </c>
      <c r="AX2909" s="95"/>
      <c r="AY2909" s="276"/>
      <c r="AZ2909" s="95"/>
      <c r="BA2909" s="178"/>
      <c r="BB2909" s="98" t="s">
        <v>3412</v>
      </c>
      <c r="BC2909" s="178" t="s">
        <v>1126</v>
      </c>
      <c r="BD2909" s="96">
        <v>57.989142000000001</v>
      </c>
      <c r="BH2909" s="96">
        <v>9.8310150000000007</v>
      </c>
      <c r="BR2909" s="96">
        <v>7.5417269999999998</v>
      </c>
      <c r="BX2909" s="96">
        <v>11.898759</v>
      </c>
      <c r="BZ2909" s="96">
        <v>5.9078400000000002</v>
      </c>
      <c r="DH2909" s="77">
        <f t="shared" si="1279"/>
        <v>93.168482999999981</v>
      </c>
      <c r="DJ2909" s="96">
        <f t="shared" si="1280"/>
        <v>6.8315170000000194</v>
      </c>
      <c r="DL2909" s="77" t="s">
        <v>3334</v>
      </c>
      <c r="DO2909" s="356">
        <v>8.61</v>
      </c>
      <c r="DP2909" s="77">
        <v>0.17</v>
      </c>
      <c r="DQ2909" s="348"/>
      <c r="DS2909" s="246"/>
      <c r="DU2909" s="96"/>
      <c r="DW2909" s="178"/>
      <c r="DX2909" s="304">
        <f t="shared" si="1281"/>
        <v>62.241157237689507</v>
      </c>
      <c r="DY2909" s="77">
        <f t="shared" si="1282"/>
        <v>0</v>
      </c>
      <c r="DZ2909" s="304">
        <f t="shared" si="1283"/>
        <v>0</v>
      </c>
      <c r="EA2909" s="77" t="e">
        <f t="shared" si="1284"/>
        <v>#DIV/0!</v>
      </c>
      <c r="EB2909" s="304">
        <f t="shared" si="1285"/>
        <v>10.551867631031412</v>
      </c>
      <c r="EC2909" s="77">
        <f t="shared" si="1286"/>
        <v>0</v>
      </c>
      <c r="ED2909" s="304">
        <f t="shared" si="1287"/>
        <v>0</v>
      </c>
      <c r="EE2909" s="77" t="e">
        <f t="shared" si="1288"/>
        <v>#DIV/0!</v>
      </c>
      <c r="EF2909" s="304">
        <f t="shared" si="1289"/>
        <v>0</v>
      </c>
      <c r="EG2909" s="77" t="e">
        <f t="shared" si="1290"/>
        <v>#DIV/0!</v>
      </c>
      <c r="EH2909" s="304">
        <f t="shared" si="1291"/>
        <v>8.0947191122560191</v>
      </c>
      <c r="EI2909" s="77">
        <f t="shared" si="1292"/>
        <v>0</v>
      </c>
      <c r="EJ2909" s="304">
        <f t="shared" si="1293"/>
        <v>12.771227583473696</v>
      </c>
      <c r="EK2909" s="77">
        <f t="shared" si="1294"/>
        <v>0</v>
      </c>
      <c r="EL2909" s="304">
        <f t="shared" si="1295"/>
        <v>6.3410284355493927</v>
      </c>
      <c r="EM2909" s="77">
        <f t="shared" si="1296"/>
        <v>0</v>
      </c>
      <c r="EN2909" s="304">
        <f t="shared" si="1297"/>
        <v>0</v>
      </c>
      <c r="EO2909" s="77" t="e">
        <f t="shared" si="1298"/>
        <v>#DIV/0!</v>
      </c>
      <c r="EP2909" s="304">
        <f t="shared" si="1299"/>
        <v>0</v>
      </c>
      <c r="EQ2909" s="77" t="e">
        <f t="shared" si="1300"/>
        <v>#DIV/0!</v>
      </c>
      <c r="ER2909" s="77">
        <f t="shared" si="1301"/>
        <v>100</v>
      </c>
      <c r="ES2909" s="77">
        <f t="shared" si="1302"/>
        <v>0</v>
      </c>
    </row>
    <row r="2910" spans="1:149" s="77" customFormat="1" x14ac:dyDescent="0.45">
      <c r="A2910" s="77" t="s">
        <v>4192</v>
      </c>
      <c r="B2910" s="178" t="s">
        <v>939</v>
      </c>
      <c r="C2910" s="77" t="s">
        <v>4193</v>
      </c>
      <c r="D2910" s="77" t="s">
        <v>4243</v>
      </c>
      <c r="E2910" s="77" t="s">
        <v>637</v>
      </c>
      <c r="F2910" s="77" t="s">
        <v>4225</v>
      </c>
      <c r="G2910" s="77" t="s">
        <v>3380</v>
      </c>
      <c r="H2910" s="77" t="s">
        <v>1100</v>
      </c>
      <c r="I2910" s="77">
        <v>18</v>
      </c>
      <c r="J2910" s="304">
        <v>500</v>
      </c>
      <c r="L2910" s="304">
        <v>1310</v>
      </c>
      <c r="P2910" s="72" t="s">
        <v>1374</v>
      </c>
      <c r="Q2910" s="125"/>
      <c r="R2910" s="125"/>
      <c r="S2910" s="116"/>
      <c r="AA2910" s="168">
        <v>1</v>
      </c>
      <c r="AB2910" s="168"/>
      <c r="AC2910" s="168">
        <v>0</v>
      </c>
      <c r="AE2910" s="327"/>
      <c r="AG2910" s="168"/>
      <c r="AQ2910" s="178"/>
      <c r="AR2910" s="66">
        <v>1.222</v>
      </c>
      <c r="AS2910" s="66"/>
      <c r="AU2910" s="276">
        <v>5000</v>
      </c>
      <c r="AV2910" s="276"/>
      <c r="AW2910" s="276">
        <v>6110</v>
      </c>
      <c r="AX2910" s="95"/>
      <c r="AY2910" s="276"/>
      <c r="AZ2910" s="95"/>
      <c r="BA2910" s="178"/>
      <c r="BB2910" s="98" t="s">
        <v>3412</v>
      </c>
      <c r="BC2910" s="178" t="s">
        <v>1126</v>
      </c>
      <c r="BD2910" s="96">
        <v>56.607102000000005</v>
      </c>
      <c r="BH2910" s="96">
        <v>9.5967149999999997</v>
      </c>
      <c r="BR2910" s="96">
        <v>7.3619870000000001</v>
      </c>
      <c r="BX2910" s="96">
        <v>11.615179000000001</v>
      </c>
      <c r="BZ2910" s="96">
        <v>5.7670400000000006</v>
      </c>
      <c r="DH2910" s="77">
        <f t="shared" si="1279"/>
        <v>90.948022999999992</v>
      </c>
      <c r="DJ2910" s="96">
        <f t="shared" si="1280"/>
        <v>9.0519770000000079</v>
      </c>
      <c r="DL2910" s="77" t="s">
        <v>3334</v>
      </c>
      <c r="DO2910" s="356">
        <v>10.81</v>
      </c>
      <c r="DP2910" s="77">
        <v>0.1</v>
      </c>
      <c r="DQ2910" s="348"/>
      <c r="DS2910" s="246"/>
      <c r="DU2910" s="96"/>
      <c r="DW2910" s="178"/>
      <c r="DX2910" s="304">
        <f t="shared" si="1281"/>
        <v>62.241157237689492</v>
      </c>
      <c r="DY2910" s="77">
        <f t="shared" si="1282"/>
        <v>0</v>
      </c>
      <c r="DZ2910" s="304">
        <f t="shared" si="1283"/>
        <v>0</v>
      </c>
      <c r="EA2910" s="77" t="e">
        <f t="shared" si="1284"/>
        <v>#DIV/0!</v>
      </c>
      <c r="EB2910" s="304">
        <f t="shared" si="1285"/>
        <v>10.551867631031408</v>
      </c>
      <c r="EC2910" s="77">
        <f t="shared" si="1286"/>
        <v>0</v>
      </c>
      <c r="ED2910" s="304">
        <f t="shared" si="1287"/>
        <v>0</v>
      </c>
      <c r="EE2910" s="77" t="e">
        <f t="shared" si="1288"/>
        <v>#DIV/0!</v>
      </c>
      <c r="EF2910" s="304">
        <f t="shared" si="1289"/>
        <v>0</v>
      </c>
      <c r="EG2910" s="77" t="e">
        <f t="shared" si="1290"/>
        <v>#DIV/0!</v>
      </c>
      <c r="EH2910" s="304">
        <f t="shared" si="1291"/>
        <v>8.0947191122560191</v>
      </c>
      <c r="EI2910" s="77">
        <f t="shared" si="1292"/>
        <v>0</v>
      </c>
      <c r="EJ2910" s="304">
        <f t="shared" si="1293"/>
        <v>12.771227583473696</v>
      </c>
      <c r="EK2910" s="77">
        <f t="shared" si="1294"/>
        <v>0</v>
      </c>
      <c r="EL2910" s="304">
        <f t="shared" si="1295"/>
        <v>6.3410284355493927</v>
      </c>
      <c r="EM2910" s="77">
        <f t="shared" si="1296"/>
        <v>0</v>
      </c>
      <c r="EN2910" s="304">
        <f t="shared" si="1297"/>
        <v>0</v>
      </c>
      <c r="EO2910" s="77" t="e">
        <f t="shared" si="1298"/>
        <v>#DIV/0!</v>
      </c>
      <c r="EP2910" s="304">
        <f t="shared" si="1299"/>
        <v>0</v>
      </c>
      <c r="EQ2910" s="77" t="e">
        <f t="shared" si="1300"/>
        <v>#DIV/0!</v>
      </c>
      <c r="ER2910" s="77">
        <f t="shared" si="1301"/>
        <v>100</v>
      </c>
      <c r="ES2910" s="77">
        <f t="shared" si="1302"/>
        <v>0</v>
      </c>
    </row>
    <row r="2911" spans="1:149" s="77" customFormat="1" x14ac:dyDescent="0.45">
      <c r="A2911" s="77" t="s">
        <v>4192</v>
      </c>
      <c r="B2911" s="178" t="s">
        <v>939</v>
      </c>
      <c r="C2911" s="77" t="s">
        <v>4193</v>
      </c>
      <c r="D2911" s="77" t="s">
        <v>4244</v>
      </c>
      <c r="E2911" s="77" t="s">
        <v>637</v>
      </c>
      <c r="F2911" s="77" t="s">
        <v>4226</v>
      </c>
      <c r="G2911" s="77" t="s">
        <v>3380</v>
      </c>
      <c r="H2911" s="77" t="s">
        <v>1100</v>
      </c>
      <c r="I2911" s="77">
        <v>48</v>
      </c>
      <c r="J2911" s="304">
        <v>50</v>
      </c>
      <c r="L2911" s="304">
        <v>1200</v>
      </c>
      <c r="P2911" s="72" t="s">
        <v>1374</v>
      </c>
      <c r="Q2911" s="125"/>
      <c r="R2911" s="125"/>
      <c r="S2911" s="116"/>
      <c r="AA2911" s="168">
        <v>1</v>
      </c>
      <c r="AB2911" s="168"/>
      <c r="AC2911" s="168">
        <v>0</v>
      </c>
      <c r="AE2911" s="327"/>
      <c r="AG2911" s="168"/>
      <c r="AQ2911" s="178"/>
      <c r="AR2911" s="66">
        <v>0.99219999999999997</v>
      </c>
      <c r="AS2911" s="66"/>
      <c r="AU2911" s="276">
        <v>500</v>
      </c>
      <c r="AV2911" s="276"/>
      <c r="AW2911" s="276">
        <v>496.09999999999997</v>
      </c>
      <c r="AX2911" s="95"/>
      <c r="AY2911" s="276"/>
      <c r="AZ2911" s="95"/>
      <c r="BA2911" s="178"/>
      <c r="BB2911" s="98" t="s">
        <v>3412</v>
      </c>
      <c r="BC2911" s="178" t="s">
        <v>1126</v>
      </c>
      <c r="BD2911" s="96">
        <v>52.548043</v>
      </c>
      <c r="BH2911" s="96">
        <v>15.398836000000001</v>
      </c>
      <c r="BR2911" s="96">
        <v>7.8254790000000005</v>
      </c>
      <c r="BX2911" s="96">
        <v>17.609752</v>
      </c>
      <c r="BZ2911" s="96">
        <v>2.9381909999999998</v>
      </c>
      <c r="DH2911" s="77">
        <f t="shared" si="1279"/>
        <v>96.320301000000001</v>
      </c>
      <c r="DJ2911" s="96">
        <f t="shared" si="1280"/>
        <v>3.6796989999999994</v>
      </c>
      <c r="DL2911" s="77" t="s">
        <v>3334</v>
      </c>
      <c r="DO2911" s="356">
        <v>2.4</v>
      </c>
      <c r="DP2911" s="77">
        <v>0.15</v>
      </c>
      <c r="DQ2911" s="348"/>
      <c r="DS2911" s="246"/>
      <c r="DU2911" s="96"/>
      <c r="DW2911" s="178"/>
      <c r="DX2911" s="304">
        <f t="shared" si="1281"/>
        <v>54.555521997382463</v>
      </c>
      <c r="DY2911" s="77">
        <f t="shared" si="1282"/>
        <v>0</v>
      </c>
      <c r="DZ2911" s="304">
        <f t="shared" si="1283"/>
        <v>0</v>
      </c>
      <c r="EA2911" s="77" t="e">
        <f t="shared" si="1284"/>
        <v>#DIV/0!</v>
      </c>
      <c r="EB2911" s="304">
        <f t="shared" si="1285"/>
        <v>15.987113661532268</v>
      </c>
      <c r="EC2911" s="77">
        <f t="shared" si="1286"/>
        <v>0</v>
      </c>
      <c r="ED2911" s="304">
        <f t="shared" si="1287"/>
        <v>0</v>
      </c>
      <c r="EE2911" s="77" t="e">
        <f t="shared" si="1288"/>
        <v>#DIV/0!</v>
      </c>
      <c r="EF2911" s="304">
        <f t="shared" si="1289"/>
        <v>0</v>
      </c>
      <c r="EG2911" s="77" t="e">
        <f t="shared" si="1290"/>
        <v>#DIV/0!</v>
      </c>
      <c r="EH2911" s="304">
        <f t="shared" si="1291"/>
        <v>8.1244337058290554</v>
      </c>
      <c r="EI2911" s="77">
        <f t="shared" si="1292"/>
        <v>0</v>
      </c>
      <c r="EJ2911" s="304">
        <f t="shared" si="1293"/>
        <v>18.282492701097354</v>
      </c>
      <c r="EK2911" s="77">
        <f t="shared" si="1294"/>
        <v>0</v>
      </c>
      <c r="EL2911" s="304">
        <f t="shared" si="1295"/>
        <v>3.0504379341588641</v>
      </c>
      <c r="EM2911" s="77">
        <f t="shared" si="1296"/>
        <v>0</v>
      </c>
      <c r="EN2911" s="304">
        <f t="shared" si="1297"/>
        <v>0</v>
      </c>
      <c r="EO2911" s="77" t="e">
        <f t="shared" si="1298"/>
        <v>#DIV/0!</v>
      </c>
      <c r="EP2911" s="304">
        <f t="shared" si="1299"/>
        <v>0</v>
      </c>
      <c r="EQ2911" s="77" t="e">
        <f t="shared" si="1300"/>
        <v>#DIV/0!</v>
      </c>
      <c r="ER2911" s="77">
        <f t="shared" si="1301"/>
        <v>100</v>
      </c>
      <c r="ES2911" s="77">
        <f t="shared" si="1302"/>
        <v>0</v>
      </c>
    </row>
    <row r="2912" spans="1:149" s="77" customFormat="1" x14ac:dyDescent="0.45">
      <c r="A2912" s="77" t="s">
        <v>4192</v>
      </c>
      <c r="B2912" s="178" t="s">
        <v>939</v>
      </c>
      <c r="C2912" s="77" t="s">
        <v>4193</v>
      </c>
      <c r="D2912" s="77" t="s">
        <v>4244</v>
      </c>
      <c r="E2912" s="77" t="s">
        <v>637</v>
      </c>
      <c r="F2912" s="77" t="s">
        <v>4227</v>
      </c>
      <c r="G2912" s="77" t="s">
        <v>3380</v>
      </c>
      <c r="H2912" s="77" t="s">
        <v>1100</v>
      </c>
      <c r="I2912" s="77">
        <v>48</v>
      </c>
      <c r="J2912" s="304">
        <v>50</v>
      </c>
      <c r="L2912" s="304">
        <v>1300</v>
      </c>
      <c r="P2912" s="72" t="s">
        <v>1374</v>
      </c>
      <c r="Q2912" s="125"/>
      <c r="R2912" s="125"/>
      <c r="S2912" s="116"/>
      <c r="AA2912" s="168">
        <v>1</v>
      </c>
      <c r="AB2912" s="168"/>
      <c r="AC2912" s="168">
        <v>0</v>
      </c>
      <c r="AE2912" s="327"/>
      <c r="AG2912" s="168"/>
      <c r="AQ2912" s="178"/>
      <c r="AR2912" s="66">
        <v>1</v>
      </c>
      <c r="AS2912" s="66"/>
      <c r="AU2912" s="276">
        <v>500</v>
      </c>
      <c r="AV2912" s="276"/>
      <c r="AW2912" s="276">
        <v>500</v>
      </c>
      <c r="AX2912" s="95"/>
      <c r="AY2912" s="276"/>
      <c r="AZ2912" s="95"/>
      <c r="BA2912" s="178"/>
      <c r="BB2912" s="98" t="s">
        <v>3412</v>
      </c>
      <c r="BC2912" s="178" t="s">
        <v>1126</v>
      </c>
      <c r="BD2912" s="96">
        <v>52.504691000000001</v>
      </c>
      <c r="BH2912" s="96">
        <v>15.386132</v>
      </c>
      <c r="BR2912" s="96">
        <v>7.8190230000000005</v>
      </c>
      <c r="BX2912" s="96">
        <v>17.595224000000002</v>
      </c>
      <c r="BZ2912" s="96">
        <v>2.9357669999999998</v>
      </c>
      <c r="DH2912" s="77">
        <f t="shared" si="1279"/>
        <v>96.240836999999999</v>
      </c>
      <c r="DJ2912" s="96">
        <f t="shared" si="1280"/>
        <v>3.7591630000000009</v>
      </c>
      <c r="DL2912" s="77" t="s">
        <v>3334</v>
      </c>
      <c r="DO2912" s="356">
        <v>2.48</v>
      </c>
      <c r="DP2912" s="77">
        <v>0.16</v>
      </c>
      <c r="DQ2912" s="348"/>
      <c r="DS2912" s="246"/>
      <c r="DU2912" s="96"/>
      <c r="DW2912" s="178"/>
      <c r="DX2912" s="304">
        <f t="shared" si="1281"/>
        <v>54.555521997382463</v>
      </c>
      <c r="DY2912" s="77">
        <f t="shared" si="1282"/>
        <v>0</v>
      </c>
      <c r="DZ2912" s="304">
        <f t="shared" si="1283"/>
        <v>0</v>
      </c>
      <c r="EA2912" s="77" t="e">
        <f t="shared" si="1284"/>
        <v>#DIV/0!</v>
      </c>
      <c r="EB2912" s="304">
        <f t="shared" si="1285"/>
        <v>15.987113661532264</v>
      </c>
      <c r="EC2912" s="77">
        <f t="shared" si="1286"/>
        <v>0</v>
      </c>
      <c r="ED2912" s="304">
        <f t="shared" si="1287"/>
        <v>0</v>
      </c>
      <c r="EE2912" s="77" t="e">
        <f t="shared" si="1288"/>
        <v>#DIV/0!</v>
      </c>
      <c r="EF2912" s="304">
        <f t="shared" si="1289"/>
        <v>0</v>
      </c>
      <c r="EG2912" s="77" t="e">
        <f t="shared" si="1290"/>
        <v>#DIV/0!</v>
      </c>
      <c r="EH2912" s="304">
        <f t="shared" si="1291"/>
        <v>8.1244337058290554</v>
      </c>
      <c r="EI2912" s="77">
        <f t="shared" si="1292"/>
        <v>0</v>
      </c>
      <c r="EJ2912" s="304">
        <f t="shared" si="1293"/>
        <v>18.282492701097354</v>
      </c>
      <c r="EK2912" s="77">
        <f t="shared" si="1294"/>
        <v>0</v>
      </c>
      <c r="EL2912" s="304">
        <f t="shared" si="1295"/>
        <v>3.0504379341588641</v>
      </c>
      <c r="EM2912" s="77">
        <f t="shared" si="1296"/>
        <v>0</v>
      </c>
      <c r="EN2912" s="304">
        <f t="shared" si="1297"/>
        <v>0</v>
      </c>
      <c r="EO2912" s="77" t="e">
        <f t="shared" si="1298"/>
        <v>#DIV/0!</v>
      </c>
      <c r="EP2912" s="304">
        <f t="shared" si="1299"/>
        <v>0</v>
      </c>
      <c r="EQ2912" s="77" t="e">
        <f t="shared" si="1300"/>
        <v>#DIV/0!</v>
      </c>
      <c r="ER2912" s="77">
        <f t="shared" si="1301"/>
        <v>100</v>
      </c>
      <c r="ES2912" s="77">
        <f t="shared" si="1302"/>
        <v>0</v>
      </c>
    </row>
    <row r="2913" spans="1:149" s="77" customFormat="1" x14ac:dyDescent="0.45">
      <c r="A2913" s="77" t="s">
        <v>4192</v>
      </c>
      <c r="B2913" s="178" t="s">
        <v>939</v>
      </c>
      <c r="C2913" s="77" t="s">
        <v>4193</v>
      </c>
      <c r="D2913" s="77" t="s">
        <v>4244</v>
      </c>
      <c r="E2913" s="77" t="s">
        <v>637</v>
      </c>
      <c r="F2913" s="77" t="s">
        <v>4228</v>
      </c>
      <c r="G2913" s="77" t="s">
        <v>3380</v>
      </c>
      <c r="H2913" s="77" t="s">
        <v>1100</v>
      </c>
      <c r="I2913" s="77">
        <v>20</v>
      </c>
      <c r="J2913" s="304">
        <v>52</v>
      </c>
      <c r="L2913" s="304">
        <v>1420</v>
      </c>
      <c r="M2913" s="77">
        <v>10</v>
      </c>
      <c r="P2913" s="72" t="s">
        <v>1374</v>
      </c>
      <c r="Q2913" s="125"/>
      <c r="R2913" s="125"/>
      <c r="S2913" s="116"/>
      <c r="AA2913" s="168">
        <v>1</v>
      </c>
      <c r="AB2913" s="168"/>
      <c r="AC2913" s="168">
        <v>0</v>
      </c>
      <c r="AE2913" s="327"/>
      <c r="AG2913" s="168"/>
      <c r="AQ2913" s="178"/>
      <c r="AR2913" s="66">
        <v>1.008</v>
      </c>
      <c r="AS2913" s="66"/>
      <c r="AU2913" s="276">
        <v>520</v>
      </c>
      <c r="AV2913" s="276"/>
      <c r="AW2913" s="276">
        <v>524.16</v>
      </c>
      <c r="AX2913" s="95"/>
      <c r="AY2913" s="276"/>
      <c r="AZ2913" s="95"/>
      <c r="BA2913" s="178"/>
      <c r="BB2913" s="98" t="s">
        <v>3412</v>
      </c>
      <c r="BC2913" s="178" t="s">
        <v>1126</v>
      </c>
      <c r="BD2913" s="96">
        <v>52.260835999999998</v>
      </c>
      <c r="BH2913" s="96">
        <v>15.314672</v>
      </c>
      <c r="BR2913" s="96">
        <v>7.7827080000000004</v>
      </c>
      <c r="BX2913" s="96">
        <v>17.513504000000001</v>
      </c>
      <c r="BZ2913" s="96">
        <v>2.9221319999999995</v>
      </c>
      <c r="DH2913" s="77">
        <f t="shared" si="1279"/>
        <v>95.793852000000001</v>
      </c>
      <c r="DJ2913" s="96">
        <f t="shared" si="1280"/>
        <v>4.2061479999999989</v>
      </c>
      <c r="DL2913" s="77" t="s">
        <v>3334</v>
      </c>
      <c r="DO2913" s="356">
        <v>2.93</v>
      </c>
      <c r="DP2913" s="77">
        <v>0.11</v>
      </c>
      <c r="DQ2913" s="348"/>
      <c r="DS2913" s="246"/>
      <c r="DU2913" s="96"/>
      <c r="DW2913" s="178"/>
      <c r="DX2913" s="304">
        <f t="shared" si="1281"/>
        <v>54.555521997382463</v>
      </c>
      <c r="DY2913" s="77">
        <f t="shared" si="1282"/>
        <v>0</v>
      </c>
      <c r="DZ2913" s="304">
        <f t="shared" si="1283"/>
        <v>0</v>
      </c>
      <c r="EA2913" s="77" t="e">
        <f t="shared" si="1284"/>
        <v>#DIV/0!</v>
      </c>
      <c r="EB2913" s="304">
        <f t="shared" si="1285"/>
        <v>15.987113661532264</v>
      </c>
      <c r="EC2913" s="77">
        <f t="shared" si="1286"/>
        <v>0</v>
      </c>
      <c r="ED2913" s="304">
        <f t="shared" si="1287"/>
        <v>0</v>
      </c>
      <c r="EE2913" s="77" t="e">
        <f t="shared" si="1288"/>
        <v>#DIV/0!</v>
      </c>
      <c r="EF2913" s="304">
        <f t="shared" si="1289"/>
        <v>0</v>
      </c>
      <c r="EG2913" s="77" t="e">
        <f t="shared" si="1290"/>
        <v>#DIV/0!</v>
      </c>
      <c r="EH2913" s="304">
        <f t="shared" si="1291"/>
        <v>8.1244337058290554</v>
      </c>
      <c r="EI2913" s="77">
        <f t="shared" si="1292"/>
        <v>0</v>
      </c>
      <c r="EJ2913" s="304">
        <f t="shared" si="1293"/>
        <v>18.282492701097354</v>
      </c>
      <c r="EK2913" s="77">
        <f t="shared" si="1294"/>
        <v>0</v>
      </c>
      <c r="EL2913" s="304">
        <f t="shared" si="1295"/>
        <v>3.0504379341588637</v>
      </c>
      <c r="EM2913" s="77">
        <f t="shared" si="1296"/>
        <v>0</v>
      </c>
      <c r="EN2913" s="304">
        <f t="shared" si="1297"/>
        <v>0</v>
      </c>
      <c r="EO2913" s="77" t="e">
        <f t="shared" si="1298"/>
        <v>#DIV/0!</v>
      </c>
      <c r="EP2913" s="304">
        <f t="shared" si="1299"/>
        <v>0</v>
      </c>
      <c r="EQ2913" s="77" t="e">
        <f t="shared" si="1300"/>
        <v>#DIV/0!</v>
      </c>
      <c r="ER2913" s="77">
        <f t="shared" si="1301"/>
        <v>100</v>
      </c>
      <c r="ES2913" s="77">
        <f t="shared" si="1302"/>
        <v>0</v>
      </c>
    </row>
    <row r="2914" spans="1:149" s="77" customFormat="1" x14ac:dyDescent="0.45">
      <c r="A2914" s="77" t="s">
        <v>4192</v>
      </c>
      <c r="B2914" s="178" t="s">
        <v>939</v>
      </c>
      <c r="C2914" s="77" t="s">
        <v>4193</v>
      </c>
      <c r="D2914" s="77" t="s">
        <v>4244</v>
      </c>
      <c r="E2914" s="77" t="s">
        <v>637</v>
      </c>
      <c r="F2914" s="77" t="s">
        <v>4229</v>
      </c>
      <c r="G2914" s="77" t="s">
        <v>3380</v>
      </c>
      <c r="H2914" s="77" t="s">
        <v>1100</v>
      </c>
      <c r="I2914" s="77">
        <v>48</v>
      </c>
      <c r="J2914" s="304">
        <v>200</v>
      </c>
      <c r="L2914" s="304">
        <v>1200</v>
      </c>
      <c r="P2914" s="72" t="s">
        <v>1374</v>
      </c>
      <c r="Q2914" s="125"/>
      <c r="R2914" s="125"/>
      <c r="S2914" s="116"/>
      <c r="AA2914" s="168">
        <v>1</v>
      </c>
      <c r="AB2914" s="168"/>
      <c r="AC2914" s="168">
        <v>0</v>
      </c>
      <c r="AE2914" s="327"/>
      <c r="AG2914" s="168"/>
      <c r="AQ2914" s="178"/>
      <c r="AR2914" s="66">
        <v>1.0069999999999999</v>
      </c>
      <c r="AS2914" s="66"/>
      <c r="AU2914" s="276">
        <v>2000</v>
      </c>
      <c r="AV2914" s="276"/>
      <c r="AW2914" s="276">
        <v>2013.9999999999998</v>
      </c>
      <c r="AX2914" s="95"/>
      <c r="AY2914" s="276"/>
      <c r="AZ2914" s="95"/>
      <c r="BA2914" s="178"/>
      <c r="BB2914" s="98" t="s">
        <v>3412</v>
      </c>
      <c r="BC2914" s="178" t="s">
        <v>1126</v>
      </c>
      <c r="BD2914" s="96">
        <v>51.036141999999998</v>
      </c>
      <c r="BH2914" s="96">
        <v>14.955784000000001</v>
      </c>
      <c r="BR2914" s="96">
        <v>7.6003260000000008</v>
      </c>
      <c r="BX2914" s="96">
        <v>17.103088000000003</v>
      </c>
      <c r="BZ2914" s="96">
        <v>2.8536540000000001</v>
      </c>
      <c r="DH2914" s="77">
        <f t="shared" si="1279"/>
        <v>93.548994000000008</v>
      </c>
      <c r="DJ2914" s="96">
        <f t="shared" si="1280"/>
        <v>6.4510059999999925</v>
      </c>
      <c r="DL2914" s="77" t="s">
        <v>3334</v>
      </c>
      <c r="DO2914" s="356">
        <v>5.19</v>
      </c>
      <c r="DP2914" s="77">
        <v>0.18</v>
      </c>
      <c r="DQ2914" s="348"/>
      <c r="DS2914" s="246"/>
      <c r="DU2914" s="96"/>
      <c r="DW2914" s="178"/>
      <c r="DX2914" s="304">
        <f t="shared" si="1281"/>
        <v>54.555521997382463</v>
      </c>
      <c r="DY2914" s="77">
        <f t="shared" si="1282"/>
        <v>0</v>
      </c>
      <c r="DZ2914" s="304">
        <f t="shared" si="1283"/>
        <v>0</v>
      </c>
      <c r="EA2914" s="77" t="e">
        <f t="shared" si="1284"/>
        <v>#DIV/0!</v>
      </c>
      <c r="EB2914" s="304">
        <f t="shared" si="1285"/>
        <v>15.987113661532264</v>
      </c>
      <c r="EC2914" s="77">
        <f t="shared" si="1286"/>
        <v>0</v>
      </c>
      <c r="ED2914" s="304">
        <f t="shared" si="1287"/>
        <v>0</v>
      </c>
      <c r="EE2914" s="77" t="e">
        <f t="shared" si="1288"/>
        <v>#DIV/0!</v>
      </c>
      <c r="EF2914" s="304">
        <f t="shared" si="1289"/>
        <v>0</v>
      </c>
      <c r="EG2914" s="77" t="e">
        <f t="shared" si="1290"/>
        <v>#DIV/0!</v>
      </c>
      <c r="EH2914" s="304">
        <f t="shared" si="1291"/>
        <v>8.1244337058290554</v>
      </c>
      <c r="EI2914" s="77">
        <f t="shared" si="1292"/>
        <v>0</v>
      </c>
      <c r="EJ2914" s="304">
        <f t="shared" si="1293"/>
        <v>18.282492701097354</v>
      </c>
      <c r="EK2914" s="77">
        <f t="shared" si="1294"/>
        <v>0</v>
      </c>
      <c r="EL2914" s="304">
        <f t="shared" si="1295"/>
        <v>3.0504379341588646</v>
      </c>
      <c r="EM2914" s="77">
        <f t="shared" si="1296"/>
        <v>0</v>
      </c>
      <c r="EN2914" s="304">
        <f t="shared" si="1297"/>
        <v>0</v>
      </c>
      <c r="EO2914" s="77" t="e">
        <f t="shared" si="1298"/>
        <v>#DIV/0!</v>
      </c>
      <c r="EP2914" s="304">
        <f t="shared" si="1299"/>
        <v>0</v>
      </c>
      <c r="EQ2914" s="77" t="e">
        <f t="shared" si="1300"/>
        <v>#DIV/0!</v>
      </c>
      <c r="ER2914" s="77">
        <f t="shared" si="1301"/>
        <v>100</v>
      </c>
      <c r="ES2914" s="77">
        <f t="shared" si="1302"/>
        <v>0</v>
      </c>
    </row>
    <row r="2915" spans="1:149" s="77" customFormat="1" x14ac:dyDescent="0.45">
      <c r="A2915" s="77" t="s">
        <v>4192</v>
      </c>
      <c r="B2915" s="178" t="s">
        <v>939</v>
      </c>
      <c r="C2915" s="77" t="s">
        <v>4193</v>
      </c>
      <c r="D2915" s="77" t="s">
        <v>4244</v>
      </c>
      <c r="E2915" s="77" t="s">
        <v>637</v>
      </c>
      <c r="F2915" s="77" t="s">
        <v>4230</v>
      </c>
      <c r="G2915" s="77" t="s">
        <v>3380</v>
      </c>
      <c r="H2915" s="77" t="s">
        <v>1100</v>
      </c>
      <c r="I2915" s="77">
        <v>15</v>
      </c>
      <c r="J2915" s="304">
        <v>200</v>
      </c>
      <c r="L2915" s="304">
        <v>1351</v>
      </c>
      <c r="P2915" s="72" t="s">
        <v>1374</v>
      </c>
      <c r="Q2915" s="125"/>
      <c r="R2915" s="125"/>
      <c r="S2915" s="116"/>
      <c r="AA2915" s="168">
        <v>1</v>
      </c>
      <c r="AB2915" s="168"/>
      <c r="AC2915" s="168">
        <v>0</v>
      </c>
      <c r="AE2915" s="327"/>
      <c r="AG2915" s="168"/>
      <c r="AQ2915" s="178"/>
      <c r="AR2915" s="66">
        <v>1.0429999999999999</v>
      </c>
      <c r="AS2915" s="66"/>
      <c r="AU2915" s="276">
        <v>2000</v>
      </c>
      <c r="AV2915" s="276"/>
      <c r="AW2915" s="276">
        <v>2086</v>
      </c>
      <c r="AX2915" s="95"/>
      <c r="AY2915" s="276"/>
      <c r="AZ2915" s="95"/>
      <c r="BA2915" s="178"/>
      <c r="BB2915" s="98" t="s">
        <v>3412</v>
      </c>
      <c r="BC2915" s="178" t="s">
        <v>1126</v>
      </c>
      <c r="BD2915" s="96">
        <v>51.247483000000003</v>
      </c>
      <c r="BH2915" s="96">
        <v>15.017716000000002</v>
      </c>
      <c r="BR2915" s="96">
        <v>7.6317990000000009</v>
      </c>
      <c r="BX2915" s="96">
        <v>17.173912000000001</v>
      </c>
      <c r="BZ2915" s="96">
        <v>2.8654709999999999</v>
      </c>
      <c r="DH2915" s="77">
        <f t="shared" si="1279"/>
        <v>93.936381000000011</v>
      </c>
      <c r="DJ2915" s="96">
        <f t="shared" si="1280"/>
        <v>6.0636189999999885</v>
      </c>
      <c r="DL2915" s="77" t="s">
        <v>3334</v>
      </c>
      <c r="DO2915" s="356">
        <v>4.8</v>
      </c>
      <c r="DP2915" s="77">
        <v>0.13</v>
      </c>
      <c r="DQ2915" s="348"/>
      <c r="DS2915" s="246"/>
      <c r="DU2915" s="96"/>
      <c r="DW2915" s="178"/>
      <c r="DX2915" s="304">
        <f t="shared" si="1281"/>
        <v>54.555521997382463</v>
      </c>
      <c r="DY2915" s="77">
        <f t="shared" si="1282"/>
        <v>0</v>
      </c>
      <c r="DZ2915" s="304">
        <f t="shared" si="1283"/>
        <v>0</v>
      </c>
      <c r="EA2915" s="77" t="e">
        <f t="shared" si="1284"/>
        <v>#DIV/0!</v>
      </c>
      <c r="EB2915" s="304">
        <f t="shared" si="1285"/>
        <v>15.987113661532264</v>
      </c>
      <c r="EC2915" s="77">
        <f t="shared" si="1286"/>
        <v>0</v>
      </c>
      <c r="ED2915" s="304">
        <f t="shared" si="1287"/>
        <v>0</v>
      </c>
      <c r="EE2915" s="77" t="e">
        <f t="shared" si="1288"/>
        <v>#DIV/0!</v>
      </c>
      <c r="EF2915" s="304">
        <f t="shared" si="1289"/>
        <v>0</v>
      </c>
      <c r="EG2915" s="77" t="e">
        <f t="shared" si="1290"/>
        <v>#DIV/0!</v>
      </c>
      <c r="EH2915" s="304">
        <f t="shared" si="1291"/>
        <v>8.1244337058290554</v>
      </c>
      <c r="EI2915" s="77">
        <f t="shared" si="1292"/>
        <v>0</v>
      </c>
      <c r="EJ2915" s="304">
        <f t="shared" si="1293"/>
        <v>18.282492701097354</v>
      </c>
      <c r="EK2915" s="77">
        <f t="shared" si="1294"/>
        <v>0</v>
      </c>
      <c r="EL2915" s="304">
        <f t="shared" si="1295"/>
        <v>3.0504379341588637</v>
      </c>
      <c r="EM2915" s="77">
        <f t="shared" si="1296"/>
        <v>0</v>
      </c>
      <c r="EN2915" s="304">
        <f t="shared" si="1297"/>
        <v>0</v>
      </c>
      <c r="EO2915" s="77" t="e">
        <f t="shared" si="1298"/>
        <v>#DIV/0!</v>
      </c>
      <c r="EP2915" s="304">
        <f t="shared" si="1299"/>
        <v>0</v>
      </c>
      <c r="EQ2915" s="77" t="e">
        <f t="shared" si="1300"/>
        <v>#DIV/0!</v>
      </c>
      <c r="ER2915" s="77">
        <f t="shared" si="1301"/>
        <v>100</v>
      </c>
      <c r="ES2915" s="77">
        <f t="shared" si="1302"/>
        <v>0</v>
      </c>
    </row>
    <row r="2916" spans="1:149" s="77" customFormat="1" x14ac:dyDescent="0.45">
      <c r="A2916" s="77" t="s">
        <v>4192</v>
      </c>
      <c r="B2916" s="178" t="s">
        <v>939</v>
      </c>
      <c r="C2916" s="77" t="s">
        <v>4193</v>
      </c>
      <c r="D2916" s="77" t="s">
        <v>4244</v>
      </c>
      <c r="E2916" s="77" t="s">
        <v>637</v>
      </c>
      <c r="F2916" s="77" t="s">
        <v>4231</v>
      </c>
      <c r="G2916" s="77" t="s">
        <v>3380</v>
      </c>
      <c r="H2916" s="77" t="s">
        <v>1100</v>
      </c>
      <c r="I2916" s="77">
        <v>48</v>
      </c>
      <c r="J2916" s="304">
        <v>500</v>
      </c>
      <c r="L2916" s="304">
        <v>1200</v>
      </c>
      <c r="P2916" s="72" t="s">
        <v>1374</v>
      </c>
      <c r="Q2916" s="125"/>
      <c r="R2916" s="125"/>
      <c r="S2916" s="116"/>
      <c r="AA2916" s="168">
        <v>1</v>
      </c>
      <c r="AB2916" s="168"/>
      <c r="AC2916" s="168">
        <v>0</v>
      </c>
      <c r="AE2916" s="327"/>
      <c r="AG2916" s="168"/>
      <c r="AQ2916" s="178"/>
      <c r="AR2916" s="66">
        <v>1.1830000000000001</v>
      </c>
      <c r="AS2916" s="66"/>
      <c r="AU2916" s="276">
        <v>5000</v>
      </c>
      <c r="AV2916" s="276"/>
      <c r="AW2916" s="276">
        <v>5915</v>
      </c>
      <c r="AX2916" s="95"/>
      <c r="AY2916" s="276"/>
      <c r="AZ2916" s="95"/>
      <c r="BA2916" s="178"/>
      <c r="BB2916" s="98" t="s">
        <v>3412</v>
      </c>
      <c r="BC2916" s="178" t="s">
        <v>1126</v>
      </c>
      <c r="BD2916" s="96">
        <v>49.101558999999995</v>
      </c>
      <c r="BH2916" s="96">
        <v>14.388868</v>
      </c>
      <c r="BR2916" s="96">
        <v>7.312227</v>
      </c>
      <c r="BX2916" s="96">
        <v>16.454775999999999</v>
      </c>
      <c r="BZ2916" s="96">
        <v>2.7454829999999997</v>
      </c>
      <c r="DH2916" s="77">
        <f t="shared" si="1279"/>
        <v>90.002912999999978</v>
      </c>
      <c r="DJ2916" s="96">
        <f t="shared" si="1280"/>
        <v>9.9970870000000218</v>
      </c>
      <c r="DL2916" s="77" t="s">
        <v>3334</v>
      </c>
      <c r="DO2916" s="356">
        <v>8.76</v>
      </c>
      <c r="DP2916" s="77">
        <v>0.18</v>
      </c>
      <c r="DQ2916" s="348"/>
      <c r="DS2916" s="246"/>
      <c r="DU2916" s="96"/>
      <c r="DW2916" s="178"/>
      <c r="DX2916" s="304">
        <f t="shared" si="1281"/>
        <v>54.555521997382471</v>
      </c>
      <c r="DY2916" s="77">
        <f t="shared" si="1282"/>
        <v>0</v>
      </c>
      <c r="DZ2916" s="304">
        <f t="shared" si="1283"/>
        <v>0</v>
      </c>
      <c r="EA2916" s="77" t="e">
        <f t="shared" si="1284"/>
        <v>#DIV/0!</v>
      </c>
      <c r="EB2916" s="304">
        <f t="shared" si="1285"/>
        <v>15.98711366153227</v>
      </c>
      <c r="EC2916" s="77">
        <f t="shared" si="1286"/>
        <v>0</v>
      </c>
      <c r="ED2916" s="304">
        <f t="shared" si="1287"/>
        <v>0</v>
      </c>
      <c r="EE2916" s="77" t="e">
        <f t="shared" si="1288"/>
        <v>#DIV/0!</v>
      </c>
      <c r="EF2916" s="304">
        <f t="shared" si="1289"/>
        <v>0</v>
      </c>
      <c r="EG2916" s="77" t="e">
        <f t="shared" si="1290"/>
        <v>#DIV/0!</v>
      </c>
      <c r="EH2916" s="304">
        <f t="shared" si="1291"/>
        <v>8.1244337058290572</v>
      </c>
      <c r="EI2916" s="77">
        <f t="shared" si="1292"/>
        <v>0</v>
      </c>
      <c r="EJ2916" s="304">
        <f t="shared" si="1293"/>
        <v>18.282492701097354</v>
      </c>
      <c r="EK2916" s="77">
        <f t="shared" si="1294"/>
        <v>0</v>
      </c>
      <c r="EL2916" s="304">
        <f t="shared" si="1295"/>
        <v>3.050437934158865</v>
      </c>
      <c r="EM2916" s="77">
        <f t="shared" si="1296"/>
        <v>0</v>
      </c>
      <c r="EN2916" s="304">
        <f t="shared" si="1297"/>
        <v>0</v>
      </c>
      <c r="EO2916" s="77" t="e">
        <f t="shared" si="1298"/>
        <v>#DIV/0!</v>
      </c>
      <c r="EP2916" s="304">
        <f t="shared" si="1299"/>
        <v>0</v>
      </c>
      <c r="EQ2916" s="77" t="e">
        <f t="shared" si="1300"/>
        <v>#DIV/0!</v>
      </c>
      <c r="ER2916" s="77">
        <f t="shared" si="1301"/>
        <v>100</v>
      </c>
      <c r="ES2916" s="77">
        <f t="shared" si="1302"/>
        <v>0</v>
      </c>
    </row>
    <row r="2917" spans="1:149" s="77" customFormat="1" x14ac:dyDescent="0.45">
      <c r="A2917" s="77" t="s">
        <v>4192</v>
      </c>
      <c r="B2917" s="178" t="s">
        <v>939</v>
      </c>
      <c r="C2917" s="77" t="s">
        <v>4193</v>
      </c>
      <c r="D2917" s="77" t="s">
        <v>4244</v>
      </c>
      <c r="E2917" s="77" t="s">
        <v>637</v>
      </c>
      <c r="F2917" s="77" t="s">
        <v>4232</v>
      </c>
      <c r="G2917" s="77" t="s">
        <v>3380</v>
      </c>
      <c r="H2917" s="77" t="s">
        <v>1100</v>
      </c>
      <c r="I2917" s="77">
        <v>18</v>
      </c>
      <c r="J2917" s="304">
        <v>500</v>
      </c>
      <c r="L2917" s="304">
        <v>1300</v>
      </c>
      <c r="P2917" s="72" t="s">
        <v>1374</v>
      </c>
      <c r="Q2917" s="125"/>
      <c r="R2917" s="125"/>
      <c r="S2917" s="116"/>
      <c r="AA2917" s="168">
        <v>1</v>
      </c>
      <c r="AB2917" s="168"/>
      <c r="AC2917" s="168">
        <v>0</v>
      </c>
      <c r="AE2917" s="327"/>
      <c r="AG2917" s="168"/>
      <c r="AQ2917" s="178"/>
      <c r="AR2917" s="66">
        <v>1.2190000000000001</v>
      </c>
      <c r="AS2917" s="66"/>
      <c r="AU2917" s="276">
        <v>5000</v>
      </c>
      <c r="AV2917" s="276"/>
      <c r="AW2917" s="276">
        <v>6095</v>
      </c>
      <c r="AX2917" s="95"/>
      <c r="AY2917" s="276"/>
      <c r="AZ2917" s="95"/>
      <c r="BA2917" s="178"/>
      <c r="BB2917" s="98" t="s">
        <v>3412</v>
      </c>
      <c r="BC2917" s="178" t="s">
        <v>1126</v>
      </c>
      <c r="BD2917" s="96">
        <v>49.009435999999994</v>
      </c>
      <c r="BH2917" s="96">
        <v>14.361872</v>
      </c>
      <c r="BR2917" s="96">
        <v>7.2985080000000009</v>
      </c>
      <c r="BX2917" s="96">
        <v>16.423904</v>
      </c>
      <c r="BZ2917" s="96">
        <v>2.7403319999999995</v>
      </c>
      <c r="DH2917" s="77">
        <f t="shared" si="1279"/>
        <v>89.834051999999986</v>
      </c>
      <c r="DJ2917" s="96">
        <f t="shared" si="1280"/>
        <v>10.165948000000014</v>
      </c>
      <c r="DL2917" s="77" t="s">
        <v>3334</v>
      </c>
      <c r="DO2917" s="356">
        <v>8.93</v>
      </c>
      <c r="DP2917" s="77">
        <v>0.1</v>
      </c>
      <c r="DQ2917" s="348"/>
      <c r="DS2917" s="246"/>
      <c r="DU2917" s="96"/>
      <c r="DW2917" s="178"/>
      <c r="DX2917" s="304">
        <f t="shared" si="1281"/>
        <v>54.555521997382463</v>
      </c>
      <c r="DY2917" s="77">
        <f t="shared" si="1282"/>
        <v>0</v>
      </c>
      <c r="DZ2917" s="304">
        <f t="shared" si="1283"/>
        <v>0</v>
      </c>
      <c r="EA2917" s="77" t="e">
        <f t="shared" si="1284"/>
        <v>#DIV/0!</v>
      </c>
      <c r="EB2917" s="304">
        <f t="shared" si="1285"/>
        <v>15.987113661532268</v>
      </c>
      <c r="EC2917" s="77">
        <f t="shared" si="1286"/>
        <v>0</v>
      </c>
      <c r="ED2917" s="304">
        <f t="shared" si="1287"/>
        <v>0</v>
      </c>
      <c r="EE2917" s="77" t="e">
        <f t="shared" si="1288"/>
        <v>#DIV/0!</v>
      </c>
      <c r="EF2917" s="304">
        <f t="shared" si="1289"/>
        <v>0</v>
      </c>
      <c r="EG2917" s="77" t="e">
        <f t="shared" si="1290"/>
        <v>#DIV/0!</v>
      </c>
      <c r="EH2917" s="304">
        <f t="shared" si="1291"/>
        <v>8.1244337058290572</v>
      </c>
      <c r="EI2917" s="77">
        <f t="shared" si="1292"/>
        <v>0</v>
      </c>
      <c r="EJ2917" s="304">
        <f t="shared" si="1293"/>
        <v>18.282492701097354</v>
      </c>
      <c r="EK2917" s="77">
        <f t="shared" si="1294"/>
        <v>0</v>
      </c>
      <c r="EL2917" s="304">
        <f t="shared" si="1295"/>
        <v>3.0504379341588646</v>
      </c>
      <c r="EM2917" s="77">
        <f t="shared" si="1296"/>
        <v>0</v>
      </c>
      <c r="EN2917" s="304">
        <f t="shared" si="1297"/>
        <v>0</v>
      </c>
      <c r="EO2917" s="77" t="e">
        <f t="shared" si="1298"/>
        <v>#DIV/0!</v>
      </c>
      <c r="EP2917" s="304">
        <f t="shared" si="1299"/>
        <v>0</v>
      </c>
      <c r="EQ2917" s="77" t="e">
        <f t="shared" si="1300"/>
        <v>#DIV/0!</v>
      </c>
      <c r="ER2917" s="77">
        <f t="shared" si="1301"/>
        <v>100</v>
      </c>
      <c r="ES2917" s="77">
        <f t="shared" si="1302"/>
        <v>0</v>
      </c>
    </row>
    <row r="2918" spans="1:149" s="77" customFormat="1" x14ac:dyDescent="0.45">
      <c r="A2918" s="77" t="s">
        <v>4192</v>
      </c>
      <c r="B2918" s="178" t="s">
        <v>939</v>
      </c>
      <c r="C2918" s="77" t="s">
        <v>4193</v>
      </c>
      <c r="D2918" s="77" t="s">
        <v>4245</v>
      </c>
      <c r="E2918" s="77" t="s">
        <v>637</v>
      </c>
      <c r="F2918" s="77" t="s">
        <v>4233</v>
      </c>
      <c r="G2918" s="77" t="s">
        <v>3380</v>
      </c>
      <c r="H2918" s="77" t="s">
        <v>1100</v>
      </c>
      <c r="I2918" s="77">
        <v>48</v>
      </c>
      <c r="J2918" s="304">
        <v>50</v>
      </c>
      <c r="L2918" s="304">
        <v>1200</v>
      </c>
      <c r="P2918" s="72" t="s">
        <v>1374</v>
      </c>
      <c r="Q2918" s="125"/>
      <c r="R2918" s="125"/>
      <c r="S2918" s="116"/>
      <c r="AA2918" s="168">
        <v>1</v>
      </c>
      <c r="AB2918" s="168"/>
      <c r="AC2918" s="168">
        <v>0</v>
      </c>
      <c r="AE2918" s="327"/>
      <c r="AG2918" s="168"/>
      <c r="AQ2918" s="178"/>
      <c r="AR2918" s="66">
        <v>0.99219999999999997</v>
      </c>
      <c r="AS2918" s="66"/>
      <c r="AU2918" s="276">
        <v>500</v>
      </c>
      <c r="AV2918" s="276"/>
      <c r="AW2918" s="276">
        <v>496.09999999999997</v>
      </c>
      <c r="AX2918" s="95"/>
      <c r="AY2918" s="276"/>
      <c r="AZ2918" s="95"/>
      <c r="BA2918" s="178"/>
      <c r="BB2918" s="98" t="s">
        <v>3412</v>
      </c>
      <c r="BC2918" s="178" t="s">
        <v>1126</v>
      </c>
      <c r="BD2918" s="96">
        <v>49.186149999999998</v>
      </c>
      <c r="BH2918" s="96">
        <v>21.157499999999999</v>
      </c>
      <c r="BR2918" s="96">
        <v>7.5058749999999996</v>
      </c>
      <c r="BX2918" s="96">
        <v>23.585574999999999</v>
      </c>
      <c r="BZ2918" s="96">
        <v>7.0525000000000004E-2</v>
      </c>
      <c r="DH2918" s="77">
        <f t="shared" si="1279"/>
        <v>101.50562500000001</v>
      </c>
      <c r="DJ2918" s="96">
        <f t="shared" si="1280"/>
        <v>0</v>
      </c>
      <c r="DL2918" s="77" t="s">
        <v>3334</v>
      </c>
      <c r="DO2918" s="356"/>
      <c r="DQ2918" s="348"/>
      <c r="DS2918" s="246"/>
      <c r="DU2918" s="96"/>
      <c r="DW2918" s="178"/>
      <c r="DX2918" s="304">
        <f t="shared" si="1281"/>
        <v>48.456575682382123</v>
      </c>
      <c r="DY2918" s="77">
        <f t="shared" si="1282"/>
        <v>0</v>
      </c>
      <c r="DZ2918" s="304">
        <f t="shared" si="1283"/>
        <v>0</v>
      </c>
      <c r="EA2918" s="77" t="e">
        <f t="shared" si="1284"/>
        <v>#DIV/0!</v>
      </c>
      <c r="EB2918" s="304">
        <f t="shared" si="1285"/>
        <v>20.843672456575678</v>
      </c>
      <c r="EC2918" s="77">
        <f t="shared" si="1286"/>
        <v>0</v>
      </c>
      <c r="ED2918" s="304">
        <f t="shared" si="1287"/>
        <v>0</v>
      </c>
      <c r="EE2918" s="77" t="e">
        <f t="shared" si="1288"/>
        <v>#DIV/0!</v>
      </c>
      <c r="EF2918" s="304">
        <f t="shared" si="1289"/>
        <v>0</v>
      </c>
      <c r="EG2918" s="77" t="e">
        <f t="shared" si="1290"/>
        <v>#DIV/0!</v>
      </c>
      <c r="EH2918" s="304">
        <f t="shared" si="1291"/>
        <v>7.3945409429280389</v>
      </c>
      <c r="EI2918" s="77">
        <f t="shared" si="1292"/>
        <v>0</v>
      </c>
      <c r="EJ2918" s="304">
        <f t="shared" si="1293"/>
        <v>23.235732009925556</v>
      </c>
      <c r="EK2918" s="77">
        <f t="shared" si="1294"/>
        <v>0</v>
      </c>
      <c r="EL2918" s="304">
        <f t="shared" si="1295"/>
        <v>6.9478908188585611E-2</v>
      </c>
      <c r="EM2918" s="77">
        <f t="shared" si="1296"/>
        <v>0</v>
      </c>
      <c r="EN2918" s="304">
        <f t="shared" si="1297"/>
        <v>0</v>
      </c>
      <c r="EO2918" s="77" t="e">
        <f t="shared" si="1298"/>
        <v>#DIV/0!</v>
      </c>
      <c r="EP2918" s="304">
        <f t="shared" si="1299"/>
        <v>0</v>
      </c>
      <c r="EQ2918" s="77" t="e">
        <f t="shared" si="1300"/>
        <v>#DIV/0!</v>
      </c>
      <c r="ER2918" s="77">
        <f t="shared" si="1301"/>
        <v>100</v>
      </c>
      <c r="ES2918" s="77">
        <f t="shared" si="1302"/>
        <v>0</v>
      </c>
    </row>
    <row r="2919" spans="1:149" s="77" customFormat="1" x14ac:dyDescent="0.45">
      <c r="A2919" s="77" t="s">
        <v>4192</v>
      </c>
      <c r="B2919" s="178" t="s">
        <v>939</v>
      </c>
      <c r="C2919" s="77" t="s">
        <v>4193</v>
      </c>
      <c r="D2919" s="77" t="s">
        <v>4245</v>
      </c>
      <c r="E2919" s="77" t="s">
        <v>637</v>
      </c>
      <c r="F2919" s="77" t="s">
        <v>4234</v>
      </c>
      <c r="G2919" s="77" t="s">
        <v>3380</v>
      </c>
      <c r="H2919" s="77" t="s">
        <v>1100</v>
      </c>
      <c r="I2919" s="77">
        <v>48</v>
      </c>
      <c r="J2919" s="304">
        <v>50</v>
      </c>
      <c r="L2919" s="304">
        <v>1300</v>
      </c>
      <c r="P2919" s="72" t="s">
        <v>1374</v>
      </c>
      <c r="Q2919" s="125"/>
      <c r="R2919" s="125"/>
      <c r="S2919" s="116"/>
      <c r="AA2919" s="168">
        <v>1</v>
      </c>
      <c r="AB2919" s="168"/>
      <c r="AC2919" s="168">
        <v>0</v>
      </c>
      <c r="AE2919" s="327"/>
      <c r="AG2919" s="168"/>
      <c r="AQ2919" s="178"/>
      <c r="AR2919" s="66">
        <v>1</v>
      </c>
      <c r="AS2919" s="66"/>
      <c r="AU2919" s="276">
        <v>500</v>
      </c>
      <c r="AV2919" s="276"/>
      <c r="AW2919" s="276">
        <v>500</v>
      </c>
      <c r="AX2919" s="95"/>
      <c r="AY2919" s="276"/>
      <c r="AZ2919" s="95"/>
      <c r="BA2919" s="178"/>
      <c r="BB2919" s="98" t="s">
        <v>3412</v>
      </c>
      <c r="BC2919" s="178" t="s">
        <v>1126</v>
      </c>
      <c r="BD2919" s="96">
        <v>48.107228000000006</v>
      </c>
      <c r="BH2919" s="96">
        <v>20.6934</v>
      </c>
      <c r="BR2919" s="96">
        <v>7.3412300000000004</v>
      </c>
      <c r="BX2919" s="96">
        <v>23.068214000000001</v>
      </c>
      <c r="BZ2919" s="96">
        <v>6.8978000000000012E-2</v>
      </c>
      <c r="DH2919" s="77">
        <f t="shared" si="1279"/>
        <v>99.279049999999998</v>
      </c>
      <c r="DJ2919" s="96">
        <f t="shared" si="1280"/>
        <v>0.72095000000000198</v>
      </c>
      <c r="DL2919" s="77" t="s">
        <v>3334</v>
      </c>
      <c r="DO2919" s="356">
        <v>2.21</v>
      </c>
      <c r="DP2919" s="77">
        <v>0.21</v>
      </c>
      <c r="DQ2919" s="348"/>
      <c r="DS2919" s="246"/>
      <c r="DU2919" s="96"/>
      <c r="DW2919" s="178"/>
      <c r="DX2919" s="304">
        <f t="shared" si="1281"/>
        <v>48.456575682382145</v>
      </c>
      <c r="DY2919" s="77">
        <f t="shared" si="1282"/>
        <v>0</v>
      </c>
      <c r="DZ2919" s="304">
        <f t="shared" si="1283"/>
        <v>0</v>
      </c>
      <c r="EA2919" s="77" t="e">
        <f t="shared" si="1284"/>
        <v>#DIV/0!</v>
      </c>
      <c r="EB2919" s="304">
        <f t="shared" si="1285"/>
        <v>20.843672456575682</v>
      </c>
      <c r="EC2919" s="77">
        <f t="shared" si="1286"/>
        <v>0</v>
      </c>
      <c r="ED2919" s="304">
        <f t="shared" si="1287"/>
        <v>0</v>
      </c>
      <c r="EE2919" s="77" t="e">
        <f t="shared" si="1288"/>
        <v>#DIV/0!</v>
      </c>
      <c r="EF2919" s="304">
        <f t="shared" si="1289"/>
        <v>0</v>
      </c>
      <c r="EG2919" s="77" t="e">
        <f t="shared" si="1290"/>
        <v>#DIV/0!</v>
      </c>
      <c r="EH2919" s="304">
        <f t="shared" si="1291"/>
        <v>7.3945409429280406</v>
      </c>
      <c r="EI2919" s="77">
        <f t="shared" si="1292"/>
        <v>0</v>
      </c>
      <c r="EJ2919" s="304">
        <f t="shared" si="1293"/>
        <v>23.23573200992556</v>
      </c>
      <c r="EK2919" s="77">
        <f t="shared" si="1294"/>
        <v>0</v>
      </c>
      <c r="EL2919" s="304">
        <f t="shared" si="1295"/>
        <v>6.9478908188585625E-2</v>
      </c>
      <c r="EM2919" s="77">
        <f t="shared" si="1296"/>
        <v>0</v>
      </c>
      <c r="EN2919" s="304">
        <f t="shared" si="1297"/>
        <v>0</v>
      </c>
      <c r="EO2919" s="77" t="e">
        <f t="shared" si="1298"/>
        <v>#DIV/0!</v>
      </c>
      <c r="EP2919" s="304">
        <f t="shared" si="1299"/>
        <v>0</v>
      </c>
      <c r="EQ2919" s="77" t="e">
        <f t="shared" si="1300"/>
        <v>#DIV/0!</v>
      </c>
      <c r="ER2919" s="77">
        <f t="shared" si="1301"/>
        <v>100</v>
      </c>
      <c r="ES2919" s="77">
        <f t="shared" si="1302"/>
        <v>0</v>
      </c>
    </row>
    <row r="2920" spans="1:149" s="77" customFormat="1" x14ac:dyDescent="0.45">
      <c r="A2920" s="77" t="s">
        <v>4192</v>
      </c>
      <c r="B2920" s="178" t="s">
        <v>939</v>
      </c>
      <c r="C2920" s="77" t="s">
        <v>4193</v>
      </c>
      <c r="D2920" s="77" t="s">
        <v>4245</v>
      </c>
      <c r="E2920" s="77" t="s">
        <v>637</v>
      </c>
      <c r="F2920" s="77" t="s">
        <v>4235</v>
      </c>
      <c r="G2920" s="77" t="s">
        <v>3380</v>
      </c>
      <c r="H2920" s="77" t="s">
        <v>1100</v>
      </c>
      <c r="I2920" s="77">
        <v>20</v>
      </c>
      <c r="J2920" s="304">
        <v>52</v>
      </c>
      <c r="L2920" s="304">
        <v>1420</v>
      </c>
      <c r="M2920" s="77">
        <v>10</v>
      </c>
      <c r="P2920" s="72" t="s">
        <v>1374</v>
      </c>
      <c r="Q2920" s="125"/>
      <c r="R2920" s="125"/>
      <c r="S2920" s="116"/>
      <c r="AA2920" s="168">
        <v>1</v>
      </c>
      <c r="AB2920" s="168"/>
      <c r="AC2920" s="168">
        <v>0</v>
      </c>
      <c r="AE2920" s="327"/>
      <c r="AG2920" s="168"/>
      <c r="AQ2920" s="178"/>
      <c r="AR2920" s="66">
        <v>1.008</v>
      </c>
      <c r="AS2920" s="66"/>
      <c r="AU2920" s="276">
        <v>520</v>
      </c>
      <c r="AV2920" s="276"/>
      <c r="AW2920" s="276">
        <v>524.16</v>
      </c>
      <c r="AX2920" s="95"/>
      <c r="AY2920" s="276"/>
      <c r="AZ2920" s="95"/>
      <c r="BA2920" s="178"/>
      <c r="BB2920" s="98" t="s">
        <v>3412</v>
      </c>
      <c r="BC2920" s="178" t="s">
        <v>1126</v>
      </c>
      <c r="BD2920" s="96">
        <v>48.219513999999997</v>
      </c>
      <c r="BH2920" s="96">
        <v>20.741700000000002</v>
      </c>
      <c r="BR2920" s="96">
        <v>7.358365</v>
      </c>
      <c r="BX2920" s="96">
        <v>23.122056999999998</v>
      </c>
      <c r="BZ2920" s="96">
        <v>6.9139000000000006E-2</v>
      </c>
      <c r="DH2920" s="77">
        <f t="shared" si="1279"/>
        <v>99.51077500000001</v>
      </c>
      <c r="DJ2920" s="96">
        <f t="shared" si="1280"/>
        <v>0.48922499999999047</v>
      </c>
      <c r="DL2920" s="77" t="s">
        <v>3334</v>
      </c>
      <c r="DO2920" s="356">
        <v>1.98</v>
      </c>
      <c r="DP2920" s="77">
        <v>0.12</v>
      </c>
      <c r="DQ2920" s="348"/>
      <c r="DS2920" s="246"/>
      <c r="DU2920" s="96"/>
      <c r="DW2920" s="178"/>
      <c r="DX2920" s="304">
        <f t="shared" si="1281"/>
        <v>48.456575682382123</v>
      </c>
      <c r="DY2920" s="77">
        <f t="shared" si="1282"/>
        <v>0</v>
      </c>
      <c r="DZ2920" s="304">
        <f t="shared" si="1283"/>
        <v>0</v>
      </c>
      <c r="EA2920" s="77" t="e">
        <f t="shared" si="1284"/>
        <v>#DIV/0!</v>
      </c>
      <c r="EB2920" s="304">
        <f t="shared" si="1285"/>
        <v>20.843672456575682</v>
      </c>
      <c r="EC2920" s="77">
        <f t="shared" si="1286"/>
        <v>0</v>
      </c>
      <c r="ED2920" s="304">
        <f t="shared" si="1287"/>
        <v>0</v>
      </c>
      <c r="EE2920" s="77" t="e">
        <f t="shared" si="1288"/>
        <v>#DIV/0!</v>
      </c>
      <c r="EF2920" s="304">
        <f t="shared" si="1289"/>
        <v>0</v>
      </c>
      <c r="EG2920" s="77" t="e">
        <f t="shared" si="1290"/>
        <v>#DIV/0!</v>
      </c>
      <c r="EH2920" s="304">
        <f t="shared" si="1291"/>
        <v>7.3945409429280389</v>
      </c>
      <c r="EI2920" s="77">
        <f t="shared" si="1292"/>
        <v>0</v>
      </c>
      <c r="EJ2920" s="304">
        <f t="shared" si="1293"/>
        <v>23.235732009925556</v>
      </c>
      <c r="EK2920" s="77">
        <f t="shared" si="1294"/>
        <v>0</v>
      </c>
      <c r="EL2920" s="304">
        <f t="shared" si="1295"/>
        <v>6.9478908188585611E-2</v>
      </c>
      <c r="EM2920" s="77">
        <f t="shared" si="1296"/>
        <v>0</v>
      </c>
      <c r="EN2920" s="304">
        <f t="shared" si="1297"/>
        <v>0</v>
      </c>
      <c r="EO2920" s="77" t="e">
        <f t="shared" si="1298"/>
        <v>#DIV/0!</v>
      </c>
      <c r="EP2920" s="304">
        <f t="shared" si="1299"/>
        <v>0</v>
      </c>
      <c r="EQ2920" s="77" t="e">
        <f t="shared" si="1300"/>
        <v>#DIV/0!</v>
      </c>
      <c r="ER2920" s="77">
        <f t="shared" si="1301"/>
        <v>100</v>
      </c>
      <c r="ES2920" s="77">
        <f t="shared" si="1302"/>
        <v>0</v>
      </c>
    </row>
    <row r="2921" spans="1:149" s="77" customFormat="1" x14ac:dyDescent="0.45">
      <c r="A2921" s="77" t="s">
        <v>4192</v>
      </c>
      <c r="B2921" s="178" t="s">
        <v>939</v>
      </c>
      <c r="C2921" s="77" t="s">
        <v>4193</v>
      </c>
      <c r="D2921" s="77" t="s">
        <v>4245</v>
      </c>
      <c r="E2921" s="77" t="s">
        <v>637</v>
      </c>
      <c r="F2921" s="77" t="s">
        <v>4236</v>
      </c>
      <c r="G2921" s="77" t="s">
        <v>3380</v>
      </c>
      <c r="H2921" s="77" t="s">
        <v>1100</v>
      </c>
      <c r="I2921" s="77">
        <v>48</v>
      </c>
      <c r="J2921" s="304">
        <v>200</v>
      </c>
      <c r="L2921" s="304">
        <v>1200</v>
      </c>
      <c r="P2921" s="72" t="s">
        <v>1374</v>
      </c>
      <c r="Q2921" s="125"/>
      <c r="R2921" s="125"/>
      <c r="S2921" s="116"/>
      <c r="AA2921" s="168">
        <v>1</v>
      </c>
      <c r="AB2921" s="168"/>
      <c r="AC2921" s="168">
        <v>0</v>
      </c>
      <c r="AE2921" s="327"/>
      <c r="AG2921" s="168"/>
      <c r="AQ2921" s="178"/>
      <c r="AR2921" s="66">
        <v>1.0069999999999999</v>
      </c>
      <c r="AS2921" s="66"/>
      <c r="AU2921" s="276">
        <v>2000</v>
      </c>
      <c r="AV2921" s="276"/>
      <c r="AW2921" s="276">
        <v>2013.9999999999998</v>
      </c>
      <c r="AX2921" s="95"/>
      <c r="AY2921" s="276"/>
      <c r="AZ2921" s="95"/>
      <c r="BA2921" s="178"/>
      <c r="BB2921" s="98" t="s">
        <v>3412</v>
      </c>
      <c r="BC2921" s="178" t="s">
        <v>1126</v>
      </c>
      <c r="BD2921" s="96">
        <v>46.613335999999997</v>
      </c>
      <c r="BH2921" s="96">
        <v>20.050800000000002</v>
      </c>
      <c r="BR2921" s="96">
        <v>7.1132600000000004</v>
      </c>
      <c r="BX2921" s="96">
        <v>22.351868</v>
      </c>
      <c r="BZ2921" s="96">
        <v>6.6836000000000007E-2</v>
      </c>
      <c r="DH2921" s="77">
        <f t="shared" si="1279"/>
        <v>96.196099999999987</v>
      </c>
      <c r="DJ2921" s="96">
        <f t="shared" si="1280"/>
        <v>3.8039000000000129</v>
      </c>
      <c r="DL2921" s="77" t="s">
        <v>3334</v>
      </c>
      <c r="DO2921" s="356">
        <v>5.27</v>
      </c>
      <c r="DP2921" s="77">
        <v>0.21</v>
      </c>
      <c r="DQ2921" s="348"/>
      <c r="DS2921" s="246"/>
      <c r="DU2921" s="96"/>
      <c r="DW2921" s="178"/>
      <c r="DX2921" s="304">
        <f t="shared" si="1281"/>
        <v>48.456575682382137</v>
      </c>
      <c r="DY2921" s="77">
        <f t="shared" si="1282"/>
        <v>0</v>
      </c>
      <c r="DZ2921" s="304">
        <f t="shared" si="1283"/>
        <v>0</v>
      </c>
      <c r="EA2921" s="77" t="e">
        <f t="shared" si="1284"/>
        <v>#DIV/0!</v>
      </c>
      <c r="EB2921" s="304">
        <f t="shared" si="1285"/>
        <v>20.843672456575689</v>
      </c>
      <c r="EC2921" s="77">
        <f t="shared" si="1286"/>
        <v>0</v>
      </c>
      <c r="ED2921" s="304">
        <f t="shared" si="1287"/>
        <v>0</v>
      </c>
      <c r="EE2921" s="77" t="e">
        <f t="shared" si="1288"/>
        <v>#DIV/0!</v>
      </c>
      <c r="EF2921" s="304">
        <f t="shared" si="1289"/>
        <v>0</v>
      </c>
      <c r="EG2921" s="77" t="e">
        <f t="shared" si="1290"/>
        <v>#DIV/0!</v>
      </c>
      <c r="EH2921" s="304">
        <f t="shared" si="1291"/>
        <v>7.3945409429280406</v>
      </c>
      <c r="EI2921" s="77">
        <f t="shared" si="1292"/>
        <v>0</v>
      </c>
      <c r="EJ2921" s="304">
        <f t="shared" si="1293"/>
        <v>23.23573200992556</v>
      </c>
      <c r="EK2921" s="77">
        <f t="shared" si="1294"/>
        <v>0</v>
      </c>
      <c r="EL2921" s="304">
        <f t="shared" si="1295"/>
        <v>6.9478908188585625E-2</v>
      </c>
      <c r="EM2921" s="77">
        <f t="shared" si="1296"/>
        <v>0</v>
      </c>
      <c r="EN2921" s="304">
        <f t="shared" si="1297"/>
        <v>0</v>
      </c>
      <c r="EO2921" s="77" t="e">
        <f t="shared" si="1298"/>
        <v>#DIV/0!</v>
      </c>
      <c r="EP2921" s="304">
        <f t="shared" si="1299"/>
        <v>0</v>
      </c>
      <c r="EQ2921" s="77" t="e">
        <f t="shared" si="1300"/>
        <v>#DIV/0!</v>
      </c>
      <c r="ER2921" s="77">
        <f t="shared" si="1301"/>
        <v>100</v>
      </c>
      <c r="ES2921" s="77">
        <f t="shared" si="1302"/>
        <v>0</v>
      </c>
    </row>
    <row r="2922" spans="1:149" s="77" customFormat="1" x14ac:dyDescent="0.45">
      <c r="A2922" s="77" t="s">
        <v>4192</v>
      </c>
      <c r="B2922" s="178" t="s">
        <v>939</v>
      </c>
      <c r="C2922" s="77" t="s">
        <v>4193</v>
      </c>
      <c r="D2922" s="77" t="s">
        <v>4245</v>
      </c>
      <c r="E2922" s="77" t="s">
        <v>637</v>
      </c>
      <c r="F2922" s="77" t="s">
        <v>4237</v>
      </c>
      <c r="G2922" s="77" t="s">
        <v>3380</v>
      </c>
      <c r="H2922" s="77" t="s">
        <v>1100</v>
      </c>
      <c r="I2922" s="77">
        <v>15</v>
      </c>
      <c r="J2922" s="304">
        <v>200</v>
      </c>
      <c r="L2922" s="304">
        <v>1358</v>
      </c>
      <c r="P2922" s="72" t="s">
        <v>1374</v>
      </c>
      <c r="Q2922" s="125"/>
      <c r="R2922" s="125"/>
      <c r="S2922" s="116"/>
      <c r="AA2922" s="168">
        <v>1</v>
      </c>
      <c r="AB2922" s="168"/>
      <c r="AC2922" s="168">
        <v>0</v>
      </c>
      <c r="AE2922" s="327"/>
      <c r="AG2922" s="168"/>
      <c r="AQ2922" s="178"/>
      <c r="AR2922" s="66">
        <v>1.044</v>
      </c>
      <c r="AS2922" s="66"/>
      <c r="AU2922" s="276">
        <v>2000</v>
      </c>
      <c r="AV2922" s="276"/>
      <c r="AW2922" s="276">
        <v>2088</v>
      </c>
      <c r="AX2922" s="95"/>
      <c r="AY2922" s="276"/>
      <c r="AZ2922" s="95"/>
      <c r="BA2922" s="178"/>
      <c r="BB2922" s="98" t="s">
        <v>3412</v>
      </c>
      <c r="BC2922" s="178" t="s">
        <v>1126</v>
      </c>
      <c r="BD2922" s="96">
        <v>47.096654000000001</v>
      </c>
      <c r="BH2922" s="96">
        <v>20.258699999999997</v>
      </c>
      <c r="BR2922" s="96">
        <v>7.1870149999999997</v>
      </c>
      <c r="BX2922" s="96">
        <v>22.583627</v>
      </c>
      <c r="BZ2922" s="96">
        <v>6.7529000000000006E-2</v>
      </c>
      <c r="DH2922" s="77">
        <f t="shared" si="1279"/>
        <v>97.193525000000008</v>
      </c>
      <c r="DJ2922" s="96">
        <f t="shared" si="1280"/>
        <v>2.8064749999999918</v>
      </c>
      <c r="DL2922" s="77" t="s">
        <v>3334</v>
      </c>
      <c r="DO2922" s="356">
        <v>4.28</v>
      </c>
      <c r="DP2922" s="77">
        <v>0.16</v>
      </c>
      <c r="DQ2922" s="348"/>
      <c r="DS2922" s="246"/>
      <c r="DU2922" s="96"/>
      <c r="DW2922" s="178"/>
      <c r="DX2922" s="304">
        <f t="shared" si="1281"/>
        <v>48.45657568238213</v>
      </c>
      <c r="DY2922" s="77">
        <f t="shared" si="1282"/>
        <v>0</v>
      </c>
      <c r="DZ2922" s="304">
        <f t="shared" si="1283"/>
        <v>0</v>
      </c>
      <c r="EA2922" s="77" t="e">
        <f t="shared" si="1284"/>
        <v>#DIV/0!</v>
      </c>
      <c r="EB2922" s="304">
        <f t="shared" si="1285"/>
        <v>20.843672456575678</v>
      </c>
      <c r="EC2922" s="77">
        <f t="shared" si="1286"/>
        <v>0</v>
      </c>
      <c r="ED2922" s="304">
        <f t="shared" si="1287"/>
        <v>0</v>
      </c>
      <c r="EE2922" s="77" t="e">
        <f t="shared" si="1288"/>
        <v>#DIV/0!</v>
      </c>
      <c r="EF2922" s="304">
        <f t="shared" si="1289"/>
        <v>0</v>
      </c>
      <c r="EG2922" s="77" t="e">
        <f t="shared" si="1290"/>
        <v>#DIV/0!</v>
      </c>
      <c r="EH2922" s="304">
        <f t="shared" si="1291"/>
        <v>7.3945409429280389</v>
      </c>
      <c r="EI2922" s="77">
        <f t="shared" si="1292"/>
        <v>0</v>
      </c>
      <c r="EJ2922" s="304">
        <f t="shared" si="1293"/>
        <v>23.235732009925556</v>
      </c>
      <c r="EK2922" s="77">
        <f t="shared" si="1294"/>
        <v>0</v>
      </c>
      <c r="EL2922" s="304">
        <f t="shared" si="1295"/>
        <v>6.9478908188585611E-2</v>
      </c>
      <c r="EM2922" s="77">
        <f t="shared" si="1296"/>
        <v>0</v>
      </c>
      <c r="EN2922" s="304">
        <f t="shared" si="1297"/>
        <v>0</v>
      </c>
      <c r="EO2922" s="77" t="e">
        <f t="shared" si="1298"/>
        <v>#DIV/0!</v>
      </c>
      <c r="EP2922" s="304">
        <f t="shared" si="1299"/>
        <v>0</v>
      </c>
      <c r="EQ2922" s="77" t="e">
        <f t="shared" si="1300"/>
        <v>#DIV/0!</v>
      </c>
      <c r="ER2922" s="77">
        <f t="shared" si="1301"/>
        <v>100</v>
      </c>
      <c r="ES2922" s="77">
        <f t="shared" si="1302"/>
        <v>0</v>
      </c>
    </row>
    <row r="2923" spans="1:149" x14ac:dyDescent="0.45">
      <c r="A2923" s="51" t="s">
        <v>4192</v>
      </c>
      <c r="B2923" s="174" t="s">
        <v>939</v>
      </c>
      <c r="C2923" s="51" t="s">
        <v>4193</v>
      </c>
      <c r="D2923" s="51" t="s">
        <v>4245</v>
      </c>
      <c r="E2923" s="51" t="s">
        <v>637</v>
      </c>
      <c r="F2923" s="51" t="s">
        <v>4238</v>
      </c>
      <c r="G2923" s="51" t="s">
        <v>3380</v>
      </c>
      <c r="H2923" s="51" t="s">
        <v>1100</v>
      </c>
      <c r="I2923" s="51">
        <v>48</v>
      </c>
      <c r="J2923" s="75">
        <v>500</v>
      </c>
      <c r="L2923" s="75">
        <v>1200</v>
      </c>
      <c r="P2923" s="72" t="s">
        <v>1374</v>
      </c>
      <c r="AA2923" s="168">
        <v>1</v>
      </c>
      <c r="AC2923" s="169">
        <v>0</v>
      </c>
      <c r="AR2923" s="66">
        <v>1.1830000000000001</v>
      </c>
      <c r="AT2923" s="77"/>
      <c r="AU2923" s="276">
        <v>5000</v>
      </c>
      <c r="AV2923" s="276"/>
      <c r="AW2923" s="276">
        <v>5915</v>
      </c>
      <c r="AX2923" s="95"/>
      <c r="AY2923" s="276"/>
      <c r="AZ2923" s="95"/>
      <c r="BB2923" s="98" t="s">
        <v>3412</v>
      </c>
      <c r="BC2923" s="174" t="s">
        <v>1126</v>
      </c>
      <c r="BD2923" s="96">
        <v>45.490476000000008</v>
      </c>
      <c r="BH2923" s="96">
        <v>19.567800000000002</v>
      </c>
      <c r="BR2923" s="96">
        <v>6.94191</v>
      </c>
      <c r="BX2923" s="96">
        <v>21.813438000000001</v>
      </c>
      <c r="BZ2923" s="96">
        <v>6.522600000000002E-2</v>
      </c>
      <c r="DH2923" s="77">
        <f t="shared" si="1279"/>
        <v>93.878850000000014</v>
      </c>
      <c r="DI2923" s="77"/>
      <c r="DJ2923" s="96">
        <f t="shared" si="1280"/>
        <v>6.1211499999999859</v>
      </c>
      <c r="DL2923" s="51" t="s">
        <v>3334</v>
      </c>
      <c r="DO2923" s="356">
        <v>7.57</v>
      </c>
      <c r="DP2923" s="51">
        <v>0.32</v>
      </c>
      <c r="DU2923" s="52"/>
      <c r="DX2923" s="75">
        <f t="shared" si="1281"/>
        <v>48.456575682382137</v>
      </c>
      <c r="DY2923" s="51">
        <f t="shared" si="1282"/>
        <v>0</v>
      </c>
      <c r="DZ2923" s="75">
        <f t="shared" si="1283"/>
        <v>0</v>
      </c>
      <c r="EA2923" s="51" t="e">
        <f t="shared" si="1284"/>
        <v>#DIV/0!</v>
      </c>
      <c r="EB2923" s="75">
        <f t="shared" si="1285"/>
        <v>20.843672456575682</v>
      </c>
      <c r="EC2923" s="51">
        <f t="shared" si="1286"/>
        <v>0</v>
      </c>
      <c r="ED2923" s="75">
        <f t="shared" si="1287"/>
        <v>0</v>
      </c>
      <c r="EE2923" s="51" t="e">
        <f t="shared" si="1288"/>
        <v>#DIV/0!</v>
      </c>
      <c r="EF2923" s="75">
        <f t="shared" si="1289"/>
        <v>0</v>
      </c>
      <c r="EG2923" s="51" t="e">
        <f t="shared" si="1290"/>
        <v>#DIV/0!</v>
      </c>
      <c r="EH2923" s="75">
        <f t="shared" si="1291"/>
        <v>7.3945409429280389</v>
      </c>
      <c r="EI2923" s="51">
        <f t="shared" si="1292"/>
        <v>0</v>
      </c>
      <c r="EJ2923" s="75">
        <f t="shared" si="1293"/>
        <v>23.235732009925556</v>
      </c>
      <c r="EK2923" s="51">
        <f t="shared" si="1294"/>
        <v>0</v>
      </c>
      <c r="EL2923" s="75">
        <f t="shared" si="1295"/>
        <v>6.9478908188585625E-2</v>
      </c>
      <c r="EM2923" s="51">
        <f t="shared" si="1296"/>
        <v>0</v>
      </c>
      <c r="EN2923" s="75">
        <f t="shared" si="1297"/>
        <v>0</v>
      </c>
      <c r="EO2923" s="51" t="e">
        <f t="shared" si="1298"/>
        <v>#DIV/0!</v>
      </c>
      <c r="EP2923" s="75">
        <f t="shared" si="1299"/>
        <v>0</v>
      </c>
      <c r="EQ2923" s="51" t="e">
        <f t="shared" si="1300"/>
        <v>#DIV/0!</v>
      </c>
      <c r="ER2923" s="51">
        <f t="shared" si="1301"/>
        <v>100</v>
      </c>
      <c r="ES2923" s="51">
        <f t="shared" si="1302"/>
        <v>0</v>
      </c>
    </row>
    <row r="2924" spans="1:149" s="43" customFormat="1" ht="14.65" thickBot="1" x14ac:dyDescent="0.5">
      <c r="A2924" s="43" t="s">
        <v>4192</v>
      </c>
      <c r="B2924" s="86" t="s">
        <v>939</v>
      </c>
      <c r="C2924" s="43" t="s">
        <v>4193</v>
      </c>
      <c r="D2924" s="43" t="s">
        <v>4245</v>
      </c>
      <c r="E2924" s="43" t="s">
        <v>637</v>
      </c>
      <c r="F2924" s="43" t="s">
        <v>4239</v>
      </c>
      <c r="G2924" s="43" t="s">
        <v>3380</v>
      </c>
      <c r="H2924" s="43" t="s">
        <v>1100</v>
      </c>
      <c r="I2924" s="43">
        <v>18</v>
      </c>
      <c r="J2924" s="298">
        <v>500</v>
      </c>
      <c r="L2924" s="298">
        <v>1300</v>
      </c>
      <c r="P2924" s="90" t="s">
        <v>1374</v>
      </c>
      <c r="Q2924" s="123"/>
      <c r="R2924" s="123"/>
      <c r="S2924" s="134"/>
      <c r="AA2924" s="170">
        <v>1</v>
      </c>
      <c r="AB2924" s="171"/>
      <c r="AC2924" s="171">
        <v>0</v>
      </c>
      <c r="AE2924" s="315"/>
      <c r="AG2924" s="171"/>
      <c r="AQ2924" s="86"/>
      <c r="AR2924" s="58">
        <v>1.2190000000000001</v>
      </c>
      <c r="AS2924" s="58"/>
      <c r="AT2924" s="91"/>
      <c r="AU2924" s="277">
        <v>5000</v>
      </c>
      <c r="AV2924" s="277"/>
      <c r="AW2924" s="277">
        <v>6095</v>
      </c>
      <c r="AX2924" s="259"/>
      <c r="AY2924" s="277"/>
      <c r="AZ2924" s="259"/>
      <c r="BA2924" s="86"/>
      <c r="BB2924" s="141" t="s">
        <v>3412</v>
      </c>
      <c r="BC2924" s="86" t="s">
        <v>1126</v>
      </c>
      <c r="BD2924" s="97">
        <v>45.280550000000005</v>
      </c>
      <c r="BH2924" s="97">
        <v>19.477499999999999</v>
      </c>
      <c r="BR2924" s="97">
        <v>6.9098750000000004</v>
      </c>
      <c r="BX2924" s="97">
        <v>21.712775000000001</v>
      </c>
      <c r="BZ2924" s="97">
        <v>6.492500000000001E-2</v>
      </c>
      <c r="DH2924" s="91">
        <f t="shared" si="1279"/>
        <v>93.445624999999993</v>
      </c>
      <c r="DI2924" s="91"/>
      <c r="DJ2924" s="97">
        <f t="shared" si="1280"/>
        <v>6.5543750000000074</v>
      </c>
      <c r="DL2924" s="43" t="s">
        <v>3334</v>
      </c>
      <c r="DO2924" s="357">
        <v>8</v>
      </c>
      <c r="DP2924" s="43">
        <v>0.11</v>
      </c>
      <c r="DQ2924" s="347"/>
      <c r="DS2924" s="308"/>
      <c r="DU2924" s="59"/>
      <c r="DW2924" s="86"/>
      <c r="DX2924" s="298">
        <f t="shared" si="1281"/>
        <v>48.456575682382145</v>
      </c>
      <c r="DY2924" s="43">
        <f t="shared" si="1282"/>
        <v>0</v>
      </c>
      <c r="DZ2924" s="298">
        <f t="shared" si="1283"/>
        <v>0</v>
      </c>
      <c r="EA2924" s="43" t="e">
        <f t="shared" si="1284"/>
        <v>#DIV/0!</v>
      </c>
      <c r="EB2924" s="298">
        <f t="shared" si="1285"/>
        <v>20.843672456575682</v>
      </c>
      <c r="EC2924" s="43">
        <f t="shared" si="1286"/>
        <v>0</v>
      </c>
      <c r="ED2924" s="298">
        <f t="shared" si="1287"/>
        <v>0</v>
      </c>
      <c r="EE2924" s="43" t="e">
        <f t="shared" si="1288"/>
        <v>#DIV/0!</v>
      </c>
      <c r="EF2924" s="298">
        <f t="shared" si="1289"/>
        <v>0</v>
      </c>
      <c r="EG2924" s="43" t="e">
        <f t="shared" si="1290"/>
        <v>#DIV/0!</v>
      </c>
      <c r="EH2924" s="298">
        <f t="shared" si="1291"/>
        <v>7.3945409429280406</v>
      </c>
      <c r="EI2924" s="43">
        <f t="shared" si="1292"/>
        <v>0</v>
      </c>
      <c r="EJ2924" s="298">
        <f t="shared" si="1293"/>
        <v>23.23573200992556</v>
      </c>
      <c r="EK2924" s="43">
        <f t="shared" si="1294"/>
        <v>0</v>
      </c>
      <c r="EL2924" s="298">
        <f t="shared" si="1295"/>
        <v>6.9478908188585625E-2</v>
      </c>
      <c r="EM2924" s="43">
        <f t="shared" si="1296"/>
        <v>0</v>
      </c>
      <c r="EN2924" s="298">
        <f t="shared" si="1297"/>
        <v>0</v>
      </c>
      <c r="EO2924" s="43" t="e">
        <f t="shared" si="1298"/>
        <v>#DIV/0!</v>
      </c>
      <c r="EP2924" s="298">
        <f t="shared" si="1299"/>
        <v>0</v>
      </c>
      <c r="EQ2924" s="43" t="e">
        <f t="shared" si="1300"/>
        <v>#DIV/0!</v>
      </c>
      <c r="ER2924" s="43">
        <f t="shared" si="1301"/>
        <v>100</v>
      </c>
      <c r="ES2924" s="43">
        <f t="shared" si="1302"/>
        <v>0</v>
      </c>
    </row>
    <row r="2925" spans="1:149" s="147" customFormat="1" x14ac:dyDescent="0.45">
      <c r="A2925" s="147" t="s">
        <v>4247</v>
      </c>
      <c r="B2925" s="228" t="s">
        <v>865</v>
      </c>
      <c r="C2925" s="147" t="s">
        <v>4253</v>
      </c>
      <c r="D2925" s="147" t="s">
        <v>4249</v>
      </c>
      <c r="E2925" s="147" t="s">
        <v>637</v>
      </c>
      <c r="F2925" s="147" t="s">
        <v>2613</v>
      </c>
      <c r="G2925" s="147" t="s">
        <v>3380</v>
      </c>
      <c r="H2925" s="147" t="s">
        <v>1372</v>
      </c>
      <c r="I2925" s="147" t="s">
        <v>4251</v>
      </c>
      <c r="J2925" s="304">
        <v>200</v>
      </c>
      <c r="K2925" s="147">
        <v>1</v>
      </c>
      <c r="L2925" s="304">
        <v>1200</v>
      </c>
      <c r="M2925" s="147">
        <v>3</v>
      </c>
      <c r="N2925" s="147" t="s">
        <v>748</v>
      </c>
      <c r="O2925" s="147" t="s">
        <v>4252</v>
      </c>
      <c r="P2925" s="223" t="s">
        <v>1374</v>
      </c>
      <c r="Q2925" s="225">
        <v>4</v>
      </c>
      <c r="R2925" s="226"/>
      <c r="S2925" s="227"/>
      <c r="AA2925" s="224">
        <v>1</v>
      </c>
      <c r="AB2925" s="224"/>
      <c r="AC2925" s="224">
        <f>1-AA2925</f>
        <v>0</v>
      </c>
      <c r="AE2925" s="327"/>
      <c r="AG2925" s="224"/>
      <c r="AQ2925" s="228"/>
      <c r="AR2925" s="265">
        <v>1.0069999999999999</v>
      </c>
      <c r="AS2925" s="265"/>
      <c r="AT2925" s="77"/>
      <c r="AU2925" s="276">
        <v>2000</v>
      </c>
      <c r="AV2925" s="276"/>
      <c r="AW2925" s="276">
        <v>2013.9999999999998</v>
      </c>
      <c r="AX2925" s="95"/>
      <c r="AY2925" s="276"/>
      <c r="AZ2925" s="95"/>
      <c r="BA2925" s="228"/>
      <c r="BB2925" s="229" t="s">
        <v>3412</v>
      </c>
      <c r="BC2925" s="228" t="s">
        <v>1126</v>
      </c>
      <c r="BD2925" s="96">
        <v>45.545947999999996</v>
      </c>
      <c r="BF2925" s="230">
        <v>2.6946919999999999</v>
      </c>
      <c r="BH2925" s="96">
        <v>13.765542</v>
      </c>
      <c r="BN2925" s="230">
        <v>12.163802</v>
      </c>
      <c r="BR2925" s="96">
        <v>6.0300800000000008</v>
      </c>
      <c r="BX2925" s="96">
        <v>10.241714</v>
      </c>
      <c r="BZ2925" s="96">
        <v>2.4497200000000001</v>
      </c>
      <c r="CB2925" s="230">
        <v>0.28265999999999997</v>
      </c>
      <c r="DH2925" s="230">
        <f>SUM(BD2925,BF2925,BH2925,BN2925,BR2925,BP2925,BX2925,BZ2925,CB2925)</f>
        <v>93.174158000000006</v>
      </c>
      <c r="DJ2925" s="230">
        <f t="shared" si="1280"/>
        <v>6.8258419999999944</v>
      </c>
      <c r="DL2925" s="147" t="s">
        <v>4248</v>
      </c>
      <c r="DO2925" s="348">
        <v>4.67</v>
      </c>
      <c r="DP2925" s="147">
        <v>0.1</v>
      </c>
      <c r="DQ2925" s="348"/>
      <c r="DS2925" s="246"/>
      <c r="DU2925" s="230"/>
      <c r="DW2925" s="228"/>
      <c r="DX2925" s="304">
        <f t="shared" si="1281"/>
        <v>48.882596824754771</v>
      </c>
      <c r="DY2925" s="147">
        <f t="shared" si="1282"/>
        <v>0</v>
      </c>
      <c r="DZ2925" s="304">
        <f t="shared" si="1283"/>
        <v>2.8921023359288096</v>
      </c>
      <c r="EA2925" s="147">
        <f t="shared" si="1284"/>
        <v>0</v>
      </c>
      <c r="EB2925" s="304">
        <f t="shared" si="1285"/>
        <v>14.773991303468501</v>
      </c>
      <c r="EC2925" s="147">
        <f t="shared" si="1286"/>
        <v>0</v>
      </c>
      <c r="ED2925" s="304">
        <f t="shared" si="1287"/>
        <v>13.054909495398928</v>
      </c>
      <c r="EE2925" s="147">
        <f t="shared" si="1288"/>
        <v>0</v>
      </c>
      <c r="EF2925" s="304">
        <f t="shared" si="1289"/>
        <v>0</v>
      </c>
      <c r="EG2925" s="147" t="e">
        <f t="shared" si="1290"/>
        <v>#DIV/0!</v>
      </c>
      <c r="EH2925" s="304">
        <f t="shared" si="1291"/>
        <v>6.4718373950854486</v>
      </c>
      <c r="EI2925" s="147">
        <f t="shared" si="1292"/>
        <v>0</v>
      </c>
      <c r="EJ2925" s="304">
        <f t="shared" si="1293"/>
        <v>10.99201132571544</v>
      </c>
      <c r="EK2925" s="147">
        <f t="shared" si="1294"/>
        <v>0</v>
      </c>
      <c r="EL2925" s="304">
        <f t="shared" si="1295"/>
        <v>2.6291839417534635</v>
      </c>
      <c r="EM2925" s="147">
        <f t="shared" si="1296"/>
        <v>0</v>
      </c>
      <c r="EN2925" s="304">
        <f t="shared" si="1297"/>
        <v>0.30336737789463036</v>
      </c>
      <c r="EO2925" s="147">
        <f t="shared" si="1298"/>
        <v>0</v>
      </c>
      <c r="EP2925" s="304">
        <f t="shared" si="1299"/>
        <v>0</v>
      </c>
      <c r="EQ2925" s="147" t="e">
        <f t="shared" si="1300"/>
        <v>#DIV/0!</v>
      </c>
      <c r="ER2925" s="147">
        <f t="shared" si="1301"/>
        <v>100</v>
      </c>
      <c r="ES2925" s="147">
        <f t="shared" si="1302"/>
        <v>0</v>
      </c>
    </row>
    <row r="2926" spans="1:149" s="147" customFormat="1" x14ac:dyDescent="0.45">
      <c r="A2926" s="147" t="s">
        <v>4247</v>
      </c>
      <c r="B2926" s="228" t="s">
        <v>865</v>
      </c>
      <c r="C2926" s="147" t="s">
        <v>4253</v>
      </c>
      <c r="D2926" s="147" t="s">
        <v>4249</v>
      </c>
      <c r="E2926" s="147" t="s">
        <v>637</v>
      </c>
      <c r="F2926" s="147" t="s">
        <v>2614</v>
      </c>
      <c r="G2926" s="147" t="s">
        <v>3380</v>
      </c>
      <c r="H2926" s="147" t="s">
        <v>1372</v>
      </c>
      <c r="I2926" s="147" t="s">
        <v>4251</v>
      </c>
      <c r="J2926" s="304">
        <v>200</v>
      </c>
      <c r="K2926" s="147">
        <v>1</v>
      </c>
      <c r="L2926" s="304">
        <v>1200</v>
      </c>
      <c r="M2926" s="147">
        <v>3</v>
      </c>
      <c r="N2926" s="147" t="s">
        <v>748</v>
      </c>
      <c r="O2926" s="147" t="s">
        <v>4252</v>
      </c>
      <c r="P2926" s="223" t="s">
        <v>1374</v>
      </c>
      <c r="Q2926" s="225">
        <v>4</v>
      </c>
      <c r="R2926" s="226"/>
      <c r="S2926" s="227"/>
      <c r="AA2926" s="224">
        <v>0.55000000000000004</v>
      </c>
      <c r="AB2926" s="224"/>
      <c r="AC2926" s="224">
        <f t="shared" ref="AC2926:AC2938" si="1303">1-AA2926</f>
        <v>0.44999999999999996</v>
      </c>
      <c r="AE2926" s="327"/>
      <c r="AG2926" s="224"/>
      <c r="AQ2926" s="228" t="s">
        <v>824</v>
      </c>
      <c r="AR2926" s="265">
        <v>1.0129999999999999</v>
      </c>
      <c r="AS2926" s="265">
        <v>1.6120000000000001</v>
      </c>
      <c r="AT2926" s="77"/>
      <c r="AU2926" s="276">
        <v>1100</v>
      </c>
      <c r="AV2926" s="276">
        <v>899.99999999999989</v>
      </c>
      <c r="AW2926" s="276">
        <v>1114.3</v>
      </c>
      <c r="AX2926" s="95">
        <v>13.160545946851645</v>
      </c>
      <c r="AY2926" s="276">
        <v>1450.8</v>
      </c>
      <c r="AZ2926" s="95">
        <v>20.517410362908862</v>
      </c>
      <c r="BA2926" s="228"/>
      <c r="BB2926" s="229" t="s">
        <v>3412</v>
      </c>
      <c r="BC2926" s="228" t="s">
        <v>1126</v>
      </c>
      <c r="BD2926" s="96">
        <v>46.36221724</v>
      </c>
      <c r="BF2926" s="230">
        <v>2.7429859599999999</v>
      </c>
      <c r="BH2926" s="96">
        <v>14.012246459999998</v>
      </c>
      <c r="BN2926" s="230">
        <v>12.38180026</v>
      </c>
      <c r="BR2926" s="96">
        <v>6.1381503999999998</v>
      </c>
      <c r="BX2926" s="96">
        <v>10.425264819999997</v>
      </c>
      <c r="BZ2926" s="96">
        <v>2.4936235999999998</v>
      </c>
      <c r="CB2926" s="230">
        <v>0.28772579999999998</v>
      </c>
      <c r="DH2926" s="230">
        <f t="shared" ref="DH2926:DH2938" si="1304">SUM(BD2926,BF2926,BH2926,BN2926,BR2926,BP2926,BX2926,BZ2926,CB2926)</f>
        <v>94.844014540000003</v>
      </c>
      <c r="DJ2926" s="230">
        <f t="shared" si="1280"/>
        <v>5.1559854599999966</v>
      </c>
      <c r="DL2926" s="147" t="s">
        <v>4248</v>
      </c>
      <c r="DO2926" s="348">
        <v>2.9</v>
      </c>
      <c r="DP2926" s="147">
        <v>0.08</v>
      </c>
      <c r="DQ2926" s="348">
        <f t="shared" ref="DQ2926:DQ2938" si="1305">DS2926/10000</f>
        <v>8.14E-2</v>
      </c>
      <c r="DS2926" s="246">
        <v>814</v>
      </c>
      <c r="DT2926" s="147">
        <v>115</v>
      </c>
      <c r="DU2926" s="230"/>
      <c r="DW2926" s="228"/>
      <c r="DX2926" s="304">
        <f t="shared" si="1281"/>
        <v>48.882596824754778</v>
      </c>
      <c r="DY2926" s="147">
        <f t="shared" si="1282"/>
        <v>0</v>
      </c>
      <c r="DZ2926" s="304">
        <f t="shared" si="1283"/>
        <v>2.8921023359288096</v>
      </c>
      <c r="EA2926" s="147">
        <f t="shared" si="1284"/>
        <v>0</v>
      </c>
      <c r="EB2926" s="304">
        <f t="shared" si="1285"/>
        <v>14.773991303468497</v>
      </c>
      <c r="EC2926" s="147">
        <f t="shared" si="1286"/>
        <v>0</v>
      </c>
      <c r="ED2926" s="304">
        <f t="shared" si="1287"/>
        <v>13.054909495398928</v>
      </c>
      <c r="EE2926" s="147">
        <f t="shared" si="1288"/>
        <v>0</v>
      </c>
      <c r="EF2926" s="304">
        <f t="shared" si="1289"/>
        <v>0</v>
      </c>
      <c r="EG2926" s="147" t="e">
        <f t="shared" si="1290"/>
        <v>#DIV/0!</v>
      </c>
      <c r="EH2926" s="304">
        <f t="shared" si="1291"/>
        <v>6.4718373950854478</v>
      </c>
      <c r="EI2926" s="147">
        <f t="shared" si="1292"/>
        <v>0</v>
      </c>
      <c r="EJ2926" s="304">
        <f t="shared" si="1293"/>
        <v>10.992011325715438</v>
      </c>
      <c r="EK2926" s="147">
        <f t="shared" si="1294"/>
        <v>0</v>
      </c>
      <c r="EL2926" s="304">
        <f t="shared" si="1295"/>
        <v>2.6291839417534635</v>
      </c>
      <c r="EM2926" s="147">
        <f t="shared" si="1296"/>
        <v>0</v>
      </c>
      <c r="EN2926" s="304">
        <f t="shared" si="1297"/>
        <v>0.30336737789463036</v>
      </c>
      <c r="EO2926" s="147">
        <f t="shared" si="1298"/>
        <v>0</v>
      </c>
      <c r="EP2926" s="304">
        <f t="shared" si="1299"/>
        <v>0</v>
      </c>
      <c r="EQ2926" s="147" t="e">
        <f t="shared" si="1300"/>
        <v>#DIV/0!</v>
      </c>
      <c r="ER2926" s="147">
        <f t="shared" si="1301"/>
        <v>100</v>
      </c>
      <c r="ES2926" s="147">
        <f t="shared" si="1302"/>
        <v>0</v>
      </c>
    </row>
    <row r="2927" spans="1:149" s="147" customFormat="1" x14ac:dyDescent="0.45">
      <c r="A2927" s="147" t="s">
        <v>4247</v>
      </c>
      <c r="B2927" s="228" t="s">
        <v>865</v>
      </c>
      <c r="C2927" s="147" t="s">
        <v>4253</v>
      </c>
      <c r="D2927" s="147" t="s">
        <v>4249</v>
      </c>
      <c r="E2927" s="147" t="s">
        <v>637</v>
      </c>
      <c r="F2927" s="147" t="s">
        <v>2608</v>
      </c>
      <c r="G2927" s="147" t="s">
        <v>3380</v>
      </c>
      <c r="H2927" s="147" t="s">
        <v>1372</v>
      </c>
      <c r="I2927" s="147" t="s">
        <v>4251</v>
      </c>
      <c r="J2927" s="304">
        <v>200</v>
      </c>
      <c r="K2927" s="147">
        <v>1</v>
      </c>
      <c r="L2927" s="304">
        <v>1200</v>
      </c>
      <c r="M2927" s="147">
        <v>3</v>
      </c>
      <c r="N2927" s="147" t="s">
        <v>748</v>
      </c>
      <c r="O2927" s="147" t="s">
        <v>4252</v>
      </c>
      <c r="P2927" s="223" t="s">
        <v>1374</v>
      </c>
      <c r="Q2927" s="225">
        <v>4</v>
      </c>
      <c r="R2927" s="226"/>
      <c r="S2927" s="227"/>
      <c r="AA2927" s="224">
        <v>0.44</v>
      </c>
      <c r="AB2927" s="224"/>
      <c r="AC2927" s="224">
        <f t="shared" si="1303"/>
        <v>0.56000000000000005</v>
      </c>
      <c r="AE2927" s="327"/>
      <c r="AG2927" s="224"/>
      <c r="AQ2927" s="228" t="s">
        <v>824</v>
      </c>
      <c r="AR2927" s="265">
        <v>1.0189999999999999</v>
      </c>
      <c r="AS2927" s="265">
        <v>1.603</v>
      </c>
      <c r="AT2927" s="77"/>
      <c r="AU2927" s="276">
        <v>880</v>
      </c>
      <c r="AV2927" s="276">
        <v>1120</v>
      </c>
      <c r="AW2927" s="276">
        <v>896.71999999999991</v>
      </c>
      <c r="AX2927" s="95">
        <v>10.625632535084339</v>
      </c>
      <c r="AY2927" s="276">
        <v>1795.36</v>
      </c>
      <c r="AZ2927" s="95">
        <v>25.390224613421598</v>
      </c>
      <c r="BA2927" s="228"/>
      <c r="BB2927" s="229" t="s">
        <v>3412</v>
      </c>
      <c r="BC2927" s="228" t="s">
        <v>1126</v>
      </c>
      <c r="BD2927" s="96">
        <v>46.59096212</v>
      </c>
      <c r="BF2927" s="230">
        <v>2.7565194800000001</v>
      </c>
      <c r="BH2927" s="96">
        <v>14.081380979999999</v>
      </c>
      <c r="BN2927" s="230">
        <v>12.44289038</v>
      </c>
      <c r="BR2927" s="96">
        <v>6.1684352000000002</v>
      </c>
      <c r="BX2927" s="96">
        <v>10.476701659999998</v>
      </c>
      <c r="BZ2927" s="96">
        <v>2.5059268000000001</v>
      </c>
      <c r="CB2927" s="230">
        <v>0.2891454</v>
      </c>
      <c r="DH2927" s="230">
        <f t="shared" si="1304"/>
        <v>95.311962019999996</v>
      </c>
      <c r="DJ2927" s="230">
        <f t="shared" si="1280"/>
        <v>4.6880379800000043</v>
      </c>
      <c r="DL2927" s="147" t="s">
        <v>4248</v>
      </c>
      <c r="DO2927" s="348">
        <v>2.4300000000000002</v>
      </c>
      <c r="DP2927" s="147">
        <v>0.11</v>
      </c>
      <c r="DQ2927" s="348">
        <f t="shared" si="1305"/>
        <v>7.8200000000000006E-2</v>
      </c>
      <c r="DS2927" s="246">
        <v>782</v>
      </c>
      <c r="DT2927" s="147">
        <v>64</v>
      </c>
      <c r="DU2927" s="230"/>
      <c r="DW2927" s="228"/>
      <c r="DX2927" s="304">
        <f t="shared" si="1281"/>
        <v>48.882596824754785</v>
      </c>
      <c r="DY2927" s="147">
        <f t="shared" si="1282"/>
        <v>0</v>
      </c>
      <c r="DZ2927" s="304">
        <f t="shared" si="1283"/>
        <v>2.8921023359288101</v>
      </c>
      <c r="EA2927" s="147">
        <f t="shared" si="1284"/>
        <v>0</v>
      </c>
      <c r="EB2927" s="304">
        <f t="shared" si="1285"/>
        <v>14.773991303468501</v>
      </c>
      <c r="EC2927" s="147">
        <f t="shared" si="1286"/>
        <v>0</v>
      </c>
      <c r="ED2927" s="304">
        <f t="shared" si="1287"/>
        <v>13.054909495398928</v>
      </c>
      <c r="EE2927" s="147">
        <f t="shared" si="1288"/>
        <v>0</v>
      </c>
      <c r="EF2927" s="304">
        <f t="shared" si="1289"/>
        <v>0</v>
      </c>
      <c r="EG2927" s="147" t="e">
        <f t="shared" si="1290"/>
        <v>#DIV/0!</v>
      </c>
      <c r="EH2927" s="304">
        <f t="shared" si="1291"/>
        <v>6.4718373950854486</v>
      </c>
      <c r="EI2927" s="147">
        <f t="shared" si="1292"/>
        <v>0</v>
      </c>
      <c r="EJ2927" s="304">
        <f t="shared" si="1293"/>
        <v>10.99201132571544</v>
      </c>
      <c r="EK2927" s="147">
        <f t="shared" si="1294"/>
        <v>0</v>
      </c>
      <c r="EL2927" s="304">
        <f t="shared" si="1295"/>
        <v>2.6291839417534635</v>
      </c>
      <c r="EM2927" s="147">
        <f t="shared" si="1296"/>
        <v>0</v>
      </c>
      <c r="EN2927" s="304">
        <f t="shared" si="1297"/>
        <v>0.30336737789463042</v>
      </c>
      <c r="EO2927" s="147">
        <f t="shared" si="1298"/>
        <v>0</v>
      </c>
      <c r="EP2927" s="304">
        <f t="shared" si="1299"/>
        <v>0</v>
      </c>
      <c r="EQ2927" s="147" t="e">
        <f t="shared" si="1300"/>
        <v>#DIV/0!</v>
      </c>
      <c r="ER2927" s="147">
        <f t="shared" si="1301"/>
        <v>100</v>
      </c>
      <c r="ES2927" s="147">
        <f t="shared" si="1302"/>
        <v>0</v>
      </c>
    </row>
    <row r="2928" spans="1:149" s="147" customFormat="1" x14ac:dyDescent="0.45">
      <c r="A2928" s="147" t="s">
        <v>4247</v>
      </c>
      <c r="B2928" s="228" t="s">
        <v>865</v>
      </c>
      <c r="C2928" s="147" t="s">
        <v>4253</v>
      </c>
      <c r="D2928" s="147" t="s">
        <v>4249</v>
      </c>
      <c r="E2928" s="147" t="s">
        <v>637</v>
      </c>
      <c r="F2928" s="147" t="s">
        <v>2615</v>
      </c>
      <c r="G2928" s="147" t="s">
        <v>3380</v>
      </c>
      <c r="H2928" s="147" t="s">
        <v>1372</v>
      </c>
      <c r="I2928" s="147" t="s">
        <v>4251</v>
      </c>
      <c r="J2928" s="304">
        <v>200</v>
      </c>
      <c r="K2928" s="147">
        <v>1</v>
      </c>
      <c r="L2928" s="304">
        <v>1200</v>
      </c>
      <c r="M2928" s="147">
        <v>3</v>
      </c>
      <c r="N2928" s="147" t="s">
        <v>748</v>
      </c>
      <c r="O2928" s="147" t="s">
        <v>4252</v>
      </c>
      <c r="P2928" s="223" t="s">
        <v>1374</v>
      </c>
      <c r="Q2928" s="225">
        <v>4</v>
      </c>
      <c r="R2928" s="226"/>
      <c r="S2928" s="227"/>
      <c r="AA2928" s="224">
        <v>0.22</v>
      </c>
      <c r="AB2928" s="224"/>
      <c r="AC2928" s="224">
        <f t="shared" si="1303"/>
        <v>0.78</v>
      </c>
      <c r="AE2928" s="327"/>
      <c r="AG2928" s="224"/>
      <c r="AQ2928" s="228" t="s">
        <v>824</v>
      </c>
      <c r="AR2928" s="265">
        <v>1.04</v>
      </c>
      <c r="AS2928" s="265">
        <v>1.587</v>
      </c>
      <c r="AT2928" s="77"/>
      <c r="AU2928" s="276">
        <v>440</v>
      </c>
      <c r="AV2928" s="276">
        <v>1560</v>
      </c>
      <c r="AW2928" s="276">
        <v>457.6</v>
      </c>
      <c r="AX2928" s="95">
        <v>5.4710481004439266</v>
      </c>
      <c r="AY2928" s="276">
        <v>2475.7199999999998</v>
      </c>
      <c r="AZ2928" s="95">
        <v>35.011968006383185</v>
      </c>
      <c r="BA2928" s="228"/>
      <c r="BB2928" s="229" t="s">
        <v>3412</v>
      </c>
      <c r="BC2928" s="228" t="s">
        <v>1126</v>
      </c>
      <c r="BD2928" s="96">
        <v>46.870754040000001</v>
      </c>
      <c r="BF2928" s="230">
        <v>2.77307316</v>
      </c>
      <c r="BH2928" s="96">
        <v>14.16594366</v>
      </c>
      <c r="BN2928" s="230">
        <v>12.51761346</v>
      </c>
      <c r="BR2928" s="96">
        <v>6.2054784000000005</v>
      </c>
      <c r="BX2928" s="96">
        <v>10.53961722</v>
      </c>
      <c r="BZ2928" s="96">
        <v>2.5209756000000003</v>
      </c>
      <c r="CB2928" s="230">
        <v>0.29088179999999997</v>
      </c>
      <c r="DH2928" s="230">
        <f t="shared" si="1304"/>
        <v>95.884337339999988</v>
      </c>
      <c r="DJ2928" s="230">
        <f t="shared" si="1280"/>
        <v>4.1156626600000124</v>
      </c>
      <c r="DL2928" s="147" t="s">
        <v>4248</v>
      </c>
      <c r="DO2928" s="348">
        <v>1.85</v>
      </c>
      <c r="DP2928" s="147">
        <v>0.13</v>
      </c>
      <c r="DQ2928" s="348">
        <f t="shared" si="1305"/>
        <v>7.9399999999999998E-2</v>
      </c>
      <c r="DS2928" s="246">
        <v>794</v>
      </c>
      <c r="DT2928" s="147">
        <v>147</v>
      </c>
      <c r="DU2928" s="230"/>
      <c r="DW2928" s="228"/>
      <c r="DX2928" s="304">
        <f t="shared" si="1281"/>
        <v>48.882596824754785</v>
      </c>
      <c r="DY2928" s="147">
        <f t="shared" si="1282"/>
        <v>0</v>
      </c>
      <c r="DZ2928" s="304">
        <f t="shared" si="1283"/>
        <v>2.8921023359288105</v>
      </c>
      <c r="EA2928" s="147">
        <f t="shared" si="1284"/>
        <v>0</v>
      </c>
      <c r="EB2928" s="304">
        <f t="shared" si="1285"/>
        <v>14.773991303468502</v>
      </c>
      <c r="EC2928" s="147">
        <f t="shared" si="1286"/>
        <v>0</v>
      </c>
      <c r="ED2928" s="304">
        <f t="shared" si="1287"/>
        <v>13.054909495398931</v>
      </c>
      <c r="EE2928" s="147">
        <f t="shared" si="1288"/>
        <v>0</v>
      </c>
      <c r="EF2928" s="304">
        <f t="shared" si="1289"/>
        <v>0</v>
      </c>
      <c r="EG2928" s="147" t="e">
        <f t="shared" si="1290"/>
        <v>#DIV/0!</v>
      </c>
      <c r="EH2928" s="304">
        <f t="shared" si="1291"/>
        <v>6.4718373950854504</v>
      </c>
      <c r="EI2928" s="147">
        <f t="shared" si="1292"/>
        <v>0</v>
      </c>
      <c r="EJ2928" s="304">
        <f t="shared" si="1293"/>
        <v>10.992011325715444</v>
      </c>
      <c r="EK2928" s="147">
        <f t="shared" si="1294"/>
        <v>0</v>
      </c>
      <c r="EL2928" s="304">
        <f t="shared" si="1295"/>
        <v>2.6291839417534639</v>
      </c>
      <c r="EM2928" s="147">
        <f t="shared" si="1296"/>
        <v>0</v>
      </c>
      <c r="EN2928" s="304">
        <f t="shared" si="1297"/>
        <v>0.30336737789463042</v>
      </c>
      <c r="EO2928" s="147">
        <f t="shared" si="1298"/>
        <v>0</v>
      </c>
      <c r="EP2928" s="304">
        <f t="shared" si="1299"/>
        <v>0</v>
      </c>
      <c r="EQ2928" s="147" t="e">
        <f t="shared" si="1300"/>
        <v>#DIV/0!</v>
      </c>
      <c r="ER2928" s="147">
        <f t="shared" si="1301"/>
        <v>100</v>
      </c>
      <c r="ES2928" s="147">
        <f t="shared" si="1302"/>
        <v>0</v>
      </c>
    </row>
    <row r="2929" spans="1:149" s="147" customFormat="1" x14ac:dyDescent="0.45">
      <c r="A2929" s="147" t="s">
        <v>4247</v>
      </c>
      <c r="B2929" s="228" t="s">
        <v>865</v>
      </c>
      <c r="C2929" s="147" t="s">
        <v>4253</v>
      </c>
      <c r="D2929" s="147" t="s">
        <v>4249</v>
      </c>
      <c r="E2929" s="147" t="s">
        <v>637</v>
      </c>
      <c r="F2929" s="147" t="s">
        <v>2609</v>
      </c>
      <c r="G2929" s="147" t="s">
        <v>3380</v>
      </c>
      <c r="H2929" s="147" t="s">
        <v>1372</v>
      </c>
      <c r="I2929" s="147" t="s">
        <v>4251</v>
      </c>
      <c r="J2929" s="304">
        <v>200</v>
      </c>
      <c r="K2929" s="147">
        <v>1</v>
      </c>
      <c r="L2929" s="304">
        <v>1200</v>
      </c>
      <c r="M2929" s="147">
        <v>3</v>
      </c>
      <c r="N2929" s="147" t="s">
        <v>748</v>
      </c>
      <c r="O2929" s="147" t="s">
        <v>4252</v>
      </c>
      <c r="P2929" s="223" t="s">
        <v>1374</v>
      </c>
      <c r="Q2929" s="225">
        <v>4</v>
      </c>
      <c r="R2929" s="226"/>
      <c r="S2929" s="227"/>
      <c r="AA2929" s="224">
        <v>0.24</v>
      </c>
      <c r="AB2929" s="224"/>
      <c r="AC2929" s="224">
        <f t="shared" si="1303"/>
        <v>0.76</v>
      </c>
      <c r="AE2929" s="327"/>
      <c r="AG2929" s="224"/>
      <c r="AQ2929" s="228" t="s">
        <v>824</v>
      </c>
      <c r="AR2929" s="265">
        <v>1.0369999999999999</v>
      </c>
      <c r="AS2929" s="265">
        <v>1.5880000000000001</v>
      </c>
      <c r="AT2929" s="77"/>
      <c r="AU2929" s="276">
        <v>480</v>
      </c>
      <c r="AV2929" s="276">
        <v>1520</v>
      </c>
      <c r="AW2929" s="276">
        <v>497.76</v>
      </c>
      <c r="AX2929" s="95">
        <v>5.9449271375611854</v>
      </c>
      <c r="AY2929" s="276">
        <v>2413.7600000000002</v>
      </c>
      <c r="AZ2929" s="95">
        <v>34.135721283136824</v>
      </c>
      <c r="BA2929" s="228"/>
      <c r="BB2929" s="229" t="s">
        <v>3412</v>
      </c>
      <c r="BC2929" s="228" t="s">
        <v>1126</v>
      </c>
      <c r="BD2929" s="96">
        <v>46.788672720000001</v>
      </c>
      <c r="BF2929" s="230">
        <v>2.7682168799999998</v>
      </c>
      <c r="BH2929" s="96">
        <v>14.14113588</v>
      </c>
      <c r="BN2929" s="230">
        <v>12.49569228</v>
      </c>
      <c r="BR2929" s="96">
        <v>6.1946112000000007</v>
      </c>
      <c r="BX2929" s="96">
        <v>10.52115996</v>
      </c>
      <c r="BZ2929" s="96">
        <v>2.5165608000000002</v>
      </c>
      <c r="CB2929" s="230">
        <v>0.29037240000000003</v>
      </c>
      <c r="DH2929" s="230">
        <f t="shared" si="1304"/>
        <v>95.71642211999999</v>
      </c>
      <c r="DJ2929" s="230">
        <f t="shared" si="1280"/>
        <v>4.2835778800000099</v>
      </c>
      <c r="DL2929" s="147" t="s">
        <v>4248</v>
      </c>
      <c r="DO2929" s="348">
        <v>2</v>
      </c>
      <c r="DP2929" s="147">
        <v>0.12</v>
      </c>
      <c r="DQ2929" s="348">
        <f t="shared" si="1305"/>
        <v>9.9199999999999997E-2</v>
      </c>
      <c r="DS2929" s="246">
        <v>992</v>
      </c>
      <c r="DT2929" s="147">
        <v>109</v>
      </c>
      <c r="DU2929" s="230"/>
      <c r="DW2929" s="228"/>
      <c r="DX2929" s="304">
        <f t="shared" si="1281"/>
        <v>48.882596824754785</v>
      </c>
      <c r="DY2929" s="147">
        <f t="shared" si="1282"/>
        <v>0</v>
      </c>
      <c r="DZ2929" s="304">
        <f t="shared" si="1283"/>
        <v>2.8921023359288101</v>
      </c>
      <c r="EA2929" s="147">
        <f t="shared" si="1284"/>
        <v>0</v>
      </c>
      <c r="EB2929" s="304">
        <f t="shared" si="1285"/>
        <v>14.773991303468502</v>
      </c>
      <c r="EC2929" s="147">
        <f t="shared" si="1286"/>
        <v>0</v>
      </c>
      <c r="ED2929" s="304">
        <f t="shared" si="1287"/>
        <v>13.054909495398931</v>
      </c>
      <c r="EE2929" s="147">
        <f t="shared" si="1288"/>
        <v>0</v>
      </c>
      <c r="EF2929" s="304">
        <f t="shared" si="1289"/>
        <v>0</v>
      </c>
      <c r="EG2929" s="147" t="e">
        <f t="shared" si="1290"/>
        <v>#DIV/0!</v>
      </c>
      <c r="EH2929" s="304">
        <f t="shared" si="1291"/>
        <v>6.4718373950854504</v>
      </c>
      <c r="EI2929" s="147">
        <f t="shared" si="1292"/>
        <v>0</v>
      </c>
      <c r="EJ2929" s="304">
        <f t="shared" si="1293"/>
        <v>10.992011325715442</v>
      </c>
      <c r="EK2929" s="147">
        <f t="shared" si="1294"/>
        <v>0</v>
      </c>
      <c r="EL2929" s="304">
        <f t="shared" si="1295"/>
        <v>2.6291839417534639</v>
      </c>
      <c r="EM2929" s="147">
        <f t="shared" si="1296"/>
        <v>0</v>
      </c>
      <c r="EN2929" s="304">
        <f t="shared" si="1297"/>
        <v>0.30336737789463047</v>
      </c>
      <c r="EO2929" s="147">
        <f t="shared" si="1298"/>
        <v>0</v>
      </c>
      <c r="EP2929" s="304">
        <f t="shared" si="1299"/>
        <v>0</v>
      </c>
      <c r="EQ2929" s="147" t="e">
        <f t="shared" si="1300"/>
        <v>#DIV/0!</v>
      </c>
      <c r="ER2929" s="147">
        <f t="shared" si="1301"/>
        <v>100</v>
      </c>
      <c r="ES2929" s="147">
        <f t="shared" si="1302"/>
        <v>0</v>
      </c>
    </row>
    <row r="2930" spans="1:149" s="147" customFormat="1" x14ac:dyDescent="0.45">
      <c r="A2930" s="147" t="s">
        <v>4247</v>
      </c>
      <c r="B2930" s="228" t="s">
        <v>865</v>
      </c>
      <c r="C2930" s="147" t="s">
        <v>4253</v>
      </c>
      <c r="D2930" s="147" t="s">
        <v>4249</v>
      </c>
      <c r="E2930" s="147" t="s">
        <v>637</v>
      </c>
      <c r="F2930" s="147" t="s">
        <v>2610</v>
      </c>
      <c r="G2930" s="147" t="s">
        <v>3380</v>
      </c>
      <c r="H2930" s="147" t="s">
        <v>1372</v>
      </c>
      <c r="I2930" s="147" t="s">
        <v>4251</v>
      </c>
      <c r="J2930" s="304">
        <v>200</v>
      </c>
      <c r="K2930" s="147">
        <v>1</v>
      </c>
      <c r="L2930" s="304">
        <v>1200</v>
      </c>
      <c r="M2930" s="147">
        <v>3</v>
      </c>
      <c r="N2930" s="147" t="s">
        <v>748</v>
      </c>
      <c r="O2930" s="147" t="s">
        <v>4252</v>
      </c>
      <c r="P2930" s="223" t="s">
        <v>1374</v>
      </c>
      <c r="Q2930" s="225">
        <v>4</v>
      </c>
      <c r="R2930" s="226"/>
      <c r="S2930" s="227"/>
      <c r="AA2930" s="224">
        <v>7.0000000000000007E-2</v>
      </c>
      <c r="AB2930" s="224"/>
      <c r="AC2930" s="224">
        <f t="shared" si="1303"/>
        <v>0.92999999999999994</v>
      </c>
      <c r="AE2930" s="327"/>
      <c r="AG2930" s="224"/>
      <c r="AQ2930" s="228" t="s">
        <v>824</v>
      </c>
      <c r="AR2930" s="265">
        <v>1.0609999999999999</v>
      </c>
      <c r="AS2930" s="265">
        <v>1.5820000000000001</v>
      </c>
      <c r="AT2930" s="77"/>
      <c r="AU2930" s="276">
        <v>140</v>
      </c>
      <c r="AV2930" s="276">
        <v>1859.9999999999998</v>
      </c>
      <c r="AW2930" s="276">
        <v>148.54</v>
      </c>
      <c r="AX2930" s="95">
        <v>1.7885340499872566</v>
      </c>
      <c r="AY2930" s="276">
        <v>2942.52</v>
      </c>
      <c r="AZ2930" s="95">
        <v>41.613516915540799</v>
      </c>
      <c r="BA2930" s="228"/>
      <c r="BB2930" s="229" t="s">
        <v>3412</v>
      </c>
      <c r="BC2930" s="228" t="s">
        <v>1126</v>
      </c>
      <c r="BD2930" s="96">
        <v>47.202414779999998</v>
      </c>
      <c r="BF2930" s="230">
        <v>2.7926956199999995</v>
      </c>
      <c r="BH2930" s="96">
        <v>14.266182869999998</v>
      </c>
      <c r="BN2930" s="230">
        <v>12.60618897</v>
      </c>
      <c r="BR2930" s="96">
        <v>6.2493888000000002</v>
      </c>
      <c r="BX2930" s="96">
        <v>10.614196290000001</v>
      </c>
      <c r="BZ2930" s="96">
        <v>2.5388142</v>
      </c>
      <c r="CB2930" s="230">
        <v>0.29294009999999998</v>
      </c>
      <c r="DH2930" s="230">
        <f t="shared" si="1304"/>
        <v>96.562821630000002</v>
      </c>
      <c r="DJ2930" s="230">
        <f t="shared" si="1280"/>
        <v>3.437178369999998</v>
      </c>
      <c r="DL2930" s="147" t="s">
        <v>4248</v>
      </c>
      <c r="DO2930" s="348">
        <v>1.1399999999999999</v>
      </c>
      <c r="DP2930" s="147">
        <v>0.05</v>
      </c>
      <c r="DQ2930" s="348">
        <f t="shared" si="1305"/>
        <v>0.1033</v>
      </c>
      <c r="DS2930" s="246">
        <v>1033</v>
      </c>
      <c r="DT2930" s="147">
        <v>66</v>
      </c>
      <c r="DU2930" s="230"/>
      <c r="DW2930" s="228"/>
      <c r="DX2930" s="304">
        <f t="shared" si="1281"/>
        <v>48.882596824754778</v>
      </c>
      <c r="DY2930" s="147">
        <f t="shared" si="1282"/>
        <v>0</v>
      </c>
      <c r="DZ2930" s="304">
        <f t="shared" si="1283"/>
        <v>2.8921023359288092</v>
      </c>
      <c r="EA2930" s="147">
        <f t="shared" si="1284"/>
        <v>0</v>
      </c>
      <c r="EB2930" s="304">
        <f t="shared" si="1285"/>
        <v>14.773991303468497</v>
      </c>
      <c r="EC2930" s="147">
        <f t="shared" si="1286"/>
        <v>0</v>
      </c>
      <c r="ED2930" s="304">
        <f t="shared" si="1287"/>
        <v>13.054909495398928</v>
      </c>
      <c r="EE2930" s="147">
        <f t="shared" si="1288"/>
        <v>0</v>
      </c>
      <c r="EF2930" s="304">
        <f t="shared" si="1289"/>
        <v>0</v>
      </c>
      <c r="EG2930" s="147" t="e">
        <f t="shared" si="1290"/>
        <v>#DIV/0!</v>
      </c>
      <c r="EH2930" s="304">
        <f t="shared" si="1291"/>
        <v>6.4718373950854486</v>
      </c>
      <c r="EI2930" s="147">
        <f t="shared" si="1292"/>
        <v>0</v>
      </c>
      <c r="EJ2930" s="304">
        <f t="shared" si="1293"/>
        <v>10.992011325715442</v>
      </c>
      <c r="EK2930" s="147">
        <f t="shared" si="1294"/>
        <v>0</v>
      </c>
      <c r="EL2930" s="304">
        <f t="shared" si="1295"/>
        <v>2.6291839417534635</v>
      </c>
      <c r="EM2930" s="147">
        <f t="shared" si="1296"/>
        <v>0</v>
      </c>
      <c r="EN2930" s="304">
        <f t="shared" si="1297"/>
        <v>0.30336737789463042</v>
      </c>
      <c r="EO2930" s="147">
        <f t="shared" si="1298"/>
        <v>0</v>
      </c>
      <c r="EP2930" s="304">
        <f t="shared" si="1299"/>
        <v>0</v>
      </c>
      <c r="EQ2930" s="147" t="e">
        <f t="shared" si="1300"/>
        <v>#DIV/0!</v>
      </c>
      <c r="ER2930" s="147">
        <f t="shared" si="1301"/>
        <v>100</v>
      </c>
      <c r="ES2930" s="147">
        <f t="shared" si="1302"/>
        <v>0</v>
      </c>
    </row>
    <row r="2931" spans="1:149" s="147" customFormat="1" x14ac:dyDescent="0.45">
      <c r="A2931" s="147" t="s">
        <v>4247</v>
      </c>
      <c r="B2931" s="228" t="s">
        <v>865</v>
      </c>
      <c r="C2931" s="147" t="s">
        <v>4253</v>
      </c>
      <c r="D2931" s="147" t="s">
        <v>4249</v>
      </c>
      <c r="E2931" s="147" t="s">
        <v>637</v>
      </c>
      <c r="F2931" s="147" t="s">
        <v>2616</v>
      </c>
      <c r="G2931" s="147" t="s">
        <v>3380</v>
      </c>
      <c r="H2931" s="147" t="s">
        <v>1372</v>
      </c>
      <c r="I2931" s="147" t="s">
        <v>4251</v>
      </c>
      <c r="J2931" s="304">
        <v>200</v>
      </c>
      <c r="K2931" s="147">
        <v>1</v>
      </c>
      <c r="L2931" s="304">
        <v>1200</v>
      </c>
      <c r="M2931" s="147">
        <v>3</v>
      </c>
      <c r="N2931" s="147" t="s">
        <v>748</v>
      </c>
      <c r="O2931" s="147" t="s">
        <v>4252</v>
      </c>
      <c r="P2931" s="223" t="s">
        <v>1374</v>
      </c>
      <c r="Q2931" s="225">
        <v>4</v>
      </c>
      <c r="R2931" s="226"/>
      <c r="S2931" s="227"/>
      <c r="AA2931" s="224">
        <v>0.06</v>
      </c>
      <c r="AB2931" s="224"/>
      <c r="AC2931" s="224">
        <f t="shared" si="1303"/>
        <v>0.94</v>
      </c>
      <c r="AE2931" s="327"/>
      <c r="AG2931" s="224"/>
      <c r="AQ2931" s="228" t="s">
        <v>824</v>
      </c>
      <c r="AR2931" s="265">
        <v>1.0620000000000001</v>
      </c>
      <c r="AS2931" s="265">
        <v>1.5820000000000001</v>
      </c>
      <c r="AT2931" s="77"/>
      <c r="AU2931" s="276">
        <v>120</v>
      </c>
      <c r="AV2931" s="276">
        <v>1880</v>
      </c>
      <c r="AW2931" s="276">
        <v>127.44000000000001</v>
      </c>
      <c r="AX2931" s="95">
        <v>1.5349229206235027</v>
      </c>
      <c r="AY2931" s="276">
        <v>2974.1600000000003</v>
      </c>
      <c r="AZ2931" s="95">
        <v>42.06097408667565</v>
      </c>
      <c r="BA2931" s="228"/>
      <c r="BB2931" s="229" t="s">
        <v>3412</v>
      </c>
      <c r="BC2931" s="228" t="s">
        <v>1126</v>
      </c>
      <c r="BD2931" s="96">
        <v>47.300399960000007</v>
      </c>
      <c r="BF2931" s="230">
        <v>2.7984928400000002</v>
      </c>
      <c r="BH2931" s="96">
        <v>14.29579734</v>
      </c>
      <c r="BN2931" s="230">
        <v>12.632357540000001</v>
      </c>
      <c r="BR2931" s="96">
        <v>6.2623616000000002</v>
      </c>
      <c r="BX2931" s="96">
        <v>10.636229779999999</v>
      </c>
      <c r="BZ2931" s="96">
        <v>2.5440844</v>
      </c>
      <c r="CB2931" s="230">
        <v>0.29354819999999998</v>
      </c>
      <c r="DH2931" s="230">
        <f t="shared" si="1304"/>
        <v>96.763271660000015</v>
      </c>
      <c r="DJ2931" s="230">
        <f t="shared" si="1280"/>
        <v>3.2367283399999849</v>
      </c>
      <c r="DL2931" s="147" t="s">
        <v>4248</v>
      </c>
      <c r="DO2931" s="348">
        <v>0.94</v>
      </c>
      <c r="DP2931" s="147">
        <v>0.06</v>
      </c>
      <c r="DQ2931" s="348">
        <f t="shared" si="1305"/>
        <v>0.10059999999999999</v>
      </c>
      <c r="DS2931" s="246">
        <v>1006</v>
      </c>
      <c r="DT2931" s="147">
        <v>52</v>
      </c>
      <c r="DU2931" s="230"/>
      <c r="DW2931" s="228"/>
      <c r="DX2931" s="304">
        <f t="shared" si="1281"/>
        <v>48.882596824754778</v>
      </c>
      <c r="DY2931" s="147">
        <f t="shared" si="1282"/>
        <v>0</v>
      </c>
      <c r="DZ2931" s="304">
        <f t="shared" si="1283"/>
        <v>2.8921023359288096</v>
      </c>
      <c r="EA2931" s="147">
        <f t="shared" si="1284"/>
        <v>0</v>
      </c>
      <c r="EB2931" s="304">
        <f t="shared" si="1285"/>
        <v>14.773991303468497</v>
      </c>
      <c r="EC2931" s="147">
        <f t="shared" si="1286"/>
        <v>0</v>
      </c>
      <c r="ED2931" s="304">
        <f t="shared" si="1287"/>
        <v>13.054909495398928</v>
      </c>
      <c r="EE2931" s="147">
        <f t="shared" si="1288"/>
        <v>0</v>
      </c>
      <c r="EF2931" s="304">
        <f t="shared" si="1289"/>
        <v>0</v>
      </c>
      <c r="EG2931" s="147" t="e">
        <f t="shared" si="1290"/>
        <v>#DIV/0!</v>
      </c>
      <c r="EH2931" s="304">
        <f t="shared" si="1291"/>
        <v>6.4718373950854478</v>
      </c>
      <c r="EI2931" s="147">
        <f t="shared" si="1292"/>
        <v>0</v>
      </c>
      <c r="EJ2931" s="304">
        <f t="shared" si="1293"/>
        <v>10.992011325715438</v>
      </c>
      <c r="EK2931" s="147">
        <f t="shared" si="1294"/>
        <v>0</v>
      </c>
      <c r="EL2931" s="304">
        <f t="shared" si="1295"/>
        <v>2.629183941753463</v>
      </c>
      <c r="EM2931" s="147">
        <f t="shared" si="1296"/>
        <v>0</v>
      </c>
      <c r="EN2931" s="304">
        <f t="shared" si="1297"/>
        <v>0.30336737789463036</v>
      </c>
      <c r="EO2931" s="147">
        <f t="shared" si="1298"/>
        <v>0</v>
      </c>
      <c r="EP2931" s="304">
        <f t="shared" si="1299"/>
        <v>0</v>
      </c>
      <c r="EQ2931" s="147" t="e">
        <f t="shared" si="1300"/>
        <v>#DIV/0!</v>
      </c>
      <c r="ER2931" s="147">
        <f t="shared" si="1301"/>
        <v>100</v>
      </c>
      <c r="ES2931" s="147">
        <f t="shared" si="1302"/>
        <v>0</v>
      </c>
    </row>
    <row r="2932" spans="1:149" s="147" customFormat="1" x14ac:dyDescent="0.45">
      <c r="A2932" s="147" t="s">
        <v>4247</v>
      </c>
      <c r="B2932" s="228" t="s">
        <v>865</v>
      </c>
      <c r="C2932" s="147" t="s">
        <v>4253</v>
      </c>
      <c r="D2932" s="147" t="s">
        <v>4249</v>
      </c>
      <c r="E2932" s="147" t="s">
        <v>637</v>
      </c>
      <c r="F2932" s="147" t="s">
        <v>2611</v>
      </c>
      <c r="G2932" s="147" t="s">
        <v>3380</v>
      </c>
      <c r="H2932" s="147" t="s">
        <v>1372</v>
      </c>
      <c r="I2932" s="147" t="s">
        <v>4251</v>
      </c>
      <c r="J2932" s="304">
        <v>200</v>
      </c>
      <c r="K2932" s="147">
        <v>1</v>
      </c>
      <c r="L2932" s="304">
        <v>1200</v>
      </c>
      <c r="M2932" s="147">
        <v>3</v>
      </c>
      <c r="N2932" s="147" t="s">
        <v>748</v>
      </c>
      <c r="O2932" s="147" t="s">
        <v>4252</v>
      </c>
      <c r="P2932" s="223" t="s">
        <v>1374</v>
      </c>
      <c r="Q2932" s="225">
        <v>4</v>
      </c>
      <c r="R2932" s="226"/>
      <c r="S2932" s="227"/>
      <c r="AA2932" s="224">
        <v>0.08</v>
      </c>
      <c r="AB2932" s="224"/>
      <c r="AC2932" s="224">
        <f t="shared" si="1303"/>
        <v>0.92</v>
      </c>
      <c r="AE2932" s="327"/>
      <c r="AG2932" s="224"/>
      <c r="AQ2932" s="228" t="s">
        <v>824</v>
      </c>
      <c r="AR2932" s="265">
        <v>1.0589999999999999</v>
      </c>
      <c r="AS2932" s="265">
        <v>1.5820000000000001</v>
      </c>
      <c r="AT2932" s="77"/>
      <c r="AU2932" s="276">
        <v>160</v>
      </c>
      <c r="AV2932" s="276">
        <v>1840</v>
      </c>
      <c r="AW2932" s="276">
        <v>169.44</v>
      </c>
      <c r="AX2932" s="95">
        <v>2.0389934994379941</v>
      </c>
      <c r="AY2932" s="276">
        <v>2910.88</v>
      </c>
      <c r="AZ2932" s="95">
        <v>41.166059744405949</v>
      </c>
      <c r="BA2932" s="228"/>
      <c r="BB2932" s="229" t="s">
        <v>3412</v>
      </c>
      <c r="BC2932" s="228" t="s">
        <v>1126</v>
      </c>
      <c r="BD2932" s="96">
        <v>47.287348160000001</v>
      </c>
      <c r="BF2932" s="230">
        <v>2.7977206400000001</v>
      </c>
      <c r="BH2932" s="96">
        <v>14.29185264</v>
      </c>
      <c r="BN2932" s="230">
        <v>12.628871839999999</v>
      </c>
      <c r="BR2932" s="96">
        <v>6.2606336000000011</v>
      </c>
      <c r="BX2932" s="96">
        <v>10.633294879999999</v>
      </c>
      <c r="BZ2932" s="96">
        <v>2.5433824</v>
      </c>
      <c r="CB2932" s="230">
        <v>0.29346719999999998</v>
      </c>
      <c r="DH2932" s="230">
        <f t="shared" si="1304"/>
        <v>96.736571359999999</v>
      </c>
      <c r="DJ2932" s="230">
        <f t="shared" si="1280"/>
        <v>3.2634286400000008</v>
      </c>
      <c r="DL2932" s="147" t="s">
        <v>4248</v>
      </c>
      <c r="DO2932" s="348">
        <v>0.97</v>
      </c>
      <c r="DP2932" s="147">
        <v>0.05</v>
      </c>
      <c r="DQ2932" s="348">
        <f t="shared" si="1305"/>
        <v>9.7600000000000006E-2</v>
      </c>
      <c r="DS2932" s="246">
        <v>976</v>
      </c>
      <c r="DT2932" s="147">
        <v>174</v>
      </c>
      <c r="DU2932" s="230"/>
      <c r="DW2932" s="228"/>
      <c r="DX2932" s="304">
        <f t="shared" si="1281"/>
        <v>48.882596824754785</v>
      </c>
      <c r="DY2932" s="147">
        <f t="shared" si="1282"/>
        <v>0</v>
      </c>
      <c r="DZ2932" s="304">
        <f t="shared" si="1283"/>
        <v>2.8921023359288101</v>
      </c>
      <c r="EA2932" s="147">
        <f t="shared" si="1284"/>
        <v>0</v>
      </c>
      <c r="EB2932" s="304">
        <f t="shared" si="1285"/>
        <v>14.773991303468501</v>
      </c>
      <c r="EC2932" s="147">
        <f t="shared" si="1286"/>
        <v>0</v>
      </c>
      <c r="ED2932" s="304">
        <f t="shared" si="1287"/>
        <v>13.054909495398928</v>
      </c>
      <c r="EE2932" s="147">
        <f t="shared" si="1288"/>
        <v>0</v>
      </c>
      <c r="EF2932" s="304">
        <f t="shared" si="1289"/>
        <v>0</v>
      </c>
      <c r="EG2932" s="147" t="e">
        <f t="shared" si="1290"/>
        <v>#DIV/0!</v>
      </c>
      <c r="EH2932" s="304">
        <f t="shared" si="1291"/>
        <v>6.4718373950854504</v>
      </c>
      <c r="EI2932" s="147">
        <f t="shared" si="1292"/>
        <v>0</v>
      </c>
      <c r="EJ2932" s="304">
        <f t="shared" si="1293"/>
        <v>10.99201132571544</v>
      </c>
      <c r="EK2932" s="147">
        <f t="shared" si="1294"/>
        <v>0</v>
      </c>
      <c r="EL2932" s="304">
        <f t="shared" si="1295"/>
        <v>2.6291839417534635</v>
      </c>
      <c r="EM2932" s="147">
        <f t="shared" si="1296"/>
        <v>0</v>
      </c>
      <c r="EN2932" s="304">
        <f t="shared" si="1297"/>
        <v>0.30336737789463042</v>
      </c>
      <c r="EO2932" s="147">
        <f t="shared" si="1298"/>
        <v>0</v>
      </c>
      <c r="EP2932" s="304">
        <f t="shared" si="1299"/>
        <v>0</v>
      </c>
      <c r="EQ2932" s="147" t="e">
        <f t="shared" si="1300"/>
        <v>#DIV/0!</v>
      </c>
      <c r="ER2932" s="147">
        <f t="shared" si="1301"/>
        <v>100</v>
      </c>
      <c r="ES2932" s="147">
        <f t="shared" si="1302"/>
        <v>0</v>
      </c>
    </row>
    <row r="2933" spans="1:149" s="147" customFormat="1" x14ac:dyDescent="0.45">
      <c r="A2933" s="147" t="s">
        <v>4247</v>
      </c>
      <c r="B2933" s="228" t="s">
        <v>865</v>
      </c>
      <c r="C2933" s="147" t="s">
        <v>4253</v>
      </c>
      <c r="D2933" s="147" t="s">
        <v>4249</v>
      </c>
      <c r="E2933" s="147" t="s">
        <v>637</v>
      </c>
      <c r="F2933" s="147" t="s">
        <v>2612</v>
      </c>
      <c r="G2933" s="147" t="s">
        <v>3380</v>
      </c>
      <c r="H2933" s="147" t="s">
        <v>1372</v>
      </c>
      <c r="I2933" s="147" t="s">
        <v>4251</v>
      </c>
      <c r="J2933" s="304">
        <v>200</v>
      </c>
      <c r="K2933" s="147">
        <v>1</v>
      </c>
      <c r="L2933" s="304">
        <v>1200</v>
      </c>
      <c r="M2933" s="147">
        <v>3</v>
      </c>
      <c r="N2933" s="147" t="s">
        <v>748</v>
      </c>
      <c r="O2933" s="147" t="s">
        <v>4252</v>
      </c>
      <c r="P2933" s="223" t="s">
        <v>1374</v>
      </c>
      <c r="Q2933" s="225">
        <v>4</v>
      </c>
      <c r="R2933" s="226"/>
      <c r="S2933" s="227"/>
      <c r="AA2933" s="224">
        <v>0.05</v>
      </c>
      <c r="AB2933" s="224"/>
      <c r="AC2933" s="224">
        <f t="shared" si="1303"/>
        <v>0.95</v>
      </c>
      <c r="AE2933" s="327"/>
      <c r="AG2933" s="224"/>
      <c r="AQ2933" s="228" t="s">
        <v>824</v>
      </c>
      <c r="AR2933" s="265">
        <v>1.0640000000000001</v>
      </c>
      <c r="AS2933" s="265">
        <v>1.581</v>
      </c>
      <c r="AT2933" s="77"/>
      <c r="AU2933" s="276">
        <v>100</v>
      </c>
      <c r="AV2933" s="276">
        <v>1900</v>
      </c>
      <c r="AW2933" s="276">
        <v>106.4</v>
      </c>
      <c r="AX2933" s="95">
        <v>1.2825141635029906</v>
      </c>
      <c r="AY2933" s="276">
        <v>3003.9</v>
      </c>
      <c r="AZ2933" s="95">
        <v>42.481561200125405</v>
      </c>
      <c r="BA2933" s="228"/>
      <c r="BB2933" s="229" t="s">
        <v>3412</v>
      </c>
      <c r="BC2933" s="228" t="s">
        <v>1126</v>
      </c>
      <c r="BD2933" s="96">
        <v>47.35574926000001</v>
      </c>
      <c r="BF2933" s="230">
        <v>2.8017675400000002</v>
      </c>
      <c r="BH2933" s="96">
        <v>14.312525790000002</v>
      </c>
      <c r="BN2933" s="230">
        <v>12.647139490000002</v>
      </c>
      <c r="BR2933" s="96">
        <v>6.2696896000000013</v>
      </c>
      <c r="BX2933" s="96">
        <v>10.64867593</v>
      </c>
      <c r="BZ2933" s="96">
        <v>2.5470614000000005</v>
      </c>
      <c r="CB2933" s="230">
        <v>0.29389169999999998</v>
      </c>
      <c r="DH2933" s="230">
        <f t="shared" si="1304"/>
        <v>96.87650071000003</v>
      </c>
      <c r="DJ2933" s="230">
        <f t="shared" si="1280"/>
        <v>3.1234992899999696</v>
      </c>
      <c r="DL2933" s="147" t="s">
        <v>4248</v>
      </c>
      <c r="DO2933" s="348">
        <v>0.82</v>
      </c>
      <c r="DP2933" s="147">
        <v>0.05</v>
      </c>
      <c r="DQ2933" s="348">
        <f t="shared" si="1305"/>
        <v>0.1061</v>
      </c>
      <c r="DS2933" s="246">
        <v>1061</v>
      </c>
      <c r="DT2933" s="147">
        <v>75</v>
      </c>
      <c r="DU2933" s="230"/>
      <c r="DW2933" s="228"/>
      <c r="DX2933" s="304">
        <f t="shared" si="1281"/>
        <v>48.882596824754778</v>
      </c>
      <c r="DY2933" s="147">
        <f t="shared" si="1282"/>
        <v>0</v>
      </c>
      <c r="DZ2933" s="304">
        <f t="shared" si="1283"/>
        <v>2.8921023359288087</v>
      </c>
      <c r="EA2933" s="147">
        <f t="shared" si="1284"/>
        <v>0</v>
      </c>
      <c r="EB2933" s="304">
        <f t="shared" si="1285"/>
        <v>14.773991303468497</v>
      </c>
      <c r="EC2933" s="147">
        <f t="shared" si="1286"/>
        <v>0</v>
      </c>
      <c r="ED2933" s="304">
        <f t="shared" si="1287"/>
        <v>13.054909495398926</v>
      </c>
      <c r="EE2933" s="147">
        <f t="shared" si="1288"/>
        <v>0</v>
      </c>
      <c r="EF2933" s="304">
        <f t="shared" si="1289"/>
        <v>0</v>
      </c>
      <c r="EG2933" s="147" t="e">
        <f t="shared" si="1290"/>
        <v>#DIV/0!</v>
      </c>
      <c r="EH2933" s="304">
        <f t="shared" si="1291"/>
        <v>6.4718373950854478</v>
      </c>
      <c r="EI2933" s="147">
        <f t="shared" si="1292"/>
        <v>0</v>
      </c>
      <c r="EJ2933" s="304">
        <f t="shared" si="1293"/>
        <v>10.992011325715438</v>
      </c>
      <c r="EK2933" s="147">
        <f t="shared" si="1294"/>
        <v>0</v>
      </c>
      <c r="EL2933" s="304">
        <f t="shared" si="1295"/>
        <v>2.6291839417534635</v>
      </c>
      <c r="EM2933" s="147">
        <f t="shared" si="1296"/>
        <v>0</v>
      </c>
      <c r="EN2933" s="304">
        <f t="shared" si="1297"/>
        <v>0.30336737789463025</v>
      </c>
      <c r="EO2933" s="147">
        <f t="shared" si="1298"/>
        <v>0</v>
      </c>
      <c r="EP2933" s="304">
        <f t="shared" si="1299"/>
        <v>0</v>
      </c>
      <c r="EQ2933" s="147" t="e">
        <f t="shared" si="1300"/>
        <v>#DIV/0!</v>
      </c>
      <c r="ER2933" s="147">
        <f t="shared" si="1301"/>
        <v>100</v>
      </c>
      <c r="ES2933" s="147">
        <f t="shared" si="1302"/>
        <v>0</v>
      </c>
    </row>
    <row r="2934" spans="1:149" s="147" customFormat="1" x14ac:dyDescent="0.45">
      <c r="A2934" s="147" t="s">
        <v>4247</v>
      </c>
      <c r="B2934" s="228" t="s">
        <v>865</v>
      </c>
      <c r="C2934" s="147" t="s">
        <v>4253</v>
      </c>
      <c r="D2934" s="147" t="s">
        <v>4249</v>
      </c>
      <c r="E2934" s="147" t="s">
        <v>637</v>
      </c>
      <c r="F2934" s="147" t="s">
        <v>2617</v>
      </c>
      <c r="G2934" s="147" t="s">
        <v>3380</v>
      </c>
      <c r="H2934" s="147" t="s">
        <v>1372</v>
      </c>
      <c r="I2934" s="147" t="s">
        <v>4251</v>
      </c>
      <c r="J2934" s="304">
        <v>200</v>
      </c>
      <c r="K2934" s="147">
        <v>1</v>
      </c>
      <c r="L2934" s="304">
        <v>1200</v>
      </c>
      <c r="M2934" s="147">
        <v>3</v>
      </c>
      <c r="N2934" s="147" t="s">
        <v>748</v>
      </c>
      <c r="O2934" s="147" t="s">
        <v>4252</v>
      </c>
      <c r="P2934" s="223" t="s">
        <v>1374</v>
      </c>
      <c r="Q2934" s="225">
        <v>4</v>
      </c>
      <c r="R2934" s="226"/>
      <c r="S2934" s="227"/>
      <c r="AA2934" s="224">
        <v>0.02</v>
      </c>
      <c r="AB2934" s="224"/>
      <c r="AC2934" s="224">
        <f t="shared" si="1303"/>
        <v>0.98</v>
      </c>
      <c r="AE2934" s="327"/>
      <c r="AG2934" s="224"/>
      <c r="AQ2934" s="228" t="s">
        <v>824</v>
      </c>
      <c r="AR2934" s="265">
        <v>1.069</v>
      </c>
      <c r="AS2934" s="265">
        <v>1.581</v>
      </c>
      <c r="AT2934" s="77"/>
      <c r="AU2934" s="276">
        <v>40</v>
      </c>
      <c r="AV2934" s="276">
        <v>1960</v>
      </c>
      <c r="AW2934" s="276">
        <v>42.76</v>
      </c>
      <c r="AX2934" s="95">
        <v>0.51617265699985115</v>
      </c>
      <c r="AY2934" s="276">
        <v>3098.7599999999998</v>
      </c>
      <c r="AZ2934" s="95">
        <v>43.823084185392517</v>
      </c>
      <c r="BA2934" s="228"/>
      <c r="BB2934" s="229" t="s">
        <v>3412</v>
      </c>
      <c r="BC2934" s="228" t="s">
        <v>1126</v>
      </c>
      <c r="BD2934" s="96">
        <v>47.404185939999998</v>
      </c>
      <c r="BF2934" s="230">
        <v>2.8046332600000001</v>
      </c>
      <c r="BH2934" s="96">
        <v>14.327165009999998</v>
      </c>
      <c r="BN2934" s="230">
        <v>12.66007531</v>
      </c>
      <c r="BR2934" s="96">
        <v>6.2761024000000001</v>
      </c>
      <c r="BX2934" s="96">
        <v>10.659567669999999</v>
      </c>
      <c r="BZ2934" s="96">
        <v>2.5496666000000001</v>
      </c>
      <c r="CB2934" s="230">
        <v>0.29419229999999996</v>
      </c>
      <c r="DH2934" s="230">
        <f t="shared" si="1304"/>
        <v>96.975588489999993</v>
      </c>
      <c r="DJ2934" s="230">
        <f t="shared" si="1280"/>
        <v>3.0244115100000073</v>
      </c>
      <c r="DL2934" s="147" t="s">
        <v>4248</v>
      </c>
      <c r="DO2934" s="348">
        <v>0.72</v>
      </c>
      <c r="DP2934" s="147">
        <v>0.05</v>
      </c>
      <c r="DQ2934" s="348">
        <f t="shared" si="1305"/>
        <v>0.10589999999999999</v>
      </c>
      <c r="DS2934" s="246">
        <v>1059</v>
      </c>
      <c r="DT2934" s="147">
        <v>59</v>
      </c>
      <c r="DU2934" s="230"/>
      <c r="DW2934" s="228"/>
      <c r="DX2934" s="304">
        <f t="shared" si="1281"/>
        <v>48.882596824754785</v>
      </c>
      <c r="DY2934" s="147">
        <f t="shared" si="1282"/>
        <v>0</v>
      </c>
      <c r="DZ2934" s="304">
        <f t="shared" si="1283"/>
        <v>2.8921023359288101</v>
      </c>
      <c r="EA2934" s="147">
        <f t="shared" si="1284"/>
        <v>0</v>
      </c>
      <c r="EB2934" s="304">
        <f t="shared" si="1285"/>
        <v>14.773991303468501</v>
      </c>
      <c r="EC2934" s="147">
        <f t="shared" si="1286"/>
        <v>0</v>
      </c>
      <c r="ED2934" s="304">
        <f t="shared" si="1287"/>
        <v>13.054909495398928</v>
      </c>
      <c r="EE2934" s="147">
        <f t="shared" si="1288"/>
        <v>0</v>
      </c>
      <c r="EF2934" s="304">
        <f t="shared" si="1289"/>
        <v>0</v>
      </c>
      <c r="EG2934" s="147" t="e">
        <f t="shared" si="1290"/>
        <v>#DIV/0!</v>
      </c>
      <c r="EH2934" s="304">
        <f t="shared" si="1291"/>
        <v>6.4718373950854486</v>
      </c>
      <c r="EI2934" s="147">
        <f t="shared" si="1292"/>
        <v>0</v>
      </c>
      <c r="EJ2934" s="304">
        <f t="shared" si="1293"/>
        <v>10.992011325715442</v>
      </c>
      <c r="EK2934" s="147">
        <f t="shared" si="1294"/>
        <v>0</v>
      </c>
      <c r="EL2934" s="304">
        <f t="shared" si="1295"/>
        <v>2.6291839417534635</v>
      </c>
      <c r="EM2934" s="147">
        <f t="shared" si="1296"/>
        <v>0</v>
      </c>
      <c r="EN2934" s="304">
        <f t="shared" si="1297"/>
        <v>0.30336737789463042</v>
      </c>
      <c r="EO2934" s="147">
        <f t="shared" si="1298"/>
        <v>0</v>
      </c>
      <c r="EP2934" s="304">
        <f t="shared" si="1299"/>
        <v>0</v>
      </c>
      <c r="EQ2934" s="147" t="e">
        <f t="shared" si="1300"/>
        <v>#DIV/0!</v>
      </c>
      <c r="ER2934" s="147">
        <f t="shared" si="1301"/>
        <v>100</v>
      </c>
      <c r="ES2934" s="147">
        <f t="shared" si="1302"/>
        <v>0</v>
      </c>
    </row>
    <row r="2935" spans="1:149" s="77" customFormat="1" x14ac:dyDescent="0.45">
      <c r="A2935" s="77" t="s">
        <v>4247</v>
      </c>
      <c r="B2935" s="178" t="s">
        <v>865</v>
      </c>
      <c r="C2935" s="77" t="s">
        <v>4253</v>
      </c>
      <c r="D2935" s="77" t="s">
        <v>4250</v>
      </c>
      <c r="E2935" s="77" t="s">
        <v>637</v>
      </c>
      <c r="F2935" s="77">
        <v>148</v>
      </c>
      <c r="G2935" s="77" t="s">
        <v>3380</v>
      </c>
      <c r="H2935" s="77" t="s">
        <v>1372</v>
      </c>
      <c r="I2935" s="77">
        <v>24</v>
      </c>
      <c r="J2935" s="304">
        <v>500</v>
      </c>
      <c r="K2935" s="77">
        <v>1</v>
      </c>
      <c r="L2935" s="304">
        <v>1150</v>
      </c>
      <c r="M2935" s="77">
        <v>3</v>
      </c>
      <c r="N2935" s="77" t="s">
        <v>748</v>
      </c>
      <c r="O2935" s="77" t="s">
        <v>4252</v>
      </c>
      <c r="P2935" s="72" t="s">
        <v>1374</v>
      </c>
      <c r="Q2935" s="164">
        <v>4</v>
      </c>
      <c r="R2935" s="125"/>
      <c r="S2935" s="116"/>
      <c r="AA2935" s="168">
        <v>1</v>
      </c>
      <c r="AB2935" s="168"/>
      <c r="AC2935" s="168">
        <f t="shared" si="1303"/>
        <v>0</v>
      </c>
      <c r="AE2935" s="327"/>
      <c r="AG2935" s="168"/>
      <c r="AP2935" s="147"/>
      <c r="AQ2935" s="178"/>
      <c r="AR2935" s="66">
        <v>1.161</v>
      </c>
      <c r="AS2935" s="66"/>
      <c r="AU2935" s="276">
        <v>5000</v>
      </c>
      <c r="AV2935" s="276"/>
      <c r="AW2935" s="276">
        <v>5805</v>
      </c>
      <c r="AX2935" s="95"/>
      <c r="AY2935" s="276"/>
      <c r="AZ2935" s="95"/>
      <c r="BA2935" s="178"/>
      <c r="BB2935" s="229" t="s">
        <v>3412</v>
      </c>
      <c r="BC2935" s="178" t="s">
        <v>1126</v>
      </c>
      <c r="BD2935" s="96">
        <v>43.985304000000006</v>
      </c>
      <c r="BF2935" s="230">
        <v>2.4766500000000002</v>
      </c>
      <c r="BH2935" s="96">
        <v>14.535684000000002</v>
      </c>
      <c r="BN2935" s="230">
        <v>10.67211</v>
      </c>
      <c r="BP2935" s="96">
        <v>0.15310200000000002</v>
      </c>
      <c r="BR2935" s="96">
        <v>5.2775160000000003</v>
      </c>
      <c r="BX2935" s="96">
        <v>8.7898560000000003</v>
      </c>
      <c r="BZ2935" s="96">
        <v>2.8098720000000004</v>
      </c>
      <c r="CB2935" s="230">
        <v>1.008672</v>
      </c>
      <c r="DH2935" s="230">
        <f>SUM(BD2935,BF2935,BH2935,BN2935,BR2935,BP2935,BX2935,BZ2935,CB2935)</f>
        <v>89.708766000000026</v>
      </c>
      <c r="DJ2935" s="230">
        <f t="shared" si="1280"/>
        <v>10.291233999999974</v>
      </c>
      <c r="DL2935" s="77" t="s">
        <v>4248</v>
      </c>
      <c r="DO2935" s="348">
        <v>9.5399999999999991</v>
      </c>
      <c r="DP2935" s="77">
        <v>0.48</v>
      </c>
      <c r="DQ2935" s="348"/>
      <c r="DS2935" s="246"/>
      <c r="DU2935" s="96"/>
      <c r="DW2935" s="178"/>
      <c r="DX2935" s="304">
        <f t="shared" si="1281"/>
        <v>49.031221764883036</v>
      </c>
      <c r="DY2935" s="77">
        <f t="shared" si="1282"/>
        <v>0</v>
      </c>
      <c r="DZ2935" s="304">
        <f t="shared" si="1283"/>
        <v>2.7607669912659367</v>
      </c>
      <c r="EA2935" s="77">
        <f t="shared" si="1284"/>
        <v>0</v>
      </c>
      <c r="EB2935" s="304">
        <f t="shared" si="1285"/>
        <v>16.203192450557168</v>
      </c>
      <c r="EC2935" s="77">
        <f t="shared" si="1286"/>
        <v>0</v>
      </c>
      <c r="ED2935" s="304">
        <f t="shared" si="1287"/>
        <v>11.896395944182308</v>
      </c>
      <c r="EE2935" s="77">
        <f t="shared" si="1288"/>
        <v>0</v>
      </c>
      <c r="EF2935" s="304">
        <f t="shared" si="1289"/>
        <v>0.17066559582371243</v>
      </c>
      <c r="EG2935" s="77">
        <f t="shared" si="1290"/>
        <v>0</v>
      </c>
      <c r="EH2935" s="304">
        <f t="shared" si="1291"/>
        <v>5.882943479570323</v>
      </c>
      <c r="EI2935" s="77">
        <f t="shared" si="1292"/>
        <v>0</v>
      </c>
      <c r="EJ2935" s="304">
        <f t="shared" si="1293"/>
        <v>9.7982130308201967</v>
      </c>
      <c r="EK2935" s="77">
        <f t="shared" si="1294"/>
        <v>0</v>
      </c>
      <c r="EL2935" s="304">
        <f t="shared" si="1295"/>
        <v>3.1322156409998989</v>
      </c>
      <c r="EM2935" s="77">
        <f t="shared" si="1296"/>
        <v>0</v>
      </c>
      <c r="EN2935" s="304">
        <f t="shared" si="1297"/>
        <v>1.1243851018973996</v>
      </c>
      <c r="EO2935" s="77">
        <f t="shared" si="1298"/>
        <v>0</v>
      </c>
      <c r="EP2935" s="304">
        <f t="shared" si="1299"/>
        <v>0</v>
      </c>
      <c r="EQ2935" s="77" t="e">
        <f t="shared" si="1300"/>
        <v>#DIV/0!</v>
      </c>
      <c r="ER2935" s="77">
        <f t="shared" si="1301"/>
        <v>100</v>
      </c>
      <c r="ES2935" s="77">
        <f t="shared" si="1302"/>
        <v>0</v>
      </c>
    </row>
    <row r="2936" spans="1:149" s="77" customFormat="1" x14ac:dyDescent="0.45">
      <c r="A2936" s="77" t="s">
        <v>4247</v>
      </c>
      <c r="B2936" s="178" t="s">
        <v>865</v>
      </c>
      <c r="C2936" s="77" t="s">
        <v>4253</v>
      </c>
      <c r="D2936" s="77" t="s">
        <v>4250</v>
      </c>
      <c r="E2936" s="77" t="s">
        <v>637</v>
      </c>
      <c r="F2936" s="77">
        <v>149</v>
      </c>
      <c r="G2936" s="77" t="s">
        <v>3380</v>
      </c>
      <c r="H2936" s="77" t="s">
        <v>1372</v>
      </c>
      <c r="I2936" s="77">
        <v>24</v>
      </c>
      <c r="J2936" s="304">
        <v>500</v>
      </c>
      <c r="K2936" s="77">
        <v>1</v>
      </c>
      <c r="L2936" s="304">
        <v>1150</v>
      </c>
      <c r="M2936" s="77">
        <v>3</v>
      </c>
      <c r="N2936" s="77" t="s">
        <v>748</v>
      </c>
      <c r="O2936" s="77" t="s">
        <v>4252</v>
      </c>
      <c r="P2936" s="72" t="s">
        <v>1374</v>
      </c>
      <c r="Q2936" s="164">
        <v>4</v>
      </c>
      <c r="R2936" s="125"/>
      <c r="S2936" s="116"/>
      <c r="AA2936" s="168">
        <v>0.62</v>
      </c>
      <c r="AB2936" s="168"/>
      <c r="AC2936" s="168">
        <f t="shared" si="1303"/>
        <v>0.38</v>
      </c>
      <c r="AE2936" s="327"/>
      <c r="AG2936" s="168"/>
      <c r="AP2936" s="147"/>
      <c r="AQ2936" s="178" t="s">
        <v>824</v>
      </c>
      <c r="AR2936" s="66">
        <v>1.179</v>
      </c>
      <c r="AS2936" s="66">
        <v>3.7090000000000001</v>
      </c>
      <c r="AU2936" s="276">
        <v>3100</v>
      </c>
      <c r="AV2936" s="276">
        <v>1900</v>
      </c>
      <c r="AW2936" s="276">
        <v>3654.9</v>
      </c>
      <c r="AX2936" s="95">
        <v>18.673813510364059</v>
      </c>
      <c r="AY2936" s="276">
        <v>7047.1</v>
      </c>
      <c r="AZ2936" s="95">
        <v>75.899589824715136</v>
      </c>
      <c r="BA2936" s="178"/>
      <c r="BB2936" s="229" t="s">
        <v>3412</v>
      </c>
      <c r="BC2936" s="178" t="s">
        <v>1126</v>
      </c>
      <c r="BD2936" s="96">
        <v>45.1657668</v>
      </c>
      <c r="BF2936" s="230">
        <v>2.5431174999999997</v>
      </c>
      <c r="BH2936" s="96">
        <v>14.925787799999998</v>
      </c>
      <c r="BN2936" s="230">
        <v>10.958524499999999</v>
      </c>
      <c r="BP2936" s="96">
        <v>0.15721090000000001</v>
      </c>
      <c r="BR2936" s="96">
        <v>5.4191522000000001</v>
      </c>
      <c r="BX2936" s="96">
        <v>9.025755199999999</v>
      </c>
      <c r="BZ2936" s="96">
        <v>2.8852823999999999</v>
      </c>
      <c r="CB2936" s="230">
        <v>1.0357424</v>
      </c>
      <c r="DH2936" s="230">
        <f t="shared" si="1304"/>
        <v>92.116339699999997</v>
      </c>
      <c r="DJ2936" s="230">
        <f t="shared" si="1280"/>
        <v>7.8836603000000025</v>
      </c>
      <c r="DL2936" s="77" t="s">
        <v>4248</v>
      </c>
      <c r="DO2936" s="348">
        <v>6.47</v>
      </c>
      <c r="DP2936" s="77">
        <v>0.32</v>
      </c>
      <c r="DQ2936" s="348">
        <f t="shared" si="1305"/>
        <v>0.65300000000000002</v>
      </c>
      <c r="DS2936" s="246">
        <v>6530</v>
      </c>
      <c r="DT2936" s="77">
        <v>457</v>
      </c>
      <c r="DU2936" s="96"/>
      <c r="DW2936" s="178"/>
      <c r="DX2936" s="304">
        <f t="shared" si="1281"/>
        <v>49.031221764883043</v>
      </c>
      <c r="DY2936" s="77">
        <f t="shared" si="1282"/>
        <v>0</v>
      </c>
      <c r="DZ2936" s="304">
        <f t="shared" si="1283"/>
        <v>2.7607669912659372</v>
      </c>
      <c r="EA2936" s="77">
        <f t="shared" si="1284"/>
        <v>0</v>
      </c>
      <c r="EB2936" s="304">
        <f t="shared" si="1285"/>
        <v>16.203192450557172</v>
      </c>
      <c r="EC2936" s="77">
        <f t="shared" si="1286"/>
        <v>0</v>
      </c>
      <c r="ED2936" s="304">
        <f t="shared" si="1287"/>
        <v>11.896395944182309</v>
      </c>
      <c r="EE2936" s="77">
        <f t="shared" si="1288"/>
        <v>0</v>
      </c>
      <c r="EF2936" s="304">
        <f t="shared" si="1289"/>
        <v>0.17066559582371249</v>
      </c>
      <c r="EG2936" s="77">
        <f t="shared" si="1290"/>
        <v>0</v>
      </c>
      <c r="EH2936" s="304">
        <f t="shared" si="1291"/>
        <v>5.8829434795703248</v>
      </c>
      <c r="EI2936" s="77">
        <f t="shared" si="1292"/>
        <v>0</v>
      </c>
      <c r="EJ2936" s="304">
        <f t="shared" si="1293"/>
        <v>9.7982130308201985</v>
      </c>
      <c r="EK2936" s="77">
        <f t="shared" si="1294"/>
        <v>0</v>
      </c>
      <c r="EL2936" s="304">
        <f t="shared" si="1295"/>
        <v>3.1322156409998998</v>
      </c>
      <c r="EM2936" s="77">
        <f t="shared" si="1296"/>
        <v>0</v>
      </c>
      <c r="EN2936" s="304">
        <f t="shared" si="1297"/>
        <v>1.1243851018973998</v>
      </c>
      <c r="EO2936" s="77">
        <f t="shared" si="1298"/>
        <v>0</v>
      </c>
      <c r="EP2936" s="304">
        <f t="shared" si="1299"/>
        <v>0</v>
      </c>
      <c r="EQ2936" s="77" t="e">
        <f t="shared" si="1300"/>
        <v>#DIV/0!</v>
      </c>
      <c r="ER2936" s="77">
        <f t="shared" si="1301"/>
        <v>100</v>
      </c>
      <c r="ES2936" s="77">
        <f t="shared" si="1302"/>
        <v>0</v>
      </c>
    </row>
    <row r="2937" spans="1:149" s="77" customFormat="1" x14ac:dyDescent="0.45">
      <c r="A2937" s="77" t="s">
        <v>4247</v>
      </c>
      <c r="B2937" s="178" t="s">
        <v>865</v>
      </c>
      <c r="C2937" s="77" t="s">
        <v>4253</v>
      </c>
      <c r="D2937" s="77" t="s">
        <v>4250</v>
      </c>
      <c r="E2937" s="77" t="s">
        <v>637</v>
      </c>
      <c r="F2937" s="77">
        <v>150</v>
      </c>
      <c r="G2937" s="77" t="s">
        <v>3380</v>
      </c>
      <c r="H2937" s="77" t="s">
        <v>1372</v>
      </c>
      <c r="I2937" s="77">
        <v>24</v>
      </c>
      <c r="J2937" s="304">
        <v>500</v>
      </c>
      <c r="K2937" s="77">
        <v>1</v>
      </c>
      <c r="L2937" s="304">
        <v>1150</v>
      </c>
      <c r="M2937" s="77">
        <v>3</v>
      </c>
      <c r="N2937" s="77" t="s">
        <v>748</v>
      </c>
      <c r="O2937" s="77" t="s">
        <v>4252</v>
      </c>
      <c r="P2937" s="72" t="s">
        <v>1374</v>
      </c>
      <c r="Q2937" s="164">
        <v>4</v>
      </c>
      <c r="R2937" s="125"/>
      <c r="S2937" s="116"/>
      <c r="AA2937" s="168">
        <v>0.24</v>
      </c>
      <c r="AB2937" s="168"/>
      <c r="AC2937" s="168">
        <f t="shared" si="1303"/>
        <v>0.76</v>
      </c>
      <c r="AE2937" s="327"/>
      <c r="AG2937" s="168"/>
      <c r="AP2937" s="147"/>
      <c r="AQ2937" s="178" t="s">
        <v>824</v>
      </c>
      <c r="AR2937" s="66">
        <v>1.2609999999999999</v>
      </c>
      <c r="AS2937" s="66">
        <v>3.5310000000000001</v>
      </c>
      <c r="AU2937" s="276">
        <v>1200</v>
      </c>
      <c r="AV2937" s="276">
        <v>3800</v>
      </c>
      <c r="AW2937" s="276">
        <v>1513.1999999999998</v>
      </c>
      <c r="AX2937" s="95">
        <v>8.1141471182366764</v>
      </c>
      <c r="AY2937" s="276">
        <v>13417.800000000001</v>
      </c>
      <c r="AZ2937" s="95">
        <v>144.51412869833871</v>
      </c>
      <c r="BA2937" s="178"/>
      <c r="BB2937" s="229" t="s">
        <v>3412</v>
      </c>
      <c r="BC2937" s="178" t="s">
        <v>1126</v>
      </c>
      <c r="BD2937" s="96">
        <v>46.690551599999999</v>
      </c>
      <c r="BF2937" s="230">
        <v>2.6289724999999997</v>
      </c>
      <c r="BH2937" s="96">
        <v>15.429678599999999</v>
      </c>
      <c r="BN2937" s="230">
        <v>11.328481499999999</v>
      </c>
      <c r="BP2937" s="96">
        <v>0.16251829999999998</v>
      </c>
      <c r="BR2937" s="96">
        <v>5.6021014000000005</v>
      </c>
      <c r="BX2937" s="96">
        <v>9.3304623999999983</v>
      </c>
      <c r="BZ2937" s="96">
        <v>2.9826887999999996</v>
      </c>
      <c r="CB2937" s="230">
        <v>1.0707088</v>
      </c>
      <c r="DH2937" s="230">
        <f t="shared" si="1304"/>
        <v>95.226163900000003</v>
      </c>
      <c r="DJ2937" s="230">
        <f t="shared" si="1280"/>
        <v>4.7738360999999969</v>
      </c>
      <c r="DL2937" s="77" t="s">
        <v>4248</v>
      </c>
      <c r="DO2937" s="348">
        <v>3.34</v>
      </c>
      <c r="DP2937" s="77">
        <v>0.16</v>
      </c>
      <c r="DQ2937" s="348">
        <f t="shared" si="1305"/>
        <v>0.66100000000000003</v>
      </c>
      <c r="DS2937" s="246">
        <v>6610</v>
      </c>
      <c r="DT2937" s="77">
        <v>462</v>
      </c>
      <c r="DU2937" s="96"/>
      <c r="DW2937" s="178"/>
      <c r="DX2937" s="304">
        <f t="shared" si="1281"/>
        <v>49.031221764883043</v>
      </c>
      <c r="DY2937" s="77">
        <f t="shared" si="1282"/>
        <v>0</v>
      </c>
      <c r="DZ2937" s="304">
        <f t="shared" si="1283"/>
        <v>2.7607669912659367</v>
      </c>
      <c r="EA2937" s="77">
        <f t="shared" si="1284"/>
        <v>0</v>
      </c>
      <c r="EB2937" s="304">
        <f t="shared" si="1285"/>
        <v>16.203192450557172</v>
      </c>
      <c r="EC2937" s="77">
        <f t="shared" si="1286"/>
        <v>0</v>
      </c>
      <c r="ED2937" s="304">
        <f t="shared" si="1287"/>
        <v>11.896395944182309</v>
      </c>
      <c r="EE2937" s="77">
        <f t="shared" si="1288"/>
        <v>0</v>
      </c>
      <c r="EF2937" s="304">
        <f t="shared" si="1289"/>
        <v>0.17066559582371243</v>
      </c>
      <c r="EG2937" s="77">
        <f t="shared" si="1290"/>
        <v>0</v>
      </c>
      <c r="EH2937" s="304">
        <f t="shared" si="1291"/>
        <v>5.8829434795703248</v>
      </c>
      <c r="EI2937" s="77">
        <f t="shared" si="1292"/>
        <v>0</v>
      </c>
      <c r="EJ2937" s="304">
        <f t="shared" si="1293"/>
        <v>9.7982130308201967</v>
      </c>
      <c r="EK2937" s="77">
        <f t="shared" si="1294"/>
        <v>0</v>
      </c>
      <c r="EL2937" s="304">
        <f t="shared" si="1295"/>
        <v>3.1322156409998989</v>
      </c>
      <c r="EM2937" s="77">
        <f t="shared" si="1296"/>
        <v>0</v>
      </c>
      <c r="EN2937" s="304">
        <f t="shared" si="1297"/>
        <v>1.1243851018973998</v>
      </c>
      <c r="EO2937" s="77">
        <f t="shared" si="1298"/>
        <v>0</v>
      </c>
      <c r="EP2937" s="304">
        <f t="shared" si="1299"/>
        <v>0</v>
      </c>
      <c r="EQ2937" s="77" t="e">
        <f t="shared" si="1300"/>
        <v>#DIV/0!</v>
      </c>
      <c r="ER2937" s="77">
        <f t="shared" si="1301"/>
        <v>100</v>
      </c>
      <c r="ES2937" s="77">
        <f t="shared" si="1302"/>
        <v>0</v>
      </c>
    </row>
    <row r="2938" spans="1:149" s="91" customFormat="1" ht="14.65" thickBot="1" x14ac:dyDescent="0.5">
      <c r="A2938" s="91" t="s">
        <v>4247</v>
      </c>
      <c r="B2938" s="206" t="s">
        <v>865</v>
      </c>
      <c r="C2938" s="91" t="s">
        <v>4253</v>
      </c>
      <c r="D2938" s="91" t="s">
        <v>4250</v>
      </c>
      <c r="E2938" s="91" t="s">
        <v>637</v>
      </c>
      <c r="F2938" s="91">
        <v>151</v>
      </c>
      <c r="G2938" s="91" t="s">
        <v>3380</v>
      </c>
      <c r="H2938" s="91" t="s">
        <v>1372</v>
      </c>
      <c r="I2938" s="91">
        <v>24</v>
      </c>
      <c r="J2938" s="305">
        <v>500</v>
      </c>
      <c r="K2938" s="91">
        <v>1</v>
      </c>
      <c r="L2938" s="305">
        <v>1150</v>
      </c>
      <c r="M2938" s="91">
        <v>3</v>
      </c>
      <c r="N2938" s="91" t="s">
        <v>748</v>
      </c>
      <c r="O2938" s="91" t="s">
        <v>4252</v>
      </c>
      <c r="P2938" s="90" t="s">
        <v>1374</v>
      </c>
      <c r="Q2938" s="204">
        <v>4</v>
      </c>
      <c r="R2938" s="203"/>
      <c r="S2938" s="205"/>
      <c r="AA2938" s="170">
        <v>0.09</v>
      </c>
      <c r="AB2938" s="170"/>
      <c r="AC2938" s="170">
        <f t="shared" si="1303"/>
        <v>0.91</v>
      </c>
      <c r="AE2938" s="328"/>
      <c r="AG2938" s="170"/>
      <c r="AP2938" s="103"/>
      <c r="AQ2938" s="206" t="s">
        <v>824</v>
      </c>
      <c r="AR2938" s="69">
        <v>1.3140000000000001</v>
      </c>
      <c r="AS2938" s="69">
        <v>3.5019999999999998</v>
      </c>
      <c r="AU2938" s="277">
        <v>450</v>
      </c>
      <c r="AV2938" s="277">
        <v>4550</v>
      </c>
      <c r="AW2938" s="277">
        <v>591.30000000000007</v>
      </c>
      <c r="AX2938" s="259">
        <v>3.2429215948236214</v>
      </c>
      <c r="AY2938" s="277">
        <v>15934.099999999999</v>
      </c>
      <c r="AZ2938" s="259">
        <v>171.61550910672378</v>
      </c>
      <c r="BA2938" s="206"/>
      <c r="BB2938" s="231" t="s">
        <v>3412</v>
      </c>
      <c r="BC2938" s="206" t="s">
        <v>1126</v>
      </c>
      <c r="BD2938" s="97">
        <v>47.144275200000003</v>
      </c>
      <c r="BF2938" s="139">
        <v>2.6545199999999998</v>
      </c>
      <c r="BH2938" s="97">
        <v>15.5796192</v>
      </c>
      <c r="BN2938" s="139">
        <v>11.438567999999998</v>
      </c>
      <c r="BP2938" s="97">
        <v>0.16409759999999998</v>
      </c>
      <c r="BR2938" s="97">
        <v>5.6565408000000001</v>
      </c>
      <c r="BX2938" s="97">
        <v>9.4211327999999988</v>
      </c>
      <c r="BZ2938" s="97">
        <v>3.0116736</v>
      </c>
      <c r="CB2938" s="139">
        <v>1.0811136000000001</v>
      </c>
      <c r="DH2938" s="139">
        <f t="shared" si="1304"/>
        <v>96.151540799999992</v>
      </c>
      <c r="DJ2938" s="139">
        <f t="shared" si="1280"/>
        <v>3.8484592000000077</v>
      </c>
      <c r="DL2938" s="91" t="s">
        <v>4248</v>
      </c>
      <c r="DO2938" s="349">
        <v>2.36</v>
      </c>
      <c r="DP2938" s="91">
        <v>0.11</v>
      </c>
      <c r="DQ2938" s="349">
        <f t="shared" si="1305"/>
        <v>0.71199999999999997</v>
      </c>
      <c r="DS2938" s="251">
        <v>7120</v>
      </c>
      <c r="DT2938" s="91">
        <v>498</v>
      </c>
      <c r="DU2938" s="97"/>
      <c r="DW2938" s="206"/>
      <c r="DX2938" s="305">
        <f t="shared" si="1281"/>
        <v>49.03122176488305</v>
      </c>
      <c r="DY2938" s="91">
        <f t="shared" si="1282"/>
        <v>0</v>
      </c>
      <c r="DZ2938" s="305">
        <f t="shared" si="1283"/>
        <v>2.7607669912659372</v>
      </c>
      <c r="EA2938" s="91">
        <f t="shared" si="1284"/>
        <v>0</v>
      </c>
      <c r="EB2938" s="305">
        <f t="shared" si="1285"/>
        <v>16.203192450557175</v>
      </c>
      <c r="EC2938" s="91">
        <f t="shared" si="1286"/>
        <v>0</v>
      </c>
      <c r="ED2938" s="305">
        <f t="shared" si="1287"/>
        <v>11.896395944182309</v>
      </c>
      <c r="EE2938" s="91">
        <f t="shared" si="1288"/>
        <v>0</v>
      </c>
      <c r="EF2938" s="305">
        <f t="shared" si="1289"/>
        <v>0.17066559582371246</v>
      </c>
      <c r="EG2938" s="91">
        <f t="shared" si="1290"/>
        <v>0</v>
      </c>
      <c r="EH2938" s="305">
        <f t="shared" si="1291"/>
        <v>5.8829434795703248</v>
      </c>
      <c r="EI2938" s="91">
        <f t="shared" si="1292"/>
        <v>0</v>
      </c>
      <c r="EJ2938" s="305">
        <f t="shared" si="1293"/>
        <v>9.7982130308201985</v>
      </c>
      <c r="EK2938" s="91">
        <f t="shared" si="1294"/>
        <v>0</v>
      </c>
      <c r="EL2938" s="305">
        <f t="shared" si="1295"/>
        <v>3.1322156409998998</v>
      </c>
      <c r="EM2938" s="91">
        <f t="shared" si="1296"/>
        <v>0</v>
      </c>
      <c r="EN2938" s="305">
        <f t="shared" si="1297"/>
        <v>1.1243851018974</v>
      </c>
      <c r="EO2938" s="91">
        <f t="shared" si="1298"/>
        <v>0</v>
      </c>
      <c r="EP2938" s="305">
        <f t="shared" si="1299"/>
        <v>0</v>
      </c>
      <c r="EQ2938" s="91" t="e">
        <f t="shared" si="1300"/>
        <v>#DIV/0!</v>
      </c>
      <c r="ER2938" s="91">
        <f t="shared" si="1301"/>
        <v>100</v>
      </c>
      <c r="ES2938" s="91">
        <f t="shared" si="1302"/>
        <v>0</v>
      </c>
    </row>
    <row r="2939" spans="1:149" s="77" customFormat="1" x14ac:dyDescent="0.45">
      <c r="A2939" s="77" t="s">
        <v>4255</v>
      </c>
      <c r="B2939" s="178" t="s">
        <v>990</v>
      </c>
      <c r="C2939" s="77" t="s">
        <v>4281</v>
      </c>
      <c r="D2939" s="77" t="s">
        <v>4279</v>
      </c>
      <c r="E2939" s="77" t="s">
        <v>637</v>
      </c>
      <c r="F2939" s="77" t="s">
        <v>4256</v>
      </c>
      <c r="G2939" s="77" t="s">
        <v>4254</v>
      </c>
      <c r="H2939" s="77" t="s">
        <v>1100</v>
      </c>
      <c r="I2939" s="77">
        <v>24</v>
      </c>
      <c r="J2939" s="304">
        <v>52</v>
      </c>
      <c r="K2939" s="77">
        <v>2</v>
      </c>
      <c r="L2939" s="304">
        <v>1200</v>
      </c>
      <c r="M2939" s="77">
        <v>5</v>
      </c>
      <c r="N2939" s="77" t="s">
        <v>748</v>
      </c>
      <c r="O2939" s="77" t="s">
        <v>3662</v>
      </c>
      <c r="P2939" s="72" t="s">
        <v>1374</v>
      </c>
      <c r="Q2939" s="125"/>
      <c r="R2939" s="164">
        <v>3</v>
      </c>
      <c r="S2939" s="116"/>
      <c r="AA2939" s="168">
        <v>1</v>
      </c>
      <c r="AB2939" s="168"/>
      <c r="AC2939" s="168">
        <v>0</v>
      </c>
      <c r="AE2939" s="327"/>
      <c r="AG2939" s="168"/>
      <c r="AQ2939" s="178"/>
      <c r="AR2939" s="66">
        <v>0.99199999999999999</v>
      </c>
      <c r="AS2939" s="66"/>
      <c r="AU2939" s="276">
        <v>520</v>
      </c>
      <c r="AV2939" s="276"/>
      <c r="AW2939" s="276">
        <v>515.84</v>
      </c>
      <c r="AX2939" s="95"/>
      <c r="AY2939" s="276"/>
      <c r="AZ2939" s="95"/>
      <c r="BA2939" s="178"/>
      <c r="BB2939" s="98" t="s">
        <v>3412</v>
      </c>
      <c r="BC2939" s="178" t="s">
        <v>1126</v>
      </c>
      <c r="BD2939" s="96">
        <v>49.800519999999999</v>
      </c>
      <c r="BF2939" s="230">
        <v>0.80757599999999996</v>
      </c>
      <c r="BH2939" s="96">
        <v>14.795946000000001</v>
      </c>
      <c r="BN2939" s="230">
        <v>6.9316940000000002</v>
      </c>
      <c r="BP2939" s="96">
        <v>0.15382400000000002</v>
      </c>
      <c r="BR2939" s="96">
        <v>5.4799800000000003</v>
      </c>
      <c r="BX2939" s="96">
        <v>10.47926</v>
      </c>
      <c r="BZ2939" s="96">
        <v>1.9612559999999999</v>
      </c>
      <c r="CB2939" s="230">
        <v>3.1533920000000002</v>
      </c>
      <c r="CD2939" s="96">
        <v>0.45185799999999998</v>
      </c>
      <c r="DH2939" s="230">
        <f>SUM(BD2939,BF2939,BH2939,BN2939,BP2939,BR2939,BX2939,BZ2939,CB2939,CD2939)</f>
        <v>94.015305999999995</v>
      </c>
      <c r="DJ2939" s="230">
        <f t="shared" si="1280"/>
        <v>5.9846940000000046</v>
      </c>
      <c r="DL2939" s="77" t="s">
        <v>3334</v>
      </c>
      <c r="DO2939" s="356">
        <v>2.2599999999999998</v>
      </c>
      <c r="DP2939" s="77">
        <v>0.03</v>
      </c>
      <c r="DQ2939" s="348"/>
      <c r="DS2939" s="246"/>
      <c r="DU2939" s="96"/>
      <c r="DW2939" s="178"/>
      <c r="DX2939" s="304">
        <f t="shared" si="1281"/>
        <v>52.970651395848243</v>
      </c>
      <c r="DY2939" s="77">
        <f t="shared" si="1282"/>
        <v>0</v>
      </c>
      <c r="DZ2939" s="304">
        <f t="shared" si="1283"/>
        <v>0.85898353614889056</v>
      </c>
      <c r="EA2939" s="77">
        <f t="shared" si="1284"/>
        <v>0</v>
      </c>
      <c r="EB2939" s="304">
        <f t="shared" si="1285"/>
        <v>15.737805501585031</v>
      </c>
      <c r="EC2939" s="77">
        <f t="shared" si="1286"/>
        <v>0</v>
      </c>
      <c r="ED2939" s="304">
        <f t="shared" si="1287"/>
        <v>7.3729420186113099</v>
      </c>
      <c r="EE2939" s="77">
        <f t="shared" si="1288"/>
        <v>0</v>
      </c>
      <c r="EF2939" s="304">
        <f t="shared" si="1289"/>
        <v>0.16361591164740774</v>
      </c>
      <c r="EG2939" s="77">
        <f t="shared" si="1290"/>
        <v>0</v>
      </c>
      <c r="EH2939" s="304">
        <f t="shared" si="1291"/>
        <v>5.8288168524389006</v>
      </c>
      <c r="EI2939" s="77">
        <f t="shared" si="1292"/>
        <v>0</v>
      </c>
      <c r="EJ2939" s="304">
        <f t="shared" si="1293"/>
        <v>11.14633398097965</v>
      </c>
      <c r="EK2939" s="77">
        <f t="shared" si="1294"/>
        <v>0</v>
      </c>
      <c r="EL2939" s="304">
        <f t="shared" si="1295"/>
        <v>2.0861028735044482</v>
      </c>
      <c r="EM2939" s="77">
        <f t="shared" si="1296"/>
        <v>0</v>
      </c>
      <c r="EN2939" s="304">
        <f t="shared" si="1297"/>
        <v>3.3541261887718581</v>
      </c>
      <c r="EO2939" s="77">
        <f t="shared" si="1298"/>
        <v>0</v>
      </c>
      <c r="EP2939" s="304">
        <f t="shared" si="1299"/>
        <v>0.48062174046426015</v>
      </c>
      <c r="EQ2939" s="77">
        <f t="shared" si="1300"/>
        <v>0</v>
      </c>
      <c r="ER2939" s="77">
        <f t="shared" si="1301"/>
        <v>100</v>
      </c>
      <c r="ES2939" s="77">
        <f t="shared" si="1302"/>
        <v>0</v>
      </c>
    </row>
    <row r="2940" spans="1:149" s="77" customFormat="1" x14ac:dyDescent="0.45">
      <c r="A2940" s="77" t="s">
        <v>4255</v>
      </c>
      <c r="B2940" s="178" t="s">
        <v>990</v>
      </c>
      <c r="C2940" s="77" t="s">
        <v>4281</v>
      </c>
      <c r="D2940" s="77" t="s">
        <v>4279</v>
      </c>
      <c r="E2940" s="77" t="s">
        <v>637</v>
      </c>
      <c r="F2940" s="77" t="s">
        <v>4257</v>
      </c>
      <c r="G2940" s="77" t="s">
        <v>4254</v>
      </c>
      <c r="H2940" s="77" t="s">
        <v>1100</v>
      </c>
      <c r="I2940" s="77">
        <v>24</v>
      </c>
      <c r="J2940" s="304">
        <v>52</v>
      </c>
      <c r="K2940" s="77">
        <v>2</v>
      </c>
      <c r="L2940" s="304">
        <v>1200</v>
      </c>
      <c r="M2940" s="77">
        <v>5</v>
      </c>
      <c r="N2940" s="77" t="s">
        <v>748</v>
      </c>
      <c r="O2940" s="77" t="s">
        <v>3662</v>
      </c>
      <c r="P2940" s="72" t="s">
        <v>1374</v>
      </c>
      <c r="Q2940" s="125"/>
      <c r="R2940" s="164">
        <v>3</v>
      </c>
      <c r="S2940" s="116"/>
      <c r="AA2940" s="168">
        <v>1</v>
      </c>
      <c r="AB2940" s="168"/>
      <c r="AC2940" s="168">
        <v>0</v>
      </c>
      <c r="AE2940" s="327"/>
      <c r="AG2940" s="168"/>
      <c r="AQ2940" s="178"/>
      <c r="AR2940" s="66">
        <v>0.99199999999999999</v>
      </c>
      <c r="AS2940" s="66"/>
      <c r="AU2940" s="276">
        <v>520</v>
      </c>
      <c r="AV2940" s="276"/>
      <c r="AW2940" s="276">
        <v>515.84</v>
      </c>
      <c r="AX2940" s="95"/>
      <c r="AY2940" s="276"/>
      <c r="AZ2940" s="95"/>
      <c r="BA2940" s="178"/>
      <c r="BB2940" s="98" t="s">
        <v>3412</v>
      </c>
      <c r="BC2940" s="178" t="s">
        <v>1126</v>
      </c>
      <c r="BD2940" s="96">
        <v>49.909300000000002</v>
      </c>
      <c r="BF2940" s="230">
        <v>0.80933999999999995</v>
      </c>
      <c r="BH2940" s="96">
        <v>14.828265000000002</v>
      </c>
      <c r="BN2940" s="230">
        <v>6.946835000000001</v>
      </c>
      <c r="BP2940" s="96">
        <v>0.15416000000000002</v>
      </c>
      <c r="BR2940" s="96">
        <v>5.4919500000000001</v>
      </c>
      <c r="BX2940" s="96">
        <v>10.502150000000002</v>
      </c>
      <c r="BZ2940" s="96">
        <v>1.9655400000000003</v>
      </c>
      <c r="CB2940" s="230">
        <v>3.1602800000000002</v>
      </c>
      <c r="CD2940" s="96">
        <v>0.452845</v>
      </c>
      <c r="DH2940" s="230">
        <f t="shared" ref="DH2940:DH2961" si="1306">SUM(BD2940,BF2940,BH2940,BN2940,BP2940,BR2940,BX2940,BZ2940,CB2940,CD2940)</f>
        <v>94.220665000000025</v>
      </c>
      <c r="DJ2940" s="230">
        <f t="shared" si="1280"/>
        <v>5.7793349999999748</v>
      </c>
      <c r="DL2940" s="77" t="s">
        <v>3334</v>
      </c>
      <c r="DO2940" s="356">
        <v>2.0499999999999998</v>
      </c>
      <c r="DP2940" s="77">
        <v>0.06</v>
      </c>
      <c r="DQ2940" s="348"/>
      <c r="DS2940" s="246"/>
      <c r="DU2940" s="96"/>
      <c r="DW2940" s="178"/>
      <c r="DX2940" s="304">
        <f t="shared" si="1281"/>
        <v>52.970651395848236</v>
      </c>
      <c r="DY2940" s="77">
        <f t="shared" si="1282"/>
        <v>0</v>
      </c>
      <c r="DZ2940" s="304">
        <f t="shared" si="1283"/>
        <v>0.85898353614889023</v>
      </c>
      <c r="EA2940" s="77">
        <f t="shared" si="1284"/>
        <v>0</v>
      </c>
      <c r="EB2940" s="304">
        <f t="shared" si="1285"/>
        <v>15.737805501585028</v>
      </c>
      <c r="EC2940" s="77">
        <f t="shared" si="1286"/>
        <v>0</v>
      </c>
      <c r="ED2940" s="304">
        <f t="shared" si="1287"/>
        <v>7.372942018611309</v>
      </c>
      <c r="EE2940" s="77">
        <f t="shared" si="1288"/>
        <v>0</v>
      </c>
      <c r="EF2940" s="304">
        <f t="shared" si="1289"/>
        <v>0.16361591164740769</v>
      </c>
      <c r="EG2940" s="77">
        <f t="shared" si="1290"/>
        <v>0</v>
      </c>
      <c r="EH2940" s="304">
        <f t="shared" si="1291"/>
        <v>5.8288168524388988</v>
      </c>
      <c r="EI2940" s="77">
        <f t="shared" si="1292"/>
        <v>0</v>
      </c>
      <c r="EJ2940" s="304">
        <f t="shared" si="1293"/>
        <v>11.146333980979648</v>
      </c>
      <c r="EK2940" s="77">
        <f t="shared" si="1294"/>
        <v>0</v>
      </c>
      <c r="EL2940" s="304">
        <f t="shared" si="1295"/>
        <v>2.0861028735044482</v>
      </c>
      <c r="EM2940" s="77">
        <f t="shared" si="1296"/>
        <v>0</v>
      </c>
      <c r="EN2940" s="304">
        <f t="shared" si="1297"/>
        <v>3.3541261887718576</v>
      </c>
      <c r="EO2940" s="77">
        <f t="shared" si="1298"/>
        <v>0</v>
      </c>
      <c r="EP2940" s="304">
        <f t="shared" si="1299"/>
        <v>0.48062174046426004</v>
      </c>
      <c r="EQ2940" s="77">
        <f t="shared" si="1300"/>
        <v>0</v>
      </c>
      <c r="ER2940" s="77">
        <f t="shared" si="1301"/>
        <v>100</v>
      </c>
      <c r="ES2940" s="77">
        <f t="shared" si="1302"/>
        <v>0</v>
      </c>
    </row>
    <row r="2941" spans="1:149" s="77" customFormat="1" x14ac:dyDescent="0.45">
      <c r="A2941" s="77" t="s">
        <v>4255</v>
      </c>
      <c r="B2941" s="178" t="s">
        <v>990</v>
      </c>
      <c r="C2941" s="77" t="s">
        <v>4281</v>
      </c>
      <c r="D2941" s="77" t="s">
        <v>4279</v>
      </c>
      <c r="E2941" s="77" t="s">
        <v>637</v>
      </c>
      <c r="F2941" s="77" t="s">
        <v>4258</v>
      </c>
      <c r="G2941" s="77" t="s">
        <v>4254</v>
      </c>
      <c r="H2941" s="77" t="s">
        <v>1100</v>
      </c>
      <c r="I2941" s="77">
        <v>24</v>
      </c>
      <c r="J2941" s="304">
        <v>52</v>
      </c>
      <c r="K2941" s="77">
        <v>2</v>
      </c>
      <c r="L2941" s="304">
        <v>1200</v>
      </c>
      <c r="M2941" s="77">
        <v>5</v>
      </c>
      <c r="N2941" s="77" t="s">
        <v>748</v>
      </c>
      <c r="O2941" s="77" t="s">
        <v>3662</v>
      </c>
      <c r="P2941" s="72" t="s">
        <v>1374</v>
      </c>
      <c r="Q2941" s="125"/>
      <c r="R2941" s="164">
        <v>3</v>
      </c>
      <c r="S2941" s="116"/>
      <c r="AA2941" s="168">
        <v>1</v>
      </c>
      <c r="AB2941" s="168"/>
      <c r="AC2941" s="168">
        <v>0</v>
      </c>
      <c r="AE2941" s="327"/>
      <c r="AG2941" s="168"/>
      <c r="AQ2941" s="178"/>
      <c r="AR2941" s="66">
        <v>0.99199999999999999</v>
      </c>
      <c r="AS2941" s="66"/>
      <c r="AU2941" s="276">
        <v>520</v>
      </c>
      <c r="AV2941" s="276"/>
      <c r="AW2941" s="276">
        <v>515.84</v>
      </c>
      <c r="AX2941" s="95"/>
      <c r="AY2941" s="276"/>
      <c r="AZ2941" s="95"/>
      <c r="BA2941" s="178"/>
      <c r="BB2941" s="98" t="s">
        <v>3412</v>
      </c>
      <c r="BC2941" s="178" t="s">
        <v>1126</v>
      </c>
      <c r="BD2941" s="96">
        <v>49.935200000000002</v>
      </c>
      <c r="BF2941" s="230">
        <v>0.80976000000000004</v>
      </c>
      <c r="BH2941" s="96">
        <v>14.835960000000002</v>
      </c>
      <c r="BN2941" s="230">
        <v>6.9504399999999995</v>
      </c>
      <c r="BP2941" s="96">
        <v>0.15424000000000002</v>
      </c>
      <c r="BR2941" s="96">
        <v>5.4948000000000006</v>
      </c>
      <c r="BX2941" s="96">
        <v>10.5076</v>
      </c>
      <c r="BZ2941" s="96">
        <v>1.9665600000000001</v>
      </c>
      <c r="CB2941" s="230">
        <v>3.1619200000000003</v>
      </c>
      <c r="CD2941" s="96">
        <v>0.45307999999999998</v>
      </c>
      <c r="DH2941" s="230">
        <f t="shared" si="1306"/>
        <v>94.269559999999998</v>
      </c>
      <c r="DJ2941" s="230">
        <f t="shared" si="1280"/>
        <v>5.7304400000000015</v>
      </c>
      <c r="DL2941" s="77" t="s">
        <v>3334</v>
      </c>
      <c r="DO2941" s="356">
        <v>2</v>
      </c>
      <c r="DP2941" s="77">
        <v>0.06</v>
      </c>
      <c r="DQ2941" s="348"/>
      <c r="DS2941" s="246"/>
      <c r="DU2941" s="96"/>
      <c r="DW2941" s="178"/>
      <c r="DX2941" s="304">
        <f t="shared" si="1281"/>
        <v>52.970651395848243</v>
      </c>
      <c r="DY2941" s="77">
        <f t="shared" si="1282"/>
        <v>0</v>
      </c>
      <c r="DZ2941" s="304">
        <f t="shared" si="1283"/>
        <v>0.85898353614889056</v>
      </c>
      <c r="EA2941" s="77">
        <f t="shared" si="1284"/>
        <v>0</v>
      </c>
      <c r="EB2941" s="304">
        <f t="shared" si="1285"/>
        <v>15.737805501585031</v>
      </c>
      <c r="EC2941" s="77">
        <f t="shared" si="1286"/>
        <v>0</v>
      </c>
      <c r="ED2941" s="304">
        <f t="shared" si="1287"/>
        <v>7.3729420186113099</v>
      </c>
      <c r="EE2941" s="77">
        <f t="shared" si="1288"/>
        <v>0</v>
      </c>
      <c r="EF2941" s="304">
        <f t="shared" si="1289"/>
        <v>0.16361591164740771</v>
      </c>
      <c r="EG2941" s="77">
        <f t="shared" si="1290"/>
        <v>0</v>
      </c>
      <c r="EH2941" s="304">
        <f t="shared" si="1291"/>
        <v>5.8288168524389006</v>
      </c>
      <c r="EI2941" s="77">
        <f t="shared" si="1292"/>
        <v>0</v>
      </c>
      <c r="EJ2941" s="304">
        <f t="shared" si="1293"/>
        <v>11.14633398097965</v>
      </c>
      <c r="EK2941" s="77">
        <f t="shared" si="1294"/>
        <v>0</v>
      </c>
      <c r="EL2941" s="304">
        <f t="shared" si="1295"/>
        <v>2.0861028735044482</v>
      </c>
      <c r="EM2941" s="77">
        <f t="shared" si="1296"/>
        <v>0</v>
      </c>
      <c r="EN2941" s="304">
        <f t="shared" si="1297"/>
        <v>3.3541261887718581</v>
      </c>
      <c r="EO2941" s="77">
        <f t="shared" si="1298"/>
        <v>0</v>
      </c>
      <c r="EP2941" s="304">
        <f t="shared" si="1299"/>
        <v>0.48062174046426015</v>
      </c>
      <c r="EQ2941" s="77">
        <f t="shared" si="1300"/>
        <v>0</v>
      </c>
      <c r="ER2941" s="77">
        <f t="shared" si="1301"/>
        <v>100</v>
      </c>
      <c r="ES2941" s="77">
        <f t="shared" si="1302"/>
        <v>0</v>
      </c>
    </row>
    <row r="2942" spans="1:149" s="77" customFormat="1" x14ac:dyDescent="0.45">
      <c r="A2942" s="77" t="s">
        <v>4255</v>
      </c>
      <c r="B2942" s="178" t="s">
        <v>990</v>
      </c>
      <c r="C2942" s="77" t="s">
        <v>4281</v>
      </c>
      <c r="D2942" s="77" t="s">
        <v>4279</v>
      </c>
      <c r="E2942" s="77" t="s">
        <v>637</v>
      </c>
      <c r="F2942" s="77" t="s">
        <v>4259</v>
      </c>
      <c r="G2942" s="77" t="s">
        <v>4254</v>
      </c>
      <c r="H2942" s="77" t="s">
        <v>1100</v>
      </c>
      <c r="I2942" s="77">
        <v>24</v>
      </c>
      <c r="J2942" s="304">
        <v>25</v>
      </c>
      <c r="K2942" s="77">
        <v>2</v>
      </c>
      <c r="L2942" s="304">
        <v>1200</v>
      </c>
      <c r="M2942" s="77">
        <v>5</v>
      </c>
      <c r="N2942" s="77" t="s">
        <v>748</v>
      </c>
      <c r="O2942" s="77" t="s">
        <v>3662</v>
      </c>
      <c r="P2942" s="72" t="s">
        <v>1374</v>
      </c>
      <c r="Q2942" s="125"/>
      <c r="R2942" s="164">
        <v>3</v>
      </c>
      <c r="S2942" s="116"/>
      <c r="AA2942" s="168">
        <v>1</v>
      </c>
      <c r="AB2942" s="168"/>
      <c r="AC2942" s="168">
        <v>0</v>
      </c>
      <c r="AE2942" s="327"/>
      <c r="AG2942" s="168"/>
      <c r="AQ2942" s="178"/>
      <c r="AR2942" s="66">
        <v>0.99529999999999996</v>
      </c>
      <c r="AS2942" s="66"/>
      <c r="AU2942" s="276">
        <v>250</v>
      </c>
      <c r="AV2942" s="276"/>
      <c r="AW2942" s="276">
        <v>248.82499999999999</v>
      </c>
      <c r="AX2942" s="95"/>
      <c r="AY2942" s="276"/>
      <c r="AZ2942" s="95"/>
      <c r="BA2942" s="178"/>
      <c r="BB2942" s="98" t="s">
        <v>3412</v>
      </c>
      <c r="BC2942" s="178" t="s">
        <v>1126</v>
      </c>
      <c r="BD2942" s="96">
        <v>50.391039999999997</v>
      </c>
      <c r="BF2942" s="230">
        <v>0.81715199999999999</v>
      </c>
      <c r="BH2942" s="96">
        <v>14.971392000000002</v>
      </c>
      <c r="BN2942" s="230">
        <v>7.0138880000000006</v>
      </c>
      <c r="BP2942" s="96">
        <v>0.15564800000000001</v>
      </c>
      <c r="BR2942" s="96">
        <v>5.5449599999999997</v>
      </c>
      <c r="BX2942" s="96">
        <v>10.603520000000001</v>
      </c>
      <c r="BZ2942" s="96">
        <v>1.9845120000000001</v>
      </c>
      <c r="CB2942" s="230">
        <v>3.1907839999999998</v>
      </c>
      <c r="CD2942" s="96">
        <v>0.45721599999999996</v>
      </c>
      <c r="DH2942" s="230">
        <f t="shared" si="1306"/>
        <v>95.130111999999997</v>
      </c>
      <c r="DJ2942" s="230">
        <f t="shared" si="1280"/>
        <v>4.8698880000000031</v>
      </c>
      <c r="DL2942" s="77" t="s">
        <v>3334</v>
      </c>
      <c r="DO2942" s="356">
        <v>1.1200000000000001</v>
      </c>
      <c r="DP2942" s="77">
        <v>0.04</v>
      </c>
      <c r="DQ2942" s="348"/>
      <c r="DS2942" s="246"/>
      <c r="DU2942" s="96"/>
      <c r="DW2942" s="178"/>
      <c r="DX2942" s="304">
        <f t="shared" si="1281"/>
        <v>52.970651395848243</v>
      </c>
      <c r="DY2942" s="77">
        <f t="shared" si="1282"/>
        <v>0</v>
      </c>
      <c r="DZ2942" s="304">
        <f t="shared" si="1283"/>
        <v>0.85898353614889056</v>
      </c>
      <c r="EA2942" s="77">
        <f t="shared" si="1284"/>
        <v>0</v>
      </c>
      <c r="EB2942" s="304">
        <f t="shared" si="1285"/>
        <v>15.737805501585031</v>
      </c>
      <c r="EC2942" s="77">
        <f t="shared" si="1286"/>
        <v>0</v>
      </c>
      <c r="ED2942" s="304">
        <f t="shared" si="1287"/>
        <v>7.3729420186113099</v>
      </c>
      <c r="EE2942" s="77">
        <f t="shared" si="1288"/>
        <v>0</v>
      </c>
      <c r="EF2942" s="304">
        <f t="shared" si="1289"/>
        <v>0.16361591164740771</v>
      </c>
      <c r="EG2942" s="77">
        <f t="shared" si="1290"/>
        <v>0</v>
      </c>
      <c r="EH2942" s="304">
        <f t="shared" si="1291"/>
        <v>5.8288168524388988</v>
      </c>
      <c r="EI2942" s="77">
        <f t="shared" si="1292"/>
        <v>0</v>
      </c>
      <c r="EJ2942" s="304">
        <f t="shared" si="1293"/>
        <v>11.146333980979652</v>
      </c>
      <c r="EK2942" s="77">
        <f t="shared" si="1294"/>
        <v>0</v>
      </c>
      <c r="EL2942" s="304">
        <f t="shared" si="1295"/>
        <v>2.0861028735044482</v>
      </c>
      <c r="EM2942" s="77">
        <f t="shared" si="1296"/>
        <v>0</v>
      </c>
      <c r="EN2942" s="304">
        <f t="shared" si="1297"/>
        <v>3.3541261887718581</v>
      </c>
      <c r="EO2942" s="77">
        <f t="shared" si="1298"/>
        <v>0</v>
      </c>
      <c r="EP2942" s="304">
        <f t="shared" si="1299"/>
        <v>0.48062174046426015</v>
      </c>
      <c r="EQ2942" s="77">
        <f t="shared" si="1300"/>
        <v>0</v>
      </c>
      <c r="ER2942" s="77">
        <f t="shared" si="1301"/>
        <v>100</v>
      </c>
      <c r="ES2942" s="77">
        <f t="shared" si="1302"/>
        <v>0</v>
      </c>
    </row>
    <row r="2943" spans="1:149" s="77" customFormat="1" x14ac:dyDescent="0.45">
      <c r="A2943" s="77" t="s">
        <v>4255</v>
      </c>
      <c r="B2943" s="178" t="s">
        <v>990</v>
      </c>
      <c r="C2943" s="77" t="s">
        <v>4281</v>
      </c>
      <c r="D2943" s="77" t="s">
        <v>4279</v>
      </c>
      <c r="E2943" s="77" t="s">
        <v>637</v>
      </c>
      <c r="F2943" s="77" t="s">
        <v>4260</v>
      </c>
      <c r="G2943" s="77" t="s">
        <v>4254</v>
      </c>
      <c r="H2943" s="77" t="s">
        <v>1100</v>
      </c>
      <c r="I2943" s="77">
        <v>24</v>
      </c>
      <c r="J2943" s="304">
        <v>25</v>
      </c>
      <c r="K2943" s="77">
        <v>2</v>
      </c>
      <c r="L2943" s="304">
        <v>1200</v>
      </c>
      <c r="M2943" s="77">
        <v>5</v>
      </c>
      <c r="N2943" s="77" t="s">
        <v>748</v>
      </c>
      <c r="O2943" s="77" t="s">
        <v>3662</v>
      </c>
      <c r="P2943" s="72" t="s">
        <v>1374</v>
      </c>
      <c r="Q2943" s="125"/>
      <c r="R2943" s="164">
        <v>3</v>
      </c>
      <c r="S2943" s="116"/>
      <c r="AA2943" s="168">
        <v>1</v>
      </c>
      <c r="AB2943" s="168"/>
      <c r="AC2943" s="168">
        <v>0</v>
      </c>
      <c r="AE2943" s="327"/>
      <c r="AG2943" s="168"/>
      <c r="AQ2943" s="178"/>
      <c r="AR2943" s="66">
        <v>0.99529999999999996</v>
      </c>
      <c r="AS2943" s="66"/>
      <c r="AU2943" s="276">
        <v>250</v>
      </c>
      <c r="AV2943" s="276"/>
      <c r="AW2943" s="276">
        <v>248.82499999999999</v>
      </c>
      <c r="AX2943" s="95"/>
      <c r="AY2943" s="276"/>
      <c r="AZ2943" s="95"/>
      <c r="BA2943" s="178"/>
      <c r="BB2943" s="98" t="s">
        <v>3412</v>
      </c>
      <c r="BC2943" s="178" t="s">
        <v>1126</v>
      </c>
      <c r="BD2943" s="96">
        <v>50.44802</v>
      </c>
      <c r="BF2943" s="230">
        <v>0.81807599999999991</v>
      </c>
      <c r="BH2943" s="96">
        <v>14.988321000000001</v>
      </c>
      <c r="BN2943" s="230">
        <v>7.0218190000000007</v>
      </c>
      <c r="BP2943" s="96">
        <v>0.15582399999999999</v>
      </c>
      <c r="BR2943" s="96">
        <v>5.5512300000000003</v>
      </c>
      <c r="BX2943" s="96">
        <v>10.615509999999999</v>
      </c>
      <c r="BZ2943" s="96">
        <v>1.986756</v>
      </c>
      <c r="CB2943" s="230">
        <v>3.1943919999999997</v>
      </c>
      <c r="CD2943" s="96">
        <v>0.457733</v>
      </c>
      <c r="DH2943" s="230">
        <f t="shared" si="1306"/>
        <v>95.237681000000009</v>
      </c>
      <c r="DJ2943" s="230">
        <f t="shared" si="1280"/>
        <v>4.7623189999999909</v>
      </c>
      <c r="DL2943" s="77" t="s">
        <v>3334</v>
      </c>
      <c r="DO2943" s="356">
        <v>1.01</v>
      </c>
      <c r="DP2943" s="77">
        <v>0.06</v>
      </c>
      <c r="DQ2943" s="348"/>
      <c r="DS2943" s="246"/>
      <c r="DU2943" s="96"/>
      <c r="DW2943" s="178"/>
      <c r="DX2943" s="304">
        <f t="shared" si="1281"/>
        <v>52.970651395848243</v>
      </c>
      <c r="DY2943" s="77">
        <f t="shared" si="1282"/>
        <v>0</v>
      </c>
      <c r="DZ2943" s="304">
        <f t="shared" si="1283"/>
        <v>0.85898353614889034</v>
      </c>
      <c r="EA2943" s="77">
        <f t="shared" si="1284"/>
        <v>0</v>
      </c>
      <c r="EB2943" s="304">
        <f t="shared" si="1285"/>
        <v>15.737805501585028</v>
      </c>
      <c r="EC2943" s="77">
        <f t="shared" si="1286"/>
        <v>0</v>
      </c>
      <c r="ED2943" s="304">
        <f t="shared" si="1287"/>
        <v>7.3729420186113099</v>
      </c>
      <c r="EE2943" s="77">
        <f t="shared" si="1288"/>
        <v>0</v>
      </c>
      <c r="EF2943" s="304">
        <f t="shared" si="1289"/>
        <v>0.16361591164740769</v>
      </c>
      <c r="EG2943" s="77">
        <f t="shared" si="1290"/>
        <v>0</v>
      </c>
      <c r="EH2943" s="304">
        <f t="shared" si="1291"/>
        <v>5.8288168524388988</v>
      </c>
      <c r="EI2943" s="77">
        <f t="shared" si="1292"/>
        <v>0</v>
      </c>
      <c r="EJ2943" s="304">
        <f t="shared" si="1293"/>
        <v>11.146333980979648</v>
      </c>
      <c r="EK2943" s="77">
        <f t="shared" si="1294"/>
        <v>0</v>
      </c>
      <c r="EL2943" s="304">
        <f t="shared" si="1295"/>
        <v>2.0861028735044482</v>
      </c>
      <c r="EM2943" s="77">
        <f t="shared" si="1296"/>
        <v>0</v>
      </c>
      <c r="EN2943" s="304">
        <f t="shared" si="1297"/>
        <v>3.3541261887718576</v>
      </c>
      <c r="EO2943" s="77">
        <f t="shared" si="1298"/>
        <v>0</v>
      </c>
      <c r="EP2943" s="304">
        <f t="shared" si="1299"/>
        <v>0.48062174046426015</v>
      </c>
      <c r="EQ2943" s="77">
        <f t="shared" si="1300"/>
        <v>0</v>
      </c>
      <c r="ER2943" s="77">
        <f t="shared" si="1301"/>
        <v>100</v>
      </c>
      <c r="ES2943" s="77">
        <f t="shared" si="1302"/>
        <v>0</v>
      </c>
    </row>
    <row r="2944" spans="1:149" s="77" customFormat="1" x14ac:dyDescent="0.45">
      <c r="A2944" s="77" t="s">
        <v>4255</v>
      </c>
      <c r="B2944" s="178" t="s">
        <v>990</v>
      </c>
      <c r="C2944" s="77" t="s">
        <v>4281</v>
      </c>
      <c r="D2944" s="77" t="s">
        <v>4279</v>
      </c>
      <c r="E2944" s="77" t="s">
        <v>637</v>
      </c>
      <c r="F2944" s="77" t="s">
        <v>4261</v>
      </c>
      <c r="G2944" s="77" t="s">
        <v>4254</v>
      </c>
      <c r="H2944" s="77" t="s">
        <v>1100</v>
      </c>
      <c r="I2944" s="77">
        <v>24</v>
      </c>
      <c r="J2944" s="304">
        <v>100</v>
      </c>
      <c r="K2944" s="77">
        <v>2</v>
      </c>
      <c r="L2944" s="304">
        <v>1200</v>
      </c>
      <c r="M2944" s="77">
        <v>5</v>
      </c>
      <c r="N2944" s="77" t="s">
        <v>748</v>
      </c>
      <c r="O2944" s="77" t="s">
        <v>3662</v>
      </c>
      <c r="P2944" s="72" t="s">
        <v>1374</v>
      </c>
      <c r="Q2944" s="125"/>
      <c r="R2944" s="164">
        <v>3</v>
      </c>
      <c r="S2944" s="116"/>
      <c r="AA2944" s="168">
        <v>1</v>
      </c>
      <c r="AB2944" s="168"/>
      <c r="AC2944" s="168">
        <v>0</v>
      </c>
      <c r="AE2944" s="327"/>
      <c r="AG2944" s="168"/>
      <c r="AQ2944" s="178"/>
      <c r="AR2944" s="66">
        <v>0.99070000000000003</v>
      </c>
      <c r="AS2944" s="66"/>
      <c r="AU2944" s="276">
        <v>1000</v>
      </c>
      <c r="AV2944" s="276"/>
      <c r="AW2944" s="276">
        <v>990.7</v>
      </c>
      <c r="AX2944" s="95"/>
      <c r="AY2944" s="276"/>
      <c r="AZ2944" s="95"/>
      <c r="BA2944" s="178"/>
      <c r="BB2944" s="98" t="s">
        <v>3412</v>
      </c>
      <c r="BC2944" s="178" t="s">
        <v>1126</v>
      </c>
      <c r="BD2944" s="96">
        <v>49.292880000000004</v>
      </c>
      <c r="BF2944" s="230">
        <v>0.79934400000000005</v>
      </c>
      <c r="BH2944" s="96">
        <v>14.645124000000003</v>
      </c>
      <c r="BN2944" s="230">
        <v>6.8610360000000004</v>
      </c>
      <c r="BP2944" s="96">
        <v>0.15225600000000003</v>
      </c>
      <c r="BR2944" s="96">
        <v>5.4241200000000003</v>
      </c>
      <c r="BX2944" s="96">
        <v>10.372440000000001</v>
      </c>
      <c r="BZ2944" s="96">
        <v>1.9412640000000001</v>
      </c>
      <c r="CB2944" s="230">
        <v>3.121248</v>
      </c>
      <c r="CD2944" s="96">
        <v>0.44725199999999998</v>
      </c>
      <c r="DH2944" s="230">
        <f t="shared" si="1306"/>
        <v>93.056963999999994</v>
      </c>
      <c r="DJ2944" s="230">
        <f t="shared" si="1280"/>
        <v>6.9430360000000064</v>
      </c>
      <c r="DL2944" s="77" t="s">
        <v>3334</v>
      </c>
      <c r="DO2944" s="356">
        <v>3.24</v>
      </c>
      <c r="DP2944" s="77">
        <v>0.04</v>
      </c>
      <c r="DQ2944" s="348"/>
      <c r="DS2944" s="246"/>
      <c r="DU2944" s="96"/>
      <c r="DW2944" s="178"/>
      <c r="DX2944" s="304">
        <f t="shared" si="1281"/>
        <v>52.970651395848257</v>
      </c>
      <c r="DY2944" s="77">
        <f t="shared" si="1282"/>
        <v>0</v>
      </c>
      <c r="DZ2944" s="304">
        <f t="shared" si="1283"/>
        <v>0.85898353614889056</v>
      </c>
      <c r="EA2944" s="77">
        <f t="shared" si="1284"/>
        <v>0</v>
      </c>
      <c r="EB2944" s="304">
        <f t="shared" si="1285"/>
        <v>15.737805501585033</v>
      </c>
      <c r="EC2944" s="77">
        <f t="shared" si="1286"/>
        <v>0</v>
      </c>
      <c r="ED2944" s="304">
        <f t="shared" si="1287"/>
        <v>7.3729420186113117</v>
      </c>
      <c r="EE2944" s="77">
        <f t="shared" si="1288"/>
        <v>0</v>
      </c>
      <c r="EF2944" s="304">
        <f t="shared" si="1289"/>
        <v>0.16361591164740774</v>
      </c>
      <c r="EG2944" s="77">
        <f t="shared" si="1290"/>
        <v>0</v>
      </c>
      <c r="EH2944" s="304">
        <f t="shared" si="1291"/>
        <v>5.8288168524389006</v>
      </c>
      <c r="EI2944" s="77">
        <f t="shared" si="1292"/>
        <v>0</v>
      </c>
      <c r="EJ2944" s="304">
        <f t="shared" si="1293"/>
        <v>11.146333980979652</v>
      </c>
      <c r="EK2944" s="77">
        <f t="shared" si="1294"/>
        <v>0</v>
      </c>
      <c r="EL2944" s="304">
        <f t="shared" si="1295"/>
        <v>2.0861028735044487</v>
      </c>
      <c r="EM2944" s="77">
        <f t="shared" si="1296"/>
        <v>0</v>
      </c>
      <c r="EN2944" s="304">
        <f t="shared" si="1297"/>
        <v>3.3541261887718581</v>
      </c>
      <c r="EO2944" s="77">
        <f t="shared" si="1298"/>
        <v>0</v>
      </c>
      <c r="EP2944" s="304">
        <f t="shared" si="1299"/>
        <v>0.48062174046426015</v>
      </c>
      <c r="EQ2944" s="77">
        <f t="shared" si="1300"/>
        <v>0</v>
      </c>
      <c r="ER2944" s="77">
        <f t="shared" si="1301"/>
        <v>100</v>
      </c>
      <c r="ES2944" s="77">
        <f t="shared" si="1302"/>
        <v>0</v>
      </c>
    </row>
    <row r="2945" spans="1:149" s="77" customFormat="1" x14ac:dyDescent="0.45">
      <c r="A2945" s="77" t="s">
        <v>4255</v>
      </c>
      <c r="B2945" s="178" t="s">
        <v>990</v>
      </c>
      <c r="C2945" s="77" t="s">
        <v>4281</v>
      </c>
      <c r="D2945" s="77" t="s">
        <v>4279</v>
      </c>
      <c r="E2945" s="77" t="s">
        <v>637</v>
      </c>
      <c r="F2945" s="77" t="s">
        <v>4262</v>
      </c>
      <c r="G2945" s="77" t="s">
        <v>4254</v>
      </c>
      <c r="H2945" s="77" t="s">
        <v>1100</v>
      </c>
      <c r="I2945" s="77">
        <v>24</v>
      </c>
      <c r="J2945" s="304">
        <v>60</v>
      </c>
      <c r="K2945" s="77">
        <v>2</v>
      </c>
      <c r="L2945" s="304">
        <v>1200</v>
      </c>
      <c r="M2945" s="77">
        <v>5</v>
      </c>
      <c r="N2945" s="77" t="s">
        <v>748</v>
      </c>
      <c r="O2945" s="77" t="s">
        <v>3662</v>
      </c>
      <c r="P2945" s="72" t="s">
        <v>1374</v>
      </c>
      <c r="Q2945" s="125"/>
      <c r="R2945" s="164">
        <v>3</v>
      </c>
      <c r="S2945" s="116"/>
      <c r="AA2945" s="168">
        <v>1</v>
      </c>
      <c r="AB2945" s="168"/>
      <c r="AC2945" s="168">
        <v>0</v>
      </c>
      <c r="AE2945" s="327"/>
      <c r="AG2945" s="168"/>
      <c r="AQ2945" s="178"/>
      <c r="AR2945" s="66">
        <v>0.99129999999999996</v>
      </c>
      <c r="AS2945" s="66"/>
      <c r="AU2945" s="276">
        <v>600</v>
      </c>
      <c r="AV2945" s="276"/>
      <c r="AW2945" s="276">
        <v>594.78</v>
      </c>
      <c r="AX2945" s="95"/>
      <c r="AY2945" s="276"/>
      <c r="AZ2945" s="95"/>
      <c r="BA2945" s="178"/>
      <c r="BB2945" s="98" t="s">
        <v>3412</v>
      </c>
      <c r="BC2945" s="178" t="s">
        <v>1126</v>
      </c>
      <c r="BD2945" s="96">
        <v>49.588140000000003</v>
      </c>
      <c r="BF2945" s="230">
        <v>0.80413200000000007</v>
      </c>
      <c r="BH2945" s="96">
        <v>14.732847000000001</v>
      </c>
      <c r="BN2945" s="230">
        <v>6.9021330000000001</v>
      </c>
      <c r="BP2945" s="96">
        <v>0.153168</v>
      </c>
      <c r="BR2945" s="96">
        <v>5.4566100000000004</v>
      </c>
      <c r="BX2945" s="96">
        <v>10.434570000000001</v>
      </c>
      <c r="BZ2945" s="96">
        <v>1.9528920000000003</v>
      </c>
      <c r="CB2945" s="230">
        <v>3.1399439999999998</v>
      </c>
      <c r="CD2945" s="96">
        <v>0.44993099999999997</v>
      </c>
      <c r="DH2945" s="230">
        <f t="shared" si="1306"/>
        <v>93.61436700000003</v>
      </c>
      <c r="DJ2945" s="230">
        <f t="shared" si="1280"/>
        <v>6.3856329999999701</v>
      </c>
      <c r="DL2945" s="77" t="s">
        <v>3334</v>
      </c>
      <c r="DO2945" s="356">
        <v>2.67</v>
      </c>
      <c r="DP2945" s="77">
        <v>0.03</v>
      </c>
      <c r="DQ2945" s="348"/>
      <c r="DS2945" s="246"/>
      <c r="DU2945" s="96"/>
      <c r="DW2945" s="178"/>
      <c r="DX2945" s="304">
        <f t="shared" si="1281"/>
        <v>52.970651395848236</v>
      </c>
      <c r="DY2945" s="77">
        <f t="shared" si="1282"/>
        <v>0</v>
      </c>
      <c r="DZ2945" s="304">
        <f t="shared" si="1283"/>
        <v>0.85898353614889034</v>
      </c>
      <c r="EA2945" s="77">
        <f t="shared" si="1284"/>
        <v>0</v>
      </c>
      <c r="EB2945" s="304">
        <f t="shared" si="1285"/>
        <v>15.737805501585026</v>
      </c>
      <c r="EC2945" s="77">
        <f t="shared" si="1286"/>
        <v>0</v>
      </c>
      <c r="ED2945" s="304">
        <f t="shared" si="1287"/>
        <v>7.3729420186113073</v>
      </c>
      <c r="EE2945" s="77">
        <f t="shared" si="1288"/>
        <v>0</v>
      </c>
      <c r="EF2945" s="304">
        <f t="shared" si="1289"/>
        <v>0.16361591164740766</v>
      </c>
      <c r="EG2945" s="77">
        <f t="shared" si="1290"/>
        <v>0</v>
      </c>
      <c r="EH2945" s="304">
        <f t="shared" si="1291"/>
        <v>5.8288168524388988</v>
      </c>
      <c r="EI2945" s="77">
        <f t="shared" si="1292"/>
        <v>0</v>
      </c>
      <c r="EJ2945" s="304">
        <f t="shared" si="1293"/>
        <v>11.146333980979648</v>
      </c>
      <c r="EK2945" s="77">
        <f t="shared" si="1294"/>
        <v>0</v>
      </c>
      <c r="EL2945" s="304">
        <f t="shared" si="1295"/>
        <v>2.0861028735044482</v>
      </c>
      <c r="EM2945" s="77">
        <f t="shared" si="1296"/>
        <v>0</v>
      </c>
      <c r="EN2945" s="304">
        <f t="shared" si="1297"/>
        <v>3.3541261887718568</v>
      </c>
      <c r="EO2945" s="77">
        <f t="shared" si="1298"/>
        <v>0</v>
      </c>
      <c r="EP2945" s="304">
        <f t="shared" si="1299"/>
        <v>0.48062174046425998</v>
      </c>
      <c r="EQ2945" s="77">
        <f t="shared" si="1300"/>
        <v>0</v>
      </c>
      <c r="ER2945" s="77">
        <f t="shared" si="1301"/>
        <v>100</v>
      </c>
      <c r="ES2945" s="77">
        <f t="shared" si="1302"/>
        <v>0</v>
      </c>
    </row>
    <row r="2946" spans="1:149" s="77" customFormat="1" x14ac:dyDescent="0.45">
      <c r="A2946" s="77" t="s">
        <v>4255</v>
      </c>
      <c r="B2946" s="178" t="s">
        <v>990</v>
      </c>
      <c r="C2946" s="77" t="s">
        <v>4281</v>
      </c>
      <c r="D2946" s="77" t="s">
        <v>4279</v>
      </c>
      <c r="E2946" s="77" t="s">
        <v>637</v>
      </c>
      <c r="F2946" s="77" t="s">
        <v>4263</v>
      </c>
      <c r="G2946" s="77" t="s">
        <v>4254</v>
      </c>
      <c r="H2946" s="77" t="s">
        <v>1100</v>
      </c>
      <c r="I2946" s="77">
        <v>24</v>
      </c>
      <c r="J2946" s="304">
        <v>170</v>
      </c>
      <c r="K2946" s="77">
        <v>2</v>
      </c>
      <c r="L2946" s="304">
        <v>1200</v>
      </c>
      <c r="M2946" s="77">
        <v>5</v>
      </c>
      <c r="N2946" s="77" t="s">
        <v>748</v>
      </c>
      <c r="O2946" s="77" t="s">
        <v>3662</v>
      </c>
      <c r="P2946" s="72" t="s">
        <v>1374</v>
      </c>
      <c r="Q2946" s="125"/>
      <c r="R2946" s="164">
        <v>3</v>
      </c>
      <c r="S2946" s="116"/>
      <c r="AA2946" s="168">
        <v>1</v>
      </c>
      <c r="AB2946" s="168"/>
      <c r="AC2946" s="168">
        <v>0</v>
      </c>
      <c r="AE2946" s="327"/>
      <c r="AG2946" s="168"/>
      <c r="AQ2946" s="178"/>
      <c r="AR2946" s="66">
        <v>0.99939999999999996</v>
      </c>
      <c r="AS2946" s="66"/>
      <c r="AU2946" s="276">
        <v>1700</v>
      </c>
      <c r="AV2946" s="276"/>
      <c r="AW2946" s="276">
        <v>1698.98</v>
      </c>
      <c r="AX2946" s="95"/>
      <c r="AY2946" s="276"/>
      <c r="AZ2946" s="95"/>
      <c r="BA2946" s="178"/>
      <c r="BB2946" s="98" t="s">
        <v>3412</v>
      </c>
      <c r="BC2946" s="178" t="s">
        <v>1126</v>
      </c>
      <c r="BD2946" s="96">
        <v>48.831860000000006</v>
      </c>
      <c r="BF2946" s="230">
        <v>0.79186800000000002</v>
      </c>
      <c r="BH2946" s="96">
        <v>14.508153000000002</v>
      </c>
      <c r="BN2946" s="230">
        <v>6.7968670000000007</v>
      </c>
      <c r="BP2946" s="96">
        <v>0.15083200000000002</v>
      </c>
      <c r="BR2946" s="96">
        <v>5.3733900000000006</v>
      </c>
      <c r="BX2946" s="96">
        <v>10.275430000000002</v>
      </c>
      <c r="BZ2946" s="96">
        <v>1.9231080000000003</v>
      </c>
      <c r="CB2946" s="230">
        <v>3.0920559999999999</v>
      </c>
      <c r="CD2946" s="96">
        <v>0.44306899999999999</v>
      </c>
      <c r="DH2946" s="230">
        <f t="shared" si="1306"/>
        <v>92.186633</v>
      </c>
      <c r="DJ2946" s="230">
        <f t="shared" ref="DJ2946:DJ3000" si="1307">IF(AND(DH2946&lt;100, DH2946&gt;0), 100-DH2946, 0)</f>
        <v>7.8133669999999995</v>
      </c>
      <c r="DL2946" s="77" t="s">
        <v>3334</v>
      </c>
      <c r="DO2946" s="356">
        <v>4.13</v>
      </c>
      <c r="DP2946" s="77">
        <v>0.08</v>
      </c>
      <c r="DQ2946" s="348"/>
      <c r="DS2946" s="246"/>
      <c r="DU2946" s="96"/>
      <c r="DW2946" s="178"/>
      <c r="DX2946" s="304">
        <f t="shared" si="1281"/>
        <v>52.970651395848257</v>
      </c>
      <c r="DY2946" s="77">
        <f t="shared" si="1282"/>
        <v>0</v>
      </c>
      <c r="DZ2946" s="304">
        <f t="shared" si="1283"/>
        <v>0.85898353614889056</v>
      </c>
      <c r="EA2946" s="77">
        <f t="shared" si="1284"/>
        <v>0</v>
      </c>
      <c r="EB2946" s="304">
        <f t="shared" si="1285"/>
        <v>15.737805501585031</v>
      </c>
      <c r="EC2946" s="77">
        <f t="shared" si="1286"/>
        <v>0</v>
      </c>
      <c r="ED2946" s="304">
        <f t="shared" si="1287"/>
        <v>7.3729420186113099</v>
      </c>
      <c r="EE2946" s="77">
        <f t="shared" si="1288"/>
        <v>0</v>
      </c>
      <c r="EF2946" s="304">
        <f t="shared" si="1289"/>
        <v>0.16361591164740771</v>
      </c>
      <c r="EG2946" s="77">
        <f t="shared" si="1290"/>
        <v>0</v>
      </c>
      <c r="EH2946" s="304">
        <f t="shared" si="1291"/>
        <v>5.8288168524389006</v>
      </c>
      <c r="EI2946" s="77">
        <f t="shared" si="1292"/>
        <v>0</v>
      </c>
      <c r="EJ2946" s="304">
        <f t="shared" si="1293"/>
        <v>11.146333980979652</v>
      </c>
      <c r="EK2946" s="77">
        <f t="shared" si="1294"/>
        <v>0</v>
      </c>
      <c r="EL2946" s="304">
        <f t="shared" si="1295"/>
        <v>2.0861028735044487</v>
      </c>
      <c r="EM2946" s="77">
        <f t="shared" si="1296"/>
        <v>0</v>
      </c>
      <c r="EN2946" s="304">
        <f t="shared" si="1297"/>
        <v>3.3541261887718581</v>
      </c>
      <c r="EO2946" s="77">
        <f t="shared" si="1298"/>
        <v>0</v>
      </c>
      <c r="EP2946" s="304">
        <f t="shared" si="1299"/>
        <v>0.48062174046426015</v>
      </c>
      <c r="EQ2946" s="77">
        <f t="shared" si="1300"/>
        <v>0</v>
      </c>
      <c r="ER2946" s="77">
        <f t="shared" si="1301"/>
        <v>100</v>
      </c>
      <c r="ES2946" s="77">
        <f t="shared" si="1302"/>
        <v>0</v>
      </c>
    </row>
    <row r="2947" spans="1:149" s="77" customFormat="1" x14ac:dyDescent="0.45">
      <c r="A2947" s="77" t="s">
        <v>4255</v>
      </c>
      <c r="B2947" s="178" t="s">
        <v>990</v>
      </c>
      <c r="C2947" s="77" t="s">
        <v>4281</v>
      </c>
      <c r="D2947" s="77" t="s">
        <v>4279</v>
      </c>
      <c r="E2947" s="77" t="s">
        <v>637</v>
      </c>
      <c r="F2947" s="77" t="s">
        <v>4264</v>
      </c>
      <c r="G2947" s="77" t="s">
        <v>4254</v>
      </c>
      <c r="H2947" s="77" t="s">
        <v>1100</v>
      </c>
      <c r="I2947" s="77">
        <v>24</v>
      </c>
      <c r="J2947" s="304">
        <v>170</v>
      </c>
      <c r="K2947" s="77">
        <v>2</v>
      </c>
      <c r="L2947" s="304">
        <v>1200</v>
      </c>
      <c r="M2947" s="77">
        <v>5</v>
      </c>
      <c r="N2947" s="77" t="s">
        <v>748</v>
      </c>
      <c r="O2947" s="77" t="s">
        <v>3662</v>
      </c>
      <c r="P2947" s="72" t="s">
        <v>1374</v>
      </c>
      <c r="Q2947" s="125"/>
      <c r="R2947" s="164">
        <v>3</v>
      </c>
      <c r="S2947" s="116"/>
      <c r="AA2947" s="168">
        <v>1</v>
      </c>
      <c r="AB2947" s="168"/>
      <c r="AC2947" s="168">
        <v>0</v>
      </c>
      <c r="AE2947" s="327"/>
      <c r="AG2947" s="168"/>
      <c r="AQ2947" s="178"/>
      <c r="AR2947" s="66">
        <v>0.99939999999999996</v>
      </c>
      <c r="AS2947" s="66"/>
      <c r="AU2947" s="276">
        <v>1700</v>
      </c>
      <c r="AV2947" s="276"/>
      <c r="AW2947" s="276">
        <v>1698.98</v>
      </c>
      <c r="AX2947" s="95"/>
      <c r="AY2947" s="276"/>
      <c r="AZ2947" s="95"/>
      <c r="BA2947" s="178"/>
      <c r="BB2947" s="98" t="s">
        <v>3412</v>
      </c>
      <c r="BC2947" s="178" t="s">
        <v>1126</v>
      </c>
      <c r="BD2947" s="96">
        <v>48.971720000000005</v>
      </c>
      <c r="BF2947" s="230">
        <v>0.79413600000000006</v>
      </c>
      <c r="BH2947" s="96">
        <v>14.549706</v>
      </c>
      <c r="BN2947" s="230">
        <v>6.8163340000000003</v>
      </c>
      <c r="BP2947" s="96">
        <v>0.15126400000000001</v>
      </c>
      <c r="BR2947" s="96">
        <v>5.3887800000000006</v>
      </c>
      <c r="BX2947" s="96">
        <v>10.304860000000001</v>
      </c>
      <c r="BZ2947" s="96">
        <v>1.9286160000000001</v>
      </c>
      <c r="CB2947" s="230">
        <v>3.1009120000000001</v>
      </c>
      <c r="CD2947" s="96">
        <v>0.44433799999999996</v>
      </c>
      <c r="DH2947" s="230">
        <f t="shared" si="1306"/>
        <v>92.450665999999998</v>
      </c>
      <c r="DJ2947" s="230">
        <f t="shared" si="1307"/>
        <v>7.5493340000000018</v>
      </c>
      <c r="DL2947" s="77" t="s">
        <v>3334</v>
      </c>
      <c r="DO2947" s="356">
        <v>3.86</v>
      </c>
      <c r="DP2947" s="77">
        <v>0.06</v>
      </c>
      <c r="DQ2947" s="348"/>
      <c r="DS2947" s="246"/>
      <c r="DU2947" s="96"/>
      <c r="DW2947" s="178"/>
      <c r="DX2947" s="304">
        <f t="shared" si="1281"/>
        <v>52.970651395848257</v>
      </c>
      <c r="DY2947" s="77">
        <f t="shared" si="1282"/>
        <v>0</v>
      </c>
      <c r="DZ2947" s="304">
        <f t="shared" si="1283"/>
        <v>0.85898353614889056</v>
      </c>
      <c r="EA2947" s="77">
        <f t="shared" si="1284"/>
        <v>0</v>
      </c>
      <c r="EB2947" s="304">
        <f t="shared" si="1285"/>
        <v>15.737805501585031</v>
      </c>
      <c r="EC2947" s="77">
        <f t="shared" si="1286"/>
        <v>0</v>
      </c>
      <c r="ED2947" s="304">
        <f t="shared" si="1287"/>
        <v>7.3729420186113099</v>
      </c>
      <c r="EE2947" s="77">
        <f t="shared" si="1288"/>
        <v>0</v>
      </c>
      <c r="EF2947" s="304">
        <f t="shared" si="1289"/>
        <v>0.16361591164740771</v>
      </c>
      <c r="EG2947" s="77">
        <f t="shared" si="1290"/>
        <v>0</v>
      </c>
      <c r="EH2947" s="304">
        <f t="shared" si="1291"/>
        <v>5.8288168524389006</v>
      </c>
      <c r="EI2947" s="77">
        <f t="shared" si="1292"/>
        <v>0</v>
      </c>
      <c r="EJ2947" s="304">
        <f t="shared" si="1293"/>
        <v>11.146333980979652</v>
      </c>
      <c r="EK2947" s="77">
        <f t="shared" si="1294"/>
        <v>0</v>
      </c>
      <c r="EL2947" s="304">
        <f t="shared" si="1295"/>
        <v>2.0861028735044482</v>
      </c>
      <c r="EM2947" s="77">
        <f t="shared" si="1296"/>
        <v>0</v>
      </c>
      <c r="EN2947" s="304">
        <f t="shared" si="1297"/>
        <v>3.3541261887718581</v>
      </c>
      <c r="EO2947" s="77">
        <f t="shared" si="1298"/>
        <v>0</v>
      </c>
      <c r="EP2947" s="304">
        <f t="shared" si="1299"/>
        <v>0.48062174046426015</v>
      </c>
      <c r="EQ2947" s="77">
        <f t="shared" si="1300"/>
        <v>0</v>
      </c>
      <c r="ER2947" s="77">
        <f t="shared" si="1301"/>
        <v>100</v>
      </c>
      <c r="ES2947" s="77">
        <f t="shared" si="1302"/>
        <v>0</v>
      </c>
    </row>
    <row r="2948" spans="1:149" s="77" customFormat="1" x14ac:dyDescent="0.45">
      <c r="A2948" s="77" t="s">
        <v>4255</v>
      </c>
      <c r="B2948" s="178" t="s">
        <v>990</v>
      </c>
      <c r="C2948" s="77" t="s">
        <v>4281</v>
      </c>
      <c r="D2948" s="77" t="s">
        <v>4279</v>
      </c>
      <c r="E2948" s="77" t="s">
        <v>637</v>
      </c>
      <c r="F2948" s="77" t="s">
        <v>4265</v>
      </c>
      <c r="G2948" s="77" t="s">
        <v>4254</v>
      </c>
      <c r="H2948" s="77" t="s">
        <v>1100</v>
      </c>
      <c r="I2948" s="77">
        <v>24</v>
      </c>
      <c r="J2948" s="304">
        <v>200</v>
      </c>
      <c r="K2948" s="77">
        <v>2</v>
      </c>
      <c r="L2948" s="304">
        <v>1200</v>
      </c>
      <c r="M2948" s="77">
        <v>5</v>
      </c>
      <c r="N2948" s="77" t="s">
        <v>748</v>
      </c>
      <c r="O2948" s="77" t="s">
        <v>3662</v>
      </c>
      <c r="P2948" s="72" t="s">
        <v>1374</v>
      </c>
      <c r="Q2948" s="125"/>
      <c r="R2948" s="164">
        <v>3</v>
      </c>
      <c r="S2948" s="116"/>
      <c r="AA2948" s="168">
        <v>1</v>
      </c>
      <c r="AB2948" s="168"/>
      <c r="AC2948" s="168">
        <v>0</v>
      </c>
      <c r="AE2948" s="327"/>
      <c r="AG2948" s="168"/>
      <c r="AQ2948" s="178"/>
      <c r="AR2948" s="66">
        <v>1.0069999999999999</v>
      </c>
      <c r="AS2948" s="66"/>
      <c r="AU2948" s="276">
        <v>2000</v>
      </c>
      <c r="AV2948" s="276"/>
      <c r="AW2948" s="276">
        <v>2013.9999999999998</v>
      </c>
      <c r="AX2948" s="95"/>
      <c r="AY2948" s="276"/>
      <c r="AZ2948" s="95"/>
      <c r="BA2948" s="178"/>
      <c r="BB2948" s="98" t="s">
        <v>3412</v>
      </c>
      <c r="BC2948" s="178" t="s">
        <v>1126</v>
      </c>
      <c r="BD2948" s="96">
        <v>48.692</v>
      </c>
      <c r="BF2948" s="230">
        <v>0.78959999999999997</v>
      </c>
      <c r="BH2948" s="96">
        <v>14.466600000000001</v>
      </c>
      <c r="BN2948" s="230">
        <v>6.7774000000000001</v>
      </c>
      <c r="BP2948" s="96">
        <v>0.15040000000000001</v>
      </c>
      <c r="BR2948" s="96">
        <v>5.3580000000000005</v>
      </c>
      <c r="BX2948" s="96">
        <v>10.246000000000002</v>
      </c>
      <c r="BZ2948" s="96">
        <v>1.9176</v>
      </c>
      <c r="CB2948" s="230">
        <v>3.0831999999999997</v>
      </c>
      <c r="CD2948" s="96">
        <v>0.44179999999999997</v>
      </c>
      <c r="DH2948" s="230">
        <f t="shared" si="1306"/>
        <v>91.922600000000017</v>
      </c>
      <c r="DJ2948" s="230">
        <f t="shared" si="1307"/>
        <v>8.077399999999983</v>
      </c>
      <c r="DL2948" s="77" t="s">
        <v>3334</v>
      </c>
      <c r="DO2948" s="356">
        <v>4.4000000000000004</v>
      </c>
      <c r="DP2948" s="77">
        <v>0.05</v>
      </c>
      <c r="DQ2948" s="348"/>
      <c r="DS2948" s="246"/>
      <c r="DU2948" s="96"/>
      <c r="DW2948" s="178"/>
      <c r="DX2948" s="304">
        <f t="shared" ref="DX2948:DX3011" si="1308">BD2948/$DH2948*100</f>
        <v>52.970651395848236</v>
      </c>
      <c r="DY2948" s="77">
        <f t="shared" ref="DY2948:DY3011" si="1309">DX2948*SQRT(((BE2948/BD2948)^2)+(($DI2948/$DH2948)^2))</f>
        <v>0</v>
      </c>
      <c r="DZ2948" s="304">
        <f t="shared" ref="DZ2948:DZ3011" si="1310">BF2948/$DH2948*100</f>
        <v>0.85898353614889034</v>
      </c>
      <c r="EA2948" s="77">
        <f t="shared" ref="EA2948:EA3011" si="1311">DZ2948*SQRT(((BG2948/BF2948)^2)+(($DI2948/$DH2948)^2))</f>
        <v>0</v>
      </c>
      <c r="EB2948" s="304">
        <f t="shared" ref="EB2948:EB3011" si="1312">BH2948/$DH2948*100</f>
        <v>15.737805501585028</v>
      </c>
      <c r="EC2948" s="77">
        <f t="shared" ref="EC2948:EC3011" si="1313">EB2948*SQRT(((BI2948/BH2948)^2)+(($DI2948/$DH2948)^2))</f>
        <v>0</v>
      </c>
      <c r="ED2948" s="304">
        <f t="shared" ref="ED2948:ED3011" si="1314">BN2948/$DH2948*100</f>
        <v>7.372942018611309</v>
      </c>
      <c r="EE2948" s="77">
        <f t="shared" ref="EE2948:EE3011" si="1315">ED2948*SQRT(((BO2948/BN2948)^2)+(($DI2948/$DH2948)^2))</f>
        <v>0</v>
      </c>
      <c r="EF2948" s="304">
        <f t="shared" ref="EF2948:EF3011" si="1316">BP2948/$DH2948*100</f>
        <v>0.16361591164740769</v>
      </c>
      <c r="EG2948" s="77">
        <f t="shared" ref="EG2948:EG3011" si="1317">EF2948*SQRT(((BQ2948/BP2948)^2)+(($DI2948/$DH2948)^2))</f>
        <v>0</v>
      </c>
      <c r="EH2948" s="304">
        <f t="shared" ref="EH2948:EH3011" si="1318">BR2948/$DH2948*100</f>
        <v>5.8288168524388988</v>
      </c>
      <c r="EI2948" s="77">
        <f t="shared" ref="EI2948:EI3011" si="1319">EH2948*SQRT(((BS2948/BR2948)^2)+(($DI2948/$DH2948)^2))</f>
        <v>0</v>
      </c>
      <c r="EJ2948" s="304">
        <f t="shared" ref="EJ2948:EJ3011" si="1320">BX2948/$DH2948*100</f>
        <v>11.14633398097965</v>
      </c>
      <c r="EK2948" s="77">
        <f t="shared" ref="EK2948:EK3011" si="1321">EJ2948*SQRT(((BY2948/BX2948)^2)+(($DI2948/$DH2948)^2))</f>
        <v>0</v>
      </c>
      <c r="EL2948" s="304">
        <f t="shared" ref="EL2948:EL3011" si="1322">BZ2948/$DH2948*100</f>
        <v>2.0861028735044482</v>
      </c>
      <c r="EM2948" s="77">
        <f t="shared" ref="EM2948:EM3011" si="1323">EL2948*SQRT(((CA2948/BZ2948)^2)+(($DI2948/$DH2948)^2))</f>
        <v>0</v>
      </c>
      <c r="EN2948" s="304">
        <f t="shared" ref="EN2948:EN3011" si="1324">CB2948/$DH2948*100</f>
        <v>3.3541261887718568</v>
      </c>
      <c r="EO2948" s="77">
        <f t="shared" ref="EO2948:EO3011" si="1325">EN2948*SQRT(((CC2948/CB2948)^2)+(($DI2948/$DH2948)^2))</f>
        <v>0</v>
      </c>
      <c r="EP2948" s="304">
        <f t="shared" ref="EP2948:EP3011" si="1326">CD2948/$DH2948*100</f>
        <v>0.48062174046426004</v>
      </c>
      <c r="EQ2948" s="77">
        <f t="shared" ref="EQ2948:EQ3011" si="1327">EP2948*SQRT(((CE2948/CD2948)^2)+(($DI2948/$DH2948)^2))</f>
        <v>0</v>
      </c>
      <c r="ER2948" s="77">
        <f t="shared" ref="ER2948:ER3011" si="1328">DH2948/$DH2948*100</f>
        <v>100</v>
      </c>
      <c r="ES2948" s="77">
        <f t="shared" ref="ES2948:ES3011" si="1329">ER2948*SQRT(((DI2948/DH2948)^2)+(($DI2948/$DH2948)^2))</f>
        <v>0</v>
      </c>
    </row>
    <row r="2949" spans="1:149" s="77" customFormat="1" x14ac:dyDescent="0.45">
      <c r="A2949" s="77" t="s">
        <v>4255</v>
      </c>
      <c r="B2949" s="178" t="s">
        <v>990</v>
      </c>
      <c r="C2949" s="77" t="s">
        <v>4282</v>
      </c>
      <c r="D2949" s="77" t="s">
        <v>4280</v>
      </c>
      <c r="E2949" s="77" t="s">
        <v>637</v>
      </c>
      <c r="F2949" s="77" t="s">
        <v>4266</v>
      </c>
      <c r="G2949" s="77" t="s">
        <v>4254</v>
      </c>
      <c r="H2949" s="77" t="s">
        <v>1100</v>
      </c>
      <c r="I2949" s="77">
        <v>24</v>
      </c>
      <c r="J2949" s="304">
        <v>60</v>
      </c>
      <c r="K2949" s="77">
        <v>2</v>
      </c>
      <c r="L2949" s="304">
        <v>1200</v>
      </c>
      <c r="M2949" s="77">
        <v>5</v>
      </c>
      <c r="N2949" s="77" t="s">
        <v>748</v>
      </c>
      <c r="O2949" s="77" t="s">
        <v>3662</v>
      </c>
      <c r="P2949" s="72" t="s">
        <v>1374</v>
      </c>
      <c r="Q2949" s="125"/>
      <c r="R2949" s="164">
        <v>3</v>
      </c>
      <c r="S2949" s="116"/>
      <c r="AA2949" s="168">
        <v>1</v>
      </c>
      <c r="AB2949" s="168"/>
      <c r="AC2949" s="168">
        <v>0</v>
      </c>
      <c r="AE2949" s="327"/>
      <c r="AG2949" s="168"/>
      <c r="AQ2949" s="178"/>
      <c r="AR2949" s="66">
        <v>0.99129999999999996</v>
      </c>
      <c r="AS2949" s="66"/>
      <c r="AU2949" s="276">
        <v>600</v>
      </c>
      <c r="AV2949" s="276"/>
      <c r="AW2949" s="276">
        <v>594.78</v>
      </c>
      <c r="AX2949" s="95"/>
      <c r="AY2949" s="276"/>
      <c r="AZ2949" s="95"/>
      <c r="BA2949" s="178"/>
      <c r="BB2949" s="98" t="s">
        <v>3412</v>
      </c>
      <c r="BC2949" s="178" t="s">
        <v>1126</v>
      </c>
      <c r="BD2949" s="96">
        <v>52.148339999999997</v>
      </c>
      <c r="BF2949" s="230">
        <v>0.84329100000000012</v>
      </c>
      <c r="BH2949" s="96">
        <v>17.127531000000005</v>
      </c>
      <c r="BN2949" s="230">
        <v>6.6881700000000013</v>
      </c>
      <c r="BP2949" s="96">
        <v>0.145395</v>
      </c>
      <c r="BR2949" s="96">
        <v>2.3553990000000002</v>
      </c>
      <c r="BX2949" s="96">
        <v>5.6510189999999998</v>
      </c>
      <c r="BZ2949" s="96">
        <v>4.2067620000000003</v>
      </c>
      <c r="CB2949" s="230">
        <v>3.7027260000000002</v>
      </c>
      <c r="CD2949" s="96">
        <v>0.56219399999999997</v>
      </c>
      <c r="DH2949" s="230">
        <f>SUM(BD2949,BF2949,BH2949,BN2949,BP2949,BR2949,BX2949,BZ2949,CB2949,CD2949)</f>
        <v>93.430827000000008</v>
      </c>
      <c r="DJ2949" s="230">
        <f t="shared" si="1307"/>
        <v>6.5691729999999922</v>
      </c>
      <c r="DL2949" s="77" t="s">
        <v>3334</v>
      </c>
      <c r="DO2949" s="356">
        <v>2.57</v>
      </c>
      <c r="DP2949" s="77">
        <v>0.05</v>
      </c>
      <c r="DQ2949" s="348"/>
      <c r="DS2949" s="246"/>
      <c r="DU2949" s="96"/>
      <c r="DW2949" s="178"/>
      <c r="DX2949" s="304">
        <f t="shared" si="1308"/>
        <v>55.814918560016594</v>
      </c>
      <c r="DY2949" s="77">
        <f t="shared" si="1309"/>
        <v>0</v>
      </c>
      <c r="DZ2949" s="304">
        <f t="shared" si="1310"/>
        <v>0.90258325552443197</v>
      </c>
      <c r="EA2949" s="77">
        <f t="shared" si="1311"/>
        <v>0</v>
      </c>
      <c r="EB2949" s="304">
        <f t="shared" si="1312"/>
        <v>18.331777155306568</v>
      </c>
      <c r="EC2949" s="77">
        <f t="shared" si="1313"/>
        <v>0</v>
      </c>
      <c r="ED2949" s="304">
        <f t="shared" si="1314"/>
        <v>7.158418923124807</v>
      </c>
      <c r="EE2949" s="77">
        <f t="shared" si="1315"/>
        <v>0</v>
      </c>
      <c r="EF2949" s="304">
        <f t="shared" si="1316"/>
        <v>0.15561780267662617</v>
      </c>
      <c r="EG2949" s="77">
        <f t="shared" si="1317"/>
        <v>0</v>
      </c>
      <c r="EH2949" s="304">
        <f t="shared" si="1318"/>
        <v>2.5210084033613445</v>
      </c>
      <c r="EI2949" s="77">
        <f t="shared" si="1319"/>
        <v>0</v>
      </c>
      <c r="EJ2949" s="304">
        <f t="shared" si="1320"/>
        <v>6.0483452640315374</v>
      </c>
      <c r="EK2949" s="77">
        <f t="shared" si="1321"/>
        <v>0</v>
      </c>
      <c r="EL2949" s="304">
        <f t="shared" si="1322"/>
        <v>4.5025417574437183</v>
      </c>
      <c r="EM2949" s="77">
        <f t="shared" si="1323"/>
        <v>0</v>
      </c>
      <c r="EN2949" s="304">
        <f t="shared" si="1324"/>
        <v>3.9630667081647477</v>
      </c>
      <c r="EO2949" s="77">
        <f t="shared" si="1325"/>
        <v>0</v>
      </c>
      <c r="EP2949" s="304">
        <f t="shared" si="1326"/>
        <v>0.60172217034962128</v>
      </c>
      <c r="EQ2949" s="77">
        <f t="shared" si="1327"/>
        <v>0</v>
      </c>
      <c r="ER2949" s="77">
        <f t="shared" si="1328"/>
        <v>100</v>
      </c>
      <c r="ES2949" s="77">
        <f t="shared" si="1329"/>
        <v>0</v>
      </c>
    </row>
    <row r="2950" spans="1:149" s="77" customFormat="1" x14ac:dyDescent="0.45">
      <c r="A2950" s="77" t="s">
        <v>4255</v>
      </c>
      <c r="B2950" s="178" t="s">
        <v>990</v>
      </c>
      <c r="C2950" s="77" t="s">
        <v>4282</v>
      </c>
      <c r="D2950" s="77" t="s">
        <v>4280</v>
      </c>
      <c r="E2950" s="77" t="s">
        <v>637</v>
      </c>
      <c r="F2950" s="77" t="s">
        <v>4267</v>
      </c>
      <c r="G2950" s="77" t="s">
        <v>4254</v>
      </c>
      <c r="H2950" s="77" t="s">
        <v>1100</v>
      </c>
      <c r="I2950" s="77">
        <v>24</v>
      </c>
      <c r="J2950" s="304">
        <v>60</v>
      </c>
      <c r="K2950" s="77">
        <v>2</v>
      </c>
      <c r="L2950" s="304">
        <v>1200</v>
      </c>
      <c r="M2950" s="77">
        <v>5</v>
      </c>
      <c r="N2950" s="77" t="s">
        <v>748</v>
      </c>
      <c r="O2950" s="77" t="s">
        <v>3662</v>
      </c>
      <c r="P2950" s="72" t="s">
        <v>1374</v>
      </c>
      <c r="Q2950" s="125"/>
      <c r="R2950" s="164">
        <v>3</v>
      </c>
      <c r="S2950" s="116"/>
      <c r="AA2950" s="168">
        <v>1</v>
      </c>
      <c r="AB2950" s="168"/>
      <c r="AC2950" s="168">
        <v>0</v>
      </c>
      <c r="AE2950" s="327"/>
      <c r="AG2950" s="168"/>
      <c r="AQ2950" s="178"/>
      <c r="AR2950" s="66">
        <v>0.99129999999999996</v>
      </c>
      <c r="AS2950" s="66"/>
      <c r="AU2950" s="276">
        <v>600</v>
      </c>
      <c r="AV2950" s="276"/>
      <c r="AW2950" s="276">
        <v>594.78</v>
      </c>
      <c r="AX2950" s="95"/>
      <c r="AY2950" s="276"/>
      <c r="AZ2950" s="95"/>
      <c r="BA2950" s="178"/>
      <c r="BB2950" s="98" t="s">
        <v>3412</v>
      </c>
      <c r="BC2950" s="178" t="s">
        <v>1126</v>
      </c>
      <c r="BD2950" s="96">
        <v>52.175240000000002</v>
      </c>
      <c r="BF2950" s="230">
        <v>0.84372600000000009</v>
      </c>
      <c r="BH2950" s="96">
        <v>17.136366000000002</v>
      </c>
      <c r="BN2950" s="230">
        <v>6.6916200000000003</v>
      </c>
      <c r="BP2950" s="96">
        <v>0.14547000000000002</v>
      </c>
      <c r="BR2950" s="96">
        <v>2.356614</v>
      </c>
      <c r="BX2950" s="96">
        <v>5.6539340000000005</v>
      </c>
      <c r="BZ2950" s="96">
        <v>4.2089319999999999</v>
      </c>
      <c r="CB2950" s="230">
        <v>3.7046359999999998</v>
      </c>
      <c r="CD2950" s="96">
        <v>0.56248399999999998</v>
      </c>
      <c r="DH2950" s="230">
        <f t="shared" si="1306"/>
        <v>93.479022000000001</v>
      </c>
      <c r="DJ2950" s="230">
        <f t="shared" si="1307"/>
        <v>6.5209779999999995</v>
      </c>
      <c r="DL2950" s="77" t="s">
        <v>3334</v>
      </c>
      <c r="DO2950" s="356">
        <v>2.52</v>
      </c>
      <c r="DP2950" s="77">
        <v>0.05</v>
      </c>
      <c r="DQ2950" s="348"/>
      <c r="DS2950" s="246"/>
      <c r="DU2950" s="96"/>
      <c r="DW2950" s="178"/>
      <c r="DX2950" s="304">
        <f t="shared" si="1308"/>
        <v>55.814918560016601</v>
      </c>
      <c r="DY2950" s="77">
        <f t="shared" si="1309"/>
        <v>0</v>
      </c>
      <c r="DZ2950" s="304">
        <f t="shared" si="1310"/>
        <v>0.90258325552443197</v>
      </c>
      <c r="EA2950" s="77">
        <f t="shared" si="1311"/>
        <v>0</v>
      </c>
      <c r="EB2950" s="304">
        <f t="shared" si="1312"/>
        <v>18.331777155306568</v>
      </c>
      <c r="EC2950" s="77">
        <f t="shared" si="1313"/>
        <v>0</v>
      </c>
      <c r="ED2950" s="304">
        <f t="shared" si="1314"/>
        <v>7.1584189231248052</v>
      </c>
      <c r="EE2950" s="77">
        <f t="shared" si="1315"/>
        <v>0</v>
      </c>
      <c r="EF2950" s="304">
        <f t="shared" si="1316"/>
        <v>0.15561780267662623</v>
      </c>
      <c r="EG2950" s="77">
        <f t="shared" si="1317"/>
        <v>0</v>
      </c>
      <c r="EH2950" s="304">
        <f t="shared" si="1318"/>
        <v>2.5210084033613445</v>
      </c>
      <c r="EI2950" s="77">
        <f t="shared" si="1319"/>
        <v>0</v>
      </c>
      <c r="EJ2950" s="304">
        <f t="shared" si="1320"/>
        <v>6.0483452640315392</v>
      </c>
      <c r="EK2950" s="77">
        <f t="shared" si="1321"/>
        <v>0</v>
      </c>
      <c r="EL2950" s="304">
        <f t="shared" si="1322"/>
        <v>4.5025417574437183</v>
      </c>
      <c r="EM2950" s="77">
        <f t="shared" si="1323"/>
        <v>0</v>
      </c>
      <c r="EN2950" s="304">
        <f t="shared" si="1324"/>
        <v>3.9630667081647477</v>
      </c>
      <c r="EO2950" s="77">
        <f t="shared" si="1325"/>
        <v>0</v>
      </c>
      <c r="EP2950" s="304">
        <f t="shared" si="1326"/>
        <v>0.60172217034962128</v>
      </c>
      <c r="EQ2950" s="77">
        <f t="shared" si="1327"/>
        <v>0</v>
      </c>
      <c r="ER2950" s="77">
        <f t="shared" si="1328"/>
        <v>100</v>
      </c>
      <c r="ES2950" s="77">
        <f t="shared" si="1329"/>
        <v>0</v>
      </c>
    </row>
    <row r="2951" spans="1:149" s="77" customFormat="1" x14ac:dyDescent="0.45">
      <c r="A2951" s="77" t="s">
        <v>4255</v>
      </c>
      <c r="B2951" s="178" t="s">
        <v>990</v>
      </c>
      <c r="C2951" s="77" t="s">
        <v>4282</v>
      </c>
      <c r="D2951" s="77" t="s">
        <v>4280</v>
      </c>
      <c r="E2951" s="77" t="s">
        <v>637</v>
      </c>
      <c r="F2951" s="77" t="s">
        <v>4268</v>
      </c>
      <c r="G2951" s="77" t="s">
        <v>4254</v>
      </c>
      <c r="H2951" s="77" t="s">
        <v>1100</v>
      </c>
      <c r="I2951" s="77">
        <v>24</v>
      </c>
      <c r="J2951" s="304">
        <v>60</v>
      </c>
      <c r="K2951" s="77">
        <v>2</v>
      </c>
      <c r="L2951" s="304">
        <v>1200</v>
      </c>
      <c r="M2951" s="77">
        <v>5</v>
      </c>
      <c r="N2951" s="77" t="s">
        <v>748</v>
      </c>
      <c r="O2951" s="77" t="s">
        <v>3662</v>
      </c>
      <c r="P2951" s="72" t="s">
        <v>1374</v>
      </c>
      <c r="Q2951" s="125"/>
      <c r="R2951" s="164">
        <v>3</v>
      </c>
      <c r="S2951" s="116"/>
      <c r="AA2951" s="168">
        <v>1</v>
      </c>
      <c r="AB2951" s="168"/>
      <c r="AC2951" s="168">
        <v>0</v>
      </c>
      <c r="AE2951" s="327"/>
      <c r="AG2951" s="168"/>
      <c r="AQ2951" s="178"/>
      <c r="AR2951" s="66">
        <v>0.99129999999999996</v>
      </c>
      <c r="AS2951" s="66"/>
      <c r="AU2951" s="276">
        <v>600</v>
      </c>
      <c r="AV2951" s="276"/>
      <c r="AW2951" s="276">
        <v>594.78</v>
      </c>
      <c r="AX2951" s="95"/>
      <c r="AY2951" s="276"/>
      <c r="AZ2951" s="95"/>
      <c r="BA2951" s="178"/>
      <c r="BB2951" s="98" t="s">
        <v>3412</v>
      </c>
      <c r="BC2951" s="178" t="s">
        <v>1126</v>
      </c>
      <c r="BD2951" s="96">
        <v>52.191380000000002</v>
      </c>
      <c r="BF2951" s="230">
        <v>0.84398700000000004</v>
      </c>
      <c r="BH2951" s="96">
        <v>17.141667000000002</v>
      </c>
      <c r="BN2951" s="230">
        <v>6.6936900000000001</v>
      </c>
      <c r="BP2951" s="96">
        <v>0.14551500000000001</v>
      </c>
      <c r="BR2951" s="96">
        <v>2.3573430000000002</v>
      </c>
      <c r="BX2951" s="96">
        <v>5.6556829999999998</v>
      </c>
      <c r="BZ2951" s="96">
        <v>4.2102339999999998</v>
      </c>
      <c r="CB2951" s="230">
        <v>3.7057819999999997</v>
      </c>
      <c r="CD2951" s="96">
        <v>0.56265799999999999</v>
      </c>
      <c r="DH2951" s="230">
        <f t="shared" si="1306"/>
        <v>93.507939000000007</v>
      </c>
      <c r="DJ2951" s="230">
        <f t="shared" si="1307"/>
        <v>6.4920609999999925</v>
      </c>
      <c r="DL2951" s="77" t="s">
        <v>3334</v>
      </c>
      <c r="DO2951" s="356">
        <v>2.4900000000000002</v>
      </c>
      <c r="DP2951" s="77">
        <v>0.05</v>
      </c>
      <c r="DQ2951" s="348"/>
      <c r="DS2951" s="246"/>
      <c r="DU2951" s="96"/>
      <c r="DW2951" s="178"/>
      <c r="DX2951" s="304">
        <f t="shared" si="1308"/>
        <v>55.814918560016601</v>
      </c>
      <c r="DY2951" s="77">
        <f t="shared" si="1309"/>
        <v>0</v>
      </c>
      <c r="DZ2951" s="304">
        <f t="shared" si="1310"/>
        <v>0.90258325552443197</v>
      </c>
      <c r="EA2951" s="77">
        <f t="shared" si="1311"/>
        <v>0</v>
      </c>
      <c r="EB2951" s="304">
        <f t="shared" si="1312"/>
        <v>18.331777155306568</v>
      </c>
      <c r="EC2951" s="77">
        <f t="shared" si="1313"/>
        <v>0</v>
      </c>
      <c r="ED2951" s="304">
        <f t="shared" si="1314"/>
        <v>7.1584189231248052</v>
      </c>
      <c r="EE2951" s="77">
        <f t="shared" si="1315"/>
        <v>0</v>
      </c>
      <c r="EF2951" s="304">
        <f t="shared" si="1316"/>
        <v>0.1556178026766262</v>
      </c>
      <c r="EG2951" s="77">
        <f t="shared" si="1317"/>
        <v>0</v>
      </c>
      <c r="EH2951" s="304">
        <f t="shared" si="1318"/>
        <v>2.5210084033613445</v>
      </c>
      <c r="EI2951" s="77">
        <f t="shared" si="1319"/>
        <v>0</v>
      </c>
      <c r="EJ2951" s="304">
        <f t="shared" si="1320"/>
        <v>6.0483452640315374</v>
      </c>
      <c r="EK2951" s="77">
        <f t="shared" si="1321"/>
        <v>0</v>
      </c>
      <c r="EL2951" s="304">
        <f t="shared" si="1322"/>
        <v>4.5025417574437174</v>
      </c>
      <c r="EM2951" s="77">
        <f t="shared" si="1323"/>
        <v>0</v>
      </c>
      <c r="EN2951" s="304">
        <f t="shared" si="1324"/>
        <v>3.9630667081647468</v>
      </c>
      <c r="EO2951" s="77">
        <f t="shared" si="1325"/>
        <v>0</v>
      </c>
      <c r="EP2951" s="304">
        <f t="shared" si="1326"/>
        <v>0.60172217034962128</v>
      </c>
      <c r="EQ2951" s="77">
        <f t="shared" si="1327"/>
        <v>0</v>
      </c>
      <c r="ER2951" s="77">
        <f t="shared" si="1328"/>
        <v>100</v>
      </c>
      <c r="ES2951" s="77">
        <f t="shared" si="1329"/>
        <v>0</v>
      </c>
    </row>
    <row r="2952" spans="1:149" s="77" customFormat="1" x14ac:dyDescent="0.45">
      <c r="A2952" s="77" t="s">
        <v>4255</v>
      </c>
      <c r="B2952" s="178" t="s">
        <v>990</v>
      </c>
      <c r="C2952" s="77" t="s">
        <v>4282</v>
      </c>
      <c r="D2952" s="77" t="s">
        <v>4280</v>
      </c>
      <c r="E2952" s="77" t="s">
        <v>637</v>
      </c>
      <c r="F2952" s="77" t="s">
        <v>4269</v>
      </c>
      <c r="G2952" s="77" t="s">
        <v>4254</v>
      </c>
      <c r="H2952" s="77" t="s">
        <v>1100</v>
      </c>
      <c r="I2952" s="77">
        <v>24</v>
      </c>
      <c r="J2952" s="304">
        <v>52</v>
      </c>
      <c r="K2952" s="77">
        <v>2</v>
      </c>
      <c r="L2952" s="304">
        <v>1200</v>
      </c>
      <c r="M2952" s="77">
        <v>5</v>
      </c>
      <c r="N2952" s="77" t="s">
        <v>748</v>
      </c>
      <c r="O2952" s="77" t="s">
        <v>3662</v>
      </c>
      <c r="P2952" s="72" t="s">
        <v>1374</v>
      </c>
      <c r="Q2952" s="125"/>
      <c r="R2952" s="164">
        <v>3</v>
      </c>
      <c r="S2952" s="116"/>
      <c r="AA2952" s="168">
        <v>1</v>
      </c>
      <c r="AB2952" s="168"/>
      <c r="AC2952" s="168">
        <v>0</v>
      </c>
      <c r="AE2952" s="327"/>
      <c r="AG2952" s="168"/>
      <c r="AQ2952" s="178"/>
      <c r="AR2952" s="66">
        <v>0.99199999999999999</v>
      </c>
      <c r="AS2952" s="66"/>
      <c r="AU2952" s="276">
        <v>520</v>
      </c>
      <c r="AV2952" s="276"/>
      <c r="AW2952" s="276">
        <v>515.84</v>
      </c>
      <c r="AX2952" s="95"/>
      <c r="AY2952" s="276"/>
      <c r="AZ2952" s="95"/>
      <c r="BA2952" s="178"/>
      <c r="BB2952" s="98" t="s">
        <v>3412</v>
      </c>
      <c r="BC2952" s="178" t="s">
        <v>1126</v>
      </c>
      <c r="BD2952" s="96">
        <v>52.223659999999988</v>
      </c>
      <c r="BF2952" s="230">
        <v>0.84450899999999995</v>
      </c>
      <c r="BH2952" s="96">
        <v>17.152269</v>
      </c>
      <c r="BN2952" s="230">
        <v>6.6978299999999997</v>
      </c>
      <c r="BP2952" s="96">
        <v>0.14560499999999998</v>
      </c>
      <c r="BR2952" s="96">
        <v>2.3588010000000001</v>
      </c>
      <c r="BX2952" s="96">
        <v>5.6591810000000002</v>
      </c>
      <c r="BZ2952" s="96">
        <v>4.2128379999999996</v>
      </c>
      <c r="CB2952" s="230">
        <v>3.7080739999999999</v>
      </c>
      <c r="CD2952" s="96">
        <v>0.5630059999999999</v>
      </c>
      <c r="DH2952" s="230">
        <f t="shared" si="1306"/>
        <v>93.565772999999993</v>
      </c>
      <c r="DJ2952" s="230">
        <f t="shared" si="1307"/>
        <v>6.434227000000007</v>
      </c>
      <c r="DL2952" s="77" t="s">
        <v>3334</v>
      </c>
      <c r="DO2952" s="356">
        <v>2.4300000000000002</v>
      </c>
      <c r="DP2952" s="77">
        <v>0.05</v>
      </c>
      <c r="DQ2952" s="348"/>
      <c r="DS2952" s="246"/>
      <c r="DU2952" s="96"/>
      <c r="DW2952" s="178"/>
      <c r="DX2952" s="304">
        <f t="shared" si="1308"/>
        <v>55.814918560016594</v>
      </c>
      <c r="DY2952" s="77">
        <f t="shared" si="1309"/>
        <v>0</v>
      </c>
      <c r="DZ2952" s="304">
        <f t="shared" si="1310"/>
        <v>0.90258325552443197</v>
      </c>
      <c r="EA2952" s="77">
        <f t="shared" si="1311"/>
        <v>0</v>
      </c>
      <c r="EB2952" s="304">
        <f t="shared" si="1312"/>
        <v>18.331777155306568</v>
      </c>
      <c r="EC2952" s="77">
        <f t="shared" si="1313"/>
        <v>0</v>
      </c>
      <c r="ED2952" s="304">
        <f t="shared" si="1314"/>
        <v>7.1584189231248052</v>
      </c>
      <c r="EE2952" s="77">
        <f t="shared" si="1315"/>
        <v>0</v>
      </c>
      <c r="EF2952" s="304">
        <f t="shared" si="1316"/>
        <v>0.1556178026766262</v>
      </c>
      <c r="EG2952" s="77">
        <f t="shared" si="1317"/>
        <v>0</v>
      </c>
      <c r="EH2952" s="304">
        <f t="shared" si="1318"/>
        <v>2.5210084033613449</v>
      </c>
      <c r="EI2952" s="77">
        <f t="shared" si="1319"/>
        <v>0</v>
      </c>
      <c r="EJ2952" s="304">
        <f t="shared" si="1320"/>
        <v>6.0483452640315392</v>
      </c>
      <c r="EK2952" s="77">
        <f t="shared" si="1321"/>
        <v>0</v>
      </c>
      <c r="EL2952" s="304">
        <f t="shared" si="1322"/>
        <v>4.5025417574437183</v>
      </c>
      <c r="EM2952" s="77">
        <f t="shared" si="1323"/>
        <v>0</v>
      </c>
      <c r="EN2952" s="304">
        <f t="shared" si="1324"/>
        <v>3.9630667081647477</v>
      </c>
      <c r="EO2952" s="77">
        <f t="shared" si="1325"/>
        <v>0</v>
      </c>
      <c r="EP2952" s="304">
        <f t="shared" si="1326"/>
        <v>0.60172217034962128</v>
      </c>
      <c r="EQ2952" s="77">
        <f t="shared" si="1327"/>
        <v>0</v>
      </c>
      <c r="ER2952" s="77">
        <f t="shared" si="1328"/>
        <v>100</v>
      </c>
      <c r="ES2952" s="77">
        <f t="shared" si="1329"/>
        <v>0</v>
      </c>
    </row>
    <row r="2953" spans="1:149" s="77" customFormat="1" x14ac:dyDescent="0.45">
      <c r="A2953" s="77" t="s">
        <v>4255</v>
      </c>
      <c r="B2953" s="178" t="s">
        <v>990</v>
      </c>
      <c r="C2953" s="77" t="s">
        <v>4282</v>
      </c>
      <c r="D2953" s="77" t="s">
        <v>4280</v>
      </c>
      <c r="E2953" s="77" t="s">
        <v>637</v>
      </c>
      <c r="F2953" s="77" t="s">
        <v>4270</v>
      </c>
      <c r="G2953" s="77" t="s">
        <v>4254</v>
      </c>
      <c r="H2953" s="77" t="s">
        <v>1100</v>
      </c>
      <c r="I2953" s="77">
        <v>24</v>
      </c>
      <c r="J2953" s="304">
        <v>52</v>
      </c>
      <c r="K2953" s="77">
        <v>2</v>
      </c>
      <c r="L2953" s="304">
        <v>1200</v>
      </c>
      <c r="M2953" s="77">
        <v>5</v>
      </c>
      <c r="N2953" s="77" t="s">
        <v>748</v>
      </c>
      <c r="O2953" s="77" t="s">
        <v>3662</v>
      </c>
      <c r="P2953" s="72" t="s">
        <v>1374</v>
      </c>
      <c r="Q2953" s="125"/>
      <c r="R2953" s="164">
        <v>3</v>
      </c>
      <c r="S2953" s="116"/>
      <c r="AA2953" s="168">
        <v>1</v>
      </c>
      <c r="AB2953" s="168"/>
      <c r="AC2953" s="168">
        <v>0</v>
      </c>
      <c r="AE2953" s="327"/>
      <c r="AG2953" s="168"/>
      <c r="AQ2953" s="178"/>
      <c r="AR2953" s="66">
        <v>0.99199999999999999</v>
      </c>
      <c r="AS2953" s="66"/>
      <c r="AU2953" s="276">
        <v>520</v>
      </c>
      <c r="AV2953" s="276"/>
      <c r="AW2953" s="276">
        <v>515.84</v>
      </c>
      <c r="AX2953" s="95"/>
      <c r="AY2953" s="276"/>
      <c r="AZ2953" s="95"/>
      <c r="BA2953" s="178"/>
      <c r="BB2953" s="98" t="s">
        <v>3412</v>
      </c>
      <c r="BC2953" s="178" t="s">
        <v>1126</v>
      </c>
      <c r="BD2953" s="96">
        <v>52.223659999999988</v>
      </c>
      <c r="BF2953" s="230">
        <v>0.84450899999999995</v>
      </c>
      <c r="BH2953" s="96">
        <v>17.152269</v>
      </c>
      <c r="BN2953" s="230">
        <v>6.6978299999999997</v>
      </c>
      <c r="BP2953" s="96">
        <v>0.14560499999999998</v>
      </c>
      <c r="BR2953" s="96">
        <v>2.3588010000000001</v>
      </c>
      <c r="BX2953" s="96">
        <v>5.6591810000000002</v>
      </c>
      <c r="BZ2953" s="96">
        <v>4.2128379999999996</v>
      </c>
      <c r="CB2953" s="230">
        <v>3.7080739999999999</v>
      </c>
      <c r="CD2953" s="96">
        <v>0.5630059999999999</v>
      </c>
      <c r="DH2953" s="230">
        <f t="shared" si="1306"/>
        <v>93.565772999999993</v>
      </c>
      <c r="DJ2953" s="230">
        <f t="shared" si="1307"/>
        <v>6.434227000000007</v>
      </c>
      <c r="DL2953" s="77" t="s">
        <v>3334</v>
      </c>
      <c r="DO2953" s="356">
        <v>2.4300000000000002</v>
      </c>
      <c r="DP2953" s="77">
        <v>0.05</v>
      </c>
      <c r="DQ2953" s="348"/>
      <c r="DS2953" s="246"/>
      <c r="DU2953" s="96"/>
      <c r="DW2953" s="178"/>
      <c r="DX2953" s="304">
        <f t="shared" si="1308"/>
        <v>55.814918560016594</v>
      </c>
      <c r="DY2953" s="77">
        <f t="shared" si="1309"/>
        <v>0</v>
      </c>
      <c r="DZ2953" s="304">
        <f t="shared" si="1310"/>
        <v>0.90258325552443197</v>
      </c>
      <c r="EA2953" s="77">
        <f t="shared" si="1311"/>
        <v>0</v>
      </c>
      <c r="EB2953" s="304">
        <f t="shared" si="1312"/>
        <v>18.331777155306568</v>
      </c>
      <c r="EC2953" s="77">
        <f t="shared" si="1313"/>
        <v>0</v>
      </c>
      <c r="ED2953" s="304">
        <f t="shared" si="1314"/>
        <v>7.1584189231248052</v>
      </c>
      <c r="EE2953" s="77">
        <f t="shared" si="1315"/>
        <v>0</v>
      </c>
      <c r="EF2953" s="304">
        <f t="shared" si="1316"/>
        <v>0.1556178026766262</v>
      </c>
      <c r="EG2953" s="77">
        <f t="shared" si="1317"/>
        <v>0</v>
      </c>
      <c r="EH2953" s="304">
        <f t="shared" si="1318"/>
        <v>2.5210084033613449</v>
      </c>
      <c r="EI2953" s="77">
        <f t="shared" si="1319"/>
        <v>0</v>
      </c>
      <c r="EJ2953" s="304">
        <f t="shared" si="1320"/>
        <v>6.0483452640315392</v>
      </c>
      <c r="EK2953" s="77">
        <f t="shared" si="1321"/>
        <v>0</v>
      </c>
      <c r="EL2953" s="304">
        <f t="shared" si="1322"/>
        <v>4.5025417574437183</v>
      </c>
      <c r="EM2953" s="77">
        <f t="shared" si="1323"/>
        <v>0</v>
      </c>
      <c r="EN2953" s="304">
        <f t="shared" si="1324"/>
        <v>3.9630667081647477</v>
      </c>
      <c r="EO2953" s="77">
        <f t="shared" si="1325"/>
        <v>0</v>
      </c>
      <c r="EP2953" s="304">
        <f t="shared" si="1326"/>
        <v>0.60172217034962128</v>
      </c>
      <c r="EQ2953" s="77">
        <f t="shared" si="1327"/>
        <v>0</v>
      </c>
      <c r="ER2953" s="77">
        <f t="shared" si="1328"/>
        <v>100</v>
      </c>
      <c r="ES2953" s="77">
        <f t="shared" si="1329"/>
        <v>0</v>
      </c>
    </row>
    <row r="2954" spans="1:149" s="77" customFormat="1" x14ac:dyDescent="0.45">
      <c r="A2954" s="77" t="s">
        <v>4255</v>
      </c>
      <c r="B2954" s="178" t="s">
        <v>990</v>
      </c>
      <c r="C2954" s="77" t="s">
        <v>4282</v>
      </c>
      <c r="D2954" s="77" t="s">
        <v>4280</v>
      </c>
      <c r="E2954" s="77" t="s">
        <v>637</v>
      </c>
      <c r="F2954" s="77" t="s">
        <v>4271</v>
      </c>
      <c r="G2954" s="77" t="s">
        <v>4254</v>
      </c>
      <c r="H2954" s="77" t="s">
        <v>1100</v>
      </c>
      <c r="I2954" s="77">
        <v>24</v>
      </c>
      <c r="J2954" s="304">
        <v>52</v>
      </c>
      <c r="K2954" s="77">
        <v>2</v>
      </c>
      <c r="L2954" s="304">
        <v>1200</v>
      </c>
      <c r="M2954" s="77">
        <v>5</v>
      </c>
      <c r="N2954" s="77" t="s">
        <v>748</v>
      </c>
      <c r="O2954" s="77" t="s">
        <v>3662</v>
      </c>
      <c r="P2954" s="72" t="s">
        <v>1374</v>
      </c>
      <c r="Q2954" s="125"/>
      <c r="R2954" s="164">
        <v>3</v>
      </c>
      <c r="S2954" s="116"/>
      <c r="AA2954" s="168">
        <v>1</v>
      </c>
      <c r="AB2954" s="168"/>
      <c r="AC2954" s="168">
        <v>0</v>
      </c>
      <c r="AE2954" s="327"/>
      <c r="AG2954" s="168"/>
      <c r="AQ2954" s="178"/>
      <c r="AR2954" s="66">
        <v>0.99199999999999999</v>
      </c>
      <c r="AS2954" s="66"/>
      <c r="AU2954" s="276">
        <v>520</v>
      </c>
      <c r="AV2954" s="276"/>
      <c r="AW2954" s="276">
        <v>515.84</v>
      </c>
      <c r="AX2954" s="95"/>
      <c r="AY2954" s="276"/>
      <c r="AZ2954" s="95"/>
      <c r="BA2954" s="178"/>
      <c r="BB2954" s="98" t="s">
        <v>3412</v>
      </c>
      <c r="BC2954" s="178" t="s">
        <v>1126</v>
      </c>
      <c r="BD2954" s="96">
        <v>52.255939999999988</v>
      </c>
      <c r="BF2954" s="230">
        <v>0.84503099999999987</v>
      </c>
      <c r="BH2954" s="96">
        <v>17.162870999999999</v>
      </c>
      <c r="BN2954" s="230">
        <v>6.7019700000000002</v>
      </c>
      <c r="BP2954" s="96">
        <v>0.14569499999999999</v>
      </c>
      <c r="BR2954" s="96">
        <v>2.3602590000000001</v>
      </c>
      <c r="BX2954" s="96">
        <v>5.6626789999999998</v>
      </c>
      <c r="BZ2954" s="96">
        <v>4.2154419999999995</v>
      </c>
      <c r="CB2954" s="230">
        <v>3.7103659999999996</v>
      </c>
      <c r="CD2954" s="96">
        <v>0.56335399999999991</v>
      </c>
      <c r="DH2954" s="230">
        <f t="shared" si="1306"/>
        <v>93.623606999999978</v>
      </c>
      <c r="DJ2954" s="230">
        <f t="shared" si="1307"/>
        <v>6.3763930000000215</v>
      </c>
      <c r="DL2954" s="77" t="s">
        <v>3334</v>
      </c>
      <c r="DO2954" s="356">
        <v>2.37</v>
      </c>
      <c r="DP2954" s="77">
        <v>0.06</v>
      </c>
      <c r="DQ2954" s="348"/>
      <c r="DS2954" s="246"/>
      <c r="DU2954" s="96"/>
      <c r="DW2954" s="178"/>
      <c r="DX2954" s="304">
        <f t="shared" si="1308"/>
        <v>55.814918560016601</v>
      </c>
      <c r="DY2954" s="77">
        <f t="shared" si="1309"/>
        <v>0</v>
      </c>
      <c r="DZ2954" s="304">
        <f t="shared" si="1310"/>
        <v>0.90258325552443197</v>
      </c>
      <c r="EA2954" s="77">
        <f t="shared" si="1311"/>
        <v>0</v>
      </c>
      <c r="EB2954" s="304">
        <f t="shared" si="1312"/>
        <v>18.331777155306568</v>
      </c>
      <c r="EC2954" s="77">
        <f t="shared" si="1313"/>
        <v>0</v>
      </c>
      <c r="ED2954" s="304">
        <f t="shared" si="1314"/>
        <v>7.158418923124807</v>
      </c>
      <c r="EE2954" s="77">
        <f t="shared" si="1315"/>
        <v>0</v>
      </c>
      <c r="EF2954" s="304">
        <f t="shared" si="1316"/>
        <v>0.15561780267662623</v>
      </c>
      <c r="EG2954" s="77">
        <f t="shared" si="1317"/>
        <v>0</v>
      </c>
      <c r="EH2954" s="304">
        <f t="shared" si="1318"/>
        <v>2.5210084033613454</v>
      </c>
      <c r="EI2954" s="77">
        <f t="shared" si="1319"/>
        <v>0</v>
      </c>
      <c r="EJ2954" s="304">
        <f t="shared" si="1320"/>
        <v>6.04834526403154</v>
      </c>
      <c r="EK2954" s="77">
        <f t="shared" si="1321"/>
        <v>0</v>
      </c>
      <c r="EL2954" s="304">
        <f t="shared" si="1322"/>
        <v>4.5025417574437192</v>
      </c>
      <c r="EM2954" s="77">
        <f t="shared" si="1323"/>
        <v>0</v>
      </c>
      <c r="EN2954" s="304">
        <f t="shared" si="1324"/>
        <v>3.9630667081647482</v>
      </c>
      <c r="EO2954" s="77">
        <f t="shared" si="1325"/>
        <v>0</v>
      </c>
      <c r="EP2954" s="304">
        <f t="shared" si="1326"/>
        <v>0.60172217034962139</v>
      </c>
      <c r="EQ2954" s="77">
        <f t="shared" si="1327"/>
        <v>0</v>
      </c>
      <c r="ER2954" s="77">
        <f t="shared" si="1328"/>
        <v>100</v>
      </c>
      <c r="ES2954" s="77">
        <f t="shared" si="1329"/>
        <v>0</v>
      </c>
    </row>
    <row r="2955" spans="1:149" s="77" customFormat="1" x14ac:dyDescent="0.45">
      <c r="A2955" s="77" t="s">
        <v>4255</v>
      </c>
      <c r="B2955" s="178" t="s">
        <v>990</v>
      </c>
      <c r="C2955" s="77" t="s">
        <v>4282</v>
      </c>
      <c r="D2955" s="77" t="s">
        <v>4280</v>
      </c>
      <c r="E2955" s="77" t="s">
        <v>637</v>
      </c>
      <c r="F2955" s="77" t="s">
        <v>4272</v>
      </c>
      <c r="G2955" s="77" t="s">
        <v>4254</v>
      </c>
      <c r="H2955" s="77" t="s">
        <v>1100</v>
      </c>
      <c r="I2955" s="77">
        <v>24</v>
      </c>
      <c r="J2955" s="304">
        <v>100</v>
      </c>
      <c r="K2955" s="77">
        <v>2</v>
      </c>
      <c r="L2955" s="304">
        <v>1200</v>
      </c>
      <c r="M2955" s="77">
        <v>5</v>
      </c>
      <c r="N2955" s="77" t="s">
        <v>748</v>
      </c>
      <c r="O2955" s="77" t="s">
        <v>3662</v>
      </c>
      <c r="P2955" s="72" t="s">
        <v>1374</v>
      </c>
      <c r="Q2955" s="125"/>
      <c r="R2955" s="164">
        <v>3</v>
      </c>
      <c r="S2955" s="116"/>
      <c r="AA2955" s="168">
        <v>1</v>
      </c>
      <c r="AB2955" s="168"/>
      <c r="AC2955" s="168">
        <v>0</v>
      </c>
      <c r="AE2955" s="327"/>
      <c r="AG2955" s="168"/>
      <c r="AQ2955" s="178"/>
      <c r="AR2955" s="66">
        <v>0.99070000000000003</v>
      </c>
      <c r="AS2955" s="66"/>
      <c r="AU2955" s="276">
        <v>1000</v>
      </c>
      <c r="AV2955" s="276"/>
      <c r="AW2955" s="276">
        <v>990.7</v>
      </c>
      <c r="AX2955" s="95"/>
      <c r="AY2955" s="276"/>
      <c r="AZ2955" s="95"/>
      <c r="BA2955" s="178"/>
      <c r="BB2955" s="98" t="s">
        <v>3412</v>
      </c>
      <c r="BC2955" s="178" t="s">
        <v>1126</v>
      </c>
      <c r="BD2955" s="96">
        <v>51.771740000000001</v>
      </c>
      <c r="BF2955" s="230">
        <v>0.83720099999999997</v>
      </c>
      <c r="BH2955" s="96">
        <v>17.003841000000001</v>
      </c>
      <c r="BN2955" s="230">
        <v>6.639870000000001</v>
      </c>
      <c r="BP2955" s="96">
        <v>0.144345</v>
      </c>
      <c r="BR2955" s="96">
        <v>2.3383890000000003</v>
      </c>
      <c r="BX2955" s="96">
        <v>5.6102090000000002</v>
      </c>
      <c r="BZ2955" s="96">
        <v>4.1763820000000003</v>
      </c>
      <c r="CB2955" s="230">
        <v>3.675986</v>
      </c>
      <c r="CD2955" s="96">
        <v>0.55813400000000002</v>
      </c>
      <c r="DH2955" s="230">
        <f t="shared" si="1306"/>
        <v>92.756097000000011</v>
      </c>
      <c r="DJ2955" s="230">
        <f t="shared" si="1307"/>
        <v>7.2439029999999889</v>
      </c>
      <c r="DL2955" s="77" t="s">
        <v>3334</v>
      </c>
      <c r="DO2955" s="356">
        <v>3.27</v>
      </c>
      <c r="DP2955" s="77">
        <v>0.06</v>
      </c>
      <c r="DQ2955" s="348"/>
      <c r="DS2955" s="246"/>
      <c r="DU2955" s="96"/>
      <c r="DW2955" s="178"/>
      <c r="DX2955" s="304">
        <f t="shared" si="1308"/>
        <v>55.814918560016594</v>
      </c>
      <c r="DY2955" s="77">
        <f t="shared" si="1309"/>
        <v>0</v>
      </c>
      <c r="DZ2955" s="304">
        <f t="shared" si="1310"/>
        <v>0.90258325552443186</v>
      </c>
      <c r="EA2955" s="77">
        <f t="shared" si="1311"/>
        <v>0</v>
      </c>
      <c r="EB2955" s="304">
        <f t="shared" si="1312"/>
        <v>18.331777155306568</v>
      </c>
      <c r="EC2955" s="77">
        <f t="shared" si="1313"/>
        <v>0</v>
      </c>
      <c r="ED2955" s="304">
        <f t="shared" si="1314"/>
        <v>7.1584189231248052</v>
      </c>
      <c r="EE2955" s="77">
        <f t="shared" si="1315"/>
        <v>0</v>
      </c>
      <c r="EF2955" s="304">
        <f t="shared" si="1316"/>
        <v>0.15561780267662617</v>
      </c>
      <c r="EG2955" s="77">
        <f t="shared" si="1317"/>
        <v>0</v>
      </c>
      <c r="EH2955" s="304">
        <f t="shared" si="1318"/>
        <v>2.5210084033613445</v>
      </c>
      <c r="EI2955" s="77">
        <f t="shared" si="1319"/>
        <v>0</v>
      </c>
      <c r="EJ2955" s="304">
        <f t="shared" si="1320"/>
        <v>6.0483452640315374</v>
      </c>
      <c r="EK2955" s="77">
        <f t="shared" si="1321"/>
        <v>0</v>
      </c>
      <c r="EL2955" s="304">
        <f t="shared" si="1322"/>
        <v>4.5025417574437174</v>
      </c>
      <c r="EM2955" s="77">
        <f t="shared" si="1323"/>
        <v>0</v>
      </c>
      <c r="EN2955" s="304">
        <f t="shared" si="1324"/>
        <v>3.9630667081647468</v>
      </c>
      <c r="EO2955" s="77">
        <f t="shared" si="1325"/>
        <v>0</v>
      </c>
      <c r="EP2955" s="304">
        <f t="shared" si="1326"/>
        <v>0.60172217034962128</v>
      </c>
      <c r="EQ2955" s="77">
        <f t="shared" si="1327"/>
        <v>0</v>
      </c>
      <c r="ER2955" s="77">
        <f t="shared" si="1328"/>
        <v>100</v>
      </c>
      <c r="ES2955" s="77">
        <f t="shared" si="1329"/>
        <v>0</v>
      </c>
    </row>
    <row r="2956" spans="1:149" s="77" customFormat="1" x14ac:dyDescent="0.45">
      <c r="A2956" s="77" t="s">
        <v>4255</v>
      </c>
      <c r="B2956" s="178" t="s">
        <v>990</v>
      </c>
      <c r="C2956" s="77" t="s">
        <v>4282</v>
      </c>
      <c r="D2956" s="77" t="s">
        <v>4280</v>
      </c>
      <c r="E2956" s="77" t="s">
        <v>637</v>
      </c>
      <c r="F2956" s="77" t="s">
        <v>4273</v>
      </c>
      <c r="G2956" s="77" t="s">
        <v>4254</v>
      </c>
      <c r="H2956" s="77" t="s">
        <v>1100</v>
      </c>
      <c r="I2956" s="77">
        <v>24</v>
      </c>
      <c r="J2956" s="304">
        <v>100</v>
      </c>
      <c r="K2956" s="77">
        <v>2</v>
      </c>
      <c r="L2956" s="304">
        <v>1200</v>
      </c>
      <c r="M2956" s="77">
        <v>5</v>
      </c>
      <c r="N2956" s="77" t="s">
        <v>748</v>
      </c>
      <c r="O2956" s="77" t="s">
        <v>3662</v>
      </c>
      <c r="P2956" s="72" t="s">
        <v>1374</v>
      </c>
      <c r="Q2956" s="125"/>
      <c r="R2956" s="164">
        <v>3</v>
      </c>
      <c r="S2956" s="116"/>
      <c r="AA2956" s="168">
        <v>1</v>
      </c>
      <c r="AB2956" s="168"/>
      <c r="AC2956" s="168">
        <v>0</v>
      </c>
      <c r="AE2956" s="327"/>
      <c r="AG2956" s="168"/>
      <c r="AQ2956" s="178"/>
      <c r="AR2956" s="66">
        <v>0.99070000000000003</v>
      </c>
      <c r="AS2956" s="66"/>
      <c r="AU2956" s="276">
        <v>1000</v>
      </c>
      <c r="AV2956" s="276"/>
      <c r="AW2956" s="276">
        <v>990.7</v>
      </c>
      <c r="AX2956" s="95"/>
      <c r="AY2956" s="276"/>
      <c r="AZ2956" s="95"/>
      <c r="BA2956" s="178"/>
      <c r="BB2956" s="98" t="s">
        <v>3412</v>
      </c>
      <c r="BC2956" s="178" t="s">
        <v>1126</v>
      </c>
      <c r="BD2956" s="96">
        <v>51.674900000000001</v>
      </c>
      <c r="BF2956" s="230">
        <v>0.83563499999999991</v>
      </c>
      <c r="BH2956" s="96">
        <v>16.972035000000002</v>
      </c>
      <c r="BN2956" s="230">
        <v>6.6274499999999996</v>
      </c>
      <c r="BP2956" s="96">
        <v>0.14407499999999998</v>
      </c>
      <c r="BR2956" s="96">
        <v>2.334015</v>
      </c>
      <c r="BX2956" s="96">
        <v>5.5997149999999998</v>
      </c>
      <c r="BZ2956" s="96">
        <v>4.1685699999999999</v>
      </c>
      <c r="CB2956" s="230">
        <v>3.6691099999999999</v>
      </c>
      <c r="CD2956" s="96">
        <v>0.55708999999999997</v>
      </c>
      <c r="DH2956" s="230">
        <f t="shared" si="1306"/>
        <v>92.582595000000012</v>
      </c>
      <c r="DJ2956" s="230">
        <f t="shared" si="1307"/>
        <v>7.417404999999988</v>
      </c>
      <c r="DL2956" s="77" t="s">
        <v>3334</v>
      </c>
      <c r="DO2956" s="356">
        <v>3.45</v>
      </c>
      <c r="DP2956" s="77">
        <v>0.05</v>
      </c>
      <c r="DQ2956" s="348"/>
      <c r="DS2956" s="246"/>
      <c r="DU2956" s="96"/>
      <c r="DW2956" s="178"/>
      <c r="DX2956" s="304">
        <f t="shared" si="1308"/>
        <v>55.814918560016594</v>
      </c>
      <c r="DY2956" s="77">
        <f t="shared" si="1309"/>
        <v>0</v>
      </c>
      <c r="DZ2956" s="304">
        <f t="shared" si="1310"/>
        <v>0.90258325552443186</v>
      </c>
      <c r="EA2956" s="77">
        <f t="shared" si="1311"/>
        <v>0</v>
      </c>
      <c r="EB2956" s="304">
        <f t="shared" si="1312"/>
        <v>18.331777155306568</v>
      </c>
      <c r="EC2956" s="77">
        <f t="shared" si="1313"/>
        <v>0</v>
      </c>
      <c r="ED2956" s="304">
        <f t="shared" si="1314"/>
        <v>7.1584189231248043</v>
      </c>
      <c r="EE2956" s="77">
        <f t="shared" si="1315"/>
        <v>0</v>
      </c>
      <c r="EF2956" s="304">
        <f t="shared" si="1316"/>
        <v>0.15561780267662617</v>
      </c>
      <c r="EG2956" s="77">
        <f t="shared" si="1317"/>
        <v>0</v>
      </c>
      <c r="EH2956" s="304">
        <f t="shared" si="1318"/>
        <v>2.5210084033613445</v>
      </c>
      <c r="EI2956" s="77">
        <f t="shared" si="1319"/>
        <v>0</v>
      </c>
      <c r="EJ2956" s="304">
        <f t="shared" si="1320"/>
        <v>6.0483452640315374</v>
      </c>
      <c r="EK2956" s="77">
        <f t="shared" si="1321"/>
        <v>0</v>
      </c>
      <c r="EL2956" s="304">
        <f t="shared" si="1322"/>
        <v>4.5025417574437174</v>
      </c>
      <c r="EM2956" s="77">
        <f t="shared" si="1323"/>
        <v>0</v>
      </c>
      <c r="EN2956" s="304">
        <f t="shared" si="1324"/>
        <v>3.9630667081647468</v>
      </c>
      <c r="EO2956" s="77">
        <f t="shared" si="1325"/>
        <v>0</v>
      </c>
      <c r="EP2956" s="304">
        <f t="shared" si="1326"/>
        <v>0.60172217034962128</v>
      </c>
      <c r="EQ2956" s="77">
        <f t="shared" si="1327"/>
        <v>0</v>
      </c>
      <c r="ER2956" s="77">
        <f t="shared" si="1328"/>
        <v>100</v>
      </c>
      <c r="ES2956" s="77">
        <f t="shared" si="1329"/>
        <v>0</v>
      </c>
    </row>
    <row r="2957" spans="1:149" s="77" customFormat="1" x14ac:dyDescent="0.45">
      <c r="A2957" s="77" t="s">
        <v>4255</v>
      </c>
      <c r="B2957" s="178" t="s">
        <v>990</v>
      </c>
      <c r="C2957" s="77" t="s">
        <v>4282</v>
      </c>
      <c r="D2957" s="77" t="s">
        <v>4280</v>
      </c>
      <c r="E2957" s="77" t="s">
        <v>637</v>
      </c>
      <c r="F2957" s="77" t="s">
        <v>4274</v>
      </c>
      <c r="G2957" s="77" t="s">
        <v>4254</v>
      </c>
      <c r="H2957" s="77" t="s">
        <v>1100</v>
      </c>
      <c r="I2957" s="77">
        <v>24</v>
      </c>
      <c r="J2957" s="304">
        <v>170</v>
      </c>
      <c r="K2957" s="77">
        <v>2</v>
      </c>
      <c r="L2957" s="304">
        <v>1200</v>
      </c>
      <c r="M2957" s="77">
        <v>5</v>
      </c>
      <c r="N2957" s="77" t="s">
        <v>748</v>
      </c>
      <c r="O2957" s="77" t="s">
        <v>3662</v>
      </c>
      <c r="P2957" s="72" t="s">
        <v>1374</v>
      </c>
      <c r="Q2957" s="125"/>
      <c r="R2957" s="164">
        <v>3</v>
      </c>
      <c r="S2957" s="116"/>
      <c r="AA2957" s="168">
        <v>1</v>
      </c>
      <c r="AB2957" s="168"/>
      <c r="AC2957" s="168">
        <v>0</v>
      </c>
      <c r="AE2957" s="327"/>
      <c r="AG2957" s="168"/>
      <c r="AQ2957" s="178"/>
      <c r="AR2957" s="66">
        <v>0.99939999999999996</v>
      </c>
      <c r="AS2957" s="66"/>
      <c r="AU2957" s="276">
        <v>1700</v>
      </c>
      <c r="AV2957" s="276"/>
      <c r="AW2957" s="276">
        <v>1698.98</v>
      </c>
      <c r="AX2957" s="95"/>
      <c r="AY2957" s="276"/>
      <c r="AZ2957" s="95"/>
      <c r="BA2957" s="178"/>
      <c r="BB2957" s="98" t="s">
        <v>3412</v>
      </c>
      <c r="BC2957" s="178" t="s">
        <v>1126</v>
      </c>
      <c r="BD2957" s="96">
        <v>50.953979999999994</v>
      </c>
      <c r="BF2957" s="230">
        <v>0.82397699999999996</v>
      </c>
      <c r="BH2957" s="96">
        <v>16.735257000000001</v>
      </c>
      <c r="BN2957" s="230">
        <v>6.5349900000000005</v>
      </c>
      <c r="BP2957" s="96">
        <v>0.142065</v>
      </c>
      <c r="BR2957" s="96">
        <v>2.301453</v>
      </c>
      <c r="BX2957" s="96">
        <v>5.5215929999999993</v>
      </c>
      <c r="BZ2957" s="96">
        <v>4.1104139999999996</v>
      </c>
      <c r="CB2957" s="230">
        <v>3.6179219999999996</v>
      </c>
      <c r="CD2957" s="96">
        <v>0.54931799999999997</v>
      </c>
      <c r="DH2957" s="230">
        <f t="shared" si="1306"/>
        <v>91.29096899999999</v>
      </c>
      <c r="DJ2957" s="230">
        <f t="shared" si="1307"/>
        <v>8.7090310000000102</v>
      </c>
      <c r="DL2957" s="77" t="s">
        <v>3334</v>
      </c>
      <c r="DO2957" s="356">
        <v>4.79</v>
      </c>
      <c r="DP2957" s="77">
        <v>0.05</v>
      </c>
      <c r="DQ2957" s="348"/>
      <c r="DS2957" s="246"/>
      <c r="DU2957" s="96"/>
      <c r="DW2957" s="178"/>
      <c r="DX2957" s="304">
        <f t="shared" si="1308"/>
        <v>55.814918560016601</v>
      </c>
      <c r="DY2957" s="77">
        <f t="shared" si="1309"/>
        <v>0</v>
      </c>
      <c r="DZ2957" s="304">
        <f t="shared" si="1310"/>
        <v>0.90258325552443197</v>
      </c>
      <c r="EA2957" s="77">
        <f t="shared" si="1311"/>
        <v>0</v>
      </c>
      <c r="EB2957" s="304">
        <f t="shared" si="1312"/>
        <v>18.331777155306568</v>
      </c>
      <c r="EC2957" s="77">
        <f t="shared" si="1313"/>
        <v>0</v>
      </c>
      <c r="ED2957" s="304">
        <f t="shared" si="1314"/>
        <v>7.158418923124807</v>
      </c>
      <c r="EE2957" s="77">
        <f t="shared" si="1315"/>
        <v>0</v>
      </c>
      <c r="EF2957" s="304">
        <f t="shared" si="1316"/>
        <v>0.15561780267662623</v>
      </c>
      <c r="EG2957" s="77">
        <f t="shared" si="1317"/>
        <v>0</v>
      </c>
      <c r="EH2957" s="304">
        <f t="shared" si="1318"/>
        <v>2.5210084033613449</v>
      </c>
      <c r="EI2957" s="77">
        <f t="shared" si="1319"/>
        <v>0</v>
      </c>
      <c r="EJ2957" s="304">
        <f t="shared" si="1320"/>
        <v>6.0483452640315383</v>
      </c>
      <c r="EK2957" s="77">
        <f t="shared" si="1321"/>
        <v>0</v>
      </c>
      <c r="EL2957" s="304">
        <f t="shared" si="1322"/>
        <v>4.5025417574437183</v>
      </c>
      <c r="EM2957" s="77">
        <f t="shared" si="1323"/>
        <v>0</v>
      </c>
      <c r="EN2957" s="304">
        <f t="shared" si="1324"/>
        <v>3.9630667081647477</v>
      </c>
      <c r="EO2957" s="77">
        <f t="shared" si="1325"/>
        <v>0</v>
      </c>
      <c r="EP2957" s="304">
        <f t="shared" si="1326"/>
        <v>0.60172217034962139</v>
      </c>
      <c r="EQ2957" s="77">
        <f t="shared" si="1327"/>
        <v>0</v>
      </c>
      <c r="ER2957" s="77">
        <f t="shared" si="1328"/>
        <v>100</v>
      </c>
      <c r="ES2957" s="77">
        <f t="shared" si="1329"/>
        <v>0</v>
      </c>
    </row>
    <row r="2958" spans="1:149" s="77" customFormat="1" x14ac:dyDescent="0.45">
      <c r="A2958" s="77" t="s">
        <v>4255</v>
      </c>
      <c r="B2958" s="178" t="s">
        <v>990</v>
      </c>
      <c r="C2958" s="77" t="s">
        <v>4282</v>
      </c>
      <c r="D2958" s="77" t="s">
        <v>4280</v>
      </c>
      <c r="E2958" s="77" t="s">
        <v>637</v>
      </c>
      <c r="F2958" s="77" t="s">
        <v>4275</v>
      </c>
      <c r="G2958" s="77" t="s">
        <v>4254</v>
      </c>
      <c r="H2958" s="77" t="s">
        <v>1100</v>
      </c>
      <c r="I2958" s="77">
        <v>24</v>
      </c>
      <c r="J2958" s="304">
        <v>170</v>
      </c>
      <c r="K2958" s="77">
        <v>2</v>
      </c>
      <c r="L2958" s="304">
        <v>1200</v>
      </c>
      <c r="M2958" s="77">
        <v>5</v>
      </c>
      <c r="N2958" s="77" t="s">
        <v>748</v>
      </c>
      <c r="O2958" s="77" t="s">
        <v>3662</v>
      </c>
      <c r="P2958" s="72" t="s">
        <v>1374</v>
      </c>
      <c r="Q2958" s="125"/>
      <c r="R2958" s="164">
        <v>3</v>
      </c>
      <c r="S2958" s="116"/>
      <c r="AA2958" s="168">
        <v>1</v>
      </c>
      <c r="AB2958" s="168"/>
      <c r="AC2958" s="168">
        <v>0</v>
      </c>
      <c r="AE2958" s="327"/>
      <c r="AG2958" s="168"/>
      <c r="AQ2958" s="178"/>
      <c r="AR2958" s="66">
        <v>0.99939999999999996</v>
      </c>
      <c r="AS2958" s="66"/>
      <c r="AU2958" s="276">
        <v>1700</v>
      </c>
      <c r="AV2958" s="276"/>
      <c r="AW2958" s="276">
        <v>1698.98</v>
      </c>
      <c r="AX2958" s="95"/>
      <c r="AY2958" s="276"/>
      <c r="AZ2958" s="95"/>
      <c r="BA2958" s="178"/>
      <c r="BB2958" s="98" t="s">
        <v>3412</v>
      </c>
      <c r="BC2958" s="178" t="s">
        <v>1126</v>
      </c>
      <c r="BD2958" s="96">
        <v>50.986259999999994</v>
      </c>
      <c r="BF2958" s="230">
        <v>0.82449899999999998</v>
      </c>
      <c r="BH2958" s="96">
        <v>16.745858999999999</v>
      </c>
      <c r="BN2958" s="230">
        <v>6.5391300000000001</v>
      </c>
      <c r="BP2958" s="96">
        <v>0.14215499999999998</v>
      </c>
      <c r="BR2958" s="96">
        <v>2.3029109999999999</v>
      </c>
      <c r="BX2958" s="96">
        <v>5.5250909999999998</v>
      </c>
      <c r="BZ2958" s="96">
        <v>4.1130179999999994</v>
      </c>
      <c r="CB2958" s="230">
        <v>3.6202139999999998</v>
      </c>
      <c r="CD2958" s="96">
        <v>0.54966599999999988</v>
      </c>
      <c r="DH2958" s="230">
        <f t="shared" si="1306"/>
        <v>91.348803000000004</v>
      </c>
      <c r="DJ2958" s="230">
        <f t="shared" si="1307"/>
        <v>8.6511969999999963</v>
      </c>
      <c r="DL2958" s="77" t="s">
        <v>3334</v>
      </c>
      <c r="DO2958" s="356">
        <v>4.7300000000000004</v>
      </c>
      <c r="DP2958" s="77">
        <v>0.05</v>
      </c>
      <c r="DQ2958" s="348"/>
      <c r="DS2958" s="246"/>
      <c r="DU2958" s="96"/>
      <c r="DW2958" s="178"/>
      <c r="DX2958" s="304">
        <f t="shared" si="1308"/>
        <v>55.814918560016594</v>
      </c>
      <c r="DY2958" s="77">
        <f t="shared" si="1309"/>
        <v>0</v>
      </c>
      <c r="DZ2958" s="304">
        <f t="shared" si="1310"/>
        <v>0.90258325552443186</v>
      </c>
      <c r="EA2958" s="77">
        <f t="shared" si="1311"/>
        <v>0</v>
      </c>
      <c r="EB2958" s="304">
        <f t="shared" si="1312"/>
        <v>18.331777155306568</v>
      </c>
      <c r="EC2958" s="77">
        <f t="shared" si="1313"/>
        <v>0</v>
      </c>
      <c r="ED2958" s="304">
        <f t="shared" si="1314"/>
        <v>7.1584189231248052</v>
      </c>
      <c r="EE2958" s="77">
        <f t="shared" si="1315"/>
        <v>0</v>
      </c>
      <c r="EF2958" s="304">
        <f t="shared" si="1316"/>
        <v>0.15561780267662617</v>
      </c>
      <c r="EG2958" s="77">
        <f t="shared" si="1317"/>
        <v>0</v>
      </c>
      <c r="EH2958" s="304">
        <f t="shared" si="1318"/>
        <v>2.5210084033613445</v>
      </c>
      <c r="EI2958" s="77">
        <f t="shared" si="1319"/>
        <v>0</v>
      </c>
      <c r="EJ2958" s="304">
        <f t="shared" si="1320"/>
        <v>6.0483452640315374</v>
      </c>
      <c r="EK2958" s="77">
        <f t="shared" si="1321"/>
        <v>0</v>
      </c>
      <c r="EL2958" s="304">
        <f t="shared" si="1322"/>
        <v>4.5025417574437174</v>
      </c>
      <c r="EM2958" s="77">
        <f t="shared" si="1323"/>
        <v>0</v>
      </c>
      <c r="EN2958" s="304">
        <f t="shared" si="1324"/>
        <v>3.9630667081647468</v>
      </c>
      <c r="EO2958" s="77">
        <f t="shared" si="1325"/>
        <v>0</v>
      </c>
      <c r="EP2958" s="304">
        <f t="shared" si="1326"/>
        <v>0.60172217034962117</v>
      </c>
      <c r="EQ2958" s="77">
        <f t="shared" si="1327"/>
        <v>0</v>
      </c>
      <c r="ER2958" s="77">
        <f t="shared" si="1328"/>
        <v>100</v>
      </c>
      <c r="ES2958" s="77">
        <f t="shared" si="1329"/>
        <v>0</v>
      </c>
    </row>
    <row r="2959" spans="1:149" s="77" customFormat="1" x14ac:dyDescent="0.45">
      <c r="A2959" s="77" t="s">
        <v>4255</v>
      </c>
      <c r="B2959" s="178" t="s">
        <v>990</v>
      </c>
      <c r="C2959" s="77" t="s">
        <v>4282</v>
      </c>
      <c r="D2959" s="77" t="s">
        <v>4280</v>
      </c>
      <c r="E2959" s="77" t="s">
        <v>637</v>
      </c>
      <c r="F2959" s="77" t="s">
        <v>4276</v>
      </c>
      <c r="G2959" s="77" t="s">
        <v>4254</v>
      </c>
      <c r="H2959" s="77" t="s">
        <v>1100</v>
      </c>
      <c r="I2959" s="77">
        <v>24</v>
      </c>
      <c r="J2959" s="304">
        <v>200</v>
      </c>
      <c r="K2959" s="77">
        <v>2</v>
      </c>
      <c r="L2959" s="304">
        <v>1200</v>
      </c>
      <c r="M2959" s="77">
        <v>5</v>
      </c>
      <c r="N2959" s="77" t="s">
        <v>748</v>
      </c>
      <c r="O2959" s="77" t="s">
        <v>3662</v>
      </c>
      <c r="P2959" s="72" t="s">
        <v>1374</v>
      </c>
      <c r="Q2959" s="125"/>
      <c r="R2959" s="164">
        <v>3</v>
      </c>
      <c r="S2959" s="116"/>
      <c r="AA2959" s="168">
        <v>1</v>
      </c>
      <c r="AB2959" s="168"/>
      <c r="AC2959" s="168">
        <v>0</v>
      </c>
      <c r="AE2959" s="327"/>
      <c r="AG2959" s="168"/>
      <c r="AQ2959" s="178"/>
      <c r="AR2959" s="66">
        <v>1.0069999999999999</v>
      </c>
      <c r="AS2959" s="66"/>
      <c r="AU2959" s="276">
        <v>2000</v>
      </c>
      <c r="AV2959" s="276"/>
      <c r="AW2959" s="276">
        <v>2013.9999999999998</v>
      </c>
      <c r="AX2959" s="95"/>
      <c r="AY2959" s="276"/>
      <c r="AZ2959" s="95"/>
      <c r="BA2959" s="178"/>
      <c r="BB2959" s="98" t="s">
        <v>3412</v>
      </c>
      <c r="BC2959" s="178" t="s">
        <v>1126</v>
      </c>
      <c r="BD2959" s="96">
        <v>50.819479999999992</v>
      </c>
      <c r="BF2959" s="230">
        <v>0.82180200000000003</v>
      </c>
      <c r="BH2959" s="96">
        <v>16.691082000000002</v>
      </c>
      <c r="BN2959" s="230">
        <v>6.5177399999999999</v>
      </c>
      <c r="BP2959" s="96">
        <v>0.14168999999999998</v>
      </c>
      <c r="BR2959" s="96">
        <v>2.2953779999999999</v>
      </c>
      <c r="BX2959" s="96">
        <v>5.5070179999999995</v>
      </c>
      <c r="BZ2959" s="96">
        <v>4.099564</v>
      </c>
      <c r="CB2959" s="230">
        <v>3.6083719999999992</v>
      </c>
      <c r="CD2959" s="96">
        <v>0.54786799999999991</v>
      </c>
      <c r="DH2959" s="230">
        <f t="shared" si="1306"/>
        <v>91.049993999999984</v>
      </c>
      <c r="DJ2959" s="230">
        <f t="shared" si="1307"/>
        <v>8.9500060000000161</v>
      </c>
      <c r="DL2959" s="77" t="s">
        <v>827</v>
      </c>
      <c r="DO2959" s="356">
        <v>5.04</v>
      </c>
      <c r="DP2959" s="77">
        <v>0.04</v>
      </c>
      <c r="DQ2959" s="348"/>
      <c r="DS2959" s="246"/>
      <c r="DU2959" s="96"/>
      <c r="DW2959" s="178"/>
      <c r="DX2959" s="304">
        <f t="shared" si="1308"/>
        <v>55.814918560016601</v>
      </c>
      <c r="DY2959" s="77">
        <f t="shared" si="1309"/>
        <v>0</v>
      </c>
      <c r="DZ2959" s="304">
        <f t="shared" si="1310"/>
        <v>0.90258325552443219</v>
      </c>
      <c r="EA2959" s="77">
        <f t="shared" si="1311"/>
        <v>0</v>
      </c>
      <c r="EB2959" s="304">
        <f t="shared" si="1312"/>
        <v>18.331777155306572</v>
      </c>
      <c r="EC2959" s="77">
        <f t="shared" si="1313"/>
        <v>0</v>
      </c>
      <c r="ED2959" s="304">
        <f t="shared" si="1314"/>
        <v>7.158418923124807</v>
      </c>
      <c r="EE2959" s="77">
        <f t="shared" si="1315"/>
        <v>0</v>
      </c>
      <c r="EF2959" s="304">
        <f t="shared" si="1316"/>
        <v>0.15561780267662623</v>
      </c>
      <c r="EG2959" s="77">
        <f t="shared" si="1317"/>
        <v>0</v>
      </c>
      <c r="EH2959" s="304">
        <f t="shared" si="1318"/>
        <v>2.5210084033613449</v>
      </c>
      <c r="EI2959" s="77">
        <f t="shared" si="1319"/>
        <v>0</v>
      </c>
      <c r="EJ2959" s="304">
        <f t="shared" si="1320"/>
        <v>6.0483452640315392</v>
      </c>
      <c r="EK2959" s="77">
        <f t="shared" si="1321"/>
        <v>0</v>
      </c>
      <c r="EL2959" s="304">
        <f t="shared" si="1322"/>
        <v>4.5025417574437192</v>
      </c>
      <c r="EM2959" s="77">
        <f t="shared" si="1323"/>
        <v>0</v>
      </c>
      <c r="EN2959" s="304">
        <f t="shared" si="1324"/>
        <v>3.9630667081647477</v>
      </c>
      <c r="EO2959" s="77">
        <f t="shared" si="1325"/>
        <v>0</v>
      </c>
      <c r="EP2959" s="304">
        <f t="shared" si="1326"/>
        <v>0.60172217034962128</v>
      </c>
      <c r="EQ2959" s="77">
        <f t="shared" si="1327"/>
        <v>0</v>
      </c>
      <c r="ER2959" s="77">
        <f t="shared" si="1328"/>
        <v>100</v>
      </c>
      <c r="ES2959" s="77">
        <f t="shared" si="1329"/>
        <v>0</v>
      </c>
    </row>
    <row r="2960" spans="1:149" s="77" customFormat="1" x14ac:dyDescent="0.45">
      <c r="A2960" s="77" t="s">
        <v>4255</v>
      </c>
      <c r="B2960" s="178" t="s">
        <v>990</v>
      </c>
      <c r="C2960" s="77" t="s">
        <v>4282</v>
      </c>
      <c r="D2960" s="77" t="s">
        <v>4280</v>
      </c>
      <c r="E2960" s="77" t="s">
        <v>637</v>
      </c>
      <c r="F2960" s="77" t="s">
        <v>4277</v>
      </c>
      <c r="G2960" s="77" t="s">
        <v>4254</v>
      </c>
      <c r="H2960" s="77" t="s">
        <v>1100</v>
      </c>
      <c r="I2960" s="77">
        <v>24</v>
      </c>
      <c r="J2960" s="304">
        <v>200</v>
      </c>
      <c r="K2960" s="77">
        <v>2</v>
      </c>
      <c r="L2960" s="304">
        <v>1200</v>
      </c>
      <c r="M2960" s="77">
        <v>5</v>
      </c>
      <c r="N2960" s="77" t="s">
        <v>748</v>
      </c>
      <c r="O2960" s="77" t="s">
        <v>3662</v>
      </c>
      <c r="P2960" s="72" t="s">
        <v>1374</v>
      </c>
      <c r="Q2960" s="125"/>
      <c r="R2960" s="164">
        <v>3</v>
      </c>
      <c r="S2960" s="116"/>
      <c r="AA2960" s="168">
        <v>1</v>
      </c>
      <c r="AB2960" s="168"/>
      <c r="AC2960" s="168">
        <v>0</v>
      </c>
      <c r="AE2960" s="327"/>
      <c r="AG2960" s="168"/>
      <c r="AQ2960" s="178"/>
      <c r="AR2960" s="66">
        <v>1.0069999999999999</v>
      </c>
      <c r="AS2960" s="66"/>
      <c r="AU2960" s="276">
        <v>2000</v>
      </c>
      <c r="AV2960" s="276"/>
      <c r="AW2960" s="276">
        <v>2013.9999999999998</v>
      </c>
      <c r="AX2960" s="95"/>
      <c r="AY2960" s="276"/>
      <c r="AZ2960" s="95"/>
      <c r="BA2960" s="178"/>
      <c r="BB2960" s="98" t="s">
        <v>3412</v>
      </c>
      <c r="BC2960" s="178" t="s">
        <v>1126</v>
      </c>
      <c r="BD2960" s="96">
        <v>50.733399999999989</v>
      </c>
      <c r="BF2960" s="230">
        <v>0.82040999999999997</v>
      </c>
      <c r="BH2960" s="96">
        <v>16.66281</v>
      </c>
      <c r="BN2960" s="230">
        <v>6.5066999999999995</v>
      </c>
      <c r="BP2960" s="96">
        <v>0.14144999999999999</v>
      </c>
      <c r="BR2960" s="96">
        <v>2.29149</v>
      </c>
      <c r="BX2960" s="96">
        <v>5.4976900000000004</v>
      </c>
      <c r="BZ2960" s="96">
        <v>4.0926200000000001</v>
      </c>
      <c r="CB2960" s="230">
        <v>3.6022599999999998</v>
      </c>
      <c r="CD2960" s="96">
        <v>0.54693999999999998</v>
      </c>
      <c r="DH2960" s="230">
        <f t="shared" si="1306"/>
        <v>90.895769999999999</v>
      </c>
      <c r="DJ2960" s="230">
        <f t="shared" si="1307"/>
        <v>9.1042300000000012</v>
      </c>
      <c r="DL2960" s="77" t="s">
        <v>3334</v>
      </c>
      <c r="DO2960" s="356">
        <v>5.2</v>
      </c>
      <c r="DP2960" s="77">
        <v>0.04</v>
      </c>
      <c r="DQ2960" s="348"/>
      <c r="DS2960" s="246"/>
      <c r="DU2960" s="96"/>
      <c r="DW2960" s="178"/>
      <c r="DX2960" s="304">
        <f t="shared" si="1308"/>
        <v>55.814918560016594</v>
      </c>
      <c r="DY2960" s="77">
        <f t="shared" si="1309"/>
        <v>0</v>
      </c>
      <c r="DZ2960" s="304">
        <f t="shared" si="1310"/>
        <v>0.90258325552443197</v>
      </c>
      <c r="EA2960" s="77">
        <f t="shared" si="1311"/>
        <v>0</v>
      </c>
      <c r="EB2960" s="304">
        <f t="shared" si="1312"/>
        <v>18.331777155306568</v>
      </c>
      <c r="EC2960" s="77">
        <f t="shared" si="1313"/>
        <v>0</v>
      </c>
      <c r="ED2960" s="304">
        <f t="shared" si="1314"/>
        <v>7.1584189231248052</v>
      </c>
      <c r="EE2960" s="77">
        <f t="shared" si="1315"/>
        <v>0</v>
      </c>
      <c r="EF2960" s="304">
        <f t="shared" si="1316"/>
        <v>0.1556178026766262</v>
      </c>
      <c r="EG2960" s="77">
        <f t="shared" si="1317"/>
        <v>0</v>
      </c>
      <c r="EH2960" s="304">
        <f t="shared" si="1318"/>
        <v>2.5210084033613445</v>
      </c>
      <c r="EI2960" s="77">
        <f t="shared" si="1319"/>
        <v>0</v>
      </c>
      <c r="EJ2960" s="304">
        <f t="shared" si="1320"/>
        <v>6.0483452640315392</v>
      </c>
      <c r="EK2960" s="77">
        <f t="shared" si="1321"/>
        <v>0</v>
      </c>
      <c r="EL2960" s="304">
        <f t="shared" si="1322"/>
        <v>4.5025417574437183</v>
      </c>
      <c r="EM2960" s="77">
        <f t="shared" si="1323"/>
        <v>0</v>
      </c>
      <c r="EN2960" s="304">
        <f t="shared" si="1324"/>
        <v>3.9630667081647477</v>
      </c>
      <c r="EO2960" s="77">
        <f t="shared" si="1325"/>
        <v>0</v>
      </c>
      <c r="EP2960" s="304">
        <f t="shared" si="1326"/>
        <v>0.60172217034962128</v>
      </c>
      <c r="EQ2960" s="77">
        <f t="shared" si="1327"/>
        <v>0</v>
      </c>
      <c r="ER2960" s="77">
        <f t="shared" si="1328"/>
        <v>100</v>
      </c>
      <c r="ES2960" s="77">
        <f t="shared" si="1329"/>
        <v>0</v>
      </c>
    </row>
    <row r="2961" spans="1:149" s="91" customFormat="1" ht="14.65" thickBot="1" x14ac:dyDescent="0.5">
      <c r="A2961" s="91" t="s">
        <v>4255</v>
      </c>
      <c r="B2961" s="206" t="s">
        <v>990</v>
      </c>
      <c r="C2961" s="91" t="s">
        <v>4282</v>
      </c>
      <c r="D2961" s="91" t="s">
        <v>4280</v>
      </c>
      <c r="E2961" s="91" t="s">
        <v>637</v>
      </c>
      <c r="F2961" s="91" t="s">
        <v>4278</v>
      </c>
      <c r="G2961" s="91" t="s">
        <v>4254</v>
      </c>
      <c r="H2961" s="91" t="s">
        <v>1100</v>
      </c>
      <c r="I2961" s="91">
        <v>24</v>
      </c>
      <c r="J2961" s="305">
        <v>150</v>
      </c>
      <c r="K2961" s="91">
        <v>2</v>
      </c>
      <c r="L2961" s="305">
        <v>1200</v>
      </c>
      <c r="M2961" s="91">
        <v>5</v>
      </c>
      <c r="N2961" s="91" t="s">
        <v>748</v>
      </c>
      <c r="O2961" s="91" t="s">
        <v>3662</v>
      </c>
      <c r="P2961" s="90" t="s">
        <v>1374</v>
      </c>
      <c r="Q2961" s="203"/>
      <c r="R2961" s="204">
        <v>3</v>
      </c>
      <c r="S2961" s="205"/>
      <c r="AA2961" s="170">
        <v>1</v>
      </c>
      <c r="AB2961" s="170"/>
      <c r="AC2961" s="170">
        <v>0</v>
      </c>
      <c r="AE2961" s="328"/>
      <c r="AG2961" s="170"/>
      <c r="AQ2961" s="206"/>
      <c r="AR2961" s="69">
        <v>0.99560000000000004</v>
      </c>
      <c r="AS2961" s="69"/>
      <c r="AU2961" s="277">
        <v>1500</v>
      </c>
      <c r="AV2961" s="277"/>
      <c r="AW2961" s="277">
        <v>1493.4</v>
      </c>
      <c r="AX2961" s="259"/>
      <c r="AY2961" s="277"/>
      <c r="AZ2961" s="259"/>
      <c r="BA2961" s="206"/>
      <c r="BB2961" s="141" t="s">
        <v>3412</v>
      </c>
      <c r="BC2961" s="206" t="s">
        <v>1126</v>
      </c>
      <c r="BD2961" s="97">
        <v>51.25526</v>
      </c>
      <c r="BF2961" s="139">
        <v>0.82884900000000006</v>
      </c>
      <c r="BH2961" s="97">
        <v>16.834209000000001</v>
      </c>
      <c r="BN2961" s="139">
        <v>6.5736300000000005</v>
      </c>
      <c r="BP2961" s="97">
        <v>0.142905</v>
      </c>
      <c r="BR2961" s="97">
        <v>2.315061</v>
      </c>
      <c r="BX2961" s="97">
        <v>5.5542409999999993</v>
      </c>
      <c r="BZ2961" s="97">
        <v>4.1347179999999994</v>
      </c>
      <c r="CB2961" s="139">
        <v>3.6393140000000002</v>
      </c>
      <c r="CD2961" s="97">
        <v>0.55256599999999989</v>
      </c>
      <c r="DH2961" s="139">
        <f t="shared" si="1306"/>
        <v>91.830752999999987</v>
      </c>
      <c r="DJ2961" s="139">
        <f t="shared" si="1307"/>
        <v>8.1692470000000128</v>
      </c>
      <c r="DL2961" s="91" t="s">
        <v>827</v>
      </c>
      <c r="DO2961" s="357">
        <v>4.2300000000000004</v>
      </c>
      <c r="DP2961" s="91">
        <v>0.02</v>
      </c>
      <c r="DQ2961" s="349"/>
      <c r="DS2961" s="251"/>
      <c r="DU2961" s="97"/>
      <c r="DW2961" s="206"/>
      <c r="DX2961" s="305">
        <f t="shared" si="1308"/>
        <v>55.814918560016601</v>
      </c>
      <c r="DY2961" s="91">
        <f t="shared" si="1309"/>
        <v>0</v>
      </c>
      <c r="DZ2961" s="305">
        <f t="shared" si="1310"/>
        <v>0.90258325552443219</v>
      </c>
      <c r="EA2961" s="91">
        <f t="shared" si="1311"/>
        <v>0</v>
      </c>
      <c r="EB2961" s="305">
        <f t="shared" si="1312"/>
        <v>18.331777155306572</v>
      </c>
      <c r="EC2961" s="91">
        <f t="shared" si="1313"/>
        <v>0</v>
      </c>
      <c r="ED2961" s="305">
        <f t="shared" si="1314"/>
        <v>7.158418923124807</v>
      </c>
      <c r="EE2961" s="91">
        <f t="shared" si="1315"/>
        <v>0</v>
      </c>
      <c r="EF2961" s="305">
        <f t="shared" si="1316"/>
        <v>0.15561780267662623</v>
      </c>
      <c r="EG2961" s="91">
        <f t="shared" si="1317"/>
        <v>0</v>
      </c>
      <c r="EH2961" s="305">
        <f t="shared" si="1318"/>
        <v>2.5210084033613449</v>
      </c>
      <c r="EI2961" s="91">
        <f t="shared" si="1319"/>
        <v>0</v>
      </c>
      <c r="EJ2961" s="305">
        <f t="shared" si="1320"/>
        <v>6.0483452640315383</v>
      </c>
      <c r="EK2961" s="91">
        <f t="shared" si="1321"/>
        <v>0</v>
      </c>
      <c r="EL2961" s="305">
        <f t="shared" si="1322"/>
        <v>4.5025417574437183</v>
      </c>
      <c r="EM2961" s="91">
        <f t="shared" si="1323"/>
        <v>0</v>
      </c>
      <c r="EN2961" s="305">
        <f t="shared" si="1324"/>
        <v>3.9630667081647482</v>
      </c>
      <c r="EO2961" s="91">
        <f t="shared" si="1325"/>
        <v>0</v>
      </c>
      <c r="EP2961" s="305">
        <f t="shared" si="1326"/>
        <v>0.60172217034962128</v>
      </c>
      <c r="EQ2961" s="91">
        <f t="shared" si="1327"/>
        <v>0</v>
      </c>
      <c r="ER2961" s="91">
        <f t="shared" si="1328"/>
        <v>100</v>
      </c>
      <c r="ES2961" s="91">
        <f t="shared" si="1329"/>
        <v>0</v>
      </c>
    </row>
    <row r="2962" spans="1:149" x14ac:dyDescent="0.45">
      <c r="A2962" s="51" t="s">
        <v>4283</v>
      </c>
      <c r="B2962" s="174" t="s">
        <v>1020</v>
      </c>
      <c r="C2962" s="51" t="s">
        <v>3766</v>
      </c>
      <c r="D2962" s="51" t="s">
        <v>4284</v>
      </c>
      <c r="E2962" s="51" t="s">
        <v>1127</v>
      </c>
      <c r="F2962" s="51" t="s">
        <v>4285</v>
      </c>
      <c r="G2962" s="51" t="s">
        <v>4040</v>
      </c>
      <c r="H2962" s="51" t="s">
        <v>1100</v>
      </c>
      <c r="I2962" s="51">
        <v>106</v>
      </c>
      <c r="J2962" s="75">
        <v>30</v>
      </c>
      <c r="L2962" s="75">
        <v>1050</v>
      </c>
      <c r="P2962" s="72" t="s">
        <v>1374</v>
      </c>
      <c r="AA2962" s="168">
        <v>1</v>
      </c>
      <c r="AC2962" s="169">
        <v>0</v>
      </c>
      <c r="AR2962" s="53">
        <v>0.98280000000000001</v>
      </c>
      <c r="AT2962" s="77"/>
      <c r="AU2962" s="276">
        <v>300</v>
      </c>
      <c r="AV2962" s="276"/>
      <c r="AW2962" s="276">
        <v>294.83999999999997</v>
      </c>
      <c r="AX2962" s="95"/>
      <c r="AY2962" s="276"/>
      <c r="AZ2962" s="95"/>
      <c r="BB2962" s="80" t="s">
        <v>3412</v>
      </c>
      <c r="BC2962" s="174" t="s">
        <v>751</v>
      </c>
      <c r="BD2962" s="96">
        <v>56.195595000000004</v>
      </c>
      <c r="BF2962" s="230">
        <v>0.29499000000000003</v>
      </c>
      <c r="BH2962" s="96">
        <v>20.983622</v>
      </c>
      <c r="BN2962" s="230">
        <v>2.6549100000000005</v>
      </c>
      <c r="BP2962" s="96">
        <v>0.13766200000000003</v>
      </c>
      <c r="BR2962" s="96">
        <v>0.38348700000000008</v>
      </c>
      <c r="BX2962" s="96">
        <v>3.2055580000000004</v>
      </c>
      <c r="BZ2962" s="96">
        <v>5.0738280000000007</v>
      </c>
      <c r="CB2962" s="230">
        <v>9.3020180000000021</v>
      </c>
      <c r="CD2962" s="96">
        <v>8.8497000000000006E-2</v>
      </c>
      <c r="DH2962" s="52">
        <f>SUM(BD2962,BF2962,BH2962,BN2962,BP2962,BR2962,BX2962,BZ2962,CB2962,CD2962)</f>
        <v>98.320167000000026</v>
      </c>
      <c r="DJ2962" s="230">
        <f t="shared" si="1307"/>
        <v>1.6798329999999737</v>
      </c>
      <c r="DL2962" s="51" t="s">
        <v>827</v>
      </c>
      <c r="DO2962" s="348">
        <v>1.66</v>
      </c>
      <c r="DP2962" s="51">
        <v>0.02</v>
      </c>
      <c r="DU2962" s="52"/>
      <c r="DX2962" s="75">
        <f t="shared" si="1308"/>
        <v>57.155715571557138</v>
      </c>
      <c r="DY2962" s="51">
        <f t="shared" si="1309"/>
        <v>0</v>
      </c>
      <c r="DZ2962" s="75">
        <f t="shared" si="1310"/>
        <v>0.30003000300029997</v>
      </c>
      <c r="EA2962" s="51">
        <f t="shared" si="1311"/>
        <v>0</v>
      </c>
      <c r="EB2962" s="75">
        <f t="shared" si="1312"/>
        <v>21.342134213421339</v>
      </c>
      <c r="EC2962" s="51">
        <f t="shared" si="1313"/>
        <v>0</v>
      </c>
      <c r="ED2962" s="75">
        <f t="shared" si="1314"/>
        <v>2.7002700270027002</v>
      </c>
      <c r="EE2962" s="51">
        <f t="shared" si="1315"/>
        <v>0</v>
      </c>
      <c r="EF2962" s="75">
        <f t="shared" si="1316"/>
        <v>0.14001400140014</v>
      </c>
      <c r="EG2962" s="51">
        <f t="shared" si="1317"/>
        <v>0</v>
      </c>
      <c r="EH2962" s="75">
        <f t="shared" si="1318"/>
        <v>0.39003900390038998</v>
      </c>
      <c r="EI2962" s="51">
        <f t="shared" si="1319"/>
        <v>0</v>
      </c>
      <c r="EJ2962" s="75">
        <f t="shared" si="1320"/>
        <v>3.2603260326032597</v>
      </c>
      <c r="EK2962" s="51">
        <f t="shared" si="1321"/>
        <v>0</v>
      </c>
      <c r="EL2962" s="75">
        <f t="shared" si="1322"/>
        <v>5.1605160516051605</v>
      </c>
      <c r="EM2962" s="51">
        <f t="shared" si="1323"/>
        <v>0</v>
      </c>
      <c r="EN2962" s="75">
        <f t="shared" si="1324"/>
        <v>9.4609460946094615</v>
      </c>
      <c r="EO2962" s="51">
        <f t="shared" si="1325"/>
        <v>0</v>
      </c>
      <c r="EP2962" s="75">
        <f t="shared" si="1326"/>
        <v>9.0009000900089994E-2</v>
      </c>
      <c r="EQ2962" s="51">
        <f t="shared" si="1327"/>
        <v>0</v>
      </c>
      <c r="ER2962" s="51">
        <f t="shared" si="1328"/>
        <v>100</v>
      </c>
      <c r="ES2962" s="51">
        <f t="shared" si="1329"/>
        <v>0</v>
      </c>
    </row>
    <row r="2963" spans="1:149" x14ac:dyDescent="0.45">
      <c r="A2963" s="51" t="s">
        <v>4283</v>
      </c>
      <c r="B2963" s="174" t="s">
        <v>1020</v>
      </c>
      <c r="C2963" s="51" t="s">
        <v>3766</v>
      </c>
      <c r="D2963" s="51" t="s">
        <v>4284</v>
      </c>
      <c r="E2963" s="51" t="s">
        <v>1127</v>
      </c>
      <c r="F2963" s="51" t="s">
        <v>4286</v>
      </c>
      <c r="G2963" s="51" t="s">
        <v>4040</v>
      </c>
      <c r="H2963" s="51" t="s">
        <v>1100</v>
      </c>
      <c r="I2963" s="51">
        <v>24</v>
      </c>
      <c r="J2963" s="75">
        <v>50</v>
      </c>
      <c r="L2963" s="75">
        <v>1050</v>
      </c>
      <c r="P2963" s="72" t="s">
        <v>1374</v>
      </c>
      <c r="AA2963" s="168">
        <v>1</v>
      </c>
      <c r="AC2963" s="169">
        <v>0</v>
      </c>
      <c r="AR2963" s="53">
        <v>0.97319999999999995</v>
      </c>
      <c r="AT2963" s="77"/>
      <c r="AU2963" s="276">
        <v>500</v>
      </c>
      <c r="AV2963" s="276"/>
      <c r="AW2963" s="276">
        <v>486.59999999999997</v>
      </c>
      <c r="AX2963" s="95"/>
      <c r="AY2963" s="276"/>
      <c r="AZ2963" s="95"/>
      <c r="BB2963" s="80" t="s">
        <v>3412</v>
      </c>
      <c r="BC2963" s="174" t="s">
        <v>751</v>
      </c>
      <c r="BD2963" s="96">
        <v>55.778400000000005</v>
      </c>
      <c r="BF2963" s="230">
        <v>0.2928</v>
      </c>
      <c r="BH2963" s="96">
        <v>20.827840000000002</v>
      </c>
      <c r="BN2963" s="230">
        <v>2.6352000000000002</v>
      </c>
      <c r="BP2963" s="96">
        <v>0.13664000000000004</v>
      </c>
      <c r="BR2963" s="96">
        <v>0.38064000000000009</v>
      </c>
      <c r="BX2963" s="96">
        <v>3.1817599999999997</v>
      </c>
      <c r="BZ2963" s="96">
        <v>5.0361600000000006</v>
      </c>
      <c r="CB2963" s="230">
        <v>9.2329600000000021</v>
      </c>
      <c r="CD2963" s="96">
        <v>8.7840000000000001E-2</v>
      </c>
      <c r="DH2963" s="52">
        <f t="shared" ref="DH2963:DH2983" si="1330">SUM(BD2963,BF2963,BH2963,BN2963,BP2963,BR2963,BX2963,BZ2963,CB2963,CD2963)</f>
        <v>97.590240000000009</v>
      </c>
      <c r="DJ2963" s="230">
        <f t="shared" si="1307"/>
        <v>2.4097599999999915</v>
      </c>
      <c r="DL2963" s="51" t="s">
        <v>827</v>
      </c>
      <c r="DO2963" s="348">
        <v>2.39</v>
      </c>
      <c r="DP2963" s="51">
        <v>0.03</v>
      </c>
      <c r="DU2963" s="52"/>
      <c r="DX2963" s="75">
        <f t="shared" si="1308"/>
        <v>57.155715571557153</v>
      </c>
      <c r="DY2963" s="51">
        <f t="shared" si="1309"/>
        <v>0</v>
      </c>
      <c r="DZ2963" s="75">
        <f t="shared" si="1310"/>
        <v>0.30003000300030003</v>
      </c>
      <c r="EA2963" s="51">
        <f t="shared" si="1311"/>
        <v>0</v>
      </c>
      <c r="EB2963" s="75">
        <f t="shared" si="1312"/>
        <v>21.342134213421343</v>
      </c>
      <c r="EC2963" s="51">
        <f t="shared" si="1313"/>
        <v>0</v>
      </c>
      <c r="ED2963" s="75">
        <f t="shared" si="1314"/>
        <v>2.7002700270027002</v>
      </c>
      <c r="EE2963" s="51">
        <f t="shared" si="1315"/>
        <v>0</v>
      </c>
      <c r="EF2963" s="75">
        <f t="shared" si="1316"/>
        <v>0.14001400140014003</v>
      </c>
      <c r="EG2963" s="51">
        <f t="shared" si="1317"/>
        <v>0</v>
      </c>
      <c r="EH2963" s="75">
        <f t="shared" si="1318"/>
        <v>0.39003900390039009</v>
      </c>
      <c r="EI2963" s="51">
        <f t="shared" si="1319"/>
        <v>0</v>
      </c>
      <c r="EJ2963" s="75">
        <f t="shared" si="1320"/>
        <v>3.2603260326032597</v>
      </c>
      <c r="EK2963" s="51">
        <f t="shared" si="1321"/>
        <v>0</v>
      </c>
      <c r="EL2963" s="75">
        <f t="shared" si="1322"/>
        <v>5.1605160516051605</v>
      </c>
      <c r="EM2963" s="51">
        <f t="shared" si="1323"/>
        <v>0</v>
      </c>
      <c r="EN2963" s="75">
        <f t="shared" si="1324"/>
        <v>9.4609460946094632</v>
      </c>
      <c r="EO2963" s="51">
        <f t="shared" si="1325"/>
        <v>0</v>
      </c>
      <c r="EP2963" s="75">
        <f t="shared" si="1326"/>
        <v>9.0009000900090008E-2</v>
      </c>
      <c r="EQ2963" s="51">
        <f t="shared" si="1327"/>
        <v>0</v>
      </c>
      <c r="ER2963" s="51">
        <f t="shared" si="1328"/>
        <v>100</v>
      </c>
      <c r="ES2963" s="51">
        <f t="shared" si="1329"/>
        <v>0</v>
      </c>
    </row>
    <row r="2964" spans="1:149" x14ac:dyDescent="0.45">
      <c r="A2964" s="51" t="s">
        <v>4283</v>
      </c>
      <c r="B2964" s="174" t="s">
        <v>1020</v>
      </c>
      <c r="C2964" s="51" t="s">
        <v>3766</v>
      </c>
      <c r="D2964" s="51" t="s">
        <v>4284</v>
      </c>
      <c r="E2964" s="51" t="s">
        <v>1127</v>
      </c>
      <c r="F2964" s="51" t="s">
        <v>4287</v>
      </c>
      <c r="G2964" s="51" t="s">
        <v>4040</v>
      </c>
      <c r="H2964" s="51" t="s">
        <v>1100</v>
      </c>
      <c r="I2964" s="51">
        <v>92</v>
      </c>
      <c r="J2964" s="75">
        <v>50</v>
      </c>
      <c r="L2964" s="75">
        <v>1050</v>
      </c>
      <c r="P2964" s="72" t="s">
        <v>1374</v>
      </c>
      <c r="AA2964" s="168">
        <v>1</v>
      </c>
      <c r="AC2964" s="169">
        <v>0</v>
      </c>
      <c r="AR2964" s="53">
        <v>0.97319999999999995</v>
      </c>
      <c r="AT2964" s="77"/>
      <c r="AU2964" s="276">
        <v>500</v>
      </c>
      <c r="AV2964" s="276"/>
      <c r="AW2964" s="276">
        <v>486.59999999999997</v>
      </c>
      <c r="AX2964" s="95"/>
      <c r="AY2964" s="276"/>
      <c r="AZ2964" s="95"/>
      <c r="BB2964" s="80" t="s">
        <v>3412</v>
      </c>
      <c r="BC2964" s="174" t="s">
        <v>751</v>
      </c>
      <c r="BD2964" s="96">
        <v>55.726965</v>
      </c>
      <c r="BF2964" s="230">
        <v>0.29253000000000001</v>
      </c>
      <c r="BH2964" s="96">
        <v>20.808634000000001</v>
      </c>
      <c r="BN2964" s="230">
        <v>2.6327700000000003</v>
      </c>
      <c r="BP2964" s="96">
        <v>0.13651400000000002</v>
      </c>
      <c r="BR2964" s="96">
        <v>0.38028899999999999</v>
      </c>
      <c r="BX2964" s="96">
        <v>3.1788259999999995</v>
      </c>
      <c r="BZ2964" s="96">
        <v>5.0315159999999999</v>
      </c>
      <c r="CB2964" s="230">
        <v>9.2244460000000021</v>
      </c>
      <c r="CD2964" s="96">
        <v>8.7759000000000004E-2</v>
      </c>
      <c r="DH2964" s="52">
        <f t="shared" si="1330"/>
        <v>97.500249000000011</v>
      </c>
      <c r="DJ2964" s="230">
        <f t="shared" si="1307"/>
        <v>2.4997509999999892</v>
      </c>
      <c r="DL2964" s="51" t="s">
        <v>827</v>
      </c>
      <c r="DO2964" s="348">
        <v>2.48</v>
      </c>
      <c r="DP2964" s="51">
        <v>0.02</v>
      </c>
      <c r="DU2964" s="52"/>
      <c r="DX2964" s="75">
        <f t="shared" si="1308"/>
        <v>57.155715571557153</v>
      </c>
      <c r="DY2964" s="51">
        <f t="shared" si="1309"/>
        <v>0</v>
      </c>
      <c r="DZ2964" s="75">
        <f t="shared" si="1310"/>
        <v>0.30003000300030003</v>
      </c>
      <c r="EA2964" s="51">
        <f t="shared" si="1311"/>
        <v>0</v>
      </c>
      <c r="EB2964" s="75">
        <f t="shared" si="1312"/>
        <v>21.342134213421339</v>
      </c>
      <c r="EC2964" s="51">
        <f t="shared" si="1313"/>
        <v>0</v>
      </c>
      <c r="ED2964" s="75">
        <f t="shared" si="1314"/>
        <v>2.7002700270027002</v>
      </c>
      <c r="EE2964" s="51">
        <f t="shared" si="1315"/>
        <v>0</v>
      </c>
      <c r="EF2964" s="75">
        <f t="shared" si="1316"/>
        <v>0.14001400140014003</v>
      </c>
      <c r="EG2964" s="51">
        <f t="shared" si="1317"/>
        <v>0</v>
      </c>
      <c r="EH2964" s="75">
        <f t="shared" si="1318"/>
        <v>0.39003900390038998</v>
      </c>
      <c r="EI2964" s="51">
        <f t="shared" si="1319"/>
        <v>0</v>
      </c>
      <c r="EJ2964" s="75">
        <f t="shared" si="1320"/>
        <v>3.2603260326032593</v>
      </c>
      <c r="EK2964" s="51">
        <f t="shared" si="1321"/>
        <v>0</v>
      </c>
      <c r="EL2964" s="75">
        <f t="shared" si="1322"/>
        <v>5.1605160516051605</v>
      </c>
      <c r="EM2964" s="51">
        <f t="shared" si="1323"/>
        <v>0</v>
      </c>
      <c r="EN2964" s="75">
        <f t="shared" si="1324"/>
        <v>9.4609460946094632</v>
      </c>
      <c r="EO2964" s="51">
        <f t="shared" si="1325"/>
        <v>0</v>
      </c>
      <c r="EP2964" s="75">
        <f t="shared" si="1326"/>
        <v>9.0009000900090008E-2</v>
      </c>
      <c r="EQ2964" s="51">
        <f t="shared" si="1327"/>
        <v>0</v>
      </c>
      <c r="ER2964" s="51">
        <f t="shared" si="1328"/>
        <v>100</v>
      </c>
      <c r="ES2964" s="51">
        <f t="shared" si="1329"/>
        <v>0</v>
      </c>
    </row>
    <row r="2965" spans="1:149" x14ac:dyDescent="0.45">
      <c r="A2965" s="51" t="s">
        <v>4283</v>
      </c>
      <c r="B2965" s="174" t="s">
        <v>1020</v>
      </c>
      <c r="C2965" s="51" t="s">
        <v>3766</v>
      </c>
      <c r="D2965" s="51" t="s">
        <v>4284</v>
      </c>
      <c r="E2965" s="51" t="s">
        <v>1127</v>
      </c>
      <c r="F2965" s="51" t="s">
        <v>4288</v>
      </c>
      <c r="G2965" s="51" t="s">
        <v>4040</v>
      </c>
      <c r="H2965" s="51" t="s">
        <v>1100</v>
      </c>
      <c r="I2965" s="51">
        <v>48</v>
      </c>
      <c r="J2965" s="75">
        <v>75</v>
      </c>
      <c r="L2965" s="75">
        <v>1050</v>
      </c>
      <c r="P2965" s="72" t="s">
        <v>1374</v>
      </c>
      <c r="AA2965" s="168">
        <v>1</v>
      </c>
      <c r="AC2965" s="169">
        <v>0</v>
      </c>
      <c r="AR2965" s="53">
        <v>0.96330000000000005</v>
      </c>
      <c r="AT2965" s="77"/>
      <c r="AU2965" s="276">
        <v>750</v>
      </c>
      <c r="AV2965" s="276"/>
      <c r="AW2965" s="276">
        <v>722.47500000000002</v>
      </c>
      <c r="AX2965" s="95"/>
      <c r="AY2965" s="276"/>
      <c r="AZ2965" s="95"/>
      <c r="BB2965" s="80" t="s">
        <v>3412</v>
      </c>
      <c r="BC2965" s="174" t="s">
        <v>751</v>
      </c>
      <c r="BD2965" s="96">
        <v>55.42407</v>
      </c>
      <c r="BF2965" s="230">
        <v>0.29094000000000003</v>
      </c>
      <c r="BH2965" s="96">
        <v>20.695532000000004</v>
      </c>
      <c r="BN2965" s="230">
        <v>2.6184600000000002</v>
      </c>
      <c r="BP2965" s="96">
        <v>0.135772</v>
      </c>
      <c r="BR2965" s="96">
        <v>0.378222</v>
      </c>
      <c r="BX2965" s="96">
        <v>3.1615479999999998</v>
      </c>
      <c r="BZ2965" s="96">
        <v>5.0041679999999999</v>
      </c>
      <c r="CB2965" s="230">
        <v>9.1743080000000017</v>
      </c>
      <c r="CD2965" s="96">
        <v>8.7281999999999998E-2</v>
      </c>
      <c r="DH2965" s="52">
        <f t="shared" si="1330"/>
        <v>96.97030199999999</v>
      </c>
      <c r="DJ2965" s="230">
        <f t="shared" si="1307"/>
        <v>3.0296980000000104</v>
      </c>
      <c r="DL2965" s="51" t="s">
        <v>827</v>
      </c>
      <c r="DO2965" s="348">
        <v>3.01</v>
      </c>
      <c r="DP2965" s="51">
        <v>0.02</v>
      </c>
      <c r="DU2965" s="52"/>
      <c r="DX2965" s="75">
        <f t="shared" si="1308"/>
        <v>57.155715571557167</v>
      </c>
      <c r="DY2965" s="51">
        <f t="shared" si="1309"/>
        <v>0</v>
      </c>
      <c r="DZ2965" s="75">
        <f t="shared" si="1310"/>
        <v>0.30003000300030008</v>
      </c>
      <c r="EA2965" s="51">
        <f t="shared" si="1311"/>
        <v>0</v>
      </c>
      <c r="EB2965" s="75">
        <f t="shared" si="1312"/>
        <v>21.34213421342135</v>
      </c>
      <c r="EC2965" s="51">
        <f t="shared" si="1313"/>
        <v>0</v>
      </c>
      <c r="ED2965" s="75">
        <f t="shared" si="1314"/>
        <v>2.7002700270027007</v>
      </c>
      <c r="EE2965" s="51">
        <f t="shared" si="1315"/>
        <v>0</v>
      </c>
      <c r="EF2965" s="75">
        <f t="shared" si="1316"/>
        <v>0.14001400140014003</v>
      </c>
      <c r="EG2965" s="51">
        <f t="shared" si="1317"/>
        <v>0</v>
      </c>
      <c r="EH2965" s="75">
        <f t="shared" si="1318"/>
        <v>0.39003900390039009</v>
      </c>
      <c r="EI2965" s="51">
        <f t="shared" si="1319"/>
        <v>0</v>
      </c>
      <c r="EJ2965" s="75">
        <f t="shared" si="1320"/>
        <v>3.2603260326032606</v>
      </c>
      <c r="EK2965" s="51">
        <f t="shared" si="1321"/>
        <v>0</v>
      </c>
      <c r="EL2965" s="75">
        <f t="shared" si="1322"/>
        <v>5.1605160516051605</v>
      </c>
      <c r="EM2965" s="51">
        <f t="shared" si="1323"/>
        <v>0</v>
      </c>
      <c r="EN2965" s="75">
        <f t="shared" si="1324"/>
        <v>9.4609460946094632</v>
      </c>
      <c r="EO2965" s="51">
        <f t="shared" si="1325"/>
        <v>0</v>
      </c>
      <c r="EP2965" s="75">
        <f t="shared" si="1326"/>
        <v>9.0009000900090022E-2</v>
      </c>
      <c r="EQ2965" s="51">
        <f t="shared" si="1327"/>
        <v>0</v>
      </c>
      <c r="ER2965" s="51">
        <f t="shared" si="1328"/>
        <v>100</v>
      </c>
      <c r="ES2965" s="51">
        <f t="shared" si="1329"/>
        <v>0</v>
      </c>
    </row>
    <row r="2966" spans="1:149" x14ac:dyDescent="0.45">
      <c r="A2966" s="51" t="s">
        <v>4283</v>
      </c>
      <c r="B2966" s="174" t="s">
        <v>1020</v>
      </c>
      <c r="C2966" s="51" t="s">
        <v>3766</v>
      </c>
      <c r="D2966" s="51" t="s">
        <v>4284</v>
      </c>
      <c r="E2966" s="51" t="s">
        <v>1127</v>
      </c>
      <c r="F2966" s="51" t="s">
        <v>4289</v>
      </c>
      <c r="G2966" s="51" t="s">
        <v>4040</v>
      </c>
      <c r="H2966" s="51" t="s">
        <v>1100</v>
      </c>
      <c r="I2966" s="51">
        <v>72</v>
      </c>
      <c r="J2966" s="75">
        <v>95</v>
      </c>
      <c r="L2966" s="75">
        <v>1050</v>
      </c>
      <c r="P2966" s="72" t="s">
        <v>1374</v>
      </c>
      <c r="AA2966" s="168">
        <v>1</v>
      </c>
      <c r="AC2966" s="169">
        <v>0</v>
      </c>
      <c r="AR2966" s="53">
        <v>0.95709999999999995</v>
      </c>
      <c r="AT2966" s="77"/>
      <c r="AU2966" s="276">
        <v>950</v>
      </c>
      <c r="AV2966" s="276"/>
      <c r="AW2966" s="276">
        <v>909.245</v>
      </c>
      <c r="AX2966" s="95"/>
      <c r="AY2966" s="276"/>
      <c r="AZ2966" s="95"/>
      <c r="BB2966" s="80" t="s">
        <v>3412</v>
      </c>
      <c r="BC2966" s="174" t="s">
        <v>751</v>
      </c>
      <c r="BD2966" s="96">
        <v>55.189755000000005</v>
      </c>
      <c r="BF2966" s="230">
        <v>0.28971000000000002</v>
      </c>
      <c r="BH2966" s="96">
        <v>20.608038000000001</v>
      </c>
      <c r="BN2966" s="230">
        <v>2.6073900000000005</v>
      </c>
      <c r="BP2966" s="96">
        <v>0.13519800000000001</v>
      </c>
      <c r="BR2966" s="96">
        <v>0.37662300000000004</v>
      </c>
      <c r="BX2966" s="96">
        <v>3.1481819999999998</v>
      </c>
      <c r="BZ2966" s="96">
        <v>4.9830120000000004</v>
      </c>
      <c r="CB2966" s="230">
        <v>9.1355220000000017</v>
      </c>
      <c r="CD2966" s="96">
        <v>8.6913000000000004E-2</v>
      </c>
      <c r="DH2966" s="52">
        <f t="shared" si="1330"/>
        <v>96.560343000000003</v>
      </c>
      <c r="DJ2966" s="230">
        <f t="shared" si="1307"/>
        <v>3.4396569999999969</v>
      </c>
      <c r="DL2966" s="51" t="s">
        <v>827</v>
      </c>
      <c r="DO2966" s="348">
        <v>3.42</v>
      </c>
      <c r="DP2966" s="51">
        <v>7.0000000000000007E-2</v>
      </c>
      <c r="DU2966" s="52"/>
      <c r="DX2966" s="75">
        <f t="shared" si="1308"/>
        <v>57.155715571557167</v>
      </c>
      <c r="DY2966" s="51">
        <f t="shared" si="1309"/>
        <v>0</v>
      </c>
      <c r="DZ2966" s="75">
        <f t="shared" si="1310"/>
        <v>0.30003000300030003</v>
      </c>
      <c r="EA2966" s="51">
        <f t="shared" si="1311"/>
        <v>0</v>
      </c>
      <c r="EB2966" s="75">
        <f t="shared" si="1312"/>
        <v>21.342134213421343</v>
      </c>
      <c r="EC2966" s="51">
        <f t="shared" si="1313"/>
        <v>0</v>
      </c>
      <c r="ED2966" s="75">
        <f t="shared" si="1314"/>
        <v>2.7002700270027007</v>
      </c>
      <c r="EE2966" s="51">
        <f t="shared" si="1315"/>
        <v>0</v>
      </c>
      <c r="EF2966" s="75">
        <f t="shared" si="1316"/>
        <v>0.14001400140014003</v>
      </c>
      <c r="EG2966" s="51">
        <f t="shared" si="1317"/>
        <v>0</v>
      </c>
      <c r="EH2966" s="75">
        <f t="shared" si="1318"/>
        <v>0.39003900390039004</v>
      </c>
      <c r="EI2966" s="51">
        <f t="shared" si="1319"/>
        <v>0</v>
      </c>
      <c r="EJ2966" s="75">
        <f t="shared" si="1320"/>
        <v>3.2603260326032597</v>
      </c>
      <c r="EK2966" s="51">
        <f t="shared" si="1321"/>
        <v>0</v>
      </c>
      <c r="EL2966" s="75">
        <f t="shared" si="1322"/>
        <v>5.1605160516051605</v>
      </c>
      <c r="EM2966" s="51">
        <f t="shared" si="1323"/>
        <v>0</v>
      </c>
      <c r="EN2966" s="75">
        <f t="shared" si="1324"/>
        <v>9.4609460946094632</v>
      </c>
      <c r="EO2966" s="51">
        <f t="shared" si="1325"/>
        <v>0</v>
      </c>
      <c r="EP2966" s="75">
        <f t="shared" si="1326"/>
        <v>9.0009000900090008E-2</v>
      </c>
      <c r="EQ2966" s="51">
        <f t="shared" si="1327"/>
        <v>0</v>
      </c>
      <c r="ER2966" s="51">
        <f t="shared" si="1328"/>
        <v>100</v>
      </c>
      <c r="ES2966" s="51">
        <f t="shared" si="1329"/>
        <v>0</v>
      </c>
    </row>
    <row r="2967" spans="1:149" x14ac:dyDescent="0.45">
      <c r="A2967" s="51" t="s">
        <v>4283</v>
      </c>
      <c r="B2967" s="174" t="s">
        <v>1020</v>
      </c>
      <c r="C2967" s="51" t="s">
        <v>3766</v>
      </c>
      <c r="D2967" s="51" t="s">
        <v>4284</v>
      </c>
      <c r="E2967" s="51" t="s">
        <v>1127</v>
      </c>
      <c r="F2967" s="51" t="s">
        <v>4290</v>
      </c>
      <c r="G2967" s="51" t="s">
        <v>4040</v>
      </c>
      <c r="H2967" s="51" t="s">
        <v>1100</v>
      </c>
      <c r="I2967" s="51">
        <v>24</v>
      </c>
      <c r="J2967" s="75">
        <v>100</v>
      </c>
      <c r="L2967" s="75">
        <v>1050</v>
      </c>
      <c r="P2967" s="72" t="s">
        <v>1374</v>
      </c>
      <c r="AA2967" s="168">
        <v>1</v>
      </c>
      <c r="AC2967" s="169">
        <v>0</v>
      </c>
      <c r="AR2967" s="53">
        <v>0.95579999999999998</v>
      </c>
      <c r="AT2967" s="77"/>
      <c r="AU2967" s="276">
        <v>1000</v>
      </c>
      <c r="AV2967" s="276"/>
      <c r="AW2967" s="276">
        <v>955.8</v>
      </c>
      <c r="AX2967" s="95"/>
      <c r="AY2967" s="276"/>
      <c r="AZ2967" s="95"/>
      <c r="BB2967" s="80" t="s">
        <v>3412</v>
      </c>
      <c r="BC2967" s="174" t="s">
        <v>751</v>
      </c>
      <c r="BD2967" s="96">
        <v>54.989730000000009</v>
      </c>
      <c r="BF2967" s="230">
        <v>0.28866000000000003</v>
      </c>
      <c r="BH2967" s="96">
        <v>20.533348</v>
      </c>
      <c r="BN2967" s="230">
        <v>2.5979400000000004</v>
      </c>
      <c r="BP2967" s="96">
        <v>0.13470800000000002</v>
      </c>
      <c r="BR2967" s="96">
        <v>0.37525800000000004</v>
      </c>
      <c r="BX2967" s="96">
        <v>3.1367720000000001</v>
      </c>
      <c r="BZ2967" s="96">
        <v>4.9649520000000003</v>
      </c>
      <c r="CB2967" s="230">
        <v>9.1024120000000011</v>
      </c>
      <c r="CD2967" s="96">
        <v>8.6598000000000008E-2</v>
      </c>
      <c r="DH2967" s="52">
        <f t="shared" si="1330"/>
        <v>96.210377999999992</v>
      </c>
      <c r="DJ2967" s="230">
        <f t="shared" si="1307"/>
        <v>3.7896220000000085</v>
      </c>
      <c r="DL2967" s="51" t="s">
        <v>827</v>
      </c>
      <c r="DO2967" s="348">
        <v>3.77</v>
      </c>
      <c r="DP2967" s="51">
        <v>0.08</v>
      </c>
      <c r="DU2967" s="52"/>
      <c r="DX2967" s="75">
        <f t="shared" si="1308"/>
        <v>57.155715571557174</v>
      </c>
      <c r="DY2967" s="51">
        <f t="shared" si="1309"/>
        <v>0</v>
      </c>
      <c r="DZ2967" s="75">
        <f t="shared" si="1310"/>
        <v>0.30003000300030008</v>
      </c>
      <c r="EA2967" s="51">
        <f t="shared" si="1311"/>
        <v>0</v>
      </c>
      <c r="EB2967" s="75">
        <f t="shared" si="1312"/>
        <v>21.342134213421343</v>
      </c>
      <c r="EC2967" s="51">
        <f t="shared" si="1313"/>
        <v>0</v>
      </c>
      <c r="ED2967" s="75">
        <f t="shared" si="1314"/>
        <v>2.7002700270027007</v>
      </c>
      <c r="EE2967" s="51">
        <f t="shared" si="1315"/>
        <v>0</v>
      </c>
      <c r="EF2967" s="75">
        <f t="shared" si="1316"/>
        <v>0.14001400140014006</v>
      </c>
      <c r="EG2967" s="51">
        <f t="shared" si="1317"/>
        <v>0</v>
      </c>
      <c r="EH2967" s="75">
        <f t="shared" si="1318"/>
        <v>0.39003900390039009</v>
      </c>
      <c r="EI2967" s="51">
        <f t="shared" si="1319"/>
        <v>0</v>
      </c>
      <c r="EJ2967" s="75">
        <f t="shared" si="1320"/>
        <v>3.2603260326032606</v>
      </c>
      <c r="EK2967" s="51">
        <f t="shared" si="1321"/>
        <v>0</v>
      </c>
      <c r="EL2967" s="75">
        <f t="shared" si="1322"/>
        <v>5.1605160516051614</v>
      </c>
      <c r="EM2967" s="51">
        <f t="shared" si="1323"/>
        <v>0</v>
      </c>
      <c r="EN2967" s="75">
        <f t="shared" si="1324"/>
        <v>9.4609460946094632</v>
      </c>
      <c r="EO2967" s="51">
        <f t="shared" si="1325"/>
        <v>0</v>
      </c>
      <c r="EP2967" s="75">
        <f t="shared" si="1326"/>
        <v>9.0009000900090022E-2</v>
      </c>
      <c r="EQ2967" s="51">
        <f t="shared" si="1327"/>
        <v>0</v>
      </c>
      <c r="ER2967" s="51">
        <f t="shared" si="1328"/>
        <v>100</v>
      </c>
      <c r="ES2967" s="51">
        <f t="shared" si="1329"/>
        <v>0</v>
      </c>
    </row>
    <row r="2968" spans="1:149" x14ac:dyDescent="0.45">
      <c r="A2968" s="51" t="s">
        <v>4283</v>
      </c>
      <c r="B2968" s="174" t="s">
        <v>1020</v>
      </c>
      <c r="C2968" s="51" t="s">
        <v>3766</v>
      </c>
      <c r="D2968" s="51" t="s">
        <v>4284</v>
      </c>
      <c r="E2968" s="51" t="s">
        <v>1127</v>
      </c>
      <c r="F2968" s="51" t="s">
        <v>4291</v>
      </c>
      <c r="G2968" s="51" t="s">
        <v>4040</v>
      </c>
      <c r="H2968" s="51" t="s">
        <v>1100</v>
      </c>
      <c r="I2968" s="51">
        <v>70</v>
      </c>
      <c r="J2968" s="75">
        <v>100</v>
      </c>
      <c r="L2968" s="75">
        <v>1050</v>
      </c>
      <c r="P2968" s="72" t="s">
        <v>1374</v>
      </c>
      <c r="AA2968" s="168">
        <v>1</v>
      </c>
      <c r="AC2968" s="169">
        <v>0</v>
      </c>
      <c r="AR2968" s="53">
        <v>0.95579999999999998</v>
      </c>
      <c r="AT2968" s="77"/>
      <c r="AU2968" s="276">
        <v>1000</v>
      </c>
      <c r="AV2968" s="276"/>
      <c r="AW2968" s="276">
        <v>955.8</v>
      </c>
      <c r="AX2968" s="95"/>
      <c r="AY2968" s="276"/>
      <c r="AZ2968" s="95"/>
      <c r="BB2968" s="80" t="s">
        <v>3412</v>
      </c>
      <c r="BC2968" s="174" t="s">
        <v>751</v>
      </c>
      <c r="BD2968" s="96">
        <v>55.172610000000006</v>
      </c>
      <c r="BF2968" s="230">
        <v>0.28961999999999999</v>
      </c>
      <c r="BH2968" s="96">
        <v>20.601636000000003</v>
      </c>
      <c r="BN2968" s="230">
        <v>2.6065800000000001</v>
      </c>
      <c r="BP2968" s="96">
        <v>0.13515600000000003</v>
      </c>
      <c r="BR2968" s="96">
        <v>0.37650600000000006</v>
      </c>
      <c r="BX2968" s="96">
        <v>3.1472039999999999</v>
      </c>
      <c r="BZ2968" s="96">
        <v>4.9814639999999999</v>
      </c>
      <c r="CB2968" s="230">
        <v>9.1326840000000011</v>
      </c>
      <c r="CD2968" s="96">
        <v>8.6886000000000005E-2</v>
      </c>
      <c r="DH2968" s="52">
        <f t="shared" si="1330"/>
        <v>96.530346000000009</v>
      </c>
      <c r="DJ2968" s="230">
        <f t="shared" si="1307"/>
        <v>3.4696539999999914</v>
      </c>
      <c r="DL2968" s="51" t="s">
        <v>827</v>
      </c>
      <c r="DO2968" s="348">
        <v>3.45</v>
      </c>
      <c r="DP2968" s="51">
        <v>0.01</v>
      </c>
      <c r="DU2968" s="52"/>
      <c r="DX2968" s="75">
        <f t="shared" si="1308"/>
        <v>57.155715571557153</v>
      </c>
      <c r="DY2968" s="51">
        <f t="shared" si="1309"/>
        <v>0</v>
      </c>
      <c r="DZ2968" s="75">
        <f t="shared" si="1310"/>
        <v>0.30003000300030003</v>
      </c>
      <c r="EA2968" s="51">
        <f t="shared" si="1311"/>
        <v>0</v>
      </c>
      <c r="EB2968" s="75">
        <f t="shared" si="1312"/>
        <v>21.342134213421343</v>
      </c>
      <c r="EC2968" s="51">
        <f t="shared" si="1313"/>
        <v>0</v>
      </c>
      <c r="ED2968" s="75">
        <f t="shared" si="1314"/>
        <v>2.7002700270027002</v>
      </c>
      <c r="EE2968" s="51">
        <f t="shared" si="1315"/>
        <v>0</v>
      </c>
      <c r="EF2968" s="75">
        <f t="shared" si="1316"/>
        <v>0.14001400140014003</v>
      </c>
      <c r="EG2968" s="51">
        <f t="shared" si="1317"/>
        <v>0</v>
      </c>
      <c r="EH2968" s="75">
        <f t="shared" si="1318"/>
        <v>0.39003900390039004</v>
      </c>
      <c r="EI2968" s="51">
        <f t="shared" si="1319"/>
        <v>0</v>
      </c>
      <c r="EJ2968" s="75">
        <f t="shared" si="1320"/>
        <v>3.2603260326032597</v>
      </c>
      <c r="EK2968" s="51">
        <f t="shared" si="1321"/>
        <v>0</v>
      </c>
      <c r="EL2968" s="75">
        <f t="shared" si="1322"/>
        <v>5.1605160516051605</v>
      </c>
      <c r="EM2968" s="51">
        <f t="shared" si="1323"/>
        <v>0</v>
      </c>
      <c r="EN2968" s="75">
        <f t="shared" si="1324"/>
        <v>9.4609460946094615</v>
      </c>
      <c r="EO2968" s="51">
        <f t="shared" si="1325"/>
        <v>0</v>
      </c>
      <c r="EP2968" s="75">
        <f t="shared" si="1326"/>
        <v>9.0009000900090008E-2</v>
      </c>
      <c r="EQ2968" s="51">
        <f t="shared" si="1327"/>
        <v>0</v>
      </c>
      <c r="ER2968" s="51">
        <f t="shared" si="1328"/>
        <v>100</v>
      </c>
      <c r="ES2968" s="51">
        <f t="shared" si="1329"/>
        <v>0</v>
      </c>
    </row>
    <row r="2969" spans="1:149" x14ac:dyDescent="0.45">
      <c r="A2969" s="51" t="s">
        <v>4283</v>
      </c>
      <c r="B2969" s="174" t="s">
        <v>1020</v>
      </c>
      <c r="C2969" s="51" t="s">
        <v>3766</v>
      </c>
      <c r="D2969" s="51" t="s">
        <v>4284</v>
      </c>
      <c r="E2969" s="51" t="s">
        <v>1127</v>
      </c>
      <c r="F2969" s="51" t="s">
        <v>4292</v>
      </c>
      <c r="G2969" s="51" t="s">
        <v>4040</v>
      </c>
      <c r="H2969" s="51" t="s">
        <v>1100</v>
      </c>
      <c r="I2969" s="51">
        <v>92</v>
      </c>
      <c r="J2969" s="75">
        <v>125</v>
      </c>
      <c r="L2969" s="75">
        <v>1050</v>
      </c>
      <c r="P2969" s="72" t="s">
        <v>1374</v>
      </c>
      <c r="AA2969" s="168">
        <v>1</v>
      </c>
      <c r="AC2969" s="169">
        <v>0</v>
      </c>
      <c r="AR2969" s="53">
        <v>0.95079999999999998</v>
      </c>
      <c r="AT2969" s="77"/>
      <c r="AU2969" s="276">
        <v>1250</v>
      </c>
      <c r="AV2969" s="276"/>
      <c r="AW2969" s="276">
        <v>1188.5</v>
      </c>
      <c r="AX2969" s="95"/>
      <c r="AY2969" s="276"/>
      <c r="AZ2969" s="95"/>
      <c r="BB2969" s="80" t="s">
        <v>3412</v>
      </c>
      <c r="BC2969" s="174" t="s">
        <v>751</v>
      </c>
      <c r="BD2969" s="96">
        <v>54.995444999999997</v>
      </c>
      <c r="BF2969" s="230">
        <v>0.28869</v>
      </c>
      <c r="BH2969" s="96">
        <v>20.535482000000002</v>
      </c>
      <c r="BN2969" s="230">
        <v>2.5982100000000004</v>
      </c>
      <c r="BP2969" s="96">
        <v>0.13472200000000004</v>
      </c>
      <c r="BR2969" s="96">
        <v>0.37529700000000005</v>
      </c>
      <c r="BX2969" s="96">
        <v>3.1370979999999999</v>
      </c>
      <c r="BZ2969" s="96">
        <v>4.9654680000000004</v>
      </c>
      <c r="CB2969" s="230">
        <v>9.1033580000000001</v>
      </c>
      <c r="CD2969" s="96">
        <v>8.6607000000000003E-2</v>
      </c>
      <c r="DH2969" s="52">
        <f t="shared" si="1330"/>
        <v>96.220376999999985</v>
      </c>
      <c r="DJ2969" s="230">
        <f t="shared" si="1307"/>
        <v>3.7796230000000151</v>
      </c>
      <c r="DL2969" s="51" t="s">
        <v>827</v>
      </c>
      <c r="DO2969" s="348">
        <v>3.76</v>
      </c>
      <c r="DP2969" s="51">
        <v>0.11</v>
      </c>
      <c r="DU2969" s="52"/>
      <c r="DX2969" s="75">
        <f t="shared" si="1308"/>
        <v>57.155715571557167</v>
      </c>
      <c r="DY2969" s="51">
        <f t="shared" si="1309"/>
        <v>0</v>
      </c>
      <c r="DZ2969" s="75">
        <f t="shared" si="1310"/>
        <v>0.30003000300030008</v>
      </c>
      <c r="EA2969" s="51">
        <f t="shared" si="1311"/>
        <v>0</v>
      </c>
      <c r="EB2969" s="75">
        <f t="shared" si="1312"/>
        <v>21.342134213421346</v>
      </c>
      <c r="EC2969" s="51">
        <f t="shared" si="1313"/>
        <v>0</v>
      </c>
      <c r="ED2969" s="75">
        <f t="shared" si="1314"/>
        <v>2.7002700270027011</v>
      </c>
      <c r="EE2969" s="51">
        <f t="shared" si="1315"/>
        <v>0</v>
      </c>
      <c r="EF2969" s="75">
        <f t="shared" si="1316"/>
        <v>0.14001400140014009</v>
      </c>
      <c r="EG2969" s="51">
        <f t="shared" si="1317"/>
        <v>0</v>
      </c>
      <c r="EH2969" s="75">
        <f t="shared" si="1318"/>
        <v>0.39003900390039015</v>
      </c>
      <c r="EI2969" s="51">
        <f t="shared" si="1319"/>
        <v>0</v>
      </c>
      <c r="EJ2969" s="75">
        <f t="shared" si="1320"/>
        <v>3.2603260326032606</v>
      </c>
      <c r="EK2969" s="51">
        <f t="shared" si="1321"/>
        <v>0</v>
      </c>
      <c r="EL2969" s="75">
        <f t="shared" si="1322"/>
        <v>5.1605160516051614</v>
      </c>
      <c r="EM2969" s="51">
        <f t="shared" si="1323"/>
        <v>0</v>
      </c>
      <c r="EN2969" s="75">
        <f t="shared" si="1324"/>
        <v>9.4609460946094632</v>
      </c>
      <c r="EO2969" s="51">
        <f t="shared" si="1325"/>
        <v>0</v>
      </c>
      <c r="EP2969" s="75">
        <f t="shared" si="1326"/>
        <v>9.0009000900090022E-2</v>
      </c>
      <c r="EQ2969" s="51">
        <f t="shared" si="1327"/>
        <v>0</v>
      </c>
      <c r="ER2969" s="51">
        <f t="shared" si="1328"/>
        <v>100</v>
      </c>
      <c r="ES2969" s="51">
        <f t="shared" si="1329"/>
        <v>0</v>
      </c>
    </row>
    <row r="2970" spans="1:149" x14ac:dyDescent="0.45">
      <c r="A2970" s="51" t="s">
        <v>4283</v>
      </c>
      <c r="B2970" s="174" t="s">
        <v>1020</v>
      </c>
      <c r="C2970" s="51" t="s">
        <v>3766</v>
      </c>
      <c r="D2970" s="51" t="s">
        <v>4284</v>
      </c>
      <c r="E2970" s="51" t="s">
        <v>1127</v>
      </c>
      <c r="F2970" s="51" t="s">
        <v>4293</v>
      </c>
      <c r="G2970" s="51" t="s">
        <v>4040</v>
      </c>
      <c r="H2970" s="51" t="s">
        <v>1100</v>
      </c>
      <c r="I2970" s="51">
        <v>24</v>
      </c>
      <c r="J2970" s="75">
        <v>150</v>
      </c>
      <c r="L2970" s="75">
        <v>1050</v>
      </c>
      <c r="P2970" s="72" t="s">
        <v>1374</v>
      </c>
      <c r="AA2970" s="168">
        <v>1</v>
      </c>
      <c r="AC2970" s="169">
        <v>0</v>
      </c>
      <c r="AR2970" s="53">
        <v>0.94830000000000003</v>
      </c>
      <c r="AT2970" s="77"/>
      <c r="AU2970" s="276">
        <v>1500</v>
      </c>
      <c r="AV2970" s="276"/>
      <c r="AW2970" s="276">
        <v>1422.45</v>
      </c>
      <c r="AX2970" s="95"/>
      <c r="AY2970" s="276"/>
      <c r="AZ2970" s="95"/>
      <c r="BB2970" s="80" t="s">
        <v>3412</v>
      </c>
      <c r="BC2970" s="174" t="s">
        <v>751</v>
      </c>
      <c r="BD2970" s="96">
        <v>54.526815000000006</v>
      </c>
      <c r="BF2970" s="230">
        <v>0.28622999999999998</v>
      </c>
      <c r="BH2970" s="96">
        <v>20.360494000000003</v>
      </c>
      <c r="BN2970" s="230">
        <v>2.5760700000000001</v>
      </c>
      <c r="BP2970" s="96">
        <v>0.13357400000000003</v>
      </c>
      <c r="BR2970" s="96">
        <v>0.37209900000000007</v>
      </c>
      <c r="BX2970" s="96">
        <v>3.1103660000000004</v>
      </c>
      <c r="BZ2970" s="96">
        <v>4.9231560000000005</v>
      </c>
      <c r="CB2970" s="230">
        <v>9.0257860000000019</v>
      </c>
      <c r="CD2970" s="96">
        <v>8.5869000000000001E-2</v>
      </c>
      <c r="DH2970" s="52">
        <f t="shared" si="1330"/>
        <v>95.400459000000012</v>
      </c>
      <c r="DJ2970" s="230">
        <f t="shared" si="1307"/>
        <v>4.5995409999999879</v>
      </c>
      <c r="DL2970" s="51" t="s">
        <v>827</v>
      </c>
      <c r="DO2970" s="348">
        <v>4.58</v>
      </c>
      <c r="DP2970" s="51">
        <v>0.05</v>
      </c>
      <c r="DU2970" s="52"/>
      <c r="DX2970" s="75">
        <f t="shared" si="1308"/>
        <v>57.155715571557153</v>
      </c>
      <c r="DY2970" s="51">
        <f t="shared" si="1309"/>
        <v>0</v>
      </c>
      <c r="DZ2970" s="75">
        <f t="shared" si="1310"/>
        <v>0.30003000300029997</v>
      </c>
      <c r="EA2970" s="51">
        <f t="shared" si="1311"/>
        <v>0</v>
      </c>
      <c r="EB2970" s="75">
        <f t="shared" si="1312"/>
        <v>21.342134213421343</v>
      </c>
      <c r="EC2970" s="51">
        <f t="shared" si="1313"/>
        <v>0</v>
      </c>
      <c r="ED2970" s="75">
        <f t="shared" si="1314"/>
        <v>2.7002700270027002</v>
      </c>
      <c r="EE2970" s="51">
        <f t="shared" si="1315"/>
        <v>0</v>
      </c>
      <c r="EF2970" s="75">
        <f t="shared" si="1316"/>
        <v>0.14001400140014003</v>
      </c>
      <c r="EG2970" s="51">
        <f t="shared" si="1317"/>
        <v>0</v>
      </c>
      <c r="EH2970" s="75">
        <f t="shared" si="1318"/>
        <v>0.39003900390039004</v>
      </c>
      <c r="EI2970" s="51">
        <f t="shared" si="1319"/>
        <v>0</v>
      </c>
      <c r="EJ2970" s="75">
        <f t="shared" si="1320"/>
        <v>3.2603260326032606</v>
      </c>
      <c r="EK2970" s="51">
        <f t="shared" si="1321"/>
        <v>0</v>
      </c>
      <c r="EL2970" s="75">
        <f t="shared" si="1322"/>
        <v>5.1605160516051605</v>
      </c>
      <c r="EM2970" s="51">
        <f t="shared" si="1323"/>
        <v>0</v>
      </c>
      <c r="EN2970" s="75">
        <f t="shared" si="1324"/>
        <v>9.4609460946094615</v>
      </c>
      <c r="EO2970" s="51">
        <f t="shared" si="1325"/>
        <v>0</v>
      </c>
      <c r="EP2970" s="75">
        <f t="shared" si="1326"/>
        <v>9.0009000900089994E-2</v>
      </c>
      <c r="EQ2970" s="51">
        <f t="shared" si="1327"/>
        <v>0</v>
      </c>
      <c r="ER2970" s="51">
        <f t="shared" si="1328"/>
        <v>100</v>
      </c>
      <c r="ES2970" s="51">
        <f t="shared" si="1329"/>
        <v>0</v>
      </c>
    </row>
    <row r="2971" spans="1:149" x14ac:dyDescent="0.45">
      <c r="A2971" s="51" t="s">
        <v>4283</v>
      </c>
      <c r="B2971" s="174" t="s">
        <v>1020</v>
      </c>
      <c r="C2971" s="51" t="s">
        <v>3766</v>
      </c>
      <c r="D2971" s="51" t="s">
        <v>4284</v>
      </c>
      <c r="E2971" s="51" t="s">
        <v>1127</v>
      </c>
      <c r="F2971" s="51" t="s">
        <v>4294</v>
      </c>
      <c r="G2971" s="51" t="s">
        <v>4040</v>
      </c>
      <c r="H2971" s="51" t="s">
        <v>1100</v>
      </c>
      <c r="I2971" s="51">
        <v>72</v>
      </c>
      <c r="J2971" s="75">
        <v>150</v>
      </c>
      <c r="L2971" s="75">
        <v>1050</v>
      </c>
      <c r="P2971" s="72" t="s">
        <v>1374</v>
      </c>
      <c r="AA2971" s="168">
        <v>1</v>
      </c>
      <c r="AC2971" s="169">
        <v>0</v>
      </c>
      <c r="AR2971" s="53">
        <v>0.94830000000000003</v>
      </c>
      <c r="AT2971" s="77"/>
      <c r="AU2971" s="276">
        <v>1500</v>
      </c>
      <c r="AV2971" s="276"/>
      <c r="AW2971" s="276">
        <v>1422.45</v>
      </c>
      <c r="AX2971" s="95"/>
      <c r="AY2971" s="276"/>
      <c r="AZ2971" s="95"/>
      <c r="BB2971" s="80" t="s">
        <v>3412</v>
      </c>
      <c r="BC2971" s="174" t="s">
        <v>751</v>
      </c>
      <c r="BD2971" s="96">
        <v>54.68112</v>
      </c>
      <c r="BF2971" s="230">
        <v>0.28704000000000002</v>
      </c>
      <c r="BH2971" s="96">
        <v>20.418112000000001</v>
      </c>
      <c r="BN2971" s="230">
        <v>2.5833600000000003</v>
      </c>
      <c r="BP2971" s="96">
        <v>0.13395200000000002</v>
      </c>
      <c r="BR2971" s="96">
        <v>0.37315200000000004</v>
      </c>
      <c r="BX2971" s="96">
        <v>3.1191680000000002</v>
      </c>
      <c r="BZ2971" s="96">
        <v>4.9370880000000001</v>
      </c>
      <c r="CB2971" s="230">
        <v>9.0513280000000016</v>
      </c>
      <c r="CD2971" s="96">
        <v>8.6112000000000008E-2</v>
      </c>
      <c r="DH2971" s="52">
        <f t="shared" si="1330"/>
        <v>95.670431999999991</v>
      </c>
      <c r="DJ2971" s="230">
        <f t="shared" si="1307"/>
        <v>4.329568000000009</v>
      </c>
      <c r="DL2971" s="51" t="s">
        <v>827</v>
      </c>
      <c r="DO2971" s="348">
        <v>4.3099999999999996</v>
      </c>
      <c r="DP2971" s="51">
        <v>0.09</v>
      </c>
      <c r="DU2971" s="52"/>
      <c r="DX2971" s="75">
        <f t="shared" si="1308"/>
        <v>57.155715571557167</v>
      </c>
      <c r="DY2971" s="51">
        <f t="shared" si="1309"/>
        <v>0</v>
      </c>
      <c r="DZ2971" s="75">
        <f t="shared" si="1310"/>
        <v>0.30003000300030008</v>
      </c>
      <c r="EA2971" s="51">
        <f t="shared" si="1311"/>
        <v>0</v>
      </c>
      <c r="EB2971" s="75">
        <f t="shared" si="1312"/>
        <v>21.342134213421346</v>
      </c>
      <c r="EC2971" s="51">
        <f t="shared" si="1313"/>
        <v>0</v>
      </c>
      <c r="ED2971" s="75">
        <f t="shared" si="1314"/>
        <v>2.7002700270027007</v>
      </c>
      <c r="EE2971" s="51">
        <f t="shared" si="1315"/>
        <v>0</v>
      </c>
      <c r="EF2971" s="75">
        <f t="shared" si="1316"/>
        <v>0.14001400140014006</v>
      </c>
      <c r="EG2971" s="51">
        <f t="shared" si="1317"/>
        <v>0</v>
      </c>
      <c r="EH2971" s="75">
        <f t="shared" si="1318"/>
        <v>0.39003900390039015</v>
      </c>
      <c r="EI2971" s="51">
        <f t="shared" si="1319"/>
        <v>0</v>
      </c>
      <c r="EJ2971" s="75">
        <f t="shared" si="1320"/>
        <v>3.2603260326032606</v>
      </c>
      <c r="EK2971" s="51">
        <f t="shared" si="1321"/>
        <v>0</v>
      </c>
      <c r="EL2971" s="75">
        <f t="shared" si="1322"/>
        <v>5.1605160516051605</v>
      </c>
      <c r="EM2971" s="51">
        <f t="shared" si="1323"/>
        <v>0</v>
      </c>
      <c r="EN2971" s="75">
        <f t="shared" si="1324"/>
        <v>9.4609460946094632</v>
      </c>
      <c r="EO2971" s="51">
        <f t="shared" si="1325"/>
        <v>0</v>
      </c>
      <c r="EP2971" s="75">
        <f t="shared" si="1326"/>
        <v>9.0009000900090022E-2</v>
      </c>
      <c r="EQ2971" s="51">
        <f t="shared" si="1327"/>
        <v>0</v>
      </c>
      <c r="ER2971" s="51">
        <f t="shared" si="1328"/>
        <v>100</v>
      </c>
      <c r="ES2971" s="51">
        <f t="shared" si="1329"/>
        <v>0</v>
      </c>
    </row>
    <row r="2972" spans="1:149" x14ac:dyDescent="0.45">
      <c r="A2972" s="51" t="s">
        <v>4283</v>
      </c>
      <c r="B2972" s="174" t="s">
        <v>1020</v>
      </c>
      <c r="C2972" s="51" t="s">
        <v>3766</v>
      </c>
      <c r="D2972" s="51" t="s">
        <v>4284</v>
      </c>
      <c r="E2972" s="51" t="s">
        <v>1127</v>
      </c>
      <c r="F2972" s="51" t="s">
        <v>4295</v>
      </c>
      <c r="G2972" s="51" t="s">
        <v>4040</v>
      </c>
      <c r="H2972" s="51" t="s">
        <v>1100</v>
      </c>
      <c r="I2972" s="51">
        <v>68</v>
      </c>
      <c r="J2972" s="75">
        <v>150</v>
      </c>
      <c r="L2972" s="75">
        <v>1050</v>
      </c>
      <c r="P2972" s="72" t="s">
        <v>1374</v>
      </c>
      <c r="AA2972" s="168">
        <v>1</v>
      </c>
      <c r="AC2972" s="169">
        <v>0</v>
      </c>
      <c r="AR2972" s="53">
        <v>0.94830000000000003</v>
      </c>
      <c r="AT2972" s="77"/>
      <c r="AU2972" s="276">
        <v>1500</v>
      </c>
      <c r="AV2972" s="276"/>
      <c r="AW2972" s="276">
        <v>1422.45</v>
      </c>
      <c r="AX2972" s="95"/>
      <c r="AY2972" s="276"/>
      <c r="AZ2972" s="95"/>
      <c r="BB2972" s="80" t="s">
        <v>3412</v>
      </c>
      <c r="BC2972" s="174" t="s">
        <v>751</v>
      </c>
      <c r="BD2972" s="96">
        <v>54.498240000000003</v>
      </c>
      <c r="BF2972" s="230">
        <v>0.28608000000000006</v>
      </c>
      <c r="BH2972" s="96">
        <v>20.349824000000002</v>
      </c>
      <c r="BN2972" s="230">
        <v>2.5747200000000006</v>
      </c>
      <c r="BP2972" s="96">
        <v>0.13350400000000004</v>
      </c>
      <c r="BR2972" s="96">
        <v>0.37190400000000001</v>
      </c>
      <c r="BX2972" s="96">
        <v>3.1087359999999999</v>
      </c>
      <c r="BZ2972" s="96">
        <v>4.9205760000000005</v>
      </c>
      <c r="CB2972" s="230">
        <v>9.0210560000000015</v>
      </c>
      <c r="CD2972" s="96">
        <v>8.5824000000000011E-2</v>
      </c>
      <c r="DH2972" s="52">
        <f t="shared" si="1330"/>
        <v>95.350464000000002</v>
      </c>
      <c r="DJ2972" s="230">
        <f t="shared" si="1307"/>
        <v>4.6495359999999977</v>
      </c>
      <c r="DL2972" s="51" t="s">
        <v>827</v>
      </c>
      <c r="DO2972" s="348">
        <v>4.63</v>
      </c>
      <c r="DP2972" s="51">
        <v>0.01</v>
      </c>
      <c r="DU2972" s="52"/>
      <c r="DX2972" s="75">
        <f t="shared" si="1308"/>
        <v>57.155715571557153</v>
      </c>
      <c r="DY2972" s="51">
        <f t="shared" si="1309"/>
        <v>0</v>
      </c>
      <c r="DZ2972" s="75">
        <f t="shared" si="1310"/>
        <v>0.30003000300030008</v>
      </c>
      <c r="EA2972" s="51">
        <f t="shared" si="1311"/>
        <v>0</v>
      </c>
      <c r="EB2972" s="75">
        <f t="shared" si="1312"/>
        <v>21.342134213421343</v>
      </c>
      <c r="EC2972" s="51">
        <f t="shared" si="1313"/>
        <v>0</v>
      </c>
      <c r="ED2972" s="75">
        <f t="shared" si="1314"/>
        <v>2.7002700270027007</v>
      </c>
      <c r="EE2972" s="51">
        <f t="shared" si="1315"/>
        <v>0</v>
      </c>
      <c r="EF2972" s="75">
        <f t="shared" si="1316"/>
        <v>0.14001400140014006</v>
      </c>
      <c r="EG2972" s="51">
        <f t="shared" si="1317"/>
        <v>0</v>
      </c>
      <c r="EH2972" s="75">
        <f t="shared" si="1318"/>
        <v>0.39003900390039004</v>
      </c>
      <c r="EI2972" s="51">
        <f t="shared" si="1319"/>
        <v>0</v>
      </c>
      <c r="EJ2972" s="75">
        <f t="shared" si="1320"/>
        <v>3.2603260326032597</v>
      </c>
      <c r="EK2972" s="51">
        <f t="shared" si="1321"/>
        <v>0</v>
      </c>
      <c r="EL2972" s="75">
        <f t="shared" si="1322"/>
        <v>5.1605160516051605</v>
      </c>
      <c r="EM2972" s="51">
        <f t="shared" si="1323"/>
        <v>0</v>
      </c>
      <c r="EN2972" s="75">
        <f t="shared" si="1324"/>
        <v>9.4609460946094632</v>
      </c>
      <c r="EO2972" s="51">
        <f t="shared" si="1325"/>
        <v>0</v>
      </c>
      <c r="EP2972" s="75">
        <f t="shared" si="1326"/>
        <v>9.0009000900090022E-2</v>
      </c>
      <c r="EQ2972" s="51">
        <f t="shared" si="1327"/>
        <v>0</v>
      </c>
      <c r="ER2972" s="51">
        <f t="shared" si="1328"/>
        <v>100</v>
      </c>
      <c r="ES2972" s="51">
        <f t="shared" si="1329"/>
        <v>0</v>
      </c>
    </row>
    <row r="2973" spans="1:149" x14ac:dyDescent="0.45">
      <c r="A2973" s="51" t="s">
        <v>4283</v>
      </c>
      <c r="B2973" s="174" t="s">
        <v>1020</v>
      </c>
      <c r="C2973" s="51" t="s">
        <v>3766</v>
      </c>
      <c r="D2973" s="51" t="s">
        <v>4284</v>
      </c>
      <c r="E2973" s="51" t="s">
        <v>1127</v>
      </c>
      <c r="F2973" s="51" t="s">
        <v>4296</v>
      </c>
      <c r="G2973" s="51" t="s">
        <v>4040</v>
      </c>
      <c r="H2973" s="51" t="s">
        <v>1100</v>
      </c>
      <c r="I2973" s="51">
        <v>48</v>
      </c>
      <c r="J2973" s="75">
        <v>178</v>
      </c>
      <c r="L2973" s="75">
        <v>1050</v>
      </c>
      <c r="P2973" s="72" t="s">
        <v>1374</v>
      </c>
      <c r="AA2973" s="168">
        <v>1</v>
      </c>
      <c r="AC2973" s="169">
        <v>0</v>
      </c>
      <c r="AR2973" s="53">
        <v>0.94820000000000004</v>
      </c>
      <c r="AT2973" s="77"/>
      <c r="AU2973" s="276">
        <v>1780</v>
      </c>
      <c r="AV2973" s="276"/>
      <c r="AW2973" s="276">
        <v>1687.796</v>
      </c>
      <c r="AX2973" s="95"/>
      <c r="AY2973" s="276"/>
      <c r="AZ2973" s="95"/>
      <c r="BB2973" s="80" t="s">
        <v>3412</v>
      </c>
      <c r="BC2973" s="174" t="s">
        <v>751</v>
      </c>
      <c r="BD2973" s="96">
        <v>54.155340000000002</v>
      </c>
      <c r="BF2973" s="230">
        <v>0.28428000000000003</v>
      </c>
      <c r="BH2973" s="96">
        <v>20.221784</v>
      </c>
      <c r="BN2973" s="230">
        <v>2.5585200000000001</v>
      </c>
      <c r="BP2973" s="96">
        <v>0.13266400000000003</v>
      </c>
      <c r="BR2973" s="96">
        <v>0.369564</v>
      </c>
      <c r="BX2973" s="96">
        <v>3.0891760000000001</v>
      </c>
      <c r="BZ2973" s="96">
        <v>4.8896160000000002</v>
      </c>
      <c r="CB2973" s="230">
        <v>8.9642960000000009</v>
      </c>
      <c r="CD2973" s="96">
        <v>8.5283999999999999E-2</v>
      </c>
      <c r="DH2973" s="52">
        <f t="shared" si="1330"/>
        <v>94.750524000000013</v>
      </c>
      <c r="DJ2973" s="230">
        <f t="shared" si="1307"/>
        <v>5.2494759999999872</v>
      </c>
      <c r="DL2973" s="51" t="s">
        <v>827</v>
      </c>
      <c r="DO2973" s="348">
        <v>5.23</v>
      </c>
      <c r="DP2973" s="51">
        <v>0.02</v>
      </c>
      <c r="DU2973" s="52"/>
      <c r="DX2973" s="75">
        <f t="shared" si="1308"/>
        <v>57.155715571557153</v>
      </c>
      <c r="DY2973" s="51">
        <f t="shared" si="1309"/>
        <v>0</v>
      </c>
      <c r="DZ2973" s="75">
        <f t="shared" si="1310"/>
        <v>0.30003000300030003</v>
      </c>
      <c r="EA2973" s="51">
        <f t="shared" si="1311"/>
        <v>0</v>
      </c>
      <c r="EB2973" s="75">
        <f t="shared" si="1312"/>
        <v>21.342134213421339</v>
      </c>
      <c r="EC2973" s="51">
        <f t="shared" si="1313"/>
        <v>0</v>
      </c>
      <c r="ED2973" s="75">
        <f t="shared" si="1314"/>
        <v>2.7002700270027002</v>
      </c>
      <c r="EE2973" s="51">
        <f t="shared" si="1315"/>
        <v>0</v>
      </c>
      <c r="EF2973" s="75">
        <f t="shared" si="1316"/>
        <v>0.14001400140014003</v>
      </c>
      <c r="EG2973" s="51">
        <f t="shared" si="1317"/>
        <v>0</v>
      </c>
      <c r="EH2973" s="75">
        <f t="shared" si="1318"/>
        <v>0.39003900390038998</v>
      </c>
      <c r="EI2973" s="51">
        <f t="shared" si="1319"/>
        <v>0</v>
      </c>
      <c r="EJ2973" s="75">
        <f t="shared" si="1320"/>
        <v>3.2603260326032597</v>
      </c>
      <c r="EK2973" s="51">
        <f t="shared" si="1321"/>
        <v>0</v>
      </c>
      <c r="EL2973" s="75">
        <f t="shared" si="1322"/>
        <v>5.1605160516051605</v>
      </c>
      <c r="EM2973" s="51">
        <f t="shared" si="1323"/>
        <v>0</v>
      </c>
      <c r="EN2973" s="75">
        <f t="shared" si="1324"/>
        <v>9.4609460946094615</v>
      </c>
      <c r="EO2973" s="51">
        <f t="shared" si="1325"/>
        <v>0</v>
      </c>
      <c r="EP2973" s="75">
        <f t="shared" si="1326"/>
        <v>9.0009000900089994E-2</v>
      </c>
      <c r="EQ2973" s="51">
        <f t="shared" si="1327"/>
        <v>0</v>
      </c>
      <c r="ER2973" s="51">
        <f t="shared" si="1328"/>
        <v>100</v>
      </c>
      <c r="ES2973" s="51">
        <f t="shared" si="1329"/>
        <v>0</v>
      </c>
    </row>
    <row r="2974" spans="1:149" x14ac:dyDescent="0.45">
      <c r="A2974" s="51" t="s">
        <v>4283</v>
      </c>
      <c r="B2974" s="174" t="s">
        <v>1020</v>
      </c>
      <c r="C2974" s="51" t="s">
        <v>3766</v>
      </c>
      <c r="D2974" s="51" t="s">
        <v>4284</v>
      </c>
      <c r="E2974" s="51" t="s">
        <v>1127</v>
      </c>
      <c r="F2974" s="51" t="s">
        <v>4297</v>
      </c>
      <c r="G2974" s="51" t="s">
        <v>4040</v>
      </c>
      <c r="H2974" s="51" t="s">
        <v>1100</v>
      </c>
      <c r="I2974" s="51">
        <v>94</v>
      </c>
      <c r="J2974" s="75">
        <v>200</v>
      </c>
      <c r="L2974" s="75">
        <v>1050</v>
      </c>
      <c r="P2974" s="72" t="s">
        <v>1374</v>
      </c>
      <c r="AA2974" s="168">
        <v>1</v>
      </c>
      <c r="AC2974" s="169">
        <v>0</v>
      </c>
      <c r="AR2974" s="53">
        <v>0.95009999999999994</v>
      </c>
      <c r="AT2974" s="77"/>
      <c r="AU2974" s="276">
        <v>2000</v>
      </c>
      <c r="AV2974" s="276"/>
      <c r="AW2974" s="276">
        <v>1900.1999999999998</v>
      </c>
      <c r="AX2974" s="95"/>
      <c r="AY2974" s="276"/>
      <c r="AZ2974" s="95"/>
      <c r="BB2974" s="80" t="s">
        <v>3412</v>
      </c>
      <c r="BC2974" s="174" t="s">
        <v>751</v>
      </c>
      <c r="BD2974" s="96">
        <v>54.21249000000001</v>
      </c>
      <c r="BF2974" s="230">
        <v>0.28458</v>
      </c>
      <c r="BH2974" s="96">
        <v>20.243124000000002</v>
      </c>
      <c r="BN2974" s="230">
        <v>2.5612200000000005</v>
      </c>
      <c r="BP2974" s="96">
        <v>0.13280400000000003</v>
      </c>
      <c r="BR2974" s="96">
        <v>0.36995400000000006</v>
      </c>
      <c r="BX2974" s="96">
        <v>3.0924360000000002</v>
      </c>
      <c r="BZ2974" s="96">
        <v>4.8947760000000011</v>
      </c>
      <c r="CB2974" s="230">
        <v>8.9737560000000016</v>
      </c>
      <c r="CD2974" s="96">
        <v>8.5374000000000019E-2</v>
      </c>
      <c r="DH2974" s="52">
        <f t="shared" si="1330"/>
        <v>94.850514000000032</v>
      </c>
      <c r="DJ2974" s="230">
        <f t="shared" si="1307"/>
        <v>5.1494859999999676</v>
      </c>
      <c r="DL2974" s="51" t="s">
        <v>827</v>
      </c>
      <c r="DO2974" s="348">
        <v>5.13</v>
      </c>
      <c r="DP2974" s="51">
        <v>0.17</v>
      </c>
      <c r="DU2974" s="52"/>
      <c r="DX2974" s="75">
        <f t="shared" si="1308"/>
        <v>57.155715571557138</v>
      </c>
      <c r="DY2974" s="51">
        <f t="shared" si="1309"/>
        <v>0</v>
      </c>
      <c r="DZ2974" s="75">
        <f t="shared" si="1310"/>
        <v>0.30003000300029992</v>
      </c>
      <c r="EA2974" s="51">
        <f t="shared" si="1311"/>
        <v>0</v>
      </c>
      <c r="EB2974" s="75">
        <f t="shared" si="1312"/>
        <v>21.342134213421339</v>
      </c>
      <c r="EC2974" s="51">
        <f t="shared" si="1313"/>
        <v>0</v>
      </c>
      <c r="ED2974" s="75">
        <f t="shared" si="1314"/>
        <v>2.7002700270026998</v>
      </c>
      <c r="EE2974" s="51">
        <f t="shared" si="1315"/>
        <v>0</v>
      </c>
      <c r="EF2974" s="75">
        <f t="shared" si="1316"/>
        <v>0.14001400140014</v>
      </c>
      <c r="EG2974" s="51">
        <f t="shared" si="1317"/>
        <v>0</v>
      </c>
      <c r="EH2974" s="75">
        <f t="shared" si="1318"/>
        <v>0.39003900390038998</v>
      </c>
      <c r="EI2974" s="51">
        <f t="shared" si="1319"/>
        <v>0</v>
      </c>
      <c r="EJ2974" s="75">
        <f t="shared" si="1320"/>
        <v>3.2603260326032593</v>
      </c>
      <c r="EK2974" s="51">
        <f t="shared" si="1321"/>
        <v>0</v>
      </c>
      <c r="EL2974" s="75">
        <f t="shared" si="1322"/>
        <v>5.1605160516051605</v>
      </c>
      <c r="EM2974" s="51">
        <f t="shared" si="1323"/>
        <v>0</v>
      </c>
      <c r="EN2974" s="75">
        <f t="shared" si="1324"/>
        <v>9.4609460946094597</v>
      </c>
      <c r="EO2974" s="51">
        <f t="shared" si="1325"/>
        <v>0</v>
      </c>
      <c r="EP2974" s="75">
        <f t="shared" si="1326"/>
        <v>9.0009000900089994E-2</v>
      </c>
      <c r="EQ2974" s="51">
        <f t="shared" si="1327"/>
        <v>0</v>
      </c>
      <c r="ER2974" s="51">
        <f t="shared" si="1328"/>
        <v>100</v>
      </c>
      <c r="ES2974" s="51">
        <f t="shared" si="1329"/>
        <v>0</v>
      </c>
    </row>
    <row r="2975" spans="1:149" x14ac:dyDescent="0.45">
      <c r="A2975" s="51" t="s">
        <v>4283</v>
      </c>
      <c r="B2975" s="174" t="s">
        <v>1020</v>
      </c>
      <c r="C2975" s="51" t="s">
        <v>3766</v>
      </c>
      <c r="D2975" s="51" t="s">
        <v>4284</v>
      </c>
      <c r="E2975" s="51" t="s">
        <v>1127</v>
      </c>
      <c r="F2975" s="51" t="s">
        <v>4298</v>
      </c>
      <c r="G2975" s="51" t="s">
        <v>4040</v>
      </c>
      <c r="H2975" s="51" t="s">
        <v>1100</v>
      </c>
      <c r="I2975" s="51">
        <v>48</v>
      </c>
      <c r="J2975" s="75">
        <v>200</v>
      </c>
      <c r="L2975" s="75">
        <v>1050</v>
      </c>
      <c r="P2975" s="72" t="s">
        <v>1374</v>
      </c>
      <c r="AA2975" s="168">
        <v>1</v>
      </c>
      <c r="AC2975" s="169">
        <v>0</v>
      </c>
      <c r="AR2975" s="53">
        <v>0.95009999999999994</v>
      </c>
      <c r="AT2975" s="77"/>
      <c r="AU2975" s="276">
        <v>2000</v>
      </c>
      <c r="AV2975" s="276"/>
      <c r="AW2975" s="276">
        <v>1900.1999999999998</v>
      </c>
      <c r="AX2975" s="95"/>
      <c r="AY2975" s="276"/>
      <c r="AZ2975" s="95"/>
      <c r="BB2975" s="80" t="s">
        <v>3412</v>
      </c>
      <c r="BC2975" s="174" t="s">
        <v>751</v>
      </c>
      <c r="BD2975" s="96">
        <v>54.02389500000001</v>
      </c>
      <c r="BF2975" s="230">
        <v>0.28359000000000006</v>
      </c>
      <c r="BH2975" s="96">
        <v>20.172702000000005</v>
      </c>
      <c r="BN2975" s="230">
        <v>2.5523100000000003</v>
      </c>
      <c r="BP2975" s="96">
        <v>0.13234200000000004</v>
      </c>
      <c r="BR2975" s="96">
        <v>0.36866700000000008</v>
      </c>
      <c r="BX2975" s="96">
        <v>3.0816780000000006</v>
      </c>
      <c r="BZ2975" s="96">
        <v>4.8777480000000004</v>
      </c>
      <c r="CB2975" s="230">
        <v>8.9425380000000025</v>
      </c>
      <c r="CD2975" s="96">
        <v>8.5077000000000014E-2</v>
      </c>
      <c r="DH2975" s="52">
        <f t="shared" si="1330"/>
        <v>94.520547000000008</v>
      </c>
      <c r="DJ2975" s="230">
        <f t="shared" si="1307"/>
        <v>5.4794529999999924</v>
      </c>
      <c r="DL2975" s="51" t="s">
        <v>827</v>
      </c>
      <c r="DO2975" s="348">
        <v>5.46</v>
      </c>
      <c r="DP2975" s="51">
        <v>0.03</v>
      </c>
      <c r="DU2975" s="52"/>
      <c r="DX2975" s="75">
        <f t="shared" si="1308"/>
        <v>57.155715571557167</v>
      </c>
      <c r="DY2975" s="51">
        <f t="shared" si="1309"/>
        <v>0</v>
      </c>
      <c r="DZ2975" s="75">
        <f t="shared" si="1310"/>
        <v>0.30003000300030003</v>
      </c>
      <c r="EA2975" s="51">
        <f t="shared" si="1311"/>
        <v>0</v>
      </c>
      <c r="EB2975" s="75">
        <f t="shared" si="1312"/>
        <v>21.342134213421346</v>
      </c>
      <c r="EC2975" s="51">
        <f t="shared" si="1313"/>
        <v>0</v>
      </c>
      <c r="ED2975" s="75">
        <f t="shared" si="1314"/>
        <v>2.7002700270027007</v>
      </c>
      <c r="EE2975" s="51">
        <f t="shared" si="1315"/>
        <v>0</v>
      </c>
      <c r="EF2975" s="75">
        <f t="shared" si="1316"/>
        <v>0.14001400140014006</v>
      </c>
      <c r="EG2975" s="51">
        <f t="shared" si="1317"/>
        <v>0</v>
      </c>
      <c r="EH2975" s="75">
        <f t="shared" si="1318"/>
        <v>0.39003900390039009</v>
      </c>
      <c r="EI2975" s="51">
        <f t="shared" si="1319"/>
        <v>0</v>
      </c>
      <c r="EJ2975" s="75">
        <f t="shared" si="1320"/>
        <v>3.2603260326032606</v>
      </c>
      <c r="EK2975" s="51">
        <f t="shared" si="1321"/>
        <v>0</v>
      </c>
      <c r="EL2975" s="75">
        <f t="shared" si="1322"/>
        <v>5.1605160516051605</v>
      </c>
      <c r="EM2975" s="51">
        <f t="shared" si="1323"/>
        <v>0</v>
      </c>
      <c r="EN2975" s="75">
        <f t="shared" si="1324"/>
        <v>9.4609460946094632</v>
      </c>
      <c r="EO2975" s="51">
        <f t="shared" si="1325"/>
        <v>0</v>
      </c>
      <c r="EP2975" s="75">
        <f t="shared" si="1326"/>
        <v>9.0009000900090022E-2</v>
      </c>
      <c r="EQ2975" s="51">
        <f t="shared" si="1327"/>
        <v>0</v>
      </c>
      <c r="ER2975" s="51">
        <f t="shared" si="1328"/>
        <v>100</v>
      </c>
      <c r="ES2975" s="51">
        <f t="shared" si="1329"/>
        <v>0</v>
      </c>
    </row>
    <row r="2976" spans="1:149" x14ac:dyDescent="0.45">
      <c r="A2976" s="51" t="s">
        <v>4283</v>
      </c>
      <c r="B2976" s="174" t="s">
        <v>1020</v>
      </c>
      <c r="C2976" s="51" t="s">
        <v>3766</v>
      </c>
      <c r="D2976" s="51" t="s">
        <v>4284</v>
      </c>
      <c r="E2976" s="51" t="s">
        <v>1127</v>
      </c>
      <c r="F2976" s="51" t="s">
        <v>4299</v>
      </c>
      <c r="G2976" s="51" t="s">
        <v>4040</v>
      </c>
      <c r="H2976" s="51" t="s">
        <v>1100</v>
      </c>
      <c r="I2976" s="51">
        <v>71</v>
      </c>
      <c r="J2976" s="75">
        <v>200</v>
      </c>
      <c r="L2976" s="75">
        <v>1050</v>
      </c>
      <c r="P2976" s="72" t="s">
        <v>1374</v>
      </c>
      <c r="AA2976" s="168">
        <v>1</v>
      </c>
      <c r="AC2976" s="169">
        <v>0</v>
      </c>
      <c r="AR2976" s="53">
        <v>0.95009999999999994</v>
      </c>
      <c r="AT2976" s="77"/>
      <c r="AU2976" s="276">
        <v>2000</v>
      </c>
      <c r="AV2976" s="276"/>
      <c r="AW2976" s="276">
        <v>1900.1999999999998</v>
      </c>
      <c r="AX2976" s="95"/>
      <c r="AY2976" s="276"/>
      <c r="AZ2976" s="95"/>
      <c r="BB2976" s="80" t="s">
        <v>3412</v>
      </c>
      <c r="BC2976" s="174" t="s">
        <v>751</v>
      </c>
      <c r="BD2976" s="96">
        <v>53.99532</v>
      </c>
      <c r="BF2976" s="230">
        <v>0.28344000000000003</v>
      </c>
      <c r="BH2976" s="96">
        <v>20.162032</v>
      </c>
      <c r="BN2976" s="230">
        <v>2.5509600000000003</v>
      </c>
      <c r="BP2976" s="96">
        <v>0.13227200000000003</v>
      </c>
      <c r="BR2976" s="96">
        <v>0.36847200000000002</v>
      </c>
      <c r="BX2976" s="96">
        <v>3.0800479999999997</v>
      </c>
      <c r="BZ2976" s="96">
        <v>4.8751680000000004</v>
      </c>
      <c r="CB2976" s="230">
        <v>8.9378080000000004</v>
      </c>
      <c r="CD2976" s="96">
        <v>8.5031999999999996E-2</v>
      </c>
      <c r="DH2976" s="52">
        <f t="shared" si="1330"/>
        <v>94.470552000000012</v>
      </c>
      <c r="DJ2976" s="230">
        <f t="shared" si="1307"/>
        <v>5.5294479999999879</v>
      </c>
      <c r="DL2976" s="51" t="s">
        <v>827</v>
      </c>
      <c r="DO2976" s="348">
        <v>5.51</v>
      </c>
      <c r="DP2976" s="51">
        <v>0.01</v>
      </c>
      <c r="DU2976" s="52"/>
      <c r="DX2976" s="75">
        <f t="shared" si="1308"/>
        <v>57.155715571557153</v>
      </c>
      <c r="DY2976" s="51">
        <f t="shared" si="1309"/>
        <v>0</v>
      </c>
      <c r="DZ2976" s="75">
        <f t="shared" si="1310"/>
        <v>0.30003000300030003</v>
      </c>
      <c r="EA2976" s="51">
        <f t="shared" si="1311"/>
        <v>0</v>
      </c>
      <c r="EB2976" s="75">
        <f t="shared" si="1312"/>
        <v>21.342134213421339</v>
      </c>
      <c r="EC2976" s="51">
        <f t="shared" si="1313"/>
        <v>0</v>
      </c>
      <c r="ED2976" s="75">
        <f t="shared" si="1314"/>
        <v>2.7002700270027002</v>
      </c>
      <c r="EE2976" s="51">
        <f t="shared" si="1315"/>
        <v>0</v>
      </c>
      <c r="EF2976" s="75">
        <f t="shared" si="1316"/>
        <v>0.14001400140014003</v>
      </c>
      <c r="EG2976" s="51">
        <f t="shared" si="1317"/>
        <v>0</v>
      </c>
      <c r="EH2976" s="75">
        <f t="shared" si="1318"/>
        <v>0.39003900390038998</v>
      </c>
      <c r="EI2976" s="51">
        <f t="shared" si="1319"/>
        <v>0</v>
      </c>
      <c r="EJ2976" s="75">
        <f t="shared" si="1320"/>
        <v>3.2603260326032597</v>
      </c>
      <c r="EK2976" s="51">
        <f t="shared" si="1321"/>
        <v>0</v>
      </c>
      <c r="EL2976" s="75">
        <f t="shared" si="1322"/>
        <v>5.1605160516051605</v>
      </c>
      <c r="EM2976" s="51">
        <f t="shared" si="1323"/>
        <v>0</v>
      </c>
      <c r="EN2976" s="75">
        <f t="shared" si="1324"/>
        <v>9.4609460946094597</v>
      </c>
      <c r="EO2976" s="51">
        <f t="shared" si="1325"/>
        <v>0</v>
      </c>
      <c r="EP2976" s="75">
        <f t="shared" si="1326"/>
        <v>9.0009000900089994E-2</v>
      </c>
      <c r="EQ2976" s="51">
        <f t="shared" si="1327"/>
        <v>0</v>
      </c>
      <c r="ER2976" s="51">
        <f t="shared" si="1328"/>
        <v>100</v>
      </c>
      <c r="ES2976" s="51">
        <f t="shared" si="1329"/>
        <v>0</v>
      </c>
    </row>
    <row r="2977" spans="1:149" x14ac:dyDescent="0.45">
      <c r="A2977" s="51" t="s">
        <v>4283</v>
      </c>
      <c r="B2977" s="174" t="s">
        <v>1020</v>
      </c>
      <c r="C2977" s="51" t="s">
        <v>3766</v>
      </c>
      <c r="D2977" s="51" t="s">
        <v>4284</v>
      </c>
      <c r="E2977" s="51" t="s">
        <v>1127</v>
      </c>
      <c r="F2977" s="51" t="s">
        <v>4300</v>
      </c>
      <c r="G2977" s="51" t="s">
        <v>4040</v>
      </c>
      <c r="H2977" s="51" t="s">
        <v>1100</v>
      </c>
      <c r="I2977" s="51">
        <v>46</v>
      </c>
      <c r="J2977" s="75">
        <v>200</v>
      </c>
      <c r="L2977" s="75">
        <v>1050</v>
      </c>
      <c r="P2977" s="72" t="s">
        <v>1374</v>
      </c>
      <c r="AA2977" s="168">
        <v>1</v>
      </c>
      <c r="AC2977" s="169">
        <v>0</v>
      </c>
      <c r="AR2977" s="53">
        <v>0.95009999999999994</v>
      </c>
      <c r="AT2977" s="77"/>
      <c r="AU2977" s="276">
        <v>2000</v>
      </c>
      <c r="AV2977" s="276"/>
      <c r="AW2977" s="276">
        <v>1900.1999999999998</v>
      </c>
      <c r="AX2977" s="95"/>
      <c r="AY2977" s="276"/>
      <c r="AZ2977" s="95"/>
      <c r="BB2977" s="80" t="s">
        <v>3412</v>
      </c>
      <c r="BC2977" s="174" t="s">
        <v>751</v>
      </c>
      <c r="BD2977" s="96">
        <v>54.046755000000005</v>
      </c>
      <c r="BF2977" s="230">
        <v>0.28371000000000002</v>
      </c>
      <c r="BH2977" s="96">
        <v>20.181238</v>
      </c>
      <c r="BN2977" s="230">
        <v>2.5533900000000003</v>
      </c>
      <c r="BP2977" s="96">
        <v>0.13239800000000002</v>
      </c>
      <c r="BR2977" s="96">
        <v>0.36882300000000001</v>
      </c>
      <c r="BX2977" s="96">
        <v>3.0829819999999999</v>
      </c>
      <c r="BZ2977" s="96">
        <v>4.8798120000000003</v>
      </c>
      <c r="CB2977" s="230">
        <v>8.9463220000000021</v>
      </c>
      <c r="CD2977" s="96">
        <v>8.5113000000000008E-2</v>
      </c>
      <c r="DH2977" s="52">
        <f t="shared" si="1330"/>
        <v>94.560543000000024</v>
      </c>
      <c r="DJ2977" s="230">
        <f t="shared" si="1307"/>
        <v>5.439456999999976</v>
      </c>
      <c r="DL2977" s="51" t="s">
        <v>827</v>
      </c>
      <c r="DO2977" s="348">
        <v>5.42</v>
      </c>
      <c r="DP2977" s="51">
        <v>0.05</v>
      </c>
      <c r="DU2977" s="52"/>
      <c r="DX2977" s="75">
        <f t="shared" si="1308"/>
        <v>57.155715571557138</v>
      </c>
      <c r="DY2977" s="51">
        <f t="shared" si="1309"/>
        <v>0</v>
      </c>
      <c r="DZ2977" s="75">
        <f t="shared" si="1310"/>
        <v>0.30003000300029997</v>
      </c>
      <c r="EA2977" s="51">
        <f t="shared" si="1311"/>
        <v>0</v>
      </c>
      <c r="EB2977" s="75">
        <f t="shared" si="1312"/>
        <v>21.342134213421339</v>
      </c>
      <c r="EC2977" s="51">
        <f t="shared" si="1313"/>
        <v>0</v>
      </c>
      <c r="ED2977" s="75">
        <f t="shared" si="1314"/>
        <v>2.7002700270026998</v>
      </c>
      <c r="EE2977" s="51">
        <f t="shared" si="1315"/>
        <v>0</v>
      </c>
      <c r="EF2977" s="75">
        <f t="shared" si="1316"/>
        <v>0.14001400140013998</v>
      </c>
      <c r="EG2977" s="51">
        <f t="shared" si="1317"/>
        <v>0</v>
      </c>
      <c r="EH2977" s="75">
        <f t="shared" si="1318"/>
        <v>0.39003900390038998</v>
      </c>
      <c r="EI2977" s="51">
        <f t="shared" si="1319"/>
        <v>0</v>
      </c>
      <c r="EJ2977" s="75">
        <f t="shared" si="1320"/>
        <v>3.2603260326032593</v>
      </c>
      <c r="EK2977" s="51">
        <f t="shared" si="1321"/>
        <v>0</v>
      </c>
      <c r="EL2977" s="75">
        <f t="shared" si="1322"/>
        <v>5.1605160516051596</v>
      </c>
      <c r="EM2977" s="51">
        <f t="shared" si="1323"/>
        <v>0</v>
      </c>
      <c r="EN2977" s="75">
        <f t="shared" si="1324"/>
        <v>9.4609460946094615</v>
      </c>
      <c r="EO2977" s="51">
        <f t="shared" si="1325"/>
        <v>0</v>
      </c>
      <c r="EP2977" s="75">
        <f t="shared" si="1326"/>
        <v>9.0009000900089994E-2</v>
      </c>
      <c r="EQ2977" s="51">
        <f t="shared" si="1327"/>
        <v>0</v>
      </c>
      <c r="ER2977" s="51">
        <f t="shared" si="1328"/>
        <v>100</v>
      </c>
      <c r="ES2977" s="51">
        <f t="shared" si="1329"/>
        <v>0</v>
      </c>
    </row>
    <row r="2978" spans="1:149" x14ac:dyDescent="0.45">
      <c r="A2978" s="51" t="s">
        <v>4283</v>
      </c>
      <c r="B2978" s="174" t="s">
        <v>1020</v>
      </c>
      <c r="C2978" s="51" t="s">
        <v>3766</v>
      </c>
      <c r="D2978" s="51" t="s">
        <v>4284</v>
      </c>
      <c r="E2978" s="51" t="s">
        <v>1127</v>
      </c>
      <c r="F2978" s="51" t="s">
        <v>4301</v>
      </c>
      <c r="G2978" s="51" t="s">
        <v>4040</v>
      </c>
      <c r="H2978" s="51" t="s">
        <v>1100</v>
      </c>
      <c r="I2978" s="51">
        <v>48</v>
      </c>
      <c r="J2978" s="75">
        <v>226</v>
      </c>
      <c r="L2978" s="75">
        <v>1050</v>
      </c>
      <c r="P2978" s="72" t="s">
        <v>1374</v>
      </c>
      <c r="AA2978" s="168">
        <v>1</v>
      </c>
      <c r="AC2978" s="169">
        <v>0</v>
      </c>
      <c r="AR2978" s="53">
        <v>0.95430000000000004</v>
      </c>
      <c r="AT2978" s="77"/>
      <c r="AU2978" s="276">
        <v>2260</v>
      </c>
      <c r="AV2978" s="276"/>
      <c r="AW2978" s="276">
        <v>2156.7180000000003</v>
      </c>
      <c r="AX2978" s="95"/>
      <c r="AY2978" s="276"/>
      <c r="AZ2978" s="95"/>
      <c r="BB2978" s="80" t="s">
        <v>3412</v>
      </c>
      <c r="BC2978" s="174" t="s">
        <v>751</v>
      </c>
      <c r="BD2978" s="96">
        <v>53.90959500000001</v>
      </c>
      <c r="BF2978" s="230">
        <v>0.28299000000000002</v>
      </c>
      <c r="BH2978" s="96">
        <v>20.130022000000004</v>
      </c>
      <c r="BN2978" s="230">
        <v>2.5469100000000005</v>
      </c>
      <c r="BP2978" s="96">
        <v>0.13206200000000001</v>
      </c>
      <c r="BR2978" s="96">
        <v>0.36788700000000008</v>
      </c>
      <c r="BX2978" s="96">
        <v>3.0751580000000001</v>
      </c>
      <c r="BZ2978" s="96">
        <v>4.8674280000000012</v>
      </c>
      <c r="CB2978" s="230">
        <v>8.9236180000000029</v>
      </c>
      <c r="CD2978" s="96">
        <v>8.4897000000000014E-2</v>
      </c>
      <c r="DH2978" s="52">
        <f t="shared" si="1330"/>
        <v>94.320567000000011</v>
      </c>
      <c r="DJ2978" s="230">
        <f t="shared" si="1307"/>
        <v>5.6794329999999889</v>
      </c>
      <c r="DL2978" s="51" t="s">
        <v>827</v>
      </c>
      <c r="DO2978" s="348">
        <v>5.66</v>
      </c>
      <c r="DP2978" s="51">
        <v>0.02</v>
      </c>
      <c r="DU2978" s="52"/>
      <c r="DX2978" s="75">
        <f t="shared" si="1308"/>
        <v>57.155715571557167</v>
      </c>
      <c r="DY2978" s="51">
        <f t="shared" si="1309"/>
        <v>0</v>
      </c>
      <c r="DZ2978" s="75">
        <f t="shared" si="1310"/>
        <v>0.30003000300030003</v>
      </c>
      <c r="EA2978" s="51">
        <f t="shared" si="1311"/>
        <v>0</v>
      </c>
      <c r="EB2978" s="75">
        <f t="shared" si="1312"/>
        <v>21.342134213421343</v>
      </c>
      <c r="EC2978" s="51">
        <f t="shared" si="1313"/>
        <v>0</v>
      </c>
      <c r="ED2978" s="75">
        <f t="shared" si="1314"/>
        <v>2.7002700270027007</v>
      </c>
      <c r="EE2978" s="51">
        <f t="shared" si="1315"/>
        <v>0</v>
      </c>
      <c r="EF2978" s="75">
        <f t="shared" si="1316"/>
        <v>0.14001400140014</v>
      </c>
      <c r="EG2978" s="51">
        <f t="shared" si="1317"/>
        <v>0</v>
      </c>
      <c r="EH2978" s="75">
        <f t="shared" si="1318"/>
        <v>0.39003900390039009</v>
      </c>
      <c r="EI2978" s="51">
        <f t="shared" si="1319"/>
        <v>0</v>
      </c>
      <c r="EJ2978" s="75">
        <f t="shared" si="1320"/>
        <v>3.2603260326032597</v>
      </c>
      <c r="EK2978" s="51">
        <f t="shared" si="1321"/>
        <v>0</v>
      </c>
      <c r="EL2978" s="75">
        <f t="shared" si="1322"/>
        <v>5.1605160516051605</v>
      </c>
      <c r="EM2978" s="51">
        <f t="shared" si="1323"/>
        <v>0</v>
      </c>
      <c r="EN2978" s="75">
        <f t="shared" si="1324"/>
        <v>9.4609460946094632</v>
      </c>
      <c r="EO2978" s="51">
        <f t="shared" si="1325"/>
        <v>0</v>
      </c>
      <c r="EP2978" s="75">
        <f t="shared" si="1326"/>
        <v>9.0009000900090022E-2</v>
      </c>
      <c r="EQ2978" s="51">
        <f t="shared" si="1327"/>
        <v>0</v>
      </c>
      <c r="ER2978" s="51">
        <f t="shared" si="1328"/>
        <v>100</v>
      </c>
      <c r="ES2978" s="51">
        <f t="shared" si="1329"/>
        <v>0</v>
      </c>
    </row>
    <row r="2979" spans="1:149" x14ac:dyDescent="0.45">
      <c r="A2979" s="51" t="s">
        <v>4283</v>
      </c>
      <c r="B2979" s="174" t="s">
        <v>1020</v>
      </c>
      <c r="C2979" s="51" t="s">
        <v>3766</v>
      </c>
      <c r="D2979" s="51" t="s">
        <v>4284</v>
      </c>
      <c r="E2979" s="51" t="s">
        <v>1127</v>
      </c>
      <c r="F2979" s="51" t="s">
        <v>4302</v>
      </c>
      <c r="G2979" s="51" t="s">
        <v>4040</v>
      </c>
      <c r="H2979" s="51" t="s">
        <v>1100</v>
      </c>
      <c r="I2979" s="51">
        <v>72</v>
      </c>
      <c r="J2979" s="75">
        <v>250</v>
      </c>
      <c r="L2979" s="75">
        <v>1050</v>
      </c>
      <c r="P2979" s="72" t="s">
        <v>1374</v>
      </c>
      <c r="AA2979" s="168">
        <v>1</v>
      </c>
      <c r="AC2979" s="169">
        <v>0</v>
      </c>
      <c r="AR2979" s="53">
        <v>0.96</v>
      </c>
      <c r="AT2979" s="77"/>
      <c r="AU2979" s="276">
        <v>2500</v>
      </c>
      <c r="AV2979" s="276"/>
      <c r="AW2979" s="276">
        <v>2400</v>
      </c>
      <c r="AX2979" s="95"/>
      <c r="AY2979" s="276"/>
      <c r="AZ2979" s="95"/>
      <c r="BB2979" s="80" t="s">
        <v>3412</v>
      </c>
      <c r="BC2979" s="174" t="s">
        <v>751</v>
      </c>
      <c r="BD2979" s="96">
        <v>53.903880000000001</v>
      </c>
      <c r="BF2979" s="230">
        <v>0.28296000000000004</v>
      </c>
      <c r="BH2979" s="96">
        <v>20.127887999999999</v>
      </c>
      <c r="BN2979" s="230">
        <v>2.5466400000000005</v>
      </c>
      <c r="BP2979" s="96">
        <v>0.13204800000000003</v>
      </c>
      <c r="BR2979" s="96">
        <v>0.36784800000000006</v>
      </c>
      <c r="BX2979" s="96">
        <v>3.0748320000000002</v>
      </c>
      <c r="BZ2979" s="96">
        <v>4.8669120000000001</v>
      </c>
      <c r="CB2979" s="230">
        <v>8.9226720000000004</v>
      </c>
      <c r="CD2979" s="96">
        <v>8.4888000000000019E-2</v>
      </c>
      <c r="DH2979" s="52">
        <f t="shared" si="1330"/>
        <v>94.310568000000004</v>
      </c>
      <c r="DJ2979" s="230">
        <f t="shared" si="1307"/>
        <v>5.6894319999999965</v>
      </c>
      <c r="DL2979" s="51" t="s">
        <v>827</v>
      </c>
      <c r="DO2979" s="348">
        <v>5.67</v>
      </c>
      <c r="DP2979" s="51">
        <v>7.0000000000000007E-2</v>
      </c>
      <c r="DU2979" s="52"/>
      <c r="DX2979" s="75">
        <f t="shared" si="1308"/>
        <v>57.155715571557153</v>
      </c>
      <c r="DY2979" s="51">
        <f t="shared" si="1309"/>
        <v>0</v>
      </c>
      <c r="DZ2979" s="75">
        <f t="shared" si="1310"/>
        <v>0.30003000300030003</v>
      </c>
      <c r="EA2979" s="51">
        <f t="shared" si="1311"/>
        <v>0</v>
      </c>
      <c r="EB2979" s="75">
        <f t="shared" si="1312"/>
        <v>21.342134213421339</v>
      </c>
      <c r="EC2979" s="51">
        <f t="shared" si="1313"/>
        <v>0</v>
      </c>
      <c r="ED2979" s="75">
        <f t="shared" si="1314"/>
        <v>2.7002700270027007</v>
      </c>
      <c r="EE2979" s="51">
        <f t="shared" si="1315"/>
        <v>0</v>
      </c>
      <c r="EF2979" s="75">
        <f t="shared" si="1316"/>
        <v>0.14001400140014003</v>
      </c>
      <c r="EG2979" s="51">
        <f t="shared" si="1317"/>
        <v>0</v>
      </c>
      <c r="EH2979" s="75">
        <f t="shared" si="1318"/>
        <v>0.39003900390039009</v>
      </c>
      <c r="EI2979" s="51">
        <f t="shared" si="1319"/>
        <v>0</v>
      </c>
      <c r="EJ2979" s="75">
        <f t="shared" si="1320"/>
        <v>3.2603260326032606</v>
      </c>
      <c r="EK2979" s="51">
        <f t="shared" si="1321"/>
        <v>0</v>
      </c>
      <c r="EL2979" s="75">
        <f t="shared" si="1322"/>
        <v>5.1605160516051605</v>
      </c>
      <c r="EM2979" s="51">
        <f t="shared" si="1323"/>
        <v>0</v>
      </c>
      <c r="EN2979" s="75">
        <f t="shared" si="1324"/>
        <v>9.4609460946094615</v>
      </c>
      <c r="EO2979" s="51">
        <f t="shared" si="1325"/>
        <v>0</v>
      </c>
      <c r="EP2979" s="75">
        <f t="shared" si="1326"/>
        <v>9.0009000900090022E-2</v>
      </c>
      <c r="EQ2979" s="51">
        <f t="shared" si="1327"/>
        <v>0</v>
      </c>
      <c r="ER2979" s="51">
        <f t="shared" si="1328"/>
        <v>100</v>
      </c>
      <c r="ES2979" s="51">
        <f t="shared" si="1329"/>
        <v>0</v>
      </c>
    </row>
    <row r="2980" spans="1:149" x14ac:dyDescent="0.45">
      <c r="A2980" s="51" t="s">
        <v>4283</v>
      </c>
      <c r="B2980" s="174" t="s">
        <v>1020</v>
      </c>
      <c r="C2980" s="51" t="s">
        <v>3766</v>
      </c>
      <c r="D2980" s="51" t="s">
        <v>4284</v>
      </c>
      <c r="E2980" s="51" t="s">
        <v>1127</v>
      </c>
      <c r="F2980" s="51" t="s">
        <v>4303</v>
      </c>
      <c r="G2980" s="51" t="s">
        <v>4040</v>
      </c>
      <c r="H2980" s="51" t="s">
        <v>1100</v>
      </c>
      <c r="I2980" s="51">
        <v>140</v>
      </c>
      <c r="J2980" s="75">
        <v>50</v>
      </c>
      <c r="L2980" s="75">
        <v>950</v>
      </c>
      <c r="P2980" s="72" t="s">
        <v>1374</v>
      </c>
      <c r="AA2980" s="168">
        <v>1</v>
      </c>
      <c r="AC2980" s="169">
        <v>0</v>
      </c>
      <c r="AR2980" s="53">
        <v>0.95369999999999999</v>
      </c>
      <c r="AT2980" s="77"/>
      <c r="AU2980" s="276">
        <v>500</v>
      </c>
      <c r="AV2980" s="276"/>
      <c r="AW2980" s="276">
        <v>476.85</v>
      </c>
      <c r="AX2980" s="95"/>
      <c r="AY2980" s="276"/>
      <c r="AZ2980" s="95"/>
      <c r="BB2980" s="80" t="s">
        <v>3412</v>
      </c>
      <c r="BC2980" s="174" t="s">
        <v>751</v>
      </c>
      <c r="BD2980" s="96">
        <v>55.572660000000006</v>
      </c>
      <c r="BF2980" s="230">
        <v>0.29171999999999998</v>
      </c>
      <c r="BH2980" s="96">
        <v>20.751016</v>
      </c>
      <c r="BN2980" s="230">
        <v>2.6254800000000005</v>
      </c>
      <c r="BP2980" s="96">
        <v>0.13613600000000001</v>
      </c>
      <c r="BR2980" s="96">
        <v>0.37923600000000007</v>
      </c>
      <c r="BX2980" s="96">
        <v>3.1700240000000002</v>
      </c>
      <c r="BZ2980" s="96">
        <v>5.0175840000000003</v>
      </c>
      <c r="CB2980" s="230">
        <v>9.1989040000000006</v>
      </c>
      <c r="CD2980" s="96">
        <v>8.7515999999999997E-2</v>
      </c>
      <c r="DH2980" s="52">
        <f t="shared" si="1330"/>
        <v>97.230275999999989</v>
      </c>
      <c r="DJ2980" s="230">
        <f t="shared" si="1307"/>
        <v>2.7697240000000107</v>
      </c>
      <c r="DL2980" s="51" t="s">
        <v>827</v>
      </c>
      <c r="DO2980" s="348">
        <v>2.75</v>
      </c>
      <c r="DP2980" s="51">
        <v>0.01</v>
      </c>
      <c r="DU2980" s="52"/>
      <c r="DX2980" s="75">
        <f t="shared" si="1308"/>
        <v>57.155715571557167</v>
      </c>
      <c r="DY2980" s="51">
        <f t="shared" si="1309"/>
        <v>0</v>
      </c>
      <c r="DZ2980" s="75">
        <f t="shared" si="1310"/>
        <v>0.30003000300030003</v>
      </c>
      <c r="EA2980" s="51">
        <f t="shared" si="1311"/>
        <v>0</v>
      </c>
      <c r="EB2980" s="75">
        <f t="shared" si="1312"/>
        <v>21.342134213421343</v>
      </c>
      <c r="EC2980" s="51">
        <f t="shared" si="1313"/>
        <v>0</v>
      </c>
      <c r="ED2980" s="75">
        <f t="shared" si="1314"/>
        <v>2.7002700270027011</v>
      </c>
      <c r="EE2980" s="51">
        <f t="shared" si="1315"/>
        <v>0</v>
      </c>
      <c r="EF2980" s="75">
        <f t="shared" si="1316"/>
        <v>0.14001400140014003</v>
      </c>
      <c r="EG2980" s="51">
        <f t="shared" si="1317"/>
        <v>0</v>
      </c>
      <c r="EH2980" s="75">
        <f t="shared" si="1318"/>
        <v>0.3900390039003902</v>
      </c>
      <c r="EI2980" s="51">
        <f t="shared" si="1319"/>
        <v>0</v>
      </c>
      <c r="EJ2980" s="75">
        <f t="shared" si="1320"/>
        <v>3.2603260326032606</v>
      </c>
      <c r="EK2980" s="51">
        <f t="shared" si="1321"/>
        <v>0</v>
      </c>
      <c r="EL2980" s="75">
        <f t="shared" si="1322"/>
        <v>5.1605160516051614</v>
      </c>
      <c r="EM2980" s="51">
        <f t="shared" si="1323"/>
        <v>0</v>
      </c>
      <c r="EN2980" s="75">
        <f t="shared" si="1324"/>
        <v>9.4609460946094632</v>
      </c>
      <c r="EO2980" s="51">
        <f t="shared" si="1325"/>
        <v>0</v>
      </c>
      <c r="EP2980" s="75">
        <f t="shared" si="1326"/>
        <v>9.0009000900090022E-2</v>
      </c>
      <c r="EQ2980" s="51">
        <f t="shared" si="1327"/>
        <v>0</v>
      </c>
      <c r="ER2980" s="51">
        <f t="shared" si="1328"/>
        <v>100</v>
      </c>
      <c r="ES2980" s="51">
        <f t="shared" si="1329"/>
        <v>0</v>
      </c>
    </row>
    <row r="2981" spans="1:149" x14ac:dyDescent="0.45">
      <c r="A2981" s="51" t="s">
        <v>4283</v>
      </c>
      <c r="B2981" s="174" t="s">
        <v>1020</v>
      </c>
      <c r="C2981" s="51" t="s">
        <v>3766</v>
      </c>
      <c r="D2981" s="51" t="s">
        <v>4284</v>
      </c>
      <c r="E2981" s="51" t="s">
        <v>1127</v>
      </c>
      <c r="F2981" s="51" t="s">
        <v>4304</v>
      </c>
      <c r="G2981" s="51" t="s">
        <v>4040</v>
      </c>
      <c r="H2981" s="51" t="s">
        <v>1100</v>
      </c>
      <c r="I2981" s="51">
        <v>124</v>
      </c>
      <c r="J2981" s="75">
        <v>100</v>
      </c>
      <c r="L2981" s="75">
        <v>950</v>
      </c>
      <c r="P2981" s="72" t="s">
        <v>1374</v>
      </c>
      <c r="AA2981" s="168">
        <v>1</v>
      </c>
      <c r="AC2981" s="169">
        <v>0</v>
      </c>
      <c r="AR2981" s="53">
        <v>0.92049999999999998</v>
      </c>
      <c r="AT2981" s="77"/>
      <c r="AU2981" s="276">
        <v>1000</v>
      </c>
      <c r="AV2981" s="276"/>
      <c r="AW2981" s="276">
        <v>920.5</v>
      </c>
      <c r="AX2981" s="95"/>
      <c r="AY2981" s="276"/>
      <c r="AZ2981" s="95"/>
      <c r="BB2981" s="80" t="s">
        <v>3412</v>
      </c>
      <c r="BC2981" s="174" t="s">
        <v>751</v>
      </c>
      <c r="BD2981" s="96">
        <v>55.075455000000005</v>
      </c>
      <c r="BF2981" s="230">
        <v>0.28911000000000003</v>
      </c>
      <c r="BH2981" s="96">
        <v>20.565358</v>
      </c>
      <c r="BN2981" s="230">
        <v>2.6019900000000002</v>
      </c>
      <c r="BP2981" s="96">
        <v>0.13491800000000001</v>
      </c>
      <c r="BR2981" s="96">
        <v>0.37584300000000004</v>
      </c>
      <c r="BX2981" s="96">
        <v>3.1416620000000002</v>
      </c>
      <c r="BZ2981" s="96">
        <v>4.9726920000000003</v>
      </c>
      <c r="CB2981" s="230">
        <v>9.1166020000000021</v>
      </c>
      <c r="CD2981" s="96">
        <v>8.6732999999999991E-2</v>
      </c>
      <c r="DH2981" s="52">
        <f t="shared" si="1330"/>
        <v>96.360362999999992</v>
      </c>
      <c r="DJ2981" s="230">
        <f t="shared" si="1307"/>
        <v>3.6396370000000076</v>
      </c>
      <c r="DL2981" s="51" t="s">
        <v>827</v>
      </c>
      <c r="DO2981" s="348">
        <v>3.62</v>
      </c>
      <c r="DP2981" s="51">
        <v>0.05</v>
      </c>
      <c r="DU2981" s="52"/>
      <c r="DX2981" s="75">
        <f t="shared" si="1308"/>
        <v>57.155715571557167</v>
      </c>
      <c r="DY2981" s="51">
        <f t="shared" si="1309"/>
        <v>0</v>
      </c>
      <c r="DZ2981" s="75">
        <f t="shared" si="1310"/>
        <v>0.30003000300030008</v>
      </c>
      <c r="EA2981" s="51">
        <f t="shared" si="1311"/>
        <v>0</v>
      </c>
      <c r="EB2981" s="75">
        <f t="shared" si="1312"/>
        <v>21.342134213421343</v>
      </c>
      <c r="EC2981" s="51">
        <f t="shared" si="1313"/>
        <v>0</v>
      </c>
      <c r="ED2981" s="75">
        <f t="shared" si="1314"/>
        <v>2.7002700270027007</v>
      </c>
      <c r="EE2981" s="51">
        <f t="shared" si="1315"/>
        <v>0</v>
      </c>
      <c r="EF2981" s="75">
        <f t="shared" si="1316"/>
        <v>0.14001400140014003</v>
      </c>
      <c r="EG2981" s="51">
        <f t="shared" si="1317"/>
        <v>0</v>
      </c>
      <c r="EH2981" s="75">
        <f t="shared" si="1318"/>
        <v>0.39003900390039009</v>
      </c>
      <c r="EI2981" s="51">
        <f t="shared" si="1319"/>
        <v>0</v>
      </c>
      <c r="EJ2981" s="75">
        <f t="shared" si="1320"/>
        <v>3.2603260326032606</v>
      </c>
      <c r="EK2981" s="51">
        <f t="shared" si="1321"/>
        <v>0</v>
      </c>
      <c r="EL2981" s="75">
        <f t="shared" si="1322"/>
        <v>5.1605160516051614</v>
      </c>
      <c r="EM2981" s="51">
        <f t="shared" si="1323"/>
        <v>0</v>
      </c>
      <c r="EN2981" s="75">
        <f t="shared" si="1324"/>
        <v>9.4609460946094632</v>
      </c>
      <c r="EO2981" s="51">
        <f t="shared" si="1325"/>
        <v>0</v>
      </c>
      <c r="EP2981" s="75">
        <f t="shared" si="1326"/>
        <v>9.0009000900090008E-2</v>
      </c>
      <c r="EQ2981" s="51">
        <f t="shared" si="1327"/>
        <v>0</v>
      </c>
      <c r="ER2981" s="51">
        <f t="shared" si="1328"/>
        <v>100</v>
      </c>
      <c r="ES2981" s="51">
        <f t="shared" si="1329"/>
        <v>0</v>
      </c>
    </row>
    <row r="2982" spans="1:149" x14ac:dyDescent="0.45">
      <c r="A2982" s="51" t="s">
        <v>4283</v>
      </c>
      <c r="B2982" s="174" t="s">
        <v>1020</v>
      </c>
      <c r="C2982" s="51" t="s">
        <v>3766</v>
      </c>
      <c r="D2982" s="51" t="s">
        <v>4284</v>
      </c>
      <c r="E2982" s="51" t="s">
        <v>1127</v>
      </c>
      <c r="F2982" s="51" t="s">
        <v>4305</v>
      </c>
      <c r="G2982" s="51" t="s">
        <v>4040</v>
      </c>
      <c r="H2982" s="51" t="s">
        <v>1100</v>
      </c>
      <c r="I2982" s="51">
        <v>140</v>
      </c>
      <c r="J2982" s="75">
        <v>150</v>
      </c>
      <c r="L2982" s="75">
        <v>950</v>
      </c>
      <c r="P2982" s="72" t="s">
        <v>1374</v>
      </c>
      <c r="AA2982" s="168">
        <v>1</v>
      </c>
      <c r="AC2982" s="169">
        <v>0</v>
      </c>
      <c r="AR2982" s="53">
        <v>0.90129999999999999</v>
      </c>
      <c r="AT2982" s="77"/>
      <c r="AU2982" s="276">
        <v>1500</v>
      </c>
      <c r="AV2982" s="276"/>
      <c r="AW2982" s="276">
        <v>1351.95</v>
      </c>
      <c r="AX2982" s="95"/>
      <c r="AY2982" s="276"/>
      <c r="AZ2982" s="95"/>
      <c r="BB2982" s="80" t="s">
        <v>3412</v>
      </c>
      <c r="BC2982" s="174" t="s">
        <v>751</v>
      </c>
      <c r="BD2982" s="96">
        <v>54.343935000000002</v>
      </c>
      <c r="BF2982" s="230">
        <v>0.28527000000000002</v>
      </c>
      <c r="BH2982" s="96">
        <v>20.292206</v>
      </c>
      <c r="BN2982" s="230">
        <v>2.5674300000000003</v>
      </c>
      <c r="BP2982" s="96">
        <v>0.13312600000000002</v>
      </c>
      <c r="BR2982" s="96">
        <v>0.37085100000000004</v>
      </c>
      <c r="BX2982" s="96">
        <v>3.0999340000000002</v>
      </c>
      <c r="BZ2982" s="96">
        <v>4.9066440000000009</v>
      </c>
      <c r="CB2982" s="230">
        <v>8.995514</v>
      </c>
      <c r="CD2982" s="96">
        <v>8.558099999999999E-2</v>
      </c>
      <c r="DH2982" s="52">
        <f t="shared" si="1330"/>
        <v>95.080491000000023</v>
      </c>
      <c r="DJ2982" s="230">
        <f t="shared" si="1307"/>
        <v>4.9195089999999766</v>
      </c>
      <c r="DL2982" s="51" t="s">
        <v>827</v>
      </c>
      <c r="DO2982" s="356">
        <v>4.9000000000000004</v>
      </c>
      <c r="DP2982" s="51">
        <v>0.05</v>
      </c>
      <c r="DU2982" s="52"/>
      <c r="DX2982" s="75">
        <f t="shared" si="1308"/>
        <v>57.155715571557138</v>
      </c>
      <c r="DY2982" s="51">
        <f t="shared" si="1309"/>
        <v>0</v>
      </c>
      <c r="DZ2982" s="75">
        <f t="shared" si="1310"/>
        <v>0.30003000300029997</v>
      </c>
      <c r="EA2982" s="51">
        <f t="shared" si="1311"/>
        <v>0</v>
      </c>
      <c r="EB2982" s="75">
        <f t="shared" si="1312"/>
        <v>21.342134213421339</v>
      </c>
      <c r="EC2982" s="51">
        <f t="shared" si="1313"/>
        <v>0</v>
      </c>
      <c r="ED2982" s="75">
        <f t="shared" si="1314"/>
        <v>2.7002700270026998</v>
      </c>
      <c r="EE2982" s="51">
        <f t="shared" si="1315"/>
        <v>0</v>
      </c>
      <c r="EF2982" s="75">
        <f t="shared" si="1316"/>
        <v>0.14001400140014</v>
      </c>
      <c r="EG2982" s="51">
        <f t="shared" si="1317"/>
        <v>0</v>
      </c>
      <c r="EH2982" s="75">
        <f t="shared" si="1318"/>
        <v>0.39003900390038998</v>
      </c>
      <c r="EI2982" s="51">
        <f t="shared" si="1319"/>
        <v>0</v>
      </c>
      <c r="EJ2982" s="75">
        <f t="shared" si="1320"/>
        <v>3.2603260326032597</v>
      </c>
      <c r="EK2982" s="51">
        <f t="shared" si="1321"/>
        <v>0</v>
      </c>
      <c r="EL2982" s="75">
        <f t="shared" si="1322"/>
        <v>5.1605160516051605</v>
      </c>
      <c r="EM2982" s="51">
        <f t="shared" si="1323"/>
        <v>0</v>
      </c>
      <c r="EN2982" s="75">
        <f t="shared" si="1324"/>
        <v>9.4609460946094579</v>
      </c>
      <c r="EO2982" s="51">
        <f t="shared" si="1325"/>
        <v>0</v>
      </c>
      <c r="EP2982" s="75">
        <f t="shared" si="1326"/>
        <v>9.0009000900089967E-2</v>
      </c>
      <c r="EQ2982" s="51">
        <f t="shared" si="1327"/>
        <v>0</v>
      </c>
      <c r="ER2982" s="51">
        <f t="shared" si="1328"/>
        <v>100</v>
      </c>
      <c r="ES2982" s="51">
        <f t="shared" si="1329"/>
        <v>0</v>
      </c>
    </row>
    <row r="2983" spans="1:149" s="43" customFormat="1" ht="14.65" thickBot="1" x14ac:dyDescent="0.5">
      <c r="A2983" s="43" t="s">
        <v>4283</v>
      </c>
      <c r="B2983" s="86" t="s">
        <v>1020</v>
      </c>
      <c r="C2983" s="43" t="s">
        <v>3766</v>
      </c>
      <c r="D2983" s="43" t="s">
        <v>4284</v>
      </c>
      <c r="E2983" s="43" t="s">
        <v>1127</v>
      </c>
      <c r="F2983" s="43" t="s">
        <v>4306</v>
      </c>
      <c r="G2983" s="43" t="s">
        <v>4040</v>
      </c>
      <c r="H2983" s="43" t="s">
        <v>1100</v>
      </c>
      <c r="I2983" s="43">
        <v>143</v>
      </c>
      <c r="J2983" s="298">
        <v>200</v>
      </c>
      <c r="L2983" s="298">
        <v>950</v>
      </c>
      <c r="P2983" s="90" t="s">
        <v>1374</v>
      </c>
      <c r="Q2983" s="123"/>
      <c r="R2983" s="123"/>
      <c r="S2983" s="134"/>
      <c r="AA2983" s="170">
        <v>1</v>
      </c>
      <c r="AB2983" s="171"/>
      <c r="AC2983" s="171">
        <v>0</v>
      </c>
      <c r="AE2983" s="315"/>
      <c r="AG2983" s="171"/>
      <c r="AQ2983" s="86"/>
      <c r="AR2983" s="58">
        <v>0.89470000000000005</v>
      </c>
      <c r="AS2983" s="58"/>
      <c r="AT2983" s="91"/>
      <c r="AU2983" s="277">
        <v>2000</v>
      </c>
      <c r="AV2983" s="277"/>
      <c r="AW2983" s="277">
        <v>1789.4</v>
      </c>
      <c r="AX2983" s="259"/>
      <c r="AY2983" s="277"/>
      <c r="AZ2983" s="259"/>
      <c r="BA2983" s="86"/>
      <c r="BB2983" s="85" t="s">
        <v>3412</v>
      </c>
      <c r="BC2983" s="86" t="s">
        <v>751</v>
      </c>
      <c r="BD2983" s="97">
        <v>53.749575000000007</v>
      </c>
      <c r="BF2983" s="139">
        <v>0.28215000000000001</v>
      </c>
      <c r="BH2983" s="97">
        <v>20.070270000000004</v>
      </c>
      <c r="BN2983" s="139">
        <v>2.5393500000000007</v>
      </c>
      <c r="BP2983" s="97">
        <v>0.13167000000000004</v>
      </c>
      <c r="BR2983" s="97">
        <v>0.36679500000000004</v>
      </c>
      <c r="BX2983" s="97">
        <v>3.06603</v>
      </c>
      <c r="BZ2983" s="97">
        <v>4.8529800000000005</v>
      </c>
      <c r="CB2983" s="139">
        <v>8.8971300000000024</v>
      </c>
      <c r="CD2983" s="97">
        <v>8.4645000000000012E-2</v>
      </c>
      <c r="DH2983" s="59">
        <f t="shared" si="1330"/>
        <v>94.04059500000001</v>
      </c>
      <c r="DJ2983" s="139">
        <f t="shared" si="1307"/>
        <v>5.9594049999999896</v>
      </c>
      <c r="DL2983" s="43" t="s">
        <v>827</v>
      </c>
      <c r="DO2983" s="349">
        <v>5.94</v>
      </c>
      <c r="DP2983" s="43">
        <v>0.01</v>
      </c>
      <c r="DQ2983" s="347"/>
      <c r="DS2983" s="308"/>
      <c r="DU2983" s="59"/>
      <c r="DW2983" s="86"/>
      <c r="DX2983" s="298">
        <f t="shared" si="1308"/>
        <v>57.155715571557153</v>
      </c>
      <c r="DY2983" s="43">
        <f t="shared" si="1309"/>
        <v>0</v>
      </c>
      <c r="DZ2983" s="298">
        <f t="shared" si="1310"/>
        <v>0.30003000300030003</v>
      </c>
      <c r="EA2983" s="43">
        <f t="shared" si="1311"/>
        <v>0</v>
      </c>
      <c r="EB2983" s="298">
        <f t="shared" si="1312"/>
        <v>21.342134213421343</v>
      </c>
      <c r="EC2983" s="43">
        <f t="shared" si="1313"/>
        <v>0</v>
      </c>
      <c r="ED2983" s="298">
        <f t="shared" si="1314"/>
        <v>2.7002700270027007</v>
      </c>
      <c r="EE2983" s="43">
        <f t="shared" si="1315"/>
        <v>0</v>
      </c>
      <c r="EF2983" s="298">
        <f t="shared" si="1316"/>
        <v>0.14001400140014003</v>
      </c>
      <c r="EG2983" s="43">
        <f t="shared" si="1317"/>
        <v>0</v>
      </c>
      <c r="EH2983" s="298">
        <f t="shared" si="1318"/>
        <v>0.39003900390039004</v>
      </c>
      <c r="EI2983" s="43">
        <f t="shared" si="1319"/>
        <v>0</v>
      </c>
      <c r="EJ2983" s="298">
        <f t="shared" si="1320"/>
        <v>3.2603260326032597</v>
      </c>
      <c r="EK2983" s="43">
        <f t="shared" si="1321"/>
        <v>0</v>
      </c>
      <c r="EL2983" s="298">
        <f t="shared" si="1322"/>
        <v>5.1605160516051605</v>
      </c>
      <c r="EM2983" s="43">
        <f t="shared" si="1323"/>
        <v>0</v>
      </c>
      <c r="EN2983" s="298">
        <f t="shared" si="1324"/>
        <v>9.4609460946094632</v>
      </c>
      <c r="EO2983" s="43">
        <f t="shared" si="1325"/>
        <v>0</v>
      </c>
      <c r="EP2983" s="298">
        <f t="shared" si="1326"/>
        <v>9.0009000900090022E-2</v>
      </c>
      <c r="EQ2983" s="43">
        <f t="shared" si="1327"/>
        <v>0</v>
      </c>
      <c r="ER2983" s="43">
        <f t="shared" si="1328"/>
        <v>100</v>
      </c>
      <c r="ES2983" s="43">
        <f t="shared" si="1329"/>
        <v>0</v>
      </c>
    </row>
    <row r="2984" spans="1:149" s="77" customFormat="1" x14ac:dyDescent="0.45">
      <c r="A2984" s="77" t="s">
        <v>4308</v>
      </c>
      <c r="B2984" s="178" t="s">
        <v>992</v>
      </c>
      <c r="C2984" s="77" t="s">
        <v>4309</v>
      </c>
      <c r="D2984" s="77" t="s">
        <v>4349</v>
      </c>
      <c r="E2984" s="77" t="s">
        <v>637</v>
      </c>
      <c r="F2984" s="77" t="s">
        <v>2565</v>
      </c>
      <c r="G2984" s="77" t="s">
        <v>3380</v>
      </c>
      <c r="H2984" s="77" t="s">
        <v>1372</v>
      </c>
      <c r="I2984" s="77">
        <v>15</v>
      </c>
      <c r="J2984" s="304">
        <v>50</v>
      </c>
      <c r="K2984" s="77">
        <v>5</v>
      </c>
      <c r="L2984" s="304">
        <v>1250</v>
      </c>
      <c r="M2984" s="77">
        <v>10</v>
      </c>
      <c r="N2984" s="77" t="s">
        <v>722</v>
      </c>
      <c r="O2984" s="77" t="s">
        <v>4350</v>
      </c>
      <c r="P2984" s="72" t="s">
        <v>1374</v>
      </c>
      <c r="Q2984" s="164">
        <v>3.3</v>
      </c>
      <c r="R2984" s="125"/>
      <c r="S2984" s="116"/>
      <c r="U2984" s="77">
        <v>0</v>
      </c>
      <c r="W2984" s="96">
        <v>4.4061302681992336</v>
      </c>
      <c r="AA2984" s="168">
        <v>1</v>
      </c>
      <c r="AB2984" s="168"/>
      <c r="AC2984" s="168">
        <v>0</v>
      </c>
      <c r="AE2984" s="327"/>
      <c r="AG2984" s="168"/>
      <c r="AQ2984" s="178"/>
      <c r="AR2984" s="66">
        <v>0.99660000000000004</v>
      </c>
      <c r="AS2984" s="66"/>
      <c r="AU2984" s="276">
        <v>500</v>
      </c>
      <c r="AV2984" s="276"/>
      <c r="AW2984" s="276">
        <v>498.3</v>
      </c>
      <c r="AX2984" s="95"/>
      <c r="AY2984" s="276"/>
      <c r="AZ2984" s="95"/>
      <c r="BA2984" s="178"/>
      <c r="BB2984" s="98" t="s">
        <v>3412</v>
      </c>
      <c r="BC2984" s="178" t="s">
        <v>751</v>
      </c>
      <c r="BD2984" s="96">
        <v>49.151627999999988</v>
      </c>
      <c r="BF2984" s="230">
        <v>0.87682799999999983</v>
      </c>
      <c r="BH2984" s="96">
        <v>15.339563999999998</v>
      </c>
      <c r="BN2984" s="230">
        <v>7.7042639999999984</v>
      </c>
      <c r="BP2984" s="96">
        <v>1.9703999999999996E-2</v>
      </c>
      <c r="BR2984" s="96">
        <v>5.6648999999999994</v>
      </c>
      <c r="BX2984" s="96">
        <v>11.23128</v>
      </c>
      <c r="BZ2984" s="96">
        <v>1.9211399999999994</v>
      </c>
      <c r="CB2984" s="230">
        <v>7.4087039999999975</v>
      </c>
      <c r="DH2984" s="96">
        <f>SUM(BD2984,BF2984,BH2984,BN2984,BP2984,BR2984,BX2984,BZ2984,CB2984)</f>
        <v>99.318011999999982</v>
      </c>
      <c r="DJ2984" s="230">
        <f t="shared" si="1307"/>
        <v>0.68198800000001825</v>
      </c>
      <c r="DL2984" s="77" t="s">
        <v>3334</v>
      </c>
      <c r="DO2984" s="348">
        <v>2.29</v>
      </c>
      <c r="DP2984" s="77">
        <v>0.12</v>
      </c>
      <c r="DQ2984" s="348"/>
      <c r="DS2984" s="246"/>
      <c r="DU2984" s="96"/>
      <c r="DW2984" s="178"/>
      <c r="DX2984" s="304">
        <f t="shared" si="1308"/>
        <v>49.489137982343017</v>
      </c>
      <c r="DY2984" s="77">
        <f t="shared" si="1309"/>
        <v>0</v>
      </c>
      <c r="DZ2984" s="304">
        <f t="shared" si="1310"/>
        <v>0.88284892371788515</v>
      </c>
      <c r="EA2984" s="77">
        <f t="shared" si="1311"/>
        <v>0</v>
      </c>
      <c r="EB2984" s="304">
        <f t="shared" si="1312"/>
        <v>15.444896339648844</v>
      </c>
      <c r="EC2984" s="77">
        <f t="shared" si="1313"/>
        <v>0</v>
      </c>
      <c r="ED2984" s="304">
        <f t="shared" si="1314"/>
        <v>7.75716694772344</v>
      </c>
      <c r="EE2984" s="77">
        <f t="shared" si="1315"/>
        <v>0</v>
      </c>
      <c r="EF2984" s="304">
        <f t="shared" si="1316"/>
        <v>1.9839301656581688E-2</v>
      </c>
      <c r="EG2984" s="77">
        <f t="shared" si="1317"/>
        <v>0</v>
      </c>
      <c r="EH2984" s="304">
        <f t="shared" si="1318"/>
        <v>5.7037992262672361</v>
      </c>
      <c r="EI2984" s="77">
        <f t="shared" si="1319"/>
        <v>0</v>
      </c>
      <c r="EJ2984" s="304">
        <f t="shared" si="1320"/>
        <v>11.308401944251564</v>
      </c>
      <c r="EK2984" s="77">
        <f t="shared" si="1321"/>
        <v>0</v>
      </c>
      <c r="EL2984" s="304">
        <f t="shared" si="1322"/>
        <v>1.9343319115167144</v>
      </c>
      <c r="EM2984" s="77">
        <f t="shared" si="1323"/>
        <v>0</v>
      </c>
      <c r="EN2984" s="304">
        <f t="shared" si="1324"/>
        <v>7.4595774228747134</v>
      </c>
      <c r="EO2984" s="77">
        <f t="shared" si="1325"/>
        <v>0</v>
      </c>
      <c r="EP2984" s="304">
        <f t="shared" si="1326"/>
        <v>0</v>
      </c>
      <c r="EQ2984" s="77" t="e">
        <f t="shared" si="1327"/>
        <v>#DIV/0!</v>
      </c>
      <c r="ER2984" s="77">
        <f t="shared" si="1328"/>
        <v>100</v>
      </c>
      <c r="ES2984" s="77">
        <f t="shared" si="1329"/>
        <v>0</v>
      </c>
    </row>
    <row r="2985" spans="1:149" s="77" customFormat="1" x14ac:dyDescent="0.45">
      <c r="A2985" s="77" t="s">
        <v>4308</v>
      </c>
      <c r="B2985" s="178" t="s">
        <v>992</v>
      </c>
      <c r="C2985" s="77" t="s">
        <v>4309</v>
      </c>
      <c r="D2985" s="77" t="s">
        <v>4349</v>
      </c>
      <c r="E2985" s="77" t="s">
        <v>637</v>
      </c>
      <c r="F2985" s="77" t="s">
        <v>4310</v>
      </c>
      <c r="G2985" s="77" t="s">
        <v>3380</v>
      </c>
      <c r="H2985" s="77" t="s">
        <v>1372</v>
      </c>
      <c r="I2985" s="77">
        <v>15</v>
      </c>
      <c r="J2985" s="304">
        <v>50</v>
      </c>
      <c r="K2985" s="77">
        <v>5</v>
      </c>
      <c r="L2985" s="304">
        <v>1250</v>
      </c>
      <c r="M2985" s="77">
        <v>10</v>
      </c>
      <c r="N2985" s="77" t="s">
        <v>722</v>
      </c>
      <c r="O2985" s="77" t="s">
        <v>4350</v>
      </c>
      <c r="P2985" s="72" t="s">
        <v>1374</v>
      </c>
      <c r="Q2985" s="164">
        <v>3.3</v>
      </c>
      <c r="R2985" s="125"/>
      <c r="S2985" s="116"/>
      <c r="U2985" s="77">
        <v>0</v>
      </c>
      <c r="W2985" s="96">
        <v>6.3752276867030968</v>
      </c>
      <c r="AA2985" s="168">
        <v>1</v>
      </c>
      <c r="AB2985" s="168"/>
      <c r="AC2985" s="168">
        <v>0</v>
      </c>
      <c r="AE2985" s="327"/>
      <c r="AG2985" s="168"/>
      <c r="AQ2985" s="178"/>
      <c r="AR2985" s="66">
        <v>0.99660000000000004</v>
      </c>
      <c r="AS2985" s="66"/>
      <c r="AU2985" s="276">
        <v>500</v>
      </c>
      <c r="AV2985" s="276"/>
      <c r="AW2985" s="276">
        <v>498.3</v>
      </c>
      <c r="AX2985" s="95"/>
      <c r="AY2985" s="276"/>
      <c r="AZ2985" s="95"/>
      <c r="BA2985" s="178"/>
      <c r="BB2985" s="98" t="s">
        <v>3412</v>
      </c>
      <c r="BC2985" s="178" t="s">
        <v>751</v>
      </c>
      <c r="BD2985" s="96">
        <v>49.221473999999986</v>
      </c>
      <c r="BF2985" s="230">
        <v>0.87807399999999991</v>
      </c>
      <c r="BH2985" s="96">
        <v>15.361361999999996</v>
      </c>
      <c r="BN2985" s="230">
        <v>7.7152119999999993</v>
      </c>
      <c r="BP2985" s="96">
        <v>1.9731999999999996E-2</v>
      </c>
      <c r="BR2985" s="96">
        <v>5.6729499999999984</v>
      </c>
      <c r="BX2985" s="96">
        <v>11.24724</v>
      </c>
      <c r="BZ2985" s="96">
        <v>1.9238699999999997</v>
      </c>
      <c r="CB2985" s="230">
        <v>7.4192319999999983</v>
      </c>
      <c r="DH2985" s="96">
        <f t="shared" ref="DH2985:DH3030" si="1331">SUM(BD2985,BF2985,BH2985,BN2985,BP2985,BR2985,BX2985,BZ2985,CB2985)</f>
        <v>99.459145999999976</v>
      </c>
      <c r="DJ2985" s="230">
        <f t="shared" si="1307"/>
        <v>0.54085400000002437</v>
      </c>
      <c r="DL2985" s="77" t="s">
        <v>3334</v>
      </c>
      <c r="DO2985" s="348">
        <v>2.15</v>
      </c>
      <c r="DP2985" s="77">
        <v>0.12</v>
      </c>
      <c r="DQ2985" s="348"/>
      <c r="DS2985" s="246"/>
      <c r="DU2985" s="96"/>
      <c r="DW2985" s="178"/>
      <c r="DX2985" s="304">
        <f t="shared" si="1308"/>
        <v>49.489137982343017</v>
      </c>
      <c r="DY2985" s="77">
        <f t="shared" si="1309"/>
        <v>0</v>
      </c>
      <c r="DZ2985" s="304">
        <f t="shared" si="1310"/>
        <v>0.88284892371788526</v>
      </c>
      <c r="EA2985" s="77">
        <f t="shared" si="1311"/>
        <v>0</v>
      </c>
      <c r="EB2985" s="304">
        <f t="shared" si="1312"/>
        <v>15.444896339648844</v>
      </c>
      <c r="EC2985" s="77">
        <f t="shared" si="1313"/>
        <v>0</v>
      </c>
      <c r="ED2985" s="304">
        <f t="shared" si="1314"/>
        <v>7.7571669477234417</v>
      </c>
      <c r="EE2985" s="77">
        <f t="shared" si="1315"/>
        <v>0</v>
      </c>
      <c r="EF2985" s="304">
        <f t="shared" si="1316"/>
        <v>1.9839301656581688E-2</v>
      </c>
      <c r="EG2985" s="77">
        <f t="shared" si="1317"/>
        <v>0</v>
      </c>
      <c r="EH2985" s="304">
        <f t="shared" si="1318"/>
        <v>5.7037992262672352</v>
      </c>
      <c r="EI2985" s="77">
        <f t="shared" si="1319"/>
        <v>0</v>
      </c>
      <c r="EJ2985" s="304">
        <f t="shared" si="1320"/>
        <v>11.308401944251564</v>
      </c>
      <c r="EK2985" s="77">
        <f t="shared" si="1321"/>
        <v>0</v>
      </c>
      <c r="EL2985" s="304">
        <f t="shared" si="1322"/>
        <v>1.9343319115167148</v>
      </c>
      <c r="EM2985" s="77">
        <f t="shared" si="1323"/>
        <v>0</v>
      </c>
      <c r="EN2985" s="304">
        <f t="shared" si="1324"/>
        <v>7.4595774228747151</v>
      </c>
      <c r="EO2985" s="77">
        <f t="shared" si="1325"/>
        <v>0</v>
      </c>
      <c r="EP2985" s="304">
        <f t="shared" si="1326"/>
        <v>0</v>
      </c>
      <c r="EQ2985" s="77" t="e">
        <f t="shared" si="1327"/>
        <v>#DIV/0!</v>
      </c>
      <c r="ER2985" s="77">
        <f t="shared" si="1328"/>
        <v>100</v>
      </c>
      <c r="ES2985" s="77">
        <f t="shared" si="1329"/>
        <v>0</v>
      </c>
    </row>
    <row r="2986" spans="1:149" s="77" customFormat="1" x14ac:dyDescent="0.45">
      <c r="A2986" s="77" t="s">
        <v>4308</v>
      </c>
      <c r="B2986" s="178" t="s">
        <v>992</v>
      </c>
      <c r="C2986" s="77" t="s">
        <v>4309</v>
      </c>
      <c r="D2986" s="77" t="s">
        <v>4349</v>
      </c>
      <c r="E2986" s="77" t="s">
        <v>637</v>
      </c>
      <c r="F2986" s="77" t="s">
        <v>4286</v>
      </c>
      <c r="G2986" s="77" t="s">
        <v>3380</v>
      </c>
      <c r="H2986" s="77" t="s">
        <v>1372</v>
      </c>
      <c r="I2986" s="77">
        <v>20</v>
      </c>
      <c r="J2986" s="304">
        <v>100</v>
      </c>
      <c r="K2986" s="77">
        <v>5</v>
      </c>
      <c r="L2986" s="304">
        <v>1250</v>
      </c>
      <c r="M2986" s="77">
        <v>10</v>
      </c>
      <c r="N2986" s="77" t="s">
        <v>722</v>
      </c>
      <c r="O2986" s="77" t="s">
        <v>4350</v>
      </c>
      <c r="P2986" s="72" t="s">
        <v>1374</v>
      </c>
      <c r="Q2986" s="164">
        <v>3.3</v>
      </c>
      <c r="R2986" s="125"/>
      <c r="S2986" s="116"/>
      <c r="U2986" s="77">
        <v>0</v>
      </c>
      <c r="W2986" s="96">
        <v>6.3197026022304827</v>
      </c>
      <c r="AA2986" s="168">
        <v>1</v>
      </c>
      <c r="AB2986" s="168"/>
      <c r="AC2986" s="168">
        <v>0</v>
      </c>
      <c r="AE2986" s="327"/>
      <c r="AG2986" s="168"/>
      <c r="AQ2986" s="178"/>
      <c r="AR2986" s="66">
        <v>0.999</v>
      </c>
      <c r="AS2986" s="66"/>
      <c r="AU2986" s="276">
        <v>1000</v>
      </c>
      <c r="AV2986" s="276"/>
      <c r="AW2986" s="276">
        <v>999</v>
      </c>
      <c r="AX2986" s="95"/>
      <c r="AY2986" s="276"/>
      <c r="AZ2986" s="95"/>
      <c r="BA2986" s="178"/>
      <c r="BB2986" s="98" t="s">
        <v>3412</v>
      </c>
      <c r="BC2986" s="178" t="s">
        <v>751</v>
      </c>
      <c r="BD2986" s="96">
        <v>48.627782999999994</v>
      </c>
      <c r="BF2986" s="230">
        <v>0.86748299999999989</v>
      </c>
      <c r="BH2986" s="96">
        <v>15.176078999999998</v>
      </c>
      <c r="BN2986" s="230">
        <v>7.6221539999999992</v>
      </c>
      <c r="BP2986" s="96">
        <v>1.9493999999999997E-2</v>
      </c>
      <c r="BR2986" s="96">
        <v>5.6045249999999989</v>
      </c>
      <c r="BX2986" s="96">
        <v>11.111579999999998</v>
      </c>
      <c r="BZ2986" s="96">
        <v>1.9006649999999996</v>
      </c>
      <c r="CB2986" s="230">
        <v>7.329743999999998</v>
      </c>
      <c r="DH2986" s="96">
        <f t="shared" si="1331"/>
        <v>98.259506999999985</v>
      </c>
      <c r="DJ2986" s="230">
        <f t="shared" si="1307"/>
        <v>1.7404930000000149</v>
      </c>
      <c r="DL2986" s="77" t="s">
        <v>3334</v>
      </c>
      <c r="DO2986" s="348">
        <v>3.34</v>
      </c>
      <c r="DP2986" s="77">
        <v>0.12</v>
      </c>
      <c r="DQ2986" s="348"/>
      <c r="DS2986" s="246"/>
      <c r="DU2986" s="96"/>
      <c r="DW2986" s="178"/>
      <c r="DX2986" s="304">
        <f t="shared" si="1308"/>
        <v>49.489137982343024</v>
      </c>
      <c r="DY2986" s="77">
        <f t="shared" si="1309"/>
        <v>0</v>
      </c>
      <c r="DZ2986" s="304">
        <f t="shared" si="1310"/>
        <v>0.88284892371788515</v>
      </c>
      <c r="EA2986" s="77">
        <f t="shared" si="1311"/>
        <v>0</v>
      </c>
      <c r="EB2986" s="304">
        <f t="shared" si="1312"/>
        <v>15.444896339648844</v>
      </c>
      <c r="EC2986" s="77">
        <f t="shared" si="1313"/>
        <v>0</v>
      </c>
      <c r="ED2986" s="304">
        <f t="shared" si="1314"/>
        <v>7.75716694772344</v>
      </c>
      <c r="EE2986" s="77">
        <f t="shared" si="1315"/>
        <v>0</v>
      </c>
      <c r="EF2986" s="304">
        <f t="shared" si="1316"/>
        <v>1.9839301656581688E-2</v>
      </c>
      <c r="EG2986" s="77">
        <f t="shared" si="1317"/>
        <v>0</v>
      </c>
      <c r="EH2986" s="304">
        <f t="shared" si="1318"/>
        <v>5.7037992262672352</v>
      </c>
      <c r="EI2986" s="77">
        <f t="shared" si="1319"/>
        <v>0</v>
      </c>
      <c r="EJ2986" s="304">
        <f t="shared" si="1320"/>
        <v>11.308401944251562</v>
      </c>
      <c r="EK2986" s="77">
        <f t="shared" si="1321"/>
        <v>0</v>
      </c>
      <c r="EL2986" s="304">
        <f t="shared" si="1322"/>
        <v>1.9343319115167144</v>
      </c>
      <c r="EM2986" s="77">
        <f t="shared" si="1323"/>
        <v>0</v>
      </c>
      <c r="EN2986" s="304">
        <f t="shared" si="1324"/>
        <v>7.4595774228747134</v>
      </c>
      <c r="EO2986" s="77">
        <f t="shared" si="1325"/>
        <v>0</v>
      </c>
      <c r="EP2986" s="304">
        <f t="shared" si="1326"/>
        <v>0</v>
      </c>
      <c r="EQ2986" s="77" t="e">
        <f t="shared" si="1327"/>
        <v>#DIV/0!</v>
      </c>
      <c r="ER2986" s="77">
        <f t="shared" si="1328"/>
        <v>100</v>
      </c>
      <c r="ES2986" s="77">
        <f t="shared" si="1329"/>
        <v>0</v>
      </c>
    </row>
    <row r="2987" spans="1:149" s="77" customFormat="1" x14ac:dyDescent="0.45">
      <c r="A2987" s="77" t="s">
        <v>4308</v>
      </c>
      <c r="B2987" s="178" t="s">
        <v>992</v>
      </c>
      <c r="C2987" s="77" t="s">
        <v>4309</v>
      </c>
      <c r="D2987" s="77" t="s">
        <v>4349</v>
      </c>
      <c r="E2987" s="77" t="s">
        <v>637</v>
      </c>
      <c r="F2987" s="77" t="s">
        <v>4290</v>
      </c>
      <c r="G2987" s="77" t="s">
        <v>3380</v>
      </c>
      <c r="H2987" s="77" t="s">
        <v>1372</v>
      </c>
      <c r="I2987" s="77">
        <v>20</v>
      </c>
      <c r="J2987" s="304">
        <v>100</v>
      </c>
      <c r="K2987" s="77">
        <v>5</v>
      </c>
      <c r="L2987" s="304">
        <v>1250</v>
      </c>
      <c r="M2987" s="77">
        <v>10</v>
      </c>
      <c r="N2987" s="77" t="s">
        <v>722</v>
      </c>
      <c r="O2987" s="77" t="s">
        <v>4350</v>
      </c>
      <c r="P2987" s="72" t="s">
        <v>1374</v>
      </c>
      <c r="Q2987" s="164">
        <v>3.3</v>
      </c>
      <c r="R2987" s="125"/>
      <c r="S2987" s="116"/>
      <c r="U2987" s="77">
        <v>0</v>
      </c>
      <c r="W2987" s="96">
        <v>7.7051926298157447</v>
      </c>
      <c r="AA2987" s="168">
        <v>1</v>
      </c>
      <c r="AB2987" s="168"/>
      <c r="AC2987" s="168">
        <v>0</v>
      </c>
      <c r="AE2987" s="327"/>
      <c r="AG2987" s="168"/>
      <c r="AQ2987" s="178"/>
      <c r="AR2987" s="66">
        <v>0.999</v>
      </c>
      <c r="AS2987" s="66"/>
      <c r="AU2987" s="276">
        <v>1000</v>
      </c>
      <c r="AV2987" s="276"/>
      <c r="AW2987" s="276">
        <v>999</v>
      </c>
      <c r="AX2987" s="95"/>
      <c r="AY2987" s="276"/>
      <c r="AZ2987" s="95"/>
      <c r="BA2987" s="178"/>
      <c r="BB2987" s="98" t="s">
        <v>3412</v>
      </c>
      <c r="BC2987" s="178" t="s">
        <v>751</v>
      </c>
      <c r="BD2987" s="96">
        <v>48.737540999999993</v>
      </c>
      <c r="BF2987" s="230">
        <v>0.86944099999999991</v>
      </c>
      <c r="BH2987" s="96">
        <v>15.210332999999999</v>
      </c>
      <c r="BN2987" s="230">
        <v>7.6393579999999988</v>
      </c>
      <c r="BP2987" s="96">
        <v>1.9537999999999996E-2</v>
      </c>
      <c r="BR2987" s="96">
        <v>5.6171749999999987</v>
      </c>
      <c r="BX2987" s="96">
        <v>11.136659999999999</v>
      </c>
      <c r="BZ2987" s="96">
        <v>1.9049549999999997</v>
      </c>
      <c r="CB2987" s="230">
        <v>7.3462879999999986</v>
      </c>
      <c r="DH2987" s="96">
        <f t="shared" si="1331"/>
        <v>98.48128899999999</v>
      </c>
      <c r="DJ2987" s="230">
        <f t="shared" si="1307"/>
        <v>1.5187110000000104</v>
      </c>
      <c r="DL2987" s="77" t="s">
        <v>3334</v>
      </c>
      <c r="DO2987" s="356">
        <v>3.12</v>
      </c>
      <c r="DP2987" s="77">
        <v>0.13</v>
      </c>
      <c r="DQ2987" s="348"/>
      <c r="DS2987" s="246"/>
      <c r="DU2987" s="96"/>
      <c r="DW2987" s="178"/>
      <c r="DX2987" s="304">
        <f t="shared" si="1308"/>
        <v>49.489137982343017</v>
      </c>
      <c r="DY2987" s="77">
        <f t="shared" si="1309"/>
        <v>0</v>
      </c>
      <c r="DZ2987" s="304">
        <f t="shared" si="1310"/>
        <v>0.88284892371788515</v>
      </c>
      <c r="EA2987" s="77">
        <f t="shared" si="1311"/>
        <v>0</v>
      </c>
      <c r="EB2987" s="304">
        <f t="shared" si="1312"/>
        <v>15.444896339648844</v>
      </c>
      <c r="EC2987" s="77">
        <f t="shared" si="1313"/>
        <v>0</v>
      </c>
      <c r="ED2987" s="304">
        <f t="shared" si="1314"/>
        <v>7.75716694772344</v>
      </c>
      <c r="EE2987" s="77">
        <f t="shared" si="1315"/>
        <v>0</v>
      </c>
      <c r="EF2987" s="304">
        <f t="shared" si="1316"/>
        <v>1.9839301656581685E-2</v>
      </c>
      <c r="EG2987" s="77">
        <f t="shared" si="1317"/>
        <v>0</v>
      </c>
      <c r="EH2987" s="304">
        <f t="shared" si="1318"/>
        <v>5.7037992262672343</v>
      </c>
      <c r="EI2987" s="77">
        <f t="shared" si="1319"/>
        <v>0</v>
      </c>
      <c r="EJ2987" s="304">
        <f t="shared" si="1320"/>
        <v>11.308401944251562</v>
      </c>
      <c r="EK2987" s="77">
        <f t="shared" si="1321"/>
        <v>0</v>
      </c>
      <c r="EL2987" s="304">
        <f t="shared" si="1322"/>
        <v>1.9343319115167144</v>
      </c>
      <c r="EM2987" s="77">
        <f t="shared" si="1323"/>
        <v>0</v>
      </c>
      <c r="EN2987" s="304">
        <f t="shared" si="1324"/>
        <v>7.4595774228747134</v>
      </c>
      <c r="EO2987" s="77">
        <f t="shared" si="1325"/>
        <v>0</v>
      </c>
      <c r="EP2987" s="304">
        <f t="shared" si="1326"/>
        <v>0</v>
      </c>
      <c r="EQ2987" s="77" t="e">
        <f t="shared" si="1327"/>
        <v>#DIV/0!</v>
      </c>
      <c r="ER2987" s="77">
        <f t="shared" si="1328"/>
        <v>100</v>
      </c>
      <c r="ES2987" s="77">
        <f t="shared" si="1329"/>
        <v>0</v>
      </c>
    </row>
    <row r="2988" spans="1:149" s="77" customFormat="1" x14ac:dyDescent="0.45">
      <c r="A2988" s="77" t="s">
        <v>4308</v>
      </c>
      <c r="B2988" s="178" t="s">
        <v>992</v>
      </c>
      <c r="C2988" s="77" t="s">
        <v>4309</v>
      </c>
      <c r="D2988" s="77" t="s">
        <v>4349</v>
      </c>
      <c r="E2988" s="77" t="s">
        <v>637</v>
      </c>
      <c r="F2988" s="77" t="s">
        <v>4311</v>
      </c>
      <c r="G2988" s="77" t="s">
        <v>3380</v>
      </c>
      <c r="H2988" s="77" t="s">
        <v>1372</v>
      </c>
      <c r="I2988" s="77">
        <v>24</v>
      </c>
      <c r="J2988" s="304">
        <v>200</v>
      </c>
      <c r="K2988" s="77">
        <v>5</v>
      </c>
      <c r="L2988" s="304">
        <v>1250</v>
      </c>
      <c r="M2988" s="77">
        <v>10</v>
      </c>
      <c r="N2988" s="77" t="s">
        <v>722</v>
      </c>
      <c r="O2988" s="77" t="s">
        <v>4350</v>
      </c>
      <c r="P2988" s="72" t="s">
        <v>1374</v>
      </c>
      <c r="Q2988" s="164">
        <v>3.3</v>
      </c>
      <c r="R2988" s="125"/>
      <c r="S2988" s="116"/>
      <c r="U2988" s="77">
        <v>0</v>
      </c>
      <c r="W2988" s="96">
        <v>10.642201834862384</v>
      </c>
      <c r="AA2988" s="168">
        <v>1</v>
      </c>
      <c r="AB2988" s="168"/>
      <c r="AC2988" s="168">
        <v>0</v>
      </c>
      <c r="AE2988" s="327"/>
      <c r="AG2988" s="168"/>
      <c r="AQ2988" s="178"/>
      <c r="AR2988" s="66">
        <v>1.0209999999999999</v>
      </c>
      <c r="AS2988" s="66"/>
      <c r="AU2988" s="276">
        <v>2000</v>
      </c>
      <c r="AV2988" s="276"/>
      <c r="AW2988" s="276">
        <v>2041.9999999999998</v>
      </c>
      <c r="AX2988" s="95"/>
      <c r="AY2988" s="276"/>
      <c r="AZ2988" s="95"/>
      <c r="BA2988" s="178"/>
      <c r="BB2988" s="98" t="s">
        <v>3412</v>
      </c>
      <c r="BC2988" s="178" t="s">
        <v>751</v>
      </c>
      <c r="BD2988" s="96">
        <v>47.704817999999996</v>
      </c>
      <c r="BF2988" s="230">
        <v>0.85101799999999994</v>
      </c>
      <c r="BH2988" s="96">
        <v>14.888033999999998</v>
      </c>
      <c r="BN2988" s="230">
        <v>7.4774839999999996</v>
      </c>
      <c r="BP2988" s="96">
        <v>1.9123999999999999E-2</v>
      </c>
      <c r="BR2988" s="96">
        <v>5.498149999999999</v>
      </c>
      <c r="BX2988" s="96">
        <v>10.900679999999999</v>
      </c>
      <c r="BZ2988" s="96">
        <v>1.8645899999999997</v>
      </c>
      <c r="CB2988" s="230">
        <v>7.1906239999999988</v>
      </c>
      <c r="DH2988" s="96">
        <f t="shared" si="1331"/>
        <v>96.394521999999981</v>
      </c>
      <c r="DJ2988" s="230">
        <f t="shared" si="1307"/>
        <v>3.6054780000000193</v>
      </c>
      <c r="DL2988" s="77" t="s">
        <v>3334</v>
      </c>
      <c r="DO2988" s="356">
        <v>5.19</v>
      </c>
      <c r="DP2988" s="77">
        <v>0.12</v>
      </c>
      <c r="DQ2988" s="348"/>
      <c r="DS2988" s="246"/>
      <c r="DU2988" s="96"/>
      <c r="DW2988" s="178"/>
      <c r="DX2988" s="304">
        <f t="shared" si="1308"/>
        <v>49.489137982343031</v>
      </c>
      <c r="DY2988" s="77">
        <f t="shared" si="1309"/>
        <v>0</v>
      </c>
      <c r="DZ2988" s="304">
        <f t="shared" si="1310"/>
        <v>0.88284892371788526</v>
      </c>
      <c r="EA2988" s="77">
        <f t="shared" si="1311"/>
        <v>0</v>
      </c>
      <c r="EB2988" s="304">
        <f t="shared" si="1312"/>
        <v>15.444896339648844</v>
      </c>
      <c r="EC2988" s="77">
        <f t="shared" si="1313"/>
        <v>0</v>
      </c>
      <c r="ED2988" s="304">
        <f t="shared" si="1314"/>
        <v>7.7571669477234417</v>
      </c>
      <c r="EE2988" s="77">
        <f t="shared" si="1315"/>
        <v>0</v>
      </c>
      <c r="EF2988" s="304">
        <f t="shared" si="1316"/>
        <v>1.9839301656581692E-2</v>
      </c>
      <c r="EG2988" s="77">
        <f t="shared" si="1317"/>
        <v>0</v>
      </c>
      <c r="EH2988" s="304">
        <f t="shared" si="1318"/>
        <v>5.7037992262672352</v>
      </c>
      <c r="EI2988" s="77">
        <f t="shared" si="1319"/>
        <v>0</v>
      </c>
      <c r="EJ2988" s="304">
        <f t="shared" si="1320"/>
        <v>11.308401944251564</v>
      </c>
      <c r="EK2988" s="77">
        <f t="shared" si="1321"/>
        <v>0</v>
      </c>
      <c r="EL2988" s="304">
        <f t="shared" si="1322"/>
        <v>1.9343319115167148</v>
      </c>
      <c r="EM2988" s="77">
        <f t="shared" si="1323"/>
        <v>0</v>
      </c>
      <c r="EN2988" s="304">
        <f t="shared" si="1324"/>
        <v>7.4595774228747151</v>
      </c>
      <c r="EO2988" s="77">
        <f t="shared" si="1325"/>
        <v>0</v>
      </c>
      <c r="EP2988" s="304">
        <f t="shared" si="1326"/>
        <v>0</v>
      </c>
      <c r="EQ2988" s="77" t="e">
        <f t="shared" si="1327"/>
        <v>#DIV/0!</v>
      </c>
      <c r="ER2988" s="77">
        <f t="shared" si="1328"/>
        <v>100</v>
      </c>
      <c r="ES2988" s="77">
        <f t="shared" si="1329"/>
        <v>0</v>
      </c>
    </row>
    <row r="2989" spans="1:149" s="77" customFormat="1" x14ac:dyDescent="0.45">
      <c r="A2989" s="77" t="s">
        <v>4308</v>
      </c>
      <c r="B2989" s="178" t="s">
        <v>992</v>
      </c>
      <c r="C2989" s="77" t="s">
        <v>4309</v>
      </c>
      <c r="D2989" s="77" t="s">
        <v>4349</v>
      </c>
      <c r="E2989" s="77" t="s">
        <v>637</v>
      </c>
      <c r="F2989" s="77" t="s">
        <v>4312</v>
      </c>
      <c r="G2989" s="77" t="s">
        <v>3380</v>
      </c>
      <c r="H2989" s="77" t="s">
        <v>1372</v>
      </c>
      <c r="I2989" s="77">
        <v>24</v>
      </c>
      <c r="J2989" s="304">
        <v>200</v>
      </c>
      <c r="K2989" s="77">
        <v>5</v>
      </c>
      <c r="L2989" s="304">
        <v>1250</v>
      </c>
      <c r="M2989" s="77">
        <v>10</v>
      </c>
      <c r="N2989" s="77" t="s">
        <v>722</v>
      </c>
      <c r="O2989" s="77" t="s">
        <v>4350</v>
      </c>
      <c r="P2989" s="72" t="s">
        <v>1374</v>
      </c>
      <c r="Q2989" s="164">
        <v>3.3</v>
      </c>
      <c r="R2989" s="125"/>
      <c r="S2989" s="116"/>
      <c r="U2989" s="77">
        <v>0</v>
      </c>
      <c r="W2989" s="96">
        <v>8.1850533807829162</v>
      </c>
      <c r="AA2989" s="168">
        <v>1</v>
      </c>
      <c r="AB2989" s="168"/>
      <c r="AC2989" s="168">
        <v>0</v>
      </c>
      <c r="AE2989" s="327"/>
      <c r="AG2989" s="168"/>
      <c r="AQ2989" s="178"/>
      <c r="AR2989" s="66">
        <v>1.0209999999999999</v>
      </c>
      <c r="AS2989" s="66"/>
      <c r="AU2989" s="276">
        <v>2000</v>
      </c>
      <c r="AV2989" s="276"/>
      <c r="AW2989" s="276">
        <v>2041.9999999999998</v>
      </c>
      <c r="AX2989" s="95"/>
      <c r="AY2989" s="276"/>
      <c r="AZ2989" s="95"/>
      <c r="BA2989" s="178"/>
      <c r="BB2989" s="98" t="s">
        <v>3412</v>
      </c>
      <c r="BC2989" s="178" t="s">
        <v>751</v>
      </c>
      <c r="BD2989" s="96">
        <v>48.323453999999991</v>
      </c>
      <c r="BF2989" s="230">
        <v>0.86205399999999988</v>
      </c>
      <c r="BH2989" s="96">
        <v>15.081101999999998</v>
      </c>
      <c r="BN2989" s="230">
        <v>7.5744519999999991</v>
      </c>
      <c r="BP2989" s="96">
        <v>1.9371999999999997E-2</v>
      </c>
      <c r="BR2989" s="96">
        <v>5.5694499999999998</v>
      </c>
      <c r="BX2989" s="96">
        <v>11.04204</v>
      </c>
      <c r="BZ2989" s="96">
        <v>1.8887699999999996</v>
      </c>
      <c r="CB2989" s="230">
        <v>7.2838719999999988</v>
      </c>
      <c r="DH2989" s="96">
        <f t="shared" si="1331"/>
        <v>97.644565999999983</v>
      </c>
      <c r="DJ2989" s="230">
        <f t="shared" si="1307"/>
        <v>2.3554340000000167</v>
      </c>
      <c r="DL2989" s="77" t="s">
        <v>3334</v>
      </c>
      <c r="DO2989" s="356">
        <v>3.95</v>
      </c>
      <c r="DP2989" s="77">
        <v>0.17</v>
      </c>
      <c r="DQ2989" s="348"/>
      <c r="DS2989" s="246"/>
      <c r="DU2989" s="96"/>
      <c r="DW2989" s="178"/>
      <c r="DX2989" s="304">
        <f t="shared" si="1308"/>
        <v>49.489137982343024</v>
      </c>
      <c r="DY2989" s="77">
        <f t="shared" si="1309"/>
        <v>0</v>
      </c>
      <c r="DZ2989" s="304">
        <f t="shared" si="1310"/>
        <v>0.88284892371788515</v>
      </c>
      <c r="EA2989" s="77">
        <f t="shared" si="1311"/>
        <v>0</v>
      </c>
      <c r="EB2989" s="304">
        <f t="shared" si="1312"/>
        <v>15.444896339648844</v>
      </c>
      <c r="EC2989" s="77">
        <f t="shared" si="1313"/>
        <v>0</v>
      </c>
      <c r="ED2989" s="304">
        <f t="shared" si="1314"/>
        <v>7.75716694772344</v>
      </c>
      <c r="EE2989" s="77">
        <f t="shared" si="1315"/>
        <v>0</v>
      </c>
      <c r="EF2989" s="304">
        <f t="shared" si="1316"/>
        <v>1.9839301656581688E-2</v>
      </c>
      <c r="EG2989" s="77">
        <f t="shared" si="1317"/>
        <v>0</v>
      </c>
      <c r="EH2989" s="304">
        <f t="shared" si="1318"/>
        <v>5.7037992262672361</v>
      </c>
      <c r="EI2989" s="77">
        <f t="shared" si="1319"/>
        <v>0</v>
      </c>
      <c r="EJ2989" s="304">
        <f t="shared" si="1320"/>
        <v>11.308401944251564</v>
      </c>
      <c r="EK2989" s="77">
        <f t="shared" si="1321"/>
        <v>0</v>
      </c>
      <c r="EL2989" s="304">
        <f t="shared" si="1322"/>
        <v>1.9343319115167144</v>
      </c>
      <c r="EM2989" s="77">
        <f t="shared" si="1323"/>
        <v>0</v>
      </c>
      <c r="EN2989" s="304">
        <f t="shared" si="1324"/>
        <v>7.4595774228747151</v>
      </c>
      <c r="EO2989" s="77">
        <f t="shared" si="1325"/>
        <v>0</v>
      </c>
      <c r="EP2989" s="304">
        <f t="shared" si="1326"/>
        <v>0</v>
      </c>
      <c r="EQ2989" s="77" t="e">
        <f t="shared" si="1327"/>
        <v>#DIV/0!</v>
      </c>
      <c r="ER2989" s="77">
        <f t="shared" si="1328"/>
        <v>100</v>
      </c>
      <c r="ES2989" s="77">
        <f t="shared" si="1329"/>
        <v>0</v>
      </c>
    </row>
    <row r="2990" spans="1:149" s="77" customFormat="1" x14ac:dyDescent="0.45">
      <c r="A2990" s="77" t="s">
        <v>4308</v>
      </c>
      <c r="B2990" s="178" t="s">
        <v>992</v>
      </c>
      <c r="C2990" s="77" t="s">
        <v>4309</v>
      </c>
      <c r="D2990" s="77" t="s">
        <v>4349</v>
      </c>
      <c r="E2990" s="77" t="s">
        <v>637</v>
      </c>
      <c r="F2990" s="77" t="s">
        <v>4313</v>
      </c>
      <c r="G2990" s="77" t="s">
        <v>3380</v>
      </c>
      <c r="H2990" s="77" t="s">
        <v>1372</v>
      </c>
      <c r="I2990" s="77">
        <v>20</v>
      </c>
      <c r="J2990" s="304">
        <v>200</v>
      </c>
      <c r="K2990" s="77">
        <v>5</v>
      </c>
      <c r="L2990" s="304">
        <v>1250</v>
      </c>
      <c r="M2990" s="77">
        <v>10</v>
      </c>
      <c r="N2990" s="77" t="s">
        <v>722</v>
      </c>
      <c r="O2990" s="77" t="s">
        <v>4350</v>
      </c>
      <c r="P2990" s="72" t="s">
        <v>1374</v>
      </c>
      <c r="Q2990" s="164">
        <v>3.3</v>
      </c>
      <c r="R2990" s="125"/>
      <c r="S2990" s="116"/>
      <c r="U2990" s="77">
        <v>0</v>
      </c>
      <c r="W2990" s="96">
        <v>9.0638930163447249</v>
      </c>
      <c r="AA2990" s="168">
        <v>1</v>
      </c>
      <c r="AB2990" s="168"/>
      <c r="AC2990" s="168">
        <v>0</v>
      </c>
      <c r="AE2990" s="327"/>
      <c r="AG2990" s="168"/>
      <c r="AQ2990" s="178"/>
      <c r="AR2990" s="66">
        <v>1.0209999999999999</v>
      </c>
      <c r="AS2990" s="66"/>
      <c r="AU2990" s="276">
        <v>2000</v>
      </c>
      <c r="AV2990" s="276"/>
      <c r="AW2990" s="276">
        <v>2041.9999999999998</v>
      </c>
      <c r="AX2990" s="95"/>
      <c r="AY2990" s="276"/>
      <c r="AZ2990" s="95"/>
      <c r="BA2990" s="178"/>
      <c r="BB2990" s="98" t="s">
        <v>3412</v>
      </c>
      <c r="BC2990" s="178" t="s">
        <v>751</v>
      </c>
      <c r="BD2990" s="96">
        <v>47.999169000000002</v>
      </c>
      <c r="BF2990" s="230">
        <v>0.85626899999999995</v>
      </c>
      <c r="BH2990" s="96">
        <v>14.979896999999999</v>
      </c>
      <c r="BN2990" s="230">
        <v>7.5236220000000005</v>
      </c>
      <c r="BP2990" s="96">
        <v>1.9241999999999999E-2</v>
      </c>
      <c r="BR2990" s="96">
        <v>5.5320749999999999</v>
      </c>
      <c r="BX2990" s="96">
        <v>10.967939999999999</v>
      </c>
      <c r="BZ2990" s="96">
        <v>1.8760950000000001</v>
      </c>
      <c r="CB2990" s="230">
        <v>7.2349919999999983</v>
      </c>
      <c r="DH2990" s="96">
        <f t="shared" si="1331"/>
        <v>96.989301000000012</v>
      </c>
      <c r="DJ2990" s="230">
        <f t="shared" si="1307"/>
        <v>3.0106989999999882</v>
      </c>
      <c r="DL2990" s="77" t="s">
        <v>3334</v>
      </c>
      <c r="DO2990" s="356">
        <v>4.5999999999999996</v>
      </c>
      <c r="DP2990" s="77">
        <v>0.26</v>
      </c>
      <c r="DQ2990" s="348"/>
      <c r="DS2990" s="246"/>
      <c r="DU2990" s="96"/>
      <c r="DW2990" s="178"/>
      <c r="DX2990" s="304">
        <f t="shared" si="1308"/>
        <v>49.489137982343017</v>
      </c>
      <c r="DY2990" s="77">
        <f t="shared" si="1309"/>
        <v>0</v>
      </c>
      <c r="DZ2990" s="304">
        <f t="shared" si="1310"/>
        <v>0.88284892371788493</v>
      </c>
      <c r="EA2990" s="77">
        <f t="shared" si="1311"/>
        <v>0</v>
      </c>
      <c r="EB2990" s="304">
        <f t="shared" si="1312"/>
        <v>15.444896339648842</v>
      </c>
      <c r="EC2990" s="77">
        <f t="shared" si="1313"/>
        <v>0</v>
      </c>
      <c r="ED2990" s="304">
        <f t="shared" si="1314"/>
        <v>7.75716694772344</v>
      </c>
      <c r="EE2990" s="77">
        <f t="shared" si="1315"/>
        <v>0</v>
      </c>
      <c r="EF2990" s="304">
        <f t="shared" si="1316"/>
        <v>1.9839301656581685E-2</v>
      </c>
      <c r="EG2990" s="77">
        <f t="shared" si="1317"/>
        <v>0</v>
      </c>
      <c r="EH2990" s="304">
        <f t="shared" si="1318"/>
        <v>5.7037992262672343</v>
      </c>
      <c r="EI2990" s="77">
        <f t="shared" si="1319"/>
        <v>0</v>
      </c>
      <c r="EJ2990" s="304">
        <f t="shared" si="1320"/>
        <v>11.30840194425156</v>
      </c>
      <c r="EK2990" s="77">
        <f t="shared" si="1321"/>
        <v>0</v>
      </c>
      <c r="EL2990" s="304">
        <f t="shared" si="1322"/>
        <v>1.9343319115167144</v>
      </c>
      <c r="EM2990" s="77">
        <f t="shared" si="1323"/>
        <v>0</v>
      </c>
      <c r="EN2990" s="304">
        <f t="shared" si="1324"/>
        <v>7.4595774228747125</v>
      </c>
      <c r="EO2990" s="77">
        <f t="shared" si="1325"/>
        <v>0</v>
      </c>
      <c r="EP2990" s="304">
        <f t="shared" si="1326"/>
        <v>0</v>
      </c>
      <c r="EQ2990" s="77" t="e">
        <f t="shared" si="1327"/>
        <v>#DIV/0!</v>
      </c>
      <c r="ER2990" s="77">
        <f t="shared" si="1328"/>
        <v>100</v>
      </c>
      <c r="ES2990" s="77">
        <f t="shared" si="1329"/>
        <v>0</v>
      </c>
    </row>
    <row r="2991" spans="1:149" s="77" customFormat="1" x14ac:dyDescent="0.45">
      <c r="A2991" s="77" t="s">
        <v>4308</v>
      </c>
      <c r="B2991" s="178" t="s">
        <v>992</v>
      </c>
      <c r="C2991" s="77" t="s">
        <v>4309</v>
      </c>
      <c r="D2991" s="77" t="s">
        <v>4349</v>
      </c>
      <c r="E2991" s="77" t="s">
        <v>637</v>
      </c>
      <c r="F2991" s="77" t="s">
        <v>4314</v>
      </c>
      <c r="G2991" s="77" t="s">
        <v>3380</v>
      </c>
      <c r="H2991" s="77" t="s">
        <v>1372</v>
      </c>
      <c r="I2991" s="77">
        <v>20</v>
      </c>
      <c r="J2991" s="304">
        <v>200</v>
      </c>
      <c r="K2991" s="77">
        <v>5</v>
      </c>
      <c r="L2991" s="304">
        <v>1250</v>
      </c>
      <c r="M2991" s="77">
        <v>10</v>
      </c>
      <c r="N2991" s="77" t="s">
        <v>722</v>
      </c>
      <c r="O2991" s="77" t="s">
        <v>4350</v>
      </c>
      <c r="P2991" s="72" t="s">
        <v>1374</v>
      </c>
      <c r="Q2991" s="164">
        <v>3.3</v>
      </c>
      <c r="R2991" s="125"/>
      <c r="S2991" s="116"/>
      <c r="U2991" s="77">
        <v>0</v>
      </c>
      <c r="W2991" s="96">
        <v>12.684989429175475</v>
      </c>
      <c r="AA2991" s="168">
        <v>1</v>
      </c>
      <c r="AB2991" s="168"/>
      <c r="AC2991" s="168">
        <v>0</v>
      </c>
      <c r="AE2991" s="327"/>
      <c r="AG2991" s="168"/>
      <c r="AQ2991" s="178"/>
      <c r="AR2991" s="66">
        <v>1.0209999999999999</v>
      </c>
      <c r="AS2991" s="66"/>
      <c r="AU2991" s="276">
        <v>2000</v>
      </c>
      <c r="AV2991" s="276"/>
      <c r="AW2991" s="276">
        <v>2041.9999999999998</v>
      </c>
      <c r="AX2991" s="95"/>
      <c r="AY2991" s="276"/>
      <c r="AZ2991" s="95"/>
      <c r="BA2991" s="178"/>
      <c r="BB2991" s="98" t="s">
        <v>3412</v>
      </c>
      <c r="BC2991" s="178" t="s">
        <v>751</v>
      </c>
      <c r="BD2991" s="96">
        <v>47.824553999999992</v>
      </c>
      <c r="BF2991" s="230">
        <v>0.85315399999999986</v>
      </c>
      <c r="BH2991" s="96">
        <v>14.925401999999997</v>
      </c>
      <c r="BN2991" s="230">
        <v>7.4962519999999992</v>
      </c>
      <c r="BP2991" s="96">
        <v>1.9171999999999998E-2</v>
      </c>
      <c r="BR2991" s="96">
        <v>5.5119499999999997</v>
      </c>
      <c r="BX2991" s="96">
        <v>10.928039999999999</v>
      </c>
      <c r="BZ2991" s="96">
        <v>1.8692699999999995</v>
      </c>
      <c r="CB2991" s="230">
        <v>7.2086719999999982</v>
      </c>
      <c r="DH2991" s="96">
        <f t="shared" si="1331"/>
        <v>96.63646599999997</v>
      </c>
      <c r="DJ2991" s="230">
        <f t="shared" si="1307"/>
        <v>3.3635340000000298</v>
      </c>
      <c r="DL2991" s="77" t="s">
        <v>3334</v>
      </c>
      <c r="DO2991" s="356">
        <v>4.95</v>
      </c>
      <c r="DP2991" s="77">
        <v>0.13</v>
      </c>
      <c r="DQ2991" s="348"/>
      <c r="DS2991" s="246"/>
      <c r="DU2991" s="96"/>
      <c r="DW2991" s="178"/>
      <c r="DX2991" s="304">
        <f t="shared" si="1308"/>
        <v>49.489137982343031</v>
      </c>
      <c r="DY2991" s="77">
        <f t="shared" si="1309"/>
        <v>0</v>
      </c>
      <c r="DZ2991" s="304">
        <f t="shared" si="1310"/>
        <v>0.88284892371788526</v>
      </c>
      <c r="EA2991" s="77">
        <f t="shared" si="1311"/>
        <v>0</v>
      </c>
      <c r="EB2991" s="304">
        <f t="shared" si="1312"/>
        <v>15.444896339648844</v>
      </c>
      <c r="EC2991" s="77">
        <f t="shared" si="1313"/>
        <v>0</v>
      </c>
      <c r="ED2991" s="304">
        <f t="shared" si="1314"/>
        <v>7.7571669477234417</v>
      </c>
      <c r="EE2991" s="77">
        <f t="shared" si="1315"/>
        <v>0</v>
      </c>
      <c r="EF2991" s="304">
        <f t="shared" si="1316"/>
        <v>1.9839301656581695E-2</v>
      </c>
      <c r="EG2991" s="77">
        <f t="shared" si="1317"/>
        <v>0</v>
      </c>
      <c r="EH2991" s="304">
        <f t="shared" si="1318"/>
        <v>5.7037992262672361</v>
      </c>
      <c r="EI2991" s="77">
        <f t="shared" si="1319"/>
        <v>0</v>
      </c>
      <c r="EJ2991" s="304">
        <f t="shared" si="1320"/>
        <v>11.308401944251566</v>
      </c>
      <c r="EK2991" s="77">
        <f t="shared" si="1321"/>
        <v>0</v>
      </c>
      <c r="EL2991" s="304">
        <f t="shared" si="1322"/>
        <v>1.9343319115167148</v>
      </c>
      <c r="EM2991" s="77">
        <f t="shared" si="1323"/>
        <v>0</v>
      </c>
      <c r="EN2991" s="304">
        <f t="shared" si="1324"/>
        <v>7.4595774228747151</v>
      </c>
      <c r="EO2991" s="77">
        <f t="shared" si="1325"/>
        <v>0</v>
      </c>
      <c r="EP2991" s="304">
        <f t="shared" si="1326"/>
        <v>0</v>
      </c>
      <c r="EQ2991" s="77" t="e">
        <f t="shared" si="1327"/>
        <v>#DIV/0!</v>
      </c>
      <c r="ER2991" s="77">
        <f t="shared" si="1328"/>
        <v>100</v>
      </c>
      <c r="ES2991" s="77">
        <f t="shared" si="1329"/>
        <v>0</v>
      </c>
    </row>
    <row r="2992" spans="1:149" s="77" customFormat="1" x14ac:dyDescent="0.45">
      <c r="A2992" s="77" t="s">
        <v>4308</v>
      </c>
      <c r="B2992" s="178" t="s">
        <v>992</v>
      </c>
      <c r="C2992" s="77" t="s">
        <v>4309</v>
      </c>
      <c r="D2992" s="77" t="s">
        <v>4349</v>
      </c>
      <c r="E2992" s="77" t="s">
        <v>637</v>
      </c>
      <c r="F2992" s="77" t="s">
        <v>4315</v>
      </c>
      <c r="G2992" s="77" t="s">
        <v>3380</v>
      </c>
      <c r="H2992" s="77" t="s">
        <v>1372</v>
      </c>
      <c r="I2992" s="77">
        <v>14</v>
      </c>
      <c r="J2992" s="304">
        <v>300</v>
      </c>
      <c r="K2992" s="77">
        <v>5</v>
      </c>
      <c r="L2992" s="304">
        <v>1250</v>
      </c>
      <c r="M2992" s="77">
        <v>10</v>
      </c>
      <c r="N2992" s="77" t="s">
        <v>722</v>
      </c>
      <c r="O2992" s="77" t="s">
        <v>4350</v>
      </c>
      <c r="P2992" s="72" t="s">
        <v>1374</v>
      </c>
      <c r="Q2992" s="164">
        <v>3.3</v>
      </c>
      <c r="R2992" s="125"/>
      <c r="S2992" s="116"/>
      <c r="U2992" s="77">
        <v>0</v>
      </c>
      <c r="W2992" s="96">
        <v>10.611510791366907</v>
      </c>
      <c r="AA2992" s="168">
        <v>1</v>
      </c>
      <c r="AB2992" s="168"/>
      <c r="AC2992" s="168">
        <v>0</v>
      </c>
      <c r="AE2992" s="327"/>
      <c r="AG2992" s="168"/>
      <c r="AQ2992" s="178"/>
      <c r="AR2992" s="66">
        <v>1.0629999999999999</v>
      </c>
      <c r="AS2992" s="66"/>
      <c r="AU2992" s="276">
        <v>3000</v>
      </c>
      <c r="AV2992" s="276"/>
      <c r="AW2992" s="276">
        <v>3189</v>
      </c>
      <c r="AX2992" s="95"/>
      <c r="AY2992" s="276"/>
      <c r="AZ2992" s="95"/>
      <c r="BA2992" s="178"/>
      <c r="BB2992" s="98" t="s">
        <v>3412</v>
      </c>
      <c r="BC2992" s="178" t="s">
        <v>751</v>
      </c>
      <c r="BD2992" s="96">
        <v>47.350598999999995</v>
      </c>
      <c r="BF2992" s="230">
        <v>0.84469899999999987</v>
      </c>
      <c r="BH2992" s="96">
        <v>14.777486999999997</v>
      </c>
      <c r="BN2992" s="230">
        <v>7.4219619999999988</v>
      </c>
      <c r="BP2992" s="96">
        <v>1.8981999999999995E-2</v>
      </c>
      <c r="BR2992" s="96">
        <v>5.4573249999999982</v>
      </c>
      <c r="BX2992" s="96">
        <v>10.819739999999999</v>
      </c>
      <c r="BZ2992" s="96">
        <v>1.8507449999999996</v>
      </c>
      <c r="CB2992" s="230">
        <v>7.1372319999999982</v>
      </c>
      <c r="DH2992" s="96">
        <f t="shared" si="1331"/>
        <v>95.678770999999969</v>
      </c>
      <c r="DJ2992" s="230">
        <f t="shared" si="1307"/>
        <v>4.3212290000000309</v>
      </c>
      <c r="DL2992" s="77" t="s">
        <v>3334</v>
      </c>
      <c r="DO2992" s="356">
        <v>5.9</v>
      </c>
      <c r="DP2992" s="77">
        <v>0.13</v>
      </c>
      <c r="DQ2992" s="348"/>
      <c r="DS2992" s="246"/>
      <c r="DU2992" s="96"/>
      <c r="DW2992" s="178"/>
      <c r="DX2992" s="304">
        <f t="shared" si="1308"/>
        <v>49.489137982343031</v>
      </c>
      <c r="DY2992" s="77">
        <f t="shared" si="1309"/>
        <v>0</v>
      </c>
      <c r="DZ2992" s="304">
        <f t="shared" si="1310"/>
        <v>0.88284892371788526</v>
      </c>
      <c r="EA2992" s="77">
        <f t="shared" si="1311"/>
        <v>0</v>
      </c>
      <c r="EB2992" s="304">
        <f t="shared" si="1312"/>
        <v>15.444896339648848</v>
      </c>
      <c r="EC2992" s="77">
        <f t="shared" si="1313"/>
        <v>0</v>
      </c>
      <c r="ED2992" s="304">
        <f t="shared" si="1314"/>
        <v>7.7571669477234417</v>
      </c>
      <c r="EE2992" s="77">
        <f t="shared" si="1315"/>
        <v>0</v>
      </c>
      <c r="EF2992" s="304">
        <f t="shared" si="1316"/>
        <v>1.9839301656581692E-2</v>
      </c>
      <c r="EG2992" s="77">
        <f t="shared" si="1317"/>
        <v>0</v>
      </c>
      <c r="EH2992" s="304">
        <f t="shared" si="1318"/>
        <v>5.7037992262672352</v>
      </c>
      <c r="EI2992" s="77">
        <f t="shared" si="1319"/>
        <v>0</v>
      </c>
      <c r="EJ2992" s="304">
        <f t="shared" si="1320"/>
        <v>11.308401944251566</v>
      </c>
      <c r="EK2992" s="77">
        <f t="shared" si="1321"/>
        <v>0</v>
      </c>
      <c r="EL2992" s="304">
        <f t="shared" si="1322"/>
        <v>1.9343319115167148</v>
      </c>
      <c r="EM2992" s="77">
        <f t="shared" si="1323"/>
        <v>0</v>
      </c>
      <c r="EN2992" s="304">
        <f t="shared" si="1324"/>
        <v>7.4595774228747151</v>
      </c>
      <c r="EO2992" s="77">
        <f t="shared" si="1325"/>
        <v>0</v>
      </c>
      <c r="EP2992" s="304">
        <f t="shared" si="1326"/>
        <v>0</v>
      </c>
      <c r="EQ2992" s="77" t="e">
        <f t="shared" si="1327"/>
        <v>#DIV/0!</v>
      </c>
      <c r="ER2992" s="77">
        <f t="shared" si="1328"/>
        <v>100</v>
      </c>
      <c r="ES2992" s="77">
        <f t="shared" si="1329"/>
        <v>0</v>
      </c>
    </row>
    <row r="2993" spans="1:149" s="77" customFormat="1" x14ac:dyDescent="0.45">
      <c r="A2993" s="77" t="s">
        <v>4308</v>
      </c>
      <c r="B2993" s="178" t="s">
        <v>992</v>
      </c>
      <c r="C2993" s="77" t="s">
        <v>4309</v>
      </c>
      <c r="D2993" s="77" t="s">
        <v>4349</v>
      </c>
      <c r="E2993" s="77" t="s">
        <v>637</v>
      </c>
      <c r="F2993" s="77" t="s">
        <v>4316</v>
      </c>
      <c r="G2993" s="77" t="s">
        <v>3380</v>
      </c>
      <c r="H2993" s="77" t="s">
        <v>1372</v>
      </c>
      <c r="I2993" s="77">
        <v>14</v>
      </c>
      <c r="J2993" s="304">
        <v>300</v>
      </c>
      <c r="K2993" s="77">
        <v>5</v>
      </c>
      <c r="L2993" s="304">
        <v>1250</v>
      </c>
      <c r="M2993" s="77">
        <v>10</v>
      </c>
      <c r="N2993" s="77" t="s">
        <v>722</v>
      </c>
      <c r="O2993" s="77" t="s">
        <v>4350</v>
      </c>
      <c r="P2993" s="72" t="s">
        <v>1374</v>
      </c>
      <c r="Q2993" s="164">
        <v>3.3</v>
      </c>
      <c r="R2993" s="125"/>
      <c r="S2993" s="116"/>
      <c r="U2993" s="77">
        <v>0</v>
      </c>
      <c r="W2993" s="96">
        <v>11.84</v>
      </c>
      <c r="AA2993" s="168">
        <v>1</v>
      </c>
      <c r="AB2993" s="168"/>
      <c r="AC2993" s="168">
        <v>0</v>
      </c>
      <c r="AE2993" s="327"/>
      <c r="AG2993" s="168"/>
      <c r="AQ2993" s="178"/>
      <c r="AR2993" s="66">
        <v>1.0629999999999999</v>
      </c>
      <c r="AS2993" s="66"/>
      <c r="AU2993" s="276">
        <v>3000</v>
      </c>
      <c r="AV2993" s="276"/>
      <c r="AW2993" s="276">
        <v>3189</v>
      </c>
      <c r="AX2993" s="95"/>
      <c r="AY2993" s="276"/>
      <c r="AZ2993" s="95"/>
      <c r="BA2993" s="178"/>
      <c r="BB2993" s="98" t="s">
        <v>3412</v>
      </c>
      <c r="BC2993" s="178" t="s">
        <v>751</v>
      </c>
      <c r="BD2993" s="96">
        <v>47.200928999999995</v>
      </c>
      <c r="BF2993" s="230">
        <v>0.84202899999999981</v>
      </c>
      <c r="BH2993" s="96">
        <v>14.730776999999998</v>
      </c>
      <c r="BN2993" s="230">
        <v>7.3985019999999988</v>
      </c>
      <c r="BP2993" s="96">
        <v>1.8921999999999998E-2</v>
      </c>
      <c r="BR2993" s="96">
        <v>5.4400749999999993</v>
      </c>
      <c r="BX2993" s="96">
        <v>10.785539999999999</v>
      </c>
      <c r="BZ2993" s="96">
        <v>1.8448949999999997</v>
      </c>
      <c r="CB2993" s="230">
        <v>7.1146719999999979</v>
      </c>
      <c r="DH2993" s="96">
        <f t="shared" si="1331"/>
        <v>95.376340999999968</v>
      </c>
      <c r="DJ2993" s="230">
        <f t="shared" si="1307"/>
        <v>4.6236590000000319</v>
      </c>
      <c r="DL2993" s="77" t="s">
        <v>3334</v>
      </c>
      <c r="DO2993" s="356">
        <v>6.2</v>
      </c>
      <c r="DP2993" s="77">
        <v>0.13</v>
      </c>
      <c r="DQ2993" s="348"/>
      <c r="DS2993" s="246"/>
      <c r="DU2993" s="96"/>
      <c r="DW2993" s="178"/>
      <c r="DX2993" s="304">
        <f t="shared" si="1308"/>
        <v>49.489137982343031</v>
      </c>
      <c r="DY2993" s="77">
        <f t="shared" si="1309"/>
        <v>0</v>
      </c>
      <c r="DZ2993" s="304">
        <f t="shared" si="1310"/>
        <v>0.88284892371788526</v>
      </c>
      <c r="EA2993" s="77">
        <f t="shared" si="1311"/>
        <v>0</v>
      </c>
      <c r="EB2993" s="304">
        <f t="shared" si="1312"/>
        <v>15.444896339648848</v>
      </c>
      <c r="EC2993" s="77">
        <f t="shared" si="1313"/>
        <v>0</v>
      </c>
      <c r="ED2993" s="304">
        <f t="shared" si="1314"/>
        <v>7.7571669477234417</v>
      </c>
      <c r="EE2993" s="77">
        <f t="shared" si="1315"/>
        <v>0</v>
      </c>
      <c r="EF2993" s="304">
        <f t="shared" si="1316"/>
        <v>1.9839301656581695E-2</v>
      </c>
      <c r="EG2993" s="77">
        <f t="shared" si="1317"/>
        <v>0</v>
      </c>
      <c r="EH2993" s="304">
        <f t="shared" si="1318"/>
        <v>5.7037992262672361</v>
      </c>
      <c r="EI2993" s="77">
        <f t="shared" si="1319"/>
        <v>0</v>
      </c>
      <c r="EJ2993" s="304">
        <f t="shared" si="1320"/>
        <v>11.308401944251566</v>
      </c>
      <c r="EK2993" s="77">
        <f t="shared" si="1321"/>
        <v>0</v>
      </c>
      <c r="EL2993" s="304">
        <f t="shared" si="1322"/>
        <v>1.9343319115167152</v>
      </c>
      <c r="EM2993" s="77">
        <f t="shared" si="1323"/>
        <v>0</v>
      </c>
      <c r="EN2993" s="304">
        <f t="shared" si="1324"/>
        <v>7.4595774228747151</v>
      </c>
      <c r="EO2993" s="77">
        <f t="shared" si="1325"/>
        <v>0</v>
      </c>
      <c r="EP2993" s="304">
        <f t="shared" si="1326"/>
        <v>0</v>
      </c>
      <c r="EQ2993" s="77" t="e">
        <f t="shared" si="1327"/>
        <v>#DIV/0!</v>
      </c>
      <c r="ER2993" s="77">
        <f t="shared" si="1328"/>
        <v>100</v>
      </c>
      <c r="ES2993" s="77">
        <f t="shared" si="1329"/>
        <v>0</v>
      </c>
    </row>
    <row r="2994" spans="1:149" s="77" customFormat="1" x14ac:dyDescent="0.45">
      <c r="A2994" s="77" t="s">
        <v>4308</v>
      </c>
      <c r="B2994" s="178" t="s">
        <v>992</v>
      </c>
      <c r="C2994" s="77" t="s">
        <v>4309</v>
      </c>
      <c r="D2994" s="77" t="s">
        <v>4349</v>
      </c>
      <c r="E2994" s="77" t="s">
        <v>637</v>
      </c>
      <c r="F2994" s="77" t="s">
        <v>4317</v>
      </c>
      <c r="G2994" s="77" t="s">
        <v>3380</v>
      </c>
      <c r="H2994" s="77" t="s">
        <v>1372</v>
      </c>
      <c r="I2994" s="77">
        <v>72</v>
      </c>
      <c r="J2994" s="304">
        <v>400</v>
      </c>
      <c r="K2994" s="77">
        <v>5</v>
      </c>
      <c r="L2994" s="304">
        <v>1250</v>
      </c>
      <c r="M2994" s="77">
        <v>10</v>
      </c>
      <c r="N2994" s="77" t="s">
        <v>722</v>
      </c>
      <c r="O2994" s="77" t="s">
        <v>4350</v>
      </c>
      <c r="P2994" s="72" t="s">
        <v>1374</v>
      </c>
      <c r="Q2994" s="164">
        <v>3.3</v>
      </c>
      <c r="R2994" s="125"/>
      <c r="S2994" s="116"/>
      <c r="U2994" s="77">
        <v>0</v>
      </c>
      <c r="W2994" s="96">
        <v>17.637540453074436</v>
      </c>
      <c r="AA2994" s="168">
        <v>1</v>
      </c>
      <c r="AB2994" s="168"/>
      <c r="AC2994" s="168">
        <v>0</v>
      </c>
      <c r="AE2994" s="327"/>
      <c r="AG2994" s="168"/>
      <c r="AQ2994" s="178"/>
      <c r="AR2994" s="66">
        <v>1.1240000000000001</v>
      </c>
      <c r="AS2994" s="66"/>
      <c r="AU2994" s="276">
        <v>4000</v>
      </c>
      <c r="AV2994" s="276"/>
      <c r="AW2994" s="276">
        <v>4496</v>
      </c>
      <c r="AX2994" s="95"/>
      <c r="AY2994" s="276"/>
      <c r="AZ2994" s="95"/>
      <c r="BA2994" s="178"/>
      <c r="BB2994" s="98" t="s">
        <v>3412</v>
      </c>
      <c r="BC2994" s="178" t="s">
        <v>751</v>
      </c>
      <c r="BD2994" s="96">
        <v>46.173194999999993</v>
      </c>
      <c r="BF2994" s="230">
        <v>0.82369499999999984</v>
      </c>
      <c r="BH2994" s="96">
        <v>14.410034999999999</v>
      </c>
      <c r="BN2994" s="230">
        <v>7.2374099999999988</v>
      </c>
      <c r="BP2994" s="96">
        <v>1.8509999999999999E-2</v>
      </c>
      <c r="BR2994" s="96">
        <v>5.3216249999999992</v>
      </c>
      <c r="BX2994" s="96">
        <v>10.550699999999999</v>
      </c>
      <c r="BZ2994" s="96">
        <v>1.8047249999999997</v>
      </c>
      <c r="CB2994" s="230">
        <v>6.9597599999999993</v>
      </c>
      <c r="DH2994" s="96">
        <f t="shared" si="1331"/>
        <v>93.299655000000001</v>
      </c>
      <c r="DJ2994" s="230">
        <f t="shared" si="1307"/>
        <v>6.7003449999999987</v>
      </c>
      <c r="DL2994" s="77" t="s">
        <v>3334</v>
      </c>
      <c r="DO2994" s="356">
        <v>8.26</v>
      </c>
      <c r="DP2994" s="77">
        <v>0.14000000000000001</v>
      </c>
      <c r="DQ2994" s="348"/>
      <c r="DS2994" s="246"/>
      <c r="DU2994" s="96"/>
      <c r="DW2994" s="178"/>
      <c r="DX2994" s="304">
        <f t="shared" si="1308"/>
        <v>49.48913798234301</v>
      </c>
      <c r="DY2994" s="77">
        <f t="shared" si="1309"/>
        <v>0</v>
      </c>
      <c r="DZ2994" s="304">
        <f t="shared" si="1310"/>
        <v>0.88284892371788493</v>
      </c>
      <c r="EA2994" s="77">
        <f t="shared" si="1311"/>
        <v>0</v>
      </c>
      <c r="EB2994" s="304">
        <f t="shared" si="1312"/>
        <v>15.444896339648842</v>
      </c>
      <c r="EC2994" s="77">
        <f t="shared" si="1313"/>
        <v>0</v>
      </c>
      <c r="ED2994" s="304">
        <f t="shared" si="1314"/>
        <v>7.7571669477234391</v>
      </c>
      <c r="EE2994" s="77">
        <f t="shared" si="1315"/>
        <v>0</v>
      </c>
      <c r="EF2994" s="304">
        <f t="shared" si="1316"/>
        <v>1.9839301656581685E-2</v>
      </c>
      <c r="EG2994" s="77">
        <f t="shared" si="1317"/>
        <v>0</v>
      </c>
      <c r="EH2994" s="304">
        <f t="shared" si="1318"/>
        <v>5.7037992262672343</v>
      </c>
      <c r="EI2994" s="77">
        <f t="shared" si="1319"/>
        <v>0</v>
      </c>
      <c r="EJ2994" s="304">
        <f t="shared" si="1320"/>
        <v>11.308401944251562</v>
      </c>
      <c r="EK2994" s="77">
        <f t="shared" si="1321"/>
        <v>0</v>
      </c>
      <c r="EL2994" s="304">
        <f t="shared" si="1322"/>
        <v>1.9343319115167141</v>
      </c>
      <c r="EM2994" s="77">
        <f t="shared" si="1323"/>
        <v>0</v>
      </c>
      <c r="EN2994" s="304">
        <f t="shared" si="1324"/>
        <v>7.4595774228747134</v>
      </c>
      <c r="EO2994" s="77">
        <f t="shared" si="1325"/>
        <v>0</v>
      </c>
      <c r="EP2994" s="304">
        <f t="shared" si="1326"/>
        <v>0</v>
      </c>
      <c r="EQ2994" s="77" t="e">
        <f t="shared" si="1327"/>
        <v>#DIV/0!</v>
      </c>
      <c r="ER2994" s="77">
        <f t="shared" si="1328"/>
        <v>100</v>
      </c>
      <c r="ES2994" s="77">
        <f t="shared" si="1329"/>
        <v>0</v>
      </c>
    </row>
    <row r="2995" spans="1:149" s="77" customFormat="1" x14ac:dyDescent="0.45">
      <c r="A2995" s="77" t="s">
        <v>4308</v>
      </c>
      <c r="B2995" s="178" t="s">
        <v>992</v>
      </c>
      <c r="C2995" s="77" t="s">
        <v>4309</v>
      </c>
      <c r="D2995" s="77" t="s">
        <v>4349</v>
      </c>
      <c r="E2995" s="77" t="s">
        <v>637</v>
      </c>
      <c r="F2995" s="77" t="s">
        <v>3919</v>
      </c>
      <c r="G2995" s="77" t="s">
        <v>3380</v>
      </c>
      <c r="H2995" s="77" t="s">
        <v>1372</v>
      </c>
      <c r="I2995" s="77">
        <v>48</v>
      </c>
      <c r="J2995" s="304">
        <v>400</v>
      </c>
      <c r="K2995" s="77">
        <v>5</v>
      </c>
      <c r="L2995" s="304">
        <v>1250</v>
      </c>
      <c r="M2995" s="77">
        <v>10</v>
      </c>
      <c r="N2995" s="77" t="s">
        <v>722</v>
      </c>
      <c r="O2995" s="77" t="s">
        <v>4350</v>
      </c>
      <c r="P2995" s="72" t="s">
        <v>1374</v>
      </c>
      <c r="Q2995" s="164">
        <v>3.3</v>
      </c>
      <c r="R2995" s="125"/>
      <c r="S2995" s="116"/>
      <c r="U2995" s="77">
        <v>0</v>
      </c>
      <c r="W2995" s="96">
        <v>12.607944732297064</v>
      </c>
      <c r="AA2995" s="168">
        <v>1</v>
      </c>
      <c r="AB2995" s="168"/>
      <c r="AC2995" s="168">
        <v>0</v>
      </c>
      <c r="AE2995" s="327"/>
      <c r="AG2995" s="168"/>
      <c r="AQ2995" s="178"/>
      <c r="AR2995" s="66">
        <v>1.1240000000000001</v>
      </c>
      <c r="AS2995" s="66"/>
      <c r="AU2995" s="276">
        <v>4000</v>
      </c>
      <c r="AV2995" s="276"/>
      <c r="AW2995" s="276">
        <v>4496</v>
      </c>
      <c r="AX2995" s="95"/>
      <c r="AY2995" s="276"/>
      <c r="AZ2995" s="95"/>
      <c r="BA2995" s="178"/>
      <c r="BB2995" s="98" t="s">
        <v>3412</v>
      </c>
      <c r="BC2995" s="178" t="s">
        <v>751</v>
      </c>
      <c r="BD2995" s="96">
        <v>46.497479999999996</v>
      </c>
      <c r="BF2995" s="230">
        <v>0.82947999999999988</v>
      </c>
      <c r="BH2995" s="96">
        <v>14.511239999999997</v>
      </c>
      <c r="BN2995" s="230">
        <v>7.2882399999999992</v>
      </c>
      <c r="BP2995" s="96">
        <v>1.864E-2</v>
      </c>
      <c r="BR2995" s="96">
        <v>5.359</v>
      </c>
      <c r="BX2995" s="96">
        <v>10.624799999999999</v>
      </c>
      <c r="BZ2995" s="96">
        <v>1.8173999999999999</v>
      </c>
      <c r="CB2995" s="230">
        <v>7.0086399999999989</v>
      </c>
      <c r="DH2995" s="96">
        <f t="shared" si="1331"/>
        <v>93.954919999999987</v>
      </c>
      <c r="DJ2995" s="230">
        <f t="shared" si="1307"/>
        <v>6.0450800000000129</v>
      </c>
      <c r="DL2995" s="77" t="s">
        <v>3334</v>
      </c>
      <c r="DO2995" s="356">
        <v>7.61</v>
      </c>
      <c r="DP2995" s="77">
        <v>0.13</v>
      </c>
      <c r="DQ2995" s="348"/>
      <c r="DS2995" s="246"/>
      <c r="DU2995" s="96"/>
      <c r="DW2995" s="178"/>
      <c r="DX2995" s="304">
        <f t="shared" si="1308"/>
        <v>49.489137982343024</v>
      </c>
      <c r="DY2995" s="77">
        <f t="shared" si="1309"/>
        <v>0</v>
      </c>
      <c r="DZ2995" s="304">
        <f t="shared" si="1310"/>
        <v>0.88284892371788515</v>
      </c>
      <c r="EA2995" s="77">
        <f t="shared" si="1311"/>
        <v>0</v>
      </c>
      <c r="EB2995" s="304">
        <f t="shared" si="1312"/>
        <v>15.444896339648844</v>
      </c>
      <c r="EC2995" s="77">
        <f t="shared" si="1313"/>
        <v>0</v>
      </c>
      <c r="ED2995" s="304">
        <f t="shared" si="1314"/>
        <v>7.75716694772344</v>
      </c>
      <c r="EE2995" s="77">
        <f t="shared" si="1315"/>
        <v>0</v>
      </c>
      <c r="EF2995" s="304">
        <f t="shared" si="1316"/>
        <v>1.9839301656581692E-2</v>
      </c>
      <c r="EG2995" s="77">
        <f t="shared" si="1317"/>
        <v>0</v>
      </c>
      <c r="EH2995" s="304">
        <f t="shared" si="1318"/>
        <v>5.7037992262672361</v>
      </c>
      <c r="EI2995" s="77">
        <f t="shared" si="1319"/>
        <v>0</v>
      </c>
      <c r="EJ2995" s="304">
        <f t="shared" si="1320"/>
        <v>11.308401944251562</v>
      </c>
      <c r="EK2995" s="77">
        <f t="shared" si="1321"/>
        <v>0</v>
      </c>
      <c r="EL2995" s="304">
        <f t="shared" si="1322"/>
        <v>1.9343319115167148</v>
      </c>
      <c r="EM2995" s="77">
        <f t="shared" si="1323"/>
        <v>0</v>
      </c>
      <c r="EN2995" s="304">
        <f t="shared" si="1324"/>
        <v>7.4595774228747151</v>
      </c>
      <c r="EO2995" s="77">
        <f t="shared" si="1325"/>
        <v>0</v>
      </c>
      <c r="EP2995" s="304">
        <f t="shared" si="1326"/>
        <v>0</v>
      </c>
      <c r="EQ2995" s="77" t="e">
        <f t="shared" si="1327"/>
        <v>#DIV/0!</v>
      </c>
      <c r="ER2995" s="77">
        <f t="shared" si="1328"/>
        <v>100</v>
      </c>
      <c r="ES2995" s="77">
        <f t="shared" si="1329"/>
        <v>0</v>
      </c>
    </row>
    <row r="2996" spans="1:149" s="77" customFormat="1" x14ac:dyDescent="0.45">
      <c r="A2996" s="77" t="s">
        <v>4308</v>
      </c>
      <c r="B2996" s="178" t="s">
        <v>992</v>
      </c>
      <c r="C2996" s="77" t="s">
        <v>4309</v>
      </c>
      <c r="D2996" s="77" t="s">
        <v>4349</v>
      </c>
      <c r="E2996" s="77" t="s">
        <v>637</v>
      </c>
      <c r="F2996" s="77" t="s">
        <v>3920</v>
      </c>
      <c r="G2996" s="77" t="s">
        <v>3380</v>
      </c>
      <c r="H2996" s="77" t="s">
        <v>1372</v>
      </c>
      <c r="I2996" s="77">
        <v>48</v>
      </c>
      <c r="J2996" s="304">
        <v>400</v>
      </c>
      <c r="K2996" s="77">
        <v>5</v>
      </c>
      <c r="L2996" s="304">
        <v>1250</v>
      </c>
      <c r="M2996" s="77">
        <v>10</v>
      </c>
      <c r="N2996" s="77" t="s">
        <v>722</v>
      </c>
      <c r="O2996" s="77" t="s">
        <v>4350</v>
      </c>
      <c r="P2996" s="72" t="s">
        <v>1374</v>
      </c>
      <c r="Q2996" s="164">
        <v>3.3</v>
      </c>
      <c r="R2996" s="125"/>
      <c r="S2996" s="116"/>
      <c r="U2996" s="77">
        <v>0</v>
      </c>
      <c r="W2996" s="96">
        <v>15.923566878980894</v>
      </c>
      <c r="AA2996" s="168">
        <v>1</v>
      </c>
      <c r="AB2996" s="168"/>
      <c r="AC2996" s="168">
        <v>0</v>
      </c>
      <c r="AE2996" s="327"/>
      <c r="AG2996" s="168"/>
      <c r="AQ2996" s="178"/>
      <c r="AR2996" s="66">
        <v>1.1240000000000001</v>
      </c>
      <c r="AS2996" s="66"/>
      <c r="AU2996" s="276">
        <v>4000</v>
      </c>
      <c r="AV2996" s="276"/>
      <c r="AW2996" s="276">
        <v>4496</v>
      </c>
      <c r="AX2996" s="95"/>
      <c r="AY2996" s="276"/>
      <c r="AZ2996" s="95"/>
      <c r="BA2996" s="178"/>
      <c r="BB2996" s="98" t="s">
        <v>3412</v>
      </c>
      <c r="BC2996" s="178" t="s">
        <v>751</v>
      </c>
      <c r="BD2996" s="96">
        <v>46.22308499999999</v>
      </c>
      <c r="BF2996" s="230">
        <v>0.8245849999999999</v>
      </c>
      <c r="BH2996" s="96">
        <v>14.425604999999997</v>
      </c>
      <c r="BN2996" s="230">
        <v>7.2452299999999994</v>
      </c>
      <c r="BP2996" s="96">
        <v>1.8529999999999998E-2</v>
      </c>
      <c r="BR2996" s="96">
        <v>5.327375</v>
      </c>
      <c r="BX2996" s="96">
        <v>10.562100000000001</v>
      </c>
      <c r="BZ2996" s="96">
        <v>1.8066749999999998</v>
      </c>
      <c r="CB2996" s="230">
        <v>6.9672799999999997</v>
      </c>
      <c r="DH2996" s="96">
        <f t="shared" si="1331"/>
        <v>93.400464999999997</v>
      </c>
      <c r="DJ2996" s="230">
        <f t="shared" si="1307"/>
        <v>6.599535000000003</v>
      </c>
      <c r="DL2996" s="77" t="s">
        <v>3334</v>
      </c>
      <c r="DO2996" s="356">
        <v>8.16</v>
      </c>
      <c r="DP2996" s="77">
        <v>0.13</v>
      </c>
      <c r="DQ2996" s="348"/>
      <c r="DS2996" s="246"/>
      <c r="DU2996" s="96"/>
      <c r="DW2996" s="178"/>
      <c r="DX2996" s="304">
        <f t="shared" si="1308"/>
        <v>49.48913798234301</v>
      </c>
      <c r="DY2996" s="77">
        <f t="shared" si="1309"/>
        <v>0</v>
      </c>
      <c r="DZ2996" s="304">
        <f t="shared" si="1310"/>
        <v>0.88284892371788515</v>
      </c>
      <c r="EA2996" s="77">
        <f t="shared" si="1311"/>
        <v>0</v>
      </c>
      <c r="EB2996" s="304">
        <f t="shared" si="1312"/>
        <v>15.444896339648842</v>
      </c>
      <c r="EC2996" s="77">
        <f t="shared" si="1313"/>
        <v>0</v>
      </c>
      <c r="ED2996" s="304">
        <f t="shared" si="1314"/>
        <v>7.75716694772344</v>
      </c>
      <c r="EE2996" s="77">
        <f t="shared" si="1315"/>
        <v>0</v>
      </c>
      <c r="EF2996" s="304">
        <f t="shared" si="1316"/>
        <v>1.9839301656581685E-2</v>
      </c>
      <c r="EG2996" s="77">
        <f t="shared" si="1317"/>
        <v>0</v>
      </c>
      <c r="EH2996" s="304">
        <f t="shared" si="1318"/>
        <v>5.7037992262672361</v>
      </c>
      <c r="EI2996" s="77">
        <f t="shared" si="1319"/>
        <v>0</v>
      </c>
      <c r="EJ2996" s="304">
        <f t="shared" si="1320"/>
        <v>11.308401944251564</v>
      </c>
      <c r="EK2996" s="77">
        <f t="shared" si="1321"/>
        <v>0</v>
      </c>
      <c r="EL2996" s="304">
        <f t="shared" si="1322"/>
        <v>1.9343319115167144</v>
      </c>
      <c r="EM2996" s="77">
        <f t="shared" si="1323"/>
        <v>0</v>
      </c>
      <c r="EN2996" s="304">
        <f t="shared" si="1324"/>
        <v>7.4595774228747151</v>
      </c>
      <c r="EO2996" s="77">
        <f t="shared" si="1325"/>
        <v>0</v>
      </c>
      <c r="EP2996" s="304">
        <f t="shared" si="1326"/>
        <v>0</v>
      </c>
      <c r="EQ2996" s="77" t="e">
        <f t="shared" si="1327"/>
        <v>#DIV/0!</v>
      </c>
      <c r="ER2996" s="77">
        <f t="shared" si="1328"/>
        <v>100</v>
      </c>
      <c r="ES2996" s="77">
        <f t="shared" si="1329"/>
        <v>0</v>
      </c>
    </row>
    <row r="2997" spans="1:149" s="77" customFormat="1" x14ac:dyDescent="0.45">
      <c r="A2997" s="77" t="s">
        <v>4308</v>
      </c>
      <c r="B2997" s="178" t="s">
        <v>992</v>
      </c>
      <c r="C2997" s="77" t="s">
        <v>4309</v>
      </c>
      <c r="D2997" s="77" t="s">
        <v>4349</v>
      </c>
      <c r="E2997" s="77" t="s">
        <v>637</v>
      </c>
      <c r="F2997" s="77" t="s">
        <v>4326</v>
      </c>
      <c r="G2997" s="77" t="s">
        <v>3380</v>
      </c>
      <c r="H2997" s="77" t="s">
        <v>1372</v>
      </c>
      <c r="I2997" s="77">
        <v>20</v>
      </c>
      <c r="J2997" s="304">
        <v>500</v>
      </c>
      <c r="K2997" s="77">
        <v>5</v>
      </c>
      <c r="L2997" s="304">
        <v>1250</v>
      </c>
      <c r="M2997" s="77">
        <v>10</v>
      </c>
      <c r="N2997" s="77" t="s">
        <v>722</v>
      </c>
      <c r="O2997" s="77" t="s">
        <v>4350</v>
      </c>
      <c r="P2997" s="72" t="s">
        <v>1374</v>
      </c>
      <c r="Q2997" s="164">
        <v>3.3</v>
      </c>
      <c r="R2997" s="125"/>
      <c r="S2997" s="116"/>
      <c r="U2997" s="77">
        <v>0</v>
      </c>
      <c r="W2997" s="96">
        <v>13.755182981791958</v>
      </c>
      <c r="AA2997" s="168">
        <v>1</v>
      </c>
      <c r="AB2997" s="168"/>
      <c r="AC2997" s="168">
        <v>0</v>
      </c>
      <c r="AE2997" s="327"/>
      <c r="AG2997" s="168"/>
      <c r="AQ2997" s="178"/>
      <c r="AR2997" s="66">
        <v>1.202</v>
      </c>
      <c r="AS2997" s="66"/>
      <c r="AU2997" s="276">
        <v>5000</v>
      </c>
      <c r="AV2997" s="276"/>
      <c r="AW2997" s="276">
        <v>6010</v>
      </c>
      <c r="AX2997" s="95"/>
      <c r="AY2997" s="276"/>
      <c r="AZ2997" s="95"/>
      <c r="BA2997" s="178"/>
      <c r="BB2997" s="98" t="s">
        <v>3412</v>
      </c>
      <c r="BC2997" s="178" t="s">
        <v>751</v>
      </c>
      <c r="BD2997" s="96">
        <v>34.376638</v>
      </c>
      <c r="BF2997" s="230">
        <v>0.61912000000000011</v>
      </c>
      <c r="BH2997" s="96">
        <v>10.788165999999999</v>
      </c>
      <c r="BN2997" s="230">
        <v>5.0922619999999998</v>
      </c>
      <c r="BP2997" s="96">
        <v>3.8695000000000007E-2</v>
      </c>
      <c r="BR2997" s="96">
        <v>3.8153269999999999</v>
      </c>
      <c r="BX2997" s="96">
        <v>7.9556919999999991</v>
      </c>
      <c r="BZ2997" s="96">
        <v>1.377542</v>
      </c>
      <c r="CB2997" s="230">
        <v>5.076784</v>
      </c>
      <c r="DH2997" s="96">
        <f>SUM(BD2997,BF2997,BH2997,BN2997,BP2997,BR2997,BX2997,BZ2997,CB2997)</f>
        <v>69.140225999999998</v>
      </c>
      <c r="DJ2997" s="230">
        <f t="shared" si="1307"/>
        <v>30.859774000000002</v>
      </c>
      <c r="DL2997" s="77" t="s">
        <v>3334</v>
      </c>
      <c r="DO2997" s="356">
        <v>11.95</v>
      </c>
      <c r="DP2997" s="77">
        <v>0.13</v>
      </c>
      <c r="DQ2997" s="348"/>
      <c r="DS2997" s="246"/>
      <c r="DU2997" s="96"/>
      <c r="DW2997" s="178"/>
      <c r="DX2997" s="304">
        <f t="shared" si="1308"/>
        <v>49.720170136556973</v>
      </c>
      <c r="DY2997" s="77">
        <f t="shared" si="1309"/>
        <v>0</v>
      </c>
      <c r="DZ2997" s="304">
        <f t="shared" si="1310"/>
        <v>0.89545556301768547</v>
      </c>
      <c r="EA2997" s="77">
        <f t="shared" si="1311"/>
        <v>0</v>
      </c>
      <c r="EB2997" s="304">
        <f t="shared" si="1312"/>
        <v>15.603313185583165</v>
      </c>
      <c r="EC2997" s="77">
        <f t="shared" si="1313"/>
        <v>0</v>
      </c>
      <c r="ED2997" s="304">
        <f t="shared" si="1314"/>
        <v>7.3651220058204609</v>
      </c>
      <c r="EE2997" s="77">
        <f t="shared" si="1315"/>
        <v>0</v>
      </c>
      <c r="EF2997" s="304">
        <f t="shared" si="1316"/>
        <v>5.5965972688605342E-2</v>
      </c>
      <c r="EG2997" s="77">
        <f t="shared" si="1317"/>
        <v>0</v>
      </c>
      <c r="EH2997" s="304">
        <f t="shared" si="1318"/>
        <v>5.5182449070964852</v>
      </c>
      <c r="EI2997" s="77">
        <f t="shared" si="1319"/>
        <v>0</v>
      </c>
      <c r="EJ2997" s="304">
        <f t="shared" si="1320"/>
        <v>11.506603984777254</v>
      </c>
      <c r="EK2997" s="77">
        <f t="shared" si="1321"/>
        <v>0</v>
      </c>
      <c r="EL2997" s="304">
        <f t="shared" si="1322"/>
        <v>1.9923886277143497</v>
      </c>
      <c r="EM2997" s="77">
        <f t="shared" si="1323"/>
        <v>0</v>
      </c>
      <c r="EN2997" s="304">
        <f t="shared" si="1324"/>
        <v>7.3427356167450188</v>
      </c>
      <c r="EO2997" s="77">
        <f t="shared" si="1325"/>
        <v>0</v>
      </c>
      <c r="EP2997" s="304">
        <f t="shared" si="1326"/>
        <v>0</v>
      </c>
      <c r="EQ2997" s="77" t="e">
        <f t="shared" si="1327"/>
        <v>#DIV/0!</v>
      </c>
      <c r="ER2997" s="77">
        <f t="shared" si="1328"/>
        <v>100</v>
      </c>
      <c r="ES2997" s="77">
        <f t="shared" si="1329"/>
        <v>0</v>
      </c>
    </row>
    <row r="2998" spans="1:149" s="77" customFormat="1" x14ac:dyDescent="0.45">
      <c r="A2998" s="77" t="s">
        <v>4308</v>
      </c>
      <c r="B2998" s="178" t="s">
        <v>992</v>
      </c>
      <c r="C2998" s="77" t="s">
        <v>4309</v>
      </c>
      <c r="D2998" s="77" t="s">
        <v>4349</v>
      </c>
      <c r="E2998" s="77" t="s">
        <v>637</v>
      </c>
      <c r="F2998" s="77" t="s">
        <v>4318</v>
      </c>
      <c r="G2998" s="77" t="s">
        <v>3380</v>
      </c>
      <c r="H2998" s="77" t="s">
        <v>1372</v>
      </c>
      <c r="I2998" s="77">
        <v>20</v>
      </c>
      <c r="J2998" s="304">
        <v>500</v>
      </c>
      <c r="K2998" s="77">
        <v>5</v>
      </c>
      <c r="L2998" s="304">
        <v>1250</v>
      </c>
      <c r="M2998" s="77">
        <v>10</v>
      </c>
      <c r="N2998" s="77" t="s">
        <v>722</v>
      </c>
      <c r="O2998" s="77" t="s">
        <v>4350</v>
      </c>
      <c r="P2998" s="72" t="s">
        <v>1374</v>
      </c>
      <c r="Q2998" s="164">
        <v>3.3</v>
      </c>
      <c r="R2998" s="125"/>
      <c r="S2998" s="116"/>
      <c r="U2998" s="77">
        <v>0</v>
      </c>
      <c r="W2998" s="96">
        <v>23.193340900491865</v>
      </c>
      <c r="AA2998" s="168">
        <v>1</v>
      </c>
      <c r="AB2998" s="168"/>
      <c r="AC2998" s="168">
        <v>0</v>
      </c>
      <c r="AE2998" s="327"/>
      <c r="AG2998" s="168"/>
      <c r="AQ2998" s="178"/>
      <c r="AR2998" s="66">
        <v>1.202</v>
      </c>
      <c r="AS2998" s="66"/>
      <c r="AU2998" s="276">
        <v>5000</v>
      </c>
      <c r="AV2998" s="276"/>
      <c r="AW2998" s="276">
        <v>6010</v>
      </c>
      <c r="AX2998" s="95"/>
      <c r="AY2998" s="276"/>
      <c r="AZ2998" s="95"/>
      <c r="BA2998" s="178"/>
      <c r="BB2998" s="98" t="s">
        <v>3412</v>
      </c>
      <c r="BC2998" s="178" t="s">
        <v>751</v>
      </c>
      <c r="BD2998" s="96">
        <v>46.262996999999999</v>
      </c>
      <c r="BF2998" s="230">
        <v>0.82529699999999995</v>
      </c>
      <c r="BH2998" s="96">
        <v>14.438060999999998</v>
      </c>
      <c r="BN2998" s="230">
        <v>7.2514859999999999</v>
      </c>
      <c r="BP2998" s="96">
        <v>1.8545999999999997E-2</v>
      </c>
      <c r="BR2998" s="96">
        <v>5.3319749999999999</v>
      </c>
      <c r="BX2998" s="96">
        <v>10.571219999999999</v>
      </c>
      <c r="BZ2998" s="96">
        <v>1.8082349999999996</v>
      </c>
      <c r="CB2998" s="230">
        <v>6.9732959999999995</v>
      </c>
      <c r="DH2998" s="96">
        <f t="shared" si="1331"/>
        <v>93.481112999999993</v>
      </c>
      <c r="DJ2998" s="230">
        <f t="shared" si="1307"/>
        <v>6.5188870000000065</v>
      </c>
      <c r="DL2998" s="77" t="s">
        <v>3334</v>
      </c>
      <c r="DO2998" s="356">
        <v>8.08</v>
      </c>
      <c r="DP2998" s="77">
        <v>0.13</v>
      </c>
      <c r="DQ2998" s="348"/>
      <c r="DS2998" s="246"/>
      <c r="DU2998" s="96"/>
      <c r="DW2998" s="178"/>
      <c r="DX2998" s="304">
        <f t="shared" si="1308"/>
        <v>49.489137982343024</v>
      </c>
      <c r="DY2998" s="77">
        <f t="shared" si="1309"/>
        <v>0</v>
      </c>
      <c r="DZ2998" s="304">
        <f t="shared" si="1310"/>
        <v>0.88284892371788515</v>
      </c>
      <c r="EA2998" s="77">
        <f t="shared" si="1311"/>
        <v>0</v>
      </c>
      <c r="EB2998" s="304">
        <f t="shared" si="1312"/>
        <v>15.444896339648842</v>
      </c>
      <c r="EC2998" s="77">
        <f t="shared" si="1313"/>
        <v>0</v>
      </c>
      <c r="ED2998" s="304">
        <f t="shared" si="1314"/>
        <v>7.75716694772344</v>
      </c>
      <c r="EE2998" s="77">
        <f t="shared" si="1315"/>
        <v>0</v>
      </c>
      <c r="EF2998" s="304">
        <f t="shared" si="1316"/>
        <v>1.9839301656581685E-2</v>
      </c>
      <c r="EG2998" s="77">
        <f t="shared" si="1317"/>
        <v>0</v>
      </c>
      <c r="EH2998" s="304">
        <f t="shared" si="1318"/>
        <v>5.7037992262672361</v>
      </c>
      <c r="EI2998" s="77">
        <f t="shared" si="1319"/>
        <v>0</v>
      </c>
      <c r="EJ2998" s="304">
        <f t="shared" si="1320"/>
        <v>11.308401944251562</v>
      </c>
      <c r="EK2998" s="77">
        <f t="shared" si="1321"/>
        <v>0</v>
      </c>
      <c r="EL2998" s="304">
        <f t="shared" si="1322"/>
        <v>1.9343319115167144</v>
      </c>
      <c r="EM2998" s="77">
        <f t="shared" si="1323"/>
        <v>0</v>
      </c>
      <c r="EN2998" s="304">
        <f t="shared" si="1324"/>
        <v>7.4595774228747151</v>
      </c>
      <c r="EO2998" s="77">
        <f t="shared" si="1325"/>
        <v>0</v>
      </c>
      <c r="EP2998" s="304">
        <f t="shared" si="1326"/>
        <v>0</v>
      </c>
      <c r="EQ2998" s="77" t="e">
        <f t="shared" si="1327"/>
        <v>#DIV/0!</v>
      </c>
      <c r="ER2998" s="77">
        <f t="shared" si="1328"/>
        <v>100</v>
      </c>
      <c r="ES2998" s="77">
        <f t="shared" si="1329"/>
        <v>0</v>
      </c>
    </row>
    <row r="2999" spans="1:149" s="77" customFormat="1" x14ac:dyDescent="0.45">
      <c r="A2999" s="77" t="s">
        <v>4308</v>
      </c>
      <c r="B2999" s="178" t="s">
        <v>992</v>
      </c>
      <c r="C2999" s="77" t="s">
        <v>4309</v>
      </c>
      <c r="D2999" s="77" t="s">
        <v>4349</v>
      </c>
      <c r="E2999" s="77" t="s">
        <v>637</v>
      </c>
      <c r="F2999" s="77" t="s">
        <v>4319</v>
      </c>
      <c r="G2999" s="77" t="s">
        <v>3380</v>
      </c>
      <c r="H2999" s="77" t="s">
        <v>1372</v>
      </c>
      <c r="I2999" s="77">
        <v>20</v>
      </c>
      <c r="J2999" s="304">
        <v>500</v>
      </c>
      <c r="K2999" s="77">
        <v>5</v>
      </c>
      <c r="L2999" s="304">
        <v>1250</v>
      </c>
      <c r="M2999" s="77">
        <v>10</v>
      </c>
      <c r="N2999" s="77" t="s">
        <v>722</v>
      </c>
      <c r="O2999" s="77" t="s">
        <v>4350</v>
      </c>
      <c r="P2999" s="72" t="s">
        <v>1374</v>
      </c>
      <c r="Q2999" s="164">
        <v>3.3</v>
      </c>
      <c r="R2999" s="125"/>
      <c r="S2999" s="116"/>
      <c r="U2999" s="77">
        <v>0</v>
      </c>
      <c r="W2999" s="96">
        <v>28.887959866220736</v>
      </c>
      <c r="AA2999" s="168">
        <v>1</v>
      </c>
      <c r="AB2999" s="168"/>
      <c r="AC2999" s="168">
        <v>0</v>
      </c>
      <c r="AE2999" s="327"/>
      <c r="AG2999" s="168"/>
      <c r="AQ2999" s="178"/>
      <c r="AR2999" s="66">
        <v>1.202</v>
      </c>
      <c r="AS2999" s="66"/>
      <c r="AU2999" s="276">
        <v>5000</v>
      </c>
      <c r="AV2999" s="276"/>
      <c r="AW2999" s="276">
        <v>6010</v>
      </c>
      <c r="AX2999" s="95"/>
      <c r="AY2999" s="276"/>
      <c r="AZ2999" s="95"/>
      <c r="BA2999" s="178"/>
      <c r="BB2999" s="98" t="s">
        <v>3412</v>
      </c>
      <c r="BC2999" s="178" t="s">
        <v>751</v>
      </c>
      <c r="BD2999" s="96">
        <v>45.05066999999999</v>
      </c>
      <c r="BF2999" s="230">
        <v>0.80366999999999988</v>
      </c>
      <c r="BH2999" s="96">
        <v>14.059709999999997</v>
      </c>
      <c r="BN2999" s="230">
        <v>7.0614599999999985</v>
      </c>
      <c r="BP2999" s="96">
        <v>1.8059999999999996E-2</v>
      </c>
      <c r="BR2999" s="96">
        <v>5.1922499999999987</v>
      </c>
      <c r="BX2999" s="96">
        <v>10.294199999999998</v>
      </c>
      <c r="BZ2999" s="96">
        <v>1.7608499999999996</v>
      </c>
      <c r="CB2999" s="230">
        <v>6.7905599999999984</v>
      </c>
      <c r="DH2999" s="96">
        <f t="shared" si="1331"/>
        <v>91.03143</v>
      </c>
      <c r="DJ2999" s="230">
        <f t="shared" si="1307"/>
        <v>8.9685699999999997</v>
      </c>
      <c r="DL2999" s="77" t="s">
        <v>3334</v>
      </c>
      <c r="DO2999" s="356">
        <v>10.51</v>
      </c>
      <c r="DP2999" s="77">
        <v>0.34</v>
      </c>
      <c r="DQ2999" s="348"/>
      <c r="DS2999" s="246"/>
      <c r="DU2999" s="96"/>
      <c r="DW2999" s="178"/>
      <c r="DX2999" s="304">
        <f t="shared" si="1308"/>
        <v>49.48913798234301</v>
      </c>
      <c r="DY2999" s="77">
        <f t="shared" si="1309"/>
        <v>0</v>
      </c>
      <c r="DZ2999" s="304">
        <f t="shared" si="1310"/>
        <v>0.88284892371788493</v>
      </c>
      <c r="EA2999" s="77">
        <f t="shared" si="1311"/>
        <v>0</v>
      </c>
      <c r="EB2999" s="304">
        <f t="shared" si="1312"/>
        <v>15.444896339648842</v>
      </c>
      <c r="EC2999" s="77">
        <f t="shared" si="1313"/>
        <v>0</v>
      </c>
      <c r="ED2999" s="304">
        <f t="shared" si="1314"/>
        <v>7.7571669477234391</v>
      </c>
      <c r="EE2999" s="77">
        <f t="shared" si="1315"/>
        <v>0</v>
      </c>
      <c r="EF2999" s="304">
        <f t="shared" si="1316"/>
        <v>1.9839301656581682E-2</v>
      </c>
      <c r="EG2999" s="77">
        <f t="shared" si="1317"/>
        <v>0</v>
      </c>
      <c r="EH2999" s="304">
        <f t="shared" si="1318"/>
        <v>5.7037992262672335</v>
      </c>
      <c r="EI2999" s="77">
        <f t="shared" si="1319"/>
        <v>0</v>
      </c>
      <c r="EJ2999" s="304">
        <f t="shared" si="1320"/>
        <v>11.30840194425156</v>
      </c>
      <c r="EK2999" s="77">
        <f t="shared" si="1321"/>
        <v>0</v>
      </c>
      <c r="EL2999" s="304">
        <f t="shared" si="1322"/>
        <v>1.9343319115167141</v>
      </c>
      <c r="EM2999" s="77">
        <f t="shared" si="1323"/>
        <v>0</v>
      </c>
      <c r="EN2999" s="304">
        <f t="shared" si="1324"/>
        <v>7.4595774228747134</v>
      </c>
      <c r="EO2999" s="77">
        <f t="shared" si="1325"/>
        <v>0</v>
      </c>
      <c r="EP2999" s="304">
        <f t="shared" si="1326"/>
        <v>0</v>
      </c>
      <c r="EQ2999" s="77" t="e">
        <f t="shared" si="1327"/>
        <v>#DIV/0!</v>
      </c>
      <c r="ER2999" s="77">
        <f t="shared" si="1328"/>
        <v>100</v>
      </c>
      <c r="ES2999" s="77">
        <f t="shared" si="1329"/>
        <v>0</v>
      </c>
    </row>
    <row r="3000" spans="1:149" s="77" customFormat="1" x14ac:dyDescent="0.45">
      <c r="A3000" s="77" t="s">
        <v>4308</v>
      </c>
      <c r="B3000" s="178" t="s">
        <v>992</v>
      </c>
      <c r="C3000" s="77" t="s">
        <v>4309</v>
      </c>
      <c r="D3000" s="77" t="s">
        <v>4349</v>
      </c>
      <c r="E3000" s="77" t="s">
        <v>637</v>
      </c>
      <c r="F3000" s="77" t="s">
        <v>4320</v>
      </c>
      <c r="G3000" s="77" t="s">
        <v>3380</v>
      </c>
      <c r="H3000" s="77" t="s">
        <v>1372</v>
      </c>
      <c r="I3000" s="77">
        <v>20</v>
      </c>
      <c r="J3000" s="304">
        <v>500</v>
      </c>
      <c r="K3000" s="77">
        <v>5</v>
      </c>
      <c r="L3000" s="304">
        <v>1250</v>
      </c>
      <c r="M3000" s="77">
        <v>10</v>
      </c>
      <c r="N3000" s="77" t="s">
        <v>722</v>
      </c>
      <c r="O3000" s="77" t="s">
        <v>4350</v>
      </c>
      <c r="P3000" s="72" t="s">
        <v>1374</v>
      </c>
      <c r="Q3000" s="164">
        <v>3.3</v>
      </c>
      <c r="R3000" s="125"/>
      <c r="S3000" s="116"/>
      <c r="U3000" s="77">
        <v>0</v>
      </c>
      <c r="W3000" s="96">
        <v>27.253421425200568</v>
      </c>
      <c r="AA3000" s="168">
        <v>1</v>
      </c>
      <c r="AB3000" s="168"/>
      <c r="AC3000" s="168">
        <v>0</v>
      </c>
      <c r="AE3000" s="327"/>
      <c r="AG3000" s="168"/>
      <c r="AQ3000" s="178"/>
      <c r="AR3000" s="66">
        <v>1.202</v>
      </c>
      <c r="AS3000" s="66"/>
      <c r="AU3000" s="276">
        <v>5000</v>
      </c>
      <c r="AV3000" s="276"/>
      <c r="AW3000" s="276">
        <v>6010</v>
      </c>
      <c r="AX3000" s="95"/>
      <c r="AY3000" s="276"/>
      <c r="AZ3000" s="95"/>
      <c r="BA3000" s="178"/>
      <c r="BB3000" s="98" t="s">
        <v>3412</v>
      </c>
      <c r="BC3000" s="178" t="s">
        <v>751</v>
      </c>
      <c r="BD3000" s="96">
        <v>44.950890000000001</v>
      </c>
      <c r="BF3000" s="230">
        <v>0.80188999999999988</v>
      </c>
      <c r="BH3000" s="96">
        <v>14.02857</v>
      </c>
      <c r="BN3000" s="230">
        <v>7.04582</v>
      </c>
      <c r="BP3000" s="96">
        <v>1.8019999999999998E-2</v>
      </c>
      <c r="BR3000" s="96">
        <v>5.1807499999999997</v>
      </c>
      <c r="BX3000" s="96">
        <v>10.271399999999998</v>
      </c>
      <c r="BZ3000" s="96">
        <v>1.75695</v>
      </c>
      <c r="CB3000" s="230">
        <v>6.7755199999999993</v>
      </c>
      <c r="DH3000" s="96">
        <f t="shared" si="1331"/>
        <v>90.829810000000023</v>
      </c>
      <c r="DJ3000" s="230">
        <f t="shared" si="1307"/>
        <v>9.1701899999999767</v>
      </c>
      <c r="DL3000" s="77" t="s">
        <v>3334</v>
      </c>
      <c r="DO3000" s="356">
        <v>10.71</v>
      </c>
      <c r="DP3000" s="77">
        <v>0.13</v>
      </c>
      <c r="DQ3000" s="348"/>
      <c r="DS3000" s="246"/>
      <c r="DU3000" s="96"/>
      <c r="DW3000" s="178"/>
      <c r="DX3000" s="304">
        <f t="shared" si="1308"/>
        <v>49.48913798234301</v>
      </c>
      <c r="DY3000" s="77">
        <f t="shared" si="1309"/>
        <v>0</v>
      </c>
      <c r="DZ3000" s="304">
        <f t="shared" si="1310"/>
        <v>0.88284892371788481</v>
      </c>
      <c r="EA3000" s="77">
        <f t="shared" si="1311"/>
        <v>0</v>
      </c>
      <c r="EB3000" s="304">
        <f t="shared" si="1312"/>
        <v>15.444896339648842</v>
      </c>
      <c r="EC3000" s="77">
        <f t="shared" si="1313"/>
        <v>0</v>
      </c>
      <c r="ED3000" s="304">
        <f t="shared" si="1314"/>
        <v>7.7571669477234391</v>
      </c>
      <c r="EE3000" s="77">
        <f t="shared" si="1315"/>
        <v>0</v>
      </c>
      <c r="EF3000" s="304">
        <f t="shared" si="1316"/>
        <v>1.9839301656581682E-2</v>
      </c>
      <c r="EG3000" s="77">
        <f t="shared" si="1317"/>
        <v>0</v>
      </c>
      <c r="EH3000" s="304">
        <f t="shared" si="1318"/>
        <v>5.7037992262672335</v>
      </c>
      <c r="EI3000" s="77">
        <f t="shared" si="1319"/>
        <v>0</v>
      </c>
      <c r="EJ3000" s="304">
        <f t="shared" si="1320"/>
        <v>11.308401944251557</v>
      </c>
      <c r="EK3000" s="77">
        <f t="shared" si="1321"/>
        <v>0</v>
      </c>
      <c r="EL3000" s="304">
        <f t="shared" si="1322"/>
        <v>1.9343319115167141</v>
      </c>
      <c r="EM3000" s="77">
        <f t="shared" si="1323"/>
        <v>0</v>
      </c>
      <c r="EN3000" s="304">
        <f t="shared" si="1324"/>
        <v>7.4595774228747125</v>
      </c>
      <c r="EO3000" s="77">
        <f t="shared" si="1325"/>
        <v>0</v>
      </c>
      <c r="EP3000" s="304">
        <f t="shared" si="1326"/>
        <v>0</v>
      </c>
      <c r="EQ3000" s="77" t="e">
        <f t="shared" si="1327"/>
        <v>#DIV/0!</v>
      </c>
      <c r="ER3000" s="77">
        <f t="shared" si="1328"/>
        <v>100</v>
      </c>
      <c r="ES3000" s="77">
        <f t="shared" si="1329"/>
        <v>0</v>
      </c>
    </row>
    <row r="3001" spans="1:149" s="77" customFormat="1" x14ac:dyDescent="0.45">
      <c r="A3001" s="77" t="s">
        <v>4308</v>
      </c>
      <c r="B3001" s="178" t="s">
        <v>992</v>
      </c>
      <c r="C3001" s="77" t="s">
        <v>4309</v>
      </c>
      <c r="D3001" s="77" t="s">
        <v>4349</v>
      </c>
      <c r="E3001" s="77" t="s">
        <v>637</v>
      </c>
      <c r="F3001" s="77" t="s">
        <v>4321</v>
      </c>
      <c r="G3001" s="77" t="s">
        <v>3380</v>
      </c>
      <c r="H3001" s="77" t="s">
        <v>1372</v>
      </c>
      <c r="I3001" s="77">
        <v>17</v>
      </c>
      <c r="J3001" s="304">
        <v>500</v>
      </c>
      <c r="K3001" s="77">
        <v>5</v>
      </c>
      <c r="L3001" s="304">
        <v>1250</v>
      </c>
      <c r="M3001" s="77">
        <v>10</v>
      </c>
      <c r="N3001" s="77" t="s">
        <v>722</v>
      </c>
      <c r="O3001" s="77" t="s">
        <v>4350</v>
      </c>
      <c r="P3001" s="72" t="s">
        <v>1374</v>
      </c>
      <c r="Q3001" s="164">
        <v>3.3</v>
      </c>
      <c r="R3001" s="125"/>
      <c r="S3001" s="116"/>
      <c r="U3001" s="77">
        <v>0</v>
      </c>
      <c r="W3001" s="96">
        <v>13.924050632911392</v>
      </c>
      <c r="AA3001" s="168">
        <v>1</v>
      </c>
      <c r="AB3001" s="168"/>
      <c r="AC3001" s="168">
        <v>0</v>
      </c>
      <c r="AE3001" s="327"/>
      <c r="AG3001" s="168"/>
      <c r="AQ3001" s="178"/>
      <c r="AR3001" s="66">
        <v>1.202</v>
      </c>
      <c r="AS3001" s="66"/>
      <c r="AU3001" s="276">
        <v>5000</v>
      </c>
      <c r="AV3001" s="276"/>
      <c r="AW3001" s="276">
        <v>6010</v>
      </c>
      <c r="AX3001" s="95"/>
      <c r="AY3001" s="276"/>
      <c r="AZ3001" s="95"/>
      <c r="BA3001" s="178"/>
      <c r="BB3001" s="98" t="s">
        <v>3412</v>
      </c>
      <c r="BC3001" s="178" t="s">
        <v>751</v>
      </c>
      <c r="BD3001" s="96">
        <v>45.47972399999999</v>
      </c>
      <c r="BF3001" s="230">
        <v>0.81132399999999993</v>
      </c>
      <c r="BH3001" s="96">
        <v>14.193611999999998</v>
      </c>
      <c r="BN3001" s="230">
        <v>7.1287119999999993</v>
      </c>
      <c r="BP3001" s="96">
        <v>1.8231999999999998E-2</v>
      </c>
      <c r="BR3001" s="96">
        <v>5.241699999999998</v>
      </c>
      <c r="BX3001" s="96">
        <v>10.392239999999999</v>
      </c>
      <c r="BZ3001" s="96">
        <v>1.7776199999999998</v>
      </c>
      <c r="CB3001" s="230">
        <v>6.8552319999999982</v>
      </c>
      <c r="DH3001" s="96">
        <f t="shared" si="1331"/>
        <v>91.898395999999977</v>
      </c>
      <c r="DJ3001" s="230">
        <f>IF(AND(DH3001&lt;100, DH3001&gt;0), 100-DH3001, 0)</f>
        <v>8.1016040000000231</v>
      </c>
      <c r="DL3001" s="77" t="s">
        <v>3334</v>
      </c>
      <c r="DO3001" s="356">
        <v>9.65</v>
      </c>
      <c r="DP3001" s="77">
        <v>0.13</v>
      </c>
      <c r="DQ3001" s="348"/>
      <c r="DS3001" s="246"/>
      <c r="DU3001" s="96"/>
      <c r="DW3001" s="178"/>
      <c r="DX3001" s="304">
        <f t="shared" si="1308"/>
        <v>49.489137982343024</v>
      </c>
      <c r="DY3001" s="77">
        <f t="shared" si="1309"/>
        <v>0</v>
      </c>
      <c r="DZ3001" s="304">
        <f t="shared" si="1310"/>
        <v>0.88284892371788526</v>
      </c>
      <c r="EA3001" s="77">
        <f t="shared" si="1311"/>
        <v>0</v>
      </c>
      <c r="EB3001" s="304">
        <f t="shared" si="1312"/>
        <v>15.444896339648848</v>
      </c>
      <c r="EC3001" s="77">
        <f t="shared" si="1313"/>
        <v>0</v>
      </c>
      <c r="ED3001" s="304">
        <f t="shared" si="1314"/>
        <v>7.7571669477234417</v>
      </c>
      <c r="EE3001" s="77">
        <f t="shared" si="1315"/>
        <v>0</v>
      </c>
      <c r="EF3001" s="304">
        <f t="shared" si="1316"/>
        <v>1.9839301656581692E-2</v>
      </c>
      <c r="EG3001" s="77">
        <f t="shared" si="1317"/>
        <v>0</v>
      </c>
      <c r="EH3001" s="304">
        <f t="shared" si="1318"/>
        <v>5.7037992262672343</v>
      </c>
      <c r="EI3001" s="77">
        <f t="shared" si="1319"/>
        <v>0</v>
      </c>
      <c r="EJ3001" s="304">
        <f t="shared" si="1320"/>
        <v>11.308401944251564</v>
      </c>
      <c r="EK3001" s="77">
        <f t="shared" si="1321"/>
        <v>0</v>
      </c>
      <c r="EL3001" s="304">
        <f t="shared" si="1322"/>
        <v>1.9343319115167148</v>
      </c>
      <c r="EM3001" s="77">
        <f t="shared" si="1323"/>
        <v>0</v>
      </c>
      <c r="EN3001" s="304">
        <f t="shared" si="1324"/>
        <v>7.4595774228747151</v>
      </c>
      <c r="EO3001" s="77">
        <f t="shared" si="1325"/>
        <v>0</v>
      </c>
      <c r="EP3001" s="304">
        <f t="shared" si="1326"/>
        <v>0</v>
      </c>
      <c r="EQ3001" s="77" t="e">
        <f t="shared" si="1327"/>
        <v>#DIV/0!</v>
      </c>
      <c r="ER3001" s="77">
        <f t="shared" si="1328"/>
        <v>100</v>
      </c>
      <c r="ES3001" s="77">
        <f t="shared" si="1329"/>
        <v>0</v>
      </c>
    </row>
    <row r="3002" spans="1:149" s="77" customFormat="1" x14ac:dyDescent="0.45">
      <c r="A3002" s="77" t="s">
        <v>4308</v>
      </c>
      <c r="B3002" s="178" t="s">
        <v>992</v>
      </c>
      <c r="C3002" s="77" t="s">
        <v>4309</v>
      </c>
      <c r="D3002" s="77" t="s">
        <v>4349</v>
      </c>
      <c r="E3002" s="77" t="s">
        <v>637</v>
      </c>
      <c r="F3002" s="77" t="s">
        <v>4322</v>
      </c>
      <c r="G3002" s="77" t="s">
        <v>3380</v>
      </c>
      <c r="H3002" s="77" t="s">
        <v>1372</v>
      </c>
      <c r="I3002" s="77">
        <v>18</v>
      </c>
      <c r="J3002" s="304">
        <v>200</v>
      </c>
      <c r="K3002" s="77">
        <v>5</v>
      </c>
      <c r="L3002" s="304">
        <v>1250</v>
      </c>
      <c r="M3002" s="77">
        <v>10</v>
      </c>
      <c r="N3002" s="77" t="s">
        <v>722</v>
      </c>
      <c r="O3002" s="77" t="s">
        <v>4610</v>
      </c>
      <c r="P3002" s="72" t="s">
        <v>1374</v>
      </c>
      <c r="Q3002" s="164">
        <v>2</v>
      </c>
      <c r="R3002" s="125"/>
      <c r="S3002" s="116"/>
      <c r="U3002" s="96">
        <v>3.7912948959130515</v>
      </c>
      <c r="W3002" s="96">
        <v>2.5356842989084805</v>
      </c>
      <c r="AA3002" s="221">
        <v>0.62026909424238763</v>
      </c>
      <c r="AB3002" s="168"/>
      <c r="AC3002" s="257">
        <f>1-AA3002</f>
        <v>0.37973090575761237</v>
      </c>
      <c r="AE3002" s="327"/>
      <c r="AG3002" s="168"/>
      <c r="AP3002" s="77">
        <f>J3002*10</f>
        <v>2000</v>
      </c>
      <c r="AQ3002" s="178" t="s">
        <v>824</v>
      </c>
      <c r="AR3002" s="66">
        <v>1.022</v>
      </c>
      <c r="AS3002" s="66">
        <v>1.5960000000000001</v>
      </c>
      <c r="AU3002" s="276">
        <v>1240.5381884847752</v>
      </c>
      <c r="AV3002" s="276">
        <v>759.46181151522478</v>
      </c>
      <c r="AW3002" s="276">
        <v>1267.8300286314402</v>
      </c>
      <c r="AX3002" s="95">
        <v>15.05491036659979</v>
      </c>
      <c r="AY3002" s="276">
        <v>1212.1010511782988</v>
      </c>
      <c r="AZ3002" s="95">
        <v>17.14169745543035</v>
      </c>
      <c r="BA3002" s="178"/>
      <c r="BB3002" s="98" t="s">
        <v>3412</v>
      </c>
      <c r="BC3002" s="178" t="s">
        <v>751</v>
      </c>
      <c r="BD3002" s="96">
        <v>49.171584000000003</v>
      </c>
      <c r="BF3002" s="230">
        <v>0.87718400000000007</v>
      </c>
      <c r="BH3002" s="96">
        <v>15.345792000000001</v>
      </c>
      <c r="BN3002" s="230">
        <v>7.7073920000000014</v>
      </c>
      <c r="BP3002" s="96">
        <v>1.9712E-2</v>
      </c>
      <c r="BR3002" s="96">
        <v>5.6672000000000002</v>
      </c>
      <c r="BX3002" s="96">
        <v>11.235840000000001</v>
      </c>
      <c r="BZ3002" s="96">
        <v>1.9219200000000001</v>
      </c>
      <c r="CB3002" s="230">
        <v>7.4117119999999996</v>
      </c>
      <c r="DH3002" s="96">
        <f t="shared" si="1331"/>
        <v>99.35833599999998</v>
      </c>
      <c r="DJ3002" s="230">
        <f t="shared" ref="DJ3002:DJ3065" si="1332">IF(AND(DH3002&lt;100, DH3002&gt;0), 100-DH3002, 0)</f>
        <v>0.64166400000002</v>
      </c>
      <c r="DL3002" s="77" t="s">
        <v>3334</v>
      </c>
      <c r="DO3002" s="356">
        <v>2.25</v>
      </c>
      <c r="DP3002" s="77">
        <v>0.14000000000000001</v>
      </c>
      <c r="DQ3002" s="348"/>
      <c r="DS3002" s="246"/>
      <c r="DU3002" s="96"/>
      <c r="DW3002" s="178"/>
      <c r="DX3002" s="304">
        <f t="shared" si="1308"/>
        <v>49.489137982343031</v>
      </c>
      <c r="DY3002" s="77">
        <f t="shared" si="1309"/>
        <v>0</v>
      </c>
      <c r="DZ3002" s="304">
        <f t="shared" si="1310"/>
        <v>0.88284892371788526</v>
      </c>
      <c r="EA3002" s="77">
        <f t="shared" si="1311"/>
        <v>0</v>
      </c>
      <c r="EB3002" s="304">
        <f t="shared" si="1312"/>
        <v>15.444896339648848</v>
      </c>
      <c r="EC3002" s="77">
        <f t="shared" si="1313"/>
        <v>0</v>
      </c>
      <c r="ED3002" s="304">
        <f t="shared" si="1314"/>
        <v>7.7571669477234426</v>
      </c>
      <c r="EE3002" s="77">
        <f t="shared" si="1315"/>
        <v>0</v>
      </c>
      <c r="EF3002" s="304">
        <f t="shared" si="1316"/>
        <v>1.9839301656581695E-2</v>
      </c>
      <c r="EG3002" s="77">
        <f t="shared" si="1317"/>
        <v>0</v>
      </c>
      <c r="EH3002" s="304">
        <f t="shared" si="1318"/>
        <v>5.7037992262672361</v>
      </c>
      <c r="EI3002" s="77">
        <f t="shared" si="1319"/>
        <v>0</v>
      </c>
      <c r="EJ3002" s="304">
        <f t="shared" si="1320"/>
        <v>11.308401944251566</v>
      </c>
      <c r="EK3002" s="77">
        <f t="shared" si="1321"/>
        <v>0</v>
      </c>
      <c r="EL3002" s="304">
        <f t="shared" si="1322"/>
        <v>1.9343319115167152</v>
      </c>
      <c r="EM3002" s="77">
        <f t="shared" si="1323"/>
        <v>0</v>
      </c>
      <c r="EN3002" s="304">
        <f t="shared" si="1324"/>
        <v>7.459577422874716</v>
      </c>
      <c r="EO3002" s="77">
        <f t="shared" si="1325"/>
        <v>0</v>
      </c>
      <c r="EP3002" s="304">
        <f t="shared" si="1326"/>
        <v>0</v>
      </c>
      <c r="EQ3002" s="77" t="e">
        <f t="shared" si="1327"/>
        <v>#DIV/0!</v>
      </c>
      <c r="ER3002" s="77">
        <f t="shared" si="1328"/>
        <v>100</v>
      </c>
      <c r="ES3002" s="77">
        <f t="shared" si="1329"/>
        <v>0</v>
      </c>
    </row>
    <row r="3003" spans="1:149" s="77" customFormat="1" x14ac:dyDescent="0.45">
      <c r="A3003" s="77" t="s">
        <v>4308</v>
      </c>
      <c r="B3003" s="178" t="s">
        <v>992</v>
      </c>
      <c r="C3003" s="77" t="s">
        <v>4309</v>
      </c>
      <c r="D3003" s="77" t="s">
        <v>4349</v>
      </c>
      <c r="E3003" s="77" t="s">
        <v>637</v>
      </c>
      <c r="F3003" s="77" t="s">
        <v>4323</v>
      </c>
      <c r="G3003" s="77" t="s">
        <v>3380</v>
      </c>
      <c r="H3003" s="77" t="s">
        <v>1372</v>
      </c>
      <c r="I3003" s="77">
        <v>18</v>
      </c>
      <c r="J3003" s="304">
        <v>200</v>
      </c>
      <c r="K3003" s="77">
        <v>5</v>
      </c>
      <c r="L3003" s="304">
        <v>1250</v>
      </c>
      <c r="M3003" s="77">
        <v>10</v>
      </c>
      <c r="N3003" s="77" t="s">
        <v>722</v>
      </c>
      <c r="O3003" s="77" t="s">
        <v>4610</v>
      </c>
      <c r="P3003" s="72" t="s">
        <v>1374</v>
      </c>
      <c r="Q3003" s="164">
        <v>2</v>
      </c>
      <c r="R3003" s="125"/>
      <c r="S3003" s="116"/>
      <c r="U3003" s="96">
        <v>4.1415678541815115</v>
      </c>
      <c r="W3003" s="96">
        <v>4.1990411638287313</v>
      </c>
      <c r="AA3003" s="221">
        <v>0.71232776872807957</v>
      </c>
      <c r="AB3003" s="168"/>
      <c r="AC3003" s="257">
        <f t="shared" ref="AC3003:AC3030" si="1333">1-AA3003</f>
        <v>0.28767223127192043</v>
      </c>
      <c r="AE3003" s="327"/>
      <c r="AG3003" s="168"/>
      <c r="AP3003" s="77">
        <f t="shared" ref="AP3003:AP3030" si="1334">J3003*10</f>
        <v>2000</v>
      </c>
      <c r="AQ3003" s="178" t="s">
        <v>824</v>
      </c>
      <c r="AR3003" s="66">
        <v>1.0209999999999999</v>
      </c>
      <c r="AS3003" s="66">
        <v>1.601</v>
      </c>
      <c r="AU3003" s="276">
        <v>1424.6555374561592</v>
      </c>
      <c r="AV3003" s="276">
        <v>575.3444625438409</v>
      </c>
      <c r="AW3003" s="276">
        <v>1454.5733037427385</v>
      </c>
      <c r="AX3003" s="95">
        <v>17.251846392528225</v>
      </c>
      <c r="AY3003" s="276">
        <v>921.12648453268923</v>
      </c>
      <c r="AZ3003" s="95">
        <v>13.026695670871801</v>
      </c>
      <c r="BA3003" s="178"/>
      <c r="BB3003" s="98" t="s">
        <v>3412</v>
      </c>
      <c r="BC3003" s="178" t="s">
        <v>751</v>
      </c>
      <c r="BD3003" s="96">
        <v>48.797408999999995</v>
      </c>
      <c r="BF3003" s="230">
        <v>0.87050899999999998</v>
      </c>
      <c r="BH3003" s="96">
        <v>15.229017000000001</v>
      </c>
      <c r="BN3003" s="230">
        <v>7.6487420000000013</v>
      </c>
      <c r="BP3003" s="96">
        <v>1.9562000000000003E-2</v>
      </c>
      <c r="BR3003" s="96">
        <v>5.6240750000000004</v>
      </c>
      <c r="BX3003" s="96">
        <v>11.150340000000002</v>
      </c>
      <c r="BZ3003" s="96">
        <v>1.907295</v>
      </c>
      <c r="CB3003" s="230">
        <v>7.3553120000000005</v>
      </c>
      <c r="DH3003" s="96">
        <f t="shared" si="1331"/>
        <v>98.602260999999999</v>
      </c>
      <c r="DJ3003" s="230">
        <f t="shared" si="1332"/>
        <v>1.3977390000000014</v>
      </c>
      <c r="DL3003" s="77" t="s">
        <v>3334</v>
      </c>
      <c r="DO3003" s="356">
        <v>3</v>
      </c>
      <c r="DP3003" s="77">
        <v>0.14000000000000001</v>
      </c>
      <c r="DQ3003" s="348"/>
      <c r="DS3003" s="246"/>
      <c r="DU3003" s="96"/>
      <c r="DW3003" s="178"/>
      <c r="DX3003" s="304">
        <f t="shared" si="1308"/>
        <v>49.489137982343017</v>
      </c>
      <c r="DY3003" s="77">
        <f t="shared" si="1309"/>
        <v>0</v>
      </c>
      <c r="DZ3003" s="304">
        <f t="shared" si="1310"/>
        <v>0.88284892371788515</v>
      </c>
      <c r="EA3003" s="77">
        <f t="shared" si="1311"/>
        <v>0</v>
      </c>
      <c r="EB3003" s="304">
        <f t="shared" si="1312"/>
        <v>15.444896339648844</v>
      </c>
      <c r="EC3003" s="77">
        <f t="shared" si="1313"/>
        <v>0</v>
      </c>
      <c r="ED3003" s="304">
        <f t="shared" si="1314"/>
        <v>7.7571669477234417</v>
      </c>
      <c r="EE3003" s="77">
        <f t="shared" si="1315"/>
        <v>0</v>
      </c>
      <c r="EF3003" s="304">
        <f t="shared" si="1316"/>
        <v>1.9839301656581692E-2</v>
      </c>
      <c r="EG3003" s="77">
        <f t="shared" si="1317"/>
        <v>0</v>
      </c>
      <c r="EH3003" s="304">
        <f t="shared" si="1318"/>
        <v>5.7037992262672361</v>
      </c>
      <c r="EI3003" s="77">
        <f t="shared" si="1319"/>
        <v>0</v>
      </c>
      <c r="EJ3003" s="304">
        <f t="shared" si="1320"/>
        <v>11.308401944251564</v>
      </c>
      <c r="EK3003" s="77">
        <f t="shared" si="1321"/>
        <v>0</v>
      </c>
      <c r="EL3003" s="304">
        <f t="shared" si="1322"/>
        <v>1.9343319115167144</v>
      </c>
      <c r="EM3003" s="77">
        <f t="shared" si="1323"/>
        <v>0</v>
      </c>
      <c r="EN3003" s="304">
        <f t="shared" si="1324"/>
        <v>7.4595774228747151</v>
      </c>
      <c r="EO3003" s="77">
        <f t="shared" si="1325"/>
        <v>0</v>
      </c>
      <c r="EP3003" s="304">
        <f t="shared" si="1326"/>
        <v>0</v>
      </c>
      <c r="EQ3003" s="77" t="e">
        <f t="shared" si="1327"/>
        <v>#DIV/0!</v>
      </c>
      <c r="ER3003" s="77">
        <f t="shared" si="1328"/>
        <v>100</v>
      </c>
      <c r="ES3003" s="77">
        <f t="shared" si="1329"/>
        <v>0</v>
      </c>
    </row>
    <row r="3004" spans="1:149" s="77" customFormat="1" x14ac:dyDescent="0.45">
      <c r="A3004" s="77" t="s">
        <v>4308</v>
      </c>
      <c r="B3004" s="178" t="s">
        <v>992</v>
      </c>
      <c r="C3004" s="77" t="s">
        <v>4309</v>
      </c>
      <c r="D3004" s="77" t="s">
        <v>4349</v>
      </c>
      <c r="E3004" s="77" t="s">
        <v>637</v>
      </c>
      <c r="F3004" s="77" t="s">
        <v>4324</v>
      </c>
      <c r="G3004" s="77" t="s">
        <v>3380</v>
      </c>
      <c r="H3004" s="77" t="s">
        <v>1372</v>
      </c>
      <c r="I3004" s="77">
        <v>18</v>
      </c>
      <c r="J3004" s="304">
        <v>200</v>
      </c>
      <c r="K3004" s="77">
        <v>5</v>
      </c>
      <c r="L3004" s="304">
        <v>1250</v>
      </c>
      <c r="M3004" s="77">
        <v>10</v>
      </c>
      <c r="N3004" s="77" t="s">
        <v>722</v>
      </c>
      <c r="O3004" s="77" t="s">
        <v>4350</v>
      </c>
      <c r="P3004" s="72" t="s">
        <v>1374</v>
      </c>
      <c r="Q3004" s="164">
        <v>3.3</v>
      </c>
      <c r="R3004" s="125"/>
      <c r="S3004" s="116"/>
      <c r="U3004" s="96">
        <v>3.877539393771908</v>
      </c>
      <c r="W3004" s="96">
        <v>7.3397542344735971</v>
      </c>
      <c r="AA3004" s="221">
        <v>0.82215831246383397</v>
      </c>
      <c r="AB3004" s="168"/>
      <c r="AC3004" s="257">
        <f t="shared" si="1333"/>
        <v>0.17784168753616603</v>
      </c>
      <c r="AE3004" s="327"/>
      <c r="AG3004" s="168"/>
      <c r="AP3004" s="77">
        <f t="shared" si="1334"/>
        <v>2000</v>
      </c>
      <c r="AQ3004" s="178" t="s">
        <v>824</v>
      </c>
      <c r="AR3004" s="66">
        <v>1.02</v>
      </c>
      <c r="AS3004" s="66">
        <v>1.6040000000000001</v>
      </c>
      <c r="AU3004" s="276">
        <v>1644.316624927668</v>
      </c>
      <c r="AV3004" s="276">
        <v>355.68337507233207</v>
      </c>
      <c r="AW3004" s="276">
        <v>1677.2029574262215</v>
      </c>
      <c r="AX3004" s="95">
        <v>19.875964753520609</v>
      </c>
      <c r="AY3004" s="276">
        <v>570.51613361602062</v>
      </c>
      <c r="AZ3004" s="95">
        <v>8.0683165371243728</v>
      </c>
      <c r="BA3004" s="178"/>
      <c r="BB3004" s="98" t="s">
        <v>3412</v>
      </c>
      <c r="BC3004" s="178" t="s">
        <v>751</v>
      </c>
      <c r="BD3004" s="96">
        <v>48.473123999999999</v>
      </c>
      <c r="BF3004" s="230">
        <v>0.86472399999999994</v>
      </c>
      <c r="BH3004" s="96">
        <v>15.127811999999999</v>
      </c>
      <c r="BN3004" s="230">
        <v>7.597912</v>
      </c>
      <c r="BP3004" s="96">
        <v>1.9432000000000001E-2</v>
      </c>
      <c r="BR3004" s="96">
        <v>5.5866999999999996</v>
      </c>
      <c r="BX3004" s="96">
        <v>11.07624</v>
      </c>
      <c r="BZ3004" s="96">
        <v>1.89462</v>
      </c>
      <c r="CB3004" s="230">
        <v>7.306432</v>
      </c>
      <c r="DH3004" s="96">
        <f t="shared" si="1331"/>
        <v>97.946995999999984</v>
      </c>
      <c r="DJ3004" s="230">
        <f t="shared" si="1332"/>
        <v>2.0530040000000156</v>
      </c>
      <c r="DL3004" s="77" t="s">
        <v>3334</v>
      </c>
      <c r="DO3004" s="356">
        <v>3.65</v>
      </c>
      <c r="DP3004" s="77">
        <v>0.14000000000000001</v>
      </c>
      <c r="DQ3004" s="348"/>
      <c r="DS3004" s="246"/>
      <c r="DU3004" s="96"/>
      <c r="DW3004" s="178"/>
      <c r="DX3004" s="304">
        <f t="shared" si="1308"/>
        <v>49.489137982343031</v>
      </c>
      <c r="DY3004" s="77">
        <f t="shared" si="1309"/>
        <v>0</v>
      </c>
      <c r="DZ3004" s="304">
        <f t="shared" si="1310"/>
        <v>0.88284892371788515</v>
      </c>
      <c r="EA3004" s="77">
        <f t="shared" si="1311"/>
        <v>0</v>
      </c>
      <c r="EB3004" s="304">
        <f t="shared" si="1312"/>
        <v>15.444896339648844</v>
      </c>
      <c r="EC3004" s="77">
        <f t="shared" si="1313"/>
        <v>0</v>
      </c>
      <c r="ED3004" s="304">
        <f t="shared" si="1314"/>
        <v>7.7571669477234417</v>
      </c>
      <c r="EE3004" s="77">
        <f t="shared" si="1315"/>
        <v>0</v>
      </c>
      <c r="EF3004" s="304">
        <f t="shared" si="1316"/>
        <v>1.9839301656581695E-2</v>
      </c>
      <c r="EG3004" s="77">
        <f t="shared" si="1317"/>
        <v>0</v>
      </c>
      <c r="EH3004" s="304">
        <f t="shared" si="1318"/>
        <v>5.7037992262672361</v>
      </c>
      <c r="EI3004" s="77">
        <f t="shared" si="1319"/>
        <v>0</v>
      </c>
      <c r="EJ3004" s="304">
        <f t="shared" si="1320"/>
        <v>11.308401944251564</v>
      </c>
      <c r="EK3004" s="77">
        <f t="shared" si="1321"/>
        <v>0</v>
      </c>
      <c r="EL3004" s="304">
        <f t="shared" si="1322"/>
        <v>1.9343319115167148</v>
      </c>
      <c r="EM3004" s="77">
        <f t="shared" si="1323"/>
        <v>0</v>
      </c>
      <c r="EN3004" s="304">
        <f t="shared" si="1324"/>
        <v>7.459577422874716</v>
      </c>
      <c r="EO3004" s="77">
        <f t="shared" si="1325"/>
        <v>0</v>
      </c>
      <c r="EP3004" s="304">
        <f t="shared" si="1326"/>
        <v>0</v>
      </c>
      <c r="EQ3004" s="77" t="e">
        <f t="shared" si="1327"/>
        <v>#DIV/0!</v>
      </c>
      <c r="ER3004" s="77">
        <f t="shared" si="1328"/>
        <v>100</v>
      </c>
      <c r="ES3004" s="77">
        <f t="shared" si="1329"/>
        <v>0</v>
      </c>
    </row>
    <row r="3005" spans="1:149" s="77" customFormat="1" x14ac:dyDescent="0.45">
      <c r="A3005" s="77" t="s">
        <v>4308</v>
      </c>
      <c r="B3005" s="178" t="s">
        <v>992</v>
      </c>
      <c r="C3005" s="77" t="s">
        <v>4309</v>
      </c>
      <c r="D3005" s="77" t="s">
        <v>4349</v>
      </c>
      <c r="E3005" s="77" t="s">
        <v>637</v>
      </c>
      <c r="F3005" s="77" t="s">
        <v>4325</v>
      </c>
      <c r="G3005" s="77" t="s">
        <v>3380</v>
      </c>
      <c r="H3005" s="77" t="s">
        <v>1372</v>
      </c>
      <c r="I3005" s="77">
        <v>20</v>
      </c>
      <c r="J3005" s="304">
        <v>200</v>
      </c>
      <c r="K3005" s="77">
        <v>5</v>
      </c>
      <c r="L3005" s="304">
        <v>1250</v>
      </c>
      <c r="M3005" s="77">
        <v>10</v>
      </c>
      <c r="N3005" s="77" t="s">
        <v>722</v>
      </c>
      <c r="O3005" s="77" t="s">
        <v>4350</v>
      </c>
      <c r="P3005" s="72" t="s">
        <v>1374</v>
      </c>
      <c r="Q3005" s="164">
        <v>3.3</v>
      </c>
      <c r="R3005" s="125"/>
      <c r="S3005" s="116"/>
      <c r="U3005" s="96">
        <v>4.1950841415998132</v>
      </c>
      <c r="W3005" s="95">
        <v>0</v>
      </c>
      <c r="AA3005" s="220">
        <v>0</v>
      </c>
      <c r="AB3005" s="220"/>
      <c r="AC3005" s="258">
        <f t="shared" si="1333"/>
        <v>1</v>
      </c>
      <c r="AE3005" s="327"/>
      <c r="AG3005" s="168"/>
      <c r="AP3005" s="77">
        <f t="shared" si="1334"/>
        <v>2000</v>
      </c>
      <c r="AQ3005" s="178" t="s">
        <v>824</v>
      </c>
      <c r="AR3005" s="66">
        <v>1.0209999999999999</v>
      </c>
      <c r="AS3005" s="66">
        <v>1.5640000000000001</v>
      </c>
      <c r="AU3005" s="276"/>
      <c r="AV3005" s="276">
        <v>2000</v>
      </c>
      <c r="AW3005" s="276">
        <v>0</v>
      </c>
      <c r="AX3005" s="95"/>
      <c r="AY3005" s="276">
        <v>3128</v>
      </c>
      <c r="AZ3005" s="95">
        <v>44.236600231030415</v>
      </c>
      <c r="BA3005" s="178"/>
      <c r="BB3005" s="98" t="s">
        <v>3412</v>
      </c>
      <c r="BC3005" s="178" t="s">
        <v>751</v>
      </c>
      <c r="BD3005" s="96">
        <v>49.667490600000001</v>
      </c>
      <c r="BF3005" s="230">
        <v>0.8860306</v>
      </c>
      <c r="BH3005" s="96">
        <v>15.500557800000001</v>
      </c>
      <c r="BN3005" s="230">
        <v>7.7851227999999999</v>
      </c>
      <c r="BP3005" s="96">
        <v>1.9910800000000003E-2</v>
      </c>
      <c r="BR3005" s="96">
        <v>5.7243550000000001</v>
      </c>
      <c r="BX3005" s="96">
        <v>11.349156000000001</v>
      </c>
      <c r="BZ3005" s="96">
        <v>1.941303</v>
      </c>
      <c r="CB3005" s="230">
        <v>7.4864607999999997</v>
      </c>
      <c r="DH3005" s="96">
        <f t="shared" si="1331"/>
        <v>100.36038740000001</v>
      </c>
      <c r="DJ3005" s="230">
        <f t="shared" si="1332"/>
        <v>0</v>
      </c>
      <c r="DL3005" s="77" t="s">
        <v>4793</v>
      </c>
      <c r="DO3005" s="356">
        <v>0.97</v>
      </c>
      <c r="DP3005" s="77">
        <v>0.14000000000000001</v>
      </c>
      <c r="DQ3005" s="348">
        <v>0.28599999999999998</v>
      </c>
      <c r="DR3005" s="77">
        <v>1.7999999999999999E-2</v>
      </c>
      <c r="DS3005" s="246"/>
      <c r="DU3005" s="96"/>
      <c r="DW3005" s="178"/>
      <c r="DX3005" s="304">
        <f t="shared" si="1308"/>
        <v>49.489137982343017</v>
      </c>
      <c r="DY3005" s="77">
        <f t="shared" si="1309"/>
        <v>0</v>
      </c>
      <c r="DZ3005" s="304">
        <f t="shared" si="1310"/>
        <v>0.88284892371788515</v>
      </c>
      <c r="EA3005" s="77">
        <f t="shared" si="1311"/>
        <v>0</v>
      </c>
      <c r="EB3005" s="304">
        <f t="shared" si="1312"/>
        <v>15.444896339648844</v>
      </c>
      <c r="EC3005" s="77">
        <f t="shared" si="1313"/>
        <v>0</v>
      </c>
      <c r="ED3005" s="304">
        <f t="shared" si="1314"/>
        <v>7.75716694772344</v>
      </c>
      <c r="EE3005" s="77">
        <f t="shared" si="1315"/>
        <v>0</v>
      </c>
      <c r="EF3005" s="304">
        <f t="shared" si="1316"/>
        <v>1.9839301656581688E-2</v>
      </c>
      <c r="EG3005" s="77">
        <f t="shared" si="1317"/>
        <v>0</v>
      </c>
      <c r="EH3005" s="304">
        <f t="shared" si="1318"/>
        <v>5.7037992262672352</v>
      </c>
      <c r="EI3005" s="77">
        <f t="shared" si="1319"/>
        <v>0</v>
      </c>
      <c r="EJ3005" s="304">
        <f t="shared" si="1320"/>
        <v>11.308401944251562</v>
      </c>
      <c r="EK3005" s="77">
        <f t="shared" si="1321"/>
        <v>0</v>
      </c>
      <c r="EL3005" s="304">
        <f t="shared" si="1322"/>
        <v>1.9343319115167144</v>
      </c>
      <c r="EM3005" s="77">
        <f t="shared" si="1323"/>
        <v>0</v>
      </c>
      <c r="EN3005" s="304">
        <f t="shared" si="1324"/>
        <v>7.4595774228747134</v>
      </c>
      <c r="EO3005" s="77">
        <f t="shared" si="1325"/>
        <v>0</v>
      </c>
      <c r="EP3005" s="304">
        <f t="shared" si="1326"/>
        <v>0</v>
      </c>
      <c r="EQ3005" s="77" t="e">
        <f t="shared" si="1327"/>
        <v>#DIV/0!</v>
      </c>
      <c r="ER3005" s="77">
        <f t="shared" si="1328"/>
        <v>100</v>
      </c>
      <c r="ES3005" s="77">
        <f t="shared" si="1329"/>
        <v>0</v>
      </c>
    </row>
    <row r="3006" spans="1:149" s="77" customFormat="1" x14ac:dyDescent="0.45">
      <c r="A3006" s="77" t="s">
        <v>4308</v>
      </c>
      <c r="B3006" s="178" t="s">
        <v>992</v>
      </c>
      <c r="C3006" s="77" t="s">
        <v>4309</v>
      </c>
      <c r="D3006" s="77" t="s">
        <v>4349</v>
      </c>
      <c r="E3006" s="77" t="s">
        <v>637</v>
      </c>
      <c r="F3006" s="77" t="s">
        <v>2505</v>
      </c>
      <c r="G3006" s="77" t="s">
        <v>3380</v>
      </c>
      <c r="H3006" s="77" t="s">
        <v>1372</v>
      </c>
      <c r="I3006" s="77">
        <v>20</v>
      </c>
      <c r="J3006" s="304">
        <v>200</v>
      </c>
      <c r="K3006" s="77">
        <v>5</v>
      </c>
      <c r="L3006" s="304">
        <v>1250</v>
      </c>
      <c r="M3006" s="77">
        <v>10</v>
      </c>
      <c r="N3006" s="77" t="s">
        <v>722</v>
      </c>
      <c r="O3006" s="77" t="s">
        <v>4350</v>
      </c>
      <c r="P3006" s="72" t="s">
        <v>1374</v>
      </c>
      <c r="Q3006" s="164">
        <v>3.3</v>
      </c>
      <c r="R3006" s="125"/>
      <c r="S3006" s="116"/>
      <c r="U3006" s="96">
        <v>3.9484190975152331</v>
      </c>
      <c r="W3006" s="96">
        <v>0.95962938451356716</v>
      </c>
      <c r="AA3006" s="221">
        <v>0.37248080157586178</v>
      </c>
      <c r="AB3006" s="168"/>
      <c r="AC3006" s="257">
        <f t="shared" si="1333"/>
        <v>0.62751919842413817</v>
      </c>
      <c r="AE3006" s="327"/>
      <c r="AG3006" s="168"/>
      <c r="AP3006" s="77">
        <f t="shared" si="1334"/>
        <v>2000</v>
      </c>
      <c r="AQ3006" s="178" t="s">
        <v>824</v>
      </c>
      <c r="AR3006" s="66">
        <v>1.0349999999999999</v>
      </c>
      <c r="AS3006" s="66">
        <v>1.5780000000000001</v>
      </c>
      <c r="AU3006" s="276">
        <v>744.96160315172358</v>
      </c>
      <c r="AV3006" s="276">
        <v>1255.0383968482763</v>
      </c>
      <c r="AW3006" s="276">
        <v>771.03525926203383</v>
      </c>
      <c r="AX3006" s="95">
        <v>9.2208735935053898</v>
      </c>
      <c r="AY3006" s="276">
        <v>1980.4505902265801</v>
      </c>
      <c r="AZ3006" s="95">
        <v>28.007800843082304</v>
      </c>
      <c r="BA3006" s="178"/>
      <c r="BB3006" s="98" t="s">
        <v>3412</v>
      </c>
      <c r="BC3006" s="178" t="s">
        <v>751</v>
      </c>
      <c r="BD3006" s="96">
        <v>49.478407500000003</v>
      </c>
      <c r="BF3006" s="230">
        <v>0.88265749999999998</v>
      </c>
      <c r="BH3006" s="96">
        <v>15.441547499999999</v>
      </c>
      <c r="BN3006" s="230">
        <v>7.7554850000000002</v>
      </c>
      <c r="BP3006" s="96">
        <v>1.9835000000000002E-2</v>
      </c>
      <c r="BR3006" s="96">
        <v>5.7025625</v>
      </c>
      <c r="BX3006" s="96">
        <v>11.305950000000001</v>
      </c>
      <c r="BZ3006" s="96">
        <v>1.9339124999999999</v>
      </c>
      <c r="CB3006" s="230">
        <v>7.457959999999999</v>
      </c>
      <c r="DH3006" s="96">
        <f t="shared" si="1331"/>
        <v>99.978317500000003</v>
      </c>
      <c r="DJ3006" s="230">
        <f t="shared" si="1332"/>
        <v>2.1682499999997162E-2</v>
      </c>
      <c r="DL3006" s="77" t="s">
        <v>4793</v>
      </c>
      <c r="DO3006" s="356">
        <v>1.37</v>
      </c>
      <c r="DP3006" s="77">
        <v>0.12</v>
      </c>
      <c r="DQ3006" s="348">
        <v>0.26500000000000001</v>
      </c>
      <c r="DR3006" s="77">
        <v>1.6E-2</v>
      </c>
      <c r="DS3006" s="246"/>
      <c r="DU3006" s="96"/>
      <c r="DW3006" s="178"/>
      <c r="DX3006" s="304">
        <f t="shared" si="1308"/>
        <v>49.489137982343024</v>
      </c>
      <c r="DY3006" s="77">
        <f t="shared" si="1309"/>
        <v>0</v>
      </c>
      <c r="DZ3006" s="304">
        <f t="shared" si="1310"/>
        <v>0.88284892371788515</v>
      </c>
      <c r="EA3006" s="77">
        <f t="shared" si="1311"/>
        <v>0</v>
      </c>
      <c r="EB3006" s="304">
        <f t="shared" si="1312"/>
        <v>15.444896339648842</v>
      </c>
      <c r="EC3006" s="77">
        <f t="shared" si="1313"/>
        <v>0</v>
      </c>
      <c r="ED3006" s="304">
        <f t="shared" si="1314"/>
        <v>7.75716694772344</v>
      </c>
      <c r="EE3006" s="77">
        <f t="shared" si="1315"/>
        <v>0</v>
      </c>
      <c r="EF3006" s="304">
        <f t="shared" si="1316"/>
        <v>1.9839301656581688E-2</v>
      </c>
      <c r="EG3006" s="77">
        <f t="shared" si="1317"/>
        <v>0</v>
      </c>
      <c r="EH3006" s="304">
        <f t="shared" si="1318"/>
        <v>5.7037992262672352</v>
      </c>
      <c r="EI3006" s="77">
        <f t="shared" si="1319"/>
        <v>0</v>
      </c>
      <c r="EJ3006" s="304">
        <f t="shared" si="1320"/>
        <v>11.308401944251562</v>
      </c>
      <c r="EK3006" s="77">
        <f t="shared" si="1321"/>
        <v>0</v>
      </c>
      <c r="EL3006" s="304">
        <f t="shared" si="1322"/>
        <v>1.9343319115167144</v>
      </c>
      <c r="EM3006" s="77">
        <f t="shared" si="1323"/>
        <v>0</v>
      </c>
      <c r="EN3006" s="304">
        <f t="shared" si="1324"/>
        <v>7.4595774228747134</v>
      </c>
      <c r="EO3006" s="77">
        <f t="shared" si="1325"/>
        <v>0</v>
      </c>
      <c r="EP3006" s="304">
        <f t="shared" si="1326"/>
        <v>0</v>
      </c>
      <c r="EQ3006" s="77" t="e">
        <f t="shared" si="1327"/>
        <v>#DIV/0!</v>
      </c>
      <c r="ER3006" s="77">
        <f t="shared" si="1328"/>
        <v>100</v>
      </c>
      <c r="ES3006" s="77">
        <f t="shared" si="1329"/>
        <v>0</v>
      </c>
    </row>
    <row r="3007" spans="1:149" s="77" customFormat="1" x14ac:dyDescent="0.45">
      <c r="A3007" s="77" t="s">
        <v>4308</v>
      </c>
      <c r="B3007" s="178" t="s">
        <v>992</v>
      </c>
      <c r="C3007" s="77" t="s">
        <v>4309</v>
      </c>
      <c r="D3007" s="77" t="s">
        <v>4349</v>
      </c>
      <c r="E3007" s="77" t="s">
        <v>637</v>
      </c>
      <c r="F3007" s="77" t="s">
        <v>2506</v>
      </c>
      <c r="G3007" s="77" t="s">
        <v>3380</v>
      </c>
      <c r="H3007" s="77" t="s">
        <v>1372</v>
      </c>
      <c r="I3007" s="77">
        <v>20</v>
      </c>
      <c r="J3007" s="304">
        <v>200</v>
      </c>
      <c r="K3007" s="77">
        <v>5</v>
      </c>
      <c r="L3007" s="304">
        <v>1250</v>
      </c>
      <c r="M3007" s="77">
        <v>10</v>
      </c>
      <c r="N3007" s="77" t="s">
        <v>722</v>
      </c>
      <c r="O3007" s="77" t="s">
        <v>4350</v>
      </c>
      <c r="P3007" s="72" t="s">
        <v>1374</v>
      </c>
      <c r="Q3007" s="164">
        <v>3.3</v>
      </c>
      <c r="R3007" s="125"/>
      <c r="S3007" s="116"/>
      <c r="U3007" s="96">
        <v>3.4943831548758961</v>
      </c>
      <c r="W3007" s="96">
        <v>7.907669396872671</v>
      </c>
      <c r="AA3007" s="221">
        <v>0.84678580422991123</v>
      </c>
      <c r="AB3007" s="168"/>
      <c r="AC3007" s="257">
        <f t="shared" si="1333"/>
        <v>0.15321419577008877</v>
      </c>
      <c r="AE3007" s="327"/>
      <c r="AG3007" s="168"/>
      <c r="AP3007" s="77">
        <f t="shared" si="1334"/>
        <v>2000</v>
      </c>
      <c r="AQ3007" s="178" t="s">
        <v>824</v>
      </c>
      <c r="AR3007" s="66">
        <v>1.02</v>
      </c>
      <c r="AS3007" s="66">
        <v>1.603</v>
      </c>
      <c r="AU3007" s="276">
        <v>1693.5716084598225</v>
      </c>
      <c r="AV3007" s="276">
        <v>306.42839154017753</v>
      </c>
      <c r="AW3007" s="276">
        <v>1727.4430406290189</v>
      </c>
      <c r="AX3007" s="95">
        <v>20.475021013755775</v>
      </c>
      <c r="AY3007" s="276">
        <v>491.2047116389046</v>
      </c>
      <c r="AZ3007" s="95">
        <v>6.9466836510130419</v>
      </c>
      <c r="BA3007" s="178"/>
      <c r="BB3007" s="98" t="s">
        <v>3412</v>
      </c>
      <c r="BC3007" s="178" t="s">
        <v>751</v>
      </c>
      <c r="BD3007" s="96">
        <v>48.475119599999999</v>
      </c>
      <c r="BF3007" s="230">
        <v>0.86475959999999996</v>
      </c>
      <c r="BH3007" s="96">
        <v>15.128434800000001</v>
      </c>
      <c r="BN3007" s="230">
        <v>7.5982248000000006</v>
      </c>
      <c r="BP3007" s="96">
        <v>1.94328E-2</v>
      </c>
      <c r="BR3007" s="96">
        <v>5.5869299999999997</v>
      </c>
      <c r="BX3007" s="96">
        <v>11.076696</v>
      </c>
      <c r="BZ3007" s="96">
        <v>1.894698</v>
      </c>
      <c r="CB3007" s="230">
        <v>7.3067327999999998</v>
      </c>
      <c r="DH3007" s="96">
        <f t="shared" si="1331"/>
        <v>97.951028399999998</v>
      </c>
      <c r="DJ3007" s="230">
        <f t="shared" si="1332"/>
        <v>2.0489716000000016</v>
      </c>
      <c r="DL3007" s="77" t="s">
        <v>4793</v>
      </c>
      <c r="DO3007" s="348">
        <v>3.55</v>
      </c>
      <c r="DP3007" s="77">
        <v>0.12</v>
      </c>
      <c r="DQ3007" s="348">
        <v>9.6000000000000002E-2</v>
      </c>
      <c r="DR3007" s="77">
        <v>0.01</v>
      </c>
      <c r="DS3007" s="246"/>
      <c r="DU3007" s="96"/>
      <c r="DW3007" s="178"/>
      <c r="DX3007" s="304">
        <f t="shared" si="1308"/>
        <v>49.489137982343024</v>
      </c>
      <c r="DY3007" s="77">
        <f t="shared" si="1309"/>
        <v>0</v>
      </c>
      <c r="DZ3007" s="304">
        <f t="shared" si="1310"/>
        <v>0.88284892371788515</v>
      </c>
      <c r="EA3007" s="77">
        <f t="shared" si="1311"/>
        <v>0</v>
      </c>
      <c r="EB3007" s="304">
        <f t="shared" si="1312"/>
        <v>15.444896339648844</v>
      </c>
      <c r="EC3007" s="77">
        <f t="shared" si="1313"/>
        <v>0</v>
      </c>
      <c r="ED3007" s="304">
        <f t="shared" si="1314"/>
        <v>7.7571669477234417</v>
      </c>
      <c r="EE3007" s="77">
        <f t="shared" si="1315"/>
        <v>0</v>
      </c>
      <c r="EF3007" s="304">
        <f t="shared" si="1316"/>
        <v>1.9839301656581688E-2</v>
      </c>
      <c r="EG3007" s="77">
        <f t="shared" si="1317"/>
        <v>0</v>
      </c>
      <c r="EH3007" s="304">
        <f t="shared" si="1318"/>
        <v>5.7037992262672352</v>
      </c>
      <c r="EI3007" s="77">
        <f t="shared" si="1319"/>
        <v>0</v>
      </c>
      <c r="EJ3007" s="304">
        <f t="shared" si="1320"/>
        <v>11.308401944251562</v>
      </c>
      <c r="EK3007" s="77">
        <f t="shared" si="1321"/>
        <v>0</v>
      </c>
      <c r="EL3007" s="304">
        <f t="shared" si="1322"/>
        <v>1.9343319115167148</v>
      </c>
      <c r="EM3007" s="77">
        <f t="shared" si="1323"/>
        <v>0</v>
      </c>
      <c r="EN3007" s="304">
        <f t="shared" si="1324"/>
        <v>7.4595774228747151</v>
      </c>
      <c r="EO3007" s="77">
        <f t="shared" si="1325"/>
        <v>0</v>
      </c>
      <c r="EP3007" s="304">
        <f t="shared" si="1326"/>
        <v>0</v>
      </c>
      <c r="EQ3007" s="77" t="e">
        <f t="shared" si="1327"/>
        <v>#DIV/0!</v>
      </c>
      <c r="ER3007" s="77">
        <f t="shared" si="1328"/>
        <v>100</v>
      </c>
      <c r="ES3007" s="77">
        <f t="shared" si="1329"/>
        <v>0</v>
      </c>
    </row>
    <row r="3008" spans="1:149" s="77" customFormat="1" x14ac:dyDescent="0.45">
      <c r="A3008" s="77" t="s">
        <v>4308</v>
      </c>
      <c r="B3008" s="178" t="s">
        <v>992</v>
      </c>
      <c r="C3008" s="77" t="s">
        <v>4309</v>
      </c>
      <c r="D3008" s="77" t="s">
        <v>4349</v>
      </c>
      <c r="E3008" s="77" t="s">
        <v>637</v>
      </c>
      <c r="F3008" s="77" t="s">
        <v>4327</v>
      </c>
      <c r="G3008" s="77" t="s">
        <v>3380</v>
      </c>
      <c r="H3008" s="77" t="s">
        <v>1372</v>
      </c>
      <c r="I3008" s="77">
        <v>18</v>
      </c>
      <c r="J3008" s="304">
        <v>500</v>
      </c>
      <c r="K3008" s="77">
        <v>5</v>
      </c>
      <c r="L3008" s="304">
        <v>1250</v>
      </c>
      <c r="M3008" s="77">
        <v>10</v>
      </c>
      <c r="N3008" s="77" t="s">
        <v>722</v>
      </c>
      <c r="O3008" s="77" t="s">
        <v>4610</v>
      </c>
      <c r="P3008" s="72" t="s">
        <v>1374</v>
      </c>
      <c r="Q3008" s="164">
        <v>2</v>
      </c>
      <c r="R3008" s="125"/>
      <c r="S3008" s="116"/>
      <c r="U3008" s="96">
        <v>5.6770507351352713</v>
      </c>
      <c r="W3008" s="95">
        <v>0</v>
      </c>
      <c r="AA3008" s="220">
        <v>0</v>
      </c>
      <c r="AB3008" s="220"/>
      <c r="AC3008" s="258">
        <f t="shared" si="1333"/>
        <v>1</v>
      </c>
      <c r="AE3008" s="327"/>
      <c r="AG3008" s="168"/>
      <c r="AP3008" s="77">
        <f t="shared" si="1334"/>
        <v>5000</v>
      </c>
      <c r="AQ3008" s="178" t="s">
        <v>824</v>
      </c>
      <c r="AR3008" s="66">
        <v>1.202</v>
      </c>
      <c r="AS3008" s="66">
        <v>3.2650000000000001</v>
      </c>
      <c r="AU3008" s="276"/>
      <c r="AV3008" s="276">
        <v>5000</v>
      </c>
      <c r="AW3008" s="276">
        <v>0</v>
      </c>
      <c r="AX3008" s="95"/>
      <c r="AY3008" s="276">
        <v>16325</v>
      </c>
      <c r="AZ3008" s="95">
        <v>175.82563095294151</v>
      </c>
      <c r="BA3008" s="178"/>
      <c r="BB3008" s="98" t="s">
        <v>3412</v>
      </c>
      <c r="BC3008" s="178" t="s">
        <v>751</v>
      </c>
      <c r="BD3008" s="96">
        <v>49.374137400000009</v>
      </c>
      <c r="BF3008" s="230">
        <v>0.88079740000000017</v>
      </c>
      <c r="BH3008" s="96">
        <v>15.4090062</v>
      </c>
      <c r="BN3008" s="230">
        <v>7.7391412000000015</v>
      </c>
      <c r="BP3008" s="96">
        <v>1.97932E-2</v>
      </c>
      <c r="BR3008" s="96">
        <v>5.6905450000000011</v>
      </c>
      <c r="BX3008" s="96">
        <v>11.282124000000001</v>
      </c>
      <c r="BZ3008" s="96">
        <v>1.929837</v>
      </c>
      <c r="CB3008" s="230">
        <v>7.4422432000000001</v>
      </c>
      <c r="DH3008" s="96">
        <f t="shared" si="1331"/>
        <v>99.767624600000005</v>
      </c>
      <c r="DJ3008" s="230">
        <f t="shared" si="1332"/>
        <v>0.23237539999999512</v>
      </c>
      <c r="DL3008" s="77" t="s">
        <v>4793</v>
      </c>
      <c r="DO3008" s="348">
        <v>0.94</v>
      </c>
      <c r="DP3008" s="77">
        <v>0.14000000000000001</v>
      </c>
      <c r="DQ3008" s="348">
        <v>0.90400000000000003</v>
      </c>
      <c r="DR3008" s="77">
        <v>3.5000000000000003E-2</v>
      </c>
      <c r="DS3008" s="246"/>
      <c r="DU3008" s="96"/>
      <c r="DW3008" s="178"/>
      <c r="DX3008" s="304">
        <f t="shared" si="1308"/>
        <v>49.489137982343031</v>
      </c>
      <c r="DY3008" s="77">
        <f t="shared" si="1309"/>
        <v>0</v>
      </c>
      <c r="DZ3008" s="304">
        <f t="shared" si="1310"/>
        <v>0.88284892371788526</v>
      </c>
      <c r="EA3008" s="77">
        <f t="shared" si="1311"/>
        <v>0</v>
      </c>
      <c r="EB3008" s="304">
        <f t="shared" si="1312"/>
        <v>15.444896339648844</v>
      </c>
      <c r="EC3008" s="77">
        <f t="shared" si="1313"/>
        <v>0</v>
      </c>
      <c r="ED3008" s="304">
        <f t="shared" si="1314"/>
        <v>7.7571669477234417</v>
      </c>
      <c r="EE3008" s="77">
        <f t="shared" si="1315"/>
        <v>0</v>
      </c>
      <c r="EF3008" s="304">
        <f t="shared" si="1316"/>
        <v>1.9839301656581688E-2</v>
      </c>
      <c r="EG3008" s="77">
        <f t="shared" si="1317"/>
        <v>0</v>
      </c>
      <c r="EH3008" s="304">
        <f t="shared" si="1318"/>
        <v>5.7037992262672361</v>
      </c>
      <c r="EI3008" s="77">
        <f t="shared" si="1319"/>
        <v>0</v>
      </c>
      <c r="EJ3008" s="304">
        <f t="shared" si="1320"/>
        <v>11.308401944251562</v>
      </c>
      <c r="EK3008" s="77">
        <f t="shared" si="1321"/>
        <v>0</v>
      </c>
      <c r="EL3008" s="304">
        <f t="shared" si="1322"/>
        <v>1.9343319115167144</v>
      </c>
      <c r="EM3008" s="77">
        <f t="shared" si="1323"/>
        <v>0</v>
      </c>
      <c r="EN3008" s="304">
        <f t="shared" si="1324"/>
        <v>7.4595774228747151</v>
      </c>
      <c r="EO3008" s="77">
        <f t="shared" si="1325"/>
        <v>0</v>
      </c>
      <c r="EP3008" s="304">
        <f t="shared" si="1326"/>
        <v>0</v>
      </c>
      <c r="EQ3008" s="77" t="e">
        <f t="shared" si="1327"/>
        <v>#DIV/0!</v>
      </c>
      <c r="ER3008" s="77">
        <f t="shared" si="1328"/>
        <v>100</v>
      </c>
      <c r="ES3008" s="77">
        <f t="shared" si="1329"/>
        <v>0</v>
      </c>
    </row>
    <row r="3009" spans="1:149" s="77" customFormat="1" x14ac:dyDescent="0.45">
      <c r="A3009" s="77" t="s">
        <v>4308</v>
      </c>
      <c r="B3009" s="178" t="s">
        <v>992</v>
      </c>
      <c r="C3009" s="77" t="s">
        <v>4309</v>
      </c>
      <c r="D3009" s="77" t="s">
        <v>4349</v>
      </c>
      <c r="E3009" s="77" t="s">
        <v>637</v>
      </c>
      <c r="F3009" s="77" t="s">
        <v>4328</v>
      </c>
      <c r="G3009" s="77" t="s">
        <v>3380</v>
      </c>
      <c r="H3009" s="77" t="s">
        <v>1372</v>
      </c>
      <c r="I3009" s="77">
        <v>18</v>
      </c>
      <c r="J3009" s="304">
        <v>500</v>
      </c>
      <c r="K3009" s="77">
        <v>5</v>
      </c>
      <c r="L3009" s="304">
        <v>1250</v>
      </c>
      <c r="M3009" s="77">
        <v>10</v>
      </c>
      <c r="N3009" s="77" t="s">
        <v>722</v>
      </c>
      <c r="O3009" s="77" t="s">
        <v>4610</v>
      </c>
      <c r="P3009" s="72" t="s">
        <v>1374</v>
      </c>
      <c r="Q3009" s="164">
        <v>2</v>
      </c>
      <c r="R3009" s="125"/>
      <c r="S3009" s="116"/>
      <c r="U3009" s="96">
        <v>5.1825303874285726</v>
      </c>
      <c r="W3009" s="96">
        <v>2.8661365142478465</v>
      </c>
      <c r="AA3009" s="221">
        <v>0.57459069108385807</v>
      </c>
      <c r="AB3009" s="168"/>
      <c r="AC3009" s="257">
        <f t="shared" si="1333"/>
        <v>0.42540930891614193</v>
      </c>
      <c r="AE3009" s="327"/>
      <c r="AG3009" s="168"/>
      <c r="AP3009" s="77">
        <f t="shared" si="1334"/>
        <v>5000</v>
      </c>
      <c r="AQ3009" s="178" t="s">
        <v>824</v>
      </c>
      <c r="AR3009" s="66">
        <v>1.218</v>
      </c>
      <c r="AS3009" s="66">
        <v>3.3959999999999999</v>
      </c>
      <c r="AU3009" s="276">
        <v>2872.9534554192905</v>
      </c>
      <c r="AV3009" s="276">
        <v>2127.0465445807095</v>
      </c>
      <c r="AW3009" s="276">
        <v>3499.2573087006958</v>
      </c>
      <c r="AX3009" s="95">
        <v>18.799677043310108</v>
      </c>
      <c r="AY3009" s="276">
        <v>7223.4500653960895</v>
      </c>
      <c r="AZ3009" s="95">
        <v>77.798938156528905</v>
      </c>
      <c r="BA3009" s="178"/>
      <c r="BB3009" s="98" t="s">
        <v>3412</v>
      </c>
      <c r="BC3009" s="178" t="s">
        <v>751</v>
      </c>
      <c r="BD3009" s="96">
        <v>48.4307175</v>
      </c>
      <c r="BF3009" s="230">
        <v>0.8639675</v>
      </c>
      <c r="BH3009" s="96">
        <v>15.114577500000001</v>
      </c>
      <c r="BN3009" s="230">
        <v>7.5912650000000008</v>
      </c>
      <c r="BP3009" s="96">
        <v>1.9415000000000002E-2</v>
      </c>
      <c r="BR3009" s="96">
        <v>5.5818124999999998</v>
      </c>
      <c r="BX3009" s="96">
        <v>11.066549999999999</v>
      </c>
      <c r="BZ3009" s="96">
        <v>1.8929625000000001</v>
      </c>
      <c r="CB3009" s="230">
        <v>7.3000400000000001</v>
      </c>
      <c r="DH3009" s="96">
        <f t="shared" si="1331"/>
        <v>97.861307499999995</v>
      </c>
      <c r="DJ3009" s="230">
        <f t="shared" si="1332"/>
        <v>2.1386925000000048</v>
      </c>
      <c r="DL3009" s="77" t="s">
        <v>4793</v>
      </c>
      <c r="DO3009" s="348">
        <v>2.82</v>
      </c>
      <c r="DP3009" s="77">
        <v>0.12</v>
      </c>
      <c r="DQ3009" s="348">
        <v>0.91500000000000004</v>
      </c>
      <c r="DR3009" s="77">
        <v>3.5999999999999997E-2</v>
      </c>
      <c r="DS3009" s="246"/>
      <c r="DU3009" s="96"/>
      <c r="DW3009" s="178"/>
      <c r="DX3009" s="304">
        <f t="shared" si="1308"/>
        <v>49.489137982343024</v>
      </c>
      <c r="DY3009" s="77">
        <f t="shared" si="1309"/>
        <v>0</v>
      </c>
      <c r="DZ3009" s="304">
        <f t="shared" si="1310"/>
        <v>0.88284892371788515</v>
      </c>
      <c r="EA3009" s="77">
        <f t="shared" si="1311"/>
        <v>0</v>
      </c>
      <c r="EB3009" s="304">
        <f t="shared" si="1312"/>
        <v>15.444896339648848</v>
      </c>
      <c r="EC3009" s="77">
        <f t="shared" si="1313"/>
        <v>0</v>
      </c>
      <c r="ED3009" s="304">
        <f t="shared" si="1314"/>
        <v>7.7571669477234417</v>
      </c>
      <c r="EE3009" s="77">
        <f t="shared" si="1315"/>
        <v>0</v>
      </c>
      <c r="EF3009" s="304">
        <f t="shared" si="1316"/>
        <v>1.9839301656581692E-2</v>
      </c>
      <c r="EG3009" s="77">
        <f t="shared" si="1317"/>
        <v>0</v>
      </c>
      <c r="EH3009" s="304">
        <f t="shared" si="1318"/>
        <v>5.7037992262672352</v>
      </c>
      <c r="EI3009" s="77">
        <f t="shared" si="1319"/>
        <v>0</v>
      </c>
      <c r="EJ3009" s="304">
        <f t="shared" si="1320"/>
        <v>11.308401944251562</v>
      </c>
      <c r="EK3009" s="77">
        <f t="shared" si="1321"/>
        <v>0</v>
      </c>
      <c r="EL3009" s="304">
        <f t="shared" si="1322"/>
        <v>1.9343319115167148</v>
      </c>
      <c r="EM3009" s="77">
        <f t="shared" si="1323"/>
        <v>0</v>
      </c>
      <c r="EN3009" s="304">
        <f t="shared" si="1324"/>
        <v>7.4595774228747151</v>
      </c>
      <c r="EO3009" s="77">
        <f t="shared" si="1325"/>
        <v>0</v>
      </c>
      <c r="EP3009" s="304">
        <f t="shared" si="1326"/>
        <v>0</v>
      </c>
      <c r="EQ3009" s="77" t="e">
        <f t="shared" si="1327"/>
        <v>#DIV/0!</v>
      </c>
      <c r="ER3009" s="77">
        <f t="shared" si="1328"/>
        <v>100</v>
      </c>
      <c r="ES3009" s="77">
        <f t="shared" si="1329"/>
        <v>0</v>
      </c>
    </row>
    <row r="3010" spans="1:149" s="77" customFormat="1" x14ac:dyDescent="0.45">
      <c r="A3010" s="77" t="s">
        <v>4308</v>
      </c>
      <c r="B3010" s="178" t="s">
        <v>992</v>
      </c>
      <c r="C3010" s="77" t="s">
        <v>4309</v>
      </c>
      <c r="D3010" s="77" t="s">
        <v>4349</v>
      </c>
      <c r="E3010" s="77" t="s">
        <v>637</v>
      </c>
      <c r="F3010" s="77" t="s">
        <v>4329</v>
      </c>
      <c r="G3010" s="77" t="s">
        <v>3380</v>
      </c>
      <c r="H3010" s="77" t="s">
        <v>1372</v>
      </c>
      <c r="I3010" s="77">
        <v>18</v>
      </c>
      <c r="J3010" s="304">
        <v>500</v>
      </c>
      <c r="K3010" s="77">
        <v>5</v>
      </c>
      <c r="L3010" s="304">
        <v>1250</v>
      </c>
      <c r="M3010" s="77">
        <v>10</v>
      </c>
      <c r="N3010" s="77" t="s">
        <v>722</v>
      </c>
      <c r="O3010" s="77" t="s">
        <v>4610</v>
      </c>
      <c r="P3010" s="72" t="s">
        <v>1374</v>
      </c>
      <c r="Q3010" s="164">
        <v>2</v>
      </c>
      <c r="R3010" s="125"/>
      <c r="S3010" s="116"/>
      <c r="U3010" s="96">
        <v>3.3710224484025137</v>
      </c>
      <c r="W3010" s="96">
        <v>6.7807768268597757</v>
      </c>
      <c r="AA3010" s="221">
        <v>0.83087063378929993</v>
      </c>
      <c r="AB3010" s="168"/>
      <c r="AC3010" s="257">
        <f t="shared" si="1333"/>
        <v>0.16912936621070007</v>
      </c>
      <c r="AE3010" s="327"/>
      <c r="AG3010" s="168"/>
      <c r="AP3010" s="77">
        <f t="shared" si="1334"/>
        <v>5000</v>
      </c>
      <c r="AQ3010" s="178" t="s">
        <v>824</v>
      </c>
      <c r="AR3010" s="66">
        <v>1.2030000000000001</v>
      </c>
      <c r="AS3010" s="66">
        <v>3.4889999999999999</v>
      </c>
      <c r="AU3010" s="276">
        <v>4154.3531689464999</v>
      </c>
      <c r="AV3010" s="276">
        <v>845.64683105350036</v>
      </c>
      <c r="AW3010" s="276">
        <v>4997.68686224264</v>
      </c>
      <c r="AX3010" s="95">
        <v>26.392595376075633</v>
      </c>
      <c r="AY3010" s="276">
        <v>2950.4617935456627</v>
      </c>
      <c r="AZ3010" s="95">
        <v>31.777446030794103</v>
      </c>
      <c r="BA3010" s="178"/>
      <c r="BB3010" s="98" t="s">
        <v>3412</v>
      </c>
      <c r="BC3010" s="178" t="s">
        <v>751</v>
      </c>
      <c r="BD3010" s="96">
        <v>47.163012599999995</v>
      </c>
      <c r="BF3010" s="230">
        <v>0.84135259999999989</v>
      </c>
      <c r="BH3010" s="96">
        <v>14.7189438</v>
      </c>
      <c r="BN3010" s="230">
        <v>7.3925587999999998</v>
      </c>
      <c r="BP3010" s="96">
        <v>1.8906799999999998E-2</v>
      </c>
      <c r="BR3010" s="96">
        <v>5.4357049999999996</v>
      </c>
      <c r="BX3010" s="96">
        <v>10.776876</v>
      </c>
      <c r="BZ3010" s="96">
        <v>1.843413</v>
      </c>
      <c r="CB3010" s="230">
        <v>7.1089567999999987</v>
      </c>
      <c r="DH3010" s="96">
        <f t="shared" si="1331"/>
        <v>95.299725399999986</v>
      </c>
      <c r="DJ3010" s="230">
        <f t="shared" si="1332"/>
        <v>4.7002746000000144</v>
      </c>
      <c r="DL3010" s="77" t="s">
        <v>4793</v>
      </c>
      <c r="DO3010" s="348">
        <v>5.54</v>
      </c>
      <c r="DP3010" s="77">
        <v>0.13</v>
      </c>
      <c r="DQ3010" s="348">
        <v>0.73599999999999999</v>
      </c>
      <c r="DR3010" s="77">
        <v>3.1E-2</v>
      </c>
      <c r="DS3010" s="246"/>
      <c r="DU3010" s="96"/>
      <c r="DW3010" s="178"/>
      <c r="DX3010" s="304">
        <f t="shared" si="1308"/>
        <v>49.489137982343024</v>
      </c>
      <c r="DY3010" s="77">
        <f t="shared" si="1309"/>
        <v>0</v>
      </c>
      <c r="DZ3010" s="304">
        <f t="shared" si="1310"/>
        <v>0.88284892371788515</v>
      </c>
      <c r="EA3010" s="77">
        <f t="shared" si="1311"/>
        <v>0</v>
      </c>
      <c r="EB3010" s="304">
        <f t="shared" si="1312"/>
        <v>15.444896339648848</v>
      </c>
      <c r="EC3010" s="77">
        <f t="shared" si="1313"/>
        <v>0</v>
      </c>
      <c r="ED3010" s="304">
        <f t="shared" si="1314"/>
        <v>7.7571669477234417</v>
      </c>
      <c r="EE3010" s="77">
        <f t="shared" si="1315"/>
        <v>0</v>
      </c>
      <c r="EF3010" s="304">
        <f t="shared" si="1316"/>
        <v>1.9839301656581688E-2</v>
      </c>
      <c r="EG3010" s="77">
        <f t="shared" si="1317"/>
        <v>0</v>
      </c>
      <c r="EH3010" s="304">
        <f t="shared" si="1318"/>
        <v>5.7037992262672361</v>
      </c>
      <c r="EI3010" s="77">
        <f t="shared" si="1319"/>
        <v>0</v>
      </c>
      <c r="EJ3010" s="304">
        <f t="shared" si="1320"/>
        <v>11.308401944251564</v>
      </c>
      <c r="EK3010" s="77">
        <f t="shared" si="1321"/>
        <v>0</v>
      </c>
      <c r="EL3010" s="304">
        <f t="shared" si="1322"/>
        <v>1.9343319115167148</v>
      </c>
      <c r="EM3010" s="77">
        <f t="shared" si="1323"/>
        <v>0</v>
      </c>
      <c r="EN3010" s="304">
        <f t="shared" si="1324"/>
        <v>7.4595774228747151</v>
      </c>
      <c r="EO3010" s="77">
        <f t="shared" si="1325"/>
        <v>0</v>
      </c>
      <c r="EP3010" s="304">
        <f t="shared" si="1326"/>
        <v>0</v>
      </c>
      <c r="EQ3010" s="77" t="e">
        <f t="shared" si="1327"/>
        <v>#DIV/0!</v>
      </c>
      <c r="ER3010" s="77">
        <f t="shared" si="1328"/>
        <v>100</v>
      </c>
      <c r="ES3010" s="77">
        <f t="shared" si="1329"/>
        <v>0</v>
      </c>
    </row>
    <row r="3011" spans="1:149" s="77" customFormat="1" x14ac:dyDescent="0.45">
      <c r="A3011" s="77" t="s">
        <v>4308</v>
      </c>
      <c r="B3011" s="178" t="s">
        <v>992</v>
      </c>
      <c r="C3011" s="77" t="s">
        <v>4309</v>
      </c>
      <c r="D3011" s="77" t="s">
        <v>4349</v>
      </c>
      <c r="E3011" s="77" t="s">
        <v>637</v>
      </c>
      <c r="F3011" s="77" t="s">
        <v>4915</v>
      </c>
      <c r="G3011" s="77" t="s">
        <v>3380</v>
      </c>
      <c r="H3011" s="77" t="s">
        <v>1372</v>
      </c>
      <c r="I3011" s="77">
        <v>18</v>
      </c>
      <c r="J3011" s="304">
        <v>500</v>
      </c>
      <c r="K3011" s="77">
        <v>5</v>
      </c>
      <c r="L3011" s="304">
        <v>1250</v>
      </c>
      <c r="M3011" s="77">
        <v>10</v>
      </c>
      <c r="N3011" s="77" t="s">
        <v>722</v>
      </c>
      <c r="O3011" s="77" t="s">
        <v>4610</v>
      </c>
      <c r="P3011" s="72" t="s">
        <v>1374</v>
      </c>
      <c r="Q3011" s="164">
        <v>2</v>
      </c>
      <c r="R3011" s="125"/>
      <c r="S3011" s="116"/>
      <c r="U3011" s="96">
        <v>0.59316531524557869</v>
      </c>
      <c r="W3011" s="96">
        <v>9.2072072072072082</v>
      </c>
      <c r="AA3011" s="221">
        <v>0.97429937567206149</v>
      </c>
      <c r="AB3011" s="168"/>
      <c r="AC3011" s="257">
        <f t="shared" si="1333"/>
        <v>2.5700624327938515E-2</v>
      </c>
      <c r="AE3011" s="327"/>
      <c r="AG3011" s="168"/>
      <c r="AP3011" s="77">
        <f t="shared" si="1334"/>
        <v>5000</v>
      </c>
      <c r="AQ3011" s="178" t="s">
        <v>824</v>
      </c>
      <c r="AR3011" s="66">
        <v>1.202</v>
      </c>
      <c r="AS3011" s="66">
        <v>3.5089999999999999</v>
      </c>
      <c r="AU3011" s="276">
        <v>4871.4968783603072</v>
      </c>
      <c r="AV3011" s="276">
        <v>128.50312163969258</v>
      </c>
      <c r="AW3011" s="276">
        <v>5855.5392477890891</v>
      </c>
      <c r="AX3011" s="95">
        <v>30.837014857082305</v>
      </c>
      <c r="AY3011" s="276">
        <v>450.91745383368124</v>
      </c>
      <c r="AZ3011" s="95">
        <v>4.856529606615676</v>
      </c>
      <c r="BA3011" s="178"/>
      <c r="BB3011" s="98" t="s">
        <v>3412</v>
      </c>
      <c r="BC3011" s="178" t="s">
        <v>751</v>
      </c>
      <c r="BD3011" s="96">
        <v>45.470244900000004</v>
      </c>
      <c r="BF3011" s="230">
        <v>0.81115490000000012</v>
      </c>
      <c r="BH3011" s="96">
        <v>14.1906537</v>
      </c>
      <c r="BN3011" s="230">
        <v>7.1272262000000008</v>
      </c>
      <c r="BP3011" s="96">
        <v>1.82282E-2</v>
      </c>
      <c r="BR3011" s="96">
        <v>5.2406074999999994</v>
      </c>
      <c r="BX3011" s="96">
        <v>10.390074000000002</v>
      </c>
      <c r="BZ3011" s="96">
        <v>1.7772495000000001</v>
      </c>
      <c r="CB3011" s="230">
        <v>6.8538031999999998</v>
      </c>
      <c r="DH3011" s="96">
        <f t="shared" si="1331"/>
        <v>91.879242099999985</v>
      </c>
      <c r="DJ3011" s="230">
        <f t="shared" si="1332"/>
        <v>8.1207579000000152</v>
      </c>
      <c r="DL3011" s="77" t="s">
        <v>4793</v>
      </c>
      <c r="DO3011" s="348">
        <v>9.27</v>
      </c>
      <c r="DP3011" s="77">
        <v>0.13</v>
      </c>
      <c r="DQ3011" s="348">
        <v>0.39900000000000002</v>
      </c>
      <c r="DR3011" s="77">
        <v>2.1999999999999999E-2</v>
      </c>
      <c r="DS3011" s="246"/>
      <c r="DU3011" s="96"/>
      <c r="DW3011" s="178"/>
      <c r="DX3011" s="304">
        <f t="shared" si="1308"/>
        <v>49.489137982343031</v>
      </c>
      <c r="DY3011" s="77">
        <f t="shared" si="1309"/>
        <v>0</v>
      </c>
      <c r="DZ3011" s="304">
        <f t="shared" si="1310"/>
        <v>0.88284892371788548</v>
      </c>
      <c r="EA3011" s="77">
        <f t="shared" si="1311"/>
        <v>0</v>
      </c>
      <c r="EB3011" s="304">
        <f t="shared" si="1312"/>
        <v>15.444896339648848</v>
      </c>
      <c r="EC3011" s="77">
        <f t="shared" si="1313"/>
        <v>0</v>
      </c>
      <c r="ED3011" s="304">
        <f t="shared" si="1314"/>
        <v>7.7571669477234426</v>
      </c>
      <c r="EE3011" s="77">
        <f t="shared" si="1315"/>
        <v>0</v>
      </c>
      <c r="EF3011" s="304">
        <f t="shared" si="1316"/>
        <v>1.9839301656581692E-2</v>
      </c>
      <c r="EG3011" s="77">
        <f t="shared" si="1317"/>
        <v>0</v>
      </c>
      <c r="EH3011" s="304">
        <f t="shared" si="1318"/>
        <v>5.7037992262672361</v>
      </c>
      <c r="EI3011" s="77">
        <f t="shared" si="1319"/>
        <v>0</v>
      </c>
      <c r="EJ3011" s="304">
        <f t="shared" si="1320"/>
        <v>11.308401944251568</v>
      </c>
      <c r="EK3011" s="77">
        <f t="shared" si="1321"/>
        <v>0</v>
      </c>
      <c r="EL3011" s="304">
        <f t="shared" si="1322"/>
        <v>1.9343319115167152</v>
      </c>
      <c r="EM3011" s="77">
        <f t="shared" si="1323"/>
        <v>0</v>
      </c>
      <c r="EN3011" s="304">
        <f t="shared" si="1324"/>
        <v>7.459577422874716</v>
      </c>
      <c r="EO3011" s="77">
        <f t="shared" si="1325"/>
        <v>0</v>
      </c>
      <c r="EP3011" s="304">
        <f t="shared" si="1326"/>
        <v>0</v>
      </c>
      <c r="EQ3011" s="77" t="e">
        <f t="shared" si="1327"/>
        <v>#DIV/0!</v>
      </c>
      <c r="ER3011" s="77">
        <f t="shared" si="1328"/>
        <v>100</v>
      </c>
      <c r="ES3011" s="77">
        <f t="shared" si="1329"/>
        <v>0</v>
      </c>
    </row>
    <row r="3012" spans="1:149" s="77" customFormat="1" x14ac:dyDescent="0.45">
      <c r="A3012" s="77" t="s">
        <v>4308</v>
      </c>
      <c r="B3012" s="178" t="s">
        <v>992</v>
      </c>
      <c r="C3012" s="77" t="s">
        <v>4309</v>
      </c>
      <c r="D3012" s="77" t="s">
        <v>4349</v>
      </c>
      <c r="E3012" s="77" t="s">
        <v>637</v>
      </c>
      <c r="F3012" s="77" t="s">
        <v>4330</v>
      </c>
      <c r="G3012" s="77" t="s">
        <v>3380</v>
      </c>
      <c r="H3012" s="77" t="s">
        <v>1372</v>
      </c>
      <c r="I3012" s="77">
        <v>18</v>
      </c>
      <c r="J3012" s="304">
        <v>500</v>
      </c>
      <c r="K3012" s="77">
        <v>5</v>
      </c>
      <c r="L3012" s="304">
        <v>1250</v>
      </c>
      <c r="M3012" s="77">
        <v>10</v>
      </c>
      <c r="N3012" s="77" t="s">
        <v>722</v>
      </c>
      <c r="O3012" s="77" t="s">
        <v>4610</v>
      </c>
      <c r="P3012" s="72" t="s">
        <v>1374</v>
      </c>
      <c r="Q3012" s="164">
        <v>2</v>
      </c>
      <c r="R3012" s="125"/>
      <c r="S3012" s="116"/>
      <c r="U3012" s="96">
        <v>7.7615380119280761</v>
      </c>
      <c r="W3012" s="96">
        <v>4.0359404919723083</v>
      </c>
      <c r="AA3012" s="221">
        <v>0.55946559205303514</v>
      </c>
      <c r="AB3012" s="168"/>
      <c r="AC3012" s="257">
        <f t="shared" si="1333"/>
        <v>0.44053440794696486</v>
      </c>
      <c r="AE3012" s="327"/>
      <c r="AG3012" s="168"/>
      <c r="AP3012" s="77">
        <f t="shared" si="1334"/>
        <v>5000</v>
      </c>
      <c r="AQ3012" s="178" t="s">
        <v>824</v>
      </c>
      <c r="AR3012" s="66">
        <v>1.22</v>
      </c>
      <c r="AS3012" s="66">
        <v>3.39</v>
      </c>
      <c r="AU3012" s="276">
        <v>2797.3279602651755</v>
      </c>
      <c r="AV3012" s="276">
        <v>2202.6720397348245</v>
      </c>
      <c r="AW3012" s="276">
        <v>3412.7401115235139</v>
      </c>
      <c r="AX3012" s="95">
        <v>18.362795407678938</v>
      </c>
      <c r="AY3012" s="276">
        <v>7467.0582147010555</v>
      </c>
      <c r="AZ3012" s="95">
        <v>80.422678221265443</v>
      </c>
      <c r="BA3012" s="178"/>
      <c r="BB3012" s="98" t="s">
        <v>3412</v>
      </c>
      <c r="BC3012" s="178" t="s">
        <v>751</v>
      </c>
      <c r="BD3012" s="96">
        <v>48.326447400000006</v>
      </c>
      <c r="BF3012" s="230">
        <v>0.86210740000000019</v>
      </c>
      <c r="BH3012" s="96">
        <v>15.082036200000003</v>
      </c>
      <c r="BN3012" s="230">
        <v>7.5749212000000012</v>
      </c>
      <c r="BP3012" s="96">
        <v>1.9373200000000004E-2</v>
      </c>
      <c r="BR3012" s="96">
        <v>5.5697950000000001</v>
      </c>
      <c r="BX3012" s="96">
        <v>11.042724000000003</v>
      </c>
      <c r="BZ3012" s="96">
        <v>1.8888870000000002</v>
      </c>
      <c r="CB3012" s="230">
        <v>7.2843232000000011</v>
      </c>
      <c r="DH3012" s="96">
        <f>SUM(BD3012,BF3012,BH3012,BN3012,BP3012,BR3012,BX3012,BZ3012,CB3012)</f>
        <v>97.650614600000026</v>
      </c>
      <c r="DJ3012" s="230">
        <f t="shared" si="1332"/>
        <v>2.3493853999999743</v>
      </c>
      <c r="DL3012" s="77" t="s">
        <v>4793</v>
      </c>
      <c r="DO3012" s="348">
        <v>3.21</v>
      </c>
      <c r="DP3012" s="77">
        <v>0.12</v>
      </c>
      <c r="DQ3012" s="348">
        <v>0.73399999999999999</v>
      </c>
      <c r="DR3012" s="77">
        <v>0.04</v>
      </c>
      <c r="DS3012" s="246"/>
      <c r="DU3012" s="96"/>
      <c r="DW3012" s="178"/>
      <c r="DX3012" s="304">
        <f t="shared" ref="DX3012:DX3075" si="1335">BD3012/$DH3012*100</f>
        <v>49.489137982343017</v>
      </c>
      <c r="DY3012" s="77">
        <f t="shared" ref="DY3012:DY3075" si="1336">DX3012*SQRT(((BE3012/BD3012)^2)+(($DI3012/$DH3012)^2))</f>
        <v>0</v>
      </c>
      <c r="DZ3012" s="304">
        <f t="shared" ref="DZ3012:DZ3075" si="1337">BF3012/$DH3012*100</f>
        <v>0.88284892371788515</v>
      </c>
      <c r="EA3012" s="77">
        <f t="shared" ref="EA3012:EA3075" si="1338">DZ3012*SQRT(((BG3012/BF3012)^2)+(($DI3012/$DH3012)^2))</f>
        <v>0</v>
      </c>
      <c r="EB3012" s="304">
        <f t="shared" ref="EB3012:EB3075" si="1339">BH3012/$DH3012*100</f>
        <v>15.444896339648842</v>
      </c>
      <c r="EC3012" s="77">
        <f t="shared" ref="EC3012:EC3075" si="1340">EB3012*SQRT(((BI3012/BH3012)^2)+(($DI3012/$DH3012)^2))</f>
        <v>0</v>
      </c>
      <c r="ED3012" s="304">
        <f t="shared" ref="ED3012:ED3075" si="1341">BN3012/$DH3012*100</f>
        <v>7.7571669477234391</v>
      </c>
      <c r="EE3012" s="77">
        <f t="shared" ref="EE3012:EE3075" si="1342">ED3012*SQRT(((BO3012/BN3012)^2)+(($DI3012/$DH3012)^2))</f>
        <v>0</v>
      </c>
      <c r="EF3012" s="304">
        <f t="shared" ref="EF3012:EF3075" si="1343">BP3012/$DH3012*100</f>
        <v>1.9839301656581685E-2</v>
      </c>
      <c r="EG3012" s="77">
        <f t="shared" ref="EG3012:EG3075" si="1344">EF3012*SQRT(((BQ3012/BP3012)^2)+(($DI3012/$DH3012)^2))</f>
        <v>0</v>
      </c>
      <c r="EH3012" s="304">
        <f t="shared" ref="EH3012:EH3075" si="1345">BR3012/$DH3012*100</f>
        <v>5.7037992262672335</v>
      </c>
      <c r="EI3012" s="77">
        <f t="shared" ref="EI3012:EI3075" si="1346">EH3012*SQRT(((BS3012/BR3012)^2)+(($DI3012/$DH3012)^2))</f>
        <v>0</v>
      </c>
      <c r="EJ3012" s="304">
        <f t="shared" ref="EJ3012:EJ3075" si="1347">BX3012/$DH3012*100</f>
        <v>11.308401944251562</v>
      </c>
      <c r="EK3012" s="77">
        <f t="shared" ref="EK3012:EK3075" si="1348">EJ3012*SQRT(((BY3012/BX3012)^2)+(($DI3012/$DH3012)^2))</f>
        <v>0</v>
      </c>
      <c r="EL3012" s="304">
        <f t="shared" ref="EL3012:EL3075" si="1349">BZ3012/$DH3012*100</f>
        <v>1.9343319115167144</v>
      </c>
      <c r="EM3012" s="77">
        <f t="shared" ref="EM3012:EM3075" si="1350">EL3012*SQRT(((CA3012/BZ3012)^2)+(($DI3012/$DH3012)^2))</f>
        <v>0</v>
      </c>
      <c r="EN3012" s="304">
        <f t="shared" ref="EN3012:EN3075" si="1351">CB3012/$DH3012*100</f>
        <v>7.4595774228747134</v>
      </c>
      <c r="EO3012" s="77">
        <f t="shared" ref="EO3012:EO3075" si="1352">EN3012*SQRT(((CC3012/CB3012)^2)+(($DI3012/$DH3012)^2))</f>
        <v>0</v>
      </c>
      <c r="EP3012" s="304">
        <f t="shared" ref="EP3012:EP3075" si="1353">CD3012/$DH3012*100</f>
        <v>0</v>
      </c>
      <c r="EQ3012" s="77" t="e">
        <f t="shared" ref="EQ3012:EQ3075" si="1354">EP3012*SQRT(((CE3012/CD3012)^2)+(($DI3012/$DH3012)^2))</f>
        <v>#DIV/0!</v>
      </c>
      <c r="ER3012" s="77">
        <f t="shared" ref="ER3012:ER3075" si="1355">DH3012/$DH3012*100</f>
        <v>100</v>
      </c>
      <c r="ES3012" s="77">
        <f t="shared" ref="ES3012:ES3075" si="1356">ER3012*SQRT(((DI3012/DH3012)^2)+(($DI3012/$DH3012)^2))</f>
        <v>0</v>
      </c>
    </row>
    <row r="3013" spans="1:149" s="77" customFormat="1" x14ac:dyDescent="0.45">
      <c r="A3013" s="77" t="s">
        <v>4308</v>
      </c>
      <c r="B3013" s="178" t="s">
        <v>992</v>
      </c>
      <c r="C3013" s="77" t="s">
        <v>4309</v>
      </c>
      <c r="D3013" s="77" t="s">
        <v>4349</v>
      </c>
      <c r="E3013" s="77" t="s">
        <v>637</v>
      </c>
      <c r="F3013" s="77" t="s">
        <v>4331</v>
      </c>
      <c r="G3013" s="77" t="s">
        <v>3380</v>
      </c>
      <c r="H3013" s="77" t="s">
        <v>1372</v>
      </c>
      <c r="I3013" s="77">
        <v>18</v>
      </c>
      <c r="J3013" s="304">
        <v>500</v>
      </c>
      <c r="K3013" s="77">
        <v>5</v>
      </c>
      <c r="L3013" s="304">
        <v>1250</v>
      </c>
      <c r="M3013" s="77">
        <v>10</v>
      </c>
      <c r="N3013" s="77" t="s">
        <v>722</v>
      </c>
      <c r="O3013" s="77" t="s">
        <v>4610</v>
      </c>
      <c r="P3013" s="72" t="s">
        <v>1374</v>
      </c>
      <c r="Q3013" s="164">
        <v>2</v>
      </c>
      <c r="R3013" s="125"/>
      <c r="S3013" s="116"/>
      <c r="U3013" s="96">
        <v>4.6211350939899791</v>
      </c>
      <c r="W3013" s="96">
        <v>10.115959719255416</v>
      </c>
      <c r="AA3013" s="221">
        <v>0.84242838592785818</v>
      </c>
      <c r="AB3013" s="168"/>
      <c r="AC3013" s="257">
        <f t="shared" si="1333"/>
        <v>0.15757161407214182</v>
      </c>
      <c r="AE3013" s="327"/>
      <c r="AG3013" s="168"/>
      <c r="AP3013" s="77">
        <f t="shared" si="1334"/>
        <v>5000</v>
      </c>
      <c r="AQ3013" s="178" t="s">
        <v>824</v>
      </c>
      <c r="AR3013" s="66">
        <v>1.2030000000000001</v>
      </c>
      <c r="AS3013" s="66">
        <v>3.492</v>
      </c>
      <c r="AU3013" s="276">
        <v>4212.1419296392905</v>
      </c>
      <c r="AV3013" s="276">
        <v>787.85807036070912</v>
      </c>
      <c r="AW3013" s="276">
        <v>5067.2067413560671</v>
      </c>
      <c r="AX3013" s="95">
        <v>26.749929513972205</v>
      </c>
      <c r="AY3013" s="276">
        <v>2751.2003816995962</v>
      </c>
      <c r="AZ3013" s="95">
        <v>29.631334945807357</v>
      </c>
      <c r="BA3013" s="178"/>
      <c r="BB3013" s="98" t="s">
        <v>3412</v>
      </c>
      <c r="BC3013" s="178" t="s">
        <v>751</v>
      </c>
      <c r="BD3013" s="96">
        <v>46.582293</v>
      </c>
      <c r="BF3013" s="230">
        <v>0.83099299999999998</v>
      </c>
      <c r="BH3013" s="96">
        <v>14.537709000000001</v>
      </c>
      <c r="BN3013" s="230">
        <v>7.3015340000000002</v>
      </c>
      <c r="BP3013" s="96">
        <v>1.8674000000000003E-2</v>
      </c>
      <c r="BR3013" s="96">
        <v>5.3687750000000003</v>
      </c>
      <c r="BX3013" s="96">
        <v>10.64418</v>
      </c>
      <c r="BZ3013" s="96">
        <v>1.8207150000000001</v>
      </c>
      <c r="CB3013" s="230">
        <v>7.0214239999999997</v>
      </c>
      <c r="DH3013" s="96">
        <f t="shared" si="1331"/>
        <v>94.126297000000008</v>
      </c>
      <c r="DJ3013" s="230">
        <f t="shared" si="1332"/>
        <v>5.8737029999999919</v>
      </c>
      <c r="DL3013" s="77" t="s">
        <v>4793</v>
      </c>
      <c r="DO3013" s="348">
        <v>6.91</v>
      </c>
      <c r="DP3013" s="77">
        <v>0.13</v>
      </c>
      <c r="DQ3013" s="348">
        <v>0.53</v>
      </c>
      <c r="DR3013" s="77">
        <v>0.03</v>
      </c>
      <c r="DS3013" s="246"/>
      <c r="DU3013" s="96"/>
      <c r="DW3013" s="178"/>
      <c r="DX3013" s="304">
        <f t="shared" si="1335"/>
        <v>49.489137982343017</v>
      </c>
      <c r="DY3013" s="77">
        <f t="shared" si="1336"/>
        <v>0</v>
      </c>
      <c r="DZ3013" s="304">
        <f t="shared" si="1337"/>
        <v>0.88284892371788493</v>
      </c>
      <c r="EA3013" s="77">
        <f t="shared" si="1338"/>
        <v>0</v>
      </c>
      <c r="EB3013" s="304">
        <f t="shared" si="1339"/>
        <v>15.444896339648844</v>
      </c>
      <c r="EC3013" s="77">
        <f t="shared" si="1340"/>
        <v>0</v>
      </c>
      <c r="ED3013" s="304">
        <f t="shared" si="1341"/>
        <v>7.75716694772344</v>
      </c>
      <c r="EE3013" s="77">
        <f t="shared" si="1342"/>
        <v>0</v>
      </c>
      <c r="EF3013" s="304">
        <f t="shared" si="1343"/>
        <v>1.9839301656581692E-2</v>
      </c>
      <c r="EG3013" s="77">
        <f t="shared" si="1344"/>
        <v>0</v>
      </c>
      <c r="EH3013" s="304">
        <f t="shared" si="1345"/>
        <v>5.7037992262672352</v>
      </c>
      <c r="EI3013" s="77">
        <f t="shared" si="1346"/>
        <v>0</v>
      </c>
      <c r="EJ3013" s="304">
        <f t="shared" si="1347"/>
        <v>11.308401944251562</v>
      </c>
      <c r="EK3013" s="77">
        <f t="shared" si="1348"/>
        <v>0</v>
      </c>
      <c r="EL3013" s="304">
        <f t="shared" si="1349"/>
        <v>1.9343319115167144</v>
      </c>
      <c r="EM3013" s="77">
        <f t="shared" si="1350"/>
        <v>0</v>
      </c>
      <c r="EN3013" s="304">
        <f t="shared" si="1351"/>
        <v>7.4595774228747134</v>
      </c>
      <c r="EO3013" s="77">
        <f t="shared" si="1352"/>
        <v>0</v>
      </c>
      <c r="EP3013" s="304">
        <f t="shared" si="1353"/>
        <v>0</v>
      </c>
      <c r="EQ3013" s="77" t="e">
        <f t="shared" si="1354"/>
        <v>#DIV/0!</v>
      </c>
      <c r="ER3013" s="77">
        <f t="shared" si="1355"/>
        <v>100</v>
      </c>
      <c r="ES3013" s="77">
        <f t="shared" si="1356"/>
        <v>0</v>
      </c>
    </row>
    <row r="3014" spans="1:149" s="77" customFormat="1" x14ac:dyDescent="0.45">
      <c r="A3014" s="77" t="s">
        <v>4308</v>
      </c>
      <c r="B3014" s="178" t="s">
        <v>992</v>
      </c>
      <c r="C3014" s="77" t="s">
        <v>4309</v>
      </c>
      <c r="D3014" s="77" t="s">
        <v>4349</v>
      </c>
      <c r="E3014" s="77" t="s">
        <v>637</v>
      </c>
      <c r="F3014" s="77" t="s">
        <v>4332</v>
      </c>
      <c r="G3014" s="77" t="s">
        <v>3380</v>
      </c>
      <c r="H3014" s="77" t="s">
        <v>1372</v>
      </c>
      <c r="I3014" s="77">
        <v>18</v>
      </c>
      <c r="J3014" s="304">
        <v>500</v>
      </c>
      <c r="K3014" s="77">
        <v>5</v>
      </c>
      <c r="L3014" s="304">
        <v>1250</v>
      </c>
      <c r="M3014" s="77">
        <v>10</v>
      </c>
      <c r="N3014" s="77" t="s">
        <v>722</v>
      </c>
      <c r="O3014" s="77" t="s">
        <v>4610</v>
      </c>
      <c r="P3014" s="72" t="s">
        <v>1374</v>
      </c>
      <c r="Q3014" s="164">
        <v>2</v>
      </c>
      <c r="R3014" s="125"/>
      <c r="S3014" s="116"/>
      <c r="U3014" s="96">
        <v>0.84160157184170348</v>
      </c>
      <c r="W3014" s="96">
        <v>13.41034655951783</v>
      </c>
      <c r="AA3014" s="221">
        <v>0.97494749359679556</v>
      </c>
      <c r="AB3014" s="168"/>
      <c r="AC3014" s="257">
        <f t="shared" si="1333"/>
        <v>2.5052506403204444E-2</v>
      </c>
      <c r="AE3014" s="327"/>
      <c r="AG3014" s="168"/>
      <c r="AP3014" s="77">
        <f t="shared" si="1334"/>
        <v>5000</v>
      </c>
      <c r="AQ3014" s="178" t="s">
        <v>824</v>
      </c>
      <c r="AR3014" s="66">
        <v>1.202</v>
      </c>
      <c r="AS3014" s="66">
        <v>3.5089999999999999</v>
      </c>
      <c r="AU3014" s="276">
        <v>4874.7374679839777</v>
      </c>
      <c r="AV3014" s="276">
        <v>125.26253201602222</v>
      </c>
      <c r="AW3014" s="276">
        <v>5859.4344365167408</v>
      </c>
      <c r="AX3014" s="95">
        <v>30.857528081839714</v>
      </c>
      <c r="AY3014" s="276">
        <v>439.54622484422197</v>
      </c>
      <c r="AZ3014" s="95">
        <v>4.7340577222798688</v>
      </c>
      <c r="BA3014" s="178"/>
      <c r="BB3014" s="98" t="s">
        <v>3412</v>
      </c>
      <c r="BC3014" s="178" t="s">
        <v>751</v>
      </c>
      <c r="BD3014" s="96">
        <v>46.627194000000003</v>
      </c>
      <c r="BF3014" s="230">
        <v>0.83179400000000003</v>
      </c>
      <c r="BH3014" s="96">
        <v>14.551722</v>
      </c>
      <c r="BN3014" s="230">
        <v>7.3085720000000007</v>
      </c>
      <c r="BP3014" s="96">
        <v>1.8692E-2</v>
      </c>
      <c r="BR3014" s="96">
        <v>5.3739499999999998</v>
      </c>
      <c r="BX3014" s="96">
        <v>10.654439999999999</v>
      </c>
      <c r="BZ3014" s="96">
        <v>1.8224699999999998</v>
      </c>
      <c r="CB3014" s="230">
        <v>7.0281919999999989</v>
      </c>
      <c r="DH3014" s="96">
        <f t="shared" si="1331"/>
        <v>94.21702599999999</v>
      </c>
      <c r="DJ3014" s="230">
        <f t="shared" si="1332"/>
        <v>5.7829740000000101</v>
      </c>
      <c r="DL3014" s="77" t="s">
        <v>4793</v>
      </c>
      <c r="DO3014" s="348">
        <v>6.87</v>
      </c>
      <c r="DP3014" s="77">
        <v>0.12</v>
      </c>
      <c r="DQ3014" s="348">
        <v>0.48</v>
      </c>
      <c r="DR3014" s="77">
        <v>3.5999999999999997E-2</v>
      </c>
      <c r="DS3014" s="246"/>
      <c r="DU3014" s="96"/>
      <c r="DW3014" s="178"/>
      <c r="DX3014" s="304">
        <f t="shared" si="1335"/>
        <v>49.489137982343031</v>
      </c>
      <c r="DY3014" s="77">
        <f t="shared" si="1336"/>
        <v>0</v>
      </c>
      <c r="DZ3014" s="304">
        <f t="shared" si="1337"/>
        <v>0.88284892371788526</v>
      </c>
      <c r="EA3014" s="77">
        <f t="shared" si="1338"/>
        <v>0</v>
      </c>
      <c r="EB3014" s="304">
        <f t="shared" si="1339"/>
        <v>15.444896339648844</v>
      </c>
      <c r="EC3014" s="77">
        <f t="shared" si="1340"/>
        <v>0</v>
      </c>
      <c r="ED3014" s="304">
        <f t="shared" si="1341"/>
        <v>7.7571669477234417</v>
      </c>
      <c r="EE3014" s="77">
        <f t="shared" si="1342"/>
        <v>0</v>
      </c>
      <c r="EF3014" s="304">
        <f t="shared" si="1343"/>
        <v>1.9839301656581692E-2</v>
      </c>
      <c r="EG3014" s="77">
        <f t="shared" si="1344"/>
        <v>0</v>
      </c>
      <c r="EH3014" s="304">
        <f t="shared" si="1345"/>
        <v>5.7037992262672361</v>
      </c>
      <c r="EI3014" s="77">
        <f t="shared" si="1346"/>
        <v>0</v>
      </c>
      <c r="EJ3014" s="304">
        <f t="shared" si="1347"/>
        <v>11.308401944251562</v>
      </c>
      <c r="EK3014" s="77">
        <f t="shared" si="1348"/>
        <v>0</v>
      </c>
      <c r="EL3014" s="304">
        <f t="shared" si="1349"/>
        <v>1.9343319115167148</v>
      </c>
      <c r="EM3014" s="77">
        <f t="shared" si="1350"/>
        <v>0</v>
      </c>
      <c r="EN3014" s="304">
        <f t="shared" si="1351"/>
        <v>7.4595774228747151</v>
      </c>
      <c r="EO3014" s="77">
        <f t="shared" si="1352"/>
        <v>0</v>
      </c>
      <c r="EP3014" s="304">
        <f t="shared" si="1353"/>
        <v>0</v>
      </c>
      <c r="EQ3014" s="77" t="e">
        <f t="shared" si="1354"/>
        <v>#DIV/0!</v>
      </c>
      <c r="ER3014" s="77">
        <f t="shared" si="1355"/>
        <v>100</v>
      </c>
      <c r="ES3014" s="77">
        <f t="shared" si="1356"/>
        <v>0</v>
      </c>
    </row>
    <row r="3015" spans="1:149" s="77" customFormat="1" x14ac:dyDescent="0.45">
      <c r="A3015" s="77" t="s">
        <v>4308</v>
      </c>
      <c r="B3015" s="178" t="s">
        <v>992</v>
      </c>
      <c r="C3015" s="77" t="s">
        <v>4309</v>
      </c>
      <c r="D3015" s="77" t="s">
        <v>4349</v>
      </c>
      <c r="E3015" s="77" t="s">
        <v>637</v>
      </c>
      <c r="F3015" s="77" t="s">
        <v>4333</v>
      </c>
      <c r="G3015" s="77" t="s">
        <v>3380</v>
      </c>
      <c r="H3015" s="77" t="s">
        <v>1372</v>
      </c>
      <c r="I3015" s="77">
        <v>18</v>
      </c>
      <c r="J3015" s="304">
        <v>500</v>
      </c>
      <c r="K3015" s="77">
        <v>5</v>
      </c>
      <c r="L3015" s="304">
        <v>1250</v>
      </c>
      <c r="M3015" s="77">
        <v>10</v>
      </c>
      <c r="N3015" s="77" t="s">
        <v>722</v>
      </c>
      <c r="O3015" s="77" t="s">
        <v>4610</v>
      </c>
      <c r="P3015" s="72" t="s">
        <v>1374</v>
      </c>
      <c r="Q3015" s="164">
        <v>2</v>
      </c>
      <c r="R3015" s="125"/>
      <c r="S3015" s="116"/>
      <c r="U3015" s="96">
        <v>6.2448823453428783</v>
      </c>
      <c r="W3015" s="96">
        <v>7.4015748031496065</v>
      </c>
      <c r="AA3015" s="221">
        <v>0.74323769146000507</v>
      </c>
      <c r="AB3015" s="168"/>
      <c r="AC3015" s="257">
        <f t="shared" si="1333"/>
        <v>0.25676230853999493</v>
      </c>
      <c r="AE3015" s="327"/>
      <c r="AG3015" s="168"/>
      <c r="AP3015" s="77">
        <f t="shared" si="1334"/>
        <v>5000</v>
      </c>
      <c r="AQ3015" s="178" t="s">
        <v>824</v>
      </c>
      <c r="AR3015" s="66">
        <v>1.206</v>
      </c>
      <c r="AS3015" s="66">
        <v>3.4609999999999999</v>
      </c>
      <c r="AU3015" s="276">
        <v>3716.1884573000252</v>
      </c>
      <c r="AV3015" s="276">
        <v>1283.8115426999746</v>
      </c>
      <c r="AW3015" s="276">
        <v>4481.7232795038299</v>
      </c>
      <c r="AX3015" s="95">
        <v>23.775123063891485</v>
      </c>
      <c r="AY3015" s="276">
        <v>4443.2717492846114</v>
      </c>
      <c r="AZ3015" s="95">
        <v>47.855501305564907</v>
      </c>
      <c r="BA3015" s="178"/>
      <c r="BB3015" s="98" t="s">
        <v>3412</v>
      </c>
      <c r="BC3015" s="178" t="s">
        <v>751</v>
      </c>
      <c r="BD3015" s="96">
        <v>47.196937800000008</v>
      </c>
      <c r="BF3015" s="230">
        <v>0.84195779999999998</v>
      </c>
      <c r="BH3015" s="96">
        <v>14.729531400000001</v>
      </c>
      <c r="BN3015" s="230">
        <v>7.3978764000000004</v>
      </c>
      <c r="BP3015" s="96">
        <v>1.89204E-2</v>
      </c>
      <c r="BR3015" s="96">
        <v>5.4396149999999999</v>
      </c>
      <c r="BX3015" s="96">
        <v>10.784628</v>
      </c>
      <c r="BZ3015" s="96">
        <v>1.8447390000000001</v>
      </c>
      <c r="CB3015" s="230">
        <v>7.1140703999999992</v>
      </c>
      <c r="DH3015" s="96">
        <f t="shared" si="1331"/>
        <v>95.368276200000011</v>
      </c>
      <c r="DJ3015" s="230">
        <f t="shared" si="1332"/>
        <v>4.631723799999989</v>
      </c>
      <c r="DL3015" s="77" t="s">
        <v>4793</v>
      </c>
      <c r="DO3015" s="348">
        <v>5.59</v>
      </c>
      <c r="DP3015" s="77">
        <v>0.13</v>
      </c>
      <c r="DQ3015" s="348">
        <v>0.61799999999999999</v>
      </c>
      <c r="DR3015" s="77">
        <v>2.9000000000000001E-2</v>
      </c>
      <c r="DS3015" s="246"/>
      <c r="DU3015" s="96"/>
      <c r="DW3015" s="178"/>
      <c r="DX3015" s="304">
        <f t="shared" si="1335"/>
        <v>49.489137982343024</v>
      </c>
      <c r="DY3015" s="77">
        <f t="shared" si="1336"/>
        <v>0</v>
      </c>
      <c r="DZ3015" s="304">
        <f t="shared" si="1337"/>
        <v>0.88284892371788493</v>
      </c>
      <c r="EA3015" s="77">
        <f t="shared" si="1338"/>
        <v>0</v>
      </c>
      <c r="EB3015" s="304">
        <f t="shared" si="1339"/>
        <v>15.444896339648844</v>
      </c>
      <c r="EC3015" s="77">
        <f t="shared" si="1340"/>
        <v>0</v>
      </c>
      <c r="ED3015" s="304">
        <f t="shared" si="1341"/>
        <v>7.75716694772344</v>
      </c>
      <c r="EE3015" s="77">
        <f t="shared" si="1342"/>
        <v>0</v>
      </c>
      <c r="EF3015" s="304">
        <f t="shared" si="1343"/>
        <v>1.9839301656581685E-2</v>
      </c>
      <c r="EG3015" s="77">
        <f t="shared" si="1344"/>
        <v>0</v>
      </c>
      <c r="EH3015" s="304">
        <f t="shared" si="1345"/>
        <v>5.7037992262672343</v>
      </c>
      <c r="EI3015" s="77">
        <f t="shared" si="1346"/>
        <v>0</v>
      </c>
      <c r="EJ3015" s="304">
        <f t="shared" si="1347"/>
        <v>11.30840194425156</v>
      </c>
      <c r="EK3015" s="77">
        <f t="shared" si="1348"/>
        <v>0</v>
      </c>
      <c r="EL3015" s="304">
        <f t="shared" si="1349"/>
        <v>1.9343319115167144</v>
      </c>
      <c r="EM3015" s="77">
        <f t="shared" si="1350"/>
        <v>0</v>
      </c>
      <c r="EN3015" s="304">
        <f t="shared" si="1351"/>
        <v>7.4595774228747134</v>
      </c>
      <c r="EO3015" s="77">
        <f t="shared" si="1352"/>
        <v>0</v>
      </c>
      <c r="EP3015" s="304">
        <f t="shared" si="1353"/>
        <v>0</v>
      </c>
      <c r="EQ3015" s="77" t="e">
        <f t="shared" si="1354"/>
        <v>#DIV/0!</v>
      </c>
      <c r="ER3015" s="77">
        <f t="shared" si="1355"/>
        <v>100</v>
      </c>
      <c r="ES3015" s="77">
        <f t="shared" si="1356"/>
        <v>0</v>
      </c>
    </row>
    <row r="3016" spans="1:149" s="77" customFormat="1" x14ac:dyDescent="0.45">
      <c r="A3016" s="77" t="s">
        <v>4308</v>
      </c>
      <c r="B3016" s="178" t="s">
        <v>992</v>
      </c>
      <c r="C3016" s="77" t="s">
        <v>4309</v>
      </c>
      <c r="D3016" s="77" t="s">
        <v>4349</v>
      </c>
      <c r="E3016" s="77" t="s">
        <v>637</v>
      </c>
      <c r="F3016" s="77" t="s">
        <v>4334</v>
      </c>
      <c r="G3016" s="77" t="s">
        <v>3380</v>
      </c>
      <c r="H3016" s="77" t="s">
        <v>1372</v>
      </c>
      <c r="I3016" s="77">
        <v>18</v>
      </c>
      <c r="J3016" s="304">
        <v>500</v>
      </c>
      <c r="K3016" s="77">
        <v>5</v>
      </c>
      <c r="L3016" s="304">
        <v>1250</v>
      </c>
      <c r="M3016" s="77">
        <v>10</v>
      </c>
      <c r="N3016" s="77" t="s">
        <v>722</v>
      </c>
      <c r="O3016" s="77" t="s">
        <v>4610</v>
      </c>
      <c r="P3016" s="72" t="s">
        <v>1374</v>
      </c>
      <c r="Q3016" s="164">
        <v>2</v>
      </c>
      <c r="R3016" s="125"/>
      <c r="S3016" s="116"/>
      <c r="U3016" s="96">
        <v>6.3088847814443429</v>
      </c>
      <c r="W3016" s="96">
        <v>2.6896766169154231</v>
      </c>
      <c r="AA3016" s="221">
        <v>0.51009779573306402</v>
      </c>
      <c r="AB3016" s="168"/>
      <c r="AC3016" s="257">
        <f t="shared" si="1333"/>
        <v>0.48990220426693598</v>
      </c>
      <c r="AE3016" s="327"/>
      <c r="AG3016" s="168"/>
      <c r="AP3016" s="77">
        <f t="shared" si="1334"/>
        <v>5000</v>
      </c>
      <c r="AQ3016" s="178" t="s">
        <v>824</v>
      </c>
      <c r="AR3016" s="66">
        <v>1.226</v>
      </c>
      <c r="AS3016" s="66">
        <v>3.371</v>
      </c>
      <c r="AU3016" s="276">
        <v>2550.4889786653202</v>
      </c>
      <c r="AV3016" s="276">
        <v>2449.5110213346798</v>
      </c>
      <c r="AW3016" s="276">
        <v>3126.8994878436824</v>
      </c>
      <c r="AX3016" s="95">
        <v>16.904662798293312</v>
      </c>
      <c r="AY3016" s="276">
        <v>8257.3016529192046</v>
      </c>
      <c r="AZ3016" s="95">
        <v>88.933860526388145</v>
      </c>
      <c r="BA3016" s="178"/>
      <c r="BB3016" s="98" t="s">
        <v>3412</v>
      </c>
      <c r="BC3016" s="178" t="s">
        <v>751</v>
      </c>
      <c r="BD3016" s="96">
        <v>48.745523400000003</v>
      </c>
      <c r="BF3016" s="230">
        <v>0.86958340000000012</v>
      </c>
      <c r="BH3016" s="96">
        <v>15.2128242</v>
      </c>
      <c r="BN3016" s="230">
        <v>7.6406092000000001</v>
      </c>
      <c r="BP3016" s="96">
        <v>1.9541200000000002E-2</v>
      </c>
      <c r="BR3016" s="96">
        <v>5.6180950000000003</v>
      </c>
      <c r="BX3016" s="96">
        <v>11.138484</v>
      </c>
      <c r="BZ3016" s="96">
        <v>1.905267</v>
      </c>
      <c r="CB3016" s="230">
        <v>7.3474911999999994</v>
      </c>
      <c r="DH3016" s="96">
        <f t="shared" si="1331"/>
        <v>98.497418600000003</v>
      </c>
      <c r="DJ3016" s="230">
        <f t="shared" si="1332"/>
        <v>1.5025813999999968</v>
      </c>
      <c r="DL3016" s="77" t="s">
        <v>4793</v>
      </c>
      <c r="DO3016" s="348">
        <v>2.2799999999999998</v>
      </c>
      <c r="DP3016" s="77">
        <v>0.12</v>
      </c>
      <c r="DQ3016" s="348">
        <v>0.82399999999999995</v>
      </c>
      <c r="DR3016" s="77">
        <v>3.6999999999999998E-2</v>
      </c>
      <c r="DS3016" s="246"/>
      <c r="DU3016" s="96"/>
      <c r="DW3016" s="178"/>
      <c r="DX3016" s="304">
        <f t="shared" si="1335"/>
        <v>49.489137982343024</v>
      </c>
      <c r="DY3016" s="77">
        <f t="shared" si="1336"/>
        <v>0</v>
      </c>
      <c r="DZ3016" s="304">
        <f t="shared" si="1337"/>
        <v>0.88284892371788526</v>
      </c>
      <c r="EA3016" s="77">
        <f t="shared" si="1338"/>
        <v>0</v>
      </c>
      <c r="EB3016" s="304">
        <f t="shared" si="1339"/>
        <v>15.444896339648844</v>
      </c>
      <c r="EC3016" s="77">
        <f t="shared" si="1340"/>
        <v>0</v>
      </c>
      <c r="ED3016" s="304">
        <f t="shared" si="1341"/>
        <v>7.75716694772344</v>
      </c>
      <c r="EE3016" s="77">
        <f t="shared" si="1342"/>
        <v>0</v>
      </c>
      <c r="EF3016" s="304">
        <f t="shared" si="1343"/>
        <v>1.9839301656581688E-2</v>
      </c>
      <c r="EG3016" s="77">
        <f t="shared" si="1344"/>
        <v>0</v>
      </c>
      <c r="EH3016" s="304">
        <f t="shared" si="1345"/>
        <v>5.7037992262672352</v>
      </c>
      <c r="EI3016" s="77">
        <f t="shared" si="1346"/>
        <v>0</v>
      </c>
      <c r="EJ3016" s="304">
        <f t="shared" si="1347"/>
        <v>11.308401944251562</v>
      </c>
      <c r="EK3016" s="77">
        <f t="shared" si="1348"/>
        <v>0</v>
      </c>
      <c r="EL3016" s="304">
        <f t="shared" si="1349"/>
        <v>1.9343319115167144</v>
      </c>
      <c r="EM3016" s="77">
        <f t="shared" si="1350"/>
        <v>0</v>
      </c>
      <c r="EN3016" s="304">
        <f t="shared" si="1351"/>
        <v>7.4595774228747134</v>
      </c>
      <c r="EO3016" s="77">
        <f t="shared" si="1352"/>
        <v>0</v>
      </c>
      <c r="EP3016" s="304">
        <f t="shared" si="1353"/>
        <v>0</v>
      </c>
      <c r="EQ3016" s="77" t="e">
        <f t="shared" si="1354"/>
        <v>#DIV/0!</v>
      </c>
      <c r="ER3016" s="77">
        <f t="shared" si="1355"/>
        <v>100</v>
      </c>
      <c r="ES3016" s="77">
        <f t="shared" si="1356"/>
        <v>0</v>
      </c>
    </row>
    <row r="3017" spans="1:149" s="77" customFormat="1" x14ac:dyDescent="0.45">
      <c r="A3017" s="77" t="s">
        <v>4308</v>
      </c>
      <c r="B3017" s="178" t="s">
        <v>992</v>
      </c>
      <c r="C3017" s="77" t="s">
        <v>4309</v>
      </c>
      <c r="D3017" s="77" t="s">
        <v>4349</v>
      </c>
      <c r="E3017" s="77" t="s">
        <v>637</v>
      </c>
      <c r="F3017" s="77" t="s">
        <v>4335</v>
      </c>
      <c r="G3017" s="77" t="s">
        <v>3380</v>
      </c>
      <c r="H3017" s="77" t="s">
        <v>1372</v>
      </c>
      <c r="I3017" s="77">
        <v>18</v>
      </c>
      <c r="J3017" s="304">
        <v>200</v>
      </c>
      <c r="K3017" s="77">
        <v>5</v>
      </c>
      <c r="L3017" s="304">
        <v>1200</v>
      </c>
      <c r="M3017" s="77">
        <v>10</v>
      </c>
      <c r="N3017" s="77" t="s">
        <v>722</v>
      </c>
      <c r="O3017" s="77" t="s">
        <v>4610</v>
      </c>
      <c r="P3017" s="72" t="s">
        <v>1374</v>
      </c>
      <c r="Q3017" s="164">
        <v>2</v>
      </c>
      <c r="R3017" s="125"/>
      <c r="S3017" s="116"/>
      <c r="U3017" s="95">
        <v>0</v>
      </c>
      <c r="W3017" s="96">
        <v>9.0607123085440122</v>
      </c>
      <c r="AA3017" s="220">
        <v>1</v>
      </c>
      <c r="AB3017" s="220"/>
      <c r="AC3017" s="258">
        <f t="shared" si="1333"/>
        <v>0</v>
      </c>
      <c r="AE3017" s="327"/>
      <c r="AG3017" s="168"/>
      <c r="AP3017" s="77">
        <f t="shared" si="1334"/>
        <v>2000</v>
      </c>
      <c r="AQ3017" s="178"/>
      <c r="AR3017" s="66">
        <v>1.0069999999999999</v>
      </c>
      <c r="AS3017" s="66"/>
      <c r="AU3017" s="276">
        <v>2000</v>
      </c>
      <c r="AV3017" s="276"/>
      <c r="AW3017" s="276">
        <v>2013.9999999999998</v>
      </c>
      <c r="AX3017" s="95"/>
      <c r="AY3017" s="276"/>
      <c r="AZ3017" s="95"/>
      <c r="BA3017" s="178"/>
      <c r="BB3017" s="98" t="s">
        <v>3412</v>
      </c>
      <c r="BC3017" s="178" t="s">
        <v>751</v>
      </c>
      <c r="BD3017" s="96">
        <v>47.639961</v>
      </c>
      <c r="BF3017" s="230">
        <v>0.84986100000000009</v>
      </c>
      <c r="BH3017" s="96">
        <v>14.867793000000001</v>
      </c>
      <c r="BN3017" s="230">
        <v>7.4673180000000015</v>
      </c>
      <c r="BP3017" s="96">
        <v>1.9098E-2</v>
      </c>
      <c r="BR3017" s="96">
        <v>5.4906750000000013</v>
      </c>
      <c r="BX3017" s="96">
        <v>10.885860000000003</v>
      </c>
      <c r="BZ3017" s="96">
        <v>1.862055</v>
      </c>
      <c r="CB3017" s="230">
        <v>7.1808480000000001</v>
      </c>
      <c r="DH3017" s="96">
        <f t="shared" si="1331"/>
        <v>96.263469000000001</v>
      </c>
      <c r="DJ3017" s="230">
        <f t="shared" si="1332"/>
        <v>3.7365309999999994</v>
      </c>
      <c r="DL3017" s="77" t="s">
        <v>3334</v>
      </c>
      <c r="DO3017" s="348">
        <v>5.32</v>
      </c>
      <c r="DP3017" s="77">
        <v>0.13</v>
      </c>
      <c r="DQ3017" s="348"/>
      <c r="DS3017" s="246"/>
      <c r="DU3017" s="96"/>
      <c r="DW3017" s="178"/>
      <c r="DX3017" s="304">
        <f t="shared" si="1335"/>
        <v>49.489137982343024</v>
      </c>
      <c r="DY3017" s="77">
        <f t="shared" si="1336"/>
        <v>0</v>
      </c>
      <c r="DZ3017" s="304">
        <f t="shared" si="1337"/>
        <v>0.88284892371788515</v>
      </c>
      <c r="EA3017" s="77">
        <f t="shared" si="1338"/>
        <v>0</v>
      </c>
      <c r="EB3017" s="304">
        <f t="shared" si="1339"/>
        <v>15.444896339648844</v>
      </c>
      <c r="EC3017" s="77">
        <f t="shared" si="1340"/>
        <v>0</v>
      </c>
      <c r="ED3017" s="304">
        <f t="shared" si="1341"/>
        <v>7.7571669477234417</v>
      </c>
      <c r="EE3017" s="77">
        <f t="shared" si="1342"/>
        <v>0</v>
      </c>
      <c r="EF3017" s="304">
        <f t="shared" si="1343"/>
        <v>1.9839301656581688E-2</v>
      </c>
      <c r="EG3017" s="77">
        <f t="shared" si="1344"/>
        <v>0</v>
      </c>
      <c r="EH3017" s="304">
        <f t="shared" si="1345"/>
        <v>5.7037992262672361</v>
      </c>
      <c r="EI3017" s="77">
        <f t="shared" si="1346"/>
        <v>0</v>
      </c>
      <c r="EJ3017" s="304">
        <f t="shared" si="1347"/>
        <v>11.308401944251566</v>
      </c>
      <c r="EK3017" s="77">
        <f t="shared" si="1348"/>
        <v>0</v>
      </c>
      <c r="EL3017" s="304">
        <f t="shared" si="1349"/>
        <v>1.9343319115167148</v>
      </c>
      <c r="EM3017" s="77">
        <f t="shared" si="1350"/>
        <v>0</v>
      </c>
      <c r="EN3017" s="304">
        <f t="shared" si="1351"/>
        <v>7.4595774228747151</v>
      </c>
      <c r="EO3017" s="77">
        <f t="shared" si="1352"/>
        <v>0</v>
      </c>
      <c r="EP3017" s="304">
        <f t="shared" si="1353"/>
        <v>0</v>
      </c>
      <c r="EQ3017" s="77" t="e">
        <f t="shared" si="1354"/>
        <v>#DIV/0!</v>
      </c>
      <c r="ER3017" s="77">
        <f t="shared" si="1355"/>
        <v>100</v>
      </c>
      <c r="ES3017" s="77">
        <f t="shared" si="1356"/>
        <v>0</v>
      </c>
    </row>
    <row r="3018" spans="1:149" s="77" customFormat="1" x14ac:dyDescent="0.45">
      <c r="A3018" s="77" t="s">
        <v>4308</v>
      </c>
      <c r="B3018" s="178" t="s">
        <v>992</v>
      </c>
      <c r="C3018" s="77" t="s">
        <v>4309</v>
      </c>
      <c r="D3018" s="77" t="s">
        <v>4349</v>
      </c>
      <c r="E3018" s="77" t="s">
        <v>637</v>
      </c>
      <c r="F3018" s="77" t="s">
        <v>4336</v>
      </c>
      <c r="G3018" s="77" t="s">
        <v>3380</v>
      </c>
      <c r="H3018" s="77" t="s">
        <v>1372</v>
      </c>
      <c r="I3018" s="77">
        <v>18</v>
      </c>
      <c r="J3018" s="304">
        <v>200</v>
      </c>
      <c r="K3018" s="77">
        <v>5</v>
      </c>
      <c r="L3018" s="304">
        <v>1200</v>
      </c>
      <c r="M3018" s="77">
        <v>10</v>
      </c>
      <c r="N3018" s="77" t="s">
        <v>722</v>
      </c>
      <c r="O3018" s="77" t="s">
        <v>4610</v>
      </c>
      <c r="P3018" s="72" t="s">
        <v>1374</v>
      </c>
      <c r="Q3018" s="164">
        <v>2</v>
      </c>
      <c r="R3018" s="125"/>
      <c r="S3018" s="116"/>
      <c r="U3018" s="96">
        <v>0.29690469372827</v>
      </c>
      <c r="W3018" s="96">
        <v>7.3436921938586766</v>
      </c>
      <c r="AA3018" s="221">
        <v>0.98371545935289384</v>
      </c>
      <c r="AB3018" s="168"/>
      <c r="AC3018" s="257">
        <f t="shared" si="1333"/>
        <v>1.628454064710616E-2</v>
      </c>
      <c r="AE3018" s="327"/>
      <c r="AG3018" s="168"/>
      <c r="AP3018" s="77">
        <f t="shared" si="1334"/>
        <v>2000</v>
      </c>
      <c r="AQ3018" s="178" t="s">
        <v>824</v>
      </c>
      <c r="AR3018" s="66">
        <v>1.0069999999999999</v>
      </c>
      <c r="AS3018" s="66">
        <v>1.6240000000000001</v>
      </c>
      <c r="AU3018" s="276">
        <v>1967.4309187057877</v>
      </c>
      <c r="AV3018" s="276">
        <v>32.569081294212324</v>
      </c>
      <c r="AW3018" s="276">
        <v>1981.202935136728</v>
      </c>
      <c r="AX3018" s="95">
        <v>23.311709912134138</v>
      </c>
      <c r="AY3018" s="276">
        <v>52.89218802180082</v>
      </c>
      <c r="AZ3018" s="95">
        <v>0.74800849644018486</v>
      </c>
      <c r="BA3018" s="178"/>
      <c r="BB3018" s="98" t="s">
        <v>3412</v>
      </c>
      <c r="BC3018" s="178" t="s">
        <v>751</v>
      </c>
      <c r="BD3018" s="96">
        <v>47.896894500000002</v>
      </c>
      <c r="BF3018" s="230">
        <v>0.85444450000000005</v>
      </c>
      <c r="BH3018" s="96">
        <v>14.9479785</v>
      </c>
      <c r="BN3018" s="230">
        <v>7.5075909999999997</v>
      </c>
      <c r="BP3018" s="96">
        <v>1.9200999999999999E-2</v>
      </c>
      <c r="BR3018" s="96">
        <v>5.5202874999999993</v>
      </c>
      <c r="BX3018" s="96">
        <v>10.944569999999999</v>
      </c>
      <c r="BZ3018" s="96">
        <v>1.8720974999999997</v>
      </c>
      <c r="CB3018" s="230">
        <v>7.219576</v>
      </c>
      <c r="DH3018" s="96">
        <f t="shared" si="1331"/>
        <v>96.782640499999985</v>
      </c>
      <c r="DJ3018" s="230">
        <f t="shared" si="1332"/>
        <v>3.2173595000000148</v>
      </c>
      <c r="DL3018" s="77" t="s">
        <v>4793</v>
      </c>
      <c r="DO3018" s="348">
        <v>4.7300000000000004</v>
      </c>
      <c r="DP3018" s="77">
        <v>0.17</v>
      </c>
      <c r="DQ3018" s="348">
        <v>7.4999999999999997E-2</v>
      </c>
      <c r="DR3018" s="77">
        <v>6.0000000000000001E-3</v>
      </c>
      <c r="DS3018" s="246"/>
      <c r="DU3018" s="96"/>
      <c r="DW3018" s="178"/>
      <c r="DX3018" s="304">
        <f t="shared" si="1335"/>
        <v>49.489137982343031</v>
      </c>
      <c r="DY3018" s="77">
        <f t="shared" si="1336"/>
        <v>0</v>
      </c>
      <c r="DZ3018" s="304">
        <f t="shared" si="1337"/>
        <v>0.88284892371788526</v>
      </c>
      <c r="EA3018" s="77">
        <f t="shared" si="1338"/>
        <v>0</v>
      </c>
      <c r="EB3018" s="304">
        <f t="shared" si="1339"/>
        <v>15.444896339648848</v>
      </c>
      <c r="EC3018" s="77">
        <f t="shared" si="1340"/>
        <v>0</v>
      </c>
      <c r="ED3018" s="304">
        <f t="shared" si="1341"/>
        <v>7.7571669477234417</v>
      </c>
      <c r="EE3018" s="77">
        <f t="shared" si="1342"/>
        <v>0</v>
      </c>
      <c r="EF3018" s="304">
        <f t="shared" si="1343"/>
        <v>1.9839301656581692E-2</v>
      </c>
      <c r="EG3018" s="77">
        <f t="shared" si="1344"/>
        <v>0</v>
      </c>
      <c r="EH3018" s="304">
        <f t="shared" si="1345"/>
        <v>5.7037992262672361</v>
      </c>
      <c r="EI3018" s="77">
        <f t="shared" si="1346"/>
        <v>0</v>
      </c>
      <c r="EJ3018" s="304">
        <f t="shared" si="1347"/>
        <v>11.308401944251562</v>
      </c>
      <c r="EK3018" s="77">
        <f t="shared" si="1348"/>
        <v>0</v>
      </c>
      <c r="EL3018" s="304">
        <f t="shared" si="1349"/>
        <v>1.9343319115167148</v>
      </c>
      <c r="EM3018" s="77">
        <f t="shared" si="1350"/>
        <v>0</v>
      </c>
      <c r="EN3018" s="304">
        <f t="shared" si="1351"/>
        <v>7.459577422874716</v>
      </c>
      <c r="EO3018" s="77">
        <f t="shared" si="1352"/>
        <v>0</v>
      </c>
      <c r="EP3018" s="304">
        <f t="shared" si="1353"/>
        <v>0</v>
      </c>
      <c r="EQ3018" s="77" t="e">
        <f t="shared" si="1354"/>
        <v>#DIV/0!</v>
      </c>
      <c r="ER3018" s="77">
        <f t="shared" si="1355"/>
        <v>100</v>
      </c>
      <c r="ES3018" s="77">
        <f t="shared" si="1356"/>
        <v>0</v>
      </c>
    </row>
    <row r="3019" spans="1:149" s="77" customFormat="1" x14ac:dyDescent="0.45">
      <c r="A3019" s="77" t="s">
        <v>4308</v>
      </c>
      <c r="B3019" s="178" t="s">
        <v>992</v>
      </c>
      <c r="C3019" s="77" t="s">
        <v>4309</v>
      </c>
      <c r="D3019" s="77" t="s">
        <v>4349</v>
      </c>
      <c r="E3019" s="77" t="s">
        <v>637</v>
      </c>
      <c r="F3019" s="77" t="s">
        <v>4337</v>
      </c>
      <c r="G3019" s="77" t="s">
        <v>3380</v>
      </c>
      <c r="H3019" s="77" t="s">
        <v>1372</v>
      </c>
      <c r="I3019" s="77">
        <v>18</v>
      </c>
      <c r="J3019" s="304">
        <v>200</v>
      </c>
      <c r="K3019" s="77">
        <v>5</v>
      </c>
      <c r="L3019" s="304">
        <v>1200</v>
      </c>
      <c r="M3019" s="77">
        <v>10</v>
      </c>
      <c r="N3019" s="77" t="s">
        <v>722</v>
      </c>
      <c r="O3019" s="77" t="s">
        <v>4610</v>
      </c>
      <c r="P3019" s="72" t="s">
        <v>1374</v>
      </c>
      <c r="Q3019" s="164">
        <v>2</v>
      </c>
      <c r="R3019" s="125"/>
      <c r="S3019" s="116"/>
      <c r="U3019" s="96">
        <v>0.74351147157610242</v>
      </c>
      <c r="W3019" s="96">
        <v>2.9662659945715397</v>
      </c>
      <c r="AA3019" s="221">
        <v>0.90692124333254132</v>
      </c>
      <c r="AB3019" s="168"/>
      <c r="AC3019" s="257">
        <f t="shared" si="1333"/>
        <v>9.3078756667458684E-2</v>
      </c>
      <c r="AE3019" s="327"/>
      <c r="AG3019" s="168"/>
      <c r="AP3019" s="77">
        <f t="shared" si="1334"/>
        <v>2000</v>
      </c>
      <c r="AQ3019" s="178" t="s">
        <v>824</v>
      </c>
      <c r="AR3019" s="66">
        <v>1.0069999999999999</v>
      </c>
      <c r="AS3019" s="66">
        <v>1.63</v>
      </c>
      <c r="AU3019" s="276">
        <v>1813.8424866650826</v>
      </c>
      <c r="AV3019" s="276">
        <v>186.15751333491738</v>
      </c>
      <c r="AW3019" s="276">
        <v>1826.5393840717379</v>
      </c>
      <c r="AX3019" s="95">
        <v>21.469929187096522</v>
      </c>
      <c r="AY3019" s="276">
        <v>303.43674673591534</v>
      </c>
      <c r="AZ3019" s="95">
        <v>4.2912436255630144</v>
      </c>
      <c r="BA3019" s="178"/>
      <c r="BB3019" s="98" t="s">
        <v>3412</v>
      </c>
      <c r="BC3019" s="178" t="s">
        <v>751</v>
      </c>
      <c r="BD3019" s="96">
        <v>48.824349600000005</v>
      </c>
      <c r="BF3019" s="230">
        <v>0.87098960000000003</v>
      </c>
      <c r="BH3019" s="96">
        <v>15.237424800000001</v>
      </c>
      <c r="BN3019" s="230">
        <v>7.6529648000000012</v>
      </c>
      <c r="BP3019" s="96">
        <v>1.9572800000000001E-2</v>
      </c>
      <c r="BR3019" s="96">
        <v>5.627180000000001</v>
      </c>
      <c r="BX3019" s="96">
        <v>11.156496000000002</v>
      </c>
      <c r="BZ3019" s="96">
        <v>1.9083479999999999</v>
      </c>
      <c r="CB3019" s="230">
        <v>7.3593728</v>
      </c>
      <c r="DH3019" s="96">
        <f t="shared" si="1331"/>
        <v>98.656698400000025</v>
      </c>
      <c r="DJ3019" s="230">
        <f t="shared" si="1332"/>
        <v>1.3433015999999753</v>
      </c>
      <c r="DL3019" s="77" t="s">
        <v>4793</v>
      </c>
      <c r="DO3019" s="348">
        <v>2.67</v>
      </c>
      <c r="DP3019" s="77">
        <v>0.13</v>
      </c>
      <c r="DQ3019" s="348">
        <v>0.27600000000000002</v>
      </c>
      <c r="DR3019" s="77">
        <v>1.2999999999999999E-2</v>
      </c>
      <c r="DS3019" s="246"/>
      <c r="DU3019" s="96"/>
      <c r="DW3019" s="178"/>
      <c r="DX3019" s="304">
        <f t="shared" si="1335"/>
        <v>49.48913798234301</v>
      </c>
      <c r="DY3019" s="77">
        <f t="shared" si="1336"/>
        <v>0</v>
      </c>
      <c r="DZ3019" s="304">
        <f t="shared" si="1337"/>
        <v>0.88284892371788493</v>
      </c>
      <c r="EA3019" s="77">
        <f t="shared" si="1338"/>
        <v>0</v>
      </c>
      <c r="EB3019" s="304">
        <f t="shared" si="1339"/>
        <v>15.444896339648842</v>
      </c>
      <c r="EC3019" s="77">
        <f t="shared" si="1340"/>
        <v>0</v>
      </c>
      <c r="ED3019" s="304">
        <f t="shared" si="1341"/>
        <v>7.75716694772344</v>
      </c>
      <c r="EE3019" s="77">
        <f t="shared" si="1342"/>
        <v>0</v>
      </c>
      <c r="EF3019" s="304">
        <f t="shared" si="1343"/>
        <v>1.9839301656581685E-2</v>
      </c>
      <c r="EG3019" s="77">
        <f t="shared" si="1344"/>
        <v>0</v>
      </c>
      <c r="EH3019" s="304">
        <f t="shared" si="1345"/>
        <v>5.7037992262672352</v>
      </c>
      <c r="EI3019" s="77">
        <f t="shared" si="1346"/>
        <v>0</v>
      </c>
      <c r="EJ3019" s="304">
        <f t="shared" si="1347"/>
        <v>11.308401944251562</v>
      </c>
      <c r="EK3019" s="77">
        <f t="shared" si="1348"/>
        <v>0</v>
      </c>
      <c r="EL3019" s="304">
        <f t="shared" si="1349"/>
        <v>1.9343319115167141</v>
      </c>
      <c r="EM3019" s="77">
        <f t="shared" si="1350"/>
        <v>0</v>
      </c>
      <c r="EN3019" s="304">
        <f t="shared" si="1351"/>
        <v>7.4595774228747134</v>
      </c>
      <c r="EO3019" s="77">
        <f t="shared" si="1352"/>
        <v>0</v>
      </c>
      <c r="EP3019" s="304">
        <f t="shared" si="1353"/>
        <v>0</v>
      </c>
      <c r="EQ3019" s="77" t="e">
        <f t="shared" si="1354"/>
        <v>#DIV/0!</v>
      </c>
      <c r="ER3019" s="77">
        <f t="shared" si="1355"/>
        <v>100</v>
      </c>
      <c r="ES3019" s="77">
        <f t="shared" si="1356"/>
        <v>0</v>
      </c>
    </row>
    <row r="3020" spans="1:149" s="77" customFormat="1" x14ac:dyDescent="0.45">
      <c r="A3020" s="77" t="s">
        <v>4308</v>
      </c>
      <c r="B3020" s="178" t="s">
        <v>992</v>
      </c>
      <c r="C3020" s="77" t="s">
        <v>4309</v>
      </c>
      <c r="D3020" s="77" t="s">
        <v>4349</v>
      </c>
      <c r="E3020" s="77" t="s">
        <v>637</v>
      </c>
      <c r="F3020" s="77" t="s">
        <v>4338</v>
      </c>
      <c r="G3020" s="77" t="s">
        <v>3380</v>
      </c>
      <c r="H3020" s="77" t="s">
        <v>1372</v>
      </c>
      <c r="I3020" s="77">
        <v>18</v>
      </c>
      <c r="J3020" s="304">
        <v>200</v>
      </c>
      <c r="K3020" s="77">
        <v>5</v>
      </c>
      <c r="L3020" s="304">
        <v>1200</v>
      </c>
      <c r="M3020" s="77">
        <v>10</v>
      </c>
      <c r="N3020" s="77" t="s">
        <v>722</v>
      </c>
      <c r="O3020" s="77" t="s">
        <v>4610</v>
      </c>
      <c r="P3020" s="72" t="s">
        <v>1374</v>
      </c>
      <c r="Q3020" s="164">
        <v>2</v>
      </c>
      <c r="R3020" s="125"/>
      <c r="S3020" s="116"/>
      <c r="U3020" s="96">
        <v>1.0616505287743487</v>
      </c>
      <c r="W3020" s="96">
        <v>0.96006144393241177</v>
      </c>
      <c r="AA3020" s="221">
        <v>0.68833609226472903</v>
      </c>
      <c r="AB3020" s="168"/>
      <c r="AC3020" s="257">
        <f t="shared" si="1333"/>
        <v>0.31166390773527097</v>
      </c>
      <c r="AE3020" s="327"/>
      <c r="AG3020" s="168"/>
      <c r="AP3020" s="77">
        <f t="shared" si="1334"/>
        <v>2000</v>
      </c>
      <c r="AQ3020" s="178" t="s">
        <v>824</v>
      </c>
      <c r="AR3020" s="66">
        <v>1.008</v>
      </c>
      <c r="AS3020" s="66">
        <v>1.6240000000000001</v>
      </c>
      <c r="AU3020" s="276">
        <v>1376.672184529458</v>
      </c>
      <c r="AV3020" s="276">
        <v>623.32781547054196</v>
      </c>
      <c r="AW3020" s="276">
        <v>1387.6855620056938</v>
      </c>
      <c r="AX3020" s="95">
        <v>16.332626648468892</v>
      </c>
      <c r="AY3020" s="276">
        <v>1012.2843723241602</v>
      </c>
      <c r="AZ3020" s="95">
        <v>14.315862883191631</v>
      </c>
      <c r="BA3020" s="178"/>
      <c r="BB3020" s="98" t="s">
        <v>3412</v>
      </c>
      <c r="BC3020" s="178" t="s">
        <v>751</v>
      </c>
      <c r="BD3020" s="96">
        <v>49.409060400000001</v>
      </c>
      <c r="BF3020" s="230">
        <v>0.8814204000000001</v>
      </c>
      <c r="BH3020" s="96">
        <v>15.419905200000001</v>
      </c>
      <c r="BN3020" s="230">
        <v>7.744615200000001</v>
      </c>
      <c r="BP3020" s="96">
        <v>1.9807200000000001E-2</v>
      </c>
      <c r="BR3020" s="96">
        <v>5.6945699999999997</v>
      </c>
      <c r="BX3020" s="96">
        <v>11.290104000000001</v>
      </c>
      <c r="BZ3020" s="96">
        <v>1.9312020000000001</v>
      </c>
      <c r="CB3020" s="230">
        <v>7.4475072000000004</v>
      </c>
      <c r="DH3020" s="96">
        <f t="shared" si="1331"/>
        <v>99.838191600000002</v>
      </c>
      <c r="DJ3020" s="230">
        <f t="shared" si="1332"/>
        <v>0.16180839999999819</v>
      </c>
      <c r="DL3020" s="77" t="s">
        <v>4793</v>
      </c>
      <c r="DO3020" s="348">
        <v>1.41</v>
      </c>
      <c r="DP3020" s="77">
        <v>0.11</v>
      </c>
      <c r="DQ3020" s="348">
        <v>0.36399999999999999</v>
      </c>
      <c r="DR3020" s="77">
        <v>1.7000000000000001E-2</v>
      </c>
      <c r="DS3020" s="246"/>
      <c r="DU3020" s="96"/>
      <c r="DW3020" s="178"/>
      <c r="DX3020" s="304">
        <f t="shared" si="1335"/>
        <v>49.489137982343024</v>
      </c>
      <c r="DY3020" s="77">
        <f t="shared" si="1336"/>
        <v>0</v>
      </c>
      <c r="DZ3020" s="304">
        <f t="shared" si="1337"/>
        <v>0.88284892371788515</v>
      </c>
      <c r="EA3020" s="77">
        <f t="shared" si="1338"/>
        <v>0</v>
      </c>
      <c r="EB3020" s="304">
        <f t="shared" si="1339"/>
        <v>15.444896339648844</v>
      </c>
      <c r="EC3020" s="77">
        <f t="shared" si="1340"/>
        <v>0</v>
      </c>
      <c r="ED3020" s="304">
        <f t="shared" si="1341"/>
        <v>7.7571669477234417</v>
      </c>
      <c r="EE3020" s="77">
        <f t="shared" si="1342"/>
        <v>0</v>
      </c>
      <c r="EF3020" s="304">
        <f t="shared" si="1343"/>
        <v>1.9839301656581688E-2</v>
      </c>
      <c r="EG3020" s="77">
        <f t="shared" si="1344"/>
        <v>0</v>
      </c>
      <c r="EH3020" s="304">
        <f t="shared" si="1345"/>
        <v>5.7037992262672352</v>
      </c>
      <c r="EI3020" s="77">
        <f t="shared" si="1346"/>
        <v>0</v>
      </c>
      <c r="EJ3020" s="304">
        <f t="shared" si="1347"/>
        <v>11.308401944251562</v>
      </c>
      <c r="EK3020" s="77">
        <f t="shared" si="1348"/>
        <v>0</v>
      </c>
      <c r="EL3020" s="304">
        <f t="shared" si="1349"/>
        <v>1.9343319115167148</v>
      </c>
      <c r="EM3020" s="77">
        <f t="shared" si="1350"/>
        <v>0</v>
      </c>
      <c r="EN3020" s="304">
        <f t="shared" si="1351"/>
        <v>7.4595774228747151</v>
      </c>
      <c r="EO3020" s="77">
        <f t="shared" si="1352"/>
        <v>0</v>
      </c>
      <c r="EP3020" s="304">
        <f t="shared" si="1353"/>
        <v>0</v>
      </c>
      <c r="EQ3020" s="77" t="e">
        <f t="shared" si="1354"/>
        <v>#DIV/0!</v>
      </c>
      <c r="ER3020" s="77">
        <f t="shared" si="1355"/>
        <v>100</v>
      </c>
      <c r="ES3020" s="77">
        <f t="shared" si="1356"/>
        <v>0</v>
      </c>
    </row>
    <row r="3021" spans="1:149" s="77" customFormat="1" x14ac:dyDescent="0.45">
      <c r="A3021" s="77" t="s">
        <v>4308</v>
      </c>
      <c r="B3021" s="178" t="s">
        <v>992</v>
      </c>
      <c r="C3021" s="77" t="s">
        <v>4309</v>
      </c>
      <c r="D3021" s="77" t="s">
        <v>4349</v>
      </c>
      <c r="E3021" s="77" t="s">
        <v>637</v>
      </c>
      <c r="F3021" s="77" t="s">
        <v>4339</v>
      </c>
      <c r="G3021" s="77" t="s">
        <v>3380</v>
      </c>
      <c r="H3021" s="77" t="s">
        <v>1372</v>
      </c>
      <c r="I3021" s="77">
        <v>5</v>
      </c>
      <c r="J3021" s="304">
        <v>200</v>
      </c>
      <c r="K3021" s="77">
        <v>5</v>
      </c>
      <c r="L3021" s="304">
        <v>1200</v>
      </c>
      <c r="M3021" s="77">
        <v>10</v>
      </c>
      <c r="N3021" s="77" t="s">
        <v>722</v>
      </c>
      <c r="O3021" s="77" t="s">
        <v>750</v>
      </c>
      <c r="P3021" s="72" t="s">
        <v>1374</v>
      </c>
      <c r="Q3021" s="164"/>
      <c r="R3021" s="125"/>
      <c r="S3021" s="116"/>
      <c r="U3021" s="95">
        <v>0</v>
      </c>
      <c r="W3021" s="96">
        <v>8.8784200036238463</v>
      </c>
      <c r="AA3021" s="220">
        <v>1</v>
      </c>
      <c r="AB3021" s="220"/>
      <c r="AC3021" s="258">
        <f t="shared" si="1333"/>
        <v>0</v>
      </c>
      <c r="AE3021" s="327"/>
      <c r="AG3021" s="168"/>
      <c r="AP3021" s="77">
        <f t="shared" si="1334"/>
        <v>2000</v>
      </c>
      <c r="AQ3021" s="178"/>
      <c r="AR3021" s="66">
        <v>1.0069999999999999</v>
      </c>
      <c r="AS3021" s="66"/>
      <c r="AU3021" s="276">
        <v>2000</v>
      </c>
      <c r="AV3021" s="276"/>
      <c r="AW3021" s="276">
        <v>2013.9999999999998</v>
      </c>
      <c r="AX3021" s="95"/>
      <c r="AY3021" s="276"/>
      <c r="AZ3021" s="95"/>
      <c r="BA3021" s="178"/>
      <c r="BB3021" s="98" t="s">
        <v>3412</v>
      </c>
      <c r="BC3021" s="178" t="s">
        <v>751</v>
      </c>
      <c r="BD3021" s="96">
        <v>47.639961</v>
      </c>
      <c r="BF3021" s="230">
        <v>0.84986100000000009</v>
      </c>
      <c r="BH3021" s="96">
        <v>14.867793000000001</v>
      </c>
      <c r="BN3021" s="230">
        <v>7.4673180000000015</v>
      </c>
      <c r="BP3021" s="96">
        <v>1.9098E-2</v>
      </c>
      <c r="BR3021" s="96">
        <v>5.4906750000000013</v>
      </c>
      <c r="BX3021" s="96">
        <v>10.885860000000003</v>
      </c>
      <c r="BZ3021" s="96">
        <v>1.862055</v>
      </c>
      <c r="CB3021" s="230">
        <v>7.1808480000000001</v>
      </c>
      <c r="DH3021" s="96">
        <f t="shared" si="1331"/>
        <v>96.263469000000001</v>
      </c>
      <c r="DJ3021" s="230">
        <f t="shared" si="1332"/>
        <v>3.7365309999999994</v>
      </c>
      <c r="DL3021" s="77" t="s">
        <v>3334</v>
      </c>
      <c r="DO3021" s="348">
        <v>5.32</v>
      </c>
      <c r="DP3021" s="77">
        <v>0.12</v>
      </c>
      <c r="DQ3021" s="348"/>
      <c r="DS3021" s="246"/>
      <c r="DU3021" s="96"/>
      <c r="DW3021" s="178"/>
      <c r="DX3021" s="304">
        <f t="shared" si="1335"/>
        <v>49.489137982343024</v>
      </c>
      <c r="DY3021" s="77">
        <f t="shared" si="1336"/>
        <v>0</v>
      </c>
      <c r="DZ3021" s="304">
        <f t="shared" si="1337"/>
        <v>0.88284892371788515</v>
      </c>
      <c r="EA3021" s="77">
        <f t="shared" si="1338"/>
        <v>0</v>
      </c>
      <c r="EB3021" s="304">
        <f t="shared" si="1339"/>
        <v>15.444896339648844</v>
      </c>
      <c r="EC3021" s="77">
        <f t="shared" si="1340"/>
        <v>0</v>
      </c>
      <c r="ED3021" s="304">
        <f t="shared" si="1341"/>
        <v>7.7571669477234417</v>
      </c>
      <c r="EE3021" s="77">
        <f t="shared" si="1342"/>
        <v>0</v>
      </c>
      <c r="EF3021" s="304">
        <f t="shared" si="1343"/>
        <v>1.9839301656581688E-2</v>
      </c>
      <c r="EG3021" s="77">
        <f t="shared" si="1344"/>
        <v>0</v>
      </c>
      <c r="EH3021" s="304">
        <f t="shared" si="1345"/>
        <v>5.7037992262672361</v>
      </c>
      <c r="EI3021" s="77">
        <f t="shared" si="1346"/>
        <v>0</v>
      </c>
      <c r="EJ3021" s="304">
        <f t="shared" si="1347"/>
        <v>11.308401944251566</v>
      </c>
      <c r="EK3021" s="77">
        <f t="shared" si="1348"/>
        <v>0</v>
      </c>
      <c r="EL3021" s="304">
        <f t="shared" si="1349"/>
        <v>1.9343319115167148</v>
      </c>
      <c r="EM3021" s="77">
        <f t="shared" si="1350"/>
        <v>0</v>
      </c>
      <c r="EN3021" s="304">
        <f t="shared" si="1351"/>
        <v>7.4595774228747151</v>
      </c>
      <c r="EO3021" s="77">
        <f t="shared" si="1352"/>
        <v>0</v>
      </c>
      <c r="EP3021" s="304">
        <f t="shared" si="1353"/>
        <v>0</v>
      </c>
      <c r="EQ3021" s="77" t="e">
        <f t="shared" si="1354"/>
        <v>#DIV/0!</v>
      </c>
      <c r="ER3021" s="77">
        <f t="shared" si="1355"/>
        <v>100</v>
      </c>
      <c r="ES3021" s="77">
        <f t="shared" si="1356"/>
        <v>0</v>
      </c>
    </row>
    <row r="3022" spans="1:149" s="77" customFormat="1" x14ac:dyDescent="0.45">
      <c r="A3022" s="77" t="s">
        <v>4308</v>
      </c>
      <c r="B3022" s="178" t="s">
        <v>992</v>
      </c>
      <c r="C3022" s="77" t="s">
        <v>4309</v>
      </c>
      <c r="D3022" s="77" t="s">
        <v>4349</v>
      </c>
      <c r="E3022" s="77" t="s">
        <v>637</v>
      </c>
      <c r="F3022" s="77" t="s">
        <v>4340</v>
      </c>
      <c r="G3022" s="77" t="s">
        <v>3380</v>
      </c>
      <c r="H3022" s="77" t="s">
        <v>1372</v>
      </c>
      <c r="I3022" s="77">
        <v>5</v>
      </c>
      <c r="J3022" s="304">
        <v>200</v>
      </c>
      <c r="K3022" s="77">
        <v>5</v>
      </c>
      <c r="L3022" s="304">
        <v>1200</v>
      </c>
      <c r="M3022" s="77">
        <v>10</v>
      </c>
      <c r="N3022" s="77" t="s">
        <v>722</v>
      </c>
      <c r="O3022" s="77" t="s">
        <v>750</v>
      </c>
      <c r="P3022" s="72" t="s">
        <v>1374</v>
      </c>
      <c r="Q3022" s="164"/>
      <c r="R3022" s="125"/>
      <c r="S3022" s="116"/>
      <c r="U3022" s="96">
        <v>0.29916524276840573</v>
      </c>
      <c r="W3022" s="96">
        <v>7.10232473000183</v>
      </c>
      <c r="AA3022" s="221">
        <v>0.98304539786521283</v>
      </c>
      <c r="AB3022" s="168"/>
      <c r="AC3022" s="257">
        <f t="shared" si="1333"/>
        <v>1.6954602134787167E-2</v>
      </c>
      <c r="AE3022" s="327"/>
      <c r="AG3022" s="168"/>
      <c r="AP3022" s="77">
        <f t="shared" si="1334"/>
        <v>2000</v>
      </c>
      <c r="AQ3022" s="178" t="s">
        <v>824</v>
      </c>
      <c r="AR3022" s="66">
        <v>1.0069999999999999</v>
      </c>
      <c r="AS3022" s="66">
        <v>1.6240000000000001</v>
      </c>
      <c r="AU3022" s="276">
        <v>1966.0907957304257</v>
      </c>
      <c r="AV3022" s="276">
        <v>33.909204269574332</v>
      </c>
      <c r="AW3022" s="276">
        <v>1979.8534313005384</v>
      </c>
      <c r="AX3022" s="95">
        <v>23.295831053186053</v>
      </c>
      <c r="AY3022" s="276">
        <v>55.068547733788719</v>
      </c>
      <c r="AZ3022" s="95">
        <v>0.77878687065314178</v>
      </c>
      <c r="BA3022" s="178"/>
      <c r="BB3022" s="98" t="s">
        <v>3412</v>
      </c>
      <c r="BC3022" s="178" t="s">
        <v>751</v>
      </c>
      <c r="BD3022" s="96">
        <v>47.941296600000008</v>
      </c>
      <c r="BF3022" s="230">
        <v>0.85523660000000001</v>
      </c>
      <c r="BH3022" s="96">
        <v>14.961835800000001</v>
      </c>
      <c r="BN3022" s="230">
        <v>7.5145508000000003</v>
      </c>
      <c r="BP3022" s="96">
        <v>1.9218800000000001E-2</v>
      </c>
      <c r="BR3022" s="96">
        <v>5.525405000000001</v>
      </c>
      <c r="BX3022" s="96">
        <v>10.954716000000001</v>
      </c>
      <c r="BZ3022" s="96">
        <v>1.8738330000000003</v>
      </c>
      <c r="CB3022" s="230">
        <v>7.2262688000000006</v>
      </c>
      <c r="DH3022" s="96">
        <f t="shared" si="1331"/>
        <v>96.872361400000031</v>
      </c>
      <c r="DJ3022" s="230">
        <f t="shared" si="1332"/>
        <v>3.127638599999969</v>
      </c>
      <c r="DL3022" s="77" t="s">
        <v>4793</v>
      </c>
      <c r="DO3022" s="348">
        <v>4.6399999999999997</v>
      </c>
      <c r="DP3022" s="77">
        <v>0.12</v>
      </c>
      <c r="DQ3022" s="348">
        <v>7.5999999999999998E-2</v>
      </c>
      <c r="DR3022" s="77">
        <v>6.0000000000000001E-3</v>
      </c>
      <c r="DS3022" s="246"/>
      <c r="DU3022" s="96"/>
      <c r="DW3022" s="178"/>
      <c r="DX3022" s="304">
        <f t="shared" si="1335"/>
        <v>49.48913798234301</v>
      </c>
      <c r="DY3022" s="77">
        <f t="shared" si="1336"/>
        <v>0</v>
      </c>
      <c r="DZ3022" s="304">
        <f t="shared" si="1337"/>
        <v>0.88284892371788481</v>
      </c>
      <c r="EA3022" s="77">
        <f t="shared" si="1338"/>
        <v>0</v>
      </c>
      <c r="EB3022" s="304">
        <f t="shared" si="1339"/>
        <v>15.444896339648839</v>
      </c>
      <c r="EC3022" s="77">
        <f t="shared" si="1340"/>
        <v>0</v>
      </c>
      <c r="ED3022" s="304">
        <f t="shared" si="1341"/>
        <v>7.7571669477234373</v>
      </c>
      <c r="EE3022" s="77">
        <f t="shared" si="1342"/>
        <v>0</v>
      </c>
      <c r="EF3022" s="304">
        <f t="shared" si="1343"/>
        <v>1.9839301656581682E-2</v>
      </c>
      <c r="EG3022" s="77">
        <f t="shared" si="1344"/>
        <v>0</v>
      </c>
      <c r="EH3022" s="304">
        <f t="shared" si="1345"/>
        <v>5.7037992262672343</v>
      </c>
      <c r="EI3022" s="77">
        <f t="shared" si="1346"/>
        <v>0</v>
      </c>
      <c r="EJ3022" s="304">
        <f t="shared" si="1347"/>
        <v>11.30840194425156</v>
      </c>
      <c r="EK3022" s="77">
        <f t="shared" si="1348"/>
        <v>0</v>
      </c>
      <c r="EL3022" s="304">
        <f t="shared" si="1349"/>
        <v>1.9343319115167144</v>
      </c>
      <c r="EM3022" s="77">
        <f t="shared" si="1350"/>
        <v>0</v>
      </c>
      <c r="EN3022" s="304">
        <f t="shared" si="1351"/>
        <v>7.4595774228747134</v>
      </c>
      <c r="EO3022" s="77">
        <f t="shared" si="1352"/>
        <v>0</v>
      </c>
      <c r="EP3022" s="304">
        <f t="shared" si="1353"/>
        <v>0</v>
      </c>
      <c r="EQ3022" s="77" t="e">
        <f t="shared" si="1354"/>
        <v>#DIV/0!</v>
      </c>
      <c r="ER3022" s="77">
        <f t="shared" si="1355"/>
        <v>100</v>
      </c>
      <c r="ES3022" s="77">
        <f t="shared" si="1356"/>
        <v>0</v>
      </c>
    </row>
    <row r="3023" spans="1:149" s="77" customFormat="1" x14ac:dyDescent="0.45">
      <c r="A3023" s="77" t="s">
        <v>4308</v>
      </c>
      <c r="B3023" s="178" t="s">
        <v>992</v>
      </c>
      <c r="C3023" s="77" t="s">
        <v>4309</v>
      </c>
      <c r="D3023" s="77" t="s">
        <v>4349</v>
      </c>
      <c r="E3023" s="77" t="s">
        <v>637</v>
      </c>
      <c r="F3023" s="77" t="s">
        <v>4341</v>
      </c>
      <c r="G3023" s="77" t="s">
        <v>3380</v>
      </c>
      <c r="H3023" s="77" t="s">
        <v>1372</v>
      </c>
      <c r="I3023" s="77">
        <v>5</v>
      </c>
      <c r="J3023" s="304">
        <v>200</v>
      </c>
      <c r="K3023" s="77">
        <v>5</v>
      </c>
      <c r="L3023" s="304">
        <v>1200</v>
      </c>
      <c r="M3023" s="77">
        <v>10</v>
      </c>
      <c r="N3023" s="77" t="s">
        <v>722</v>
      </c>
      <c r="O3023" s="77" t="s">
        <v>750</v>
      </c>
      <c r="P3023" s="72" t="s">
        <v>1374</v>
      </c>
      <c r="Q3023" s="164"/>
      <c r="R3023" s="125"/>
      <c r="S3023" s="116"/>
      <c r="U3023" s="96">
        <v>0.7301626068578535</v>
      </c>
      <c r="W3023" s="96">
        <v>2.7027027027027026</v>
      </c>
      <c r="AA3023" s="221">
        <v>0.90039981867339625</v>
      </c>
      <c r="AB3023" s="168"/>
      <c r="AC3023" s="257">
        <f t="shared" si="1333"/>
        <v>9.9600181326603754E-2</v>
      </c>
      <c r="AE3023" s="327"/>
      <c r="AG3023" s="168"/>
      <c r="AP3023" s="77">
        <f t="shared" si="1334"/>
        <v>2000</v>
      </c>
      <c r="AQ3023" s="178" t="s">
        <v>824</v>
      </c>
      <c r="AR3023" s="66">
        <v>1.0069999999999999</v>
      </c>
      <c r="AS3023" s="66">
        <v>1.63</v>
      </c>
      <c r="AU3023" s="276">
        <v>1800.7996373467925</v>
      </c>
      <c r="AV3023" s="276">
        <v>199.20036265320752</v>
      </c>
      <c r="AW3023" s="276">
        <v>1813.4052348082198</v>
      </c>
      <c r="AX3023" s="95">
        <v>21.315544750013171</v>
      </c>
      <c r="AY3023" s="276">
        <v>324.69659112472823</v>
      </c>
      <c r="AZ3023" s="95">
        <v>4.5919032282490218</v>
      </c>
      <c r="BA3023" s="178"/>
      <c r="BB3023" s="98" t="s">
        <v>3412</v>
      </c>
      <c r="BC3023" s="178" t="s">
        <v>751</v>
      </c>
      <c r="BD3023" s="96">
        <v>48.778949700000005</v>
      </c>
      <c r="BF3023" s="230">
        <v>0.87017969999999989</v>
      </c>
      <c r="BH3023" s="96">
        <v>15.223256099999999</v>
      </c>
      <c r="BN3023" s="230">
        <v>7.6458486000000008</v>
      </c>
      <c r="BP3023" s="96">
        <v>1.9554599999999998E-2</v>
      </c>
      <c r="BR3023" s="96">
        <v>5.6219475000000001</v>
      </c>
      <c r="BX3023" s="96">
        <v>11.146122</v>
      </c>
      <c r="BZ3023" s="96">
        <v>1.9065734999999997</v>
      </c>
      <c r="CB3023" s="230">
        <v>7.3525295999999996</v>
      </c>
      <c r="DH3023" s="96">
        <f t="shared" si="1331"/>
        <v>98.564961300000007</v>
      </c>
      <c r="DJ3023" s="230">
        <f t="shared" si="1332"/>
        <v>1.4350386999999927</v>
      </c>
      <c r="DL3023" s="77" t="s">
        <v>4793</v>
      </c>
      <c r="DO3023" s="348">
        <v>2.78</v>
      </c>
      <c r="DP3023" s="77">
        <v>0.21</v>
      </c>
      <c r="DQ3023" s="348">
        <v>0.25700000000000001</v>
      </c>
      <c r="DR3023" s="77">
        <v>1.2E-2</v>
      </c>
      <c r="DS3023" s="246"/>
      <c r="DU3023" s="96"/>
      <c r="DW3023" s="178"/>
      <c r="DX3023" s="304">
        <f t="shared" si="1335"/>
        <v>49.489137982343024</v>
      </c>
      <c r="DY3023" s="77">
        <f t="shared" si="1336"/>
        <v>0</v>
      </c>
      <c r="DZ3023" s="304">
        <f t="shared" si="1337"/>
        <v>0.88284892371788493</v>
      </c>
      <c r="EA3023" s="77">
        <f t="shared" si="1338"/>
        <v>0</v>
      </c>
      <c r="EB3023" s="304">
        <f t="shared" si="1339"/>
        <v>15.444896339648842</v>
      </c>
      <c r="EC3023" s="77">
        <f t="shared" si="1340"/>
        <v>0</v>
      </c>
      <c r="ED3023" s="304">
        <f t="shared" si="1341"/>
        <v>7.75716694772344</v>
      </c>
      <c r="EE3023" s="77">
        <f t="shared" si="1342"/>
        <v>0</v>
      </c>
      <c r="EF3023" s="304">
        <f t="shared" si="1343"/>
        <v>1.9839301656581685E-2</v>
      </c>
      <c r="EG3023" s="77">
        <f t="shared" si="1344"/>
        <v>0</v>
      </c>
      <c r="EH3023" s="304">
        <f t="shared" si="1345"/>
        <v>5.7037992262672352</v>
      </c>
      <c r="EI3023" s="77">
        <f t="shared" si="1346"/>
        <v>0</v>
      </c>
      <c r="EJ3023" s="304">
        <f t="shared" si="1347"/>
        <v>11.308401944251562</v>
      </c>
      <c r="EK3023" s="77">
        <f t="shared" si="1348"/>
        <v>0</v>
      </c>
      <c r="EL3023" s="304">
        <f t="shared" si="1349"/>
        <v>1.9343319115167141</v>
      </c>
      <c r="EM3023" s="77">
        <f t="shared" si="1350"/>
        <v>0</v>
      </c>
      <c r="EN3023" s="304">
        <f t="shared" si="1351"/>
        <v>7.4595774228747134</v>
      </c>
      <c r="EO3023" s="77">
        <f t="shared" si="1352"/>
        <v>0</v>
      </c>
      <c r="EP3023" s="304">
        <f t="shared" si="1353"/>
        <v>0</v>
      </c>
      <c r="EQ3023" s="77" t="e">
        <f t="shared" si="1354"/>
        <v>#DIV/0!</v>
      </c>
      <c r="ER3023" s="77">
        <f t="shared" si="1355"/>
        <v>100</v>
      </c>
      <c r="ES3023" s="77">
        <f t="shared" si="1356"/>
        <v>0</v>
      </c>
    </row>
    <row r="3024" spans="1:149" s="77" customFormat="1" x14ac:dyDescent="0.45">
      <c r="A3024" s="77" t="s">
        <v>4308</v>
      </c>
      <c r="B3024" s="178" t="s">
        <v>992</v>
      </c>
      <c r="C3024" s="77" t="s">
        <v>4309</v>
      </c>
      <c r="D3024" s="77" t="s">
        <v>4349</v>
      </c>
      <c r="E3024" s="77" t="s">
        <v>637</v>
      </c>
      <c r="F3024" s="77" t="s">
        <v>4342</v>
      </c>
      <c r="G3024" s="77" t="s">
        <v>3380</v>
      </c>
      <c r="H3024" s="77" t="s">
        <v>1372</v>
      </c>
      <c r="I3024" s="77">
        <v>5</v>
      </c>
      <c r="J3024" s="304">
        <v>200</v>
      </c>
      <c r="K3024" s="77">
        <v>5</v>
      </c>
      <c r="L3024" s="304">
        <v>1200</v>
      </c>
      <c r="M3024" s="77">
        <v>10</v>
      </c>
      <c r="N3024" s="77" t="s">
        <v>722</v>
      </c>
      <c r="O3024" s="77" t="s">
        <v>750</v>
      </c>
      <c r="P3024" s="72" t="s">
        <v>1374</v>
      </c>
      <c r="Q3024" s="164"/>
      <c r="R3024" s="125"/>
      <c r="S3024" s="116"/>
      <c r="U3024" s="96">
        <v>1.0597914150617602</v>
      </c>
      <c r="W3024" s="96">
        <v>1.0051204248056134</v>
      </c>
      <c r="AA3024" s="221">
        <v>0.69845887195181644</v>
      </c>
      <c r="AB3024" s="168"/>
      <c r="AC3024" s="257">
        <f t="shared" si="1333"/>
        <v>0.30154112804818356</v>
      </c>
      <c r="AE3024" s="327"/>
      <c r="AG3024" s="168"/>
      <c r="AP3024" s="77">
        <f t="shared" si="1334"/>
        <v>2000</v>
      </c>
      <c r="AQ3024" s="178" t="s">
        <v>824</v>
      </c>
      <c r="AR3024" s="66">
        <v>1.008</v>
      </c>
      <c r="AS3024" s="66">
        <v>1.625</v>
      </c>
      <c r="AU3024" s="276">
        <v>1396.917743903633</v>
      </c>
      <c r="AV3024" s="276">
        <v>603.08225609636713</v>
      </c>
      <c r="AW3024" s="276">
        <v>1408.093085854862</v>
      </c>
      <c r="AX3024" s="95">
        <v>16.569981110550064</v>
      </c>
      <c r="AY3024" s="276">
        <v>980.00866615659663</v>
      </c>
      <c r="AZ3024" s="95">
        <v>13.859415469218257</v>
      </c>
      <c r="BA3024" s="178"/>
      <c r="BB3024" s="98" t="s">
        <v>3412</v>
      </c>
      <c r="BC3024" s="178" t="s">
        <v>751</v>
      </c>
      <c r="BD3024" s="96">
        <v>49.160109300000002</v>
      </c>
      <c r="BF3024" s="230">
        <v>0.87697930000000013</v>
      </c>
      <c r="BH3024" s="96">
        <v>15.342210900000003</v>
      </c>
      <c r="BN3024" s="230">
        <v>7.7055934000000006</v>
      </c>
      <c r="BP3024" s="96">
        <v>1.97074E-2</v>
      </c>
      <c r="BR3024" s="96">
        <v>5.6658775000000006</v>
      </c>
      <c r="BX3024" s="96">
        <v>11.233218000000001</v>
      </c>
      <c r="BZ3024" s="96">
        <v>1.9214715</v>
      </c>
      <c r="CB3024" s="230">
        <v>7.4099824000000005</v>
      </c>
      <c r="DH3024" s="96">
        <f t="shared" si="1331"/>
        <v>99.335149700000002</v>
      </c>
      <c r="DJ3024" s="230">
        <f t="shared" si="1332"/>
        <v>0.66485029999999767</v>
      </c>
      <c r="DL3024" s="77" t="s">
        <v>4793</v>
      </c>
      <c r="DO3024" s="348">
        <v>1.97</v>
      </c>
      <c r="DP3024" s="77">
        <v>0.21</v>
      </c>
      <c r="DQ3024" s="348">
        <v>0.30299999999999999</v>
      </c>
      <c r="DR3024" s="77">
        <v>1.2999999999999999E-2</v>
      </c>
      <c r="DS3024" s="246"/>
      <c r="DU3024" s="96"/>
      <c r="DW3024" s="178"/>
      <c r="DX3024" s="304">
        <f t="shared" si="1335"/>
        <v>49.489137982343024</v>
      </c>
      <c r="DY3024" s="77">
        <f t="shared" si="1336"/>
        <v>0</v>
      </c>
      <c r="DZ3024" s="304">
        <f t="shared" si="1337"/>
        <v>0.88284892371788526</v>
      </c>
      <c r="EA3024" s="77">
        <f t="shared" si="1338"/>
        <v>0</v>
      </c>
      <c r="EB3024" s="304">
        <f t="shared" si="1339"/>
        <v>15.444896339648848</v>
      </c>
      <c r="EC3024" s="77">
        <f t="shared" si="1340"/>
        <v>0</v>
      </c>
      <c r="ED3024" s="304">
        <f t="shared" si="1341"/>
        <v>7.75716694772344</v>
      </c>
      <c r="EE3024" s="77">
        <f t="shared" si="1342"/>
        <v>0</v>
      </c>
      <c r="EF3024" s="304">
        <f t="shared" si="1343"/>
        <v>1.9839301656581688E-2</v>
      </c>
      <c r="EG3024" s="77">
        <f t="shared" si="1344"/>
        <v>0</v>
      </c>
      <c r="EH3024" s="304">
        <f t="shared" si="1345"/>
        <v>5.7037992262672361</v>
      </c>
      <c r="EI3024" s="77">
        <f t="shared" si="1346"/>
        <v>0</v>
      </c>
      <c r="EJ3024" s="304">
        <f t="shared" si="1347"/>
        <v>11.308401944251562</v>
      </c>
      <c r="EK3024" s="77">
        <f t="shared" si="1348"/>
        <v>0</v>
      </c>
      <c r="EL3024" s="304">
        <f t="shared" si="1349"/>
        <v>1.9343319115167144</v>
      </c>
      <c r="EM3024" s="77">
        <f t="shared" si="1350"/>
        <v>0</v>
      </c>
      <c r="EN3024" s="304">
        <f t="shared" si="1351"/>
        <v>7.4595774228747151</v>
      </c>
      <c r="EO3024" s="77">
        <f t="shared" si="1352"/>
        <v>0</v>
      </c>
      <c r="EP3024" s="304">
        <f t="shared" si="1353"/>
        <v>0</v>
      </c>
      <c r="EQ3024" s="77" t="e">
        <f t="shared" si="1354"/>
        <v>#DIV/0!</v>
      </c>
      <c r="ER3024" s="77">
        <f t="shared" si="1355"/>
        <v>100</v>
      </c>
      <c r="ES3024" s="77">
        <f t="shared" si="1356"/>
        <v>0</v>
      </c>
    </row>
    <row r="3025" spans="1:149" s="77" customFormat="1" x14ac:dyDescent="0.45">
      <c r="A3025" s="77" t="s">
        <v>4308</v>
      </c>
      <c r="B3025" s="178" t="s">
        <v>992</v>
      </c>
      <c r="C3025" s="77" t="s">
        <v>4309</v>
      </c>
      <c r="D3025" s="77" t="s">
        <v>4349</v>
      </c>
      <c r="E3025" s="77" t="s">
        <v>637</v>
      </c>
      <c r="F3025" s="77" t="s">
        <v>4343</v>
      </c>
      <c r="G3025" s="77" t="s">
        <v>3380</v>
      </c>
      <c r="H3025" s="77" t="s">
        <v>1372</v>
      </c>
      <c r="I3025" s="77">
        <v>5</v>
      </c>
      <c r="J3025" s="304">
        <v>200</v>
      </c>
      <c r="K3025" s="77">
        <v>5</v>
      </c>
      <c r="L3025" s="304">
        <v>1200</v>
      </c>
      <c r="M3025" s="77">
        <v>10</v>
      </c>
      <c r="N3025" s="77" t="s">
        <v>722</v>
      </c>
      <c r="O3025" s="77" t="s">
        <v>750</v>
      </c>
      <c r="P3025" s="72" t="s">
        <v>1374</v>
      </c>
      <c r="Q3025" s="164"/>
      <c r="R3025" s="125"/>
      <c r="S3025" s="116"/>
      <c r="U3025" s="96">
        <v>1.4747897593114898</v>
      </c>
      <c r="W3025" s="95">
        <v>0</v>
      </c>
      <c r="AA3025" s="220">
        <v>0</v>
      </c>
      <c r="AB3025" s="220"/>
      <c r="AC3025" s="258">
        <f t="shared" si="1333"/>
        <v>1</v>
      </c>
      <c r="AE3025" s="327"/>
      <c r="AG3025" s="168"/>
      <c r="AP3025" s="77">
        <f t="shared" si="1334"/>
        <v>2000</v>
      </c>
      <c r="AQ3025" s="178" t="s">
        <v>824</v>
      </c>
      <c r="AR3025" s="66">
        <v>1.0069999999999999</v>
      </c>
      <c r="AS3025" s="66">
        <v>1.581</v>
      </c>
      <c r="AU3025" s="276"/>
      <c r="AV3025" s="276">
        <v>2000</v>
      </c>
      <c r="AW3025" s="276">
        <v>0</v>
      </c>
      <c r="AX3025" s="95"/>
      <c r="AY3025" s="276">
        <v>3162</v>
      </c>
      <c r="AZ3025" s="95">
        <v>44.717432842237265</v>
      </c>
      <c r="BA3025" s="178"/>
      <c r="BB3025" s="98" t="s">
        <v>3412</v>
      </c>
      <c r="BC3025" s="178" t="s">
        <v>751</v>
      </c>
      <c r="BD3025" s="96">
        <v>49.367651700000003</v>
      </c>
      <c r="BF3025" s="230">
        <v>0.88068170000000012</v>
      </c>
      <c r="BH3025" s="96">
        <v>15.4069821</v>
      </c>
      <c r="BN3025" s="230">
        <v>7.7381246000000008</v>
      </c>
      <c r="BP3025" s="96">
        <v>1.9790600000000002E-2</v>
      </c>
      <c r="BR3025" s="96">
        <v>5.6897975000000001</v>
      </c>
      <c r="BX3025" s="96">
        <v>11.280642</v>
      </c>
      <c r="BZ3025" s="96">
        <v>1.9295834999999999</v>
      </c>
      <c r="CB3025" s="230">
        <v>7.4412655999999995</v>
      </c>
      <c r="DH3025" s="96">
        <f t="shared" si="1331"/>
        <v>99.754519299999998</v>
      </c>
      <c r="DJ3025" s="230">
        <f t="shared" si="1332"/>
        <v>0.24548070000000166</v>
      </c>
      <c r="DL3025" s="77" t="s">
        <v>4793</v>
      </c>
      <c r="DO3025" s="348">
        <v>1.57</v>
      </c>
      <c r="DP3025" s="96">
        <v>0.2</v>
      </c>
      <c r="DQ3025" s="348">
        <v>0.28699999999999998</v>
      </c>
      <c r="DR3025" s="77">
        <v>1.2E-2</v>
      </c>
      <c r="DS3025" s="246"/>
      <c r="DU3025" s="96"/>
      <c r="DW3025" s="178"/>
      <c r="DX3025" s="304">
        <f t="shared" si="1335"/>
        <v>49.489137982343024</v>
      </c>
      <c r="DY3025" s="77">
        <f t="shared" si="1336"/>
        <v>0</v>
      </c>
      <c r="DZ3025" s="304">
        <f t="shared" si="1337"/>
        <v>0.88284892371788526</v>
      </c>
      <c r="EA3025" s="77">
        <f t="shared" si="1338"/>
        <v>0</v>
      </c>
      <c r="EB3025" s="304">
        <f t="shared" si="1339"/>
        <v>15.444896339648844</v>
      </c>
      <c r="EC3025" s="77">
        <f t="shared" si="1340"/>
        <v>0</v>
      </c>
      <c r="ED3025" s="304">
        <f t="shared" si="1341"/>
        <v>7.7571669477234417</v>
      </c>
      <c r="EE3025" s="77">
        <f t="shared" si="1342"/>
        <v>0</v>
      </c>
      <c r="EF3025" s="304">
        <f t="shared" si="1343"/>
        <v>1.9839301656581692E-2</v>
      </c>
      <c r="EG3025" s="77">
        <f t="shared" si="1344"/>
        <v>0</v>
      </c>
      <c r="EH3025" s="304">
        <f t="shared" si="1345"/>
        <v>5.7037992262672361</v>
      </c>
      <c r="EI3025" s="77">
        <f t="shared" si="1346"/>
        <v>0</v>
      </c>
      <c r="EJ3025" s="304">
        <f t="shared" si="1347"/>
        <v>11.308401944251562</v>
      </c>
      <c r="EK3025" s="77">
        <f t="shared" si="1348"/>
        <v>0</v>
      </c>
      <c r="EL3025" s="304">
        <f t="shared" si="1349"/>
        <v>1.9343319115167144</v>
      </c>
      <c r="EM3025" s="77">
        <f t="shared" si="1350"/>
        <v>0</v>
      </c>
      <c r="EN3025" s="304">
        <f t="shared" si="1351"/>
        <v>7.4595774228747151</v>
      </c>
      <c r="EO3025" s="77">
        <f t="shared" si="1352"/>
        <v>0</v>
      </c>
      <c r="EP3025" s="304">
        <f t="shared" si="1353"/>
        <v>0</v>
      </c>
      <c r="EQ3025" s="77" t="e">
        <f t="shared" si="1354"/>
        <v>#DIV/0!</v>
      </c>
      <c r="ER3025" s="77">
        <f t="shared" si="1355"/>
        <v>100</v>
      </c>
      <c r="ES3025" s="77">
        <f t="shared" si="1356"/>
        <v>0</v>
      </c>
    </row>
    <row r="3026" spans="1:149" s="77" customFormat="1" x14ac:dyDescent="0.45">
      <c r="A3026" s="77" t="s">
        <v>4308</v>
      </c>
      <c r="B3026" s="178" t="s">
        <v>992</v>
      </c>
      <c r="C3026" s="77" t="s">
        <v>4309</v>
      </c>
      <c r="D3026" s="77" t="s">
        <v>4349</v>
      </c>
      <c r="E3026" s="77" t="s">
        <v>637</v>
      </c>
      <c r="F3026" s="77" t="s">
        <v>4344</v>
      </c>
      <c r="G3026" s="77" t="s">
        <v>3380</v>
      </c>
      <c r="H3026" s="77" t="s">
        <v>1372</v>
      </c>
      <c r="I3026" s="77">
        <v>1.5</v>
      </c>
      <c r="J3026" s="304">
        <v>200</v>
      </c>
      <c r="K3026" s="77">
        <v>5</v>
      </c>
      <c r="L3026" s="304">
        <v>1200</v>
      </c>
      <c r="M3026" s="77">
        <v>10</v>
      </c>
      <c r="N3026" s="77" t="s">
        <v>722</v>
      </c>
      <c r="O3026" s="77" t="s">
        <v>750</v>
      </c>
      <c r="P3026" s="72" t="s">
        <v>1374</v>
      </c>
      <c r="Q3026" s="164"/>
      <c r="R3026" s="125"/>
      <c r="S3026" s="116"/>
      <c r="U3026" s="95">
        <v>0</v>
      </c>
      <c r="W3026" s="96">
        <v>8.9190677188474954</v>
      </c>
      <c r="AA3026" s="220">
        <v>1</v>
      </c>
      <c r="AB3026" s="220"/>
      <c r="AC3026" s="258">
        <f t="shared" si="1333"/>
        <v>0</v>
      </c>
      <c r="AE3026" s="327"/>
      <c r="AG3026" s="168"/>
      <c r="AP3026" s="77">
        <f t="shared" si="1334"/>
        <v>2000</v>
      </c>
      <c r="AQ3026" s="178"/>
      <c r="AR3026" s="66">
        <v>1.0069999999999999</v>
      </c>
      <c r="AS3026" s="66"/>
      <c r="AU3026" s="276">
        <v>2000</v>
      </c>
      <c r="AV3026" s="276"/>
      <c r="AW3026" s="276">
        <v>2013.9999999999998</v>
      </c>
      <c r="AX3026" s="95"/>
      <c r="AY3026" s="276"/>
      <c r="AZ3026" s="95"/>
      <c r="BA3026" s="178"/>
      <c r="BB3026" s="98" t="s">
        <v>3412</v>
      </c>
      <c r="BC3026" s="178" t="s">
        <v>751</v>
      </c>
      <c r="BD3026" s="96">
        <v>47.894400000000005</v>
      </c>
      <c r="BF3026" s="230">
        <v>0.85439999999999994</v>
      </c>
      <c r="BH3026" s="96">
        <v>14.9472</v>
      </c>
      <c r="BN3026" s="230">
        <v>7.5072000000000001</v>
      </c>
      <c r="BP3026" s="96">
        <v>1.9199999999999998E-2</v>
      </c>
      <c r="BR3026" s="96">
        <v>5.52</v>
      </c>
      <c r="BX3026" s="96">
        <v>10.944000000000001</v>
      </c>
      <c r="BZ3026" s="96">
        <v>1.8719999999999999</v>
      </c>
      <c r="CB3026" s="230">
        <v>7.2191999999999998</v>
      </c>
      <c r="DH3026" s="96">
        <f t="shared" si="1331"/>
        <v>96.777600000000007</v>
      </c>
      <c r="DJ3026" s="230">
        <f t="shared" si="1332"/>
        <v>3.2223999999999933</v>
      </c>
      <c r="DL3026" s="77" t="s">
        <v>3334</v>
      </c>
      <c r="DO3026" s="348">
        <v>4.8099999999999996</v>
      </c>
      <c r="DP3026" s="96">
        <v>0.12</v>
      </c>
      <c r="DQ3026" s="348"/>
      <c r="DS3026" s="246"/>
      <c r="DU3026" s="96"/>
      <c r="DW3026" s="178"/>
      <c r="DX3026" s="304">
        <f t="shared" si="1335"/>
        <v>49.489137982343024</v>
      </c>
      <c r="DY3026" s="77">
        <f t="shared" si="1336"/>
        <v>0</v>
      </c>
      <c r="DZ3026" s="304">
        <f t="shared" si="1337"/>
        <v>0.88284892371788493</v>
      </c>
      <c r="EA3026" s="77">
        <f t="shared" si="1338"/>
        <v>0</v>
      </c>
      <c r="EB3026" s="304">
        <f t="shared" si="1339"/>
        <v>15.444896339648844</v>
      </c>
      <c r="EC3026" s="77">
        <f t="shared" si="1340"/>
        <v>0</v>
      </c>
      <c r="ED3026" s="304">
        <f t="shared" si="1341"/>
        <v>7.75716694772344</v>
      </c>
      <c r="EE3026" s="77">
        <f t="shared" si="1342"/>
        <v>0</v>
      </c>
      <c r="EF3026" s="304">
        <f t="shared" si="1343"/>
        <v>1.9839301656581685E-2</v>
      </c>
      <c r="EG3026" s="77">
        <f t="shared" si="1344"/>
        <v>0</v>
      </c>
      <c r="EH3026" s="304">
        <f t="shared" si="1345"/>
        <v>5.7037992262672343</v>
      </c>
      <c r="EI3026" s="77">
        <f t="shared" si="1346"/>
        <v>0</v>
      </c>
      <c r="EJ3026" s="304">
        <f t="shared" si="1347"/>
        <v>11.308401944251562</v>
      </c>
      <c r="EK3026" s="77">
        <f t="shared" si="1348"/>
        <v>0</v>
      </c>
      <c r="EL3026" s="304">
        <f t="shared" si="1349"/>
        <v>1.9343319115167144</v>
      </c>
      <c r="EM3026" s="77">
        <f t="shared" si="1350"/>
        <v>0</v>
      </c>
      <c r="EN3026" s="304">
        <f t="shared" si="1351"/>
        <v>7.4595774228747134</v>
      </c>
      <c r="EO3026" s="77">
        <f t="shared" si="1352"/>
        <v>0</v>
      </c>
      <c r="EP3026" s="304">
        <f t="shared" si="1353"/>
        <v>0</v>
      </c>
      <c r="EQ3026" s="77" t="e">
        <f t="shared" si="1354"/>
        <v>#DIV/0!</v>
      </c>
      <c r="ER3026" s="77">
        <f t="shared" si="1355"/>
        <v>100</v>
      </c>
      <c r="ES3026" s="77">
        <f t="shared" si="1356"/>
        <v>0</v>
      </c>
    </row>
    <row r="3027" spans="1:149" s="77" customFormat="1" x14ac:dyDescent="0.45">
      <c r="A3027" s="77" t="s">
        <v>4308</v>
      </c>
      <c r="B3027" s="178" t="s">
        <v>992</v>
      </c>
      <c r="C3027" s="77" t="s">
        <v>4309</v>
      </c>
      <c r="D3027" s="77" t="s">
        <v>4349</v>
      </c>
      <c r="E3027" s="77" t="s">
        <v>637</v>
      </c>
      <c r="F3027" s="77" t="s">
        <v>4345</v>
      </c>
      <c r="G3027" s="77" t="s">
        <v>3380</v>
      </c>
      <c r="H3027" s="77" t="s">
        <v>1372</v>
      </c>
      <c r="I3027" s="77">
        <v>1.5</v>
      </c>
      <c r="J3027" s="304">
        <v>200</v>
      </c>
      <c r="K3027" s="77">
        <v>5</v>
      </c>
      <c r="L3027" s="304">
        <v>1200</v>
      </c>
      <c r="M3027" s="77">
        <v>10</v>
      </c>
      <c r="N3027" s="77" t="s">
        <v>722</v>
      </c>
      <c r="O3027" s="77" t="s">
        <v>750</v>
      </c>
      <c r="P3027" s="72" t="s">
        <v>1374</v>
      </c>
      <c r="Q3027" s="164"/>
      <c r="R3027" s="125"/>
      <c r="S3027" s="116"/>
      <c r="U3027" s="96">
        <v>0.27883275733082757</v>
      </c>
      <c r="W3027" s="96">
        <v>7.352941176470587</v>
      </c>
      <c r="AA3027" s="221">
        <v>0.98471045127694157</v>
      </c>
      <c r="AB3027" s="168"/>
      <c r="AC3027" s="257">
        <f t="shared" si="1333"/>
        <v>1.5289548723058433E-2</v>
      </c>
      <c r="AE3027" s="327"/>
      <c r="AG3027" s="168"/>
      <c r="AP3027" s="77">
        <f t="shared" si="1334"/>
        <v>2000</v>
      </c>
      <c r="AQ3027" s="178" t="s">
        <v>824</v>
      </c>
      <c r="AR3027" s="66">
        <v>1.0069999999999999</v>
      </c>
      <c r="AS3027" s="66">
        <v>1.6240000000000001</v>
      </c>
      <c r="AU3027" s="276">
        <v>1969.420902553883</v>
      </c>
      <c r="AV3027" s="276">
        <v>30.579097446116865</v>
      </c>
      <c r="AW3027" s="276">
        <v>1983.20684887176</v>
      </c>
      <c r="AX3027" s="95">
        <v>23.335288847361578</v>
      </c>
      <c r="AY3027" s="276">
        <v>49.660454252493793</v>
      </c>
      <c r="AZ3027" s="95">
        <v>0.70230487917485362</v>
      </c>
      <c r="BA3027" s="178"/>
      <c r="BB3027" s="98" t="s">
        <v>3412</v>
      </c>
      <c r="BC3027" s="178" t="s">
        <v>751</v>
      </c>
      <c r="BD3027" s="96">
        <v>48.062529300000008</v>
      </c>
      <c r="BF3027" s="230">
        <v>0.85739929999999998</v>
      </c>
      <c r="BH3027" s="96">
        <v>14.999670900000002</v>
      </c>
      <c r="BN3027" s="230">
        <v>7.5335534000000006</v>
      </c>
      <c r="BP3027" s="96">
        <v>1.92674E-2</v>
      </c>
      <c r="BR3027" s="96">
        <v>5.5393775000000005</v>
      </c>
      <c r="BX3027" s="96">
        <v>10.982418000000001</v>
      </c>
      <c r="BZ3027" s="96">
        <v>1.8785714999999998</v>
      </c>
      <c r="CB3027" s="230">
        <v>7.2445424000000003</v>
      </c>
      <c r="DH3027" s="96">
        <f t="shared" si="1331"/>
        <v>97.117329700000013</v>
      </c>
      <c r="DJ3027" s="230">
        <f t="shared" si="1332"/>
        <v>2.8826702999999867</v>
      </c>
      <c r="DL3027" s="77" t="s">
        <v>4793</v>
      </c>
      <c r="DO3027" s="348">
        <v>4.37</v>
      </c>
      <c r="DP3027" s="96">
        <v>0.13</v>
      </c>
      <c r="DQ3027" s="348">
        <v>0.10299999999999999</v>
      </c>
      <c r="DR3027" s="77">
        <v>5.0000000000000001E-3</v>
      </c>
      <c r="DS3027" s="246"/>
      <c r="DU3027" s="96"/>
      <c r="DW3027" s="178"/>
      <c r="DX3027" s="304">
        <f t="shared" si="1335"/>
        <v>49.489137982343024</v>
      </c>
      <c r="DY3027" s="77">
        <f t="shared" si="1336"/>
        <v>0</v>
      </c>
      <c r="DZ3027" s="304">
        <f t="shared" si="1337"/>
        <v>0.88284892371788493</v>
      </c>
      <c r="EA3027" s="77">
        <f t="shared" si="1338"/>
        <v>0</v>
      </c>
      <c r="EB3027" s="304">
        <f t="shared" si="1339"/>
        <v>15.444896339648844</v>
      </c>
      <c r="EC3027" s="77">
        <f t="shared" si="1340"/>
        <v>0</v>
      </c>
      <c r="ED3027" s="304">
        <f t="shared" si="1341"/>
        <v>7.75716694772344</v>
      </c>
      <c r="EE3027" s="77">
        <f t="shared" si="1342"/>
        <v>0</v>
      </c>
      <c r="EF3027" s="304">
        <f t="shared" si="1343"/>
        <v>1.9839301656581685E-2</v>
      </c>
      <c r="EG3027" s="77">
        <f t="shared" si="1344"/>
        <v>0</v>
      </c>
      <c r="EH3027" s="304">
        <f t="shared" si="1345"/>
        <v>5.7037992262672352</v>
      </c>
      <c r="EI3027" s="77">
        <f t="shared" si="1346"/>
        <v>0</v>
      </c>
      <c r="EJ3027" s="304">
        <f t="shared" si="1347"/>
        <v>11.308401944251562</v>
      </c>
      <c r="EK3027" s="77">
        <f t="shared" si="1348"/>
        <v>0</v>
      </c>
      <c r="EL3027" s="304">
        <f t="shared" si="1349"/>
        <v>1.9343319115167141</v>
      </c>
      <c r="EM3027" s="77">
        <f t="shared" si="1350"/>
        <v>0</v>
      </c>
      <c r="EN3027" s="304">
        <f t="shared" si="1351"/>
        <v>7.4595774228747134</v>
      </c>
      <c r="EO3027" s="77">
        <f t="shared" si="1352"/>
        <v>0</v>
      </c>
      <c r="EP3027" s="304">
        <f t="shared" si="1353"/>
        <v>0</v>
      </c>
      <c r="EQ3027" s="77" t="e">
        <f t="shared" si="1354"/>
        <v>#DIV/0!</v>
      </c>
      <c r="ER3027" s="77">
        <f t="shared" si="1355"/>
        <v>100</v>
      </c>
      <c r="ES3027" s="77">
        <f t="shared" si="1356"/>
        <v>0</v>
      </c>
    </row>
    <row r="3028" spans="1:149" s="77" customFormat="1" x14ac:dyDescent="0.45">
      <c r="A3028" s="77" t="s">
        <v>4308</v>
      </c>
      <c r="B3028" s="178" t="s">
        <v>992</v>
      </c>
      <c r="C3028" s="77" t="s">
        <v>4309</v>
      </c>
      <c r="D3028" s="77" t="s">
        <v>4349</v>
      </c>
      <c r="E3028" s="77" t="s">
        <v>637</v>
      </c>
      <c r="F3028" s="77" t="s">
        <v>4346</v>
      </c>
      <c r="G3028" s="77" t="s">
        <v>3380</v>
      </c>
      <c r="H3028" s="77" t="s">
        <v>1372</v>
      </c>
      <c r="I3028" s="77">
        <v>1.5</v>
      </c>
      <c r="J3028" s="304">
        <v>200</v>
      </c>
      <c r="K3028" s="77">
        <v>5</v>
      </c>
      <c r="L3028" s="304">
        <v>1200</v>
      </c>
      <c r="M3028" s="77">
        <v>10</v>
      </c>
      <c r="N3028" s="77" t="s">
        <v>722</v>
      </c>
      <c r="O3028" s="77" t="s">
        <v>750</v>
      </c>
      <c r="P3028" s="72" t="s">
        <v>1374</v>
      </c>
      <c r="Q3028" s="164"/>
      <c r="R3028" s="125"/>
      <c r="S3028" s="116"/>
      <c r="U3028" s="96">
        <v>0.71649610656391483</v>
      </c>
      <c r="W3028" s="96">
        <v>3.7577117218171621</v>
      </c>
      <c r="AA3028" s="221">
        <v>0.92758206508122232</v>
      </c>
      <c r="AB3028" s="168"/>
      <c r="AC3028" s="257">
        <f t="shared" si="1333"/>
        <v>7.2417934918777682E-2</v>
      </c>
      <c r="AE3028" s="327"/>
      <c r="AG3028" s="168"/>
      <c r="AP3028" s="77">
        <f t="shared" si="1334"/>
        <v>2000</v>
      </c>
      <c r="AQ3028" s="178" t="s">
        <v>824</v>
      </c>
      <c r="AR3028" s="66">
        <v>1.0069999999999999</v>
      </c>
      <c r="AS3028" s="66">
        <v>1.629</v>
      </c>
      <c r="AU3028" s="276">
        <v>1855.1641301624447</v>
      </c>
      <c r="AV3028" s="276">
        <v>144.83586983755538</v>
      </c>
      <c r="AW3028" s="276">
        <v>1868.1502790735817</v>
      </c>
      <c r="AX3028" s="95">
        <v>21.962766047977539</v>
      </c>
      <c r="AY3028" s="276">
        <v>235.9376319653777</v>
      </c>
      <c r="AZ3028" s="95">
        <v>3.3366619899962902</v>
      </c>
      <c r="BA3028" s="178"/>
      <c r="BB3028" s="98" t="s">
        <v>3412</v>
      </c>
      <c r="BC3028" s="178" t="s">
        <v>751</v>
      </c>
      <c r="BD3028" s="96">
        <v>48.745523400000003</v>
      </c>
      <c r="BF3028" s="230">
        <v>0.86958340000000012</v>
      </c>
      <c r="BH3028" s="96">
        <v>15.2128242</v>
      </c>
      <c r="BN3028" s="230">
        <v>7.6406092000000001</v>
      </c>
      <c r="BP3028" s="96">
        <v>1.9541200000000002E-2</v>
      </c>
      <c r="BR3028" s="96">
        <v>5.6180950000000003</v>
      </c>
      <c r="BX3028" s="96">
        <v>11.138484</v>
      </c>
      <c r="BZ3028" s="96">
        <v>1.905267</v>
      </c>
      <c r="CB3028" s="230">
        <v>7.3474911999999994</v>
      </c>
      <c r="DH3028" s="96">
        <f t="shared" si="1331"/>
        <v>98.497418600000003</v>
      </c>
      <c r="DJ3028" s="230">
        <f t="shared" si="1332"/>
        <v>1.5025813999999968</v>
      </c>
      <c r="DL3028" s="77" t="s">
        <v>4793</v>
      </c>
      <c r="DO3028" s="348">
        <v>2.84</v>
      </c>
      <c r="DP3028" s="96">
        <v>0.12</v>
      </c>
      <c r="DQ3028" s="348">
        <v>0.26400000000000001</v>
      </c>
      <c r="DR3028" s="77">
        <v>0.01</v>
      </c>
      <c r="DS3028" s="246"/>
      <c r="DU3028" s="96"/>
      <c r="DW3028" s="178"/>
      <c r="DX3028" s="304">
        <f t="shared" si="1335"/>
        <v>49.489137982343024</v>
      </c>
      <c r="DY3028" s="77">
        <f t="shared" si="1336"/>
        <v>0</v>
      </c>
      <c r="DZ3028" s="304">
        <f t="shared" si="1337"/>
        <v>0.88284892371788526</v>
      </c>
      <c r="EA3028" s="77">
        <f t="shared" si="1338"/>
        <v>0</v>
      </c>
      <c r="EB3028" s="304">
        <f t="shared" si="1339"/>
        <v>15.444896339648844</v>
      </c>
      <c r="EC3028" s="77">
        <f t="shared" si="1340"/>
        <v>0</v>
      </c>
      <c r="ED3028" s="304">
        <f t="shared" si="1341"/>
        <v>7.75716694772344</v>
      </c>
      <c r="EE3028" s="77">
        <f t="shared" si="1342"/>
        <v>0</v>
      </c>
      <c r="EF3028" s="304">
        <f t="shared" si="1343"/>
        <v>1.9839301656581688E-2</v>
      </c>
      <c r="EG3028" s="77">
        <f t="shared" si="1344"/>
        <v>0</v>
      </c>
      <c r="EH3028" s="304">
        <f t="shared" si="1345"/>
        <v>5.7037992262672352</v>
      </c>
      <c r="EI3028" s="77">
        <f t="shared" si="1346"/>
        <v>0</v>
      </c>
      <c r="EJ3028" s="304">
        <f t="shared" si="1347"/>
        <v>11.308401944251562</v>
      </c>
      <c r="EK3028" s="77">
        <f t="shared" si="1348"/>
        <v>0</v>
      </c>
      <c r="EL3028" s="304">
        <f t="shared" si="1349"/>
        <v>1.9343319115167144</v>
      </c>
      <c r="EM3028" s="77">
        <f t="shared" si="1350"/>
        <v>0</v>
      </c>
      <c r="EN3028" s="304">
        <f t="shared" si="1351"/>
        <v>7.4595774228747134</v>
      </c>
      <c r="EO3028" s="77">
        <f t="shared" si="1352"/>
        <v>0</v>
      </c>
      <c r="EP3028" s="304">
        <f t="shared" si="1353"/>
        <v>0</v>
      </c>
      <c r="EQ3028" s="77" t="e">
        <f t="shared" si="1354"/>
        <v>#DIV/0!</v>
      </c>
      <c r="ER3028" s="77">
        <f t="shared" si="1355"/>
        <v>100</v>
      </c>
      <c r="ES3028" s="77">
        <f t="shared" si="1356"/>
        <v>0</v>
      </c>
    </row>
    <row r="3029" spans="1:149" s="77" customFormat="1" x14ac:dyDescent="0.45">
      <c r="A3029" s="77" t="s">
        <v>4308</v>
      </c>
      <c r="B3029" s="178" t="s">
        <v>992</v>
      </c>
      <c r="C3029" s="77" t="s">
        <v>4309</v>
      </c>
      <c r="D3029" s="77" t="s">
        <v>4349</v>
      </c>
      <c r="E3029" s="77" t="s">
        <v>637</v>
      </c>
      <c r="F3029" s="77" t="s">
        <v>4347</v>
      </c>
      <c r="G3029" s="77" t="s">
        <v>3380</v>
      </c>
      <c r="H3029" s="77" t="s">
        <v>1372</v>
      </c>
      <c r="I3029" s="77">
        <v>1.5</v>
      </c>
      <c r="J3029" s="304">
        <v>200</v>
      </c>
      <c r="K3029" s="77">
        <v>5</v>
      </c>
      <c r="L3029" s="304">
        <v>1200</v>
      </c>
      <c r="M3029" s="77">
        <v>10</v>
      </c>
      <c r="N3029" s="77" t="s">
        <v>722</v>
      </c>
      <c r="O3029" s="77" t="s">
        <v>750</v>
      </c>
      <c r="P3029" s="72" t="s">
        <v>1374</v>
      </c>
      <c r="Q3029" s="164"/>
      <c r="R3029" s="125"/>
      <c r="S3029" s="116"/>
      <c r="U3029" s="96">
        <v>0.91688758752366051</v>
      </c>
      <c r="W3029" s="96">
        <v>0.97439816583874661</v>
      </c>
      <c r="AA3029" s="221">
        <v>0.72187267605020267</v>
      </c>
      <c r="AB3029" s="168"/>
      <c r="AC3029" s="257">
        <f t="shared" si="1333"/>
        <v>0.27812732394979733</v>
      </c>
      <c r="AE3029" s="327"/>
      <c r="AG3029" s="168"/>
      <c r="AP3029" s="77">
        <f t="shared" si="1334"/>
        <v>2000</v>
      </c>
      <c r="AQ3029" s="178" t="s">
        <v>824</v>
      </c>
      <c r="AR3029" s="66">
        <v>1.0069999999999999</v>
      </c>
      <c r="AS3029" s="66">
        <v>1.6259999999999999</v>
      </c>
      <c r="AU3029" s="276">
        <v>1443.7453521004054</v>
      </c>
      <c r="AV3029" s="276">
        <v>556.25464789959472</v>
      </c>
      <c r="AW3029" s="276">
        <v>1453.8515695651081</v>
      </c>
      <c r="AX3029" s="95">
        <v>17.10081964710168</v>
      </c>
      <c r="AY3029" s="276">
        <v>904.47005748474089</v>
      </c>
      <c r="AZ3029" s="95">
        <v>12.791138220552934</v>
      </c>
      <c r="BA3029" s="178"/>
      <c r="BB3029" s="98" t="s">
        <v>3412</v>
      </c>
      <c r="BC3029" s="178" t="s">
        <v>751</v>
      </c>
      <c r="BD3029" s="96">
        <v>49.657512599999997</v>
      </c>
      <c r="BF3029" s="230">
        <v>0.88585259999999988</v>
      </c>
      <c r="BH3029" s="96">
        <v>15.497443799999999</v>
      </c>
      <c r="BN3029" s="230">
        <v>7.7835587999999998</v>
      </c>
      <c r="BP3029" s="96">
        <v>1.9906799999999999E-2</v>
      </c>
      <c r="BR3029" s="96">
        <v>5.7232049999999992</v>
      </c>
      <c r="BX3029" s="96">
        <v>11.346876</v>
      </c>
      <c r="BZ3029" s="96">
        <v>1.9409129999999999</v>
      </c>
      <c r="CB3029" s="230">
        <v>7.4849567999999991</v>
      </c>
      <c r="DH3029" s="96">
        <f t="shared" si="1331"/>
        <v>100.34022539999998</v>
      </c>
      <c r="DJ3029" s="230">
        <f t="shared" si="1332"/>
        <v>0</v>
      </c>
      <c r="DL3029" s="77" t="s">
        <v>4793</v>
      </c>
      <c r="DO3029" s="348">
        <v>1.26</v>
      </c>
      <c r="DP3029" s="77">
        <v>0.12</v>
      </c>
      <c r="DQ3029" s="348">
        <v>1.6E-2</v>
      </c>
      <c r="DR3029" s="77">
        <v>5.0000000000000001E-3</v>
      </c>
      <c r="DS3029" s="246"/>
      <c r="DU3029" s="96"/>
      <c r="DW3029" s="178"/>
      <c r="DX3029" s="304">
        <f t="shared" si="1335"/>
        <v>49.489137982343031</v>
      </c>
      <c r="DY3029" s="77">
        <f t="shared" si="1336"/>
        <v>0</v>
      </c>
      <c r="DZ3029" s="304">
        <f t="shared" si="1337"/>
        <v>0.88284892371788515</v>
      </c>
      <c r="EA3029" s="77">
        <f t="shared" si="1338"/>
        <v>0</v>
      </c>
      <c r="EB3029" s="304">
        <f t="shared" si="1339"/>
        <v>15.444896339648848</v>
      </c>
      <c r="EC3029" s="77">
        <f t="shared" si="1340"/>
        <v>0</v>
      </c>
      <c r="ED3029" s="304">
        <f t="shared" si="1341"/>
        <v>7.7571669477234417</v>
      </c>
      <c r="EE3029" s="77">
        <f t="shared" si="1342"/>
        <v>0</v>
      </c>
      <c r="EF3029" s="304">
        <f t="shared" si="1343"/>
        <v>1.9839301656581692E-2</v>
      </c>
      <c r="EG3029" s="77">
        <f t="shared" si="1344"/>
        <v>0</v>
      </c>
      <c r="EH3029" s="304">
        <f t="shared" si="1345"/>
        <v>5.7037992262672361</v>
      </c>
      <c r="EI3029" s="77">
        <f t="shared" si="1346"/>
        <v>0</v>
      </c>
      <c r="EJ3029" s="304">
        <f t="shared" si="1347"/>
        <v>11.308401944251564</v>
      </c>
      <c r="EK3029" s="77">
        <f t="shared" si="1348"/>
        <v>0</v>
      </c>
      <c r="EL3029" s="304">
        <f t="shared" si="1349"/>
        <v>1.9343319115167148</v>
      </c>
      <c r="EM3029" s="77">
        <f t="shared" si="1350"/>
        <v>0</v>
      </c>
      <c r="EN3029" s="304">
        <f t="shared" si="1351"/>
        <v>7.4595774228747151</v>
      </c>
      <c r="EO3029" s="77">
        <f t="shared" si="1352"/>
        <v>0</v>
      </c>
      <c r="EP3029" s="304">
        <f t="shared" si="1353"/>
        <v>0</v>
      </c>
      <c r="EQ3029" s="77" t="e">
        <f t="shared" si="1354"/>
        <v>#DIV/0!</v>
      </c>
      <c r="ER3029" s="77">
        <f t="shared" si="1355"/>
        <v>100</v>
      </c>
      <c r="ES3029" s="77">
        <f t="shared" si="1356"/>
        <v>0</v>
      </c>
    </row>
    <row r="3030" spans="1:149" s="91" customFormat="1" ht="14.65" thickBot="1" x14ac:dyDescent="0.5">
      <c r="A3030" s="91" t="s">
        <v>4308</v>
      </c>
      <c r="B3030" s="206" t="s">
        <v>992</v>
      </c>
      <c r="C3030" s="91" t="s">
        <v>4309</v>
      </c>
      <c r="D3030" s="91" t="s">
        <v>4349</v>
      </c>
      <c r="E3030" s="91" t="s">
        <v>637</v>
      </c>
      <c r="F3030" s="91" t="s">
        <v>4348</v>
      </c>
      <c r="G3030" s="91" t="s">
        <v>3380</v>
      </c>
      <c r="H3030" s="91" t="s">
        <v>1372</v>
      </c>
      <c r="I3030" s="91">
        <v>1.5</v>
      </c>
      <c r="J3030" s="305">
        <v>200</v>
      </c>
      <c r="K3030" s="91">
        <v>5</v>
      </c>
      <c r="L3030" s="305">
        <v>1200</v>
      </c>
      <c r="M3030" s="91">
        <v>10</v>
      </c>
      <c r="N3030" s="91" t="s">
        <v>722</v>
      </c>
      <c r="O3030" s="91" t="s">
        <v>750</v>
      </c>
      <c r="P3030" s="90" t="s">
        <v>1374</v>
      </c>
      <c r="Q3030" s="204"/>
      <c r="R3030" s="203"/>
      <c r="S3030" s="205"/>
      <c r="U3030" s="97">
        <v>1.480481010394513</v>
      </c>
      <c r="W3030" s="259">
        <v>0</v>
      </c>
      <c r="AA3030" s="233">
        <v>0</v>
      </c>
      <c r="AB3030" s="233"/>
      <c r="AC3030" s="274">
        <f t="shared" si="1333"/>
        <v>1</v>
      </c>
      <c r="AE3030" s="328"/>
      <c r="AG3030" s="170"/>
      <c r="AP3030" s="91">
        <f t="shared" si="1334"/>
        <v>2000</v>
      </c>
      <c r="AQ3030" s="206" t="s">
        <v>824</v>
      </c>
      <c r="AR3030" s="69">
        <v>1.0069999999999999</v>
      </c>
      <c r="AS3030" s="69">
        <v>1.581</v>
      </c>
      <c r="AU3030" s="277"/>
      <c r="AV3030" s="277">
        <v>2000</v>
      </c>
      <c r="AW3030" s="277">
        <v>0</v>
      </c>
      <c r="AX3030" s="259"/>
      <c r="AY3030" s="277">
        <v>3162</v>
      </c>
      <c r="AZ3030" s="259">
        <v>44.717432842237265</v>
      </c>
      <c r="BA3030" s="206"/>
      <c r="BB3030" s="141" t="s">
        <v>3412</v>
      </c>
      <c r="BC3030" s="206" t="s">
        <v>751</v>
      </c>
      <c r="BD3030" s="97">
        <v>49.676470800000004</v>
      </c>
      <c r="BF3030" s="139">
        <v>0.88619079999999995</v>
      </c>
      <c r="BH3030" s="97">
        <v>15.503360400000002</v>
      </c>
      <c r="BN3030" s="139">
        <v>7.7865304000000002</v>
      </c>
      <c r="BP3030" s="97">
        <v>1.9914400000000002E-2</v>
      </c>
      <c r="BR3030" s="97">
        <v>5.72539</v>
      </c>
      <c r="BX3030" s="97">
        <v>11.351208000000002</v>
      </c>
      <c r="BZ3030" s="97">
        <v>1.941654</v>
      </c>
      <c r="CB3030" s="139">
        <v>7.4878143999999995</v>
      </c>
      <c r="DH3030" s="97">
        <f t="shared" si="1331"/>
        <v>100.37853320000002</v>
      </c>
      <c r="DJ3030" s="139">
        <f t="shared" si="1332"/>
        <v>0</v>
      </c>
      <c r="DL3030" s="91" t="s">
        <v>4793</v>
      </c>
      <c r="DO3030" s="349">
        <v>1.08</v>
      </c>
      <c r="DP3030" s="91">
        <v>0.12</v>
      </c>
      <c r="DQ3030" s="349">
        <v>0.158</v>
      </c>
      <c r="DR3030" s="91">
        <v>7.0000000000000001E-3</v>
      </c>
      <c r="DS3030" s="251"/>
      <c r="DU3030" s="97"/>
      <c r="DW3030" s="206"/>
      <c r="DX3030" s="305">
        <f t="shared" si="1335"/>
        <v>49.489137982343017</v>
      </c>
      <c r="DY3030" s="91">
        <f t="shared" si="1336"/>
        <v>0</v>
      </c>
      <c r="DZ3030" s="305">
        <f t="shared" si="1337"/>
        <v>0.88284892371788493</v>
      </c>
      <c r="EA3030" s="91">
        <f t="shared" si="1338"/>
        <v>0</v>
      </c>
      <c r="EB3030" s="305">
        <f t="shared" si="1339"/>
        <v>15.444896339648842</v>
      </c>
      <c r="EC3030" s="91">
        <f t="shared" si="1340"/>
        <v>0</v>
      </c>
      <c r="ED3030" s="305">
        <f t="shared" si="1341"/>
        <v>7.7571669477234391</v>
      </c>
      <c r="EE3030" s="91">
        <f t="shared" si="1342"/>
        <v>0</v>
      </c>
      <c r="EF3030" s="305">
        <f t="shared" si="1343"/>
        <v>1.9839301656581685E-2</v>
      </c>
      <c r="EG3030" s="91">
        <f t="shared" si="1344"/>
        <v>0</v>
      </c>
      <c r="EH3030" s="305">
        <f t="shared" si="1345"/>
        <v>5.7037992262672343</v>
      </c>
      <c r="EI3030" s="91">
        <f t="shared" si="1346"/>
        <v>0</v>
      </c>
      <c r="EJ3030" s="305">
        <f t="shared" si="1347"/>
        <v>11.308401944251562</v>
      </c>
      <c r="EK3030" s="91">
        <f t="shared" si="1348"/>
        <v>0</v>
      </c>
      <c r="EL3030" s="305">
        <f t="shared" si="1349"/>
        <v>1.9343319115167141</v>
      </c>
      <c r="EM3030" s="91">
        <f t="shared" si="1350"/>
        <v>0</v>
      </c>
      <c r="EN3030" s="305">
        <f t="shared" si="1351"/>
        <v>7.4595774228747125</v>
      </c>
      <c r="EO3030" s="91">
        <f t="shared" si="1352"/>
        <v>0</v>
      </c>
      <c r="EP3030" s="305">
        <f t="shared" si="1353"/>
        <v>0</v>
      </c>
      <c r="EQ3030" s="91" t="e">
        <f t="shared" si="1354"/>
        <v>#DIV/0!</v>
      </c>
      <c r="ER3030" s="91">
        <f t="shared" si="1355"/>
        <v>100</v>
      </c>
      <c r="ES3030" s="91">
        <f t="shared" si="1356"/>
        <v>0</v>
      </c>
    </row>
    <row r="3031" spans="1:149" x14ac:dyDescent="0.45">
      <c r="A3031" s="77" t="s">
        <v>4351</v>
      </c>
      <c r="B3031" s="174" t="s">
        <v>993</v>
      </c>
      <c r="C3031" s="51" t="s">
        <v>4281</v>
      </c>
      <c r="D3031" s="51" t="s">
        <v>4352</v>
      </c>
      <c r="E3031" s="51" t="s">
        <v>637</v>
      </c>
      <c r="F3031" s="51" t="s">
        <v>4353</v>
      </c>
      <c r="G3031" s="51" t="s">
        <v>3380</v>
      </c>
      <c r="H3031" s="51" t="s">
        <v>1372</v>
      </c>
      <c r="I3031" s="51">
        <v>16</v>
      </c>
      <c r="J3031" s="75">
        <v>50</v>
      </c>
      <c r="L3031" s="75">
        <v>1250</v>
      </c>
      <c r="N3031" s="51" t="s">
        <v>3445</v>
      </c>
      <c r="O3031" s="51" t="s">
        <v>4384</v>
      </c>
      <c r="P3031" s="72" t="s">
        <v>1374</v>
      </c>
      <c r="Q3031" s="122">
        <v>1.1399999999999999</v>
      </c>
      <c r="AB3031" s="168"/>
      <c r="AC3031" s="168"/>
      <c r="AE3031" s="314">
        <v>1</v>
      </c>
      <c r="AG3031" s="169">
        <f>1-AE3031</f>
        <v>0</v>
      </c>
      <c r="AR3031" s="53">
        <v>0.99660000000000004</v>
      </c>
      <c r="AT3031" s="77">
        <f t="shared" ref="AT3031:AT3058" si="1357">L3031+273</f>
        <v>1523</v>
      </c>
      <c r="AU3031" s="276">
        <v>500</v>
      </c>
      <c r="AV3031" s="276"/>
      <c r="AW3031" s="276">
        <v>498.3</v>
      </c>
      <c r="AX3031" s="95"/>
      <c r="AY3031" s="276"/>
      <c r="AZ3031" s="95"/>
      <c r="BB3031" s="80" t="s">
        <v>3412</v>
      </c>
      <c r="BC3031" s="174" t="s">
        <v>1126</v>
      </c>
      <c r="BD3031" s="96">
        <v>52.229495999999997</v>
      </c>
      <c r="BF3031" s="230">
        <v>0.69352799999999992</v>
      </c>
      <c r="BH3031" s="96">
        <v>15.120863999999999</v>
      </c>
      <c r="BN3031" s="230">
        <v>8.1953519999999997</v>
      </c>
      <c r="BP3031" s="96">
        <v>9.7680000000000003E-2</v>
      </c>
      <c r="BR3031" s="96">
        <v>4.7667839999999995</v>
      </c>
      <c r="BX3031" s="52">
        <v>8.3125679999999988</v>
      </c>
      <c r="BY3031" s="52"/>
      <c r="BZ3031" s="52">
        <v>3.575088</v>
      </c>
      <c r="CA3031" s="52"/>
      <c r="CB3031" s="52">
        <v>4.6104959999999995</v>
      </c>
      <c r="CC3031" s="52"/>
      <c r="DH3031" s="52">
        <f>SUM(BD3031,BF3031,BH3031,BN3031,BP3031,BR3031,BX3031,BZ3031,CB3031)</f>
        <v>97.601855999999984</v>
      </c>
      <c r="DJ3031" s="230">
        <f t="shared" si="1332"/>
        <v>2.3981440000000163</v>
      </c>
      <c r="DL3031" s="51" t="s">
        <v>3334</v>
      </c>
      <c r="DO3031" s="348">
        <v>2.29</v>
      </c>
      <c r="DP3031" s="51">
        <v>0.08</v>
      </c>
      <c r="DU3031" s="52"/>
      <c r="DX3031" s="75">
        <f t="shared" si="1335"/>
        <v>53.512810248198562</v>
      </c>
      <c r="DY3031" s="51">
        <f t="shared" si="1336"/>
        <v>0</v>
      </c>
      <c r="DZ3031" s="75">
        <f t="shared" si="1337"/>
        <v>0.71056845476381114</v>
      </c>
      <c r="EA3031" s="51">
        <f t="shared" si="1338"/>
        <v>0</v>
      </c>
      <c r="EB3031" s="75">
        <f t="shared" si="1339"/>
        <v>15.492393915132109</v>
      </c>
      <c r="EC3031" s="51">
        <f t="shared" si="1340"/>
        <v>0</v>
      </c>
      <c r="ED3031" s="75">
        <f t="shared" si="1341"/>
        <v>8.3967173738991203</v>
      </c>
      <c r="EE3031" s="51">
        <f t="shared" si="1342"/>
        <v>0</v>
      </c>
      <c r="EF3031" s="75">
        <f t="shared" si="1343"/>
        <v>0.10008006405124101</v>
      </c>
      <c r="EG3031" s="51">
        <f t="shared" si="1344"/>
        <v>0</v>
      </c>
      <c r="EH3031" s="75">
        <f t="shared" si="1345"/>
        <v>4.8839071257005608</v>
      </c>
      <c r="EI3031" s="51">
        <f t="shared" si="1346"/>
        <v>0</v>
      </c>
      <c r="EJ3031" s="75">
        <f t="shared" si="1347"/>
        <v>8.5168134507606084</v>
      </c>
      <c r="EK3031" s="51">
        <f t="shared" si="1348"/>
        <v>0</v>
      </c>
      <c r="EL3031" s="75">
        <f t="shared" si="1349"/>
        <v>3.6629303442754209</v>
      </c>
      <c r="EM3031" s="51">
        <f t="shared" si="1350"/>
        <v>0</v>
      </c>
      <c r="EN3031" s="75">
        <f t="shared" si="1351"/>
        <v>4.723779023218575</v>
      </c>
      <c r="EO3031" s="51">
        <f t="shared" si="1352"/>
        <v>0</v>
      </c>
      <c r="EP3031" s="75">
        <f t="shared" si="1353"/>
        <v>0</v>
      </c>
      <c r="EQ3031" s="51" t="e">
        <f t="shared" si="1354"/>
        <v>#DIV/0!</v>
      </c>
      <c r="ER3031" s="51">
        <f t="shared" si="1355"/>
        <v>100</v>
      </c>
      <c r="ES3031" s="51">
        <f t="shared" si="1356"/>
        <v>0</v>
      </c>
    </row>
    <row r="3032" spans="1:149" x14ac:dyDescent="0.45">
      <c r="A3032" s="51" t="s">
        <v>4351</v>
      </c>
      <c r="B3032" s="174" t="s">
        <v>993</v>
      </c>
      <c r="C3032" s="51" t="s">
        <v>4281</v>
      </c>
      <c r="D3032" s="51" t="s">
        <v>4352</v>
      </c>
      <c r="E3032" s="51" t="s">
        <v>637</v>
      </c>
      <c r="F3032" s="51" t="s">
        <v>4354</v>
      </c>
      <c r="G3032" s="51" t="s">
        <v>3380</v>
      </c>
      <c r="H3032" s="51" t="s">
        <v>1372</v>
      </c>
      <c r="I3032" s="51">
        <v>24</v>
      </c>
      <c r="J3032" s="75">
        <v>100</v>
      </c>
      <c r="L3032" s="75">
        <v>1250</v>
      </c>
      <c r="N3032" s="51" t="s">
        <v>3445</v>
      </c>
      <c r="O3032" s="51" t="s">
        <v>4385</v>
      </c>
      <c r="P3032" s="72" t="s">
        <v>1374</v>
      </c>
      <c r="Q3032" s="122">
        <v>1.21</v>
      </c>
      <c r="AB3032" s="168"/>
      <c r="AC3032" s="168"/>
      <c r="AE3032" s="314">
        <v>1</v>
      </c>
      <c r="AG3032" s="169">
        <f t="shared" ref="AG3032:AG3058" si="1358">1-AE3032</f>
        <v>0</v>
      </c>
      <c r="AR3032" s="53">
        <v>0.999</v>
      </c>
      <c r="AT3032" s="77">
        <f t="shared" si="1357"/>
        <v>1523</v>
      </c>
      <c r="AU3032" s="276">
        <v>1000</v>
      </c>
      <c r="AV3032" s="276"/>
      <c r="AW3032" s="276">
        <v>999</v>
      </c>
      <c r="AX3032" s="95"/>
      <c r="AY3032" s="276"/>
      <c r="AZ3032" s="95"/>
      <c r="BB3032" s="80" t="s">
        <v>3412</v>
      </c>
      <c r="BC3032" s="174" t="s">
        <v>1126</v>
      </c>
      <c r="BD3032" s="96">
        <v>51.678755000000002</v>
      </c>
      <c r="BF3032" s="230">
        <v>0.68621500000000002</v>
      </c>
      <c r="BH3032" s="96">
        <v>14.96142</v>
      </c>
      <c r="BN3032" s="230">
        <v>8.1089350000000007</v>
      </c>
      <c r="BP3032" s="96">
        <v>9.6650000000000014E-2</v>
      </c>
      <c r="BR3032" s="96">
        <v>4.71652</v>
      </c>
      <c r="BX3032" s="52">
        <v>8.2249149999999993</v>
      </c>
      <c r="BY3032" s="52"/>
      <c r="BZ3032" s="52">
        <v>3.5373900000000003</v>
      </c>
      <c r="CA3032" s="52"/>
      <c r="CB3032" s="52">
        <v>4.5618799999999995</v>
      </c>
      <c r="CC3032" s="52"/>
      <c r="DH3032" s="52">
        <f t="shared" ref="DH3032:DH3061" si="1359">SUM(BD3032,BF3032,BH3032,BN3032,BP3032,BR3032,BX3032,BZ3032,CB3032)</f>
        <v>96.572680000000005</v>
      </c>
      <c r="DJ3032" s="230">
        <f t="shared" si="1332"/>
        <v>3.4273199999999946</v>
      </c>
      <c r="DL3032" s="51" t="s">
        <v>3334</v>
      </c>
      <c r="DO3032" s="348">
        <v>3.32</v>
      </c>
      <c r="DP3032" s="51">
        <v>0.1</v>
      </c>
      <c r="DU3032" s="52"/>
      <c r="DX3032" s="75">
        <f t="shared" si="1335"/>
        <v>53.512810248198562</v>
      </c>
      <c r="DY3032" s="51">
        <f t="shared" si="1336"/>
        <v>0</v>
      </c>
      <c r="DZ3032" s="75">
        <f t="shared" si="1337"/>
        <v>0.71056845476381103</v>
      </c>
      <c r="EA3032" s="51">
        <f t="shared" si="1338"/>
        <v>0</v>
      </c>
      <c r="EB3032" s="75">
        <f t="shared" si="1339"/>
        <v>15.492393915132105</v>
      </c>
      <c r="EC3032" s="51">
        <f t="shared" si="1340"/>
        <v>0</v>
      </c>
      <c r="ED3032" s="75">
        <f t="shared" si="1341"/>
        <v>8.3967173738991185</v>
      </c>
      <c r="EE3032" s="51">
        <f t="shared" si="1342"/>
        <v>0</v>
      </c>
      <c r="EF3032" s="75">
        <f t="shared" si="1343"/>
        <v>0.10008006405124101</v>
      </c>
      <c r="EG3032" s="51">
        <f t="shared" si="1344"/>
        <v>0</v>
      </c>
      <c r="EH3032" s="75">
        <f t="shared" si="1345"/>
        <v>4.88390712570056</v>
      </c>
      <c r="EI3032" s="51">
        <f t="shared" si="1346"/>
        <v>0</v>
      </c>
      <c r="EJ3032" s="75">
        <f t="shared" si="1347"/>
        <v>8.5168134507606084</v>
      </c>
      <c r="EK3032" s="51">
        <f t="shared" si="1348"/>
        <v>0</v>
      </c>
      <c r="EL3032" s="75">
        <f t="shared" si="1349"/>
        <v>3.6629303442754204</v>
      </c>
      <c r="EM3032" s="51">
        <f t="shared" si="1350"/>
        <v>0</v>
      </c>
      <c r="EN3032" s="75">
        <f t="shared" si="1351"/>
        <v>4.7237790232185741</v>
      </c>
      <c r="EO3032" s="51">
        <f t="shared" si="1352"/>
        <v>0</v>
      </c>
      <c r="EP3032" s="75">
        <f t="shared" si="1353"/>
        <v>0</v>
      </c>
      <c r="EQ3032" s="51" t="e">
        <f t="shared" si="1354"/>
        <v>#DIV/0!</v>
      </c>
      <c r="ER3032" s="51">
        <f t="shared" si="1355"/>
        <v>100</v>
      </c>
      <c r="ES3032" s="51">
        <f t="shared" si="1356"/>
        <v>0</v>
      </c>
    </row>
    <row r="3033" spans="1:149" x14ac:dyDescent="0.45">
      <c r="A3033" s="51" t="s">
        <v>4351</v>
      </c>
      <c r="B3033" s="174" t="s">
        <v>993</v>
      </c>
      <c r="C3033" s="51" t="s">
        <v>4281</v>
      </c>
      <c r="D3033" s="51" t="s">
        <v>4352</v>
      </c>
      <c r="E3033" s="51" t="s">
        <v>637</v>
      </c>
      <c r="F3033" s="51" t="s">
        <v>4355</v>
      </c>
      <c r="G3033" s="51" t="s">
        <v>3380</v>
      </c>
      <c r="H3033" s="51" t="s">
        <v>1372</v>
      </c>
      <c r="I3033" s="51">
        <v>24</v>
      </c>
      <c r="J3033" s="75">
        <v>200</v>
      </c>
      <c r="L3033" s="75">
        <v>1250</v>
      </c>
      <c r="N3033" s="51" t="s">
        <v>3445</v>
      </c>
      <c r="O3033" s="51" t="s">
        <v>4386</v>
      </c>
      <c r="P3033" s="72" t="s">
        <v>1374</v>
      </c>
      <c r="Q3033" s="122">
        <v>1.32</v>
      </c>
      <c r="AB3033" s="168"/>
      <c r="AC3033" s="168"/>
      <c r="AE3033" s="314">
        <v>1</v>
      </c>
      <c r="AG3033" s="169">
        <f t="shared" si="1358"/>
        <v>0</v>
      </c>
      <c r="AR3033" s="53">
        <v>1.0209999999999999</v>
      </c>
      <c r="AT3033" s="77">
        <f t="shared" si="1357"/>
        <v>1523</v>
      </c>
      <c r="AU3033" s="276">
        <v>2000</v>
      </c>
      <c r="AV3033" s="276"/>
      <c r="AW3033" s="276">
        <v>2041.9999999999998</v>
      </c>
      <c r="AX3033" s="95"/>
      <c r="AY3033" s="276"/>
      <c r="AZ3033" s="95"/>
      <c r="BB3033" s="80" t="s">
        <v>3412</v>
      </c>
      <c r="BC3033" s="174" t="s">
        <v>1126</v>
      </c>
      <c r="BD3033" s="96">
        <v>50.716295000000002</v>
      </c>
      <c r="BF3033" s="230">
        <v>0.67343499999999989</v>
      </c>
      <c r="BH3033" s="96">
        <v>14.682780000000001</v>
      </c>
      <c r="BN3033" s="230">
        <v>7.9579150000000007</v>
      </c>
      <c r="BP3033" s="96">
        <v>9.484999999999999E-2</v>
      </c>
      <c r="BR3033" s="96">
        <v>4.6286799999999992</v>
      </c>
      <c r="BX3033" s="52">
        <v>8.0717349999999985</v>
      </c>
      <c r="BY3033" s="52"/>
      <c r="BZ3033" s="52">
        <v>3.4715100000000003</v>
      </c>
      <c r="CA3033" s="52"/>
      <c r="CB3033" s="52">
        <v>4.4769199999999998</v>
      </c>
      <c r="CC3033" s="52"/>
      <c r="DH3033" s="52">
        <f t="shared" si="1359"/>
        <v>94.774119999999982</v>
      </c>
      <c r="DJ3033" s="230">
        <f t="shared" si="1332"/>
        <v>5.2258800000000178</v>
      </c>
      <c r="DL3033" s="51" t="s">
        <v>3334</v>
      </c>
      <c r="DO3033" s="348">
        <v>5.12</v>
      </c>
      <c r="DP3033" s="51">
        <v>7.0000000000000007E-2</v>
      </c>
      <c r="DU3033" s="52"/>
      <c r="DX3033" s="75">
        <f t="shared" si="1335"/>
        <v>53.512810248198569</v>
      </c>
      <c r="DY3033" s="51">
        <f t="shared" si="1336"/>
        <v>0</v>
      </c>
      <c r="DZ3033" s="75">
        <f t="shared" si="1337"/>
        <v>0.71056845476381103</v>
      </c>
      <c r="EA3033" s="51">
        <f t="shared" si="1338"/>
        <v>0</v>
      </c>
      <c r="EB3033" s="75">
        <f t="shared" si="1339"/>
        <v>15.49239391513211</v>
      </c>
      <c r="EC3033" s="51">
        <f t="shared" si="1340"/>
        <v>0</v>
      </c>
      <c r="ED3033" s="75">
        <f t="shared" si="1341"/>
        <v>8.3967173738991221</v>
      </c>
      <c r="EE3033" s="51">
        <f t="shared" si="1342"/>
        <v>0</v>
      </c>
      <c r="EF3033" s="75">
        <f t="shared" si="1343"/>
        <v>0.10008006405124101</v>
      </c>
      <c r="EG3033" s="51">
        <f t="shared" si="1344"/>
        <v>0</v>
      </c>
      <c r="EH3033" s="75">
        <f t="shared" si="1345"/>
        <v>4.8839071257005608</v>
      </c>
      <c r="EI3033" s="51">
        <f t="shared" si="1346"/>
        <v>0</v>
      </c>
      <c r="EJ3033" s="75">
        <f t="shared" si="1347"/>
        <v>8.5168134507606084</v>
      </c>
      <c r="EK3033" s="51">
        <f t="shared" si="1348"/>
        <v>0</v>
      </c>
      <c r="EL3033" s="75">
        <f t="shared" si="1349"/>
        <v>3.6629303442754209</v>
      </c>
      <c r="EM3033" s="51">
        <f t="shared" si="1350"/>
        <v>0</v>
      </c>
      <c r="EN3033" s="75">
        <f t="shared" si="1351"/>
        <v>4.7237790232185759</v>
      </c>
      <c r="EO3033" s="51">
        <f t="shared" si="1352"/>
        <v>0</v>
      </c>
      <c r="EP3033" s="75">
        <f t="shared" si="1353"/>
        <v>0</v>
      </c>
      <c r="EQ3033" s="51" t="e">
        <f t="shared" si="1354"/>
        <v>#DIV/0!</v>
      </c>
      <c r="ER3033" s="51">
        <f t="shared" si="1355"/>
        <v>100</v>
      </c>
      <c r="ES3033" s="51">
        <f t="shared" si="1356"/>
        <v>0</v>
      </c>
    </row>
    <row r="3034" spans="1:149" x14ac:dyDescent="0.45">
      <c r="A3034" s="51" t="s">
        <v>4351</v>
      </c>
      <c r="B3034" s="174" t="s">
        <v>993</v>
      </c>
      <c r="C3034" s="51" t="s">
        <v>4281</v>
      </c>
      <c r="D3034" s="51" t="s">
        <v>4352</v>
      </c>
      <c r="E3034" s="51" t="s">
        <v>637</v>
      </c>
      <c r="F3034" s="51" t="s">
        <v>4356</v>
      </c>
      <c r="G3034" s="51" t="s">
        <v>3380</v>
      </c>
      <c r="H3034" s="51" t="s">
        <v>1372</v>
      </c>
      <c r="I3034" s="51">
        <v>36</v>
      </c>
      <c r="J3034" s="75">
        <v>300</v>
      </c>
      <c r="L3034" s="75">
        <v>1250</v>
      </c>
      <c r="N3034" s="51" t="s">
        <v>3445</v>
      </c>
      <c r="O3034" s="51" t="s">
        <v>4387</v>
      </c>
      <c r="P3034" s="72" t="s">
        <v>1374</v>
      </c>
      <c r="Q3034" s="122">
        <v>0.1</v>
      </c>
      <c r="AB3034" s="168"/>
      <c r="AC3034" s="168"/>
      <c r="AE3034" s="314">
        <v>1</v>
      </c>
      <c r="AG3034" s="169">
        <f t="shared" si="1358"/>
        <v>0</v>
      </c>
      <c r="AR3034" s="53">
        <v>1.0629999999999999</v>
      </c>
      <c r="AT3034" s="77">
        <f t="shared" si="1357"/>
        <v>1523</v>
      </c>
      <c r="AU3034" s="276">
        <v>3000</v>
      </c>
      <c r="AV3034" s="276"/>
      <c r="AW3034" s="276">
        <v>3189</v>
      </c>
      <c r="AX3034" s="95"/>
      <c r="AY3034" s="276"/>
      <c r="AZ3034" s="95"/>
      <c r="BB3034" s="80" t="s">
        <v>3412</v>
      </c>
      <c r="BC3034" s="174" t="s">
        <v>1126</v>
      </c>
      <c r="BD3034" s="96">
        <v>49.737793999999994</v>
      </c>
      <c r="BF3034" s="230">
        <v>0.66044199999999986</v>
      </c>
      <c r="BH3034" s="96">
        <v>14.399495999999999</v>
      </c>
      <c r="BN3034" s="230">
        <v>7.8043780000000007</v>
      </c>
      <c r="BP3034" s="96">
        <v>9.3019999999999992E-2</v>
      </c>
      <c r="BR3034" s="96">
        <v>4.5393759999999999</v>
      </c>
      <c r="BX3034" s="52">
        <v>7.9160019999999998</v>
      </c>
      <c r="BY3034" s="52"/>
      <c r="BZ3034" s="52">
        <v>3.4045319999999997</v>
      </c>
      <c r="CA3034" s="52"/>
      <c r="CB3034" s="52">
        <v>4.3905439999999993</v>
      </c>
      <c r="CC3034" s="52"/>
      <c r="DH3034" s="52">
        <f t="shared" si="1359"/>
        <v>92.945584000000011</v>
      </c>
      <c r="DJ3034" s="230">
        <f t="shared" si="1332"/>
        <v>7.0544159999999891</v>
      </c>
      <c r="DL3034" s="51" t="s">
        <v>3334</v>
      </c>
      <c r="DO3034" s="348">
        <v>6.95</v>
      </c>
      <c r="DP3034" s="51">
        <v>7.0000000000000007E-2</v>
      </c>
      <c r="DU3034" s="52"/>
      <c r="DX3034" s="75">
        <f t="shared" si="1335"/>
        <v>53.512810248198548</v>
      </c>
      <c r="DY3034" s="51">
        <f t="shared" si="1336"/>
        <v>0</v>
      </c>
      <c r="DZ3034" s="75">
        <f t="shared" si="1337"/>
        <v>0.71056845476381081</v>
      </c>
      <c r="EA3034" s="51">
        <f t="shared" si="1338"/>
        <v>0</v>
      </c>
      <c r="EB3034" s="75">
        <f t="shared" si="1339"/>
        <v>15.492393915132102</v>
      </c>
      <c r="EC3034" s="51">
        <f t="shared" si="1340"/>
        <v>0</v>
      </c>
      <c r="ED3034" s="75">
        <f t="shared" si="1341"/>
        <v>8.3967173738991185</v>
      </c>
      <c r="EE3034" s="51">
        <f t="shared" si="1342"/>
        <v>0</v>
      </c>
      <c r="EF3034" s="75">
        <f t="shared" si="1343"/>
        <v>0.10008006405124097</v>
      </c>
      <c r="EG3034" s="51">
        <f t="shared" si="1344"/>
        <v>0</v>
      </c>
      <c r="EH3034" s="75">
        <f t="shared" si="1345"/>
        <v>4.88390712570056</v>
      </c>
      <c r="EI3034" s="51">
        <f t="shared" si="1346"/>
        <v>0</v>
      </c>
      <c r="EJ3034" s="75">
        <f t="shared" si="1347"/>
        <v>8.5168134507606084</v>
      </c>
      <c r="EK3034" s="51">
        <f t="shared" si="1348"/>
        <v>0</v>
      </c>
      <c r="EL3034" s="75">
        <f t="shared" si="1349"/>
        <v>3.6629303442754195</v>
      </c>
      <c r="EM3034" s="51">
        <f t="shared" si="1350"/>
        <v>0</v>
      </c>
      <c r="EN3034" s="75">
        <f t="shared" si="1351"/>
        <v>4.7237790232185741</v>
      </c>
      <c r="EO3034" s="51">
        <f t="shared" si="1352"/>
        <v>0</v>
      </c>
      <c r="EP3034" s="75">
        <f t="shared" si="1353"/>
        <v>0</v>
      </c>
      <c r="EQ3034" s="51" t="e">
        <f t="shared" si="1354"/>
        <v>#DIV/0!</v>
      </c>
      <c r="ER3034" s="51">
        <f t="shared" si="1355"/>
        <v>100</v>
      </c>
      <c r="ES3034" s="51">
        <f t="shared" si="1356"/>
        <v>0</v>
      </c>
    </row>
    <row r="3035" spans="1:149" x14ac:dyDescent="0.45">
      <c r="A3035" s="51" t="s">
        <v>4351</v>
      </c>
      <c r="B3035" s="174" t="s">
        <v>993</v>
      </c>
      <c r="C3035" s="51" t="s">
        <v>4281</v>
      </c>
      <c r="D3035" s="51" t="s">
        <v>4352</v>
      </c>
      <c r="E3035" s="51" t="s">
        <v>637</v>
      </c>
      <c r="F3035" s="51" t="s">
        <v>4357</v>
      </c>
      <c r="G3035" s="51" t="s">
        <v>3380</v>
      </c>
      <c r="H3035" s="51" t="s">
        <v>1372</v>
      </c>
      <c r="I3035" s="51">
        <v>24</v>
      </c>
      <c r="J3035" s="75">
        <v>400</v>
      </c>
      <c r="L3035" s="75">
        <v>1250</v>
      </c>
      <c r="N3035" s="51" t="s">
        <v>3445</v>
      </c>
      <c r="O3035" s="51" t="s">
        <v>4388</v>
      </c>
      <c r="P3035" s="72" t="s">
        <v>1374</v>
      </c>
      <c r="Q3035" s="122">
        <v>0.09</v>
      </c>
      <c r="AB3035" s="168"/>
      <c r="AC3035" s="168"/>
      <c r="AE3035" s="314">
        <v>1</v>
      </c>
      <c r="AG3035" s="169">
        <f t="shared" si="1358"/>
        <v>0</v>
      </c>
      <c r="AR3035" s="53">
        <v>1.1240000000000001</v>
      </c>
      <c r="AT3035" s="77">
        <f t="shared" si="1357"/>
        <v>1523</v>
      </c>
      <c r="AU3035" s="276">
        <v>4000</v>
      </c>
      <c r="AV3035" s="276"/>
      <c r="AW3035" s="276">
        <v>4496</v>
      </c>
      <c r="AX3035" s="95"/>
      <c r="AY3035" s="276"/>
      <c r="AZ3035" s="95"/>
      <c r="BB3035" s="80" t="s">
        <v>3412</v>
      </c>
      <c r="BC3035" s="174" t="s">
        <v>1126</v>
      </c>
      <c r="BD3035" s="96">
        <v>49.219134999999994</v>
      </c>
      <c r="BF3035" s="230">
        <v>0.65355499999999989</v>
      </c>
      <c r="BH3035" s="96">
        <v>14.24934</v>
      </c>
      <c r="BN3035" s="230">
        <v>7.7229950000000009</v>
      </c>
      <c r="BP3035" s="96">
        <v>9.2050000000000007E-2</v>
      </c>
      <c r="BR3035" s="96">
        <v>4.4920399999999994</v>
      </c>
      <c r="BX3035" s="52">
        <v>7.8334549999999989</v>
      </c>
      <c r="BY3035" s="52"/>
      <c r="BZ3035" s="52">
        <v>3.3690300000000004</v>
      </c>
      <c r="CA3035" s="52"/>
      <c r="CB3035" s="52">
        <v>4.3447599999999991</v>
      </c>
      <c r="CC3035" s="52"/>
      <c r="DH3035" s="52">
        <f t="shared" si="1359"/>
        <v>91.976359999999985</v>
      </c>
      <c r="DJ3035" s="230">
        <f t="shared" si="1332"/>
        <v>8.0236400000000145</v>
      </c>
      <c r="DL3035" s="51" t="s">
        <v>3334</v>
      </c>
      <c r="DO3035" s="348">
        <v>7.92</v>
      </c>
      <c r="DP3035" s="51">
        <v>7.0000000000000007E-2</v>
      </c>
      <c r="DU3035" s="52"/>
      <c r="DX3035" s="75">
        <f t="shared" si="1335"/>
        <v>53.512810248198562</v>
      </c>
      <c r="DY3035" s="51">
        <f t="shared" si="1336"/>
        <v>0</v>
      </c>
      <c r="DZ3035" s="75">
        <f t="shared" si="1337"/>
        <v>0.71056845476381103</v>
      </c>
      <c r="EA3035" s="51">
        <f t="shared" si="1338"/>
        <v>0</v>
      </c>
      <c r="EB3035" s="75">
        <f t="shared" si="1339"/>
        <v>15.492393915132109</v>
      </c>
      <c r="EC3035" s="51">
        <f t="shared" si="1340"/>
        <v>0</v>
      </c>
      <c r="ED3035" s="75">
        <f t="shared" si="1341"/>
        <v>8.3967173738991221</v>
      </c>
      <c r="EE3035" s="51">
        <f t="shared" si="1342"/>
        <v>0</v>
      </c>
      <c r="EF3035" s="75">
        <f t="shared" si="1343"/>
        <v>0.10008006405124101</v>
      </c>
      <c r="EG3035" s="51">
        <f t="shared" si="1344"/>
        <v>0</v>
      </c>
      <c r="EH3035" s="75">
        <f t="shared" si="1345"/>
        <v>4.88390712570056</v>
      </c>
      <c r="EI3035" s="51">
        <f t="shared" si="1346"/>
        <v>0</v>
      </c>
      <c r="EJ3035" s="75">
        <f t="shared" si="1347"/>
        <v>8.5168134507606084</v>
      </c>
      <c r="EK3035" s="51">
        <f t="shared" si="1348"/>
        <v>0</v>
      </c>
      <c r="EL3035" s="75">
        <f t="shared" si="1349"/>
        <v>3.6629303442754209</v>
      </c>
      <c r="EM3035" s="51">
        <f t="shared" si="1350"/>
        <v>0</v>
      </c>
      <c r="EN3035" s="75">
        <f t="shared" si="1351"/>
        <v>4.7237790232185741</v>
      </c>
      <c r="EO3035" s="51">
        <f t="shared" si="1352"/>
        <v>0</v>
      </c>
      <c r="EP3035" s="75">
        <f t="shared" si="1353"/>
        <v>0</v>
      </c>
      <c r="EQ3035" s="51" t="e">
        <f t="shared" si="1354"/>
        <v>#DIV/0!</v>
      </c>
      <c r="ER3035" s="51">
        <f t="shared" si="1355"/>
        <v>100</v>
      </c>
      <c r="ES3035" s="51">
        <f t="shared" si="1356"/>
        <v>0</v>
      </c>
    </row>
    <row r="3036" spans="1:149" x14ac:dyDescent="0.45">
      <c r="A3036" s="51" t="s">
        <v>4351</v>
      </c>
      <c r="B3036" s="174" t="s">
        <v>993</v>
      </c>
      <c r="C3036" s="51" t="s">
        <v>4281</v>
      </c>
      <c r="D3036" s="51" t="s">
        <v>4352</v>
      </c>
      <c r="E3036" s="51" t="s">
        <v>637</v>
      </c>
      <c r="F3036" s="51" t="s">
        <v>4358</v>
      </c>
      <c r="G3036" s="51" t="s">
        <v>3380</v>
      </c>
      <c r="H3036" s="51" t="s">
        <v>1372</v>
      </c>
      <c r="I3036" s="51">
        <v>16</v>
      </c>
      <c r="J3036" s="75">
        <v>50</v>
      </c>
      <c r="L3036" s="75">
        <v>1250</v>
      </c>
      <c r="N3036" s="51" t="s">
        <v>3445</v>
      </c>
      <c r="O3036" s="51" t="s">
        <v>4389</v>
      </c>
      <c r="P3036" s="72" t="s">
        <v>1374</v>
      </c>
      <c r="Q3036" s="122">
        <v>-0.32</v>
      </c>
      <c r="AB3036" s="168"/>
      <c r="AC3036" s="168"/>
      <c r="AE3036" s="314">
        <v>0.76</v>
      </c>
      <c r="AG3036" s="169">
        <f t="shared" si="1358"/>
        <v>0.24</v>
      </c>
      <c r="AQ3036" s="174" t="s">
        <v>824</v>
      </c>
      <c r="AR3036" s="53">
        <v>0.99609999999999999</v>
      </c>
      <c r="AS3036" s="53">
        <v>1.1140000000000001</v>
      </c>
      <c r="AT3036" s="77">
        <f t="shared" si="1357"/>
        <v>1523</v>
      </c>
      <c r="AU3036" s="276">
        <v>380</v>
      </c>
      <c r="AV3036" s="276">
        <v>500</v>
      </c>
      <c r="AW3036" s="276">
        <v>378.51799999999997</v>
      </c>
      <c r="AX3036" s="95">
        <v>15.514404842997319</v>
      </c>
      <c r="AY3036" s="276">
        <v>133.68</v>
      </c>
      <c r="AZ3036" s="95">
        <v>5.5117676003256895</v>
      </c>
      <c r="BB3036" s="80" t="s">
        <v>3412</v>
      </c>
      <c r="BC3036" s="174" t="s">
        <v>1126</v>
      </c>
      <c r="BD3036" s="96">
        <v>52.357824000000001</v>
      </c>
      <c r="BF3036" s="230">
        <v>0.69523200000000007</v>
      </c>
      <c r="BH3036" s="96">
        <v>15.158016</v>
      </c>
      <c r="BN3036" s="230">
        <v>8.2154880000000006</v>
      </c>
      <c r="BP3036" s="96">
        <v>9.7920000000000021E-2</v>
      </c>
      <c r="BR3036" s="96">
        <v>4.7784960000000005</v>
      </c>
      <c r="BX3036" s="52">
        <v>8.3329920000000008</v>
      </c>
      <c r="BY3036" s="52"/>
      <c r="BZ3036" s="52">
        <v>3.5838719999999999</v>
      </c>
      <c r="CA3036" s="52"/>
      <c r="CB3036" s="52">
        <v>4.6218240000000002</v>
      </c>
      <c r="CC3036" s="52"/>
      <c r="DH3036" s="52">
        <f t="shared" si="1359"/>
        <v>97.841664000000009</v>
      </c>
      <c r="DJ3036" s="230">
        <f t="shared" si="1332"/>
        <v>2.1583359999999914</v>
      </c>
      <c r="DL3036" s="51" t="s">
        <v>3334</v>
      </c>
      <c r="DO3036" s="348">
        <v>2.0499999999999998</v>
      </c>
      <c r="DP3036" s="51">
        <v>0.14000000000000001</v>
      </c>
      <c r="DU3036" s="52"/>
      <c r="DX3036" s="75">
        <f t="shared" si="1335"/>
        <v>53.512810248198548</v>
      </c>
      <c r="DY3036" s="51">
        <f t="shared" si="1336"/>
        <v>0</v>
      </c>
      <c r="DZ3036" s="75">
        <f t="shared" si="1337"/>
        <v>0.71056845476381103</v>
      </c>
      <c r="EA3036" s="51">
        <f t="shared" si="1338"/>
        <v>0</v>
      </c>
      <c r="EB3036" s="75">
        <f t="shared" si="1339"/>
        <v>15.492393915132105</v>
      </c>
      <c r="EC3036" s="51">
        <f t="shared" si="1340"/>
        <v>0</v>
      </c>
      <c r="ED3036" s="75">
        <f t="shared" si="1341"/>
        <v>8.3967173738991185</v>
      </c>
      <c r="EE3036" s="51">
        <f t="shared" si="1342"/>
        <v>0</v>
      </c>
      <c r="EF3036" s="75">
        <f t="shared" si="1343"/>
        <v>0.10008006405124101</v>
      </c>
      <c r="EG3036" s="51">
        <f t="shared" si="1344"/>
        <v>0</v>
      </c>
      <c r="EH3036" s="75">
        <f t="shared" si="1345"/>
        <v>4.88390712570056</v>
      </c>
      <c r="EI3036" s="51">
        <f t="shared" si="1346"/>
        <v>0</v>
      </c>
      <c r="EJ3036" s="75">
        <f t="shared" si="1347"/>
        <v>8.5168134507606084</v>
      </c>
      <c r="EK3036" s="51">
        <f t="shared" si="1348"/>
        <v>0</v>
      </c>
      <c r="EL3036" s="75">
        <f t="shared" si="1349"/>
        <v>3.6629303442754195</v>
      </c>
      <c r="EM3036" s="51">
        <f t="shared" si="1350"/>
        <v>0</v>
      </c>
      <c r="EN3036" s="75">
        <f t="shared" si="1351"/>
        <v>4.7237790232185741</v>
      </c>
      <c r="EO3036" s="51">
        <f t="shared" si="1352"/>
        <v>0</v>
      </c>
      <c r="EP3036" s="75">
        <f t="shared" si="1353"/>
        <v>0</v>
      </c>
      <c r="EQ3036" s="51" t="e">
        <f t="shared" si="1354"/>
        <v>#DIV/0!</v>
      </c>
      <c r="ER3036" s="51">
        <f t="shared" si="1355"/>
        <v>100</v>
      </c>
      <c r="ES3036" s="51">
        <f t="shared" si="1356"/>
        <v>0</v>
      </c>
    </row>
    <row r="3037" spans="1:149" x14ac:dyDescent="0.45">
      <c r="A3037" s="51" t="s">
        <v>4351</v>
      </c>
      <c r="B3037" s="174" t="s">
        <v>993</v>
      </c>
      <c r="C3037" s="51" t="s">
        <v>4281</v>
      </c>
      <c r="D3037" s="51" t="s">
        <v>4352</v>
      </c>
      <c r="E3037" s="51" t="s">
        <v>637</v>
      </c>
      <c r="F3037" s="51" t="s">
        <v>4359</v>
      </c>
      <c r="G3037" s="51" t="s">
        <v>3380</v>
      </c>
      <c r="H3037" s="51" t="s">
        <v>1372</v>
      </c>
      <c r="I3037" s="51">
        <v>16</v>
      </c>
      <c r="J3037" s="75">
        <v>50</v>
      </c>
      <c r="L3037" s="75">
        <v>1250</v>
      </c>
      <c r="N3037" s="51" t="s">
        <v>3445</v>
      </c>
      <c r="O3037" s="51" t="s">
        <v>4390</v>
      </c>
      <c r="P3037" s="72" t="s">
        <v>1374</v>
      </c>
      <c r="Q3037" s="122">
        <v>-0.73</v>
      </c>
      <c r="AB3037" s="168"/>
      <c r="AC3037" s="168"/>
      <c r="AE3037" s="314">
        <v>0.39</v>
      </c>
      <c r="AG3037" s="169">
        <f t="shared" si="1358"/>
        <v>0.61</v>
      </c>
      <c r="AQ3037" s="174" t="s">
        <v>824</v>
      </c>
      <c r="AR3037" s="53">
        <v>0.99839999999999995</v>
      </c>
      <c r="AS3037" s="53">
        <v>1.1120000000000001</v>
      </c>
      <c r="AT3037" s="77">
        <f t="shared" si="1357"/>
        <v>1523</v>
      </c>
      <c r="AU3037" s="276">
        <v>195</v>
      </c>
      <c r="AV3037" s="276">
        <v>500</v>
      </c>
      <c r="AW3037" s="276">
        <v>194.68799999999999</v>
      </c>
      <c r="AX3037" s="95">
        <v>7.9812866846526136</v>
      </c>
      <c r="AY3037" s="276">
        <v>339.16</v>
      </c>
      <c r="AZ3037" s="95">
        <v>13.983925039844859</v>
      </c>
      <c r="BB3037" s="80" t="s">
        <v>3412</v>
      </c>
      <c r="BC3037" s="174" t="s">
        <v>1126</v>
      </c>
      <c r="BD3037" s="96">
        <v>52.635868000000002</v>
      </c>
      <c r="BF3037" s="230">
        <v>0.69892399999999999</v>
      </c>
      <c r="BH3037" s="96">
        <v>15.238512</v>
      </c>
      <c r="BN3037" s="230">
        <v>8.2591160000000006</v>
      </c>
      <c r="BP3037" s="96">
        <v>9.8440000000000014E-2</v>
      </c>
      <c r="BR3037" s="96">
        <v>4.8038719999999993</v>
      </c>
      <c r="BX3037" s="52">
        <v>8.3772439999999992</v>
      </c>
      <c r="BY3037" s="52"/>
      <c r="BZ3037" s="52">
        <v>3.6029040000000006</v>
      </c>
      <c r="CA3037" s="52"/>
      <c r="CB3037" s="52">
        <v>4.6463679999999989</v>
      </c>
      <c r="CC3037" s="52"/>
      <c r="DH3037" s="52">
        <f t="shared" si="1359"/>
        <v>98.361248000000003</v>
      </c>
      <c r="DJ3037" s="230">
        <f t="shared" si="1332"/>
        <v>1.6387519999999967</v>
      </c>
      <c r="DL3037" s="51" t="s">
        <v>3334</v>
      </c>
      <c r="DO3037" s="348">
        <v>1.53</v>
      </c>
      <c r="DP3037" s="51">
        <v>0.1</v>
      </c>
      <c r="DU3037" s="52"/>
      <c r="DX3037" s="75">
        <f t="shared" si="1335"/>
        <v>53.512810248198562</v>
      </c>
      <c r="DY3037" s="51">
        <f t="shared" si="1336"/>
        <v>0</v>
      </c>
      <c r="DZ3037" s="75">
        <f t="shared" si="1337"/>
        <v>0.71056845476381103</v>
      </c>
      <c r="EA3037" s="51">
        <f t="shared" si="1338"/>
        <v>0</v>
      </c>
      <c r="EB3037" s="75">
        <f t="shared" si="1339"/>
        <v>15.492393915132105</v>
      </c>
      <c r="EC3037" s="51">
        <f t="shared" si="1340"/>
        <v>0</v>
      </c>
      <c r="ED3037" s="75">
        <f t="shared" si="1341"/>
        <v>8.3967173738991185</v>
      </c>
      <c r="EE3037" s="51">
        <f t="shared" si="1342"/>
        <v>0</v>
      </c>
      <c r="EF3037" s="75">
        <f t="shared" si="1343"/>
        <v>0.10008006405124101</v>
      </c>
      <c r="EG3037" s="51">
        <f t="shared" si="1344"/>
        <v>0</v>
      </c>
      <c r="EH3037" s="75">
        <f t="shared" si="1345"/>
        <v>4.88390712570056</v>
      </c>
      <c r="EI3037" s="51">
        <f t="shared" si="1346"/>
        <v>0</v>
      </c>
      <c r="EJ3037" s="75">
        <f t="shared" si="1347"/>
        <v>8.5168134507606084</v>
      </c>
      <c r="EK3037" s="51">
        <f t="shared" si="1348"/>
        <v>0</v>
      </c>
      <c r="EL3037" s="75">
        <f t="shared" si="1349"/>
        <v>3.6629303442754209</v>
      </c>
      <c r="EM3037" s="51">
        <f t="shared" si="1350"/>
        <v>0</v>
      </c>
      <c r="EN3037" s="75">
        <f t="shared" si="1351"/>
        <v>4.7237790232185741</v>
      </c>
      <c r="EO3037" s="51">
        <f t="shared" si="1352"/>
        <v>0</v>
      </c>
      <c r="EP3037" s="75">
        <f t="shared" si="1353"/>
        <v>0</v>
      </c>
      <c r="EQ3037" s="51" t="e">
        <f t="shared" si="1354"/>
        <v>#DIV/0!</v>
      </c>
      <c r="ER3037" s="51">
        <f t="shared" si="1355"/>
        <v>100</v>
      </c>
      <c r="ES3037" s="51">
        <f t="shared" si="1356"/>
        <v>0</v>
      </c>
    </row>
    <row r="3038" spans="1:149" x14ac:dyDescent="0.45">
      <c r="A3038" s="51" t="s">
        <v>4351</v>
      </c>
      <c r="B3038" s="174" t="s">
        <v>993</v>
      </c>
      <c r="C3038" s="51" t="s">
        <v>4281</v>
      </c>
      <c r="D3038" s="51" t="s">
        <v>4352</v>
      </c>
      <c r="E3038" s="51" t="s">
        <v>637</v>
      </c>
      <c r="F3038" s="51" t="s">
        <v>4360</v>
      </c>
      <c r="G3038" s="51" t="s">
        <v>3380</v>
      </c>
      <c r="H3038" s="51" t="s">
        <v>1372</v>
      </c>
      <c r="I3038" s="51">
        <v>16</v>
      </c>
      <c r="J3038" s="75">
        <v>50</v>
      </c>
      <c r="L3038" s="75">
        <v>1250</v>
      </c>
      <c r="N3038" s="51" t="s">
        <v>3445</v>
      </c>
      <c r="O3038" s="51" t="s">
        <v>4391</v>
      </c>
      <c r="P3038" s="72" t="s">
        <v>1374</v>
      </c>
      <c r="Q3038" s="122">
        <v>-0.84</v>
      </c>
      <c r="AB3038" s="168"/>
      <c r="AC3038" s="168"/>
      <c r="AE3038" s="314">
        <v>0.26</v>
      </c>
      <c r="AG3038" s="169">
        <f t="shared" si="1358"/>
        <v>0.74</v>
      </c>
      <c r="AQ3038" s="174" t="s">
        <v>824</v>
      </c>
      <c r="AR3038" s="53">
        <v>1.0009999999999999</v>
      </c>
      <c r="AS3038" s="53">
        <v>1.1100000000000001</v>
      </c>
      <c r="AT3038" s="77">
        <f t="shared" si="1357"/>
        <v>1523</v>
      </c>
      <c r="AU3038" s="276">
        <v>130</v>
      </c>
      <c r="AV3038" s="276">
        <v>500</v>
      </c>
      <c r="AW3038" s="276">
        <v>130.13</v>
      </c>
      <c r="AX3038" s="95">
        <v>5.335845177211441</v>
      </c>
      <c r="AY3038" s="276">
        <v>410.70000000000005</v>
      </c>
      <c r="AZ3038" s="95">
        <v>16.933594804411737</v>
      </c>
      <c r="BB3038" s="80" t="s">
        <v>3412</v>
      </c>
      <c r="BC3038" s="174" t="s">
        <v>1126</v>
      </c>
      <c r="BD3038" s="96">
        <v>52.919259000000004</v>
      </c>
      <c r="BF3038" s="230">
        <v>0.70268699999999995</v>
      </c>
      <c r="BH3038" s="96">
        <v>15.320556</v>
      </c>
      <c r="BN3038" s="230">
        <v>8.3035830000000015</v>
      </c>
      <c r="BP3038" s="96">
        <v>9.8970000000000002E-2</v>
      </c>
      <c r="BR3038" s="96">
        <v>4.8297359999999996</v>
      </c>
      <c r="BX3038" s="52">
        <v>8.4223470000000002</v>
      </c>
      <c r="BY3038" s="52"/>
      <c r="BZ3038" s="52">
        <v>3.6223020000000004</v>
      </c>
      <c r="CA3038" s="52"/>
      <c r="CB3038" s="52">
        <v>4.6713839999999998</v>
      </c>
      <c r="CC3038" s="52"/>
      <c r="DH3038" s="52">
        <f t="shared" si="1359"/>
        <v>98.890824000000009</v>
      </c>
      <c r="DJ3038" s="230">
        <f t="shared" si="1332"/>
        <v>1.1091759999999908</v>
      </c>
      <c r="DL3038" s="51" t="s">
        <v>3334</v>
      </c>
      <c r="DO3038" s="356">
        <v>1</v>
      </c>
      <c r="DP3038" s="51">
        <v>0.11</v>
      </c>
      <c r="DU3038" s="52"/>
      <c r="DX3038" s="75">
        <f t="shared" si="1335"/>
        <v>53.512810248198562</v>
      </c>
      <c r="DY3038" s="51">
        <f t="shared" si="1336"/>
        <v>0</v>
      </c>
      <c r="DZ3038" s="75">
        <f t="shared" si="1337"/>
        <v>0.71056845476381092</v>
      </c>
      <c r="EA3038" s="51">
        <f t="shared" si="1338"/>
        <v>0</v>
      </c>
      <c r="EB3038" s="75">
        <f t="shared" si="1339"/>
        <v>15.492393915132105</v>
      </c>
      <c r="EC3038" s="51">
        <f t="shared" si="1340"/>
        <v>0</v>
      </c>
      <c r="ED3038" s="75">
        <f t="shared" si="1341"/>
        <v>8.3967173738991185</v>
      </c>
      <c r="EE3038" s="51">
        <f t="shared" si="1342"/>
        <v>0</v>
      </c>
      <c r="EF3038" s="75">
        <f t="shared" si="1343"/>
        <v>0.10008006405124098</v>
      </c>
      <c r="EG3038" s="51">
        <f t="shared" si="1344"/>
        <v>0</v>
      </c>
      <c r="EH3038" s="75">
        <f t="shared" si="1345"/>
        <v>4.88390712570056</v>
      </c>
      <c r="EI3038" s="51">
        <f t="shared" si="1346"/>
        <v>0</v>
      </c>
      <c r="EJ3038" s="75">
        <f t="shared" si="1347"/>
        <v>8.5168134507606084</v>
      </c>
      <c r="EK3038" s="51">
        <f t="shared" si="1348"/>
        <v>0</v>
      </c>
      <c r="EL3038" s="75">
        <f t="shared" si="1349"/>
        <v>3.6629303442754204</v>
      </c>
      <c r="EM3038" s="51">
        <f t="shared" si="1350"/>
        <v>0</v>
      </c>
      <c r="EN3038" s="75">
        <f t="shared" si="1351"/>
        <v>4.7237790232185741</v>
      </c>
      <c r="EO3038" s="51">
        <f t="shared" si="1352"/>
        <v>0</v>
      </c>
      <c r="EP3038" s="75">
        <f t="shared" si="1353"/>
        <v>0</v>
      </c>
      <c r="EQ3038" s="51" t="e">
        <f t="shared" si="1354"/>
        <v>#DIV/0!</v>
      </c>
      <c r="ER3038" s="51">
        <f t="shared" si="1355"/>
        <v>100</v>
      </c>
      <c r="ES3038" s="51">
        <f t="shared" si="1356"/>
        <v>0</v>
      </c>
    </row>
    <row r="3039" spans="1:149" x14ac:dyDescent="0.45">
      <c r="A3039" s="51" t="s">
        <v>4351</v>
      </c>
      <c r="B3039" s="174" t="s">
        <v>993</v>
      </c>
      <c r="C3039" s="51" t="s">
        <v>4281</v>
      </c>
      <c r="D3039" s="51" t="s">
        <v>4352</v>
      </c>
      <c r="E3039" s="51" t="s">
        <v>637</v>
      </c>
      <c r="F3039" s="51" t="s">
        <v>4361</v>
      </c>
      <c r="G3039" s="51" t="s">
        <v>3380</v>
      </c>
      <c r="H3039" s="51" t="s">
        <v>1372</v>
      </c>
      <c r="I3039" s="51">
        <v>16</v>
      </c>
      <c r="J3039" s="75">
        <v>50</v>
      </c>
      <c r="L3039" s="75">
        <v>1250</v>
      </c>
      <c r="N3039" s="51" t="s">
        <v>3445</v>
      </c>
      <c r="O3039" s="51" t="s">
        <v>4392</v>
      </c>
      <c r="P3039" s="72" t="s">
        <v>1374</v>
      </c>
      <c r="Q3039" s="122">
        <v>-1.54</v>
      </c>
      <c r="AB3039" s="168"/>
      <c r="AC3039" s="168"/>
      <c r="AE3039" s="314">
        <v>0.22</v>
      </c>
      <c r="AG3039" s="169">
        <f t="shared" si="1358"/>
        <v>0.78</v>
      </c>
      <c r="AQ3039" s="174" t="s">
        <v>824</v>
      </c>
      <c r="AR3039" s="53">
        <v>1.002</v>
      </c>
      <c r="AS3039" s="53">
        <v>1.1100000000000001</v>
      </c>
      <c r="AT3039" s="77">
        <f t="shared" si="1357"/>
        <v>1523</v>
      </c>
      <c r="AU3039" s="276">
        <v>110</v>
      </c>
      <c r="AV3039" s="276">
        <v>500</v>
      </c>
      <c r="AW3039" s="276">
        <v>110.22</v>
      </c>
      <c r="AX3039" s="95">
        <v>4.5196748434302556</v>
      </c>
      <c r="AY3039" s="276">
        <v>432.90000000000003</v>
      </c>
      <c r="AZ3039" s="95">
        <v>17.848924253298854</v>
      </c>
      <c r="BB3039" s="80" t="s">
        <v>3412</v>
      </c>
      <c r="BC3039" s="174" t="s">
        <v>1126</v>
      </c>
      <c r="BD3039" s="96">
        <v>53.111750999999998</v>
      </c>
      <c r="BF3039" s="230">
        <v>0.70524299999999995</v>
      </c>
      <c r="BH3039" s="96">
        <v>15.376284</v>
      </c>
      <c r="BN3039" s="230">
        <v>8.3337870000000009</v>
      </c>
      <c r="BP3039" s="96">
        <v>9.9330000000000002E-2</v>
      </c>
      <c r="BR3039" s="96">
        <v>4.8473039999999994</v>
      </c>
      <c r="BX3039" s="52">
        <v>8.4529829999999997</v>
      </c>
      <c r="BY3039" s="52"/>
      <c r="BZ3039" s="52">
        <v>3.635478</v>
      </c>
      <c r="CA3039" s="52"/>
      <c r="CB3039" s="52">
        <v>4.6883759999999999</v>
      </c>
      <c r="CC3039" s="52"/>
      <c r="DH3039" s="52">
        <f t="shared" si="1359"/>
        <v>99.250536000000011</v>
      </c>
      <c r="DJ3039" s="230">
        <f t="shared" si="1332"/>
        <v>0.74946399999998903</v>
      </c>
      <c r="DL3039" s="51" t="s">
        <v>3334</v>
      </c>
      <c r="DO3039" s="348">
        <v>0.64</v>
      </c>
      <c r="DP3039" s="51">
        <v>0.08</v>
      </c>
      <c r="DU3039" s="52"/>
      <c r="DX3039" s="75">
        <f t="shared" si="1335"/>
        <v>53.512810248198548</v>
      </c>
      <c r="DY3039" s="51">
        <f t="shared" si="1336"/>
        <v>0</v>
      </c>
      <c r="DZ3039" s="75">
        <f t="shared" si="1337"/>
        <v>0.71056845476381092</v>
      </c>
      <c r="EA3039" s="51">
        <f t="shared" si="1338"/>
        <v>0</v>
      </c>
      <c r="EB3039" s="75">
        <f t="shared" si="1339"/>
        <v>15.492393915132105</v>
      </c>
      <c r="EC3039" s="51">
        <f t="shared" si="1340"/>
        <v>0</v>
      </c>
      <c r="ED3039" s="75">
        <f t="shared" si="1341"/>
        <v>8.3967173738991185</v>
      </c>
      <c r="EE3039" s="51">
        <f t="shared" si="1342"/>
        <v>0</v>
      </c>
      <c r="EF3039" s="75">
        <f t="shared" si="1343"/>
        <v>0.10008006405124098</v>
      </c>
      <c r="EG3039" s="51">
        <f t="shared" si="1344"/>
        <v>0</v>
      </c>
      <c r="EH3039" s="75">
        <f t="shared" si="1345"/>
        <v>4.88390712570056</v>
      </c>
      <c r="EI3039" s="51">
        <f t="shared" si="1346"/>
        <v>0</v>
      </c>
      <c r="EJ3039" s="75">
        <f t="shared" si="1347"/>
        <v>8.5168134507606084</v>
      </c>
      <c r="EK3039" s="51">
        <f t="shared" si="1348"/>
        <v>0</v>
      </c>
      <c r="EL3039" s="75">
        <f t="shared" si="1349"/>
        <v>3.6629303442754195</v>
      </c>
      <c r="EM3039" s="51">
        <f t="shared" si="1350"/>
        <v>0</v>
      </c>
      <c r="EN3039" s="75">
        <f t="shared" si="1351"/>
        <v>4.7237790232185741</v>
      </c>
      <c r="EO3039" s="51">
        <f t="shared" si="1352"/>
        <v>0</v>
      </c>
      <c r="EP3039" s="75">
        <f t="shared" si="1353"/>
        <v>0</v>
      </c>
      <c r="EQ3039" s="51" t="e">
        <f t="shared" si="1354"/>
        <v>#DIV/0!</v>
      </c>
      <c r="ER3039" s="51">
        <f t="shared" si="1355"/>
        <v>100</v>
      </c>
      <c r="ES3039" s="51">
        <f t="shared" si="1356"/>
        <v>0</v>
      </c>
    </row>
    <row r="3040" spans="1:149" x14ac:dyDescent="0.45">
      <c r="A3040" s="51" t="s">
        <v>4351</v>
      </c>
      <c r="B3040" s="174" t="s">
        <v>993</v>
      </c>
      <c r="C3040" s="51" t="s">
        <v>4281</v>
      </c>
      <c r="D3040" s="51" t="s">
        <v>4352</v>
      </c>
      <c r="E3040" s="51" t="s">
        <v>637</v>
      </c>
      <c r="F3040" s="51" t="s">
        <v>4362</v>
      </c>
      <c r="G3040" s="51" t="s">
        <v>3380</v>
      </c>
      <c r="H3040" s="51" t="s">
        <v>1372</v>
      </c>
      <c r="J3040" s="75">
        <v>50</v>
      </c>
      <c r="L3040" s="75">
        <v>1250</v>
      </c>
      <c r="P3040" s="72" t="s">
        <v>1374</v>
      </c>
      <c r="AB3040" s="168"/>
      <c r="AC3040" s="168"/>
      <c r="AT3040" s="77"/>
      <c r="AU3040" s="276"/>
      <c r="AV3040" s="276"/>
      <c r="AW3040" s="276"/>
      <c r="AX3040" s="95"/>
      <c r="AY3040" s="276"/>
      <c r="AZ3040" s="95"/>
      <c r="BB3040" s="80" t="s">
        <v>3412</v>
      </c>
      <c r="BC3040" s="174" t="s">
        <v>1126</v>
      </c>
      <c r="BD3040" s="96">
        <v>53.111750999999998</v>
      </c>
      <c r="BF3040" s="230">
        <v>0.70524299999999995</v>
      </c>
      <c r="BH3040" s="96">
        <v>15.376284</v>
      </c>
      <c r="BN3040" s="230">
        <v>8.3337870000000009</v>
      </c>
      <c r="BP3040" s="96">
        <v>9.9330000000000002E-2</v>
      </c>
      <c r="BR3040" s="96">
        <v>4.8473039999999994</v>
      </c>
      <c r="BX3040" s="52">
        <v>8.4529829999999997</v>
      </c>
      <c r="BY3040" s="52"/>
      <c r="BZ3040" s="52">
        <v>3.635478</v>
      </c>
      <c r="CA3040" s="52"/>
      <c r="CB3040" s="52">
        <v>4.6883759999999999</v>
      </c>
      <c r="CC3040" s="52"/>
      <c r="DH3040" s="52">
        <f t="shared" si="1359"/>
        <v>99.250536000000011</v>
      </c>
      <c r="DJ3040" s="230">
        <f t="shared" si="1332"/>
        <v>0.74946399999998903</v>
      </c>
      <c r="DL3040" s="51" t="s">
        <v>3334</v>
      </c>
      <c r="DO3040" s="348">
        <v>0.64</v>
      </c>
      <c r="DP3040" s="51">
        <v>0.08</v>
      </c>
      <c r="DU3040" s="52"/>
      <c r="DX3040" s="75">
        <f t="shared" si="1335"/>
        <v>53.512810248198548</v>
      </c>
      <c r="DY3040" s="51">
        <f t="shared" si="1336"/>
        <v>0</v>
      </c>
      <c r="DZ3040" s="75">
        <f t="shared" si="1337"/>
        <v>0.71056845476381092</v>
      </c>
      <c r="EA3040" s="51">
        <f t="shared" si="1338"/>
        <v>0</v>
      </c>
      <c r="EB3040" s="75">
        <f t="shared" si="1339"/>
        <v>15.492393915132105</v>
      </c>
      <c r="EC3040" s="51">
        <f t="shared" si="1340"/>
        <v>0</v>
      </c>
      <c r="ED3040" s="75">
        <f t="shared" si="1341"/>
        <v>8.3967173738991185</v>
      </c>
      <c r="EE3040" s="51">
        <f t="shared" si="1342"/>
        <v>0</v>
      </c>
      <c r="EF3040" s="75">
        <f t="shared" si="1343"/>
        <v>0.10008006405124098</v>
      </c>
      <c r="EG3040" s="51">
        <f t="shared" si="1344"/>
        <v>0</v>
      </c>
      <c r="EH3040" s="75">
        <f t="shared" si="1345"/>
        <v>4.88390712570056</v>
      </c>
      <c r="EI3040" s="51">
        <f t="shared" si="1346"/>
        <v>0</v>
      </c>
      <c r="EJ3040" s="75">
        <f t="shared" si="1347"/>
        <v>8.5168134507606084</v>
      </c>
      <c r="EK3040" s="51">
        <f t="shared" si="1348"/>
        <v>0</v>
      </c>
      <c r="EL3040" s="75">
        <f t="shared" si="1349"/>
        <v>3.6629303442754195</v>
      </c>
      <c r="EM3040" s="51">
        <f t="shared" si="1350"/>
        <v>0</v>
      </c>
      <c r="EN3040" s="75">
        <f t="shared" si="1351"/>
        <v>4.7237790232185741</v>
      </c>
      <c r="EO3040" s="51">
        <f t="shared" si="1352"/>
        <v>0</v>
      </c>
      <c r="EP3040" s="75">
        <f t="shared" si="1353"/>
        <v>0</v>
      </c>
      <c r="EQ3040" s="51" t="e">
        <f t="shared" si="1354"/>
        <v>#DIV/0!</v>
      </c>
      <c r="ER3040" s="51">
        <f t="shared" si="1355"/>
        <v>100</v>
      </c>
      <c r="ES3040" s="51">
        <f t="shared" si="1356"/>
        <v>0</v>
      </c>
    </row>
    <row r="3041" spans="1:149" x14ac:dyDescent="0.45">
      <c r="A3041" s="51" t="s">
        <v>4351</v>
      </c>
      <c r="B3041" s="174" t="s">
        <v>993</v>
      </c>
      <c r="C3041" s="51" t="s">
        <v>4281</v>
      </c>
      <c r="D3041" s="51" t="s">
        <v>4352</v>
      </c>
      <c r="E3041" s="51" t="s">
        <v>637</v>
      </c>
      <c r="F3041" s="51" t="s">
        <v>4363</v>
      </c>
      <c r="G3041" s="51" t="s">
        <v>3380</v>
      </c>
      <c r="H3041" s="51" t="s">
        <v>1372</v>
      </c>
      <c r="I3041" s="51">
        <v>24</v>
      </c>
      <c r="J3041" s="75">
        <v>100</v>
      </c>
      <c r="L3041" s="75">
        <v>1250</v>
      </c>
      <c r="N3041" s="51" t="s">
        <v>3445</v>
      </c>
      <c r="O3041" s="51" t="s">
        <v>4393</v>
      </c>
      <c r="P3041" s="72" t="s">
        <v>1374</v>
      </c>
      <c r="Q3041" s="122">
        <v>0.37</v>
      </c>
      <c r="AB3041" s="168"/>
      <c r="AC3041" s="168"/>
      <c r="AE3041" s="314">
        <v>0.78</v>
      </c>
      <c r="AG3041" s="169">
        <f t="shared" si="1358"/>
        <v>0.21999999999999997</v>
      </c>
      <c r="AQ3041" s="174" t="s">
        <v>824</v>
      </c>
      <c r="AR3041" s="53">
        <v>0.99819999999999998</v>
      </c>
      <c r="AS3041" s="53">
        <v>1.252</v>
      </c>
      <c r="AT3041" s="77">
        <f t="shared" si="1357"/>
        <v>1523</v>
      </c>
      <c r="AU3041" s="276">
        <v>780</v>
      </c>
      <c r="AV3041" s="276">
        <v>1000</v>
      </c>
      <c r="AW3041" s="276">
        <v>778.596</v>
      </c>
      <c r="AX3041" s="95">
        <v>16.763629930589854</v>
      </c>
      <c r="AY3041" s="276">
        <v>275.43999999999994</v>
      </c>
      <c r="AZ3041" s="95">
        <v>6.1590256372254197</v>
      </c>
      <c r="BB3041" s="80" t="s">
        <v>3412</v>
      </c>
      <c r="BC3041" s="174" t="s">
        <v>1126</v>
      </c>
      <c r="BD3041" s="96">
        <v>51.716183999999991</v>
      </c>
      <c r="BF3041" s="230">
        <v>0.68671199999999999</v>
      </c>
      <c r="BH3041" s="96">
        <v>14.972256</v>
      </c>
      <c r="BN3041" s="230">
        <v>8.114808</v>
      </c>
      <c r="BP3041" s="96">
        <v>9.672E-2</v>
      </c>
      <c r="BR3041" s="96">
        <v>4.7199359999999997</v>
      </c>
      <c r="BX3041" s="52">
        <v>8.2308719999999997</v>
      </c>
      <c r="BY3041" s="52"/>
      <c r="BZ3041" s="52">
        <v>3.539952</v>
      </c>
      <c r="CA3041" s="52"/>
      <c r="CB3041" s="52">
        <v>4.5651839999999995</v>
      </c>
      <c r="CC3041" s="52"/>
      <c r="DH3041" s="52">
        <f t="shared" si="1359"/>
        <v>96.642623999999998</v>
      </c>
      <c r="DJ3041" s="230">
        <f t="shared" si="1332"/>
        <v>3.3573760000000021</v>
      </c>
      <c r="DL3041" s="51" t="s">
        <v>3334</v>
      </c>
      <c r="DO3041" s="348">
        <v>3.25</v>
      </c>
      <c r="DP3041" s="51">
        <v>0.1</v>
      </c>
      <c r="DU3041" s="52"/>
      <c r="DX3041" s="75">
        <f t="shared" si="1335"/>
        <v>53.512810248198548</v>
      </c>
      <c r="DY3041" s="51">
        <f t="shared" si="1336"/>
        <v>0</v>
      </c>
      <c r="DZ3041" s="75">
        <f t="shared" si="1337"/>
        <v>0.71056845476381103</v>
      </c>
      <c r="EA3041" s="51">
        <f t="shared" si="1338"/>
        <v>0</v>
      </c>
      <c r="EB3041" s="75">
        <f t="shared" si="1339"/>
        <v>15.492393915132105</v>
      </c>
      <c r="EC3041" s="51">
        <f t="shared" si="1340"/>
        <v>0</v>
      </c>
      <c r="ED3041" s="75">
        <f t="shared" si="1341"/>
        <v>8.3967173738991185</v>
      </c>
      <c r="EE3041" s="51">
        <f t="shared" si="1342"/>
        <v>0</v>
      </c>
      <c r="EF3041" s="75">
        <f t="shared" si="1343"/>
        <v>0.10008006405124098</v>
      </c>
      <c r="EG3041" s="51">
        <f t="shared" si="1344"/>
        <v>0</v>
      </c>
      <c r="EH3041" s="75">
        <f t="shared" si="1345"/>
        <v>4.88390712570056</v>
      </c>
      <c r="EI3041" s="51">
        <f t="shared" si="1346"/>
        <v>0</v>
      </c>
      <c r="EJ3041" s="75">
        <f t="shared" si="1347"/>
        <v>8.5168134507606084</v>
      </c>
      <c r="EK3041" s="51">
        <f t="shared" si="1348"/>
        <v>0</v>
      </c>
      <c r="EL3041" s="75">
        <f t="shared" si="1349"/>
        <v>3.6629303442754204</v>
      </c>
      <c r="EM3041" s="51">
        <f t="shared" si="1350"/>
        <v>0</v>
      </c>
      <c r="EN3041" s="75">
        <f t="shared" si="1351"/>
        <v>4.7237790232185741</v>
      </c>
      <c r="EO3041" s="51">
        <f t="shared" si="1352"/>
        <v>0</v>
      </c>
      <c r="EP3041" s="75">
        <f t="shared" si="1353"/>
        <v>0</v>
      </c>
      <c r="EQ3041" s="51" t="e">
        <f t="shared" si="1354"/>
        <v>#DIV/0!</v>
      </c>
      <c r="ER3041" s="51">
        <f t="shared" si="1355"/>
        <v>100</v>
      </c>
      <c r="ES3041" s="51">
        <f t="shared" si="1356"/>
        <v>0</v>
      </c>
    </row>
    <row r="3042" spans="1:149" x14ac:dyDescent="0.45">
      <c r="A3042" s="51" t="s">
        <v>4351</v>
      </c>
      <c r="B3042" s="174" t="s">
        <v>993</v>
      </c>
      <c r="C3042" s="51" t="s">
        <v>4281</v>
      </c>
      <c r="D3042" s="51" t="s">
        <v>4352</v>
      </c>
      <c r="E3042" s="51" t="s">
        <v>637</v>
      </c>
      <c r="F3042" s="51" t="s">
        <v>4364</v>
      </c>
      <c r="G3042" s="51" t="s">
        <v>3380</v>
      </c>
      <c r="H3042" s="51" t="s">
        <v>1372</v>
      </c>
      <c r="I3042" s="51">
        <v>24</v>
      </c>
      <c r="J3042" s="75">
        <v>100</v>
      </c>
      <c r="L3042" s="75">
        <v>1250</v>
      </c>
      <c r="N3042" s="51" t="s">
        <v>3445</v>
      </c>
      <c r="O3042" s="51" t="s">
        <v>4394</v>
      </c>
      <c r="P3042" s="72" t="s">
        <v>1374</v>
      </c>
      <c r="Q3042" s="122">
        <v>0.25</v>
      </c>
      <c r="AB3042" s="168"/>
      <c r="AC3042" s="168"/>
      <c r="AE3042" s="314">
        <v>0.77</v>
      </c>
      <c r="AG3042" s="169">
        <f t="shared" si="1358"/>
        <v>0.22999999999999998</v>
      </c>
      <c r="AQ3042" s="174" t="s">
        <v>824</v>
      </c>
      <c r="AR3042" s="53">
        <v>0.99819999999999998</v>
      </c>
      <c r="AS3042" s="53">
        <v>1.252</v>
      </c>
      <c r="AT3042" s="77">
        <f t="shared" si="1357"/>
        <v>1523</v>
      </c>
      <c r="AU3042" s="276">
        <v>770</v>
      </c>
      <c r="AV3042" s="276">
        <v>1000</v>
      </c>
      <c r="AW3042" s="276">
        <v>768.61400000000003</v>
      </c>
      <c r="AX3042" s="95">
        <v>16.548711598146394</v>
      </c>
      <c r="AY3042" s="276">
        <v>287.95999999999998</v>
      </c>
      <c r="AZ3042" s="95">
        <v>6.4389813480083937</v>
      </c>
      <c r="BB3042" s="80" t="s">
        <v>3412</v>
      </c>
      <c r="BC3042" s="174" t="s">
        <v>1126</v>
      </c>
      <c r="BD3042" s="96">
        <v>51.892634999999999</v>
      </c>
      <c r="BF3042" s="230">
        <v>0.68905499999999986</v>
      </c>
      <c r="BH3042" s="96">
        <v>15.023340000000001</v>
      </c>
      <c r="BN3042" s="230">
        <v>8.1424950000000003</v>
      </c>
      <c r="BP3042" s="96">
        <v>9.7049999999999997E-2</v>
      </c>
      <c r="BR3042" s="96">
        <v>4.73604</v>
      </c>
      <c r="BX3042" s="52">
        <v>8.2589550000000003</v>
      </c>
      <c r="BY3042" s="52"/>
      <c r="BZ3042" s="52">
        <v>3.5520300000000002</v>
      </c>
      <c r="CA3042" s="52"/>
      <c r="CB3042" s="52">
        <v>4.5807599999999997</v>
      </c>
      <c r="CC3042" s="52"/>
      <c r="DH3042" s="52">
        <f t="shared" si="1359"/>
        <v>96.972359999999995</v>
      </c>
      <c r="DJ3042" s="230">
        <f t="shared" si="1332"/>
        <v>3.0276400000000052</v>
      </c>
      <c r="DL3042" s="51" t="s">
        <v>3334</v>
      </c>
      <c r="DO3042" s="348">
        <v>2.92</v>
      </c>
      <c r="DP3042" s="51">
        <v>0.08</v>
      </c>
      <c r="DU3042" s="52"/>
      <c r="DX3042" s="75">
        <f t="shared" si="1335"/>
        <v>53.512810248198562</v>
      </c>
      <c r="DY3042" s="51">
        <f t="shared" si="1336"/>
        <v>0</v>
      </c>
      <c r="DZ3042" s="75">
        <f t="shared" si="1337"/>
        <v>0.71056845476381092</v>
      </c>
      <c r="EA3042" s="51">
        <f t="shared" si="1338"/>
        <v>0</v>
      </c>
      <c r="EB3042" s="75">
        <f t="shared" si="1339"/>
        <v>15.492393915132109</v>
      </c>
      <c r="EC3042" s="51">
        <f t="shared" si="1340"/>
        <v>0</v>
      </c>
      <c r="ED3042" s="75">
        <f t="shared" si="1341"/>
        <v>8.3967173738991185</v>
      </c>
      <c r="EE3042" s="51">
        <f t="shared" si="1342"/>
        <v>0</v>
      </c>
      <c r="EF3042" s="75">
        <f t="shared" si="1343"/>
        <v>0.10008006405124098</v>
      </c>
      <c r="EG3042" s="51">
        <f t="shared" si="1344"/>
        <v>0</v>
      </c>
      <c r="EH3042" s="75">
        <f t="shared" si="1345"/>
        <v>4.8839071257005608</v>
      </c>
      <c r="EI3042" s="51">
        <f t="shared" si="1346"/>
        <v>0</v>
      </c>
      <c r="EJ3042" s="75">
        <f t="shared" si="1347"/>
        <v>8.5168134507606084</v>
      </c>
      <c r="EK3042" s="51">
        <f t="shared" si="1348"/>
        <v>0</v>
      </c>
      <c r="EL3042" s="75">
        <f t="shared" si="1349"/>
        <v>3.6629303442754209</v>
      </c>
      <c r="EM3042" s="51">
        <f t="shared" si="1350"/>
        <v>0</v>
      </c>
      <c r="EN3042" s="75">
        <f t="shared" si="1351"/>
        <v>4.723779023218575</v>
      </c>
      <c r="EO3042" s="51">
        <f t="shared" si="1352"/>
        <v>0</v>
      </c>
      <c r="EP3042" s="75">
        <f t="shared" si="1353"/>
        <v>0</v>
      </c>
      <c r="EQ3042" s="51" t="e">
        <f t="shared" si="1354"/>
        <v>#DIV/0!</v>
      </c>
      <c r="ER3042" s="51">
        <f t="shared" si="1355"/>
        <v>100</v>
      </c>
      <c r="ES3042" s="51">
        <f t="shared" si="1356"/>
        <v>0</v>
      </c>
    </row>
    <row r="3043" spans="1:149" x14ac:dyDescent="0.45">
      <c r="A3043" s="51" t="s">
        <v>4351</v>
      </c>
      <c r="B3043" s="174" t="s">
        <v>993</v>
      </c>
      <c r="C3043" s="51" t="s">
        <v>4281</v>
      </c>
      <c r="D3043" s="51" t="s">
        <v>4352</v>
      </c>
      <c r="E3043" s="51" t="s">
        <v>637</v>
      </c>
      <c r="F3043" s="51" t="s">
        <v>4365</v>
      </c>
      <c r="G3043" s="51" t="s">
        <v>3380</v>
      </c>
      <c r="H3043" s="51" t="s">
        <v>1372</v>
      </c>
      <c r="I3043" s="51">
        <v>24</v>
      </c>
      <c r="J3043" s="75">
        <v>100</v>
      </c>
      <c r="L3043" s="75">
        <v>1250</v>
      </c>
      <c r="N3043" s="51" t="s">
        <v>3445</v>
      </c>
      <c r="O3043" s="51" t="s">
        <v>4395</v>
      </c>
      <c r="P3043" s="72" t="s">
        <v>1374</v>
      </c>
      <c r="Q3043" s="122">
        <v>1.05</v>
      </c>
      <c r="AB3043" s="168"/>
      <c r="AC3043" s="168"/>
      <c r="AE3043" s="314">
        <v>0.41</v>
      </c>
      <c r="AG3043" s="169">
        <f t="shared" si="1358"/>
        <v>0.59000000000000008</v>
      </c>
      <c r="AQ3043" s="174" t="s">
        <v>824</v>
      </c>
      <c r="AR3043" s="53">
        <v>1.0029999999999999</v>
      </c>
      <c r="AS3043" s="53">
        <v>1.2450000000000001</v>
      </c>
      <c r="AT3043" s="77">
        <f t="shared" si="1357"/>
        <v>1523</v>
      </c>
      <c r="AU3043" s="276">
        <v>410</v>
      </c>
      <c r="AV3043" s="276">
        <v>1000</v>
      </c>
      <c r="AW3043" s="276">
        <v>411.22999999999996</v>
      </c>
      <c r="AX3043" s="95">
        <v>8.8667783421625472</v>
      </c>
      <c r="AY3043" s="276">
        <v>734.55000000000018</v>
      </c>
      <c r="AZ3043" s="95">
        <v>16.425037328724709</v>
      </c>
      <c r="BB3043" s="80" t="s">
        <v>3412</v>
      </c>
      <c r="BC3043" s="174" t="s">
        <v>1126</v>
      </c>
      <c r="BD3043" s="96">
        <v>52.117209000000003</v>
      </c>
      <c r="BF3043" s="230">
        <v>0.69203700000000001</v>
      </c>
      <c r="BH3043" s="96">
        <v>15.088356000000001</v>
      </c>
      <c r="BN3043" s="230">
        <v>8.1777329999999999</v>
      </c>
      <c r="BP3043" s="96">
        <v>9.7470000000000001E-2</v>
      </c>
      <c r="BR3043" s="96">
        <v>4.7565359999999997</v>
      </c>
      <c r="BX3043" s="52">
        <v>8.2946969999999993</v>
      </c>
      <c r="BY3043" s="52"/>
      <c r="BZ3043" s="52">
        <v>3.567402</v>
      </c>
      <c r="CA3043" s="52"/>
      <c r="CB3043" s="52">
        <v>4.6005839999999996</v>
      </c>
      <c r="CC3043" s="52"/>
      <c r="DH3043" s="52">
        <f t="shared" si="1359"/>
        <v>97.392024000000006</v>
      </c>
      <c r="DJ3043" s="230">
        <f t="shared" si="1332"/>
        <v>2.6079759999999936</v>
      </c>
      <c r="DL3043" s="51" t="s">
        <v>3334</v>
      </c>
      <c r="DO3043" s="356">
        <v>2.5</v>
      </c>
      <c r="DP3043" s="51">
        <v>0.1</v>
      </c>
      <c r="DU3043" s="52"/>
      <c r="DX3043" s="75">
        <f t="shared" si="1335"/>
        <v>53.512810248198562</v>
      </c>
      <c r="DY3043" s="51">
        <f t="shared" si="1336"/>
        <v>0</v>
      </c>
      <c r="DZ3043" s="75">
        <f t="shared" si="1337"/>
        <v>0.71056845476381103</v>
      </c>
      <c r="EA3043" s="51">
        <f t="shared" si="1338"/>
        <v>0</v>
      </c>
      <c r="EB3043" s="75">
        <f t="shared" si="1339"/>
        <v>15.492393915132105</v>
      </c>
      <c r="EC3043" s="51">
        <f t="shared" si="1340"/>
        <v>0</v>
      </c>
      <c r="ED3043" s="75">
        <f t="shared" si="1341"/>
        <v>8.3967173738991185</v>
      </c>
      <c r="EE3043" s="51">
        <f t="shared" si="1342"/>
        <v>0</v>
      </c>
      <c r="EF3043" s="75">
        <f t="shared" si="1343"/>
        <v>0.10008006405124098</v>
      </c>
      <c r="EG3043" s="51">
        <f t="shared" si="1344"/>
        <v>0</v>
      </c>
      <c r="EH3043" s="75">
        <f t="shared" si="1345"/>
        <v>4.88390712570056</v>
      </c>
      <c r="EI3043" s="51">
        <f t="shared" si="1346"/>
        <v>0</v>
      </c>
      <c r="EJ3043" s="75">
        <f t="shared" si="1347"/>
        <v>8.5168134507606084</v>
      </c>
      <c r="EK3043" s="51">
        <f t="shared" si="1348"/>
        <v>0</v>
      </c>
      <c r="EL3043" s="75">
        <f t="shared" si="1349"/>
        <v>3.6629303442754204</v>
      </c>
      <c r="EM3043" s="51">
        <f t="shared" si="1350"/>
        <v>0</v>
      </c>
      <c r="EN3043" s="75">
        <f t="shared" si="1351"/>
        <v>4.7237790232185741</v>
      </c>
      <c r="EO3043" s="51">
        <f t="shared" si="1352"/>
        <v>0</v>
      </c>
      <c r="EP3043" s="75">
        <f t="shared" si="1353"/>
        <v>0</v>
      </c>
      <c r="EQ3043" s="51" t="e">
        <f t="shared" si="1354"/>
        <v>#DIV/0!</v>
      </c>
      <c r="ER3043" s="51">
        <f t="shared" si="1355"/>
        <v>100</v>
      </c>
      <c r="ES3043" s="51">
        <f t="shared" si="1356"/>
        <v>0</v>
      </c>
    </row>
    <row r="3044" spans="1:149" x14ac:dyDescent="0.45">
      <c r="A3044" s="51" t="s">
        <v>4351</v>
      </c>
      <c r="B3044" s="174" t="s">
        <v>993</v>
      </c>
      <c r="C3044" s="51" t="s">
        <v>4281</v>
      </c>
      <c r="D3044" s="51" t="s">
        <v>4352</v>
      </c>
      <c r="E3044" s="51" t="s">
        <v>637</v>
      </c>
      <c r="F3044" s="51" t="s">
        <v>4366</v>
      </c>
      <c r="G3044" s="51" t="s">
        <v>3380</v>
      </c>
      <c r="H3044" s="51" t="s">
        <v>1372</v>
      </c>
      <c r="I3044" s="51">
        <v>24</v>
      </c>
      <c r="J3044" s="75">
        <v>100</v>
      </c>
      <c r="L3044" s="75">
        <v>1250</v>
      </c>
      <c r="N3044" s="51" t="s">
        <v>3445</v>
      </c>
      <c r="O3044" s="51" t="s">
        <v>4396</v>
      </c>
      <c r="P3044" s="72" t="s">
        <v>1374</v>
      </c>
      <c r="Q3044" s="122">
        <v>0.51</v>
      </c>
      <c r="AB3044" s="168"/>
      <c r="AC3044" s="168"/>
      <c r="AE3044" s="314">
        <v>0.34</v>
      </c>
      <c r="AG3044" s="169">
        <f t="shared" si="1358"/>
        <v>0.65999999999999992</v>
      </c>
      <c r="AQ3044" s="174" t="s">
        <v>824</v>
      </c>
      <c r="AR3044" s="53">
        <v>1.0049999999999999</v>
      </c>
      <c r="AS3044" s="53">
        <v>1.2430000000000001</v>
      </c>
      <c r="AT3044" s="77">
        <f t="shared" si="1357"/>
        <v>1523</v>
      </c>
      <c r="AU3044" s="276">
        <v>340</v>
      </c>
      <c r="AV3044" s="276">
        <v>1000</v>
      </c>
      <c r="AW3044" s="276">
        <v>341.7</v>
      </c>
      <c r="AX3044" s="95">
        <v>7.3713149886891163</v>
      </c>
      <c r="AY3044" s="276">
        <v>820.37999999999988</v>
      </c>
      <c r="AZ3044" s="95">
        <v>18.344254473812772</v>
      </c>
      <c r="BB3044" s="80" t="s">
        <v>3412</v>
      </c>
      <c r="BC3044" s="174" t="s">
        <v>1126</v>
      </c>
      <c r="BD3044" s="96">
        <v>52.561009999999996</v>
      </c>
      <c r="BF3044" s="230">
        <v>0.69792999999999994</v>
      </c>
      <c r="BH3044" s="96">
        <v>15.216839999999999</v>
      </c>
      <c r="BN3044" s="230">
        <v>8.2473700000000001</v>
      </c>
      <c r="BP3044" s="96">
        <v>9.8299999999999998E-2</v>
      </c>
      <c r="BR3044" s="96">
        <v>4.7970399999999991</v>
      </c>
      <c r="BX3044" s="52">
        <v>8.3653299999999984</v>
      </c>
      <c r="BY3044" s="52"/>
      <c r="BZ3044" s="52">
        <v>3.5977800000000002</v>
      </c>
      <c r="CA3044" s="52"/>
      <c r="CB3044" s="52">
        <v>4.639759999999999</v>
      </c>
      <c r="CC3044" s="52"/>
      <c r="DH3044" s="52">
        <f t="shared" si="1359"/>
        <v>98.22135999999999</v>
      </c>
      <c r="DJ3044" s="230">
        <f t="shared" si="1332"/>
        <v>1.77864000000001</v>
      </c>
      <c r="DL3044" s="51" t="s">
        <v>3334</v>
      </c>
      <c r="DO3044" s="348">
        <v>1.67</v>
      </c>
      <c r="DP3044" s="51">
        <v>0.09</v>
      </c>
      <c r="DU3044" s="52"/>
      <c r="DX3044" s="75">
        <f t="shared" si="1335"/>
        <v>53.512810248198562</v>
      </c>
      <c r="DY3044" s="51">
        <f t="shared" si="1336"/>
        <v>0</v>
      </c>
      <c r="DZ3044" s="75">
        <f t="shared" si="1337"/>
        <v>0.71056845476381103</v>
      </c>
      <c r="EA3044" s="51">
        <f t="shared" si="1338"/>
        <v>0</v>
      </c>
      <c r="EB3044" s="75">
        <f t="shared" si="1339"/>
        <v>15.492393915132109</v>
      </c>
      <c r="EC3044" s="51">
        <f t="shared" si="1340"/>
        <v>0</v>
      </c>
      <c r="ED3044" s="75">
        <f t="shared" si="1341"/>
        <v>8.3967173738991203</v>
      </c>
      <c r="EE3044" s="51">
        <f t="shared" si="1342"/>
        <v>0</v>
      </c>
      <c r="EF3044" s="75">
        <f t="shared" si="1343"/>
        <v>0.10008006405124101</v>
      </c>
      <c r="EG3044" s="51">
        <f t="shared" si="1344"/>
        <v>0</v>
      </c>
      <c r="EH3044" s="75">
        <f t="shared" si="1345"/>
        <v>4.88390712570056</v>
      </c>
      <c r="EI3044" s="51">
        <f t="shared" si="1346"/>
        <v>0</v>
      </c>
      <c r="EJ3044" s="75">
        <f t="shared" si="1347"/>
        <v>8.5168134507606084</v>
      </c>
      <c r="EK3044" s="51">
        <f t="shared" si="1348"/>
        <v>0</v>
      </c>
      <c r="EL3044" s="75">
        <f t="shared" si="1349"/>
        <v>3.6629303442754209</v>
      </c>
      <c r="EM3044" s="51">
        <f t="shared" si="1350"/>
        <v>0</v>
      </c>
      <c r="EN3044" s="75">
        <f t="shared" si="1351"/>
        <v>4.7237790232185741</v>
      </c>
      <c r="EO3044" s="51">
        <f t="shared" si="1352"/>
        <v>0</v>
      </c>
      <c r="EP3044" s="75">
        <f t="shared" si="1353"/>
        <v>0</v>
      </c>
      <c r="EQ3044" s="51" t="e">
        <f t="shared" si="1354"/>
        <v>#DIV/0!</v>
      </c>
      <c r="ER3044" s="51">
        <f t="shared" si="1355"/>
        <v>100</v>
      </c>
      <c r="ES3044" s="51">
        <f t="shared" si="1356"/>
        <v>0</v>
      </c>
    </row>
    <row r="3045" spans="1:149" x14ac:dyDescent="0.45">
      <c r="A3045" s="51" t="s">
        <v>4351</v>
      </c>
      <c r="B3045" s="174" t="s">
        <v>993</v>
      </c>
      <c r="C3045" s="51" t="s">
        <v>4281</v>
      </c>
      <c r="D3045" s="51" t="s">
        <v>4352</v>
      </c>
      <c r="E3045" s="51" t="s">
        <v>637</v>
      </c>
      <c r="F3045" s="51" t="s">
        <v>4367</v>
      </c>
      <c r="G3045" s="51" t="s">
        <v>3380</v>
      </c>
      <c r="H3045" s="51" t="s">
        <v>1372</v>
      </c>
      <c r="I3045" s="51">
        <v>24</v>
      </c>
      <c r="J3045" s="75">
        <v>200</v>
      </c>
      <c r="L3045" s="75">
        <v>1250</v>
      </c>
      <c r="N3045" s="51" t="s">
        <v>3445</v>
      </c>
      <c r="O3045" s="51" t="s">
        <v>4397</v>
      </c>
      <c r="P3045" s="72" t="s">
        <v>1374</v>
      </c>
      <c r="Q3045" s="122">
        <v>1.39</v>
      </c>
      <c r="AB3045" s="168"/>
      <c r="AC3045" s="168"/>
      <c r="AE3045" s="314">
        <v>0.3</v>
      </c>
      <c r="AG3045" s="169">
        <f t="shared" si="1358"/>
        <v>0.7</v>
      </c>
      <c r="AQ3045" s="174" t="s">
        <v>824</v>
      </c>
      <c r="AR3045" s="53">
        <v>1.04</v>
      </c>
      <c r="AS3045" s="53">
        <v>1.5740000000000001</v>
      </c>
      <c r="AT3045" s="77">
        <f t="shared" si="1357"/>
        <v>1523</v>
      </c>
      <c r="AU3045" s="276">
        <v>600</v>
      </c>
      <c r="AV3045" s="276">
        <v>2000</v>
      </c>
      <c r="AW3045" s="276">
        <v>624</v>
      </c>
      <c r="AX3045" s="95">
        <v>7.4790854068019543</v>
      </c>
      <c r="AY3045" s="276">
        <v>2203.6</v>
      </c>
      <c r="AZ3045" s="95">
        <v>31.163610060453522</v>
      </c>
      <c r="BB3045" s="80" t="s">
        <v>3412</v>
      </c>
      <c r="BC3045" s="174" t="s">
        <v>1126</v>
      </c>
      <c r="BD3045" s="96">
        <v>51.015726999999998</v>
      </c>
      <c r="BF3045" s="230">
        <v>0.67741099999999987</v>
      </c>
      <c r="BH3045" s="96">
        <v>14.769468</v>
      </c>
      <c r="BN3045" s="230">
        <v>8.004899</v>
      </c>
      <c r="BP3045" s="96">
        <v>9.5410000000000009E-2</v>
      </c>
      <c r="BR3045" s="96">
        <v>4.6560079999999999</v>
      </c>
      <c r="BX3045" s="52">
        <v>8.1193910000000002</v>
      </c>
      <c r="BY3045" s="52"/>
      <c r="BZ3045" s="52">
        <v>3.4920059999999999</v>
      </c>
      <c r="CA3045" s="52"/>
      <c r="CB3045" s="52">
        <v>4.5033519999999996</v>
      </c>
      <c r="CC3045" s="52"/>
      <c r="DH3045" s="52">
        <f t="shared" si="1359"/>
        <v>95.333672000000007</v>
      </c>
      <c r="DJ3045" s="230">
        <f t="shared" si="1332"/>
        <v>4.6663279999999929</v>
      </c>
      <c r="DL3045" s="51" t="s">
        <v>3334</v>
      </c>
      <c r="DO3045" s="348">
        <v>4.5599999999999996</v>
      </c>
      <c r="DP3045" s="51">
        <v>0.06</v>
      </c>
      <c r="DU3045" s="52"/>
      <c r="DX3045" s="75">
        <f t="shared" si="1335"/>
        <v>53.512810248198548</v>
      </c>
      <c r="DY3045" s="51">
        <f t="shared" si="1336"/>
        <v>0</v>
      </c>
      <c r="DZ3045" s="75">
        <f t="shared" si="1337"/>
        <v>0.71056845476381081</v>
      </c>
      <c r="EA3045" s="51">
        <f t="shared" si="1338"/>
        <v>0</v>
      </c>
      <c r="EB3045" s="75">
        <f t="shared" si="1339"/>
        <v>15.492393915132105</v>
      </c>
      <c r="EC3045" s="51">
        <f t="shared" si="1340"/>
        <v>0</v>
      </c>
      <c r="ED3045" s="75">
        <f t="shared" si="1341"/>
        <v>8.3967173738991185</v>
      </c>
      <c r="EE3045" s="51">
        <f t="shared" si="1342"/>
        <v>0</v>
      </c>
      <c r="EF3045" s="75">
        <f t="shared" si="1343"/>
        <v>0.10008006405124098</v>
      </c>
      <c r="EG3045" s="51">
        <f t="shared" si="1344"/>
        <v>0</v>
      </c>
      <c r="EH3045" s="75">
        <f t="shared" si="1345"/>
        <v>4.88390712570056</v>
      </c>
      <c r="EI3045" s="51">
        <f t="shared" si="1346"/>
        <v>0</v>
      </c>
      <c r="EJ3045" s="75">
        <f t="shared" si="1347"/>
        <v>8.5168134507606084</v>
      </c>
      <c r="EK3045" s="51">
        <f t="shared" si="1348"/>
        <v>0</v>
      </c>
      <c r="EL3045" s="75">
        <f t="shared" si="1349"/>
        <v>3.6629303442754204</v>
      </c>
      <c r="EM3045" s="51">
        <f t="shared" si="1350"/>
        <v>0</v>
      </c>
      <c r="EN3045" s="75">
        <f t="shared" si="1351"/>
        <v>4.7237790232185741</v>
      </c>
      <c r="EO3045" s="51">
        <f t="shared" si="1352"/>
        <v>0</v>
      </c>
      <c r="EP3045" s="75">
        <f t="shared" si="1353"/>
        <v>0</v>
      </c>
      <c r="EQ3045" s="51" t="e">
        <f t="shared" si="1354"/>
        <v>#DIV/0!</v>
      </c>
      <c r="ER3045" s="51">
        <f t="shared" si="1355"/>
        <v>100</v>
      </c>
      <c r="ES3045" s="51">
        <f t="shared" si="1356"/>
        <v>0</v>
      </c>
    </row>
    <row r="3046" spans="1:149" x14ac:dyDescent="0.45">
      <c r="A3046" s="51" t="s">
        <v>4351</v>
      </c>
      <c r="B3046" s="174" t="s">
        <v>993</v>
      </c>
      <c r="C3046" s="51" t="s">
        <v>4281</v>
      </c>
      <c r="D3046" s="51" t="s">
        <v>4352</v>
      </c>
      <c r="E3046" s="51" t="s">
        <v>637</v>
      </c>
      <c r="F3046" s="51" t="s">
        <v>4368</v>
      </c>
      <c r="G3046" s="51" t="s">
        <v>3380</v>
      </c>
      <c r="H3046" s="51" t="s">
        <v>1372</v>
      </c>
      <c r="I3046" s="51">
        <v>24</v>
      </c>
      <c r="J3046" s="75">
        <v>200</v>
      </c>
      <c r="L3046" s="75">
        <v>1250</v>
      </c>
      <c r="N3046" s="51" t="s">
        <v>3445</v>
      </c>
      <c r="O3046" s="51" t="s">
        <v>4398</v>
      </c>
      <c r="P3046" s="72" t="s">
        <v>1374</v>
      </c>
      <c r="Q3046" s="122">
        <v>-1</v>
      </c>
      <c r="AB3046" s="168"/>
      <c r="AC3046" s="168"/>
      <c r="AE3046" s="314">
        <v>0.13</v>
      </c>
      <c r="AG3046" s="169">
        <f t="shared" si="1358"/>
        <v>0.87</v>
      </c>
      <c r="AQ3046" s="174" t="s">
        <v>824</v>
      </c>
      <c r="AR3046" s="53">
        <v>1.0589999999999999</v>
      </c>
      <c r="AS3046" s="53">
        <v>1.5660000000000001</v>
      </c>
      <c r="AT3046" s="77">
        <f t="shared" si="1357"/>
        <v>1523</v>
      </c>
      <c r="AU3046" s="276">
        <v>260</v>
      </c>
      <c r="AV3046" s="276">
        <v>2000</v>
      </c>
      <c r="AW3046" s="276">
        <v>275.33999999999997</v>
      </c>
      <c r="AX3046" s="95">
        <v>3.3238768193367498</v>
      </c>
      <c r="AY3046" s="276">
        <v>2724.84</v>
      </c>
      <c r="AZ3046" s="95">
        <v>38.535056832967044</v>
      </c>
      <c r="BB3046" s="80" t="s">
        <v>3412</v>
      </c>
      <c r="BC3046" s="174" t="s">
        <v>1126</v>
      </c>
      <c r="BD3046" s="96">
        <v>51.785694999999997</v>
      </c>
      <c r="BF3046" s="230">
        <v>0.68763499999999989</v>
      </c>
      <c r="BH3046" s="96">
        <v>14.992380000000001</v>
      </c>
      <c r="BN3046" s="230">
        <v>8.1257149999999996</v>
      </c>
      <c r="BP3046" s="96">
        <v>9.6850000000000006E-2</v>
      </c>
      <c r="BR3046" s="96">
        <v>4.72628</v>
      </c>
      <c r="BX3046" s="52">
        <v>8.2419349999999998</v>
      </c>
      <c r="BY3046" s="52"/>
      <c r="BZ3046" s="52">
        <v>3.5447100000000002</v>
      </c>
      <c r="CA3046" s="52"/>
      <c r="CB3046" s="52">
        <v>4.5713199999999992</v>
      </c>
      <c r="CC3046" s="52"/>
      <c r="DH3046" s="52">
        <f t="shared" si="1359"/>
        <v>96.77252</v>
      </c>
      <c r="DJ3046" s="230">
        <f t="shared" si="1332"/>
        <v>3.2274799999999999</v>
      </c>
      <c r="DL3046" s="51" t="s">
        <v>3334</v>
      </c>
      <c r="DO3046" s="348">
        <v>3.12</v>
      </c>
      <c r="DP3046" s="51">
        <v>7.0000000000000007E-2</v>
      </c>
      <c r="DU3046" s="52"/>
      <c r="DX3046" s="75">
        <f t="shared" si="1335"/>
        <v>53.512810248198548</v>
      </c>
      <c r="DY3046" s="51">
        <f t="shared" si="1336"/>
        <v>0</v>
      </c>
      <c r="DZ3046" s="75">
        <f t="shared" si="1337"/>
        <v>0.71056845476381092</v>
      </c>
      <c r="EA3046" s="51">
        <f t="shared" si="1338"/>
        <v>0</v>
      </c>
      <c r="EB3046" s="75">
        <f t="shared" si="1339"/>
        <v>15.492393915132109</v>
      </c>
      <c r="EC3046" s="51">
        <f t="shared" si="1340"/>
        <v>0</v>
      </c>
      <c r="ED3046" s="75">
        <f t="shared" si="1341"/>
        <v>8.3967173738991185</v>
      </c>
      <c r="EE3046" s="51">
        <f t="shared" si="1342"/>
        <v>0</v>
      </c>
      <c r="EF3046" s="75">
        <f t="shared" si="1343"/>
        <v>0.10008006405124101</v>
      </c>
      <c r="EG3046" s="51">
        <f t="shared" si="1344"/>
        <v>0</v>
      </c>
      <c r="EH3046" s="75">
        <f t="shared" si="1345"/>
        <v>4.88390712570056</v>
      </c>
      <c r="EI3046" s="51">
        <f t="shared" si="1346"/>
        <v>0</v>
      </c>
      <c r="EJ3046" s="75">
        <f t="shared" si="1347"/>
        <v>8.5168134507606084</v>
      </c>
      <c r="EK3046" s="51">
        <f t="shared" si="1348"/>
        <v>0</v>
      </c>
      <c r="EL3046" s="75">
        <f t="shared" si="1349"/>
        <v>3.6629303442754204</v>
      </c>
      <c r="EM3046" s="51">
        <f t="shared" si="1350"/>
        <v>0</v>
      </c>
      <c r="EN3046" s="75">
        <f t="shared" si="1351"/>
        <v>4.7237790232185741</v>
      </c>
      <c r="EO3046" s="51">
        <f t="shared" si="1352"/>
        <v>0</v>
      </c>
      <c r="EP3046" s="75">
        <f t="shared" si="1353"/>
        <v>0</v>
      </c>
      <c r="EQ3046" s="51" t="e">
        <f t="shared" si="1354"/>
        <v>#DIV/0!</v>
      </c>
      <c r="ER3046" s="51">
        <f t="shared" si="1355"/>
        <v>100</v>
      </c>
      <c r="ES3046" s="51">
        <f t="shared" si="1356"/>
        <v>0</v>
      </c>
    </row>
    <row r="3047" spans="1:149" x14ac:dyDescent="0.45">
      <c r="A3047" s="51" t="s">
        <v>4351</v>
      </c>
      <c r="B3047" s="174" t="s">
        <v>993</v>
      </c>
      <c r="C3047" s="51" t="s">
        <v>4281</v>
      </c>
      <c r="D3047" s="51" t="s">
        <v>4352</v>
      </c>
      <c r="E3047" s="51" t="s">
        <v>637</v>
      </c>
      <c r="F3047" s="51" t="s">
        <v>4369</v>
      </c>
      <c r="G3047" s="51" t="s">
        <v>3380</v>
      </c>
      <c r="H3047" s="51" t="s">
        <v>1372</v>
      </c>
      <c r="I3047" s="51">
        <v>24</v>
      </c>
      <c r="J3047" s="75">
        <v>200</v>
      </c>
      <c r="L3047" s="75">
        <v>1250</v>
      </c>
      <c r="N3047" s="51" t="s">
        <v>3445</v>
      </c>
      <c r="O3047" s="51" t="s">
        <v>4399</v>
      </c>
      <c r="P3047" s="72" t="s">
        <v>1374</v>
      </c>
      <c r="Q3047" s="122">
        <v>-1.43</v>
      </c>
      <c r="AB3047" s="168"/>
      <c r="AC3047" s="168"/>
      <c r="AE3047" s="314">
        <v>0.06</v>
      </c>
      <c r="AG3047" s="169">
        <f t="shared" si="1358"/>
        <v>0.94</v>
      </c>
      <c r="AQ3047" s="174" t="s">
        <v>824</v>
      </c>
      <c r="AR3047" s="53">
        <v>1.069</v>
      </c>
      <c r="AS3047" s="53">
        <v>1.5649999999999999</v>
      </c>
      <c r="AT3047" s="77">
        <f t="shared" si="1357"/>
        <v>1523</v>
      </c>
      <c r="AU3047" s="276">
        <v>120</v>
      </c>
      <c r="AV3047" s="276">
        <v>2000</v>
      </c>
      <c r="AW3047" s="276">
        <v>128.28</v>
      </c>
      <c r="AX3047" s="95">
        <v>1.5535023946209696</v>
      </c>
      <c r="AY3047" s="276">
        <v>2942.2</v>
      </c>
      <c r="AZ3047" s="95">
        <v>41.608991432141202</v>
      </c>
      <c r="BB3047" s="80" t="s">
        <v>3412</v>
      </c>
      <c r="BC3047" s="174" t="s">
        <v>1126</v>
      </c>
      <c r="BD3047" s="96">
        <v>52.266925000000001</v>
      </c>
      <c r="BF3047" s="230">
        <v>0.694025</v>
      </c>
      <c r="BH3047" s="96">
        <v>15.1317</v>
      </c>
      <c r="BN3047" s="230">
        <v>8.2012250000000009</v>
      </c>
      <c r="BP3047" s="96">
        <v>9.7750000000000004E-2</v>
      </c>
      <c r="BR3047" s="96">
        <v>4.7702</v>
      </c>
      <c r="BX3047" s="52">
        <v>8.3185249999999993</v>
      </c>
      <c r="BY3047" s="52"/>
      <c r="BZ3047" s="52">
        <v>3.5776499999999998</v>
      </c>
      <c r="CA3047" s="52"/>
      <c r="CB3047" s="52">
        <v>4.6138000000000003</v>
      </c>
      <c r="CC3047" s="52"/>
      <c r="DH3047" s="52">
        <f t="shared" si="1359"/>
        <v>97.671800000000019</v>
      </c>
      <c r="DJ3047" s="230">
        <f t="shared" si="1332"/>
        <v>2.3281999999999812</v>
      </c>
      <c r="DL3047" s="51" t="s">
        <v>3334</v>
      </c>
      <c r="DO3047" s="348">
        <v>2.2200000000000002</v>
      </c>
      <c r="DP3047" s="51">
        <v>0.06</v>
      </c>
      <c r="DU3047" s="52"/>
      <c r="DX3047" s="75">
        <f t="shared" si="1335"/>
        <v>53.512810248198548</v>
      </c>
      <c r="DY3047" s="51">
        <f t="shared" si="1336"/>
        <v>0</v>
      </c>
      <c r="DZ3047" s="75">
        <f t="shared" si="1337"/>
        <v>0.71056845476381092</v>
      </c>
      <c r="EA3047" s="51">
        <f t="shared" si="1338"/>
        <v>0</v>
      </c>
      <c r="EB3047" s="75">
        <f t="shared" si="1339"/>
        <v>15.492393915132102</v>
      </c>
      <c r="EC3047" s="51">
        <f t="shared" si="1340"/>
        <v>0</v>
      </c>
      <c r="ED3047" s="75">
        <f t="shared" si="1341"/>
        <v>8.3967173738991185</v>
      </c>
      <c r="EE3047" s="51">
        <f t="shared" si="1342"/>
        <v>0</v>
      </c>
      <c r="EF3047" s="75">
        <f t="shared" si="1343"/>
        <v>0.10008006405124098</v>
      </c>
      <c r="EG3047" s="51">
        <f t="shared" si="1344"/>
        <v>0</v>
      </c>
      <c r="EH3047" s="75">
        <f t="shared" si="1345"/>
        <v>4.88390712570056</v>
      </c>
      <c r="EI3047" s="51">
        <f t="shared" si="1346"/>
        <v>0</v>
      </c>
      <c r="EJ3047" s="75">
        <f t="shared" si="1347"/>
        <v>8.5168134507606066</v>
      </c>
      <c r="EK3047" s="51">
        <f t="shared" si="1348"/>
        <v>0</v>
      </c>
      <c r="EL3047" s="75">
        <f t="shared" si="1349"/>
        <v>3.6629303442754195</v>
      </c>
      <c r="EM3047" s="51">
        <f t="shared" si="1350"/>
        <v>0</v>
      </c>
      <c r="EN3047" s="75">
        <f t="shared" si="1351"/>
        <v>4.7237790232185741</v>
      </c>
      <c r="EO3047" s="51">
        <f t="shared" si="1352"/>
        <v>0</v>
      </c>
      <c r="EP3047" s="75">
        <f t="shared" si="1353"/>
        <v>0</v>
      </c>
      <c r="EQ3047" s="51" t="e">
        <f t="shared" si="1354"/>
        <v>#DIV/0!</v>
      </c>
      <c r="ER3047" s="51">
        <f t="shared" si="1355"/>
        <v>100</v>
      </c>
      <c r="ES3047" s="51">
        <f t="shared" si="1356"/>
        <v>0</v>
      </c>
    </row>
    <row r="3048" spans="1:149" x14ac:dyDescent="0.45">
      <c r="A3048" s="51" t="s">
        <v>4351</v>
      </c>
      <c r="B3048" s="174" t="s">
        <v>993</v>
      </c>
      <c r="C3048" s="51" t="s">
        <v>4281</v>
      </c>
      <c r="D3048" s="51" t="s">
        <v>4352</v>
      </c>
      <c r="E3048" s="51" t="s">
        <v>637</v>
      </c>
      <c r="F3048" s="51" t="s">
        <v>4370</v>
      </c>
      <c r="G3048" s="51" t="s">
        <v>3380</v>
      </c>
      <c r="H3048" s="51" t="s">
        <v>1372</v>
      </c>
      <c r="I3048" s="51">
        <v>24</v>
      </c>
      <c r="J3048" s="75">
        <v>200</v>
      </c>
      <c r="L3048" s="75">
        <v>1250</v>
      </c>
      <c r="N3048" s="51" t="s">
        <v>3445</v>
      </c>
      <c r="O3048" s="51" t="s">
        <v>4400</v>
      </c>
      <c r="P3048" s="72" t="s">
        <v>1374</v>
      </c>
      <c r="Q3048" s="122">
        <v>-2.82</v>
      </c>
      <c r="AB3048" s="168"/>
      <c r="AC3048" s="168"/>
      <c r="AE3048" s="314">
        <v>0.05</v>
      </c>
      <c r="AG3048" s="169">
        <f t="shared" si="1358"/>
        <v>0.95</v>
      </c>
      <c r="AQ3048" s="174" t="s">
        <v>824</v>
      </c>
      <c r="AR3048" s="53">
        <v>1.07</v>
      </c>
      <c r="AS3048" s="53">
        <v>1.5640000000000001</v>
      </c>
      <c r="AT3048" s="77">
        <f t="shared" si="1357"/>
        <v>1523</v>
      </c>
      <c r="AU3048" s="276">
        <v>100</v>
      </c>
      <c r="AV3048" s="276">
        <v>2000</v>
      </c>
      <c r="AW3048" s="276">
        <v>107</v>
      </c>
      <c r="AX3048" s="95">
        <v>1.2964461717700626</v>
      </c>
      <c r="AY3048" s="276">
        <v>2971.6</v>
      </c>
      <c r="AZ3048" s="95">
        <v>42.024770219478889</v>
      </c>
      <c r="BB3048" s="80" t="s">
        <v>3412</v>
      </c>
      <c r="BC3048" s="174" t="s">
        <v>1126</v>
      </c>
      <c r="BD3048" s="96">
        <v>53.004810999999997</v>
      </c>
      <c r="BF3048" s="230">
        <v>0.70382299999999987</v>
      </c>
      <c r="BH3048" s="96">
        <v>15.345324</v>
      </c>
      <c r="BN3048" s="230">
        <v>8.3170070000000003</v>
      </c>
      <c r="BP3048" s="96">
        <v>9.9129999999999996E-2</v>
      </c>
      <c r="BR3048" s="96">
        <v>4.8375439999999994</v>
      </c>
      <c r="BX3048" s="52">
        <v>8.4359629999999992</v>
      </c>
      <c r="BY3048" s="52"/>
      <c r="BZ3048" s="52">
        <v>3.6281580000000004</v>
      </c>
      <c r="CA3048" s="52"/>
      <c r="CB3048" s="52">
        <v>4.6789359999999993</v>
      </c>
      <c r="CC3048" s="52"/>
      <c r="DH3048" s="52">
        <f t="shared" si="1359"/>
        <v>99.050695999999988</v>
      </c>
      <c r="DJ3048" s="230">
        <f t="shared" si="1332"/>
        <v>0.94930400000001214</v>
      </c>
      <c r="DL3048" s="51" t="s">
        <v>3334</v>
      </c>
      <c r="DO3048" s="348">
        <v>0.84</v>
      </c>
      <c r="DP3048" s="51">
        <v>0.06</v>
      </c>
      <c r="DU3048" s="52"/>
      <c r="DX3048" s="75">
        <f t="shared" si="1335"/>
        <v>53.512810248198562</v>
      </c>
      <c r="DY3048" s="51">
        <f t="shared" si="1336"/>
        <v>0</v>
      </c>
      <c r="DZ3048" s="75">
        <f t="shared" si="1337"/>
        <v>0.71056845476381103</v>
      </c>
      <c r="EA3048" s="51">
        <f t="shared" si="1338"/>
        <v>0</v>
      </c>
      <c r="EB3048" s="75">
        <f t="shared" si="1339"/>
        <v>15.492393915132109</v>
      </c>
      <c r="EC3048" s="51">
        <f t="shared" si="1340"/>
        <v>0</v>
      </c>
      <c r="ED3048" s="75">
        <f t="shared" si="1341"/>
        <v>8.3967173738991203</v>
      </c>
      <c r="EE3048" s="51">
        <f t="shared" si="1342"/>
        <v>0</v>
      </c>
      <c r="EF3048" s="75">
        <f t="shared" si="1343"/>
        <v>0.10008006405124101</v>
      </c>
      <c r="EG3048" s="51">
        <f t="shared" si="1344"/>
        <v>0</v>
      </c>
      <c r="EH3048" s="75">
        <f t="shared" si="1345"/>
        <v>4.88390712570056</v>
      </c>
      <c r="EI3048" s="51">
        <f t="shared" si="1346"/>
        <v>0</v>
      </c>
      <c r="EJ3048" s="75">
        <f t="shared" si="1347"/>
        <v>8.5168134507606084</v>
      </c>
      <c r="EK3048" s="51">
        <f t="shared" si="1348"/>
        <v>0</v>
      </c>
      <c r="EL3048" s="75">
        <f t="shared" si="1349"/>
        <v>3.6629303442754209</v>
      </c>
      <c r="EM3048" s="51">
        <f t="shared" si="1350"/>
        <v>0</v>
      </c>
      <c r="EN3048" s="75">
        <f t="shared" si="1351"/>
        <v>4.7237790232185741</v>
      </c>
      <c r="EO3048" s="51">
        <f t="shared" si="1352"/>
        <v>0</v>
      </c>
      <c r="EP3048" s="75">
        <f t="shared" si="1353"/>
        <v>0</v>
      </c>
      <c r="EQ3048" s="51" t="e">
        <f t="shared" si="1354"/>
        <v>#DIV/0!</v>
      </c>
      <c r="ER3048" s="51">
        <f t="shared" si="1355"/>
        <v>100</v>
      </c>
      <c r="ES3048" s="51">
        <f t="shared" si="1356"/>
        <v>0</v>
      </c>
    </row>
    <row r="3049" spans="1:149" x14ac:dyDescent="0.45">
      <c r="A3049" s="51" t="s">
        <v>4351</v>
      </c>
      <c r="B3049" s="174" t="s">
        <v>993</v>
      </c>
      <c r="C3049" s="51" t="s">
        <v>4281</v>
      </c>
      <c r="D3049" s="51" t="s">
        <v>4352</v>
      </c>
      <c r="E3049" s="51" t="s">
        <v>637</v>
      </c>
      <c r="F3049" s="51" t="s">
        <v>4371</v>
      </c>
      <c r="G3049" s="51" t="s">
        <v>3380</v>
      </c>
      <c r="H3049" s="51" t="s">
        <v>1372</v>
      </c>
      <c r="I3049" s="51">
        <v>36</v>
      </c>
      <c r="J3049" s="75">
        <v>300</v>
      </c>
      <c r="L3049" s="75">
        <v>1250</v>
      </c>
      <c r="N3049" s="51" t="s">
        <v>3445</v>
      </c>
      <c r="O3049" s="51" t="s">
        <v>4401</v>
      </c>
      <c r="P3049" s="72" t="s">
        <v>1374</v>
      </c>
      <c r="Q3049" s="122">
        <v>-0.56000000000000005</v>
      </c>
      <c r="AB3049" s="168"/>
      <c r="AC3049" s="168"/>
      <c r="AE3049" s="314">
        <v>0.45</v>
      </c>
      <c r="AG3049" s="169">
        <f t="shared" si="1358"/>
        <v>0.55000000000000004</v>
      </c>
      <c r="AQ3049" s="174" t="s">
        <v>824</v>
      </c>
      <c r="AR3049" s="53">
        <v>1.079</v>
      </c>
      <c r="AS3049" s="53">
        <v>2.028</v>
      </c>
      <c r="AT3049" s="77">
        <f t="shared" si="1357"/>
        <v>1523</v>
      </c>
      <c r="AU3049" s="276">
        <v>1350</v>
      </c>
      <c r="AV3049" s="276">
        <v>3000</v>
      </c>
      <c r="AW3049" s="276">
        <v>1456.6499999999999</v>
      </c>
      <c r="AX3049" s="95">
        <v>12.424490271863268</v>
      </c>
      <c r="AY3049" s="276">
        <v>3346.2000000000007</v>
      </c>
      <c r="AZ3049" s="95">
        <v>40.216318926525346</v>
      </c>
      <c r="BB3049" s="80" t="s">
        <v>3412</v>
      </c>
      <c r="BC3049" s="174" t="s">
        <v>1126</v>
      </c>
      <c r="BD3049" s="96">
        <v>50.400821999999998</v>
      </c>
      <c r="BF3049" s="230">
        <v>0.66924600000000001</v>
      </c>
      <c r="BH3049" s="96">
        <v>14.591448</v>
      </c>
      <c r="BN3049" s="230">
        <v>7.9084140000000014</v>
      </c>
      <c r="BP3049" s="96">
        <v>9.4259999999999997E-2</v>
      </c>
      <c r="BR3049" s="96">
        <v>4.599888</v>
      </c>
      <c r="BX3049" s="52">
        <v>8.0215259999999997</v>
      </c>
      <c r="BY3049" s="52"/>
      <c r="BZ3049" s="52">
        <v>3.449916</v>
      </c>
      <c r="CA3049" s="52"/>
      <c r="CB3049" s="52">
        <v>4.4490720000000001</v>
      </c>
      <c r="CC3049" s="52"/>
      <c r="DH3049" s="52">
        <f t="shared" si="1359"/>
        <v>94.184592000000009</v>
      </c>
      <c r="DJ3049" s="230">
        <f t="shared" si="1332"/>
        <v>5.8154079999999908</v>
      </c>
      <c r="DL3049" s="51" t="s">
        <v>3334</v>
      </c>
      <c r="DO3049" s="348">
        <v>5.71</v>
      </c>
      <c r="DP3049" s="51">
        <v>7.0000000000000007E-2</v>
      </c>
      <c r="DU3049" s="52"/>
      <c r="DX3049" s="75">
        <f t="shared" si="1335"/>
        <v>53.512810248198548</v>
      </c>
      <c r="DY3049" s="51">
        <f t="shared" si="1336"/>
        <v>0</v>
      </c>
      <c r="DZ3049" s="75">
        <f t="shared" si="1337"/>
        <v>0.71056845476381092</v>
      </c>
      <c r="EA3049" s="51">
        <f t="shared" si="1338"/>
        <v>0</v>
      </c>
      <c r="EB3049" s="75">
        <f t="shared" si="1339"/>
        <v>15.492393915132105</v>
      </c>
      <c r="EC3049" s="51">
        <f t="shared" si="1340"/>
        <v>0</v>
      </c>
      <c r="ED3049" s="75">
        <f t="shared" si="1341"/>
        <v>8.3967173738991185</v>
      </c>
      <c r="EE3049" s="51">
        <f t="shared" si="1342"/>
        <v>0</v>
      </c>
      <c r="EF3049" s="75">
        <f t="shared" si="1343"/>
        <v>0.10008006405124098</v>
      </c>
      <c r="EG3049" s="51">
        <f t="shared" si="1344"/>
        <v>0</v>
      </c>
      <c r="EH3049" s="75">
        <f t="shared" si="1345"/>
        <v>4.88390712570056</v>
      </c>
      <c r="EI3049" s="51">
        <f t="shared" si="1346"/>
        <v>0</v>
      </c>
      <c r="EJ3049" s="75">
        <f t="shared" si="1347"/>
        <v>8.5168134507606084</v>
      </c>
      <c r="EK3049" s="51">
        <f t="shared" si="1348"/>
        <v>0</v>
      </c>
      <c r="EL3049" s="75">
        <f t="shared" si="1349"/>
        <v>3.6629303442754195</v>
      </c>
      <c r="EM3049" s="51">
        <f t="shared" si="1350"/>
        <v>0</v>
      </c>
      <c r="EN3049" s="75">
        <f t="shared" si="1351"/>
        <v>4.7237790232185741</v>
      </c>
      <c r="EO3049" s="51">
        <f t="shared" si="1352"/>
        <v>0</v>
      </c>
      <c r="EP3049" s="75">
        <f t="shared" si="1353"/>
        <v>0</v>
      </c>
      <c r="EQ3049" s="51" t="e">
        <f t="shared" si="1354"/>
        <v>#DIV/0!</v>
      </c>
      <c r="ER3049" s="51">
        <f t="shared" si="1355"/>
        <v>100</v>
      </c>
      <c r="ES3049" s="51">
        <f t="shared" si="1356"/>
        <v>0</v>
      </c>
    </row>
    <row r="3050" spans="1:149" x14ac:dyDescent="0.45">
      <c r="A3050" s="51" t="s">
        <v>4351</v>
      </c>
      <c r="B3050" s="174" t="s">
        <v>993</v>
      </c>
      <c r="C3050" s="51" t="s">
        <v>4281</v>
      </c>
      <c r="D3050" s="51" t="s">
        <v>4352</v>
      </c>
      <c r="E3050" s="51" t="s">
        <v>637</v>
      </c>
      <c r="F3050" s="51" t="s">
        <v>4372</v>
      </c>
      <c r="G3050" s="51" t="s">
        <v>3380</v>
      </c>
      <c r="H3050" s="51" t="s">
        <v>1372</v>
      </c>
      <c r="I3050" s="51">
        <v>36</v>
      </c>
      <c r="J3050" s="75">
        <v>300</v>
      </c>
      <c r="L3050" s="75">
        <v>1250</v>
      </c>
      <c r="N3050" s="51" t="s">
        <v>3445</v>
      </c>
      <c r="O3050" s="51" t="s">
        <v>4402</v>
      </c>
      <c r="P3050" s="72" t="s">
        <v>1374</v>
      </c>
      <c r="Q3050" s="122">
        <v>-1.26</v>
      </c>
      <c r="AB3050" s="168"/>
      <c r="AC3050" s="168"/>
      <c r="AE3050" s="314">
        <v>0.21</v>
      </c>
      <c r="AG3050" s="169">
        <f t="shared" si="1358"/>
        <v>0.79</v>
      </c>
      <c r="AQ3050" s="174" t="s">
        <v>824</v>
      </c>
      <c r="AR3050" s="53">
        <v>1.109</v>
      </c>
      <c r="AS3050" s="53">
        <v>2.0019999999999998</v>
      </c>
      <c r="AT3050" s="77">
        <f t="shared" si="1357"/>
        <v>1523</v>
      </c>
      <c r="AU3050" s="276">
        <v>630</v>
      </c>
      <c r="AV3050" s="276">
        <v>3000</v>
      </c>
      <c r="AW3050" s="276">
        <v>698.67</v>
      </c>
      <c r="AX3050" s="95">
        <v>6.0559040442433867</v>
      </c>
      <c r="AY3050" s="276">
        <v>4744.74</v>
      </c>
      <c r="AZ3050" s="95">
        <v>57.024677862483365</v>
      </c>
      <c r="BB3050" s="80" t="s">
        <v>3412</v>
      </c>
      <c r="BC3050" s="174" t="s">
        <v>1126</v>
      </c>
      <c r="BD3050" s="96">
        <v>51.860553000000003</v>
      </c>
      <c r="BF3050" s="230">
        <v>0.68862899999999994</v>
      </c>
      <c r="BH3050" s="96">
        <v>15.014052</v>
      </c>
      <c r="BN3050" s="230">
        <v>8.1374610000000001</v>
      </c>
      <c r="BP3050" s="96">
        <v>9.6989999999999993E-2</v>
      </c>
      <c r="BR3050" s="96">
        <v>4.7331120000000002</v>
      </c>
      <c r="BX3050" s="52">
        <v>8.2538489999999989</v>
      </c>
      <c r="BY3050" s="52"/>
      <c r="BZ3050" s="52">
        <v>3.5498340000000002</v>
      </c>
      <c r="CA3050" s="52"/>
      <c r="CB3050" s="52">
        <v>4.5779279999999991</v>
      </c>
      <c r="CC3050" s="52"/>
      <c r="DH3050" s="52">
        <f t="shared" si="1359"/>
        <v>96.912408000000013</v>
      </c>
      <c r="DJ3050" s="230">
        <f t="shared" si="1332"/>
        <v>3.0875919999999866</v>
      </c>
      <c r="DL3050" s="51" t="s">
        <v>3334</v>
      </c>
      <c r="DO3050" s="348">
        <v>2.98</v>
      </c>
      <c r="DP3050" s="51">
        <v>0.06</v>
      </c>
      <c r="DU3050" s="52"/>
      <c r="DX3050" s="75">
        <f t="shared" si="1335"/>
        <v>53.512810248198548</v>
      </c>
      <c r="DY3050" s="51">
        <f t="shared" si="1336"/>
        <v>0</v>
      </c>
      <c r="DZ3050" s="75">
        <f t="shared" si="1337"/>
        <v>0.71056845476381081</v>
      </c>
      <c r="EA3050" s="51">
        <f t="shared" si="1338"/>
        <v>0</v>
      </c>
      <c r="EB3050" s="75">
        <f t="shared" si="1339"/>
        <v>15.492393915132102</v>
      </c>
      <c r="EC3050" s="51">
        <f t="shared" si="1340"/>
        <v>0</v>
      </c>
      <c r="ED3050" s="75">
        <f t="shared" si="1341"/>
        <v>8.3967173738991185</v>
      </c>
      <c r="EE3050" s="51">
        <f t="shared" si="1342"/>
        <v>0</v>
      </c>
      <c r="EF3050" s="75">
        <f t="shared" si="1343"/>
        <v>0.10008006405124097</v>
      </c>
      <c r="EG3050" s="51">
        <f t="shared" si="1344"/>
        <v>0</v>
      </c>
      <c r="EH3050" s="75">
        <f t="shared" si="1345"/>
        <v>4.88390712570056</v>
      </c>
      <c r="EI3050" s="51">
        <f t="shared" si="1346"/>
        <v>0</v>
      </c>
      <c r="EJ3050" s="75">
        <f t="shared" si="1347"/>
        <v>8.5168134507606066</v>
      </c>
      <c r="EK3050" s="51">
        <f t="shared" si="1348"/>
        <v>0</v>
      </c>
      <c r="EL3050" s="75">
        <f t="shared" si="1349"/>
        <v>3.6629303442754204</v>
      </c>
      <c r="EM3050" s="51">
        <f t="shared" si="1350"/>
        <v>0</v>
      </c>
      <c r="EN3050" s="75">
        <f t="shared" si="1351"/>
        <v>4.7237790232185732</v>
      </c>
      <c r="EO3050" s="51">
        <f t="shared" si="1352"/>
        <v>0</v>
      </c>
      <c r="EP3050" s="75">
        <f t="shared" si="1353"/>
        <v>0</v>
      </c>
      <c r="EQ3050" s="51" t="e">
        <f t="shared" si="1354"/>
        <v>#DIV/0!</v>
      </c>
      <c r="ER3050" s="51">
        <f t="shared" si="1355"/>
        <v>100</v>
      </c>
      <c r="ES3050" s="51">
        <f t="shared" si="1356"/>
        <v>0</v>
      </c>
    </row>
    <row r="3051" spans="1:149" x14ac:dyDescent="0.45">
      <c r="A3051" s="51" t="s">
        <v>4351</v>
      </c>
      <c r="B3051" s="174" t="s">
        <v>993</v>
      </c>
      <c r="C3051" s="51" t="s">
        <v>4281</v>
      </c>
      <c r="D3051" s="51" t="s">
        <v>4352</v>
      </c>
      <c r="E3051" s="51" t="s">
        <v>637</v>
      </c>
      <c r="F3051" s="51" t="s">
        <v>4373</v>
      </c>
      <c r="G3051" s="51" t="s">
        <v>3380</v>
      </c>
      <c r="H3051" s="51" t="s">
        <v>1372</v>
      </c>
      <c r="I3051" s="51">
        <v>36</v>
      </c>
      <c r="J3051" s="75">
        <v>300</v>
      </c>
      <c r="L3051" s="75">
        <v>1250</v>
      </c>
      <c r="N3051" s="51" t="s">
        <v>3445</v>
      </c>
      <c r="O3051" s="51" t="s">
        <v>4403</v>
      </c>
      <c r="P3051" s="72" t="s">
        <v>1374</v>
      </c>
      <c r="Q3051" s="122">
        <v>-3.24</v>
      </c>
      <c r="AB3051" s="168"/>
      <c r="AC3051" s="168"/>
      <c r="AE3051" s="314">
        <v>0.15</v>
      </c>
      <c r="AG3051" s="169">
        <f t="shared" si="1358"/>
        <v>0.85</v>
      </c>
      <c r="AQ3051" s="174" t="s">
        <v>824</v>
      </c>
      <c r="AR3051" s="53">
        <v>1.119</v>
      </c>
      <c r="AS3051" s="53">
        <v>1.998</v>
      </c>
      <c r="AT3051" s="77">
        <f t="shared" si="1357"/>
        <v>1523</v>
      </c>
      <c r="AU3051" s="276">
        <v>450</v>
      </c>
      <c r="AV3051" s="276">
        <v>3000</v>
      </c>
      <c r="AW3051" s="276">
        <v>503.55</v>
      </c>
      <c r="AX3051" s="95">
        <v>4.3843902600248201</v>
      </c>
      <c r="AY3051" s="276">
        <v>5094.8999999999996</v>
      </c>
      <c r="AZ3051" s="95">
        <v>61.23307731120493</v>
      </c>
      <c r="BB3051" s="80" t="s">
        <v>3412</v>
      </c>
      <c r="BC3051" s="174" t="s">
        <v>1126</v>
      </c>
      <c r="BD3051" s="96">
        <v>52.598438999999999</v>
      </c>
      <c r="BF3051" s="230">
        <v>0.69842699999999991</v>
      </c>
      <c r="BH3051" s="96">
        <v>15.227676000000001</v>
      </c>
      <c r="BN3051" s="230">
        <v>8.2532430000000012</v>
      </c>
      <c r="BP3051" s="96">
        <v>9.8370000000000013E-2</v>
      </c>
      <c r="BR3051" s="96">
        <v>4.8004560000000005</v>
      </c>
      <c r="BX3051" s="52">
        <v>8.3712870000000006</v>
      </c>
      <c r="BY3051" s="52"/>
      <c r="BZ3051" s="52">
        <v>3.6003420000000004</v>
      </c>
      <c r="CA3051" s="52"/>
      <c r="CB3051" s="52">
        <v>4.6430639999999999</v>
      </c>
      <c r="CC3051" s="52"/>
      <c r="DH3051" s="52">
        <f t="shared" si="1359"/>
        <v>98.291303999999982</v>
      </c>
      <c r="DJ3051" s="230">
        <f t="shared" si="1332"/>
        <v>1.7086960000000175</v>
      </c>
      <c r="DL3051" s="51" t="s">
        <v>3334</v>
      </c>
      <c r="DO3051" s="356">
        <v>1.6</v>
      </c>
      <c r="DP3051" s="51">
        <v>0.06</v>
      </c>
      <c r="DU3051" s="52"/>
      <c r="DX3051" s="75">
        <f t="shared" si="1335"/>
        <v>53.512810248198569</v>
      </c>
      <c r="DY3051" s="51">
        <f t="shared" si="1336"/>
        <v>0</v>
      </c>
      <c r="DZ3051" s="75">
        <f t="shared" si="1337"/>
        <v>0.71056845476381114</v>
      </c>
      <c r="EA3051" s="51">
        <f t="shared" si="1338"/>
        <v>0</v>
      </c>
      <c r="EB3051" s="75">
        <f t="shared" si="1339"/>
        <v>15.492393915132109</v>
      </c>
      <c r="EC3051" s="51">
        <f t="shared" si="1340"/>
        <v>0</v>
      </c>
      <c r="ED3051" s="75">
        <f t="shared" si="1341"/>
        <v>8.3967173738991221</v>
      </c>
      <c r="EE3051" s="51">
        <f t="shared" si="1342"/>
        <v>0</v>
      </c>
      <c r="EF3051" s="75">
        <f t="shared" si="1343"/>
        <v>0.10008006405124104</v>
      </c>
      <c r="EG3051" s="51">
        <f t="shared" si="1344"/>
        <v>0</v>
      </c>
      <c r="EH3051" s="75">
        <f t="shared" si="1345"/>
        <v>4.8839071257005617</v>
      </c>
      <c r="EI3051" s="51">
        <f t="shared" si="1346"/>
        <v>0</v>
      </c>
      <c r="EJ3051" s="75">
        <f t="shared" si="1347"/>
        <v>8.5168134507606101</v>
      </c>
      <c r="EK3051" s="51">
        <f t="shared" si="1348"/>
        <v>0</v>
      </c>
      <c r="EL3051" s="75">
        <f t="shared" si="1349"/>
        <v>3.6629303442754217</v>
      </c>
      <c r="EM3051" s="51">
        <f t="shared" si="1350"/>
        <v>0</v>
      </c>
      <c r="EN3051" s="75">
        <f t="shared" si="1351"/>
        <v>4.7237790232185759</v>
      </c>
      <c r="EO3051" s="51">
        <f t="shared" si="1352"/>
        <v>0</v>
      </c>
      <c r="EP3051" s="75">
        <f t="shared" si="1353"/>
        <v>0</v>
      </c>
      <c r="EQ3051" s="51" t="e">
        <f t="shared" si="1354"/>
        <v>#DIV/0!</v>
      </c>
      <c r="ER3051" s="51">
        <f t="shared" si="1355"/>
        <v>100</v>
      </c>
      <c r="ES3051" s="51">
        <f t="shared" si="1356"/>
        <v>0</v>
      </c>
    </row>
    <row r="3052" spans="1:149" x14ac:dyDescent="0.45">
      <c r="A3052" s="51" t="s">
        <v>4351</v>
      </c>
      <c r="B3052" s="174" t="s">
        <v>993</v>
      </c>
      <c r="C3052" s="51" t="s">
        <v>4281</v>
      </c>
      <c r="D3052" s="51" t="s">
        <v>4352</v>
      </c>
      <c r="E3052" s="51" t="s">
        <v>637</v>
      </c>
      <c r="F3052" s="109" t="s">
        <v>4374</v>
      </c>
      <c r="G3052" s="51" t="s">
        <v>3380</v>
      </c>
      <c r="H3052" s="51" t="s">
        <v>1372</v>
      </c>
      <c r="J3052" s="75">
        <v>300</v>
      </c>
      <c r="L3052" s="75">
        <v>1250</v>
      </c>
      <c r="P3052" s="72" t="s">
        <v>1374</v>
      </c>
      <c r="AB3052" s="168"/>
      <c r="AC3052" s="168"/>
      <c r="AE3052" s="314">
        <v>0.15</v>
      </c>
      <c r="AG3052" s="169">
        <f t="shared" si="1358"/>
        <v>0.85</v>
      </c>
      <c r="AQ3052" s="174" t="s">
        <v>824</v>
      </c>
      <c r="AR3052" s="53">
        <v>1.119</v>
      </c>
      <c r="AS3052" s="53">
        <v>1.998</v>
      </c>
      <c r="AT3052" s="77">
        <f t="shared" si="1357"/>
        <v>1523</v>
      </c>
      <c r="AU3052" s="276">
        <v>450</v>
      </c>
      <c r="AV3052" s="276">
        <v>3000</v>
      </c>
      <c r="AW3052" s="276">
        <v>503.55</v>
      </c>
      <c r="AX3052" s="95">
        <v>4.3843902600248201</v>
      </c>
      <c r="AY3052" s="276">
        <v>5094.8999999999996</v>
      </c>
      <c r="AZ3052" s="95">
        <v>61.23307731120493</v>
      </c>
      <c r="BB3052" s="80" t="s">
        <v>3412</v>
      </c>
      <c r="BC3052" s="174" t="s">
        <v>1126</v>
      </c>
      <c r="BD3052" s="96">
        <v>52.598438999999999</v>
      </c>
      <c r="BF3052" s="230">
        <v>0.69842699999999991</v>
      </c>
      <c r="BH3052" s="96">
        <v>15.227676000000001</v>
      </c>
      <c r="BN3052" s="230">
        <v>8.2532430000000012</v>
      </c>
      <c r="BP3052" s="96">
        <v>9.8370000000000013E-2</v>
      </c>
      <c r="BR3052" s="96">
        <v>4.8004560000000005</v>
      </c>
      <c r="BX3052" s="52">
        <v>8.3712870000000006</v>
      </c>
      <c r="BY3052" s="52"/>
      <c r="BZ3052" s="52">
        <v>3.6003420000000004</v>
      </c>
      <c r="CA3052" s="52"/>
      <c r="CB3052" s="52">
        <v>4.6430639999999999</v>
      </c>
      <c r="CC3052" s="52"/>
      <c r="DH3052" s="52">
        <f t="shared" si="1359"/>
        <v>98.291303999999982</v>
      </c>
      <c r="DJ3052" s="230">
        <f t="shared" si="1332"/>
        <v>1.7086960000000175</v>
      </c>
      <c r="DL3052" s="51" t="s">
        <v>3334</v>
      </c>
      <c r="DO3052" s="356">
        <v>1.6</v>
      </c>
      <c r="DP3052" s="51">
        <v>0.06</v>
      </c>
      <c r="DU3052" s="52"/>
      <c r="DX3052" s="75">
        <f t="shared" si="1335"/>
        <v>53.512810248198569</v>
      </c>
      <c r="DY3052" s="51">
        <f t="shared" si="1336"/>
        <v>0</v>
      </c>
      <c r="DZ3052" s="75">
        <f t="shared" si="1337"/>
        <v>0.71056845476381114</v>
      </c>
      <c r="EA3052" s="51">
        <f t="shared" si="1338"/>
        <v>0</v>
      </c>
      <c r="EB3052" s="75">
        <f t="shared" si="1339"/>
        <v>15.492393915132109</v>
      </c>
      <c r="EC3052" s="51">
        <f t="shared" si="1340"/>
        <v>0</v>
      </c>
      <c r="ED3052" s="75">
        <f t="shared" si="1341"/>
        <v>8.3967173738991221</v>
      </c>
      <c r="EE3052" s="51">
        <f t="shared" si="1342"/>
        <v>0</v>
      </c>
      <c r="EF3052" s="75">
        <f t="shared" si="1343"/>
        <v>0.10008006405124104</v>
      </c>
      <c r="EG3052" s="51">
        <f t="shared" si="1344"/>
        <v>0</v>
      </c>
      <c r="EH3052" s="75">
        <f t="shared" si="1345"/>
        <v>4.8839071257005617</v>
      </c>
      <c r="EI3052" s="51">
        <f t="shared" si="1346"/>
        <v>0</v>
      </c>
      <c r="EJ3052" s="75">
        <f t="shared" si="1347"/>
        <v>8.5168134507606101</v>
      </c>
      <c r="EK3052" s="51">
        <f t="shared" si="1348"/>
        <v>0</v>
      </c>
      <c r="EL3052" s="75">
        <f t="shared" si="1349"/>
        <v>3.6629303442754217</v>
      </c>
      <c r="EM3052" s="51">
        <f t="shared" si="1350"/>
        <v>0</v>
      </c>
      <c r="EN3052" s="75">
        <f t="shared" si="1351"/>
        <v>4.7237790232185759</v>
      </c>
      <c r="EO3052" s="51">
        <f t="shared" si="1352"/>
        <v>0</v>
      </c>
      <c r="EP3052" s="75">
        <f t="shared" si="1353"/>
        <v>0</v>
      </c>
      <c r="EQ3052" s="51" t="e">
        <f t="shared" si="1354"/>
        <v>#DIV/0!</v>
      </c>
      <c r="ER3052" s="51">
        <f t="shared" si="1355"/>
        <v>100</v>
      </c>
      <c r="ES3052" s="51">
        <f t="shared" si="1356"/>
        <v>0</v>
      </c>
    </row>
    <row r="3053" spans="1:149" x14ac:dyDescent="0.45">
      <c r="A3053" s="51" t="s">
        <v>4351</v>
      </c>
      <c r="B3053" s="174" t="s">
        <v>993</v>
      </c>
      <c r="C3053" s="51" t="s">
        <v>4281</v>
      </c>
      <c r="D3053" s="51" t="s">
        <v>4352</v>
      </c>
      <c r="E3053" s="51" t="s">
        <v>637</v>
      </c>
      <c r="F3053" s="51" t="s">
        <v>4375</v>
      </c>
      <c r="G3053" s="51" t="s">
        <v>3380</v>
      </c>
      <c r="H3053" s="51" t="s">
        <v>1372</v>
      </c>
      <c r="I3053" s="51">
        <v>36</v>
      </c>
      <c r="J3053" s="75">
        <v>300</v>
      </c>
      <c r="L3053" s="75">
        <v>1250</v>
      </c>
      <c r="N3053" s="51" t="s">
        <v>3445</v>
      </c>
      <c r="O3053" s="51" t="s">
        <v>4404</v>
      </c>
      <c r="P3053" s="72" t="s">
        <v>1374</v>
      </c>
      <c r="Q3053" s="122">
        <v>-3.97</v>
      </c>
      <c r="AB3053" s="168"/>
      <c r="AC3053" s="168"/>
      <c r="AT3053" s="77"/>
      <c r="AU3053" s="276"/>
      <c r="AV3053" s="276"/>
      <c r="AW3053" s="276"/>
      <c r="AX3053" s="95"/>
      <c r="AY3053" s="276"/>
      <c r="AZ3053" s="95"/>
      <c r="BB3053" s="80" t="s">
        <v>3412</v>
      </c>
      <c r="BC3053" s="174" t="s">
        <v>1126</v>
      </c>
      <c r="BD3053" s="96">
        <v>52.935299999999998</v>
      </c>
      <c r="BF3053" s="230">
        <v>0.70289999999999997</v>
      </c>
      <c r="BH3053" s="96">
        <v>15.325200000000001</v>
      </c>
      <c r="BN3053" s="230">
        <v>8.3061000000000007</v>
      </c>
      <c r="BP3053" s="96">
        <v>9.9000000000000005E-2</v>
      </c>
      <c r="BR3053" s="96">
        <v>4.8311999999999999</v>
      </c>
      <c r="BX3053" s="52">
        <v>8.4249000000000009</v>
      </c>
      <c r="BY3053" s="52"/>
      <c r="BZ3053" s="52">
        <v>3.6234000000000002</v>
      </c>
      <c r="CA3053" s="52"/>
      <c r="CB3053" s="52">
        <v>4.6727999999999996</v>
      </c>
      <c r="CC3053" s="52"/>
      <c r="DH3053" s="52">
        <f t="shared" si="1359"/>
        <v>98.920799999999986</v>
      </c>
      <c r="DJ3053" s="230">
        <f t="shared" si="1332"/>
        <v>1.0792000000000144</v>
      </c>
      <c r="DL3053" s="51" t="s">
        <v>3334</v>
      </c>
      <c r="DO3053" s="348">
        <v>0.97</v>
      </c>
      <c r="DP3053" s="51">
        <v>0.06</v>
      </c>
      <c r="DU3053" s="52"/>
      <c r="DX3053" s="75">
        <f t="shared" si="1335"/>
        <v>53.512810248198562</v>
      </c>
      <c r="DY3053" s="51">
        <f t="shared" si="1336"/>
        <v>0</v>
      </c>
      <c r="DZ3053" s="75">
        <f t="shared" si="1337"/>
        <v>0.71056845476381114</v>
      </c>
      <c r="EA3053" s="51">
        <f t="shared" si="1338"/>
        <v>0</v>
      </c>
      <c r="EB3053" s="75">
        <f t="shared" si="1339"/>
        <v>15.492393915132109</v>
      </c>
      <c r="EC3053" s="51">
        <f t="shared" si="1340"/>
        <v>0</v>
      </c>
      <c r="ED3053" s="75">
        <f t="shared" si="1341"/>
        <v>8.3967173738991203</v>
      </c>
      <c r="EE3053" s="51">
        <f t="shared" si="1342"/>
        <v>0</v>
      </c>
      <c r="EF3053" s="75">
        <f t="shared" si="1343"/>
        <v>0.10008006405124101</v>
      </c>
      <c r="EG3053" s="51">
        <f t="shared" si="1344"/>
        <v>0</v>
      </c>
      <c r="EH3053" s="75">
        <f t="shared" si="1345"/>
        <v>4.8839071257005608</v>
      </c>
      <c r="EI3053" s="51">
        <f t="shared" si="1346"/>
        <v>0</v>
      </c>
      <c r="EJ3053" s="75">
        <f t="shared" si="1347"/>
        <v>8.5168134507606101</v>
      </c>
      <c r="EK3053" s="51">
        <f t="shared" si="1348"/>
        <v>0</v>
      </c>
      <c r="EL3053" s="75">
        <f t="shared" si="1349"/>
        <v>3.6629303442754209</v>
      </c>
      <c r="EM3053" s="51">
        <f t="shared" si="1350"/>
        <v>0</v>
      </c>
      <c r="EN3053" s="75">
        <f t="shared" si="1351"/>
        <v>4.723779023218575</v>
      </c>
      <c r="EO3053" s="51">
        <f t="shared" si="1352"/>
        <v>0</v>
      </c>
      <c r="EP3053" s="75">
        <f t="shared" si="1353"/>
        <v>0</v>
      </c>
      <c r="EQ3053" s="51" t="e">
        <f t="shared" si="1354"/>
        <v>#DIV/0!</v>
      </c>
      <c r="ER3053" s="51">
        <f t="shared" si="1355"/>
        <v>100</v>
      </c>
      <c r="ES3053" s="51">
        <f t="shared" si="1356"/>
        <v>0</v>
      </c>
    </row>
    <row r="3054" spans="1:149" x14ac:dyDescent="0.45">
      <c r="A3054" s="51" t="s">
        <v>4351</v>
      </c>
      <c r="B3054" s="174" t="s">
        <v>993</v>
      </c>
      <c r="C3054" s="51" t="s">
        <v>4281</v>
      </c>
      <c r="D3054" s="51" t="s">
        <v>4352</v>
      </c>
      <c r="E3054" s="51" t="s">
        <v>637</v>
      </c>
      <c r="F3054" s="51" t="s">
        <v>4376</v>
      </c>
      <c r="G3054" s="51" t="s">
        <v>3380</v>
      </c>
      <c r="H3054" s="51" t="s">
        <v>1372</v>
      </c>
      <c r="I3054" s="51">
        <v>36</v>
      </c>
      <c r="J3054" s="75">
        <v>300</v>
      </c>
      <c r="L3054" s="75">
        <v>1250</v>
      </c>
      <c r="P3054" s="72" t="s">
        <v>1374</v>
      </c>
      <c r="AB3054" s="168"/>
      <c r="AC3054" s="168"/>
      <c r="AT3054" s="77"/>
      <c r="AU3054" s="276"/>
      <c r="AV3054" s="276"/>
      <c r="AW3054" s="276"/>
      <c r="AX3054" s="95"/>
      <c r="AY3054" s="276"/>
      <c r="AZ3054" s="95"/>
      <c r="BB3054" s="80" t="s">
        <v>3412</v>
      </c>
      <c r="BC3054" s="174" t="s">
        <v>1126</v>
      </c>
      <c r="BD3054" s="96">
        <v>52.935299999999998</v>
      </c>
      <c r="BF3054" s="230">
        <v>0.70289999999999997</v>
      </c>
      <c r="BH3054" s="96">
        <v>15.325200000000001</v>
      </c>
      <c r="BN3054" s="230">
        <v>8.3061000000000007</v>
      </c>
      <c r="BP3054" s="96">
        <v>9.9000000000000005E-2</v>
      </c>
      <c r="BR3054" s="96">
        <v>4.8311999999999999</v>
      </c>
      <c r="BX3054" s="52">
        <v>8.4249000000000009</v>
      </c>
      <c r="BY3054" s="52"/>
      <c r="BZ3054" s="52">
        <v>3.6234000000000002</v>
      </c>
      <c r="CA3054" s="52"/>
      <c r="CB3054" s="52">
        <v>4.6727999999999996</v>
      </c>
      <c r="CC3054" s="52"/>
      <c r="DH3054" s="52">
        <f t="shared" si="1359"/>
        <v>98.920799999999986</v>
      </c>
      <c r="DJ3054" s="230">
        <f t="shared" si="1332"/>
        <v>1.0792000000000144</v>
      </c>
      <c r="DL3054" s="51" t="s">
        <v>3334</v>
      </c>
      <c r="DO3054" s="348">
        <v>0.97</v>
      </c>
      <c r="DP3054" s="51">
        <v>0.06</v>
      </c>
      <c r="DU3054" s="52"/>
      <c r="DX3054" s="75">
        <f t="shared" si="1335"/>
        <v>53.512810248198562</v>
      </c>
      <c r="DY3054" s="51">
        <f t="shared" si="1336"/>
        <v>0</v>
      </c>
      <c r="DZ3054" s="75">
        <f t="shared" si="1337"/>
        <v>0.71056845476381114</v>
      </c>
      <c r="EA3054" s="51">
        <f t="shared" si="1338"/>
        <v>0</v>
      </c>
      <c r="EB3054" s="75">
        <f t="shared" si="1339"/>
        <v>15.492393915132109</v>
      </c>
      <c r="EC3054" s="51">
        <f t="shared" si="1340"/>
        <v>0</v>
      </c>
      <c r="ED3054" s="75">
        <f t="shared" si="1341"/>
        <v>8.3967173738991203</v>
      </c>
      <c r="EE3054" s="51">
        <f t="shared" si="1342"/>
        <v>0</v>
      </c>
      <c r="EF3054" s="75">
        <f t="shared" si="1343"/>
        <v>0.10008006405124101</v>
      </c>
      <c r="EG3054" s="51">
        <f t="shared" si="1344"/>
        <v>0</v>
      </c>
      <c r="EH3054" s="75">
        <f t="shared" si="1345"/>
        <v>4.8839071257005608</v>
      </c>
      <c r="EI3054" s="51">
        <f t="shared" si="1346"/>
        <v>0</v>
      </c>
      <c r="EJ3054" s="75">
        <f t="shared" si="1347"/>
        <v>8.5168134507606101</v>
      </c>
      <c r="EK3054" s="51">
        <f t="shared" si="1348"/>
        <v>0</v>
      </c>
      <c r="EL3054" s="75">
        <f t="shared" si="1349"/>
        <v>3.6629303442754209</v>
      </c>
      <c r="EM3054" s="51">
        <f t="shared" si="1350"/>
        <v>0</v>
      </c>
      <c r="EN3054" s="75">
        <f t="shared" si="1351"/>
        <v>4.723779023218575</v>
      </c>
      <c r="EO3054" s="51">
        <f t="shared" si="1352"/>
        <v>0</v>
      </c>
      <c r="EP3054" s="75">
        <f t="shared" si="1353"/>
        <v>0</v>
      </c>
      <c r="EQ3054" s="51" t="e">
        <f t="shared" si="1354"/>
        <v>#DIV/0!</v>
      </c>
      <c r="ER3054" s="51">
        <f t="shared" si="1355"/>
        <v>100</v>
      </c>
      <c r="ES3054" s="51">
        <f t="shared" si="1356"/>
        <v>0</v>
      </c>
    </row>
    <row r="3055" spans="1:149" x14ac:dyDescent="0.45">
      <c r="A3055" s="51" t="s">
        <v>4351</v>
      </c>
      <c r="B3055" s="174" t="s">
        <v>993</v>
      </c>
      <c r="C3055" s="51" t="s">
        <v>4281</v>
      </c>
      <c r="D3055" s="51" t="s">
        <v>4352</v>
      </c>
      <c r="E3055" s="51" t="s">
        <v>637</v>
      </c>
      <c r="F3055" s="51" t="s">
        <v>4377</v>
      </c>
      <c r="G3055" s="51" t="s">
        <v>3380</v>
      </c>
      <c r="H3055" s="51" t="s">
        <v>1372</v>
      </c>
      <c r="I3055" s="51">
        <v>24</v>
      </c>
      <c r="J3055" s="75">
        <v>400</v>
      </c>
      <c r="L3055" s="75">
        <v>1250</v>
      </c>
      <c r="N3055" s="51" t="s">
        <v>3445</v>
      </c>
      <c r="O3055" s="51" t="s">
        <v>4405</v>
      </c>
      <c r="P3055" s="72" t="s">
        <v>1374</v>
      </c>
      <c r="Q3055" s="122">
        <v>-1.64</v>
      </c>
      <c r="AB3055" s="168"/>
      <c r="AC3055" s="168"/>
      <c r="AE3055" s="314">
        <v>0.76</v>
      </c>
      <c r="AG3055" s="169">
        <f t="shared" si="1358"/>
        <v>0.24</v>
      </c>
      <c r="AQ3055" s="174" t="s">
        <v>824</v>
      </c>
      <c r="AR3055" s="53">
        <v>1.1259999999999999</v>
      </c>
      <c r="AS3055" s="53">
        <v>2.6789999999999998</v>
      </c>
      <c r="AT3055" s="77">
        <f t="shared" si="1357"/>
        <v>1523</v>
      </c>
      <c r="AU3055" s="276">
        <v>3040</v>
      </c>
      <c r="AV3055" s="276">
        <v>4000</v>
      </c>
      <c r="AW3055" s="276">
        <v>3423.0399999999995</v>
      </c>
      <c r="AX3055" s="95">
        <v>22.358955721457946</v>
      </c>
      <c r="AY3055" s="276">
        <v>2571.8399999999997</v>
      </c>
      <c r="AZ3055" s="95">
        <v>28.754045336265293</v>
      </c>
      <c r="BB3055" s="80" t="s">
        <v>3412</v>
      </c>
      <c r="BC3055" s="174" t="s">
        <v>1126</v>
      </c>
      <c r="BD3055" s="96">
        <v>49.545302</v>
      </c>
      <c r="BF3055" s="230">
        <v>0.65788599999999986</v>
      </c>
      <c r="BH3055" s="96">
        <v>14.343768000000001</v>
      </c>
      <c r="BN3055" s="230">
        <v>7.7741740000000004</v>
      </c>
      <c r="BP3055" s="96">
        <v>9.2660000000000006E-2</v>
      </c>
      <c r="BR3055" s="96">
        <v>4.521808</v>
      </c>
      <c r="BX3055" s="52">
        <v>7.8853659999999994</v>
      </c>
      <c r="BY3055" s="52"/>
      <c r="BZ3055" s="52">
        <v>3.391356</v>
      </c>
      <c r="CA3055" s="52"/>
      <c r="CB3055" s="52">
        <v>4.3735520000000001</v>
      </c>
      <c r="CC3055" s="52"/>
      <c r="DH3055" s="52">
        <f t="shared" si="1359"/>
        <v>92.585872000000009</v>
      </c>
      <c r="DJ3055" s="230">
        <f t="shared" si="1332"/>
        <v>7.4141279999999909</v>
      </c>
      <c r="DL3055" s="51" t="s">
        <v>3334</v>
      </c>
      <c r="DO3055" s="348">
        <v>7.31</v>
      </c>
      <c r="DP3055" s="51">
        <v>0.09</v>
      </c>
      <c r="DU3055" s="52"/>
      <c r="DX3055" s="75">
        <f t="shared" si="1335"/>
        <v>53.512810248198548</v>
      </c>
      <c r="DY3055" s="51">
        <f t="shared" si="1336"/>
        <v>0</v>
      </c>
      <c r="DZ3055" s="75">
        <f t="shared" si="1337"/>
        <v>0.71056845476381081</v>
      </c>
      <c r="EA3055" s="51">
        <f t="shared" si="1338"/>
        <v>0</v>
      </c>
      <c r="EB3055" s="75">
        <f t="shared" si="1339"/>
        <v>15.492393915132105</v>
      </c>
      <c r="EC3055" s="51">
        <f t="shared" si="1340"/>
        <v>0</v>
      </c>
      <c r="ED3055" s="75">
        <f t="shared" si="1341"/>
        <v>8.3967173738991185</v>
      </c>
      <c r="EE3055" s="51">
        <f t="shared" si="1342"/>
        <v>0</v>
      </c>
      <c r="EF3055" s="75">
        <f t="shared" si="1343"/>
        <v>0.10008006405124098</v>
      </c>
      <c r="EG3055" s="51">
        <f t="shared" si="1344"/>
        <v>0</v>
      </c>
      <c r="EH3055" s="75">
        <f t="shared" si="1345"/>
        <v>4.88390712570056</v>
      </c>
      <c r="EI3055" s="51">
        <f t="shared" si="1346"/>
        <v>0</v>
      </c>
      <c r="EJ3055" s="75">
        <f t="shared" si="1347"/>
        <v>8.5168134507606084</v>
      </c>
      <c r="EK3055" s="51">
        <f t="shared" si="1348"/>
        <v>0</v>
      </c>
      <c r="EL3055" s="75">
        <f t="shared" si="1349"/>
        <v>3.6629303442754204</v>
      </c>
      <c r="EM3055" s="51">
        <f t="shared" si="1350"/>
        <v>0</v>
      </c>
      <c r="EN3055" s="75">
        <f t="shared" si="1351"/>
        <v>4.7237790232185741</v>
      </c>
      <c r="EO3055" s="51">
        <f t="shared" si="1352"/>
        <v>0</v>
      </c>
      <c r="EP3055" s="75">
        <f t="shared" si="1353"/>
        <v>0</v>
      </c>
      <c r="EQ3055" s="51" t="e">
        <f t="shared" si="1354"/>
        <v>#DIV/0!</v>
      </c>
      <c r="ER3055" s="51">
        <f t="shared" si="1355"/>
        <v>100</v>
      </c>
      <c r="ES3055" s="51">
        <f t="shared" si="1356"/>
        <v>0</v>
      </c>
    </row>
    <row r="3056" spans="1:149" x14ac:dyDescent="0.45">
      <c r="A3056" s="51" t="s">
        <v>4351</v>
      </c>
      <c r="B3056" s="174" t="s">
        <v>993</v>
      </c>
      <c r="C3056" s="51" t="s">
        <v>4281</v>
      </c>
      <c r="D3056" s="51" t="s">
        <v>4352</v>
      </c>
      <c r="E3056" s="51" t="s">
        <v>637</v>
      </c>
      <c r="F3056" s="51" t="s">
        <v>4378</v>
      </c>
      <c r="G3056" s="51" t="s">
        <v>3380</v>
      </c>
      <c r="H3056" s="51" t="s">
        <v>1372</v>
      </c>
      <c r="I3056" s="51">
        <v>24</v>
      </c>
      <c r="J3056" s="75">
        <v>400</v>
      </c>
      <c r="L3056" s="75">
        <v>1250</v>
      </c>
      <c r="N3056" s="51" t="s">
        <v>3445</v>
      </c>
      <c r="O3056" s="51" t="s">
        <v>4406</v>
      </c>
      <c r="P3056" s="72" t="s">
        <v>1374</v>
      </c>
      <c r="Q3056" s="122">
        <v>-1.93</v>
      </c>
      <c r="AB3056" s="168"/>
      <c r="AC3056" s="168"/>
      <c r="AT3056" s="77"/>
      <c r="AU3056" s="276"/>
      <c r="AV3056" s="276"/>
      <c r="AW3056" s="276"/>
      <c r="AX3056" s="95"/>
      <c r="AY3056" s="276"/>
      <c r="AZ3056" s="95"/>
      <c r="BB3056" s="80" t="s">
        <v>3412</v>
      </c>
      <c r="BC3056" s="174" t="s">
        <v>1126</v>
      </c>
      <c r="BD3056" s="96">
        <v>50.550537999999996</v>
      </c>
      <c r="BF3056" s="230">
        <v>0.67123399999999989</v>
      </c>
      <c r="BH3056" s="96">
        <v>14.634791999999999</v>
      </c>
      <c r="BN3056" s="230">
        <v>7.9319060000000006</v>
      </c>
      <c r="BP3056" s="96">
        <v>9.4539999999999985E-2</v>
      </c>
      <c r="BR3056" s="96">
        <v>4.6135519999999994</v>
      </c>
      <c r="BX3056" s="52">
        <v>8.0453539999999979</v>
      </c>
      <c r="BY3056" s="52"/>
      <c r="BZ3056" s="52">
        <v>3.4601639999999998</v>
      </c>
      <c r="CA3056" s="52"/>
      <c r="CB3056" s="52">
        <v>4.4622879999999991</v>
      </c>
      <c r="CC3056" s="52"/>
      <c r="DH3056" s="52">
        <f t="shared" si="1359"/>
        <v>94.464367999999993</v>
      </c>
      <c r="DJ3056" s="230">
        <f t="shared" si="1332"/>
        <v>5.5356320000000068</v>
      </c>
      <c r="DL3056" s="51" t="s">
        <v>3334</v>
      </c>
      <c r="DO3056" s="348">
        <v>5.43</v>
      </c>
      <c r="DP3056" s="51">
        <v>7.0000000000000007E-2</v>
      </c>
      <c r="DU3056" s="52"/>
      <c r="DX3056" s="75">
        <f t="shared" si="1335"/>
        <v>53.512810248198562</v>
      </c>
      <c r="DY3056" s="51">
        <f t="shared" si="1336"/>
        <v>0</v>
      </c>
      <c r="DZ3056" s="75">
        <f t="shared" si="1337"/>
        <v>0.71056845476381092</v>
      </c>
      <c r="EA3056" s="51">
        <f t="shared" si="1338"/>
        <v>0</v>
      </c>
      <c r="EB3056" s="75">
        <f t="shared" si="1339"/>
        <v>15.492393915132105</v>
      </c>
      <c r="EC3056" s="51">
        <f t="shared" si="1340"/>
        <v>0</v>
      </c>
      <c r="ED3056" s="75">
        <f t="shared" si="1341"/>
        <v>8.3967173738991203</v>
      </c>
      <c r="EE3056" s="51">
        <f t="shared" si="1342"/>
        <v>0</v>
      </c>
      <c r="EF3056" s="75">
        <f t="shared" si="1343"/>
        <v>0.10008006405124098</v>
      </c>
      <c r="EG3056" s="51">
        <f t="shared" si="1344"/>
        <v>0</v>
      </c>
      <c r="EH3056" s="75">
        <f t="shared" si="1345"/>
        <v>4.88390712570056</v>
      </c>
      <c r="EI3056" s="51">
        <f t="shared" si="1346"/>
        <v>0</v>
      </c>
      <c r="EJ3056" s="75">
        <f t="shared" si="1347"/>
        <v>8.5168134507606084</v>
      </c>
      <c r="EK3056" s="51">
        <f t="shared" si="1348"/>
        <v>0</v>
      </c>
      <c r="EL3056" s="75">
        <f t="shared" si="1349"/>
        <v>3.6629303442754204</v>
      </c>
      <c r="EM3056" s="51">
        <f t="shared" si="1350"/>
        <v>0</v>
      </c>
      <c r="EN3056" s="75">
        <f t="shared" si="1351"/>
        <v>4.7237790232185741</v>
      </c>
      <c r="EO3056" s="51">
        <f t="shared" si="1352"/>
        <v>0</v>
      </c>
      <c r="EP3056" s="75">
        <f t="shared" si="1353"/>
        <v>0</v>
      </c>
      <c r="EQ3056" s="51" t="e">
        <f t="shared" si="1354"/>
        <v>#DIV/0!</v>
      </c>
      <c r="ER3056" s="51">
        <f t="shared" si="1355"/>
        <v>100</v>
      </c>
      <c r="ES3056" s="51">
        <f t="shared" si="1356"/>
        <v>0</v>
      </c>
    </row>
    <row r="3057" spans="1:149" x14ac:dyDescent="0.45">
      <c r="A3057" s="51" t="s">
        <v>4351</v>
      </c>
      <c r="B3057" s="174" t="s">
        <v>993</v>
      </c>
      <c r="C3057" s="51" t="s">
        <v>4281</v>
      </c>
      <c r="D3057" s="51" t="s">
        <v>4352</v>
      </c>
      <c r="E3057" s="51" t="s">
        <v>637</v>
      </c>
      <c r="F3057" s="51" t="s">
        <v>4379</v>
      </c>
      <c r="G3057" s="51" t="s">
        <v>3380</v>
      </c>
      <c r="H3057" s="51" t="s">
        <v>1372</v>
      </c>
      <c r="I3057" s="51">
        <v>24</v>
      </c>
      <c r="J3057" s="75">
        <v>400</v>
      </c>
      <c r="L3057" s="75">
        <v>1250</v>
      </c>
      <c r="N3057" s="51" t="s">
        <v>3445</v>
      </c>
      <c r="O3057" s="51" t="s">
        <v>4407</v>
      </c>
      <c r="P3057" s="72" t="s">
        <v>1374</v>
      </c>
      <c r="Q3057" s="122">
        <v>-2.94</v>
      </c>
      <c r="AB3057" s="168"/>
      <c r="AC3057" s="168"/>
      <c r="AE3057" s="314">
        <v>0.16</v>
      </c>
      <c r="AG3057" s="169">
        <f t="shared" si="1358"/>
        <v>0.84</v>
      </c>
      <c r="AQ3057" s="174" t="s">
        <v>824</v>
      </c>
      <c r="AR3057" s="53">
        <v>1.1990000000000001</v>
      </c>
      <c r="AS3057" s="53">
        <v>2.5579999999999998</v>
      </c>
      <c r="AT3057" s="77">
        <f t="shared" si="1357"/>
        <v>1523</v>
      </c>
      <c r="AU3057" s="276">
        <v>640</v>
      </c>
      <c r="AV3057" s="276">
        <v>4000</v>
      </c>
      <c r="AW3057" s="276">
        <v>767.36</v>
      </c>
      <c r="AX3057" s="95">
        <v>5.2590963549322263</v>
      </c>
      <c r="AY3057" s="276">
        <v>8594.8799999999992</v>
      </c>
      <c r="AZ3057" s="95">
        <v>96.09367969226696</v>
      </c>
      <c r="BB3057" s="80" t="s">
        <v>3412</v>
      </c>
      <c r="BC3057" s="174" t="s">
        <v>1126</v>
      </c>
      <c r="BD3057" s="96">
        <v>52.261578</v>
      </c>
      <c r="BF3057" s="230">
        <v>0.69395399999999996</v>
      </c>
      <c r="BH3057" s="96">
        <v>15.130152000000001</v>
      </c>
      <c r="BN3057" s="230">
        <v>8.200386</v>
      </c>
      <c r="BP3057" s="96">
        <v>9.7740000000000007E-2</v>
      </c>
      <c r="BR3057" s="96">
        <v>4.7697119999999993</v>
      </c>
      <c r="BX3057" s="52">
        <v>8.3176740000000002</v>
      </c>
      <c r="BY3057" s="52"/>
      <c r="BZ3057" s="52">
        <v>3.5772840000000001</v>
      </c>
      <c r="CA3057" s="52"/>
      <c r="CB3057" s="52">
        <v>4.6133279999999992</v>
      </c>
      <c r="CC3057" s="52"/>
      <c r="DH3057" s="52">
        <f t="shared" si="1359"/>
        <v>97.661807999999994</v>
      </c>
      <c r="DJ3057" s="230">
        <f t="shared" si="1332"/>
        <v>2.3381920000000065</v>
      </c>
      <c r="DL3057" s="51" t="s">
        <v>3334</v>
      </c>
      <c r="DO3057" s="348">
        <v>2.23</v>
      </c>
      <c r="DP3057" s="51">
        <v>0.06</v>
      </c>
      <c r="DU3057" s="52"/>
      <c r="DX3057" s="75">
        <f t="shared" si="1335"/>
        <v>53.512810248198562</v>
      </c>
      <c r="DY3057" s="51">
        <f t="shared" si="1336"/>
        <v>0</v>
      </c>
      <c r="DZ3057" s="75">
        <f t="shared" si="1337"/>
        <v>0.71056845476381103</v>
      </c>
      <c r="EA3057" s="51">
        <f t="shared" si="1338"/>
        <v>0</v>
      </c>
      <c r="EB3057" s="75">
        <f t="shared" si="1339"/>
        <v>15.492393915132109</v>
      </c>
      <c r="EC3057" s="51">
        <f t="shared" si="1340"/>
        <v>0</v>
      </c>
      <c r="ED3057" s="75">
        <f t="shared" si="1341"/>
        <v>8.3967173738991185</v>
      </c>
      <c r="EE3057" s="51">
        <f t="shared" si="1342"/>
        <v>0</v>
      </c>
      <c r="EF3057" s="75">
        <f t="shared" si="1343"/>
        <v>0.10008006405124101</v>
      </c>
      <c r="EG3057" s="51">
        <f t="shared" si="1344"/>
        <v>0</v>
      </c>
      <c r="EH3057" s="75">
        <f t="shared" si="1345"/>
        <v>4.88390712570056</v>
      </c>
      <c r="EI3057" s="51">
        <f t="shared" si="1346"/>
        <v>0</v>
      </c>
      <c r="EJ3057" s="75">
        <f t="shared" si="1347"/>
        <v>8.5168134507606084</v>
      </c>
      <c r="EK3057" s="51">
        <f t="shared" si="1348"/>
        <v>0</v>
      </c>
      <c r="EL3057" s="75">
        <f t="shared" si="1349"/>
        <v>3.6629303442754209</v>
      </c>
      <c r="EM3057" s="51">
        <f t="shared" si="1350"/>
        <v>0</v>
      </c>
      <c r="EN3057" s="75">
        <f t="shared" si="1351"/>
        <v>4.7237790232185741</v>
      </c>
      <c r="EO3057" s="51">
        <f t="shared" si="1352"/>
        <v>0</v>
      </c>
      <c r="EP3057" s="75">
        <f t="shared" si="1353"/>
        <v>0</v>
      </c>
      <c r="EQ3057" s="51" t="e">
        <f t="shared" si="1354"/>
        <v>#DIV/0!</v>
      </c>
      <c r="ER3057" s="51">
        <f t="shared" si="1355"/>
        <v>100</v>
      </c>
      <c r="ES3057" s="51">
        <f t="shared" si="1356"/>
        <v>0</v>
      </c>
    </row>
    <row r="3058" spans="1:149" x14ac:dyDescent="0.45">
      <c r="A3058" s="51" t="s">
        <v>4351</v>
      </c>
      <c r="B3058" s="174" t="s">
        <v>993</v>
      </c>
      <c r="C3058" s="51" t="s">
        <v>4281</v>
      </c>
      <c r="D3058" s="51" t="s">
        <v>4352</v>
      </c>
      <c r="E3058" s="51" t="s">
        <v>637</v>
      </c>
      <c r="F3058" s="51" t="s">
        <v>4380</v>
      </c>
      <c r="G3058" s="51" t="s">
        <v>3380</v>
      </c>
      <c r="H3058" s="51" t="s">
        <v>1372</v>
      </c>
      <c r="I3058" s="51">
        <v>24</v>
      </c>
      <c r="J3058" s="75">
        <v>400</v>
      </c>
      <c r="L3058" s="75">
        <v>1250</v>
      </c>
      <c r="N3058" s="51" t="s">
        <v>3445</v>
      </c>
      <c r="O3058" s="51" t="s">
        <v>4408</v>
      </c>
      <c r="P3058" s="72" t="s">
        <v>1374</v>
      </c>
      <c r="Q3058" s="122">
        <v>-4.1500000000000004</v>
      </c>
      <c r="AB3058" s="168"/>
      <c r="AC3058" s="168"/>
      <c r="AE3058" s="314">
        <v>0.02</v>
      </c>
      <c r="AG3058" s="169">
        <f t="shared" si="1358"/>
        <v>0.98</v>
      </c>
      <c r="AQ3058" s="174" t="s">
        <v>824</v>
      </c>
      <c r="AR3058" s="53">
        <v>1.236</v>
      </c>
      <c r="AS3058" s="53">
        <v>2.5499999999999998</v>
      </c>
      <c r="AT3058" s="77">
        <f t="shared" si="1357"/>
        <v>1523</v>
      </c>
      <c r="AU3058" s="276">
        <v>80</v>
      </c>
      <c r="AV3058" s="276">
        <v>4000</v>
      </c>
      <c r="AW3058" s="276">
        <v>98.88</v>
      </c>
      <c r="AX3058" s="95">
        <v>0.68857677268814366</v>
      </c>
      <c r="AY3058" s="276">
        <v>9996</v>
      </c>
      <c r="AZ3058" s="95">
        <v>111.75867751543949</v>
      </c>
      <c r="BB3058" s="80" t="s">
        <v>3412</v>
      </c>
      <c r="BC3058" s="174" t="s">
        <v>1126</v>
      </c>
      <c r="BD3058" s="96">
        <v>52.945993999999999</v>
      </c>
      <c r="BF3058" s="230">
        <v>0.70304199999999994</v>
      </c>
      <c r="BH3058" s="96">
        <v>15.328296</v>
      </c>
      <c r="BN3058" s="230">
        <v>8.3077780000000008</v>
      </c>
      <c r="BP3058" s="96">
        <v>9.9020000000000011E-2</v>
      </c>
      <c r="BR3058" s="96">
        <v>4.8321759999999996</v>
      </c>
      <c r="BX3058" s="52">
        <v>8.426601999999999</v>
      </c>
      <c r="BY3058" s="52"/>
      <c r="BZ3058" s="52">
        <v>3.6241320000000004</v>
      </c>
      <c r="CA3058" s="52"/>
      <c r="CB3058" s="52">
        <v>4.6737440000000001</v>
      </c>
      <c r="CC3058" s="52"/>
      <c r="DH3058" s="52">
        <f t="shared" si="1359"/>
        <v>98.940783999999994</v>
      </c>
      <c r="DJ3058" s="230">
        <f t="shared" si="1332"/>
        <v>1.0592160000000064</v>
      </c>
      <c r="DL3058" s="51" t="s">
        <v>3334</v>
      </c>
      <c r="DO3058" s="348">
        <v>0.95</v>
      </c>
      <c r="DP3058" s="51">
        <v>0.06</v>
      </c>
      <c r="DU3058" s="52"/>
      <c r="DX3058" s="75">
        <f t="shared" si="1335"/>
        <v>53.512810248198562</v>
      </c>
      <c r="DY3058" s="51">
        <f t="shared" si="1336"/>
        <v>0</v>
      </c>
      <c r="DZ3058" s="75">
        <f t="shared" si="1337"/>
        <v>0.71056845476381103</v>
      </c>
      <c r="EA3058" s="51">
        <f t="shared" si="1338"/>
        <v>0</v>
      </c>
      <c r="EB3058" s="75">
        <f t="shared" si="1339"/>
        <v>15.492393915132109</v>
      </c>
      <c r="EC3058" s="51">
        <f t="shared" si="1340"/>
        <v>0</v>
      </c>
      <c r="ED3058" s="75">
        <f t="shared" si="1341"/>
        <v>8.3967173738991203</v>
      </c>
      <c r="EE3058" s="51">
        <f t="shared" si="1342"/>
        <v>0</v>
      </c>
      <c r="EF3058" s="75">
        <f t="shared" si="1343"/>
        <v>0.10008006405124101</v>
      </c>
      <c r="EG3058" s="51">
        <f t="shared" si="1344"/>
        <v>0</v>
      </c>
      <c r="EH3058" s="75">
        <f t="shared" si="1345"/>
        <v>4.88390712570056</v>
      </c>
      <c r="EI3058" s="51">
        <f t="shared" si="1346"/>
        <v>0</v>
      </c>
      <c r="EJ3058" s="75">
        <f t="shared" si="1347"/>
        <v>8.5168134507606084</v>
      </c>
      <c r="EK3058" s="51">
        <f t="shared" si="1348"/>
        <v>0</v>
      </c>
      <c r="EL3058" s="75">
        <f t="shared" si="1349"/>
        <v>3.6629303442754209</v>
      </c>
      <c r="EM3058" s="51">
        <f t="shared" si="1350"/>
        <v>0</v>
      </c>
      <c r="EN3058" s="75">
        <f t="shared" si="1351"/>
        <v>4.723779023218575</v>
      </c>
      <c r="EO3058" s="51">
        <f t="shared" si="1352"/>
        <v>0</v>
      </c>
      <c r="EP3058" s="75">
        <f t="shared" si="1353"/>
        <v>0</v>
      </c>
      <c r="EQ3058" s="51" t="e">
        <f t="shared" si="1354"/>
        <v>#DIV/0!</v>
      </c>
      <c r="ER3058" s="51">
        <f t="shared" si="1355"/>
        <v>100</v>
      </c>
      <c r="ES3058" s="51">
        <f t="shared" si="1356"/>
        <v>0</v>
      </c>
    </row>
    <row r="3059" spans="1:149" x14ac:dyDescent="0.45">
      <c r="A3059" s="51" t="s">
        <v>4351</v>
      </c>
      <c r="B3059" s="174" t="s">
        <v>993</v>
      </c>
      <c r="C3059" s="51" t="s">
        <v>4281</v>
      </c>
      <c r="D3059" s="51" t="s">
        <v>4352</v>
      </c>
      <c r="E3059" s="51" t="s">
        <v>637</v>
      </c>
      <c r="F3059" s="51" t="s">
        <v>4381</v>
      </c>
      <c r="G3059" s="51" t="s">
        <v>3380</v>
      </c>
      <c r="H3059" s="51" t="s">
        <v>1372</v>
      </c>
      <c r="I3059" s="51">
        <v>24</v>
      </c>
      <c r="J3059" s="75">
        <v>500</v>
      </c>
      <c r="L3059" s="75">
        <v>1250</v>
      </c>
      <c r="N3059" s="51" t="s">
        <v>3445</v>
      </c>
      <c r="O3059" s="51" t="s">
        <v>4409</v>
      </c>
      <c r="P3059" s="72" t="s">
        <v>1374</v>
      </c>
      <c r="Q3059" s="122">
        <v>-2.92</v>
      </c>
      <c r="AT3059" s="77"/>
      <c r="AU3059" s="276"/>
      <c r="AV3059" s="276"/>
      <c r="AW3059" s="276"/>
      <c r="AX3059" s="95"/>
      <c r="AY3059" s="276"/>
      <c r="AZ3059" s="95"/>
      <c r="BB3059" s="80" t="s">
        <v>3412</v>
      </c>
      <c r="BC3059" s="174" t="s">
        <v>1126</v>
      </c>
      <c r="BD3059" s="96">
        <v>52.133249999999997</v>
      </c>
      <c r="BF3059" s="230">
        <v>0.69224999999999992</v>
      </c>
      <c r="BH3059" s="96">
        <v>15.093</v>
      </c>
      <c r="BN3059" s="230">
        <v>8.1802500000000009</v>
      </c>
      <c r="BP3059" s="96">
        <v>9.7500000000000003E-2</v>
      </c>
      <c r="BR3059" s="96">
        <v>4.758</v>
      </c>
      <c r="BX3059" s="52">
        <v>8.29725</v>
      </c>
      <c r="BY3059" s="52"/>
      <c r="BZ3059" s="52">
        <v>3.5685000000000002</v>
      </c>
      <c r="CA3059" s="52"/>
      <c r="CB3059" s="52">
        <v>4.6020000000000003</v>
      </c>
      <c r="CC3059" s="52"/>
      <c r="DH3059" s="52">
        <f t="shared" si="1359"/>
        <v>97.421999999999997</v>
      </c>
      <c r="DJ3059" s="230">
        <f t="shared" si="1332"/>
        <v>2.578000000000003</v>
      </c>
      <c r="DL3059" s="51" t="s">
        <v>3334</v>
      </c>
      <c r="DO3059" s="348">
        <v>2.4700000000000002</v>
      </c>
      <c r="DU3059" s="52"/>
      <c r="DX3059" s="75">
        <f t="shared" si="1335"/>
        <v>53.512810248198562</v>
      </c>
      <c r="DY3059" s="51">
        <f t="shared" si="1336"/>
        <v>0</v>
      </c>
      <c r="DZ3059" s="75">
        <f t="shared" si="1337"/>
        <v>0.71056845476381092</v>
      </c>
      <c r="EA3059" s="51">
        <f t="shared" si="1338"/>
        <v>0</v>
      </c>
      <c r="EB3059" s="75">
        <f t="shared" si="1339"/>
        <v>15.492393915132105</v>
      </c>
      <c r="EC3059" s="51">
        <f t="shared" si="1340"/>
        <v>0</v>
      </c>
      <c r="ED3059" s="75">
        <f t="shared" si="1341"/>
        <v>8.3967173738991203</v>
      </c>
      <c r="EE3059" s="51">
        <f t="shared" si="1342"/>
        <v>0</v>
      </c>
      <c r="EF3059" s="75">
        <f t="shared" si="1343"/>
        <v>0.10008006405124101</v>
      </c>
      <c r="EG3059" s="51">
        <f t="shared" si="1344"/>
        <v>0</v>
      </c>
      <c r="EH3059" s="75">
        <f t="shared" si="1345"/>
        <v>4.8839071257005608</v>
      </c>
      <c r="EI3059" s="51">
        <f t="shared" si="1346"/>
        <v>0</v>
      </c>
      <c r="EJ3059" s="75">
        <f t="shared" si="1347"/>
        <v>8.5168134507606084</v>
      </c>
      <c r="EK3059" s="51">
        <f t="shared" si="1348"/>
        <v>0</v>
      </c>
      <c r="EL3059" s="75">
        <f t="shared" si="1349"/>
        <v>3.6629303442754209</v>
      </c>
      <c r="EM3059" s="51">
        <f t="shared" si="1350"/>
        <v>0</v>
      </c>
      <c r="EN3059" s="75">
        <f t="shared" si="1351"/>
        <v>4.723779023218575</v>
      </c>
      <c r="EO3059" s="51">
        <f t="shared" si="1352"/>
        <v>0</v>
      </c>
      <c r="EP3059" s="75">
        <f t="shared" si="1353"/>
        <v>0</v>
      </c>
      <c r="EQ3059" s="51" t="e">
        <f t="shared" si="1354"/>
        <v>#DIV/0!</v>
      </c>
      <c r="ER3059" s="51">
        <f t="shared" si="1355"/>
        <v>100</v>
      </c>
      <c r="ES3059" s="51">
        <f t="shared" si="1356"/>
        <v>0</v>
      </c>
    </row>
    <row r="3060" spans="1:149" x14ac:dyDescent="0.45">
      <c r="A3060" s="51" t="s">
        <v>4351</v>
      </c>
      <c r="B3060" s="174" t="s">
        <v>993</v>
      </c>
      <c r="C3060" s="51" t="s">
        <v>4281</v>
      </c>
      <c r="D3060" s="51" t="s">
        <v>4352</v>
      </c>
      <c r="E3060" s="51" t="s">
        <v>637</v>
      </c>
      <c r="F3060" s="51" t="s">
        <v>4382</v>
      </c>
      <c r="G3060" s="51" t="s">
        <v>3380</v>
      </c>
      <c r="H3060" s="51" t="s">
        <v>1372</v>
      </c>
      <c r="I3060" s="51">
        <v>24</v>
      </c>
      <c r="J3060" s="75">
        <v>500</v>
      </c>
      <c r="L3060" s="75">
        <v>1250</v>
      </c>
      <c r="N3060" s="51" t="s">
        <v>3445</v>
      </c>
      <c r="O3060" s="51" t="s">
        <v>4410</v>
      </c>
      <c r="P3060" s="72" t="s">
        <v>1374</v>
      </c>
      <c r="Q3060" s="122">
        <v>-2.89</v>
      </c>
      <c r="AT3060" s="77"/>
      <c r="AU3060" s="276"/>
      <c r="AV3060" s="276"/>
      <c r="AW3060" s="276"/>
      <c r="AX3060" s="95"/>
      <c r="AY3060" s="276"/>
      <c r="AZ3060" s="95"/>
      <c r="BB3060" s="80" t="s">
        <v>3412</v>
      </c>
      <c r="BC3060" s="174" t="s">
        <v>1126</v>
      </c>
      <c r="BD3060" s="96">
        <v>52.106515000000002</v>
      </c>
      <c r="BF3060" s="230">
        <v>0.69189499999999993</v>
      </c>
      <c r="BH3060" s="96">
        <v>15.08526</v>
      </c>
      <c r="BN3060" s="230">
        <v>8.1760550000000016</v>
      </c>
      <c r="BP3060" s="96">
        <v>9.7450000000000009E-2</v>
      </c>
      <c r="BR3060" s="96">
        <v>4.75556</v>
      </c>
      <c r="BX3060" s="52">
        <v>8.2929949999999995</v>
      </c>
      <c r="BY3060" s="52"/>
      <c r="BZ3060" s="52">
        <v>3.5666700000000002</v>
      </c>
      <c r="CA3060" s="52"/>
      <c r="CB3060" s="52">
        <v>4.59964</v>
      </c>
      <c r="CC3060" s="52"/>
      <c r="DH3060" s="52">
        <f t="shared" si="1359"/>
        <v>97.372040000000013</v>
      </c>
      <c r="DJ3060" s="230">
        <f t="shared" si="1332"/>
        <v>2.6279599999999874</v>
      </c>
      <c r="DL3060" s="51" t="s">
        <v>3334</v>
      </c>
      <c r="DO3060" s="348">
        <v>2.52</v>
      </c>
      <c r="DU3060" s="52"/>
      <c r="DX3060" s="75">
        <f t="shared" si="1335"/>
        <v>53.512810248198548</v>
      </c>
      <c r="DY3060" s="51">
        <f t="shared" si="1336"/>
        <v>0</v>
      </c>
      <c r="DZ3060" s="75">
        <f t="shared" si="1337"/>
        <v>0.71056845476381081</v>
      </c>
      <c r="EA3060" s="51">
        <f t="shared" si="1338"/>
        <v>0</v>
      </c>
      <c r="EB3060" s="75">
        <f t="shared" si="1339"/>
        <v>15.492393915132105</v>
      </c>
      <c r="EC3060" s="51">
        <f t="shared" si="1340"/>
        <v>0</v>
      </c>
      <c r="ED3060" s="75">
        <f t="shared" si="1341"/>
        <v>8.3967173738991185</v>
      </c>
      <c r="EE3060" s="51">
        <f t="shared" si="1342"/>
        <v>0</v>
      </c>
      <c r="EF3060" s="75">
        <f t="shared" si="1343"/>
        <v>0.10008006405124098</v>
      </c>
      <c r="EG3060" s="51">
        <f t="shared" si="1344"/>
        <v>0</v>
      </c>
      <c r="EH3060" s="75">
        <f t="shared" si="1345"/>
        <v>4.88390712570056</v>
      </c>
      <c r="EI3060" s="51">
        <f t="shared" si="1346"/>
        <v>0</v>
      </c>
      <c r="EJ3060" s="75">
        <f t="shared" si="1347"/>
        <v>8.5168134507606084</v>
      </c>
      <c r="EK3060" s="51">
        <f t="shared" si="1348"/>
        <v>0</v>
      </c>
      <c r="EL3060" s="75">
        <f t="shared" si="1349"/>
        <v>3.6629303442754204</v>
      </c>
      <c r="EM3060" s="51">
        <f t="shared" si="1350"/>
        <v>0</v>
      </c>
      <c r="EN3060" s="75">
        <f t="shared" si="1351"/>
        <v>4.7237790232185741</v>
      </c>
      <c r="EO3060" s="51">
        <f t="shared" si="1352"/>
        <v>0</v>
      </c>
      <c r="EP3060" s="75">
        <f t="shared" si="1353"/>
        <v>0</v>
      </c>
      <c r="EQ3060" s="51" t="e">
        <f t="shared" si="1354"/>
        <v>#DIV/0!</v>
      </c>
      <c r="ER3060" s="51">
        <f t="shared" si="1355"/>
        <v>100</v>
      </c>
      <c r="ES3060" s="51">
        <f t="shared" si="1356"/>
        <v>0</v>
      </c>
    </row>
    <row r="3061" spans="1:149" s="43" customFormat="1" ht="14.65" thickBot="1" x14ac:dyDescent="0.5">
      <c r="A3061" s="43" t="s">
        <v>4351</v>
      </c>
      <c r="B3061" s="86" t="s">
        <v>993</v>
      </c>
      <c r="C3061" s="43" t="s">
        <v>4281</v>
      </c>
      <c r="D3061" s="43" t="s">
        <v>4352</v>
      </c>
      <c r="E3061" s="43" t="s">
        <v>637</v>
      </c>
      <c r="F3061" s="43" t="s">
        <v>4383</v>
      </c>
      <c r="G3061" s="43" t="s">
        <v>3380</v>
      </c>
      <c r="H3061" s="43" t="s">
        <v>1372</v>
      </c>
      <c r="I3061" s="43">
        <v>24</v>
      </c>
      <c r="J3061" s="298">
        <v>500</v>
      </c>
      <c r="L3061" s="298">
        <v>1250</v>
      </c>
      <c r="N3061" s="43" t="s">
        <v>3445</v>
      </c>
      <c r="O3061" s="43" t="s">
        <v>4411</v>
      </c>
      <c r="P3061" s="90" t="s">
        <v>1374</v>
      </c>
      <c r="Q3061" s="123">
        <v>-3.02</v>
      </c>
      <c r="R3061" s="123"/>
      <c r="S3061" s="134"/>
      <c r="AA3061" s="170"/>
      <c r="AB3061" s="171"/>
      <c r="AC3061" s="171"/>
      <c r="AE3061" s="315"/>
      <c r="AG3061" s="171"/>
      <c r="AQ3061" s="86"/>
      <c r="AR3061" s="58"/>
      <c r="AS3061" s="58"/>
      <c r="AT3061" s="91"/>
      <c r="AU3061" s="277"/>
      <c r="AV3061" s="277"/>
      <c r="AW3061" s="277"/>
      <c r="AX3061" s="259"/>
      <c r="AY3061" s="277"/>
      <c r="AZ3061" s="259"/>
      <c r="BA3061" s="86"/>
      <c r="BB3061" s="85" t="s">
        <v>3412</v>
      </c>
      <c r="BC3061" s="86" t="s">
        <v>1126</v>
      </c>
      <c r="BD3061" s="97">
        <v>52.234842999999998</v>
      </c>
      <c r="BF3061" s="139">
        <v>0.69359899999999997</v>
      </c>
      <c r="BH3061" s="97">
        <v>15.122411999999999</v>
      </c>
      <c r="BN3061" s="139">
        <v>8.1961910000000007</v>
      </c>
      <c r="BP3061" s="97">
        <v>9.7689999999999999E-2</v>
      </c>
      <c r="BR3061" s="97">
        <v>4.7672720000000002</v>
      </c>
      <c r="BX3061" s="59">
        <v>8.3134189999999997</v>
      </c>
      <c r="BY3061" s="59"/>
      <c r="BZ3061" s="59">
        <v>3.5754540000000001</v>
      </c>
      <c r="CA3061" s="59"/>
      <c r="CB3061" s="59">
        <v>4.6109679999999997</v>
      </c>
      <c r="CC3061" s="59"/>
      <c r="DH3061" s="59">
        <f t="shared" si="1359"/>
        <v>97.611847999999995</v>
      </c>
      <c r="DJ3061" s="139">
        <f t="shared" si="1332"/>
        <v>2.3881520000000052</v>
      </c>
      <c r="DL3061" s="43" t="s">
        <v>3334</v>
      </c>
      <c r="DO3061" s="349">
        <v>2.2799999999999998</v>
      </c>
      <c r="DQ3061" s="347"/>
      <c r="DS3061" s="308"/>
      <c r="DU3061" s="59"/>
      <c r="DW3061" s="86"/>
      <c r="DX3061" s="298">
        <f t="shared" si="1335"/>
        <v>53.512810248198562</v>
      </c>
      <c r="DY3061" s="43">
        <f t="shared" si="1336"/>
        <v>0</v>
      </c>
      <c r="DZ3061" s="298">
        <f t="shared" si="1337"/>
        <v>0.71056845476381103</v>
      </c>
      <c r="EA3061" s="43">
        <f t="shared" si="1338"/>
        <v>0</v>
      </c>
      <c r="EB3061" s="298">
        <f t="shared" si="1339"/>
        <v>15.492393915132105</v>
      </c>
      <c r="EC3061" s="43">
        <f t="shared" si="1340"/>
        <v>0</v>
      </c>
      <c r="ED3061" s="298">
        <f t="shared" si="1341"/>
        <v>8.3967173738991203</v>
      </c>
      <c r="EE3061" s="43">
        <f t="shared" si="1342"/>
        <v>0</v>
      </c>
      <c r="EF3061" s="298">
        <f t="shared" si="1343"/>
        <v>0.10008006405124101</v>
      </c>
      <c r="EG3061" s="43">
        <f t="shared" si="1344"/>
        <v>0</v>
      </c>
      <c r="EH3061" s="298">
        <f t="shared" si="1345"/>
        <v>4.8839071257005608</v>
      </c>
      <c r="EI3061" s="43">
        <f t="shared" si="1346"/>
        <v>0</v>
      </c>
      <c r="EJ3061" s="298">
        <f t="shared" si="1347"/>
        <v>8.5168134507606084</v>
      </c>
      <c r="EK3061" s="43">
        <f t="shared" si="1348"/>
        <v>0</v>
      </c>
      <c r="EL3061" s="298">
        <f t="shared" si="1349"/>
        <v>3.6629303442754204</v>
      </c>
      <c r="EM3061" s="43">
        <f t="shared" si="1350"/>
        <v>0</v>
      </c>
      <c r="EN3061" s="298">
        <f t="shared" si="1351"/>
        <v>4.723779023218575</v>
      </c>
      <c r="EO3061" s="43">
        <f t="shared" si="1352"/>
        <v>0</v>
      </c>
      <c r="EP3061" s="298">
        <f t="shared" si="1353"/>
        <v>0</v>
      </c>
      <c r="EQ3061" s="43" t="e">
        <f t="shared" si="1354"/>
        <v>#DIV/0!</v>
      </c>
      <c r="ER3061" s="43">
        <f t="shared" si="1355"/>
        <v>100</v>
      </c>
      <c r="ES3061" s="43">
        <f t="shared" si="1356"/>
        <v>0</v>
      </c>
    </row>
    <row r="3062" spans="1:149" s="77" customFormat="1" x14ac:dyDescent="0.45">
      <c r="A3062" s="77" t="s">
        <v>4412</v>
      </c>
      <c r="B3062" s="178" t="s">
        <v>861</v>
      </c>
      <c r="C3062" s="77" t="s">
        <v>4430</v>
      </c>
      <c r="D3062" s="77" t="s">
        <v>4427</v>
      </c>
      <c r="E3062" s="77" t="s">
        <v>637</v>
      </c>
      <c r="F3062" s="77" t="s">
        <v>4413</v>
      </c>
      <c r="G3062" s="77" t="s">
        <v>4426</v>
      </c>
      <c r="H3062" s="77" t="s">
        <v>1100</v>
      </c>
      <c r="I3062" s="77">
        <v>4</v>
      </c>
      <c r="J3062" s="304">
        <v>205.9</v>
      </c>
      <c r="K3062" s="77">
        <v>2.5</v>
      </c>
      <c r="L3062" s="304">
        <v>1200</v>
      </c>
      <c r="M3062" s="77">
        <v>5</v>
      </c>
      <c r="N3062" s="77" t="s">
        <v>748</v>
      </c>
      <c r="O3062" s="77" t="s">
        <v>3459</v>
      </c>
      <c r="P3062" s="72" t="s">
        <v>1374</v>
      </c>
      <c r="Q3062" s="125"/>
      <c r="R3062" s="164">
        <v>1.9</v>
      </c>
      <c r="S3062" s="208">
        <v>-5.9909999999999997</v>
      </c>
      <c r="U3062" s="77">
        <v>3.93</v>
      </c>
      <c r="W3062" s="77">
        <v>0</v>
      </c>
      <c r="AA3062" s="168">
        <v>0</v>
      </c>
      <c r="AB3062" s="168"/>
      <c r="AC3062" s="168">
        <v>1</v>
      </c>
      <c r="AE3062" s="327"/>
      <c r="AG3062" s="168"/>
      <c r="AQ3062" s="178" t="s">
        <v>824</v>
      </c>
      <c r="AR3062" s="66">
        <v>1.0089999999999999</v>
      </c>
      <c r="AS3062" s="66">
        <v>1.6040000000000001</v>
      </c>
      <c r="AU3062" s="276"/>
      <c r="AV3062" s="276">
        <v>2059</v>
      </c>
      <c r="AW3062" s="276">
        <v>0</v>
      </c>
      <c r="AX3062" s="95"/>
      <c r="AY3062" s="276">
        <v>3302.636</v>
      </c>
      <c r="AZ3062" s="95">
        <v>46.042011846243206</v>
      </c>
      <c r="BA3062" s="178"/>
      <c r="BB3062" s="98" t="s">
        <v>722</v>
      </c>
      <c r="BC3062" s="178" t="s">
        <v>1126</v>
      </c>
      <c r="BD3062" s="77">
        <v>51.3</v>
      </c>
      <c r="BE3062" s="77">
        <v>0.42</v>
      </c>
      <c r="BF3062" s="77">
        <v>0.99</v>
      </c>
      <c r="BG3062" s="77">
        <v>0.04</v>
      </c>
      <c r="BH3062" s="77">
        <v>14.65</v>
      </c>
      <c r="BI3062" s="77">
        <v>0.14000000000000001</v>
      </c>
      <c r="BN3062" s="96">
        <v>5.17</v>
      </c>
      <c r="BO3062" s="77">
        <v>0.22</v>
      </c>
      <c r="BP3062" s="77">
        <v>0.08</v>
      </c>
      <c r="BQ3062" s="77">
        <v>0.06</v>
      </c>
      <c r="BR3062" s="77">
        <v>6.87</v>
      </c>
      <c r="BS3062" s="77">
        <v>0.09</v>
      </c>
      <c r="BX3062" s="77">
        <v>12.95</v>
      </c>
      <c r="BY3062" s="77">
        <v>0.14000000000000001</v>
      </c>
      <c r="BZ3062" s="77">
        <v>2.0099999999999998</v>
      </c>
      <c r="CA3062" s="77">
        <v>0.14000000000000001</v>
      </c>
      <c r="CB3062" s="77">
        <v>5.99</v>
      </c>
      <c r="CC3062" s="77">
        <v>0.1</v>
      </c>
      <c r="DH3062" s="96">
        <f>SUM(BD3062,BF3062,BH3062,BN3062,BP3062,BR3062,BX3062,BZ3062,CB3062)</f>
        <v>100.01</v>
      </c>
      <c r="DJ3062" s="96">
        <f t="shared" si="1332"/>
        <v>0</v>
      </c>
      <c r="DL3062" s="77" t="s">
        <v>4431</v>
      </c>
      <c r="DO3062" s="356">
        <v>0.8</v>
      </c>
      <c r="DP3062" s="96">
        <v>0.4</v>
      </c>
      <c r="DQ3062" s="348">
        <f>DS3062/10000</f>
        <v>0.2094</v>
      </c>
      <c r="DS3062" s="246">
        <v>2094</v>
      </c>
      <c r="DT3062" s="77">
        <v>431</v>
      </c>
      <c r="DU3062" s="96"/>
      <c r="DW3062" s="178"/>
      <c r="DX3062" s="304">
        <f t="shared" si="1335"/>
        <v>51.294870512948698</v>
      </c>
      <c r="DY3062" s="77">
        <f t="shared" si="1336"/>
        <v>0.41995800419958002</v>
      </c>
      <c r="DZ3062" s="304">
        <f t="shared" si="1337"/>
        <v>0.98990100989901009</v>
      </c>
      <c r="EA3062" s="77">
        <f t="shared" si="1338"/>
        <v>3.9996000399960006E-2</v>
      </c>
      <c r="EB3062" s="304">
        <f t="shared" si="1339"/>
        <v>14.648535146485351</v>
      </c>
      <c r="EC3062" s="77">
        <f t="shared" si="1340"/>
        <v>0.13998600139986003</v>
      </c>
      <c r="ED3062" s="304">
        <f t="shared" si="1341"/>
        <v>5.1694830516948302</v>
      </c>
      <c r="EE3062" s="77">
        <f t="shared" si="1342"/>
        <v>0.21997800219978</v>
      </c>
      <c r="EF3062" s="304">
        <f t="shared" si="1343"/>
        <v>7.9992000799919999E-2</v>
      </c>
      <c r="EG3062" s="77">
        <f t="shared" si="1344"/>
        <v>5.9994000599939999E-2</v>
      </c>
      <c r="EH3062" s="304">
        <f t="shared" si="1345"/>
        <v>6.8693130686931312</v>
      </c>
      <c r="EI3062" s="77">
        <f t="shared" si="1346"/>
        <v>8.9991000899910009E-2</v>
      </c>
      <c r="EJ3062" s="304">
        <f t="shared" si="1347"/>
        <v>12.948705129487051</v>
      </c>
      <c r="EK3062" s="77">
        <f t="shared" si="1348"/>
        <v>0.13998600139986003</v>
      </c>
      <c r="EL3062" s="304">
        <f t="shared" si="1349"/>
        <v>2.0097990200979901</v>
      </c>
      <c r="EM3062" s="77">
        <f t="shared" si="1350"/>
        <v>0.13998600139986003</v>
      </c>
      <c r="EN3062" s="304">
        <f t="shared" si="1351"/>
        <v>5.9894010598940106</v>
      </c>
      <c r="EO3062" s="77">
        <f t="shared" si="1352"/>
        <v>9.9990000999900006E-2</v>
      </c>
      <c r="EP3062" s="304">
        <f t="shared" si="1353"/>
        <v>0</v>
      </c>
      <c r="EQ3062" s="77" t="e">
        <f t="shared" si="1354"/>
        <v>#DIV/0!</v>
      </c>
      <c r="ER3062" s="77">
        <f t="shared" si="1355"/>
        <v>100</v>
      </c>
      <c r="ES3062" s="77">
        <f t="shared" si="1356"/>
        <v>0</v>
      </c>
    </row>
    <row r="3063" spans="1:149" s="77" customFormat="1" x14ac:dyDescent="0.45">
      <c r="A3063" s="77" t="s">
        <v>4412</v>
      </c>
      <c r="B3063" s="178" t="s">
        <v>861</v>
      </c>
      <c r="C3063" s="77" t="s">
        <v>4430</v>
      </c>
      <c r="D3063" s="77" t="s">
        <v>4428</v>
      </c>
      <c r="E3063" s="77" t="s">
        <v>637</v>
      </c>
      <c r="F3063" s="77" t="s">
        <v>4414</v>
      </c>
      <c r="G3063" s="77" t="s">
        <v>4426</v>
      </c>
      <c r="H3063" s="77" t="s">
        <v>1100</v>
      </c>
      <c r="I3063" s="77">
        <v>4</v>
      </c>
      <c r="J3063" s="304">
        <v>205.9</v>
      </c>
      <c r="K3063" s="77">
        <v>2.5</v>
      </c>
      <c r="L3063" s="304">
        <v>1200</v>
      </c>
      <c r="M3063" s="77">
        <v>5</v>
      </c>
      <c r="N3063" s="77" t="s">
        <v>748</v>
      </c>
      <c r="O3063" s="77" t="s">
        <v>3459</v>
      </c>
      <c r="P3063" s="72" t="s">
        <v>1374</v>
      </c>
      <c r="Q3063" s="125"/>
      <c r="R3063" s="164">
        <v>1.9</v>
      </c>
      <c r="S3063" s="208">
        <v>-5.1980000000000004</v>
      </c>
      <c r="U3063" s="77">
        <v>4.1500000000000004</v>
      </c>
      <c r="W3063" s="77">
        <v>0</v>
      </c>
      <c r="AA3063" s="168">
        <v>0</v>
      </c>
      <c r="AB3063" s="168"/>
      <c r="AC3063" s="168">
        <v>1</v>
      </c>
      <c r="AE3063" s="327"/>
      <c r="AG3063" s="168"/>
      <c r="AQ3063" s="178" t="s">
        <v>824</v>
      </c>
      <c r="AR3063" s="66">
        <v>1.0089999999999999</v>
      </c>
      <c r="AS3063" s="66">
        <v>1.6040000000000001</v>
      </c>
      <c r="AU3063" s="276"/>
      <c r="AV3063" s="276">
        <v>2059</v>
      </c>
      <c r="AW3063" s="276">
        <v>0</v>
      </c>
      <c r="AX3063" s="95"/>
      <c r="AY3063" s="276">
        <v>3302.636</v>
      </c>
      <c r="AZ3063" s="95">
        <v>46.042011846243206</v>
      </c>
      <c r="BA3063" s="178"/>
      <c r="BB3063" s="98" t="s">
        <v>722</v>
      </c>
      <c r="BC3063" s="178" t="s">
        <v>1126</v>
      </c>
      <c r="BD3063" s="77">
        <v>49.8</v>
      </c>
      <c r="BE3063" s="77">
        <v>0.3</v>
      </c>
      <c r="BF3063" s="77">
        <v>1.89</v>
      </c>
      <c r="BG3063" s="77">
        <v>0.18</v>
      </c>
      <c r="BH3063" s="77">
        <v>16.71</v>
      </c>
      <c r="BI3063" s="77">
        <v>0.1</v>
      </c>
      <c r="BN3063" s="96">
        <v>8.08</v>
      </c>
      <c r="BO3063" s="77">
        <v>0.25</v>
      </c>
      <c r="BP3063" s="77">
        <v>0.23</v>
      </c>
      <c r="BQ3063" s="77">
        <v>0.08</v>
      </c>
      <c r="BR3063" s="77">
        <v>6.46</v>
      </c>
      <c r="BS3063" s="77">
        <v>0.1</v>
      </c>
      <c r="BX3063" s="77">
        <v>10.97</v>
      </c>
      <c r="BY3063" s="77">
        <v>0.18</v>
      </c>
      <c r="BZ3063" s="77">
        <v>3.77</v>
      </c>
      <c r="CA3063" s="77">
        <v>0.12</v>
      </c>
      <c r="CB3063" s="77">
        <v>2.09</v>
      </c>
      <c r="CC3063" s="77">
        <v>0.11</v>
      </c>
      <c r="DH3063" s="96">
        <f t="shared" ref="DH3063:DH3075" si="1360">SUM(BD3063,BF3063,BH3063,BN3063,BP3063,BR3063,BX3063,BZ3063,CB3063)</f>
        <v>100</v>
      </c>
      <c r="DJ3063" s="96">
        <f t="shared" si="1332"/>
        <v>0</v>
      </c>
      <c r="DL3063" s="77" t="s">
        <v>4431</v>
      </c>
      <c r="DO3063" s="348">
        <v>1.49</v>
      </c>
      <c r="DP3063" s="96">
        <v>0.13</v>
      </c>
      <c r="DQ3063" s="348">
        <f t="shared" ref="DQ3063:DQ3074" si="1361">DS3063/10000</f>
        <v>0.1429</v>
      </c>
      <c r="DS3063" s="246">
        <v>1429</v>
      </c>
      <c r="DT3063" s="77">
        <v>299</v>
      </c>
      <c r="DU3063" s="96"/>
      <c r="DW3063" s="178"/>
      <c r="DX3063" s="304">
        <f t="shared" si="1335"/>
        <v>49.8</v>
      </c>
      <c r="DY3063" s="77">
        <f t="shared" si="1336"/>
        <v>0.3</v>
      </c>
      <c r="DZ3063" s="304">
        <f t="shared" si="1337"/>
        <v>1.8900000000000001</v>
      </c>
      <c r="EA3063" s="77">
        <f t="shared" si="1338"/>
        <v>0.18</v>
      </c>
      <c r="EB3063" s="304">
        <f t="shared" si="1339"/>
        <v>16.71</v>
      </c>
      <c r="EC3063" s="77">
        <f t="shared" si="1340"/>
        <v>0.1</v>
      </c>
      <c r="ED3063" s="304">
        <f t="shared" si="1341"/>
        <v>8.08</v>
      </c>
      <c r="EE3063" s="77">
        <f t="shared" si="1342"/>
        <v>0.25</v>
      </c>
      <c r="EF3063" s="304">
        <f t="shared" si="1343"/>
        <v>0.22999999999999998</v>
      </c>
      <c r="EG3063" s="77">
        <f t="shared" si="1344"/>
        <v>7.9999999999999988E-2</v>
      </c>
      <c r="EH3063" s="304">
        <f t="shared" si="1345"/>
        <v>6.4600000000000009</v>
      </c>
      <c r="EI3063" s="77">
        <f t="shared" si="1346"/>
        <v>0.10000000000000002</v>
      </c>
      <c r="EJ3063" s="304">
        <f t="shared" si="1347"/>
        <v>10.97</v>
      </c>
      <c r="EK3063" s="77">
        <f t="shared" si="1348"/>
        <v>0.18</v>
      </c>
      <c r="EL3063" s="304">
        <f t="shared" si="1349"/>
        <v>3.7699999999999996</v>
      </c>
      <c r="EM3063" s="77">
        <f t="shared" si="1350"/>
        <v>0.11999999999999998</v>
      </c>
      <c r="EN3063" s="304">
        <f t="shared" si="1351"/>
        <v>2.09</v>
      </c>
      <c r="EO3063" s="77">
        <f t="shared" si="1352"/>
        <v>0.11</v>
      </c>
      <c r="EP3063" s="304">
        <f t="shared" si="1353"/>
        <v>0</v>
      </c>
      <c r="EQ3063" s="77" t="e">
        <f t="shared" si="1354"/>
        <v>#DIV/0!</v>
      </c>
      <c r="ER3063" s="77">
        <f t="shared" si="1355"/>
        <v>100</v>
      </c>
      <c r="ES3063" s="77">
        <f t="shared" si="1356"/>
        <v>0</v>
      </c>
    </row>
    <row r="3064" spans="1:149" s="77" customFormat="1" x14ac:dyDescent="0.45">
      <c r="A3064" s="77" t="s">
        <v>4412</v>
      </c>
      <c r="B3064" s="178" t="s">
        <v>861</v>
      </c>
      <c r="C3064" s="77" t="s">
        <v>4430</v>
      </c>
      <c r="D3064" s="77" t="s">
        <v>4429</v>
      </c>
      <c r="E3064" s="77" t="s">
        <v>637</v>
      </c>
      <c r="F3064" s="77" t="s">
        <v>4415</v>
      </c>
      <c r="G3064" s="77" t="s">
        <v>4426</v>
      </c>
      <c r="H3064" s="77" t="s">
        <v>1100</v>
      </c>
      <c r="I3064" s="77">
        <v>4</v>
      </c>
      <c r="J3064" s="304">
        <v>205.9</v>
      </c>
      <c r="K3064" s="77">
        <v>2.5</v>
      </c>
      <c r="L3064" s="304">
        <v>1200</v>
      </c>
      <c r="M3064" s="77">
        <v>5</v>
      </c>
      <c r="N3064" s="77" t="s">
        <v>748</v>
      </c>
      <c r="O3064" s="77" t="s">
        <v>3459</v>
      </c>
      <c r="P3064" s="72" t="s">
        <v>1374</v>
      </c>
      <c r="Q3064" s="125"/>
      <c r="R3064" s="164">
        <v>1.9</v>
      </c>
      <c r="S3064" s="208">
        <v>-4.9589999999999996</v>
      </c>
      <c r="U3064" s="77">
        <v>4.3499999999999996</v>
      </c>
      <c r="W3064" s="77">
        <v>0</v>
      </c>
      <c r="AA3064" s="168">
        <v>0</v>
      </c>
      <c r="AB3064" s="168"/>
      <c r="AC3064" s="168">
        <v>1</v>
      </c>
      <c r="AE3064" s="327"/>
      <c r="AG3064" s="168"/>
      <c r="AQ3064" s="178" t="s">
        <v>824</v>
      </c>
      <c r="AR3064" s="66">
        <v>1.0089999999999999</v>
      </c>
      <c r="AS3064" s="66">
        <v>1.6040000000000001</v>
      </c>
      <c r="AU3064" s="276"/>
      <c r="AV3064" s="276">
        <v>2059</v>
      </c>
      <c r="AW3064" s="276">
        <v>0</v>
      </c>
      <c r="AX3064" s="95"/>
      <c r="AY3064" s="276">
        <v>3302.636</v>
      </c>
      <c r="AZ3064" s="95">
        <v>46.042011846243206</v>
      </c>
      <c r="BA3064" s="178"/>
      <c r="BB3064" s="98" t="s">
        <v>722</v>
      </c>
      <c r="BC3064" s="178" t="s">
        <v>1126</v>
      </c>
      <c r="BD3064" s="77">
        <v>52.53</v>
      </c>
      <c r="BE3064" s="77">
        <v>0.41</v>
      </c>
      <c r="BF3064" s="77">
        <v>0.85</v>
      </c>
      <c r="BG3064" s="77">
        <v>0.06</v>
      </c>
      <c r="BH3064" s="77">
        <v>16.04</v>
      </c>
      <c r="BI3064" s="77">
        <v>0.19</v>
      </c>
      <c r="BN3064" s="96">
        <v>5.34</v>
      </c>
      <c r="BO3064" s="77">
        <v>0.2</v>
      </c>
      <c r="BP3064" s="77">
        <v>0.11</v>
      </c>
      <c r="BQ3064" s="96">
        <v>7.0000000000000007E-2</v>
      </c>
      <c r="BR3064" s="77">
        <v>7.91</v>
      </c>
      <c r="BS3064" s="77">
        <v>0.15</v>
      </c>
      <c r="BX3064" s="77">
        <v>12.71</v>
      </c>
      <c r="BY3064" s="77">
        <v>0.3</v>
      </c>
      <c r="BZ3064" s="77">
        <v>2.4500000000000002</v>
      </c>
      <c r="CA3064" s="77">
        <v>7.0000000000000007E-2</v>
      </c>
      <c r="CB3064" s="77">
        <v>2.06</v>
      </c>
      <c r="CC3064" s="77">
        <v>0.05</v>
      </c>
      <c r="DH3064" s="96">
        <f t="shared" si="1360"/>
        <v>100.00000000000001</v>
      </c>
      <c r="DJ3064" s="96">
        <f t="shared" si="1332"/>
        <v>0</v>
      </c>
      <c r="DL3064" s="77" t="s">
        <v>4431</v>
      </c>
      <c r="DO3064" s="348">
        <v>1.58</v>
      </c>
      <c r="DP3064" s="96">
        <v>0.16</v>
      </c>
      <c r="DQ3064" s="348">
        <f t="shared" si="1361"/>
        <v>0.11700000000000001</v>
      </c>
      <c r="DS3064" s="246">
        <v>1170</v>
      </c>
      <c r="DT3064" s="77">
        <v>277</v>
      </c>
      <c r="DU3064" s="96"/>
      <c r="DW3064" s="178"/>
      <c r="DX3064" s="304">
        <f t="shared" si="1335"/>
        <v>52.53</v>
      </c>
      <c r="DY3064" s="77">
        <f t="shared" si="1336"/>
        <v>0.41</v>
      </c>
      <c r="DZ3064" s="304">
        <f t="shared" si="1337"/>
        <v>0.84999999999999987</v>
      </c>
      <c r="EA3064" s="77">
        <f t="shared" si="1338"/>
        <v>5.9999999999999991E-2</v>
      </c>
      <c r="EB3064" s="304">
        <f t="shared" si="1339"/>
        <v>16.039999999999996</v>
      </c>
      <c r="EC3064" s="77">
        <f t="shared" si="1340"/>
        <v>0.18999999999999997</v>
      </c>
      <c r="ED3064" s="304">
        <f t="shared" si="1341"/>
        <v>5.339999999999999</v>
      </c>
      <c r="EE3064" s="77">
        <f t="shared" si="1342"/>
        <v>0.19999999999999996</v>
      </c>
      <c r="EF3064" s="304">
        <f t="shared" si="1343"/>
        <v>0.10999999999999999</v>
      </c>
      <c r="EG3064" s="77">
        <f t="shared" si="1344"/>
        <v>7.0000000000000007E-2</v>
      </c>
      <c r="EH3064" s="304">
        <f t="shared" si="1345"/>
        <v>7.9099999999999993</v>
      </c>
      <c r="EI3064" s="77">
        <f t="shared" si="1346"/>
        <v>0.14999999999999997</v>
      </c>
      <c r="EJ3064" s="304">
        <f t="shared" si="1347"/>
        <v>12.709999999999999</v>
      </c>
      <c r="EK3064" s="77">
        <f t="shared" si="1348"/>
        <v>0.29999999999999993</v>
      </c>
      <c r="EL3064" s="304">
        <f t="shared" si="1349"/>
        <v>2.4499999999999997</v>
      </c>
      <c r="EM3064" s="77">
        <f t="shared" si="1350"/>
        <v>6.9999999999999993E-2</v>
      </c>
      <c r="EN3064" s="304">
        <f t="shared" si="1351"/>
        <v>2.0599999999999996</v>
      </c>
      <c r="EO3064" s="77">
        <f t="shared" si="1352"/>
        <v>4.9999999999999989E-2</v>
      </c>
      <c r="EP3064" s="304">
        <f t="shared" si="1353"/>
        <v>0</v>
      </c>
      <c r="EQ3064" s="77" t="e">
        <f t="shared" si="1354"/>
        <v>#DIV/0!</v>
      </c>
      <c r="ER3064" s="77">
        <f t="shared" si="1355"/>
        <v>100</v>
      </c>
      <c r="ES3064" s="77">
        <f t="shared" si="1356"/>
        <v>0</v>
      </c>
    </row>
    <row r="3065" spans="1:149" s="77" customFormat="1" x14ac:dyDescent="0.45">
      <c r="A3065" s="77" t="s">
        <v>4412</v>
      </c>
      <c r="B3065" s="178" t="s">
        <v>861</v>
      </c>
      <c r="C3065" s="77" t="s">
        <v>4430</v>
      </c>
      <c r="D3065" s="77" t="s">
        <v>4428</v>
      </c>
      <c r="E3065" s="77" t="s">
        <v>637</v>
      </c>
      <c r="F3065" s="77" t="s">
        <v>4416</v>
      </c>
      <c r="G3065" s="77" t="s">
        <v>4426</v>
      </c>
      <c r="H3065" s="77" t="s">
        <v>1100</v>
      </c>
      <c r="I3065" s="77">
        <v>8</v>
      </c>
      <c r="J3065" s="304">
        <v>101.3</v>
      </c>
      <c r="K3065" s="77">
        <v>2.5</v>
      </c>
      <c r="L3065" s="304">
        <v>1200</v>
      </c>
      <c r="M3065" s="77">
        <v>5</v>
      </c>
      <c r="N3065" s="77" t="s">
        <v>748</v>
      </c>
      <c r="O3065" s="77" t="s">
        <v>3459</v>
      </c>
      <c r="P3065" s="72" t="s">
        <v>1374</v>
      </c>
      <c r="Q3065" s="125"/>
      <c r="R3065" s="164">
        <v>1.9</v>
      </c>
      <c r="S3065" s="208">
        <v>-5.141</v>
      </c>
      <c r="U3065" s="77">
        <v>1.91</v>
      </c>
      <c r="W3065" s="77">
        <v>0</v>
      </c>
      <c r="AA3065" s="168">
        <v>0</v>
      </c>
      <c r="AB3065" s="168"/>
      <c r="AC3065" s="168">
        <v>1</v>
      </c>
      <c r="AE3065" s="327"/>
      <c r="AG3065" s="168"/>
      <c r="AQ3065" s="178" t="s">
        <v>824</v>
      </c>
      <c r="AR3065" s="66">
        <v>0.99070000000000003</v>
      </c>
      <c r="AS3065" s="66">
        <v>1.2470000000000001</v>
      </c>
      <c r="AU3065" s="276"/>
      <c r="AV3065" s="276">
        <v>1013</v>
      </c>
      <c r="AW3065" s="276">
        <v>0</v>
      </c>
      <c r="AX3065" s="95"/>
      <c r="AY3065" s="276">
        <v>1263.211</v>
      </c>
      <c r="AZ3065" s="95">
        <v>27.956641483770898</v>
      </c>
      <c r="BA3065" s="178"/>
      <c r="BB3065" s="98" t="s">
        <v>722</v>
      </c>
      <c r="BC3065" s="178" t="s">
        <v>1126</v>
      </c>
      <c r="BD3065" s="77">
        <v>50.45</v>
      </c>
      <c r="BE3065" s="77">
        <v>0.33</v>
      </c>
      <c r="BF3065" s="77">
        <v>1.76</v>
      </c>
      <c r="BG3065" s="77">
        <v>0.09</v>
      </c>
      <c r="BH3065" s="77">
        <v>16.7</v>
      </c>
      <c r="BI3065" s="77">
        <v>0.14000000000000001</v>
      </c>
      <c r="BN3065" s="96">
        <v>7.11</v>
      </c>
      <c r="BO3065" s="77">
        <v>0.26</v>
      </c>
      <c r="BP3065" s="77">
        <v>0.19</v>
      </c>
      <c r="BQ3065" s="96">
        <v>7.0000000000000007E-2</v>
      </c>
      <c r="BR3065" s="77">
        <v>6.57</v>
      </c>
      <c r="BS3065" s="77">
        <v>0.09</v>
      </c>
      <c r="BX3065" s="77">
        <v>11.38</v>
      </c>
      <c r="BY3065" s="77">
        <v>0.22</v>
      </c>
      <c r="BZ3065" s="77">
        <v>3.7</v>
      </c>
      <c r="CA3065" s="77">
        <v>0.09</v>
      </c>
      <c r="CB3065" s="77">
        <v>2.14</v>
      </c>
      <c r="CC3065" s="77">
        <v>7.0000000000000007E-2</v>
      </c>
      <c r="DH3065" s="96">
        <f t="shared" si="1360"/>
        <v>100</v>
      </c>
      <c r="DJ3065" s="96">
        <f t="shared" si="1332"/>
        <v>0</v>
      </c>
      <c r="DL3065" s="77" t="s">
        <v>4431</v>
      </c>
      <c r="DO3065" s="348">
        <v>1.55</v>
      </c>
      <c r="DP3065" s="96">
        <v>0.23</v>
      </c>
      <c r="DQ3065" s="348">
        <f t="shared" si="1361"/>
        <v>6.6100000000000006E-2</v>
      </c>
      <c r="DS3065" s="246">
        <v>661</v>
      </c>
      <c r="DT3065" s="77">
        <v>142</v>
      </c>
      <c r="DU3065" s="96"/>
      <c r="DW3065" s="178"/>
      <c r="DX3065" s="304">
        <f t="shared" si="1335"/>
        <v>50.45</v>
      </c>
      <c r="DY3065" s="77">
        <f t="shared" si="1336"/>
        <v>0.33</v>
      </c>
      <c r="DZ3065" s="304">
        <f t="shared" si="1337"/>
        <v>1.76</v>
      </c>
      <c r="EA3065" s="77">
        <f t="shared" si="1338"/>
        <v>0.09</v>
      </c>
      <c r="EB3065" s="304">
        <f t="shared" si="1339"/>
        <v>16.7</v>
      </c>
      <c r="EC3065" s="77">
        <f t="shared" si="1340"/>
        <v>0.14000000000000001</v>
      </c>
      <c r="ED3065" s="304">
        <f t="shared" si="1341"/>
        <v>7.1099999999999994</v>
      </c>
      <c r="EE3065" s="77">
        <f t="shared" si="1342"/>
        <v>0.25999999999999995</v>
      </c>
      <c r="EF3065" s="304">
        <f t="shared" si="1343"/>
        <v>0.19</v>
      </c>
      <c r="EG3065" s="77">
        <f t="shared" si="1344"/>
        <v>7.0000000000000007E-2</v>
      </c>
      <c r="EH3065" s="304">
        <f t="shared" si="1345"/>
        <v>6.5700000000000012</v>
      </c>
      <c r="EI3065" s="77">
        <f t="shared" si="1346"/>
        <v>9.0000000000000011E-2</v>
      </c>
      <c r="EJ3065" s="304">
        <f t="shared" si="1347"/>
        <v>11.38</v>
      </c>
      <c r="EK3065" s="77">
        <f t="shared" si="1348"/>
        <v>0.22</v>
      </c>
      <c r="EL3065" s="304">
        <f t="shared" si="1349"/>
        <v>3.7000000000000006</v>
      </c>
      <c r="EM3065" s="77">
        <f t="shared" si="1350"/>
        <v>9.0000000000000011E-2</v>
      </c>
      <c r="EN3065" s="304">
        <f t="shared" si="1351"/>
        <v>2.14</v>
      </c>
      <c r="EO3065" s="77">
        <f t="shared" si="1352"/>
        <v>7.0000000000000007E-2</v>
      </c>
      <c r="EP3065" s="304">
        <f t="shared" si="1353"/>
        <v>0</v>
      </c>
      <c r="EQ3065" s="77" t="e">
        <f t="shared" si="1354"/>
        <v>#DIV/0!</v>
      </c>
      <c r="ER3065" s="77">
        <f t="shared" si="1355"/>
        <v>100</v>
      </c>
      <c r="ES3065" s="77">
        <f t="shared" si="1356"/>
        <v>0</v>
      </c>
    </row>
    <row r="3066" spans="1:149" s="77" customFormat="1" x14ac:dyDescent="0.45">
      <c r="A3066" s="77" t="s">
        <v>4412</v>
      </c>
      <c r="B3066" s="178" t="s">
        <v>861</v>
      </c>
      <c r="C3066" s="77" t="s">
        <v>4430</v>
      </c>
      <c r="D3066" s="77" t="s">
        <v>4427</v>
      </c>
      <c r="E3066" s="77" t="s">
        <v>637</v>
      </c>
      <c r="F3066" s="77" t="s">
        <v>4417</v>
      </c>
      <c r="G3066" s="77" t="s">
        <v>4426</v>
      </c>
      <c r="H3066" s="77" t="s">
        <v>1100</v>
      </c>
      <c r="I3066" s="77">
        <v>4</v>
      </c>
      <c r="J3066" s="304">
        <v>52.4</v>
      </c>
      <c r="K3066" s="77">
        <v>2.5</v>
      </c>
      <c r="L3066" s="304">
        <v>1200</v>
      </c>
      <c r="M3066" s="77">
        <v>5</v>
      </c>
      <c r="N3066" s="77" t="s">
        <v>748</v>
      </c>
      <c r="O3066" s="77" t="s">
        <v>3459</v>
      </c>
      <c r="P3066" s="72" t="s">
        <v>1374</v>
      </c>
      <c r="Q3066" s="125"/>
      <c r="R3066" s="164">
        <v>1.9</v>
      </c>
      <c r="S3066" s="208">
        <v>-5.952</v>
      </c>
      <c r="U3066" s="77">
        <v>3.93</v>
      </c>
      <c r="W3066" s="77">
        <v>0</v>
      </c>
      <c r="AA3066" s="168">
        <v>0</v>
      </c>
      <c r="AB3066" s="168"/>
      <c r="AC3066" s="168">
        <v>1</v>
      </c>
      <c r="AE3066" s="327"/>
      <c r="AG3066" s="168"/>
      <c r="AQ3066" s="178" t="s">
        <v>824</v>
      </c>
      <c r="AR3066" s="66">
        <v>0.9919</v>
      </c>
      <c r="AS3066" s="66">
        <v>1.1160000000000001</v>
      </c>
      <c r="AU3066" s="276"/>
      <c r="AV3066" s="276">
        <v>524</v>
      </c>
      <c r="AW3066" s="276">
        <v>0</v>
      </c>
      <c r="AX3066" s="95"/>
      <c r="AY3066" s="276">
        <v>584.78400000000011</v>
      </c>
      <c r="AZ3066" s="95">
        <v>23.073353303445089</v>
      </c>
      <c r="BA3066" s="178"/>
      <c r="BB3066" s="98" t="s">
        <v>722</v>
      </c>
      <c r="BC3066" s="178" t="s">
        <v>1126</v>
      </c>
      <c r="BD3066" s="77">
        <v>50.2</v>
      </c>
      <c r="BE3066" s="77">
        <v>0.44</v>
      </c>
      <c r="BF3066" s="77">
        <v>1.06</v>
      </c>
      <c r="BG3066" s="77">
        <v>0.09</v>
      </c>
      <c r="BH3066" s="77">
        <v>14.47</v>
      </c>
      <c r="BI3066" s="77">
        <v>0.16</v>
      </c>
      <c r="BN3066" s="96">
        <v>6.28</v>
      </c>
      <c r="BO3066" s="77">
        <v>0.27</v>
      </c>
      <c r="BP3066" s="77">
        <v>0.12</v>
      </c>
      <c r="BQ3066" s="96">
        <v>0.09</v>
      </c>
      <c r="BR3066" s="77">
        <v>6.88</v>
      </c>
      <c r="BS3066" s="77">
        <v>0.18</v>
      </c>
      <c r="BX3066" s="77">
        <v>13.17</v>
      </c>
      <c r="BY3066" s="77">
        <v>0.27</v>
      </c>
      <c r="BZ3066" s="77">
        <v>1.97</v>
      </c>
      <c r="CA3066" s="77">
        <v>0.1</v>
      </c>
      <c r="CB3066" s="77">
        <v>5.83</v>
      </c>
      <c r="CC3066" s="77">
        <v>0.18</v>
      </c>
      <c r="DH3066" s="96">
        <f t="shared" si="1360"/>
        <v>99.98</v>
      </c>
      <c r="DJ3066" s="96">
        <f t="shared" ref="DJ3066:DJ3102" si="1362">IF(AND(DH3066&lt;100, DH3066&gt;0), 100-DH3066, 0)</f>
        <v>1.9999999999996021E-2</v>
      </c>
      <c r="DL3066" s="77" t="s">
        <v>4431</v>
      </c>
      <c r="DO3066" s="348">
        <v>0.82</v>
      </c>
      <c r="DP3066" s="96">
        <v>0.37</v>
      </c>
      <c r="DQ3066" s="348">
        <f t="shared" si="1361"/>
        <v>5.8200000000000002E-2</v>
      </c>
      <c r="DS3066" s="246">
        <v>582</v>
      </c>
      <c r="DT3066" s="77">
        <v>132</v>
      </c>
      <c r="DU3066" s="96"/>
      <c r="DW3066" s="178"/>
      <c r="DX3066" s="304">
        <f t="shared" si="1335"/>
        <v>50.210042008401679</v>
      </c>
      <c r="DY3066" s="77">
        <f t="shared" si="1336"/>
        <v>0.44008801760352062</v>
      </c>
      <c r="DZ3066" s="304">
        <f t="shared" si="1337"/>
        <v>1.0602120424084818</v>
      </c>
      <c r="EA3066" s="77">
        <f t="shared" si="1338"/>
        <v>9.001800360072014E-2</v>
      </c>
      <c r="EB3066" s="304">
        <f t="shared" si="1339"/>
        <v>14.472894578915781</v>
      </c>
      <c r="EC3066" s="77">
        <f t="shared" si="1340"/>
        <v>0.16003200640128024</v>
      </c>
      <c r="ED3066" s="304">
        <f t="shared" si="1341"/>
        <v>6.2812562512502499</v>
      </c>
      <c r="EE3066" s="77">
        <f t="shared" si="1342"/>
        <v>0.27005401080216046</v>
      </c>
      <c r="EF3066" s="304">
        <f t="shared" si="1343"/>
        <v>0.12002400480096019</v>
      </c>
      <c r="EG3066" s="77">
        <f t="shared" si="1344"/>
        <v>9.001800360072014E-2</v>
      </c>
      <c r="EH3066" s="304">
        <f t="shared" si="1345"/>
        <v>6.8813762752550511</v>
      </c>
      <c r="EI3066" s="77">
        <f t="shared" si="1346"/>
        <v>0.18003600720144028</v>
      </c>
      <c r="EJ3066" s="304">
        <f t="shared" si="1347"/>
        <v>13.17263452690538</v>
      </c>
      <c r="EK3066" s="77">
        <f t="shared" si="1348"/>
        <v>0.2700540108021604</v>
      </c>
      <c r="EL3066" s="304">
        <f t="shared" si="1349"/>
        <v>1.970394078815763</v>
      </c>
      <c r="EM3066" s="77">
        <f t="shared" si="1350"/>
        <v>0.10002000400080016</v>
      </c>
      <c r="EN3066" s="304">
        <f t="shared" si="1351"/>
        <v>5.8311662332466492</v>
      </c>
      <c r="EO3066" s="77">
        <f t="shared" si="1352"/>
        <v>0.18003600720144028</v>
      </c>
      <c r="EP3066" s="304">
        <f t="shared" si="1353"/>
        <v>0</v>
      </c>
      <c r="EQ3066" s="77" t="e">
        <f t="shared" si="1354"/>
        <v>#DIV/0!</v>
      </c>
      <c r="ER3066" s="77">
        <f t="shared" si="1355"/>
        <v>100</v>
      </c>
      <c r="ES3066" s="77">
        <f t="shared" si="1356"/>
        <v>0</v>
      </c>
    </row>
    <row r="3067" spans="1:149" s="77" customFormat="1" x14ac:dyDescent="0.45">
      <c r="A3067" s="77" t="s">
        <v>4412</v>
      </c>
      <c r="B3067" s="178" t="s">
        <v>861</v>
      </c>
      <c r="C3067" s="77" t="s">
        <v>4430</v>
      </c>
      <c r="D3067" s="77" t="s">
        <v>4428</v>
      </c>
      <c r="E3067" s="77" t="s">
        <v>637</v>
      </c>
      <c r="F3067" s="77" t="s">
        <v>4418</v>
      </c>
      <c r="G3067" s="77" t="s">
        <v>4426</v>
      </c>
      <c r="H3067" s="77" t="s">
        <v>1100</v>
      </c>
      <c r="I3067" s="77">
        <v>4</v>
      </c>
      <c r="J3067" s="304">
        <v>52.4</v>
      </c>
      <c r="K3067" s="77">
        <v>2.5</v>
      </c>
      <c r="L3067" s="304">
        <v>1200</v>
      </c>
      <c r="M3067" s="77">
        <v>5</v>
      </c>
      <c r="N3067" s="77" t="s">
        <v>748</v>
      </c>
      <c r="O3067" s="77" t="s">
        <v>3459</v>
      </c>
      <c r="P3067" s="72" t="s">
        <v>1374</v>
      </c>
      <c r="Q3067" s="125"/>
      <c r="R3067" s="164">
        <v>1.9</v>
      </c>
      <c r="S3067" s="208">
        <v>-6.3410000000000002</v>
      </c>
      <c r="U3067" s="77">
        <v>3.94</v>
      </c>
      <c r="W3067" s="77">
        <v>0</v>
      </c>
      <c r="AA3067" s="168">
        <v>0</v>
      </c>
      <c r="AB3067" s="168"/>
      <c r="AC3067" s="168">
        <v>1</v>
      </c>
      <c r="AE3067" s="327"/>
      <c r="AG3067" s="168"/>
      <c r="AQ3067" s="178" t="s">
        <v>824</v>
      </c>
      <c r="AR3067" s="66">
        <v>0.9919</v>
      </c>
      <c r="AS3067" s="66">
        <v>1.1160000000000001</v>
      </c>
      <c r="AU3067" s="276"/>
      <c r="AV3067" s="276">
        <v>524</v>
      </c>
      <c r="AW3067" s="276">
        <v>0</v>
      </c>
      <c r="AX3067" s="95"/>
      <c r="AY3067" s="276">
        <v>584.78400000000011</v>
      </c>
      <c r="AZ3067" s="95">
        <v>23.073353303445089</v>
      </c>
      <c r="BA3067" s="178"/>
      <c r="BB3067" s="98" t="s">
        <v>722</v>
      </c>
      <c r="BC3067" s="178" t="s">
        <v>1126</v>
      </c>
      <c r="BD3067" s="77">
        <v>49.87</v>
      </c>
      <c r="BE3067" s="77">
        <v>0.5</v>
      </c>
      <c r="BF3067" s="77">
        <v>1.8</v>
      </c>
      <c r="BG3067" s="77">
        <v>7.0000000000000007E-2</v>
      </c>
      <c r="BH3067" s="77">
        <v>16.760000000000002</v>
      </c>
      <c r="BI3067" s="77">
        <v>0.16</v>
      </c>
      <c r="BN3067" s="96">
        <v>8.4</v>
      </c>
      <c r="BO3067" s="77">
        <v>0.38</v>
      </c>
      <c r="BP3067" s="77">
        <v>0.17</v>
      </c>
      <c r="BQ3067" s="96">
        <v>0.08</v>
      </c>
      <c r="BR3067" s="77">
        <v>6.52</v>
      </c>
      <c r="BS3067" s="77">
        <v>7.0000000000000007E-2</v>
      </c>
      <c r="BX3067" s="77">
        <v>10.81</v>
      </c>
      <c r="BY3067" s="77">
        <v>0.18</v>
      </c>
      <c r="BZ3067" s="77">
        <v>3.58</v>
      </c>
      <c r="CA3067" s="77">
        <v>0.11</v>
      </c>
      <c r="CB3067" s="77">
        <v>2.1</v>
      </c>
      <c r="CC3067" s="77">
        <v>0.11</v>
      </c>
      <c r="DH3067" s="96">
        <f t="shared" si="1360"/>
        <v>100.00999999999999</v>
      </c>
      <c r="DJ3067" s="96">
        <f t="shared" si="1362"/>
        <v>0</v>
      </c>
      <c r="DL3067" s="77" t="s">
        <v>4431</v>
      </c>
      <c r="DO3067" s="348">
        <v>0.73</v>
      </c>
      <c r="DP3067" s="96">
        <v>0.2</v>
      </c>
      <c r="DQ3067" s="348">
        <f t="shared" si="1361"/>
        <v>3.8300000000000001E-2</v>
      </c>
      <c r="DS3067" s="246">
        <v>383</v>
      </c>
      <c r="DT3067" s="77">
        <v>103</v>
      </c>
      <c r="DU3067" s="96"/>
      <c r="DW3067" s="178"/>
      <c r="DX3067" s="304">
        <f t="shared" si="1335"/>
        <v>49.865013498650136</v>
      </c>
      <c r="DY3067" s="77">
        <f t="shared" si="1336"/>
        <v>0.49995000499950004</v>
      </c>
      <c r="DZ3067" s="304">
        <f t="shared" si="1337"/>
        <v>1.7998200179982005</v>
      </c>
      <c r="EA3067" s="77">
        <f t="shared" si="1338"/>
        <v>6.9993000699930016E-2</v>
      </c>
      <c r="EB3067" s="304">
        <f t="shared" si="1339"/>
        <v>16.758324167583243</v>
      </c>
      <c r="EC3067" s="77">
        <f t="shared" si="1340"/>
        <v>0.15998400159984</v>
      </c>
      <c r="ED3067" s="304">
        <f t="shared" si="1341"/>
        <v>8.3991600839916032</v>
      </c>
      <c r="EE3067" s="77">
        <f t="shared" si="1342"/>
        <v>0.37996200379962014</v>
      </c>
      <c r="EF3067" s="304">
        <f t="shared" si="1343"/>
        <v>0.16998300169983005</v>
      </c>
      <c r="EG3067" s="77">
        <f t="shared" si="1344"/>
        <v>7.9992000799920027E-2</v>
      </c>
      <c r="EH3067" s="304">
        <f t="shared" si="1345"/>
        <v>6.5193480651934808</v>
      </c>
      <c r="EI3067" s="77">
        <f t="shared" si="1346"/>
        <v>6.9993000699930016E-2</v>
      </c>
      <c r="EJ3067" s="304">
        <f t="shared" si="1347"/>
        <v>10.808919108089192</v>
      </c>
      <c r="EK3067" s="77">
        <f t="shared" si="1348"/>
        <v>0.17998200179982005</v>
      </c>
      <c r="EL3067" s="304">
        <f t="shared" si="1349"/>
        <v>3.5796420357964207</v>
      </c>
      <c r="EM3067" s="77">
        <f t="shared" si="1350"/>
        <v>0.10998900109989002</v>
      </c>
      <c r="EN3067" s="304">
        <f t="shared" si="1351"/>
        <v>2.0997900209979008</v>
      </c>
      <c r="EO3067" s="77">
        <f t="shared" si="1352"/>
        <v>0.10998900109989004</v>
      </c>
      <c r="EP3067" s="304">
        <f t="shared" si="1353"/>
        <v>0</v>
      </c>
      <c r="EQ3067" s="77" t="e">
        <f t="shared" si="1354"/>
        <v>#DIV/0!</v>
      </c>
      <c r="ER3067" s="77">
        <f t="shared" si="1355"/>
        <v>100</v>
      </c>
      <c r="ES3067" s="77">
        <f t="shared" si="1356"/>
        <v>0</v>
      </c>
    </row>
    <row r="3068" spans="1:149" s="77" customFormat="1" x14ac:dyDescent="0.45">
      <c r="A3068" s="77" t="s">
        <v>4412</v>
      </c>
      <c r="B3068" s="178" t="s">
        <v>861</v>
      </c>
      <c r="C3068" s="77" t="s">
        <v>4430</v>
      </c>
      <c r="D3068" s="77" t="s">
        <v>4429</v>
      </c>
      <c r="E3068" s="77" t="s">
        <v>637</v>
      </c>
      <c r="F3068" s="77" t="s">
        <v>4419</v>
      </c>
      <c r="G3068" s="77" t="s">
        <v>4426</v>
      </c>
      <c r="H3068" s="77" t="s">
        <v>1100</v>
      </c>
      <c r="I3068" s="77">
        <v>4</v>
      </c>
      <c r="J3068" s="304">
        <v>52.4</v>
      </c>
      <c r="K3068" s="77">
        <v>2.5</v>
      </c>
      <c r="L3068" s="304">
        <v>1200</v>
      </c>
      <c r="M3068" s="77">
        <v>5</v>
      </c>
      <c r="N3068" s="77" t="s">
        <v>748</v>
      </c>
      <c r="O3068" s="77" t="s">
        <v>3459</v>
      </c>
      <c r="P3068" s="72" t="s">
        <v>1374</v>
      </c>
      <c r="Q3068" s="125"/>
      <c r="R3068" s="164">
        <v>1.9</v>
      </c>
      <c r="S3068" s="208">
        <v>-6.165</v>
      </c>
      <c r="U3068" s="96">
        <v>3.5</v>
      </c>
      <c r="W3068" s="77">
        <v>0</v>
      </c>
      <c r="AA3068" s="168">
        <v>0</v>
      </c>
      <c r="AB3068" s="168"/>
      <c r="AC3068" s="168">
        <v>1</v>
      </c>
      <c r="AE3068" s="327"/>
      <c r="AG3068" s="168"/>
      <c r="AQ3068" s="178" t="s">
        <v>824</v>
      </c>
      <c r="AR3068" s="66">
        <v>0.9919</v>
      </c>
      <c r="AS3068" s="66">
        <v>1.1160000000000001</v>
      </c>
      <c r="AU3068" s="276"/>
      <c r="AV3068" s="276">
        <v>524</v>
      </c>
      <c r="AW3068" s="276">
        <v>0</v>
      </c>
      <c r="AX3068" s="95"/>
      <c r="AY3068" s="276">
        <v>584.78400000000011</v>
      </c>
      <c r="AZ3068" s="95">
        <v>23.073353303445089</v>
      </c>
      <c r="BA3068" s="178"/>
      <c r="BB3068" s="98" t="s">
        <v>722</v>
      </c>
      <c r="BC3068" s="178" t="s">
        <v>1126</v>
      </c>
      <c r="BD3068" s="77">
        <v>51.26</v>
      </c>
      <c r="BE3068" s="77">
        <v>0.47</v>
      </c>
      <c r="BF3068" s="77">
        <v>0.89</v>
      </c>
      <c r="BG3068" s="77">
        <v>0.09</v>
      </c>
      <c r="BH3068" s="77">
        <v>15.65</v>
      </c>
      <c r="BI3068" s="77">
        <v>0.15</v>
      </c>
      <c r="BN3068" s="96">
        <v>7.16</v>
      </c>
      <c r="BO3068" s="77">
        <v>0.28999999999999998</v>
      </c>
      <c r="BP3068" s="77">
        <v>0.11</v>
      </c>
      <c r="BQ3068" s="96">
        <v>0.08</v>
      </c>
      <c r="BR3068" s="77">
        <v>7.94</v>
      </c>
      <c r="BS3068" s="77">
        <v>0.08</v>
      </c>
      <c r="BX3068" s="77">
        <v>12.63</v>
      </c>
      <c r="BY3068" s="77">
        <v>0.25</v>
      </c>
      <c r="BZ3068" s="77">
        <v>2.41</v>
      </c>
      <c r="CA3068" s="77">
        <v>0.1</v>
      </c>
      <c r="CB3068" s="77">
        <v>1.94</v>
      </c>
      <c r="CC3068" s="77">
        <v>0.09</v>
      </c>
      <c r="DH3068" s="96">
        <f t="shared" si="1360"/>
        <v>99.989999999999981</v>
      </c>
      <c r="DJ3068" s="96">
        <f t="shared" si="1362"/>
        <v>1.0000000000019327E-2</v>
      </c>
      <c r="DL3068" s="77" t="s">
        <v>4431</v>
      </c>
      <c r="DO3068" s="348">
        <v>0.71</v>
      </c>
      <c r="DP3068" s="96">
        <v>0.1</v>
      </c>
      <c r="DQ3068" s="348">
        <f t="shared" si="1361"/>
        <v>2.7900000000000001E-2</v>
      </c>
      <c r="DS3068" s="246">
        <v>279</v>
      </c>
      <c r="DT3068" s="77">
        <v>75</v>
      </c>
      <c r="DU3068" s="96"/>
      <c r="DW3068" s="178"/>
      <c r="DX3068" s="304">
        <f t="shared" si="1335"/>
        <v>51.265126512651271</v>
      </c>
      <c r="DY3068" s="77">
        <f t="shared" si="1336"/>
        <v>0.47004700470047006</v>
      </c>
      <c r="DZ3068" s="304">
        <f t="shared" si="1337"/>
        <v>0.89008900890089027</v>
      </c>
      <c r="EA3068" s="77">
        <f t="shared" si="1338"/>
        <v>9.0009000900090022E-2</v>
      </c>
      <c r="EB3068" s="304">
        <f t="shared" si="1339"/>
        <v>15.651565156515653</v>
      </c>
      <c r="EC3068" s="77">
        <f t="shared" si="1340"/>
        <v>0.15001500150015001</v>
      </c>
      <c r="ED3068" s="304">
        <f t="shared" si="1341"/>
        <v>7.1607160716071618</v>
      </c>
      <c r="EE3068" s="77">
        <f t="shared" si="1342"/>
        <v>0.29002900290029004</v>
      </c>
      <c r="EF3068" s="304">
        <f t="shared" si="1343"/>
        <v>0.11001100110011003</v>
      </c>
      <c r="EG3068" s="77">
        <f t="shared" si="1344"/>
        <v>8.0008000800080026E-2</v>
      </c>
      <c r="EH3068" s="304">
        <f t="shared" si="1345"/>
        <v>7.9407940794079419</v>
      </c>
      <c r="EI3068" s="77">
        <f t="shared" si="1346"/>
        <v>8.0008000800080012E-2</v>
      </c>
      <c r="EJ3068" s="304">
        <f t="shared" si="1347"/>
        <v>12.631263126312634</v>
      </c>
      <c r="EK3068" s="77">
        <f t="shared" si="1348"/>
        <v>0.25002500250025006</v>
      </c>
      <c r="EL3068" s="304">
        <f t="shared" si="1349"/>
        <v>2.4102410241024108</v>
      </c>
      <c r="EM3068" s="77">
        <f t="shared" si="1350"/>
        <v>0.10001000100010003</v>
      </c>
      <c r="EN3068" s="304">
        <f t="shared" si="1351"/>
        <v>1.9401940194019405</v>
      </c>
      <c r="EO3068" s="77">
        <f t="shared" si="1352"/>
        <v>9.0009000900090022E-2</v>
      </c>
      <c r="EP3068" s="304">
        <f t="shared" si="1353"/>
        <v>0</v>
      </c>
      <c r="EQ3068" s="77" t="e">
        <f t="shared" si="1354"/>
        <v>#DIV/0!</v>
      </c>
      <c r="ER3068" s="77">
        <f t="shared" si="1355"/>
        <v>100</v>
      </c>
      <c r="ES3068" s="77">
        <f t="shared" si="1356"/>
        <v>0</v>
      </c>
    </row>
    <row r="3069" spans="1:149" s="77" customFormat="1" x14ac:dyDescent="0.45">
      <c r="A3069" s="77" t="s">
        <v>4412</v>
      </c>
      <c r="B3069" s="178" t="s">
        <v>861</v>
      </c>
      <c r="C3069" s="77" t="s">
        <v>4430</v>
      </c>
      <c r="D3069" s="77" t="s">
        <v>4427</v>
      </c>
      <c r="E3069" s="77" t="s">
        <v>637</v>
      </c>
      <c r="F3069" s="77" t="s">
        <v>4420</v>
      </c>
      <c r="G3069" s="77" t="s">
        <v>4426</v>
      </c>
      <c r="H3069" s="77" t="s">
        <v>1100</v>
      </c>
      <c r="I3069" s="77">
        <v>4</v>
      </c>
      <c r="J3069" s="304">
        <v>26.9</v>
      </c>
      <c r="K3069" s="77">
        <v>2.5</v>
      </c>
      <c r="L3069" s="304">
        <v>1200</v>
      </c>
      <c r="M3069" s="77">
        <v>5</v>
      </c>
      <c r="N3069" s="77" t="s">
        <v>748</v>
      </c>
      <c r="O3069" s="77" t="s">
        <v>3459</v>
      </c>
      <c r="P3069" s="72" t="s">
        <v>1374</v>
      </c>
      <c r="Q3069" s="125"/>
      <c r="R3069" s="164">
        <v>1.9</v>
      </c>
      <c r="S3069" s="208">
        <v>-5.9029999999999996</v>
      </c>
      <c r="U3069" s="77">
        <v>1.24</v>
      </c>
      <c r="W3069" s="77">
        <v>0</v>
      </c>
      <c r="AA3069" s="168">
        <v>0</v>
      </c>
      <c r="AB3069" s="168"/>
      <c r="AC3069" s="168">
        <v>1</v>
      </c>
      <c r="AE3069" s="327"/>
      <c r="AG3069" s="168"/>
      <c r="AQ3069" s="178" t="s">
        <v>824</v>
      </c>
      <c r="AR3069" s="66">
        <v>0.995</v>
      </c>
      <c r="AS3069" s="66">
        <v>1.0569999999999999</v>
      </c>
      <c r="AU3069" s="276"/>
      <c r="AV3069" s="276">
        <v>269</v>
      </c>
      <c r="AW3069" s="276">
        <v>0</v>
      </c>
      <c r="AX3069" s="95"/>
      <c r="AY3069" s="276">
        <v>284.33299999999997</v>
      </c>
      <c r="AZ3069" s="95">
        <v>21.33035690017633</v>
      </c>
      <c r="BA3069" s="178"/>
      <c r="BB3069" s="98" t="s">
        <v>722</v>
      </c>
      <c r="BC3069" s="178" t="s">
        <v>1126</v>
      </c>
      <c r="BD3069" s="77">
        <v>50.49</v>
      </c>
      <c r="BE3069" s="77">
        <v>0.45</v>
      </c>
      <c r="BF3069" s="77">
        <v>1.07</v>
      </c>
      <c r="BG3069" s="77">
        <v>7.0000000000000007E-2</v>
      </c>
      <c r="BH3069" s="77">
        <v>14.62</v>
      </c>
      <c r="BI3069" s="77">
        <v>0.13</v>
      </c>
      <c r="BN3069" s="96">
        <v>5.24</v>
      </c>
      <c r="BO3069" s="77">
        <v>0.22</v>
      </c>
      <c r="BP3069" s="77">
        <v>0.18</v>
      </c>
      <c r="BQ3069" s="96">
        <v>0.08</v>
      </c>
      <c r="BR3069" s="77">
        <v>6.91</v>
      </c>
      <c r="BS3069" s="77">
        <v>0.15</v>
      </c>
      <c r="BX3069" s="77">
        <v>13.48</v>
      </c>
      <c r="BY3069" s="77">
        <v>0.2</v>
      </c>
      <c r="BZ3069" s="77">
        <v>1.96</v>
      </c>
      <c r="CA3069" s="77">
        <v>7.0000000000000007E-2</v>
      </c>
      <c r="CB3069" s="77">
        <v>6.05</v>
      </c>
      <c r="CC3069" s="77">
        <v>0.1</v>
      </c>
      <c r="DH3069" s="96">
        <f t="shared" si="1360"/>
        <v>100</v>
      </c>
      <c r="DJ3069" s="96">
        <f t="shared" si="1362"/>
        <v>0</v>
      </c>
      <c r="DL3069" s="77" t="s">
        <v>4431</v>
      </c>
      <c r="DO3069" s="348">
        <v>0.85</v>
      </c>
      <c r="DP3069" s="96">
        <v>0.08</v>
      </c>
      <c r="DQ3069" s="348">
        <f t="shared" si="1361"/>
        <v>2.1499999999999998E-2</v>
      </c>
      <c r="DS3069" s="246">
        <v>215</v>
      </c>
      <c r="DT3069" s="77">
        <v>87</v>
      </c>
      <c r="DU3069" s="96"/>
      <c r="DW3069" s="178"/>
      <c r="DX3069" s="304">
        <f t="shared" si="1335"/>
        <v>50.49</v>
      </c>
      <c r="DY3069" s="77">
        <f t="shared" si="1336"/>
        <v>0.45</v>
      </c>
      <c r="DZ3069" s="304">
        <f t="shared" si="1337"/>
        <v>1.07</v>
      </c>
      <c r="EA3069" s="77">
        <f t="shared" si="1338"/>
        <v>7.0000000000000007E-2</v>
      </c>
      <c r="EB3069" s="304">
        <f t="shared" si="1339"/>
        <v>14.62</v>
      </c>
      <c r="EC3069" s="77">
        <f t="shared" si="1340"/>
        <v>0.13</v>
      </c>
      <c r="ED3069" s="304">
        <f t="shared" si="1341"/>
        <v>5.24</v>
      </c>
      <c r="EE3069" s="77">
        <f t="shared" si="1342"/>
        <v>0.22</v>
      </c>
      <c r="EF3069" s="304">
        <f t="shared" si="1343"/>
        <v>0.18</v>
      </c>
      <c r="EG3069" s="77">
        <f t="shared" si="1344"/>
        <v>0.08</v>
      </c>
      <c r="EH3069" s="304">
        <f t="shared" si="1345"/>
        <v>6.9099999999999993</v>
      </c>
      <c r="EI3069" s="77">
        <f t="shared" si="1346"/>
        <v>0.14999999999999997</v>
      </c>
      <c r="EJ3069" s="304">
        <f t="shared" si="1347"/>
        <v>13.48</v>
      </c>
      <c r="EK3069" s="77">
        <f t="shared" si="1348"/>
        <v>0.2</v>
      </c>
      <c r="EL3069" s="304">
        <f t="shared" si="1349"/>
        <v>1.96</v>
      </c>
      <c r="EM3069" s="77">
        <f t="shared" si="1350"/>
        <v>7.0000000000000007E-2</v>
      </c>
      <c r="EN3069" s="304">
        <f t="shared" si="1351"/>
        <v>6.05</v>
      </c>
      <c r="EO3069" s="77">
        <f t="shared" si="1352"/>
        <v>0.1</v>
      </c>
      <c r="EP3069" s="304">
        <f t="shared" si="1353"/>
        <v>0</v>
      </c>
      <c r="EQ3069" s="77" t="e">
        <f t="shared" si="1354"/>
        <v>#DIV/0!</v>
      </c>
      <c r="ER3069" s="77">
        <f t="shared" si="1355"/>
        <v>100</v>
      </c>
      <c r="ES3069" s="77">
        <f t="shared" si="1356"/>
        <v>0</v>
      </c>
    </row>
    <row r="3070" spans="1:149" s="77" customFormat="1" x14ac:dyDescent="0.45">
      <c r="A3070" s="77" t="s">
        <v>4412</v>
      </c>
      <c r="B3070" s="178" t="s">
        <v>861</v>
      </c>
      <c r="C3070" s="77" t="s">
        <v>4430</v>
      </c>
      <c r="D3070" s="77" t="s">
        <v>4428</v>
      </c>
      <c r="E3070" s="77" t="s">
        <v>637</v>
      </c>
      <c r="F3070" s="77" t="s">
        <v>4421</v>
      </c>
      <c r="G3070" s="77" t="s">
        <v>4426</v>
      </c>
      <c r="H3070" s="77" t="s">
        <v>1100</v>
      </c>
      <c r="I3070" s="77">
        <v>4</v>
      </c>
      <c r="J3070" s="304">
        <v>26.9</v>
      </c>
      <c r="K3070" s="77">
        <v>2.5</v>
      </c>
      <c r="L3070" s="304">
        <v>1200</v>
      </c>
      <c r="M3070" s="77">
        <v>5</v>
      </c>
      <c r="N3070" s="77" t="s">
        <v>748</v>
      </c>
      <c r="O3070" s="77" t="s">
        <v>3459</v>
      </c>
      <c r="P3070" s="72" t="s">
        <v>1374</v>
      </c>
      <c r="Q3070" s="125"/>
      <c r="R3070" s="164">
        <v>1.9</v>
      </c>
      <c r="S3070" s="208">
        <v>-5.9089999999999998</v>
      </c>
      <c r="U3070" s="77">
        <v>1.57</v>
      </c>
      <c r="W3070" s="77">
        <v>0</v>
      </c>
      <c r="AA3070" s="168">
        <v>0</v>
      </c>
      <c r="AB3070" s="168"/>
      <c r="AC3070" s="168">
        <v>1</v>
      </c>
      <c r="AE3070" s="327"/>
      <c r="AG3070" s="168"/>
      <c r="AQ3070" s="178" t="s">
        <v>824</v>
      </c>
      <c r="AR3070" s="66">
        <v>0.995</v>
      </c>
      <c r="AS3070" s="66">
        <v>1.0569999999999999</v>
      </c>
      <c r="AU3070" s="276"/>
      <c r="AV3070" s="276">
        <v>269</v>
      </c>
      <c r="AW3070" s="276">
        <v>0</v>
      </c>
      <c r="AX3070" s="95"/>
      <c r="AY3070" s="276">
        <v>284.33299999999997</v>
      </c>
      <c r="AZ3070" s="95">
        <v>21.33035690017633</v>
      </c>
      <c r="BA3070" s="178"/>
      <c r="BB3070" s="98" t="s">
        <v>722</v>
      </c>
      <c r="BC3070" s="178" t="s">
        <v>1126</v>
      </c>
      <c r="BD3070" s="77">
        <v>49.47</v>
      </c>
      <c r="BE3070" s="77">
        <v>0.6</v>
      </c>
      <c r="BF3070" s="77">
        <v>1.81</v>
      </c>
      <c r="BG3070" s="77">
        <v>0.1</v>
      </c>
      <c r="BH3070" s="77">
        <v>16.82</v>
      </c>
      <c r="BI3070" s="77">
        <v>0.18</v>
      </c>
      <c r="BN3070" s="96">
        <v>8.2943999999999996</v>
      </c>
      <c r="BO3070" s="77">
        <v>0.33</v>
      </c>
      <c r="BP3070" s="77">
        <v>0.18</v>
      </c>
      <c r="BQ3070" s="96">
        <v>0.11</v>
      </c>
      <c r="BR3070" s="77">
        <v>6.66</v>
      </c>
      <c r="BS3070" s="77">
        <v>0.13</v>
      </c>
      <c r="BX3070" s="77">
        <v>11.19</v>
      </c>
      <c r="BY3070" s="77">
        <v>0.23</v>
      </c>
      <c r="BZ3070" s="77">
        <v>3.53</v>
      </c>
      <c r="CA3070" s="77">
        <v>7.0000000000000007E-2</v>
      </c>
      <c r="CB3070" s="77">
        <v>2.04</v>
      </c>
      <c r="CC3070" s="77">
        <v>0.12</v>
      </c>
      <c r="DH3070" s="96">
        <f t="shared" si="1360"/>
        <v>99.994399999999999</v>
      </c>
      <c r="DJ3070" s="96">
        <f t="shared" si="1362"/>
        <v>5.6000000000011596E-3</v>
      </c>
      <c r="DL3070" s="77" t="s">
        <v>4431</v>
      </c>
      <c r="DO3070" s="348">
        <v>0.95</v>
      </c>
      <c r="DP3070" s="96">
        <v>0.1</v>
      </c>
      <c r="DQ3070" s="348">
        <f t="shared" si="1361"/>
        <v>0</v>
      </c>
      <c r="DS3070" s="246"/>
      <c r="DU3070" s="96"/>
      <c r="DW3070" s="178"/>
      <c r="DX3070" s="304">
        <f t="shared" si="1335"/>
        <v>49.472770475146611</v>
      </c>
      <c r="DY3070" s="77">
        <f t="shared" si="1336"/>
        <v>0.6000336018817054</v>
      </c>
      <c r="DZ3070" s="304">
        <f t="shared" si="1337"/>
        <v>1.8101013656764779</v>
      </c>
      <c r="EA3070" s="77">
        <f t="shared" si="1338"/>
        <v>0.10000560031361758</v>
      </c>
      <c r="EB3070" s="304">
        <f t="shared" si="1339"/>
        <v>16.820941972750475</v>
      </c>
      <c r="EC3070" s="77">
        <f t="shared" si="1340"/>
        <v>0.18001008056451162</v>
      </c>
      <c r="ED3070" s="304">
        <f t="shared" si="1341"/>
        <v>8.2948645124126941</v>
      </c>
      <c r="EE3070" s="77">
        <f t="shared" si="1342"/>
        <v>0.33001848103493797</v>
      </c>
      <c r="EF3070" s="304">
        <f t="shared" si="1343"/>
        <v>0.18001008056451162</v>
      </c>
      <c r="EG3070" s="77">
        <f t="shared" si="1344"/>
        <v>0.11000616034497933</v>
      </c>
      <c r="EH3070" s="304">
        <f t="shared" si="1345"/>
        <v>6.6603729808869305</v>
      </c>
      <c r="EI3070" s="77">
        <f t="shared" si="1346"/>
        <v>0.13000728040770285</v>
      </c>
      <c r="EJ3070" s="304">
        <f t="shared" si="1347"/>
        <v>11.190626675093805</v>
      </c>
      <c r="EK3070" s="77">
        <f t="shared" si="1348"/>
        <v>0.2300128807213204</v>
      </c>
      <c r="EL3070" s="304">
        <f t="shared" si="1349"/>
        <v>3.5301976910706996</v>
      </c>
      <c r="EM3070" s="77">
        <f t="shared" si="1350"/>
        <v>7.0003920219532292E-2</v>
      </c>
      <c r="EN3070" s="304">
        <f t="shared" si="1351"/>
        <v>2.0401142463977986</v>
      </c>
      <c r="EO3070" s="77">
        <f t="shared" si="1352"/>
        <v>0.12000672037634109</v>
      </c>
      <c r="EP3070" s="304">
        <f t="shared" si="1353"/>
        <v>0</v>
      </c>
      <c r="EQ3070" s="77" t="e">
        <f t="shared" si="1354"/>
        <v>#DIV/0!</v>
      </c>
      <c r="ER3070" s="77">
        <f t="shared" si="1355"/>
        <v>100</v>
      </c>
      <c r="ES3070" s="77">
        <f t="shared" si="1356"/>
        <v>0</v>
      </c>
    </row>
    <row r="3071" spans="1:149" s="77" customFormat="1" x14ac:dyDescent="0.45">
      <c r="A3071" s="77" t="s">
        <v>4412</v>
      </c>
      <c r="B3071" s="178" t="s">
        <v>861</v>
      </c>
      <c r="C3071" s="77" t="s">
        <v>4430</v>
      </c>
      <c r="D3071" s="77" t="s">
        <v>4429</v>
      </c>
      <c r="E3071" s="77" t="s">
        <v>637</v>
      </c>
      <c r="F3071" s="77" t="s">
        <v>4422</v>
      </c>
      <c r="G3071" s="77" t="s">
        <v>4426</v>
      </c>
      <c r="H3071" s="77" t="s">
        <v>1100</v>
      </c>
      <c r="I3071" s="77">
        <v>4</v>
      </c>
      <c r="J3071" s="304">
        <v>26.9</v>
      </c>
      <c r="K3071" s="77">
        <v>2.5</v>
      </c>
      <c r="L3071" s="304">
        <v>1200</v>
      </c>
      <c r="M3071" s="77">
        <v>5</v>
      </c>
      <c r="N3071" s="77" t="s">
        <v>748</v>
      </c>
      <c r="O3071" s="77" t="s">
        <v>3459</v>
      </c>
      <c r="P3071" s="72" t="s">
        <v>1374</v>
      </c>
      <c r="Q3071" s="125"/>
      <c r="R3071" s="164">
        <v>1.9</v>
      </c>
      <c r="S3071" s="208">
        <v>-5.6779999999999999</v>
      </c>
      <c r="U3071" s="96">
        <v>1</v>
      </c>
      <c r="W3071" s="77">
        <v>0</v>
      </c>
      <c r="AA3071" s="168">
        <v>0</v>
      </c>
      <c r="AB3071" s="168"/>
      <c r="AC3071" s="168">
        <v>1</v>
      </c>
      <c r="AE3071" s="327"/>
      <c r="AG3071" s="168"/>
      <c r="AQ3071" s="178" t="s">
        <v>824</v>
      </c>
      <c r="AR3071" s="66">
        <v>0.995</v>
      </c>
      <c r="AS3071" s="66">
        <v>1.0569999999999999</v>
      </c>
      <c r="AU3071" s="276"/>
      <c r="AV3071" s="276">
        <v>269</v>
      </c>
      <c r="AW3071" s="276">
        <v>0</v>
      </c>
      <c r="AX3071" s="95"/>
      <c r="AY3071" s="276">
        <v>284.33299999999997</v>
      </c>
      <c r="AZ3071" s="95">
        <v>21.33035690017633</v>
      </c>
      <c r="BA3071" s="178"/>
      <c r="BB3071" s="98" t="s">
        <v>722</v>
      </c>
      <c r="BC3071" s="178" t="s">
        <v>1126</v>
      </c>
      <c r="BD3071" s="77">
        <v>51.99</v>
      </c>
      <c r="BE3071" s="77">
        <v>0.45</v>
      </c>
      <c r="BF3071" s="77">
        <v>0.9</v>
      </c>
      <c r="BG3071" s="77">
        <v>0.11</v>
      </c>
      <c r="BH3071" s="77">
        <v>15.89</v>
      </c>
      <c r="BI3071" s="77">
        <v>0.11</v>
      </c>
      <c r="BN3071" s="96">
        <v>5.5</v>
      </c>
      <c r="BO3071" s="77">
        <v>0.18</v>
      </c>
      <c r="BP3071" s="77">
        <v>0.13</v>
      </c>
      <c r="BQ3071" s="96">
        <v>0.1</v>
      </c>
      <c r="BR3071" s="77">
        <v>8.16</v>
      </c>
      <c r="BS3071" s="77">
        <v>0.12</v>
      </c>
      <c r="BX3071" s="77">
        <v>12.94</v>
      </c>
      <c r="BY3071" s="77">
        <v>0.17</v>
      </c>
      <c r="BZ3071" s="77">
        <v>2.4300000000000002</v>
      </c>
      <c r="CA3071" s="77">
        <v>0.1</v>
      </c>
      <c r="CB3071" s="77">
        <v>2.06</v>
      </c>
      <c r="CC3071" s="77">
        <v>0.05</v>
      </c>
      <c r="DH3071" s="96">
        <f t="shared" si="1360"/>
        <v>100</v>
      </c>
      <c r="DJ3071" s="96">
        <f t="shared" si="1362"/>
        <v>0</v>
      </c>
      <c r="DL3071" s="77" t="s">
        <v>4431</v>
      </c>
      <c r="DO3071" s="348">
        <v>0.98</v>
      </c>
      <c r="DP3071" s="96">
        <v>7.0000000000000007E-2</v>
      </c>
      <c r="DQ3071" s="348">
        <f t="shared" si="1361"/>
        <v>7.3000000000000001E-3</v>
      </c>
      <c r="DS3071" s="246">
        <v>73</v>
      </c>
      <c r="DT3071" s="77">
        <v>31</v>
      </c>
      <c r="DU3071" s="96"/>
      <c r="DW3071" s="178"/>
      <c r="DX3071" s="304">
        <f t="shared" si="1335"/>
        <v>51.99</v>
      </c>
      <c r="DY3071" s="77">
        <f t="shared" si="1336"/>
        <v>0.45</v>
      </c>
      <c r="DZ3071" s="304">
        <f t="shared" si="1337"/>
        <v>0.90000000000000013</v>
      </c>
      <c r="EA3071" s="77">
        <f t="shared" si="1338"/>
        <v>0.11000000000000001</v>
      </c>
      <c r="EB3071" s="304">
        <f t="shared" si="1339"/>
        <v>15.89</v>
      </c>
      <c r="EC3071" s="77">
        <f t="shared" si="1340"/>
        <v>0.11</v>
      </c>
      <c r="ED3071" s="304">
        <f t="shared" si="1341"/>
        <v>5.5</v>
      </c>
      <c r="EE3071" s="77">
        <f t="shared" si="1342"/>
        <v>0.17999999999999997</v>
      </c>
      <c r="EF3071" s="304">
        <f t="shared" si="1343"/>
        <v>0.13</v>
      </c>
      <c r="EG3071" s="77">
        <f t="shared" si="1344"/>
        <v>0.1</v>
      </c>
      <c r="EH3071" s="304">
        <f t="shared" si="1345"/>
        <v>8.16</v>
      </c>
      <c r="EI3071" s="77">
        <f t="shared" si="1346"/>
        <v>0.12</v>
      </c>
      <c r="EJ3071" s="304">
        <f t="shared" si="1347"/>
        <v>12.94</v>
      </c>
      <c r="EK3071" s="77">
        <f t="shared" si="1348"/>
        <v>0.17</v>
      </c>
      <c r="EL3071" s="304">
        <f t="shared" si="1349"/>
        <v>2.4300000000000002</v>
      </c>
      <c r="EM3071" s="77">
        <f t="shared" si="1350"/>
        <v>0.1</v>
      </c>
      <c r="EN3071" s="304">
        <f t="shared" si="1351"/>
        <v>2.06</v>
      </c>
      <c r="EO3071" s="77">
        <f t="shared" si="1352"/>
        <v>0.05</v>
      </c>
      <c r="EP3071" s="304">
        <f t="shared" si="1353"/>
        <v>0</v>
      </c>
      <c r="EQ3071" s="77" t="e">
        <f t="shared" si="1354"/>
        <v>#DIV/0!</v>
      </c>
      <c r="ER3071" s="77">
        <f t="shared" si="1355"/>
        <v>100</v>
      </c>
      <c r="ES3071" s="77">
        <f t="shared" si="1356"/>
        <v>0</v>
      </c>
    </row>
    <row r="3072" spans="1:149" s="77" customFormat="1" x14ac:dyDescent="0.45">
      <c r="A3072" s="77" t="s">
        <v>4412</v>
      </c>
      <c r="B3072" s="178" t="s">
        <v>861</v>
      </c>
      <c r="C3072" s="77" t="s">
        <v>4430</v>
      </c>
      <c r="D3072" s="77" t="s">
        <v>4427</v>
      </c>
      <c r="E3072" s="77" t="s">
        <v>637</v>
      </c>
      <c r="F3072" s="77" t="s">
        <v>4423</v>
      </c>
      <c r="G3072" s="77" t="s">
        <v>4426</v>
      </c>
      <c r="H3072" s="77" t="s">
        <v>1100</v>
      </c>
      <c r="I3072" s="77">
        <v>5</v>
      </c>
      <c r="J3072" s="304">
        <v>106.2</v>
      </c>
      <c r="K3072" s="77">
        <v>2.5</v>
      </c>
      <c r="L3072" s="304">
        <v>1200</v>
      </c>
      <c r="M3072" s="77">
        <v>5</v>
      </c>
      <c r="N3072" s="77" t="s">
        <v>748</v>
      </c>
      <c r="O3072" s="77" t="s">
        <v>3459</v>
      </c>
      <c r="P3072" s="72" t="s">
        <v>1374</v>
      </c>
      <c r="Q3072" s="125"/>
      <c r="R3072" s="164">
        <v>1.9</v>
      </c>
      <c r="S3072" s="208">
        <v>-5.6340000000000003</v>
      </c>
      <c r="U3072" s="77">
        <v>3.16</v>
      </c>
      <c r="W3072" s="77">
        <v>0</v>
      </c>
      <c r="AA3072" s="168">
        <v>0</v>
      </c>
      <c r="AB3072" s="168"/>
      <c r="AC3072" s="168">
        <v>1</v>
      </c>
      <c r="AE3072" s="327"/>
      <c r="AG3072" s="168"/>
      <c r="AQ3072" s="178" t="s">
        <v>824</v>
      </c>
      <c r="AR3072" s="66">
        <v>0.9909</v>
      </c>
      <c r="AS3072" s="66">
        <v>1.262</v>
      </c>
      <c r="AU3072" s="276"/>
      <c r="AV3072" s="276">
        <v>1062</v>
      </c>
      <c r="AW3072" s="276">
        <v>0</v>
      </c>
      <c r="AX3072" s="95"/>
      <c r="AY3072" s="276">
        <v>1340.2439999999999</v>
      </c>
      <c r="AZ3072" s="95">
        <v>28.577666069040692</v>
      </c>
      <c r="BA3072" s="178"/>
      <c r="BB3072" s="98" t="s">
        <v>722</v>
      </c>
      <c r="BC3072" s="178" t="s">
        <v>1126</v>
      </c>
      <c r="BD3072" s="77">
        <v>50.75</v>
      </c>
      <c r="BE3072" s="77">
        <v>0.23</v>
      </c>
      <c r="BF3072" s="77">
        <v>1.05</v>
      </c>
      <c r="BG3072" s="77">
        <v>0.05</v>
      </c>
      <c r="BH3072" s="77">
        <v>14.52</v>
      </c>
      <c r="BI3072" s="77">
        <v>0.25</v>
      </c>
      <c r="BN3072" s="96">
        <v>5.57</v>
      </c>
      <c r="BO3072" s="77">
        <v>0.22</v>
      </c>
      <c r="BP3072" s="77">
        <v>0.11</v>
      </c>
      <c r="BQ3072" s="96">
        <v>0.08</v>
      </c>
      <c r="BR3072" s="77">
        <v>7.39</v>
      </c>
      <c r="BS3072" s="77">
        <v>0.15</v>
      </c>
      <c r="BX3072" s="77">
        <v>13.01</v>
      </c>
      <c r="BY3072" s="77">
        <v>0.31</v>
      </c>
      <c r="BZ3072" s="77">
        <v>1.83</v>
      </c>
      <c r="CA3072" s="77">
        <v>0.08</v>
      </c>
      <c r="CB3072" s="77">
        <v>5.77</v>
      </c>
      <c r="CC3072" s="77">
        <v>0.08</v>
      </c>
      <c r="DH3072" s="96">
        <f t="shared" si="1360"/>
        <v>99.999999999999986</v>
      </c>
      <c r="DJ3072" s="96">
        <f t="shared" si="1362"/>
        <v>0</v>
      </c>
      <c r="DL3072" s="77" t="s">
        <v>4431</v>
      </c>
      <c r="DO3072" s="348">
        <v>1.02</v>
      </c>
      <c r="DP3072" s="96">
        <v>0.23</v>
      </c>
      <c r="DQ3072" s="348">
        <f t="shared" si="1361"/>
        <v>0.1022</v>
      </c>
      <c r="DS3072" s="246">
        <v>1022</v>
      </c>
      <c r="DT3072" s="77">
        <v>204</v>
      </c>
      <c r="DU3072" s="96"/>
      <c r="DW3072" s="178"/>
      <c r="DX3072" s="304">
        <f t="shared" si="1335"/>
        <v>50.750000000000007</v>
      </c>
      <c r="DY3072" s="77">
        <f t="shared" si="1336"/>
        <v>0.23000000000000004</v>
      </c>
      <c r="DZ3072" s="304">
        <f t="shared" si="1337"/>
        <v>1.0500000000000003</v>
      </c>
      <c r="EA3072" s="77">
        <f t="shared" si="1338"/>
        <v>5.000000000000001E-2</v>
      </c>
      <c r="EB3072" s="304">
        <f t="shared" si="1339"/>
        <v>14.520000000000003</v>
      </c>
      <c r="EC3072" s="77">
        <f t="shared" si="1340"/>
        <v>0.25000000000000006</v>
      </c>
      <c r="ED3072" s="304">
        <f t="shared" si="1341"/>
        <v>5.5700000000000012</v>
      </c>
      <c r="EE3072" s="77">
        <f t="shared" si="1342"/>
        <v>0.22000000000000003</v>
      </c>
      <c r="EF3072" s="304">
        <f t="shared" si="1343"/>
        <v>0.11</v>
      </c>
      <c r="EG3072" s="77">
        <f t="shared" si="1344"/>
        <v>0.08</v>
      </c>
      <c r="EH3072" s="304">
        <f t="shared" si="1345"/>
        <v>7.3900000000000006</v>
      </c>
      <c r="EI3072" s="77">
        <f t="shared" si="1346"/>
        <v>0.15000000000000002</v>
      </c>
      <c r="EJ3072" s="304">
        <f t="shared" si="1347"/>
        <v>13.010000000000002</v>
      </c>
      <c r="EK3072" s="77">
        <f t="shared" si="1348"/>
        <v>0.31000000000000005</v>
      </c>
      <c r="EL3072" s="304">
        <f t="shared" si="1349"/>
        <v>1.8300000000000003</v>
      </c>
      <c r="EM3072" s="77">
        <f t="shared" si="1350"/>
        <v>8.0000000000000016E-2</v>
      </c>
      <c r="EN3072" s="304">
        <f t="shared" si="1351"/>
        <v>5.7700000000000005</v>
      </c>
      <c r="EO3072" s="77">
        <f t="shared" si="1352"/>
        <v>8.0000000000000016E-2</v>
      </c>
      <c r="EP3072" s="304">
        <f t="shared" si="1353"/>
        <v>0</v>
      </c>
      <c r="EQ3072" s="77" t="e">
        <f t="shared" si="1354"/>
        <v>#DIV/0!</v>
      </c>
      <c r="ER3072" s="77">
        <f t="shared" si="1355"/>
        <v>100</v>
      </c>
      <c r="ES3072" s="77">
        <f t="shared" si="1356"/>
        <v>0</v>
      </c>
    </row>
    <row r="3073" spans="1:149" s="77" customFormat="1" x14ac:dyDescent="0.45">
      <c r="A3073" s="77" t="s">
        <v>4412</v>
      </c>
      <c r="B3073" s="178" t="s">
        <v>861</v>
      </c>
      <c r="C3073" s="77" t="s">
        <v>4430</v>
      </c>
      <c r="D3073" s="77" t="s">
        <v>4428</v>
      </c>
      <c r="E3073" s="77" t="s">
        <v>637</v>
      </c>
      <c r="F3073" s="77" t="s">
        <v>4424</v>
      </c>
      <c r="G3073" s="77" t="s">
        <v>4426</v>
      </c>
      <c r="H3073" s="77" t="s">
        <v>1100</v>
      </c>
      <c r="I3073" s="77">
        <v>5</v>
      </c>
      <c r="J3073" s="304">
        <v>106.2</v>
      </c>
      <c r="K3073" s="77">
        <v>2.5</v>
      </c>
      <c r="L3073" s="304">
        <v>1200</v>
      </c>
      <c r="M3073" s="77">
        <v>5</v>
      </c>
      <c r="N3073" s="77" t="s">
        <v>748</v>
      </c>
      <c r="O3073" s="77" t="s">
        <v>3459</v>
      </c>
      <c r="P3073" s="72" t="s">
        <v>1374</v>
      </c>
      <c r="Q3073" s="125"/>
      <c r="R3073" s="164">
        <v>1.9</v>
      </c>
      <c r="S3073" s="208">
        <v>-5.1749999999999998</v>
      </c>
      <c r="U3073" s="77">
        <v>2.74</v>
      </c>
      <c r="W3073" s="77">
        <v>0</v>
      </c>
      <c r="AA3073" s="168">
        <v>0</v>
      </c>
      <c r="AB3073" s="168"/>
      <c r="AC3073" s="168">
        <v>1</v>
      </c>
      <c r="AE3073" s="327"/>
      <c r="AG3073" s="168"/>
      <c r="AQ3073" s="178" t="s">
        <v>824</v>
      </c>
      <c r="AR3073" s="66">
        <v>0.9909</v>
      </c>
      <c r="AS3073" s="66">
        <v>1.262</v>
      </c>
      <c r="AU3073" s="276"/>
      <c r="AV3073" s="276">
        <v>1062</v>
      </c>
      <c r="AW3073" s="276">
        <v>0</v>
      </c>
      <c r="AX3073" s="95"/>
      <c r="AY3073" s="276">
        <v>1340.2439999999999</v>
      </c>
      <c r="AZ3073" s="95">
        <v>28.577666069040692</v>
      </c>
      <c r="BA3073" s="178"/>
      <c r="BB3073" s="98" t="s">
        <v>722</v>
      </c>
      <c r="BC3073" s="178" t="s">
        <v>1126</v>
      </c>
      <c r="BD3073" s="77">
        <v>50.08</v>
      </c>
      <c r="BE3073" s="77">
        <v>0.43</v>
      </c>
      <c r="BF3073" s="77">
        <v>1.84</v>
      </c>
      <c r="BG3073" s="77">
        <v>0.05</v>
      </c>
      <c r="BH3073" s="77">
        <v>17.03</v>
      </c>
      <c r="BI3073" s="77">
        <v>0.3</v>
      </c>
      <c r="BN3073" s="96">
        <v>7.52</v>
      </c>
      <c r="BO3073" s="77">
        <v>0.56999999999999995</v>
      </c>
      <c r="BP3073" s="77">
        <v>0.22</v>
      </c>
      <c r="BQ3073" s="96">
        <v>0.1</v>
      </c>
      <c r="BR3073" s="77">
        <v>7.11</v>
      </c>
      <c r="BS3073" s="77">
        <v>0.12</v>
      </c>
      <c r="BX3073" s="77">
        <v>10.7</v>
      </c>
      <c r="BY3073" s="77">
        <v>0.2</v>
      </c>
      <c r="BZ3073" s="77">
        <v>3.45</v>
      </c>
      <c r="CA3073" s="77">
        <v>0.14000000000000001</v>
      </c>
      <c r="CB3073" s="77">
        <v>2.04</v>
      </c>
      <c r="CC3073" s="77">
        <v>0.05</v>
      </c>
      <c r="DH3073" s="96">
        <f t="shared" si="1360"/>
        <v>99.990000000000009</v>
      </c>
      <c r="DJ3073" s="96">
        <f t="shared" si="1362"/>
        <v>9.9999999999909051E-3</v>
      </c>
      <c r="DL3073" s="77" t="s">
        <v>4431</v>
      </c>
      <c r="DO3073" s="348">
        <v>1.51</v>
      </c>
      <c r="DP3073" s="96">
        <v>0.39</v>
      </c>
      <c r="DQ3073" s="348">
        <f t="shared" si="1361"/>
        <v>5.04E-2</v>
      </c>
      <c r="DS3073" s="246">
        <v>504</v>
      </c>
      <c r="DT3073" s="77">
        <v>101</v>
      </c>
      <c r="DU3073" s="96"/>
      <c r="DW3073" s="178"/>
      <c r="DX3073" s="304">
        <f t="shared" si="1335"/>
        <v>50.08500850085008</v>
      </c>
      <c r="DY3073" s="77">
        <f t="shared" si="1336"/>
        <v>0.43004300430043002</v>
      </c>
      <c r="DZ3073" s="304">
        <f t="shared" si="1337"/>
        <v>1.8401840184018401</v>
      </c>
      <c r="EA3073" s="77">
        <f t="shared" si="1338"/>
        <v>5.0005000500050002E-2</v>
      </c>
      <c r="EB3073" s="304">
        <f t="shared" si="1339"/>
        <v>17.03170317031703</v>
      </c>
      <c r="EC3073" s="77">
        <f t="shared" si="1340"/>
        <v>0.30003000300029997</v>
      </c>
      <c r="ED3073" s="304">
        <f t="shared" si="1341"/>
        <v>7.5207520752075192</v>
      </c>
      <c r="EE3073" s="77">
        <f t="shared" si="1342"/>
        <v>0.57005700570056983</v>
      </c>
      <c r="EF3073" s="304">
        <f t="shared" si="1343"/>
        <v>0.22002200220022</v>
      </c>
      <c r="EG3073" s="77">
        <f t="shared" si="1344"/>
        <v>0.1000100010001</v>
      </c>
      <c r="EH3073" s="304">
        <f t="shared" si="1345"/>
        <v>7.1107110711071106</v>
      </c>
      <c r="EI3073" s="77">
        <f t="shared" si="1346"/>
        <v>0.12001200120012</v>
      </c>
      <c r="EJ3073" s="304">
        <f t="shared" si="1347"/>
        <v>10.701070107010699</v>
      </c>
      <c r="EK3073" s="77">
        <f t="shared" si="1348"/>
        <v>0.20002000200020001</v>
      </c>
      <c r="EL3073" s="304">
        <f t="shared" si="1349"/>
        <v>3.4503450345034499</v>
      </c>
      <c r="EM3073" s="77">
        <f t="shared" si="1350"/>
        <v>0.14001400140014</v>
      </c>
      <c r="EN3073" s="304">
        <f t="shared" si="1351"/>
        <v>2.0402040204020402</v>
      </c>
      <c r="EO3073" s="77">
        <f t="shared" si="1352"/>
        <v>5.0005000500050002E-2</v>
      </c>
      <c r="EP3073" s="304">
        <f t="shared" si="1353"/>
        <v>0</v>
      </c>
      <c r="EQ3073" s="77" t="e">
        <f t="shared" si="1354"/>
        <v>#DIV/0!</v>
      </c>
      <c r="ER3073" s="77">
        <f t="shared" si="1355"/>
        <v>100</v>
      </c>
      <c r="ES3073" s="77">
        <f t="shared" si="1356"/>
        <v>0</v>
      </c>
    </row>
    <row r="3074" spans="1:149" s="91" customFormat="1" ht="14.65" thickBot="1" x14ac:dyDescent="0.5">
      <c r="A3074" s="91" t="s">
        <v>4412</v>
      </c>
      <c r="B3074" s="206" t="s">
        <v>861</v>
      </c>
      <c r="C3074" s="91" t="s">
        <v>4430</v>
      </c>
      <c r="D3074" s="91" t="s">
        <v>4429</v>
      </c>
      <c r="E3074" s="91" t="s">
        <v>637</v>
      </c>
      <c r="F3074" s="91" t="s">
        <v>4425</v>
      </c>
      <c r="G3074" s="91" t="s">
        <v>4426</v>
      </c>
      <c r="H3074" s="91" t="s">
        <v>1100</v>
      </c>
      <c r="I3074" s="91">
        <v>5</v>
      </c>
      <c r="J3074" s="305">
        <v>106.2</v>
      </c>
      <c r="K3074" s="91">
        <v>2.5</v>
      </c>
      <c r="L3074" s="305">
        <v>1200</v>
      </c>
      <c r="M3074" s="91">
        <v>5</v>
      </c>
      <c r="N3074" s="91" t="s">
        <v>748</v>
      </c>
      <c r="O3074" s="91" t="s">
        <v>3459</v>
      </c>
      <c r="P3074" s="90" t="s">
        <v>1374</v>
      </c>
      <c r="Q3074" s="203"/>
      <c r="R3074" s="204">
        <v>1.9</v>
      </c>
      <c r="S3074" s="209">
        <v>-5.7910000000000004</v>
      </c>
      <c r="U3074" s="91">
        <v>2.59</v>
      </c>
      <c r="W3074" s="91">
        <v>0</v>
      </c>
      <c r="AA3074" s="170">
        <v>0</v>
      </c>
      <c r="AB3074" s="170"/>
      <c r="AC3074" s="170">
        <v>1</v>
      </c>
      <c r="AE3074" s="328"/>
      <c r="AG3074" s="170"/>
      <c r="AQ3074" s="206" t="s">
        <v>824</v>
      </c>
      <c r="AR3074" s="69">
        <v>0.9909</v>
      </c>
      <c r="AS3074" s="69">
        <v>1.262</v>
      </c>
      <c r="AU3074" s="277"/>
      <c r="AV3074" s="277">
        <v>1062</v>
      </c>
      <c r="AW3074" s="277">
        <v>0</v>
      </c>
      <c r="AX3074" s="259"/>
      <c r="AY3074" s="277">
        <v>1340.2439999999999</v>
      </c>
      <c r="AZ3074" s="259">
        <v>28.577666069040692</v>
      </c>
      <c r="BA3074" s="206"/>
      <c r="BB3074" s="141" t="s">
        <v>722</v>
      </c>
      <c r="BC3074" s="206" t="s">
        <v>1126</v>
      </c>
      <c r="BD3074" s="91">
        <v>51.57</v>
      </c>
      <c r="BE3074" s="91">
        <v>0.48</v>
      </c>
      <c r="BF3074" s="91">
        <v>0.88</v>
      </c>
      <c r="BG3074" s="91">
        <v>0.08</v>
      </c>
      <c r="BH3074" s="91">
        <v>15.81</v>
      </c>
      <c r="BI3074" s="91">
        <v>0.19</v>
      </c>
      <c r="BN3074" s="97">
        <v>5.45</v>
      </c>
      <c r="BO3074" s="91">
        <v>0.26</v>
      </c>
      <c r="BP3074" s="91">
        <v>0.16</v>
      </c>
      <c r="BQ3074" s="97">
        <v>0.1</v>
      </c>
      <c r="BR3074" s="91">
        <v>8.82</v>
      </c>
      <c r="BS3074" s="91">
        <v>0.19</v>
      </c>
      <c r="BX3074" s="91">
        <v>12.82</v>
      </c>
      <c r="BY3074" s="91">
        <v>0.22</v>
      </c>
      <c r="BZ3074" s="91">
        <v>2.54</v>
      </c>
      <c r="CA3074" s="91">
        <v>0.08</v>
      </c>
      <c r="CB3074" s="91">
        <v>1.95</v>
      </c>
      <c r="CC3074" s="91">
        <v>0.03</v>
      </c>
      <c r="DH3074" s="97">
        <f t="shared" si="1360"/>
        <v>100</v>
      </c>
      <c r="DJ3074" s="97">
        <f t="shared" si="1362"/>
        <v>0</v>
      </c>
      <c r="DL3074" s="91" t="s">
        <v>4431</v>
      </c>
      <c r="DO3074" s="349">
        <v>0.91</v>
      </c>
      <c r="DP3074" s="97">
        <v>0.15</v>
      </c>
      <c r="DQ3074" s="349">
        <f t="shared" si="1361"/>
        <v>6.13E-2</v>
      </c>
      <c r="DS3074" s="251">
        <v>613</v>
      </c>
      <c r="DT3074" s="91">
        <v>144</v>
      </c>
      <c r="DU3074" s="97"/>
      <c r="DW3074" s="206"/>
      <c r="DX3074" s="305">
        <f t="shared" si="1335"/>
        <v>51.570000000000007</v>
      </c>
      <c r="DY3074" s="91">
        <f t="shared" si="1336"/>
        <v>0.48000000000000004</v>
      </c>
      <c r="DZ3074" s="305">
        <f t="shared" si="1337"/>
        <v>0.88</v>
      </c>
      <c r="EA3074" s="91">
        <f t="shared" si="1338"/>
        <v>0.08</v>
      </c>
      <c r="EB3074" s="305">
        <f t="shared" si="1339"/>
        <v>15.810000000000002</v>
      </c>
      <c r="EC3074" s="91">
        <f t="shared" si="1340"/>
        <v>0.19000000000000003</v>
      </c>
      <c r="ED3074" s="305">
        <f t="shared" si="1341"/>
        <v>5.45</v>
      </c>
      <c r="EE3074" s="91">
        <f t="shared" si="1342"/>
        <v>0.26</v>
      </c>
      <c r="EF3074" s="305">
        <f t="shared" si="1343"/>
        <v>0.16</v>
      </c>
      <c r="EG3074" s="91">
        <f t="shared" si="1344"/>
        <v>0.1</v>
      </c>
      <c r="EH3074" s="305">
        <f t="shared" si="1345"/>
        <v>8.82</v>
      </c>
      <c r="EI3074" s="91">
        <f t="shared" si="1346"/>
        <v>0.19</v>
      </c>
      <c r="EJ3074" s="305">
        <f t="shared" si="1347"/>
        <v>12.82</v>
      </c>
      <c r="EK3074" s="91">
        <f t="shared" si="1348"/>
        <v>0.22</v>
      </c>
      <c r="EL3074" s="305">
        <f t="shared" si="1349"/>
        <v>2.54</v>
      </c>
      <c r="EM3074" s="91">
        <f t="shared" si="1350"/>
        <v>0.08</v>
      </c>
      <c r="EN3074" s="305">
        <f t="shared" si="1351"/>
        <v>1.95</v>
      </c>
      <c r="EO3074" s="91">
        <f t="shared" si="1352"/>
        <v>0.03</v>
      </c>
      <c r="EP3074" s="305">
        <f t="shared" si="1353"/>
        <v>0</v>
      </c>
      <c r="EQ3074" s="91" t="e">
        <f t="shared" si="1354"/>
        <v>#DIV/0!</v>
      </c>
      <c r="ER3074" s="91">
        <f t="shared" si="1355"/>
        <v>100</v>
      </c>
      <c r="ES3074" s="91">
        <f t="shared" si="1356"/>
        <v>0</v>
      </c>
    </row>
    <row r="3075" spans="1:149" s="147" customFormat="1" x14ac:dyDescent="0.45">
      <c r="A3075" s="147" t="s">
        <v>4432</v>
      </c>
      <c r="B3075" s="228" t="s">
        <v>860</v>
      </c>
      <c r="C3075" s="147" t="s">
        <v>4430</v>
      </c>
      <c r="D3075" s="147" t="s">
        <v>4461</v>
      </c>
      <c r="E3075" s="147" t="s">
        <v>637</v>
      </c>
      <c r="F3075" s="147" t="s">
        <v>4433</v>
      </c>
      <c r="G3075" s="147" t="s">
        <v>4426</v>
      </c>
      <c r="H3075" s="147" t="s">
        <v>1100</v>
      </c>
      <c r="I3075" s="147">
        <v>4</v>
      </c>
      <c r="J3075" s="304">
        <v>205.9</v>
      </c>
      <c r="L3075" s="304">
        <v>1200</v>
      </c>
      <c r="N3075" s="147" t="s">
        <v>748</v>
      </c>
      <c r="O3075" s="147" t="s">
        <v>3667</v>
      </c>
      <c r="P3075" s="223" t="s">
        <v>1374</v>
      </c>
      <c r="Q3075" s="226"/>
      <c r="R3075" s="225">
        <v>3.9</v>
      </c>
      <c r="S3075" s="227"/>
      <c r="AA3075" s="224">
        <v>1</v>
      </c>
      <c r="AB3075" s="224"/>
      <c r="AC3075" s="224">
        <v>0</v>
      </c>
      <c r="AE3075" s="327"/>
      <c r="AG3075" s="224"/>
      <c r="AQ3075" s="228"/>
      <c r="AR3075" s="265">
        <v>1.0089999999999999</v>
      </c>
      <c r="AS3075" s="265"/>
      <c r="AT3075" s="77"/>
      <c r="AU3075" s="276">
        <v>2059</v>
      </c>
      <c r="AV3075" s="276"/>
      <c r="AW3075" s="276">
        <v>2077.5309999999999</v>
      </c>
      <c r="AX3075" s="95"/>
      <c r="AY3075" s="276"/>
      <c r="AZ3075" s="95"/>
      <c r="BA3075" s="228"/>
      <c r="BB3075" s="229" t="s">
        <v>722</v>
      </c>
      <c r="BC3075" s="228" t="s">
        <v>1126</v>
      </c>
      <c r="BD3075" s="147">
        <v>50.75</v>
      </c>
      <c r="BE3075" s="147">
        <v>0.46</v>
      </c>
      <c r="BF3075" s="147">
        <v>1.01</v>
      </c>
      <c r="BG3075" s="147">
        <v>0.06</v>
      </c>
      <c r="BH3075" s="147">
        <v>14.44</v>
      </c>
      <c r="BI3075" s="147">
        <v>0.13</v>
      </c>
      <c r="BN3075" s="230">
        <v>6.2</v>
      </c>
      <c r="BO3075" s="147">
        <v>0.22</v>
      </c>
      <c r="BP3075" s="147">
        <v>0.17</v>
      </c>
      <c r="BQ3075" s="147">
        <v>0.09</v>
      </c>
      <c r="BR3075" s="147">
        <v>6.7</v>
      </c>
      <c r="BS3075" s="147">
        <v>0.18</v>
      </c>
      <c r="BX3075" s="147">
        <v>12.54</v>
      </c>
      <c r="BY3075" s="147">
        <v>0.63</v>
      </c>
      <c r="BZ3075" s="147">
        <v>2.0699999999999998</v>
      </c>
      <c r="CA3075" s="147">
        <v>0.13</v>
      </c>
      <c r="CB3075" s="147">
        <v>6.1</v>
      </c>
      <c r="CC3075" s="147">
        <v>0.23</v>
      </c>
      <c r="DH3075" s="147">
        <f t="shared" si="1360"/>
        <v>99.97999999999999</v>
      </c>
      <c r="DJ3075" s="147">
        <f t="shared" si="1362"/>
        <v>2.0000000000010232E-2</v>
      </c>
      <c r="DL3075" s="147" t="s">
        <v>3334</v>
      </c>
      <c r="DO3075" s="356">
        <v>5.3</v>
      </c>
      <c r="DP3075" s="230">
        <v>0.15</v>
      </c>
      <c r="DQ3075" s="348"/>
      <c r="DS3075" s="246"/>
      <c r="DU3075" s="230"/>
      <c r="DW3075" s="228"/>
      <c r="DX3075" s="304">
        <f t="shared" si="1335"/>
        <v>50.76015203040609</v>
      </c>
      <c r="DY3075" s="147">
        <f t="shared" si="1336"/>
        <v>0.4600920184036808</v>
      </c>
      <c r="DZ3075" s="304">
        <f t="shared" si="1337"/>
        <v>1.0102020404080818</v>
      </c>
      <c r="EA3075" s="147">
        <f t="shared" si="1338"/>
        <v>6.0012002400480102E-2</v>
      </c>
      <c r="EB3075" s="304">
        <f t="shared" si="1339"/>
        <v>14.442888577715543</v>
      </c>
      <c r="EC3075" s="147">
        <f t="shared" si="1340"/>
        <v>0.13002600520104021</v>
      </c>
      <c r="ED3075" s="304">
        <f t="shared" si="1341"/>
        <v>6.2012402480496114</v>
      </c>
      <c r="EE3075" s="147">
        <f t="shared" si="1342"/>
        <v>0.22004400880176039</v>
      </c>
      <c r="EF3075" s="304">
        <f t="shared" si="1343"/>
        <v>0.1700340068013603</v>
      </c>
      <c r="EG3075" s="147">
        <f t="shared" si="1344"/>
        <v>9.001800360072014E-2</v>
      </c>
      <c r="EH3075" s="304">
        <f t="shared" si="1345"/>
        <v>6.7013402680536114</v>
      </c>
      <c r="EI3075" s="147">
        <f t="shared" si="1346"/>
        <v>0.18003600720144031</v>
      </c>
      <c r="EJ3075" s="304">
        <f t="shared" si="1347"/>
        <v>12.542508501700341</v>
      </c>
      <c r="EK3075" s="147">
        <f t="shared" si="1348"/>
        <v>0.63012602520504113</v>
      </c>
      <c r="EL3075" s="304">
        <f t="shared" si="1349"/>
        <v>2.0704140828165634</v>
      </c>
      <c r="EM3075" s="147">
        <f t="shared" si="1350"/>
        <v>0.13002600520104021</v>
      </c>
      <c r="EN3075" s="304">
        <f t="shared" si="1351"/>
        <v>6.1012202440488101</v>
      </c>
      <c r="EO3075" s="147">
        <f t="shared" si="1352"/>
        <v>0.2300460092018404</v>
      </c>
      <c r="EP3075" s="304">
        <f t="shared" si="1353"/>
        <v>0</v>
      </c>
      <c r="EQ3075" s="147" t="e">
        <f t="shared" si="1354"/>
        <v>#DIV/0!</v>
      </c>
      <c r="ER3075" s="147">
        <f t="shared" si="1355"/>
        <v>100</v>
      </c>
      <c r="ES3075" s="147">
        <f t="shared" si="1356"/>
        <v>0</v>
      </c>
    </row>
    <row r="3076" spans="1:149" s="77" customFormat="1" x14ac:dyDescent="0.45">
      <c r="A3076" s="77" t="s">
        <v>4432</v>
      </c>
      <c r="B3076" s="178" t="s">
        <v>860</v>
      </c>
      <c r="C3076" s="77" t="s">
        <v>4430</v>
      </c>
      <c r="D3076" s="77" t="s">
        <v>4462</v>
      </c>
      <c r="E3076" s="77" t="s">
        <v>637</v>
      </c>
      <c r="F3076" s="77" t="s">
        <v>4434</v>
      </c>
      <c r="G3076" s="77" t="s">
        <v>4426</v>
      </c>
      <c r="H3076" s="77" t="s">
        <v>1100</v>
      </c>
      <c r="I3076" s="77">
        <v>4</v>
      </c>
      <c r="J3076" s="304">
        <v>205.9</v>
      </c>
      <c r="L3076" s="304">
        <v>1200</v>
      </c>
      <c r="N3076" s="77" t="s">
        <v>748</v>
      </c>
      <c r="O3076" s="77" t="s">
        <v>3667</v>
      </c>
      <c r="P3076" s="72" t="s">
        <v>1374</v>
      </c>
      <c r="Q3076" s="125"/>
      <c r="R3076" s="164">
        <v>3.9</v>
      </c>
      <c r="S3076" s="116"/>
      <c r="AA3076" s="168">
        <v>1</v>
      </c>
      <c r="AB3076" s="168"/>
      <c r="AC3076" s="168">
        <v>0</v>
      </c>
      <c r="AE3076" s="327"/>
      <c r="AG3076" s="168"/>
      <c r="AQ3076" s="178"/>
      <c r="AR3076" s="265">
        <v>1.0089999999999999</v>
      </c>
      <c r="AS3076" s="66"/>
      <c r="AU3076" s="276">
        <v>2059</v>
      </c>
      <c r="AV3076" s="276"/>
      <c r="AW3076" s="276">
        <v>2077.5309999999999</v>
      </c>
      <c r="AX3076" s="95"/>
      <c r="AY3076" s="276"/>
      <c r="AZ3076" s="95"/>
      <c r="BA3076" s="178"/>
      <c r="BB3076" s="98" t="s">
        <v>722</v>
      </c>
      <c r="BC3076" s="178" t="s">
        <v>1126</v>
      </c>
      <c r="BD3076" s="77">
        <v>51.59</v>
      </c>
      <c r="BE3076" s="77">
        <v>0.46</v>
      </c>
      <c r="BF3076" s="77">
        <v>0.91</v>
      </c>
      <c r="BG3076" s="77">
        <v>0.08</v>
      </c>
      <c r="BH3076" s="77">
        <v>15.63</v>
      </c>
      <c r="BI3076" s="77">
        <v>0.14000000000000001</v>
      </c>
      <c r="BN3076" s="96">
        <v>6.68</v>
      </c>
      <c r="BO3076" s="77">
        <v>0.37</v>
      </c>
      <c r="BP3076" s="77">
        <v>0.13</v>
      </c>
      <c r="BQ3076" s="77">
        <v>0.06</v>
      </c>
      <c r="BR3076" s="77">
        <v>7.81</v>
      </c>
      <c r="BS3076" s="77">
        <v>0.31</v>
      </c>
      <c r="BX3076" s="77">
        <v>12.85</v>
      </c>
      <c r="BY3076" s="77">
        <v>0.54</v>
      </c>
      <c r="BZ3076" s="77">
        <v>2.5099999999999998</v>
      </c>
      <c r="CA3076" s="77">
        <v>0.11</v>
      </c>
      <c r="CB3076" s="77">
        <v>1.88</v>
      </c>
      <c r="CC3076" s="77">
        <v>0.27</v>
      </c>
      <c r="DH3076" s="96">
        <f>SUM(BD3076,BF3076,BH3076,BN3076,BP3076,BR3076,BX3076,BZ3076,CB3076)</f>
        <v>99.99</v>
      </c>
      <c r="DJ3076" s="77">
        <f t="shared" si="1362"/>
        <v>1.0000000000005116E-2</v>
      </c>
      <c r="DL3076" s="77" t="s">
        <v>3334</v>
      </c>
      <c r="DO3076" s="348">
        <v>4.92</v>
      </c>
      <c r="DP3076" s="96">
        <v>0.15</v>
      </c>
      <c r="DQ3076" s="348"/>
      <c r="DS3076" s="246"/>
      <c r="DU3076" s="96"/>
      <c r="DW3076" s="178"/>
      <c r="DX3076" s="304">
        <f t="shared" ref="DX3076:DX3139" si="1363">BD3076/$DH3076*100</f>
        <v>51.595159515951607</v>
      </c>
      <c r="DY3076" s="77">
        <f t="shared" ref="DY3076:DY3139" si="1364">DX3076*SQRT(((BE3076/BD3076)^2)+(($DI3076/$DH3076)^2))</f>
        <v>0.46004600460046019</v>
      </c>
      <c r="DZ3076" s="304">
        <f t="shared" ref="DZ3076:DZ3139" si="1365">BF3076/$DH3076*100</f>
        <v>0.91009100910091012</v>
      </c>
      <c r="EA3076" s="77">
        <f t="shared" ref="EA3076:EA3139" si="1366">DZ3076*SQRT(((BG3076/BF3076)^2)+(($DI3076/$DH3076)^2))</f>
        <v>8.0008000800079998E-2</v>
      </c>
      <c r="EB3076" s="304">
        <f t="shared" ref="EB3076:EB3139" si="1367">BH3076/$DH3076*100</f>
        <v>15.631563156315634</v>
      </c>
      <c r="EC3076" s="77">
        <f t="shared" ref="EC3076:EC3139" si="1368">EB3076*SQRT(((BI3076/BH3076)^2)+(($DI3076/$DH3076)^2))</f>
        <v>0.14001400140014003</v>
      </c>
      <c r="ED3076" s="304">
        <f t="shared" ref="ED3076:ED3139" si="1369">BN3076/$DH3076*100</f>
        <v>6.68066806680668</v>
      </c>
      <c r="EE3076" s="77">
        <f t="shared" ref="EE3076:EE3139" si="1370">ED3076*SQRT(((BO3076/BN3076)^2)+(($DI3076/$DH3076)^2))</f>
        <v>0.37003700370037002</v>
      </c>
      <c r="EF3076" s="304">
        <f t="shared" ref="EF3076:EF3139" si="1371">BP3076/$DH3076*100</f>
        <v>0.13001300130013002</v>
      </c>
      <c r="EG3076" s="77">
        <f t="shared" ref="EG3076:EG3139" si="1372">EF3076*SQRT(((BQ3076/BP3076)^2)+(($DI3076/$DH3076)^2))</f>
        <v>6.0006000600060005E-2</v>
      </c>
      <c r="EH3076" s="304">
        <f t="shared" ref="EH3076:EH3139" si="1373">BR3076/$DH3076*100</f>
        <v>7.8107810781078104</v>
      </c>
      <c r="EI3076" s="77">
        <f t="shared" ref="EI3076:EI3139" si="1374">EH3076*SQRT(((BS3076/BR3076)^2)+(($DI3076/$DH3076)^2))</f>
        <v>0.31003100310031007</v>
      </c>
      <c r="EJ3076" s="304">
        <f t="shared" ref="EJ3076:EJ3139" si="1375">BX3076/$DH3076*100</f>
        <v>12.851285128512851</v>
      </c>
      <c r="EK3076" s="77">
        <f t="shared" ref="EK3076:EK3139" si="1376">EJ3076*SQRT(((BY3076/BX3076)^2)+(($DI3076/$DH3076)^2))</f>
        <v>0.54005400540054005</v>
      </c>
      <c r="EL3076" s="304">
        <f t="shared" ref="EL3076:EL3139" si="1377">BZ3076/$DH3076*100</f>
        <v>2.5102510251025101</v>
      </c>
      <c r="EM3076" s="77">
        <f t="shared" ref="EM3076:EM3139" si="1378">EL3076*SQRT(((CA3076/BZ3076)^2)+(($DI3076/$DH3076)^2))</f>
        <v>0.11001100110011001</v>
      </c>
      <c r="EN3076" s="304">
        <f t="shared" ref="EN3076:EN3139" si="1379">CB3076/$DH3076*100</f>
        <v>1.8801880188018802</v>
      </c>
      <c r="EO3076" s="77">
        <f t="shared" ref="EO3076:EO3139" si="1380">EN3076*SQRT(((CC3076/CB3076)^2)+(($DI3076/$DH3076)^2))</f>
        <v>0.27002700270027008</v>
      </c>
      <c r="EP3076" s="304">
        <f t="shared" ref="EP3076:EP3139" si="1381">CD3076/$DH3076*100</f>
        <v>0</v>
      </c>
      <c r="EQ3076" s="77" t="e">
        <f t="shared" ref="EQ3076:EQ3139" si="1382">EP3076*SQRT(((CE3076/CD3076)^2)+(($DI3076/$DH3076)^2))</f>
        <v>#DIV/0!</v>
      </c>
      <c r="ER3076" s="77">
        <f t="shared" ref="ER3076:ER3139" si="1383">DH3076/$DH3076*100</f>
        <v>100</v>
      </c>
      <c r="ES3076" s="77">
        <f t="shared" ref="ES3076:ES3139" si="1384">ER3076*SQRT(((DI3076/DH3076)^2)+(($DI3076/$DH3076)^2))</f>
        <v>0</v>
      </c>
    </row>
    <row r="3077" spans="1:149" s="77" customFormat="1" x14ac:dyDescent="0.45">
      <c r="A3077" s="77" t="s">
        <v>4432</v>
      </c>
      <c r="B3077" s="178" t="s">
        <v>860</v>
      </c>
      <c r="C3077" s="77" t="s">
        <v>4430</v>
      </c>
      <c r="D3077" s="77" t="s">
        <v>4428</v>
      </c>
      <c r="E3077" s="77" t="s">
        <v>637</v>
      </c>
      <c r="F3077" s="77" t="s">
        <v>4435</v>
      </c>
      <c r="G3077" s="77" t="s">
        <v>4426</v>
      </c>
      <c r="H3077" s="77" t="s">
        <v>1100</v>
      </c>
      <c r="I3077" s="77">
        <v>8</v>
      </c>
      <c r="J3077" s="304">
        <v>101.3</v>
      </c>
      <c r="L3077" s="304">
        <v>1200</v>
      </c>
      <c r="N3077" s="77" t="s">
        <v>748</v>
      </c>
      <c r="O3077" s="77" t="s">
        <v>3667</v>
      </c>
      <c r="P3077" s="72" t="s">
        <v>1374</v>
      </c>
      <c r="Q3077" s="125"/>
      <c r="R3077" s="164">
        <v>3.9</v>
      </c>
      <c r="S3077" s="116"/>
      <c r="AA3077" s="168">
        <v>1</v>
      </c>
      <c r="AB3077" s="168"/>
      <c r="AC3077" s="168">
        <v>0</v>
      </c>
      <c r="AE3077" s="327"/>
      <c r="AG3077" s="168"/>
      <c r="AQ3077" s="178"/>
      <c r="AR3077" s="66">
        <v>0.99070000000000003</v>
      </c>
      <c r="AS3077" s="66"/>
      <c r="AU3077" s="276">
        <v>1013</v>
      </c>
      <c r="AV3077" s="276"/>
      <c r="AW3077" s="276">
        <v>1003.5791</v>
      </c>
      <c r="AX3077" s="95"/>
      <c r="AY3077" s="276"/>
      <c r="AZ3077" s="95"/>
      <c r="BA3077" s="178"/>
      <c r="BB3077" s="98" t="s">
        <v>722</v>
      </c>
      <c r="BC3077" s="178" t="s">
        <v>1126</v>
      </c>
      <c r="BD3077" s="77">
        <v>49.64</v>
      </c>
      <c r="BE3077" s="77">
        <v>0.31</v>
      </c>
      <c r="BF3077" s="77">
        <v>1.75</v>
      </c>
      <c r="BG3077" s="77">
        <v>0.09</v>
      </c>
      <c r="BH3077" s="77">
        <v>16.53</v>
      </c>
      <c r="BI3077" s="77">
        <v>0.16</v>
      </c>
      <c r="BN3077" s="96">
        <v>8.8800000000000008</v>
      </c>
      <c r="BO3077" s="77">
        <v>0.14000000000000001</v>
      </c>
      <c r="BP3077" s="77">
        <v>0.09</v>
      </c>
      <c r="BQ3077" s="77">
        <v>0.06</v>
      </c>
      <c r="BR3077" s="77">
        <v>6.33</v>
      </c>
      <c r="BS3077" s="77">
        <v>0.1</v>
      </c>
      <c r="BX3077" s="77">
        <v>10.97</v>
      </c>
      <c r="BY3077" s="77">
        <v>0.17</v>
      </c>
      <c r="BZ3077" s="77">
        <v>3.61</v>
      </c>
      <c r="CA3077" s="77">
        <v>0.1</v>
      </c>
      <c r="CB3077" s="77">
        <v>2.19</v>
      </c>
      <c r="CC3077" s="77">
        <v>0.09</v>
      </c>
      <c r="DH3077" s="96">
        <f t="shared" ref="DH3077:DH3102" si="1385">SUM(BD3077,BF3077,BH3077,BN3077,BP3077,BR3077,BX3077,BZ3077,CB3077)</f>
        <v>99.99</v>
      </c>
      <c r="DJ3077" s="77">
        <f t="shared" si="1362"/>
        <v>1.0000000000005116E-2</v>
      </c>
      <c r="DL3077" s="77" t="s">
        <v>3334</v>
      </c>
      <c r="DO3077" s="348">
        <v>3.28</v>
      </c>
      <c r="DP3077" s="96">
        <v>0.15</v>
      </c>
      <c r="DQ3077" s="348"/>
      <c r="DS3077" s="246"/>
      <c r="DU3077" s="96"/>
      <c r="DW3077" s="178"/>
      <c r="DX3077" s="304">
        <f t="shared" si="1363"/>
        <v>49.644964496449653</v>
      </c>
      <c r="DY3077" s="77">
        <f t="shared" si="1364"/>
        <v>0.31003100310031007</v>
      </c>
      <c r="DZ3077" s="304">
        <f t="shared" si="1365"/>
        <v>1.7501750175017503</v>
      </c>
      <c r="EA3077" s="77">
        <f t="shared" si="1366"/>
        <v>9.0009000900090008E-2</v>
      </c>
      <c r="EB3077" s="304">
        <f t="shared" si="1367"/>
        <v>16.531653165316534</v>
      </c>
      <c r="EC3077" s="77">
        <f t="shared" si="1368"/>
        <v>0.16001600160016002</v>
      </c>
      <c r="ED3077" s="304">
        <f t="shared" si="1369"/>
        <v>8.8808880888088826</v>
      </c>
      <c r="EE3077" s="77">
        <f t="shared" si="1370"/>
        <v>0.14001400140014003</v>
      </c>
      <c r="EF3077" s="304">
        <f t="shared" si="1371"/>
        <v>9.0009000900090008E-2</v>
      </c>
      <c r="EG3077" s="77">
        <f t="shared" si="1372"/>
        <v>6.0006000600060005E-2</v>
      </c>
      <c r="EH3077" s="304">
        <f t="shared" si="1373"/>
        <v>6.3306330633063306</v>
      </c>
      <c r="EI3077" s="77">
        <f t="shared" si="1374"/>
        <v>0.10001000100010002</v>
      </c>
      <c r="EJ3077" s="304">
        <f t="shared" si="1375"/>
        <v>10.971097109710973</v>
      </c>
      <c r="EK3077" s="77">
        <f t="shared" si="1376"/>
        <v>0.17001700170017006</v>
      </c>
      <c r="EL3077" s="304">
        <f t="shared" si="1377"/>
        <v>3.6103610361036105</v>
      </c>
      <c r="EM3077" s="77">
        <f t="shared" si="1378"/>
        <v>0.10001000100010002</v>
      </c>
      <c r="EN3077" s="304">
        <f t="shared" si="1379"/>
        <v>2.1902190219021902</v>
      </c>
      <c r="EO3077" s="77">
        <f t="shared" si="1380"/>
        <v>9.0009000900090008E-2</v>
      </c>
      <c r="EP3077" s="304">
        <f t="shared" si="1381"/>
        <v>0</v>
      </c>
      <c r="EQ3077" s="77" t="e">
        <f t="shared" si="1382"/>
        <v>#DIV/0!</v>
      </c>
      <c r="ER3077" s="77">
        <f t="shared" si="1383"/>
        <v>100</v>
      </c>
      <c r="ES3077" s="77">
        <f t="shared" si="1384"/>
        <v>0</v>
      </c>
    </row>
    <row r="3078" spans="1:149" s="77" customFormat="1" x14ac:dyDescent="0.45">
      <c r="A3078" s="77" t="s">
        <v>4432</v>
      </c>
      <c r="B3078" s="178" t="s">
        <v>860</v>
      </c>
      <c r="C3078" s="77" t="s">
        <v>4430</v>
      </c>
      <c r="D3078" s="77" t="s">
        <v>4462</v>
      </c>
      <c r="E3078" s="77" t="s">
        <v>637</v>
      </c>
      <c r="F3078" s="77" t="s">
        <v>4436</v>
      </c>
      <c r="G3078" s="77" t="s">
        <v>4426</v>
      </c>
      <c r="H3078" s="77" t="s">
        <v>1100</v>
      </c>
      <c r="I3078" s="77">
        <v>8</v>
      </c>
      <c r="J3078" s="304">
        <v>101.3</v>
      </c>
      <c r="L3078" s="304">
        <v>1200</v>
      </c>
      <c r="N3078" s="77" t="s">
        <v>748</v>
      </c>
      <c r="O3078" s="77" t="s">
        <v>3667</v>
      </c>
      <c r="P3078" s="72" t="s">
        <v>1374</v>
      </c>
      <c r="Q3078" s="125"/>
      <c r="R3078" s="164">
        <v>3.9</v>
      </c>
      <c r="S3078" s="116"/>
      <c r="AA3078" s="168">
        <v>1</v>
      </c>
      <c r="AB3078" s="168"/>
      <c r="AC3078" s="168">
        <v>0</v>
      </c>
      <c r="AE3078" s="327"/>
      <c r="AG3078" s="168"/>
      <c r="AQ3078" s="178"/>
      <c r="AR3078" s="66">
        <v>0.99070000000000003</v>
      </c>
      <c r="AS3078" s="66"/>
      <c r="AU3078" s="276">
        <v>1013</v>
      </c>
      <c r="AV3078" s="276"/>
      <c r="AW3078" s="276">
        <v>1003.5791</v>
      </c>
      <c r="AX3078" s="95"/>
      <c r="AY3078" s="276"/>
      <c r="AZ3078" s="95"/>
      <c r="BA3078" s="178"/>
      <c r="BB3078" s="98" t="s">
        <v>722</v>
      </c>
      <c r="BC3078" s="178" t="s">
        <v>1126</v>
      </c>
      <c r="BD3078" s="77">
        <v>51.03</v>
      </c>
      <c r="BE3078" s="77">
        <v>0.25</v>
      </c>
      <c r="BF3078" s="77">
        <v>0.9</v>
      </c>
      <c r="BG3078" s="77">
        <v>0.06</v>
      </c>
      <c r="BH3078" s="77">
        <v>15.31</v>
      </c>
      <c r="BI3078" s="77">
        <v>0.18</v>
      </c>
      <c r="BN3078" s="96">
        <v>7.25</v>
      </c>
      <c r="BO3078" s="77">
        <v>0.33</v>
      </c>
      <c r="BP3078" s="77">
        <v>0.18</v>
      </c>
      <c r="BQ3078" s="77">
        <v>0.1</v>
      </c>
      <c r="BR3078" s="77">
        <v>7.96</v>
      </c>
      <c r="BS3078" s="77">
        <v>0.19</v>
      </c>
      <c r="BX3078" s="77">
        <v>12.97</v>
      </c>
      <c r="BY3078" s="77">
        <v>0.2</v>
      </c>
      <c r="BZ3078" s="77">
        <v>2.38</v>
      </c>
      <c r="CA3078" s="77">
        <v>0.04</v>
      </c>
      <c r="CB3078" s="77">
        <v>2.0099999999999998</v>
      </c>
      <c r="CC3078" s="77">
        <v>0.05</v>
      </c>
      <c r="DH3078" s="96">
        <f t="shared" si="1385"/>
        <v>99.99</v>
      </c>
      <c r="DJ3078" s="77">
        <f t="shared" si="1362"/>
        <v>1.0000000000005116E-2</v>
      </c>
      <c r="DL3078" s="77" t="s">
        <v>3334</v>
      </c>
      <c r="DO3078" s="348">
        <v>3.14</v>
      </c>
      <c r="DP3078" s="96">
        <v>0.25</v>
      </c>
      <c r="DQ3078" s="348"/>
      <c r="DS3078" s="246"/>
      <c r="DU3078" s="96"/>
      <c r="DW3078" s="178"/>
      <c r="DX3078" s="304">
        <f t="shared" si="1363"/>
        <v>51.035103510351043</v>
      </c>
      <c r="DY3078" s="77">
        <f t="shared" si="1364"/>
        <v>0.25002500250025006</v>
      </c>
      <c r="DZ3078" s="304">
        <f t="shared" si="1365"/>
        <v>0.90009000900090008</v>
      </c>
      <c r="EA3078" s="77">
        <f t="shared" si="1366"/>
        <v>6.0006000600060005E-2</v>
      </c>
      <c r="EB3078" s="304">
        <f t="shared" si="1367"/>
        <v>15.311531153115313</v>
      </c>
      <c r="EC3078" s="77">
        <f t="shared" si="1368"/>
        <v>0.18001800180018002</v>
      </c>
      <c r="ED3078" s="304">
        <f t="shared" si="1369"/>
        <v>7.250725072507251</v>
      </c>
      <c r="EE3078" s="77">
        <f t="shared" si="1370"/>
        <v>0.33003300330033009</v>
      </c>
      <c r="EF3078" s="304">
        <f t="shared" si="1371"/>
        <v>0.18001800180018002</v>
      </c>
      <c r="EG3078" s="77">
        <f t="shared" si="1372"/>
        <v>0.10001000100010002</v>
      </c>
      <c r="EH3078" s="304">
        <f t="shared" si="1373"/>
        <v>7.9607960796079613</v>
      </c>
      <c r="EI3078" s="77">
        <f t="shared" si="1374"/>
        <v>0.19001900190019003</v>
      </c>
      <c r="EJ3078" s="304">
        <f t="shared" si="1375"/>
        <v>12.971297129712973</v>
      </c>
      <c r="EK3078" s="77">
        <f t="shared" si="1376"/>
        <v>0.20002000200020004</v>
      </c>
      <c r="EL3078" s="304">
        <f t="shared" si="1377"/>
        <v>2.3802380238023804</v>
      </c>
      <c r="EM3078" s="77">
        <f t="shared" si="1378"/>
        <v>4.0004000400040013E-2</v>
      </c>
      <c r="EN3078" s="304">
        <f t="shared" si="1379"/>
        <v>2.0102010201020102</v>
      </c>
      <c r="EO3078" s="77">
        <f t="shared" si="1380"/>
        <v>5.0005000500050016E-2</v>
      </c>
      <c r="EP3078" s="304">
        <f t="shared" si="1381"/>
        <v>0</v>
      </c>
      <c r="EQ3078" s="77" t="e">
        <f t="shared" si="1382"/>
        <v>#DIV/0!</v>
      </c>
      <c r="ER3078" s="77">
        <f t="shared" si="1383"/>
        <v>100</v>
      </c>
      <c r="ES3078" s="77">
        <f t="shared" si="1384"/>
        <v>0</v>
      </c>
    </row>
    <row r="3079" spans="1:149" s="77" customFormat="1" x14ac:dyDescent="0.45">
      <c r="A3079" s="77" t="s">
        <v>4432</v>
      </c>
      <c r="B3079" s="178" t="s">
        <v>860</v>
      </c>
      <c r="C3079" s="77" t="s">
        <v>4430</v>
      </c>
      <c r="D3079" s="77" t="s">
        <v>4461</v>
      </c>
      <c r="E3079" s="77" t="s">
        <v>637</v>
      </c>
      <c r="F3079" s="77" t="s">
        <v>4437</v>
      </c>
      <c r="G3079" s="77" t="s">
        <v>4426</v>
      </c>
      <c r="H3079" s="77" t="s">
        <v>1100</v>
      </c>
      <c r="I3079" s="77">
        <v>4</v>
      </c>
      <c r="J3079" s="304">
        <v>52.4</v>
      </c>
      <c r="L3079" s="304">
        <v>1200</v>
      </c>
      <c r="N3079" s="77" t="s">
        <v>748</v>
      </c>
      <c r="O3079" s="77" t="s">
        <v>3667</v>
      </c>
      <c r="P3079" s="72" t="s">
        <v>1374</v>
      </c>
      <c r="Q3079" s="125"/>
      <c r="R3079" s="164">
        <v>3.9</v>
      </c>
      <c r="S3079" s="116"/>
      <c r="AA3079" s="168">
        <v>1</v>
      </c>
      <c r="AB3079" s="168"/>
      <c r="AC3079" s="168">
        <v>0</v>
      </c>
      <c r="AE3079" s="327"/>
      <c r="AG3079" s="168"/>
      <c r="AQ3079" s="178"/>
      <c r="AR3079" s="66">
        <v>0.9919</v>
      </c>
      <c r="AS3079" s="66"/>
      <c r="AU3079" s="276">
        <v>524</v>
      </c>
      <c r="AV3079" s="276"/>
      <c r="AW3079" s="276">
        <v>519.75559999999996</v>
      </c>
      <c r="AX3079" s="95"/>
      <c r="AY3079" s="276"/>
      <c r="AZ3079" s="95"/>
      <c r="BA3079" s="178"/>
      <c r="BB3079" s="98" t="s">
        <v>722</v>
      </c>
      <c r="BC3079" s="178" t="s">
        <v>1126</v>
      </c>
      <c r="BD3079" s="77">
        <v>49.54</v>
      </c>
      <c r="BE3079" s="77">
        <v>0.48</v>
      </c>
      <c r="BF3079" s="77">
        <v>1</v>
      </c>
      <c r="BG3079" s="77">
        <v>7.0000000000000007E-2</v>
      </c>
      <c r="BH3079" s="77">
        <v>14.22</v>
      </c>
      <c r="BI3079" s="77">
        <v>0.16</v>
      </c>
      <c r="BN3079" s="96">
        <v>7.57</v>
      </c>
      <c r="BO3079" s="77">
        <v>0.27</v>
      </c>
      <c r="BP3079" s="77">
        <v>0.09</v>
      </c>
      <c r="BQ3079" s="77">
        <v>0.06</v>
      </c>
      <c r="BR3079" s="77">
        <v>6.82</v>
      </c>
      <c r="BS3079" s="77">
        <v>0.1</v>
      </c>
      <c r="BX3079" s="77">
        <v>13.01</v>
      </c>
      <c r="BY3079" s="77">
        <v>0.17</v>
      </c>
      <c r="BZ3079" s="77">
        <v>1.88</v>
      </c>
      <c r="CA3079" s="77">
        <v>0.09</v>
      </c>
      <c r="CB3079" s="77">
        <v>5.86</v>
      </c>
      <c r="CC3079" s="77">
        <v>0.1</v>
      </c>
      <c r="DH3079" s="96">
        <f t="shared" si="1385"/>
        <v>99.990000000000009</v>
      </c>
      <c r="DJ3079" s="77">
        <f t="shared" si="1362"/>
        <v>9.9999999999909051E-3</v>
      </c>
      <c r="DL3079" s="77" t="s">
        <v>3334</v>
      </c>
      <c r="DO3079" s="348">
        <v>2.1800000000000002</v>
      </c>
      <c r="DP3079" s="96">
        <v>0.02</v>
      </c>
      <c r="DQ3079" s="348"/>
      <c r="DS3079" s="246"/>
      <c r="DU3079" s="96"/>
      <c r="DW3079" s="178"/>
      <c r="DX3079" s="304">
        <f t="shared" si="1363"/>
        <v>49.544954495449538</v>
      </c>
      <c r="DY3079" s="77">
        <f t="shared" si="1364"/>
        <v>0.48004800480047999</v>
      </c>
      <c r="DZ3079" s="304">
        <f t="shared" si="1365"/>
        <v>1.000100010001</v>
      </c>
      <c r="EA3079" s="77">
        <f t="shared" si="1366"/>
        <v>7.0007000700070002E-2</v>
      </c>
      <c r="EB3079" s="304">
        <f t="shared" si="1367"/>
        <v>14.221422142214221</v>
      </c>
      <c r="EC3079" s="77">
        <f t="shared" si="1368"/>
        <v>0.16001600160016002</v>
      </c>
      <c r="ED3079" s="304">
        <f t="shared" si="1369"/>
        <v>7.5707570757075713</v>
      </c>
      <c r="EE3079" s="77">
        <f t="shared" si="1370"/>
        <v>0.27002700270027002</v>
      </c>
      <c r="EF3079" s="304">
        <f t="shared" si="1371"/>
        <v>9.0009000900089994E-2</v>
      </c>
      <c r="EG3079" s="77">
        <f t="shared" si="1372"/>
        <v>6.0006000600059992E-2</v>
      </c>
      <c r="EH3079" s="304">
        <f t="shared" si="1373"/>
        <v>6.8206820682068212</v>
      </c>
      <c r="EI3079" s="77">
        <f t="shared" si="1374"/>
        <v>0.10001000100010002</v>
      </c>
      <c r="EJ3079" s="304">
        <f t="shared" si="1375"/>
        <v>13.01130113011301</v>
      </c>
      <c r="EK3079" s="77">
        <f t="shared" si="1376"/>
        <v>0.17001700170017001</v>
      </c>
      <c r="EL3079" s="304">
        <f t="shared" si="1377"/>
        <v>1.8801880188018798</v>
      </c>
      <c r="EM3079" s="77">
        <f t="shared" si="1378"/>
        <v>9.0009000900089994E-2</v>
      </c>
      <c r="EN3079" s="304">
        <f t="shared" si="1379"/>
        <v>5.8605860586058611</v>
      </c>
      <c r="EO3079" s="77">
        <f t="shared" si="1380"/>
        <v>0.10001000100010002</v>
      </c>
      <c r="EP3079" s="304">
        <f t="shared" si="1381"/>
        <v>0</v>
      </c>
      <c r="EQ3079" s="77" t="e">
        <f t="shared" si="1382"/>
        <v>#DIV/0!</v>
      </c>
      <c r="ER3079" s="77">
        <f t="shared" si="1383"/>
        <v>100</v>
      </c>
      <c r="ES3079" s="77">
        <f t="shared" si="1384"/>
        <v>0</v>
      </c>
    </row>
    <row r="3080" spans="1:149" s="77" customFormat="1" x14ac:dyDescent="0.45">
      <c r="A3080" s="77" t="s">
        <v>4432</v>
      </c>
      <c r="B3080" s="178" t="s">
        <v>860</v>
      </c>
      <c r="C3080" s="77" t="s">
        <v>4430</v>
      </c>
      <c r="D3080" s="77" t="s">
        <v>4428</v>
      </c>
      <c r="E3080" s="77" t="s">
        <v>637</v>
      </c>
      <c r="F3080" s="77" t="s">
        <v>4438</v>
      </c>
      <c r="G3080" s="77" t="s">
        <v>4426</v>
      </c>
      <c r="H3080" s="77" t="s">
        <v>1100</v>
      </c>
      <c r="I3080" s="77">
        <v>4</v>
      </c>
      <c r="J3080" s="304">
        <v>52.4</v>
      </c>
      <c r="L3080" s="304">
        <v>1200</v>
      </c>
      <c r="N3080" s="77" t="s">
        <v>748</v>
      </c>
      <c r="O3080" s="77" t="s">
        <v>3667</v>
      </c>
      <c r="P3080" s="72" t="s">
        <v>1374</v>
      </c>
      <c r="Q3080" s="125"/>
      <c r="R3080" s="164">
        <v>3.9</v>
      </c>
      <c r="S3080" s="116"/>
      <c r="AA3080" s="168">
        <v>1</v>
      </c>
      <c r="AB3080" s="168"/>
      <c r="AC3080" s="168">
        <v>0</v>
      </c>
      <c r="AE3080" s="327"/>
      <c r="AG3080" s="168"/>
      <c r="AQ3080" s="178"/>
      <c r="AR3080" s="66">
        <v>0.9919</v>
      </c>
      <c r="AS3080" s="66"/>
      <c r="AU3080" s="276">
        <v>524</v>
      </c>
      <c r="AV3080" s="276"/>
      <c r="AW3080" s="276">
        <v>519.75559999999996</v>
      </c>
      <c r="AX3080" s="95"/>
      <c r="AY3080" s="276"/>
      <c r="AZ3080" s="95"/>
      <c r="BA3080" s="178"/>
      <c r="BB3080" s="98" t="s">
        <v>722</v>
      </c>
      <c r="BC3080" s="178" t="s">
        <v>1126</v>
      </c>
      <c r="BD3080" s="77">
        <v>48.48</v>
      </c>
      <c r="BE3080" s="77">
        <v>0.54</v>
      </c>
      <c r="BF3080" s="77">
        <v>1.81</v>
      </c>
      <c r="BG3080" s="77">
        <v>0.1</v>
      </c>
      <c r="BH3080" s="77">
        <v>16.329999999999998</v>
      </c>
      <c r="BI3080" s="77">
        <v>0.16</v>
      </c>
      <c r="BN3080" s="96">
        <v>10.210000000000001</v>
      </c>
      <c r="BO3080" s="77">
        <v>0.18</v>
      </c>
      <c r="BP3080" s="77">
        <v>0.17</v>
      </c>
      <c r="BQ3080" s="77">
        <v>0.05</v>
      </c>
      <c r="BR3080" s="77">
        <v>6.37</v>
      </c>
      <c r="BS3080" s="77">
        <v>0.16</v>
      </c>
      <c r="BX3080" s="77">
        <v>11.02</v>
      </c>
      <c r="BY3080" s="77">
        <v>0.28000000000000003</v>
      </c>
      <c r="BZ3080" s="77">
        <v>3.54</v>
      </c>
      <c r="CA3080" s="77">
        <v>0.09</v>
      </c>
      <c r="CB3080" s="77">
        <v>2.0699999999999998</v>
      </c>
      <c r="CC3080" s="77">
        <v>0.09</v>
      </c>
      <c r="DH3080" s="96">
        <f t="shared" si="1385"/>
        <v>100.00000000000001</v>
      </c>
      <c r="DJ3080" s="77">
        <f t="shared" si="1362"/>
        <v>0</v>
      </c>
      <c r="DL3080" s="77" t="s">
        <v>3334</v>
      </c>
      <c r="DO3080" s="348">
        <v>2.38</v>
      </c>
      <c r="DP3080" s="96">
        <v>0.06</v>
      </c>
      <c r="DQ3080" s="348"/>
      <c r="DS3080" s="246"/>
      <c r="DU3080" s="96"/>
      <c r="DW3080" s="178"/>
      <c r="DX3080" s="304">
        <f t="shared" si="1363"/>
        <v>48.47999999999999</v>
      </c>
      <c r="DY3080" s="77">
        <f t="shared" si="1364"/>
        <v>0.53999999999999992</v>
      </c>
      <c r="DZ3080" s="304">
        <f t="shared" si="1365"/>
        <v>1.8099999999999998</v>
      </c>
      <c r="EA3080" s="77">
        <f t="shared" si="1366"/>
        <v>0.1</v>
      </c>
      <c r="EB3080" s="304">
        <f t="shared" si="1367"/>
        <v>16.329999999999998</v>
      </c>
      <c r="EC3080" s="77">
        <f t="shared" si="1368"/>
        <v>0.16</v>
      </c>
      <c r="ED3080" s="304">
        <f t="shared" si="1369"/>
        <v>10.209999999999999</v>
      </c>
      <c r="EE3080" s="77">
        <f t="shared" si="1370"/>
        <v>0.17999999999999997</v>
      </c>
      <c r="EF3080" s="304">
        <f t="shared" si="1371"/>
        <v>0.16999999999999998</v>
      </c>
      <c r="EG3080" s="77">
        <f t="shared" si="1372"/>
        <v>4.9999999999999996E-2</v>
      </c>
      <c r="EH3080" s="304">
        <f t="shared" si="1373"/>
        <v>6.3699999999999992</v>
      </c>
      <c r="EI3080" s="77">
        <f t="shared" si="1374"/>
        <v>0.16</v>
      </c>
      <c r="EJ3080" s="304">
        <f t="shared" si="1375"/>
        <v>11.019999999999998</v>
      </c>
      <c r="EK3080" s="77">
        <f t="shared" si="1376"/>
        <v>0.27999999999999997</v>
      </c>
      <c r="EL3080" s="304">
        <f t="shared" si="1377"/>
        <v>3.5399999999999996</v>
      </c>
      <c r="EM3080" s="77">
        <f t="shared" si="1378"/>
        <v>8.9999999999999983E-2</v>
      </c>
      <c r="EN3080" s="304">
        <f t="shared" si="1379"/>
        <v>2.0699999999999994</v>
      </c>
      <c r="EO3080" s="77">
        <f t="shared" si="1380"/>
        <v>8.9999999999999969E-2</v>
      </c>
      <c r="EP3080" s="304">
        <f t="shared" si="1381"/>
        <v>0</v>
      </c>
      <c r="EQ3080" s="77" t="e">
        <f t="shared" si="1382"/>
        <v>#DIV/0!</v>
      </c>
      <c r="ER3080" s="77">
        <f t="shared" si="1383"/>
        <v>100</v>
      </c>
      <c r="ES3080" s="77">
        <f t="shared" si="1384"/>
        <v>0</v>
      </c>
    </row>
    <row r="3081" spans="1:149" s="77" customFormat="1" x14ac:dyDescent="0.45">
      <c r="A3081" s="77" t="s">
        <v>4432</v>
      </c>
      <c r="B3081" s="178" t="s">
        <v>860</v>
      </c>
      <c r="C3081" s="77" t="s">
        <v>4430</v>
      </c>
      <c r="D3081" s="77" t="s">
        <v>4462</v>
      </c>
      <c r="E3081" s="77" t="s">
        <v>637</v>
      </c>
      <c r="F3081" s="77" t="s">
        <v>4439</v>
      </c>
      <c r="G3081" s="77" t="s">
        <v>4426</v>
      </c>
      <c r="H3081" s="77" t="s">
        <v>1100</v>
      </c>
      <c r="I3081" s="77">
        <v>4</v>
      </c>
      <c r="J3081" s="304">
        <v>52.4</v>
      </c>
      <c r="L3081" s="304">
        <v>1200</v>
      </c>
      <c r="N3081" s="77" t="s">
        <v>748</v>
      </c>
      <c r="O3081" s="77" t="s">
        <v>3667</v>
      </c>
      <c r="P3081" s="72" t="s">
        <v>1374</v>
      </c>
      <c r="Q3081" s="125"/>
      <c r="R3081" s="164">
        <v>3.9</v>
      </c>
      <c r="S3081" s="116"/>
      <c r="AA3081" s="168">
        <v>1</v>
      </c>
      <c r="AB3081" s="168"/>
      <c r="AC3081" s="168">
        <v>0</v>
      </c>
      <c r="AE3081" s="327"/>
      <c r="AG3081" s="168"/>
      <c r="AQ3081" s="178"/>
      <c r="AR3081" s="66">
        <v>0.9919</v>
      </c>
      <c r="AS3081" s="66"/>
      <c r="AU3081" s="276">
        <v>524</v>
      </c>
      <c r="AV3081" s="276"/>
      <c r="AW3081" s="276">
        <v>519.75559999999996</v>
      </c>
      <c r="AX3081" s="95"/>
      <c r="AY3081" s="276"/>
      <c r="AZ3081" s="95"/>
      <c r="BA3081" s="178"/>
      <c r="BB3081" s="98" t="s">
        <v>722</v>
      </c>
      <c r="BC3081" s="178" t="s">
        <v>1126</v>
      </c>
      <c r="BD3081" s="77">
        <v>50.81</v>
      </c>
      <c r="BE3081" s="77">
        <v>0.35</v>
      </c>
      <c r="BF3081" s="77">
        <v>0.83</v>
      </c>
      <c r="BG3081" s="77">
        <v>7.0000000000000007E-2</v>
      </c>
      <c r="BH3081" s="77">
        <v>15.54</v>
      </c>
      <c r="BI3081" s="77">
        <v>0.1</v>
      </c>
      <c r="BN3081" s="96">
        <v>7.44</v>
      </c>
      <c r="BO3081" s="77">
        <v>0.37</v>
      </c>
      <c r="BP3081" s="77">
        <v>0.13</v>
      </c>
      <c r="BQ3081" s="77">
        <v>7.0000000000000007E-2</v>
      </c>
      <c r="BR3081" s="77">
        <v>7.97</v>
      </c>
      <c r="BS3081" s="77">
        <v>0.09</v>
      </c>
      <c r="BX3081" s="77">
        <v>12.81</v>
      </c>
      <c r="BY3081" s="77">
        <v>0.18</v>
      </c>
      <c r="BZ3081" s="77">
        <v>2.46</v>
      </c>
      <c r="CA3081" s="77">
        <v>7.0000000000000007E-2</v>
      </c>
      <c r="CB3081" s="77">
        <v>2</v>
      </c>
      <c r="CC3081" s="77">
        <v>7.0000000000000007E-2</v>
      </c>
      <c r="DH3081" s="96">
        <f t="shared" si="1385"/>
        <v>99.99</v>
      </c>
      <c r="DJ3081" s="77">
        <f t="shared" si="1362"/>
        <v>1.0000000000005116E-2</v>
      </c>
      <c r="DL3081" s="77" t="s">
        <v>3334</v>
      </c>
      <c r="DO3081" s="348">
        <v>2.21</v>
      </c>
      <c r="DP3081" s="96">
        <v>0.37</v>
      </c>
      <c r="DQ3081" s="348"/>
      <c r="DS3081" s="246"/>
      <c r="DU3081" s="96"/>
      <c r="DW3081" s="178"/>
      <c r="DX3081" s="304">
        <f t="shared" si="1363"/>
        <v>50.815081508150818</v>
      </c>
      <c r="DY3081" s="77">
        <f t="shared" si="1364"/>
        <v>0.35003500350034999</v>
      </c>
      <c r="DZ3081" s="304">
        <f t="shared" si="1365"/>
        <v>0.83008300830083004</v>
      </c>
      <c r="EA3081" s="77">
        <f t="shared" si="1366"/>
        <v>7.0007000700070016E-2</v>
      </c>
      <c r="EB3081" s="304">
        <f t="shared" si="1367"/>
        <v>15.541554155415541</v>
      </c>
      <c r="EC3081" s="77">
        <f t="shared" si="1368"/>
        <v>0.10001000100010002</v>
      </c>
      <c r="ED3081" s="304">
        <f t="shared" si="1369"/>
        <v>7.4407440744074416</v>
      </c>
      <c r="EE3081" s="77">
        <f t="shared" si="1370"/>
        <v>0.37003700370037007</v>
      </c>
      <c r="EF3081" s="304">
        <f t="shared" si="1371"/>
        <v>0.13001300130013002</v>
      </c>
      <c r="EG3081" s="77">
        <f t="shared" si="1372"/>
        <v>7.0007000700070016E-2</v>
      </c>
      <c r="EH3081" s="304">
        <f t="shared" si="1373"/>
        <v>7.970797079707971</v>
      </c>
      <c r="EI3081" s="77">
        <f t="shared" si="1374"/>
        <v>9.0009000900090022E-2</v>
      </c>
      <c r="EJ3081" s="304">
        <f t="shared" si="1375"/>
        <v>12.811281128112812</v>
      </c>
      <c r="EK3081" s="77">
        <f t="shared" si="1376"/>
        <v>0.18001800180018002</v>
      </c>
      <c r="EL3081" s="304">
        <f t="shared" si="1377"/>
        <v>2.4602460246024602</v>
      </c>
      <c r="EM3081" s="77">
        <f t="shared" si="1378"/>
        <v>7.0007000700070016E-2</v>
      </c>
      <c r="EN3081" s="304">
        <f t="shared" si="1379"/>
        <v>2.0002000200020005</v>
      </c>
      <c r="EO3081" s="77">
        <f t="shared" si="1380"/>
        <v>7.000700070007003E-2</v>
      </c>
      <c r="EP3081" s="304">
        <f t="shared" si="1381"/>
        <v>0</v>
      </c>
      <c r="EQ3081" s="77" t="e">
        <f t="shared" si="1382"/>
        <v>#DIV/0!</v>
      </c>
      <c r="ER3081" s="77">
        <f t="shared" si="1383"/>
        <v>100</v>
      </c>
      <c r="ES3081" s="77">
        <f t="shared" si="1384"/>
        <v>0</v>
      </c>
    </row>
    <row r="3082" spans="1:149" s="77" customFormat="1" x14ac:dyDescent="0.45">
      <c r="A3082" s="77" t="s">
        <v>4432</v>
      </c>
      <c r="B3082" s="178" t="s">
        <v>860</v>
      </c>
      <c r="C3082" s="77" t="s">
        <v>4430</v>
      </c>
      <c r="D3082" s="77" t="s">
        <v>4428</v>
      </c>
      <c r="E3082" s="77" t="s">
        <v>637</v>
      </c>
      <c r="F3082" s="77" t="s">
        <v>4440</v>
      </c>
      <c r="G3082" s="77" t="s">
        <v>4426</v>
      </c>
      <c r="H3082" s="77" t="s">
        <v>1100</v>
      </c>
      <c r="I3082" s="77">
        <v>4</v>
      </c>
      <c r="J3082" s="304">
        <v>26.9</v>
      </c>
      <c r="L3082" s="304">
        <v>1200</v>
      </c>
      <c r="N3082" s="77" t="s">
        <v>748</v>
      </c>
      <c r="O3082" s="77" t="s">
        <v>3667</v>
      </c>
      <c r="P3082" s="72" t="s">
        <v>1374</v>
      </c>
      <c r="Q3082" s="125"/>
      <c r="R3082" s="164">
        <v>3.9</v>
      </c>
      <c r="S3082" s="116"/>
      <c r="AA3082" s="168">
        <v>1</v>
      </c>
      <c r="AB3082" s="168"/>
      <c r="AC3082" s="168">
        <v>0</v>
      </c>
      <c r="AE3082" s="327"/>
      <c r="AG3082" s="168"/>
      <c r="AQ3082" s="178"/>
      <c r="AR3082" s="66">
        <v>0.995</v>
      </c>
      <c r="AS3082" s="66"/>
      <c r="AU3082" s="276">
        <v>269</v>
      </c>
      <c r="AV3082" s="276"/>
      <c r="AW3082" s="276">
        <v>267.65499999999997</v>
      </c>
      <c r="AX3082" s="95"/>
      <c r="AY3082" s="276"/>
      <c r="AZ3082" s="95"/>
      <c r="BA3082" s="178"/>
      <c r="BB3082" s="98" t="s">
        <v>722</v>
      </c>
      <c r="BC3082" s="178" t="s">
        <v>1126</v>
      </c>
      <c r="BD3082" s="77">
        <v>50.55</v>
      </c>
      <c r="BE3082" s="77">
        <v>0.3</v>
      </c>
      <c r="BF3082" s="77">
        <v>1.89</v>
      </c>
      <c r="BG3082" s="77">
        <v>0.12</v>
      </c>
      <c r="BH3082" s="77">
        <v>16.84</v>
      </c>
      <c r="BI3082" s="77">
        <v>0.1</v>
      </c>
      <c r="BN3082" s="96">
        <v>6.7</v>
      </c>
      <c r="BO3082" s="77">
        <v>0.26</v>
      </c>
      <c r="BP3082" s="77">
        <v>0.16</v>
      </c>
      <c r="BQ3082" s="77">
        <v>0.09</v>
      </c>
      <c r="BR3082" s="77">
        <v>6.7</v>
      </c>
      <c r="BS3082" s="77">
        <v>0.1</v>
      </c>
      <c r="BX3082" s="77">
        <v>11.43</v>
      </c>
      <c r="BY3082" s="77">
        <v>0.23</v>
      </c>
      <c r="BZ3082" s="77">
        <v>3.64</v>
      </c>
      <c r="CA3082" s="77">
        <v>0.11</v>
      </c>
      <c r="CB3082" s="77">
        <v>2.09</v>
      </c>
      <c r="CC3082" s="77">
        <v>0.08</v>
      </c>
      <c r="DH3082" s="96">
        <f t="shared" si="1385"/>
        <v>100.00000000000001</v>
      </c>
      <c r="DJ3082" s="77">
        <f t="shared" si="1362"/>
        <v>0</v>
      </c>
      <c r="DL3082" s="77" t="s">
        <v>3334</v>
      </c>
      <c r="DO3082" s="348">
        <v>1.68</v>
      </c>
      <c r="DP3082" s="96">
        <v>0.15</v>
      </c>
      <c r="DQ3082" s="348"/>
      <c r="DS3082" s="246"/>
      <c r="DU3082" s="96"/>
      <c r="DW3082" s="178"/>
      <c r="DX3082" s="304">
        <f t="shared" si="1363"/>
        <v>50.55</v>
      </c>
      <c r="DY3082" s="77">
        <f t="shared" si="1364"/>
        <v>0.3</v>
      </c>
      <c r="DZ3082" s="304">
        <f t="shared" si="1365"/>
        <v>1.8899999999999997</v>
      </c>
      <c r="EA3082" s="77">
        <f t="shared" si="1366"/>
        <v>0.11999999999999997</v>
      </c>
      <c r="EB3082" s="304">
        <f t="shared" si="1367"/>
        <v>16.839999999999996</v>
      </c>
      <c r="EC3082" s="77">
        <f t="shared" si="1368"/>
        <v>9.9999999999999992E-2</v>
      </c>
      <c r="ED3082" s="304">
        <f t="shared" si="1369"/>
        <v>6.6999999999999993</v>
      </c>
      <c r="EE3082" s="77">
        <f t="shared" si="1370"/>
        <v>0.25999999999999995</v>
      </c>
      <c r="EF3082" s="304">
        <f t="shared" si="1371"/>
        <v>0.15999999999999998</v>
      </c>
      <c r="EG3082" s="77">
        <f t="shared" si="1372"/>
        <v>8.9999999999999983E-2</v>
      </c>
      <c r="EH3082" s="304">
        <f t="shared" si="1373"/>
        <v>6.6999999999999993</v>
      </c>
      <c r="EI3082" s="77">
        <f t="shared" si="1374"/>
        <v>9.9999999999999992E-2</v>
      </c>
      <c r="EJ3082" s="304">
        <f t="shared" si="1375"/>
        <v>11.429999999999998</v>
      </c>
      <c r="EK3082" s="77">
        <f t="shared" si="1376"/>
        <v>0.22999999999999998</v>
      </c>
      <c r="EL3082" s="304">
        <f t="shared" si="1377"/>
        <v>3.6399999999999997</v>
      </c>
      <c r="EM3082" s="77">
        <f t="shared" si="1378"/>
        <v>0.10999999999999999</v>
      </c>
      <c r="EN3082" s="304">
        <f t="shared" si="1379"/>
        <v>2.0899999999999994</v>
      </c>
      <c r="EO3082" s="77">
        <f t="shared" si="1380"/>
        <v>7.9999999999999988E-2</v>
      </c>
      <c r="EP3082" s="304">
        <f t="shared" si="1381"/>
        <v>0</v>
      </c>
      <c r="EQ3082" s="77" t="e">
        <f t="shared" si="1382"/>
        <v>#DIV/0!</v>
      </c>
      <c r="ER3082" s="77">
        <f t="shared" si="1383"/>
        <v>100</v>
      </c>
      <c r="ES3082" s="77">
        <f t="shared" si="1384"/>
        <v>0</v>
      </c>
    </row>
    <row r="3083" spans="1:149" s="77" customFormat="1" x14ac:dyDescent="0.45">
      <c r="A3083" s="77" t="s">
        <v>4432</v>
      </c>
      <c r="B3083" s="178" t="s">
        <v>860</v>
      </c>
      <c r="C3083" s="77" t="s">
        <v>4430</v>
      </c>
      <c r="D3083" s="77" t="s">
        <v>4461</v>
      </c>
      <c r="E3083" s="77" t="s">
        <v>637</v>
      </c>
      <c r="F3083" s="77" t="s">
        <v>4441</v>
      </c>
      <c r="G3083" s="77" t="s">
        <v>4426</v>
      </c>
      <c r="H3083" s="77" t="s">
        <v>1100</v>
      </c>
      <c r="I3083" s="77">
        <v>5.5</v>
      </c>
      <c r="J3083" s="304">
        <v>213.8</v>
      </c>
      <c r="L3083" s="304">
        <v>1200</v>
      </c>
      <c r="N3083" s="77" t="s">
        <v>748</v>
      </c>
      <c r="O3083" s="77" t="s">
        <v>3667</v>
      </c>
      <c r="P3083" s="72" t="s">
        <v>1374</v>
      </c>
      <c r="Q3083" s="125"/>
      <c r="R3083" s="164">
        <v>3.9</v>
      </c>
      <c r="S3083" s="116"/>
      <c r="AA3083" s="168">
        <v>1</v>
      </c>
      <c r="AB3083" s="168"/>
      <c r="AC3083" s="168">
        <v>0</v>
      </c>
      <c r="AE3083" s="327"/>
      <c r="AG3083" s="168"/>
      <c r="AQ3083" s="178"/>
      <c r="AR3083" s="66">
        <v>1.0109999999999999</v>
      </c>
      <c r="AS3083" s="66"/>
      <c r="AU3083" s="276">
        <v>2138</v>
      </c>
      <c r="AV3083" s="276"/>
      <c r="AW3083" s="276">
        <v>2161.5179999999996</v>
      </c>
      <c r="AX3083" s="95"/>
      <c r="AY3083" s="276"/>
      <c r="AZ3083" s="95"/>
      <c r="BA3083" s="178"/>
      <c r="BB3083" s="98" t="s">
        <v>722</v>
      </c>
      <c r="BC3083" s="178" t="s">
        <v>1126</v>
      </c>
      <c r="BD3083" s="77">
        <v>50</v>
      </c>
      <c r="BE3083" s="77">
        <v>0.39</v>
      </c>
      <c r="BF3083" s="77">
        <v>0.97</v>
      </c>
      <c r="BG3083" s="77">
        <v>7.0000000000000007E-2</v>
      </c>
      <c r="BH3083" s="77">
        <v>14.23</v>
      </c>
      <c r="BI3083" s="77">
        <v>0.16</v>
      </c>
      <c r="BN3083" s="96">
        <v>6.93</v>
      </c>
      <c r="BO3083" s="77">
        <v>0.13</v>
      </c>
      <c r="BP3083" s="77">
        <v>0.11</v>
      </c>
      <c r="BQ3083" s="77">
        <v>0.04</v>
      </c>
      <c r="BR3083" s="77">
        <v>7.11</v>
      </c>
      <c r="BS3083" s="77">
        <v>7.0000000000000007E-2</v>
      </c>
      <c r="BX3083" s="77">
        <v>12.8</v>
      </c>
      <c r="BY3083" s="77">
        <v>0.16</v>
      </c>
      <c r="BZ3083" s="77">
        <v>1.92</v>
      </c>
      <c r="CA3083" s="77">
        <v>0.05</v>
      </c>
      <c r="CB3083" s="77">
        <v>5.92</v>
      </c>
      <c r="CC3083" s="77">
        <v>0.17</v>
      </c>
      <c r="DH3083" s="96">
        <f t="shared" si="1385"/>
        <v>99.99</v>
      </c>
      <c r="DJ3083" s="77">
        <f t="shared" si="1362"/>
        <v>1.0000000000005116E-2</v>
      </c>
      <c r="DL3083" s="77" t="s">
        <v>3334</v>
      </c>
      <c r="DO3083" s="348">
        <v>5.31</v>
      </c>
      <c r="DP3083" s="96">
        <v>0.15</v>
      </c>
      <c r="DQ3083" s="348"/>
      <c r="DS3083" s="246"/>
      <c r="DU3083" s="96"/>
      <c r="DW3083" s="178"/>
      <c r="DX3083" s="304">
        <f t="shared" si="1363"/>
        <v>50.005000500050009</v>
      </c>
      <c r="DY3083" s="77">
        <f t="shared" si="1364"/>
        <v>0.39003900390039009</v>
      </c>
      <c r="DZ3083" s="304">
        <f t="shared" si="1365"/>
        <v>0.97009700970097001</v>
      </c>
      <c r="EA3083" s="77">
        <f t="shared" si="1366"/>
        <v>7.0007000700070002E-2</v>
      </c>
      <c r="EB3083" s="304">
        <f t="shared" si="1367"/>
        <v>14.231423142314231</v>
      </c>
      <c r="EC3083" s="77">
        <f t="shared" si="1368"/>
        <v>0.16001600160016002</v>
      </c>
      <c r="ED3083" s="304">
        <f t="shared" si="1369"/>
        <v>6.9306930693069315</v>
      </c>
      <c r="EE3083" s="77">
        <f t="shared" si="1370"/>
        <v>0.13001300130013002</v>
      </c>
      <c r="EF3083" s="304">
        <f t="shared" si="1371"/>
        <v>0.11001100110011003</v>
      </c>
      <c r="EG3083" s="77">
        <f t="shared" si="1372"/>
        <v>4.0004000400040013E-2</v>
      </c>
      <c r="EH3083" s="304">
        <f t="shared" si="1373"/>
        <v>7.1107110711071115</v>
      </c>
      <c r="EI3083" s="77">
        <f t="shared" si="1374"/>
        <v>7.0007000700070016E-2</v>
      </c>
      <c r="EJ3083" s="304">
        <f t="shared" si="1375"/>
        <v>12.801280128012801</v>
      </c>
      <c r="EK3083" s="77">
        <f t="shared" si="1376"/>
        <v>0.16001600160016</v>
      </c>
      <c r="EL3083" s="304">
        <f t="shared" si="1377"/>
        <v>1.9201920192019204</v>
      </c>
      <c r="EM3083" s="77">
        <f t="shared" si="1378"/>
        <v>5.0005000500050009E-2</v>
      </c>
      <c r="EN3083" s="304">
        <f t="shared" si="1379"/>
        <v>5.9205920592059211</v>
      </c>
      <c r="EO3083" s="77">
        <f t="shared" si="1380"/>
        <v>0.17001700170017003</v>
      </c>
      <c r="EP3083" s="304">
        <f t="shared" si="1381"/>
        <v>0</v>
      </c>
      <c r="EQ3083" s="77" t="e">
        <f t="shared" si="1382"/>
        <v>#DIV/0!</v>
      </c>
      <c r="ER3083" s="77">
        <f t="shared" si="1383"/>
        <v>100</v>
      </c>
      <c r="ES3083" s="77">
        <f t="shared" si="1384"/>
        <v>0</v>
      </c>
    </row>
    <row r="3084" spans="1:149" s="77" customFormat="1" x14ac:dyDescent="0.45">
      <c r="A3084" s="77" t="s">
        <v>4432</v>
      </c>
      <c r="B3084" s="178" t="s">
        <v>860</v>
      </c>
      <c r="C3084" s="77" t="s">
        <v>4430</v>
      </c>
      <c r="D3084" s="77" t="s">
        <v>4462</v>
      </c>
      <c r="E3084" s="77" t="s">
        <v>637</v>
      </c>
      <c r="F3084" s="77" t="s">
        <v>4442</v>
      </c>
      <c r="G3084" s="77" t="s">
        <v>4426</v>
      </c>
      <c r="H3084" s="77" t="s">
        <v>1100</v>
      </c>
      <c r="I3084" s="77">
        <v>5.5</v>
      </c>
      <c r="J3084" s="304">
        <v>213.8</v>
      </c>
      <c r="L3084" s="304">
        <v>1200</v>
      </c>
      <c r="N3084" s="77" t="s">
        <v>748</v>
      </c>
      <c r="O3084" s="77" t="s">
        <v>3667</v>
      </c>
      <c r="P3084" s="72" t="s">
        <v>1374</v>
      </c>
      <c r="Q3084" s="125"/>
      <c r="R3084" s="164">
        <v>3.9</v>
      </c>
      <c r="S3084" s="116"/>
      <c r="AA3084" s="168">
        <v>1</v>
      </c>
      <c r="AB3084" s="168"/>
      <c r="AC3084" s="168">
        <v>0</v>
      </c>
      <c r="AE3084" s="327"/>
      <c r="AG3084" s="168"/>
      <c r="AQ3084" s="178"/>
      <c r="AR3084" s="66">
        <v>1.0109999999999999</v>
      </c>
      <c r="AS3084" s="66"/>
      <c r="AU3084" s="276">
        <v>2138</v>
      </c>
      <c r="AV3084" s="276"/>
      <c r="AW3084" s="276">
        <v>2161.5179999999996</v>
      </c>
      <c r="AX3084" s="95"/>
      <c r="AY3084" s="276"/>
      <c r="AZ3084" s="95"/>
      <c r="BA3084" s="178"/>
      <c r="BB3084" s="98" t="s">
        <v>722</v>
      </c>
      <c r="BC3084" s="178" t="s">
        <v>1126</v>
      </c>
      <c r="BD3084" s="77">
        <v>51.01</v>
      </c>
      <c r="BE3084" s="77">
        <v>0.25</v>
      </c>
      <c r="BF3084" s="77">
        <v>0.88</v>
      </c>
      <c r="BG3084" s="77">
        <v>0.08</v>
      </c>
      <c r="BH3084" s="77">
        <v>15.35</v>
      </c>
      <c r="BI3084" s="77">
        <v>0.17</v>
      </c>
      <c r="BN3084" s="96">
        <v>7.29</v>
      </c>
      <c r="BO3084" s="77">
        <v>0.25</v>
      </c>
      <c r="BP3084" s="77">
        <v>0.17</v>
      </c>
      <c r="BQ3084" s="77">
        <v>0.06</v>
      </c>
      <c r="BR3084" s="77">
        <v>8.39</v>
      </c>
      <c r="BS3084" s="77">
        <v>0.05</v>
      </c>
      <c r="BX3084" s="77">
        <v>12.37</v>
      </c>
      <c r="BY3084" s="77">
        <v>0.28000000000000003</v>
      </c>
      <c r="BZ3084" s="77">
        <v>2.5299999999999998</v>
      </c>
      <c r="CA3084" s="77">
        <v>0.1</v>
      </c>
      <c r="CB3084" s="77">
        <v>2.0099999999999998</v>
      </c>
      <c r="CC3084" s="77">
        <v>0.14000000000000001</v>
      </c>
      <c r="DH3084" s="96">
        <f t="shared" si="1385"/>
        <v>100.00000000000001</v>
      </c>
      <c r="DJ3084" s="77">
        <f t="shared" si="1362"/>
        <v>0</v>
      </c>
      <c r="DL3084" s="77" t="s">
        <v>3334</v>
      </c>
      <c r="DO3084" s="348">
        <v>5.19</v>
      </c>
      <c r="DP3084" s="96">
        <v>0.26</v>
      </c>
      <c r="DQ3084" s="348"/>
      <c r="DS3084" s="246"/>
      <c r="DU3084" s="96"/>
      <c r="DW3084" s="178"/>
      <c r="DX3084" s="304">
        <f t="shared" si="1363"/>
        <v>51.009999999999991</v>
      </c>
      <c r="DY3084" s="77">
        <f t="shared" si="1364"/>
        <v>0.24999999999999997</v>
      </c>
      <c r="DZ3084" s="304">
        <f t="shared" si="1365"/>
        <v>0.87999999999999989</v>
      </c>
      <c r="EA3084" s="77">
        <f t="shared" si="1366"/>
        <v>7.9999999999999988E-2</v>
      </c>
      <c r="EB3084" s="304">
        <f t="shared" si="1367"/>
        <v>15.349999999999998</v>
      </c>
      <c r="EC3084" s="77">
        <f t="shared" si="1368"/>
        <v>0.17</v>
      </c>
      <c r="ED3084" s="304">
        <f t="shared" si="1369"/>
        <v>7.2899999999999991</v>
      </c>
      <c r="EE3084" s="77">
        <f t="shared" si="1370"/>
        <v>0.24999999999999997</v>
      </c>
      <c r="EF3084" s="304">
        <f t="shared" si="1371"/>
        <v>0.16999999999999998</v>
      </c>
      <c r="EG3084" s="77">
        <f t="shared" si="1372"/>
        <v>5.9999999999999991E-2</v>
      </c>
      <c r="EH3084" s="304">
        <f t="shared" si="1373"/>
        <v>8.3899999999999988</v>
      </c>
      <c r="EI3084" s="77">
        <f t="shared" si="1374"/>
        <v>4.9999999999999989E-2</v>
      </c>
      <c r="EJ3084" s="304">
        <f t="shared" si="1375"/>
        <v>12.369999999999997</v>
      </c>
      <c r="EK3084" s="77">
        <f t="shared" si="1376"/>
        <v>0.28000000000000003</v>
      </c>
      <c r="EL3084" s="304">
        <f t="shared" si="1377"/>
        <v>2.5299999999999998</v>
      </c>
      <c r="EM3084" s="77">
        <f t="shared" si="1378"/>
        <v>0.1</v>
      </c>
      <c r="EN3084" s="304">
        <f t="shared" si="1379"/>
        <v>2.0099999999999998</v>
      </c>
      <c r="EO3084" s="77">
        <f t="shared" si="1380"/>
        <v>0.14000000000000001</v>
      </c>
      <c r="EP3084" s="304">
        <f t="shared" si="1381"/>
        <v>0</v>
      </c>
      <c r="EQ3084" s="77" t="e">
        <f t="shared" si="1382"/>
        <v>#DIV/0!</v>
      </c>
      <c r="ER3084" s="77">
        <f t="shared" si="1383"/>
        <v>100</v>
      </c>
      <c r="ES3084" s="77">
        <f t="shared" si="1384"/>
        <v>0</v>
      </c>
    </row>
    <row r="3085" spans="1:149" s="77" customFormat="1" x14ac:dyDescent="0.45">
      <c r="A3085" s="77" t="s">
        <v>4432</v>
      </c>
      <c r="B3085" s="178" t="s">
        <v>860</v>
      </c>
      <c r="C3085" s="77" t="s">
        <v>4430</v>
      </c>
      <c r="D3085" s="77" t="s">
        <v>4428</v>
      </c>
      <c r="E3085" s="77" t="s">
        <v>637</v>
      </c>
      <c r="F3085" s="77" t="s">
        <v>4443</v>
      </c>
      <c r="G3085" s="77" t="s">
        <v>4426</v>
      </c>
      <c r="H3085" s="77" t="s">
        <v>1372</v>
      </c>
      <c r="I3085" s="77">
        <v>5.5</v>
      </c>
      <c r="J3085" s="304">
        <v>213.8</v>
      </c>
      <c r="L3085" s="304">
        <v>1200</v>
      </c>
      <c r="N3085" s="77" t="s">
        <v>748</v>
      </c>
      <c r="O3085" s="77" t="s">
        <v>3667</v>
      </c>
      <c r="P3085" s="72" t="s">
        <v>1374</v>
      </c>
      <c r="Q3085" s="125"/>
      <c r="R3085" s="164">
        <v>3.9</v>
      </c>
      <c r="S3085" s="116"/>
      <c r="AA3085" s="168">
        <v>1</v>
      </c>
      <c r="AB3085" s="168"/>
      <c r="AC3085" s="168">
        <v>0</v>
      </c>
      <c r="AE3085" s="327"/>
      <c r="AG3085" s="168"/>
      <c r="AQ3085" s="178"/>
      <c r="AR3085" s="66">
        <v>1.0109999999999999</v>
      </c>
      <c r="AS3085" s="66"/>
      <c r="AU3085" s="276">
        <v>2138</v>
      </c>
      <c r="AV3085" s="276"/>
      <c r="AW3085" s="276">
        <v>2161.5179999999996</v>
      </c>
      <c r="AX3085" s="95"/>
      <c r="AY3085" s="276"/>
      <c r="AZ3085" s="95"/>
      <c r="BA3085" s="178"/>
      <c r="BB3085" s="98" t="s">
        <v>722</v>
      </c>
      <c r="BC3085" s="178" t="s">
        <v>1126</v>
      </c>
      <c r="BD3085" s="77">
        <v>49.04</v>
      </c>
      <c r="BE3085" s="77">
        <v>0.41</v>
      </c>
      <c r="BF3085" s="77">
        <v>1.73</v>
      </c>
      <c r="BG3085" s="77">
        <v>0.13</v>
      </c>
      <c r="BH3085" s="77">
        <v>16.850000000000001</v>
      </c>
      <c r="BI3085" s="77">
        <v>0.19</v>
      </c>
      <c r="BN3085" s="96">
        <v>10.1</v>
      </c>
      <c r="BO3085" s="77">
        <v>0.6</v>
      </c>
      <c r="BP3085" s="77">
        <v>0.11</v>
      </c>
      <c r="BQ3085" s="77">
        <v>0.03</v>
      </c>
      <c r="BR3085" s="77">
        <v>6.58</v>
      </c>
      <c r="BS3085" s="77">
        <v>0.19</v>
      </c>
      <c r="BX3085" s="77">
        <v>10.15</v>
      </c>
      <c r="BY3085" s="77">
        <v>7.0000000000000007E-2</v>
      </c>
      <c r="BZ3085" s="77">
        <v>3.36</v>
      </c>
      <c r="CA3085" s="77">
        <v>0.14000000000000001</v>
      </c>
      <c r="CB3085" s="77">
        <v>2.08</v>
      </c>
      <c r="CC3085" s="77">
        <v>0.02</v>
      </c>
      <c r="DH3085" s="96">
        <f t="shared" si="1385"/>
        <v>100</v>
      </c>
      <c r="DJ3085" s="77">
        <f t="shared" si="1362"/>
        <v>0</v>
      </c>
      <c r="DL3085" s="77" t="s">
        <v>3334</v>
      </c>
      <c r="DO3085" s="348">
        <v>5.07</v>
      </c>
      <c r="DP3085" s="96">
        <v>0.18</v>
      </c>
      <c r="DQ3085" s="348"/>
      <c r="DS3085" s="246"/>
      <c r="DU3085" s="96"/>
      <c r="DW3085" s="178"/>
      <c r="DX3085" s="304">
        <f t="shared" si="1363"/>
        <v>49.04</v>
      </c>
      <c r="DY3085" s="77">
        <f t="shared" si="1364"/>
        <v>0.41</v>
      </c>
      <c r="DZ3085" s="304">
        <f t="shared" si="1365"/>
        <v>1.73</v>
      </c>
      <c r="EA3085" s="77">
        <f t="shared" si="1366"/>
        <v>0.13</v>
      </c>
      <c r="EB3085" s="304">
        <f t="shared" si="1367"/>
        <v>16.850000000000001</v>
      </c>
      <c r="EC3085" s="77">
        <f t="shared" si="1368"/>
        <v>0.19</v>
      </c>
      <c r="ED3085" s="304">
        <f t="shared" si="1369"/>
        <v>10.1</v>
      </c>
      <c r="EE3085" s="77">
        <f t="shared" si="1370"/>
        <v>0.6</v>
      </c>
      <c r="EF3085" s="304">
        <f t="shared" si="1371"/>
        <v>0.11</v>
      </c>
      <c r="EG3085" s="77">
        <f t="shared" si="1372"/>
        <v>0.03</v>
      </c>
      <c r="EH3085" s="304">
        <f t="shared" si="1373"/>
        <v>6.58</v>
      </c>
      <c r="EI3085" s="77">
        <f t="shared" si="1374"/>
        <v>0.19</v>
      </c>
      <c r="EJ3085" s="304">
        <f t="shared" si="1375"/>
        <v>10.15</v>
      </c>
      <c r="EK3085" s="77">
        <f t="shared" si="1376"/>
        <v>7.0000000000000007E-2</v>
      </c>
      <c r="EL3085" s="304">
        <f t="shared" si="1377"/>
        <v>3.36</v>
      </c>
      <c r="EM3085" s="77">
        <f t="shared" si="1378"/>
        <v>0.14000000000000001</v>
      </c>
      <c r="EN3085" s="304">
        <f t="shared" si="1379"/>
        <v>2.08</v>
      </c>
      <c r="EO3085" s="77">
        <f t="shared" si="1380"/>
        <v>0.02</v>
      </c>
      <c r="EP3085" s="304">
        <f t="shared" si="1381"/>
        <v>0</v>
      </c>
      <c r="EQ3085" s="77" t="e">
        <f t="shared" si="1382"/>
        <v>#DIV/0!</v>
      </c>
      <c r="ER3085" s="77">
        <f t="shared" si="1383"/>
        <v>100</v>
      </c>
      <c r="ES3085" s="77">
        <f t="shared" si="1384"/>
        <v>0</v>
      </c>
    </row>
    <row r="3086" spans="1:149" s="77" customFormat="1" x14ac:dyDescent="0.45">
      <c r="A3086" s="77" t="s">
        <v>4432</v>
      </c>
      <c r="B3086" s="178" t="s">
        <v>860</v>
      </c>
      <c r="C3086" s="77" t="s">
        <v>4430</v>
      </c>
      <c r="D3086" s="77" t="s">
        <v>4461</v>
      </c>
      <c r="E3086" s="77" t="s">
        <v>637</v>
      </c>
      <c r="F3086" s="77" t="s">
        <v>4444</v>
      </c>
      <c r="G3086" s="77" t="s">
        <v>4426</v>
      </c>
      <c r="H3086" s="77" t="s">
        <v>1372</v>
      </c>
      <c r="I3086" s="77">
        <v>6</v>
      </c>
      <c r="J3086" s="304">
        <v>100.6</v>
      </c>
      <c r="L3086" s="304">
        <v>1200</v>
      </c>
      <c r="N3086" s="77" t="s">
        <v>748</v>
      </c>
      <c r="O3086" s="77" t="s">
        <v>3667</v>
      </c>
      <c r="P3086" s="72" t="s">
        <v>1374</v>
      </c>
      <c r="Q3086" s="125"/>
      <c r="R3086" s="164">
        <v>3.9</v>
      </c>
      <c r="S3086" s="116"/>
      <c r="AA3086" s="168">
        <v>1</v>
      </c>
      <c r="AB3086" s="168"/>
      <c r="AC3086" s="168">
        <v>0</v>
      </c>
      <c r="AE3086" s="327"/>
      <c r="AG3086" s="168"/>
      <c r="AQ3086" s="178"/>
      <c r="AR3086" s="66">
        <v>0.99070000000000003</v>
      </c>
      <c r="AS3086" s="66"/>
      <c r="AU3086" s="276">
        <v>1006</v>
      </c>
      <c r="AV3086" s="276"/>
      <c r="AW3086" s="276">
        <v>996.64420000000007</v>
      </c>
      <c r="AX3086" s="95"/>
      <c r="AY3086" s="276"/>
      <c r="AZ3086" s="95"/>
      <c r="BA3086" s="178"/>
      <c r="BB3086" s="98" t="s">
        <v>722</v>
      </c>
      <c r="BC3086" s="178" t="s">
        <v>1126</v>
      </c>
      <c r="BD3086" s="77">
        <v>49.4</v>
      </c>
      <c r="BE3086" s="77">
        <v>0.3</v>
      </c>
      <c r="BF3086" s="77">
        <v>0.98</v>
      </c>
      <c r="BG3086" s="77">
        <v>0.09</v>
      </c>
      <c r="BH3086" s="77">
        <v>14.49</v>
      </c>
      <c r="BI3086" s="77">
        <v>0.25</v>
      </c>
      <c r="BN3086" s="96">
        <v>7.37</v>
      </c>
      <c r="BO3086" s="77">
        <v>0.16</v>
      </c>
      <c r="BP3086" s="77">
        <v>0.12</v>
      </c>
      <c r="BQ3086" s="77">
        <v>0.11</v>
      </c>
      <c r="BR3086" s="77">
        <v>7.31</v>
      </c>
      <c r="BS3086" s="77">
        <v>0.16</v>
      </c>
      <c r="BX3086" s="77">
        <v>12.61</v>
      </c>
      <c r="BY3086" s="77">
        <v>7.0000000000000007E-2</v>
      </c>
      <c r="BZ3086" s="77">
        <v>1.93</v>
      </c>
      <c r="CA3086" s="77">
        <v>0.03</v>
      </c>
      <c r="CB3086" s="77">
        <v>5.8</v>
      </c>
      <c r="CC3086" s="77">
        <v>0.13</v>
      </c>
      <c r="DH3086" s="96">
        <f t="shared" si="1385"/>
        <v>100.01</v>
      </c>
      <c r="DJ3086" s="77">
        <f t="shared" si="1362"/>
        <v>0</v>
      </c>
      <c r="DL3086" s="77" t="s">
        <v>3334</v>
      </c>
      <c r="DO3086" s="348">
        <v>3.46</v>
      </c>
      <c r="DP3086" s="96">
        <v>0.15</v>
      </c>
      <c r="DQ3086" s="348"/>
      <c r="DS3086" s="246"/>
      <c r="DU3086" s="96"/>
      <c r="DW3086" s="178"/>
      <c r="DX3086" s="304">
        <f t="shared" si="1363"/>
        <v>49.395060493950602</v>
      </c>
      <c r="DY3086" s="77">
        <f t="shared" si="1364"/>
        <v>0.2999700029997</v>
      </c>
      <c r="DZ3086" s="304">
        <f t="shared" si="1365"/>
        <v>0.97990200979901998</v>
      </c>
      <c r="EA3086" s="77">
        <f t="shared" si="1366"/>
        <v>8.9991000899910009E-2</v>
      </c>
      <c r="EB3086" s="304">
        <f t="shared" si="1367"/>
        <v>14.488551144885511</v>
      </c>
      <c r="EC3086" s="77">
        <f t="shared" si="1368"/>
        <v>0.24997500249975002</v>
      </c>
      <c r="ED3086" s="304">
        <f t="shared" si="1369"/>
        <v>7.3692630736926308</v>
      </c>
      <c r="EE3086" s="77">
        <f t="shared" si="1370"/>
        <v>0.15998400159984003</v>
      </c>
      <c r="EF3086" s="304">
        <f t="shared" si="1371"/>
        <v>0.11998800119987998</v>
      </c>
      <c r="EG3086" s="77">
        <f t="shared" si="1372"/>
        <v>0.10998900109988999</v>
      </c>
      <c r="EH3086" s="304">
        <f t="shared" si="1373"/>
        <v>7.3092690730926906</v>
      </c>
      <c r="EI3086" s="77">
        <f t="shared" si="1374"/>
        <v>0.15998400159984003</v>
      </c>
      <c r="EJ3086" s="304">
        <f t="shared" si="1375"/>
        <v>12.608739126087389</v>
      </c>
      <c r="EK3086" s="77">
        <f t="shared" si="1376"/>
        <v>6.9993000699930016E-2</v>
      </c>
      <c r="EL3086" s="304">
        <f t="shared" si="1377"/>
        <v>1.9298070192980701</v>
      </c>
      <c r="EM3086" s="77">
        <f t="shared" si="1378"/>
        <v>2.999700029997E-2</v>
      </c>
      <c r="EN3086" s="304">
        <f t="shared" si="1379"/>
        <v>5.7994200579942001</v>
      </c>
      <c r="EO3086" s="77">
        <f t="shared" si="1380"/>
        <v>0.12998700129987001</v>
      </c>
      <c r="EP3086" s="304">
        <f t="shared" si="1381"/>
        <v>0</v>
      </c>
      <c r="EQ3086" s="77" t="e">
        <f t="shared" si="1382"/>
        <v>#DIV/0!</v>
      </c>
      <c r="ER3086" s="77">
        <f t="shared" si="1383"/>
        <v>100</v>
      </c>
      <c r="ES3086" s="77">
        <f t="shared" si="1384"/>
        <v>0</v>
      </c>
    </row>
    <row r="3087" spans="1:149" s="77" customFormat="1" x14ac:dyDescent="0.45">
      <c r="A3087" s="77" t="s">
        <v>4432</v>
      </c>
      <c r="B3087" s="178" t="s">
        <v>860</v>
      </c>
      <c r="C3087" s="77" t="s">
        <v>4430</v>
      </c>
      <c r="D3087" s="77" t="s">
        <v>4428</v>
      </c>
      <c r="E3087" s="77" t="s">
        <v>637</v>
      </c>
      <c r="F3087" s="77" t="s">
        <v>4445</v>
      </c>
      <c r="G3087" s="77" t="s">
        <v>4426</v>
      </c>
      <c r="H3087" s="77" t="s">
        <v>1372</v>
      </c>
      <c r="I3087" s="77">
        <v>6</v>
      </c>
      <c r="J3087" s="304">
        <v>100.6</v>
      </c>
      <c r="L3087" s="304">
        <v>1200</v>
      </c>
      <c r="N3087" s="77" t="s">
        <v>748</v>
      </c>
      <c r="O3087" s="77" t="s">
        <v>3667</v>
      </c>
      <c r="P3087" s="72" t="s">
        <v>1374</v>
      </c>
      <c r="Q3087" s="125"/>
      <c r="R3087" s="164">
        <v>3.9</v>
      </c>
      <c r="S3087" s="116"/>
      <c r="AA3087" s="168">
        <v>1</v>
      </c>
      <c r="AB3087" s="168"/>
      <c r="AC3087" s="168">
        <v>0</v>
      </c>
      <c r="AE3087" s="327"/>
      <c r="AG3087" s="168"/>
      <c r="AQ3087" s="178"/>
      <c r="AR3087" s="66">
        <v>0.99070000000000003</v>
      </c>
      <c r="AS3087" s="66"/>
      <c r="AU3087" s="276">
        <v>1006</v>
      </c>
      <c r="AV3087" s="276"/>
      <c r="AW3087" s="276">
        <v>996.64420000000007</v>
      </c>
      <c r="AX3087" s="95"/>
      <c r="AY3087" s="276"/>
      <c r="AZ3087" s="95"/>
      <c r="BA3087" s="178"/>
      <c r="BB3087" s="98" t="s">
        <v>722</v>
      </c>
      <c r="BC3087" s="178" t="s">
        <v>1126</v>
      </c>
      <c r="BD3087" s="77">
        <v>48.18</v>
      </c>
      <c r="BE3087" s="77">
        <v>0.41</v>
      </c>
      <c r="BF3087" s="77">
        <v>1.66</v>
      </c>
      <c r="BG3087" s="77">
        <v>7.0000000000000007E-2</v>
      </c>
      <c r="BH3087" s="77">
        <v>16.61</v>
      </c>
      <c r="BI3087" s="77">
        <v>0.2</v>
      </c>
      <c r="BN3087" s="96">
        <v>10.33</v>
      </c>
      <c r="BO3087" s="77">
        <v>0.45</v>
      </c>
      <c r="BP3087" s="77">
        <v>0.1</v>
      </c>
      <c r="BQ3087" s="77">
        <v>7.0000000000000007E-2</v>
      </c>
      <c r="BR3087" s="77">
        <v>6.84</v>
      </c>
      <c r="BS3087" s="77">
        <v>0.15</v>
      </c>
      <c r="BX3087" s="77">
        <v>10.58</v>
      </c>
      <c r="BY3087" s="77">
        <v>0.21</v>
      </c>
      <c r="BZ3087" s="77">
        <v>3.61</v>
      </c>
      <c r="CA3087" s="77">
        <v>0.12</v>
      </c>
      <c r="CB3087" s="77">
        <v>2.1</v>
      </c>
      <c r="CC3087" s="77">
        <v>0.06</v>
      </c>
      <c r="DH3087" s="96">
        <f t="shared" si="1385"/>
        <v>100.00999999999998</v>
      </c>
      <c r="DJ3087" s="77">
        <f t="shared" si="1362"/>
        <v>0</v>
      </c>
      <c r="DL3087" s="77" t="s">
        <v>3334</v>
      </c>
      <c r="DO3087" s="348">
        <v>3.59</v>
      </c>
      <c r="DP3087" s="96">
        <v>0.12</v>
      </c>
      <c r="DQ3087" s="348"/>
      <c r="DS3087" s="246"/>
      <c r="DU3087" s="96"/>
      <c r="DW3087" s="178"/>
      <c r="DX3087" s="304">
        <f t="shared" si="1363"/>
        <v>48.17518248175184</v>
      </c>
      <c r="DY3087" s="77">
        <f t="shared" si="1364"/>
        <v>0.40995900409959013</v>
      </c>
      <c r="DZ3087" s="304">
        <f t="shared" si="1365"/>
        <v>1.6598340165983403</v>
      </c>
      <c r="EA3087" s="77">
        <f t="shared" si="1366"/>
        <v>6.9993000699930016E-2</v>
      </c>
      <c r="EB3087" s="304">
        <f t="shared" si="1367"/>
        <v>16.608339166083393</v>
      </c>
      <c r="EC3087" s="77">
        <f t="shared" si="1368"/>
        <v>0.19998000199980007</v>
      </c>
      <c r="ED3087" s="304">
        <f t="shared" si="1369"/>
        <v>10.328967103289674</v>
      </c>
      <c r="EE3087" s="77">
        <f t="shared" si="1370"/>
        <v>0.44995500449955017</v>
      </c>
      <c r="EF3087" s="304">
        <f t="shared" si="1371"/>
        <v>9.9990000999900033E-2</v>
      </c>
      <c r="EG3087" s="77">
        <f t="shared" si="1372"/>
        <v>6.999300069993003E-2</v>
      </c>
      <c r="EH3087" s="304">
        <f t="shared" si="1373"/>
        <v>6.8393160683931624</v>
      </c>
      <c r="EI3087" s="77">
        <f t="shared" si="1374"/>
        <v>0.14998500149985006</v>
      </c>
      <c r="EJ3087" s="304">
        <f t="shared" si="1375"/>
        <v>10.578942105789423</v>
      </c>
      <c r="EK3087" s="77">
        <f t="shared" si="1376"/>
        <v>0.20997900209979004</v>
      </c>
      <c r="EL3087" s="304">
        <f t="shared" si="1377"/>
        <v>3.6096390360963913</v>
      </c>
      <c r="EM3087" s="77">
        <f t="shared" si="1378"/>
        <v>0.11998800119988005</v>
      </c>
      <c r="EN3087" s="304">
        <f t="shared" si="1379"/>
        <v>2.0997900209979008</v>
      </c>
      <c r="EO3087" s="77">
        <f t="shared" si="1380"/>
        <v>5.999400059994002E-2</v>
      </c>
      <c r="EP3087" s="304">
        <f t="shared" si="1381"/>
        <v>0</v>
      </c>
      <c r="EQ3087" s="77" t="e">
        <f t="shared" si="1382"/>
        <v>#DIV/0!</v>
      </c>
      <c r="ER3087" s="77">
        <f t="shared" si="1383"/>
        <v>100</v>
      </c>
      <c r="ES3087" s="77">
        <f t="shared" si="1384"/>
        <v>0</v>
      </c>
    </row>
    <row r="3088" spans="1:149" s="77" customFormat="1" x14ac:dyDescent="0.45">
      <c r="A3088" s="77" t="s">
        <v>4432</v>
      </c>
      <c r="B3088" s="178" t="s">
        <v>860</v>
      </c>
      <c r="C3088" s="77" t="s">
        <v>4430</v>
      </c>
      <c r="D3088" s="77" t="s">
        <v>4461</v>
      </c>
      <c r="E3088" s="77" t="s">
        <v>637</v>
      </c>
      <c r="F3088" s="77" t="s">
        <v>4446</v>
      </c>
      <c r="G3088" s="77" t="s">
        <v>4426</v>
      </c>
      <c r="H3088" s="77" t="s">
        <v>1372</v>
      </c>
      <c r="I3088" s="77">
        <v>10</v>
      </c>
      <c r="J3088" s="304">
        <v>51.7</v>
      </c>
      <c r="L3088" s="304">
        <v>1200</v>
      </c>
      <c r="N3088" s="77" t="s">
        <v>748</v>
      </c>
      <c r="O3088" s="77" t="s">
        <v>3667</v>
      </c>
      <c r="P3088" s="72" t="s">
        <v>1374</v>
      </c>
      <c r="Q3088" s="125"/>
      <c r="R3088" s="164">
        <v>3.9</v>
      </c>
      <c r="S3088" s="116"/>
      <c r="AA3088" s="168">
        <v>1</v>
      </c>
      <c r="AB3088" s="168"/>
      <c r="AC3088" s="168">
        <v>0</v>
      </c>
      <c r="AE3088" s="327"/>
      <c r="AG3088" s="168"/>
      <c r="AQ3088" s="178"/>
      <c r="AR3088" s="66">
        <v>0.99199999999999999</v>
      </c>
      <c r="AS3088" s="66"/>
      <c r="AU3088" s="276">
        <v>517</v>
      </c>
      <c r="AV3088" s="276"/>
      <c r="AW3088" s="276">
        <v>512.86400000000003</v>
      </c>
      <c r="AX3088" s="95"/>
      <c r="AY3088" s="276"/>
      <c r="AZ3088" s="95"/>
      <c r="BA3088" s="178"/>
      <c r="BB3088" s="98" t="s">
        <v>722</v>
      </c>
      <c r="BC3088" s="178" t="s">
        <v>1126</v>
      </c>
      <c r="BD3088" s="77">
        <v>49.42</v>
      </c>
      <c r="BE3088" s="77">
        <v>0.63</v>
      </c>
      <c r="BF3088" s="77">
        <v>1</v>
      </c>
      <c r="BG3088" s="77">
        <v>0.08</v>
      </c>
      <c r="BH3088" s="77">
        <v>14.28</v>
      </c>
      <c r="BI3088" s="77">
        <v>0.22</v>
      </c>
      <c r="BN3088" s="96">
        <v>7.56</v>
      </c>
      <c r="BO3088" s="77">
        <v>0.28000000000000003</v>
      </c>
      <c r="BP3088" s="77">
        <v>0.12</v>
      </c>
      <c r="BQ3088" s="77">
        <v>7.0000000000000007E-2</v>
      </c>
      <c r="BR3088" s="77">
        <v>6.71</v>
      </c>
      <c r="BS3088" s="77">
        <v>0.18</v>
      </c>
      <c r="BX3088" s="77">
        <v>12.75</v>
      </c>
      <c r="BY3088" s="77">
        <v>0.27</v>
      </c>
      <c r="BZ3088" s="77">
        <v>1.96</v>
      </c>
      <c r="CA3088" s="77">
        <v>0.05</v>
      </c>
      <c r="CB3088" s="77">
        <v>6.21</v>
      </c>
      <c r="CC3088" s="77">
        <v>0.16</v>
      </c>
      <c r="DH3088" s="96">
        <f t="shared" si="1385"/>
        <v>100.00999999999999</v>
      </c>
      <c r="DJ3088" s="77">
        <f t="shared" si="1362"/>
        <v>0</v>
      </c>
      <c r="DL3088" s="77" t="s">
        <v>3334</v>
      </c>
      <c r="DO3088" s="348">
        <v>2.08</v>
      </c>
      <c r="DP3088" s="96">
        <v>0.03</v>
      </c>
      <c r="DQ3088" s="348"/>
      <c r="DS3088" s="246"/>
      <c r="DU3088" s="96"/>
      <c r="DW3088" s="178"/>
      <c r="DX3088" s="304">
        <f t="shared" si="1363"/>
        <v>49.415058494150593</v>
      </c>
      <c r="DY3088" s="77">
        <f t="shared" si="1364"/>
        <v>0.62993700629937011</v>
      </c>
      <c r="DZ3088" s="304">
        <f t="shared" si="1365"/>
        <v>0.99990000999900019</v>
      </c>
      <c r="EA3088" s="77">
        <f t="shared" si="1366"/>
        <v>7.9992000799920013E-2</v>
      </c>
      <c r="EB3088" s="304">
        <f t="shared" si="1367"/>
        <v>14.278572142785723</v>
      </c>
      <c r="EC3088" s="77">
        <f t="shared" si="1368"/>
        <v>0.21997800219978006</v>
      </c>
      <c r="ED3088" s="304">
        <f t="shared" si="1369"/>
        <v>7.5592440755924422</v>
      </c>
      <c r="EE3088" s="77">
        <f t="shared" si="1370"/>
        <v>0.27997200279972012</v>
      </c>
      <c r="EF3088" s="304">
        <f t="shared" si="1371"/>
        <v>0.11998800119988001</v>
      </c>
      <c r="EG3088" s="77">
        <f t="shared" si="1372"/>
        <v>6.9993000699930016E-2</v>
      </c>
      <c r="EH3088" s="304">
        <f t="shared" si="1373"/>
        <v>6.7093290670932904</v>
      </c>
      <c r="EI3088" s="77">
        <f t="shared" si="1374"/>
        <v>0.17998200179981999</v>
      </c>
      <c r="EJ3088" s="304">
        <f t="shared" si="1375"/>
        <v>12.748725127487253</v>
      </c>
      <c r="EK3088" s="77">
        <f t="shared" si="1376"/>
        <v>0.26997300269973007</v>
      </c>
      <c r="EL3088" s="304">
        <f t="shared" si="1377"/>
        <v>1.9598040195980402</v>
      </c>
      <c r="EM3088" s="77">
        <f t="shared" si="1378"/>
        <v>4.9995000499950003E-2</v>
      </c>
      <c r="EN3088" s="304">
        <f t="shared" si="1379"/>
        <v>6.2093790620937908</v>
      </c>
      <c r="EO3088" s="77">
        <f t="shared" si="1380"/>
        <v>0.15998400159984003</v>
      </c>
      <c r="EP3088" s="304">
        <f t="shared" si="1381"/>
        <v>0</v>
      </c>
      <c r="EQ3088" s="77" t="e">
        <f t="shared" si="1382"/>
        <v>#DIV/0!</v>
      </c>
      <c r="ER3088" s="77">
        <f t="shared" si="1383"/>
        <v>100</v>
      </c>
      <c r="ES3088" s="77">
        <f t="shared" si="1384"/>
        <v>0</v>
      </c>
    </row>
    <row r="3089" spans="1:149" s="77" customFormat="1" x14ac:dyDescent="0.45">
      <c r="A3089" s="77" t="s">
        <v>4432</v>
      </c>
      <c r="B3089" s="178" t="s">
        <v>860</v>
      </c>
      <c r="C3089" s="77" t="s">
        <v>4430</v>
      </c>
      <c r="D3089" s="77" t="s">
        <v>4461</v>
      </c>
      <c r="E3089" s="77" t="s">
        <v>637</v>
      </c>
      <c r="F3089" s="77" t="s">
        <v>4447</v>
      </c>
      <c r="G3089" s="77" t="s">
        <v>4426</v>
      </c>
      <c r="H3089" s="77" t="s">
        <v>1372</v>
      </c>
      <c r="I3089" s="77">
        <v>5</v>
      </c>
      <c r="J3089" s="304">
        <v>26.4</v>
      </c>
      <c r="L3089" s="304">
        <v>1200</v>
      </c>
      <c r="N3089" s="77" t="s">
        <v>748</v>
      </c>
      <c r="O3089" s="77" t="s">
        <v>3667</v>
      </c>
      <c r="P3089" s="72" t="s">
        <v>1374</v>
      </c>
      <c r="Q3089" s="125"/>
      <c r="R3089" s="164">
        <v>3.9</v>
      </c>
      <c r="S3089" s="116"/>
      <c r="AA3089" s="168">
        <v>1</v>
      </c>
      <c r="AB3089" s="168"/>
      <c r="AC3089" s="168">
        <v>0</v>
      </c>
      <c r="AE3089" s="327"/>
      <c r="AG3089" s="168"/>
      <c r="AQ3089" s="178"/>
      <c r="AR3089" s="66">
        <v>0.99509999999999998</v>
      </c>
      <c r="AS3089" s="66"/>
      <c r="AU3089" s="276">
        <v>264</v>
      </c>
      <c r="AV3089" s="276"/>
      <c r="AW3089" s="276">
        <v>262.70639999999997</v>
      </c>
      <c r="AX3089" s="95"/>
      <c r="AY3089" s="276"/>
      <c r="AZ3089" s="95"/>
      <c r="BA3089" s="178"/>
      <c r="BB3089" s="98" t="s">
        <v>722</v>
      </c>
      <c r="BC3089" s="178" t="s">
        <v>1126</v>
      </c>
      <c r="BD3089" s="77">
        <v>49.72</v>
      </c>
      <c r="BE3089" s="77">
        <v>0.34</v>
      </c>
      <c r="BF3089" s="77">
        <v>0.98</v>
      </c>
      <c r="BG3089" s="77">
        <v>0.09</v>
      </c>
      <c r="BH3089" s="77">
        <v>14.2</v>
      </c>
      <c r="BI3089" s="77">
        <v>0.08</v>
      </c>
      <c r="BN3089" s="96">
        <v>7.21</v>
      </c>
      <c r="BO3089" s="77">
        <v>0.22</v>
      </c>
      <c r="BP3089" s="77">
        <v>0.11</v>
      </c>
      <c r="BQ3089" s="77">
        <v>0.08</v>
      </c>
      <c r="BR3089" s="77">
        <v>7.01</v>
      </c>
      <c r="BS3089" s="77">
        <v>0.35</v>
      </c>
      <c r="BX3089" s="77">
        <v>13.04</v>
      </c>
      <c r="BY3089" s="77">
        <v>0.41</v>
      </c>
      <c r="BZ3089" s="77">
        <v>2.2200000000000002</v>
      </c>
      <c r="CA3089" s="77">
        <v>0.19</v>
      </c>
      <c r="CB3089" s="77">
        <v>5.51</v>
      </c>
      <c r="CC3089" s="77">
        <v>0.18</v>
      </c>
      <c r="DH3089" s="96">
        <f t="shared" si="1385"/>
        <v>99.999999999999986</v>
      </c>
      <c r="DJ3089" s="77">
        <f t="shared" si="1362"/>
        <v>0</v>
      </c>
      <c r="DL3089" s="77" t="s">
        <v>3334</v>
      </c>
      <c r="DO3089" s="348">
        <v>1.56</v>
      </c>
      <c r="DP3089" s="96">
        <v>0.18</v>
      </c>
      <c r="DQ3089" s="348"/>
      <c r="DS3089" s="246"/>
      <c r="DU3089" s="96"/>
      <c r="DW3089" s="178"/>
      <c r="DX3089" s="304">
        <f t="shared" si="1363"/>
        <v>49.720000000000006</v>
      </c>
      <c r="DY3089" s="77">
        <f t="shared" si="1364"/>
        <v>0.34</v>
      </c>
      <c r="DZ3089" s="304">
        <f t="shared" si="1365"/>
        <v>0.98000000000000009</v>
      </c>
      <c r="EA3089" s="77">
        <f t="shared" si="1366"/>
        <v>9.0000000000000011E-2</v>
      </c>
      <c r="EB3089" s="304">
        <f t="shared" si="1367"/>
        <v>14.200000000000001</v>
      </c>
      <c r="EC3089" s="77">
        <f t="shared" si="1368"/>
        <v>8.0000000000000016E-2</v>
      </c>
      <c r="ED3089" s="304">
        <f t="shared" si="1369"/>
        <v>7.2100000000000009</v>
      </c>
      <c r="EE3089" s="77">
        <f t="shared" si="1370"/>
        <v>0.22000000000000003</v>
      </c>
      <c r="EF3089" s="304">
        <f t="shared" si="1371"/>
        <v>0.11</v>
      </c>
      <c r="EG3089" s="77">
        <f t="shared" si="1372"/>
        <v>0.08</v>
      </c>
      <c r="EH3089" s="304">
        <f t="shared" si="1373"/>
        <v>7.0100000000000007</v>
      </c>
      <c r="EI3089" s="77">
        <f t="shared" si="1374"/>
        <v>0.35000000000000003</v>
      </c>
      <c r="EJ3089" s="304">
        <f t="shared" si="1375"/>
        <v>13.040000000000001</v>
      </c>
      <c r="EK3089" s="77">
        <f t="shared" si="1376"/>
        <v>0.41000000000000003</v>
      </c>
      <c r="EL3089" s="304">
        <f t="shared" si="1377"/>
        <v>2.2200000000000006</v>
      </c>
      <c r="EM3089" s="77">
        <f t="shared" si="1378"/>
        <v>0.19000000000000006</v>
      </c>
      <c r="EN3089" s="304">
        <f t="shared" si="1379"/>
        <v>5.5100000000000007</v>
      </c>
      <c r="EO3089" s="77">
        <f t="shared" si="1380"/>
        <v>0.18</v>
      </c>
      <c r="EP3089" s="304">
        <f t="shared" si="1381"/>
        <v>0</v>
      </c>
      <c r="EQ3089" s="77" t="e">
        <f t="shared" si="1382"/>
        <v>#DIV/0!</v>
      </c>
      <c r="ER3089" s="77">
        <f t="shared" si="1383"/>
        <v>100</v>
      </c>
      <c r="ES3089" s="77">
        <f t="shared" si="1384"/>
        <v>0</v>
      </c>
    </row>
    <row r="3090" spans="1:149" s="77" customFormat="1" x14ac:dyDescent="0.45">
      <c r="A3090" s="77" t="s">
        <v>4432</v>
      </c>
      <c r="B3090" s="178" t="s">
        <v>860</v>
      </c>
      <c r="C3090" s="77" t="s">
        <v>4430</v>
      </c>
      <c r="D3090" s="77" t="s">
        <v>4461</v>
      </c>
      <c r="E3090" s="77" t="s">
        <v>637</v>
      </c>
      <c r="F3090" s="77" t="s">
        <v>4448</v>
      </c>
      <c r="G3090" s="77" t="s">
        <v>4426</v>
      </c>
      <c r="H3090" s="77" t="s">
        <v>1372</v>
      </c>
      <c r="I3090" s="77">
        <v>7</v>
      </c>
      <c r="J3090" s="304">
        <v>17.2</v>
      </c>
      <c r="L3090" s="304">
        <v>1200</v>
      </c>
      <c r="N3090" s="77" t="s">
        <v>748</v>
      </c>
      <c r="O3090" s="77" t="s">
        <v>3667</v>
      </c>
      <c r="P3090" s="72" t="s">
        <v>1374</v>
      </c>
      <c r="Q3090" s="125"/>
      <c r="R3090" s="164">
        <v>3.9</v>
      </c>
      <c r="S3090" s="116"/>
      <c r="AA3090" s="168">
        <v>1</v>
      </c>
      <c r="AB3090" s="168"/>
      <c r="AC3090" s="168">
        <v>0</v>
      </c>
      <c r="AE3090" s="327"/>
      <c r="AG3090" s="168"/>
      <c r="AQ3090" s="178"/>
      <c r="AR3090" s="66">
        <v>0.99660000000000004</v>
      </c>
      <c r="AS3090" s="66"/>
      <c r="AU3090" s="276">
        <v>172</v>
      </c>
      <c r="AV3090" s="276"/>
      <c r="AW3090" s="276">
        <v>171.4152</v>
      </c>
      <c r="AX3090" s="95"/>
      <c r="AY3090" s="276"/>
      <c r="AZ3090" s="95"/>
      <c r="BA3090" s="178"/>
      <c r="BB3090" s="98" t="s">
        <v>722</v>
      </c>
      <c r="BC3090" s="178" t="s">
        <v>1126</v>
      </c>
      <c r="BD3090" s="77">
        <v>49.63</v>
      </c>
      <c r="BE3090" s="77">
        <v>0.19</v>
      </c>
      <c r="BF3090" s="77">
        <v>1.05</v>
      </c>
      <c r="BG3090" s="77">
        <v>0.08</v>
      </c>
      <c r="BH3090" s="77">
        <v>14.23</v>
      </c>
      <c r="BI3090" s="77">
        <v>0.18</v>
      </c>
      <c r="BN3090" s="96">
        <v>7.56</v>
      </c>
      <c r="BO3090" s="77">
        <v>0.28999999999999998</v>
      </c>
      <c r="BP3090" s="77">
        <v>0.13</v>
      </c>
      <c r="BQ3090" s="77">
        <v>0.05</v>
      </c>
      <c r="BR3090" s="77">
        <v>7.11</v>
      </c>
      <c r="BS3090" s="77">
        <v>0.05</v>
      </c>
      <c r="BX3090" s="77">
        <v>13.02</v>
      </c>
      <c r="BY3090" s="77">
        <v>0.25</v>
      </c>
      <c r="BZ3090" s="77">
        <v>1.85</v>
      </c>
      <c r="CA3090" s="77">
        <v>0.04</v>
      </c>
      <c r="CB3090" s="77">
        <v>5.41</v>
      </c>
      <c r="CC3090" s="77">
        <v>0.09</v>
      </c>
      <c r="DH3090" s="96">
        <f t="shared" si="1385"/>
        <v>99.989999999999981</v>
      </c>
      <c r="DJ3090" s="77">
        <f t="shared" si="1362"/>
        <v>1.0000000000019327E-2</v>
      </c>
      <c r="DL3090" s="77" t="s">
        <v>3334</v>
      </c>
      <c r="DO3090" s="348">
        <v>1.18</v>
      </c>
      <c r="DP3090" s="96">
        <v>0.15</v>
      </c>
      <c r="DQ3090" s="348"/>
      <c r="DS3090" s="246"/>
      <c r="DU3090" s="96"/>
      <c r="DW3090" s="178"/>
      <c r="DX3090" s="304">
        <f t="shared" si="1363"/>
        <v>49.634963496349648</v>
      </c>
      <c r="DY3090" s="77">
        <f t="shared" si="1364"/>
        <v>0.19001900190019005</v>
      </c>
      <c r="DZ3090" s="304">
        <f t="shared" si="1365"/>
        <v>1.0501050105010503</v>
      </c>
      <c r="EA3090" s="77">
        <f t="shared" si="1366"/>
        <v>8.0008000800080012E-2</v>
      </c>
      <c r="EB3090" s="304">
        <f t="shared" si="1367"/>
        <v>14.231423142314235</v>
      </c>
      <c r="EC3090" s="77">
        <f t="shared" si="1368"/>
        <v>0.18001800180018004</v>
      </c>
      <c r="ED3090" s="304">
        <f t="shared" si="1369"/>
        <v>7.5607560756075625</v>
      </c>
      <c r="EE3090" s="77">
        <f t="shared" si="1370"/>
        <v>0.2900290029002901</v>
      </c>
      <c r="EF3090" s="304">
        <f t="shared" si="1371"/>
        <v>0.13001300130013005</v>
      </c>
      <c r="EG3090" s="77">
        <f t="shared" si="1372"/>
        <v>5.0005000500050023E-2</v>
      </c>
      <c r="EH3090" s="304">
        <f t="shared" si="1373"/>
        <v>7.1107110711071115</v>
      </c>
      <c r="EI3090" s="77">
        <f t="shared" si="1374"/>
        <v>5.0005000500050009E-2</v>
      </c>
      <c r="EJ3090" s="304">
        <f t="shared" si="1375"/>
        <v>13.021302130213023</v>
      </c>
      <c r="EK3090" s="77">
        <f t="shared" si="1376"/>
        <v>0.25002500250025006</v>
      </c>
      <c r="EL3090" s="304">
        <f t="shared" si="1377"/>
        <v>1.8501850185018507</v>
      </c>
      <c r="EM3090" s="77">
        <f t="shared" si="1378"/>
        <v>4.0004000400040013E-2</v>
      </c>
      <c r="EN3090" s="304">
        <f t="shared" si="1379"/>
        <v>5.410541054105412</v>
      </c>
      <c r="EO3090" s="77">
        <f t="shared" si="1380"/>
        <v>9.0009000900090022E-2</v>
      </c>
      <c r="EP3090" s="304">
        <f t="shared" si="1381"/>
        <v>0</v>
      </c>
      <c r="EQ3090" s="77" t="e">
        <f t="shared" si="1382"/>
        <v>#DIV/0!</v>
      </c>
      <c r="ER3090" s="77">
        <f t="shared" si="1383"/>
        <v>100</v>
      </c>
      <c r="ES3090" s="77">
        <f t="shared" si="1384"/>
        <v>0</v>
      </c>
    </row>
    <row r="3091" spans="1:149" s="77" customFormat="1" x14ac:dyDescent="0.45">
      <c r="A3091" s="77" t="s">
        <v>4432</v>
      </c>
      <c r="B3091" s="178" t="s">
        <v>860</v>
      </c>
      <c r="C3091" s="77" t="s">
        <v>4430</v>
      </c>
      <c r="D3091" s="77" t="s">
        <v>4428</v>
      </c>
      <c r="E3091" s="77" t="s">
        <v>637</v>
      </c>
      <c r="F3091" s="77" t="s">
        <v>4449</v>
      </c>
      <c r="G3091" s="77" t="s">
        <v>4426</v>
      </c>
      <c r="H3091" s="77" t="s">
        <v>1372</v>
      </c>
      <c r="I3091" s="77">
        <v>7</v>
      </c>
      <c r="J3091" s="304">
        <v>17.2</v>
      </c>
      <c r="L3091" s="304">
        <v>1200</v>
      </c>
      <c r="N3091" s="77" t="s">
        <v>748</v>
      </c>
      <c r="O3091" s="77" t="s">
        <v>3667</v>
      </c>
      <c r="P3091" s="72" t="s">
        <v>1374</v>
      </c>
      <c r="Q3091" s="125"/>
      <c r="R3091" s="164">
        <v>3.9</v>
      </c>
      <c r="S3091" s="116"/>
      <c r="AA3091" s="168">
        <v>1</v>
      </c>
      <c r="AB3091" s="168"/>
      <c r="AC3091" s="168">
        <v>0</v>
      </c>
      <c r="AE3091" s="327"/>
      <c r="AG3091" s="168"/>
      <c r="AQ3091" s="178"/>
      <c r="AR3091" s="66">
        <v>0.99660000000000004</v>
      </c>
      <c r="AS3091" s="66"/>
      <c r="AU3091" s="276">
        <v>172</v>
      </c>
      <c r="AV3091" s="276"/>
      <c r="AW3091" s="276">
        <v>171.4152</v>
      </c>
      <c r="AX3091" s="95"/>
      <c r="AY3091" s="276"/>
      <c r="AZ3091" s="95"/>
      <c r="BA3091" s="178"/>
      <c r="BB3091" s="98" t="s">
        <v>722</v>
      </c>
      <c r="BC3091" s="178" t="s">
        <v>1126</v>
      </c>
      <c r="BD3091" s="77">
        <v>49.08</v>
      </c>
      <c r="BE3091" s="77">
        <v>0.19</v>
      </c>
      <c r="BF3091" s="77">
        <v>1.69</v>
      </c>
      <c r="BG3091" s="77">
        <v>0.08</v>
      </c>
      <c r="BH3091" s="77">
        <v>16.43</v>
      </c>
      <c r="BI3091" s="77">
        <v>0.16</v>
      </c>
      <c r="BN3091" s="96">
        <v>10.08</v>
      </c>
      <c r="BO3091" s="77">
        <v>0.36</v>
      </c>
      <c r="BP3091" s="77">
        <v>0.17</v>
      </c>
      <c r="BQ3091" s="77">
        <v>0.12</v>
      </c>
      <c r="BR3091" s="77">
        <v>6.46</v>
      </c>
      <c r="BS3091" s="77">
        <v>7.0000000000000007E-2</v>
      </c>
      <c r="BX3091" s="77">
        <v>10.59</v>
      </c>
      <c r="BY3091" s="77">
        <v>0.14000000000000001</v>
      </c>
      <c r="BZ3091" s="77">
        <v>3.45</v>
      </c>
      <c r="CA3091" s="77">
        <v>0.16</v>
      </c>
      <c r="CB3091" s="77">
        <v>2.0299999999999998</v>
      </c>
      <c r="CC3091" s="77">
        <v>0.08</v>
      </c>
      <c r="DH3091" s="96">
        <f t="shared" si="1385"/>
        <v>99.97999999999999</v>
      </c>
      <c r="DJ3091" s="77">
        <f t="shared" si="1362"/>
        <v>2.0000000000010232E-2</v>
      </c>
      <c r="DL3091" s="77" t="s">
        <v>3334</v>
      </c>
      <c r="DO3091" s="348">
        <v>1.36</v>
      </c>
      <c r="DP3091" s="96">
        <v>7.0000000000000007E-2</v>
      </c>
      <c r="DQ3091" s="348"/>
      <c r="DS3091" s="246"/>
      <c r="DU3091" s="96"/>
      <c r="DW3091" s="178"/>
      <c r="DX3091" s="304">
        <f t="shared" si="1363"/>
        <v>49.089817963592722</v>
      </c>
      <c r="DY3091" s="77">
        <f t="shared" si="1364"/>
        <v>0.19003800760152031</v>
      </c>
      <c r="DZ3091" s="304">
        <f t="shared" si="1365"/>
        <v>1.6903380676135227</v>
      </c>
      <c r="EA3091" s="77">
        <f t="shared" si="1366"/>
        <v>8.0016003200640132E-2</v>
      </c>
      <c r="EB3091" s="304">
        <f t="shared" si="1367"/>
        <v>16.433286657331468</v>
      </c>
      <c r="EC3091" s="77">
        <f t="shared" si="1368"/>
        <v>0.16003200640128029</v>
      </c>
      <c r="ED3091" s="304">
        <f t="shared" si="1369"/>
        <v>10.082016403280656</v>
      </c>
      <c r="EE3091" s="77">
        <f t="shared" si="1370"/>
        <v>0.36007201440288056</v>
      </c>
      <c r="EF3091" s="304">
        <f t="shared" si="1371"/>
        <v>0.1700340068013603</v>
      </c>
      <c r="EG3091" s="77">
        <f t="shared" si="1372"/>
        <v>0.1200240048009602</v>
      </c>
      <c r="EH3091" s="304">
        <f t="shared" si="1373"/>
        <v>6.4612922584516914</v>
      </c>
      <c r="EI3091" s="77">
        <f t="shared" si="1374"/>
        <v>7.0014002800560138E-2</v>
      </c>
      <c r="EJ3091" s="304">
        <f t="shared" si="1375"/>
        <v>10.592118423684738</v>
      </c>
      <c r="EK3091" s="77">
        <f t="shared" si="1376"/>
        <v>0.14002800560112025</v>
      </c>
      <c r="EL3091" s="304">
        <f t="shared" si="1377"/>
        <v>3.450690138027606</v>
      </c>
      <c r="EM3091" s="77">
        <f t="shared" si="1378"/>
        <v>0.16003200640128029</v>
      </c>
      <c r="EN3091" s="304">
        <f t="shared" si="1379"/>
        <v>2.0304060812162432</v>
      </c>
      <c r="EO3091" s="77">
        <f t="shared" si="1380"/>
        <v>8.0016003200640146E-2</v>
      </c>
      <c r="EP3091" s="304">
        <f t="shared" si="1381"/>
        <v>0</v>
      </c>
      <c r="EQ3091" s="77" t="e">
        <f t="shared" si="1382"/>
        <v>#DIV/0!</v>
      </c>
      <c r="ER3091" s="77">
        <f t="shared" si="1383"/>
        <v>100</v>
      </c>
      <c r="ES3091" s="77">
        <f t="shared" si="1384"/>
        <v>0</v>
      </c>
    </row>
    <row r="3092" spans="1:149" s="77" customFormat="1" x14ac:dyDescent="0.45">
      <c r="A3092" s="77" t="s">
        <v>4432</v>
      </c>
      <c r="B3092" s="178" t="s">
        <v>860</v>
      </c>
      <c r="C3092" s="77" t="s">
        <v>4430</v>
      </c>
      <c r="D3092" s="77" t="s">
        <v>4461</v>
      </c>
      <c r="E3092" s="77" t="s">
        <v>637</v>
      </c>
      <c r="F3092" s="77" t="s">
        <v>4450</v>
      </c>
      <c r="G3092" s="77" t="s">
        <v>4426</v>
      </c>
      <c r="H3092" s="77" t="s">
        <v>1372</v>
      </c>
      <c r="I3092" s="77">
        <v>4</v>
      </c>
      <c r="J3092" s="304">
        <v>16.3</v>
      </c>
      <c r="L3092" s="304">
        <v>1200</v>
      </c>
      <c r="N3092" s="77" t="s">
        <v>748</v>
      </c>
      <c r="O3092" s="77" t="s">
        <v>3667</v>
      </c>
      <c r="P3092" s="72" t="s">
        <v>1374</v>
      </c>
      <c r="Q3092" s="125"/>
      <c r="R3092" s="164">
        <v>3.9</v>
      </c>
      <c r="S3092" s="116"/>
      <c r="AA3092" s="168">
        <v>1</v>
      </c>
      <c r="AB3092" s="168"/>
      <c r="AC3092" s="168">
        <v>0</v>
      </c>
      <c r="AE3092" s="327"/>
      <c r="AG3092" s="168"/>
      <c r="AQ3092" s="178"/>
      <c r="AR3092" s="66">
        <v>0.99680000000000002</v>
      </c>
      <c r="AS3092" s="66"/>
      <c r="AU3092" s="276">
        <v>163</v>
      </c>
      <c r="AV3092" s="276"/>
      <c r="AW3092" s="276">
        <v>162.47839999999999</v>
      </c>
      <c r="AX3092" s="95"/>
      <c r="AY3092" s="276"/>
      <c r="AZ3092" s="95"/>
      <c r="BA3092" s="178"/>
      <c r="BB3092" s="98" t="s">
        <v>722</v>
      </c>
      <c r="BC3092" s="178" t="s">
        <v>1126</v>
      </c>
      <c r="BD3092" s="77">
        <v>49.71</v>
      </c>
      <c r="BE3092" s="77">
        <v>0.37</v>
      </c>
      <c r="BF3092" s="77">
        <v>0.92</v>
      </c>
      <c r="BG3092" s="77">
        <v>0.04</v>
      </c>
      <c r="BH3092" s="77">
        <v>14.76</v>
      </c>
      <c r="BI3092" s="77">
        <v>0.27</v>
      </c>
      <c r="BN3092" s="96">
        <v>7.62</v>
      </c>
      <c r="BO3092" s="77">
        <v>0.38</v>
      </c>
      <c r="BP3092" s="77">
        <v>0.16</v>
      </c>
      <c r="BQ3092" s="77">
        <v>0.08</v>
      </c>
      <c r="BR3092" s="77">
        <v>6.64</v>
      </c>
      <c r="BS3092" s="77">
        <v>0.2</v>
      </c>
      <c r="BX3092" s="77">
        <v>11.99</v>
      </c>
      <c r="BY3092" s="77">
        <v>0.28000000000000003</v>
      </c>
      <c r="BZ3092" s="77">
        <v>2.06</v>
      </c>
      <c r="CA3092" s="77">
        <v>0.06</v>
      </c>
      <c r="CB3092" s="77">
        <v>6.15</v>
      </c>
      <c r="CC3092" s="77">
        <v>0.16</v>
      </c>
      <c r="DH3092" s="96">
        <f t="shared" si="1385"/>
        <v>100.01</v>
      </c>
      <c r="DJ3092" s="77">
        <f t="shared" si="1362"/>
        <v>0</v>
      </c>
      <c r="DL3092" s="77" t="s">
        <v>3334</v>
      </c>
      <c r="DO3092" s="348">
        <v>1.08</v>
      </c>
      <c r="DP3092" s="96">
        <v>0.15</v>
      </c>
      <c r="DQ3092" s="348"/>
      <c r="DS3092" s="246"/>
      <c r="DU3092" s="96"/>
      <c r="DW3092" s="178"/>
      <c r="DX3092" s="304">
        <f t="shared" si="1363"/>
        <v>49.705029497050297</v>
      </c>
      <c r="DY3092" s="77">
        <f t="shared" si="1364"/>
        <v>0.36996300369963003</v>
      </c>
      <c r="DZ3092" s="304">
        <f t="shared" si="1365"/>
        <v>0.91990800919908</v>
      </c>
      <c r="EA3092" s="77">
        <f t="shared" si="1366"/>
        <v>3.9996000399959999E-2</v>
      </c>
      <c r="EB3092" s="304">
        <f t="shared" si="1367"/>
        <v>14.758524147585241</v>
      </c>
      <c r="EC3092" s="77">
        <f t="shared" si="1368"/>
        <v>0.26997300269973007</v>
      </c>
      <c r="ED3092" s="304">
        <f t="shared" si="1369"/>
        <v>7.6192380761923806</v>
      </c>
      <c r="EE3092" s="77">
        <f t="shared" si="1370"/>
        <v>0.37996200379962003</v>
      </c>
      <c r="EF3092" s="304">
        <f t="shared" si="1371"/>
        <v>0.15998400159984</v>
      </c>
      <c r="EG3092" s="77">
        <f t="shared" si="1372"/>
        <v>7.9992000799919999E-2</v>
      </c>
      <c r="EH3092" s="304">
        <f t="shared" si="1373"/>
        <v>6.6393360663933603</v>
      </c>
      <c r="EI3092" s="77">
        <f t="shared" si="1374"/>
        <v>0.19998000199980004</v>
      </c>
      <c r="EJ3092" s="304">
        <f t="shared" si="1375"/>
        <v>11.988801119888011</v>
      </c>
      <c r="EK3092" s="77">
        <f t="shared" si="1376"/>
        <v>0.27997200279972007</v>
      </c>
      <c r="EL3092" s="304">
        <f t="shared" si="1377"/>
        <v>2.0597940205979404</v>
      </c>
      <c r="EM3092" s="77">
        <f t="shared" si="1378"/>
        <v>5.9994000599940006E-2</v>
      </c>
      <c r="EN3092" s="304">
        <f t="shared" si="1379"/>
        <v>6.1493850614938506</v>
      </c>
      <c r="EO3092" s="77">
        <f t="shared" si="1380"/>
        <v>0.15998400159984003</v>
      </c>
      <c r="EP3092" s="304">
        <f t="shared" si="1381"/>
        <v>0</v>
      </c>
      <c r="EQ3092" s="77" t="e">
        <f t="shared" si="1382"/>
        <v>#DIV/0!</v>
      </c>
      <c r="ER3092" s="77">
        <f t="shared" si="1383"/>
        <v>100</v>
      </c>
      <c r="ES3092" s="77">
        <f t="shared" si="1384"/>
        <v>0</v>
      </c>
    </row>
    <row r="3093" spans="1:149" s="77" customFormat="1" x14ac:dyDescent="0.45">
      <c r="A3093" s="77" t="s">
        <v>4432</v>
      </c>
      <c r="B3093" s="178" t="s">
        <v>860</v>
      </c>
      <c r="C3093" s="77" t="s">
        <v>4430</v>
      </c>
      <c r="D3093" s="77" t="s">
        <v>4428</v>
      </c>
      <c r="E3093" s="77" t="s">
        <v>637</v>
      </c>
      <c r="F3093" s="77" t="s">
        <v>4451</v>
      </c>
      <c r="G3093" s="77" t="s">
        <v>4426</v>
      </c>
      <c r="H3093" s="77" t="s">
        <v>1372</v>
      </c>
      <c r="I3093" s="77">
        <v>4</v>
      </c>
      <c r="J3093" s="304">
        <v>16.3</v>
      </c>
      <c r="L3093" s="304">
        <v>1200</v>
      </c>
      <c r="N3093" s="77" t="s">
        <v>748</v>
      </c>
      <c r="O3093" s="77" t="s">
        <v>3667</v>
      </c>
      <c r="P3093" s="72" t="s">
        <v>1374</v>
      </c>
      <c r="Q3093" s="125"/>
      <c r="R3093" s="164">
        <v>3.9</v>
      </c>
      <c r="S3093" s="116"/>
      <c r="AA3093" s="168">
        <v>1</v>
      </c>
      <c r="AB3093" s="168"/>
      <c r="AC3093" s="168">
        <v>0</v>
      </c>
      <c r="AE3093" s="327"/>
      <c r="AG3093" s="168"/>
      <c r="AQ3093" s="178"/>
      <c r="AR3093" s="66">
        <v>0.99680000000000002</v>
      </c>
      <c r="AS3093" s="66"/>
      <c r="AU3093" s="276">
        <v>163</v>
      </c>
      <c r="AV3093" s="276"/>
      <c r="AW3093" s="276">
        <v>162.47839999999999</v>
      </c>
      <c r="AX3093" s="95"/>
      <c r="AY3093" s="276"/>
      <c r="AZ3093" s="95"/>
      <c r="BA3093" s="178"/>
      <c r="BB3093" s="98" t="s">
        <v>722</v>
      </c>
      <c r="BC3093" s="178" t="s">
        <v>1126</v>
      </c>
      <c r="BD3093" s="77">
        <v>48.85</v>
      </c>
      <c r="BE3093" s="77">
        <v>0.41</v>
      </c>
      <c r="BF3093" s="77">
        <v>1.73</v>
      </c>
      <c r="BG3093" s="77">
        <v>0.1</v>
      </c>
      <c r="BH3093" s="77">
        <v>16.190000000000001</v>
      </c>
      <c r="BI3093" s="77">
        <v>0.15</v>
      </c>
      <c r="BN3093" s="96">
        <v>10.33</v>
      </c>
      <c r="BO3093" s="77">
        <v>0.25</v>
      </c>
      <c r="BP3093" s="77">
        <v>0.14000000000000001</v>
      </c>
      <c r="BQ3093" s="77">
        <v>7.0000000000000007E-2</v>
      </c>
      <c r="BR3093" s="77">
        <v>6.73</v>
      </c>
      <c r="BS3093" s="77">
        <v>0.12</v>
      </c>
      <c r="BX3093" s="77">
        <v>10.64</v>
      </c>
      <c r="BY3093" s="77">
        <v>0.12</v>
      </c>
      <c r="BZ3093" s="77">
        <v>3.43</v>
      </c>
      <c r="CA3093" s="77">
        <v>0.14000000000000001</v>
      </c>
      <c r="CB3093" s="77">
        <v>1.96</v>
      </c>
      <c r="CC3093" s="77">
        <v>7.0000000000000007E-2</v>
      </c>
      <c r="DH3093" s="96">
        <f t="shared" si="1385"/>
        <v>100</v>
      </c>
      <c r="DJ3093" s="77">
        <f t="shared" si="1362"/>
        <v>0</v>
      </c>
      <c r="DL3093" s="77" t="s">
        <v>3334</v>
      </c>
      <c r="DO3093" s="348">
        <v>1.08</v>
      </c>
      <c r="DP3093" s="96">
        <v>7.0000000000000007E-2</v>
      </c>
      <c r="DQ3093" s="348"/>
      <c r="DS3093" s="246"/>
      <c r="DU3093" s="96"/>
      <c r="DW3093" s="178"/>
      <c r="DX3093" s="304">
        <f t="shared" si="1363"/>
        <v>48.85</v>
      </c>
      <c r="DY3093" s="77">
        <f t="shared" si="1364"/>
        <v>0.41</v>
      </c>
      <c r="DZ3093" s="304">
        <f t="shared" si="1365"/>
        <v>1.73</v>
      </c>
      <c r="EA3093" s="77">
        <f t="shared" si="1366"/>
        <v>0.1</v>
      </c>
      <c r="EB3093" s="304">
        <f t="shared" si="1367"/>
        <v>16.190000000000001</v>
      </c>
      <c r="EC3093" s="77">
        <f t="shared" si="1368"/>
        <v>0.15</v>
      </c>
      <c r="ED3093" s="304">
        <f t="shared" si="1369"/>
        <v>10.33</v>
      </c>
      <c r="EE3093" s="77">
        <f t="shared" si="1370"/>
        <v>0.25</v>
      </c>
      <c r="EF3093" s="304">
        <f t="shared" si="1371"/>
        <v>0.14000000000000001</v>
      </c>
      <c r="EG3093" s="77">
        <f t="shared" si="1372"/>
        <v>7.0000000000000007E-2</v>
      </c>
      <c r="EH3093" s="304">
        <f t="shared" si="1373"/>
        <v>6.7299999999999995</v>
      </c>
      <c r="EI3093" s="77">
        <f t="shared" si="1374"/>
        <v>0.11999999999999998</v>
      </c>
      <c r="EJ3093" s="304">
        <f t="shared" si="1375"/>
        <v>10.64</v>
      </c>
      <c r="EK3093" s="77">
        <f t="shared" si="1376"/>
        <v>0.12</v>
      </c>
      <c r="EL3093" s="304">
        <f t="shared" si="1377"/>
        <v>3.4300000000000006</v>
      </c>
      <c r="EM3093" s="77">
        <f t="shared" si="1378"/>
        <v>0.14000000000000004</v>
      </c>
      <c r="EN3093" s="304">
        <f t="shared" si="1379"/>
        <v>1.96</v>
      </c>
      <c r="EO3093" s="77">
        <f t="shared" si="1380"/>
        <v>7.0000000000000007E-2</v>
      </c>
      <c r="EP3093" s="304">
        <f t="shared" si="1381"/>
        <v>0</v>
      </c>
      <c r="EQ3093" s="77" t="e">
        <f t="shared" si="1382"/>
        <v>#DIV/0!</v>
      </c>
      <c r="ER3093" s="77">
        <f t="shared" si="1383"/>
        <v>100</v>
      </c>
      <c r="ES3093" s="77">
        <f t="shared" si="1384"/>
        <v>0</v>
      </c>
    </row>
    <row r="3094" spans="1:149" s="77" customFormat="1" x14ac:dyDescent="0.45">
      <c r="A3094" s="77" t="s">
        <v>4432</v>
      </c>
      <c r="B3094" s="178" t="s">
        <v>860</v>
      </c>
      <c r="C3094" s="77" t="s">
        <v>4430</v>
      </c>
      <c r="D3094" s="77" t="s">
        <v>4462</v>
      </c>
      <c r="E3094" s="77" t="s">
        <v>637</v>
      </c>
      <c r="F3094" s="77" t="s">
        <v>4452</v>
      </c>
      <c r="G3094" s="77" t="s">
        <v>4426</v>
      </c>
      <c r="H3094" s="77" t="s">
        <v>1372</v>
      </c>
      <c r="I3094" s="77">
        <v>4</v>
      </c>
      <c r="J3094" s="304">
        <v>16.3</v>
      </c>
      <c r="L3094" s="304">
        <v>1200</v>
      </c>
      <c r="N3094" s="77" t="s">
        <v>748</v>
      </c>
      <c r="O3094" s="77" t="s">
        <v>3667</v>
      </c>
      <c r="P3094" s="72" t="s">
        <v>1374</v>
      </c>
      <c r="Q3094" s="125"/>
      <c r="R3094" s="164">
        <v>3.9</v>
      </c>
      <c r="S3094" s="116"/>
      <c r="AA3094" s="168">
        <v>1</v>
      </c>
      <c r="AB3094" s="168"/>
      <c r="AC3094" s="168">
        <v>0</v>
      </c>
      <c r="AE3094" s="327"/>
      <c r="AG3094" s="168"/>
      <c r="AQ3094" s="178"/>
      <c r="AR3094" s="66">
        <v>0.99680000000000002</v>
      </c>
      <c r="AS3094" s="66"/>
      <c r="AU3094" s="276">
        <v>163</v>
      </c>
      <c r="AV3094" s="276"/>
      <c r="AW3094" s="276">
        <v>162.47839999999999</v>
      </c>
      <c r="AX3094" s="95"/>
      <c r="AY3094" s="276"/>
      <c r="AZ3094" s="95"/>
      <c r="BA3094" s="178"/>
      <c r="BB3094" s="98" t="s">
        <v>722</v>
      </c>
      <c r="BC3094" s="178" t="s">
        <v>1126</v>
      </c>
      <c r="BD3094" s="77">
        <v>51.16</v>
      </c>
      <c r="BE3094" s="77">
        <v>0.28999999999999998</v>
      </c>
      <c r="BF3094" s="77">
        <v>0.85</v>
      </c>
      <c r="BG3094" s="77">
        <v>0.05</v>
      </c>
      <c r="BH3094" s="77">
        <v>15.21</v>
      </c>
      <c r="BI3094" s="77">
        <v>20</v>
      </c>
      <c r="BN3094" s="96">
        <v>7.67</v>
      </c>
      <c r="BO3094" s="77">
        <v>0.16</v>
      </c>
      <c r="BP3094" s="77">
        <v>0.12</v>
      </c>
      <c r="BQ3094" s="77">
        <v>0.09</v>
      </c>
      <c r="BR3094" s="77">
        <v>8.5</v>
      </c>
      <c r="BS3094" s="77">
        <v>0.17</v>
      </c>
      <c r="BX3094" s="77">
        <v>12.27</v>
      </c>
      <c r="BY3094" s="77">
        <v>0.21</v>
      </c>
      <c r="BZ3094" s="77">
        <v>2.2799999999999998</v>
      </c>
      <c r="CA3094" s="77">
        <v>0.09</v>
      </c>
      <c r="CB3094" s="77">
        <v>1.94</v>
      </c>
      <c r="CC3094" s="77">
        <v>0.11</v>
      </c>
      <c r="DH3094" s="96">
        <f t="shared" si="1385"/>
        <v>100</v>
      </c>
      <c r="DJ3094" s="77">
        <f t="shared" si="1362"/>
        <v>0</v>
      </c>
      <c r="DL3094" s="77" t="s">
        <v>3334</v>
      </c>
      <c r="DO3094" s="348">
        <v>0.98</v>
      </c>
      <c r="DP3094" s="96">
        <v>0.15</v>
      </c>
      <c r="DQ3094" s="348"/>
      <c r="DS3094" s="246"/>
      <c r="DU3094" s="96"/>
      <c r="DW3094" s="178"/>
      <c r="DX3094" s="304">
        <f t="shared" si="1363"/>
        <v>51.16</v>
      </c>
      <c r="DY3094" s="77">
        <f t="shared" si="1364"/>
        <v>0.28999999999999998</v>
      </c>
      <c r="DZ3094" s="304">
        <f t="shared" si="1365"/>
        <v>0.85000000000000009</v>
      </c>
      <c r="EA3094" s="77">
        <f t="shared" si="1366"/>
        <v>5.000000000000001E-2</v>
      </c>
      <c r="EB3094" s="304">
        <f t="shared" si="1367"/>
        <v>15.21</v>
      </c>
      <c r="EC3094" s="77">
        <f t="shared" si="1368"/>
        <v>20</v>
      </c>
      <c r="ED3094" s="304">
        <f t="shared" si="1369"/>
        <v>7.6700000000000008</v>
      </c>
      <c r="EE3094" s="77">
        <f t="shared" si="1370"/>
        <v>0.16</v>
      </c>
      <c r="EF3094" s="304">
        <f t="shared" si="1371"/>
        <v>0.12</v>
      </c>
      <c r="EG3094" s="77">
        <f t="shared" si="1372"/>
        <v>0.09</v>
      </c>
      <c r="EH3094" s="304">
        <f t="shared" si="1373"/>
        <v>8.5</v>
      </c>
      <c r="EI3094" s="77">
        <f t="shared" si="1374"/>
        <v>0.17</v>
      </c>
      <c r="EJ3094" s="304">
        <f t="shared" si="1375"/>
        <v>12.27</v>
      </c>
      <c r="EK3094" s="77">
        <f t="shared" si="1376"/>
        <v>0.21</v>
      </c>
      <c r="EL3094" s="304">
        <f t="shared" si="1377"/>
        <v>2.2799999999999998</v>
      </c>
      <c r="EM3094" s="77">
        <f t="shared" si="1378"/>
        <v>0.09</v>
      </c>
      <c r="EN3094" s="304">
        <f t="shared" si="1379"/>
        <v>1.94</v>
      </c>
      <c r="EO3094" s="77">
        <f t="shared" si="1380"/>
        <v>0.11</v>
      </c>
      <c r="EP3094" s="304">
        <f t="shared" si="1381"/>
        <v>0</v>
      </c>
      <c r="EQ3094" s="77" t="e">
        <f t="shared" si="1382"/>
        <v>#DIV/0!</v>
      </c>
      <c r="ER3094" s="77">
        <f t="shared" si="1383"/>
        <v>100</v>
      </c>
      <c r="ES3094" s="77">
        <f t="shared" si="1384"/>
        <v>0</v>
      </c>
    </row>
    <row r="3095" spans="1:149" s="77" customFormat="1" x14ac:dyDescent="0.45">
      <c r="A3095" s="77" t="s">
        <v>4432</v>
      </c>
      <c r="B3095" s="178" t="s">
        <v>860</v>
      </c>
      <c r="C3095" s="77" t="s">
        <v>4430</v>
      </c>
      <c r="D3095" s="77" t="s">
        <v>4461</v>
      </c>
      <c r="E3095" s="77" t="s">
        <v>637</v>
      </c>
      <c r="F3095" s="77" t="s">
        <v>4453</v>
      </c>
      <c r="G3095" s="77" t="s">
        <v>4426</v>
      </c>
      <c r="H3095" s="77" t="s">
        <v>1372</v>
      </c>
      <c r="I3095" s="77">
        <v>5</v>
      </c>
      <c r="J3095" s="304">
        <v>23.2</v>
      </c>
      <c r="L3095" s="304">
        <v>1200</v>
      </c>
      <c r="N3095" s="77" t="s">
        <v>748</v>
      </c>
      <c r="O3095" s="77" t="s">
        <v>3667</v>
      </c>
      <c r="P3095" s="72" t="s">
        <v>1374</v>
      </c>
      <c r="Q3095" s="125"/>
      <c r="R3095" s="164">
        <v>3.9</v>
      </c>
      <c r="S3095" s="116"/>
      <c r="AA3095" s="168">
        <v>1</v>
      </c>
      <c r="AB3095" s="168"/>
      <c r="AC3095" s="168">
        <v>0</v>
      </c>
      <c r="AE3095" s="327"/>
      <c r="AG3095" s="168"/>
      <c r="AQ3095" s="178"/>
      <c r="AR3095" s="66">
        <v>0.99560000000000004</v>
      </c>
      <c r="AS3095" s="66"/>
      <c r="AU3095" s="276">
        <v>232</v>
      </c>
      <c r="AV3095" s="276"/>
      <c r="AW3095" s="276">
        <v>230.97920000000002</v>
      </c>
      <c r="AX3095" s="95"/>
      <c r="AY3095" s="276"/>
      <c r="AZ3095" s="95"/>
      <c r="BA3095" s="178"/>
      <c r="BB3095" s="98" t="s">
        <v>722</v>
      </c>
      <c r="BC3095" s="178" t="s">
        <v>1126</v>
      </c>
      <c r="BD3095" s="77">
        <v>49.04</v>
      </c>
      <c r="BE3095" s="77">
        <v>0.35</v>
      </c>
      <c r="BF3095" s="77">
        <v>1</v>
      </c>
      <c r="BG3095" s="77">
        <v>0.09</v>
      </c>
      <c r="BH3095" s="77">
        <v>15.01</v>
      </c>
      <c r="BI3095" s="77">
        <v>0.23</v>
      </c>
      <c r="BN3095" s="96">
        <v>7.75</v>
      </c>
      <c r="BO3095" s="77">
        <v>0.32</v>
      </c>
      <c r="BP3095" s="77">
        <v>0.1</v>
      </c>
      <c r="BQ3095" s="77">
        <v>0.01</v>
      </c>
      <c r="BR3095" s="77">
        <v>6.68</v>
      </c>
      <c r="BS3095" s="77">
        <v>0.11</v>
      </c>
      <c r="BX3095" s="77">
        <v>12.54</v>
      </c>
      <c r="BY3095" s="77">
        <v>0.16</v>
      </c>
      <c r="BZ3095" s="77">
        <v>1.92</v>
      </c>
      <c r="CA3095" s="77">
        <v>0.13</v>
      </c>
      <c r="CB3095" s="77">
        <v>5.96</v>
      </c>
      <c r="CC3095" s="77">
        <v>0.1</v>
      </c>
      <c r="DH3095" s="96">
        <f t="shared" si="1385"/>
        <v>99.999999999999972</v>
      </c>
      <c r="DJ3095" s="77">
        <f t="shared" si="1362"/>
        <v>0</v>
      </c>
      <c r="DL3095" s="77" t="s">
        <v>3334</v>
      </c>
      <c r="DO3095" s="348">
        <v>1.32</v>
      </c>
      <c r="DP3095" s="96">
        <v>0.15</v>
      </c>
      <c r="DQ3095" s="348"/>
      <c r="DS3095" s="246"/>
      <c r="DU3095" s="96"/>
      <c r="DW3095" s="178"/>
      <c r="DX3095" s="304">
        <f t="shared" si="1363"/>
        <v>49.040000000000013</v>
      </c>
      <c r="DY3095" s="77">
        <f t="shared" si="1364"/>
        <v>0.35000000000000009</v>
      </c>
      <c r="DZ3095" s="304">
        <f t="shared" si="1365"/>
        <v>1.0000000000000004</v>
      </c>
      <c r="EA3095" s="77">
        <f t="shared" si="1366"/>
        <v>9.0000000000000038E-2</v>
      </c>
      <c r="EB3095" s="304">
        <f t="shared" si="1367"/>
        <v>15.010000000000003</v>
      </c>
      <c r="EC3095" s="77">
        <f t="shared" si="1368"/>
        <v>0.23000000000000007</v>
      </c>
      <c r="ED3095" s="304">
        <f t="shared" si="1369"/>
        <v>7.7500000000000027</v>
      </c>
      <c r="EE3095" s="77">
        <f t="shared" si="1370"/>
        <v>0.32000000000000012</v>
      </c>
      <c r="EF3095" s="304">
        <f t="shared" si="1371"/>
        <v>0.10000000000000002</v>
      </c>
      <c r="EG3095" s="77">
        <f t="shared" si="1372"/>
        <v>1.0000000000000002E-2</v>
      </c>
      <c r="EH3095" s="304">
        <f t="shared" si="1373"/>
        <v>6.6800000000000015</v>
      </c>
      <c r="EI3095" s="77">
        <f t="shared" si="1374"/>
        <v>0.11000000000000003</v>
      </c>
      <c r="EJ3095" s="304">
        <f t="shared" si="1375"/>
        <v>12.540000000000004</v>
      </c>
      <c r="EK3095" s="77">
        <f t="shared" si="1376"/>
        <v>0.16000000000000009</v>
      </c>
      <c r="EL3095" s="304">
        <f t="shared" si="1377"/>
        <v>1.9200000000000006</v>
      </c>
      <c r="EM3095" s="77">
        <f t="shared" si="1378"/>
        <v>0.13000000000000006</v>
      </c>
      <c r="EN3095" s="304">
        <f t="shared" si="1379"/>
        <v>5.9600000000000017</v>
      </c>
      <c r="EO3095" s="77">
        <f t="shared" si="1380"/>
        <v>0.10000000000000003</v>
      </c>
      <c r="EP3095" s="304">
        <f t="shared" si="1381"/>
        <v>0</v>
      </c>
      <c r="EQ3095" s="77" t="e">
        <f t="shared" si="1382"/>
        <v>#DIV/0!</v>
      </c>
      <c r="ER3095" s="77">
        <f t="shared" si="1383"/>
        <v>100</v>
      </c>
      <c r="ES3095" s="77">
        <f t="shared" si="1384"/>
        <v>0</v>
      </c>
    </row>
    <row r="3096" spans="1:149" s="77" customFormat="1" x14ac:dyDescent="0.45">
      <c r="A3096" s="77" t="s">
        <v>4432</v>
      </c>
      <c r="B3096" s="178" t="s">
        <v>860</v>
      </c>
      <c r="C3096" s="77" t="s">
        <v>4430</v>
      </c>
      <c r="D3096" s="77" t="s">
        <v>4462</v>
      </c>
      <c r="E3096" s="77" t="s">
        <v>637</v>
      </c>
      <c r="F3096" s="77" t="s">
        <v>4454</v>
      </c>
      <c r="G3096" s="77" t="s">
        <v>4426</v>
      </c>
      <c r="H3096" s="77" t="s">
        <v>1372</v>
      </c>
      <c r="I3096" s="77">
        <v>5</v>
      </c>
      <c r="J3096" s="304">
        <v>23.2</v>
      </c>
      <c r="L3096" s="304">
        <v>1200</v>
      </c>
      <c r="N3096" s="77" t="s">
        <v>748</v>
      </c>
      <c r="O3096" s="77" t="s">
        <v>3667</v>
      </c>
      <c r="P3096" s="72" t="s">
        <v>1374</v>
      </c>
      <c r="Q3096" s="125"/>
      <c r="R3096" s="164">
        <v>3.9</v>
      </c>
      <c r="S3096" s="116"/>
      <c r="AA3096" s="168">
        <v>1</v>
      </c>
      <c r="AB3096" s="168"/>
      <c r="AC3096" s="168">
        <v>0</v>
      </c>
      <c r="AE3096" s="327"/>
      <c r="AG3096" s="168"/>
      <c r="AQ3096" s="178"/>
      <c r="AR3096" s="66">
        <v>0.99560000000000004</v>
      </c>
      <c r="AS3096" s="66"/>
      <c r="AU3096" s="276">
        <v>232</v>
      </c>
      <c r="AV3096" s="276"/>
      <c r="AW3096" s="276">
        <v>230.97920000000002</v>
      </c>
      <c r="AX3096" s="95"/>
      <c r="AY3096" s="276"/>
      <c r="AZ3096" s="95"/>
      <c r="BA3096" s="178"/>
      <c r="BB3096" s="98" t="s">
        <v>722</v>
      </c>
      <c r="BC3096" s="178" t="s">
        <v>1126</v>
      </c>
      <c r="BD3096" s="77">
        <v>50.22</v>
      </c>
      <c r="BE3096" s="77">
        <v>0.37</v>
      </c>
      <c r="BF3096" s="77">
        <v>0.83</v>
      </c>
      <c r="BG3096" s="77">
        <v>7.0000000000000007E-2</v>
      </c>
      <c r="BH3096" s="77">
        <v>15.45</v>
      </c>
      <c r="BI3096" s="77">
        <v>0.16</v>
      </c>
      <c r="BN3096" s="96">
        <v>7.53</v>
      </c>
      <c r="BO3096" s="77">
        <v>0.11</v>
      </c>
      <c r="BP3096" s="77">
        <v>0.15</v>
      </c>
      <c r="BQ3096" s="77">
        <v>0.05</v>
      </c>
      <c r="BR3096" s="77">
        <v>8.6</v>
      </c>
      <c r="BS3096" s="77">
        <v>0.13</v>
      </c>
      <c r="BX3096" s="77">
        <v>12.92</v>
      </c>
      <c r="BY3096" s="77">
        <v>0.22</v>
      </c>
      <c r="BZ3096" s="77">
        <v>2.33</v>
      </c>
      <c r="CA3096" s="77">
        <v>0.1</v>
      </c>
      <c r="CB3096" s="77">
        <v>1.97</v>
      </c>
      <c r="CC3096" s="77">
        <v>0.08</v>
      </c>
      <c r="DH3096" s="96">
        <f t="shared" si="1385"/>
        <v>100</v>
      </c>
      <c r="DJ3096" s="77">
        <f t="shared" si="1362"/>
        <v>0</v>
      </c>
      <c r="DL3096" s="77" t="s">
        <v>3334</v>
      </c>
      <c r="DO3096" s="348">
        <v>1.53</v>
      </c>
      <c r="DP3096" s="96">
        <v>0.03</v>
      </c>
      <c r="DQ3096" s="348"/>
      <c r="DS3096" s="246"/>
      <c r="DU3096" s="96"/>
      <c r="DW3096" s="178"/>
      <c r="DX3096" s="304">
        <f t="shared" si="1363"/>
        <v>50.22</v>
      </c>
      <c r="DY3096" s="77">
        <f t="shared" si="1364"/>
        <v>0.37</v>
      </c>
      <c r="DZ3096" s="304">
        <f t="shared" si="1365"/>
        <v>0.83</v>
      </c>
      <c r="EA3096" s="77">
        <f t="shared" si="1366"/>
        <v>7.0000000000000007E-2</v>
      </c>
      <c r="EB3096" s="304">
        <f t="shared" si="1367"/>
        <v>15.45</v>
      </c>
      <c r="EC3096" s="77">
        <f t="shared" si="1368"/>
        <v>0.16</v>
      </c>
      <c r="ED3096" s="304">
        <f t="shared" si="1369"/>
        <v>7.53</v>
      </c>
      <c r="EE3096" s="77">
        <f t="shared" si="1370"/>
        <v>0.11</v>
      </c>
      <c r="EF3096" s="304">
        <f t="shared" si="1371"/>
        <v>0.15</v>
      </c>
      <c r="EG3096" s="77">
        <f t="shared" si="1372"/>
        <v>0.05</v>
      </c>
      <c r="EH3096" s="304">
        <f t="shared" si="1373"/>
        <v>8.6</v>
      </c>
      <c r="EI3096" s="77">
        <f t="shared" si="1374"/>
        <v>0.13</v>
      </c>
      <c r="EJ3096" s="304">
        <f t="shared" si="1375"/>
        <v>12.920000000000002</v>
      </c>
      <c r="EK3096" s="77">
        <f t="shared" si="1376"/>
        <v>0.22</v>
      </c>
      <c r="EL3096" s="304">
        <f t="shared" si="1377"/>
        <v>2.33</v>
      </c>
      <c r="EM3096" s="77">
        <f t="shared" si="1378"/>
        <v>0.1</v>
      </c>
      <c r="EN3096" s="304">
        <f t="shared" si="1379"/>
        <v>1.97</v>
      </c>
      <c r="EO3096" s="77">
        <f t="shared" si="1380"/>
        <v>0.08</v>
      </c>
      <c r="EP3096" s="304">
        <f t="shared" si="1381"/>
        <v>0</v>
      </c>
      <c r="EQ3096" s="77" t="e">
        <f t="shared" si="1382"/>
        <v>#DIV/0!</v>
      </c>
      <c r="ER3096" s="77">
        <f t="shared" si="1383"/>
        <v>100</v>
      </c>
      <c r="ES3096" s="77">
        <f t="shared" si="1384"/>
        <v>0</v>
      </c>
    </row>
    <row r="3097" spans="1:149" s="77" customFormat="1" x14ac:dyDescent="0.45">
      <c r="A3097" s="77" t="s">
        <v>4432</v>
      </c>
      <c r="B3097" s="178" t="s">
        <v>860</v>
      </c>
      <c r="C3097" s="77" t="s">
        <v>4430</v>
      </c>
      <c r="D3097" s="77" t="s">
        <v>4461</v>
      </c>
      <c r="E3097" s="77" t="s">
        <v>637</v>
      </c>
      <c r="F3097" s="77" t="s">
        <v>4455</v>
      </c>
      <c r="G3097" s="77" t="s">
        <v>4426</v>
      </c>
      <c r="H3097" s="77" t="s">
        <v>1372</v>
      </c>
      <c r="I3097" s="77">
        <v>5</v>
      </c>
      <c r="J3097" s="304">
        <v>276</v>
      </c>
      <c r="L3097" s="304">
        <v>1200</v>
      </c>
      <c r="N3097" s="77" t="s">
        <v>748</v>
      </c>
      <c r="O3097" s="77" t="s">
        <v>3667</v>
      </c>
      <c r="P3097" s="72" t="s">
        <v>1374</v>
      </c>
      <c r="Q3097" s="125"/>
      <c r="R3097" s="164">
        <v>3.9</v>
      </c>
      <c r="S3097" s="116"/>
      <c r="AA3097" s="168">
        <v>1</v>
      </c>
      <c r="AB3097" s="168"/>
      <c r="AC3097" s="168">
        <v>0</v>
      </c>
      <c r="AE3097" s="327"/>
      <c r="AG3097" s="168"/>
      <c r="AQ3097" s="178"/>
      <c r="AR3097" s="66">
        <v>1.0349999999999999</v>
      </c>
      <c r="AS3097" s="66"/>
      <c r="AU3097" s="276">
        <v>2760</v>
      </c>
      <c r="AV3097" s="276"/>
      <c r="AW3097" s="276">
        <v>2856.6</v>
      </c>
      <c r="AX3097" s="95"/>
      <c r="AY3097" s="276"/>
      <c r="AZ3097" s="95"/>
      <c r="BA3097" s="178"/>
      <c r="BB3097" s="98" t="s">
        <v>722</v>
      </c>
      <c r="BC3097" s="178" t="s">
        <v>1126</v>
      </c>
      <c r="BD3097" s="77">
        <v>49.79</v>
      </c>
      <c r="BE3097" s="77">
        <v>0.4</v>
      </c>
      <c r="BF3097" s="77">
        <v>1.01</v>
      </c>
      <c r="BG3097" s="77">
        <v>0.04</v>
      </c>
      <c r="BH3097" s="77">
        <v>14.64</v>
      </c>
      <c r="BI3097" s="77">
        <v>0.27</v>
      </c>
      <c r="BN3097" s="96">
        <v>7.22</v>
      </c>
      <c r="BO3097" s="77">
        <v>0.26</v>
      </c>
      <c r="BP3097" s="77">
        <v>0.08</v>
      </c>
      <c r="BQ3097" s="77">
        <v>0.06</v>
      </c>
      <c r="BR3097" s="77">
        <v>6.65</v>
      </c>
      <c r="BS3097" s="77">
        <v>0.19</v>
      </c>
      <c r="BX3097" s="77">
        <v>12.29</v>
      </c>
      <c r="BY3097" s="77">
        <v>0.26</v>
      </c>
      <c r="BZ3097" s="77">
        <v>2.0099999999999998</v>
      </c>
      <c r="CA3097" s="77">
        <v>0.09</v>
      </c>
      <c r="CB3097" s="77">
        <v>6.31</v>
      </c>
      <c r="CC3097" s="77">
        <v>7.0000000000000007E-2</v>
      </c>
      <c r="DH3097" s="96">
        <f t="shared" si="1385"/>
        <v>100.00000000000001</v>
      </c>
      <c r="DJ3097" s="77">
        <f t="shared" si="1362"/>
        <v>0</v>
      </c>
      <c r="DL3097" s="77" t="s">
        <v>3334</v>
      </c>
      <c r="DO3097" s="348">
        <v>6.58</v>
      </c>
      <c r="DP3097" s="96">
        <v>0.1</v>
      </c>
      <c r="DQ3097" s="348"/>
      <c r="DS3097" s="246"/>
      <c r="DU3097" s="96"/>
      <c r="DW3097" s="178"/>
      <c r="DX3097" s="304">
        <f t="shared" si="1363"/>
        <v>49.789999999999992</v>
      </c>
      <c r="DY3097" s="77">
        <f t="shared" si="1364"/>
        <v>0.39999999999999997</v>
      </c>
      <c r="DZ3097" s="304">
        <f t="shared" si="1365"/>
        <v>1.0099999999999998</v>
      </c>
      <c r="EA3097" s="77">
        <f t="shared" si="1366"/>
        <v>3.9999999999999994E-2</v>
      </c>
      <c r="EB3097" s="304">
        <f t="shared" si="1367"/>
        <v>14.639999999999997</v>
      </c>
      <c r="EC3097" s="77">
        <f t="shared" si="1368"/>
        <v>0.26999999999999996</v>
      </c>
      <c r="ED3097" s="304">
        <f t="shared" si="1369"/>
        <v>7.2199999999999989</v>
      </c>
      <c r="EE3097" s="77">
        <f t="shared" si="1370"/>
        <v>0.26</v>
      </c>
      <c r="EF3097" s="304">
        <f t="shared" si="1371"/>
        <v>7.9999999999999988E-2</v>
      </c>
      <c r="EG3097" s="77">
        <f t="shared" si="1372"/>
        <v>5.9999999999999991E-2</v>
      </c>
      <c r="EH3097" s="304">
        <f t="shared" si="1373"/>
        <v>6.6499999999999986</v>
      </c>
      <c r="EI3097" s="77">
        <f t="shared" si="1374"/>
        <v>0.18999999999999995</v>
      </c>
      <c r="EJ3097" s="304">
        <f t="shared" si="1375"/>
        <v>12.289999999999997</v>
      </c>
      <c r="EK3097" s="77">
        <f t="shared" si="1376"/>
        <v>0.25999999999999995</v>
      </c>
      <c r="EL3097" s="304">
        <f t="shared" si="1377"/>
        <v>2.0099999999999998</v>
      </c>
      <c r="EM3097" s="77">
        <f t="shared" si="1378"/>
        <v>0.09</v>
      </c>
      <c r="EN3097" s="304">
        <f t="shared" si="1379"/>
        <v>6.3099999999999987</v>
      </c>
      <c r="EO3097" s="77">
        <f t="shared" si="1380"/>
        <v>6.9999999999999993E-2</v>
      </c>
      <c r="EP3097" s="304">
        <f t="shared" si="1381"/>
        <v>0</v>
      </c>
      <c r="EQ3097" s="77" t="e">
        <f t="shared" si="1382"/>
        <v>#DIV/0!</v>
      </c>
      <c r="ER3097" s="77">
        <f t="shared" si="1383"/>
        <v>100</v>
      </c>
      <c r="ES3097" s="77">
        <f t="shared" si="1384"/>
        <v>0</v>
      </c>
    </row>
    <row r="3098" spans="1:149" s="77" customFormat="1" x14ac:dyDescent="0.45">
      <c r="A3098" s="77" t="s">
        <v>4432</v>
      </c>
      <c r="B3098" s="178" t="s">
        <v>860</v>
      </c>
      <c r="C3098" s="77" t="s">
        <v>4430</v>
      </c>
      <c r="D3098" s="77" t="s">
        <v>4428</v>
      </c>
      <c r="E3098" s="77" t="s">
        <v>637</v>
      </c>
      <c r="F3098" s="77" t="s">
        <v>4456</v>
      </c>
      <c r="G3098" s="77" t="s">
        <v>4426</v>
      </c>
      <c r="H3098" s="77" t="s">
        <v>1372</v>
      </c>
      <c r="I3098" s="77">
        <v>5</v>
      </c>
      <c r="J3098" s="304">
        <v>276</v>
      </c>
      <c r="L3098" s="304">
        <v>1200</v>
      </c>
      <c r="N3098" s="77" t="s">
        <v>748</v>
      </c>
      <c r="O3098" s="77" t="s">
        <v>3667</v>
      </c>
      <c r="P3098" s="72" t="s">
        <v>1374</v>
      </c>
      <c r="Q3098" s="125"/>
      <c r="R3098" s="164">
        <v>3.9</v>
      </c>
      <c r="S3098" s="116"/>
      <c r="AA3098" s="168">
        <v>1</v>
      </c>
      <c r="AB3098" s="168"/>
      <c r="AC3098" s="168">
        <v>0</v>
      </c>
      <c r="AE3098" s="327"/>
      <c r="AG3098" s="168"/>
      <c r="AQ3098" s="178"/>
      <c r="AR3098" s="66">
        <v>1.0349999999999999</v>
      </c>
      <c r="AS3098" s="66"/>
      <c r="AU3098" s="276">
        <v>2760</v>
      </c>
      <c r="AV3098" s="276"/>
      <c r="AW3098" s="276">
        <v>2856.6</v>
      </c>
      <c r="AX3098" s="95"/>
      <c r="AY3098" s="276"/>
      <c r="AZ3098" s="95"/>
      <c r="BA3098" s="178"/>
      <c r="BB3098" s="98" t="s">
        <v>722</v>
      </c>
      <c r="BC3098" s="178" t="s">
        <v>1126</v>
      </c>
      <c r="BD3098" s="77">
        <v>48.84</v>
      </c>
      <c r="BE3098" s="77">
        <v>0.56000000000000005</v>
      </c>
      <c r="BF3098" s="77">
        <v>1.79</v>
      </c>
      <c r="BG3098" s="77">
        <v>0.09</v>
      </c>
      <c r="BH3098" s="77">
        <v>16.12</v>
      </c>
      <c r="BI3098" s="77">
        <v>0.14000000000000001</v>
      </c>
      <c r="BN3098" s="96">
        <v>10.38</v>
      </c>
      <c r="BO3098" s="77">
        <v>0.42</v>
      </c>
      <c r="BP3098" s="77">
        <v>0.23</v>
      </c>
      <c r="BQ3098" s="77">
        <v>0.06</v>
      </c>
      <c r="BR3098" s="77">
        <v>6.47</v>
      </c>
      <c r="BS3098" s="77">
        <v>0.23</v>
      </c>
      <c r="BX3098" s="77">
        <v>10.7</v>
      </c>
      <c r="BY3098" s="77">
        <v>0.27</v>
      </c>
      <c r="BZ3098" s="77">
        <v>3.6</v>
      </c>
      <c r="CA3098" s="77">
        <v>0.13</v>
      </c>
      <c r="CB3098" s="77">
        <v>2.0699999999999998</v>
      </c>
      <c r="CC3098" s="77">
        <v>0.09</v>
      </c>
      <c r="DH3098" s="96">
        <f t="shared" si="1385"/>
        <v>100.19999999999999</v>
      </c>
      <c r="DJ3098" s="77">
        <f t="shared" si="1362"/>
        <v>0</v>
      </c>
      <c r="DL3098" s="77" t="s">
        <v>3334</v>
      </c>
      <c r="DO3098" s="348">
        <v>6.18</v>
      </c>
      <c r="DP3098" s="96">
        <v>0.15</v>
      </c>
      <c r="DQ3098" s="348"/>
      <c r="DS3098" s="246"/>
      <c r="DU3098" s="96"/>
      <c r="DW3098" s="178"/>
      <c r="DX3098" s="304">
        <f t="shared" si="1363"/>
        <v>48.742514970059894</v>
      </c>
      <c r="DY3098" s="77">
        <f t="shared" si="1364"/>
        <v>0.55888223552894223</v>
      </c>
      <c r="DZ3098" s="304">
        <f t="shared" si="1365"/>
        <v>1.7864271457085832</v>
      </c>
      <c r="EA3098" s="77">
        <f t="shared" si="1366"/>
        <v>8.982035928143714E-2</v>
      </c>
      <c r="EB3098" s="304">
        <f t="shared" si="1367"/>
        <v>16.087824351297407</v>
      </c>
      <c r="EC3098" s="77">
        <f t="shared" si="1368"/>
        <v>0.13972055888223556</v>
      </c>
      <c r="ED3098" s="304">
        <f t="shared" si="1369"/>
        <v>10.35928143712575</v>
      </c>
      <c r="EE3098" s="77">
        <f t="shared" si="1370"/>
        <v>0.41916167664670656</v>
      </c>
      <c r="EF3098" s="304">
        <f t="shared" si="1371"/>
        <v>0.2295409181636727</v>
      </c>
      <c r="EG3098" s="77">
        <f t="shared" si="1372"/>
        <v>5.9880239520958091E-2</v>
      </c>
      <c r="EH3098" s="304">
        <f t="shared" si="1373"/>
        <v>6.4570858283433132</v>
      </c>
      <c r="EI3098" s="77">
        <f t="shared" si="1374"/>
        <v>0.22954091816367267</v>
      </c>
      <c r="EJ3098" s="304">
        <f t="shared" si="1375"/>
        <v>10.678642714570859</v>
      </c>
      <c r="EK3098" s="77">
        <f t="shared" si="1376"/>
        <v>0.26946107784431145</v>
      </c>
      <c r="EL3098" s="304">
        <f t="shared" si="1377"/>
        <v>3.5928143712574858</v>
      </c>
      <c r="EM3098" s="77">
        <f t="shared" si="1378"/>
        <v>0.12974051896207589</v>
      </c>
      <c r="EN3098" s="304">
        <f t="shared" si="1379"/>
        <v>2.0658682634730541</v>
      </c>
      <c r="EO3098" s="77">
        <f t="shared" si="1380"/>
        <v>8.9820359281437126E-2</v>
      </c>
      <c r="EP3098" s="304">
        <f t="shared" si="1381"/>
        <v>0</v>
      </c>
      <c r="EQ3098" s="77" t="e">
        <f t="shared" si="1382"/>
        <v>#DIV/0!</v>
      </c>
      <c r="ER3098" s="77">
        <f t="shared" si="1383"/>
        <v>100</v>
      </c>
      <c r="ES3098" s="77">
        <f t="shared" si="1384"/>
        <v>0</v>
      </c>
    </row>
    <row r="3099" spans="1:149" s="77" customFormat="1" x14ac:dyDescent="0.45">
      <c r="A3099" s="77" t="s">
        <v>4432</v>
      </c>
      <c r="B3099" s="178" t="s">
        <v>860</v>
      </c>
      <c r="C3099" s="77" t="s">
        <v>4430</v>
      </c>
      <c r="D3099" s="77" t="s">
        <v>4462</v>
      </c>
      <c r="E3099" s="77" t="s">
        <v>637</v>
      </c>
      <c r="F3099" s="77" t="s">
        <v>4457</v>
      </c>
      <c r="G3099" s="77" t="s">
        <v>4426</v>
      </c>
      <c r="H3099" s="77" t="s">
        <v>1372</v>
      </c>
      <c r="I3099" s="77">
        <v>5</v>
      </c>
      <c r="J3099" s="304">
        <v>276</v>
      </c>
      <c r="L3099" s="304">
        <v>1200</v>
      </c>
      <c r="N3099" s="77" t="s">
        <v>748</v>
      </c>
      <c r="O3099" s="77" t="s">
        <v>3667</v>
      </c>
      <c r="P3099" s="72" t="s">
        <v>1374</v>
      </c>
      <c r="Q3099" s="125"/>
      <c r="R3099" s="164">
        <v>3.9</v>
      </c>
      <c r="S3099" s="116"/>
      <c r="AA3099" s="168">
        <v>1</v>
      </c>
      <c r="AB3099" s="168"/>
      <c r="AC3099" s="168">
        <v>0</v>
      </c>
      <c r="AE3099" s="327"/>
      <c r="AG3099" s="168"/>
      <c r="AQ3099" s="178"/>
      <c r="AR3099" s="66">
        <v>1.0349999999999999</v>
      </c>
      <c r="AS3099" s="66"/>
      <c r="AU3099" s="276">
        <v>2760</v>
      </c>
      <c r="AV3099" s="276"/>
      <c r="AW3099" s="276">
        <v>2856.6</v>
      </c>
      <c r="AX3099" s="95"/>
      <c r="AY3099" s="276"/>
      <c r="AZ3099" s="95"/>
      <c r="BA3099" s="178"/>
      <c r="BB3099" s="98" t="s">
        <v>722</v>
      </c>
      <c r="BC3099" s="178" t="s">
        <v>1126</v>
      </c>
      <c r="BD3099" s="77">
        <v>50.81</v>
      </c>
      <c r="BE3099" s="77">
        <v>0.36</v>
      </c>
      <c r="BF3099" s="77">
        <v>0.8</v>
      </c>
      <c r="BG3099" s="77">
        <v>0.04</v>
      </c>
      <c r="BH3099" s="77">
        <v>15.12</v>
      </c>
      <c r="BI3099" s="77">
        <v>0.12</v>
      </c>
      <c r="BN3099" s="96">
        <v>7.52</v>
      </c>
      <c r="BO3099" s="77">
        <v>0.28999999999999998</v>
      </c>
      <c r="BP3099" s="77">
        <v>0.21</v>
      </c>
      <c r="BQ3099" s="77">
        <v>0.1</v>
      </c>
      <c r="BR3099" s="77">
        <v>8.61</v>
      </c>
      <c r="BS3099" s="77">
        <v>0.1</v>
      </c>
      <c r="BX3099" s="77">
        <v>12.59</v>
      </c>
      <c r="BY3099" s="77">
        <v>0.28999999999999998</v>
      </c>
      <c r="BZ3099" s="77">
        <v>2.37</v>
      </c>
      <c r="CA3099" s="77">
        <v>0.05</v>
      </c>
      <c r="CB3099" s="77">
        <v>1.96</v>
      </c>
      <c r="CC3099" s="77">
        <v>0.08</v>
      </c>
      <c r="DH3099" s="96">
        <f t="shared" si="1385"/>
        <v>99.99</v>
      </c>
      <c r="DJ3099" s="77">
        <f t="shared" si="1362"/>
        <v>1.0000000000005116E-2</v>
      </c>
      <c r="DL3099" s="77" t="s">
        <v>3334</v>
      </c>
      <c r="DO3099" s="348">
        <v>5.99</v>
      </c>
      <c r="DP3099" s="96">
        <v>0.1</v>
      </c>
      <c r="DQ3099" s="348"/>
      <c r="DS3099" s="246"/>
      <c r="DU3099" s="96"/>
      <c r="DW3099" s="178"/>
      <c r="DX3099" s="304">
        <f t="shared" si="1363"/>
        <v>50.815081508150818</v>
      </c>
      <c r="DY3099" s="77">
        <f t="shared" si="1364"/>
        <v>0.36003600360036003</v>
      </c>
      <c r="DZ3099" s="304">
        <f t="shared" si="1365"/>
        <v>0.80008000800080004</v>
      </c>
      <c r="EA3099" s="77">
        <f t="shared" si="1366"/>
        <v>4.0004000400039999E-2</v>
      </c>
      <c r="EB3099" s="304">
        <f t="shared" si="1367"/>
        <v>15.121512151215121</v>
      </c>
      <c r="EC3099" s="77">
        <f t="shared" si="1368"/>
        <v>0.12001200120012001</v>
      </c>
      <c r="ED3099" s="304">
        <f t="shared" si="1369"/>
        <v>7.520752075207521</v>
      </c>
      <c r="EE3099" s="77">
        <f t="shared" si="1370"/>
        <v>0.29002900290029004</v>
      </c>
      <c r="EF3099" s="304">
        <f t="shared" si="1371"/>
        <v>0.21002100210021002</v>
      </c>
      <c r="EG3099" s="77">
        <f t="shared" si="1372"/>
        <v>0.10001000100010002</v>
      </c>
      <c r="EH3099" s="304">
        <f t="shared" si="1373"/>
        <v>8.6108610861086099</v>
      </c>
      <c r="EI3099" s="77">
        <f t="shared" si="1374"/>
        <v>0.10001000100010002</v>
      </c>
      <c r="EJ3099" s="304">
        <f t="shared" si="1375"/>
        <v>12.59125912591259</v>
      </c>
      <c r="EK3099" s="77">
        <f t="shared" si="1376"/>
        <v>0.29002900290028999</v>
      </c>
      <c r="EL3099" s="304">
        <f t="shared" si="1377"/>
        <v>2.3702370237023702</v>
      </c>
      <c r="EM3099" s="77">
        <f t="shared" si="1378"/>
        <v>5.0005000500050002E-2</v>
      </c>
      <c r="EN3099" s="304">
        <f t="shared" si="1379"/>
        <v>1.9601960196019601</v>
      </c>
      <c r="EO3099" s="77">
        <f t="shared" si="1380"/>
        <v>8.0008000800080012E-2</v>
      </c>
      <c r="EP3099" s="304">
        <f t="shared" si="1381"/>
        <v>0</v>
      </c>
      <c r="EQ3099" s="77" t="e">
        <f t="shared" si="1382"/>
        <v>#DIV/0!</v>
      </c>
      <c r="ER3099" s="77">
        <f t="shared" si="1383"/>
        <v>100</v>
      </c>
      <c r="ES3099" s="77">
        <f t="shared" si="1384"/>
        <v>0</v>
      </c>
    </row>
    <row r="3100" spans="1:149" s="77" customFormat="1" x14ac:dyDescent="0.45">
      <c r="A3100" s="77" t="s">
        <v>4432</v>
      </c>
      <c r="B3100" s="178" t="s">
        <v>860</v>
      </c>
      <c r="C3100" s="77" t="s">
        <v>4430</v>
      </c>
      <c r="D3100" s="77" t="s">
        <v>4461</v>
      </c>
      <c r="E3100" s="77" t="s">
        <v>637</v>
      </c>
      <c r="F3100" s="77" t="s">
        <v>4458</v>
      </c>
      <c r="G3100" s="77" t="s">
        <v>4426</v>
      </c>
      <c r="H3100" s="77" t="s">
        <v>1372</v>
      </c>
      <c r="I3100" s="77">
        <v>5</v>
      </c>
      <c r="J3100" s="304">
        <v>394.8</v>
      </c>
      <c r="L3100" s="304">
        <v>1200</v>
      </c>
      <c r="N3100" s="77" t="s">
        <v>748</v>
      </c>
      <c r="O3100" s="77" t="s">
        <v>3667</v>
      </c>
      <c r="P3100" s="72" t="s">
        <v>1374</v>
      </c>
      <c r="Q3100" s="125"/>
      <c r="R3100" s="164">
        <v>3.9</v>
      </c>
      <c r="S3100" s="116"/>
      <c r="AA3100" s="168">
        <v>1</v>
      </c>
      <c r="AB3100" s="168"/>
      <c r="AC3100" s="168">
        <v>0</v>
      </c>
      <c r="AE3100" s="327"/>
      <c r="AG3100" s="168"/>
      <c r="AQ3100" s="178"/>
      <c r="AR3100" s="66">
        <v>1.1020000000000001</v>
      </c>
      <c r="AS3100" s="66"/>
      <c r="AU3100" s="276">
        <v>3948</v>
      </c>
      <c r="AV3100" s="276"/>
      <c r="AW3100" s="276">
        <v>4350.6959999999999</v>
      </c>
      <c r="AX3100" s="95"/>
      <c r="AY3100" s="276"/>
      <c r="AZ3100" s="95"/>
      <c r="BA3100" s="178"/>
      <c r="BB3100" s="98" t="s">
        <v>722</v>
      </c>
      <c r="BC3100" s="178" t="s">
        <v>1126</v>
      </c>
      <c r="BD3100" s="77">
        <v>50.15</v>
      </c>
      <c r="BE3100" s="77">
        <v>0.37</v>
      </c>
      <c r="BF3100" s="77">
        <v>0.93</v>
      </c>
      <c r="BG3100" s="77">
        <v>0.05</v>
      </c>
      <c r="BH3100" s="77">
        <v>14.95</v>
      </c>
      <c r="BI3100" s="77">
        <v>0.12</v>
      </c>
      <c r="BN3100" s="96">
        <v>7.25</v>
      </c>
      <c r="BO3100" s="77">
        <v>0.27</v>
      </c>
      <c r="BP3100" s="77">
        <v>0.19</v>
      </c>
      <c r="BQ3100" s="77">
        <v>0.05</v>
      </c>
      <c r="BR3100" s="77">
        <v>6.34</v>
      </c>
      <c r="BS3100" s="77">
        <v>0.28000000000000003</v>
      </c>
      <c r="BX3100" s="77">
        <v>12.16</v>
      </c>
      <c r="BY3100" s="77">
        <v>0.39</v>
      </c>
      <c r="BZ3100" s="77">
        <v>1.89</v>
      </c>
      <c r="CA3100" s="77">
        <v>7.0000000000000007E-2</v>
      </c>
      <c r="CB3100" s="77">
        <v>6.15</v>
      </c>
      <c r="CC3100" s="77">
        <v>0.06</v>
      </c>
      <c r="DH3100" s="96">
        <f t="shared" si="1385"/>
        <v>100.01</v>
      </c>
      <c r="DJ3100" s="77">
        <f t="shared" si="1362"/>
        <v>0</v>
      </c>
      <c r="DL3100" s="77" t="s">
        <v>3334</v>
      </c>
      <c r="DO3100" s="348"/>
      <c r="DQ3100" s="348"/>
      <c r="DS3100" s="246"/>
      <c r="DU3100" s="96"/>
      <c r="DW3100" s="178"/>
      <c r="DX3100" s="304">
        <f t="shared" si="1363"/>
        <v>50.144985501449845</v>
      </c>
      <c r="DY3100" s="77">
        <f t="shared" si="1364"/>
        <v>0.36996300369962998</v>
      </c>
      <c r="DZ3100" s="304">
        <f t="shared" si="1365"/>
        <v>0.92990700929907011</v>
      </c>
      <c r="EA3100" s="77">
        <f t="shared" si="1366"/>
        <v>4.999500049995001E-2</v>
      </c>
      <c r="EB3100" s="304">
        <f t="shared" si="1367"/>
        <v>14.948505149485051</v>
      </c>
      <c r="EC3100" s="77">
        <f t="shared" si="1368"/>
        <v>0.11998800119988003</v>
      </c>
      <c r="ED3100" s="304">
        <f t="shared" si="1369"/>
        <v>7.2492750724927504</v>
      </c>
      <c r="EE3100" s="77">
        <f t="shared" si="1370"/>
        <v>0.26997300269973001</v>
      </c>
      <c r="EF3100" s="304">
        <f t="shared" si="1371"/>
        <v>0.18998100189980999</v>
      </c>
      <c r="EG3100" s="77">
        <f t="shared" si="1372"/>
        <v>4.9995000499949996E-2</v>
      </c>
      <c r="EH3100" s="304">
        <f t="shared" si="1373"/>
        <v>6.3393660633936602</v>
      </c>
      <c r="EI3100" s="77">
        <f t="shared" si="1374"/>
        <v>0.27997200279972001</v>
      </c>
      <c r="EJ3100" s="304">
        <f t="shared" si="1375"/>
        <v>12.158784121587839</v>
      </c>
      <c r="EK3100" s="77">
        <f t="shared" si="1376"/>
        <v>0.38996100389961003</v>
      </c>
      <c r="EL3100" s="304">
        <f t="shared" si="1377"/>
        <v>1.8898110188981101</v>
      </c>
      <c r="EM3100" s="77">
        <f t="shared" si="1378"/>
        <v>6.9993000699930016E-2</v>
      </c>
      <c r="EN3100" s="304">
        <f t="shared" si="1379"/>
        <v>6.1493850614938506</v>
      </c>
      <c r="EO3100" s="77">
        <f t="shared" si="1380"/>
        <v>5.9994000599939992E-2</v>
      </c>
      <c r="EP3100" s="304">
        <f t="shared" si="1381"/>
        <v>0</v>
      </c>
      <c r="EQ3100" s="77" t="e">
        <f t="shared" si="1382"/>
        <v>#DIV/0!</v>
      </c>
      <c r="ER3100" s="77">
        <f t="shared" si="1383"/>
        <v>100</v>
      </c>
      <c r="ES3100" s="77">
        <f t="shared" si="1384"/>
        <v>0</v>
      </c>
    </row>
    <row r="3101" spans="1:149" s="77" customFormat="1" x14ac:dyDescent="0.45">
      <c r="A3101" s="77" t="s">
        <v>4432</v>
      </c>
      <c r="B3101" s="178" t="s">
        <v>860</v>
      </c>
      <c r="C3101" s="77" t="s">
        <v>4430</v>
      </c>
      <c r="D3101" s="77" t="s">
        <v>4428</v>
      </c>
      <c r="E3101" s="77" t="s">
        <v>637</v>
      </c>
      <c r="F3101" s="77" t="s">
        <v>4459</v>
      </c>
      <c r="G3101" s="77" t="s">
        <v>4426</v>
      </c>
      <c r="H3101" s="77" t="s">
        <v>1372</v>
      </c>
      <c r="I3101" s="77">
        <v>5</v>
      </c>
      <c r="J3101" s="304">
        <v>394.8</v>
      </c>
      <c r="L3101" s="304">
        <v>1200</v>
      </c>
      <c r="N3101" s="77" t="s">
        <v>748</v>
      </c>
      <c r="O3101" s="77" t="s">
        <v>3667</v>
      </c>
      <c r="P3101" s="72" t="s">
        <v>1374</v>
      </c>
      <c r="Q3101" s="125"/>
      <c r="R3101" s="164">
        <v>3.9</v>
      </c>
      <c r="S3101" s="116"/>
      <c r="AA3101" s="168">
        <v>1</v>
      </c>
      <c r="AB3101" s="168"/>
      <c r="AC3101" s="168">
        <v>0</v>
      </c>
      <c r="AE3101" s="327"/>
      <c r="AG3101" s="168"/>
      <c r="AQ3101" s="178"/>
      <c r="AR3101" s="66">
        <v>1.1020000000000001</v>
      </c>
      <c r="AS3101" s="66"/>
      <c r="AU3101" s="276">
        <v>3948</v>
      </c>
      <c r="AV3101" s="276"/>
      <c r="AW3101" s="276">
        <v>4350.6959999999999</v>
      </c>
      <c r="AX3101" s="95"/>
      <c r="AY3101" s="276"/>
      <c r="AZ3101" s="95"/>
      <c r="BA3101" s="178"/>
      <c r="BB3101" s="98" t="s">
        <v>722</v>
      </c>
      <c r="BC3101" s="178" t="s">
        <v>1126</v>
      </c>
      <c r="BD3101" s="77">
        <v>49.32</v>
      </c>
      <c r="BE3101" s="77">
        <v>0.42</v>
      </c>
      <c r="BF3101" s="77">
        <v>1.71</v>
      </c>
      <c r="BG3101" s="77">
        <v>0.11</v>
      </c>
      <c r="BH3101" s="77">
        <v>16.36</v>
      </c>
      <c r="BI3101" s="77">
        <v>0.18</v>
      </c>
      <c r="BN3101" s="96">
        <v>9.6199999999999992</v>
      </c>
      <c r="BO3101" s="77">
        <v>0.71</v>
      </c>
      <c r="BP3101" s="77">
        <v>0.16</v>
      </c>
      <c r="BQ3101" s="77">
        <v>0.05</v>
      </c>
      <c r="BR3101" s="77">
        <v>6.27</v>
      </c>
      <c r="BS3101" s="77">
        <v>0.48</v>
      </c>
      <c r="BX3101" s="77">
        <v>11.1</v>
      </c>
      <c r="BY3101" s="77">
        <v>0.67</v>
      </c>
      <c r="BZ3101" s="77">
        <v>3.43</v>
      </c>
      <c r="CA3101" s="77">
        <v>7.0000000000000007E-2</v>
      </c>
      <c r="CB3101" s="77">
        <v>2.04</v>
      </c>
      <c r="CC3101" s="77">
        <v>0.18</v>
      </c>
      <c r="DH3101" s="96">
        <f t="shared" si="1385"/>
        <v>100.01</v>
      </c>
      <c r="DJ3101" s="77">
        <f t="shared" si="1362"/>
        <v>0</v>
      </c>
      <c r="DL3101" s="77" t="s">
        <v>3334</v>
      </c>
      <c r="DO3101" s="348"/>
      <c r="DQ3101" s="348"/>
      <c r="DS3101" s="246"/>
      <c r="DU3101" s="96"/>
      <c r="DW3101" s="178"/>
      <c r="DX3101" s="304">
        <f t="shared" si="1363"/>
        <v>49.315068493150683</v>
      </c>
      <c r="DY3101" s="77">
        <f t="shared" si="1364"/>
        <v>0.41995800419958002</v>
      </c>
      <c r="DZ3101" s="304">
        <f t="shared" si="1365"/>
        <v>1.7098290170982899</v>
      </c>
      <c r="EA3101" s="77">
        <f t="shared" si="1366"/>
        <v>0.10998900109988999</v>
      </c>
      <c r="EB3101" s="304">
        <f t="shared" si="1367"/>
        <v>16.358364163583641</v>
      </c>
      <c r="EC3101" s="77">
        <f t="shared" si="1368"/>
        <v>0.17998200179982002</v>
      </c>
      <c r="ED3101" s="304">
        <f t="shared" si="1369"/>
        <v>9.6190380961903799</v>
      </c>
      <c r="EE3101" s="77">
        <f t="shared" si="1370"/>
        <v>0.70992900709929008</v>
      </c>
      <c r="EF3101" s="304">
        <f t="shared" si="1371"/>
        <v>0.15998400159984</v>
      </c>
      <c r="EG3101" s="77">
        <f t="shared" si="1372"/>
        <v>4.9995000499949996E-2</v>
      </c>
      <c r="EH3101" s="304">
        <f t="shared" si="1373"/>
        <v>6.2693730626937301</v>
      </c>
      <c r="EI3101" s="77">
        <f t="shared" si="1374"/>
        <v>0.47995200479951999</v>
      </c>
      <c r="EJ3101" s="304">
        <f t="shared" si="1375"/>
        <v>11.098890110988901</v>
      </c>
      <c r="EK3101" s="77">
        <f t="shared" si="1376"/>
        <v>0.66993300669933009</v>
      </c>
      <c r="EL3101" s="304">
        <f t="shared" si="1377"/>
        <v>3.4296570342965702</v>
      </c>
      <c r="EM3101" s="77">
        <f t="shared" si="1378"/>
        <v>6.9993000699930016E-2</v>
      </c>
      <c r="EN3101" s="304">
        <f t="shared" si="1379"/>
        <v>2.0397960203979602</v>
      </c>
      <c r="EO3101" s="77">
        <f t="shared" si="1380"/>
        <v>0.17998200179981999</v>
      </c>
      <c r="EP3101" s="304">
        <f t="shared" si="1381"/>
        <v>0</v>
      </c>
      <c r="EQ3101" s="77" t="e">
        <f t="shared" si="1382"/>
        <v>#DIV/0!</v>
      </c>
      <c r="ER3101" s="77">
        <f t="shared" si="1383"/>
        <v>100</v>
      </c>
      <c r="ES3101" s="77">
        <f t="shared" si="1384"/>
        <v>0</v>
      </c>
    </row>
    <row r="3102" spans="1:149" s="91" customFormat="1" ht="14.65" thickBot="1" x14ac:dyDescent="0.5">
      <c r="A3102" s="91" t="s">
        <v>4432</v>
      </c>
      <c r="B3102" s="206" t="s">
        <v>860</v>
      </c>
      <c r="C3102" s="91" t="s">
        <v>4430</v>
      </c>
      <c r="D3102" s="91" t="s">
        <v>4462</v>
      </c>
      <c r="E3102" s="91" t="s">
        <v>637</v>
      </c>
      <c r="F3102" s="91" t="s">
        <v>4460</v>
      </c>
      <c r="G3102" s="91" t="s">
        <v>4426</v>
      </c>
      <c r="H3102" s="91" t="s">
        <v>1372</v>
      </c>
      <c r="I3102" s="91">
        <v>5</v>
      </c>
      <c r="J3102" s="305">
        <v>394.8</v>
      </c>
      <c r="L3102" s="305">
        <v>1200</v>
      </c>
      <c r="N3102" s="91" t="s">
        <v>748</v>
      </c>
      <c r="O3102" s="91" t="s">
        <v>3667</v>
      </c>
      <c r="P3102" s="90" t="s">
        <v>1374</v>
      </c>
      <c r="Q3102" s="203"/>
      <c r="R3102" s="204">
        <v>3.9</v>
      </c>
      <c r="S3102" s="205"/>
      <c r="AA3102" s="170">
        <v>1</v>
      </c>
      <c r="AB3102" s="170"/>
      <c r="AC3102" s="170">
        <v>0</v>
      </c>
      <c r="AE3102" s="328"/>
      <c r="AG3102" s="170"/>
      <c r="AQ3102" s="206"/>
      <c r="AR3102" s="69">
        <v>1.1020000000000001</v>
      </c>
      <c r="AS3102" s="69"/>
      <c r="AU3102" s="277">
        <v>3948</v>
      </c>
      <c r="AV3102" s="277"/>
      <c r="AW3102" s="277">
        <v>4350.6959999999999</v>
      </c>
      <c r="AX3102" s="259"/>
      <c r="AY3102" s="277"/>
      <c r="AZ3102" s="259"/>
      <c r="BA3102" s="206"/>
      <c r="BB3102" s="141" t="s">
        <v>722</v>
      </c>
      <c r="BC3102" s="206" t="s">
        <v>1126</v>
      </c>
      <c r="BD3102" s="91">
        <v>50.8</v>
      </c>
      <c r="BE3102" s="91">
        <v>0.46</v>
      </c>
      <c r="BF3102" s="91">
        <v>0.83</v>
      </c>
      <c r="BG3102" s="91">
        <v>0.05</v>
      </c>
      <c r="BH3102" s="91">
        <v>15.03</v>
      </c>
      <c r="BI3102" s="91">
        <v>0.18</v>
      </c>
      <c r="BN3102" s="97">
        <v>7.32</v>
      </c>
      <c r="BO3102" s="91">
        <v>0.35</v>
      </c>
      <c r="BP3102" s="91">
        <v>0.13</v>
      </c>
      <c r="BQ3102" s="91">
        <v>0.11</v>
      </c>
      <c r="BR3102" s="91">
        <v>8.48</v>
      </c>
      <c r="BS3102" s="91">
        <v>0.1</v>
      </c>
      <c r="BX3102" s="91">
        <v>12.84</v>
      </c>
      <c r="BY3102" s="91">
        <v>0.24</v>
      </c>
      <c r="BZ3102" s="91">
        <v>2.6</v>
      </c>
      <c r="CA3102" s="91">
        <v>0.16</v>
      </c>
      <c r="CB3102" s="91">
        <v>1.98</v>
      </c>
      <c r="CC3102" s="91">
        <v>0.08</v>
      </c>
      <c r="DH3102" s="97">
        <f t="shared" si="1385"/>
        <v>100.00999999999999</v>
      </c>
      <c r="DJ3102" s="91">
        <f t="shared" si="1362"/>
        <v>0</v>
      </c>
      <c r="DL3102" s="91" t="s">
        <v>3334</v>
      </c>
      <c r="DO3102" s="349"/>
      <c r="DQ3102" s="349"/>
      <c r="DS3102" s="251"/>
      <c r="DU3102" s="97"/>
      <c r="DW3102" s="206"/>
      <c r="DX3102" s="305">
        <f t="shared" si="1363"/>
        <v>50.7949205079492</v>
      </c>
      <c r="DY3102" s="91">
        <f t="shared" si="1364"/>
        <v>0.45995400459954011</v>
      </c>
      <c r="DZ3102" s="305">
        <f t="shared" si="1365"/>
        <v>0.82991700829917014</v>
      </c>
      <c r="EA3102" s="91">
        <f t="shared" si="1366"/>
        <v>4.9995000499950017E-2</v>
      </c>
      <c r="EB3102" s="305">
        <f t="shared" si="1367"/>
        <v>15.028497150284972</v>
      </c>
      <c r="EC3102" s="91">
        <f t="shared" si="1368"/>
        <v>0.17998200179982005</v>
      </c>
      <c r="ED3102" s="305">
        <f t="shared" si="1369"/>
        <v>7.3192680731926822</v>
      </c>
      <c r="EE3102" s="91">
        <f t="shared" si="1370"/>
        <v>0.3499650034996501</v>
      </c>
      <c r="EF3102" s="305">
        <f t="shared" si="1371"/>
        <v>0.12998700129987004</v>
      </c>
      <c r="EG3102" s="91">
        <f t="shared" si="1372"/>
        <v>0.10998900109989003</v>
      </c>
      <c r="EH3102" s="305">
        <f t="shared" si="1373"/>
        <v>8.4791520847915223</v>
      </c>
      <c r="EI3102" s="91">
        <f t="shared" si="1374"/>
        <v>9.9990000999900033E-2</v>
      </c>
      <c r="EJ3102" s="305">
        <f t="shared" si="1375"/>
        <v>12.838716128387162</v>
      </c>
      <c r="EK3102" s="91">
        <f t="shared" si="1376"/>
        <v>0.23997600239976002</v>
      </c>
      <c r="EL3102" s="305">
        <f t="shared" si="1377"/>
        <v>2.5997400259974004</v>
      </c>
      <c r="EM3102" s="91">
        <f t="shared" si="1378"/>
        <v>0.15998400159984003</v>
      </c>
      <c r="EN3102" s="305">
        <f t="shared" si="1379"/>
        <v>1.9798020197980204</v>
      </c>
      <c r="EO3102" s="91">
        <f t="shared" si="1380"/>
        <v>7.9992000799920027E-2</v>
      </c>
      <c r="EP3102" s="305">
        <f t="shared" si="1381"/>
        <v>0</v>
      </c>
      <c r="EQ3102" s="91" t="e">
        <f t="shared" si="1382"/>
        <v>#DIV/0!</v>
      </c>
      <c r="ER3102" s="91">
        <f t="shared" si="1383"/>
        <v>100</v>
      </c>
      <c r="ES3102" s="91">
        <f t="shared" si="1384"/>
        <v>0</v>
      </c>
    </row>
    <row r="3103" spans="1:149" x14ac:dyDescent="0.45">
      <c r="A3103" s="51" t="s">
        <v>4464</v>
      </c>
      <c r="B3103" s="174" t="s">
        <v>1036</v>
      </c>
      <c r="C3103" s="51" t="s">
        <v>3441</v>
      </c>
      <c r="D3103" s="51" t="s">
        <v>4489</v>
      </c>
      <c r="E3103" s="51" t="s">
        <v>1121</v>
      </c>
      <c r="F3103" s="51" t="s">
        <v>4465</v>
      </c>
      <c r="G3103" s="51" t="s">
        <v>4463</v>
      </c>
      <c r="H3103" s="51" t="s">
        <v>1100</v>
      </c>
      <c r="I3103" s="51">
        <v>0.5</v>
      </c>
      <c r="J3103" s="75">
        <v>1000</v>
      </c>
      <c r="L3103" s="75">
        <v>1500</v>
      </c>
      <c r="N3103" s="51" t="s">
        <v>748</v>
      </c>
      <c r="O3103" s="51" t="s">
        <v>5206</v>
      </c>
      <c r="P3103" s="72" t="s">
        <v>1374</v>
      </c>
      <c r="Q3103" s="114">
        <v>-1</v>
      </c>
      <c r="U3103" s="51">
        <v>3</v>
      </c>
      <c r="AA3103" s="168">
        <v>0</v>
      </c>
      <c r="AC3103" s="169">
        <v>1</v>
      </c>
      <c r="AQ3103" s="174" t="s">
        <v>824</v>
      </c>
      <c r="AR3103" s="53">
        <v>1.847</v>
      </c>
      <c r="AS3103" s="53">
        <v>8.1370000000000005</v>
      </c>
      <c r="AT3103" s="77"/>
      <c r="AU3103" s="276"/>
      <c r="AV3103" s="276">
        <v>10000</v>
      </c>
      <c r="AW3103" s="276">
        <v>0</v>
      </c>
      <c r="AX3103" s="95"/>
      <c r="AY3103" s="276">
        <v>81370</v>
      </c>
      <c r="AZ3103" s="95">
        <v>829.81443564208985</v>
      </c>
      <c r="BB3103" s="80" t="s">
        <v>3412</v>
      </c>
      <c r="BC3103" s="174" t="s">
        <v>1126</v>
      </c>
      <c r="BD3103" s="96">
        <v>46.501882999999999</v>
      </c>
      <c r="BF3103" s="230">
        <v>0.52538899999999999</v>
      </c>
      <c r="BH3103" s="96">
        <v>10.428475999999998</v>
      </c>
      <c r="BN3103" s="230">
        <v>19.697130999999999</v>
      </c>
      <c r="BP3103" s="96">
        <v>0.37669399999999997</v>
      </c>
      <c r="BR3103" s="96">
        <v>10.696126999999999</v>
      </c>
      <c r="BX3103" s="52">
        <v>7.9204869999999996</v>
      </c>
      <c r="BZ3103" s="52">
        <v>2.3791199999999999</v>
      </c>
      <c r="CB3103" s="52">
        <v>0.10904299999999999</v>
      </c>
      <c r="CD3103" s="52">
        <v>0.51547600000000005</v>
      </c>
      <c r="DH3103" s="52">
        <f>SUM(BD3103,BF3103,BH3103,BN3103,BP3103,BR3103,BX3103,BZ3103,CB3103,CD3103)</f>
        <v>99.14982599999999</v>
      </c>
      <c r="DJ3103" s="230">
        <f t="shared" ref="DJ3103:DJ3150" si="1386">IF(AND(DH3103&lt;100, DH3103&gt;0), 100-DH3103, 0)</f>
        <v>0.85017400000000976</v>
      </c>
      <c r="DL3103" s="51" t="s">
        <v>827</v>
      </c>
      <c r="DO3103" s="348">
        <v>0.53</v>
      </c>
      <c r="DP3103" s="51">
        <v>0.08</v>
      </c>
      <c r="DQ3103" s="350">
        <v>0.34</v>
      </c>
      <c r="DR3103" s="51">
        <v>0.04</v>
      </c>
      <c r="DU3103" s="52"/>
      <c r="DX3103" s="75">
        <f t="shared" si="1363"/>
        <v>46.900619876024798</v>
      </c>
      <c r="DY3103" s="51">
        <f t="shared" si="1364"/>
        <v>0</v>
      </c>
      <c r="DZ3103" s="75">
        <f t="shared" si="1365"/>
        <v>0.5298940211957609</v>
      </c>
      <c r="EA3103" s="51">
        <f t="shared" si="1366"/>
        <v>0</v>
      </c>
      <c r="EB3103" s="75">
        <f t="shared" si="1367"/>
        <v>10.517896420715855</v>
      </c>
      <c r="EC3103" s="51">
        <f t="shared" si="1368"/>
        <v>0</v>
      </c>
      <c r="ED3103" s="75">
        <f t="shared" si="1369"/>
        <v>19.866026794641073</v>
      </c>
      <c r="EE3103" s="51">
        <f t="shared" si="1370"/>
        <v>0</v>
      </c>
      <c r="EF3103" s="75">
        <f t="shared" si="1371"/>
        <v>0.37992401519696062</v>
      </c>
      <c r="EG3103" s="51">
        <f t="shared" si="1372"/>
        <v>0</v>
      </c>
      <c r="EH3103" s="75">
        <f t="shared" si="1373"/>
        <v>10.787842431513697</v>
      </c>
      <c r="EI3103" s="51">
        <f t="shared" si="1374"/>
        <v>0</v>
      </c>
      <c r="EJ3103" s="75">
        <f t="shared" si="1375"/>
        <v>7.9884023195360934</v>
      </c>
      <c r="EK3103" s="51">
        <f t="shared" si="1376"/>
        <v>0</v>
      </c>
      <c r="EL3103" s="75">
        <f t="shared" si="1377"/>
        <v>2.3995200959808041</v>
      </c>
      <c r="EM3103" s="51">
        <f t="shared" si="1378"/>
        <v>0</v>
      </c>
      <c r="EN3103" s="75">
        <f t="shared" si="1379"/>
        <v>0.10997800439912019</v>
      </c>
      <c r="EO3103" s="51">
        <f t="shared" si="1380"/>
        <v>0</v>
      </c>
      <c r="EP3103" s="75">
        <f t="shared" si="1381"/>
        <v>0.51989602079584085</v>
      </c>
      <c r="EQ3103" s="51">
        <f t="shared" si="1382"/>
        <v>0</v>
      </c>
      <c r="ER3103" s="51">
        <f t="shared" si="1383"/>
        <v>100</v>
      </c>
      <c r="ES3103" s="51">
        <f t="shared" si="1384"/>
        <v>0</v>
      </c>
    </row>
    <row r="3104" spans="1:149" x14ac:dyDescent="0.45">
      <c r="A3104" s="51" t="s">
        <v>4464</v>
      </c>
      <c r="B3104" s="174" t="s">
        <v>1036</v>
      </c>
      <c r="C3104" s="51" t="s">
        <v>3441</v>
      </c>
      <c r="D3104" s="51" t="s">
        <v>4489</v>
      </c>
      <c r="E3104" s="51" t="s">
        <v>1121</v>
      </c>
      <c r="F3104" s="51" t="s">
        <v>4466</v>
      </c>
      <c r="G3104" s="51" t="s">
        <v>4463</v>
      </c>
      <c r="H3104" s="51" t="s">
        <v>1100</v>
      </c>
      <c r="I3104" s="51">
        <v>0.5</v>
      </c>
      <c r="J3104" s="75">
        <v>1500</v>
      </c>
      <c r="L3104" s="75">
        <v>1500</v>
      </c>
      <c r="N3104" s="51" t="s">
        <v>748</v>
      </c>
      <c r="O3104" s="51" t="s">
        <v>5206</v>
      </c>
      <c r="P3104" s="72" t="s">
        <v>1374</v>
      </c>
      <c r="Q3104" s="114">
        <v>-1</v>
      </c>
      <c r="U3104" s="51">
        <v>3</v>
      </c>
      <c r="AA3104" s="168">
        <v>0</v>
      </c>
      <c r="AC3104" s="169">
        <v>1</v>
      </c>
      <c r="AQ3104" s="174" t="s">
        <v>824</v>
      </c>
      <c r="AR3104" s="53">
        <v>2.835</v>
      </c>
      <c r="AS3104" s="53">
        <v>22.48</v>
      </c>
      <c r="AT3104" s="77"/>
      <c r="AU3104" s="276"/>
      <c r="AV3104" s="276">
        <v>15000</v>
      </c>
      <c r="AW3104" s="276">
        <v>0</v>
      </c>
      <c r="AX3104" s="95"/>
      <c r="AY3104" s="276">
        <v>337200</v>
      </c>
      <c r="AZ3104" s="95">
        <v>3401.8412896547661</v>
      </c>
      <c r="BB3104" s="80" t="s">
        <v>722</v>
      </c>
      <c r="BC3104" s="174" t="s">
        <v>1126</v>
      </c>
      <c r="BD3104" s="51">
        <v>44.29</v>
      </c>
      <c r="BE3104" s="51">
        <v>0.24</v>
      </c>
      <c r="BF3104" s="51">
        <v>0.52</v>
      </c>
      <c r="BG3104" s="51">
        <v>0.11</v>
      </c>
      <c r="BH3104" s="51">
        <v>10.34</v>
      </c>
      <c r="BI3104" s="51">
        <v>0.12</v>
      </c>
      <c r="BN3104" s="51">
        <v>19.43</v>
      </c>
      <c r="BO3104" s="51">
        <v>0.15</v>
      </c>
      <c r="BP3104" s="51">
        <v>0.4</v>
      </c>
      <c r="BQ3104" s="51">
        <v>0.03</v>
      </c>
      <c r="BR3104" s="51">
        <v>10.16</v>
      </c>
      <c r="BS3104" s="51">
        <v>0.09</v>
      </c>
      <c r="BX3104" s="51">
        <v>8.01</v>
      </c>
      <c r="BY3104" s="51">
        <v>0.11</v>
      </c>
      <c r="BZ3104" s="51">
        <v>2.4700000000000002</v>
      </c>
      <c r="CA3104" s="51">
        <v>0.11</v>
      </c>
      <c r="CB3104" s="51">
        <v>0.1</v>
      </c>
      <c r="CC3104" s="51">
        <v>0.01</v>
      </c>
      <c r="CD3104" s="51">
        <v>0.51</v>
      </c>
      <c r="CE3104" s="51">
        <v>0.06</v>
      </c>
      <c r="DF3104" s="51">
        <v>1.27</v>
      </c>
      <c r="DG3104" s="51">
        <v>0.18</v>
      </c>
      <c r="DH3104" s="51">
        <v>97.47</v>
      </c>
      <c r="DJ3104" s="230">
        <f t="shared" si="1386"/>
        <v>2.5300000000000011</v>
      </c>
      <c r="DL3104" s="51" t="s">
        <v>827</v>
      </c>
      <c r="DO3104" s="356">
        <v>0.75</v>
      </c>
      <c r="DP3104" s="51">
        <v>0.08</v>
      </c>
      <c r="DQ3104" s="350">
        <v>1.1100000000000001</v>
      </c>
      <c r="DR3104" s="51">
        <v>0.11</v>
      </c>
      <c r="DU3104" s="52"/>
      <c r="DX3104" s="75">
        <f t="shared" si="1363"/>
        <v>45.439622447932699</v>
      </c>
      <c r="DY3104" s="51">
        <f t="shared" si="1364"/>
        <v>0.24622960911049555</v>
      </c>
      <c r="DZ3104" s="75">
        <f t="shared" si="1365"/>
        <v>0.53349748640607375</v>
      </c>
      <c r="EA3104" s="51">
        <f t="shared" si="1366"/>
        <v>0.11285523750897714</v>
      </c>
      <c r="EB3104" s="75">
        <f t="shared" si="1367"/>
        <v>10.608392325843848</v>
      </c>
      <c r="EC3104" s="51">
        <f t="shared" si="1368"/>
        <v>0.12311480455524776</v>
      </c>
      <c r="ED3104" s="75">
        <f t="shared" si="1369"/>
        <v>19.934338770903867</v>
      </c>
      <c r="EE3104" s="51">
        <f t="shared" si="1370"/>
        <v>0.15389350569405971</v>
      </c>
      <c r="EF3104" s="75">
        <f t="shared" si="1371"/>
        <v>0.41038268185082594</v>
      </c>
      <c r="EG3104" s="51">
        <f t="shared" si="1372"/>
        <v>3.0778701138811943E-2</v>
      </c>
      <c r="EH3104" s="75">
        <f t="shared" si="1373"/>
        <v>10.423720119010978</v>
      </c>
      <c r="EI3104" s="51">
        <f t="shared" si="1374"/>
        <v>9.2336103416435833E-2</v>
      </c>
      <c r="EJ3104" s="75">
        <f t="shared" si="1375"/>
        <v>8.2179132040627874</v>
      </c>
      <c r="EK3104" s="51">
        <f t="shared" si="1376"/>
        <v>0.11285523750897711</v>
      </c>
      <c r="EL3104" s="75">
        <f t="shared" si="1377"/>
        <v>2.53411306042885</v>
      </c>
      <c r="EM3104" s="51">
        <f t="shared" si="1378"/>
        <v>0.11285523750897712</v>
      </c>
      <c r="EN3104" s="75">
        <f t="shared" si="1379"/>
        <v>0.10259567046270648</v>
      </c>
      <c r="EO3104" s="51">
        <f t="shared" si="1380"/>
        <v>1.0259567046270648E-2</v>
      </c>
      <c r="EP3104" s="75">
        <f t="shared" si="1381"/>
        <v>0.52323791935980302</v>
      </c>
      <c r="EQ3104" s="51">
        <f t="shared" si="1382"/>
        <v>6.1557402277623886E-2</v>
      </c>
      <c r="ER3104" s="51">
        <f t="shared" si="1383"/>
        <v>100</v>
      </c>
      <c r="ES3104" s="51">
        <f t="shared" si="1384"/>
        <v>0</v>
      </c>
    </row>
    <row r="3105" spans="1:149" x14ac:dyDescent="0.45">
      <c r="A3105" s="51" t="s">
        <v>4464</v>
      </c>
      <c r="B3105" s="174" t="s">
        <v>1036</v>
      </c>
      <c r="C3105" s="51" t="s">
        <v>3441</v>
      </c>
      <c r="D3105" s="51" t="s">
        <v>4489</v>
      </c>
      <c r="E3105" s="51" t="s">
        <v>1121</v>
      </c>
      <c r="F3105" s="51" t="s">
        <v>4467</v>
      </c>
      <c r="G3105" s="51" t="s">
        <v>4463</v>
      </c>
      <c r="H3105" s="51" t="s">
        <v>1100</v>
      </c>
      <c r="I3105" s="51">
        <v>0.5</v>
      </c>
      <c r="J3105" s="75">
        <v>2000</v>
      </c>
      <c r="L3105" s="75">
        <v>1400</v>
      </c>
      <c r="N3105" s="51" t="s">
        <v>748</v>
      </c>
      <c r="O3105" s="51" t="s">
        <v>5206</v>
      </c>
      <c r="P3105" s="72" t="s">
        <v>1374</v>
      </c>
      <c r="Q3105" s="114">
        <v>-1</v>
      </c>
      <c r="U3105" s="51">
        <v>3</v>
      </c>
      <c r="AA3105" s="168">
        <v>0</v>
      </c>
      <c r="AC3105" s="169">
        <v>1</v>
      </c>
      <c r="AQ3105" s="174" t="s">
        <v>824</v>
      </c>
      <c r="AR3105" s="53">
        <v>4.6470000000000002</v>
      </c>
      <c r="AS3105" s="53">
        <v>74.12</v>
      </c>
      <c r="AT3105" s="77"/>
      <c r="AU3105" s="276"/>
      <c r="AV3105" s="276">
        <v>20000</v>
      </c>
      <c r="AW3105" s="276">
        <v>0</v>
      </c>
      <c r="AX3105" s="95"/>
      <c r="AY3105" s="276">
        <v>1482400</v>
      </c>
      <c r="AZ3105" s="95">
        <v>14897.935620749608</v>
      </c>
      <c r="BB3105" s="80" t="s">
        <v>3412</v>
      </c>
      <c r="BC3105" s="174" t="s">
        <v>1126</v>
      </c>
      <c r="BD3105" s="96">
        <v>45.765396000000003</v>
      </c>
      <c r="BF3105" s="230">
        <v>0.51706799999999997</v>
      </c>
      <c r="BH3105" s="96">
        <v>10.263312000000001</v>
      </c>
      <c r="BN3105" s="230">
        <v>19.385172000000001</v>
      </c>
      <c r="BP3105" s="96">
        <v>0.370728</v>
      </c>
      <c r="BR3105" s="96">
        <v>10.526724</v>
      </c>
      <c r="BX3105" s="52">
        <v>7.7950440000000008</v>
      </c>
      <c r="BZ3105" s="52">
        <v>2.34144</v>
      </c>
      <c r="CB3105" s="52">
        <v>0.10731600000000001</v>
      </c>
      <c r="CD3105" s="52">
        <v>0.50731199999999999</v>
      </c>
      <c r="DH3105" s="52">
        <f>SUM(BD3105,BF3105,BH3105,BN3105,BP3105,BR3105,BX3105,BZ3105,CB3105,CD3105)</f>
        <v>97.579512000000008</v>
      </c>
      <c r="DJ3105" s="230">
        <f t="shared" si="1386"/>
        <v>2.4204879999999918</v>
      </c>
      <c r="DL3105" s="51" t="s">
        <v>827</v>
      </c>
      <c r="DO3105" s="356">
        <v>0.84</v>
      </c>
      <c r="DP3105" s="51">
        <v>0.08</v>
      </c>
      <c r="DQ3105" s="350">
        <v>1.6</v>
      </c>
      <c r="DR3105" s="52">
        <v>7.0000000000000007E-2</v>
      </c>
      <c r="DU3105" s="52"/>
      <c r="DX3105" s="75">
        <f t="shared" si="1363"/>
        <v>46.900619876024798</v>
      </c>
      <c r="DY3105" s="51">
        <f t="shared" si="1364"/>
        <v>0</v>
      </c>
      <c r="DZ3105" s="75">
        <f t="shared" si="1365"/>
        <v>0.52989402119576079</v>
      </c>
      <c r="EA3105" s="51">
        <f t="shared" si="1366"/>
        <v>0</v>
      </c>
      <c r="EB3105" s="75">
        <f t="shared" si="1367"/>
        <v>10.517896420715857</v>
      </c>
      <c r="EC3105" s="51">
        <f t="shared" si="1368"/>
        <v>0</v>
      </c>
      <c r="ED3105" s="75">
        <f t="shared" si="1369"/>
        <v>19.866026794641069</v>
      </c>
      <c r="EE3105" s="51">
        <f t="shared" si="1370"/>
        <v>0</v>
      </c>
      <c r="EF3105" s="75">
        <f t="shared" si="1371"/>
        <v>0.37992401519696062</v>
      </c>
      <c r="EG3105" s="51">
        <f t="shared" si="1372"/>
        <v>0</v>
      </c>
      <c r="EH3105" s="75">
        <f t="shared" si="1373"/>
        <v>10.787842431513695</v>
      </c>
      <c r="EI3105" s="51">
        <f t="shared" si="1374"/>
        <v>0</v>
      </c>
      <c r="EJ3105" s="75">
        <f t="shared" si="1375"/>
        <v>7.9884023195360934</v>
      </c>
      <c r="EK3105" s="51">
        <f t="shared" si="1376"/>
        <v>0</v>
      </c>
      <c r="EL3105" s="75">
        <f t="shared" si="1377"/>
        <v>2.3995200959808036</v>
      </c>
      <c r="EM3105" s="51">
        <f t="shared" si="1378"/>
        <v>0</v>
      </c>
      <c r="EN3105" s="75">
        <f t="shared" si="1379"/>
        <v>0.10997800439912019</v>
      </c>
      <c r="EO3105" s="51">
        <f t="shared" si="1380"/>
        <v>0</v>
      </c>
      <c r="EP3105" s="75">
        <f t="shared" si="1381"/>
        <v>0.51989602079584074</v>
      </c>
      <c r="EQ3105" s="51">
        <f t="shared" si="1382"/>
        <v>0</v>
      </c>
      <c r="ER3105" s="51">
        <f t="shared" si="1383"/>
        <v>100</v>
      </c>
      <c r="ES3105" s="51">
        <f t="shared" si="1384"/>
        <v>0</v>
      </c>
    </row>
    <row r="3106" spans="1:149" x14ac:dyDescent="0.45">
      <c r="A3106" s="51" t="s">
        <v>4464</v>
      </c>
      <c r="B3106" s="174" t="s">
        <v>1036</v>
      </c>
      <c r="C3106" s="51" t="s">
        <v>3441</v>
      </c>
      <c r="D3106" s="51" t="s">
        <v>4489</v>
      </c>
      <c r="E3106" s="51" t="s">
        <v>1121</v>
      </c>
      <c r="F3106" s="51" t="s">
        <v>4468</v>
      </c>
      <c r="G3106" s="51" t="s">
        <v>4463</v>
      </c>
      <c r="H3106" s="51" t="s">
        <v>1100</v>
      </c>
      <c r="I3106" s="51">
        <v>0.5</v>
      </c>
      <c r="J3106" s="75">
        <v>2000</v>
      </c>
      <c r="L3106" s="75">
        <v>1425</v>
      </c>
      <c r="N3106" s="51" t="s">
        <v>748</v>
      </c>
      <c r="O3106" s="51" t="s">
        <v>5206</v>
      </c>
      <c r="P3106" s="72" t="s">
        <v>1374</v>
      </c>
      <c r="Q3106" s="114">
        <v>-1</v>
      </c>
      <c r="U3106" s="51">
        <v>3</v>
      </c>
      <c r="AA3106" s="168">
        <v>0</v>
      </c>
      <c r="AC3106" s="169">
        <v>1</v>
      </c>
      <c r="AQ3106" s="174" t="s">
        <v>824</v>
      </c>
      <c r="AR3106" s="53">
        <v>4.5869999999999997</v>
      </c>
      <c r="AS3106" s="53">
        <v>70.05</v>
      </c>
      <c r="AT3106" s="77"/>
      <c r="AU3106" s="276"/>
      <c r="AV3106" s="276">
        <v>20000</v>
      </c>
      <c r="AW3106" s="276">
        <v>0</v>
      </c>
      <c r="AX3106" s="95"/>
      <c r="AY3106" s="276">
        <v>1401000</v>
      </c>
      <c r="AZ3106" s="95">
        <v>14079.875745190368</v>
      </c>
      <c r="BB3106" s="80" t="s">
        <v>3412</v>
      </c>
      <c r="BC3106" s="174" t="s">
        <v>1126</v>
      </c>
      <c r="BD3106" s="96">
        <v>45.854524999999995</v>
      </c>
      <c r="BF3106" s="230">
        <v>0.51807500000000006</v>
      </c>
      <c r="BH3106" s="96">
        <v>10.283299999999999</v>
      </c>
      <c r="BN3106" s="230">
        <v>19.422924999999999</v>
      </c>
      <c r="BP3106" s="96">
        <v>0.37145000000000006</v>
      </c>
      <c r="BR3106" s="96">
        <v>10.547224999999999</v>
      </c>
      <c r="BX3106" s="52">
        <v>7.810225</v>
      </c>
      <c r="BZ3106" s="52">
        <v>2.3460000000000001</v>
      </c>
      <c r="CB3106" s="52">
        <v>0.107525</v>
      </c>
      <c r="CD3106" s="52">
        <v>0.50829999999999997</v>
      </c>
      <c r="DH3106" s="52">
        <f>SUM(BD3106,BF3106,BH3106,BN3106,BP3106,BR3106,BX3106,BZ3106,CB3106,CD3106)</f>
        <v>97.769549999999995</v>
      </c>
      <c r="DJ3106" s="230">
        <f t="shared" si="1386"/>
        <v>2.2304500000000047</v>
      </c>
      <c r="DL3106" s="51" t="s">
        <v>827</v>
      </c>
      <c r="DO3106" s="356">
        <v>0.64</v>
      </c>
      <c r="DP3106" s="51">
        <v>0.08</v>
      </c>
      <c r="DQ3106" s="350">
        <v>1.61</v>
      </c>
      <c r="DR3106" s="52">
        <v>0.05</v>
      </c>
      <c r="DU3106" s="52"/>
      <c r="DX3106" s="75">
        <f t="shared" si="1363"/>
        <v>46.900619876024791</v>
      </c>
      <c r="DY3106" s="51">
        <f t="shared" si="1364"/>
        <v>0</v>
      </c>
      <c r="DZ3106" s="75">
        <f t="shared" si="1365"/>
        <v>0.52989402119576101</v>
      </c>
      <c r="EA3106" s="51">
        <f t="shared" si="1366"/>
        <v>0</v>
      </c>
      <c r="EB3106" s="75">
        <f t="shared" si="1367"/>
        <v>10.517896420715855</v>
      </c>
      <c r="EC3106" s="51">
        <f t="shared" si="1368"/>
        <v>0</v>
      </c>
      <c r="ED3106" s="75">
        <f t="shared" si="1369"/>
        <v>19.866026794641073</v>
      </c>
      <c r="EE3106" s="51">
        <f t="shared" si="1370"/>
        <v>0</v>
      </c>
      <c r="EF3106" s="75">
        <f t="shared" si="1371"/>
        <v>0.37992401519696067</v>
      </c>
      <c r="EG3106" s="51">
        <f t="shared" si="1372"/>
        <v>0</v>
      </c>
      <c r="EH3106" s="75">
        <f t="shared" si="1373"/>
        <v>10.787842431513697</v>
      </c>
      <c r="EI3106" s="51">
        <f t="shared" si="1374"/>
        <v>0</v>
      </c>
      <c r="EJ3106" s="75">
        <f t="shared" si="1375"/>
        <v>7.9884023195360934</v>
      </c>
      <c r="EK3106" s="51">
        <f t="shared" si="1376"/>
        <v>0</v>
      </c>
      <c r="EL3106" s="75">
        <f t="shared" si="1377"/>
        <v>2.3995200959808041</v>
      </c>
      <c r="EM3106" s="51">
        <f t="shared" si="1378"/>
        <v>0</v>
      </c>
      <c r="EN3106" s="75">
        <f t="shared" si="1379"/>
        <v>0.10997800439912019</v>
      </c>
      <c r="EO3106" s="51">
        <f t="shared" si="1380"/>
        <v>0</v>
      </c>
      <c r="EP3106" s="75">
        <f t="shared" si="1381"/>
        <v>0.51989602079584085</v>
      </c>
      <c r="EQ3106" s="51">
        <f t="shared" si="1382"/>
        <v>0</v>
      </c>
      <c r="ER3106" s="51">
        <f t="shared" si="1383"/>
        <v>100</v>
      </c>
      <c r="ES3106" s="51">
        <f t="shared" si="1384"/>
        <v>0</v>
      </c>
    </row>
    <row r="3107" spans="1:149" x14ac:dyDescent="0.45">
      <c r="A3107" s="51" t="s">
        <v>4464</v>
      </c>
      <c r="B3107" s="174" t="s">
        <v>1036</v>
      </c>
      <c r="C3107" s="51" t="s">
        <v>3441</v>
      </c>
      <c r="D3107" s="51" t="s">
        <v>4489</v>
      </c>
      <c r="E3107" s="51" t="s">
        <v>1121</v>
      </c>
      <c r="F3107" s="51" t="s">
        <v>4469</v>
      </c>
      <c r="G3107" s="51" t="s">
        <v>4463</v>
      </c>
      <c r="H3107" s="51" t="s">
        <v>1100</v>
      </c>
      <c r="I3107" s="51">
        <v>0.5</v>
      </c>
      <c r="J3107" s="75">
        <v>2000</v>
      </c>
      <c r="L3107" s="75">
        <v>1450</v>
      </c>
      <c r="N3107" s="51" t="s">
        <v>748</v>
      </c>
      <c r="O3107" s="51" t="s">
        <v>5206</v>
      </c>
      <c r="P3107" s="72" t="s">
        <v>1374</v>
      </c>
      <c r="Q3107" s="114">
        <v>-1</v>
      </c>
      <c r="U3107" s="51">
        <v>3</v>
      </c>
      <c r="AA3107" s="168">
        <v>0</v>
      </c>
      <c r="AC3107" s="169">
        <v>1</v>
      </c>
      <c r="AQ3107" s="174" t="s">
        <v>824</v>
      </c>
      <c r="AR3107" s="53">
        <v>4.5270000000000001</v>
      </c>
      <c r="AS3107" s="53">
        <v>66.31</v>
      </c>
      <c r="AT3107" s="77"/>
      <c r="AU3107" s="276"/>
      <c r="AV3107" s="276">
        <v>20000</v>
      </c>
      <c r="AW3107" s="276">
        <v>0</v>
      </c>
      <c r="AX3107" s="95"/>
      <c r="AY3107" s="276">
        <v>1326200</v>
      </c>
      <c r="AZ3107" s="95">
        <v>13328.145048730525</v>
      </c>
      <c r="BB3107" s="80" t="s">
        <v>722</v>
      </c>
      <c r="BC3107" s="174" t="s">
        <v>1126</v>
      </c>
      <c r="BD3107" s="51">
        <v>43.58</v>
      </c>
      <c r="BE3107" s="51">
        <v>0.37</v>
      </c>
      <c r="BF3107" s="51">
        <v>0.48</v>
      </c>
      <c r="BG3107" s="51">
        <v>0.11</v>
      </c>
      <c r="BH3107" s="51">
        <v>9.85</v>
      </c>
      <c r="BI3107" s="51">
        <v>0.13</v>
      </c>
      <c r="BN3107" s="51">
        <v>19.170000000000002</v>
      </c>
      <c r="BO3107" s="51">
        <v>0.19</v>
      </c>
      <c r="BP3107" s="51">
        <v>0.39</v>
      </c>
      <c r="BQ3107" s="51">
        <v>0.03</v>
      </c>
      <c r="BR3107" s="51">
        <v>9.92</v>
      </c>
      <c r="BS3107" s="51">
        <v>0.09</v>
      </c>
      <c r="BX3107" s="51">
        <v>7.73</v>
      </c>
      <c r="BY3107" s="51">
        <v>0.09</v>
      </c>
      <c r="BZ3107" s="51">
        <v>2.36</v>
      </c>
      <c r="CA3107" s="51">
        <v>0.1</v>
      </c>
      <c r="CB3107" s="51">
        <v>0.09</v>
      </c>
      <c r="CC3107" s="51">
        <v>0.01</v>
      </c>
      <c r="CD3107" s="51">
        <v>0.49</v>
      </c>
      <c r="CE3107" s="51">
        <v>0.05</v>
      </c>
      <c r="DF3107" s="51">
        <v>1.17</v>
      </c>
      <c r="DG3107" s="51">
        <v>0.23</v>
      </c>
      <c r="DH3107" s="51">
        <v>95.22</v>
      </c>
      <c r="DJ3107" s="230">
        <f t="shared" si="1386"/>
        <v>4.7800000000000011</v>
      </c>
      <c r="DL3107" s="51" t="s">
        <v>827</v>
      </c>
      <c r="DO3107" s="356">
        <v>0.62</v>
      </c>
      <c r="DP3107" s="51">
        <v>0.08</v>
      </c>
      <c r="DQ3107" s="350">
        <v>1.63</v>
      </c>
      <c r="DR3107" s="52">
        <v>0.08</v>
      </c>
      <c r="DU3107" s="52"/>
      <c r="DX3107" s="75">
        <f t="shared" si="1363"/>
        <v>45.76769586221382</v>
      </c>
      <c r="DY3107" s="51">
        <f t="shared" si="1364"/>
        <v>0.38857382902751525</v>
      </c>
      <c r="DZ3107" s="75">
        <f t="shared" si="1365"/>
        <v>0.50409577819785756</v>
      </c>
      <c r="EA3107" s="51">
        <f t="shared" si="1366"/>
        <v>0.11552194917034236</v>
      </c>
      <c r="EB3107" s="75">
        <f t="shared" si="1367"/>
        <v>10.344465448435203</v>
      </c>
      <c r="EC3107" s="51">
        <f t="shared" si="1368"/>
        <v>0.13652593992858644</v>
      </c>
      <c r="ED3107" s="75">
        <f t="shared" si="1369"/>
        <v>20.132325141776938</v>
      </c>
      <c r="EE3107" s="51">
        <f t="shared" si="1370"/>
        <v>0.19953791220331862</v>
      </c>
      <c r="EF3107" s="75">
        <f t="shared" si="1371"/>
        <v>0.40957781978575925</v>
      </c>
      <c r="EG3107" s="51">
        <f t="shared" si="1372"/>
        <v>3.150598613736609E-2</v>
      </c>
      <c r="EH3107" s="75">
        <f t="shared" si="1373"/>
        <v>10.417979416089057</v>
      </c>
      <c r="EI3107" s="51">
        <f t="shared" si="1374"/>
        <v>9.4517958412098285E-2</v>
      </c>
      <c r="EJ3107" s="75">
        <f t="shared" si="1375"/>
        <v>8.118042428061333</v>
      </c>
      <c r="EK3107" s="51">
        <f t="shared" si="1376"/>
        <v>9.4517958412098313E-2</v>
      </c>
      <c r="EL3107" s="75">
        <f t="shared" si="1377"/>
        <v>2.4784709094727999</v>
      </c>
      <c r="EM3107" s="51">
        <f t="shared" si="1378"/>
        <v>0.10501995379122035</v>
      </c>
      <c r="EN3107" s="75">
        <f t="shared" si="1379"/>
        <v>9.4517958412098299E-2</v>
      </c>
      <c r="EO3107" s="51">
        <f t="shared" si="1380"/>
        <v>1.0501995379122034E-2</v>
      </c>
      <c r="EP3107" s="75">
        <f t="shared" si="1381"/>
        <v>0.51459777357697967</v>
      </c>
      <c r="EQ3107" s="51">
        <f t="shared" si="1382"/>
        <v>5.2509976895610169E-2</v>
      </c>
      <c r="ER3107" s="51">
        <f t="shared" si="1383"/>
        <v>100</v>
      </c>
      <c r="ES3107" s="51">
        <f t="shared" si="1384"/>
        <v>0</v>
      </c>
    </row>
    <row r="3108" spans="1:149" x14ac:dyDescent="0.45">
      <c r="A3108" s="51" t="s">
        <v>4464</v>
      </c>
      <c r="B3108" s="174" t="s">
        <v>1036</v>
      </c>
      <c r="C3108" s="51" t="s">
        <v>3441</v>
      </c>
      <c r="D3108" s="51" t="s">
        <v>4489</v>
      </c>
      <c r="E3108" s="51" t="s">
        <v>1121</v>
      </c>
      <c r="F3108" s="51" t="s">
        <v>4470</v>
      </c>
      <c r="G3108" s="51" t="s">
        <v>4463</v>
      </c>
      <c r="H3108" s="51" t="s">
        <v>1100</v>
      </c>
      <c r="I3108" s="51">
        <v>0.5</v>
      </c>
      <c r="J3108" s="75">
        <v>2000</v>
      </c>
      <c r="L3108" s="75">
        <v>1475</v>
      </c>
      <c r="N3108" s="51" t="s">
        <v>748</v>
      </c>
      <c r="O3108" s="51" t="s">
        <v>5206</v>
      </c>
      <c r="P3108" s="72" t="s">
        <v>1374</v>
      </c>
      <c r="Q3108" s="114">
        <v>-1</v>
      </c>
      <c r="U3108" s="51">
        <v>3</v>
      </c>
      <c r="AA3108" s="168">
        <v>0</v>
      </c>
      <c r="AC3108" s="169">
        <v>1</v>
      </c>
      <c r="AQ3108" s="174" t="s">
        <v>824</v>
      </c>
      <c r="AR3108" s="53">
        <v>4.47</v>
      </c>
      <c r="AS3108" s="53">
        <v>62.85</v>
      </c>
      <c r="AT3108" s="77"/>
      <c r="AU3108" s="276"/>
      <c r="AV3108" s="276">
        <v>20000</v>
      </c>
      <c r="AW3108" s="276">
        <v>0</v>
      </c>
      <c r="AX3108" s="95"/>
      <c r="AY3108" s="276">
        <v>1257000</v>
      </c>
      <c r="AZ3108" s="95">
        <v>12632.693655748959</v>
      </c>
      <c r="BB3108" s="80" t="s">
        <v>3412</v>
      </c>
      <c r="BC3108" s="174" t="s">
        <v>1126</v>
      </c>
      <c r="BD3108" s="96">
        <v>45.854524999999995</v>
      </c>
      <c r="BF3108" s="230">
        <v>0.51807500000000006</v>
      </c>
      <c r="BH3108" s="96">
        <v>10.283299999999999</v>
      </c>
      <c r="BN3108" s="230">
        <v>19.422924999999999</v>
      </c>
      <c r="BP3108" s="96">
        <v>0.37145000000000006</v>
      </c>
      <c r="BR3108" s="96">
        <v>10.547224999999999</v>
      </c>
      <c r="BX3108" s="52">
        <v>7.810225</v>
      </c>
      <c r="BZ3108" s="52">
        <v>2.3460000000000001</v>
      </c>
      <c r="CB3108" s="52">
        <v>0.107525</v>
      </c>
      <c r="CD3108" s="52">
        <v>0.50829999999999997</v>
      </c>
      <c r="DH3108" s="52">
        <f>SUM(BD3108,BF3108,BH3108,BN3108,BP3108,BR3108,BX3108,BZ3108,CB3108,CD3108)</f>
        <v>97.769549999999995</v>
      </c>
      <c r="DJ3108" s="230">
        <f t="shared" si="1386"/>
        <v>2.2304500000000047</v>
      </c>
      <c r="DL3108" s="51" t="s">
        <v>827</v>
      </c>
      <c r="DO3108" s="356">
        <v>0.66</v>
      </c>
      <c r="DP3108" s="51">
        <v>0.08</v>
      </c>
      <c r="DQ3108" s="350">
        <v>1.59</v>
      </c>
      <c r="DR3108" s="52">
        <v>0.06</v>
      </c>
      <c r="DU3108" s="52"/>
      <c r="DX3108" s="75">
        <f t="shared" si="1363"/>
        <v>46.900619876024791</v>
      </c>
      <c r="DY3108" s="51">
        <f t="shared" si="1364"/>
        <v>0</v>
      </c>
      <c r="DZ3108" s="75">
        <f t="shared" si="1365"/>
        <v>0.52989402119576101</v>
      </c>
      <c r="EA3108" s="51">
        <f t="shared" si="1366"/>
        <v>0</v>
      </c>
      <c r="EB3108" s="75">
        <f t="shared" si="1367"/>
        <v>10.517896420715855</v>
      </c>
      <c r="EC3108" s="51">
        <f t="shared" si="1368"/>
        <v>0</v>
      </c>
      <c r="ED3108" s="75">
        <f t="shared" si="1369"/>
        <v>19.866026794641073</v>
      </c>
      <c r="EE3108" s="51">
        <f t="shared" si="1370"/>
        <v>0</v>
      </c>
      <c r="EF3108" s="75">
        <f t="shared" si="1371"/>
        <v>0.37992401519696067</v>
      </c>
      <c r="EG3108" s="51">
        <f t="shared" si="1372"/>
        <v>0</v>
      </c>
      <c r="EH3108" s="75">
        <f t="shared" si="1373"/>
        <v>10.787842431513697</v>
      </c>
      <c r="EI3108" s="51">
        <f t="shared" si="1374"/>
        <v>0</v>
      </c>
      <c r="EJ3108" s="75">
        <f t="shared" si="1375"/>
        <v>7.9884023195360934</v>
      </c>
      <c r="EK3108" s="51">
        <f t="shared" si="1376"/>
        <v>0</v>
      </c>
      <c r="EL3108" s="75">
        <f t="shared" si="1377"/>
        <v>2.3995200959808041</v>
      </c>
      <c r="EM3108" s="51">
        <f t="shared" si="1378"/>
        <v>0</v>
      </c>
      <c r="EN3108" s="75">
        <f t="shared" si="1379"/>
        <v>0.10997800439912019</v>
      </c>
      <c r="EO3108" s="51">
        <f t="shared" si="1380"/>
        <v>0</v>
      </c>
      <c r="EP3108" s="75">
        <f t="shared" si="1381"/>
        <v>0.51989602079584085</v>
      </c>
      <c r="EQ3108" s="51">
        <f t="shared" si="1382"/>
        <v>0</v>
      </c>
      <c r="ER3108" s="51">
        <f t="shared" si="1383"/>
        <v>100</v>
      </c>
      <c r="ES3108" s="51">
        <f t="shared" si="1384"/>
        <v>0</v>
      </c>
    </row>
    <row r="3109" spans="1:149" x14ac:dyDescent="0.45">
      <c r="A3109" s="51" t="s">
        <v>4464</v>
      </c>
      <c r="B3109" s="174" t="s">
        <v>1036</v>
      </c>
      <c r="C3109" s="51" t="s">
        <v>3441</v>
      </c>
      <c r="D3109" s="51" t="s">
        <v>4489</v>
      </c>
      <c r="E3109" s="51" t="s">
        <v>1121</v>
      </c>
      <c r="F3109" s="51" t="s">
        <v>4471</v>
      </c>
      <c r="G3109" s="51" t="s">
        <v>4463</v>
      </c>
      <c r="H3109" s="51" t="s">
        <v>1100</v>
      </c>
      <c r="I3109" s="51">
        <v>0.5</v>
      </c>
      <c r="J3109" s="75">
        <v>2000</v>
      </c>
      <c r="L3109" s="75">
        <v>1500</v>
      </c>
      <c r="N3109" s="51" t="s">
        <v>748</v>
      </c>
      <c r="O3109" s="51" t="s">
        <v>5206</v>
      </c>
      <c r="P3109" s="72" t="s">
        <v>1374</v>
      </c>
      <c r="Q3109" s="114">
        <v>-1</v>
      </c>
      <c r="U3109" s="51">
        <v>3</v>
      </c>
      <c r="AA3109" s="168">
        <v>0</v>
      </c>
      <c r="AC3109" s="169">
        <v>1</v>
      </c>
      <c r="AQ3109" s="174" t="s">
        <v>824</v>
      </c>
      <c r="AR3109" s="53">
        <v>4.4130000000000003</v>
      </c>
      <c r="AS3109" s="53">
        <v>59.66</v>
      </c>
      <c r="AT3109" s="77"/>
      <c r="AU3109" s="276"/>
      <c r="AV3109" s="276">
        <v>20000</v>
      </c>
      <c r="AW3109" s="276">
        <v>0</v>
      </c>
      <c r="AX3109" s="95"/>
      <c r="AY3109" s="276">
        <v>1193200</v>
      </c>
      <c r="AZ3109" s="95">
        <v>11991.511591121447</v>
      </c>
      <c r="BB3109" s="80" t="s">
        <v>722</v>
      </c>
      <c r="BC3109" s="174" t="s">
        <v>1126</v>
      </c>
      <c r="BD3109" s="51">
        <v>43.44</v>
      </c>
      <c r="BE3109" s="51">
        <v>0.28000000000000003</v>
      </c>
      <c r="BF3109" s="51">
        <v>0.47</v>
      </c>
      <c r="BG3109" s="51">
        <v>7.0000000000000007E-2</v>
      </c>
      <c r="BH3109" s="51">
        <v>10.34</v>
      </c>
      <c r="BI3109" s="51">
        <v>0.11</v>
      </c>
      <c r="BN3109" s="51">
        <v>19.12</v>
      </c>
      <c r="BO3109" s="51">
        <v>0.21</v>
      </c>
      <c r="BP3109" s="51">
        <v>0.37</v>
      </c>
      <c r="BQ3109" s="51">
        <v>0.04</v>
      </c>
      <c r="BR3109" s="51">
        <v>10.14</v>
      </c>
      <c r="BS3109" s="51">
        <v>7.0000000000000007E-2</v>
      </c>
      <c r="BX3109" s="51">
        <v>7.97</v>
      </c>
      <c r="BY3109" s="51">
        <v>0.12</v>
      </c>
      <c r="BZ3109" s="51">
        <v>2.44</v>
      </c>
      <c r="CA3109" s="51">
        <v>0.08</v>
      </c>
      <c r="CB3109" s="51">
        <v>0.09</v>
      </c>
      <c r="CC3109" s="51">
        <v>0.02</v>
      </c>
      <c r="CD3109" s="51">
        <v>0.47</v>
      </c>
      <c r="CE3109" s="51">
        <v>0.05</v>
      </c>
      <c r="DF3109" s="51">
        <v>1.38</v>
      </c>
      <c r="DG3109" s="51">
        <v>0.16</v>
      </c>
      <c r="DH3109" s="51">
        <v>96.25</v>
      </c>
      <c r="DJ3109" s="230">
        <f t="shared" si="1386"/>
        <v>3.75</v>
      </c>
      <c r="DL3109" s="51" t="s">
        <v>827</v>
      </c>
      <c r="DO3109" s="356">
        <v>0.9</v>
      </c>
      <c r="DP3109" s="51">
        <v>0.08</v>
      </c>
      <c r="DQ3109" s="350">
        <v>1.43</v>
      </c>
      <c r="DR3109" s="52">
        <v>0.1</v>
      </c>
      <c r="DU3109" s="52"/>
      <c r="DX3109" s="75">
        <f t="shared" si="1363"/>
        <v>45.13246753246753</v>
      </c>
      <c r="DY3109" s="51">
        <f t="shared" si="1364"/>
        <v>0.29090909090909095</v>
      </c>
      <c r="DZ3109" s="75">
        <f t="shared" si="1365"/>
        <v>0.48831168831168825</v>
      </c>
      <c r="EA3109" s="51">
        <f t="shared" si="1366"/>
        <v>7.2727272727272724E-2</v>
      </c>
      <c r="EB3109" s="75">
        <f t="shared" si="1367"/>
        <v>10.742857142857144</v>
      </c>
      <c r="EC3109" s="51">
        <f t="shared" si="1368"/>
        <v>0.1142857142857143</v>
      </c>
      <c r="ED3109" s="75">
        <f t="shared" si="1369"/>
        <v>19.864935064935064</v>
      </c>
      <c r="EE3109" s="51">
        <f t="shared" si="1370"/>
        <v>0.21818181818181817</v>
      </c>
      <c r="EF3109" s="75">
        <f t="shared" si="1371"/>
        <v>0.38441558441558443</v>
      </c>
      <c r="EG3109" s="51">
        <f t="shared" si="1372"/>
        <v>4.1558441558441565E-2</v>
      </c>
      <c r="EH3109" s="75">
        <f t="shared" si="1373"/>
        <v>10.535064935064936</v>
      </c>
      <c r="EI3109" s="51">
        <f t="shared" si="1374"/>
        <v>7.2727272727272738E-2</v>
      </c>
      <c r="EJ3109" s="75">
        <f t="shared" si="1375"/>
        <v>8.2805194805194802</v>
      </c>
      <c r="EK3109" s="51">
        <f t="shared" si="1376"/>
        <v>0.12467532467532466</v>
      </c>
      <c r="EL3109" s="75">
        <f t="shared" si="1377"/>
        <v>2.535064935064935</v>
      </c>
      <c r="EM3109" s="51">
        <f t="shared" si="1378"/>
        <v>8.3116883116883117E-2</v>
      </c>
      <c r="EN3109" s="75">
        <f t="shared" si="1379"/>
        <v>9.3506493506493496E-2</v>
      </c>
      <c r="EO3109" s="51">
        <f t="shared" si="1380"/>
        <v>2.0779220779220779E-2</v>
      </c>
      <c r="EP3109" s="75">
        <f t="shared" si="1381"/>
        <v>0.48831168831168825</v>
      </c>
      <c r="EQ3109" s="51">
        <f t="shared" si="1382"/>
        <v>5.1948051948051951E-2</v>
      </c>
      <c r="ER3109" s="51">
        <f t="shared" si="1383"/>
        <v>100</v>
      </c>
      <c r="ES3109" s="51">
        <f t="shared" si="1384"/>
        <v>0</v>
      </c>
    </row>
    <row r="3110" spans="1:149" x14ac:dyDescent="0.45">
      <c r="A3110" s="51" t="s">
        <v>4464</v>
      </c>
      <c r="B3110" s="174" t="s">
        <v>1036</v>
      </c>
      <c r="C3110" s="51" t="s">
        <v>3441</v>
      </c>
      <c r="D3110" s="51" t="s">
        <v>4489</v>
      </c>
      <c r="E3110" s="51" t="s">
        <v>1121</v>
      </c>
      <c r="F3110" s="51" t="s">
        <v>4472</v>
      </c>
      <c r="G3110" s="51" t="s">
        <v>4463</v>
      </c>
      <c r="H3110" s="51" t="s">
        <v>1100</v>
      </c>
      <c r="I3110" s="51">
        <v>0.5</v>
      </c>
      <c r="J3110" s="75">
        <v>2000</v>
      </c>
      <c r="L3110" s="75">
        <v>1500</v>
      </c>
      <c r="N3110" s="51" t="s">
        <v>748</v>
      </c>
      <c r="O3110" s="51" t="s">
        <v>5206</v>
      </c>
      <c r="P3110" s="72" t="s">
        <v>1374</v>
      </c>
      <c r="Q3110" s="114">
        <v>-1</v>
      </c>
      <c r="U3110" s="51">
        <v>3</v>
      </c>
      <c r="AA3110" s="168">
        <v>0</v>
      </c>
      <c r="AC3110" s="169">
        <v>1</v>
      </c>
      <c r="AQ3110" s="174" t="s">
        <v>824</v>
      </c>
      <c r="AR3110" s="53">
        <v>4.4130000000000003</v>
      </c>
      <c r="AS3110" s="53">
        <v>59.66</v>
      </c>
      <c r="AT3110" s="77"/>
      <c r="AU3110" s="276"/>
      <c r="AV3110" s="276">
        <v>20000</v>
      </c>
      <c r="AW3110" s="276">
        <v>0</v>
      </c>
      <c r="AX3110" s="95"/>
      <c r="AY3110" s="276">
        <v>1193200</v>
      </c>
      <c r="AZ3110" s="95">
        <v>11991.511591121447</v>
      </c>
      <c r="BB3110" s="80" t="s">
        <v>3412</v>
      </c>
      <c r="BC3110" s="174" t="s">
        <v>1126</v>
      </c>
      <c r="BD3110" s="96">
        <v>45.920198999999997</v>
      </c>
      <c r="BF3110" s="230">
        <v>0.51881699999999997</v>
      </c>
      <c r="BH3110" s="96">
        <v>10.298027999999999</v>
      </c>
      <c r="BN3110" s="230">
        <v>19.450743000000003</v>
      </c>
      <c r="BP3110" s="96">
        <v>0.37198199999999998</v>
      </c>
      <c r="BR3110" s="96">
        <v>10.562330999999999</v>
      </c>
      <c r="BX3110" s="52">
        <v>7.8214110000000003</v>
      </c>
      <c r="BZ3110" s="52">
        <v>2.3493599999999999</v>
      </c>
      <c r="CB3110" s="52">
        <v>0.10767900000000001</v>
      </c>
      <c r="CD3110" s="52">
        <v>0.50902800000000004</v>
      </c>
      <c r="DH3110" s="52">
        <f>SUM(BD3110,BF3110,BH3110,BN3110,BP3110,BR3110,BX3110,BZ3110,CB3110,CD3110)</f>
        <v>97.90957800000001</v>
      </c>
      <c r="DJ3110" s="230">
        <f t="shared" si="1386"/>
        <v>2.0904219999999896</v>
      </c>
      <c r="DL3110" s="51" t="s">
        <v>827</v>
      </c>
      <c r="DO3110" s="356">
        <v>0.71</v>
      </c>
      <c r="DP3110" s="51">
        <v>0.08</v>
      </c>
      <c r="DQ3110" s="350">
        <v>1.4</v>
      </c>
      <c r="DR3110" s="52">
        <v>0.05</v>
      </c>
      <c r="DU3110" s="52"/>
      <c r="DX3110" s="75">
        <f t="shared" si="1363"/>
        <v>46.900619876024784</v>
      </c>
      <c r="DY3110" s="51">
        <f t="shared" si="1364"/>
        <v>0</v>
      </c>
      <c r="DZ3110" s="75">
        <f t="shared" si="1365"/>
        <v>0.52989402119576079</v>
      </c>
      <c r="EA3110" s="51">
        <f t="shared" si="1366"/>
        <v>0</v>
      </c>
      <c r="EB3110" s="75">
        <f t="shared" si="1367"/>
        <v>10.517896420715854</v>
      </c>
      <c r="EC3110" s="51">
        <f t="shared" si="1368"/>
        <v>0</v>
      </c>
      <c r="ED3110" s="75">
        <f t="shared" si="1369"/>
        <v>19.866026794641073</v>
      </c>
      <c r="EE3110" s="51">
        <f t="shared" si="1370"/>
        <v>0</v>
      </c>
      <c r="EF3110" s="75">
        <f t="shared" si="1371"/>
        <v>0.37992401519696056</v>
      </c>
      <c r="EG3110" s="51">
        <f t="shared" si="1372"/>
        <v>0</v>
      </c>
      <c r="EH3110" s="75">
        <f t="shared" si="1373"/>
        <v>10.787842431513695</v>
      </c>
      <c r="EI3110" s="51">
        <f t="shared" si="1374"/>
        <v>0</v>
      </c>
      <c r="EJ3110" s="75">
        <f t="shared" si="1375"/>
        <v>7.9884023195360925</v>
      </c>
      <c r="EK3110" s="51">
        <f t="shared" si="1376"/>
        <v>0</v>
      </c>
      <c r="EL3110" s="75">
        <f t="shared" si="1377"/>
        <v>2.3995200959808036</v>
      </c>
      <c r="EM3110" s="51">
        <f t="shared" si="1378"/>
        <v>0</v>
      </c>
      <c r="EN3110" s="75">
        <f t="shared" si="1379"/>
        <v>0.10997800439912019</v>
      </c>
      <c r="EO3110" s="51">
        <f t="shared" si="1380"/>
        <v>0</v>
      </c>
      <c r="EP3110" s="75">
        <f t="shared" si="1381"/>
        <v>0.51989602079584085</v>
      </c>
      <c r="EQ3110" s="51">
        <f t="shared" si="1382"/>
        <v>0</v>
      </c>
      <c r="ER3110" s="51">
        <f t="shared" si="1383"/>
        <v>100</v>
      </c>
      <c r="ES3110" s="51">
        <f t="shared" si="1384"/>
        <v>0</v>
      </c>
    </row>
    <row r="3111" spans="1:149" x14ac:dyDescent="0.45">
      <c r="A3111" s="51" t="s">
        <v>4464</v>
      </c>
      <c r="B3111" s="174" t="s">
        <v>1036</v>
      </c>
      <c r="C3111" s="51" t="s">
        <v>3441</v>
      </c>
      <c r="D3111" s="51" t="s">
        <v>4489</v>
      </c>
      <c r="E3111" s="51" t="s">
        <v>1121</v>
      </c>
      <c r="F3111" s="51" t="s">
        <v>4473</v>
      </c>
      <c r="G3111" s="51" t="s">
        <v>4463</v>
      </c>
      <c r="H3111" s="51" t="s">
        <v>1100</v>
      </c>
      <c r="I3111" s="51">
        <v>0.5</v>
      </c>
      <c r="J3111" s="75">
        <v>2000</v>
      </c>
      <c r="L3111" s="75">
        <v>1525</v>
      </c>
      <c r="N3111" s="51" t="s">
        <v>748</v>
      </c>
      <c r="O3111" s="51" t="s">
        <v>5206</v>
      </c>
      <c r="P3111" s="72" t="s">
        <v>1374</v>
      </c>
      <c r="Q3111" s="114">
        <v>-1</v>
      </c>
      <c r="U3111" s="51">
        <v>3</v>
      </c>
      <c r="AA3111" s="168">
        <v>0</v>
      </c>
      <c r="AC3111" s="169">
        <v>1</v>
      </c>
      <c r="AQ3111" s="174" t="s">
        <v>824</v>
      </c>
      <c r="AR3111" s="53">
        <v>4.3579999999999997</v>
      </c>
      <c r="AS3111" s="53">
        <v>56.71</v>
      </c>
      <c r="AT3111" s="77"/>
      <c r="AU3111" s="276"/>
      <c r="AV3111" s="276">
        <v>20000</v>
      </c>
      <c r="AW3111" s="276">
        <v>0</v>
      </c>
      <c r="AX3111" s="95"/>
      <c r="AY3111" s="276">
        <v>1134200</v>
      </c>
      <c r="AZ3111" s="95">
        <v>11398.568929475314</v>
      </c>
      <c r="BB3111" s="80" t="s">
        <v>3412</v>
      </c>
      <c r="BC3111" s="174" t="s">
        <v>1126</v>
      </c>
      <c r="BD3111" s="96">
        <v>46.032782999999988</v>
      </c>
      <c r="BF3111" s="230">
        <v>0.52008900000000002</v>
      </c>
      <c r="BH3111" s="96">
        <v>10.323275999999998</v>
      </c>
      <c r="BN3111" s="230">
        <v>19.498431</v>
      </c>
      <c r="BP3111" s="96">
        <v>0.372894</v>
      </c>
      <c r="BR3111" s="96">
        <v>10.588227</v>
      </c>
      <c r="BX3111" s="52">
        <v>7.8405869999999993</v>
      </c>
      <c r="BZ3111" s="52">
        <v>2.3551199999999999</v>
      </c>
      <c r="CB3111" s="52">
        <v>0.107943</v>
      </c>
      <c r="CD3111" s="52">
        <v>0.51027599999999995</v>
      </c>
      <c r="DH3111" s="52">
        <f>SUM(BD3111,BF3111,BH3111,BN3111,BP3111,BR3111,BX3111,BZ3111,CB3111,CD3111)</f>
        <v>98.149625999999998</v>
      </c>
      <c r="DJ3111" s="230">
        <f t="shared" si="1386"/>
        <v>1.8503740000000022</v>
      </c>
      <c r="DL3111" s="51" t="s">
        <v>827</v>
      </c>
      <c r="DO3111" s="356">
        <v>0.57999999999999996</v>
      </c>
      <c r="DP3111" s="51">
        <v>0.08</v>
      </c>
      <c r="DQ3111" s="350">
        <v>1.29</v>
      </c>
      <c r="DR3111" s="52">
        <v>0.05</v>
      </c>
      <c r="DU3111" s="52"/>
      <c r="DX3111" s="75">
        <f t="shared" si="1363"/>
        <v>46.900619876024784</v>
      </c>
      <c r="DY3111" s="51">
        <f t="shared" si="1364"/>
        <v>0</v>
      </c>
      <c r="DZ3111" s="75">
        <f t="shared" si="1365"/>
        <v>0.5298940211957609</v>
      </c>
      <c r="EA3111" s="51">
        <f t="shared" si="1366"/>
        <v>0</v>
      </c>
      <c r="EB3111" s="75">
        <f t="shared" si="1367"/>
        <v>10.517896420715855</v>
      </c>
      <c r="EC3111" s="51">
        <f t="shared" si="1368"/>
        <v>0</v>
      </c>
      <c r="ED3111" s="75">
        <f t="shared" si="1369"/>
        <v>19.866026794641073</v>
      </c>
      <c r="EE3111" s="51">
        <f t="shared" si="1370"/>
        <v>0</v>
      </c>
      <c r="EF3111" s="75">
        <f t="shared" si="1371"/>
        <v>0.37992401519696062</v>
      </c>
      <c r="EG3111" s="51">
        <f t="shared" si="1372"/>
        <v>0</v>
      </c>
      <c r="EH3111" s="75">
        <f t="shared" si="1373"/>
        <v>10.787842431513697</v>
      </c>
      <c r="EI3111" s="51">
        <f t="shared" si="1374"/>
        <v>0</v>
      </c>
      <c r="EJ3111" s="75">
        <f t="shared" si="1375"/>
        <v>7.9884023195360925</v>
      </c>
      <c r="EK3111" s="51">
        <f t="shared" si="1376"/>
        <v>0</v>
      </c>
      <c r="EL3111" s="75">
        <f t="shared" si="1377"/>
        <v>2.3995200959808036</v>
      </c>
      <c r="EM3111" s="51">
        <f t="shared" si="1378"/>
        <v>0</v>
      </c>
      <c r="EN3111" s="75">
        <f t="shared" si="1379"/>
        <v>0.10997800439912019</v>
      </c>
      <c r="EO3111" s="51">
        <f t="shared" si="1380"/>
        <v>0</v>
      </c>
      <c r="EP3111" s="75">
        <f t="shared" si="1381"/>
        <v>0.51989602079584085</v>
      </c>
      <c r="EQ3111" s="51">
        <f t="shared" si="1382"/>
        <v>0</v>
      </c>
      <c r="ER3111" s="51">
        <f t="shared" si="1383"/>
        <v>100</v>
      </c>
      <c r="ES3111" s="51">
        <f t="shared" si="1384"/>
        <v>0</v>
      </c>
    </row>
    <row r="3112" spans="1:149" x14ac:dyDescent="0.45">
      <c r="A3112" s="51" t="s">
        <v>4464</v>
      </c>
      <c r="B3112" s="174" t="s">
        <v>1036</v>
      </c>
      <c r="C3112" s="51" t="s">
        <v>3441</v>
      </c>
      <c r="D3112" s="51" t="s">
        <v>4489</v>
      </c>
      <c r="E3112" s="51" t="s">
        <v>1121</v>
      </c>
      <c r="F3112" s="51" t="s">
        <v>4474</v>
      </c>
      <c r="G3112" s="51" t="s">
        <v>4463</v>
      </c>
      <c r="H3112" s="51" t="s">
        <v>1100</v>
      </c>
      <c r="I3112" s="51">
        <v>0.5</v>
      </c>
      <c r="J3112" s="75">
        <v>2000</v>
      </c>
      <c r="L3112" s="75">
        <v>1550</v>
      </c>
      <c r="N3112" s="51" t="s">
        <v>748</v>
      </c>
      <c r="O3112" s="51" t="s">
        <v>5206</v>
      </c>
      <c r="P3112" s="72" t="s">
        <v>1374</v>
      </c>
      <c r="Q3112" s="114">
        <v>-1</v>
      </c>
      <c r="U3112" s="51">
        <v>3</v>
      </c>
      <c r="AA3112" s="168">
        <v>0</v>
      </c>
      <c r="AC3112" s="169">
        <v>1</v>
      </c>
      <c r="AQ3112" s="174" t="s">
        <v>824</v>
      </c>
      <c r="AR3112" s="53">
        <v>4.3040000000000003</v>
      </c>
      <c r="AS3112" s="53">
        <v>53.97</v>
      </c>
      <c r="AT3112" s="77"/>
      <c r="AU3112" s="276"/>
      <c r="AV3112" s="276">
        <v>20000</v>
      </c>
      <c r="AW3112" s="276">
        <v>0</v>
      </c>
      <c r="AX3112" s="95"/>
      <c r="AY3112" s="276">
        <v>1079400</v>
      </c>
      <c r="AZ3112" s="95">
        <v>10847.835745437889</v>
      </c>
      <c r="BB3112" s="80" t="s">
        <v>3412</v>
      </c>
      <c r="BC3112" s="174" t="s">
        <v>1126</v>
      </c>
      <c r="BD3112" s="96">
        <v>45.981181999999997</v>
      </c>
      <c r="BF3112" s="230">
        <v>0.51950600000000002</v>
      </c>
      <c r="BH3112" s="96">
        <v>10.311703999999999</v>
      </c>
      <c r="BN3112" s="230">
        <v>19.476573999999999</v>
      </c>
      <c r="BP3112" s="96">
        <v>0.37247599999999997</v>
      </c>
      <c r="BR3112" s="96">
        <v>10.576357999999997</v>
      </c>
      <c r="BX3112" s="52">
        <v>7.831798</v>
      </c>
      <c r="BZ3112" s="52">
        <v>2.3524799999999999</v>
      </c>
      <c r="CB3112" s="52">
        <v>0.107822</v>
      </c>
      <c r="CD3112" s="52">
        <v>0.50970399999999993</v>
      </c>
      <c r="DH3112" s="52">
        <f>SUM(BD3112,BF3112,BH3112,BN3112,BP3112,BR3112,BX3112,BZ3112,CB3112,CD3112)</f>
        <v>98.039603999999997</v>
      </c>
      <c r="DJ3112" s="230">
        <f t="shared" si="1386"/>
        <v>1.9603960000000029</v>
      </c>
      <c r="DL3112" s="51" t="s">
        <v>827</v>
      </c>
      <c r="DO3112" s="356">
        <v>0.62</v>
      </c>
      <c r="DP3112" s="51">
        <v>0.08</v>
      </c>
      <c r="DQ3112" s="350">
        <v>1.36</v>
      </c>
      <c r="DR3112" s="52">
        <v>7.0000000000000007E-2</v>
      </c>
      <c r="DU3112" s="52"/>
      <c r="DX3112" s="75">
        <f t="shared" si="1363"/>
        <v>46.900619876024791</v>
      </c>
      <c r="DY3112" s="51">
        <f t="shared" si="1364"/>
        <v>0</v>
      </c>
      <c r="DZ3112" s="75">
        <f t="shared" si="1365"/>
        <v>0.5298940211957609</v>
      </c>
      <c r="EA3112" s="51">
        <f t="shared" si="1366"/>
        <v>0</v>
      </c>
      <c r="EB3112" s="75">
        <f t="shared" si="1367"/>
        <v>10.517896420715855</v>
      </c>
      <c r="EC3112" s="51">
        <f t="shared" si="1368"/>
        <v>0</v>
      </c>
      <c r="ED3112" s="75">
        <f t="shared" si="1369"/>
        <v>19.866026794641073</v>
      </c>
      <c r="EE3112" s="51">
        <f t="shared" si="1370"/>
        <v>0</v>
      </c>
      <c r="EF3112" s="75">
        <f t="shared" si="1371"/>
        <v>0.37992401519696062</v>
      </c>
      <c r="EG3112" s="51">
        <f t="shared" si="1372"/>
        <v>0</v>
      </c>
      <c r="EH3112" s="75">
        <f t="shared" si="1373"/>
        <v>10.787842431513695</v>
      </c>
      <c r="EI3112" s="51">
        <f t="shared" si="1374"/>
        <v>0</v>
      </c>
      <c r="EJ3112" s="75">
        <f t="shared" si="1375"/>
        <v>7.9884023195360934</v>
      </c>
      <c r="EK3112" s="51">
        <f t="shared" si="1376"/>
        <v>0</v>
      </c>
      <c r="EL3112" s="75">
        <f t="shared" si="1377"/>
        <v>2.3995200959808041</v>
      </c>
      <c r="EM3112" s="51">
        <f t="shared" si="1378"/>
        <v>0</v>
      </c>
      <c r="EN3112" s="75">
        <f t="shared" si="1379"/>
        <v>0.10997800439912019</v>
      </c>
      <c r="EO3112" s="51">
        <f t="shared" si="1380"/>
        <v>0</v>
      </c>
      <c r="EP3112" s="75">
        <f t="shared" si="1381"/>
        <v>0.51989602079584085</v>
      </c>
      <c r="EQ3112" s="51">
        <f t="shared" si="1382"/>
        <v>0</v>
      </c>
      <c r="ER3112" s="51">
        <f t="shared" si="1383"/>
        <v>100</v>
      </c>
      <c r="ES3112" s="51">
        <f t="shared" si="1384"/>
        <v>0</v>
      </c>
    </row>
    <row r="3113" spans="1:149" x14ac:dyDescent="0.45">
      <c r="A3113" s="51" t="s">
        <v>4464</v>
      </c>
      <c r="B3113" s="174" t="s">
        <v>1036</v>
      </c>
      <c r="C3113" s="51" t="s">
        <v>3441</v>
      </c>
      <c r="D3113" s="51" t="s">
        <v>4489</v>
      </c>
      <c r="E3113" s="51" t="s">
        <v>1121</v>
      </c>
      <c r="F3113" s="51" t="s">
        <v>4475</v>
      </c>
      <c r="G3113" s="51" t="s">
        <v>4463</v>
      </c>
      <c r="H3113" s="51" t="s">
        <v>1100</v>
      </c>
      <c r="I3113" s="51">
        <v>0.5</v>
      </c>
      <c r="J3113" s="75">
        <v>2000</v>
      </c>
      <c r="L3113" s="75">
        <v>1575</v>
      </c>
      <c r="N3113" s="51" t="s">
        <v>748</v>
      </c>
      <c r="O3113" s="51" t="s">
        <v>5206</v>
      </c>
      <c r="P3113" s="72" t="s">
        <v>1374</v>
      </c>
      <c r="Q3113" s="114">
        <v>-1</v>
      </c>
      <c r="U3113" s="51">
        <v>3</v>
      </c>
      <c r="AA3113" s="168">
        <v>0</v>
      </c>
      <c r="AC3113" s="169">
        <v>1</v>
      </c>
      <c r="AQ3113" s="174" t="s">
        <v>824</v>
      </c>
      <c r="AR3113" s="53">
        <v>4.2519999999999998</v>
      </c>
      <c r="AS3113" s="53">
        <v>51.43</v>
      </c>
      <c r="AT3113" s="77"/>
      <c r="AU3113" s="276"/>
      <c r="AV3113" s="276">
        <v>20000</v>
      </c>
      <c r="AW3113" s="276">
        <v>0</v>
      </c>
      <c r="AX3113" s="95"/>
      <c r="AY3113" s="276">
        <v>1028600</v>
      </c>
      <c r="AZ3113" s="95">
        <v>10337.302063884948</v>
      </c>
      <c r="BB3113" s="80" t="s">
        <v>3412</v>
      </c>
      <c r="BC3113" s="174" t="s">
        <v>1126</v>
      </c>
      <c r="BD3113" s="96">
        <v>45.934272</v>
      </c>
      <c r="BF3113" s="230">
        <v>0.51897599999999999</v>
      </c>
      <c r="BH3113" s="96">
        <v>10.301184000000001</v>
      </c>
      <c r="BN3113" s="230">
        <v>19.456704000000002</v>
      </c>
      <c r="BP3113" s="96">
        <v>0.37209600000000004</v>
      </c>
      <c r="BR3113" s="96">
        <v>10.565567999999999</v>
      </c>
      <c r="BX3113" s="52">
        <v>7.8238080000000005</v>
      </c>
      <c r="BZ3113" s="52">
        <v>2.3500799999999997</v>
      </c>
      <c r="CB3113" s="52">
        <v>0.107712</v>
      </c>
      <c r="CD3113" s="52">
        <v>0.50918400000000008</v>
      </c>
      <c r="DH3113" s="52">
        <f>SUM(BD3113,BF3113,BH3113,BN3113,BP3113,BR3113,BX3113,BZ3113,CB3113,CD3113)</f>
        <v>97.939584000000025</v>
      </c>
      <c r="DJ3113" s="230">
        <f t="shared" si="1386"/>
        <v>2.0604159999999752</v>
      </c>
      <c r="DL3113" s="51" t="s">
        <v>827</v>
      </c>
      <c r="DO3113" s="356">
        <v>0.69</v>
      </c>
      <c r="DP3113" s="51">
        <v>0.08</v>
      </c>
      <c r="DQ3113" s="350">
        <v>1.39</v>
      </c>
      <c r="DR3113" s="52">
        <v>0.11</v>
      </c>
      <c r="DU3113" s="52"/>
      <c r="DX3113" s="75">
        <f t="shared" si="1363"/>
        <v>46.900619876024784</v>
      </c>
      <c r="DY3113" s="51">
        <f t="shared" si="1364"/>
        <v>0</v>
      </c>
      <c r="DZ3113" s="75">
        <f t="shared" si="1365"/>
        <v>0.52989402119576068</v>
      </c>
      <c r="EA3113" s="51">
        <f t="shared" si="1366"/>
        <v>0</v>
      </c>
      <c r="EB3113" s="75">
        <f t="shared" si="1367"/>
        <v>10.517896420715855</v>
      </c>
      <c r="EC3113" s="51">
        <f t="shared" si="1368"/>
        <v>0</v>
      </c>
      <c r="ED3113" s="75">
        <f t="shared" si="1369"/>
        <v>19.866026794641069</v>
      </c>
      <c r="EE3113" s="51">
        <f t="shared" si="1370"/>
        <v>0</v>
      </c>
      <c r="EF3113" s="75">
        <f t="shared" si="1371"/>
        <v>0.37992401519696056</v>
      </c>
      <c r="EG3113" s="51">
        <f t="shared" si="1372"/>
        <v>0</v>
      </c>
      <c r="EH3113" s="75">
        <f t="shared" si="1373"/>
        <v>10.787842431513694</v>
      </c>
      <c r="EI3113" s="51">
        <f t="shared" si="1374"/>
        <v>0</v>
      </c>
      <c r="EJ3113" s="75">
        <f t="shared" si="1375"/>
        <v>7.9884023195360907</v>
      </c>
      <c r="EK3113" s="51">
        <f t="shared" si="1376"/>
        <v>0</v>
      </c>
      <c r="EL3113" s="75">
        <f t="shared" si="1377"/>
        <v>2.3995200959808027</v>
      </c>
      <c r="EM3113" s="51">
        <f t="shared" si="1378"/>
        <v>0</v>
      </c>
      <c r="EN3113" s="75">
        <f t="shared" si="1379"/>
        <v>0.10997800439912016</v>
      </c>
      <c r="EO3113" s="51">
        <f t="shared" si="1380"/>
        <v>0</v>
      </c>
      <c r="EP3113" s="75">
        <f t="shared" si="1381"/>
        <v>0.51989602079584085</v>
      </c>
      <c r="EQ3113" s="51">
        <f t="shared" si="1382"/>
        <v>0</v>
      </c>
      <c r="ER3113" s="51">
        <f t="shared" si="1383"/>
        <v>100</v>
      </c>
      <c r="ES3113" s="51">
        <f t="shared" si="1384"/>
        <v>0</v>
      </c>
    </row>
    <row r="3114" spans="1:149" x14ac:dyDescent="0.45">
      <c r="A3114" s="51" t="s">
        <v>4464</v>
      </c>
      <c r="B3114" s="174" t="s">
        <v>1036</v>
      </c>
      <c r="C3114" s="51" t="s">
        <v>3441</v>
      </c>
      <c r="D3114" s="51" t="s">
        <v>4489</v>
      </c>
      <c r="E3114" s="51" t="s">
        <v>1121</v>
      </c>
      <c r="F3114" s="51" t="s">
        <v>4476</v>
      </c>
      <c r="G3114" s="51" t="s">
        <v>4463</v>
      </c>
      <c r="H3114" s="51" t="s">
        <v>1100</v>
      </c>
      <c r="I3114" s="51">
        <v>0.5</v>
      </c>
      <c r="J3114" s="75">
        <v>2000</v>
      </c>
      <c r="L3114" s="75">
        <v>1600</v>
      </c>
      <c r="N3114" s="51" t="s">
        <v>748</v>
      </c>
      <c r="O3114" s="51" t="s">
        <v>5206</v>
      </c>
      <c r="P3114" s="72" t="s">
        <v>1374</v>
      </c>
      <c r="Q3114" s="114">
        <v>-1</v>
      </c>
      <c r="U3114" s="51">
        <v>3</v>
      </c>
      <c r="AA3114" s="168">
        <v>0</v>
      </c>
      <c r="AC3114" s="169">
        <v>1</v>
      </c>
      <c r="AQ3114" s="174" t="s">
        <v>824</v>
      </c>
      <c r="AR3114" s="53">
        <v>4.2009999999999996</v>
      </c>
      <c r="AS3114" s="53">
        <v>49.06</v>
      </c>
      <c r="AT3114" s="77"/>
      <c r="AU3114" s="276"/>
      <c r="AV3114" s="276">
        <v>20000</v>
      </c>
      <c r="AW3114" s="276">
        <v>0</v>
      </c>
      <c r="AX3114" s="95"/>
      <c r="AY3114" s="276">
        <v>981200</v>
      </c>
      <c r="AZ3114" s="95">
        <v>9860.9379594438178</v>
      </c>
      <c r="BB3114" s="80" t="s">
        <v>722</v>
      </c>
      <c r="BC3114" s="174" t="s">
        <v>1126</v>
      </c>
      <c r="BD3114" s="51">
        <v>44.92</v>
      </c>
      <c r="BE3114" s="51">
        <v>0.4</v>
      </c>
      <c r="BF3114" s="51">
        <v>0.52</v>
      </c>
      <c r="BG3114" s="51">
        <v>0.08</v>
      </c>
      <c r="BH3114" s="51">
        <v>10.62</v>
      </c>
      <c r="BI3114" s="51">
        <v>0.16</v>
      </c>
      <c r="BN3114" s="51">
        <v>19.010000000000002</v>
      </c>
      <c r="BO3114" s="51">
        <v>0.24</v>
      </c>
      <c r="BP3114" s="51">
        <v>0.37</v>
      </c>
      <c r="BQ3114" s="51">
        <v>0.03</v>
      </c>
      <c r="BR3114" s="51">
        <v>10.45</v>
      </c>
      <c r="BS3114" s="51">
        <v>0.15</v>
      </c>
      <c r="BX3114" s="51">
        <v>7.51</v>
      </c>
      <c r="BY3114" s="51">
        <v>0.09</v>
      </c>
      <c r="BZ3114" s="51">
        <v>2.2799999999999998</v>
      </c>
      <c r="CA3114" s="51">
        <v>0.12</v>
      </c>
      <c r="CB3114" s="51">
        <v>0.13</v>
      </c>
      <c r="CC3114" s="51">
        <v>0.02</v>
      </c>
      <c r="CD3114" s="51">
        <v>0.52</v>
      </c>
      <c r="CE3114" s="51">
        <v>7.0000000000000007E-2</v>
      </c>
      <c r="DF3114" s="51">
        <v>1.27</v>
      </c>
      <c r="DG3114" s="51">
        <v>0.19</v>
      </c>
      <c r="DH3114" s="51">
        <v>97.61</v>
      </c>
      <c r="DJ3114" s="230">
        <f t="shared" si="1386"/>
        <v>2.3900000000000006</v>
      </c>
      <c r="DL3114" s="51" t="s">
        <v>827</v>
      </c>
      <c r="DO3114" s="356">
        <v>0.68</v>
      </c>
      <c r="DP3114" s="51">
        <v>0.08</v>
      </c>
      <c r="DQ3114" s="350">
        <v>1.37</v>
      </c>
      <c r="DR3114" s="52">
        <v>0.1</v>
      </c>
      <c r="DU3114" s="52"/>
      <c r="DX3114" s="75">
        <f t="shared" si="1363"/>
        <v>46.019875012806068</v>
      </c>
      <c r="DY3114" s="51">
        <f t="shared" si="1364"/>
        <v>0.40979407847556604</v>
      </c>
      <c r="DZ3114" s="75">
        <f t="shared" si="1365"/>
        <v>0.53273230201823585</v>
      </c>
      <c r="EA3114" s="51">
        <f t="shared" si="1366"/>
        <v>8.1958815695113207E-2</v>
      </c>
      <c r="EB3114" s="75">
        <f t="shared" si="1367"/>
        <v>10.880032783526278</v>
      </c>
      <c r="EC3114" s="51">
        <f t="shared" si="1368"/>
        <v>0.16391763139022644</v>
      </c>
      <c r="ED3114" s="75">
        <f t="shared" si="1369"/>
        <v>19.475463579551278</v>
      </c>
      <c r="EE3114" s="51">
        <f t="shared" si="1370"/>
        <v>0.24587644708533959</v>
      </c>
      <c r="EF3114" s="75">
        <f t="shared" si="1371"/>
        <v>0.37905952258989856</v>
      </c>
      <c r="EG3114" s="51">
        <f t="shared" si="1372"/>
        <v>3.0734555885667453E-2</v>
      </c>
      <c r="EH3114" s="75">
        <f t="shared" si="1373"/>
        <v>10.705870300174162</v>
      </c>
      <c r="EI3114" s="51">
        <f t="shared" si="1374"/>
        <v>0.15367277942833726</v>
      </c>
      <c r="EJ3114" s="75">
        <f t="shared" si="1375"/>
        <v>7.6938838233787523</v>
      </c>
      <c r="EK3114" s="51">
        <f t="shared" si="1376"/>
        <v>9.2203667657002358E-2</v>
      </c>
      <c r="EL3114" s="75">
        <f t="shared" si="1377"/>
        <v>2.3358262473107261</v>
      </c>
      <c r="EM3114" s="51">
        <f t="shared" si="1378"/>
        <v>0.1229382235426698</v>
      </c>
      <c r="EN3114" s="75">
        <f t="shared" si="1379"/>
        <v>0.13318307550455896</v>
      </c>
      <c r="EO3114" s="51">
        <f t="shared" si="1380"/>
        <v>2.0489703923778302E-2</v>
      </c>
      <c r="EP3114" s="75">
        <f t="shared" si="1381"/>
        <v>0.53273230201823585</v>
      </c>
      <c r="EQ3114" s="51">
        <f t="shared" si="1382"/>
        <v>7.171396373322407E-2</v>
      </c>
      <c r="ER3114" s="51">
        <f t="shared" si="1383"/>
        <v>100</v>
      </c>
      <c r="ES3114" s="51">
        <f t="shared" si="1384"/>
        <v>0</v>
      </c>
    </row>
    <row r="3115" spans="1:149" x14ac:dyDescent="0.45">
      <c r="A3115" s="51" t="s">
        <v>4464</v>
      </c>
      <c r="B3115" s="174" t="s">
        <v>1036</v>
      </c>
      <c r="C3115" s="51" t="s">
        <v>3441</v>
      </c>
      <c r="D3115" s="51" t="s">
        <v>4489</v>
      </c>
      <c r="E3115" s="51" t="s">
        <v>1121</v>
      </c>
      <c r="F3115" s="51" t="s">
        <v>4477</v>
      </c>
      <c r="G3115" s="51" t="s">
        <v>4463</v>
      </c>
      <c r="H3115" s="51" t="s">
        <v>1100</v>
      </c>
      <c r="I3115" s="51">
        <v>0.5</v>
      </c>
      <c r="J3115" s="75">
        <v>2000</v>
      </c>
      <c r="L3115" s="75">
        <v>1625</v>
      </c>
      <c r="N3115" s="51" t="s">
        <v>748</v>
      </c>
      <c r="O3115" s="51" t="s">
        <v>5206</v>
      </c>
      <c r="P3115" s="72" t="s">
        <v>1374</v>
      </c>
      <c r="Q3115" s="114">
        <v>-1</v>
      </c>
      <c r="U3115" s="51">
        <v>3</v>
      </c>
      <c r="AA3115" s="168">
        <v>0</v>
      </c>
      <c r="AC3115" s="169">
        <v>1</v>
      </c>
      <c r="AQ3115" s="174" t="s">
        <v>824</v>
      </c>
      <c r="AR3115" s="53">
        <v>4.1509999999999998</v>
      </c>
      <c r="AS3115" s="53">
        <v>46.86</v>
      </c>
      <c r="AT3115" s="77"/>
      <c r="AU3115" s="276"/>
      <c r="AV3115" s="276">
        <v>20000</v>
      </c>
      <c r="AW3115" s="276">
        <v>0</v>
      </c>
      <c r="AX3115" s="95"/>
      <c r="AY3115" s="276">
        <v>937200</v>
      </c>
      <c r="AZ3115" s="95">
        <v>9418.7434321144992</v>
      </c>
      <c r="BB3115" s="80" t="s">
        <v>3412</v>
      </c>
      <c r="BC3115" s="174" t="s">
        <v>1126</v>
      </c>
      <c r="BD3115" s="96">
        <v>45.901434999999999</v>
      </c>
      <c r="BF3115" s="230">
        <v>0.51860500000000009</v>
      </c>
      <c r="BH3115" s="96">
        <v>10.29382</v>
      </c>
      <c r="BN3115" s="230">
        <v>19.442795000000004</v>
      </c>
      <c r="BP3115" s="96">
        <v>0.37183000000000005</v>
      </c>
      <c r="BR3115" s="96">
        <v>10.558015000000001</v>
      </c>
      <c r="BX3115" s="52">
        <v>7.8182150000000012</v>
      </c>
      <c r="BZ3115" s="52">
        <v>2.3483999999999998</v>
      </c>
      <c r="CB3115" s="52">
        <v>0.10763500000000001</v>
      </c>
      <c r="CD3115" s="52">
        <v>0.50882000000000005</v>
      </c>
      <c r="DH3115" s="52">
        <f>SUM(BD3115,BF3115,BH3115,BN3115,BP3115,BR3115,BX3115,BZ3115,CB3115,CD3115)</f>
        <v>97.869569999999996</v>
      </c>
      <c r="DJ3115" s="230">
        <f t="shared" si="1386"/>
        <v>2.130430000000004</v>
      </c>
      <c r="DL3115" s="51" t="s">
        <v>827</v>
      </c>
      <c r="DO3115" s="356">
        <v>0.82</v>
      </c>
      <c r="DP3115" s="51">
        <v>0.08</v>
      </c>
      <c r="DQ3115" s="350">
        <v>1.33</v>
      </c>
      <c r="DR3115" s="52">
        <v>0.08</v>
      </c>
      <c r="DU3115" s="52"/>
      <c r="DX3115" s="75">
        <f t="shared" si="1363"/>
        <v>46.900619876024798</v>
      </c>
      <c r="DY3115" s="51">
        <f t="shared" si="1364"/>
        <v>0</v>
      </c>
      <c r="DZ3115" s="75">
        <f t="shared" si="1365"/>
        <v>0.52989402119576101</v>
      </c>
      <c r="EA3115" s="51">
        <f t="shared" si="1366"/>
        <v>0</v>
      </c>
      <c r="EB3115" s="75">
        <f t="shared" si="1367"/>
        <v>10.517896420715857</v>
      </c>
      <c r="EC3115" s="51">
        <f t="shared" si="1368"/>
        <v>0</v>
      </c>
      <c r="ED3115" s="75">
        <f t="shared" si="1369"/>
        <v>19.866026794641076</v>
      </c>
      <c r="EE3115" s="51">
        <f t="shared" si="1370"/>
        <v>0</v>
      </c>
      <c r="EF3115" s="75">
        <f t="shared" si="1371"/>
        <v>0.37992401519696067</v>
      </c>
      <c r="EG3115" s="51">
        <f t="shared" si="1372"/>
        <v>0</v>
      </c>
      <c r="EH3115" s="75">
        <f t="shared" si="1373"/>
        <v>10.787842431513699</v>
      </c>
      <c r="EI3115" s="51">
        <f t="shared" si="1374"/>
        <v>0</v>
      </c>
      <c r="EJ3115" s="75">
        <f t="shared" si="1375"/>
        <v>7.9884023195360951</v>
      </c>
      <c r="EK3115" s="51">
        <f t="shared" si="1376"/>
        <v>0</v>
      </c>
      <c r="EL3115" s="75">
        <f t="shared" si="1377"/>
        <v>2.3995200959808036</v>
      </c>
      <c r="EM3115" s="51">
        <f t="shared" si="1378"/>
        <v>0</v>
      </c>
      <c r="EN3115" s="75">
        <f t="shared" si="1379"/>
        <v>0.10997800439912019</v>
      </c>
      <c r="EO3115" s="51">
        <f t="shared" si="1380"/>
        <v>0</v>
      </c>
      <c r="EP3115" s="75">
        <f t="shared" si="1381"/>
        <v>0.51989602079584085</v>
      </c>
      <c r="EQ3115" s="51">
        <f t="shared" si="1382"/>
        <v>0</v>
      </c>
      <c r="ER3115" s="51">
        <f t="shared" si="1383"/>
        <v>100</v>
      </c>
      <c r="ES3115" s="51">
        <f t="shared" si="1384"/>
        <v>0</v>
      </c>
    </row>
    <row r="3116" spans="1:149" x14ac:dyDescent="0.45">
      <c r="A3116" s="51" t="s">
        <v>4464</v>
      </c>
      <c r="B3116" s="174" t="s">
        <v>1036</v>
      </c>
      <c r="C3116" s="51" t="s">
        <v>3441</v>
      </c>
      <c r="D3116" s="51" t="s">
        <v>4489</v>
      </c>
      <c r="E3116" s="51" t="s">
        <v>1121</v>
      </c>
      <c r="F3116" s="51" t="s">
        <v>4478</v>
      </c>
      <c r="G3116" s="51" t="s">
        <v>4463</v>
      </c>
      <c r="H3116" s="51" t="s">
        <v>1100</v>
      </c>
      <c r="I3116" s="51">
        <v>0.5</v>
      </c>
      <c r="J3116" s="75">
        <v>2500</v>
      </c>
      <c r="L3116" s="75">
        <v>1500</v>
      </c>
      <c r="N3116" s="51" t="s">
        <v>748</v>
      </c>
      <c r="O3116" s="51" t="s">
        <v>5206</v>
      </c>
      <c r="P3116" s="72" t="s">
        <v>1374</v>
      </c>
      <c r="Q3116" s="114">
        <v>-1</v>
      </c>
      <c r="U3116" s="51">
        <v>3</v>
      </c>
      <c r="AA3116" s="168">
        <v>0</v>
      </c>
      <c r="AC3116" s="169">
        <v>1</v>
      </c>
      <c r="AQ3116" s="174" t="s">
        <v>824</v>
      </c>
      <c r="AR3116" s="53">
        <v>6.8929999999999998</v>
      </c>
      <c r="AS3116" s="53">
        <v>153.1</v>
      </c>
      <c r="AT3116" s="77"/>
      <c r="AU3116" s="276"/>
      <c r="AV3116" s="276">
        <v>25000</v>
      </c>
      <c r="AW3116" s="276">
        <v>0</v>
      </c>
      <c r="AX3116" s="95"/>
      <c r="AY3116" s="276">
        <v>3827500</v>
      </c>
      <c r="AZ3116" s="95">
        <v>38397.284656600394</v>
      </c>
      <c r="BB3116" s="80" t="s">
        <v>3412</v>
      </c>
      <c r="BC3116" s="174" t="s">
        <v>1126</v>
      </c>
      <c r="BD3116" s="96">
        <v>45.479244999999992</v>
      </c>
      <c r="BF3116" s="230">
        <v>0.51383499999999993</v>
      </c>
      <c r="BH3116" s="96">
        <v>10.199139999999998</v>
      </c>
      <c r="BN3116" s="230">
        <v>19.263964999999999</v>
      </c>
      <c r="BP3116" s="96">
        <v>0.36840999999999996</v>
      </c>
      <c r="BR3116" s="96">
        <v>10.460904999999999</v>
      </c>
      <c r="BX3116" s="52">
        <v>7.7463049999999996</v>
      </c>
      <c r="BZ3116" s="52">
        <v>2.3267999999999995</v>
      </c>
      <c r="CB3116" s="52">
        <v>0.10664499999999999</v>
      </c>
      <c r="CD3116" s="52">
        <v>0.50413999999999992</v>
      </c>
      <c r="DH3116" s="52">
        <f>SUM(BD3116,BF3116,BH3116,BN3116,BP3116,BR3116,BX3116,BZ3116,CB3116,CD3116)</f>
        <v>96.969390000000004</v>
      </c>
      <c r="DJ3116" s="230">
        <f t="shared" si="1386"/>
        <v>3.0306099999999958</v>
      </c>
      <c r="DL3116" s="51" t="s">
        <v>827</v>
      </c>
      <c r="DO3116" s="356">
        <v>0.93</v>
      </c>
      <c r="DP3116" s="51">
        <v>0.08</v>
      </c>
      <c r="DQ3116" s="350">
        <v>2.12</v>
      </c>
      <c r="DR3116" s="52">
        <v>7.0000000000000007E-2</v>
      </c>
      <c r="DU3116" s="52"/>
      <c r="DX3116" s="75">
        <f t="shared" si="1363"/>
        <v>46.900619876024784</v>
      </c>
      <c r="DY3116" s="51">
        <f t="shared" si="1364"/>
        <v>0</v>
      </c>
      <c r="DZ3116" s="75">
        <f t="shared" si="1365"/>
        <v>0.52989402119576079</v>
      </c>
      <c r="EA3116" s="51">
        <f t="shared" si="1366"/>
        <v>0</v>
      </c>
      <c r="EB3116" s="75">
        <f t="shared" si="1367"/>
        <v>10.517896420715854</v>
      </c>
      <c r="EC3116" s="51">
        <f t="shared" si="1368"/>
        <v>0</v>
      </c>
      <c r="ED3116" s="75">
        <f t="shared" si="1369"/>
        <v>19.866026794641069</v>
      </c>
      <c r="EE3116" s="51">
        <f t="shared" si="1370"/>
        <v>0</v>
      </c>
      <c r="EF3116" s="75">
        <f t="shared" si="1371"/>
        <v>0.37992401519696056</v>
      </c>
      <c r="EG3116" s="51">
        <f t="shared" si="1372"/>
        <v>0</v>
      </c>
      <c r="EH3116" s="75">
        <f t="shared" si="1373"/>
        <v>10.787842431513695</v>
      </c>
      <c r="EI3116" s="51">
        <f t="shared" si="1374"/>
        <v>0</v>
      </c>
      <c r="EJ3116" s="75">
        <f t="shared" si="1375"/>
        <v>7.9884023195360925</v>
      </c>
      <c r="EK3116" s="51">
        <f t="shared" si="1376"/>
        <v>0</v>
      </c>
      <c r="EL3116" s="75">
        <f t="shared" si="1377"/>
        <v>2.3995200959808032</v>
      </c>
      <c r="EM3116" s="51">
        <f t="shared" si="1378"/>
        <v>0</v>
      </c>
      <c r="EN3116" s="75">
        <f t="shared" si="1379"/>
        <v>0.10997800439912016</v>
      </c>
      <c r="EO3116" s="51">
        <f t="shared" si="1380"/>
        <v>0</v>
      </c>
      <c r="EP3116" s="75">
        <f t="shared" si="1381"/>
        <v>0.51989602079584074</v>
      </c>
      <c r="EQ3116" s="51">
        <f t="shared" si="1382"/>
        <v>0</v>
      </c>
      <c r="ER3116" s="51">
        <f t="shared" si="1383"/>
        <v>100</v>
      </c>
      <c r="ES3116" s="51">
        <f t="shared" si="1384"/>
        <v>0</v>
      </c>
    </row>
    <row r="3117" spans="1:149" x14ac:dyDescent="0.45">
      <c r="A3117" s="51" t="s">
        <v>4464</v>
      </c>
      <c r="B3117" s="174" t="s">
        <v>1036</v>
      </c>
      <c r="C3117" s="51" t="s">
        <v>3441</v>
      </c>
      <c r="D3117" s="51" t="s">
        <v>4489</v>
      </c>
      <c r="E3117" s="51" t="s">
        <v>1121</v>
      </c>
      <c r="F3117" s="51" t="s">
        <v>4479</v>
      </c>
      <c r="G3117" s="51" t="s">
        <v>4463</v>
      </c>
      <c r="H3117" s="51" t="s">
        <v>1100</v>
      </c>
      <c r="I3117" s="51">
        <v>0.5</v>
      </c>
      <c r="J3117" s="75">
        <v>1000</v>
      </c>
      <c r="L3117" s="75">
        <v>1500</v>
      </c>
      <c r="N3117" s="51" t="s">
        <v>748</v>
      </c>
      <c r="O3117" s="51" t="s">
        <v>5206</v>
      </c>
      <c r="P3117" s="72" t="s">
        <v>1374</v>
      </c>
      <c r="Q3117" s="114">
        <v>-1</v>
      </c>
      <c r="U3117" s="51">
        <v>3</v>
      </c>
      <c r="AA3117" s="168">
        <v>0</v>
      </c>
      <c r="AC3117" s="169">
        <v>1</v>
      </c>
      <c r="AQ3117" s="174" t="s">
        <v>824</v>
      </c>
      <c r="AR3117" s="53">
        <v>1.847</v>
      </c>
      <c r="AS3117" s="53">
        <v>8.1370000000000005</v>
      </c>
      <c r="AT3117" s="77"/>
      <c r="AU3117" s="276"/>
      <c r="AV3117" s="276">
        <v>10000</v>
      </c>
      <c r="AW3117" s="276">
        <v>0</v>
      </c>
      <c r="AX3117" s="95"/>
      <c r="AY3117" s="276">
        <v>81370</v>
      </c>
      <c r="AZ3117" s="95">
        <v>829.81443564208985</v>
      </c>
      <c r="BB3117" s="80" t="s">
        <v>3412</v>
      </c>
      <c r="BC3117" s="174" t="s">
        <v>1126</v>
      </c>
      <c r="BD3117" s="96">
        <v>46.431517999999997</v>
      </c>
      <c r="BF3117" s="230">
        <v>0.524594</v>
      </c>
      <c r="BH3117" s="96">
        <v>10.412696</v>
      </c>
      <c r="BN3117" s="230">
        <v>19.667326000000003</v>
      </c>
      <c r="BP3117" s="96">
        <v>0.37612400000000001</v>
      </c>
      <c r="BR3117" s="96">
        <v>10.679941999999999</v>
      </c>
      <c r="BX3117" s="52">
        <v>7.9085020000000013</v>
      </c>
      <c r="BZ3117" s="52">
        <v>2.3755199999999999</v>
      </c>
      <c r="CB3117" s="52">
        <v>0.108878</v>
      </c>
      <c r="CD3117" s="52">
        <v>0.51469600000000004</v>
      </c>
      <c r="DH3117" s="52">
        <f>SUM(BD3117,BF3117,BH3117,BN3117,BP3117,BR3117,BX3117,BZ3117,CB3117,CD3117)</f>
        <v>98.999796000000003</v>
      </c>
      <c r="DJ3117" s="230">
        <f t="shared" si="1386"/>
        <v>1.0002039999999965</v>
      </c>
      <c r="DL3117" s="51" t="s">
        <v>827</v>
      </c>
      <c r="DO3117" s="356">
        <v>0.5</v>
      </c>
      <c r="DP3117" s="51">
        <v>0.08</v>
      </c>
      <c r="DQ3117" s="350">
        <v>0.52</v>
      </c>
      <c r="DR3117" s="52">
        <v>0.02</v>
      </c>
      <c r="DU3117" s="52"/>
      <c r="DX3117" s="75">
        <f t="shared" si="1363"/>
        <v>46.900619876024791</v>
      </c>
      <c r="DY3117" s="51">
        <f t="shared" si="1364"/>
        <v>0</v>
      </c>
      <c r="DZ3117" s="75">
        <f t="shared" si="1365"/>
        <v>0.52989402119576079</v>
      </c>
      <c r="EA3117" s="51">
        <f t="shared" si="1366"/>
        <v>0</v>
      </c>
      <c r="EB3117" s="75">
        <f t="shared" si="1367"/>
        <v>10.517896420715857</v>
      </c>
      <c r="EC3117" s="51">
        <f t="shared" si="1368"/>
        <v>0</v>
      </c>
      <c r="ED3117" s="75">
        <f t="shared" si="1369"/>
        <v>19.866026794641073</v>
      </c>
      <c r="EE3117" s="51">
        <f t="shared" si="1370"/>
        <v>0</v>
      </c>
      <c r="EF3117" s="75">
        <f t="shared" si="1371"/>
        <v>0.37992401519696062</v>
      </c>
      <c r="EG3117" s="51">
        <f t="shared" si="1372"/>
        <v>0</v>
      </c>
      <c r="EH3117" s="75">
        <f t="shared" si="1373"/>
        <v>10.787842431513695</v>
      </c>
      <c r="EI3117" s="51">
        <f t="shared" si="1374"/>
        <v>0</v>
      </c>
      <c r="EJ3117" s="75">
        <f t="shared" si="1375"/>
        <v>7.9884023195360934</v>
      </c>
      <c r="EK3117" s="51">
        <f t="shared" si="1376"/>
        <v>0</v>
      </c>
      <c r="EL3117" s="75">
        <f t="shared" si="1377"/>
        <v>2.3995200959808036</v>
      </c>
      <c r="EM3117" s="51">
        <f t="shared" si="1378"/>
        <v>0</v>
      </c>
      <c r="EN3117" s="75">
        <f t="shared" si="1379"/>
        <v>0.10997800439912019</v>
      </c>
      <c r="EO3117" s="51">
        <f t="shared" si="1380"/>
        <v>0</v>
      </c>
      <c r="EP3117" s="75">
        <f t="shared" si="1381"/>
        <v>0.51989602079584085</v>
      </c>
      <c r="EQ3117" s="51">
        <f t="shared" si="1382"/>
        <v>0</v>
      </c>
      <c r="ER3117" s="51">
        <f t="shared" si="1383"/>
        <v>100</v>
      </c>
      <c r="ES3117" s="51">
        <f t="shared" si="1384"/>
        <v>0</v>
      </c>
    </row>
    <row r="3118" spans="1:149" x14ac:dyDescent="0.45">
      <c r="A3118" s="51" t="s">
        <v>4464</v>
      </c>
      <c r="B3118" s="174" t="s">
        <v>1036</v>
      </c>
      <c r="C3118" s="51" t="s">
        <v>3441</v>
      </c>
      <c r="D3118" s="51" t="s">
        <v>4489</v>
      </c>
      <c r="E3118" s="51" t="s">
        <v>1121</v>
      </c>
      <c r="F3118" s="51" t="s">
        <v>4480</v>
      </c>
      <c r="G3118" s="51" t="s">
        <v>4463</v>
      </c>
      <c r="H3118" s="51" t="s">
        <v>1100</v>
      </c>
      <c r="I3118" s="51">
        <v>0.5</v>
      </c>
      <c r="J3118" s="75">
        <v>1500</v>
      </c>
      <c r="L3118" s="75">
        <v>1500</v>
      </c>
      <c r="N3118" s="51" t="s">
        <v>748</v>
      </c>
      <c r="O3118" s="51" t="s">
        <v>5206</v>
      </c>
      <c r="P3118" s="72" t="s">
        <v>1374</v>
      </c>
      <c r="Q3118" s="114">
        <v>-1</v>
      </c>
      <c r="U3118" s="51">
        <v>3</v>
      </c>
      <c r="AA3118" s="168">
        <v>0</v>
      </c>
      <c r="AC3118" s="169">
        <v>1</v>
      </c>
      <c r="AQ3118" s="174" t="s">
        <v>824</v>
      </c>
      <c r="AR3118" s="53">
        <v>2.835</v>
      </c>
      <c r="AS3118" s="53">
        <v>22.48</v>
      </c>
      <c r="AT3118" s="77"/>
      <c r="AU3118" s="276"/>
      <c r="AV3118" s="276">
        <v>15000</v>
      </c>
      <c r="AW3118" s="276">
        <v>0</v>
      </c>
      <c r="AX3118" s="95"/>
      <c r="AY3118" s="276">
        <v>337200</v>
      </c>
      <c r="AZ3118" s="95">
        <v>3401.8412896547661</v>
      </c>
      <c r="BB3118" s="80" t="s">
        <v>722</v>
      </c>
      <c r="BC3118" s="174" t="s">
        <v>1126</v>
      </c>
      <c r="BD3118" s="51">
        <v>45.83</v>
      </c>
      <c r="BE3118" s="51">
        <v>0.2</v>
      </c>
      <c r="BF3118" s="51">
        <v>0.56000000000000005</v>
      </c>
      <c r="BG3118" s="51">
        <v>0.1</v>
      </c>
      <c r="BH3118" s="51">
        <v>10.96</v>
      </c>
      <c r="BI3118" s="51">
        <v>0.18</v>
      </c>
      <c r="BN3118" s="51">
        <v>18.059999999999999</v>
      </c>
      <c r="BO3118" s="51">
        <v>0.18</v>
      </c>
      <c r="BP3118" s="51">
        <v>0.38</v>
      </c>
      <c r="BQ3118" s="51">
        <v>0.03</v>
      </c>
      <c r="BR3118" s="51">
        <v>10.61</v>
      </c>
      <c r="BS3118" s="51">
        <v>0.11</v>
      </c>
      <c r="BX3118" s="51">
        <v>7.84</v>
      </c>
      <c r="BY3118" s="51">
        <v>0.08</v>
      </c>
      <c r="BZ3118" s="51">
        <v>2.4300000000000002</v>
      </c>
      <c r="CA3118" s="51">
        <v>0.11</v>
      </c>
      <c r="CB3118" s="51">
        <v>0.13</v>
      </c>
      <c r="CC3118" s="51">
        <v>0.02</v>
      </c>
      <c r="CD3118" s="51">
        <v>0.54</v>
      </c>
      <c r="CE3118" s="51">
        <v>0.06</v>
      </c>
      <c r="DF3118" s="51">
        <v>0.66</v>
      </c>
      <c r="DG3118" s="51">
        <v>0.08</v>
      </c>
      <c r="DH3118" s="51">
        <v>97.99</v>
      </c>
      <c r="DJ3118" s="230">
        <f t="shared" si="1386"/>
        <v>2.0100000000000051</v>
      </c>
      <c r="DL3118" s="51" t="s">
        <v>827</v>
      </c>
      <c r="DO3118" s="356">
        <v>0.37</v>
      </c>
      <c r="DP3118" s="51">
        <v>0.08</v>
      </c>
      <c r="DQ3118" s="350">
        <v>1</v>
      </c>
      <c r="DR3118" s="52">
        <v>0.04</v>
      </c>
      <c r="DU3118" s="52"/>
      <c r="DX3118" s="75">
        <f t="shared" si="1363"/>
        <v>46.770078579446881</v>
      </c>
      <c r="DY3118" s="51">
        <f t="shared" si="1364"/>
        <v>0.20410245943463617</v>
      </c>
      <c r="DZ3118" s="75">
        <f t="shared" si="1365"/>
        <v>0.57148688641698142</v>
      </c>
      <c r="EA3118" s="51">
        <f t="shared" si="1366"/>
        <v>0.10205122971731811</v>
      </c>
      <c r="EB3118" s="75">
        <f t="shared" si="1367"/>
        <v>11.184814777018065</v>
      </c>
      <c r="EC3118" s="51">
        <f t="shared" si="1368"/>
        <v>0.18369221349117257</v>
      </c>
      <c r="ED3118" s="75">
        <f t="shared" si="1369"/>
        <v>18.430452086947646</v>
      </c>
      <c r="EE3118" s="51">
        <f t="shared" si="1370"/>
        <v>0.18369221349117257</v>
      </c>
      <c r="EF3118" s="75">
        <f t="shared" si="1371"/>
        <v>0.38779467292580877</v>
      </c>
      <c r="EG3118" s="51">
        <f t="shared" si="1372"/>
        <v>3.0615368915195427E-2</v>
      </c>
      <c r="EH3118" s="75">
        <f t="shared" si="1373"/>
        <v>10.827635473007449</v>
      </c>
      <c r="EI3118" s="51">
        <f t="shared" si="1374"/>
        <v>0.1122563526890499</v>
      </c>
      <c r="EJ3118" s="75">
        <f t="shared" si="1375"/>
        <v>8.0008164098377375</v>
      </c>
      <c r="EK3118" s="51">
        <f t="shared" si="1376"/>
        <v>8.1640983773854467E-2</v>
      </c>
      <c r="EL3118" s="75">
        <f t="shared" si="1377"/>
        <v>2.4798448821308301</v>
      </c>
      <c r="EM3118" s="51">
        <f t="shared" si="1378"/>
        <v>0.1122563526890499</v>
      </c>
      <c r="EN3118" s="75">
        <f t="shared" si="1379"/>
        <v>0.13266659863251354</v>
      </c>
      <c r="EO3118" s="51">
        <f t="shared" si="1380"/>
        <v>2.0410245943463624E-2</v>
      </c>
      <c r="EP3118" s="75">
        <f t="shared" si="1381"/>
        <v>0.55107664047351779</v>
      </c>
      <c r="EQ3118" s="51">
        <f t="shared" si="1382"/>
        <v>6.1230737830390861E-2</v>
      </c>
      <c r="ER3118" s="51">
        <f t="shared" si="1383"/>
        <v>100</v>
      </c>
      <c r="ES3118" s="51">
        <f t="shared" si="1384"/>
        <v>0</v>
      </c>
    </row>
    <row r="3119" spans="1:149" x14ac:dyDescent="0.45">
      <c r="A3119" s="51" t="s">
        <v>4464</v>
      </c>
      <c r="B3119" s="174" t="s">
        <v>1036</v>
      </c>
      <c r="C3119" s="51" t="s">
        <v>3441</v>
      </c>
      <c r="D3119" s="51" t="s">
        <v>4489</v>
      </c>
      <c r="E3119" s="51" t="s">
        <v>1121</v>
      </c>
      <c r="F3119" s="51" t="s">
        <v>4481</v>
      </c>
      <c r="G3119" s="51" t="s">
        <v>4463</v>
      </c>
      <c r="H3119" s="51" t="s">
        <v>1100</v>
      </c>
      <c r="I3119" s="51">
        <v>0.5</v>
      </c>
      <c r="J3119" s="75">
        <v>2000</v>
      </c>
      <c r="L3119" s="75">
        <v>1400</v>
      </c>
      <c r="N3119" s="51" t="s">
        <v>748</v>
      </c>
      <c r="O3119" s="51" t="s">
        <v>5206</v>
      </c>
      <c r="P3119" s="72" t="s">
        <v>1374</v>
      </c>
      <c r="Q3119" s="114">
        <v>-1</v>
      </c>
      <c r="U3119" s="51">
        <v>3</v>
      </c>
      <c r="AA3119" s="168">
        <v>0</v>
      </c>
      <c r="AC3119" s="169">
        <v>1</v>
      </c>
      <c r="AQ3119" s="174" t="s">
        <v>824</v>
      </c>
      <c r="AR3119" s="53">
        <v>4.6470000000000002</v>
      </c>
      <c r="AS3119" s="53">
        <v>74.12</v>
      </c>
      <c r="AT3119" s="77"/>
      <c r="AU3119" s="276"/>
      <c r="AV3119" s="276">
        <v>20000</v>
      </c>
      <c r="AW3119" s="276">
        <v>0</v>
      </c>
      <c r="AX3119" s="95"/>
      <c r="AY3119" s="276">
        <v>1482400</v>
      </c>
      <c r="AZ3119" s="95">
        <v>14897.935620749608</v>
      </c>
      <c r="BB3119" s="80" t="s">
        <v>3412</v>
      </c>
      <c r="BC3119" s="174" t="s">
        <v>1126</v>
      </c>
      <c r="BD3119" s="96">
        <v>45.779468999999999</v>
      </c>
      <c r="BF3119" s="230">
        <v>0.51722699999999999</v>
      </c>
      <c r="BH3119" s="96">
        <v>10.266468</v>
      </c>
      <c r="BN3119" s="230">
        <v>19.391133000000004</v>
      </c>
      <c r="BP3119" s="96">
        <v>0.370842</v>
      </c>
      <c r="BR3119" s="96">
        <v>10.529960999999998</v>
      </c>
      <c r="BX3119" s="52">
        <v>7.7974410000000001</v>
      </c>
      <c r="BZ3119" s="52">
        <v>2.3421600000000002</v>
      </c>
      <c r="CB3119" s="52">
        <v>0.107349</v>
      </c>
      <c r="CD3119" s="52">
        <v>0.50746800000000003</v>
      </c>
      <c r="DH3119" s="52">
        <f>SUM(BD3119,BF3119,BH3119,BN3119,BP3119,BR3119,BX3119,BZ3119,CB3119,CD3119)</f>
        <v>97.609518000000008</v>
      </c>
      <c r="DJ3119" s="230">
        <f t="shared" si="1386"/>
        <v>2.3904819999999916</v>
      </c>
      <c r="DL3119" s="51" t="s">
        <v>827</v>
      </c>
      <c r="DO3119" s="356">
        <v>0.82</v>
      </c>
      <c r="DP3119" s="51">
        <v>0.08</v>
      </c>
      <c r="DQ3119" s="350">
        <v>1.59</v>
      </c>
      <c r="DR3119" s="52">
        <v>0.05</v>
      </c>
      <c r="DU3119" s="52"/>
      <c r="DX3119" s="75">
        <f t="shared" si="1363"/>
        <v>46.900619876024791</v>
      </c>
      <c r="DY3119" s="51">
        <f t="shared" si="1364"/>
        <v>0</v>
      </c>
      <c r="DZ3119" s="75">
        <f t="shared" si="1365"/>
        <v>0.52989402119576079</v>
      </c>
      <c r="EA3119" s="51">
        <f t="shared" si="1366"/>
        <v>0</v>
      </c>
      <c r="EB3119" s="75">
        <f t="shared" si="1367"/>
        <v>10.517896420715855</v>
      </c>
      <c r="EC3119" s="51">
        <f t="shared" si="1368"/>
        <v>0</v>
      </c>
      <c r="ED3119" s="75">
        <f t="shared" si="1369"/>
        <v>19.866026794641073</v>
      </c>
      <c r="EE3119" s="51">
        <f t="shared" si="1370"/>
        <v>0</v>
      </c>
      <c r="EF3119" s="75">
        <f t="shared" si="1371"/>
        <v>0.37992401519696062</v>
      </c>
      <c r="EG3119" s="51">
        <f t="shared" si="1372"/>
        <v>0</v>
      </c>
      <c r="EH3119" s="75">
        <f t="shared" si="1373"/>
        <v>10.787842431513695</v>
      </c>
      <c r="EI3119" s="51">
        <f t="shared" si="1374"/>
        <v>0</v>
      </c>
      <c r="EJ3119" s="75">
        <f t="shared" si="1375"/>
        <v>7.9884023195360925</v>
      </c>
      <c r="EK3119" s="51">
        <f t="shared" si="1376"/>
        <v>0</v>
      </c>
      <c r="EL3119" s="75">
        <f t="shared" si="1377"/>
        <v>2.3995200959808041</v>
      </c>
      <c r="EM3119" s="51">
        <f t="shared" si="1378"/>
        <v>0</v>
      </c>
      <c r="EN3119" s="75">
        <f t="shared" si="1379"/>
        <v>0.10997800439912016</v>
      </c>
      <c r="EO3119" s="51">
        <f t="shared" si="1380"/>
        <v>0</v>
      </c>
      <c r="EP3119" s="75">
        <f t="shared" si="1381"/>
        <v>0.51989602079584085</v>
      </c>
      <c r="EQ3119" s="51">
        <f t="shared" si="1382"/>
        <v>0</v>
      </c>
      <c r="ER3119" s="51">
        <f t="shared" si="1383"/>
        <v>100</v>
      </c>
      <c r="ES3119" s="51">
        <f t="shared" si="1384"/>
        <v>0</v>
      </c>
    </row>
    <row r="3120" spans="1:149" x14ac:dyDescent="0.45">
      <c r="A3120" s="51" t="s">
        <v>4464</v>
      </c>
      <c r="B3120" s="174" t="s">
        <v>1036</v>
      </c>
      <c r="C3120" s="51" t="s">
        <v>3441</v>
      </c>
      <c r="D3120" s="51" t="s">
        <v>4489</v>
      </c>
      <c r="E3120" s="51" t="s">
        <v>1121</v>
      </c>
      <c r="F3120" s="51" t="s">
        <v>4482</v>
      </c>
      <c r="G3120" s="51" t="s">
        <v>4463</v>
      </c>
      <c r="H3120" s="51" t="s">
        <v>1100</v>
      </c>
      <c r="I3120" s="51">
        <v>0.5</v>
      </c>
      <c r="J3120" s="75">
        <v>2000</v>
      </c>
      <c r="L3120" s="75">
        <v>1450</v>
      </c>
      <c r="N3120" s="51" t="s">
        <v>748</v>
      </c>
      <c r="O3120" s="51" t="s">
        <v>5206</v>
      </c>
      <c r="P3120" s="72" t="s">
        <v>1374</v>
      </c>
      <c r="Q3120" s="114">
        <v>-1</v>
      </c>
      <c r="U3120" s="51">
        <v>3</v>
      </c>
      <c r="AA3120" s="168">
        <v>0</v>
      </c>
      <c r="AC3120" s="169">
        <v>1</v>
      </c>
      <c r="AQ3120" s="174" t="s">
        <v>824</v>
      </c>
      <c r="AR3120" s="53">
        <v>4.5270000000000001</v>
      </c>
      <c r="AS3120" s="53">
        <v>66.31</v>
      </c>
      <c r="AT3120" s="77"/>
      <c r="AU3120" s="276"/>
      <c r="AV3120" s="276">
        <v>20000</v>
      </c>
      <c r="AW3120" s="276">
        <v>0</v>
      </c>
      <c r="AX3120" s="95"/>
      <c r="AY3120" s="276">
        <v>1326200</v>
      </c>
      <c r="AZ3120" s="95">
        <v>13328.145048730525</v>
      </c>
      <c r="BB3120" s="80" t="s">
        <v>722</v>
      </c>
      <c r="BC3120" s="174" t="s">
        <v>1126</v>
      </c>
      <c r="BD3120" s="51">
        <v>46.39</v>
      </c>
      <c r="BE3120" s="51">
        <v>0.28000000000000003</v>
      </c>
      <c r="BF3120" s="51">
        <v>0.49</v>
      </c>
      <c r="BG3120" s="51">
        <v>7.0000000000000007E-2</v>
      </c>
      <c r="BH3120" s="51">
        <v>10.6</v>
      </c>
      <c r="BI3120" s="51">
        <v>0.12</v>
      </c>
      <c r="BN3120" s="51">
        <v>16.22</v>
      </c>
      <c r="BO3120" s="51">
        <v>0.12</v>
      </c>
      <c r="BP3120" s="51">
        <v>0.38</v>
      </c>
      <c r="BQ3120" s="51">
        <v>0.03</v>
      </c>
      <c r="BR3120" s="51">
        <v>10.46</v>
      </c>
      <c r="BS3120" s="51">
        <v>0.08</v>
      </c>
      <c r="BX3120" s="51">
        <v>8.18</v>
      </c>
      <c r="BY3120" s="51">
        <v>7.0000000000000007E-2</v>
      </c>
      <c r="BZ3120" s="51">
        <v>2.5</v>
      </c>
      <c r="CA3120" s="51">
        <v>0.08</v>
      </c>
      <c r="CB3120" s="232">
        <v>0.1</v>
      </c>
      <c r="CC3120" s="51">
        <v>0.01</v>
      </c>
      <c r="CD3120" s="51">
        <v>0.51</v>
      </c>
      <c r="CE3120" s="51">
        <v>0.06</v>
      </c>
      <c r="DF3120" s="51">
        <v>0.49</v>
      </c>
      <c r="DG3120" s="51">
        <v>0.06</v>
      </c>
      <c r="DH3120" s="51">
        <v>96.34</v>
      </c>
      <c r="DJ3120" s="230">
        <f t="shared" si="1386"/>
        <v>3.6599999999999966</v>
      </c>
      <c r="DL3120" s="51" t="s">
        <v>827</v>
      </c>
      <c r="DO3120" s="356">
        <v>0.72</v>
      </c>
      <c r="DP3120" s="51">
        <v>0.08</v>
      </c>
      <c r="DQ3120" s="350">
        <v>1.54</v>
      </c>
      <c r="DR3120" s="52">
        <v>0.06</v>
      </c>
      <c r="DU3120" s="52"/>
      <c r="DX3120" s="75">
        <f t="shared" si="1363"/>
        <v>48.152376998131615</v>
      </c>
      <c r="DY3120" s="51">
        <f t="shared" si="1364"/>
        <v>0.29063732613659954</v>
      </c>
      <c r="DZ3120" s="75">
        <f t="shared" si="1365"/>
        <v>0.50861532073904914</v>
      </c>
      <c r="EA3120" s="51">
        <f t="shared" si="1366"/>
        <v>7.2659331534149885E-2</v>
      </c>
      <c r="EB3120" s="75">
        <f t="shared" si="1367"/>
        <v>11.002698775171266</v>
      </c>
      <c r="EC3120" s="51">
        <f t="shared" si="1368"/>
        <v>0.12455885405854263</v>
      </c>
      <c r="ED3120" s="75">
        <f t="shared" si="1369"/>
        <v>16.836205106913017</v>
      </c>
      <c r="EE3120" s="51">
        <f t="shared" si="1370"/>
        <v>0.12455885405854267</v>
      </c>
      <c r="EF3120" s="75">
        <f t="shared" si="1371"/>
        <v>0.3944363711853851</v>
      </c>
      <c r="EG3120" s="51">
        <f t="shared" si="1372"/>
        <v>3.1139713514635663E-2</v>
      </c>
      <c r="EH3120" s="75">
        <f t="shared" si="1373"/>
        <v>10.85738011210297</v>
      </c>
      <c r="EI3120" s="51">
        <f t="shared" si="1374"/>
        <v>8.303923603902845E-2</v>
      </c>
      <c r="EJ3120" s="75">
        <f t="shared" si="1375"/>
        <v>8.4907618849906576</v>
      </c>
      <c r="EK3120" s="51">
        <f t="shared" si="1376"/>
        <v>7.2659331534149899E-2</v>
      </c>
      <c r="EL3120" s="75">
        <f t="shared" si="1377"/>
        <v>2.5949761262196387</v>
      </c>
      <c r="EM3120" s="51">
        <f t="shared" si="1378"/>
        <v>8.3039236039028436E-2</v>
      </c>
      <c r="EN3120" s="75">
        <f t="shared" si="1379"/>
        <v>0.10379904504878555</v>
      </c>
      <c r="EO3120" s="51">
        <f t="shared" si="1380"/>
        <v>1.0379904504878554E-2</v>
      </c>
      <c r="EP3120" s="75">
        <f t="shared" si="1381"/>
        <v>0.52937512974880629</v>
      </c>
      <c r="EQ3120" s="51">
        <f t="shared" si="1382"/>
        <v>6.2279427029271327E-2</v>
      </c>
      <c r="ER3120" s="51">
        <f t="shared" si="1383"/>
        <v>100</v>
      </c>
      <c r="ES3120" s="51">
        <f t="shared" si="1384"/>
        <v>0</v>
      </c>
    </row>
    <row r="3121" spans="1:149" x14ac:dyDescent="0.45">
      <c r="A3121" s="51" t="s">
        <v>4464</v>
      </c>
      <c r="B3121" s="174" t="s">
        <v>1036</v>
      </c>
      <c r="C3121" s="51" t="s">
        <v>3441</v>
      </c>
      <c r="D3121" s="51" t="s">
        <v>4489</v>
      </c>
      <c r="E3121" s="51" t="s">
        <v>1121</v>
      </c>
      <c r="F3121" s="51" t="s">
        <v>4483</v>
      </c>
      <c r="G3121" s="51" t="s">
        <v>4463</v>
      </c>
      <c r="H3121" s="51" t="s">
        <v>1100</v>
      </c>
      <c r="I3121" s="51">
        <v>0.5</v>
      </c>
      <c r="J3121" s="75">
        <v>2000</v>
      </c>
      <c r="L3121" s="75">
        <v>1500</v>
      </c>
      <c r="N3121" s="51" t="s">
        <v>748</v>
      </c>
      <c r="O3121" s="51" t="s">
        <v>5206</v>
      </c>
      <c r="P3121" s="72" t="s">
        <v>1374</v>
      </c>
      <c r="Q3121" s="114">
        <v>-1</v>
      </c>
      <c r="U3121" s="51">
        <v>3</v>
      </c>
      <c r="AA3121" s="168">
        <v>0</v>
      </c>
      <c r="AC3121" s="169">
        <v>1</v>
      </c>
      <c r="AQ3121" s="174" t="s">
        <v>824</v>
      </c>
      <c r="AR3121" s="53">
        <v>4.4130000000000003</v>
      </c>
      <c r="AS3121" s="53">
        <v>59.66</v>
      </c>
      <c r="AT3121" s="77"/>
      <c r="AU3121" s="276"/>
      <c r="AV3121" s="276">
        <v>20000</v>
      </c>
      <c r="AW3121" s="276">
        <v>0</v>
      </c>
      <c r="AX3121" s="95"/>
      <c r="AY3121" s="276">
        <v>1193200</v>
      </c>
      <c r="AZ3121" s="95">
        <v>11991.511591121447</v>
      </c>
      <c r="BB3121" s="80" t="s">
        <v>722</v>
      </c>
      <c r="BC3121" s="174" t="s">
        <v>1126</v>
      </c>
      <c r="BD3121" s="51">
        <v>46.45</v>
      </c>
      <c r="BE3121" s="51">
        <v>0.31</v>
      </c>
      <c r="BF3121" s="51">
        <v>0.56000000000000005</v>
      </c>
      <c r="BG3121" s="51">
        <v>0.1</v>
      </c>
      <c r="BH3121" s="51">
        <v>10.58</v>
      </c>
      <c r="BI3121" s="51">
        <v>0.08</v>
      </c>
      <c r="BN3121" s="51">
        <v>16.579999999999998</v>
      </c>
      <c r="BO3121" s="51">
        <v>0.13</v>
      </c>
      <c r="BP3121" s="51">
        <v>0.4</v>
      </c>
      <c r="BQ3121" s="51">
        <v>0.04</v>
      </c>
      <c r="BR3121" s="51">
        <v>10.46</v>
      </c>
      <c r="BS3121" s="51">
        <v>0.08</v>
      </c>
      <c r="BX3121" s="51">
        <v>8.1199999999999992</v>
      </c>
      <c r="BY3121" s="51">
        <v>0.09</v>
      </c>
      <c r="BZ3121" s="51">
        <v>2.5099999999999998</v>
      </c>
      <c r="CA3121" s="51">
        <v>0.11</v>
      </c>
      <c r="CB3121" s="51">
        <v>0.11</v>
      </c>
      <c r="CC3121" s="51">
        <v>0.01</v>
      </c>
      <c r="CD3121" s="51">
        <v>0.52</v>
      </c>
      <c r="CE3121" s="51">
        <v>0.08</v>
      </c>
      <c r="DF3121" s="51">
        <v>0.59</v>
      </c>
      <c r="DG3121" s="51">
        <v>0.04</v>
      </c>
      <c r="DH3121" s="51">
        <v>96.87</v>
      </c>
      <c r="DJ3121" s="230">
        <f t="shared" si="1386"/>
        <v>3.1299999999999955</v>
      </c>
      <c r="DL3121" s="51" t="s">
        <v>827</v>
      </c>
      <c r="DO3121" s="356">
        <v>0.73</v>
      </c>
      <c r="DP3121" s="51">
        <v>0.08</v>
      </c>
      <c r="DQ3121" s="350">
        <v>1.42</v>
      </c>
      <c r="DR3121" s="52">
        <v>0.08</v>
      </c>
      <c r="DU3121" s="52"/>
      <c r="DX3121" s="75">
        <f t="shared" si="1363"/>
        <v>47.950861979973155</v>
      </c>
      <c r="DY3121" s="51">
        <f t="shared" si="1364"/>
        <v>0.32001651698152161</v>
      </c>
      <c r="DZ3121" s="75">
        <f t="shared" si="1365"/>
        <v>0.57809435325694236</v>
      </c>
      <c r="EA3121" s="51">
        <f t="shared" si="1366"/>
        <v>0.10323113451016828</v>
      </c>
      <c r="EB3121" s="75">
        <f t="shared" si="1367"/>
        <v>10.921854031175803</v>
      </c>
      <c r="EC3121" s="51">
        <f t="shared" si="1368"/>
        <v>8.2584907608134625E-2</v>
      </c>
      <c r="ED3121" s="75">
        <f t="shared" si="1369"/>
        <v>17.115722101785895</v>
      </c>
      <c r="EE3121" s="51">
        <f t="shared" si="1370"/>
        <v>0.13420047486321873</v>
      </c>
      <c r="EF3121" s="75">
        <f t="shared" si="1371"/>
        <v>0.41292453804067308</v>
      </c>
      <c r="EG3121" s="51">
        <f t="shared" si="1372"/>
        <v>4.1292453804067306E-2</v>
      </c>
      <c r="EH3121" s="75">
        <f t="shared" si="1373"/>
        <v>10.797976669763601</v>
      </c>
      <c r="EI3121" s="51">
        <f t="shared" si="1374"/>
        <v>8.2584907608134611E-2</v>
      </c>
      <c r="EJ3121" s="75">
        <f t="shared" si="1375"/>
        <v>8.3823681222256621</v>
      </c>
      <c r="EK3121" s="51">
        <f t="shared" si="1376"/>
        <v>9.2908021059151427E-2</v>
      </c>
      <c r="EL3121" s="75">
        <f t="shared" si="1377"/>
        <v>2.5911014762052229</v>
      </c>
      <c r="EM3121" s="51">
        <f t="shared" si="1378"/>
        <v>0.11355424796118507</v>
      </c>
      <c r="EN3121" s="75">
        <f t="shared" si="1379"/>
        <v>0.11355424796118509</v>
      </c>
      <c r="EO3121" s="51">
        <f t="shared" si="1380"/>
        <v>1.0323113451016826E-2</v>
      </c>
      <c r="EP3121" s="75">
        <f t="shared" si="1381"/>
        <v>0.53680189945287493</v>
      </c>
      <c r="EQ3121" s="51">
        <f t="shared" si="1382"/>
        <v>8.2584907608134611E-2</v>
      </c>
      <c r="ER3121" s="51">
        <f t="shared" si="1383"/>
        <v>100</v>
      </c>
      <c r="ES3121" s="51">
        <f t="shared" si="1384"/>
        <v>0</v>
      </c>
    </row>
    <row r="3122" spans="1:149" x14ac:dyDescent="0.45">
      <c r="A3122" s="51" t="s">
        <v>4464</v>
      </c>
      <c r="B3122" s="174" t="s">
        <v>1036</v>
      </c>
      <c r="C3122" s="51" t="s">
        <v>3441</v>
      </c>
      <c r="D3122" s="51" t="s">
        <v>4489</v>
      </c>
      <c r="E3122" s="51" t="s">
        <v>1121</v>
      </c>
      <c r="F3122" s="51" t="s">
        <v>4484</v>
      </c>
      <c r="G3122" s="51" t="s">
        <v>4463</v>
      </c>
      <c r="H3122" s="51" t="s">
        <v>1100</v>
      </c>
      <c r="I3122" s="51">
        <v>0.5</v>
      </c>
      <c r="J3122" s="75">
        <v>2000</v>
      </c>
      <c r="L3122" s="75">
        <v>1550</v>
      </c>
      <c r="N3122" s="51" t="s">
        <v>748</v>
      </c>
      <c r="O3122" s="51" t="s">
        <v>5206</v>
      </c>
      <c r="P3122" s="72" t="s">
        <v>1374</v>
      </c>
      <c r="Q3122" s="114">
        <v>-1</v>
      </c>
      <c r="U3122" s="51">
        <v>3</v>
      </c>
      <c r="AA3122" s="168">
        <v>0</v>
      </c>
      <c r="AC3122" s="169">
        <v>1</v>
      </c>
      <c r="AQ3122" s="174" t="s">
        <v>824</v>
      </c>
      <c r="AR3122" s="53">
        <v>4.3040000000000003</v>
      </c>
      <c r="AS3122" s="53">
        <v>53.97</v>
      </c>
      <c r="AT3122" s="77"/>
      <c r="AU3122" s="276"/>
      <c r="AV3122" s="276">
        <v>20000</v>
      </c>
      <c r="AW3122" s="276">
        <v>0</v>
      </c>
      <c r="AX3122" s="95"/>
      <c r="AY3122" s="276">
        <v>1079400</v>
      </c>
      <c r="AZ3122" s="95">
        <v>10847.835745437889</v>
      </c>
      <c r="BB3122" s="80" t="s">
        <v>3412</v>
      </c>
      <c r="BC3122" s="174" t="s">
        <v>1126</v>
      </c>
      <c r="BD3122" s="96">
        <v>45.821688000000002</v>
      </c>
      <c r="BF3122" s="230">
        <v>0.51770400000000005</v>
      </c>
      <c r="BH3122" s="96">
        <v>10.275936</v>
      </c>
      <c r="BN3122" s="230">
        <v>19.409016000000001</v>
      </c>
      <c r="BP3122" s="96">
        <v>0.37118400000000001</v>
      </c>
      <c r="BR3122" s="96">
        <v>10.539672000000001</v>
      </c>
      <c r="BX3122" s="52">
        <v>7.8046320000000007</v>
      </c>
      <c r="BZ3122" s="52">
        <v>2.3443200000000002</v>
      </c>
      <c r="CB3122" s="52">
        <v>0.10744800000000002</v>
      </c>
      <c r="CD3122" s="52">
        <v>0.50793600000000005</v>
      </c>
      <c r="DH3122" s="52">
        <f>SUM(BD3122,BF3122,BH3122,BN3122,BP3122,BR3122,BX3122,BZ3122,CB3122,CD3122)</f>
        <v>97.699536000000009</v>
      </c>
      <c r="DJ3122" s="230">
        <f t="shared" si="1386"/>
        <v>2.300463999999991</v>
      </c>
      <c r="DL3122" s="51" t="s">
        <v>827</v>
      </c>
      <c r="DO3122" s="356">
        <v>0.88</v>
      </c>
      <c r="DP3122" s="51">
        <v>0.08</v>
      </c>
      <c r="DQ3122" s="350">
        <v>1.44</v>
      </c>
      <c r="DR3122" s="52">
        <v>7.0000000000000007E-2</v>
      </c>
      <c r="DU3122" s="52"/>
      <c r="DX3122" s="75">
        <f t="shared" si="1363"/>
        <v>46.900619876024791</v>
      </c>
      <c r="DY3122" s="51">
        <f t="shared" si="1364"/>
        <v>0</v>
      </c>
      <c r="DZ3122" s="75">
        <f t="shared" si="1365"/>
        <v>0.5298940211957609</v>
      </c>
      <c r="EA3122" s="51">
        <f t="shared" si="1366"/>
        <v>0</v>
      </c>
      <c r="EB3122" s="75">
        <f t="shared" si="1367"/>
        <v>10.517896420715855</v>
      </c>
      <c r="EC3122" s="51">
        <f t="shared" si="1368"/>
        <v>0</v>
      </c>
      <c r="ED3122" s="75">
        <f t="shared" si="1369"/>
        <v>19.866026794641069</v>
      </c>
      <c r="EE3122" s="51">
        <f t="shared" si="1370"/>
        <v>0</v>
      </c>
      <c r="EF3122" s="75">
        <f t="shared" si="1371"/>
        <v>0.37992401519696062</v>
      </c>
      <c r="EG3122" s="51">
        <f t="shared" si="1372"/>
        <v>0</v>
      </c>
      <c r="EH3122" s="75">
        <f t="shared" si="1373"/>
        <v>10.787842431513697</v>
      </c>
      <c r="EI3122" s="51">
        <f t="shared" si="1374"/>
        <v>0</v>
      </c>
      <c r="EJ3122" s="75">
        <f t="shared" si="1375"/>
        <v>7.9884023195360934</v>
      </c>
      <c r="EK3122" s="51">
        <f t="shared" si="1376"/>
        <v>0</v>
      </c>
      <c r="EL3122" s="75">
        <f t="shared" si="1377"/>
        <v>2.3995200959808036</v>
      </c>
      <c r="EM3122" s="51">
        <f t="shared" si="1378"/>
        <v>0</v>
      </c>
      <c r="EN3122" s="75">
        <f t="shared" si="1379"/>
        <v>0.10997800439912019</v>
      </c>
      <c r="EO3122" s="51">
        <f t="shared" si="1380"/>
        <v>0</v>
      </c>
      <c r="EP3122" s="75">
        <f t="shared" si="1381"/>
        <v>0.51989602079584085</v>
      </c>
      <c r="EQ3122" s="51">
        <f t="shared" si="1382"/>
        <v>0</v>
      </c>
      <c r="ER3122" s="51">
        <f t="shared" si="1383"/>
        <v>100</v>
      </c>
      <c r="ES3122" s="51">
        <f t="shared" si="1384"/>
        <v>0</v>
      </c>
    </row>
    <row r="3123" spans="1:149" x14ac:dyDescent="0.45">
      <c r="A3123" s="51" t="s">
        <v>4464</v>
      </c>
      <c r="B3123" s="174" t="s">
        <v>1036</v>
      </c>
      <c r="C3123" s="51" t="s">
        <v>3441</v>
      </c>
      <c r="D3123" s="51" t="s">
        <v>4489</v>
      </c>
      <c r="E3123" s="51" t="s">
        <v>1121</v>
      </c>
      <c r="F3123" s="51" t="s">
        <v>4485</v>
      </c>
      <c r="G3123" s="51" t="s">
        <v>4463</v>
      </c>
      <c r="H3123" s="51" t="s">
        <v>1100</v>
      </c>
      <c r="I3123" s="51">
        <v>0.5</v>
      </c>
      <c r="J3123" s="75">
        <v>2000</v>
      </c>
      <c r="L3123" s="75">
        <v>1575</v>
      </c>
      <c r="N3123" s="51" t="s">
        <v>748</v>
      </c>
      <c r="O3123" s="51" t="s">
        <v>5206</v>
      </c>
      <c r="P3123" s="72" t="s">
        <v>1374</v>
      </c>
      <c r="Q3123" s="114">
        <v>-1</v>
      </c>
      <c r="U3123" s="51">
        <v>3</v>
      </c>
      <c r="AA3123" s="168">
        <v>0</v>
      </c>
      <c r="AC3123" s="169">
        <v>1</v>
      </c>
      <c r="AQ3123" s="174" t="s">
        <v>824</v>
      </c>
      <c r="AR3123" s="53">
        <v>4.2519999999999998</v>
      </c>
      <c r="AS3123" s="53">
        <v>51.43</v>
      </c>
      <c r="AT3123" s="77"/>
      <c r="AU3123" s="276"/>
      <c r="AV3123" s="276">
        <v>20000</v>
      </c>
      <c r="AW3123" s="276">
        <v>0</v>
      </c>
      <c r="AX3123" s="95"/>
      <c r="AY3123" s="276">
        <v>1028600</v>
      </c>
      <c r="AZ3123" s="95">
        <v>10337.302063884948</v>
      </c>
      <c r="BB3123" s="80" t="s">
        <v>722</v>
      </c>
      <c r="BC3123" s="174" t="s">
        <v>1126</v>
      </c>
      <c r="BD3123" s="51">
        <v>44.79</v>
      </c>
      <c r="BE3123" s="51">
        <v>0.2</v>
      </c>
      <c r="BF3123" s="51">
        <v>0.52</v>
      </c>
      <c r="BG3123" s="51">
        <v>7.0000000000000007E-2</v>
      </c>
      <c r="BH3123" s="51">
        <v>10.19</v>
      </c>
      <c r="BI3123" s="51">
        <v>0.1</v>
      </c>
      <c r="BN3123" s="51">
        <v>17.8</v>
      </c>
      <c r="BO3123" s="51">
        <v>0.18</v>
      </c>
      <c r="BP3123" s="51">
        <v>0.39</v>
      </c>
      <c r="BQ3123" s="51">
        <v>0.03</v>
      </c>
      <c r="BR3123" s="51">
        <v>10.119999999999999</v>
      </c>
      <c r="BS3123" s="51">
        <v>0.09</v>
      </c>
      <c r="BX3123" s="51">
        <v>7.95</v>
      </c>
      <c r="BY3123" s="51">
        <v>0.1</v>
      </c>
      <c r="BZ3123" s="51">
        <v>2.4300000000000002</v>
      </c>
      <c r="CA3123" s="51">
        <v>0.08</v>
      </c>
      <c r="CB3123" s="51">
        <v>0.13</v>
      </c>
      <c r="CC3123" s="51">
        <v>0.02</v>
      </c>
      <c r="CD3123" s="51">
        <v>0.52</v>
      </c>
      <c r="CE3123" s="51">
        <v>0.04</v>
      </c>
      <c r="DF3123" s="51">
        <v>1.24</v>
      </c>
      <c r="DG3123" s="51">
        <v>0.2</v>
      </c>
      <c r="DH3123" s="51">
        <v>96.08</v>
      </c>
      <c r="DJ3123" s="230">
        <f t="shared" si="1386"/>
        <v>3.9200000000000017</v>
      </c>
      <c r="DL3123" s="51" t="s">
        <v>827</v>
      </c>
      <c r="DO3123" s="348">
        <v>0.36</v>
      </c>
      <c r="DP3123" s="51">
        <v>0.08</v>
      </c>
      <c r="DQ3123" s="350">
        <v>1.26</v>
      </c>
      <c r="DR3123" s="52">
        <v>0.06</v>
      </c>
      <c r="DU3123" s="52"/>
      <c r="DX3123" s="75">
        <f t="shared" si="1363"/>
        <v>46.617402164862618</v>
      </c>
      <c r="DY3123" s="51">
        <f t="shared" si="1364"/>
        <v>0.20815986677768528</v>
      </c>
      <c r="DZ3123" s="75">
        <f t="shared" si="1365"/>
        <v>0.54121565362198176</v>
      </c>
      <c r="EA3123" s="51">
        <f t="shared" si="1366"/>
        <v>7.2855953372189863E-2</v>
      </c>
      <c r="EB3123" s="75">
        <f t="shared" si="1367"/>
        <v>10.605745212323065</v>
      </c>
      <c r="EC3123" s="51">
        <f t="shared" si="1368"/>
        <v>0.10407993338884264</v>
      </c>
      <c r="ED3123" s="75">
        <f t="shared" si="1369"/>
        <v>18.526228143213988</v>
      </c>
      <c r="EE3123" s="51">
        <f t="shared" si="1370"/>
        <v>0.18734388009991673</v>
      </c>
      <c r="EF3123" s="75">
        <f t="shared" si="1371"/>
        <v>0.40591174021648629</v>
      </c>
      <c r="EG3123" s="51">
        <f t="shared" si="1372"/>
        <v>3.1223980016652789E-2</v>
      </c>
      <c r="EH3123" s="75">
        <f t="shared" si="1373"/>
        <v>10.532889258950874</v>
      </c>
      <c r="EI3123" s="51">
        <f t="shared" si="1374"/>
        <v>9.367194004995838E-2</v>
      </c>
      <c r="EJ3123" s="75">
        <f t="shared" si="1375"/>
        <v>8.274354704412989</v>
      </c>
      <c r="EK3123" s="51">
        <f t="shared" si="1376"/>
        <v>0.10407993338884264</v>
      </c>
      <c r="EL3123" s="75">
        <f t="shared" si="1377"/>
        <v>2.5291423813488763</v>
      </c>
      <c r="EM3123" s="51">
        <f t="shared" si="1378"/>
        <v>8.3263946711074108E-2</v>
      </c>
      <c r="EN3123" s="75">
        <f t="shared" si="1379"/>
        <v>0.13530391340549544</v>
      </c>
      <c r="EO3123" s="51">
        <f t="shared" si="1380"/>
        <v>2.081598667776853E-2</v>
      </c>
      <c r="EP3123" s="75">
        <f t="shared" si="1381"/>
        <v>0.54121565362198176</v>
      </c>
      <c r="EQ3123" s="51">
        <f t="shared" si="1382"/>
        <v>4.1631973355537061E-2</v>
      </c>
      <c r="ER3123" s="51">
        <f t="shared" si="1383"/>
        <v>100</v>
      </c>
      <c r="ES3123" s="51">
        <f t="shared" si="1384"/>
        <v>0</v>
      </c>
    </row>
    <row r="3124" spans="1:149" s="43" customFormat="1" ht="14.65" thickBot="1" x14ac:dyDescent="0.5">
      <c r="A3124" s="43" t="s">
        <v>4464</v>
      </c>
      <c r="B3124" s="86" t="s">
        <v>1036</v>
      </c>
      <c r="C3124" s="43" t="s">
        <v>3441</v>
      </c>
      <c r="D3124" s="43" t="s">
        <v>4489</v>
      </c>
      <c r="E3124" s="43" t="s">
        <v>1121</v>
      </c>
      <c r="F3124" s="43" t="s">
        <v>4486</v>
      </c>
      <c r="G3124" s="43" t="s">
        <v>4463</v>
      </c>
      <c r="H3124" s="43" t="s">
        <v>1100</v>
      </c>
      <c r="I3124" s="43">
        <v>0.5</v>
      </c>
      <c r="J3124" s="298">
        <v>2500</v>
      </c>
      <c r="L3124" s="298">
        <v>1500</v>
      </c>
      <c r="N3124" s="43" t="s">
        <v>748</v>
      </c>
      <c r="O3124" s="43" t="s">
        <v>5206</v>
      </c>
      <c r="P3124" s="90" t="s">
        <v>1374</v>
      </c>
      <c r="Q3124" s="115">
        <v>-1</v>
      </c>
      <c r="R3124" s="123"/>
      <c r="S3124" s="134"/>
      <c r="U3124" s="43">
        <v>3</v>
      </c>
      <c r="AA3124" s="170">
        <v>0</v>
      </c>
      <c r="AB3124" s="171"/>
      <c r="AC3124" s="171">
        <v>1</v>
      </c>
      <c r="AE3124" s="315"/>
      <c r="AG3124" s="171"/>
      <c r="AQ3124" s="86" t="s">
        <v>824</v>
      </c>
      <c r="AR3124" s="58">
        <v>6.8929999999999998</v>
      </c>
      <c r="AS3124" s="58">
        <v>153.1</v>
      </c>
      <c r="AT3124" s="91"/>
      <c r="AU3124" s="277"/>
      <c r="AV3124" s="277">
        <v>25000</v>
      </c>
      <c r="AW3124" s="277">
        <v>0</v>
      </c>
      <c r="AX3124" s="259"/>
      <c r="AY3124" s="277">
        <v>3827500</v>
      </c>
      <c r="AZ3124" s="259">
        <v>38397.284656600394</v>
      </c>
      <c r="BA3124" s="86"/>
      <c r="BB3124" s="85" t="s">
        <v>3412</v>
      </c>
      <c r="BC3124" s="86" t="s">
        <v>1126</v>
      </c>
      <c r="BD3124" s="97">
        <v>45.718485999999992</v>
      </c>
      <c r="BF3124" s="139">
        <v>0.51653799999999994</v>
      </c>
      <c r="BH3124" s="97">
        <v>10.252791999999999</v>
      </c>
      <c r="BN3124" s="139">
        <v>19.365302</v>
      </c>
      <c r="BP3124" s="97">
        <v>0.37034799999999996</v>
      </c>
      <c r="BQ3124" s="234"/>
      <c r="BR3124" s="97">
        <v>10.515933999999998</v>
      </c>
      <c r="BX3124" s="59">
        <v>7.7870539999999995</v>
      </c>
      <c r="BZ3124" s="59">
        <v>2.3390399999999998</v>
      </c>
      <c r="CB3124" s="59">
        <v>0.107206</v>
      </c>
      <c r="CD3124" s="59">
        <v>0</v>
      </c>
      <c r="DH3124" s="59">
        <f>SUM(BD3124,BF3124,BH3124,BN3124,BP3124,BR3124,BX3124,BZ3124,CB3124,CD3124)</f>
        <v>96.972700000000003</v>
      </c>
      <c r="DJ3124" s="139">
        <f t="shared" si="1386"/>
        <v>3.0272999999999968</v>
      </c>
      <c r="DL3124" s="43" t="s">
        <v>827</v>
      </c>
      <c r="DO3124" s="349">
        <v>0.53</v>
      </c>
      <c r="DP3124" s="43">
        <v>0.08</v>
      </c>
      <c r="DQ3124" s="351">
        <v>2.0099999999999998</v>
      </c>
      <c r="DR3124" s="59">
        <v>0.1</v>
      </c>
      <c r="DS3124" s="308"/>
      <c r="DU3124" s="59"/>
      <c r="DW3124" s="86"/>
      <c r="DX3124" s="298">
        <f t="shared" si="1363"/>
        <v>47.145728643216074</v>
      </c>
      <c r="DY3124" s="43">
        <f t="shared" si="1364"/>
        <v>0</v>
      </c>
      <c r="DZ3124" s="298">
        <f t="shared" si="1365"/>
        <v>0.53266331658291444</v>
      </c>
      <c r="EA3124" s="43">
        <f t="shared" si="1366"/>
        <v>0</v>
      </c>
      <c r="EB3124" s="298">
        <f t="shared" si="1367"/>
        <v>10.572864321608039</v>
      </c>
      <c r="EC3124" s="43">
        <f t="shared" si="1368"/>
        <v>0</v>
      </c>
      <c r="ED3124" s="298">
        <f t="shared" si="1369"/>
        <v>19.969849246231156</v>
      </c>
      <c r="EE3124" s="43">
        <f t="shared" si="1370"/>
        <v>0</v>
      </c>
      <c r="EF3124" s="298">
        <f t="shared" si="1371"/>
        <v>0.3819095477386934</v>
      </c>
      <c r="EG3124" s="43">
        <f t="shared" si="1372"/>
        <v>0</v>
      </c>
      <c r="EH3124" s="298">
        <f t="shared" si="1373"/>
        <v>10.844221105527636</v>
      </c>
      <c r="EI3124" s="43">
        <f t="shared" si="1374"/>
        <v>0</v>
      </c>
      <c r="EJ3124" s="298">
        <f t="shared" si="1375"/>
        <v>8.0301507537688437</v>
      </c>
      <c r="EK3124" s="43">
        <f t="shared" si="1376"/>
        <v>0</v>
      </c>
      <c r="EL3124" s="298">
        <f t="shared" si="1377"/>
        <v>2.412060301507537</v>
      </c>
      <c r="EM3124" s="43">
        <f t="shared" si="1378"/>
        <v>0</v>
      </c>
      <c r="EN3124" s="298">
        <f t="shared" si="1379"/>
        <v>0.11055276381909547</v>
      </c>
      <c r="EO3124" s="43">
        <f t="shared" si="1380"/>
        <v>0</v>
      </c>
      <c r="EP3124" s="298">
        <f t="shared" si="1381"/>
        <v>0</v>
      </c>
      <c r="EQ3124" s="43" t="e">
        <f t="shared" si="1382"/>
        <v>#DIV/0!</v>
      </c>
      <c r="ER3124" s="43">
        <f t="shared" si="1383"/>
        <v>100</v>
      </c>
      <c r="ES3124" s="43">
        <f t="shared" si="1384"/>
        <v>0</v>
      </c>
    </row>
    <row r="3125" spans="1:149" s="77" customFormat="1" x14ac:dyDescent="0.45">
      <c r="A3125" s="77" t="s">
        <v>4495</v>
      </c>
      <c r="B3125" s="212" t="s">
        <v>859</v>
      </c>
      <c r="C3125" s="77" t="s">
        <v>3593</v>
      </c>
      <c r="D3125" s="77" t="s">
        <v>4490</v>
      </c>
      <c r="E3125" s="77" t="s">
        <v>637</v>
      </c>
      <c r="F3125" s="77" t="s">
        <v>4194</v>
      </c>
      <c r="G3125" s="77" t="s">
        <v>4496</v>
      </c>
      <c r="H3125" s="77" t="s">
        <v>1372</v>
      </c>
      <c r="I3125" s="77">
        <v>70</v>
      </c>
      <c r="J3125" s="304">
        <v>48.5</v>
      </c>
      <c r="L3125" s="304">
        <v>1200</v>
      </c>
      <c r="N3125" s="77" t="s">
        <v>748</v>
      </c>
      <c r="O3125" s="77" t="s">
        <v>4612</v>
      </c>
      <c r="P3125" s="72" t="s">
        <v>1374</v>
      </c>
      <c r="Q3125" s="125" t="s">
        <v>4611</v>
      </c>
      <c r="R3125" s="125"/>
      <c r="S3125" s="116"/>
      <c r="U3125" s="77">
        <v>1.82</v>
      </c>
      <c r="W3125" s="77">
        <v>0</v>
      </c>
      <c r="AA3125" s="220">
        <f t="shared" ref="AA3125:AA3153" si="1387">(W3125/18.02)/((U3125/44.01)+(W3125/18.02))</f>
        <v>0</v>
      </c>
      <c r="AB3125" s="168"/>
      <c r="AC3125" s="220">
        <f>1-AA3125</f>
        <v>1</v>
      </c>
      <c r="AE3125" s="327"/>
      <c r="AG3125" s="168"/>
      <c r="AQ3125" s="178" t="s">
        <v>824</v>
      </c>
      <c r="AR3125" s="66">
        <v>0.99229999999999996</v>
      </c>
      <c r="AS3125" s="66">
        <v>1.107</v>
      </c>
      <c r="AU3125" s="276"/>
      <c r="AV3125" s="276">
        <v>485</v>
      </c>
      <c r="AW3125" s="276">
        <v>0</v>
      </c>
      <c r="AX3125" s="95"/>
      <c r="AY3125" s="276">
        <v>536.89499999999998</v>
      </c>
      <c r="AZ3125" s="95">
        <v>22.781686155824811</v>
      </c>
      <c r="BA3125" s="178"/>
      <c r="BB3125" s="98" t="s">
        <v>3412</v>
      </c>
      <c r="BC3125" s="178" t="s">
        <v>1126</v>
      </c>
      <c r="BD3125" s="96">
        <v>47.393492299999998</v>
      </c>
      <c r="BF3125" s="230">
        <v>1.6506179799999996</v>
      </c>
      <c r="BH3125" s="96">
        <v>17.118984079999997</v>
      </c>
      <c r="BN3125" s="230">
        <v>10.121154559999999</v>
      </c>
      <c r="BR3125" s="96">
        <v>5.6931494399999982</v>
      </c>
      <c r="BX3125" s="96">
        <v>10.803146419999997</v>
      </c>
      <c r="BZ3125" s="96">
        <v>3.4099592999999997</v>
      </c>
      <c r="CB3125" s="96">
        <v>1.9669040599999996</v>
      </c>
      <c r="CD3125" s="96">
        <v>0.50408093999999992</v>
      </c>
      <c r="DH3125" s="96">
        <f t="shared" ref="DH3125:DH3150" si="1388">SUM(BD3125,BF3125,BH3125,BN3125,BP3125,BR3125,BX3125,BZ3125,CB3125,CD3125)</f>
        <v>98.661489079999981</v>
      </c>
      <c r="DJ3125" s="230">
        <f t="shared" si="1386"/>
        <v>1.3385109200000187</v>
      </c>
      <c r="DL3125" s="77" t="s">
        <v>827</v>
      </c>
      <c r="DO3125" s="348">
        <v>0.95</v>
      </c>
      <c r="DP3125" s="77">
        <v>0.05</v>
      </c>
      <c r="DQ3125" s="348">
        <f>DS3125/10000</f>
        <v>3.0599999999999999E-2</v>
      </c>
      <c r="DS3125" s="246">
        <v>306</v>
      </c>
      <c r="DT3125" s="77">
        <v>43</v>
      </c>
      <c r="DU3125" s="96"/>
      <c r="DW3125" s="178"/>
      <c r="DX3125" s="304">
        <f t="shared" si="1363"/>
        <v>48.03646563814867</v>
      </c>
      <c r="DY3125" s="77">
        <f t="shared" si="1364"/>
        <v>0</v>
      </c>
      <c r="DZ3125" s="304">
        <f t="shared" si="1365"/>
        <v>1.6730114205570024</v>
      </c>
      <c r="EA3125" s="77">
        <f t="shared" si="1366"/>
        <v>0</v>
      </c>
      <c r="EB3125" s="304">
        <f t="shared" si="1367"/>
        <v>17.351232217992386</v>
      </c>
      <c r="EC3125" s="77">
        <f t="shared" si="1368"/>
        <v>0</v>
      </c>
      <c r="ED3125" s="304">
        <f t="shared" si="1369"/>
        <v>10.258465237427371</v>
      </c>
      <c r="EE3125" s="77">
        <f t="shared" si="1370"/>
        <v>0</v>
      </c>
      <c r="EF3125" s="304">
        <f t="shared" si="1371"/>
        <v>0</v>
      </c>
      <c r="EG3125" s="77" t="e">
        <f t="shared" si="1372"/>
        <v>#DIV/0!</v>
      </c>
      <c r="EH3125" s="304">
        <f t="shared" si="1373"/>
        <v>5.7703866960528947</v>
      </c>
      <c r="EI3125" s="77">
        <f t="shared" si="1374"/>
        <v>0</v>
      </c>
      <c r="EJ3125" s="304">
        <f t="shared" si="1375"/>
        <v>10.949709477058706</v>
      </c>
      <c r="EK3125" s="77">
        <f t="shared" si="1376"/>
        <v>0</v>
      </c>
      <c r="EL3125" s="304">
        <f t="shared" si="1377"/>
        <v>3.4562211981566824</v>
      </c>
      <c r="EM3125" s="77">
        <f t="shared" si="1378"/>
        <v>0</v>
      </c>
      <c r="EN3125" s="304">
        <f t="shared" si="1379"/>
        <v>1.9935884592266078</v>
      </c>
      <c r="EO3125" s="77">
        <f t="shared" si="1380"/>
        <v>0</v>
      </c>
      <c r="EP3125" s="304">
        <f t="shared" si="1381"/>
        <v>0.51091965537968342</v>
      </c>
      <c r="EQ3125" s="77">
        <f t="shared" si="1382"/>
        <v>0</v>
      </c>
      <c r="ER3125" s="77">
        <f t="shared" si="1383"/>
        <v>100</v>
      </c>
      <c r="ES3125" s="77">
        <f t="shared" si="1384"/>
        <v>0</v>
      </c>
    </row>
    <row r="3126" spans="1:149" s="77" customFormat="1" x14ac:dyDescent="0.45">
      <c r="A3126" s="77" t="s">
        <v>4495</v>
      </c>
      <c r="B3126" s="212" t="s">
        <v>859</v>
      </c>
      <c r="C3126" s="77" t="s">
        <v>3593</v>
      </c>
      <c r="D3126" s="77" t="s">
        <v>4490</v>
      </c>
      <c r="E3126" s="77" t="s">
        <v>637</v>
      </c>
      <c r="F3126" s="77" t="s">
        <v>4195</v>
      </c>
      <c r="G3126" s="77" t="s">
        <v>4496</v>
      </c>
      <c r="H3126" s="77" t="s">
        <v>1372</v>
      </c>
      <c r="I3126" s="77">
        <v>70</v>
      </c>
      <c r="J3126" s="304">
        <v>48.5</v>
      </c>
      <c r="L3126" s="304">
        <v>1200</v>
      </c>
      <c r="N3126" s="77" t="s">
        <v>748</v>
      </c>
      <c r="O3126" s="77" t="s">
        <v>4612</v>
      </c>
      <c r="P3126" s="72" t="s">
        <v>1374</v>
      </c>
      <c r="Q3126" s="125" t="s">
        <v>4611</v>
      </c>
      <c r="R3126" s="125"/>
      <c r="S3126" s="116"/>
      <c r="U3126" s="77">
        <v>2.4500000000000002</v>
      </c>
      <c r="W3126" s="77">
        <v>2.3199999999999998</v>
      </c>
      <c r="AA3126" s="192">
        <f t="shared" si="1387"/>
        <v>0.69813103666132892</v>
      </c>
      <c r="AB3126" s="168"/>
      <c r="AC3126" s="192">
        <f t="shared" ref="AC3126:AC3150" si="1389">1-AA3126</f>
        <v>0.30186896333867108</v>
      </c>
      <c r="AE3126" s="327"/>
      <c r="AG3126" s="168"/>
      <c r="AQ3126" s="178" t="s">
        <v>824</v>
      </c>
      <c r="AR3126" s="66">
        <v>0.99180000000000001</v>
      </c>
      <c r="AS3126" s="66">
        <v>1.113</v>
      </c>
      <c r="AU3126" s="276">
        <v>338.59355278074452</v>
      </c>
      <c r="AV3126" s="276">
        <v>146.40644721925548</v>
      </c>
      <c r="AW3126" s="276">
        <v>335.81708564794241</v>
      </c>
      <c r="AX3126" s="95">
        <v>14.16776567197998</v>
      </c>
      <c r="AY3126" s="276">
        <v>162.95037575503136</v>
      </c>
      <c r="AZ3126" s="95">
        <v>6.9143581508951462</v>
      </c>
      <c r="BA3126" s="178"/>
      <c r="BB3126" s="98" t="s">
        <v>3412</v>
      </c>
      <c r="BC3126" s="178" t="s">
        <v>1126</v>
      </c>
      <c r="BD3126" s="96">
        <v>47.288721549999998</v>
      </c>
      <c r="BF3126" s="230">
        <v>1.6469690299999999</v>
      </c>
      <c r="BH3126" s="96">
        <v>17.081139879999998</v>
      </c>
      <c r="BN3126" s="230">
        <v>10.098780159999999</v>
      </c>
      <c r="BR3126" s="96">
        <v>5.6805638399999996</v>
      </c>
      <c r="BX3126" s="96">
        <v>10.779264369999998</v>
      </c>
      <c r="BZ3126" s="96">
        <v>3.4024210499999996</v>
      </c>
      <c r="CB3126" s="96">
        <v>1.9625559099999998</v>
      </c>
      <c r="CD3126" s="96">
        <v>0.50296658999999999</v>
      </c>
      <c r="DH3126" s="96">
        <f t="shared" si="1388"/>
        <v>98.443382380000003</v>
      </c>
      <c r="DJ3126" s="230">
        <f t="shared" si="1386"/>
        <v>1.5566176199999973</v>
      </c>
      <c r="DL3126" s="77" t="s">
        <v>827</v>
      </c>
      <c r="DO3126" s="348">
        <v>1.18</v>
      </c>
      <c r="DP3126" s="77">
        <v>7.0000000000000007E-2</v>
      </c>
      <c r="DQ3126" s="348">
        <f t="shared" ref="DQ3126:DQ3150" si="1390">DS3126/10000</f>
        <v>1.9099999999999999E-2</v>
      </c>
      <c r="DS3126" s="246">
        <v>191</v>
      </c>
      <c r="DT3126" s="77">
        <v>27</v>
      </c>
      <c r="DU3126" s="96"/>
      <c r="DW3126" s="178"/>
      <c r="DX3126" s="304">
        <f t="shared" si="1363"/>
        <v>48.036465638148663</v>
      </c>
      <c r="DY3126" s="77">
        <f t="shared" si="1364"/>
        <v>0</v>
      </c>
      <c r="DZ3126" s="304">
        <f t="shared" si="1365"/>
        <v>1.6730114205570024</v>
      </c>
      <c r="EA3126" s="77">
        <f t="shared" si="1366"/>
        <v>0</v>
      </c>
      <c r="EB3126" s="304">
        <f t="shared" si="1367"/>
        <v>17.351232217992386</v>
      </c>
      <c r="EC3126" s="77">
        <f t="shared" si="1368"/>
        <v>0</v>
      </c>
      <c r="ED3126" s="304">
        <f t="shared" si="1369"/>
        <v>10.258465237427368</v>
      </c>
      <c r="EE3126" s="77">
        <f t="shared" si="1370"/>
        <v>0</v>
      </c>
      <c r="EF3126" s="304">
        <f t="shared" si="1371"/>
        <v>0</v>
      </c>
      <c r="EG3126" s="77" t="e">
        <f t="shared" si="1372"/>
        <v>#DIV/0!</v>
      </c>
      <c r="EH3126" s="304">
        <f t="shared" si="1373"/>
        <v>5.7703866960528947</v>
      </c>
      <c r="EI3126" s="77">
        <f t="shared" si="1374"/>
        <v>0</v>
      </c>
      <c r="EJ3126" s="304">
        <f t="shared" si="1375"/>
        <v>10.949709477058704</v>
      </c>
      <c r="EK3126" s="77">
        <f t="shared" si="1376"/>
        <v>0</v>
      </c>
      <c r="EL3126" s="304">
        <f t="shared" si="1377"/>
        <v>3.4562211981566815</v>
      </c>
      <c r="EM3126" s="77">
        <f t="shared" si="1378"/>
        <v>0</v>
      </c>
      <c r="EN3126" s="304">
        <f t="shared" si="1379"/>
        <v>1.9935884592266078</v>
      </c>
      <c r="EO3126" s="77">
        <f t="shared" si="1380"/>
        <v>0</v>
      </c>
      <c r="EP3126" s="304">
        <f t="shared" si="1381"/>
        <v>0.51091965537968342</v>
      </c>
      <c r="EQ3126" s="77">
        <f t="shared" si="1382"/>
        <v>0</v>
      </c>
      <c r="ER3126" s="77">
        <f t="shared" si="1383"/>
        <v>100</v>
      </c>
      <c r="ES3126" s="77">
        <f t="shared" si="1384"/>
        <v>0</v>
      </c>
    </row>
    <row r="3127" spans="1:149" s="77" customFormat="1" x14ac:dyDescent="0.45">
      <c r="A3127" s="77" t="s">
        <v>4495</v>
      </c>
      <c r="B3127" s="212" t="s">
        <v>859</v>
      </c>
      <c r="C3127" s="77" t="s">
        <v>3593</v>
      </c>
      <c r="D3127" s="77" t="s">
        <v>4490</v>
      </c>
      <c r="E3127" s="77" t="s">
        <v>637</v>
      </c>
      <c r="F3127" s="77" t="s">
        <v>4196</v>
      </c>
      <c r="G3127" s="77" t="s">
        <v>4496</v>
      </c>
      <c r="H3127" s="77" t="s">
        <v>1372</v>
      </c>
      <c r="I3127" s="77">
        <v>70</v>
      </c>
      <c r="J3127" s="304">
        <v>48.5</v>
      </c>
      <c r="L3127" s="304">
        <v>1200</v>
      </c>
      <c r="N3127" s="77" t="s">
        <v>748</v>
      </c>
      <c r="O3127" s="77" t="s">
        <v>4612</v>
      </c>
      <c r="P3127" s="72" t="s">
        <v>1374</v>
      </c>
      <c r="Q3127" s="125" t="s">
        <v>4611</v>
      </c>
      <c r="R3127" s="125"/>
      <c r="S3127" s="116"/>
      <c r="U3127" s="77">
        <v>0</v>
      </c>
      <c r="W3127" s="77">
        <v>3.77</v>
      </c>
      <c r="AA3127" s="220">
        <f t="shared" si="1387"/>
        <v>1</v>
      </c>
      <c r="AB3127" s="168"/>
      <c r="AC3127" s="220">
        <f t="shared" si="1389"/>
        <v>0</v>
      </c>
      <c r="AE3127" s="327"/>
      <c r="AG3127" s="168"/>
      <c r="AQ3127" s="178"/>
      <c r="AR3127" s="66">
        <v>0.99229999999999996</v>
      </c>
      <c r="AS3127" s="66"/>
      <c r="AU3127" s="276">
        <v>485</v>
      </c>
      <c r="AV3127" s="276"/>
      <c r="AW3127" s="276">
        <v>481.26549999999997</v>
      </c>
      <c r="AX3127" s="95"/>
      <c r="AY3127" s="276"/>
      <c r="AZ3127" s="95"/>
      <c r="BA3127" s="178"/>
      <c r="BB3127" s="98" t="s">
        <v>3412</v>
      </c>
      <c r="BC3127" s="178" t="s">
        <v>1126</v>
      </c>
      <c r="BD3127" s="96">
        <v>46.799199999999999</v>
      </c>
      <c r="BF3127" s="230">
        <v>1.6299199999999998</v>
      </c>
      <c r="BH3127" s="96">
        <v>16.904319999999998</v>
      </c>
      <c r="BN3127" s="230">
        <v>9.9942399999999996</v>
      </c>
      <c r="BR3127" s="96">
        <v>5.6217599999999992</v>
      </c>
      <c r="BX3127" s="96">
        <v>10.667679999999997</v>
      </c>
      <c r="BZ3127" s="96">
        <v>3.3671999999999995</v>
      </c>
      <c r="CB3127" s="96">
        <v>1.94224</v>
      </c>
      <c r="CD3127" s="96">
        <v>0.49775999999999998</v>
      </c>
      <c r="DH3127" s="96">
        <f t="shared" si="1388"/>
        <v>97.424319999999994</v>
      </c>
      <c r="DJ3127" s="230">
        <f t="shared" si="1386"/>
        <v>2.5756800000000055</v>
      </c>
      <c r="DL3127" s="77" t="s">
        <v>827</v>
      </c>
      <c r="DO3127" s="348">
        <v>2.2200000000000002</v>
      </c>
      <c r="DP3127" s="77">
        <v>0.09</v>
      </c>
      <c r="DQ3127" s="348"/>
      <c r="DS3127" s="246"/>
      <c r="DU3127" s="96"/>
      <c r="DW3127" s="178"/>
      <c r="DX3127" s="304">
        <f t="shared" si="1363"/>
        <v>48.03646563814867</v>
      </c>
      <c r="DY3127" s="77">
        <f t="shared" si="1364"/>
        <v>0</v>
      </c>
      <c r="DZ3127" s="304">
        <f t="shared" si="1365"/>
        <v>1.6730114205570024</v>
      </c>
      <c r="EA3127" s="77">
        <f t="shared" si="1366"/>
        <v>0</v>
      </c>
      <c r="EB3127" s="304">
        <f t="shared" si="1367"/>
        <v>17.351232217992386</v>
      </c>
      <c r="EC3127" s="77">
        <f t="shared" si="1368"/>
        <v>0</v>
      </c>
      <c r="ED3127" s="304">
        <f t="shared" si="1369"/>
        <v>10.258465237427369</v>
      </c>
      <c r="EE3127" s="77">
        <f t="shared" si="1370"/>
        <v>0</v>
      </c>
      <c r="EF3127" s="304">
        <f t="shared" si="1371"/>
        <v>0</v>
      </c>
      <c r="EG3127" s="77" t="e">
        <f t="shared" si="1372"/>
        <v>#DIV/0!</v>
      </c>
      <c r="EH3127" s="304">
        <f t="shared" si="1373"/>
        <v>5.7703866960528947</v>
      </c>
      <c r="EI3127" s="77">
        <f t="shared" si="1374"/>
        <v>0</v>
      </c>
      <c r="EJ3127" s="304">
        <f t="shared" si="1375"/>
        <v>10.949709477058702</v>
      </c>
      <c r="EK3127" s="77">
        <f t="shared" si="1376"/>
        <v>0</v>
      </c>
      <c r="EL3127" s="304">
        <f t="shared" si="1377"/>
        <v>3.4562211981566815</v>
      </c>
      <c r="EM3127" s="77">
        <f t="shared" si="1378"/>
        <v>0</v>
      </c>
      <c r="EN3127" s="304">
        <f t="shared" si="1379"/>
        <v>1.993588459226608</v>
      </c>
      <c r="EO3127" s="77">
        <f t="shared" si="1380"/>
        <v>0</v>
      </c>
      <c r="EP3127" s="304">
        <f t="shared" si="1381"/>
        <v>0.51091965537968342</v>
      </c>
      <c r="EQ3127" s="77">
        <f t="shared" si="1382"/>
        <v>0</v>
      </c>
      <c r="ER3127" s="77">
        <f t="shared" si="1383"/>
        <v>100</v>
      </c>
      <c r="ES3127" s="77">
        <f t="shared" si="1384"/>
        <v>0</v>
      </c>
    </row>
    <row r="3128" spans="1:149" s="77" customFormat="1" x14ac:dyDescent="0.45">
      <c r="A3128" s="77" t="s">
        <v>4495</v>
      </c>
      <c r="B3128" s="212" t="s">
        <v>859</v>
      </c>
      <c r="C3128" s="77" t="s">
        <v>3593</v>
      </c>
      <c r="D3128" s="77" t="s">
        <v>4490</v>
      </c>
      <c r="E3128" s="77" t="s">
        <v>637</v>
      </c>
      <c r="F3128" s="77" t="s">
        <v>4197</v>
      </c>
      <c r="G3128" s="77" t="s">
        <v>4496</v>
      </c>
      <c r="H3128" s="77" t="s">
        <v>1372</v>
      </c>
      <c r="I3128" s="77">
        <v>70</v>
      </c>
      <c r="J3128" s="304">
        <v>48.5</v>
      </c>
      <c r="L3128" s="304">
        <v>1200</v>
      </c>
      <c r="N3128" s="77" t="s">
        <v>748</v>
      </c>
      <c r="O3128" s="77" t="s">
        <v>4612</v>
      </c>
      <c r="P3128" s="72" t="s">
        <v>1374</v>
      </c>
      <c r="Q3128" s="125" t="s">
        <v>4611</v>
      </c>
      <c r="R3128" s="125"/>
      <c r="S3128" s="116"/>
      <c r="U3128" s="77">
        <v>0</v>
      </c>
      <c r="W3128" s="77">
        <v>3.63</v>
      </c>
      <c r="AA3128" s="220">
        <f t="shared" si="1387"/>
        <v>1</v>
      </c>
      <c r="AB3128" s="168"/>
      <c r="AC3128" s="220">
        <f t="shared" si="1389"/>
        <v>0</v>
      </c>
      <c r="AE3128" s="327"/>
      <c r="AG3128" s="168"/>
      <c r="AQ3128" s="178"/>
      <c r="AR3128" s="66">
        <v>0.99229999999999996</v>
      </c>
      <c r="AS3128" s="66"/>
      <c r="AU3128" s="276">
        <v>485</v>
      </c>
      <c r="AV3128" s="276"/>
      <c r="AW3128" s="276">
        <v>481.26549999999997</v>
      </c>
      <c r="AX3128" s="95"/>
      <c r="AY3128" s="276"/>
      <c r="AZ3128" s="95"/>
      <c r="BA3128" s="178"/>
      <c r="BB3128" s="98" t="s">
        <v>3412</v>
      </c>
      <c r="BC3128" s="178" t="s">
        <v>1126</v>
      </c>
      <c r="BD3128" s="96">
        <v>46.895099999999999</v>
      </c>
      <c r="BF3128" s="230">
        <v>1.6332599999999999</v>
      </c>
      <c r="BH3128" s="96">
        <v>16.938959999999998</v>
      </c>
      <c r="BN3128" s="230">
        <v>10.014720000000001</v>
      </c>
      <c r="BR3128" s="96">
        <v>5.6332800000000001</v>
      </c>
      <c r="BX3128" s="96">
        <v>10.689539999999999</v>
      </c>
      <c r="BZ3128" s="96">
        <v>3.3741000000000003</v>
      </c>
      <c r="CB3128" s="96">
        <v>1.9462199999999998</v>
      </c>
      <c r="CD3128" s="96">
        <v>0.49878</v>
      </c>
      <c r="DH3128" s="96">
        <f t="shared" si="1388"/>
        <v>97.623959999999983</v>
      </c>
      <c r="DJ3128" s="230">
        <f t="shared" si="1386"/>
        <v>2.3760400000000175</v>
      </c>
      <c r="DL3128" s="77" t="s">
        <v>827</v>
      </c>
      <c r="DO3128" s="348">
        <v>2.02</v>
      </c>
      <c r="DP3128" s="77">
        <v>0.11</v>
      </c>
      <c r="DQ3128" s="348"/>
      <c r="DS3128" s="246"/>
      <c r="DU3128" s="96"/>
      <c r="DW3128" s="178"/>
      <c r="DX3128" s="304">
        <f t="shared" si="1363"/>
        <v>48.03646563814867</v>
      </c>
      <c r="DY3128" s="77">
        <f t="shared" si="1364"/>
        <v>0</v>
      </c>
      <c r="DZ3128" s="304">
        <f t="shared" si="1365"/>
        <v>1.6730114205570028</v>
      </c>
      <c r="EA3128" s="77">
        <f t="shared" si="1366"/>
        <v>0</v>
      </c>
      <c r="EB3128" s="304">
        <f t="shared" si="1367"/>
        <v>17.351232217992386</v>
      </c>
      <c r="EC3128" s="77">
        <f t="shared" si="1368"/>
        <v>0</v>
      </c>
      <c r="ED3128" s="304">
        <f t="shared" si="1369"/>
        <v>10.258465237427373</v>
      </c>
      <c r="EE3128" s="77">
        <f t="shared" si="1370"/>
        <v>0</v>
      </c>
      <c r="EF3128" s="304">
        <f t="shared" si="1371"/>
        <v>0</v>
      </c>
      <c r="EG3128" s="77" t="e">
        <f t="shared" si="1372"/>
        <v>#DIV/0!</v>
      </c>
      <c r="EH3128" s="304">
        <f t="shared" si="1373"/>
        <v>5.7703866960528964</v>
      </c>
      <c r="EI3128" s="77">
        <f t="shared" si="1374"/>
        <v>0</v>
      </c>
      <c r="EJ3128" s="304">
        <f t="shared" si="1375"/>
        <v>10.949709477058708</v>
      </c>
      <c r="EK3128" s="77">
        <f t="shared" si="1376"/>
        <v>0</v>
      </c>
      <c r="EL3128" s="304">
        <f t="shared" si="1377"/>
        <v>3.4562211981566828</v>
      </c>
      <c r="EM3128" s="77">
        <f t="shared" si="1378"/>
        <v>0</v>
      </c>
      <c r="EN3128" s="304">
        <f t="shared" si="1379"/>
        <v>1.993588459226608</v>
      </c>
      <c r="EO3128" s="77">
        <f t="shared" si="1380"/>
        <v>0</v>
      </c>
      <c r="EP3128" s="304">
        <f t="shared" si="1381"/>
        <v>0.51091965537968353</v>
      </c>
      <c r="EQ3128" s="77">
        <f t="shared" si="1382"/>
        <v>0</v>
      </c>
      <c r="ER3128" s="77">
        <f t="shared" si="1383"/>
        <v>100</v>
      </c>
      <c r="ES3128" s="77">
        <f t="shared" si="1384"/>
        <v>0</v>
      </c>
    </row>
    <row r="3129" spans="1:149" s="77" customFormat="1" x14ac:dyDescent="0.45">
      <c r="A3129" s="77" t="s">
        <v>4495</v>
      </c>
      <c r="B3129" s="212" t="s">
        <v>859</v>
      </c>
      <c r="C3129" s="77" t="s">
        <v>3593</v>
      </c>
      <c r="D3129" s="77" t="s">
        <v>4490</v>
      </c>
      <c r="E3129" s="77" t="s">
        <v>637</v>
      </c>
      <c r="F3129" s="77" t="s">
        <v>4198</v>
      </c>
      <c r="G3129" s="77" t="s">
        <v>4496</v>
      </c>
      <c r="H3129" s="77" t="s">
        <v>1372</v>
      </c>
      <c r="I3129" s="77">
        <v>50</v>
      </c>
      <c r="J3129" s="304">
        <v>101.5</v>
      </c>
      <c r="L3129" s="304">
        <v>1200</v>
      </c>
      <c r="N3129" s="77" t="s">
        <v>748</v>
      </c>
      <c r="O3129" s="77" t="s">
        <v>4612</v>
      </c>
      <c r="P3129" s="72" t="s">
        <v>1374</v>
      </c>
      <c r="Q3129" s="125" t="s">
        <v>4611</v>
      </c>
      <c r="R3129" s="125"/>
      <c r="S3129" s="116"/>
      <c r="U3129" s="77">
        <v>1.04</v>
      </c>
      <c r="W3129" s="77">
        <v>0</v>
      </c>
      <c r="AA3129" s="220">
        <f t="shared" si="1387"/>
        <v>0</v>
      </c>
      <c r="AB3129" s="168"/>
      <c r="AC3129" s="220">
        <f t="shared" si="1389"/>
        <v>1</v>
      </c>
      <c r="AE3129" s="327"/>
      <c r="AG3129" s="168"/>
      <c r="AQ3129" s="178" t="s">
        <v>824</v>
      </c>
      <c r="AR3129" s="66">
        <v>0.99070000000000003</v>
      </c>
      <c r="AS3129" s="66">
        <v>1.248</v>
      </c>
      <c r="AU3129" s="276"/>
      <c r="AV3129" s="276">
        <v>1015</v>
      </c>
      <c r="AW3129" s="276">
        <v>0</v>
      </c>
      <c r="AX3129" s="95"/>
      <c r="AY3129" s="276">
        <v>1266.72</v>
      </c>
      <c r="AZ3129" s="95">
        <v>27.990347547681505</v>
      </c>
      <c r="BA3129" s="178"/>
      <c r="BB3129" s="98" t="s">
        <v>3412</v>
      </c>
      <c r="BC3129" s="178" t="s">
        <v>1126</v>
      </c>
      <c r="BD3129" s="96">
        <v>47.348563149999997</v>
      </c>
      <c r="BF3129" s="230">
        <v>1.6490531899999998</v>
      </c>
      <c r="BH3129" s="96">
        <v>17.10275524</v>
      </c>
      <c r="BN3129" s="230">
        <v>10.111559680000001</v>
      </c>
      <c r="BR3129" s="96">
        <v>5.6877523199999995</v>
      </c>
      <c r="BX3129" s="96">
        <v>10.79290501</v>
      </c>
      <c r="BZ3129" s="96">
        <v>3.40672665</v>
      </c>
      <c r="CB3129" s="96">
        <v>1.96503943</v>
      </c>
      <c r="CD3129" s="96">
        <v>0.50360307000000004</v>
      </c>
      <c r="DH3129" s="96">
        <f t="shared" si="1388"/>
        <v>98.567957739999997</v>
      </c>
      <c r="DJ3129" s="230">
        <f t="shared" si="1386"/>
        <v>1.4320422600000029</v>
      </c>
      <c r="DL3129" s="77" t="s">
        <v>827</v>
      </c>
      <c r="DO3129" s="348">
        <v>0.99</v>
      </c>
      <c r="DP3129" s="77">
        <v>0.06</v>
      </c>
      <c r="DQ3129" s="348">
        <f t="shared" si="1390"/>
        <v>8.43E-2</v>
      </c>
      <c r="DS3129" s="246">
        <v>843</v>
      </c>
      <c r="DT3129" s="77">
        <v>118</v>
      </c>
      <c r="DU3129" s="96"/>
      <c r="DW3129" s="178"/>
      <c r="DX3129" s="304">
        <f t="shared" si="1363"/>
        <v>48.03646563814867</v>
      </c>
      <c r="DY3129" s="77">
        <f t="shared" si="1364"/>
        <v>0</v>
      </c>
      <c r="DZ3129" s="304">
        <f t="shared" si="1365"/>
        <v>1.6730114205570024</v>
      </c>
      <c r="EA3129" s="77">
        <f t="shared" si="1366"/>
        <v>0</v>
      </c>
      <c r="EB3129" s="304">
        <f t="shared" si="1367"/>
        <v>17.351232217992386</v>
      </c>
      <c r="EC3129" s="77">
        <f t="shared" si="1368"/>
        <v>0</v>
      </c>
      <c r="ED3129" s="304">
        <f t="shared" si="1369"/>
        <v>10.258465237427371</v>
      </c>
      <c r="EE3129" s="77">
        <f t="shared" si="1370"/>
        <v>0</v>
      </c>
      <c r="EF3129" s="304">
        <f t="shared" si="1371"/>
        <v>0</v>
      </c>
      <c r="EG3129" s="77" t="e">
        <f t="shared" si="1372"/>
        <v>#DIV/0!</v>
      </c>
      <c r="EH3129" s="304">
        <f t="shared" si="1373"/>
        <v>5.7703866960528947</v>
      </c>
      <c r="EI3129" s="77">
        <f t="shared" si="1374"/>
        <v>0</v>
      </c>
      <c r="EJ3129" s="304">
        <f t="shared" si="1375"/>
        <v>10.949709477058706</v>
      </c>
      <c r="EK3129" s="77">
        <f t="shared" si="1376"/>
        <v>0</v>
      </c>
      <c r="EL3129" s="304">
        <f t="shared" si="1377"/>
        <v>3.4562211981566824</v>
      </c>
      <c r="EM3129" s="77">
        <f t="shared" si="1378"/>
        <v>0</v>
      </c>
      <c r="EN3129" s="304">
        <f t="shared" si="1379"/>
        <v>1.993588459226608</v>
      </c>
      <c r="EO3129" s="77">
        <f t="shared" si="1380"/>
        <v>0</v>
      </c>
      <c r="EP3129" s="304">
        <f t="shared" si="1381"/>
        <v>0.51091965537968342</v>
      </c>
      <c r="EQ3129" s="77">
        <f t="shared" si="1382"/>
        <v>0</v>
      </c>
      <c r="ER3129" s="77">
        <f t="shared" si="1383"/>
        <v>100</v>
      </c>
      <c r="ES3129" s="77">
        <f t="shared" si="1384"/>
        <v>0</v>
      </c>
    </row>
    <row r="3130" spans="1:149" s="77" customFormat="1" x14ac:dyDescent="0.45">
      <c r="A3130" s="77" t="s">
        <v>4495</v>
      </c>
      <c r="B3130" s="212" t="s">
        <v>859</v>
      </c>
      <c r="C3130" s="77" t="s">
        <v>3593</v>
      </c>
      <c r="D3130" s="77" t="s">
        <v>4490</v>
      </c>
      <c r="E3130" s="77" t="s">
        <v>637</v>
      </c>
      <c r="F3130" s="77" t="s">
        <v>4199</v>
      </c>
      <c r="G3130" s="77" t="s">
        <v>4496</v>
      </c>
      <c r="H3130" s="77" t="s">
        <v>1372</v>
      </c>
      <c r="I3130" s="77">
        <v>50</v>
      </c>
      <c r="J3130" s="304">
        <v>101.5</v>
      </c>
      <c r="L3130" s="304">
        <v>1200</v>
      </c>
      <c r="N3130" s="77" t="s">
        <v>748</v>
      </c>
      <c r="O3130" s="77" t="s">
        <v>4612</v>
      </c>
      <c r="P3130" s="72" t="s">
        <v>1374</v>
      </c>
      <c r="Q3130" s="125" t="s">
        <v>4611</v>
      </c>
      <c r="R3130" s="125"/>
      <c r="S3130" s="116"/>
      <c r="U3130" s="77">
        <v>3.59</v>
      </c>
      <c r="W3130" s="77">
        <v>2.99</v>
      </c>
      <c r="AA3130" s="192">
        <f t="shared" si="1387"/>
        <v>0.67041349244478732</v>
      </c>
      <c r="AB3130" s="168"/>
      <c r="AC3130" s="192">
        <f t="shared" si="1389"/>
        <v>0.32958650755521268</v>
      </c>
      <c r="AE3130" s="327"/>
      <c r="AG3130" s="168"/>
      <c r="AQ3130" s="178" t="s">
        <v>824</v>
      </c>
      <c r="AR3130" s="66">
        <v>0.99039999999999995</v>
      </c>
      <c r="AS3130" s="66">
        <v>1.264</v>
      </c>
      <c r="AU3130" s="276">
        <v>680.46969483145915</v>
      </c>
      <c r="AV3130" s="276">
        <v>334.53030516854085</v>
      </c>
      <c r="AW3130" s="276">
        <v>673.9371857610771</v>
      </c>
      <c r="AX3130" s="95">
        <v>14.290946750808663</v>
      </c>
      <c r="AY3130" s="276">
        <v>422.84630573303565</v>
      </c>
      <c r="AZ3130" s="95">
        <v>9.3435132126443552</v>
      </c>
      <c r="BA3130" s="178"/>
      <c r="BB3130" s="98" t="s">
        <v>3412</v>
      </c>
      <c r="BC3130" s="178" t="s">
        <v>1126</v>
      </c>
      <c r="BD3130" s="96">
        <v>46.820873400000004</v>
      </c>
      <c r="BF3130" s="230">
        <v>1.6306748399999997</v>
      </c>
      <c r="BH3130" s="96">
        <v>16.912148639999998</v>
      </c>
      <c r="BN3130" s="230">
        <v>9.9988684799999987</v>
      </c>
      <c r="BR3130" s="96">
        <v>5.6243635199999993</v>
      </c>
      <c r="BX3130" s="96">
        <v>10.672620359999998</v>
      </c>
      <c r="BZ3130" s="96">
        <v>3.3687593999999996</v>
      </c>
      <c r="CB3130" s="96">
        <v>1.9431394799999999</v>
      </c>
      <c r="CD3130" s="96">
        <v>0.49799051999999994</v>
      </c>
      <c r="DH3130" s="96">
        <f t="shared" si="1388"/>
        <v>97.469438639999993</v>
      </c>
      <c r="DJ3130" s="230">
        <f t="shared" si="1386"/>
        <v>2.5305613600000072</v>
      </c>
      <c r="DL3130" s="77" t="s">
        <v>827</v>
      </c>
      <c r="DO3130" s="348">
        <v>2.12</v>
      </c>
      <c r="DP3130" s="77">
        <v>0.17</v>
      </c>
      <c r="DQ3130" s="348">
        <f t="shared" si="1390"/>
        <v>5.4800000000000001E-2</v>
      </c>
      <c r="DS3130" s="246">
        <v>548</v>
      </c>
      <c r="DT3130" s="77">
        <v>82</v>
      </c>
      <c r="DU3130" s="96"/>
      <c r="DW3130" s="178"/>
      <c r="DX3130" s="304">
        <f t="shared" si="1363"/>
        <v>48.03646563814867</v>
      </c>
      <c r="DY3130" s="77">
        <f t="shared" si="1364"/>
        <v>0</v>
      </c>
      <c r="DZ3130" s="304">
        <f t="shared" si="1365"/>
        <v>1.6730114205570024</v>
      </c>
      <c r="EA3130" s="77">
        <f t="shared" si="1366"/>
        <v>0</v>
      </c>
      <c r="EB3130" s="304">
        <f t="shared" si="1367"/>
        <v>17.351232217992386</v>
      </c>
      <c r="EC3130" s="77">
        <f t="shared" si="1368"/>
        <v>0</v>
      </c>
      <c r="ED3130" s="304">
        <f t="shared" si="1369"/>
        <v>10.258465237427369</v>
      </c>
      <c r="EE3130" s="77">
        <f t="shared" si="1370"/>
        <v>0</v>
      </c>
      <c r="EF3130" s="304">
        <f t="shared" si="1371"/>
        <v>0</v>
      </c>
      <c r="EG3130" s="77" t="e">
        <f t="shared" si="1372"/>
        <v>#DIV/0!</v>
      </c>
      <c r="EH3130" s="304">
        <f t="shared" si="1373"/>
        <v>5.7703866960528947</v>
      </c>
      <c r="EI3130" s="77">
        <f t="shared" si="1374"/>
        <v>0</v>
      </c>
      <c r="EJ3130" s="304">
        <f t="shared" si="1375"/>
        <v>10.949709477058704</v>
      </c>
      <c r="EK3130" s="77">
        <f t="shared" si="1376"/>
        <v>0</v>
      </c>
      <c r="EL3130" s="304">
        <f t="shared" si="1377"/>
        <v>3.4562211981566815</v>
      </c>
      <c r="EM3130" s="77">
        <f t="shared" si="1378"/>
        <v>0</v>
      </c>
      <c r="EN3130" s="304">
        <f t="shared" si="1379"/>
        <v>1.993588459226608</v>
      </c>
      <c r="EO3130" s="77">
        <f t="shared" si="1380"/>
        <v>0</v>
      </c>
      <c r="EP3130" s="304">
        <f t="shared" si="1381"/>
        <v>0.51091965537968342</v>
      </c>
      <c r="EQ3130" s="77">
        <f t="shared" si="1382"/>
        <v>0</v>
      </c>
      <c r="ER3130" s="77">
        <f t="shared" si="1383"/>
        <v>100</v>
      </c>
      <c r="ES3130" s="77">
        <f t="shared" si="1384"/>
        <v>0</v>
      </c>
    </row>
    <row r="3131" spans="1:149" s="77" customFormat="1" x14ac:dyDescent="0.45">
      <c r="A3131" s="77" t="s">
        <v>4495</v>
      </c>
      <c r="B3131" s="212" t="s">
        <v>859</v>
      </c>
      <c r="C3131" s="77" t="s">
        <v>3593</v>
      </c>
      <c r="D3131" s="77" t="s">
        <v>4490</v>
      </c>
      <c r="E3131" s="77" t="s">
        <v>637</v>
      </c>
      <c r="F3131" s="77" t="s">
        <v>4200</v>
      </c>
      <c r="G3131" s="77" t="s">
        <v>4496</v>
      </c>
      <c r="H3131" s="77" t="s">
        <v>1372</v>
      </c>
      <c r="I3131" s="77">
        <v>50</v>
      </c>
      <c r="J3131" s="304">
        <v>101.5</v>
      </c>
      <c r="L3131" s="304">
        <v>1200</v>
      </c>
      <c r="N3131" s="77" t="s">
        <v>748</v>
      </c>
      <c r="O3131" s="77" t="s">
        <v>4612</v>
      </c>
      <c r="P3131" s="72" t="s">
        <v>1374</v>
      </c>
      <c r="Q3131" s="125" t="s">
        <v>4611</v>
      </c>
      <c r="R3131" s="125"/>
      <c r="S3131" s="116"/>
      <c r="U3131" s="77">
        <v>0</v>
      </c>
      <c r="W3131" s="77">
        <v>4.8499999999999996</v>
      </c>
      <c r="AA3131" s="220">
        <f t="shared" si="1387"/>
        <v>1</v>
      </c>
      <c r="AB3131" s="168"/>
      <c r="AC3131" s="220">
        <f t="shared" si="1389"/>
        <v>0</v>
      </c>
      <c r="AE3131" s="327"/>
      <c r="AG3131" s="168"/>
      <c r="AQ3131" s="178"/>
      <c r="AR3131" s="66">
        <v>0.99070000000000003</v>
      </c>
      <c r="AS3131" s="66"/>
      <c r="AU3131" s="276">
        <v>1015</v>
      </c>
      <c r="AV3131" s="276"/>
      <c r="AW3131" s="276">
        <v>1005.5605</v>
      </c>
      <c r="AX3131" s="95"/>
      <c r="AY3131" s="276"/>
      <c r="AZ3131" s="95"/>
      <c r="BA3131" s="178"/>
      <c r="BB3131" s="98" t="s">
        <v>3412</v>
      </c>
      <c r="BC3131" s="178" t="s">
        <v>1126</v>
      </c>
      <c r="BD3131" s="96">
        <v>46.195029999999996</v>
      </c>
      <c r="BF3131" s="230">
        <v>1.6088779999999998</v>
      </c>
      <c r="BH3131" s="96">
        <v>16.686087999999998</v>
      </c>
      <c r="BN3131" s="230">
        <v>9.8652159999999984</v>
      </c>
      <c r="BR3131" s="96">
        <v>5.5491839999999995</v>
      </c>
      <c r="BX3131" s="96">
        <v>10.529961999999998</v>
      </c>
      <c r="BZ3131" s="96">
        <v>3.3237299999999999</v>
      </c>
      <c r="CB3131" s="96">
        <v>1.9171659999999997</v>
      </c>
      <c r="CD3131" s="96">
        <v>0.49133399999999994</v>
      </c>
      <c r="DH3131" s="96">
        <f t="shared" si="1388"/>
        <v>96.166587999999976</v>
      </c>
      <c r="DJ3131" s="230">
        <f t="shared" si="1386"/>
        <v>3.833412000000024</v>
      </c>
      <c r="DL3131" s="77" t="s">
        <v>827</v>
      </c>
      <c r="DO3131" s="348">
        <v>3.48</v>
      </c>
      <c r="DP3131" s="77">
        <v>0.22</v>
      </c>
      <c r="DQ3131" s="348"/>
      <c r="DS3131" s="246"/>
      <c r="DU3131" s="96"/>
      <c r="DW3131" s="178"/>
      <c r="DX3131" s="304">
        <f t="shared" si="1363"/>
        <v>48.03646563814867</v>
      </c>
      <c r="DY3131" s="77">
        <f t="shared" si="1364"/>
        <v>0</v>
      </c>
      <c r="DZ3131" s="304">
        <f t="shared" si="1365"/>
        <v>1.6730114205570028</v>
      </c>
      <c r="EA3131" s="77">
        <f t="shared" si="1366"/>
        <v>0</v>
      </c>
      <c r="EB3131" s="304">
        <f t="shared" si="1367"/>
        <v>17.351232217992386</v>
      </c>
      <c r="EC3131" s="77">
        <f t="shared" si="1368"/>
        <v>0</v>
      </c>
      <c r="ED3131" s="304">
        <f t="shared" si="1369"/>
        <v>10.258465237427371</v>
      </c>
      <c r="EE3131" s="77">
        <f t="shared" si="1370"/>
        <v>0</v>
      </c>
      <c r="EF3131" s="304">
        <f t="shared" si="1371"/>
        <v>0</v>
      </c>
      <c r="EG3131" s="77" t="e">
        <f t="shared" si="1372"/>
        <v>#DIV/0!</v>
      </c>
      <c r="EH3131" s="304">
        <f t="shared" si="1373"/>
        <v>5.7703866960528964</v>
      </c>
      <c r="EI3131" s="77">
        <f t="shared" si="1374"/>
        <v>0</v>
      </c>
      <c r="EJ3131" s="304">
        <f t="shared" si="1375"/>
        <v>10.949709477058706</v>
      </c>
      <c r="EK3131" s="77">
        <f t="shared" si="1376"/>
        <v>0</v>
      </c>
      <c r="EL3131" s="304">
        <f t="shared" si="1377"/>
        <v>3.4562211981566828</v>
      </c>
      <c r="EM3131" s="77">
        <f t="shared" si="1378"/>
        <v>0</v>
      </c>
      <c r="EN3131" s="304">
        <f t="shared" si="1379"/>
        <v>1.993588459226608</v>
      </c>
      <c r="EO3131" s="77">
        <f t="shared" si="1380"/>
        <v>0</v>
      </c>
      <c r="EP3131" s="304">
        <f t="shared" si="1381"/>
        <v>0.51091965537968342</v>
      </c>
      <c r="EQ3131" s="77">
        <f t="shared" si="1382"/>
        <v>0</v>
      </c>
      <c r="ER3131" s="77">
        <f t="shared" si="1383"/>
        <v>100</v>
      </c>
      <c r="ES3131" s="77">
        <f t="shared" si="1384"/>
        <v>0</v>
      </c>
    </row>
    <row r="3132" spans="1:149" s="77" customFormat="1" x14ac:dyDescent="0.45">
      <c r="A3132" s="77" t="s">
        <v>4495</v>
      </c>
      <c r="B3132" s="212" t="s">
        <v>859</v>
      </c>
      <c r="C3132" s="77" t="s">
        <v>3593</v>
      </c>
      <c r="D3132" s="77" t="s">
        <v>4490</v>
      </c>
      <c r="E3132" s="77" t="s">
        <v>637</v>
      </c>
      <c r="F3132" s="77" t="s">
        <v>4201</v>
      </c>
      <c r="G3132" s="77" t="s">
        <v>4496</v>
      </c>
      <c r="H3132" s="77" t="s">
        <v>1372</v>
      </c>
      <c r="I3132" s="77">
        <v>26</v>
      </c>
      <c r="J3132" s="304">
        <v>101.7</v>
      </c>
      <c r="L3132" s="304">
        <v>1200</v>
      </c>
      <c r="N3132" s="77" t="s">
        <v>748</v>
      </c>
      <c r="O3132" s="77" t="s">
        <v>4612</v>
      </c>
      <c r="P3132" s="72" t="s">
        <v>1374</v>
      </c>
      <c r="Q3132" s="125" t="s">
        <v>4611</v>
      </c>
      <c r="R3132" s="125"/>
      <c r="S3132" s="116"/>
      <c r="U3132" s="77">
        <v>2.1</v>
      </c>
      <c r="W3132" s="77">
        <v>0</v>
      </c>
      <c r="AA3132" s="220">
        <f t="shared" si="1387"/>
        <v>0</v>
      </c>
      <c r="AB3132" s="168"/>
      <c r="AC3132" s="220">
        <f t="shared" si="1389"/>
        <v>1</v>
      </c>
      <c r="AE3132" s="327"/>
      <c r="AG3132" s="168"/>
      <c r="AQ3132" s="178" t="s">
        <v>824</v>
      </c>
      <c r="AR3132" s="66">
        <v>0.99070000000000003</v>
      </c>
      <c r="AS3132" s="66">
        <v>1.2490000000000001</v>
      </c>
      <c r="AU3132" s="276"/>
      <c r="AV3132" s="276">
        <v>1017</v>
      </c>
      <c r="AW3132" s="276">
        <v>0</v>
      </c>
      <c r="AX3132" s="95"/>
      <c r="AY3132" s="276">
        <v>1270.2330000000002</v>
      </c>
      <c r="AZ3132" s="95">
        <v>28.024089413019293</v>
      </c>
      <c r="BA3132" s="178"/>
      <c r="BB3132" s="98" t="s">
        <v>3412</v>
      </c>
      <c r="BC3132" s="178" t="s">
        <v>1126</v>
      </c>
      <c r="BD3132" s="96">
        <v>47.4413464</v>
      </c>
      <c r="BF3132" s="230">
        <v>1.65228464</v>
      </c>
      <c r="BH3132" s="96">
        <v>17.13626944</v>
      </c>
      <c r="BN3132" s="230">
        <v>10.131374080000001</v>
      </c>
      <c r="BR3132" s="96">
        <v>5.6988979199999994</v>
      </c>
      <c r="BX3132" s="96">
        <v>10.814054559999999</v>
      </c>
      <c r="BZ3132" s="96">
        <v>3.4134023999999998</v>
      </c>
      <c r="CB3132" s="96">
        <v>1.96889008</v>
      </c>
      <c r="CD3132" s="96">
        <v>0.50458992000000003</v>
      </c>
      <c r="DH3132" s="96">
        <f t="shared" si="1388"/>
        <v>98.761109439999984</v>
      </c>
      <c r="DJ3132" s="230">
        <f t="shared" si="1386"/>
        <v>1.2388905600000157</v>
      </c>
      <c r="DL3132" s="77" t="s">
        <v>827</v>
      </c>
      <c r="DO3132" s="348">
        <v>0.8</v>
      </c>
      <c r="DP3132" s="77">
        <v>0.05</v>
      </c>
      <c r="DQ3132" s="348">
        <f t="shared" si="1390"/>
        <v>8.0799999999999997E-2</v>
      </c>
      <c r="DS3132" s="246">
        <v>808</v>
      </c>
      <c r="DT3132" s="77">
        <v>121</v>
      </c>
      <c r="DU3132" s="96"/>
      <c r="DW3132" s="178"/>
      <c r="DX3132" s="304">
        <f t="shared" si="1363"/>
        <v>48.03646563814867</v>
      </c>
      <c r="DY3132" s="77">
        <f t="shared" si="1364"/>
        <v>0</v>
      </c>
      <c r="DZ3132" s="304">
        <f t="shared" si="1365"/>
        <v>1.6730114205570028</v>
      </c>
      <c r="EA3132" s="77">
        <f t="shared" si="1366"/>
        <v>0</v>
      </c>
      <c r="EB3132" s="304">
        <f t="shared" si="1367"/>
        <v>17.351232217992386</v>
      </c>
      <c r="EC3132" s="77">
        <f t="shared" si="1368"/>
        <v>0</v>
      </c>
      <c r="ED3132" s="304">
        <f t="shared" si="1369"/>
        <v>10.258465237427371</v>
      </c>
      <c r="EE3132" s="77">
        <f t="shared" si="1370"/>
        <v>0</v>
      </c>
      <c r="EF3132" s="304">
        <f t="shared" si="1371"/>
        <v>0</v>
      </c>
      <c r="EG3132" s="77" t="e">
        <f t="shared" si="1372"/>
        <v>#DIV/0!</v>
      </c>
      <c r="EH3132" s="304">
        <f t="shared" si="1373"/>
        <v>5.7703866960528956</v>
      </c>
      <c r="EI3132" s="77">
        <f t="shared" si="1374"/>
        <v>0</v>
      </c>
      <c r="EJ3132" s="304">
        <f t="shared" si="1375"/>
        <v>10.949709477058708</v>
      </c>
      <c r="EK3132" s="77">
        <f t="shared" si="1376"/>
        <v>0</v>
      </c>
      <c r="EL3132" s="304">
        <f t="shared" si="1377"/>
        <v>3.4562211981566824</v>
      </c>
      <c r="EM3132" s="77">
        <f t="shared" si="1378"/>
        <v>0</v>
      </c>
      <c r="EN3132" s="304">
        <f t="shared" si="1379"/>
        <v>1.993588459226608</v>
      </c>
      <c r="EO3132" s="77">
        <f t="shared" si="1380"/>
        <v>0</v>
      </c>
      <c r="EP3132" s="304">
        <f t="shared" si="1381"/>
        <v>0.51091965537968353</v>
      </c>
      <c r="EQ3132" s="77">
        <f t="shared" si="1382"/>
        <v>0</v>
      </c>
      <c r="ER3132" s="77">
        <f t="shared" si="1383"/>
        <v>100</v>
      </c>
      <c r="ES3132" s="77">
        <f t="shared" si="1384"/>
        <v>0</v>
      </c>
    </row>
    <row r="3133" spans="1:149" s="77" customFormat="1" x14ac:dyDescent="0.45">
      <c r="A3133" s="77" t="s">
        <v>4495</v>
      </c>
      <c r="B3133" s="212" t="s">
        <v>859</v>
      </c>
      <c r="C3133" s="77" t="s">
        <v>3593</v>
      </c>
      <c r="D3133" s="77" t="s">
        <v>4490</v>
      </c>
      <c r="E3133" s="77" t="s">
        <v>637</v>
      </c>
      <c r="F3133" s="77" t="s">
        <v>4202</v>
      </c>
      <c r="G3133" s="77" t="s">
        <v>4496</v>
      </c>
      <c r="H3133" s="77" t="s">
        <v>1372</v>
      </c>
      <c r="I3133" s="77">
        <v>26</v>
      </c>
      <c r="J3133" s="304">
        <v>101.7</v>
      </c>
      <c r="L3133" s="304">
        <v>1200</v>
      </c>
      <c r="N3133" s="77" t="s">
        <v>748</v>
      </c>
      <c r="O3133" s="77" t="s">
        <v>4612</v>
      </c>
      <c r="P3133" s="72" t="s">
        <v>1374</v>
      </c>
      <c r="Q3133" s="125" t="s">
        <v>4611</v>
      </c>
      <c r="R3133" s="125"/>
      <c r="S3133" s="116"/>
      <c r="U3133" s="77">
        <v>2.92</v>
      </c>
      <c r="W3133" s="77">
        <v>2.87</v>
      </c>
      <c r="AA3133" s="192">
        <f t="shared" si="1387"/>
        <v>0.70592269142013708</v>
      </c>
      <c r="AB3133" s="168"/>
      <c r="AC3133" s="192">
        <f t="shared" si="1389"/>
        <v>0.29407730857986292</v>
      </c>
      <c r="AE3133" s="327"/>
      <c r="AG3133" s="168"/>
      <c r="AQ3133" s="178" t="s">
        <v>824</v>
      </c>
      <c r="AR3133" s="66">
        <v>0.99019999999999997</v>
      </c>
      <c r="AS3133" s="66">
        <v>1.2649999999999999</v>
      </c>
      <c r="AU3133" s="276">
        <v>717.92337717427938</v>
      </c>
      <c r="AV3133" s="276">
        <v>299.07662282572056</v>
      </c>
      <c r="AW3133" s="276">
        <v>710.88772807797147</v>
      </c>
      <c r="AX3133" s="95">
        <v>15.046850043370579</v>
      </c>
      <c r="AY3133" s="276">
        <v>378.33192787453646</v>
      </c>
      <c r="AZ3133" s="95">
        <v>8.3468212324478852</v>
      </c>
      <c r="BA3133" s="178"/>
      <c r="BB3133" s="98" t="s">
        <v>3412</v>
      </c>
      <c r="BC3133" s="178" t="s">
        <v>1126</v>
      </c>
      <c r="BD3133" s="96">
        <v>46.840724700000003</v>
      </c>
      <c r="BF3133" s="230">
        <v>1.6313662199999999</v>
      </c>
      <c r="BH3133" s="96">
        <v>16.919319120000001</v>
      </c>
      <c r="BN3133" s="230">
        <v>10.00310784</v>
      </c>
      <c r="BR3133" s="96">
        <v>5.62674816</v>
      </c>
      <c r="BX3133" s="96">
        <v>10.677145379999999</v>
      </c>
      <c r="BZ3133" s="96">
        <v>3.3701877000000002</v>
      </c>
      <c r="CB3133" s="96">
        <v>1.94396334</v>
      </c>
      <c r="CD3133" s="96">
        <v>0.49820165999999999</v>
      </c>
      <c r="DH3133" s="96">
        <f t="shared" si="1388"/>
        <v>97.510764120000005</v>
      </c>
      <c r="DJ3133" s="230">
        <f t="shared" si="1386"/>
        <v>2.4892358799999954</v>
      </c>
      <c r="DL3133" s="77" t="s">
        <v>827</v>
      </c>
      <c r="DO3133" s="348">
        <v>2.08</v>
      </c>
      <c r="DP3133" s="77">
        <v>0.08</v>
      </c>
      <c r="DQ3133" s="348">
        <f t="shared" si="1390"/>
        <v>5.3400000000000003E-2</v>
      </c>
      <c r="DS3133" s="246">
        <v>534</v>
      </c>
      <c r="DT3133" s="77">
        <v>75</v>
      </c>
      <c r="DU3133" s="96"/>
      <c r="DW3133" s="178"/>
      <c r="DX3133" s="304">
        <f t="shared" si="1363"/>
        <v>48.03646563814867</v>
      </c>
      <c r="DY3133" s="77">
        <f t="shared" si="1364"/>
        <v>0</v>
      </c>
      <c r="DZ3133" s="304">
        <f t="shared" si="1365"/>
        <v>1.6730114205570024</v>
      </c>
      <c r="EA3133" s="77">
        <f t="shared" si="1366"/>
        <v>0</v>
      </c>
      <c r="EB3133" s="304">
        <f t="shared" si="1367"/>
        <v>17.351232217992386</v>
      </c>
      <c r="EC3133" s="77">
        <f t="shared" si="1368"/>
        <v>0</v>
      </c>
      <c r="ED3133" s="304">
        <f t="shared" si="1369"/>
        <v>10.258465237427369</v>
      </c>
      <c r="EE3133" s="77">
        <f t="shared" si="1370"/>
        <v>0</v>
      </c>
      <c r="EF3133" s="304">
        <f t="shared" si="1371"/>
        <v>0</v>
      </c>
      <c r="EG3133" s="77" t="e">
        <f t="shared" si="1372"/>
        <v>#DIV/0!</v>
      </c>
      <c r="EH3133" s="304">
        <f t="shared" si="1373"/>
        <v>5.7703866960528947</v>
      </c>
      <c r="EI3133" s="77">
        <f t="shared" si="1374"/>
        <v>0</v>
      </c>
      <c r="EJ3133" s="304">
        <f t="shared" si="1375"/>
        <v>10.949709477058704</v>
      </c>
      <c r="EK3133" s="77">
        <f t="shared" si="1376"/>
        <v>0</v>
      </c>
      <c r="EL3133" s="304">
        <f t="shared" si="1377"/>
        <v>3.4562211981566824</v>
      </c>
      <c r="EM3133" s="77">
        <f t="shared" si="1378"/>
        <v>0</v>
      </c>
      <c r="EN3133" s="304">
        <f t="shared" si="1379"/>
        <v>1.9935884592266078</v>
      </c>
      <c r="EO3133" s="77">
        <f t="shared" si="1380"/>
        <v>0</v>
      </c>
      <c r="EP3133" s="304">
        <f t="shared" si="1381"/>
        <v>0.51091965537968342</v>
      </c>
      <c r="EQ3133" s="77">
        <f t="shared" si="1382"/>
        <v>0</v>
      </c>
      <c r="ER3133" s="77">
        <f t="shared" si="1383"/>
        <v>100</v>
      </c>
      <c r="ES3133" s="77">
        <f t="shared" si="1384"/>
        <v>0</v>
      </c>
    </row>
    <row r="3134" spans="1:149" s="77" customFormat="1" x14ac:dyDescent="0.45">
      <c r="A3134" s="77" t="s">
        <v>4495</v>
      </c>
      <c r="B3134" s="212" t="s">
        <v>859</v>
      </c>
      <c r="C3134" s="77" t="s">
        <v>3593</v>
      </c>
      <c r="D3134" s="77" t="s">
        <v>4490</v>
      </c>
      <c r="E3134" s="77" t="s">
        <v>637</v>
      </c>
      <c r="F3134" s="77" t="s">
        <v>4203</v>
      </c>
      <c r="G3134" s="77" t="s">
        <v>4496</v>
      </c>
      <c r="H3134" s="77" t="s">
        <v>1372</v>
      </c>
      <c r="I3134" s="77">
        <v>56</v>
      </c>
      <c r="J3134" s="304">
        <v>153</v>
      </c>
      <c r="L3134" s="304">
        <v>1200</v>
      </c>
      <c r="N3134" s="77" t="s">
        <v>748</v>
      </c>
      <c r="O3134" s="77" t="s">
        <v>4612</v>
      </c>
      <c r="P3134" s="72" t="s">
        <v>1374</v>
      </c>
      <c r="Q3134" s="125" t="s">
        <v>4611</v>
      </c>
      <c r="R3134" s="125"/>
      <c r="S3134" s="116"/>
      <c r="U3134" s="77">
        <v>1.75</v>
      </c>
      <c r="W3134" s="77">
        <v>0</v>
      </c>
      <c r="AA3134" s="220">
        <f t="shared" si="1387"/>
        <v>0</v>
      </c>
      <c r="AB3134" s="168"/>
      <c r="AC3134" s="220">
        <f t="shared" si="1389"/>
        <v>1</v>
      </c>
      <c r="AE3134" s="327"/>
      <c r="AG3134" s="168"/>
      <c r="AQ3134" s="178" t="s">
        <v>824</v>
      </c>
      <c r="AR3134" s="66">
        <v>0.99609999999999999</v>
      </c>
      <c r="AS3134" s="66">
        <v>1.41</v>
      </c>
      <c r="AU3134" s="276"/>
      <c r="AV3134" s="276">
        <v>1530</v>
      </c>
      <c r="AW3134" s="276">
        <v>0</v>
      </c>
      <c r="AX3134" s="95"/>
      <c r="AY3134" s="276">
        <v>2157.2999999999997</v>
      </c>
      <c r="AZ3134" s="95">
        <v>35.505412671873003</v>
      </c>
      <c r="BA3134" s="178"/>
      <c r="BB3134" s="98" t="s">
        <v>3412</v>
      </c>
      <c r="BC3134" s="178" t="s">
        <v>1126</v>
      </c>
      <c r="BD3134" s="96">
        <v>47.116724900000001</v>
      </c>
      <c r="BF3134" s="230">
        <v>1.64097874</v>
      </c>
      <c r="BH3134" s="96">
        <v>17.019013040000001</v>
      </c>
      <c r="BN3134" s="230">
        <v>10.06204928</v>
      </c>
      <c r="BR3134" s="96">
        <v>5.6599027199999989</v>
      </c>
      <c r="BX3134" s="96">
        <v>10.740058459999998</v>
      </c>
      <c r="BZ3134" s="96">
        <v>3.3900459000000001</v>
      </c>
      <c r="CB3134" s="96">
        <v>1.9554177799999999</v>
      </c>
      <c r="CD3134" s="96">
        <v>0.50113721999999994</v>
      </c>
      <c r="DH3134" s="96">
        <f t="shared" si="1388"/>
        <v>98.085328040000022</v>
      </c>
      <c r="DJ3134" s="230">
        <f t="shared" si="1386"/>
        <v>1.9146719599999784</v>
      </c>
      <c r="DL3134" s="77" t="s">
        <v>827</v>
      </c>
      <c r="DO3134" s="348">
        <v>1.43</v>
      </c>
      <c r="DP3134" s="77">
        <v>7.0000000000000007E-2</v>
      </c>
      <c r="DQ3134" s="348">
        <f t="shared" si="1390"/>
        <v>0.1278</v>
      </c>
      <c r="DS3134" s="246">
        <v>1278</v>
      </c>
      <c r="DT3134" s="77">
        <v>179</v>
      </c>
      <c r="DU3134" s="96"/>
      <c r="DW3134" s="178"/>
      <c r="DX3134" s="304">
        <f t="shared" si="1363"/>
        <v>48.036465638148655</v>
      </c>
      <c r="DY3134" s="77">
        <f t="shared" si="1364"/>
        <v>0</v>
      </c>
      <c r="DZ3134" s="304">
        <f t="shared" si="1365"/>
        <v>1.6730114205570024</v>
      </c>
      <c r="EA3134" s="77">
        <f t="shared" si="1366"/>
        <v>0</v>
      </c>
      <c r="EB3134" s="304">
        <f t="shared" si="1367"/>
        <v>17.351232217992383</v>
      </c>
      <c r="EC3134" s="77">
        <f t="shared" si="1368"/>
        <v>0</v>
      </c>
      <c r="ED3134" s="304">
        <f t="shared" si="1369"/>
        <v>10.258465237427366</v>
      </c>
      <c r="EE3134" s="77">
        <f t="shared" si="1370"/>
        <v>0</v>
      </c>
      <c r="EF3134" s="304">
        <f t="shared" si="1371"/>
        <v>0</v>
      </c>
      <c r="EG3134" s="77" t="e">
        <f t="shared" si="1372"/>
        <v>#DIV/0!</v>
      </c>
      <c r="EH3134" s="304">
        <f t="shared" si="1373"/>
        <v>5.7703866960528929</v>
      </c>
      <c r="EI3134" s="77">
        <f t="shared" si="1374"/>
        <v>0</v>
      </c>
      <c r="EJ3134" s="304">
        <f t="shared" si="1375"/>
        <v>10.949709477058702</v>
      </c>
      <c r="EK3134" s="77">
        <f t="shared" si="1376"/>
        <v>0</v>
      </c>
      <c r="EL3134" s="304">
        <f t="shared" si="1377"/>
        <v>3.4562211981566815</v>
      </c>
      <c r="EM3134" s="77">
        <f t="shared" si="1378"/>
        <v>0</v>
      </c>
      <c r="EN3134" s="304">
        <f t="shared" si="1379"/>
        <v>1.9935884592266073</v>
      </c>
      <c r="EO3134" s="77">
        <f t="shared" si="1380"/>
        <v>0</v>
      </c>
      <c r="EP3134" s="304">
        <f t="shared" si="1381"/>
        <v>0.51091965537968331</v>
      </c>
      <c r="EQ3134" s="77">
        <f t="shared" si="1382"/>
        <v>0</v>
      </c>
      <c r="ER3134" s="77">
        <f t="shared" si="1383"/>
        <v>100</v>
      </c>
      <c r="ES3134" s="77">
        <f t="shared" si="1384"/>
        <v>0</v>
      </c>
    </row>
    <row r="3135" spans="1:149" s="77" customFormat="1" x14ac:dyDescent="0.45">
      <c r="A3135" s="77" t="s">
        <v>4495</v>
      </c>
      <c r="B3135" s="212" t="s">
        <v>859</v>
      </c>
      <c r="C3135" s="77" t="s">
        <v>3593</v>
      </c>
      <c r="D3135" s="77" t="s">
        <v>4490</v>
      </c>
      <c r="E3135" s="77" t="s">
        <v>637</v>
      </c>
      <c r="F3135" s="77" t="s">
        <v>4204</v>
      </c>
      <c r="G3135" s="77" t="s">
        <v>4496</v>
      </c>
      <c r="H3135" s="77" t="s">
        <v>1372</v>
      </c>
      <c r="I3135" s="77">
        <v>56</v>
      </c>
      <c r="J3135" s="304">
        <v>153</v>
      </c>
      <c r="L3135" s="304">
        <v>1200</v>
      </c>
      <c r="N3135" s="77" t="s">
        <v>748</v>
      </c>
      <c r="O3135" s="77" t="s">
        <v>4612</v>
      </c>
      <c r="P3135" s="72" t="s">
        <v>1374</v>
      </c>
      <c r="Q3135" s="125" t="s">
        <v>4611</v>
      </c>
      <c r="R3135" s="125"/>
      <c r="S3135" s="116"/>
      <c r="U3135" s="77">
        <v>2.93</v>
      </c>
      <c r="W3135" s="77">
        <v>3.22</v>
      </c>
      <c r="AA3135" s="192">
        <f t="shared" si="1387"/>
        <v>0.72855697472839553</v>
      </c>
      <c r="AB3135" s="168"/>
      <c r="AC3135" s="192">
        <f t="shared" si="1389"/>
        <v>0.27144302527160447</v>
      </c>
      <c r="AE3135" s="327"/>
      <c r="AG3135" s="168"/>
      <c r="AQ3135" s="178" t="s">
        <v>824</v>
      </c>
      <c r="AR3135" s="66">
        <v>0.996</v>
      </c>
      <c r="AS3135" s="66">
        <v>1.1439999999999999</v>
      </c>
      <c r="AU3135" s="276">
        <v>1114.6921713344452</v>
      </c>
      <c r="AV3135" s="276">
        <v>415.30782866555484</v>
      </c>
      <c r="AW3135" s="276">
        <v>1110.2334026491073</v>
      </c>
      <c r="AX3135" s="95">
        <v>17.437169037701967</v>
      </c>
      <c r="AY3135" s="276">
        <v>475.11215599339471</v>
      </c>
      <c r="AZ3135" s="95">
        <v>7.8195212367166276</v>
      </c>
      <c r="BA3135" s="178"/>
      <c r="BB3135" s="98" t="s">
        <v>3412</v>
      </c>
      <c r="BC3135" s="178" t="s">
        <v>1126</v>
      </c>
      <c r="BD3135" s="96">
        <v>46.370766750000001</v>
      </c>
      <c r="BF3135" s="230">
        <v>1.6149985499999997</v>
      </c>
      <c r="BH3135" s="96">
        <v>16.749565799999999</v>
      </c>
      <c r="BN3135" s="230">
        <v>9.9027455999999994</v>
      </c>
      <c r="BR3135" s="96">
        <v>5.570294399999999</v>
      </c>
      <c r="BX3135" s="96">
        <v>10.570020449999999</v>
      </c>
      <c r="BZ3135" s="96">
        <v>3.33637425</v>
      </c>
      <c r="CB3135" s="96">
        <v>1.92445935</v>
      </c>
      <c r="CD3135" s="96">
        <v>0.49320314999999992</v>
      </c>
      <c r="DH3135" s="96">
        <f t="shared" si="1388"/>
        <v>96.532428300000007</v>
      </c>
      <c r="DJ3135" s="230">
        <f t="shared" si="1386"/>
        <v>3.4675716999999935</v>
      </c>
      <c r="DL3135" s="77" t="s">
        <v>827</v>
      </c>
      <c r="DO3135" s="348">
        <v>3.01</v>
      </c>
      <c r="DP3135" s="77">
        <v>0.26</v>
      </c>
      <c r="DQ3135" s="348">
        <f t="shared" si="1390"/>
        <v>0.10349999999999999</v>
      </c>
      <c r="DS3135" s="246">
        <v>1035</v>
      </c>
      <c r="DT3135" s="77">
        <v>145</v>
      </c>
      <c r="DU3135" s="96"/>
      <c r="DW3135" s="178"/>
      <c r="DX3135" s="304">
        <f t="shared" si="1363"/>
        <v>48.03646563814867</v>
      </c>
      <c r="DY3135" s="77">
        <f t="shared" si="1364"/>
        <v>0</v>
      </c>
      <c r="DZ3135" s="304">
        <f t="shared" si="1365"/>
        <v>1.6730114205570019</v>
      </c>
      <c r="EA3135" s="77">
        <f t="shared" si="1366"/>
        <v>0</v>
      </c>
      <c r="EB3135" s="304">
        <f t="shared" si="1367"/>
        <v>17.351232217992386</v>
      </c>
      <c r="EC3135" s="77">
        <f t="shared" si="1368"/>
        <v>0</v>
      </c>
      <c r="ED3135" s="304">
        <f t="shared" si="1369"/>
        <v>10.258465237427368</v>
      </c>
      <c r="EE3135" s="77">
        <f t="shared" si="1370"/>
        <v>0</v>
      </c>
      <c r="EF3135" s="304">
        <f t="shared" si="1371"/>
        <v>0</v>
      </c>
      <c r="EG3135" s="77" t="e">
        <f t="shared" si="1372"/>
        <v>#DIV/0!</v>
      </c>
      <c r="EH3135" s="304">
        <f t="shared" si="1373"/>
        <v>5.7703866960528938</v>
      </c>
      <c r="EI3135" s="77">
        <f t="shared" si="1374"/>
        <v>0</v>
      </c>
      <c r="EJ3135" s="304">
        <f t="shared" si="1375"/>
        <v>10.949709477058704</v>
      </c>
      <c r="EK3135" s="77">
        <f t="shared" si="1376"/>
        <v>0</v>
      </c>
      <c r="EL3135" s="304">
        <f t="shared" si="1377"/>
        <v>3.4562211981566815</v>
      </c>
      <c r="EM3135" s="77">
        <f t="shared" si="1378"/>
        <v>0</v>
      </c>
      <c r="EN3135" s="304">
        <f t="shared" si="1379"/>
        <v>1.9935884592266078</v>
      </c>
      <c r="EO3135" s="77">
        <f t="shared" si="1380"/>
        <v>0</v>
      </c>
      <c r="EP3135" s="304">
        <f t="shared" si="1381"/>
        <v>0.51091965537968331</v>
      </c>
      <c r="EQ3135" s="77">
        <f t="shared" si="1382"/>
        <v>0</v>
      </c>
      <c r="ER3135" s="77">
        <f t="shared" si="1383"/>
        <v>100</v>
      </c>
      <c r="ES3135" s="77">
        <f t="shared" si="1384"/>
        <v>0</v>
      </c>
    </row>
    <row r="3136" spans="1:149" s="77" customFormat="1" x14ac:dyDescent="0.45">
      <c r="A3136" s="77" t="s">
        <v>4495</v>
      </c>
      <c r="B3136" s="212" t="s">
        <v>859</v>
      </c>
      <c r="C3136" s="77" t="s">
        <v>3593</v>
      </c>
      <c r="D3136" s="77" t="s">
        <v>4490</v>
      </c>
      <c r="E3136" s="77" t="s">
        <v>637</v>
      </c>
      <c r="F3136" s="77" t="s">
        <v>4205</v>
      </c>
      <c r="G3136" s="77" t="s">
        <v>4496</v>
      </c>
      <c r="H3136" s="77" t="s">
        <v>1372</v>
      </c>
      <c r="I3136" s="77">
        <v>56</v>
      </c>
      <c r="J3136" s="304">
        <v>153</v>
      </c>
      <c r="L3136" s="304">
        <v>1200</v>
      </c>
      <c r="N3136" s="77" t="s">
        <v>748</v>
      </c>
      <c r="O3136" s="77" t="s">
        <v>4612</v>
      </c>
      <c r="P3136" s="72" t="s">
        <v>1374</v>
      </c>
      <c r="Q3136" s="125" t="s">
        <v>4611</v>
      </c>
      <c r="R3136" s="125"/>
      <c r="S3136" s="116"/>
      <c r="U3136" s="77">
        <v>0</v>
      </c>
      <c r="W3136" s="77">
        <v>5.44</v>
      </c>
      <c r="AA3136" s="220">
        <f t="shared" si="1387"/>
        <v>1</v>
      </c>
      <c r="AB3136" s="168"/>
      <c r="AC3136" s="220">
        <f t="shared" si="1389"/>
        <v>0</v>
      </c>
      <c r="AE3136" s="327"/>
      <c r="AG3136" s="168"/>
      <c r="AQ3136" s="178"/>
      <c r="AR3136" s="66">
        <v>0.99609999999999999</v>
      </c>
      <c r="AS3136" s="66"/>
      <c r="AU3136" s="276">
        <v>1530</v>
      </c>
      <c r="AV3136" s="276"/>
      <c r="AW3136" s="276">
        <v>1524.0329999999999</v>
      </c>
      <c r="AX3136" s="95"/>
      <c r="AY3136" s="276"/>
      <c r="AZ3136" s="95"/>
      <c r="BA3136" s="178"/>
      <c r="BB3136" s="98" t="s">
        <v>3412</v>
      </c>
      <c r="BC3136" s="178" t="s">
        <v>1126</v>
      </c>
      <c r="BD3136" s="96">
        <v>45.725120000000004</v>
      </c>
      <c r="BF3136" s="230">
        <v>1.5925119999999999</v>
      </c>
      <c r="BH3136" s="96">
        <v>16.516351999999998</v>
      </c>
      <c r="BN3136" s="230">
        <v>9.7648639999999993</v>
      </c>
      <c r="BR3136" s="96">
        <v>5.4927359999999998</v>
      </c>
      <c r="BX3136" s="96">
        <v>10.422847999999998</v>
      </c>
      <c r="BZ3136" s="96">
        <v>3.2899200000000004</v>
      </c>
      <c r="CB3136" s="96">
        <v>1.897664</v>
      </c>
      <c r="CD3136" s="96">
        <v>0.48633599999999999</v>
      </c>
      <c r="DH3136" s="96">
        <f t="shared" si="1388"/>
        <v>95.188351999999995</v>
      </c>
      <c r="DJ3136" s="230">
        <f t="shared" si="1386"/>
        <v>4.8116480000000053</v>
      </c>
      <c r="DL3136" s="77" t="s">
        <v>827</v>
      </c>
      <c r="DO3136" s="348">
        <v>4.46</v>
      </c>
      <c r="DP3136" s="77">
        <v>0.37</v>
      </c>
      <c r="DQ3136" s="348"/>
      <c r="DS3136" s="246"/>
      <c r="DU3136" s="96"/>
      <c r="DW3136" s="178"/>
      <c r="DX3136" s="304">
        <f t="shared" si="1363"/>
        <v>48.03646563814867</v>
      </c>
      <c r="DY3136" s="77">
        <f t="shared" si="1364"/>
        <v>0</v>
      </c>
      <c r="DZ3136" s="304">
        <f t="shared" si="1365"/>
        <v>1.6730114205570028</v>
      </c>
      <c r="EA3136" s="77">
        <f t="shared" si="1366"/>
        <v>0</v>
      </c>
      <c r="EB3136" s="304">
        <f t="shared" si="1367"/>
        <v>17.351232217992386</v>
      </c>
      <c r="EC3136" s="77">
        <f t="shared" si="1368"/>
        <v>0</v>
      </c>
      <c r="ED3136" s="304">
        <f t="shared" si="1369"/>
        <v>10.258465237427369</v>
      </c>
      <c r="EE3136" s="77">
        <f t="shared" si="1370"/>
        <v>0</v>
      </c>
      <c r="EF3136" s="304">
        <f t="shared" si="1371"/>
        <v>0</v>
      </c>
      <c r="EG3136" s="77" t="e">
        <f t="shared" si="1372"/>
        <v>#DIV/0!</v>
      </c>
      <c r="EH3136" s="304">
        <f t="shared" si="1373"/>
        <v>5.7703866960528956</v>
      </c>
      <c r="EI3136" s="77">
        <f t="shared" si="1374"/>
        <v>0</v>
      </c>
      <c r="EJ3136" s="304">
        <f t="shared" si="1375"/>
        <v>10.949709477058704</v>
      </c>
      <c r="EK3136" s="77">
        <f t="shared" si="1376"/>
        <v>0</v>
      </c>
      <c r="EL3136" s="304">
        <f t="shared" si="1377"/>
        <v>3.4562211981566824</v>
      </c>
      <c r="EM3136" s="77">
        <f t="shared" si="1378"/>
        <v>0</v>
      </c>
      <c r="EN3136" s="304">
        <f t="shared" si="1379"/>
        <v>1.993588459226608</v>
      </c>
      <c r="EO3136" s="77">
        <f t="shared" si="1380"/>
        <v>0</v>
      </c>
      <c r="EP3136" s="304">
        <f t="shared" si="1381"/>
        <v>0.51091965537968342</v>
      </c>
      <c r="EQ3136" s="77">
        <f t="shared" si="1382"/>
        <v>0</v>
      </c>
      <c r="ER3136" s="77">
        <f t="shared" si="1383"/>
        <v>100</v>
      </c>
      <c r="ES3136" s="77">
        <f t="shared" si="1384"/>
        <v>0</v>
      </c>
    </row>
    <row r="3137" spans="1:149" s="77" customFormat="1" x14ac:dyDescent="0.45">
      <c r="A3137" s="77" t="s">
        <v>4495</v>
      </c>
      <c r="B3137" s="212" t="s">
        <v>859</v>
      </c>
      <c r="C3137" s="77" t="s">
        <v>3593</v>
      </c>
      <c r="D3137" s="77" t="s">
        <v>4490</v>
      </c>
      <c r="E3137" s="77" t="s">
        <v>637</v>
      </c>
      <c r="F3137" s="77" t="s">
        <v>4206</v>
      </c>
      <c r="G3137" s="77" t="s">
        <v>4496</v>
      </c>
      <c r="H3137" s="77" t="s">
        <v>1372</v>
      </c>
      <c r="I3137" s="77">
        <v>56</v>
      </c>
      <c r="J3137" s="304">
        <v>153</v>
      </c>
      <c r="L3137" s="304">
        <v>1200</v>
      </c>
      <c r="N3137" s="77" t="s">
        <v>748</v>
      </c>
      <c r="O3137" s="77" t="s">
        <v>4612</v>
      </c>
      <c r="P3137" s="72" t="s">
        <v>1374</v>
      </c>
      <c r="Q3137" s="125" t="s">
        <v>4611</v>
      </c>
      <c r="R3137" s="125"/>
      <c r="S3137" s="116"/>
      <c r="U3137" s="77">
        <v>0</v>
      </c>
      <c r="W3137" s="77">
        <v>5.5</v>
      </c>
      <c r="AA3137" s="220">
        <f t="shared" si="1387"/>
        <v>1</v>
      </c>
      <c r="AB3137" s="168"/>
      <c r="AC3137" s="220">
        <f t="shared" si="1389"/>
        <v>0</v>
      </c>
      <c r="AE3137" s="327"/>
      <c r="AG3137" s="168"/>
      <c r="AQ3137" s="178"/>
      <c r="AR3137" s="66">
        <v>0.99609999999999999</v>
      </c>
      <c r="AS3137" s="66"/>
      <c r="AU3137" s="276">
        <v>1530</v>
      </c>
      <c r="AV3137" s="276"/>
      <c r="AW3137" s="276">
        <v>1524.0329999999999</v>
      </c>
      <c r="AX3137" s="95"/>
      <c r="AY3137" s="276"/>
      <c r="AZ3137" s="95"/>
      <c r="BA3137" s="178"/>
      <c r="BB3137" s="98" t="s">
        <v>3412</v>
      </c>
      <c r="BC3137" s="178" t="s">
        <v>1126</v>
      </c>
      <c r="BD3137" s="96">
        <v>45.528525000000002</v>
      </c>
      <c r="BF3137" s="230">
        <v>1.5856649999999997</v>
      </c>
      <c r="BH3137" s="96">
        <v>16.445339999999998</v>
      </c>
      <c r="BN3137" s="230">
        <v>9.7228799999999982</v>
      </c>
      <c r="BR3137" s="96">
        <v>5.4691199999999993</v>
      </c>
      <c r="BX3137" s="96">
        <v>10.378034999999997</v>
      </c>
      <c r="BZ3137" s="96">
        <v>3.2757749999999999</v>
      </c>
      <c r="CB3137" s="96">
        <v>1.8895049999999998</v>
      </c>
      <c r="CD3137" s="96">
        <v>0.48424499999999993</v>
      </c>
      <c r="DH3137" s="96">
        <f t="shared" si="1388"/>
        <v>94.779089999999997</v>
      </c>
      <c r="DJ3137" s="230">
        <f t="shared" si="1386"/>
        <v>5.2209100000000035</v>
      </c>
      <c r="DL3137" s="77" t="s">
        <v>827</v>
      </c>
      <c r="DO3137" s="348">
        <v>4.87</v>
      </c>
      <c r="DP3137" s="77">
        <v>0.35</v>
      </c>
      <c r="DQ3137" s="348"/>
      <c r="DS3137" s="246"/>
      <c r="DU3137" s="96"/>
      <c r="DW3137" s="178"/>
      <c r="DX3137" s="304">
        <f t="shared" si="1363"/>
        <v>48.03646563814867</v>
      </c>
      <c r="DY3137" s="77">
        <f t="shared" si="1364"/>
        <v>0</v>
      </c>
      <c r="DZ3137" s="304">
        <f t="shared" si="1365"/>
        <v>1.6730114205570024</v>
      </c>
      <c r="EA3137" s="77">
        <f t="shared" si="1366"/>
        <v>0</v>
      </c>
      <c r="EB3137" s="304">
        <f t="shared" si="1367"/>
        <v>17.351232217992386</v>
      </c>
      <c r="EC3137" s="77">
        <f t="shared" si="1368"/>
        <v>0</v>
      </c>
      <c r="ED3137" s="304">
        <f t="shared" si="1369"/>
        <v>10.258465237427368</v>
      </c>
      <c r="EE3137" s="77">
        <f t="shared" si="1370"/>
        <v>0</v>
      </c>
      <c r="EF3137" s="304">
        <f t="shared" si="1371"/>
        <v>0</v>
      </c>
      <c r="EG3137" s="77" t="e">
        <f t="shared" si="1372"/>
        <v>#DIV/0!</v>
      </c>
      <c r="EH3137" s="304">
        <f t="shared" si="1373"/>
        <v>5.7703866960528947</v>
      </c>
      <c r="EI3137" s="77">
        <f t="shared" si="1374"/>
        <v>0</v>
      </c>
      <c r="EJ3137" s="304">
        <f t="shared" si="1375"/>
        <v>10.949709477058702</v>
      </c>
      <c r="EK3137" s="77">
        <f t="shared" si="1376"/>
        <v>0</v>
      </c>
      <c r="EL3137" s="304">
        <f t="shared" si="1377"/>
        <v>3.4562211981566824</v>
      </c>
      <c r="EM3137" s="77">
        <f t="shared" si="1378"/>
        <v>0</v>
      </c>
      <c r="EN3137" s="304">
        <f t="shared" si="1379"/>
        <v>1.9935884592266078</v>
      </c>
      <c r="EO3137" s="77">
        <f t="shared" si="1380"/>
        <v>0</v>
      </c>
      <c r="EP3137" s="304">
        <f t="shared" si="1381"/>
        <v>0.51091965537968342</v>
      </c>
      <c r="EQ3137" s="77">
        <f t="shared" si="1382"/>
        <v>0</v>
      </c>
      <c r="ER3137" s="77">
        <f t="shared" si="1383"/>
        <v>100</v>
      </c>
      <c r="ES3137" s="77">
        <f t="shared" si="1384"/>
        <v>0</v>
      </c>
    </row>
    <row r="3138" spans="1:149" s="77" customFormat="1" x14ac:dyDescent="0.45">
      <c r="A3138" s="77" t="s">
        <v>4495</v>
      </c>
      <c r="B3138" s="212" t="s">
        <v>859</v>
      </c>
      <c r="C3138" s="77" t="s">
        <v>3593</v>
      </c>
      <c r="D3138" s="77" t="s">
        <v>4490</v>
      </c>
      <c r="E3138" s="77" t="s">
        <v>637</v>
      </c>
      <c r="F3138" s="77" t="s">
        <v>4207</v>
      </c>
      <c r="G3138" s="77" t="s">
        <v>4496</v>
      </c>
      <c r="H3138" s="77" t="s">
        <v>1372</v>
      </c>
      <c r="I3138" s="77">
        <v>44</v>
      </c>
      <c r="J3138" s="304">
        <v>204.7</v>
      </c>
      <c r="L3138" s="304">
        <v>1200</v>
      </c>
      <c r="N3138" s="77" t="s">
        <v>748</v>
      </c>
      <c r="O3138" s="77" t="s">
        <v>4612</v>
      </c>
      <c r="P3138" s="72" t="s">
        <v>1374</v>
      </c>
      <c r="Q3138" s="125" t="s">
        <v>4611</v>
      </c>
      <c r="R3138" s="125"/>
      <c r="S3138" s="116"/>
      <c r="U3138" s="77">
        <v>1</v>
      </c>
      <c r="W3138" s="77">
        <v>0</v>
      </c>
      <c r="AA3138" s="220">
        <f t="shared" si="1387"/>
        <v>0</v>
      </c>
      <c r="AB3138" s="168"/>
      <c r="AC3138" s="220">
        <f t="shared" si="1389"/>
        <v>1</v>
      </c>
      <c r="AE3138" s="327"/>
      <c r="AG3138" s="168"/>
      <c r="AQ3138" s="178" t="s">
        <v>824</v>
      </c>
      <c r="AR3138" s="66">
        <v>1.008</v>
      </c>
      <c r="AS3138" s="66">
        <v>1.6</v>
      </c>
      <c r="AU3138" s="276"/>
      <c r="AV3138" s="276">
        <v>2047</v>
      </c>
      <c r="AW3138" s="276">
        <v>0</v>
      </c>
      <c r="AX3138" s="95"/>
      <c r="AY3138" s="276">
        <v>3275.2000000000003</v>
      </c>
      <c r="AZ3138" s="95">
        <v>45.789665908368455</v>
      </c>
      <c r="BA3138" s="178"/>
      <c r="BB3138" s="98" t="s">
        <v>3412</v>
      </c>
      <c r="BC3138" s="178" t="s">
        <v>1126</v>
      </c>
      <c r="BD3138" s="96">
        <v>47.276158649999999</v>
      </c>
      <c r="BF3138" s="230">
        <v>1.6465314899999999</v>
      </c>
      <c r="BH3138" s="96">
        <v>17.076602039999997</v>
      </c>
      <c r="BN3138" s="230">
        <v>10.096097279999999</v>
      </c>
      <c r="BR3138" s="96">
        <v>5.679054719999999</v>
      </c>
      <c r="BX3138" s="96">
        <v>10.776400709999997</v>
      </c>
      <c r="BZ3138" s="96">
        <v>3.4015171499999997</v>
      </c>
      <c r="CB3138" s="96">
        <v>1.9620345299999997</v>
      </c>
      <c r="CD3138" s="96">
        <v>0.50283296999999993</v>
      </c>
      <c r="DH3138" s="96">
        <f t="shared" si="1388"/>
        <v>98.41722953999998</v>
      </c>
      <c r="DJ3138" s="230">
        <f t="shared" si="1386"/>
        <v>1.5827704600000203</v>
      </c>
      <c r="DL3138" s="77" t="s">
        <v>827</v>
      </c>
      <c r="DO3138" s="348">
        <v>1.04</v>
      </c>
      <c r="DP3138" s="77">
        <v>0.14000000000000001</v>
      </c>
      <c r="DQ3138" s="348">
        <f t="shared" si="1390"/>
        <v>0.18529999999999999</v>
      </c>
      <c r="DS3138" s="246">
        <v>1853</v>
      </c>
      <c r="DT3138" s="77">
        <v>259</v>
      </c>
      <c r="DU3138" s="96"/>
      <c r="DW3138" s="178"/>
      <c r="DX3138" s="304">
        <f t="shared" si="1363"/>
        <v>48.036465638148677</v>
      </c>
      <c r="DY3138" s="77">
        <f t="shared" si="1364"/>
        <v>0</v>
      </c>
      <c r="DZ3138" s="304">
        <f t="shared" si="1365"/>
        <v>1.6730114205570028</v>
      </c>
      <c r="EA3138" s="77">
        <f t="shared" si="1366"/>
        <v>0</v>
      </c>
      <c r="EB3138" s="304">
        <f t="shared" si="1367"/>
        <v>17.351232217992386</v>
      </c>
      <c r="EC3138" s="77">
        <f t="shared" si="1368"/>
        <v>0</v>
      </c>
      <c r="ED3138" s="304">
        <f t="shared" si="1369"/>
        <v>10.258465237427369</v>
      </c>
      <c r="EE3138" s="77">
        <f t="shared" si="1370"/>
        <v>0</v>
      </c>
      <c r="EF3138" s="304">
        <f t="shared" si="1371"/>
        <v>0</v>
      </c>
      <c r="EG3138" s="77" t="e">
        <f t="shared" si="1372"/>
        <v>#DIV/0!</v>
      </c>
      <c r="EH3138" s="304">
        <f t="shared" si="1373"/>
        <v>5.7703866960528956</v>
      </c>
      <c r="EI3138" s="77">
        <f t="shared" si="1374"/>
        <v>0</v>
      </c>
      <c r="EJ3138" s="304">
        <f t="shared" si="1375"/>
        <v>10.949709477058706</v>
      </c>
      <c r="EK3138" s="77">
        <f t="shared" si="1376"/>
        <v>0</v>
      </c>
      <c r="EL3138" s="304">
        <f t="shared" si="1377"/>
        <v>3.4562211981566824</v>
      </c>
      <c r="EM3138" s="77">
        <f t="shared" si="1378"/>
        <v>0</v>
      </c>
      <c r="EN3138" s="304">
        <f t="shared" si="1379"/>
        <v>1.993588459226608</v>
      </c>
      <c r="EO3138" s="77">
        <f t="shared" si="1380"/>
        <v>0</v>
      </c>
      <c r="EP3138" s="304">
        <f t="shared" si="1381"/>
        <v>0.51091965537968342</v>
      </c>
      <c r="EQ3138" s="77">
        <f t="shared" si="1382"/>
        <v>0</v>
      </c>
      <c r="ER3138" s="77">
        <f t="shared" si="1383"/>
        <v>100</v>
      </c>
      <c r="ES3138" s="77">
        <f t="shared" si="1384"/>
        <v>0</v>
      </c>
    </row>
    <row r="3139" spans="1:149" s="77" customFormat="1" x14ac:dyDescent="0.45">
      <c r="A3139" s="77" t="s">
        <v>4495</v>
      </c>
      <c r="B3139" s="212" t="s">
        <v>859</v>
      </c>
      <c r="C3139" s="77" t="s">
        <v>3593</v>
      </c>
      <c r="D3139" s="77" t="s">
        <v>4490</v>
      </c>
      <c r="E3139" s="77" t="s">
        <v>637</v>
      </c>
      <c r="F3139" s="77" t="s">
        <v>4208</v>
      </c>
      <c r="G3139" s="77" t="s">
        <v>4496</v>
      </c>
      <c r="H3139" s="77" t="s">
        <v>1372</v>
      </c>
      <c r="I3139" s="77">
        <v>44</v>
      </c>
      <c r="J3139" s="304">
        <v>204.7</v>
      </c>
      <c r="L3139" s="304">
        <v>1200</v>
      </c>
      <c r="N3139" s="77" t="s">
        <v>748</v>
      </c>
      <c r="O3139" s="77" t="s">
        <v>4612</v>
      </c>
      <c r="P3139" s="72" t="s">
        <v>1374</v>
      </c>
      <c r="Q3139" s="125" t="s">
        <v>4611</v>
      </c>
      <c r="R3139" s="125"/>
      <c r="S3139" s="116"/>
      <c r="U3139" s="77">
        <v>3.89</v>
      </c>
      <c r="W3139" s="77">
        <v>3.73</v>
      </c>
      <c r="AA3139" s="192">
        <f t="shared" si="1387"/>
        <v>0.70076297164928325</v>
      </c>
      <c r="AB3139" s="168"/>
      <c r="AC3139" s="192">
        <f t="shared" si="1389"/>
        <v>0.29923702835071675</v>
      </c>
      <c r="AE3139" s="327"/>
      <c r="AG3139" s="168"/>
      <c r="AQ3139" s="178" t="s">
        <v>824</v>
      </c>
      <c r="AR3139" s="66">
        <v>1.0089999999999999</v>
      </c>
      <c r="AS3139" s="66">
        <v>1.645</v>
      </c>
      <c r="AU3139" s="276">
        <v>1434.4618029660828</v>
      </c>
      <c r="AV3139" s="276">
        <v>612.53819703391719</v>
      </c>
      <c r="AW3139" s="276">
        <v>1447.3719591927775</v>
      </c>
      <c r="AX3139" s="95">
        <v>16.697139207383987</v>
      </c>
      <c r="AY3139" s="276">
        <v>1007.6253341207938</v>
      </c>
      <c r="AZ3139" s="95">
        <v>14.087331280593332</v>
      </c>
      <c r="BA3139" s="178"/>
      <c r="BB3139" s="98" t="s">
        <v>3412</v>
      </c>
      <c r="BC3139" s="178" t="s">
        <v>1126</v>
      </c>
      <c r="BD3139" s="96">
        <v>46.440102450000005</v>
      </c>
      <c r="BF3139" s="230">
        <v>1.61741337</v>
      </c>
      <c r="BH3139" s="96">
        <v>16.77461052</v>
      </c>
      <c r="BN3139" s="230">
        <v>9.9175526400000003</v>
      </c>
      <c r="BR3139" s="96">
        <v>5.5786233599999999</v>
      </c>
      <c r="BX3139" s="96">
        <v>10.585825230000001</v>
      </c>
      <c r="BZ3139" s="96">
        <v>3.3413629500000002</v>
      </c>
      <c r="CB3139" s="96">
        <v>1.9273368900000001</v>
      </c>
      <c r="CD3139" s="96">
        <v>0.49394061</v>
      </c>
      <c r="DH3139" s="96">
        <f t="shared" si="1388"/>
        <v>96.676768019999997</v>
      </c>
      <c r="DJ3139" s="230">
        <f t="shared" si="1386"/>
        <v>3.3232319800000027</v>
      </c>
      <c r="DL3139" s="77" t="s">
        <v>827</v>
      </c>
      <c r="DO3139" s="348">
        <v>2.82</v>
      </c>
      <c r="DP3139" s="77">
        <v>0.09</v>
      </c>
      <c r="DQ3139" s="348">
        <f t="shared" si="1390"/>
        <v>0.1489</v>
      </c>
      <c r="DS3139" s="246">
        <v>1489</v>
      </c>
      <c r="DT3139" s="77">
        <v>208</v>
      </c>
      <c r="DU3139" s="96"/>
      <c r="DW3139" s="178"/>
      <c r="DX3139" s="304">
        <f t="shared" si="1363"/>
        <v>48.03646563814867</v>
      </c>
      <c r="DY3139" s="77">
        <f t="shared" si="1364"/>
        <v>0</v>
      </c>
      <c r="DZ3139" s="304">
        <f t="shared" si="1365"/>
        <v>1.6730114205570028</v>
      </c>
      <c r="EA3139" s="77">
        <f t="shared" si="1366"/>
        <v>0</v>
      </c>
      <c r="EB3139" s="304">
        <f t="shared" si="1367"/>
        <v>17.351232217992386</v>
      </c>
      <c r="EC3139" s="77">
        <f t="shared" si="1368"/>
        <v>0</v>
      </c>
      <c r="ED3139" s="304">
        <f t="shared" si="1369"/>
        <v>10.258465237427369</v>
      </c>
      <c r="EE3139" s="77">
        <f t="shared" si="1370"/>
        <v>0</v>
      </c>
      <c r="EF3139" s="304">
        <f t="shared" si="1371"/>
        <v>0</v>
      </c>
      <c r="EG3139" s="77" t="e">
        <f t="shared" si="1372"/>
        <v>#DIV/0!</v>
      </c>
      <c r="EH3139" s="304">
        <f t="shared" si="1373"/>
        <v>5.7703866960528956</v>
      </c>
      <c r="EI3139" s="77">
        <f t="shared" si="1374"/>
        <v>0</v>
      </c>
      <c r="EJ3139" s="304">
        <f t="shared" si="1375"/>
        <v>10.949709477058708</v>
      </c>
      <c r="EK3139" s="77">
        <f t="shared" si="1376"/>
        <v>0</v>
      </c>
      <c r="EL3139" s="304">
        <f t="shared" si="1377"/>
        <v>3.4562211981566824</v>
      </c>
      <c r="EM3139" s="77">
        <f t="shared" si="1378"/>
        <v>0</v>
      </c>
      <c r="EN3139" s="304">
        <f t="shared" si="1379"/>
        <v>1.993588459226608</v>
      </c>
      <c r="EO3139" s="77">
        <f t="shared" si="1380"/>
        <v>0</v>
      </c>
      <c r="EP3139" s="304">
        <f t="shared" si="1381"/>
        <v>0.51091965537968342</v>
      </c>
      <c r="EQ3139" s="77">
        <f t="shared" si="1382"/>
        <v>0</v>
      </c>
      <c r="ER3139" s="77">
        <f t="shared" si="1383"/>
        <v>100</v>
      </c>
      <c r="ES3139" s="77">
        <f t="shared" si="1384"/>
        <v>0</v>
      </c>
    </row>
    <row r="3140" spans="1:149" s="77" customFormat="1" x14ac:dyDescent="0.45">
      <c r="A3140" s="77" t="s">
        <v>4495</v>
      </c>
      <c r="B3140" s="212" t="s">
        <v>859</v>
      </c>
      <c r="C3140" s="77" t="s">
        <v>3593</v>
      </c>
      <c r="D3140" s="77" t="s">
        <v>4490</v>
      </c>
      <c r="E3140" s="77" t="s">
        <v>637</v>
      </c>
      <c r="F3140" s="77" t="s">
        <v>4209</v>
      </c>
      <c r="G3140" s="77" t="s">
        <v>4496</v>
      </c>
      <c r="H3140" s="77" t="s">
        <v>1372</v>
      </c>
      <c r="I3140" s="77">
        <v>22</v>
      </c>
      <c r="J3140" s="304">
        <v>205.5</v>
      </c>
      <c r="L3140" s="304">
        <v>1200</v>
      </c>
      <c r="N3140" s="77" t="s">
        <v>748</v>
      </c>
      <c r="O3140" s="77" t="s">
        <v>4612</v>
      </c>
      <c r="P3140" s="72" t="s">
        <v>1374</v>
      </c>
      <c r="Q3140" s="125" t="s">
        <v>4611</v>
      </c>
      <c r="R3140" s="125"/>
      <c r="S3140" s="116"/>
      <c r="U3140" s="77">
        <v>1.03</v>
      </c>
      <c r="W3140" s="77">
        <v>0</v>
      </c>
      <c r="AA3140" s="220">
        <f t="shared" si="1387"/>
        <v>0</v>
      </c>
      <c r="AB3140" s="168"/>
      <c r="AC3140" s="220">
        <f t="shared" si="1389"/>
        <v>1</v>
      </c>
      <c r="AE3140" s="327"/>
      <c r="AG3140" s="168"/>
      <c r="AQ3140" s="178" t="s">
        <v>824</v>
      </c>
      <c r="AR3140" s="66">
        <v>1.008</v>
      </c>
      <c r="AS3140" s="66">
        <v>1.603</v>
      </c>
      <c r="AU3140" s="276"/>
      <c r="AV3140" s="276">
        <v>2055</v>
      </c>
      <c r="AW3140" s="276">
        <v>0</v>
      </c>
      <c r="AX3140" s="95"/>
      <c r="AY3140" s="276">
        <v>3294.165</v>
      </c>
      <c r="AZ3140" s="95">
        <v>45.967335192748557</v>
      </c>
      <c r="BA3140" s="178"/>
      <c r="BB3140" s="98" t="s">
        <v>3412</v>
      </c>
      <c r="BC3140" s="178" t="s">
        <v>1126</v>
      </c>
      <c r="BD3140" s="96">
        <v>47.364722300000004</v>
      </c>
      <c r="BF3140" s="230">
        <v>1.6496159799999999</v>
      </c>
      <c r="BH3140" s="96">
        <v>17.108592079999998</v>
      </c>
      <c r="BN3140" s="230">
        <v>10.11501056</v>
      </c>
      <c r="BR3140" s="96">
        <v>5.6896934400000001</v>
      </c>
      <c r="BX3140" s="96">
        <v>10.796588419999999</v>
      </c>
      <c r="BZ3140" s="96">
        <v>3.4078892999999999</v>
      </c>
      <c r="CB3140" s="96">
        <v>1.9657100599999999</v>
      </c>
      <c r="CD3140" s="96">
        <v>0.50377494</v>
      </c>
      <c r="DH3140" s="96">
        <f t="shared" si="1388"/>
        <v>98.601597079999991</v>
      </c>
      <c r="DJ3140" s="230">
        <f t="shared" si="1386"/>
        <v>1.3984029200000094</v>
      </c>
      <c r="DL3140" s="77" t="s">
        <v>827</v>
      </c>
      <c r="DO3140" s="348">
        <v>0.87</v>
      </c>
      <c r="DP3140" s="77">
        <v>0.08</v>
      </c>
      <c r="DQ3140" s="348">
        <f t="shared" si="1390"/>
        <v>0.1706</v>
      </c>
      <c r="DS3140" s="246">
        <v>1706</v>
      </c>
      <c r="DT3140" s="77">
        <v>239</v>
      </c>
      <c r="DU3140" s="96"/>
      <c r="DW3140" s="178"/>
      <c r="DX3140" s="304">
        <f t="shared" ref="DX3140:DX3203" si="1391">BD3140/$DH3140*100</f>
        <v>48.036465638148677</v>
      </c>
      <c r="DY3140" s="77">
        <f t="shared" ref="DY3140:DY3203" si="1392">DX3140*SQRT(((BE3140/BD3140)^2)+(($DI3140/$DH3140)^2))</f>
        <v>0</v>
      </c>
      <c r="DZ3140" s="304">
        <f t="shared" ref="DZ3140:DZ3203" si="1393">BF3140/$DH3140*100</f>
        <v>1.6730114205570028</v>
      </c>
      <c r="EA3140" s="77">
        <f t="shared" ref="EA3140:EA3203" si="1394">DZ3140*SQRT(((BG3140/BF3140)^2)+(($DI3140/$DH3140)^2))</f>
        <v>0</v>
      </c>
      <c r="EB3140" s="304">
        <f t="shared" ref="EB3140:EB3203" si="1395">BH3140/$DH3140*100</f>
        <v>17.351232217992386</v>
      </c>
      <c r="EC3140" s="77">
        <f t="shared" ref="EC3140:EC3203" si="1396">EB3140*SQRT(((BI3140/BH3140)^2)+(($DI3140/$DH3140)^2))</f>
        <v>0</v>
      </c>
      <c r="ED3140" s="304">
        <f t="shared" ref="ED3140:ED3203" si="1397">BN3140/$DH3140*100</f>
        <v>10.258465237427371</v>
      </c>
      <c r="EE3140" s="77">
        <f t="shared" ref="EE3140:EE3203" si="1398">ED3140*SQRT(((BO3140/BN3140)^2)+(($DI3140/$DH3140)^2))</f>
        <v>0</v>
      </c>
      <c r="EF3140" s="304">
        <f t="shared" ref="EF3140:EF3203" si="1399">BP3140/$DH3140*100</f>
        <v>0</v>
      </c>
      <c r="EG3140" s="77" t="e">
        <f t="shared" ref="EG3140:EG3203" si="1400">EF3140*SQRT(((BQ3140/BP3140)^2)+(($DI3140/$DH3140)^2))</f>
        <v>#DIV/0!</v>
      </c>
      <c r="EH3140" s="304">
        <f t="shared" ref="EH3140:EH3203" si="1401">BR3140/$DH3140*100</f>
        <v>5.7703866960528964</v>
      </c>
      <c r="EI3140" s="77">
        <f t="shared" ref="EI3140:EI3203" si="1402">EH3140*SQRT(((BS3140/BR3140)^2)+(($DI3140/$DH3140)^2))</f>
        <v>0</v>
      </c>
      <c r="EJ3140" s="304">
        <f t="shared" ref="EJ3140:EJ3203" si="1403">BX3140/$DH3140*100</f>
        <v>10.949709477058706</v>
      </c>
      <c r="EK3140" s="77">
        <f t="shared" ref="EK3140:EK3203" si="1404">EJ3140*SQRT(((BY3140/BX3140)^2)+(($DI3140/$DH3140)^2))</f>
        <v>0</v>
      </c>
      <c r="EL3140" s="304">
        <f t="shared" ref="EL3140:EL3203" si="1405">BZ3140/$DH3140*100</f>
        <v>3.4562211981566824</v>
      </c>
      <c r="EM3140" s="77">
        <f t="shared" ref="EM3140:EM3203" si="1406">EL3140*SQRT(((CA3140/BZ3140)^2)+(($DI3140/$DH3140)^2))</f>
        <v>0</v>
      </c>
      <c r="EN3140" s="304">
        <f t="shared" ref="EN3140:EN3203" si="1407">CB3140/$DH3140*100</f>
        <v>1.993588459226608</v>
      </c>
      <c r="EO3140" s="77">
        <f t="shared" ref="EO3140:EO3203" si="1408">EN3140*SQRT(((CC3140/CB3140)^2)+(($DI3140/$DH3140)^2))</f>
        <v>0</v>
      </c>
      <c r="EP3140" s="304">
        <f t="shared" ref="EP3140:EP3203" si="1409">CD3140/$DH3140*100</f>
        <v>0.51091965537968342</v>
      </c>
      <c r="EQ3140" s="77">
        <f t="shared" ref="EQ3140:EQ3203" si="1410">EP3140*SQRT(((CE3140/CD3140)^2)+(($DI3140/$DH3140)^2))</f>
        <v>0</v>
      </c>
      <c r="ER3140" s="77">
        <f t="shared" ref="ER3140:ER3203" si="1411">DH3140/$DH3140*100</f>
        <v>100</v>
      </c>
      <c r="ES3140" s="77">
        <f t="shared" ref="ES3140:ES3203" si="1412">ER3140*SQRT(((DI3140/DH3140)^2)+(($DI3140/$DH3140)^2))</f>
        <v>0</v>
      </c>
    </row>
    <row r="3141" spans="1:149" s="77" customFormat="1" x14ac:dyDescent="0.45">
      <c r="A3141" s="77" t="s">
        <v>4495</v>
      </c>
      <c r="B3141" s="212" t="s">
        <v>859</v>
      </c>
      <c r="C3141" s="77" t="s">
        <v>3593</v>
      </c>
      <c r="D3141" s="77" t="s">
        <v>4490</v>
      </c>
      <c r="E3141" s="77" t="s">
        <v>637</v>
      </c>
      <c r="F3141" s="77" t="s">
        <v>4210</v>
      </c>
      <c r="G3141" s="77" t="s">
        <v>4496</v>
      </c>
      <c r="H3141" s="77" t="s">
        <v>1372</v>
      </c>
      <c r="I3141" s="77">
        <v>22</v>
      </c>
      <c r="J3141" s="304">
        <v>205.5</v>
      </c>
      <c r="L3141" s="304">
        <v>1200</v>
      </c>
      <c r="N3141" s="77" t="s">
        <v>748</v>
      </c>
      <c r="O3141" s="77" t="s">
        <v>4612</v>
      </c>
      <c r="P3141" s="72" t="s">
        <v>1374</v>
      </c>
      <c r="Q3141" s="125" t="s">
        <v>4611</v>
      </c>
      <c r="R3141" s="125"/>
      <c r="S3141" s="116"/>
      <c r="U3141" s="77">
        <v>3.74</v>
      </c>
      <c r="W3141" s="77">
        <v>3.59</v>
      </c>
      <c r="AA3141" s="192">
        <f t="shared" si="1387"/>
        <v>0.7009867754082133</v>
      </c>
      <c r="AB3141" s="168"/>
      <c r="AC3141" s="192">
        <f t="shared" si="1389"/>
        <v>0.2990132245917867</v>
      </c>
      <c r="AE3141" s="327"/>
      <c r="AG3141" s="168"/>
      <c r="AQ3141" s="178" t="s">
        <v>824</v>
      </c>
      <c r="AR3141" s="66">
        <v>1.0089999999999999</v>
      </c>
      <c r="AS3141" s="66">
        <v>1.6479999999999999</v>
      </c>
      <c r="AU3141" s="276">
        <v>1440.5278234638783</v>
      </c>
      <c r="AV3141" s="276">
        <v>614.47217653612165</v>
      </c>
      <c r="AW3141" s="276">
        <v>1453.492573875053</v>
      </c>
      <c r="AX3141" s="95">
        <v>16.712303561902846</v>
      </c>
      <c r="AY3141" s="276">
        <v>1012.6501469315284</v>
      </c>
      <c r="AZ3141" s="95">
        <v>14.130691309326535</v>
      </c>
      <c r="BA3141" s="178"/>
      <c r="BB3141" s="98" t="s">
        <v>3412</v>
      </c>
      <c r="BC3141" s="178" t="s">
        <v>1126</v>
      </c>
      <c r="BD3141" s="96">
        <v>46.141901399999995</v>
      </c>
      <c r="BF3141" s="230">
        <v>1.6070276399999996</v>
      </c>
      <c r="BH3141" s="96">
        <v>16.66689744</v>
      </c>
      <c r="BN3141" s="230">
        <v>9.8538700800000001</v>
      </c>
      <c r="BR3141" s="96">
        <v>5.5428019199999996</v>
      </c>
      <c r="BX3141" s="96">
        <v>10.517851559999999</v>
      </c>
      <c r="BZ3141" s="96">
        <v>3.3199074</v>
      </c>
      <c r="CB3141" s="96">
        <v>1.9149610799999999</v>
      </c>
      <c r="CD3141" s="96">
        <v>0.49076891999999994</v>
      </c>
      <c r="DH3141" s="96">
        <f t="shared" si="1388"/>
        <v>96.055987439999996</v>
      </c>
      <c r="DJ3141" s="230">
        <f t="shared" si="1386"/>
        <v>3.9440125600000044</v>
      </c>
      <c r="DL3141" s="77" t="s">
        <v>827</v>
      </c>
      <c r="DO3141" s="348">
        <v>3.45</v>
      </c>
      <c r="DP3141" s="77">
        <v>7.0000000000000007E-2</v>
      </c>
      <c r="DQ3141" s="348">
        <f t="shared" si="1390"/>
        <v>0.14080000000000001</v>
      </c>
      <c r="DS3141" s="246">
        <v>1408</v>
      </c>
      <c r="DT3141" s="77">
        <v>197</v>
      </c>
      <c r="DU3141" s="96"/>
      <c r="DW3141" s="178"/>
      <c r="DX3141" s="304">
        <f t="shared" si="1391"/>
        <v>48.036465638148663</v>
      </c>
      <c r="DY3141" s="77">
        <f t="shared" si="1392"/>
        <v>0</v>
      </c>
      <c r="DZ3141" s="304">
        <f t="shared" si="1393"/>
        <v>1.6730114205570024</v>
      </c>
      <c r="EA3141" s="77">
        <f t="shared" si="1394"/>
        <v>0</v>
      </c>
      <c r="EB3141" s="304">
        <f t="shared" si="1395"/>
        <v>17.351232217992386</v>
      </c>
      <c r="EC3141" s="77">
        <f t="shared" si="1396"/>
        <v>0</v>
      </c>
      <c r="ED3141" s="304">
        <f t="shared" si="1397"/>
        <v>10.258465237427369</v>
      </c>
      <c r="EE3141" s="77">
        <f t="shared" si="1398"/>
        <v>0</v>
      </c>
      <c r="EF3141" s="304">
        <f t="shared" si="1399"/>
        <v>0</v>
      </c>
      <c r="EG3141" s="77" t="e">
        <f t="shared" si="1400"/>
        <v>#DIV/0!</v>
      </c>
      <c r="EH3141" s="304">
        <f t="shared" si="1401"/>
        <v>5.7703866960528947</v>
      </c>
      <c r="EI3141" s="77">
        <f t="shared" si="1402"/>
        <v>0</v>
      </c>
      <c r="EJ3141" s="304">
        <f t="shared" si="1403"/>
        <v>10.949709477058704</v>
      </c>
      <c r="EK3141" s="77">
        <f t="shared" si="1404"/>
        <v>0</v>
      </c>
      <c r="EL3141" s="304">
        <f t="shared" si="1405"/>
        <v>3.4562211981566824</v>
      </c>
      <c r="EM3141" s="77">
        <f t="shared" si="1406"/>
        <v>0</v>
      </c>
      <c r="EN3141" s="304">
        <f t="shared" si="1407"/>
        <v>1.9935884592266078</v>
      </c>
      <c r="EO3141" s="77">
        <f t="shared" si="1408"/>
        <v>0</v>
      </c>
      <c r="EP3141" s="304">
        <f t="shared" si="1409"/>
        <v>0.51091965537968342</v>
      </c>
      <c r="EQ3141" s="77">
        <f t="shared" si="1410"/>
        <v>0</v>
      </c>
      <c r="ER3141" s="77">
        <f t="shared" si="1411"/>
        <v>100</v>
      </c>
      <c r="ES3141" s="77">
        <f t="shared" si="1412"/>
        <v>0</v>
      </c>
    </row>
    <row r="3142" spans="1:149" s="77" customFormat="1" x14ac:dyDescent="0.45">
      <c r="A3142" s="77" t="s">
        <v>4495</v>
      </c>
      <c r="B3142" s="212" t="s">
        <v>859</v>
      </c>
      <c r="C3142" s="77" t="s">
        <v>3593</v>
      </c>
      <c r="D3142" s="77" t="s">
        <v>4490</v>
      </c>
      <c r="E3142" s="77" t="s">
        <v>637</v>
      </c>
      <c r="F3142" s="77" t="s">
        <v>4211</v>
      </c>
      <c r="G3142" s="77" t="s">
        <v>4496</v>
      </c>
      <c r="H3142" s="77" t="s">
        <v>1372</v>
      </c>
      <c r="I3142" s="77">
        <v>66</v>
      </c>
      <c r="J3142" s="304">
        <v>213.5</v>
      </c>
      <c r="L3142" s="304">
        <v>1200</v>
      </c>
      <c r="N3142" s="77" t="s">
        <v>748</v>
      </c>
      <c r="O3142" s="77" t="s">
        <v>4612</v>
      </c>
      <c r="P3142" s="72" t="s">
        <v>1374</v>
      </c>
      <c r="Q3142" s="125" t="s">
        <v>4611</v>
      </c>
      <c r="R3142" s="125"/>
      <c r="S3142" s="116"/>
      <c r="U3142" s="77">
        <v>3.86</v>
      </c>
      <c r="W3142" s="77">
        <v>4.25</v>
      </c>
      <c r="AA3142" s="192">
        <f t="shared" si="1387"/>
        <v>0.72892719671924788</v>
      </c>
      <c r="AB3142" s="168"/>
      <c r="AC3142" s="192">
        <f t="shared" si="1389"/>
        <v>0.27107280328075212</v>
      </c>
      <c r="AE3142" s="327"/>
      <c r="AG3142" s="168"/>
      <c r="AQ3142" s="178" t="s">
        <v>824</v>
      </c>
      <c r="AR3142" s="66">
        <v>1.012</v>
      </c>
      <c r="AS3142" s="66">
        <v>1.6850000000000001</v>
      </c>
      <c r="AU3142" s="276">
        <v>1556.2595649955942</v>
      </c>
      <c r="AV3142" s="276">
        <v>578.74043500440575</v>
      </c>
      <c r="AW3142" s="276">
        <v>1574.9346797755413</v>
      </c>
      <c r="AX3142" s="95">
        <v>17.525329955329536</v>
      </c>
      <c r="AY3142" s="276">
        <v>975.17763298242369</v>
      </c>
      <c r="AZ3142" s="95">
        <v>13.362191830595357</v>
      </c>
      <c r="BA3142" s="178"/>
      <c r="BB3142" s="98" t="s">
        <v>3412</v>
      </c>
      <c r="BC3142" s="178" t="s">
        <v>1126</v>
      </c>
      <c r="BD3142" s="96">
        <v>46.5013346</v>
      </c>
      <c r="BF3142" s="230">
        <v>1.6195459599999997</v>
      </c>
      <c r="BH3142" s="96">
        <v>16.796728160000001</v>
      </c>
      <c r="BN3142" s="230">
        <v>9.930629119999999</v>
      </c>
      <c r="BR3142" s="96">
        <v>5.585978879999999</v>
      </c>
      <c r="BX3142" s="96">
        <v>10.599782839999998</v>
      </c>
      <c r="BZ3142" s="96">
        <v>3.3457686</v>
      </c>
      <c r="CB3142" s="96">
        <v>1.9298781199999999</v>
      </c>
      <c r="CD3142" s="96">
        <v>0.49459187999999998</v>
      </c>
      <c r="DH3142" s="96">
        <f t="shared" si="1388"/>
        <v>96.804238159999997</v>
      </c>
      <c r="DJ3142" s="230">
        <f t="shared" si="1386"/>
        <v>3.195761840000003</v>
      </c>
      <c r="DL3142" s="77" t="s">
        <v>827</v>
      </c>
      <c r="DO3142" s="348">
        <v>2.7</v>
      </c>
      <c r="DP3142" s="77">
        <v>0.19</v>
      </c>
      <c r="DQ3142" s="348">
        <f t="shared" si="1390"/>
        <v>0.14119999999999999</v>
      </c>
      <c r="DS3142" s="246">
        <v>1412</v>
      </c>
      <c r="DT3142" s="77">
        <v>198</v>
      </c>
      <c r="DU3142" s="96"/>
      <c r="DW3142" s="178"/>
      <c r="DX3142" s="304">
        <f t="shared" si="1391"/>
        <v>48.03646563814867</v>
      </c>
      <c r="DY3142" s="77">
        <f t="shared" si="1392"/>
        <v>0</v>
      </c>
      <c r="DZ3142" s="304">
        <f t="shared" si="1393"/>
        <v>1.6730114205570024</v>
      </c>
      <c r="EA3142" s="77">
        <f t="shared" si="1394"/>
        <v>0</v>
      </c>
      <c r="EB3142" s="304">
        <f t="shared" si="1395"/>
        <v>17.351232217992386</v>
      </c>
      <c r="EC3142" s="77">
        <f t="shared" si="1396"/>
        <v>0</v>
      </c>
      <c r="ED3142" s="304">
        <f t="shared" si="1397"/>
        <v>10.258465237427368</v>
      </c>
      <c r="EE3142" s="77">
        <f t="shared" si="1398"/>
        <v>0</v>
      </c>
      <c r="EF3142" s="304">
        <f t="shared" si="1399"/>
        <v>0</v>
      </c>
      <c r="EG3142" s="77" t="e">
        <f t="shared" si="1400"/>
        <v>#DIV/0!</v>
      </c>
      <c r="EH3142" s="304">
        <f t="shared" si="1401"/>
        <v>5.7703866960528938</v>
      </c>
      <c r="EI3142" s="77">
        <f t="shared" si="1402"/>
        <v>0</v>
      </c>
      <c r="EJ3142" s="304">
        <f t="shared" si="1403"/>
        <v>10.949709477058704</v>
      </c>
      <c r="EK3142" s="77">
        <f t="shared" si="1404"/>
        <v>0</v>
      </c>
      <c r="EL3142" s="304">
        <f t="shared" si="1405"/>
        <v>3.4562211981566824</v>
      </c>
      <c r="EM3142" s="77">
        <f t="shared" si="1406"/>
        <v>0</v>
      </c>
      <c r="EN3142" s="304">
        <f t="shared" si="1407"/>
        <v>1.9935884592266078</v>
      </c>
      <c r="EO3142" s="77">
        <f t="shared" si="1408"/>
        <v>0</v>
      </c>
      <c r="EP3142" s="304">
        <f t="shared" si="1409"/>
        <v>0.51091965537968342</v>
      </c>
      <c r="EQ3142" s="77">
        <f t="shared" si="1410"/>
        <v>0</v>
      </c>
      <c r="ER3142" s="77">
        <f t="shared" si="1411"/>
        <v>100</v>
      </c>
      <c r="ES3142" s="77">
        <f t="shared" si="1412"/>
        <v>0</v>
      </c>
    </row>
    <row r="3143" spans="1:149" s="77" customFormat="1" x14ac:dyDescent="0.45">
      <c r="A3143" s="77" t="s">
        <v>4495</v>
      </c>
      <c r="B3143" s="212" t="s">
        <v>859</v>
      </c>
      <c r="C3143" s="77" t="s">
        <v>3593</v>
      </c>
      <c r="D3143" s="77" t="s">
        <v>4490</v>
      </c>
      <c r="E3143" s="77" t="s">
        <v>637</v>
      </c>
      <c r="F3143" s="77" t="s">
        <v>4212</v>
      </c>
      <c r="G3143" s="77" t="s">
        <v>4496</v>
      </c>
      <c r="H3143" s="77" t="s">
        <v>1372</v>
      </c>
      <c r="I3143" s="77">
        <v>66</v>
      </c>
      <c r="J3143" s="304">
        <v>213.5</v>
      </c>
      <c r="L3143" s="304">
        <v>1200</v>
      </c>
      <c r="N3143" s="77" t="s">
        <v>748</v>
      </c>
      <c r="O3143" s="77" t="s">
        <v>4612</v>
      </c>
      <c r="P3143" s="72" t="s">
        <v>1374</v>
      </c>
      <c r="Q3143" s="125" t="s">
        <v>4611</v>
      </c>
      <c r="R3143" s="125"/>
      <c r="S3143" s="116"/>
      <c r="U3143" s="77">
        <v>0</v>
      </c>
      <c r="W3143" s="77">
        <v>7.21</v>
      </c>
      <c r="AA3143" s="220">
        <f t="shared" si="1387"/>
        <v>1</v>
      </c>
      <c r="AB3143" s="168"/>
      <c r="AC3143" s="220">
        <f t="shared" si="1389"/>
        <v>0</v>
      </c>
      <c r="AE3143" s="327"/>
      <c r="AG3143" s="168"/>
      <c r="AQ3143" s="178"/>
      <c r="AR3143" s="66">
        <v>1.0109999999999999</v>
      </c>
      <c r="AS3143" s="66"/>
      <c r="AU3143" s="276">
        <v>2135</v>
      </c>
      <c r="AV3143" s="276"/>
      <c r="AW3143" s="276">
        <v>2158.4849999999997</v>
      </c>
      <c r="AX3143" s="95"/>
      <c r="AY3143" s="276"/>
      <c r="AZ3143" s="95"/>
      <c r="BA3143" s="178"/>
      <c r="BB3143" s="98" t="s">
        <v>3412</v>
      </c>
      <c r="BC3143" s="178" t="s">
        <v>1126</v>
      </c>
      <c r="BD3143" s="96">
        <v>45.423034999999999</v>
      </c>
      <c r="BF3143" s="230">
        <v>1.5819909999999999</v>
      </c>
      <c r="BH3143" s="96">
        <v>16.407235999999997</v>
      </c>
      <c r="BN3143" s="230">
        <v>9.7003519999999988</v>
      </c>
      <c r="BR3143" s="96">
        <v>5.4564479999999991</v>
      </c>
      <c r="BX3143" s="96">
        <v>10.353988999999999</v>
      </c>
      <c r="BZ3143" s="96">
        <v>3.2681849999999999</v>
      </c>
      <c r="CB3143" s="96">
        <v>1.8851269999999998</v>
      </c>
      <c r="CD3143" s="96">
        <v>0.48312299999999991</v>
      </c>
      <c r="DH3143" s="96">
        <f t="shared" si="1388"/>
        <v>94.559485999999993</v>
      </c>
      <c r="DJ3143" s="230">
        <f t="shared" si="1386"/>
        <v>5.4405140000000074</v>
      </c>
      <c r="DL3143" s="77" t="s">
        <v>827</v>
      </c>
      <c r="DO3143" s="348">
        <v>5.09</v>
      </c>
      <c r="DP3143" s="77">
        <v>0.42</v>
      </c>
      <c r="DQ3143" s="348"/>
      <c r="DS3143" s="246"/>
      <c r="DU3143" s="96"/>
      <c r="DW3143" s="178"/>
      <c r="DX3143" s="304">
        <f t="shared" si="1391"/>
        <v>48.03646563814867</v>
      </c>
      <c r="DY3143" s="77">
        <f t="shared" si="1392"/>
        <v>0</v>
      </c>
      <c r="DZ3143" s="304">
        <f t="shared" si="1393"/>
        <v>1.6730114205570028</v>
      </c>
      <c r="EA3143" s="77">
        <f t="shared" si="1394"/>
        <v>0</v>
      </c>
      <c r="EB3143" s="304">
        <f t="shared" si="1395"/>
        <v>17.351232217992386</v>
      </c>
      <c r="EC3143" s="77">
        <f t="shared" si="1396"/>
        <v>0</v>
      </c>
      <c r="ED3143" s="304">
        <f t="shared" si="1397"/>
        <v>10.258465237427369</v>
      </c>
      <c r="EE3143" s="77">
        <f t="shared" si="1398"/>
        <v>0</v>
      </c>
      <c r="EF3143" s="304">
        <f t="shared" si="1399"/>
        <v>0</v>
      </c>
      <c r="EG3143" s="77" t="e">
        <f t="shared" si="1400"/>
        <v>#DIV/0!</v>
      </c>
      <c r="EH3143" s="304">
        <f t="shared" si="1401"/>
        <v>5.7703866960528947</v>
      </c>
      <c r="EI3143" s="77">
        <f t="shared" si="1402"/>
        <v>0</v>
      </c>
      <c r="EJ3143" s="304">
        <f t="shared" si="1403"/>
        <v>10.949709477058706</v>
      </c>
      <c r="EK3143" s="77">
        <f t="shared" si="1404"/>
        <v>0</v>
      </c>
      <c r="EL3143" s="304">
        <f t="shared" si="1405"/>
        <v>3.4562211981566824</v>
      </c>
      <c r="EM3143" s="77">
        <f t="shared" si="1406"/>
        <v>0</v>
      </c>
      <c r="EN3143" s="304">
        <f t="shared" si="1407"/>
        <v>1.9935884592266078</v>
      </c>
      <c r="EO3143" s="77">
        <f t="shared" si="1408"/>
        <v>0</v>
      </c>
      <c r="EP3143" s="304">
        <f t="shared" si="1409"/>
        <v>0.51091965537968342</v>
      </c>
      <c r="EQ3143" s="77">
        <f t="shared" si="1410"/>
        <v>0</v>
      </c>
      <c r="ER3143" s="77">
        <f t="shared" si="1411"/>
        <v>100</v>
      </c>
      <c r="ES3143" s="77">
        <f t="shared" si="1412"/>
        <v>0</v>
      </c>
    </row>
    <row r="3144" spans="1:149" s="77" customFormat="1" x14ac:dyDescent="0.45">
      <c r="A3144" s="77" t="s">
        <v>4495</v>
      </c>
      <c r="B3144" s="212" t="s">
        <v>859</v>
      </c>
      <c r="C3144" s="77" t="s">
        <v>3593</v>
      </c>
      <c r="D3144" s="77" t="s">
        <v>4490</v>
      </c>
      <c r="E3144" s="77" t="s">
        <v>637</v>
      </c>
      <c r="F3144" s="77" t="s">
        <v>4213</v>
      </c>
      <c r="G3144" s="77" t="s">
        <v>4496</v>
      </c>
      <c r="H3144" s="77" t="s">
        <v>1372</v>
      </c>
      <c r="I3144" s="77">
        <v>71</v>
      </c>
      <c r="J3144" s="304">
        <v>275.39999999999998</v>
      </c>
      <c r="L3144" s="304">
        <v>1200</v>
      </c>
      <c r="N3144" s="77" t="s">
        <v>748</v>
      </c>
      <c r="O3144" s="77" t="s">
        <v>4612</v>
      </c>
      <c r="P3144" s="72" t="s">
        <v>1374</v>
      </c>
      <c r="Q3144" s="125" t="s">
        <v>4611</v>
      </c>
      <c r="R3144" s="125"/>
      <c r="S3144" s="116"/>
      <c r="U3144" s="77">
        <v>3.08</v>
      </c>
      <c r="W3144" s="77">
        <v>0</v>
      </c>
      <c r="AA3144" s="220">
        <f t="shared" si="1387"/>
        <v>0</v>
      </c>
      <c r="AB3144" s="168"/>
      <c r="AC3144" s="220">
        <f t="shared" si="1389"/>
        <v>1</v>
      </c>
      <c r="AE3144" s="327"/>
      <c r="AG3144" s="168"/>
      <c r="AQ3144" s="178" t="s">
        <v>824</v>
      </c>
      <c r="AR3144" s="66">
        <v>1.0349999999999999</v>
      </c>
      <c r="AS3144" s="66">
        <v>1.9079999999999999</v>
      </c>
      <c r="AU3144" s="276"/>
      <c r="AV3144" s="276">
        <v>2754</v>
      </c>
      <c r="AW3144" s="276">
        <v>0</v>
      </c>
      <c r="AX3144" s="95"/>
      <c r="AY3144" s="276">
        <v>5254.6319999999996</v>
      </c>
      <c r="AZ3144" s="95">
        <v>64.940752579119376</v>
      </c>
      <c r="BA3144" s="178"/>
      <c r="BB3144" s="98" t="s">
        <v>3412</v>
      </c>
      <c r="BC3144" s="178" t="s">
        <v>1126</v>
      </c>
      <c r="BD3144" s="96">
        <v>46.956715750000001</v>
      </c>
      <c r="BF3144" s="230">
        <v>1.63540595</v>
      </c>
      <c r="BH3144" s="96">
        <v>16.961216200000003</v>
      </c>
      <c r="BN3144" s="230">
        <v>10.027878400000001</v>
      </c>
      <c r="BR3144" s="96">
        <v>5.6406815999999989</v>
      </c>
      <c r="BX3144" s="96">
        <v>10.703585049999999</v>
      </c>
      <c r="BZ3144" s="96">
        <v>3.3785332500000003</v>
      </c>
      <c r="CB3144" s="96">
        <v>1.94877715</v>
      </c>
      <c r="CD3144" s="96">
        <v>0.49943535000000006</v>
      </c>
      <c r="DH3144" s="96">
        <f t="shared" si="1388"/>
        <v>97.752228700000003</v>
      </c>
      <c r="DJ3144" s="230">
        <f t="shared" si="1386"/>
        <v>2.2477712999999966</v>
      </c>
      <c r="DL3144" s="77" t="s">
        <v>827</v>
      </c>
      <c r="DO3144" s="348">
        <v>1.64</v>
      </c>
      <c r="DP3144" s="77">
        <v>0.08</v>
      </c>
      <c r="DQ3144" s="348">
        <f t="shared" si="1390"/>
        <v>0.2515</v>
      </c>
      <c r="DS3144" s="246">
        <v>2515</v>
      </c>
      <c r="DT3144" s="77">
        <v>352</v>
      </c>
      <c r="DU3144" s="96"/>
      <c r="DW3144" s="178"/>
      <c r="DX3144" s="304">
        <f t="shared" si="1391"/>
        <v>48.03646563814867</v>
      </c>
      <c r="DY3144" s="77">
        <f t="shared" si="1392"/>
        <v>0</v>
      </c>
      <c r="DZ3144" s="304">
        <f t="shared" si="1393"/>
        <v>1.6730114205570028</v>
      </c>
      <c r="EA3144" s="77">
        <f t="shared" si="1394"/>
        <v>0</v>
      </c>
      <c r="EB3144" s="304">
        <f t="shared" si="1395"/>
        <v>17.351232217992386</v>
      </c>
      <c r="EC3144" s="77">
        <f t="shared" si="1396"/>
        <v>0</v>
      </c>
      <c r="ED3144" s="304">
        <f t="shared" si="1397"/>
        <v>10.258465237427369</v>
      </c>
      <c r="EE3144" s="77">
        <f t="shared" si="1398"/>
        <v>0</v>
      </c>
      <c r="EF3144" s="304">
        <f t="shared" si="1399"/>
        <v>0</v>
      </c>
      <c r="EG3144" s="77" t="e">
        <f t="shared" si="1400"/>
        <v>#DIV/0!</v>
      </c>
      <c r="EH3144" s="304">
        <f t="shared" si="1401"/>
        <v>5.7703866960528938</v>
      </c>
      <c r="EI3144" s="77">
        <f t="shared" si="1402"/>
        <v>0</v>
      </c>
      <c r="EJ3144" s="304">
        <f t="shared" si="1403"/>
        <v>10.949709477058704</v>
      </c>
      <c r="EK3144" s="77">
        <f t="shared" si="1404"/>
        <v>0</v>
      </c>
      <c r="EL3144" s="304">
        <f t="shared" si="1405"/>
        <v>3.4562211981566824</v>
      </c>
      <c r="EM3144" s="77">
        <f t="shared" si="1406"/>
        <v>0</v>
      </c>
      <c r="EN3144" s="304">
        <f t="shared" si="1407"/>
        <v>1.9935884592266078</v>
      </c>
      <c r="EO3144" s="77">
        <f t="shared" si="1408"/>
        <v>0</v>
      </c>
      <c r="EP3144" s="304">
        <f t="shared" si="1409"/>
        <v>0.51091965537968342</v>
      </c>
      <c r="EQ3144" s="77">
        <f t="shared" si="1410"/>
        <v>0</v>
      </c>
      <c r="ER3144" s="77">
        <f t="shared" si="1411"/>
        <v>100</v>
      </c>
      <c r="ES3144" s="77">
        <f t="shared" si="1412"/>
        <v>0</v>
      </c>
    </row>
    <row r="3145" spans="1:149" s="77" customFormat="1" x14ac:dyDescent="0.45">
      <c r="A3145" s="77" t="s">
        <v>4495</v>
      </c>
      <c r="B3145" s="212" t="s">
        <v>859</v>
      </c>
      <c r="C3145" s="77" t="s">
        <v>3593</v>
      </c>
      <c r="D3145" s="77" t="s">
        <v>4490</v>
      </c>
      <c r="E3145" s="77" t="s">
        <v>637</v>
      </c>
      <c r="F3145" s="77" t="s">
        <v>4214</v>
      </c>
      <c r="G3145" s="77" t="s">
        <v>4496</v>
      </c>
      <c r="H3145" s="77" t="s">
        <v>1372</v>
      </c>
      <c r="I3145" s="77">
        <v>76</v>
      </c>
      <c r="J3145" s="304">
        <v>308</v>
      </c>
      <c r="L3145" s="304">
        <v>1200</v>
      </c>
      <c r="N3145" s="77" t="s">
        <v>748</v>
      </c>
      <c r="O3145" s="77" t="s">
        <v>4612</v>
      </c>
      <c r="P3145" s="72" t="s">
        <v>1374</v>
      </c>
      <c r="Q3145" s="125" t="s">
        <v>4611</v>
      </c>
      <c r="R3145" s="125"/>
      <c r="S3145" s="116"/>
      <c r="U3145" s="77">
        <v>1.86</v>
      </c>
      <c r="W3145" s="77">
        <v>0</v>
      </c>
      <c r="AA3145" s="220">
        <f t="shared" si="1387"/>
        <v>0</v>
      </c>
      <c r="AB3145" s="168"/>
      <c r="AC3145" s="220">
        <f t="shared" si="1389"/>
        <v>1</v>
      </c>
      <c r="AE3145" s="327"/>
      <c r="AG3145" s="168"/>
      <c r="AQ3145" s="178" t="s">
        <v>824</v>
      </c>
      <c r="AR3145" s="66">
        <v>1.05</v>
      </c>
      <c r="AS3145" s="66">
        <v>2.0710000000000002</v>
      </c>
      <c r="AU3145" s="276"/>
      <c r="AV3145" s="276">
        <v>3080</v>
      </c>
      <c r="AW3145" s="276">
        <v>0</v>
      </c>
      <c r="AX3145" s="95"/>
      <c r="AY3145" s="276">
        <v>6378.68</v>
      </c>
      <c r="AZ3145" s="95">
        <v>76.055060674750635</v>
      </c>
      <c r="BA3145" s="178"/>
      <c r="BB3145" s="98" t="s">
        <v>3412</v>
      </c>
      <c r="BC3145" s="178" t="s">
        <v>1126</v>
      </c>
      <c r="BD3145" s="96">
        <v>47.206007799999995</v>
      </c>
      <c r="BF3145" s="230">
        <v>1.6440882799999996</v>
      </c>
      <c r="BH3145" s="96">
        <v>17.051262879999999</v>
      </c>
      <c r="BN3145" s="230">
        <v>10.081116159999999</v>
      </c>
      <c r="BR3145" s="96">
        <v>5.6706278399999999</v>
      </c>
      <c r="BX3145" s="96">
        <v>10.76041012</v>
      </c>
      <c r="BZ3145" s="96">
        <v>3.3964697999999998</v>
      </c>
      <c r="CB3145" s="96">
        <v>1.9591231599999999</v>
      </c>
      <c r="CD3145" s="96">
        <v>0.50208684000000003</v>
      </c>
      <c r="DH3145" s="96">
        <f t="shared" si="1388"/>
        <v>98.271192880000001</v>
      </c>
      <c r="DJ3145" s="230">
        <f t="shared" si="1386"/>
        <v>1.728807119999999</v>
      </c>
      <c r="DL3145" s="77" t="s">
        <v>827</v>
      </c>
      <c r="DO3145" s="348">
        <v>1.0900000000000001</v>
      </c>
      <c r="DP3145" s="77">
        <v>0.09</v>
      </c>
      <c r="DQ3145" s="348">
        <f t="shared" si="1390"/>
        <v>0.28160000000000002</v>
      </c>
      <c r="DS3145" s="246">
        <v>2816</v>
      </c>
      <c r="DT3145" s="77">
        <v>394</v>
      </c>
      <c r="DU3145" s="96"/>
      <c r="DW3145" s="178"/>
      <c r="DX3145" s="304">
        <f t="shared" si="1391"/>
        <v>48.036465638148663</v>
      </c>
      <c r="DY3145" s="77">
        <f t="shared" si="1392"/>
        <v>0</v>
      </c>
      <c r="DZ3145" s="304">
        <f t="shared" si="1393"/>
        <v>1.6730114205570024</v>
      </c>
      <c r="EA3145" s="77">
        <f t="shared" si="1394"/>
        <v>0</v>
      </c>
      <c r="EB3145" s="304">
        <f t="shared" si="1395"/>
        <v>17.351232217992386</v>
      </c>
      <c r="EC3145" s="77">
        <f t="shared" si="1396"/>
        <v>0</v>
      </c>
      <c r="ED3145" s="304">
        <f t="shared" si="1397"/>
        <v>10.258465237427368</v>
      </c>
      <c r="EE3145" s="77">
        <f t="shared" si="1398"/>
        <v>0</v>
      </c>
      <c r="EF3145" s="304">
        <f t="shared" si="1399"/>
        <v>0</v>
      </c>
      <c r="EG3145" s="77" t="e">
        <f t="shared" si="1400"/>
        <v>#DIV/0!</v>
      </c>
      <c r="EH3145" s="304">
        <f t="shared" si="1401"/>
        <v>5.7703866960528947</v>
      </c>
      <c r="EI3145" s="77">
        <f t="shared" si="1402"/>
        <v>0</v>
      </c>
      <c r="EJ3145" s="304">
        <f t="shared" si="1403"/>
        <v>10.949709477058706</v>
      </c>
      <c r="EK3145" s="77">
        <f t="shared" si="1404"/>
        <v>0</v>
      </c>
      <c r="EL3145" s="304">
        <f t="shared" si="1405"/>
        <v>3.4562211981566815</v>
      </c>
      <c r="EM3145" s="77">
        <f t="shared" si="1406"/>
        <v>0</v>
      </c>
      <c r="EN3145" s="304">
        <f t="shared" si="1407"/>
        <v>1.9935884592266078</v>
      </c>
      <c r="EO3145" s="77">
        <f t="shared" si="1408"/>
        <v>0</v>
      </c>
      <c r="EP3145" s="304">
        <f t="shared" si="1409"/>
        <v>0.51091965537968342</v>
      </c>
      <c r="EQ3145" s="77">
        <f t="shared" si="1410"/>
        <v>0</v>
      </c>
      <c r="ER3145" s="77">
        <f t="shared" si="1411"/>
        <v>100</v>
      </c>
      <c r="ES3145" s="77">
        <f t="shared" si="1412"/>
        <v>0</v>
      </c>
    </row>
    <row r="3146" spans="1:149" s="77" customFormat="1" x14ac:dyDescent="0.45">
      <c r="A3146" s="77" t="s">
        <v>4495</v>
      </c>
      <c r="B3146" s="212" t="s">
        <v>859</v>
      </c>
      <c r="C3146" s="77" t="s">
        <v>3593</v>
      </c>
      <c r="D3146" s="77" t="s">
        <v>4490</v>
      </c>
      <c r="E3146" s="77" t="s">
        <v>637</v>
      </c>
      <c r="F3146" s="77" t="s">
        <v>4215</v>
      </c>
      <c r="G3146" s="77" t="s">
        <v>4496</v>
      </c>
      <c r="H3146" s="77" t="s">
        <v>1372</v>
      </c>
      <c r="I3146" s="77">
        <v>76</v>
      </c>
      <c r="J3146" s="304">
        <v>308</v>
      </c>
      <c r="L3146" s="304">
        <v>1200</v>
      </c>
      <c r="N3146" s="77" t="s">
        <v>748</v>
      </c>
      <c r="O3146" s="77" t="s">
        <v>4612</v>
      </c>
      <c r="P3146" s="72" t="s">
        <v>1374</v>
      </c>
      <c r="Q3146" s="125" t="s">
        <v>4611</v>
      </c>
      <c r="R3146" s="125"/>
      <c r="S3146" s="116"/>
      <c r="U3146" s="77">
        <v>2.08</v>
      </c>
      <c r="W3146" s="77">
        <v>3.86</v>
      </c>
      <c r="AA3146" s="192">
        <f t="shared" si="1387"/>
        <v>0.81924400150077015</v>
      </c>
      <c r="AB3146" s="168"/>
      <c r="AC3146" s="192">
        <f t="shared" si="1389"/>
        <v>0.18075599849922985</v>
      </c>
      <c r="AE3146" s="327"/>
      <c r="AG3146" s="168"/>
      <c r="AQ3146" s="178" t="s">
        <v>824</v>
      </c>
      <c r="AR3146" s="66">
        <v>1.0509999999999999</v>
      </c>
      <c r="AS3146" s="66">
        <v>2.1760000000000002</v>
      </c>
      <c r="AU3146" s="276">
        <v>2523.271524622372</v>
      </c>
      <c r="AV3146" s="276">
        <v>556.728475377628</v>
      </c>
      <c r="AW3146" s="276">
        <v>2651.9583723781129</v>
      </c>
      <c r="AX3146" s="95">
        <v>21.461893172894847</v>
      </c>
      <c r="AY3146" s="276">
        <v>1211.4411624217187</v>
      </c>
      <c r="AZ3146" s="95">
        <v>14.444404032162492</v>
      </c>
      <c r="BA3146" s="178"/>
      <c r="BB3146" s="98" t="s">
        <v>3412</v>
      </c>
      <c r="BC3146" s="178" t="s">
        <v>1126</v>
      </c>
      <c r="BD3146" s="96">
        <v>46.050412799999997</v>
      </c>
      <c r="BF3146" s="230">
        <v>1.6038412799999997</v>
      </c>
      <c r="BH3146" s="96">
        <v>16.633850879999997</v>
      </c>
      <c r="BN3146" s="230">
        <v>9.8343321599999971</v>
      </c>
      <c r="BR3146" s="96">
        <v>5.5318118399999996</v>
      </c>
      <c r="BX3146" s="96">
        <v>10.496997119999998</v>
      </c>
      <c r="BZ3146" s="96">
        <v>3.3133247999999997</v>
      </c>
      <c r="CB3146" s="96">
        <v>1.9111641599999996</v>
      </c>
      <c r="CD3146" s="96">
        <v>0.48979583999999987</v>
      </c>
      <c r="DH3146" s="96">
        <f t="shared" si="1388"/>
        <v>95.865530880000009</v>
      </c>
      <c r="DJ3146" s="230">
        <f t="shared" si="1386"/>
        <v>4.1344691199999914</v>
      </c>
      <c r="DL3146" s="77" t="s">
        <v>827</v>
      </c>
      <c r="DO3146" s="348">
        <v>3.54</v>
      </c>
      <c r="DP3146" s="77">
        <v>0.3</v>
      </c>
      <c r="DQ3146" s="348">
        <f t="shared" si="1390"/>
        <v>0.24160000000000001</v>
      </c>
      <c r="DS3146" s="246">
        <v>2416</v>
      </c>
      <c r="DT3146" s="77">
        <v>338</v>
      </c>
      <c r="DU3146" s="96"/>
      <c r="DW3146" s="178"/>
      <c r="DX3146" s="304">
        <f t="shared" si="1391"/>
        <v>48.036465638148663</v>
      </c>
      <c r="DY3146" s="77">
        <f t="shared" si="1392"/>
        <v>0</v>
      </c>
      <c r="DZ3146" s="304">
        <f t="shared" si="1393"/>
        <v>1.6730114205570019</v>
      </c>
      <c r="EA3146" s="77">
        <f t="shared" si="1394"/>
        <v>0</v>
      </c>
      <c r="EB3146" s="304">
        <f t="shared" si="1395"/>
        <v>17.351232217992383</v>
      </c>
      <c r="EC3146" s="77">
        <f t="shared" si="1396"/>
        <v>0</v>
      </c>
      <c r="ED3146" s="304">
        <f t="shared" si="1397"/>
        <v>10.258465237427366</v>
      </c>
      <c r="EE3146" s="77">
        <f t="shared" si="1398"/>
        <v>0</v>
      </c>
      <c r="EF3146" s="304">
        <f t="shared" si="1399"/>
        <v>0</v>
      </c>
      <c r="EG3146" s="77" t="e">
        <f t="shared" si="1400"/>
        <v>#DIV/0!</v>
      </c>
      <c r="EH3146" s="304">
        <f t="shared" si="1401"/>
        <v>5.7703866960528938</v>
      </c>
      <c r="EI3146" s="77">
        <f t="shared" si="1402"/>
        <v>0</v>
      </c>
      <c r="EJ3146" s="304">
        <f t="shared" si="1403"/>
        <v>10.949709477058702</v>
      </c>
      <c r="EK3146" s="77">
        <f t="shared" si="1404"/>
        <v>0</v>
      </c>
      <c r="EL3146" s="304">
        <f t="shared" si="1405"/>
        <v>3.4562211981566815</v>
      </c>
      <c r="EM3146" s="77">
        <f t="shared" si="1406"/>
        <v>0</v>
      </c>
      <c r="EN3146" s="304">
        <f t="shared" si="1407"/>
        <v>1.9935884592266073</v>
      </c>
      <c r="EO3146" s="77">
        <f t="shared" si="1408"/>
        <v>0</v>
      </c>
      <c r="EP3146" s="304">
        <f t="shared" si="1409"/>
        <v>0.51091965537968331</v>
      </c>
      <c r="EQ3146" s="77">
        <f t="shared" si="1410"/>
        <v>0</v>
      </c>
      <c r="ER3146" s="77">
        <f t="shared" si="1411"/>
        <v>100</v>
      </c>
      <c r="ES3146" s="77">
        <f t="shared" si="1412"/>
        <v>0</v>
      </c>
    </row>
    <row r="3147" spans="1:149" s="77" customFormat="1" x14ac:dyDescent="0.45">
      <c r="A3147" s="77" t="s">
        <v>4495</v>
      </c>
      <c r="B3147" s="212" t="s">
        <v>859</v>
      </c>
      <c r="C3147" s="77" t="s">
        <v>3593</v>
      </c>
      <c r="D3147" s="77" t="s">
        <v>4490</v>
      </c>
      <c r="E3147" s="77" t="s">
        <v>637</v>
      </c>
      <c r="F3147" s="77" t="s">
        <v>4216</v>
      </c>
      <c r="G3147" s="77" t="s">
        <v>4496</v>
      </c>
      <c r="H3147" s="77" t="s">
        <v>1372</v>
      </c>
      <c r="I3147" s="77">
        <v>18</v>
      </c>
      <c r="J3147" s="304">
        <v>418.5</v>
      </c>
      <c r="L3147" s="304">
        <v>1200</v>
      </c>
      <c r="N3147" s="77" t="s">
        <v>748</v>
      </c>
      <c r="O3147" s="77" t="s">
        <v>4612</v>
      </c>
      <c r="P3147" s="72" t="s">
        <v>1374</v>
      </c>
      <c r="Q3147" s="125" t="s">
        <v>4611</v>
      </c>
      <c r="R3147" s="125"/>
      <c r="S3147" s="116"/>
      <c r="U3147" s="77">
        <v>0.67</v>
      </c>
      <c r="W3147" s="77">
        <v>0</v>
      </c>
      <c r="AA3147" s="220">
        <f t="shared" si="1387"/>
        <v>0</v>
      </c>
      <c r="AB3147" s="168"/>
      <c r="AC3147" s="220">
        <f t="shared" si="1389"/>
        <v>1</v>
      </c>
      <c r="AE3147" s="327"/>
      <c r="AG3147" s="168"/>
      <c r="AQ3147" s="178" t="s">
        <v>824</v>
      </c>
      <c r="AR3147" s="66">
        <v>1.119</v>
      </c>
      <c r="AS3147" s="66">
        <v>2.7429999999999999</v>
      </c>
      <c r="AU3147" s="276"/>
      <c r="AV3147" s="276">
        <v>4185</v>
      </c>
      <c r="AW3147" s="276">
        <v>0</v>
      </c>
      <c r="AX3147" s="95"/>
      <c r="AY3147" s="276">
        <v>11479.455</v>
      </c>
      <c r="AZ3147" s="95">
        <v>127.22974616693418</v>
      </c>
      <c r="BA3147" s="178"/>
      <c r="BB3147" s="98" t="s">
        <v>3412</v>
      </c>
      <c r="BC3147" s="178" t="s">
        <v>1126</v>
      </c>
      <c r="BD3147" s="96">
        <v>47.035449650000004</v>
      </c>
      <c r="BF3147" s="230">
        <v>1.6381480899999996</v>
      </c>
      <c r="BH3147" s="96">
        <v>16.989655639999999</v>
      </c>
      <c r="BN3147" s="230">
        <v>10.04469248</v>
      </c>
      <c r="BR3147" s="96">
        <v>5.6501395199999989</v>
      </c>
      <c r="BX3147" s="96">
        <v>10.721532109999998</v>
      </c>
      <c r="BZ3147" s="96">
        <v>3.3841981499999996</v>
      </c>
      <c r="CB3147" s="96">
        <v>1.9520447299999999</v>
      </c>
      <c r="CD3147" s="96">
        <v>0.50027277000000003</v>
      </c>
      <c r="DH3147" s="96">
        <f t="shared" si="1388"/>
        <v>97.916133139999985</v>
      </c>
      <c r="DJ3147" s="230">
        <f t="shared" si="1386"/>
        <v>2.0838668600000148</v>
      </c>
      <c r="DL3147" s="77" t="s">
        <v>827</v>
      </c>
      <c r="DO3147" s="348">
        <v>1.36</v>
      </c>
      <c r="DP3147" s="77">
        <v>7.0000000000000007E-2</v>
      </c>
      <c r="DQ3147" s="348">
        <f t="shared" si="1390"/>
        <v>0.36730000000000002</v>
      </c>
      <c r="DS3147" s="246">
        <v>3673</v>
      </c>
      <c r="DT3147" s="77">
        <v>615</v>
      </c>
      <c r="DU3147" s="96"/>
      <c r="DW3147" s="178"/>
      <c r="DX3147" s="304">
        <f t="shared" si="1391"/>
        <v>48.036465638148677</v>
      </c>
      <c r="DY3147" s="77">
        <f t="shared" si="1392"/>
        <v>0</v>
      </c>
      <c r="DZ3147" s="304">
        <f t="shared" si="1393"/>
        <v>1.6730114205570024</v>
      </c>
      <c r="EA3147" s="77">
        <f t="shared" si="1394"/>
        <v>0</v>
      </c>
      <c r="EB3147" s="304">
        <f t="shared" si="1395"/>
        <v>17.351232217992386</v>
      </c>
      <c r="EC3147" s="77">
        <f t="shared" si="1396"/>
        <v>0</v>
      </c>
      <c r="ED3147" s="304">
        <f t="shared" si="1397"/>
        <v>10.258465237427371</v>
      </c>
      <c r="EE3147" s="77">
        <f t="shared" si="1398"/>
        <v>0</v>
      </c>
      <c r="EF3147" s="304">
        <f t="shared" si="1399"/>
        <v>0</v>
      </c>
      <c r="EG3147" s="77" t="e">
        <f t="shared" si="1400"/>
        <v>#DIV/0!</v>
      </c>
      <c r="EH3147" s="304">
        <f t="shared" si="1401"/>
        <v>5.7703866960528947</v>
      </c>
      <c r="EI3147" s="77">
        <f t="shared" si="1402"/>
        <v>0</v>
      </c>
      <c r="EJ3147" s="304">
        <f t="shared" si="1403"/>
        <v>10.949709477058706</v>
      </c>
      <c r="EK3147" s="77">
        <f t="shared" si="1404"/>
        <v>0</v>
      </c>
      <c r="EL3147" s="304">
        <f t="shared" si="1405"/>
        <v>3.4562211981566824</v>
      </c>
      <c r="EM3147" s="77">
        <f t="shared" si="1406"/>
        <v>0</v>
      </c>
      <c r="EN3147" s="304">
        <f t="shared" si="1407"/>
        <v>1.993588459226608</v>
      </c>
      <c r="EO3147" s="77">
        <f t="shared" si="1408"/>
        <v>0</v>
      </c>
      <c r="EP3147" s="304">
        <f t="shared" si="1409"/>
        <v>0.51091965537968353</v>
      </c>
      <c r="EQ3147" s="77">
        <f t="shared" si="1410"/>
        <v>0</v>
      </c>
      <c r="ER3147" s="77">
        <f t="shared" si="1411"/>
        <v>100</v>
      </c>
      <c r="ES3147" s="77">
        <f t="shared" si="1412"/>
        <v>0</v>
      </c>
    </row>
    <row r="3148" spans="1:149" s="77" customFormat="1" x14ac:dyDescent="0.45">
      <c r="A3148" s="77" t="s">
        <v>4495</v>
      </c>
      <c r="B3148" s="212" t="s">
        <v>859</v>
      </c>
      <c r="C3148" s="77" t="s">
        <v>3593</v>
      </c>
      <c r="D3148" s="77" t="s">
        <v>4490</v>
      </c>
      <c r="E3148" s="77" t="s">
        <v>637</v>
      </c>
      <c r="F3148" s="77" t="s">
        <v>4217</v>
      </c>
      <c r="G3148" s="77" t="s">
        <v>4496</v>
      </c>
      <c r="H3148" s="77" t="s">
        <v>1372</v>
      </c>
      <c r="I3148" s="77">
        <v>18</v>
      </c>
      <c r="J3148" s="304">
        <v>418.5</v>
      </c>
      <c r="L3148" s="304">
        <v>1200</v>
      </c>
      <c r="N3148" s="77" t="s">
        <v>748</v>
      </c>
      <c r="O3148" s="77" t="s">
        <v>4612</v>
      </c>
      <c r="P3148" s="72" t="s">
        <v>1374</v>
      </c>
      <c r="Q3148" s="125" t="s">
        <v>4611</v>
      </c>
      <c r="R3148" s="125"/>
      <c r="S3148" s="116"/>
      <c r="U3148" s="77">
        <v>0.92</v>
      </c>
      <c r="W3148" s="77">
        <v>0</v>
      </c>
      <c r="AA3148" s="220">
        <f t="shared" si="1387"/>
        <v>0</v>
      </c>
      <c r="AB3148" s="168"/>
      <c r="AC3148" s="220">
        <f t="shared" si="1389"/>
        <v>1</v>
      </c>
      <c r="AE3148" s="327"/>
      <c r="AG3148" s="168"/>
      <c r="AQ3148" s="178" t="s">
        <v>824</v>
      </c>
      <c r="AR3148" s="66">
        <v>1.119</v>
      </c>
      <c r="AS3148" s="66">
        <v>2.7429999999999999</v>
      </c>
      <c r="AU3148" s="276"/>
      <c r="AV3148" s="276">
        <v>4185</v>
      </c>
      <c r="AW3148" s="276">
        <v>0</v>
      </c>
      <c r="AX3148" s="95"/>
      <c r="AY3148" s="276">
        <v>11479.455</v>
      </c>
      <c r="AZ3148" s="95">
        <v>127.22974616693418</v>
      </c>
      <c r="BA3148" s="178"/>
      <c r="BB3148" s="98" t="s">
        <v>3412</v>
      </c>
      <c r="BC3148" s="178" t="s">
        <v>1126</v>
      </c>
      <c r="BD3148" s="96">
        <v>46.968703249999997</v>
      </c>
      <c r="BF3148" s="230">
        <v>1.6358234499999997</v>
      </c>
      <c r="BH3148" s="96">
        <v>16.965546199999999</v>
      </c>
      <c r="BN3148" s="230">
        <v>10.0304384</v>
      </c>
      <c r="BR3148" s="96">
        <v>5.6421215999999994</v>
      </c>
      <c r="BX3148" s="96">
        <v>10.70631755</v>
      </c>
      <c r="BZ3148" s="96">
        <v>3.37939575</v>
      </c>
      <c r="CB3148" s="96">
        <v>1.9492746499999998</v>
      </c>
      <c r="CD3148" s="96">
        <v>0.49956284999999995</v>
      </c>
      <c r="DH3148" s="96">
        <f t="shared" si="1388"/>
        <v>97.777183699999981</v>
      </c>
      <c r="DJ3148" s="230">
        <f t="shared" si="1386"/>
        <v>2.2228163000000194</v>
      </c>
      <c r="DL3148" s="77" t="s">
        <v>827</v>
      </c>
      <c r="DO3148" s="348">
        <v>1.47</v>
      </c>
      <c r="DP3148" s="77">
        <v>0.1</v>
      </c>
      <c r="DQ3148" s="348">
        <f t="shared" si="1390"/>
        <v>0.39650000000000002</v>
      </c>
      <c r="DS3148" s="246">
        <v>3965</v>
      </c>
      <c r="DT3148" s="77">
        <v>663</v>
      </c>
      <c r="DU3148" s="96"/>
      <c r="DW3148" s="178"/>
      <c r="DX3148" s="304">
        <f t="shared" si="1391"/>
        <v>48.03646563814867</v>
      </c>
      <c r="DY3148" s="77">
        <f t="shared" si="1392"/>
        <v>0</v>
      </c>
      <c r="DZ3148" s="304">
        <f t="shared" si="1393"/>
        <v>1.6730114205570028</v>
      </c>
      <c r="EA3148" s="77">
        <f t="shared" si="1394"/>
        <v>0</v>
      </c>
      <c r="EB3148" s="304">
        <f t="shared" si="1395"/>
        <v>17.351232217992386</v>
      </c>
      <c r="EC3148" s="77">
        <f t="shared" si="1396"/>
        <v>0</v>
      </c>
      <c r="ED3148" s="304">
        <f t="shared" si="1397"/>
        <v>10.258465237427371</v>
      </c>
      <c r="EE3148" s="77">
        <f t="shared" si="1398"/>
        <v>0</v>
      </c>
      <c r="EF3148" s="304">
        <f t="shared" si="1399"/>
        <v>0</v>
      </c>
      <c r="EG3148" s="77" t="e">
        <f t="shared" si="1400"/>
        <v>#DIV/0!</v>
      </c>
      <c r="EH3148" s="304">
        <f t="shared" si="1401"/>
        <v>5.7703866960528956</v>
      </c>
      <c r="EI3148" s="77">
        <f t="shared" si="1402"/>
        <v>0</v>
      </c>
      <c r="EJ3148" s="304">
        <f t="shared" si="1403"/>
        <v>10.949709477058708</v>
      </c>
      <c r="EK3148" s="77">
        <f t="shared" si="1404"/>
        <v>0</v>
      </c>
      <c r="EL3148" s="304">
        <f t="shared" si="1405"/>
        <v>3.4562211981566828</v>
      </c>
      <c r="EM3148" s="77">
        <f t="shared" si="1406"/>
        <v>0</v>
      </c>
      <c r="EN3148" s="304">
        <f t="shared" si="1407"/>
        <v>1.993588459226608</v>
      </c>
      <c r="EO3148" s="77">
        <f t="shared" si="1408"/>
        <v>0</v>
      </c>
      <c r="EP3148" s="304">
        <f t="shared" si="1409"/>
        <v>0.51091965537968342</v>
      </c>
      <c r="EQ3148" s="77">
        <f t="shared" si="1410"/>
        <v>0</v>
      </c>
      <c r="ER3148" s="77">
        <f t="shared" si="1411"/>
        <v>100</v>
      </c>
      <c r="ES3148" s="77">
        <f t="shared" si="1412"/>
        <v>0</v>
      </c>
    </row>
    <row r="3149" spans="1:149" s="77" customFormat="1" x14ac:dyDescent="0.45">
      <c r="A3149" s="77" t="s">
        <v>4495</v>
      </c>
      <c r="B3149" s="212" t="s">
        <v>859</v>
      </c>
      <c r="C3149" s="77" t="s">
        <v>3593</v>
      </c>
      <c r="D3149" s="77" t="s">
        <v>4490</v>
      </c>
      <c r="E3149" s="77" t="s">
        <v>637</v>
      </c>
      <c r="F3149" s="77" t="s">
        <v>4218</v>
      </c>
      <c r="G3149" s="77" t="s">
        <v>4496</v>
      </c>
      <c r="H3149" s="77" t="s">
        <v>1372</v>
      </c>
      <c r="I3149" s="77">
        <v>18</v>
      </c>
      <c r="J3149" s="304">
        <v>418.5</v>
      </c>
      <c r="L3149" s="304">
        <v>1200</v>
      </c>
      <c r="N3149" s="77" t="s">
        <v>748</v>
      </c>
      <c r="O3149" s="77" t="s">
        <v>4612</v>
      </c>
      <c r="P3149" s="72" t="s">
        <v>1374</v>
      </c>
      <c r="Q3149" s="125" t="s">
        <v>4611</v>
      </c>
      <c r="R3149" s="125"/>
      <c r="S3149" s="116"/>
      <c r="U3149" s="77">
        <v>6.22</v>
      </c>
      <c r="W3149" s="77">
        <v>3.82</v>
      </c>
      <c r="AA3149" s="192">
        <f t="shared" si="1387"/>
        <v>0.59998800867657898</v>
      </c>
      <c r="AB3149" s="168"/>
      <c r="AC3149" s="192">
        <f t="shared" si="1389"/>
        <v>0.40001199132342102</v>
      </c>
      <c r="AE3149" s="327"/>
      <c r="AG3149" s="168"/>
      <c r="AQ3149" s="178" t="s">
        <v>824</v>
      </c>
      <c r="AR3149" s="66">
        <v>1.1319999999999999</v>
      </c>
      <c r="AS3149" s="66">
        <v>2.8620000000000001</v>
      </c>
      <c r="AU3149" s="276">
        <v>2510.9498163114831</v>
      </c>
      <c r="AV3149" s="276">
        <v>1674.0501836885169</v>
      </c>
      <c r="AW3149" s="276">
        <v>2842.3951920645986</v>
      </c>
      <c r="AX3149" s="95">
        <v>17.632655293259603</v>
      </c>
      <c r="AY3149" s="276">
        <v>4791.1316257165354</v>
      </c>
      <c r="AZ3149" s="95">
        <v>53.101341535141302</v>
      </c>
      <c r="BA3149" s="178"/>
      <c r="BB3149" s="98" t="s">
        <v>3412</v>
      </c>
      <c r="BC3149" s="178" t="s">
        <v>1126</v>
      </c>
      <c r="BD3149" s="96">
        <v>46.081820049999997</v>
      </c>
      <c r="BF3149" s="230">
        <v>1.6049351299999999</v>
      </c>
      <c r="BH3149" s="96">
        <v>16.645195479999998</v>
      </c>
      <c r="BN3149" s="230">
        <v>9.8410393599999999</v>
      </c>
      <c r="BR3149" s="96">
        <v>5.5355846399999997</v>
      </c>
      <c r="BX3149" s="96">
        <v>10.504156269999999</v>
      </c>
      <c r="BZ3149" s="96">
        <v>3.3155845499999996</v>
      </c>
      <c r="CB3149" s="96">
        <v>1.91246761</v>
      </c>
      <c r="CD3149" s="96">
        <v>0.49012988999999996</v>
      </c>
      <c r="DH3149" s="96">
        <f t="shared" si="1388"/>
        <v>95.930912979999974</v>
      </c>
      <c r="DJ3149" s="230">
        <f t="shared" si="1386"/>
        <v>4.0690870200000262</v>
      </c>
      <c r="DL3149" s="77" t="s">
        <v>827</v>
      </c>
      <c r="DO3149" s="348">
        <v>3.31</v>
      </c>
      <c r="DP3149" s="77">
        <v>0.21</v>
      </c>
      <c r="DQ3149" s="348">
        <f t="shared" si="1390"/>
        <v>0.40610000000000002</v>
      </c>
      <c r="DS3149" s="246">
        <v>4061</v>
      </c>
      <c r="DT3149" s="77">
        <v>686</v>
      </c>
      <c r="DU3149" s="96"/>
      <c r="DW3149" s="178"/>
      <c r="DX3149" s="304">
        <f t="shared" si="1391"/>
        <v>48.036465638148677</v>
      </c>
      <c r="DY3149" s="77">
        <f t="shared" si="1392"/>
        <v>0</v>
      </c>
      <c r="DZ3149" s="304">
        <f t="shared" si="1393"/>
        <v>1.673011420557003</v>
      </c>
      <c r="EA3149" s="77">
        <f t="shared" si="1394"/>
        <v>0</v>
      </c>
      <c r="EB3149" s="304">
        <f t="shared" si="1395"/>
        <v>17.351232217992386</v>
      </c>
      <c r="EC3149" s="77">
        <f t="shared" si="1396"/>
        <v>0</v>
      </c>
      <c r="ED3149" s="304">
        <f t="shared" si="1397"/>
        <v>10.258465237427373</v>
      </c>
      <c r="EE3149" s="77">
        <f t="shared" si="1398"/>
        <v>0</v>
      </c>
      <c r="EF3149" s="304">
        <f t="shared" si="1399"/>
        <v>0</v>
      </c>
      <c r="EG3149" s="77" t="e">
        <f t="shared" si="1400"/>
        <v>#DIV/0!</v>
      </c>
      <c r="EH3149" s="304">
        <f t="shared" si="1401"/>
        <v>5.7703866960528964</v>
      </c>
      <c r="EI3149" s="77">
        <f t="shared" si="1402"/>
        <v>0</v>
      </c>
      <c r="EJ3149" s="304">
        <f t="shared" si="1403"/>
        <v>10.949709477058708</v>
      </c>
      <c r="EK3149" s="77">
        <f t="shared" si="1404"/>
        <v>0</v>
      </c>
      <c r="EL3149" s="304">
        <f t="shared" si="1405"/>
        <v>3.4562211981566824</v>
      </c>
      <c r="EM3149" s="77">
        <f t="shared" si="1406"/>
        <v>0</v>
      </c>
      <c r="EN3149" s="304">
        <f t="shared" si="1407"/>
        <v>1.9935884592266084</v>
      </c>
      <c r="EO3149" s="77">
        <f t="shared" si="1408"/>
        <v>0</v>
      </c>
      <c r="EP3149" s="304">
        <f t="shared" si="1409"/>
        <v>0.51091965537968353</v>
      </c>
      <c r="EQ3149" s="77">
        <f t="shared" si="1410"/>
        <v>0</v>
      </c>
      <c r="ER3149" s="77">
        <f t="shared" si="1411"/>
        <v>100</v>
      </c>
      <c r="ES3149" s="77">
        <f t="shared" si="1412"/>
        <v>0</v>
      </c>
    </row>
    <row r="3150" spans="1:149" s="77" customFormat="1" x14ac:dyDescent="0.45">
      <c r="A3150" s="77" t="s">
        <v>4495</v>
      </c>
      <c r="B3150" s="212" t="s">
        <v>859</v>
      </c>
      <c r="C3150" s="77" t="s">
        <v>3593</v>
      </c>
      <c r="D3150" s="77" t="s">
        <v>4490</v>
      </c>
      <c r="E3150" s="77" t="s">
        <v>637</v>
      </c>
      <c r="F3150" s="77" t="s">
        <v>4219</v>
      </c>
      <c r="G3150" s="77" t="s">
        <v>4496</v>
      </c>
      <c r="H3150" s="77" t="s">
        <v>1372</v>
      </c>
      <c r="I3150" s="77">
        <v>18</v>
      </c>
      <c r="J3150" s="304">
        <v>418.5</v>
      </c>
      <c r="L3150" s="304">
        <v>1200</v>
      </c>
      <c r="N3150" s="77" t="s">
        <v>748</v>
      </c>
      <c r="O3150" s="77" t="s">
        <v>4612</v>
      </c>
      <c r="P3150" s="72" t="s">
        <v>1374</v>
      </c>
      <c r="Q3150" s="125" t="s">
        <v>4611</v>
      </c>
      <c r="R3150" s="125"/>
      <c r="S3150" s="116"/>
      <c r="U3150" s="77">
        <v>1.74</v>
      </c>
      <c r="W3150" s="77">
        <v>2.4300000000000002</v>
      </c>
      <c r="AA3150" s="192">
        <f t="shared" si="1387"/>
        <v>0.77328268947520262</v>
      </c>
      <c r="AB3150" s="168"/>
      <c r="AC3150" s="192">
        <f t="shared" si="1389"/>
        <v>0.22671731052479738</v>
      </c>
      <c r="AE3150" s="327"/>
      <c r="AG3150" s="168"/>
      <c r="AQ3150" s="178" t="s">
        <v>824</v>
      </c>
      <c r="AR3150" s="66">
        <v>1.121</v>
      </c>
      <c r="AS3150" s="66">
        <v>2.9169999999999998</v>
      </c>
      <c r="AU3150" s="276">
        <v>3236.1880554537229</v>
      </c>
      <c r="AV3150" s="276">
        <v>948.811944546277</v>
      </c>
      <c r="AW3150" s="276">
        <v>3627.7668101636232</v>
      </c>
      <c r="AX3150" s="95">
        <v>22.247158521940321</v>
      </c>
      <c r="AY3150" s="276">
        <v>2767.6844422414897</v>
      </c>
      <c r="AZ3150" s="95">
        <v>30.67495704774813</v>
      </c>
      <c r="BA3150" s="178"/>
      <c r="BB3150" s="98" t="s">
        <v>3412</v>
      </c>
      <c r="BC3150" s="178" t="s">
        <v>1126</v>
      </c>
      <c r="BD3150" s="96">
        <v>46.625141499999998</v>
      </c>
      <c r="BF3150" s="230">
        <v>1.6238579</v>
      </c>
      <c r="BH3150" s="96">
        <v>16.841448400000001</v>
      </c>
      <c r="BN3150" s="230">
        <v>9.9570688000000001</v>
      </c>
      <c r="BR3150" s="96">
        <v>5.6008511999999993</v>
      </c>
      <c r="BX3150" s="96">
        <v>10.628004099999998</v>
      </c>
      <c r="BZ3150" s="96">
        <v>3.3546765000000001</v>
      </c>
      <c r="CB3150" s="96">
        <v>1.9350162999999998</v>
      </c>
      <c r="CD3150" s="96">
        <v>0.49590869999999998</v>
      </c>
      <c r="DH3150" s="96">
        <f t="shared" si="1388"/>
        <v>97.061973399999985</v>
      </c>
      <c r="DJ3150" s="230">
        <f t="shared" si="1386"/>
        <v>2.9380266000000148</v>
      </c>
      <c r="DL3150" s="77" t="s">
        <v>827</v>
      </c>
      <c r="DO3150" s="348">
        <v>2.16</v>
      </c>
      <c r="DP3150" s="77">
        <v>0.18</v>
      </c>
      <c r="DQ3150" s="348">
        <f t="shared" si="1390"/>
        <v>0.42299999999999999</v>
      </c>
      <c r="DS3150" s="246">
        <v>4230</v>
      </c>
      <c r="DT3150" s="77">
        <v>711</v>
      </c>
      <c r="DU3150" s="96"/>
      <c r="DW3150" s="178"/>
      <c r="DX3150" s="304">
        <f t="shared" si="1391"/>
        <v>48.03646563814867</v>
      </c>
      <c r="DY3150" s="77">
        <f t="shared" si="1392"/>
        <v>0</v>
      </c>
      <c r="DZ3150" s="304">
        <f t="shared" si="1393"/>
        <v>1.6730114205570028</v>
      </c>
      <c r="EA3150" s="77">
        <f t="shared" si="1394"/>
        <v>0</v>
      </c>
      <c r="EB3150" s="304">
        <f t="shared" si="1395"/>
        <v>17.35123221799239</v>
      </c>
      <c r="EC3150" s="77">
        <f t="shared" si="1396"/>
        <v>0</v>
      </c>
      <c r="ED3150" s="304">
        <f t="shared" si="1397"/>
        <v>10.258465237427371</v>
      </c>
      <c r="EE3150" s="77">
        <f t="shared" si="1398"/>
        <v>0</v>
      </c>
      <c r="EF3150" s="304">
        <f t="shared" si="1399"/>
        <v>0</v>
      </c>
      <c r="EG3150" s="77" t="e">
        <f t="shared" si="1400"/>
        <v>#DIV/0!</v>
      </c>
      <c r="EH3150" s="304">
        <f t="shared" si="1401"/>
        <v>5.7703866960528956</v>
      </c>
      <c r="EI3150" s="77">
        <f t="shared" si="1402"/>
        <v>0</v>
      </c>
      <c r="EJ3150" s="304">
        <f t="shared" si="1403"/>
        <v>10.949709477058706</v>
      </c>
      <c r="EK3150" s="77">
        <f t="shared" si="1404"/>
        <v>0</v>
      </c>
      <c r="EL3150" s="304">
        <f t="shared" si="1405"/>
        <v>3.4562211981566824</v>
      </c>
      <c r="EM3150" s="77">
        <f t="shared" si="1406"/>
        <v>0</v>
      </c>
      <c r="EN3150" s="304">
        <f t="shared" si="1407"/>
        <v>1.993588459226608</v>
      </c>
      <c r="EO3150" s="77">
        <f t="shared" si="1408"/>
        <v>0</v>
      </c>
      <c r="EP3150" s="304">
        <f t="shared" si="1409"/>
        <v>0.51091965537968342</v>
      </c>
      <c r="EQ3150" s="77">
        <f t="shared" si="1410"/>
        <v>0</v>
      </c>
      <c r="ER3150" s="77">
        <f t="shared" si="1411"/>
        <v>100</v>
      </c>
      <c r="ES3150" s="77">
        <f t="shared" si="1412"/>
        <v>0</v>
      </c>
    </row>
    <row r="3151" spans="1:149" s="77" customFormat="1" x14ac:dyDescent="0.45">
      <c r="A3151" s="77" t="s">
        <v>4495</v>
      </c>
      <c r="B3151" s="212" t="s">
        <v>859</v>
      </c>
      <c r="C3151" s="77" t="s">
        <v>3593</v>
      </c>
      <c r="D3151" s="77" t="s">
        <v>4494</v>
      </c>
      <c r="E3151" s="77" t="s">
        <v>637</v>
      </c>
      <c r="F3151" s="77" t="s">
        <v>4491</v>
      </c>
      <c r="G3151" s="77" t="s">
        <v>4496</v>
      </c>
      <c r="H3151" s="77" t="s">
        <v>1372</v>
      </c>
      <c r="I3151" s="77">
        <v>3</v>
      </c>
      <c r="J3151" s="304">
        <v>351</v>
      </c>
      <c r="L3151" s="304">
        <v>1200</v>
      </c>
      <c r="N3151" s="77" t="s">
        <v>748</v>
      </c>
      <c r="O3151" s="77" t="s">
        <v>4612</v>
      </c>
      <c r="P3151" s="72" t="s">
        <v>1374</v>
      </c>
      <c r="Q3151" s="125" t="s">
        <v>4611</v>
      </c>
      <c r="R3151" s="125"/>
      <c r="S3151" s="116"/>
      <c r="U3151" s="77">
        <v>3.08</v>
      </c>
      <c r="W3151" s="77">
        <v>0</v>
      </c>
      <c r="AA3151" s="220">
        <f t="shared" si="1387"/>
        <v>0</v>
      </c>
      <c r="AB3151" s="168"/>
      <c r="AC3151" s="220">
        <f t="shared" ref="AC3151:AC3153" si="1413">1-AA3151</f>
        <v>1</v>
      </c>
      <c r="AE3151" s="327"/>
      <c r="AG3151" s="168"/>
      <c r="AQ3151" s="178" t="s">
        <v>824</v>
      </c>
      <c r="AR3151" s="66">
        <v>1.0740000000000001</v>
      </c>
      <c r="AS3151" s="66">
        <v>2.31</v>
      </c>
      <c r="AU3151" s="276"/>
      <c r="AV3151" s="276">
        <v>3510</v>
      </c>
      <c r="AW3151" s="276">
        <v>0</v>
      </c>
      <c r="AX3151" s="95"/>
      <c r="AY3151" s="276">
        <v>8108.1</v>
      </c>
      <c r="AZ3151" s="95">
        <v>93.319711535130679</v>
      </c>
      <c r="BA3151" s="178"/>
      <c r="BB3151" s="98" t="s">
        <v>722</v>
      </c>
      <c r="BC3151" s="178" t="s">
        <v>1126</v>
      </c>
      <c r="BD3151" s="77">
        <v>54.48</v>
      </c>
      <c r="BE3151" s="77">
        <v>0.43</v>
      </c>
      <c r="BF3151" s="77">
        <v>1.38</v>
      </c>
      <c r="BG3151" s="77">
        <v>0.09</v>
      </c>
      <c r="BH3151" s="77">
        <v>13</v>
      </c>
      <c r="BI3151" s="77">
        <v>0.3</v>
      </c>
      <c r="BN3151" s="77">
        <v>5.31</v>
      </c>
      <c r="BO3151" s="77">
        <v>0.13</v>
      </c>
      <c r="BR3151" s="77">
        <v>8.43</v>
      </c>
      <c r="BS3151" s="77">
        <v>0.25</v>
      </c>
      <c r="BX3151" s="77">
        <v>8.07</v>
      </c>
      <c r="BY3151" s="77">
        <v>0.51</v>
      </c>
      <c r="BZ3151" s="77">
        <v>0.86</v>
      </c>
      <c r="CA3151" s="77">
        <v>0.11</v>
      </c>
      <c r="CB3151" s="77">
        <v>7.87</v>
      </c>
      <c r="CC3151" s="77">
        <v>0.11</v>
      </c>
      <c r="CD3151" s="77">
        <v>0.6</v>
      </c>
      <c r="CE3151" s="77">
        <v>0.06</v>
      </c>
      <c r="DH3151" s="77">
        <v>96.02</v>
      </c>
      <c r="DI3151" s="77">
        <v>0.94</v>
      </c>
      <c r="DJ3151" s="77">
        <f t="shared" ref="DJ3151:DJ3167" si="1414">IF(AND(DH3151&lt;100, DH3151&gt;0), 100-DH3151, 0)</f>
        <v>3.980000000000004</v>
      </c>
      <c r="DL3151" s="77" t="s">
        <v>827</v>
      </c>
      <c r="DO3151" s="348">
        <v>2.83</v>
      </c>
      <c r="DP3151" s="77">
        <v>0.15</v>
      </c>
      <c r="DQ3151" s="348">
        <v>0.3</v>
      </c>
      <c r="DR3151" s="77">
        <v>0.01</v>
      </c>
      <c r="DS3151" s="246"/>
      <c r="DU3151" s="96"/>
      <c r="DW3151" s="178"/>
      <c r="DX3151" s="304">
        <f t="shared" si="1391"/>
        <v>56.738179545927935</v>
      </c>
      <c r="DY3151" s="77">
        <f t="shared" si="1392"/>
        <v>0.71348834016779283</v>
      </c>
      <c r="DZ3151" s="304">
        <f t="shared" si="1393"/>
        <v>1.4372005832118309</v>
      </c>
      <c r="EA3151" s="77">
        <f t="shared" si="1394"/>
        <v>9.4780571886652606E-2</v>
      </c>
      <c r="EB3151" s="304">
        <f t="shared" si="1395"/>
        <v>13.538846073734639</v>
      </c>
      <c r="EC3151" s="77">
        <f t="shared" si="1396"/>
        <v>0.33938546207853737</v>
      </c>
      <c r="ED3151" s="304">
        <f t="shared" si="1397"/>
        <v>5.5300978962716103</v>
      </c>
      <c r="EE3151" s="77">
        <f t="shared" si="1398"/>
        <v>0.14581122955049813</v>
      </c>
      <c r="EF3151" s="304">
        <f t="shared" si="1399"/>
        <v>0</v>
      </c>
      <c r="EG3151" s="77" t="e">
        <f t="shared" si="1400"/>
        <v>#DIV/0!</v>
      </c>
      <c r="EH3151" s="304">
        <f t="shared" si="1401"/>
        <v>8.7794209539679233</v>
      </c>
      <c r="EI3151" s="77">
        <f t="shared" si="1402"/>
        <v>0.27418155156240231</v>
      </c>
      <c r="EJ3151" s="304">
        <f t="shared" si="1403"/>
        <v>8.4044990626952725</v>
      </c>
      <c r="EK3151" s="77">
        <f t="shared" si="1404"/>
        <v>0.53747418090028543</v>
      </c>
      <c r="EL3151" s="304">
        <f t="shared" si="1405"/>
        <v>0.8956467402624454</v>
      </c>
      <c r="EM3151" s="77">
        <f t="shared" si="1406"/>
        <v>0.1148945172237836</v>
      </c>
      <c r="EN3151" s="304">
        <f t="shared" si="1407"/>
        <v>8.1962091230993543</v>
      </c>
      <c r="EO3151" s="77">
        <f t="shared" si="1408"/>
        <v>0.13986415203335295</v>
      </c>
      <c r="EP3151" s="304">
        <f t="shared" si="1409"/>
        <v>0.62486981878775261</v>
      </c>
      <c r="EQ3151" s="77">
        <f t="shared" si="1410"/>
        <v>6.2785695510483339E-2</v>
      </c>
      <c r="ER3151" s="77">
        <f t="shared" si="1411"/>
        <v>100</v>
      </c>
      <c r="ES3151" s="77">
        <f t="shared" si="1412"/>
        <v>1.3844623501673707</v>
      </c>
    </row>
    <row r="3152" spans="1:149" s="77" customFormat="1" x14ac:dyDescent="0.45">
      <c r="A3152" s="77" t="s">
        <v>4495</v>
      </c>
      <c r="B3152" s="212" t="s">
        <v>859</v>
      </c>
      <c r="C3152" s="77" t="s">
        <v>3593</v>
      </c>
      <c r="D3152" s="77" t="s">
        <v>4494</v>
      </c>
      <c r="E3152" s="77" t="s">
        <v>637</v>
      </c>
      <c r="F3152" s="77" t="s">
        <v>4492</v>
      </c>
      <c r="G3152" s="77" t="s">
        <v>4496</v>
      </c>
      <c r="H3152" s="77" t="s">
        <v>1372</v>
      </c>
      <c r="I3152" s="77">
        <v>3</v>
      </c>
      <c r="J3152" s="304">
        <v>351</v>
      </c>
      <c r="L3152" s="304">
        <v>1200</v>
      </c>
      <c r="N3152" s="77" t="s">
        <v>748</v>
      </c>
      <c r="O3152" s="77" t="s">
        <v>4612</v>
      </c>
      <c r="P3152" s="72" t="s">
        <v>1374</v>
      </c>
      <c r="Q3152" s="125" t="s">
        <v>4611</v>
      </c>
      <c r="R3152" s="125"/>
      <c r="S3152" s="116"/>
      <c r="U3152" s="77">
        <v>5.98</v>
      </c>
      <c r="W3152" s="77">
        <v>0</v>
      </c>
      <c r="AA3152" s="220">
        <f t="shared" si="1387"/>
        <v>0</v>
      </c>
      <c r="AB3152" s="168"/>
      <c r="AC3152" s="220">
        <f t="shared" si="1413"/>
        <v>1</v>
      </c>
      <c r="AE3152" s="327"/>
      <c r="AG3152" s="168"/>
      <c r="AQ3152" s="178" t="s">
        <v>824</v>
      </c>
      <c r="AR3152" s="66">
        <v>1.0740000000000001</v>
      </c>
      <c r="AS3152" s="66">
        <v>2.31</v>
      </c>
      <c r="AU3152" s="276"/>
      <c r="AV3152" s="276">
        <v>3510</v>
      </c>
      <c r="AW3152" s="276">
        <v>0</v>
      </c>
      <c r="AX3152" s="95"/>
      <c r="AY3152" s="276">
        <v>8108.1</v>
      </c>
      <c r="AZ3152" s="95">
        <v>93.319711535130679</v>
      </c>
      <c r="BA3152" s="178"/>
      <c r="BB3152" s="98" t="s">
        <v>722</v>
      </c>
      <c r="BC3152" s="178" t="s">
        <v>1126</v>
      </c>
      <c r="BD3152" s="77">
        <v>51.71</v>
      </c>
      <c r="BE3152" s="77">
        <v>0.32</v>
      </c>
      <c r="BF3152" s="77">
        <v>1.22</v>
      </c>
      <c r="BG3152" s="77">
        <v>0.09</v>
      </c>
      <c r="BH3152" s="77">
        <v>12.38</v>
      </c>
      <c r="BI3152" s="77">
        <v>0.26</v>
      </c>
      <c r="BN3152" s="77">
        <v>5.38</v>
      </c>
      <c r="BO3152" s="77">
        <v>0.22</v>
      </c>
      <c r="BR3152" s="77">
        <v>9.27</v>
      </c>
      <c r="BS3152" s="77">
        <v>0.24</v>
      </c>
      <c r="BX3152" s="77">
        <v>11.41</v>
      </c>
      <c r="BY3152" s="77">
        <v>0.28999999999999998</v>
      </c>
      <c r="BZ3152" s="77">
        <v>0.82</v>
      </c>
      <c r="CA3152" s="77">
        <v>7.0000000000000007E-2</v>
      </c>
      <c r="CB3152" s="77">
        <v>7.21</v>
      </c>
      <c r="CC3152" s="77">
        <v>0.12</v>
      </c>
      <c r="CD3152" s="77">
        <v>0.6</v>
      </c>
      <c r="CE3152" s="77">
        <v>0.06</v>
      </c>
      <c r="DH3152" s="77">
        <v>97.06</v>
      </c>
      <c r="DI3152" s="77">
        <v>0.87</v>
      </c>
      <c r="DJ3152" s="77">
        <f t="shared" si="1414"/>
        <v>2.9399999999999977</v>
      </c>
      <c r="DL3152" s="77" t="s">
        <v>827</v>
      </c>
      <c r="DO3152" s="348">
        <v>2.52</v>
      </c>
      <c r="DP3152" s="77">
        <v>0.13</v>
      </c>
      <c r="DQ3152" s="348">
        <v>0.49</v>
      </c>
      <c r="DR3152" s="77">
        <v>0.01</v>
      </c>
      <c r="DS3152" s="246"/>
      <c r="DU3152" s="96"/>
      <c r="DW3152" s="178"/>
      <c r="DX3152" s="304">
        <f t="shared" si="1391"/>
        <v>53.276323923346382</v>
      </c>
      <c r="DY3152" s="77">
        <f t="shared" si="1392"/>
        <v>0.58029780578556533</v>
      </c>
      <c r="DZ3152" s="304">
        <f t="shared" si="1393"/>
        <v>1.2569544611580465</v>
      </c>
      <c r="EA3152" s="77">
        <f t="shared" si="1394"/>
        <v>9.3408127244004588E-2</v>
      </c>
      <c r="EB3152" s="304">
        <f t="shared" si="1395"/>
        <v>12.754996909128375</v>
      </c>
      <c r="EC3152" s="77">
        <f t="shared" si="1396"/>
        <v>0.29125350012103429</v>
      </c>
      <c r="ED3152" s="304">
        <f t="shared" si="1397"/>
        <v>5.5429631155985986</v>
      </c>
      <c r="EE3152" s="77">
        <f t="shared" si="1398"/>
        <v>0.2320454312574598</v>
      </c>
      <c r="EF3152" s="304">
        <f t="shared" si="1399"/>
        <v>0</v>
      </c>
      <c r="EG3152" s="77" t="e">
        <f t="shared" si="1400"/>
        <v>#DIV/0!</v>
      </c>
      <c r="EH3152" s="304">
        <f t="shared" si="1401"/>
        <v>9.5507933237172882</v>
      </c>
      <c r="EI3152" s="77">
        <f t="shared" si="1402"/>
        <v>0.26166999475590624</v>
      </c>
      <c r="EJ3152" s="304">
        <f t="shared" si="1403"/>
        <v>11.755615083453534</v>
      </c>
      <c r="EK3152" s="77">
        <f t="shared" si="1404"/>
        <v>0.31682052440715652</v>
      </c>
      <c r="EL3152" s="304">
        <f t="shared" si="1405"/>
        <v>0.8448382443849165</v>
      </c>
      <c r="EM3152" s="77">
        <f t="shared" si="1406"/>
        <v>7.2516821489732597E-2</v>
      </c>
      <c r="EN3152" s="304">
        <f t="shared" si="1407"/>
        <v>7.4283948073356685</v>
      </c>
      <c r="EO3152" s="77">
        <f t="shared" si="1408"/>
        <v>0.14042468385525356</v>
      </c>
      <c r="EP3152" s="304">
        <f t="shared" si="1409"/>
        <v>0.61817432515969495</v>
      </c>
      <c r="EQ3152" s="77">
        <f t="shared" si="1410"/>
        <v>6.2065271250400275E-2</v>
      </c>
      <c r="ER3152" s="77">
        <f t="shared" si="1411"/>
        <v>100</v>
      </c>
      <c r="ES3152" s="77">
        <f t="shared" si="1412"/>
        <v>1.2676342460999306</v>
      </c>
    </row>
    <row r="3153" spans="1:149" s="91" customFormat="1" ht="14.65" thickBot="1" x14ac:dyDescent="0.5">
      <c r="A3153" s="91" t="s">
        <v>4495</v>
      </c>
      <c r="B3153" s="213" t="s">
        <v>859</v>
      </c>
      <c r="C3153" s="91" t="s">
        <v>3593</v>
      </c>
      <c r="D3153" s="91" t="s">
        <v>4494</v>
      </c>
      <c r="E3153" s="91" t="s">
        <v>637</v>
      </c>
      <c r="F3153" s="91" t="s">
        <v>4493</v>
      </c>
      <c r="G3153" s="91" t="s">
        <v>4496</v>
      </c>
      <c r="H3153" s="91" t="s">
        <v>1372</v>
      </c>
      <c r="I3153" s="91">
        <v>3</v>
      </c>
      <c r="J3153" s="305">
        <v>351</v>
      </c>
      <c r="L3153" s="305">
        <v>1200</v>
      </c>
      <c r="N3153" s="91" t="s">
        <v>748</v>
      </c>
      <c r="O3153" s="91" t="s">
        <v>4612</v>
      </c>
      <c r="P3153" s="90" t="s">
        <v>1374</v>
      </c>
      <c r="Q3153" s="203" t="s">
        <v>4611</v>
      </c>
      <c r="R3153" s="203"/>
      <c r="S3153" s="205"/>
      <c r="U3153" s="91">
        <v>12.05</v>
      </c>
      <c r="W3153" s="91">
        <v>0</v>
      </c>
      <c r="AA3153" s="233">
        <f t="shared" si="1387"/>
        <v>0</v>
      </c>
      <c r="AB3153" s="170"/>
      <c r="AC3153" s="233">
        <f t="shared" si="1413"/>
        <v>1</v>
      </c>
      <c r="AE3153" s="328"/>
      <c r="AG3153" s="170"/>
      <c r="AQ3153" s="206" t="s">
        <v>824</v>
      </c>
      <c r="AR3153" s="69">
        <v>1.0740000000000001</v>
      </c>
      <c r="AS3153" s="69">
        <v>2.31</v>
      </c>
      <c r="AU3153" s="277"/>
      <c r="AV3153" s="277">
        <v>3510</v>
      </c>
      <c r="AW3153" s="277">
        <v>0</v>
      </c>
      <c r="AX3153" s="259"/>
      <c r="AY3153" s="277">
        <v>8108.1</v>
      </c>
      <c r="AZ3153" s="259">
        <v>93.319711535130679</v>
      </c>
      <c r="BA3153" s="206"/>
      <c r="BB3153" s="141" t="s">
        <v>722</v>
      </c>
      <c r="BC3153" s="206" t="s">
        <v>1126</v>
      </c>
      <c r="BD3153" s="91">
        <v>47.36</v>
      </c>
      <c r="BE3153" s="91">
        <v>0.66</v>
      </c>
      <c r="BF3153" s="91">
        <v>1.22</v>
      </c>
      <c r="BG3153" s="91">
        <v>0.13</v>
      </c>
      <c r="BH3153" s="91">
        <v>11.55</v>
      </c>
      <c r="BI3153" s="91">
        <v>0.28999999999999998</v>
      </c>
      <c r="BN3153" s="91">
        <v>5.04</v>
      </c>
      <c r="BO3153" s="91">
        <v>0.14000000000000001</v>
      </c>
      <c r="BR3153" s="91">
        <v>10.9</v>
      </c>
      <c r="BS3153" s="91">
        <v>0.35</v>
      </c>
      <c r="BX3153" s="91">
        <v>15.92</v>
      </c>
      <c r="BY3153" s="91">
        <v>0.62</v>
      </c>
      <c r="BZ3153" s="91">
        <v>0.83</v>
      </c>
      <c r="CA3153" s="91">
        <v>0.09</v>
      </c>
      <c r="CB3153" s="91">
        <v>6.58</v>
      </c>
      <c r="CC3153" s="91">
        <v>0.26</v>
      </c>
      <c r="CD3153" s="91">
        <v>0.6</v>
      </c>
      <c r="CE3153" s="91">
        <v>0.06</v>
      </c>
      <c r="DH3153" s="91">
        <v>97.65</v>
      </c>
      <c r="DI3153" s="91">
        <v>0.93</v>
      </c>
      <c r="DJ3153" s="91">
        <f t="shared" si="1414"/>
        <v>2.3499999999999943</v>
      </c>
      <c r="DL3153" s="91" t="s">
        <v>827</v>
      </c>
      <c r="DO3153" s="349">
        <v>2.4900000000000002</v>
      </c>
      <c r="DP3153" s="91">
        <v>0.1</v>
      </c>
      <c r="DQ3153" s="349">
        <v>0.9</v>
      </c>
      <c r="DR3153" s="91">
        <v>0.03</v>
      </c>
      <c r="DS3153" s="251"/>
      <c r="DU3153" s="97"/>
      <c r="DW3153" s="206"/>
      <c r="DX3153" s="305">
        <f t="shared" si="1391"/>
        <v>48.499743983614948</v>
      </c>
      <c r="DY3153" s="91">
        <f t="shared" si="1392"/>
        <v>0.81864029527744309</v>
      </c>
      <c r="DZ3153" s="305">
        <f t="shared" si="1393"/>
        <v>1.2493599590373783</v>
      </c>
      <c r="EA3153" s="91">
        <f t="shared" si="1394"/>
        <v>0.1336591977999915</v>
      </c>
      <c r="EB3153" s="305">
        <f t="shared" si="1395"/>
        <v>11.827956989247312</v>
      </c>
      <c r="EC3153" s="91">
        <f t="shared" si="1396"/>
        <v>0.31762544637523443</v>
      </c>
      <c r="ED3153" s="305">
        <f t="shared" si="1397"/>
        <v>5.161290322580645</v>
      </c>
      <c r="EE3153" s="91">
        <f t="shared" si="1398"/>
        <v>0.15156169994879673</v>
      </c>
      <c r="EF3153" s="305">
        <f t="shared" si="1399"/>
        <v>0</v>
      </c>
      <c r="EG3153" s="91" t="e">
        <f t="shared" si="1400"/>
        <v>#DIV/0!</v>
      </c>
      <c r="EH3153" s="305">
        <f t="shared" si="1401"/>
        <v>11.162314388120839</v>
      </c>
      <c r="EI3153" s="91">
        <f t="shared" si="1402"/>
        <v>0.37385604482529716</v>
      </c>
      <c r="EJ3153" s="305">
        <f t="shared" si="1403"/>
        <v>16.303123399897594</v>
      </c>
      <c r="EK3153" s="91">
        <f t="shared" si="1404"/>
        <v>0.65363010592955517</v>
      </c>
      <c r="EL3153" s="305">
        <f t="shared" si="1405"/>
        <v>0.84997439836149502</v>
      </c>
      <c r="EM3153" s="91">
        <f t="shared" si="1406"/>
        <v>9.2520710115122404E-2</v>
      </c>
      <c r="EN3153" s="305">
        <f t="shared" si="1407"/>
        <v>6.7383512544802864</v>
      </c>
      <c r="EO3153" s="91">
        <f t="shared" si="1408"/>
        <v>0.27388175037502338</v>
      </c>
      <c r="EP3153" s="305">
        <f t="shared" si="1409"/>
        <v>0.6144393241167434</v>
      </c>
      <c r="EQ3153" s="91">
        <f t="shared" si="1410"/>
        <v>6.1721960675090295E-2</v>
      </c>
      <c r="ER3153" s="91">
        <f t="shared" si="1411"/>
        <v>100</v>
      </c>
      <c r="ES3153" s="91">
        <f t="shared" si="1412"/>
        <v>1.3468700594029475</v>
      </c>
    </row>
    <row r="3154" spans="1:149" s="77" customFormat="1" x14ac:dyDescent="0.45">
      <c r="A3154" s="77" t="s">
        <v>4497</v>
      </c>
      <c r="B3154" s="178" t="s">
        <v>1024</v>
      </c>
      <c r="C3154" s="77" t="s">
        <v>3593</v>
      </c>
      <c r="D3154" s="77" t="s">
        <v>4513</v>
      </c>
      <c r="E3154" s="77" t="s">
        <v>1121</v>
      </c>
      <c r="F3154" s="77" t="s">
        <v>4498</v>
      </c>
      <c r="G3154" s="77" t="s">
        <v>4307</v>
      </c>
      <c r="H3154" s="77" t="s">
        <v>1372</v>
      </c>
      <c r="I3154" s="77">
        <v>24</v>
      </c>
      <c r="J3154" s="304">
        <v>494</v>
      </c>
      <c r="L3154" s="304">
        <v>1190</v>
      </c>
      <c r="N3154" s="77" t="s">
        <v>3445</v>
      </c>
      <c r="O3154" s="77" t="s">
        <v>3473</v>
      </c>
      <c r="P3154" s="72" t="s">
        <v>1374</v>
      </c>
      <c r="Q3154" s="125"/>
      <c r="R3154" s="164">
        <v>-1</v>
      </c>
      <c r="S3154" s="235">
        <v>-8.32</v>
      </c>
      <c r="U3154" s="104">
        <v>1.67E-2</v>
      </c>
      <c r="V3154" s="104"/>
      <c r="W3154" s="104">
        <v>1E-3</v>
      </c>
      <c r="X3154" s="221"/>
      <c r="Y3154" s="202"/>
      <c r="Z3154" s="221"/>
      <c r="AA3154" s="221">
        <v>0.12758592699104782</v>
      </c>
      <c r="AB3154" s="221"/>
      <c r="AC3154" s="221">
        <v>0.87241407300895224</v>
      </c>
      <c r="AE3154" s="327">
        <v>0.151</v>
      </c>
      <c r="AG3154" s="168">
        <f>1-AE3154</f>
        <v>0.84899999999999998</v>
      </c>
      <c r="AQ3154" s="178" t="s">
        <v>824</v>
      </c>
      <c r="AR3154" s="66">
        <v>1.2889999999999999</v>
      </c>
      <c r="AS3154" s="66">
        <v>3.359</v>
      </c>
      <c r="AU3154" s="276">
        <v>745.93999999999994</v>
      </c>
      <c r="AV3154" s="276">
        <v>4194.0599999999995</v>
      </c>
      <c r="AW3154" s="276">
        <v>961.51665999999989</v>
      </c>
      <c r="AX3154" s="95">
        <v>5.3635963533780373</v>
      </c>
      <c r="AY3154" s="276">
        <v>14087.847539999999</v>
      </c>
      <c r="AZ3154" s="95">
        <v>151.98628094042175</v>
      </c>
      <c r="BA3154" s="178"/>
      <c r="BB3154" s="98" t="s">
        <v>722</v>
      </c>
      <c r="BC3154" s="178" t="s">
        <v>1126</v>
      </c>
      <c r="BD3154" s="77">
        <v>49.72</v>
      </c>
      <c r="BF3154" s="77">
        <v>2.89</v>
      </c>
      <c r="BH3154" s="77">
        <v>19.34</v>
      </c>
      <c r="BN3154" s="77">
        <v>8.6199999999999992</v>
      </c>
      <c r="BR3154" s="77">
        <v>2.84</v>
      </c>
      <c r="BX3154" s="77">
        <v>7.72</v>
      </c>
      <c r="BZ3154" s="77">
        <v>6.18</v>
      </c>
      <c r="CB3154" s="77">
        <v>2.69</v>
      </c>
      <c r="DH3154" s="77">
        <v>95.86</v>
      </c>
      <c r="DJ3154" s="96">
        <f t="shared" si="1414"/>
        <v>4.1400000000000006</v>
      </c>
      <c r="DL3154" s="77" t="s">
        <v>827</v>
      </c>
      <c r="DO3154" s="348">
        <v>2.46</v>
      </c>
      <c r="DQ3154" s="348">
        <v>0.47699999999999998</v>
      </c>
      <c r="DS3154" s="246"/>
      <c r="DU3154" s="96"/>
      <c r="DW3154" s="178"/>
      <c r="DX3154" s="304">
        <f t="shared" si="1391"/>
        <v>51.867306488629254</v>
      </c>
      <c r="DY3154" s="77">
        <f t="shared" si="1392"/>
        <v>0</v>
      </c>
      <c r="DZ3154" s="304">
        <f t="shared" si="1393"/>
        <v>3.0148132693511371</v>
      </c>
      <c r="EA3154" s="77">
        <f t="shared" si="1394"/>
        <v>0</v>
      </c>
      <c r="EB3154" s="304">
        <f t="shared" si="1395"/>
        <v>20.175255581055708</v>
      </c>
      <c r="EC3154" s="77">
        <f t="shared" si="1396"/>
        <v>0</v>
      </c>
      <c r="ED3154" s="304">
        <f t="shared" si="1397"/>
        <v>8.9922804089296893</v>
      </c>
      <c r="EE3154" s="77">
        <f t="shared" si="1398"/>
        <v>0</v>
      </c>
      <c r="EF3154" s="304">
        <f t="shared" si="1399"/>
        <v>0</v>
      </c>
      <c r="EG3154" s="77" t="e">
        <f t="shared" si="1400"/>
        <v>#DIV/0!</v>
      </c>
      <c r="EH3154" s="304">
        <f t="shared" si="1401"/>
        <v>2.962653870227415</v>
      </c>
      <c r="EI3154" s="77">
        <f t="shared" si="1402"/>
        <v>0</v>
      </c>
      <c r="EJ3154" s="304">
        <f t="shared" si="1403"/>
        <v>8.0534112247026926</v>
      </c>
      <c r="EK3154" s="77">
        <f t="shared" si="1404"/>
        <v>0</v>
      </c>
      <c r="EL3154" s="304">
        <f t="shared" si="1405"/>
        <v>6.4469017316920505</v>
      </c>
      <c r="EM3154" s="77">
        <f t="shared" si="1406"/>
        <v>0</v>
      </c>
      <c r="EN3154" s="304">
        <f t="shared" si="1407"/>
        <v>2.8061756728562486</v>
      </c>
      <c r="EO3154" s="77">
        <f t="shared" si="1408"/>
        <v>0</v>
      </c>
      <c r="EP3154" s="304">
        <f t="shared" si="1409"/>
        <v>0</v>
      </c>
      <c r="EQ3154" s="77" t="e">
        <f t="shared" si="1410"/>
        <v>#DIV/0!</v>
      </c>
      <c r="ER3154" s="77">
        <f t="shared" si="1411"/>
        <v>100</v>
      </c>
      <c r="ES3154" s="77">
        <f t="shared" si="1412"/>
        <v>0</v>
      </c>
    </row>
    <row r="3155" spans="1:149" s="77" customFormat="1" x14ac:dyDescent="0.45">
      <c r="A3155" s="77" t="s">
        <v>4497</v>
      </c>
      <c r="B3155" s="178" t="s">
        <v>1024</v>
      </c>
      <c r="C3155" s="77" t="s">
        <v>3593</v>
      </c>
      <c r="D3155" s="77" t="s">
        <v>4513</v>
      </c>
      <c r="E3155" s="77" t="s">
        <v>1121</v>
      </c>
      <c r="F3155" s="77" t="s">
        <v>4499</v>
      </c>
      <c r="G3155" s="77" t="s">
        <v>4307</v>
      </c>
      <c r="H3155" s="77" t="s">
        <v>1372</v>
      </c>
      <c r="I3155" s="77">
        <v>24</v>
      </c>
      <c r="J3155" s="304">
        <v>497</v>
      </c>
      <c r="L3155" s="304">
        <v>1190</v>
      </c>
      <c r="N3155" s="77" t="s">
        <v>3445</v>
      </c>
      <c r="O3155" s="77" t="s">
        <v>4514</v>
      </c>
      <c r="P3155" s="72" t="s">
        <v>1374</v>
      </c>
      <c r="Q3155" s="125"/>
      <c r="R3155" s="164">
        <v>-2</v>
      </c>
      <c r="S3155" s="235">
        <v>-9.08</v>
      </c>
      <c r="U3155" s="104">
        <v>1.4697120158887784E-2</v>
      </c>
      <c r="V3155" s="104"/>
      <c r="W3155" s="104">
        <v>3.9721946375372393E-4</v>
      </c>
      <c r="X3155" s="221"/>
      <c r="Y3155" s="202"/>
      <c r="Z3155" s="221"/>
      <c r="AA3155" s="221">
        <v>6.1920506507210697E-2</v>
      </c>
      <c r="AB3155" s="221"/>
      <c r="AC3155" s="221">
        <v>0.9380794934927893</v>
      </c>
      <c r="AE3155" s="327">
        <v>6.3E-2</v>
      </c>
      <c r="AG3155" s="168">
        <f t="shared" ref="AG3155:AG3168" si="1415">1-AE3155</f>
        <v>0.93700000000000006</v>
      </c>
      <c r="AQ3155" s="178" t="s">
        <v>824</v>
      </c>
      <c r="AR3155" s="66">
        <v>1.3240000000000001</v>
      </c>
      <c r="AS3155" s="66">
        <v>3.375</v>
      </c>
      <c r="AU3155" s="276">
        <v>313.11</v>
      </c>
      <c r="AV3155" s="276">
        <v>4656.8900000000003</v>
      </c>
      <c r="AW3155" s="276">
        <v>414.55764000000005</v>
      </c>
      <c r="AX3155" s="95">
        <v>2.3297763289342392</v>
      </c>
      <c r="AY3155" s="276">
        <v>15717.003750000002</v>
      </c>
      <c r="AZ3155" s="95">
        <v>169.41861451446655</v>
      </c>
      <c r="BA3155" s="178"/>
      <c r="BB3155" s="98" t="s">
        <v>3412</v>
      </c>
      <c r="BC3155" s="178" t="s">
        <v>1126</v>
      </c>
      <c r="BD3155" s="96">
        <v>46.370268000000003</v>
      </c>
      <c r="BF3155" s="96">
        <v>2.4620540000000002</v>
      </c>
      <c r="BH3155" s="96">
        <v>18.165966000000001</v>
      </c>
      <c r="BN3155" s="96">
        <v>10.123889999999999</v>
      </c>
      <c r="BR3155" s="96">
        <v>2.5761259999999999</v>
      </c>
      <c r="BX3155" s="96">
        <v>7.3671500000000005</v>
      </c>
      <c r="BZ3155" s="96">
        <v>5.5134799999999995</v>
      </c>
      <c r="CB3155" s="96">
        <v>2.4905720000000002</v>
      </c>
      <c r="DH3155" s="96">
        <f>SUM(BD3155,BF3155,BH3155,BN3155,BR3155,BX3155,BZ3155,CB3155)</f>
        <v>95.069506000000004</v>
      </c>
      <c r="DJ3155" s="96">
        <f t="shared" si="1414"/>
        <v>4.9304939999999959</v>
      </c>
      <c r="DL3155" s="77" t="s">
        <v>827</v>
      </c>
      <c r="DO3155" s="348">
        <v>2.11</v>
      </c>
      <c r="DQ3155" s="348">
        <v>0.51</v>
      </c>
      <c r="DS3155" s="246"/>
      <c r="DU3155" s="96"/>
      <c r="DW3155" s="178"/>
      <c r="DX3155" s="304">
        <f t="shared" si="1391"/>
        <v>48.775122487751226</v>
      </c>
      <c r="DY3155" s="77">
        <f t="shared" si="1392"/>
        <v>0</v>
      </c>
      <c r="DZ3155" s="304">
        <f t="shared" si="1393"/>
        <v>2.5897410258974101</v>
      </c>
      <c r="EA3155" s="77">
        <f t="shared" si="1394"/>
        <v>0</v>
      </c>
      <c r="EB3155" s="304">
        <f t="shared" si="1395"/>
        <v>19.108089191080893</v>
      </c>
      <c r="EC3155" s="77">
        <f t="shared" si="1396"/>
        <v>0</v>
      </c>
      <c r="ED3155" s="304">
        <f t="shared" si="1397"/>
        <v>10.64893510648935</v>
      </c>
      <c r="EE3155" s="77">
        <f t="shared" si="1398"/>
        <v>0</v>
      </c>
      <c r="EF3155" s="304">
        <f t="shared" si="1399"/>
        <v>0</v>
      </c>
      <c r="EG3155" s="77" t="e">
        <f t="shared" si="1400"/>
        <v>#DIV/0!</v>
      </c>
      <c r="EH3155" s="304">
        <f t="shared" si="1401"/>
        <v>2.70972902709729</v>
      </c>
      <c r="EI3155" s="77">
        <f t="shared" si="1402"/>
        <v>0</v>
      </c>
      <c r="EJ3155" s="304">
        <f t="shared" si="1403"/>
        <v>7.7492250774922518</v>
      </c>
      <c r="EK3155" s="77">
        <f t="shared" si="1404"/>
        <v>0</v>
      </c>
      <c r="EL3155" s="304">
        <f t="shared" si="1405"/>
        <v>5.7994200579942001</v>
      </c>
      <c r="EM3155" s="77">
        <f t="shared" si="1406"/>
        <v>0</v>
      </c>
      <c r="EN3155" s="304">
        <f t="shared" si="1407"/>
        <v>2.6197380261973802</v>
      </c>
      <c r="EO3155" s="77">
        <f t="shared" si="1408"/>
        <v>0</v>
      </c>
      <c r="EP3155" s="304">
        <f t="shared" si="1409"/>
        <v>0</v>
      </c>
      <c r="EQ3155" s="77" t="e">
        <f t="shared" si="1410"/>
        <v>#DIV/0!</v>
      </c>
      <c r="ER3155" s="77">
        <f t="shared" si="1411"/>
        <v>100</v>
      </c>
      <c r="ES3155" s="77">
        <f t="shared" si="1412"/>
        <v>0</v>
      </c>
    </row>
    <row r="3156" spans="1:149" s="77" customFormat="1" x14ac:dyDescent="0.45">
      <c r="A3156" s="77" t="s">
        <v>4497</v>
      </c>
      <c r="B3156" s="178" t="s">
        <v>1024</v>
      </c>
      <c r="C3156" s="77" t="s">
        <v>3593</v>
      </c>
      <c r="D3156" s="77" t="s">
        <v>4513</v>
      </c>
      <c r="E3156" s="77" t="s">
        <v>1121</v>
      </c>
      <c r="F3156" s="77" t="s">
        <v>4500</v>
      </c>
      <c r="G3156" s="77" t="s">
        <v>4307</v>
      </c>
      <c r="H3156" s="77" t="s">
        <v>1372</v>
      </c>
      <c r="I3156" s="77">
        <v>24</v>
      </c>
      <c r="J3156" s="304">
        <v>503</v>
      </c>
      <c r="L3156" s="304">
        <v>1190</v>
      </c>
      <c r="N3156" s="77" t="s">
        <v>3445</v>
      </c>
      <c r="O3156" s="77" t="s">
        <v>1128</v>
      </c>
      <c r="P3156" s="72" t="s">
        <v>1374</v>
      </c>
      <c r="Q3156" s="125"/>
      <c r="R3156" s="164">
        <v>0</v>
      </c>
      <c r="S3156" s="235">
        <v>-7.83</v>
      </c>
      <c r="U3156" s="104">
        <v>2.4999999999999998E-2</v>
      </c>
      <c r="V3156" s="104"/>
      <c r="W3156" s="104">
        <v>3.7298387096774193E-3</v>
      </c>
      <c r="X3156" s="221"/>
      <c r="Y3156" s="202"/>
      <c r="Z3156" s="221"/>
      <c r="AA3156" s="221">
        <v>0.26706279633872532</v>
      </c>
      <c r="AB3156" s="221"/>
      <c r="AC3156" s="221">
        <v>0.73293720366127468</v>
      </c>
      <c r="AE3156" s="327">
        <v>0.26700000000000002</v>
      </c>
      <c r="AG3156" s="168">
        <f t="shared" si="1415"/>
        <v>0.73299999999999998</v>
      </c>
      <c r="AQ3156" s="178" t="s">
        <v>824</v>
      </c>
      <c r="AR3156" s="66">
        <v>1.264</v>
      </c>
      <c r="AS3156" s="66">
        <v>3.4630000000000001</v>
      </c>
      <c r="AU3156" s="276">
        <v>1343.01</v>
      </c>
      <c r="AV3156" s="276">
        <v>3686.99</v>
      </c>
      <c r="AW3156" s="276">
        <v>1697.5646400000001</v>
      </c>
      <c r="AX3156" s="95">
        <v>9.1624971772515504</v>
      </c>
      <c r="AY3156" s="276">
        <v>12768.04637</v>
      </c>
      <c r="AZ3156" s="95">
        <v>137.40323136558112</v>
      </c>
      <c r="BA3156" s="178"/>
      <c r="BB3156" s="98" t="s">
        <v>3412</v>
      </c>
      <c r="BC3156" s="178" t="s">
        <v>1126</v>
      </c>
      <c r="BD3156" s="96">
        <v>45.945882000000005</v>
      </c>
      <c r="BF3156" s="96">
        <v>2.4395209999999996</v>
      </c>
      <c r="BH3156" s="96">
        <v>17.999708999999999</v>
      </c>
      <c r="BN3156" s="96">
        <v>10.031235000000001</v>
      </c>
      <c r="BR3156" s="96">
        <v>2.552549</v>
      </c>
      <c r="BX3156" s="96">
        <v>7.2997249999999996</v>
      </c>
      <c r="BZ3156" s="96">
        <v>5.4630200000000002</v>
      </c>
      <c r="CB3156" s="96">
        <v>2.467778</v>
      </c>
      <c r="DH3156" s="96">
        <f t="shared" ref="DH3156:DH3167" si="1416">SUM(BD3156,BF3156,BH3156,BN3156,BR3156,BX3156,BZ3156,CB3156)</f>
        <v>94.199418999999992</v>
      </c>
      <c r="DJ3156" s="96">
        <f t="shared" si="1414"/>
        <v>5.8005810000000082</v>
      </c>
      <c r="DL3156" s="77" t="s">
        <v>827</v>
      </c>
      <c r="DO3156" s="348">
        <v>2.98</v>
      </c>
      <c r="DQ3156" s="348">
        <v>0.51</v>
      </c>
      <c r="DS3156" s="246"/>
      <c r="DU3156" s="96"/>
      <c r="DW3156" s="178"/>
      <c r="DX3156" s="304">
        <f t="shared" si="1391"/>
        <v>48.775122487751233</v>
      </c>
      <c r="DY3156" s="77">
        <f t="shared" si="1392"/>
        <v>0</v>
      </c>
      <c r="DZ3156" s="304">
        <f t="shared" si="1393"/>
        <v>2.5897410258974101</v>
      </c>
      <c r="EA3156" s="77">
        <f t="shared" si="1394"/>
        <v>0</v>
      </c>
      <c r="EB3156" s="304">
        <f t="shared" si="1395"/>
        <v>19.108089191080893</v>
      </c>
      <c r="EC3156" s="77">
        <f t="shared" si="1396"/>
        <v>0</v>
      </c>
      <c r="ED3156" s="304">
        <f t="shared" si="1397"/>
        <v>10.648935106489352</v>
      </c>
      <c r="EE3156" s="77">
        <f t="shared" si="1398"/>
        <v>0</v>
      </c>
      <c r="EF3156" s="304">
        <f t="shared" si="1399"/>
        <v>0</v>
      </c>
      <c r="EG3156" s="77" t="e">
        <f t="shared" si="1400"/>
        <v>#DIV/0!</v>
      </c>
      <c r="EH3156" s="304">
        <f t="shared" si="1401"/>
        <v>2.7097290270972905</v>
      </c>
      <c r="EI3156" s="77">
        <f t="shared" si="1402"/>
        <v>0</v>
      </c>
      <c r="EJ3156" s="304">
        <f t="shared" si="1403"/>
        <v>7.7492250774922518</v>
      </c>
      <c r="EK3156" s="77">
        <f t="shared" si="1404"/>
        <v>0</v>
      </c>
      <c r="EL3156" s="304">
        <f t="shared" si="1405"/>
        <v>5.799420057994201</v>
      </c>
      <c r="EM3156" s="77">
        <f t="shared" si="1406"/>
        <v>0</v>
      </c>
      <c r="EN3156" s="304">
        <f t="shared" si="1407"/>
        <v>2.6197380261973806</v>
      </c>
      <c r="EO3156" s="77">
        <f t="shared" si="1408"/>
        <v>0</v>
      </c>
      <c r="EP3156" s="304">
        <f t="shared" si="1409"/>
        <v>0</v>
      </c>
      <c r="EQ3156" s="77" t="e">
        <f t="shared" si="1410"/>
        <v>#DIV/0!</v>
      </c>
      <c r="ER3156" s="77">
        <f t="shared" si="1411"/>
        <v>100</v>
      </c>
      <c r="ES3156" s="77">
        <f t="shared" si="1412"/>
        <v>0</v>
      </c>
    </row>
    <row r="3157" spans="1:149" s="77" customFormat="1" x14ac:dyDescent="0.45">
      <c r="A3157" s="77" t="s">
        <v>4497</v>
      </c>
      <c r="B3157" s="178" t="s">
        <v>1024</v>
      </c>
      <c r="C3157" s="77" t="s">
        <v>3593</v>
      </c>
      <c r="D3157" s="77" t="s">
        <v>4513</v>
      </c>
      <c r="E3157" s="77" t="s">
        <v>1121</v>
      </c>
      <c r="F3157" s="77" t="s">
        <v>4501</v>
      </c>
      <c r="G3157" s="77" t="s">
        <v>4307</v>
      </c>
      <c r="H3157" s="77" t="s">
        <v>1372</v>
      </c>
      <c r="I3157" s="77">
        <v>24</v>
      </c>
      <c r="J3157" s="304">
        <v>400</v>
      </c>
      <c r="L3157" s="304">
        <v>1190</v>
      </c>
      <c r="N3157" s="77" t="s">
        <v>3445</v>
      </c>
      <c r="O3157" s="77" t="s">
        <v>3473</v>
      </c>
      <c r="P3157" s="72" t="s">
        <v>1374</v>
      </c>
      <c r="Q3157" s="125"/>
      <c r="R3157" s="164">
        <v>-1</v>
      </c>
      <c r="S3157" s="235">
        <v>-8.5399999999999991</v>
      </c>
      <c r="U3157" s="104"/>
      <c r="V3157" s="104"/>
      <c r="W3157" s="104"/>
      <c r="X3157" s="221"/>
      <c r="Y3157" s="202"/>
      <c r="Z3157" s="221"/>
      <c r="AA3157" s="221"/>
      <c r="AB3157" s="221"/>
      <c r="AC3157" s="221"/>
      <c r="AE3157" s="327">
        <v>0.12</v>
      </c>
      <c r="AG3157" s="168">
        <f t="shared" si="1415"/>
        <v>0.88</v>
      </c>
      <c r="AQ3157" s="178" t="s">
        <v>824</v>
      </c>
      <c r="AR3157" s="66">
        <v>1.2010000000000001</v>
      </c>
      <c r="AS3157" s="66">
        <v>2.6360000000000001</v>
      </c>
      <c r="AU3157" s="276">
        <v>480</v>
      </c>
      <c r="AV3157" s="276">
        <v>3520</v>
      </c>
      <c r="AW3157" s="276">
        <v>576.48</v>
      </c>
      <c r="AX3157" s="95">
        <v>3.8995990948304846</v>
      </c>
      <c r="AY3157" s="276">
        <v>9278.7200000000012</v>
      </c>
      <c r="AZ3157" s="95">
        <v>103.73924332093425</v>
      </c>
      <c r="BA3157" s="178"/>
      <c r="BB3157" s="98" t="s">
        <v>3412</v>
      </c>
      <c r="BC3157" s="178" t="s">
        <v>1126</v>
      </c>
      <c r="BD3157" s="96">
        <v>46.656118800000016</v>
      </c>
      <c r="BF3157" s="96">
        <v>2.4772314000000004</v>
      </c>
      <c r="BH3157" s="96">
        <v>18.2779506</v>
      </c>
      <c r="BN3157" s="96">
        <v>10.186299000000002</v>
      </c>
      <c r="BR3157" s="96">
        <v>2.5920066000000004</v>
      </c>
      <c r="BX3157" s="96">
        <v>7.4125650000000007</v>
      </c>
      <c r="BZ3157" s="96">
        <v>5.5474680000000012</v>
      </c>
      <c r="CB3157" s="96">
        <v>2.5059252000000005</v>
      </c>
      <c r="DH3157" s="96">
        <f t="shared" si="1416"/>
        <v>95.655564600000034</v>
      </c>
      <c r="DJ3157" s="96">
        <f t="shared" si="1414"/>
        <v>4.3444353999999663</v>
      </c>
      <c r="DL3157" s="77" t="s">
        <v>827</v>
      </c>
      <c r="DO3157" s="348">
        <v>1.69</v>
      </c>
      <c r="DQ3157" s="348">
        <v>0.34399999999999997</v>
      </c>
      <c r="DS3157" s="246"/>
      <c r="DU3157" s="96"/>
      <c r="DW3157" s="178"/>
      <c r="DX3157" s="304">
        <f t="shared" si="1391"/>
        <v>48.775122487751226</v>
      </c>
      <c r="DY3157" s="77">
        <f t="shared" si="1392"/>
        <v>0</v>
      </c>
      <c r="DZ3157" s="304">
        <f t="shared" si="1393"/>
        <v>2.5897410258974096</v>
      </c>
      <c r="EA3157" s="77">
        <f t="shared" si="1394"/>
        <v>0</v>
      </c>
      <c r="EB3157" s="304">
        <f t="shared" si="1395"/>
        <v>19.108089191080886</v>
      </c>
      <c r="EC3157" s="77">
        <f t="shared" si="1396"/>
        <v>0</v>
      </c>
      <c r="ED3157" s="304">
        <f t="shared" si="1397"/>
        <v>10.648935106489349</v>
      </c>
      <c r="EE3157" s="77">
        <f t="shared" si="1398"/>
        <v>0</v>
      </c>
      <c r="EF3157" s="304">
        <f t="shared" si="1399"/>
        <v>0</v>
      </c>
      <c r="EG3157" s="77" t="e">
        <f t="shared" si="1400"/>
        <v>#DIV/0!</v>
      </c>
      <c r="EH3157" s="304">
        <f t="shared" si="1401"/>
        <v>2.7097290270972896</v>
      </c>
      <c r="EI3157" s="77">
        <f t="shared" si="1402"/>
        <v>0</v>
      </c>
      <c r="EJ3157" s="304">
        <f t="shared" si="1403"/>
        <v>7.7492250774922482</v>
      </c>
      <c r="EK3157" s="77">
        <f t="shared" si="1404"/>
        <v>0</v>
      </c>
      <c r="EL3157" s="304">
        <f t="shared" si="1405"/>
        <v>5.7994200579942001</v>
      </c>
      <c r="EM3157" s="77">
        <f t="shared" si="1406"/>
        <v>0</v>
      </c>
      <c r="EN3157" s="304">
        <f t="shared" si="1407"/>
        <v>2.6197380261973802</v>
      </c>
      <c r="EO3157" s="77">
        <f t="shared" si="1408"/>
        <v>0</v>
      </c>
      <c r="EP3157" s="304">
        <f t="shared" si="1409"/>
        <v>0</v>
      </c>
      <c r="EQ3157" s="77" t="e">
        <f t="shared" si="1410"/>
        <v>#DIV/0!</v>
      </c>
      <c r="ER3157" s="77">
        <f t="shared" si="1411"/>
        <v>100</v>
      </c>
      <c r="ES3157" s="77">
        <f t="shared" si="1412"/>
        <v>0</v>
      </c>
    </row>
    <row r="3158" spans="1:149" s="77" customFormat="1" x14ac:dyDescent="0.45">
      <c r="A3158" s="77" t="s">
        <v>4497</v>
      </c>
      <c r="B3158" s="178" t="s">
        <v>1024</v>
      </c>
      <c r="C3158" s="77" t="s">
        <v>3593</v>
      </c>
      <c r="D3158" s="77" t="s">
        <v>4513</v>
      </c>
      <c r="E3158" s="77" t="s">
        <v>1121</v>
      </c>
      <c r="F3158" s="77" t="s">
        <v>4502</v>
      </c>
      <c r="G3158" s="77" t="s">
        <v>4307</v>
      </c>
      <c r="H3158" s="77" t="s">
        <v>1372</v>
      </c>
      <c r="I3158" s="77">
        <v>24</v>
      </c>
      <c r="J3158" s="304">
        <v>399</v>
      </c>
      <c r="L3158" s="304">
        <v>1190</v>
      </c>
      <c r="P3158" s="72" t="s">
        <v>1374</v>
      </c>
      <c r="Q3158" s="125"/>
      <c r="R3158" s="164"/>
      <c r="S3158" s="235"/>
      <c r="U3158" s="104"/>
      <c r="V3158" s="104"/>
      <c r="W3158" s="104"/>
      <c r="X3158" s="221"/>
      <c r="Y3158" s="202"/>
      <c r="Z3158" s="221"/>
      <c r="AA3158" s="221"/>
      <c r="AB3158" s="221"/>
      <c r="AC3158" s="221"/>
      <c r="AE3158" s="327">
        <v>0.56999999999999995</v>
      </c>
      <c r="AG3158" s="168">
        <f t="shared" si="1415"/>
        <v>0.43000000000000005</v>
      </c>
      <c r="AQ3158" s="178" t="s">
        <v>824</v>
      </c>
      <c r="AR3158" s="66">
        <v>1.1160000000000001</v>
      </c>
      <c r="AS3158" s="66">
        <v>2.7269999999999999</v>
      </c>
      <c r="AU3158" s="276">
        <v>2274.2999999999997</v>
      </c>
      <c r="AV3158" s="276">
        <v>1715.7000000000003</v>
      </c>
      <c r="AW3158" s="276">
        <v>2538.1187999999997</v>
      </c>
      <c r="AX3158" s="95">
        <v>16.424057462083482</v>
      </c>
      <c r="AY3158" s="276">
        <v>4678.7139000000006</v>
      </c>
      <c r="AZ3158" s="95">
        <v>52.335858267972654</v>
      </c>
      <c r="BA3158" s="178"/>
      <c r="BB3158" s="98" t="s">
        <v>3412</v>
      </c>
      <c r="BC3158" s="178" t="s">
        <v>1126</v>
      </c>
      <c r="BD3158" s="96">
        <v>46.382463000000008</v>
      </c>
      <c r="BF3158" s="96">
        <v>2.4627015000000001</v>
      </c>
      <c r="BH3158" s="96">
        <v>18.1707435</v>
      </c>
      <c r="BN3158" s="96">
        <v>10.126552500000001</v>
      </c>
      <c r="BR3158" s="96">
        <v>2.5768035000000005</v>
      </c>
      <c r="BX3158" s="96">
        <v>7.3690875000000009</v>
      </c>
      <c r="BZ3158" s="96">
        <v>5.5149300000000006</v>
      </c>
      <c r="CB3158" s="96">
        <v>2.4912270000000003</v>
      </c>
      <c r="DH3158" s="96">
        <f t="shared" si="1416"/>
        <v>95.094508500000018</v>
      </c>
      <c r="DJ3158" s="96">
        <f t="shared" si="1414"/>
        <v>4.9054914999999824</v>
      </c>
      <c r="DL3158" s="77" t="s">
        <v>827</v>
      </c>
      <c r="DO3158" s="348">
        <v>2.2799999999999998</v>
      </c>
      <c r="DQ3158" s="348">
        <v>0.315</v>
      </c>
      <c r="DS3158" s="246"/>
      <c r="DU3158" s="96"/>
      <c r="DW3158" s="178"/>
      <c r="DX3158" s="304">
        <f t="shared" si="1391"/>
        <v>48.775122487751226</v>
      </c>
      <c r="DY3158" s="77">
        <f t="shared" si="1392"/>
        <v>0</v>
      </c>
      <c r="DZ3158" s="304">
        <f t="shared" si="1393"/>
        <v>2.5897410258974096</v>
      </c>
      <c r="EA3158" s="77">
        <f t="shared" si="1394"/>
        <v>0</v>
      </c>
      <c r="EB3158" s="304">
        <f t="shared" si="1395"/>
        <v>19.108089191080886</v>
      </c>
      <c r="EC3158" s="77">
        <f t="shared" si="1396"/>
        <v>0</v>
      </c>
      <c r="ED3158" s="304">
        <f t="shared" si="1397"/>
        <v>10.64893510648935</v>
      </c>
      <c r="EE3158" s="77">
        <f t="shared" si="1398"/>
        <v>0</v>
      </c>
      <c r="EF3158" s="304">
        <f t="shared" si="1399"/>
        <v>0</v>
      </c>
      <c r="EG3158" s="77" t="e">
        <f t="shared" si="1400"/>
        <v>#DIV/0!</v>
      </c>
      <c r="EH3158" s="304">
        <f t="shared" si="1401"/>
        <v>2.7097290270972905</v>
      </c>
      <c r="EI3158" s="77">
        <f t="shared" si="1402"/>
        <v>0</v>
      </c>
      <c r="EJ3158" s="304">
        <f t="shared" si="1403"/>
        <v>7.74922507749225</v>
      </c>
      <c r="EK3158" s="77">
        <f t="shared" si="1404"/>
        <v>0</v>
      </c>
      <c r="EL3158" s="304">
        <f t="shared" si="1405"/>
        <v>5.7994200579942001</v>
      </c>
      <c r="EM3158" s="77">
        <f t="shared" si="1406"/>
        <v>0</v>
      </c>
      <c r="EN3158" s="304">
        <f t="shared" si="1407"/>
        <v>2.6197380261973802</v>
      </c>
      <c r="EO3158" s="77">
        <f t="shared" si="1408"/>
        <v>0</v>
      </c>
      <c r="EP3158" s="304">
        <f t="shared" si="1409"/>
        <v>0</v>
      </c>
      <c r="EQ3158" s="77" t="e">
        <f t="shared" si="1410"/>
        <v>#DIV/0!</v>
      </c>
      <c r="ER3158" s="77">
        <f t="shared" si="1411"/>
        <v>100</v>
      </c>
      <c r="ES3158" s="77">
        <f t="shared" si="1412"/>
        <v>0</v>
      </c>
    </row>
    <row r="3159" spans="1:149" s="77" customFormat="1" x14ac:dyDescent="0.45">
      <c r="A3159" s="77" t="s">
        <v>4497</v>
      </c>
      <c r="B3159" s="178" t="s">
        <v>1024</v>
      </c>
      <c r="C3159" s="77" t="s">
        <v>3593</v>
      </c>
      <c r="D3159" s="77" t="s">
        <v>4513</v>
      </c>
      <c r="E3159" s="77" t="s">
        <v>1121</v>
      </c>
      <c r="F3159" s="77" t="s">
        <v>4503</v>
      </c>
      <c r="G3159" s="77" t="s">
        <v>4307</v>
      </c>
      <c r="H3159" s="77" t="s">
        <v>1372</v>
      </c>
      <c r="I3159" s="77">
        <v>24</v>
      </c>
      <c r="J3159" s="304">
        <v>561</v>
      </c>
      <c r="L3159" s="304">
        <v>1190</v>
      </c>
      <c r="P3159" s="72" t="s">
        <v>1374</v>
      </c>
      <c r="Q3159" s="125"/>
      <c r="R3159" s="164"/>
      <c r="S3159" s="235"/>
      <c r="U3159" s="104"/>
      <c r="V3159" s="104"/>
      <c r="W3159" s="104"/>
      <c r="X3159" s="221"/>
      <c r="Y3159" s="202"/>
      <c r="Z3159" s="221"/>
      <c r="AA3159" s="221"/>
      <c r="AB3159" s="221"/>
      <c r="AC3159" s="221"/>
      <c r="AE3159" s="327">
        <v>0.47</v>
      </c>
      <c r="AG3159" s="168">
        <f t="shared" si="1415"/>
        <v>0.53</v>
      </c>
      <c r="AQ3159" s="178" t="s">
        <v>824</v>
      </c>
      <c r="AR3159" s="66">
        <v>1.2769999999999999</v>
      </c>
      <c r="AS3159" s="66">
        <v>4.1139999999999999</v>
      </c>
      <c r="AU3159" s="276">
        <v>2636.7</v>
      </c>
      <c r="AV3159" s="276">
        <v>2973.3</v>
      </c>
      <c r="AW3159" s="276">
        <v>3367.0658999999996</v>
      </c>
      <c r="AX3159" s="95">
        <v>15.916182526325814</v>
      </c>
      <c r="AY3159" s="276">
        <v>12232.156200000001</v>
      </c>
      <c r="AZ3159" s="95">
        <v>129.86245446887196</v>
      </c>
      <c r="BA3159" s="178"/>
      <c r="BB3159" s="98" t="s">
        <v>3412</v>
      </c>
      <c r="BC3159" s="178" t="s">
        <v>1126</v>
      </c>
      <c r="BD3159" s="96">
        <v>46.525388400000004</v>
      </c>
      <c r="BF3159" s="96">
        <v>2.4702901999999995</v>
      </c>
      <c r="BH3159" s="96">
        <v>18.2267358</v>
      </c>
      <c r="BN3159" s="96">
        <v>10.157757</v>
      </c>
      <c r="BR3159" s="96">
        <v>2.5847438</v>
      </c>
      <c r="BX3159" s="96">
        <v>7.3917949999999992</v>
      </c>
      <c r="BZ3159" s="96">
        <v>5.5319240000000001</v>
      </c>
      <c r="CB3159" s="96">
        <v>2.4989036000000002</v>
      </c>
      <c r="DH3159" s="96">
        <f t="shared" si="1416"/>
        <v>95.387537800000018</v>
      </c>
      <c r="DJ3159" s="96">
        <f t="shared" si="1414"/>
        <v>4.6124621999999817</v>
      </c>
      <c r="DL3159" s="77" t="s">
        <v>827</v>
      </c>
      <c r="DO3159" s="348">
        <v>1.68</v>
      </c>
      <c r="DQ3159" s="348">
        <v>0.622</v>
      </c>
      <c r="DS3159" s="246"/>
      <c r="DU3159" s="96"/>
      <c r="DW3159" s="178"/>
      <c r="DX3159" s="304">
        <f t="shared" si="1391"/>
        <v>48.775122487751219</v>
      </c>
      <c r="DY3159" s="77">
        <f t="shared" si="1392"/>
        <v>0</v>
      </c>
      <c r="DZ3159" s="304">
        <f t="shared" si="1393"/>
        <v>2.5897410258974092</v>
      </c>
      <c r="EA3159" s="77">
        <f t="shared" si="1394"/>
        <v>0</v>
      </c>
      <c r="EB3159" s="304">
        <f t="shared" si="1395"/>
        <v>19.108089191080886</v>
      </c>
      <c r="EC3159" s="77">
        <f t="shared" si="1396"/>
        <v>0</v>
      </c>
      <c r="ED3159" s="304">
        <f t="shared" si="1397"/>
        <v>10.648935106489349</v>
      </c>
      <c r="EE3159" s="77">
        <f t="shared" si="1398"/>
        <v>0</v>
      </c>
      <c r="EF3159" s="304">
        <f t="shared" si="1399"/>
        <v>0</v>
      </c>
      <c r="EG3159" s="77" t="e">
        <f t="shared" si="1400"/>
        <v>#DIV/0!</v>
      </c>
      <c r="EH3159" s="304">
        <f t="shared" si="1401"/>
        <v>2.7097290270972896</v>
      </c>
      <c r="EI3159" s="77">
        <f t="shared" si="1402"/>
        <v>0</v>
      </c>
      <c r="EJ3159" s="304">
        <f t="shared" si="1403"/>
        <v>7.7492250774922482</v>
      </c>
      <c r="EK3159" s="77">
        <f t="shared" si="1404"/>
        <v>0</v>
      </c>
      <c r="EL3159" s="304">
        <f t="shared" si="1405"/>
        <v>5.7994200579941992</v>
      </c>
      <c r="EM3159" s="77">
        <f t="shared" si="1406"/>
        <v>0</v>
      </c>
      <c r="EN3159" s="304">
        <f t="shared" si="1407"/>
        <v>2.6197380261973802</v>
      </c>
      <c r="EO3159" s="77">
        <f t="shared" si="1408"/>
        <v>0</v>
      </c>
      <c r="EP3159" s="304">
        <f t="shared" si="1409"/>
        <v>0</v>
      </c>
      <c r="EQ3159" s="77" t="e">
        <f t="shared" si="1410"/>
        <v>#DIV/0!</v>
      </c>
      <c r="ER3159" s="77">
        <f t="shared" si="1411"/>
        <v>100</v>
      </c>
      <c r="ES3159" s="77">
        <f t="shared" si="1412"/>
        <v>0</v>
      </c>
    </row>
    <row r="3160" spans="1:149" s="77" customFormat="1" x14ac:dyDescent="0.45">
      <c r="A3160" s="77" t="s">
        <v>4497</v>
      </c>
      <c r="B3160" s="178" t="s">
        <v>1024</v>
      </c>
      <c r="C3160" s="77" t="s">
        <v>3593</v>
      </c>
      <c r="D3160" s="77" t="s">
        <v>4513</v>
      </c>
      <c r="E3160" s="77" t="s">
        <v>1121</v>
      </c>
      <c r="F3160" s="77" t="s">
        <v>4504</v>
      </c>
      <c r="G3160" s="77" t="s">
        <v>4307</v>
      </c>
      <c r="H3160" s="77" t="s">
        <v>1372</v>
      </c>
      <c r="I3160" s="77">
        <v>24</v>
      </c>
      <c r="J3160" s="304">
        <v>506</v>
      </c>
      <c r="L3160" s="304">
        <v>1190</v>
      </c>
      <c r="N3160" s="77" t="s">
        <v>3445</v>
      </c>
      <c r="O3160" s="77" t="s">
        <v>3657</v>
      </c>
      <c r="P3160" s="72" t="s">
        <v>1374</v>
      </c>
      <c r="Q3160" s="125"/>
      <c r="R3160" s="164">
        <v>0.5</v>
      </c>
      <c r="S3160" s="235">
        <v>-7.05</v>
      </c>
      <c r="U3160" s="104">
        <v>6.8387096774193551E-2</v>
      </c>
      <c r="V3160" s="104"/>
      <c r="W3160" s="104">
        <v>5.2580645161290317E-2</v>
      </c>
      <c r="X3160" s="221"/>
      <c r="Y3160" s="202"/>
      <c r="Z3160" s="221"/>
      <c r="AA3160" s="221">
        <v>0.65251180885347926</v>
      </c>
      <c r="AB3160" s="221"/>
      <c r="AC3160" s="221">
        <v>0.34748819114652074</v>
      </c>
      <c r="AE3160" s="327">
        <v>0.65300000000000002</v>
      </c>
      <c r="AG3160" s="168">
        <f t="shared" si="1415"/>
        <v>0.34699999999999998</v>
      </c>
      <c r="AQ3160" s="178" t="s">
        <v>824</v>
      </c>
      <c r="AR3160" s="66">
        <v>1.1970000000000001</v>
      </c>
      <c r="AS3160" s="66">
        <v>3.6579999999999999</v>
      </c>
      <c r="AU3160" s="276">
        <v>3304.1800000000003</v>
      </c>
      <c r="AV3160" s="276">
        <v>1755.82</v>
      </c>
      <c r="AW3160" s="276">
        <v>3955.1034600000007</v>
      </c>
      <c r="AX3160" s="95">
        <v>20.294968570808244</v>
      </c>
      <c r="AY3160" s="276">
        <v>6422.7895599999993</v>
      </c>
      <c r="AZ3160" s="95">
        <v>69.06300001386343</v>
      </c>
      <c r="BA3160" s="178"/>
      <c r="BB3160" s="98" t="s">
        <v>3412</v>
      </c>
      <c r="BC3160" s="178" t="s">
        <v>1126</v>
      </c>
      <c r="BD3160" s="96">
        <v>44.598090600000006</v>
      </c>
      <c r="BF3160" s="96">
        <v>2.3679592999999999</v>
      </c>
      <c r="BH3160" s="96">
        <v>17.471699700000002</v>
      </c>
      <c r="BN3160" s="96">
        <v>9.7369755000000016</v>
      </c>
      <c r="BR3160" s="96">
        <v>2.4776717000000001</v>
      </c>
      <c r="BX3160" s="96">
        <v>7.0855925000000006</v>
      </c>
      <c r="BZ3160" s="96">
        <v>5.3027660000000001</v>
      </c>
      <c r="CB3160" s="96">
        <v>2.3953874000000002</v>
      </c>
      <c r="DH3160" s="96">
        <f t="shared" si="1416"/>
        <v>91.436142700000033</v>
      </c>
      <c r="DJ3160" s="96">
        <f t="shared" si="1414"/>
        <v>8.5638572999999667</v>
      </c>
      <c r="DL3160" s="77" t="s">
        <v>827</v>
      </c>
      <c r="DO3160" s="348">
        <v>5.76</v>
      </c>
      <c r="DQ3160" s="348">
        <v>0.49299999999999999</v>
      </c>
      <c r="DS3160" s="246"/>
      <c r="DU3160" s="96"/>
      <c r="DW3160" s="178"/>
      <c r="DX3160" s="304">
        <f t="shared" si="1391"/>
        <v>48.775122487751219</v>
      </c>
      <c r="DY3160" s="77">
        <f t="shared" si="1392"/>
        <v>0</v>
      </c>
      <c r="DZ3160" s="304">
        <f t="shared" si="1393"/>
        <v>2.5897410258974092</v>
      </c>
      <c r="EA3160" s="77">
        <f t="shared" si="1394"/>
        <v>0</v>
      </c>
      <c r="EB3160" s="304">
        <f t="shared" si="1395"/>
        <v>19.108089191080886</v>
      </c>
      <c r="EC3160" s="77">
        <f t="shared" si="1396"/>
        <v>0</v>
      </c>
      <c r="ED3160" s="304">
        <f t="shared" si="1397"/>
        <v>10.648935106489349</v>
      </c>
      <c r="EE3160" s="77">
        <f t="shared" si="1398"/>
        <v>0</v>
      </c>
      <c r="EF3160" s="304">
        <f t="shared" si="1399"/>
        <v>0</v>
      </c>
      <c r="EG3160" s="77" t="e">
        <f t="shared" si="1400"/>
        <v>#DIV/0!</v>
      </c>
      <c r="EH3160" s="304">
        <f t="shared" si="1401"/>
        <v>2.7097290270972891</v>
      </c>
      <c r="EI3160" s="77">
        <f t="shared" si="1402"/>
        <v>0</v>
      </c>
      <c r="EJ3160" s="304">
        <f t="shared" si="1403"/>
        <v>7.7492250774922482</v>
      </c>
      <c r="EK3160" s="77">
        <f t="shared" si="1404"/>
        <v>0</v>
      </c>
      <c r="EL3160" s="304">
        <f t="shared" si="1405"/>
        <v>5.7994200579941984</v>
      </c>
      <c r="EM3160" s="77">
        <f t="shared" si="1406"/>
        <v>0</v>
      </c>
      <c r="EN3160" s="304">
        <f t="shared" si="1407"/>
        <v>2.6197380261973797</v>
      </c>
      <c r="EO3160" s="77">
        <f t="shared" si="1408"/>
        <v>0</v>
      </c>
      <c r="EP3160" s="304">
        <f t="shared" si="1409"/>
        <v>0</v>
      </c>
      <c r="EQ3160" s="77" t="e">
        <f t="shared" si="1410"/>
        <v>#DIV/0!</v>
      </c>
      <c r="ER3160" s="77">
        <f t="shared" si="1411"/>
        <v>100</v>
      </c>
      <c r="ES3160" s="77">
        <f t="shared" si="1412"/>
        <v>0</v>
      </c>
    </row>
    <row r="3161" spans="1:149" s="77" customFormat="1" x14ac:dyDescent="0.45">
      <c r="A3161" s="77" t="s">
        <v>4497</v>
      </c>
      <c r="B3161" s="178" t="s">
        <v>1024</v>
      </c>
      <c r="C3161" s="77" t="s">
        <v>3593</v>
      </c>
      <c r="D3161" s="77" t="s">
        <v>4513</v>
      </c>
      <c r="E3161" s="77" t="s">
        <v>1121</v>
      </c>
      <c r="F3161" s="77" t="s">
        <v>4505</v>
      </c>
      <c r="G3161" s="77" t="s">
        <v>4307</v>
      </c>
      <c r="H3161" s="77" t="s">
        <v>1372</v>
      </c>
      <c r="I3161" s="77">
        <v>24</v>
      </c>
      <c r="J3161" s="304">
        <v>600</v>
      </c>
      <c r="L3161" s="304">
        <v>1190</v>
      </c>
      <c r="P3161" s="72" t="s">
        <v>1374</v>
      </c>
      <c r="Q3161" s="125"/>
      <c r="R3161" s="125"/>
      <c r="S3161" s="116"/>
      <c r="U3161" s="104"/>
      <c r="V3161" s="104"/>
      <c r="W3161" s="104"/>
      <c r="X3161" s="221"/>
      <c r="Y3161" s="202"/>
      <c r="Z3161" s="221"/>
      <c r="AA3161" s="221"/>
      <c r="AB3161" s="221"/>
      <c r="AC3161" s="221"/>
      <c r="AE3161" s="327">
        <v>0.47</v>
      </c>
      <c r="AG3161" s="168">
        <f t="shared" si="1415"/>
        <v>0.53</v>
      </c>
      <c r="AQ3161" s="178" t="s">
        <v>824</v>
      </c>
      <c r="AR3161" s="66">
        <v>1.32</v>
      </c>
      <c r="AS3161" s="66">
        <v>4.5519999999999996</v>
      </c>
      <c r="AU3161" s="276">
        <v>2820</v>
      </c>
      <c r="AV3161" s="276">
        <v>3180</v>
      </c>
      <c r="AW3161" s="276">
        <v>3722.4</v>
      </c>
      <c r="AX3161" s="95">
        <v>16.446139416176841</v>
      </c>
      <c r="AY3161" s="276">
        <v>14475.359999999999</v>
      </c>
      <c r="AZ3161" s="95">
        <v>152.58369183631649</v>
      </c>
      <c r="BA3161" s="178"/>
      <c r="BB3161" s="98" t="s">
        <v>3412</v>
      </c>
      <c r="BC3161" s="178" t="s">
        <v>1126</v>
      </c>
      <c r="BD3161" s="96">
        <v>44.453701800000005</v>
      </c>
      <c r="BF3161" s="96">
        <v>2.3602929000000001</v>
      </c>
      <c r="BH3161" s="96">
        <v>17.415134100000003</v>
      </c>
      <c r="BN3161" s="96">
        <v>9.7054515000000023</v>
      </c>
      <c r="BR3161" s="96">
        <v>2.4696501000000004</v>
      </c>
      <c r="BX3161" s="96">
        <v>7.0626525000000013</v>
      </c>
      <c r="BZ3161" s="96">
        <v>5.2855980000000011</v>
      </c>
      <c r="CB3161" s="96">
        <v>2.3876322000000005</v>
      </c>
      <c r="DH3161" s="96">
        <f t="shared" si="1416"/>
        <v>91.140113100000022</v>
      </c>
      <c r="DJ3161" s="96">
        <f t="shared" si="1414"/>
        <v>8.859886899999978</v>
      </c>
      <c r="DL3161" s="77" t="s">
        <v>827</v>
      </c>
      <c r="DO3161" s="348">
        <v>5.97</v>
      </c>
      <c r="DQ3161" s="348">
        <v>0.57899999999999996</v>
      </c>
      <c r="DS3161" s="246"/>
      <c r="DU3161" s="96"/>
      <c r="DW3161" s="178"/>
      <c r="DX3161" s="304">
        <f t="shared" si="1391"/>
        <v>48.775122487751219</v>
      </c>
      <c r="DY3161" s="77">
        <f t="shared" si="1392"/>
        <v>0</v>
      </c>
      <c r="DZ3161" s="304">
        <f t="shared" si="1393"/>
        <v>2.5897410258974096</v>
      </c>
      <c r="EA3161" s="77">
        <f t="shared" si="1394"/>
        <v>0</v>
      </c>
      <c r="EB3161" s="304">
        <f t="shared" si="1395"/>
        <v>19.108089191080889</v>
      </c>
      <c r="EC3161" s="77">
        <f t="shared" si="1396"/>
        <v>0</v>
      </c>
      <c r="ED3161" s="304">
        <f t="shared" si="1397"/>
        <v>10.648935106489352</v>
      </c>
      <c r="EE3161" s="77">
        <f t="shared" si="1398"/>
        <v>0</v>
      </c>
      <c r="EF3161" s="304">
        <f t="shared" si="1399"/>
        <v>0</v>
      </c>
      <c r="EG3161" s="77" t="e">
        <f t="shared" si="1400"/>
        <v>#DIV/0!</v>
      </c>
      <c r="EH3161" s="304">
        <f t="shared" si="1401"/>
        <v>2.70972902709729</v>
      </c>
      <c r="EI3161" s="77">
        <f t="shared" si="1402"/>
        <v>0</v>
      </c>
      <c r="EJ3161" s="304">
        <f t="shared" si="1403"/>
        <v>7.74922507749225</v>
      </c>
      <c r="EK3161" s="77">
        <f t="shared" si="1404"/>
        <v>0</v>
      </c>
      <c r="EL3161" s="304">
        <f t="shared" si="1405"/>
        <v>5.799420057994201</v>
      </c>
      <c r="EM3161" s="77">
        <f t="shared" si="1406"/>
        <v>0</v>
      </c>
      <c r="EN3161" s="304">
        <f t="shared" si="1407"/>
        <v>2.6197380261973802</v>
      </c>
      <c r="EO3161" s="77">
        <f t="shared" si="1408"/>
        <v>0</v>
      </c>
      <c r="EP3161" s="304">
        <f t="shared" si="1409"/>
        <v>0</v>
      </c>
      <c r="EQ3161" s="77" t="e">
        <f t="shared" si="1410"/>
        <v>#DIV/0!</v>
      </c>
      <c r="ER3161" s="77">
        <f t="shared" si="1411"/>
        <v>100</v>
      </c>
      <c r="ES3161" s="77">
        <f t="shared" si="1412"/>
        <v>0</v>
      </c>
    </row>
    <row r="3162" spans="1:149" s="77" customFormat="1" x14ac:dyDescent="0.45">
      <c r="A3162" s="77" t="s">
        <v>4497</v>
      </c>
      <c r="B3162" s="178" t="s">
        <v>1024</v>
      </c>
      <c r="C3162" s="77" t="s">
        <v>3593</v>
      </c>
      <c r="D3162" s="77" t="s">
        <v>4513</v>
      </c>
      <c r="E3162" s="77" t="s">
        <v>1121</v>
      </c>
      <c r="F3162" s="77" t="s">
        <v>4506</v>
      </c>
      <c r="G3162" s="77" t="s">
        <v>4307</v>
      </c>
      <c r="H3162" s="77" t="s">
        <v>1372</v>
      </c>
      <c r="I3162" s="77">
        <v>24</v>
      </c>
      <c r="J3162" s="304">
        <v>592</v>
      </c>
      <c r="L3162" s="304">
        <v>1190</v>
      </c>
      <c r="P3162" s="72" t="s">
        <v>1374</v>
      </c>
      <c r="Q3162" s="125"/>
      <c r="R3162" s="125"/>
      <c r="S3162" s="116"/>
      <c r="U3162" s="104"/>
      <c r="V3162" s="104"/>
      <c r="W3162" s="104"/>
      <c r="X3162" s="221"/>
      <c r="Y3162" s="202"/>
      <c r="Z3162" s="221"/>
      <c r="AA3162" s="221"/>
      <c r="AB3162" s="221"/>
      <c r="AC3162" s="221"/>
      <c r="AE3162" s="327">
        <v>0.41</v>
      </c>
      <c r="AG3162" s="168">
        <f t="shared" si="1415"/>
        <v>0.59000000000000008</v>
      </c>
      <c r="AQ3162" s="178" t="s">
        <v>824</v>
      </c>
      <c r="AR3162" s="66">
        <v>1.325</v>
      </c>
      <c r="AS3162" s="66">
        <v>4.4219999999999997</v>
      </c>
      <c r="AU3162" s="276">
        <v>2427.1999999999998</v>
      </c>
      <c r="AV3162" s="276">
        <v>3492.8000000000006</v>
      </c>
      <c r="AW3162" s="276">
        <v>3216.0399999999995</v>
      </c>
      <c r="AX3162" s="95">
        <v>14.522742133788316</v>
      </c>
      <c r="AY3162" s="276">
        <v>15445.161600000001</v>
      </c>
      <c r="AZ3162" s="95">
        <v>163.02764287436491</v>
      </c>
      <c r="BA3162" s="178"/>
      <c r="BB3162" s="98" t="s">
        <v>3412</v>
      </c>
      <c r="BC3162" s="178" t="s">
        <v>1126</v>
      </c>
      <c r="BD3162" s="96">
        <v>44.235167400000002</v>
      </c>
      <c r="BF3162" s="96">
        <v>2.3486897</v>
      </c>
      <c r="BH3162" s="96">
        <v>17.3295213</v>
      </c>
      <c r="BN3162" s="96">
        <v>9.6577395000000017</v>
      </c>
      <c r="BR3162" s="96">
        <v>2.4575092999999999</v>
      </c>
      <c r="BX3162" s="96">
        <v>7.0279325000000004</v>
      </c>
      <c r="BZ3162" s="96">
        <v>5.259614</v>
      </c>
      <c r="CB3162" s="96">
        <v>2.3758946000000005</v>
      </c>
      <c r="DH3162" s="96">
        <f t="shared" si="1416"/>
        <v>90.692068300000003</v>
      </c>
      <c r="DJ3162" s="96">
        <f t="shared" si="1414"/>
        <v>9.3079316999999975</v>
      </c>
      <c r="DL3162" s="77" t="s">
        <v>827</v>
      </c>
      <c r="DO3162" s="348">
        <v>6.41</v>
      </c>
      <c r="DQ3162" s="348">
        <v>0.58699999999999997</v>
      </c>
      <c r="DS3162" s="246"/>
      <c r="DU3162" s="96"/>
      <c r="DW3162" s="178"/>
      <c r="DX3162" s="304">
        <f t="shared" si="1391"/>
        <v>48.775122487751226</v>
      </c>
      <c r="DY3162" s="77">
        <f t="shared" si="1392"/>
        <v>0</v>
      </c>
      <c r="DZ3162" s="304">
        <f t="shared" si="1393"/>
        <v>2.5897410258974101</v>
      </c>
      <c r="EA3162" s="77">
        <f t="shared" si="1394"/>
        <v>0</v>
      </c>
      <c r="EB3162" s="304">
        <f t="shared" si="1395"/>
        <v>19.108089191080889</v>
      </c>
      <c r="EC3162" s="77">
        <f t="shared" si="1396"/>
        <v>0</v>
      </c>
      <c r="ED3162" s="304">
        <f t="shared" si="1397"/>
        <v>10.648935106489352</v>
      </c>
      <c r="EE3162" s="77">
        <f t="shared" si="1398"/>
        <v>0</v>
      </c>
      <c r="EF3162" s="304">
        <f t="shared" si="1399"/>
        <v>0</v>
      </c>
      <c r="EG3162" s="77" t="e">
        <f t="shared" si="1400"/>
        <v>#DIV/0!</v>
      </c>
      <c r="EH3162" s="304">
        <f t="shared" si="1401"/>
        <v>2.70972902709729</v>
      </c>
      <c r="EI3162" s="77">
        <f t="shared" si="1402"/>
        <v>0</v>
      </c>
      <c r="EJ3162" s="304">
        <f t="shared" si="1403"/>
        <v>7.7492250774922518</v>
      </c>
      <c r="EK3162" s="77">
        <f t="shared" si="1404"/>
        <v>0</v>
      </c>
      <c r="EL3162" s="304">
        <f t="shared" si="1405"/>
        <v>5.799420057994201</v>
      </c>
      <c r="EM3162" s="77">
        <f t="shared" si="1406"/>
        <v>0</v>
      </c>
      <c r="EN3162" s="304">
        <f t="shared" si="1407"/>
        <v>2.6197380261973806</v>
      </c>
      <c r="EO3162" s="77">
        <f t="shared" si="1408"/>
        <v>0</v>
      </c>
      <c r="EP3162" s="304">
        <f t="shared" si="1409"/>
        <v>0</v>
      </c>
      <c r="EQ3162" s="77" t="e">
        <f t="shared" si="1410"/>
        <v>#DIV/0!</v>
      </c>
      <c r="ER3162" s="77">
        <f t="shared" si="1411"/>
        <v>100</v>
      </c>
      <c r="ES3162" s="77">
        <f t="shared" si="1412"/>
        <v>0</v>
      </c>
    </row>
    <row r="3163" spans="1:149" s="77" customFormat="1" x14ac:dyDescent="0.45">
      <c r="A3163" s="77" t="s">
        <v>4497</v>
      </c>
      <c r="B3163" s="178" t="s">
        <v>1024</v>
      </c>
      <c r="C3163" s="77" t="s">
        <v>3593</v>
      </c>
      <c r="D3163" s="77" t="s">
        <v>4513</v>
      </c>
      <c r="E3163" s="77" t="s">
        <v>1121</v>
      </c>
      <c r="F3163" s="77" t="s">
        <v>4507</v>
      </c>
      <c r="G3163" s="77" t="s">
        <v>4307</v>
      </c>
      <c r="H3163" s="77" t="s">
        <v>1372</v>
      </c>
      <c r="I3163" s="77">
        <v>24</v>
      </c>
      <c r="J3163" s="304">
        <v>600</v>
      </c>
      <c r="L3163" s="304">
        <v>1190</v>
      </c>
      <c r="P3163" s="72" t="s">
        <v>1374</v>
      </c>
      <c r="Q3163" s="125"/>
      <c r="R3163" s="125"/>
      <c r="S3163" s="116"/>
      <c r="U3163" s="104">
        <v>5.4033771106941839E-2</v>
      </c>
      <c r="V3163" s="104"/>
      <c r="W3163" s="104">
        <v>3.1144465290806753E-2</v>
      </c>
      <c r="X3163" s="221"/>
      <c r="Y3163" s="202"/>
      <c r="Z3163" s="221"/>
      <c r="AA3163" s="221">
        <v>0.5846670219968596</v>
      </c>
      <c r="AB3163" s="221"/>
      <c r="AC3163" s="221">
        <v>0.4153329780031404</v>
      </c>
      <c r="AE3163" s="327">
        <v>0.58499999999999996</v>
      </c>
      <c r="AG3163" s="168">
        <f t="shared" si="1415"/>
        <v>0.41500000000000004</v>
      </c>
      <c r="AQ3163" s="178" t="s">
        <v>824</v>
      </c>
      <c r="AR3163" s="66">
        <v>1.2989999999999999</v>
      </c>
      <c r="AS3163" s="66">
        <v>4.6340000000000003</v>
      </c>
      <c r="AU3163" s="276">
        <v>3510</v>
      </c>
      <c r="AV3163" s="276">
        <v>2490</v>
      </c>
      <c r="AW3163" s="276">
        <v>4559.49</v>
      </c>
      <c r="AX3163" s="95">
        <v>19.858139641222561</v>
      </c>
      <c r="AY3163" s="276">
        <v>11538.660000000002</v>
      </c>
      <c r="AZ3163" s="95">
        <v>121.62815582092826</v>
      </c>
      <c r="BA3163" s="178"/>
      <c r="BB3163" s="98" t="s">
        <v>3412</v>
      </c>
      <c r="BC3163" s="178" t="s">
        <v>1126</v>
      </c>
      <c r="BD3163" s="96">
        <v>46.707825600000007</v>
      </c>
      <c r="BF3163" s="96">
        <v>2.4799768000000002</v>
      </c>
      <c r="BH3163" s="96">
        <v>18.2982072</v>
      </c>
      <c r="BN3163" s="96">
        <v>10.197588000000001</v>
      </c>
      <c r="BR3163" s="96">
        <v>2.5948792000000003</v>
      </c>
      <c r="BX3163" s="96">
        <v>7.4207800000000006</v>
      </c>
      <c r="BZ3163" s="96">
        <v>5.5536160000000008</v>
      </c>
      <c r="CB3163" s="96">
        <v>2.5087024000000002</v>
      </c>
      <c r="DH3163" s="96">
        <f t="shared" si="1416"/>
        <v>95.76157520000001</v>
      </c>
      <c r="DJ3163" s="96">
        <f t="shared" si="1414"/>
        <v>4.23842479999999</v>
      </c>
      <c r="DL3163" s="77" t="s">
        <v>827</v>
      </c>
      <c r="DO3163" s="348">
        <v>1.21</v>
      </c>
      <c r="DQ3163" s="348">
        <v>0.71799999999999997</v>
      </c>
      <c r="DS3163" s="246"/>
      <c r="DU3163" s="96"/>
      <c r="DW3163" s="178"/>
      <c r="DX3163" s="304">
        <f t="shared" si="1391"/>
        <v>48.775122487751226</v>
      </c>
      <c r="DY3163" s="77">
        <f t="shared" si="1392"/>
        <v>0</v>
      </c>
      <c r="DZ3163" s="304">
        <f t="shared" si="1393"/>
        <v>2.5897410258974101</v>
      </c>
      <c r="EA3163" s="77">
        <f t="shared" si="1394"/>
        <v>0</v>
      </c>
      <c r="EB3163" s="304">
        <f t="shared" si="1395"/>
        <v>19.108089191080889</v>
      </c>
      <c r="EC3163" s="77">
        <f t="shared" si="1396"/>
        <v>0</v>
      </c>
      <c r="ED3163" s="304">
        <f t="shared" si="1397"/>
        <v>10.648935106489352</v>
      </c>
      <c r="EE3163" s="77">
        <f t="shared" si="1398"/>
        <v>0</v>
      </c>
      <c r="EF3163" s="304">
        <f t="shared" si="1399"/>
        <v>0</v>
      </c>
      <c r="EG3163" s="77" t="e">
        <f t="shared" si="1400"/>
        <v>#DIV/0!</v>
      </c>
      <c r="EH3163" s="304">
        <f t="shared" si="1401"/>
        <v>2.7097290270972905</v>
      </c>
      <c r="EI3163" s="77">
        <f t="shared" si="1402"/>
        <v>0</v>
      </c>
      <c r="EJ3163" s="304">
        <f t="shared" si="1403"/>
        <v>7.74922507749225</v>
      </c>
      <c r="EK3163" s="77">
        <f t="shared" si="1404"/>
        <v>0</v>
      </c>
      <c r="EL3163" s="304">
        <f t="shared" si="1405"/>
        <v>5.799420057994201</v>
      </c>
      <c r="EM3163" s="77">
        <f t="shared" si="1406"/>
        <v>0</v>
      </c>
      <c r="EN3163" s="304">
        <f t="shared" si="1407"/>
        <v>2.6197380261973802</v>
      </c>
      <c r="EO3163" s="77">
        <f t="shared" si="1408"/>
        <v>0</v>
      </c>
      <c r="EP3163" s="304">
        <f t="shared" si="1409"/>
        <v>0</v>
      </c>
      <c r="EQ3163" s="77" t="e">
        <f t="shared" si="1410"/>
        <v>#DIV/0!</v>
      </c>
      <c r="ER3163" s="77">
        <f t="shared" si="1411"/>
        <v>100</v>
      </c>
      <c r="ES3163" s="77">
        <f t="shared" si="1412"/>
        <v>0</v>
      </c>
    </row>
    <row r="3164" spans="1:149" s="77" customFormat="1" x14ac:dyDescent="0.45">
      <c r="A3164" s="77" t="s">
        <v>4497</v>
      </c>
      <c r="B3164" s="178" t="s">
        <v>1024</v>
      </c>
      <c r="C3164" s="77" t="s">
        <v>3593</v>
      </c>
      <c r="D3164" s="77" t="s">
        <v>4513</v>
      </c>
      <c r="E3164" s="77" t="s">
        <v>1121</v>
      </c>
      <c r="F3164" s="77" t="s">
        <v>4508</v>
      </c>
      <c r="G3164" s="77" t="s">
        <v>4307</v>
      </c>
      <c r="H3164" s="77" t="s">
        <v>1372</v>
      </c>
      <c r="I3164" s="77">
        <v>24</v>
      </c>
      <c r="J3164" s="304">
        <v>675</v>
      </c>
      <c r="L3164" s="304">
        <v>1190</v>
      </c>
      <c r="P3164" s="72" t="s">
        <v>1374</v>
      </c>
      <c r="Q3164" s="125"/>
      <c r="R3164" s="125"/>
      <c r="S3164" s="116"/>
      <c r="AA3164" s="168"/>
      <c r="AB3164" s="168"/>
      <c r="AC3164" s="168"/>
      <c r="AE3164" s="327">
        <v>0.56000000000000005</v>
      </c>
      <c r="AG3164" s="168">
        <f t="shared" si="1415"/>
        <v>0.43999999999999995</v>
      </c>
      <c r="AQ3164" s="178" t="s">
        <v>824</v>
      </c>
      <c r="AR3164" s="66">
        <v>1.391</v>
      </c>
      <c r="AS3164" s="66">
        <v>5.6070000000000002</v>
      </c>
      <c r="AU3164" s="276">
        <v>3780.0000000000005</v>
      </c>
      <c r="AV3164" s="276">
        <v>2969.9999999999995</v>
      </c>
      <c r="AW3164" s="276">
        <v>5257.9800000000005</v>
      </c>
      <c r="AX3164" s="95">
        <v>20.31898378407115</v>
      </c>
      <c r="AY3164" s="276">
        <v>16652.789999999997</v>
      </c>
      <c r="AZ3164" s="95">
        <v>173.68400896159091</v>
      </c>
      <c r="BA3164" s="178"/>
      <c r="BB3164" s="98" t="s">
        <v>3412</v>
      </c>
      <c r="BC3164" s="178" t="s">
        <v>1126</v>
      </c>
      <c r="BD3164" s="96">
        <v>44.409312</v>
      </c>
      <c r="BF3164" s="96">
        <v>2.357936</v>
      </c>
      <c r="BH3164" s="96">
        <v>17.397743999999999</v>
      </c>
      <c r="BN3164" s="96">
        <v>9.6957600000000017</v>
      </c>
      <c r="BR3164" s="96">
        <v>2.467184</v>
      </c>
      <c r="BX3164" s="96">
        <v>7.055600000000001</v>
      </c>
      <c r="BZ3164" s="96">
        <v>5.2803200000000006</v>
      </c>
      <c r="CB3164" s="96">
        <v>2.3852480000000003</v>
      </c>
      <c r="DH3164" s="96">
        <f t="shared" si="1416"/>
        <v>91.049104000000014</v>
      </c>
      <c r="DJ3164" s="96">
        <f t="shared" si="1414"/>
        <v>8.950895999999986</v>
      </c>
      <c r="DL3164" s="77" t="s">
        <v>827</v>
      </c>
      <c r="DO3164" s="348">
        <v>5.83</v>
      </c>
      <c r="DQ3164" s="348">
        <v>0.81</v>
      </c>
      <c r="DS3164" s="246"/>
      <c r="DU3164" s="96"/>
      <c r="DW3164" s="178"/>
      <c r="DX3164" s="304">
        <f t="shared" si="1391"/>
        <v>48.775122487751219</v>
      </c>
      <c r="DY3164" s="77">
        <f t="shared" si="1392"/>
        <v>0</v>
      </c>
      <c r="DZ3164" s="304">
        <f t="shared" si="1393"/>
        <v>2.5897410258974096</v>
      </c>
      <c r="EA3164" s="77">
        <f t="shared" si="1394"/>
        <v>0</v>
      </c>
      <c r="EB3164" s="304">
        <f t="shared" si="1395"/>
        <v>19.108089191080886</v>
      </c>
      <c r="EC3164" s="77">
        <f t="shared" si="1396"/>
        <v>0</v>
      </c>
      <c r="ED3164" s="304">
        <f t="shared" si="1397"/>
        <v>10.648935106489352</v>
      </c>
      <c r="EE3164" s="77">
        <f t="shared" si="1398"/>
        <v>0</v>
      </c>
      <c r="EF3164" s="304">
        <f t="shared" si="1399"/>
        <v>0</v>
      </c>
      <c r="EG3164" s="77" t="e">
        <f t="shared" si="1400"/>
        <v>#DIV/0!</v>
      </c>
      <c r="EH3164" s="304">
        <f t="shared" si="1401"/>
        <v>2.70972902709729</v>
      </c>
      <c r="EI3164" s="77">
        <f t="shared" si="1402"/>
        <v>0</v>
      </c>
      <c r="EJ3164" s="304">
        <f t="shared" si="1403"/>
        <v>7.74922507749225</v>
      </c>
      <c r="EK3164" s="77">
        <f t="shared" si="1404"/>
        <v>0</v>
      </c>
      <c r="EL3164" s="304">
        <f t="shared" si="1405"/>
        <v>5.7994200579942001</v>
      </c>
      <c r="EM3164" s="77">
        <f t="shared" si="1406"/>
        <v>0</v>
      </c>
      <c r="EN3164" s="304">
        <f t="shared" si="1407"/>
        <v>2.6197380261973802</v>
      </c>
      <c r="EO3164" s="77">
        <f t="shared" si="1408"/>
        <v>0</v>
      </c>
      <c r="EP3164" s="304">
        <f t="shared" si="1409"/>
        <v>0</v>
      </c>
      <c r="EQ3164" s="77" t="e">
        <f t="shared" si="1410"/>
        <v>#DIV/0!</v>
      </c>
      <c r="ER3164" s="77">
        <f t="shared" si="1411"/>
        <v>100</v>
      </c>
      <c r="ES3164" s="77">
        <f t="shared" si="1412"/>
        <v>0</v>
      </c>
    </row>
    <row r="3165" spans="1:149" s="77" customFormat="1" x14ac:dyDescent="0.45">
      <c r="A3165" s="77" t="s">
        <v>4497</v>
      </c>
      <c r="B3165" s="178" t="s">
        <v>1024</v>
      </c>
      <c r="C3165" s="77" t="s">
        <v>3593</v>
      </c>
      <c r="D3165" s="77" t="s">
        <v>4513</v>
      </c>
      <c r="E3165" s="77" t="s">
        <v>1121</v>
      </c>
      <c r="F3165" s="77" t="s">
        <v>4509</v>
      </c>
      <c r="G3165" s="77" t="s">
        <v>4307</v>
      </c>
      <c r="H3165" s="77" t="s">
        <v>1372</v>
      </c>
      <c r="I3165" s="77">
        <v>24</v>
      </c>
      <c r="J3165" s="304">
        <v>699</v>
      </c>
      <c r="L3165" s="304">
        <v>1190</v>
      </c>
      <c r="P3165" s="72" t="s">
        <v>1374</v>
      </c>
      <c r="Q3165" s="125"/>
      <c r="R3165" s="125"/>
      <c r="S3165" s="116"/>
      <c r="AA3165" s="168"/>
      <c r="AB3165" s="168"/>
      <c r="AC3165" s="168"/>
      <c r="AE3165" s="327">
        <v>0.5</v>
      </c>
      <c r="AG3165" s="168">
        <f t="shared" si="1415"/>
        <v>0.5</v>
      </c>
      <c r="AQ3165" s="178" t="s">
        <v>824</v>
      </c>
      <c r="AR3165" s="66">
        <v>1.4350000000000001</v>
      </c>
      <c r="AS3165" s="66">
        <v>5.9039999999999999</v>
      </c>
      <c r="AU3165" s="276">
        <v>3495</v>
      </c>
      <c r="AV3165" s="276">
        <v>3495</v>
      </c>
      <c r="AW3165" s="276">
        <v>5015.3249999999998</v>
      </c>
      <c r="AX3165" s="95">
        <v>18.828681177833765</v>
      </c>
      <c r="AY3165" s="276">
        <v>20634.48</v>
      </c>
      <c r="AZ3165" s="95">
        <v>214.62501738390145</v>
      </c>
      <c r="BA3165" s="178"/>
      <c r="BB3165" s="98" t="s">
        <v>3412</v>
      </c>
      <c r="BC3165" s="178" t="s">
        <v>1126</v>
      </c>
      <c r="BD3165" s="96">
        <v>44.844917400000007</v>
      </c>
      <c r="BF3165" s="96">
        <v>2.3810647</v>
      </c>
      <c r="BH3165" s="96">
        <v>17.568396300000003</v>
      </c>
      <c r="BN3165" s="96">
        <v>9.7908645000000014</v>
      </c>
      <c r="BR3165" s="96">
        <v>2.4913843000000004</v>
      </c>
      <c r="BX3165" s="96">
        <v>7.1248075000000002</v>
      </c>
      <c r="BZ3165" s="96">
        <v>5.3321140000000007</v>
      </c>
      <c r="CB3165" s="96">
        <v>2.4086446000000006</v>
      </c>
      <c r="DH3165" s="96">
        <f t="shared" si="1416"/>
        <v>91.942193300000028</v>
      </c>
      <c r="DJ3165" s="96">
        <f t="shared" si="1414"/>
        <v>8.057806699999972</v>
      </c>
      <c r="DL3165" s="77" t="s">
        <v>827</v>
      </c>
      <c r="DO3165" s="348">
        <v>4.93</v>
      </c>
      <c r="DQ3165" s="348">
        <v>0.81699999999999995</v>
      </c>
      <c r="DS3165" s="246"/>
      <c r="DU3165" s="96"/>
      <c r="DW3165" s="178"/>
      <c r="DX3165" s="304">
        <f t="shared" si="1391"/>
        <v>48.775122487751219</v>
      </c>
      <c r="DY3165" s="77">
        <f t="shared" si="1392"/>
        <v>0</v>
      </c>
      <c r="DZ3165" s="304">
        <f t="shared" si="1393"/>
        <v>2.5897410258974096</v>
      </c>
      <c r="EA3165" s="77">
        <f t="shared" si="1394"/>
        <v>0</v>
      </c>
      <c r="EB3165" s="304">
        <f t="shared" si="1395"/>
        <v>19.108089191080889</v>
      </c>
      <c r="EC3165" s="77">
        <f t="shared" si="1396"/>
        <v>0</v>
      </c>
      <c r="ED3165" s="304">
        <f t="shared" si="1397"/>
        <v>10.648935106489349</v>
      </c>
      <c r="EE3165" s="77">
        <f t="shared" si="1398"/>
        <v>0</v>
      </c>
      <c r="EF3165" s="304">
        <f t="shared" si="1399"/>
        <v>0</v>
      </c>
      <c r="EG3165" s="77" t="e">
        <f t="shared" si="1400"/>
        <v>#DIV/0!</v>
      </c>
      <c r="EH3165" s="304">
        <f t="shared" si="1401"/>
        <v>2.70972902709729</v>
      </c>
      <c r="EI3165" s="77">
        <f t="shared" si="1402"/>
        <v>0</v>
      </c>
      <c r="EJ3165" s="304">
        <f t="shared" si="1403"/>
        <v>7.7492250774922482</v>
      </c>
      <c r="EK3165" s="77">
        <f t="shared" si="1404"/>
        <v>0</v>
      </c>
      <c r="EL3165" s="304">
        <f t="shared" si="1405"/>
        <v>5.7994200579941992</v>
      </c>
      <c r="EM3165" s="77">
        <f t="shared" si="1406"/>
        <v>0</v>
      </c>
      <c r="EN3165" s="304">
        <f t="shared" si="1407"/>
        <v>2.6197380261973802</v>
      </c>
      <c r="EO3165" s="77">
        <f t="shared" si="1408"/>
        <v>0</v>
      </c>
      <c r="EP3165" s="304">
        <f t="shared" si="1409"/>
        <v>0</v>
      </c>
      <c r="EQ3165" s="77" t="e">
        <f t="shared" si="1410"/>
        <v>#DIV/0!</v>
      </c>
      <c r="ER3165" s="77">
        <f t="shared" si="1411"/>
        <v>100</v>
      </c>
      <c r="ES3165" s="77">
        <f t="shared" si="1412"/>
        <v>0</v>
      </c>
    </row>
    <row r="3166" spans="1:149" s="77" customFormat="1" x14ac:dyDescent="0.45">
      <c r="A3166" s="77" t="s">
        <v>4497</v>
      </c>
      <c r="B3166" s="178" t="s">
        <v>1024</v>
      </c>
      <c r="C3166" s="77" t="s">
        <v>3593</v>
      </c>
      <c r="D3166" s="77" t="s">
        <v>4513</v>
      </c>
      <c r="E3166" s="77" t="s">
        <v>1121</v>
      </c>
      <c r="F3166" s="77" t="s">
        <v>4510</v>
      </c>
      <c r="G3166" s="77" t="s">
        <v>4307</v>
      </c>
      <c r="H3166" s="77" t="s">
        <v>1372</v>
      </c>
      <c r="I3166" s="77">
        <v>24</v>
      </c>
      <c r="J3166" s="304">
        <v>595</v>
      </c>
      <c r="L3166" s="304">
        <v>1190</v>
      </c>
      <c r="P3166" s="72" t="s">
        <v>1374</v>
      </c>
      <c r="Q3166" s="125"/>
      <c r="R3166" s="125"/>
      <c r="S3166" s="116"/>
      <c r="AA3166" s="168"/>
      <c r="AB3166" s="168"/>
      <c r="AC3166" s="168"/>
      <c r="AE3166" s="327">
        <v>0.46</v>
      </c>
      <c r="AG3166" s="168">
        <f t="shared" si="1415"/>
        <v>0.54</v>
      </c>
      <c r="AQ3166" s="178" t="s">
        <v>824</v>
      </c>
      <c r="AR3166" s="66">
        <v>1.3169999999999999</v>
      </c>
      <c r="AS3166" s="66">
        <v>4.4870000000000001</v>
      </c>
      <c r="AU3166" s="276">
        <v>2737</v>
      </c>
      <c r="AV3166" s="276">
        <v>3213</v>
      </c>
      <c r="AW3166" s="276">
        <v>3604.6289999999999</v>
      </c>
      <c r="AX3166" s="95">
        <v>16.085581289738197</v>
      </c>
      <c r="AY3166" s="276">
        <v>14416.731</v>
      </c>
      <c r="AZ3166" s="95">
        <v>152.09387267341211</v>
      </c>
      <c r="BA3166" s="178"/>
      <c r="BB3166" s="98" t="s">
        <v>3412</v>
      </c>
      <c r="BC3166" s="178" t="s">
        <v>1126</v>
      </c>
      <c r="BD3166" s="96">
        <v>44.958087000000006</v>
      </c>
      <c r="BF3166" s="96">
        <v>2.3870735000000001</v>
      </c>
      <c r="BH3166" s="96">
        <v>17.612731499999999</v>
      </c>
      <c r="BN3166" s="96">
        <v>9.8155725</v>
      </c>
      <c r="BR3166" s="96">
        <v>2.4976715</v>
      </c>
      <c r="BX3166" s="96">
        <v>7.1427875000000007</v>
      </c>
      <c r="BZ3166" s="96">
        <v>5.3455700000000004</v>
      </c>
      <c r="CB3166" s="96">
        <v>2.4147230000000004</v>
      </c>
      <c r="DH3166" s="96">
        <f t="shared" si="1416"/>
        <v>92.174216499999986</v>
      </c>
      <c r="DJ3166" s="96">
        <f t="shared" si="1414"/>
        <v>7.8257835000000142</v>
      </c>
      <c r="DL3166" s="77" t="s">
        <v>827</v>
      </c>
      <c r="DO3166" s="348">
        <v>4.93</v>
      </c>
      <c r="DQ3166" s="348">
        <v>0.58499999999999996</v>
      </c>
      <c r="DS3166" s="246"/>
      <c r="DU3166" s="96"/>
      <c r="DW3166" s="178"/>
      <c r="DX3166" s="304">
        <f t="shared" si="1391"/>
        <v>48.77512248775124</v>
      </c>
      <c r="DY3166" s="77">
        <f t="shared" si="1392"/>
        <v>0</v>
      </c>
      <c r="DZ3166" s="304">
        <f t="shared" si="1393"/>
        <v>2.589741025897411</v>
      </c>
      <c r="EA3166" s="77">
        <f t="shared" si="1394"/>
        <v>0</v>
      </c>
      <c r="EB3166" s="304">
        <f t="shared" si="1395"/>
        <v>19.108089191080893</v>
      </c>
      <c r="EC3166" s="77">
        <f t="shared" si="1396"/>
        <v>0</v>
      </c>
      <c r="ED3166" s="304">
        <f t="shared" si="1397"/>
        <v>10.648935106489352</v>
      </c>
      <c r="EE3166" s="77">
        <f t="shared" si="1398"/>
        <v>0</v>
      </c>
      <c r="EF3166" s="304">
        <f t="shared" si="1399"/>
        <v>0</v>
      </c>
      <c r="EG3166" s="77" t="e">
        <f t="shared" si="1400"/>
        <v>#DIV/0!</v>
      </c>
      <c r="EH3166" s="304">
        <f t="shared" si="1401"/>
        <v>2.7097290270972909</v>
      </c>
      <c r="EI3166" s="77">
        <f t="shared" si="1402"/>
        <v>0</v>
      </c>
      <c r="EJ3166" s="304">
        <f t="shared" si="1403"/>
        <v>7.7492250774922526</v>
      </c>
      <c r="EK3166" s="77">
        <f t="shared" si="1404"/>
        <v>0</v>
      </c>
      <c r="EL3166" s="304">
        <f t="shared" si="1405"/>
        <v>5.7994200579942019</v>
      </c>
      <c r="EM3166" s="77">
        <f t="shared" si="1406"/>
        <v>0</v>
      </c>
      <c r="EN3166" s="304">
        <f t="shared" si="1407"/>
        <v>2.6197380261973811</v>
      </c>
      <c r="EO3166" s="77">
        <f t="shared" si="1408"/>
        <v>0</v>
      </c>
      <c r="EP3166" s="304">
        <f t="shared" si="1409"/>
        <v>0</v>
      </c>
      <c r="EQ3166" s="77" t="e">
        <f t="shared" si="1410"/>
        <v>#DIV/0!</v>
      </c>
      <c r="ER3166" s="77">
        <f t="shared" si="1411"/>
        <v>100</v>
      </c>
      <c r="ES3166" s="77">
        <f t="shared" si="1412"/>
        <v>0</v>
      </c>
    </row>
    <row r="3167" spans="1:149" s="77" customFormat="1" x14ac:dyDescent="0.45">
      <c r="A3167" s="77" t="s">
        <v>4497</v>
      </c>
      <c r="B3167" s="178" t="s">
        <v>1024</v>
      </c>
      <c r="C3167" s="77" t="s">
        <v>3593</v>
      </c>
      <c r="D3167" s="77" t="s">
        <v>4513</v>
      </c>
      <c r="E3167" s="77" t="s">
        <v>1121</v>
      </c>
      <c r="F3167" s="77" t="s">
        <v>4511</v>
      </c>
      <c r="G3167" s="77" t="s">
        <v>4307</v>
      </c>
      <c r="H3167" s="77" t="s">
        <v>1372</v>
      </c>
      <c r="I3167" s="77">
        <v>24</v>
      </c>
      <c r="J3167" s="304">
        <v>707</v>
      </c>
      <c r="L3167" s="304">
        <v>1190</v>
      </c>
      <c r="P3167" s="72" t="s">
        <v>1374</v>
      </c>
      <c r="Q3167" s="125"/>
      <c r="R3167" s="125"/>
      <c r="S3167" s="116"/>
      <c r="AA3167" s="168"/>
      <c r="AB3167" s="168"/>
      <c r="AC3167" s="168"/>
      <c r="AE3167" s="327">
        <v>0.41</v>
      </c>
      <c r="AG3167" s="168">
        <f t="shared" si="1415"/>
        <v>0.59000000000000008</v>
      </c>
      <c r="AQ3167" s="178" t="s">
        <v>824</v>
      </c>
      <c r="AR3167" s="66">
        <v>1.47</v>
      </c>
      <c r="AS3167" s="66">
        <v>5.9429999999999996</v>
      </c>
      <c r="AU3167" s="276">
        <v>2898.7</v>
      </c>
      <c r="AV3167" s="276">
        <v>4171.3</v>
      </c>
      <c r="AW3167" s="276">
        <v>4261.0889999999999</v>
      </c>
      <c r="AX3167" s="95">
        <v>16.012064767080297</v>
      </c>
      <c r="AY3167" s="276">
        <v>24790.035899999999</v>
      </c>
      <c r="AZ3167" s="95">
        <v>257.6284926460753</v>
      </c>
      <c r="BA3167" s="178"/>
      <c r="BB3167" s="98" t="s">
        <v>3412</v>
      </c>
      <c r="BC3167" s="178" t="s">
        <v>1126</v>
      </c>
      <c r="BD3167" s="96">
        <v>45.202962600000006</v>
      </c>
      <c r="BF3167" s="96">
        <v>2.4000753000000001</v>
      </c>
      <c r="BH3167" s="96">
        <v>17.708663700000002</v>
      </c>
      <c r="BN3167" s="96">
        <v>9.8690355000000025</v>
      </c>
      <c r="BR3167" s="96">
        <v>2.5112757000000006</v>
      </c>
      <c r="BX3167" s="96">
        <v>7.1816925000000014</v>
      </c>
      <c r="BZ3167" s="96">
        <v>5.3746860000000005</v>
      </c>
      <c r="CB3167" s="96">
        <v>2.4278754000000005</v>
      </c>
      <c r="DH3167" s="96">
        <f t="shared" si="1416"/>
        <v>92.676266700000014</v>
      </c>
      <c r="DJ3167" s="96">
        <f t="shared" si="1414"/>
        <v>7.3237332999999865</v>
      </c>
      <c r="DL3167" s="77" t="s">
        <v>827</v>
      </c>
      <c r="DO3167" s="348">
        <v>4.24</v>
      </c>
      <c r="DQ3167" s="348">
        <v>0.77300000000000002</v>
      </c>
      <c r="DS3167" s="246"/>
      <c r="DU3167" s="96"/>
      <c r="DW3167" s="178"/>
      <c r="DX3167" s="304">
        <f t="shared" si="1391"/>
        <v>48.775122487751226</v>
      </c>
      <c r="DY3167" s="77">
        <f t="shared" si="1392"/>
        <v>0</v>
      </c>
      <c r="DZ3167" s="304">
        <f t="shared" si="1393"/>
        <v>2.5897410258974101</v>
      </c>
      <c r="EA3167" s="77">
        <f t="shared" si="1394"/>
        <v>0</v>
      </c>
      <c r="EB3167" s="304">
        <f t="shared" si="1395"/>
        <v>19.108089191080893</v>
      </c>
      <c r="EC3167" s="77">
        <f t="shared" si="1396"/>
        <v>0</v>
      </c>
      <c r="ED3167" s="304">
        <f t="shared" si="1397"/>
        <v>10.648935106489352</v>
      </c>
      <c r="EE3167" s="77">
        <f t="shared" si="1398"/>
        <v>0</v>
      </c>
      <c r="EF3167" s="304">
        <f t="shared" si="1399"/>
        <v>0</v>
      </c>
      <c r="EG3167" s="77" t="e">
        <f t="shared" si="1400"/>
        <v>#DIV/0!</v>
      </c>
      <c r="EH3167" s="304">
        <f t="shared" si="1401"/>
        <v>2.7097290270972905</v>
      </c>
      <c r="EI3167" s="77">
        <f t="shared" si="1402"/>
        <v>0</v>
      </c>
      <c r="EJ3167" s="304">
        <f t="shared" si="1403"/>
        <v>7.7492250774922518</v>
      </c>
      <c r="EK3167" s="77">
        <f t="shared" si="1404"/>
        <v>0</v>
      </c>
      <c r="EL3167" s="304">
        <f t="shared" si="1405"/>
        <v>5.7994200579942001</v>
      </c>
      <c r="EM3167" s="77">
        <f t="shared" si="1406"/>
        <v>0</v>
      </c>
      <c r="EN3167" s="304">
        <f t="shared" si="1407"/>
        <v>2.6197380261973802</v>
      </c>
      <c r="EO3167" s="77">
        <f t="shared" si="1408"/>
        <v>0</v>
      </c>
      <c r="EP3167" s="304">
        <f t="shared" si="1409"/>
        <v>0</v>
      </c>
      <c r="EQ3167" s="77" t="e">
        <f t="shared" si="1410"/>
        <v>#DIV/0!</v>
      </c>
      <c r="ER3167" s="77">
        <f t="shared" si="1411"/>
        <v>100</v>
      </c>
      <c r="ES3167" s="77">
        <f t="shared" si="1412"/>
        <v>0</v>
      </c>
    </row>
    <row r="3168" spans="1:149" s="91" customFormat="1" ht="14.65" thickBot="1" x14ac:dyDescent="0.5">
      <c r="A3168" s="91" t="s">
        <v>4497</v>
      </c>
      <c r="B3168" s="206" t="s">
        <v>1024</v>
      </c>
      <c r="C3168" s="91" t="s">
        <v>3593</v>
      </c>
      <c r="D3168" s="91" t="s">
        <v>4513</v>
      </c>
      <c r="E3168" s="91" t="s">
        <v>1121</v>
      </c>
      <c r="F3168" s="91" t="s">
        <v>4512</v>
      </c>
      <c r="G3168" s="91" t="s">
        <v>4307</v>
      </c>
      <c r="H3168" s="91" t="s">
        <v>1372</v>
      </c>
      <c r="I3168" s="91">
        <v>24</v>
      </c>
      <c r="J3168" s="305">
        <v>399</v>
      </c>
      <c r="L3168" s="305">
        <v>1190</v>
      </c>
      <c r="P3168" s="90" t="s">
        <v>1374</v>
      </c>
      <c r="Q3168" s="203"/>
      <c r="R3168" s="203"/>
      <c r="S3168" s="205"/>
      <c r="AA3168" s="170"/>
      <c r="AB3168" s="170"/>
      <c r="AC3168" s="170"/>
      <c r="AE3168" s="328">
        <v>0.5</v>
      </c>
      <c r="AG3168" s="170">
        <f t="shared" si="1415"/>
        <v>0.5</v>
      </c>
      <c r="AQ3168" s="206" t="s">
        <v>824</v>
      </c>
      <c r="AR3168" s="69">
        <v>1.1240000000000001</v>
      </c>
      <c r="AS3168" s="69">
        <v>2.7050000000000001</v>
      </c>
      <c r="AU3168" s="277">
        <v>1995</v>
      </c>
      <c r="AV3168" s="277">
        <v>1995</v>
      </c>
      <c r="AW3168" s="277">
        <v>2242.38</v>
      </c>
      <c r="AX3168" s="259">
        <v>14.599895383659137</v>
      </c>
      <c r="AY3168" s="277">
        <v>5396.4750000000004</v>
      </c>
      <c r="AZ3168" s="259">
        <v>60.364697817205219</v>
      </c>
      <c r="BA3168" s="206"/>
      <c r="BB3168" s="141" t="s">
        <v>722</v>
      </c>
      <c r="BC3168" s="206" t="s">
        <v>1126</v>
      </c>
      <c r="BD3168" s="91">
        <v>50.82</v>
      </c>
      <c r="BF3168" s="91">
        <v>2.95</v>
      </c>
      <c r="BH3168" s="91">
        <v>20.32</v>
      </c>
      <c r="BN3168" s="91">
        <v>6.55</v>
      </c>
      <c r="BR3168" s="91">
        <v>2.4</v>
      </c>
      <c r="BX3168" s="91">
        <v>7.32</v>
      </c>
      <c r="BZ3168" s="91">
        <v>6.26</v>
      </c>
      <c r="CB3168" s="91">
        <v>2.89</v>
      </c>
      <c r="CD3168" s="91">
        <v>0.49</v>
      </c>
      <c r="DH3168" s="91">
        <v>91.11</v>
      </c>
      <c r="DJ3168" s="91">
        <f t="shared" ref="DJ3168" si="1417">IF(AND(DH3168&lt;100, DH3168&gt;0), 100-DH3168, 0)</f>
        <v>8.89</v>
      </c>
      <c r="DL3168" s="91" t="s">
        <v>827</v>
      </c>
      <c r="DO3168" s="349">
        <v>4.2699999999999996</v>
      </c>
      <c r="DQ3168" s="349">
        <v>0.34699999999999998</v>
      </c>
      <c r="DS3168" s="251"/>
      <c r="DU3168" s="97"/>
      <c r="DW3168" s="206"/>
      <c r="DX3168" s="305">
        <f t="shared" si="1391"/>
        <v>55.778729008890352</v>
      </c>
      <c r="DY3168" s="91">
        <f t="shared" si="1392"/>
        <v>0</v>
      </c>
      <c r="DZ3168" s="305">
        <f t="shared" si="1393"/>
        <v>3.237844363955658</v>
      </c>
      <c r="EA3168" s="91">
        <f t="shared" si="1394"/>
        <v>0</v>
      </c>
      <c r="EB3168" s="305">
        <f t="shared" si="1395"/>
        <v>22.30271100867084</v>
      </c>
      <c r="EC3168" s="91">
        <f t="shared" si="1396"/>
        <v>0</v>
      </c>
      <c r="ED3168" s="305">
        <f t="shared" si="1397"/>
        <v>7.1891120623422236</v>
      </c>
      <c r="EE3168" s="91">
        <f t="shared" si="1398"/>
        <v>0</v>
      </c>
      <c r="EF3168" s="305">
        <f t="shared" si="1399"/>
        <v>0</v>
      </c>
      <c r="EG3168" s="91" t="e">
        <f t="shared" si="1400"/>
        <v>#DIV/0!</v>
      </c>
      <c r="EH3168" s="305">
        <f t="shared" si="1401"/>
        <v>2.6341784655910438</v>
      </c>
      <c r="EI3168" s="91">
        <f t="shared" si="1402"/>
        <v>0</v>
      </c>
      <c r="EJ3168" s="305">
        <f t="shared" si="1403"/>
        <v>8.0342443200526841</v>
      </c>
      <c r="EK3168" s="91">
        <f t="shared" si="1404"/>
        <v>0</v>
      </c>
      <c r="EL3168" s="305">
        <f t="shared" si="1405"/>
        <v>6.8708154977499731</v>
      </c>
      <c r="EM3168" s="91">
        <f t="shared" si="1406"/>
        <v>0</v>
      </c>
      <c r="EN3168" s="305">
        <f t="shared" si="1407"/>
        <v>3.171989902315882</v>
      </c>
      <c r="EO3168" s="91">
        <f t="shared" si="1408"/>
        <v>0</v>
      </c>
      <c r="EP3168" s="305">
        <f t="shared" si="1409"/>
        <v>0.53781143672483811</v>
      </c>
      <c r="EQ3168" s="91">
        <f t="shared" si="1410"/>
        <v>0</v>
      </c>
      <c r="ER3168" s="91">
        <f t="shared" si="1411"/>
        <v>100</v>
      </c>
      <c r="ES3168" s="91">
        <f t="shared" si="1412"/>
        <v>0</v>
      </c>
    </row>
    <row r="3169" spans="1:149" s="77" customFormat="1" x14ac:dyDescent="0.45">
      <c r="A3169" s="77" t="s">
        <v>4515</v>
      </c>
      <c r="B3169" s="178" t="s">
        <v>1041</v>
      </c>
      <c r="C3169" s="77" t="s">
        <v>3585</v>
      </c>
      <c r="D3169" s="77" t="s">
        <v>4528</v>
      </c>
      <c r="E3169" s="77" t="s">
        <v>1121</v>
      </c>
      <c r="F3169" s="77" t="s">
        <v>4517</v>
      </c>
      <c r="G3169" s="77" t="s">
        <v>4516</v>
      </c>
      <c r="H3169" s="77" t="s">
        <v>1372</v>
      </c>
      <c r="I3169" s="77" t="s">
        <v>4537</v>
      </c>
      <c r="J3169" s="304">
        <v>3000</v>
      </c>
      <c r="L3169" s="304">
        <v>1300</v>
      </c>
      <c r="N3169" s="77" t="s">
        <v>748</v>
      </c>
      <c r="O3169" s="77" t="s">
        <v>4530</v>
      </c>
      <c r="P3169" s="72" t="s">
        <v>1374</v>
      </c>
      <c r="Q3169" s="125">
        <v>-0.72</v>
      </c>
      <c r="R3169" s="125"/>
      <c r="S3169" s="235">
        <v>-8.02</v>
      </c>
      <c r="U3169" s="77">
        <v>7.73</v>
      </c>
      <c r="W3169" s="77">
        <v>0</v>
      </c>
      <c r="AA3169" s="220">
        <f t="shared" ref="AA3169:AA3180" si="1418">(W3169/18.02)/((U3169/44.01)+(W3169/18.02))</f>
        <v>0</v>
      </c>
      <c r="AB3169" s="220"/>
      <c r="AC3169" s="220">
        <f t="shared" ref="AC3169:AC3180" si="1419">1-AA3169</f>
        <v>1</v>
      </c>
      <c r="AE3169" s="327"/>
      <c r="AG3169" s="168"/>
      <c r="AQ3169" s="178" t="s">
        <v>824</v>
      </c>
      <c r="AR3169" s="66">
        <v>13.29</v>
      </c>
      <c r="AS3169" s="66">
        <v>741.4</v>
      </c>
      <c r="AU3169" s="276"/>
      <c r="AV3169" s="276">
        <v>30000</v>
      </c>
      <c r="AW3169" s="276">
        <v>0</v>
      </c>
      <c r="AX3169" s="95"/>
      <c r="AY3169" s="276">
        <v>22242000</v>
      </c>
      <c r="AZ3169" s="95">
        <v>222913.71869851349</v>
      </c>
      <c r="BA3169" s="178"/>
      <c r="BB3169" s="98" t="s">
        <v>722</v>
      </c>
      <c r="BC3169" s="178" t="s">
        <v>751</v>
      </c>
      <c r="BD3169" s="96">
        <v>70.459999999999994</v>
      </c>
      <c r="BE3169" s="96">
        <v>0.25</v>
      </c>
      <c r="BF3169" s="96">
        <v>0.52</v>
      </c>
      <c r="BG3169" s="96">
        <v>0.04</v>
      </c>
      <c r="BH3169" s="96">
        <v>15.83</v>
      </c>
      <c r="BI3169" s="96">
        <v>0.19</v>
      </c>
      <c r="BN3169" s="96">
        <v>0.28000000000000003</v>
      </c>
      <c r="BO3169" s="96">
        <v>0.05</v>
      </c>
      <c r="BP3169" s="96">
        <v>0.37</v>
      </c>
      <c r="BQ3169" s="96">
        <v>0.03</v>
      </c>
      <c r="BR3169" s="96">
        <v>0.43</v>
      </c>
      <c r="BS3169" s="96">
        <v>0.02</v>
      </c>
      <c r="BX3169" s="96">
        <v>1.49</v>
      </c>
      <c r="BY3169" s="96">
        <v>0.05</v>
      </c>
      <c r="BZ3169" s="96">
        <v>3.85</v>
      </c>
      <c r="CA3169" s="96">
        <v>0.09</v>
      </c>
      <c r="CB3169" s="96">
        <v>6.58</v>
      </c>
      <c r="CC3169" s="96">
        <v>0.11</v>
      </c>
      <c r="CD3169" s="96">
        <v>0.19</v>
      </c>
      <c r="CE3169" s="96">
        <v>7.0000000000000007E-2</v>
      </c>
      <c r="DH3169" s="96">
        <v>97.78</v>
      </c>
      <c r="DJ3169" s="77">
        <f t="shared" ref="DJ3169:DJ3232" si="1420">IF(AND(DH3169&lt;100, DH3169&gt;0), 100-DH3169, 0)</f>
        <v>2.2199999999999989</v>
      </c>
      <c r="DL3169" s="77" t="s">
        <v>827</v>
      </c>
      <c r="DO3169" s="348">
        <v>0.51</v>
      </c>
      <c r="DP3169" s="77">
        <v>0.02</v>
      </c>
      <c r="DQ3169" s="348">
        <v>1.72</v>
      </c>
      <c r="DR3169" s="77">
        <v>0.02</v>
      </c>
      <c r="DS3169" s="246"/>
      <c r="DU3169" s="96"/>
      <c r="DW3169" s="178"/>
      <c r="DX3169" s="304">
        <f t="shared" si="1391"/>
        <v>72.059725915320101</v>
      </c>
      <c r="DY3169" s="77">
        <f t="shared" si="1392"/>
        <v>0.25567600736346902</v>
      </c>
      <c r="DZ3169" s="304">
        <f t="shared" si="1393"/>
        <v>0.53180609531601553</v>
      </c>
      <c r="EA3169" s="77">
        <f t="shared" si="1394"/>
        <v>4.0908161178155045E-2</v>
      </c>
      <c r="EB3169" s="304">
        <f t="shared" si="1395"/>
        <v>16.189404786254858</v>
      </c>
      <c r="EC3169" s="77">
        <f t="shared" si="1396"/>
        <v>0.19431376559623645</v>
      </c>
      <c r="ED3169" s="304">
        <f t="shared" si="1397"/>
        <v>0.28635712824708531</v>
      </c>
      <c r="EE3169" s="77">
        <f t="shared" si="1398"/>
        <v>5.1135201472693806E-2</v>
      </c>
      <c r="EF3169" s="304">
        <f t="shared" si="1399"/>
        <v>0.37840049089793409</v>
      </c>
      <c r="EG3169" s="77">
        <f t="shared" si="1400"/>
        <v>3.068112088361628E-2</v>
      </c>
      <c r="EH3169" s="304">
        <f t="shared" si="1401"/>
        <v>0.43976273266516669</v>
      </c>
      <c r="EI3169" s="77">
        <f t="shared" si="1402"/>
        <v>2.0454080589077519E-2</v>
      </c>
      <c r="EJ3169" s="304">
        <f t="shared" si="1403"/>
        <v>1.5238290038862754</v>
      </c>
      <c r="EK3169" s="77">
        <f t="shared" si="1404"/>
        <v>5.1135201472693806E-2</v>
      </c>
      <c r="EL3169" s="304">
        <f t="shared" si="1405"/>
        <v>3.9374105133974227</v>
      </c>
      <c r="EM3169" s="77">
        <f t="shared" si="1406"/>
        <v>9.2043362650848837E-2</v>
      </c>
      <c r="EN3169" s="304">
        <f t="shared" si="1407"/>
        <v>6.7293925138065047</v>
      </c>
      <c r="EO3169" s="77">
        <f t="shared" si="1408"/>
        <v>0.11249744323992636</v>
      </c>
      <c r="EP3169" s="304">
        <f t="shared" si="1409"/>
        <v>0.19431376559623645</v>
      </c>
      <c r="EQ3169" s="77">
        <f t="shared" si="1410"/>
        <v>7.1589282061771328E-2</v>
      </c>
      <c r="ER3169" s="77">
        <f t="shared" si="1411"/>
        <v>100</v>
      </c>
      <c r="ES3169" s="77">
        <f t="shared" si="1412"/>
        <v>0</v>
      </c>
    </row>
    <row r="3170" spans="1:149" s="77" customFormat="1" x14ac:dyDescent="0.45">
      <c r="A3170" s="77" t="s">
        <v>4515</v>
      </c>
      <c r="B3170" s="178" t="s">
        <v>1041</v>
      </c>
      <c r="C3170" s="77" t="s">
        <v>3585</v>
      </c>
      <c r="D3170" s="77" t="s">
        <v>4528</v>
      </c>
      <c r="E3170" s="77" t="s">
        <v>1121</v>
      </c>
      <c r="F3170" s="77" t="s">
        <v>4518</v>
      </c>
      <c r="G3170" s="77" t="s">
        <v>4516</v>
      </c>
      <c r="H3170" s="77" t="s">
        <v>1372</v>
      </c>
      <c r="I3170" s="77" t="s">
        <v>4537</v>
      </c>
      <c r="J3170" s="304">
        <v>2500</v>
      </c>
      <c r="L3170" s="304">
        <v>1300</v>
      </c>
      <c r="P3170" s="72" t="s">
        <v>1374</v>
      </c>
      <c r="Q3170" s="125"/>
      <c r="R3170" s="125"/>
      <c r="S3170" s="235"/>
      <c r="U3170" s="77">
        <v>7.73</v>
      </c>
      <c r="W3170" s="77">
        <v>0</v>
      </c>
      <c r="AA3170" s="220">
        <f t="shared" si="1418"/>
        <v>0</v>
      </c>
      <c r="AB3170" s="220"/>
      <c r="AC3170" s="220">
        <f t="shared" si="1419"/>
        <v>1</v>
      </c>
      <c r="AE3170" s="327"/>
      <c r="AG3170" s="168"/>
      <c r="AQ3170" s="178" t="s">
        <v>824</v>
      </c>
      <c r="AR3170" s="66">
        <v>8.0809999999999995</v>
      </c>
      <c r="AS3170" s="66">
        <v>269</v>
      </c>
      <c r="AU3170" s="276"/>
      <c r="AV3170" s="276">
        <v>25000</v>
      </c>
      <c r="AW3170" s="276">
        <v>0</v>
      </c>
      <c r="AX3170" s="95"/>
      <c r="AY3170" s="276">
        <v>6725000</v>
      </c>
      <c r="AZ3170" s="95">
        <v>67464.856777436347</v>
      </c>
      <c r="BA3170" s="178"/>
      <c r="BB3170" s="98" t="s">
        <v>722</v>
      </c>
      <c r="BC3170" s="178" t="s">
        <v>751</v>
      </c>
      <c r="BD3170" s="96">
        <v>70.599999999999994</v>
      </c>
      <c r="BE3170" s="96">
        <v>0.35</v>
      </c>
      <c r="BF3170" s="96">
        <v>0.51</v>
      </c>
      <c r="BG3170" s="96">
        <v>0.04</v>
      </c>
      <c r="BH3170" s="96">
        <v>15.76</v>
      </c>
      <c r="BI3170" s="96">
        <v>0.22</v>
      </c>
      <c r="BN3170" s="96">
        <v>0.35</v>
      </c>
      <c r="BO3170" s="96">
        <v>0.1</v>
      </c>
      <c r="BP3170" s="96">
        <v>0.35</v>
      </c>
      <c r="BQ3170" s="96">
        <v>0.04</v>
      </c>
      <c r="BR3170" s="96">
        <v>0.41</v>
      </c>
      <c r="BS3170" s="96">
        <v>0.03</v>
      </c>
      <c r="BX3170" s="96">
        <v>1.46</v>
      </c>
      <c r="BY3170" s="96">
        <v>0.06</v>
      </c>
      <c r="BZ3170" s="96">
        <v>3.87</v>
      </c>
      <c r="CA3170" s="96">
        <v>0.11</v>
      </c>
      <c r="CB3170" s="96">
        <v>6.51</v>
      </c>
      <c r="CC3170" s="96">
        <v>0.11</v>
      </c>
      <c r="CD3170" s="96">
        <v>0.17</v>
      </c>
      <c r="CE3170" s="96">
        <v>7.0000000000000007E-2</v>
      </c>
      <c r="DH3170" s="96">
        <v>98.66</v>
      </c>
      <c r="DJ3170" s="77">
        <f t="shared" si="1420"/>
        <v>1.3400000000000034</v>
      </c>
      <c r="DL3170" s="77" t="s">
        <v>827</v>
      </c>
      <c r="DO3170" s="348">
        <v>0.62</v>
      </c>
      <c r="DP3170" s="77">
        <v>0.01</v>
      </c>
      <c r="DQ3170" s="348">
        <v>1.36</v>
      </c>
      <c r="DR3170" s="77">
        <v>0.01</v>
      </c>
      <c r="DS3170" s="246"/>
      <c r="DU3170" s="96"/>
      <c r="DW3170" s="178"/>
      <c r="DX3170" s="304">
        <f t="shared" si="1391"/>
        <v>71.558889114129329</v>
      </c>
      <c r="DY3170" s="77">
        <f t="shared" si="1392"/>
        <v>0.35475369957429553</v>
      </c>
      <c r="DZ3170" s="304">
        <f t="shared" si="1393"/>
        <v>0.51692681937968776</v>
      </c>
      <c r="EA3170" s="77">
        <f t="shared" si="1394"/>
        <v>4.0543279951348057E-2</v>
      </c>
      <c r="EB3170" s="304">
        <f t="shared" si="1395"/>
        <v>15.974052300831138</v>
      </c>
      <c r="EC3170" s="77">
        <f t="shared" si="1396"/>
        <v>0.22298803973241438</v>
      </c>
      <c r="ED3170" s="304">
        <f t="shared" si="1397"/>
        <v>0.35475369957429553</v>
      </c>
      <c r="EE3170" s="77">
        <f t="shared" si="1398"/>
        <v>0.10135819987837016</v>
      </c>
      <c r="EF3170" s="304">
        <f t="shared" si="1399"/>
        <v>0.35475369957429553</v>
      </c>
      <c r="EG3170" s="77">
        <f t="shared" si="1400"/>
        <v>4.0543279951348064E-2</v>
      </c>
      <c r="EH3170" s="304">
        <f t="shared" si="1401"/>
        <v>0.41556861950131763</v>
      </c>
      <c r="EI3170" s="77">
        <f t="shared" si="1402"/>
        <v>3.0407459963511043E-2</v>
      </c>
      <c r="EJ3170" s="304">
        <f t="shared" si="1403"/>
        <v>1.4798297182242042</v>
      </c>
      <c r="EK3170" s="77">
        <f t="shared" si="1404"/>
        <v>6.0814919927022086E-2</v>
      </c>
      <c r="EL3170" s="304">
        <f t="shared" si="1405"/>
        <v>3.9225623352929255</v>
      </c>
      <c r="EM3170" s="77">
        <f t="shared" si="1406"/>
        <v>0.11149401986620719</v>
      </c>
      <c r="EN3170" s="304">
        <f t="shared" si="1407"/>
        <v>6.5984188120818983</v>
      </c>
      <c r="EO3170" s="77">
        <f t="shared" si="1408"/>
        <v>0.1114940198662072</v>
      </c>
      <c r="EP3170" s="304">
        <f t="shared" si="1409"/>
        <v>0.17230893979322928</v>
      </c>
      <c r="EQ3170" s="77">
        <f t="shared" si="1410"/>
        <v>7.0950739914859118E-2</v>
      </c>
      <c r="ER3170" s="77">
        <f t="shared" si="1411"/>
        <v>100</v>
      </c>
      <c r="ES3170" s="77">
        <f t="shared" si="1412"/>
        <v>0</v>
      </c>
    </row>
    <row r="3171" spans="1:149" s="77" customFormat="1" x14ac:dyDescent="0.45">
      <c r="A3171" s="77" t="s">
        <v>4515</v>
      </c>
      <c r="B3171" s="178" t="s">
        <v>1041</v>
      </c>
      <c r="C3171" s="77" t="s">
        <v>3585</v>
      </c>
      <c r="D3171" s="77" t="s">
        <v>4528</v>
      </c>
      <c r="E3171" s="77" t="s">
        <v>1121</v>
      </c>
      <c r="F3171" s="77" t="s">
        <v>4291</v>
      </c>
      <c r="G3171" s="77" t="s">
        <v>4516</v>
      </c>
      <c r="H3171" s="77" t="s">
        <v>1372</v>
      </c>
      <c r="I3171" s="77" t="s">
        <v>4537</v>
      </c>
      <c r="J3171" s="304">
        <v>2000</v>
      </c>
      <c r="L3171" s="304">
        <v>1300</v>
      </c>
      <c r="P3171" s="72" t="s">
        <v>1374</v>
      </c>
      <c r="Q3171" s="125"/>
      <c r="R3171" s="125"/>
      <c r="S3171" s="235"/>
      <c r="U3171" s="77">
        <v>7.73</v>
      </c>
      <c r="W3171" s="77">
        <v>0</v>
      </c>
      <c r="AA3171" s="220">
        <f t="shared" si="1418"/>
        <v>0</v>
      </c>
      <c r="AB3171" s="220"/>
      <c r="AC3171" s="220">
        <f t="shared" si="1419"/>
        <v>1</v>
      </c>
      <c r="AE3171" s="327"/>
      <c r="AG3171" s="168"/>
      <c r="AQ3171" s="178" t="s">
        <v>824</v>
      </c>
      <c r="AR3171" s="66">
        <v>4.9050000000000002</v>
      </c>
      <c r="AS3171" s="66">
        <v>94.46</v>
      </c>
      <c r="AU3171" s="276"/>
      <c r="AV3171" s="276">
        <v>20000</v>
      </c>
      <c r="AW3171" s="276">
        <v>0</v>
      </c>
      <c r="AX3171" s="95"/>
      <c r="AY3171" s="276">
        <v>1889199.9999999998</v>
      </c>
      <c r="AZ3171" s="95">
        <v>18986.225023421583</v>
      </c>
      <c r="BA3171" s="178"/>
      <c r="BB3171" s="98" t="s">
        <v>722</v>
      </c>
      <c r="BC3171" s="178" t="s">
        <v>751</v>
      </c>
      <c r="BD3171" s="96">
        <v>70.760000000000005</v>
      </c>
      <c r="BE3171" s="96">
        <v>0.2</v>
      </c>
      <c r="BF3171" s="96">
        <v>0.5</v>
      </c>
      <c r="BG3171" s="96">
        <v>0.04</v>
      </c>
      <c r="BH3171" s="96">
        <v>15.83</v>
      </c>
      <c r="BI3171" s="96">
        <v>0.12</v>
      </c>
      <c r="BN3171" s="96">
        <v>0.33</v>
      </c>
      <c r="BO3171" s="96">
        <v>0.08</v>
      </c>
      <c r="BP3171" s="96">
        <v>0.34</v>
      </c>
      <c r="BQ3171" s="96">
        <v>0.04</v>
      </c>
      <c r="BR3171" s="96">
        <v>0.41</v>
      </c>
      <c r="BS3171" s="96">
        <v>0.06</v>
      </c>
      <c r="BX3171" s="96">
        <v>1.42</v>
      </c>
      <c r="BY3171" s="96">
        <v>0.09</v>
      </c>
      <c r="BZ3171" s="96">
        <v>3.78</v>
      </c>
      <c r="CA3171" s="96">
        <v>0.1</v>
      </c>
      <c r="CB3171" s="96">
        <v>6.4</v>
      </c>
      <c r="CC3171" s="96">
        <v>0.13</v>
      </c>
      <c r="CD3171" s="96">
        <v>0.23</v>
      </c>
      <c r="CE3171" s="96">
        <v>0.09</v>
      </c>
      <c r="DH3171" s="96">
        <v>99.06</v>
      </c>
      <c r="DJ3171" s="77">
        <f t="shared" si="1420"/>
        <v>0.93999999999999773</v>
      </c>
      <c r="DL3171" s="77" t="s">
        <v>827</v>
      </c>
      <c r="DO3171" s="348">
        <v>0.68</v>
      </c>
      <c r="DP3171" s="77">
        <v>0.02</v>
      </c>
      <c r="DQ3171" s="348">
        <v>1.17</v>
      </c>
      <c r="DR3171" s="77">
        <v>0.02</v>
      </c>
      <c r="DS3171" s="246"/>
      <c r="DU3171" s="96"/>
      <c r="DW3171" s="178"/>
      <c r="DX3171" s="304">
        <f t="shared" si="1391"/>
        <v>71.43145568342419</v>
      </c>
      <c r="DY3171" s="77">
        <f t="shared" si="1392"/>
        <v>0.20189783969311531</v>
      </c>
      <c r="DZ3171" s="304">
        <f t="shared" si="1393"/>
        <v>0.50474459923278814</v>
      </c>
      <c r="EA3171" s="77">
        <f t="shared" si="1394"/>
        <v>4.0379567938623052E-2</v>
      </c>
      <c r="EB3171" s="304">
        <f t="shared" si="1395"/>
        <v>15.980214011710075</v>
      </c>
      <c r="EC3171" s="77">
        <f t="shared" si="1396"/>
        <v>0.12113870381586916</v>
      </c>
      <c r="ED3171" s="304">
        <f t="shared" si="1397"/>
        <v>0.33313143549364027</v>
      </c>
      <c r="EE3171" s="77">
        <f t="shared" si="1398"/>
        <v>8.0759135877246133E-2</v>
      </c>
      <c r="EF3171" s="304">
        <f t="shared" si="1399"/>
        <v>0.34322632747829601</v>
      </c>
      <c r="EG3171" s="77">
        <f t="shared" si="1400"/>
        <v>4.0379567938623059E-2</v>
      </c>
      <c r="EH3171" s="304">
        <f t="shared" si="1401"/>
        <v>0.41389057137088631</v>
      </c>
      <c r="EI3171" s="77">
        <f t="shared" si="1402"/>
        <v>6.0569351907934575E-2</v>
      </c>
      <c r="EJ3171" s="304">
        <f t="shared" si="1403"/>
        <v>1.4334746618211185</v>
      </c>
      <c r="EK3171" s="77">
        <f t="shared" si="1404"/>
        <v>9.0854027861901873E-2</v>
      </c>
      <c r="EL3171" s="304">
        <f t="shared" si="1405"/>
        <v>3.8158691701998788</v>
      </c>
      <c r="EM3171" s="77">
        <f t="shared" si="1406"/>
        <v>0.10094891984655764</v>
      </c>
      <c r="EN3171" s="304">
        <f t="shared" si="1407"/>
        <v>6.4607308701796891</v>
      </c>
      <c r="EO3171" s="77">
        <f t="shared" si="1408"/>
        <v>0.13123359580052493</v>
      </c>
      <c r="EP3171" s="304">
        <f t="shared" si="1409"/>
        <v>0.23218251564708259</v>
      </c>
      <c r="EQ3171" s="77">
        <f t="shared" si="1410"/>
        <v>9.0854027861901873E-2</v>
      </c>
      <c r="ER3171" s="77">
        <f t="shared" si="1411"/>
        <v>100</v>
      </c>
      <c r="ES3171" s="77">
        <f t="shared" si="1412"/>
        <v>0</v>
      </c>
    </row>
    <row r="3172" spans="1:149" s="77" customFormat="1" x14ac:dyDescent="0.45">
      <c r="A3172" s="77" t="s">
        <v>4515</v>
      </c>
      <c r="B3172" s="178" t="s">
        <v>1041</v>
      </c>
      <c r="C3172" s="77" t="s">
        <v>3585</v>
      </c>
      <c r="D3172" s="77" t="s">
        <v>4528</v>
      </c>
      <c r="E3172" s="77" t="s">
        <v>1121</v>
      </c>
      <c r="F3172" s="77" t="s">
        <v>4285</v>
      </c>
      <c r="G3172" s="77" t="s">
        <v>4516</v>
      </c>
      <c r="H3172" s="77" t="s">
        <v>1372</v>
      </c>
      <c r="I3172" s="77" t="s">
        <v>4537</v>
      </c>
      <c r="J3172" s="304">
        <v>1500</v>
      </c>
      <c r="L3172" s="304">
        <v>1300</v>
      </c>
      <c r="N3172" s="77" t="s">
        <v>748</v>
      </c>
      <c r="O3172" s="77" t="s">
        <v>4531</v>
      </c>
      <c r="P3172" s="72" t="s">
        <v>1374</v>
      </c>
      <c r="Q3172" s="125">
        <v>-0.66</v>
      </c>
      <c r="R3172" s="125"/>
      <c r="S3172" s="235">
        <v>-7.96</v>
      </c>
      <c r="U3172" s="77">
        <v>7.73</v>
      </c>
      <c r="W3172" s="77">
        <v>0</v>
      </c>
      <c r="AA3172" s="220">
        <f t="shared" si="1418"/>
        <v>0</v>
      </c>
      <c r="AB3172" s="220"/>
      <c r="AC3172" s="220">
        <f t="shared" si="1419"/>
        <v>1</v>
      </c>
      <c r="AE3172" s="327"/>
      <c r="AG3172" s="168"/>
      <c r="AQ3172" s="178" t="s">
        <v>824</v>
      </c>
      <c r="AR3172" s="66">
        <v>2.988</v>
      </c>
      <c r="AS3172" s="66">
        <v>31.9</v>
      </c>
      <c r="AU3172" s="276"/>
      <c r="AV3172" s="276">
        <v>15000</v>
      </c>
      <c r="AW3172" s="276">
        <v>0</v>
      </c>
      <c r="AX3172" s="95"/>
      <c r="AY3172" s="276">
        <v>478500</v>
      </c>
      <c r="AZ3172" s="95">
        <v>4827.3459581844763</v>
      </c>
      <c r="BA3172" s="178"/>
      <c r="BB3172" s="98" t="s">
        <v>722</v>
      </c>
      <c r="BC3172" s="178" t="s">
        <v>751</v>
      </c>
      <c r="BD3172" s="96">
        <v>71.64</v>
      </c>
      <c r="BE3172" s="96">
        <v>0.28999999999999998</v>
      </c>
      <c r="BF3172" s="96">
        <v>0.48</v>
      </c>
      <c r="BG3172" s="96">
        <v>0.04</v>
      </c>
      <c r="BH3172" s="96">
        <v>16.02</v>
      </c>
      <c r="BI3172" s="96">
        <v>0.24</v>
      </c>
      <c r="BN3172" s="96">
        <v>0.22</v>
      </c>
      <c r="BO3172" s="202">
        <v>8.0000000000000002E-3</v>
      </c>
      <c r="BP3172" s="96">
        <v>0.24</v>
      </c>
      <c r="BQ3172" s="96">
        <v>0.04</v>
      </c>
      <c r="BR3172" s="96">
        <v>0.42</v>
      </c>
      <c r="BS3172" s="96">
        <v>0.05</v>
      </c>
      <c r="BX3172" s="96">
        <v>1.1200000000000001</v>
      </c>
      <c r="BY3172" s="96">
        <v>0.05</v>
      </c>
      <c r="BZ3172" s="96">
        <v>3.36</v>
      </c>
      <c r="CA3172" s="96">
        <v>0.1</v>
      </c>
      <c r="CB3172" s="96">
        <v>6.32</v>
      </c>
      <c r="CC3172" s="96">
        <v>0.1</v>
      </c>
      <c r="CD3172" s="96">
        <v>0.18</v>
      </c>
      <c r="CE3172" s="96">
        <v>7.0000000000000007E-2</v>
      </c>
      <c r="DH3172" s="96">
        <v>98.86</v>
      </c>
      <c r="DJ3172" s="77">
        <f t="shared" si="1420"/>
        <v>1.1400000000000006</v>
      </c>
      <c r="DL3172" s="77" t="s">
        <v>827</v>
      </c>
      <c r="DO3172" s="348">
        <v>0.53</v>
      </c>
      <c r="DP3172" s="77">
        <v>0.04</v>
      </c>
      <c r="DQ3172" s="348">
        <v>0.71</v>
      </c>
      <c r="DR3172" s="77">
        <v>0.04</v>
      </c>
      <c r="DS3172" s="246"/>
      <c r="DU3172" s="96"/>
      <c r="DW3172" s="178"/>
      <c r="DX3172" s="304">
        <f t="shared" si="1391"/>
        <v>72.466113696135949</v>
      </c>
      <c r="DY3172" s="77">
        <f t="shared" si="1392"/>
        <v>0.29334412300222534</v>
      </c>
      <c r="DZ3172" s="304">
        <f t="shared" si="1393"/>
        <v>0.48553510014161438</v>
      </c>
      <c r="EA3172" s="77">
        <f t="shared" si="1394"/>
        <v>4.0461258345134539E-2</v>
      </c>
      <c r="EB3172" s="304">
        <f t="shared" si="1395"/>
        <v>16.204733967226382</v>
      </c>
      <c r="EC3172" s="77">
        <f t="shared" si="1396"/>
        <v>0.24276755007080722</v>
      </c>
      <c r="ED3172" s="304">
        <f t="shared" si="1397"/>
        <v>0.22253692089823995</v>
      </c>
      <c r="EE3172" s="77">
        <f t="shared" si="1398"/>
        <v>8.0922516690269067E-3</v>
      </c>
      <c r="EF3172" s="304">
        <f t="shared" si="1399"/>
        <v>0.24276755007080719</v>
      </c>
      <c r="EG3172" s="77">
        <f t="shared" si="1400"/>
        <v>4.0461258345134539E-2</v>
      </c>
      <c r="EH3172" s="304">
        <f t="shared" si="1401"/>
        <v>0.42484321262391256</v>
      </c>
      <c r="EI3172" s="77">
        <f t="shared" si="1402"/>
        <v>5.0576572931418165E-2</v>
      </c>
      <c r="EJ3172" s="304">
        <f t="shared" si="1403"/>
        <v>1.1329152336637671</v>
      </c>
      <c r="EK3172" s="77">
        <f t="shared" si="1404"/>
        <v>5.0576572931418179E-2</v>
      </c>
      <c r="EL3172" s="304">
        <f t="shared" si="1405"/>
        <v>3.3987457009913005</v>
      </c>
      <c r="EM3172" s="77">
        <f t="shared" si="1406"/>
        <v>0.10115314586283633</v>
      </c>
      <c r="EN3172" s="304">
        <f t="shared" si="1407"/>
        <v>6.3928788185312575</v>
      </c>
      <c r="EO3172" s="77">
        <f t="shared" si="1408"/>
        <v>0.10115314586283636</v>
      </c>
      <c r="EP3172" s="304">
        <f t="shared" si="1409"/>
        <v>0.18207566255310539</v>
      </c>
      <c r="EQ3172" s="77">
        <f t="shared" si="1410"/>
        <v>7.0807202103985445E-2</v>
      </c>
      <c r="ER3172" s="77">
        <f t="shared" si="1411"/>
        <v>100</v>
      </c>
      <c r="ES3172" s="77">
        <f t="shared" si="1412"/>
        <v>0</v>
      </c>
    </row>
    <row r="3173" spans="1:149" s="77" customFormat="1" x14ac:dyDescent="0.45">
      <c r="A3173" s="77" t="s">
        <v>4515</v>
      </c>
      <c r="B3173" s="178" t="s">
        <v>1041</v>
      </c>
      <c r="C3173" s="77" t="s">
        <v>3585</v>
      </c>
      <c r="D3173" s="77" t="s">
        <v>4527</v>
      </c>
      <c r="E3173" s="77" t="s">
        <v>1121</v>
      </c>
      <c r="F3173" s="77" t="s">
        <v>4519</v>
      </c>
      <c r="G3173" s="77" t="s">
        <v>4516</v>
      </c>
      <c r="H3173" s="77" t="s">
        <v>1372</v>
      </c>
      <c r="I3173" s="77" t="s">
        <v>4537</v>
      </c>
      <c r="J3173" s="304">
        <v>3000</v>
      </c>
      <c r="L3173" s="304">
        <v>1300</v>
      </c>
      <c r="N3173" s="77" t="s">
        <v>748</v>
      </c>
      <c r="O3173" s="77" t="s">
        <v>4532</v>
      </c>
      <c r="P3173" s="72" t="s">
        <v>1374</v>
      </c>
      <c r="Q3173" s="125">
        <v>-0.96</v>
      </c>
      <c r="R3173" s="125"/>
      <c r="S3173" s="235">
        <v>-8.26</v>
      </c>
      <c r="U3173" s="77">
        <v>7.49</v>
      </c>
      <c r="W3173" s="96">
        <v>3</v>
      </c>
      <c r="AA3173" s="221">
        <f t="shared" si="1418"/>
        <v>0.49449475243052615</v>
      </c>
      <c r="AB3173" s="168"/>
      <c r="AC3173" s="221">
        <f t="shared" si="1419"/>
        <v>0.5055052475694739</v>
      </c>
      <c r="AE3173" s="327"/>
      <c r="AG3173" s="168"/>
      <c r="AQ3173" s="178" t="s">
        <v>824</v>
      </c>
      <c r="AR3173" s="66">
        <v>14.09</v>
      </c>
      <c r="AS3173" s="66">
        <v>792.9</v>
      </c>
      <c r="AU3173" s="276">
        <v>14834.842572915784</v>
      </c>
      <c r="AV3173" s="276">
        <v>15165.157427084217</v>
      </c>
      <c r="AW3173" s="276">
        <v>209022.93185238339</v>
      </c>
      <c r="AX3173" s="95">
        <v>144.21408131702719</v>
      </c>
      <c r="AY3173" s="276">
        <v>12024453.323935077</v>
      </c>
      <c r="AZ3173" s="95">
        <v>120511.44707108484</v>
      </c>
      <c r="BA3173" s="178"/>
      <c r="BB3173" s="98" t="s">
        <v>722</v>
      </c>
      <c r="BC3173" s="178" t="s">
        <v>751</v>
      </c>
      <c r="BD3173" s="96">
        <v>71.63</v>
      </c>
      <c r="BE3173" s="96">
        <v>0.27</v>
      </c>
      <c r="BF3173" s="96">
        <v>0.5</v>
      </c>
      <c r="BG3173" s="202">
        <v>3.0000000000000001E-3</v>
      </c>
      <c r="BH3173" s="96">
        <v>15.12</v>
      </c>
      <c r="BI3173" s="96">
        <v>0.13</v>
      </c>
      <c r="BN3173" s="96">
        <v>0.56000000000000005</v>
      </c>
      <c r="BO3173" s="96">
        <v>0.09</v>
      </c>
      <c r="BP3173" s="96">
        <v>0.34</v>
      </c>
      <c r="BQ3173" s="96">
        <v>0.04</v>
      </c>
      <c r="BR3173" s="96">
        <v>0.41</v>
      </c>
      <c r="BS3173" s="96">
        <v>0.01</v>
      </c>
      <c r="BX3173" s="96">
        <v>1.53</v>
      </c>
      <c r="BY3173" s="96">
        <v>0.05</v>
      </c>
      <c r="BZ3173" s="96">
        <v>3.52</v>
      </c>
      <c r="CA3173" s="96">
        <v>0.12</v>
      </c>
      <c r="CB3173" s="96">
        <v>6.31</v>
      </c>
      <c r="CC3173" s="96">
        <v>0.15</v>
      </c>
      <c r="CD3173" s="96">
        <v>0.1</v>
      </c>
      <c r="CE3173" s="96">
        <v>7.0000000000000007E-2</v>
      </c>
      <c r="DH3173" s="96">
        <v>97.52</v>
      </c>
      <c r="DJ3173" s="77">
        <f t="shared" si="1420"/>
        <v>2.480000000000004</v>
      </c>
      <c r="DL3173" s="77" t="s">
        <v>827</v>
      </c>
      <c r="DO3173" s="348">
        <v>2.4300000000000002</v>
      </c>
      <c r="DP3173" s="77">
        <v>0.1</v>
      </c>
      <c r="DQ3173" s="348">
        <v>1.99</v>
      </c>
      <c r="DR3173" s="77">
        <v>0.1</v>
      </c>
      <c r="DS3173" s="246"/>
      <c r="DU3173" s="96"/>
      <c r="DW3173" s="178"/>
      <c r="DX3173" s="304">
        <f t="shared" si="1391"/>
        <v>73.451599671862184</v>
      </c>
      <c r="DY3173" s="77">
        <f t="shared" si="1392"/>
        <v>0.27686628383921252</v>
      </c>
      <c r="DZ3173" s="304">
        <f t="shared" si="1393"/>
        <v>0.51271534044298606</v>
      </c>
      <c r="EA3173" s="77">
        <f t="shared" si="1394"/>
        <v>3.0762920426579163E-3</v>
      </c>
      <c r="EB3173" s="304">
        <f t="shared" si="1395"/>
        <v>15.504511894995899</v>
      </c>
      <c r="EC3173" s="77">
        <f t="shared" si="1396"/>
        <v>0.13330598851517639</v>
      </c>
      <c r="ED3173" s="304">
        <f t="shared" si="1397"/>
        <v>0.57424118129614454</v>
      </c>
      <c r="EE3173" s="77">
        <f t="shared" si="1398"/>
        <v>9.2288761279737508E-2</v>
      </c>
      <c r="EF3173" s="304">
        <f t="shared" si="1399"/>
        <v>0.34864643150123054</v>
      </c>
      <c r="EG3173" s="77">
        <f t="shared" si="1400"/>
        <v>4.1017227235438887E-2</v>
      </c>
      <c r="EH3173" s="304">
        <f t="shared" si="1401"/>
        <v>0.42042657916324855</v>
      </c>
      <c r="EI3173" s="77">
        <f t="shared" si="1402"/>
        <v>1.0254306808859722E-2</v>
      </c>
      <c r="EJ3173" s="304">
        <f t="shared" si="1403"/>
        <v>1.5689089417555375</v>
      </c>
      <c r="EK3173" s="77">
        <f t="shared" si="1404"/>
        <v>5.1271534044298614E-2</v>
      </c>
      <c r="EL3173" s="304">
        <f t="shared" si="1405"/>
        <v>3.6095159967186223</v>
      </c>
      <c r="EM3173" s="77">
        <f t="shared" si="1406"/>
        <v>0.12305168170631667</v>
      </c>
      <c r="EN3173" s="304">
        <f t="shared" si="1407"/>
        <v>6.470467596390483</v>
      </c>
      <c r="EO3173" s="77">
        <f t="shared" si="1408"/>
        <v>0.1538146021328958</v>
      </c>
      <c r="EP3173" s="304">
        <f t="shared" si="1409"/>
        <v>0.10254306808859723</v>
      </c>
      <c r="EQ3173" s="77">
        <f t="shared" si="1410"/>
        <v>7.1780147662018068E-2</v>
      </c>
      <c r="ER3173" s="77">
        <f t="shared" si="1411"/>
        <v>100</v>
      </c>
      <c r="ES3173" s="77">
        <f t="shared" si="1412"/>
        <v>0</v>
      </c>
    </row>
    <row r="3174" spans="1:149" s="77" customFormat="1" x14ac:dyDescent="0.45">
      <c r="A3174" s="77" t="s">
        <v>4515</v>
      </c>
      <c r="B3174" s="178" t="s">
        <v>1041</v>
      </c>
      <c r="C3174" s="77" t="s">
        <v>3585</v>
      </c>
      <c r="D3174" s="77" t="s">
        <v>4527</v>
      </c>
      <c r="E3174" s="77" t="s">
        <v>1121</v>
      </c>
      <c r="F3174" s="77" t="s">
        <v>4520</v>
      </c>
      <c r="G3174" s="77" t="s">
        <v>4516</v>
      </c>
      <c r="H3174" s="77" t="s">
        <v>1372</v>
      </c>
      <c r="I3174" s="77" t="s">
        <v>4537</v>
      </c>
      <c r="J3174" s="304">
        <v>2500</v>
      </c>
      <c r="L3174" s="304">
        <v>1300</v>
      </c>
      <c r="P3174" s="72" t="s">
        <v>1374</v>
      </c>
      <c r="Q3174" s="125"/>
      <c r="R3174" s="125"/>
      <c r="S3174" s="235"/>
      <c r="U3174" s="77">
        <v>7.49</v>
      </c>
      <c r="W3174" s="96">
        <v>3</v>
      </c>
      <c r="AA3174" s="221">
        <f t="shared" si="1418"/>
        <v>0.49449475243052615</v>
      </c>
      <c r="AB3174" s="168"/>
      <c r="AC3174" s="221">
        <f t="shared" si="1419"/>
        <v>0.5055052475694739</v>
      </c>
      <c r="AE3174" s="327"/>
      <c r="AG3174" s="168"/>
      <c r="AQ3174" s="178" t="s">
        <v>824</v>
      </c>
      <c r="AR3174" s="66">
        <v>8.5229999999999997</v>
      </c>
      <c r="AS3174" s="66">
        <v>286.5</v>
      </c>
      <c r="AU3174" s="276">
        <v>12362.368810763153</v>
      </c>
      <c r="AV3174" s="276">
        <v>12637.631189236847</v>
      </c>
      <c r="AW3174" s="276">
        <v>105364.46937413435</v>
      </c>
      <c r="AX3174" s="95">
        <v>89.930809779665637</v>
      </c>
      <c r="AY3174" s="276">
        <v>3620681.3357163565</v>
      </c>
      <c r="AZ3174" s="95">
        <v>36322.490371872256</v>
      </c>
      <c r="BA3174" s="178"/>
      <c r="BB3174" s="98" t="s">
        <v>722</v>
      </c>
      <c r="BC3174" s="178" t="s">
        <v>751</v>
      </c>
      <c r="BD3174" s="96">
        <v>70.95</v>
      </c>
      <c r="BE3174" s="96">
        <v>0.17</v>
      </c>
      <c r="BF3174" s="96">
        <v>0.1</v>
      </c>
      <c r="BG3174" s="96">
        <v>0.02</v>
      </c>
      <c r="BH3174" s="96">
        <v>14.65</v>
      </c>
      <c r="BI3174" s="96">
        <v>0.16</v>
      </c>
      <c r="BN3174" s="96">
        <v>0.39</v>
      </c>
      <c r="BO3174" s="96">
        <v>0.08</v>
      </c>
      <c r="BP3174" s="96">
        <v>0.39</v>
      </c>
      <c r="BQ3174" s="96">
        <v>0.04</v>
      </c>
      <c r="BR3174" s="96">
        <v>0.39</v>
      </c>
      <c r="BS3174" s="96">
        <v>0.01</v>
      </c>
      <c r="BX3174" s="96">
        <v>1.54</v>
      </c>
      <c r="BY3174" s="96">
        <v>0.04</v>
      </c>
      <c r="BZ3174" s="96">
        <v>4.34</v>
      </c>
      <c r="CA3174" s="96">
        <v>0.09</v>
      </c>
      <c r="CB3174" s="96">
        <v>6.73</v>
      </c>
      <c r="CC3174" s="96">
        <v>7.0000000000000007E-2</v>
      </c>
      <c r="CD3174" s="96">
        <v>0.11</v>
      </c>
      <c r="CE3174" s="96">
        <v>7.0000000000000007E-2</v>
      </c>
      <c r="DH3174" s="96">
        <v>96.37</v>
      </c>
      <c r="DJ3174" s="77">
        <f t="shared" si="1420"/>
        <v>3.6299999999999955</v>
      </c>
      <c r="DL3174" s="77" t="s">
        <v>827</v>
      </c>
      <c r="DO3174" s="348">
        <v>2.0299999999999998</v>
      </c>
      <c r="DP3174" s="77">
        <v>0.04</v>
      </c>
      <c r="DQ3174" s="348">
        <v>1.66</v>
      </c>
      <c r="DR3174" s="77">
        <v>0.04</v>
      </c>
      <c r="DS3174" s="246"/>
      <c r="DU3174" s="96"/>
      <c r="DW3174" s="178"/>
      <c r="DX3174" s="304">
        <f t="shared" si="1391"/>
        <v>73.622496627581199</v>
      </c>
      <c r="DY3174" s="77">
        <f t="shared" si="1392"/>
        <v>0.1764034450555152</v>
      </c>
      <c r="DZ3174" s="304">
        <f t="shared" si="1393"/>
        <v>0.10376673238559717</v>
      </c>
      <c r="EA3174" s="77">
        <f t="shared" si="1394"/>
        <v>2.0753346477119433E-2</v>
      </c>
      <c r="EB3174" s="304">
        <f t="shared" si="1395"/>
        <v>15.201826294489987</v>
      </c>
      <c r="EC3174" s="77">
        <f t="shared" si="1396"/>
        <v>0.16602677181695549</v>
      </c>
      <c r="ED3174" s="304">
        <f t="shared" si="1397"/>
        <v>0.40469025630382904</v>
      </c>
      <c r="EE3174" s="77">
        <f t="shared" si="1398"/>
        <v>8.3013385908477746E-2</v>
      </c>
      <c r="EF3174" s="304">
        <f t="shared" si="1399"/>
        <v>0.40469025630382904</v>
      </c>
      <c r="EG3174" s="77">
        <f t="shared" si="1400"/>
        <v>4.1506692954238873E-2</v>
      </c>
      <c r="EH3174" s="304">
        <f t="shared" si="1401"/>
        <v>0.40469025630382904</v>
      </c>
      <c r="EI3174" s="77">
        <f t="shared" si="1402"/>
        <v>1.0376673238559718E-2</v>
      </c>
      <c r="EJ3174" s="304">
        <f t="shared" si="1403"/>
        <v>1.5980076787381965</v>
      </c>
      <c r="EK3174" s="77">
        <f t="shared" si="1404"/>
        <v>4.1506692954238866E-2</v>
      </c>
      <c r="EL3174" s="304">
        <f t="shared" si="1405"/>
        <v>4.5034761855349172</v>
      </c>
      <c r="EM3174" s="77">
        <f t="shared" si="1406"/>
        <v>9.3390059147037463E-2</v>
      </c>
      <c r="EN3174" s="304">
        <f t="shared" si="1407"/>
        <v>6.9835010895506908</v>
      </c>
      <c r="EO3174" s="77">
        <f t="shared" si="1408"/>
        <v>7.263671266991803E-2</v>
      </c>
      <c r="EP3174" s="304">
        <f t="shared" si="1409"/>
        <v>0.1141434056241569</v>
      </c>
      <c r="EQ3174" s="77">
        <f t="shared" si="1410"/>
        <v>7.263671266991803E-2</v>
      </c>
      <c r="ER3174" s="77">
        <f t="shared" si="1411"/>
        <v>100</v>
      </c>
      <c r="ES3174" s="77">
        <f t="shared" si="1412"/>
        <v>0</v>
      </c>
    </row>
    <row r="3175" spans="1:149" s="77" customFormat="1" x14ac:dyDescent="0.45">
      <c r="A3175" s="77" t="s">
        <v>4515</v>
      </c>
      <c r="B3175" s="178" t="s">
        <v>1041</v>
      </c>
      <c r="C3175" s="77" t="s">
        <v>3585</v>
      </c>
      <c r="D3175" s="77" t="s">
        <v>4527</v>
      </c>
      <c r="E3175" s="77" t="s">
        <v>1121</v>
      </c>
      <c r="F3175" s="77" t="s">
        <v>4521</v>
      </c>
      <c r="G3175" s="77" t="s">
        <v>4516</v>
      </c>
      <c r="H3175" s="77" t="s">
        <v>1372</v>
      </c>
      <c r="I3175" s="77" t="s">
        <v>4537</v>
      </c>
      <c r="J3175" s="304">
        <v>2000</v>
      </c>
      <c r="L3175" s="304">
        <v>1300</v>
      </c>
      <c r="P3175" s="72" t="s">
        <v>1374</v>
      </c>
      <c r="Q3175" s="125"/>
      <c r="R3175" s="125"/>
      <c r="S3175" s="235"/>
      <c r="U3175" s="77">
        <v>7.49</v>
      </c>
      <c r="W3175" s="96">
        <v>3</v>
      </c>
      <c r="AA3175" s="221">
        <f t="shared" si="1418"/>
        <v>0.49449475243052615</v>
      </c>
      <c r="AB3175" s="168"/>
      <c r="AC3175" s="221">
        <f t="shared" si="1419"/>
        <v>0.5055052475694739</v>
      </c>
      <c r="AE3175" s="327"/>
      <c r="AG3175" s="168"/>
      <c r="AQ3175" s="178" t="s">
        <v>824</v>
      </c>
      <c r="AR3175" s="66">
        <v>5.1449999999999996</v>
      </c>
      <c r="AS3175" s="66">
        <v>100.1</v>
      </c>
      <c r="AU3175" s="276">
        <v>9889.8950486105223</v>
      </c>
      <c r="AV3175" s="276">
        <v>10110.104951389478</v>
      </c>
      <c r="AW3175" s="276">
        <v>50883.510025101132</v>
      </c>
      <c r="AX3175" s="95">
        <v>57.211297639802858</v>
      </c>
      <c r="AY3175" s="276">
        <v>1012021.5056340867</v>
      </c>
      <c r="AZ3175" s="95">
        <v>10170.690257522067</v>
      </c>
      <c r="BA3175" s="178"/>
      <c r="BB3175" s="98" t="s">
        <v>722</v>
      </c>
      <c r="BC3175" s="178" t="s">
        <v>751</v>
      </c>
      <c r="BD3175" s="96">
        <v>70.739999999999995</v>
      </c>
      <c r="BE3175" s="96">
        <v>0.62</v>
      </c>
      <c r="BF3175" s="96">
        <v>0.54</v>
      </c>
      <c r="BG3175" s="96">
        <v>0.02</v>
      </c>
      <c r="BH3175" s="96">
        <v>14.91</v>
      </c>
      <c r="BI3175" s="96">
        <v>0.27</v>
      </c>
      <c r="BN3175" s="96">
        <v>0.38</v>
      </c>
      <c r="BO3175" s="96">
        <v>7.0000000000000007E-2</v>
      </c>
      <c r="BP3175" s="96">
        <v>0.3</v>
      </c>
      <c r="BQ3175" s="96">
        <v>0.02</v>
      </c>
      <c r="BR3175" s="96">
        <v>0.46</v>
      </c>
      <c r="BS3175" s="96">
        <v>0.03</v>
      </c>
      <c r="BX3175" s="96">
        <v>1.6</v>
      </c>
      <c r="BY3175" s="96">
        <v>7.0000000000000007E-2</v>
      </c>
      <c r="BZ3175" s="96">
        <v>4.08</v>
      </c>
      <c r="CA3175" s="96">
        <v>0.15</v>
      </c>
      <c r="CB3175" s="96">
        <v>6.88</v>
      </c>
      <c r="CC3175" s="96">
        <v>0.18</v>
      </c>
      <c r="CD3175" s="96">
        <v>0.11</v>
      </c>
      <c r="CE3175" s="96">
        <v>0.05</v>
      </c>
      <c r="DH3175" s="96">
        <v>95.26</v>
      </c>
      <c r="DJ3175" s="77">
        <f t="shared" si="1420"/>
        <v>4.7399999999999949</v>
      </c>
      <c r="DL3175" s="77" t="s">
        <v>827</v>
      </c>
      <c r="DO3175" s="348">
        <v>1.8</v>
      </c>
      <c r="DP3175" s="77">
        <v>0.03</v>
      </c>
      <c r="DQ3175" s="348">
        <v>1.39</v>
      </c>
      <c r="DR3175" s="77">
        <v>0.03</v>
      </c>
      <c r="DS3175" s="246"/>
      <c r="DU3175" s="96"/>
      <c r="DW3175" s="178"/>
      <c r="DX3175" s="304">
        <f t="shared" si="1391"/>
        <v>74.259920218349777</v>
      </c>
      <c r="DY3175" s="77">
        <f t="shared" si="1392"/>
        <v>0.65085030442998115</v>
      </c>
      <c r="DZ3175" s="304">
        <f t="shared" si="1393"/>
        <v>0.56686961998740293</v>
      </c>
      <c r="EA3175" s="77">
        <f t="shared" si="1394"/>
        <v>2.0995171110644553E-2</v>
      </c>
      <c r="EB3175" s="304">
        <f t="shared" si="1395"/>
        <v>15.651900062985513</v>
      </c>
      <c r="EC3175" s="77">
        <f t="shared" si="1396"/>
        <v>0.28343480999370146</v>
      </c>
      <c r="ED3175" s="304">
        <f t="shared" si="1397"/>
        <v>0.39890825110224643</v>
      </c>
      <c r="EE3175" s="77">
        <f t="shared" si="1398"/>
        <v>7.3483098887255932E-2</v>
      </c>
      <c r="EF3175" s="304">
        <f t="shared" si="1399"/>
        <v>0.31492756665966826</v>
      </c>
      <c r="EG3175" s="77">
        <f t="shared" si="1400"/>
        <v>2.0995171110644549E-2</v>
      </c>
      <c r="EH3175" s="304">
        <f t="shared" si="1401"/>
        <v>0.48288893554482465</v>
      </c>
      <c r="EI3175" s="77">
        <f t="shared" si="1402"/>
        <v>3.1492756665966827E-2</v>
      </c>
      <c r="EJ3175" s="304">
        <f t="shared" si="1403"/>
        <v>1.6796136888515643</v>
      </c>
      <c r="EK3175" s="77">
        <f t="shared" si="1404"/>
        <v>7.3483098887255946E-2</v>
      </c>
      <c r="EL3175" s="304">
        <f t="shared" si="1405"/>
        <v>4.2830149065714886</v>
      </c>
      <c r="EM3175" s="77">
        <f t="shared" si="1406"/>
        <v>0.15746378332983416</v>
      </c>
      <c r="EN3175" s="304">
        <f t="shared" si="1407"/>
        <v>7.2223388620617248</v>
      </c>
      <c r="EO3175" s="77">
        <f t="shared" si="1408"/>
        <v>0.18895653999580092</v>
      </c>
      <c r="EP3175" s="304">
        <f t="shared" si="1409"/>
        <v>0.11547344110854503</v>
      </c>
      <c r="EQ3175" s="77">
        <f t="shared" si="1410"/>
        <v>5.2487927776611383E-2</v>
      </c>
      <c r="ER3175" s="77">
        <f t="shared" si="1411"/>
        <v>100</v>
      </c>
      <c r="ES3175" s="77">
        <f t="shared" si="1412"/>
        <v>0</v>
      </c>
    </row>
    <row r="3176" spans="1:149" s="77" customFormat="1" x14ac:dyDescent="0.45">
      <c r="A3176" s="77" t="s">
        <v>4515</v>
      </c>
      <c r="B3176" s="178" t="s">
        <v>1041</v>
      </c>
      <c r="C3176" s="77" t="s">
        <v>3585</v>
      </c>
      <c r="D3176" s="77" t="s">
        <v>4527</v>
      </c>
      <c r="E3176" s="77" t="s">
        <v>1121</v>
      </c>
      <c r="F3176" s="77" t="s">
        <v>4522</v>
      </c>
      <c r="G3176" s="77" t="s">
        <v>4516</v>
      </c>
      <c r="H3176" s="77" t="s">
        <v>1372</v>
      </c>
      <c r="I3176" s="77" t="s">
        <v>4537</v>
      </c>
      <c r="J3176" s="304">
        <v>1500</v>
      </c>
      <c r="L3176" s="304">
        <v>1300</v>
      </c>
      <c r="P3176" s="72" t="s">
        <v>1374</v>
      </c>
      <c r="Q3176" s="125"/>
      <c r="R3176" s="125"/>
      <c r="S3176" s="235"/>
      <c r="U3176" s="77">
        <v>7.49</v>
      </c>
      <c r="W3176" s="96">
        <v>3</v>
      </c>
      <c r="AA3176" s="221">
        <f t="shared" si="1418"/>
        <v>0.49449475243052615</v>
      </c>
      <c r="AB3176" s="168"/>
      <c r="AC3176" s="221">
        <f t="shared" si="1419"/>
        <v>0.5055052475694739</v>
      </c>
      <c r="AE3176" s="327"/>
      <c r="AG3176" s="168"/>
      <c r="AQ3176" s="178" t="s">
        <v>824</v>
      </c>
      <c r="AR3176" s="66">
        <v>3.113</v>
      </c>
      <c r="AS3176" s="66">
        <v>33.58</v>
      </c>
      <c r="AU3176" s="276">
        <v>7417.4212864578922</v>
      </c>
      <c r="AV3176" s="276">
        <v>7582.5787135421087</v>
      </c>
      <c r="AW3176" s="276">
        <v>23090.432464743419</v>
      </c>
      <c r="AX3176" s="95">
        <v>37.497474330972238</v>
      </c>
      <c r="AY3176" s="276">
        <v>254622.99320074401</v>
      </c>
      <c r="AZ3176" s="95">
        <v>2568.763379495183</v>
      </c>
      <c r="BA3176" s="178"/>
      <c r="BB3176" s="98" t="s">
        <v>722</v>
      </c>
      <c r="BC3176" s="178" t="s">
        <v>751</v>
      </c>
      <c r="BD3176" s="96">
        <v>70.150000000000006</v>
      </c>
      <c r="BE3176" s="96">
        <v>0.22</v>
      </c>
      <c r="BF3176" s="96">
        <v>0.5</v>
      </c>
      <c r="BG3176" s="96">
        <v>0.02</v>
      </c>
      <c r="BH3176" s="96">
        <v>14.61</v>
      </c>
      <c r="BI3176" s="96">
        <v>0.23</v>
      </c>
      <c r="BN3176" s="96">
        <v>0.17</v>
      </c>
      <c r="BO3176" s="96">
        <v>0.04</v>
      </c>
      <c r="BP3176" s="96">
        <v>0.21</v>
      </c>
      <c r="BQ3176" s="96">
        <v>0.03</v>
      </c>
      <c r="BR3176" s="96">
        <v>0.89</v>
      </c>
      <c r="BS3176" s="96">
        <v>0.19</v>
      </c>
      <c r="BX3176" s="96">
        <v>2.2599999999999998</v>
      </c>
      <c r="BY3176" s="96">
        <v>0.21</v>
      </c>
      <c r="BZ3176" s="96">
        <v>4.3099999999999996</v>
      </c>
      <c r="CA3176" s="96">
        <v>0.08</v>
      </c>
      <c r="CB3176" s="96">
        <v>6.77</v>
      </c>
      <c r="CC3176" s="96">
        <v>0.09</v>
      </c>
      <c r="CD3176" s="96">
        <v>0.13</v>
      </c>
      <c r="CE3176" s="96">
        <v>7.0000000000000007E-2</v>
      </c>
      <c r="DH3176" s="96">
        <v>96.35</v>
      </c>
      <c r="DJ3176" s="77">
        <f t="shared" si="1420"/>
        <v>3.6500000000000057</v>
      </c>
      <c r="DL3176" s="77" t="s">
        <v>827</v>
      </c>
      <c r="DO3176" s="348">
        <v>1.7</v>
      </c>
      <c r="DP3176" s="77">
        <v>0.02</v>
      </c>
      <c r="DQ3176" s="348">
        <v>0.85</v>
      </c>
      <c r="DR3176" s="77">
        <v>0.02</v>
      </c>
      <c r="DS3176" s="246"/>
      <c r="DU3176" s="96"/>
      <c r="DW3176" s="178"/>
      <c r="DX3176" s="304">
        <f t="shared" si="1391"/>
        <v>72.80747275557863</v>
      </c>
      <c r="DY3176" s="77">
        <f t="shared" si="1392"/>
        <v>0.22833419823559939</v>
      </c>
      <c r="DZ3176" s="304">
        <f t="shared" si="1393"/>
        <v>0.51894135962636223</v>
      </c>
      <c r="EA3176" s="77">
        <f t="shared" si="1394"/>
        <v>2.0757654385054489E-2</v>
      </c>
      <c r="EB3176" s="304">
        <f t="shared" si="1395"/>
        <v>15.163466528282305</v>
      </c>
      <c r="EC3176" s="77">
        <f t="shared" si="1396"/>
        <v>0.23871302542812667</v>
      </c>
      <c r="ED3176" s="304">
        <f t="shared" si="1397"/>
        <v>0.17644006227296316</v>
      </c>
      <c r="EE3176" s="77">
        <f t="shared" si="1398"/>
        <v>4.1515308770108977E-2</v>
      </c>
      <c r="EF3176" s="304">
        <f t="shared" si="1399"/>
        <v>0.21795537104307214</v>
      </c>
      <c r="EG3176" s="77">
        <f t="shared" si="1400"/>
        <v>3.1136481577581733E-2</v>
      </c>
      <c r="EH3176" s="304">
        <f t="shared" si="1401"/>
        <v>0.92371562013492481</v>
      </c>
      <c r="EI3176" s="77">
        <f t="shared" si="1402"/>
        <v>0.19719771665801766</v>
      </c>
      <c r="EJ3176" s="304">
        <f t="shared" si="1403"/>
        <v>2.3456149455111572</v>
      </c>
      <c r="EK3176" s="77">
        <f t="shared" si="1404"/>
        <v>0.21795537104307214</v>
      </c>
      <c r="EL3176" s="304">
        <f t="shared" si="1405"/>
        <v>4.4732745199792419</v>
      </c>
      <c r="EM3176" s="77">
        <f t="shared" si="1406"/>
        <v>8.3030617540217955E-2</v>
      </c>
      <c r="EN3176" s="304">
        <f t="shared" si="1407"/>
        <v>7.0264660093409441</v>
      </c>
      <c r="EO3176" s="77">
        <f t="shared" si="1408"/>
        <v>9.3409444732745192E-2</v>
      </c>
      <c r="EP3176" s="304">
        <f t="shared" si="1409"/>
        <v>0.13492475350285418</v>
      </c>
      <c r="EQ3176" s="77">
        <f t="shared" si="1410"/>
        <v>7.2651790347690731E-2</v>
      </c>
      <c r="ER3176" s="77">
        <f t="shared" si="1411"/>
        <v>100</v>
      </c>
      <c r="ES3176" s="77">
        <f t="shared" si="1412"/>
        <v>0</v>
      </c>
    </row>
    <row r="3177" spans="1:149" s="77" customFormat="1" x14ac:dyDescent="0.45">
      <c r="A3177" s="77" t="s">
        <v>4515</v>
      </c>
      <c r="B3177" s="178" t="s">
        <v>1041</v>
      </c>
      <c r="C3177" s="77" t="s">
        <v>3585</v>
      </c>
      <c r="D3177" s="77" t="s">
        <v>4529</v>
      </c>
      <c r="E3177" s="77" t="s">
        <v>1121</v>
      </c>
      <c r="F3177" s="77" t="s">
        <v>4523</v>
      </c>
      <c r="G3177" s="77" t="s">
        <v>4516</v>
      </c>
      <c r="H3177" s="77" t="s">
        <v>1372</v>
      </c>
      <c r="I3177" s="77" t="s">
        <v>4537</v>
      </c>
      <c r="J3177" s="304">
        <v>3000</v>
      </c>
      <c r="L3177" s="304">
        <v>1300</v>
      </c>
      <c r="N3177" s="77" t="s">
        <v>748</v>
      </c>
      <c r="O3177" s="77" t="s">
        <v>4535</v>
      </c>
      <c r="P3177" s="72" t="s">
        <v>1374</v>
      </c>
      <c r="Q3177" s="125">
        <v>0.09</v>
      </c>
      <c r="R3177" s="125"/>
      <c r="S3177" s="235">
        <v>-7.21</v>
      </c>
      <c r="U3177" s="77">
        <v>7.18</v>
      </c>
      <c r="W3177" s="77">
        <v>7.14</v>
      </c>
      <c r="AA3177" s="221">
        <f t="shared" si="1418"/>
        <v>0.70834259436673697</v>
      </c>
      <c r="AB3177" s="168"/>
      <c r="AC3177" s="221">
        <f t="shared" si="1419"/>
        <v>0.29165740563326303</v>
      </c>
      <c r="AE3177" s="327"/>
      <c r="AG3177" s="168"/>
      <c r="AQ3177" s="178" t="s">
        <v>824</v>
      </c>
      <c r="AR3177" s="66">
        <v>13.5</v>
      </c>
      <c r="AS3177" s="66">
        <v>845.1</v>
      </c>
      <c r="AU3177" s="276">
        <v>21250.277831002109</v>
      </c>
      <c r="AV3177" s="276">
        <v>8749.7221689978905</v>
      </c>
      <c r="AW3177" s="276">
        <v>286878.75071852846</v>
      </c>
      <c r="AX3177" s="95">
        <v>196.66636267642224</v>
      </c>
      <c r="AY3177" s="276">
        <v>7394390.2050201176</v>
      </c>
      <c r="AZ3177" s="95">
        <v>74108.039659603353</v>
      </c>
      <c r="BA3177" s="178"/>
      <c r="BB3177" s="98" t="s">
        <v>722</v>
      </c>
      <c r="BC3177" s="178" t="s">
        <v>751</v>
      </c>
      <c r="BD3177" s="96">
        <v>71.569999999999993</v>
      </c>
      <c r="BE3177" s="96">
        <v>0.78</v>
      </c>
      <c r="BF3177" s="96">
        <v>0.51</v>
      </c>
      <c r="BG3177" s="96">
        <v>0.02</v>
      </c>
      <c r="BH3177" s="96">
        <v>13.18</v>
      </c>
      <c r="BI3177" s="96">
        <v>0.1</v>
      </c>
      <c r="BN3177" s="96">
        <v>0.83</v>
      </c>
      <c r="BO3177" s="96">
        <v>0.04</v>
      </c>
      <c r="BP3177" s="96">
        <v>0.44</v>
      </c>
      <c r="BQ3177" s="96">
        <v>0.04</v>
      </c>
      <c r="BR3177" s="96">
        <v>0.44</v>
      </c>
      <c r="BS3177" s="96">
        <v>0.04</v>
      </c>
      <c r="BX3177" s="96">
        <v>1.62</v>
      </c>
      <c r="BY3177" s="96">
        <v>0.04</v>
      </c>
      <c r="BZ3177" s="96">
        <v>4.49</v>
      </c>
      <c r="CA3177" s="96">
        <v>0.08</v>
      </c>
      <c r="CB3177" s="96">
        <v>6.69</v>
      </c>
      <c r="CC3177" s="96">
        <v>0.11</v>
      </c>
      <c r="CD3177" s="96">
        <v>0.23</v>
      </c>
      <c r="CE3177" s="96">
        <v>0.05</v>
      </c>
      <c r="DH3177" s="96">
        <v>93.15</v>
      </c>
      <c r="DJ3177" s="77">
        <f t="shared" si="1420"/>
        <v>6.8499999999999943</v>
      </c>
      <c r="DL3177" s="77" t="s">
        <v>827</v>
      </c>
      <c r="DO3177" s="348">
        <v>3.73</v>
      </c>
      <c r="DP3177" s="77">
        <v>0.05</v>
      </c>
      <c r="DQ3177" s="348">
        <v>2.33</v>
      </c>
      <c r="DR3177" s="77">
        <v>0.05</v>
      </c>
      <c r="DS3177" s="246"/>
      <c r="DU3177" s="96"/>
      <c r="DW3177" s="178"/>
      <c r="DX3177" s="304">
        <f t="shared" si="1391"/>
        <v>76.833064949006967</v>
      </c>
      <c r="DY3177" s="77">
        <f t="shared" si="1392"/>
        <v>0.83735909822866339</v>
      </c>
      <c r="DZ3177" s="304">
        <f t="shared" si="1393"/>
        <v>0.54750402576489532</v>
      </c>
      <c r="EA3177" s="77">
        <f t="shared" si="1394"/>
        <v>2.1470746108427266E-2</v>
      </c>
      <c r="EB3177" s="304">
        <f t="shared" si="1395"/>
        <v>14.14922168545357</v>
      </c>
      <c r="EC3177" s="77">
        <f t="shared" si="1396"/>
        <v>0.10735373054213634</v>
      </c>
      <c r="ED3177" s="304">
        <f t="shared" si="1397"/>
        <v>0.89103596349973146</v>
      </c>
      <c r="EE3177" s="77">
        <f t="shared" si="1398"/>
        <v>4.2941492216854532E-2</v>
      </c>
      <c r="EF3177" s="304">
        <f t="shared" si="1399"/>
        <v>0.47235641438539988</v>
      </c>
      <c r="EG3177" s="77">
        <f t="shared" si="1400"/>
        <v>4.2941492216854539E-2</v>
      </c>
      <c r="EH3177" s="304">
        <f t="shared" si="1401"/>
        <v>0.47235641438539988</v>
      </c>
      <c r="EI3177" s="77">
        <f t="shared" si="1402"/>
        <v>4.2941492216854539E-2</v>
      </c>
      <c r="EJ3177" s="304">
        <f t="shared" si="1403"/>
        <v>1.7391304347826086</v>
      </c>
      <c r="EK3177" s="77">
        <f t="shared" si="1404"/>
        <v>4.2941492216854532E-2</v>
      </c>
      <c r="EL3177" s="304">
        <f t="shared" si="1405"/>
        <v>4.8201825013419217</v>
      </c>
      <c r="EM3177" s="77">
        <f t="shared" si="1406"/>
        <v>8.5882984433709064E-2</v>
      </c>
      <c r="EN3177" s="304">
        <f t="shared" si="1407"/>
        <v>7.1819645732689219</v>
      </c>
      <c r="EO3177" s="77">
        <f t="shared" si="1408"/>
        <v>0.11808910359634997</v>
      </c>
      <c r="EP3177" s="304">
        <f t="shared" si="1409"/>
        <v>0.24691358024691357</v>
      </c>
      <c r="EQ3177" s="77">
        <f t="shared" si="1410"/>
        <v>5.3676865271068165E-2</v>
      </c>
      <c r="ER3177" s="77">
        <f t="shared" si="1411"/>
        <v>100</v>
      </c>
      <c r="ES3177" s="77">
        <f t="shared" si="1412"/>
        <v>0</v>
      </c>
    </row>
    <row r="3178" spans="1:149" s="77" customFormat="1" x14ac:dyDescent="0.45">
      <c r="A3178" s="77" t="s">
        <v>4515</v>
      </c>
      <c r="B3178" s="178" t="s">
        <v>1041</v>
      </c>
      <c r="C3178" s="77" t="s">
        <v>3585</v>
      </c>
      <c r="D3178" s="77" t="s">
        <v>4529</v>
      </c>
      <c r="E3178" s="77" t="s">
        <v>1121</v>
      </c>
      <c r="F3178" s="77" t="s">
        <v>4524</v>
      </c>
      <c r="G3178" s="77" t="s">
        <v>4516</v>
      </c>
      <c r="H3178" s="77" t="s">
        <v>1372</v>
      </c>
      <c r="I3178" s="77" t="s">
        <v>4537</v>
      </c>
      <c r="J3178" s="304">
        <v>2500</v>
      </c>
      <c r="L3178" s="304">
        <v>1300</v>
      </c>
      <c r="N3178" s="77" t="s">
        <v>748</v>
      </c>
      <c r="O3178" s="77" t="s">
        <v>4536</v>
      </c>
      <c r="P3178" s="72" t="s">
        <v>1374</v>
      </c>
      <c r="Q3178" s="125">
        <v>-0.23</v>
      </c>
      <c r="R3178" s="125"/>
      <c r="S3178" s="235">
        <v>-7.53</v>
      </c>
      <c r="U3178" s="77">
        <v>7.18</v>
      </c>
      <c r="W3178" s="77">
        <v>7.14</v>
      </c>
      <c r="AA3178" s="221">
        <f t="shared" si="1418"/>
        <v>0.70834259436673697</v>
      </c>
      <c r="AB3178" s="168"/>
      <c r="AC3178" s="221">
        <f t="shared" si="1419"/>
        <v>0.29165740563326303</v>
      </c>
      <c r="AE3178" s="327"/>
      <c r="AG3178" s="168"/>
      <c r="AQ3178" s="178" t="s">
        <v>824</v>
      </c>
      <c r="AR3178" s="66">
        <v>8.1929999999999996</v>
      </c>
      <c r="AS3178" s="66">
        <v>303.8</v>
      </c>
      <c r="AU3178" s="276">
        <v>17708.564859168426</v>
      </c>
      <c r="AV3178" s="276">
        <v>7291.4351408315761</v>
      </c>
      <c r="AW3178" s="276">
        <v>145086.27189116689</v>
      </c>
      <c r="AX3178" s="95">
        <v>122.48662742697564</v>
      </c>
      <c r="AY3178" s="276">
        <v>2215137.9957846329</v>
      </c>
      <c r="AZ3178" s="95">
        <v>22222.151320129022</v>
      </c>
      <c r="BA3178" s="178"/>
      <c r="BB3178" s="98" t="s">
        <v>722</v>
      </c>
      <c r="BC3178" s="178" t="s">
        <v>751</v>
      </c>
      <c r="BD3178" s="96">
        <v>71.56</v>
      </c>
      <c r="BE3178" s="230">
        <v>0.51</v>
      </c>
      <c r="BF3178" s="96">
        <v>0.53</v>
      </c>
      <c r="BG3178" s="96">
        <v>0.03</v>
      </c>
      <c r="BH3178" s="96">
        <v>13.24</v>
      </c>
      <c r="BI3178" s="96">
        <v>0.12</v>
      </c>
      <c r="BN3178" s="96">
        <v>0.65</v>
      </c>
      <c r="BO3178" s="96">
        <v>0.09</v>
      </c>
      <c r="BP3178" s="96">
        <v>0.42</v>
      </c>
      <c r="BQ3178" s="96">
        <v>0.03</v>
      </c>
      <c r="BR3178" s="96">
        <v>0.43</v>
      </c>
      <c r="BS3178" s="96">
        <v>0.02</v>
      </c>
      <c r="BX3178" s="96">
        <v>1.61</v>
      </c>
      <c r="BY3178" s="96">
        <v>0.03</v>
      </c>
      <c r="BZ3178" s="96">
        <v>4.54</v>
      </c>
      <c r="CA3178" s="96">
        <v>0.12</v>
      </c>
      <c r="CB3178" s="96">
        <v>6.82</v>
      </c>
      <c r="CC3178" s="96">
        <v>0.13</v>
      </c>
      <c r="CD3178" s="96">
        <v>0.21</v>
      </c>
      <c r="CE3178" s="96">
        <v>0.05</v>
      </c>
      <c r="DH3178" s="96">
        <v>93.58</v>
      </c>
      <c r="DJ3178" s="77">
        <f t="shared" si="1420"/>
        <v>6.4200000000000017</v>
      </c>
      <c r="DL3178" s="77" t="s">
        <v>827</v>
      </c>
      <c r="DO3178" s="348">
        <v>3.5</v>
      </c>
      <c r="DP3178" s="77">
        <v>0.04</v>
      </c>
      <c r="DQ3178" s="348">
        <v>2.09</v>
      </c>
      <c r="DR3178" s="77">
        <v>0.04</v>
      </c>
      <c r="DS3178" s="246"/>
      <c r="DU3178" s="96"/>
      <c r="DW3178" s="178"/>
      <c r="DX3178" s="304">
        <f t="shared" si="1391"/>
        <v>76.469331053643941</v>
      </c>
      <c r="DY3178" s="77">
        <f t="shared" si="1392"/>
        <v>0.54498824535157075</v>
      </c>
      <c r="DZ3178" s="304">
        <f t="shared" si="1393"/>
        <v>0.5663603334045737</v>
      </c>
      <c r="EA3178" s="77">
        <f t="shared" si="1394"/>
        <v>3.205813207950417E-2</v>
      </c>
      <c r="EB3178" s="304">
        <f t="shared" si="1395"/>
        <v>14.148322291087839</v>
      </c>
      <c r="EC3178" s="77">
        <f t="shared" si="1396"/>
        <v>0.12823252831801665</v>
      </c>
      <c r="ED3178" s="304">
        <f t="shared" si="1397"/>
        <v>0.69459286172259038</v>
      </c>
      <c r="EE3178" s="77">
        <f t="shared" si="1398"/>
        <v>9.6174396238512497E-2</v>
      </c>
      <c r="EF3178" s="304">
        <f t="shared" si="1399"/>
        <v>0.44881384911305833</v>
      </c>
      <c r="EG3178" s="77">
        <f t="shared" si="1400"/>
        <v>3.2058132079504163E-2</v>
      </c>
      <c r="EH3178" s="304">
        <f t="shared" si="1401"/>
        <v>0.45949989313955975</v>
      </c>
      <c r="EI3178" s="77">
        <f t="shared" si="1402"/>
        <v>2.137208805300278E-2</v>
      </c>
      <c r="EJ3178" s="304">
        <f t="shared" si="1403"/>
        <v>1.7204530882667237</v>
      </c>
      <c r="EK3178" s="77">
        <f t="shared" si="1404"/>
        <v>3.2058132079504163E-2</v>
      </c>
      <c r="EL3178" s="304">
        <f t="shared" si="1405"/>
        <v>4.8514639880316315</v>
      </c>
      <c r="EM3178" s="77">
        <f t="shared" si="1406"/>
        <v>0.12823252831801668</v>
      </c>
      <c r="EN3178" s="304">
        <f t="shared" si="1407"/>
        <v>7.2878820260739481</v>
      </c>
      <c r="EO3178" s="77">
        <f t="shared" si="1408"/>
        <v>0.13891857234451807</v>
      </c>
      <c r="EP3178" s="304">
        <f t="shared" si="1409"/>
        <v>0.22440692455652916</v>
      </c>
      <c r="EQ3178" s="77">
        <f t="shared" si="1410"/>
        <v>5.343022013250695E-2</v>
      </c>
      <c r="ER3178" s="77">
        <f t="shared" si="1411"/>
        <v>100</v>
      </c>
      <c r="ES3178" s="77">
        <f t="shared" si="1412"/>
        <v>0</v>
      </c>
    </row>
    <row r="3179" spans="1:149" s="77" customFormat="1" x14ac:dyDescent="0.45">
      <c r="A3179" s="77" t="s">
        <v>4515</v>
      </c>
      <c r="B3179" s="178" t="s">
        <v>1041</v>
      </c>
      <c r="C3179" s="77" t="s">
        <v>3585</v>
      </c>
      <c r="D3179" s="77" t="s">
        <v>4529</v>
      </c>
      <c r="E3179" s="77" t="s">
        <v>1121</v>
      </c>
      <c r="F3179" s="77" t="s">
        <v>4525</v>
      </c>
      <c r="G3179" s="77" t="s">
        <v>4516</v>
      </c>
      <c r="H3179" s="77" t="s">
        <v>1372</v>
      </c>
      <c r="I3179" s="77" t="s">
        <v>4537</v>
      </c>
      <c r="J3179" s="304">
        <v>2000</v>
      </c>
      <c r="L3179" s="304">
        <v>1300</v>
      </c>
      <c r="N3179" s="77" t="s">
        <v>748</v>
      </c>
      <c r="O3179" s="77" t="s">
        <v>4534</v>
      </c>
      <c r="P3179" s="72" t="s">
        <v>1374</v>
      </c>
      <c r="Q3179" s="125">
        <v>0.21</v>
      </c>
      <c r="R3179" s="125"/>
      <c r="S3179" s="235">
        <v>-7.09</v>
      </c>
      <c r="U3179" s="77">
        <v>7.18</v>
      </c>
      <c r="W3179" s="77">
        <v>7.14</v>
      </c>
      <c r="AA3179" s="221">
        <f t="shared" si="1418"/>
        <v>0.70834259436673697</v>
      </c>
      <c r="AB3179" s="168"/>
      <c r="AC3179" s="221">
        <f t="shared" si="1419"/>
        <v>0.29165740563326303</v>
      </c>
      <c r="AE3179" s="327"/>
      <c r="AG3179" s="168"/>
      <c r="AQ3179" s="178" t="s">
        <v>824</v>
      </c>
      <c r="AR3179" s="66">
        <v>4.9649999999999999</v>
      </c>
      <c r="AS3179" s="66">
        <v>105.5</v>
      </c>
      <c r="AU3179" s="276">
        <v>14166.851887334738</v>
      </c>
      <c r="AV3179" s="276">
        <v>5833.1481126652607</v>
      </c>
      <c r="AW3179" s="276">
        <v>70338.419620616973</v>
      </c>
      <c r="AX3179" s="95">
        <v>77.738418704340191</v>
      </c>
      <c r="AY3179" s="276">
        <v>615397.12588618498</v>
      </c>
      <c r="AZ3179" s="95">
        <v>6184.6645727514342</v>
      </c>
      <c r="BA3179" s="178"/>
      <c r="BB3179" s="98" t="s">
        <v>722</v>
      </c>
      <c r="BC3179" s="178" t="s">
        <v>751</v>
      </c>
      <c r="BD3179" s="96">
        <v>71.5</v>
      </c>
      <c r="BE3179" s="96">
        <v>0.57999999999999996</v>
      </c>
      <c r="BF3179" s="96">
        <v>0.49</v>
      </c>
      <c r="BG3179" s="96">
        <v>0.02</v>
      </c>
      <c r="BH3179" s="96">
        <v>13.16</v>
      </c>
      <c r="BI3179" s="96">
        <v>0.16</v>
      </c>
      <c r="BN3179" s="96">
        <v>0.81</v>
      </c>
      <c r="BO3179" s="96">
        <v>0.08</v>
      </c>
      <c r="BP3179" s="96">
        <v>0.42</v>
      </c>
      <c r="BQ3179" s="96">
        <v>0.03</v>
      </c>
      <c r="BR3179" s="96">
        <v>0.48</v>
      </c>
      <c r="BS3179" s="96">
        <v>0.02</v>
      </c>
      <c r="BX3179" s="96">
        <v>1.67</v>
      </c>
      <c r="BY3179" s="96">
        <v>0.04</v>
      </c>
      <c r="BZ3179" s="96">
        <v>4.46</v>
      </c>
      <c r="CA3179" s="96">
        <v>0.15</v>
      </c>
      <c r="CB3179" s="96">
        <v>6.77</v>
      </c>
      <c r="CC3179" s="96">
        <v>0.11</v>
      </c>
      <c r="CD3179" s="96">
        <v>0.24</v>
      </c>
      <c r="CE3179" s="96">
        <v>0.03</v>
      </c>
      <c r="DH3179" s="96">
        <v>94.1</v>
      </c>
      <c r="DJ3179" s="77">
        <f t="shared" si="1420"/>
        <v>5.9000000000000057</v>
      </c>
      <c r="DL3179" s="77" t="s">
        <v>827</v>
      </c>
      <c r="DO3179" s="348">
        <v>3.58</v>
      </c>
      <c r="DP3179" s="77">
        <v>7.0000000000000007E-2</v>
      </c>
      <c r="DQ3179" s="348">
        <v>1.66</v>
      </c>
      <c r="DR3179" s="77">
        <v>7.0000000000000007E-2</v>
      </c>
      <c r="DS3179" s="246"/>
      <c r="DU3179" s="96"/>
      <c r="DW3179" s="178"/>
      <c r="DX3179" s="304">
        <f t="shared" si="1391"/>
        <v>75.98299681190224</v>
      </c>
      <c r="DY3179" s="77">
        <f t="shared" si="1392"/>
        <v>0.61636556854410207</v>
      </c>
      <c r="DZ3179" s="304">
        <f t="shared" si="1393"/>
        <v>0.52072263549415521</v>
      </c>
      <c r="EA3179" s="77">
        <f t="shared" si="1394"/>
        <v>2.1253985122210418E-2</v>
      </c>
      <c r="EB3179" s="304">
        <f t="shared" si="1395"/>
        <v>13.985122210414453</v>
      </c>
      <c r="EC3179" s="77">
        <f t="shared" si="1396"/>
        <v>0.17003188097768332</v>
      </c>
      <c r="ED3179" s="304">
        <f t="shared" si="1397"/>
        <v>0.8607863974495219</v>
      </c>
      <c r="EE3179" s="77">
        <f t="shared" si="1398"/>
        <v>8.501594048884166E-2</v>
      </c>
      <c r="EF3179" s="304">
        <f t="shared" si="1399"/>
        <v>0.44633368756641872</v>
      </c>
      <c r="EG3179" s="77">
        <f t="shared" si="1400"/>
        <v>3.1880977683315624E-2</v>
      </c>
      <c r="EH3179" s="304">
        <f t="shared" si="1401"/>
        <v>0.51009564293304999</v>
      </c>
      <c r="EI3179" s="77">
        <f t="shared" si="1402"/>
        <v>2.1253985122210418E-2</v>
      </c>
      <c r="EJ3179" s="304">
        <f t="shared" si="1403"/>
        <v>1.7747077577045696</v>
      </c>
      <c r="EK3179" s="77">
        <f t="shared" si="1404"/>
        <v>4.250797024442083E-2</v>
      </c>
      <c r="EL3179" s="304">
        <f t="shared" si="1405"/>
        <v>4.739638682252922</v>
      </c>
      <c r="EM3179" s="77">
        <f t="shared" si="1406"/>
        <v>0.1594048884165781</v>
      </c>
      <c r="EN3179" s="304">
        <f t="shared" si="1407"/>
        <v>7.1944739638682256</v>
      </c>
      <c r="EO3179" s="77">
        <f t="shared" si="1408"/>
        <v>0.1168969181721573</v>
      </c>
      <c r="EP3179" s="304">
        <f t="shared" si="1409"/>
        <v>0.25504782146652499</v>
      </c>
      <c r="EQ3179" s="77">
        <f t="shared" si="1410"/>
        <v>3.1880977683315624E-2</v>
      </c>
      <c r="ER3179" s="77">
        <f t="shared" si="1411"/>
        <v>100</v>
      </c>
      <c r="ES3179" s="77">
        <f t="shared" si="1412"/>
        <v>0</v>
      </c>
    </row>
    <row r="3180" spans="1:149" s="91" customFormat="1" ht="14.65" thickBot="1" x14ac:dyDescent="0.5">
      <c r="A3180" s="91" t="s">
        <v>4515</v>
      </c>
      <c r="B3180" s="206" t="s">
        <v>1041</v>
      </c>
      <c r="C3180" s="91" t="s">
        <v>3585</v>
      </c>
      <c r="D3180" s="91" t="s">
        <v>4529</v>
      </c>
      <c r="E3180" s="91" t="s">
        <v>1121</v>
      </c>
      <c r="F3180" s="91" t="s">
        <v>4526</v>
      </c>
      <c r="G3180" s="91" t="s">
        <v>4516</v>
      </c>
      <c r="H3180" s="91" t="s">
        <v>1372</v>
      </c>
      <c r="I3180" s="91" t="s">
        <v>4537</v>
      </c>
      <c r="J3180" s="305">
        <v>1500</v>
      </c>
      <c r="L3180" s="305">
        <v>1300</v>
      </c>
      <c r="N3180" s="91" t="s">
        <v>748</v>
      </c>
      <c r="O3180" s="91" t="s">
        <v>4533</v>
      </c>
      <c r="P3180" s="90" t="s">
        <v>1374</v>
      </c>
      <c r="Q3180" s="203">
        <v>0.44</v>
      </c>
      <c r="R3180" s="203"/>
      <c r="S3180" s="236">
        <v>-6.86</v>
      </c>
      <c r="U3180" s="91">
        <v>7.18</v>
      </c>
      <c r="W3180" s="91">
        <v>7.14</v>
      </c>
      <c r="AA3180" s="222">
        <f t="shared" si="1418"/>
        <v>0.70834259436673697</v>
      </c>
      <c r="AB3180" s="170"/>
      <c r="AC3180" s="222">
        <f t="shared" si="1419"/>
        <v>0.29165740563326303</v>
      </c>
      <c r="AE3180" s="328"/>
      <c r="AG3180" s="170"/>
      <c r="AQ3180" s="206" t="s">
        <v>824</v>
      </c>
      <c r="AR3180" s="69">
        <v>3.0179999999999998</v>
      </c>
      <c r="AS3180" s="69">
        <v>35.14</v>
      </c>
      <c r="AU3180" s="277">
        <v>10625.138915501055</v>
      </c>
      <c r="AV3180" s="277">
        <v>4374.8610844989453</v>
      </c>
      <c r="AW3180" s="277">
        <v>32066.669246982179</v>
      </c>
      <c r="AX3180" s="259">
        <v>50.857794421615147</v>
      </c>
      <c r="AY3180" s="277">
        <v>153732.61850929295</v>
      </c>
      <c r="AZ3180" s="259">
        <v>1550.9311067961366</v>
      </c>
      <c r="BA3180" s="206"/>
      <c r="BB3180" s="141" t="s">
        <v>722</v>
      </c>
      <c r="BC3180" s="206" t="s">
        <v>751</v>
      </c>
      <c r="BD3180" s="97">
        <v>71.650000000000006</v>
      </c>
      <c r="BE3180" s="97">
        <v>0.48</v>
      </c>
      <c r="BF3180" s="97">
        <v>0.52</v>
      </c>
      <c r="BG3180" s="97">
        <v>0.02</v>
      </c>
      <c r="BH3180" s="97">
        <v>13.25</v>
      </c>
      <c r="BI3180" s="97">
        <v>0.05</v>
      </c>
      <c r="BN3180" s="97">
        <v>0.52</v>
      </c>
      <c r="BO3180" s="97">
        <v>0.05</v>
      </c>
      <c r="BP3180" s="97">
        <v>0.45</v>
      </c>
      <c r="BQ3180" s="97">
        <v>0.03</v>
      </c>
      <c r="BR3180" s="97">
        <v>0.56999999999999995</v>
      </c>
      <c r="BS3180" s="97">
        <v>0.02</v>
      </c>
      <c r="BX3180" s="97">
        <v>1.67</v>
      </c>
      <c r="BY3180" s="97">
        <v>0.04</v>
      </c>
      <c r="BZ3180" s="97">
        <v>4.46</v>
      </c>
      <c r="CA3180" s="97">
        <v>0.12</v>
      </c>
      <c r="CB3180" s="97">
        <v>6.67</v>
      </c>
      <c r="CC3180" s="97">
        <v>0.11</v>
      </c>
      <c r="CD3180" s="97">
        <v>0.23</v>
      </c>
      <c r="CE3180" s="97">
        <v>0.06</v>
      </c>
      <c r="DH3180" s="97">
        <v>94.78</v>
      </c>
      <c r="DJ3180" s="91">
        <f t="shared" si="1420"/>
        <v>5.2199999999999989</v>
      </c>
      <c r="DL3180" s="91" t="s">
        <v>827</v>
      </c>
      <c r="DO3180" s="349">
        <v>3.53</v>
      </c>
      <c r="DP3180" s="91">
        <v>0.08</v>
      </c>
      <c r="DQ3180" s="349">
        <v>0.97</v>
      </c>
      <c r="DR3180" s="91">
        <v>0.08</v>
      </c>
      <c r="DS3180" s="251"/>
      <c r="DU3180" s="97"/>
      <c r="DW3180" s="206"/>
      <c r="DX3180" s="305">
        <f t="shared" si="1391"/>
        <v>75.596117324330038</v>
      </c>
      <c r="DY3180" s="91">
        <f t="shared" si="1392"/>
        <v>0.50643595695294363</v>
      </c>
      <c r="DZ3180" s="305">
        <f t="shared" si="1393"/>
        <v>0.54863895336568902</v>
      </c>
      <c r="EA3180" s="91">
        <f t="shared" si="1394"/>
        <v>2.1101498206372655E-2</v>
      </c>
      <c r="EB3180" s="305">
        <f t="shared" si="1395"/>
        <v>13.979742561721883</v>
      </c>
      <c r="EC3180" s="91">
        <f t="shared" si="1396"/>
        <v>5.2753745515931635E-2</v>
      </c>
      <c r="ED3180" s="305">
        <f t="shared" si="1397"/>
        <v>0.54863895336568902</v>
      </c>
      <c r="EE3180" s="91">
        <f t="shared" si="1398"/>
        <v>5.2753745515931642E-2</v>
      </c>
      <c r="EF3180" s="305">
        <f t="shared" si="1399"/>
        <v>0.47478370964338468</v>
      </c>
      <c r="EG3180" s="91">
        <f t="shared" si="1400"/>
        <v>3.1652247309558977E-2</v>
      </c>
      <c r="EH3180" s="305">
        <f t="shared" si="1401"/>
        <v>0.6013926988816205</v>
      </c>
      <c r="EI3180" s="91">
        <f t="shared" si="1402"/>
        <v>2.1101498206372651E-2</v>
      </c>
      <c r="EJ3180" s="305">
        <f t="shared" si="1403"/>
        <v>1.7619751002321165</v>
      </c>
      <c r="EK3180" s="91">
        <f t="shared" si="1404"/>
        <v>4.220299641274531E-2</v>
      </c>
      <c r="EL3180" s="305">
        <f t="shared" si="1405"/>
        <v>4.7056341000211015</v>
      </c>
      <c r="EM3180" s="91">
        <f t="shared" si="1406"/>
        <v>0.12660898923823591</v>
      </c>
      <c r="EN3180" s="305">
        <f t="shared" si="1407"/>
        <v>7.0373496518252798</v>
      </c>
      <c r="EO3180" s="91">
        <f t="shared" si="1408"/>
        <v>0.1160582401350496</v>
      </c>
      <c r="EP3180" s="305">
        <f t="shared" si="1409"/>
        <v>0.24266722937328553</v>
      </c>
      <c r="EQ3180" s="91">
        <f t="shared" si="1410"/>
        <v>6.3304494619117968E-2</v>
      </c>
      <c r="ER3180" s="91">
        <f t="shared" si="1411"/>
        <v>100</v>
      </c>
      <c r="ES3180" s="91">
        <f t="shared" si="1412"/>
        <v>0</v>
      </c>
    </row>
    <row r="3181" spans="1:149" x14ac:dyDescent="0.45">
      <c r="A3181" s="51" t="s">
        <v>4538</v>
      </c>
      <c r="B3181" s="174" t="s">
        <v>1042</v>
      </c>
      <c r="C3181" s="51" t="s">
        <v>3648</v>
      </c>
      <c r="D3181" s="51" t="s">
        <v>4568</v>
      </c>
      <c r="E3181" s="51" t="s">
        <v>1121</v>
      </c>
      <c r="F3181" s="51" t="s">
        <v>4539</v>
      </c>
      <c r="G3181" s="51" t="s">
        <v>4463</v>
      </c>
      <c r="H3181" s="51" t="s">
        <v>1100</v>
      </c>
      <c r="I3181" s="51">
        <v>24</v>
      </c>
      <c r="J3181" s="75">
        <v>1000</v>
      </c>
      <c r="L3181" s="75">
        <v>1355</v>
      </c>
      <c r="N3181" s="51" t="s">
        <v>722</v>
      </c>
      <c r="O3181" s="114">
        <v>-7.6</v>
      </c>
      <c r="P3181" s="51" t="s">
        <v>4565</v>
      </c>
      <c r="S3181" s="112">
        <v>-7.6</v>
      </c>
      <c r="AA3181" s="168">
        <v>0</v>
      </c>
      <c r="AC3181" s="169">
        <v>1</v>
      </c>
      <c r="AQ3181" s="174" t="s">
        <v>4613</v>
      </c>
      <c r="AR3181" s="53">
        <v>1.8540000000000001</v>
      </c>
      <c r="AS3181" s="53">
        <v>9.5990000000000002</v>
      </c>
      <c r="AT3181" s="77"/>
      <c r="AU3181" s="276"/>
      <c r="AV3181" s="276">
        <v>10000</v>
      </c>
      <c r="AW3181" s="276">
        <v>0</v>
      </c>
      <c r="AX3181" s="95"/>
      <c r="AY3181" s="276">
        <v>95990</v>
      </c>
      <c r="AZ3181" s="95">
        <v>978.90976621954292</v>
      </c>
      <c r="BB3181" s="80" t="s">
        <v>722</v>
      </c>
      <c r="BC3181" s="174" t="s">
        <v>1126</v>
      </c>
      <c r="BD3181" s="51">
        <v>48.81</v>
      </c>
      <c r="BE3181" s="51">
        <v>0.11</v>
      </c>
      <c r="BF3181" s="51">
        <v>0.5</v>
      </c>
      <c r="BG3181" s="51">
        <v>0.06</v>
      </c>
      <c r="BH3181" s="51">
        <v>10.14</v>
      </c>
      <c r="BI3181" s="51">
        <v>0.09</v>
      </c>
      <c r="BN3181" s="51">
        <v>17.38</v>
      </c>
      <c r="BO3181" s="51">
        <v>0.12</v>
      </c>
      <c r="BP3181" s="51">
        <v>0.38</v>
      </c>
      <c r="BQ3181" s="51">
        <v>0.05</v>
      </c>
      <c r="BR3181" s="51">
        <v>11.04</v>
      </c>
      <c r="BS3181" s="51">
        <v>0.09</v>
      </c>
      <c r="BX3181" s="52">
        <v>8.5</v>
      </c>
      <c r="BY3181" s="52">
        <v>0.08</v>
      </c>
      <c r="BZ3181" s="52">
        <v>2.54</v>
      </c>
      <c r="CA3181" s="52">
        <v>7.0000000000000007E-2</v>
      </c>
      <c r="CB3181" s="52">
        <v>0.16</v>
      </c>
      <c r="CC3181" s="52">
        <v>0.01</v>
      </c>
      <c r="CD3181" s="52">
        <v>0.53</v>
      </c>
      <c r="CE3181" s="52">
        <v>0.06</v>
      </c>
      <c r="CM3181" s="52"/>
      <c r="DH3181" s="51">
        <v>100</v>
      </c>
      <c r="DJ3181" s="51">
        <f t="shared" si="1420"/>
        <v>0</v>
      </c>
      <c r="DL3181" s="51" t="s">
        <v>827</v>
      </c>
      <c r="DO3181" s="348">
        <v>0.44</v>
      </c>
      <c r="DQ3181" s="346">
        <v>0.32</v>
      </c>
      <c r="DU3181" s="52"/>
      <c r="DX3181" s="75">
        <f t="shared" si="1391"/>
        <v>48.81</v>
      </c>
      <c r="DY3181" s="51">
        <f t="shared" si="1392"/>
        <v>0.11000000000000001</v>
      </c>
      <c r="DZ3181" s="75">
        <f t="shared" si="1393"/>
        <v>0.5</v>
      </c>
      <c r="EA3181" s="51">
        <f t="shared" si="1394"/>
        <v>0.06</v>
      </c>
      <c r="EB3181" s="75">
        <f t="shared" si="1395"/>
        <v>10.14</v>
      </c>
      <c r="EC3181" s="51">
        <f t="shared" si="1396"/>
        <v>0.09</v>
      </c>
      <c r="ED3181" s="75">
        <f t="shared" si="1397"/>
        <v>17.38</v>
      </c>
      <c r="EE3181" s="51">
        <f t="shared" si="1398"/>
        <v>0.12</v>
      </c>
      <c r="EF3181" s="75">
        <f t="shared" si="1399"/>
        <v>0.38</v>
      </c>
      <c r="EG3181" s="51">
        <f t="shared" si="1400"/>
        <v>4.9999999999999996E-2</v>
      </c>
      <c r="EH3181" s="75">
        <f t="shared" si="1401"/>
        <v>11.04</v>
      </c>
      <c r="EI3181" s="51">
        <f t="shared" si="1402"/>
        <v>0.09</v>
      </c>
      <c r="EJ3181" s="75">
        <f t="shared" si="1403"/>
        <v>8.5</v>
      </c>
      <c r="EK3181" s="51">
        <f t="shared" si="1404"/>
        <v>0.08</v>
      </c>
      <c r="EL3181" s="75">
        <f t="shared" si="1405"/>
        <v>2.54</v>
      </c>
      <c r="EM3181" s="51">
        <f t="shared" si="1406"/>
        <v>7.0000000000000007E-2</v>
      </c>
      <c r="EN3181" s="75">
        <f t="shared" si="1407"/>
        <v>0.16</v>
      </c>
      <c r="EO3181" s="51">
        <f t="shared" si="1408"/>
        <v>0.01</v>
      </c>
      <c r="EP3181" s="75">
        <f t="shared" si="1409"/>
        <v>0.53</v>
      </c>
      <c r="EQ3181" s="51">
        <f t="shared" si="1410"/>
        <v>0.06</v>
      </c>
      <c r="ER3181" s="51">
        <f t="shared" si="1411"/>
        <v>100</v>
      </c>
      <c r="ES3181" s="51">
        <f t="shared" si="1412"/>
        <v>0</v>
      </c>
    </row>
    <row r="3182" spans="1:149" x14ac:dyDescent="0.45">
      <c r="A3182" s="51" t="s">
        <v>4538</v>
      </c>
      <c r="B3182" s="174" t="s">
        <v>1042</v>
      </c>
      <c r="C3182" s="51" t="s">
        <v>3648</v>
      </c>
      <c r="D3182" s="51" t="s">
        <v>4568</v>
      </c>
      <c r="E3182" s="51" t="s">
        <v>1121</v>
      </c>
      <c r="F3182" s="51" t="s">
        <v>4540</v>
      </c>
      <c r="G3182" s="51" t="s">
        <v>4463</v>
      </c>
      <c r="H3182" s="51" t="s">
        <v>1100</v>
      </c>
      <c r="I3182" s="51">
        <v>24</v>
      </c>
      <c r="J3182" s="75">
        <v>1000</v>
      </c>
      <c r="L3182" s="75">
        <v>1355</v>
      </c>
      <c r="N3182" s="51" t="s">
        <v>722</v>
      </c>
      <c r="O3182" s="114">
        <v>-7.6</v>
      </c>
      <c r="P3182" s="51" t="s">
        <v>4565</v>
      </c>
      <c r="S3182" s="112">
        <v>-7.6</v>
      </c>
      <c r="AA3182" s="168">
        <v>0</v>
      </c>
      <c r="AC3182" s="169">
        <v>1</v>
      </c>
      <c r="AQ3182" s="174" t="s">
        <v>4613</v>
      </c>
      <c r="AR3182" s="53">
        <v>1.8540000000000001</v>
      </c>
      <c r="AS3182" s="53">
        <v>9.5990000000000002</v>
      </c>
      <c r="AT3182" s="77"/>
      <c r="AU3182" s="276"/>
      <c r="AV3182" s="276">
        <v>10000</v>
      </c>
      <c r="AW3182" s="276">
        <v>0</v>
      </c>
      <c r="AX3182" s="95"/>
      <c r="AY3182" s="276">
        <v>95990</v>
      </c>
      <c r="AZ3182" s="95">
        <v>978.90976621954292</v>
      </c>
      <c r="BB3182" s="80" t="s">
        <v>722</v>
      </c>
      <c r="BC3182" s="174" t="s">
        <v>1126</v>
      </c>
      <c r="BD3182" s="51">
        <v>48.24</v>
      </c>
      <c r="BE3182" s="51">
        <v>0.18</v>
      </c>
      <c r="BF3182" s="51">
        <v>0.5</v>
      </c>
      <c r="BG3182" s="51">
        <v>0.1</v>
      </c>
      <c r="BH3182" s="51">
        <v>9.6199999999999992</v>
      </c>
      <c r="BI3182" s="51">
        <v>0.09</v>
      </c>
      <c r="BN3182" s="51">
        <v>18.27</v>
      </c>
      <c r="BO3182" s="51">
        <v>0.14000000000000001</v>
      </c>
      <c r="BP3182" s="51">
        <v>0.38</v>
      </c>
      <c r="BQ3182" s="51">
        <v>0.03</v>
      </c>
      <c r="BR3182" s="51">
        <v>11.66</v>
      </c>
      <c r="BS3182" s="51">
        <v>0.1</v>
      </c>
      <c r="BX3182" s="51">
        <v>8.2799999999999994</v>
      </c>
      <c r="BY3182" s="51">
        <v>0.12</v>
      </c>
      <c r="BZ3182" s="51">
        <v>2.41</v>
      </c>
      <c r="CA3182" s="51">
        <v>7.0000000000000007E-2</v>
      </c>
      <c r="CB3182" s="51">
        <v>0.15</v>
      </c>
      <c r="CC3182" s="51">
        <v>0.02</v>
      </c>
      <c r="CD3182" s="51">
        <v>0.5</v>
      </c>
      <c r="CE3182" s="51">
        <v>7.0000000000000007E-2</v>
      </c>
      <c r="CM3182" s="52"/>
      <c r="DH3182" s="51">
        <v>100</v>
      </c>
      <c r="DJ3182" s="51">
        <f t="shared" si="1420"/>
        <v>0</v>
      </c>
      <c r="DL3182" s="51" t="s">
        <v>827</v>
      </c>
      <c r="DO3182" s="348">
        <v>0.39</v>
      </c>
      <c r="DQ3182" s="346">
        <v>0.28999999999999998</v>
      </c>
      <c r="DU3182" s="52"/>
      <c r="DX3182" s="75">
        <f t="shared" si="1391"/>
        <v>48.24</v>
      </c>
      <c r="DY3182" s="51">
        <f t="shared" si="1392"/>
        <v>0.18</v>
      </c>
      <c r="DZ3182" s="75">
        <f t="shared" si="1393"/>
        <v>0.5</v>
      </c>
      <c r="EA3182" s="51">
        <f t="shared" si="1394"/>
        <v>0.1</v>
      </c>
      <c r="EB3182" s="75">
        <f t="shared" si="1395"/>
        <v>9.6199999999999992</v>
      </c>
      <c r="EC3182" s="51">
        <f t="shared" si="1396"/>
        <v>0.09</v>
      </c>
      <c r="ED3182" s="75">
        <f t="shared" si="1397"/>
        <v>18.27</v>
      </c>
      <c r="EE3182" s="51">
        <f t="shared" si="1398"/>
        <v>0.14000000000000001</v>
      </c>
      <c r="EF3182" s="75">
        <f t="shared" si="1399"/>
        <v>0.38</v>
      </c>
      <c r="EG3182" s="51">
        <f t="shared" si="1400"/>
        <v>0.03</v>
      </c>
      <c r="EH3182" s="75">
        <f t="shared" si="1401"/>
        <v>11.66</v>
      </c>
      <c r="EI3182" s="51">
        <f t="shared" si="1402"/>
        <v>0.1</v>
      </c>
      <c r="EJ3182" s="75">
        <f t="shared" si="1403"/>
        <v>8.2799999999999994</v>
      </c>
      <c r="EK3182" s="51">
        <f t="shared" si="1404"/>
        <v>0.12</v>
      </c>
      <c r="EL3182" s="75">
        <f t="shared" si="1405"/>
        <v>2.41</v>
      </c>
      <c r="EM3182" s="51">
        <f t="shared" si="1406"/>
        <v>7.0000000000000007E-2</v>
      </c>
      <c r="EN3182" s="75">
        <f t="shared" si="1407"/>
        <v>0.15</v>
      </c>
      <c r="EO3182" s="51">
        <f t="shared" si="1408"/>
        <v>0.02</v>
      </c>
      <c r="EP3182" s="75">
        <f t="shared" si="1409"/>
        <v>0.5</v>
      </c>
      <c r="EQ3182" s="51">
        <f t="shared" si="1410"/>
        <v>7.0000000000000007E-2</v>
      </c>
      <c r="ER3182" s="51">
        <f t="shared" si="1411"/>
        <v>100</v>
      </c>
      <c r="ES3182" s="51">
        <f t="shared" si="1412"/>
        <v>0</v>
      </c>
    </row>
    <row r="3183" spans="1:149" x14ac:dyDescent="0.45">
      <c r="A3183" s="51" t="s">
        <v>4538</v>
      </c>
      <c r="B3183" s="174" t="s">
        <v>1042</v>
      </c>
      <c r="C3183" s="51" t="s">
        <v>3648</v>
      </c>
      <c r="D3183" s="51" t="s">
        <v>4568</v>
      </c>
      <c r="E3183" s="51" t="s">
        <v>1121</v>
      </c>
      <c r="F3183" s="51" t="s">
        <v>4541</v>
      </c>
      <c r="G3183" s="51" t="s">
        <v>4463</v>
      </c>
      <c r="H3183" s="51" t="s">
        <v>1100</v>
      </c>
      <c r="I3183" s="51">
        <v>24</v>
      </c>
      <c r="J3183" s="75">
        <v>1000</v>
      </c>
      <c r="L3183" s="75">
        <v>1355</v>
      </c>
      <c r="N3183" s="51" t="s">
        <v>722</v>
      </c>
      <c r="O3183" s="114">
        <v>-7.7</v>
      </c>
      <c r="P3183" s="51" t="s">
        <v>4565</v>
      </c>
      <c r="S3183" s="112">
        <v>-7.7</v>
      </c>
      <c r="AA3183" s="168">
        <v>0</v>
      </c>
      <c r="AC3183" s="169">
        <v>1</v>
      </c>
      <c r="AQ3183" s="174" t="s">
        <v>4613</v>
      </c>
      <c r="AR3183" s="53">
        <v>1.8540000000000001</v>
      </c>
      <c r="AS3183" s="53">
        <v>9.5990000000000002</v>
      </c>
      <c r="AT3183" s="77"/>
      <c r="AU3183" s="276"/>
      <c r="AV3183" s="276">
        <v>10000</v>
      </c>
      <c r="AW3183" s="276">
        <v>0</v>
      </c>
      <c r="AX3183" s="95"/>
      <c r="AY3183" s="276">
        <v>95990</v>
      </c>
      <c r="AZ3183" s="95">
        <v>978.90976621954292</v>
      </c>
      <c r="BB3183" s="80" t="s">
        <v>722</v>
      </c>
      <c r="BC3183" s="174" t="s">
        <v>1126</v>
      </c>
      <c r="BD3183" s="51">
        <v>49.81</v>
      </c>
      <c r="BE3183" s="51">
        <v>0.22</v>
      </c>
      <c r="BF3183" s="51">
        <v>0.41</v>
      </c>
      <c r="BG3183" s="51">
        <v>0.03</v>
      </c>
      <c r="BH3183" s="51">
        <v>9.07</v>
      </c>
      <c r="BI3183" s="51">
        <v>7.0000000000000007E-2</v>
      </c>
      <c r="BN3183" s="51">
        <v>15.86</v>
      </c>
      <c r="BO3183" s="51">
        <v>0.11</v>
      </c>
      <c r="BP3183" s="51">
        <v>0.4</v>
      </c>
      <c r="BQ3183" s="51">
        <v>0.04</v>
      </c>
      <c r="BR3183" s="51">
        <v>14.24</v>
      </c>
      <c r="BS3183" s="51">
        <v>0.13</v>
      </c>
      <c r="BX3183" s="51">
        <v>7.52</v>
      </c>
      <c r="BY3183" s="51">
        <v>7.0000000000000007E-2</v>
      </c>
      <c r="BZ3183" s="51">
        <v>2.14</v>
      </c>
      <c r="CA3183" s="51">
        <v>0.09</v>
      </c>
      <c r="CB3183" s="51">
        <v>0.11</v>
      </c>
      <c r="CC3183" s="51">
        <v>0.01</v>
      </c>
      <c r="CD3183" s="51">
        <v>0.46</v>
      </c>
      <c r="CE3183" s="51">
        <v>7.0000000000000007E-2</v>
      </c>
      <c r="CM3183" s="52"/>
      <c r="DH3183" s="51">
        <v>100</v>
      </c>
      <c r="DJ3183" s="51">
        <f t="shared" si="1420"/>
        <v>0</v>
      </c>
      <c r="DL3183" s="51" t="s">
        <v>827</v>
      </c>
      <c r="DO3183" s="348">
        <v>0.4</v>
      </c>
      <c r="DQ3183" s="346">
        <v>0.43</v>
      </c>
      <c r="DU3183" s="52"/>
      <c r="DX3183" s="75">
        <f t="shared" si="1391"/>
        <v>49.81</v>
      </c>
      <c r="DY3183" s="51">
        <f t="shared" si="1392"/>
        <v>0.21999999999999997</v>
      </c>
      <c r="DZ3183" s="75">
        <f t="shared" si="1393"/>
        <v>0.40999999999999992</v>
      </c>
      <c r="EA3183" s="51">
        <f t="shared" si="1394"/>
        <v>2.9999999999999992E-2</v>
      </c>
      <c r="EB3183" s="75">
        <f t="shared" si="1395"/>
        <v>9.07</v>
      </c>
      <c r="EC3183" s="51">
        <f t="shared" si="1396"/>
        <v>7.0000000000000007E-2</v>
      </c>
      <c r="ED3183" s="75">
        <f t="shared" si="1397"/>
        <v>15.86</v>
      </c>
      <c r="EE3183" s="51">
        <f t="shared" si="1398"/>
        <v>0.11</v>
      </c>
      <c r="EF3183" s="75">
        <f t="shared" si="1399"/>
        <v>0.4</v>
      </c>
      <c r="EG3183" s="51">
        <f t="shared" si="1400"/>
        <v>0.04</v>
      </c>
      <c r="EH3183" s="75">
        <f t="shared" si="1401"/>
        <v>14.24</v>
      </c>
      <c r="EI3183" s="51">
        <f t="shared" si="1402"/>
        <v>0.13</v>
      </c>
      <c r="EJ3183" s="75">
        <f t="shared" si="1403"/>
        <v>7.5199999999999987</v>
      </c>
      <c r="EK3183" s="51">
        <f t="shared" si="1404"/>
        <v>6.9999999999999993E-2</v>
      </c>
      <c r="EL3183" s="75">
        <f t="shared" si="1405"/>
        <v>2.14</v>
      </c>
      <c r="EM3183" s="51">
        <f t="shared" si="1406"/>
        <v>0.09</v>
      </c>
      <c r="EN3183" s="75">
        <f t="shared" si="1407"/>
        <v>0.11</v>
      </c>
      <c r="EO3183" s="51">
        <f t="shared" si="1408"/>
        <v>0.01</v>
      </c>
      <c r="EP3183" s="75">
        <f t="shared" si="1409"/>
        <v>0.45999999999999996</v>
      </c>
      <c r="EQ3183" s="51">
        <f t="shared" si="1410"/>
        <v>6.9999999999999993E-2</v>
      </c>
      <c r="ER3183" s="51">
        <f t="shared" si="1411"/>
        <v>100</v>
      </c>
      <c r="ES3183" s="51">
        <f t="shared" si="1412"/>
        <v>0</v>
      </c>
    </row>
    <row r="3184" spans="1:149" x14ac:dyDescent="0.45">
      <c r="A3184" s="51" t="s">
        <v>4538</v>
      </c>
      <c r="B3184" s="174" t="s">
        <v>1042</v>
      </c>
      <c r="C3184" s="51" t="s">
        <v>3648</v>
      </c>
      <c r="D3184" s="51" t="s">
        <v>4568</v>
      </c>
      <c r="E3184" s="51" t="s">
        <v>1121</v>
      </c>
      <c r="F3184" s="51" t="s">
        <v>4542</v>
      </c>
      <c r="G3184" s="51" t="s">
        <v>4463</v>
      </c>
      <c r="H3184" s="51" t="s">
        <v>1100</v>
      </c>
      <c r="I3184" s="51">
        <v>24</v>
      </c>
      <c r="J3184" s="75">
        <v>1000</v>
      </c>
      <c r="L3184" s="75">
        <v>1355</v>
      </c>
      <c r="N3184" s="51" t="s">
        <v>722</v>
      </c>
      <c r="O3184" s="114">
        <v>-7.5</v>
      </c>
      <c r="P3184" s="51" t="s">
        <v>4565</v>
      </c>
      <c r="S3184" s="112">
        <v>-7.5</v>
      </c>
      <c r="AA3184" s="168">
        <v>0</v>
      </c>
      <c r="AC3184" s="169">
        <v>1</v>
      </c>
      <c r="AQ3184" s="174" t="s">
        <v>4613</v>
      </c>
      <c r="AR3184" s="53">
        <v>1.8540000000000001</v>
      </c>
      <c r="AS3184" s="53">
        <v>9.5990000000000002</v>
      </c>
      <c r="AT3184" s="77"/>
      <c r="AU3184" s="276"/>
      <c r="AV3184" s="276">
        <v>10000</v>
      </c>
      <c r="AW3184" s="276">
        <v>0</v>
      </c>
      <c r="AX3184" s="95"/>
      <c r="AY3184" s="276">
        <v>95990</v>
      </c>
      <c r="AZ3184" s="95">
        <v>978.90976621954292</v>
      </c>
      <c r="BB3184" s="80" t="s">
        <v>722</v>
      </c>
      <c r="BC3184" s="174" t="s">
        <v>1126</v>
      </c>
      <c r="BD3184" s="51">
        <v>48.82</v>
      </c>
      <c r="BE3184" s="51">
        <v>0.13</v>
      </c>
      <c r="BF3184" s="51">
        <v>0.47</v>
      </c>
      <c r="BG3184" s="51">
        <v>0.09</v>
      </c>
      <c r="BH3184" s="51">
        <v>9.39</v>
      </c>
      <c r="BI3184" s="51">
        <v>0.08</v>
      </c>
      <c r="BN3184" s="51">
        <v>17.989999999999998</v>
      </c>
      <c r="BO3184" s="51">
        <v>0.18</v>
      </c>
      <c r="BP3184" s="51">
        <v>0.36</v>
      </c>
      <c r="BQ3184" s="51">
        <v>0.04</v>
      </c>
      <c r="BR3184" s="51">
        <v>12.47</v>
      </c>
      <c r="BS3184" s="51">
        <v>0.13</v>
      </c>
      <c r="BX3184" s="51">
        <v>7.64</v>
      </c>
      <c r="BY3184" s="51">
        <v>0.1</v>
      </c>
      <c r="BZ3184" s="51">
        <v>2.2999999999999998</v>
      </c>
      <c r="CA3184" s="51">
        <v>0.12</v>
      </c>
      <c r="CB3184" s="51">
        <v>0.11</v>
      </c>
      <c r="CC3184" s="51">
        <v>0.01</v>
      </c>
      <c r="CD3184" s="51">
        <v>0.44</v>
      </c>
      <c r="CE3184" s="51">
        <v>0.05</v>
      </c>
      <c r="CM3184" s="52"/>
      <c r="DH3184" s="51">
        <v>100</v>
      </c>
      <c r="DJ3184" s="51">
        <f t="shared" si="1420"/>
        <v>0</v>
      </c>
      <c r="DL3184" s="51" t="s">
        <v>827</v>
      </c>
      <c r="DO3184" s="348">
        <v>0.55000000000000004</v>
      </c>
      <c r="DQ3184" s="346">
        <v>0.38</v>
      </c>
      <c r="DU3184" s="52"/>
      <c r="DX3184" s="75">
        <f t="shared" si="1391"/>
        <v>48.82</v>
      </c>
      <c r="DY3184" s="51">
        <f t="shared" si="1392"/>
        <v>0.13</v>
      </c>
      <c r="DZ3184" s="75">
        <f t="shared" si="1393"/>
        <v>0.46999999999999992</v>
      </c>
      <c r="EA3184" s="51">
        <f t="shared" si="1394"/>
        <v>8.9999999999999983E-2</v>
      </c>
      <c r="EB3184" s="75">
        <f t="shared" si="1395"/>
        <v>9.39</v>
      </c>
      <c r="EC3184" s="51">
        <f t="shared" si="1396"/>
        <v>0.08</v>
      </c>
      <c r="ED3184" s="75">
        <f t="shared" si="1397"/>
        <v>17.989999999999998</v>
      </c>
      <c r="EE3184" s="51">
        <f t="shared" si="1398"/>
        <v>0.18</v>
      </c>
      <c r="EF3184" s="75">
        <f t="shared" si="1399"/>
        <v>0.36</v>
      </c>
      <c r="EG3184" s="51">
        <f t="shared" si="1400"/>
        <v>0.04</v>
      </c>
      <c r="EH3184" s="75">
        <f t="shared" si="1401"/>
        <v>12.47</v>
      </c>
      <c r="EI3184" s="51">
        <f t="shared" si="1402"/>
        <v>0.13</v>
      </c>
      <c r="EJ3184" s="75">
        <f t="shared" si="1403"/>
        <v>7.64</v>
      </c>
      <c r="EK3184" s="51">
        <f t="shared" si="1404"/>
        <v>0.1</v>
      </c>
      <c r="EL3184" s="75">
        <f t="shared" si="1405"/>
        <v>2.2999999999999998</v>
      </c>
      <c r="EM3184" s="51">
        <f t="shared" si="1406"/>
        <v>0.12</v>
      </c>
      <c r="EN3184" s="75">
        <f t="shared" si="1407"/>
        <v>0.11</v>
      </c>
      <c r="EO3184" s="51">
        <f t="shared" si="1408"/>
        <v>0.01</v>
      </c>
      <c r="EP3184" s="75">
        <f t="shared" si="1409"/>
        <v>0.44</v>
      </c>
      <c r="EQ3184" s="51">
        <f t="shared" si="1410"/>
        <v>0.05</v>
      </c>
      <c r="ER3184" s="51">
        <f t="shared" si="1411"/>
        <v>100</v>
      </c>
      <c r="ES3184" s="51">
        <f t="shared" si="1412"/>
        <v>0</v>
      </c>
    </row>
    <row r="3185" spans="1:149" x14ac:dyDescent="0.45">
      <c r="A3185" s="51" t="s">
        <v>4538</v>
      </c>
      <c r="B3185" s="174" t="s">
        <v>1042</v>
      </c>
      <c r="C3185" s="51" t="s">
        <v>3648</v>
      </c>
      <c r="D3185" s="51" t="s">
        <v>4568</v>
      </c>
      <c r="E3185" s="51" t="s">
        <v>1121</v>
      </c>
      <c r="F3185" s="51" t="s">
        <v>4543</v>
      </c>
      <c r="G3185" s="51" t="s">
        <v>4463</v>
      </c>
      <c r="H3185" s="51" t="s">
        <v>1100</v>
      </c>
      <c r="I3185" s="51">
        <v>24</v>
      </c>
      <c r="J3185" s="75">
        <v>1000</v>
      </c>
      <c r="L3185" s="75">
        <v>1355</v>
      </c>
      <c r="N3185" s="51" t="s">
        <v>722</v>
      </c>
      <c r="O3185" s="114">
        <v>-7.6</v>
      </c>
      <c r="P3185" s="51" t="s">
        <v>4565</v>
      </c>
      <c r="S3185" s="112">
        <v>-7.6</v>
      </c>
      <c r="AA3185" s="168">
        <v>0</v>
      </c>
      <c r="AC3185" s="169">
        <v>1</v>
      </c>
      <c r="AQ3185" s="174" t="s">
        <v>4613</v>
      </c>
      <c r="AR3185" s="53">
        <v>1.8540000000000001</v>
      </c>
      <c r="AS3185" s="53">
        <v>9.5990000000000002</v>
      </c>
      <c r="AT3185" s="77"/>
      <c r="AU3185" s="276"/>
      <c r="AV3185" s="276">
        <v>10000</v>
      </c>
      <c r="AW3185" s="276">
        <v>0</v>
      </c>
      <c r="AX3185" s="95"/>
      <c r="AY3185" s="276">
        <v>95990</v>
      </c>
      <c r="AZ3185" s="95">
        <v>978.90976621954292</v>
      </c>
      <c r="BB3185" s="80" t="s">
        <v>722</v>
      </c>
      <c r="BC3185" s="174" t="s">
        <v>1126</v>
      </c>
      <c r="BD3185" s="51">
        <v>49.17</v>
      </c>
      <c r="BE3185" s="51">
        <v>0.17</v>
      </c>
      <c r="BF3185" s="51">
        <v>0.45</v>
      </c>
      <c r="BG3185" s="51">
        <v>0.03</v>
      </c>
      <c r="BH3185" s="51">
        <v>9.93</v>
      </c>
      <c r="BI3185" s="51">
        <v>0.09</v>
      </c>
      <c r="BN3185" s="51">
        <v>17.07</v>
      </c>
      <c r="BO3185" s="51">
        <v>0.13</v>
      </c>
      <c r="BP3185" s="51">
        <v>0.38</v>
      </c>
      <c r="BQ3185" s="51">
        <v>0.05</v>
      </c>
      <c r="BR3185" s="51">
        <v>11.96</v>
      </c>
      <c r="BS3185" s="51">
        <v>0.15</v>
      </c>
      <c r="BX3185" s="51">
        <v>7.97</v>
      </c>
      <c r="BY3185" s="51">
        <v>0.12</v>
      </c>
      <c r="BZ3185" s="51">
        <v>2.39</v>
      </c>
      <c r="CA3185" s="51">
        <v>0.06</v>
      </c>
      <c r="CB3185" s="51">
        <v>0.15</v>
      </c>
      <c r="CC3185" s="51">
        <v>0.02</v>
      </c>
      <c r="CD3185" s="51">
        <v>0.51</v>
      </c>
      <c r="CE3185" s="51">
        <v>0.05</v>
      </c>
      <c r="CM3185" s="52"/>
      <c r="DH3185" s="51">
        <v>100</v>
      </c>
      <c r="DJ3185" s="51">
        <f t="shared" si="1420"/>
        <v>0</v>
      </c>
      <c r="DL3185" s="51" t="s">
        <v>827</v>
      </c>
      <c r="DO3185" s="348">
        <v>0.78</v>
      </c>
      <c r="DQ3185" s="346">
        <v>0.5</v>
      </c>
      <c r="DU3185" s="52"/>
      <c r="DX3185" s="75">
        <f t="shared" si="1391"/>
        <v>49.17</v>
      </c>
      <c r="DY3185" s="51">
        <f t="shared" si="1392"/>
        <v>0.17</v>
      </c>
      <c r="DZ3185" s="75">
        <f t="shared" si="1393"/>
        <v>0.45000000000000007</v>
      </c>
      <c r="EA3185" s="51">
        <f t="shared" si="1394"/>
        <v>3.0000000000000002E-2</v>
      </c>
      <c r="EB3185" s="75">
        <f t="shared" si="1395"/>
        <v>9.93</v>
      </c>
      <c r="EC3185" s="51">
        <f t="shared" si="1396"/>
        <v>8.9999999999999983E-2</v>
      </c>
      <c r="ED3185" s="75">
        <f t="shared" si="1397"/>
        <v>17.07</v>
      </c>
      <c r="EE3185" s="51">
        <f t="shared" si="1398"/>
        <v>0.13</v>
      </c>
      <c r="EF3185" s="75">
        <f t="shared" si="1399"/>
        <v>0.38</v>
      </c>
      <c r="EG3185" s="51">
        <f t="shared" si="1400"/>
        <v>4.9999999999999996E-2</v>
      </c>
      <c r="EH3185" s="75">
        <f t="shared" si="1401"/>
        <v>11.96</v>
      </c>
      <c r="EI3185" s="51">
        <f t="shared" si="1402"/>
        <v>0.15</v>
      </c>
      <c r="EJ3185" s="75">
        <f t="shared" si="1403"/>
        <v>7.9699999999999989</v>
      </c>
      <c r="EK3185" s="51">
        <f t="shared" si="1404"/>
        <v>0.11999999999999998</v>
      </c>
      <c r="EL3185" s="75">
        <f t="shared" si="1405"/>
        <v>2.39</v>
      </c>
      <c r="EM3185" s="51">
        <f t="shared" si="1406"/>
        <v>5.9999999999999991E-2</v>
      </c>
      <c r="EN3185" s="75">
        <f t="shared" si="1407"/>
        <v>0.15</v>
      </c>
      <c r="EO3185" s="51">
        <f t="shared" si="1408"/>
        <v>0.02</v>
      </c>
      <c r="EP3185" s="75">
        <f t="shared" si="1409"/>
        <v>0.51</v>
      </c>
      <c r="EQ3185" s="51">
        <f t="shared" si="1410"/>
        <v>0.05</v>
      </c>
      <c r="ER3185" s="51">
        <f t="shared" si="1411"/>
        <v>100</v>
      </c>
      <c r="ES3185" s="51">
        <f t="shared" si="1412"/>
        <v>0</v>
      </c>
    </row>
    <row r="3186" spans="1:149" x14ac:dyDescent="0.45">
      <c r="A3186" s="51" t="s">
        <v>4538</v>
      </c>
      <c r="B3186" s="174" t="s">
        <v>1042</v>
      </c>
      <c r="C3186" s="51" t="s">
        <v>3648</v>
      </c>
      <c r="D3186" s="51" t="s">
        <v>4568</v>
      </c>
      <c r="E3186" s="51" t="s">
        <v>1121</v>
      </c>
      <c r="F3186" s="51" t="s">
        <v>4544</v>
      </c>
      <c r="G3186" s="51" t="s">
        <v>4463</v>
      </c>
      <c r="H3186" s="51" t="s">
        <v>1100</v>
      </c>
      <c r="I3186" s="51">
        <v>24</v>
      </c>
      <c r="J3186" s="75">
        <v>1000</v>
      </c>
      <c r="L3186" s="75">
        <v>1340</v>
      </c>
      <c r="N3186" s="51" t="s">
        <v>722</v>
      </c>
      <c r="O3186" s="114">
        <v>-8</v>
      </c>
      <c r="P3186" s="51" t="s">
        <v>4565</v>
      </c>
      <c r="S3186" s="112">
        <v>-8</v>
      </c>
      <c r="AA3186" s="168">
        <v>0</v>
      </c>
      <c r="AC3186" s="169">
        <v>1</v>
      </c>
      <c r="AQ3186" s="174" t="s">
        <v>4613</v>
      </c>
      <c r="AR3186" s="53">
        <v>1.853</v>
      </c>
      <c r="AS3186" s="53">
        <v>9.7799999999999994</v>
      </c>
      <c r="AT3186" s="77"/>
      <c r="AU3186" s="276"/>
      <c r="AV3186" s="276">
        <v>10000</v>
      </c>
      <c r="AW3186" s="276">
        <v>0</v>
      </c>
      <c r="AX3186" s="95"/>
      <c r="AY3186" s="276">
        <v>97800</v>
      </c>
      <c r="AZ3186" s="95">
        <v>997.36821685874884</v>
      </c>
      <c r="BB3186" s="80" t="s">
        <v>722</v>
      </c>
      <c r="BC3186" s="174" t="s">
        <v>1126</v>
      </c>
      <c r="BD3186" s="51">
        <v>49.02</v>
      </c>
      <c r="BE3186" s="51">
        <v>0.21</v>
      </c>
      <c r="BF3186" s="51">
        <v>0.49</v>
      </c>
      <c r="BG3186" s="51">
        <v>0.03</v>
      </c>
      <c r="BH3186" s="51">
        <v>11.17</v>
      </c>
      <c r="BI3186" s="51">
        <v>0.11</v>
      </c>
      <c r="BN3186" s="51">
        <v>17.71</v>
      </c>
      <c r="BO3186" s="51">
        <v>0.16</v>
      </c>
      <c r="BP3186" s="51">
        <v>0.35</v>
      </c>
      <c r="BQ3186" s="51">
        <v>0.04</v>
      </c>
      <c r="BR3186" s="51">
        <v>9.44</v>
      </c>
      <c r="BS3186" s="51">
        <v>0.1</v>
      </c>
      <c r="BX3186" s="51">
        <v>8.69</v>
      </c>
      <c r="BY3186" s="51">
        <v>0.09</v>
      </c>
      <c r="BZ3186" s="51">
        <v>2.41</v>
      </c>
      <c r="CA3186" s="51">
        <v>0.15</v>
      </c>
      <c r="CB3186" s="51">
        <v>0.16</v>
      </c>
      <c r="CC3186" s="51">
        <v>0.02</v>
      </c>
      <c r="CD3186" s="51">
        <v>0.55000000000000004</v>
      </c>
      <c r="CE3186" s="51">
        <v>7.0000000000000007E-2</v>
      </c>
      <c r="CM3186" s="52"/>
      <c r="DH3186" s="51">
        <v>100</v>
      </c>
      <c r="DJ3186" s="51">
        <f t="shared" si="1420"/>
        <v>0</v>
      </c>
      <c r="DL3186" s="51" t="s">
        <v>827</v>
      </c>
      <c r="DO3186" s="348">
        <v>0.55000000000000004</v>
      </c>
      <c r="DQ3186" s="346">
        <v>0.27</v>
      </c>
      <c r="DU3186" s="52"/>
      <c r="DX3186" s="75">
        <f t="shared" si="1391"/>
        <v>49.02</v>
      </c>
      <c r="DY3186" s="51">
        <f t="shared" si="1392"/>
        <v>0.21</v>
      </c>
      <c r="DZ3186" s="75">
        <f t="shared" si="1393"/>
        <v>0.49</v>
      </c>
      <c r="EA3186" s="51">
        <f t="shared" si="1394"/>
        <v>0.03</v>
      </c>
      <c r="EB3186" s="75">
        <f t="shared" si="1395"/>
        <v>11.17</v>
      </c>
      <c r="EC3186" s="51">
        <f t="shared" si="1396"/>
        <v>0.11</v>
      </c>
      <c r="ED3186" s="75">
        <f t="shared" si="1397"/>
        <v>17.71</v>
      </c>
      <c r="EE3186" s="51">
        <f t="shared" si="1398"/>
        <v>0.16</v>
      </c>
      <c r="EF3186" s="75">
        <f t="shared" si="1399"/>
        <v>0.35</v>
      </c>
      <c r="EG3186" s="51">
        <f t="shared" si="1400"/>
        <v>0.04</v>
      </c>
      <c r="EH3186" s="75">
        <f t="shared" si="1401"/>
        <v>9.44</v>
      </c>
      <c r="EI3186" s="51">
        <f t="shared" si="1402"/>
        <v>0.1</v>
      </c>
      <c r="EJ3186" s="75">
        <f t="shared" si="1403"/>
        <v>8.69</v>
      </c>
      <c r="EK3186" s="51">
        <f t="shared" si="1404"/>
        <v>8.9999999999999983E-2</v>
      </c>
      <c r="EL3186" s="75">
        <f t="shared" si="1405"/>
        <v>2.41</v>
      </c>
      <c r="EM3186" s="51">
        <f t="shared" si="1406"/>
        <v>0.15</v>
      </c>
      <c r="EN3186" s="75">
        <f t="shared" si="1407"/>
        <v>0.16</v>
      </c>
      <c r="EO3186" s="51">
        <f t="shared" si="1408"/>
        <v>0.02</v>
      </c>
      <c r="EP3186" s="75">
        <f t="shared" si="1409"/>
        <v>0.55000000000000004</v>
      </c>
      <c r="EQ3186" s="51">
        <f t="shared" si="1410"/>
        <v>7.0000000000000021E-2</v>
      </c>
      <c r="ER3186" s="51">
        <f t="shared" si="1411"/>
        <v>100</v>
      </c>
      <c r="ES3186" s="51">
        <f t="shared" si="1412"/>
        <v>0</v>
      </c>
    </row>
    <row r="3187" spans="1:149" x14ac:dyDescent="0.45">
      <c r="A3187" s="51" t="s">
        <v>4538</v>
      </c>
      <c r="B3187" s="174" t="s">
        <v>1042</v>
      </c>
      <c r="C3187" s="51" t="s">
        <v>3648</v>
      </c>
      <c r="D3187" s="51" t="s">
        <v>4568</v>
      </c>
      <c r="E3187" s="51" t="s">
        <v>1121</v>
      </c>
      <c r="F3187" s="51" t="s">
        <v>4545</v>
      </c>
      <c r="G3187" s="51" t="s">
        <v>4463</v>
      </c>
      <c r="H3187" s="51" t="s">
        <v>1100</v>
      </c>
      <c r="I3187" s="51">
        <v>24</v>
      </c>
      <c r="J3187" s="75">
        <v>1000</v>
      </c>
      <c r="L3187" s="75">
        <v>1355</v>
      </c>
      <c r="N3187" s="51" t="s">
        <v>722</v>
      </c>
      <c r="O3187" s="114">
        <v>-7.9</v>
      </c>
      <c r="P3187" s="51" t="s">
        <v>4565</v>
      </c>
      <c r="S3187" s="112">
        <v>-7.9</v>
      </c>
      <c r="AA3187" s="168">
        <v>0</v>
      </c>
      <c r="AC3187" s="169">
        <v>1</v>
      </c>
      <c r="AQ3187" s="174" t="s">
        <v>4613</v>
      </c>
      <c r="AR3187" s="53">
        <v>1.8540000000000001</v>
      </c>
      <c r="AS3187" s="53">
        <v>9.5990000000000002</v>
      </c>
      <c r="AT3187" s="77"/>
      <c r="AU3187" s="276"/>
      <c r="AV3187" s="276">
        <v>10000</v>
      </c>
      <c r="AW3187" s="276">
        <v>0</v>
      </c>
      <c r="AX3187" s="95"/>
      <c r="AY3187" s="276">
        <v>95990</v>
      </c>
      <c r="AZ3187" s="95">
        <v>978.90976621954292</v>
      </c>
      <c r="BB3187" s="80" t="s">
        <v>722</v>
      </c>
      <c r="BC3187" s="174" t="s">
        <v>1126</v>
      </c>
      <c r="BD3187" s="51">
        <v>48.75</v>
      </c>
      <c r="BE3187" s="51">
        <v>0.28999999999999998</v>
      </c>
      <c r="BF3187" s="51">
        <v>0.52</v>
      </c>
      <c r="BG3187" s="51">
        <v>0.04</v>
      </c>
      <c r="BH3187" s="51">
        <v>11.57</v>
      </c>
      <c r="BI3187" s="51">
        <v>0.14000000000000001</v>
      </c>
      <c r="BN3187" s="51">
        <v>17.989999999999998</v>
      </c>
      <c r="BO3187" s="51">
        <v>0.21</v>
      </c>
      <c r="BP3187" s="51">
        <v>0.34</v>
      </c>
      <c r="BQ3187" s="51">
        <v>0.04</v>
      </c>
      <c r="BR3187" s="51">
        <v>8.81</v>
      </c>
      <c r="BS3187" s="51">
        <v>0.22</v>
      </c>
      <c r="BX3187" s="51">
        <v>8.92</v>
      </c>
      <c r="BY3187" s="51">
        <v>0.12</v>
      </c>
      <c r="BZ3187" s="51">
        <v>2.39</v>
      </c>
      <c r="CA3187" s="51">
        <v>0.13</v>
      </c>
      <c r="CB3187" s="51">
        <v>0.15</v>
      </c>
      <c r="CC3187" s="51">
        <v>0.02</v>
      </c>
      <c r="CD3187" s="51">
        <v>0.56999999999999995</v>
      </c>
      <c r="CE3187" s="51">
        <v>0.09</v>
      </c>
      <c r="CM3187" s="52"/>
      <c r="DH3187" s="51">
        <v>100</v>
      </c>
      <c r="DJ3187" s="51">
        <f t="shared" si="1420"/>
        <v>0</v>
      </c>
      <c r="DL3187" s="51" t="s">
        <v>827</v>
      </c>
      <c r="DO3187" s="348">
        <v>0.85</v>
      </c>
      <c r="DQ3187" s="346">
        <v>0.31</v>
      </c>
      <c r="DU3187" s="52"/>
      <c r="DX3187" s="75">
        <f t="shared" si="1391"/>
        <v>48.75</v>
      </c>
      <c r="DY3187" s="51">
        <f t="shared" si="1392"/>
        <v>0.28999999999999998</v>
      </c>
      <c r="DZ3187" s="75">
        <f t="shared" si="1393"/>
        <v>0.52</v>
      </c>
      <c r="EA3187" s="51">
        <f t="shared" si="1394"/>
        <v>0.04</v>
      </c>
      <c r="EB3187" s="75">
        <f t="shared" si="1395"/>
        <v>11.57</v>
      </c>
      <c r="EC3187" s="51">
        <f t="shared" si="1396"/>
        <v>0.14000000000000001</v>
      </c>
      <c r="ED3187" s="75">
        <f t="shared" si="1397"/>
        <v>17.989999999999998</v>
      </c>
      <c r="EE3187" s="51">
        <f t="shared" si="1398"/>
        <v>0.21</v>
      </c>
      <c r="EF3187" s="75">
        <f t="shared" si="1399"/>
        <v>0.34</v>
      </c>
      <c r="EG3187" s="51">
        <f t="shared" si="1400"/>
        <v>0.04</v>
      </c>
      <c r="EH3187" s="75">
        <f t="shared" si="1401"/>
        <v>8.81</v>
      </c>
      <c r="EI3187" s="51">
        <f t="shared" si="1402"/>
        <v>0.22</v>
      </c>
      <c r="EJ3187" s="75">
        <f t="shared" si="1403"/>
        <v>8.92</v>
      </c>
      <c r="EK3187" s="51">
        <f t="shared" si="1404"/>
        <v>0.12</v>
      </c>
      <c r="EL3187" s="75">
        <f t="shared" si="1405"/>
        <v>2.39</v>
      </c>
      <c r="EM3187" s="51">
        <f t="shared" si="1406"/>
        <v>0.13</v>
      </c>
      <c r="EN3187" s="75">
        <f t="shared" si="1407"/>
        <v>0.15</v>
      </c>
      <c r="EO3187" s="51">
        <f t="shared" si="1408"/>
        <v>0.02</v>
      </c>
      <c r="EP3187" s="75">
        <f t="shared" si="1409"/>
        <v>0.56999999999999995</v>
      </c>
      <c r="EQ3187" s="51">
        <f t="shared" si="1410"/>
        <v>0.09</v>
      </c>
      <c r="ER3187" s="51">
        <f t="shared" si="1411"/>
        <v>100</v>
      </c>
      <c r="ES3187" s="51">
        <f t="shared" si="1412"/>
        <v>0</v>
      </c>
    </row>
    <row r="3188" spans="1:149" x14ac:dyDescent="0.45">
      <c r="A3188" s="51" t="s">
        <v>4538</v>
      </c>
      <c r="B3188" s="174" t="s">
        <v>1042</v>
      </c>
      <c r="C3188" s="51" t="s">
        <v>3648</v>
      </c>
      <c r="D3188" s="51" t="s">
        <v>4568</v>
      </c>
      <c r="E3188" s="51" t="s">
        <v>1121</v>
      </c>
      <c r="F3188" s="51" t="s">
        <v>4546</v>
      </c>
      <c r="G3188" s="51" t="s">
        <v>4463</v>
      </c>
      <c r="H3188" s="51" t="s">
        <v>1100</v>
      </c>
      <c r="I3188" s="51">
        <v>24</v>
      </c>
      <c r="J3188" s="75">
        <v>1000</v>
      </c>
      <c r="L3188" s="75">
        <v>1355</v>
      </c>
      <c r="N3188" s="51" t="s">
        <v>722</v>
      </c>
      <c r="O3188" s="114">
        <v>-7.9</v>
      </c>
      <c r="P3188" s="51" t="s">
        <v>4565</v>
      </c>
      <c r="S3188" s="112">
        <v>-7.9</v>
      </c>
      <c r="AA3188" s="168">
        <v>0</v>
      </c>
      <c r="AC3188" s="169">
        <v>1</v>
      </c>
      <c r="AQ3188" s="174" t="s">
        <v>4613</v>
      </c>
      <c r="AR3188" s="53">
        <v>1.8540000000000001</v>
      </c>
      <c r="AS3188" s="53">
        <v>9.5990000000000002</v>
      </c>
      <c r="AT3188" s="77"/>
      <c r="AU3188" s="276"/>
      <c r="AV3188" s="276">
        <v>10000</v>
      </c>
      <c r="AW3188" s="276">
        <v>0</v>
      </c>
      <c r="AX3188" s="95"/>
      <c r="AY3188" s="276">
        <v>95990</v>
      </c>
      <c r="AZ3188" s="95">
        <v>978.90976621954292</v>
      </c>
      <c r="BB3188" s="80" t="s">
        <v>722</v>
      </c>
      <c r="BC3188" s="174" t="s">
        <v>1126</v>
      </c>
      <c r="BD3188" s="51">
        <v>49.39</v>
      </c>
      <c r="BE3188" s="51">
        <v>0.35</v>
      </c>
      <c r="BF3188" s="51">
        <v>0.43</v>
      </c>
      <c r="BG3188" s="51">
        <v>0.03</v>
      </c>
      <c r="BH3188" s="51">
        <v>10.38</v>
      </c>
      <c r="BI3188" s="51">
        <v>0.1</v>
      </c>
      <c r="BN3188" s="51">
        <v>17.98</v>
      </c>
      <c r="BO3188" s="51">
        <v>0.15</v>
      </c>
      <c r="BP3188" s="51">
        <v>0.36</v>
      </c>
      <c r="BQ3188" s="51">
        <v>0.02</v>
      </c>
      <c r="BR3188" s="51">
        <v>10.41</v>
      </c>
      <c r="BS3188" s="51">
        <v>0.12</v>
      </c>
      <c r="BX3188" s="51">
        <v>8.2100000000000009</v>
      </c>
      <c r="BY3188" s="51">
        <v>0.17</v>
      </c>
      <c r="BZ3188" s="51">
        <v>2.19</v>
      </c>
      <c r="CA3188" s="51">
        <v>0.1</v>
      </c>
      <c r="CB3188" s="51">
        <v>0.13</v>
      </c>
      <c r="CC3188" s="51">
        <v>0.02</v>
      </c>
      <c r="CD3188" s="51">
        <v>0.51</v>
      </c>
      <c r="CE3188" s="51">
        <v>7.0000000000000007E-2</v>
      </c>
      <c r="CM3188" s="52"/>
      <c r="DH3188" s="51">
        <v>100</v>
      </c>
      <c r="DJ3188" s="51">
        <f t="shared" si="1420"/>
        <v>0</v>
      </c>
      <c r="DL3188" s="51" t="s">
        <v>827</v>
      </c>
      <c r="DO3188" s="348">
        <v>0.53</v>
      </c>
      <c r="DQ3188" s="346">
        <v>0.28999999999999998</v>
      </c>
      <c r="DU3188" s="52"/>
      <c r="DX3188" s="75">
        <f t="shared" si="1391"/>
        <v>49.39</v>
      </c>
      <c r="DY3188" s="51">
        <f t="shared" si="1392"/>
        <v>0.35</v>
      </c>
      <c r="DZ3188" s="75">
        <f t="shared" si="1393"/>
        <v>0.43</v>
      </c>
      <c r="EA3188" s="51">
        <f t="shared" si="1394"/>
        <v>0.03</v>
      </c>
      <c r="EB3188" s="75">
        <f t="shared" si="1395"/>
        <v>10.38</v>
      </c>
      <c r="EC3188" s="51">
        <f t="shared" si="1396"/>
        <v>0.1</v>
      </c>
      <c r="ED3188" s="75">
        <f t="shared" si="1397"/>
        <v>17.98</v>
      </c>
      <c r="EE3188" s="51">
        <f t="shared" si="1398"/>
        <v>0.15</v>
      </c>
      <c r="EF3188" s="75">
        <f t="shared" si="1399"/>
        <v>0.36</v>
      </c>
      <c r="EG3188" s="51">
        <f t="shared" si="1400"/>
        <v>0.02</v>
      </c>
      <c r="EH3188" s="75">
        <f t="shared" si="1401"/>
        <v>10.41</v>
      </c>
      <c r="EI3188" s="51">
        <f t="shared" si="1402"/>
        <v>0.12</v>
      </c>
      <c r="EJ3188" s="75">
        <f t="shared" si="1403"/>
        <v>8.2100000000000009</v>
      </c>
      <c r="EK3188" s="51">
        <f t="shared" si="1404"/>
        <v>0.17</v>
      </c>
      <c r="EL3188" s="75">
        <f t="shared" si="1405"/>
        <v>2.19</v>
      </c>
      <c r="EM3188" s="51">
        <f t="shared" si="1406"/>
        <v>0.1</v>
      </c>
      <c r="EN3188" s="75">
        <f t="shared" si="1407"/>
        <v>0.13</v>
      </c>
      <c r="EO3188" s="51">
        <f t="shared" si="1408"/>
        <v>0.02</v>
      </c>
      <c r="EP3188" s="75">
        <f t="shared" si="1409"/>
        <v>0.51</v>
      </c>
      <c r="EQ3188" s="51">
        <f t="shared" si="1410"/>
        <v>7.0000000000000007E-2</v>
      </c>
      <c r="ER3188" s="51">
        <f t="shared" si="1411"/>
        <v>100</v>
      </c>
      <c r="ES3188" s="51">
        <f t="shared" si="1412"/>
        <v>0</v>
      </c>
    </row>
    <row r="3189" spans="1:149" x14ac:dyDescent="0.45">
      <c r="A3189" s="51" t="s">
        <v>4538</v>
      </c>
      <c r="B3189" s="174" t="s">
        <v>1042</v>
      </c>
      <c r="C3189" s="51" t="s">
        <v>3648</v>
      </c>
      <c r="D3189" s="51" t="s">
        <v>4568</v>
      </c>
      <c r="E3189" s="51" t="s">
        <v>1121</v>
      </c>
      <c r="F3189" s="51" t="s">
        <v>4547</v>
      </c>
      <c r="G3189" s="51" t="s">
        <v>4463</v>
      </c>
      <c r="H3189" s="51" t="s">
        <v>1100</v>
      </c>
      <c r="I3189" s="51">
        <v>24</v>
      </c>
      <c r="J3189" s="75">
        <v>1000</v>
      </c>
      <c r="L3189" s="75">
        <v>1355</v>
      </c>
      <c r="N3189" s="51" t="s">
        <v>722</v>
      </c>
      <c r="O3189" s="114">
        <v>-7.8</v>
      </c>
      <c r="P3189" s="51" t="s">
        <v>4565</v>
      </c>
      <c r="S3189" s="112">
        <v>-7.8</v>
      </c>
      <c r="AA3189" s="168">
        <v>0</v>
      </c>
      <c r="AC3189" s="169">
        <v>1</v>
      </c>
      <c r="AQ3189" s="174" t="s">
        <v>4613</v>
      </c>
      <c r="AR3189" s="53">
        <v>1.8540000000000001</v>
      </c>
      <c r="AS3189" s="53">
        <v>9.5990000000000002</v>
      </c>
      <c r="AT3189" s="77"/>
      <c r="AU3189" s="276"/>
      <c r="AV3189" s="276">
        <v>10000</v>
      </c>
      <c r="AW3189" s="276">
        <v>0</v>
      </c>
      <c r="AX3189" s="95"/>
      <c r="AY3189" s="276">
        <v>95990</v>
      </c>
      <c r="AZ3189" s="95">
        <v>978.90976621954292</v>
      </c>
      <c r="BB3189" s="80" t="s">
        <v>722</v>
      </c>
      <c r="BC3189" s="174" t="s">
        <v>1126</v>
      </c>
      <c r="BD3189" s="51">
        <v>47.67</v>
      </c>
      <c r="BE3189" s="51">
        <v>0.18</v>
      </c>
      <c r="BF3189" s="51">
        <v>0.57999999999999996</v>
      </c>
      <c r="BG3189" s="51">
        <v>0.03</v>
      </c>
      <c r="BH3189" s="51">
        <v>13.47</v>
      </c>
      <c r="BI3189" s="51">
        <v>0.21</v>
      </c>
      <c r="BN3189" s="51">
        <v>18.48</v>
      </c>
      <c r="BO3189" s="51">
        <v>0.13</v>
      </c>
      <c r="BP3189" s="51">
        <v>0.33</v>
      </c>
      <c r="BQ3189" s="51">
        <v>0.03</v>
      </c>
      <c r="BR3189" s="51">
        <v>6.14</v>
      </c>
      <c r="BS3189" s="51">
        <v>0.21</v>
      </c>
      <c r="BX3189" s="51">
        <v>9.6300000000000008</v>
      </c>
      <c r="BY3189" s="51">
        <v>0.15</v>
      </c>
      <c r="BZ3189" s="51">
        <v>2.83</v>
      </c>
      <c r="CA3189" s="51">
        <v>0.06</v>
      </c>
      <c r="CB3189" s="51">
        <v>0.16</v>
      </c>
      <c r="CC3189" s="51">
        <v>0.01</v>
      </c>
      <c r="CD3189" s="51">
        <v>0.7</v>
      </c>
      <c r="CE3189" s="51">
        <v>0.03</v>
      </c>
      <c r="CM3189" s="52"/>
      <c r="DH3189" s="51">
        <v>100</v>
      </c>
      <c r="DJ3189" s="51">
        <f t="shared" si="1420"/>
        <v>0</v>
      </c>
      <c r="DL3189" s="51" t="s">
        <v>827</v>
      </c>
      <c r="DO3189" s="348">
        <v>0.49</v>
      </c>
      <c r="DQ3189" s="346">
        <v>0.23</v>
      </c>
      <c r="DU3189" s="52"/>
      <c r="DX3189" s="75">
        <f t="shared" si="1391"/>
        <v>47.67</v>
      </c>
      <c r="DY3189" s="51">
        <f t="shared" si="1392"/>
        <v>0.18</v>
      </c>
      <c r="DZ3189" s="75">
        <f t="shared" si="1393"/>
        <v>0.57999999999999996</v>
      </c>
      <c r="EA3189" s="51">
        <f t="shared" si="1394"/>
        <v>0.03</v>
      </c>
      <c r="EB3189" s="75">
        <f t="shared" si="1395"/>
        <v>13.47</v>
      </c>
      <c r="EC3189" s="51">
        <f t="shared" si="1396"/>
        <v>0.21</v>
      </c>
      <c r="ED3189" s="75">
        <f t="shared" si="1397"/>
        <v>18.48</v>
      </c>
      <c r="EE3189" s="51">
        <f t="shared" si="1398"/>
        <v>0.13</v>
      </c>
      <c r="EF3189" s="75">
        <f t="shared" si="1399"/>
        <v>0.33</v>
      </c>
      <c r="EG3189" s="51">
        <f t="shared" si="1400"/>
        <v>0.03</v>
      </c>
      <c r="EH3189" s="75">
        <f t="shared" si="1401"/>
        <v>6.14</v>
      </c>
      <c r="EI3189" s="51">
        <f t="shared" si="1402"/>
        <v>0.21</v>
      </c>
      <c r="EJ3189" s="75">
        <f t="shared" si="1403"/>
        <v>9.6300000000000008</v>
      </c>
      <c r="EK3189" s="51">
        <f t="shared" si="1404"/>
        <v>0.15</v>
      </c>
      <c r="EL3189" s="75">
        <f t="shared" si="1405"/>
        <v>2.83</v>
      </c>
      <c r="EM3189" s="51">
        <f t="shared" si="1406"/>
        <v>0.06</v>
      </c>
      <c r="EN3189" s="75">
        <f t="shared" si="1407"/>
        <v>0.16</v>
      </c>
      <c r="EO3189" s="51">
        <f t="shared" si="1408"/>
        <v>0.01</v>
      </c>
      <c r="EP3189" s="75">
        <f t="shared" si="1409"/>
        <v>0.7</v>
      </c>
      <c r="EQ3189" s="51">
        <f t="shared" si="1410"/>
        <v>0.03</v>
      </c>
      <c r="ER3189" s="51">
        <f t="shared" si="1411"/>
        <v>100</v>
      </c>
      <c r="ES3189" s="51">
        <f t="shared" si="1412"/>
        <v>0</v>
      </c>
    </row>
    <row r="3190" spans="1:149" x14ac:dyDescent="0.45">
      <c r="A3190" s="51" t="s">
        <v>4538</v>
      </c>
      <c r="B3190" s="174" t="s">
        <v>1042</v>
      </c>
      <c r="C3190" s="51" t="s">
        <v>3648</v>
      </c>
      <c r="D3190" s="51" t="s">
        <v>4568</v>
      </c>
      <c r="E3190" s="51" t="s">
        <v>1121</v>
      </c>
      <c r="F3190" s="51" t="s">
        <v>4548</v>
      </c>
      <c r="G3190" s="51" t="s">
        <v>4463</v>
      </c>
      <c r="H3190" s="51" t="s">
        <v>1100</v>
      </c>
      <c r="I3190" s="51">
        <v>24</v>
      </c>
      <c r="J3190" s="75">
        <v>1000</v>
      </c>
      <c r="L3190" s="75">
        <v>1340</v>
      </c>
      <c r="N3190" s="51" t="s">
        <v>722</v>
      </c>
      <c r="O3190" s="114">
        <v>-7.9</v>
      </c>
      <c r="P3190" s="51" t="s">
        <v>4565</v>
      </c>
      <c r="S3190" s="112">
        <v>-7.9</v>
      </c>
      <c r="AA3190" s="168">
        <v>0</v>
      </c>
      <c r="AC3190" s="169">
        <v>1</v>
      </c>
      <c r="AQ3190" s="174" t="s">
        <v>4613</v>
      </c>
      <c r="AR3190" s="53">
        <v>1.853</v>
      </c>
      <c r="AS3190" s="53">
        <v>9.7799999999999994</v>
      </c>
      <c r="AT3190" s="77"/>
      <c r="AU3190" s="276"/>
      <c r="AV3190" s="276">
        <v>10000</v>
      </c>
      <c r="AW3190" s="276">
        <v>0</v>
      </c>
      <c r="AX3190" s="95"/>
      <c r="AY3190" s="276">
        <v>97800</v>
      </c>
      <c r="AZ3190" s="95">
        <v>997.36821685874884</v>
      </c>
      <c r="BB3190" s="80" t="s">
        <v>722</v>
      </c>
      <c r="BC3190" s="174" t="s">
        <v>1126</v>
      </c>
      <c r="BD3190" s="51">
        <v>48.21</v>
      </c>
      <c r="BE3190" s="51">
        <v>0.2</v>
      </c>
      <c r="BF3190" s="51">
        <v>0.41</v>
      </c>
      <c r="BG3190" s="51">
        <v>0.04</v>
      </c>
      <c r="BH3190" s="51">
        <v>8.7200000000000006</v>
      </c>
      <c r="BI3190" s="51">
        <v>0.12</v>
      </c>
      <c r="BN3190" s="51">
        <v>19.22</v>
      </c>
      <c r="BO3190" s="51">
        <v>0.31</v>
      </c>
      <c r="BP3190" s="51">
        <v>0.38</v>
      </c>
      <c r="BQ3190" s="51">
        <v>0.04</v>
      </c>
      <c r="BR3190" s="51">
        <v>13.66</v>
      </c>
      <c r="BS3190" s="51">
        <v>0.1</v>
      </c>
      <c r="BX3190" s="51">
        <v>6.7</v>
      </c>
      <c r="BY3190" s="51">
        <v>0.19</v>
      </c>
      <c r="BZ3190" s="51">
        <v>2.12</v>
      </c>
      <c r="CA3190" s="51">
        <v>0.09</v>
      </c>
      <c r="CB3190" s="51">
        <v>0.1</v>
      </c>
      <c r="CC3190" s="51">
        <v>0.02</v>
      </c>
      <c r="CD3190" s="51">
        <v>0.48</v>
      </c>
      <c r="CE3190" s="51">
        <v>0.08</v>
      </c>
      <c r="CM3190" s="52"/>
      <c r="DH3190" s="51">
        <v>100</v>
      </c>
      <c r="DJ3190" s="51">
        <f t="shared" si="1420"/>
        <v>0</v>
      </c>
      <c r="DL3190" s="51" t="s">
        <v>827</v>
      </c>
      <c r="DO3190" s="348">
        <v>0.33</v>
      </c>
      <c r="DQ3190" s="346">
        <v>0.44</v>
      </c>
      <c r="DU3190" s="52"/>
      <c r="DX3190" s="75">
        <f t="shared" si="1391"/>
        <v>48.21</v>
      </c>
      <c r="DY3190" s="51">
        <f t="shared" si="1392"/>
        <v>0.2</v>
      </c>
      <c r="DZ3190" s="75">
        <f t="shared" si="1393"/>
        <v>0.40999999999999992</v>
      </c>
      <c r="EA3190" s="51">
        <f t="shared" si="1394"/>
        <v>3.9999999999999994E-2</v>
      </c>
      <c r="EB3190" s="75">
        <f t="shared" si="1395"/>
        <v>8.7200000000000006</v>
      </c>
      <c r="EC3190" s="51">
        <f t="shared" si="1396"/>
        <v>0.12</v>
      </c>
      <c r="ED3190" s="75">
        <f t="shared" si="1397"/>
        <v>19.22</v>
      </c>
      <c r="EE3190" s="51">
        <f t="shared" si="1398"/>
        <v>0.31</v>
      </c>
      <c r="EF3190" s="75">
        <f t="shared" si="1399"/>
        <v>0.38</v>
      </c>
      <c r="EG3190" s="51">
        <f t="shared" si="1400"/>
        <v>0.04</v>
      </c>
      <c r="EH3190" s="75">
        <f t="shared" si="1401"/>
        <v>13.66</v>
      </c>
      <c r="EI3190" s="51">
        <f t="shared" si="1402"/>
        <v>0.1</v>
      </c>
      <c r="EJ3190" s="75">
        <f t="shared" si="1403"/>
        <v>6.7</v>
      </c>
      <c r="EK3190" s="51">
        <f t="shared" si="1404"/>
        <v>0.19</v>
      </c>
      <c r="EL3190" s="75">
        <f t="shared" si="1405"/>
        <v>2.12</v>
      </c>
      <c r="EM3190" s="51">
        <f t="shared" si="1406"/>
        <v>0.09</v>
      </c>
      <c r="EN3190" s="75">
        <f t="shared" si="1407"/>
        <v>0.1</v>
      </c>
      <c r="EO3190" s="51">
        <f t="shared" si="1408"/>
        <v>0.02</v>
      </c>
      <c r="EP3190" s="75">
        <f t="shared" si="1409"/>
        <v>0.48</v>
      </c>
      <c r="EQ3190" s="51">
        <f t="shared" si="1410"/>
        <v>0.08</v>
      </c>
      <c r="ER3190" s="51">
        <f t="shared" si="1411"/>
        <v>100</v>
      </c>
      <c r="ES3190" s="51">
        <f t="shared" si="1412"/>
        <v>0</v>
      </c>
    </row>
    <row r="3191" spans="1:149" x14ac:dyDescent="0.45">
      <c r="A3191" s="51" t="s">
        <v>4538</v>
      </c>
      <c r="B3191" s="174" t="s">
        <v>1042</v>
      </c>
      <c r="C3191" s="51" t="s">
        <v>3648</v>
      </c>
      <c r="D3191" s="51" t="s">
        <v>4568</v>
      </c>
      <c r="E3191" s="51" t="s">
        <v>1121</v>
      </c>
      <c r="F3191" s="51" t="s">
        <v>4549</v>
      </c>
      <c r="G3191" s="51" t="s">
        <v>4463</v>
      </c>
      <c r="H3191" s="51" t="s">
        <v>1100</v>
      </c>
      <c r="I3191" s="51">
        <v>24</v>
      </c>
      <c r="J3191" s="75">
        <v>1000</v>
      </c>
      <c r="L3191" s="75">
        <v>1340</v>
      </c>
      <c r="N3191" s="51" t="s">
        <v>722</v>
      </c>
      <c r="O3191" s="114">
        <v>-8.9</v>
      </c>
      <c r="P3191" s="51" t="s">
        <v>4565</v>
      </c>
      <c r="S3191" s="112">
        <v>-8.9</v>
      </c>
      <c r="AA3191" s="168">
        <v>0</v>
      </c>
      <c r="AC3191" s="169">
        <v>1</v>
      </c>
      <c r="AQ3191" s="174" t="s">
        <v>4613</v>
      </c>
      <c r="AR3191" s="53">
        <v>1.853</v>
      </c>
      <c r="AS3191" s="53">
        <v>9.7799999999999994</v>
      </c>
      <c r="AT3191" s="77"/>
      <c r="AU3191" s="276"/>
      <c r="AV3191" s="276">
        <v>10000</v>
      </c>
      <c r="AW3191" s="276">
        <v>0</v>
      </c>
      <c r="AX3191" s="95"/>
      <c r="AY3191" s="276">
        <v>97800</v>
      </c>
      <c r="AZ3191" s="95">
        <v>997.36821685874884</v>
      </c>
      <c r="BB3191" s="80" t="s">
        <v>722</v>
      </c>
      <c r="BC3191" s="174" t="s">
        <v>1126</v>
      </c>
      <c r="BD3191" s="51">
        <v>48.84</v>
      </c>
      <c r="BE3191" s="51">
        <v>0.35</v>
      </c>
      <c r="BF3191" s="51">
        <v>0.43</v>
      </c>
      <c r="BG3191" s="51">
        <v>0.03</v>
      </c>
      <c r="BH3191" s="51">
        <v>9.67</v>
      </c>
      <c r="BI3191" s="51">
        <v>0.09</v>
      </c>
      <c r="BN3191" s="51">
        <v>21.45</v>
      </c>
      <c r="BO3191" s="51">
        <v>0.24</v>
      </c>
      <c r="BP3191" s="51">
        <v>0.34</v>
      </c>
      <c r="BQ3191" s="51">
        <v>0.03</v>
      </c>
      <c r="BR3191" s="51">
        <v>9.1</v>
      </c>
      <c r="BS3191" s="51">
        <v>0.09</v>
      </c>
      <c r="BX3191" s="51">
        <v>7.16</v>
      </c>
      <c r="BY3191" s="51">
        <v>0.33</v>
      </c>
      <c r="BZ3191" s="51">
        <v>2.42</v>
      </c>
      <c r="CA3191" s="51">
        <v>0.08</v>
      </c>
      <c r="CB3191" s="51">
        <v>0.12</v>
      </c>
      <c r="CC3191" s="51">
        <v>0.02</v>
      </c>
      <c r="CD3191" s="51">
        <v>0.46</v>
      </c>
      <c r="CE3191" s="51">
        <v>0.05</v>
      </c>
      <c r="CM3191" s="52"/>
      <c r="DH3191" s="51">
        <v>100</v>
      </c>
      <c r="DJ3191" s="51">
        <f t="shared" si="1420"/>
        <v>0</v>
      </c>
      <c r="DL3191" s="51" t="s">
        <v>827</v>
      </c>
      <c r="DO3191" s="348">
        <v>0.53</v>
      </c>
      <c r="DQ3191" s="346">
        <v>1.4999999999999999E-2</v>
      </c>
      <c r="DU3191" s="52"/>
      <c r="DX3191" s="75">
        <f t="shared" si="1391"/>
        <v>48.84</v>
      </c>
      <c r="DY3191" s="51">
        <f t="shared" si="1392"/>
        <v>0.35</v>
      </c>
      <c r="DZ3191" s="75">
        <f t="shared" si="1393"/>
        <v>0.43</v>
      </c>
      <c r="EA3191" s="51">
        <f t="shared" si="1394"/>
        <v>0.03</v>
      </c>
      <c r="EB3191" s="75">
        <f t="shared" si="1395"/>
        <v>9.67</v>
      </c>
      <c r="EC3191" s="51">
        <f t="shared" si="1396"/>
        <v>0.09</v>
      </c>
      <c r="ED3191" s="75">
        <f t="shared" si="1397"/>
        <v>21.45</v>
      </c>
      <c r="EE3191" s="51">
        <f t="shared" si="1398"/>
        <v>0.24</v>
      </c>
      <c r="EF3191" s="75">
        <f t="shared" si="1399"/>
        <v>0.34</v>
      </c>
      <c r="EG3191" s="51">
        <f t="shared" si="1400"/>
        <v>0.03</v>
      </c>
      <c r="EH3191" s="75">
        <f t="shared" si="1401"/>
        <v>9.1</v>
      </c>
      <c r="EI3191" s="51">
        <f t="shared" si="1402"/>
        <v>0.09</v>
      </c>
      <c r="EJ3191" s="75">
        <f t="shared" si="1403"/>
        <v>7.16</v>
      </c>
      <c r="EK3191" s="51">
        <f t="shared" si="1404"/>
        <v>0.33</v>
      </c>
      <c r="EL3191" s="75">
        <f t="shared" si="1405"/>
        <v>2.42</v>
      </c>
      <c r="EM3191" s="51">
        <f t="shared" si="1406"/>
        <v>0.08</v>
      </c>
      <c r="EN3191" s="75">
        <f t="shared" si="1407"/>
        <v>0.12</v>
      </c>
      <c r="EO3191" s="51">
        <f t="shared" si="1408"/>
        <v>0.02</v>
      </c>
      <c r="EP3191" s="75">
        <f t="shared" si="1409"/>
        <v>0.45999999999999996</v>
      </c>
      <c r="EQ3191" s="51">
        <f t="shared" si="1410"/>
        <v>4.9999999999999996E-2</v>
      </c>
      <c r="ER3191" s="51">
        <f t="shared" si="1411"/>
        <v>100</v>
      </c>
      <c r="ES3191" s="51">
        <f t="shared" si="1412"/>
        <v>0</v>
      </c>
    </row>
    <row r="3192" spans="1:149" x14ac:dyDescent="0.45">
      <c r="A3192" s="51" t="s">
        <v>4538</v>
      </c>
      <c r="B3192" s="174" t="s">
        <v>1042</v>
      </c>
      <c r="C3192" s="51" t="s">
        <v>3648</v>
      </c>
      <c r="D3192" s="51" t="s">
        <v>4568</v>
      </c>
      <c r="E3192" s="51" t="s">
        <v>1121</v>
      </c>
      <c r="F3192" s="51" t="s">
        <v>4550</v>
      </c>
      <c r="G3192" s="51" t="s">
        <v>4463</v>
      </c>
      <c r="H3192" s="51" t="s">
        <v>1100</v>
      </c>
      <c r="I3192" s="51">
        <v>24</v>
      </c>
      <c r="J3192" s="75">
        <v>1000</v>
      </c>
      <c r="L3192" s="75">
        <v>1345</v>
      </c>
      <c r="N3192" s="51" t="s">
        <v>722</v>
      </c>
      <c r="O3192" s="114">
        <v>-8.1999999999999993</v>
      </c>
      <c r="P3192" s="51" t="s">
        <v>4565</v>
      </c>
      <c r="S3192" s="112">
        <v>-8.1999999999999993</v>
      </c>
      <c r="AA3192" s="168">
        <v>0</v>
      </c>
      <c r="AC3192" s="169">
        <v>1</v>
      </c>
      <c r="AQ3192" s="174" t="s">
        <v>4613</v>
      </c>
      <c r="AR3192" s="53">
        <v>1.8540000000000001</v>
      </c>
      <c r="AS3192" s="53">
        <v>9.7189999999999994</v>
      </c>
      <c r="AT3192" s="77"/>
      <c r="AU3192" s="276"/>
      <c r="AV3192" s="276">
        <v>10000</v>
      </c>
      <c r="AW3192" s="276">
        <v>0</v>
      </c>
      <c r="AX3192" s="95"/>
      <c r="AY3192" s="276">
        <v>97190</v>
      </c>
      <c r="AZ3192" s="95">
        <v>991.14741305216558</v>
      </c>
      <c r="BB3192" s="80" t="s">
        <v>722</v>
      </c>
      <c r="BC3192" s="174" t="s">
        <v>1126</v>
      </c>
      <c r="BD3192" s="51">
        <v>48.81</v>
      </c>
      <c r="BE3192" s="51">
        <v>0.24</v>
      </c>
      <c r="BF3192" s="51">
        <v>0.41</v>
      </c>
      <c r="BG3192" s="51">
        <v>0.04</v>
      </c>
      <c r="BH3192" s="51">
        <v>8.9600000000000009</v>
      </c>
      <c r="BI3192" s="51">
        <v>0.15</v>
      </c>
      <c r="BN3192" s="51">
        <v>19.27</v>
      </c>
      <c r="BO3192" s="51">
        <v>0.23</v>
      </c>
      <c r="BP3192" s="51">
        <v>0.36</v>
      </c>
      <c r="BQ3192" s="51">
        <v>0.02</v>
      </c>
      <c r="BR3192" s="51">
        <v>12.29</v>
      </c>
      <c r="BS3192" s="51">
        <v>0.14000000000000001</v>
      </c>
      <c r="BX3192" s="51">
        <v>7.04</v>
      </c>
      <c r="BY3192" s="51">
        <v>0.2</v>
      </c>
      <c r="BZ3192" s="51">
        <v>2.31</v>
      </c>
      <c r="CA3192" s="51">
        <v>0.11</v>
      </c>
      <c r="CB3192" s="51">
        <v>0.11</v>
      </c>
      <c r="CC3192" s="51">
        <v>0.02</v>
      </c>
      <c r="CD3192" s="51">
        <v>0.44</v>
      </c>
      <c r="CE3192" s="51">
        <v>0.08</v>
      </c>
      <c r="CM3192" s="52"/>
      <c r="DH3192" s="51">
        <v>100</v>
      </c>
      <c r="DJ3192" s="51">
        <f t="shared" si="1420"/>
        <v>0</v>
      </c>
      <c r="DL3192" s="51" t="s">
        <v>827</v>
      </c>
      <c r="DO3192" s="348">
        <v>0.49</v>
      </c>
      <c r="DQ3192" s="346">
        <v>0.19</v>
      </c>
      <c r="DU3192" s="52"/>
      <c r="DX3192" s="75">
        <f t="shared" si="1391"/>
        <v>48.81</v>
      </c>
      <c r="DY3192" s="51">
        <f t="shared" si="1392"/>
        <v>0.24</v>
      </c>
      <c r="DZ3192" s="75">
        <f t="shared" si="1393"/>
        <v>0.40999999999999992</v>
      </c>
      <c r="EA3192" s="51">
        <f t="shared" si="1394"/>
        <v>3.9999999999999994E-2</v>
      </c>
      <c r="EB3192" s="75">
        <f t="shared" si="1395"/>
        <v>8.9600000000000009</v>
      </c>
      <c r="EC3192" s="51">
        <f t="shared" si="1396"/>
        <v>0.15000000000000002</v>
      </c>
      <c r="ED3192" s="75">
        <f t="shared" si="1397"/>
        <v>19.27</v>
      </c>
      <c r="EE3192" s="51">
        <f t="shared" si="1398"/>
        <v>0.23</v>
      </c>
      <c r="EF3192" s="75">
        <f t="shared" si="1399"/>
        <v>0.36</v>
      </c>
      <c r="EG3192" s="51">
        <f t="shared" si="1400"/>
        <v>0.02</v>
      </c>
      <c r="EH3192" s="75">
        <f t="shared" si="1401"/>
        <v>12.29</v>
      </c>
      <c r="EI3192" s="51">
        <f t="shared" si="1402"/>
        <v>0.14000000000000001</v>
      </c>
      <c r="EJ3192" s="75">
        <f t="shared" si="1403"/>
        <v>7.04</v>
      </c>
      <c r="EK3192" s="51">
        <f t="shared" si="1404"/>
        <v>0.2</v>
      </c>
      <c r="EL3192" s="75">
        <f t="shared" si="1405"/>
        <v>2.31</v>
      </c>
      <c r="EM3192" s="51">
        <f t="shared" si="1406"/>
        <v>0.11</v>
      </c>
      <c r="EN3192" s="75">
        <f t="shared" si="1407"/>
        <v>0.11</v>
      </c>
      <c r="EO3192" s="51">
        <f t="shared" si="1408"/>
        <v>0.02</v>
      </c>
      <c r="EP3192" s="75">
        <f t="shared" si="1409"/>
        <v>0.44</v>
      </c>
      <c r="EQ3192" s="51">
        <f t="shared" si="1410"/>
        <v>0.08</v>
      </c>
      <c r="ER3192" s="51">
        <f t="shared" si="1411"/>
        <v>100</v>
      </c>
      <c r="ES3192" s="51">
        <f t="shared" si="1412"/>
        <v>0</v>
      </c>
    </row>
    <row r="3193" spans="1:149" x14ac:dyDescent="0.45">
      <c r="A3193" s="51" t="s">
        <v>4538</v>
      </c>
      <c r="B3193" s="174" t="s">
        <v>1042</v>
      </c>
      <c r="C3193" s="51" t="s">
        <v>3648</v>
      </c>
      <c r="D3193" s="51" t="s">
        <v>4568</v>
      </c>
      <c r="E3193" s="51" t="s">
        <v>1121</v>
      </c>
      <c r="F3193" s="51" t="s">
        <v>4551</v>
      </c>
      <c r="G3193" s="51" t="s">
        <v>4463</v>
      </c>
      <c r="H3193" s="51" t="s">
        <v>1100</v>
      </c>
      <c r="I3193" s="51">
        <v>24</v>
      </c>
      <c r="J3193" s="75">
        <v>1000</v>
      </c>
      <c r="L3193" s="75">
        <v>1345</v>
      </c>
      <c r="N3193" s="51" t="s">
        <v>722</v>
      </c>
      <c r="O3193" s="114">
        <v>-7.8</v>
      </c>
      <c r="P3193" s="51" t="s">
        <v>4565</v>
      </c>
      <c r="S3193" s="112">
        <v>-7.8</v>
      </c>
      <c r="AA3193" s="168">
        <v>0</v>
      </c>
      <c r="AC3193" s="169">
        <v>1</v>
      </c>
      <c r="AQ3193" s="174" t="s">
        <v>4613</v>
      </c>
      <c r="AR3193" s="53">
        <v>1.8540000000000001</v>
      </c>
      <c r="AS3193" s="53">
        <v>9.7189999999999994</v>
      </c>
      <c r="AT3193" s="77"/>
      <c r="AU3193" s="276"/>
      <c r="AV3193" s="276">
        <v>10000</v>
      </c>
      <c r="AW3193" s="276">
        <v>0</v>
      </c>
      <c r="AX3193" s="95"/>
      <c r="AY3193" s="276">
        <v>97190</v>
      </c>
      <c r="AZ3193" s="95">
        <v>991.14741305216558</v>
      </c>
      <c r="BB3193" s="80" t="s">
        <v>722</v>
      </c>
      <c r="BC3193" s="174" t="s">
        <v>1126</v>
      </c>
      <c r="BD3193" s="51">
        <v>48.34</v>
      </c>
      <c r="BE3193" s="51">
        <v>0.19</v>
      </c>
      <c r="BF3193" s="51">
        <v>0.44</v>
      </c>
      <c r="BG3193" s="51">
        <v>0.02</v>
      </c>
      <c r="BH3193" s="51">
        <v>9.5500000000000007</v>
      </c>
      <c r="BI3193" s="51">
        <v>0.11</v>
      </c>
      <c r="BN3193" s="51">
        <v>18.170000000000002</v>
      </c>
      <c r="BO3193" s="51">
        <v>0.12</v>
      </c>
      <c r="BP3193" s="51">
        <v>0.36</v>
      </c>
      <c r="BQ3193" s="51">
        <v>0.04</v>
      </c>
      <c r="BR3193" s="51">
        <v>12.69</v>
      </c>
      <c r="BS3193" s="51">
        <v>0.1</v>
      </c>
      <c r="BX3193" s="51">
        <v>7.44</v>
      </c>
      <c r="BY3193" s="51">
        <v>0.2</v>
      </c>
      <c r="BZ3193" s="51">
        <v>2.4</v>
      </c>
      <c r="CA3193" s="51">
        <v>0.06</v>
      </c>
      <c r="CB3193" s="51">
        <v>0.11</v>
      </c>
      <c r="CC3193" s="51">
        <v>0.01</v>
      </c>
      <c r="CD3193" s="51">
        <v>0.51</v>
      </c>
      <c r="CE3193" s="51">
        <v>0.05</v>
      </c>
      <c r="CM3193" s="52"/>
      <c r="DH3193" s="51">
        <v>100</v>
      </c>
      <c r="DJ3193" s="51">
        <f t="shared" si="1420"/>
        <v>0</v>
      </c>
      <c r="DL3193" s="51" t="s">
        <v>827</v>
      </c>
      <c r="DO3193" s="348">
        <v>0.43</v>
      </c>
      <c r="DQ3193" s="346">
        <v>0.38</v>
      </c>
      <c r="DU3193" s="52"/>
      <c r="DX3193" s="75">
        <f t="shared" si="1391"/>
        <v>48.34</v>
      </c>
      <c r="DY3193" s="51">
        <f t="shared" si="1392"/>
        <v>0.19</v>
      </c>
      <c r="DZ3193" s="75">
        <f t="shared" si="1393"/>
        <v>0.44</v>
      </c>
      <c r="EA3193" s="51">
        <f t="shared" si="1394"/>
        <v>0.02</v>
      </c>
      <c r="EB3193" s="75">
        <f t="shared" si="1395"/>
        <v>9.5500000000000007</v>
      </c>
      <c r="EC3193" s="51">
        <f t="shared" si="1396"/>
        <v>0.11</v>
      </c>
      <c r="ED3193" s="75">
        <f t="shared" si="1397"/>
        <v>18.170000000000002</v>
      </c>
      <c r="EE3193" s="51">
        <f t="shared" si="1398"/>
        <v>0.12</v>
      </c>
      <c r="EF3193" s="75">
        <f t="shared" si="1399"/>
        <v>0.36</v>
      </c>
      <c r="EG3193" s="51">
        <f t="shared" si="1400"/>
        <v>0.04</v>
      </c>
      <c r="EH3193" s="75">
        <f t="shared" si="1401"/>
        <v>12.689999999999998</v>
      </c>
      <c r="EI3193" s="51">
        <f t="shared" si="1402"/>
        <v>9.9999999999999992E-2</v>
      </c>
      <c r="EJ3193" s="75">
        <f t="shared" si="1403"/>
        <v>7.44</v>
      </c>
      <c r="EK3193" s="51">
        <f t="shared" si="1404"/>
        <v>0.2</v>
      </c>
      <c r="EL3193" s="75">
        <f t="shared" si="1405"/>
        <v>2.4</v>
      </c>
      <c r="EM3193" s="51">
        <f t="shared" si="1406"/>
        <v>0.06</v>
      </c>
      <c r="EN3193" s="75">
        <f t="shared" si="1407"/>
        <v>0.11</v>
      </c>
      <c r="EO3193" s="51">
        <f t="shared" si="1408"/>
        <v>0.01</v>
      </c>
      <c r="EP3193" s="75">
        <f t="shared" si="1409"/>
        <v>0.51</v>
      </c>
      <c r="EQ3193" s="51">
        <f t="shared" si="1410"/>
        <v>0.05</v>
      </c>
      <c r="ER3193" s="51">
        <f t="shared" si="1411"/>
        <v>100</v>
      </c>
      <c r="ES3193" s="51">
        <f t="shared" si="1412"/>
        <v>0</v>
      </c>
    </row>
    <row r="3194" spans="1:149" x14ac:dyDescent="0.45">
      <c r="A3194" s="51" t="s">
        <v>4538</v>
      </c>
      <c r="B3194" s="174" t="s">
        <v>1042</v>
      </c>
      <c r="C3194" s="51" t="s">
        <v>3648</v>
      </c>
      <c r="D3194" s="51" t="s">
        <v>4568</v>
      </c>
      <c r="E3194" s="51" t="s">
        <v>1121</v>
      </c>
      <c r="F3194" s="51" t="s">
        <v>4552</v>
      </c>
      <c r="G3194" s="51" t="s">
        <v>4463</v>
      </c>
      <c r="H3194" s="51" t="s">
        <v>1100</v>
      </c>
      <c r="I3194" s="51">
        <v>24</v>
      </c>
      <c r="J3194" s="75">
        <v>1000</v>
      </c>
      <c r="L3194" s="75">
        <v>1345</v>
      </c>
      <c r="N3194" s="51" t="s">
        <v>722</v>
      </c>
      <c r="O3194" s="114">
        <v>-8.9</v>
      </c>
      <c r="P3194" s="51" t="s">
        <v>4566</v>
      </c>
      <c r="S3194" s="112">
        <v>-8.9</v>
      </c>
      <c r="AA3194" s="168">
        <v>0</v>
      </c>
      <c r="AC3194" s="169">
        <v>1</v>
      </c>
      <c r="AQ3194" s="174" t="s">
        <v>4613</v>
      </c>
      <c r="AR3194" s="53">
        <v>1.8540000000000001</v>
      </c>
      <c r="AS3194" s="53">
        <v>9.7189999999999994</v>
      </c>
      <c r="AT3194" s="77"/>
      <c r="AU3194" s="276"/>
      <c r="AV3194" s="276">
        <v>10000</v>
      </c>
      <c r="AW3194" s="276">
        <v>0</v>
      </c>
      <c r="AX3194" s="95"/>
      <c r="AY3194" s="276">
        <v>97190</v>
      </c>
      <c r="AZ3194" s="95">
        <v>991.14741305216558</v>
      </c>
      <c r="BB3194" s="80" t="s">
        <v>722</v>
      </c>
      <c r="BC3194" s="174" t="s">
        <v>1126</v>
      </c>
      <c r="BD3194" s="51">
        <v>47.15</v>
      </c>
      <c r="BE3194" s="51">
        <v>0.22</v>
      </c>
      <c r="BF3194" s="51">
        <v>0.34</v>
      </c>
      <c r="BG3194" s="51">
        <v>0.04</v>
      </c>
      <c r="BH3194" s="51">
        <v>7.53</v>
      </c>
      <c r="BI3194" s="51">
        <v>0.12</v>
      </c>
      <c r="BN3194" s="51">
        <v>21.29</v>
      </c>
      <c r="BO3194" s="51">
        <v>0.2</v>
      </c>
      <c r="BP3194" s="51">
        <v>0.34</v>
      </c>
      <c r="BQ3194" s="51">
        <v>0.04</v>
      </c>
      <c r="BR3194" s="51">
        <v>15.08</v>
      </c>
      <c r="BS3194" s="51">
        <v>0.11</v>
      </c>
      <c r="BX3194" s="51">
        <v>5.96</v>
      </c>
      <c r="BY3194" s="51">
        <v>0.16</v>
      </c>
      <c r="BZ3194" s="51">
        <v>1.83</v>
      </c>
      <c r="CA3194" s="51">
        <v>0.09</v>
      </c>
      <c r="CB3194" s="51">
        <v>0.09</v>
      </c>
      <c r="CC3194" s="51">
        <v>0.02</v>
      </c>
      <c r="CD3194" s="51">
        <v>0.39</v>
      </c>
      <c r="CE3194" s="51">
        <v>0.04</v>
      </c>
      <c r="CM3194" s="52"/>
      <c r="DH3194" s="51">
        <v>100</v>
      </c>
      <c r="DJ3194" s="51">
        <f t="shared" si="1420"/>
        <v>0</v>
      </c>
      <c r="DL3194" s="51" t="s">
        <v>827</v>
      </c>
      <c r="DO3194" s="348">
        <v>0.35</v>
      </c>
      <c r="DQ3194" s="346">
        <v>5.0999999999999997E-2</v>
      </c>
      <c r="DU3194" s="52"/>
      <c r="DX3194" s="75">
        <f t="shared" si="1391"/>
        <v>47.15</v>
      </c>
      <c r="DY3194" s="51">
        <f t="shared" si="1392"/>
        <v>0.21999999999999997</v>
      </c>
      <c r="DZ3194" s="75">
        <f t="shared" si="1393"/>
        <v>0.34</v>
      </c>
      <c r="EA3194" s="51">
        <f t="shared" si="1394"/>
        <v>0.04</v>
      </c>
      <c r="EB3194" s="75">
        <f t="shared" si="1395"/>
        <v>7.53</v>
      </c>
      <c r="EC3194" s="51">
        <f t="shared" si="1396"/>
        <v>0.12</v>
      </c>
      <c r="ED3194" s="75">
        <f t="shared" si="1397"/>
        <v>21.29</v>
      </c>
      <c r="EE3194" s="51">
        <f t="shared" si="1398"/>
        <v>0.19999999999999998</v>
      </c>
      <c r="EF3194" s="75">
        <f t="shared" si="1399"/>
        <v>0.34</v>
      </c>
      <c r="EG3194" s="51">
        <f t="shared" si="1400"/>
        <v>0.04</v>
      </c>
      <c r="EH3194" s="75">
        <f t="shared" si="1401"/>
        <v>15.079999999999998</v>
      </c>
      <c r="EI3194" s="51">
        <f t="shared" si="1402"/>
        <v>0.10999999999999999</v>
      </c>
      <c r="EJ3194" s="75">
        <f t="shared" si="1403"/>
        <v>5.96</v>
      </c>
      <c r="EK3194" s="51">
        <f t="shared" si="1404"/>
        <v>0.16</v>
      </c>
      <c r="EL3194" s="75">
        <f t="shared" si="1405"/>
        <v>1.83</v>
      </c>
      <c r="EM3194" s="51">
        <f t="shared" si="1406"/>
        <v>0.09</v>
      </c>
      <c r="EN3194" s="75">
        <f t="shared" si="1407"/>
        <v>0.09</v>
      </c>
      <c r="EO3194" s="51">
        <f t="shared" si="1408"/>
        <v>0.02</v>
      </c>
      <c r="EP3194" s="75">
        <f t="shared" si="1409"/>
        <v>0.39</v>
      </c>
      <c r="EQ3194" s="51">
        <f t="shared" si="1410"/>
        <v>0.04</v>
      </c>
      <c r="ER3194" s="51">
        <f t="shared" si="1411"/>
        <v>100</v>
      </c>
      <c r="ES3194" s="51">
        <f t="shared" si="1412"/>
        <v>0</v>
      </c>
    </row>
    <row r="3195" spans="1:149" x14ac:dyDescent="0.45">
      <c r="A3195" s="51" t="s">
        <v>4538</v>
      </c>
      <c r="B3195" s="174" t="s">
        <v>1042</v>
      </c>
      <c r="C3195" s="51" t="s">
        <v>3648</v>
      </c>
      <c r="D3195" s="51" t="s">
        <v>4568</v>
      </c>
      <c r="E3195" s="51" t="s">
        <v>1121</v>
      </c>
      <c r="F3195" s="51" t="s">
        <v>4553</v>
      </c>
      <c r="G3195" s="51" t="s">
        <v>4463</v>
      </c>
      <c r="H3195" s="51" t="s">
        <v>1100</v>
      </c>
      <c r="I3195" s="51">
        <v>24</v>
      </c>
      <c r="J3195" s="75">
        <v>1000</v>
      </c>
      <c r="L3195" s="75">
        <v>1345</v>
      </c>
      <c r="N3195" s="51" t="s">
        <v>722</v>
      </c>
      <c r="O3195" s="114">
        <v>-10.7</v>
      </c>
      <c r="P3195" s="51" t="s">
        <v>4567</v>
      </c>
      <c r="S3195" s="112">
        <v>-10.7</v>
      </c>
      <c r="AA3195" s="168">
        <v>0</v>
      </c>
      <c r="AC3195" s="169">
        <v>1</v>
      </c>
      <c r="AQ3195" s="174" t="s">
        <v>4613</v>
      </c>
      <c r="AR3195" s="53">
        <v>1.8540000000000001</v>
      </c>
      <c r="AS3195" s="53">
        <v>9.7189999999999994</v>
      </c>
      <c r="AT3195" s="77"/>
      <c r="AU3195" s="276"/>
      <c r="AV3195" s="276">
        <v>10000</v>
      </c>
      <c r="AW3195" s="276">
        <v>0</v>
      </c>
      <c r="AX3195" s="95"/>
      <c r="AY3195" s="276">
        <v>97190</v>
      </c>
      <c r="AZ3195" s="95">
        <v>991.14741305216558</v>
      </c>
      <c r="BB3195" s="80" t="s">
        <v>722</v>
      </c>
      <c r="BC3195" s="174" t="s">
        <v>1126</v>
      </c>
      <c r="BD3195" s="51">
        <v>46.07</v>
      </c>
      <c r="BE3195" s="51">
        <v>0.26</v>
      </c>
      <c r="BF3195" s="51">
        <v>0.35</v>
      </c>
      <c r="BG3195" s="51">
        <v>0.05</v>
      </c>
      <c r="BH3195" s="51">
        <v>7.52</v>
      </c>
      <c r="BI3195" s="51">
        <v>0.23</v>
      </c>
      <c r="BN3195" s="51">
        <v>23.16</v>
      </c>
      <c r="BO3195" s="51">
        <v>0.22</v>
      </c>
      <c r="BP3195" s="51">
        <v>0.33</v>
      </c>
      <c r="BQ3195" s="51">
        <v>0.04</v>
      </c>
      <c r="BR3195" s="51">
        <v>14.2</v>
      </c>
      <c r="BS3195" s="51">
        <v>0.17</v>
      </c>
      <c r="BX3195" s="51">
        <v>6.04</v>
      </c>
      <c r="BY3195" s="51">
        <v>0.2</v>
      </c>
      <c r="BZ3195" s="51">
        <v>1.87</v>
      </c>
      <c r="CA3195" s="51">
        <v>0.06</v>
      </c>
      <c r="CB3195" s="51">
        <v>0.08</v>
      </c>
      <c r="CC3195" s="51">
        <v>0.01</v>
      </c>
      <c r="CD3195" s="51">
        <v>0.39</v>
      </c>
      <c r="CE3195" s="51">
        <v>0.06</v>
      </c>
      <c r="CM3195" s="52"/>
      <c r="DH3195" s="51">
        <v>100</v>
      </c>
      <c r="DJ3195" s="51">
        <f t="shared" si="1420"/>
        <v>0</v>
      </c>
      <c r="DL3195" s="51" t="s">
        <v>827</v>
      </c>
      <c r="DO3195" s="348">
        <v>0.26</v>
      </c>
      <c r="DQ3195" s="346">
        <v>6.7999999999999996E-3</v>
      </c>
      <c r="DU3195" s="52"/>
      <c r="DX3195" s="75">
        <f t="shared" si="1391"/>
        <v>46.07</v>
      </c>
      <c r="DY3195" s="51">
        <f t="shared" si="1392"/>
        <v>0.26</v>
      </c>
      <c r="DZ3195" s="75">
        <f t="shared" si="1393"/>
        <v>0.35</v>
      </c>
      <c r="EA3195" s="51">
        <f t="shared" si="1394"/>
        <v>0.05</v>
      </c>
      <c r="EB3195" s="75">
        <f t="shared" si="1395"/>
        <v>7.5199999999999987</v>
      </c>
      <c r="EC3195" s="51">
        <f t="shared" si="1396"/>
        <v>0.22999999999999998</v>
      </c>
      <c r="ED3195" s="75">
        <f t="shared" si="1397"/>
        <v>23.16</v>
      </c>
      <c r="EE3195" s="51">
        <f t="shared" si="1398"/>
        <v>0.22</v>
      </c>
      <c r="EF3195" s="75">
        <f t="shared" si="1399"/>
        <v>0.33</v>
      </c>
      <c r="EG3195" s="51">
        <f t="shared" si="1400"/>
        <v>0.04</v>
      </c>
      <c r="EH3195" s="75">
        <f t="shared" si="1401"/>
        <v>14.2</v>
      </c>
      <c r="EI3195" s="51">
        <f t="shared" si="1402"/>
        <v>0.17</v>
      </c>
      <c r="EJ3195" s="75">
        <f t="shared" si="1403"/>
        <v>6.04</v>
      </c>
      <c r="EK3195" s="51">
        <f t="shared" si="1404"/>
        <v>0.2</v>
      </c>
      <c r="EL3195" s="75">
        <f t="shared" si="1405"/>
        <v>1.87</v>
      </c>
      <c r="EM3195" s="51">
        <f t="shared" si="1406"/>
        <v>0.06</v>
      </c>
      <c r="EN3195" s="75">
        <f t="shared" si="1407"/>
        <v>0.08</v>
      </c>
      <c r="EO3195" s="51">
        <f t="shared" si="1408"/>
        <v>0.01</v>
      </c>
      <c r="EP3195" s="75">
        <f t="shared" si="1409"/>
        <v>0.39</v>
      </c>
      <c r="EQ3195" s="51">
        <f t="shared" si="1410"/>
        <v>0.06</v>
      </c>
      <c r="ER3195" s="51">
        <f t="shared" si="1411"/>
        <v>100</v>
      </c>
      <c r="ES3195" s="51">
        <f t="shared" si="1412"/>
        <v>0</v>
      </c>
    </row>
    <row r="3196" spans="1:149" x14ac:dyDescent="0.45">
      <c r="A3196" s="51" t="s">
        <v>4538</v>
      </c>
      <c r="B3196" s="174" t="s">
        <v>1042</v>
      </c>
      <c r="C3196" s="51" t="s">
        <v>3648</v>
      </c>
      <c r="D3196" s="51" t="s">
        <v>4568</v>
      </c>
      <c r="E3196" s="51" t="s">
        <v>1121</v>
      </c>
      <c r="F3196" s="51" t="s">
        <v>4554</v>
      </c>
      <c r="G3196" s="51" t="s">
        <v>4463</v>
      </c>
      <c r="H3196" s="51" t="s">
        <v>1100</v>
      </c>
      <c r="I3196" s="51">
        <v>4.5</v>
      </c>
      <c r="J3196" s="75">
        <v>2000</v>
      </c>
      <c r="L3196" s="75">
        <v>1511</v>
      </c>
      <c r="N3196" s="51" t="s">
        <v>722</v>
      </c>
      <c r="O3196" s="114">
        <v>-8.1</v>
      </c>
      <c r="P3196" s="51" t="s">
        <v>4566</v>
      </c>
      <c r="S3196" s="112">
        <v>-8.1</v>
      </c>
      <c r="AA3196" s="168">
        <v>0</v>
      </c>
      <c r="AC3196" s="169">
        <v>1</v>
      </c>
      <c r="AQ3196" s="174" t="s">
        <v>4613</v>
      </c>
      <c r="AR3196" s="53">
        <v>4.3890000000000002</v>
      </c>
      <c r="AS3196" s="53">
        <v>58.33</v>
      </c>
      <c r="AT3196" s="77"/>
      <c r="AU3196" s="276"/>
      <c r="AV3196" s="276">
        <v>20000</v>
      </c>
      <c r="AW3196" s="276">
        <v>0</v>
      </c>
      <c r="AX3196" s="95"/>
      <c r="AY3196" s="276">
        <v>1166600</v>
      </c>
      <c r="AZ3196" s="95">
        <v>11724.184899599632</v>
      </c>
      <c r="BB3196" s="80" t="s">
        <v>722</v>
      </c>
      <c r="BC3196" s="174" t="s">
        <v>1126</v>
      </c>
      <c r="BD3196" s="51">
        <v>47.06</v>
      </c>
      <c r="BE3196" s="51">
        <v>0.26</v>
      </c>
      <c r="BF3196" s="51">
        <v>0.34</v>
      </c>
      <c r="BG3196" s="51">
        <v>0.02</v>
      </c>
      <c r="BH3196" s="51">
        <v>7.57</v>
      </c>
      <c r="BI3196" s="51">
        <v>0.13</v>
      </c>
      <c r="BN3196" s="51">
        <v>21.55</v>
      </c>
      <c r="BO3196" s="51">
        <v>0.28000000000000003</v>
      </c>
      <c r="BP3196" s="51">
        <v>0.35</v>
      </c>
      <c r="BQ3196" s="51">
        <v>0.03</v>
      </c>
      <c r="BR3196" s="51">
        <v>15.08</v>
      </c>
      <c r="BS3196" s="51">
        <v>0.2</v>
      </c>
      <c r="BX3196" s="51">
        <v>5.84</v>
      </c>
      <c r="BY3196" s="51">
        <v>0.23</v>
      </c>
      <c r="BZ3196" s="51">
        <v>1.75</v>
      </c>
      <c r="CA3196" s="51">
        <v>0.1</v>
      </c>
      <c r="CB3196" s="51">
        <v>0.08</v>
      </c>
      <c r="CC3196" s="51">
        <v>0.02</v>
      </c>
      <c r="CD3196" s="51">
        <v>0.38</v>
      </c>
      <c r="CE3196" s="51">
        <v>0.05</v>
      </c>
      <c r="CM3196" s="52"/>
      <c r="DH3196" s="51">
        <v>100</v>
      </c>
      <c r="DJ3196" s="51">
        <f t="shared" si="1420"/>
        <v>0</v>
      </c>
      <c r="DL3196" s="51" t="s">
        <v>827</v>
      </c>
      <c r="DO3196" s="348">
        <v>0.47</v>
      </c>
      <c r="DQ3196" s="346">
        <v>1.2999999999999999E-2</v>
      </c>
      <c r="DU3196" s="52"/>
      <c r="DX3196" s="75">
        <f t="shared" si="1391"/>
        <v>47.06</v>
      </c>
      <c r="DY3196" s="51">
        <f t="shared" si="1392"/>
        <v>0.26</v>
      </c>
      <c r="DZ3196" s="75">
        <f t="shared" si="1393"/>
        <v>0.34</v>
      </c>
      <c r="EA3196" s="51">
        <f t="shared" si="1394"/>
        <v>0.02</v>
      </c>
      <c r="EB3196" s="75">
        <f t="shared" si="1395"/>
        <v>7.57</v>
      </c>
      <c r="EC3196" s="51">
        <f t="shared" si="1396"/>
        <v>0.13</v>
      </c>
      <c r="ED3196" s="75">
        <f t="shared" si="1397"/>
        <v>21.55</v>
      </c>
      <c r="EE3196" s="51">
        <f t="shared" si="1398"/>
        <v>0.28000000000000003</v>
      </c>
      <c r="EF3196" s="75">
        <f t="shared" si="1399"/>
        <v>0.35</v>
      </c>
      <c r="EG3196" s="51">
        <f t="shared" si="1400"/>
        <v>0.03</v>
      </c>
      <c r="EH3196" s="75">
        <f t="shared" si="1401"/>
        <v>15.079999999999998</v>
      </c>
      <c r="EI3196" s="51">
        <f t="shared" si="1402"/>
        <v>0.19999999999999998</v>
      </c>
      <c r="EJ3196" s="75">
        <f t="shared" si="1403"/>
        <v>5.84</v>
      </c>
      <c r="EK3196" s="51">
        <f t="shared" si="1404"/>
        <v>0.23</v>
      </c>
      <c r="EL3196" s="75">
        <f t="shared" si="1405"/>
        <v>1.7500000000000002</v>
      </c>
      <c r="EM3196" s="51">
        <f t="shared" si="1406"/>
        <v>0.10000000000000002</v>
      </c>
      <c r="EN3196" s="75">
        <f t="shared" si="1407"/>
        <v>0.08</v>
      </c>
      <c r="EO3196" s="51">
        <f t="shared" si="1408"/>
        <v>0.02</v>
      </c>
      <c r="EP3196" s="75">
        <f t="shared" si="1409"/>
        <v>0.38</v>
      </c>
      <c r="EQ3196" s="51">
        <f t="shared" si="1410"/>
        <v>4.9999999999999996E-2</v>
      </c>
      <c r="ER3196" s="51">
        <f t="shared" si="1411"/>
        <v>100</v>
      </c>
      <c r="ES3196" s="51">
        <f t="shared" si="1412"/>
        <v>0</v>
      </c>
    </row>
    <row r="3197" spans="1:149" x14ac:dyDescent="0.45">
      <c r="A3197" s="51" t="s">
        <v>4538</v>
      </c>
      <c r="B3197" s="174" t="s">
        <v>1042</v>
      </c>
      <c r="C3197" s="51" t="s">
        <v>3648</v>
      </c>
      <c r="D3197" s="51" t="s">
        <v>4568</v>
      </c>
      <c r="E3197" s="51" t="s">
        <v>1121</v>
      </c>
      <c r="F3197" s="51" t="s">
        <v>4555</v>
      </c>
      <c r="G3197" s="51" t="s">
        <v>4463</v>
      </c>
      <c r="H3197" s="51" t="s">
        <v>1100</v>
      </c>
      <c r="I3197" s="51">
        <v>4.5</v>
      </c>
      <c r="J3197" s="75">
        <v>2000</v>
      </c>
      <c r="L3197" s="75">
        <v>1511</v>
      </c>
      <c r="N3197" s="51" t="s">
        <v>722</v>
      </c>
      <c r="O3197" s="114">
        <v>-7.7</v>
      </c>
      <c r="P3197" s="51" t="s">
        <v>4566</v>
      </c>
      <c r="S3197" s="112">
        <v>-7.7</v>
      </c>
      <c r="AA3197" s="168">
        <v>0</v>
      </c>
      <c r="AC3197" s="169">
        <v>1</v>
      </c>
      <c r="AQ3197" s="174" t="s">
        <v>4613</v>
      </c>
      <c r="AR3197" s="53">
        <v>4.3890000000000002</v>
      </c>
      <c r="AS3197" s="53">
        <v>58.33</v>
      </c>
      <c r="AT3197" s="77"/>
      <c r="AU3197" s="276"/>
      <c r="AV3197" s="276">
        <v>20000</v>
      </c>
      <c r="AW3197" s="276">
        <v>0</v>
      </c>
      <c r="AX3197" s="95"/>
      <c r="AY3197" s="276">
        <v>1166600</v>
      </c>
      <c r="AZ3197" s="95">
        <v>11724.184899599632</v>
      </c>
      <c r="BB3197" s="80" t="s">
        <v>722</v>
      </c>
      <c r="BC3197" s="174" t="s">
        <v>1126</v>
      </c>
      <c r="BD3197" s="51">
        <v>47.21</v>
      </c>
      <c r="BE3197" s="51">
        <v>0.21</v>
      </c>
      <c r="BF3197" s="51">
        <v>0.48</v>
      </c>
      <c r="BG3197" s="51">
        <v>0.04</v>
      </c>
      <c r="BH3197" s="51">
        <v>10.27</v>
      </c>
      <c r="BI3197" s="51">
        <v>0.11</v>
      </c>
      <c r="BN3197" s="51">
        <v>20.63</v>
      </c>
      <c r="BO3197" s="51">
        <v>0.21</v>
      </c>
      <c r="BP3197" s="51">
        <v>0.32</v>
      </c>
      <c r="BQ3197" s="51">
        <v>0.02</v>
      </c>
      <c r="BR3197" s="51">
        <v>10.31</v>
      </c>
      <c r="BS3197" s="51">
        <v>0.17</v>
      </c>
      <c r="BX3197" s="51">
        <v>7.51</v>
      </c>
      <c r="BY3197" s="51">
        <v>0.28999999999999998</v>
      </c>
      <c r="BZ3197" s="51">
        <v>2.63</v>
      </c>
      <c r="CA3197" s="51">
        <v>0.11</v>
      </c>
      <c r="CB3197" s="51">
        <v>0.13</v>
      </c>
      <c r="CC3197" s="51">
        <v>0.03</v>
      </c>
      <c r="CD3197" s="51">
        <v>0.51</v>
      </c>
      <c r="CE3197" s="51">
        <v>0.05</v>
      </c>
      <c r="CM3197" s="52"/>
      <c r="DH3197" s="51">
        <v>100</v>
      </c>
      <c r="DJ3197" s="51">
        <f t="shared" si="1420"/>
        <v>0</v>
      </c>
      <c r="DL3197" s="51" t="s">
        <v>827</v>
      </c>
      <c r="DO3197" s="348">
        <v>0.39</v>
      </c>
      <c r="DQ3197" s="346">
        <v>1.2E-2</v>
      </c>
      <c r="DU3197" s="52"/>
      <c r="DX3197" s="75">
        <f t="shared" si="1391"/>
        <v>47.21</v>
      </c>
      <c r="DY3197" s="51">
        <f t="shared" si="1392"/>
        <v>0.21</v>
      </c>
      <c r="DZ3197" s="75">
        <f t="shared" si="1393"/>
        <v>0.48</v>
      </c>
      <c r="EA3197" s="51">
        <f t="shared" si="1394"/>
        <v>0.04</v>
      </c>
      <c r="EB3197" s="75">
        <f t="shared" si="1395"/>
        <v>10.27</v>
      </c>
      <c r="EC3197" s="51">
        <f t="shared" si="1396"/>
        <v>0.11</v>
      </c>
      <c r="ED3197" s="75">
        <f t="shared" si="1397"/>
        <v>20.63</v>
      </c>
      <c r="EE3197" s="51">
        <f t="shared" si="1398"/>
        <v>0.21</v>
      </c>
      <c r="EF3197" s="75">
        <f t="shared" si="1399"/>
        <v>0.32</v>
      </c>
      <c r="EG3197" s="51">
        <f t="shared" si="1400"/>
        <v>0.02</v>
      </c>
      <c r="EH3197" s="75">
        <f t="shared" si="1401"/>
        <v>10.31</v>
      </c>
      <c r="EI3197" s="51">
        <f t="shared" si="1402"/>
        <v>0.17</v>
      </c>
      <c r="EJ3197" s="75">
        <f t="shared" si="1403"/>
        <v>7.51</v>
      </c>
      <c r="EK3197" s="51">
        <f t="shared" si="1404"/>
        <v>0.28999999999999998</v>
      </c>
      <c r="EL3197" s="75">
        <f t="shared" si="1405"/>
        <v>2.63</v>
      </c>
      <c r="EM3197" s="51">
        <f t="shared" si="1406"/>
        <v>0.11</v>
      </c>
      <c r="EN3197" s="75">
        <f t="shared" si="1407"/>
        <v>0.13</v>
      </c>
      <c r="EO3197" s="51">
        <f t="shared" si="1408"/>
        <v>0.03</v>
      </c>
      <c r="EP3197" s="75">
        <f t="shared" si="1409"/>
        <v>0.51</v>
      </c>
      <c r="EQ3197" s="51">
        <f t="shared" si="1410"/>
        <v>0.05</v>
      </c>
      <c r="ER3197" s="51">
        <f t="shared" si="1411"/>
        <v>100</v>
      </c>
      <c r="ES3197" s="51">
        <f t="shared" si="1412"/>
        <v>0</v>
      </c>
    </row>
    <row r="3198" spans="1:149" x14ac:dyDescent="0.45">
      <c r="A3198" s="51" t="s">
        <v>4538</v>
      </c>
      <c r="B3198" s="174" t="s">
        <v>1042</v>
      </c>
      <c r="C3198" s="51" t="s">
        <v>3648</v>
      </c>
      <c r="D3198" s="51" t="s">
        <v>4568</v>
      </c>
      <c r="E3198" s="51" t="s">
        <v>1121</v>
      </c>
      <c r="F3198" s="51" t="s">
        <v>4556</v>
      </c>
      <c r="G3198" s="51" t="s">
        <v>4463</v>
      </c>
      <c r="H3198" s="51" t="s">
        <v>1100</v>
      </c>
      <c r="I3198" s="51">
        <v>6</v>
      </c>
      <c r="J3198" s="75">
        <v>1000</v>
      </c>
      <c r="L3198" s="75">
        <v>1405</v>
      </c>
      <c r="N3198" s="51" t="s">
        <v>722</v>
      </c>
      <c r="O3198" s="114">
        <v>-8.3000000000000007</v>
      </c>
      <c r="P3198" s="51" t="s">
        <v>4566</v>
      </c>
      <c r="S3198" s="112">
        <v>-8.3000000000000007</v>
      </c>
      <c r="AA3198" s="168">
        <v>0</v>
      </c>
      <c r="AC3198" s="169">
        <v>1</v>
      </c>
      <c r="AQ3198" s="174" t="s">
        <v>4613</v>
      </c>
      <c r="AR3198" s="53">
        <v>1.853</v>
      </c>
      <c r="AS3198" s="53">
        <v>9.0419999999999998</v>
      </c>
      <c r="AT3198" s="77"/>
      <c r="AU3198" s="276"/>
      <c r="AV3198" s="276">
        <v>10000</v>
      </c>
      <c r="AW3198" s="276">
        <v>0</v>
      </c>
      <c r="AX3198" s="95"/>
      <c r="AY3198" s="276">
        <v>90420</v>
      </c>
      <c r="AZ3198" s="95">
        <v>922.10668883811934</v>
      </c>
      <c r="BB3198" s="80" t="s">
        <v>722</v>
      </c>
      <c r="BC3198" s="174" t="s">
        <v>1126</v>
      </c>
      <c r="BD3198" s="51">
        <v>47.57</v>
      </c>
      <c r="BE3198" s="51">
        <v>0.13</v>
      </c>
      <c r="BF3198" s="51">
        <v>0.46</v>
      </c>
      <c r="BG3198" s="51">
        <v>0.05</v>
      </c>
      <c r="BH3198" s="51">
        <v>10.44</v>
      </c>
      <c r="BI3198" s="51">
        <v>0.15</v>
      </c>
      <c r="BN3198" s="51">
        <v>20.27</v>
      </c>
      <c r="BO3198" s="51">
        <v>0.13</v>
      </c>
      <c r="BP3198" s="51">
        <v>0.34</v>
      </c>
      <c r="BQ3198" s="51">
        <v>0.03</v>
      </c>
      <c r="BR3198" s="51">
        <v>10.19</v>
      </c>
      <c r="BS3198" s="51">
        <v>7.0000000000000007E-2</v>
      </c>
      <c r="BX3198" s="51">
        <v>7.61</v>
      </c>
      <c r="BY3198" s="51">
        <v>0.13</v>
      </c>
      <c r="BZ3198" s="51">
        <v>2.5</v>
      </c>
      <c r="CA3198" s="51">
        <v>0.12</v>
      </c>
      <c r="CB3198" s="51">
        <v>0.13</v>
      </c>
      <c r="CC3198" s="51">
        <v>0.02</v>
      </c>
      <c r="CD3198" s="51">
        <v>0.49</v>
      </c>
      <c r="CE3198" s="51">
        <v>7.0000000000000007E-2</v>
      </c>
      <c r="CM3198" s="52"/>
      <c r="DH3198" s="51">
        <v>100</v>
      </c>
      <c r="DJ3198" s="51">
        <f t="shared" si="1420"/>
        <v>0</v>
      </c>
      <c r="DL3198" s="51" t="s">
        <v>827</v>
      </c>
      <c r="DO3198" s="348">
        <v>0.52</v>
      </c>
      <c r="DQ3198" s="346">
        <v>4.3999999999999997E-2</v>
      </c>
      <c r="DU3198" s="52"/>
      <c r="DX3198" s="75">
        <f t="shared" si="1391"/>
        <v>47.57</v>
      </c>
      <c r="DY3198" s="51">
        <f t="shared" si="1392"/>
        <v>0.13</v>
      </c>
      <c r="DZ3198" s="75">
        <f t="shared" si="1393"/>
        <v>0.45999999999999996</v>
      </c>
      <c r="EA3198" s="51">
        <f t="shared" si="1394"/>
        <v>4.9999999999999996E-2</v>
      </c>
      <c r="EB3198" s="75">
        <f t="shared" si="1395"/>
        <v>10.44</v>
      </c>
      <c r="EC3198" s="51">
        <f t="shared" si="1396"/>
        <v>0.15</v>
      </c>
      <c r="ED3198" s="75">
        <f t="shared" si="1397"/>
        <v>20.27</v>
      </c>
      <c r="EE3198" s="51">
        <f t="shared" si="1398"/>
        <v>0.13</v>
      </c>
      <c r="EF3198" s="75">
        <f t="shared" si="1399"/>
        <v>0.34</v>
      </c>
      <c r="EG3198" s="51">
        <f t="shared" si="1400"/>
        <v>0.03</v>
      </c>
      <c r="EH3198" s="75">
        <f t="shared" si="1401"/>
        <v>10.19</v>
      </c>
      <c r="EI3198" s="51">
        <f t="shared" si="1402"/>
        <v>7.0000000000000007E-2</v>
      </c>
      <c r="EJ3198" s="75">
        <f t="shared" si="1403"/>
        <v>7.61</v>
      </c>
      <c r="EK3198" s="51">
        <f t="shared" si="1404"/>
        <v>0.13</v>
      </c>
      <c r="EL3198" s="75">
        <f t="shared" si="1405"/>
        <v>2.5</v>
      </c>
      <c r="EM3198" s="51">
        <f t="shared" si="1406"/>
        <v>0.12</v>
      </c>
      <c r="EN3198" s="75">
        <f t="shared" si="1407"/>
        <v>0.13</v>
      </c>
      <c r="EO3198" s="51">
        <f t="shared" si="1408"/>
        <v>0.02</v>
      </c>
      <c r="EP3198" s="75">
        <f t="shared" si="1409"/>
        <v>0.49</v>
      </c>
      <c r="EQ3198" s="51">
        <f t="shared" si="1410"/>
        <v>7.0000000000000007E-2</v>
      </c>
      <c r="ER3198" s="51">
        <f t="shared" si="1411"/>
        <v>100</v>
      </c>
      <c r="ES3198" s="51">
        <f t="shared" si="1412"/>
        <v>0</v>
      </c>
    </row>
    <row r="3199" spans="1:149" x14ac:dyDescent="0.45">
      <c r="A3199" s="51" t="s">
        <v>4538</v>
      </c>
      <c r="B3199" s="174" t="s">
        <v>1042</v>
      </c>
      <c r="C3199" s="51" t="s">
        <v>3648</v>
      </c>
      <c r="D3199" s="51" t="s">
        <v>4568</v>
      </c>
      <c r="E3199" s="51" t="s">
        <v>1121</v>
      </c>
      <c r="F3199" s="51" t="s">
        <v>4557</v>
      </c>
      <c r="G3199" s="51" t="s">
        <v>4463</v>
      </c>
      <c r="H3199" s="51" t="s">
        <v>1100</v>
      </c>
      <c r="I3199" s="51">
        <v>4.5</v>
      </c>
      <c r="J3199" s="75">
        <v>2000</v>
      </c>
      <c r="L3199" s="75">
        <v>1511</v>
      </c>
      <c r="N3199" s="51" t="s">
        <v>722</v>
      </c>
      <c r="O3199" s="114">
        <v>-8.8000000000000007</v>
      </c>
      <c r="P3199" s="51" t="s">
        <v>4567</v>
      </c>
      <c r="S3199" s="112">
        <v>-8.8000000000000007</v>
      </c>
      <c r="AA3199" s="168">
        <v>0</v>
      </c>
      <c r="AC3199" s="169">
        <v>1</v>
      </c>
      <c r="AQ3199" s="174" t="s">
        <v>4613</v>
      </c>
      <c r="AR3199" s="53">
        <v>4.3890000000000002</v>
      </c>
      <c r="AS3199" s="53">
        <v>58.33</v>
      </c>
      <c r="AT3199" s="77"/>
      <c r="AU3199" s="276"/>
      <c r="AV3199" s="276">
        <v>20000</v>
      </c>
      <c r="AW3199" s="276">
        <v>0</v>
      </c>
      <c r="AX3199" s="95"/>
      <c r="AY3199" s="276">
        <v>1166600</v>
      </c>
      <c r="AZ3199" s="95">
        <v>11724.184899599632</v>
      </c>
      <c r="BB3199" s="80" t="s">
        <v>722</v>
      </c>
      <c r="BC3199" s="174" t="s">
        <v>1126</v>
      </c>
      <c r="BD3199" s="51">
        <v>46.3</v>
      </c>
      <c r="BE3199" s="51">
        <v>0.14000000000000001</v>
      </c>
      <c r="BF3199" s="51">
        <v>0.37</v>
      </c>
      <c r="BG3199" s="51">
        <v>0.04</v>
      </c>
      <c r="BH3199" s="51">
        <v>7.74</v>
      </c>
      <c r="BI3199" s="51">
        <v>0.13</v>
      </c>
      <c r="BN3199" s="51">
        <v>22.56</v>
      </c>
      <c r="BO3199" s="51">
        <v>0.16</v>
      </c>
      <c r="BP3199" s="51">
        <v>0.34</v>
      </c>
      <c r="BQ3199" s="51">
        <v>0.03</v>
      </c>
      <c r="BR3199" s="51">
        <v>14.31</v>
      </c>
      <c r="BS3199" s="51">
        <v>0.13</v>
      </c>
      <c r="BX3199" s="51">
        <v>6.03</v>
      </c>
      <c r="BY3199" s="51">
        <v>0.13</v>
      </c>
      <c r="BZ3199" s="51">
        <v>1.87</v>
      </c>
      <c r="CA3199" s="51">
        <v>0.08</v>
      </c>
      <c r="CB3199" s="51">
        <v>0.1</v>
      </c>
      <c r="CC3199" s="51">
        <v>0.02</v>
      </c>
      <c r="CD3199" s="51">
        <v>0.39</v>
      </c>
      <c r="CE3199" s="51">
        <v>0.09</v>
      </c>
      <c r="CM3199" s="52"/>
      <c r="DH3199" s="51">
        <v>100</v>
      </c>
      <c r="DJ3199" s="51">
        <f t="shared" si="1420"/>
        <v>0</v>
      </c>
      <c r="DL3199" s="51" t="s">
        <v>827</v>
      </c>
      <c r="DO3199" s="348">
        <v>0.4</v>
      </c>
      <c r="DQ3199" s="346">
        <v>3.5999999999999999E-3</v>
      </c>
      <c r="DU3199" s="52"/>
      <c r="DX3199" s="75">
        <f t="shared" si="1391"/>
        <v>46.3</v>
      </c>
      <c r="DY3199" s="51">
        <f t="shared" si="1392"/>
        <v>0.14000000000000001</v>
      </c>
      <c r="DZ3199" s="75">
        <f t="shared" si="1393"/>
        <v>0.37</v>
      </c>
      <c r="EA3199" s="51">
        <f t="shared" si="1394"/>
        <v>0.04</v>
      </c>
      <c r="EB3199" s="75">
        <f t="shared" si="1395"/>
        <v>7.7399999999999993</v>
      </c>
      <c r="EC3199" s="51">
        <f t="shared" si="1396"/>
        <v>0.13</v>
      </c>
      <c r="ED3199" s="75">
        <f t="shared" si="1397"/>
        <v>22.56</v>
      </c>
      <c r="EE3199" s="51">
        <f t="shared" si="1398"/>
        <v>0.16</v>
      </c>
      <c r="EF3199" s="75">
        <f t="shared" si="1399"/>
        <v>0.34</v>
      </c>
      <c r="EG3199" s="51">
        <f t="shared" si="1400"/>
        <v>0.03</v>
      </c>
      <c r="EH3199" s="75">
        <f t="shared" si="1401"/>
        <v>14.31</v>
      </c>
      <c r="EI3199" s="51">
        <f t="shared" si="1402"/>
        <v>0.13</v>
      </c>
      <c r="EJ3199" s="75">
        <f t="shared" si="1403"/>
        <v>6.03</v>
      </c>
      <c r="EK3199" s="51">
        <f t="shared" si="1404"/>
        <v>0.13</v>
      </c>
      <c r="EL3199" s="75">
        <f t="shared" si="1405"/>
        <v>1.87</v>
      </c>
      <c r="EM3199" s="51">
        <f t="shared" si="1406"/>
        <v>0.08</v>
      </c>
      <c r="EN3199" s="75">
        <f t="shared" si="1407"/>
        <v>0.1</v>
      </c>
      <c r="EO3199" s="51">
        <f t="shared" si="1408"/>
        <v>0.02</v>
      </c>
      <c r="EP3199" s="75">
        <f t="shared" si="1409"/>
        <v>0.39</v>
      </c>
      <c r="EQ3199" s="51">
        <f t="shared" si="1410"/>
        <v>0.09</v>
      </c>
      <c r="ER3199" s="51">
        <f t="shared" si="1411"/>
        <v>100</v>
      </c>
      <c r="ES3199" s="51">
        <f t="shared" si="1412"/>
        <v>0</v>
      </c>
    </row>
    <row r="3200" spans="1:149" x14ac:dyDescent="0.45">
      <c r="A3200" s="51" t="s">
        <v>4538</v>
      </c>
      <c r="B3200" s="174" t="s">
        <v>1042</v>
      </c>
      <c r="C3200" s="51" t="s">
        <v>3648</v>
      </c>
      <c r="D3200" s="51" t="s">
        <v>4568</v>
      </c>
      <c r="E3200" s="51" t="s">
        <v>1121</v>
      </c>
      <c r="F3200" s="51" t="s">
        <v>4558</v>
      </c>
      <c r="G3200" s="51" t="s">
        <v>4463</v>
      </c>
      <c r="H3200" s="51" t="s">
        <v>1100</v>
      </c>
      <c r="I3200" s="51">
        <v>6</v>
      </c>
      <c r="J3200" s="75">
        <v>1000</v>
      </c>
      <c r="L3200" s="75">
        <v>1405</v>
      </c>
      <c r="N3200" s="51" t="s">
        <v>722</v>
      </c>
      <c r="O3200" s="114">
        <v>-10.1</v>
      </c>
      <c r="P3200" s="51" t="s">
        <v>4567</v>
      </c>
      <c r="S3200" s="112">
        <v>-10.1</v>
      </c>
      <c r="AA3200" s="168">
        <v>0</v>
      </c>
      <c r="AC3200" s="169">
        <v>1</v>
      </c>
      <c r="AQ3200" s="174" t="s">
        <v>4613</v>
      </c>
      <c r="AR3200" s="53">
        <v>1.853</v>
      </c>
      <c r="AS3200" s="53">
        <v>9.0419999999999998</v>
      </c>
      <c r="AT3200" s="77"/>
      <c r="AU3200" s="276"/>
      <c r="AV3200" s="276">
        <v>10000</v>
      </c>
      <c r="AW3200" s="276">
        <v>0</v>
      </c>
      <c r="AX3200" s="95"/>
      <c r="AY3200" s="276">
        <v>90420</v>
      </c>
      <c r="AZ3200" s="95">
        <v>922.10668883811934</v>
      </c>
      <c r="BB3200" s="80" t="s">
        <v>722</v>
      </c>
      <c r="BC3200" s="174" t="s">
        <v>1126</v>
      </c>
      <c r="BD3200" s="51">
        <v>45.6</v>
      </c>
      <c r="BE3200" s="51">
        <v>0.13</v>
      </c>
      <c r="BF3200" s="51">
        <v>0.36</v>
      </c>
      <c r="BG3200" s="51">
        <v>0.03</v>
      </c>
      <c r="BH3200" s="51">
        <v>7.4</v>
      </c>
      <c r="BI3200" s="51">
        <v>0.1</v>
      </c>
      <c r="BN3200" s="51">
        <v>24.41</v>
      </c>
      <c r="BO3200" s="51">
        <v>0.14000000000000001</v>
      </c>
      <c r="BP3200" s="51">
        <v>0.3</v>
      </c>
      <c r="BQ3200" s="51">
        <v>0.03</v>
      </c>
      <c r="BR3200" s="51">
        <v>13.68</v>
      </c>
      <c r="BS3200" s="51">
        <v>7.0000000000000007E-2</v>
      </c>
      <c r="BX3200" s="51">
        <v>5.89</v>
      </c>
      <c r="BY3200" s="51">
        <v>0.1</v>
      </c>
      <c r="BZ3200" s="51">
        <v>1.86</v>
      </c>
      <c r="CA3200" s="51">
        <v>0.08</v>
      </c>
      <c r="CB3200" s="51">
        <v>0.08</v>
      </c>
      <c r="CC3200" s="51">
        <v>0.02</v>
      </c>
      <c r="CD3200" s="51">
        <v>0.42</v>
      </c>
      <c r="CE3200" s="51">
        <v>0.06</v>
      </c>
      <c r="CM3200" s="52"/>
      <c r="DH3200" s="51">
        <v>100</v>
      </c>
      <c r="DJ3200" s="51">
        <f t="shared" si="1420"/>
        <v>0</v>
      </c>
      <c r="DL3200" s="51" t="s">
        <v>827</v>
      </c>
      <c r="DO3200" s="348">
        <v>0.28999999999999998</v>
      </c>
      <c r="DQ3200" s="346">
        <v>4.7000000000000002E-3</v>
      </c>
      <c r="DU3200" s="52"/>
      <c r="DX3200" s="75">
        <f t="shared" si="1391"/>
        <v>45.6</v>
      </c>
      <c r="DY3200" s="51">
        <f t="shared" si="1392"/>
        <v>0.13</v>
      </c>
      <c r="DZ3200" s="75">
        <f t="shared" si="1393"/>
        <v>0.36</v>
      </c>
      <c r="EA3200" s="51">
        <f t="shared" si="1394"/>
        <v>0.03</v>
      </c>
      <c r="EB3200" s="75">
        <f t="shared" si="1395"/>
        <v>7.4000000000000012</v>
      </c>
      <c r="EC3200" s="51">
        <f t="shared" si="1396"/>
        <v>0.10000000000000002</v>
      </c>
      <c r="ED3200" s="75">
        <f t="shared" si="1397"/>
        <v>24.41</v>
      </c>
      <c r="EE3200" s="51">
        <f t="shared" si="1398"/>
        <v>0.14000000000000001</v>
      </c>
      <c r="EF3200" s="75">
        <f t="shared" si="1399"/>
        <v>0.3</v>
      </c>
      <c r="EG3200" s="51">
        <f t="shared" si="1400"/>
        <v>0.03</v>
      </c>
      <c r="EH3200" s="75">
        <f t="shared" si="1401"/>
        <v>13.68</v>
      </c>
      <c r="EI3200" s="51">
        <f t="shared" si="1402"/>
        <v>7.0000000000000007E-2</v>
      </c>
      <c r="EJ3200" s="75">
        <f t="shared" si="1403"/>
        <v>5.89</v>
      </c>
      <c r="EK3200" s="51">
        <f t="shared" si="1404"/>
        <v>9.9999999999999992E-2</v>
      </c>
      <c r="EL3200" s="75">
        <f t="shared" si="1405"/>
        <v>1.86</v>
      </c>
      <c r="EM3200" s="51">
        <f t="shared" si="1406"/>
        <v>0.08</v>
      </c>
      <c r="EN3200" s="75">
        <f t="shared" si="1407"/>
        <v>0.08</v>
      </c>
      <c r="EO3200" s="51">
        <f t="shared" si="1408"/>
        <v>0.02</v>
      </c>
      <c r="EP3200" s="75">
        <f t="shared" si="1409"/>
        <v>0.42</v>
      </c>
      <c r="EQ3200" s="51">
        <f t="shared" si="1410"/>
        <v>0.06</v>
      </c>
      <c r="ER3200" s="51">
        <f t="shared" si="1411"/>
        <v>100</v>
      </c>
      <c r="ES3200" s="51">
        <f t="shared" si="1412"/>
        <v>0</v>
      </c>
    </row>
    <row r="3201" spans="1:149" x14ac:dyDescent="0.45">
      <c r="A3201" s="51" t="s">
        <v>4538</v>
      </c>
      <c r="B3201" s="174" t="s">
        <v>1042</v>
      </c>
      <c r="C3201" s="51" t="s">
        <v>3648</v>
      </c>
      <c r="D3201" s="51" t="s">
        <v>4568</v>
      </c>
      <c r="E3201" s="51" t="s">
        <v>1121</v>
      </c>
      <c r="F3201" s="51" t="s">
        <v>4559</v>
      </c>
      <c r="G3201" s="51" t="s">
        <v>4463</v>
      </c>
      <c r="H3201" s="51" t="s">
        <v>1100</v>
      </c>
      <c r="I3201" s="51">
        <v>3</v>
      </c>
      <c r="J3201" s="75">
        <v>3200</v>
      </c>
      <c r="L3201" s="75">
        <v>1617</v>
      </c>
      <c r="N3201" s="51" t="s">
        <v>722</v>
      </c>
      <c r="O3201" s="114">
        <v>-7.6</v>
      </c>
      <c r="P3201" s="51" t="s">
        <v>4567</v>
      </c>
      <c r="S3201" s="112">
        <v>-7.6</v>
      </c>
      <c r="AA3201" s="168">
        <v>0</v>
      </c>
      <c r="AC3201" s="169">
        <v>1</v>
      </c>
      <c r="AQ3201" s="174" t="s">
        <v>4613</v>
      </c>
      <c r="AR3201" s="53">
        <v>11.38</v>
      </c>
      <c r="AS3201" s="53">
        <v>385.7</v>
      </c>
      <c r="AT3201" s="77"/>
      <c r="AU3201" s="276"/>
      <c r="AV3201" s="276">
        <v>32000</v>
      </c>
      <c r="AW3201" s="276">
        <v>0</v>
      </c>
      <c r="AX3201" s="95"/>
      <c r="AY3201" s="276">
        <v>12342400</v>
      </c>
      <c r="AZ3201" s="95">
        <v>123664.82754607309</v>
      </c>
      <c r="BB3201" s="80" t="s">
        <v>722</v>
      </c>
      <c r="BC3201" s="174" t="s">
        <v>1126</v>
      </c>
      <c r="BD3201" s="51">
        <v>46.82</v>
      </c>
      <c r="BE3201" s="51">
        <v>0.2</v>
      </c>
      <c r="BF3201" s="51">
        <v>0.52</v>
      </c>
      <c r="BG3201" s="51">
        <v>0.04</v>
      </c>
      <c r="BH3201" s="51">
        <v>10.039999999999999</v>
      </c>
      <c r="BI3201" s="51">
        <v>7.0000000000000007E-2</v>
      </c>
      <c r="BN3201" s="51">
        <v>20.79</v>
      </c>
      <c r="BO3201" s="51">
        <v>0.12</v>
      </c>
      <c r="BP3201" s="51">
        <v>0.32</v>
      </c>
      <c r="BQ3201" s="51">
        <v>0.03</v>
      </c>
      <c r="BR3201" s="51">
        <v>10.66</v>
      </c>
      <c r="BS3201" s="51">
        <v>7.0000000000000007E-2</v>
      </c>
      <c r="BX3201" s="51">
        <v>7.74</v>
      </c>
      <c r="BY3201" s="51">
        <v>0.1</v>
      </c>
      <c r="BZ3201" s="51">
        <v>2.58</v>
      </c>
      <c r="CA3201" s="51">
        <v>7.0000000000000007E-2</v>
      </c>
      <c r="CB3201" s="51">
        <v>0.12</v>
      </c>
      <c r="CC3201" s="51">
        <v>0.02</v>
      </c>
      <c r="CD3201" s="51">
        <v>0.41</v>
      </c>
      <c r="CE3201" s="51">
        <v>7.0000000000000007E-2</v>
      </c>
      <c r="CM3201" s="52"/>
      <c r="DH3201" s="51">
        <v>100</v>
      </c>
      <c r="DJ3201" s="51">
        <f t="shared" si="1420"/>
        <v>0</v>
      </c>
      <c r="DL3201" s="51" t="s">
        <v>827</v>
      </c>
      <c r="DO3201" s="348">
        <v>0.36</v>
      </c>
      <c r="DQ3201" s="346">
        <v>4.0000000000000001E-3</v>
      </c>
      <c r="DU3201" s="52"/>
      <c r="DX3201" s="75">
        <f t="shared" si="1391"/>
        <v>46.82</v>
      </c>
      <c r="DY3201" s="51">
        <f t="shared" si="1392"/>
        <v>0.2</v>
      </c>
      <c r="DZ3201" s="75">
        <f t="shared" si="1393"/>
        <v>0.52</v>
      </c>
      <c r="EA3201" s="51">
        <f t="shared" si="1394"/>
        <v>0.04</v>
      </c>
      <c r="EB3201" s="75">
        <f t="shared" si="1395"/>
        <v>10.039999999999999</v>
      </c>
      <c r="EC3201" s="51">
        <f t="shared" si="1396"/>
        <v>7.0000000000000007E-2</v>
      </c>
      <c r="ED3201" s="75">
        <f t="shared" si="1397"/>
        <v>20.79</v>
      </c>
      <c r="EE3201" s="51">
        <f t="shared" si="1398"/>
        <v>0.12</v>
      </c>
      <c r="EF3201" s="75">
        <f t="shared" si="1399"/>
        <v>0.32</v>
      </c>
      <c r="EG3201" s="51">
        <f t="shared" si="1400"/>
        <v>0.03</v>
      </c>
      <c r="EH3201" s="75">
        <f t="shared" si="1401"/>
        <v>10.66</v>
      </c>
      <c r="EI3201" s="51">
        <f t="shared" si="1402"/>
        <v>7.0000000000000007E-2</v>
      </c>
      <c r="EJ3201" s="75">
        <f t="shared" si="1403"/>
        <v>7.7399999999999993</v>
      </c>
      <c r="EK3201" s="51">
        <f t="shared" si="1404"/>
        <v>0.1</v>
      </c>
      <c r="EL3201" s="75">
        <f t="shared" si="1405"/>
        <v>2.58</v>
      </c>
      <c r="EM3201" s="51">
        <f t="shared" si="1406"/>
        <v>7.0000000000000007E-2</v>
      </c>
      <c r="EN3201" s="75">
        <f t="shared" si="1407"/>
        <v>0.12</v>
      </c>
      <c r="EO3201" s="51">
        <f t="shared" si="1408"/>
        <v>0.02</v>
      </c>
      <c r="EP3201" s="75">
        <f t="shared" si="1409"/>
        <v>0.40999999999999992</v>
      </c>
      <c r="EQ3201" s="51">
        <f t="shared" si="1410"/>
        <v>6.9999999999999993E-2</v>
      </c>
      <c r="ER3201" s="51">
        <f t="shared" si="1411"/>
        <v>100</v>
      </c>
      <c r="ES3201" s="51">
        <f t="shared" si="1412"/>
        <v>0</v>
      </c>
    </row>
    <row r="3202" spans="1:149" x14ac:dyDescent="0.45">
      <c r="A3202" s="51" t="s">
        <v>4538</v>
      </c>
      <c r="B3202" s="174" t="s">
        <v>1042</v>
      </c>
      <c r="C3202" s="51" t="s">
        <v>3648</v>
      </c>
      <c r="D3202" s="51" t="s">
        <v>4568</v>
      </c>
      <c r="E3202" s="51" t="s">
        <v>1121</v>
      </c>
      <c r="F3202" s="51" t="s">
        <v>4560</v>
      </c>
      <c r="G3202" s="51" t="s">
        <v>4463</v>
      </c>
      <c r="H3202" s="51" t="s">
        <v>1100</v>
      </c>
      <c r="I3202" s="51">
        <v>6</v>
      </c>
      <c r="J3202" s="75">
        <v>1200</v>
      </c>
      <c r="L3202" s="75">
        <v>1406</v>
      </c>
      <c r="N3202" s="51" t="s">
        <v>722</v>
      </c>
      <c r="O3202" s="114">
        <v>-10.1</v>
      </c>
      <c r="P3202" s="51" t="s">
        <v>4567</v>
      </c>
      <c r="S3202" s="112">
        <v>-10.1</v>
      </c>
      <c r="AA3202" s="168">
        <v>0</v>
      </c>
      <c r="AC3202" s="169">
        <v>1</v>
      </c>
      <c r="AQ3202" s="174" t="s">
        <v>4613</v>
      </c>
      <c r="AR3202" s="53">
        <v>2.2120000000000002</v>
      </c>
      <c r="AS3202" s="53">
        <v>13.91</v>
      </c>
      <c r="AT3202" s="77"/>
      <c r="AU3202" s="276"/>
      <c r="AV3202" s="276">
        <v>12000</v>
      </c>
      <c r="AW3202" s="276">
        <v>0</v>
      </c>
      <c r="AX3202" s="95"/>
      <c r="AY3202" s="276">
        <v>166920</v>
      </c>
      <c r="AZ3202" s="95">
        <v>1692.2245359289648</v>
      </c>
      <c r="BB3202" s="80" t="s">
        <v>722</v>
      </c>
      <c r="BC3202" s="174" t="s">
        <v>1126</v>
      </c>
      <c r="BD3202" s="51">
        <v>46.98</v>
      </c>
      <c r="BE3202" s="51">
        <v>0.16</v>
      </c>
      <c r="BF3202" s="51">
        <v>0.47</v>
      </c>
      <c r="BG3202" s="51">
        <v>0.04</v>
      </c>
      <c r="BH3202" s="51">
        <v>10.050000000000001</v>
      </c>
      <c r="BI3202" s="51">
        <v>0.2</v>
      </c>
      <c r="BN3202" s="51">
        <v>21.09</v>
      </c>
      <c r="BO3202" s="51">
        <v>0.16</v>
      </c>
      <c r="BP3202" s="51">
        <v>0.32</v>
      </c>
      <c r="BQ3202" s="51">
        <v>0.04</v>
      </c>
      <c r="BR3202" s="51">
        <v>10.42</v>
      </c>
      <c r="BS3202" s="51">
        <v>0.14000000000000001</v>
      </c>
      <c r="BX3202" s="51">
        <v>7.55</v>
      </c>
      <c r="BY3202" s="51">
        <v>0.17</v>
      </c>
      <c r="BZ3202" s="51">
        <v>2.54</v>
      </c>
      <c r="CA3202" s="51">
        <v>0.08</v>
      </c>
      <c r="CB3202" s="51">
        <v>0.14000000000000001</v>
      </c>
      <c r="CC3202" s="51">
        <v>0.02</v>
      </c>
      <c r="CD3202" s="51">
        <v>0.44</v>
      </c>
      <c r="CE3202" s="51">
        <v>0.05</v>
      </c>
      <c r="CM3202" s="52"/>
      <c r="DH3202" s="51">
        <v>100</v>
      </c>
      <c r="DJ3202" s="51">
        <f t="shared" si="1420"/>
        <v>0</v>
      </c>
      <c r="DL3202" s="51" t="s">
        <v>827</v>
      </c>
      <c r="DO3202" s="348">
        <v>0.35</v>
      </c>
      <c r="DQ3202" s="346">
        <v>2.5999999999999999E-3</v>
      </c>
      <c r="DU3202" s="52"/>
      <c r="DX3202" s="75">
        <f t="shared" si="1391"/>
        <v>46.98</v>
      </c>
      <c r="DY3202" s="51">
        <f t="shared" si="1392"/>
        <v>0.16</v>
      </c>
      <c r="DZ3202" s="75">
        <f t="shared" si="1393"/>
        <v>0.46999999999999992</v>
      </c>
      <c r="EA3202" s="51">
        <f t="shared" si="1394"/>
        <v>0.04</v>
      </c>
      <c r="EB3202" s="75">
        <f t="shared" si="1395"/>
        <v>10.050000000000001</v>
      </c>
      <c r="EC3202" s="51">
        <f t="shared" si="1396"/>
        <v>0.2</v>
      </c>
      <c r="ED3202" s="75">
        <f t="shared" si="1397"/>
        <v>21.09</v>
      </c>
      <c r="EE3202" s="51">
        <f t="shared" si="1398"/>
        <v>0.16</v>
      </c>
      <c r="EF3202" s="75">
        <f t="shared" si="1399"/>
        <v>0.32</v>
      </c>
      <c r="EG3202" s="51">
        <f t="shared" si="1400"/>
        <v>0.04</v>
      </c>
      <c r="EH3202" s="75">
        <f t="shared" si="1401"/>
        <v>10.42</v>
      </c>
      <c r="EI3202" s="51">
        <f t="shared" si="1402"/>
        <v>0.14000000000000001</v>
      </c>
      <c r="EJ3202" s="75">
        <f t="shared" si="1403"/>
        <v>7.55</v>
      </c>
      <c r="EK3202" s="51">
        <f t="shared" si="1404"/>
        <v>0.17</v>
      </c>
      <c r="EL3202" s="75">
        <f t="shared" si="1405"/>
        <v>2.54</v>
      </c>
      <c r="EM3202" s="51">
        <f t="shared" si="1406"/>
        <v>0.08</v>
      </c>
      <c r="EN3202" s="75">
        <f t="shared" si="1407"/>
        <v>0.14000000000000001</v>
      </c>
      <c r="EO3202" s="51">
        <f t="shared" si="1408"/>
        <v>0.02</v>
      </c>
      <c r="EP3202" s="75">
        <f t="shared" si="1409"/>
        <v>0.44</v>
      </c>
      <c r="EQ3202" s="51">
        <f t="shared" si="1410"/>
        <v>0.05</v>
      </c>
      <c r="ER3202" s="51">
        <f t="shared" si="1411"/>
        <v>100</v>
      </c>
      <c r="ES3202" s="51">
        <f t="shared" si="1412"/>
        <v>0</v>
      </c>
    </row>
    <row r="3203" spans="1:149" x14ac:dyDescent="0.45">
      <c r="A3203" s="51" t="s">
        <v>4538</v>
      </c>
      <c r="B3203" s="174" t="s">
        <v>1042</v>
      </c>
      <c r="C3203" s="51" t="s">
        <v>3648</v>
      </c>
      <c r="D3203" s="51" t="s">
        <v>4568</v>
      </c>
      <c r="E3203" s="51" t="s">
        <v>1121</v>
      </c>
      <c r="F3203" s="51" t="s">
        <v>4561</v>
      </c>
      <c r="G3203" s="51" t="s">
        <v>4463</v>
      </c>
      <c r="H3203" s="51" t="s">
        <v>1100</v>
      </c>
      <c r="I3203" s="51">
        <v>4.5</v>
      </c>
      <c r="J3203" s="75">
        <v>2200</v>
      </c>
      <c r="L3203" s="75">
        <v>1512</v>
      </c>
      <c r="N3203" s="51" t="s">
        <v>722</v>
      </c>
      <c r="O3203" s="114">
        <v>-8.8000000000000007</v>
      </c>
      <c r="P3203" s="51" t="s">
        <v>4567</v>
      </c>
      <c r="S3203" s="112">
        <v>-8.8000000000000007</v>
      </c>
      <c r="AA3203" s="168">
        <v>0</v>
      </c>
      <c r="AC3203" s="169">
        <v>1</v>
      </c>
      <c r="AQ3203" s="174" t="s">
        <v>4613</v>
      </c>
      <c r="AR3203" s="53">
        <v>5.2370000000000001</v>
      </c>
      <c r="AS3203" s="53">
        <v>84.99</v>
      </c>
      <c r="AT3203" s="77"/>
      <c r="AU3203" s="276"/>
      <c r="AV3203" s="276">
        <v>22000</v>
      </c>
      <c r="AW3203" s="276">
        <v>0</v>
      </c>
      <c r="AX3203" s="95"/>
      <c r="AY3203" s="276">
        <v>1869780</v>
      </c>
      <c r="AZ3203" s="95">
        <v>18774.904657014908</v>
      </c>
      <c r="BB3203" s="80" t="s">
        <v>722</v>
      </c>
      <c r="BC3203" s="174" t="s">
        <v>1126</v>
      </c>
      <c r="BD3203" s="51">
        <v>46.75</v>
      </c>
      <c r="BE3203" s="51">
        <v>0.18</v>
      </c>
      <c r="BF3203" s="51">
        <v>0.49</v>
      </c>
      <c r="BG3203" s="51">
        <v>0.03</v>
      </c>
      <c r="BH3203" s="51">
        <v>10.029999999999999</v>
      </c>
      <c r="BI3203" s="51">
        <v>0.09</v>
      </c>
      <c r="BN3203" s="51">
        <v>20.72</v>
      </c>
      <c r="BO3203" s="51">
        <v>0.08</v>
      </c>
      <c r="BP3203" s="51">
        <v>0.32</v>
      </c>
      <c r="BQ3203" s="51">
        <v>0.05</v>
      </c>
      <c r="BR3203" s="51">
        <v>10.72</v>
      </c>
      <c r="BS3203" s="51">
        <v>0.09</v>
      </c>
      <c r="BX3203" s="51">
        <v>7.79</v>
      </c>
      <c r="BY3203" s="51">
        <v>0.1</v>
      </c>
      <c r="BZ3203" s="51">
        <v>2.63</v>
      </c>
      <c r="CA3203" s="51">
        <v>0.12</v>
      </c>
      <c r="CB3203" s="51">
        <v>0.11</v>
      </c>
      <c r="CC3203" s="51">
        <v>0.02</v>
      </c>
      <c r="CD3203" s="51">
        <v>0.44</v>
      </c>
      <c r="CE3203" s="51">
        <v>0.06</v>
      </c>
      <c r="CM3203" s="52"/>
      <c r="DH3203" s="51">
        <v>100</v>
      </c>
      <c r="DJ3203" s="51">
        <f t="shared" si="1420"/>
        <v>0</v>
      </c>
      <c r="DL3203" s="51" t="s">
        <v>827</v>
      </c>
      <c r="DO3203" s="348">
        <v>0.36</v>
      </c>
      <c r="DQ3203" s="346">
        <v>6.0000000000000001E-3</v>
      </c>
      <c r="DU3203" s="52"/>
      <c r="DX3203" s="75">
        <f t="shared" si="1391"/>
        <v>46.75</v>
      </c>
      <c r="DY3203" s="51">
        <f t="shared" si="1392"/>
        <v>0.18</v>
      </c>
      <c r="DZ3203" s="75">
        <f t="shared" si="1393"/>
        <v>0.49</v>
      </c>
      <c r="EA3203" s="51">
        <f t="shared" si="1394"/>
        <v>0.03</v>
      </c>
      <c r="EB3203" s="75">
        <f t="shared" si="1395"/>
        <v>10.029999999999999</v>
      </c>
      <c r="EC3203" s="51">
        <f t="shared" si="1396"/>
        <v>0.09</v>
      </c>
      <c r="ED3203" s="75">
        <f t="shared" si="1397"/>
        <v>20.72</v>
      </c>
      <c r="EE3203" s="51">
        <f t="shared" si="1398"/>
        <v>0.08</v>
      </c>
      <c r="EF3203" s="75">
        <f t="shared" si="1399"/>
        <v>0.32</v>
      </c>
      <c r="EG3203" s="51">
        <f t="shared" si="1400"/>
        <v>0.05</v>
      </c>
      <c r="EH3203" s="75">
        <f t="shared" si="1401"/>
        <v>10.72</v>
      </c>
      <c r="EI3203" s="51">
        <f t="shared" si="1402"/>
        <v>9.0000000000000011E-2</v>
      </c>
      <c r="EJ3203" s="75">
        <f t="shared" si="1403"/>
        <v>7.79</v>
      </c>
      <c r="EK3203" s="51">
        <f t="shared" si="1404"/>
        <v>0.1</v>
      </c>
      <c r="EL3203" s="75">
        <f t="shared" si="1405"/>
        <v>2.63</v>
      </c>
      <c r="EM3203" s="51">
        <f t="shared" si="1406"/>
        <v>0.12</v>
      </c>
      <c r="EN3203" s="75">
        <f t="shared" si="1407"/>
        <v>0.11</v>
      </c>
      <c r="EO3203" s="51">
        <f t="shared" si="1408"/>
        <v>0.02</v>
      </c>
      <c r="EP3203" s="75">
        <f t="shared" si="1409"/>
        <v>0.44</v>
      </c>
      <c r="EQ3203" s="51">
        <f t="shared" si="1410"/>
        <v>0.06</v>
      </c>
      <c r="ER3203" s="51">
        <f t="shared" si="1411"/>
        <v>100</v>
      </c>
      <c r="ES3203" s="51">
        <f t="shared" si="1412"/>
        <v>0</v>
      </c>
    </row>
    <row r="3204" spans="1:149" x14ac:dyDescent="0.45">
      <c r="A3204" s="51" t="s">
        <v>4538</v>
      </c>
      <c r="B3204" s="174" t="s">
        <v>1042</v>
      </c>
      <c r="C3204" s="51" t="s">
        <v>3648</v>
      </c>
      <c r="D3204" s="51" t="s">
        <v>4568</v>
      </c>
      <c r="E3204" s="51" t="s">
        <v>1121</v>
      </c>
      <c r="F3204" s="51" t="s">
        <v>4562</v>
      </c>
      <c r="G3204" s="51" t="s">
        <v>4463</v>
      </c>
      <c r="H3204" s="51" t="s">
        <v>1100</v>
      </c>
      <c r="I3204" s="51">
        <v>3</v>
      </c>
      <c r="J3204" s="75">
        <v>3200</v>
      </c>
      <c r="L3204" s="75">
        <v>1617</v>
      </c>
      <c r="N3204" s="51" t="s">
        <v>722</v>
      </c>
      <c r="O3204" s="114">
        <v>-7.7</v>
      </c>
      <c r="P3204" s="51" t="s">
        <v>4567</v>
      </c>
      <c r="S3204" s="112">
        <v>-7.7</v>
      </c>
      <c r="AA3204" s="168">
        <v>0</v>
      </c>
      <c r="AC3204" s="169">
        <v>1</v>
      </c>
      <c r="AQ3204" s="174" t="s">
        <v>4613</v>
      </c>
      <c r="AR3204" s="53">
        <v>11.38</v>
      </c>
      <c r="AS3204" s="53">
        <v>385.7</v>
      </c>
      <c r="AT3204" s="77"/>
      <c r="AU3204" s="276"/>
      <c r="AV3204" s="276">
        <v>32000</v>
      </c>
      <c r="AW3204" s="276">
        <v>0</v>
      </c>
      <c r="AX3204" s="95"/>
      <c r="AY3204" s="276">
        <v>12342400</v>
      </c>
      <c r="AZ3204" s="95">
        <v>123664.82754607309</v>
      </c>
      <c r="BB3204" s="80" t="s">
        <v>722</v>
      </c>
      <c r="BC3204" s="174" t="s">
        <v>1126</v>
      </c>
      <c r="BD3204" s="51">
        <v>46.65</v>
      </c>
      <c r="BE3204" s="51">
        <v>0.14000000000000001</v>
      </c>
      <c r="BF3204" s="51">
        <v>0.53</v>
      </c>
      <c r="BG3204" s="51">
        <v>0.04</v>
      </c>
      <c r="BH3204" s="51">
        <v>10.119999999999999</v>
      </c>
      <c r="BI3204" s="51">
        <v>0.09</v>
      </c>
      <c r="BN3204" s="51">
        <v>20.94</v>
      </c>
      <c r="BO3204" s="51">
        <v>0.15</v>
      </c>
      <c r="BP3204" s="51">
        <v>0.34</v>
      </c>
      <c r="BQ3204" s="51">
        <v>0.02</v>
      </c>
      <c r="BR3204" s="51">
        <v>10.62</v>
      </c>
      <c r="BS3204" s="51">
        <v>0.06</v>
      </c>
      <c r="BX3204" s="51">
        <v>7.79</v>
      </c>
      <c r="BY3204" s="51">
        <v>0.11</v>
      </c>
      <c r="BZ3204" s="51">
        <v>2.52</v>
      </c>
      <c r="CA3204" s="51">
        <v>0.11</v>
      </c>
      <c r="CB3204" s="51">
        <v>0.11</v>
      </c>
      <c r="CC3204" s="51">
        <v>0.02</v>
      </c>
      <c r="CD3204" s="51">
        <v>0.4</v>
      </c>
      <c r="CE3204" s="51">
        <v>0.04</v>
      </c>
      <c r="CM3204" s="52"/>
      <c r="DH3204" s="51">
        <v>100</v>
      </c>
      <c r="DJ3204" s="51">
        <f t="shared" si="1420"/>
        <v>0</v>
      </c>
      <c r="DL3204" s="51" t="s">
        <v>827</v>
      </c>
      <c r="DO3204" s="348">
        <v>0.38</v>
      </c>
      <c r="DQ3204" s="346">
        <v>4.5999999999999999E-3</v>
      </c>
      <c r="DU3204" s="52"/>
      <c r="DX3204" s="75">
        <f t="shared" ref="DX3204:DX3267" si="1421">BD3204/$DH3204*100</f>
        <v>46.65</v>
      </c>
      <c r="DY3204" s="51">
        <f t="shared" ref="DY3204:DY3267" si="1422">DX3204*SQRT(((BE3204/BD3204)^2)+(($DI3204/$DH3204)^2))</f>
        <v>0.14000000000000001</v>
      </c>
      <c r="DZ3204" s="75">
        <f t="shared" ref="DZ3204:DZ3267" si="1423">BF3204/$DH3204*100</f>
        <v>0.53</v>
      </c>
      <c r="EA3204" s="51">
        <f t="shared" ref="EA3204:EA3267" si="1424">DZ3204*SQRT(((BG3204/BF3204)^2)+(($DI3204/$DH3204)^2))</f>
        <v>0.04</v>
      </c>
      <c r="EB3204" s="75">
        <f t="shared" ref="EB3204:EB3267" si="1425">BH3204/$DH3204*100</f>
        <v>10.119999999999999</v>
      </c>
      <c r="EC3204" s="51">
        <f t="shared" ref="EC3204:EC3267" si="1426">EB3204*SQRT(((BI3204/BH3204)^2)+(($DI3204/$DH3204)^2))</f>
        <v>0.09</v>
      </c>
      <c r="ED3204" s="75">
        <f t="shared" ref="ED3204:ED3267" si="1427">BN3204/$DH3204*100</f>
        <v>20.94</v>
      </c>
      <c r="EE3204" s="51">
        <f t="shared" ref="EE3204:EE3267" si="1428">ED3204*SQRT(((BO3204/BN3204)^2)+(($DI3204/$DH3204)^2))</f>
        <v>0.15</v>
      </c>
      <c r="EF3204" s="75">
        <f t="shared" ref="EF3204:EF3267" si="1429">BP3204/$DH3204*100</f>
        <v>0.34</v>
      </c>
      <c r="EG3204" s="51">
        <f t="shared" ref="EG3204:EG3267" si="1430">EF3204*SQRT(((BQ3204/BP3204)^2)+(($DI3204/$DH3204)^2))</f>
        <v>0.02</v>
      </c>
      <c r="EH3204" s="75">
        <f t="shared" ref="EH3204:EH3267" si="1431">BR3204/$DH3204*100</f>
        <v>10.62</v>
      </c>
      <c r="EI3204" s="51">
        <f t="shared" ref="EI3204:EI3267" si="1432">EH3204*SQRT(((BS3204/BR3204)^2)+(($DI3204/$DH3204)^2))</f>
        <v>0.06</v>
      </c>
      <c r="EJ3204" s="75">
        <f t="shared" ref="EJ3204:EJ3267" si="1433">BX3204/$DH3204*100</f>
        <v>7.79</v>
      </c>
      <c r="EK3204" s="51">
        <f t="shared" ref="EK3204:EK3267" si="1434">EJ3204*SQRT(((BY3204/BX3204)^2)+(($DI3204/$DH3204)^2))</f>
        <v>0.11</v>
      </c>
      <c r="EL3204" s="75">
        <f t="shared" ref="EL3204:EL3267" si="1435">BZ3204/$DH3204*100</f>
        <v>2.52</v>
      </c>
      <c r="EM3204" s="51">
        <f t="shared" ref="EM3204:EM3267" si="1436">EL3204*SQRT(((CA3204/BZ3204)^2)+(($DI3204/$DH3204)^2))</f>
        <v>0.11</v>
      </c>
      <c r="EN3204" s="75">
        <f t="shared" ref="EN3204:EN3267" si="1437">CB3204/$DH3204*100</f>
        <v>0.11</v>
      </c>
      <c r="EO3204" s="51">
        <f t="shared" ref="EO3204:EO3267" si="1438">EN3204*SQRT(((CC3204/CB3204)^2)+(($DI3204/$DH3204)^2))</f>
        <v>0.02</v>
      </c>
      <c r="EP3204" s="75">
        <f t="shared" ref="EP3204:EP3267" si="1439">CD3204/$DH3204*100</f>
        <v>0.4</v>
      </c>
      <c r="EQ3204" s="51">
        <f t="shared" ref="EQ3204:EQ3267" si="1440">EP3204*SQRT(((CE3204/CD3204)^2)+(($DI3204/$DH3204)^2))</f>
        <v>0.04</v>
      </c>
      <c r="ER3204" s="51">
        <f t="shared" ref="ER3204:ER3267" si="1441">DH3204/$DH3204*100</f>
        <v>100</v>
      </c>
      <c r="ES3204" s="51">
        <f t="shared" ref="ES3204:ES3267" si="1442">ER3204*SQRT(((DI3204/DH3204)^2)+(($DI3204/$DH3204)^2))</f>
        <v>0</v>
      </c>
    </row>
    <row r="3205" spans="1:149" x14ac:dyDescent="0.45">
      <c r="A3205" s="51" t="s">
        <v>4538</v>
      </c>
      <c r="B3205" s="174" t="s">
        <v>1042</v>
      </c>
      <c r="C3205" s="51" t="s">
        <v>3648</v>
      </c>
      <c r="D3205" s="51" t="s">
        <v>4568</v>
      </c>
      <c r="E3205" s="51" t="s">
        <v>1121</v>
      </c>
      <c r="F3205" s="51" t="s">
        <v>4563</v>
      </c>
      <c r="G3205" s="51" t="s">
        <v>4463</v>
      </c>
      <c r="H3205" s="51" t="s">
        <v>1100</v>
      </c>
      <c r="I3205" s="51">
        <v>6</v>
      </c>
      <c r="J3205" s="75">
        <v>1200</v>
      </c>
      <c r="L3205" s="75">
        <v>1406</v>
      </c>
      <c r="N3205" s="51" t="s">
        <v>722</v>
      </c>
      <c r="O3205" s="114">
        <v>-10</v>
      </c>
      <c r="P3205" s="51" t="s">
        <v>4566</v>
      </c>
      <c r="S3205" s="112">
        <v>-10</v>
      </c>
      <c r="AA3205" s="168">
        <v>0</v>
      </c>
      <c r="AC3205" s="169">
        <v>1</v>
      </c>
      <c r="AQ3205" s="174" t="s">
        <v>4613</v>
      </c>
      <c r="AR3205" s="53">
        <v>2.2120000000000002</v>
      </c>
      <c r="AS3205" s="53">
        <v>13.91</v>
      </c>
      <c r="AT3205" s="77"/>
      <c r="AU3205" s="276"/>
      <c r="AV3205" s="276">
        <v>12000</v>
      </c>
      <c r="AW3205" s="276">
        <v>0</v>
      </c>
      <c r="AX3205" s="95"/>
      <c r="AY3205" s="276">
        <v>166920</v>
      </c>
      <c r="AZ3205" s="95">
        <v>1692.2245359289648</v>
      </c>
      <c r="BB3205" s="80" t="s">
        <v>722</v>
      </c>
      <c r="BC3205" s="174" t="s">
        <v>1126</v>
      </c>
      <c r="BD3205" s="51">
        <v>46.69</v>
      </c>
      <c r="BE3205" s="51">
        <v>0.12</v>
      </c>
      <c r="BF3205" s="51">
        <v>0.37</v>
      </c>
      <c r="BG3205" s="51">
        <v>0.03</v>
      </c>
      <c r="BH3205" s="51">
        <v>7.41</v>
      </c>
      <c r="BI3205" s="51">
        <v>0.03</v>
      </c>
      <c r="BN3205" s="51">
        <v>21.21</v>
      </c>
      <c r="BO3205" s="51">
        <v>0.06</v>
      </c>
      <c r="BP3205" s="51">
        <v>0.35</v>
      </c>
      <c r="BQ3205" s="51">
        <v>0.03</v>
      </c>
      <c r="BR3205" s="51">
        <v>15.44</v>
      </c>
      <c r="BS3205" s="51">
        <v>0.05</v>
      </c>
      <c r="BX3205" s="51">
        <v>6.1</v>
      </c>
      <c r="BY3205" s="51">
        <v>0.12</v>
      </c>
      <c r="BZ3205" s="51">
        <v>1.93</v>
      </c>
      <c r="CA3205" s="51">
        <v>0.1</v>
      </c>
      <c r="CB3205" s="51">
        <v>0.09</v>
      </c>
      <c r="CC3205" s="51">
        <v>0.01</v>
      </c>
      <c r="CD3205" s="51">
        <v>0.41</v>
      </c>
      <c r="CE3205" s="51">
        <v>0.06</v>
      </c>
      <c r="CM3205" s="52"/>
      <c r="DH3205" s="51">
        <v>100</v>
      </c>
      <c r="DJ3205" s="51">
        <f t="shared" si="1420"/>
        <v>0</v>
      </c>
      <c r="DL3205" s="51" t="s">
        <v>827</v>
      </c>
      <c r="DO3205" s="348">
        <v>0.54</v>
      </c>
      <c r="DQ3205" s="346">
        <v>6.8999999999999999E-3</v>
      </c>
      <c r="DU3205" s="52"/>
      <c r="DX3205" s="75">
        <f t="shared" si="1421"/>
        <v>46.69</v>
      </c>
      <c r="DY3205" s="51">
        <f t="shared" si="1422"/>
        <v>0.12</v>
      </c>
      <c r="DZ3205" s="75">
        <f t="shared" si="1423"/>
        <v>0.37</v>
      </c>
      <c r="EA3205" s="51">
        <f t="shared" si="1424"/>
        <v>3.0000000000000002E-2</v>
      </c>
      <c r="EB3205" s="75">
        <f t="shared" si="1425"/>
        <v>7.41</v>
      </c>
      <c r="EC3205" s="51">
        <f t="shared" si="1426"/>
        <v>3.0000000000000002E-2</v>
      </c>
      <c r="ED3205" s="75">
        <f t="shared" si="1427"/>
        <v>21.21</v>
      </c>
      <c r="EE3205" s="51">
        <f t="shared" si="1428"/>
        <v>0.06</v>
      </c>
      <c r="EF3205" s="75">
        <f t="shared" si="1429"/>
        <v>0.35</v>
      </c>
      <c r="EG3205" s="51">
        <f t="shared" si="1430"/>
        <v>0.03</v>
      </c>
      <c r="EH3205" s="75">
        <f t="shared" si="1431"/>
        <v>15.439999999999998</v>
      </c>
      <c r="EI3205" s="51">
        <f t="shared" si="1432"/>
        <v>4.9999999999999996E-2</v>
      </c>
      <c r="EJ3205" s="75">
        <f t="shared" si="1433"/>
        <v>6.1</v>
      </c>
      <c r="EK3205" s="51">
        <f t="shared" si="1434"/>
        <v>0.12000000000000001</v>
      </c>
      <c r="EL3205" s="75">
        <f t="shared" si="1435"/>
        <v>1.9299999999999997</v>
      </c>
      <c r="EM3205" s="51">
        <f t="shared" si="1436"/>
        <v>9.9999999999999992E-2</v>
      </c>
      <c r="EN3205" s="75">
        <f t="shared" si="1437"/>
        <v>0.09</v>
      </c>
      <c r="EO3205" s="51">
        <f t="shared" si="1438"/>
        <v>0.01</v>
      </c>
      <c r="EP3205" s="75">
        <f t="shared" si="1439"/>
        <v>0.40999999999999992</v>
      </c>
      <c r="EQ3205" s="51">
        <f t="shared" si="1440"/>
        <v>5.9999999999999984E-2</v>
      </c>
      <c r="ER3205" s="51">
        <f t="shared" si="1441"/>
        <v>100</v>
      </c>
      <c r="ES3205" s="51">
        <f t="shared" si="1442"/>
        <v>0</v>
      </c>
    </row>
    <row r="3206" spans="1:149" s="43" customFormat="1" ht="14.65" thickBot="1" x14ac:dyDescent="0.5">
      <c r="A3206" s="43" t="s">
        <v>4538</v>
      </c>
      <c r="B3206" s="86" t="s">
        <v>1042</v>
      </c>
      <c r="C3206" s="43" t="s">
        <v>3648</v>
      </c>
      <c r="D3206" s="43" t="s">
        <v>4568</v>
      </c>
      <c r="E3206" s="43" t="s">
        <v>1121</v>
      </c>
      <c r="F3206" s="43" t="s">
        <v>4564</v>
      </c>
      <c r="G3206" s="43" t="s">
        <v>4463</v>
      </c>
      <c r="H3206" s="43" t="s">
        <v>1100</v>
      </c>
      <c r="I3206" s="43">
        <v>4.5</v>
      </c>
      <c r="J3206" s="298">
        <v>2000</v>
      </c>
      <c r="L3206" s="298">
        <v>1511</v>
      </c>
      <c r="N3206" s="43" t="s">
        <v>722</v>
      </c>
      <c r="O3206" s="115">
        <v>-8.4</v>
      </c>
      <c r="P3206" s="43" t="s">
        <v>4566</v>
      </c>
      <c r="Q3206" s="123"/>
      <c r="R3206" s="123"/>
      <c r="S3206" s="134">
        <v>-8.4</v>
      </c>
      <c r="AA3206" s="170">
        <v>0</v>
      </c>
      <c r="AB3206" s="171"/>
      <c r="AC3206" s="171">
        <v>1</v>
      </c>
      <c r="AE3206" s="315"/>
      <c r="AG3206" s="171"/>
      <c r="AQ3206" s="86" t="s">
        <v>4613</v>
      </c>
      <c r="AR3206" s="58">
        <v>4.3890000000000002</v>
      </c>
      <c r="AS3206" s="58">
        <v>58.33</v>
      </c>
      <c r="AT3206" s="91"/>
      <c r="AU3206" s="277"/>
      <c r="AV3206" s="277">
        <v>20000</v>
      </c>
      <c r="AW3206" s="277">
        <v>0</v>
      </c>
      <c r="AX3206" s="259"/>
      <c r="AY3206" s="277">
        <v>1166600</v>
      </c>
      <c r="AZ3206" s="259">
        <v>11724.184899599632</v>
      </c>
      <c r="BA3206" s="86"/>
      <c r="BB3206" s="85" t="s">
        <v>722</v>
      </c>
      <c r="BC3206" s="86" t="s">
        <v>1126</v>
      </c>
      <c r="BD3206" s="43">
        <v>46.38</v>
      </c>
      <c r="BE3206" s="43">
        <v>0.18</v>
      </c>
      <c r="BF3206" s="43">
        <v>0.47</v>
      </c>
      <c r="BG3206" s="43">
        <v>0.04</v>
      </c>
      <c r="BH3206" s="43">
        <v>9.8000000000000007</v>
      </c>
      <c r="BI3206" s="43">
        <v>0.1</v>
      </c>
      <c r="BN3206" s="43">
        <v>22.45</v>
      </c>
      <c r="BO3206" s="43">
        <v>0.14000000000000001</v>
      </c>
      <c r="BP3206" s="43">
        <v>0.3</v>
      </c>
      <c r="BQ3206" s="43">
        <v>0.02</v>
      </c>
      <c r="BR3206" s="43">
        <v>10.210000000000001</v>
      </c>
      <c r="BS3206" s="43">
        <v>0.14000000000000001</v>
      </c>
      <c r="BX3206" s="43">
        <v>7.45</v>
      </c>
      <c r="BY3206" s="43">
        <v>0.14000000000000001</v>
      </c>
      <c r="BZ3206" s="43">
        <v>2.37</v>
      </c>
      <c r="CA3206" s="43">
        <v>7.0000000000000007E-2</v>
      </c>
      <c r="CB3206" s="43">
        <v>0.12</v>
      </c>
      <c r="CC3206" s="43">
        <v>0.01</v>
      </c>
      <c r="CD3206" s="43">
        <v>0.46</v>
      </c>
      <c r="CE3206" s="43">
        <v>0.05</v>
      </c>
      <c r="CM3206" s="59"/>
      <c r="DH3206" s="43">
        <v>100</v>
      </c>
      <c r="DJ3206" s="44">
        <f t="shared" si="1420"/>
        <v>0</v>
      </c>
      <c r="DL3206" s="43" t="s">
        <v>827</v>
      </c>
      <c r="DO3206" s="349">
        <v>0.45</v>
      </c>
      <c r="DQ3206" s="347">
        <v>8.0999999999999996E-3</v>
      </c>
      <c r="DS3206" s="308"/>
      <c r="DU3206" s="59"/>
      <c r="DW3206" s="86"/>
      <c r="DX3206" s="298">
        <f t="shared" si="1421"/>
        <v>46.38</v>
      </c>
      <c r="DY3206" s="43">
        <f t="shared" si="1422"/>
        <v>0.18</v>
      </c>
      <c r="DZ3206" s="298">
        <f t="shared" si="1423"/>
        <v>0.46999999999999992</v>
      </c>
      <c r="EA3206" s="43">
        <f t="shared" si="1424"/>
        <v>0.04</v>
      </c>
      <c r="EB3206" s="298">
        <f t="shared" si="1425"/>
        <v>9.8000000000000007</v>
      </c>
      <c r="EC3206" s="43">
        <f t="shared" si="1426"/>
        <v>0.1</v>
      </c>
      <c r="ED3206" s="298">
        <f t="shared" si="1427"/>
        <v>22.45</v>
      </c>
      <c r="EE3206" s="43">
        <f t="shared" si="1428"/>
        <v>0.14000000000000001</v>
      </c>
      <c r="EF3206" s="298">
        <f t="shared" si="1429"/>
        <v>0.3</v>
      </c>
      <c r="EG3206" s="43">
        <f t="shared" si="1430"/>
        <v>0.02</v>
      </c>
      <c r="EH3206" s="298">
        <f t="shared" si="1431"/>
        <v>10.210000000000001</v>
      </c>
      <c r="EI3206" s="43">
        <f t="shared" si="1432"/>
        <v>0.14000000000000001</v>
      </c>
      <c r="EJ3206" s="298">
        <f t="shared" si="1433"/>
        <v>7.4499999999999993</v>
      </c>
      <c r="EK3206" s="43">
        <f t="shared" si="1434"/>
        <v>0.14000000000000001</v>
      </c>
      <c r="EL3206" s="298">
        <f t="shared" si="1435"/>
        <v>2.37</v>
      </c>
      <c r="EM3206" s="43">
        <f t="shared" si="1436"/>
        <v>7.0000000000000007E-2</v>
      </c>
      <c r="EN3206" s="298">
        <f t="shared" si="1437"/>
        <v>0.12</v>
      </c>
      <c r="EO3206" s="43">
        <f t="shared" si="1438"/>
        <v>0.01</v>
      </c>
      <c r="EP3206" s="298">
        <f t="shared" si="1439"/>
        <v>0.45999999999999996</v>
      </c>
      <c r="EQ3206" s="43">
        <f t="shared" si="1440"/>
        <v>4.9999999999999996E-2</v>
      </c>
      <c r="ER3206" s="43">
        <f t="shared" si="1441"/>
        <v>100</v>
      </c>
      <c r="ES3206" s="43">
        <f t="shared" si="1442"/>
        <v>0</v>
      </c>
    </row>
    <row r="3207" spans="1:149" s="77" customFormat="1" x14ac:dyDescent="0.45">
      <c r="A3207" s="77" t="s">
        <v>4614</v>
      </c>
      <c r="B3207" s="178" t="s">
        <v>1022</v>
      </c>
      <c r="C3207" s="77" t="s">
        <v>3593</v>
      </c>
      <c r="D3207" s="77" t="s">
        <v>4677</v>
      </c>
      <c r="E3207" s="77" t="s">
        <v>637</v>
      </c>
      <c r="F3207" s="77" t="s">
        <v>4615</v>
      </c>
      <c r="G3207" s="77" t="s">
        <v>3380</v>
      </c>
      <c r="H3207" s="77" t="s">
        <v>1372</v>
      </c>
      <c r="I3207" s="77" t="s">
        <v>4728</v>
      </c>
      <c r="J3207" s="304">
        <v>100</v>
      </c>
      <c r="L3207" s="304">
        <v>1250</v>
      </c>
      <c r="N3207" s="77" t="s">
        <v>722</v>
      </c>
      <c r="O3207" s="77" t="s">
        <v>4681</v>
      </c>
      <c r="P3207" s="87" t="s">
        <v>1374</v>
      </c>
      <c r="Q3207" s="125"/>
      <c r="R3207" s="241">
        <v>2.8168251136302498</v>
      </c>
      <c r="S3207" s="239">
        <v>-4.34</v>
      </c>
      <c r="AA3207" s="168">
        <v>1</v>
      </c>
      <c r="AB3207" s="168"/>
      <c r="AC3207" s="168">
        <f>1-AA3207</f>
        <v>0</v>
      </c>
      <c r="AE3207" s="327"/>
      <c r="AG3207" s="168"/>
      <c r="AQ3207" s="178"/>
      <c r="AR3207" s="66">
        <v>0.999</v>
      </c>
      <c r="AS3207" s="66"/>
      <c r="AU3207" s="276">
        <v>1000</v>
      </c>
      <c r="AV3207" s="276">
        <v>0</v>
      </c>
      <c r="AW3207" s="276">
        <v>999</v>
      </c>
      <c r="AX3207" s="95"/>
      <c r="AY3207" s="276">
        <v>0</v>
      </c>
      <c r="AZ3207" s="95"/>
      <c r="BA3207" s="178"/>
      <c r="BB3207" s="98" t="s">
        <v>722</v>
      </c>
      <c r="BC3207" s="178" t="s">
        <v>1126</v>
      </c>
      <c r="BD3207" s="266">
        <v>45.5</v>
      </c>
      <c r="BE3207" s="77">
        <v>0.46</v>
      </c>
      <c r="BF3207" s="242">
        <v>2.62</v>
      </c>
      <c r="BG3207" s="77">
        <v>0.08</v>
      </c>
      <c r="BH3207" s="245">
        <v>13.86</v>
      </c>
      <c r="BI3207" s="77">
        <v>0.23</v>
      </c>
      <c r="BL3207" s="202"/>
      <c r="BN3207" s="243">
        <v>11.81</v>
      </c>
      <c r="BO3207" s="77">
        <v>0.3</v>
      </c>
      <c r="BP3207" s="245">
        <v>7.0000000000000007E-2</v>
      </c>
      <c r="BQ3207" s="77">
        <v>0.09</v>
      </c>
      <c r="BR3207" s="242">
        <v>8.09</v>
      </c>
      <c r="BS3207" s="77">
        <v>0.21</v>
      </c>
      <c r="BX3207" s="243">
        <v>10.23</v>
      </c>
      <c r="BY3207" s="77">
        <v>0.36</v>
      </c>
      <c r="BZ3207" s="243">
        <v>3.46</v>
      </c>
      <c r="CA3207" s="77">
        <v>0.33</v>
      </c>
      <c r="CB3207" s="243">
        <v>0.97</v>
      </c>
      <c r="CC3207" s="77">
        <v>0.06</v>
      </c>
      <c r="CD3207" s="96"/>
      <c r="DH3207" s="242">
        <v>96.63</v>
      </c>
      <c r="DI3207" s="77">
        <v>2.13</v>
      </c>
      <c r="DJ3207" s="96">
        <f t="shared" si="1420"/>
        <v>3.3700000000000045</v>
      </c>
      <c r="DL3207" s="77" t="s">
        <v>4680</v>
      </c>
      <c r="DO3207" s="348">
        <v>3.38</v>
      </c>
      <c r="DP3207" s="77">
        <v>0.13</v>
      </c>
      <c r="DQ3207" s="348">
        <f>DS3207/10000</f>
        <v>0</v>
      </c>
      <c r="DS3207" s="246">
        <v>0</v>
      </c>
      <c r="DU3207" s="96"/>
      <c r="DW3207" s="178"/>
      <c r="DX3207" s="304">
        <f t="shared" si="1421"/>
        <v>47.086826037462487</v>
      </c>
      <c r="DY3207" s="77">
        <f t="shared" si="1422"/>
        <v>1.1418888727346961</v>
      </c>
      <c r="DZ3207" s="304">
        <f t="shared" si="1423"/>
        <v>2.711373279519818</v>
      </c>
      <c r="EA3207" s="77">
        <f t="shared" si="1424"/>
        <v>0.10210880449164293</v>
      </c>
      <c r="EB3207" s="304">
        <f t="shared" si="1425"/>
        <v>14.343371623719342</v>
      </c>
      <c r="EC3207" s="77">
        <f t="shared" si="1426"/>
        <v>0.3957483991056448</v>
      </c>
      <c r="ED3207" s="304">
        <f t="shared" si="1427"/>
        <v>12.221877263789715</v>
      </c>
      <c r="EE3207" s="77">
        <f t="shared" si="1428"/>
        <v>0.41105478548979979</v>
      </c>
      <c r="EF3207" s="304">
        <f t="shared" si="1429"/>
        <v>7.244127082686537E-2</v>
      </c>
      <c r="EG3207" s="77">
        <f t="shared" si="1430"/>
        <v>9.3152463987489248E-2</v>
      </c>
      <c r="EH3207" s="304">
        <f t="shared" si="1431"/>
        <v>8.3721411569905833</v>
      </c>
      <c r="EI3207" s="77">
        <f t="shared" si="1432"/>
        <v>0.28510838607173083</v>
      </c>
      <c r="EJ3207" s="304">
        <f t="shared" si="1433"/>
        <v>10.58677429369761</v>
      </c>
      <c r="EK3207" s="77">
        <f t="shared" si="1434"/>
        <v>0.43960825372690748</v>
      </c>
      <c r="EL3207" s="304">
        <f t="shared" si="1435"/>
        <v>3.5806685294422027</v>
      </c>
      <c r="EM3207" s="77">
        <f t="shared" si="1436"/>
        <v>0.35051097140735826</v>
      </c>
      <c r="EN3207" s="304">
        <f t="shared" si="1437"/>
        <v>1.0038290386008486</v>
      </c>
      <c r="EO3207" s="77">
        <f t="shared" si="1438"/>
        <v>6.5917340824110646E-2</v>
      </c>
      <c r="EP3207" s="304">
        <f t="shared" si="1439"/>
        <v>0</v>
      </c>
      <c r="EQ3207" s="77" t="e">
        <f t="shared" si="1440"/>
        <v>#DIV/0!</v>
      </c>
      <c r="ER3207" s="77">
        <f t="shared" si="1441"/>
        <v>100</v>
      </c>
      <c r="ES3207" s="77">
        <f t="shared" si="1442"/>
        <v>3.1173288708006752</v>
      </c>
    </row>
    <row r="3208" spans="1:149" s="77" customFormat="1" x14ac:dyDescent="0.45">
      <c r="A3208" s="77" t="s">
        <v>4614</v>
      </c>
      <c r="B3208" s="178" t="s">
        <v>1022</v>
      </c>
      <c r="C3208" s="77" t="s">
        <v>3593</v>
      </c>
      <c r="D3208" s="77" t="s">
        <v>4677</v>
      </c>
      <c r="E3208" s="77" t="s">
        <v>637</v>
      </c>
      <c r="F3208" s="77" t="s">
        <v>4616</v>
      </c>
      <c r="G3208" s="77" t="s">
        <v>3380</v>
      </c>
      <c r="H3208" s="77" t="s">
        <v>1372</v>
      </c>
      <c r="I3208" s="77" t="s">
        <v>4728</v>
      </c>
      <c r="J3208" s="304">
        <v>100</v>
      </c>
      <c r="L3208" s="304">
        <v>1250</v>
      </c>
      <c r="N3208" s="77" t="s">
        <v>722</v>
      </c>
      <c r="O3208" s="77" t="s">
        <v>4682</v>
      </c>
      <c r="P3208" s="87" t="s">
        <v>1374</v>
      </c>
      <c r="Q3208" s="125"/>
      <c r="R3208" s="241">
        <v>2.7068251136302495</v>
      </c>
      <c r="S3208" s="239">
        <v>-4.45</v>
      </c>
      <c r="AA3208" s="168">
        <v>0.95</v>
      </c>
      <c r="AB3208" s="168"/>
      <c r="AC3208" s="168">
        <f t="shared" ref="AC3208:AC3267" si="1443">1-AA3208</f>
        <v>5.0000000000000044E-2</v>
      </c>
      <c r="AE3208" s="327"/>
      <c r="AG3208" s="168"/>
      <c r="AQ3208" s="178" t="s">
        <v>824</v>
      </c>
      <c r="AR3208" s="66">
        <v>0.99890000000000001</v>
      </c>
      <c r="AS3208" s="66">
        <v>1.2450000000000001</v>
      </c>
      <c r="AU3208" s="276">
        <v>950</v>
      </c>
      <c r="AV3208" s="276">
        <v>50.000000000000043</v>
      </c>
      <c r="AW3208" s="276">
        <v>948.95500000000004</v>
      </c>
      <c r="AX3208" s="95">
        <v>20.449335860540376</v>
      </c>
      <c r="AY3208" s="276">
        <v>62.250000000000057</v>
      </c>
      <c r="AZ3208" s="95">
        <v>1.3919523159936205</v>
      </c>
      <c r="BA3208" s="178"/>
      <c r="BB3208" s="98" t="s">
        <v>722</v>
      </c>
      <c r="BC3208" s="178" t="s">
        <v>1126</v>
      </c>
      <c r="BD3208" s="266">
        <v>45.64</v>
      </c>
      <c r="BE3208" s="77">
        <v>0.37</v>
      </c>
      <c r="BF3208" s="242">
        <v>2.57</v>
      </c>
      <c r="BG3208" s="77">
        <v>0.06</v>
      </c>
      <c r="BH3208" s="245">
        <v>13.81</v>
      </c>
      <c r="BI3208" s="77">
        <v>0.27</v>
      </c>
      <c r="BL3208" s="202"/>
      <c r="BN3208" s="243">
        <v>11.22</v>
      </c>
      <c r="BO3208" s="77">
        <v>0.5</v>
      </c>
      <c r="BP3208" s="245">
        <v>0.15</v>
      </c>
      <c r="BQ3208" s="77">
        <v>0.04</v>
      </c>
      <c r="BR3208" s="242">
        <v>8.09</v>
      </c>
      <c r="BS3208" s="77">
        <v>0.19</v>
      </c>
      <c r="BX3208" s="243">
        <v>10.27</v>
      </c>
      <c r="BY3208" s="77">
        <v>7.0000000000000007E-2</v>
      </c>
      <c r="BZ3208" s="243">
        <v>3.28</v>
      </c>
      <c r="CA3208" s="77">
        <v>0.22</v>
      </c>
      <c r="CB3208" s="243">
        <v>1</v>
      </c>
      <c r="CC3208" s="77">
        <v>0.08</v>
      </c>
      <c r="CD3208" s="96"/>
      <c r="DH3208" s="242">
        <v>96.04</v>
      </c>
      <c r="DI3208" s="77">
        <v>1.81</v>
      </c>
      <c r="DJ3208" s="96">
        <f t="shared" si="1420"/>
        <v>3.9599999999999937</v>
      </c>
      <c r="DL3208" s="77" t="s">
        <v>4680</v>
      </c>
      <c r="DO3208" s="348">
        <v>3.1</v>
      </c>
      <c r="DP3208" s="77">
        <v>0.12</v>
      </c>
      <c r="DQ3208" s="348">
        <f t="shared" ref="DQ3208:DQ3267" si="1444">DS3208/10000</f>
        <v>0</v>
      </c>
      <c r="DS3208" s="246">
        <v>0</v>
      </c>
      <c r="DU3208" s="96"/>
      <c r="DW3208" s="178"/>
      <c r="DX3208" s="304">
        <f t="shared" si="1421"/>
        <v>47.521865889212826</v>
      </c>
      <c r="DY3208" s="77">
        <f t="shared" si="1422"/>
        <v>0.97495803243622847</v>
      </c>
      <c r="DZ3208" s="304">
        <f t="shared" si="1423"/>
        <v>2.6759683465222821</v>
      </c>
      <c r="EA3208" s="77">
        <f t="shared" si="1424"/>
        <v>8.0289461018885358E-2</v>
      </c>
      <c r="EB3208" s="304">
        <f t="shared" si="1425"/>
        <v>14.379425239483549</v>
      </c>
      <c r="EC3208" s="77">
        <f t="shared" si="1426"/>
        <v>0.39048205137098768</v>
      </c>
      <c r="ED3208" s="304">
        <f t="shared" si="1427"/>
        <v>11.682632236568097</v>
      </c>
      <c r="EE3208" s="77">
        <f t="shared" si="1428"/>
        <v>0.56525948134214798</v>
      </c>
      <c r="EF3208" s="304">
        <f t="shared" si="1429"/>
        <v>0.15618492294877132</v>
      </c>
      <c r="EG3208" s="77">
        <f t="shared" si="1430"/>
        <v>4.1753197569956164E-2</v>
      </c>
      <c r="EH3208" s="304">
        <f t="shared" si="1431"/>
        <v>8.423573511037068</v>
      </c>
      <c r="EI3208" s="77">
        <f t="shared" si="1432"/>
        <v>0.2536552755263104</v>
      </c>
      <c r="EJ3208" s="304">
        <f t="shared" si="1433"/>
        <v>10.693461057892543</v>
      </c>
      <c r="EK3208" s="77">
        <f t="shared" si="1434"/>
        <v>0.21430746710400042</v>
      </c>
      <c r="EL3208" s="304">
        <f t="shared" si="1435"/>
        <v>3.4152436484797994</v>
      </c>
      <c r="EM3208" s="77">
        <f t="shared" si="1436"/>
        <v>0.23794210551783967</v>
      </c>
      <c r="EN3208" s="304">
        <f t="shared" si="1437"/>
        <v>1.0412328196584755</v>
      </c>
      <c r="EO3208" s="77">
        <f t="shared" si="1438"/>
        <v>8.557884596951848E-2</v>
      </c>
      <c r="EP3208" s="304">
        <f t="shared" si="1439"/>
        <v>0</v>
      </c>
      <c r="EQ3208" s="77" t="e">
        <f t="shared" si="1440"/>
        <v>#DIV/0!</v>
      </c>
      <c r="ER3208" s="77">
        <f t="shared" si="1441"/>
        <v>100</v>
      </c>
      <c r="ES3208" s="77">
        <f t="shared" si="1442"/>
        <v>2.665271291019681</v>
      </c>
    </row>
    <row r="3209" spans="1:149" s="77" customFormat="1" x14ac:dyDescent="0.45">
      <c r="A3209" s="77" t="s">
        <v>4614</v>
      </c>
      <c r="B3209" s="178" t="s">
        <v>1022</v>
      </c>
      <c r="C3209" s="77" t="s">
        <v>3593</v>
      </c>
      <c r="D3209" s="77" t="s">
        <v>4677</v>
      </c>
      <c r="E3209" s="77" t="s">
        <v>637</v>
      </c>
      <c r="F3209" s="77" t="s">
        <v>4617</v>
      </c>
      <c r="G3209" s="77" t="s">
        <v>3380</v>
      </c>
      <c r="H3209" s="77" t="s">
        <v>1372</v>
      </c>
      <c r="I3209" s="77" t="s">
        <v>4728</v>
      </c>
      <c r="J3209" s="304">
        <v>100</v>
      </c>
      <c r="L3209" s="304">
        <v>1250</v>
      </c>
      <c r="N3209" s="77" t="s">
        <v>722</v>
      </c>
      <c r="O3209" s="77" t="s">
        <v>4683</v>
      </c>
      <c r="P3209" s="87" t="s">
        <v>1374</v>
      </c>
      <c r="Q3209" s="125"/>
      <c r="R3209" s="241">
        <v>2.3368251136302494</v>
      </c>
      <c r="S3209" s="239">
        <v>-4.82</v>
      </c>
      <c r="AA3209" s="168">
        <v>0.76</v>
      </c>
      <c r="AB3209" s="168"/>
      <c r="AC3209" s="168">
        <f t="shared" si="1443"/>
        <v>0.24</v>
      </c>
      <c r="AE3209" s="327"/>
      <c r="AG3209" s="168"/>
      <c r="AQ3209" s="178" t="s">
        <v>824</v>
      </c>
      <c r="AR3209" s="66">
        <v>0.99819999999999998</v>
      </c>
      <c r="AS3209" s="66">
        <v>1.252</v>
      </c>
      <c r="AU3209" s="276">
        <v>760</v>
      </c>
      <c r="AV3209" s="276">
        <v>240</v>
      </c>
      <c r="AW3209" s="276">
        <v>758.63199999999995</v>
      </c>
      <c r="AX3209" s="95">
        <v>16.333793265702933</v>
      </c>
      <c r="AY3209" s="276">
        <v>300.48</v>
      </c>
      <c r="AZ3209" s="95">
        <v>6.7189370587913686</v>
      </c>
      <c r="BA3209" s="178"/>
      <c r="BB3209" s="98" t="s">
        <v>722</v>
      </c>
      <c r="BC3209" s="178" t="s">
        <v>1126</v>
      </c>
      <c r="BD3209" s="266">
        <v>46.45</v>
      </c>
      <c r="BE3209" s="77">
        <v>0.56000000000000005</v>
      </c>
      <c r="BF3209" s="242">
        <v>2.6</v>
      </c>
      <c r="BG3209" s="77">
        <v>0.05</v>
      </c>
      <c r="BH3209" s="245">
        <v>14.05</v>
      </c>
      <c r="BI3209" s="77">
        <v>0.23</v>
      </c>
      <c r="BL3209" s="202"/>
      <c r="BN3209" s="243">
        <v>11.27</v>
      </c>
      <c r="BO3209" s="77">
        <v>0.51</v>
      </c>
      <c r="BP3209" s="245">
        <v>0.16</v>
      </c>
      <c r="BQ3209" s="77">
        <v>0.05</v>
      </c>
      <c r="BR3209" s="242">
        <v>8.19</v>
      </c>
      <c r="BS3209" s="77">
        <v>0.25</v>
      </c>
      <c r="BX3209" s="243">
        <v>10.47</v>
      </c>
      <c r="BY3209" s="77">
        <v>0.33</v>
      </c>
      <c r="BZ3209" s="243">
        <v>3.38</v>
      </c>
      <c r="CA3209" s="77">
        <v>0.21</v>
      </c>
      <c r="CB3209" s="243">
        <v>1.03</v>
      </c>
      <c r="CC3209" s="77">
        <v>0.04</v>
      </c>
      <c r="CD3209" s="96"/>
      <c r="DH3209" s="242">
        <v>97.6</v>
      </c>
      <c r="DI3209" s="77">
        <v>2.23</v>
      </c>
      <c r="DJ3209" s="96">
        <f t="shared" si="1420"/>
        <v>2.4000000000000057</v>
      </c>
      <c r="DL3209" s="77" t="s">
        <v>4680</v>
      </c>
      <c r="DO3209" s="348">
        <v>2.29</v>
      </c>
      <c r="DP3209" s="77">
        <v>0.12</v>
      </c>
      <c r="DQ3209" s="348">
        <f t="shared" si="1444"/>
        <v>2.8400000000000002E-2</v>
      </c>
      <c r="DS3209" s="246">
        <v>284</v>
      </c>
      <c r="DT3209" s="77">
        <v>33</v>
      </c>
      <c r="DU3209" s="96"/>
      <c r="DW3209" s="178"/>
      <c r="DX3209" s="304">
        <f t="shared" si="1421"/>
        <v>47.592213114754109</v>
      </c>
      <c r="DY3209" s="77">
        <f t="shared" si="1422"/>
        <v>1.2294958903797808</v>
      </c>
      <c r="DZ3209" s="304">
        <f t="shared" si="1423"/>
        <v>2.6639344262295084</v>
      </c>
      <c r="EA3209" s="77">
        <f t="shared" si="1424"/>
        <v>7.955625391019476E-2</v>
      </c>
      <c r="EB3209" s="304">
        <f t="shared" si="1425"/>
        <v>14.39549180327869</v>
      </c>
      <c r="EC3209" s="77">
        <f t="shared" si="1426"/>
        <v>0.40462037006658047</v>
      </c>
      <c r="ED3209" s="304">
        <f t="shared" si="1427"/>
        <v>11.547131147540984</v>
      </c>
      <c r="EE3209" s="77">
        <f t="shared" si="1428"/>
        <v>0.58536906341797579</v>
      </c>
      <c r="EF3209" s="304">
        <f t="shared" si="1429"/>
        <v>0.16393442622950821</v>
      </c>
      <c r="EG3209" s="77">
        <f t="shared" si="1430"/>
        <v>5.1366256198572838E-2</v>
      </c>
      <c r="EH3209" s="304">
        <f t="shared" si="1431"/>
        <v>8.3913934426229506</v>
      </c>
      <c r="EI3209" s="77">
        <f t="shared" si="1432"/>
        <v>0.31995592829150171</v>
      </c>
      <c r="EJ3209" s="304">
        <f t="shared" si="1433"/>
        <v>10.727459016393444</v>
      </c>
      <c r="EK3209" s="77">
        <f t="shared" si="1434"/>
        <v>0.41760983665484525</v>
      </c>
      <c r="EL3209" s="304">
        <f t="shared" si="1435"/>
        <v>3.4631147540983607</v>
      </c>
      <c r="EM3209" s="77">
        <f t="shared" si="1436"/>
        <v>0.22925209022375476</v>
      </c>
      <c r="EN3209" s="304">
        <f t="shared" si="1437"/>
        <v>1.055327868852459</v>
      </c>
      <c r="EO3209" s="77">
        <f t="shared" si="1438"/>
        <v>4.7550701674211847E-2</v>
      </c>
      <c r="EP3209" s="304">
        <f t="shared" si="1439"/>
        <v>0</v>
      </c>
      <c r="EQ3209" s="77" t="e">
        <f t="shared" si="1440"/>
        <v>#DIV/0!</v>
      </c>
      <c r="ER3209" s="77">
        <f t="shared" si="1441"/>
        <v>100</v>
      </c>
      <c r="ES3209" s="77">
        <f t="shared" si="1442"/>
        <v>3.2312461517336084</v>
      </c>
    </row>
    <row r="3210" spans="1:149" s="77" customFormat="1" x14ac:dyDescent="0.45">
      <c r="A3210" s="77" t="s">
        <v>4614</v>
      </c>
      <c r="B3210" s="178" t="s">
        <v>1022</v>
      </c>
      <c r="C3210" s="77" t="s">
        <v>3593</v>
      </c>
      <c r="D3210" s="77" t="s">
        <v>4677</v>
      </c>
      <c r="E3210" s="77" t="s">
        <v>637</v>
      </c>
      <c r="F3210" s="77" t="s">
        <v>4618</v>
      </c>
      <c r="G3210" s="77" t="s">
        <v>3380</v>
      </c>
      <c r="H3210" s="77" t="s">
        <v>1372</v>
      </c>
      <c r="I3210" s="77" t="s">
        <v>4728</v>
      </c>
      <c r="J3210" s="304">
        <v>100</v>
      </c>
      <c r="L3210" s="304">
        <v>1250</v>
      </c>
      <c r="N3210" s="77" t="s">
        <v>722</v>
      </c>
      <c r="O3210" s="77" t="s">
        <v>4684</v>
      </c>
      <c r="P3210" s="87" t="s">
        <v>1374</v>
      </c>
      <c r="Q3210" s="125"/>
      <c r="R3210" s="241">
        <v>1.5668251136302498</v>
      </c>
      <c r="S3210" s="239">
        <v>-5.59</v>
      </c>
      <c r="AA3210" s="168">
        <v>0.41</v>
      </c>
      <c r="AB3210" s="168"/>
      <c r="AC3210" s="168">
        <f t="shared" si="1443"/>
        <v>0.59000000000000008</v>
      </c>
      <c r="AE3210" s="327"/>
      <c r="AG3210" s="168"/>
      <c r="AQ3210" s="178" t="s">
        <v>824</v>
      </c>
      <c r="AR3210" s="66">
        <v>1.0029999999999999</v>
      </c>
      <c r="AS3210" s="66">
        <v>1.2450000000000001</v>
      </c>
      <c r="AU3210" s="276">
        <v>410</v>
      </c>
      <c r="AV3210" s="276">
        <v>590.00000000000011</v>
      </c>
      <c r="AW3210" s="276">
        <v>411.22999999999996</v>
      </c>
      <c r="AX3210" s="95">
        <v>8.8667783421625472</v>
      </c>
      <c r="AY3210" s="276">
        <v>734.55000000000018</v>
      </c>
      <c r="AZ3210" s="95">
        <v>16.425037328724709</v>
      </c>
      <c r="BA3210" s="178"/>
      <c r="BB3210" s="98" t="s">
        <v>722</v>
      </c>
      <c r="BC3210" s="178" t="s">
        <v>1126</v>
      </c>
      <c r="BD3210" s="266">
        <v>47.24</v>
      </c>
      <c r="BE3210" s="77">
        <v>0.42</v>
      </c>
      <c r="BF3210" s="242">
        <v>2.66</v>
      </c>
      <c r="BG3210" s="77">
        <v>0.05</v>
      </c>
      <c r="BH3210" s="245">
        <v>14.29</v>
      </c>
      <c r="BI3210" s="77">
        <v>0.2</v>
      </c>
      <c r="BL3210" s="202"/>
      <c r="BN3210" s="243">
        <v>10.98</v>
      </c>
      <c r="BO3210" s="77">
        <v>0.5</v>
      </c>
      <c r="BP3210" s="245">
        <v>0.12</v>
      </c>
      <c r="BQ3210" s="77">
        <v>0.09</v>
      </c>
      <c r="BR3210" s="242">
        <v>8.3000000000000007</v>
      </c>
      <c r="BS3210" s="77">
        <v>0.23</v>
      </c>
      <c r="BX3210" s="243">
        <v>10.77</v>
      </c>
      <c r="BY3210" s="77">
        <v>0.28999999999999998</v>
      </c>
      <c r="BZ3210" s="243">
        <v>3.25</v>
      </c>
      <c r="CA3210" s="77">
        <v>0.18</v>
      </c>
      <c r="CB3210" s="243">
        <v>1.03</v>
      </c>
      <c r="CC3210" s="77">
        <v>0.06</v>
      </c>
      <c r="CD3210" s="96"/>
      <c r="DH3210" s="242">
        <v>98.65</v>
      </c>
      <c r="DI3210" s="77">
        <v>2.02</v>
      </c>
      <c r="DJ3210" s="96">
        <f t="shared" si="1420"/>
        <v>1.3499999999999943</v>
      </c>
      <c r="DL3210" s="77" t="s">
        <v>4680</v>
      </c>
      <c r="DO3210" s="348"/>
      <c r="DP3210" s="77">
        <v>0.12</v>
      </c>
      <c r="DQ3210" s="348">
        <f t="shared" si="1444"/>
        <v>6.4799999999999996E-2</v>
      </c>
      <c r="DS3210" s="246">
        <v>648</v>
      </c>
      <c r="DT3210" s="77">
        <v>76</v>
      </c>
      <c r="DU3210" s="96"/>
      <c r="DW3210" s="178"/>
      <c r="DX3210" s="304">
        <f t="shared" si="1421"/>
        <v>47.886467308667001</v>
      </c>
      <c r="DY3210" s="77">
        <f t="shared" si="1422"/>
        <v>1.0689843384831326</v>
      </c>
      <c r="DZ3210" s="304">
        <f t="shared" si="1423"/>
        <v>2.6964014191586414</v>
      </c>
      <c r="EA3210" s="77">
        <f t="shared" si="1424"/>
        <v>7.4948862008896111E-2</v>
      </c>
      <c r="EB3210" s="304">
        <f t="shared" si="1425"/>
        <v>14.485554992397361</v>
      </c>
      <c r="EC3210" s="77">
        <f t="shared" si="1426"/>
        <v>0.35927876822747618</v>
      </c>
      <c r="ED3210" s="304">
        <f t="shared" si="1427"/>
        <v>11.130258489609732</v>
      </c>
      <c r="EE3210" s="77">
        <f t="shared" si="1428"/>
        <v>0.55572586503106458</v>
      </c>
      <c r="EF3210" s="304">
        <f t="shared" si="1429"/>
        <v>0.12164216928535225</v>
      </c>
      <c r="EG3210" s="77">
        <f t="shared" si="1430"/>
        <v>9.1265622394855722E-2</v>
      </c>
      <c r="EH3210" s="304">
        <f t="shared" si="1431"/>
        <v>8.4135833755701981</v>
      </c>
      <c r="EI3210" s="77">
        <f t="shared" si="1432"/>
        <v>0.28989344312461279</v>
      </c>
      <c r="EJ3210" s="304">
        <f t="shared" si="1433"/>
        <v>10.917384693360365</v>
      </c>
      <c r="EK3210" s="77">
        <f t="shared" si="1434"/>
        <v>0.36931249132049493</v>
      </c>
      <c r="EL3210" s="304">
        <f t="shared" si="1435"/>
        <v>3.2944754181449571</v>
      </c>
      <c r="EM3210" s="77">
        <f t="shared" si="1436"/>
        <v>0.19453423704873449</v>
      </c>
      <c r="EN3210" s="304">
        <f t="shared" si="1437"/>
        <v>1.0440952863659401</v>
      </c>
      <c r="EO3210" s="77">
        <f t="shared" si="1438"/>
        <v>6.4469223437036025E-2</v>
      </c>
      <c r="EP3210" s="304">
        <f t="shared" si="1439"/>
        <v>0</v>
      </c>
      <c r="EQ3210" s="77" t="e">
        <f t="shared" si="1440"/>
        <v>#DIV/0!</v>
      </c>
      <c r="ER3210" s="77">
        <f t="shared" si="1441"/>
        <v>100</v>
      </c>
      <c r="ES3210" s="77">
        <f t="shared" si="1442"/>
        <v>2.8958047602571231</v>
      </c>
    </row>
    <row r="3211" spans="1:149" s="77" customFormat="1" x14ac:dyDescent="0.45">
      <c r="A3211" s="77" t="s">
        <v>4614</v>
      </c>
      <c r="B3211" s="178" t="s">
        <v>1022</v>
      </c>
      <c r="C3211" s="77" t="s">
        <v>3593</v>
      </c>
      <c r="D3211" s="77" t="s">
        <v>4677</v>
      </c>
      <c r="E3211" s="77" t="s">
        <v>637</v>
      </c>
      <c r="F3211" s="77" t="s">
        <v>4619</v>
      </c>
      <c r="G3211" s="77" t="s">
        <v>3380</v>
      </c>
      <c r="H3211" s="77" t="s">
        <v>1372</v>
      </c>
      <c r="I3211" s="77" t="s">
        <v>4728</v>
      </c>
      <c r="J3211" s="304">
        <v>100</v>
      </c>
      <c r="L3211" s="304">
        <v>1250</v>
      </c>
      <c r="N3211" s="77" t="s">
        <v>722</v>
      </c>
      <c r="O3211" s="77" t="s">
        <v>4685</v>
      </c>
      <c r="P3211" s="87" t="s">
        <v>1374</v>
      </c>
      <c r="Q3211" s="125"/>
      <c r="R3211" s="241">
        <v>0.97682511363024993</v>
      </c>
      <c r="S3211" s="239">
        <v>-6.18</v>
      </c>
      <c r="AA3211" s="168">
        <v>0</v>
      </c>
      <c r="AB3211" s="168"/>
      <c r="AC3211" s="168">
        <f t="shared" si="1443"/>
        <v>1</v>
      </c>
      <c r="AE3211" s="327"/>
      <c r="AG3211" s="168"/>
      <c r="AQ3211" s="178" t="s">
        <v>824</v>
      </c>
      <c r="AR3211" s="66">
        <v>0.999</v>
      </c>
      <c r="AS3211" s="66">
        <v>1.238</v>
      </c>
      <c r="AU3211" s="276">
        <v>0</v>
      </c>
      <c r="AV3211" s="276">
        <v>1000</v>
      </c>
      <c r="AW3211" s="276">
        <v>0</v>
      </c>
      <c r="AX3211" s="95"/>
      <c r="AY3211" s="276">
        <v>1238</v>
      </c>
      <c r="AZ3211" s="95">
        <v>27.682521561447398</v>
      </c>
      <c r="BA3211" s="178"/>
      <c r="BB3211" s="98" t="s">
        <v>722</v>
      </c>
      <c r="BC3211" s="178" t="s">
        <v>1126</v>
      </c>
      <c r="BD3211" s="266">
        <v>47.29</v>
      </c>
      <c r="BE3211" s="77">
        <v>0.42</v>
      </c>
      <c r="BF3211" s="242">
        <v>2.67</v>
      </c>
      <c r="BG3211" s="77">
        <v>0.05</v>
      </c>
      <c r="BH3211" s="245">
        <v>14.45</v>
      </c>
      <c r="BI3211" s="77">
        <v>0.19</v>
      </c>
      <c r="BL3211" s="202"/>
      <c r="BN3211" s="243">
        <v>10.85</v>
      </c>
      <c r="BO3211" s="77">
        <v>0.3</v>
      </c>
      <c r="BP3211" s="245">
        <v>0.21</v>
      </c>
      <c r="BQ3211" s="77">
        <v>0.08</v>
      </c>
      <c r="BR3211" s="242">
        <v>8.2200000000000006</v>
      </c>
      <c r="BS3211" s="77">
        <v>0.26</v>
      </c>
      <c r="BX3211" s="243">
        <v>10.72</v>
      </c>
      <c r="BY3211" s="77">
        <v>0.31</v>
      </c>
      <c r="BZ3211" s="243">
        <v>3.46</v>
      </c>
      <c r="CA3211" s="77">
        <v>0.1</v>
      </c>
      <c r="CB3211" s="243">
        <v>1</v>
      </c>
      <c r="CC3211" s="77">
        <v>0.04</v>
      </c>
      <c r="CD3211" s="96"/>
      <c r="DH3211" s="242">
        <v>98.85</v>
      </c>
      <c r="DI3211" s="77">
        <v>1.75</v>
      </c>
      <c r="DJ3211" s="96">
        <f t="shared" si="1420"/>
        <v>1.1500000000000057</v>
      </c>
      <c r="DL3211" s="77" t="s">
        <v>4680</v>
      </c>
      <c r="DO3211" s="348">
        <v>0.88</v>
      </c>
      <c r="DP3211" s="77">
        <v>0.11</v>
      </c>
      <c r="DQ3211" s="348">
        <f t="shared" si="1444"/>
        <v>7.0599999999999996E-2</v>
      </c>
      <c r="DS3211" s="246">
        <v>706</v>
      </c>
      <c r="DT3211" s="77">
        <v>82</v>
      </c>
      <c r="DU3211" s="96"/>
      <c r="DW3211" s="178"/>
      <c r="DX3211" s="304">
        <f t="shared" si="1421"/>
        <v>47.840161861406173</v>
      </c>
      <c r="DY3211" s="77">
        <f t="shared" si="1422"/>
        <v>0.94754428253145484</v>
      </c>
      <c r="DZ3211" s="304">
        <f t="shared" si="1423"/>
        <v>2.7010622154779971</v>
      </c>
      <c r="EA3211" s="77">
        <f t="shared" si="1424"/>
        <v>6.9606870313403291E-2</v>
      </c>
      <c r="EB3211" s="304">
        <f t="shared" si="1425"/>
        <v>14.618108244815378</v>
      </c>
      <c r="EC3211" s="77">
        <f t="shared" si="1426"/>
        <v>0.32236418777061959</v>
      </c>
      <c r="ED3211" s="304">
        <f t="shared" si="1427"/>
        <v>10.976226605968639</v>
      </c>
      <c r="EE3211" s="77">
        <f t="shared" si="1428"/>
        <v>0.36036924522148855</v>
      </c>
      <c r="EF3211" s="304">
        <f t="shared" si="1429"/>
        <v>0.21244309559939303</v>
      </c>
      <c r="EG3211" s="77">
        <f t="shared" si="1430"/>
        <v>8.101804654568831E-2</v>
      </c>
      <c r="EH3211" s="304">
        <f t="shared" si="1431"/>
        <v>8.3156297420333853</v>
      </c>
      <c r="EI3211" s="77">
        <f t="shared" si="1432"/>
        <v>0.30142119776143067</v>
      </c>
      <c r="EJ3211" s="304">
        <f t="shared" si="1433"/>
        <v>10.844714213454729</v>
      </c>
      <c r="EK3211" s="77">
        <f t="shared" si="1434"/>
        <v>0.36770821310105273</v>
      </c>
      <c r="EL3211" s="304">
        <f t="shared" si="1435"/>
        <v>3.5002529084471421</v>
      </c>
      <c r="EM3211" s="77">
        <f t="shared" si="1436"/>
        <v>0.11863365512325323</v>
      </c>
      <c r="EN3211" s="304">
        <f t="shared" si="1437"/>
        <v>1.0116337885685383</v>
      </c>
      <c r="EO3211" s="77">
        <f t="shared" si="1438"/>
        <v>4.4251516329314768E-2</v>
      </c>
      <c r="EP3211" s="304">
        <f t="shared" si="1439"/>
        <v>0</v>
      </c>
      <c r="EQ3211" s="77" t="e">
        <f t="shared" si="1440"/>
        <v>#DIV/0!</v>
      </c>
      <c r="ER3211" s="77">
        <f t="shared" si="1441"/>
        <v>100</v>
      </c>
      <c r="ES3211" s="77">
        <f t="shared" si="1442"/>
        <v>2.5036658919098804</v>
      </c>
    </row>
    <row r="3212" spans="1:149" s="77" customFormat="1" x14ac:dyDescent="0.45">
      <c r="A3212" s="77" t="s">
        <v>4614</v>
      </c>
      <c r="B3212" s="178" t="s">
        <v>1022</v>
      </c>
      <c r="C3212" s="77" t="s">
        <v>3593</v>
      </c>
      <c r="D3212" s="77" t="s">
        <v>4677</v>
      </c>
      <c r="E3212" s="77" t="s">
        <v>637</v>
      </c>
      <c r="F3212" s="77" t="s">
        <v>4620</v>
      </c>
      <c r="G3212" s="77" t="s">
        <v>3380</v>
      </c>
      <c r="H3212" s="77" t="s">
        <v>1372</v>
      </c>
      <c r="I3212" s="77" t="s">
        <v>4728</v>
      </c>
      <c r="J3212" s="304">
        <v>100</v>
      </c>
      <c r="L3212" s="304">
        <v>1250</v>
      </c>
      <c r="N3212" s="77" t="s">
        <v>722</v>
      </c>
      <c r="O3212" s="77" t="s">
        <v>3614</v>
      </c>
      <c r="P3212" s="87" t="s">
        <v>1374</v>
      </c>
      <c r="Q3212" s="125"/>
      <c r="R3212" s="241">
        <v>0.91682511363024943</v>
      </c>
      <c r="S3212" s="239">
        <v>-6.24</v>
      </c>
      <c r="AA3212" s="168">
        <v>0</v>
      </c>
      <c r="AB3212" s="168"/>
      <c r="AC3212" s="168">
        <f t="shared" si="1443"/>
        <v>1</v>
      </c>
      <c r="AE3212" s="327"/>
      <c r="AG3212" s="168"/>
      <c r="AQ3212" s="178" t="s">
        <v>824</v>
      </c>
      <c r="AR3212" s="66">
        <v>0.999</v>
      </c>
      <c r="AS3212" s="66">
        <v>1.238</v>
      </c>
      <c r="AU3212" s="276">
        <v>0</v>
      </c>
      <c r="AV3212" s="276">
        <v>1000</v>
      </c>
      <c r="AW3212" s="276">
        <v>0</v>
      </c>
      <c r="AX3212" s="95"/>
      <c r="AY3212" s="276">
        <v>1238</v>
      </c>
      <c r="AZ3212" s="95">
        <v>27.682521561447398</v>
      </c>
      <c r="BA3212" s="178"/>
      <c r="BB3212" s="98" t="s">
        <v>722</v>
      </c>
      <c r="BC3212" s="178" t="s">
        <v>1126</v>
      </c>
      <c r="BD3212" s="266">
        <v>47.44</v>
      </c>
      <c r="BE3212" s="77">
        <v>0.4</v>
      </c>
      <c r="BF3212" s="242">
        <v>2.73</v>
      </c>
      <c r="BG3212" s="77">
        <v>0.09</v>
      </c>
      <c r="BH3212" s="245">
        <v>14.22</v>
      </c>
      <c r="BI3212" s="77">
        <v>0.14000000000000001</v>
      </c>
      <c r="BL3212" s="202"/>
      <c r="BN3212" s="243">
        <v>10.37</v>
      </c>
      <c r="BO3212" s="77">
        <v>0.46</v>
      </c>
      <c r="BP3212" s="245">
        <v>0.14000000000000001</v>
      </c>
      <c r="BQ3212" s="77">
        <v>0.11</v>
      </c>
      <c r="BR3212" s="242">
        <v>8.2200000000000006</v>
      </c>
      <c r="BS3212" s="77">
        <v>0.12</v>
      </c>
      <c r="BX3212" s="243">
        <v>10.74</v>
      </c>
      <c r="BY3212" s="77">
        <v>0.32</v>
      </c>
      <c r="BZ3212" s="243">
        <v>3.34</v>
      </c>
      <c r="CA3212" s="77">
        <v>0.2</v>
      </c>
      <c r="CB3212" s="243">
        <v>1.01</v>
      </c>
      <c r="CC3212" s="77">
        <v>0.08</v>
      </c>
      <c r="CD3212" s="96"/>
      <c r="DH3212" s="242">
        <v>98.21</v>
      </c>
      <c r="DI3212" s="77">
        <v>1.91</v>
      </c>
      <c r="DJ3212" s="96">
        <f t="shared" si="1420"/>
        <v>1.7900000000000063</v>
      </c>
      <c r="DL3212" s="77" t="s">
        <v>4680</v>
      </c>
      <c r="DO3212" s="348">
        <v>0.85</v>
      </c>
      <c r="DP3212" s="77">
        <v>0.11</v>
      </c>
      <c r="DQ3212" s="348">
        <f t="shared" si="1444"/>
        <v>5.1799999999999999E-2</v>
      </c>
      <c r="DS3212" s="246">
        <v>518</v>
      </c>
      <c r="DT3212" s="77">
        <v>69</v>
      </c>
      <c r="DU3212" s="96"/>
      <c r="DW3212" s="178"/>
      <c r="DX3212" s="304">
        <f t="shared" si="1421"/>
        <v>48.30465329396192</v>
      </c>
      <c r="DY3212" s="77">
        <f t="shared" si="1422"/>
        <v>1.0239253976106222</v>
      </c>
      <c r="DZ3212" s="304">
        <f t="shared" si="1423"/>
        <v>2.7797576621525306</v>
      </c>
      <c r="EA3212" s="77">
        <f t="shared" si="1424"/>
        <v>0.10639809547674678</v>
      </c>
      <c r="EB3212" s="304">
        <f t="shared" si="1425"/>
        <v>14.479177273190105</v>
      </c>
      <c r="EC3212" s="77">
        <f t="shared" si="1426"/>
        <v>0.31561920624934386</v>
      </c>
      <c r="ED3212" s="304">
        <f t="shared" si="1427"/>
        <v>10.559006211180124</v>
      </c>
      <c r="EE3212" s="77">
        <f t="shared" si="1428"/>
        <v>0.51142294457917636</v>
      </c>
      <c r="EF3212" s="304">
        <f t="shared" si="1429"/>
        <v>0.14255167498218108</v>
      </c>
      <c r="EG3212" s="77">
        <f t="shared" si="1430"/>
        <v>0.11203919320195882</v>
      </c>
      <c r="EH3212" s="304">
        <f t="shared" si="1431"/>
        <v>8.3698197739537736</v>
      </c>
      <c r="EI3212" s="77">
        <f t="shared" si="1432"/>
        <v>0.20353412372468957</v>
      </c>
      <c r="EJ3212" s="304">
        <f t="shared" si="1433"/>
        <v>10.935749923633033</v>
      </c>
      <c r="EK3212" s="77">
        <f t="shared" si="1434"/>
        <v>0.38910081818166081</v>
      </c>
      <c r="EL3212" s="304">
        <f t="shared" si="1435"/>
        <v>3.4008756745748907</v>
      </c>
      <c r="EM3212" s="77">
        <f t="shared" si="1436"/>
        <v>0.21411672629521861</v>
      </c>
      <c r="EN3212" s="304">
        <f t="shared" si="1437"/>
        <v>1.028408512371449</v>
      </c>
      <c r="EO3212" s="77">
        <f t="shared" si="1438"/>
        <v>8.3877569093858087E-2</v>
      </c>
      <c r="EP3212" s="304">
        <f t="shared" si="1439"/>
        <v>0</v>
      </c>
      <c r="EQ3212" s="77" t="e">
        <f t="shared" si="1440"/>
        <v>#DIV/0!</v>
      </c>
      <c r="ER3212" s="77">
        <f t="shared" si="1441"/>
        <v>100</v>
      </c>
      <c r="ES3212" s="77">
        <f t="shared" si="1442"/>
        <v>2.7503797007765112</v>
      </c>
    </row>
    <row r="3213" spans="1:149" s="77" customFormat="1" x14ac:dyDescent="0.45">
      <c r="A3213" s="77" t="s">
        <v>4614</v>
      </c>
      <c r="B3213" s="178" t="s">
        <v>1022</v>
      </c>
      <c r="C3213" s="77" t="s">
        <v>3593</v>
      </c>
      <c r="D3213" s="77" t="s">
        <v>4677</v>
      </c>
      <c r="E3213" s="77" t="s">
        <v>637</v>
      </c>
      <c r="F3213" s="77" t="s">
        <v>4621</v>
      </c>
      <c r="G3213" s="77" t="s">
        <v>3380</v>
      </c>
      <c r="H3213" s="77" t="s">
        <v>1372</v>
      </c>
      <c r="I3213" s="77" t="s">
        <v>4728</v>
      </c>
      <c r="J3213" s="304">
        <v>500</v>
      </c>
      <c r="L3213" s="304">
        <v>1250</v>
      </c>
      <c r="N3213" s="77" t="s">
        <v>722</v>
      </c>
      <c r="O3213" s="77" t="s">
        <v>4686</v>
      </c>
      <c r="P3213" s="87" t="s">
        <v>1374</v>
      </c>
      <c r="Q3213" s="125"/>
      <c r="R3213" s="241">
        <v>2.1286373263682687</v>
      </c>
      <c r="S3213" s="239">
        <v>-4.92</v>
      </c>
      <c r="AA3213" s="168">
        <v>0.64</v>
      </c>
      <c r="AB3213" s="168"/>
      <c r="AC3213" s="168">
        <f t="shared" si="1443"/>
        <v>0.36</v>
      </c>
      <c r="AE3213" s="327"/>
      <c r="AG3213" s="168"/>
      <c r="AQ3213" s="178" t="s">
        <v>824</v>
      </c>
      <c r="AR3213" s="66">
        <v>1.212</v>
      </c>
      <c r="AS3213" s="66">
        <v>3.4220000000000002</v>
      </c>
      <c r="AU3213" s="276">
        <v>3200</v>
      </c>
      <c r="AV3213" s="276">
        <v>1800</v>
      </c>
      <c r="AW3213" s="276">
        <v>3878.4</v>
      </c>
      <c r="AX3213" s="95">
        <v>20.721063064377297</v>
      </c>
      <c r="AY3213" s="276">
        <v>6159.6</v>
      </c>
      <c r="AZ3213" s="95">
        <v>66.340922292051388</v>
      </c>
      <c r="BA3213" s="178"/>
      <c r="BB3213" s="98" t="s">
        <v>722</v>
      </c>
      <c r="BC3213" s="178" t="s">
        <v>1126</v>
      </c>
      <c r="BD3213" s="266">
        <v>45.54</v>
      </c>
      <c r="BE3213" s="77">
        <v>0.11</v>
      </c>
      <c r="BF3213" s="242">
        <v>2.54</v>
      </c>
      <c r="BG3213" s="77">
        <v>0.1</v>
      </c>
      <c r="BH3213" s="245">
        <v>13.69</v>
      </c>
      <c r="BI3213" s="77">
        <v>0.27</v>
      </c>
      <c r="BL3213" s="202"/>
      <c r="BN3213" s="243">
        <v>11.21</v>
      </c>
      <c r="BO3213" s="77">
        <v>0.42</v>
      </c>
      <c r="BP3213" s="245">
        <v>0.17</v>
      </c>
      <c r="BQ3213" s="77">
        <v>0.16</v>
      </c>
      <c r="BR3213" s="242">
        <v>7.99</v>
      </c>
      <c r="BS3213" s="77">
        <v>0.17</v>
      </c>
      <c r="BX3213" s="243">
        <v>10.039999999999999</v>
      </c>
      <c r="BY3213" s="77">
        <v>0.12</v>
      </c>
      <c r="BZ3213" s="243">
        <v>3.11</v>
      </c>
      <c r="CA3213" s="77">
        <v>0.2</v>
      </c>
      <c r="CB3213" s="243">
        <v>1</v>
      </c>
      <c r="CC3213" s="77">
        <v>0.03</v>
      </c>
      <c r="CD3213" s="96"/>
      <c r="DH3213" s="242">
        <v>95.28</v>
      </c>
      <c r="DI3213" s="77">
        <v>1.59</v>
      </c>
      <c r="DJ3213" s="96">
        <f t="shared" si="1420"/>
        <v>4.7199999999999989</v>
      </c>
      <c r="DL3213" s="77" t="s">
        <v>4680</v>
      </c>
      <c r="DO3213" s="348">
        <v>3.34</v>
      </c>
      <c r="DP3213" s="77">
        <v>0.12</v>
      </c>
      <c r="DQ3213" s="348">
        <f t="shared" si="1444"/>
        <v>0.45169999999999999</v>
      </c>
      <c r="DS3213" s="246">
        <v>4517</v>
      </c>
      <c r="DT3213" s="77">
        <v>526</v>
      </c>
      <c r="DU3213" s="96"/>
      <c r="DW3213" s="178"/>
      <c r="DX3213" s="304">
        <f t="shared" si="1421"/>
        <v>47.795969773299745</v>
      </c>
      <c r="DY3213" s="77">
        <f t="shared" si="1422"/>
        <v>0.8059148201073395</v>
      </c>
      <c r="DZ3213" s="304">
        <f t="shared" si="1423"/>
        <v>2.6658270361041141</v>
      </c>
      <c r="EA3213" s="77">
        <f t="shared" si="1424"/>
        <v>0.11399274067798362</v>
      </c>
      <c r="EB3213" s="304">
        <f t="shared" si="1425"/>
        <v>14.36817800167926</v>
      </c>
      <c r="EC3213" s="77">
        <f t="shared" si="1426"/>
        <v>0.37120319631897547</v>
      </c>
      <c r="ED3213" s="304">
        <f t="shared" si="1427"/>
        <v>11.765323257766584</v>
      </c>
      <c r="EE3213" s="77">
        <f t="shared" si="1428"/>
        <v>0.48255328250298701</v>
      </c>
      <c r="EF3213" s="304">
        <f t="shared" si="1429"/>
        <v>0.17842149454240136</v>
      </c>
      <c r="EG3213" s="77">
        <f t="shared" si="1430"/>
        <v>0.16795250636016631</v>
      </c>
      <c r="EH3213" s="304">
        <f t="shared" si="1431"/>
        <v>8.3858102434928643</v>
      </c>
      <c r="EI3213" s="77">
        <f t="shared" si="1432"/>
        <v>0.22675383433546853</v>
      </c>
      <c r="EJ3213" s="304">
        <f t="shared" si="1433"/>
        <v>10.537363560033585</v>
      </c>
      <c r="EK3213" s="77">
        <f t="shared" si="1434"/>
        <v>0.21629405952214686</v>
      </c>
      <c r="EL3213" s="304">
        <f t="shared" si="1435"/>
        <v>3.2640638119227536</v>
      </c>
      <c r="EM3213" s="77">
        <f t="shared" si="1436"/>
        <v>0.21685975330795151</v>
      </c>
      <c r="EN3213" s="304">
        <f t="shared" si="1437"/>
        <v>1.0495382031905962</v>
      </c>
      <c r="EO3213" s="77">
        <f t="shared" si="1438"/>
        <v>3.6029561352591145E-2</v>
      </c>
      <c r="EP3213" s="304">
        <f t="shared" si="1439"/>
        <v>0</v>
      </c>
      <c r="EQ3213" s="77" t="e">
        <f t="shared" si="1440"/>
        <v>#DIV/0!</v>
      </c>
      <c r="ER3213" s="77">
        <f t="shared" si="1441"/>
        <v>100</v>
      </c>
      <c r="ES3213" s="77">
        <f t="shared" si="1442"/>
        <v>2.3599911462775203</v>
      </c>
    </row>
    <row r="3214" spans="1:149" s="77" customFormat="1" x14ac:dyDescent="0.45">
      <c r="A3214" s="77" t="s">
        <v>4614</v>
      </c>
      <c r="B3214" s="178" t="s">
        <v>1022</v>
      </c>
      <c r="C3214" s="77" t="s">
        <v>3593</v>
      </c>
      <c r="D3214" s="77" t="s">
        <v>4677</v>
      </c>
      <c r="E3214" s="77" t="s">
        <v>637</v>
      </c>
      <c r="F3214" s="77" t="s">
        <v>4622</v>
      </c>
      <c r="G3214" s="77" t="s">
        <v>3380</v>
      </c>
      <c r="H3214" s="77" t="s">
        <v>1372</v>
      </c>
      <c r="I3214" s="77" t="s">
        <v>4728</v>
      </c>
      <c r="J3214" s="304">
        <v>50</v>
      </c>
      <c r="L3214" s="304">
        <v>1250</v>
      </c>
      <c r="N3214" s="77" t="s">
        <v>722</v>
      </c>
      <c r="O3214" s="77" t="s">
        <v>4687</v>
      </c>
      <c r="P3214" s="87" t="s">
        <v>1374</v>
      </c>
      <c r="Q3214" s="125"/>
      <c r="R3214" s="241">
        <v>1.350348587037999</v>
      </c>
      <c r="S3214" s="240">
        <v>-5.82</v>
      </c>
      <c r="AA3214" s="168">
        <v>0</v>
      </c>
      <c r="AB3214" s="168"/>
      <c r="AC3214" s="168">
        <f t="shared" si="1443"/>
        <v>1</v>
      </c>
      <c r="AE3214" s="327"/>
      <c r="AG3214" s="168"/>
      <c r="AQ3214" s="178" t="s">
        <v>824</v>
      </c>
      <c r="AR3214" s="66">
        <v>0.99660000000000004</v>
      </c>
      <c r="AS3214" s="66">
        <v>1.109</v>
      </c>
      <c r="AU3214" s="276">
        <v>0</v>
      </c>
      <c r="AV3214" s="276">
        <v>500</v>
      </c>
      <c r="AW3214" s="276">
        <v>0</v>
      </c>
      <c r="AX3214" s="95"/>
      <c r="AY3214" s="276">
        <v>554.5</v>
      </c>
      <c r="AZ3214" s="95">
        <v>22.86262069404993</v>
      </c>
      <c r="BA3214" s="178"/>
      <c r="BB3214" s="98" t="s">
        <v>722</v>
      </c>
      <c r="BC3214" s="178" t="s">
        <v>1126</v>
      </c>
      <c r="BD3214" s="267">
        <v>49.4</v>
      </c>
      <c r="BE3214" s="77">
        <v>0.31</v>
      </c>
      <c r="BF3214" s="238">
        <v>2.4700000000000002</v>
      </c>
      <c r="BG3214" s="77">
        <v>0.06</v>
      </c>
      <c r="BH3214" s="246">
        <v>14.18</v>
      </c>
      <c r="BI3214" s="77">
        <v>0.27</v>
      </c>
      <c r="BL3214" s="202"/>
      <c r="BN3214" s="244">
        <v>9.58</v>
      </c>
      <c r="BO3214" s="77">
        <v>0.23</v>
      </c>
      <c r="BP3214" s="246">
        <v>0.09</v>
      </c>
      <c r="BQ3214" s="77">
        <v>0.09</v>
      </c>
      <c r="BR3214" s="238">
        <v>10.029999999999999</v>
      </c>
      <c r="BS3214" s="77">
        <v>0.19</v>
      </c>
      <c r="BX3214" s="244">
        <v>10.25</v>
      </c>
      <c r="BY3214" s="77">
        <v>0.27</v>
      </c>
      <c r="BZ3214" s="244">
        <v>3.77</v>
      </c>
      <c r="CA3214" s="77">
        <v>0.16</v>
      </c>
      <c r="CB3214" s="244">
        <v>0.85</v>
      </c>
      <c r="CC3214" s="77">
        <v>0.05</v>
      </c>
      <c r="CD3214" s="96"/>
      <c r="DH3214" s="238">
        <v>100.63</v>
      </c>
      <c r="DI3214" s="77">
        <v>0.86</v>
      </c>
      <c r="DJ3214" s="96">
        <f t="shared" si="1420"/>
        <v>0</v>
      </c>
      <c r="DL3214" s="77" t="s">
        <v>4680</v>
      </c>
      <c r="DO3214" s="348"/>
      <c r="DQ3214" s="348">
        <f t="shared" si="1444"/>
        <v>1.9199999999999998E-2</v>
      </c>
      <c r="DS3214" s="246">
        <v>192</v>
      </c>
      <c r="DT3214" s="77">
        <v>22</v>
      </c>
      <c r="DU3214" s="96"/>
      <c r="DW3214" s="178"/>
      <c r="DX3214" s="304">
        <f t="shared" si="1421"/>
        <v>49.09072841101063</v>
      </c>
      <c r="DY3214" s="77">
        <f t="shared" si="1422"/>
        <v>0.52049201026191882</v>
      </c>
      <c r="DZ3214" s="304">
        <f t="shared" si="1423"/>
        <v>2.4545364205505322</v>
      </c>
      <c r="EA3214" s="77">
        <f t="shared" si="1424"/>
        <v>6.3206753540911334E-2</v>
      </c>
      <c r="EB3214" s="304">
        <f t="shared" si="1425"/>
        <v>14.091225280731393</v>
      </c>
      <c r="EC3214" s="77">
        <f t="shared" si="1426"/>
        <v>0.2940959950401254</v>
      </c>
      <c r="ED3214" s="304">
        <f t="shared" si="1427"/>
        <v>9.5200238497465968</v>
      </c>
      <c r="EE3214" s="77">
        <f t="shared" si="1428"/>
        <v>0.24260893888435581</v>
      </c>
      <c r="EF3214" s="304">
        <f t="shared" si="1429"/>
        <v>8.9436549736659043E-2</v>
      </c>
      <c r="EG3214" s="77">
        <f t="shared" si="1430"/>
        <v>8.9439815758378602E-2</v>
      </c>
      <c r="EH3214" s="304">
        <f t="shared" si="1431"/>
        <v>9.9672065984298914</v>
      </c>
      <c r="EI3214" s="77">
        <f t="shared" si="1432"/>
        <v>0.20713585474849433</v>
      </c>
      <c r="EJ3214" s="304">
        <f t="shared" si="1433"/>
        <v>10.185829275563947</v>
      </c>
      <c r="EK3214" s="77">
        <f t="shared" si="1434"/>
        <v>0.28207750948560495</v>
      </c>
      <c r="EL3214" s="304">
        <f t="shared" si="1435"/>
        <v>3.7463976945244961</v>
      </c>
      <c r="EM3214" s="77">
        <f t="shared" si="1436"/>
        <v>0.16218992261608622</v>
      </c>
      <c r="EN3214" s="304">
        <f t="shared" si="1437"/>
        <v>0.84467852529066889</v>
      </c>
      <c r="EO3214" s="77">
        <f t="shared" si="1438"/>
        <v>5.0208621259974689E-2</v>
      </c>
      <c r="EP3214" s="304">
        <f t="shared" si="1439"/>
        <v>0</v>
      </c>
      <c r="EQ3214" s="77" t="e">
        <f t="shared" si="1440"/>
        <v>#DIV/0!</v>
      </c>
      <c r="ER3214" s="77">
        <f t="shared" si="1441"/>
        <v>100</v>
      </c>
      <c r="ES3214" s="77">
        <f t="shared" si="1442"/>
        <v>1.2086094242679737</v>
      </c>
    </row>
    <row r="3215" spans="1:149" s="77" customFormat="1" x14ac:dyDescent="0.45">
      <c r="A3215" s="77" t="s">
        <v>4614</v>
      </c>
      <c r="B3215" s="178" t="s">
        <v>1022</v>
      </c>
      <c r="C3215" s="77" t="s">
        <v>3593</v>
      </c>
      <c r="D3215" s="77" t="s">
        <v>4677</v>
      </c>
      <c r="E3215" s="77" t="s">
        <v>637</v>
      </c>
      <c r="F3215" s="77" t="s">
        <v>4623</v>
      </c>
      <c r="G3215" s="77" t="s">
        <v>3380</v>
      </c>
      <c r="H3215" s="77" t="s">
        <v>1372</v>
      </c>
      <c r="I3215" s="77" t="s">
        <v>4728</v>
      </c>
      <c r="J3215" s="304">
        <v>100</v>
      </c>
      <c r="L3215" s="304">
        <v>1250</v>
      </c>
      <c r="N3215" s="77" t="s">
        <v>722</v>
      </c>
      <c r="O3215" s="77" t="s">
        <v>4688</v>
      </c>
      <c r="P3215" s="87" t="s">
        <v>1374</v>
      </c>
      <c r="Q3215" s="125"/>
      <c r="R3215" s="241">
        <v>2.7868251136302495</v>
      </c>
      <c r="S3215" s="239">
        <v>-4.37</v>
      </c>
      <c r="AA3215" s="168">
        <v>1</v>
      </c>
      <c r="AB3215" s="168"/>
      <c r="AC3215" s="168">
        <f t="shared" si="1443"/>
        <v>0</v>
      </c>
      <c r="AE3215" s="327"/>
      <c r="AG3215" s="168"/>
      <c r="AQ3215" s="178"/>
      <c r="AR3215" s="66">
        <v>0.999</v>
      </c>
      <c r="AS3215" s="66"/>
      <c r="AU3215" s="276">
        <v>1000</v>
      </c>
      <c r="AV3215" s="276">
        <v>0</v>
      </c>
      <c r="AW3215" s="276">
        <v>999</v>
      </c>
      <c r="AX3215" s="95"/>
      <c r="AY3215" s="276">
        <v>0</v>
      </c>
      <c r="AZ3215" s="95"/>
      <c r="BA3215" s="178"/>
      <c r="BB3215" s="98" t="s">
        <v>722</v>
      </c>
      <c r="BC3215" s="178" t="s">
        <v>1126</v>
      </c>
      <c r="BD3215" s="266">
        <v>46.91</v>
      </c>
      <c r="BE3215" s="77">
        <v>0.27</v>
      </c>
      <c r="BF3215" s="242">
        <v>2.2999999999999998</v>
      </c>
      <c r="BG3215" s="77">
        <v>0.05</v>
      </c>
      <c r="BH3215" s="245">
        <v>13.47</v>
      </c>
      <c r="BI3215" s="77">
        <v>0.04</v>
      </c>
      <c r="BL3215" s="202"/>
      <c r="BN3215" s="243">
        <v>10.34</v>
      </c>
      <c r="BO3215" s="77">
        <v>0.54</v>
      </c>
      <c r="BP3215" s="245">
        <v>0.19</v>
      </c>
      <c r="BQ3215" s="77">
        <v>0.12</v>
      </c>
      <c r="BR3215" s="242">
        <v>9.5299999999999994</v>
      </c>
      <c r="BS3215" s="77">
        <v>0.16</v>
      </c>
      <c r="BX3215" s="243">
        <v>9.6999999999999993</v>
      </c>
      <c r="BY3215" s="77">
        <v>0.25</v>
      </c>
      <c r="BZ3215" s="243">
        <v>3.2</v>
      </c>
      <c r="CA3215" s="77">
        <v>0.24</v>
      </c>
      <c r="CB3215" s="243">
        <v>0.78</v>
      </c>
      <c r="CC3215" s="77">
        <v>0.03</v>
      </c>
      <c r="CD3215" s="96"/>
      <c r="DH3215" s="242">
        <v>96.41</v>
      </c>
      <c r="DI3215" s="77">
        <v>1.7</v>
      </c>
      <c r="DJ3215" s="96">
        <f t="shared" si="1420"/>
        <v>3.5900000000000034</v>
      </c>
      <c r="DL3215" s="77" t="s">
        <v>4680</v>
      </c>
      <c r="DO3215" s="348">
        <v>3.31</v>
      </c>
      <c r="DP3215" s="77">
        <v>0.13</v>
      </c>
      <c r="DQ3215" s="348">
        <f t="shared" si="1444"/>
        <v>0</v>
      </c>
      <c r="DS3215" s="246">
        <v>0</v>
      </c>
      <c r="DU3215" s="96"/>
      <c r="DW3215" s="178"/>
      <c r="DX3215" s="304">
        <f t="shared" si="1421"/>
        <v>48.656778342495585</v>
      </c>
      <c r="DY3215" s="77">
        <f t="shared" si="1422"/>
        <v>0.90251661499407954</v>
      </c>
      <c r="DZ3215" s="304">
        <f t="shared" si="1423"/>
        <v>2.385644642671922</v>
      </c>
      <c r="EA3215" s="77">
        <f t="shared" si="1424"/>
        <v>6.677731657173204E-2</v>
      </c>
      <c r="EB3215" s="304">
        <f t="shared" si="1425"/>
        <v>13.971579711648172</v>
      </c>
      <c r="EC3215" s="77">
        <f t="shared" si="1426"/>
        <v>0.24983039945261071</v>
      </c>
      <c r="ED3215" s="304">
        <f t="shared" si="1427"/>
        <v>10.725028524012032</v>
      </c>
      <c r="EE3215" s="77">
        <f t="shared" si="1428"/>
        <v>0.5911727326003765</v>
      </c>
      <c r="EF3215" s="304">
        <f t="shared" si="1429"/>
        <v>0.19707499222072403</v>
      </c>
      <c r="EG3215" s="77">
        <f t="shared" si="1430"/>
        <v>0.12451691627462248</v>
      </c>
      <c r="EH3215" s="304">
        <f t="shared" si="1431"/>
        <v>9.8848667150710501</v>
      </c>
      <c r="EI3215" s="77">
        <f t="shared" si="1432"/>
        <v>0.24067103754296232</v>
      </c>
      <c r="EJ3215" s="304">
        <f t="shared" si="1433"/>
        <v>10.06119697126854</v>
      </c>
      <c r="EK3215" s="77">
        <f t="shared" si="1434"/>
        <v>0.31418996909430186</v>
      </c>
      <c r="EL3215" s="304">
        <f t="shared" si="1435"/>
        <v>3.319157763717457</v>
      </c>
      <c r="EM3215" s="77">
        <f t="shared" si="1436"/>
        <v>0.25572432826640412</v>
      </c>
      <c r="EN3215" s="304">
        <f t="shared" si="1437"/>
        <v>0.80904470490613012</v>
      </c>
      <c r="EO3215" s="77">
        <f t="shared" si="1438"/>
        <v>3.4231421790178976E-2</v>
      </c>
      <c r="EP3215" s="304">
        <f t="shared" si="1439"/>
        <v>0</v>
      </c>
      <c r="EQ3215" s="77" t="e">
        <f t="shared" si="1440"/>
        <v>#DIV/0!</v>
      </c>
      <c r="ER3215" s="77">
        <f t="shared" si="1441"/>
        <v>100</v>
      </c>
      <c r="ES3215" s="77">
        <f t="shared" si="1442"/>
        <v>2.4936863977121271</v>
      </c>
    </row>
    <row r="3216" spans="1:149" s="77" customFormat="1" x14ac:dyDescent="0.45">
      <c r="A3216" s="77" t="s">
        <v>4614</v>
      </c>
      <c r="B3216" s="178" t="s">
        <v>1022</v>
      </c>
      <c r="C3216" s="77" t="s">
        <v>3593</v>
      </c>
      <c r="D3216" s="77" t="s">
        <v>4677</v>
      </c>
      <c r="E3216" s="77" t="s">
        <v>637</v>
      </c>
      <c r="F3216" s="77" t="s">
        <v>4624</v>
      </c>
      <c r="G3216" s="77" t="s">
        <v>3380</v>
      </c>
      <c r="H3216" s="77" t="s">
        <v>1372</v>
      </c>
      <c r="I3216" s="77" t="s">
        <v>4728</v>
      </c>
      <c r="J3216" s="304">
        <v>100</v>
      </c>
      <c r="L3216" s="304">
        <v>1250</v>
      </c>
      <c r="N3216" s="77" t="s">
        <v>722</v>
      </c>
      <c r="O3216" s="77" t="s">
        <v>4689</v>
      </c>
      <c r="P3216" s="87" t="s">
        <v>1374</v>
      </c>
      <c r="Q3216" s="125"/>
      <c r="R3216" s="241">
        <v>2.7368251136302497</v>
      </c>
      <c r="S3216" s="239">
        <v>-4.42</v>
      </c>
      <c r="AA3216" s="168">
        <v>0.94</v>
      </c>
      <c r="AB3216" s="168"/>
      <c r="AC3216" s="168">
        <f t="shared" si="1443"/>
        <v>6.0000000000000053E-2</v>
      </c>
      <c r="AE3216" s="327"/>
      <c r="AG3216" s="168"/>
      <c r="AQ3216" s="178" t="s">
        <v>824</v>
      </c>
      <c r="AR3216" s="66">
        <v>0.99890000000000001</v>
      </c>
      <c r="AS3216" s="66">
        <v>1.246</v>
      </c>
      <c r="AU3216" s="276">
        <v>940</v>
      </c>
      <c r="AV3216" s="276">
        <v>60.000000000000057</v>
      </c>
      <c r="AW3216" s="276">
        <v>938.96600000000001</v>
      </c>
      <c r="AX3216" s="95">
        <v>20.23182932633658</v>
      </c>
      <c r="AY3216" s="276">
        <v>74.760000000000076</v>
      </c>
      <c r="AZ3216" s="95">
        <v>1.6716844199788445</v>
      </c>
      <c r="BA3216" s="178"/>
      <c r="BB3216" s="98" t="s">
        <v>722</v>
      </c>
      <c r="BC3216" s="178" t="s">
        <v>1126</v>
      </c>
      <c r="BD3216" s="266">
        <v>46.66</v>
      </c>
      <c r="BE3216" s="77">
        <v>0.22</v>
      </c>
      <c r="BF3216" s="242">
        <v>2.36</v>
      </c>
      <c r="BG3216" s="77">
        <v>7.0000000000000007E-2</v>
      </c>
      <c r="BH3216" s="245">
        <v>13.47</v>
      </c>
      <c r="BI3216" s="77">
        <v>0.46</v>
      </c>
      <c r="BL3216" s="202"/>
      <c r="BN3216" s="243">
        <v>10.39</v>
      </c>
      <c r="BO3216" s="77">
        <v>0.26</v>
      </c>
      <c r="BP3216" s="245">
        <v>0.19</v>
      </c>
      <c r="BQ3216" s="77">
        <v>0.12</v>
      </c>
      <c r="BR3216" s="242">
        <v>9.6300000000000008</v>
      </c>
      <c r="BS3216" s="77">
        <v>0.21</v>
      </c>
      <c r="BX3216" s="243">
        <v>9.58</v>
      </c>
      <c r="BY3216" s="77">
        <v>0.26</v>
      </c>
      <c r="BZ3216" s="243">
        <v>3.08</v>
      </c>
      <c r="CA3216" s="77">
        <v>0.15</v>
      </c>
      <c r="CB3216" s="243">
        <v>0.74</v>
      </c>
      <c r="CC3216" s="77">
        <v>0.08</v>
      </c>
      <c r="CD3216" s="96"/>
      <c r="DH3216" s="242">
        <v>96.1</v>
      </c>
      <c r="DI3216" s="77">
        <v>1.84</v>
      </c>
      <c r="DJ3216" s="96">
        <f t="shared" si="1420"/>
        <v>3.9000000000000057</v>
      </c>
      <c r="DL3216" s="77" t="s">
        <v>4680</v>
      </c>
      <c r="DO3216" s="348">
        <v>3.15</v>
      </c>
      <c r="DP3216" s="77">
        <v>0.12</v>
      </c>
      <c r="DQ3216" s="348">
        <f t="shared" si="1444"/>
        <v>0</v>
      </c>
      <c r="DS3216" s="246">
        <v>0</v>
      </c>
      <c r="DU3216" s="96"/>
      <c r="DW3216" s="178"/>
      <c r="DX3216" s="304">
        <f t="shared" si="1421"/>
        <v>48.553590010405827</v>
      </c>
      <c r="DY3216" s="77">
        <f t="shared" si="1422"/>
        <v>0.95741451370858677</v>
      </c>
      <c r="DZ3216" s="304">
        <f t="shared" si="1423"/>
        <v>2.4557752341311136</v>
      </c>
      <c r="EA3216" s="77">
        <f t="shared" si="1424"/>
        <v>8.6698705563807196E-2</v>
      </c>
      <c r="EB3216" s="304">
        <f t="shared" si="1425"/>
        <v>14.01664932362123</v>
      </c>
      <c r="EC3216" s="77">
        <f t="shared" si="1426"/>
        <v>0.54876872565817614</v>
      </c>
      <c r="ED3216" s="304">
        <f t="shared" si="1427"/>
        <v>10.811654526534861</v>
      </c>
      <c r="EE3216" s="77">
        <f t="shared" si="1428"/>
        <v>0.34066159979683674</v>
      </c>
      <c r="EF3216" s="304">
        <f t="shared" si="1429"/>
        <v>0.19771071800208118</v>
      </c>
      <c r="EG3216" s="77">
        <f t="shared" si="1430"/>
        <v>0.12492729410045042</v>
      </c>
      <c r="EH3216" s="304">
        <f t="shared" si="1431"/>
        <v>10.020811654526536</v>
      </c>
      <c r="EI3216" s="77">
        <f t="shared" si="1432"/>
        <v>0.2907997125713957</v>
      </c>
      <c r="EJ3216" s="304">
        <f t="shared" si="1433"/>
        <v>9.9687825182101975</v>
      </c>
      <c r="EK3216" s="77">
        <f t="shared" si="1434"/>
        <v>0.33110313873186664</v>
      </c>
      <c r="EL3216" s="304">
        <f t="shared" si="1435"/>
        <v>3.2049947970863681</v>
      </c>
      <c r="EM3216" s="77">
        <f t="shared" si="1436"/>
        <v>0.16771690506102085</v>
      </c>
      <c r="EN3216" s="304">
        <f t="shared" si="1437"/>
        <v>0.77003121748178982</v>
      </c>
      <c r="EO3216" s="77">
        <f t="shared" si="1438"/>
        <v>8.4542133838031622E-2</v>
      </c>
      <c r="EP3216" s="304">
        <f t="shared" si="1439"/>
        <v>0</v>
      </c>
      <c r="EQ3216" s="77" t="e">
        <f t="shared" si="1440"/>
        <v>#DIV/0!</v>
      </c>
      <c r="ER3216" s="77">
        <f t="shared" si="1441"/>
        <v>100</v>
      </c>
      <c r="ES3216" s="77">
        <f t="shared" si="1442"/>
        <v>2.7077554159901092</v>
      </c>
    </row>
    <row r="3217" spans="1:149" s="77" customFormat="1" x14ac:dyDescent="0.45">
      <c r="A3217" s="77" t="s">
        <v>4614</v>
      </c>
      <c r="B3217" s="178" t="s">
        <v>1022</v>
      </c>
      <c r="C3217" s="77" t="s">
        <v>3593</v>
      </c>
      <c r="D3217" s="77" t="s">
        <v>4677</v>
      </c>
      <c r="E3217" s="77" t="s">
        <v>637</v>
      </c>
      <c r="F3217" s="77" t="s">
        <v>4625</v>
      </c>
      <c r="G3217" s="77" t="s">
        <v>3380</v>
      </c>
      <c r="H3217" s="77" t="s">
        <v>1372</v>
      </c>
      <c r="I3217" s="77" t="s">
        <v>4728</v>
      </c>
      <c r="J3217" s="304">
        <v>100</v>
      </c>
      <c r="L3217" s="304">
        <v>1250</v>
      </c>
      <c r="N3217" s="77" t="s">
        <v>722</v>
      </c>
      <c r="O3217" s="77" t="s">
        <v>4690</v>
      </c>
      <c r="P3217" s="87" t="s">
        <v>1374</v>
      </c>
      <c r="Q3217" s="125"/>
      <c r="R3217" s="241">
        <v>2.4168251136302494</v>
      </c>
      <c r="S3217" s="239">
        <v>-4.74</v>
      </c>
      <c r="AA3217" s="168">
        <v>0.79</v>
      </c>
      <c r="AB3217" s="168"/>
      <c r="AC3217" s="168">
        <f t="shared" si="1443"/>
        <v>0.20999999999999996</v>
      </c>
      <c r="AE3217" s="327"/>
      <c r="AG3217" s="168"/>
      <c r="AQ3217" s="178" t="s">
        <v>824</v>
      </c>
      <c r="AR3217" s="66">
        <v>0.99829999999999997</v>
      </c>
      <c r="AS3217" s="66">
        <v>1.2509999999999999</v>
      </c>
      <c r="AU3217" s="276">
        <v>790</v>
      </c>
      <c r="AV3217" s="276">
        <v>209.99999999999997</v>
      </c>
      <c r="AW3217" s="276">
        <v>788.65699999999993</v>
      </c>
      <c r="AX3217" s="95">
        <v>16.98234467529997</v>
      </c>
      <c r="AY3217" s="276">
        <v>262.70999999999992</v>
      </c>
      <c r="AZ3217" s="95">
        <v>5.8743741836896959</v>
      </c>
      <c r="BA3217" s="178"/>
      <c r="BB3217" s="98" t="s">
        <v>722</v>
      </c>
      <c r="BC3217" s="178" t="s">
        <v>1126</v>
      </c>
      <c r="BD3217" s="266">
        <v>47.17</v>
      </c>
      <c r="BE3217" s="77">
        <v>0.45</v>
      </c>
      <c r="BF3217" s="242">
        <v>2.4300000000000002</v>
      </c>
      <c r="BG3217" s="77">
        <v>0.04</v>
      </c>
      <c r="BH3217" s="245">
        <v>13.58</v>
      </c>
      <c r="BI3217" s="77">
        <v>0.31</v>
      </c>
      <c r="BL3217" s="202"/>
      <c r="BN3217" s="243">
        <v>10.37</v>
      </c>
      <c r="BO3217" s="77">
        <v>0.36</v>
      </c>
      <c r="BP3217" s="245">
        <v>0.17</v>
      </c>
      <c r="BQ3217" s="77">
        <v>0.08</v>
      </c>
      <c r="BR3217" s="242">
        <v>9.8699999999999992</v>
      </c>
      <c r="BS3217" s="77">
        <v>0.28000000000000003</v>
      </c>
      <c r="BX3217" s="243">
        <v>9.83</v>
      </c>
      <c r="BY3217" s="77">
        <v>0.35</v>
      </c>
      <c r="BZ3217" s="243">
        <v>3.21</v>
      </c>
      <c r="CA3217" s="77">
        <v>0.15</v>
      </c>
      <c r="CB3217" s="243">
        <v>0.74</v>
      </c>
      <c r="CC3217" s="77">
        <v>0.05</v>
      </c>
      <c r="CD3217" s="96"/>
      <c r="DH3217" s="242">
        <v>97.37</v>
      </c>
      <c r="DI3217" s="77">
        <v>2.0699999999999998</v>
      </c>
      <c r="DJ3217" s="96">
        <f t="shared" si="1420"/>
        <v>2.6299999999999955</v>
      </c>
      <c r="DL3217" s="77" t="s">
        <v>4680</v>
      </c>
      <c r="DO3217" s="348">
        <v>2.4500000000000002</v>
      </c>
      <c r="DP3217" s="77">
        <v>0.13</v>
      </c>
      <c r="DQ3217" s="348">
        <f t="shared" si="1444"/>
        <v>2.1899999999999999E-2</v>
      </c>
      <c r="DS3217" s="246">
        <v>219</v>
      </c>
      <c r="DT3217" s="77">
        <v>26</v>
      </c>
      <c r="DU3217" s="96"/>
      <c r="DW3217" s="178"/>
      <c r="DX3217" s="304">
        <f t="shared" si="1421"/>
        <v>48.444079285200779</v>
      </c>
      <c r="DY3217" s="77">
        <f t="shared" si="1422"/>
        <v>1.1288206783479933</v>
      </c>
      <c r="DZ3217" s="304">
        <f t="shared" si="1423"/>
        <v>2.4956352059155797</v>
      </c>
      <c r="EA3217" s="77">
        <f t="shared" si="1424"/>
        <v>6.7100171371453618E-2</v>
      </c>
      <c r="EB3217" s="304">
        <f t="shared" si="1425"/>
        <v>13.946800862688713</v>
      </c>
      <c r="EC3217" s="77">
        <f t="shared" si="1426"/>
        <v>0.43505374565969879</v>
      </c>
      <c r="ED3217" s="304">
        <f t="shared" si="1427"/>
        <v>10.650097565985416</v>
      </c>
      <c r="EE3217" s="77">
        <f t="shared" si="1428"/>
        <v>0.43354108575606776</v>
      </c>
      <c r="EF3217" s="304">
        <f t="shared" si="1429"/>
        <v>0.17459176337681012</v>
      </c>
      <c r="EG3217" s="77">
        <f t="shared" si="1430"/>
        <v>8.2244625504336644E-2</v>
      </c>
      <c r="EH3217" s="304">
        <f t="shared" si="1431"/>
        <v>10.136592379583034</v>
      </c>
      <c r="EI3217" s="77">
        <f t="shared" si="1432"/>
        <v>0.35934733961188636</v>
      </c>
      <c r="EJ3217" s="304">
        <f t="shared" si="1433"/>
        <v>10.095511964670843</v>
      </c>
      <c r="EK3217" s="77">
        <f t="shared" si="1434"/>
        <v>0.4186518408185223</v>
      </c>
      <c r="EL3217" s="304">
        <f t="shared" si="1435"/>
        <v>3.296703296703297</v>
      </c>
      <c r="EM3217" s="77">
        <f t="shared" si="1436"/>
        <v>0.16924475828125796</v>
      </c>
      <c r="EN3217" s="304">
        <f t="shared" si="1437"/>
        <v>0.75998767587552629</v>
      </c>
      <c r="EO3217" s="77">
        <f t="shared" si="1438"/>
        <v>5.3832272797284718E-2</v>
      </c>
      <c r="EP3217" s="304">
        <f t="shared" si="1439"/>
        <v>0</v>
      </c>
      <c r="EQ3217" s="77" t="e">
        <f t="shared" si="1440"/>
        <v>#DIV/0!</v>
      </c>
      <c r="ER3217" s="77">
        <f t="shared" si="1441"/>
        <v>100</v>
      </c>
      <c r="ES3217" s="77">
        <f t="shared" si="1442"/>
        <v>3.0064928356909792</v>
      </c>
    </row>
    <row r="3218" spans="1:149" s="77" customFormat="1" x14ac:dyDescent="0.45">
      <c r="A3218" s="77" t="s">
        <v>4614</v>
      </c>
      <c r="B3218" s="178" t="s">
        <v>1022</v>
      </c>
      <c r="C3218" s="77" t="s">
        <v>3593</v>
      </c>
      <c r="D3218" s="77" t="s">
        <v>4677</v>
      </c>
      <c r="E3218" s="77" t="s">
        <v>637</v>
      </c>
      <c r="F3218" s="77" t="s">
        <v>4626</v>
      </c>
      <c r="G3218" s="77" t="s">
        <v>3380</v>
      </c>
      <c r="H3218" s="77" t="s">
        <v>1372</v>
      </c>
      <c r="I3218" s="77" t="s">
        <v>4728</v>
      </c>
      <c r="J3218" s="304">
        <v>100</v>
      </c>
      <c r="L3218" s="304">
        <v>1250</v>
      </c>
      <c r="N3218" s="77" t="s">
        <v>722</v>
      </c>
      <c r="O3218" s="77" t="s">
        <v>4691</v>
      </c>
      <c r="P3218" s="87" t="s">
        <v>1374</v>
      </c>
      <c r="Q3218" s="125"/>
      <c r="R3218" s="241">
        <v>1.4768251136302499</v>
      </c>
      <c r="S3218" s="239">
        <v>-5.68</v>
      </c>
      <c r="AA3218" s="168">
        <v>0.38</v>
      </c>
      <c r="AB3218" s="168"/>
      <c r="AC3218" s="168">
        <f t="shared" si="1443"/>
        <v>0.62</v>
      </c>
      <c r="AE3218" s="327"/>
      <c r="AG3218" s="168"/>
      <c r="AQ3218" s="178" t="s">
        <v>824</v>
      </c>
      <c r="AR3218" s="66">
        <v>1.004</v>
      </c>
      <c r="AS3218" s="66">
        <v>1.244</v>
      </c>
      <c r="AU3218" s="276">
        <v>380</v>
      </c>
      <c r="AV3218" s="276">
        <v>620</v>
      </c>
      <c r="AW3218" s="276">
        <v>381.52</v>
      </c>
      <c r="AX3218" s="95">
        <v>8.228253761994619</v>
      </c>
      <c r="AY3218" s="276">
        <v>771.28</v>
      </c>
      <c r="AZ3218" s="95">
        <v>17.246345096860377</v>
      </c>
      <c r="BA3218" s="178"/>
      <c r="BB3218" s="98" t="s">
        <v>722</v>
      </c>
      <c r="BC3218" s="178" t="s">
        <v>1126</v>
      </c>
      <c r="BD3218" s="266">
        <v>47.92</v>
      </c>
      <c r="BE3218" s="77">
        <v>0.64</v>
      </c>
      <c r="BF3218" s="242">
        <v>2.4700000000000002</v>
      </c>
      <c r="BG3218" s="77">
        <v>7.0000000000000007E-2</v>
      </c>
      <c r="BH3218" s="245">
        <v>13.85</v>
      </c>
      <c r="BI3218" s="77">
        <v>0.32</v>
      </c>
      <c r="BL3218" s="202"/>
      <c r="BN3218" s="243">
        <v>10.29</v>
      </c>
      <c r="BO3218" s="77">
        <v>0.55000000000000004</v>
      </c>
      <c r="BP3218" s="245">
        <v>7.0000000000000007E-2</v>
      </c>
      <c r="BQ3218" s="77">
        <v>0.11</v>
      </c>
      <c r="BR3218" s="242">
        <v>9.86</v>
      </c>
      <c r="BS3218" s="77">
        <v>0.47</v>
      </c>
      <c r="BX3218" s="243">
        <v>9.82</v>
      </c>
      <c r="BY3218" s="77">
        <v>0.18</v>
      </c>
      <c r="BZ3218" s="243">
        <v>3.38</v>
      </c>
      <c r="CA3218" s="77">
        <v>0.22</v>
      </c>
      <c r="CB3218" s="243">
        <v>0.79</v>
      </c>
      <c r="CC3218" s="77">
        <v>7.0000000000000007E-2</v>
      </c>
      <c r="CD3218" s="96"/>
      <c r="DH3218" s="242">
        <v>98.46</v>
      </c>
      <c r="DI3218" s="77">
        <v>2.63</v>
      </c>
      <c r="DJ3218" s="96">
        <f t="shared" si="1420"/>
        <v>1.5400000000000063</v>
      </c>
      <c r="DL3218" s="77" t="s">
        <v>4680</v>
      </c>
      <c r="DO3218" s="348">
        <v>1.24</v>
      </c>
      <c r="DP3218" s="77">
        <v>0.11</v>
      </c>
      <c r="DQ3218" s="348">
        <f t="shared" si="1444"/>
        <v>6.3799999999999996E-2</v>
      </c>
      <c r="DS3218" s="246">
        <v>638</v>
      </c>
      <c r="DT3218" s="77">
        <v>77</v>
      </c>
      <c r="DU3218" s="96"/>
      <c r="DW3218" s="178"/>
      <c r="DX3218" s="304">
        <f t="shared" si="1421"/>
        <v>48.669510461100963</v>
      </c>
      <c r="DY3218" s="77">
        <f t="shared" si="1422"/>
        <v>1.4534742768017039</v>
      </c>
      <c r="DZ3218" s="304">
        <f t="shared" si="1423"/>
        <v>2.5086329473898035</v>
      </c>
      <c r="EA3218" s="77">
        <f t="shared" si="1424"/>
        <v>9.7696895014272311E-2</v>
      </c>
      <c r="EB3218" s="304">
        <f t="shared" si="1425"/>
        <v>14.06662604103189</v>
      </c>
      <c r="EC3218" s="77">
        <f t="shared" si="1426"/>
        <v>0.49679757084567061</v>
      </c>
      <c r="ED3218" s="304">
        <f t="shared" si="1427"/>
        <v>10.450944546008531</v>
      </c>
      <c r="EE3218" s="77">
        <f t="shared" si="1428"/>
        <v>0.6244729086252192</v>
      </c>
      <c r="EF3218" s="304">
        <f t="shared" si="1429"/>
        <v>7.1094860857200903E-2</v>
      </c>
      <c r="EG3218" s="77">
        <f t="shared" si="1430"/>
        <v>0.11173663453660018</v>
      </c>
      <c r="EH3218" s="304">
        <f t="shared" si="1431"/>
        <v>10.01421897217144</v>
      </c>
      <c r="EI3218" s="77">
        <f t="shared" si="1432"/>
        <v>0.54718997818083481</v>
      </c>
      <c r="EJ3218" s="304">
        <f t="shared" si="1433"/>
        <v>9.9735933373958972</v>
      </c>
      <c r="EK3218" s="77">
        <f t="shared" si="1434"/>
        <v>0.32310180865230836</v>
      </c>
      <c r="EL3218" s="304">
        <f t="shared" si="1435"/>
        <v>3.4328661385334152</v>
      </c>
      <c r="EM3218" s="77">
        <f t="shared" si="1436"/>
        <v>0.24152458616563474</v>
      </c>
      <c r="EN3218" s="304">
        <f t="shared" si="1437"/>
        <v>0.80235628681698157</v>
      </c>
      <c r="EO3218" s="77">
        <f t="shared" si="1438"/>
        <v>7.4255039369965359E-2</v>
      </c>
      <c r="EP3218" s="304">
        <f t="shared" si="1439"/>
        <v>0</v>
      </c>
      <c r="EQ3218" s="77" t="e">
        <f t="shared" si="1440"/>
        <v>#DIV/0!</v>
      </c>
      <c r="ER3218" s="77">
        <f t="shared" si="1441"/>
        <v>100</v>
      </c>
      <c r="ES3218" s="77">
        <f t="shared" si="1442"/>
        <v>3.7775560319330084</v>
      </c>
    </row>
    <row r="3219" spans="1:149" s="77" customFormat="1" x14ac:dyDescent="0.45">
      <c r="A3219" s="77" t="s">
        <v>4614</v>
      </c>
      <c r="B3219" s="178" t="s">
        <v>1022</v>
      </c>
      <c r="C3219" s="77" t="s">
        <v>3593</v>
      </c>
      <c r="D3219" s="77" t="s">
        <v>4677</v>
      </c>
      <c r="E3219" s="77" t="s">
        <v>637</v>
      </c>
      <c r="F3219" s="77" t="s">
        <v>4627</v>
      </c>
      <c r="G3219" s="77" t="s">
        <v>3380</v>
      </c>
      <c r="H3219" s="77" t="s">
        <v>1372</v>
      </c>
      <c r="I3219" s="77" t="s">
        <v>4728</v>
      </c>
      <c r="J3219" s="304">
        <v>100</v>
      </c>
      <c r="L3219" s="304">
        <v>1250</v>
      </c>
      <c r="N3219" s="77" t="s">
        <v>722</v>
      </c>
      <c r="O3219" s="77" t="s">
        <v>3614</v>
      </c>
      <c r="P3219" s="87" t="s">
        <v>1374</v>
      </c>
      <c r="Q3219" s="125"/>
      <c r="R3219" s="241">
        <v>0.91682511363024943</v>
      </c>
      <c r="S3219" s="239">
        <v>-6.24</v>
      </c>
      <c r="AA3219" s="168">
        <v>0</v>
      </c>
      <c r="AB3219" s="168"/>
      <c r="AC3219" s="168">
        <f t="shared" si="1443"/>
        <v>1</v>
      </c>
      <c r="AE3219" s="327"/>
      <c r="AG3219" s="168"/>
      <c r="AQ3219" s="178" t="s">
        <v>824</v>
      </c>
      <c r="AR3219" s="66">
        <v>0.999</v>
      </c>
      <c r="AS3219" s="66">
        <v>1.238</v>
      </c>
      <c r="AU3219" s="276">
        <v>0</v>
      </c>
      <c r="AV3219" s="276">
        <v>1000</v>
      </c>
      <c r="AW3219" s="276">
        <v>0</v>
      </c>
      <c r="AX3219" s="95"/>
      <c r="AY3219" s="276">
        <v>1238</v>
      </c>
      <c r="AZ3219" s="95">
        <v>27.682521561447398</v>
      </c>
      <c r="BA3219" s="178"/>
      <c r="BB3219" s="98" t="s">
        <v>722</v>
      </c>
      <c r="BC3219" s="178" t="s">
        <v>1126</v>
      </c>
      <c r="BD3219" s="266">
        <v>48.49</v>
      </c>
      <c r="BE3219" s="77">
        <v>0.39</v>
      </c>
      <c r="BF3219" s="242">
        <v>2.4500000000000002</v>
      </c>
      <c r="BG3219" s="77">
        <v>0.06</v>
      </c>
      <c r="BH3219" s="245">
        <v>14.14</v>
      </c>
      <c r="BI3219" s="77">
        <v>0.19</v>
      </c>
      <c r="BL3219" s="202"/>
      <c r="BN3219" s="243">
        <v>9.58</v>
      </c>
      <c r="BO3219" s="77">
        <v>0.42</v>
      </c>
      <c r="BP3219" s="245">
        <v>0.2</v>
      </c>
      <c r="BQ3219" s="77">
        <v>0.1</v>
      </c>
      <c r="BR3219" s="242">
        <v>10.09</v>
      </c>
      <c r="BS3219" s="77">
        <v>0.28000000000000003</v>
      </c>
      <c r="BX3219" s="243">
        <v>10.09</v>
      </c>
      <c r="BY3219" s="77">
        <v>0.37</v>
      </c>
      <c r="BZ3219" s="243">
        <v>3.47</v>
      </c>
      <c r="CA3219" s="77">
        <v>0.31</v>
      </c>
      <c r="CB3219" s="243">
        <v>0.79</v>
      </c>
      <c r="CC3219" s="77">
        <v>7.0000000000000007E-2</v>
      </c>
      <c r="CD3219" s="96"/>
      <c r="DH3219" s="242">
        <v>99.3</v>
      </c>
      <c r="DI3219" s="77">
        <v>2.19</v>
      </c>
      <c r="DJ3219" s="96">
        <f t="shared" si="1420"/>
        <v>0.70000000000000284</v>
      </c>
      <c r="DL3219" s="77" t="s">
        <v>4680</v>
      </c>
      <c r="DO3219" s="348">
        <v>0.85</v>
      </c>
      <c r="DP3219" s="77">
        <v>0.12</v>
      </c>
      <c r="DQ3219" s="348">
        <f t="shared" si="1444"/>
        <v>7.4999999999999997E-2</v>
      </c>
      <c r="DS3219" s="246">
        <v>750</v>
      </c>
      <c r="DT3219" s="77">
        <v>88</v>
      </c>
      <c r="DU3219" s="96"/>
      <c r="DW3219" s="178"/>
      <c r="DX3219" s="304">
        <f t="shared" si="1421"/>
        <v>48.831822759315209</v>
      </c>
      <c r="DY3219" s="77">
        <f t="shared" si="1422"/>
        <v>1.146335618456487</v>
      </c>
      <c r="DZ3219" s="304">
        <f t="shared" si="1423"/>
        <v>2.4672708962739178</v>
      </c>
      <c r="EA3219" s="77">
        <f t="shared" si="1424"/>
        <v>8.1313171719238686E-2</v>
      </c>
      <c r="EB3219" s="304">
        <f t="shared" si="1425"/>
        <v>14.239677744209466</v>
      </c>
      <c r="EC3219" s="77">
        <f t="shared" si="1426"/>
        <v>0.36774508381086435</v>
      </c>
      <c r="ED3219" s="304">
        <f t="shared" si="1427"/>
        <v>9.6475327291037267</v>
      </c>
      <c r="EE3219" s="77">
        <f t="shared" si="1428"/>
        <v>0.47346277651527841</v>
      </c>
      <c r="EF3219" s="304">
        <f t="shared" si="1429"/>
        <v>0.2014098690835851</v>
      </c>
      <c r="EG3219" s="77">
        <f t="shared" si="1430"/>
        <v>0.10080285183395415</v>
      </c>
      <c r="EH3219" s="304">
        <f t="shared" si="1431"/>
        <v>10.161127895266867</v>
      </c>
      <c r="EI3219" s="77">
        <f t="shared" si="1432"/>
        <v>0.36017894190965405</v>
      </c>
      <c r="EJ3219" s="304">
        <f t="shared" si="1433"/>
        <v>10.161127895266867</v>
      </c>
      <c r="EK3219" s="77">
        <f t="shared" si="1434"/>
        <v>0.43480633696554866</v>
      </c>
      <c r="EL3219" s="304">
        <f t="shared" si="1435"/>
        <v>3.4944612286002013</v>
      </c>
      <c r="EM3219" s="77">
        <f t="shared" si="1436"/>
        <v>0.32155740357910939</v>
      </c>
      <c r="EN3219" s="304">
        <f t="shared" si="1437"/>
        <v>0.79556898288016131</v>
      </c>
      <c r="EO3219" s="77">
        <f t="shared" si="1438"/>
        <v>7.2644211880991599E-2</v>
      </c>
      <c r="EP3219" s="304">
        <f t="shared" si="1439"/>
        <v>0</v>
      </c>
      <c r="EQ3219" s="77" t="e">
        <f t="shared" si="1440"/>
        <v>#DIV/0!</v>
      </c>
      <c r="ER3219" s="77">
        <f t="shared" si="1441"/>
        <v>100</v>
      </c>
      <c r="ES3219" s="77">
        <f t="shared" si="1442"/>
        <v>3.1189604245690616</v>
      </c>
    </row>
    <row r="3220" spans="1:149" s="77" customFormat="1" x14ac:dyDescent="0.45">
      <c r="A3220" s="77" t="s">
        <v>4614</v>
      </c>
      <c r="B3220" s="178" t="s">
        <v>1022</v>
      </c>
      <c r="C3220" s="77" t="s">
        <v>3593</v>
      </c>
      <c r="D3220" s="77" t="s">
        <v>4677</v>
      </c>
      <c r="E3220" s="77" t="s">
        <v>637</v>
      </c>
      <c r="F3220" s="77" t="s">
        <v>4628</v>
      </c>
      <c r="G3220" s="77" t="s">
        <v>3380</v>
      </c>
      <c r="H3220" s="77" t="s">
        <v>1372</v>
      </c>
      <c r="I3220" s="77" t="s">
        <v>4728</v>
      </c>
      <c r="J3220" s="304">
        <v>200</v>
      </c>
      <c r="L3220" s="304">
        <v>1250</v>
      </c>
      <c r="N3220" s="77" t="s">
        <v>722</v>
      </c>
      <c r="O3220" s="77" t="s">
        <v>4692</v>
      </c>
      <c r="P3220" s="87" t="s">
        <v>1374</v>
      </c>
      <c r="Q3220" s="125"/>
      <c r="R3220" s="241">
        <v>1.0897781668147557</v>
      </c>
      <c r="S3220" s="240">
        <v>-6.04</v>
      </c>
      <c r="AA3220" s="168">
        <v>0</v>
      </c>
      <c r="AB3220" s="168"/>
      <c r="AC3220" s="168">
        <f t="shared" si="1443"/>
        <v>1</v>
      </c>
      <c r="AE3220" s="327"/>
      <c r="AG3220" s="168"/>
      <c r="AQ3220" s="178" t="s">
        <v>824</v>
      </c>
      <c r="AR3220" s="66">
        <v>1.0209999999999999</v>
      </c>
      <c r="AS3220" s="66">
        <v>1.5640000000000001</v>
      </c>
      <c r="AU3220" s="276">
        <v>0</v>
      </c>
      <c r="AV3220" s="276">
        <v>2000</v>
      </c>
      <c r="AW3220" s="276">
        <v>0</v>
      </c>
      <c r="AX3220" s="95"/>
      <c r="AY3220" s="276">
        <v>3128</v>
      </c>
      <c r="AZ3220" s="95">
        <v>44.236600231030415</v>
      </c>
      <c r="BA3220" s="178"/>
      <c r="BB3220" s="98" t="s">
        <v>722</v>
      </c>
      <c r="BC3220" s="178" t="s">
        <v>1126</v>
      </c>
      <c r="BD3220" s="267">
        <v>49.96</v>
      </c>
      <c r="BE3220" s="77">
        <v>0.52</v>
      </c>
      <c r="BF3220" s="238">
        <v>2.4500000000000002</v>
      </c>
      <c r="BG3220" s="77">
        <v>0.04</v>
      </c>
      <c r="BH3220" s="246">
        <v>14.27</v>
      </c>
      <c r="BI3220" s="77">
        <v>0.31</v>
      </c>
      <c r="BL3220" s="202"/>
      <c r="BN3220" s="244">
        <v>8.4</v>
      </c>
      <c r="BO3220" s="77">
        <v>0.27</v>
      </c>
      <c r="BP3220" s="246">
        <v>0.3</v>
      </c>
      <c r="BQ3220" s="77">
        <v>7.0000000000000007E-2</v>
      </c>
      <c r="BR3220" s="238">
        <v>9.9</v>
      </c>
      <c r="BS3220" s="77">
        <v>0.39</v>
      </c>
      <c r="BX3220" s="244">
        <v>10.36</v>
      </c>
      <c r="BY3220" s="77">
        <v>0.15</v>
      </c>
      <c r="BZ3220" s="244">
        <v>3.55</v>
      </c>
      <c r="CA3220" s="77">
        <v>0.15</v>
      </c>
      <c r="CB3220" s="244">
        <v>0.83</v>
      </c>
      <c r="CC3220" s="77">
        <v>0.01</v>
      </c>
      <c r="CD3220" s="96"/>
      <c r="DH3220" s="238">
        <v>100.02</v>
      </c>
      <c r="DI3220" s="77">
        <v>0.28000000000000003</v>
      </c>
      <c r="DJ3220" s="96">
        <f t="shared" si="1420"/>
        <v>0</v>
      </c>
      <c r="DL3220" s="77" t="s">
        <v>4680</v>
      </c>
      <c r="DO3220" s="348"/>
      <c r="DQ3220" s="348">
        <f t="shared" si="1444"/>
        <v>0.121</v>
      </c>
      <c r="DS3220" s="246">
        <v>1210</v>
      </c>
      <c r="DT3220" s="77">
        <v>148</v>
      </c>
      <c r="DU3220" s="96"/>
      <c r="DW3220" s="178"/>
      <c r="DX3220" s="304">
        <f t="shared" si="1421"/>
        <v>49.950009998000404</v>
      </c>
      <c r="DY3220" s="77">
        <f t="shared" si="1422"/>
        <v>0.53837243418069369</v>
      </c>
      <c r="DZ3220" s="304">
        <f t="shared" si="1423"/>
        <v>2.4495100979804043</v>
      </c>
      <c r="EA3220" s="77">
        <f t="shared" si="1424"/>
        <v>4.0575635091580832E-2</v>
      </c>
      <c r="EB3220" s="304">
        <f t="shared" si="1425"/>
        <v>14.267146570685863</v>
      </c>
      <c r="EC3220" s="77">
        <f t="shared" si="1426"/>
        <v>0.31250084306720555</v>
      </c>
      <c r="ED3220" s="304">
        <f t="shared" si="1427"/>
        <v>8.398320335932814</v>
      </c>
      <c r="EE3220" s="77">
        <f t="shared" si="1428"/>
        <v>0.27096788889928541</v>
      </c>
      <c r="EF3220" s="304">
        <f t="shared" si="1429"/>
        <v>0.29994001199760051</v>
      </c>
      <c r="EG3220" s="77">
        <f t="shared" si="1430"/>
        <v>6.9991039595403703E-2</v>
      </c>
      <c r="EH3220" s="304">
        <f t="shared" si="1431"/>
        <v>9.8980203959208168</v>
      </c>
      <c r="EI3220" s="77">
        <f t="shared" si="1432"/>
        <v>0.39090531108652193</v>
      </c>
      <c r="EJ3220" s="304">
        <f t="shared" si="1433"/>
        <v>10.357928414317136</v>
      </c>
      <c r="EK3220" s="77">
        <f t="shared" si="1434"/>
        <v>0.15274748419689282</v>
      </c>
      <c r="EL3220" s="304">
        <f t="shared" si="1435"/>
        <v>3.5492901419716052</v>
      </c>
      <c r="EM3220" s="77">
        <f t="shared" si="1436"/>
        <v>0.15029879339471028</v>
      </c>
      <c r="EN3220" s="304">
        <f t="shared" si="1437"/>
        <v>0.82983403319336135</v>
      </c>
      <c r="EO3220" s="77">
        <f t="shared" si="1438"/>
        <v>1.0264339695057221E-2</v>
      </c>
      <c r="EP3220" s="304">
        <f t="shared" si="1439"/>
        <v>0</v>
      </c>
      <c r="EQ3220" s="77" t="e">
        <f t="shared" si="1440"/>
        <v>#DIV/0!</v>
      </c>
      <c r="ER3220" s="77">
        <f t="shared" si="1441"/>
        <v>100</v>
      </c>
      <c r="ES3220" s="77">
        <f t="shared" si="1442"/>
        <v>0.39590061734099846</v>
      </c>
    </row>
    <row r="3221" spans="1:149" s="77" customFormat="1" x14ac:dyDescent="0.45">
      <c r="A3221" s="77" t="s">
        <v>4614</v>
      </c>
      <c r="B3221" s="178" t="s">
        <v>1022</v>
      </c>
      <c r="C3221" s="77" t="s">
        <v>3593</v>
      </c>
      <c r="D3221" s="77" t="s">
        <v>4677</v>
      </c>
      <c r="E3221" s="77" t="s">
        <v>637</v>
      </c>
      <c r="F3221" s="77" t="s">
        <v>4629</v>
      </c>
      <c r="G3221" s="77" t="s">
        <v>3380</v>
      </c>
      <c r="H3221" s="77" t="s">
        <v>1372</v>
      </c>
      <c r="I3221" s="77" t="s">
        <v>4728</v>
      </c>
      <c r="J3221" s="304">
        <v>500</v>
      </c>
      <c r="L3221" s="304">
        <v>1250</v>
      </c>
      <c r="N3221" s="77" t="s">
        <v>722</v>
      </c>
      <c r="O3221" s="77" t="s">
        <v>3523</v>
      </c>
      <c r="P3221" s="87" t="s">
        <v>1374</v>
      </c>
      <c r="Q3221" s="125"/>
      <c r="R3221" s="241">
        <v>2.1686373263682706</v>
      </c>
      <c r="S3221" s="239">
        <v>-4.88</v>
      </c>
      <c r="AA3221" s="168">
        <v>0.64</v>
      </c>
      <c r="AB3221" s="168"/>
      <c r="AC3221" s="168">
        <f t="shared" si="1443"/>
        <v>0.36</v>
      </c>
      <c r="AE3221" s="327"/>
      <c r="AG3221" s="168"/>
      <c r="AQ3221" s="178" t="s">
        <v>824</v>
      </c>
      <c r="AR3221" s="66">
        <v>1.212</v>
      </c>
      <c r="AS3221" s="66">
        <v>3.4220000000000002</v>
      </c>
      <c r="AU3221" s="276">
        <v>3200</v>
      </c>
      <c r="AV3221" s="276">
        <v>1800</v>
      </c>
      <c r="AW3221" s="276">
        <v>3878.4</v>
      </c>
      <c r="AX3221" s="95">
        <v>20.721063064377297</v>
      </c>
      <c r="AY3221" s="276">
        <v>6159.6</v>
      </c>
      <c r="AZ3221" s="95">
        <v>66.340922292051388</v>
      </c>
      <c r="BA3221" s="178"/>
      <c r="BB3221" s="98" t="s">
        <v>722</v>
      </c>
      <c r="BC3221" s="178" t="s">
        <v>1126</v>
      </c>
      <c r="BD3221" s="266">
        <v>46.42</v>
      </c>
      <c r="BE3221" s="77">
        <v>0.3</v>
      </c>
      <c r="BF3221" s="242">
        <v>2.29</v>
      </c>
      <c r="BG3221" s="77">
        <v>0.05</v>
      </c>
      <c r="BH3221" s="245">
        <v>13.4</v>
      </c>
      <c r="BI3221" s="77">
        <v>0.1</v>
      </c>
      <c r="BL3221" s="202"/>
      <c r="BN3221" s="243">
        <v>10.18</v>
      </c>
      <c r="BO3221" s="77">
        <v>0.39</v>
      </c>
      <c r="BP3221" s="245">
        <v>0.17</v>
      </c>
      <c r="BQ3221" s="77">
        <v>7.0000000000000007E-2</v>
      </c>
      <c r="BR3221" s="242">
        <v>9.52</v>
      </c>
      <c r="BS3221" s="77">
        <v>0.11</v>
      </c>
      <c r="BX3221" s="243">
        <v>9.42</v>
      </c>
      <c r="BY3221" s="77">
        <v>0.18</v>
      </c>
      <c r="BZ3221" s="243">
        <v>3.06</v>
      </c>
      <c r="CA3221" s="77">
        <v>0.13</v>
      </c>
      <c r="CB3221" s="243">
        <v>0.76</v>
      </c>
      <c r="CC3221" s="77">
        <v>0.05</v>
      </c>
      <c r="CD3221" s="96"/>
      <c r="DH3221" s="242">
        <v>95.22</v>
      </c>
      <c r="DI3221" s="77">
        <v>1.38</v>
      </c>
      <c r="DJ3221" s="96">
        <f t="shared" si="1420"/>
        <v>4.7800000000000011</v>
      </c>
      <c r="DL3221" s="77" t="s">
        <v>4680</v>
      </c>
      <c r="DO3221" s="348">
        <v>3.44</v>
      </c>
      <c r="DP3221" s="77">
        <v>0.12</v>
      </c>
      <c r="DQ3221" s="348">
        <f t="shared" si="1444"/>
        <v>0.54400000000000004</v>
      </c>
      <c r="DS3221" s="246">
        <v>5440</v>
      </c>
      <c r="DT3221" s="77">
        <v>748</v>
      </c>
      <c r="DU3221" s="96"/>
      <c r="DW3221" s="178"/>
      <c r="DX3221" s="304">
        <f t="shared" si="1421"/>
        <v>48.750262549884482</v>
      </c>
      <c r="DY3221" s="77">
        <f t="shared" si="1422"/>
        <v>0.77358972385730829</v>
      </c>
      <c r="DZ3221" s="304">
        <f t="shared" si="1423"/>
        <v>2.4049569418189454</v>
      </c>
      <c r="EA3221" s="77">
        <f t="shared" si="1424"/>
        <v>6.3024838350348181E-2</v>
      </c>
      <c r="EB3221" s="304">
        <f t="shared" si="1425"/>
        <v>14.072673808023525</v>
      </c>
      <c r="EC3221" s="77">
        <f t="shared" si="1426"/>
        <v>0.22940253943739108</v>
      </c>
      <c r="ED3221" s="304">
        <f t="shared" si="1427"/>
        <v>10.69103129594623</v>
      </c>
      <c r="EE3221" s="77">
        <f t="shared" si="1428"/>
        <v>0.43790542741463723</v>
      </c>
      <c r="EF3221" s="304">
        <f t="shared" si="1429"/>
        <v>0.17853392144507457</v>
      </c>
      <c r="EG3221" s="77">
        <f t="shared" si="1430"/>
        <v>7.3559488361957748E-2</v>
      </c>
      <c r="EH3221" s="304">
        <f t="shared" si="1431"/>
        <v>9.9978996009241747</v>
      </c>
      <c r="EI3221" s="77">
        <f t="shared" si="1432"/>
        <v>0.18531186975591135</v>
      </c>
      <c r="EJ3221" s="304">
        <f t="shared" si="1433"/>
        <v>9.8928796471329559</v>
      </c>
      <c r="EK3221" s="77">
        <f t="shared" si="1434"/>
        <v>0.23725721861960444</v>
      </c>
      <c r="EL3221" s="304">
        <f t="shared" si="1435"/>
        <v>3.2136105860113422</v>
      </c>
      <c r="EM3221" s="77">
        <f t="shared" si="1436"/>
        <v>0.14425143306175781</v>
      </c>
      <c r="EN3221" s="304">
        <f t="shared" si="1437"/>
        <v>0.79815164881327449</v>
      </c>
      <c r="EO3221" s="77">
        <f t="shared" si="1438"/>
        <v>5.3768975887505566E-2</v>
      </c>
      <c r="EP3221" s="304">
        <f t="shared" si="1439"/>
        <v>0</v>
      </c>
      <c r="EQ3221" s="77" t="e">
        <f t="shared" si="1440"/>
        <v>#DIV/0!</v>
      </c>
      <c r="ER3221" s="77">
        <f t="shared" si="1441"/>
        <v>100</v>
      </c>
      <c r="ES3221" s="77">
        <f t="shared" si="1442"/>
        <v>2.0495848730044854</v>
      </c>
    </row>
    <row r="3222" spans="1:149" s="77" customFormat="1" x14ac:dyDescent="0.45">
      <c r="A3222" s="77" t="s">
        <v>4614</v>
      </c>
      <c r="B3222" s="178" t="s">
        <v>1022</v>
      </c>
      <c r="C3222" s="77" t="s">
        <v>3593</v>
      </c>
      <c r="D3222" s="77" t="s">
        <v>4677</v>
      </c>
      <c r="E3222" s="77" t="s">
        <v>637</v>
      </c>
      <c r="F3222" s="77" t="s">
        <v>4630</v>
      </c>
      <c r="G3222" s="77" t="s">
        <v>3380</v>
      </c>
      <c r="H3222" s="77" t="s">
        <v>1372</v>
      </c>
      <c r="I3222" s="77" t="s">
        <v>4728</v>
      </c>
      <c r="J3222" s="304">
        <v>500</v>
      </c>
      <c r="L3222" s="304">
        <v>1250</v>
      </c>
      <c r="N3222" s="77" t="s">
        <v>722</v>
      </c>
      <c r="O3222" s="77" t="s">
        <v>4693</v>
      </c>
      <c r="P3222" s="87" t="s">
        <v>1374</v>
      </c>
      <c r="Q3222" s="125"/>
      <c r="R3222" s="241">
        <v>-0.1713626736317293</v>
      </c>
      <c r="S3222" s="239">
        <v>-7.22</v>
      </c>
      <c r="AA3222" s="168">
        <v>0</v>
      </c>
      <c r="AB3222" s="168"/>
      <c r="AC3222" s="168">
        <f t="shared" si="1443"/>
        <v>1</v>
      </c>
      <c r="AE3222" s="327"/>
      <c r="AG3222" s="168"/>
      <c r="AQ3222" s="178" t="s">
        <v>824</v>
      </c>
      <c r="AR3222" s="66">
        <v>1.202</v>
      </c>
      <c r="AS3222" s="66">
        <v>3.2650000000000001</v>
      </c>
      <c r="AU3222" s="276">
        <v>0</v>
      </c>
      <c r="AV3222" s="276">
        <v>5000</v>
      </c>
      <c r="AW3222" s="276">
        <v>0</v>
      </c>
      <c r="AX3222" s="95"/>
      <c r="AY3222" s="276">
        <v>16325</v>
      </c>
      <c r="AZ3222" s="95">
        <v>175.82563095294151</v>
      </c>
      <c r="BA3222" s="178"/>
      <c r="BB3222" s="98" t="s">
        <v>722</v>
      </c>
      <c r="BC3222" s="178" t="s">
        <v>1126</v>
      </c>
      <c r="BD3222" s="266">
        <v>47.71</v>
      </c>
      <c r="BE3222" s="77">
        <v>0.49</v>
      </c>
      <c r="BF3222" s="242">
        <v>2.42</v>
      </c>
      <c r="BG3222" s="77">
        <v>0.06</v>
      </c>
      <c r="BH3222" s="245">
        <v>13.77</v>
      </c>
      <c r="BI3222" s="77">
        <v>0.28000000000000003</v>
      </c>
      <c r="BL3222" s="202"/>
      <c r="BN3222" s="243">
        <v>10.26</v>
      </c>
      <c r="BO3222" s="77">
        <v>0.14000000000000001</v>
      </c>
      <c r="BP3222" s="245">
        <v>0.14000000000000001</v>
      </c>
      <c r="BQ3222" s="77">
        <v>0.04</v>
      </c>
      <c r="BR3222" s="242">
        <v>9.9</v>
      </c>
      <c r="BS3222" s="77">
        <v>0.31</v>
      </c>
      <c r="BX3222" s="243">
        <v>9.85</v>
      </c>
      <c r="BY3222" s="77">
        <v>0.23</v>
      </c>
      <c r="BZ3222" s="243">
        <v>3.34</v>
      </c>
      <c r="CA3222" s="77">
        <v>0.19</v>
      </c>
      <c r="CB3222" s="243">
        <v>0.84</v>
      </c>
      <c r="CC3222" s="77">
        <v>0.06</v>
      </c>
      <c r="CD3222" s="96"/>
      <c r="DH3222" s="242">
        <v>98.23</v>
      </c>
      <c r="DI3222" s="77">
        <v>1.81</v>
      </c>
      <c r="DJ3222" s="96">
        <f t="shared" si="1420"/>
        <v>1.769999999999996</v>
      </c>
      <c r="DL3222" s="77" t="s">
        <v>4680</v>
      </c>
      <c r="DO3222" s="348">
        <v>0.65</v>
      </c>
      <c r="DP3222" s="77">
        <v>0.12</v>
      </c>
      <c r="DQ3222" s="348">
        <f t="shared" si="1444"/>
        <v>0.5413</v>
      </c>
      <c r="DS3222" s="246">
        <v>5413</v>
      </c>
      <c r="DT3222" s="77">
        <v>809</v>
      </c>
      <c r="DU3222" s="96"/>
      <c r="DW3222" s="178"/>
      <c r="DX3222" s="304">
        <f t="shared" si="1421"/>
        <v>48.569683396111166</v>
      </c>
      <c r="DY3222" s="77">
        <f t="shared" si="1422"/>
        <v>1.0245826394722766</v>
      </c>
      <c r="DZ3222" s="304">
        <f t="shared" si="1423"/>
        <v>2.4636058230683089</v>
      </c>
      <c r="EA3222" s="77">
        <f t="shared" si="1424"/>
        <v>7.6102488424952375E-2</v>
      </c>
      <c r="EB3222" s="304">
        <f t="shared" si="1425"/>
        <v>14.018120737045708</v>
      </c>
      <c r="EC3222" s="77">
        <f t="shared" si="1426"/>
        <v>0.38466824545476008</v>
      </c>
      <c r="ED3222" s="304">
        <f t="shared" si="1427"/>
        <v>10.444874274661508</v>
      </c>
      <c r="EE3222" s="77">
        <f t="shared" si="1428"/>
        <v>0.23948501878535469</v>
      </c>
      <c r="EF3222" s="304">
        <f t="shared" si="1429"/>
        <v>0.14252265092130714</v>
      </c>
      <c r="EG3222" s="77">
        <f t="shared" si="1430"/>
        <v>4.0805351478036954E-2</v>
      </c>
      <c r="EH3222" s="304">
        <f t="shared" si="1431"/>
        <v>10.078387458006718</v>
      </c>
      <c r="EI3222" s="77">
        <f t="shared" si="1432"/>
        <v>0.36617084478240214</v>
      </c>
      <c r="EJ3222" s="304">
        <f t="shared" si="1433"/>
        <v>10.027486511249109</v>
      </c>
      <c r="EK3222" s="77">
        <f t="shared" si="1434"/>
        <v>0.29826624853839778</v>
      </c>
      <c r="EL3222" s="304">
        <f t="shared" si="1435"/>
        <v>3.400183243408327</v>
      </c>
      <c r="EM3222" s="77">
        <f t="shared" si="1436"/>
        <v>0.20331747106434353</v>
      </c>
      <c r="EN3222" s="304">
        <f t="shared" si="1437"/>
        <v>0.85513590552784269</v>
      </c>
      <c r="EO3222" s="77">
        <f t="shared" si="1438"/>
        <v>6.3080771294640972E-2</v>
      </c>
      <c r="EP3222" s="304">
        <f t="shared" si="1439"/>
        <v>0</v>
      </c>
      <c r="EQ3222" s="77" t="e">
        <f t="shared" si="1440"/>
        <v>#DIV/0!</v>
      </c>
      <c r="ER3222" s="77">
        <f t="shared" si="1441"/>
        <v>100</v>
      </c>
      <c r="ES3222" s="77">
        <f t="shared" si="1442"/>
        <v>2.6058500945691767</v>
      </c>
    </row>
    <row r="3223" spans="1:149" s="77" customFormat="1" x14ac:dyDescent="0.45">
      <c r="A3223" s="77" t="s">
        <v>4614</v>
      </c>
      <c r="B3223" s="178" t="s">
        <v>1022</v>
      </c>
      <c r="C3223" s="77" t="s">
        <v>3593</v>
      </c>
      <c r="D3223" s="77" t="s">
        <v>4677</v>
      </c>
      <c r="E3223" s="77" t="s">
        <v>637</v>
      </c>
      <c r="F3223" s="77" t="s">
        <v>4631</v>
      </c>
      <c r="G3223" s="77" t="s">
        <v>3380</v>
      </c>
      <c r="H3223" s="77" t="s">
        <v>1372</v>
      </c>
      <c r="I3223" s="77" t="s">
        <v>4728</v>
      </c>
      <c r="J3223" s="304">
        <v>500</v>
      </c>
      <c r="L3223" s="304">
        <v>1250</v>
      </c>
      <c r="N3223" s="77" t="s">
        <v>722</v>
      </c>
      <c r="O3223" s="77" t="s">
        <v>4694</v>
      </c>
      <c r="P3223" s="87" t="s">
        <v>1374</v>
      </c>
      <c r="Q3223" s="125"/>
      <c r="R3223" s="241">
        <v>-1.7313626736317289</v>
      </c>
      <c r="S3223" s="239">
        <v>-8.7799999999999994</v>
      </c>
      <c r="AA3223" s="168">
        <v>0</v>
      </c>
      <c r="AB3223" s="168"/>
      <c r="AC3223" s="168">
        <f t="shared" si="1443"/>
        <v>1</v>
      </c>
      <c r="AE3223" s="327"/>
      <c r="AG3223" s="168"/>
      <c r="AQ3223" s="178" t="s">
        <v>824</v>
      </c>
      <c r="AR3223" s="66">
        <v>1.202</v>
      </c>
      <c r="AS3223" s="66">
        <v>3.2650000000000001</v>
      </c>
      <c r="AU3223" s="276">
        <v>0</v>
      </c>
      <c r="AV3223" s="276">
        <v>5000</v>
      </c>
      <c r="AW3223" s="276">
        <v>0</v>
      </c>
      <c r="AX3223" s="95"/>
      <c r="AY3223" s="276">
        <v>16325</v>
      </c>
      <c r="AZ3223" s="95">
        <v>175.82563095294151</v>
      </c>
      <c r="BA3223" s="178"/>
      <c r="BB3223" s="98" t="s">
        <v>722</v>
      </c>
      <c r="BC3223" s="178" t="s">
        <v>1126</v>
      </c>
      <c r="BD3223" s="266">
        <v>52.58</v>
      </c>
      <c r="BE3223" s="77">
        <v>1.32</v>
      </c>
      <c r="BF3223" s="242">
        <v>2.58</v>
      </c>
      <c r="BG3223" s="77">
        <v>0.08</v>
      </c>
      <c r="BH3223" s="245">
        <v>15.08</v>
      </c>
      <c r="BI3223" s="77">
        <v>0.59</v>
      </c>
      <c r="BL3223" s="202"/>
      <c r="BN3223" s="243">
        <v>5.18</v>
      </c>
      <c r="BO3223" s="77">
        <v>0.79</v>
      </c>
      <c r="BP3223" s="245">
        <v>0.16</v>
      </c>
      <c r="BQ3223" s="77">
        <v>0.05</v>
      </c>
      <c r="BR3223" s="242">
        <v>8.9499999999999993</v>
      </c>
      <c r="BS3223" s="77">
        <v>0.7</v>
      </c>
      <c r="BX3223" s="243">
        <v>9.83</v>
      </c>
      <c r="BY3223" s="77">
        <v>0.51</v>
      </c>
      <c r="BZ3223" s="243">
        <v>3.8</v>
      </c>
      <c r="CA3223" s="77">
        <v>0.3</v>
      </c>
      <c r="CB3223" s="243">
        <v>0.96</v>
      </c>
      <c r="CC3223" s="77">
        <v>0.06</v>
      </c>
      <c r="CD3223" s="96"/>
      <c r="DH3223" s="242">
        <v>99.11</v>
      </c>
      <c r="DI3223" s="77">
        <v>4.38</v>
      </c>
      <c r="DJ3223" s="96">
        <f t="shared" si="1420"/>
        <v>0.89000000000000057</v>
      </c>
      <c r="DL3223" s="77" t="s">
        <v>4680</v>
      </c>
      <c r="DO3223" s="348">
        <v>0.26</v>
      </c>
      <c r="DP3223" s="77">
        <v>0.12</v>
      </c>
      <c r="DQ3223" s="348">
        <f t="shared" si="1444"/>
        <v>0.48520000000000002</v>
      </c>
      <c r="DS3223" s="246">
        <v>4852</v>
      </c>
      <c r="DT3223" s="77">
        <v>567</v>
      </c>
      <c r="DU3223" s="96"/>
      <c r="DW3223" s="178"/>
      <c r="DX3223" s="304">
        <f t="shared" si="1421"/>
        <v>53.052164261931189</v>
      </c>
      <c r="DY3223" s="77">
        <f t="shared" si="1422"/>
        <v>2.6964336704850562</v>
      </c>
      <c r="DZ3223" s="304">
        <f t="shared" si="1423"/>
        <v>2.6031681969528808</v>
      </c>
      <c r="EA3223" s="77">
        <f t="shared" si="1424"/>
        <v>0.14053565246774241</v>
      </c>
      <c r="EB3223" s="304">
        <f t="shared" si="1425"/>
        <v>15.215417213197458</v>
      </c>
      <c r="EC3223" s="77">
        <f t="shared" si="1426"/>
        <v>0.89806920270969937</v>
      </c>
      <c r="ED3223" s="304">
        <f t="shared" si="1427"/>
        <v>5.2265159923317528</v>
      </c>
      <c r="EE3223" s="77">
        <f t="shared" si="1428"/>
        <v>0.82988522322217206</v>
      </c>
      <c r="EF3223" s="304">
        <f t="shared" si="1429"/>
        <v>0.1614367874079306</v>
      </c>
      <c r="EG3223" s="77">
        <f t="shared" si="1430"/>
        <v>5.0950969200778719E-2</v>
      </c>
      <c r="EH3223" s="304">
        <f t="shared" si="1431"/>
        <v>9.0303702956311174</v>
      </c>
      <c r="EI3223" s="77">
        <f t="shared" si="1432"/>
        <v>0.81123752252949954</v>
      </c>
      <c r="EJ3223" s="304">
        <f t="shared" si="1433"/>
        <v>9.9182726263747352</v>
      </c>
      <c r="EK3223" s="77">
        <f t="shared" si="1434"/>
        <v>0.67595708464438298</v>
      </c>
      <c r="EL3223" s="304">
        <f t="shared" si="1435"/>
        <v>3.8341237009383513</v>
      </c>
      <c r="EM3223" s="77">
        <f t="shared" si="1436"/>
        <v>0.34689257358702552</v>
      </c>
      <c r="EN3223" s="304">
        <f t="shared" si="1437"/>
        <v>0.9686207244475834</v>
      </c>
      <c r="EO3223" s="77">
        <f t="shared" si="1438"/>
        <v>7.4144101862188588E-2</v>
      </c>
      <c r="EP3223" s="304">
        <f t="shared" si="1439"/>
        <v>0</v>
      </c>
      <c r="EQ3223" s="77" t="e">
        <f t="shared" si="1440"/>
        <v>#DIV/0!</v>
      </c>
      <c r="ER3223" s="77">
        <f t="shared" si="1441"/>
        <v>100</v>
      </c>
      <c r="ES3223" s="77">
        <f t="shared" si="1442"/>
        <v>6.2498793292242523</v>
      </c>
    </row>
    <row r="3224" spans="1:149" s="77" customFormat="1" x14ac:dyDescent="0.45">
      <c r="A3224" s="77" t="s">
        <v>4614</v>
      </c>
      <c r="B3224" s="178" t="s">
        <v>1022</v>
      </c>
      <c r="C3224" s="77" t="s">
        <v>3593</v>
      </c>
      <c r="D3224" s="77" t="s">
        <v>4678</v>
      </c>
      <c r="E3224" s="77" t="s">
        <v>637</v>
      </c>
      <c r="F3224" s="77" t="s">
        <v>4633</v>
      </c>
      <c r="G3224" s="77" t="s">
        <v>3380</v>
      </c>
      <c r="H3224" s="77" t="s">
        <v>1372</v>
      </c>
      <c r="I3224" s="77" t="s">
        <v>4728</v>
      </c>
      <c r="J3224" s="304">
        <v>50</v>
      </c>
      <c r="L3224" s="304">
        <v>1250</v>
      </c>
      <c r="N3224" s="77" t="s">
        <v>722</v>
      </c>
      <c r="O3224" s="77" t="s">
        <v>4687</v>
      </c>
      <c r="P3224" s="87" t="s">
        <v>1374</v>
      </c>
      <c r="Q3224" s="125"/>
      <c r="R3224" s="241">
        <v>1.350348587037999</v>
      </c>
      <c r="S3224" s="240">
        <v>-5.82</v>
      </c>
      <c r="AA3224" s="168">
        <v>0</v>
      </c>
      <c r="AB3224" s="168"/>
      <c r="AC3224" s="168">
        <f t="shared" si="1443"/>
        <v>1</v>
      </c>
      <c r="AE3224" s="327"/>
      <c r="AG3224" s="168"/>
      <c r="AQ3224" s="178" t="s">
        <v>824</v>
      </c>
      <c r="AR3224" s="66">
        <v>0.99660000000000004</v>
      </c>
      <c r="AS3224" s="66">
        <v>1.109</v>
      </c>
      <c r="AU3224" s="276">
        <v>0</v>
      </c>
      <c r="AV3224" s="276">
        <v>500</v>
      </c>
      <c r="AW3224" s="276">
        <v>0</v>
      </c>
      <c r="AX3224" s="95"/>
      <c r="AY3224" s="276">
        <v>554.5</v>
      </c>
      <c r="AZ3224" s="95">
        <v>22.86262069404993</v>
      </c>
      <c r="BA3224" s="178"/>
      <c r="BB3224" s="98" t="s">
        <v>722</v>
      </c>
      <c r="BC3224" s="178" t="s">
        <v>1126</v>
      </c>
      <c r="BD3224" s="267">
        <v>46.05</v>
      </c>
      <c r="BE3224" s="77">
        <v>0.23</v>
      </c>
      <c r="BF3224" s="238">
        <v>2.73</v>
      </c>
      <c r="BG3224" s="77">
        <v>0.09</v>
      </c>
      <c r="BH3224" s="246">
        <v>12.89</v>
      </c>
      <c r="BI3224" s="77">
        <v>0.11</v>
      </c>
      <c r="BL3224" s="202"/>
      <c r="BN3224" s="244">
        <v>10.09</v>
      </c>
      <c r="BO3224" s="77">
        <v>0.56999999999999995</v>
      </c>
      <c r="BP3224" s="246">
        <v>0.32</v>
      </c>
      <c r="BQ3224" s="77">
        <v>0.06</v>
      </c>
      <c r="BR3224" s="238">
        <v>11.96</v>
      </c>
      <c r="BS3224" s="77">
        <v>0.17</v>
      </c>
      <c r="BX3224" s="244">
        <v>12.32</v>
      </c>
      <c r="BY3224" s="77">
        <v>0.34</v>
      </c>
      <c r="BZ3224" s="244">
        <v>4.01</v>
      </c>
      <c r="CA3224" s="77">
        <v>0.11</v>
      </c>
      <c r="CB3224" s="244">
        <v>0.98</v>
      </c>
      <c r="CC3224" s="77">
        <v>0.05</v>
      </c>
      <c r="CD3224" s="96"/>
      <c r="DH3224" s="238">
        <v>101.36</v>
      </c>
      <c r="DI3224" s="77">
        <v>0.25</v>
      </c>
      <c r="DJ3224" s="96">
        <f t="shared" si="1420"/>
        <v>0</v>
      </c>
      <c r="DL3224" s="77" t="s">
        <v>4680</v>
      </c>
      <c r="DO3224" s="348"/>
      <c r="DQ3224" s="348">
        <f t="shared" si="1444"/>
        <v>6.1400000000000003E-2</v>
      </c>
      <c r="DS3224" s="246">
        <v>614</v>
      </c>
      <c r="DT3224" s="77">
        <v>71</v>
      </c>
      <c r="DU3224" s="96"/>
      <c r="DW3224" s="178"/>
      <c r="DX3224" s="304">
        <f t="shared" si="1421"/>
        <v>45.432123125493291</v>
      </c>
      <c r="DY3224" s="77">
        <f t="shared" si="1422"/>
        <v>0.25307424497652348</v>
      </c>
      <c r="DZ3224" s="304">
        <f t="shared" si="1423"/>
        <v>2.6933701657458564</v>
      </c>
      <c r="EA3224" s="77">
        <f t="shared" si="1424"/>
        <v>8.9040580052909074E-2</v>
      </c>
      <c r="EB3224" s="304">
        <f t="shared" si="1425"/>
        <v>12.71704814522494</v>
      </c>
      <c r="EC3224" s="77">
        <f t="shared" si="1426"/>
        <v>0.11296593707404433</v>
      </c>
      <c r="ED3224" s="304">
        <f t="shared" si="1427"/>
        <v>9.9546172059984208</v>
      </c>
      <c r="EE3224" s="77">
        <f t="shared" si="1428"/>
        <v>0.56288774867960456</v>
      </c>
      <c r="EF3224" s="304">
        <f t="shared" si="1429"/>
        <v>0.31570639305445936</v>
      </c>
      <c r="EG3224" s="77">
        <f t="shared" si="1430"/>
        <v>5.9200069996755769E-2</v>
      </c>
      <c r="EH3224" s="304">
        <f t="shared" si="1431"/>
        <v>11.799526440410419</v>
      </c>
      <c r="EI3224" s="77">
        <f t="shared" si="1432"/>
        <v>0.17022530833253638</v>
      </c>
      <c r="EJ3224" s="304">
        <f t="shared" si="1433"/>
        <v>12.154696132596685</v>
      </c>
      <c r="EK3224" s="77">
        <f t="shared" si="1434"/>
        <v>0.33677503234640177</v>
      </c>
      <c r="EL3224" s="304">
        <f t="shared" si="1435"/>
        <v>3.9561957379636934</v>
      </c>
      <c r="EM3224" s="77">
        <f t="shared" si="1436"/>
        <v>0.10896186798611605</v>
      </c>
      <c r="EN3224" s="304">
        <f t="shared" si="1437"/>
        <v>0.96685082872928174</v>
      </c>
      <c r="EO3224" s="77">
        <f t="shared" si="1438"/>
        <v>4.9386731390881254E-2</v>
      </c>
      <c r="EP3224" s="304">
        <f t="shared" si="1439"/>
        <v>0</v>
      </c>
      <c r="EQ3224" s="77" t="e">
        <f t="shared" si="1440"/>
        <v>#DIV/0!</v>
      </c>
      <c r="ER3224" s="77">
        <f t="shared" si="1441"/>
        <v>100</v>
      </c>
      <c r="ES3224" s="77">
        <f t="shared" si="1442"/>
        <v>0.34880958030117776</v>
      </c>
    </row>
    <row r="3225" spans="1:149" s="77" customFormat="1" x14ac:dyDescent="0.45">
      <c r="A3225" s="77" t="s">
        <v>4614</v>
      </c>
      <c r="B3225" s="178" t="s">
        <v>1022</v>
      </c>
      <c r="C3225" s="77" t="s">
        <v>3593</v>
      </c>
      <c r="D3225" s="77" t="s">
        <v>4678</v>
      </c>
      <c r="E3225" s="77" t="s">
        <v>637</v>
      </c>
      <c r="F3225" s="77" t="s">
        <v>4634</v>
      </c>
      <c r="G3225" s="77" t="s">
        <v>3380</v>
      </c>
      <c r="H3225" s="77" t="s">
        <v>1372</v>
      </c>
      <c r="I3225" s="77" t="s">
        <v>4728</v>
      </c>
      <c r="J3225" s="304">
        <v>100</v>
      </c>
      <c r="L3225" s="304">
        <v>1250</v>
      </c>
      <c r="N3225" s="77" t="s">
        <v>722</v>
      </c>
      <c r="O3225" s="77" t="s">
        <v>4695</v>
      </c>
      <c r="P3225" s="87" t="s">
        <v>1374</v>
      </c>
      <c r="Q3225" s="125"/>
      <c r="R3225" s="241">
        <v>2.76682511363025</v>
      </c>
      <c r="S3225" s="239">
        <v>-4.3899999999999997</v>
      </c>
      <c r="AA3225" s="168">
        <v>0.94</v>
      </c>
      <c r="AB3225" s="168"/>
      <c r="AC3225" s="168">
        <f t="shared" si="1443"/>
        <v>6.0000000000000053E-2</v>
      </c>
      <c r="AE3225" s="327"/>
      <c r="AG3225" s="168"/>
      <c r="AQ3225" s="178" t="s">
        <v>824</v>
      </c>
      <c r="AR3225" s="66">
        <v>0.99890000000000001</v>
      </c>
      <c r="AS3225" s="66">
        <v>1.246</v>
      </c>
      <c r="AU3225" s="276">
        <v>940</v>
      </c>
      <c r="AV3225" s="276">
        <v>60.000000000000057</v>
      </c>
      <c r="AW3225" s="276">
        <v>938.96600000000001</v>
      </c>
      <c r="AX3225" s="95">
        <v>20.23182932633658</v>
      </c>
      <c r="AY3225" s="276">
        <v>74.760000000000076</v>
      </c>
      <c r="AZ3225" s="95">
        <v>1.6716844199788445</v>
      </c>
      <c r="BA3225" s="178"/>
      <c r="BB3225" s="98" t="s">
        <v>722</v>
      </c>
      <c r="BC3225" s="178" t="s">
        <v>1126</v>
      </c>
      <c r="BD3225" s="266">
        <v>43.13</v>
      </c>
      <c r="BE3225" s="77">
        <v>0.4</v>
      </c>
      <c r="BF3225" s="242">
        <v>2.5499999999999998</v>
      </c>
      <c r="BG3225" s="77">
        <v>7.0000000000000007E-2</v>
      </c>
      <c r="BH3225" s="245">
        <v>12.14</v>
      </c>
      <c r="BI3225" s="77">
        <v>0.14000000000000001</v>
      </c>
      <c r="BL3225" s="202"/>
      <c r="BN3225" s="243">
        <v>11.29</v>
      </c>
      <c r="BO3225" s="77">
        <v>0.25</v>
      </c>
      <c r="BP3225" s="245">
        <v>0.23</v>
      </c>
      <c r="BQ3225" s="77">
        <v>0.09</v>
      </c>
      <c r="BR3225" s="242">
        <v>11.52</v>
      </c>
      <c r="BS3225" s="77">
        <v>0.22</v>
      </c>
      <c r="BX3225" s="243">
        <v>11.38</v>
      </c>
      <c r="BY3225" s="77">
        <v>0.35</v>
      </c>
      <c r="BZ3225" s="243">
        <v>3.38</v>
      </c>
      <c r="CA3225" s="77">
        <v>0.21</v>
      </c>
      <c r="CB3225" s="243">
        <v>0.93</v>
      </c>
      <c r="CC3225" s="77">
        <v>7.0000000000000007E-2</v>
      </c>
      <c r="CD3225" s="96"/>
      <c r="DH3225" s="242">
        <v>96.54</v>
      </c>
      <c r="DI3225" s="77">
        <v>1.8</v>
      </c>
      <c r="DJ3225" s="96">
        <f t="shared" si="1420"/>
        <v>3.4599999999999937</v>
      </c>
      <c r="DL3225" s="77" t="s">
        <v>4680</v>
      </c>
      <c r="DO3225" s="348">
        <v>3.17</v>
      </c>
      <c r="DP3225" s="77">
        <v>0.12</v>
      </c>
      <c r="DQ3225" s="348">
        <f t="shared" si="1444"/>
        <v>1.2699999999999999E-2</v>
      </c>
      <c r="DS3225" s="246">
        <v>127</v>
      </c>
      <c r="DT3225" s="77">
        <v>15</v>
      </c>
      <c r="DU3225" s="96"/>
      <c r="DW3225" s="178"/>
      <c r="DX3225" s="304">
        <f t="shared" si="1421"/>
        <v>44.675782059250054</v>
      </c>
      <c r="DY3225" s="77">
        <f t="shared" si="1422"/>
        <v>0.93034346937198731</v>
      </c>
      <c r="DZ3225" s="304">
        <f t="shared" si="1423"/>
        <v>2.6413921690490985</v>
      </c>
      <c r="EA3225" s="77">
        <f t="shared" si="1424"/>
        <v>8.7652714428481396E-2</v>
      </c>
      <c r="EB3225" s="304">
        <f t="shared" si="1425"/>
        <v>12.575098404806297</v>
      </c>
      <c r="EC3225" s="77">
        <f t="shared" si="1426"/>
        <v>0.27568747508977226</v>
      </c>
      <c r="ED3225" s="304">
        <f t="shared" si="1427"/>
        <v>11.694634348456596</v>
      </c>
      <c r="EE3225" s="77">
        <f t="shared" si="1428"/>
        <v>0.33853384743854598</v>
      </c>
      <c r="EF3225" s="304">
        <f t="shared" si="1429"/>
        <v>0.23824321524756578</v>
      </c>
      <c r="EG3225" s="77">
        <f t="shared" si="1430"/>
        <v>9.3331375356151922E-2</v>
      </c>
      <c r="EH3225" s="304">
        <f t="shared" si="1431"/>
        <v>11.932877563704162</v>
      </c>
      <c r="EI3225" s="77">
        <f t="shared" si="1432"/>
        <v>0.31848589582503323</v>
      </c>
      <c r="EJ3225" s="304">
        <f t="shared" si="1433"/>
        <v>11.787859954423038</v>
      </c>
      <c r="EK3225" s="77">
        <f t="shared" si="1434"/>
        <v>0.4239623669681255</v>
      </c>
      <c r="EL3225" s="304">
        <f t="shared" si="1435"/>
        <v>3.5011394240729228</v>
      </c>
      <c r="EM3225" s="77">
        <f t="shared" si="1436"/>
        <v>0.22711034904387126</v>
      </c>
      <c r="EN3225" s="304">
        <f t="shared" si="1437"/>
        <v>0.96333126165320071</v>
      </c>
      <c r="EO3225" s="77">
        <f t="shared" si="1438"/>
        <v>7.4700332332688815E-2</v>
      </c>
      <c r="EP3225" s="304">
        <f t="shared" si="1439"/>
        <v>0</v>
      </c>
      <c r="EQ3225" s="77" t="e">
        <f t="shared" si="1440"/>
        <v>#DIV/0!</v>
      </c>
      <c r="ER3225" s="77">
        <f t="shared" si="1441"/>
        <v>100</v>
      </c>
      <c r="ES3225" s="77">
        <f t="shared" si="1442"/>
        <v>2.6368183263637568</v>
      </c>
    </row>
    <row r="3226" spans="1:149" s="77" customFormat="1" x14ac:dyDescent="0.45">
      <c r="A3226" s="77" t="s">
        <v>4614</v>
      </c>
      <c r="B3226" s="178" t="s">
        <v>1022</v>
      </c>
      <c r="C3226" s="77" t="s">
        <v>3593</v>
      </c>
      <c r="D3226" s="77" t="s">
        <v>4678</v>
      </c>
      <c r="E3226" s="77" t="s">
        <v>637</v>
      </c>
      <c r="F3226" s="77" t="s">
        <v>4635</v>
      </c>
      <c r="G3226" s="77" t="s">
        <v>3380</v>
      </c>
      <c r="H3226" s="77" t="s">
        <v>1372</v>
      </c>
      <c r="I3226" s="77" t="s">
        <v>4728</v>
      </c>
      <c r="J3226" s="304">
        <v>100</v>
      </c>
      <c r="L3226" s="304">
        <v>1250</v>
      </c>
      <c r="N3226" s="77" t="s">
        <v>722</v>
      </c>
      <c r="O3226" s="77" t="s">
        <v>4696</v>
      </c>
      <c r="P3226" s="87" t="s">
        <v>1374</v>
      </c>
      <c r="Q3226" s="125"/>
      <c r="R3226" s="241">
        <v>2.7568251136302493</v>
      </c>
      <c r="S3226" s="239">
        <v>-4.4000000000000004</v>
      </c>
      <c r="AA3226" s="168">
        <v>1</v>
      </c>
      <c r="AB3226" s="168"/>
      <c r="AC3226" s="168">
        <f t="shared" si="1443"/>
        <v>0</v>
      </c>
      <c r="AE3226" s="327"/>
      <c r="AG3226" s="168"/>
      <c r="AQ3226" s="178"/>
      <c r="AR3226" s="66">
        <v>0.999</v>
      </c>
      <c r="AS3226" s="66"/>
      <c r="AU3226" s="276">
        <v>1000</v>
      </c>
      <c r="AV3226" s="276">
        <v>0</v>
      </c>
      <c r="AW3226" s="276">
        <v>999</v>
      </c>
      <c r="AX3226" s="95"/>
      <c r="AY3226" s="276">
        <v>0</v>
      </c>
      <c r="AZ3226" s="95"/>
      <c r="BA3226" s="178"/>
      <c r="BB3226" s="98" t="s">
        <v>722</v>
      </c>
      <c r="BC3226" s="178" t="s">
        <v>1126</v>
      </c>
      <c r="BD3226" s="266">
        <v>42.94</v>
      </c>
      <c r="BE3226" s="77">
        <v>0.3</v>
      </c>
      <c r="BF3226" s="242">
        <v>2.5</v>
      </c>
      <c r="BG3226" s="77">
        <v>0.08</v>
      </c>
      <c r="BH3226" s="245">
        <v>12.01</v>
      </c>
      <c r="BI3226" s="77">
        <v>0.35</v>
      </c>
      <c r="BL3226" s="202"/>
      <c r="BN3226" s="243">
        <v>11.32</v>
      </c>
      <c r="BO3226" s="77">
        <v>0.5</v>
      </c>
      <c r="BP3226" s="245">
        <v>0.26</v>
      </c>
      <c r="BQ3226" s="77">
        <v>0.1</v>
      </c>
      <c r="BR3226" s="242">
        <v>11.14</v>
      </c>
      <c r="BS3226" s="77">
        <v>0.14000000000000001</v>
      </c>
      <c r="BX3226" s="243">
        <v>11.39</v>
      </c>
      <c r="BY3226" s="77">
        <v>0.19</v>
      </c>
      <c r="BZ3226" s="243">
        <v>3.34</v>
      </c>
      <c r="CA3226" s="77">
        <v>0.26</v>
      </c>
      <c r="CB3226" s="243">
        <v>0.91</v>
      </c>
      <c r="CC3226" s="77">
        <v>0.06</v>
      </c>
      <c r="CD3226" s="96"/>
      <c r="DH3226" s="242">
        <v>95.81</v>
      </c>
      <c r="DI3226" s="77">
        <v>1.98</v>
      </c>
      <c r="DJ3226" s="96">
        <f t="shared" si="1420"/>
        <v>4.1899999999999977</v>
      </c>
      <c r="DL3226" s="77" t="s">
        <v>4680</v>
      </c>
      <c r="DO3226" s="348">
        <v>3.13</v>
      </c>
      <c r="DP3226" s="77">
        <v>0.14000000000000001</v>
      </c>
      <c r="DQ3226" s="348">
        <f t="shared" si="1444"/>
        <v>0</v>
      </c>
      <c r="DS3226" s="246">
        <v>0</v>
      </c>
      <c r="DU3226" s="96"/>
      <c r="DW3226" s="178"/>
      <c r="DX3226" s="304">
        <f t="shared" si="1421"/>
        <v>44.817868698465716</v>
      </c>
      <c r="DY3226" s="77">
        <f t="shared" si="1422"/>
        <v>0.97769803715043702</v>
      </c>
      <c r="DZ3226" s="304">
        <f t="shared" si="1423"/>
        <v>2.6093309675399228</v>
      </c>
      <c r="EA3226" s="77">
        <f t="shared" si="1424"/>
        <v>9.9397341335779335E-2</v>
      </c>
      <c r="EB3226" s="304">
        <f t="shared" si="1425"/>
        <v>12.535225968061789</v>
      </c>
      <c r="EC3226" s="77">
        <f t="shared" si="1426"/>
        <v>0.44783537582727262</v>
      </c>
      <c r="ED3226" s="304">
        <f t="shared" si="1427"/>
        <v>11.81505062102077</v>
      </c>
      <c r="EE3226" s="77">
        <f t="shared" si="1428"/>
        <v>0.57616201117091359</v>
      </c>
      <c r="EF3226" s="304">
        <f t="shared" si="1429"/>
        <v>0.27137042062415201</v>
      </c>
      <c r="EG3226" s="77">
        <f t="shared" si="1430"/>
        <v>0.10452379587092882</v>
      </c>
      <c r="EH3226" s="304">
        <f t="shared" si="1431"/>
        <v>11.627178791357897</v>
      </c>
      <c r="EI3226" s="77">
        <f t="shared" si="1432"/>
        <v>0.28122805465037848</v>
      </c>
      <c r="EJ3226" s="304">
        <f t="shared" si="1433"/>
        <v>11.888111888111888</v>
      </c>
      <c r="EK3226" s="77">
        <f t="shared" si="1434"/>
        <v>0.31572847286332134</v>
      </c>
      <c r="EL3226" s="304">
        <f t="shared" si="1435"/>
        <v>3.4860661726333362</v>
      </c>
      <c r="EM3226" s="77">
        <f t="shared" si="1436"/>
        <v>0.28077046802501887</v>
      </c>
      <c r="EN3226" s="304">
        <f t="shared" si="1437"/>
        <v>0.94979647218453189</v>
      </c>
      <c r="EO3226" s="77">
        <f t="shared" si="1438"/>
        <v>6.5627984546063181E-2</v>
      </c>
      <c r="EP3226" s="304">
        <f t="shared" si="1439"/>
        <v>0</v>
      </c>
      <c r="EQ3226" s="77" t="e">
        <f t="shared" si="1440"/>
        <v>#DIV/0!</v>
      </c>
      <c r="ER3226" s="77">
        <f t="shared" si="1441"/>
        <v>100</v>
      </c>
      <c r="ES3226" s="77">
        <f t="shared" si="1442"/>
        <v>2.9225997844679346</v>
      </c>
    </row>
    <row r="3227" spans="1:149" s="77" customFormat="1" x14ac:dyDescent="0.45">
      <c r="A3227" s="77" t="s">
        <v>4614</v>
      </c>
      <c r="B3227" s="178" t="s">
        <v>1022</v>
      </c>
      <c r="C3227" s="77" t="s">
        <v>3593</v>
      </c>
      <c r="D3227" s="77" t="s">
        <v>4678</v>
      </c>
      <c r="E3227" s="77" t="s">
        <v>637</v>
      </c>
      <c r="F3227" s="77" t="s">
        <v>4636</v>
      </c>
      <c r="G3227" s="77" t="s">
        <v>3380</v>
      </c>
      <c r="H3227" s="77" t="s">
        <v>1372</v>
      </c>
      <c r="I3227" s="77" t="s">
        <v>4728</v>
      </c>
      <c r="J3227" s="304">
        <v>100</v>
      </c>
      <c r="L3227" s="304">
        <v>1250</v>
      </c>
      <c r="N3227" s="77" t="s">
        <v>722</v>
      </c>
      <c r="O3227" s="77" t="s">
        <v>4697</v>
      </c>
      <c r="P3227" s="87" t="s">
        <v>1374</v>
      </c>
      <c r="Q3227" s="125"/>
      <c r="R3227" s="241">
        <v>1.1768251136302492</v>
      </c>
      <c r="S3227" s="239">
        <v>-5.98</v>
      </c>
      <c r="AA3227" s="168">
        <v>0.37</v>
      </c>
      <c r="AB3227" s="168"/>
      <c r="AC3227" s="168">
        <f t="shared" si="1443"/>
        <v>0.63</v>
      </c>
      <c r="AE3227" s="327"/>
      <c r="AG3227" s="168"/>
      <c r="AQ3227" s="178" t="s">
        <v>824</v>
      </c>
      <c r="AR3227" s="66">
        <v>1.004</v>
      </c>
      <c r="AS3227" s="66">
        <v>1.244</v>
      </c>
      <c r="AU3227" s="276">
        <v>370</v>
      </c>
      <c r="AV3227" s="276">
        <v>630</v>
      </c>
      <c r="AW3227" s="276">
        <v>371.48</v>
      </c>
      <c r="AX3227" s="95">
        <v>8.0117207682579199</v>
      </c>
      <c r="AY3227" s="276">
        <v>783.72</v>
      </c>
      <c r="AZ3227" s="95">
        <v>17.524511953261353</v>
      </c>
      <c r="BA3227" s="178"/>
      <c r="BB3227" s="98" t="s">
        <v>722</v>
      </c>
      <c r="BC3227" s="178" t="s">
        <v>1126</v>
      </c>
      <c r="BD3227" s="266">
        <v>44</v>
      </c>
      <c r="BE3227" s="77">
        <v>0.55000000000000004</v>
      </c>
      <c r="BF3227" s="242">
        <v>2.57</v>
      </c>
      <c r="BG3227" s="77">
        <v>7.0000000000000007E-2</v>
      </c>
      <c r="BH3227" s="245">
        <v>12.35</v>
      </c>
      <c r="BI3227" s="77">
        <v>0.21</v>
      </c>
      <c r="BL3227" s="202"/>
      <c r="BN3227" s="243">
        <v>10.77</v>
      </c>
      <c r="BO3227" s="77">
        <v>0.47</v>
      </c>
      <c r="BP3227" s="245">
        <v>0.26</v>
      </c>
      <c r="BQ3227" s="77">
        <v>0.1</v>
      </c>
      <c r="BR3227" s="242">
        <v>12.12</v>
      </c>
      <c r="BS3227" s="77">
        <v>0.15</v>
      </c>
      <c r="BX3227" s="243">
        <v>12.2</v>
      </c>
      <c r="BY3227" s="77">
        <v>0.17</v>
      </c>
      <c r="BZ3227" s="243">
        <v>3.77</v>
      </c>
      <c r="CA3227" s="77">
        <v>0.11</v>
      </c>
      <c r="CB3227" s="243">
        <v>0.93</v>
      </c>
      <c r="CC3227" s="77">
        <v>0.05</v>
      </c>
      <c r="CD3227" s="96"/>
      <c r="DH3227" s="242">
        <v>98.96</v>
      </c>
      <c r="DI3227" s="77">
        <v>1.87</v>
      </c>
      <c r="DJ3227" s="96">
        <f t="shared" si="1420"/>
        <v>1.0400000000000063</v>
      </c>
      <c r="DL3227" s="77" t="s">
        <v>4680</v>
      </c>
      <c r="DO3227" s="348"/>
      <c r="DP3227" s="77">
        <v>0.12</v>
      </c>
      <c r="DQ3227" s="348">
        <f t="shared" si="1444"/>
        <v>0.17710000000000001</v>
      </c>
      <c r="DS3227" s="246">
        <v>1771</v>
      </c>
      <c r="DT3227" s="77">
        <v>209</v>
      </c>
      <c r="DU3227" s="96"/>
      <c r="DW3227" s="178"/>
      <c r="DX3227" s="304">
        <f t="shared" si="1421"/>
        <v>44.462409054163302</v>
      </c>
      <c r="DY3227" s="77">
        <f t="shared" si="1422"/>
        <v>1.0073739738113765</v>
      </c>
      <c r="DZ3227" s="304">
        <f t="shared" si="1423"/>
        <v>2.5970088924818109</v>
      </c>
      <c r="EA3227" s="77">
        <f t="shared" si="1424"/>
        <v>8.6092003095779732E-2</v>
      </c>
      <c r="EB3227" s="304">
        <f t="shared" si="1425"/>
        <v>12.47978981406629</v>
      </c>
      <c r="EC3227" s="77">
        <f t="shared" si="1426"/>
        <v>0.3172460467706259</v>
      </c>
      <c r="ED3227" s="304">
        <f t="shared" si="1427"/>
        <v>10.883185125303154</v>
      </c>
      <c r="EE3227" s="77">
        <f t="shared" si="1428"/>
        <v>0.51755301508190965</v>
      </c>
      <c r="EF3227" s="304">
        <f t="shared" si="1429"/>
        <v>0.26273241713823769</v>
      </c>
      <c r="EG3227" s="77">
        <f t="shared" si="1430"/>
        <v>0.10117281712375141</v>
      </c>
      <c r="EH3227" s="304">
        <f t="shared" si="1431"/>
        <v>12.247372675828618</v>
      </c>
      <c r="EI3227" s="77">
        <f t="shared" si="1432"/>
        <v>0.27665236367744556</v>
      </c>
      <c r="EJ3227" s="304">
        <f t="shared" si="1433"/>
        <v>12.328213419563461</v>
      </c>
      <c r="EK3227" s="77">
        <f t="shared" si="1434"/>
        <v>0.28944976653800703</v>
      </c>
      <c r="EL3227" s="304">
        <f t="shared" si="1435"/>
        <v>3.8096200485044465</v>
      </c>
      <c r="EM3227" s="77">
        <f t="shared" si="1436"/>
        <v>0.13243117630228443</v>
      </c>
      <c r="EN3227" s="304">
        <f t="shared" si="1437"/>
        <v>0.93977364591754253</v>
      </c>
      <c r="EO3227" s="77">
        <f t="shared" si="1438"/>
        <v>5.355544159726694E-2</v>
      </c>
      <c r="EP3227" s="304">
        <f t="shared" si="1439"/>
        <v>0</v>
      </c>
      <c r="EQ3227" s="77" t="e">
        <f t="shared" si="1440"/>
        <v>#DIV/0!</v>
      </c>
      <c r="ER3227" s="77">
        <f t="shared" si="1441"/>
        <v>100</v>
      </c>
      <c r="ES3227" s="77">
        <f t="shared" si="1442"/>
        <v>2.6723720307575665</v>
      </c>
    </row>
    <row r="3228" spans="1:149" s="77" customFormat="1" x14ac:dyDescent="0.45">
      <c r="A3228" s="77" t="s">
        <v>4614</v>
      </c>
      <c r="B3228" s="178" t="s">
        <v>1022</v>
      </c>
      <c r="C3228" s="77" t="s">
        <v>3593</v>
      </c>
      <c r="D3228" s="77" t="s">
        <v>4678</v>
      </c>
      <c r="E3228" s="77" t="s">
        <v>637</v>
      </c>
      <c r="F3228" s="77" t="s">
        <v>4637</v>
      </c>
      <c r="G3228" s="77" t="s">
        <v>3380</v>
      </c>
      <c r="H3228" s="77" t="s">
        <v>1372</v>
      </c>
      <c r="I3228" s="77" t="s">
        <v>4728</v>
      </c>
      <c r="J3228" s="304">
        <v>100</v>
      </c>
      <c r="L3228" s="304">
        <v>1250</v>
      </c>
      <c r="N3228" s="77" t="s">
        <v>722</v>
      </c>
      <c r="O3228" s="77" t="s">
        <v>4698</v>
      </c>
      <c r="P3228" s="87" t="s">
        <v>1374</v>
      </c>
      <c r="Q3228" s="125"/>
      <c r="R3228" s="241">
        <v>7.6825113630249575E-2</v>
      </c>
      <c r="S3228" s="239">
        <v>-7.08</v>
      </c>
      <c r="AA3228" s="168">
        <v>0.77</v>
      </c>
      <c r="AB3228" s="168"/>
      <c r="AC3228" s="168">
        <f t="shared" si="1443"/>
        <v>0.22999999999999998</v>
      </c>
      <c r="AE3228" s="327"/>
      <c r="AG3228" s="168"/>
      <c r="AQ3228" s="178" t="s">
        <v>824</v>
      </c>
      <c r="AR3228" s="66">
        <v>0.99819999999999998</v>
      </c>
      <c r="AS3228" s="66">
        <v>1.252</v>
      </c>
      <c r="AU3228" s="276">
        <v>770</v>
      </c>
      <c r="AV3228" s="276">
        <v>229.99999999999997</v>
      </c>
      <c r="AW3228" s="276">
        <v>768.61400000000003</v>
      </c>
      <c r="AX3228" s="95">
        <v>16.548711598146394</v>
      </c>
      <c r="AY3228" s="276">
        <v>287.95999999999998</v>
      </c>
      <c r="AZ3228" s="95">
        <v>6.4389813480083937</v>
      </c>
      <c r="BA3228" s="178"/>
      <c r="BB3228" s="98" t="s">
        <v>722</v>
      </c>
      <c r="BC3228" s="178" t="s">
        <v>1126</v>
      </c>
      <c r="BD3228" s="266">
        <v>47.35</v>
      </c>
      <c r="BE3228" s="77">
        <v>0.79</v>
      </c>
      <c r="BF3228" s="242">
        <v>2.68</v>
      </c>
      <c r="BG3228" s="77">
        <v>0.12</v>
      </c>
      <c r="BH3228" s="245">
        <v>12.81</v>
      </c>
      <c r="BI3228" s="77">
        <v>0.34</v>
      </c>
      <c r="BL3228" s="202"/>
      <c r="BN3228" s="243">
        <v>7.12</v>
      </c>
      <c r="BO3228" s="77">
        <v>0.37</v>
      </c>
      <c r="BP3228" s="245">
        <v>0.17</v>
      </c>
      <c r="BQ3228" s="77">
        <v>7.0000000000000007E-2</v>
      </c>
      <c r="BR3228" s="242">
        <v>11.45</v>
      </c>
      <c r="BS3228" s="77">
        <v>0.51</v>
      </c>
      <c r="BX3228" s="243">
        <v>12.08</v>
      </c>
      <c r="BY3228" s="77">
        <v>0.75</v>
      </c>
      <c r="BZ3228" s="243">
        <v>3.88</v>
      </c>
      <c r="CA3228" s="77">
        <v>0.19</v>
      </c>
      <c r="CB3228" s="243">
        <v>1.04</v>
      </c>
      <c r="CC3228" s="77">
        <v>0.12</v>
      </c>
      <c r="CD3228" s="96"/>
      <c r="DH3228" s="242">
        <v>98.57</v>
      </c>
      <c r="DI3228" s="77">
        <v>3.27</v>
      </c>
      <c r="DJ3228" s="96">
        <f t="shared" si="1420"/>
        <v>1.4300000000000068</v>
      </c>
      <c r="DL3228" s="77" t="s">
        <v>4680</v>
      </c>
      <c r="DO3228" s="348"/>
      <c r="DP3228" s="77">
        <v>0.12</v>
      </c>
      <c r="DQ3228" s="348">
        <f t="shared" si="1444"/>
        <v>0.1411</v>
      </c>
      <c r="DS3228" s="246">
        <v>1411</v>
      </c>
      <c r="DT3228" s="77">
        <v>168</v>
      </c>
      <c r="DU3228" s="96"/>
      <c r="DW3228" s="178"/>
      <c r="DX3228" s="304">
        <f t="shared" si="1421"/>
        <v>48.036928071421329</v>
      </c>
      <c r="DY3228" s="77">
        <f t="shared" si="1422"/>
        <v>1.7837846495507907</v>
      </c>
      <c r="DZ3228" s="304">
        <f t="shared" si="1423"/>
        <v>2.7188799837678812</v>
      </c>
      <c r="EA3228" s="77">
        <f t="shared" si="1424"/>
        <v>0.15151362815588798</v>
      </c>
      <c r="EB3228" s="304">
        <f t="shared" si="1425"/>
        <v>12.995840519427821</v>
      </c>
      <c r="EC3228" s="77">
        <f t="shared" si="1426"/>
        <v>0.55213293866812174</v>
      </c>
      <c r="ED3228" s="304">
        <f t="shared" si="1427"/>
        <v>7.223293091204221</v>
      </c>
      <c r="EE3228" s="77">
        <f t="shared" si="1428"/>
        <v>0.44533438005625609</v>
      </c>
      <c r="EF3228" s="304">
        <f t="shared" si="1429"/>
        <v>0.17246626762706707</v>
      </c>
      <c r="EG3228" s="77">
        <f t="shared" si="1430"/>
        <v>7.1245627997923819E-2</v>
      </c>
      <c r="EH3228" s="304">
        <f t="shared" si="1431"/>
        <v>11.616110378411282</v>
      </c>
      <c r="EI3228" s="77">
        <f t="shared" si="1432"/>
        <v>0.64513708833650607</v>
      </c>
      <c r="EJ3228" s="304">
        <f t="shared" si="1433"/>
        <v>12.25525007608806</v>
      </c>
      <c r="EK3228" s="77">
        <f t="shared" si="1434"/>
        <v>0.86268807229980649</v>
      </c>
      <c r="EL3228" s="304">
        <f t="shared" si="1435"/>
        <v>3.9362889317236487</v>
      </c>
      <c r="EM3228" s="77">
        <f t="shared" si="1436"/>
        <v>0.23282443399245673</v>
      </c>
      <c r="EN3228" s="304">
        <f t="shared" si="1437"/>
        <v>1.0550877548949986</v>
      </c>
      <c r="EO3228" s="77">
        <f t="shared" si="1438"/>
        <v>0.12667272097331983</v>
      </c>
      <c r="EP3228" s="304">
        <f t="shared" si="1439"/>
        <v>0</v>
      </c>
      <c r="EQ3228" s="77" t="e">
        <f t="shared" si="1440"/>
        <v>#DIV/0!</v>
      </c>
      <c r="ER3228" s="77">
        <f t="shared" si="1441"/>
        <v>100</v>
      </c>
      <c r="ES3228" s="77">
        <f t="shared" si="1442"/>
        <v>4.6915677680430363</v>
      </c>
    </row>
    <row r="3229" spans="1:149" s="77" customFormat="1" x14ac:dyDescent="0.45">
      <c r="A3229" s="77" t="s">
        <v>4614</v>
      </c>
      <c r="B3229" s="178" t="s">
        <v>1022</v>
      </c>
      <c r="C3229" s="77" t="s">
        <v>3593</v>
      </c>
      <c r="D3229" s="77" t="s">
        <v>4678</v>
      </c>
      <c r="E3229" s="77" t="s">
        <v>637</v>
      </c>
      <c r="F3229" s="77" t="s">
        <v>4638</v>
      </c>
      <c r="G3229" s="77" t="s">
        <v>3380</v>
      </c>
      <c r="H3229" s="77" t="s">
        <v>1372</v>
      </c>
      <c r="I3229" s="77" t="s">
        <v>4728</v>
      </c>
      <c r="J3229" s="304">
        <v>100</v>
      </c>
      <c r="L3229" s="304">
        <v>1250</v>
      </c>
      <c r="N3229" s="77" t="s">
        <v>722</v>
      </c>
      <c r="O3229" s="77" t="s">
        <v>4699</v>
      </c>
      <c r="P3229" s="87" t="s">
        <v>1374</v>
      </c>
      <c r="Q3229" s="125"/>
      <c r="R3229" s="241">
        <v>0.95682511363024947</v>
      </c>
      <c r="S3229" s="239">
        <v>-6.2</v>
      </c>
      <c r="AA3229" s="168">
        <v>0</v>
      </c>
      <c r="AB3229" s="168"/>
      <c r="AC3229" s="168">
        <f t="shared" si="1443"/>
        <v>1</v>
      </c>
      <c r="AE3229" s="327"/>
      <c r="AG3229" s="168"/>
      <c r="AQ3229" s="178" t="s">
        <v>824</v>
      </c>
      <c r="AR3229" s="66">
        <v>0.999</v>
      </c>
      <c r="AS3229" s="66">
        <v>1.238</v>
      </c>
      <c r="AU3229" s="276">
        <v>0</v>
      </c>
      <c r="AV3229" s="276">
        <v>1000</v>
      </c>
      <c r="AW3229" s="276">
        <v>0</v>
      </c>
      <c r="AX3229" s="95"/>
      <c r="AY3229" s="276">
        <v>1238</v>
      </c>
      <c r="AZ3229" s="95">
        <v>27.682521561447398</v>
      </c>
      <c r="BA3229" s="178"/>
      <c r="BB3229" s="98" t="s">
        <v>722</v>
      </c>
      <c r="BC3229" s="178" t="s">
        <v>1126</v>
      </c>
      <c r="BD3229" s="266">
        <v>44.75</v>
      </c>
      <c r="BE3229" s="77">
        <v>0.25</v>
      </c>
      <c r="BF3229" s="242">
        <v>2.67</v>
      </c>
      <c r="BG3229" s="77">
        <v>0.05</v>
      </c>
      <c r="BH3229" s="245">
        <v>12.54</v>
      </c>
      <c r="BI3229" s="77">
        <v>0.25</v>
      </c>
      <c r="BL3229" s="202"/>
      <c r="BN3229" s="243">
        <v>10.68</v>
      </c>
      <c r="BO3229" s="77">
        <v>0.45</v>
      </c>
      <c r="BP3229" s="245">
        <v>0.16</v>
      </c>
      <c r="BQ3229" s="77">
        <v>0.06</v>
      </c>
      <c r="BR3229" s="242">
        <v>11.71</v>
      </c>
      <c r="BS3229" s="77">
        <v>0.32</v>
      </c>
      <c r="BX3229" s="243">
        <v>11.88</v>
      </c>
      <c r="BY3229" s="77">
        <v>0.13</v>
      </c>
      <c r="BZ3229" s="243">
        <v>3.6</v>
      </c>
      <c r="CA3229" s="77">
        <v>0.24</v>
      </c>
      <c r="CB3229" s="243">
        <v>0.95</v>
      </c>
      <c r="CC3229" s="77">
        <v>0.05</v>
      </c>
      <c r="CD3229" s="96"/>
      <c r="DH3229" s="242">
        <v>98.93</v>
      </c>
      <c r="DI3229" s="77">
        <v>1.79</v>
      </c>
      <c r="DJ3229" s="96">
        <f t="shared" si="1420"/>
        <v>1.0699999999999932</v>
      </c>
      <c r="DL3229" s="77" t="s">
        <v>4680</v>
      </c>
      <c r="DO3229" s="348">
        <v>0.86</v>
      </c>
      <c r="DP3229" s="77">
        <v>0.12</v>
      </c>
      <c r="DQ3229" s="348">
        <f t="shared" si="1444"/>
        <v>0.15</v>
      </c>
      <c r="DS3229" s="246">
        <v>1500</v>
      </c>
      <c r="DT3229" s="77">
        <v>178</v>
      </c>
      <c r="DU3229" s="96"/>
      <c r="DW3229" s="178"/>
      <c r="DX3229" s="304">
        <f t="shared" si="1421"/>
        <v>45.234003841099764</v>
      </c>
      <c r="DY3229" s="77">
        <f t="shared" si="1422"/>
        <v>0.85657060419230513</v>
      </c>
      <c r="DZ3229" s="304">
        <f t="shared" si="1423"/>
        <v>2.6988779945415948</v>
      </c>
      <c r="EA3229" s="77">
        <f t="shared" si="1424"/>
        <v>7.0277853056734646E-2</v>
      </c>
      <c r="EB3229" s="304">
        <f t="shared" si="1425"/>
        <v>12.675629232790861</v>
      </c>
      <c r="EC3229" s="77">
        <f t="shared" si="1426"/>
        <v>0.34126189879422336</v>
      </c>
      <c r="ED3229" s="304">
        <f t="shared" si="1427"/>
        <v>10.795511978166379</v>
      </c>
      <c r="EE3229" s="77">
        <f t="shared" si="1428"/>
        <v>0.49503307669878827</v>
      </c>
      <c r="EF3229" s="304">
        <f t="shared" si="1429"/>
        <v>0.16173051652683715</v>
      </c>
      <c r="EG3229" s="77">
        <f t="shared" si="1430"/>
        <v>6.071949876517066E-2</v>
      </c>
      <c r="EH3229" s="304">
        <f t="shared" si="1431"/>
        <v>11.836652178307896</v>
      </c>
      <c r="EI3229" s="77">
        <f t="shared" si="1432"/>
        <v>0.38793663134296685</v>
      </c>
      <c r="EJ3229" s="304">
        <f t="shared" si="1433"/>
        <v>12.00849085211766</v>
      </c>
      <c r="EK3229" s="77">
        <f t="shared" si="1434"/>
        <v>0.25392277858832579</v>
      </c>
      <c r="EL3229" s="304">
        <f t="shared" si="1435"/>
        <v>3.6389366218538362</v>
      </c>
      <c r="EM3229" s="77">
        <f t="shared" si="1436"/>
        <v>0.25137185407155371</v>
      </c>
      <c r="EN3229" s="304">
        <f t="shared" si="1437"/>
        <v>0.96027494187809548</v>
      </c>
      <c r="EO3229" s="77">
        <f t="shared" si="1438"/>
        <v>5.3443950865641486E-2</v>
      </c>
      <c r="EP3229" s="304">
        <f t="shared" si="1439"/>
        <v>0</v>
      </c>
      <c r="EQ3229" s="77" t="e">
        <f t="shared" si="1440"/>
        <v>#DIV/0!</v>
      </c>
      <c r="ER3229" s="77">
        <f t="shared" si="1441"/>
        <v>100</v>
      </c>
      <c r="ES3229" s="77">
        <f t="shared" si="1442"/>
        <v>2.5588216685007987</v>
      </c>
    </row>
    <row r="3230" spans="1:149" s="77" customFormat="1" x14ac:dyDescent="0.45">
      <c r="A3230" s="77" t="s">
        <v>4614</v>
      </c>
      <c r="B3230" s="178" t="s">
        <v>1022</v>
      </c>
      <c r="C3230" s="77" t="s">
        <v>3593</v>
      </c>
      <c r="D3230" s="77" t="s">
        <v>4678</v>
      </c>
      <c r="E3230" s="77" t="s">
        <v>637</v>
      </c>
      <c r="F3230" s="77" t="s">
        <v>4639</v>
      </c>
      <c r="G3230" s="77" t="s">
        <v>3380</v>
      </c>
      <c r="H3230" s="77" t="s">
        <v>1372</v>
      </c>
      <c r="I3230" s="77" t="s">
        <v>4728</v>
      </c>
      <c r="J3230" s="304">
        <v>200</v>
      </c>
      <c r="L3230" s="304">
        <v>1250</v>
      </c>
      <c r="N3230" s="77" t="s">
        <v>722</v>
      </c>
      <c r="O3230" s="77" t="s">
        <v>4700</v>
      </c>
      <c r="P3230" s="87" t="s">
        <v>1374</v>
      </c>
      <c r="Q3230" s="125"/>
      <c r="R3230" s="241">
        <v>0.66977816681475577</v>
      </c>
      <c r="S3230" s="240">
        <v>-6.46</v>
      </c>
      <c r="AA3230" s="168">
        <v>0</v>
      </c>
      <c r="AB3230" s="168"/>
      <c r="AC3230" s="168">
        <f t="shared" si="1443"/>
        <v>1</v>
      </c>
      <c r="AE3230" s="327"/>
      <c r="AG3230" s="168"/>
      <c r="AQ3230" s="178" t="s">
        <v>824</v>
      </c>
      <c r="AR3230" s="66">
        <v>1.0209999999999999</v>
      </c>
      <c r="AS3230" s="66">
        <v>1.5640000000000001</v>
      </c>
      <c r="AU3230" s="276">
        <v>0</v>
      </c>
      <c r="AV3230" s="276">
        <v>2000</v>
      </c>
      <c r="AW3230" s="276">
        <v>0</v>
      </c>
      <c r="AX3230" s="95"/>
      <c r="AY3230" s="276">
        <v>3128</v>
      </c>
      <c r="AZ3230" s="95">
        <v>44.236600231030415</v>
      </c>
      <c r="BA3230" s="178"/>
      <c r="BB3230" s="98" t="s">
        <v>722</v>
      </c>
      <c r="BC3230" s="178" t="s">
        <v>1126</v>
      </c>
      <c r="BD3230" s="267">
        <v>45.2</v>
      </c>
      <c r="BE3230" s="77">
        <v>0.27</v>
      </c>
      <c r="BF3230" s="238">
        <v>2.7</v>
      </c>
      <c r="BG3230" s="77">
        <v>0.09</v>
      </c>
      <c r="BH3230" s="246">
        <v>12.65</v>
      </c>
      <c r="BI3230" s="77">
        <v>0.42</v>
      </c>
      <c r="BL3230" s="202"/>
      <c r="BN3230" s="244">
        <v>9.81</v>
      </c>
      <c r="BO3230" s="77">
        <v>0.32</v>
      </c>
      <c r="BP3230" s="246">
        <v>0.1</v>
      </c>
      <c r="BQ3230" s="77">
        <v>0.13</v>
      </c>
      <c r="BR3230" s="238">
        <v>11.52</v>
      </c>
      <c r="BS3230" s="77">
        <v>0.05</v>
      </c>
      <c r="BX3230" s="244">
        <v>11.83</v>
      </c>
      <c r="BY3230" s="77">
        <v>0.26</v>
      </c>
      <c r="BZ3230" s="244">
        <v>3.92</v>
      </c>
      <c r="CA3230" s="77">
        <v>0.18</v>
      </c>
      <c r="CB3230" s="244">
        <v>1.01</v>
      </c>
      <c r="CC3230" s="77">
        <v>0.04</v>
      </c>
      <c r="CD3230" s="96"/>
      <c r="DH3230" s="238">
        <v>98.74</v>
      </c>
      <c r="DI3230" s="77">
        <v>0.81</v>
      </c>
      <c r="DJ3230" s="96">
        <f t="shared" si="1420"/>
        <v>1.2600000000000051</v>
      </c>
      <c r="DL3230" s="77" t="s">
        <v>4680</v>
      </c>
      <c r="DO3230" s="348"/>
      <c r="DQ3230" s="348">
        <f t="shared" si="1444"/>
        <v>0.313</v>
      </c>
      <c r="DS3230" s="246">
        <v>3130</v>
      </c>
      <c r="DT3230" s="77">
        <v>366</v>
      </c>
      <c r="DU3230" s="96"/>
      <c r="DW3230" s="178"/>
      <c r="DX3230" s="304">
        <f t="shared" si="1421"/>
        <v>45.776787522787124</v>
      </c>
      <c r="DY3230" s="77">
        <f t="shared" si="1422"/>
        <v>0.46453239884385467</v>
      </c>
      <c r="DZ3230" s="304">
        <f t="shared" si="1423"/>
        <v>2.7344541219363987</v>
      </c>
      <c r="EA3230" s="77">
        <f t="shared" si="1424"/>
        <v>9.3868129259281716E-2</v>
      </c>
      <c r="EB3230" s="304">
        <f t="shared" si="1425"/>
        <v>12.811423941664978</v>
      </c>
      <c r="EC3230" s="77">
        <f t="shared" si="1426"/>
        <v>0.43815072443557684</v>
      </c>
      <c r="ED3230" s="304">
        <f t="shared" si="1427"/>
        <v>9.9351833097022482</v>
      </c>
      <c r="EE3230" s="77">
        <f t="shared" si="1428"/>
        <v>0.33417457215761814</v>
      </c>
      <c r="EF3230" s="304">
        <f t="shared" si="1429"/>
        <v>0.101276078590237</v>
      </c>
      <c r="EG3230" s="77">
        <f t="shared" si="1430"/>
        <v>0.13166152344479684</v>
      </c>
      <c r="EH3230" s="304">
        <f t="shared" si="1431"/>
        <v>11.6670042535953</v>
      </c>
      <c r="EI3230" s="77">
        <f t="shared" si="1432"/>
        <v>0.10827908068853032</v>
      </c>
      <c r="EJ3230" s="304">
        <f t="shared" si="1433"/>
        <v>11.980960097225037</v>
      </c>
      <c r="EK3230" s="77">
        <f t="shared" si="1434"/>
        <v>0.28106234473830788</v>
      </c>
      <c r="EL3230" s="304">
        <f t="shared" si="1435"/>
        <v>3.9700222807372896</v>
      </c>
      <c r="EM3230" s="77">
        <f t="shared" si="1436"/>
        <v>0.18518320379030273</v>
      </c>
      <c r="EN3230" s="304">
        <f t="shared" si="1437"/>
        <v>1.0228883937613935</v>
      </c>
      <c r="EO3230" s="77">
        <f t="shared" si="1438"/>
        <v>4.1370351940769261E-2</v>
      </c>
      <c r="EP3230" s="304">
        <f t="shared" si="1439"/>
        <v>0</v>
      </c>
      <c r="EQ3230" s="77" t="e">
        <f t="shared" si="1440"/>
        <v>#DIV/0!</v>
      </c>
      <c r="ER3230" s="77">
        <f t="shared" si="1441"/>
        <v>100</v>
      </c>
      <c r="ES3230" s="77">
        <f t="shared" si="1442"/>
        <v>1.1601306314788407</v>
      </c>
    </row>
    <row r="3231" spans="1:149" s="77" customFormat="1" x14ac:dyDescent="0.45">
      <c r="A3231" s="77" t="s">
        <v>4614</v>
      </c>
      <c r="B3231" s="178" t="s">
        <v>1022</v>
      </c>
      <c r="C3231" s="77" t="s">
        <v>3593</v>
      </c>
      <c r="D3231" s="77" t="s">
        <v>4678</v>
      </c>
      <c r="E3231" s="77" t="s">
        <v>637</v>
      </c>
      <c r="F3231" s="77" t="s">
        <v>4640</v>
      </c>
      <c r="G3231" s="77" t="s">
        <v>3380</v>
      </c>
      <c r="H3231" s="77" t="s">
        <v>1372</v>
      </c>
      <c r="I3231" s="77" t="s">
        <v>4728</v>
      </c>
      <c r="J3231" s="304">
        <v>300</v>
      </c>
      <c r="L3231" s="304">
        <v>1250</v>
      </c>
      <c r="N3231" s="77" t="s">
        <v>722</v>
      </c>
      <c r="O3231" s="77" t="s">
        <v>3613</v>
      </c>
      <c r="P3231" s="87" t="s">
        <v>1374</v>
      </c>
      <c r="Q3231" s="125"/>
      <c r="R3231" s="241">
        <v>0.80273121999926023</v>
      </c>
      <c r="S3231" s="240">
        <v>-6.3</v>
      </c>
      <c r="AA3231" s="168">
        <v>0</v>
      </c>
      <c r="AB3231" s="168"/>
      <c r="AC3231" s="168">
        <f t="shared" si="1443"/>
        <v>1</v>
      </c>
      <c r="AE3231" s="327"/>
      <c r="AG3231" s="168"/>
      <c r="AQ3231" s="178" t="s">
        <v>824</v>
      </c>
      <c r="AR3231" s="66">
        <v>1.0629999999999999</v>
      </c>
      <c r="AS3231" s="66">
        <v>1.9930000000000001</v>
      </c>
      <c r="AU3231" s="276">
        <v>0</v>
      </c>
      <c r="AV3231" s="276">
        <v>3000</v>
      </c>
      <c r="AW3231" s="276">
        <v>0</v>
      </c>
      <c r="AX3231" s="95"/>
      <c r="AY3231" s="276">
        <v>5979</v>
      </c>
      <c r="AZ3231" s="95">
        <v>71.858636919997309</v>
      </c>
      <c r="BA3231" s="178"/>
      <c r="BB3231" s="98" t="s">
        <v>722</v>
      </c>
      <c r="BC3231" s="178" t="s">
        <v>1126</v>
      </c>
      <c r="BD3231" s="267">
        <v>45.31</v>
      </c>
      <c r="BE3231" s="77">
        <v>0.42</v>
      </c>
      <c r="BF3231" s="238">
        <v>2.65</v>
      </c>
      <c r="BG3231" s="77">
        <v>0.03</v>
      </c>
      <c r="BH3231" s="246">
        <v>12.62</v>
      </c>
      <c r="BI3231" s="77">
        <v>0.39</v>
      </c>
      <c r="BL3231" s="202"/>
      <c r="BN3231" s="244">
        <v>9.89</v>
      </c>
      <c r="BO3231" s="77">
        <v>0.32</v>
      </c>
      <c r="BP3231" s="246">
        <v>0.28999999999999998</v>
      </c>
      <c r="BQ3231" s="77">
        <v>0.1</v>
      </c>
      <c r="BR3231" s="238">
        <v>11.89</v>
      </c>
      <c r="BS3231" s="77">
        <v>0.2</v>
      </c>
      <c r="BX3231" s="244">
        <v>12.06</v>
      </c>
      <c r="BY3231" s="77">
        <v>0.2</v>
      </c>
      <c r="BZ3231" s="244">
        <v>3.92</v>
      </c>
      <c r="CA3231" s="77">
        <v>0.17</v>
      </c>
      <c r="CB3231" s="244">
        <v>0.96</v>
      </c>
      <c r="CC3231" s="77">
        <v>0.04</v>
      </c>
      <c r="CD3231" s="96"/>
      <c r="DH3231" s="238">
        <v>99.59</v>
      </c>
      <c r="DI3231" s="77">
        <v>0.5</v>
      </c>
      <c r="DJ3231" s="96">
        <f t="shared" si="1420"/>
        <v>0.40999999999999659</v>
      </c>
      <c r="DL3231" s="77" t="s">
        <v>4680</v>
      </c>
      <c r="DO3231" s="348"/>
      <c r="DQ3231" s="348">
        <f t="shared" si="1444"/>
        <v>0.55089999999999995</v>
      </c>
      <c r="DS3231" s="246">
        <v>5509</v>
      </c>
      <c r="DT3231" s="77">
        <v>642</v>
      </c>
      <c r="DU3231" s="96"/>
      <c r="DW3231" s="178"/>
      <c r="DX3231" s="304">
        <f t="shared" si="1421"/>
        <v>45.496535796766743</v>
      </c>
      <c r="DY3231" s="77">
        <f t="shared" si="1422"/>
        <v>0.47961521515530176</v>
      </c>
      <c r="DZ3231" s="304">
        <f t="shared" si="1423"/>
        <v>2.6609097298925595</v>
      </c>
      <c r="EA3231" s="77">
        <f t="shared" si="1424"/>
        <v>3.2952953087642886E-2</v>
      </c>
      <c r="EB3231" s="304">
        <f t="shared" si="1425"/>
        <v>12.67195501556381</v>
      </c>
      <c r="EC3231" s="77">
        <f t="shared" si="1426"/>
        <v>0.39673985909044795</v>
      </c>
      <c r="ED3231" s="304">
        <f t="shared" si="1427"/>
        <v>9.9307159353348737</v>
      </c>
      <c r="EE3231" s="77">
        <f t="shared" si="1428"/>
        <v>0.32516256291089851</v>
      </c>
      <c r="EF3231" s="304">
        <f t="shared" si="1429"/>
        <v>0.29119389496937442</v>
      </c>
      <c r="EG3231" s="77">
        <f t="shared" si="1430"/>
        <v>0.1004223302278331</v>
      </c>
      <c r="EH3231" s="304">
        <f t="shared" si="1431"/>
        <v>11.938949693744352</v>
      </c>
      <c r="EI3231" s="77">
        <f t="shared" si="1432"/>
        <v>0.20957789093400014</v>
      </c>
      <c r="EJ3231" s="304">
        <f t="shared" si="1433"/>
        <v>12.109649563209157</v>
      </c>
      <c r="EK3231" s="77">
        <f t="shared" si="1434"/>
        <v>0.20982460874535588</v>
      </c>
      <c r="EL3231" s="304">
        <f t="shared" si="1435"/>
        <v>3.9361381664825785</v>
      </c>
      <c r="EM3231" s="77">
        <f t="shared" si="1436"/>
        <v>0.17183995684926143</v>
      </c>
      <c r="EN3231" s="304">
        <f t="shared" si="1437"/>
        <v>0.9639522040365498</v>
      </c>
      <c r="EO3231" s="77">
        <f t="shared" si="1438"/>
        <v>4.0455196110986226E-2</v>
      </c>
      <c r="EP3231" s="304">
        <f t="shared" si="1439"/>
        <v>0</v>
      </c>
      <c r="EQ3231" s="77" t="e">
        <f t="shared" si="1440"/>
        <v>#DIV/0!</v>
      </c>
      <c r="ER3231" s="77">
        <f t="shared" si="1441"/>
        <v>100</v>
      </c>
      <c r="ES3231" s="77">
        <f t="shared" si="1442"/>
        <v>0.71001785438954468</v>
      </c>
    </row>
    <row r="3232" spans="1:149" s="77" customFormat="1" x14ac:dyDescent="0.45">
      <c r="A3232" s="77" t="s">
        <v>4614</v>
      </c>
      <c r="B3232" s="178" t="s">
        <v>1022</v>
      </c>
      <c r="C3232" s="77" t="s">
        <v>3593</v>
      </c>
      <c r="D3232" s="77" t="s">
        <v>4678</v>
      </c>
      <c r="E3232" s="77" t="s">
        <v>637</v>
      </c>
      <c r="F3232" s="77" t="s">
        <v>4641</v>
      </c>
      <c r="G3232" s="77" t="s">
        <v>3380</v>
      </c>
      <c r="H3232" s="77" t="s">
        <v>1372</v>
      </c>
      <c r="I3232" s="77" t="s">
        <v>4728</v>
      </c>
      <c r="J3232" s="304">
        <v>500</v>
      </c>
      <c r="L3232" s="304">
        <v>1250</v>
      </c>
      <c r="N3232" s="77" t="s">
        <v>722</v>
      </c>
      <c r="O3232" s="77" t="s">
        <v>4689</v>
      </c>
      <c r="P3232" s="87" t="s">
        <v>1374</v>
      </c>
      <c r="Q3232" s="125"/>
      <c r="R3232" s="241">
        <v>2.7386373263682691</v>
      </c>
      <c r="S3232" s="239">
        <v>-4.3099999999999996</v>
      </c>
      <c r="AA3232" s="168">
        <v>0.87</v>
      </c>
      <c r="AB3232" s="168"/>
      <c r="AC3232" s="168">
        <f t="shared" si="1443"/>
        <v>0.13</v>
      </c>
      <c r="AE3232" s="327"/>
      <c r="AG3232" s="168"/>
      <c r="AQ3232" s="178" t="s">
        <v>824</v>
      </c>
      <c r="AR3232" s="66">
        <v>1.2030000000000001</v>
      </c>
      <c r="AS3232" s="66">
        <v>3.4980000000000002</v>
      </c>
      <c r="AU3232" s="276">
        <v>4350</v>
      </c>
      <c r="AV3232" s="276">
        <v>650</v>
      </c>
      <c r="AW3232" s="276">
        <v>5233.05</v>
      </c>
      <c r="AX3232" s="95">
        <v>27.605251051662826</v>
      </c>
      <c r="AY3232" s="276">
        <v>2273.7000000000003</v>
      </c>
      <c r="AZ3232" s="95">
        <v>24.488498443963444</v>
      </c>
      <c r="BA3232" s="178"/>
      <c r="BB3232" s="98" t="s">
        <v>722</v>
      </c>
      <c r="BC3232" s="178" t="s">
        <v>1126</v>
      </c>
      <c r="BD3232" s="266">
        <v>41.84</v>
      </c>
      <c r="BE3232" s="77">
        <v>0.42</v>
      </c>
      <c r="BF3232" s="242">
        <v>2.4900000000000002</v>
      </c>
      <c r="BG3232" s="77">
        <v>7.0000000000000007E-2</v>
      </c>
      <c r="BH3232" s="245">
        <v>11.61</v>
      </c>
      <c r="BI3232" s="77">
        <v>0.16</v>
      </c>
      <c r="BL3232" s="202"/>
      <c r="BN3232" s="243">
        <v>10.93</v>
      </c>
      <c r="BO3232" s="77">
        <v>0.46</v>
      </c>
      <c r="BP3232" s="245">
        <v>0.15</v>
      </c>
      <c r="BQ3232" s="77">
        <v>0.12</v>
      </c>
      <c r="BR3232" s="242">
        <v>10.64</v>
      </c>
      <c r="BS3232" s="77">
        <v>0.34</v>
      </c>
      <c r="BX3232" s="243">
        <v>11.42</v>
      </c>
      <c r="BY3232" s="77">
        <v>0.54</v>
      </c>
      <c r="BZ3232" s="243">
        <v>3.18</v>
      </c>
      <c r="CA3232" s="77">
        <v>0.28999999999999998</v>
      </c>
      <c r="CB3232" s="243">
        <v>0.96</v>
      </c>
      <c r="CC3232" s="77">
        <v>0.08</v>
      </c>
      <c r="CD3232" s="96"/>
      <c r="DH3232" s="242">
        <v>93.21</v>
      </c>
      <c r="DI3232" s="77">
        <v>2.5</v>
      </c>
      <c r="DJ3232" s="96">
        <f t="shared" si="1420"/>
        <v>6.7900000000000063</v>
      </c>
      <c r="DL3232" s="77" t="s">
        <v>4680</v>
      </c>
      <c r="DO3232" s="348">
        <v>5.82</v>
      </c>
      <c r="DP3232" s="77">
        <v>0.12</v>
      </c>
      <c r="DQ3232" s="348">
        <f t="shared" si="1444"/>
        <v>0.67159999999999997</v>
      </c>
      <c r="DS3232" s="246">
        <v>6716</v>
      </c>
      <c r="DT3232" s="77">
        <v>795</v>
      </c>
      <c r="DU3232" s="96"/>
      <c r="DW3232" s="178"/>
      <c r="DX3232" s="304">
        <f t="shared" si="1421"/>
        <v>44.887887565711843</v>
      </c>
      <c r="DY3232" s="77">
        <f t="shared" si="1422"/>
        <v>1.2855037710669854</v>
      </c>
      <c r="DZ3232" s="304">
        <f t="shared" si="1423"/>
        <v>2.6713871902156425</v>
      </c>
      <c r="EA3232" s="77">
        <f t="shared" si="1424"/>
        <v>0.10379582957431027</v>
      </c>
      <c r="EB3232" s="304">
        <f t="shared" si="1425"/>
        <v>12.455745091728355</v>
      </c>
      <c r="EC3232" s="77">
        <f t="shared" si="1426"/>
        <v>0.37559731824269516</v>
      </c>
      <c r="ED3232" s="304">
        <f t="shared" si="1427"/>
        <v>11.726209634159424</v>
      </c>
      <c r="EE3232" s="77">
        <f t="shared" si="1428"/>
        <v>0.58520788335604279</v>
      </c>
      <c r="EF3232" s="304">
        <f t="shared" si="1429"/>
        <v>0.16092693916961701</v>
      </c>
      <c r="EG3232" s="77">
        <f t="shared" si="1430"/>
        <v>0.12881388521913925</v>
      </c>
      <c r="EH3232" s="304">
        <f t="shared" si="1431"/>
        <v>11.415084218431499</v>
      </c>
      <c r="EI3232" s="77">
        <f t="shared" si="1432"/>
        <v>0.47622785400476614</v>
      </c>
      <c r="EJ3232" s="304">
        <f t="shared" si="1433"/>
        <v>12.251904302113507</v>
      </c>
      <c r="EK3232" s="77">
        <f t="shared" si="1434"/>
        <v>0.66604506559846532</v>
      </c>
      <c r="EL3232" s="304">
        <f t="shared" si="1435"/>
        <v>3.4116511103958809</v>
      </c>
      <c r="EM3232" s="77">
        <f t="shared" si="1436"/>
        <v>0.32430245872974883</v>
      </c>
      <c r="EN3232" s="304">
        <f t="shared" si="1437"/>
        <v>1.0299324106855487</v>
      </c>
      <c r="EO3232" s="77">
        <f t="shared" si="1438"/>
        <v>9.0163620284546622E-2</v>
      </c>
      <c r="EP3232" s="304">
        <f t="shared" si="1439"/>
        <v>0</v>
      </c>
      <c r="EQ3232" s="77" t="e">
        <f t="shared" si="1440"/>
        <v>#DIV/0!</v>
      </c>
      <c r="ER3232" s="77">
        <f t="shared" si="1441"/>
        <v>100</v>
      </c>
      <c r="ES3232" s="77">
        <f t="shared" si="1442"/>
        <v>3.7930843320810403</v>
      </c>
    </row>
    <row r="3233" spans="1:149" s="77" customFormat="1" x14ac:dyDescent="0.45">
      <c r="A3233" s="77" t="s">
        <v>4614</v>
      </c>
      <c r="B3233" s="178" t="s">
        <v>1022</v>
      </c>
      <c r="C3233" s="77" t="s">
        <v>3593</v>
      </c>
      <c r="D3233" s="77" t="s">
        <v>4678</v>
      </c>
      <c r="E3233" s="77" t="s">
        <v>637</v>
      </c>
      <c r="F3233" s="77" t="s">
        <v>4642</v>
      </c>
      <c r="G3233" s="77" t="s">
        <v>3380</v>
      </c>
      <c r="H3233" s="77" t="s">
        <v>1372</v>
      </c>
      <c r="I3233" s="77" t="s">
        <v>4728</v>
      </c>
      <c r="J3233" s="304">
        <v>500</v>
      </c>
      <c r="L3233" s="304">
        <v>1250</v>
      </c>
      <c r="N3233" s="77" t="s">
        <v>722</v>
      </c>
      <c r="O3233" s="77" t="s">
        <v>4701</v>
      </c>
      <c r="P3233" s="87" t="s">
        <v>1374</v>
      </c>
      <c r="Q3233" s="125"/>
      <c r="R3233" s="241">
        <v>2.2086373263682688</v>
      </c>
      <c r="S3233" s="239">
        <v>-4.84</v>
      </c>
      <c r="AA3233" s="168">
        <v>0.64</v>
      </c>
      <c r="AB3233" s="168"/>
      <c r="AC3233" s="168">
        <f t="shared" si="1443"/>
        <v>0.36</v>
      </c>
      <c r="AE3233" s="327"/>
      <c r="AG3233" s="168"/>
      <c r="AQ3233" s="178" t="s">
        <v>824</v>
      </c>
      <c r="AR3233" s="66">
        <v>1.212</v>
      </c>
      <c r="AS3233" s="66">
        <v>3.4220000000000002</v>
      </c>
      <c r="AU3233" s="276">
        <v>3200</v>
      </c>
      <c r="AV3233" s="276">
        <v>1800</v>
      </c>
      <c r="AW3233" s="276">
        <v>3878.4</v>
      </c>
      <c r="AX3233" s="95">
        <v>20.721063064377297</v>
      </c>
      <c r="AY3233" s="276">
        <v>6159.6</v>
      </c>
      <c r="AZ3233" s="95">
        <v>66.340922292051388</v>
      </c>
      <c r="BA3233" s="178"/>
      <c r="BB3233" s="98" t="s">
        <v>722</v>
      </c>
      <c r="BC3233" s="178" t="s">
        <v>1126</v>
      </c>
      <c r="BD3233" s="266">
        <v>42.56</v>
      </c>
      <c r="BE3233" s="77">
        <v>0.24</v>
      </c>
      <c r="BF3233" s="242">
        <v>2.52</v>
      </c>
      <c r="BG3233" s="77">
        <v>0.05</v>
      </c>
      <c r="BH3233" s="245">
        <v>11.85</v>
      </c>
      <c r="BI3233" s="77">
        <v>0.21</v>
      </c>
      <c r="BL3233" s="202"/>
      <c r="BN3233" s="243">
        <v>10.99</v>
      </c>
      <c r="BO3233" s="77">
        <v>0.32</v>
      </c>
      <c r="BP3233" s="245">
        <v>0.22</v>
      </c>
      <c r="BQ3233" s="77">
        <v>0.18</v>
      </c>
      <c r="BR3233" s="242">
        <v>11.16</v>
      </c>
      <c r="BS3233" s="77">
        <v>0.16</v>
      </c>
      <c r="BX3233" s="243">
        <v>11.42</v>
      </c>
      <c r="BY3233" s="77">
        <v>0.49</v>
      </c>
      <c r="BZ3233" s="243">
        <v>3.59</v>
      </c>
      <c r="CA3233" s="77">
        <v>0.1</v>
      </c>
      <c r="CB3233" s="243">
        <v>0.87</v>
      </c>
      <c r="CC3233" s="77">
        <v>0.04</v>
      </c>
      <c r="CD3233" s="96"/>
      <c r="DH3233" s="242">
        <v>95.17</v>
      </c>
      <c r="DI3233" s="77">
        <v>1.81</v>
      </c>
      <c r="DJ3233" s="96">
        <f t="shared" ref="DJ3233:DJ3296" si="1445">IF(AND(DH3233&lt;100, DH3233&gt;0), 100-DH3233, 0)</f>
        <v>4.8299999999999983</v>
      </c>
      <c r="DL3233" s="77" t="s">
        <v>4680</v>
      </c>
      <c r="DO3233" s="348">
        <v>3.48</v>
      </c>
      <c r="DP3233" s="77">
        <v>0.13</v>
      </c>
      <c r="DQ3233" s="348">
        <f t="shared" si="1444"/>
        <v>0.73680000000000001</v>
      </c>
      <c r="DS3233" s="246">
        <v>7368</v>
      </c>
      <c r="DT3233" s="77">
        <v>885</v>
      </c>
      <c r="DU3233" s="96"/>
      <c r="DW3233" s="178"/>
      <c r="DX3233" s="304">
        <f t="shared" si="1421"/>
        <v>44.719974781969107</v>
      </c>
      <c r="DY3233" s="77">
        <f t="shared" si="1422"/>
        <v>0.88711006713985485</v>
      </c>
      <c r="DZ3233" s="304">
        <f t="shared" si="1423"/>
        <v>2.6478932436692233</v>
      </c>
      <c r="EA3233" s="77">
        <f t="shared" si="1424"/>
        <v>7.2775315182602759E-2</v>
      </c>
      <c r="EB3233" s="304">
        <f t="shared" si="1425"/>
        <v>12.451402752968372</v>
      </c>
      <c r="EC3233" s="77">
        <f t="shared" si="1426"/>
        <v>0.32367883475315173</v>
      </c>
      <c r="ED3233" s="304">
        <f t="shared" si="1427"/>
        <v>11.547756646001892</v>
      </c>
      <c r="EE3233" s="77">
        <f t="shared" si="1428"/>
        <v>0.40161113171505752</v>
      </c>
      <c r="EF3233" s="304">
        <f t="shared" si="1429"/>
        <v>0.2311652831774719</v>
      </c>
      <c r="EG3233" s="77">
        <f t="shared" si="1430"/>
        <v>0.18918632230785948</v>
      </c>
      <c r="EH3233" s="304">
        <f t="shared" si="1431"/>
        <v>11.726384364820847</v>
      </c>
      <c r="EI3233" s="77">
        <f t="shared" si="1432"/>
        <v>0.27928847742603286</v>
      </c>
      <c r="EJ3233" s="304">
        <f t="shared" si="1433"/>
        <v>11.999579699485132</v>
      </c>
      <c r="EK3233" s="77">
        <f t="shared" si="1434"/>
        <v>0.56317968994515422</v>
      </c>
      <c r="EL3233" s="304">
        <f t="shared" si="1435"/>
        <v>3.7721971209414731</v>
      </c>
      <c r="EM3233" s="77">
        <f t="shared" si="1436"/>
        <v>0.12723082622005391</v>
      </c>
      <c r="EN3233" s="304">
        <f t="shared" si="1437"/>
        <v>0.91415361983818422</v>
      </c>
      <c r="EO3233" s="77">
        <f t="shared" si="1438"/>
        <v>4.5484013222859845E-2</v>
      </c>
      <c r="EP3233" s="304">
        <f t="shared" si="1439"/>
        <v>0</v>
      </c>
      <c r="EQ3233" s="77" t="e">
        <f t="shared" si="1440"/>
        <v>#DIV/0!</v>
      </c>
      <c r="ER3233" s="77">
        <f t="shared" si="1441"/>
        <v>100</v>
      </c>
      <c r="ES3233" s="77">
        <f t="shared" si="1442"/>
        <v>2.6896359650050456</v>
      </c>
    </row>
    <row r="3234" spans="1:149" s="77" customFormat="1" x14ac:dyDescent="0.45">
      <c r="A3234" s="77" t="s">
        <v>4614</v>
      </c>
      <c r="B3234" s="178" t="s">
        <v>1022</v>
      </c>
      <c r="C3234" s="77" t="s">
        <v>3593</v>
      </c>
      <c r="D3234" s="77" t="s">
        <v>4678</v>
      </c>
      <c r="E3234" s="77" t="s">
        <v>637</v>
      </c>
      <c r="F3234" s="77" t="s">
        <v>4643</v>
      </c>
      <c r="G3234" s="77" t="s">
        <v>3380</v>
      </c>
      <c r="H3234" s="77" t="s">
        <v>1372</v>
      </c>
      <c r="I3234" s="77" t="s">
        <v>4728</v>
      </c>
      <c r="J3234" s="304">
        <v>500</v>
      </c>
      <c r="L3234" s="304">
        <v>1250</v>
      </c>
      <c r="N3234" s="77" t="s">
        <v>722</v>
      </c>
      <c r="O3234" s="77" t="s">
        <v>4702</v>
      </c>
      <c r="P3234" s="87" t="s">
        <v>1374</v>
      </c>
      <c r="Q3234" s="125"/>
      <c r="R3234" s="241">
        <v>-0.54136267363173118</v>
      </c>
      <c r="S3234" s="239">
        <v>-7.59</v>
      </c>
      <c r="AA3234" s="168">
        <v>0.62</v>
      </c>
      <c r="AB3234" s="168"/>
      <c r="AC3234" s="168">
        <f t="shared" si="1443"/>
        <v>0.38</v>
      </c>
      <c r="AE3234" s="327"/>
      <c r="AG3234" s="168"/>
      <c r="AQ3234" s="178" t="s">
        <v>824</v>
      </c>
      <c r="AR3234" s="66">
        <v>1.214</v>
      </c>
      <c r="AS3234" s="66">
        <v>3.4140000000000001</v>
      </c>
      <c r="AU3234" s="276">
        <v>3100</v>
      </c>
      <c r="AV3234" s="276">
        <v>1900</v>
      </c>
      <c r="AW3234" s="276">
        <v>3763.4</v>
      </c>
      <c r="AX3234" s="95">
        <v>20.142015189463955</v>
      </c>
      <c r="AY3234" s="276">
        <v>6486.6</v>
      </c>
      <c r="AZ3234" s="95">
        <v>69.862820075917355</v>
      </c>
      <c r="BA3234" s="178"/>
      <c r="BB3234" s="98" t="s">
        <v>722</v>
      </c>
      <c r="BC3234" s="178" t="s">
        <v>1126</v>
      </c>
      <c r="BD3234" s="266">
        <v>44.23</v>
      </c>
      <c r="BE3234" s="77">
        <v>0.41</v>
      </c>
      <c r="BF3234" s="242">
        <v>2.73</v>
      </c>
      <c r="BG3234" s="77">
        <v>0.05</v>
      </c>
      <c r="BH3234" s="245">
        <v>12.53</v>
      </c>
      <c r="BI3234" s="77">
        <v>0.14000000000000001</v>
      </c>
      <c r="BL3234" s="202"/>
      <c r="BN3234" s="243">
        <v>9.8699999999999992</v>
      </c>
      <c r="BO3234" s="77">
        <v>0.33</v>
      </c>
      <c r="BP3234" s="245">
        <v>0.24</v>
      </c>
      <c r="BQ3234" s="77">
        <v>0.13</v>
      </c>
      <c r="BR3234" s="242">
        <v>11.73</v>
      </c>
      <c r="BS3234" s="77">
        <v>0.22</v>
      </c>
      <c r="BX3234" s="243">
        <v>12.23</v>
      </c>
      <c r="BY3234" s="77">
        <v>0.41</v>
      </c>
      <c r="BZ3234" s="243">
        <v>3.64</v>
      </c>
      <c r="CA3234" s="77">
        <v>0.15</v>
      </c>
      <c r="CB3234" s="243">
        <v>1.03</v>
      </c>
      <c r="CC3234" s="77">
        <v>0.08</v>
      </c>
      <c r="CD3234" s="96"/>
      <c r="DH3234" s="242">
        <v>98.24</v>
      </c>
      <c r="DI3234" s="77">
        <v>1.92</v>
      </c>
      <c r="DJ3234" s="96">
        <f t="shared" si="1445"/>
        <v>1.7600000000000051</v>
      </c>
      <c r="DL3234" s="77" t="s">
        <v>4680</v>
      </c>
      <c r="DO3234" s="348">
        <v>0.5</v>
      </c>
      <c r="DP3234" s="77">
        <v>0.12</v>
      </c>
      <c r="DQ3234" s="348">
        <f t="shared" si="1444"/>
        <v>0.76539999999999997</v>
      </c>
      <c r="DS3234" s="246">
        <v>7654</v>
      </c>
      <c r="DT3234" s="77">
        <v>895</v>
      </c>
      <c r="DU3234" s="96"/>
      <c r="DW3234" s="178"/>
      <c r="DX3234" s="304">
        <f t="shared" si="1421"/>
        <v>45.022394136807812</v>
      </c>
      <c r="DY3234" s="77">
        <f t="shared" si="1422"/>
        <v>0.97387377170107337</v>
      </c>
      <c r="DZ3234" s="304">
        <f t="shared" si="1423"/>
        <v>2.7789087947882738</v>
      </c>
      <c r="EA3234" s="77">
        <f t="shared" si="1424"/>
        <v>7.4431546340037957E-2</v>
      </c>
      <c r="EB3234" s="304">
        <f t="shared" si="1425"/>
        <v>12.754478827361563</v>
      </c>
      <c r="EC3234" s="77">
        <f t="shared" si="1426"/>
        <v>0.28713359271884342</v>
      </c>
      <c r="ED3234" s="304">
        <f t="shared" si="1427"/>
        <v>10.046824104234528</v>
      </c>
      <c r="EE3234" s="77">
        <f t="shared" si="1428"/>
        <v>0.38909143030404592</v>
      </c>
      <c r="EF3234" s="304">
        <f t="shared" si="1429"/>
        <v>0.244299674267101</v>
      </c>
      <c r="EG3234" s="77">
        <f t="shared" si="1430"/>
        <v>0.13241509857528977</v>
      </c>
      <c r="EH3234" s="304">
        <f t="shared" si="1431"/>
        <v>11.940146579804562</v>
      </c>
      <c r="EI3234" s="77">
        <f t="shared" si="1432"/>
        <v>0.32342797062403961</v>
      </c>
      <c r="EJ3234" s="304">
        <f t="shared" si="1433"/>
        <v>12.449104234527688</v>
      </c>
      <c r="EK3234" s="77">
        <f t="shared" si="1434"/>
        <v>0.48308838523407049</v>
      </c>
      <c r="EL3234" s="304">
        <f t="shared" si="1435"/>
        <v>3.7052117263843649</v>
      </c>
      <c r="EM3234" s="77">
        <f t="shared" si="1436"/>
        <v>0.1689889913393211</v>
      </c>
      <c r="EN3234" s="304">
        <f t="shared" si="1437"/>
        <v>1.0484527687296419</v>
      </c>
      <c r="EO3234" s="77">
        <f t="shared" si="1438"/>
        <v>8.3971712222243533E-2</v>
      </c>
      <c r="EP3234" s="304">
        <f t="shared" si="1439"/>
        <v>0</v>
      </c>
      <c r="EQ3234" s="77" t="e">
        <f t="shared" si="1440"/>
        <v>#DIV/0!</v>
      </c>
      <c r="ER3234" s="77">
        <f t="shared" si="1441"/>
        <v>100</v>
      </c>
      <c r="ES3234" s="77">
        <f t="shared" si="1442"/>
        <v>2.763935301054909</v>
      </c>
    </row>
    <row r="3235" spans="1:149" s="77" customFormat="1" x14ac:dyDescent="0.45">
      <c r="A3235" s="77" t="s">
        <v>4614</v>
      </c>
      <c r="B3235" s="178" t="s">
        <v>1022</v>
      </c>
      <c r="C3235" s="77" t="s">
        <v>3593</v>
      </c>
      <c r="D3235" s="77" t="s">
        <v>4678</v>
      </c>
      <c r="E3235" s="77" t="s">
        <v>637</v>
      </c>
      <c r="F3235" s="77" t="s">
        <v>4644</v>
      </c>
      <c r="G3235" s="77" t="s">
        <v>3380</v>
      </c>
      <c r="H3235" s="77" t="s">
        <v>1372</v>
      </c>
      <c r="I3235" s="77" t="s">
        <v>4728</v>
      </c>
      <c r="J3235" s="304">
        <v>500</v>
      </c>
      <c r="L3235" s="304">
        <v>1250</v>
      </c>
      <c r="N3235" s="77" t="s">
        <v>722</v>
      </c>
      <c r="O3235" s="77" t="s">
        <v>4703</v>
      </c>
      <c r="P3235" s="87" t="s">
        <v>1374</v>
      </c>
      <c r="Q3235" s="125"/>
      <c r="R3235" s="241">
        <v>-1.6213626736317313</v>
      </c>
      <c r="S3235" s="239">
        <v>-8.67</v>
      </c>
      <c r="AA3235" s="168">
        <v>0</v>
      </c>
      <c r="AB3235" s="168"/>
      <c r="AC3235" s="168">
        <f t="shared" si="1443"/>
        <v>1</v>
      </c>
      <c r="AE3235" s="327"/>
      <c r="AG3235" s="168"/>
      <c r="AQ3235" s="178" t="s">
        <v>824</v>
      </c>
      <c r="AR3235" s="66">
        <v>1.202</v>
      </c>
      <c r="AS3235" s="66">
        <v>3.2650000000000001</v>
      </c>
      <c r="AU3235" s="276">
        <v>0</v>
      </c>
      <c r="AV3235" s="276">
        <v>5000</v>
      </c>
      <c r="AW3235" s="276">
        <v>0</v>
      </c>
      <c r="AX3235" s="95"/>
      <c r="AY3235" s="276">
        <v>16325</v>
      </c>
      <c r="AZ3235" s="95">
        <v>175.82563095294151</v>
      </c>
      <c r="BA3235" s="178"/>
      <c r="BB3235" s="98" t="s">
        <v>722</v>
      </c>
      <c r="BC3235" s="178" t="s">
        <v>1126</v>
      </c>
      <c r="BD3235" s="266">
        <v>48.33</v>
      </c>
      <c r="BE3235" s="77">
        <v>0.46</v>
      </c>
      <c r="BF3235" s="242">
        <v>2.89</v>
      </c>
      <c r="BG3235" s="77">
        <v>0.04</v>
      </c>
      <c r="BH3235" s="245">
        <v>13.81</v>
      </c>
      <c r="BI3235" s="77">
        <v>0.23</v>
      </c>
      <c r="BL3235" s="202"/>
      <c r="BN3235" s="243">
        <v>6.45</v>
      </c>
      <c r="BO3235" s="77">
        <v>0.47</v>
      </c>
      <c r="BP3235" s="245">
        <v>0.22</v>
      </c>
      <c r="BQ3235" s="77">
        <v>0.06</v>
      </c>
      <c r="BR3235" s="242">
        <v>10.37</v>
      </c>
      <c r="BS3235" s="77">
        <v>0.28000000000000003</v>
      </c>
      <c r="BX3235" s="243">
        <v>12.31</v>
      </c>
      <c r="BY3235" s="77">
        <v>0.37</v>
      </c>
      <c r="BZ3235" s="243">
        <v>3.9</v>
      </c>
      <c r="CA3235" s="77">
        <v>0.19</v>
      </c>
      <c r="CB3235" s="243">
        <v>1.02</v>
      </c>
      <c r="CC3235" s="77">
        <v>0.06</v>
      </c>
      <c r="CD3235" s="96"/>
      <c r="DH3235" s="242">
        <v>99.3</v>
      </c>
      <c r="DI3235" s="77">
        <v>2.16</v>
      </c>
      <c r="DJ3235" s="96">
        <f t="shared" si="1445"/>
        <v>0.70000000000000284</v>
      </c>
      <c r="DL3235" s="77" t="s">
        <v>4680</v>
      </c>
      <c r="DO3235" s="348">
        <v>0.27</v>
      </c>
      <c r="DP3235" s="77">
        <v>0.12</v>
      </c>
      <c r="DQ3235" s="348">
        <f t="shared" si="1444"/>
        <v>0.71589999999999998</v>
      </c>
      <c r="DS3235" s="246">
        <v>7159</v>
      </c>
      <c r="DT3235" s="77">
        <v>844</v>
      </c>
      <c r="DU3235" s="96"/>
      <c r="DW3235" s="178"/>
      <c r="DX3235" s="304">
        <f t="shared" si="1421"/>
        <v>48.670694864048336</v>
      </c>
      <c r="DY3235" s="77">
        <f t="shared" si="1422"/>
        <v>1.1556102411810087</v>
      </c>
      <c r="DZ3235" s="304">
        <f t="shared" si="1423"/>
        <v>2.9103726082578047</v>
      </c>
      <c r="EA3235" s="77">
        <f t="shared" si="1424"/>
        <v>7.5036250076505731E-2</v>
      </c>
      <c r="EB3235" s="304">
        <f t="shared" si="1425"/>
        <v>13.907351460221552</v>
      </c>
      <c r="EC3235" s="77">
        <f t="shared" si="1426"/>
        <v>0.38100475804329559</v>
      </c>
      <c r="ED3235" s="304">
        <f t="shared" si="1427"/>
        <v>6.4954682779456192</v>
      </c>
      <c r="EE3235" s="77">
        <f t="shared" si="1428"/>
        <v>0.49395198949852903</v>
      </c>
      <c r="EF3235" s="304">
        <f t="shared" si="1429"/>
        <v>0.2215508559919436</v>
      </c>
      <c r="EG3235" s="77">
        <f t="shared" si="1430"/>
        <v>6.0614842989660647E-2</v>
      </c>
      <c r="EH3235" s="304">
        <f t="shared" si="1431"/>
        <v>10.443101711983886</v>
      </c>
      <c r="EI3235" s="77">
        <f t="shared" si="1432"/>
        <v>0.36209309570656317</v>
      </c>
      <c r="EJ3235" s="304">
        <f t="shared" si="1433"/>
        <v>12.396777442094663</v>
      </c>
      <c r="EK3235" s="77">
        <f t="shared" si="1434"/>
        <v>0.45994820368047529</v>
      </c>
      <c r="EL3235" s="304">
        <f t="shared" si="1435"/>
        <v>3.9274924471299091</v>
      </c>
      <c r="EM3235" s="77">
        <f t="shared" si="1436"/>
        <v>0.20954560207343692</v>
      </c>
      <c r="EN3235" s="304">
        <f t="shared" si="1437"/>
        <v>1.0271903323262841</v>
      </c>
      <c r="EO3235" s="77">
        <f t="shared" si="1438"/>
        <v>6.4421858720753636E-2</v>
      </c>
      <c r="EP3235" s="304">
        <f t="shared" si="1439"/>
        <v>0</v>
      </c>
      <c r="EQ3235" s="77" t="e">
        <f t="shared" si="1440"/>
        <v>#DIV/0!</v>
      </c>
      <c r="ER3235" s="77">
        <f t="shared" si="1441"/>
        <v>100</v>
      </c>
      <c r="ES3235" s="77">
        <f t="shared" si="1442"/>
        <v>3.0762349393009929</v>
      </c>
    </row>
    <row r="3236" spans="1:149" s="77" customFormat="1" x14ac:dyDescent="0.45">
      <c r="A3236" s="77" t="s">
        <v>4614</v>
      </c>
      <c r="B3236" s="178" t="s">
        <v>1022</v>
      </c>
      <c r="C3236" s="77" t="s">
        <v>3593</v>
      </c>
      <c r="D3236" s="77" t="s">
        <v>4679</v>
      </c>
      <c r="E3236" s="77" t="s">
        <v>637</v>
      </c>
      <c r="F3236" s="77" t="s">
        <v>4645</v>
      </c>
      <c r="G3236" s="77" t="s">
        <v>3380</v>
      </c>
      <c r="H3236" s="77" t="s">
        <v>1372</v>
      </c>
      <c r="I3236" s="77" t="s">
        <v>4728</v>
      </c>
      <c r="J3236" s="304">
        <v>50</v>
      </c>
      <c r="L3236" s="304">
        <v>1250</v>
      </c>
      <c r="N3236" s="77" t="s">
        <v>722</v>
      </c>
      <c r="O3236" s="77" t="s">
        <v>4704</v>
      </c>
      <c r="P3236" s="87" t="s">
        <v>1374</v>
      </c>
      <c r="Q3236" s="125"/>
      <c r="R3236" s="241">
        <v>1.3603485870379997</v>
      </c>
      <c r="S3236" s="240">
        <v>-5.81</v>
      </c>
      <c r="AA3236" s="168">
        <v>0</v>
      </c>
      <c r="AB3236" s="168"/>
      <c r="AC3236" s="168">
        <f t="shared" si="1443"/>
        <v>1</v>
      </c>
      <c r="AE3236" s="327"/>
      <c r="AG3236" s="168"/>
      <c r="AQ3236" s="178" t="s">
        <v>824</v>
      </c>
      <c r="AR3236" s="66">
        <v>0.99660000000000004</v>
      </c>
      <c r="AS3236" s="66">
        <v>1.109</v>
      </c>
      <c r="AU3236" s="276">
        <v>0</v>
      </c>
      <c r="AV3236" s="276">
        <v>500</v>
      </c>
      <c r="AW3236" s="276">
        <v>0</v>
      </c>
      <c r="AX3236" s="95"/>
      <c r="AY3236" s="276">
        <v>554.5</v>
      </c>
      <c r="AZ3236" s="95">
        <v>22.86262069404993</v>
      </c>
      <c r="BA3236" s="178"/>
      <c r="BB3236" s="98" t="s">
        <v>722</v>
      </c>
      <c r="BC3236" s="178" t="s">
        <v>1126</v>
      </c>
      <c r="BD3236" s="267">
        <v>44.61</v>
      </c>
      <c r="BE3236" s="77">
        <v>0.49</v>
      </c>
      <c r="BF3236" s="238">
        <v>2.46</v>
      </c>
      <c r="BG3236" s="77">
        <v>0.05</v>
      </c>
      <c r="BH3236" s="246">
        <v>12.11</v>
      </c>
      <c r="BI3236" s="77">
        <v>0.08</v>
      </c>
      <c r="BL3236" s="202"/>
      <c r="BN3236" s="244">
        <v>9.24</v>
      </c>
      <c r="BO3236" s="77">
        <v>0.23</v>
      </c>
      <c r="BP3236" s="246">
        <v>0.19</v>
      </c>
      <c r="BQ3236" s="77">
        <v>0.08</v>
      </c>
      <c r="BR3236" s="238">
        <v>12.1</v>
      </c>
      <c r="BS3236" s="77">
        <v>0.5</v>
      </c>
      <c r="BX3236" s="244">
        <v>13.99</v>
      </c>
      <c r="BY3236" s="77">
        <v>0.05</v>
      </c>
      <c r="BZ3236" s="244">
        <v>4</v>
      </c>
      <c r="CA3236" s="77">
        <v>0.3</v>
      </c>
      <c r="CB3236" s="244">
        <v>1.04</v>
      </c>
      <c r="CC3236" s="77">
        <v>0.04</v>
      </c>
      <c r="CD3236" s="96"/>
      <c r="DH3236" s="238">
        <v>99.75</v>
      </c>
      <c r="DI3236" s="77">
        <v>0.62</v>
      </c>
      <c r="DJ3236" s="96">
        <f t="shared" si="1445"/>
        <v>0.25</v>
      </c>
      <c r="DL3236" s="77" t="s">
        <v>4680</v>
      </c>
      <c r="DO3236" s="348"/>
      <c r="DQ3236" s="348">
        <f t="shared" si="1444"/>
        <v>9.5600000000000004E-2</v>
      </c>
      <c r="DS3236" s="246">
        <v>956</v>
      </c>
      <c r="DT3236" s="77">
        <v>111</v>
      </c>
      <c r="DU3236" s="96"/>
      <c r="DW3236" s="178"/>
      <c r="DX3236" s="304">
        <f t="shared" si="1421"/>
        <v>44.721804511278194</v>
      </c>
      <c r="DY3236" s="77">
        <f t="shared" si="1422"/>
        <v>0.56442218311314019</v>
      </c>
      <c r="DZ3236" s="304">
        <f t="shared" si="1423"/>
        <v>2.4661654135338344</v>
      </c>
      <c r="EA3236" s="77">
        <f t="shared" si="1424"/>
        <v>5.24167090035507E-2</v>
      </c>
      <c r="EB3236" s="304">
        <f t="shared" si="1425"/>
        <v>12.140350877192981</v>
      </c>
      <c r="EC3236" s="77">
        <f t="shared" si="1426"/>
        <v>0.11011881898004791</v>
      </c>
      <c r="ED3236" s="304">
        <f t="shared" si="1427"/>
        <v>9.2631578947368425</v>
      </c>
      <c r="EE3236" s="77">
        <f t="shared" si="1428"/>
        <v>0.23765612854466966</v>
      </c>
      <c r="EF3236" s="304">
        <f t="shared" si="1429"/>
        <v>0.19047619047619047</v>
      </c>
      <c r="EG3236" s="77">
        <f t="shared" si="1430"/>
        <v>8.0209239176416369E-2</v>
      </c>
      <c r="EH3236" s="304">
        <f t="shared" si="1431"/>
        <v>12.13032581453634</v>
      </c>
      <c r="EI3236" s="77">
        <f t="shared" si="1432"/>
        <v>0.5068918396408405</v>
      </c>
      <c r="EJ3236" s="304">
        <f t="shared" si="1433"/>
        <v>14.025062656641603</v>
      </c>
      <c r="EK3236" s="77">
        <f t="shared" si="1434"/>
        <v>0.10055712337340905</v>
      </c>
      <c r="EL3236" s="304">
        <f t="shared" si="1435"/>
        <v>4.0100250626566414</v>
      </c>
      <c r="EM3236" s="77">
        <f t="shared" si="1436"/>
        <v>0.30178290570487132</v>
      </c>
      <c r="EN3236" s="304">
        <f t="shared" si="1437"/>
        <v>1.042606516290727</v>
      </c>
      <c r="EO3236" s="77">
        <f t="shared" si="1438"/>
        <v>4.0620502002649259E-2</v>
      </c>
      <c r="EP3236" s="304">
        <f t="shared" si="1439"/>
        <v>0</v>
      </c>
      <c r="EQ3236" s="77" t="e">
        <f t="shared" si="1440"/>
        <v>#DIV/0!</v>
      </c>
      <c r="ER3236" s="77">
        <f t="shared" si="1441"/>
        <v>100</v>
      </c>
      <c r="ES3236" s="77">
        <f t="shared" si="1442"/>
        <v>0.87900993350508161</v>
      </c>
    </row>
    <row r="3237" spans="1:149" s="77" customFormat="1" x14ac:dyDescent="0.45">
      <c r="A3237" s="77" t="s">
        <v>4614</v>
      </c>
      <c r="B3237" s="178" t="s">
        <v>1022</v>
      </c>
      <c r="C3237" s="77" t="s">
        <v>3593</v>
      </c>
      <c r="D3237" s="77" t="s">
        <v>4679</v>
      </c>
      <c r="E3237" s="77" t="s">
        <v>637</v>
      </c>
      <c r="F3237" s="77" t="s">
        <v>4646</v>
      </c>
      <c r="G3237" s="77" t="s">
        <v>3380</v>
      </c>
      <c r="H3237" s="77" t="s">
        <v>1372</v>
      </c>
      <c r="I3237" s="77" t="s">
        <v>4728</v>
      </c>
      <c r="J3237" s="304">
        <v>100</v>
      </c>
      <c r="L3237" s="304">
        <v>1250</v>
      </c>
      <c r="N3237" s="77" t="s">
        <v>722</v>
      </c>
      <c r="O3237" s="77" t="s">
        <v>4705</v>
      </c>
      <c r="P3237" s="87" t="s">
        <v>1374</v>
      </c>
      <c r="Q3237" s="125"/>
      <c r="R3237" s="241">
        <v>2.7968251136302493</v>
      </c>
      <c r="S3237" s="239">
        <v>-4.3600000000000003</v>
      </c>
      <c r="AA3237" s="168">
        <v>1</v>
      </c>
      <c r="AB3237" s="168"/>
      <c r="AC3237" s="168">
        <f t="shared" si="1443"/>
        <v>0</v>
      </c>
      <c r="AE3237" s="327"/>
      <c r="AG3237" s="168"/>
      <c r="AQ3237" s="178"/>
      <c r="AR3237" s="66">
        <v>0.999</v>
      </c>
      <c r="AS3237" s="66"/>
      <c r="AU3237" s="276">
        <v>1000</v>
      </c>
      <c r="AV3237" s="276">
        <v>0</v>
      </c>
      <c r="AW3237" s="276">
        <v>999</v>
      </c>
      <c r="AX3237" s="95"/>
      <c r="AY3237" s="276">
        <v>0</v>
      </c>
      <c r="AZ3237" s="95"/>
      <c r="BA3237" s="178"/>
      <c r="BB3237" s="98" t="s">
        <v>722</v>
      </c>
      <c r="BC3237" s="178" t="s">
        <v>1126</v>
      </c>
      <c r="BD3237" s="266">
        <v>41.54</v>
      </c>
      <c r="BE3237" s="77">
        <v>0.36</v>
      </c>
      <c r="BF3237" s="242">
        <v>2.2599999999999998</v>
      </c>
      <c r="BG3237" s="77">
        <v>0.03</v>
      </c>
      <c r="BH3237" s="245">
        <v>11.35</v>
      </c>
      <c r="BI3237" s="77">
        <v>0.04</v>
      </c>
      <c r="BL3237" s="202"/>
      <c r="BN3237" s="243">
        <v>10.24</v>
      </c>
      <c r="BO3237" s="77">
        <v>0.34</v>
      </c>
      <c r="BP3237" s="245">
        <v>0.2</v>
      </c>
      <c r="BQ3237" s="77">
        <v>0.09</v>
      </c>
      <c r="BR3237" s="242">
        <v>12.23</v>
      </c>
      <c r="BS3237" s="77">
        <v>0.25</v>
      </c>
      <c r="BX3237" s="243">
        <v>13.03</v>
      </c>
      <c r="BY3237" s="77">
        <v>0.32</v>
      </c>
      <c r="BZ3237" s="243">
        <v>3.42</v>
      </c>
      <c r="CA3237" s="77">
        <v>0.23</v>
      </c>
      <c r="CB3237" s="243">
        <v>0.86</v>
      </c>
      <c r="CC3237" s="77">
        <v>0.08</v>
      </c>
      <c r="CD3237" s="96"/>
      <c r="DH3237" s="242">
        <v>95.14</v>
      </c>
      <c r="DI3237" s="77">
        <v>1.74</v>
      </c>
      <c r="DJ3237" s="96">
        <f t="shared" si="1445"/>
        <v>4.8599999999999994</v>
      </c>
      <c r="DL3237" s="77" t="s">
        <v>4680</v>
      </c>
      <c r="DO3237" s="348">
        <v>3.19</v>
      </c>
      <c r="DP3237" s="96">
        <v>0.13</v>
      </c>
      <c r="DQ3237" s="348">
        <f t="shared" si="1444"/>
        <v>0</v>
      </c>
      <c r="DS3237" s="246">
        <v>0</v>
      </c>
      <c r="DU3237" s="96"/>
      <c r="DW3237" s="178"/>
      <c r="DX3237" s="304">
        <f t="shared" si="1421"/>
        <v>43.661971830985912</v>
      </c>
      <c r="DY3237" s="77">
        <f t="shared" si="1422"/>
        <v>0.88364229164855301</v>
      </c>
      <c r="DZ3237" s="304">
        <f t="shared" si="1423"/>
        <v>2.3754467101114147</v>
      </c>
      <c r="EA3237" s="77">
        <f t="shared" si="1424"/>
        <v>5.3681394709337325E-2</v>
      </c>
      <c r="EB3237" s="304">
        <f t="shared" si="1425"/>
        <v>11.929787681311749</v>
      </c>
      <c r="EC3237" s="77">
        <f t="shared" si="1426"/>
        <v>0.22219586414995252</v>
      </c>
      <c r="ED3237" s="304">
        <f t="shared" si="1427"/>
        <v>10.763085978557916</v>
      </c>
      <c r="EE3237" s="77">
        <f t="shared" si="1428"/>
        <v>0.40799465875823143</v>
      </c>
      <c r="EF3237" s="304">
        <f t="shared" si="1429"/>
        <v>0.2102165230187093</v>
      </c>
      <c r="EG3237" s="77">
        <f t="shared" si="1430"/>
        <v>9.4675529294900057E-2</v>
      </c>
      <c r="EH3237" s="304">
        <f t="shared" si="1431"/>
        <v>12.854740382594072</v>
      </c>
      <c r="EI3237" s="77">
        <f t="shared" si="1432"/>
        <v>0.35258985719546659</v>
      </c>
      <c r="EJ3237" s="304">
        <f t="shared" si="1433"/>
        <v>13.695606474668908</v>
      </c>
      <c r="EK3237" s="77">
        <f t="shared" si="1434"/>
        <v>0.41936560837648984</v>
      </c>
      <c r="EL3237" s="304">
        <f t="shared" si="1435"/>
        <v>3.5947025436199285</v>
      </c>
      <c r="EM3237" s="77">
        <f t="shared" si="1436"/>
        <v>0.25052886589823736</v>
      </c>
      <c r="EN3237" s="304">
        <f t="shared" si="1437"/>
        <v>0.90393104898044996</v>
      </c>
      <c r="EO3237" s="77">
        <f t="shared" si="1438"/>
        <v>8.5696323425034943E-2</v>
      </c>
      <c r="EP3237" s="304">
        <f t="shared" si="1439"/>
        <v>0</v>
      </c>
      <c r="EQ3237" s="77" t="e">
        <f t="shared" si="1440"/>
        <v>#DIV/0!</v>
      </c>
      <c r="ER3237" s="77">
        <f t="shared" si="1441"/>
        <v>100</v>
      </c>
      <c r="ES3237" s="77">
        <f t="shared" si="1442"/>
        <v>2.5864322036253786</v>
      </c>
    </row>
    <row r="3238" spans="1:149" s="77" customFormat="1" x14ac:dyDescent="0.45">
      <c r="A3238" s="77" t="s">
        <v>4614</v>
      </c>
      <c r="B3238" s="178" t="s">
        <v>1022</v>
      </c>
      <c r="C3238" s="77" t="s">
        <v>3593</v>
      </c>
      <c r="D3238" s="77" t="s">
        <v>4679</v>
      </c>
      <c r="E3238" s="77" t="s">
        <v>637</v>
      </c>
      <c r="F3238" s="77" t="s">
        <v>4647</v>
      </c>
      <c r="G3238" s="77" t="s">
        <v>3380</v>
      </c>
      <c r="H3238" s="77" t="s">
        <v>1372</v>
      </c>
      <c r="I3238" s="77" t="s">
        <v>4728</v>
      </c>
      <c r="J3238" s="304">
        <v>100</v>
      </c>
      <c r="L3238" s="304">
        <v>1250</v>
      </c>
      <c r="N3238" s="77" t="s">
        <v>722</v>
      </c>
      <c r="O3238" s="77" t="s">
        <v>4706</v>
      </c>
      <c r="P3238" s="87" t="s">
        <v>1374</v>
      </c>
      <c r="Q3238" s="125"/>
      <c r="R3238" s="241">
        <v>2.6068251136302498</v>
      </c>
      <c r="S3238" s="239">
        <v>-4.55</v>
      </c>
      <c r="AA3238" s="168">
        <v>0.77</v>
      </c>
      <c r="AB3238" s="168"/>
      <c r="AC3238" s="168">
        <f t="shared" si="1443"/>
        <v>0.22999999999999998</v>
      </c>
      <c r="AE3238" s="327"/>
      <c r="AG3238" s="168"/>
      <c r="AQ3238" s="178" t="s">
        <v>824</v>
      </c>
      <c r="AR3238" s="66">
        <v>0.99819999999999998</v>
      </c>
      <c r="AS3238" s="66">
        <v>1.252</v>
      </c>
      <c r="AU3238" s="276">
        <v>770</v>
      </c>
      <c r="AV3238" s="276">
        <v>229.99999999999997</v>
      </c>
      <c r="AW3238" s="276">
        <v>768.61400000000003</v>
      </c>
      <c r="AX3238" s="95">
        <v>16.548711598146394</v>
      </c>
      <c r="AY3238" s="276">
        <v>287.95999999999998</v>
      </c>
      <c r="AZ3238" s="95">
        <v>6.4389813480083937</v>
      </c>
      <c r="BA3238" s="178"/>
      <c r="BB3238" s="98" t="s">
        <v>722</v>
      </c>
      <c r="BC3238" s="178" t="s">
        <v>1126</v>
      </c>
      <c r="BD3238" s="266">
        <v>42.04</v>
      </c>
      <c r="BE3238" s="77">
        <v>0.41</v>
      </c>
      <c r="BF3238" s="242">
        <v>2.2999999999999998</v>
      </c>
      <c r="BG3238" s="77">
        <v>0.06</v>
      </c>
      <c r="BH3238" s="245">
        <v>11.33</v>
      </c>
      <c r="BI3238" s="77">
        <v>0.23</v>
      </c>
      <c r="BL3238" s="202"/>
      <c r="BN3238" s="243">
        <v>10.220000000000001</v>
      </c>
      <c r="BO3238" s="77">
        <v>0.4</v>
      </c>
      <c r="BP3238" s="245">
        <v>0.2</v>
      </c>
      <c r="BQ3238" s="77">
        <v>0.12</v>
      </c>
      <c r="BR3238" s="242">
        <v>12.6</v>
      </c>
      <c r="BS3238" s="77">
        <v>0.28999999999999998</v>
      </c>
      <c r="BX3238" s="243">
        <v>13.05</v>
      </c>
      <c r="BY3238" s="77">
        <v>0.27</v>
      </c>
      <c r="BZ3238" s="243">
        <v>3.46</v>
      </c>
      <c r="CA3238" s="77">
        <v>0.31</v>
      </c>
      <c r="CB3238" s="243">
        <v>0.92</v>
      </c>
      <c r="CC3238" s="77">
        <v>7.0000000000000007E-2</v>
      </c>
      <c r="CD3238" s="96"/>
      <c r="DH3238" s="242">
        <v>96.11</v>
      </c>
      <c r="DI3238" s="77">
        <v>2.17</v>
      </c>
      <c r="DJ3238" s="96">
        <f t="shared" si="1445"/>
        <v>3.8900000000000006</v>
      </c>
      <c r="DL3238" s="77" t="s">
        <v>4680</v>
      </c>
      <c r="DO3238" s="348">
        <v>2.69</v>
      </c>
      <c r="DP3238" s="96">
        <v>0.12</v>
      </c>
      <c r="DQ3238" s="348">
        <f t="shared" si="1444"/>
        <v>0.109</v>
      </c>
      <c r="DS3238" s="246">
        <v>1090</v>
      </c>
      <c r="DT3238" s="77">
        <v>133</v>
      </c>
      <c r="DU3238" s="96"/>
      <c r="DW3238" s="178"/>
      <c r="DX3238" s="304">
        <f t="shared" si="1421"/>
        <v>43.741546145042136</v>
      </c>
      <c r="DY3238" s="77">
        <f t="shared" si="1422"/>
        <v>1.07580460131005</v>
      </c>
      <c r="DZ3238" s="304">
        <f t="shared" si="1423"/>
        <v>2.3930912496098222</v>
      </c>
      <c r="EA3238" s="77">
        <f t="shared" si="1424"/>
        <v>8.2563685245634386E-2</v>
      </c>
      <c r="EB3238" s="304">
        <f t="shared" si="1425"/>
        <v>11.788575590469254</v>
      </c>
      <c r="EC3238" s="77">
        <f t="shared" si="1426"/>
        <v>0.35792899838527215</v>
      </c>
      <c r="ED3238" s="304">
        <f t="shared" si="1427"/>
        <v>10.633648943918427</v>
      </c>
      <c r="EE3238" s="77">
        <f t="shared" si="1428"/>
        <v>0.48047579008210128</v>
      </c>
      <c r="EF3238" s="304">
        <f t="shared" si="1429"/>
        <v>0.2080948912704193</v>
      </c>
      <c r="EG3238" s="77">
        <f t="shared" si="1430"/>
        <v>0.12494530556926216</v>
      </c>
      <c r="EH3238" s="304">
        <f t="shared" si="1431"/>
        <v>13.109978150036417</v>
      </c>
      <c r="EI3238" s="77">
        <f t="shared" si="1432"/>
        <v>0.42268445077183259</v>
      </c>
      <c r="EJ3238" s="304">
        <f t="shared" si="1433"/>
        <v>13.578191655394861</v>
      </c>
      <c r="EK3238" s="77">
        <f t="shared" si="1434"/>
        <v>0.41582117760734832</v>
      </c>
      <c r="EL3238" s="304">
        <f t="shared" si="1435"/>
        <v>3.6000416189782536</v>
      </c>
      <c r="EM3238" s="77">
        <f t="shared" si="1436"/>
        <v>0.33263119821426002</v>
      </c>
      <c r="EN3238" s="304">
        <f t="shared" si="1437"/>
        <v>0.95723649984392889</v>
      </c>
      <c r="EO3238" s="77">
        <f t="shared" si="1438"/>
        <v>7.5972287942770694E-2</v>
      </c>
      <c r="EP3238" s="304">
        <f t="shared" si="1439"/>
        <v>0</v>
      </c>
      <c r="EQ3238" s="77" t="e">
        <f t="shared" si="1440"/>
        <v>#DIV/0!</v>
      </c>
      <c r="ER3238" s="77">
        <f t="shared" si="1441"/>
        <v>100</v>
      </c>
      <c r="ES3238" s="77">
        <f t="shared" si="1442"/>
        <v>3.1930531998227201</v>
      </c>
    </row>
    <row r="3239" spans="1:149" s="77" customFormat="1" x14ac:dyDescent="0.45">
      <c r="A3239" s="77" t="s">
        <v>4614</v>
      </c>
      <c r="B3239" s="178" t="s">
        <v>1022</v>
      </c>
      <c r="C3239" s="77" t="s">
        <v>3593</v>
      </c>
      <c r="D3239" s="77" t="s">
        <v>4679</v>
      </c>
      <c r="E3239" s="77" t="s">
        <v>637</v>
      </c>
      <c r="F3239" s="77" t="s">
        <v>4648</v>
      </c>
      <c r="G3239" s="77" t="s">
        <v>3380</v>
      </c>
      <c r="H3239" s="77" t="s">
        <v>1372</v>
      </c>
      <c r="I3239" s="77" t="s">
        <v>4728</v>
      </c>
      <c r="J3239" s="304">
        <v>100</v>
      </c>
      <c r="L3239" s="304">
        <v>1250</v>
      </c>
      <c r="N3239" s="77" t="s">
        <v>722</v>
      </c>
      <c r="O3239" s="77" t="s">
        <v>4707</v>
      </c>
      <c r="P3239" s="87" t="s">
        <v>1374</v>
      </c>
      <c r="Q3239" s="125"/>
      <c r="R3239" s="241">
        <v>0.26682511363024997</v>
      </c>
      <c r="S3239" s="239">
        <v>-6.89</v>
      </c>
      <c r="AA3239" s="168">
        <v>0</v>
      </c>
      <c r="AB3239" s="168"/>
      <c r="AC3239" s="168">
        <f t="shared" si="1443"/>
        <v>1</v>
      </c>
      <c r="AE3239" s="327"/>
      <c r="AG3239" s="168"/>
      <c r="AQ3239" s="178" t="s">
        <v>824</v>
      </c>
      <c r="AR3239" s="66">
        <v>0.999</v>
      </c>
      <c r="AS3239" s="66">
        <v>1.238</v>
      </c>
      <c r="AU3239" s="276">
        <v>0</v>
      </c>
      <c r="AV3239" s="276">
        <v>1000</v>
      </c>
      <c r="AW3239" s="276">
        <v>0</v>
      </c>
      <c r="AX3239" s="95"/>
      <c r="AY3239" s="276">
        <v>1238</v>
      </c>
      <c r="AZ3239" s="95">
        <v>27.682521561447398</v>
      </c>
      <c r="BA3239" s="178"/>
      <c r="BB3239" s="98" t="s">
        <v>722</v>
      </c>
      <c r="BC3239" s="178" t="s">
        <v>1126</v>
      </c>
      <c r="BD3239" s="266">
        <v>44.09</v>
      </c>
      <c r="BE3239" s="77">
        <v>0.53</v>
      </c>
      <c r="BF3239" s="242">
        <v>2.5</v>
      </c>
      <c r="BG3239" s="77">
        <v>0.1</v>
      </c>
      <c r="BH3239" s="245">
        <v>12.33</v>
      </c>
      <c r="BI3239" s="77">
        <v>0.27</v>
      </c>
      <c r="BL3239" s="202"/>
      <c r="BN3239" s="243">
        <v>9.07</v>
      </c>
      <c r="BO3239" s="77">
        <v>0.13</v>
      </c>
      <c r="BP3239" s="245">
        <v>0.23</v>
      </c>
      <c r="BQ3239" s="77">
        <v>0.11</v>
      </c>
      <c r="BR3239" s="242">
        <v>11.61</v>
      </c>
      <c r="BS3239" s="77">
        <v>0.32</v>
      </c>
      <c r="BX3239" s="243">
        <v>14.29</v>
      </c>
      <c r="BY3239" s="77">
        <v>0.18</v>
      </c>
      <c r="BZ3239" s="243">
        <v>3.77</v>
      </c>
      <c r="CA3239" s="77">
        <v>0.21</v>
      </c>
      <c r="CB3239" s="243">
        <v>0.94</v>
      </c>
      <c r="CC3239" s="77">
        <v>0.06</v>
      </c>
      <c r="CD3239" s="96"/>
      <c r="DH3239" s="242">
        <v>98.84</v>
      </c>
      <c r="DI3239" s="77">
        <v>1.91</v>
      </c>
      <c r="DJ3239" s="96">
        <f t="shared" si="1445"/>
        <v>1.1599999999999966</v>
      </c>
      <c r="DL3239" s="77" t="s">
        <v>4680</v>
      </c>
      <c r="DO3239" s="348">
        <v>0.54</v>
      </c>
      <c r="DP3239" s="96">
        <v>0.11</v>
      </c>
      <c r="DQ3239" s="348">
        <f t="shared" si="1444"/>
        <v>0.2868</v>
      </c>
      <c r="DS3239" s="246">
        <v>2868</v>
      </c>
      <c r="DT3239" s="77">
        <v>364</v>
      </c>
      <c r="DU3239" s="96"/>
      <c r="DW3239" s="178"/>
      <c r="DX3239" s="304">
        <f t="shared" si="1421"/>
        <v>44.607446377984623</v>
      </c>
      <c r="DY3239" s="77">
        <f t="shared" si="1422"/>
        <v>1.0151741428384029</v>
      </c>
      <c r="DZ3239" s="304">
        <f t="shared" si="1423"/>
        <v>2.5293403480372318</v>
      </c>
      <c r="EA3239" s="77">
        <f t="shared" si="1424"/>
        <v>0.11236146250857316</v>
      </c>
      <c r="EB3239" s="304">
        <f t="shared" si="1425"/>
        <v>12.474706596519628</v>
      </c>
      <c r="EC3239" s="77">
        <f t="shared" si="1426"/>
        <v>0.36432492464496025</v>
      </c>
      <c r="ED3239" s="304">
        <f t="shared" si="1427"/>
        <v>9.1764467826790774</v>
      </c>
      <c r="EE3239" s="77">
        <f t="shared" si="1428"/>
        <v>0.22078025199014117</v>
      </c>
      <c r="EF3239" s="304">
        <f t="shared" si="1429"/>
        <v>0.23269931201942534</v>
      </c>
      <c r="EG3239" s="77">
        <f t="shared" si="1430"/>
        <v>0.11138178336786375</v>
      </c>
      <c r="EH3239" s="304">
        <f t="shared" si="1431"/>
        <v>11.746256576284903</v>
      </c>
      <c r="EI3239" s="77">
        <f t="shared" si="1432"/>
        <v>0.39539923744364425</v>
      </c>
      <c r="EJ3239" s="304">
        <f t="shared" si="1433"/>
        <v>14.457709429380817</v>
      </c>
      <c r="EK3239" s="77">
        <f t="shared" si="1434"/>
        <v>0.33349644331986089</v>
      </c>
      <c r="EL3239" s="304">
        <f t="shared" si="1435"/>
        <v>3.8142452448401456</v>
      </c>
      <c r="EM3239" s="77">
        <f t="shared" si="1436"/>
        <v>0.22488649639595917</v>
      </c>
      <c r="EN3239" s="304">
        <f t="shared" si="1437"/>
        <v>0.95103197086199909</v>
      </c>
      <c r="EO3239" s="77">
        <f t="shared" si="1438"/>
        <v>6.3425097960071619E-2</v>
      </c>
      <c r="EP3239" s="304">
        <f t="shared" si="1439"/>
        <v>0</v>
      </c>
      <c r="EQ3239" s="77" t="e">
        <f t="shared" si="1440"/>
        <v>#DIV/0!</v>
      </c>
      <c r="ER3239" s="77">
        <f t="shared" si="1441"/>
        <v>100</v>
      </c>
      <c r="ES3239" s="77">
        <f t="shared" si="1442"/>
        <v>2.7328489519755275</v>
      </c>
    </row>
    <row r="3240" spans="1:149" s="77" customFormat="1" x14ac:dyDescent="0.45">
      <c r="A3240" s="77" t="s">
        <v>4614</v>
      </c>
      <c r="B3240" s="178" t="s">
        <v>1022</v>
      </c>
      <c r="C3240" s="77" t="s">
        <v>3593</v>
      </c>
      <c r="D3240" s="77" t="s">
        <v>4679</v>
      </c>
      <c r="E3240" s="77" t="s">
        <v>637</v>
      </c>
      <c r="F3240" s="77" t="s">
        <v>4649</v>
      </c>
      <c r="G3240" s="77" t="s">
        <v>3380</v>
      </c>
      <c r="H3240" s="77" t="s">
        <v>1372</v>
      </c>
      <c r="I3240" s="77" t="s">
        <v>4728</v>
      </c>
      <c r="J3240" s="304">
        <v>200</v>
      </c>
      <c r="L3240" s="304">
        <v>1250</v>
      </c>
      <c r="N3240" s="77" t="s">
        <v>722</v>
      </c>
      <c r="O3240" s="77" t="s">
        <v>4708</v>
      </c>
      <c r="P3240" s="87" t="s">
        <v>1374</v>
      </c>
      <c r="Q3240" s="125"/>
      <c r="R3240" s="241">
        <v>0.96977816681475559</v>
      </c>
      <c r="S3240" s="240">
        <v>-6.16</v>
      </c>
      <c r="AA3240" s="168">
        <v>0</v>
      </c>
      <c r="AB3240" s="168"/>
      <c r="AC3240" s="168">
        <f t="shared" si="1443"/>
        <v>1</v>
      </c>
      <c r="AE3240" s="327"/>
      <c r="AG3240" s="168"/>
      <c r="AQ3240" s="178" t="s">
        <v>824</v>
      </c>
      <c r="AR3240" s="66">
        <v>1.0209999999999999</v>
      </c>
      <c r="AS3240" s="66">
        <v>1.5640000000000001</v>
      </c>
      <c r="AU3240" s="276">
        <v>0</v>
      </c>
      <c r="AV3240" s="276">
        <v>2000</v>
      </c>
      <c r="AW3240" s="276">
        <v>0</v>
      </c>
      <c r="AX3240" s="95"/>
      <c r="AY3240" s="276">
        <v>3128</v>
      </c>
      <c r="AZ3240" s="95">
        <v>44.236600231030415</v>
      </c>
      <c r="BA3240" s="178"/>
      <c r="BB3240" s="98" t="s">
        <v>722</v>
      </c>
      <c r="BC3240" s="178" t="s">
        <v>1126</v>
      </c>
      <c r="BD3240" s="267"/>
      <c r="BF3240" s="238"/>
      <c r="BH3240" s="246"/>
      <c r="BL3240" s="202"/>
      <c r="BN3240" s="244"/>
      <c r="BP3240" s="246"/>
      <c r="BR3240" s="238"/>
      <c r="BX3240" s="244"/>
      <c r="BZ3240" s="244"/>
      <c r="CB3240" s="244"/>
      <c r="CD3240" s="96"/>
      <c r="DH3240" s="238"/>
      <c r="DJ3240" s="96">
        <f t="shared" si="1445"/>
        <v>0</v>
      </c>
      <c r="DL3240" s="77" t="s">
        <v>4680</v>
      </c>
      <c r="DO3240" s="348"/>
      <c r="DP3240" s="96"/>
      <c r="DQ3240" s="348">
        <f t="shared" si="1444"/>
        <v>0.3407</v>
      </c>
      <c r="DS3240" s="246">
        <v>3407</v>
      </c>
      <c r="DT3240" s="77">
        <v>416</v>
      </c>
      <c r="DU3240" s="96"/>
      <c r="DW3240" s="178"/>
      <c r="DX3240" s="304" t="e">
        <f t="shared" si="1421"/>
        <v>#DIV/0!</v>
      </c>
      <c r="DY3240" s="77" t="e">
        <f t="shared" si="1422"/>
        <v>#DIV/0!</v>
      </c>
      <c r="DZ3240" s="304" t="e">
        <f t="shared" si="1423"/>
        <v>#DIV/0!</v>
      </c>
      <c r="EA3240" s="77" t="e">
        <f t="shared" si="1424"/>
        <v>#DIV/0!</v>
      </c>
      <c r="EB3240" s="304" t="e">
        <f t="shared" si="1425"/>
        <v>#DIV/0!</v>
      </c>
      <c r="EC3240" s="77" t="e">
        <f t="shared" si="1426"/>
        <v>#DIV/0!</v>
      </c>
      <c r="ED3240" s="304" t="e">
        <f t="shared" si="1427"/>
        <v>#DIV/0!</v>
      </c>
      <c r="EE3240" s="77" t="e">
        <f t="shared" si="1428"/>
        <v>#DIV/0!</v>
      </c>
      <c r="EF3240" s="304" t="e">
        <f t="shared" si="1429"/>
        <v>#DIV/0!</v>
      </c>
      <c r="EG3240" s="77" t="e">
        <f t="shared" si="1430"/>
        <v>#DIV/0!</v>
      </c>
      <c r="EH3240" s="304" t="e">
        <f t="shared" si="1431"/>
        <v>#DIV/0!</v>
      </c>
      <c r="EI3240" s="77" t="e">
        <f t="shared" si="1432"/>
        <v>#DIV/0!</v>
      </c>
      <c r="EJ3240" s="304" t="e">
        <f t="shared" si="1433"/>
        <v>#DIV/0!</v>
      </c>
      <c r="EK3240" s="77" t="e">
        <f t="shared" si="1434"/>
        <v>#DIV/0!</v>
      </c>
      <c r="EL3240" s="304" t="e">
        <f t="shared" si="1435"/>
        <v>#DIV/0!</v>
      </c>
      <c r="EM3240" s="77" t="e">
        <f t="shared" si="1436"/>
        <v>#DIV/0!</v>
      </c>
      <c r="EN3240" s="304" t="e">
        <f t="shared" si="1437"/>
        <v>#DIV/0!</v>
      </c>
      <c r="EO3240" s="77" t="e">
        <f t="shared" si="1438"/>
        <v>#DIV/0!</v>
      </c>
      <c r="EP3240" s="304" t="e">
        <f t="shared" si="1439"/>
        <v>#DIV/0!</v>
      </c>
      <c r="EQ3240" s="77" t="e">
        <f t="shared" si="1440"/>
        <v>#DIV/0!</v>
      </c>
      <c r="ER3240" s="77" t="e">
        <f t="shared" si="1441"/>
        <v>#DIV/0!</v>
      </c>
      <c r="ES3240" s="77" t="e">
        <f t="shared" si="1442"/>
        <v>#DIV/0!</v>
      </c>
    </row>
    <row r="3241" spans="1:149" s="77" customFormat="1" x14ac:dyDescent="0.45">
      <c r="A3241" s="77" t="s">
        <v>4614</v>
      </c>
      <c r="B3241" s="178" t="s">
        <v>1022</v>
      </c>
      <c r="C3241" s="77" t="s">
        <v>3593</v>
      </c>
      <c r="D3241" s="77" t="s">
        <v>4679</v>
      </c>
      <c r="E3241" s="77" t="s">
        <v>637</v>
      </c>
      <c r="F3241" s="77" t="s">
        <v>4650</v>
      </c>
      <c r="G3241" s="77" t="s">
        <v>3380</v>
      </c>
      <c r="H3241" s="77" t="s">
        <v>1372</v>
      </c>
      <c r="I3241" s="77" t="s">
        <v>4728</v>
      </c>
      <c r="J3241" s="304">
        <v>300</v>
      </c>
      <c r="L3241" s="304">
        <v>1250</v>
      </c>
      <c r="N3241" s="77" t="s">
        <v>722</v>
      </c>
      <c r="O3241" s="77" t="s">
        <v>4709</v>
      </c>
      <c r="P3241" s="87" t="s">
        <v>1374</v>
      </c>
      <c r="Q3241" s="125"/>
      <c r="R3241" s="241">
        <v>0.77273121999925998</v>
      </c>
      <c r="S3241" s="240">
        <v>-6.33</v>
      </c>
      <c r="AA3241" s="168">
        <v>0</v>
      </c>
      <c r="AB3241" s="168"/>
      <c r="AC3241" s="168">
        <f t="shared" si="1443"/>
        <v>1</v>
      </c>
      <c r="AE3241" s="327"/>
      <c r="AG3241" s="168"/>
      <c r="AQ3241" s="178" t="s">
        <v>824</v>
      </c>
      <c r="AR3241" s="66">
        <v>1.0629999999999999</v>
      </c>
      <c r="AS3241" s="66">
        <v>1.9930000000000001</v>
      </c>
      <c r="AU3241" s="276">
        <v>0</v>
      </c>
      <c r="AV3241" s="276">
        <v>3000</v>
      </c>
      <c r="AW3241" s="276">
        <v>0</v>
      </c>
      <c r="AX3241" s="95"/>
      <c r="AY3241" s="276">
        <v>5979</v>
      </c>
      <c r="AZ3241" s="95">
        <v>71.858636919997309</v>
      </c>
      <c r="BA3241" s="178"/>
      <c r="BB3241" s="98" t="s">
        <v>722</v>
      </c>
      <c r="BC3241" s="178" t="s">
        <v>1126</v>
      </c>
      <c r="BD3241" s="267">
        <v>43.79</v>
      </c>
      <c r="BE3241" s="77">
        <v>0.43</v>
      </c>
      <c r="BF3241" s="238">
        <v>2.4700000000000002</v>
      </c>
      <c r="BG3241" s="77">
        <v>7.0000000000000007E-2</v>
      </c>
      <c r="BH3241" s="246">
        <v>12.1</v>
      </c>
      <c r="BI3241" s="77">
        <v>0.33</v>
      </c>
      <c r="BL3241" s="202"/>
      <c r="BN3241" s="244">
        <v>8.9600000000000009</v>
      </c>
      <c r="BO3241" s="77">
        <v>0.56000000000000005</v>
      </c>
      <c r="BP3241" s="246">
        <v>0.26</v>
      </c>
      <c r="BQ3241" s="77">
        <v>0.09</v>
      </c>
      <c r="BR3241" s="238">
        <v>11.68</v>
      </c>
      <c r="BS3241" s="77">
        <v>0.37</v>
      </c>
      <c r="BX3241" s="244">
        <v>13.84</v>
      </c>
      <c r="BY3241" s="77">
        <v>0.22</v>
      </c>
      <c r="BZ3241" s="244">
        <v>3.96</v>
      </c>
      <c r="CA3241" s="77">
        <v>0.17</v>
      </c>
      <c r="CB3241" s="244">
        <v>1.03</v>
      </c>
      <c r="CC3241" s="77">
        <v>0.06</v>
      </c>
      <c r="CD3241" s="96"/>
      <c r="DH3241" s="238">
        <v>98.09</v>
      </c>
      <c r="DI3241" s="77">
        <v>0.65</v>
      </c>
      <c r="DJ3241" s="96">
        <f t="shared" si="1445"/>
        <v>1.9099999999999966</v>
      </c>
      <c r="DL3241" s="77" t="s">
        <v>4680</v>
      </c>
      <c r="DO3241" s="348"/>
      <c r="DP3241" s="96"/>
      <c r="DQ3241" s="348">
        <f t="shared" si="1444"/>
        <v>0.76580000000000004</v>
      </c>
      <c r="DS3241" s="246">
        <v>7658</v>
      </c>
      <c r="DT3241" s="77">
        <v>899</v>
      </c>
      <c r="DU3241" s="96"/>
      <c r="DW3241" s="178"/>
      <c r="DX3241" s="304">
        <f t="shared" si="1421"/>
        <v>44.642675094301147</v>
      </c>
      <c r="DY3241" s="77">
        <f t="shared" si="1422"/>
        <v>0.52885238569482373</v>
      </c>
      <c r="DZ3241" s="304">
        <f t="shared" si="1423"/>
        <v>2.5180956264654908</v>
      </c>
      <c r="EA3241" s="77">
        <f t="shared" si="1424"/>
        <v>7.3287899678958254E-2</v>
      </c>
      <c r="EB3241" s="304">
        <f t="shared" si="1425"/>
        <v>12.335610153940259</v>
      </c>
      <c r="EC3241" s="77">
        <f t="shared" si="1426"/>
        <v>0.34621402397125206</v>
      </c>
      <c r="ED3241" s="304">
        <f t="shared" si="1427"/>
        <v>9.1344683453970852</v>
      </c>
      <c r="EE3241" s="77">
        <f t="shared" si="1428"/>
        <v>0.57410416202776859</v>
      </c>
      <c r="EF3241" s="304">
        <f t="shared" si="1429"/>
        <v>0.26506269752268324</v>
      </c>
      <c r="EG3241" s="77">
        <f t="shared" si="1430"/>
        <v>9.1769282962707338E-2</v>
      </c>
      <c r="EH3241" s="304">
        <f t="shared" si="1431"/>
        <v>11.907431950249769</v>
      </c>
      <c r="EI3241" s="77">
        <f t="shared" si="1432"/>
        <v>0.38536914586772447</v>
      </c>
      <c r="EJ3241" s="304">
        <f t="shared" si="1433"/>
        <v>14.109491283515139</v>
      </c>
      <c r="EK3241" s="77">
        <f t="shared" si="1434"/>
        <v>0.24299179825624698</v>
      </c>
      <c r="EL3241" s="304">
        <f t="shared" si="1435"/>
        <v>4.0371087776531756</v>
      </c>
      <c r="EM3241" s="77">
        <f t="shared" si="1436"/>
        <v>0.17536280388210573</v>
      </c>
      <c r="EN3241" s="304">
        <f t="shared" si="1437"/>
        <v>1.0500560709552453</v>
      </c>
      <c r="EO3241" s="77">
        <f t="shared" si="1438"/>
        <v>6.1562815252529067E-2</v>
      </c>
      <c r="EP3241" s="304">
        <f t="shared" si="1439"/>
        <v>0</v>
      </c>
      <c r="EQ3241" s="77" t="e">
        <f t="shared" si="1440"/>
        <v>#DIV/0!</v>
      </c>
      <c r="ER3241" s="77">
        <f t="shared" si="1441"/>
        <v>100</v>
      </c>
      <c r="ES3241" s="77">
        <f t="shared" si="1442"/>
        <v>0.93713815428944014</v>
      </c>
    </row>
    <row r="3242" spans="1:149" s="77" customFormat="1" x14ac:dyDescent="0.45">
      <c r="A3242" s="77" t="s">
        <v>4614</v>
      </c>
      <c r="B3242" s="178" t="s">
        <v>1022</v>
      </c>
      <c r="C3242" s="77" t="s">
        <v>3593</v>
      </c>
      <c r="D3242" s="77" t="s">
        <v>4679</v>
      </c>
      <c r="E3242" s="77" t="s">
        <v>637</v>
      </c>
      <c r="F3242" s="77" t="s">
        <v>4651</v>
      </c>
      <c r="G3242" s="77" t="s">
        <v>3380</v>
      </c>
      <c r="H3242" s="77" t="s">
        <v>1372</v>
      </c>
      <c r="I3242" s="77" t="s">
        <v>4728</v>
      </c>
      <c r="J3242" s="304">
        <v>500</v>
      </c>
      <c r="L3242" s="304">
        <v>1250</v>
      </c>
      <c r="N3242" s="77" t="s">
        <v>722</v>
      </c>
      <c r="O3242" s="77" t="s">
        <v>4710</v>
      </c>
      <c r="P3242" s="87" t="s">
        <v>1374</v>
      </c>
      <c r="Q3242" s="125"/>
      <c r="R3242" s="241">
        <v>2.7786373263682709</v>
      </c>
      <c r="S3242" s="239">
        <v>-4.2699999999999996</v>
      </c>
      <c r="AA3242" s="168">
        <v>0.87</v>
      </c>
      <c r="AB3242" s="168"/>
      <c r="AC3242" s="168">
        <f t="shared" si="1443"/>
        <v>0.13</v>
      </c>
      <c r="AE3242" s="327"/>
      <c r="AG3242" s="168"/>
      <c r="AQ3242" s="178" t="s">
        <v>824</v>
      </c>
      <c r="AR3242" s="66">
        <v>1.2030000000000001</v>
      </c>
      <c r="AS3242" s="66">
        <v>3.4980000000000002</v>
      </c>
      <c r="AU3242" s="276">
        <v>4350</v>
      </c>
      <c r="AV3242" s="276">
        <v>650</v>
      </c>
      <c r="AW3242" s="276">
        <v>5233.05</v>
      </c>
      <c r="AX3242" s="95">
        <v>27.605251051662826</v>
      </c>
      <c r="AY3242" s="276">
        <v>2273.7000000000003</v>
      </c>
      <c r="AZ3242" s="95">
        <v>24.488498443963444</v>
      </c>
      <c r="BA3242" s="178"/>
      <c r="BB3242" s="98" t="s">
        <v>722</v>
      </c>
      <c r="BC3242" s="178" t="s">
        <v>1126</v>
      </c>
      <c r="BD3242" s="266">
        <v>40.21</v>
      </c>
      <c r="BE3242" s="77">
        <v>0.4</v>
      </c>
      <c r="BF3242" s="242">
        <v>2.2400000000000002</v>
      </c>
      <c r="BG3242" s="77">
        <v>0.04</v>
      </c>
      <c r="BH3242" s="245">
        <v>10.73</v>
      </c>
      <c r="BI3242" s="77">
        <v>0.24</v>
      </c>
      <c r="BL3242" s="202"/>
      <c r="BN3242" s="243">
        <v>9.65</v>
      </c>
      <c r="BO3242" s="77">
        <v>0.4</v>
      </c>
      <c r="BP3242" s="245">
        <v>0.14000000000000001</v>
      </c>
      <c r="BQ3242" s="77">
        <v>0.09</v>
      </c>
      <c r="BR3242" s="242">
        <v>12.07</v>
      </c>
      <c r="BS3242" s="77">
        <v>0.23</v>
      </c>
      <c r="BX3242" s="243">
        <v>12.39</v>
      </c>
      <c r="BY3242" s="77">
        <v>0.3</v>
      </c>
      <c r="BZ3242" s="243">
        <v>3.35</v>
      </c>
      <c r="CA3242" s="77">
        <v>0.24</v>
      </c>
      <c r="CB3242" s="243">
        <v>0.84</v>
      </c>
      <c r="CC3242" s="77">
        <v>0.06</v>
      </c>
      <c r="CD3242" s="96"/>
      <c r="DH3242" s="242">
        <v>91.62</v>
      </c>
      <c r="DI3242" s="77">
        <v>0.2</v>
      </c>
      <c r="DJ3242" s="96">
        <f t="shared" si="1445"/>
        <v>8.3799999999999955</v>
      </c>
      <c r="DL3242" s="77" t="s">
        <v>4680</v>
      </c>
      <c r="DO3242" s="348">
        <v>5.86</v>
      </c>
      <c r="DP3242" s="96">
        <v>0.14000000000000001</v>
      </c>
      <c r="DQ3242" s="348">
        <f t="shared" si="1444"/>
        <v>0.85489999999999999</v>
      </c>
      <c r="DS3242" s="246">
        <v>8549</v>
      </c>
      <c r="DT3242" s="77">
        <v>992</v>
      </c>
      <c r="DU3242" s="96"/>
      <c r="DW3242" s="178"/>
      <c r="DX3242" s="304">
        <f t="shared" si="1421"/>
        <v>43.887797424143201</v>
      </c>
      <c r="DY3242" s="77">
        <f t="shared" si="1422"/>
        <v>0.4469738770052572</v>
      </c>
      <c r="DZ3242" s="304">
        <f t="shared" si="1423"/>
        <v>2.44488103034272</v>
      </c>
      <c r="EA3242" s="77">
        <f t="shared" si="1424"/>
        <v>4.3983588595382997E-2</v>
      </c>
      <c r="EB3242" s="304">
        <f t="shared" si="1425"/>
        <v>11.711416721239903</v>
      </c>
      <c r="EC3242" s="77">
        <f t="shared" si="1426"/>
        <v>0.26319610191110976</v>
      </c>
      <c r="ED3242" s="304">
        <f t="shared" si="1427"/>
        <v>10.532634795896092</v>
      </c>
      <c r="EE3242" s="77">
        <f t="shared" si="1428"/>
        <v>0.43719089491485164</v>
      </c>
      <c r="EF3242" s="304">
        <f t="shared" si="1429"/>
        <v>0.15280506439642</v>
      </c>
      <c r="EG3242" s="77">
        <f t="shared" si="1430"/>
        <v>9.8232393444429827E-2</v>
      </c>
      <c r="EH3242" s="304">
        <f t="shared" si="1431"/>
        <v>13.17397948046278</v>
      </c>
      <c r="EI3242" s="77">
        <f t="shared" si="1432"/>
        <v>0.25267872068874009</v>
      </c>
      <c r="EJ3242" s="304">
        <f t="shared" si="1433"/>
        <v>13.523248199083168</v>
      </c>
      <c r="EK3242" s="77">
        <f t="shared" si="1434"/>
        <v>0.32876743170631617</v>
      </c>
      <c r="EL3242" s="304">
        <f t="shared" si="1435"/>
        <v>3.6564068980571927</v>
      </c>
      <c r="EM3242" s="77">
        <f t="shared" si="1436"/>
        <v>0.26207311185462667</v>
      </c>
      <c r="EN3242" s="304">
        <f t="shared" si="1437"/>
        <v>0.91683038637851988</v>
      </c>
      <c r="EO3242" s="77">
        <f t="shared" si="1438"/>
        <v>6.5518459644152746E-2</v>
      </c>
      <c r="EP3242" s="304">
        <f t="shared" si="1439"/>
        <v>0</v>
      </c>
      <c r="EQ3242" s="77" t="e">
        <f t="shared" si="1440"/>
        <v>#DIV/0!</v>
      </c>
      <c r="ER3242" s="77">
        <f t="shared" si="1441"/>
        <v>100</v>
      </c>
      <c r="ES3242" s="77">
        <f t="shared" si="1442"/>
        <v>0.30871284924101616</v>
      </c>
    </row>
    <row r="3243" spans="1:149" s="77" customFormat="1" x14ac:dyDescent="0.45">
      <c r="A3243" s="77" t="s">
        <v>4614</v>
      </c>
      <c r="B3243" s="178" t="s">
        <v>1022</v>
      </c>
      <c r="C3243" s="77" t="s">
        <v>3593</v>
      </c>
      <c r="D3243" s="77" t="s">
        <v>4679</v>
      </c>
      <c r="E3243" s="77" t="s">
        <v>637</v>
      </c>
      <c r="F3243" s="77" t="s">
        <v>4652</v>
      </c>
      <c r="G3243" s="77" t="s">
        <v>3380</v>
      </c>
      <c r="H3243" s="77" t="s">
        <v>1372</v>
      </c>
      <c r="I3243" s="77" t="s">
        <v>4728</v>
      </c>
      <c r="J3243" s="304">
        <v>500</v>
      </c>
      <c r="L3243" s="304">
        <v>1250</v>
      </c>
      <c r="N3243" s="77" t="s">
        <v>722</v>
      </c>
      <c r="O3243" s="77" t="s">
        <v>4711</v>
      </c>
      <c r="P3243" s="87" t="s">
        <v>1374</v>
      </c>
      <c r="Q3243" s="125"/>
      <c r="R3243" s="241">
        <v>0.72863732636827017</v>
      </c>
      <c r="S3243" s="239">
        <v>-6.32</v>
      </c>
      <c r="AA3243" s="168">
        <v>0</v>
      </c>
      <c r="AB3243" s="168"/>
      <c r="AC3243" s="168">
        <f t="shared" si="1443"/>
        <v>1</v>
      </c>
      <c r="AE3243" s="327"/>
      <c r="AG3243" s="168"/>
      <c r="AQ3243" s="178" t="s">
        <v>824</v>
      </c>
      <c r="AR3243" s="66">
        <v>1.202</v>
      </c>
      <c r="AS3243" s="66">
        <v>3.2650000000000001</v>
      </c>
      <c r="AU3243" s="276">
        <v>0</v>
      </c>
      <c r="AV3243" s="276">
        <v>5000</v>
      </c>
      <c r="AW3243" s="276">
        <v>0</v>
      </c>
      <c r="AX3243" s="95"/>
      <c r="AY3243" s="276">
        <v>16325</v>
      </c>
      <c r="AZ3243" s="95">
        <v>175.82563095294151</v>
      </c>
      <c r="BA3243" s="178"/>
      <c r="BB3243" s="98" t="s">
        <v>722</v>
      </c>
      <c r="BC3243" s="178" t="s">
        <v>1126</v>
      </c>
      <c r="BD3243" s="266">
        <v>43.12</v>
      </c>
      <c r="BE3243" s="77">
        <v>0.23</v>
      </c>
      <c r="BF3243" s="242">
        <v>2.4300000000000002</v>
      </c>
      <c r="BG3243" s="77">
        <v>0.01</v>
      </c>
      <c r="BH3243" s="245">
        <v>12.27</v>
      </c>
      <c r="BI3243" s="77">
        <v>0.19</v>
      </c>
      <c r="BL3243" s="202"/>
      <c r="BN3243" s="243">
        <v>9.58</v>
      </c>
      <c r="BO3243" s="77">
        <v>0.33</v>
      </c>
      <c r="BP3243" s="245">
        <v>0.08</v>
      </c>
      <c r="BR3243" s="242">
        <v>11.11</v>
      </c>
      <c r="BS3243" s="77">
        <v>0.24</v>
      </c>
      <c r="BX3243" s="243">
        <v>14.06</v>
      </c>
      <c r="BY3243" s="77">
        <v>0.41</v>
      </c>
      <c r="BZ3243" s="243">
        <v>3.79</v>
      </c>
      <c r="CA3243" s="77">
        <v>0.12</v>
      </c>
      <c r="CB3243" s="243">
        <v>0.93</v>
      </c>
      <c r="CC3243" s="77">
        <v>7.0000000000000007E-2</v>
      </c>
      <c r="CD3243" s="96"/>
      <c r="DH3243" s="242">
        <v>97.38</v>
      </c>
      <c r="DI3243" s="77">
        <v>1.7</v>
      </c>
      <c r="DJ3243" s="96">
        <f t="shared" si="1445"/>
        <v>2.6200000000000045</v>
      </c>
      <c r="DL3243" s="77" t="s">
        <v>4680</v>
      </c>
      <c r="DO3243" s="348">
        <v>1.1200000000000001</v>
      </c>
      <c r="DP3243" s="96">
        <v>0.12</v>
      </c>
      <c r="DQ3243" s="348">
        <f t="shared" si="1444"/>
        <v>1.3905000000000001</v>
      </c>
      <c r="DS3243" s="246">
        <v>13905</v>
      </c>
      <c r="DT3243" s="77">
        <v>1629</v>
      </c>
      <c r="DU3243" s="96"/>
      <c r="DW3243" s="178"/>
      <c r="DX3243" s="304">
        <f t="shared" si="1421"/>
        <v>44.280139659067572</v>
      </c>
      <c r="DY3243" s="77">
        <f t="shared" si="1422"/>
        <v>0.80829301956570365</v>
      </c>
      <c r="DZ3243" s="304">
        <f t="shared" si="1423"/>
        <v>2.4953789279112759</v>
      </c>
      <c r="EA3243" s="77">
        <f t="shared" si="1424"/>
        <v>4.4756784534847056E-2</v>
      </c>
      <c r="EB3243" s="304">
        <f t="shared" si="1425"/>
        <v>12.600123228589034</v>
      </c>
      <c r="EC3243" s="77">
        <f t="shared" si="1426"/>
        <v>0.29402950165674696</v>
      </c>
      <c r="ED3243" s="304">
        <f t="shared" si="1427"/>
        <v>9.8377490244403365</v>
      </c>
      <c r="EE3243" s="77">
        <f t="shared" si="1428"/>
        <v>0.37991290143631123</v>
      </c>
      <c r="EF3243" s="304">
        <f t="shared" si="1429"/>
        <v>8.2152392688437062E-2</v>
      </c>
      <c r="EG3243" s="77">
        <f t="shared" si="1430"/>
        <v>1.434165820192473E-3</v>
      </c>
      <c r="EH3243" s="304">
        <f t="shared" si="1431"/>
        <v>11.408913534606695</v>
      </c>
      <c r="EI3243" s="77">
        <f t="shared" si="1432"/>
        <v>0.31687496145911243</v>
      </c>
      <c r="EJ3243" s="304">
        <f t="shared" si="1433"/>
        <v>14.438283014992811</v>
      </c>
      <c r="EK3243" s="77">
        <f t="shared" si="1434"/>
        <v>0.49071239694693886</v>
      </c>
      <c r="EL3243" s="304">
        <f t="shared" si="1435"/>
        <v>3.8919696036147053</v>
      </c>
      <c r="EM3243" s="77">
        <f t="shared" si="1436"/>
        <v>0.14071822452970592</v>
      </c>
      <c r="EN3243" s="304">
        <f t="shared" si="1437"/>
        <v>0.95502156500308077</v>
      </c>
      <c r="EO3243" s="77">
        <f t="shared" si="1438"/>
        <v>7.3791439851625243E-2</v>
      </c>
      <c r="EP3243" s="304">
        <f t="shared" si="1439"/>
        <v>0</v>
      </c>
      <c r="EQ3243" s="77" t="e">
        <f t="shared" si="1440"/>
        <v>#DIV/0!</v>
      </c>
      <c r="ER3243" s="77">
        <f t="shared" si="1441"/>
        <v>100</v>
      </c>
      <c r="ES3243" s="77">
        <f t="shared" si="1442"/>
        <v>2.4688468433294943</v>
      </c>
    </row>
    <row r="3244" spans="1:149" s="77" customFormat="1" x14ac:dyDescent="0.45">
      <c r="A3244" s="77" t="s">
        <v>4614</v>
      </c>
      <c r="B3244" s="178" t="s">
        <v>1022</v>
      </c>
      <c r="C3244" s="77" t="s">
        <v>3593</v>
      </c>
      <c r="D3244" s="77" t="s">
        <v>4249</v>
      </c>
      <c r="E3244" s="77" t="s">
        <v>637</v>
      </c>
      <c r="F3244" s="77" t="s">
        <v>4653</v>
      </c>
      <c r="G3244" s="77" t="s">
        <v>3380</v>
      </c>
      <c r="H3244" s="77" t="s">
        <v>1372</v>
      </c>
      <c r="I3244" s="77" t="s">
        <v>4728</v>
      </c>
      <c r="J3244" s="304">
        <v>500</v>
      </c>
      <c r="L3244" s="304">
        <v>1200</v>
      </c>
      <c r="N3244" s="77" t="s">
        <v>748</v>
      </c>
      <c r="O3244" s="77" t="s">
        <v>3454</v>
      </c>
      <c r="P3244" s="87" t="s">
        <v>1374</v>
      </c>
      <c r="Q3244" s="125"/>
      <c r="R3244" s="241"/>
      <c r="S3244" s="240"/>
      <c r="AA3244" s="168">
        <v>1</v>
      </c>
      <c r="AB3244" s="168"/>
      <c r="AC3244" s="168">
        <f t="shared" si="1443"/>
        <v>0</v>
      </c>
      <c r="AE3244" s="327"/>
      <c r="AG3244" s="168"/>
      <c r="AQ3244" s="178"/>
      <c r="AR3244" s="66">
        <v>1.1830000000000001</v>
      </c>
      <c r="AS3244" s="66"/>
      <c r="AU3244" s="276">
        <v>5000</v>
      </c>
      <c r="AV3244" s="276">
        <v>0</v>
      </c>
      <c r="AW3244" s="276">
        <v>5915</v>
      </c>
      <c r="AX3244" s="95"/>
      <c r="AY3244" s="276">
        <v>0</v>
      </c>
      <c r="AZ3244" s="95"/>
      <c r="BA3244" s="178"/>
      <c r="BB3244" s="98" t="s">
        <v>722</v>
      </c>
      <c r="BC3244" s="178" t="s">
        <v>1126</v>
      </c>
      <c r="BD3244" s="267"/>
      <c r="BF3244" s="238"/>
      <c r="BH3244" s="246"/>
      <c r="BN3244" s="244"/>
      <c r="BP3244" s="246"/>
      <c r="BR3244" s="238"/>
      <c r="BX3244" s="244"/>
      <c r="BZ3244" s="244"/>
      <c r="CB3244" s="244"/>
      <c r="CD3244" s="96"/>
      <c r="DH3244" s="238"/>
      <c r="DJ3244" s="96">
        <f t="shared" si="1445"/>
        <v>0</v>
      </c>
      <c r="DL3244" s="77" t="s">
        <v>4680</v>
      </c>
      <c r="DO3244" s="348">
        <v>9.02</v>
      </c>
      <c r="DP3244" s="96">
        <v>0.11</v>
      </c>
      <c r="DQ3244" s="348">
        <f t="shared" si="1444"/>
        <v>0</v>
      </c>
      <c r="DS3244" s="246">
        <v>0</v>
      </c>
      <c r="DU3244" s="96"/>
      <c r="DW3244" s="178"/>
      <c r="DX3244" s="304" t="e">
        <f t="shared" si="1421"/>
        <v>#DIV/0!</v>
      </c>
      <c r="DY3244" s="77" t="e">
        <f t="shared" si="1422"/>
        <v>#DIV/0!</v>
      </c>
      <c r="DZ3244" s="304" t="e">
        <f t="shared" si="1423"/>
        <v>#DIV/0!</v>
      </c>
      <c r="EA3244" s="77" t="e">
        <f t="shared" si="1424"/>
        <v>#DIV/0!</v>
      </c>
      <c r="EB3244" s="304" t="e">
        <f t="shared" si="1425"/>
        <v>#DIV/0!</v>
      </c>
      <c r="EC3244" s="77" t="e">
        <f t="shared" si="1426"/>
        <v>#DIV/0!</v>
      </c>
      <c r="ED3244" s="304" t="e">
        <f t="shared" si="1427"/>
        <v>#DIV/0!</v>
      </c>
      <c r="EE3244" s="77" t="e">
        <f t="shared" si="1428"/>
        <v>#DIV/0!</v>
      </c>
      <c r="EF3244" s="304" t="e">
        <f t="shared" si="1429"/>
        <v>#DIV/0!</v>
      </c>
      <c r="EG3244" s="77" t="e">
        <f t="shared" si="1430"/>
        <v>#DIV/0!</v>
      </c>
      <c r="EH3244" s="304" t="e">
        <f t="shared" si="1431"/>
        <v>#DIV/0!</v>
      </c>
      <c r="EI3244" s="77" t="e">
        <f t="shared" si="1432"/>
        <v>#DIV/0!</v>
      </c>
      <c r="EJ3244" s="304" t="e">
        <f t="shared" si="1433"/>
        <v>#DIV/0!</v>
      </c>
      <c r="EK3244" s="77" t="e">
        <f t="shared" si="1434"/>
        <v>#DIV/0!</v>
      </c>
      <c r="EL3244" s="304" t="e">
        <f t="shared" si="1435"/>
        <v>#DIV/0!</v>
      </c>
      <c r="EM3244" s="77" t="e">
        <f t="shared" si="1436"/>
        <v>#DIV/0!</v>
      </c>
      <c r="EN3244" s="304" t="e">
        <f t="shared" si="1437"/>
        <v>#DIV/0!</v>
      </c>
      <c r="EO3244" s="77" t="e">
        <f t="shared" si="1438"/>
        <v>#DIV/0!</v>
      </c>
      <c r="EP3244" s="304" t="e">
        <f t="shared" si="1439"/>
        <v>#DIV/0!</v>
      </c>
      <c r="EQ3244" s="77" t="e">
        <f t="shared" si="1440"/>
        <v>#DIV/0!</v>
      </c>
      <c r="ER3244" s="77" t="e">
        <f t="shared" si="1441"/>
        <v>#DIV/0!</v>
      </c>
      <c r="ES3244" s="77" t="e">
        <f t="shared" si="1442"/>
        <v>#DIV/0!</v>
      </c>
    </row>
    <row r="3245" spans="1:149" s="77" customFormat="1" x14ac:dyDescent="0.45">
      <c r="A3245" s="77" t="s">
        <v>4614</v>
      </c>
      <c r="B3245" s="178" t="s">
        <v>1022</v>
      </c>
      <c r="C3245" s="77" t="s">
        <v>3593</v>
      </c>
      <c r="D3245" s="77" t="s">
        <v>4249</v>
      </c>
      <c r="E3245" s="77" t="s">
        <v>637</v>
      </c>
      <c r="F3245" s="77" t="s">
        <v>4654</v>
      </c>
      <c r="G3245" s="77" t="s">
        <v>3380</v>
      </c>
      <c r="H3245" s="77" t="s">
        <v>1372</v>
      </c>
      <c r="I3245" s="77" t="s">
        <v>4728</v>
      </c>
      <c r="J3245" s="304">
        <v>500</v>
      </c>
      <c r="L3245" s="304">
        <v>1200</v>
      </c>
      <c r="N3245" s="77" t="s">
        <v>748</v>
      </c>
      <c r="O3245" s="77" t="s">
        <v>3454</v>
      </c>
      <c r="P3245" s="87" t="s">
        <v>1374</v>
      </c>
      <c r="Q3245" s="125"/>
      <c r="R3245" s="241"/>
      <c r="S3245" s="240"/>
      <c r="AA3245" s="168">
        <v>0.97</v>
      </c>
      <c r="AB3245" s="168"/>
      <c r="AC3245" s="168">
        <f t="shared" si="1443"/>
        <v>3.0000000000000027E-2</v>
      </c>
      <c r="AE3245" s="327"/>
      <c r="AG3245" s="168"/>
      <c r="AQ3245" s="178" t="s">
        <v>824</v>
      </c>
      <c r="AR3245" s="66">
        <v>1.1830000000000001</v>
      </c>
      <c r="AS3245" s="66">
        <v>3.6920000000000002</v>
      </c>
      <c r="AU3245" s="276">
        <v>4850</v>
      </c>
      <c r="AV3245" s="276">
        <v>150.00000000000014</v>
      </c>
      <c r="AW3245" s="276">
        <v>5737.55</v>
      </c>
      <c r="AX3245" s="95">
        <v>29.405747055989838</v>
      </c>
      <c r="AY3245" s="276">
        <v>553.80000000000052</v>
      </c>
      <c r="AZ3245" s="95">
        <v>5.9646085403821818</v>
      </c>
      <c r="BA3245" s="178"/>
      <c r="BB3245" s="98" t="s">
        <v>722</v>
      </c>
      <c r="BC3245" s="178" t="s">
        <v>1126</v>
      </c>
      <c r="BD3245" s="267"/>
      <c r="BF3245" s="238"/>
      <c r="BH3245" s="246"/>
      <c r="BN3245" s="244"/>
      <c r="BP3245" s="246"/>
      <c r="BR3245" s="238"/>
      <c r="BX3245" s="244"/>
      <c r="BZ3245" s="244"/>
      <c r="CB3245" s="244"/>
      <c r="CD3245" s="96"/>
      <c r="DH3245" s="238"/>
      <c r="DJ3245" s="96">
        <f t="shared" si="1445"/>
        <v>0</v>
      </c>
      <c r="DL3245" s="77" t="s">
        <v>4680</v>
      </c>
      <c r="DO3245" s="348">
        <v>8.18</v>
      </c>
      <c r="DP3245" s="96">
        <v>0.11</v>
      </c>
      <c r="DQ3245" s="348">
        <f t="shared" si="1444"/>
        <v>0.1258</v>
      </c>
      <c r="DS3245" s="246">
        <v>1258</v>
      </c>
      <c r="DT3245" s="77">
        <v>117</v>
      </c>
      <c r="DU3245" s="96"/>
      <c r="DW3245" s="178"/>
      <c r="DX3245" s="304" t="e">
        <f t="shared" si="1421"/>
        <v>#DIV/0!</v>
      </c>
      <c r="DY3245" s="77" t="e">
        <f t="shared" si="1422"/>
        <v>#DIV/0!</v>
      </c>
      <c r="DZ3245" s="304" t="e">
        <f t="shared" si="1423"/>
        <v>#DIV/0!</v>
      </c>
      <c r="EA3245" s="77" t="e">
        <f t="shared" si="1424"/>
        <v>#DIV/0!</v>
      </c>
      <c r="EB3245" s="304" t="e">
        <f t="shared" si="1425"/>
        <v>#DIV/0!</v>
      </c>
      <c r="EC3245" s="77" t="e">
        <f t="shared" si="1426"/>
        <v>#DIV/0!</v>
      </c>
      <c r="ED3245" s="304" t="e">
        <f t="shared" si="1427"/>
        <v>#DIV/0!</v>
      </c>
      <c r="EE3245" s="77" t="e">
        <f t="shared" si="1428"/>
        <v>#DIV/0!</v>
      </c>
      <c r="EF3245" s="304" t="e">
        <f t="shared" si="1429"/>
        <v>#DIV/0!</v>
      </c>
      <c r="EG3245" s="77" t="e">
        <f t="shared" si="1430"/>
        <v>#DIV/0!</v>
      </c>
      <c r="EH3245" s="304" t="e">
        <f t="shared" si="1431"/>
        <v>#DIV/0!</v>
      </c>
      <c r="EI3245" s="77" t="e">
        <f t="shared" si="1432"/>
        <v>#DIV/0!</v>
      </c>
      <c r="EJ3245" s="304" t="e">
        <f t="shared" si="1433"/>
        <v>#DIV/0!</v>
      </c>
      <c r="EK3245" s="77" t="e">
        <f t="shared" si="1434"/>
        <v>#DIV/0!</v>
      </c>
      <c r="EL3245" s="304" t="e">
        <f t="shared" si="1435"/>
        <v>#DIV/0!</v>
      </c>
      <c r="EM3245" s="77" t="e">
        <f t="shared" si="1436"/>
        <v>#DIV/0!</v>
      </c>
      <c r="EN3245" s="304" t="e">
        <f t="shared" si="1437"/>
        <v>#DIV/0!</v>
      </c>
      <c r="EO3245" s="77" t="e">
        <f t="shared" si="1438"/>
        <v>#DIV/0!</v>
      </c>
      <c r="EP3245" s="304" t="e">
        <f t="shared" si="1439"/>
        <v>#DIV/0!</v>
      </c>
      <c r="EQ3245" s="77" t="e">
        <f t="shared" si="1440"/>
        <v>#DIV/0!</v>
      </c>
      <c r="ER3245" s="77" t="e">
        <f t="shared" si="1441"/>
        <v>#DIV/0!</v>
      </c>
      <c r="ES3245" s="77" t="e">
        <f t="shared" si="1442"/>
        <v>#DIV/0!</v>
      </c>
    </row>
    <row r="3246" spans="1:149" s="77" customFormat="1" x14ac:dyDescent="0.45">
      <c r="A3246" s="77" t="s">
        <v>4614</v>
      </c>
      <c r="B3246" s="178" t="s">
        <v>1022</v>
      </c>
      <c r="C3246" s="77" t="s">
        <v>3593</v>
      </c>
      <c r="D3246" s="77" t="s">
        <v>4249</v>
      </c>
      <c r="E3246" s="77" t="s">
        <v>637</v>
      </c>
      <c r="F3246" s="77" t="s">
        <v>4655</v>
      </c>
      <c r="G3246" s="77" t="s">
        <v>3380</v>
      </c>
      <c r="H3246" s="77" t="s">
        <v>1372</v>
      </c>
      <c r="I3246" s="77" t="s">
        <v>4728</v>
      </c>
      <c r="J3246" s="304">
        <v>500</v>
      </c>
      <c r="L3246" s="304">
        <v>1200</v>
      </c>
      <c r="N3246" s="77" t="s">
        <v>722</v>
      </c>
      <c r="O3246" s="77" t="s">
        <v>4712</v>
      </c>
      <c r="P3246" s="87" t="s">
        <v>1374</v>
      </c>
      <c r="Q3246" s="125"/>
      <c r="R3246" s="241">
        <v>2.666497902721737</v>
      </c>
      <c r="S3246" s="240">
        <v>-4.92</v>
      </c>
      <c r="AA3246" s="168">
        <v>0.85</v>
      </c>
      <c r="AB3246" s="168"/>
      <c r="AC3246" s="168">
        <f t="shared" si="1443"/>
        <v>0.15000000000000002</v>
      </c>
      <c r="AE3246" s="327"/>
      <c r="AG3246" s="168"/>
      <c r="AQ3246" s="178" t="s">
        <v>824</v>
      </c>
      <c r="AR3246" s="66">
        <v>1.1850000000000001</v>
      </c>
      <c r="AS3246" s="66">
        <v>3.66</v>
      </c>
      <c r="AU3246" s="276">
        <v>4250</v>
      </c>
      <c r="AV3246" s="276">
        <v>750.00000000000011</v>
      </c>
      <c r="AW3246" s="276">
        <v>5036.25</v>
      </c>
      <c r="AX3246" s="95">
        <v>25.917235947043931</v>
      </c>
      <c r="AY3246" s="276">
        <v>2745.0000000000005</v>
      </c>
      <c r="AZ3246" s="95">
        <v>29.56455479116843</v>
      </c>
      <c r="BA3246" s="178"/>
      <c r="BB3246" s="98" t="s">
        <v>722</v>
      </c>
      <c r="BC3246" s="178" t="s">
        <v>1126</v>
      </c>
      <c r="BD3246" s="267">
        <v>47.18</v>
      </c>
      <c r="BE3246" s="77">
        <v>0.33</v>
      </c>
      <c r="BF3246" s="238">
        <v>2.76</v>
      </c>
      <c r="BG3246" s="77">
        <v>0.05</v>
      </c>
      <c r="BH3246" s="246">
        <v>13.92</v>
      </c>
      <c r="BI3246" s="77">
        <v>0.15</v>
      </c>
      <c r="BN3246" s="244">
        <v>12.18</v>
      </c>
      <c r="BO3246" s="77">
        <v>0.34</v>
      </c>
      <c r="BP3246" s="246">
        <v>0.01</v>
      </c>
      <c r="BQ3246" s="77">
        <v>0.02</v>
      </c>
      <c r="BR3246" s="238">
        <v>5.82</v>
      </c>
      <c r="BS3246" s="77">
        <v>0.2</v>
      </c>
      <c r="BX3246" s="244">
        <v>10.34</v>
      </c>
      <c r="BY3246" s="77">
        <v>0.3</v>
      </c>
      <c r="BZ3246" s="244">
        <v>2.64</v>
      </c>
      <c r="CA3246" s="77">
        <v>0.04</v>
      </c>
      <c r="CB3246" s="244">
        <v>0.34</v>
      </c>
      <c r="CC3246" s="77">
        <v>0.03</v>
      </c>
      <c r="CD3246" s="96"/>
      <c r="DH3246" s="238">
        <v>95.19</v>
      </c>
      <c r="DI3246" s="77">
        <v>0.41</v>
      </c>
      <c r="DJ3246" s="96">
        <f t="shared" si="1445"/>
        <v>4.8100000000000023</v>
      </c>
      <c r="DL3246" s="77" t="s">
        <v>4680</v>
      </c>
      <c r="DO3246" s="348">
        <v>5.54</v>
      </c>
      <c r="DP3246" s="96">
        <v>0.14000000000000001</v>
      </c>
      <c r="DQ3246" s="348">
        <f t="shared" si="1444"/>
        <v>0.27460000000000001</v>
      </c>
      <c r="DS3246" s="246">
        <v>2746</v>
      </c>
      <c r="DT3246" s="77">
        <v>206</v>
      </c>
      <c r="DU3246" s="96"/>
      <c r="DW3246" s="178"/>
      <c r="DX3246" s="304">
        <f t="shared" si="1421"/>
        <v>49.564029835066705</v>
      </c>
      <c r="DY3246" s="77">
        <f t="shared" si="1422"/>
        <v>0.40713354504825228</v>
      </c>
      <c r="DZ3246" s="304">
        <f t="shared" si="1423"/>
        <v>2.899464229435865</v>
      </c>
      <c r="EA3246" s="77">
        <f t="shared" si="1424"/>
        <v>5.3990726610337506E-2</v>
      </c>
      <c r="EB3246" s="304">
        <f t="shared" si="1425"/>
        <v>14.62338480932871</v>
      </c>
      <c r="EC3246" s="77">
        <f t="shared" si="1426"/>
        <v>0.16970119004576986</v>
      </c>
      <c r="ED3246" s="304">
        <f t="shared" si="1427"/>
        <v>12.795461708162623</v>
      </c>
      <c r="EE3246" s="77">
        <f t="shared" si="1428"/>
        <v>0.36140723021768206</v>
      </c>
      <c r="EF3246" s="304">
        <f t="shared" si="1429"/>
        <v>1.0505305179115453E-2</v>
      </c>
      <c r="EG3246" s="77">
        <f t="shared" si="1430"/>
        <v>2.1010659081143065E-2</v>
      </c>
      <c r="EH3246" s="304">
        <f t="shared" si="1431"/>
        <v>6.1140876142451939</v>
      </c>
      <c r="EI3246" s="77">
        <f t="shared" si="1432"/>
        <v>0.21175003615724758</v>
      </c>
      <c r="EJ3246" s="304">
        <f t="shared" si="1433"/>
        <v>10.862485555205378</v>
      </c>
      <c r="EK3246" s="77">
        <f t="shared" si="1434"/>
        <v>0.31861305957908814</v>
      </c>
      <c r="EL3246" s="304">
        <f t="shared" si="1435"/>
        <v>2.7734005672864797</v>
      </c>
      <c r="EM3246" s="77">
        <f t="shared" si="1436"/>
        <v>4.3686136069689997E-2</v>
      </c>
      <c r="EN3246" s="304">
        <f t="shared" si="1437"/>
        <v>0.35718037608992542</v>
      </c>
      <c r="EO3246" s="77">
        <f t="shared" si="1438"/>
        <v>3.1553442363100578E-2</v>
      </c>
      <c r="EP3246" s="304">
        <f t="shared" si="1439"/>
        <v>0</v>
      </c>
      <c r="EQ3246" s="77" t="e">
        <f t="shared" si="1440"/>
        <v>#DIV/0!</v>
      </c>
      <c r="ER3246" s="77">
        <f t="shared" si="1441"/>
        <v>100</v>
      </c>
      <c r="ES3246" s="77">
        <f t="shared" si="1442"/>
        <v>0.60912654750810902</v>
      </c>
    </row>
    <row r="3247" spans="1:149" s="77" customFormat="1" x14ac:dyDescent="0.45">
      <c r="A3247" s="77" t="s">
        <v>4614</v>
      </c>
      <c r="B3247" s="178" t="s">
        <v>1022</v>
      </c>
      <c r="C3247" s="77" t="s">
        <v>3593</v>
      </c>
      <c r="D3247" s="77" t="s">
        <v>4249</v>
      </c>
      <c r="E3247" s="77" t="s">
        <v>637</v>
      </c>
      <c r="F3247" s="77" t="s">
        <v>4656</v>
      </c>
      <c r="G3247" s="77" t="s">
        <v>3380</v>
      </c>
      <c r="H3247" s="77" t="s">
        <v>1372</v>
      </c>
      <c r="I3247" s="77" t="s">
        <v>4728</v>
      </c>
      <c r="J3247" s="304">
        <v>500</v>
      </c>
      <c r="L3247" s="304">
        <v>1200</v>
      </c>
      <c r="N3247" s="77" t="s">
        <v>722</v>
      </c>
      <c r="O3247" s="77" t="s">
        <v>4713</v>
      </c>
      <c r="P3247" s="87" t="s">
        <v>1374</v>
      </c>
      <c r="Q3247" s="125"/>
      <c r="R3247" s="241">
        <v>1.9264979027217368</v>
      </c>
      <c r="S3247" s="240">
        <v>-5.66</v>
      </c>
      <c r="AA3247" s="168">
        <v>0.56000000000000005</v>
      </c>
      <c r="AB3247" s="168"/>
      <c r="AC3247" s="168">
        <f t="shared" si="1443"/>
        <v>0.43999999999999995</v>
      </c>
      <c r="AE3247" s="327"/>
      <c r="AG3247" s="168"/>
      <c r="AQ3247" s="178" t="s">
        <v>824</v>
      </c>
      <c r="AR3247" s="66">
        <v>1.2050000000000001</v>
      </c>
      <c r="AS3247" s="66">
        <v>3.524</v>
      </c>
      <c r="AU3247" s="276">
        <v>2800.0000000000005</v>
      </c>
      <c r="AV3247" s="276">
        <v>2199.9999999999995</v>
      </c>
      <c r="AW3247" s="276">
        <v>3374.0000000000009</v>
      </c>
      <c r="AX3247" s="95">
        <v>17.75518031116118</v>
      </c>
      <c r="AY3247" s="276">
        <v>7752.7999999999984</v>
      </c>
      <c r="AZ3247" s="95">
        <v>83.500211433504745</v>
      </c>
      <c r="BA3247" s="178"/>
      <c r="BB3247" s="98" t="s">
        <v>722</v>
      </c>
      <c r="BC3247" s="178" t="s">
        <v>1126</v>
      </c>
      <c r="BD3247" s="267">
        <v>50.48</v>
      </c>
      <c r="BE3247" s="77">
        <v>0.22</v>
      </c>
      <c r="BF3247" s="238">
        <v>2.88</v>
      </c>
      <c r="BG3247" s="77">
        <v>0.06</v>
      </c>
      <c r="BH3247" s="246">
        <v>14.62</v>
      </c>
      <c r="BI3247" s="77">
        <v>0.14000000000000001</v>
      </c>
      <c r="BN3247" s="244">
        <v>11.92</v>
      </c>
      <c r="BO3247" s="77">
        <v>0.04</v>
      </c>
      <c r="BP3247" s="246">
        <v>0.04</v>
      </c>
      <c r="BQ3247" s="77">
        <v>0.06</v>
      </c>
      <c r="BR3247" s="238">
        <v>6.15</v>
      </c>
      <c r="BS3247" s="77">
        <v>0.33</v>
      </c>
      <c r="BX3247" s="244">
        <v>10.89</v>
      </c>
      <c r="BY3247" s="77">
        <v>7.0000000000000007E-2</v>
      </c>
      <c r="BZ3247" s="244">
        <v>2.88</v>
      </c>
      <c r="CA3247" s="77">
        <v>0.03</v>
      </c>
      <c r="CB3247" s="244">
        <v>0.36</v>
      </c>
      <c r="CC3247" s="77">
        <v>0.04</v>
      </c>
      <c r="CD3247" s="96"/>
      <c r="DH3247" s="238">
        <v>100.23</v>
      </c>
      <c r="DI3247" s="77">
        <v>0.19</v>
      </c>
      <c r="DJ3247" s="96">
        <f t="shared" si="1445"/>
        <v>0</v>
      </c>
      <c r="DL3247" s="77" t="s">
        <v>4680</v>
      </c>
      <c r="DO3247" s="348">
        <v>2.82</v>
      </c>
      <c r="DP3247" s="96">
        <v>0.1</v>
      </c>
      <c r="DQ3247" s="348">
        <f t="shared" si="1444"/>
        <v>0.41549999999999998</v>
      </c>
      <c r="DS3247" s="246">
        <v>4155</v>
      </c>
      <c r="DT3247" s="77">
        <v>308</v>
      </c>
      <c r="DU3247" s="96"/>
      <c r="DW3247" s="178"/>
      <c r="DX3247" s="304">
        <f t="shared" si="1421"/>
        <v>50.364162426419234</v>
      </c>
      <c r="DY3247" s="77">
        <f t="shared" si="1422"/>
        <v>0.23935975033128248</v>
      </c>
      <c r="DZ3247" s="304">
        <f t="shared" si="1423"/>
        <v>2.8733912002394493</v>
      </c>
      <c r="EA3247" s="77">
        <f t="shared" si="1424"/>
        <v>6.0109615240832664E-2</v>
      </c>
      <c r="EB3247" s="304">
        <f t="shared" si="1425"/>
        <v>14.586451162326647</v>
      </c>
      <c r="EC3247" s="77">
        <f t="shared" si="1426"/>
        <v>0.14238928729848763</v>
      </c>
      <c r="ED3247" s="304">
        <f t="shared" si="1427"/>
        <v>11.892646912102164</v>
      </c>
      <c r="EE3247" s="77">
        <f t="shared" si="1428"/>
        <v>4.5835633022999402E-2</v>
      </c>
      <c r="EF3247" s="304">
        <f t="shared" si="1429"/>
        <v>3.9908211114436792E-2</v>
      </c>
      <c r="EG3247" s="77">
        <f t="shared" si="1430"/>
        <v>5.9862364474371349E-2</v>
      </c>
      <c r="EH3247" s="304">
        <f t="shared" si="1431"/>
        <v>6.1358874588446577</v>
      </c>
      <c r="EI3247" s="77">
        <f t="shared" si="1432"/>
        <v>0.32944813432801984</v>
      </c>
      <c r="EJ3247" s="304">
        <f t="shared" si="1433"/>
        <v>10.865010475905418</v>
      </c>
      <c r="EK3247" s="77">
        <f t="shared" si="1434"/>
        <v>7.2813040515004882E-2</v>
      </c>
      <c r="EL3247" s="304">
        <f t="shared" si="1435"/>
        <v>2.8733912002394493</v>
      </c>
      <c r="EM3247" s="77">
        <f t="shared" si="1436"/>
        <v>3.0422740284658745E-2</v>
      </c>
      <c r="EN3247" s="304">
        <f t="shared" si="1437"/>
        <v>0.35917390002993116</v>
      </c>
      <c r="EO3247" s="77">
        <f t="shared" si="1438"/>
        <v>3.9914018724195734E-2</v>
      </c>
      <c r="EP3247" s="304">
        <f t="shared" si="1439"/>
        <v>0</v>
      </c>
      <c r="EQ3247" s="77" t="e">
        <f t="shared" si="1440"/>
        <v>#DIV/0!</v>
      </c>
      <c r="ER3247" s="77">
        <f t="shared" si="1441"/>
        <v>100</v>
      </c>
      <c r="ES3247" s="77">
        <f t="shared" si="1442"/>
        <v>0.26808398368840475</v>
      </c>
    </row>
    <row r="3248" spans="1:149" s="77" customFormat="1" x14ac:dyDescent="0.45">
      <c r="A3248" s="77" t="s">
        <v>4614</v>
      </c>
      <c r="B3248" s="178" t="s">
        <v>1022</v>
      </c>
      <c r="C3248" s="77" t="s">
        <v>3593</v>
      </c>
      <c r="D3248" s="77" t="s">
        <v>4249</v>
      </c>
      <c r="E3248" s="77" t="s">
        <v>637</v>
      </c>
      <c r="F3248" s="77" t="s">
        <v>4657</v>
      </c>
      <c r="G3248" s="77" t="s">
        <v>3380</v>
      </c>
      <c r="H3248" s="77" t="s">
        <v>1372</v>
      </c>
      <c r="I3248" s="77" t="s">
        <v>4728</v>
      </c>
      <c r="J3248" s="304">
        <v>500</v>
      </c>
      <c r="L3248" s="304">
        <v>1200</v>
      </c>
      <c r="N3248" s="77" t="s">
        <v>748</v>
      </c>
      <c r="O3248" s="77" t="s">
        <v>3454</v>
      </c>
      <c r="P3248" s="87" t="s">
        <v>1374</v>
      </c>
      <c r="Q3248" s="125"/>
      <c r="R3248" s="241"/>
      <c r="S3248" s="240"/>
      <c r="AA3248" s="168">
        <v>0</v>
      </c>
      <c r="AB3248" s="168"/>
      <c r="AC3248" s="168">
        <f t="shared" si="1443"/>
        <v>1</v>
      </c>
      <c r="AE3248" s="327"/>
      <c r="AG3248" s="168"/>
      <c r="AQ3248" s="178" t="s">
        <v>824</v>
      </c>
      <c r="AR3248" s="66">
        <v>1.1830000000000001</v>
      </c>
      <c r="AS3248" s="66">
        <v>3.3759999999999999</v>
      </c>
      <c r="AU3248" s="276">
        <v>0</v>
      </c>
      <c r="AV3248" s="276">
        <v>5000</v>
      </c>
      <c r="AW3248" s="276">
        <v>0</v>
      </c>
      <c r="AX3248" s="95"/>
      <c r="AY3248" s="276">
        <v>16880</v>
      </c>
      <c r="AZ3248" s="95">
        <v>181.80316388886084</v>
      </c>
      <c r="BA3248" s="178"/>
      <c r="BB3248" s="98" t="s">
        <v>722</v>
      </c>
      <c r="BC3248" s="178" t="s">
        <v>1126</v>
      </c>
      <c r="BD3248" s="267"/>
      <c r="BF3248" s="238"/>
      <c r="BH3248" s="246"/>
      <c r="BN3248" s="244"/>
      <c r="BP3248" s="246"/>
      <c r="BR3248" s="238"/>
      <c r="BX3248" s="244"/>
      <c r="BZ3248" s="244"/>
      <c r="CB3248" s="244"/>
      <c r="CD3248" s="96"/>
      <c r="DH3248" s="238"/>
      <c r="DJ3248" s="96">
        <f t="shared" si="1445"/>
        <v>0</v>
      </c>
      <c r="DL3248" s="77" t="s">
        <v>4680</v>
      </c>
      <c r="DO3248" s="348">
        <v>1.18</v>
      </c>
      <c r="DP3248" s="96">
        <v>0.1</v>
      </c>
      <c r="DQ3248" s="348">
        <f t="shared" si="1444"/>
        <v>0.43840000000000001</v>
      </c>
      <c r="DS3248" s="246">
        <v>4384</v>
      </c>
      <c r="DT3248" s="77">
        <v>228</v>
      </c>
      <c r="DU3248" s="96"/>
      <c r="DW3248" s="178"/>
      <c r="DX3248" s="304" t="e">
        <f t="shared" si="1421"/>
        <v>#DIV/0!</v>
      </c>
      <c r="DY3248" s="77" t="e">
        <f t="shared" si="1422"/>
        <v>#DIV/0!</v>
      </c>
      <c r="DZ3248" s="304" t="e">
        <f t="shared" si="1423"/>
        <v>#DIV/0!</v>
      </c>
      <c r="EA3248" s="77" t="e">
        <f t="shared" si="1424"/>
        <v>#DIV/0!</v>
      </c>
      <c r="EB3248" s="304" t="e">
        <f t="shared" si="1425"/>
        <v>#DIV/0!</v>
      </c>
      <c r="EC3248" s="77" t="e">
        <f t="shared" si="1426"/>
        <v>#DIV/0!</v>
      </c>
      <c r="ED3248" s="304" t="e">
        <f t="shared" si="1427"/>
        <v>#DIV/0!</v>
      </c>
      <c r="EE3248" s="77" t="e">
        <f t="shared" si="1428"/>
        <v>#DIV/0!</v>
      </c>
      <c r="EF3248" s="304" t="e">
        <f t="shared" si="1429"/>
        <v>#DIV/0!</v>
      </c>
      <c r="EG3248" s="77" t="e">
        <f t="shared" si="1430"/>
        <v>#DIV/0!</v>
      </c>
      <c r="EH3248" s="304" t="e">
        <f t="shared" si="1431"/>
        <v>#DIV/0!</v>
      </c>
      <c r="EI3248" s="77" t="e">
        <f t="shared" si="1432"/>
        <v>#DIV/0!</v>
      </c>
      <c r="EJ3248" s="304" t="e">
        <f t="shared" si="1433"/>
        <v>#DIV/0!</v>
      </c>
      <c r="EK3248" s="77" t="e">
        <f t="shared" si="1434"/>
        <v>#DIV/0!</v>
      </c>
      <c r="EL3248" s="304" t="e">
        <f t="shared" si="1435"/>
        <v>#DIV/0!</v>
      </c>
      <c r="EM3248" s="77" t="e">
        <f t="shared" si="1436"/>
        <v>#DIV/0!</v>
      </c>
      <c r="EN3248" s="304" t="e">
        <f t="shared" si="1437"/>
        <v>#DIV/0!</v>
      </c>
      <c r="EO3248" s="77" t="e">
        <f t="shared" si="1438"/>
        <v>#DIV/0!</v>
      </c>
      <c r="EP3248" s="304" t="e">
        <f t="shared" si="1439"/>
        <v>#DIV/0!</v>
      </c>
      <c r="EQ3248" s="77" t="e">
        <f t="shared" si="1440"/>
        <v>#DIV/0!</v>
      </c>
      <c r="ER3248" s="77" t="e">
        <f t="shared" si="1441"/>
        <v>#DIV/0!</v>
      </c>
      <c r="ES3248" s="77" t="e">
        <f t="shared" si="1442"/>
        <v>#DIV/0!</v>
      </c>
    </row>
    <row r="3249" spans="1:149" s="77" customFormat="1" x14ac:dyDescent="0.45">
      <c r="A3249" s="77" t="s">
        <v>4614</v>
      </c>
      <c r="B3249" s="178" t="s">
        <v>1022</v>
      </c>
      <c r="C3249" s="77" t="s">
        <v>3593</v>
      </c>
      <c r="D3249" s="77" t="s">
        <v>4632</v>
      </c>
      <c r="E3249" s="77" t="s">
        <v>637</v>
      </c>
      <c r="F3249" s="77" t="s">
        <v>4658</v>
      </c>
      <c r="G3249" s="77" t="s">
        <v>3380</v>
      </c>
      <c r="H3249" s="77" t="s">
        <v>1372</v>
      </c>
      <c r="I3249" s="77" t="s">
        <v>4728</v>
      </c>
      <c r="J3249" s="304">
        <v>300</v>
      </c>
      <c r="L3249" s="304">
        <v>1250</v>
      </c>
      <c r="N3249" s="77" t="s">
        <v>722</v>
      </c>
      <c r="O3249" s="77" t="s">
        <v>4714</v>
      </c>
      <c r="P3249" s="87" t="s">
        <v>1374</v>
      </c>
      <c r="Q3249" s="125"/>
      <c r="R3249" s="241">
        <v>0.42273121999926033</v>
      </c>
      <c r="S3249" s="240">
        <v>-6.68</v>
      </c>
      <c r="AA3249" s="168">
        <v>0</v>
      </c>
      <c r="AB3249" s="168"/>
      <c r="AC3249" s="168">
        <f t="shared" si="1443"/>
        <v>1</v>
      </c>
      <c r="AE3249" s="327"/>
      <c r="AG3249" s="168"/>
      <c r="AQ3249" s="178" t="s">
        <v>824</v>
      </c>
      <c r="AR3249" s="66">
        <v>1.0629999999999999</v>
      </c>
      <c r="AS3249" s="66">
        <v>1.9930000000000001</v>
      </c>
      <c r="AU3249" s="276">
        <v>0</v>
      </c>
      <c r="AV3249" s="276">
        <v>3000</v>
      </c>
      <c r="AW3249" s="276">
        <v>0</v>
      </c>
      <c r="AX3249" s="95"/>
      <c r="AY3249" s="276">
        <v>5979</v>
      </c>
      <c r="AZ3249" s="95">
        <v>71.858636919997309</v>
      </c>
      <c r="BA3249" s="178"/>
      <c r="BB3249" s="98" t="s">
        <v>722</v>
      </c>
      <c r="BC3249" s="178" t="s">
        <v>1126</v>
      </c>
      <c r="BD3249" s="267">
        <v>53.55</v>
      </c>
      <c r="BE3249" s="77">
        <v>0.42</v>
      </c>
      <c r="BF3249" s="238">
        <v>2.7</v>
      </c>
      <c r="BG3249" s="77">
        <v>0.12</v>
      </c>
      <c r="BH3249" s="246">
        <v>15.74</v>
      </c>
      <c r="BI3249" s="77">
        <v>0.28999999999999998</v>
      </c>
      <c r="BN3249" s="244">
        <v>8.9700000000000006</v>
      </c>
      <c r="BO3249" s="77">
        <v>0.32</v>
      </c>
      <c r="BP3249" s="246">
        <v>0.01</v>
      </c>
      <c r="BQ3249" s="77">
        <v>0.01</v>
      </c>
      <c r="BR3249" s="238">
        <v>5.52</v>
      </c>
      <c r="BS3249" s="77">
        <v>0.06</v>
      </c>
      <c r="BX3249" s="244">
        <v>9.68</v>
      </c>
      <c r="BY3249" s="77">
        <v>0.36</v>
      </c>
      <c r="BZ3249" s="244">
        <v>3.57</v>
      </c>
      <c r="CA3249" s="77">
        <v>0.41</v>
      </c>
      <c r="CB3249" s="244">
        <v>1.1000000000000001</v>
      </c>
      <c r="CC3249" s="77">
        <v>0.06</v>
      </c>
      <c r="CD3249" s="96"/>
      <c r="DH3249" s="238">
        <v>100.85</v>
      </c>
      <c r="DI3249" s="77">
        <v>0.49</v>
      </c>
      <c r="DJ3249" s="96">
        <f t="shared" si="1445"/>
        <v>0</v>
      </c>
      <c r="DL3249" s="77" t="s">
        <v>4680</v>
      </c>
      <c r="DO3249" s="348"/>
      <c r="DP3249" s="96"/>
      <c r="DQ3249" s="348">
        <f t="shared" si="1444"/>
        <v>0.17419999999999999</v>
      </c>
      <c r="DS3249" s="246">
        <v>1742</v>
      </c>
      <c r="DT3249" s="77">
        <v>204</v>
      </c>
      <c r="DU3249" s="96"/>
      <c r="DW3249" s="178"/>
      <c r="DX3249" s="304">
        <f t="shared" si="1421"/>
        <v>53.098661378284582</v>
      </c>
      <c r="DY3249" s="77">
        <f t="shared" si="1422"/>
        <v>0.48989602470644195</v>
      </c>
      <c r="DZ3249" s="304">
        <f t="shared" si="1423"/>
        <v>2.6772434308378781</v>
      </c>
      <c r="EA3249" s="77">
        <f t="shared" si="1424"/>
        <v>0.11969750341100123</v>
      </c>
      <c r="EB3249" s="304">
        <f t="shared" si="1425"/>
        <v>15.607337630143778</v>
      </c>
      <c r="EC3249" s="77">
        <f t="shared" si="1426"/>
        <v>0.29738648859778627</v>
      </c>
      <c r="ED3249" s="304">
        <f t="shared" si="1427"/>
        <v>8.8943976202280624</v>
      </c>
      <c r="EE3249" s="77">
        <f t="shared" si="1428"/>
        <v>0.32023226172791874</v>
      </c>
      <c r="EF3249" s="304">
        <f t="shared" si="1429"/>
        <v>9.91571641051066E-3</v>
      </c>
      <c r="EG3249" s="77">
        <f t="shared" si="1430"/>
        <v>9.9158334498586354E-3</v>
      </c>
      <c r="EH3249" s="304">
        <f t="shared" si="1431"/>
        <v>5.4734754586018841</v>
      </c>
      <c r="EI3249" s="77">
        <f t="shared" si="1432"/>
        <v>6.5167563789224808E-2</v>
      </c>
      <c r="EJ3249" s="304">
        <f t="shared" si="1433"/>
        <v>9.5984134853743193</v>
      </c>
      <c r="EK3249" s="77">
        <f t="shared" si="1434"/>
        <v>0.35999927172406454</v>
      </c>
      <c r="EL3249" s="304">
        <f t="shared" si="1435"/>
        <v>3.5399107585523053</v>
      </c>
      <c r="EM3249" s="77">
        <f t="shared" si="1436"/>
        <v>0.40690803057095321</v>
      </c>
      <c r="EN3249" s="304">
        <f t="shared" si="1437"/>
        <v>1.0907288051561725</v>
      </c>
      <c r="EO3249" s="77">
        <f t="shared" si="1438"/>
        <v>5.9729862855681909E-2</v>
      </c>
      <c r="EP3249" s="304">
        <f t="shared" si="1439"/>
        <v>0</v>
      </c>
      <c r="EQ3249" s="77" t="e">
        <f t="shared" si="1440"/>
        <v>#DIV/0!</v>
      </c>
      <c r="ER3249" s="77">
        <f t="shared" si="1441"/>
        <v>100</v>
      </c>
      <c r="ES3249" s="77">
        <f t="shared" si="1442"/>
        <v>0.68712409079109227</v>
      </c>
    </row>
    <row r="3250" spans="1:149" s="77" customFormat="1" x14ac:dyDescent="0.45">
      <c r="A3250" s="77" t="s">
        <v>4614</v>
      </c>
      <c r="B3250" s="178" t="s">
        <v>1022</v>
      </c>
      <c r="C3250" s="77" t="s">
        <v>3593</v>
      </c>
      <c r="D3250" s="77" t="s">
        <v>4632</v>
      </c>
      <c r="E3250" s="77" t="s">
        <v>637</v>
      </c>
      <c r="F3250" s="77" t="s">
        <v>4659</v>
      </c>
      <c r="G3250" s="77" t="s">
        <v>3380</v>
      </c>
      <c r="H3250" s="77" t="s">
        <v>1372</v>
      </c>
      <c r="I3250" s="77" t="s">
        <v>4728</v>
      </c>
      <c r="J3250" s="304">
        <v>500</v>
      </c>
      <c r="L3250" s="304">
        <v>1150</v>
      </c>
      <c r="N3250" s="77" t="s">
        <v>748</v>
      </c>
      <c r="O3250" s="77" t="s">
        <v>3454</v>
      </c>
      <c r="P3250" s="87" t="s">
        <v>1374</v>
      </c>
      <c r="Q3250" s="125"/>
      <c r="R3250" s="241"/>
      <c r="S3250" s="240"/>
      <c r="AA3250" s="168">
        <v>1</v>
      </c>
      <c r="AB3250" s="168"/>
      <c r="AC3250" s="168">
        <f t="shared" si="1443"/>
        <v>0</v>
      </c>
      <c r="AE3250" s="327"/>
      <c r="AG3250" s="168"/>
      <c r="AQ3250" s="178" t="s">
        <v>824</v>
      </c>
      <c r="AR3250" s="66">
        <v>1.161</v>
      </c>
      <c r="AS3250" s="66"/>
      <c r="AU3250" s="276">
        <v>5000</v>
      </c>
      <c r="AV3250" s="276">
        <v>0</v>
      </c>
      <c r="AW3250" s="276">
        <v>5805</v>
      </c>
      <c r="AX3250" s="95"/>
      <c r="AY3250" s="276">
        <v>0</v>
      </c>
      <c r="AZ3250" s="95"/>
      <c r="BA3250" s="178"/>
      <c r="BB3250" s="98" t="s">
        <v>722</v>
      </c>
      <c r="BC3250" s="178" t="s">
        <v>1126</v>
      </c>
      <c r="BD3250" s="267"/>
      <c r="BF3250" s="238"/>
      <c r="BH3250" s="246"/>
      <c r="BN3250" s="244"/>
      <c r="BP3250" s="246"/>
      <c r="BR3250" s="238"/>
      <c r="BX3250" s="244"/>
      <c r="BZ3250" s="244"/>
      <c r="CB3250" s="244"/>
      <c r="CD3250" s="96"/>
      <c r="DH3250" s="238"/>
      <c r="DJ3250" s="96">
        <f t="shared" si="1445"/>
        <v>0</v>
      </c>
      <c r="DL3250" s="77" t="s">
        <v>4680</v>
      </c>
      <c r="DO3250" s="348">
        <v>9.5399999999999991</v>
      </c>
      <c r="DP3250" s="96">
        <v>0.48</v>
      </c>
      <c r="DQ3250" s="348">
        <f t="shared" si="1444"/>
        <v>0</v>
      </c>
      <c r="DS3250" s="246">
        <v>0</v>
      </c>
      <c r="DU3250" s="96"/>
      <c r="DW3250" s="178"/>
      <c r="DX3250" s="304" t="e">
        <f t="shared" si="1421"/>
        <v>#DIV/0!</v>
      </c>
      <c r="DY3250" s="77" t="e">
        <f t="shared" si="1422"/>
        <v>#DIV/0!</v>
      </c>
      <c r="DZ3250" s="304" t="e">
        <f t="shared" si="1423"/>
        <v>#DIV/0!</v>
      </c>
      <c r="EA3250" s="77" t="e">
        <f t="shared" si="1424"/>
        <v>#DIV/0!</v>
      </c>
      <c r="EB3250" s="304" t="e">
        <f t="shared" si="1425"/>
        <v>#DIV/0!</v>
      </c>
      <c r="EC3250" s="77" t="e">
        <f t="shared" si="1426"/>
        <v>#DIV/0!</v>
      </c>
      <c r="ED3250" s="304" t="e">
        <f t="shared" si="1427"/>
        <v>#DIV/0!</v>
      </c>
      <c r="EE3250" s="77" t="e">
        <f t="shared" si="1428"/>
        <v>#DIV/0!</v>
      </c>
      <c r="EF3250" s="304" t="e">
        <f t="shared" si="1429"/>
        <v>#DIV/0!</v>
      </c>
      <c r="EG3250" s="77" t="e">
        <f t="shared" si="1430"/>
        <v>#DIV/0!</v>
      </c>
      <c r="EH3250" s="304" t="e">
        <f t="shared" si="1431"/>
        <v>#DIV/0!</v>
      </c>
      <c r="EI3250" s="77" t="e">
        <f t="shared" si="1432"/>
        <v>#DIV/0!</v>
      </c>
      <c r="EJ3250" s="304" t="e">
        <f t="shared" si="1433"/>
        <v>#DIV/0!</v>
      </c>
      <c r="EK3250" s="77" t="e">
        <f t="shared" si="1434"/>
        <v>#DIV/0!</v>
      </c>
      <c r="EL3250" s="304" t="e">
        <f t="shared" si="1435"/>
        <v>#DIV/0!</v>
      </c>
      <c r="EM3250" s="77" t="e">
        <f t="shared" si="1436"/>
        <v>#DIV/0!</v>
      </c>
      <c r="EN3250" s="304" t="e">
        <f t="shared" si="1437"/>
        <v>#DIV/0!</v>
      </c>
      <c r="EO3250" s="77" t="e">
        <f t="shared" si="1438"/>
        <v>#DIV/0!</v>
      </c>
      <c r="EP3250" s="304" t="e">
        <f t="shared" si="1439"/>
        <v>#DIV/0!</v>
      </c>
      <c r="EQ3250" s="77" t="e">
        <f t="shared" si="1440"/>
        <v>#DIV/0!</v>
      </c>
      <c r="ER3250" s="77" t="e">
        <f t="shared" si="1441"/>
        <v>#DIV/0!</v>
      </c>
      <c r="ES3250" s="77" t="e">
        <f t="shared" si="1442"/>
        <v>#DIV/0!</v>
      </c>
    </row>
    <row r="3251" spans="1:149" s="77" customFormat="1" x14ac:dyDescent="0.45">
      <c r="A3251" s="77" t="s">
        <v>4614</v>
      </c>
      <c r="B3251" s="178" t="s">
        <v>1022</v>
      </c>
      <c r="C3251" s="77" t="s">
        <v>3593</v>
      </c>
      <c r="D3251" s="77" t="s">
        <v>4632</v>
      </c>
      <c r="E3251" s="77" t="s">
        <v>637</v>
      </c>
      <c r="F3251" s="77" t="s">
        <v>4660</v>
      </c>
      <c r="G3251" s="77" t="s">
        <v>3380</v>
      </c>
      <c r="H3251" s="77" t="s">
        <v>1372</v>
      </c>
      <c r="I3251" s="77" t="s">
        <v>4728</v>
      </c>
      <c r="J3251" s="304">
        <v>500</v>
      </c>
      <c r="L3251" s="304">
        <v>1200</v>
      </c>
      <c r="N3251" s="77" t="s">
        <v>722</v>
      </c>
      <c r="O3251" s="77" t="s">
        <v>4715</v>
      </c>
      <c r="P3251" s="87" t="s">
        <v>1374</v>
      </c>
      <c r="Q3251" s="125"/>
      <c r="R3251" s="241">
        <v>2.9864979027217373</v>
      </c>
      <c r="S3251" s="240">
        <v>-4.5999999999999996</v>
      </c>
      <c r="AA3251" s="168">
        <v>0.99</v>
      </c>
      <c r="AB3251" s="168"/>
      <c r="AC3251" s="168">
        <f t="shared" si="1443"/>
        <v>1.0000000000000009E-2</v>
      </c>
      <c r="AE3251" s="327"/>
      <c r="AG3251" s="168"/>
      <c r="AQ3251" s="178"/>
      <c r="AR3251" s="66">
        <v>1.1830000000000001</v>
      </c>
      <c r="AS3251" s="66">
        <v>3.694</v>
      </c>
      <c r="AU3251" s="276">
        <v>4950</v>
      </c>
      <c r="AV3251" s="276">
        <v>50.000000000000043</v>
      </c>
      <c r="AW3251" s="276">
        <v>5855.85</v>
      </c>
      <c r="AX3251" s="95">
        <v>30.005700854950721</v>
      </c>
      <c r="AY3251" s="276">
        <v>184.70000000000016</v>
      </c>
      <c r="AZ3251" s="95">
        <v>1.9892798797554874</v>
      </c>
      <c r="BA3251" s="178"/>
      <c r="BB3251" s="98" t="s">
        <v>722</v>
      </c>
      <c r="BC3251" s="178" t="s">
        <v>1126</v>
      </c>
      <c r="BD3251" s="267">
        <v>45.02</v>
      </c>
      <c r="BE3251" s="77">
        <v>0.32</v>
      </c>
      <c r="BF3251" s="238">
        <v>2.5</v>
      </c>
      <c r="BG3251" s="77">
        <v>0.09</v>
      </c>
      <c r="BH3251" s="246">
        <v>14.92</v>
      </c>
      <c r="BI3251" s="77">
        <v>0.23</v>
      </c>
      <c r="BN3251" s="244">
        <v>10.6</v>
      </c>
      <c r="BO3251" s="77">
        <v>0.4</v>
      </c>
      <c r="BP3251" s="246">
        <v>0.16</v>
      </c>
      <c r="BQ3251" s="77">
        <v>0.12</v>
      </c>
      <c r="BR3251" s="238">
        <v>5.25</v>
      </c>
      <c r="BS3251" s="77">
        <v>0.14000000000000001</v>
      </c>
      <c r="BX3251" s="244">
        <v>9.06</v>
      </c>
      <c r="BY3251" s="77">
        <v>0.22</v>
      </c>
      <c r="BZ3251" s="244">
        <v>2.5</v>
      </c>
      <c r="CA3251" s="77">
        <v>0.12</v>
      </c>
      <c r="CB3251" s="244">
        <v>0.97</v>
      </c>
      <c r="CC3251" s="77">
        <v>0.05</v>
      </c>
      <c r="CD3251" s="96"/>
      <c r="DH3251" s="238">
        <v>90.99</v>
      </c>
      <c r="DI3251" s="77">
        <v>0.69</v>
      </c>
      <c r="DJ3251" s="96">
        <f t="shared" si="1445"/>
        <v>9.0100000000000051</v>
      </c>
      <c r="DL3251" s="77" t="s">
        <v>4680</v>
      </c>
      <c r="DO3251" s="348">
        <v>7.96</v>
      </c>
      <c r="DP3251" s="96">
        <v>0.1</v>
      </c>
      <c r="DQ3251" s="348">
        <f t="shared" si="1444"/>
        <v>7.2900000000000006E-2</v>
      </c>
      <c r="DS3251" s="246">
        <v>729</v>
      </c>
      <c r="DT3251" s="77">
        <v>36</v>
      </c>
      <c r="DU3251" s="96"/>
      <c r="DW3251" s="178"/>
      <c r="DX3251" s="304">
        <f t="shared" si="1421"/>
        <v>49.477964611495771</v>
      </c>
      <c r="DY3251" s="77">
        <f t="shared" si="1422"/>
        <v>0.51425835093632777</v>
      </c>
      <c r="DZ3251" s="304">
        <f t="shared" si="1423"/>
        <v>2.7475546763380589</v>
      </c>
      <c r="EA3251" s="77">
        <f t="shared" si="1424"/>
        <v>0.10108259607581796</v>
      </c>
      <c r="EB3251" s="304">
        <f t="shared" si="1425"/>
        <v>16.397406308385538</v>
      </c>
      <c r="EC3251" s="77">
        <f t="shared" si="1426"/>
        <v>0.28170384386263275</v>
      </c>
      <c r="ED3251" s="304">
        <f t="shared" si="1427"/>
        <v>11.649631827673371</v>
      </c>
      <c r="EE3251" s="77">
        <f t="shared" si="1428"/>
        <v>0.44839734031653655</v>
      </c>
      <c r="EF3251" s="304">
        <f t="shared" si="1429"/>
        <v>0.17584349928563581</v>
      </c>
      <c r="EG3251" s="77">
        <f t="shared" si="1430"/>
        <v>0.13188936562695139</v>
      </c>
      <c r="EH3251" s="304">
        <f t="shared" si="1431"/>
        <v>5.7698648203099241</v>
      </c>
      <c r="EI3251" s="77">
        <f t="shared" si="1432"/>
        <v>0.15996338153913661</v>
      </c>
      <c r="EJ3251" s="304">
        <f t="shared" si="1433"/>
        <v>9.9571381470491271</v>
      </c>
      <c r="EK3251" s="77">
        <f t="shared" si="1434"/>
        <v>0.25330075828096266</v>
      </c>
      <c r="EL3251" s="304">
        <f t="shared" si="1435"/>
        <v>2.7475546763380589</v>
      </c>
      <c r="EM3251" s="77">
        <f t="shared" si="1436"/>
        <v>0.13351831478299089</v>
      </c>
      <c r="EN3251" s="304">
        <f t="shared" si="1437"/>
        <v>1.0660512144191669</v>
      </c>
      <c r="EO3251" s="77">
        <f t="shared" si="1438"/>
        <v>5.5542559354992027E-2</v>
      </c>
      <c r="EP3251" s="304">
        <f t="shared" si="1439"/>
        <v>0</v>
      </c>
      <c r="EQ3251" s="77" t="e">
        <f t="shared" si="1440"/>
        <v>#DIV/0!</v>
      </c>
      <c r="ER3251" s="77">
        <f t="shared" si="1441"/>
        <v>100</v>
      </c>
      <c r="ES3251" s="77">
        <f t="shared" si="1442"/>
        <v>1.0724336279123372</v>
      </c>
    </row>
    <row r="3252" spans="1:149" s="77" customFormat="1" x14ac:dyDescent="0.45">
      <c r="A3252" s="77" t="s">
        <v>4614</v>
      </c>
      <c r="B3252" s="178" t="s">
        <v>1022</v>
      </c>
      <c r="C3252" s="77" t="s">
        <v>3593</v>
      </c>
      <c r="D3252" s="77" t="s">
        <v>4632</v>
      </c>
      <c r="E3252" s="77" t="s">
        <v>637</v>
      </c>
      <c r="F3252" s="77" t="s">
        <v>4664</v>
      </c>
      <c r="G3252" s="77" t="s">
        <v>3380</v>
      </c>
      <c r="H3252" s="77" t="s">
        <v>1372</v>
      </c>
      <c r="I3252" s="77" t="s">
        <v>4728</v>
      </c>
      <c r="J3252" s="304">
        <v>500</v>
      </c>
      <c r="L3252" s="304">
        <v>1200</v>
      </c>
      <c r="N3252" s="77" t="s">
        <v>722</v>
      </c>
      <c r="O3252" s="77" t="s">
        <v>4716</v>
      </c>
      <c r="P3252" s="87" t="s">
        <v>1374</v>
      </c>
      <c r="Q3252" s="125"/>
      <c r="R3252" s="241">
        <v>2.916497902721737</v>
      </c>
      <c r="S3252" s="240">
        <v>-4.67</v>
      </c>
      <c r="AA3252" s="168">
        <v>0.97</v>
      </c>
      <c r="AB3252" s="168"/>
      <c r="AC3252" s="168">
        <f t="shared" si="1443"/>
        <v>3.0000000000000027E-2</v>
      </c>
      <c r="AE3252" s="327"/>
      <c r="AG3252" s="168"/>
      <c r="AQ3252" s="178" t="s">
        <v>824</v>
      </c>
      <c r="AR3252" s="66">
        <v>1.1830000000000001</v>
      </c>
      <c r="AS3252" s="66">
        <v>3.6920000000000002</v>
      </c>
      <c r="AU3252" s="276">
        <v>4850</v>
      </c>
      <c r="AV3252" s="276">
        <v>150.00000000000014</v>
      </c>
      <c r="AW3252" s="276">
        <v>5737.55</v>
      </c>
      <c r="AX3252" s="95">
        <v>29.405747055989838</v>
      </c>
      <c r="AY3252" s="276">
        <v>553.80000000000052</v>
      </c>
      <c r="AZ3252" s="95">
        <v>5.9646085403821818</v>
      </c>
      <c r="BA3252" s="178"/>
      <c r="BB3252" s="98" t="s">
        <v>722</v>
      </c>
      <c r="BC3252" s="178" t="s">
        <v>1126</v>
      </c>
      <c r="BD3252" s="267">
        <v>45.5</v>
      </c>
      <c r="BE3252" s="77">
        <v>0.34</v>
      </c>
      <c r="BF3252" s="238">
        <v>2.56</v>
      </c>
      <c r="BG3252" s="77">
        <v>0.08</v>
      </c>
      <c r="BH3252" s="246">
        <v>15.19</v>
      </c>
      <c r="BI3252" s="77">
        <v>0.24</v>
      </c>
      <c r="BN3252" s="244">
        <v>10.47</v>
      </c>
      <c r="BO3252" s="77">
        <v>0.5</v>
      </c>
      <c r="BP3252" s="246">
        <v>0.17</v>
      </c>
      <c r="BQ3252" s="77">
        <v>7.0000000000000007E-2</v>
      </c>
      <c r="BR3252" s="238">
        <v>5.24</v>
      </c>
      <c r="BS3252" s="77">
        <v>0.18</v>
      </c>
      <c r="BX3252" s="244">
        <v>8.9700000000000006</v>
      </c>
      <c r="BY3252" s="77">
        <v>0.31</v>
      </c>
      <c r="BZ3252" s="244">
        <v>2.46</v>
      </c>
      <c r="CA3252" s="77">
        <v>0.21</v>
      </c>
      <c r="CB3252" s="244">
        <v>0.98</v>
      </c>
      <c r="CC3252" s="77">
        <v>0.04</v>
      </c>
      <c r="CD3252" s="96"/>
      <c r="DH3252" s="238">
        <v>91.53</v>
      </c>
      <c r="DI3252" s="77">
        <v>0.72</v>
      </c>
      <c r="DJ3252" s="96">
        <f t="shared" si="1445"/>
        <v>8.4699999999999989</v>
      </c>
      <c r="DL3252" s="77" t="s">
        <v>4680</v>
      </c>
      <c r="DO3252" s="348">
        <v>7.45</v>
      </c>
      <c r="DP3252" s="96">
        <v>0.1</v>
      </c>
      <c r="DQ3252" s="348">
        <f t="shared" si="1444"/>
        <v>0.1336</v>
      </c>
      <c r="DS3252" s="246">
        <v>1336</v>
      </c>
      <c r="DT3252" s="77">
        <v>124</v>
      </c>
      <c r="DU3252" s="96"/>
      <c r="DW3252" s="178"/>
      <c r="DX3252" s="304">
        <f t="shared" si="1421"/>
        <v>49.710477439091008</v>
      </c>
      <c r="DY3252" s="77">
        <f t="shared" si="1422"/>
        <v>0.53934590490946821</v>
      </c>
      <c r="DZ3252" s="304">
        <f t="shared" si="1423"/>
        <v>2.7968971921774282</v>
      </c>
      <c r="EA3252" s="77">
        <f t="shared" si="1424"/>
        <v>9.0129583758089576E-2</v>
      </c>
      <c r="EB3252" s="304">
        <f t="shared" si="1425"/>
        <v>16.595651698896535</v>
      </c>
      <c r="EC3252" s="77">
        <f t="shared" si="1426"/>
        <v>0.29290930140064758</v>
      </c>
      <c r="ED3252" s="304">
        <f t="shared" si="1427"/>
        <v>11.438872500819404</v>
      </c>
      <c r="EE3252" s="77">
        <f t="shared" si="1428"/>
        <v>0.55363023363984554</v>
      </c>
      <c r="EF3252" s="304">
        <f t="shared" si="1429"/>
        <v>0.18573145416803236</v>
      </c>
      <c r="EG3252" s="77">
        <f t="shared" si="1430"/>
        <v>7.649161179379757E-2</v>
      </c>
      <c r="EH3252" s="304">
        <f t="shared" si="1431"/>
        <v>5.7248989402381731</v>
      </c>
      <c r="EI3252" s="77">
        <f t="shared" si="1432"/>
        <v>0.20174721117964903</v>
      </c>
      <c r="EJ3252" s="304">
        <f t="shared" si="1433"/>
        <v>9.8000655522779425</v>
      </c>
      <c r="EK3252" s="77">
        <f t="shared" si="1434"/>
        <v>0.34734938462137444</v>
      </c>
      <c r="EL3252" s="304">
        <f t="shared" si="1435"/>
        <v>2.6876433956079975</v>
      </c>
      <c r="EM3252" s="77">
        <f t="shared" si="1436"/>
        <v>0.23040499576991533</v>
      </c>
      <c r="EN3252" s="304">
        <f t="shared" si="1437"/>
        <v>1.0706872063804216</v>
      </c>
      <c r="EO3252" s="77">
        <f t="shared" si="1438"/>
        <v>4.4505709464352144E-2</v>
      </c>
      <c r="EP3252" s="304">
        <f t="shared" si="1439"/>
        <v>0</v>
      </c>
      <c r="EQ3252" s="77" t="e">
        <f t="shared" si="1440"/>
        <v>#DIV/0!</v>
      </c>
      <c r="ER3252" s="77">
        <f t="shared" si="1441"/>
        <v>100</v>
      </c>
      <c r="ES3252" s="77">
        <f t="shared" si="1442"/>
        <v>1.1124590461145289</v>
      </c>
    </row>
    <row r="3253" spans="1:149" s="77" customFormat="1" x14ac:dyDescent="0.45">
      <c r="A3253" s="77" t="s">
        <v>4614</v>
      </c>
      <c r="B3253" s="178" t="s">
        <v>1022</v>
      </c>
      <c r="C3253" s="77" t="s">
        <v>3593</v>
      </c>
      <c r="D3253" s="77" t="s">
        <v>4632</v>
      </c>
      <c r="E3253" s="77" t="s">
        <v>637</v>
      </c>
      <c r="F3253" s="77" t="s">
        <v>4663</v>
      </c>
      <c r="G3253" s="77" t="s">
        <v>3380</v>
      </c>
      <c r="H3253" s="77" t="s">
        <v>1372</v>
      </c>
      <c r="I3253" s="77" t="s">
        <v>4728</v>
      </c>
      <c r="J3253" s="304">
        <v>500</v>
      </c>
      <c r="L3253" s="304">
        <v>1200</v>
      </c>
      <c r="N3253" s="77" t="s">
        <v>722</v>
      </c>
      <c r="O3253" s="77" t="s">
        <v>4717</v>
      </c>
      <c r="P3253" s="87" t="s">
        <v>1374</v>
      </c>
      <c r="Q3253" s="125"/>
      <c r="R3253" s="241">
        <v>2.6164979027217372</v>
      </c>
      <c r="S3253" s="240">
        <v>-4.97</v>
      </c>
      <c r="AA3253" s="168">
        <v>0.85</v>
      </c>
      <c r="AB3253" s="168"/>
      <c r="AC3253" s="168">
        <f t="shared" si="1443"/>
        <v>0.15000000000000002</v>
      </c>
      <c r="AE3253" s="327"/>
      <c r="AG3253" s="168"/>
      <c r="AQ3253" s="178" t="s">
        <v>824</v>
      </c>
      <c r="AR3253" s="66">
        <v>1.1850000000000001</v>
      </c>
      <c r="AS3253" s="66">
        <v>3.66</v>
      </c>
      <c r="AU3253" s="276">
        <v>4250</v>
      </c>
      <c r="AV3253" s="276">
        <v>750.00000000000011</v>
      </c>
      <c r="AW3253" s="276">
        <v>5036.25</v>
      </c>
      <c r="AX3253" s="95">
        <v>25.917235947043931</v>
      </c>
      <c r="AY3253" s="276">
        <v>2745.0000000000005</v>
      </c>
      <c r="AZ3253" s="95">
        <v>29.56455479116843</v>
      </c>
      <c r="BA3253" s="178"/>
      <c r="BB3253" s="98" t="s">
        <v>722</v>
      </c>
      <c r="BC3253" s="178" t="s">
        <v>1126</v>
      </c>
      <c r="BD3253" s="267">
        <v>46.21</v>
      </c>
      <c r="BE3253" s="77">
        <v>0.44</v>
      </c>
      <c r="BF3253" s="238">
        <v>2.62</v>
      </c>
      <c r="BG3253" s="77">
        <v>0.09</v>
      </c>
      <c r="BH3253" s="246">
        <v>15.3</v>
      </c>
      <c r="BI3253" s="77">
        <v>0.27</v>
      </c>
      <c r="BN3253" s="244">
        <v>10.59</v>
      </c>
      <c r="BO3253" s="77">
        <v>0.43</v>
      </c>
      <c r="BP3253" s="246">
        <v>0.13</v>
      </c>
      <c r="BQ3253" s="77">
        <v>0.1</v>
      </c>
      <c r="BR3253" s="238">
        <v>5.42</v>
      </c>
      <c r="BS3253" s="77">
        <v>0.26</v>
      </c>
      <c r="BX3253" s="244">
        <v>9.17</v>
      </c>
      <c r="BY3253" s="77">
        <v>0.23</v>
      </c>
      <c r="BZ3253" s="244">
        <v>2.6</v>
      </c>
      <c r="CA3253" s="77">
        <v>0.18</v>
      </c>
      <c r="CB3253" s="244">
        <v>0.97</v>
      </c>
      <c r="CC3253" s="77">
        <v>0.04</v>
      </c>
      <c r="CD3253" s="96"/>
      <c r="DH3253" s="238">
        <v>93.01</v>
      </c>
      <c r="DI3253" s="77">
        <v>0.75</v>
      </c>
      <c r="DJ3253" s="96">
        <f t="shared" si="1445"/>
        <v>6.9899999999999949</v>
      </c>
      <c r="DL3253" s="77" t="s">
        <v>4680</v>
      </c>
      <c r="DO3253" s="348">
        <v>5.44</v>
      </c>
      <c r="DP3253" s="96">
        <v>0.1</v>
      </c>
      <c r="DQ3253" s="348">
        <f t="shared" si="1444"/>
        <v>0.24909999999999999</v>
      </c>
      <c r="DS3253" s="246">
        <v>2491</v>
      </c>
      <c r="DT3253" s="77">
        <v>101</v>
      </c>
      <c r="DU3253" s="96"/>
      <c r="DW3253" s="178"/>
      <c r="DX3253" s="304">
        <f t="shared" si="1421"/>
        <v>49.68282980324696</v>
      </c>
      <c r="DY3253" s="77">
        <f t="shared" si="1422"/>
        <v>0.61991377656279711</v>
      </c>
      <c r="DZ3253" s="304">
        <f t="shared" si="1423"/>
        <v>2.8169014084507045</v>
      </c>
      <c r="EA3253" s="77">
        <f t="shared" si="1424"/>
        <v>9.939406190419546E-2</v>
      </c>
      <c r="EB3253" s="304">
        <f t="shared" si="1425"/>
        <v>16.449844102784645</v>
      </c>
      <c r="EC3253" s="77">
        <f t="shared" si="1426"/>
        <v>0.3191613663988222</v>
      </c>
      <c r="ED3253" s="304">
        <f t="shared" si="1427"/>
        <v>11.385872486829372</v>
      </c>
      <c r="EE3253" s="77">
        <f t="shared" si="1428"/>
        <v>0.47134420279977546</v>
      </c>
      <c r="EF3253" s="304">
        <f t="shared" si="1429"/>
        <v>0.13976991721320287</v>
      </c>
      <c r="EG3253" s="77">
        <f t="shared" si="1430"/>
        <v>0.1075212280883085</v>
      </c>
      <c r="EH3253" s="304">
        <f t="shared" si="1431"/>
        <v>5.8273303945812271</v>
      </c>
      <c r="EI3253" s="77">
        <f t="shared" si="1432"/>
        <v>0.28346170215424249</v>
      </c>
      <c r="EJ3253" s="304">
        <f t="shared" si="1433"/>
        <v>9.8591549295774641</v>
      </c>
      <c r="EK3253" s="77">
        <f t="shared" si="1434"/>
        <v>0.25975057404528384</v>
      </c>
      <c r="EL3253" s="304">
        <f t="shared" si="1435"/>
        <v>2.7953983442640573</v>
      </c>
      <c r="EM3253" s="77">
        <f t="shared" si="1436"/>
        <v>0.19483589253371253</v>
      </c>
      <c r="EN3253" s="304">
        <f t="shared" si="1437"/>
        <v>1.0428986130523599</v>
      </c>
      <c r="EO3253" s="77">
        <f t="shared" si="1438"/>
        <v>4.3820633483095797E-2</v>
      </c>
      <c r="EP3253" s="304">
        <f t="shared" si="1439"/>
        <v>0</v>
      </c>
      <c r="EQ3253" s="77" t="e">
        <f t="shared" si="1440"/>
        <v>#DIV/0!</v>
      </c>
      <c r="ER3253" s="77">
        <f t="shared" si="1441"/>
        <v>100</v>
      </c>
      <c r="ES3253" s="77">
        <f t="shared" si="1442"/>
        <v>1.140372187700055</v>
      </c>
    </row>
    <row r="3254" spans="1:149" s="77" customFormat="1" x14ac:dyDescent="0.45">
      <c r="A3254" s="77" t="s">
        <v>4614</v>
      </c>
      <c r="B3254" s="178" t="s">
        <v>1022</v>
      </c>
      <c r="C3254" s="77" t="s">
        <v>3593</v>
      </c>
      <c r="D3254" s="77" t="s">
        <v>4632</v>
      </c>
      <c r="E3254" s="77" t="s">
        <v>637</v>
      </c>
      <c r="F3254" s="77" t="s">
        <v>4662</v>
      </c>
      <c r="G3254" s="77" t="s">
        <v>3380</v>
      </c>
      <c r="H3254" s="77" t="s">
        <v>1372</v>
      </c>
      <c r="I3254" s="77" t="s">
        <v>4728</v>
      </c>
      <c r="J3254" s="304">
        <v>500</v>
      </c>
      <c r="L3254" s="304">
        <v>1200</v>
      </c>
      <c r="N3254" s="77" t="s">
        <v>722</v>
      </c>
      <c r="O3254" s="77" t="s">
        <v>4718</v>
      </c>
      <c r="P3254" s="87" t="s">
        <v>1374</v>
      </c>
      <c r="Q3254" s="125"/>
      <c r="R3254" s="241">
        <v>2.0364979027217371</v>
      </c>
      <c r="S3254" s="240">
        <v>-5.55</v>
      </c>
      <c r="AA3254" s="168">
        <v>0.59</v>
      </c>
      <c r="AB3254" s="168"/>
      <c r="AC3254" s="168">
        <f t="shared" si="1443"/>
        <v>0.41000000000000003</v>
      </c>
      <c r="AE3254" s="327"/>
      <c r="AG3254" s="168"/>
      <c r="AQ3254" s="178" t="s">
        <v>824</v>
      </c>
      <c r="AR3254" s="66">
        <v>1.2010000000000001</v>
      </c>
      <c r="AS3254" s="66">
        <v>3.5390000000000001</v>
      </c>
      <c r="AU3254" s="276">
        <v>2950</v>
      </c>
      <c r="AV3254" s="276">
        <v>2050</v>
      </c>
      <c r="AW3254" s="276">
        <v>3542.9500000000003</v>
      </c>
      <c r="AX3254" s="95">
        <v>18.584998725643114</v>
      </c>
      <c r="AY3254" s="276">
        <v>7254.9500000000007</v>
      </c>
      <c r="AZ3254" s="95">
        <v>78.138202835040943</v>
      </c>
      <c r="BA3254" s="178"/>
      <c r="BB3254" s="98" t="s">
        <v>722</v>
      </c>
      <c r="BC3254" s="178" t="s">
        <v>1126</v>
      </c>
      <c r="BD3254" s="267">
        <v>46.91</v>
      </c>
      <c r="BE3254" s="77">
        <v>0.57999999999999996</v>
      </c>
      <c r="BF3254" s="238">
        <v>2.63</v>
      </c>
      <c r="BG3254" s="77">
        <v>0.1</v>
      </c>
      <c r="BH3254" s="246">
        <v>15.42</v>
      </c>
      <c r="BI3254" s="77">
        <v>0.37</v>
      </c>
      <c r="BN3254" s="244">
        <v>10.75</v>
      </c>
      <c r="BO3254" s="77">
        <v>0.38</v>
      </c>
      <c r="BP3254" s="246">
        <v>0.16</v>
      </c>
      <c r="BQ3254" s="77">
        <v>0.12</v>
      </c>
      <c r="BR3254" s="238">
        <v>5.65</v>
      </c>
      <c r="BS3254" s="77">
        <v>0.19</v>
      </c>
      <c r="BX3254" s="244">
        <v>9.16</v>
      </c>
      <c r="BY3254" s="77">
        <v>0.21</v>
      </c>
      <c r="BZ3254" s="244">
        <v>2.66</v>
      </c>
      <c r="CA3254" s="77">
        <v>0.14000000000000001</v>
      </c>
      <c r="CB3254" s="244">
        <v>1.01</v>
      </c>
      <c r="CC3254" s="77">
        <v>0.05</v>
      </c>
      <c r="CD3254" s="96"/>
      <c r="DH3254" s="238">
        <v>94.36</v>
      </c>
      <c r="DI3254" s="77">
        <v>1.22</v>
      </c>
      <c r="DJ3254" s="96">
        <f t="shared" si="1445"/>
        <v>5.6400000000000006</v>
      </c>
      <c r="DL3254" s="77" t="s">
        <v>4680</v>
      </c>
      <c r="DO3254" s="348">
        <v>3.15</v>
      </c>
      <c r="DP3254" s="96">
        <v>0.1</v>
      </c>
      <c r="DQ3254" s="348">
        <f t="shared" si="1444"/>
        <v>0.32390000000000002</v>
      </c>
      <c r="DS3254" s="246">
        <v>3239</v>
      </c>
      <c r="DT3254" s="77">
        <v>205</v>
      </c>
      <c r="DU3254" s="96"/>
      <c r="DW3254" s="178"/>
      <c r="DX3254" s="304">
        <f t="shared" si="1421"/>
        <v>49.713861805849938</v>
      </c>
      <c r="DY3254" s="77">
        <f t="shared" si="1422"/>
        <v>0.88935779273673987</v>
      </c>
      <c r="DZ3254" s="304">
        <f t="shared" si="1423"/>
        <v>2.7871979652395082</v>
      </c>
      <c r="EA3254" s="77">
        <f t="shared" si="1424"/>
        <v>0.11193640906041508</v>
      </c>
      <c r="EB3254" s="304">
        <f t="shared" si="1425"/>
        <v>16.341670199236965</v>
      </c>
      <c r="EC3254" s="77">
        <f t="shared" si="1426"/>
        <v>0.44541631667990833</v>
      </c>
      <c r="ED3254" s="304">
        <f t="shared" si="1427"/>
        <v>11.392539211530311</v>
      </c>
      <c r="EE3254" s="77">
        <f t="shared" si="1428"/>
        <v>0.42880535310849766</v>
      </c>
      <c r="EF3254" s="304">
        <f t="shared" si="1429"/>
        <v>0.16956337431114879</v>
      </c>
      <c r="EG3254" s="77">
        <f t="shared" si="1430"/>
        <v>0.12719142596959129</v>
      </c>
      <c r="EH3254" s="304">
        <f t="shared" si="1431"/>
        <v>5.9877066553624427</v>
      </c>
      <c r="EI3254" s="77">
        <f t="shared" si="1432"/>
        <v>0.21572604501841186</v>
      </c>
      <c r="EJ3254" s="304">
        <f t="shared" si="1433"/>
        <v>9.7075031793132691</v>
      </c>
      <c r="EK3254" s="77">
        <f t="shared" si="1434"/>
        <v>0.25550381925521604</v>
      </c>
      <c r="EL3254" s="304">
        <f t="shared" si="1435"/>
        <v>2.818991097922849</v>
      </c>
      <c r="EM3254" s="77">
        <f t="shared" si="1436"/>
        <v>0.15277911012168635</v>
      </c>
      <c r="EN3254" s="304">
        <f t="shared" si="1437"/>
        <v>1.0703688003391267</v>
      </c>
      <c r="EO3254" s="77">
        <f t="shared" si="1438"/>
        <v>5.4765914420558323E-2</v>
      </c>
      <c r="EP3254" s="304">
        <f t="shared" si="1439"/>
        <v>0</v>
      </c>
      <c r="EQ3254" s="77" t="e">
        <f t="shared" si="1440"/>
        <v>#DIV/0!</v>
      </c>
      <c r="ER3254" s="77">
        <f t="shared" si="1441"/>
        <v>100</v>
      </c>
      <c r="ES3254" s="77">
        <f t="shared" si="1442"/>
        <v>1.8284660301983637</v>
      </c>
    </row>
    <row r="3255" spans="1:149" s="77" customFormat="1" x14ac:dyDescent="0.45">
      <c r="A3255" s="77" t="s">
        <v>4614</v>
      </c>
      <c r="B3255" s="178" t="s">
        <v>1022</v>
      </c>
      <c r="C3255" s="77" t="s">
        <v>3593</v>
      </c>
      <c r="D3255" s="77" t="s">
        <v>4632</v>
      </c>
      <c r="E3255" s="77" t="s">
        <v>637</v>
      </c>
      <c r="F3255" s="77" t="s">
        <v>4661</v>
      </c>
      <c r="G3255" s="77" t="s">
        <v>3380</v>
      </c>
      <c r="H3255" s="77" t="s">
        <v>1372</v>
      </c>
      <c r="I3255" s="77" t="s">
        <v>4728</v>
      </c>
      <c r="J3255" s="304">
        <v>500</v>
      </c>
      <c r="L3255" s="304">
        <v>1200</v>
      </c>
      <c r="N3255" s="77" t="s">
        <v>722</v>
      </c>
      <c r="O3255" s="77" t="s">
        <v>4719</v>
      </c>
      <c r="P3255" s="87" t="s">
        <v>1374</v>
      </c>
      <c r="Q3255" s="125"/>
      <c r="R3255" s="241">
        <v>0.55649790272173671</v>
      </c>
      <c r="S3255" s="240">
        <v>-7.03</v>
      </c>
      <c r="AA3255" s="168">
        <v>0</v>
      </c>
      <c r="AB3255" s="168"/>
      <c r="AC3255" s="168">
        <f t="shared" si="1443"/>
        <v>1</v>
      </c>
      <c r="AE3255" s="327"/>
      <c r="AG3255" s="168"/>
      <c r="AQ3255" s="178" t="s">
        <v>824</v>
      </c>
      <c r="AR3255" s="66">
        <v>1.1830000000000001</v>
      </c>
      <c r="AS3255" s="66">
        <v>3.3759999999999999</v>
      </c>
      <c r="AU3255" s="276">
        <v>0</v>
      </c>
      <c r="AV3255" s="276">
        <v>5000</v>
      </c>
      <c r="AW3255" s="276">
        <v>0</v>
      </c>
      <c r="AX3255" s="95"/>
      <c r="AY3255" s="276">
        <v>16880</v>
      </c>
      <c r="AZ3255" s="95">
        <v>181.80316388886084</v>
      </c>
      <c r="BA3255" s="178"/>
      <c r="BB3255" s="98" t="s">
        <v>722</v>
      </c>
      <c r="BC3255" s="178" t="s">
        <v>1126</v>
      </c>
      <c r="BD3255" s="267">
        <v>49.41</v>
      </c>
      <c r="BE3255" s="77">
        <v>0.44</v>
      </c>
      <c r="BF3255" s="238">
        <v>2.77</v>
      </c>
      <c r="BG3255" s="77">
        <v>0.09</v>
      </c>
      <c r="BH3255" s="246">
        <v>16.41</v>
      </c>
      <c r="BI3255" s="77">
        <v>0.27</v>
      </c>
      <c r="BN3255" s="244">
        <v>9.64</v>
      </c>
      <c r="BO3255" s="77">
        <v>0.34</v>
      </c>
      <c r="BP3255" s="246">
        <v>0.13</v>
      </c>
      <c r="BQ3255" s="77">
        <v>0.1</v>
      </c>
      <c r="BR3255" s="238">
        <v>5.87</v>
      </c>
      <c r="BS3255" s="77">
        <v>0.17</v>
      </c>
      <c r="BX3255" s="244">
        <v>9.81</v>
      </c>
      <c r="BY3255" s="77">
        <v>0.33</v>
      </c>
      <c r="BZ3255" s="244">
        <v>3.02</v>
      </c>
      <c r="CA3255" s="77">
        <v>0.19</v>
      </c>
      <c r="CB3255" s="244">
        <v>1.1499999999999999</v>
      </c>
      <c r="CC3255" s="77">
        <v>0.1</v>
      </c>
      <c r="CD3255" s="96"/>
      <c r="DH3255" s="238">
        <v>98.21</v>
      </c>
      <c r="DI3255" s="77">
        <v>0.93</v>
      </c>
      <c r="DJ3255" s="96">
        <f t="shared" si="1445"/>
        <v>1.7900000000000063</v>
      </c>
      <c r="DL3255" s="77" t="s">
        <v>4680</v>
      </c>
      <c r="DO3255" s="348">
        <v>1.07</v>
      </c>
      <c r="DP3255" s="96">
        <v>0.1</v>
      </c>
      <c r="DQ3255" s="348">
        <f t="shared" si="1444"/>
        <v>0.31359999999999999</v>
      </c>
      <c r="DS3255" s="246">
        <v>3136</v>
      </c>
      <c r="DT3255" s="77">
        <v>200</v>
      </c>
      <c r="DU3255" s="96"/>
      <c r="DW3255" s="178"/>
      <c r="DX3255" s="304">
        <f t="shared" si="1421"/>
        <v>50.310559006211179</v>
      </c>
      <c r="DY3255" s="77">
        <f t="shared" si="1422"/>
        <v>0.65398300130815445</v>
      </c>
      <c r="DZ3255" s="304">
        <f t="shared" si="1423"/>
        <v>2.8204867121474395</v>
      </c>
      <c r="EA3255" s="77">
        <f t="shared" si="1424"/>
        <v>9.5453160841547147E-2</v>
      </c>
      <c r="EB3255" s="304">
        <f t="shared" si="1425"/>
        <v>16.709092760411366</v>
      </c>
      <c r="EC3255" s="77">
        <f t="shared" si="1426"/>
        <v>0.31720235148348502</v>
      </c>
      <c r="ED3255" s="304">
        <f t="shared" si="1427"/>
        <v>9.8157010487730378</v>
      </c>
      <c r="EE3255" s="77">
        <f t="shared" si="1428"/>
        <v>0.35845778018817814</v>
      </c>
      <c r="EF3255" s="304">
        <f t="shared" si="1429"/>
        <v>0.13236941248345382</v>
      </c>
      <c r="EG3255" s="77">
        <f t="shared" si="1430"/>
        <v>0.10183034004215905</v>
      </c>
      <c r="EH3255" s="304">
        <f t="shared" si="1431"/>
        <v>5.9769880867528773</v>
      </c>
      <c r="EI3255" s="77">
        <f t="shared" si="1432"/>
        <v>0.18211682333803969</v>
      </c>
      <c r="EJ3255" s="304">
        <f t="shared" si="1433"/>
        <v>9.9887995112514005</v>
      </c>
      <c r="EK3255" s="77">
        <f t="shared" si="1434"/>
        <v>0.34907438774110666</v>
      </c>
      <c r="EL3255" s="304">
        <f t="shared" si="1435"/>
        <v>3.0750432746156195</v>
      </c>
      <c r="EM3255" s="77">
        <f t="shared" si="1436"/>
        <v>0.19564215175790373</v>
      </c>
      <c r="EN3255" s="304">
        <f t="shared" si="1437"/>
        <v>1.1709601873536299</v>
      </c>
      <c r="EO3255" s="77">
        <f t="shared" si="1438"/>
        <v>0.10242460567238157</v>
      </c>
      <c r="EP3255" s="304">
        <f t="shared" si="1439"/>
        <v>0</v>
      </c>
      <c r="EQ3255" s="77" t="e">
        <f t="shared" si="1440"/>
        <v>#DIV/0!</v>
      </c>
      <c r="ER3255" s="77">
        <f t="shared" si="1441"/>
        <v>100</v>
      </c>
      <c r="ES3255" s="77">
        <f t="shared" si="1442"/>
        <v>1.3391901160848982</v>
      </c>
    </row>
    <row r="3256" spans="1:149" s="77" customFormat="1" x14ac:dyDescent="0.45">
      <c r="A3256" s="77" t="s">
        <v>4614</v>
      </c>
      <c r="B3256" s="178" t="s">
        <v>1022</v>
      </c>
      <c r="C3256" s="77" t="s">
        <v>3593</v>
      </c>
      <c r="D3256" s="77" t="s">
        <v>4632</v>
      </c>
      <c r="E3256" s="77" t="s">
        <v>637</v>
      </c>
      <c r="F3256" s="77" t="s">
        <v>4665</v>
      </c>
      <c r="G3256" s="77" t="s">
        <v>3380</v>
      </c>
      <c r="H3256" s="77" t="s">
        <v>1372</v>
      </c>
      <c r="I3256" s="77" t="s">
        <v>4728</v>
      </c>
      <c r="J3256" s="304">
        <v>50</v>
      </c>
      <c r="L3256" s="304">
        <v>1250</v>
      </c>
      <c r="N3256" s="77" t="s">
        <v>722</v>
      </c>
      <c r="O3256" s="77" t="s">
        <v>4697</v>
      </c>
      <c r="P3256" s="87" t="s">
        <v>1374</v>
      </c>
      <c r="Q3256" s="125"/>
      <c r="R3256" s="241">
        <v>1.1803485870379991</v>
      </c>
      <c r="S3256" s="240">
        <v>-5.99</v>
      </c>
      <c r="AA3256" s="168">
        <v>0</v>
      </c>
      <c r="AB3256" s="168"/>
      <c r="AC3256" s="168">
        <f t="shared" si="1443"/>
        <v>1</v>
      </c>
      <c r="AE3256" s="327"/>
      <c r="AG3256" s="168"/>
      <c r="AQ3256" s="178" t="s">
        <v>824</v>
      </c>
      <c r="AR3256" s="66">
        <v>0.99660000000000004</v>
      </c>
      <c r="AS3256" s="66">
        <v>1.109</v>
      </c>
      <c r="AU3256" s="276">
        <v>0</v>
      </c>
      <c r="AV3256" s="276">
        <v>500</v>
      </c>
      <c r="AW3256" s="276">
        <v>0</v>
      </c>
      <c r="AX3256" s="95"/>
      <c r="AY3256" s="276">
        <v>554.5</v>
      </c>
      <c r="AZ3256" s="95">
        <v>22.86262069404993</v>
      </c>
      <c r="BA3256" s="178"/>
      <c r="BB3256" s="98" t="s">
        <v>722</v>
      </c>
      <c r="BC3256" s="178" t="s">
        <v>1126</v>
      </c>
      <c r="BD3256" s="267">
        <v>49.48</v>
      </c>
      <c r="BE3256" s="77">
        <v>0.22</v>
      </c>
      <c r="BF3256" s="238">
        <v>1.86</v>
      </c>
      <c r="BG3256" s="77">
        <v>0.05</v>
      </c>
      <c r="BH3256" s="246">
        <v>16.690000000000001</v>
      </c>
      <c r="BI3256" s="77">
        <v>0.26</v>
      </c>
      <c r="BN3256" s="244">
        <v>8.85</v>
      </c>
      <c r="BO3256" s="77">
        <v>0.17</v>
      </c>
      <c r="BP3256" s="246">
        <v>0.24</v>
      </c>
      <c r="BQ3256" s="77">
        <v>0.15</v>
      </c>
      <c r="BR3256" s="238">
        <v>6.09</v>
      </c>
      <c r="BS3256" s="77">
        <v>0.08</v>
      </c>
      <c r="BX3256" s="244">
        <v>11.06</v>
      </c>
      <c r="BY3256" s="77">
        <v>0.17</v>
      </c>
      <c r="BZ3256" s="244">
        <v>3.75</v>
      </c>
      <c r="CA3256" s="77">
        <v>0.15</v>
      </c>
      <c r="CB3256" s="244">
        <v>2.13</v>
      </c>
      <c r="CC3256" s="77">
        <v>0.1</v>
      </c>
      <c r="CD3256" s="96"/>
      <c r="DH3256" s="238">
        <v>100.16</v>
      </c>
      <c r="DI3256" s="77">
        <v>0.28999999999999998</v>
      </c>
      <c r="DJ3256" s="96">
        <f t="shared" si="1445"/>
        <v>0</v>
      </c>
      <c r="DL3256" s="77" t="s">
        <v>4680</v>
      </c>
      <c r="DO3256" s="348"/>
      <c r="DP3256" s="96"/>
      <c r="DQ3256" s="348">
        <f t="shared" si="1444"/>
        <v>1.55E-2</v>
      </c>
      <c r="DS3256" s="246">
        <v>155</v>
      </c>
      <c r="DT3256" s="77">
        <v>26</v>
      </c>
      <c r="DU3256" s="96"/>
      <c r="DW3256" s="178"/>
      <c r="DX3256" s="304">
        <f t="shared" si="1421"/>
        <v>49.400958466453673</v>
      </c>
      <c r="DY3256" s="77">
        <f t="shared" si="1422"/>
        <v>0.26211485020767805</v>
      </c>
      <c r="DZ3256" s="304">
        <f t="shared" si="1423"/>
        <v>1.8570287539936103</v>
      </c>
      <c r="EA3256" s="77">
        <f t="shared" si="1424"/>
        <v>5.0208853084616263E-2</v>
      </c>
      <c r="EB3256" s="304">
        <f t="shared" si="1425"/>
        <v>16.663338658146966</v>
      </c>
      <c r="EC3256" s="77">
        <f t="shared" si="1426"/>
        <v>0.26403015290069753</v>
      </c>
      <c r="ED3256" s="304">
        <f t="shared" si="1427"/>
        <v>8.8358626198083066</v>
      </c>
      <c r="EE3256" s="77">
        <f t="shared" si="1428"/>
        <v>0.17164566665931064</v>
      </c>
      <c r="EF3256" s="304">
        <f t="shared" si="1429"/>
        <v>0.23961661341853036</v>
      </c>
      <c r="EG3256" s="77">
        <f t="shared" si="1430"/>
        <v>0.1497619903720398</v>
      </c>
      <c r="EH3256" s="304">
        <f t="shared" si="1431"/>
        <v>6.0802715654952078</v>
      </c>
      <c r="EI3256" s="77">
        <f t="shared" si="1432"/>
        <v>8.1789312858689012E-2</v>
      </c>
      <c r="EJ3256" s="304">
        <f t="shared" si="1433"/>
        <v>11.042332268370608</v>
      </c>
      <c r="EK3256" s="77">
        <f t="shared" si="1434"/>
        <v>0.17271341946051511</v>
      </c>
      <c r="EL3256" s="304">
        <f t="shared" si="1435"/>
        <v>3.7440095846645374</v>
      </c>
      <c r="EM3256" s="77">
        <f t="shared" si="1436"/>
        <v>0.15015220336390209</v>
      </c>
      <c r="EN3256" s="304">
        <f t="shared" si="1437"/>
        <v>2.1265974440894566</v>
      </c>
      <c r="EO3256" s="77">
        <f t="shared" si="1438"/>
        <v>0.10002993924341312</v>
      </c>
      <c r="EP3256" s="304">
        <f t="shared" si="1439"/>
        <v>0</v>
      </c>
      <c r="EQ3256" s="77" t="e">
        <f t="shared" si="1440"/>
        <v>#DIV/0!</v>
      </c>
      <c r="ER3256" s="77">
        <f t="shared" si="1441"/>
        <v>100</v>
      </c>
      <c r="ES3256" s="77">
        <f t="shared" si="1442"/>
        <v>0.4094667862302292</v>
      </c>
    </row>
    <row r="3257" spans="1:149" s="77" customFormat="1" x14ac:dyDescent="0.45">
      <c r="A3257" s="77" t="s">
        <v>4614</v>
      </c>
      <c r="B3257" s="178" t="s">
        <v>1022</v>
      </c>
      <c r="C3257" s="77" t="s">
        <v>3593</v>
      </c>
      <c r="D3257" s="77" t="s">
        <v>4632</v>
      </c>
      <c r="E3257" s="77" t="s">
        <v>637</v>
      </c>
      <c r="F3257" s="77" t="s">
        <v>4676</v>
      </c>
      <c r="G3257" s="77" t="s">
        <v>3380</v>
      </c>
      <c r="H3257" s="77" t="s">
        <v>1372</v>
      </c>
      <c r="I3257" s="77" t="s">
        <v>4728</v>
      </c>
      <c r="J3257" s="304">
        <v>200</v>
      </c>
      <c r="L3257" s="304">
        <v>1250</v>
      </c>
      <c r="N3257" s="77" t="s">
        <v>722</v>
      </c>
      <c r="O3257" s="77" t="s">
        <v>4699</v>
      </c>
      <c r="P3257" s="87" t="s">
        <v>1374</v>
      </c>
      <c r="Q3257" s="125"/>
      <c r="R3257" s="241">
        <v>0.95977816681475581</v>
      </c>
      <c r="S3257" s="240">
        <v>-6.17</v>
      </c>
      <c r="AA3257" s="168">
        <v>0</v>
      </c>
      <c r="AB3257" s="168"/>
      <c r="AC3257" s="168">
        <f t="shared" si="1443"/>
        <v>1</v>
      </c>
      <c r="AE3257" s="327"/>
      <c r="AG3257" s="168"/>
      <c r="AQ3257" s="178" t="s">
        <v>824</v>
      </c>
      <c r="AR3257" s="66">
        <v>1.0209999999999999</v>
      </c>
      <c r="AS3257" s="66">
        <v>1.5640000000000001</v>
      </c>
      <c r="AU3257" s="276">
        <v>0</v>
      </c>
      <c r="AV3257" s="276">
        <v>2000</v>
      </c>
      <c r="AW3257" s="276">
        <v>0</v>
      </c>
      <c r="AX3257" s="95"/>
      <c r="AY3257" s="276">
        <v>3128</v>
      </c>
      <c r="AZ3257" s="95">
        <v>44.236600231030415</v>
      </c>
      <c r="BA3257" s="178"/>
      <c r="BB3257" s="98" t="s">
        <v>722</v>
      </c>
      <c r="BC3257" s="178" t="s">
        <v>1126</v>
      </c>
      <c r="BD3257" s="267">
        <v>49.61</v>
      </c>
      <c r="BE3257" s="77">
        <v>0.56999999999999995</v>
      </c>
      <c r="BF3257" s="238">
        <v>1.81</v>
      </c>
      <c r="BG3257" s="77">
        <v>7.0000000000000007E-2</v>
      </c>
      <c r="BH3257" s="246">
        <v>16.62</v>
      </c>
      <c r="BI3257" s="77">
        <v>0.13</v>
      </c>
      <c r="BN3257" s="244">
        <v>8.86</v>
      </c>
      <c r="BO3257" s="77">
        <v>0.4</v>
      </c>
      <c r="BP3257" s="246">
        <v>0.2</v>
      </c>
      <c r="BQ3257" s="77">
        <v>0.06</v>
      </c>
      <c r="BR3257" s="238">
        <v>6.1</v>
      </c>
      <c r="BS3257" s="77">
        <v>0.21</v>
      </c>
      <c r="BX3257" s="244">
        <v>10.83</v>
      </c>
      <c r="BY3257" s="77">
        <v>0.12</v>
      </c>
      <c r="BZ3257" s="244">
        <v>4.01</v>
      </c>
      <c r="CA3257" s="77">
        <v>0.15</v>
      </c>
      <c r="CB3257" s="244">
        <v>2.13</v>
      </c>
      <c r="CC3257" s="77">
        <v>0.06</v>
      </c>
      <c r="CD3257" s="96"/>
      <c r="DH3257" s="238">
        <v>100.16</v>
      </c>
      <c r="DI3257" s="77">
        <v>1</v>
      </c>
      <c r="DJ3257" s="96">
        <f t="shared" si="1445"/>
        <v>0</v>
      </c>
      <c r="DL3257" s="77" t="s">
        <v>4680</v>
      </c>
      <c r="DO3257" s="348"/>
      <c r="DP3257" s="96"/>
      <c r="DQ3257" s="348">
        <f t="shared" si="1444"/>
        <v>0.1492</v>
      </c>
      <c r="DS3257" s="246">
        <v>1492</v>
      </c>
      <c r="DT3257" s="77">
        <v>174</v>
      </c>
      <c r="DU3257" s="96"/>
      <c r="DW3257" s="178"/>
      <c r="DX3257" s="304">
        <f t="shared" si="1421"/>
        <v>49.530750798722046</v>
      </c>
      <c r="DY3257" s="77">
        <f t="shared" si="1422"/>
        <v>0.75392914986714177</v>
      </c>
      <c r="DZ3257" s="304">
        <f t="shared" si="1423"/>
        <v>1.8071086261980833</v>
      </c>
      <c r="EA3257" s="77">
        <f t="shared" si="1424"/>
        <v>7.2179492987494737E-2</v>
      </c>
      <c r="EB3257" s="304">
        <f t="shared" si="1425"/>
        <v>16.59345047923323</v>
      </c>
      <c r="EC3257" s="77">
        <f t="shared" si="1426"/>
        <v>0.21045762228443185</v>
      </c>
      <c r="ED3257" s="304">
        <f t="shared" si="1427"/>
        <v>8.8458466453674127</v>
      </c>
      <c r="EE3257" s="77">
        <f t="shared" si="1428"/>
        <v>0.40900995923998745</v>
      </c>
      <c r="EF3257" s="304">
        <f t="shared" si="1429"/>
        <v>0.19968051118210867</v>
      </c>
      <c r="EG3257" s="77">
        <f t="shared" si="1430"/>
        <v>5.9937318018147716E-2</v>
      </c>
      <c r="EH3257" s="304">
        <f t="shared" si="1431"/>
        <v>6.090255591054313</v>
      </c>
      <c r="EI3257" s="77">
        <f t="shared" si="1432"/>
        <v>0.21830368416619747</v>
      </c>
      <c r="EJ3257" s="304">
        <f t="shared" si="1433"/>
        <v>10.812699680511182</v>
      </c>
      <c r="EK3257" s="77">
        <f t="shared" si="1434"/>
        <v>0.16127043982695075</v>
      </c>
      <c r="EL3257" s="304">
        <f t="shared" si="1435"/>
        <v>4.0035942492012779</v>
      </c>
      <c r="EM3257" s="77">
        <f t="shared" si="1436"/>
        <v>0.15500300707338419</v>
      </c>
      <c r="EN3257" s="304">
        <f t="shared" si="1437"/>
        <v>2.1265974440894566</v>
      </c>
      <c r="EO3257" s="77">
        <f t="shared" si="1438"/>
        <v>6.3555531234793822E-2</v>
      </c>
      <c r="EP3257" s="304">
        <f t="shared" si="1439"/>
        <v>0</v>
      </c>
      <c r="EQ3257" s="77" t="e">
        <f t="shared" si="1440"/>
        <v>#DIV/0!</v>
      </c>
      <c r="ER3257" s="77">
        <f t="shared" si="1441"/>
        <v>100</v>
      </c>
      <c r="ES3257" s="77">
        <f t="shared" si="1442"/>
        <v>1.4119544352766524</v>
      </c>
    </row>
    <row r="3258" spans="1:149" s="77" customFormat="1" x14ac:dyDescent="0.45">
      <c r="A3258" s="77" t="s">
        <v>4614</v>
      </c>
      <c r="B3258" s="178" t="s">
        <v>1022</v>
      </c>
      <c r="C3258" s="77" t="s">
        <v>3593</v>
      </c>
      <c r="D3258" s="77" t="s">
        <v>4632</v>
      </c>
      <c r="E3258" s="77" t="s">
        <v>637</v>
      </c>
      <c r="F3258" s="77" t="s">
        <v>4666</v>
      </c>
      <c r="G3258" s="77" t="s">
        <v>3380</v>
      </c>
      <c r="H3258" s="77" t="s">
        <v>1372</v>
      </c>
      <c r="I3258" s="77" t="s">
        <v>4728</v>
      </c>
      <c r="J3258" s="304">
        <v>500</v>
      </c>
      <c r="L3258" s="304">
        <v>1200</v>
      </c>
      <c r="N3258" s="77" t="s">
        <v>722</v>
      </c>
      <c r="O3258" s="77" t="s">
        <v>4720</v>
      </c>
      <c r="P3258" s="87" t="s">
        <v>1374</v>
      </c>
      <c r="Q3258" s="125"/>
      <c r="R3258" s="241">
        <v>3.0664979027217374</v>
      </c>
      <c r="S3258" s="240">
        <v>-4.5199999999999996</v>
      </c>
      <c r="AA3258" s="168">
        <v>1</v>
      </c>
      <c r="AB3258" s="168"/>
      <c r="AC3258" s="168">
        <f t="shared" si="1443"/>
        <v>0</v>
      </c>
      <c r="AE3258" s="327"/>
      <c r="AG3258" s="168"/>
      <c r="AQ3258" s="178"/>
      <c r="AR3258" s="66">
        <v>1.1830000000000001</v>
      </c>
      <c r="AS3258" s="66"/>
      <c r="AU3258" s="276">
        <v>5000</v>
      </c>
      <c r="AV3258" s="276">
        <v>0</v>
      </c>
      <c r="AW3258" s="276">
        <v>5915</v>
      </c>
      <c r="AX3258" s="95"/>
      <c r="AY3258" s="276">
        <v>0</v>
      </c>
      <c r="AZ3258" s="95"/>
      <c r="BA3258" s="178"/>
      <c r="BB3258" s="98" t="s">
        <v>722</v>
      </c>
      <c r="BC3258" s="178" t="s">
        <v>1126</v>
      </c>
      <c r="BD3258" s="267">
        <v>44.3</v>
      </c>
      <c r="BE3258" s="77">
        <v>0.26</v>
      </c>
      <c r="BF3258" s="238">
        <v>1.65</v>
      </c>
      <c r="BG3258" s="77">
        <v>0.02</v>
      </c>
      <c r="BH3258" s="246">
        <v>15.14</v>
      </c>
      <c r="BI3258" s="77">
        <v>0.26</v>
      </c>
      <c r="BN3258" s="244">
        <v>9.76</v>
      </c>
      <c r="BO3258" s="77">
        <v>0.41</v>
      </c>
      <c r="BP3258" s="246">
        <v>0.18</v>
      </c>
      <c r="BQ3258" s="77">
        <v>0.12</v>
      </c>
      <c r="BR3258" s="238">
        <v>5.0599999999999996</v>
      </c>
      <c r="BS3258" s="77">
        <v>0.08</v>
      </c>
      <c r="BX3258" s="244">
        <v>10.07</v>
      </c>
      <c r="BY3258" s="77">
        <v>0.24</v>
      </c>
      <c r="BZ3258" s="244">
        <v>3.22</v>
      </c>
      <c r="CA3258" s="77">
        <v>0.1</v>
      </c>
      <c r="CB3258" s="244">
        <v>1.79</v>
      </c>
      <c r="CC3258" s="77">
        <v>0.08</v>
      </c>
      <c r="CD3258" s="96"/>
      <c r="DH3258" s="238">
        <v>91.16</v>
      </c>
      <c r="DI3258" s="77">
        <v>0.65</v>
      </c>
      <c r="DJ3258" s="96">
        <f t="shared" si="1445"/>
        <v>8.8400000000000034</v>
      </c>
      <c r="DL3258" s="77" t="s">
        <v>4680</v>
      </c>
      <c r="DO3258" s="348">
        <v>8.7799999999999994</v>
      </c>
      <c r="DP3258" s="96">
        <v>0.12</v>
      </c>
      <c r="DQ3258" s="348">
        <f t="shared" si="1444"/>
        <v>0</v>
      </c>
      <c r="DS3258" s="246">
        <v>0</v>
      </c>
      <c r="DU3258" s="96"/>
      <c r="DW3258" s="178"/>
      <c r="DX3258" s="304">
        <f t="shared" si="1421"/>
        <v>48.595875383940324</v>
      </c>
      <c r="DY3258" s="77">
        <f t="shared" si="1422"/>
        <v>0.44878890323994391</v>
      </c>
      <c r="DZ3258" s="304">
        <f t="shared" si="1423"/>
        <v>1.8100043878894252</v>
      </c>
      <c r="EA3258" s="77">
        <f t="shared" si="1424"/>
        <v>2.5453916799806721E-2</v>
      </c>
      <c r="EB3258" s="304">
        <f t="shared" si="1425"/>
        <v>16.608161474330849</v>
      </c>
      <c r="EC3258" s="77">
        <f t="shared" si="1426"/>
        <v>0.30882034065183361</v>
      </c>
      <c r="ED3258" s="304">
        <f t="shared" si="1427"/>
        <v>10.706450197455023</v>
      </c>
      <c r="EE3258" s="77">
        <f t="shared" si="1428"/>
        <v>0.45619153580784116</v>
      </c>
      <c r="EF3258" s="304">
        <f t="shared" si="1429"/>
        <v>0.19745502413339183</v>
      </c>
      <c r="EG3258" s="77">
        <f t="shared" si="1430"/>
        <v>0.1316442117177247</v>
      </c>
      <c r="EH3258" s="304">
        <f t="shared" si="1431"/>
        <v>5.5506801228609035</v>
      </c>
      <c r="EI3258" s="77">
        <f t="shared" si="1432"/>
        <v>9.6269712783746825E-2</v>
      </c>
      <c r="EJ3258" s="304">
        <f t="shared" si="1433"/>
        <v>11.046511627906977</v>
      </c>
      <c r="EK3258" s="77">
        <f t="shared" si="1434"/>
        <v>0.27480323216221242</v>
      </c>
      <c r="EL3258" s="304">
        <f t="shared" si="1435"/>
        <v>3.5322509872751215</v>
      </c>
      <c r="EM3258" s="77">
        <f t="shared" si="1436"/>
        <v>0.11255142015850046</v>
      </c>
      <c r="EN3258" s="304">
        <f t="shared" si="1437"/>
        <v>1.9635805177709524</v>
      </c>
      <c r="EO3258" s="77">
        <f t="shared" si="1438"/>
        <v>8.8867633419610459E-2</v>
      </c>
      <c r="EP3258" s="304">
        <f t="shared" si="1439"/>
        <v>0</v>
      </c>
      <c r="EQ3258" s="77" t="e">
        <f t="shared" si="1440"/>
        <v>#DIV/0!</v>
      </c>
      <c r="ER3258" s="77">
        <f t="shared" si="1441"/>
        <v>100</v>
      </c>
      <c r="ES3258" s="77">
        <f t="shared" si="1442"/>
        <v>1.0083795694849844</v>
      </c>
    </row>
    <row r="3259" spans="1:149" s="77" customFormat="1" x14ac:dyDescent="0.45">
      <c r="A3259" s="77" t="s">
        <v>4614</v>
      </c>
      <c r="B3259" s="178" t="s">
        <v>1022</v>
      </c>
      <c r="C3259" s="77" t="s">
        <v>3593</v>
      </c>
      <c r="D3259" s="77" t="s">
        <v>4632</v>
      </c>
      <c r="E3259" s="77" t="s">
        <v>637</v>
      </c>
      <c r="F3259" s="77" t="s">
        <v>4667</v>
      </c>
      <c r="G3259" s="77" t="s">
        <v>3380</v>
      </c>
      <c r="H3259" s="77" t="s">
        <v>1372</v>
      </c>
      <c r="I3259" s="77" t="s">
        <v>4728</v>
      </c>
      <c r="J3259" s="304">
        <v>500</v>
      </c>
      <c r="L3259" s="304">
        <v>1200</v>
      </c>
      <c r="N3259" s="77" t="s">
        <v>722</v>
      </c>
      <c r="O3259" s="77" t="s">
        <v>4721</v>
      </c>
      <c r="P3259" s="87" t="s">
        <v>1374</v>
      </c>
      <c r="Q3259" s="125"/>
      <c r="R3259" s="241">
        <v>2.876497902721737</v>
      </c>
      <c r="S3259" s="240">
        <v>-4.71</v>
      </c>
      <c r="AA3259" s="168">
        <v>0.96</v>
      </c>
      <c r="AB3259" s="168"/>
      <c r="AC3259" s="168">
        <f t="shared" si="1443"/>
        <v>4.0000000000000036E-2</v>
      </c>
      <c r="AE3259" s="327"/>
      <c r="AG3259" s="168"/>
      <c r="AQ3259" s="178" t="s">
        <v>824</v>
      </c>
      <c r="AR3259" s="66">
        <v>1.1839999999999999</v>
      </c>
      <c r="AS3259" s="66">
        <v>3.6909999999999998</v>
      </c>
      <c r="AU3259" s="276">
        <v>4800</v>
      </c>
      <c r="AV3259" s="276">
        <v>200.00000000000017</v>
      </c>
      <c r="AW3259" s="276">
        <v>5683.2</v>
      </c>
      <c r="AX3259" s="95">
        <v>29.139910999905307</v>
      </c>
      <c r="AY3259" s="276">
        <v>738.20000000000061</v>
      </c>
      <c r="AZ3259" s="95">
        <v>7.950657321253388</v>
      </c>
      <c r="BA3259" s="178"/>
      <c r="BB3259" s="98" t="s">
        <v>722</v>
      </c>
      <c r="BC3259" s="178" t="s">
        <v>1126</v>
      </c>
      <c r="BD3259" s="267">
        <v>44.81</v>
      </c>
      <c r="BE3259" s="77">
        <v>0.65</v>
      </c>
      <c r="BF3259" s="238">
        <v>1.57</v>
      </c>
      <c r="BG3259" s="77">
        <v>0.08</v>
      </c>
      <c r="BH3259" s="246">
        <v>15.38</v>
      </c>
      <c r="BI3259" s="77">
        <v>0.21</v>
      </c>
      <c r="BN3259" s="244">
        <v>9.14</v>
      </c>
      <c r="BO3259" s="77">
        <v>0.46</v>
      </c>
      <c r="BP3259" s="246">
        <v>0.17</v>
      </c>
      <c r="BQ3259" s="77">
        <v>0.05</v>
      </c>
      <c r="BR3259" s="238">
        <v>5.34</v>
      </c>
      <c r="BS3259" s="77">
        <v>0.16</v>
      </c>
      <c r="BX3259" s="244">
        <v>9.89</v>
      </c>
      <c r="BY3259" s="77">
        <v>0.25</v>
      </c>
      <c r="BZ3259" s="244">
        <v>2.7</v>
      </c>
      <c r="CA3259" s="77">
        <v>0.18</v>
      </c>
      <c r="CB3259" s="244">
        <v>1.72</v>
      </c>
      <c r="CC3259" s="77">
        <v>0.19</v>
      </c>
      <c r="CD3259" s="96"/>
      <c r="DH3259" s="238">
        <v>90.71</v>
      </c>
      <c r="DI3259" s="77">
        <v>1.31</v>
      </c>
      <c r="DJ3259" s="96">
        <f t="shared" si="1445"/>
        <v>9.2900000000000063</v>
      </c>
      <c r="DL3259" s="77" t="s">
        <v>4680</v>
      </c>
      <c r="DO3259" s="348">
        <v>7.19</v>
      </c>
      <c r="DP3259" s="96">
        <v>0.08</v>
      </c>
      <c r="DQ3259" s="348">
        <f t="shared" si="1444"/>
        <v>0.21560000000000001</v>
      </c>
      <c r="DS3259" s="246">
        <v>2156</v>
      </c>
      <c r="DT3259" s="77">
        <v>90</v>
      </c>
      <c r="DU3259" s="96"/>
      <c r="DW3259" s="178"/>
      <c r="DX3259" s="304">
        <f t="shared" si="1421"/>
        <v>49.399184213427411</v>
      </c>
      <c r="DY3259" s="77">
        <f t="shared" si="1422"/>
        <v>1.0111467088609041</v>
      </c>
      <c r="DZ3259" s="304">
        <f t="shared" si="1423"/>
        <v>1.7307904310439863</v>
      </c>
      <c r="EA3259" s="77">
        <f t="shared" si="1424"/>
        <v>9.1666798762097101E-2</v>
      </c>
      <c r="EB3259" s="304">
        <f t="shared" si="1425"/>
        <v>16.955131738507333</v>
      </c>
      <c r="EC3259" s="77">
        <f t="shared" si="1426"/>
        <v>0.33697441967550551</v>
      </c>
      <c r="ED3259" s="304">
        <f t="shared" si="1427"/>
        <v>10.076066585822954</v>
      </c>
      <c r="EE3259" s="77">
        <f t="shared" si="1428"/>
        <v>0.52757529179087304</v>
      </c>
      <c r="EF3259" s="304">
        <f t="shared" si="1429"/>
        <v>0.18741042883915779</v>
      </c>
      <c r="EG3259" s="77">
        <f t="shared" si="1430"/>
        <v>5.5187121294406151E-2</v>
      </c>
      <c r="EH3259" s="304">
        <f t="shared" si="1431"/>
        <v>5.8868922941241317</v>
      </c>
      <c r="EI3259" s="77">
        <f t="shared" si="1432"/>
        <v>0.1958057551900674</v>
      </c>
      <c r="EJ3259" s="304">
        <f t="shared" si="1433"/>
        <v>10.902877301289827</v>
      </c>
      <c r="EK3259" s="77">
        <f t="shared" si="1434"/>
        <v>0.31741061235179457</v>
      </c>
      <c r="EL3259" s="304">
        <f t="shared" si="1435"/>
        <v>2.9765185756807413</v>
      </c>
      <c r="EM3259" s="77">
        <f t="shared" si="1436"/>
        <v>0.20303707987286349</v>
      </c>
      <c r="EN3259" s="304">
        <f t="shared" si="1437"/>
        <v>1.8961525741373608</v>
      </c>
      <c r="EO3259" s="77">
        <f t="shared" si="1438"/>
        <v>0.21124111993128647</v>
      </c>
      <c r="EP3259" s="304">
        <f t="shared" si="1439"/>
        <v>0</v>
      </c>
      <c r="EQ3259" s="77" t="e">
        <f t="shared" si="1440"/>
        <v>#DIV/0!</v>
      </c>
      <c r="ER3259" s="77">
        <f t="shared" si="1441"/>
        <v>100</v>
      </c>
      <c r="ES3259" s="77">
        <f t="shared" si="1442"/>
        <v>2.0423544997340479</v>
      </c>
    </row>
    <row r="3260" spans="1:149" s="77" customFormat="1" x14ac:dyDescent="0.45">
      <c r="A3260" s="77" t="s">
        <v>4614</v>
      </c>
      <c r="B3260" s="178" t="s">
        <v>1022</v>
      </c>
      <c r="C3260" s="77" t="s">
        <v>3593</v>
      </c>
      <c r="D3260" s="77" t="s">
        <v>4632</v>
      </c>
      <c r="E3260" s="77" t="s">
        <v>637</v>
      </c>
      <c r="F3260" s="77" t="s">
        <v>4668</v>
      </c>
      <c r="G3260" s="77" t="s">
        <v>3380</v>
      </c>
      <c r="H3260" s="77" t="s">
        <v>1372</v>
      </c>
      <c r="I3260" s="77" t="s">
        <v>4728</v>
      </c>
      <c r="J3260" s="304">
        <v>500</v>
      </c>
      <c r="L3260" s="304">
        <v>1200</v>
      </c>
      <c r="N3260" s="77" t="s">
        <v>722</v>
      </c>
      <c r="O3260" s="77" t="s">
        <v>4722</v>
      </c>
      <c r="P3260" s="87" t="s">
        <v>1374</v>
      </c>
      <c r="Q3260" s="125"/>
      <c r="R3260" s="241">
        <v>2.4364979027217366</v>
      </c>
      <c r="S3260" s="240">
        <v>-5.15</v>
      </c>
      <c r="AA3260" s="168">
        <v>0.84</v>
      </c>
      <c r="AB3260" s="168"/>
      <c r="AC3260" s="168">
        <f t="shared" si="1443"/>
        <v>0.16000000000000003</v>
      </c>
      <c r="AE3260" s="327"/>
      <c r="AG3260" s="168"/>
      <c r="AQ3260" s="178" t="s">
        <v>824</v>
      </c>
      <c r="AR3260" s="66">
        <v>1.1850000000000001</v>
      </c>
      <c r="AS3260" s="66">
        <v>3.6560000000000001</v>
      </c>
      <c r="AU3260" s="276">
        <v>4200</v>
      </c>
      <c r="AV3260" s="276">
        <v>800.00000000000011</v>
      </c>
      <c r="AW3260" s="276">
        <v>4977</v>
      </c>
      <c r="AX3260" s="95">
        <v>25.623423073626274</v>
      </c>
      <c r="AY3260" s="276">
        <v>2924.8000000000006</v>
      </c>
      <c r="AZ3260" s="95">
        <v>31.501060055814001</v>
      </c>
      <c r="BA3260" s="178"/>
      <c r="BB3260" s="98" t="s">
        <v>722</v>
      </c>
      <c r="BC3260" s="178" t="s">
        <v>1126</v>
      </c>
      <c r="BD3260" s="267">
        <v>45.44</v>
      </c>
      <c r="BE3260" s="77">
        <v>0.57999999999999996</v>
      </c>
      <c r="BF3260" s="238">
        <v>1.59</v>
      </c>
      <c r="BG3260" s="77">
        <v>0.08</v>
      </c>
      <c r="BH3260" s="246">
        <v>15.46</v>
      </c>
      <c r="BI3260" s="77">
        <v>0.3</v>
      </c>
      <c r="BN3260" s="244">
        <v>9.33</v>
      </c>
      <c r="BO3260" s="77">
        <v>0.42</v>
      </c>
      <c r="BP3260" s="246">
        <v>0.22</v>
      </c>
      <c r="BQ3260" s="77">
        <v>0.1</v>
      </c>
      <c r="BR3260" s="238">
        <v>5.67</v>
      </c>
      <c r="BS3260" s="77">
        <v>0.15</v>
      </c>
      <c r="BX3260" s="244">
        <v>10</v>
      </c>
      <c r="BY3260" s="77">
        <v>0.39</v>
      </c>
      <c r="BZ3260" s="244">
        <v>3.04</v>
      </c>
      <c r="CA3260" s="77">
        <v>0.22</v>
      </c>
      <c r="CB3260" s="244">
        <v>1.75</v>
      </c>
      <c r="CC3260" s="77">
        <v>0.19</v>
      </c>
      <c r="CD3260" s="96"/>
      <c r="DH3260" s="238">
        <v>92.5</v>
      </c>
      <c r="DI3260" s="77">
        <v>1.24</v>
      </c>
      <c r="DJ3260" s="96">
        <f t="shared" si="1445"/>
        <v>7.5</v>
      </c>
      <c r="DL3260" s="77" t="s">
        <v>4680</v>
      </c>
      <c r="DO3260" s="348">
        <v>4.6100000000000003</v>
      </c>
      <c r="DP3260" s="96">
        <v>0.11</v>
      </c>
      <c r="DQ3260" s="348">
        <f t="shared" si="1444"/>
        <v>0.36659999999999998</v>
      </c>
      <c r="DS3260" s="246">
        <v>3666</v>
      </c>
      <c r="DT3260" s="77">
        <v>174</v>
      </c>
      <c r="DU3260" s="96"/>
      <c r="DW3260" s="178"/>
      <c r="DX3260" s="304">
        <f t="shared" si="1421"/>
        <v>49.12432432432432</v>
      </c>
      <c r="DY3260" s="77">
        <f t="shared" si="1422"/>
        <v>0.90930006406364183</v>
      </c>
      <c r="DZ3260" s="304">
        <f t="shared" si="1423"/>
        <v>1.7189189189189189</v>
      </c>
      <c r="EA3260" s="77">
        <f t="shared" si="1424"/>
        <v>8.9503537391157711E-2</v>
      </c>
      <c r="EB3260" s="304">
        <f t="shared" si="1425"/>
        <v>16.713513513513515</v>
      </c>
      <c r="EC3260" s="77">
        <f t="shared" si="1426"/>
        <v>0.39418943177477511</v>
      </c>
      <c r="ED3260" s="304">
        <f t="shared" si="1427"/>
        <v>10.086486486486486</v>
      </c>
      <c r="EE3260" s="77">
        <f t="shared" si="1428"/>
        <v>0.47375917773271525</v>
      </c>
      <c r="EF3260" s="304">
        <f t="shared" si="1429"/>
        <v>0.23783783783783785</v>
      </c>
      <c r="EG3260" s="77">
        <f t="shared" si="1430"/>
        <v>0.10815511257534431</v>
      </c>
      <c r="EH3260" s="304">
        <f t="shared" si="1431"/>
        <v>6.1297297297297302</v>
      </c>
      <c r="EI3260" s="77">
        <f t="shared" si="1432"/>
        <v>0.18179308080924544</v>
      </c>
      <c r="EJ3260" s="304">
        <f t="shared" si="1433"/>
        <v>10.810810810810811</v>
      </c>
      <c r="EK3260" s="77">
        <f t="shared" si="1434"/>
        <v>0.44583355099038369</v>
      </c>
      <c r="EL3260" s="304">
        <f t="shared" si="1435"/>
        <v>3.2864864864864867</v>
      </c>
      <c r="EM3260" s="77">
        <f t="shared" si="1436"/>
        <v>0.24188391531262604</v>
      </c>
      <c r="EN3260" s="304">
        <f t="shared" si="1437"/>
        <v>1.8918918918918921</v>
      </c>
      <c r="EO3260" s="77">
        <f t="shared" si="1438"/>
        <v>0.20696519078811437</v>
      </c>
      <c r="EP3260" s="304">
        <f t="shared" si="1439"/>
        <v>0</v>
      </c>
      <c r="EQ3260" s="77" t="e">
        <f t="shared" si="1440"/>
        <v>#DIV/0!</v>
      </c>
      <c r="ER3260" s="77">
        <f t="shared" si="1441"/>
        <v>100</v>
      </c>
      <c r="ES3260" s="77">
        <f t="shared" si="1442"/>
        <v>1.8958106133433923</v>
      </c>
    </row>
    <row r="3261" spans="1:149" s="77" customFormat="1" x14ac:dyDescent="0.45">
      <c r="A3261" s="77" t="s">
        <v>4614</v>
      </c>
      <c r="B3261" s="178" t="s">
        <v>1022</v>
      </c>
      <c r="C3261" s="77" t="s">
        <v>3593</v>
      </c>
      <c r="D3261" s="77" t="s">
        <v>4632</v>
      </c>
      <c r="E3261" s="77" t="s">
        <v>637</v>
      </c>
      <c r="F3261" s="77" t="s">
        <v>4669</v>
      </c>
      <c r="G3261" s="77" t="s">
        <v>3380</v>
      </c>
      <c r="H3261" s="77" t="s">
        <v>1372</v>
      </c>
      <c r="I3261" s="77" t="s">
        <v>4728</v>
      </c>
      <c r="J3261" s="304">
        <v>500</v>
      </c>
      <c r="L3261" s="304">
        <v>1200</v>
      </c>
      <c r="N3261" s="77" t="s">
        <v>722</v>
      </c>
      <c r="O3261" s="77" t="s">
        <v>4723</v>
      </c>
      <c r="P3261" s="87" t="s">
        <v>1374</v>
      </c>
      <c r="Q3261" s="125"/>
      <c r="R3261" s="241">
        <v>1.586497902721737</v>
      </c>
      <c r="S3261" s="240">
        <v>-6</v>
      </c>
      <c r="AA3261" s="168">
        <v>0.63</v>
      </c>
      <c r="AB3261" s="168"/>
      <c r="AC3261" s="168">
        <f t="shared" si="1443"/>
        <v>0.37</v>
      </c>
      <c r="AE3261" s="327"/>
      <c r="AG3261" s="168"/>
      <c r="AQ3261" s="178" t="s">
        <v>824</v>
      </c>
      <c r="AR3261" s="66">
        <v>1.1970000000000001</v>
      </c>
      <c r="AS3261" s="66">
        <v>3.5579999999999998</v>
      </c>
      <c r="AU3261" s="276">
        <v>3150</v>
      </c>
      <c r="AV3261" s="276">
        <v>1850</v>
      </c>
      <c r="AW3261" s="276">
        <v>3770.55</v>
      </c>
      <c r="AX3261" s="95">
        <v>19.707455173210423</v>
      </c>
      <c r="AY3261" s="276">
        <v>6582.2999999999993</v>
      </c>
      <c r="AZ3261" s="95">
        <v>70.893540620002881</v>
      </c>
      <c r="BA3261" s="178"/>
      <c r="BB3261" s="98" t="s">
        <v>722</v>
      </c>
      <c r="BC3261" s="178" t="s">
        <v>1126</v>
      </c>
      <c r="BD3261" s="267">
        <v>46.97</v>
      </c>
      <c r="BE3261" s="77">
        <v>0.66</v>
      </c>
      <c r="BF3261" s="238">
        <v>1.7</v>
      </c>
      <c r="BG3261" s="77">
        <v>7.0000000000000007E-2</v>
      </c>
      <c r="BH3261" s="246">
        <v>15.88</v>
      </c>
      <c r="BI3261" s="77">
        <v>0.25</v>
      </c>
      <c r="BN3261" s="244">
        <v>9.85</v>
      </c>
      <c r="BO3261" s="77">
        <v>0.49</v>
      </c>
      <c r="BP3261" s="246">
        <v>0.24</v>
      </c>
      <c r="BQ3261" s="77">
        <v>0.17</v>
      </c>
      <c r="BR3261" s="238">
        <v>5.91</v>
      </c>
      <c r="BS3261" s="77">
        <v>0.21</v>
      </c>
      <c r="BX3261" s="244">
        <v>10.38</v>
      </c>
      <c r="BY3261" s="77">
        <v>0.25</v>
      </c>
      <c r="BZ3261" s="244">
        <v>3.45</v>
      </c>
      <c r="CA3261" s="77">
        <v>0.26</v>
      </c>
      <c r="CB3261" s="244">
        <v>1.94</v>
      </c>
      <c r="CC3261" s="77">
        <v>0.16</v>
      </c>
      <c r="CD3261" s="96"/>
      <c r="DH3261" s="238">
        <v>96.31</v>
      </c>
      <c r="DI3261" s="77">
        <v>1.47</v>
      </c>
      <c r="DJ3261" s="96">
        <f t="shared" si="1445"/>
        <v>3.6899999999999977</v>
      </c>
      <c r="DL3261" s="77" t="s">
        <v>4680</v>
      </c>
      <c r="DO3261" s="348">
        <v>2.2200000000000002</v>
      </c>
      <c r="DP3261" s="96">
        <v>0.12</v>
      </c>
      <c r="DQ3261" s="348">
        <f t="shared" si="1444"/>
        <v>0.46089999999999998</v>
      </c>
      <c r="DS3261" s="246">
        <v>4609</v>
      </c>
      <c r="DT3261" s="77">
        <v>193</v>
      </c>
      <c r="DU3261" s="96"/>
      <c r="DW3261" s="178"/>
      <c r="DX3261" s="304">
        <f t="shared" si="1421"/>
        <v>48.769598172567747</v>
      </c>
      <c r="DY3261" s="77">
        <f t="shared" si="1422"/>
        <v>1.011791031158416</v>
      </c>
      <c r="DZ3261" s="304">
        <f t="shared" si="1423"/>
        <v>1.7651334233205271</v>
      </c>
      <c r="EA3261" s="77">
        <f t="shared" si="1424"/>
        <v>7.7514631706678466E-2</v>
      </c>
      <c r="EB3261" s="304">
        <f t="shared" si="1425"/>
        <v>16.488422801370575</v>
      </c>
      <c r="EC3261" s="77">
        <f t="shared" si="1426"/>
        <v>0.36154791704853562</v>
      </c>
      <c r="ED3261" s="304">
        <f t="shared" si="1427"/>
        <v>10.227390717474821</v>
      </c>
      <c r="EE3261" s="77">
        <f t="shared" si="1428"/>
        <v>0.53218307588712122</v>
      </c>
      <c r="EF3261" s="304">
        <f t="shared" si="1429"/>
        <v>0.24919530682172153</v>
      </c>
      <c r="EG3261" s="77">
        <f t="shared" si="1430"/>
        <v>0.17655431683399278</v>
      </c>
      <c r="EH3261" s="304">
        <f t="shared" si="1431"/>
        <v>6.1364344304848926</v>
      </c>
      <c r="EI3261" s="77">
        <f t="shared" si="1432"/>
        <v>0.23731103274288465</v>
      </c>
      <c r="EJ3261" s="304">
        <f t="shared" si="1433"/>
        <v>10.777697020039456</v>
      </c>
      <c r="EK3261" s="77">
        <f t="shared" si="1434"/>
        <v>0.30731412128441282</v>
      </c>
      <c r="EL3261" s="304">
        <f t="shared" si="1435"/>
        <v>3.582182535562247</v>
      </c>
      <c r="EM3261" s="77">
        <f t="shared" si="1436"/>
        <v>0.27544269579734082</v>
      </c>
      <c r="EN3261" s="304">
        <f t="shared" si="1437"/>
        <v>2.0143287301422492</v>
      </c>
      <c r="EO3261" s="77">
        <f t="shared" si="1438"/>
        <v>0.16895119925737698</v>
      </c>
      <c r="EP3261" s="304">
        <f t="shared" si="1439"/>
        <v>0</v>
      </c>
      <c r="EQ3261" s="77" t="e">
        <f t="shared" si="1440"/>
        <v>#DIV/0!</v>
      </c>
      <c r="ER3261" s="77">
        <f t="shared" si="1441"/>
        <v>100</v>
      </c>
      <c r="ES3261" s="77">
        <f t="shared" si="1442"/>
        <v>2.1585442183453947</v>
      </c>
    </row>
    <row r="3262" spans="1:149" s="77" customFormat="1" x14ac:dyDescent="0.45">
      <c r="A3262" s="77" t="s">
        <v>4614</v>
      </c>
      <c r="B3262" s="178" t="s">
        <v>1022</v>
      </c>
      <c r="C3262" s="77" t="s">
        <v>3593</v>
      </c>
      <c r="D3262" s="77" t="s">
        <v>4632</v>
      </c>
      <c r="E3262" s="77" t="s">
        <v>637</v>
      </c>
      <c r="F3262" s="77" t="s">
        <v>4670</v>
      </c>
      <c r="G3262" s="77" t="s">
        <v>3380</v>
      </c>
      <c r="H3262" s="77" t="s">
        <v>1372</v>
      </c>
      <c r="I3262" s="77" t="s">
        <v>4728</v>
      </c>
      <c r="J3262" s="304">
        <v>500</v>
      </c>
      <c r="L3262" s="304">
        <v>1200</v>
      </c>
      <c r="N3262" s="77" t="s">
        <v>722</v>
      </c>
      <c r="O3262" s="77" t="s">
        <v>4724</v>
      </c>
      <c r="P3262" s="87" t="s">
        <v>1374</v>
      </c>
      <c r="Q3262" s="125"/>
      <c r="R3262" s="241">
        <v>0.11649790272173721</v>
      </c>
      <c r="S3262" s="240">
        <v>-7.47</v>
      </c>
      <c r="AA3262" s="168">
        <v>0</v>
      </c>
      <c r="AB3262" s="168"/>
      <c r="AC3262" s="168">
        <f t="shared" si="1443"/>
        <v>1</v>
      </c>
      <c r="AE3262" s="327"/>
      <c r="AG3262" s="168"/>
      <c r="AQ3262" s="178" t="s">
        <v>824</v>
      </c>
      <c r="AR3262" s="66">
        <v>1.1830000000000001</v>
      </c>
      <c r="AS3262" s="66">
        <v>3.3759999999999999</v>
      </c>
      <c r="AU3262" s="276">
        <v>0</v>
      </c>
      <c r="AV3262" s="276">
        <v>5000</v>
      </c>
      <c r="AW3262" s="276">
        <v>0</v>
      </c>
      <c r="AX3262" s="95"/>
      <c r="AY3262" s="276">
        <v>16880</v>
      </c>
      <c r="AZ3262" s="95">
        <v>181.80316388886084</v>
      </c>
      <c r="BA3262" s="178"/>
      <c r="BB3262" s="98" t="s">
        <v>722</v>
      </c>
      <c r="BC3262" s="178" t="s">
        <v>1126</v>
      </c>
      <c r="BD3262" s="267">
        <v>49.98</v>
      </c>
      <c r="BE3262" s="77">
        <v>0.46</v>
      </c>
      <c r="BF3262" s="238">
        <v>1.8</v>
      </c>
      <c r="BG3262" s="77">
        <v>0.08</v>
      </c>
      <c r="BH3262" s="246">
        <v>16.75</v>
      </c>
      <c r="BI3262" s="77">
        <v>0.16</v>
      </c>
      <c r="BN3262" s="244">
        <v>8.68</v>
      </c>
      <c r="BO3262" s="77">
        <v>0.35</v>
      </c>
      <c r="BP3262" s="246">
        <v>0.15</v>
      </c>
      <c r="BQ3262" s="77">
        <v>0.14000000000000001</v>
      </c>
      <c r="BR3262" s="238">
        <v>5.9</v>
      </c>
      <c r="BS3262" s="77">
        <v>0.2</v>
      </c>
      <c r="BX3262" s="244">
        <v>10.75</v>
      </c>
      <c r="BY3262" s="77">
        <v>0.08</v>
      </c>
      <c r="BZ3262" s="244">
        <v>3.58</v>
      </c>
      <c r="CA3262" s="77">
        <v>0.16</v>
      </c>
      <c r="CB3262" s="244">
        <v>2.13</v>
      </c>
      <c r="CC3262" s="77">
        <v>0.14000000000000001</v>
      </c>
      <c r="CD3262" s="96"/>
      <c r="DH3262" s="238">
        <v>99.72</v>
      </c>
      <c r="DI3262" s="77">
        <v>0.31</v>
      </c>
      <c r="DJ3262" s="96">
        <f t="shared" si="1445"/>
        <v>0.28000000000000114</v>
      </c>
      <c r="DL3262" s="77" t="s">
        <v>4680</v>
      </c>
      <c r="DO3262" s="348">
        <v>0.81</v>
      </c>
      <c r="DP3262" s="96">
        <v>0.08</v>
      </c>
      <c r="DQ3262" s="348">
        <f t="shared" si="1444"/>
        <v>0.47849999999999998</v>
      </c>
      <c r="DS3262" s="246">
        <v>4785</v>
      </c>
      <c r="DT3262" s="77">
        <v>212</v>
      </c>
      <c r="DU3262" s="96"/>
      <c r="DW3262" s="178"/>
      <c r="DX3262" s="304">
        <f t="shared" si="1421"/>
        <v>50.120336943441636</v>
      </c>
      <c r="DY3262" s="77">
        <f t="shared" si="1422"/>
        <v>0.48689474914534059</v>
      </c>
      <c r="DZ3262" s="304">
        <f t="shared" si="1423"/>
        <v>1.8050541516245486</v>
      </c>
      <c r="EA3262" s="77">
        <f t="shared" si="1424"/>
        <v>8.0420635874481242E-2</v>
      </c>
      <c r="EB3262" s="304">
        <f t="shared" si="1425"/>
        <v>16.797031688728438</v>
      </c>
      <c r="EC3262" s="77">
        <f t="shared" si="1426"/>
        <v>0.16873227334410115</v>
      </c>
      <c r="ED3262" s="304">
        <f t="shared" si="1427"/>
        <v>8.7043722422783798</v>
      </c>
      <c r="EE3262" s="77">
        <f t="shared" si="1428"/>
        <v>0.35202428722415036</v>
      </c>
      <c r="EF3262" s="304">
        <f t="shared" si="1429"/>
        <v>0.15042117930204574</v>
      </c>
      <c r="EG3262" s="77">
        <f t="shared" si="1430"/>
        <v>0.14039387943513842</v>
      </c>
      <c r="EH3262" s="304">
        <f t="shared" si="1431"/>
        <v>5.9165663858804658</v>
      </c>
      <c r="EI3262" s="77">
        <f t="shared" si="1432"/>
        <v>0.20140318137719765</v>
      </c>
      <c r="EJ3262" s="304">
        <f t="shared" si="1433"/>
        <v>10.780184516646612</v>
      </c>
      <c r="EK3262" s="77">
        <f t="shared" si="1434"/>
        <v>8.6942926667348597E-2</v>
      </c>
      <c r="EL3262" s="304">
        <f t="shared" si="1435"/>
        <v>3.5900521460088251</v>
      </c>
      <c r="EM3262" s="77">
        <f t="shared" si="1436"/>
        <v>0.16083693337373683</v>
      </c>
      <c r="EN3262" s="304">
        <f t="shared" si="1437"/>
        <v>2.1359807460890492</v>
      </c>
      <c r="EO3262" s="77">
        <f t="shared" si="1438"/>
        <v>0.14055004119937875</v>
      </c>
      <c r="EP3262" s="304">
        <f t="shared" si="1439"/>
        <v>0</v>
      </c>
      <c r="EQ3262" s="77" t="e">
        <f t="shared" si="1440"/>
        <v>#DIV/0!</v>
      </c>
      <c r="ER3262" s="77">
        <f t="shared" si="1441"/>
        <v>100</v>
      </c>
      <c r="ES3262" s="77">
        <f t="shared" si="1442"/>
        <v>0.43963718846335692</v>
      </c>
    </row>
    <row r="3263" spans="1:149" s="77" customFormat="1" x14ac:dyDescent="0.45">
      <c r="A3263" s="77" t="s">
        <v>4614</v>
      </c>
      <c r="B3263" s="178" t="s">
        <v>1022</v>
      </c>
      <c r="C3263" s="77" t="s">
        <v>3593</v>
      </c>
      <c r="D3263" s="77" t="s">
        <v>4042</v>
      </c>
      <c r="E3263" s="77" t="s">
        <v>637</v>
      </c>
      <c r="F3263" s="77" t="s">
        <v>4671</v>
      </c>
      <c r="G3263" s="77" t="s">
        <v>3380</v>
      </c>
      <c r="H3263" s="77" t="s">
        <v>1372</v>
      </c>
      <c r="I3263" s="77" t="s">
        <v>4728</v>
      </c>
      <c r="J3263" s="304">
        <v>50</v>
      </c>
      <c r="L3263" s="304">
        <v>1250</v>
      </c>
      <c r="N3263" s="77" t="s">
        <v>722</v>
      </c>
      <c r="O3263" s="77" t="s">
        <v>4699</v>
      </c>
      <c r="P3263" s="87" t="s">
        <v>1374</v>
      </c>
      <c r="Q3263" s="125"/>
      <c r="R3263" s="241">
        <v>0.9603485870379993</v>
      </c>
      <c r="S3263" s="240">
        <v>-6.21</v>
      </c>
      <c r="AA3263" s="168">
        <v>0</v>
      </c>
      <c r="AB3263" s="168"/>
      <c r="AC3263" s="168">
        <f t="shared" si="1443"/>
        <v>1</v>
      </c>
      <c r="AE3263" s="327"/>
      <c r="AG3263" s="168"/>
      <c r="AQ3263" s="178" t="s">
        <v>824</v>
      </c>
      <c r="AR3263" s="66">
        <v>0.99660000000000004</v>
      </c>
      <c r="AS3263" s="66">
        <v>1.109</v>
      </c>
      <c r="AU3263" s="276">
        <v>0</v>
      </c>
      <c r="AV3263" s="276">
        <v>500</v>
      </c>
      <c r="AW3263" s="276">
        <v>0</v>
      </c>
      <c r="AX3263" s="95"/>
      <c r="AY3263" s="276">
        <v>554.5</v>
      </c>
      <c r="AZ3263" s="95">
        <v>22.86262069404993</v>
      </c>
      <c r="BA3263" s="178"/>
      <c r="BB3263" s="98" t="s">
        <v>722</v>
      </c>
      <c r="BC3263" s="178" t="s">
        <v>1126</v>
      </c>
      <c r="BD3263" s="267">
        <v>51.81</v>
      </c>
      <c r="BE3263" s="77">
        <v>0.25</v>
      </c>
      <c r="BF3263" s="238">
        <v>1.32</v>
      </c>
      <c r="BG3263" s="77">
        <v>0.13</v>
      </c>
      <c r="BH3263" s="246">
        <v>18.329999999999998</v>
      </c>
      <c r="BI3263" s="77">
        <v>0.2</v>
      </c>
      <c r="BN3263" s="244">
        <v>7.56</v>
      </c>
      <c r="BO3263" s="77">
        <v>0.22</v>
      </c>
      <c r="BP3263" s="246">
        <v>0.18</v>
      </c>
      <c r="BQ3263" s="77">
        <v>0.1</v>
      </c>
      <c r="BR3263" s="238">
        <v>7.21</v>
      </c>
      <c r="BS3263" s="77">
        <v>0.42</v>
      </c>
      <c r="BX3263" s="244">
        <v>12.52</v>
      </c>
      <c r="BY3263" s="77">
        <v>0.44</v>
      </c>
      <c r="BZ3263" s="244">
        <v>2.58</v>
      </c>
      <c r="CA3263" s="77">
        <v>0.12</v>
      </c>
      <c r="CB3263" s="244">
        <v>0.25</v>
      </c>
      <c r="CC3263" s="77">
        <v>0.06</v>
      </c>
      <c r="CD3263" s="96"/>
      <c r="DH3263" s="238">
        <v>101.74</v>
      </c>
      <c r="DI3263" s="77">
        <v>1.06</v>
      </c>
      <c r="DJ3263" s="96">
        <f t="shared" si="1445"/>
        <v>0</v>
      </c>
      <c r="DL3263" s="77" t="s">
        <v>4680</v>
      </c>
      <c r="DO3263" s="348"/>
      <c r="DP3263" s="96"/>
      <c r="DQ3263" s="348">
        <f t="shared" si="1444"/>
        <v>2.1100000000000001E-2</v>
      </c>
      <c r="DS3263" s="246">
        <v>211</v>
      </c>
      <c r="DT3263" s="77">
        <v>26</v>
      </c>
      <c r="DU3263" s="96"/>
      <c r="DW3263" s="178"/>
      <c r="DX3263" s="304">
        <f t="shared" si="1421"/>
        <v>50.923923727147638</v>
      </c>
      <c r="DY3263" s="77">
        <f t="shared" si="1422"/>
        <v>0.58470190614993545</v>
      </c>
      <c r="DZ3263" s="304">
        <f t="shared" si="1423"/>
        <v>1.2974248083349718</v>
      </c>
      <c r="EA3263" s="77">
        <f t="shared" si="1424"/>
        <v>0.12848970451438804</v>
      </c>
      <c r="EB3263" s="304">
        <f t="shared" si="1425"/>
        <v>18.016512679378806</v>
      </c>
      <c r="EC3263" s="77">
        <f t="shared" si="1426"/>
        <v>0.27180532968230925</v>
      </c>
      <c r="ED3263" s="304">
        <f t="shared" si="1427"/>
        <v>7.4307057204639273</v>
      </c>
      <c r="EE3263" s="77">
        <f t="shared" si="1428"/>
        <v>0.2296785826374261</v>
      </c>
      <c r="EF3263" s="304">
        <f t="shared" si="1429"/>
        <v>0.17692156477295065</v>
      </c>
      <c r="EG3263" s="77">
        <f t="shared" si="1430"/>
        <v>9.8307040977768989E-2</v>
      </c>
      <c r="EH3263" s="304">
        <f t="shared" si="1431"/>
        <v>7.0866915667387467</v>
      </c>
      <c r="EI3263" s="77">
        <f t="shared" si="1432"/>
        <v>0.41936780278226077</v>
      </c>
      <c r="EJ3263" s="304">
        <f t="shared" si="1433"/>
        <v>12.305877727540789</v>
      </c>
      <c r="EK3263" s="77">
        <f t="shared" si="1434"/>
        <v>0.4510795272396918</v>
      </c>
      <c r="EL3263" s="304">
        <f t="shared" si="1435"/>
        <v>2.5358757617456265</v>
      </c>
      <c r="EM3263" s="77">
        <f t="shared" si="1436"/>
        <v>0.12087062722640135</v>
      </c>
      <c r="EN3263" s="304">
        <f t="shared" si="1437"/>
        <v>0.24572439551798705</v>
      </c>
      <c r="EO3263" s="77">
        <f t="shared" si="1438"/>
        <v>5.902939811636166E-2</v>
      </c>
      <c r="EP3263" s="304">
        <f t="shared" si="1439"/>
        <v>0</v>
      </c>
      <c r="EQ3263" s="77" t="e">
        <f t="shared" si="1440"/>
        <v>#DIV/0!</v>
      </c>
      <c r="ER3263" s="77">
        <f t="shared" si="1441"/>
        <v>100</v>
      </c>
      <c r="ES3263" s="77">
        <f t="shared" si="1442"/>
        <v>1.4734287164492639</v>
      </c>
    </row>
    <row r="3264" spans="1:149" s="77" customFormat="1" x14ac:dyDescent="0.45">
      <c r="A3264" s="77" t="s">
        <v>4614</v>
      </c>
      <c r="B3264" s="178" t="s">
        <v>1022</v>
      </c>
      <c r="C3264" s="77" t="s">
        <v>3593</v>
      </c>
      <c r="D3264" s="77" t="s">
        <v>4042</v>
      </c>
      <c r="E3264" s="77" t="s">
        <v>637</v>
      </c>
      <c r="F3264" s="77" t="s">
        <v>4672</v>
      </c>
      <c r="G3264" s="77" t="s">
        <v>3380</v>
      </c>
      <c r="H3264" s="77" t="s">
        <v>1372</v>
      </c>
      <c r="I3264" s="77" t="s">
        <v>4728</v>
      </c>
      <c r="J3264" s="304">
        <v>500</v>
      </c>
      <c r="L3264" s="304">
        <v>1200</v>
      </c>
      <c r="N3264" s="77" t="s">
        <v>722</v>
      </c>
      <c r="O3264" s="77" t="s">
        <v>4725</v>
      </c>
      <c r="P3264" s="87" t="s">
        <v>1374</v>
      </c>
      <c r="Q3264" s="125"/>
      <c r="R3264" s="241">
        <v>3.086497902721737</v>
      </c>
      <c r="S3264" s="240">
        <v>-4.5</v>
      </c>
      <c r="AA3264" s="168">
        <v>1</v>
      </c>
      <c r="AB3264" s="168"/>
      <c r="AC3264" s="168">
        <f t="shared" si="1443"/>
        <v>0</v>
      </c>
      <c r="AE3264" s="327"/>
      <c r="AG3264" s="168"/>
      <c r="AQ3264" s="178"/>
      <c r="AR3264" s="66">
        <v>1.1830000000000001</v>
      </c>
      <c r="AS3264" s="66"/>
      <c r="AU3264" s="276">
        <v>5000</v>
      </c>
      <c r="AV3264" s="276">
        <v>0</v>
      </c>
      <c r="AW3264" s="276">
        <v>5915</v>
      </c>
      <c r="AX3264" s="95"/>
      <c r="AY3264" s="276">
        <v>0</v>
      </c>
      <c r="AZ3264" s="95"/>
      <c r="BA3264" s="178"/>
      <c r="BB3264" s="98" t="s">
        <v>722</v>
      </c>
      <c r="BC3264" s="178" t="s">
        <v>1126</v>
      </c>
      <c r="BD3264" s="267">
        <v>45.59</v>
      </c>
      <c r="BE3264" s="77">
        <v>0.22</v>
      </c>
      <c r="BF3264" s="238">
        <v>1.2</v>
      </c>
      <c r="BG3264" s="77">
        <v>0.04</v>
      </c>
      <c r="BH3264" s="246">
        <v>16.25</v>
      </c>
      <c r="BI3264" s="77">
        <v>0.21</v>
      </c>
      <c r="BN3264" s="244">
        <v>8.3000000000000007</v>
      </c>
      <c r="BO3264" s="77">
        <v>0.13</v>
      </c>
      <c r="BP3264" s="246">
        <v>0.21</v>
      </c>
      <c r="BQ3264" s="77">
        <v>0.05</v>
      </c>
      <c r="BR3264" s="238">
        <v>6.17</v>
      </c>
      <c r="BS3264" s="77">
        <v>0.11</v>
      </c>
      <c r="BX3264" s="244">
        <v>11.53</v>
      </c>
      <c r="BY3264" s="77">
        <v>0.21</v>
      </c>
      <c r="BZ3264" s="244">
        <v>2.4500000000000002</v>
      </c>
      <c r="CA3264" s="77">
        <v>0.21</v>
      </c>
      <c r="CB3264" s="244">
        <v>0.26</v>
      </c>
      <c r="CC3264" s="77">
        <v>0.03</v>
      </c>
      <c r="CD3264" s="96"/>
      <c r="DH3264" s="238">
        <v>91.97</v>
      </c>
      <c r="DI3264" s="77">
        <v>0.15</v>
      </c>
      <c r="DJ3264" s="96">
        <f t="shared" si="1445"/>
        <v>8.0300000000000011</v>
      </c>
      <c r="DL3264" s="77" t="s">
        <v>4680</v>
      </c>
      <c r="DO3264" s="348">
        <v>8.85</v>
      </c>
      <c r="DP3264" s="96">
        <v>0.1</v>
      </c>
      <c r="DQ3264" s="348">
        <f t="shared" si="1444"/>
        <v>0</v>
      </c>
      <c r="DS3264" s="246">
        <v>0</v>
      </c>
      <c r="DT3264" s="77">
        <v>0</v>
      </c>
      <c r="DU3264" s="96"/>
      <c r="DW3264" s="178"/>
      <c r="DX3264" s="304">
        <f t="shared" si="1421"/>
        <v>49.570512123518547</v>
      </c>
      <c r="DY3264" s="77">
        <f t="shared" si="1422"/>
        <v>0.25250158718720556</v>
      </c>
      <c r="DZ3264" s="304">
        <f t="shared" si="1423"/>
        <v>1.3047732956398825</v>
      </c>
      <c r="EA3264" s="77">
        <f t="shared" si="1424"/>
        <v>4.3544473540288037E-2</v>
      </c>
      <c r="EB3264" s="304">
        <f t="shared" si="1425"/>
        <v>17.66880504512341</v>
      </c>
      <c r="EC3264" s="77">
        <f t="shared" si="1426"/>
        <v>0.23014659296237308</v>
      </c>
      <c r="ED3264" s="304">
        <f t="shared" si="1427"/>
        <v>9.024681961509188</v>
      </c>
      <c r="EE3264" s="77">
        <f t="shared" si="1428"/>
        <v>0.1421147234717702</v>
      </c>
      <c r="EF3264" s="304">
        <f t="shared" si="1429"/>
        <v>0.22833532673697943</v>
      </c>
      <c r="EG3264" s="77">
        <f t="shared" si="1430"/>
        <v>5.4366829476156786E-2</v>
      </c>
      <c r="EH3264" s="304">
        <f t="shared" si="1431"/>
        <v>6.7087093617483964</v>
      </c>
      <c r="EI3264" s="77">
        <f t="shared" si="1432"/>
        <v>0.1201036616036671</v>
      </c>
      <c r="EJ3264" s="304">
        <f t="shared" si="1433"/>
        <v>12.536696748939871</v>
      </c>
      <c r="EK3264" s="77">
        <f t="shared" si="1434"/>
        <v>0.22924898809522995</v>
      </c>
      <c r="EL3264" s="304">
        <f t="shared" si="1435"/>
        <v>2.6639121452647605</v>
      </c>
      <c r="EM3264" s="77">
        <f t="shared" si="1436"/>
        <v>0.22837665884272862</v>
      </c>
      <c r="EN3264" s="304">
        <f t="shared" si="1437"/>
        <v>0.28270088072197458</v>
      </c>
      <c r="EO3264" s="77">
        <f t="shared" si="1438"/>
        <v>3.2622590890903705E-2</v>
      </c>
      <c r="EP3264" s="304">
        <f t="shared" si="1439"/>
        <v>0</v>
      </c>
      <c r="EQ3264" s="77" t="e">
        <f t="shared" si="1440"/>
        <v>#DIV/0!</v>
      </c>
      <c r="ER3264" s="77">
        <f t="shared" si="1441"/>
        <v>100</v>
      </c>
      <c r="ES3264" s="77">
        <f t="shared" si="1442"/>
        <v>0.23065351131452025</v>
      </c>
    </row>
    <row r="3265" spans="1:149" s="77" customFormat="1" x14ac:dyDescent="0.45">
      <c r="A3265" s="77" t="s">
        <v>4614</v>
      </c>
      <c r="B3265" s="178" t="s">
        <v>1022</v>
      </c>
      <c r="C3265" s="77" t="s">
        <v>3593</v>
      </c>
      <c r="D3265" s="77" t="s">
        <v>4042</v>
      </c>
      <c r="E3265" s="77" t="s">
        <v>637</v>
      </c>
      <c r="F3265" s="77" t="s">
        <v>4673</v>
      </c>
      <c r="G3265" s="77" t="s">
        <v>3380</v>
      </c>
      <c r="H3265" s="77" t="s">
        <v>1372</v>
      </c>
      <c r="I3265" s="77" t="s">
        <v>4728</v>
      </c>
      <c r="J3265" s="304">
        <v>500</v>
      </c>
      <c r="L3265" s="304">
        <v>1200</v>
      </c>
      <c r="N3265" s="77" t="s">
        <v>722</v>
      </c>
      <c r="O3265" s="77" t="s">
        <v>4726</v>
      </c>
      <c r="P3265" s="87" t="s">
        <v>1374</v>
      </c>
      <c r="Q3265" s="125"/>
      <c r="R3265" s="241">
        <v>2.8964979027217366</v>
      </c>
      <c r="S3265" s="240">
        <v>-4.6900000000000004</v>
      </c>
      <c r="AA3265" s="168">
        <v>0.97</v>
      </c>
      <c r="AB3265" s="168"/>
      <c r="AC3265" s="168">
        <f t="shared" si="1443"/>
        <v>3.0000000000000027E-2</v>
      </c>
      <c r="AE3265" s="327"/>
      <c r="AG3265" s="168"/>
      <c r="AQ3265" s="178" t="s">
        <v>824</v>
      </c>
      <c r="AR3265" s="66">
        <v>1.1830000000000001</v>
      </c>
      <c r="AS3265" s="66">
        <v>3.6920000000000002</v>
      </c>
      <c r="AU3265" s="276">
        <v>4850</v>
      </c>
      <c r="AV3265" s="276">
        <v>150.00000000000014</v>
      </c>
      <c r="AW3265" s="276">
        <v>5737.55</v>
      </c>
      <c r="AX3265" s="95">
        <v>29.405747055989838</v>
      </c>
      <c r="AY3265" s="276">
        <v>553.80000000000052</v>
      </c>
      <c r="AZ3265" s="95">
        <v>5.9646085403821818</v>
      </c>
      <c r="BA3265" s="178"/>
      <c r="BB3265" s="98" t="s">
        <v>722</v>
      </c>
      <c r="BC3265" s="178" t="s">
        <v>1126</v>
      </c>
      <c r="BD3265" s="267">
        <v>46.76</v>
      </c>
      <c r="BE3265" s="77">
        <v>0.28000000000000003</v>
      </c>
      <c r="BF3265" s="238">
        <v>1.21</v>
      </c>
      <c r="BG3265" s="77">
        <v>0.05</v>
      </c>
      <c r="BH3265" s="246">
        <v>16.510000000000002</v>
      </c>
      <c r="BI3265" s="77">
        <v>0.19</v>
      </c>
      <c r="BN3265" s="244">
        <v>8.32</v>
      </c>
      <c r="BO3265" s="77">
        <v>0.47</v>
      </c>
      <c r="BP3265" s="246">
        <v>0.21</v>
      </c>
      <c r="BQ3265" s="77">
        <v>7.0000000000000007E-2</v>
      </c>
      <c r="BR3265" s="238">
        <v>6.61</v>
      </c>
      <c r="BS3265" s="77">
        <v>0.56999999999999995</v>
      </c>
      <c r="BX3265" s="244">
        <v>11.47</v>
      </c>
      <c r="BY3265" s="77">
        <v>0.45</v>
      </c>
      <c r="BZ3265" s="244">
        <v>2.42</v>
      </c>
      <c r="CA3265" s="77">
        <v>0.13</v>
      </c>
      <c r="CB3265" s="244">
        <v>0.23</v>
      </c>
      <c r="CC3265" s="77">
        <v>0.03</v>
      </c>
      <c r="CD3265" s="96"/>
      <c r="DH3265" s="238">
        <v>93.73</v>
      </c>
      <c r="DI3265" s="77">
        <v>1.1599999999999999</v>
      </c>
      <c r="DJ3265" s="96">
        <f t="shared" si="1445"/>
        <v>6.269999999999996</v>
      </c>
      <c r="DL3265" s="77" t="s">
        <v>4680</v>
      </c>
      <c r="DO3265" s="348">
        <v>7.36</v>
      </c>
      <c r="DP3265" s="96">
        <v>7.0000000000000007E-2</v>
      </c>
      <c r="DQ3265" s="348">
        <f t="shared" si="1444"/>
        <v>0.11899999999999999</v>
      </c>
      <c r="DS3265" s="246">
        <v>1190</v>
      </c>
      <c r="DT3265" s="77">
        <v>75</v>
      </c>
      <c r="DU3265" s="96"/>
      <c r="DW3265" s="178"/>
      <c r="DX3265" s="304">
        <f t="shared" si="1421"/>
        <v>49.887976101568334</v>
      </c>
      <c r="DY3265" s="77">
        <f t="shared" si="1422"/>
        <v>0.68588465743743687</v>
      </c>
      <c r="DZ3265" s="304">
        <f t="shared" si="1423"/>
        <v>1.2909420676410968</v>
      </c>
      <c r="EA3265" s="77">
        <f t="shared" si="1424"/>
        <v>5.5685835568679759E-2</v>
      </c>
      <c r="EB3265" s="304">
        <f t="shared" si="1425"/>
        <v>17.614424410540916</v>
      </c>
      <c r="EC3265" s="77">
        <f t="shared" si="1426"/>
        <v>0.29768004940234999</v>
      </c>
      <c r="ED3265" s="304">
        <f t="shared" si="1427"/>
        <v>8.8765603328710121</v>
      </c>
      <c r="EE3265" s="77">
        <f t="shared" si="1428"/>
        <v>0.51333297102759501</v>
      </c>
      <c r="EF3265" s="304">
        <f t="shared" si="1429"/>
        <v>0.22404779686333084</v>
      </c>
      <c r="EG3265" s="77">
        <f t="shared" si="1430"/>
        <v>7.4734055555020315E-2</v>
      </c>
      <c r="EH3265" s="304">
        <f t="shared" si="1431"/>
        <v>7.0521711298410326</v>
      </c>
      <c r="EI3265" s="77">
        <f t="shared" si="1432"/>
        <v>0.61436075142000646</v>
      </c>
      <c r="EJ3265" s="304">
        <f t="shared" si="1433"/>
        <v>12.237277285820976</v>
      </c>
      <c r="EK3265" s="77">
        <f t="shared" si="1434"/>
        <v>0.50342318061265345</v>
      </c>
      <c r="EL3265" s="304">
        <f t="shared" si="1435"/>
        <v>2.5818841352821935</v>
      </c>
      <c r="EM3265" s="77">
        <f t="shared" si="1436"/>
        <v>0.14232942945348745</v>
      </c>
      <c r="EN3265" s="304">
        <f t="shared" si="1437"/>
        <v>0.24538568227888616</v>
      </c>
      <c r="EO3265" s="77">
        <f t="shared" si="1438"/>
        <v>3.2150578959225899E-2</v>
      </c>
      <c r="EP3265" s="304">
        <f t="shared" si="1439"/>
        <v>0</v>
      </c>
      <c r="EQ3265" s="77" t="e">
        <f t="shared" si="1440"/>
        <v>#DIV/0!</v>
      </c>
      <c r="ER3265" s="77">
        <f t="shared" si="1441"/>
        <v>100</v>
      </c>
      <c r="ES3265" s="77">
        <f t="shared" si="1442"/>
        <v>1.7502269629284009</v>
      </c>
    </row>
    <row r="3266" spans="1:149" s="77" customFormat="1" x14ac:dyDescent="0.45">
      <c r="A3266" s="77" t="s">
        <v>4614</v>
      </c>
      <c r="B3266" s="178" t="s">
        <v>1022</v>
      </c>
      <c r="C3266" s="77" t="s">
        <v>3593</v>
      </c>
      <c r="D3266" s="77" t="s">
        <v>4042</v>
      </c>
      <c r="E3266" s="77" t="s">
        <v>637</v>
      </c>
      <c r="F3266" s="77" t="s">
        <v>4674</v>
      </c>
      <c r="G3266" s="77" t="s">
        <v>3380</v>
      </c>
      <c r="H3266" s="77" t="s">
        <v>1372</v>
      </c>
      <c r="I3266" s="77" t="s">
        <v>4728</v>
      </c>
      <c r="J3266" s="304">
        <v>500</v>
      </c>
      <c r="L3266" s="304">
        <v>1200</v>
      </c>
      <c r="N3266" s="77" t="s">
        <v>722</v>
      </c>
      <c r="O3266" s="77" t="s">
        <v>4727</v>
      </c>
      <c r="P3266" s="87" t="s">
        <v>1374</v>
      </c>
      <c r="Q3266" s="125"/>
      <c r="R3266" s="241">
        <v>2.6964979027217373</v>
      </c>
      <c r="S3266" s="240">
        <v>-4.8899999999999997</v>
      </c>
      <c r="AA3266" s="168">
        <v>0.84</v>
      </c>
      <c r="AB3266" s="168"/>
      <c r="AC3266" s="168">
        <f t="shared" si="1443"/>
        <v>0.16000000000000003</v>
      </c>
      <c r="AE3266" s="327"/>
      <c r="AG3266" s="168"/>
      <c r="AQ3266" s="178" t="s">
        <v>824</v>
      </c>
      <c r="AR3266" s="66">
        <v>1.1850000000000001</v>
      </c>
      <c r="AS3266" s="66">
        <v>3.6560000000000001</v>
      </c>
      <c r="AU3266" s="276">
        <v>4200</v>
      </c>
      <c r="AV3266" s="276">
        <v>800.00000000000011</v>
      </c>
      <c r="AW3266" s="276">
        <v>4977</v>
      </c>
      <c r="AX3266" s="95">
        <v>25.623423073626274</v>
      </c>
      <c r="AY3266" s="276">
        <v>2924.8000000000006</v>
      </c>
      <c r="AZ3266" s="95">
        <v>31.501060055814001</v>
      </c>
      <c r="BA3266" s="178"/>
      <c r="BB3266" s="98" t="s">
        <v>722</v>
      </c>
      <c r="BC3266" s="178" t="s">
        <v>1126</v>
      </c>
      <c r="BD3266" s="267">
        <v>47.83</v>
      </c>
      <c r="BE3266" s="77">
        <v>0.24</v>
      </c>
      <c r="BF3266" s="238">
        <v>1.31</v>
      </c>
      <c r="BG3266" s="77">
        <v>0.06</v>
      </c>
      <c r="BH3266" s="246">
        <v>16.72</v>
      </c>
      <c r="BI3266" s="77">
        <v>0.17</v>
      </c>
      <c r="BN3266" s="244">
        <v>8.43</v>
      </c>
      <c r="BO3266" s="77">
        <v>0.23</v>
      </c>
      <c r="BP3266" s="246">
        <v>0.21</v>
      </c>
      <c r="BQ3266" s="77">
        <v>0.06</v>
      </c>
      <c r="BR3266" s="238">
        <v>6.42</v>
      </c>
      <c r="BS3266" s="77">
        <v>0.13</v>
      </c>
      <c r="BX3266" s="244">
        <v>11.69</v>
      </c>
      <c r="BY3266" s="77">
        <v>0.08</v>
      </c>
      <c r="BZ3266" s="244">
        <v>2.56</v>
      </c>
      <c r="CA3266" s="77">
        <v>0.05</v>
      </c>
      <c r="CB3266" s="244">
        <v>0.25</v>
      </c>
      <c r="CC3266" s="77">
        <v>0.04</v>
      </c>
      <c r="CD3266" s="96"/>
      <c r="DH3266" s="238">
        <v>95.42</v>
      </c>
      <c r="DI3266" s="77">
        <v>0.34</v>
      </c>
      <c r="DJ3266" s="96">
        <f t="shared" si="1445"/>
        <v>4.5799999999999983</v>
      </c>
      <c r="DL3266" s="77" t="s">
        <v>4680</v>
      </c>
      <c r="DO3266" s="348">
        <v>5.99</v>
      </c>
      <c r="DP3266" s="96">
        <v>0.09</v>
      </c>
      <c r="DQ3266" s="348">
        <f t="shared" si="1444"/>
        <v>0.28949999999999998</v>
      </c>
      <c r="DS3266" s="246">
        <v>2895</v>
      </c>
      <c r="DT3266" s="77">
        <v>183</v>
      </c>
      <c r="DU3266" s="96"/>
      <c r="DW3266" s="178"/>
      <c r="DX3266" s="304">
        <f t="shared" si="1421"/>
        <v>50.125759798784323</v>
      </c>
      <c r="DY3266" s="77">
        <f t="shared" si="1422"/>
        <v>0.30848478386665207</v>
      </c>
      <c r="DZ3266" s="304">
        <f t="shared" si="1423"/>
        <v>1.3728778033955147</v>
      </c>
      <c r="EA3266" s="77">
        <f t="shared" si="1424"/>
        <v>6.3069895765413678E-2</v>
      </c>
      <c r="EB3266" s="304">
        <f t="shared" si="1425"/>
        <v>17.522531963948857</v>
      </c>
      <c r="EC3266" s="77">
        <f t="shared" si="1426"/>
        <v>0.18878337148918223</v>
      </c>
      <c r="ED3266" s="304">
        <f t="shared" si="1427"/>
        <v>8.8346258645986158</v>
      </c>
      <c r="EE3266" s="77">
        <f t="shared" si="1428"/>
        <v>0.24308651520933902</v>
      </c>
      <c r="EF3266" s="304">
        <f t="shared" si="1429"/>
        <v>0.2200796478725634</v>
      </c>
      <c r="EG3266" s="77">
        <f t="shared" si="1430"/>
        <v>6.2884789067851332E-2</v>
      </c>
      <c r="EH3266" s="304">
        <f t="shared" si="1431"/>
        <v>6.728149234961224</v>
      </c>
      <c r="EI3266" s="77">
        <f t="shared" si="1432"/>
        <v>0.13833299186819797</v>
      </c>
      <c r="EJ3266" s="304">
        <f t="shared" si="1433"/>
        <v>12.251100398239362</v>
      </c>
      <c r="EK3266" s="77">
        <f t="shared" si="1434"/>
        <v>9.4523605393649304E-2</v>
      </c>
      <c r="EL3266" s="304">
        <f t="shared" si="1435"/>
        <v>2.682875707398868</v>
      </c>
      <c r="EM3266" s="77">
        <f t="shared" si="1436"/>
        <v>5.326478487437674E-2</v>
      </c>
      <c r="EN3266" s="304">
        <f t="shared" si="1437"/>
        <v>0.26199958080067071</v>
      </c>
      <c r="EO3266" s="77">
        <f t="shared" si="1438"/>
        <v>4.1930326762445444E-2</v>
      </c>
      <c r="EP3266" s="304">
        <f t="shared" si="1439"/>
        <v>0</v>
      </c>
      <c r="EQ3266" s="77" t="e">
        <f t="shared" si="1440"/>
        <v>#DIV/0!</v>
      </c>
      <c r="ER3266" s="77">
        <f t="shared" si="1441"/>
        <v>100</v>
      </c>
      <c r="ES3266" s="77">
        <f t="shared" si="1442"/>
        <v>0.5039117702859488</v>
      </c>
    </row>
    <row r="3267" spans="1:149" s="91" customFormat="1" ht="14.65" thickBot="1" x14ac:dyDescent="0.5">
      <c r="A3267" s="91" t="s">
        <v>4614</v>
      </c>
      <c r="B3267" s="206" t="s">
        <v>1022</v>
      </c>
      <c r="C3267" s="91" t="s">
        <v>3593</v>
      </c>
      <c r="D3267" s="91" t="s">
        <v>4042</v>
      </c>
      <c r="E3267" s="91" t="s">
        <v>637</v>
      </c>
      <c r="F3267" s="91" t="s">
        <v>4675</v>
      </c>
      <c r="G3267" s="91" t="s">
        <v>3380</v>
      </c>
      <c r="H3267" s="91" t="s">
        <v>1372</v>
      </c>
      <c r="I3267" s="91" t="s">
        <v>4728</v>
      </c>
      <c r="J3267" s="305">
        <v>500</v>
      </c>
      <c r="L3267" s="305">
        <v>1200</v>
      </c>
      <c r="N3267" s="91" t="s">
        <v>722</v>
      </c>
      <c r="O3267" s="91" t="s">
        <v>3524</v>
      </c>
      <c r="P3267" s="90" t="s">
        <v>1374</v>
      </c>
      <c r="Q3267" s="203"/>
      <c r="R3267" s="248">
        <v>1.7764979027217374</v>
      </c>
      <c r="S3267" s="249">
        <v>-5.81</v>
      </c>
      <c r="AA3267" s="170">
        <v>0.56999999999999995</v>
      </c>
      <c r="AB3267" s="170"/>
      <c r="AC3267" s="170">
        <f t="shared" si="1443"/>
        <v>0.43000000000000005</v>
      </c>
      <c r="AE3267" s="328"/>
      <c r="AG3267" s="170"/>
      <c r="AQ3267" s="206" t="s">
        <v>824</v>
      </c>
      <c r="AR3267" s="69">
        <v>1.204</v>
      </c>
      <c r="AS3267" s="69">
        <v>3.5289999999999999</v>
      </c>
      <c r="AU3267" s="277">
        <v>2849.9999999999995</v>
      </c>
      <c r="AV3267" s="277">
        <v>2150.0000000000005</v>
      </c>
      <c r="AW3267" s="277">
        <v>3431.3999999999992</v>
      </c>
      <c r="AX3267" s="259">
        <v>18.04013015478224</v>
      </c>
      <c r="AY3267" s="277">
        <v>7587.3500000000013</v>
      </c>
      <c r="AZ3267" s="259">
        <v>81.718260398823972</v>
      </c>
      <c r="BA3267" s="206"/>
      <c r="BB3267" s="141" t="s">
        <v>722</v>
      </c>
      <c r="BC3267" s="206" t="s">
        <v>1126</v>
      </c>
      <c r="BD3267" s="268">
        <v>49.08</v>
      </c>
      <c r="BE3267" s="91">
        <v>0.26</v>
      </c>
      <c r="BF3267" s="250">
        <v>1.35</v>
      </c>
      <c r="BG3267" s="91">
        <v>0.04</v>
      </c>
      <c r="BH3267" s="251">
        <v>17.41</v>
      </c>
      <c r="BI3267" s="91">
        <v>0.15</v>
      </c>
      <c r="BN3267" s="252">
        <v>8.4700000000000006</v>
      </c>
      <c r="BO3267" s="91">
        <v>0.24</v>
      </c>
      <c r="BP3267" s="251">
        <v>0.18</v>
      </c>
      <c r="BQ3267" s="91">
        <v>0.14000000000000001</v>
      </c>
      <c r="BR3267" s="250">
        <v>6.56</v>
      </c>
      <c r="BS3267" s="91">
        <v>0.13</v>
      </c>
      <c r="BX3267" s="252">
        <v>12.26</v>
      </c>
      <c r="BY3267" s="91">
        <v>0.19</v>
      </c>
      <c r="BZ3267" s="252">
        <v>2.4700000000000002</v>
      </c>
      <c r="CA3267" s="91">
        <v>0.05</v>
      </c>
      <c r="CB3267" s="252">
        <v>0.25</v>
      </c>
      <c r="CC3267" s="91">
        <v>0.22</v>
      </c>
      <c r="CD3267" s="97"/>
      <c r="DH3267" s="250">
        <v>98.03</v>
      </c>
      <c r="DI3267" s="91">
        <v>0.57999999999999996</v>
      </c>
      <c r="DJ3267" s="97">
        <f t="shared" si="1445"/>
        <v>1.9699999999999989</v>
      </c>
      <c r="DL3267" s="91" t="s">
        <v>4680</v>
      </c>
      <c r="DO3267" s="349">
        <v>2.57</v>
      </c>
      <c r="DP3267" s="97">
        <v>0.1</v>
      </c>
      <c r="DQ3267" s="349">
        <f t="shared" si="1444"/>
        <v>0.43819999999999998</v>
      </c>
      <c r="DS3267" s="251">
        <v>4382</v>
      </c>
      <c r="DT3267" s="91">
        <v>247</v>
      </c>
      <c r="DU3267" s="97"/>
      <c r="DW3267" s="206"/>
      <c r="DX3267" s="305">
        <f t="shared" si="1421"/>
        <v>50.066306232785884</v>
      </c>
      <c r="DY3267" s="91">
        <f t="shared" si="1422"/>
        <v>0.39760611045212307</v>
      </c>
      <c r="DZ3267" s="305">
        <f t="shared" si="1423"/>
        <v>1.3771294501683158</v>
      </c>
      <c r="EA3267" s="91">
        <f t="shared" si="1424"/>
        <v>4.1609382112157894E-2</v>
      </c>
      <c r="EB3267" s="305">
        <f t="shared" si="1425"/>
        <v>17.759869427726208</v>
      </c>
      <c r="EC3267" s="91">
        <f t="shared" si="1426"/>
        <v>0.18561959241925269</v>
      </c>
      <c r="ED3267" s="305">
        <f t="shared" si="1427"/>
        <v>8.6402121799449159</v>
      </c>
      <c r="EE3267" s="91">
        <f t="shared" si="1428"/>
        <v>0.25010316471828442</v>
      </c>
      <c r="EF3267" s="305">
        <f t="shared" si="1429"/>
        <v>0.18361726002244211</v>
      </c>
      <c r="EG3267" s="91">
        <f t="shared" si="1430"/>
        <v>0.14281755645583499</v>
      </c>
      <c r="EH3267" s="305">
        <f t="shared" si="1431"/>
        <v>6.6918290319290001</v>
      </c>
      <c r="EI3267" s="91">
        <f t="shared" si="1432"/>
        <v>0.1383966711835605</v>
      </c>
      <c r="EJ3267" s="305">
        <f t="shared" si="1433"/>
        <v>12.506375599306335</v>
      </c>
      <c r="EK3267" s="91">
        <f t="shared" si="1434"/>
        <v>0.20746255974379291</v>
      </c>
      <c r="EL3267" s="305">
        <f t="shared" si="1435"/>
        <v>2.5196368458635114</v>
      </c>
      <c r="EM3267" s="91">
        <f t="shared" si="1436"/>
        <v>5.3138731509941591E-2</v>
      </c>
      <c r="EN3267" s="305">
        <f t="shared" si="1437"/>
        <v>0.25502397225339185</v>
      </c>
      <c r="EO3267" s="91">
        <f t="shared" si="1438"/>
        <v>0.22442616784187769</v>
      </c>
      <c r="EP3267" s="305">
        <f t="shared" si="1439"/>
        <v>0</v>
      </c>
      <c r="EQ3267" s="91" t="e">
        <f t="shared" si="1440"/>
        <v>#DIV/0!</v>
      </c>
      <c r="ER3267" s="91">
        <f t="shared" si="1441"/>
        <v>100</v>
      </c>
      <c r="ES3267" s="91">
        <f t="shared" si="1442"/>
        <v>0.83672739587513523</v>
      </c>
    </row>
    <row r="3268" spans="1:149" x14ac:dyDescent="0.45">
      <c r="A3268" s="51" t="s">
        <v>4730</v>
      </c>
      <c r="B3268" s="174" t="s">
        <v>1050</v>
      </c>
      <c r="C3268" s="51" t="s">
        <v>3648</v>
      </c>
      <c r="D3268" s="51" t="s">
        <v>4750</v>
      </c>
      <c r="E3268" s="51" t="s">
        <v>637</v>
      </c>
      <c r="F3268" s="51" t="s">
        <v>4731</v>
      </c>
      <c r="G3268" s="51" t="s">
        <v>4496</v>
      </c>
      <c r="H3268" s="51" t="s">
        <v>1100</v>
      </c>
      <c r="I3268" s="108" t="s">
        <v>4747</v>
      </c>
      <c r="J3268" s="75">
        <v>308</v>
      </c>
      <c r="L3268" s="75">
        <v>1250</v>
      </c>
      <c r="N3268" s="51" t="s">
        <v>748</v>
      </c>
      <c r="O3268" s="51" t="s">
        <v>4748</v>
      </c>
      <c r="P3268" s="87" t="s">
        <v>1374</v>
      </c>
      <c r="R3268" s="122" t="s">
        <v>4749</v>
      </c>
      <c r="U3268" s="51">
        <v>13.87</v>
      </c>
      <c r="W3268" s="51">
        <v>3.15</v>
      </c>
      <c r="AA3268" s="221">
        <f t="shared" ref="AA3268:AA3283" si="1446">(W3268/18.02)/((U3268/44.01)+(W3268/18.02))</f>
        <v>0.35677456430506921</v>
      </c>
      <c r="AC3268" s="217">
        <f>1-AA3268</f>
        <v>0.64322543569493074</v>
      </c>
      <c r="AQ3268" s="174" t="s">
        <v>824</v>
      </c>
      <c r="AR3268" s="53">
        <v>1.0940000000000001</v>
      </c>
      <c r="AS3268" s="53">
        <v>2.0569999999999999</v>
      </c>
      <c r="AT3268" s="77"/>
      <c r="AU3268" s="276">
        <v>1098.8656580596132</v>
      </c>
      <c r="AV3268" s="276">
        <v>1981.1343419403868</v>
      </c>
      <c r="AW3268" s="276">
        <v>1202.1590299172169</v>
      </c>
      <c r="AX3268" s="95">
        <v>10.090352442530939</v>
      </c>
      <c r="AY3268" s="276">
        <v>4075.1933413713755</v>
      </c>
      <c r="AZ3268" s="95">
        <v>48.589845679566885</v>
      </c>
      <c r="BB3268" s="80" t="s">
        <v>722</v>
      </c>
      <c r="BC3268" s="174" t="s">
        <v>751</v>
      </c>
      <c r="BD3268" s="52">
        <v>47.115636119059957</v>
      </c>
      <c r="BH3268" s="52">
        <v>11.808226096180995</v>
      </c>
      <c r="BN3268" s="52">
        <v>0.23772633403968713</v>
      </c>
      <c r="BR3268" s="52">
        <v>7.8684875313523861</v>
      </c>
      <c r="BX3268" s="52">
        <v>14.102244850791484</v>
      </c>
      <c r="BZ3268" s="52">
        <v>18.867679068575491</v>
      </c>
      <c r="CB3268" s="49">
        <v>0</v>
      </c>
      <c r="DH3268" s="52">
        <f>SUM(BD3268,BH3268,BN3268,BR3268,BX3268,BZ3268,CB3268)</f>
        <v>100</v>
      </c>
      <c r="DJ3268" s="96">
        <f t="shared" si="1445"/>
        <v>0</v>
      </c>
      <c r="DL3268" s="51" t="s">
        <v>4729</v>
      </c>
      <c r="DO3268" s="348">
        <v>1.1100000000000001</v>
      </c>
      <c r="DP3268" s="51">
        <v>0.04</v>
      </c>
      <c r="DQ3268" s="346">
        <v>3.68</v>
      </c>
      <c r="DR3268" s="51">
        <v>0.12</v>
      </c>
      <c r="DU3268" s="52"/>
      <c r="DX3268" s="75">
        <f t="shared" ref="DX3268:DX3331" si="1447">BD3268/$DH3268*100</f>
        <v>47.115636119059957</v>
      </c>
      <c r="DY3268" s="51">
        <f t="shared" ref="DY3268:DY3331" si="1448">DX3268*SQRT(((BE3268/BD3268)^2)+(($DI3268/$DH3268)^2))</f>
        <v>0</v>
      </c>
      <c r="DZ3268" s="75">
        <f t="shared" ref="DZ3268:DZ3331" si="1449">BF3268/$DH3268*100</f>
        <v>0</v>
      </c>
      <c r="EA3268" s="51" t="e">
        <f t="shared" ref="EA3268:EA3331" si="1450">DZ3268*SQRT(((BG3268/BF3268)^2)+(($DI3268/$DH3268)^2))</f>
        <v>#DIV/0!</v>
      </c>
      <c r="EB3268" s="75">
        <f t="shared" ref="EB3268:EB3331" si="1451">BH3268/$DH3268*100</f>
        <v>11.808226096180995</v>
      </c>
      <c r="EC3268" s="51">
        <f t="shared" ref="EC3268:EC3331" si="1452">EB3268*SQRT(((BI3268/BH3268)^2)+(($DI3268/$DH3268)^2))</f>
        <v>0</v>
      </c>
      <c r="ED3268" s="75">
        <f t="shared" ref="ED3268:ED3331" si="1453">BN3268/$DH3268*100</f>
        <v>0.23772633403968713</v>
      </c>
      <c r="EE3268" s="51">
        <f t="shared" ref="EE3268:EE3331" si="1454">ED3268*SQRT(((BO3268/BN3268)^2)+(($DI3268/$DH3268)^2))</f>
        <v>0</v>
      </c>
      <c r="EF3268" s="75">
        <f t="shared" ref="EF3268:EF3331" si="1455">BP3268/$DH3268*100</f>
        <v>0</v>
      </c>
      <c r="EG3268" s="51" t="e">
        <f t="shared" ref="EG3268:EG3331" si="1456">EF3268*SQRT(((BQ3268/BP3268)^2)+(($DI3268/$DH3268)^2))</f>
        <v>#DIV/0!</v>
      </c>
      <c r="EH3268" s="75">
        <f t="shared" ref="EH3268:EH3331" si="1457">BR3268/$DH3268*100</f>
        <v>7.8684875313523861</v>
      </c>
      <c r="EI3268" s="51">
        <f t="shared" ref="EI3268:EI3331" si="1458">EH3268*SQRT(((BS3268/BR3268)^2)+(($DI3268/$DH3268)^2))</f>
        <v>0</v>
      </c>
      <c r="EJ3268" s="75">
        <f t="shared" ref="EJ3268:EJ3331" si="1459">BX3268/$DH3268*100</f>
        <v>14.102244850791484</v>
      </c>
      <c r="EK3268" s="51">
        <f t="shared" ref="EK3268:EK3331" si="1460">EJ3268*SQRT(((BY3268/BX3268)^2)+(($DI3268/$DH3268)^2))</f>
        <v>0</v>
      </c>
      <c r="EL3268" s="75">
        <f t="shared" ref="EL3268:EL3331" si="1461">BZ3268/$DH3268*100</f>
        <v>18.867679068575491</v>
      </c>
      <c r="EM3268" s="51">
        <f t="shared" ref="EM3268:EM3331" si="1462">EL3268*SQRT(((CA3268/BZ3268)^2)+(($DI3268/$DH3268)^2))</f>
        <v>0</v>
      </c>
      <c r="EN3268" s="75">
        <f t="shared" ref="EN3268:EN3331" si="1463">CB3268/$DH3268*100</f>
        <v>0</v>
      </c>
      <c r="EO3268" s="51" t="e">
        <f t="shared" ref="EO3268:EO3331" si="1464">EN3268*SQRT(((CC3268/CB3268)^2)+(($DI3268/$DH3268)^2))</f>
        <v>#DIV/0!</v>
      </c>
      <c r="EP3268" s="75">
        <f t="shared" ref="EP3268:EP3331" si="1465">CD3268/$DH3268*100</f>
        <v>0</v>
      </c>
      <c r="EQ3268" s="51" t="e">
        <f t="shared" ref="EQ3268:EQ3331" si="1466">EP3268*SQRT(((CE3268/CD3268)^2)+(($DI3268/$DH3268)^2))</f>
        <v>#DIV/0!</v>
      </c>
      <c r="ER3268" s="51">
        <f t="shared" ref="ER3268:ER3331" si="1467">DH3268/$DH3268*100</f>
        <v>100</v>
      </c>
      <c r="ES3268" s="51">
        <f t="shared" ref="ES3268:ES3331" si="1468">ER3268*SQRT(((DI3268/DH3268)^2)+(($DI3268/$DH3268)^2))</f>
        <v>0</v>
      </c>
    </row>
    <row r="3269" spans="1:149" x14ac:dyDescent="0.45">
      <c r="A3269" s="51" t="s">
        <v>4730</v>
      </c>
      <c r="B3269" s="174" t="s">
        <v>1050</v>
      </c>
      <c r="C3269" s="51" t="s">
        <v>3648</v>
      </c>
      <c r="D3269" s="51" t="s">
        <v>4750</v>
      </c>
      <c r="E3269" s="51" t="s">
        <v>637</v>
      </c>
      <c r="F3269" s="51" t="s">
        <v>4732</v>
      </c>
      <c r="G3269" s="51" t="s">
        <v>4496</v>
      </c>
      <c r="H3269" s="51" t="s">
        <v>1100</v>
      </c>
      <c r="I3269" s="108" t="s">
        <v>4747</v>
      </c>
      <c r="J3269" s="75">
        <v>308</v>
      </c>
      <c r="L3269" s="75">
        <v>1250</v>
      </c>
      <c r="N3269" s="51" t="s">
        <v>748</v>
      </c>
      <c r="O3269" s="51" t="s">
        <v>4748</v>
      </c>
      <c r="P3269" s="87" t="s">
        <v>1374</v>
      </c>
      <c r="R3269" s="122" t="s">
        <v>4749</v>
      </c>
      <c r="U3269" s="51">
        <v>13.87</v>
      </c>
      <c r="W3269" s="51">
        <v>2.88</v>
      </c>
      <c r="AA3269" s="221">
        <f t="shared" si="1446"/>
        <v>0.33648378942472534</v>
      </c>
      <c r="AC3269" s="217">
        <f t="shared" ref="AC3269:AC3283" si="1469">1-AA3269</f>
        <v>0.66351621057527466</v>
      </c>
      <c r="AQ3269" s="174" t="s">
        <v>824</v>
      </c>
      <c r="AR3269" s="53">
        <v>1.0960000000000001</v>
      </c>
      <c r="AS3269" s="53">
        <v>2.0539999999999998</v>
      </c>
      <c r="AT3269" s="77"/>
      <c r="AU3269" s="276">
        <v>1036.370071428154</v>
      </c>
      <c r="AV3269" s="276">
        <v>2043.629928571846</v>
      </c>
      <c r="AW3269" s="276">
        <v>1135.8615982852568</v>
      </c>
      <c r="AX3269" s="95">
        <v>9.5464943677294087</v>
      </c>
      <c r="AY3269" s="276">
        <v>4197.6158732865715</v>
      </c>
      <c r="AZ3269" s="95">
        <v>50.049529045524551</v>
      </c>
      <c r="BB3269" s="80" t="s">
        <v>722</v>
      </c>
      <c r="BC3269" s="174" t="s">
        <v>751</v>
      </c>
      <c r="BD3269" s="52">
        <v>46.338583801574799</v>
      </c>
      <c r="BH3269" s="52">
        <v>10.529184528096023</v>
      </c>
      <c r="BN3269" s="52">
        <v>0.23184911155003513</v>
      </c>
      <c r="BR3269" s="52">
        <v>6.8935552665850093</v>
      </c>
      <c r="BX3269" s="52">
        <v>14.206021190229123</v>
      </c>
      <c r="BZ3269" s="52">
        <v>14.20094170549025</v>
      </c>
      <c r="CB3269" s="52">
        <v>7.5998643964747608</v>
      </c>
      <c r="DH3269" s="52">
        <f t="shared" ref="DH3269:DH3283" si="1470">SUM(BD3269,BH3269,BN3269,BR3269,BX3269,BZ3269,CB3269)</f>
        <v>100</v>
      </c>
      <c r="DJ3269" s="96">
        <f t="shared" si="1445"/>
        <v>0</v>
      </c>
      <c r="DL3269" s="51" t="s">
        <v>4729</v>
      </c>
      <c r="DO3269" s="348">
        <v>1.34</v>
      </c>
      <c r="DP3269" s="51">
        <v>7.0000000000000007E-2</v>
      </c>
      <c r="DQ3269" s="346">
        <v>4.37</v>
      </c>
      <c r="DR3269" s="51">
        <v>0.08</v>
      </c>
      <c r="DU3269" s="52"/>
      <c r="DX3269" s="75">
        <f t="shared" si="1447"/>
        <v>46.338583801574799</v>
      </c>
      <c r="DY3269" s="51">
        <f t="shared" si="1448"/>
        <v>0</v>
      </c>
      <c r="DZ3269" s="75">
        <f t="shared" si="1449"/>
        <v>0</v>
      </c>
      <c r="EA3269" s="51" t="e">
        <f t="shared" si="1450"/>
        <v>#DIV/0!</v>
      </c>
      <c r="EB3269" s="75">
        <f t="shared" si="1451"/>
        <v>10.529184528096023</v>
      </c>
      <c r="EC3269" s="51">
        <f t="shared" si="1452"/>
        <v>0</v>
      </c>
      <c r="ED3269" s="75">
        <f t="shared" si="1453"/>
        <v>0.23184911155003513</v>
      </c>
      <c r="EE3269" s="51">
        <f t="shared" si="1454"/>
        <v>0</v>
      </c>
      <c r="EF3269" s="75">
        <f t="shared" si="1455"/>
        <v>0</v>
      </c>
      <c r="EG3269" s="51" t="e">
        <f t="shared" si="1456"/>
        <v>#DIV/0!</v>
      </c>
      <c r="EH3269" s="75">
        <f t="shared" si="1457"/>
        <v>6.8935552665850093</v>
      </c>
      <c r="EI3269" s="51">
        <f t="shared" si="1458"/>
        <v>0</v>
      </c>
      <c r="EJ3269" s="75">
        <f t="shared" si="1459"/>
        <v>14.206021190229123</v>
      </c>
      <c r="EK3269" s="51">
        <f t="shared" si="1460"/>
        <v>0</v>
      </c>
      <c r="EL3269" s="75">
        <f t="shared" si="1461"/>
        <v>14.20094170549025</v>
      </c>
      <c r="EM3269" s="51">
        <f t="shared" si="1462"/>
        <v>0</v>
      </c>
      <c r="EN3269" s="75">
        <f t="shared" si="1463"/>
        <v>7.5998643964747608</v>
      </c>
      <c r="EO3269" s="51">
        <f t="shared" si="1464"/>
        <v>0</v>
      </c>
      <c r="EP3269" s="75">
        <f t="shared" si="1465"/>
        <v>0</v>
      </c>
      <c r="EQ3269" s="51" t="e">
        <f t="shared" si="1466"/>
        <v>#DIV/0!</v>
      </c>
      <c r="ER3269" s="51">
        <f t="shared" si="1467"/>
        <v>100</v>
      </c>
      <c r="ES3269" s="51">
        <f t="shared" si="1468"/>
        <v>0</v>
      </c>
    </row>
    <row r="3270" spans="1:149" x14ac:dyDescent="0.45">
      <c r="A3270" s="51" t="s">
        <v>4730</v>
      </c>
      <c r="B3270" s="174" t="s">
        <v>1050</v>
      </c>
      <c r="C3270" s="51" t="s">
        <v>3648</v>
      </c>
      <c r="D3270" s="51" t="s">
        <v>4750</v>
      </c>
      <c r="E3270" s="51" t="s">
        <v>637</v>
      </c>
      <c r="F3270" s="51" t="s">
        <v>4733</v>
      </c>
      <c r="G3270" s="51" t="s">
        <v>4496</v>
      </c>
      <c r="H3270" s="51" t="s">
        <v>1100</v>
      </c>
      <c r="I3270" s="108" t="s">
        <v>4747</v>
      </c>
      <c r="J3270" s="75">
        <v>209</v>
      </c>
      <c r="L3270" s="75">
        <v>1250</v>
      </c>
      <c r="N3270" s="51" t="s">
        <v>748</v>
      </c>
      <c r="O3270" s="51" t="s">
        <v>4748</v>
      </c>
      <c r="P3270" s="87" t="s">
        <v>1374</v>
      </c>
      <c r="R3270" s="122" t="s">
        <v>4749</v>
      </c>
      <c r="U3270" s="51">
        <v>13.87</v>
      </c>
      <c r="W3270" s="51">
        <v>5.41</v>
      </c>
      <c r="AA3270" s="221">
        <f t="shared" si="1446"/>
        <v>0.48786625453479948</v>
      </c>
      <c r="AC3270" s="217">
        <f t="shared" si="1469"/>
        <v>0.51213374546520052</v>
      </c>
      <c r="AQ3270" s="174" t="s">
        <v>824</v>
      </c>
      <c r="AR3270" s="53">
        <v>1.0309999999999999</v>
      </c>
      <c r="AS3270" s="53">
        <v>1.6220000000000001</v>
      </c>
      <c r="AT3270" s="77"/>
      <c r="AU3270" s="276">
        <v>1019.640471977731</v>
      </c>
      <c r="AV3270" s="276">
        <v>1070.3595280222692</v>
      </c>
      <c r="AW3270" s="276">
        <v>1051.2493266090405</v>
      </c>
      <c r="AX3270" s="95">
        <v>12.076845547348164</v>
      </c>
      <c r="AY3270" s="276">
        <v>1736.1231544521206</v>
      </c>
      <c r="AZ3270" s="95">
        <v>24.029662651554876</v>
      </c>
      <c r="BB3270" s="80" t="s">
        <v>722</v>
      </c>
      <c r="BC3270" s="174" t="s">
        <v>751</v>
      </c>
      <c r="BD3270" s="52">
        <v>46.09158225866134</v>
      </c>
      <c r="BH3270" s="52">
        <v>10.789057640601291</v>
      </c>
      <c r="BN3270" s="52">
        <v>0.23757143031929162</v>
      </c>
      <c r="BR3270" s="52">
        <v>6.6638647320311062</v>
      </c>
      <c r="BX3270" s="52">
        <v>16.13284013992919</v>
      </c>
      <c r="BZ3270" s="52">
        <v>20.085083798457791</v>
      </c>
      <c r="CB3270" s="49">
        <v>0</v>
      </c>
      <c r="DH3270" s="52">
        <f t="shared" si="1470"/>
        <v>100.00000000000001</v>
      </c>
      <c r="DJ3270" s="96">
        <f t="shared" si="1445"/>
        <v>0</v>
      </c>
      <c r="DL3270" s="51" t="s">
        <v>4729</v>
      </c>
      <c r="DO3270" s="348">
        <v>1.42</v>
      </c>
      <c r="DP3270" s="51">
        <v>0.38</v>
      </c>
      <c r="DQ3270" s="346">
        <v>3.09</v>
      </c>
      <c r="DR3270" s="51">
        <v>0.47</v>
      </c>
      <c r="DU3270" s="52"/>
      <c r="DX3270" s="75">
        <f t="shared" si="1447"/>
        <v>46.091582258661333</v>
      </c>
      <c r="DY3270" s="51">
        <f t="shared" si="1448"/>
        <v>0</v>
      </c>
      <c r="DZ3270" s="75">
        <f t="shared" si="1449"/>
        <v>0</v>
      </c>
      <c r="EA3270" s="51" t="e">
        <f t="shared" si="1450"/>
        <v>#DIV/0!</v>
      </c>
      <c r="EB3270" s="75">
        <f t="shared" si="1451"/>
        <v>10.789057640601289</v>
      </c>
      <c r="EC3270" s="51">
        <f t="shared" si="1452"/>
        <v>0</v>
      </c>
      <c r="ED3270" s="75">
        <f t="shared" si="1453"/>
        <v>0.23757143031929157</v>
      </c>
      <c r="EE3270" s="51">
        <f t="shared" si="1454"/>
        <v>0</v>
      </c>
      <c r="EF3270" s="75">
        <f t="shared" si="1455"/>
        <v>0</v>
      </c>
      <c r="EG3270" s="51" t="e">
        <f t="shared" si="1456"/>
        <v>#DIV/0!</v>
      </c>
      <c r="EH3270" s="75">
        <f t="shared" si="1457"/>
        <v>6.6638647320311053</v>
      </c>
      <c r="EI3270" s="51">
        <f t="shared" si="1458"/>
        <v>0</v>
      </c>
      <c r="EJ3270" s="75">
        <f t="shared" si="1459"/>
        <v>16.13284013992919</v>
      </c>
      <c r="EK3270" s="51">
        <f t="shared" si="1460"/>
        <v>0</v>
      </c>
      <c r="EL3270" s="75">
        <f t="shared" si="1461"/>
        <v>20.085083798457788</v>
      </c>
      <c r="EM3270" s="51">
        <f t="shared" si="1462"/>
        <v>0</v>
      </c>
      <c r="EN3270" s="75">
        <f t="shared" si="1463"/>
        <v>0</v>
      </c>
      <c r="EO3270" s="51" t="e">
        <f t="shared" si="1464"/>
        <v>#DIV/0!</v>
      </c>
      <c r="EP3270" s="75">
        <f t="shared" si="1465"/>
        <v>0</v>
      </c>
      <c r="EQ3270" s="51" t="e">
        <f t="shared" si="1466"/>
        <v>#DIV/0!</v>
      </c>
      <c r="ER3270" s="51">
        <f t="shared" si="1467"/>
        <v>100</v>
      </c>
      <c r="ES3270" s="51">
        <f t="shared" si="1468"/>
        <v>0</v>
      </c>
    </row>
    <row r="3271" spans="1:149" x14ac:dyDescent="0.45">
      <c r="A3271" s="51" t="s">
        <v>4730</v>
      </c>
      <c r="B3271" s="174" t="s">
        <v>1050</v>
      </c>
      <c r="C3271" s="51" t="s">
        <v>3648</v>
      </c>
      <c r="D3271" s="51" t="s">
        <v>4750</v>
      </c>
      <c r="E3271" s="51" t="s">
        <v>637</v>
      </c>
      <c r="F3271" s="51" t="s">
        <v>4734</v>
      </c>
      <c r="G3271" s="51" t="s">
        <v>4496</v>
      </c>
      <c r="H3271" s="51" t="s">
        <v>1100</v>
      </c>
      <c r="I3271" s="108" t="s">
        <v>4747</v>
      </c>
      <c r="J3271" s="75">
        <v>209</v>
      </c>
      <c r="L3271" s="75">
        <v>1250</v>
      </c>
      <c r="N3271" s="51" t="s">
        <v>748</v>
      </c>
      <c r="O3271" s="51" t="s">
        <v>4748</v>
      </c>
      <c r="P3271" s="87" t="s">
        <v>1374</v>
      </c>
      <c r="R3271" s="122" t="s">
        <v>4749</v>
      </c>
      <c r="U3271" s="51">
        <v>13.87</v>
      </c>
      <c r="W3271" s="51">
        <v>5.56</v>
      </c>
      <c r="AA3271" s="221">
        <f t="shared" si="1446"/>
        <v>0.49470132401194422</v>
      </c>
      <c r="AC3271" s="217">
        <f t="shared" si="1469"/>
        <v>0.50529867598805578</v>
      </c>
      <c r="AQ3271" s="174" t="s">
        <v>824</v>
      </c>
      <c r="AR3271" s="53">
        <v>1.0309999999999999</v>
      </c>
      <c r="AS3271" s="53">
        <v>1.6220000000000001</v>
      </c>
      <c r="AT3271" s="77"/>
      <c r="AU3271" s="276">
        <v>1033.9257671849634</v>
      </c>
      <c r="AV3271" s="276">
        <v>1056.0742328150366</v>
      </c>
      <c r="AW3271" s="276">
        <v>1065.9774659676973</v>
      </c>
      <c r="AX3271" s="95">
        <v>12.246043719211029</v>
      </c>
      <c r="AY3271" s="276">
        <v>1712.9524056259895</v>
      </c>
      <c r="AZ3271" s="95">
        <v>23.708956556340365</v>
      </c>
      <c r="BB3271" s="80" t="s">
        <v>722</v>
      </c>
      <c r="BC3271" s="174" t="s">
        <v>751</v>
      </c>
      <c r="BD3271" s="52">
        <v>44.956106341771836</v>
      </c>
      <c r="BH3271" s="52">
        <v>10.805543387502846</v>
      </c>
      <c r="BN3271" s="52">
        <v>0.23072430636249347</v>
      </c>
      <c r="BR3271" s="52">
        <v>6.5365213383790195</v>
      </c>
      <c r="BX3271" s="52">
        <v>14.677372727512184</v>
      </c>
      <c r="BZ3271" s="52">
        <v>14.928218130543625</v>
      </c>
      <c r="CB3271" s="52">
        <v>7.8655137679279976</v>
      </c>
      <c r="DH3271" s="52">
        <f>SUM(BD3271,BH3271,BN3271,BR3271,BX3271,BZ3271,CB3271)</f>
        <v>100</v>
      </c>
      <c r="DJ3271" s="96">
        <f t="shared" si="1445"/>
        <v>0</v>
      </c>
      <c r="DL3271" s="51" t="s">
        <v>4729</v>
      </c>
      <c r="DO3271" s="348">
        <v>1.64</v>
      </c>
      <c r="DP3271" s="51">
        <v>0.16</v>
      </c>
      <c r="DQ3271" s="346">
        <v>3.63</v>
      </c>
      <c r="DR3271" s="51">
        <v>0.04</v>
      </c>
      <c r="DU3271" s="52"/>
      <c r="DX3271" s="75">
        <f t="shared" si="1447"/>
        <v>44.956106341771836</v>
      </c>
      <c r="DY3271" s="51">
        <f t="shared" si="1448"/>
        <v>0</v>
      </c>
      <c r="DZ3271" s="75">
        <f t="shared" si="1449"/>
        <v>0</v>
      </c>
      <c r="EA3271" s="51" t="e">
        <f t="shared" si="1450"/>
        <v>#DIV/0!</v>
      </c>
      <c r="EB3271" s="75">
        <f t="shared" si="1451"/>
        <v>10.805543387502846</v>
      </c>
      <c r="EC3271" s="51">
        <f t="shared" si="1452"/>
        <v>0</v>
      </c>
      <c r="ED3271" s="75">
        <f t="shared" si="1453"/>
        <v>0.23072430636249347</v>
      </c>
      <c r="EE3271" s="51">
        <f t="shared" si="1454"/>
        <v>0</v>
      </c>
      <c r="EF3271" s="75">
        <f t="shared" si="1455"/>
        <v>0</v>
      </c>
      <c r="EG3271" s="51" t="e">
        <f t="shared" si="1456"/>
        <v>#DIV/0!</v>
      </c>
      <c r="EH3271" s="75">
        <f t="shared" si="1457"/>
        <v>6.5365213383790195</v>
      </c>
      <c r="EI3271" s="51">
        <f t="shared" si="1458"/>
        <v>0</v>
      </c>
      <c r="EJ3271" s="75">
        <f t="shared" si="1459"/>
        <v>14.677372727512184</v>
      </c>
      <c r="EK3271" s="51">
        <f t="shared" si="1460"/>
        <v>0</v>
      </c>
      <c r="EL3271" s="75">
        <f t="shared" si="1461"/>
        <v>14.928218130543625</v>
      </c>
      <c r="EM3271" s="51">
        <f t="shared" si="1462"/>
        <v>0</v>
      </c>
      <c r="EN3271" s="75">
        <f t="shared" si="1463"/>
        <v>7.8655137679279976</v>
      </c>
      <c r="EO3271" s="51">
        <f t="shared" si="1464"/>
        <v>0</v>
      </c>
      <c r="EP3271" s="75">
        <f t="shared" si="1465"/>
        <v>0</v>
      </c>
      <c r="EQ3271" s="51" t="e">
        <f t="shared" si="1466"/>
        <v>#DIV/0!</v>
      </c>
      <c r="ER3271" s="51">
        <f t="shared" si="1467"/>
        <v>100</v>
      </c>
      <c r="ES3271" s="51">
        <f t="shared" si="1468"/>
        <v>0</v>
      </c>
    </row>
    <row r="3272" spans="1:149" x14ac:dyDescent="0.45">
      <c r="A3272" s="51" t="s">
        <v>4730</v>
      </c>
      <c r="B3272" s="174" t="s">
        <v>1050</v>
      </c>
      <c r="C3272" s="51" t="s">
        <v>3648</v>
      </c>
      <c r="D3272" s="51" t="s">
        <v>4750</v>
      </c>
      <c r="E3272" s="51" t="s">
        <v>637</v>
      </c>
      <c r="F3272" s="51" t="s">
        <v>4735</v>
      </c>
      <c r="G3272" s="51" t="s">
        <v>4496</v>
      </c>
      <c r="H3272" s="51" t="s">
        <v>1100</v>
      </c>
      <c r="I3272" s="108" t="s">
        <v>4747</v>
      </c>
      <c r="J3272" s="75">
        <v>209</v>
      </c>
      <c r="L3272" s="75">
        <v>1250</v>
      </c>
      <c r="N3272" s="51" t="s">
        <v>748</v>
      </c>
      <c r="O3272" s="51" t="s">
        <v>4748</v>
      </c>
      <c r="P3272" s="87" t="s">
        <v>1374</v>
      </c>
      <c r="R3272" s="122" t="s">
        <v>4749</v>
      </c>
      <c r="U3272" s="51">
        <v>14.62</v>
      </c>
      <c r="W3272" s="51">
        <v>5.96</v>
      </c>
      <c r="AA3272" s="221">
        <f t="shared" si="1446"/>
        <v>0.49890366560659777</v>
      </c>
      <c r="AC3272" s="217">
        <f t="shared" si="1469"/>
        <v>0.50109633439340229</v>
      </c>
      <c r="AQ3272" s="174" t="s">
        <v>824</v>
      </c>
      <c r="AR3272" s="53">
        <v>1.03</v>
      </c>
      <c r="AS3272" s="53">
        <v>1.623</v>
      </c>
      <c r="AT3272" s="77"/>
      <c r="AU3272" s="276">
        <v>1042.7086611177892</v>
      </c>
      <c r="AV3272" s="276">
        <v>1047.2913388822108</v>
      </c>
      <c r="AW3272" s="276">
        <v>1073.989920951323</v>
      </c>
      <c r="AX3272" s="95">
        <v>12.332106169899175</v>
      </c>
      <c r="AY3272" s="276">
        <v>1699.753843005828</v>
      </c>
      <c r="AZ3272" s="95">
        <v>23.526275387418341</v>
      </c>
      <c r="BB3272" s="80" t="s">
        <v>722</v>
      </c>
      <c r="BC3272" s="174" t="s">
        <v>751</v>
      </c>
      <c r="BD3272" s="52">
        <v>43.922422385112526</v>
      </c>
      <c r="BH3272" s="52">
        <v>10.237177751864063</v>
      </c>
      <c r="BN3272" s="52">
        <v>0.22541922028397218</v>
      </c>
      <c r="BR3272" s="52">
        <v>6.4494558699777258</v>
      </c>
      <c r="BX3272" s="52">
        <v>14.955716853209116</v>
      </c>
      <c r="BZ3272" s="52">
        <v>9.4316145069153556</v>
      </c>
      <c r="CB3272" s="52">
        <v>14.778193412637227</v>
      </c>
      <c r="DH3272" s="52">
        <f t="shared" si="1470"/>
        <v>99.999999999999986</v>
      </c>
      <c r="DJ3272" s="96">
        <f t="shared" si="1445"/>
        <v>0</v>
      </c>
      <c r="DL3272" s="51" t="s">
        <v>4729</v>
      </c>
      <c r="DO3272" s="348">
        <v>1.83</v>
      </c>
      <c r="DP3272" s="51">
        <v>0.14000000000000001</v>
      </c>
      <c r="DQ3272" s="346">
        <v>3.75</v>
      </c>
      <c r="DR3272" s="51">
        <v>0.71</v>
      </c>
      <c r="DU3272" s="52"/>
      <c r="DX3272" s="75">
        <f t="shared" si="1447"/>
        <v>43.922422385112533</v>
      </c>
      <c r="DY3272" s="51">
        <f t="shared" si="1448"/>
        <v>0</v>
      </c>
      <c r="DZ3272" s="75">
        <f t="shared" si="1449"/>
        <v>0</v>
      </c>
      <c r="EA3272" s="51" t="e">
        <f t="shared" si="1450"/>
        <v>#DIV/0!</v>
      </c>
      <c r="EB3272" s="75">
        <f t="shared" si="1451"/>
        <v>10.237177751864065</v>
      </c>
      <c r="EC3272" s="51">
        <f t="shared" si="1452"/>
        <v>0</v>
      </c>
      <c r="ED3272" s="75">
        <f t="shared" si="1453"/>
        <v>0.22541922028397218</v>
      </c>
      <c r="EE3272" s="51">
        <f t="shared" si="1454"/>
        <v>0</v>
      </c>
      <c r="EF3272" s="75">
        <f t="shared" si="1455"/>
        <v>0</v>
      </c>
      <c r="EG3272" s="51" t="e">
        <f t="shared" si="1456"/>
        <v>#DIV/0!</v>
      </c>
      <c r="EH3272" s="75">
        <f t="shared" si="1457"/>
        <v>6.4494558699777276</v>
      </c>
      <c r="EI3272" s="51">
        <f t="shared" si="1458"/>
        <v>0</v>
      </c>
      <c r="EJ3272" s="75">
        <f t="shared" si="1459"/>
        <v>14.95571685320912</v>
      </c>
      <c r="EK3272" s="51">
        <f t="shared" si="1460"/>
        <v>0</v>
      </c>
      <c r="EL3272" s="75">
        <f t="shared" si="1461"/>
        <v>9.4316145069153574</v>
      </c>
      <c r="EM3272" s="51">
        <f t="shared" si="1462"/>
        <v>0</v>
      </c>
      <c r="EN3272" s="75">
        <f t="shared" si="1463"/>
        <v>14.778193412637231</v>
      </c>
      <c r="EO3272" s="51">
        <f t="shared" si="1464"/>
        <v>0</v>
      </c>
      <c r="EP3272" s="75">
        <f t="shared" si="1465"/>
        <v>0</v>
      </c>
      <c r="EQ3272" s="51" t="e">
        <f t="shared" si="1466"/>
        <v>#DIV/0!</v>
      </c>
      <c r="ER3272" s="51">
        <f t="shared" si="1467"/>
        <v>100</v>
      </c>
      <c r="ES3272" s="51">
        <f t="shared" si="1468"/>
        <v>0</v>
      </c>
    </row>
    <row r="3273" spans="1:149" x14ac:dyDescent="0.45">
      <c r="A3273" s="51" t="s">
        <v>4730</v>
      </c>
      <c r="B3273" s="174" t="s">
        <v>1050</v>
      </c>
      <c r="C3273" s="51" t="s">
        <v>3648</v>
      </c>
      <c r="D3273" s="51" t="s">
        <v>4750</v>
      </c>
      <c r="E3273" s="51" t="s">
        <v>637</v>
      </c>
      <c r="F3273" s="51" t="s">
        <v>4736</v>
      </c>
      <c r="G3273" s="51" t="s">
        <v>4496</v>
      </c>
      <c r="H3273" s="51" t="s">
        <v>1100</v>
      </c>
      <c r="I3273" s="108" t="s">
        <v>4747</v>
      </c>
      <c r="J3273" s="75">
        <v>117</v>
      </c>
      <c r="L3273" s="75">
        <v>1250</v>
      </c>
      <c r="N3273" s="51" t="s">
        <v>748</v>
      </c>
      <c r="O3273" s="51" t="s">
        <v>4748</v>
      </c>
      <c r="P3273" s="87" t="s">
        <v>1374</v>
      </c>
      <c r="R3273" s="122" t="s">
        <v>4749</v>
      </c>
      <c r="U3273" s="51">
        <v>13.87</v>
      </c>
      <c r="W3273" s="51">
        <v>4.18</v>
      </c>
      <c r="AA3273" s="221">
        <f t="shared" si="1446"/>
        <v>0.42397358649197786</v>
      </c>
      <c r="AC3273" s="217">
        <f t="shared" si="1469"/>
        <v>0.57602641350802219</v>
      </c>
      <c r="AQ3273" s="174" t="s">
        <v>824</v>
      </c>
      <c r="AR3273" s="53">
        <v>1.006</v>
      </c>
      <c r="AS3273" s="53">
        <v>1.296</v>
      </c>
      <c r="AT3273" s="77"/>
      <c r="AU3273" s="276">
        <v>496.04909619561408</v>
      </c>
      <c r="AV3273" s="276">
        <v>673.95090380438592</v>
      </c>
      <c r="AW3273" s="276">
        <v>499.02539077278777</v>
      </c>
      <c r="AX3273" s="95">
        <v>9.3686542410025968</v>
      </c>
      <c r="AY3273" s="276">
        <v>873.44037133048414</v>
      </c>
      <c r="AZ3273" s="95">
        <v>17.297767575241632</v>
      </c>
      <c r="BB3273" s="80" t="s">
        <v>722</v>
      </c>
      <c r="BC3273" s="174" t="s">
        <v>751</v>
      </c>
      <c r="BD3273" s="52">
        <v>48.43079835261441</v>
      </c>
      <c r="BH3273" s="52">
        <v>12.294887779489958</v>
      </c>
      <c r="BN3273" s="52">
        <v>0.23735171934996716</v>
      </c>
      <c r="BR3273" s="52">
        <v>7.7229341485355958</v>
      </c>
      <c r="BX3273" s="52">
        <v>14.728444280395436</v>
      </c>
      <c r="BZ3273" s="52">
        <v>16.585583719614636</v>
      </c>
      <c r="CB3273" s="49">
        <v>0</v>
      </c>
      <c r="DH3273" s="52">
        <f t="shared" si="1470"/>
        <v>100</v>
      </c>
      <c r="DJ3273" s="96">
        <f t="shared" si="1445"/>
        <v>0</v>
      </c>
      <c r="DL3273" s="51" t="s">
        <v>4729</v>
      </c>
      <c r="DO3273" s="348">
        <v>1.2</v>
      </c>
      <c r="DP3273" s="51">
        <v>0.06</v>
      </c>
      <c r="DQ3273" s="346">
        <v>2.2799999999999998</v>
      </c>
      <c r="DR3273" s="51">
        <v>0</v>
      </c>
      <c r="DU3273" s="52"/>
      <c r="DX3273" s="75">
        <f t="shared" si="1447"/>
        <v>48.43079835261441</v>
      </c>
      <c r="DY3273" s="51">
        <f t="shared" si="1448"/>
        <v>0</v>
      </c>
      <c r="DZ3273" s="75">
        <f t="shared" si="1449"/>
        <v>0</v>
      </c>
      <c r="EA3273" s="51" t="e">
        <f t="shared" si="1450"/>
        <v>#DIV/0!</v>
      </c>
      <c r="EB3273" s="75">
        <f t="shared" si="1451"/>
        <v>12.294887779489958</v>
      </c>
      <c r="EC3273" s="51">
        <f t="shared" si="1452"/>
        <v>0</v>
      </c>
      <c r="ED3273" s="75">
        <f t="shared" si="1453"/>
        <v>0.23735171934996716</v>
      </c>
      <c r="EE3273" s="51">
        <f t="shared" si="1454"/>
        <v>0</v>
      </c>
      <c r="EF3273" s="75">
        <f t="shared" si="1455"/>
        <v>0</v>
      </c>
      <c r="EG3273" s="51" t="e">
        <f t="shared" si="1456"/>
        <v>#DIV/0!</v>
      </c>
      <c r="EH3273" s="75">
        <f t="shared" si="1457"/>
        <v>7.7229341485355958</v>
      </c>
      <c r="EI3273" s="51">
        <f t="shared" si="1458"/>
        <v>0</v>
      </c>
      <c r="EJ3273" s="75">
        <f t="shared" si="1459"/>
        <v>14.728444280395436</v>
      </c>
      <c r="EK3273" s="51">
        <f t="shared" si="1460"/>
        <v>0</v>
      </c>
      <c r="EL3273" s="75">
        <f t="shared" si="1461"/>
        <v>16.585583719614636</v>
      </c>
      <c r="EM3273" s="51">
        <f t="shared" si="1462"/>
        <v>0</v>
      </c>
      <c r="EN3273" s="75">
        <f t="shared" si="1463"/>
        <v>0</v>
      </c>
      <c r="EO3273" s="51" t="e">
        <f t="shared" si="1464"/>
        <v>#DIV/0!</v>
      </c>
      <c r="EP3273" s="75">
        <f t="shared" si="1465"/>
        <v>0</v>
      </c>
      <c r="EQ3273" s="51" t="e">
        <f t="shared" si="1466"/>
        <v>#DIV/0!</v>
      </c>
      <c r="ER3273" s="51">
        <f t="shared" si="1467"/>
        <v>100</v>
      </c>
      <c r="ES3273" s="51">
        <f t="shared" si="1468"/>
        <v>0</v>
      </c>
    </row>
    <row r="3274" spans="1:149" x14ac:dyDescent="0.45">
      <c r="A3274" s="51" t="s">
        <v>4730</v>
      </c>
      <c r="B3274" s="174" t="s">
        <v>1050</v>
      </c>
      <c r="C3274" s="51" t="s">
        <v>3648</v>
      </c>
      <c r="D3274" s="51" t="s">
        <v>4750</v>
      </c>
      <c r="E3274" s="51" t="s">
        <v>637</v>
      </c>
      <c r="F3274" s="51" t="s">
        <v>4737</v>
      </c>
      <c r="G3274" s="51" t="s">
        <v>4496</v>
      </c>
      <c r="H3274" s="51" t="s">
        <v>1100</v>
      </c>
      <c r="I3274" s="108" t="s">
        <v>4747</v>
      </c>
      <c r="J3274" s="75">
        <v>117</v>
      </c>
      <c r="L3274" s="75">
        <v>1250</v>
      </c>
      <c r="N3274" s="51" t="s">
        <v>748</v>
      </c>
      <c r="O3274" s="51" t="s">
        <v>4748</v>
      </c>
      <c r="P3274" s="87" t="s">
        <v>1374</v>
      </c>
      <c r="R3274" s="122" t="s">
        <v>4749</v>
      </c>
      <c r="U3274" s="51">
        <v>14.62</v>
      </c>
      <c r="W3274" s="51">
        <v>5.01</v>
      </c>
      <c r="AA3274" s="221">
        <f t="shared" si="1446"/>
        <v>0.45561218533193515</v>
      </c>
      <c r="AC3274" s="217">
        <f t="shared" si="1469"/>
        <v>0.54438781466806485</v>
      </c>
      <c r="AQ3274" s="174" t="s">
        <v>824</v>
      </c>
      <c r="AR3274" s="53">
        <v>1.0049999999999999</v>
      </c>
      <c r="AS3274" s="53">
        <v>1.2969999999999999</v>
      </c>
      <c r="AT3274" s="77"/>
      <c r="AU3274" s="276">
        <v>533.0662568383641</v>
      </c>
      <c r="AV3274" s="276">
        <v>636.9337431616359</v>
      </c>
      <c r="AW3274" s="276">
        <v>535.73158812255588</v>
      </c>
      <c r="AX3274" s="95">
        <v>10.054741531769725</v>
      </c>
      <c r="AY3274" s="276">
        <v>826.10306488064168</v>
      </c>
      <c r="AZ3274" s="95">
        <v>16.360291187059502</v>
      </c>
      <c r="BB3274" s="80" t="s">
        <v>722</v>
      </c>
      <c r="BC3274" s="174" t="s">
        <v>751</v>
      </c>
      <c r="BD3274" s="52">
        <v>44.328083762397</v>
      </c>
      <c r="BH3274" s="52">
        <v>11.340084800216621</v>
      </c>
      <c r="BN3274" s="52">
        <v>0.22508607418174567</v>
      </c>
      <c r="BR3274" s="52">
        <v>6.7556068078254983</v>
      </c>
      <c r="BX3274" s="52">
        <v>13.615942051733693</v>
      </c>
      <c r="BZ3274" s="52">
        <v>9.1264072477289808</v>
      </c>
      <c r="CB3274" s="52">
        <v>14.608789255916458</v>
      </c>
      <c r="DH3274" s="52">
        <f t="shared" si="1470"/>
        <v>100</v>
      </c>
      <c r="DJ3274" s="96">
        <f t="shared" si="1445"/>
        <v>0</v>
      </c>
      <c r="DL3274" s="51" t="s">
        <v>4729</v>
      </c>
      <c r="DO3274" s="348">
        <v>1.36</v>
      </c>
      <c r="DP3274" s="51">
        <v>0.28999999999999998</v>
      </c>
      <c r="DQ3274" s="346">
        <v>2.82</v>
      </c>
      <c r="DR3274" s="51">
        <v>0.3</v>
      </c>
      <c r="DU3274" s="52"/>
      <c r="DX3274" s="75">
        <f t="shared" si="1447"/>
        <v>44.328083762397</v>
      </c>
      <c r="DY3274" s="51">
        <f t="shared" si="1448"/>
        <v>0</v>
      </c>
      <c r="DZ3274" s="75">
        <f t="shared" si="1449"/>
        <v>0</v>
      </c>
      <c r="EA3274" s="51" t="e">
        <f t="shared" si="1450"/>
        <v>#DIV/0!</v>
      </c>
      <c r="EB3274" s="75">
        <f t="shared" si="1451"/>
        <v>11.340084800216621</v>
      </c>
      <c r="EC3274" s="51">
        <f t="shared" si="1452"/>
        <v>0</v>
      </c>
      <c r="ED3274" s="75">
        <f t="shared" si="1453"/>
        <v>0.22508607418174567</v>
      </c>
      <c r="EE3274" s="51">
        <f t="shared" si="1454"/>
        <v>0</v>
      </c>
      <c r="EF3274" s="75">
        <f t="shared" si="1455"/>
        <v>0</v>
      </c>
      <c r="EG3274" s="51" t="e">
        <f t="shared" si="1456"/>
        <v>#DIV/0!</v>
      </c>
      <c r="EH3274" s="75">
        <f t="shared" si="1457"/>
        <v>6.7556068078254983</v>
      </c>
      <c r="EI3274" s="51">
        <f t="shared" si="1458"/>
        <v>0</v>
      </c>
      <c r="EJ3274" s="75">
        <f t="shared" si="1459"/>
        <v>13.615942051733693</v>
      </c>
      <c r="EK3274" s="51">
        <f t="shared" si="1460"/>
        <v>0</v>
      </c>
      <c r="EL3274" s="75">
        <f t="shared" si="1461"/>
        <v>9.1264072477289808</v>
      </c>
      <c r="EM3274" s="51">
        <f t="shared" si="1462"/>
        <v>0</v>
      </c>
      <c r="EN3274" s="75">
        <f t="shared" si="1463"/>
        <v>14.608789255916458</v>
      </c>
      <c r="EO3274" s="51">
        <f t="shared" si="1464"/>
        <v>0</v>
      </c>
      <c r="EP3274" s="75">
        <f t="shared" si="1465"/>
        <v>0</v>
      </c>
      <c r="EQ3274" s="51" t="e">
        <f t="shared" si="1466"/>
        <v>#DIV/0!</v>
      </c>
      <c r="ER3274" s="51">
        <f t="shared" si="1467"/>
        <v>100</v>
      </c>
      <c r="ES3274" s="51">
        <f t="shared" si="1468"/>
        <v>0</v>
      </c>
    </row>
    <row r="3275" spans="1:149" x14ac:dyDescent="0.45">
      <c r="A3275" s="51" t="s">
        <v>4730</v>
      </c>
      <c r="B3275" s="174" t="s">
        <v>1050</v>
      </c>
      <c r="C3275" s="51" t="s">
        <v>3648</v>
      </c>
      <c r="D3275" s="51" t="s">
        <v>4750</v>
      </c>
      <c r="E3275" s="51" t="s">
        <v>637</v>
      </c>
      <c r="F3275" s="51" t="s">
        <v>4738</v>
      </c>
      <c r="G3275" s="51" t="s">
        <v>4496</v>
      </c>
      <c r="H3275" s="51" t="s">
        <v>1100</v>
      </c>
      <c r="I3275" s="108" t="s">
        <v>4747</v>
      </c>
      <c r="J3275" s="75">
        <v>117</v>
      </c>
      <c r="L3275" s="75">
        <v>1250</v>
      </c>
      <c r="N3275" s="51" t="s">
        <v>748</v>
      </c>
      <c r="O3275" s="51" t="s">
        <v>4748</v>
      </c>
      <c r="P3275" s="87" t="s">
        <v>1374</v>
      </c>
      <c r="R3275" s="122" t="s">
        <v>4749</v>
      </c>
      <c r="U3275" s="51">
        <v>13.87</v>
      </c>
      <c r="W3275" s="51">
        <v>3.76</v>
      </c>
      <c r="AA3275" s="221">
        <f t="shared" si="1446"/>
        <v>0.39834286195731977</v>
      </c>
      <c r="AC3275" s="217">
        <f t="shared" si="1469"/>
        <v>0.60165713804268028</v>
      </c>
      <c r="AQ3275" s="174" t="s">
        <v>824</v>
      </c>
      <c r="AR3275" s="53">
        <v>1.0069999999999999</v>
      </c>
      <c r="AS3275" s="53">
        <v>1.2949999999999999</v>
      </c>
      <c r="AT3275" s="77"/>
      <c r="AU3275" s="276">
        <v>466.06114849006411</v>
      </c>
      <c r="AV3275" s="276">
        <v>703.93885150993594</v>
      </c>
      <c r="AW3275" s="276">
        <v>469.32357652949452</v>
      </c>
      <c r="AX3275" s="95">
        <v>8.8136988038623034</v>
      </c>
      <c r="AY3275" s="276">
        <v>911.60081270536705</v>
      </c>
      <c r="AZ3275" s="95">
        <v>18.053503704619146</v>
      </c>
      <c r="BB3275" s="80" t="s">
        <v>722</v>
      </c>
      <c r="BC3275" s="174" t="s">
        <v>751</v>
      </c>
      <c r="BD3275" s="52">
        <v>44.237820538562502</v>
      </c>
      <c r="BH3275" s="52">
        <v>10.925632515891087</v>
      </c>
      <c r="BN3275" s="52">
        <v>0.21995772641138803</v>
      </c>
      <c r="BR3275" s="52">
        <v>6.601687462809287</v>
      </c>
      <c r="BX3275" s="52">
        <v>12.790657213213589</v>
      </c>
      <c r="BZ3275" s="52">
        <v>4.4592358630191988</v>
      </c>
      <c r="CB3275" s="52">
        <v>20.765008680092954</v>
      </c>
      <c r="DH3275" s="52">
        <f t="shared" si="1470"/>
        <v>100</v>
      </c>
      <c r="DJ3275" s="96">
        <f t="shared" si="1445"/>
        <v>0</v>
      </c>
      <c r="DL3275" s="51" t="s">
        <v>4729</v>
      </c>
      <c r="DO3275" s="348">
        <v>1.62</v>
      </c>
      <c r="DP3275" s="51">
        <v>0.51</v>
      </c>
      <c r="DQ3275" s="346">
        <v>2.85</v>
      </c>
      <c r="DR3275" s="51">
        <v>0.06</v>
      </c>
      <c r="DU3275" s="52"/>
      <c r="DX3275" s="75">
        <f t="shared" si="1447"/>
        <v>44.237820538562502</v>
      </c>
      <c r="DY3275" s="51">
        <f t="shared" si="1448"/>
        <v>0</v>
      </c>
      <c r="DZ3275" s="75">
        <f t="shared" si="1449"/>
        <v>0</v>
      </c>
      <c r="EA3275" s="51" t="e">
        <f t="shared" si="1450"/>
        <v>#DIV/0!</v>
      </c>
      <c r="EB3275" s="75">
        <f t="shared" si="1451"/>
        <v>10.925632515891087</v>
      </c>
      <c r="EC3275" s="51">
        <f t="shared" si="1452"/>
        <v>0</v>
      </c>
      <c r="ED3275" s="75">
        <f t="shared" si="1453"/>
        <v>0.21995772641138803</v>
      </c>
      <c r="EE3275" s="51">
        <f t="shared" si="1454"/>
        <v>0</v>
      </c>
      <c r="EF3275" s="75">
        <f t="shared" si="1455"/>
        <v>0</v>
      </c>
      <c r="EG3275" s="51" t="e">
        <f t="shared" si="1456"/>
        <v>#DIV/0!</v>
      </c>
      <c r="EH3275" s="75">
        <f t="shared" si="1457"/>
        <v>6.601687462809287</v>
      </c>
      <c r="EI3275" s="51">
        <f t="shared" si="1458"/>
        <v>0</v>
      </c>
      <c r="EJ3275" s="75">
        <f t="shared" si="1459"/>
        <v>12.790657213213589</v>
      </c>
      <c r="EK3275" s="51">
        <f t="shared" si="1460"/>
        <v>0</v>
      </c>
      <c r="EL3275" s="75">
        <f t="shared" si="1461"/>
        <v>4.4592358630191988</v>
      </c>
      <c r="EM3275" s="51">
        <f t="shared" si="1462"/>
        <v>0</v>
      </c>
      <c r="EN3275" s="75">
        <f t="shared" si="1463"/>
        <v>20.765008680092954</v>
      </c>
      <c r="EO3275" s="51">
        <f t="shared" si="1464"/>
        <v>0</v>
      </c>
      <c r="EP3275" s="75">
        <f t="shared" si="1465"/>
        <v>0</v>
      </c>
      <c r="EQ3275" s="51" t="e">
        <f t="shared" si="1466"/>
        <v>#DIV/0!</v>
      </c>
      <c r="ER3275" s="51">
        <f t="shared" si="1467"/>
        <v>100</v>
      </c>
      <c r="ES3275" s="51">
        <f t="shared" si="1468"/>
        <v>0</v>
      </c>
    </row>
    <row r="3276" spans="1:149" x14ac:dyDescent="0.45">
      <c r="A3276" s="51" t="s">
        <v>4730</v>
      </c>
      <c r="B3276" s="174" t="s">
        <v>1050</v>
      </c>
      <c r="C3276" s="51" t="s">
        <v>3648</v>
      </c>
      <c r="D3276" s="51" t="s">
        <v>4750</v>
      </c>
      <c r="E3276" s="51" t="s">
        <v>637</v>
      </c>
      <c r="F3276" s="51" t="s">
        <v>4739</v>
      </c>
      <c r="G3276" s="51" t="s">
        <v>4496</v>
      </c>
      <c r="H3276" s="51" t="s">
        <v>1100</v>
      </c>
      <c r="I3276" s="108" t="s">
        <v>4747</v>
      </c>
      <c r="J3276" s="75">
        <v>56</v>
      </c>
      <c r="L3276" s="75">
        <v>1250</v>
      </c>
      <c r="N3276" s="51" t="s">
        <v>748</v>
      </c>
      <c r="O3276" s="51" t="s">
        <v>4748</v>
      </c>
      <c r="P3276" s="87" t="s">
        <v>1374</v>
      </c>
      <c r="R3276" s="122" t="s">
        <v>4749</v>
      </c>
      <c r="U3276" s="51">
        <v>13.87</v>
      </c>
      <c r="W3276" s="51">
        <v>2.8</v>
      </c>
      <c r="AA3276" s="221">
        <f t="shared" si="1446"/>
        <v>0.33022354162524176</v>
      </c>
      <c r="AC3276" s="217">
        <f t="shared" si="1469"/>
        <v>0.6697764583747583</v>
      </c>
      <c r="AQ3276" s="174" t="s">
        <v>824</v>
      </c>
      <c r="AR3276" s="53">
        <v>1</v>
      </c>
      <c r="AS3276" s="53">
        <v>1.1259999999999999</v>
      </c>
      <c r="AT3276" s="77"/>
      <c r="AU3276" s="276">
        <v>184.9251833101354</v>
      </c>
      <c r="AV3276" s="276">
        <v>375.07481668986463</v>
      </c>
      <c r="AW3276" s="276">
        <v>184.9251833101354</v>
      </c>
      <c r="AX3276" s="95">
        <v>6.8056042009127724</v>
      </c>
      <c r="AY3276" s="276">
        <v>422.33424359278752</v>
      </c>
      <c r="AZ3276" s="95">
        <v>15.663478109053816</v>
      </c>
      <c r="BB3276" s="80" t="s">
        <v>722</v>
      </c>
      <c r="BC3276" s="174" t="s">
        <v>751</v>
      </c>
      <c r="BD3276" s="52">
        <v>45.540560712533022</v>
      </c>
      <c r="BH3276" s="52">
        <v>11.461839366631589</v>
      </c>
      <c r="BN3276" s="52">
        <v>0.11537639234661771</v>
      </c>
      <c r="BR3276" s="52">
        <v>7.0551363117136736</v>
      </c>
      <c r="BX3276" s="52">
        <v>14.228902628753396</v>
      </c>
      <c r="BZ3276" s="52">
        <v>14.034257079077747</v>
      </c>
      <c r="CB3276" s="52">
        <v>7.5639275089439542</v>
      </c>
      <c r="DH3276" s="52">
        <f t="shared" si="1470"/>
        <v>100</v>
      </c>
      <c r="DJ3276" s="96">
        <f t="shared" si="1445"/>
        <v>0</v>
      </c>
      <c r="DL3276" s="51" t="s">
        <v>4729</v>
      </c>
      <c r="DO3276" s="348">
        <v>1.22</v>
      </c>
      <c r="DP3276" s="51">
        <v>0.16</v>
      </c>
      <c r="DQ3276" s="346">
        <v>1.77</v>
      </c>
      <c r="DR3276" s="51">
        <v>7.0000000000000007E-2</v>
      </c>
      <c r="DU3276" s="52"/>
      <c r="DX3276" s="75">
        <f t="shared" si="1447"/>
        <v>45.540560712533022</v>
      </c>
      <c r="DY3276" s="51">
        <f t="shared" si="1448"/>
        <v>0</v>
      </c>
      <c r="DZ3276" s="75">
        <f t="shared" si="1449"/>
        <v>0</v>
      </c>
      <c r="EA3276" s="51" t="e">
        <f t="shared" si="1450"/>
        <v>#DIV/0!</v>
      </c>
      <c r="EB3276" s="75">
        <f t="shared" si="1451"/>
        <v>11.461839366631589</v>
      </c>
      <c r="EC3276" s="51">
        <f t="shared" si="1452"/>
        <v>0</v>
      </c>
      <c r="ED3276" s="75">
        <f t="shared" si="1453"/>
        <v>0.11537639234661771</v>
      </c>
      <c r="EE3276" s="51">
        <f t="shared" si="1454"/>
        <v>0</v>
      </c>
      <c r="EF3276" s="75">
        <f t="shared" si="1455"/>
        <v>0</v>
      </c>
      <c r="EG3276" s="51" t="e">
        <f t="shared" si="1456"/>
        <v>#DIV/0!</v>
      </c>
      <c r="EH3276" s="75">
        <f t="shared" si="1457"/>
        <v>7.0551363117136736</v>
      </c>
      <c r="EI3276" s="51">
        <f t="shared" si="1458"/>
        <v>0</v>
      </c>
      <c r="EJ3276" s="75">
        <f t="shared" si="1459"/>
        <v>14.228902628753396</v>
      </c>
      <c r="EK3276" s="51">
        <f t="shared" si="1460"/>
        <v>0</v>
      </c>
      <c r="EL3276" s="75">
        <f t="shared" si="1461"/>
        <v>14.034257079077747</v>
      </c>
      <c r="EM3276" s="51">
        <f t="shared" si="1462"/>
        <v>0</v>
      </c>
      <c r="EN3276" s="75">
        <f t="shared" si="1463"/>
        <v>7.5639275089439542</v>
      </c>
      <c r="EO3276" s="51">
        <f t="shared" si="1464"/>
        <v>0</v>
      </c>
      <c r="EP3276" s="75">
        <f t="shared" si="1465"/>
        <v>0</v>
      </c>
      <c r="EQ3276" s="51" t="e">
        <f t="shared" si="1466"/>
        <v>#DIV/0!</v>
      </c>
      <c r="ER3276" s="51">
        <f t="shared" si="1467"/>
        <v>100</v>
      </c>
      <c r="ES3276" s="51">
        <f t="shared" si="1468"/>
        <v>0</v>
      </c>
    </row>
    <row r="3277" spans="1:149" x14ac:dyDescent="0.45">
      <c r="A3277" s="51" t="s">
        <v>4730</v>
      </c>
      <c r="B3277" s="174" t="s">
        <v>1050</v>
      </c>
      <c r="C3277" s="51" t="s">
        <v>3648</v>
      </c>
      <c r="D3277" s="51" t="s">
        <v>4750</v>
      </c>
      <c r="E3277" s="51" t="s">
        <v>637</v>
      </c>
      <c r="F3277" s="51" t="s">
        <v>4740</v>
      </c>
      <c r="G3277" s="51" t="s">
        <v>4496</v>
      </c>
      <c r="H3277" s="51" t="s">
        <v>1100</v>
      </c>
      <c r="I3277" s="108" t="s">
        <v>4747</v>
      </c>
      <c r="J3277" s="75">
        <v>56</v>
      </c>
      <c r="L3277" s="75">
        <v>1250</v>
      </c>
      <c r="N3277" s="51" t="s">
        <v>748</v>
      </c>
      <c r="O3277" s="51" t="s">
        <v>4748</v>
      </c>
      <c r="P3277" s="87" t="s">
        <v>1374</v>
      </c>
      <c r="R3277" s="122" t="s">
        <v>4749</v>
      </c>
      <c r="U3277" s="51">
        <v>14.62</v>
      </c>
      <c r="W3277" s="51">
        <v>3.47</v>
      </c>
      <c r="AA3277" s="221">
        <f t="shared" si="1446"/>
        <v>0.36695524466013768</v>
      </c>
      <c r="AC3277" s="217">
        <f t="shared" si="1469"/>
        <v>0.63304475533986238</v>
      </c>
      <c r="AQ3277" s="174" t="s">
        <v>824</v>
      </c>
      <c r="AR3277" s="53">
        <v>0.99909999999999999</v>
      </c>
      <c r="AS3277" s="53">
        <v>1.1259999999999999</v>
      </c>
      <c r="AT3277" s="77"/>
      <c r="AU3277" s="276">
        <v>205.4949370096771</v>
      </c>
      <c r="AV3277" s="276">
        <v>354.50506299032293</v>
      </c>
      <c r="AW3277" s="276">
        <v>205.30999156636838</v>
      </c>
      <c r="AX3277" s="95">
        <v>7.5554087067135693</v>
      </c>
      <c r="AY3277" s="276">
        <v>399.17270092710356</v>
      </c>
      <c r="AZ3277" s="95">
        <v>14.804465793524752</v>
      </c>
      <c r="BB3277" s="80" t="s">
        <v>722</v>
      </c>
      <c r="BC3277" s="174" t="s">
        <v>751</v>
      </c>
      <c r="BD3277" s="52">
        <v>44.664959636120408</v>
      </c>
      <c r="BH3277" s="52">
        <v>11.010887610569057</v>
      </c>
      <c r="BN3277" s="52">
        <v>0.1124433863654578</v>
      </c>
      <c r="BR3277" s="52">
        <v>6.6865444779155316</v>
      </c>
      <c r="BX3277" s="52">
        <v>13.516118871496991</v>
      </c>
      <c r="BZ3277" s="52">
        <v>9.1183263115273494</v>
      </c>
      <c r="CB3277" s="52">
        <v>14.890719706005212</v>
      </c>
      <c r="DH3277" s="52">
        <f t="shared" si="1470"/>
        <v>100.00000000000001</v>
      </c>
      <c r="DJ3277" s="96">
        <f t="shared" si="1445"/>
        <v>0</v>
      </c>
      <c r="DL3277" s="51" t="s">
        <v>4729</v>
      </c>
      <c r="DO3277" s="348">
        <v>1.1299999999999999</v>
      </c>
      <c r="DP3277" s="51">
        <v>0.33</v>
      </c>
      <c r="DQ3277" s="346">
        <v>2.13</v>
      </c>
      <c r="DR3277" s="51">
        <v>0.03</v>
      </c>
      <c r="DU3277" s="52"/>
      <c r="DX3277" s="75">
        <f t="shared" si="1447"/>
        <v>44.6649596361204</v>
      </c>
      <c r="DY3277" s="51">
        <f t="shared" si="1448"/>
        <v>0</v>
      </c>
      <c r="DZ3277" s="75">
        <f t="shared" si="1449"/>
        <v>0</v>
      </c>
      <c r="EA3277" s="51" t="e">
        <f t="shared" si="1450"/>
        <v>#DIV/0!</v>
      </c>
      <c r="EB3277" s="75">
        <f t="shared" si="1451"/>
        <v>11.010887610569055</v>
      </c>
      <c r="EC3277" s="51">
        <f t="shared" si="1452"/>
        <v>0</v>
      </c>
      <c r="ED3277" s="75">
        <f t="shared" si="1453"/>
        <v>0.11244338636545778</v>
      </c>
      <c r="EE3277" s="51">
        <f t="shared" si="1454"/>
        <v>0</v>
      </c>
      <c r="EF3277" s="75">
        <f t="shared" si="1455"/>
        <v>0</v>
      </c>
      <c r="EG3277" s="51" t="e">
        <f t="shared" si="1456"/>
        <v>#DIV/0!</v>
      </c>
      <c r="EH3277" s="75">
        <f t="shared" si="1457"/>
        <v>6.6865444779155307</v>
      </c>
      <c r="EI3277" s="51">
        <f t="shared" si="1458"/>
        <v>0</v>
      </c>
      <c r="EJ3277" s="75">
        <f t="shared" si="1459"/>
        <v>13.516118871496987</v>
      </c>
      <c r="EK3277" s="51">
        <f t="shared" si="1460"/>
        <v>0</v>
      </c>
      <c r="EL3277" s="75">
        <f t="shared" si="1461"/>
        <v>9.1183263115273494</v>
      </c>
      <c r="EM3277" s="51">
        <f t="shared" si="1462"/>
        <v>0</v>
      </c>
      <c r="EN3277" s="75">
        <f t="shared" si="1463"/>
        <v>14.890719706005209</v>
      </c>
      <c r="EO3277" s="51">
        <f t="shared" si="1464"/>
        <v>0</v>
      </c>
      <c r="EP3277" s="75">
        <f t="shared" si="1465"/>
        <v>0</v>
      </c>
      <c r="EQ3277" s="51" t="e">
        <f t="shared" si="1466"/>
        <v>#DIV/0!</v>
      </c>
      <c r="ER3277" s="51">
        <f t="shared" si="1467"/>
        <v>100</v>
      </c>
      <c r="ES3277" s="51">
        <f t="shared" si="1468"/>
        <v>0</v>
      </c>
    </row>
    <row r="3278" spans="1:149" x14ac:dyDescent="0.45">
      <c r="A3278" s="51" t="s">
        <v>4730</v>
      </c>
      <c r="B3278" s="174" t="s">
        <v>1050</v>
      </c>
      <c r="C3278" s="51" t="s">
        <v>3648</v>
      </c>
      <c r="D3278" s="51" t="s">
        <v>4750</v>
      </c>
      <c r="E3278" s="51" t="s">
        <v>637</v>
      </c>
      <c r="F3278" s="51" t="s">
        <v>4741</v>
      </c>
      <c r="G3278" s="51" t="s">
        <v>4496</v>
      </c>
      <c r="H3278" s="51" t="s">
        <v>1100</v>
      </c>
      <c r="I3278" s="108" t="s">
        <v>4747</v>
      </c>
      <c r="J3278" s="75">
        <v>56</v>
      </c>
      <c r="L3278" s="75">
        <v>1250</v>
      </c>
      <c r="N3278" s="51" t="s">
        <v>748</v>
      </c>
      <c r="O3278" s="51" t="s">
        <v>4748</v>
      </c>
      <c r="P3278" s="87" t="s">
        <v>1374</v>
      </c>
      <c r="R3278" s="122" t="s">
        <v>4749</v>
      </c>
      <c r="U3278" s="51">
        <v>13.87</v>
      </c>
      <c r="W3278" s="51">
        <v>3.03</v>
      </c>
      <c r="AA3278" s="221">
        <f t="shared" si="1446"/>
        <v>0.34791176445265526</v>
      </c>
      <c r="AC3278" s="217">
        <f t="shared" si="1469"/>
        <v>0.65208823554734474</v>
      </c>
      <c r="AQ3278" s="174" t="s">
        <v>824</v>
      </c>
      <c r="AR3278" s="53">
        <v>0.99950000000000006</v>
      </c>
      <c r="AS3278" s="53">
        <v>1.1259999999999999</v>
      </c>
      <c r="AT3278" s="77"/>
      <c r="AU3278" s="276">
        <v>194.83058809348694</v>
      </c>
      <c r="AV3278" s="276">
        <v>365.16941190651306</v>
      </c>
      <c r="AW3278" s="276">
        <v>194.73317279944021</v>
      </c>
      <c r="AX3278" s="95">
        <v>7.166348550604666</v>
      </c>
      <c r="AY3278" s="276">
        <v>411.18075780673365</v>
      </c>
      <c r="AZ3278" s="95">
        <v>15.249819062694447</v>
      </c>
      <c r="BB3278" s="80" t="s">
        <v>722</v>
      </c>
      <c r="BC3278" s="174" t="s">
        <v>751</v>
      </c>
      <c r="BD3278" s="52">
        <v>43.795627398552917</v>
      </c>
      <c r="BH3278" s="52">
        <v>10.907125644805941</v>
      </c>
      <c r="BN3278" s="52">
        <v>0.10979257059146978</v>
      </c>
      <c r="BR3278" s="52">
        <v>6.6520984030936221</v>
      </c>
      <c r="BX3278" s="52">
        <v>12.68329325923864</v>
      </c>
      <c r="BZ3278" s="52">
        <v>4.5463990335270728</v>
      </c>
      <c r="CB3278" s="52">
        <v>21.305663690190347</v>
      </c>
      <c r="DH3278" s="52">
        <f t="shared" si="1470"/>
        <v>100</v>
      </c>
      <c r="DJ3278" s="96">
        <f t="shared" si="1445"/>
        <v>0</v>
      </c>
      <c r="DL3278" s="51" t="s">
        <v>4729</v>
      </c>
      <c r="DO3278" s="348">
        <v>1.46</v>
      </c>
      <c r="DP3278" s="51">
        <v>0.2</v>
      </c>
      <c r="DQ3278" s="346">
        <v>2.0699999999999998</v>
      </c>
      <c r="DR3278" s="51">
        <v>0.34</v>
      </c>
      <c r="DU3278" s="52"/>
      <c r="DX3278" s="75">
        <f t="shared" si="1447"/>
        <v>43.795627398552917</v>
      </c>
      <c r="DY3278" s="51">
        <f t="shared" si="1448"/>
        <v>0</v>
      </c>
      <c r="DZ3278" s="75">
        <f t="shared" si="1449"/>
        <v>0</v>
      </c>
      <c r="EA3278" s="51" t="e">
        <f t="shared" si="1450"/>
        <v>#DIV/0!</v>
      </c>
      <c r="EB3278" s="75">
        <f t="shared" si="1451"/>
        <v>10.907125644805941</v>
      </c>
      <c r="EC3278" s="51">
        <f t="shared" si="1452"/>
        <v>0</v>
      </c>
      <c r="ED3278" s="75">
        <f t="shared" si="1453"/>
        <v>0.10979257059146978</v>
      </c>
      <c r="EE3278" s="51">
        <f t="shared" si="1454"/>
        <v>0</v>
      </c>
      <c r="EF3278" s="75">
        <f t="shared" si="1455"/>
        <v>0</v>
      </c>
      <c r="EG3278" s="51" t="e">
        <f t="shared" si="1456"/>
        <v>#DIV/0!</v>
      </c>
      <c r="EH3278" s="75">
        <f t="shared" si="1457"/>
        <v>6.6520984030936221</v>
      </c>
      <c r="EI3278" s="51">
        <f t="shared" si="1458"/>
        <v>0</v>
      </c>
      <c r="EJ3278" s="75">
        <f t="shared" si="1459"/>
        <v>12.68329325923864</v>
      </c>
      <c r="EK3278" s="51">
        <f t="shared" si="1460"/>
        <v>0</v>
      </c>
      <c r="EL3278" s="75">
        <f t="shared" si="1461"/>
        <v>4.5463990335270728</v>
      </c>
      <c r="EM3278" s="51">
        <f t="shared" si="1462"/>
        <v>0</v>
      </c>
      <c r="EN3278" s="75">
        <f t="shared" si="1463"/>
        <v>21.305663690190347</v>
      </c>
      <c r="EO3278" s="51">
        <f t="shared" si="1464"/>
        <v>0</v>
      </c>
      <c r="EP3278" s="75">
        <f t="shared" si="1465"/>
        <v>0</v>
      </c>
      <c r="EQ3278" s="51" t="e">
        <f t="shared" si="1466"/>
        <v>#DIV/0!</v>
      </c>
      <c r="ER3278" s="51">
        <f t="shared" si="1467"/>
        <v>100</v>
      </c>
      <c r="ES3278" s="51">
        <f t="shared" si="1468"/>
        <v>0</v>
      </c>
    </row>
    <row r="3279" spans="1:149" x14ac:dyDescent="0.45">
      <c r="A3279" s="51" t="s">
        <v>4730</v>
      </c>
      <c r="B3279" s="174" t="s">
        <v>1050</v>
      </c>
      <c r="C3279" s="51" t="s">
        <v>3648</v>
      </c>
      <c r="D3279" s="51" t="s">
        <v>4750</v>
      </c>
      <c r="E3279" s="51" t="s">
        <v>637</v>
      </c>
      <c r="F3279" s="51" t="s">
        <v>4742</v>
      </c>
      <c r="G3279" s="51" t="s">
        <v>4496</v>
      </c>
      <c r="H3279" s="51" t="s">
        <v>1100</v>
      </c>
      <c r="I3279" s="108" t="s">
        <v>4747</v>
      </c>
      <c r="J3279" s="75">
        <v>56</v>
      </c>
      <c r="L3279" s="75">
        <v>1250</v>
      </c>
      <c r="N3279" s="51" t="s">
        <v>748</v>
      </c>
      <c r="O3279" s="51" t="s">
        <v>4748</v>
      </c>
      <c r="P3279" s="87" t="s">
        <v>1374</v>
      </c>
      <c r="R3279" s="122" t="s">
        <v>4749</v>
      </c>
      <c r="U3279" s="51">
        <v>13.87</v>
      </c>
      <c r="W3279" s="51">
        <v>3.81</v>
      </c>
      <c r="AA3279" s="221">
        <f t="shared" si="1446"/>
        <v>0.40151311433603398</v>
      </c>
      <c r="AC3279" s="217">
        <f t="shared" si="1469"/>
        <v>0.59848688566396602</v>
      </c>
      <c r="AQ3279" s="174" t="s">
        <v>824</v>
      </c>
      <c r="AR3279" s="53">
        <v>0.99850000000000005</v>
      </c>
      <c r="AS3279" s="53">
        <v>1.127</v>
      </c>
      <c r="AT3279" s="77"/>
      <c r="AU3279" s="276">
        <v>224.84734402817904</v>
      </c>
      <c r="AV3279" s="276">
        <v>335.15265597182099</v>
      </c>
      <c r="AW3279" s="276">
        <v>224.51007301213679</v>
      </c>
      <c r="AX3279" s="95">
        <v>8.2612579129545836</v>
      </c>
      <c r="AY3279" s="276">
        <v>377.71704328024225</v>
      </c>
      <c r="AZ3279" s="95">
        <v>14.008721122176238</v>
      </c>
      <c r="BB3279" s="80" t="s">
        <v>722</v>
      </c>
      <c r="BC3279" s="174" t="s">
        <v>751</v>
      </c>
      <c r="BD3279" s="52">
        <v>41.72126523945731</v>
      </c>
      <c r="BH3279" s="52">
        <v>10.787723467096438</v>
      </c>
      <c r="BN3279" s="52">
        <v>0</v>
      </c>
      <c r="BR3279" s="52">
        <v>6.5466720815798167</v>
      </c>
      <c r="BX3279" s="52">
        <v>12.869160583393388</v>
      </c>
      <c r="BZ3279" s="49">
        <v>0</v>
      </c>
      <c r="CB3279" s="52">
        <v>28.07517862847304</v>
      </c>
      <c r="DH3279" s="52">
        <f t="shared" si="1470"/>
        <v>99.999999999999986</v>
      </c>
      <c r="DJ3279" s="96">
        <f t="shared" si="1445"/>
        <v>0</v>
      </c>
      <c r="DL3279" s="51" t="s">
        <v>4729</v>
      </c>
      <c r="DO3279" s="348">
        <v>1.55</v>
      </c>
      <c r="DP3279" s="51">
        <v>0.25</v>
      </c>
      <c r="DQ3279" s="346">
        <v>3.07</v>
      </c>
      <c r="DR3279" s="51">
        <v>0.01</v>
      </c>
      <c r="DU3279" s="52"/>
      <c r="DX3279" s="75">
        <f t="shared" si="1447"/>
        <v>41.721265239457317</v>
      </c>
      <c r="DY3279" s="51">
        <f t="shared" si="1448"/>
        <v>0</v>
      </c>
      <c r="DZ3279" s="75">
        <f t="shared" si="1449"/>
        <v>0</v>
      </c>
      <c r="EA3279" s="51" t="e">
        <f t="shared" si="1450"/>
        <v>#DIV/0!</v>
      </c>
      <c r="EB3279" s="75">
        <f t="shared" si="1451"/>
        <v>10.787723467096439</v>
      </c>
      <c r="EC3279" s="51">
        <f t="shared" si="1452"/>
        <v>0</v>
      </c>
      <c r="ED3279" s="75">
        <f t="shared" si="1453"/>
        <v>0</v>
      </c>
      <c r="EE3279" s="51" t="e">
        <f t="shared" si="1454"/>
        <v>#DIV/0!</v>
      </c>
      <c r="EF3279" s="75">
        <f t="shared" si="1455"/>
        <v>0</v>
      </c>
      <c r="EG3279" s="51" t="e">
        <f t="shared" si="1456"/>
        <v>#DIV/0!</v>
      </c>
      <c r="EH3279" s="75">
        <f t="shared" si="1457"/>
        <v>6.5466720815798167</v>
      </c>
      <c r="EI3279" s="51">
        <f t="shared" si="1458"/>
        <v>0</v>
      </c>
      <c r="EJ3279" s="75">
        <f t="shared" si="1459"/>
        <v>12.869160583393391</v>
      </c>
      <c r="EK3279" s="51">
        <f t="shared" si="1460"/>
        <v>0</v>
      </c>
      <c r="EL3279" s="75">
        <f t="shared" si="1461"/>
        <v>0</v>
      </c>
      <c r="EM3279" s="51" t="e">
        <f t="shared" si="1462"/>
        <v>#DIV/0!</v>
      </c>
      <c r="EN3279" s="75">
        <f t="shared" si="1463"/>
        <v>28.075178628473047</v>
      </c>
      <c r="EO3279" s="51">
        <f t="shared" si="1464"/>
        <v>0</v>
      </c>
      <c r="EP3279" s="75">
        <f t="shared" si="1465"/>
        <v>0</v>
      </c>
      <c r="EQ3279" s="51" t="e">
        <f t="shared" si="1466"/>
        <v>#DIV/0!</v>
      </c>
      <c r="ER3279" s="51">
        <f t="shared" si="1467"/>
        <v>100</v>
      </c>
      <c r="ES3279" s="51">
        <f t="shared" si="1468"/>
        <v>0</v>
      </c>
    </row>
    <row r="3280" spans="1:149" x14ac:dyDescent="0.45">
      <c r="A3280" s="51" t="s">
        <v>4730</v>
      </c>
      <c r="B3280" s="174" t="s">
        <v>1050</v>
      </c>
      <c r="C3280" s="51" t="s">
        <v>3648</v>
      </c>
      <c r="D3280" s="51" t="s">
        <v>4750</v>
      </c>
      <c r="E3280" s="51" t="s">
        <v>637</v>
      </c>
      <c r="F3280" s="51" t="s">
        <v>4743</v>
      </c>
      <c r="G3280" s="51" t="s">
        <v>4496</v>
      </c>
      <c r="H3280" s="51" t="s">
        <v>1100</v>
      </c>
      <c r="I3280" s="108" t="s">
        <v>4747</v>
      </c>
      <c r="J3280" s="75">
        <v>106</v>
      </c>
      <c r="L3280" s="75">
        <v>1150</v>
      </c>
      <c r="N3280" s="51" t="s">
        <v>748</v>
      </c>
      <c r="O3280" s="51" t="s">
        <v>4748</v>
      </c>
      <c r="P3280" s="87" t="s">
        <v>1374</v>
      </c>
      <c r="R3280" s="122" t="s">
        <v>4749</v>
      </c>
      <c r="U3280" s="51">
        <v>0</v>
      </c>
      <c r="W3280" s="51">
        <v>3.25</v>
      </c>
      <c r="AA3280" s="220">
        <f t="shared" si="1446"/>
        <v>1</v>
      </c>
      <c r="AB3280" s="219"/>
      <c r="AC3280" s="219">
        <f t="shared" si="1469"/>
        <v>0</v>
      </c>
      <c r="AR3280" s="53">
        <v>0.98070000000000002</v>
      </c>
      <c r="AT3280" s="77"/>
      <c r="AU3280" s="276">
        <v>1060</v>
      </c>
      <c r="AV3280" s="276"/>
      <c r="AW3280" s="276">
        <v>1039.5419999999999</v>
      </c>
      <c r="AX3280" s="95"/>
      <c r="AY3280" s="276"/>
      <c r="AZ3280" s="95"/>
      <c r="BB3280" s="80" t="s">
        <v>722</v>
      </c>
      <c r="BC3280" s="174" t="s">
        <v>751</v>
      </c>
      <c r="BD3280" s="52">
        <v>46.684752260670514</v>
      </c>
      <c r="BH3280" s="52">
        <v>11.77476082261364</v>
      </c>
      <c r="BN3280" s="52">
        <v>0.35557890343826193</v>
      </c>
      <c r="BR3280" s="52">
        <v>7.2477496834592658</v>
      </c>
      <c r="BX3280" s="52">
        <v>14.709883096465202</v>
      </c>
      <c r="BZ3280" s="52">
        <v>18.916457974626944</v>
      </c>
      <c r="CB3280" s="52">
        <v>0.3108172587261685</v>
      </c>
      <c r="DH3280" s="52">
        <f t="shared" si="1470"/>
        <v>100.00000000000001</v>
      </c>
      <c r="DJ3280" s="96">
        <f t="shared" si="1445"/>
        <v>0</v>
      </c>
      <c r="DL3280" s="51" t="s">
        <v>4729</v>
      </c>
      <c r="DO3280" s="348">
        <v>2.92</v>
      </c>
      <c r="DP3280" s="51">
        <v>0.28000000000000003</v>
      </c>
      <c r="DQ3280" s="346">
        <v>0</v>
      </c>
      <c r="DU3280" s="52"/>
      <c r="DX3280" s="75">
        <f t="shared" si="1447"/>
        <v>46.684752260670507</v>
      </c>
      <c r="DY3280" s="51">
        <f t="shared" si="1448"/>
        <v>0</v>
      </c>
      <c r="DZ3280" s="75">
        <f t="shared" si="1449"/>
        <v>0</v>
      </c>
      <c r="EA3280" s="51" t="e">
        <f t="shared" si="1450"/>
        <v>#DIV/0!</v>
      </c>
      <c r="EB3280" s="75">
        <f t="shared" si="1451"/>
        <v>11.774760822613638</v>
      </c>
      <c r="EC3280" s="51">
        <f t="shared" si="1452"/>
        <v>0</v>
      </c>
      <c r="ED3280" s="75">
        <f t="shared" si="1453"/>
        <v>0.35557890343826187</v>
      </c>
      <c r="EE3280" s="51">
        <f t="shared" si="1454"/>
        <v>0</v>
      </c>
      <c r="EF3280" s="75">
        <f t="shared" si="1455"/>
        <v>0</v>
      </c>
      <c r="EG3280" s="51" t="e">
        <f t="shared" si="1456"/>
        <v>#DIV/0!</v>
      </c>
      <c r="EH3280" s="75">
        <f t="shared" si="1457"/>
        <v>7.247749683459265</v>
      </c>
      <c r="EI3280" s="51">
        <f t="shared" si="1458"/>
        <v>0</v>
      </c>
      <c r="EJ3280" s="75">
        <f t="shared" si="1459"/>
        <v>14.709883096465198</v>
      </c>
      <c r="EK3280" s="51">
        <f t="shared" si="1460"/>
        <v>0</v>
      </c>
      <c r="EL3280" s="75">
        <f t="shared" si="1461"/>
        <v>18.91645797462694</v>
      </c>
      <c r="EM3280" s="51">
        <f t="shared" si="1462"/>
        <v>0</v>
      </c>
      <c r="EN3280" s="75">
        <f t="shared" si="1463"/>
        <v>0.31081725872616844</v>
      </c>
      <c r="EO3280" s="51">
        <f t="shared" si="1464"/>
        <v>0</v>
      </c>
      <c r="EP3280" s="75">
        <f t="shared" si="1465"/>
        <v>0</v>
      </c>
      <c r="EQ3280" s="51" t="e">
        <f t="shared" si="1466"/>
        <v>#DIV/0!</v>
      </c>
      <c r="ER3280" s="51">
        <f t="shared" si="1467"/>
        <v>100</v>
      </c>
      <c r="ES3280" s="51">
        <f t="shared" si="1468"/>
        <v>0</v>
      </c>
    </row>
    <row r="3281" spans="1:149" x14ac:dyDescent="0.45">
      <c r="A3281" s="51" t="s">
        <v>4730</v>
      </c>
      <c r="B3281" s="174" t="s">
        <v>1050</v>
      </c>
      <c r="C3281" s="51" t="s">
        <v>3648</v>
      </c>
      <c r="D3281" s="51" t="s">
        <v>4750</v>
      </c>
      <c r="E3281" s="51" t="s">
        <v>637</v>
      </c>
      <c r="F3281" s="51" t="s">
        <v>4744</v>
      </c>
      <c r="G3281" s="51" t="s">
        <v>4496</v>
      </c>
      <c r="H3281" s="51" t="s">
        <v>1100</v>
      </c>
      <c r="I3281" s="108" t="s">
        <v>4747</v>
      </c>
      <c r="J3281" s="75">
        <v>106</v>
      </c>
      <c r="L3281" s="75">
        <v>1150</v>
      </c>
      <c r="N3281" s="51" t="s">
        <v>748</v>
      </c>
      <c r="O3281" s="51" t="s">
        <v>4748</v>
      </c>
      <c r="P3281" s="87" t="s">
        <v>1374</v>
      </c>
      <c r="R3281" s="122" t="s">
        <v>4749</v>
      </c>
      <c r="U3281" s="51">
        <v>0</v>
      </c>
      <c r="W3281" s="51">
        <v>2.96</v>
      </c>
      <c r="AA3281" s="220">
        <f t="shared" si="1446"/>
        <v>1</v>
      </c>
      <c r="AB3281" s="219"/>
      <c r="AC3281" s="219">
        <f t="shared" si="1469"/>
        <v>0</v>
      </c>
      <c r="AR3281" s="53">
        <v>0.98070000000000002</v>
      </c>
      <c r="AT3281" s="77"/>
      <c r="AU3281" s="276">
        <v>1060</v>
      </c>
      <c r="AV3281" s="276"/>
      <c r="AW3281" s="276">
        <v>1039.5419999999999</v>
      </c>
      <c r="AX3281" s="95"/>
      <c r="AY3281" s="276"/>
      <c r="AZ3281" s="95"/>
      <c r="BB3281" s="80" t="s">
        <v>722</v>
      </c>
      <c r="BC3281" s="174" t="s">
        <v>751</v>
      </c>
      <c r="BD3281" s="52">
        <v>45.514044036091597</v>
      </c>
      <c r="BH3281" s="52">
        <v>11.339569338912412</v>
      </c>
      <c r="BN3281" s="52">
        <v>0.23159978041540114</v>
      </c>
      <c r="BR3281" s="52">
        <v>7.0160691254359806</v>
      </c>
      <c r="BX3281" s="52">
        <v>14.281130902720651</v>
      </c>
      <c r="BZ3281" s="52">
        <v>14.785064482054446</v>
      </c>
      <c r="CB3281" s="52">
        <v>6.8325223343695045</v>
      </c>
      <c r="DH3281" s="52">
        <f t="shared" si="1470"/>
        <v>99.999999999999986</v>
      </c>
      <c r="DJ3281" s="96">
        <f t="shared" si="1445"/>
        <v>0</v>
      </c>
      <c r="DL3281" s="51" t="s">
        <v>4729</v>
      </c>
      <c r="DO3281" s="348">
        <v>2.76</v>
      </c>
      <c r="DP3281" s="51">
        <v>0.04</v>
      </c>
      <c r="DQ3281" s="346">
        <v>0</v>
      </c>
      <c r="DU3281" s="52"/>
      <c r="DX3281" s="75">
        <f t="shared" si="1447"/>
        <v>45.514044036091605</v>
      </c>
      <c r="DY3281" s="51">
        <f t="shared" si="1448"/>
        <v>0</v>
      </c>
      <c r="DZ3281" s="75">
        <f t="shared" si="1449"/>
        <v>0</v>
      </c>
      <c r="EA3281" s="51" t="e">
        <f t="shared" si="1450"/>
        <v>#DIV/0!</v>
      </c>
      <c r="EB3281" s="75">
        <f t="shared" si="1451"/>
        <v>11.339569338912414</v>
      </c>
      <c r="EC3281" s="51">
        <f t="shared" si="1452"/>
        <v>0</v>
      </c>
      <c r="ED3281" s="75">
        <f t="shared" si="1453"/>
        <v>0.23159978041540119</v>
      </c>
      <c r="EE3281" s="51">
        <f t="shared" si="1454"/>
        <v>0</v>
      </c>
      <c r="EF3281" s="75">
        <f t="shared" si="1455"/>
        <v>0</v>
      </c>
      <c r="EG3281" s="51" t="e">
        <f t="shared" si="1456"/>
        <v>#DIV/0!</v>
      </c>
      <c r="EH3281" s="75">
        <f t="shared" si="1457"/>
        <v>7.0160691254359824</v>
      </c>
      <c r="EI3281" s="51">
        <f t="shared" si="1458"/>
        <v>0</v>
      </c>
      <c r="EJ3281" s="75">
        <f t="shared" si="1459"/>
        <v>14.281130902720655</v>
      </c>
      <c r="EK3281" s="51">
        <f t="shared" si="1460"/>
        <v>0</v>
      </c>
      <c r="EL3281" s="75">
        <f t="shared" si="1461"/>
        <v>14.78506448205445</v>
      </c>
      <c r="EM3281" s="51">
        <f t="shared" si="1462"/>
        <v>0</v>
      </c>
      <c r="EN3281" s="75">
        <f t="shared" si="1463"/>
        <v>6.8325223343695045</v>
      </c>
      <c r="EO3281" s="51">
        <f t="shared" si="1464"/>
        <v>0</v>
      </c>
      <c r="EP3281" s="75">
        <f t="shared" si="1465"/>
        <v>0</v>
      </c>
      <c r="EQ3281" s="51" t="e">
        <f t="shared" si="1466"/>
        <v>#DIV/0!</v>
      </c>
      <c r="ER3281" s="51">
        <f t="shared" si="1467"/>
        <v>100</v>
      </c>
      <c r="ES3281" s="51">
        <f t="shared" si="1468"/>
        <v>0</v>
      </c>
    </row>
    <row r="3282" spans="1:149" x14ac:dyDescent="0.45">
      <c r="A3282" s="51" t="s">
        <v>4730</v>
      </c>
      <c r="B3282" s="174" t="s">
        <v>1050</v>
      </c>
      <c r="C3282" s="51" t="s">
        <v>3648</v>
      </c>
      <c r="D3282" s="51" t="s">
        <v>4750</v>
      </c>
      <c r="E3282" s="51" t="s">
        <v>637</v>
      </c>
      <c r="F3282" s="51" t="s">
        <v>4745</v>
      </c>
      <c r="G3282" s="51" t="s">
        <v>4496</v>
      </c>
      <c r="H3282" s="51" t="s">
        <v>1100</v>
      </c>
      <c r="I3282" s="108" t="s">
        <v>4747</v>
      </c>
      <c r="J3282" s="75">
        <v>106</v>
      </c>
      <c r="L3282" s="75">
        <v>1150</v>
      </c>
      <c r="N3282" s="51" t="s">
        <v>748</v>
      </c>
      <c r="O3282" s="51" t="s">
        <v>4748</v>
      </c>
      <c r="P3282" s="87" t="s">
        <v>1374</v>
      </c>
      <c r="R3282" s="122" t="s">
        <v>4749</v>
      </c>
      <c r="U3282" s="51">
        <v>0</v>
      </c>
      <c r="W3282" s="51">
        <v>3.03</v>
      </c>
      <c r="AA3282" s="220">
        <f t="shared" si="1446"/>
        <v>1</v>
      </c>
      <c r="AB3282" s="219"/>
      <c r="AC3282" s="219">
        <f t="shared" si="1469"/>
        <v>0</v>
      </c>
      <c r="AR3282" s="53">
        <v>0.98070000000000002</v>
      </c>
      <c r="AT3282" s="77"/>
      <c r="AU3282" s="276">
        <v>1060</v>
      </c>
      <c r="AV3282" s="276"/>
      <c r="AW3282" s="276">
        <v>1039.5419999999999</v>
      </c>
      <c r="AX3282" s="95"/>
      <c r="AY3282" s="276"/>
      <c r="AZ3282" s="95"/>
      <c r="BB3282" s="80" t="s">
        <v>722</v>
      </c>
      <c r="BC3282" s="174" t="s">
        <v>751</v>
      </c>
      <c r="BD3282" s="52">
        <v>44.348917593799193</v>
      </c>
      <c r="BH3282" s="52">
        <v>11.209419166305338</v>
      </c>
      <c r="BN3282" s="52">
        <v>0.22567099439108917</v>
      </c>
      <c r="BR3282" s="52">
        <v>6.7098616919411409</v>
      </c>
      <c r="BX3282" s="52">
        <v>13.915544332838959</v>
      </c>
      <c r="BZ3282" s="52">
        <v>9.8315157801685142</v>
      </c>
      <c r="CB3282" s="52">
        <v>13.759070440555757</v>
      </c>
      <c r="DH3282" s="52">
        <f t="shared" si="1470"/>
        <v>100</v>
      </c>
      <c r="DJ3282" s="96">
        <f t="shared" si="1445"/>
        <v>0</v>
      </c>
      <c r="DL3282" s="51" t="s">
        <v>4729</v>
      </c>
      <c r="DO3282" s="348">
        <v>2.79</v>
      </c>
      <c r="DP3282" s="51">
        <v>0.16</v>
      </c>
      <c r="DQ3282" s="346">
        <v>0</v>
      </c>
      <c r="DU3282" s="52"/>
      <c r="DX3282" s="75">
        <f t="shared" si="1447"/>
        <v>44.348917593799193</v>
      </c>
      <c r="DY3282" s="51">
        <f t="shared" si="1448"/>
        <v>0</v>
      </c>
      <c r="DZ3282" s="75">
        <f t="shared" si="1449"/>
        <v>0</v>
      </c>
      <c r="EA3282" s="51" t="e">
        <f t="shared" si="1450"/>
        <v>#DIV/0!</v>
      </c>
      <c r="EB3282" s="75">
        <f t="shared" si="1451"/>
        <v>11.209419166305338</v>
      </c>
      <c r="EC3282" s="51">
        <f t="shared" si="1452"/>
        <v>0</v>
      </c>
      <c r="ED3282" s="75">
        <f t="shared" si="1453"/>
        <v>0.22567099439108917</v>
      </c>
      <c r="EE3282" s="51">
        <f t="shared" si="1454"/>
        <v>0</v>
      </c>
      <c r="EF3282" s="75">
        <f t="shared" si="1455"/>
        <v>0</v>
      </c>
      <c r="EG3282" s="51" t="e">
        <f t="shared" si="1456"/>
        <v>#DIV/0!</v>
      </c>
      <c r="EH3282" s="75">
        <f t="shared" si="1457"/>
        <v>6.7098616919411409</v>
      </c>
      <c r="EI3282" s="51">
        <f t="shared" si="1458"/>
        <v>0</v>
      </c>
      <c r="EJ3282" s="75">
        <f t="shared" si="1459"/>
        <v>13.915544332838959</v>
      </c>
      <c r="EK3282" s="51">
        <f t="shared" si="1460"/>
        <v>0</v>
      </c>
      <c r="EL3282" s="75">
        <f t="shared" si="1461"/>
        <v>9.8315157801685142</v>
      </c>
      <c r="EM3282" s="51">
        <f t="shared" si="1462"/>
        <v>0</v>
      </c>
      <c r="EN3282" s="75">
        <f t="shared" si="1463"/>
        <v>13.759070440555757</v>
      </c>
      <c r="EO3282" s="51">
        <f t="shared" si="1464"/>
        <v>0</v>
      </c>
      <c r="EP3282" s="75">
        <f t="shared" si="1465"/>
        <v>0</v>
      </c>
      <c r="EQ3282" s="51" t="e">
        <f t="shared" si="1466"/>
        <v>#DIV/0!</v>
      </c>
      <c r="ER3282" s="51">
        <f t="shared" si="1467"/>
        <v>100</v>
      </c>
      <c r="ES3282" s="51">
        <f t="shared" si="1468"/>
        <v>0</v>
      </c>
    </row>
    <row r="3283" spans="1:149" s="43" customFormat="1" ht="14.65" thickBot="1" x14ac:dyDescent="0.5">
      <c r="A3283" s="43" t="s">
        <v>4730</v>
      </c>
      <c r="B3283" s="86" t="s">
        <v>1050</v>
      </c>
      <c r="C3283" s="43" t="s">
        <v>3648</v>
      </c>
      <c r="D3283" s="43" t="s">
        <v>4750</v>
      </c>
      <c r="E3283" s="43" t="s">
        <v>637</v>
      </c>
      <c r="F3283" s="43" t="s">
        <v>4746</v>
      </c>
      <c r="G3283" s="43" t="s">
        <v>4496</v>
      </c>
      <c r="H3283" s="43" t="s">
        <v>1100</v>
      </c>
      <c r="I3283" s="253" t="s">
        <v>4747</v>
      </c>
      <c r="J3283" s="298">
        <v>106</v>
      </c>
      <c r="L3283" s="298">
        <v>1150</v>
      </c>
      <c r="N3283" s="43" t="s">
        <v>748</v>
      </c>
      <c r="O3283" s="43" t="s">
        <v>4748</v>
      </c>
      <c r="P3283" s="90" t="s">
        <v>1374</v>
      </c>
      <c r="Q3283" s="123"/>
      <c r="R3283" s="123" t="s">
        <v>4749</v>
      </c>
      <c r="S3283" s="134"/>
      <c r="U3283" s="43">
        <v>0</v>
      </c>
      <c r="W3283" s="43">
        <v>3.3</v>
      </c>
      <c r="AA3283" s="233">
        <f t="shared" si="1446"/>
        <v>1</v>
      </c>
      <c r="AB3283" s="247"/>
      <c r="AC3283" s="247">
        <f t="shared" si="1469"/>
        <v>0</v>
      </c>
      <c r="AE3283" s="315"/>
      <c r="AG3283" s="171"/>
      <c r="AQ3283" s="86"/>
      <c r="AR3283" s="58">
        <v>0.98070000000000002</v>
      </c>
      <c r="AS3283" s="58"/>
      <c r="AT3283" s="91"/>
      <c r="AU3283" s="277">
        <v>1060</v>
      </c>
      <c r="AV3283" s="277"/>
      <c r="AW3283" s="277">
        <v>1039.5419999999999</v>
      </c>
      <c r="AX3283" s="259"/>
      <c r="AY3283" s="277"/>
      <c r="AZ3283" s="259"/>
      <c r="BA3283" s="86"/>
      <c r="BB3283" s="85" t="s">
        <v>722</v>
      </c>
      <c r="BC3283" s="86" t="s">
        <v>751</v>
      </c>
      <c r="BD3283" s="59">
        <v>43.520828518479</v>
      </c>
      <c r="BH3283" s="59">
        <v>10.663138813874497</v>
      </c>
      <c r="BN3283" s="59">
        <v>0.22098704940345676</v>
      </c>
      <c r="BR3283" s="59">
        <v>6.756554460382624</v>
      </c>
      <c r="BX3283" s="59">
        <v>13.454228255789735</v>
      </c>
      <c r="BZ3283" s="59">
        <v>4.9567102352746177</v>
      </c>
      <c r="CB3283" s="59">
        <v>20.427552666796071</v>
      </c>
      <c r="DH3283" s="59">
        <f t="shared" si="1470"/>
        <v>100</v>
      </c>
      <c r="DJ3283" s="97">
        <f t="shared" si="1445"/>
        <v>0</v>
      </c>
      <c r="DL3283" s="43" t="s">
        <v>4729</v>
      </c>
      <c r="DO3283" s="349">
        <v>3.05</v>
      </c>
      <c r="DP3283" s="43">
        <v>0.35</v>
      </c>
      <c r="DQ3283" s="347">
        <v>0</v>
      </c>
      <c r="DS3283" s="308"/>
      <c r="DU3283" s="59"/>
      <c r="DW3283" s="86"/>
      <c r="DX3283" s="298">
        <f t="shared" si="1447"/>
        <v>43.520828518479</v>
      </c>
      <c r="DY3283" s="43">
        <f t="shared" si="1448"/>
        <v>0</v>
      </c>
      <c r="DZ3283" s="298">
        <f t="shared" si="1449"/>
        <v>0</v>
      </c>
      <c r="EA3283" s="43" t="e">
        <f t="shared" si="1450"/>
        <v>#DIV/0!</v>
      </c>
      <c r="EB3283" s="298">
        <f t="shared" si="1451"/>
        <v>10.663138813874497</v>
      </c>
      <c r="EC3283" s="43">
        <f t="shared" si="1452"/>
        <v>0</v>
      </c>
      <c r="ED3283" s="298">
        <f t="shared" si="1453"/>
        <v>0.22098704940345676</v>
      </c>
      <c r="EE3283" s="43">
        <f t="shared" si="1454"/>
        <v>0</v>
      </c>
      <c r="EF3283" s="298">
        <f t="shared" si="1455"/>
        <v>0</v>
      </c>
      <c r="EG3283" s="43" t="e">
        <f t="shared" si="1456"/>
        <v>#DIV/0!</v>
      </c>
      <c r="EH3283" s="298">
        <f t="shared" si="1457"/>
        <v>6.756554460382624</v>
      </c>
      <c r="EI3283" s="43">
        <f t="shared" si="1458"/>
        <v>0</v>
      </c>
      <c r="EJ3283" s="298">
        <f t="shared" si="1459"/>
        <v>13.454228255789735</v>
      </c>
      <c r="EK3283" s="43">
        <f t="shared" si="1460"/>
        <v>0</v>
      </c>
      <c r="EL3283" s="298">
        <f t="shared" si="1461"/>
        <v>4.9567102352746177</v>
      </c>
      <c r="EM3283" s="43">
        <f t="shared" si="1462"/>
        <v>0</v>
      </c>
      <c r="EN3283" s="298">
        <f t="shared" si="1463"/>
        <v>20.427552666796071</v>
      </c>
      <c r="EO3283" s="43">
        <f t="shared" si="1464"/>
        <v>0</v>
      </c>
      <c r="EP3283" s="298">
        <f t="shared" si="1465"/>
        <v>0</v>
      </c>
      <c r="EQ3283" s="43" t="e">
        <f t="shared" si="1466"/>
        <v>#DIV/0!</v>
      </c>
      <c r="ER3283" s="43">
        <f t="shared" si="1467"/>
        <v>100</v>
      </c>
      <c r="ES3283" s="43">
        <f t="shared" si="1468"/>
        <v>0</v>
      </c>
    </row>
    <row r="3284" spans="1:149" s="77" customFormat="1" x14ac:dyDescent="0.45">
      <c r="A3284" s="77" t="s">
        <v>4789</v>
      </c>
      <c r="B3284" s="178" t="s">
        <v>1018</v>
      </c>
      <c r="C3284" s="77" t="s">
        <v>4810</v>
      </c>
      <c r="D3284" s="77" t="s">
        <v>4349</v>
      </c>
      <c r="E3284" s="77" t="s">
        <v>637</v>
      </c>
      <c r="F3284" s="77" t="s">
        <v>4751</v>
      </c>
      <c r="G3284" s="77" t="s">
        <v>3380</v>
      </c>
      <c r="H3284" s="77" t="s">
        <v>1372</v>
      </c>
      <c r="I3284" s="77">
        <v>24</v>
      </c>
      <c r="J3284" s="304">
        <v>500</v>
      </c>
      <c r="K3284" s="77">
        <v>5</v>
      </c>
      <c r="L3284" s="304">
        <v>1250</v>
      </c>
      <c r="M3284" s="77">
        <v>10</v>
      </c>
      <c r="P3284" s="87" t="s">
        <v>1374</v>
      </c>
      <c r="Q3284" s="125"/>
      <c r="R3284" s="125"/>
      <c r="S3284" s="116"/>
      <c r="AA3284" s="168"/>
      <c r="AB3284" s="168"/>
      <c r="AC3284" s="168"/>
      <c r="AE3284" s="327"/>
      <c r="AG3284" s="168"/>
      <c r="AQ3284" s="178" t="s">
        <v>824</v>
      </c>
      <c r="AR3284" s="66"/>
      <c r="AS3284" s="66"/>
      <c r="AU3284" s="276"/>
      <c r="AV3284" s="276"/>
      <c r="AW3284" s="276"/>
      <c r="AX3284" s="95"/>
      <c r="AY3284" s="276"/>
      <c r="AZ3284" s="95"/>
      <c r="BA3284" s="178"/>
      <c r="BB3284" s="98" t="s">
        <v>3412</v>
      </c>
      <c r="BC3284" s="178" t="s">
        <v>1126</v>
      </c>
      <c r="BD3284" s="96">
        <v>49.106228099999996</v>
      </c>
      <c r="BF3284" s="96">
        <v>0.87601809999999991</v>
      </c>
      <c r="BH3284" s="96">
        <v>15.325395299999998</v>
      </c>
      <c r="BN3284" s="96">
        <v>7.6971477999999989</v>
      </c>
      <c r="BP3284" s="96">
        <v>1.9685799999999996E-2</v>
      </c>
      <c r="BR3284" s="96">
        <v>5.6596674999999994</v>
      </c>
      <c r="BX3284" s="96">
        <v>11.220905999999999</v>
      </c>
      <c r="BZ3284" s="96">
        <v>1.9193654999999998</v>
      </c>
      <c r="CB3284" s="96">
        <v>7.4018607999999979</v>
      </c>
      <c r="DH3284" s="96">
        <f>SUM(BD3284,BF3284,BH3284,BN3284,BP3284,BR3284,BX3284,BZ3284,CB3284)</f>
        <v>99.226274899999993</v>
      </c>
      <c r="DJ3284" s="96">
        <f t="shared" si="1445"/>
        <v>0.77372510000000716</v>
      </c>
      <c r="DL3284" s="77" t="s">
        <v>4790</v>
      </c>
      <c r="DO3284" s="356">
        <v>3.06</v>
      </c>
      <c r="DP3284" s="96">
        <v>0.1</v>
      </c>
      <c r="DQ3284" s="380">
        <v>0.311</v>
      </c>
      <c r="DR3284" s="202">
        <v>0.03</v>
      </c>
      <c r="DS3284" s="246"/>
      <c r="DU3284" s="96"/>
      <c r="DW3284" s="178"/>
      <c r="DX3284" s="304">
        <f t="shared" si="1447"/>
        <v>49.489137982343024</v>
      </c>
      <c r="DY3284" s="77">
        <f t="shared" si="1448"/>
        <v>0</v>
      </c>
      <c r="DZ3284" s="304">
        <f t="shared" si="1449"/>
        <v>0.88284892371788515</v>
      </c>
      <c r="EA3284" s="77">
        <f t="shared" si="1450"/>
        <v>0</v>
      </c>
      <c r="EB3284" s="304">
        <f t="shared" si="1451"/>
        <v>15.444896339648844</v>
      </c>
      <c r="EC3284" s="77">
        <f t="shared" si="1452"/>
        <v>0</v>
      </c>
      <c r="ED3284" s="304">
        <f t="shared" si="1453"/>
        <v>7.75716694772344</v>
      </c>
      <c r="EE3284" s="77">
        <f t="shared" si="1454"/>
        <v>0</v>
      </c>
      <c r="EF3284" s="304">
        <f t="shared" si="1455"/>
        <v>1.9839301656581685E-2</v>
      </c>
      <c r="EG3284" s="77">
        <f t="shared" si="1456"/>
        <v>0</v>
      </c>
      <c r="EH3284" s="304">
        <f t="shared" si="1457"/>
        <v>5.7037992262672352</v>
      </c>
      <c r="EI3284" s="77">
        <f t="shared" si="1458"/>
        <v>0</v>
      </c>
      <c r="EJ3284" s="304">
        <f t="shared" si="1459"/>
        <v>11.308401944251562</v>
      </c>
      <c r="EK3284" s="77">
        <f t="shared" si="1460"/>
        <v>0</v>
      </c>
      <c r="EL3284" s="304">
        <f t="shared" si="1461"/>
        <v>1.9343319115167144</v>
      </c>
      <c r="EM3284" s="77">
        <f t="shared" si="1462"/>
        <v>0</v>
      </c>
      <c r="EN3284" s="304">
        <f t="shared" si="1463"/>
        <v>7.4595774228747134</v>
      </c>
      <c r="EO3284" s="77">
        <f t="shared" si="1464"/>
        <v>0</v>
      </c>
      <c r="EP3284" s="304">
        <f t="shared" si="1465"/>
        <v>0</v>
      </c>
      <c r="EQ3284" s="77" t="e">
        <f t="shared" si="1466"/>
        <v>#DIV/0!</v>
      </c>
      <c r="ER3284" s="77">
        <f t="shared" si="1467"/>
        <v>100</v>
      </c>
      <c r="ES3284" s="77">
        <f t="shared" si="1468"/>
        <v>0</v>
      </c>
    </row>
    <row r="3285" spans="1:149" s="77" customFormat="1" x14ac:dyDescent="0.45">
      <c r="A3285" s="77" t="s">
        <v>4789</v>
      </c>
      <c r="B3285" s="178" t="s">
        <v>1018</v>
      </c>
      <c r="C3285" s="77" t="s">
        <v>4810</v>
      </c>
      <c r="D3285" s="77" t="s">
        <v>4349</v>
      </c>
      <c r="E3285" s="77" t="s">
        <v>637</v>
      </c>
      <c r="F3285" s="77" t="s">
        <v>4752</v>
      </c>
      <c r="G3285" s="77" t="s">
        <v>3380</v>
      </c>
      <c r="H3285" s="77" t="s">
        <v>1372</v>
      </c>
      <c r="I3285" s="77">
        <v>24</v>
      </c>
      <c r="J3285" s="304">
        <v>500</v>
      </c>
      <c r="K3285" s="77">
        <v>5</v>
      </c>
      <c r="L3285" s="304">
        <v>1250</v>
      </c>
      <c r="M3285" s="77">
        <v>10</v>
      </c>
      <c r="P3285" s="87" t="s">
        <v>1374</v>
      </c>
      <c r="Q3285" s="125"/>
      <c r="R3285" s="125"/>
      <c r="S3285" s="116"/>
      <c r="AA3285" s="168"/>
      <c r="AB3285" s="168"/>
      <c r="AC3285" s="168"/>
      <c r="AE3285" s="327"/>
      <c r="AG3285" s="168"/>
      <c r="AQ3285" s="178" t="s">
        <v>824</v>
      </c>
      <c r="AR3285" s="66"/>
      <c r="AS3285" s="66"/>
      <c r="AU3285" s="276"/>
      <c r="AV3285" s="276"/>
      <c r="AW3285" s="276"/>
      <c r="AX3285" s="95"/>
      <c r="AY3285" s="276"/>
      <c r="AZ3285" s="95"/>
      <c r="BA3285" s="178"/>
      <c r="BB3285" s="98" t="s">
        <v>3412</v>
      </c>
      <c r="BC3285" s="178" t="s">
        <v>1126</v>
      </c>
      <c r="BD3285" s="96">
        <v>50.629868700000003</v>
      </c>
      <c r="BF3285" s="96">
        <v>0.90319870000000013</v>
      </c>
      <c r="BH3285" s="96">
        <v>15.800903100000001</v>
      </c>
      <c r="BN3285" s="96">
        <v>7.935970600000001</v>
      </c>
      <c r="BP3285" s="96">
        <v>2.0296600000000001E-2</v>
      </c>
      <c r="BR3285" s="96">
        <v>5.8352724999999994</v>
      </c>
      <c r="BX3285" s="96">
        <v>11.569062000000001</v>
      </c>
      <c r="BZ3285" s="96">
        <v>1.9789185</v>
      </c>
      <c r="CB3285" s="96">
        <v>7.6315216000000001</v>
      </c>
      <c r="DH3285" s="96">
        <f t="shared" ref="DH3285:DH3321" si="1471">SUM(BD3285,BF3285,BH3285,BN3285,BP3285,BR3285,BX3285,BZ3285,CB3285)</f>
        <v>102.30501230000002</v>
      </c>
      <c r="DJ3285" s="96">
        <f t="shared" si="1445"/>
        <v>0</v>
      </c>
      <c r="DL3285" s="77" t="s">
        <v>4791</v>
      </c>
      <c r="DO3285" s="356"/>
      <c r="DP3285" s="96"/>
      <c r="DQ3285" s="380">
        <v>0.317</v>
      </c>
      <c r="DR3285" s="202">
        <v>0.03</v>
      </c>
      <c r="DS3285" s="246"/>
      <c r="DU3285" s="96"/>
      <c r="DW3285" s="178"/>
      <c r="DX3285" s="304">
        <f t="shared" si="1447"/>
        <v>49.489137982343017</v>
      </c>
      <c r="DY3285" s="77">
        <f t="shared" si="1448"/>
        <v>0</v>
      </c>
      <c r="DZ3285" s="304">
        <f t="shared" si="1449"/>
        <v>0.88284892371788515</v>
      </c>
      <c r="EA3285" s="77">
        <f t="shared" si="1450"/>
        <v>0</v>
      </c>
      <c r="EB3285" s="304">
        <f t="shared" si="1451"/>
        <v>15.444896339648842</v>
      </c>
      <c r="EC3285" s="77">
        <f t="shared" si="1452"/>
        <v>0</v>
      </c>
      <c r="ED3285" s="304">
        <f t="shared" si="1453"/>
        <v>7.75716694772344</v>
      </c>
      <c r="EE3285" s="77">
        <f t="shared" si="1454"/>
        <v>0</v>
      </c>
      <c r="EF3285" s="304">
        <f t="shared" si="1455"/>
        <v>1.9839301656581685E-2</v>
      </c>
      <c r="EG3285" s="77">
        <f t="shared" si="1456"/>
        <v>0</v>
      </c>
      <c r="EH3285" s="304">
        <f t="shared" si="1457"/>
        <v>5.7037992262672335</v>
      </c>
      <c r="EI3285" s="77">
        <f t="shared" si="1458"/>
        <v>0</v>
      </c>
      <c r="EJ3285" s="304">
        <f t="shared" si="1459"/>
        <v>11.308401944251562</v>
      </c>
      <c r="EK3285" s="77">
        <f t="shared" si="1460"/>
        <v>0</v>
      </c>
      <c r="EL3285" s="304">
        <f t="shared" si="1461"/>
        <v>1.9343319115167144</v>
      </c>
      <c r="EM3285" s="77">
        <f t="shared" si="1462"/>
        <v>0</v>
      </c>
      <c r="EN3285" s="304">
        <f t="shared" si="1463"/>
        <v>7.4595774228747134</v>
      </c>
      <c r="EO3285" s="77">
        <f t="shared" si="1464"/>
        <v>0</v>
      </c>
      <c r="EP3285" s="304">
        <f t="shared" si="1465"/>
        <v>0</v>
      </c>
      <c r="EQ3285" s="77" t="e">
        <f t="shared" si="1466"/>
        <v>#DIV/0!</v>
      </c>
      <c r="ER3285" s="77">
        <f t="shared" si="1467"/>
        <v>100</v>
      </c>
      <c r="ES3285" s="77">
        <f t="shared" si="1468"/>
        <v>0</v>
      </c>
    </row>
    <row r="3286" spans="1:149" s="77" customFormat="1" x14ac:dyDescent="0.45">
      <c r="A3286" s="77" t="s">
        <v>4789</v>
      </c>
      <c r="B3286" s="178" t="s">
        <v>1018</v>
      </c>
      <c r="C3286" s="77" t="s">
        <v>4810</v>
      </c>
      <c r="D3286" s="77" t="s">
        <v>4349</v>
      </c>
      <c r="E3286" s="77" t="s">
        <v>637</v>
      </c>
      <c r="F3286" s="77" t="s">
        <v>4761</v>
      </c>
      <c r="G3286" s="77" t="s">
        <v>3380</v>
      </c>
      <c r="H3286" s="77" t="s">
        <v>1372</v>
      </c>
      <c r="I3286" s="77">
        <v>24</v>
      </c>
      <c r="J3286" s="304">
        <v>500</v>
      </c>
      <c r="K3286" s="77">
        <v>5</v>
      </c>
      <c r="L3286" s="304">
        <v>1250</v>
      </c>
      <c r="M3286" s="77">
        <v>10</v>
      </c>
      <c r="P3286" s="87" t="s">
        <v>1374</v>
      </c>
      <c r="Q3286" s="125"/>
      <c r="R3286" s="125"/>
      <c r="S3286" s="116"/>
      <c r="AA3286" s="168"/>
      <c r="AB3286" s="168"/>
      <c r="AC3286" s="168"/>
      <c r="AE3286" s="327"/>
      <c r="AG3286" s="168"/>
      <c r="AQ3286" s="178" t="s">
        <v>824</v>
      </c>
      <c r="AR3286" s="66"/>
      <c r="AS3286" s="66"/>
      <c r="AU3286" s="276"/>
      <c r="AV3286" s="276"/>
      <c r="AW3286" s="276"/>
      <c r="AX3286" s="95"/>
      <c r="AY3286" s="276"/>
      <c r="AZ3286" s="95"/>
      <c r="BA3286" s="178"/>
      <c r="BB3286" s="98" t="s">
        <v>3412</v>
      </c>
      <c r="BC3286" s="178" t="s">
        <v>1126</v>
      </c>
      <c r="BD3286" s="96">
        <v>49.999758</v>
      </c>
      <c r="BF3286" s="96">
        <v>0.89195800000000003</v>
      </c>
      <c r="BH3286" s="96">
        <v>15.604254000000001</v>
      </c>
      <c r="BN3286" s="96">
        <v>7.8372040000000007</v>
      </c>
      <c r="BP3286" s="96">
        <v>2.0043999999999999E-2</v>
      </c>
      <c r="BR3286" s="96">
        <v>5.7626499999999998</v>
      </c>
      <c r="BX3286" s="96">
        <v>11.425080000000001</v>
      </c>
      <c r="BZ3286" s="96">
        <v>1.9542900000000001</v>
      </c>
      <c r="CB3286" s="96">
        <v>7.5365439999999992</v>
      </c>
      <c r="DH3286" s="96">
        <f t="shared" si="1471"/>
        <v>101.03178199999999</v>
      </c>
      <c r="DJ3286" s="96">
        <f t="shared" si="1445"/>
        <v>0</v>
      </c>
      <c r="DL3286" s="77" t="s">
        <v>4790</v>
      </c>
      <c r="DO3286" s="356">
        <v>0.76</v>
      </c>
      <c r="DP3286" s="96">
        <v>0.08</v>
      </c>
      <c r="DQ3286" s="380">
        <v>0.82</v>
      </c>
      <c r="DR3286" s="202">
        <v>0.04</v>
      </c>
      <c r="DS3286" s="246"/>
      <c r="DU3286" s="96"/>
      <c r="DW3286" s="178"/>
      <c r="DX3286" s="304">
        <f t="shared" si="1447"/>
        <v>49.489137982343024</v>
      </c>
      <c r="DY3286" s="77">
        <f t="shared" si="1448"/>
        <v>0</v>
      </c>
      <c r="DZ3286" s="304">
        <f t="shared" si="1449"/>
        <v>0.88284892371788526</v>
      </c>
      <c r="EA3286" s="77">
        <f t="shared" si="1450"/>
        <v>0</v>
      </c>
      <c r="EB3286" s="304">
        <f t="shared" si="1451"/>
        <v>15.444896339648848</v>
      </c>
      <c r="EC3286" s="77">
        <f t="shared" si="1452"/>
        <v>0</v>
      </c>
      <c r="ED3286" s="304">
        <f t="shared" si="1453"/>
        <v>7.7571669477234417</v>
      </c>
      <c r="EE3286" s="77">
        <f t="shared" si="1454"/>
        <v>0</v>
      </c>
      <c r="EF3286" s="304">
        <f t="shared" si="1455"/>
        <v>1.9839301656581688E-2</v>
      </c>
      <c r="EG3286" s="77">
        <f t="shared" si="1456"/>
        <v>0</v>
      </c>
      <c r="EH3286" s="304">
        <f t="shared" si="1457"/>
        <v>5.7037992262672361</v>
      </c>
      <c r="EI3286" s="77">
        <f t="shared" si="1458"/>
        <v>0</v>
      </c>
      <c r="EJ3286" s="304">
        <f t="shared" si="1459"/>
        <v>11.308401944251564</v>
      </c>
      <c r="EK3286" s="77">
        <f t="shared" si="1460"/>
        <v>0</v>
      </c>
      <c r="EL3286" s="304">
        <f t="shared" si="1461"/>
        <v>1.9343319115167148</v>
      </c>
      <c r="EM3286" s="77">
        <f t="shared" si="1462"/>
        <v>0</v>
      </c>
      <c r="EN3286" s="304">
        <f t="shared" si="1463"/>
        <v>7.4595774228747151</v>
      </c>
      <c r="EO3286" s="77">
        <f t="shared" si="1464"/>
        <v>0</v>
      </c>
      <c r="EP3286" s="304">
        <f t="shared" si="1465"/>
        <v>0</v>
      </c>
      <c r="EQ3286" s="77" t="e">
        <f t="shared" si="1466"/>
        <v>#DIV/0!</v>
      </c>
      <c r="ER3286" s="77">
        <f t="shared" si="1467"/>
        <v>100</v>
      </c>
      <c r="ES3286" s="77">
        <f t="shared" si="1468"/>
        <v>0</v>
      </c>
    </row>
    <row r="3287" spans="1:149" s="77" customFormat="1" x14ac:dyDescent="0.45">
      <c r="A3287" s="77" t="s">
        <v>4789</v>
      </c>
      <c r="B3287" s="178" t="s">
        <v>1018</v>
      </c>
      <c r="C3287" s="77" t="s">
        <v>4810</v>
      </c>
      <c r="D3287" s="77" t="s">
        <v>4349</v>
      </c>
      <c r="E3287" s="77" t="s">
        <v>637</v>
      </c>
      <c r="F3287" s="77" t="s">
        <v>4753</v>
      </c>
      <c r="G3287" s="77" t="s">
        <v>3380</v>
      </c>
      <c r="H3287" s="77" t="s">
        <v>1372</v>
      </c>
      <c r="I3287" s="77">
        <v>24</v>
      </c>
      <c r="J3287" s="304">
        <v>500</v>
      </c>
      <c r="K3287" s="77">
        <v>5</v>
      </c>
      <c r="L3287" s="304">
        <v>1250</v>
      </c>
      <c r="M3287" s="77">
        <v>10</v>
      </c>
      <c r="P3287" s="87" t="s">
        <v>1374</v>
      </c>
      <c r="Q3287" s="125"/>
      <c r="R3287" s="125"/>
      <c r="S3287" s="116"/>
      <c r="AA3287" s="168"/>
      <c r="AB3287" s="168"/>
      <c r="AC3287" s="168"/>
      <c r="AE3287" s="327"/>
      <c r="AG3287" s="168"/>
      <c r="AQ3287" s="178" t="s">
        <v>824</v>
      </c>
      <c r="AR3287" s="66"/>
      <c r="AS3287" s="66"/>
      <c r="AU3287" s="276"/>
      <c r="AV3287" s="276"/>
      <c r="AW3287" s="276"/>
      <c r="AX3287" s="95"/>
      <c r="AY3287" s="276"/>
      <c r="AZ3287" s="95"/>
      <c r="BA3287" s="178"/>
      <c r="BB3287" s="98" t="s">
        <v>3412</v>
      </c>
      <c r="BC3287" s="178" t="s">
        <v>1126</v>
      </c>
      <c r="BD3287" s="96">
        <v>50.187344399999994</v>
      </c>
      <c r="BF3287" s="96">
        <v>0.8953044</v>
      </c>
      <c r="BH3287" s="96">
        <v>15.662797199999998</v>
      </c>
      <c r="BN3287" s="96">
        <v>7.8666071999999998</v>
      </c>
      <c r="BP3287" s="96">
        <v>2.01192E-2</v>
      </c>
      <c r="BR3287" s="96">
        <v>5.7842699999999994</v>
      </c>
      <c r="BX3287" s="96">
        <v>11.467943999999999</v>
      </c>
      <c r="BZ3287" s="96">
        <v>1.9616219999999998</v>
      </c>
      <c r="CB3287" s="96">
        <v>7.5648191999999987</v>
      </c>
      <c r="DH3287" s="96">
        <f t="shared" si="1471"/>
        <v>101.4108276</v>
      </c>
      <c r="DJ3287" s="96">
        <f t="shared" si="1445"/>
        <v>0</v>
      </c>
      <c r="DL3287" s="77" t="s">
        <v>4790</v>
      </c>
      <c r="DO3287" s="356">
        <v>0.9</v>
      </c>
      <c r="DP3287" s="96">
        <v>7.0000000000000007E-2</v>
      </c>
      <c r="DQ3287" s="380">
        <v>0.30399999999999999</v>
      </c>
      <c r="DR3287" s="202">
        <v>3.7999999999999999E-2</v>
      </c>
      <c r="DS3287" s="246"/>
      <c r="DU3287" s="96"/>
      <c r="DW3287" s="178"/>
      <c r="DX3287" s="304">
        <f t="shared" si="1447"/>
        <v>49.48913798234301</v>
      </c>
      <c r="DY3287" s="77">
        <f t="shared" si="1448"/>
        <v>0</v>
      </c>
      <c r="DZ3287" s="304">
        <f t="shared" si="1449"/>
        <v>0.88284892371788515</v>
      </c>
      <c r="EA3287" s="77">
        <f t="shared" si="1450"/>
        <v>0</v>
      </c>
      <c r="EB3287" s="304">
        <f t="shared" si="1451"/>
        <v>15.444896339648842</v>
      </c>
      <c r="EC3287" s="77">
        <f t="shared" si="1452"/>
        <v>0</v>
      </c>
      <c r="ED3287" s="304">
        <f t="shared" si="1453"/>
        <v>7.75716694772344</v>
      </c>
      <c r="EE3287" s="77">
        <f t="shared" si="1454"/>
        <v>0</v>
      </c>
      <c r="EF3287" s="304">
        <f t="shared" si="1455"/>
        <v>1.9839301656581688E-2</v>
      </c>
      <c r="EG3287" s="77">
        <f t="shared" si="1456"/>
        <v>0</v>
      </c>
      <c r="EH3287" s="304">
        <f t="shared" si="1457"/>
        <v>5.7037992262672343</v>
      </c>
      <c r="EI3287" s="77">
        <f t="shared" si="1458"/>
        <v>0</v>
      </c>
      <c r="EJ3287" s="304">
        <f t="shared" si="1459"/>
        <v>11.308401944251562</v>
      </c>
      <c r="EK3287" s="77">
        <f t="shared" si="1460"/>
        <v>0</v>
      </c>
      <c r="EL3287" s="304">
        <f t="shared" si="1461"/>
        <v>1.9343319115167144</v>
      </c>
      <c r="EM3287" s="77">
        <f t="shared" si="1462"/>
        <v>0</v>
      </c>
      <c r="EN3287" s="304">
        <f t="shared" si="1463"/>
        <v>7.4595774228747134</v>
      </c>
      <c r="EO3287" s="77">
        <f t="shared" si="1464"/>
        <v>0</v>
      </c>
      <c r="EP3287" s="304">
        <f t="shared" si="1465"/>
        <v>0</v>
      </c>
      <c r="EQ3287" s="77" t="e">
        <f t="shared" si="1466"/>
        <v>#DIV/0!</v>
      </c>
      <c r="ER3287" s="77">
        <f t="shared" si="1467"/>
        <v>100</v>
      </c>
      <c r="ES3287" s="77">
        <f t="shared" si="1468"/>
        <v>0</v>
      </c>
    </row>
    <row r="3288" spans="1:149" s="77" customFormat="1" x14ac:dyDescent="0.45">
      <c r="A3288" s="77" t="s">
        <v>4789</v>
      </c>
      <c r="B3288" s="178" t="s">
        <v>1018</v>
      </c>
      <c r="C3288" s="77" t="s">
        <v>4810</v>
      </c>
      <c r="D3288" s="77" t="s">
        <v>4349</v>
      </c>
      <c r="E3288" s="77" t="s">
        <v>637</v>
      </c>
      <c r="F3288" s="77" t="s">
        <v>4754</v>
      </c>
      <c r="G3288" s="77" t="s">
        <v>3380</v>
      </c>
      <c r="H3288" s="77" t="s">
        <v>1372</v>
      </c>
      <c r="I3288" s="77">
        <v>24</v>
      </c>
      <c r="J3288" s="304">
        <v>500</v>
      </c>
      <c r="K3288" s="77">
        <v>5</v>
      </c>
      <c r="L3288" s="304">
        <v>1250</v>
      </c>
      <c r="M3288" s="77">
        <v>10</v>
      </c>
      <c r="P3288" s="87" t="s">
        <v>1374</v>
      </c>
      <c r="Q3288" s="125"/>
      <c r="R3288" s="125"/>
      <c r="S3288" s="116"/>
      <c r="AA3288" s="168"/>
      <c r="AB3288" s="168"/>
      <c r="AC3288" s="168"/>
      <c r="AE3288" s="327"/>
      <c r="AG3288" s="168"/>
      <c r="AQ3288" s="178" t="s">
        <v>824</v>
      </c>
      <c r="AR3288" s="66"/>
      <c r="AS3288" s="66"/>
      <c r="AU3288" s="276"/>
      <c r="AV3288" s="276"/>
      <c r="AW3288" s="276"/>
      <c r="AX3288" s="95"/>
      <c r="AY3288" s="276"/>
      <c r="AZ3288" s="95"/>
      <c r="BA3288" s="178"/>
      <c r="BB3288" s="98" t="s">
        <v>3412</v>
      </c>
      <c r="BC3288" s="178" t="s">
        <v>1126</v>
      </c>
      <c r="BD3288" s="96">
        <v>49.112713800000002</v>
      </c>
      <c r="BF3288" s="96">
        <v>0.87613379999999996</v>
      </c>
      <c r="BH3288" s="96">
        <v>15.327419399999998</v>
      </c>
      <c r="BN3288" s="96">
        <v>7.6981643999999996</v>
      </c>
      <c r="BP3288" s="96">
        <v>1.9688399999999998E-2</v>
      </c>
      <c r="BR3288" s="96">
        <v>5.6604149999999995</v>
      </c>
      <c r="BX3288" s="96">
        <v>11.222387999999999</v>
      </c>
      <c r="BZ3288" s="96">
        <v>1.919619</v>
      </c>
      <c r="CB3288" s="96">
        <v>7.4028383999999994</v>
      </c>
      <c r="DH3288" s="96">
        <f t="shared" si="1471"/>
        <v>99.239380199999985</v>
      </c>
      <c r="DJ3288" s="96">
        <f t="shared" si="1445"/>
        <v>0.76061980000001483</v>
      </c>
      <c r="DL3288" s="77" t="s">
        <v>4790</v>
      </c>
      <c r="DO3288" s="356">
        <v>3.04</v>
      </c>
      <c r="DP3288" s="96">
        <v>0.1</v>
      </c>
      <c r="DQ3288" s="380">
        <v>0.318</v>
      </c>
      <c r="DR3288" s="202">
        <v>0.04</v>
      </c>
      <c r="DS3288" s="246"/>
      <c r="DU3288" s="96"/>
      <c r="DW3288" s="178"/>
      <c r="DX3288" s="304">
        <f t="shared" si="1447"/>
        <v>49.489137982343031</v>
      </c>
      <c r="DY3288" s="77">
        <f t="shared" si="1448"/>
        <v>0</v>
      </c>
      <c r="DZ3288" s="304">
        <f t="shared" si="1449"/>
        <v>0.88284892371788526</v>
      </c>
      <c r="EA3288" s="77">
        <f t="shared" si="1450"/>
        <v>0</v>
      </c>
      <c r="EB3288" s="304">
        <f t="shared" si="1451"/>
        <v>15.444896339648844</v>
      </c>
      <c r="EC3288" s="77">
        <f t="shared" si="1452"/>
        <v>0</v>
      </c>
      <c r="ED3288" s="304">
        <f t="shared" si="1453"/>
        <v>7.7571669477234417</v>
      </c>
      <c r="EE3288" s="77">
        <f t="shared" si="1454"/>
        <v>0</v>
      </c>
      <c r="EF3288" s="304">
        <f t="shared" si="1455"/>
        <v>1.9839301656581688E-2</v>
      </c>
      <c r="EG3288" s="77">
        <f t="shared" si="1456"/>
        <v>0</v>
      </c>
      <c r="EH3288" s="304">
        <f t="shared" si="1457"/>
        <v>5.7037992262672361</v>
      </c>
      <c r="EI3288" s="77">
        <f t="shared" si="1458"/>
        <v>0</v>
      </c>
      <c r="EJ3288" s="304">
        <f t="shared" si="1459"/>
        <v>11.308401944251562</v>
      </c>
      <c r="EK3288" s="77">
        <f t="shared" si="1460"/>
        <v>0</v>
      </c>
      <c r="EL3288" s="304">
        <f t="shared" si="1461"/>
        <v>1.9343319115167148</v>
      </c>
      <c r="EM3288" s="77">
        <f t="shared" si="1462"/>
        <v>0</v>
      </c>
      <c r="EN3288" s="304">
        <f t="shared" si="1463"/>
        <v>7.4595774228747151</v>
      </c>
      <c r="EO3288" s="77">
        <f t="shared" si="1464"/>
        <v>0</v>
      </c>
      <c r="EP3288" s="304">
        <f t="shared" si="1465"/>
        <v>0</v>
      </c>
      <c r="EQ3288" s="77" t="e">
        <f t="shared" si="1466"/>
        <v>#DIV/0!</v>
      </c>
      <c r="ER3288" s="77">
        <f t="shared" si="1467"/>
        <v>100</v>
      </c>
      <c r="ES3288" s="77">
        <f t="shared" si="1468"/>
        <v>0</v>
      </c>
    </row>
    <row r="3289" spans="1:149" s="77" customFormat="1" x14ac:dyDescent="0.45">
      <c r="A3289" s="77" t="s">
        <v>4789</v>
      </c>
      <c r="B3289" s="178" t="s">
        <v>1018</v>
      </c>
      <c r="C3289" s="77" t="s">
        <v>4810</v>
      </c>
      <c r="D3289" s="77" t="s">
        <v>4349</v>
      </c>
      <c r="E3289" s="77" t="s">
        <v>637</v>
      </c>
      <c r="F3289" s="77" t="s">
        <v>4755</v>
      </c>
      <c r="G3289" s="77" t="s">
        <v>3380</v>
      </c>
      <c r="H3289" s="77" t="s">
        <v>1372</v>
      </c>
      <c r="I3289" s="77">
        <v>24</v>
      </c>
      <c r="J3289" s="304">
        <v>500</v>
      </c>
      <c r="K3289" s="77">
        <v>5</v>
      </c>
      <c r="L3289" s="304">
        <v>1250</v>
      </c>
      <c r="M3289" s="77">
        <v>10</v>
      </c>
      <c r="P3289" s="87" t="s">
        <v>1374</v>
      </c>
      <c r="Q3289" s="125"/>
      <c r="R3289" s="125"/>
      <c r="S3289" s="116"/>
      <c r="AA3289" s="168"/>
      <c r="AB3289" s="168"/>
      <c r="AC3289" s="168"/>
      <c r="AE3289" s="327"/>
      <c r="AG3289" s="168"/>
      <c r="AQ3289" s="178" t="s">
        <v>824</v>
      </c>
      <c r="AR3289" s="66"/>
      <c r="AS3289" s="66"/>
      <c r="AU3289" s="276"/>
      <c r="AV3289" s="276"/>
      <c r="AW3289" s="276"/>
      <c r="AX3289" s="95"/>
      <c r="AY3289" s="276"/>
      <c r="AZ3289" s="95"/>
      <c r="BA3289" s="178"/>
      <c r="BB3289" s="98" t="s">
        <v>3412</v>
      </c>
      <c r="BC3289" s="178" t="s">
        <v>1126</v>
      </c>
      <c r="BD3289" s="96">
        <v>47.620503900000003</v>
      </c>
      <c r="BF3289" s="96">
        <v>0.84951390000000004</v>
      </c>
      <c r="BH3289" s="96">
        <v>14.861720700000001</v>
      </c>
      <c r="BN3289" s="96">
        <v>7.4642682000000011</v>
      </c>
      <c r="BP3289" s="96">
        <v>1.9090200000000002E-2</v>
      </c>
      <c r="BR3289" s="96">
        <v>5.4884325</v>
      </c>
      <c r="BX3289" s="96">
        <v>10.881414000000001</v>
      </c>
      <c r="BZ3289" s="96">
        <v>1.8612945000000003</v>
      </c>
      <c r="CB3289" s="96">
        <v>7.1779152000000002</v>
      </c>
      <c r="DH3289" s="96">
        <f t="shared" si="1471"/>
        <v>96.224153100000009</v>
      </c>
      <c r="DJ3289" s="96">
        <f t="shared" si="1445"/>
        <v>3.7758468999999906</v>
      </c>
      <c r="DL3289" s="77" t="s">
        <v>4790</v>
      </c>
      <c r="DO3289" s="356">
        <v>5.99</v>
      </c>
      <c r="DP3289" s="96">
        <v>0.08</v>
      </c>
      <c r="DQ3289" s="380">
        <v>0.35899999999999999</v>
      </c>
      <c r="DR3289" s="202">
        <v>3.5000000000000003E-2</v>
      </c>
      <c r="DS3289" s="246"/>
      <c r="DU3289" s="96"/>
      <c r="DW3289" s="178"/>
      <c r="DX3289" s="304">
        <f t="shared" si="1447"/>
        <v>49.489137982343017</v>
      </c>
      <c r="DY3289" s="77">
        <f t="shared" si="1448"/>
        <v>0</v>
      </c>
      <c r="DZ3289" s="304">
        <f t="shared" si="1449"/>
        <v>0.88284892371788515</v>
      </c>
      <c r="EA3289" s="77">
        <f t="shared" si="1450"/>
        <v>0</v>
      </c>
      <c r="EB3289" s="304">
        <f t="shared" si="1451"/>
        <v>15.444896339648844</v>
      </c>
      <c r="EC3289" s="77">
        <f t="shared" si="1452"/>
        <v>0</v>
      </c>
      <c r="ED3289" s="304">
        <f t="shared" si="1453"/>
        <v>7.75716694772344</v>
      </c>
      <c r="EE3289" s="77">
        <f t="shared" si="1454"/>
        <v>0</v>
      </c>
      <c r="EF3289" s="304">
        <f t="shared" si="1455"/>
        <v>1.9839301656581688E-2</v>
      </c>
      <c r="EG3289" s="77">
        <f t="shared" si="1456"/>
        <v>0</v>
      </c>
      <c r="EH3289" s="304">
        <f t="shared" si="1457"/>
        <v>5.7037992262672352</v>
      </c>
      <c r="EI3289" s="77">
        <f t="shared" si="1458"/>
        <v>0</v>
      </c>
      <c r="EJ3289" s="304">
        <f t="shared" si="1459"/>
        <v>11.308401944251562</v>
      </c>
      <c r="EK3289" s="77">
        <f t="shared" si="1460"/>
        <v>0</v>
      </c>
      <c r="EL3289" s="304">
        <f t="shared" si="1461"/>
        <v>1.9343319115167148</v>
      </c>
      <c r="EM3289" s="77">
        <f t="shared" si="1462"/>
        <v>0</v>
      </c>
      <c r="EN3289" s="304">
        <f t="shared" si="1463"/>
        <v>7.4595774228747134</v>
      </c>
      <c r="EO3289" s="77">
        <f t="shared" si="1464"/>
        <v>0</v>
      </c>
      <c r="EP3289" s="304">
        <f t="shared" si="1465"/>
        <v>0</v>
      </c>
      <c r="EQ3289" s="77" t="e">
        <f t="shared" si="1466"/>
        <v>#DIV/0!</v>
      </c>
      <c r="ER3289" s="77">
        <f t="shared" si="1467"/>
        <v>100</v>
      </c>
      <c r="ES3289" s="77">
        <f t="shared" si="1468"/>
        <v>0</v>
      </c>
    </row>
    <row r="3290" spans="1:149" s="77" customFormat="1" x14ac:dyDescent="0.45">
      <c r="A3290" s="77" t="s">
        <v>4789</v>
      </c>
      <c r="B3290" s="178" t="s">
        <v>1018</v>
      </c>
      <c r="C3290" s="77" t="s">
        <v>4810</v>
      </c>
      <c r="D3290" s="77" t="s">
        <v>4349</v>
      </c>
      <c r="E3290" s="77" t="s">
        <v>637</v>
      </c>
      <c r="F3290" s="77" t="s">
        <v>4756</v>
      </c>
      <c r="G3290" s="77" t="s">
        <v>3380</v>
      </c>
      <c r="H3290" s="77" t="s">
        <v>1372</v>
      </c>
      <c r="I3290" s="77">
        <v>24</v>
      </c>
      <c r="J3290" s="304">
        <v>500</v>
      </c>
      <c r="K3290" s="77">
        <v>5</v>
      </c>
      <c r="L3290" s="304">
        <v>1250</v>
      </c>
      <c r="M3290" s="77">
        <v>10</v>
      </c>
      <c r="P3290" s="87" t="s">
        <v>1374</v>
      </c>
      <c r="Q3290" s="125"/>
      <c r="R3290" s="125"/>
      <c r="S3290" s="116"/>
      <c r="AA3290" s="168"/>
      <c r="AB3290" s="168"/>
      <c r="AC3290" s="168"/>
      <c r="AE3290" s="327"/>
      <c r="AG3290" s="168"/>
      <c r="AQ3290" s="178" t="s">
        <v>824</v>
      </c>
      <c r="AR3290" s="66"/>
      <c r="AS3290" s="66"/>
      <c r="AU3290" s="276"/>
      <c r="AV3290" s="276"/>
      <c r="AW3290" s="276"/>
      <c r="AX3290" s="95"/>
      <c r="AY3290" s="276"/>
      <c r="AZ3290" s="95"/>
      <c r="BA3290" s="178"/>
      <c r="BB3290" s="98" t="s">
        <v>3412</v>
      </c>
      <c r="BC3290" s="178" t="s">
        <v>1126</v>
      </c>
      <c r="BD3290" s="96">
        <v>47.915229000000011</v>
      </c>
      <c r="BF3290" s="96">
        <v>0.8106504000000001</v>
      </c>
      <c r="BH3290" s="96">
        <v>14.466249400000002</v>
      </c>
      <c r="BN3290" s="96">
        <v>7.4888656000000013</v>
      </c>
      <c r="BP3290" s="96">
        <v>5.7903600000000006E-2</v>
      </c>
      <c r="BR3290" s="96">
        <v>5.2981794000000013</v>
      </c>
      <c r="BX3290" s="96">
        <v>11.011334600000003</v>
      </c>
      <c r="BZ3290" s="96">
        <v>4.4682278000000011</v>
      </c>
      <c r="CB3290" s="96">
        <v>4.5454326000000007</v>
      </c>
      <c r="DH3290" s="96">
        <f t="shared" si="1471"/>
        <v>96.062072400000005</v>
      </c>
      <c r="DJ3290" s="96">
        <f t="shared" si="1445"/>
        <v>3.9379275999999948</v>
      </c>
      <c r="DL3290" s="77" t="s">
        <v>4790</v>
      </c>
      <c r="DO3290" s="356">
        <v>2.6</v>
      </c>
      <c r="DP3290" s="96">
        <v>7.0000000000000007E-2</v>
      </c>
      <c r="DQ3290" s="380">
        <v>0.434</v>
      </c>
      <c r="DR3290" s="202">
        <v>0.03</v>
      </c>
      <c r="DS3290" s="246"/>
      <c r="DU3290" s="96"/>
      <c r="DW3290" s="178"/>
      <c r="DX3290" s="304">
        <f t="shared" si="1447"/>
        <v>49.879445449065713</v>
      </c>
      <c r="DY3290" s="77">
        <f t="shared" si="1448"/>
        <v>0</v>
      </c>
      <c r="DZ3290" s="304">
        <f t="shared" si="1449"/>
        <v>0.84388185654008452</v>
      </c>
      <c r="EA3290" s="77">
        <f t="shared" si="1450"/>
        <v>0</v>
      </c>
      <c r="EB3290" s="304">
        <f t="shared" si="1451"/>
        <v>15.059272654209366</v>
      </c>
      <c r="EC3290" s="77">
        <f t="shared" si="1452"/>
        <v>0</v>
      </c>
      <c r="ED3290" s="304">
        <f t="shared" si="1453"/>
        <v>7.7958609604179232</v>
      </c>
      <c r="EE3290" s="77">
        <f t="shared" si="1454"/>
        <v>0</v>
      </c>
      <c r="EF3290" s="304">
        <f t="shared" si="1455"/>
        <v>6.027727546714888E-2</v>
      </c>
      <c r="EG3290" s="77">
        <f t="shared" si="1456"/>
        <v>0</v>
      </c>
      <c r="EH3290" s="304">
        <f t="shared" si="1457"/>
        <v>5.5153707052441243</v>
      </c>
      <c r="EI3290" s="77">
        <f t="shared" si="1458"/>
        <v>0</v>
      </c>
      <c r="EJ3290" s="304">
        <f t="shared" si="1459"/>
        <v>11.462728551336149</v>
      </c>
      <c r="EK3290" s="77">
        <f t="shared" si="1460"/>
        <v>0</v>
      </c>
      <c r="EL3290" s="304">
        <f t="shared" si="1461"/>
        <v>4.6513964235483236</v>
      </c>
      <c r="EM3290" s="77">
        <f t="shared" si="1462"/>
        <v>0</v>
      </c>
      <c r="EN3290" s="304">
        <f t="shared" si="1463"/>
        <v>4.7317661241711875</v>
      </c>
      <c r="EO3290" s="77">
        <f t="shared" si="1464"/>
        <v>0</v>
      </c>
      <c r="EP3290" s="304">
        <f t="shared" si="1465"/>
        <v>0</v>
      </c>
      <c r="EQ3290" s="77" t="e">
        <f t="shared" si="1466"/>
        <v>#DIV/0!</v>
      </c>
      <c r="ER3290" s="77">
        <f t="shared" si="1467"/>
        <v>100</v>
      </c>
      <c r="ES3290" s="77">
        <f t="shared" si="1468"/>
        <v>0</v>
      </c>
    </row>
    <row r="3291" spans="1:149" s="77" customFormat="1" x14ac:dyDescent="0.45">
      <c r="A3291" s="77" t="s">
        <v>4789</v>
      </c>
      <c r="B3291" s="178" t="s">
        <v>1018</v>
      </c>
      <c r="C3291" s="77" t="s">
        <v>4810</v>
      </c>
      <c r="D3291" s="77" t="s">
        <v>4349</v>
      </c>
      <c r="E3291" s="77" t="s">
        <v>637</v>
      </c>
      <c r="F3291" s="77" t="s">
        <v>4757</v>
      </c>
      <c r="G3291" s="77" t="s">
        <v>3380</v>
      </c>
      <c r="H3291" s="77" t="s">
        <v>1372</v>
      </c>
      <c r="I3291" s="77">
        <v>24</v>
      </c>
      <c r="J3291" s="304">
        <v>500</v>
      </c>
      <c r="K3291" s="77">
        <v>5</v>
      </c>
      <c r="L3291" s="304">
        <v>1250</v>
      </c>
      <c r="M3291" s="77">
        <v>10</v>
      </c>
      <c r="P3291" s="87" t="s">
        <v>1374</v>
      </c>
      <c r="Q3291" s="125"/>
      <c r="R3291" s="125"/>
      <c r="S3291" s="116"/>
      <c r="AA3291" s="168"/>
      <c r="AB3291" s="168"/>
      <c r="AC3291" s="168"/>
      <c r="AE3291" s="327"/>
      <c r="AG3291" s="168"/>
      <c r="AQ3291" s="178" t="s">
        <v>824</v>
      </c>
      <c r="AR3291" s="66"/>
      <c r="AS3291" s="66"/>
      <c r="AU3291" s="276"/>
      <c r="AV3291" s="276"/>
      <c r="AW3291" s="276"/>
      <c r="AX3291" s="95"/>
      <c r="AY3291" s="276"/>
      <c r="AZ3291" s="95"/>
      <c r="BA3291" s="178"/>
      <c r="BB3291" s="98" t="s">
        <v>3412</v>
      </c>
      <c r="BC3291" s="178" t="s">
        <v>1126</v>
      </c>
      <c r="BD3291" s="96">
        <v>49.221520499999997</v>
      </c>
      <c r="BF3291" s="96">
        <v>0.83275080000000001</v>
      </c>
      <c r="BH3291" s="96">
        <v>14.860636300000001</v>
      </c>
      <c r="BN3291" s="96">
        <v>7.6930312000000001</v>
      </c>
      <c r="BP3291" s="96">
        <v>5.9482199999999999E-2</v>
      </c>
      <c r="BR3291" s="96">
        <v>5.4426213000000008</v>
      </c>
      <c r="BX3291" s="96">
        <v>11.3115317</v>
      </c>
      <c r="BZ3291" s="96">
        <v>4.5900430999999999</v>
      </c>
      <c r="CB3291" s="96">
        <v>4.6693527000000001</v>
      </c>
      <c r="DH3291" s="96">
        <f t="shared" si="1471"/>
        <v>98.680969800000014</v>
      </c>
      <c r="DJ3291" s="96">
        <f t="shared" si="1445"/>
        <v>1.3190301999999861</v>
      </c>
      <c r="DL3291" s="77" t="s">
        <v>4791</v>
      </c>
      <c r="DO3291" s="356"/>
      <c r="DP3291" s="96"/>
      <c r="DQ3291" s="380">
        <v>0.40300000000000002</v>
      </c>
      <c r="DR3291" s="202">
        <v>0.03</v>
      </c>
      <c r="DS3291" s="246"/>
      <c r="DU3291" s="96"/>
      <c r="DW3291" s="178"/>
      <c r="DX3291" s="304">
        <f t="shared" si="1447"/>
        <v>49.879445449065692</v>
      </c>
      <c r="DY3291" s="77">
        <f t="shared" si="1448"/>
        <v>0</v>
      </c>
      <c r="DZ3291" s="304">
        <f t="shared" si="1449"/>
        <v>0.8438818565400843</v>
      </c>
      <c r="EA3291" s="77">
        <f t="shared" si="1450"/>
        <v>0</v>
      </c>
      <c r="EB3291" s="304">
        <f t="shared" si="1451"/>
        <v>15.059272654209362</v>
      </c>
      <c r="EC3291" s="77">
        <f t="shared" si="1452"/>
        <v>0</v>
      </c>
      <c r="ED3291" s="304">
        <f t="shared" si="1453"/>
        <v>7.7958609604179223</v>
      </c>
      <c r="EE3291" s="77">
        <f t="shared" si="1454"/>
        <v>0</v>
      </c>
      <c r="EF3291" s="304">
        <f t="shared" si="1455"/>
        <v>6.0277275467148873E-2</v>
      </c>
      <c r="EG3291" s="77">
        <f t="shared" si="1456"/>
        <v>0</v>
      </c>
      <c r="EH3291" s="304">
        <f t="shared" si="1457"/>
        <v>5.5153707052441225</v>
      </c>
      <c r="EI3291" s="77">
        <f t="shared" si="1458"/>
        <v>0</v>
      </c>
      <c r="EJ3291" s="304">
        <f t="shared" si="1459"/>
        <v>11.462728551336145</v>
      </c>
      <c r="EK3291" s="77">
        <f t="shared" si="1460"/>
        <v>0</v>
      </c>
      <c r="EL3291" s="304">
        <f t="shared" si="1461"/>
        <v>4.6513964235483218</v>
      </c>
      <c r="EM3291" s="77">
        <f t="shared" si="1462"/>
        <v>0</v>
      </c>
      <c r="EN3291" s="304">
        <f t="shared" si="1463"/>
        <v>4.7317661241711866</v>
      </c>
      <c r="EO3291" s="77">
        <f t="shared" si="1464"/>
        <v>0</v>
      </c>
      <c r="EP3291" s="304">
        <f t="shared" si="1465"/>
        <v>0</v>
      </c>
      <c r="EQ3291" s="77" t="e">
        <f t="shared" si="1466"/>
        <v>#DIV/0!</v>
      </c>
      <c r="ER3291" s="77">
        <f t="shared" si="1467"/>
        <v>100</v>
      </c>
      <c r="ES3291" s="77">
        <f t="shared" si="1468"/>
        <v>0</v>
      </c>
    </row>
    <row r="3292" spans="1:149" s="77" customFormat="1" x14ac:dyDescent="0.45">
      <c r="A3292" s="77" t="s">
        <v>4789</v>
      </c>
      <c r="B3292" s="178" t="s">
        <v>1018</v>
      </c>
      <c r="C3292" s="77" t="s">
        <v>4810</v>
      </c>
      <c r="D3292" s="77" t="s">
        <v>4349</v>
      </c>
      <c r="E3292" s="77" t="s">
        <v>637</v>
      </c>
      <c r="F3292" s="77" t="s">
        <v>4758</v>
      </c>
      <c r="G3292" s="77" t="s">
        <v>3380</v>
      </c>
      <c r="H3292" s="77" t="s">
        <v>1372</v>
      </c>
      <c r="I3292" s="77">
        <v>24</v>
      </c>
      <c r="J3292" s="304">
        <v>500</v>
      </c>
      <c r="K3292" s="77">
        <v>5</v>
      </c>
      <c r="L3292" s="304">
        <v>1250</v>
      </c>
      <c r="M3292" s="77">
        <v>10</v>
      </c>
      <c r="P3292" s="87" t="s">
        <v>1374</v>
      </c>
      <c r="Q3292" s="125"/>
      <c r="R3292" s="125"/>
      <c r="S3292" s="116"/>
      <c r="AA3292" s="168"/>
      <c r="AB3292" s="168"/>
      <c r="AC3292" s="168"/>
      <c r="AE3292" s="327"/>
      <c r="AG3292" s="168"/>
      <c r="AQ3292" s="178" t="s">
        <v>824</v>
      </c>
      <c r="AR3292" s="66"/>
      <c r="AS3292" s="66"/>
      <c r="AU3292" s="276"/>
      <c r="AV3292" s="276"/>
      <c r="AW3292" s="276"/>
      <c r="AX3292" s="95"/>
      <c r="AY3292" s="276"/>
      <c r="AZ3292" s="95"/>
      <c r="BA3292" s="178"/>
      <c r="BB3292" s="98" t="s">
        <v>3412</v>
      </c>
      <c r="BC3292" s="178" t="s">
        <v>1126</v>
      </c>
      <c r="BD3292" s="96">
        <v>48.919152000000004</v>
      </c>
      <c r="BF3292" s="96">
        <v>0.82763520000000002</v>
      </c>
      <c r="BH3292" s="96">
        <v>14.769347200000002</v>
      </c>
      <c r="BN3292" s="96">
        <v>7.6457727999999996</v>
      </c>
      <c r="BP3292" s="96">
        <v>5.9116800000000004E-2</v>
      </c>
      <c r="BR3292" s="96">
        <v>5.4091871999999999</v>
      </c>
      <c r="BX3292" s="96">
        <v>11.2420448</v>
      </c>
      <c r="BZ3292" s="96">
        <v>4.5618464000000003</v>
      </c>
      <c r="CB3292" s="96">
        <v>4.6406688000000003</v>
      </c>
      <c r="DH3292" s="96">
        <f t="shared" si="1471"/>
        <v>98.074771200000029</v>
      </c>
      <c r="DJ3292" s="96">
        <f t="shared" si="1445"/>
        <v>1.9252287999999709</v>
      </c>
      <c r="DL3292" s="77" t="s">
        <v>4790</v>
      </c>
      <c r="DO3292" s="356">
        <v>0.66</v>
      </c>
      <c r="DP3292" s="96">
        <v>0.08</v>
      </c>
      <c r="DQ3292" s="380">
        <v>0.35199999999999998</v>
      </c>
      <c r="DR3292" s="202">
        <v>3.4000000000000002E-2</v>
      </c>
      <c r="DS3292" s="246"/>
      <c r="DU3292" s="96"/>
      <c r="DW3292" s="178"/>
      <c r="DX3292" s="304">
        <f t="shared" si="1447"/>
        <v>49.879445449065692</v>
      </c>
      <c r="DY3292" s="77">
        <f t="shared" si="1448"/>
        <v>0</v>
      </c>
      <c r="DZ3292" s="304">
        <f t="shared" si="1449"/>
        <v>0.84388185654008419</v>
      </c>
      <c r="EA3292" s="77">
        <f t="shared" si="1450"/>
        <v>0</v>
      </c>
      <c r="EB3292" s="304">
        <f t="shared" si="1451"/>
        <v>15.05927265420936</v>
      </c>
      <c r="EC3292" s="77">
        <f t="shared" si="1452"/>
        <v>0</v>
      </c>
      <c r="ED3292" s="304">
        <f t="shared" si="1453"/>
        <v>7.7958609604179188</v>
      </c>
      <c r="EE3292" s="77">
        <f t="shared" si="1454"/>
        <v>0</v>
      </c>
      <c r="EF3292" s="304">
        <f t="shared" si="1455"/>
        <v>6.0277275467148873E-2</v>
      </c>
      <c r="EG3292" s="77">
        <f t="shared" si="1456"/>
        <v>0</v>
      </c>
      <c r="EH3292" s="304">
        <f t="shared" si="1457"/>
        <v>5.5153707052441217</v>
      </c>
      <c r="EI3292" s="77">
        <f t="shared" si="1458"/>
        <v>0</v>
      </c>
      <c r="EJ3292" s="304">
        <f t="shared" si="1459"/>
        <v>11.462728551336143</v>
      </c>
      <c r="EK3292" s="77">
        <f t="shared" si="1460"/>
        <v>0</v>
      </c>
      <c r="EL3292" s="304">
        <f t="shared" si="1461"/>
        <v>4.6513964235483218</v>
      </c>
      <c r="EM3292" s="77">
        <f t="shared" si="1462"/>
        <v>0</v>
      </c>
      <c r="EN3292" s="304">
        <f t="shared" si="1463"/>
        <v>4.7317661241711866</v>
      </c>
      <c r="EO3292" s="77">
        <f t="shared" si="1464"/>
        <v>0</v>
      </c>
      <c r="EP3292" s="304">
        <f t="shared" si="1465"/>
        <v>0</v>
      </c>
      <c r="EQ3292" s="77" t="e">
        <f t="shared" si="1466"/>
        <v>#DIV/0!</v>
      </c>
      <c r="ER3292" s="77">
        <f t="shared" si="1467"/>
        <v>100</v>
      </c>
      <c r="ES3292" s="77">
        <f t="shared" si="1468"/>
        <v>0</v>
      </c>
    </row>
    <row r="3293" spans="1:149" s="77" customFormat="1" x14ac:dyDescent="0.45">
      <c r="A3293" s="77" t="s">
        <v>4789</v>
      </c>
      <c r="B3293" s="178" t="s">
        <v>1018</v>
      </c>
      <c r="C3293" s="77" t="s">
        <v>4810</v>
      </c>
      <c r="D3293" s="77" t="s">
        <v>4349</v>
      </c>
      <c r="E3293" s="77" t="s">
        <v>637</v>
      </c>
      <c r="F3293" s="77" t="s">
        <v>4759</v>
      </c>
      <c r="G3293" s="77" t="s">
        <v>3380</v>
      </c>
      <c r="H3293" s="77" t="s">
        <v>1372</v>
      </c>
      <c r="I3293" s="77">
        <v>24</v>
      </c>
      <c r="J3293" s="304">
        <v>500</v>
      </c>
      <c r="K3293" s="77">
        <v>5</v>
      </c>
      <c r="L3293" s="304">
        <v>1250</v>
      </c>
      <c r="M3293" s="77">
        <v>10</v>
      </c>
      <c r="P3293" s="87" t="s">
        <v>1374</v>
      </c>
      <c r="Q3293" s="125"/>
      <c r="R3293" s="125"/>
      <c r="S3293" s="116"/>
      <c r="AA3293" s="168"/>
      <c r="AB3293" s="168"/>
      <c r="AC3293" s="168"/>
      <c r="AE3293" s="327"/>
      <c r="AG3293" s="168"/>
      <c r="AQ3293" s="178" t="s">
        <v>824</v>
      </c>
      <c r="AR3293" s="66"/>
      <c r="AS3293" s="66"/>
      <c r="AU3293" s="276"/>
      <c r="AV3293" s="276"/>
      <c r="AW3293" s="276"/>
      <c r="AX3293" s="95"/>
      <c r="AY3293" s="276"/>
      <c r="AZ3293" s="95"/>
      <c r="BA3293" s="178"/>
      <c r="BB3293" s="98" t="s">
        <v>3412</v>
      </c>
      <c r="BC3293" s="178" t="s">
        <v>1126</v>
      </c>
      <c r="BD3293" s="96">
        <v>47.378015999999995</v>
      </c>
      <c r="BF3293" s="96">
        <v>0.80156159999999999</v>
      </c>
      <c r="BH3293" s="96">
        <v>14.3040576</v>
      </c>
      <c r="BN3293" s="96">
        <v>7.404902400000001</v>
      </c>
      <c r="BP3293" s="96">
        <v>5.7254399999999997E-2</v>
      </c>
      <c r="BR3293" s="96">
        <v>5.2387776000000006</v>
      </c>
      <c r="BX3293" s="96">
        <v>10.887878400000002</v>
      </c>
      <c r="BZ3293" s="96">
        <v>4.4181312000000004</v>
      </c>
      <c r="CB3293" s="96">
        <v>4.4944704</v>
      </c>
      <c r="DH3293" s="96">
        <f t="shared" si="1471"/>
        <v>94.985049600000011</v>
      </c>
      <c r="DJ3293" s="96">
        <f t="shared" si="1445"/>
        <v>5.0149503999999894</v>
      </c>
      <c r="DL3293" s="77" t="s">
        <v>4790</v>
      </c>
      <c r="DO3293" s="356">
        <v>3.76</v>
      </c>
      <c r="DP3293" s="96">
        <v>7.0000000000000007E-2</v>
      </c>
      <c r="DQ3293" s="380">
        <v>0.35599999999999998</v>
      </c>
      <c r="DR3293" s="202">
        <v>3.6999999999999998E-2</v>
      </c>
      <c r="DS3293" s="246"/>
      <c r="DU3293" s="96"/>
      <c r="DW3293" s="178"/>
      <c r="DX3293" s="304">
        <f t="shared" si="1447"/>
        <v>49.879445449065692</v>
      </c>
      <c r="DY3293" s="77">
        <f t="shared" si="1448"/>
        <v>0</v>
      </c>
      <c r="DZ3293" s="304">
        <f t="shared" si="1449"/>
        <v>0.8438818565400843</v>
      </c>
      <c r="EA3293" s="77">
        <f t="shared" si="1450"/>
        <v>0</v>
      </c>
      <c r="EB3293" s="304">
        <f t="shared" si="1451"/>
        <v>15.05927265420936</v>
      </c>
      <c r="EC3293" s="77">
        <f t="shared" si="1452"/>
        <v>0</v>
      </c>
      <c r="ED3293" s="304">
        <f t="shared" si="1453"/>
        <v>7.7958609604179232</v>
      </c>
      <c r="EE3293" s="77">
        <f t="shared" si="1454"/>
        <v>0</v>
      </c>
      <c r="EF3293" s="304">
        <f t="shared" si="1455"/>
        <v>6.0277275467148873E-2</v>
      </c>
      <c r="EG3293" s="77">
        <f t="shared" si="1456"/>
        <v>0</v>
      </c>
      <c r="EH3293" s="304">
        <f t="shared" si="1457"/>
        <v>5.5153707052441225</v>
      </c>
      <c r="EI3293" s="77">
        <f t="shared" si="1458"/>
        <v>0</v>
      </c>
      <c r="EJ3293" s="304">
        <f t="shared" si="1459"/>
        <v>11.462728551336147</v>
      </c>
      <c r="EK3293" s="77">
        <f t="shared" si="1460"/>
        <v>0</v>
      </c>
      <c r="EL3293" s="304">
        <f t="shared" si="1461"/>
        <v>4.6513964235483218</v>
      </c>
      <c r="EM3293" s="77">
        <f t="shared" si="1462"/>
        <v>0</v>
      </c>
      <c r="EN3293" s="304">
        <f t="shared" si="1463"/>
        <v>4.7317661241711866</v>
      </c>
      <c r="EO3293" s="77">
        <f t="shared" si="1464"/>
        <v>0</v>
      </c>
      <c r="EP3293" s="304">
        <f t="shared" si="1465"/>
        <v>0</v>
      </c>
      <c r="EQ3293" s="77" t="e">
        <f t="shared" si="1466"/>
        <v>#DIV/0!</v>
      </c>
      <c r="ER3293" s="77">
        <f t="shared" si="1467"/>
        <v>100</v>
      </c>
      <c r="ES3293" s="77">
        <f t="shared" si="1468"/>
        <v>0</v>
      </c>
    </row>
    <row r="3294" spans="1:149" s="77" customFormat="1" x14ac:dyDescent="0.45">
      <c r="A3294" s="77" t="s">
        <v>4789</v>
      </c>
      <c r="B3294" s="178" t="s">
        <v>1018</v>
      </c>
      <c r="C3294" s="77" t="s">
        <v>4810</v>
      </c>
      <c r="D3294" s="77" t="s">
        <v>4349</v>
      </c>
      <c r="E3294" s="77" t="s">
        <v>637</v>
      </c>
      <c r="F3294" s="77" t="s">
        <v>4760</v>
      </c>
      <c r="G3294" s="77" t="s">
        <v>3380</v>
      </c>
      <c r="H3294" s="77" t="s">
        <v>1372</v>
      </c>
      <c r="I3294" s="77">
        <v>24</v>
      </c>
      <c r="J3294" s="304">
        <v>500</v>
      </c>
      <c r="K3294" s="77">
        <v>5</v>
      </c>
      <c r="L3294" s="304">
        <v>1250</v>
      </c>
      <c r="M3294" s="77">
        <v>10</v>
      </c>
      <c r="P3294" s="87" t="s">
        <v>1374</v>
      </c>
      <c r="Q3294" s="125"/>
      <c r="R3294" s="125"/>
      <c r="S3294" s="116"/>
      <c r="AA3294" s="168"/>
      <c r="AB3294" s="168"/>
      <c r="AC3294" s="168"/>
      <c r="AE3294" s="327"/>
      <c r="AG3294" s="168"/>
      <c r="AQ3294" s="178" t="s">
        <v>824</v>
      </c>
      <c r="AR3294" s="66"/>
      <c r="AS3294" s="66"/>
      <c r="AU3294" s="276"/>
      <c r="AV3294" s="276"/>
      <c r="AW3294" s="276"/>
      <c r="AX3294" s="95"/>
      <c r="AY3294" s="276"/>
      <c r="AZ3294" s="95"/>
      <c r="BA3294" s="178"/>
      <c r="BB3294" s="98" t="s">
        <v>3412</v>
      </c>
      <c r="BC3294" s="178" t="s">
        <v>1126</v>
      </c>
      <c r="BD3294" s="96">
        <v>46.173507000000001</v>
      </c>
      <c r="BF3294" s="96">
        <v>0.78118319999999997</v>
      </c>
      <c r="BH3294" s="96">
        <v>13.940400200000001</v>
      </c>
      <c r="BN3294" s="96">
        <v>7.2166448000000001</v>
      </c>
      <c r="BP3294" s="96">
        <v>5.5798800000000003E-2</v>
      </c>
      <c r="BR3294" s="96">
        <v>5.1055902</v>
      </c>
      <c r="BX3294" s="96">
        <v>10.611071799999999</v>
      </c>
      <c r="BZ3294" s="96">
        <v>4.3058074</v>
      </c>
      <c r="CB3294" s="96">
        <v>4.3802057999999997</v>
      </c>
      <c r="DH3294" s="96">
        <f t="shared" si="1471"/>
        <v>92.570209200000008</v>
      </c>
      <c r="DJ3294" s="96">
        <f t="shared" si="1445"/>
        <v>7.4297907999999921</v>
      </c>
      <c r="DL3294" s="77" t="s">
        <v>4790</v>
      </c>
      <c r="DO3294" s="356">
        <v>6.22</v>
      </c>
      <c r="DP3294" s="96">
        <v>0.1</v>
      </c>
      <c r="DQ3294" s="380">
        <v>0.32200000000000001</v>
      </c>
      <c r="DR3294" s="202">
        <v>3.3000000000000002E-2</v>
      </c>
      <c r="DS3294" s="246"/>
      <c r="DU3294" s="96"/>
      <c r="DW3294" s="178"/>
      <c r="DX3294" s="304">
        <f t="shared" si="1447"/>
        <v>49.879445449065699</v>
      </c>
      <c r="DY3294" s="77">
        <f t="shared" si="1448"/>
        <v>0</v>
      </c>
      <c r="DZ3294" s="304">
        <f t="shared" si="1449"/>
        <v>0.8438818565400843</v>
      </c>
      <c r="EA3294" s="77">
        <f t="shared" si="1450"/>
        <v>0</v>
      </c>
      <c r="EB3294" s="304">
        <f t="shared" si="1451"/>
        <v>15.059272654209362</v>
      </c>
      <c r="EC3294" s="77">
        <f t="shared" si="1452"/>
        <v>0</v>
      </c>
      <c r="ED3294" s="304">
        <f t="shared" si="1453"/>
        <v>7.7958609604179223</v>
      </c>
      <c r="EE3294" s="77">
        <f t="shared" si="1454"/>
        <v>0</v>
      </c>
      <c r="EF3294" s="304">
        <f t="shared" si="1455"/>
        <v>6.027727546714888E-2</v>
      </c>
      <c r="EG3294" s="77">
        <f t="shared" si="1456"/>
        <v>0</v>
      </c>
      <c r="EH3294" s="304">
        <f t="shared" si="1457"/>
        <v>5.5153707052441225</v>
      </c>
      <c r="EI3294" s="77">
        <f t="shared" si="1458"/>
        <v>0</v>
      </c>
      <c r="EJ3294" s="304">
        <f t="shared" si="1459"/>
        <v>11.462728551336145</v>
      </c>
      <c r="EK3294" s="77">
        <f t="shared" si="1460"/>
        <v>0</v>
      </c>
      <c r="EL3294" s="304">
        <f t="shared" si="1461"/>
        <v>4.6513964235483218</v>
      </c>
      <c r="EM3294" s="77">
        <f t="shared" si="1462"/>
        <v>0</v>
      </c>
      <c r="EN3294" s="304">
        <f t="shared" si="1463"/>
        <v>4.7317661241711866</v>
      </c>
      <c r="EO3294" s="77">
        <f t="shared" si="1464"/>
        <v>0</v>
      </c>
      <c r="EP3294" s="304">
        <f t="shared" si="1465"/>
        <v>0</v>
      </c>
      <c r="EQ3294" s="77" t="e">
        <f t="shared" si="1466"/>
        <v>#DIV/0!</v>
      </c>
      <c r="ER3294" s="77">
        <f t="shared" si="1467"/>
        <v>100</v>
      </c>
      <c r="ES3294" s="77">
        <f t="shared" si="1468"/>
        <v>0</v>
      </c>
    </row>
    <row r="3295" spans="1:149" s="77" customFormat="1" x14ac:dyDescent="0.45">
      <c r="A3295" s="77" t="s">
        <v>4789</v>
      </c>
      <c r="B3295" s="178" t="s">
        <v>1018</v>
      </c>
      <c r="C3295" s="77" t="s">
        <v>4810</v>
      </c>
      <c r="D3295" s="77" t="s">
        <v>4349</v>
      </c>
      <c r="E3295" s="77" t="s">
        <v>637</v>
      </c>
      <c r="F3295" s="77" t="s">
        <v>4762</v>
      </c>
      <c r="G3295" s="77" t="s">
        <v>3380</v>
      </c>
      <c r="H3295" s="77" t="s">
        <v>1372</v>
      </c>
      <c r="I3295" s="77">
        <v>24</v>
      </c>
      <c r="J3295" s="304">
        <v>500</v>
      </c>
      <c r="K3295" s="77">
        <v>5</v>
      </c>
      <c r="L3295" s="304">
        <v>1250</v>
      </c>
      <c r="M3295" s="77">
        <v>10</v>
      </c>
      <c r="P3295" s="87" t="s">
        <v>1374</v>
      </c>
      <c r="Q3295" s="125"/>
      <c r="R3295" s="125"/>
      <c r="S3295" s="116"/>
      <c r="AA3295" s="168"/>
      <c r="AB3295" s="168"/>
      <c r="AC3295" s="168"/>
      <c r="AE3295" s="327"/>
      <c r="AG3295" s="168"/>
      <c r="AQ3295" s="178" t="s">
        <v>824</v>
      </c>
      <c r="AR3295" s="66"/>
      <c r="AS3295" s="66"/>
      <c r="AU3295" s="276"/>
      <c r="AV3295" s="276"/>
      <c r="AW3295" s="276"/>
      <c r="AX3295" s="95"/>
      <c r="AY3295" s="276"/>
      <c r="AZ3295" s="95"/>
      <c r="BA3295" s="178"/>
      <c r="BB3295" s="98" t="s">
        <v>3412</v>
      </c>
      <c r="BC3295" s="178" t="s">
        <v>1126</v>
      </c>
      <c r="BD3295" s="96">
        <v>49.921249600000003</v>
      </c>
      <c r="BF3295" s="96">
        <v>0.85176479999999999</v>
      </c>
      <c r="BH3295" s="96">
        <v>15.2142816</v>
      </c>
      <c r="BN3295" s="96">
        <v>7.6071407999999998</v>
      </c>
      <c r="BP3295" s="96">
        <v>3.9161599999999998E-2</v>
      </c>
      <c r="BR3295" s="96">
        <v>5.9036112000000003</v>
      </c>
      <c r="BX3295" s="96">
        <v>11.082732799999999</v>
      </c>
      <c r="BZ3295" s="96">
        <v>7.0784592000000002</v>
      </c>
      <c r="CB3295" s="96">
        <v>1.8503855999999999</v>
      </c>
      <c r="DH3295" s="96">
        <f t="shared" si="1471"/>
        <v>99.548787199999992</v>
      </c>
      <c r="DJ3295" s="96">
        <f t="shared" si="1445"/>
        <v>0.45121280000000752</v>
      </c>
      <c r="DL3295" s="77" t="s">
        <v>4790</v>
      </c>
      <c r="DO3295" s="356">
        <v>2.5299999999999998</v>
      </c>
      <c r="DP3295" s="96">
        <v>7.0000000000000007E-2</v>
      </c>
      <c r="DQ3295" s="380">
        <v>0.36599999999999999</v>
      </c>
      <c r="DR3295" s="202">
        <v>0.03</v>
      </c>
      <c r="DS3295" s="246"/>
      <c r="DU3295" s="96"/>
      <c r="DW3295" s="178"/>
      <c r="DX3295" s="304">
        <f t="shared" si="1447"/>
        <v>50.147521636506696</v>
      </c>
      <c r="DY3295" s="77">
        <f t="shared" si="1448"/>
        <v>0</v>
      </c>
      <c r="DZ3295" s="304">
        <f t="shared" si="1449"/>
        <v>0.85562549173878832</v>
      </c>
      <c r="EA3295" s="77">
        <f t="shared" si="1450"/>
        <v>0</v>
      </c>
      <c r="EB3295" s="304">
        <f t="shared" si="1451"/>
        <v>15.28324154209284</v>
      </c>
      <c r="EC3295" s="77">
        <f t="shared" si="1452"/>
        <v>0</v>
      </c>
      <c r="ED3295" s="304">
        <f t="shared" si="1453"/>
        <v>7.6416207710464201</v>
      </c>
      <c r="EE3295" s="77">
        <f t="shared" si="1454"/>
        <v>0</v>
      </c>
      <c r="EF3295" s="304">
        <f t="shared" si="1455"/>
        <v>3.9339103068450038E-2</v>
      </c>
      <c r="EG3295" s="77">
        <f t="shared" si="1456"/>
        <v>0</v>
      </c>
      <c r="EH3295" s="304">
        <f t="shared" si="1457"/>
        <v>5.9303697875688437</v>
      </c>
      <c r="EI3295" s="77">
        <f t="shared" si="1458"/>
        <v>0</v>
      </c>
      <c r="EJ3295" s="304">
        <f t="shared" si="1459"/>
        <v>11.132966168371361</v>
      </c>
      <c r="EK3295" s="77">
        <f t="shared" si="1460"/>
        <v>0</v>
      </c>
      <c r="EL3295" s="304">
        <f t="shared" si="1461"/>
        <v>7.1105428796223444</v>
      </c>
      <c r="EM3295" s="77">
        <f t="shared" si="1462"/>
        <v>0</v>
      </c>
      <c r="EN3295" s="304">
        <f t="shared" si="1463"/>
        <v>1.8587726199842645</v>
      </c>
      <c r="EO3295" s="77">
        <f t="shared" si="1464"/>
        <v>0</v>
      </c>
      <c r="EP3295" s="304">
        <f t="shared" si="1465"/>
        <v>0</v>
      </c>
      <c r="EQ3295" s="77" t="e">
        <f t="shared" si="1466"/>
        <v>#DIV/0!</v>
      </c>
      <c r="ER3295" s="77">
        <f t="shared" si="1467"/>
        <v>100</v>
      </c>
      <c r="ES3295" s="77">
        <f t="shared" si="1468"/>
        <v>0</v>
      </c>
    </row>
    <row r="3296" spans="1:149" s="77" customFormat="1" x14ac:dyDescent="0.45">
      <c r="A3296" s="77" t="s">
        <v>4789</v>
      </c>
      <c r="B3296" s="178" t="s">
        <v>1018</v>
      </c>
      <c r="C3296" s="77" t="s">
        <v>4810</v>
      </c>
      <c r="D3296" s="77" t="s">
        <v>4349</v>
      </c>
      <c r="E3296" s="77" t="s">
        <v>637</v>
      </c>
      <c r="F3296" s="77" t="s">
        <v>4763</v>
      </c>
      <c r="G3296" s="77" t="s">
        <v>3380</v>
      </c>
      <c r="H3296" s="77" t="s">
        <v>1372</v>
      </c>
      <c r="I3296" s="77">
        <v>24</v>
      </c>
      <c r="J3296" s="304">
        <v>500</v>
      </c>
      <c r="K3296" s="77">
        <v>5</v>
      </c>
      <c r="L3296" s="304">
        <v>1250</v>
      </c>
      <c r="M3296" s="77">
        <v>10</v>
      </c>
      <c r="P3296" s="87" t="s">
        <v>1374</v>
      </c>
      <c r="Q3296" s="125"/>
      <c r="R3296" s="125"/>
      <c r="S3296" s="116"/>
      <c r="AA3296" s="168"/>
      <c r="AB3296" s="168"/>
      <c r="AC3296" s="168"/>
      <c r="AE3296" s="327"/>
      <c r="AG3296" s="168"/>
      <c r="AQ3296" s="178" t="s">
        <v>824</v>
      </c>
      <c r="AR3296" s="66"/>
      <c r="AS3296" s="66"/>
      <c r="AU3296" s="276"/>
      <c r="AV3296" s="276"/>
      <c r="AW3296" s="276"/>
      <c r="AX3296" s="95"/>
      <c r="AY3296" s="276"/>
      <c r="AZ3296" s="95"/>
      <c r="BA3296" s="178"/>
      <c r="BB3296" s="98" t="s">
        <v>3412</v>
      </c>
      <c r="BC3296" s="178" t="s">
        <v>1126</v>
      </c>
      <c r="BD3296" s="96">
        <v>51.203648100000002</v>
      </c>
      <c r="BF3296" s="96">
        <v>0.87364530000000007</v>
      </c>
      <c r="BH3296" s="96">
        <v>15.605112599999998</v>
      </c>
      <c r="BN3296" s="96">
        <v>7.8025562999999991</v>
      </c>
      <c r="BP3296" s="96">
        <v>4.0167599999999998E-2</v>
      </c>
      <c r="BR3296" s="96">
        <v>6.0552656999999996</v>
      </c>
      <c r="BX3296" s="96">
        <v>11.367430799999999</v>
      </c>
      <c r="BZ3296" s="96">
        <v>7.2602937000000001</v>
      </c>
      <c r="CB3296" s="96">
        <v>1.8979190999999997</v>
      </c>
      <c r="DH3296" s="96">
        <f t="shared" si="1471"/>
        <v>102.1060392</v>
      </c>
      <c r="DJ3296" s="96">
        <f t="shared" si="1445"/>
        <v>0</v>
      </c>
      <c r="DL3296" s="77" t="s">
        <v>4791</v>
      </c>
      <c r="DO3296" s="356"/>
      <c r="DP3296" s="96"/>
      <c r="DQ3296" s="380">
        <v>0.38100000000000001</v>
      </c>
      <c r="DR3296" s="202">
        <v>0.03</v>
      </c>
      <c r="DS3296" s="246"/>
      <c r="DU3296" s="96"/>
      <c r="DW3296" s="178"/>
      <c r="DX3296" s="304">
        <f t="shared" si="1447"/>
        <v>50.147521636506688</v>
      </c>
      <c r="DY3296" s="77">
        <f t="shared" si="1448"/>
        <v>0</v>
      </c>
      <c r="DZ3296" s="304">
        <f t="shared" si="1449"/>
        <v>0.85562549173878832</v>
      </c>
      <c r="EA3296" s="77">
        <f t="shared" si="1450"/>
        <v>0</v>
      </c>
      <c r="EB3296" s="304">
        <f t="shared" si="1451"/>
        <v>15.283241542092837</v>
      </c>
      <c r="EC3296" s="77">
        <f t="shared" si="1452"/>
        <v>0</v>
      </c>
      <c r="ED3296" s="304">
        <f t="shared" si="1453"/>
        <v>7.6416207710464183</v>
      </c>
      <c r="EE3296" s="77">
        <f t="shared" si="1454"/>
        <v>0</v>
      </c>
      <c r="EF3296" s="304">
        <f t="shared" si="1455"/>
        <v>3.9339103068450038E-2</v>
      </c>
      <c r="EG3296" s="77">
        <f t="shared" si="1456"/>
        <v>0</v>
      </c>
      <c r="EH3296" s="304">
        <f t="shared" si="1457"/>
        <v>5.9303697875688437</v>
      </c>
      <c r="EI3296" s="77">
        <f t="shared" si="1458"/>
        <v>0</v>
      </c>
      <c r="EJ3296" s="304">
        <f t="shared" si="1459"/>
        <v>11.132966168371361</v>
      </c>
      <c r="EK3296" s="77">
        <f t="shared" si="1460"/>
        <v>0</v>
      </c>
      <c r="EL3296" s="304">
        <f t="shared" si="1461"/>
        <v>7.1105428796223444</v>
      </c>
      <c r="EM3296" s="77">
        <f t="shared" si="1462"/>
        <v>0</v>
      </c>
      <c r="EN3296" s="304">
        <f t="shared" si="1463"/>
        <v>1.858772619984264</v>
      </c>
      <c r="EO3296" s="77">
        <f t="shared" si="1464"/>
        <v>0</v>
      </c>
      <c r="EP3296" s="304">
        <f t="shared" si="1465"/>
        <v>0</v>
      </c>
      <c r="EQ3296" s="77" t="e">
        <f t="shared" si="1466"/>
        <v>#DIV/0!</v>
      </c>
      <c r="ER3296" s="77">
        <f t="shared" si="1467"/>
        <v>100</v>
      </c>
      <c r="ES3296" s="77">
        <f t="shared" si="1468"/>
        <v>0</v>
      </c>
    </row>
    <row r="3297" spans="1:149" s="77" customFormat="1" x14ac:dyDescent="0.45">
      <c r="A3297" s="77" t="s">
        <v>4789</v>
      </c>
      <c r="B3297" s="178" t="s">
        <v>1018</v>
      </c>
      <c r="C3297" s="77" t="s">
        <v>4810</v>
      </c>
      <c r="D3297" s="77" t="s">
        <v>4349</v>
      </c>
      <c r="E3297" s="77" t="s">
        <v>637</v>
      </c>
      <c r="F3297" s="77" t="s">
        <v>4764</v>
      </c>
      <c r="G3297" s="77" t="s">
        <v>3380</v>
      </c>
      <c r="H3297" s="77" t="s">
        <v>1372</v>
      </c>
      <c r="I3297" s="77">
        <v>24</v>
      </c>
      <c r="J3297" s="304">
        <v>500</v>
      </c>
      <c r="K3297" s="77">
        <v>5</v>
      </c>
      <c r="L3297" s="304">
        <v>1250</v>
      </c>
      <c r="M3297" s="77">
        <v>10</v>
      </c>
      <c r="P3297" s="87" t="s">
        <v>1374</v>
      </c>
      <c r="Q3297" s="125"/>
      <c r="R3297" s="125"/>
      <c r="S3297" s="116"/>
      <c r="AA3297" s="168"/>
      <c r="AB3297" s="168"/>
      <c r="AC3297" s="168"/>
      <c r="AE3297" s="327"/>
      <c r="AG3297" s="168"/>
      <c r="AQ3297" s="178" t="s">
        <v>824</v>
      </c>
      <c r="AR3297" s="66"/>
      <c r="AS3297" s="66"/>
      <c r="AU3297" s="276"/>
      <c r="AV3297" s="276"/>
      <c r="AW3297" s="276"/>
      <c r="AX3297" s="95"/>
      <c r="AY3297" s="276"/>
      <c r="AZ3297" s="95"/>
      <c r="BA3297" s="178"/>
      <c r="BB3297" s="98" t="s">
        <v>3412</v>
      </c>
      <c r="BC3297" s="178" t="s">
        <v>1126</v>
      </c>
      <c r="BD3297" s="96">
        <v>50.855896299999998</v>
      </c>
      <c r="BF3297" s="96">
        <v>0.86771189999999987</v>
      </c>
      <c r="BH3297" s="96">
        <v>15.499129799999999</v>
      </c>
      <c r="BN3297" s="96">
        <v>7.7495648999999993</v>
      </c>
      <c r="BP3297" s="96">
        <v>3.9894800000000001E-2</v>
      </c>
      <c r="BR3297" s="96">
        <v>6.0141410999999998</v>
      </c>
      <c r="BX3297" s="96">
        <v>11.290228399999998</v>
      </c>
      <c r="BZ3297" s="96">
        <v>7.2109851000000003</v>
      </c>
      <c r="CB3297" s="96">
        <v>1.8850293</v>
      </c>
      <c r="DH3297" s="96">
        <f t="shared" si="1471"/>
        <v>101.4125816</v>
      </c>
      <c r="DJ3297" s="96">
        <f t="shared" ref="DJ3297:DJ3360" si="1472">IF(AND(DH3297&lt;100, DH3297&gt;0), 100-DH3297, 0)</f>
        <v>0</v>
      </c>
      <c r="DL3297" s="77" t="s">
        <v>4790</v>
      </c>
      <c r="DO3297" s="356">
        <v>0.7</v>
      </c>
      <c r="DP3297" s="96">
        <v>0.05</v>
      </c>
      <c r="DQ3297" s="380">
        <v>0.36299999999999999</v>
      </c>
      <c r="DR3297" s="202">
        <v>3.3000000000000002E-2</v>
      </c>
      <c r="DS3297" s="246"/>
      <c r="DU3297" s="96"/>
      <c r="DW3297" s="178"/>
      <c r="DX3297" s="304">
        <f t="shared" si="1447"/>
        <v>50.147521636506688</v>
      </c>
      <c r="DY3297" s="77">
        <f t="shared" si="1448"/>
        <v>0</v>
      </c>
      <c r="DZ3297" s="304">
        <f t="shared" si="1449"/>
        <v>0.85562549173878821</v>
      </c>
      <c r="EA3297" s="77">
        <f t="shared" si="1450"/>
        <v>0</v>
      </c>
      <c r="EB3297" s="304">
        <f t="shared" si="1451"/>
        <v>15.28324154209284</v>
      </c>
      <c r="EC3297" s="77">
        <f t="shared" si="1452"/>
        <v>0</v>
      </c>
      <c r="ED3297" s="304">
        <f t="shared" si="1453"/>
        <v>7.6416207710464201</v>
      </c>
      <c r="EE3297" s="77">
        <f t="shared" si="1454"/>
        <v>0</v>
      </c>
      <c r="EF3297" s="304">
        <f t="shared" si="1455"/>
        <v>3.9339103068450045E-2</v>
      </c>
      <c r="EG3297" s="77">
        <f t="shared" si="1456"/>
        <v>0</v>
      </c>
      <c r="EH3297" s="304">
        <f t="shared" si="1457"/>
        <v>5.9303697875688437</v>
      </c>
      <c r="EI3297" s="77">
        <f t="shared" si="1458"/>
        <v>0</v>
      </c>
      <c r="EJ3297" s="304">
        <f t="shared" si="1459"/>
        <v>11.132966168371359</v>
      </c>
      <c r="EK3297" s="77">
        <f t="shared" si="1460"/>
        <v>0</v>
      </c>
      <c r="EL3297" s="304">
        <f t="shared" si="1461"/>
        <v>7.1105428796223444</v>
      </c>
      <c r="EM3297" s="77">
        <f t="shared" si="1462"/>
        <v>0</v>
      </c>
      <c r="EN3297" s="304">
        <f t="shared" si="1463"/>
        <v>1.8587726199842645</v>
      </c>
      <c r="EO3297" s="77">
        <f t="shared" si="1464"/>
        <v>0</v>
      </c>
      <c r="EP3297" s="304">
        <f t="shared" si="1465"/>
        <v>0</v>
      </c>
      <c r="EQ3297" s="77" t="e">
        <f t="shared" si="1466"/>
        <v>#DIV/0!</v>
      </c>
      <c r="ER3297" s="77">
        <f t="shared" si="1467"/>
        <v>100</v>
      </c>
      <c r="ES3297" s="77">
        <f t="shared" si="1468"/>
        <v>0</v>
      </c>
    </row>
    <row r="3298" spans="1:149" s="77" customFormat="1" x14ac:dyDescent="0.45">
      <c r="A3298" s="77" t="s">
        <v>4789</v>
      </c>
      <c r="B3298" s="178" t="s">
        <v>1018</v>
      </c>
      <c r="C3298" s="77" t="s">
        <v>4810</v>
      </c>
      <c r="D3298" s="77" t="s">
        <v>4349</v>
      </c>
      <c r="E3298" s="77" t="s">
        <v>637</v>
      </c>
      <c r="F3298" s="77" t="s">
        <v>4765</v>
      </c>
      <c r="G3298" s="77" t="s">
        <v>3380</v>
      </c>
      <c r="H3298" s="77" t="s">
        <v>1372</v>
      </c>
      <c r="I3298" s="77">
        <v>24</v>
      </c>
      <c r="J3298" s="304">
        <v>500</v>
      </c>
      <c r="K3298" s="77">
        <v>5</v>
      </c>
      <c r="L3298" s="304">
        <v>1250</v>
      </c>
      <c r="M3298" s="77">
        <v>10</v>
      </c>
      <c r="P3298" s="87" t="s">
        <v>1374</v>
      </c>
      <c r="Q3298" s="125"/>
      <c r="R3298" s="125"/>
      <c r="S3298" s="116"/>
      <c r="AA3298" s="168"/>
      <c r="AB3298" s="168"/>
      <c r="AC3298" s="168"/>
      <c r="AE3298" s="327"/>
      <c r="AG3298" s="168"/>
      <c r="AQ3298" s="178" t="s">
        <v>824</v>
      </c>
      <c r="AR3298" s="66"/>
      <c r="AS3298" s="66"/>
      <c r="AU3298" s="276"/>
      <c r="AV3298" s="276"/>
      <c r="AW3298" s="276"/>
      <c r="AX3298" s="95"/>
      <c r="AY3298" s="276"/>
      <c r="AZ3298" s="95"/>
      <c r="BA3298" s="178"/>
      <c r="BB3298" s="98" t="s">
        <v>3412</v>
      </c>
      <c r="BC3298" s="178" t="s">
        <v>1126</v>
      </c>
      <c r="BD3298" s="96">
        <v>49.664769900000003</v>
      </c>
      <c r="BF3298" s="96">
        <v>0.84738869999999988</v>
      </c>
      <c r="BH3298" s="96">
        <v>15.1361154</v>
      </c>
      <c r="BN3298" s="96">
        <v>7.5680576999999998</v>
      </c>
      <c r="BP3298" s="96">
        <v>3.8960399999999999E-2</v>
      </c>
      <c r="BR3298" s="96">
        <v>5.8732803000000002</v>
      </c>
      <c r="BX3298" s="96">
        <v>11.025793200000001</v>
      </c>
      <c r="BZ3298" s="96">
        <v>7.0420923000000002</v>
      </c>
      <c r="CB3298" s="96">
        <v>1.8408788999999999</v>
      </c>
      <c r="DH3298" s="96">
        <f t="shared" si="1471"/>
        <v>99.037336799999991</v>
      </c>
      <c r="DJ3298" s="96">
        <f t="shared" si="1472"/>
        <v>0.9626632000000086</v>
      </c>
      <c r="DL3298" s="77" t="s">
        <v>4790</v>
      </c>
      <c r="DO3298" s="356">
        <v>2.97</v>
      </c>
      <c r="DP3298" s="96">
        <v>0.06</v>
      </c>
      <c r="DQ3298" s="380">
        <v>0.42899999999999999</v>
      </c>
      <c r="DR3298" s="202">
        <v>3.1E-2</v>
      </c>
      <c r="DS3298" s="246"/>
      <c r="DU3298" s="96"/>
      <c r="DW3298" s="178"/>
      <c r="DX3298" s="304">
        <f t="shared" si="1447"/>
        <v>50.147521636506696</v>
      </c>
      <c r="DY3298" s="77">
        <f t="shared" si="1448"/>
        <v>0</v>
      </c>
      <c r="DZ3298" s="304">
        <f t="shared" si="1449"/>
        <v>0.85562549173878832</v>
      </c>
      <c r="EA3298" s="77">
        <f t="shared" si="1450"/>
        <v>0</v>
      </c>
      <c r="EB3298" s="304">
        <f t="shared" si="1451"/>
        <v>15.28324154209284</v>
      </c>
      <c r="EC3298" s="77">
        <f t="shared" si="1452"/>
        <v>0</v>
      </c>
      <c r="ED3298" s="304">
        <f t="shared" si="1453"/>
        <v>7.6416207710464201</v>
      </c>
      <c r="EE3298" s="77">
        <f t="shared" si="1454"/>
        <v>0</v>
      </c>
      <c r="EF3298" s="304">
        <f t="shared" si="1455"/>
        <v>3.9339103068450038E-2</v>
      </c>
      <c r="EG3298" s="77">
        <f t="shared" si="1456"/>
        <v>0</v>
      </c>
      <c r="EH3298" s="304">
        <f t="shared" si="1457"/>
        <v>5.9303697875688437</v>
      </c>
      <c r="EI3298" s="77">
        <f t="shared" si="1458"/>
        <v>0</v>
      </c>
      <c r="EJ3298" s="304">
        <f t="shared" si="1459"/>
        <v>11.132966168371363</v>
      </c>
      <c r="EK3298" s="77">
        <f t="shared" si="1460"/>
        <v>0</v>
      </c>
      <c r="EL3298" s="304">
        <f t="shared" si="1461"/>
        <v>7.1105428796223462</v>
      </c>
      <c r="EM3298" s="77">
        <f t="shared" si="1462"/>
        <v>0</v>
      </c>
      <c r="EN3298" s="304">
        <f t="shared" si="1463"/>
        <v>1.8587726199842645</v>
      </c>
      <c r="EO3298" s="77">
        <f t="shared" si="1464"/>
        <v>0</v>
      </c>
      <c r="EP3298" s="304">
        <f t="shared" si="1465"/>
        <v>0</v>
      </c>
      <c r="EQ3298" s="77" t="e">
        <f t="shared" si="1466"/>
        <v>#DIV/0!</v>
      </c>
      <c r="ER3298" s="77">
        <f t="shared" si="1467"/>
        <v>100</v>
      </c>
      <c r="ES3298" s="77">
        <f t="shared" si="1468"/>
        <v>0</v>
      </c>
    </row>
    <row r="3299" spans="1:149" s="77" customFormat="1" x14ac:dyDescent="0.45">
      <c r="A3299" s="77" t="s">
        <v>4789</v>
      </c>
      <c r="B3299" s="178" t="s">
        <v>1018</v>
      </c>
      <c r="C3299" s="77" t="s">
        <v>4810</v>
      </c>
      <c r="D3299" s="77" t="s">
        <v>4349</v>
      </c>
      <c r="E3299" s="77" t="s">
        <v>637</v>
      </c>
      <c r="F3299" s="77" t="s">
        <v>4766</v>
      </c>
      <c r="G3299" s="77" t="s">
        <v>3380</v>
      </c>
      <c r="H3299" s="77" t="s">
        <v>1372</v>
      </c>
      <c r="I3299" s="77">
        <v>24</v>
      </c>
      <c r="J3299" s="304">
        <v>500</v>
      </c>
      <c r="K3299" s="77">
        <v>5</v>
      </c>
      <c r="L3299" s="304">
        <v>1250</v>
      </c>
      <c r="M3299" s="77">
        <v>10</v>
      </c>
      <c r="P3299" s="87" t="s">
        <v>1374</v>
      </c>
      <c r="Q3299" s="125"/>
      <c r="R3299" s="125"/>
      <c r="S3299" s="116"/>
      <c r="AA3299" s="168"/>
      <c r="AB3299" s="168"/>
      <c r="AC3299" s="168"/>
      <c r="AE3299" s="327"/>
      <c r="AG3299" s="168"/>
      <c r="AQ3299" s="178" t="s">
        <v>824</v>
      </c>
      <c r="AR3299" s="66"/>
      <c r="AS3299" s="66"/>
      <c r="AU3299" s="276"/>
      <c r="AV3299" s="276"/>
      <c r="AW3299" s="276"/>
      <c r="AX3299" s="95"/>
      <c r="AY3299" s="276"/>
      <c r="AZ3299" s="95"/>
      <c r="BA3299" s="178"/>
      <c r="BB3299" s="98" t="s">
        <v>3412</v>
      </c>
      <c r="BC3299" s="178" t="s">
        <v>1126</v>
      </c>
      <c r="BD3299" s="96">
        <v>48.011674100000008</v>
      </c>
      <c r="BF3299" s="96">
        <v>0.81918330000000017</v>
      </c>
      <c r="BH3299" s="96">
        <v>14.632308600000002</v>
      </c>
      <c r="BN3299" s="96">
        <v>7.3161543000000009</v>
      </c>
      <c r="BP3299" s="96">
        <v>3.7663599999999998E-2</v>
      </c>
      <c r="BR3299" s="96">
        <v>5.6777876999999997</v>
      </c>
      <c r="BX3299" s="96">
        <v>10.658798800000001</v>
      </c>
      <c r="BZ3299" s="96">
        <v>6.8076957</v>
      </c>
      <c r="CB3299" s="96">
        <v>1.7796050999999999</v>
      </c>
      <c r="DH3299" s="96">
        <f t="shared" si="1471"/>
        <v>95.740871200000001</v>
      </c>
      <c r="DJ3299" s="96">
        <f t="shared" si="1472"/>
        <v>4.2591287999999992</v>
      </c>
      <c r="DL3299" s="77" t="s">
        <v>4790</v>
      </c>
      <c r="DO3299" s="356">
        <v>6.27</v>
      </c>
      <c r="DP3299" s="96">
        <v>0.08</v>
      </c>
      <c r="DQ3299" s="380">
        <v>0.371</v>
      </c>
      <c r="DR3299" s="202">
        <v>3.5999999999999997E-2</v>
      </c>
      <c r="DS3299" s="246"/>
      <c r="DU3299" s="96"/>
      <c r="DW3299" s="178"/>
      <c r="DX3299" s="304">
        <f t="shared" si="1447"/>
        <v>50.147521636506696</v>
      </c>
      <c r="DY3299" s="77">
        <f t="shared" si="1448"/>
        <v>0</v>
      </c>
      <c r="DZ3299" s="304">
        <f t="shared" si="1449"/>
        <v>0.85562549173878855</v>
      </c>
      <c r="EA3299" s="77">
        <f t="shared" si="1450"/>
        <v>0</v>
      </c>
      <c r="EB3299" s="304">
        <f t="shared" si="1451"/>
        <v>15.283241542092844</v>
      </c>
      <c r="EC3299" s="77">
        <f t="shared" si="1452"/>
        <v>0</v>
      </c>
      <c r="ED3299" s="304">
        <f t="shared" si="1453"/>
        <v>7.6416207710464219</v>
      </c>
      <c r="EE3299" s="77">
        <f t="shared" si="1454"/>
        <v>0</v>
      </c>
      <c r="EF3299" s="304">
        <f t="shared" si="1455"/>
        <v>3.9339103068450038E-2</v>
      </c>
      <c r="EG3299" s="77">
        <f t="shared" si="1456"/>
        <v>0</v>
      </c>
      <c r="EH3299" s="304">
        <f t="shared" si="1457"/>
        <v>5.9303697875688428</v>
      </c>
      <c r="EI3299" s="77">
        <f t="shared" si="1458"/>
        <v>0</v>
      </c>
      <c r="EJ3299" s="304">
        <f t="shared" si="1459"/>
        <v>11.132966168371363</v>
      </c>
      <c r="EK3299" s="77">
        <f t="shared" si="1460"/>
        <v>0</v>
      </c>
      <c r="EL3299" s="304">
        <f t="shared" si="1461"/>
        <v>7.1105428796223444</v>
      </c>
      <c r="EM3299" s="77">
        <f t="shared" si="1462"/>
        <v>0</v>
      </c>
      <c r="EN3299" s="304">
        <f t="shared" si="1463"/>
        <v>1.858772619984264</v>
      </c>
      <c r="EO3299" s="77">
        <f t="shared" si="1464"/>
        <v>0</v>
      </c>
      <c r="EP3299" s="304">
        <f t="shared" si="1465"/>
        <v>0</v>
      </c>
      <c r="EQ3299" s="77" t="e">
        <f t="shared" si="1466"/>
        <v>#DIV/0!</v>
      </c>
      <c r="ER3299" s="77">
        <f t="shared" si="1467"/>
        <v>100</v>
      </c>
      <c r="ES3299" s="77">
        <f t="shared" si="1468"/>
        <v>0</v>
      </c>
    </row>
    <row r="3300" spans="1:149" s="77" customFormat="1" x14ac:dyDescent="0.45">
      <c r="A3300" s="77" t="s">
        <v>4789</v>
      </c>
      <c r="B3300" s="178" t="s">
        <v>1018</v>
      </c>
      <c r="C3300" s="77" t="s">
        <v>4810</v>
      </c>
      <c r="D3300" s="77" t="s">
        <v>4808</v>
      </c>
      <c r="E3300" s="77" t="s">
        <v>637</v>
      </c>
      <c r="F3300" s="77" t="s">
        <v>4767</v>
      </c>
      <c r="G3300" s="77" t="s">
        <v>3380</v>
      </c>
      <c r="H3300" s="77" t="s">
        <v>1372</v>
      </c>
      <c r="I3300" s="77">
        <v>24</v>
      </c>
      <c r="J3300" s="304">
        <v>500</v>
      </c>
      <c r="K3300" s="77">
        <v>5</v>
      </c>
      <c r="L3300" s="304">
        <v>1250</v>
      </c>
      <c r="M3300" s="77">
        <v>10</v>
      </c>
      <c r="P3300" s="87" t="s">
        <v>1374</v>
      </c>
      <c r="Q3300" s="125"/>
      <c r="R3300" s="125"/>
      <c r="S3300" s="116"/>
      <c r="AA3300" s="168"/>
      <c r="AB3300" s="168"/>
      <c r="AC3300" s="168"/>
      <c r="AE3300" s="327"/>
      <c r="AG3300" s="168"/>
      <c r="AQ3300" s="178" t="s">
        <v>824</v>
      </c>
      <c r="AR3300" s="66"/>
      <c r="AS3300" s="66"/>
      <c r="AU3300" s="276"/>
      <c r="AV3300" s="276"/>
      <c r="AW3300" s="276"/>
      <c r="AX3300" s="95"/>
      <c r="AY3300" s="276"/>
      <c r="AZ3300" s="95"/>
      <c r="BA3300" s="178"/>
      <c r="BB3300" s="98" t="s">
        <v>3412</v>
      </c>
      <c r="BC3300" s="178" t="s">
        <v>1126</v>
      </c>
      <c r="BD3300" s="96">
        <v>56.012609700000006</v>
      </c>
      <c r="BF3300" s="96">
        <v>0.49968360000000006</v>
      </c>
      <c r="BH3300" s="96">
        <v>15.855345</v>
      </c>
      <c r="BN3300" s="96">
        <v>6.6496355999999999</v>
      </c>
      <c r="BP3300" s="96">
        <v>0.1057023</v>
      </c>
      <c r="BR3300" s="96">
        <v>2.1428739000000001</v>
      </c>
      <c r="BX3300" s="96">
        <v>4.9391802</v>
      </c>
      <c r="BZ3300" s="96">
        <v>3.9205944000000001</v>
      </c>
      <c r="CB3300" s="96">
        <v>5.1505848000000007</v>
      </c>
      <c r="DH3300" s="96">
        <f t="shared" si="1471"/>
        <v>95.276209500000007</v>
      </c>
      <c r="DJ3300" s="96">
        <f t="shared" si="1472"/>
        <v>4.7237904999999927</v>
      </c>
      <c r="DL3300" s="77" t="s">
        <v>4790</v>
      </c>
      <c r="DO3300" s="356">
        <v>2.83</v>
      </c>
      <c r="DP3300" s="96">
        <v>0.03</v>
      </c>
      <c r="DQ3300" s="380">
        <v>0.22700000000000001</v>
      </c>
      <c r="DR3300" s="202">
        <v>3.3000000000000002E-2</v>
      </c>
      <c r="DS3300" s="246"/>
      <c r="DU3300" s="96"/>
      <c r="DW3300" s="178"/>
      <c r="DX3300" s="304">
        <f t="shared" si="1447"/>
        <v>58.789712556732219</v>
      </c>
      <c r="DY3300" s="77">
        <f t="shared" si="1448"/>
        <v>0</v>
      </c>
      <c r="DZ3300" s="304">
        <f t="shared" si="1449"/>
        <v>0.52445789208270299</v>
      </c>
      <c r="EA3300" s="77">
        <f t="shared" si="1450"/>
        <v>0</v>
      </c>
      <c r="EB3300" s="304">
        <f t="shared" si="1451"/>
        <v>16.64145234493192</v>
      </c>
      <c r="EC3300" s="77">
        <f t="shared" si="1452"/>
        <v>0</v>
      </c>
      <c r="ED3300" s="304">
        <f t="shared" si="1453"/>
        <v>6.9793242561775077</v>
      </c>
      <c r="EE3300" s="77">
        <f t="shared" si="1454"/>
        <v>0</v>
      </c>
      <c r="EF3300" s="304">
        <f t="shared" si="1455"/>
        <v>0.11094301563287948</v>
      </c>
      <c r="EG3300" s="77">
        <f t="shared" si="1456"/>
        <v>0</v>
      </c>
      <c r="EH3300" s="304">
        <f t="shared" si="1457"/>
        <v>2.2491174987392837</v>
      </c>
      <c r="EI3300" s="77">
        <f t="shared" si="1458"/>
        <v>0</v>
      </c>
      <c r="EJ3300" s="304">
        <f t="shared" si="1459"/>
        <v>5.1840645486636401</v>
      </c>
      <c r="EK3300" s="77">
        <f t="shared" si="1460"/>
        <v>0</v>
      </c>
      <c r="EL3300" s="304">
        <f t="shared" si="1461"/>
        <v>4.114977307110439</v>
      </c>
      <c r="EM3300" s="77">
        <f t="shared" si="1462"/>
        <v>0</v>
      </c>
      <c r="EN3300" s="304">
        <f t="shared" si="1463"/>
        <v>5.4059505799294003</v>
      </c>
      <c r="EO3300" s="77">
        <f t="shared" si="1464"/>
        <v>0</v>
      </c>
      <c r="EP3300" s="304">
        <f t="shared" si="1465"/>
        <v>0</v>
      </c>
      <c r="EQ3300" s="77" t="e">
        <f t="shared" si="1466"/>
        <v>#DIV/0!</v>
      </c>
      <c r="ER3300" s="77">
        <f t="shared" si="1467"/>
        <v>100</v>
      </c>
      <c r="ES3300" s="77">
        <f t="shared" si="1468"/>
        <v>0</v>
      </c>
    </row>
    <row r="3301" spans="1:149" s="77" customFormat="1" x14ac:dyDescent="0.45">
      <c r="A3301" s="77" t="s">
        <v>4789</v>
      </c>
      <c r="B3301" s="178" t="s">
        <v>1018</v>
      </c>
      <c r="C3301" s="77" t="s">
        <v>4810</v>
      </c>
      <c r="D3301" s="77" t="s">
        <v>4349</v>
      </c>
      <c r="E3301" s="77" t="s">
        <v>637</v>
      </c>
      <c r="F3301" s="77" t="s">
        <v>4768</v>
      </c>
      <c r="G3301" s="77" t="s">
        <v>3380</v>
      </c>
      <c r="H3301" s="77" t="s">
        <v>1372</v>
      </c>
      <c r="I3301" s="77">
        <v>20</v>
      </c>
      <c r="J3301" s="304">
        <v>500</v>
      </c>
      <c r="K3301" s="77">
        <v>5</v>
      </c>
      <c r="L3301" s="304">
        <v>1250</v>
      </c>
      <c r="M3301" s="77">
        <v>10</v>
      </c>
      <c r="P3301" s="87" t="s">
        <v>1374</v>
      </c>
      <c r="Q3301" s="125"/>
      <c r="R3301" s="125"/>
      <c r="S3301" s="116"/>
      <c r="AA3301" s="168"/>
      <c r="AB3301" s="168"/>
      <c r="AC3301" s="168"/>
      <c r="AE3301" s="327">
        <v>7.0000000000000007E-2</v>
      </c>
      <c r="AG3301" s="168">
        <f>1-AE3301</f>
        <v>0.92999999999999994</v>
      </c>
      <c r="AQ3301" s="178" t="s">
        <v>824</v>
      </c>
      <c r="AR3301" s="66">
        <v>1.3280000000000001</v>
      </c>
      <c r="AS3301" s="66">
        <v>3.2669999999999999</v>
      </c>
      <c r="AU3301" s="276">
        <v>350.00000000000006</v>
      </c>
      <c r="AV3301" s="276">
        <v>4650</v>
      </c>
      <c r="AW3301" s="276">
        <v>464.80000000000013</v>
      </c>
      <c r="AX3301" s="95">
        <v>2.6507190522519091</v>
      </c>
      <c r="AY3301" s="276">
        <v>15191.55</v>
      </c>
      <c r="AZ3301" s="95">
        <v>163.61800085164833</v>
      </c>
      <c r="BA3301" s="178"/>
      <c r="BB3301" s="98" t="s">
        <v>3412</v>
      </c>
      <c r="BC3301" s="178" t="s">
        <v>1126</v>
      </c>
      <c r="BD3301" s="96">
        <v>50.134461000000002</v>
      </c>
      <c r="BF3301" s="96">
        <v>0.89436099999999996</v>
      </c>
      <c r="BH3301" s="96">
        <v>15.646293</v>
      </c>
      <c r="BN3301" s="96">
        <v>7.8583180000000006</v>
      </c>
      <c r="BP3301" s="96">
        <v>2.0097999999999998E-2</v>
      </c>
      <c r="BR3301" s="96">
        <v>5.7781750000000001</v>
      </c>
      <c r="BX3301" s="96">
        <v>11.455859999999999</v>
      </c>
      <c r="BZ3301" s="96">
        <v>1.9595549999999997</v>
      </c>
      <c r="CB3301" s="96">
        <v>7.5568479999999987</v>
      </c>
      <c r="DH3301" s="96">
        <f t="shared" si="1471"/>
        <v>101.30396900000001</v>
      </c>
      <c r="DJ3301" s="96">
        <f t="shared" si="1472"/>
        <v>0</v>
      </c>
      <c r="DL3301" s="77" t="s">
        <v>4793</v>
      </c>
      <c r="DO3301" s="356">
        <v>0.45</v>
      </c>
      <c r="DP3301" s="96">
        <v>0.1</v>
      </c>
      <c r="DQ3301" s="348">
        <v>0.86</v>
      </c>
      <c r="DR3301" s="77">
        <v>0.12</v>
      </c>
      <c r="DS3301" s="246"/>
      <c r="DU3301" s="96"/>
      <c r="DW3301" s="178"/>
      <c r="DX3301" s="304">
        <f t="shared" si="1447"/>
        <v>49.489137982343017</v>
      </c>
      <c r="DY3301" s="77">
        <f t="shared" si="1448"/>
        <v>0</v>
      </c>
      <c r="DZ3301" s="304">
        <f t="shared" si="1449"/>
        <v>0.88284892371788493</v>
      </c>
      <c r="EA3301" s="77">
        <f t="shared" si="1450"/>
        <v>0</v>
      </c>
      <c r="EB3301" s="304">
        <f t="shared" si="1451"/>
        <v>15.444896339648842</v>
      </c>
      <c r="EC3301" s="77">
        <f t="shared" si="1452"/>
        <v>0</v>
      </c>
      <c r="ED3301" s="304">
        <f t="shared" si="1453"/>
        <v>7.75716694772344</v>
      </c>
      <c r="EE3301" s="77">
        <f t="shared" si="1454"/>
        <v>0</v>
      </c>
      <c r="EF3301" s="304">
        <f t="shared" si="1455"/>
        <v>1.9839301656581685E-2</v>
      </c>
      <c r="EG3301" s="77">
        <f t="shared" si="1456"/>
        <v>0</v>
      </c>
      <c r="EH3301" s="304">
        <f t="shared" si="1457"/>
        <v>5.7037992262672352</v>
      </c>
      <c r="EI3301" s="77">
        <f t="shared" si="1458"/>
        <v>0</v>
      </c>
      <c r="EJ3301" s="304">
        <f t="shared" si="1459"/>
        <v>11.30840194425156</v>
      </c>
      <c r="EK3301" s="77">
        <f t="shared" si="1460"/>
        <v>0</v>
      </c>
      <c r="EL3301" s="304">
        <f t="shared" si="1461"/>
        <v>1.9343319115167141</v>
      </c>
      <c r="EM3301" s="77">
        <f t="shared" si="1462"/>
        <v>0</v>
      </c>
      <c r="EN3301" s="304">
        <f t="shared" si="1463"/>
        <v>7.4595774228747125</v>
      </c>
      <c r="EO3301" s="77">
        <f t="shared" si="1464"/>
        <v>0</v>
      </c>
      <c r="EP3301" s="304">
        <f t="shared" si="1465"/>
        <v>0</v>
      </c>
      <c r="EQ3301" s="77" t="e">
        <f t="shared" si="1466"/>
        <v>#DIV/0!</v>
      </c>
      <c r="ER3301" s="77">
        <f t="shared" si="1467"/>
        <v>100</v>
      </c>
      <c r="ES3301" s="77">
        <f t="shared" si="1468"/>
        <v>0</v>
      </c>
    </row>
    <row r="3302" spans="1:149" s="77" customFormat="1" x14ac:dyDescent="0.45">
      <c r="A3302" s="77" t="s">
        <v>4789</v>
      </c>
      <c r="B3302" s="178" t="s">
        <v>1018</v>
      </c>
      <c r="C3302" s="77" t="s">
        <v>4810</v>
      </c>
      <c r="D3302" s="77" t="s">
        <v>4349</v>
      </c>
      <c r="E3302" s="77" t="s">
        <v>637</v>
      </c>
      <c r="F3302" s="77" t="s">
        <v>4769</v>
      </c>
      <c r="G3302" s="77" t="s">
        <v>3380</v>
      </c>
      <c r="H3302" s="77" t="s">
        <v>1372</v>
      </c>
      <c r="I3302" s="77">
        <v>20</v>
      </c>
      <c r="J3302" s="304">
        <v>500</v>
      </c>
      <c r="K3302" s="77">
        <v>5</v>
      </c>
      <c r="L3302" s="304">
        <v>1250</v>
      </c>
      <c r="M3302" s="77">
        <v>10</v>
      </c>
      <c r="P3302" s="87" t="s">
        <v>1374</v>
      </c>
      <c r="Q3302" s="125"/>
      <c r="R3302" s="125"/>
      <c r="S3302" s="116"/>
      <c r="AA3302" s="168"/>
      <c r="AB3302" s="168"/>
      <c r="AC3302" s="168"/>
      <c r="AE3302" s="327">
        <v>1</v>
      </c>
      <c r="AG3302" s="168">
        <f t="shared" ref="AG3302:AG3321" si="1473">1-AE3302</f>
        <v>0</v>
      </c>
      <c r="AQ3302" s="178"/>
      <c r="AR3302" s="66">
        <v>1.202</v>
      </c>
      <c r="AS3302" s="66"/>
      <c r="AU3302" s="276">
        <v>5000</v>
      </c>
      <c r="AV3302" s="276">
        <v>0</v>
      </c>
      <c r="AW3302" s="276">
        <v>6010</v>
      </c>
      <c r="AX3302" s="95"/>
      <c r="AY3302" s="276"/>
      <c r="AZ3302" s="95"/>
      <c r="BA3302" s="178"/>
      <c r="BB3302" s="98" t="s">
        <v>3412</v>
      </c>
      <c r="BC3302" s="178" t="s">
        <v>1126</v>
      </c>
      <c r="BD3302" s="96">
        <v>44.421854999999994</v>
      </c>
      <c r="BF3302" s="96">
        <v>0.75154799999999999</v>
      </c>
      <c r="BH3302" s="96">
        <v>13.411553</v>
      </c>
      <c r="BN3302" s="96">
        <v>6.9428719999999995</v>
      </c>
      <c r="BP3302" s="96">
        <v>5.3682000000000001E-2</v>
      </c>
      <c r="BR3302" s="96">
        <v>4.9119030000000006</v>
      </c>
      <c r="BX3302" s="96">
        <v>10.208527</v>
      </c>
      <c r="BZ3302" s="96">
        <v>4.1424609999999999</v>
      </c>
      <c r="CB3302" s="96">
        <v>4.2140370000000003</v>
      </c>
      <c r="DH3302" s="96">
        <f>SUM(BD3302,BF3302,BH3302,BN3302,BP3302,BR3302,BX3302,BZ3302,CB3302)</f>
        <v>89.058437999999981</v>
      </c>
      <c r="DJ3302" s="96">
        <f t="shared" si="1472"/>
        <v>10.941562000000019</v>
      </c>
      <c r="DL3302" s="77" t="s">
        <v>4793</v>
      </c>
      <c r="DO3302" s="356">
        <v>10.07</v>
      </c>
      <c r="DP3302" s="96">
        <v>0.11</v>
      </c>
      <c r="DQ3302" s="348"/>
      <c r="DS3302" s="246"/>
      <c r="DU3302" s="96"/>
      <c r="DW3302" s="178"/>
      <c r="DX3302" s="304">
        <f t="shared" si="1447"/>
        <v>49.879445449065706</v>
      </c>
      <c r="DY3302" s="77">
        <f t="shared" si="1448"/>
        <v>0</v>
      </c>
      <c r="DZ3302" s="304">
        <f t="shared" si="1449"/>
        <v>0.84388185654008452</v>
      </c>
      <c r="EA3302" s="77">
        <f t="shared" si="1450"/>
        <v>0</v>
      </c>
      <c r="EB3302" s="304">
        <f t="shared" si="1451"/>
        <v>15.059272654209366</v>
      </c>
      <c r="EC3302" s="77">
        <f t="shared" si="1452"/>
        <v>0</v>
      </c>
      <c r="ED3302" s="304">
        <f t="shared" si="1453"/>
        <v>7.7958609604179232</v>
      </c>
      <c r="EE3302" s="77">
        <f t="shared" si="1454"/>
        <v>0</v>
      </c>
      <c r="EF3302" s="304">
        <f t="shared" si="1455"/>
        <v>6.0277275467148894E-2</v>
      </c>
      <c r="EG3302" s="77">
        <f t="shared" si="1456"/>
        <v>0</v>
      </c>
      <c r="EH3302" s="304">
        <f t="shared" si="1457"/>
        <v>5.5153707052441252</v>
      </c>
      <c r="EI3302" s="77">
        <f t="shared" si="1458"/>
        <v>0</v>
      </c>
      <c r="EJ3302" s="304">
        <f t="shared" si="1459"/>
        <v>11.462728551336149</v>
      </c>
      <c r="EK3302" s="77">
        <f t="shared" si="1460"/>
        <v>0</v>
      </c>
      <c r="EL3302" s="304">
        <f t="shared" si="1461"/>
        <v>4.6513964235483236</v>
      </c>
      <c r="EM3302" s="77">
        <f t="shared" si="1462"/>
        <v>0</v>
      </c>
      <c r="EN3302" s="304">
        <f t="shared" si="1463"/>
        <v>4.7317661241711892</v>
      </c>
      <c r="EO3302" s="77">
        <f t="shared" si="1464"/>
        <v>0</v>
      </c>
      <c r="EP3302" s="304">
        <f t="shared" si="1465"/>
        <v>0</v>
      </c>
      <c r="EQ3302" s="77" t="e">
        <f t="shared" si="1466"/>
        <v>#DIV/0!</v>
      </c>
      <c r="ER3302" s="77">
        <f t="shared" si="1467"/>
        <v>100</v>
      </c>
      <c r="ES3302" s="77">
        <f t="shared" si="1468"/>
        <v>0</v>
      </c>
    </row>
    <row r="3303" spans="1:149" s="77" customFormat="1" x14ac:dyDescent="0.45">
      <c r="A3303" s="77" t="s">
        <v>4789</v>
      </c>
      <c r="B3303" s="178" t="s">
        <v>1018</v>
      </c>
      <c r="C3303" s="77" t="s">
        <v>4810</v>
      </c>
      <c r="D3303" s="77" t="s">
        <v>4349</v>
      </c>
      <c r="E3303" s="77" t="s">
        <v>637</v>
      </c>
      <c r="F3303" s="77" t="s">
        <v>4770</v>
      </c>
      <c r="G3303" s="77" t="s">
        <v>3380</v>
      </c>
      <c r="H3303" s="77" t="s">
        <v>1372</v>
      </c>
      <c r="I3303" s="77">
        <v>20</v>
      </c>
      <c r="J3303" s="304">
        <v>500</v>
      </c>
      <c r="K3303" s="77">
        <v>5</v>
      </c>
      <c r="L3303" s="304">
        <v>1250</v>
      </c>
      <c r="M3303" s="77">
        <v>10</v>
      </c>
      <c r="P3303" s="87" t="s">
        <v>1374</v>
      </c>
      <c r="Q3303" s="125"/>
      <c r="R3303" s="125"/>
      <c r="S3303" s="116"/>
      <c r="AA3303" s="168"/>
      <c r="AB3303" s="168"/>
      <c r="AC3303" s="168"/>
      <c r="AE3303" s="327">
        <v>0.79</v>
      </c>
      <c r="AG3303" s="168">
        <f t="shared" si="1473"/>
        <v>0.20999999999999996</v>
      </c>
      <c r="AQ3303" s="178" t="s">
        <v>824</v>
      </c>
      <c r="AR3303" s="66">
        <v>1.204</v>
      </c>
      <c r="AS3303" s="66">
        <v>3.4769999999999999</v>
      </c>
      <c r="AU3303" s="276">
        <v>3950</v>
      </c>
      <c r="AV3303" s="276">
        <v>1049.9999999999998</v>
      </c>
      <c r="AW3303" s="276">
        <v>4755.8</v>
      </c>
      <c r="AX3303" s="95">
        <v>25.161136856261546</v>
      </c>
      <c r="AY3303" s="276">
        <v>3650.849999999999</v>
      </c>
      <c r="AZ3303" s="95">
        <v>39.320857872253995</v>
      </c>
      <c r="BA3303" s="178"/>
      <c r="BB3303" s="98" t="s">
        <v>3412</v>
      </c>
      <c r="BC3303" s="178" t="s">
        <v>1126</v>
      </c>
      <c r="BD3303" s="96">
        <v>45.126885000000001</v>
      </c>
      <c r="BF3303" s="96">
        <v>0.76347600000000004</v>
      </c>
      <c r="BH3303" s="96">
        <v>13.624411</v>
      </c>
      <c r="BN3303" s="96">
        <v>7.0530639999999991</v>
      </c>
      <c r="BP3303" s="96">
        <v>5.4533999999999999E-2</v>
      </c>
      <c r="BR3303" s="96">
        <v>4.9898610000000003</v>
      </c>
      <c r="BX3303" s="96">
        <v>10.370549</v>
      </c>
      <c r="BZ3303" s="96">
        <v>4.2082069999999998</v>
      </c>
      <c r="CB3303" s="96">
        <v>4.2809189999999999</v>
      </c>
      <c r="DH3303" s="96">
        <f t="shared" si="1471"/>
        <v>90.471906000000004</v>
      </c>
      <c r="DJ3303" s="96">
        <f t="shared" si="1472"/>
        <v>9.5280939999999958</v>
      </c>
      <c r="DL3303" s="77" t="s">
        <v>4793</v>
      </c>
      <c r="DO3303" s="356">
        <v>8.32</v>
      </c>
      <c r="DP3303" s="96">
        <v>0.11</v>
      </c>
      <c r="DQ3303" s="348">
        <v>0.33</v>
      </c>
      <c r="DR3303" s="77">
        <v>0.02</v>
      </c>
      <c r="DS3303" s="246"/>
      <c r="DU3303" s="96"/>
      <c r="DW3303" s="178"/>
      <c r="DX3303" s="304">
        <f t="shared" si="1447"/>
        <v>49.879445449065699</v>
      </c>
      <c r="DY3303" s="77">
        <f t="shared" si="1448"/>
        <v>0</v>
      </c>
      <c r="DZ3303" s="304">
        <f t="shared" si="1449"/>
        <v>0.8438818565400843</v>
      </c>
      <c r="EA3303" s="77">
        <f t="shared" si="1450"/>
        <v>0</v>
      </c>
      <c r="EB3303" s="304">
        <f t="shared" si="1451"/>
        <v>15.059272654209362</v>
      </c>
      <c r="EC3303" s="77">
        <f t="shared" si="1452"/>
        <v>0</v>
      </c>
      <c r="ED3303" s="304">
        <f t="shared" si="1453"/>
        <v>7.7958609604179205</v>
      </c>
      <c r="EE3303" s="77">
        <f t="shared" si="1454"/>
        <v>0</v>
      </c>
      <c r="EF3303" s="304">
        <f t="shared" si="1455"/>
        <v>6.027727546714888E-2</v>
      </c>
      <c r="EG3303" s="77">
        <f t="shared" si="1456"/>
        <v>0</v>
      </c>
      <c r="EH3303" s="304">
        <f t="shared" si="1457"/>
        <v>5.5153707052441225</v>
      </c>
      <c r="EI3303" s="77">
        <f t="shared" si="1458"/>
        <v>0</v>
      </c>
      <c r="EJ3303" s="304">
        <f t="shared" si="1459"/>
        <v>11.462728551336147</v>
      </c>
      <c r="EK3303" s="77">
        <f t="shared" si="1460"/>
        <v>0</v>
      </c>
      <c r="EL3303" s="304">
        <f t="shared" si="1461"/>
        <v>4.6513964235483218</v>
      </c>
      <c r="EM3303" s="77">
        <f t="shared" si="1462"/>
        <v>0</v>
      </c>
      <c r="EN3303" s="304">
        <f t="shared" si="1463"/>
        <v>4.7317661241711866</v>
      </c>
      <c r="EO3303" s="77">
        <f t="shared" si="1464"/>
        <v>0</v>
      </c>
      <c r="EP3303" s="304">
        <f t="shared" si="1465"/>
        <v>0</v>
      </c>
      <c r="EQ3303" s="77" t="e">
        <f t="shared" si="1466"/>
        <v>#DIV/0!</v>
      </c>
      <c r="ER3303" s="77">
        <f t="shared" si="1467"/>
        <v>100</v>
      </c>
      <c r="ES3303" s="77">
        <f t="shared" si="1468"/>
        <v>0</v>
      </c>
    </row>
    <row r="3304" spans="1:149" s="77" customFormat="1" x14ac:dyDescent="0.45">
      <c r="A3304" s="77" t="s">
        <v>4789</v>
      </c>
      <c r="B3304" s="178" t="s">
        <v>1018</v>
      </c>
      <c r="C3304" s="77" t="s">
        <v>4810</v>
      </c>
      <c r="D3304" s="77" t="s">
        <v>4349</v>
      </c>
      <c r="E3304" s="77" t="s">
        <v>637</v>
      </c>
      <c r="F3304" s="77" t="s">
        <v>4771</v>
      </c>
      <c r="G3304" s="77" t="s">
        <v>3380</v>
      </c>
      <c r="H3304" s="77" t="s">
        <v>1372</v>
      </c>
      <c r="I3304" s="77">
        <v>20</v>
      </c>
      <c r="J3304" s="304">
        <v>500</v>
      </c>
      <c r="K3304" s="77">
        <v>5</v>
      </c>
      <c r="L3304" s="304">
        <v>1250</v>
      </c>
      <c r="M3304" s="77">
        <v>10</v>
      </c>
      <c r="P3304" s="87" t="s">
        <v>1374</v>
      </c>
      <c r="Q3304" s="125"/>
      <c r="R3304" s="125"/>
      <c r="S3304" s="116"/>
      <c r="AA3304" s="168"/>
      <c r="AB3304" s="168"/>
      <c r="AC3304" s="168"/>
      <c r="AE3304" s="327">
        <v>0.52</v>
      </c>
      <c r="AG3304" s="168">
        <f t="shared" si="1473"/>
        <v>0.48</v>
      </c>
      <c r="AQ3304" s="178" t="s">
        <v>824</v>
      </c>
      <c r="AR3304" s="66">
        <v>1.2250000000000001</v>
      </c>
      <c r="AS3304" s="66">
        <v>3.375</v>
      </c>
      <c r="AU3304" s="276">
        <v>2600</v>
      </c>
      <c r="AV3304" s="276">
        <v>2400</v>
      </c>
      <c r="AW3304" s="276">
        <v>3185.0000000000005</v>
      </c>
      <c r="AX3304" s="95">
        <v>17.203190491886595</v>
      </c>
      <c r="AY3304" s="276">
        <v>8100</v>
      </c>
      <c r="AZ3304" s="95">
        <v>87.239669875578954</v>
      </c>
      <c r="BA3304" s="178"/>
      <c r="BB3304" s="98" t="s">
        <v>3412</v>
      </c>
      <c r="BC3304" s="178" t="s">
        <v>1126</v>
      </c>
      <c r="BD3304" s="96">
        <v>46.154640000000001</v>
      </c>
      <c r="BF3304" s="96">
        <v>0.780864</v>
      </c>
      <c r="BH3304" s="96">
        <v>13.934704</v>
      </c>
      <c r="BN3304" s="96">
        <v>7.2136959999999988</v>
      </c>
      <c r="BP3304" s="96">
        <v>5.5775999999999992E-2</v>
      </c>
      <c r="BR3304" s="96">
        <v>5.103504</v>
      </c>
      <c r="BX3304" s="96">
        <v>10.606735999999998</v>
      </c>
      <c r="BZ3304" s="96">
        <v>4.3040479999999999</v>
      </c>
      <c r="CB3304" s="96">
        <v>4.3784159999999996</v>
      </c>
      <c r="DH3304" s="96">
        <f t="shared" si="1471"/>
        <v>92.532383999999993</v>
      </c>
      <c r="DJ3304" s="96">
        <f t="shared" si="1472"/>
        <v>7.4676160000000067</v>
      </c>
      <c r="DL3304" s="77" t="s">
        <v>4793</v>
      </c>
      <c r="DO3304" s="356">
        <v>5.79</v>
      </c>
      <c r="DP3304" s="96">
        <v>0.09</v>
      </c>
      <c r="DQ3304" s="348">
        <v>0.79</v>
      </c>
      <c r="DR3304" s="77">
        <v>0.04</v>
      </c>
      <c r="DS3304" s="246"/>
      <c r="DU3304" s="96"/>
      <c r="DW3304" s="178"/>
      <c r="DX3304" s="304">
        <f t="shared" si="1447"/>
        <v>49.879445449065706</v>
      </c>
      <c r="DY3304" s="77">
        <f t="shared" si="1448"/>
        <v>0</v>
      </c>
      <c r="DZ3304" s="304">
        <f t="shared" si="1449"/>
        <v>0.84388185654008452</v>
      </c>
      <c r="EA3304" s="77">
        <f t="shared" si="1450"/>
        <v>0</v>
      </c>
      <c r="EB3304" s="304">
        <f t="shared" si="1451"/>
        <v>15.059272654209362</v>
      </c>
      <c r="EC3304" s="77">
        <f t="shared" si="1452"/>
        <v>0</v>
      </c>
      <c r="ED3304" s="304">
        <f t="shared" si="1453"/>
        <v>7.7958609604179223</v>
      </c>
      <c r="EE3304" s="77">
        <f t="shared" si="1454"/>
        <v>0</v>
      </c>
      <c r="EF3304" s="304">
        <f t="shared" si="1455"/>
        <v>6.027727546714888E-2</v>
      </c>
      <c r="EG3304" s="77">
        <f t="shared" si="1456"/>
        <v>0</v>
      </c>
      <c r="EH3304" s="304">
        <f t="shared" si="1457"/>
        <v>5.5153707052441234</v>
      </c>
      <c r="EI3304" s="77">
        <f t="shared" si="1458"/>
        <v>0</v>
      </c>
      <c r="EJ3304" s="304">
        <f t="shared" si="1459"/>
        <v>11.462728551336145</v>
      </c>
      <c r="EK3304" s="77">
        <f t="shared" si="1460"/>
        <v>0</v>
      </c>
      <c r="EL3304" s="304">
        <f t="shared" si="1461"/>
        <v>4.6513964235483227</v>
      </c>
      <c r="EM3304" s="77">
        <f t="shared" si="1462"/>
        <v>0</v>
      </c>
      <c r="EN3304" s="304">
        <f t="shared" si="1463"/>
        <v>4.7317661241711875</v>
      </c>
      <c r="EO3304" s="77">
        <f t="shared" si="1464"/>
        <v>0</v>
      </c>
      <c r="EP3304" s="304">
        <f t="shared" si="1465"/>
        <v>0</v>
      </c>
      <c r="EQ3304" s="77" t="e">
        <f t="shared" si="1466"/>
        <v>#DIV/0!</v>
      </c>
      <c r="ER3304" s="77">
        <f t="shared" si="1467"/>
        <v>100</v>
      </c>
      <c r="ES3304" s="77">
        <f t="shared" si="1468"/>
        <v>0</v>
      </c>
    </row>
    <row r="3305" spans="1:149" s="77" customFormat="1" x14ac:dyDescent="0.45">
      <c r="A3305" s="77" t="s">
        <v>4789</v>
      </c>
      <c r="B3305" s="178" t="s">
        <v>1018</v>
      </c>
      <c r="C3305" s="77" t="s">
        <v>4810</v>
      </c>
      <c r="D3305" s="77" t="s">
        <v>4349</v>
      </c>
      <c r="E3305" s="77" t="s">
        <v>637</v>
      </c>
      <c r="F3305" s="77" t="s">
        <v>4772</v>
      </c>
      <c r="G3305" s="77" t="s">
        <v>3380</v>
      </c>
      <c r="H3305" s="77" t="s">
        <v>1372</v>
      </c>
      <c r="I3305" s="77">
        <v>20</v>
      </c>
      <c r="J3305" s="304">
        <v>500</v>
      </c>
      <c r="K3305" s="77">
        <v>5</v>
      </c>
      <c r="L3305" s="304">
        <v>1250</v>
      </c>
      <c r="M3305" s="77">
        <v>10</v>
      </c>
      <c r="P3305" s="87" t="s">
        <v>1374</v>
      </c>
      <c r="Q3305" s="125"/>
      <c r="R3305" s="125"/>
      <c r="S3305" s="116"/>
      <c r="AA3305" s="168"/>
      <c r="AB3305" s="168"/>
      <c r="AC3305" s="168"/>
      <c r="AE3305" s="327">
        <v>0.17</v>
      </c>
      <c r="AG3305" s="168">
        <f t="shared" si="1473"/>
        <v>0.83</v>
      </c>
      <c r="AQ3305" s="178" t="s">
        <v>824</v>
      </c>
      <c r="AR3305" s="66">
        <v>1.2969999999999999</v>
      </c>
      <c r="AS3305" s="66">
        <v>3.2770000000000001</v>
      </c>
      <c r="AU3305" s="276">
        <v>850.00000000000011</v>
      </c>
      <c r="AV3305" s="276">
        <v>4150</v>
      </c>
      <c r="AW3305" s="276">
        <v>1102.45</v>
      </c>
      <c r="AX3305" s="95">
        <v>6.2036576664818552</v>
      </c>
      <c r="AY3305" s="276">
        <v>13599.550000000001</v>
      </c>
      <c r="AZ3305" s="95">
        <v>146.4716361057321</v>
      </c>
      <c r="BA3305" s="178"/>
      <c r="BB3305" s="98" t="s">
        <v>3412</v>
      </c>
      <c r="BC3305" s="178" t="s">
        <v>1126</v>
      </c>
      <c r="BD3305" s="96">
        <v>47.857635000000002</v>
      </c>
      <c r="BF3305" s="96">
        <v>0.80967600000000006</v>
      </c>
      <c r="BH3305" s="96">
        <v>14.448860999999999</v>
      </c>
      <c r="BN3305" s="96">
        <v>7.4798640000000001</v>
      </c>
      <c r="BP3305" s="96">
        <v>5.7833999999999997E-2</v>
      </c>
      <c r="BR3305" s="96">
        <v>5.291811</v>
      </c>
      <c r="BX3305" s="96">
        <v>10.998099</v>
      </c>
      <c r="BZ3305" s="96">
        <v>4.4628570000000005</v>
      </c>
      <c r="CB3305" s="96">
        <v>4.5399690000000001</v>
      </c>
      <c r="DH3305" s="96">
        <f t="shared" si="1471"/>
        <v>95.946606000000003</v>
      </c>
      <c r="DJ3305" s="96">
        <f t="shared" si="1472"/>
        <v>4.0533939999999973</v>
      </c>
      <c r="DL3305" s="77" t="s">
        <v>4793</v>
      </c>
      <c r="DO3305" s="356">
        <v>2.25</v>
      </c>
      <c r="DP3305" s="96">
        <v>0.09</v>
      </c>
      <c r="DQ3305" s="348">
        <v>0.9</v>
      </c>
      <c r="DR3305" s="77">
        <v>0.05</v>
      </c>
      <c r="DS3305" s="246"/>
      <c r="DU3305" s="96"/>
      <c r="DW3305" s="178"/>
      <c r="DX3305" s="304">
        <f t="shared" si="1447"/>
        <v>49.879445449065699</v>
      </c>
      <c r="DY3305" s="77">
        <f t="shared" si="1448"/>
        <v>0</v>
      </c>
      <c r="DZ3305" s="304">
        <f t="shared" si="1449"/>
        <v>0.84388185654008452</v>
      </c>
      <c r="EA3305" s="77">
        <f t="shared" si="1450"/>
        <v>0</v>
      </c>
      <c r="EB3305" s="304">
        <f t="shared" si="1451"/>
        <v>15.059272654209362</v>
      </c>
      <c r="EC3305" s="77">
        <f t="shared" si="1452"/>
        <v>0</v>
      </c>
      <c r="ED3305" s="304">
        <f t="shared" si="1453"/>
        <v>7.7958609604179223</v>
      </c>
      <c r="EE3305" s="77">
        <f t="shared" si="1454"/>
        <v>0</v>
      </c>
      <c r="EF3305" s="304">
        <f t="shared" si="1455"/>
        <v>6.027727546714888E-2</v>
      </c>
      <c r="EG3305" s="77">
        <f t="shared" si="1456"/>
        <v>0</v>
      </c>
      <c r="EH3305" s="304">
        <f t="shared" si="1457"/>
        <v>5.5153707052441225</v>
      </c>
      <c r="EI3305" s="77">
        <f t="shared" si="1458"/>
        <v>0</v>
      </c>
      <c r="EJ3305" s="304">
        <f t="shared" si="1459"/>
        <v>11.462728551336147</v>
      </c>
      <c r="EK3305" s="77">
        <f t="shared" si="1460"/>
        <v>0</v>
      </c>
      <c r="EL3305" s="304">
        <f t="shared" si="1461"/>
        <v>4.6513964235483227</v>
      </c>
      <c r="EM3305" s="77">
        <f t="shared" si="1462"/>
        <v>0</v>
      </c>
      <c r="EN3305" s="304">
        <f t="shared" si="1463"/>
        <v>4.7317661241711875</v>
      </c>
      <c r="EO3305" s="77">
        <f t="shared" si="1464"/>
        <v>0</v>
      </c>
      <c r="EP3305" s="304">
        <f t="shared" si="1465"/>
        <v>0</v>
      </c>
      <c r="EQ3305" s="77" t="e">
        <f t="shared" si="1466"/>
        <v>#DIV/0!</v>
      </c>
      <c r="ER3305" s="77">
        <f t="shared" si="1467"/>
        <v>100</v>
      </c>
      <c r="ES3305" s="77">
        <f t="shared" si="1468"/>
        <v>0</v>
      </c>
    </row>
    <row r="3306" spans="1:149" s="77" customFormat="1" x14ac:dyDescent="0.45">
      <c r="A3306" s="77" t="s">
        <v>4789</v>
      </c>
      <c r="B3306" s="178" t="s">
        <v>1018</v>
      </c>
      <c r="C3306" s="77" t="s">
        <v>4810</v>
      </c>
      <c r="D3306" s="77" t="s">
        <v>4349</v>
      </c>
      <c r="E3306" s="77" t="s">
        <v>637</v>
      </c>
      <c r="F3306" s="77" t="s">
        <v>4773</v>
      </c>
      <c r="G3306" s="77" t="s">
        <v>3380</v>
      </c>
      <c r="H3306" s="77" t="s">
        <v>1372</v>
      </c>
      <c r="I3306" s="77">
        <v>20</v>
      </c>
      <c r="J3306" s="304">
        <v>500</v>
      </c>
      <c r="K3306" s="77">
        <v>5</v>
      </c>
      <c r="L3306" s="304">
        <v>1250</v>
      </c>
      <c r="M3306" s="77">
        <v>10</v>
      </c>
      <c r="P3306" s="87" t="s">
        <v>1374</v>
      </c>
      <c r="Q3306" s="125"/>
      <c r="R3306" s="125"/>
      <c r="S3306" s="116"/>
      <c r="AA3306" s="168"/>
      <c r="AB3306" s="168"/>
      <c r="AC3306" s="168"/>
      <c r="AE3306" s="327">
        <v>0.08</v>
      </c>
      <c r="AG3306" s="168">
        <f t="shared" si="1473"/>
        <v>0.92</v>
      </c>
      <c r="AQ3306" s="178" t="s">
        <v>824</v>
      </c>
      <c r="AR3306" s="66">
        <v>1.325</v>
      </c>
      <c r="AS3306" s="66">
        <v>3.2669999999999999</v>
      </c>
      <c r="AU3306" s="276">
        <v>400</v>
      </c>
      <c r="AV3306" s="276">
        <v>4600</v>
      </c>
      <c r="AW3306" s="276">
        <v>530</v>
      </c>
      <c r="AX3306" s="95">
        <v>3.0190826631851997</v>
      </c>
      <c r="AY3306" s="276">
        <v>15028.199999999999</v>
      </c>
      <c r="AZ3306" s="95">
        <v>161.8586675091575</v>
      </c>
      <c r="BA3306" s="178"/>
      <c r="BB3306" s="98" t="s">
        <v>3412</v>
      </c>
      <c r="BC3306" s="178" t="s">
        <v>1126</v>
      </c>
      <c r="BD3306" s="96">
        <v>48.438540000000003</v>
      </c>
      <c r="BF3306" s="96">
        <v>0.81950400000000001</v>
      </c>
      <c r="BH3306" s="96">
        <v>14.624244000000001</v>
      </c>
      <c r="BN3306" s="96">
        <v>7.5706560000000005</v>
      </c>
      <c r="BP3306" s="96">
        <v>5.8536000000000005E-2</v>
      </c>
      <c r="BR3306" s="96">
        <v>5.3560440000000007</v>
      </c>
      <c r="BX3306" s="96">
        <v>11.131596</v>
      </c>
      <c r="BZ3306" s="96">
        <v>4.5170279999999998</v>
      </c>
      <c r="CB3306" s="96">
        <v>4.5950760000000006</v>
      </c>
      <c r="DH3306" s="96">
        <f t="shared" si="1471"/>
        <v>97.111224000000007</v>
      </c>
      <c r="DJ3306" s="96">
        <f t="shared" si="1472"/>
        <v>2.8887759999999929</v>
      </c>
      <c r="DL3306" s="77" t="s">
        <v>4793</v>
      </c>
      <c r="DO3306" s="356">
        <v>1.0900000000000001</v>
      </c>
      <c r="DP3306" s="96">
        <v>0.1</v>
      </c>
      <c r="DQ3306" s="348">
        <v>0.89</v>
      </c>
      <c r="DR3306" s="77">
        <v>0.05</v>
      </c>
      <c r="DS3306" s="246"/>
      <c r="DU3306" s="96"/>
      <c r="DW3306" s="178"/>
      <c r="DX3306" s="304">
        <f t="shared" si="1447"/>
        <v>49.879445449065699</v>
      </c>
      <c r="DY3306" s="77">
        <f t="shared" si="1448"/>
        <v>0</v>
      </c>
      <c r="DZ3306" s="304">
        <f t="shared" si="1449"/>
        <v>0.8438818565400843</v>
      </c>
      <c r="EA3306" s="77">
        <f t="shared" si="1450"/>
        <v>0</v>
      </c>
      <c r="EB3306" s="304">
        <f t="shared" si="1451"/>
        <v>15.059272654209362</v>
      </c>
      <c r="EC3306" s="77">
        <f t="shared" si="1452"/>
        <v>0</v>
      </c>
      <c r="ED3306" s="304">
        <f t="shared" si="1453"/>
        <v>7.7958609604179223</v>
      </c>
      <c r="EE3306" s="77">
        <f t="shared" si="1454"/>
        <v>0</v>
      </c>
      <c r="EF3306" s="304">
        <f t="shared" si="1455"/>
        <v>6.027727546714888E-2</v>
      </c>
      <c r="EG3306" s="77">
        <f t="shared" si="1456"/>
        <v>0</v>
      </c>
      <c r="EH3306" s="304">
        <f t="shared" si="1457"/>
        <v>5.5153707052441234</v>
      </c>
      <c r="EI3306" s="77">
        <f t="shared" si="1458"/>
        <v>0</v>
      </c>
      <c r="EJ3306" s="304">
        <f t="shared" si="1459"/>
        <v>11.462728551336147</v>
      </c>
      <c r="EK3306" s="77">
        <f t="shared" si="1460"/>
        <v>0</v>
      </c>
      <c r="EL3306" s="304">
        <f t="shared" si="1461"/>
        <v>4.6513964235483218</v>
      </c>
      <c r="EM3306" s="77">
        <f t="shared" si="1462"/>
        <v>0</v>
      </c>
      <c r="EN3306" s="304">
        <f t="shared" si="1463"/>
        <v>4.7317661241711875</v>
      </c>
      <c r="EO3306" s="77">
        <f t="shared" si="1464"/>
        <v>0</v>
      </c>
      <c r="EP3306" s="304">
        <f t="shared" si="1465"/>
        <v>0</v>
      </c>
      <c r="EQ3306" s="77" t="e">
        <f t="shared" si="1466"/>
        <v>#DIV/0!</v>
      </c>
      <c r="ER3306" s="77">
        <f t="shared" si="1467"/>
        <v>100</v>
      </c>
      <c r="ES3306" s="77">
        <f t="shared" si="1468"/>
        <v>0</v>
      </c>
    </row>
    <row r="3307" spans="1:149" s="77" customFormat="1" x14ac:dyDescent="0.45">
      <c r="A3307" s="77" t="s">
        <v>4789</v>
      </c>
      <c r="B3307" s="178" t="s">
        <v>1018</v>
      </c>
      <c r="C3307" s="77" t="s">
        <v>4810</v>
      </c>
      <c r="D3307" s="77" t="s">
        <v>4349</v>
      </c>
      <c r="E3307" s="77" t="s">
        <v>637</v>
      </c>
      <c r="F3307" s="77" t="s">
        <v>4774</v>
      </c>
      <c r="G3307" s="77" t="s">
        <v>3380</v>
      </c>
      <c r="H3307" s="77" t="s">
        <v>1372</v>
      </c>
      <c r="I3307" s="77">
        <v>20</v>
      </c>
      <c r="J3307" s="304">
        <v>500</v>
      </c>
      <c r="K3307" s="77">
        <v>5</v>
      </c>
      <c r="L3307" s="304">
        <v>1250</v>
      </c>
      <c r="M3307" s="77">
        <v>10</v>
      </c>
      <c r="P3307" s="87" t="s">
        <v>1374</v>
      </c>
      <c r="Q3307" s="125"/>
      <c r="R3307" s="125"/>
      <c r="S3307" s="116"/>
      <c r="AA3307" s="168"/>
      <c r="AB3307" s="168"/>
      <c r="AC3307" s="168"/>
      <c r="AE3307" s="327">
        <v>1</v>
      </c>
      <c r="AG3307" s="168">
        <f t="shared" si="1473"/>
        <v>0</v>
      </c>
      <c r="AQ3307" s="178"/>
      <c r="AR3307" s="66">
        <v>1.202</v>
      </c>
      <c r="AS3307" s="66"/>
      <c r="AU3307" s="276">
        <v>5000</v>
      </c>
      <c r="AV3307" s="276">
        <v>0</v>
      </c>
      <c r="AW3307" s="276">
        <v>6010</v>
      </c>
      <c r="AX3307" s="95"/>
      <c r="AY3307" s="276"/>
      <c r="AZ3307" s="95"/>
      <c r="BA3307" s="178"/>
      <c r="BB3307" s="98" t="s">
        <v>3412</v>
      </c>
      <c r="BC3307" s="178" t="s">
        <v>1126</v>
      </c>
      <c r="BD3307" s="96">
        <v>46.349910000000001</v>
      </c>
      <c r="BF3307" s="96">
        <v>0.79083000000000003</v>
      </c>
      <c r="BH3307" s="96">
        <v>14.125859999999998</v>
      </c>
      <c r="BN3307" s="96">
        <v>7.0629299999999988</v>
      </c>
      <c r="BP3307" s="96">
        <v>3.6359999999999996E-2</v>
      </c>
      <c r="BR3307" s="96">
        <v>5.4812699999999994</v>
      </c>
      <c r="BX3307" s="96">
        <v>10.289879999999998</v>
      </c>
      <c r="BZ3307" s="96">
        <v>6.5720700000000001</v>
      </c>
      <c r="CB3307" s="96">
        <v>1.7180099999999998</v>
      </c>
      <c r="DH3307" s="96">
        <f t="shared" si="1471"/>
        <v>92.427119999999988</v>
      </c>
      <c r="DJ3307" s="96">
        <f t="shared" si="1472"/>
        <v>7.572880000000012</v>
      </c>
      <c r="DL3307" s="77" t="s">
        <v>4793</v>
      </c>
      <c r="DO3307" s="356">
        <v>9.9</v>
      </c>
      <c r="DP3307" s="96">
        <v>0.1</v>
      </c>
      <c r="DQ3307" s="348"/>
      <c r="DS3307" s="246"/>
      <c r="DU3307" s="96"/>
      <c r="DW3307" s="178"/>
      <c r="DX3307" s="304">
        <f t="shared" si="1447"/>
        <v>50.147521636506696</v>
      </c>
      <c r="DY3307" s="77">
        <f t="shared" si="1448"/>
        <v>0</v>
      </c>
      <c r="DZ3307" s="304">
        <f t="shared" si="1449"/>
        <v>0.85562549173878855</v>
      </c>
      <c r="EA3307" s="77">
        <f t="shared" si="1450"/>
        <v>0</v>
      </c>
      <c r="EB3307" s="304">
        <f t="shared" si="1451"/>
        <v>15.28324154209284</v>
      </c>
      <c r="EC3307" s="77">
        <f t="shared" si="1452"/>
        <v>0</v>
      </c>
      <c r="ED3307" s="304">
        <f t="shared" si="1453"/>
        <v>7.6416207710464201</v>
      </c>
      <c r="EE3307" s="77">
        <f t="shared" si="1454"/>
        <v>0</v>
      </c>
      <c r="EF3307" s="304">
        <f t="shared" si="1455"/>
        <v>3.9339103068450038E-2</v>
      </c>
      <c r="EG3307" s="77">
        <f t="shared" si="1456"/>
        <v>0</v>
      </c>
      <c r="EH3307" s="304">
        <f t="shared" si="1457"/>
        <v>5.9303697875688437</v>
      </c>
      <c r="EI3307" s="77">
        <f t="shared" si="1458"/>
        <v>0</v>
      </c>
      <c r="EJ3307" s="304">
        <f t="shared" si="1459"/>
        <v>11.132966168371361</v>
      </c>
      <c r="EK3307" s="77">
        <f t="shared" si="1460"/>
        <v>0</v>
      </c>
      <c r="EL3307" s="304">
        <f t="shared" si="1461"/>
        <v>7.1105428796223462</v>
      </c>
      <c r="EM3307" s="77">
        <f t="shared" si="1462"/>
        <v>0</v>
      </c>
      <c r="EN3307" s="304">
        <f t="shared" si="1463"/>
        <v>1.8587726199842645</v>
      </c>
      <c r="EO3307" s="77">
        <f t="shared" si="1464"/>
        <v>0</v>
      </c>
      <c r="EP3307" s="304">
        <f t="shared" si="1465"/>
        <v>0</v>
      </c>
      <c r="EQ3307" s="77" t="e">
        <f t="shared" si="1466"/>
        <v>#DIV/0!</v>
      </c>
      <c r="ER3307" s="77">
        <f t="shared" si="1467"/>
        <v>100</v>
      </c>
      <c r="ES3307" s="77">
        <f t="shared" si="1468"/>
        <v>0</v>
      </c>
    </row>
    <row r="3308" spans="1:149" s="77" customFormat="1" x14ac:dyDescent="0.45">
      <c r="A3308" s="77" t="s">
        <v>4789</v>
      </c>
      <c r="B3308" s="178" t="s">
        <v>1018</v>
      </c>
      <c r="C3308" s="77" t="s">
        <v>4810</v>
      </c>
      <c r="D3308" s="77" t="s">
        <v>4349</v>
      </c>
      <c r="E3308" s="77" t="s">
        <v>637</v>
      </c>
      <c r="F3308" s="77" t="s">
        <v>4775</v>
      </c>
      <c r="G3308" s="77" t="s">
        <v>3380</v>
      </c>
      <c r="H3308" s="77" t="s">
        <v>1372</v>
      </c>
      <c r="I3308" s="77">
        <v>20</v>
      </c>
      <c r="J3308" s="304">
        <v>500</v>
      </c>
      <c r="K3308" s="77">
        <v>5</v>
      </c>
      <c r="L3308" s="304">
        <v>1250</v>
      </c>
      <c r="M3308" s="77">
        <v>10</v>
      </c>
      <c r="P3308" s="87" t="s">
        <v>1374</v>
      </c>
      <c r="Q3308" s="125"/>
      <c r="R3308" s="125"/>
      <c r="S3308" s="116"/>
      <c r="AA3308" s="168"/>
      <c r="AB3308" s="168"/>
      <c r="AC3308" s="168"/>
      <c r="AE3308" s="327">
        <v>0.85</v>
      </c>
      <c r="AG3308" s="168">
        <f t="shared" si="1473"/>
        <v>0.15000000000000002</v>
      </c>
      <c r="AQ3308" s="178" t="s">
        <v>824</v>
      </c>
      <c r="AR3308" s="66">
        <v>1.2030000000000001</v>
      </c>
      <c r="AS3308" s="66">
        <v>3.4940000000000002</v>
      </c>
      <c r="AU3308" s="276">
        <v>4250</v>
      </c>
      <c r="AV3308" s="276">
        <v>750.00000000000011</v>
      </c>
      <c r="AW3308" s="276">
        <v>5112.75</v>
      </c>
      <c r="AX3308" s="95"/>
      <c r="AY3308" s="276"/>
      <c r="AZ3308" s="95"/>
      <c r="BA3308" s="178"/>
      <c r="BB3308" s="98" t="s">
        <v>3412</v>
      </c>
      <c r="BC3308" s="178" t="s">
        <v>1126</v>
      </c>
      <c r="BD3308" s="96">
        <v>46.783325000000005</v>
      </c>
      <c r="BF3308" s="96">
        <v>0.79822500000000007</v>
      </c>
      <c r="BH3308" s="96">
        <v>14.257949999999999</v>
      </c>
      <c r="BN3308" s="96">
        <v>7.1289749999999996</v>
      </c>
      <c r="BP3308" s="96">
        <v>3.6699999999999997E-2</v>
      </c>
      <c r="BR3308" s="96">
        <v>5.5325250000000006</v>
      </c>
      <c r="BX3308" s="96">
        <v>10.386100000000001</v>
      </c>
      <c r="BZ3308" s="96">
        <v>6.6335250000000006</v>
      </c>
      <c r="CB3308" s="96">
        <v>1.734075</v>
      </c>
      <c r="DH3308" s="96">
        <f t="shared" si="1471"/>
        <v>93.291400000000024</v>
      </c>
      <c r="DJ3308" s="96">
        <f t="shared" si="1472"/>
        <v>6.7085999999999757</v>
      </c>
      <c r="DL3308" s="77" t="s">
        <v>4793</v>
      </c>
      <c r="DO3308" s="356">
        <v>8.59</v>
      </c>
      <c r="DP3308" s="96">
        <v>0.08</v>
      </c>
      <c r="DQ3308" s="348">
        <v>0.46</v>
      </c>
      <c r="DR3308" s="77">
        <v>0.03</v>
      </c>
      <c r="DS3308" s="246"/>
      <c r="DU3308" s="96"/>
      <c r="DW3308" s="178"/>
      <c r="DX3308" s="304">
        <f t="shared" si="1447"/>
        <v>50.147521636506674</v>
      </c>
      <c r="DY3308" s="77">
        <f t="shared" si="1448"/>
        <v>0</v>
      </c>
      <c r="DZ3308" s="304">
        <f t="shared" si="1449"/>
        <v>0.85562549173878821</v>
      </c>
      <c r="EA3308" s="77">
        <f t="shared" si="1450"/>
        <v>0</v>
      </c>
      <c r="EB3308" s="304">
        <f t="shared" si="1451"/>
        <v>15.283241542092835</v>
      </c>
      <c r="EC3308" s="77">
        <f t="shared" si="1452"/>
        <v>0</v>
      </c>
      <c r="ED3308" s="304">
        <f t="shared" si="1453"/>
        <v>7.6416207710464175</v>
      </c>
      <c r="EE3308" s="77">
        <f t="shared" si="1454"/>
        <v>0</v>
      </c>
      <c r="EF3308" s="304">
        <f t="shared" si="1455"/>
        <v>3.9339103068450024E-2</v>
      </c>
      <c r="EG3308" s="77">
        <f t="shared" si="1456"/>
        <v>0</v>
      </c>
      <c r="EH3308" s="304">
        <f t="shared" si="1457"/>
        <v>5.9303697875688428</v>
      </c>
      <c r="EI3308" s="77">
        <f t="shared" si="1458"/>
        <v>0</v>
      </c>
      <c r="EJ3308" s="304">
        <f t="shared" si="1459"/>
        <v>11.132966168371359</v>
      </c>
      <c r="EK3308" s="77">
        <f t="shared" si="1460"/>
        <v>0</v>
      </c>
      <c r="EL3308" s="304">
        <f t="shared" si="1461"/>
        <v>7.1105428796223435</v>
      </c>
      <c r="EM3308" s="77">
        <f t="shared" si="1462"/>
        <v>0</v>
      </c>
      <c r="EN3308" s="304">
        <f t="shared" si="1463"/>
        <v>1.8587726199842638</v>
      </c>
      <c r="EO3308" s="77">
        <f t="shared" si="1464"/>
        <v>0</v>
      </c>
      <c r="EP3308" s="304">
        <f t="shared" si="1465"/>
        <v>0</v>
      </c>
      <c r="EQ3308" s="77" t="e">
        <f t="shared" si="1466"/>
        <v>#DIV/0!</v>
      </c>
      <c r="ER3308" s="77">
        <f t="shared" si="1467"/>
        <v>100</v>
      </c>
      <c r="ES3308" s="77">
        <f t="shared" si="1468"/>
        <v>0</v>
      </c>
    </row>
    <row r="3309" spans="1:149" s="77" customFormat="1" x14ac:dyDescent="0.45">
      <c r="A3309" s="77" t="s">
        <v>4789</v>
      </c>
      <c r="B3309" s="178" t="s">
        <v>1018</v>
      </c>
      <c r="C3309" s="77" t="s">
        <v>4810</v>
      </c>
      <c r="D3309" s="77" t="s">
        <v>4349</v>
      </c>
      <c r="E3309" s="77" t="s">
        <v>637</v>
      </c>
      <c r="F3309" s="77" t="s">
        <v>4776</v>
      </c>
      <c r="G3309" s="77" t="s">
        <v>3380</v>
      </c>
      <c r="H3309" s="77" t="s">
        <v>1372</v>
      </c>
      <c r="I3309" s="77">
        <v>20</v>
      </c>
      <c r="J3309" s="304">
        <v>500</v>
      </c>
      <c r="K3309" s="77">
        <v>5</v>
      </c>
      <c r="L3309" s="304">
        <v>1250</v>
      </c>
      <c r="M3309" s="77">
        <v>10</v>
      </c>
      <c r="P3309" s="87" t="s">
        <v>1374</v>
      </c>
      <c r="Q3309" s="125"/>
      <c r="R3309" s="125"/>
      <c r="S3309" s="116"/>
      <c r="AA3309" s="168"/>
      <c r="AB3309" s="168"/>
      <c r="AC3309" s="168"/>
      <c r="AE3309" s="327">
        <v>0.64</v>
      </c>
      <c r="AG3309" s="168">
        <f t="shared" si="1473"/>
        <v>0.36</v>
      </c>
      <c r="AQ3309" s="178" t="s">
        <v>824</v>
      </c>
      <c r="AR3309" s="66">
        <v>1.212</v>
      </c>
      <c r="AS3309" s="66">
        <v>3.4220000000000002</v>
      </c>
      <c r="AU3309" s="276">
        <v>3200</v>
      </c>
      <c r="AV3309" s="276">
        <v>1800</v>
      </c>
      <c r="AW3309" s="276">
        <v>3878.4</v>
      </c>
      <c r="AX3309" s="95">
        <v>20.721063064377297</v>
      </c>
      <c r="AY3309" s="276">
        <v>6159.6</v>
      </c>
      <c r="AZ3309" s="95">
        <v>66.340922292051388</v>
      </c>
      <c r="BA3309" s="178"/>
      <c r="BB3309" s="98" t="s">
        <v>3412</v>
      </c>
      <c r="BC3309" s="178" t="s">
        <v>1126</v>
      </c>
      <c r="BD3309" s="96">
        <v>47.420700000000004</v>
      </c>
      <c r="BF3309" s="96">
        <v>0.80909999999999993</v>
      </c>
      <c r="BH3309" s="96">
        <v>14.452199999999999</v>
      </c>
      <c r="BN3309" s="96">
        <v>7.2260999999999997</v>
      </c>
      <c r="BP3309" s="96">
        <v>3.7200000000000004E-2</v>
      </c>
      <c r="BR3309" s="96">
        <v>5.6079000000000008</v>
      </c>
      <c r="BX3309" s="96">
        <v>10.5276</v>
      </c>
      <c r="BZ3309" s="96">
        <v>6.7238999999999995</v>
      </c>
      <c r="CB3309" s="96">
        <v>1.7576999999999998</v>
      </c>
      <c r="DH3309" s="96">
        <f t="shared" si="1471"/>
        <v>94.562400000000011</v>
      </c>
      <c r="DJ3309" s="96">
        <f t="shared" si="1472"/>
        <v>5.4375999999999891</v>
      </c>
      <c r="DL3309" s="77" t="s">
        <v>4793</v>
      </c>
      <c r="DO3309" s="356">
        <v>6.97</v>
      </c>
      <c r="DP3309" s="96">
        <v>0.08</v>
      </c>
      <c r="DQ3309" s="348">
        <v>0.83</v>
      </c>
      <c r="DR3309" s="77">
        <v>0.05</v>
      </c>
      <c r="DS3309" s="246"/>
      <c r="DU3309" s="96"/>
      <c r="DW3309" s="178"/>
      <c r="DX3309" s="304">
        <f t="shared" si="1447"/>
        <v>50.147521636506688</v>
      </c>
      <c r="DY3309" s="77">
        <f t="shared" si="1448"/>
        <v>0</v>
      </c>
      <c r="DZ3309" s="304">
        <f t="shared" si="1449"/>
        <v>0.85562549173878821</v>
      </c>
      <c r="EA3309" s="77">
        <f t="shared" si="1450"/>
        <v>0</v>
      </c>
      <c r="EB3309" s="304">
        <f t="shared" si="1451"/>
        <v>15.283241542092837</v>
      </c>
      <c r="EC3309" s="77">
        <f t="shared" si="1452"/>
        <v>0</v>
      </c>
      <c r="ED3309" s="304">
        <f t="shared" si="1453"/>
        <v>7.6416207710464183</v>
      </c>
      <c r="EE3309" s="77">
        <f t="shared" si="1454"/>
        <v>0</v>
      </c>
      <c r="EF3309" s="304">
        <f t="shared" si="1455"/>
        <v>3.9339103068450038E-2</v>
      </c>
      <c r="EG3309" s="77">
        <f t="shared" si="1456"/>
        <v>0</v>
      </c>
      <c r="EH3309" s="304">
        <f t="shared" si="1457"/>
        <v>5.9303697875688437</v>
      </c>
      <c r="EI3309" s="77">
        <f t="shared" si="1458"/>
        <v>0</v>
      </c>
      <c r="EJ3309" s="304">
        <f t="shared" si="1459"/>
        <v>11.132966168371359</v>
      </c>
      <c r="EK3309" s="77">
        <f t="shared" si="1460"/>
        <v>0</v>
      </c>
      <c r="EL3309" s="304">
        <f t="shared" si="1461"/>
        <v>7.1105428796223435</v>
      </c>
      <c r="EM3309" s="77">
        <f t="shared" si="1462"/>
        <v>0</v>
      </c>
      <c r="EN3309" s="304">
        <f t="shared" si="1463"/>
        <v>1.8587726199842638</v>
      </c>
      <c r="EO3309" s="77">
        <f t="shared" si="1464"/>
        <v>0</v>
      </c>
      <c r="EP3309" s="304">
        <f t="shared" si="1465"/>
        <v>0</v>
      </c>
      <c r="EQ3309" s="77" t="e">
        <f t="shared" si="1466"/>
        <v>#DIV/0!</v>
      </c>
      <c r="ER3309" s="77">
        <f t="shared" si="1467"/>
        <v>100</v>
      </c>
      <c r="ES3309" s="77">
        <f t="shared" si="1468"/>
        <v>0</v>
      </c>
    </row>
    <row r="3310" spans="1:149" s="77" customFormat="1" x14ac:dyDescent="0.45">
      <c r="A3310" s="77" t="s">
        <v>4789</v>
      </c>
      <c r="B3310" s="178" t="s">
        <v>1018</v>
      </c>
      <c r="C3310" s="77" t="s">
        <v>4810</v>
      </c>
      <c r="D3310" s="77" t="s">
        <v>4349</v>
      </c>
      <c r="E3310" s="77" t="s">
        <v>637</v>
      </c>
      <c r="F3310" s="77" t="s">
        <v>4777</v>
      </c>
      <c r="G3310" s="77" t="s">
        <v>3380</v>
      </c>
      <c r="H3310" s="77" t="s">
        <v>1372</v>
      </c>
      <c r="I3310" s="77">
        <v>20</v>
      </c>
      <c r="J3310" s="304">
        <v>500</v>
      </c>
      <c r="K3310" s="77">
        <v>5</v>
      </c>
      <c r="L3310" s="304">
        <v>1250</v>
      </c>
      <c r="M3310" s="77">
        <v>10</v>
      </c>
      <c r="P3310" s="87" t="s">
        <v>1374</v>
      </c>
      <c r="Q3310" s="125"/>
      <c r="R3310" s="125"/>
      <c r="S3310" s="116"/>
      <c r="AA3310" s="192"/>
      <c r="AB3310" s="168"/>
      <c r="AC3310" s="168"/>
      <c r="AE3310" s="324">
        <v>0.3</v>
      </c>
      <c r="AG3310" s="168">
        <f t="shared" si="1473"/>
        <v>0.7</v>
      </c>
      <c r="AQ3310" s="178" t="s">
        <v>824</v>
      </c>
      <c r="AR3310" s="66">
        <v>1.2629999999999999</v>
      </c>
      <c r="AS3310" s="66">
        <v>3.3039999999999998</v>
      </c>
      <c r="AU3310" s="276">
        <v>1500</v>
      </c>
      <c r="AV3310" s="276">
        <v>3500</v>
      </c>
      <c r="AW3310" s="276">
        <v>1894.4999999999998</v>
      </c>
      <c r="AX3310" s="95">
        <v>10.482008554444649</v>
      </c>
      <c r="AY3310" s="276">
        <v>11564</v>
      </c>
      <c r="AZ3310" s="95">
        <v>124.54809165940681</v>
      </c>
      <c r="BA3310" s="178"/>
      <c r="BB3310" s="98" t="s">
        <v>3412</v>
      </c>
      <c r="BC3310" s="178" t="s">
        <v>1126</v>
      </c>
      <c r="BD3310" s="96">
        <v>48.940201999999999</v>
      </c>
      <c r="BF3310" s="96">
        <v>0.83502599999999982</v>
      </c>
      <c r="BH3310" s="96">
        <v>14.915291999999997</v>
      </c>
      <c r="BN3310" s="96">
        <v>7.4576459999999987</v>
      </c>
      <c r="BP3310" s="96">
        <v>3.8391999999999996E-2</v>
      </c>
      <c r="BR3310" s="96">
        <v>5.7875939999999995</v>
      </c>
      <c r="BX3310" s="96">
        <v>10.864936</v>
      </c>
      <c r="BZ3310" s="96">
        <v>6.9393539999999998</v>
      </c>
      <c r="CB3310" s="96">
        <v>1.8140219999999996</v>
      </c>
      <c r="DH3310" s="96">
        <f t="shared" si="1471"/>
        <v>97.592463999999978</v>
      </c>
      <c r="DJ3310" s="96">
        <f t="shared" si="1472"/>
        <v>2.4075360000000217</v>
      </c>
      <c r="DL3310" s="77" t="s">
        <v>4793</v>
      </c>
      <c r="DO3310" s="356">
        <v>3.73</v>
      </c>
      <c r="DP3310" s="96">
        <v>7.0000000000000007E-2</v>
      </c>
      <c r="DQ3310" s="348">
        <v>1.0900000000000001</v>
      </c>
      <c r="DR3310" s="77">
        <v>0.06</v>
      </c>
      <c r="DS3310" s="246"/>
      <c r="DU3310" s="96"/>
      <c r="DW3310" s="178"/>
      <c r="DX3310" s="304">
        <f t="shared" si="1447"/>
        <v>50.147521636506696</v>
      </c>
      <c r="DY3310" s="77">
        <f t="shared" si="1448"/>
        <v>0</v>
      </c>
      <c r="DZ3310" s="304">
        <f t="shared" si="1449"/>
        <v>0.85562549173878832</v>
      </c>
      <c r="EA3310" s="77">
        <f t="shared" si="1450"/>
        <v>0</v>
      </c>
      <c r="EB3310" s="304">
        <f t="shared" si="1451"/>
        <v>15.28324154209284</v>
      </c>
      <c r="EC3310" s="77">
        <f t="shared" si="1452"/>
        <v>0</v>
      </c>
      <c r="ED3310" s="304">
        <f t="shared" si="1453"/>
        <v>7.6416207710464201</v>
      </c>
      <c r="EE3310" s="77">
        <f t="shared" si="1454"/>
        <v>0</v>
      </c>
      <c r="EF3310" s="304">
        <f t="shared" si="1455"/>
        <v>3.9339103068450045E-2</v>
      </c>
      <c r="EG3310" s="77">
        <f t="shared" si="1456"/>
        <v>0</v>
      </c>
      <c r="EH3310" s="304">
        <f t="shared" si="1457"/>
        <v>5.9303697875688437</v>
      </c>
      <c r="EI3310" s="77">
        <f t="shared" si="1458"/>
        <v>0</v>
      </c>
      <c r="EJ3310" s="304">
        <f t="shared" si="1459"/>
        <v>11.132966168371365</v>
      </c>
      <c r="EK3310" s="77">
        <f t="shared" si="1460"/>
        <v>0</v>
      </c>
      <c r="EL3310" s="304">
        <f t="shared" si="1461"/>
        <v>7.1105428796223462</v>
      </c>
      <c r="EM3310" s="77">
        <f t="shared" si="1462"/>
        <v>0</v>
      </c>
      <c r="EN3310" s="304">
        <f t="shared" si="1463"/>
        <v>1.8587726199842645</v>
      </c>
      <c r="EO3310" s="77">
        <f t="shared" si="1464"/>
        <v>0</v>
      </c>
      <c r="EP3310" s="304">
        <f t="shared" si="1465"/>
        <v>0</v>
      </c>
      <c r="EQ3310" s="77" t="e">
        <f t="shared" si="1466"/>
        <v>#DIV/0!</v>
      </c>
      <c r="ER3310" s="77">
        <f t="shared" si="1467"/>
        <v>100</v>
      </c>
      <c r="ES3310" s="77">
        <f t="shared" si="1468"/>
        <v>0</v>
      </c>
    </row>
    <row r="3311" spans="1:149" s="77" customFormat="1" x14ac:dyDescent="0.45">
      <c r="A3311" s="77" t="s">
        <v>4789</v>
      </c>
      <c r="B3311" s="178" t="s">
        <v>1018</v>
      </c>
      <c r="C3311" s="77" t="s">
        <v>4810</v>
      </c>
      <c r="D3311" s="77" t="s">
        <v>4349</v>
      </c>
      <c r="E3311" s="77" t="s">
        <v>637</v>
      </c>
      <c r="F3311" s="77" t="s">
        <v>4778</v>
      </c>
      <c r="G3311" s="77" t="s">
        <v>3380</v>
      </c>
      <c r="H3311" s="77" t="s">
        <v>1372</v>
      </c>
      <c r="I3311" s="77">
        <v>20</v>
      </c>
      <c r="J3311" s="304">
        <v>500</v>
      </c>
      <c r="K3311" s="77">
        <v>5</v>
      </c>
      <c r="L3311" s="304">
        <v>1250</v>
      </c>
      <c r="M3311" s="77">
        <v>10</v>
      </c>
      <c r="P3311" s="87" t="s">
        <v>1374</v>
      </c>
      <c r="Q3311" s="125"/>
      <c r="R3311" s="125"/>
      <c r="S3311" s="116"/>
      <c r="AA3311" s="168"/>
      <c r="AB3311" s="168"/>
      <c r="AC3311" s="168"/>
      <c r="AE3311" s="327">
        <v>0</v>
      </c>
      <c r="AG3311" s="168">
        <f t="shared" si="1473"/>
        <v>1</v>
      </c>
      <c r="AQ3311" s="178" t="s">
        <v>824</v>
      </c>
      <c r="AR3311" s="66">
        <v>1.202</v>
      </c>
      <c r="AS3311" s="66">
        <v>3.2650000000000001</v>
      </c>
      <c r="AU3311" s="276">
        <v>0</v>
      </c>
      <c r="AV3311" s="276">
        <v>5000</v>
      </c>
      <c r="AW3311" s="276">
        <v>0</v>
      </c>
      <c r="AX3311" s="95"/>
      <c r="AY3311" s="276">
        <v>16325</v>
      </c>
      <c r="AZ3311" s="95">
        <v>175.82563095294151</v>
      </c>
      <c r="BA3311" s="178"/>
      <c r="BB3311" s="98" t="s">
        <v>3412</v>
      </c>
      <c r="BC3311" s="178" t="s">
        <v>1126</v>
      </c>
      <c r="BD3311" s="96">
        <v>50.796237999999995</v>
      </c>
      <c r="BF3311" s="96">
        <v>0.86669399999999996</v>
      </c>
      <c r="BH3311" s="96">
        <v>15.480947999999998</v>
      </c>
      <c r="BN3311" s="96">
        <v>7.740473999999999</v>
      </c>
      <c r="BP3311" s="96">
        <v>3.9848000000000001E-2</v>
      </c>
      <c r="BR3311" s="96">
        <v>6.0070859999999993</v>
      </c>
      <c r="BX3311" s="96">
        <v>11.276984000000001</v>
      </c>
      <c r="BZ3311" s="96">
        <v>7.2025259999999989</v>
      </c>
      <c r="CB3311" s="96">
        <v>1.8828179999999997</v>
      </c>
      <c r="DH3311" s="96">
        <f t="shared" si="1471"/>
        <v>101.293616</v>
      </c>
      <c r="DJ3311" s="96">
        <f t="shared" si="1472"/>
        <v>0</v>
      </c>
      <c r="DL3311" s="77" t="s">
        <v>4792</v>
      </c>
      <c r="DO3311" s="356"/>
      <c r="DP3311" s="96"/>
      <c r="DQ3311" s="348">
        <v>1.18</v>
      </c>
      <c r="DR3311" s="77">
        <v>0.05</v>
      </c>
      <c r="DS3311" s="246"/>
      <c r="DU3311" s="96"/>
      <c r="DW3311" s="178"/>
      <c r="DX3311" s="304">
        <f t="shared" si="1447"/>
        <v>50.147521636506688</v>
      </c>
      <c r="DY3311" s="77">
        <f t="shared" si="1448"/>
        <v>0</v>
      </c>
      <c r="DZ3311" s="304">
        <f t="shared" si="1449"/>
        <v>0.85562549173878832</v>
      </c>
      <c r="EA3311" s="77">
        <f t="shared" si="1450"/>
        <v>0</v>
      </c>
      <c r="EB3311" s="304">
        <f t="shared" si="1451"/>
        <v>15.283241542092837</v>
      </c>
      <c r="EC3311" s="77">
        <f t="shared" si="1452"/>
        <v>0</v>
      </c>
      <c r="ED3311" s="304">
        <f t="shared" si="1453"/>
        <v>7.6416207710464183</v>
      </c>
      <c r="EE3311" s="77">
        <f t="shared" si="1454"/>
        <v>0</v>
      </c>
      <c r="EF3311" s="304">
        <f t="shared" si="1455"/>
        <v>3.9339103068450038E-2</v>
      </c>
      <c r="EG3311" s="77">
        <f t="shared" si="1456"/>
        <v>0</v>
      </c>
      <c r="EH3311" s="304">
        <f t="shared" si="1457"/>
        <v>5.9303697875688428</v>
      </c>
      <c r="EI3311" s="77">
        <f t="shared" si="1458"/>
        <v>0</v>
      </c>
      <c r="EJ3311" s="304">
        <f t="shared" si="1459"/>
        <v>11.132966168371361</v>
      </c>
      <c r="EK3311" s="77">
        <f t="shared" si="1460"/>
        <v>0</v>
      </c>
      <c r="EL3311" s="304">
        <f t="shared" si="1461"/>
        <v>7.1105428796223435</v>
      </c>
      <c r="EM3311" s="77">
        <f t="shared" si="1462"/>
        <v>0</v>
      </c>
      <c r="EN3311" s="304">
        <f t="shared" si="1463"/>
        <v>1.858772619984264</v>
      </c>
      <c r="EO3311" s="77">
        <f t="shared" si="1464"/>
        <v>0</v>
      </c>
      <c r="EP3311" s="304">
        <f t="shared" si="1465"/>
        <v>0</v>
      </c>
      <c r="EQ3311" s="77" t="e">
        <f t="shared" si="1466"/>
        <v>#DIV/0!</v>
      </c>
      <c r="ER3311" s="77">
        <f t="shared" si="1467"/>
        <v>100</v>
      </c>
      <c r="ES3311" s="77">
        <f t="shared" si="1468"/>
        <v>0</v>
      </c>
    </row>
    <row r="3312" spans="1:149" s="77" customFormat="1" x14ac:dyDescent="0.45">
      <c r="A3312" s="77" t="s">
        <v>4789</v>
      </c>
      <c r="B3312" s="178" t="s">
        <v>1018</v>
      </c>
      <c r="C3312" s="77" t="s">
        <v>4810</v>
      </c>
      <c r="D3312" s="77" t="s">
        <v>4349</v>
      </c>
      <c r="E3312" s="77" t="s">
        <v>637</v>
      </c>
      <c r="F3312" s="77" t="s">
        <v>4779</v>
      </c>
      <c r="G3312" s="77" t="s">
        <v>3380</v>
      </c>
      <c r="H3312" s="77" t="s">
        <v>1372</v>
      </c>
      <c r="I3312" s="77">
        <v>20</v>
      </c>
      <c r="J3312" s="304">
        <v>500</v>
      </c>
      <c r="K3312" s="77">
        <v>5</v>
      </c>
      <c r="L3312" s="304">
        <v>1250</v>
      </c>
      <c r="M3312" s="77">
        <v>10</v>
      </c>
      <c r="P3312" s="87" t="s">
        <v>1374</v>
      </c>
      <c r="Q3312" s="125"/>
      <c r="R3312" s="125"/>
      <c r="S3312" s="116"/>
      <c r="AA3312" s="168"/>
      <c r="AB3312" s="168"/>
      <c r="AC3312" s="168"/>
      <c r="AE3312" s="327">
        <v>0.06</v>
      </c>
      <c r="AG3312" s="168">
        <f t="shared" si="1473"/>
        <v>0.94</v>
      </c>
      <c r="AQ3312" s="178" t="s">
        <v>824</v>
      </c>
      <c r="AR3312" s="66">
        <v>1.3320000000000001</v>
      </c>
      <c r="AS3312" s="66">
        <v>3.266</v>
      </c>
      <c r="AU3312" s="276">
        <v>300</v>
      </c>
      <c r="AV3312" s="276">
        <v>4700</v>
      </c>
      <c r="AW3312" s="276">
        <v>399.6</v>
      </c>
      <c r="AX3312" s="95">
        <v>2.2827343922121961</v>
      </c>
      <c r="AY3312" s="276">
        <v>15350.2</v>
      </c>
      <c r="AZ3312" s="95">
        <v>165.32671364495212</v>
      </c>
      <c r="BA3312" s="178"/>
      <c r="BB3312" s="98" t="s">
        <v>3412</v>
      </c>
      <c r="BC3312" s="178" t="s">
        <v>1126</v>
      </c>
      <c r="BD3312" s="96">
        <v>50.240447000000003</v>
      </c>
      <c r="BF3312" s="96">
        <v>0.85721100000000006</v>
      </c>
      <c r="BH3312" s="96">
        <v>15.311561999999999</v>
      </c>
      <c r="BN3312" s="96">
        <v>7.6557809999999993</v>
      </c>
      <c r="BP3312" s="96">
        <v>3.9412000000000003E-2</v>
      </c>
      <c r="BR3312" s="96">
        <v>5.9413590000000003</v>
      </c>
      <c r="BX3312" s="96">
        <v>11.153596</v>
      </c>
      <c r="BZ3312" s="96">
        <v>7.1237190000000012</v>
      </c>
      <c r="CB3312" s="96">
        <v>1.862217</v>
      </c>
      <c r="DH3312" s="96">
        <f t="shared" si="1471"/>
        <v>100.18530400000002</v>
      </c>
      <c r="DJ3312" s="96">
        <f t="shared" si="1472"/>
        <v>0</v>
      </c>
      <c r="DL3312" s="77" t="s">
        <v>4793</v>
      </c>
      <c r="DO3312" s="356">
        <v>1.2</v>
      </c>
      <c r="DP3312" s="96">
        <v>7.0000000000000007E-2</v>
      </c>
      <c r="DQ3312" s="348">
        <v>1.07</v>
      </c>
      <c r="DR3312" s="77">
        <v>0.06</v>
      </c>
      <c r="DS3312" s="246"/>
      <c r="DU3312" s="96"/>
      <c r="DW3312" s="178"/>
      <c r="DX3312" s="304">
        <f t="shared" si="1447"/>
        <v>50.147521636506688</v>
      </c>
      <c r="DY3312" s="77">
        <f t="shared" si="1448"/>
        <v>0</v>
      </c>
      <c r="DZ3312" s="304">
        <f t="shared" si="1449"/>
        <v>0.85562549173878821</v>
      </c>
      <c r="EA3312" s="77">
        <f t="shared" si="1450"/>
        <v>0</v>
      </c>
      <c r="EB3312" s="304">
        <f t="shared" si="1451"/>
        <v>15.283241542092837</v>
      </c>
      <c r="EC3312" s="77">
        <f t="shared" si="1452"/>
        <v>0</v>
      </c>
      <c r="ED3312" s="304">
        <f t="shared" si="1453"/>
        <v>7.6416207710464183</v>
      </c>
      <c r="EE3312" s="77">
        <f t="shared" si="1454"/>
        <v>0</v>
      </c>
      <c r="EF3312" s="304">
        <f t="shared" si="1455"/>
        <v>3.9339103068450031E-2</v>
      </c>
      <c r="EG3312" s="77">
        <f t="shared" si="1456"/>
        <v>0</v>
      </c>
      <c r="EH3312" s="304">
        <f t="shared" si="1457"/>
        <v>5.9303697875688428</v>
      </c>
      <c r="EI3312" s="77">
        <f t="shared" si="1458"/>
        <v>0</v>
      </c>
      <c r="EJ3312" s="304">
        <f t="shared" si="1459"/>
        <v>11.132966168371359</v>
      </c>
      <c r="EK3312" s="77">
        <f t="shared" si="1460"/>
        <v>0</v>
      </c>
      <c r="EL3312" s="304">
        <f t="shared" si="1461"/>
        <v>7.1105428796223444</v>
      </c>
      <c r="EM3312" s="77">
        <f t="shared" si="1462"/>
        <v>0</v>
      </c>
      <c r="EN3312" s="304">
        <f t="shared" si="1463"/>
        <v>1.858772619984264</v>
      </c>
      <c r="EO3312" s="77">
        <f t="shared" si="1464"/>
        <v>0</v>
      </c>
      <c r="EP3312" s="304">
        <f t="shared" si="1465"/>
        <v>0</v>
      </c>
      <c r="EQ3312" s="77" t="e">
        <f t="shared" si="1466"/>
        <v>#DIV/0!</v>
      </c>
      <c r="ER3312" s="77">
        <f t="shared" si="1467"/>
        <v>100</v>
      </c>
      <c r="ES3312" s="77">
        <f t="shared" si="1468"/>
        <v>0</v>
      </c>
    </row>
    <row r="3313" spans="1:149" s="77" customFormat="1" x14ac:dyDescent="0.45">
      <c r="A3313" s="77" t="s">
        <v>4789</v>
      </c>
      <c r="B3313" s="178" t="s">
        <v>1018</v>
      </c>
      <c r="C3313" s="77" t="s">
        <v>4810</v>
      </c>
      <c r="D3313" s="77" t="s">
        <v>4809</v>
      </c>
      <c r="E3313" s="77" t="s">
        <v>637</v>
      </c>
      <c r="F3313" s="77" t="s">
        <v>4780</v>
      </c>
      <c r="G3313" s="77" t="s">
        <v>3380</v>
      </c>
      <c r="H3313" s="77" t="s">
        <v>1372</v>
      </c>
      <c r="I3313" s="77">
        <v>20</v>
      </c>
      <c r="J3313" s="304">
        <v>500</v>
      </c>
      <c r="K3313" s="77">
        <v>5</v>
      </c>
      <c r="L3313" s="304">
        <v>1250</v>
      </c>
      <c r="M3313" s="77">
        <v>10</v>
      </c>
      <c r="P3313" s="87" t="s">
        <v>1374</v>
      </c>
      <c r="Q3313" s="125"/>
      <c r="R3313" s="125"/>
      <c r="S3313" s="116"/>
      <c r="AA3313" s="168"/>
      <c r="AB3313" s="168"/>
      <c r="AC3313" s="168"/>
      <c r="AE3313" s="327">
        <v>1</v>
      </c>
      <c r="AG3313" s="168">
        <f t="shared" si="1473"/>
        <v>0</v>
      </c>
      <c r="AQ3313" s="178"/>
      <c r="AR3313" s="66">
        <v>1.202</v>
      </c>
      <c r="AS3313" s="66"/>
      <c r="AU3313" s="276">
        <v>5000</v>
      </c>
      <c r="AV3313" s="276">
        <v>0</v>
      </c>
      <c r="AW3313" s="276">
        <v>6010</v>
      </c>
      <c r="AX3313" s="95"/>
      <c r="AY3313" s="276"/>
      <c r="AZ3313" s="95"/>
      <c r="BA3313" s="178"/>
      <c r="BB3313" s="98" t="s">
        <v>3412</v>
      </c>
      <c r="BC3313" s="178" t="s">
        <v>1126</v>
      </c>
      <c r="BD3313" s="96">
        <v>48.267369000000002</v>
      </c>
      <c r="BF3313" s="96">
        <v>0.64091699999999985</v>
      </c>
      <c r="BH3313" s="96">
        <v>13.973796</v>
      </c>
      <c r="BN3313" s="96">
        <v>7.5736530000000002</v>
      </c>
      <c r="BP3313" s="96">
        <v>0.144432</v>
      </c>
      <c r="BR3313" s="96">
        <v>4.405176</v>
      </c>
      <c r="BX3313" s="96">
        <v>7.6819769999999998</v>
      </c>
      <c r="BZ3313" s="96">
        <v>3.3038819999999998</v>
      </c>
      <c r="CB3313" s="96">
        <v>4.2607439999999999</v>
      </c>
      <c r="DH3313" s="96">
        <f t="shared" si="1471"/>
        <v>90.251946000000004</v>
      </c>
      <c r="DJ3313" s="96">
        <f t="shared" si="1472"/>
        <v>9.7480539999999962</v>
      </c>
      <c r="DL3313" s="77" t="s">
        <v>4793</v>
      </c>
      <c r="DO3313" s="356">
        <v>9.6999999999999993</v>
      </c>
      <c r="DP3313" s="96">
        <v>0.06</v>
      </c>
      <c r="DQ3313" s="348"/>
      <c r="DS3313" s="246"/>
      <c r="DU3313" s="96"/>
      <c r="DW3313" s="178"/>
      <c r="DX3313" s="304">
        <f t="shared" si="1447"/>
        <v>53.480696139227845</v>
      </c>
      <c r="DY3313" s="77">
        <f t="shared" si="1448"/>
        <v>0</v>
      </c>
      <c r="DZ3313" s="304">
        <f t="shared" si="1449"/>
        <v>0.71014202840568086</v>
      </c>
      <c r="EA3313" s="77">
        <f t="shared" si="1450"/>
        <v>0</v>
      </c>
      <c r="EB3313" s="304">
        <f t="shared" si="1451"/>
        <v>15.483096619323863</v>
      </c>
      <c r="EC3313" s="77">
        <f t="shared" si="1452"/>
        <v>0</v>
      </c>
      <c r="ED3313" s="304">
        <f t="shared" si="1453"/>
        <v>8.3916783356671321</v>
      </c>
      <c r="EE3313" s="77">
        <f t="shared" si="1454"/>
        <v>0</v>
      </c>
      <c r="EF3313" s="304">
        <f t="shared" si="1455"/>
        <v>0.16003200640128026</v>
      </c>
      <c r="EG3313" s="77">
        <f t="shared" si="1456"/>
        <v>0</v>
      </c>
      <c r="EH3313" s="304">
        <f t="shared" si="1457"/>
        <v>4.8809761952390476</v>
      </c>
      <c r="EI3313" s="77">
        <f t="shared" si="1458"/>
        <v>0</v>
      </c>
      <c r="EJ3313" s="304">
        <f t="shared" si="1459"/>
        <v>8.5117023404680925</v>
      </c>
      <c r="EK3313" s="77">
        <f t="shared" si="1460"/>
        <v>0</v>
      </c>
      <c r="EL3313" s="304">
        <f t="shared" si="1461"/>
        <v>3.660732146429285</v>
      </c>
      <c r="EM3313" s="77">
        <f t="shared" si="1462"/>
        <v>0</v>
      </c>
      <c r="EN3313" s="304">
        <f t="shared" si="1463"/>
        <v>4.7209441888377679</v>
      </c>
      <c r="EO3313" s="77">
        <f t="shared" si="1464"/>
        <v>0</v>
      </c>
      <c r="EP3313" s="304">
        <f t="shared" si="1465"/>
        <v>0</v>
      </c>
      <c r="EQ3313" s="77" t="e">
        <f t="shared" si="1466"/>
        <v>#DIV/0!</v>
      </c>
      <c r="ER3313" s="77">
        <f t="shared" si="1467"/>
        <v>100</v>
      </c>
      <c r="ES3313" s="77">
        <f t="shared" si="1468"/>
        <v>0</v>
      </c>
    </row>
    <row r="3314" spans="1:149" s="77" customFormat="1" x14ac:dyDescent="0.45">
      <c r="A3314" s="77" t="s">
        <v>4789</v>
      </c>
      <c r="B3314" s="178" t="s">
        <v>1018</v>
      </c>
      <c r="C3314" s="77" t="s">
        <v>4810</v>
      </c>
      <c r="D3314" s="77" t="s">
        <v>4809</v>
      </c>
      <c r="E3314" s="77" t="s">
        <v>637</v>
      </c>
      <c r="F3314" s="77" t="s">
        <v>4781</v>
      </c>
      <c r="G3314" s="77" t="s">
        <v>3380</v>
      </c>
      <c r="H3314" s="77" t="s">
        <v>1372</v>
      </c>
      <c r="I3314" s="77">
        <v>20</v>
      </c>
      <c r="J3314" s="304">
        <v>500</v>
      </c>
      <c r="K3314" s="77">
        <v>5</v>
      </c>
      <c r="L3314" s="304">
        <v>1250</v>
      </c>
      <c r="M3314" s="77">
        <v>10</v>
      </c>
      <c r="P3314" s="87" t="s">
        <v>1374</v>
      </c>
      <c r="Q3314" s="125"/>
      <c r="R3314" s="125"/>
      <c r="S3314" s="116"/>
      <c r="AA3314" s="168"/>
      <c r="AB3314" s="168"/>
      <c r="AC3314" s="168"/>
      <c r="AE3314" s="327">
        <v>0.71</v>
      </c>
      <c r="AG3314" s="168">
        <f t="shared" si="1473"/>
        <v>0.29000000000000004</v>
      </c>
      <c r="AQ3314" s="178" t="s">
        <v>824</v>
      </c>
      <c r="AR3314" s="66">
        <v>1.208</v>
      </c>
      <c r="AS3314" s="66">
        <v>3.4489999999999998</v>
      </c>
      <c r="AU3314" s="276">
        <v>3550</v>
      </c>
      <c r="AV3314" s="276">
        <v>1450.0000000000002</v>
      </c>
      <c r="AW3314" s="276">
        <v>4288.3999999999996</v>
      </c>
      <c r="AX3314" s="95">
        <v>22.800119567794333</v>
      </c>
      <c r="AY3314" s="276">
        <v>5001.05</v>
      </c>
      <c r="AZ3314" s="95">
        <v>53.862956917440023</v>
      </c>
      <c r="BA3314" s="178"/>
      <c r="BB3314" s="98" t="s">
        <v>3412</v>
      </c>
      <c r="BC3314" s="178" t="s">
        <v>1126</v>
      </c>
      <c r="BD3314" s="96">
        <v>49.411626999999996</v>
      </c>
      <c r="BF3314" s="96">
        <v>0.65611099999999989</v>
      </c>
      <c r="BH3314" s="96">
        <v>14.305067999999999</v>
      </c>
      <c r="BN3314" s="96">
        <v>7.7531990000000004</v>
      </c>
      <c r="BP3314" s="96">
        <v>0.14785600000000002</v>
      </c>
      <c r="BR3314" s="96">
        <v>4.5096079999999992</v>
      </c>
      <c r="BX3314" s="96">
        <v>7.8640909999999993</v>
      </c>
      <c r="BZ3314" s="96">
        <v>3.382206</v>
      </c>
      <c r="CB3314" s="96">
        <v>4.3617519999999992</v>
      </c>
      <c r="DH3314" s="96">
        <f t="shared" si="1471"/>
        <v>92.391517999999991</v>
      </c>
      <c r="DJ3314" s="96">
        <f t="shared" si="1472"/>
        <v>7.6084820000000093</v>
      </c>
      <c r="DL3314" s="77" t="s">
        <v>4793</v>
      </c>
      <c r="DO3314" s="356">
        <v>7.25</v>
      </c>
      <c r="DP3314" s="96">
        <v>0.05</v>
      </c>
      <c r="DQ3314" s="348">
        <v>0.31</v>
      </c>
      <c r="DR3314" s="77">
        <v>0.01</v>
      </c>
      <c r="DS3314" s="246"/>
      <c r="DU3314" s="96"/>
      <c r="DW3314" s="178"/>
      <c r="DX3314" s="304">
        <f t="shared" si="1447"/>
        <v>53.480696139227845</v>
      </c>
      <c r="DY3314" s="77">
        <f t="shared" si="1448"/>
        <v>0</v>
      </c>
      <c r="DZ3314" s="304">
        <f t="shared" si="1449"/>
        <v>0.71014202840568108</v>
      </c>
      <c r="EA3314" s="77">
        <f t="shared" si="1450"/>
        <v>0</v>
      </c>
      <c r="EB3314" s="304">
        <f t="shared" si="1451"/>
        <v>15.483096619323867</v>
      </c>
      <c r="EC3314" s="77">
        <f t="shared" si="1452"/>
        <v>0</v>
      </c>
      <c r="ED3314" s="304">
        <f t="shared" si="1453"/>
        <v>8.3916783356671356</v>
      </c>
      <c r="EE3314" s="77">
        <f t="shared" si="1454"/>
        <v>0</v>
      </c>
      <c r="EF3314" s="304">
        <f t="shared" si="1455"/>
        <v>0.16003200640128029</v>
      </c>
      <c r="EG3314" s="77">
        <f t="shared" si="1456"/>
        <v>0</v>
      </c>
      <c r="EH3314" s="304">
        <f t="shared" si="1457"/>
        <v>4.8809761952390476</v>
      </c>
      <c r="EI3314" s="77">
        <f t="shared" si="1458"/>
        <v>0</v>
      </c>
      <c r="EJ3314" s="304">
        <f t="shared" si="1459"/>
        <v>8.5117023404680943</v>
      </c>
      <c r="EK3314" s="77">
        <f t="shared" si="1460"/>
        <v>0</v>
      </c>
      <c r="EL3314" s="304">
        <f t="shared" si="1461"/>
        <v>3.6607321464292859</v>
      </c>
      <c r="EM3314" s="77">
        <f t="shared" si="1462"/>
        <v>0</v>
      </c>
      <c r="EN3314" s="304">
        <f t="shared" si="1463"/>
        <v>4.7209441888377679</v>
      </c>
      <c r="EO3314" s="77">
        <f t="shared" si="1464"/>
        <v>0</v>
      </c>
      <c r="EP3314" s="304">
        <f t="shared" si="1465"/>
        <v>0</v>
      </c>
      <c r="EQ3314" s="77" t="e">
        <f t="shared" si="1466"/>
        <v>#DIV/0!</v>
      </c>
      <c r="ER3314" s="77">
        <f t="shared" si="1467"/>
        <v>100</v>
      </c>
      <c r="ES3314" s="77">
        <f t="shared" si="1468"/>
        <v>0</v>
      </c>
    </row>
    <row r="3315" spans="1:149" s="77" customFormat="1" x14ac:dyDescent="0.45">
      <c r="A3315" s="77" t="s">
        <v>4789</v>
      </c>
      <c r="B3315" s="178" t="s">
        <v>1018</v>
      </c>
      <c r="C3315" s="77" t="s">
        <v>4810</v>
      </c>
      <c r="D3315" s="77" t="s">
        <v>4809</v>
      </c>
      <c r="E3315" s="77" t="s">
        <v>637</v>
      </c>
      <c r="F3315" s="77" t="s">
        <v>4782</v>
      </c>
      <c r="G3315" s="77" t="s">
        <v>3380</v>
      </c>
      <c r="H3315" s="77" t="s">
        <v>1372</v>
      </c>
      <c r="I3315" s="77">
        <v>20</v>
      </c>
      <c r="J3315" s="304">
        <v>500</v>
      </c>
      <c r="K3315" s="77">
        <v>5</v>
      </c>
      <c r="L3315" s="304">
        <v>1250</v>
      </c>
      <c r="M3315" s="77">
        <v>10</v>
      </c>
      <c r="P3315" s="87" t="s">
        <v>1374</v>
      </c>
      <c r="Q3315" s="125"/>
      <c r="R3315" s="125"/>
      <c r="S3315" s="116"/>
      <c r="AA3315" s="168"/>
      <c r="AB3315" s="168"/>
      <c r="AC3315" s="168"/>
      <c r="AE3315" s="327">
        <v>0.24</v>
      </c>
      <c r="AG3315" s="168">
        <f t="shared" si="1473"/>
        <v>0.76</v>
      </c>
      <c r="AQ3315" s="178" t="s">
        <v>824</v>
      </c>
      <c r="AR3315" s="66">
        <v>1.278</v>
      </c>
      <c r="AS3315" s="66">
        <v>3.29</v>
      </c>
      <c r="AU3315" s="276">
        <v>1200</v>
      </c>
      <c r="AV3315" s="276">
        <v>3800</v>
      </c>
      <c r="AW3315" s="276">
        <v>1533.6000000000001</v>
      </c>
      <c r="AX3315" s="95">
        <v>8.5510170103953289</v>
      </c>
      <c r="AY3315" s="276">
        <v>12502</v>
      </c>
      <c r="AZ3315" s="95">
        <v>134.65066083759112</v>
      </c>
      <c r="BA3315" s="178"/>
      <c r="BB3315" s="98" t="s">
        <v>3412</v>
      </c>
      <c r="BC3315" s="178" t="s">
        <v>1126</v>
      </c>
      <c r="BD3315" s="96">
        <v>50.117430999999996</v>
      </c>
      <c r="BF3315" s="96">
        <v>0.66548299999999994</v>
      </c>
      <c r="BH3315" s="96">
        <v>14.509404000000002</v>
      </c>
      <c r="BN3315" s="96">
        <v>7.8639470000000005</v>
      </c>
      <c r="BP3315" s="96">
        <v>0.14996799999999999</v>
      </c>
      <c r="BR3315" s="96">
        <v>4.5740239999999996</v>
      </c>
      <c r="BX3315" s="96">
        <v>7.9764229999999996</v>
      </c>
      <c r="BZ3315" s="96">
        <v>3.4305180000000002</v>
      </c>
      <c r="CB3315" s="96">
        <v>4.4240560000000002</v>
      </c>
      <c r="DH3315" s="96">
        <f t="shared" si="1471"/>
        <v>93.711253999999997</v>
      </c>
      <c r="DJ3315" s="96">
        <f t="shared" si="1472"/>
        <v>6.2887460000000033</v>
      </c>
      <c r="DL3315" s="77" t="s">
        <v>4793</v>
      </c>
      <c r="DO3315" s="356">
        <v>5.82</v>
      </c>
      <c r="DP3315" s="96">
        <v>0.04</v>
      </c>
      <c r="DQ3315" s="348">
        <v>0.42</v>
      </c>
      <c r="DR3315" s="77">
        <v>0.02</v>
      </c>
      <c r="DS3315" s="246"/>
      <c r="DU3315" s="96"/>
      <c r="DW3315" s="178"/>
      <c r="DX3315" s="304">
        <f t="shared" si="1447"/>
        <v>53.480696139227845</v>
      </c>
      <c r="DY3315" s="77">
        <f t="shared" si="1448"/>
        <v>0</v>
      </c>
      <c r="DZ3315" s="304">
        <f t="shared" si="1449"/>
        <v>0.71014202840568108</v>
      </c>
      <c r="EA3315" s="77">
        <f t="shared" si="1450"/>
        <v>0</v>
      </c>
      <c r="EB3315" s="304">
        <f t="shared" si="1451"/>
        <v>15.483096619323867</v>
      </c>
      <c r="EC3315" s="77">
        <f t="shared" si="1452"/>
        <v>0</v>
      </c>
      <c r="ED3315" s="304">
        <f t="shared" si="1453"/>
        <v>8.3916783356671338</v>
      </c>
      <c r="EE3315" s="77">
        <f t="shared" si="1454"/>
        <v>0</v>
      </c>
      <c r="EF3315" s="304">
        <f t="shared" si="1455"/>
        <v>0.16003200640128026</v>
      </c>
      <c r="EG3315" s="77">
        <f t="shared" si="1456"/>
        <v>0</v>
      </c>
      <c r="EH3315" s="304">
        <f t="shared" si="1457"/>
        <v>4.8809761952390476</v>
      </c>
      <c r="EI3315" s="77">
        <f t="shared" si="1458"/>
        <v>0</v>
      </c>
      <c r="EJ3315" s="304">
        <f t="shared" si="1459"/>
        <v>8.5117023404680943</v>
      </c>
      <c r="EK3315" s="77">
        <f t="shared" si="1460"/>
        <v>0</v>
      </c>
      <c r="EL3315" s="304">
        <f t="shared" si="1461"/>
        <v>3.6607321464292859</v>
      </c>
      <c r="EM3315" s="77">
        <f t="shared" si="1462"/>
        <v>0</v>
      </c>
      <c r="EN3315" s="304">
        <f t="shared" si="1463"/>
        <v>4.7209441888377679</v>
      </c>
      <c r="EO3315" s="77">
        <f t="shared" si="1464"/>
        <v>0</v>
      </c>
      <c r="EP3315" s="304">
        <f t="shared" si="1465"/>
        <v>0</v>
      </c>
      <c r="EQ3315" s="77" t="e">
        <f t="shared" si="1466"/>
        <v>#DIV/0!</v>
      </c>
      <c r="ER3315" s="77">
        <f t="shared" si="1467"/>
        <v>100</v>
      </c>
      <c r="ES3315" s="77">
        <f t="shared" si="1468"/>
        <v>0</v>
      </c>
    </row>
    <row r="3316" spans="1:149" s="77" customFormat="1" x14ac:dyDescent="0.45">
      <c r="A3316" s="77" t="s">
        <v>4789</v>
      </c>
      <c r="B3316" s="178" t="s">
        <v>1018</v>
      </c>
      <c r="C3316" s="77" t="s">
        <v>4810</v>
      </c>
      <c r="D3316" s="77" t="s">
        <v>4809</v>
      </c>
      <c r="E3316" s="77" t="s">
        <v>637</v>
      </c>
      <c r="F3316" s="77" t="s">
        <v>4783</v>
      </c>
      <c r="G3316" s="77" t="s">
        <v>3380</v>
      </c>
      <c r="H3316" s="77" t="s">
        <v>1372</v>
      </c>
      <c r="I3316" s="77">
        <v>20</v>
      </c>
      <c r="J3316" s="304">
        <v>500</v>
      </c>
      <c r="K3316" s="77">
        <v>5</v>
      </c>
      <c r="L3316" s="304">
        <v>1250</v>
      </c>
      <c r="M3316" s="77">
        <v>10</v>
      </c>
      <c r="P3316" s="87" t="s">
        <v>1374</v>
      </c>
      <c r="Q3316" s="125"/>
      <c r="R3316" s="125"/>
      <c r="S3316" s="116"/>
      <c r="AA3316" s="168"/>
      <c r="AB3316" s="168"/>
      <c r="AC3316" s="168"/>
      <c r="AE3316" s="327">
        <v>0.13</v>
      </c>
      <c r="AG3316" s="168">
        <f t="shared" si="1473"/>
        <v>0.87</v>
      </c>
      <c r="AQ3316" s="178" t="s">
        <v>824</v>
      </c>
      <c r="AR3316" s="66">
        <v>1.3080000000000001</v>
      </c>
      <c r="AS3316" s="66">
        <v>3.2719999999999998</v>
      </c>
      <c r="AU3316" s="276">
        <v>650</v>
      </c>
      <c r="AV3316" s="276">
        <v>4350</v>
      </c>
      <c r="AW3316" s="276">
        <v>850.2</v>
      </c>
      <c r="AX3316" s="95">
        <v>4.8079878245086718</v>
      </c>
      <c r="AY3316" s="276">
        <v>14233.199999999999</v>
      </c>
      <c r="AZ3316" s="95">
        <v>153.29625546581363</v>
      </c>
      <c r="BA3316" s="178"/>
      <c r="BB3316" s="98" t="s">
        <v>3412</v>
      </c>
      <c r="BC3316" s="178" t="s">
        <v>1126</v>
      </c>
      <c r="BD3316" s="96">
        <v>51.593202999999995</v>
      </c>
      <c r="BF3316" s="96">
        <v>0.68507899999999988</v>
      </c>
      <c r="BH3316" s="96">
        <v>14.936651999999999</v>
      </c>
      <c r="BN3316" s="96">
        <v>8.0955110000000001</v>
      </c>
      <c r="BP3316" s="96">
        <v>0.15438399999999999</v>
      </c>
      <c r="BR3316" s="96">
        <v>4.7087120000000002</v>
      </c>
      <c r="BX3316" s="96">
        <v>8.2112989999999986</v>
      </c>
      <c r="BZ3316" s="96">
        <v>3.5315339999999997</v>
      </c>
      <c r="CB3316" s="96">
        <v>4.554327999999999</v>
      </c>
      <c r="DH3316" s="96">
        <f t="shared" si="1471"/>
        <v>96.470701999999989</v>
      </c>
      <c r="DJ3316" s="96">
        <f t="shared" si="1472"/>
        <v>3.5292980000000114</v>
      </c>
      <c r="DL3316" s="77" t="s">
        <v>4793</v>
      </c>
      <c r="DO3316" s="356">
        <v>3.03</v>
      </c>
      <c r="DP3316" s="96">
        <v>0.05</v>
      </c>
      <c r="DQ3316" s="348">
        <v>0.45</v>
      </c>
      <c r="DR3316" s="77">
        <v>0.02</v>
      </c>
      <c r="DS3316" s="246"/>
      <c r="DU3316" s="96"/>
      <c r="DW3316" s="178"/>
      <c r="DX3316" s="304">
        <f t="shared" si="1447"/>
        <v>53.480696139227845</v>
      </c>
      <c r="DY3316" s="77">
        <f t="shared" si="1448"/>
        <v>0</v>
      </c>
      <c r="DZ3316" s="304">
        <f t="shared" si="1449"/>
        <v>0.71014202840568108</v>
      </c>
      <c r="EA3316" s="77">
        <f t="shared" si="1450"/>
        <v>0</v>
      </c>
      <c r="EB3316" s="304">
        <f t="shared" si="1451"/>
        <v>15.483096619323867</v>
      </c>
      <c r="EC3316" s="77">
        <f t="shared" si="1452"/>
        <v>0</v>
      </c>
      <c r="ED3316" s="304">
        <f t="shared" si="1453"/>
        <v>8.3916783356671338</v>
      </c>
      <c r="EE3316" s="77">
        <f t="shared" si="1454"/>
        <v>0</v>
      </c>
      <c r="EF3316" s="304">
        <f t="shared" si="1455"/>
        <v>0.16003200640128029</v>
      </c>
      <c r="EG3316" s="77">
        <f t="shared" si="1456"/>
        <v>0</v>
      </c>
      <c r="EH3316" s="304">
        <f t="shared" si="1457"/>
        <v>4.8809761952390485</v>
      </c>
      <c r="EI3316" s="77">
        <f t="shared" si="1458"/>
        <v>0</v>
      </c>
      <c r="EJ3316" s="304">
        <f t="shared" si="1459"/>
        <v>8.5117023404680925</v>
      </c>
      <c r="EK3316" s="77">
        <f t="shared" si="1460"/>
        <v>0</v>
      </c>
      <c r="EL3316" s="304">
        <f t="shared" si="1461"/>
        <v>3.6607321464292859</v>
      </c>
      <c r="EM3316" s="77">
        <f t="shared" si="1462"/>
        <v>0</v>
      </c>
      <c r="EN3316" s="304">
        <f t="shared" si="1463"/>
        <v>4.720944188837767</v>
      </c>
      <c r="EO3316" s="77">
        <f t="shared" si="1464"/>
        <v>0</v>
      </c>
      <c r="EP3316" s="304">
        <f t="shared" si="1465"/>
        <v>0</v>
      </c>
      <c r="EQ3316" s="77" t="e">
        <f t="shared" si="1466"/>
        <v>#DIV/0!</v>
      </c>
      <c r="ER3316" s="77">
        <f t="shared" si="1467"/>
        <v>100</v>
      </c>
      <c r="ES3316" s="77">
        <f t="shared" si="1468"/>
        <v>0</v>
      </c>
    </row>
    <row r="3317" spans="1:149" s="77" customFormat="1" x14ac:dyDescent="0.45">
      <c r="A3317" s="77" t="s">
        <v>4789</v>
      </c>
      <c r="B3317" s="178" t="s">
        <v>1018</v>
      </c>
      <c r="C3317" s="77" t="s">
        <v>4810</v>
      </c>
      <c r="D3317" s="77" t="s">
        <v>4808</v>
      </c>
      <c r="E3317" s="77" t="s">
        <v>637</v>
      </c>
      <c r="F3317" s="77" t="s">
        <v>4784</v>
      </c>
      <c r="G3317" s="77" t="s">
        <v>3380</v>
      </c>
      <c r="H3317" s="77" t="s">
        <v>1372</v>
      </c>
      <c r="I3317" s="77">
        <v>20</v>
      </c>
      <c r="J3317" s="304">
        <v>500</v>
      </c>
      <c r="K3317" s="77">
        <v>5</v>
      </c>
      <c r="L3317" s="304">
        <v>1250</v>
      </c>
      <c r="M3317" s="77">
        <v>10</v>
      </c>
      <c r="P3317" s="87" t="s">
        <v>1374</v>
      </c>
      <c r="Q3317" s="125"/>
      <c r="R3317" s="125"/>
      <c r="S3317" s="116"/>
      <c r="AA3317" s="168"/>
      <c r="AB3317" s="168"/>
      <c r="AC3317" s="168"/>
      <c r="AE3317" s="327">
        <v>1</v>
      </c>
      <c r="AG3317" s="168">
        <f t="shared" si="1473"/>
        <v>0</v>
      </c>
      <c r="AQ3317" s="178"/>
      <c r="AR3317" s="66">
        <v>1.202</v>
      </c>
      <c r="AS3317" s="66"/>
      <c r="AU3317" s="276">
        <v>5000</v>
      </c>
      <c r="AV3317" s="276">
        <v>0</v>
      </c>
      <c r="AW3317" s="276">
        <v>6010</v>
      </c>
      <c r="AX3317" s="95"/>
      <c r="AY3317" s="276"/>
      <c r="AZ3317" s="95"/>
      <c r="BA3317" s="178"/>
      <c r="BB3317" s="98" t="s">
        <v>3412</v>
      </c>
      <c r="BC3317" s="178" t="s">
        <v>1126</v>
      </c>
      <c r="BD3317" s="96">
        <v>51.854784000000002</v>
      </c>
      <c r="BF3317" s="96">
        <v>0.46259200000000006</v>
      </c>
      <c r="BH3317" s="96">
        <v>14.678400000000002</v>
      </c>
      <c r="BN3317" s="96">
        <v>6.1560319999999997</v>
      </c>
      <c r="BP3317" s="96">
        <v>9.7855999999999999E-2</v>
      </c>
      <c r="BR3317" s="96">
        <v>1.9838080000000002</v>
      </c>
      <c r="BX3317" s="96">
        <v>4.5725440000000006</v>
      </c>
      <c r="BZ3317" s="96">
        <v>3.6295680000000003</v>
      </c>
      <c r="CB3317" s="96">
        <v>4.7682560000000009</v>
      </c>
      <c r="DH3317" s="96">
        <f t="shared" si="1471"/>
        <v>88.203840000000014</v>
      </c>
      <c r="DJ3317" s="96">
        <f t="shared" si="1472"/>
        <v>11.796159999999986</v>
      </c>
      <c r="DL3317" s="77" t="s">
        <v>4793</v>
      </c>
      <c r="DO3317" s="356">
        <v>10.19</v>
      </c>
      <c r="DP3317" s="96">
        <v>0.13</v>
      </c>
      <c r="DQ3317" s="348"/>
      <c r="DS3317" s="246"/>
      <c r="DU3317" s="96"/>
      <c r="DW3317" s="178"/>
      <c r="DX3317" s="304">
        <f t="shared" si="1447"/>
        <v>58.789712556732219</v>
      </c>
      <c r="DY3317" s="77">
        <f t="shared" si="1448"/>
        <v>0</v>
      </c>
      <c r="DZ3317" s="304">
        <f t="shared" si="1449"/>
        <v>0.52445789208270299</v>
      </c>
      <c r="EA3317" s="77">
        <f t="shared" si="1450"/>
        <v>0</v>
      </c>
      <c r="EB3317" s="304">
        <f t="shared" si="1451"/>
        <v>16.64145234493192</v>
      </c>
      <c r="EC3317" s="77">
        <f t="shared" si="1452"/>
        <v>0</v>
      </c>
      <c r="ED3317" s="304">
        <f t="shared" si="1453"/>
        <v>6.9793242561775077</v>
      </c>
      <c r="EE3317" s="77">
        <f t="shared" si="1454"/>
        <v>0</v>
      </c>
      <c r="EF3317" s="304">
        <f t="shared" si="1455"/>
        <v>0.11094301563287945</v>
      </c>
      <c r="EG3317" s="77">
        <f t="shared" si="1456"/>
        <v>0</v>
      </c>
      <c r="EH3317" s="304">
        <f t="shared" si="1457"/>
        <v>2.2491174987392837</v>
      </c>
      <c r="EI3317" s="77">
        <f t="shared" si="1458"/>
        <v>0</v>
      </c>
      <c r="EJ3317" s="304">
        <f t="shared" si="1459"/>
        <v>5.184064548663641</v>
      </c>
      <c r="EK3317" s="77">
        <f t="shared" si="1460"/>
        <v>0</v>
      </c>
      <c r="EL3317" s="304">
        <f t="shared" si="1461"/>
        <v>4.114977307110439</v>
      </c>
      <c r="EM3317" s="77">
        <f t="shared" si="1462"/>
        <v>0</v>
      </c>
      <c r="EN3317" s="304">
        <f t="shared" si="1463"/>
        <v>5.4059505799294003</v>
      </c>
      <c r="EO3317" s="77">
        <f t="shared" si="1464"/>
        <v>0</v>
      </c>
      <c r="EP3317" s="304">
        <f t="shared" si="1465"/>
        <v>0</v>
      </c>
      <c r="EQ3317" s="77" t="e">
        <f t="shared" si="1466"/>
        <v>#DIV/0!</v>
      </c>
      <c r="ER3317" s="77">
        <f t="shared" si="1467"/>
        <v>100</v>
      </c>
      <c r="ES3317" s="77">
        <f t="shared" si="1468"/>
        <v>0</v>
      </c>
    </row>
    <row r="3318" spans="1:149" s="77" customFormat="1" x14ac:dyDescent="0.45">
      <c r="A3318" s="77" t="s">
        <v>4789</v>
      </c>
      <c r="B3318" s="178" t="s">
        <v>1018</v>
      </c>
      <c r="C3318" s="77" t="s">
        <v>4810</v>
      </c>
      <c r="D3318" s="77" t="s">
        <v>4808</v>
      </c>
      <c r="E3318" s="77" t="s">
        <v>637</v>
      </c>
      <c r="F3318" s="77" t="s">
        <v>4785</v>
      </c>
      <c r="G3318" s="77" t="s">
        <v>3380</v>
      </c>
      <c r="H3318" s="77" t="s">
        <v>1372</v>
      </c>
      <c r="I3318" s="77">
        <v>20</v>
      </c>
      <c r="J3318" s="304">
        <v>500</v>
      </c>
      <c r="K3318" s="77">
        <v>5</v>
      </c>
      <c r="L3318" s="304">
        <v>1250</v>
      </c>
      <c r="M3318" s="77">
        <v>10</v>
      </c>
      <c r="P3318" s="87" t="s">
        <v>1374</v>
      </c>
      <c r="Q3318" s="125"/>
      <c r="R3318" s="125"/>
      <c r="S3318" s="116"/>
      <c r="AA3318" s="168"/>
      <c r="AB3318" s="168"/>
      <c r="AC3318" s="168"/>
      <c r="AE3318" s="327">
        <v>0.47</v>
      </c>
      <c r="AG3318" s="168">
        <f t="shared" si="1473"/>
        <v>0.53</v>
      </c>
      <c r="AQ3318" s="178" t="s">
        <v>824</v>
      </c>
      <c r="AR3318" s="66">
        <v>1.2310000000000001</v>
      </c>
      <c r="AS3318" s="66">
        <v>3.3559999999999999</v>
      </c>
      <c r="AU3318" s="276">
        <v>2350</v>
      </c>
      <c r="AV3318" s="276">
        <v>2650</v>
      </c>
      <c r="AW3318" s="276">
        <v>2892.8500000000004</v>
      </c>
      <c r="AX3318" s="95">
        <v>15.700113861440066</v>
      </c>
      <c r="AY3318" s="276">
        <v>8893.4</v>
      </c>
      <c r="AZ3318" s="95">
        <v>95.784849391539993</v>
      </c>
      <c r="BA3318" s="178"/>
      <c r="BB3318" s="98" t="s">
        <v>3412</v>
      </c>
      <c r="BC3318" s="178" t="s">
        <v>1126</v>
      </c>
      <c r="BD3318" s="96">
        <v>53.026413000000012</v>
      </c>
      <c r="BF3318" s="96">
        <v>0.47304400000000008</v>
      </c>
      <c r="BH3318" s="96">
        <v>15.010050000000001</v>
      </c>
      <c r="BN3318" s="96">
        <v>6.2951240000000004</v>
      </c>
      <c r="BP3318" s="96">
        <v>0.10006700000000002</v>
      </c>
      <c r="BR3318" s="96">
        <v>2.0286310000000003</v>
      </c>
      <c r="BX3318" s="96">
        <v>4.6758580000000007</v>
      </c>
      <c r="BZ3318" s="96">
        <v>3.7115760000000004</v>
      </c>
      <c r="CB3318" s="96">
        <v>4.875992000000001</v>
      </c>
      <c r="DH3318" s="96">
        <f t="shared" si="1471"/>
        <v>90.19675500000001</v>
      </c>
      <c r="DJ3318" s="96">
        <f t="shared" si="1472"/>
        <v>9.8032449999999898</v>
      </c>
      <c r="DL3318" s="77" t="s">
        <v>4793</v>
      </c>
      <c r="DO3318" s="356">
        <v>8.0399999999999991</v>
      </c>
      <c r="DP3318" s="96">
        <v>0.1</v>
      </c>
      <c r="DQ3318" s="348">
        <v>0.14000000000000001</v>
      </c>
      <c r="DR3318" s="77">
        <v>0</v>
      </c>
      <c r="DS3318" s="246"/>
      <c r="DU3318" s="96"/>
      <c r="DW3318" s="178"/>
      <c r="DX3318" s="304">
        <f t="shared" si="1447"/>
        <v>58.789712556732233</v>
      </c>
      <c r="DY3318" s="77">
        <f t="shared" si="1448"/>
        <v>0</v>
      </c>
      <c r="DZ3318" s="304">
        <f t="shared" si="1449"/>
        <v>0.52445789208270299</v>
      </c>
      <c r="EA3318" s="77">
        <f t="shared" si="1450"/>
        <v>0</v>
      </c>
      <c r="EB3318" s="304">
        <f t="shared" si="1451"/>
        <v>16.64145234493192</v>
      </c>
      <c r="EC3318" s="77">
        <f t="shared" si="1452"/>
        <v>0</v>
      </c>
      <c r="ED3318" s="304">
        <f t="shared" si="1453"/>
        <v>6.9793242561775086</v>
      </c>
      <c r="EE3318" s="77">
        <f t="shared" si="1454"/>
        <v>0</v>
      </c>
      <c r="EF3318" s="304">
        <f t="shared" si="1455"/>
        <v>0.11094301563287948</v>
      </c>
      <c r="EG3318" s="77">
        <f t="shared" si="1456"/>
        <v>0</v>
      </c>
      <c r="EH3318" s="304">
        <f t="shared" si="1457"/>
        <v>2.2491174987392841</v>
      </c>
      <c r="EI3318" s="77">
        <f t="shared" si="1458"/>
        <v>0</v>
      </c>
      <c r="EJ3318" s="304">
        <f t="shared" si="1459"/>
        <v>5.184064548663641</v>
      </c>
      <c r="EK3318" s="77">
        <f t="shared" si="1460"/>
        <v>0</v>
      </c>
      <c r="EL3318" s="304">
        <f t="shared" si="1461"/>
        <v>4.114977307110439</v>
      </c>
      <c r="EM3318" s="77">
        <f t="shared" si="1462"/>
        <v>0</v>
      </c>
      <c r="EN3318" s="304">
        <f t="shared" si="1463"/>
        <v>5.4059505799294003</v>
      </c>
      <c r="EO3318" s="77">
        <f t="shared" si="1464"/>
        <v>0</v>
      </c>
      <c r="EP3318" s="304">
        <f t="shared" si="1465"/>
        <v>0</v>
      </c>
      <c r="EQ3318" s="77" t="e">
        <f t="shared" si="1466"/>
        <v>#DIV/0!</v>
      </c>
      <c r="ER3318" s="77">
        <f t="shared" si="1467"/>
        <v>100</v>
      </c>
      <c r="ES3318" s="77">
        <f t="shared" si="1468"/>
        <v>0</v>
      </c>
    </row>
    <row r="3319" spans="1:149" s="77" customFormat="1" x14ac:dyDescent="0.45">
      <c r="A3319" s="77" t="s">
        <v>4789</v>
      </c>
      <c r="B3319" s="178" t="s">
        <v>1018</v>
      </c>
      <c r="C3319" s="77" t="s">
        <v>4810</v>
      </c>
      <c r="D3319" s="77" t="s">
        <v>4808</v>
      </c>
      <c r="E3319" s="77" t="s">
        <v>637</v>
      </c>
      <c r="F3319" s="77" t="s">
        <v>4786</v>
      </c>
      <c r="G3319" s="77" t="s">
        <v>3380</v>
      </c>
      <c r="H3319" s="77" t="s">
        <v>1372</v>
      </c>
      <c r="I3319" s="77">
        <v>20</v>
      </c>
      <c r="J3319" s="304">
        <v>500</v>
      </c>
      <c r="K3319" s="77">
        <v>5</v>
      </c>
      <c r="L3319" s="304">
        <v>1250</v>
      </c>
      <c r="M3319" s="77">
        <v>10</v>
      </c>
      <c r="P3319" s="87" t="s">
        <v>1374</v>
      </c>
      <c r="Q3319" s="125"/>
      <c r="R3319" s="125"/>
      <c r="S3319" s="116"/>
      <c r="AA3319" s="168"/>
      <c r="AB3319" s="168"/>
      <c r="AC3319" s="168"/>
      <c r="AE3319" s="327">
        <v>0.21</v>
      </c>
      <c r="AG3319" s="168">
        <f t="shared" si="1473"/>
        <v>0.79</v>
      </c>
      <c r="AQ3319" s="178" t="s">
        <v>824</v>
      </c>
      <c r="AR3319" s="66">
        <v>1.2849999999999999</v>
      </c>
      <c r="AS3319" s="66">
        <v>3.2839999999999998</v>
      </c>
      <c r="AU3319" s="276">
        <v>1050</v>
      </c>
      <c r="AV3319" s="276">
        <v>3950</v>
      </c>
      <c r="AW3319" s="276">
        <v>1349.25</v>
      </c>
      <c r="AX3319" s="95">
        <v>7.5498794303674552</v>
      </c>
      <c r="AY3319" s="276">
        <v>12971.8</v>
      </c>
      <c r="AZ3319" s="95">
        <v>139.7105616903747</v>
      </c>
      <c r="BA3319" s="178"/>
      <c r="BB3319" s="98" t="s">
        <v>3412</v>
      </c>
      <c r="BC3319" s="178" t="s">
        <v>1126</v>
      </c>
      <c r="BD3319" s="96">
        <v>54.128094000000004</v>
      </c>
      <c r="BF3319" s="96">
        <v>0.48287199999999997</v>
      </c>
      <c r="BH3319" s="96">
        <v>15.321900000000001</v>
      </c>
      <c r="BN3319" s="96">
        <v>6.4259119999999994</v>
      </c>
      <c r="BP3319" s="96">
        <v>0.10214600000000001</v>
      </c>
      <c r="BR3319" s="96">
        <v>2.0707779999999998</v>
      </c>
      <c r="BX3319" s="96">
        <v>4.7730039999999994</v>
      </c>
      <c r="BZ3319" s="96">
        <v>3.7886880000000001</v>
      </c>
      <c r="CB3319" s="96">
        <v>4.9772959999999999</v>
      </c>
      <c r="DH3319" s="96">
        <f t="shared" si="1471"/>
        <v>92.070689999999999</v>
      </c>
      <c r="DJ3319" s="96">
        <f t="shared" si="1472"/>
        <v>7.929310000000001</v>
      </c>
      <c r="DL3319" s="77" t="s">
        <v>4793</v>
      </c>
      <c r="DO3319" s="356">
        <v>6.04</v>
      </c>
      <c r="DP3319" s="96">
        <v>0.06</v>
      </c>
      <c r="DQ3319" s="348">
        <v>0.25</v>
      </c>
      <c r="DR3319" s="77">
        <v>0.01</v>
      </c>
      <c r="DS3319" s="246"/>
      <c r="DU3319" s="96"/>
      <c r="DW3319" s="178"/>
      <c r="DX3319" s="304">
        <f t="shared" si="1447"/>
        <v>58.789712556732233</v>
      </c>
      <c r="DY3319" s="77">
        <f t="shared" si="1448"/>
        <v>0</v>
      </c>
      <c r="DZ3319" s="304">
        <f t="shared" si="1449"/>
        <v>0.52445789208270299</v>
      </c>
      <c r="EA3319" s="77">
        <f t="shared" si="1450"/>
        <v>0</v>
      </c>
      <c r="EB3319" s="304">
        <f t="shared" si="1451"/>
        <v>16.641452344931924</v>
      </c>
      <c r="EC3319" s="77">
        <f t="shared" si="1452"/>
        <v>0</v>
      </c>
      <c r="ED3319" s="304">
        <f t="shared" si="1453"/>
        <v>6.9793242561775077</v>
      </c>
      <c r="EE3319" s="77">
        <f t="shared" si="1454"/>
        <v>0</v>
      </c>
      <c r="EF3319" s="304">
        <f t="shared" si="1455"/>
        <v>0.11094301563287949</v>
      </c>
      <c r="EG3319" s="77">
        <f t="shared" si="1456"/>
        <v>0</v>
      </c>
      <c r="EH3319" s="304">
        <f t="shared" si="1457"/>
        <v>2.2491174987392837</v>
      </c>
      <c r="EI3319" s="77">
        <f t="shared" si="1458"/>
        <v>0</v>
      </c>
      <c r="EJ3319" s="304">
        <f t="shared" si="1459"/>
        <v>5.1840645486636401</v>
      </c>
      <c r="EK3319" s="77">
        <f t="shared" si="1460"/>
        <v>0</v>
      </c>
      <c r="EL3319" s="304">
        <f t="shared" si="1461"/>
        <v>4.114977307110439</v>
      </c>
      <c r="EM3319" s="77">
        <f t="shared" si="1462"/>
        <v>0</v>
      </c>
      <c r="EN3319" s="304">
        <f t="shared" si="1463"/>
        <v>5.4059505799294003</v>
      </c>
      <c r="EO3319" s="77">
        <f t="shared" si="1464"/>
        <v>0</v>
      </c>
      <c r="EP3319" s="304">
        <f t="shared" si="1465"/>
        <v>0</v>
      </c>
      <c r="EQ3319" s="77" t="e">
        <f t="shared" si="1466"/>
        <v>#DIV/0!</v>
      </c>
      <c r="ER3319" s="77">
        <f t="shared" si="1467"/>
        <v>100</v>
      </c>
      <c r="ES3319" s="77">
        <f t="shared" si="1468"/>
        <v>0</v>
      </c>
    </row>
    <row r="3320" spans="1:149" s="77" customFormat="1" x14ac:dyDescent="0.45">
      <c r="A3320" s="77" t="s">
        <v>4789</v>
      </c>
      <c r="B3320" s="178" t="s">
        <v>1018</v>
      </c>
      <c r="C3320" s="77" t="s">
        <v>4810</v>
      </c>
      <c r="D3320" s="77" t="s">
        <v>4808</v>
      </c>
      <c r="E3320" s="77" t="s">
        <v>637</v>
      </c>
      <c r="F3320" s="77" t="s">
        <v>4787</v>
      </c>
      <c r="G3320" s="77" t="s">
        <v>3380</v>
      </c>
      <c r="H3320" s="77" t="s">
        <v>1372</v>
      </c>
      <c r="I3320" s="77">
        <v>20</v>
      </c>
      <c r="J3320" s="304">
        <v>500</v>
      </c>
      <c r="K3320" s="77">
        <v>5</v>
      </c>
      <c r="L3320" s="304">
        <v>1250</v>
      </c>
      <c r="M3320" s="77">
        <v>10</v>
      </c>
      <c r="P3320" s="87" t="s">
        <v>1374</v>
      </c>
      <c r="Q3320" s="125"/>
      <c r="R3320" s="125"/>
      <c r="S3320" s="116"/>
      <c r="AA3320" s="192"/>
      <c r="AB3320" s="168"/>
      <c r="AC3320" s="168"/>
      <c r="AE3320" s="324">
        <v>0.2</v>
      </c>
      <c r="AG3320" s="168">
        <f t="shared" si="1473"/>
        <v>0.8</v>
      </c>
      <c r="AQ3320" s="178" t="s">
        <v>824</v>
      </c>
      <c r="AR3320" s="66">
        <v>1.288</v>
      </c>
      <c r="AS3320" s="66">
        <v>3.282</v>
      </c>
      <c r="AU3320" s="276">
        <v>1000</v>
      </c>
      <c r="AV3320" s="276">
        <v>4000</v>
      </c>
      <c r="AW3320" s="276">
        <v>1288</v>
      </c>
      <c r="AX3320" s="95">
        <v>7.2175364936257624</v>
      </c>
      <c r="AY3320" s="276">
        <v>13128</v>
      </c>
      <c r="AZ3320" s="95">
        <v>141.39288717612354</v>
      </c>
      <c r="BA3320" s="178"/>
      <c r="BB3320" s="98" t="s">
        <v>3412</v>
      </c>
      <c r="BC3320" s="178" t="s">
        <v>1126</v>
      </c>
      <c r="BD3320" s="96">
        <v>55.701923999999998</v>
      </c>
      <c r="BF3320" s="96">
        <v>0.49691200000000002</v>
      </c>
      <c r="BH3320" s="96">
        <v>15.7674</v>
      </c>
      <c r="BN3320" s="96">
        <v>6.6127520000000004</v>
      </c>
      <c r="BP3320" s="96">
        <v>0.105116</v>
      </c>
      <c r="BR3320" s="96">
        <v>2.1309880000000003</v>
      </c>
      <c r="BX3320" s="96">
        <v>4.9117839999999999</v>
      </c>
      <c r="BZ3320" s="96">
        <v>3.8988480000000005</v>
      </c>
      <c r="CB3320" s="96">
        <v>5.1220160000000012</v>
      </c>
      <c r="DH3320" s="96">
        <f t="shared" si="1471"/>
        <v>94.747739999999993</v>
      </c>
      <c r="DJ3320" s="96">
        <f t="shared" si="1472"/>
        <v>5.2522600000000068</v>
      </c>
      <c r="DL3320" s="77" t="s">
        <v>4793</v>
      </c>
      <c r="DO3320" s="356">
        <v>3.31</v>
      </c>
      <c r="DP3320" s="96">
        <v>0.05</v>
      </c>
      <c r="DQ3320" s="348">
        <v>0.28000000000000003</v>
      </c>
      <c r="DR3320" s="77">
        <v>0.01</v>
      </c>
      <c r="DS3320" s="246"/>
      <c r="DU3320" s="96"/>
      <c r="DW3320" s="178"/>
      <c r="DX3320" s="304">
        <f t="shared" si="1447"/>
        <v>58.789712556732219</v>
      </c>
      <c r="DY3320" s="77">
        <f t="shared" si="1448"/>
        <v>0</v>
      </c>
      <c r="DZ3320" s="304">
        <f t="shared" si="1449"/>
        <v>0.5244578920827031</v>
      </c>
      <c r="EA3320" s="77">
        <f t="shared" si="1450"/>
        <v>0</v>
      </c>
      <c r="EB3320" s="304">
        <f t="shared" si="1451"/>
        <v>16.641452344931924</v>
      </c>
      <c r="EC3320" s="77">
        <f t="shared" si="1452"/>
        <v>0</v>
      </c>
      <c r="ED3320" s="304">
        <f t="shared" si="1453"/>
        <v>6.9793242561775104</v>
      </c>
      <c r="EE3320" s="77">
        <f t="shared" si="1454"/>
        <v>0</v>
      </c>
      <c r="EF3320" s="304">
        <f t="shared" si="1455"/>
        <v>0.11094301563287948</v>
      </c>
      <c r="EG3320" s="77">
        <f t="shared" si="1456"/>
        <v>0</v>
      </c>
      <c r="EH3320" s="304">
        <f t="shared" si="1457"/>
        <v>2.2491174987392846</v>
      </c>
      <c r="EI3320" s="77">
        <f t="shared" si="1458"/>
        <v>0</v>
      </c>
      <c r="EJ3320" s="304">
        <f t="shared" si="1459"/>
        <v>5.184064548663641</v>
      </c>
      <c r="EK3320" s="77">
        <f t="shared" si="1460"/>
        <v>0</v>
      </c>
      <c r="EL3320" s="304">
        <f t="shared" si="1461"/>
        <v>4.114977307110439</v>
      </c>
      <c r="EM3320" s="77">
        <f t="shared" si="1462"/>
        <v>0</v>
      </c>
      <c r="EN3320" s="304">
        <f t="shared" si="1463"/>
        <v>5.4059505799294012</v>
      </c>
      <c r="EO3320" s="77">
        <f t="shared" si="1464"/>
        <v>0</v>
      </c>
      <c r="EP3320" s="304">
        <f t="shared" si="1465"/>
        <v>0</v>
      </c>
      <c r="EQ3320" s="77" t="e">
        <f t="shared" si="1466"/>
        <v>#DIV/0!</v>
      </c>
      <c r="ER3320" s="77">
        <f t="shared" si="1467"/>
        <v>100</v>
      </c>
      <c r="ES3320" s="77">
        <f t="shared" si="1468"/>
        <v>0</v>
      </c>
    </row>
    <row r="3321" spans="1:149" s="91" customFormat="1" ht="14.65" thickBot="1" x14ac:dyDescent="0.5">
      <c r="A3321" s="91" t="s">
        <v>4789</v>
      </c>
      <c r="B3321" s="206" t="s">
        <v>1018</v>
      </c>
      <c r="C3321" s="91" t="s">
        <v>4810</v>
      </c>
      <c r="D3321" s="91" t="s">
        <v>4808</v>
      </c>
      <c r="E3321" s="91" t="s">
        <v>637</v>
      </c>
      <c r="F3321" s="91" t="s">
        <v>4788</v>
      </c>
      <c r="G3321" s="91" t="s">
        <v>3380</v>
      </c>
      <c r="H3321" s="91" t="s">
        <v>1372</v>
      </c>
      <c r="I3321" s="91">
        <v>20</v>
      </c>
      <c r="J3321" s="305">
        <v>500</v>
      </c>
      <c r="K3321" s="91">
        <v>5</v>
      </c>
      <c r="L3321" s="305">
        <v>1250</v>
      </c>
      <c r="M3321" s="91">
        <v>10</v>
      </c>
      <c r="P3321" s="90" t="s">
        <v>1374</v>
      </c>
      <c r="Q3321" s="203"/>
      <c r="R3321" s="203"/>
      <c r="S3321" s="205"/>
      <c r="AA3321" s="170"/>
      <c r="AB3321" s="170"/>
      <c r="AC3321" s="170"/>
      <c r="AE3321" s="328">
        <v>0.05</v>
      </c>
      <c r="AG3321" s="170">
        <f t="shared" si="1473"/>
        <v>0.95</v>
      </c>
      <c r="AQ3321" s="206" t="s">
        <v>824</v>
      </c>
      <c r="AR3321" s="69">
        <v>1.335</v>
      </c>
      <c r="AS3321" s="69">
        <v>3.266</v>
      </c>
      <c r="AU3321" s="277">
        <v>250</v>
      </c>
      <c r="AV3321" s="277">
        <v>4750</v>
      </c>
      <c r="AW3321" s="277">
        <v>333.75</v>
      </c>
      <c r="AX3321" s="259">
        <v>1.9087529698402042</v>
      </c>
      <c r="AY3321" s="277">
        <v>15513.5</v>
      </c>
      <c r="AZ3321" s="259">
        <v>167.08550847096225</v>
      </c>
      <c r="BA3321" s="206"/>
      <c r="BB3321" s="141" t="s">
        <v>3412</v>
      </c>
      <c r="BC3321" s="206" t="s">
        <v>1126</v>
      </c>
      <c r="BD3321" s="97">
        <v>56.984304000000002</v>
      </c>
      <c r="BF3321" s="97">
        <v>0.50835200000000003</v>
      </c>
      <c r="BH3321" s="97">
        <v>16.130400000000002</v>
      </c>
      <c r="BN3321" s="97">
        <v>6.7649919999999995</v>
      </c>
      <c r="BP3321" s="97">
        <v>0.10753600000000001</v>
      </c>
      <c r="BR3321" s="97">
        <v>2.1800480000000002</v>
      </c>
      <c r="BX3321" s="97">
        <v>5.024864</v>
      </c>
      <c r="BZ3321" s="97">
        <v>3.9886080000000006</v>
      </c>
      <c r="CB3321" s="97">
        <v>5.2399360000000001</v>
      </c>
      <c r="DH3321" s="97">
        <f t="shared" si="1471"/>
        <v>96.929039999999986</v>
      </c>
      <c r="DJ3321" s="97">
        <f t="shared" si="1472"/>
        <v>3.0709600000000137</v>
      </c>
      <c r="DL3321" s="91" t="s">
        <v>4793</v>
      </c>
      <c r="DO3321" s="357">
        <v>1.1000000000000001</v>
      </c>
      <c r="DP3321" s="97">
        <v>0.06</v>
      </c>
      <c r="DQ3321" s="349">
        <v>0.28999999999999998</v>
      </c>
      <c r="DR3321" s="91">
        <v>0.01</v>
      </c>
      <c r="DS3321" s="251"/>
      <c r="DU3321" s="97"/>
      <c r="DW3321" s="206"/>
      <c r="DX3321" s="305">
        <f t="shared" si="1447"/>
        <v>58.789712556732233</v>
      </c>
      <c r="DY3321" s="91">
        <f t="shared" si="1448"/>
        <v>0</v>
      </c>
      <c r="DZ3321" s="305">
        <f t="shared" si="1449"/>
        <v>0.5244578920827031</v>
      </c>
      <c r="EA3321" s="91">
        <f t="shared" si="1450"/>
        <v>0</v>
      </c>
      <c r="EB3321" s="305">
        <f t="shared" si="1451"/>
        <v>16.641452344931924</v>
      </c>
      <c r="EC3321" s="91">
        <f t="shared" si="1452"/>
        <v>0</v>
      </c>
      <c r="ED3321" s="305">
        <f t="shared" si="1453"/>
        <v>6.9793242561775086</v>
      </c>
      <c r="EE3321" s="91">
        <f t="shared" si="1454"/>
        <v>0</v>
      </c>
      <c r="EF3321" s="305">
        <f t="shared" si="1455"/>
        <v>0.11094301563287949</v>
      </c>
      <c r="EG3321" s="91">
        <f t="shared" si="1456"/>
        <v>0</v>
      </c>
      <c r="EH3321" s="305">
        <f t="shared" si="1457"/>
        <v>2.2491174987392846</v>
      </c>
      <c r="EI3321" s="91">
        <f t="shared" si="1458"/>
        <v>0</v>
      </c>
      <c r="EJ3321" s="305">
        <f t="shared" si="1459"/>
        <v>5.1840645486636419</v>
      </c>
      <c r="EK3321" s="91">
        <f t="shared" si="1460"/>
        <v>0</v>
      </c>
      <c r="EL3321" s="305">
        <f t="shared" si="1461"/>
        <v>4.1149773071104399</v>
      </c>
      <c r="EM3321" s="91">
        <f t="shared" si="1462"/>
        <v>0</v>
      </c>
      <c r="EN3321" s="305">
        <f t="shared" si="1463"/>
        <v>5.4059505799294003</v>
      </c>
      <c r="EO3321" s="91">
        <f t="shared" si="1464"/>
        <v>0</v>
      </c>
      <c r="EP3321" s="305">
        <f t="shared" si="1465"/>
        <v>0</v>
      </c>
      <c r="EQ3321" s="91" t="e">
        <f t="shared" si="1466"/>
        <v>#DIV/0!</v>
      </c>
      <c r="ER3321" s="91">
        <f t="shared" si="1467"/>
        <v>100</v>
      </c>
      <c r="ES3321" s="91">
        <f t="shared" si="1468"/>
        <v>0</v>
      </c>
    </row>
    <row r="3322" spans="1:149" s="77" customFormat="1" x14ac:dyDescent="0.45">
      <c r="A3322" s="77" t="s">
        <v>4794</v>
      </c>
      <c r="B3322" s="178" t="s">
        <v>1040</v>
      </c>
      <c r="C3322" s="77" t="s">
        <v>3648</v>
      </c>
      <c r="D3322" s="77" t="s">
        <v>64</v>
      </c>
      <c r="E3322" s="77" t="s">
        <v>1121</v>
      </c>
      <c r="F3322" s="77" t="s">
        <v>4795</v>
      </c>
      <c r="G3322" s="77" t="s">
        <v>4516</v>
      </c>
      <c r="H3322" s="77" t="s">
        <v>1372</v>
      </c>
      <c r="I3322" s="77">
        <v>48</v>
      </c>
      <c r="J3322" s="304">
        <v>2000</v>
      </c>
      <c r="K3322" s="77">
        <v>100</v>
      </c>
      <c r="L3322" s="304">
        <v>1300</v>
      </c>
      <c r="M3322" s="77">
        <v>15</v>
      </c>
      <c r="N3322" s="77" t="s">
        <v>3445</v>
      </c>
      <c r="O3322" s="77" t="s">
        <v>4811</v>
      </c>
      <c r="P3322" s="87" t="s">
        <v>1374</v>
      </c>
      <c r="Q3322" s="125"/>
      <c r="R3322" s="125"/>
      <c r="S3322" s="116"/>
      <c r="U3322" s="77">
        <v>0.37</v>
      </c>
      <c r="AA3322" s="220">
        <f t="shared" ref="AA3322:AA3334" si="1474">(W3322/18.02)/((U3322/44.01)+(W3322/18.02))</f>
        <v>0</v>
      </c>
      <c r="AB3322" s="220"/>
      <c r="AC3322" s="220">
        <f>1-AA3322</f>
        <v>1</v>
      </c>
      <c r="AE3322" s="327"/>
      <c r="AG3322" s="168"/>
      <c r="AQ3322" s="178" t="s">
        <v>824</v>
      </c>
      <c r="AR3322" s="66">
        <v>4.9050000000000002</v>
      </c>
      <c r="AS3322" s="66">
        <v>94.46</v>
      </c>
      <c r="AU3322" s="276"/>
      <c r="AV3322" s="276">
        <v>20000</v>
      </c>
      <c r="AW3322" s="276">
        <v>0</v>
      </c>
      <c r="AX3322" s="95"/>
      <c r="AY3322" s="276">
        <v>1889199.9999999998</v>
      </c>
      <c r="AZ3322" s="95">
        <v>18986.225023421583</v>
      </c>
      <c r="BA3322" s="178"/>
      <c r="BB3322" s="98" t="s">
        <v>722</v>
      </c>
      <c r="BC3322" s="178" t="s">
        <v>751</v>
      </c>
      <c r="BD3322" s="77">
        <v>70.849999999999994</v>
      </c>
      <c r="BE3322" s="77">
        <v>0.02</v>
      </c>
      <c r="BF3322" s="77">
        <v>0.5</v>
      </c>
      <c r="BG3322" s="77">
        <v>0.02</v>
      </c>
      <c r="BH3322" s="77">
        <v>15.82</v>
      </c>
      <c r="BI3322" s="77">
        <v>0.04</v>
      </c>
      <c r="BN3322" s="77">
        <v>0.08</v>
      </c>
      <c r="BO3322" s="77">
        <v>0.05</v>
      </c>
      <c r="BP3322" s="77">
        <v>0.18</v>
      </c>
      <c r="BQ3322" s="77">
        <v>0.08</v>
      </c>
      <c r="BR3322" s="77">
        <v>0.32</v>
      </c>
      <c r="BS3322" s="77">
        <v>0.04</v>
      </c>
      <c r="BX3322" s="77">
        <v>1.36</v>
      </c>
      <c r="BY3322" s="77">
        <v>0.09</v>
      </c>
      <c r="BZ3322" s="77">
        <v>4.3</v>
      </c>
      <c r="CA3322" s="77">
        <v>0.01</v>
      </c>
      <c r="CB3322" s="77">
        <v>6.65</v>
      </c>
      <c r="CC3322" s="77">
        <v>0.02</v>
      </c>
      <c r="DH3322" s="77">
        <v>98.16</v>
      </c>
      <c r="DJ3322" s="96">
        <f t="shared" si="1472"/>
        <v>1.8400000000000034</v>
      </c>
      <c r="DL3322" s="77" t="s">
        <v>827</v>
      </c>
      <c r="DO3322" s="348">
        <v>0.76</v>
      </c>
      <c r="DP3322" s="77">
        <v>0.01</v>
      </c>
      <c r="DQ3322" s="348">
        <v>0.44</v>
      </c>
      <c r="DR3322" s="77">
        <v>0.02</v>
      </c>
      <c r="DS3322" s="246"/>
      <c r="DU3322" s="96"/>
      <c r="DW3322" s="178"/>
      <c r="DX3322" s="304">
        <f t="shared" si="1447"/>
        <v>72.178076609616951</v>
      </c>
      <c r="DY3322" s="77">
        <f t="shared" si="1448"/>
        <v>2.0374898125509373E-2</v>
      </c>
      <c r="DZ3322" s="304">
        <f t="shared" si="1449"/>
        <v>0.50937245313773427</v>
      </c>
      <c r="EA3322" s="77">
        <f t="shared" si="1450"/>
        <v>2.0374898125509373E-2</v>
      </c>
      <c r="EB3322" s="304">
        <f t="shared" si="1451"/>
        <v>16.116544417277915</v>
      </c>
      <c r="EC3322" s="77">
        <f t="shared" si="1452"/>
        <v>4.0749796251018752E-2</v>
      </c>
      <c r="ED3322" s="304">
        <f t="shared" si="1453"/>
        <v>8.1499592502037491E-2</v>
      </c>
      <c r="EE3322" s="77">
        <f t="shared" si="1454"/>
        <v>5.093724531377343E-2</v>
      </c>
      <c r="EF3322" s="304">
        <f t="shared" si="1455"/>
        <v>0.18337408312958436</v>
      </c>
      <c r="EG3322" s="77">
        <f t="shared" si="1456"/>
        <v>8.1499592502037504E-2</v>
      </c>
      <c r="EH3322" s="304">
        <f t="shared" si="1457"/>
        <v>0.32599837000814996</v>
      </c>
      <c r="EI3322" s="77">
        <f t="shared" si="1458"/>
        <v>4.0749796251018745E-2</v>
      </c>
      <c r="EJ3322" s="304">
        <f t="shared" si="1459"/>
        <v>1.3854930725346375</v>
      </c>
      <c r="EK3322" s="77">
        <f t="shared" si="1460"/>
        <v>9.1687041564792168E-2</v>
      </c>
      <c r="EL3322" s="304">
        <f t="shared" si="1461"/>
        <v>4.3806030969845153</v>
      </c>
      <c r="EM3322" s="77">
        <f t="shared" si="1462"/>
        <v>1.0187449062754686E-2</v>
      </c>
      <c r="EN3322" s="304">
        <f t="shared" si="1463"/>
        <v>6.7746536267318662</v>
      </c>
      <c r="EO3322" s="77">
        <f t="shared" si="1464"/>
        <v>2.0374898125509369E-2</v>
      </c>
      <c r="EP3322" s="304">
        <f t="shared" si="1465"/>
        <v>0</v>
      </c>
      <c r="EQ3322" s="77" t="e">
        <f t="shared" si="1466"/>
        <v>#DIV/0!</v>
      </c>
      <c r="ER3322" s="77">
        <f t="shared" si="1467"/>
        <v>100</v>
      </c>
      <c r="ES3322" s="77">
        <f t="shared" si="1468"/>
        <v>0</v>
      </c>
    </row>
    <row r="3323" spans="1:149" s="77" customFormat="1" x14ac:dyDescent="0.45">
      <c r="A3323" s="77" t="s">
        <v>4794</v>
      </c>
      <c r="B3323" s="178" t="s">
        <v>1040</v>
      </c>
      <c r="C3323" s="77" t="s">
        <v>3648</v>
      </c>
      <c r="D3323" s="77" t="s">
        <v>64</v>
      </c>
      <c r="E3323" s="77" t="s">
        <v>1121</v>
      </c>
      <c r="F3323" s="77" t="s">
        <v>4796</v>
      </c>
      <c r="G3323" s="77" t="s">
        <v>4516</v>
      </c>
      <c r="H3323" s="77" t="s">
        <v>1372</v>
      </c>
      <c r="I3323" s="77">
        <v>48</v>
      </c>
      <c r="J3323" s="304">
        <v>2000</v>
      </c>
      <c r="K3323" s="77">
        <v>100</v>
      </c>
      <c r="L3323" s="304">
        <v>1300</v>
      </c>
      <c r="M3323" s="77">
        <v>15</v>
      </c>
      <c r="N3323" s="77" t="s">
        <v>3445</v>
      </c>
      <c r="O3323" s="77" t="s">
        <v>4811</v>
      </c>
      <c r="P3323" s="87" t="s">
        <v>1374</v>
      </c>
      <c r="Q3323" s="125"/>
      <c r="R3323" s="125"/>
      <c r="S3323" s="116"/>
      <c r="U3323" s="77">
        <v>0.81</v>
      </c>
      <c r="AA3323" s="220">
        <f t="shared" si="1474"/>
        <v>0</v>
      </c>
      <c r="AB3323" s="220"/>
      <c r="AC3323" s="220">
        <f t="shared" ref="AC3323:AC3334" si="1475">1-AA3323</f>
        <v>1</v>
      </c>
      <c r="AE3323" s="327"/>
      <c r="AG3323" s="168"/>
      <c r="AQ3323" s="178" t="s">
        <v>824</v>
      </c>
      <c r="AR3323" s="66">
        <v>4.9050000000000002</v>
      </c>
      <c r="AS3323" s="66">
        <v>94.46</v>
      </c>
      <c r="AU3323" s="276"/>
      <c r="AV3323" s="276">
        <v>20000</v>
      </c>
      <c r="AW3323" s="276">
        <v>0</v>
      </c>
      <c r="AX3323" s="95"/>
      <c r="AY3323" s="276">
        <v>1889199.9999999998</v>
      </c>
      <c r="AZ3323" s="95">
        <v>18986.225023421583</v>
      </c>
      <c r="BA3323" s="178"/>
      <c r="BB3323" s="98" t="s">
        <v>722</v>
      </c>
      <c r="BC3323" s="178" t="s">
        <v>751</v>
      </c>
      <c r="BD3323" s="66">
        <v>70.599999999999994</v>
      </c>
      <c r="BE3323" s="77">
        <v>0.03</v>
      </c>
      <c r="BF3323" s="77">
        <v>0.5</v>
      </c>
      <c r="BG3323" s="77">
        <v>0.02</v>
      </c>
      <c r="BH3323" s="66">
        <v>16</v>
      </c>
      <c r="BI3323" s="77">
        <v>0.01</v>
      </c>
      <c r="BN3323" s="77">
        <v>0.18</v>
      </c>
      <c r="BO3323" s="77">
        <v>0.08</v>
      </c>
      <c r="BP3323" s="77">
        <v>0.22</v>
      </c>
      <c r="BQ3323" s="77">
        <v>0.06</v>
      </c>
      <c r="BR3323" s="77">
        <v>0.49</v>
      </c>
      <c r="BS3323" s="77">
        <v>0.06</v>
      </c>
      <c r="BX3323" s="77">
        <v>1.38</v>
      </c>
      <c r="BY3323" s="77">
        <v>0.01</v>
      </c>
      <c r="BZ3323" s="77">
        <v>4.2</v>
      </c>
      <c r="CA3323" s="77">
        <v>0.01</v>
      </c>
      <c r="CB3323" s="96">
        <v>6.43</v>
      </c>
      <c r="CC3323" s="77">
        <v>0.03</v>
      </c>
      <c r="DH3323" s="77">
        <v>97.69</v>
      </c>
      <c r="DJ3323" s="77">
        <f t="shared" si="1472"/>
        <v>2.3100000000000023</v>
      </c>
      <c r="DL3323" s="77" t="s">
        <v>827</v>
      </c>
      <c r="DO3323" s="348">
        <v>0.87</v>
      </c>
      <c r="DP3323" s="77">
        <v>0.01</v>
      </c>
      <c r="DQ3323" s="348">
        <v>0.9</v>
      </c>
      <c r="DR3323" s="77">
        <v>0.05</v>
      </c>
      <c r="DS3323" s="246"/>
      <c r="DU3323" s="96"/>
      <c r="DW3323" s="178"/>
      <c r="DX3323" s="304">
        <f t="shared" si="1447"/>
        <v>72.269423687173713</v>
      </c>
      <c r="DY3323" s="77">
        <f t="shared" si="1448"/>
        <v>3.070938683590951E-2</v>
      </c>
      <c r="DZ3323" s="304">
        <f t="shared" si="1449"/>
        <v>0.51182311393182511</v>
      </c>
      <c r="EA3323" s="77">
        <f t="shared" si="1450"/>
        <v>2.0472924557273006E-2</v>
      </c>
      <c r="EB3323" s="304">
        <f t="shared" si="1451"/>
        <v>16.378339645818404</v>
      </c>
      <c r="EC3323" s="77">
        <f t="shared" si="1452"/>
        <v>1.0236462278636503E-2</v>
      </c>
      <c r="ED3323" s="304">
        <f t="shared" si="1453"/>
        <v>0.18425632101545705</v>
      </c>
      <c r="EE3323" s="77">
        <f t="shared" si="1454"/>
        <v>8.1891698229092036E-2</v>
      </c>
      <c r="EF3323" s="304">
        <f t="shared" si="1455"/>
        <v>0.2252021701300031</v>
      </c>
      <c r="EG3323" s="77">
        <f t="shared" si="1456"/>
        <v>6.141877367181902E-2</v>
      </c>
      <c r="EH3323" s="304">
        <f t="shared" si="1457"/>
        <v>0.50158665165318861</v>
      </c>
      <c r="EI3323" s="77">
        <f t="shared" si="1458"/>
        <v>6.1418773671819013E-2</v>
      </c>
      <c r="EJ3323" s="304">
        <f t="shared" si="1459"/>
        <v>1.4126317944518374</v>
      </c>
      <c r="EK3323" s="77">
        <f t="shared" si="1460"/>
        <v>1.0236462278636504E-2</v>
      </c>
      <c r="EL3323" s="304">
        <f t="shared" si="1461"/>
        <v>4.2993141570273314</v>
      </c>
      <c r="EM3323" s="77">
        <f t="shared" si="1462"/>
        <v>1.0236462278636503E-2</v>
      </c>
      <c r="EN3323" s="304">
        <f t="shared" si="1463"/>
        <v>6.5820452451632718</v>
      </c>
      <c r="EO3323" s="77">
        <f t="shared" si="1464"/>
        <v>3.0709386835909513E-2</v>
      </c>
      <c r="EP3323" s="304">
        <f t="shared" si="1465"/>
        <v>0</v>
      </c>
      <c r="EQ3323" s="77" t="e">
        <f t="shared" si="1466"/>
        <v>#DIV/0!</v>
      </c>
      <c r="ER3323" s="77">
        <f t="shared" si="1467"/>
        <v>100</v>
      </c>
      <c r="ES3323" s="77">
        <f t="shared" si="1468"/>
        <v>0</v>
      </c>
    </row>
    <row r="3324" spans="1:149" s="77" customFormat="1" x14ac:dyDescent="0.45">
      <c r="A3324" s="77" t="s">
        <v>4794</v>
      </c>
      <c r="B3324" s="178" t="s">
        <v>1040</v>
      </c>
      <c r="C3324" s="77" t="s">
        <v>3648</v>
      </c>
      <c r="D3324" s="77" t="s">
        <v>64</v>
      </c>
      <c r="E3324" s="77" t="s">
        <v>1121</v>
      </c>
      <c r="F3324" s="77" t="s">
        <v>4797</v>
      </c>
      <c r="G3324" s="77" t="s">
        <v>4516</v>
      </c>
      <c r="H3324" s="77" t="s">
        <v>1372</v>
      </c>
      <c r="I3324" s="77">
        <v>48</v>
      </c>
      <c r="J3324" s="304">
        <v>2500</v>
      </c>
      <c r="K3324" s="77">
        <v>100</v>
      </c>
      <c r="L3324" s="304">
        <v>1300</v>
      </c>
      <c r="M3324" s="77">
        <v>15</v>
      </c>
      <c r="N3324" s="77" t="s">
        <v>3445</v>
      </c>
      <c r="O3324" s="77" t="s">
        <v>4811</v>
      </c>
      <c r="P3324" s="87" t="s">
        <v>1374</v>
      </c>
      <c r="Q3324" s="125"/>
      <c r="R3324" s="125"/>
      <c r="S3324" s="116"/>
      <c r="U3324" s="77">
        <v>1.1299999999999999</v>
      </c>
      <c r="AA3324" s="220">
        <f t="shared" si="1474"/>
        <v>0</v>
      </c>
      <c r="AB3324" s="220"/>
      <c r="AC3324" s="220">
        <f t="shared" si="1475"/>
        <v>1</v>
      </c>
      <c r="AE3324" s="327"/>
      <c r="AG3324" s="168"/>
      <c r="AQ3324" s="178" t="s">
        <v>824</v>
      </c>
      <c r="AR3324" s="66">
        <v>8.0809999999999995</v>
      </c>
      <c r="AS3324" s="66">
        <v>269</v>
      </c>
      <c r="AU3324" s="276"/>
      <c r="AV3324" s="276">
        <v>25000</v>
      </c>
      <c r="AW3324" s="276">
        <v>0</v>
      </c>
      <c r="AX3324" s="95"/>
      <c r="AY3324" s="276">
        <v>6725000</v>
      </c>
      <c r="AZ3324" s="95">
        <v>67464.856777436347</v>
      </c>
      <c r="BA3324" s="178"/>
      <c r="BB3324" s="98" t="s">
        <v>722</v>
      </c>
      <c r="BC3324" s="178" t="s">
        <v>751</v>
      </c>
      <c r="BD3324" s="66">
        <v>70.2</v>
      </c>
      <c r="BE3324" s="77">
        <v>0.04</v>
      </c>
      <c r="BF3324" s="77">
        <v>0.5</v>
      </c>
      <c r="BG3324" s="77">
        <v>0.03</v>
      </c>
      <c r="BH3324" s="66">
        <v>15.9</v>
      </c>
      <c r="BI3324" s="77">
        <v>0.02</v>
      </c>
      <c r="BN3324" s="96">
        <v>0.4</v>
      </c>
      <c r="BO3324" s="77">
        <v>0.02</v>
      </c>
      <c r="BP3324" s="77">
        <v>0.35</v>
      </c>
      <c r="BQ3324" s="77">
        <v>7.0000000000000007E-2</v>
      </c>
      <c r="BR3324" s="77">
        <v>0.67</v>
      </c>
      <c r="BS3324" s="77">
        <v>0.04</v>
      </c>
      <c r="BX3324" s="77">
        <v>1.37</v>
      </c>
      <c r="BY3324" s="77">
        <v>0.04</v>
      </c>
      <c r="BZ3324" s="77">
        <v>4.2</v>
      </c>
      <c r="CA3324" s="77">
        <v>0.01</v>
      </c>
      <c r="CB3324" s="96">
        <v>6.4</v>
      </c>
      <c r="CC3324" s="77">
        <v>0.01</v>
      </c>
      <c r="DH3324" s="77">
        <v>97.84</v>
      </c>
      <c r="DJ3324" s="77">
        <f t="shared" si="1472"/>
        <v>2.1599999999999966</v>
      </c>
      <c r="DL3324" s="77" t="s">
        <v>827</v>
      </c>
      <c r="DO3324" s="348">
        <v>0.97</v>
      </c>
      <c r="DP3324" s="77">
        <v>0.02</v>
      </c>
      <c r="DQ3324" s="348">
        <v>1.03</v>
      </c>
      <c r="DR3324" s="77">
        <v>0.06</v>
      </c>
      <c r="DS3324" s="246"/>
      <c r="DU3324" s="96"/>
      <c r="DW3324" s="178"/>
      <c r="DX3324" s="304">
        <f t="shared" si="1447"/>
        <v>71.749795584627961</v>
      </c>
      <c r="DY3324" s="77">
        <f t="shared" si="1448"/>
        <v>4.0883074407195415E-2</v>
      </c>
      <c r="DZ3324" s="304">
        <f t="shared" si="1449"/>
        <v>0.51103843008994276</v>
      </c>
      <c r="EA3324" s="77">
        <f t="shared" si="1450"/>
        <v>3.0662305805396566E-2</v>
      </c>
      <c r="EB3324" s="304">
        <f t="shared" si="1451"/>
        <v>16.251022076860181</v>
      </c>
      <c r="EC3324" s="77">
        <f t="shared" si="1452"/>
        <v>2.0441537203597711E-2</v>
      </c>
      <c r="ED3324" s="304">
        <f t="shared" si="1453"/>
        <v>0.40883074407195419</v>
      </c>
      <c r="EE3324" s="77">
        <f t="shared" si="1454"/>
        <v>2.0441537203597707E-2</v>
      </c>
      <c r="EF3324" s="304">
        <f t="shared" si="1455"/>
        <v>0.3577269010629599</v>
      </c>
      <c r="EG3324" s="77">
        <f t="shared" si="1456"/>
        <v>7.1545380212591991E-2</v>
      </c>
      <c r="EH3324" s="304">
        <f t="shared" si="1457"/>
        <v>0.68479149632052339</v>
      </c>
      <c r="EI3324" s="77">
        <f t="shared" si="1458"/>
        <v>4.0883074407195429E-2</v>
      </c>
      <c r="EJ3324" s="304">
        <f t="shared" si="1459"/>
        <v>1.4002452984464433</v>
      </c>
      <c r="EK3324" s="77">
        <f t="shared" si="1460"/>
        <v>4.0883074407195422E-2</v>
      </c>
      <c r="EL3324" s="304">
        <f t="shared" si="1461"/>
        <v>4.2927228127555193</v>
      </c>
      <c r="EM3324" s="77">
        <f t="shared" si="1462"/>
        <v>1.0220768601798854E-2</v>
      </c>
      <c r="EN3324" s="304">
        <f t="shared" si="1463"/>
        <v>6.541291905151267</v>
      </c>
      <c r="EO3324" s="77">
        <f t="shared" si="1464"/>
        <v>1.0220768601798854E-2</v>
      </c>
      <c r="EP3324" s="304">
        <f t="shared" si="1465"/>
        <v>0</v>
      </c>
      <c r="EQ3324" s="77" t="e">
        <f t="shared" si="1466"/>
        <v>#DIV/0!</v>
      </c>
      <c r="ER3324" s="77">
        <f t="shared" si="1467"/>
        <v>100</v>
      </c>
      <c r="ES3324" s="77">
        <f t="shared" si="1468"/>
        <v>0</v>
      </c>
    </row>
    <row r="3325" spans="1:149" s="77" customFormat="1" x14ac:dyDescent="0.45">
      <c r="A3325" s="77" t="s">
        <v>4794</v>
      </c>
      <c r="B3325" s="178" t="s">
        <v>1040</v>
      </c>
      <c r="C3325" s="77" t="s">
        <v>3648</v>
      </c>
      <c r="D3325" s="77" t="s">
        <v>64</v>
      </c>
      <c r="E3325" s="77" t="s">
        <v>1121</v>
      </c>
      <c r="F3325" s="77" t="s">
        <v>4798</v>
      </c>
      <c r="G3325" s="77" t="s">
        <v>4516</v>
      </c>
      <c r="H3325" s="77" t="s">
        <v>1372</v>
      </c>
      <c r="I3325" s="77">
        <v>48</v>
      </c>
      <c r="J3325" s="304">
        <v>3000</v>
      </c>
      <c r="K3325" s="77">
        <v>100</v>
      </c>
      <c r="L3325" s="304">
        <v>1300</v>
      </c>
      <c r="M3325" s="77">
        <v>15</v>
      </c>
      <c r="N3325" s="77" t="s">
        <v>3445</v>
      </c>
      <c r="O3325" s="77" t="s">
        <v>4811</v>
      </c>
      <c r="P3325" s="87" t="s">
        <v>1374</v>
      </c>
      <c r="Q3325" s="125"/>
      <c r="R3325" s="125"/>
      <c r="S3325" s="116"/>
      <c r="U3325" s="77">
        <v>1.67</v>
      </c>
      <c r="AA3325" s="220">
        <f t="shared" si="1474"/>
        <v>0</v>
      </c>
      <c r="AB3325" s="220"/>
      <c r="AC3325" s="220">
        <f t="shared" si="1475"/>
        <v>1</v>
      </c>
      <c r="AE3325" s="327"/>
      <c r="AG3325" s="168"/>
      <c r="AQ3325" s="178" t="s">
        <v>824</v>
      </c>
      <c r="AR3325" s="66">
        <v>13.29</v>
      </c>
      <c r="AS3325" s="66">
        <v>741.4</v>
      </c>
      <c r="AU3325" s="276"/>
      <c r="AV3325" s="276">
        <v>30000</v>
      </c>
      <c r="AW3325" s="276">
        <v>0</v>
      </c>
      <c r="AX3325" s="95"/>
      <c r="AY3325" s="276">
        <v>22242000</v>
      </c>
      <c r="AZ3325" s="95">
        <v>222913.71869851349</v>
      </c>
      <c r="BA3325" s="178"/>
      <c r="BB3325" s="98" t="s">
        <v>722</v>
      </c>
      <c r="BC3325" s="178" t="s">
        <v>751</v>
      </c>
      <c r="BD3325" s="66">
        <v>70.400000000000006</v>
      </c>
      <c r="BE3325" s="77">
        <v>0.03</v>
      </c>
      <c r="BF3325" s="77">
        <v>0.49</v>
      </c>
      <c r="BG3325" s="77">
        <v>0.03</v>
      </c>
      <c r="BH3325" s="66">
        <v>16</v>
      </c>
      <c r="BI3325" s="77">
        <v>0.02</v>
      </c>
      <c r="BN3325" s="96">
        <v>0.2</v>
      </c>
      <c r="BO3325" s="77">
        <v>7.0000000000000007E-2</v>
      </c>
      <c r="BP3325" s="96">
        <v>0.3</v>
      </c>
      <c r="BQ3325" s="77">
        <v>0.06</v>
      </c>
      <c r="BR3325" s="96">
        <v>0.5</v>
      </c>
      <c r="BS3325" s="77">
        <v>0.03</v>
      </c>
      <c r="BX3325" s="96">
        <v>1.4</v>
      </c>
      <c r="BY3325" s="77">
        <v>0.05</v>
      </c>
      <c r="BZ3325" s="77">
        <v>4.1399999999999997</v>
      </c>
      <c r="CA3325" s="77">
        <v>0.08</v>
      </c>
      <c r="CB3325" s="96">
        <v>6.5</v>
      </c>
      <c r="CC3325" s="77">
        <v>0.01</v>
      </c>
      <c r="DH3325" s="77">
        <v>96.58</v>
      </c>
      <c r="DJ3325" s="77">
        <f t="shared" si="1472"/>
        <v>3.4200000000000017</v>
      </c>
      <c r="DL3325" s="77" t="s">
        <v>827</v>
      </c>
      <c r="DO3325" s="348">
        <v>0.9</v>
      </c>
      <c r="DP3325" s="77">
        <v>0.02</v>
      </c>
      <c r="DQ3325" s="348">
        <v>1.59</v>
      </c>
      <c r="DR3325" s="77">
        <v>0.08</v>
      </c>
      <c r="DS3325" s="246"/>
      <c r="DU3325" s="96"/>
      <c r="DW3325" s="178"/>
      <c r="DX3325" s="304">
        <f t="shared" si="1447"/>
        <v>72.892938496583142</v>
      </c>
      <c r="DY3325" s="77">
        <f t="shared" si="1448"/>
        <v>3.106233174570304E-2</v>
      </c>
      <c r="DZ3325" s="304">
        <f t="shared" si="1449"/>
        <v>0.50735141851314969</v>
      </c>
      <c r="EA3325" s="77">
        <f t="shared" si="1450"/>
        <v>3.1062331745703043E-2</v>
      </c>
      <c r="EB3325" s="304">
        <f t="shared" si="1451"/>
        <v>16.566576931041624</v>
      </c>
      <c r="EC3325" s="77">
        <f t="shared" si="1452"/>
        <v>2.070822116380203E-2</v>
      </c>
      <c r="ED3325" s="304">
        <f t="shared" si="1453"/>
        <v>0.20708221163802032</v>
      </c>
      <c r="EE3325" s="77">
        <f t="shared" si="1454"/>
        <v>7.247877407330712E-2</v>
      </c>
      <c r="EF3325" s="304">
        <f t="shared" si="1455"/>
        <v>0.31062331745703042</v>
      </c>
      <c r="EG3325" s="77">
        <f t="shared" si="1456"/>
        <v>6.2124663491406086E-2</v>
      </c>
      <c r="EH3325" s="304">
        <f t="shared" si="1457"/>
        <v>0.51770552909505074</v>
      </c>
      <c r="EI3325" s="77">
        <f t="shared" si="1458"/>
        <v>3.1062331745703043E-2</v>
      </c>
      <c r="EJ3325" s="304">
        <f t="shared" si="1459"/>
        <v>1.4495754814661419</v>
      </c>
      <c r="EK3325" s="77">
        <f t="shared" si="1460"/>
        <v>5.1770552909505073E-2</v>
      </c>
      <c r="EL3325" s="304">
        <f t="shared" si="1461"/>
        <v>4.28660178090702</v>
      </c>
      <c r="EM3325" s="77">
        <f t="shared" si="1462"/>
        <v>8.2832884655208133E-2</v>
      </c>
      <c r="EN3325" s="304">
        <f t="shared" si="1463"/>
        <v>6.7301718782356597</v>
      </c>
      <c r="EO3325" s="77">
        <f t="shared" si="1464"/>
        <v>1.0354110581901015E-2</v>
      </c>
      <c r="EP3325" s="304">
        <f t="shared" si="1465"/>
        <v>0</v>
      </c>
      <c r="EQ3325" s="77" t="e">
        <f t="shared" si="1466"/>
        <v>#DIV/0!</v>
      </c>
      <c r="ER3325" s="77">
        <f t="shared" si="1467"/>
        <v>100</v>
      </c>
      <c r="ES3325" s="77">
        <f t="shared" si="1468"/>
        <v>0</v>
      </c>
    </row>
    <row r="3326" spans="1:149" s="77" customFormat="1" x14ac:dyDescent="0.45">
      <c r="A3326" s="77" t="s">
        <v>4794</v>
      </c>
      <c r="B3326" s="178" t="s">
        <v>1040</v>
      </c>
      <c r="C3326" s="77" t="s">
        <v>3648</v>
      </c>
      <c r="D3326" s="77" t="s">
        <v>64</v>
      </c>
      <c r="E3326" s="77" t="s">
        <v>1121</v>
      </c>
      <c r="F3326" s="77" t="s">
        <v>4799</v>
      </c>
      <c r="G3326" s="77" t="s">
        <v>4516</v>
      </c>
      <c r="H3326" s="77" t="s">
        <v>1372</v>
      </c>
      <c r="I3326" s="77">
        <v>48</v>
      </c>
      <c r="J3326" s="304">
        <v>3000</v>
      </c>
      <c r="K3326" s="77">
        <v>100</v>
      </c>
      <c r="L3326" s="304">
        <v>1300</v>
      </c>
      <c r="M3326" s="77">
        <v>15</v>
      </c>
      <c r="N3326" s="77" t="s">
        <v>3445</v>
      </c>
      <c r="O3326" s="77" t="s">
        <v>4811</v>
      </c>
      <c r="P3326" s="87" t="s">
        <v>1374</v>
      </c>
      <c r="Q3326" s="125"/>
      <c r="R3326" s="125"/>
      <c r="S3326" s="116"/>
      <c r="U3326" s="77">
        <v>1.99</v>
      </c>
      <c r="AA3326" s="220">
        <f t="shared" si="1474"/>
        <v>0</v>
      </c>
      <c r="AB3326" s="220"/>
      <c r="AC3326" s="220">
        <f t="shared" si="1475"/>
        <v>1</v>
      </c>
      <c r="AE3326" s="327"/>
      <c r="AG3326" s="168"/>
      <c r="AQ3326" s="178" t="s">
        <v>824</v>
      </c>
      <c r="AR3326" s="66">
        <v>13.29</v>
      </c>
      <c r="AS3326" s="66">
        <v>741.4</v>
      </c>
      <c r="AU3326" s="276"/>
      <c r="AV3326" s="276">
        <v>30000</v>
      </c>
      <c r="AW3326" s="276">
        <v>0</v>
      </c>
      <c r="AX3326" s="95"/>
      <c r="AY3326" s="276">
        <v>22242000</v>
      </c>
      <c r="AZ3326" s="95">
        <v>222913.71869851349</v>
      </c>
      <c r="BA3326" s="178"/>
      <c r="BB3326" s="98" t="s">
        <v>722</v>
      </c>
      <c r="BC3326" s="178" t="s">
        <v>751</v>
      </c>
      <c r="BD3326" s="66">
        <v>70</v>
      </c>
      <c r="BE3326" s="77">
        <v>0.03</v>
      </c>
      <c r="BF3326" s="77">
        <v>0.49</v>
      </c>
      <c r="BG3326" s="77">
        <v>0.03</v>
      </c>
      <c r="BH3326" s="66">
        <v>16</v>
      </c>
      <c r="BI3326" s="77">
        <v>0.02</v>
      </c>
      <c r="BN3326" s="77">
        <v>0.13</v>
      </c>
      <c r="BO3326" s="77">
        <v>0.06</v>
      </c>
      <c r="BP3326" s="77">
        <v>0.27</v>
      </c>
      <c r="BQ3326" s="77">
        <v>0.06</v>
      </c>
      <c r="BR3326" s="77">
        <v>0.47</v>
      </c>
      <c r="BS3326" s="77">
        <v>0.03</v>
      </c>
      <c r="BX3326" s="77">
        <v>1.52</v>
      </c>
      <c r="BY3326" s="77">
        <v>0.06</v>
      </c>
      <c r="BZ3326" s="96">
        <v>4.2</v>
      </c>
      <c r="CA3326" s="77">
        <v>0.01</v>
      </c>
      <c r="CB3326" s="96">
        <v>7</v>
      </c>
      <c r="CC3326" s="77">
        <v>0.02</v>
      </c>
      <c r="DH3326" s="77">
        <v>96.37</v>
      </c>
      <c r="DJ3326" s="77">
        <f t="shared" si="1472"/>
        <v>3.6299999999999955</v>
      </c>
      <c r="DL3326" s="77" t="s">
        <v>827</v>
      </c>
      <c r="DO3326" s="348">
        <v>1.1399999999999999</v>
      </c>
      <c r="DP3326" s="77">
        <v>0.01</v>
      </c>
      <c r="DQ3326" s="348">
        <v>2.02</v>
      </c>
      <c r="DR3326" s="77">
        <v>0.05</v>
      </c>
      <c r="DS3326" s="246"/>
      <c r="DU3326" s="96"/>
      <c r="DW3326" s="178"/>
      <c r="DX3326" s="304">
        <f t="shared" si="1447"/>
        <v>72.636712669918026</v>
      </c>
      <c r="DY3326" s="77">
        <f t="shared" si="1448"/>
        <v>3.1130019715679153E-2</v>
      </c>
      <c r="DZ3326" s="304">
        <f t="shared" si="1449"/>
        <v>0.50845698868942613</v>
      </c>
      <c r="EA3326" s="77">
        <f t="shared" si="1450"/>
        <v>3.113001971567915E-2</v>
      </c>
      <c r="EB3326" s="304">
        <f t="shared" si="1451"/>
        <v>16.602677181695547</v>
      </c>
      <c r="EC3326" s="77">
        <f t="shared" si="1452"/>
        <v>2.0753346477119433E-2</v>
      </c>
      <c r="ED3326" s="304">
        <f t="shared" si="1453"/>
        <v>0.13489675210127633</v>
      </c>
      <c r="EE3326" s="77">
        <f t="shared" si="1454"/>
        <v>6.2260039431358299E-2</v>
      </c>
      <c r="EF3326" s="304">
        <f t="shared" si="1455"/>
        <v>0.28017017744111239</v>
      </c>
      <c r="EG3326" s="77">
        <f t="shared" si="1456"/>
        <v>6.2260039431358306E-2</v>
      </c>
      <c r="EH3326" s="304">
        <f t="shared" si="1457"/>
        <v>0.48770364221230667</v>
      </c>
      <c r="EI3326" s="77">
        <f t="shared" si="1458"/>
        <v>3.1130019715679146E-2</v>
      </c>
      <c r="EJ3326" s="304">
        <f t="shared" si="1459"/>
        <v>1.5772543322610773</v>
      </c>
      <c r="EK3326" s="77">
        <f t="shared" si="1460"/>
        <v>6.2260039431358306E-2</v>
      </c>
      <c r="EL3326" s="304">
        <f t="shared" si="1461"/>
        <v>4.3582027601950815</v>
      </c>
      <c r="EM3326" s="77">
        <f t="shared" si="1462"/>
        <v>1.0376673238559717E-2</v>
      </c>
      <c r="EN3326" s="304">
        <f t="shared" si="1463"/>
        <v>7.2636712669918015</v>
      </c>
      <c r="EO3326" s="77">
        <f t="shared" si="1464"/>
        <v>2.0753346477119433E-2</v>
      </c>
      <c r="EP3326" s="304">
        <f t="shared" si="1465"/>
        <v>0</v>
      </c>
      <c r="EQ3326" s="77" t="e">
        <f t="shared" si="1466"/>
        <v>#DIV/0!</v>
      </c>
      <c r="ER3326" s="77">
        <f t="shared" si="1467"/>
        <v>100</v>
      </c>
      <c r="ES3326" s="77">
        <f t="shared" si="1468"/>
        <v>0</v>
      </c>
    </row>
    <row r="3327" spans="1:149" s="77" customFormat="1" x14ac:dyDescent="0.45">
      <c r="A3327" s="77" t="s">
        <v>4794</v>
      </c>
      <c r="B3327" s="178" t="s">
        <v>1040</v>
      </c>
      <c r="C3327" s="77" t="s">
        <v>3648</v>
      </c>
      <c r="D3327" s="77" t="s">
        <v>64</v>
      </c>
      <c r="E3327" s="77" t="s">
        <v>1121</v>
      </c>
      <c r="F3327" s="77" t="s">
        <v>4800</v>
      </c>
      <c r="G3327" s="77" t="s">
        <v>4516</v>
      </c>
      <c r="H3327" s="77" t="s">
        <v>1372</v>
      </c>
      <c r="I3327" s="77">
        <v>48</v>
      </c>
      <c r="J3327" s="304">
        <v>3000</v>
      </c>
      <c r="K3327" s="77">
        <v>100</v>
      </c>
      <c r="L3327" s="304">
        <v>1300</v>
      </c>
      <c r="M3327" s="77">
        <v>15</v>
      </c>
      <c r="N3327" s="77" t="s">
        <v>3445</v>
      </c>
      <c r="O3327" s="77" t="s">
        <v>4811</v>
      </c>
      <c r="P3327" s="87" t="s">
        <v>1374</v>
      </c>
      <c r="Q3327" s="125"/>
      <c r="R3327" s="125"/>
      <c r="S3327" s="116"/>
      <c r="U3327" s="77">
        <v>7.18</v>
      </c>
      <c r="W3327" s="77">
        <v>7.14</v>
      </c>
      <c r="AA3327" s="221">
        <f t="shared" si="1474"/>
        <v>0.70834259436673697</v>
      </c>
      <c r="AB3327" s="168"/>
      <c r="AC3327" s="221">
        <f t="shared" si="1475"/>
        <v>0.29165740563326303</v>
      </c>
      <c r="AE3327" s="327"/>
      <c r="AG3327" s="168"/>
      <c r="AQ3327" s="178" t="s">
        <v>824</v>
      </c>
      <c r="AR3327" s="66">
        <v>13.5</v>
      </c>
      <c r="AS3327" s="66">
        <v>845.1</v>
      </c>
      <c r="AU3327" s="276">
        <v>21250.277831002109</v>
      </c>
      <c r="AV3327" s="276">
        <v>8749.7221689978905</v>
      </c>
      <c r="AW3327" s="276">
        <v>286878.75071852846</v>
      </c>
      <c r="AX3327" s="95">
        <v>196.66636267642224</v>
      </c>
      <c r="AY3327" s="276">
        <v>7394390.2050201176</v>
      </c>
      <c r="AZ3327" s="95">
        <v>74108.039659603353</v>
      </c>
      <c r="BA3327" s="178"/>
      <c r="BB3327" s="98" t="s">
        <v>722</v>
      </c>
      <c r="BC3327" s="178" t="s">
        <v>751</v>
      </c>
      <c r="BD3327" s="66">
        <v>73.3</v>
      </c>
      <c r="BE3327" s="77">
        <v>0.02</v>
      </c>
      <c r="BF3327" s="77">
        <v>0.5</v>
      </c>
      <c r="BG3327" s="77">
        <v>0.03</v>
      </c>
      <c r="BH3327" s="66">
        <v>13.6</v>
      </c>
      <c r="BI3327" s="77">
        <v>0.03</v>
      </c>
      <c r="BN3327" s="77">
        <v>0.48</v>
      </c>
      <c r="BO3327" s="77">
        <v>0.09</v>
      </c>
      <c r="BP3327" s="77">
        <v>0.43</v>
      </c>
      <c r="BQ3327" s="77">
        <v>0.05</v>
      </c>
      <c r="BR3327" s="96">
        <v>0.4</v>
      </c>
      <c r="BS3327" s="77">
        <v>0.03</v>
      </c>
      <c r="BX3327" s="77">
        <v>1.53</v>
      </c>
      <c r="BY3327" s="77">
        <v>0.05</v>
      </c>
      <c r="BZ3327" s="77">
        <v>3.26</v>
      </c>
      <c r="CA3327" s="77">
        <v>0.01</v>
      </c>
      <c r="CB3327" s="96">
        <v>6.3</v>
      </c>
      <c r="CC3327" s="77">
        <v>0.01</v>
      </c>
      <c r="CD3327" s="96">
        <v>0.22</v>
      </c>
      <c r="CE3327" s="77">
        <v>0.08</v>
      </c>
      <c r="DH3327" s="77">
        <v>94.47</v>
      </c>
      <c r="DJ3327" s="77">
        <f t="shared" si="1472"/>
        <v>5.5300000000000011</v>
      </c>
      <c r="DL3327" s="77" t="s">
        <v>827</v>
      </c>
      <c r="DO3327" s="348">
        <v>3.05</v>
      </c>
      <c r="DP3327" s="77">
        <v>0.06</v>
      </c>
      <c r="DQ3327" s="348">
        <v>2.23</v>
      </c>
      <c r="DR3327" s="77">
        <v>0.01</v>
      </c>
      <c r="DS3327" s="246"/>
      <c r="DU3327" s="96"/>
      <c r="DW3327" s="178"/>
      <c r="DX3327" s="304">
        <f t="shared" si="1447"/>
        <v>77.590769556472949</v>
      </c>
      <c r="DY3327" s="77">
        <f t="shared" si="1448"/>
        <v>2.1170742034508309E-2</v>
      </c>
      <c r="DZ3327" s="304">
        <f t="shared" si="1449"/>
        <v>0.52926855086270774</v>
      </c>
      <c r="EA3327" s="77">
        <f t="shared" si="1450"/>
        <v>3.1756113051762465E-2</v>
      </c>
      <c r="EB3327" s="304">
        <f t="shared" si="1451"/>
        <v>14.396104583465648</v>
      </c>
      <c r="EC3327" s="77">
        <f t="shared" si="1452"/>
        <v>3.1756113051762458E-2</v>
      </c>
      <c r="ED3327" s="304">
        <f t="shared" si="1453"/>
        <v>0.50809780882819944</v>
      </c>
      <c r="EE3327" s="77">
        <f t="shared" si="1454"/>
        <v>9.5268339155287401E-2</v>
      </c>
      <c r="EF3327" s="304">
        <f t="shared" si="1455"/>
        <v>0.45517095374192862</v>
      </c>
      <c r="EG3327" s="77">
        <f t="shared" si="1456"/>
        <v>5.2926855086270777E-2</v>
      </c>
      <c r="EH3327" s="304">
        <f t="shared" si="1457"/>
        <v>0.42341484069016627</v>
      </c>
      <c r="EI3327" s="77">
        <f t="shared" si="1458"/>
        <v>3.1756113051762472E-2</v>
      </c>
      <c r="EJ3327" s="304">
        <f t="shared" si="1459"/>
        <v>1.6195617656398857</v>
      </c>
      <c r="EK3327" s="77">
        <f t="shared" si="1460"/>
        <v>5.2926855086270777E-2</v>
      </c>
      <c r="EL3327" s="304">
        <f t="shared" si="1461"/>
        <v>3.4508309516248543</v>
      </c>
      <c r="EM3327" s="77">
        <f t="shared" si="1462"/>
        <v>1.0585371017254154E-2</v>
      </c>
      <c r="EN3327" s="304">
        <f t="shared" si="1463"/>
        <v>6.6687837408701167</v>
      </c>
      <c r="EO3327" s="77">
        <f t="shared" si="1464"/>
        <v>1.0585371017254154E-2</v>
      </c>
      <c r="EP3327" s="304">
        <f t="shared" si="1465"/>
        <v>0.23287816237959141</v>
      </c>
      <c r="EQ3327" s="77">
        <f t="shared" si="1466"/>
        <v>8.4682968138033249E-2</v>
      </c>
      <c r="ER3327" s="77">
        <f t="shared" si="1467"/>
        <v>100</v>
      </c>
      <c r="ES3327" s="77">
        <f t="shared" si="1468"/>
        <v>0</v>
      </c>
    </row>
    <row r="3328" spans="1:149" s="77" customFormat="1" x14ac:dyDescent="0.45">
      <c r="A3328" s="77" t="s">
        <v>4794</v>
      </c>
      <c r="B3328" s="178" t="s">
        <v>1040</v>
      </c>
      <c r="C3328" s="77" t="s">
        <v>3648</v>
      </c>
      <c r="D3328" s="77" t="s">
        <v>64</v>
      </c>
      <c r="E3328" s="77" t="s">
        <v>1121</v>
      </c>
      <c r="F3328" s="77" t="s">
        <v>4801</v>
      </c>
      <c r="G3328" s="77" t="s">
        <v>4516</v>
      </c>
      <c r="H3328" s="77" t="s">
        <v>1372</v>
      </c>
      <c r="I3328" s="77">
        <v>48</v>
      </c>
      <c r="J3328" s="304">
        <v>1500</v>
      </c>
      <c r="K3328" s="77">
        <v>100</v>
      </c>
      <c r="L3328" s="304">
        <v>1300</v>
      </c>
      <c r="M3328" s="77">
        <v>15</v>
      </c>
      <c r="N3328" s="77" t="s">
        <v>3445</v>
      </c>
      <c r="O3328" s="77" t="s">
        <v>4811</v>
      </c>
      <c r="P3328" s="87" t="s">
        <v>1374</v>
      </c>
      <c r="Q3328" s="125"/>
      <c r="R3328" s="125"/>
      <c r="S3328" s="116"/>
      <c r="U3328" s="77">
        <v>7.18</v>
      </c>
      <c r="W3328" s="77">
        <v>7.14</v>
      </c>
      <c r="AA3328" s="221">
        <f t="shared" si="1474"/>
        <v>0.70834259436673697</v>
      </c>
      <c r="AB3328" s="168"/>
      <c r="AC3328" s="221">
        <f t="shared" si="1475"/>
        <v>0.29165740563326303</v>
      </c>
      <c r="AE3328" s="327"/>
      <c r="AG3328" s="168"/>
      <c r="AQ3328" s="178" t="s">
        <v>824</v>
      </c>
      <c r="AR3328" s="66">
        <v>3.0179999999999998</v>
      </c>
      <c r="AS3328" s="66">
        <v>3.5139999999999998</v>
      </c>
      <c r="AU3328" s="276">
        <v>10625.138915501055</v>
      </c>
      <c r="AV3328" s="276">
        <v>4374.8610844989453</v>
      </c>
      <c r="AW3328" s="276">
        <v>32066.669246982179</v>
      </c>
      <c r="AX3328" s="95">
        <v>278.70375071452634</v>
      </c>
      <c r="AY3328" s="276">
        <v>15373.261850929293</v>
      </c>
      <c r="AZ3328" s="95">
        <v>155.09311067961366</v>
      </c>
      <c r="BA3328" s="178"/>
      <c r="BB3328" s="98" t="s">
        <v>722</v>
      </c>
      <c r="BC3328" s="178" t="s">
        <v>751</v>
      </c>
      <c r="BD3328" s="66">
        <v>71.7</v>
      </c>
      <c r="BE3328" s="77">
        <v>0.02</v>
      </c>
      <c r="BF3328" s="77">
        <v>0.54</v>
      </c>
      <c r="BG3328" s="77">
        <v>0.03</v>
      </c>
      <c r="BH3328" s="66">
        <v>13.1</v>
      </c>
      <c r="BI3328" s="77">
        <v>0.02</v>
      </c>
      <c r="BN3328" s="77">
        <v>0.65</v>
      </c>
      <c r="BO3328" s="77">
        <v>0.08</v>
      </c>
      <c r="BP3328" s="77">
        <v>0.43</v>
      </c>
      <c r="BQ3328" s="77">
        <v>0.03</v>
      </c>
      <c r="BR3328" s="96">
        <v>0.6</v>
      </c>
      <c r="BS3328" s="77">
        <v>0.03</v>
      </c>
      <c r="BX3328" s="77">
        <v>1.66</v>
      </c>
      <c r="BY3328" s="77">
        <v>0.05</v>
      </c>
      <c r="BZ3328" s="77">
        <v>4.51</v>
      </c>
      <c r="CA3328" s="77">
        <v>0.09</v>
      </c>
      <c r="CB3328" s="96">
        <v>6.6</v>
      </c>
      <c r="CC3328" s="77">
        <v>0.01</v>
      </c>
      <c r="CD3328" s="96">
        <v>0.2</v>
      </c>
      <c r="CE3328" s="77">
        <v>0.01</v>
      </c>
      <c r="DH3328" s="77">
        <v>96.52</v>
      </c>
      <c r="DJ3328" s="77">
        <f t="shared" si="1472"/>
        <v>3.480000000000004</v>
      </c>
      <c r="DL3328" s="77" t="s">
        <v>827</v>
      </c>
      <c r="DO3328" s="348">
        <v>2.62</v>
      </c>
      <c r="DP3328" s="77">
        <v>0.04</v>
      </c>
      <c r="DQ3328" s="348">
        <v>1.02</v>
      </c>
      <c r="DR3328" s="77">
        <v>0.03</v>
      </c>
      <c r="DS3328" s="246"/>
      <c r="DU3328" s="96"/>
      <c r="DW3328" s="178"/>
      <c r="DX3328" s="304">
        <f t="shared" si="1447"/>
        <v>74.285122254455032</v>
      </c>
      <c r="DY3328" s="77">
        <f t="shared" si="1448"/>
        <v>2.0721094073767096E-2</v>
      </c>
      <c r="DZ3328" s="304">
        <f t="shared" si="1449"/>
        <v>0.55946953999171156</v>
      </c>
      <c r="EA3328" s="77">
        <f t="shared" si="1450"/>
        <v>3.1081641110650642E-2</v>
      </c>
      <c r="EB3328" s="304">
        <f t="shared" si="1451"/>
        <v>13.572316618317448</v>
      </c>
      <c r="EC3328" s="77">
        <f t="shared" si="1452"/>
        <v>2.0721094073767096E-2</v>
      </c>
      <c r="ED3328" s="304">
        <f t="shared" si="1453"/>
        <v>0.67343555739743066</v>
      </c>
      <c r="EE3328" s="77">
        <f t="shared" si="1454"/>
        <v>8.2884376295068382E-2</v>
      </c>
      <c r="EF3328" s="304">
        <f t="shared" si="1455"/>
        <v>0.44550352258599257</v>
      </c>
      <c r="EG3328" s="77">
        <f t="shared" si="1456"/>
        <v>3.1081641110650645E-2</v>
      </c>
      <c r="EH3328" s="304">
        <f t="shared" si="1457"/>
        <v>0.62163282221301286</v>
      </c>
      <c r="EI3328" s="77">
        <f t="shared" si="1458"/>
        <v>3.1081641110650645E-2</v>
      </c>
      <c r="EJ3328" s="304">
        <f t="shared" si="1459"/>
        <v>1.7198508081226689</v>
      </c>
      <c r="EK3328" s="77">
        <f t="shared" si="1460"/>
        <v>5.1802735184417741E-2</v>
      </c>
      <c r="EL3328" s="304">
        <f t="shared" si="1461"/>
        <v>4.6726067136344795</v>
      </c>
      <c r="EM3328" s="77">
        <f t="shared" si="1462"/>
        <v>9.3244923331951918E-2</v>
      </c>
      <c r="EN3328" s="304">
        <f t="shared" si="1463"/>
        <v>6.8379610443431407</v>
      </c>
      <c r="EO3328" s="77">
        <f t="shared" si="1464"/>
        <v>1.0360547036883548E-2</v>
      </c>
      <c r="EP3328" s="304">
        <f t="shared" si="1465"/>
        <v>0.20721094073767096</v>
      </c>
      <c r="EQ3328" s="77">
        <f t="shared" si="1466"/>
        <v>1.0360547036883548E-2</v>
      </c>
      <c r="ER3328" s="77">
        <f t="shared" si="1467"/>
        <v>100</v>
      </c>
      <c r="ES3328" s="77">
        <f t="shared" si="1468"/>
        <v>0</v>
      </c>
    </row>
    <row r="3329" spans="1:149" s="77" customFormat="1" x14ac:dyDescent="0.45">
      <c r="A3329" s="77" t="s">
        <v>4794</v>
      </c>
      <c r="B3329" s="178" t="s">
        <v>1040</v>
      </c>
      <c r="C3329" s="77" t="s">
        <v>3648</v>
      </c>
      <c r="D3329" s="77" t="s">
        <v>64</v>
      </c>
      <c r="E3329" s="77" t="s">
        <v>1121</v>
      </c>
      <c r="F3329" s="77" t="s">
        <v>4802</v>
      </c>
      <c r="G3329" s="77" t="s">
        <v>4516</v>
      </c>
      <c r="H3329" s="77" t="s">
        <v>1372</v>
      </c>
      <c r="I3329" s="77">
        <v>48</v>
      </c>
      <c r="J3329" s="304">
        <v>3000</v>
      </c>
      <c r="K3329" s="77">
        <v>100</v>
      </c>
      <c r="L3329" s="304">
        <v>1200</v>
      </c>
      <c r="M3329" s="77">
        <v>15</v>
      </c>
      <c r="N3329" s="77" t="s">
        <v>3445</v>
      </c>
      <c r="O3329" s="77" t="s">
        <v>4811</v>
      </c>
      <c r="P3329" s="87" t="s">
        <v>1374</v>
      </c>
      <c r="Q3329" s="125"/>
      <c r="R3329" s="125"/>
      <c r="S3329" s="116"/>
      <c r="U3329" s="77">
        <v>7.18</v>
      </c>
      <c r="W3329" s="77">
        <v>7.14</v>
      </c>
      <c r="AA3329" s="221">
        <f t="shared" si="1474"/>
        <v>0.70834259436673697</v>
      </c>
      <c r="AB3329" s="168"/>
      <c r="AC3329" s="221">
        <f t="shared" si="1475"/>
        <v>0.29165740563326303</v>
      </c>
      <c r="AE3329" s="327"/>
      <c r="AG3329" s="168"/>
      <c r="AQ3329" s="178" t="s">
        <v>824</v>
      </c>
      <c r="AR3329" s="66">
        <v>15.31</v>
      </c>
      <c r="AS3329" s="66">
        <v>1295</v>
      </c>
      <c r="AU3329" s="276">
        <v>21250.277831002109</v>
      </c>
      <c r="AV3329" s="276">
        <v>8749.7221689978905</v>
      </c>
      <c r="AW3329" s="276">
        <v>325341.75359264232</v>
      </c>
      <c r="AX3329" s="95">
        <v>220.27855466389951</v>
      </c>
      <c r="AY3329" s="276">
        <v>11330890.208852269</v>
      </c>
      <c r="AZ3329" s="95">
        <v>113560.42049365323</v>
      </c>
      <c r="BA3329" s="178"/>
      <c r="BB3329" s="98" t="s">
        <v>722</v>
      </c>
      <c r="BC3329" s="178" t="s">
        <v>751</v>
      </c>
      <c r="BD3329" s="66">
        <v>72</v>
      </c>
      <c r="BE3329" s="77">
        <v>0.04</v>
      </c>
      <c r="BF3329" s="77">
        <v>0.52</v>
      </c>
      <c r="BG3329" s="77">
        <v>0.04</v>
      </c>
      <c r="BH3329" s="66">
        <v>13.4</v>
      </c>
      <c r="BI3329" s="77">
        <v>0.01</v>
      </c>
      <c r="BN3329" s="77">
        <v>0.48</v>
      </c>
      <c r="BO3329" s="77">
        <v>0.06</v>
      </c>
      <c r="BP3329" s="77">
        <v>0.45</v>
      </c>
      <c r="BQ3329" s="77">
        <v>0.04</v>
      </c>
      <c r="BR3329" s="96">
        <v>0.4</v>
      </c>
      <c r="BS3329" s="77">
        <v>0.01</v>
      </c>
      <c r="BX3329" s="77">
        <v>1.53</v>
      </c>
      <c r="BY3329" s="77">
        <v>0.03</v>
      </c>
      <c r="BZ3329" s="77">
        <v>4.32</v>
      </c>
      <c r="CA3329" s="77">
        <v>0.05</v>
      </c>
      <c r="CB3329" s="96">
        <v>6.73</v>
      </c>
      <c r="CC3329" s="77">
        <v>0.08</v>
      </c>
      <c r="CD3329" s="96">
        <v>0.18</v>
      </c>
      <c r="CE3329" s="77">
        <v>7.0000000000000007E-2</v>
      </c>
      <c r="DH3329" s="77">
        <v>95.36</v>
      </c>
      <c r="DJ3329" s="77">
        <f t="shared" si="1472"/>
        <v>4.6400000000000006</v>
      </c>
      <c r="DL3329" s="77" t="s">
        <v>827</v>
      </c>
      <c r="DO3329" s="348">
        <v>3.46</v>
      </c>
      <c r="DP3329" s="77">
        <v>0.06</v>
      </c>
      <c r="DQ3329" s="348">
        <v>2.0699999999999998</v>
      </c>
      <c r="DR3329" s="77">
        <v>0.02</v>
      </c>
      <c r="DS3329" s="246"/>
      <c r="DU3329" s="96"/>
      <c r="DW3329" s="178"/>
      <c r="DX3329" s="304">
        <f t="shared" si="1447"/>
        <v>75.503355704697981</v>
      </c>
      <c r="DY3329" s="77">
        <f t="shared" si="1448"/>
        <v>4.194630872483221E-2</v>
      </c>
      <c r="DZ3329" s="304">
        <f t="shared" si="1449"/>
        <v>0.54530201342281881</v>
      </c>
      <c r="EA3329" s="77">
        <f t="shared" si="1450"/>
        <v>4.1946308724832217E-2</v>
      </c>
      <c r="EB3329" s="304">
        <f t="shared" si="1451"/>
        <v>14.052013422818794</v>
      </c>
      <c r="EC3329" s="77">
        <f t="shared" si="1452"/>
        <v>1.0486577181208056E-2</v>
      </c>
      <c r="ED3329" s="304">
        <f t="shared" si="1453"/>
        <v>0.50335570469798652</v>
      </c>
      <c r="EE3329" s="77">
        <f t="shared" si="1454"/>
        <v>6.2919463087248315E-2</v>
      </c>
      <c r="EF3329" s="304">
        <f t="shared" si="1455"/>
        <v>0.47189597315436244</v>
      </c>
      <c r="EG3329" s="77">
        <f t="shared" si="1456"/>
        <v>4.1946308724832217E-2</v>
      </c>
      <c r="EH3329" s="304">
        <f t="shared" si="1457"/>
        <v>0.41946308724832215</v>
      </c>
      <c r="EI3329" s="77">
        <f t="shared" si="1458"/>
        <v>1.0486577181208052E-2</v>
      </c>
      <c r="EJ3329" s="304">
        <f t="shared" si="1459"/>
        <v>1.6044463087248322</v>
      </c>
      <c r="EK3329" s="77">
        <f t="shared" si="1460"/>
        <v>3.1459731543624157E-2</v>
      </c>
      <c r="EL3329" s="304">
        <f t="shared" si="1461"/>
        <v>4.5302013422818792</v>
      </c>
      <c r="EM3329" s="77">
        <f t="shared" si="1462"/>
        <v>5.2432885906040269E-2</v>
      </c>
      <c r="EN3329" s="304">
        <f t="shared" si="1463"/>
        <v>7.0574664429530216</v>
      </c>
      <c r="EO3329" s="77">
        <f t="shared" si="1464"/>
        <v>8.3892617449664447E-2</v>
      </c>
      <c r="EP3329" s="304">
        <f t="shared" si="1465"/>
        <v>0.18875838926174496</v>
      </c>
      <c r="EQ3329" s="77">
        <f t="shared" si="1466"/>
        <v>7.3406040268456388E-2</v>
      </c>
      <c r="ER3329" s="77">
        <f t="shared" si="1467"/>
        <v>100</v>
      </c>
      <c r="ES3329" s="77">
        <f t="shared" si="1468"/>
        <v>0</v>
      </c>
    </row>
    <row r="3330" spans="1:149" s="77" customFormat="1" x14ac:dyDescent="0.45">
      <c r="A3330" s="77" t="s">
        <v>4794</v>
      </c>
      <c r="B3330" s="178" t="s">
        <v>1040</v>
      </c>
      <c r="C3330" s="77" t="s">
        <v>3648</v>
      </c>
      <c r="D3330" s="77" t="s">
        <v>64</v>
      </c>
      <c r="E3330" s="77" t="s">
        <v>1121</v>
      </c>
      <c r="F3330" s="77" t="s">
        <v>4803</v>
      </c>
      <c r="G3330" s="77" t="s">
        <v>4516</v>
      </c>
      <c r="H3330" s="77" t="s">
        <v>1372</v>
      </c>
      <c r="I3330" s="77">
        <v>48</v>
      </c>
      <c r="J3330" s="304">
        <v>2500</v>
      </c>
      <c r="K3330" s="77">
        <v>100</v>
      </c>
      <c r="L3330" s="304">
        <v>1200</v>
      </c>
      <c r="M3330" s="77">
        <v>15</v>
      </c>
      <c r="N3330" s="77" t="s">
        <v>3445</v>
      </c>
      <c r="O3330" s="77" t="s">
        <v>4811</v>
      </c>
      <c r="P3330" s="87" t="s">
        <v>1374</v>
      </c>
      <c r="Q3330" s="125"/>
      <c r="R3330" s="125"/>
      <c r="S3330" s="116"/>
      <c r="U3330" s="77">
        <v>7.18</v>
      </c>
      <c r="W3330" s="77">
        <v>7.14</v>
      </c>
      <c r="AA3330" s="221">
        <f t="shared" si="1474"/>
        <v>0.70834259436673697</v>
      </c>
      <c r="AB3330" s="168"/>
      <c r="AC3330" s="221">
        <f t="shared" si="1475"/>
        <v>0.29165740563326303</v>
      </c>
      <c r="AE3330" s="327"/>
      <c r="AG3330" s="168"/>
      <c r="AQ3330" s="178" t="s">
        <v>824</v>
      </c>
      <c r="AR3330" s="66">
        <v>8.9979999999999993</v>
      </c>
      <c r="AS3330" s="66">
        <v>437.5</v>
      </c>
      <c r="AU3330" s="276">
        <v>17708.564859168426</v>
      </c>
      <c r="AV3330" s="276">
        <v>7291.4351408315761</v>
      </c>
      <c r="AW3330" s="276">
        <v>159341.66660279749</v>
      </c>
      <c r="AX3330" s="95">
        <v>131.61848916849328</v>
      </c>
      <c r="AY3330" s="276">
        <v>3190002.8741138144</v>
      </c>
      <c r="AZ3330" s="95">
        <v>32001.946025531422</v>
      </c>
      <c r="BA3330" s="178"/>
      <c r="BB3330" s="98" t="s">
        <v>722</v>
      </c>
      <c r="BC3330" s="178" t="s">
        <v>751</v>
      </c>
      <c r="BD3330" s="66">
        <v>72</v>
      </c>
      <c r="BE3330" s="77">
        <v>0.05</v>
      </c>
      <c r="BF3330" s="77">
        <v>0.53</v>
      </c>
      <c r="BG3330" s="77">
        <v>0.02</v>
      </c>
      <c r="BH3330" s="66">
        <v>13.3</v>
      </c>
      <c r="BI3330" s="77">
        <v>0.01</v>
      </c>
      <c r="BN3330" s="77">
        <v>0.52</v>
      </c>
      <c r="BO3330" s="77">
        <v>0.04</v>
      </c>
      <c r="BP3330" s="77">
        <v>0.45</v>
      </c>
      <c r="BQ3330" s="77">
        <v>0.03</v>
      </c>
      <c r="BR3330" s="77">
        <v>0.41</v>
      </c>
      <c r="BS3330" s="77">
        <v>0.02</v>
      </c>
      <c r="BX3330" s="77">
        <v>1.57</v>
      </c>
      <c r="BY3330" s="77">
        <v>0.05</v>
      </c>
      <c r="BZ3330" s="96">
        <v>4.4000000000000004</v>
      </c>
      <c r="CA3330" s="77">
        <v>0.01</v>
      </c>
      <c r="CB3330" s="96">
        <v>6.65</v>
      </c>
      <c r="CC3330" s="77">
        <v>0.08</v>
      </c>
      <c r="CD3330" s="96">
        <v>0.19</v>
      </c>
      <c r="CE3330" s="77">
        <v>0.06</v>
      </c>
      <c r="DH3330" s="77">
        <v>95.64</v>
      </c>
      <c r="DJ3330" s="77">
        <f t="shared" si="1472"/>
        <v>4.3599999999999994</v>
      </c>
      <c r="DL3330" s="77" t="s">
        <v>827</v>
      </c>
      <c r="DO3330" s="348">
        <v>3.42</v>
      </c>
      <c r="DP3330" s="77">
        <v>0.05</v>
      </c>
      <c r="DQ3330" s="348">
        <v>1.94</v>
      </c>
      <c r="DR3330" s="77">
        <v>7.0000000000000007E-2</v>
      </c>
      <c r="DS3330" s="246"/>
      <c r="DU3330" s="96"/>
      <c r="DW3330" s="178"/>
      <c r="DX3330" s="304">
        <f t="shared" si="1447"/>
        <v>75.282308657465492</v>
      </c>
      <c r="DY3330" s="77">
        <f t="shared" si="1448"/>
        <v>5.2279381012128819E-2</v>
      </c>
      <c r="DZ3330" s="304">
        <f t="shared" si="1449"/>
        <v>0.55416143872856549</v>
      </c>
      <c r="EA3330" s="77">
        <f t="shared" si="1450"/>
        <v>2.0911752404851526E-2</v>
      </c>
      <c r="EB3330" s="304">
        <f t="shared" si="1451"/>
        <v>13.906315349226267</v>
      </c>
      <c r="EC3330" s="77">
        <f t="shared" si="1452"/>
        <v>1.0455876202425763E-2</v>
      </c>
      <c r="ED3330" s="304">
        <f t="shared" si="1453"/>
        <v>0.54370556252613966</v>
      </c>
      <c r="EE3330" s="77">
        <f t="shared" si="1454"/>
        <v>4.1823504809703052E-2</v>
      </c>
      <c r="EF3330" s="304">
        <f t="shared" si="1455"/>
        <v>0.4705144291091593</v>
      </c>
      <c r="EG3330" s="77">
        <f t="shared" si="1456"/>
        <v>3.1367628607277286E-2</v>
      </c>
      <c r="EH3330" s="304">
        <f t="shared" si="1457"/>
        <v>0.42869092429945632</v>
      </c>
      <c r="EI3330" s="77">
        <f t="shared" si="1458"/>
        <v>2.091175240485153E-2</v>
      </c>
      <c r="EJ3330" s="304">
        <f t="shared" si="1459"/>
        <v>1.6415725637808447</v>
      </c>
      <c r="EK3330" s="77">
        <f t="shared" si="1460"/>
        <v>5.2279381012128812E-2</v>
      </c>
      <c r="EL3330" s="304">
        <f t="shared" si="1461"/>
        <v>4.6005855290673363</v>
      </c>
      <c r="EM3330" s="77">
        <f t="shared" si="1462"/>
        <v>1.0455876202425763E-2</v>
      </c>
      <c r="EN3330" s="304">
        <f t="shared" si="1463"/>
        <v>6.9531576746131334</v>
      </c>
      <c r="EO3330" s="77">
        <f t="shared" si="1464"/>
        <v>8.3647009619406104E-2</v>
      </c>
      <c r="EP3330" s="304">
        <f t="shared" si="1465"/>
        <v>0.1986616478460895</v>
      </c>
      <c r="EQ3330" s="77">
        <f t="shared" si="1466"/>
        <v>6.2735257214554571E-2</v>
      </c>
      <c r="ER3330" s="77">
        <f t="shared" si="1467"/>
        <v>100</v>
      </c>
      <c r="ES3330" s="77">
        <f t="shared" si="1468"/>
        <v>0</v>
      </c>
    </row>
    <row r="3331" spans="1:149" s="77" customFormat="1" x14ac:dyDescent="0.45">
      <c r="A3331" s="77" t="s">
        <v>4794</v>
      </c>
      <c r="B3331" s="178" t="s">
        <v>1040</v>
      </c>
      <c r="C3331" s="77" t="s">
        <v>3648</v>
      </c>
      <c r="D3331" s="77" t="s">
        <v>64</v>
      </c>
      <c r="E3331" s="77" t="s">
        <v>1121</v>
      </c>
      <c r="F3331" s="77" t="s">
        <v>4804</v>
      </c>
      <c r="G3331" s="77" t="s">
        <v>4516</v>
      </c>
      <c r="H3331" s="77" t="s">
        <v>1372</v>
      </c>
      <c r="I3331" s="77">
        <v>48</v>
      </c>
      <c r="J3331" s="304">
        <v>2000</v>
      </c>
      <c r="K3331" s="77">
        <v>100</v>
      </c>
      <c r="L3331" s="304">
        <v>1200</v>
      </c>
      <c r="M3331" s="77">
        <v>15</v>
      </c>
      <c r="N3331" s="77" t="s">
        <v>3445</v>
      </c>
      <c r="O3331" s="77" t="s">
        <v>4811</v>
      </c>
      <c r="P3331" s="87" t="s">
        <v>1374</v>
      </c>
      <c r="Q3331" s="125"/>
      <c r="R3331" s="125"/>
      <c r="S3331" s="116"/>
      <c r="U3331" s="77">
        <v>7.18</v>
      </c>
      <c r="W3331" s="77">
        <v>7.14</v>
      </c>
      <c r="AA3331" s="221">
        <f t="shared" si="1474"/>
        <v>0.70834259436673697</v>
      </c>
      <c r="AB3331" s="168"/>
      <c r="AC3331" s="221">
        <f t="shared" si="1475"/>
        <v>0.29165740563326303</v>
      </c>
      <c r="AE3331" s="327"/>
      <c r="AG3331" s="168"/>
      <c r="AQ3331" s="178" t="s">
        <v>824</v>
      </c>
      <c r="AR3331" s="66">
        <v>5.2779999999999996</v>
      </c>
      <c r="AS3331" s="66">
        <v>142.4</v>
      </c>
      <c r="AU3331" s="276">
        <v>14166.851887334738</v>
      </c>
      <c r="AV3331" s="276">
        <v>5833.1481126652607</v>
      </c>
      <c r="AW3331" s="276">
        <v>74772.644261352747</v>
      </c>
      <c r="AX3331" s="95">
        <v>79.743491682564311</v>
      </c>
      <c r="AY3331" s="276">
        <v>830640.29124353314</v>
      </c>
      <c r="AZ3331" s="95">
        <v>8347.8316128891402</v>
      </c>
      <c r="BA3331" s="178"/>
      <c r="BB3331" s="98" t="s">
        <v>722</v>
      </c>
      <c r="BC3331" s="178" t="s">
        <v>751</v>
      </c>
      <c r="BD3331" s="66">
        <v>71.5</v>
      </c>
      <c r="BE3331" s="77">
        <v>0.02</v>
      </c>
      <c r="BF3331" s="77">
        <v>0.52</v>
      </c>
      <c r="BG3331" s="77">
        <v>0.02</v>
      </c>
      <c r="BH3331" s="66">
        <v>13.3</v>
      </c>
      <c r="BI3331" s="77">
        <v>0.02</v>
      </c>
      <c r="BN3331" s="77">
        <v>0.62</v>
      </c>
      <c r="BO3331" s="77">
        <v>0.04</v>
      </c>
      <c r="BP3331" s="77">
        <v>0.49</v>
      </c>
      <c r="BQ3331" s="77">
        <v>0.06</v>
      </c>
      <c r="BR3331" s="77">
        <v>0.43</v>
      </c>
      <c r="BS3331" s="77">
        <v>0.03</v>
      </c>
      <c r="BX3331" s="77">
        <v>1.63</v>
      </c>
      <c r="BY3331" s="77">
        <v>0.08</v>
      </c>
      <c r="BZ3331" s="96">
        <v>4.4000000000000004</v>
      </c>
      <c r="CA3331" s="77">
        <v>0.01</v>
      </c>
      <c r="CB3331" s="96">
        <v>6.67</v>
      </c>
      <c r="CC3331" s="77">
        <v>0.08</v>
      </c>
      <c r="CD3331" s="96">
        <v>0.23</v>
      </c>
      <c r="CE3331" s="77">
        <v>0.05</v>
      </c>
      <c r="DH3331" s="77">
        <v>97.24</v>
      </c>
      <c r="DJ3331" s="77">
        <f t="shared" si="1472"/>
        <v>2.7600000000000051</v>
      </c>
      <c r="DL3331" s="77" t="s">
        <v>827</v>
      </c>
      <c r="DO3331" s="348">
        <v>1.82</v>
      </c>
      <c r="DP3331" s="77">
        <v>0.03</v>
      </c>
      <c r="DQ3331" s="348">
        <v>1.63</v>
      </c>
      <c r="DR3331" s="77">
        <v>0.04</v>
      </c>
      <c r="DS3331" s="246"/>
      <c r="DU3331" s="96"/>
      <c r="DW3331" s="178"/>
      <c r="DX3331" s="304">
        <f t="shared" si="1447"/>
        <v>73.529411764705884</v>
      </c>
      <c r="DY3331" s="77">
        <f t="shared" si="1448"/>
        <v>2.0567667626491155E-2</v>
      </c>
      <c r="DZ3331" s="304">
        <f t="shared" si="1449"/>
        <v>0.53475935828877008</v>
      </c>
      <c r="EA3331" s="77">
        <f t="shared" si="1450"/>
        <v>2.0567667626491159E-2</v>
      </c>
      <c r="EB3331" s="304">
        <f t="shared" si="1451"/>
        <v>13.67749897161662</v>
      </c>
      <c r="EC3331" s="77">
        <f t="shared" si="1452"/>
        <v>2.0567667626491155E-2</v>
      </c>
      <c r="ED3331" s="304">
        <f t="shared" si="1453"/>
        <v>0.63759769642122588</v>
      </c>
      <c r="EE3331" s="77">
        <f t="shared" si="1454"/>
        <v>4.1135335252982311E-2</v>
      </c>
      <c r="EF3331" s="304">
        <f t="shared" si="1455"/>
        <v>0.50390785684903339</v>
      </c>
      <c r="EG3331" s="77">
        <f t="shared" si="1456"/>
        <v>6.1703002879473473E-2</v>
      </c>
      <c r="EH3331" s="304">
        <f t="shared" si="1457"/>
        <v>0.44220485396955989</v>
      </c>
      <c r="EI3331" s="77">
        <f t="shared" si="1458"/>
        <v>3.0851501439736737E-2</v>
      </c>
      <c r="EJ3331" s="304">
        <f t="shared" si="1459"/>
        <v>1.6762649115590291</v>
      </c>
      <c r="EK3331" s="77">
        <f t="shared" si="1460"/>
        <v>8.2270670505964621E-2</v>
      </c>
      <c r="EL3331" s="304">
        <f t="shared" si="1461"/>
        <v>4.5248868778280551</v>
      </c>
      <c r="EM3331" s="77">
        <f t="shared" si="1462"/>
        <v>1.0283833813245579E-2</v>
      </c>
      <c r="EN3331" s="304">
        <f t="shared" si="1463"/>
        <v>6.8593171534348008</v>
      </c>
      <c r="EO3331" s="77">
        <f t="shared" si="1464"/>
        <v>8.2270670505964621E-2</v>
      </c>
      <c r="EP3331" s="304">
        <f t="shared" si="1465"/>
        <v>0.23652817770464829</v>
      </c>
      <c r="EQ3331" s="77">
        <f t="shared" si="1466"/>
        <v>5.1419169066227885E-2</v>
      </c>
      <c r="ER3331" s="77">
        <f t="shared" si="1467"/>
        <v>100</v>
      </c>
      <c r="ES3331" s="77">
        <f t="shared" si="1468"/>
        <v>0</v>
      </c>
    </row>
    <row r="3332" spans="1:149" s="77" customFormat="1" x14ac:dyDescent="0.45">
      <c r="A3332" s="77" t="s">
        <v>4794</v>
      </c>
      <c r="B3332" s="178" t="s">
        <v>1040</v>
      </c>
      <c r="C3332" s="77" t="s">
        <v>3648</v>
      </c>
      <c r="D3332" s="77" t="s">
        <v>64</v>
      </c>
      <c r="E3332" s="77" t="s">
        <v>1121</v>
      </c>
      <c r="F3332" s="77" t="s">
        <v>4805</v>
      </c>
      <c r="G3332" s="77" t="s">
        <v>4516</v>
      </c>
      <c r="H3332" s="77" t="s">
        <v>1372</v>
      </c>
      <c r="I3332" s="77">
        <v>48</v>
      </c>
      <c r="J3332" s="304">
        <v>3000</v>
      </c>
      <c r="K3332" s="77">
        <v>100</v>
      </c>
      <c r="L3332" s="304">
        <v>1150</v>
      </c>
      <c r="M3332" s="77">
        <v>15</v>
      </c>
      <c r="N3332" s="77" t="s">
        <v>3445</v>
      </c>
      <c r="O3332" s="77" t="s">
        <v>4811</v>
      </c>
      <c r="P3332" s="87" t="s">
        <v>1374</v>
      </c>
      <c r="Q3332" s="125"/>
      <c r="R3332" s="125"/>
      <c r="S3332" s="116"/>
      <c r="U3332" s="77">
        <v>7.18</v>
      </c>
      <c r="W3332" s="77">
        <v>7.14</v>
      </c>
      <c r="AA3332" s="221">
        <f t="shared" si="1474"/>
        <v>0.70834259436673697</v>
      </c>
      <c r="AB3332" s="168"/>
      <c r="AC3332" s="221">
        <f t="shared" si="1475"/>
        <v>0.29165740563326303</v>
      </c>
      <c r="AE3332" s="327"/>
      <c r="AG3332" s="168"/>
      <c r="AQ3332" s="178" t="s">
        <v>824</v>
      </c>
      <c r="AR3332" s="66">
        <v>16.38</v>
      </c>
      <c r="AS3332" s="66">
        <v>1640</v>
      </c>
      <c r="AU3332" s="276">
        <v>21250.277831002109</v>
      </c>
      <c r="AV3332" s="276">
        <v>8749.7221689978905</v>
      </c>
      <c r="AW3332" s="276">
        <v>348079.55087181454</v>
      </c>
      <c r="AX3332" s="95">
        <v>234.64281574664318</v>
      </c>
      <c r="AY3332" s="276">
        <v>14349544.357156541</v>
      </c>
      <c r="AZ3332" s="95">
        <v>143813.96881049519</v>
      </c>
      <c r="BA3332" s="178"/>
      <c r="BB3332" s="98" t="s">
        <v>722</v>
      </c>
      <c r="BC3332" s="178" t="s">
        <v>751</v>
      </c>
      <c r="BD3332" s="66">
        <v>71.599999999999994</v>
      </c>
      <c r="BE3332" s="77">
        <v>0.09</v>
      </c>
      <c r="BF3332" s="77">
        <v>0.55000000000000004</v>
      </c>
      <c r="BG3332" s="77">
        <v>0.03</v>
      </c>
      <c r="BH3332" s="66">
        <v>15</v>
      </c>
      <c r="BI3332" s="77">
        <v>0.02</v>
      </c>
      <c r="BN3332" s="77">
        <v>0.31</v>
      </c>
      <c r="BO3332" s="77">
        <v>0.05</v>
      </c>
      <c r="BP3332" s="77">
        <v>0.36</v>
      </c>
      <c r="BQ3332" s="77">
        <v>0.04</v>
      </c>
      <c r="BR3332" s="77">
        <v>0.45</v>
      </c>
      <c r="BS3332" s="77">
        <v>0.02</v>
      </c>
      <c r="BX3332" s="77">
        <v>1.56</v>
      </c>
      <c r="BY3332" s="77">
        <v>0.05</v>
      </c>
      <c r="BZ3332" s="77">
        <v>2.8</v>
      </c>
      <c r="CA3332" s="77">
        <v>0.01</v>
      </c>
      <c r="CB3332" s="96">
        <v>7.1</v>
      </c>
      <c r="CC3332" s="77">
        <v>0.01</v>
      </c>
      <c r="CD3332" s="96">
        <v>0.28000000000000003</v>
      </c>
      <c r="CE3332" s="77">
        <v>0.06</v>
      </c>
      <c r="DH3332" s="77">
        <v>92.67</v>
      </c>
      <c r="DJ3332" s="77">
        <f t="shared" si="1472"/>
        <v>7.3299999999999983</v>
      </c>
      <c r="DL3332" s="77" t="s">
        <v>827</v>
      </c>
      <c r="DO3332" s="348">
        <v>3.83</v>
      </c>
      <c r="DP3332" s="77">
        <v>0.03</v>
      </c>
      <c r="DQ3332" s="348">
        <v>2.65</v>
      </c>
      <c r="DR3332" s="77">
        <v>0.06</v>
      </c>
      <c r="DS3332" s="246"/>
      <c r="DU3332" s="96"/>
      <c r="DW3332" s="178"/>
      <c r="DX3332" s="304">
        <f t="shared" ref="DX3332:DX3395" si="1476">BD3332/$DH3332*100</f>
        <v>77.263407791086649</v>
      </c>
      <c r="DY3332" s="77">
        <f t="shared" ref="DY3332:DY3395" si="1477">DX3332*SQRT(((BE3332/BD3332)^2)+(($DI3332/$DH3332)^2))</f>
        <v>9.711880867594691E-2</v>
      </c>
      <c r="DZ3332" s="304">
        <f t="shared" ref="DZ3332:DZ3395" si="1478">BF3332/$DH3332*100</f>
        <v>0.59350383079745339</v>
      </c>
      <c r="EA3332" s="77">
        <f t="shared" ref="EA3332:EA3395" si="1479">DZ3332*SQRT(((BG3332/BF3332)^2)+(($DI3332/$DH3332)^2))</f>
        <v>3.2372936225315632E-2</v>
      </c>
      <c r="EB3332" s="304">
        <f t="shared" ref="EB3332:EB3395" si="1480">BH3332/$DH3332*100</f>
        <v>16.186468112657817</v>
      </c>
      <c r="EC3332" s="77">
        <f t="shared" ref="EC3332:EC3395" si="1481">EB3332*SQRT(((BI3332/BH3332)^2)+(($DI3332/$DH3332)^2))</f>
        <v>2.1581957483543756E-2</v>
      </c>
      <c r="ED3332" s="304">
        <f t="shared" ref="ED3332:ED3395" si="1482">BN3332/$DH3332*100</f>
        <v>0.33452034099492822</v>
      </c>
      <c r="EE3332" s="77">
        <f t="shared" ref="EE3332:EE3395" si="1483">ED3332*SQRT(((BO3332/BN3332)^2)+(($DI3332/$DH3332)^2))</f>
        <v>5.3954893708859399E-2</v>
      </c>
      <c r="EF3332" s="304">
        <f t="shared" ref="EF3332:EF3395" si="1484">BP3332/$DH3332*100</f>
        <v>0.38847523470378764</v>
      </c>
      <c r="EG3332" s="77">
        <f t="shared" ref="EG3332:EG3395" si="1485">EF3332*SQRT(((BQ3332/BP3332)^2)+(($DI3332/$DH3332)^2))</f>
        <v>4.3163914967087519E-2</v>
      </c>
      <c r="EH3332" s="304">
        <f t="shared" ref="EH3332:EH3395" si="1486">BR3332/$DH3332*100</f>
        <v>0.48559404337973455</v>
      </c>
      <c r="EI3332" s="77">
        <f t="shared" ref="EI3332:EI3395" si="1487">EH3332*SQRT(((BS3332/BR3332)^2)+(($DI3332/$DH3332)^2))</f>
        <v>2.1581957483543759E-2</v>
      </c>
      <c r="EJ3332" s="304">
        <f t="shared" ref="EJ3332:EJ3395" si="1488">BX3332/$DH3332*100</f>
        <v>1.6833926837164133</v>
      </c>
      <c r="EK3332" s="77">
        <f t="shared" ref="EK3332:EK3395" si="1489">EJ3332*SQRT(((BY3332/BX3332)^2)+(($DI3332/$DH3332)^2))</f>
        <v>5.3954893708859405E-2</v>
      </c>
      <c r="EL3332" s="304">
        <f t="shared" ref="EL3332:EL3395" si="1490">BZ3332/$DH3332*100</f>
        <v>3.0214740476961257</v>
      </c>
      <c r="EM3332" s="77">
        <f t="shared" ref="EM3332:EM3395" si="1491">EL3332*SQRT(((CA3332/BZ3332)^2)+(($DI3332/$DH3332)^2))</f>
        <v>1.0790978741771878E-2</v>
      </c>
      <c r="EN3332" s="304">
        <f t="shared" ref="EN3332:EN3395" si="1492">CB3332/$DH3332*100</f>
        <v>7.6615949066580331</v>
      </c>
      <c r="EO3332" s="77">
        <f t="shared" ref="EO3332:EO3395" si="1493">EN3332*SQRT(((CC3332/CB3332)^2)+(($DI3332/$DH3332)^2))</f>
        <v>1.0790978741771878E-2</v>
      </c>
      <c r="EP3332" s="304">
        <f t="shared" ref="EP3332:EP3395" si="1494">CD3332/$DH3332*100</f>
        <v>0.3021474047696126</v>
      </c>
      <c r="EQ3332" s="77">
        <f t="shared" ref="EQ3332:EQ3395" si="1495">EP3332*SQRT(((CE3332/CD3332)^2)+(($DI3332/$DH3332)^2))</f>
        <v>6.4745872450631264E-2</v>
      </c>
      <c r="ER3332" s="77">
        <f t="shared" ref="ER3332:ER3395" si="1496">DH3332/$DH3332*100</f>
        <v>100</v>
      </c>
      <c r="ES3332" s="77">
        <f t="shared" ref="ES3332:ES3395" si="1497">ER3332*SQRT(((DI3332/DH3332)^2)+(($DI3332/$DH3332)^2))</f>
        <v>0</v>
      </c>
    </row>
    <row r="3333" spans="1:149" s="77" customFormat="1" x14ac:dyDescent="0.45">
      <c r="A3333" s="77" t="s">
        <v>4794</v>
      </c>
      <c r="B3333" s="178" t="s">
        <v>1040</v>
      </c>
      <c r="C3333" s="77" t="s">
        <v>3648</v>
      </c>
      <c r="D3333" s="77" t="s">
        <v>64</v>
      </c>
      <c r="E3333" s="77" t="s">
        <v>1121</v>
      </c>
      <c r="F3333" s="77" t="s">
        <v>4806</v>
      </c>
      <c r="G3333" s="77" t="s">
        <v>4516</v>
      </c>
      <c r="H3333" s="77" t="s">
        <v>1372</v>
      </c>
      <c r="I3333" s="77">
        <v>48</v>
      </c>
      <c r="J3333" s="304">
        <v>3000</v>
      </c>
      <c r="K3333" s="77">
        <v>100</v>
      </c>
      <c r="L3333" s="304">
        <v>1300</v>
      </c>
      <c r="M3333" s="77">
        <v>15</v>
      </c>
      <c r="N3333" s="77" t="s">
        <v>3445</v>
      </c>
      <c r="O3333" s="77" t="s">
        <v>4811</v>
      </c>
      <c r="P3333" s="87" t="s">
        <v>1374</v>
      </c>
      <c r="Q3333" s="125"/>
      <c r="R3333" s="125"/>
      <c r="S3333" s="116"/>
      <c r="U3333" s="77">
        <v>7.73</v>
      </c>
      <c r="W3333" s="77">
        <v>0</v>
      </c>
      <c r="AA3333" s="220">
        <f t="shared" si="1474"/>
        <v>0</v>
      </c>
      <c r="AB3333" s="220"/>
      <c r="AC3333" s="220">
        <f t="shared" si="1475"/>
        <v>1</v>
      </c>
      <c r="AE3333" s="327"/>
      <c r="AG3333" s="168"/>
      <c r="AQ3333" s="178" t="s">
        <v>824</v>
      </c>
      <c r="AR3333" s="66">
        <v>13.29</v>
      </c>
      <c r="AS3333" s="66">
        <v>741.4</v>
      </c>
      <c r="AU3333" s="276"/>
      <c r="AV3333" s="276">
        <v>30000</v>
      </c>
      <c r="AW3333" s="276">
        <v>0</v>
      </c>
      <c r="AX3333" s="95"/>
      <c r="AY3333" s="276">
        <v>22242000</v>
      </c>
      <c r="AZ3333" s="95">
        <v>222913.71869851349</v>
      </c>
      <c r="BA3333" s="178"/>
      <c r="BB3333" s="98" t="s">
        <v>722</v>
      </c>
      <c r="BC3333" s="178" t="s">
        <v>751</v>
      </c>
      <c r="BD3333" s="66">
        <v>70.599999999999994</v>
      </c>
      <c r="BE3333" s="77">
        <v>0.02</v>
      </c>
      <c r="BF3333" s="77">
        <v>0.53</v>
      </c>
      <c r="BG3333" s="77">
        <v>0.04</v>
      </c>
      <c r="BH3333" s="66">
        <v>15.4</v>
      </c>
      <c r="BI3333" s="77">
        <v>0.03</v>
      </c>
      <c r="BN3333" s="77">
        <v>0.22</v>
      </c>
      <c r="BO3333" s="77">
        <v>0.08</v>
      </c>
      <c r="BP3333" s="77">
        <v>0.33</v>
      </c>
      <c r="BQ3333" s="77">
        <v>0.04</v>
      </c>
      <c r="BR3333" s="77">
        <v>0.39</v>
      </c>
      <c r="BS3333" s="77">
        <v>0.04</v>
      </c>
      <c r="BX3333" s="77">
        <v>1.51</v>
      </c>
      <c r="BY3333" s="77">
        <v>0.04</v>
      </c>
      <c r="BZ3333" s="77">
        <v>4.1399999999999997</v>
      </c>
      <c r="CA3333" s="77">
        <v>0.05</v>
      </c>
      <c r="CB3333" s="96">
        <v>6.63</v>
      </c>
      <c r="CC3333" s="77">
        <v>0.01</v>
      </c>
      <c r="CD3333" s="96">
        <v>0.3</v>
      </c>
      <c r="CE3333" s="77">
        <v>0.01</v>
      </c>
      <c r="DH3333" s="77">
        <v>96.87</v>
      </c>
      <c r="DJ3333" s="77">
        <f t="shared" si="1472"/>
        <v>3.1299999999999955</v>
      </c>
      <c r="DL3333" s="77" t="s">
        <v>827</v>
      </c>
      <c r="DO3333" s="348">
        <v>0.51</v>
      </c>
      <c r="DP3333" s="77">
        <v>0.01</v>
      </c>
      <c r="DQ3333" s="348">
        <v>1.38</v>
      </c>
      <c r="DR3333" s="77">
        <v>0.06</v>
      </c>
      <c r="DS3333" s="246"/>
      <c r="DU3333" s="96"/>
      <c r="DW3333" s="178"/>
      <c r="DX3333" s="304">
        <f t="shared" si="1476"/>
        <v>72.881180964178782</v>
      </c>
      <c r="DY3333" s="77">
        <f t="shared" si="1477"/>
        <v>2.0646226902033653E-2</v>
      </c>
      <c r="DZ3333" s="304">
        <f t="shared" si="1478"/>
        <v>0.54712501290389182</v>
      </c>
      <c r="EA3333" s="77">
        <f t="shared" si="1479"/>
        <v>4.1292453804067306E-2</v>
      </c>
      <c r="EB3333" s="304">
        <f t="shared" si="1480"/>
        <v>15.897594714565914</v>
      </c>
      <c r="EC3333" s="77">
        <f t="shared" si="1481"/>
        <v>3.0969340353050479E-2</v>
      </c>
      <c r="ED3333" s="304">
        <f t="shared" si="1482"/>
        <v>0.22710849592237017</v>
      </c>
      <c r="EE3333" s="77">
        <f t="shared" si="1483"/>
        <v>8.2584907608134611E-2</v>
      </c>
      <c r="EF3333" s="304">
        <f t="shared" si="1484"/>
        <v>0.34066274388355527</v>
      </c>
      <c r="EG3333" s="77">
        <f t="shared" si="1485"/>
        <v>4.1292453804067306E-2</v>
      </c>
      <c r="EH3333" s="304">
        <f t="shared" si="1486"/>
        <v>0.40260142458965625</v>
      </c>
      <c r="EI3333" s="77">
        <f t="shared" si="1487"/>
        <v>4.1292453804067306E-2</v>
      </c>
      <c r="EJ3333" s="304">
        <f t="shared" si="1488"/>
        <v>1.5587901311035406</v>
      </c>
      <c r="EK3333" s="77">
        <f t="shared" si="1489"/>
        <v>4.1292453804067299E-2</v>
      </c>
      <c r="EL3333" s="304">
        <f t="shared" si="1490"/>
        <v>4.2737689687209661</v>
      </c>
      <c r="EM3333" s="77">
        <f t="shared" si="1491"/>
        <v>5.1615567255084135E-2</v>
      </c>
      <c r="EN3333" s="304">
        <f t="shared" si="1492"/>
        <v>6.8442242180241557</v>
      </c>
      <c r="EO3333" s="77">
        <f t="shared" si="1493"/>
        <v>1.0323113451016826E-2</v>
      </c>
      <c r="EP3333" s="304">
        <f t="shared" si="1494"/>
        <v>0.30969340353050478</v>
      </c>
      <c r="EQ3333" s="77">
        <f t="shared" si="1495"/>
        <v>1.0323113451016826E-2</v>
      </c>
      <c r="ER3333" s="77">
        <f t="shared" si="1496"/>
        <v>100</v>
      </c>
      <c r="ES3333" s="77">
        <f t="shared" si="1497"/>
        <v>0</v>
      </c>
    </row>
    <row r="3334" spans="1:149" s="91" customFormat="1" ht="14.65" thickBot="1" x14ac:dyDescent="0.5">
      <c r="A3334" s="91" t="s">
        <v>4794</v>
      </c>
      <c r="B3334" s="206" t="s">
        <v>1040</v>
      </c>
      <c r="C3334" s="91" t="s">
        <v>3648</v>
      </c>
      <c r="D3334" s="91" t="s">
        <v>64</v>
      </c>
      <c r="E3334" s="91" t="s">
        <v>1121</v>
      </c>
      <c r="F3334" s="91" t="s">
        <v>4807</v>
      </c>
      <c r="G3334" s="91" t="s">
        <v>4516</v>
      </c>
      <c r="H3334" s="91" t="s">
        <v>1372</v>
      </c>
      <c r="I3334" s="91">
        <v>48</v>
      </c>
      <c r="J3334" s="305">
        <v>1500</v>
      </c>
      <c r="K3334" s="91">
        <v>100</v>
      </c>
      <c r="L3334" s="305">
        <v>1300</v>
      </c>
      <c r="M3334" s="91">
        <v>15</v>
      </c>
      <c r="N3334" s="91" t="s">
        <v>3445</v>
      </c>
      <c r="O3334" s="91" t="s">
        <v>4811</v>
      </c>
      <c r="P3334" s="90" t="s">
        <v>1374</v>
      </c>
      <c r="Q3334" s="203"/>
      <c r="R3334" s="203"/>
      <c r="S3334" s="205"/>
      <c r="U3334" s="91">
        <v>7.73</v>
      </c>
      <c r="W3334" s="91">
        <v>0</v>
      </c>
      <c r="AA3334" s="233">
        <f t="shared" si="1474"/>
        <v>0</v>
      </c>
      <c r="AB3334" s="233"/>
      <c r="AC3334" s="233">
        <f t="shared" si="1475"/>
        <v>1</v>
      </c>
      <c r="AE3334" s="328"/>
      <c r="AG3334" s="170"/>
      <c r="AQ3334" s="206" t="s">
        <v>824</v>
      </c>
      <c r="AR3334" s="69">
        <v>2.988</v>
      </c>
      <c r="AS3334" s="69">
        <v>31.9</v>
      </c>
      <c r="AU3334" s="277"/>
      <c r="AV3334" s="277">
        <v>15000</v>
      </c>
      <c r="AW3334" s="277">
        <v>0</v>
      </c>
      <c r="AX3334" s="259"/>
      <c r="AY3334" s="277">
        <v>478500</v>
      </c>
      <c r="AZ3334" s="259">
        <v>4827.3459581844763</v>
      </c>
      <c r="BA3334" s="206"/>
      <c r="BB3334" s="141" t="s">
        <v>722</v>
      </c>
      <c r="BC3334" s="206" t="s">
        <v>751</v>
      </c>
      <c r="BD3334" s="69">
        <v>70.099999999999994</v>
      </c>
      <c r="BE3334" s="91">
        <v>0.02</v>
      </c>
      <c r="BF3334" s="91">
        <v>0.49</v>
      </c>
      <c r="BG3334" s="91">
        <v>0.04</v>
      </c>
      <c r="BH3334" s="91">
        <v>15.59</v>
      </c>
      <c r="BI3334" s="91">
        <v>0.01</v>
      </c>
      <c r="BN3334" s="97">
        <v>0.4</v>
      </c>
      <c r="BO3334" s="91">
        <v>0.01</v>
      </c>
      <c r="BP3334" s="91">
        <v>0.33</v>
      </c>
      <c r="BQ3334" s="91">
        <v>0.06</v>
      </c>
      <c r="BR3334" s="91">
        <v>0.47</v>
      </c>
      <c r="BS3334" s="91">
        <v>0.04</v>
      </c>
      <c r="BX3334" s="91">
        <v>1.47</v>
      </c>
      <c r="BY3334" s="91">
        <v>7.0000000000000007E-2</v>
      </c>
      <c r="BZ3334" s="97">
        <v>4.2</v>
      </c>
      <c r="CA3334" s="91">
        <v>0.01</v>
      </c>
      <c r="CB3334" s="97">
        <v>6.7</v>
      </c>
      <c r="CC3334" s="91">
        <v>0.01</v>
      </c>
      <c r="CD3334" s="97">
        <v>0.18</v>
      </c>
      <c r="CE3334" s="91">
        <v>0.08</v>
      </c>
      <c r="DH3334" s="91">
        <v>98.29</v>
      </c>
      <c r="DJ3334" s="91">
        <f t="shared" si="1472"/>
        <v>1.7099999999999937</v>
      </c>
      <c r="DL3334" s="91" t="s">
        <v>827</v>
      </c>
      <c r="DO3334" s="349">
        <v>0.59</v>
      </c>
      <c r="DP3334" s="91">
        <v>0.06</v>
      </c>
      <c r="DQ3334" s="349">
        <v>0.71</v>
      </c>
      <c r="DR3334" s="91">
        <v>0.04</v>
      </c>
      <c r="DS3334" s="251"/>
      <c r="DU3334" s="97"/>
      <c r="DW3334" s="206"/>
      <c r="DX3334" s="305">
        <f t="shared" si="1476"/>
        <v>71.319564553871189</v>
      </c>
      <c r="DY3334" s="91">
        <f t="shared" si="1477"/>
        <v>2.0347949944043139E-2</v>
      </c>
      <c r="DZ3334" s="305">
        <f t="shared" si="1478"/>
        <v>0.49852477362905684</v>
      </c>
      <c r="EA3334" s="91">
        <f t="shared" si="1479"/>
        <v>4.0695899888086279E-2</v>
      </c>
      <c r="EB3334" s="305">
        <f t="shared" si="1480"/>
        <v>15.861226981381623</v>
      </c>
      <c r="EC3334" s="91">
        <f t="shared" si="1481"/>
        <v>1.0173974972021568E-2</v>
      </c>
      <c r="ED3334" s="305">
        <f t="shared" si="1482"/>
        <v>0.40695899888086273</v>
      </c>
      <c r="EE3334" s="91">
        <f t="shared" si="1483"/>
        <v>1.0173974972021568E-2</v>
      </c>
      <c r="EF3334" s="305">
        <f t="shared" si="1484"/>
        <v>0.33574117407671178</v>
      </c>
      <c r="EG3334" s="91">
        <f t="shared" si="1485"/>
        <v>6.1043849832129404E-2</v>
      </c>
      <c r="EH3334" s="305">
        <f t="shared" si="1486"/>
        <v>0.47817682368501374</v>
      </c>
      <c r="EI3334" s="91">
        <f t="shared" si="1487"/>
        <v>4.0695899888086279E-2</v>
      </c>
      <c r="EJ3334" s="305">
        <f t="shared" si="1488"/>
        <v>1.4955743208871706</v>
      </c>
      <c r="EK3334" s="91">
        <f t="shared" si="1489"/>
        <v>7.1217824804150981E-2</v>
      </c>
      <c r="EL3334" s="305">
        <f t="shared" si="1490"/>
        <v>4.2730694882490585</v>
      </c>
      <c r="EM3334" s="91">
        <f t="shared" si="1491"/>
        <v>1.0173974972021566E-2</v>
      </c>
      <c r="EN3334" s="305">
        <f t="shared" si="1492"/>
        <v>6.8165632312544506</v>
      </c>
      <c r="EO3334" s="91">
        <f t="shared" si="1493"/>
        <v>1.0173974972021568E-2</v>
      </c>
      <c r="EP3334" s="305">
        <f t="shared" si="1494"/>
        <v>0.18313154949638821</v>
      </c>
      <c r="EQ3334" s="91">
        <f t="shared" si="1495"/>
        <v>8.1391799776172544E-2</v>
      </c>
      <c r="ER3334" s="91">
        <f t="shared" si="1496"/>
        <v>100</v>
      </c>
      <c r="ES3334" s="91">
        <f t="shared" si="1497"/>
        <v>0</v>
      </c>
    </row>
    <row r="3335" spans="1:149" s="77" customFormat="1" x14ac:dyDescent="0.45">
      <c r="A3335" s="77" t="s">
        <v>4812</v>
      </c>
      <c r="B3335" s="212" t="s">
        <v>1016</v>
      </c>
      <c r="C3335" s="77" t="s">
        <v>3633</v>
      </c>
      <c r="D3335" s="77" t="s">
        <v>4913</v>
      </c>
      <c r="E3335" s="77" t="s">
        <v>637</v>
      </c>
      <c r="F3335" s="77" t="s">
        <v>4813</v>
      </c>
      <c r="G3335" s="77" t="s">
        <v>3380</v>
      </c>
      <c r="H3335" s="77" t="s">
        <v>1372</v>
      </c>
      <c r="I3335" s="77">
        <v>24</v>
      </c>
      <c r="J3335" s="304">
        <v>100</v>
      </c>
      <c r="K3335" s="77">
        <v>5</v>
      </c>
      <c r="L3335" s="304">
        <v>1100</v>
      </c>
      <c r="M3335" s="77">
        <v>10</v>
      </c>
      <c r="N3335" s="77" t="s">
        <v>748</v>
      </c>
      <c r="O3335" s="77" t="s">
        <v>3454</v>
      </c>
      <c r="P3335" s="87" t="s">
        <v>1374</v>
      </c>
      <c r="Q3335" s="125"/>
      <c r="R3335" s="164">
        <v>2.6</v>
      </c>
      <c r="S3335" s="116"/>
      <c r="AA3335" s="168"/>
      <c r="AB3335" s="168"/>
      <c r="AC3335" s="168"/>
      <c r="AE3335" s="327">
        <v>1</v>
      </c>
      <c r="AG3335" s="168">
        <f>1-AE3335</f>
        <v>0</v>
      </c>
      <c r="AQ3335" s="178"/>
      <c r="AR3335" s="66">
        <v>0.96940000000000004</v>
      </c>
      <c r="AS3335" s="66"/>
      <c r="AU3335" s="276">
        <v>1000</v>
      </c>
      <c r="AV3335" s="276">
        <v>0</v>
      </c>
      <c r="AW3335" s="276">
        <v>969.40000000000009</v>
      </c>
      <c r="AX3335" s="95"/>
      <c r="AY3335" s="276">
        <v>0</v>
      </c>
      <c r="AZ3335" s="95"/>
      <c r="BA3335" s="178"/>
      <c r="BB3335" s="98" t="s">
        <v>3412</v>
      </c>
      <c r="BC3335" s="178" t="s">
        <v>1126</v>
      </c>
      <c r="BD3335" s="96">
        <v>58.259459999999997</v>
      </c>
      <c r="BF3335" s="96">
        <v>0.40571999999999997</v>
      </c>
      <c r="BH3335" s="96">
        <v>17.697119999999998</v>
      </c>
      <c r="BN3335" s="96">
        <v>5.0328599999999994</v>
      </c>
      <c r="BR3335" s="96">
        <v>1.26546</v>
      </c>
      <c r="BX3335" s="96">
        <v>3.9702600000000001</v>
      </c>
      <c r="BZ3335" s="96">
        <v>2.7144599999999999</v>
      </c>
      <c r="CB3335" s="96">
        <v>7.2160199999999994</v>
      </c>
      <c r="DH3335" s="96">
        <f>SUM(BD3335,BF3335,BH3335,BN3335,BR3335,BX3335,BZ3335,CB3335)</f>
        <v>96.561360000000008</v>
      </c>
      <c r="DJ3335" s="96">
        <f t="shared" si="1472"/>
        <v>3.4386399999999924</v>
      </c>
      <c r="DL3335" s="77" t="s">
        <v>4680</v>
      </c>
      <c r="DO3335" s="348">
        <v>3.48</v>
      </c>
      <c r="DQ3335" s="348">
        <f>DS3335/10000</f>
        <v>0</v>
      </c>
      <c r="DS3335" s="246">
        <v>0</v>
      </c>
      <c r="DU3335" s="96"/>
      <c r="DW3335" s="178"/>
      <c r="DX3335" s="304">
        <f t="shared" si="1476"/>
        <v>60.334133653461372</v>
      </c>
      <c r="DY3335" s="77">
        <f t="shared" si="1477"/>
        <v>0</v>
      </c>
      <c r="DZ3335" s="304">
        <f t="shared" si="1478"/>
        <v>0.42016806722689065</v>
      </c>
      <c r="EA3335" s="77">
        <f t="shared" si="1479"/>
        <v>0</v>
      </c>
      <c r="EB3335" s="304">
        <f t="shared" si="1480"/>
        <v>18.327330932372945</v>
      </c>
      <c r="EC3335" s="77">
        <f t="shared" si="1481"/>
        <v>0</v>
      </c>
      <c r="ED3335" s="304">
        <f t="shared" si="1482"/>
        <v>5.2120848339335719</v>
      </c>
      <c r="EE3335" s="77">
        <f t="shared" si="1483"/>
        <v>0</v>
      </c>
      <c r="EF3335" s="304">
        <f t="shared" si="1484"/>
        <v>0</v>
      </c>
      <c r="EG3335" s="77" t="e">
        <f t="shared" si="1485"/>
        <v>#DIV/0!</v>
      </c>
      <c r="EH3335" s="304">
        <f t="shared" si="1486"/>
        <v>1.3105242096838734</v>
      </c>
      <c r="EI3335" s="77">
        <f t="shared" si="1487"/>
        <v>0</v>
      </c>
      <c r="EJ3335" s="304">
        <f t="shared" si="1488"/>
        <v>4.1116446578631454</v>
      </c>
      <c r="EK3335" s="77">
        <f t="shared" si="1489"/>
        <v>0</v>
      </c>
      <c r="EL3335" s="304">
        <f t="shared" si="1490"/>
        <v>2.8111244497799115</v>
      </c>
      <c r="EM3335" s="77">
        <f t="shared" si="1491"/>
        <v>0</v>
      </c>
      <c r="EN3335" s="304">
        <f t="shared" si="1492"/>
        <v>7.4729891956782701</v>
      </c>
      <c r="EO3335" s="77">
        <f t="shared" si="1493"/>
        <v>0</v>
      </c>
      <c r="EP3335" s="304">
        <f t="shared" si="1494"/>
        <v>0</v>
      </c>
      <c r="EQ3335" s="77" t="e">
        <f t="shared" si="1495"/>
        <v>#DIV/0!</v>
      </c>
      <c r="ER3335" s="77">
        <f t="shared" si="1496"/>
        <v>100</v>
      </c>
      <c r="ES3335" s="77">
        <f t="shared" si="1497"/>
        <v>0</v>
      </c>
    </row>
    <row r="3336" spans="1:149" s="77" customFormat="1" x14ac:dyDescent="0.45">
      <c r="A3336" s="77" t="s">
        <v>4812</v>
      </c>
      <c r="B3336" s="212" t="s">
        <v>4864</v>
      </c>
      <c r="C3336" s="77" t="s">
        <v>3633</v>
      </c>
      <c r="D3336" s="77" t="s">
        <v>4913</v>
      </c>
      <c r="E3336" s="77" t="s">
        <v>637</v>
      </c>
      <c r="F3336" s="77" t="s">
        <v>4814</v>
      </c>
      <c r="G3336" s="77" t="s">
        <v>3380</v>
      </c>
      <c r="H3336" s="77" t="s">
        <v>1372</v>
      </c>
      <c r="I3336" s="77">
        <v>24</v>
      </c>
      <c r="J3336" s="304">
        <v>100</v>
      </c>
      <c r="K3336" s="77">
        <v>5</v>
      </c>
      <c r="L3336" s="304">
        <v>1100</v>
      </c>
      <c r="M3336" s="77">
        <v>10</v>
      </c>
      <c r="N3336" s="77" t="s">
        <v>748</v>
      </c>
      <c r="O3336" s="77" t="s">
        <v>3454</v>
      </c>
      <c r="P3336" s="87" t="s">
        <v>1374</v>
      </c>
      <c r="Q3336" s="125"/>
      <c r="R3336" s="164">
        <v>2.6</v>
      </c>
      <c r="S3336" s="116"/>
      <c r="AA3336" s="168"/>
      <c r="AB3336" s="168"/>
      <c r="AC3336" s="168"/>
      <c r="AE3336" s="327">
        <v>0.82</v>
      </c>
      <c r="AG3336" s="168">
        <f t="shared" ref="AG3336:AG3384" si="1498">1-AE3336</f>
        <v>0.18000000000000005</v>
      </c>
      <c r="AQ3336" s="178" t="s">
        <v>824</v>
      </c>
      <c r="AR3336" s="66">
        <v>0.96899999999999997</v>
      </c>
      <c r="AS3336" s="66">
        <v>1.28</v>
      </c>
      <c r="AU3336" s="276">
        <v>820</v>
      </c>
      <c r="AV3336" s="276">
        <v>180.00000000000006</v>
      </c>
      <c r="AW3336" s="276">
        <v>794.57999999999993</v>
      </c>
      <c r="AX3336" s="95">
        <v>16.991933646589708</v>
      </c>
      <c r="AY3336" s="276">
        <v>230.40000000000009</v>
      </c>
      <c r="AZ3336" s="95">
        <v>5.1519006201595179</v>
      </c>
      <c r="BA3336" s="178"/>
      <c r="BB3336" s="98" t="s">
        <v>3412</v>
      </c>
      <c r="BC3336" s="178" t="s">
        <v>1126</v>
      </c>
      <c r="BD3336" s="96">
        <v>58.291605230000002</v>
      </c>
      <c r="BF3336" s="96">
        <v>0.40594385999999999</v>
      </c>
      <c r="BH3336" s="96">
        <v>17.706884560000002</v>
      </c>
      <c r="BN3336" s="96">
        <v>5.0356369299999999</v>
      </c>
      <c r="BR3336" s="96">
        <v>1.2661582300000001</v>
      </c>
      <c r="BX3336" s="96">
        <v>3.97245063</v>
      </c>
      <c r="BZ3336" s="96">
        <v>2.71595773</v>
      </c>
      <c r="CB3336" s="96">
        <v>7.2200015099999995</v>
      </c>
      <c r="DH3336" s="96">
        <f t="shared" ref="DH3336:DH3384" si="1499">SUM(BD3336,BF3336,BH3336,BN3336,BR3336,BX3336,BZ3336,CB3336)</f>
        <v>96.614638679999999</v>
      </c>
      <c r="DJ3336" s="96">
        <f t="shared" si="1472"/>
        <v>3.3853613200000012</v>
      </c>
      <c r="DL3336" s="77" t="s">
        <v>4680</v>
      </c>
      <c r="DO3336" s="348">
        <v>3.42</v>
      </c>
      <c r="DQ3336" s="348">
        <f t="shared" ref="DQ3336:DQ3384" si="1500">DS3336/10000</f>
        <v>6.7000000000000002E-3</v>
      </c>
      <c r="DS3336" s="246">
        <v>67</v>
      </c>
      <c r="DU3336" s="96"/>
      <c r="DW3336" s="178"/>
      <c r="DX3336" s="304">
        <f t="shared" si="1476"/>
        <v>60.334133653461386</v>
      </c>
      <c r="DY3336" s="77">
        <f t="shared" si="1477"/>
        <v>0</v>
      </c>
      <c r="DZ3336" s="304">
        <f t="shared" si="1478"/>
        <v>0.42016806722689076</v>
      </c>
      <c r="EA3336" s="77">
        <f t="shared" si="1479"/>
        <v>0</v>
      </c>
      <c r="EB3336" s="304">
        <f t="shared" si="1480"/>
        <v>18.327330932372952</v>
      </c>
      <c r="EC3336" s="77">
        <f t="shared" si="1481"/>
        <v>0</v>
      </c>
      <c r="ED3336" s="304">
        <f t="shared" si="1482"/>
        <v>5.2120848339335728</v>
      </c>
      <c r="EE3336" s="77">
        <f t="shared" si="1483"/>
        <v>0</v>
      </c>
      <c r="EF3336" s="304">
        <f t="shared" si="1484"/>
        <v>0</v>
      </c>
      <c r="EG3336" s="77" t="e">
        <f t="shared" si="1485"/>
        <v>#DIV/0!</v>
      </c>
      <c r="EH3336" s="304">
        <f t="shared" si="1486"/>
        <v>1.3105242096838736</v>
      </c>
      <c r="EI3336" s="77">
        <f t="shared" si="1487"/>
        <v>0</v>
      </c>
      <c r="EJ3336" s="304">
        <f t="shared" si="1488"/>
        <v>4.1116446578631454</v>
      </c>
      <c r="EK3336" s="77">
        <f t="shared" si="1489"/>
        <v>0</v>
      </c>
      <c r="EL3336" s="304">
        <f t="shared" si="1490"/>
        <v>2.8111244497799119</v>
      </c>
      <c r="EM3336" s="77">
        <f t="shared" si="1491"/>
        <v>0</v>
      </c>
      <c r="EN3336" s="304">
        <f t="shared" si="1492"/>
        <v>7.4729891956782719</v>
      </c>
      <c r="EO3336" s="77">
        <f t="shared" si="1493"/>
        <v>0</v>
      </c>
      <c r="EP3336" s="304">
        <f t="shared" si="1494"/>
        <v>0</v>
      </c>
      <c r="EQ3336" s="77" t="e">
        <f t="shared" si="1495"/>
        <v>#DIV/0!</v>
      </c>
      <c r="ER3336" s="77">
        <f t="shared" si="1496"/>
        <v>100</v>
      </c>
      <c r="ES3336" s="77">
        <f t="shared" si="1497"/>
        <v>0</v>
      </c>
    </row>
    <row r="3337" spans="1:149" s="77" customFormat="1" x14ac:dyDescent="0.45">
      <c r="A3337" s="77" t="s">
        <v>4812</v>
      </c>
      <c r="B3337" s="212" t="s">
        <v>4865</v>
      </c>
      <c r="C3337" s="77" t="s">
        <v>3633</v>
      </c>
      <c r="D3337" s="77" t="s">
        <v>4913</v>
      </c>
      <c r="E3337" s="77" t="s">
        <v>637</v>
      </c>
      <c r="F3337" s="77" t="s">
        <v>4815</v>
      </c>
      <c r="G3337" s="77" t="s">
        <v>3380</v>
      </c>
      <c r="H3337" s="77" t="s">
        <v>1372</v>
      </c>
      <c r="I3337" s="77">
        <v>24</v>
      </c>
      <c r="J3337" s="304">
        <v>100</v>
      </c>
      <c r="K3337" s="77">
        <v>5</v>
      </c>
      <c r="L3337" s="304">
        <v>1100</v>
      </c>
      <c r="M3337" s="77">
        <v>10</v>
      </c>
      <c r="N3337" s="77" t="s">
        <v>748</v>
      </c>
      <c r="O3337" s="77" t="s">
        <v>3454</v>
      </c>
      <c r="P3337" s="87" t="s">
        <v>1374</v>
      </c>
      <c r="Q3337" s="125"/>
      <c r="R3337" s="164">
        <v>2.6</v>
      </c>
      <c r="S3337" s="116"/>
      <c r="U3337" s="275"/>
      <c r="AA3337" s="168"/>
      <c r="AB3337" s="168"/>
      <c r="AC3337" s="168"/>
      <c r="AE3337" s="327">
        <v>0.71</v>
      </c>
      <c r="AG3337" s="168">
        <f t="shared" si="1498"/>
        <v>0.29000000000000004</v>
      </c>
      <c r="AQ3337" s="178" t="s">
        <v>824</v>
      </c>
      <c r="AR3337" s="66">
        <v>0.96950000000000003</v>
      </c>
      <c r="AS3337" s="66">
        <v>1.278</v>
      </c>
      <c r="AU3337" s="276">
        <v>710</v>
      </c>
      <c r="AV3337" s="276">
        <v>290.00000000000006</v>
      </c>
      <c r="AW3337" s="276">
        <v>688.34500000000003</v>
      </c>
      <c r="AX3337" s="95">
        <v>14.723963239434065</v>
      </c>
      <c r="AY3337" s="276">
        <v>370.62000000000006</v>
      </c>
      <c r="AZ3337" s="95">
        <v>8.2873151382097223</v>
      </c>
      <c r="BA3337" s="178"/>
      <c r="BB3337" s="98" t="s">
        <v>3412</v>
      </c>
      <c r="BC3337" s="178" t="s">
        <v>1126</v>
      </c>
      <c r="BD3337" s="96">
        <v>58.6737897</v>
      </c>
      <c r="BF3337" s="96">
        <v>0.40860539999999995</v>
      </c>
      <c r="BH3337" s="96">
        <v>17.8229784</v>
      </c>
      <c r="BN3337" s="96">
        <v>5.0686526999999995</v>
      </c>
      <c r="BR3337" s="96">
        <v>1.2744597</v>
      </c>
      <c r="BX3337" s="96">
        <v>3.9984956999999999</v>
      </c>
      <c r="BZ3337" s="96">
        <v>2.7337647</v>
      </c>
      <c r="CB3337" s="96">
        <v>7.2673388999999986</v>
      </c>
      <c r="DH3337" s="96">
        <f t="shared" si="1499"/>
        <v>97.248085199999991</v>
      </c>
      <c r="DJ3337" s="96">
        <f t="shared" si="1472"/>
        <v>2.7519148000000087</v>
      </c>
      <c r="DL3337" s="77" t="s">
        <v>4680</v>
      </c>
      <c r="DO3337" s="348">
        <v>2.78</v>
      </c>
      <c r="DQ3337" s="348">
        <f t="shared" si="1500"/>
        <v>1.2999999999999999E-2</v>
      </c>
      <c r="DS3337" s="246">
        <v>130</v>
      </c>
      <c r="DU3337" s="96"/>
      <c r="DW3337" s="178"/>
      <c r="DX3337" s="304">
        <f t="shared" si="1476"/>
        <v>60.334133653461386</v>
      </c>
      <c r="DY3337" s="77">
        <f t="shared" si="1477"/>
        <v>0</v>
      </c>
      <c r="DZ3337" s="304">
        <f t="shared" si="1478"/>
        <v>0.42016806722689076</v>
      </c>
      <c r="EA3337" s="77">
        <f t="shared" si="1479"/>
        <v>0</v>
      </c>
      <c r="EB3337" s="304">
        <f t="shared" si="1480"/>
        <v>18.327330932372952</v>
      </c>
      <c r="EC3337" s="77">
        <f t="shared" si="1481"/>
        <v>0</v>
      </c>
      <c r="ED3337" s="304">
        <f t="shared" si="1482"/>
        <v>5.2120848339335728</v>
      </c>
      <c r="EE3337" s="77">
        <f t="shared" si="1483"/>
        <v>0</v>
      </c>
      <c r="EF3337" s="304">
        <f t="shared" si="1484"/>
        <v>0</v>
      </c>
      <c r="EG3337" s="77" t="e">
        <f t="shared" si="1485"/>
        <v>#DIV/0!</v>
      </c>
      <c r="EH3337" s="304">
        <f t="shared" si="1486"/>
        <v>1.3105242096838736</v>
      </c>
      <c r="EI3337" s="77">
        <f t="shared" si="1487"/>
        <v>0</v>
      </c>
      <c r="EJ3337" s="304">
        <f t="shared" si="1488"/>
        <v>4.1116446578631454</v>
      </c>
      <c r="EK3337" s="77">
        <f t="shared" si="1489"/>
        <v>0</v>
      </c>
      <c r="EL3337" s="304">
        <f t="shared" si="1490"/>
        <v>2.8111244497799124</v>
      </c>
      <c r="EM3337" s="77">
        <f t="shared" si="1491"/>
        <v>0</v>
      </c>
      <c r="EN3337" s="304">
        <f t="shared" si="1492"/>
        <v>7.4729891956782701</v>
      </c>
      <c r="EO3337" s="77">
        <f t="shared" si="1493"/>
        <v>0</v>
      </c>
      <c r="EP3337" s="304">
        <f t="shared" si="1494"/>
        <v>0</v>
      </c>
      <c r="EQ3337" s="77" t="e">
        <f t="shared" si="1495"/>
        <v>#DIV/0!</v>
      </c>
      <c r="ER3337" s="77">
        <f t="shared" si="1496"/>
        <v>100</v>
      </c>
      <c r="ES3337" s="77">
        <f t="shared" si="1497"/>
        <v>0</v>
      </c>
    </row>
    <row r="3338" spans="1:149" s="77" customFormat="1" x14ac:dyDescent="0.45">
      <c r="A3338" s="77" t="s">
        <v>4812</v>
      </c>
      <c r="B3338" s="212" t="s">
        <v>4866</v>
      </c>
      <c r="C3338" s="77" t="s">
        <v>3633</v>
      </c>
      <c r="D3338" s="77" t="s">
        <v>4913</v>
      </c>
      <c r="E3338" s="77" t="s">
        <v>637</v>
      </c>
      <c r="F3338" s="77" t="s">
        <v>4816</v>
      </c>
      <c r="G3338" s="77" t="s">
        <v>3380</v>
      </c>
      <c r="H3338" s="77" t="s">
        <v>1372</v>
      </c>
      <c r="I3338" s="77">
        <v>24</v>
      </c>
      <c r="J3338" s="304">
        <v>100</v>
      </c>
      <c r="K3338" s="77">
        <v>5</v>
      </c>
      <c r="L3338" s="304">
        <v>1100</v>
      </c>
      <c r="M3338" s="77">
        <v>10</v>
      </c>
      <c r="N3338" s="77" t="s">
        <v>748</v>
      </c>
      <c r="O3338" s="77" t="s">
        <v>3454</v>
      </c>
      <c r="P3338" s="87" t="s">
        <v>1374</v>
      </c>
      <c r="Q3338" s="125"/>
      <c r="R3338" s="164">
        <v>2.6</v>
      </c>
      <c r="S3338" s="116"/>
      <c r="AA3338" s="192"/>
      <c r="AB3338" s="168"/>
      <c r="AC3338" s="192"/>
      <c r="AE3338" s="324">
        <v>0.6</v>
      </c>
      <c r="AG3338" s="192">
        <f t="shared" si="1498"/>
        <v>0.4</v>
      </c>
      <c r="AQ3338" s="178" t="s">
        <v>824</v>
      </c>
      <c r="AR3338" s="66">
        <v>0.97119999999999995</v>
      </c>
      <c r="AS3338" s="66">
        <v>1.274</v>
      </c>
      <c r="AU3338" s="276">
        <v>600</v>
      </c>
      <c r="AV3338" s="276">
        <v>400</v>
      </c>
      <c r="AW3338" s="276">
        <v>582.72</v>
      </c>
      <c r="AX3338" s="95">
        <v>12.472300377841574</v>
      </c>
      <c r="AY3338" s="276">
        <v>509.6</v>
      </c>
      <c r="AZ3338" s="95">
        <v>11.395002413338929</v>
      </c>
      <c r="BA3338" s="178"/>
      <c r="BB3338" s="98" t="s">
        <v>3412</v>
      </c>
      <c r="BC3338" s="178" t="s">
        <v>1126</v>
      </c>
      <c r="BD3338" s="96">
        <v>59.165919300000006</v>
      </c>
      <c r="BF3338" s="96">
        <v>0.41203260000000003</v>
      </c>
      <c r="BH3338" s="96">
        <v>17.9724696</v>
      </c>
      <c r="BN3338" s="96">
        <v>5.1111663000000007</v>
      </c>
      <c r="BR3338" s="96">
        <v>1.2851493000000003</v>
      </c>
      <c r="BX3338" s="96">
        <v>4.0320333000000002</v>
      </c>
      <c r="BZ3338" s="96">
        <v>2.7566943000000004</v>
      </c>
      <c r="CB3338" s="96">
        <v>7.3282941000000008</v>
      </c>
      <c r="DH3338" s="96">
        <f t="shared" si="1499"/>
        <v>98.063758800000016</v>
      </c>
      <c r="DJ3338" s="96">
        <f t="shared" si="1472"/>
        <v>1.9362411999999836</v>
      </c>
      <c r="DL3338" s="77" t="s">
        <v>4680</v>
      </c>
      <c r="DO3338" s="348">
        <v>1.96</v>
      </c>
      <c r="DQ3338" s="348">
        <f t="shared" si="1500"/>
        <v>1.7000000000000001E-2</v>
      </c>
      <c r="DS3338" s="246">
        <v>170</v>
      </c>
      <c r="DU3338" s="96"/>
      <c r="DW3338" s="178"/>
      <c r="DX3338" s="304">
        <f t="shared" si="1476"/>
        <v>60.334133653461386</v>
      </c>
      <c r="DY3338" s="77">
        <f t="shared" si="1477"/>
        <v>0</v>
      </c>
      <c r="DZ3338" s="304">
        <f t="shared" si="1478"/>
        <v>0.42016806722689076</v>
      </c>
      <c r="EA3338" s="77">
        <f t="shared" si="1479"/>
        <v>0</v>
      </c>
      <c r="EB3338" s="304">
        <f t="shared" si="1480"/>
        <v>18.327330932372945</v>
      </c>
      <c r="EC3338" s="77">
        <f t="shared" si="1481"/>
        <v>0</v>
      </c>
      <c r="ED3338" s="304">
        <f t="shared" si="1482"/>
        <v>5.2120848339335728</v>
      </c>
      <c r="EE3338" s="77">
        <f t="shared" si="1483"/>
        <v>0</v>
      </c>
      <c r="EF3338" s="304">
        <f t="shared" si="1484"/>
        <v>0</v>
      </c>
      <c r="EG3338" s="77" t="e">
        <f t="shared" si="1485"/>
        <v>#DIV/0!</v>
      </c>
      <c r="EH3338" s="304">
        <f t="shared" si="1486"/>
        <v>1.3105242096838736</v>
      </c>
      <c r="EI3338" s="77">
        <f t="shared" si="1487"/>
        <v>0</v>
      </c>
      <c r="EJ3338" s="304">
        <f t="shared" si="1488"/>
        <v>4.1116446578631454</v>
      </c>
      <c r="EK3338" s="77">
        <f t="shared" si="1489"/>
        <v>0</v>
      </c>
      <c r="EL3338" s="304">
        <f t="shared" si="1490"/>
        <v>2.8111244497799119</v>
      </c>
      <c r="EM3338" s="77">
        <f t="shared" si="1491"/>
        <v>0</v>
      </c>
      <c r="EN3338" s="304">
        <f t="shared" si="1492"/>
        <v>7.4729891956782719</v>
      </c>
      <c r="EO3338" s="77">
        <f t="shared" si="1493"/>
        <v>0</v>
      </c>
      <c r="EP3338" s="304">
        <f t="shared" si="1494"/>
        <v>0</v>
      </c>
      <c r="EQ3338" s="77" t="e">
        <f t="shared" si="1495"/>
        <v>#DIV/0!</v>
      </c>
      <c r="ER3338" s="77">
        <f t="shared" si="1496"/>
        <v>100</v>
      </c>
      <c r="ES3338" s="77">
        <f t="shared" si="1497"/>
        <v>0</v>
      </c>
    </row>
    <row r="3339" spans="1:149" s="77" customFormat="1" x14ac:dyDescent="0.45">
      <c r="A3339" s="77" t="s">
        <v>4812</v>
      </c>
      <c r="B3339" s="212" t="s">
        <v>4867</v>
      </c>
      <c r="C3339" s="77" t="s">
        <v>3633</v>
      </c>
      <c r="D3339" s="77" t="s">
        <v>4913</v>
      </c>
      <c r="E3339" s="77" t="s">
        <v>637</v>
      </c>
      <c r="F3339" s="77" t="s">
        <v>4817</v>
      </c>
      <c r="G3339" s="77" t="s">
        <v>3380</v>
      </c>
      <c r="H3339" s="77" t="s">
        <v>1372</v>
      </c>
      <c r="I3339" s="77">
        <v>24</v>
      </c>
      <c r="J3339" s="304">
        <v>100</v>
      </c>
      <c r="K3339" s="77">
        <v>5</v>
      </c>
      <c r="L3339" s="304">
        <v>1100</v>
      </c>
      <c r="M3339" s="77">
        <v>10</v>
      </c>
      <c r="N3339" s="77" t="s">
        <v>748</v>
      </c>
      <c r="O3339" s="77" t="s">
        <v>3454</v>
      </c>
      <c r="P3339" s="87" t="s">
        <v>1374</v>
      </c>
      <c r="Q3339" s="125"/>
      <c r="R3339" s="164">
        <v>2.6</v>
      </c>
      <c r="S3339" s="116"/>
      <c r="AA3339" s="168"/>
      <c r="AB3339" s="168"/>
      <c r="AC3339" s="168"/>
      <c r="AE3339" s="327">
        <v>0.21</v>
      </c>
      <c r="AG3339" s="168">
        <f t="shared" si="1498"/>
        <v>0.79</v>
      </c>
      <c r="AQ3339" s="178" t="s">
        <v>824</v>
      </c>
      <c r="AR3339" s="66">
        <v>0.99129999999999996</v>
      </c>
      <c r="AS3339" s="66">
        <v>1.258</v>
      </c>
      <c r="AU3339" s="276">
        <v>210</v>
      </c>
      <c r="AV3339" s="276">
        <v>790</v>
      </c>
      <c r="AW3339" s="276">
        <v>208.173</v>
      </c>
      <c r="AX3339" s="95">
        <v>4.4749637144025751</v>
      </c>
      <c r="AY3339" s="276">
        <v>993.82</v>
      </c>
      <c r="AZ3339" s="95">
        <v>22.222490773988412</v>
      </c>
      <c r="BA3339" s="178"/>
      <c r="BB3339" s="98" t="s">
        <v>3412</v>
      </c>
      <c r="BC3339" s="178" t="s">
        <v>1126</v>
      </c>
      <c r="BD3339" s="96">
        <v>59.931192890000005</v>
      </c>
      <c r="BF3339" s="96">
        <v>0.41736197999999997</v>
      </c>
      <c r="BH3339" s="96">
        <v>18.204932079999999</v>
      </c>
      <c r="BN3339" s="96">
        <v>5.1772759899999992</v>
      </c>
      <c r="BR3339" s="96">
        <v>1.3017718899999999</v>
      </c>
      <c r="BX3339" s="96">
        <v>4.0841850900000001</v>
      </c>
      <c r="BZ3339" s="96">
        <v>2.7923503899999997</v>
      </c>
      <c r="CB3339" s="96">
        <v>7.4230809300000002</v>
      </c>
      <c r="DH3339" s="96">
        <f t="shared" si="1499"/>
        <v>99.332151240000002</v>
      </c>
      <c r="DJ3339" s="96">
        <f t="shared" si="1472"/>
        <v>0.66784875999999826</v>
      </c>
      <c r="DL3339" s="77" t="s">
        <v>4680</v>
      </c>
      <c r="DO3339" s="348">
        <v>0.68</v>
      </c>
      <c r="DQ3339" s="348">
        <f t="shared" si="1500"/>
        <v>2.81E-2</v>
      </c>
      <c r="DS3339" s="246">
        <v>281</v>
      </c>
      <c r="DU3339" s="96"/>
      <c r="DW3339" s="178"/>
      <c r="DX3339" s="304">
        <f t="shared" si="1476"/>
        <v>60.334133653461386</v>
      </c>
      <c r="DY3339" s="77">
        <f t="shared" si="1477"/>
        <v>0</v>
      </c>
      <c r="DZ3339" s="304">
        <f t="shared" si="1478"/>
        <v>0.42016806722689076</v>
      </c>
      <c r="EA3339" s="77">
        <f t="shared" si="1479"/>
        <v>0</v>
      </c>
      <c r="EB3339" s="304">
        <f t="shared" si="1480"/>
        <v>18.327330932372949</v>
      </c>
      <c r="EC3339" s="77">
        <f t="shared" si="1481"/>
        <v>0</v>
      </c>
      <c r="ED3339" s="304">
        <f t="shared" si="1482"/>
        <v>5.2120848339335719</v>
      </c>
      <c r="EE3339" s="77">
        <f t="shared" si="1483"/>
        <v>0</v>
      </c>
      <c r="EF3339" s="304">
        <f t="shared" si="1484"/>
        <v>0</v>
      </c>
      <c r="EG3339" s="77" t="e">
        <f t="shared" si="1485"/>
        <v>#DIV/0!</v>
      </c>
      <c r="EH3339" s="304">
        <f t="shared" si="1486"/>
        <v>1.3105242096838734</v>
      </c>
      <c r="EI3339" s="77">
        <f t="shared" si="1487"/>
        <v>0</v>
      </c>
      <c r="EJ3339" s="304">
        <f t="shared" si="1488"/>
        <v>4.1116446578631454</v>
      </c>
      <c r="EK3339" s="77">
        <f t="shared" si="1489"/>
        <v>0</v>
      </c>
      <c r="EL3339" s="304">
        <f t="shared" si="1490"/>
        <v>2.8111244497799115</v>
      </c>
      <c r="EM3339" s="77">
        <f t="shared" si="1491"/>
        <v>0</v>
      </c>
      <c r="EN3339" s="304">
        <f t="shared" si="1492"/>
        <v>7.4729891956782719</v>
      </c>
      <c r="EO3339" s="77">
        <f t="shared" si="1493"/>
        <v>0</v>
      </c>
      <c r="EP3339" s="304">
        <f t="shared" si="1494"/>
        <v>0</v>
      </c>
      <c r="EQ3339" s="77" t="e">
        <f t="shared" si="1495"/>
        <v>#DIV/0!</v>
      </c>
      <c r="ER3339" s="77">
        <f t="shared" si="1496"/>
        <v>100</v>
      </c>
      <c r="ES3339" s="77">
        <f t="shared" si="1497"/>
        <v>0</v>
      </c>
    </row>
    <row r="3340" spans="1:149" s="77" customFormat="1" x14ac:dyDescent="0.45">
      <c r="A3340" s="77" t="s">
        <v>4812</v>
      </c>
      <c r="B3340" s="212" t="s">
        <v>4868</v>
      </c>
      <c r="C3340" s="77" t="s">
        <v>3633</v>
      </c>
      <c r="D3340" s="77" t="s">
        <v>4913</v>
      </c>
      <c r="E3340" s="77" t="s">
        <v>637</v>
      </c>
      <c r="F3340" s="77" t="s">
        <v>4818</v>
      </c>
      <c r="G3340" s="77" t="s">
        <v>3380</v>
      </c>
      <c r="H3340" s="77" t="s">
        <v>1372</v>
      </c>
      <c r="I3340" s="77">
        <v>24</v>
      </c>
      <c r="J3340" s="304">
        <v>200</v>
      </c>
      <c r="K3340" s="77">
        <v>5</v>
      </c>
      <c r="L3340" s="304">
        <v>1100</v>
      </c>
      <c r="M3340" s="77">
        <v>10</v>
      </c>
      <c r="N3340" s="77" t="s">
        <v>748</v>
      </c>
      <c r="O3340" s="77" t="s">
        <v>3454</v>
      </c>
      <c r="P3340" s="87" t="s">
        <v>1374</v>
      </c>
      <c r="Q3340" s="125"/>
      <c r="R3340" s="164">
        <v>2.6</v>
      </c>
      <c r="S3340" s="116"/>
      <c r="AA3340" s="168"/>
      <c r="AB3340" s="168"/>
      <c r="AC3340" s="168"/>
      <c r="AE3340" s="327">
        <v>1</v>
      </c>
      <c r="AG3340" s="168">
        <f t="shared" si="1498"/>
        <v>0</v>
      </c>
      <c r="AQ3340" s="178"/>
      <c r="AR3340" s="66">
        <v>0.97199999999999998</v>
      </c>
      <c r="AS3340" s="66"/>
      <c r="AU3340" s="276">
        <v>2000</v>
      </c>
      <c r="AV3340" s="276">
        <v>0</v>
      </c>
      <c r="AW3340" s="276">
        <v>1944</v>
      </c>
      <c r="AX3340" s="95"/>
      <c r="AY3340" s="276">
        <v>0</v>
      </c>
      <c r="AZ3340" s="95"/>
      <c r="BA3340" s="178"/>
      <c r="BB3340" s="98" t="s">
        <v>3412</v>
      </c>
      <c r="BC3340" s="178" t="s">
        <v>1126</v>
      </c>
      <c r="BD3340" s="96">
        <v>57.198003999999997</v>
      </c>
      <c r="BF3340" s="96">
        <v>0.39832800000000002</v>
      </c>
      <c r="BH3340" s="96">
        <v>17.374688000000003</v>
      </c>
      <c r="BN3340" s="96">
        <v>4.9411639999999997</v>
      </c>
      <c r="BR3340" s="96">
        <v>1.2424040000000001</v>
      </c>
      <c r="BX3340" s="96">
        <v>3.8979240000000006</v>
      </c>
      <c r="BZ3340" s="96">
        <v>2.6650040000000002</v>
      </c>
      <c r="CB3340" s="96">
        <v>7.0845479999999998</v>
      </c>
      <c r="DH3340" s="96">
        <f t="shared" si="1499"/>
        <v>94.802063999999987</v>
      </c>
      <c r="DJ3340" s="96">
        <f t="shared" si="1472"/>
        <v>5.1979360000000128</v>
      </c>
      <c r="DL3340" s="77" t="s">
        <v>4680</v>
      </c>
      <c r="DO3340" s="348">
        <v>5.24</v>
      </c>
      <c r="DQ3340" s="348">
        <f t="shared" si="1500"/>
        <v>0</v>
      </c>
      <c r="DS3340" s="246">
        <v>0</v>
      </c>
      <c r="DU3340" s="96"/>
      <c r="DW3340" s="178"/>
      <c r="DX3340" s="304">
        <f t="shared" si="1476"/>
        <v>60.334133653461386</v>
      </c>
      <c r="DY3340" s="77">
        <f t="shared" si="1477"/>
        <v>0</v>
      </c>
      <c r="DZ3340" s="304">
        <f t="shared" si="1478"/>
        <v>0.42016806722689082</v>
      </c>
      <c r="EA3340" s="77">
        <f t="shared" si="1479"/>
        <v>0</v>
      </c>
      <c r="EB3340" s="304">
        <f t="shared" si="1480"/>
        <v>18.327330932372952</v>
      </c>
      <c r="EC3340" s="77">
        <f t="shared" si="1481"/>
        <v>0</v>
      </c>
      <c r="ED3340" s="304">
        <f t="shared" si="1482"/>
        <v>5.2120848339335737</v>
      </c>
      <c r="EE3340" s="77">
        <f t="shared" si="1483"/>
        <v>0</v>
      </c>
      <c r="EF3340" s="304">
        <f t="shared" si="1484"/>
        <v>0</v>
      </c>
      <c r="EG3340" s="77" t="e">
        <f t="shared" si="1485"/>
        <v>#DIV/0!</v>
      </c>
      <c r="EH3340" s="304">
        <f t="shared" si="1486"/>
        <v>1.3105242096838738</v>
      </c>
      <c r="EI3340" s="77">
        <f t="shared" si="1487"/>
        <v>0</v>
      </c>
      <c r="EJ3340" s="304">
        <f t="shared" si="1488"/>
        <v>4.1116446578631463</v>
      </c>
      <c r="EK3340" s="77">
        <f t="shared" si="1489"/>
        <v>0</v>
      </c>
      <c r="EL3340" s="304">
        <f t="shared" si="1490"/>
        <v>2.8111244497799124</v>
      </c>
      <c r="EM3340" s="77">
        <f t="shared" si="1491"/>
        <v>0</v>
      </c>
      <c r="EN3340" s="304">
        <f t="shared" si="1492"/>
        <v>7.4729891956782719</v>
      </c>
      <c r="EO3340" s="77">
        <f t="shared" si="1493"/>
        <v>0</v>
      </c>
      <c r="EP3340" s="304">
        <f t="shared" si="1494"/>
        <v>0</v>
      </c>
      <c r="EQ3340" s="77" t="e">
        <f t="shared" si="1495"/>
        <v>#DIV/0!</v>
      </c>
      <c r="ER3340" s="77">
        <f t="shared" si="1496"/>
        <v>100</v>
      </c>
      <c r="ES3340" s="77">
        <f t="shared" si="1497"/>
        <v>0</v>
      </c>
    </row>
    <row r="3341" spans="1:149" s="77" customFormat="1" x14ac:dyDescent="0.45">
      <c r="A3341" s="77" t="s">
        <v>4812</v>
      </c>
      <c r="B3341" s="212" t="s">
        <v>4869</v>
      </c>
      <c r="C3341" s="77" t="s">
        <v>3633</v>
      </c>
      <c r="D3341" s="77" t="s">
        <v>4913</v>
      </c>
      <c r="E3341" s="77" t="s">
        <v>637</v>
      </c>
      <c r="F3341" s="77" t="s">
        <v>4819</v>
      </c>
      <c r="G3341" s="77" t="s">
        <v>3380</v>
      </c>
      <c r="H3341" s="77" t="s">
        <v>1372</v>
      </c>
      <c r="I3341" s="77">
        <v>24</v>
      </c>
      <c r="J3341" s="304">
        <v>200</v>
      </c>
      <c r="K3341" s="77">
        <v>5</v>
      </c>
      <c r="L3341" s="304">
        <v>1100</v>
      </c>
      <c r="M3341" s="77">
        <v>10</v>
      </c>
      <c r="N3341" s="77" t="s">
        <v>748</v>
      </c>
      <c r="O3341" s="77" t="s">
        <v>3454</v>
      </c>
      <c r="P3341" s="87" t="s">
        <v>1374</v>
      </c>
      <c r="Q3341" s="125"/>
      <c r="R3341" s="164">
        <v>2.6</v>
      </c>
      <c r="S3341" s="116"/>
      <c r="AA3341" s="168"/>
      <c r="AB3341" s="168"/>
      <c r="AC3341" s="168"/>
      <c r="AE3341" s="327">
        <v>0.76</v>
      </c>
      <c r="AG3341" s="168">
        <f t="shared" si="1498"/>
        <v>0.24</v>
      </c>
      <c r="AQ3341" s="178" t="s">
        <v>824</v>
      </c>
      <c r="AR3341" s="66">
        <v>0.97330000000000005</v>
      </c>
      <c r="AS3341" s="66">
        <v>1.6879999999999999</v>
      </c>
      <c r="AU3341" s="276">
        <v>1520</v>
      </c>
      <c r="AV3341" s="276">
        <v>480</v>
      </c>
      <c r="AW3341" s="276">
        <v>1479.4160000000002</v>
      </c>
      <c r="AX3341" s="95">
        <v>17.077273918721268</v>
      </c>
      <c r="AY3341" s="276">
        <v>810.24</v>
      </c>
      <c r="AZ3341" s="95">
        <v>11.458523967771766</v>
      </c>
      <c r="BA3341" s="178"/>
      <c r="BB3341" s="98" t="s">
        <v>3412</v>
      </c>
      <c r="BC3341" s="178" t="s">
        <v>1126</v>
      </c>
      <c r="BD3341" s="96">
        <v>57.726681460000002</v>
      </c>
      <c r="BF3341" s="96">
        <v>0.40200972000000001</v>
      </c>
      <c r="BH3341" s="96">
        <v>17.53528112</v>
      </c>
      <c r="BN3341" s="96">
        <v>4.9868348600000001</v>
      </c>
      <c r="BR3341" s="96">
        <v>1.2538874600000001</v>
      </c>
      <c r="BX3341" s="96">
        <v>3.9339522600000003</v>
      </c>
      <c r="BZ3341" s="96">
        <v>2.68963646</v>
      </c>
      <c r="CB3341" s="96">
        <v>7.1500300199999991</v>
      </c>
      <c r="DH3341" s="96">
        <f t="shared" si="1499"/>
        <v>95.678313360000018</v>
      </c>
      <c r="DJ3341" s="96">
        <f t="shared" si="1472"/>
        <v>4.3216866399999816</v>
      </c>
      <c r="DL3341" s="77" t="s">
        <v>4680</v>
      </c>
      <c r="DO3341" s="348">
        <v>4.33</v>
      </c>
      <c r="DQ3341" s="348">
        <f t="shared" si="1500"/>
        <v>3.3399999999999999E-2</v>
      </c>
      <c r="DS3341" s="246">
        <v>334</v>
      </c>
      <c r="DU3341" s="96"/>
      <c r="DW3341" s="178"/>
      <c r="DX3341" s="304">
        <f t="shared" si="1476"/>
        <v>60.334133653461372</v>
      </c>
      <c r="DY3341" s="77">
        <f t="shared" si="1477"/>
        <v>0</v>
      </c>
      <c r="DZ3341" s="304">
        <f t="shared" si="1478"/>
        <v>0.42016806722689065</v>
      </c>
      <c r="EA3341" s="77">
        <f t="shared" si="1479"/>
        <v>0</v>
      </c>
      <c r="EB3341" s="304">
        <f t="shared" si="1480"/>
        <v>18.327330932372945</v>
      </c>
      <c r="EC3341" s="77">
        <f t="shared" si="1481"/>
        <v>0</v>
      </c>
      <c r="ED3341" s="304">
        <f t="shared" si="1482"/>
        <v>5.2120848339335719</v>
      </c>
      <c r="EE3341" s="77">
        <f t="shared" si="1483"/>
        <v>0</v>
      </c>
      <c r="EF3341" s="304">
        <f t="shared" si="1484"/>
        <v>0</v>
      </c>
      <c r="EG3341" s="77" t="e">
        <f t="shared" si="1485"/>
        <v>#DIV/0!</v>
      </c>
      <c r="EH3341" s="304">
        <f t="shared" si="1486"/>
        <v>1.3105242096838732</v>
      </c>
      <c r="EI3341" s="77">
        <f t="shared" si="1487"/>
        <v>0</v>
      </c>
      <c r="EJ3341" s="304">
        <f t="shared" si="1488"/>
        <v>4.1116446578631454</v>
      </c>
      <c r="EK3341" s="77">
        <f t="shared" si="1489"/>
        <v>0</v>
      </c>
      <c r="EL3341" s="304">
        <f t="shared" si="1490"/>
        <v>2.8111244497799115</v>
      </c>
      <c r="EM3341" s="77">
        <f t="shared" si="1491"/>
        <v>0</v>
      </c>
      <c r="EN3341" s="304">
        <f t="shared" si="1492"/>
        <v>7.4729891956782684</v>
      </c>
      <c r="EO3341" s="77">
        <f t="shared" si="1493"/>
        <v>0</v>
      </c>
      <c r="EP3341" s="304">
        <f t="shared" si="1494"/>
        <v>0</v>
      </c>
      <c r="EQ3341" s="77" t="e">
        <f t="shared" si="1495"/>
        <v>#DIV/0!</v>
      </c>
      <c r="ER3341" s="77">
        <f t="shared" si="1496"/>
        <v>100</v>
      </c>
      <c r="ES3341" s="77">
        <f t="shared" si="1497"/>
        <v>0</v>
      </c>
    </row>
    <row r="3342" spans="1:149" s="77" customFormat="1" x14ac:dyDescent="0.45">
      <c r="A3342" s="77" t="s">
        <v>4812</v>
      </c>
      <c r="B3342" s="212" t="s">
        <v>4870</v>
      </c>
      <c r="C3342" s="77" t="s">
        <v>3633</v>
      </c>
      <c r="D3342" s="77" t="s">
        <v>4913</v>
      </c>
      <c r="E3342" s="77" t="s">
        <v>637</v>
      </c>
      <c r="F3342" s="77" t="s">
        <v>4820</v>
      </c>
      <c r="G3342" s="77" t="s">
        <v>3380</v>
      </c>
      <c r="H3342" s="77" t="s">
        <v>1372</v>
      </c>
      <c r="I3342" s="77">
        <v>24</v>
      </c>
      <c r="J3342" s="304">
        <v>200</v>
      </c>
      <c r="K3342" s="77">
        <v>5</v>
      </c>
      <c r="L3342" s="304">
        <v>1100</v>
      </c>
      <c r="M3342" s="77">
        <v>10</v>
      </c>
      <c r="N3342" s="77" t="s">
        <v>748</v>
      </c>
      <c r="O3342" s="77" t="s">
        <v>3454</v>
      </c>
      <c r="P3342" s="87" t="s">
        <v>1374</v>
      </c>
      <c r="Q3342" s="125"/>
      <c r="R3342" s="164">
        <v>2.6</v>
      </c>
      <c r="S3342" s="116"/>
      <c r="AA3342" s="168"/>
      <c r="AB3342" s="168"/>
      <c r="AC3342" s="168"/>
      <c r="AE3342" s="327">
        <v>0.59</v>
      </c>
      <c r="AG3342" s="168">
        <f t="shared" si="1498"/>
        <v>0.41000000000000003</v>
      </c>
      <c r="AQ3342" s="178" t="s">
        <v>824</v>
      </c>
      <c r="AR3342" s="66">
        <v>0.97960000000000003</v>
      </c>
      <c r="AS3342" s="66">
        <v>1.6659999999999999</v>
      </c>
      <c r="AU3342" s="276">
        <v>1180</v>
      </c>
      <c r="AV3342" s="276">
        <v>820.00000000000011</v>
      </c>
      <c r="AW3342" s="276">
        <v>1155.9280000000001</v>
      </c>
      <c r="AX3342" s="95">
        <v>13.409454118769839</v>
      </c>
      <c r="AY3342" s="276">
        <v>1366.1200000000001</v>
      </c>
      <c r="AZ3342" s="95">
        <v>19.31985431829133</v>
      </c>
      <c r="BA3342" s="178"/>
      <c r="BB3342" s="98" t="s">
        <v>3412</v>
      </c>
      <c r="BC3342" s="178" t="s">
        <v>1126</v>
      </c>
      <c r="BD3342" s="96">
        <v>58.440510620000005</v>
      </c>
      <c r="BF3342" s="96">
        <v>0.40698083999999995</v>
      </c>
      <c r="BH3342" s="96">
        <v>17.752116640000001</v>
      </c>
      <c r="BN3342" s="96">
        <v>5.0485004199999999</v>
      </c>
      <c r="BR3342" s="96">
        <v>1.2693926200000001</v>
      </c>
      <c r="BX3342" s="96">
        <v>3.9825982200000003</v>
      </c>
      <c r="BZ3342" s="96">
        <v>2.7228956200000001</v>
      </c>
      <c r="CB3342" s="96">
        <v>7.2384449399999991</v>
      </c>
      <c r="DH3342" s="96">
        <f t="shared" si="1499"/>
        <v>96.861439920000009</v>
      </c>
      <c r="DJ3342" s="96">
        <f t="shared" si="1472"/>
        <v>3.1385600799999906</v>
      </c>
      <c r="DL3342" s="77" t="s">
        <v>4680</v>
      </c>
      <c r="DO3342" s="348">
        <v>3.13</v>
      </c>
      <c r="DQ3342" s="348">
        <f t="shared" si="1500"/>
        <v>4.9799999999999997E-2</v>
      </c>
      <c r="DS3342" s="246">
        <v>498</v>
      </c>
      <c r="DU3342" s="96"/>
      <c r="DW3342" s="178"/>
      <c r="DX3342" s="304">
        <f t="shared" si="1476"/>
        <v>60.334133653461386</v>
      </c>
      <c r="DY3342" s="77">
        <f t="shared" si="1477"/>
        <v>0</v>
      </c>
      <c r="DZ3342" s="304">
        <f t="shared" si="1478"/>
        <v>0.42016806722689065</v>
      </c>
      <c r="EA3342" s="77">
        <f t="shared" si="1479"/>
        <v>0</v>
      </c>
      <c r="EB3342" s="304">
        <f t="shared" si="1480"/>
        <v>18.327330932372949</v>
      </c>
      <c r="EC3342" s="77">
        <f t="shared" si="1481"/>
        <v>0</v>
      </c>
      <c r="ED3342" s="304">
        <f t="shared" si="1482"/>
        <v>5.2120848339335728</v>
      </c>
      <c r="EE3342" s="77">
        <f t="shared" si="1483"/>
        <v>0</v>
      </c>
      <c r="EF3342" s="304">
        <f t="shared" si="1484"/>
        <v>0</v>
      </c>
      <c r="EG3342" s="77" t="e">
        <f t="shared" si="1485"/>
        <v>#DIV/0!</v>
      </c>
      <c r="EH3342" s="304">
        <f t="shared" si="1486"/>
        <v>1.3105242096838734</v>
      </c>
      <c r="EI3342" s="77">
        <f t="shared" si="1487"/>
        <v>0</v>
      </c>
      <c r="EJ3342" s="304">
        <f t="shared" si="1488"/>
        <v>4.1116446578631454</v>
      </c>
      <c r="EK3342" s="77">
        <f t="shared" si="1489"/>
        <v>0</v>
      </c>
      <c r="EL3342" s="304">
        <f t="shared" si="1490"/>
        <v>2.8111244497799119</v>
      </c>
      <c r="EM3342" s="77">
        <f t="shared" si="1491"/>
        <v>0</v>
      </c>
      <c r="EN3342" s="304">
        <f t="shared" si="1492"/>
        <v>7.4729891956782701</v>
      </c>
      <c r="EO3342" s="77">
        <f t="shared" si="1493"/>
        <v>0</v>
      </c>
      <c r="EP3342" s="304">
        <f t="shared" si="1494"/>
        <v>0</v>
      </c>
      <c r="EQ3342" s="77" t="e">
        <f t="shared" si="1495"/>
        <v>#DIV/0!</v>
      </c>
      <c r="ER3342" s="77">
        <f t="shared" si="1496"/>
        <v>100</v>
      </c>
      <c r="ES3342" s="77">
        <f t="shared" si="1497"/>
        <v>0</v>
      </c>
    </row>
    <row r="3343" spans="1:149" s="77" customFormat="1" x14ac:dyDescent="0.45">
      <c r="A3343" s="77" t="s">
        <v>4812</v>
      </c>
      <c r="B3343" s="212" t="s">
        <v>4871</v>
      </c>
      <c r="C3343" s="77" t="s">
        <v>3633</v>
      </c>
      <c r="D3343" s="77" t="s">
        <v>4913</v>
      </c>
      <c r="E3343" s="77" t="s">
        <v>637</v>
      </c>
      <c r="F3343" s="77" t="s">
        <v>4821</v>
      </c>
      <c r="G3343" s="77" t="s">
        <v>3380</v>
      </c>
      <c r="H3343" s="77" t="s">
        <v>1372</v>
      </c>
      <c r="I3343" s="77">
        <v>24</v>
      </c>
      <c r="J3343" s="304">
        <v>200</v>
      </c>
      <c r="K3343" s="77">
        <v>5</v>
      </c>
      <c r="L3343" s="304">
        <v>1100</v>
      </c>
      <c r="M3343" s="77">
        <v>10</v>
      </c>
      <c r="N3343" s="77" t="s">
        <v>748</v>
      </c>
      <c r="O3343" s="77" t="s">
        <v>3454</v>
      </c>
      <c r="P3343" s="87" t="s">
        <v>1374</v>
      </c>
      <c r="Q3343" s="125"/>
      <c r="R3343" s="164">
        <v>2.6</v>
      </c>
      <c r="S3343" s="116"/>
      <c r="AA3343" s="168"/>
      <c r="AB3343" s="168"/>
      <c r="AC3343" s="168"/>
      <c r="AE3343" s="327">
        <v>0.38</v>
      </c>
      <c r="AG3343" s="168">
        <f t="shared" si="1498"/>
        <v>0.62</v>
      </c>
      <c r="AQ3343" s="178" t="s">
        <v>824</v>
      </c>
      <c r="AR3343" s="66">
        <v>0.99670000000000003</v>
      </c>
      <c r="AS3343" s="66">
        <v>1.639</v>
      </c>
      <c r="AU3343" s="276">
        <v>760</v>
      </c>
      <c r="AV3343" s="276">
        <v>1240</v>
      </c>
      <c r="AW3343" s="276">
        <v>757.49200000000008</v>
      </c>
      <c r="AX3343" s="95">
        <v>8.8655806567460083</v>
      </c>
      <c r="AY3343" s="276">
        <v>2032.3600000000001</v>
      </c>
      <c r="AZ3343" s="95">
        <v>28.741910756245836</v>
      </c>
      <c r="BA3343" s="178"/>
      <c r="BB3343" s="98" t="s">
        <v>3412</v>
      </c>
      <c r="BC3343" s="178" t="s">
        <v>1126</v>
      </c>
      <c r="BD3343" s="96">
        <v>59.087455989999995</v>
      </c>
      <c r="BF3343" s="96">
        <v>0.41148617999999998</v>
      </c>
      <c r="BH3343" s="96">
        <v>17.948635279999998</v>
      </c>
      <c r="BN3343" s="96">
        <v>5.1043880899999996</v>
      </c>
      <c r="BR3343" s="96">
        <v>1.2834449900000002</v>
      </c>
      <c r="BX3343" s="96">
        <v>4.0266861900000004</v>
      </c>
      <c r="BZ3343" s="96">
        <v>2.7530384900000002</v>
      </c>
      <c r="CB3343" s="96">
        <v>7.3185756299999989</v>
      </c>
      <c r="DH3343" s="96">
        <f t="shared" si="1499"/>
        <v>97.933710839999989</v>
      </c>
      <c r="DJ3343" s="96">
        <f t="shared" si="1472"/>
        <v>2.0662891600000108</v>
      </c>
      <c r="DL3343" s="77" t="s">
        <v>4680</v>
      </c>
      <c r="DO3343" s="348">
        <v>2.04</v>
      </c>
      <c r="DQ3343" s="348">
        <f t="shared" si="1500"/>
        <v>6.7100000000000007E-2</v>
      </c>
      <c r="DS3343" s="246">
        <v>671</v>
      </c>
      <c r="DU3343" s="96"/>
      <c r="DW3343" s="178"/>
      <c r="DX3343" s="304">
        <f t="shared" si="1476"/>
        <v>60.334133653461386</v>
      </c>
      <c r="DY3343" s="77">
        <f t="shared" si="1477"/>
        <v>0</v>
      </c>
      <c r="DZ3343" s="304">
        <f t="shared" si="1478"/>
        <v>0.42016806722689082</v>
      </c>
      <c r="EA3343" s="77">
        <f t="shared" si="1479"/>
        <v>0</v>
      </c>
      <c r="EB3343" s="304">
        <f t="shared" si="1480"/>
        <v>18.327330932372949</v>
      </c>
      <c r="EC3343" s="77">
        <f t="shared" si="1481"/>
        <v>0</v>
      </c>
      <c r="ED3343" s="304">
        <f t="shared" si="1482"/>
        <v>5.2120848339335737</v>
      </c>
      <c r="EE3343" s="77">
        <f t="shared" si="1483"/>
        <v>0</v>
      </c>
      <c r="EF3343" s="304">
        <f t="shared" si="1484"/>
        <v>0</v>
      </c>
      <c r="EG3343" s="77" t="e">
        <f t="shared" si="1485"/>
        <v>#DIV/0!</v>
      </c>
      <c r="EH3343" s="304">
        <f t="shared" si="1486"/>
        <v>1.3105242096838741</v>
      </c>
      <c r="EI3343" s="77">
        <f t="shared" si="1487"/>
        <v>0</v>
      </c>
      <c r="EJ3343" s="304">
        <f t="shared" si="1488"/>
        <v>4.1116446578631463</v>
      </c>
      <c r="EK3343" s="77">
        <f t="shared" si="1489"/>
        <v>0</v>
      </c>
      <c r="EL3343" s="304">
        <f t="shared" si="1490"/>
        <v>2.8111244497799124</v>
      </c>
      <c r="EM3343" s="77">
        <f t="shared" si="1491"/>
        <v>0</v>
      </c>
      <c r="EN3343" s="304">
        <f t="shared" si="1492"/>
        <v>7.4729891956782719</v>
      </c>
      <c r="EO3343" s="77">
        <f t="shared" si="1493"/>
        <v>0</v>
      </c>
      <c r="EP3343" s="304">
        <f t="shared" si="1494"/>
        <v>0</v>
      </c>
      <c r="EQ3343" s="77" t="e">
        <f t="shared" si="1495"/>
        <v>#DIV/0!</v>
      </c>
      <c r="ER3343" s="77">
        <f t="shared" si="1496"/>
        <v>100</v>
      </c>
      <c r="ES3343" s="77">
        <f t="shared" si="1497"/>
        <v>0</v>
      </c>
    </row>
    <row r="3344" spans="1:149" s="77" customFormat="1" x14ac:dyDescent="0.45">
      <c r="A3344" s="77" t="s">
        <v>4812</v>
      </c>
      <c r="B3344" s="212" t="s">
        <v>4872</v>
      </c>
      <c r="C3344" s="77" t="s">
        <v>3633</v>
      </c>
      <c r="D3344" s="77" t="s">
        <v>4913</v>
      </c>
      <c r="E3344" s="77" t="s">
        <v>637</v>
      </c>
      <c r="F3344" s="77" t="s">
        <v>4822</v>
      </c>
      <c r="G3344" s="77" t="s">
        <v>3380</v>
      </c>
      <c r="H3344" s="77" t="s">
        <v>1372</v>
      </c>
      <c r="I3344" s="77">
        <v>24</v>
      </c>
      <c r="J3344" s="304">
        <v>200</v>
      </c>
      <c r="K3344" s="77">
        <v>5</v>
      </c>
      <c r="L3344" s="304">
        <v>1100</v>
      </c>
      <c r="M3344" s="77">
        <v>10</v>
      </c>
      <c r="N3344" s="77" t="s">
        <v>748</v>
      </c>
      <c r="O3344" s="77" t="s">
        <v>3454</v>
      </c>
      <c r="P3344" s="87" t="s">
        <v>1374</v>
      </c>
      <c r="Q3344" s="125"/>
      <c r="R3344" s="164">
        <v>2.6</v>
      </c>
      <c r="S3344" s="116"/>
      <c r="AA3344" s="168"/>
      <c r="AB3344" s="168"/>
      <c r="AC3344" s="168"/>
      <c r="AE3344" s="327">
        <v>0.17</v>
      </c>
      <c r="AG3344" s="168">
        <f t="shared" si="1498"/>
        <v>0.83</v>
      </c>
      <c r="AQ3344" s="178" t="s">
        <v>824</v>
      </c>
      <c r="AR3344" s="66">
        <v>1.0249999999999999</v>
      </c>
      <c r="AS3344" s="66">
        <v>1.6220000000000001</v>
      </c>
      <c r="AU3344" s="276">
        <v>340</v>
      </c>
      <c r="AV3344" s="276">
        <v>1660</v>
      </c>
      <c r="AW3344" s="276">
        <v>348.49999999999994</v>
      </c>
      <c r="AX3344" s="95">
        <v>4.1225398825248751</v>
      </c>
      <c r="AY3344" s="276">
        <v>2692.52</v>
      </c>
      <c r="AZ3344" s="95">
        <v>38.077983009608062</v>
      </c>
      <c r="BA3344" s="178"/>
      <c r="BB3344" s="98" t="s">
        <v>3412</v>
      </c>
      <c r="BC3344" s="178" t="s">
        <v>1126</v>
      </c>
      <c r="BD3344" s="96">
        <v>59.829148369999992</v>
      </c>
      <c r="BF3344" s="96">
        <v>0.41665133999999993</v>
      </c>
      <c r="BH3344" s="96">
        <v>18.173934639999999</v>
      </c>
      <c r="BN3344" s="96">
        <v>5.1684606699999991</v>
      </c>
      <c r="BR3344" s="96">
        <v>1.29955537</v>
      </c>
      <c r="BX3344" s="96">
        <v>4.0772309699999996</v>
      </c>
      <c r="BZ3344" s="96">
        <v>2.7875958700000001</v>
      </c>
      <c r="CB3344" s="96">
        <v>7.410441689999999</v>
      </c>
      <c r="DH3344" s="96">
        <f t="shared" si="1499"/>
        <v>99.163018919999999</v>
      </c>
      <c r="DJ3344" s="96">
        <f t="shared" si="1472"/>
        <v>0.83698108000000104</v>
      </c>
      <c r="DL3344" s="77" t="s">
        <v>4680</v>
      </c>
      <c r="DO3344" s="348">
        <v>0.81</v>
      </c>
      <c r="DQ3344" s="348">
        <f t="shared" si="1500"/>
        <v>6.7299999999999999E-2</v>
      </c>
      <c r="DS3344" s="246">
        <v>673</v>
      </c>
      <c r="DU3344" s="96"/>
      <c r="DW3344" s="178"/>
      <c r="DX3344" s="304">
        <f t="shared" si="1476"/>
        <v>60.334133653461372</v>
      </c>
      <c r="DY3344" s="77">
        <f t="shared" si="1477"/>
        <v>0</v>
      </c>
      <c r="DZ3344" s="304">
        <f t="shared" si="1478"/>
        <v>0.42016806722689065</v>
      </c>
      <c r="EA3344" s="77">
        <f t="shared" si="1479"/>
        <v>0</v>
      </c>
      <c r="EB3344" s="304">
        <f t="shared" si="1480"/>
        <v>18.327330932372949</v>
      </c>
      <c r="EC3344" s="77">
        <f t="shared" si="1481"/>
        <v>0</v>
      </c>
      <c r="ED3344" s="304">
        <f t="shared" si="1482"/>
        <v>5.2120848339335719</v>
      </c>
      <c r="EE3344" s="77">
        <f t="shared" si="1483"/>
        <v>0</v>
      </c>
      <c r="EF3344" s="304">
        <f t="shared" si="1484"/>
        <v>0</v>
      </c>
      <c r="EG3344" s="77" t="e">
        <f t="shared" si="1485"/>
        <v>#DIV/0!</v>
      </c>
      <c r="EH3344" s="304">
        <f t="shared" si="1486"/>
        <v>1.3105242096838736</v>
      </c>
      <c r="EI3344" s="77">
        <f t="shared" si="1487"/>
        <v>0</v>
      </c>
      <c r="EJ3344" s="304">
        <f t="shared" si="1488"/>
        <v>4.1116446578631454</v>
      </c>
      <c r="EK3344" s="77">
        <f t="shared" si="1489"/>
        <v>0</v>
      </c>
      <c r="EL3344" s="304">
        <f t="shared" si="1490"/>
        <v>2.8111244497799124</v>
      </c>
      <c r="EM3344" s="77">
        <f t="shared" si="1491"/>
        <v>0</v>
      </c>
      <c r="EN3344" s="304">
        <f t="shared" si="1492"/>
        <v>7.4729891956782701</v>
      </c>
      <c r="EO3344" s="77">
        <f t="shared" si="1493"/>
        <v>0</v>
      </c>
      <c r="EP3344" s="304">
        <f t="shared" si="1494"/>
        <v>0</v>
      </c>
      <c r="EQ3344" s="77" t="e">
        <f t="shared" si="1495"/>
        <v>#DIV/0!</v>
      </c>
      <c r="ER3344" s="77">
        <f t="shared" si="1496"/>
        <v>100</v>
      </c>
      <c r="ES3344" s="77">
        <f t="shared" si="1497"/>
        <v>0</v>
      </c>
    </row>
    <row r="3345" spans="1:149" s="77" customFormat="1" x14ac:dyDescent="0.45">
      <c r="A3345" s="77" t="s">
        <v>4812</v>
      </c>
      <c r="B3345" s="212" t="s">
        <v>4873</v>
      </c>
      <c r="C3345" s="77" t="s">
        <v>3633</v>
      </c>
      <c r="D3345" s="77" t="s">
        <v>4913</v>
      </c>
      <c r="E3345" s="77" t="s">
        <v>637</v>
      </c>
      <c r="F3345" s="77" t="s">
        <v>4823</v>
      </c>
      <c r="G3345" s="77" t="s">
        <v>3380</v>
      </c>
      <c r="H3345" s="77" t="s">
        <v>1372</v>
      </c>
      <c r="I3345" s="77">
        <v>24</v>
      </c>
      <c r="J3345" s="304">
        <v>300</v>
      </c>
      <c r="K3345" s="77">
        <v>5</v>
      </c>
      <c r="L3345" s="304">
        <v>1100</v>
      </c>
      <c r="M3345" s="77">
        <v>10</v>
      </c>
      <c r="N3345" s="77" t="s">
        <v>748</v>
      </c>
      <c r="O3345" s="77" t="s">
        <v>3454</v>
      </c>
      <c r="P3345" s="87" t="s">
        <v>1374</v>
      </c>
      <c r="Q3345" s="125"/>
      <c r="R3345" s="164">
        <v>2.6</v>
      </c>
      <c r="S3345" s="116"/>
      <c r="AA3345" s="168"/>
      <c r="AB3345" s="168"/>
      <c r="AC3345" s="168"/>
      <c r="AE3345" s="327">
        <v>1</v>
      </c>
      <c r="AG3345" s="168">
        <f t="shared" si="1498"/>
        <v>0</v>
      </c>
      <c r="AQ3345" s="178"/>
      <c r="AR3345" s="66">
        <v>1.004</v>
      </c>
      <c r="AS3345" s="66"/>
      <c r="AU3345" s="276">
        <v>3000</v>
      </c>
      <c r="AV3345" s="276">
        <v>0</v>
      </c>
      <c r="AW3345" s="276">
        <v>3012</v>
      </c>
      <c r="AX3345" s="95"/>
      <c r="AY3345" s="276">
        <v>0</v>
      </c>
      <c r="AZ3345" s="95"/>
      <c r="BA3345" s="178"/>
      <c r="BB3345" s="98" t="s">
        <v>3412</v>
      </c>
      <c r="BC3345" s="178" t="s">
        <v>1126</v>
      </c>
      <c r="BD3345" s="96">
        <v>56.420005000000003</v>
      </c>
      <c r="BF3345" s="96">
        <v>0.39290999999999998</v>
      </c>
      <c r="BH3345" s="96">
        <v>17.138359999999999</v>
      </c>
      <c r="BN3345" s="96">
        <v>4.8739549999999996</v>
      </c>
      <c r="BR3345" s="96">
        <v>1.2255050000000001</v>
      </c>
      <c r="BX3345" s="96">
        <v>3.8449049999999998</v>
      </c>
      <c r="BZ3345" s="96">
        <v>2.628755</v>
      </c>
      <c r="CB3345" s="96">
        <v>6.9881849999999996</v>
      </c>
      <c r="DH3345" s="96">
        <f t="shared" si="1499"/>
        <v>93.51258</v>
      </c>
      <c r="DJ3345" s="96">
        <f t="shared" si="1472"/>
        <v>6.4874200000000002</v>
      </c>
      <c r="DL3345" s="77" t="s">
        <v>4680</v>
      </c>
      <c r="DO3345" s="348">
        <v>6.53</v>
      </c>
      <c r="DQ3345" s="348">
        <f t="shared" si="1500"/>
        <v>0</v>
      </c>
      <c r="DS3345" s="246">
        <v>0</v>
      </c>
      <c r="DU3345" s="96"/>
      <c r="DW3345" s="178"/>
      <c r="DX3345" s="304">
        <f t="shared" si="1476"/>
        <v>60.334133653461386</v>
      </c>
      <c r="DY3345" s="77">
        <f t="shared" si="1477"/>
        <v>0</v>
      </c>
      <c r="DZ3345" s="304">
        <f t="shared" si="1478"/>
        <v>0.42016806722689076</v>
      </c>
      <c r="EA3345" s="77">
        <f t="shared" si="1479"/>
        <v>0</v>
      </c>
      <c r="EB3345" s="304">
        <f t="shared" si="1480"/>
        <v>18.327330932372949</v>
      </c>
      <c r="EC3345" s="77">
        <f t="shared" si="1481"/>
        <v>0</v>
      </c>
      <c r="ED3345" s="304">
        <f t="shared" si="1482"/>
        <v>5.2120848339335728</v>
      </c>
      <c r="EE3345" s="77">
        <f t="shared" si="1483"/>
        <v>0</v>
      </c>
      <c r="EF3345" s="304">
        <f t="shared" si="1484"/>
        <v>0</v>
      </c>
      <c r="EG3345" s="77" t="e">
        <f t="shared" si="1485"/>
        <v>#DIV/0!</v>
      </c>
      <c r="EH3345" s="304">
        <f t="shared" si="1486"/>
        <v>1.3105242096838736</v>
      </c>
      <c r="EI3345" s="77">
        <f t="shared" si="1487"/>
        <v>0</v>
      </c>
      <c r="EJ3345" s="304">
        <f t="shared" si="1488"/>
        <v>4.1116446578631454</v>
      </c>
      <c r="EK3345" s="77">
        <f t="shared" si="1489"/>
        <v>0</v>
      </c>
      <c r="EL3345" s="304">
        <f t="shared" si="1490"/>
        <v>2.8111244497799119</v>
      </c>
      <c r="EM3345" s="77">
        <f t="shared" si="1491"/>
        <v>0</v>
      </c>
      <c r="EN3345" s="304">
        <f t="shared" si="1492"/>
        <v>7.4729891956782719</v>
      </c>
      <c r="EO3345" s="77">
        <f t="shared" si="1493"/>
        <v>0</v>
      </c>
      <c r="EP3345" s="304">
        <f t="shared" si="1494"/>
        <v>0</v>
      </c>
      <c r="EQ3345" s="77" t="e">
        <f t="shared" si="1495"/>
        <v>#DIV/0!</v>
      </c>
      <c r="ER3345" s="77">
        <f t="shared" si="1496"/>
        <v>100</v>
      </c>
      <c r="ES3345" s="77">
        <f t="shared" si="1497"/>
        <v>0</v>
      </c>
    </row>
    <row r="3346" spans="1:149" s="77" customFormat="1" x14ac:dyDescent="0.45">
      <c r="A3346" s="77" t="s">
        <v>4812</v>
      </c>
      <c r="B3346" s="212" t="s">
        <v>4874</v>
      </c>
      <c r="C3346" s="77" t="s">
        <v>3633</v>
      </c>
      <c r="D3346" s="77" t="s">
        <v>4913</v>
      </c>
      <c r="E3346" s="77" t="s">
        <v>637</v>
      </c>
      <c r="F3346" s="77" t="s">
        <v>4824</v>
      </c>
      <c r="G3346" s="77" t="s">
        <v>3380</v>
      </c>
      <c r="H3346" s="77" t="s">
        <v>1372</v>
      </c>
      <c r="I3346" s="77">
        <v>24</v>
      </c>
      <c r="J3346" s="304">
        <v>300</v>
      </c>
      <c r="K3346" s="77">
        <v>5</v>
      </c>
      <c r="L3346" s="304">
        <v>1100</v>
      </c>
      <c r="M3346" s="77">
        <v>10</v>
      </c>
      <c r="N3346" s="77" t="s">
        <v>748</v>
      </c>
      <c r="O3346" s="77" t="s">
        <v>3454</v>
      </c>
      <c r="P3346" s="87" t="s">
        <v>1374</v>
      </c>
      <c r="Q3346" s="125"/>
      <c r="R3346" s="164">
        <v>2.6</v>
      </c>
      <c r="S3346" s="116"/>
      <c r="AA3346" s="168"/>
      <c r="AB3346" s="168"/>
      <c r="AC3346" s="168"/>
      <c r="AE3346" s="327">
        <v>0.72</v>
      </c>
      <c r="AG3346" s="168">
        <f t="shared" si="1498"/>
        <v>0.28000000000000003</v>
      </c>
      <c r="AQ3346" s="178" t="s">
        <v>824</v>
      </c>
      <c r="AR3346" s="66">
        <v>1.0089999999999999</v>
      </c>
      <c r="AS3346" s="66">
        <v>2.2370000000000001</v>
      </c>
      <c r="AU3346" s="276">
        <v>2160</v>
      </c>
      <c r="AV3346" s="276">
        <v>840.00000000000011</v>
      </c>
      <c r="AW3346" s="276">
        <v>2179.4399999999996</v>
      </c>
      <c r="AX3346" s="95">
        <v>17.542678107192504</v>
      </c>
      <c r="AY3346" s="276">
        <v>1879.0800000000004</v>
      </c>
      <c r="AZ3346" s="95">
        <v>22.58373096899625</v>
      </c>
      <c r="BA3346" s="178"/>
      <c r="BB3346" s="98" t="s">
        <v>3412</v>
      </c>
      <c r="BC3346" s="178" t="s">
        <v>1126</v>
      </c>
      <c r="BD3346" s="96">
        <v>57.137995549999999</v>
      </c>
      <c r="BF3346" s="96">
        <v>0.39791009999999999</v>
      </c>
      <c r="BH3346" s="96">
        <v>17.356459600000001</v>
      </c>
      <c r="BN3346" s="96">
        <v>4.9359800500000004</v>
      </c>
      <c r="BR3346" s="96">
        <v>1.2411005500000001</v>
      </c>
      <c r="BX3346" s="96">
        <v>3.8938345500000002</v>
      </c>
      <c r="BZ3346" s="96">
        <v>2.6622080499999998</v>
      </c>
      <c r="CB3346" s="96">
        <v>7.0771153499999988</v>
      </c>
      <c r="DH3346" s="96">
        <f t="shared" si="1499"/>
        <v>94.702603799999991</v>
      </c>
      <c r="DJ3346" s="96">
        <f t="shared" si="1472"/>
        <v>5.2973962000000085</v>
      </c>
      <c r="DL3346" s="77" t="s">
        <v>4680</v>
      </c>
      <c r="DO3346" s="348">
        <v>5.28</v>
      </c>
      <c r="DQ3346" s="348">
        <f t="shared" si="1500"/>
        <v>5.9499999999999997E-2</v>
      </c>
      <c r="DS3346" s="246">
        <v>595</v>
      </c>
      <c r="DU3346" s="96"/>
      <c r="DW3346" s="178"/>
      <c r="DX3346" s="304">
        <f t="shared" si="1476"/>
        <v>60.334133653461386</v>
      </c>
      <c r="DY3346" s="77">
        <f t="shared" si="1477"/>
        <v>0</v>
      </c>
      <c r="DZ3346" s="304">
        <f t="shared" si="1478"/>
        <v>0.42016806722689082</v>
      </c>
      <c r="EA3346" s="77">
        <f t="shared" si="1479"/>
        <v>0</v>
      </c>
      <c r="EB3346" s="304">
        <f t="shared" si="1480"/>
        <v>18.327330932372952</v>
      </c>
      <c r="EC3346" s="77">
        <f t="shared" si="1481"/>
        <v>0</v>
      </c>
      <c r="ED3346" s="304">
        <f t="shared" si="1482"/>
        <v>5.2120848339335746</v>
      </c>
      <c r="EE3346" s="77">
        <f t="shared" si="1483"/>
        <v>0</v>
      </c>
      <c r="EF3346" s="304">
        <f t="shared" si="1484"/>
        <v>0</v>
      </c>
      <c r="EG3346" s="77" t="e">
        <f t="shared" si="1485"/>
        <v>#DIV/0!</v>
      </c>
      <c r="EH3346" s="304">
        <f t="shared" si="1486"/>
        <v>1.3105242096838738</v>
      </c>
      <c r="EI3346" s="77">
        <f t="shared" si="1487"/>
        <v>0</v>
      </c>
      <c r="EJ3346" s="304">
        <f t="shared" si="1488"/>
        <v>4.1116446578631454</v>
      </c>
      <c r="EK3346" s="77">
        <f t="shared" si="1489"/>
        <v>0</v>
      </c>
      <c r="EL3346" s="304">
        <f t="shared" si="1490"/>
        <v>2.8111244497799124</v>
      </c>
      <c r="EM3346" s="77">
        <f t="shared" si="1491"/>
        <v>0</v>
      </c>
      <c r="EN3346" s="304">
        <f t="shared" si="1492"/>
        <v>7.4729891956782701</v>
      </c>
      <c r="EO3346" s="77">
        <f t="shared" si="1493"/>
        <v>0</v>
      </c>
      <c r="EP3346" s="304">
        <f t="shared" si="1494"/>
        <v>0</v>
      </c>
      <c r="EQ3346" s="77" t="e">
        <f t="shared" si="1495"/>
        <v>#DIV/0!</v>
      </c>
      <c r="ER3346" s="77">
        <f t="shared" si="1496"/>
        <v>100</v>
      </c>
      <c r="ES3346" s="77">
        <f t="shared" si="1497"/>
        <v>0</v>
      </c>
    </row>
    <row r="3347" spans="1:149" s="77" customFormat="1" x14ac:dyDescent="0.45">
      <c r="A3347" s="77" t="s">
        <v>4812</v>
      </c>
      <c r="B3347" s="212" t="s">
        <v>4875</v>
      </c>
      <c r="C3347" s="77" t="s">
        <v>3633</v>
      </c>
      <c r="D3347" s="77" t="s">
        <v>4913</v>
      </c>
      <c r="E3347" s="77" t="s">
        <v>637</v>
      </c>
      <c r="F3347" s="77" t="s">
        <v>4825</v>
      </c>
      <c r="G3347" s="77" t="s">
        <v>3380</v>
      </c>
      <c r="H3347" s="77" t="s">
        <v>1372</v>
      </c>
      <c r="I3347" s="77">
        <v>24</v>
      </c>
      <c r="J3347" s="304">
        <v>300</v>
      </c>
      <c r="K3347" s="77">
        <v>5</v>
      </c>
      <c r="L3347" s="304">
        <v>1100</v>
      </c>
      <c r="M3347" s="77">
        <v>10</v>
      </c>
      <c r="N3347" s="77" t="s">
        <v>748</v>
      </c>
      <c r="O3347" s="77" t="s">
        <v>3454</v>
      </c>
      <c r="P3347" s="87" t="s">
        <v>1374</v>
      </c>
      <c r="Q3347" s="125"/>
      <c r="R3347" s="164">
        <v>2.6</v>
      </c>
      <c r="S3347" s="116"/>
      <c r="AA3347" s="168"/>
      <c r="AB3347" s="168"/>
      <c r="AC3347" s="168"/>
      <c r="AE3347" s="327">
        <v>0.57999999999999996</v>
      </c>
      <c r="AG3347" s="168">
        <f t="shared" si="1498"/>
        <v>0.42000000000000004</v>
      </c>
      <c r="AQ3347" s="178" t="s">
        <v>824</v>
      </c>
      <c r="AR3347" s="66">
        <v>1.018</v>
      </c>
      <c r="AS3347" s="66">
        <v>2.198</v>
      </c>
      <c r="AU3347" s="276">
        <v>1739.9999999999998</v>
      </c>
      <c r="AV3347" s="276">
        <v>1260.0000000000002</v>
      </c>
      <c r="AW3347" s="276">
        <v>1771.3199999999997</v>
      </c>
      <c r="AX3347" s="95">
        <v>14.378829155438357</v>
      </c>
      <c r="AY3347" s="276">
        <v>2769.4800000000005</v>
      </c>
      <c r="AZ3347" s="95">
        <v>33.285007154573371</v>
      </c>
      <c r="BA3347" s="178"/>
      <c r="BB3347" s="98" t="s">
        <v>3412</v>
      </c>
      <c r="BC3347" s="178" t="s">
        <v>1126</v>
      </c>
      <c r="BD3347" s="96">
        <v>57.854357730000004</v>
      </c>
      <c r="BF3347" s="96">
        <v>0.40289885999999997</v>
      </c>
      <c r="BH3347" s="96">
        <v>17.57406456</v>
      </c>
      <c r="BN3347" s="96">
        <v>4.9978644299999999</v>
      </c>
      <c r="BR3347" s="96">
        <v>1.2566607299999999</v>
      </c>
      <c r="BX3347" s="96">
        <v>3.9426531300000001</v>
      </c>
      <c r="BZ3347" s="96">
        <v>2.6955852299999998</v>
      </c>
      <c r="CB3347" s="96">
        <v>7.1658440099999998</v>
      </c>
      <c r="DH3347" s="96">
        <f t="shared" si="1499"/>
        <v>95.889928679999997</v>
      </c>
      <c r="DJ3347" s="96">
        <f t="shared" si="1472"/>
        <v>4.110071320000003</v>
      </c>
      <c r="DL3347" s="77" t="s">
        <v>4680</v>
      </c>
      <c r="DO3347" s="348">
        <v>4.0599999999999996</v>
      </c>
      <c r="DQ3347" s="348">
        <f t="shared" si="1500"/>
        <v>9.1700000000000004E-2</v>
      </c>
      <c r="DS3347" s="246">
        <v>917</v>
      </c>
      <c r="DU3347" s="96"/>
      <c r="DW3347" s="178"/>
      <c r="DX3347" s="304">
        <f t="shared" si="1476"/>
        <v>60.334133653461386</v>
      </c>
      <c r="DY3347" s="77">
        <f t="shared" si="1477"/>
        <v>0</v>
      </c>
      <c r="DZ3347" s="304">
        <f t="shared" si="1478"/>
        <v>0.42016806722689076</v>
      </c>
      <c r="EA3347" s="77">
        <f t="shared" si="1479"/>
        <v>0</v>
      </c>
      <c r="EB3347" s="304">
        <f t="shared" si="1480"/>
        <v>18.327330932372952</v>
      </c>
      <c r="EC3347" s="77">
        <f t="shared" si="1481"/>
        <v>0</v>
      </c>
      <c r="ED3347" s="304">
        <f t="shared" si="1482"/>
        <v>5.2120848339335737</v>
      </c>
      <c r="EE3347" s="77">
        <f t="shared" si="1483"/>
        <v>0</v>
      </c>
      <c r="EF3347" s="304">
        <f t="shared" si="1484"/>
        <v>0</v>
      </c>
      <c r="EG3347" s="77" t="e">
        <f t="shared" si="1485"/>
        <v>#DIV/0!</v>
      </c>
      <c r="EH3347" s="304">
        <f t="shared" si="1486"/>
        <v>1.3105242096838734</v>
      </c>
      <c r="EI3347" s="77">
        <f t="shared" si="1487"/>
        <v>0</v>
      </c>
      <c r="EJ3347" s="304">
        <f t="shared" si="1488"/>
        <v>4.1116446578631454</v>
      </c>
      <c r="EK3347" s="77">
        <f t="shared" si="1489"/>
        <v>0</v>
      </c>
      <c r="EL3347" s="304">
        <f t="shared" si="1490"/>
        <v>2.8111244497799119</v>
      </c>
      <c r="EM3347" s="77">
        <f t="shared" si="1491"/>
        <v>0</v>
      </c>
      <c r="EN3347" s="304">
        <f t="shared" si="1492"/>
        <v>7.4729891956782719</v>
      </c>
      <c r="EO3347" s="77">
        <f t="shared" si="1493"/>
        <v>0</v>
      </c>
      <c r="EP3347" s="304">
        <f t="shared" si="1494"/>
        <v>0</v>
      </c>
      <c r="EQ3347" s="77" t="e">
        <f t="shared" si="1495"/>
        <v>#DIV/0!</v>
      </c>
      <c r="ER3347" s="77">
        <f t="shared" si="1496"/>
        <v>100</v>
      </c>
      <c r="ES3347" s="77">
        <f t="shared" si="1497"/>
        <v>0</v>
      </c>
    </row>
    <row r="3348" spans="1:149" s="77" customFormat="1" x14ac:dyDescent="0.45">
      <c r="A3348" s="77" t="s">
        <v>4812</v>
      </c>
      <c r="B3348" s="212" t="s">
        <v>4876</v>
      </c>
      <c r="C3348" s="77" t="s">
        <v>3633</v>
      </c>
      <c r="D3348" s="77" t="s">
        <v>4913</v>
      </c>
      <c r="E3348" s="77" t="s">
        <v>637</v>
      </c>
      <c r="F3348" s="77" t="s">
        <v>4826</v>
      </c>
      <c r="G3348" s="77" t="s">
        <v>3380</v>
      </c>
      <c r="H3348" s="77" t="s">
        <v>1372</v>
      </c>
      <c r="I3348" s="77">
        <v>24</v>
      </c>
      <c r="J3348" s="304">
        <v>300</v>
      </c>
      <c r="K3348" s="77">
        <v>5</v>
      </c>
      <c r="L3348" s="304">
        <v>1100</v>
      </c>
      <c r="M3348" s="77">
        <v>10</v>
      </c>
      <c r="N3348" s="77" t="s">
        <v>748</v>
      </c>
      <c r="O3348" s="77" t="s">
        <v>3454</v>
      </c>
      <c r="P3348" s="87" t="s">
        <v>1374</v>
      </c>
      <c r="Q3348" s="125"/>
      <c r="R3348" s="164">
        <v>2.6</v>
      </c>
      <c r="S3348" s="116"/>
      <c r="AA3348" s="168"/>
      <c r="AB3348" s="168"/>
      <c r="AC3348" s="168"/>
      <c r="AE3348" s="327">
        <v>0.39</v>
      </c>
      <c r="AG3348" s="168">
        <f t="shared" si="1498"/>
        <v>0.61</v>
      </c>
      <c r="AQ3348" s="178" t="s">
        <v>824</v>
      </c>
      <c r="AR3348" s="66">
        <v>1.042</v>
      </c>
      <c r="AS3348" s="66">
        <v>2.1520000000000001</v>
      </c>
      <c r="AU3348" s="276">
        <v>1170</v>
      </c>
      <c r="AV3348" s="276">
        <v>1830</v>
      </c>
      <c r="AW3348" s="276">
        <v>1219.1400000000001</v>
      </c>
      <c r="AX3348" s="95">
        <v>10.045112922157143</v>
      </c>
      <c r="AY3348" s="276">
        <v>3938.1600000000003</v>
      </c>
      <c r="AZ3348" s="95">
        <v>47.330792703270888</v>
      </c>
      <c r="BA3348" s="178"/>
      <c r="BB3348" s="98" t="s">
        <v>3412</v>
      </c>
      <c r="BC3348" s="178" t="s">
        <v>1126</v>
      </c>
      <c r="BD3348" s="96">
        <v>58.476575999999994</v>
      </c>
      <c r="BF3348" s="96">
        <v>0.40723199999999998</v>
      </c>
      <c r="BH3348" s="96">
        <v>17.763072000000001</v>
      </c>
      <c r="BN3348" s="96">
        <v>5.0516159999999992</v>
      </c>
      <c r="BR3348" s="96">
        <v>1.270176</v>
      </c>
      <c r="BX3348" s="96">
        <v>3.9850560000000002</v>
      </c>
      <c r="BZ3348" s="96">
        <v>2.7245760000000003</v>
      </c>
      <c r="CB3348" s="96">
        <v>7.2429119999999987</v>
      </c>
      <c r="DH3348" s="96">
        <f t="shared" si="1499"/>
        <v>96.921216000000001</v>
      </c>
      <c r="DJ3348" s="96">
        <f t="shared" si="1472"/>
        <v>3.0787839999999989</v>
      </c>
      <c r="DL3348" s="77" t="s">
        <v>4680</v>
      </c>
      <c r="DO3348" s="348">
        <v>3.01</v>
      </c>
      <c r="DQ3348" s="348">
        <f t="shared" si="1500"/>
        <v>0.11</v>
      </c>
      <c r="DS3348" s="246">
        <v>1100</v>
      </c>
      <c r="DU3348" s="96"/>
      <c r="DW3348" s="178"/>
      <c r="DX3348" s="304">
        <f t="shared" si="1476"/>
        <v>60.334133653461372</v>
      </c>
      <c r="DY3348" s="77">
        <f t="shared" si="1477"/>
        <v>0</v>
      </c>
      <c r="DZ3348" s="304">
        <f t="shared" si="1478"/>
        <v>0.42016806722689076</v>
      </c>
      <c r="EA3348" s="77">
        <f t="shared" si="1479"/>
        <v>0</v>
      </c>
      <c r="EB3348" s="304">
        <f t="shared" si="1480"/>
        <v>18.327330932372952</v>
      </c>
      <c r="EC3348" s="77">
        <f t="shared" si="1481"/>
        <v>0</v>
      </c>
      <c r="ED3348" s="304">
        <f t="shared" si="1482"/>
        <v>5.2120848339335719</v>
      </c>
      <c r="EE3348" s="77">
        <f t="shared" si="1483"/>
        <v>0</v>
      </c>
      <c r="EF3348" s="304">
        <f t="shared" si="1484"/>
        <v>0</v>
      </c>
      <c r="EG3348" s="77" t="e">
        <f t="shared" si="1485"/>
        <v>#DIV/0!</v>
      </c>
      <c r="EH3348" s="304">
        <f t="shared" si="1486"/>
        <v>1.3105242096838734</v>
      </c>
      <c r="EI3348" s="77">
        <f t="shared" si="1487"/>
        <v>0</v>
      </c>
      <c r="EJ3348" s="304">
        <f t="shared" si="1488"/>
        <v>4.1116446578631454</v>
      </c>
      <c r="EK3348" s="77">
        <f t="shared" si="1489"/>
        <v>0</v>
      </c>
      <c r="EL3348" s="304">
        <f t="shared" si="1490"/>
        <v>2.8111244497799124</v>
      </c>
      <c r="EM3348" s="77">
        <f t="shared" si="1491"/>
        <v>0</v>
      </c>
      <c r="EN3348" s="304">
        <f t="shared" si="1492"/>
        <v>7.4729891956782701</v>
      </c>
      <c r="EO3348" s="77">
        <f t="shared" si="1493"/>
        <v>0</v>
      </c>
      <c r="EP3348" s="304">
        <f t="shared" si="1494"/>
        <v>0</v>
      </c>
      <c r="EQ3348" s="77" t="e">
        <f t="shared" si="1495"/>
        <v>#DIV/0!</v>
      </c>
      <c r="ER3348" s="77">
        <f t="shared" si="1496"/>
        <v>100</v>
      </c>
      <c r="ES3348" s="77">
        <f t="shared" si="1497"/>
        <v>0</v>
      </c>
    </row>
    <row r="3349" spans="1:149" s="77" customFormat="1" x14ac:dyDescent="0.45">
      <c r="A3349" s="77" t="s">
        <v>4812</v>
      </c>
      <c r="B3349" s="212" t="s">
        <v>4877</v>
      </c>
      <c r="C3349" s="77" t="s">
        <v>3633</v>
      </c>
      <c r="D3349" s="77" t="s">
        <v>4913</v>
      </c>
      <c r="E3349" s="77" t="s">
        <v>637</v>
      </c>
      <c r="F3349" s="77" t="s">
        <v>4827</v>
      </c>
      <c r="G3349" s="77" t="s">
        <v>3380</v>
      </c>
      <c r="H3349" s="77" t="s">
        <v>1372</v>
      </c>
      <c r="I3349" s="77">
        <v>24</v>
      </c>
      <c r="J3349" s="304">
        <v>300</v>
      </c>
      <c r="K3349" s="77">
        <v>5</v>
      </c>
      <c r="L3349" s="304">
        <v>1100</v>
      </c>
      <c r="M3349" s="77">
        <v>10</v>
      </c>
      <c r="N3349" s="77" t="s">
        <v>748</v>
      </c>
      <c r="O3349" s="77" t="s">
        <v>3454</v>
      </c>
      <c r="P3349" s="87" t="s">
        <v>1374</v>
      </c>
      <c r="Q3349" s="125"/>
      <c r="R3349" s="164">
        <v>2.6</v>
      </c>
      <c r="S3349" s="116"/>
      <c r="AA3349" s="168"/>
      <c r="AB3349" s="168"/>
      <c r="AC3349" s="168"/>
      <c r="AE3349" s="327">
        <v>0.12</v>
      </c>
      <c r="AG3349" s="168">
        <f t="shared" si="1498"/>
        <v>0.88</v>
      </c>
      <c r="AQ3349" s="178" t="s">
        <v>824</v>
      </c>
      <c r="AR3349" s="66">
        <v>1.097</v>
      </c>
      <c r="AS3349" s="66">
        <v>2.1139999999999999</v>
      </c>
      <c r="AU3349" s="276">
        <v>360</v>
      </c>
      <c r="AV3349" s="276">
        <v>2640</v>
      </c>
      <c r="AW3349" s="276">
        <v>394.92</v>
      </c>
      <c r="AX3349" s="95">
        <v>3.3363704133978973</v>
      </c>
      <c r="AY3349" s="276">
        <v>5580.96</v>
      </c>
      <c r="AZ3349" s="95">
        <v>67.074791487711693</v>
      </c>
      <c r="BA3349" s="178"/>
      <c r="BB3349" s="98" t="s">
        <v>3412</v>
      </c>
      <c r="BC3349" s="178" t="s">
        <v>1126</v>
      </c>
      <c r="BD3349" s="96">
        <v>59.816965750000001</v>
      </c>
      <c r="BF3349" s="96">
        <v>0.4165664999999999</v>
      </c>
      <c r="BH3349" s="96">
        <v>18.170233999999997</v>
      </c>
      <c r="BN3349" s="96">
        <v>5.1674082499999994</v>
      </c>
      <c r="BR3349" s="96">
        <v>1.2992907499999999</v>
      </c>
      <c r="BX3349" s="96">
        <v>4.0764007499999995</v>
      </c>
      <c r="BZ3349" s="96">
        <v>2.7870282499999997</v>
      </c>
      <c r="CB3349" s="96">
        <v>7.4089327499999991</v>
      </c>
      <c r="DH3349" s="96">
        <f t="shared" si="1499"/>
        <v>99.142827000000011</v>
      </c>
      <c r="DJ3349" s="96">
        <f t="shared" si="1472"/>
        <v>0.85717299999998886</v>
      </c>
      <c r="DL3349" s="77" t="s">
        <v>4680</v>
      </c>
      <c r="DO3349" s="348">
        <v>0.78</v>
      </c>
      <c r="DQ3349" s="348">
        <f t="shared" si="1500"/>
        <v>0.11749999999999999</v>
      </c>
      <c r="DS3349" s="246">
        <v>1175</v>
      </c>
      <c r="DU3349" s="96"/>
      <c r="DW3349" s="178"/>
      <c r="DX3349" s="304">
        <f t="shared" si="1476"/>
        <v>60.334133653461372</v>
      </c>
      <c r="DY3349" s="77">
        <f t="shared" si="1477"/>
        <v>0</v>
      </c>
      <c r="DZ3349" s="304">
        <f t="shared" si="1478"/>
        <v>0.42016806722689054</v>
      </c>
      <c r="EA3349" s="77">
        <f t="shared" si="1479"/>
        <v>0</v>
      </c>
      <c r="EB3349" s="304">
        <f t="shared" si="1480"/>
        <v>18.327330932372945</v>
      </c>
      <c r="EC3349" s="77">
        <f t="shared" si="1481"/>
        <v>0</v>
      </c>
      <c r="ED3349" s="304">
        <f t="shared" si="1482"/>
        <v>5.2120848339335719</v>
      </c>
      <c r="EE3349" s="77">
        <f t="shared" si="1483"/>
        <v>0</v>
      </c>
      <c r="EF3349" s="304">
        <f t="shared" si="1484"/>
        <v>0</v>
      </c>
      <c r="EG3349" s="77" t="e">
        <f t="shared" si="1485"/>
        <v>#DIV/0!</v>
      </c>
      <c r="EH3349" s="304">
        <f t="shared" si="1486"/>
        <v>1.3105242096838732</v>
      </c>
      <c r="EI3349" s="77">
        <f t="shared" si="1487"/>
        <v>0</v>
      </c>
      <c r="EJ3349" s="304">
        <f t="shared" si="1488"/>
        <v>4.1116446578631445</v>
      </c>
      <c r="EK3349" s="77">
        <f t="shared" si="1489"/>
        <v>0</v>
      </c>
      <c r="EL3349" s="304">
        <f t="shared" si="1490"/>
        <v>2.811124449779911</v>
      </c>
      <c r="EM3349" s="77">
        <f t="shared" si="1491"/>
        <v>0</v>
      </c>
      <c r="EN3349" s="304">
        <f t="shared" si="1492"/>
        <v>7.4729891956782701</v>
      </c>
      <c r="EO3349" s="77">
        <f t="shared" si="1493"/>
        <v>0</v>
      </c>
      <c r="EP3349" s="304">
        <f t="shared" si="1494"/>
        <v>0</v>
      </c>
      <c r="EQ3349" s="77" t="e">
        <f t="shared" si="1495"/>
        <v>#DIV/0!</v>
      </c>
      <c r="ER3349" s="77">
        <f t="shared" si="1496"/>
        <v>100</v>
      </c>
      <c r="ES3349" s="77">
        <f t="shared" si="1497"/>
        <v>0</v>
      </c>
    </row>
    <row r="3350" spans="1:149" s="77" customFormat="1" x14ac:dyDescent="0.45">
      <c r="A3350" s="77" t="s">
        <v>4812</v>
      </c>
      <c r="B3350" s="212" t="s">
        <v>4878</v>
      </c>
      <c r="C3350" s="77" t="s">
        <v>3633</v>
      </c>
      <c r="D3350" s="77" t="s">
        <v>4913</v>
      </c>
      <c r="E3350" s="77" t="s">
        <v>637</v>
      </c>
      <c r="F3350" s="77" t="s">
        <v>4828</v>
      </c>
      <c r="G3350" s="77" t="s">
        <v>3380</v>
      </c>
      <c r="H3350" s="77" t="s">
        <v>1372</v>
      </c>
      <c r="I3350" s="77">
        <v>24</v>
      </c>
      <c r="J3350" s="304">
        <v>400</v>
      </c>
      <c r="K3350" s="77">
        <v>5</v>
      </c>
      <c r="L3350" s="304">
        <v>1100</v>
      </c>
      <c r="M3350" s="77">
        <v>10</v>
      </c>
      <c r="N3350" s="77" t="s">
        <v>748</v>
      </c>
      <c r="O3350" s="77" t="s">
        <v>3454</v>
      </c>
      <c r="P3350" s="87" t="s">
        <v>1374</v>
      </c>
      <c r="Q3350" s="125"/>
      <c r="R3350" s="164">
        <v>2.6</v>
      </c>
      <c r="S3350" s="116"/>
      <c r="AA3350" s="168"/>
      <c r="AB3350" s="168"/>
      <c r="AC3350" s="168"/>
      <c r="AE3350" s="327">
        <v>1</v>
      </c>
      <c r="AG3350" s="168">
        <f t="shared" si="1498"/>
        <v>0</v>
      </c>
      <c r="AQ3350" s="178"/>
      <c r="AR3350" s="66">
        <v>1.0589999999999999</v>
      </c>
      <c r="AS3350" s="66"/>
      <c r="AU3350" s="276">
        <v>4000</v>
      </c>
      <c r="AV3350" s="276">
        <v>0</v>
      </c>
      <c r="AW3350" s="276">
        <v>4236</v>
      </c>
      <c r="AX3350" s="95"/>
      <c r="AY3350" s="276">
        <v>0</v>
      </c>
      <c r="AZ3350" s="95"/>
      <c r="BA3350" s="178"/>
      <c r="BB3350" s="98" t="s">
        <v>3412</v>
      </c>
      <c r="BC3350" s="178" t="s">
        <v>1126</v>
      </c>
      <c r="BD3350" s="96">
        <v>54.972565000000003</v>
      </c>
      <c r="BF3350" s="96">
        <v>0.38283</v>
      </c>
      <c r="BH3350" s="96">
        <v>16.698680000000003</v>
      </c>
      <c r="BN3350" s="96">
        <v>4.7489150000000002</v>
      </c>
      <c r="BR3350" s="96">
        <v>1.1940650000000002</v>
      </c>
      <c r="BX3350" s="96">
        <v>3.7462650000000006</v>
      </c>
      <c r="BZ3350" s="96">
        <v>2.561315</v>
      </c>
      <c r="CB3350" s="96">
        <v>6.8089049999999993</v>
      </c>
      <c r="DH3350" s="96">
        <f t="shared" si="1499"/>
        <v>91.113539999999986</v>
      </c>
      <c r="DJ3350" s="96">
        <f t="shared" si="1472"/>
        <v>8.8864600000000138</v>
      </c>
      <c r="DL3350" s="77" t="s">
        <v>4680</v>
      </c>
      <c r="DO3350" s="348">
        <v>8.93</v>
      </c>
      <c r="DQ3350" s="348">
        <f t="shared" si="1500"/>
        <v>0</v>
      </c>
      <c r="DS3350" s="246">
        <v>0</v>
      </c>
      <c r="DU3350" s="96"/>
      <c r="DW3350" s="178"/>
      <c r="DX3350" s="304">
        <f t="shared" si="1476"/>
        <v>60.3341336534614</v>
      </c>
      <c r="DY3350" s="77">
        <f t="shared" si="1477"/>
        <v>0</v>
      </c>
      <c r="DZ3350" s="304">
        <f t="shared" si="1478"/>
        <v>0.42016806722689082</v>
      </c>
      <c r="EA3350" s="77">
        <f t="shared" si="1479"/>
        <v>0</v>
      </c>
      <c r="EB3350" s="304">
        <f t="shared" si="1480"/>
        <v>18.327330932372956</v>
      </c>
      <c r="EC3350" s="77">
        <f t="shared" si="1481"/>
        <v>0</v>
      </c>
      <c r="ED3350" s="304">
        <f t="shared" si="1482"/>
        <v>5.2120848339335746</v>
      </c>
      <c r="EE3350" s="77">
        <f t="shared" si="1483"/>
        <v>0</v>
      </c>
      <c r="EF3350" s="304">
        <f t="shared" si="1484"/>
        <v>0</v>
      </c>
      <c r="EG3350" s="77" t="e">
        <f t="shared" si="1485"/>
        <v>#DIV/0!</v>
      </c>
      <c r="EH3350" s="304">
        <f t="shared" si="1486"/>
        <v>1.3105242096838741</v>
      </c>
      <c r="EI3350" s="77">
        <f t="shared" si="1487"/>
        <v>0</v>
      </c>
      <c r="EJ3350" s="304">
        <f t="shared" si="1488"/>
        <v>4.1116446578631463</v>
      </c>
      <c r="EK3350" s="77">
        <f t="shared" si="1489"/>
        <v>0</v>
      </c>
      <c r="EL3350" s="304">
        <f t="shared" si="1490"/>
        <v>2.8111244497799124</v>
      </c>
      <c r="EM3350" s="77">
        <f t="shared" si="1491"/>
        <v>0</v>
      </c>
      <c r="EN3350" s="304">
        <f t="shared" si="1492"/>
        <v>7.4729891956782719</v>
      </c>
      <c r="EO3350" s="77">
        <f t="shared" si="1493"/>
        <v>0</v>
      </c>
      <c r="EP3350" s="304">
        <f t="shared" si="1494"/>
        <v>0</v>
      </c>
      <c r="EQ3350" s="77" t="e">
        <f t="shared" si="1495"/>
        <v>#DIV/0!</v>
      </c>
      <c r="ER3350" s="77">
        <f t="shared" si="1496"/>
        <v>100</v>
      </c>
      <c r="ES3350" s="77">
        <f t="shared" si="1497"/>
        <v>0</v>
      </c>
    </row>
    <row r="3351" spans="1:149" s="77" customFormat="1" x14ac:dyDescent="0.45">
      <c r="A3351" s="77" t="s">
        <v>4812</v>
      </c>
      <c r="B3351" s="212" t="s">
        <v>4879</v>
      </c>
      <c r="C3351" s="77" t="s">
        <v>3633</v>
      </c>
      <c r="D3351" s="77" t="s">
        <v>4913</v>
      </c>
      <c r="E3351" s="77" t="s">
        <v>637</v>
      </c>
      <c r="F3351" s="77" t="s">
        <v>4829</v>
      </c>
      <c r="G3351" s="77" t="s">
        <v>3380</v>
      </c>
      <c r="H3351" s="77" t="s">
        <v>1372</v>
      </c>
      <c r="I3351" s="77">
        <v>24</v>
      </c>
      <c r="J3351" s="304">
        <v>400</v>
      </c>
      <c r="K3351" s="77">
        <v>5</v>
      </c>
      <c r="L3351" s="304">
        <v>1100</v>
      </c>
      <c r="M3351" s="77">
        <v>10</v>
      </c>
      <c r="N3351" s="77" t="s">
        <v>748</v>
      </c>
      <c r="O3351" s="77" t="s">
        <v>3454</v>
      </c>
      <c r="P3351" s="87" t="s">
        <v>1374</v>
      </c>
      <c r="Q3351" s="125"/>
      <c r="R3351" s="164">
        <v>2.6</v>
      </c>
      <c r="S3351" s="116"/>
      <c r="AA3351" s="168"/>
      <c r="AB3351" s="168"/>
      <c r="AC3351" s="168"/>
      <c r="AE3351" s="327">
        <v>0.66</v>
      </c>
      <c r="AG3351" s="168">
        <f t="shared" si="1498"/>
        <v>0.33999999999999997</v>
      </c>
      <c r="AQ3351" s="178" t="s">
        <v>824</v>
      </c>
      <c r="AR3351" s="66">
        <v>1.0720000000000001</v>
      </c>
      <c r="AS3351" s="66">
        <v>2.9489999999999998</v>
      </c>
      <c r="AU3351" s="276">
        <v>2640</v>
      </c>
      <c r="AV3351" s="276">
        <v>1359.9999999999998</v>
      </c>
      <c r="AW3351" s="276">
        <v>2830.0800000000004</v>
      </c>
      <c r="AX3351" s="95">
        <v>17.494879332408612</v>
      </c>
      <c r="AY3351" s="276">
        <v>4010.639999999999</v>
      </c>
      <c r="AZ3351" s="95">
        <v>44.840318366398769</v>
      </c>
      <c r="BA3351" s="178"/>
      <c r="BB3351" s="98" t="s">
        <v>3412</v>
      </c>
      <c r="BC3351" s="178" t="s">
        <v>1126</v>
      </c>
      <c r="BD3351" s="96">
        <v>56.283704399999998</v>
      </c>
      <c r="BF3351" s="96">
        <v>0.39196079999999994</v>
      </c>
      <c r="BH3351" s="96">
        <v>17.096956800000001</v>
      </c>
      <c r="BN3351" s="96">
        <v>4.8621803999999997</v>
      </c>
      <c r="BR3351" s="96">
        <v>1.2225444000000001</v>
      </c>
      <c r="BX3351" s="96">
        <v>3.8356164000000001</v>
      </c>
      <c r="BZ3351" s="96">
        <v>2.6224043999999997</v>
      </c>
      <c r="CB3351" s="96">
        <v>6.9713028000000001</v>
      </c>
      <c r="DH3351" s="96">
        <f t="shared" si="1499"/>
        <v>93.286670400000006</v>
      </c>
      <c r="DJ3351" s="96">
        <f t="shared" si="1472"/>
        <v>6.7133295999999945</v>
      </c>
      <c r="DL3351" s="77" t="s">
        <v>4680</v>
      </c>
      <c r="DO3351" s="348">
        <v>6.62</v>
      </c>
      <c r="DQ3351" s="348">
        <f t="shared" si="1500"/>
        <v>0.13600000000000001</v>
      </c>
      <c r="DS3351" s="246">
        <v>1360</v>
      </c>
      <c r="DU3351" s="96"/>
      <c r="DW3351" s="178"/>
      <c r="DX3351" s="304">
        <f t="shared" si="1476"/>
        <v>60.334133653461372</v>
      </c>
      <c r="DY3351" s="77">
        <f t="shared" si="1477"/>
        <v>0</v>
      </c>
      <c r="DZ3351" s="304">
        <f t="shared" si="1478"/>
        <v>0.42016806722689065</v>
      </c>
      <c r="EA3351" s="77">
        <f t="shared" si="1479"/>
        <v>0</v>
      </c>
      <c r="EB3351" s="304">
        <f t="shared" si="1480"/>
        <v>18.327330932372949</v>
      </c>
      <c r="EC3351" s="77">
        <f t="shared" si="1481"/>
        <v>0</v>
      </c>
      <c r="ED3351" s="304">
        <f t="shared" si="1482"/>
        <v>5.2120848339335728</v>
      </c>
      <c r="EE3351" s="77">
        <f t="shared" si="1483"/>
        <v>0</v>
      </c>
      <c r="EF3351" s="304">
        <f t="shared" si="1484"/>
        <v>0</v>
      </c>
      <c r="EG3351" s="77" t="e">
        <f t="shared" si="1485"/>
        <v>#DIV/0!</v>
      </c>
      <c r="EH3351" s="304">
        <f t="shared" si="1486"/>
        <v>1.3105242096838736</v>
      </c>
      <c r="EI3351" s="77">
        <f t="shared" si="1487"/>
        <v>0</v>
      </c>
      <c r="EJ3351" s="304">
        <f t="shared" si="1488"/>
        <v>4.1116446578631454</v>
      </c>
      <c r="EK3351" s="77">
        <f t="shared" si="1489"/>
        <v>0</v>
      </c>
      <c r="EL3351" s="304">
        <f t="shared" si="1490"/>
        <v>2.8111244497799115</v>
      </c>
      <c r="EM3351" s="77">
        <f t="shared" si="1491"/>
        <v>0</v>
      </c>
      <c r="EN3351" s="304">
        <f t="shared" si="1492"/>
        <v>7.4729891956782719</v>
      </c>
      <c r="EO3351" s="77">
        <f t="shared" si="1493"/>
        <v>0</v>
      </c>
      <c r="EP3351" s="304">
        <f t="shared" si="1494"/>
        <v>0</v>
      </c>
      <c r="EQ3351" s="77" t="e">
        <f t="shared" si="1495"/>
        <v>#DIV/0!</v>
      </c>
      <c r="ER3351" s="77">
        <f t="shared" si="1496"/>
        <v>100</v>
      </c>
      <c r="ES3351" s="77">
        <f t="shared" si="1497"/>
        <v>0</v>
      </c>
    </row>
    <row r="3352" spans="1:149" s="77" customFormat="1" x14ac:dyDescent="0.45">
      <c r="A3352" s="77" t="s">
        <v>4812</v>
      </c>
      <c r="B3352" s="212" t="s">
        <v>4880</v>
      </c>
      <c r="C3352" s="77" t="s">
        <v>3633</v>
      </c>
      <c r="D3352" s="77" t="s">
        <v>4913</v>
      </c>
      <c r="E3352" s="77" t="s">
        <v>637</v>
      </c>
      <c r="F3352" s="77" t="s">
        <v>4830</v>
      </c>
      <c r="G3352" s="77" t="s">
        <v>3380</v>
      </c>
      <c r="H3352" s="77" t="s">
        <v>1372</v>
      </c>
      <c r="I3352" s="77">
        <v>24</v>
      </c>
      <c r="J3352" s="304">
        <v>400</v>
      </c>
      <c r="K3352" s="77">
        <v>5</v>
      </c>
      <c r="L3352" s="304">
        <v>1100</v>
      </c>
      <c r="M3352" s="77">
        <v>10</v>
      </c>
      <c r="N3352" s="77" t="s">
        <v>748</v>
      </c>
      <c r="O3352" s="77" t="s">
        <v>3454</v>
      </c>
      <c r="P3352" s="87" t="s">
        <v>1374</v>
      </c>
      <c r="Q3352" s="125"/>
      <c r="R3352" s="164">
        <v>2.6</v>
      </c>
      <c r="S3352" s="116"/>
      <c r="AA3352" s="168"/>
      <c r="AB3352" s="168"/>
      <c r="AC3352" s="168"/>
      <c r="AE3352" s="327">
        <v>0.42</v>
      </c>
      <c r="AG3352" s="168">
        <f t="shared" si="1498"/>
        <v>0.58000000000000007</v>
      </c>
      <c r="AQ3352" s="178" t="s">
        <v>824</v>
      </c>
      <c r="AR3352" s="66">
        <v>1.1060000000000001</v>
      </c>
      <c r="AS3352" s="66">
        <v>2.8439999999999999</v>
      </c>
      <c r="AU3352" s="276">
        <v>1680</v>
      </c>
      <c r="AV3352" s="276">
        <v>2320.0000000000005</v>
      </c>
      <c r="AW3352" s="276">
        <v>1858.0800000000002</v>
      </c>
      <c r="AX3352" s="95">
        <v>11.76965085482337</v>
      </c>
      <c r="AY3352" s="276">
        <v>6598.0800000000008</v>
      </c>
      <c r="AZ3352" s="95">
        <v>73.768777004909069</v>
      </c>
      <c r="BA3352" s="178"/>
      <c r="BB3352" s="98" t="s">
        <v>3412</v>
      </c>
      <c r="BC3352" s="178" t="s">
        <v>1126</v>
      </c>
      <c r="BD3352" s="96">
        <v>58.088360530000003</v>
      </c>
      <c r="BF3352" s="96">
        <v>0.40452846000000003</v>
      </c>
      <c r="BH3352" s="96">
        <v>17.645146159999999</v>
      </c>
      <c r="BN3352" s="96">
        <v>5.0180792299999997</v>
      </c>
      <c r="BR3352" s="96">
        <v>1.2617435299999999</v>
      </c>
      <c r="BX3352" s="96">
        <v>3.9585999300000001</v>
      </c>
      <c r="BZ3352" s="96">
        <v>2.70648803</v>
      </c>
      <c r="CB3352" s="96">
        <v>7.1948276099999999</v>
      </c>
      <c r="DH3352" s="96">
        <f t="shared" si="1499"/>
        <v>96.277773480000022</v>
      </c>
      <c r="DJ3352" s="96">
        <f t="shared" si="1472"/>
        <v>3.7222265199999782</v>
      </c>
      <c r="DL3352" s="77" t="s">
        <v>4680</v>
      </c>
      <c r="DO3352" s="356">
        <v>3.6</v>
      </c>
      <c r="DQ3352" s="348">
        <f t="shared" si="1500"/>
        <v>0.16370000000000001</v>
      </c>
      <c r="DS3352" s="246">
        <v>1637</v>
      </c>
      <c r="DU3352" s="96"/>
      <c r="DW3352" s="178"/>
      <c r="DX3352" s="304">
        <f t="shared" si="1476"/>
        <v>60.334133653461372</v>
      </c>
      <c r="DY3352" s="77">
        <f t="shared" si="1477"/>
        <v>0</v>
      </c>
      <c r="DZ3352" s="304">
        <f t="shared" si="1478"/>
        <v>0.42016806722689076</v>
      </c>
      <c r="EA3352" s="77">
        <f t="shared" si="1479"/>
        <v>0</v>
      </c>
      <c r="EB3352" s="304">
        <f t="shared" si="1480"/>
        <v>18.327330932372945</v>
      </c>
      <c r="EC3352" s="77">
        <f t="shared" si="1481"/>
        <v>0</v>
      </c>
      <c r="ED3352" s="304">
        <f t="shared" si="1482"/>
        <v>5.2120848339335719</v>
      </c>
      <c r="EE3352" s="77">
        <f t="shared" si="1483"/>
        <v>0</v>
      </c>
      <c r="EF3352" s="304">
        <f t="shared" si="1484"/>
        <v>0</v>
      </c>
      <c r="EG3352" s="77" t="e">
        <f t="shared" si="1485"/>
        <v>#DIV/0!</v>
      </c>
      <c r="EH3352" s="304">
        <f t="shared" si="1486"/>
        <v>1.3105242096838732</v>
      </c>
      <c r="EI3352" s="77">
        <f t="shared" si="1487"/>
        <v>0</v>
      </c>
      <c r="EJ3352" s="304">
        <f t="shared" si="1488"/>
        <v>4.1116446578631445</v>
      </c>
      <c r="EK3352" s="77">
        <f t="shared" si="1489"/>
        <v>0</v>
      </c>
      <c r="EL3352" s="304">
        <f t="shared" si="1490"/>
        <v>2.8111244497799115</v>
      </c>
      <c r="EM3352" s="77">
        <f t="shared" si="1491"/>
        <v>0</v>
      </c>
      <c r="EN3352" s="304">
        <f t="shared" si="1492"/>
        <v>7.4729891956782701</v>
      </c>
      <c r="EO3352" s="77">
        <f t="shared" si="1493"/>
        <v>0</v>
      </c>
      <c r="EP3352" s="304">
        <f t="shared" si="1494"/>
        <v>0</v>
      </c>
      <c r="EQ3352" s="77" t="e">
        <f t="shared" si="1495"/>
        <v>#DIV/0!</v>
      </c>
      <c r="ER3352" s="77">
        <f t="shared" si="1496"/>
        <v>100</v>
      </c>
      <c r="ES3352" s="77">
        <f t="shared" si="1497"/>
        <v>0</v>
      </c>
    </row>
    <row r="3353" spans="1:149" s="77" customFormat="1" x14ac:dyDescent="0.45">
      <c r="A3353" s="77" t="s">
        <v>4812</v>
      </c>
      <c r="B3353" s="212" t="s">
        <v>4881</v>
      </c>
      <c r="C3353" s="77" t="s">
        <v>3633</v>
      </c>
      <c r="D3353" s="77" t="s">
        <v>4913</v>
      </c>
      <c r="E3353" s="77" t="s">
        <v>637</v>
      </c>
      <c r="F3353" s="77" t="s">
        <v>4831</v>
      </c>
      <c r="G3353" s="77" t="s">
        <v>3380</v>
      </c>
      <c r="H3353" s="77" t="s">
        <v>1372</v>
      </c>
      <c r="I3353" s="77">
        <v>24</v>
      </c>
      <c r="J3353" s="304">
        <v>400</v>
      </c>
      <c r="K3353" s="77">
        <v>5</v>
      </c>
      <c r="L3353" s="304">
        <v>1100</v>
      </c>
      <c r="M3353" s="77">
        <v>10</v>
      </c>
      <c r="N3353" s="77" t="s">
        <v>748</v>
      </c>
      <c r="O3353" s="77" t="s">
        <v>3454</v>
      </c>
      <c r="P3353" s="87" t="s">
        <v>1374</v>
      </c>
      <c r="Q3353" s="125"/>
      <c r="R3353" s="164">
        <v>2.6</v>
      </c>
      <c r="S3353" s="116"/>
      <c r="AA3353" s="168"/>
      <c r="AB3353" s="168"/>
      <c r="AC3353" s="168"/>
      <c r="AE3353" s="327">
        <v>0.38</v>
      </c>
      <c r="AG3353" s="168">
        <f t="shared" si="1498"/>
        <v>0.62</v>
      </c>
      <c r="AQ3353" s="178" t="s">
        <v>824</v>
      </c>
      <c r="AR3353" s="66">
        <v>1.1140000000000001</v>
      </c>
      <c r="AS3353" s="66">
        <v>2.83</v>
      </c>
      <c r="AU3353" s="276">
        <v>1520</v>
      </c>
      <c r="AV3353" s="276">
        <v>2480</v>
      </c>
      <c r="AW3353" s="276">
        <v>1693.2800000000002</v>
      </c>
      <c r="AX3353" s="95">
        <v>10.775330879500943</v>
      </c>
      <c r="AY3353" s="276">
        <v>7018.4000000000005</v>
      </c>
      <c r="AZ3353" s="95">
        <v>78.46809746642262</v>
      </c>
      <c r="BA3353" s="178"/>
      <c r="BB3353" s="98" t="s">
        <v>3412</v>
      </c>
      <c r="BC3353" s="178" t="s">
        <v>1126</v>
      </c>
      <c r="BD3353" s="96">
        <v>58.037217650000002</v>
      </c>
      <c r="BF3353" s="96">
        <v>0.40417229999999998</v>
      </c>
      <c r="BH3353" s="96">
        <v>17.629610800000002</v>
      </c>
      <c r="BN3353" s="96">
        <v>5.0136611499999999</v>
      </c>
      <c r="BR3353" s="96">
        <v>1.26063265</v>
      </c>
      <c r="BX3353" s="96">
        <v>3.9551146500000005</v>
      </c>
      <c r="BZ3353" s="96">
        <v>2.7041051499999997</v>
      </c>
      <c r="CB3353" s="96">
        <v>7.1884930499999999</v>
      </c>
      <c r="DH3353" s="96">
        <f t="shared" si="1499"/>
        <v>96.193007400000013</v>
      </c>
      <c r="DJ3353" s="96">
        <f t="shared" si="1472"/>
        <v>3.8069925999999867</v>
      </c>
      <c r="DL3353" s="77" t="s">
        <v>4680</v>
      </c>
      <c r="DO3353" s="348">
        <v>3.68</v>
      </c>
      <c r="DQ3353" s="348">
        <f t="shared" si="1500"/>
        <v>0.16850000000000001</v>
      </c>
      <c r="DS3353" s="246">
        <v>1685</v>
      </c>
      <c r="DU3353" s="96"/>
      <c r="DW3353" s="178"/>
      <c r="DX3353" s="304">
        <f t="shared" si="1476"/>
        <v>60.334133653461372</v>
      </c>
      <c r="DY3353" s="77">
        <f t="shared" si="1477"/>
        <v>0</v>
      </c>
      <c r="DZ3353" s="304">
        <f t="shared" si="1478"/>
        <v>0.42016806722689065</v>
      </c>
      <c r="EA3353" s="77">
        <f t="shared" si="1479"/>
        <v>0</v>
      </c>
      <c r="EB3353" s="304">
        <f t="shared" si="1480"/>
        <v>18.327330932372949</v>
      </c>
      <c r="EC3353" s="77">
        <f t="shared" si="1481"/>
        <v>0</v>
      </c>
      <c r="ED3353" s="304">
        <f t="shared" si="1482"/>
        <v>5.2120848339335719</v>
      </c>
      <c r="EE3353" s="77">
        <f t="shared" si="1483"/>
        <v>0</v>
      </c>
      <c r="EF3353" s="304">
        <f t="shared" si="1484"/>
        <v>0</v>
      </c>
      <c r="EG3353" s="77" t="e">
        <f t="shared" si="1485"/>
        <v>#DIV/0!</v>
      </c>
      <c r="EH3353" s="304">
        <f t="shared" si="1486"/>
        <v>1.3105242096838734</v>
      </c>
      <c r="EI3353" s="77">
        <f t="shared" si="1487"/>
        <v>0</v>
      </c>
      <c r="EJ3353" s="304">
        <f t="shared" si="1488"/>
        <v>4.1116446578631454</v>
      </c>
      <c r="EK3353" s="77">
        <f t="shared" si="1489"/>
        <v>0</v>
      </c>
      <c r="EL3353" s="304">
        <f t="shared" si="1490"/>
        <v>2.811124449779911</v>
      </c>
      <c r="EM3353" s="77">
        <f t="shared" si="1491"/>
        <v>0</v>
      </c>
      <c r="EN3353" s="304">
        <f t="shared" si="1492"/>
        <v>7.4729891956782701</v>
      </c>
      <c r="EO3353" s="77">
        <f t="shared" si="1493"/>
        <v>0</v>
      </c>
      <c r="EP3353" s="304">
        <f t="shared" si="1494"/>
        <v>0</v>
      </c>
      <c r="EQ3353" s="77" t="e">
        <f t="shared" si="1495"/>
        <v>#DIV/0!</v>
      </c>
      <c r="ER3353" s="77">
        <f t="shared" si="1496"/>
        <v>100</v>
      </c>
      <c r="ES3353" s="77">
        <f t="shared" si="1497"/>
        <v>0</v>
      </c>
    </row>
    <row r="3354" spans="1:149" s="77" customFormat="1" x14ac:dyDescent="0.45">
      <c r="A3354" s="77" t="s">
        <v>4812</v>
      </c>
      <c r="B3354" s="212" t="s">
        <v>4882</v>
      </c>
      <c r="C3354" s="77" t="s">
        <v>3633</v>
      </c>
      <c r="D3354" s="77" t="s">
        <v>4913</v>
      </c>
      <c r="E3354" s="77" t="s">
        <v>637</v>
      </c>
      <c r="F3354" s="77" t="s">
        <v>4832</v>
      </c>
      <c r="G3354" s="77" t="s">
        <v>3380</v>
      </c>
      <c r="H3354" s="77" t="s">
        <v>1372</v>
      </c>
      <c r="I3354" s="77">
        <v>24</v>
      </c>
      <c r="J3354" s="304">
        <v>400</v>
      </c>
      <c r="K3354" s="77">
        <v>5</v>
      </c>
      <c r="L3354" s="304">
        <v>1100</v>
      </c>
      <c r="M3354" s="77">
        <v>10</v>
      </c>
      <c r="N3354" s="77" t="s">
        <v>748</v>
      </c>
      <c r="O3354" s="77" t="s">
        <v>3454</v>
      </c>
      <c r="P3354" s="87" t="s">
        <v>1374</v>
      </c>
      <c r="Q3354" s="125"/>
      <c r="R3354" s="164">
        <v>2.6</v>
      </c>
      <c r="S3354" s="116"/>
      <c r="AA3354" s="168"/>
      <c r="AB3354" s="168"/>
      <c r="AC3354" s="168"/>
      <c r="AE3354" s="327">
        <v>0.06</v>
      </c>
      <c r="AG3354" s="168">
        <f t="shared" si="1498"/>
        <v>0.94</v>
      </c>
      <c r="AQ3354" s="178" t="s">
        <v>824</v>
      </c>
      <c r="AR3354" s="66">
        <v>1.206</v>
      </c>
      <c r="AS3354" s="66">
        <v>2.7679999999999998</v>
      </c>
      <c r="AU3354" s="276">
        <v>240</v>
      </c>
      <c r="AV3354" s="276">
        <v>3760</v>
      </c>
      <c r="AW3354" s="276">
        <v>289.44</v>
      </c>
      <c r="AX3354" s="95">
        <v>1.9195545349813716</v>
      </c>
      <c r="AY3354" s="276">
        <v>10407.679999999998</v>
      </c>
      <c r="AZ3354" s="95">
        <v>116.36139984032503</v>
      </c>
      <c r="BA3354" s="178"/>
      <c r="BB3354" s="98" t="s">
        <v>3412</v>
      </c>
      <c r="BC3354" s="178" t="s">
        <v>1126</v>
      </c>
      <c r="BD3354" s="96">
        <v>59.87679327</v>
      </c>
      <c r="BF3354" s="96">
        <v>0.41698313999999997</v>
      </c>
      <c r="BH3354" s="96">
        <v>18.188407440000002</v>
      </c>
      <c r="BN3354" s="96">
        <v>5.1725765700000004</v>
      </c>
      <c r="BR3354" s="96">
        <v>1.30059027</v>
      </c>
      <c r="BX3354" s="96">
        <v>4.0804778700000002</v>
      </c>
      <c r="BZ3354" s="96">
        <v>2.7898157700000001</v>
      </c>
      <c r="CB3354" s="96">
        <v>7.4163429899999995</v>
      </c>
      <c r="DH3354" s="96">
        <f t="shared" si="1499"/>
        <v>99.241987320000007</v>
      </c>
      <c r="DJ3354" s="96">
        <f t="shared" si="1472"/>
        <v>0.75801267999999311</v>
      </c>
      <c r="DL3354" s="77" t="s">
        <v>4680</v>
      </c>
      <c r="DO3354" s="348">
        <v>0.63</v>
      </c>
      <c r="DQ3354" s="348">
        <f t="shared" si="1500"/>
        <v>0.16830000000000001</v>
      </c>
      <c r="DS3354" s="246">
        <v>1683</v>
      </c>
      <c r="DU3354" s="96"/>
      <c r="DW3354" s="178"/>
      <c r="DX3354" s="304">
        <f t="shared" si="1476"/>
        <v>60.334133653461386</v>
      </c>
      <c r="DY3354" s="77">
        <f t="shared" si="1477"/>
        <v>0</v>
      </c>
      <c r="DZ3354" s="304">
        <f t="shared" si="1478"/>
        <v>0.42016806722689076</v>
      </c>
      <c r="EA3354" s="77">
        <f t="shared" si="1479"/>
        <v>0</v>
      </c>
      <c r="EB3354" s="304">
        <f t="shared" si="1480"/>
        <v>18.327330932372952</v>
      </c>
      <c r="EC3354" s="77">
        <f t="shared" si="1481"/>
        <v>0</v>
      </c>
      <c r="ED3354" s="304">
        <f t="shared" si="1482"/>
        <v>5.2120848339335737</v>
      </c>
      <c r="EE3354" s="77">
        <f t="shared" si="1483"/>
        <v>0</v>
      </c>
      <c r="EF3354" s="304">
        <f t="shared" si="1484"/>
        <v>0</v>
      </c>
      <c r="EG3354" s="77" t="e">
        <f t="shared" si="1485"/>
        <v>#DIV/0!</v>
      </c>
      <c r="EH3354" s="304">
        <f t="shared" si="1486"/>
        <v>1.3105242096838734</v>
      </c>
      <c r="EI3354" s="77">
        <f t="shared" si="1487"/>
        <v>0</v>
      </c>
      <c r="EJ3354" s="304">
        <f t="shared" si="1488"/>
        <v>4.1116446578631454</v>
      </c>
      <c r="EK3354" s="77">
        <f t="shared" si="1489"/>
        <v>0</v>
      </c>
      <c r="EL3354" s="304">
        <f t="shared" si="1490"/>
        <v>2.8111244497799119</v>
      </c>
      <c r="EM3354" s="77">
        <f t="shared" si="1491"/>
        <v>0</v>
      </c>
      <c r="EN3354" s="304">
        <f t="shared" si="1492"/>
        <v>7.4729891956782701</v>
      </c>
      <c r="EO3354" s="77">
        <f t="shared" si="1493"/>
        <v>0</v>
      </c>
      <c r="EP3354" s="304">
        <f t="shared" si="1494"/>
        <v>0</v>
      </c>
      <c r="EQ3354" s="77" t="e">
        <f t="shared" si="1495"/>
        <v>#DIV/0!</v>
      </c>
      <c r="ER3354" s="77">
        <f t="shared" si="1496"/>
        <v>100</v>
      </c>
      <c r="ES3354" s="77">
        <f t="shared" si="1497"/>
        <v>0</v>
      </c>
    </row>
    <row r="3355" spans="1:149" s="77" customFormat="1" x14ac:dyDescent="0.45">
      <c r="A3355" s="77" t="s">
        <v>4812</v>
      </c>
      <c r="B3355" s="212" t="s">
        <v>4883</v>
      </c>
      <c r="C3355" s="77" t="s">
        <v>3633</v>
      </c>
      <c r="D3355" s="77" t="s">
        <v>4913</v>
      </c>
      <c r="E3355" s="77" t="s">
        <v>637</v>
      </c>
      <c r="F3355" s="77" t="s">
        <v>4833</v>
      </c>
      <c r="G3355" s="77" t="s">
        <v>3380</v>
      </c>
      <c r="H3355" s="77" t="s">
        <v>1372</v>
      </c>
      <c r="I3355" s="77">
        <v>24</v>
      </c>
      <c r="J3355" s="304">
        <v>500</v>
      </c>
      <c r="K3355" s="77">
        <v>5</v>
      </c>
      <c r="L3355" s="304">
        <v>1100</v>
      </c>
      <c r="M3355" s="77">
        <v>10</v>
      </c>
      <c r="N3355" s="77" t="s">
        <v>748</v>
      </c>
      <c r="O3355" s="77" t="s">
        <v>3454</v>
      </c>
      <c r="P3355" s="87" t="s">
        <v>1374</v>
      </c>
      <c r="Q3355" s="125"/>
      <c r="R3355" s="164">
        <v>2.6</v>
      </c>
      <c r="S3355" s="116"/>
      <c r="AA3355" s="168"/>
      <c r="AB3355" s="168"/>
      <c r="AC3355" s="168"/>
      <c r="AE3355" s="327">
        <v>1</v>
      </c>
      <c r="AG3355" s="168">
        <f t="shared" si="1498"/>
        <v>0</v>
      </c>
      <c r="AQ3355" s="178"/>
      <c r="AR3355" s="66">
        <v>1.135</v>
      </c>
      <c r="AS3355" s="66"/>
      <c r="AU3355" s="276">
        <v>5000</v>
      </c>
      <c r="AV3355" s="276">
        <v>0</v>
      </c>
      <c r="AW3355" s="276">
        <v>5675</v>
      </c>
      <c r="AX3355" s="95"/>
      <c r="AY3355" s="276">
        <v>0</v>
      </c>
      <c r="AZ3355" s="95"/>
      <c r="BA3355" s="178"/>
      <c r="BB3355" s="98" t="s">
        <v>3412</v>
      </c>
      <c r="BC3355" s="178" t="s">
        <v>1126</v>
      </c>
      <c r="BD3355" s="96">
        <v>53.868891999999995</v>
      </c>
      <c r="BF3355" s="96">
        <v>0.37514399999999992</v>
      </c>
      <c r="BH3355" s="96">
        <v>16.363423999999998</v>
      </c>
      <c r="BN3355" s="96">
        <v>4.6535719999999996</v>
      </c>
      <c r="BR3355" s="96">
        <v>1.1700919999999999</v>
      </c>
      <c r="BX3355" s="96">
        <v>3.6710520000000004</v>
      </c>
      <c r="BZ3355" s="96">
        <v>2.5098919999999998</v>
      </c>
      <c r="CB3355" s="96">
        <v>6.6722039999999989</v>
      </c>
      <c r="DH3355" s="96">
        <f t="shared" si="1499"/>
        <v>89.284271999999973</v>
      </c>
      <c r="DJ3355" s="96">
        <f t="shared" si="1472"/>
        <v>10.715728000000027</v>
      </c>
      <c r="DL3355" s="77" t="s">
        <v>4680</v>
      </c>
      <c r="DO3355" s="348">
        <v>10.76</v>
      </c>
      <c r="DQ3355" s="348">
        <f t="shared" si="1500"/>
        <v>0</v>
      </c>
      <c r="DS3355" s="246">
        <v>0</v>
      </c>
      <c r="DU3355" s="96"/>
      <c r="DW3355" s="178"/>
      <c r="DX3355" s="304">
        <f t="shared" si="1476"/>
        <v>60.3341336534614</v>
      </c>
      <c r="DY3355" s="77">
        <f t="shared" si="1477"/>
        <v>0</v>
      </c>
      <c r="DZ3355" s="304">
        <f t="shared" si="1478"/>
        <v>0.42016806722689082</v>
      </c>
      <c r="EA3355" s="77">
        <f t="shared" si="1479"/>
        <v>0</v>
      </c>
      <c r="EB3355" s="304">
        <f t="shared" si="1480"/>
        <v>18.327330932372952</v>
      </c>
      <c r="EC3355" s="77">
        <f t="shared" si="1481"/>
        <v>0</v>
      </c>
      <c r="ED3355" s="304">
        <f t="shared" si="1482"/>
        <v>5.2120848339335746</v>
      </c>
      <c r="EE3355" s="77">
        <f t="shared" si="1483"/>
        <v>0</v>
      </c>
      <c r="EF3355" s="304">
        <f t="shared" si="1484"/>
        <v>0</v>
      </c>
      <c r="EG3355" s="77" t="e">
        <f t="shared" si="1485"/>
        <v>#DIV/0!</v>
      </c>
      <c r="EH3355" s="304">
        <f t="shared" si="1486"/>
        <v>1.3105242096838738</v>
      </c>
      <c r="EI3355" s="77">
        <f t="shared" si="1487"/>
        <v>0</v>
      </c>
      <c r="EJ3355" s="304">
        <f t="shared" si="1488"/>
        <v>4.1116446578631471</v>
      </c>
      <c r="EK3355" s="77">
        <f t="shared" si="1489"/>
        <v>0</v>
      </c>
      <c r="EL3355" s="304">
        <f t="shared" si="1490"/>
        <v>2.8111244497799124</v>
      </c>
      <c r="EM3355" s="77">
        <f t="shared" si="1491"/>
        <v>0</v>
      </c>
      <c r="EN3355" s="304">
        <f t="shared" si="1492"/>
        <v>7.4729891956782728</v>
      </c>
      <c r="EO3355" s="77">
        <f t="shared" si="1493"/>
        <v>0</v>
      </c>
      <c r="EP3355" s="304">
        <f t="shared" si="1494"/>
        <v>0</v>
      </c>
      <c r="EQ3355" s="77" t="e">
        <f t="shared" si="1495"/>
        <v>#DIV/0!</v>
      </c>
      <c r="ER3355" s="77">
        <f t="shared" si="1496"/>
        <v>100</v>
      </c>
      <c r="ES3355" s="77">
        <f t="shared" si="1497"/>
        <v>0</v>
      </c>
    </row>
    <row r="3356" spans="1:149" s="77" customFormat="1" x14ac:dyDescent="0.45">
      <c r="A3356" s="77" t="s">
        <v>4812</v>
      </c>
      <c r="B3356" s="212" t="s">
        <v>4884</v>
      </c>
      <c r="C3356" s="77" t="s">
        <v>3633</v>
      </c>
      <c r="D3356" s="77" t="s">
        <v>4913</v>
      </c>
      <c r="E3356" s="77" t="s">
        <v>637</v>
      </c>
      <c r="F3356" s="77" t="s">
        <v>4834</v>
      </c>
      <c r="G3356" s="77" t="s">
        <v>3380</v>
      </c>
      <c r="H3356" s="77" t="s">
        <v>1372</v>
      </c>
      <c r="I3356" s="77">
        <v>24</v>
      </c>
      <c r="J3356" s="304">
        <v>500</v>
      </c>
      <c r="K3356" s="77">
        <v>5</v>
      </c>
      <c r="L3356" s="304">
        <v>1100</v>
      </c>
      <c r="M3356" s="77">
        <v>10</v>
      </c>
      <c r="N3356" s="77" t="s">
        <v>748</v>
      </c>
      <c r="O3356" s="77" t="s">
        <v>3454</v>
      </c>
      <c r="P3356" s="87" t="s">
        <v>1374</v>
      </c>
      <c r="Q3356" s="125"/>
      <c r="R3356" s="164">
        <v>2.6</v>
      </c>
      <c r="S3356" s="116"/>
      <c r="AA3356" s="168"/>
      <c r="AB3356" s="168"/>
      <c r="AC3356" s="168"/>
      <c r="AE3356" s="327">
        <v>0.67</v>
      </c>
      <c r="AG3356" s="168">
        <f t="shared" si="1498"/>
        <v>0.32999999999999996</v>
      </c>
      <c r="AQ3356" s="178" t="s">
        <v>824</v>
      </c>
      <c r="AR3356" s="66">
        <v>1.151</v>
      </c>
      <c r="AS3356" s="66">
        <v>3.9209999999999998</v>
      </c>
      <c r="AU3356" s="276">
        <v>3350</v>
      </c>
      <c r="AV3356" s="276">
        <v>1649.9999999999998</v>
      </c>
      <c r="AW3356" s="276">
        <v>3855.85</v>
      </c>
      <c r="AX3356" s="95">
        <v>19.131007665048877</v>
      </c>
      <c r="AY3356" s="276">
        <v>6469.6499999999987</v>
      </c>
      <c r="AZ3356" s="95">
        <v>69.680262988955477</v>
      </c>
      <c r="BA3356" s="178"/>
      <c r="BB3356" s="98" t="s">
        <v>3412</v>
      </c>
      <c r="BC3356" s="178" t="s">
        <v>1126</v>
      </c>
      <c r="BD3356" s="96">
        <v>55.470725600000009</v>
      </c>
      <c r="BF3356" s="96">
        <v>0.38629920000000001</v>
      </c>
      <c r="BH3356" s="96">
        <v>16.8500032</v>
      </c>
      <c r="BN3356" s="96">
        <v>4.7919495999999997</v>
      </c>
      <c r="BR3356" s="96">
        <v>1.2048856000000001</v>
      </c>
      <c r="BX3356" s="96">
        <v>3.7802136000000002</v>
      </c>
      <c r="BZ3356" s="96">
        <v>2.5845256000000001</v>
      </c>
      <c r="CB3356" s="96">
        <v>6.8706071999999994</v>
      </c>
      <c r="DH3356" s="96">
        <f t="shared" si="1499"/>
        <v>91.939209599999998</v>
      </c>
      <c r="DJ3356" s="96">
        <f t="shared" si="1472"/>
        <v>8.0607904000000019</v>
      </c>
      <c r="DL3356" s="77" t="s">
        <v>4680</v>
      </c>
      <c r="DO3356" s="348">
        <v>7.91</v>
      </c>
      <c r="DQ3356" s="348">
        <f t="shared" si="1500"/>
        <v>0.19400000000000001</v>
      </c>
      <c r="DS3356" s="246">
        <v>1940</v>
      </c>
      <c r="DU3356" s="96"/>
      <c r="DW3356" s="178"/>
      <c r="DX3356" s="304">
        <f t="shared" si="1476"/>
        <v>60.3341336534614</v>
      </c>
      <c r="DY3356" s="77">
        <f t="shared" si="1477"/>
        <v>0</v>
      </c>
      <c r="DZ3356" s="304">
        <f t="shared" si="1478"/>
        <v>0.42016806722689076</v>
      </c>
      <c r="EA3356" s="77">
        <f t="shared" si="1479"/>
        <v>0</v>
      </c>
      <c r="EB3356" s="304">
        <f t="shared" si="1480"/>
        <v>18.327330932372949</v>
      </c>
      <c r="EC3356" s="77">
        <f t="shared" si="1481"/>
        <v>0</v>
      </c>
      <c r="ED3356" s="304">
        <f t="shared" si="1482"/>
        <v>5.2120848339335728</v>
      </c>
      <c r="EE3356" s="77">
        <f t="shared" si="1483"/>
        <v>0</v>
      </c>
      <c r="EF3356" s="304">
        <f t="shared" si="1484"/>
        <v>0</v>
      </c>
      <c r="EG3356" s="77" t="e">
        <f t="shared" si="1485"/>
        <v>#DIV/0!</v>
      </c>
      <c r="EH3356" s="304">
        <f t="shared" si="1486"/>
        <v>1.3105242096838736</v>
      </c>
      <c r="EI3356" s="77">
        <f t="shared" si="1487"/>
        <v>0</v>
      </c>
      <c r="EJ3356" s="304">
        <f t="shared" si="1488"/>
        <v>4.1116446578631454</v>
      </c>
      <c r="EK3356" s="77">
        <f t="shared" si="1489"/>
        <v>0</v>
      </c>
      <c r="EL3356" s="304">
        <f t="shared" si="1490"/>
        <v>2.8111244497799124</v>
      </c>
      <c r="EM3356" s="77">
        <f t="shared" si="1491"/>
        <v>0</v>
      </c>
      <c r="EN3356" s="304">
        <f t="shared" si="1492"/>
        <v>7.4729891956782701</v>
      </c>
      <c r="EO3356" s="77">
        <f t="shared" si="1493"/>
        <v>0</v>
      </c>
      <c r="EP3356" s="304">
        <f t="shared" si="1494"/>
        <v>0</v>
      </c>
      <c r="EQ3356" s="77" t="e">
        <f t="shared" si="1495"/>
        <v>#DIV/0!</v>
      </c>
      <c r="ER3356" s="77">
        <f t="shared" si="1496"/>
        <v>100</v>
      </c>
      <c r="ES3356" s="77">
        <f t="shared" si="1497"/>
        <v>0</v>
      </c>
    </row>
    <row r="3357" spans="1:149" s="77" customFormat="1" x14ac:dyDescent="0.45">
      <c r="A3357" s="77" t="s">
        <v>4812</v>
      </c>
      <c r="B3357" s="212" t="s">
        <v>4885</v>
      </c>
      <c r="C3357" s="77" t="s">
        <v>3633</v>
      </c>
      <c r="D3357" s="77" t="s">
        <v>4913</v>
      </c>
      <c r="E3357" s="77" t="s">
        <v>637</v>
      </c>
      <c r="F3357" s="77" t="s">
        <v>4835</v>
      </c>
      <c r="G3357" s="77" t="s">
        <v>3380</v>
      </c>
      <c r="H3357" s="77" t="s">
        <v>1372</v>
      </c>
      <c r="I3357" s="77">
        <v>24</v>
      </c>
      <c r="J3357" s="304">
        <v>500</v>
      </c>
      <c r="K3357" s="77">
        <v>5</v>
      </c>
      <c r="L3357" s="304">
        <v>1100</v>
      </c>
      <c r="M3357" s="77">
        <v>10</v>
      </c>
      <c r="N3357" s="77" t="s">
        <v>748</v>
      </c>
      <c r="O3357" s="77" t="s">
        <v>3454</v>
      </c>
      <c r="P3357" s="87" t="s">
        <v>1374</v>
      </c>
      <c r="Q3357" s="125"/>
      <c r="R3357" s="164">
        <v>2.6</v>
      </c>
      <c r="S3357" s="116"/>
      <c r="AA3357" s="168"/>
      <c r="AB3357" s="168"/>
      <c r="AC3357" s="168"/>
      <c r="AE3357" s="327">
        <v>0.48</v>
      </c>
      <c r="AG3357" s="168">
        <f t="shared" si="1498"/>
        <v>0.52</v>
      </c>
      <c r="AQ3357" s="178" t="s">
        <v>824</v>
      </c>
      <c r="AR3357" s="66">
        <v>1.1819999999999999</v>
      </c>
      <c r="AS3357" s="66">
        <v>3.7839999999999998</v>
      </c>
      <c r="AU3357" s="276">
        <v>2400</v>
      </c>
      <c r="AV3357" s="276">
        <v>2600</v>
      </c>
      <c r="AW3357" s="276">
        <v>2836.7999999999997</v>
      </c>
      <c r="AX3357" s="95">
        <v>14.397247219649948</v>
      </c>
      <c r="AY3357" s="276">
        <v>9838.4</v>
      </c>
      <c r="AZ3357" s="95">
        <v>105.9628108770242</v>
      </c>
      <c r="BA3357" s="178"/>
      <c r="BB3357" s="98" t="s">
        <v>3412</v>
      </c>
      <c r="BC3357" s="178" t="s">
        <v>1126</v>
      </c>
      <c r="BD3357" s="96">
        <v>56.786086699999998</v>
      </c>
      <c r="BF3357" s="96">
        <v>0.39545939999999996</v>
      </c>
      <c r="BH3357" s="96">
        <v>17.249562399999999</v>
      </c>
      <c r="BN3357" s="96">
        <v>4.9055796999999997</v>
      </c>
      <c r="BR3357" s="96">
        <v>1.2334567000000001</v>
      </c>
      <c r="BX3357" s="96">
        <v>3.8698527</v>
      </c>
      <c r="BZ3357" s="96">
        <v>2.6458116999999999</v>
      </c>
      <c r="CB3357" s="96">
        <v>7.0335278999999993</v>
      </c>
      <c r="DH3357" s="96">
        <f t="shared" si="1499"/>
        <v>94.11933719999999</v>
      </c>
      <c r="DJ3357" s="96">
        <f t="shared" si="1472"/>
        <v>5.8806628000000103</v>
      </c>
      <c r="DL3357" s="77" t="s">
        <v>4680</v>
      </c>
      <c r="DO3357" s="348">
        <v>5.67</v>
      </c>
      <c r="DQ3357" s="348">
        <f t="shared" si="1500"/>
        <v>0.253</v>
      </c>
      <c r="DS3357" s="246">
        <v>2530</v>
      </c>
      <c r="DU3357" s="96"/>
      <c r="DW3357" s="178"/>
      <c r="DX3357" s="304">
        <f t="shared" si="1476"/>
        <v>60.334133653461386</v>
      </c>
      <c r="DY3357" s="77">
        <f t="shared" si="1477"/>
        <v>0</v>
      </c>
      <c r="DZ3357" s="304">
        <f t="shared" si="1478"/>
        <v>0.42016806722689076</v>
      </c>
      <c r="EA3357" s="77">
        <f t="shared" si="1479"/>
        <v>0</v>
      </c>
      <c r="EB3357" s="304">
        <f t="shared" si="1480"/>
        <v>18.327330932372949</v>
      </c>
      <c r="EC3357" s="77">
        <f t="shared" si="1481"/>
        <v>0</v>
      </c>
      <c r="ED3357" s="304">
        <f t="shared" si="1482"/>
        <v>5.2120848339335737</v>
      </c>
      <c r="EE3357" s="77">
        <f t="shared" si="1483"/>
        <v>0</v>
      </c>
      <c r="EF3357" s="304">
        <f t="shared" si="1484"/>
        <v>0</v>
      </c>
      <c r="EG3357" s="77" t="e">
        <f t="shared" si="1485"/>
        <v>#DIV/0!</v>
      </c>
      <c r="EH3357" s="304">
        <f t="shared" si="1486"/>
        <v>1.3105242096838738</v>
      </c>
      <c r="EI3357" s="77">
        <f t="shared" si="1487"/>
        <v>0</v>
      </c>
      <c r="EJ3357" s="304">
        <f t="shared" si="1488"/>
        <v>4.1116446578631454</v>
      </c>
      <c r="EK3357" s="77">
        <f t="shared" si="1489"/>
        <v>0</v>
      </c>
      <c r="EL3357" s="304">
        <f t="shared" si="1490"/>
        <v>2.8111244497799124</v>
      </c>
      <c r="EM3357" s="77">
        <f t="shared" si="1491"/>
        <v>0</v>
      </c>
      <c r="EN3357" s="304">
        <f t="shared" si="1492"/>
        <v>7.4729891956782719</v>
      </c>
      <c r="EO3357" s="77">
        <f t="shared" si="1493"/>
        <v>0</v>
      </c>
      <c r="EP3357" s="304">
        <f t="shared" si="1494"/>
        <v>0</v>
      </c>
      <c r="EQ3357" s="77" t="e">
        <f t="shared" si="1495"/>
        <v>#DIV/0!</v>
      </c>
      <c r="ER3357" s="77">
        <f t="shared" si="1496"/>
        <v>100</v>
      </c>
      <c r="ES3357" s="77">
        <f t="shared" si="1497"/>
        <v>0</v>
      </c>
    </row>
    <row r="3358" spans="1:149" s="77" customFormat="1" x14ac:dyDescent="0.45">
      <c r="A3358" s="77" t="s">
        <v>4812</v>
      </c>
      <c r="B3358" s="212" t="s">
        <v>4886</v>
      </c>
      <c r="C3358" s="77" t="s">
        <v>3633</v>
      </c>
      <c r="D3358" s="77" t="s">
        <v>4913</v>
      </c>
      <c r="E3358" s="77" t="s">
        <v>637</v>
      </c>
      <c r="F3358" s="77" t="s">
        <v>4836</v>
      </c>
      <c r="G3358" s="77" t="s">
        <v>3380</v>
      </c>
      <c r="H3358" s="77" t="s">
        <v>1372</v>
      </c>
      <c r="I3358" s="77">
        <v>24</v>
      </c>
      <c r="J3358" s="304">
        <v>500</v>
      </c>
      <c r="K3358" s="77">
        <v>5</v>
      </c>
      <c r="L3358" s="304">
        <v>1100</v>
      </c>
      <c r="M3358" s="77">
        <v>10</v>
      </c>
      <c r="N3358" s="77" t="s">
        <v>748</v>
      </c>
      <c r="O3358" s="77" t="s">
        <v>3454</v>
      </c>
      <c r="P3358" s="87" t="s">
        <v>1374</v>
      </c>
      <c r="Q3358" s="125"/>
      <c r="R3358" s="164">
        <v>2.6</v>
      </c>
      <c r="S3358" s="116"/>
      <c r="W3358" s="275"/>
      <c r="X3358" s="275"/>
      <c r="AA3358" s="168"/>
      <c r="AB3358" s="168"/>
      <c r="AC3358" s="168"/>
      <c r="AE3358" s="327">
        <v>0.27</v>
      </c>
      <c r="AG3358" s="168">
        <f t="shared" si="1498"/>
        <v>0.73</v>
      </c>
      <c r="AQ3358" s="178" t="s">
        <v>824</v>
      </c>
      <c r="AR3358" s="66">
        <v>1.2390000000000001</v>
      </c>
      <c r="AS3358" s="66">
        <v>3.68</v>
      </c>
      <c r="AU3358" s="276">
        <v>1350</v>
      </c>
      <c r="AV3358" s="276">
        <v>3650</v>
      </c>
      <c r="AW3358" s="276">
        <v>1672.65</v>
      </c>
      <c r="AX3358" s="95">
        <v>8.7452029165138185</v>
      </c>
      <c r="AY3358" s="276">
        <v>13432</v>
      </c>
      <c r="AZ3358" s="95">
        <v>144.6670673788613</v>
      </c>
      <c r="BA3358" s="178"/>
      <c r="BB3358" s="98" t="s">
        <v>3412</v>
      </c>
      <c r="BC3358" s="178" t="s">
        <v>1126</v>
      </c>
      <c r="BD3358" s="96">
        <v>58.270737969999999</v>
      </c>
      <c r="BF3358" s="96">
        <v>0.40579853999999999</v>
      </c>
      <c r="BH3358" s="96">
        <v>17.700545839999997</v>
      </c>
      <c r="BN3358" s="96">
        <v>5.0338342699999989</v>
      </c>
      <c r="BR3358" s="96">
        <v>1.2657049699999998</v>
      </c>
      <c r="BX3358" s="96">
        <v>3.9710285699999996</v>
      </c>
      <c r="BZ3358" s="96">
        <v>2.7149854699999998</v>
      </c>
      <c r="CB3358" s="96">
        <v>7.2174168899999991</v>
      </c>
      <c r="DH3358" s="96">
        <f t="shared" si="1499"/>
        <v>96.580052519999995</v>
      </c>
      <c r="DJ3358" s="96">
        <f t="shared" si="1472"/>
        <v>3.4199474800000047</v>
      </c>
      <c r="DL3358" s="77" t="s">
        <v>4680</v>
      </c>
      <c r="DO3358" s="356">
        <v>3.2</v>
      </c>
      <c r="DQ3358" s="348">
        <f t="shared" si="1500"/>
        <v>0.26129999999999998</v>
      </c>
      <c r="DS3358" s="246">
        <v>2613</v>
      </c>
      <c r="DU3358" s="96"/>
      <c r="DW3358" s="178"/>
      <c r="DX3358" s="304">
        <f t="shared" si="1476"/>
        <v>60.334133653461386</v>
      </c>
      <c r="DY3358" s="77">
        <f t="shared" si="1477"/>
        <v>0</v>
      </c>
      <c r="DZ3358" s="304">
        <f t="shared" si="1478"/>
        <v>0.42016806722689076</v>
      </c>
      <c r="EA3358" s="77">
        <f t="shared" si="1479"/>
        <v>0</v>
      </c>
      <c r="EB3358" s="304">
        <f t="shared" si="1480"/>
        <v>18.327330932372945</v>
      </c>
      <c r="EC3358" s="77">
        <f t="shared" si="1481"/>
        <v>0</v>
      </c>
      <c r="ED3358" s="304">
        <f t="shared" si="1482"/>
        <v>5.2120848339335719</v>
      </c>
      <c r="EE3358" s="77">
        <f t="shared" si="1483"/>
        <v>0</v>
      </c>
      <c r="EF3358" s="304">
        <f t="shared" si="1484"/>
        <v>0</v>
      </c>
      <c r="EG3358" s="77" t="e">
        <f t="shared" si="1485"/>
        <v>#DIV/0!</v>
      </c>
      <c r="EH3358" s="304">
        <f t="shared" si="1486"/>
        <v>1.3105242096838734</v>
      </c>
      <c r="EI3358" s="77">
        <f t="shared" si="1487"/>
        <v>0</v>
      </c>
      <c r="EJ3358" s="304">
        <f t="shared" si="1488"/>
        <v>4.1116446578631454</v>
      </c>
      <c r="EK3358" s="77">
        <f t="shared" si="1489"/>
        <v>0</v>
      </c>
      <c r="EL3358" s="304">
        <f t="shared" si="1490"/>
        <v>2.8111244497799119</v>
      </c>
      <c r="EM3358" s="77">
        <f t="shared" si="1491"/>
        <v>0</v>
      </c>
      <c r="EN3358" s="304">
        <f t="shared" si="1492"/>
        <v>7.4729891956782701</v>
      </c>
      <c r="EO3358" s="77">
        <f t="shared" si="1493"/>
        <v>0</v>
      </c>
      <c r="EP3358" s="304">
        <f t="shared" si="1494"/>
        <v>0</v>
      </c>
      <c r="EQ3358" s="77" t="e">
        <f t="shared" si="1495"/>
        <v>#DIV/0!</v>
      </c>
      <c r="ER3358" s="77">
        <f t="shared" si="1496"/>
        <v>100</v>
      </c>
      <c r="ES3358" s="77">
        <f t="shared" si="1497"/>
        <v>0</v>
      </c>
    </row>
    <row r="3359" spans="1:149" s="77" customFormat="1" x14ac:dyDescent="0.45">
      <c r="A3359" s="77" t="s">
        <v>4812</v>
      </c>
      <c r="B3359" s="212" t="s">
        <v>4887</v>
      </c>
      <c r="C3359" s="77" t="s">
        <v>3633</v>
      </c>
      <c r="D3359" s="77" t="s">
        <v>4913</v>
      </c>
      <c r="E3359" s="77" t="s">
        <v>637</v>
      </c>
      <c r="F3359" s="77" t="s">
        <v>4837</v>
      </c>
      <c r="G3359" s="77" t="s">
        <v>3380</v>
      </c>
      <c r="H3359" s="77" t="s">
        <v>1372</v>
      </c>
      <c r="I3359" s="77">
        <v>24</v>
      </c>
      <c r="J3359" s="304">
        <v>500</v>
      </c>
      <c r="K3359" s="77">
        <v>5</v>
      </c>
      <c r="L3359" s="304">
        <v>1100</v>
      </c>
      <c r="M3359" s="77">
        <v>10</v>
      </c>
      <c r="N3359" s="77" t="s">
        <v>748</v>
      </c>
      <c r="O3359" s="77" t="s">
        <v>3454</v>
      </c>
      <c r="P3359" s="87" t="s">
        <v>1374</v>
      </c>
      <c r="Q3359" s="125"/>
      <c r="R3359" s="164">
        <v>2.6</v>
      </c>
      <c r="S3359" s="116"/>
      <c r="U3359" s="275"/>
      <c r="AA3359" s="168"/>
      <c r="AB3359" s="168"/>
      <c r="AC3359" s="168"/>
      <c r="AE3359" s="327">
        <v>0.06</v>
      </c>
      <c r="AG3359" s="168">
        <f t="shared" si="1498"/>
        <v>0.94</v>
      </c>
      <c r="AQ3359" s="178" t="s">
        <v>824</v>
      </c>
      <c r="AR3359" s="66">
        <v>1.3220000000000001</v>
      </c>
      <c r="AS3359" s="66">
        <v>3.633</v>
      </c>
      <c r="AU3359" s="276">
        <v>300</v>
      </c>
      <c r="AV3359" s="276">
        <v>4700</v>
      </c>
      <c r="AW3359" s="276">
        <v>396.6</v>
      </c>
      <c r="AX3359" s="95">
        <v>2.1446251038212734</v>
      </c>
      <c r="AY3359" s="276">
        <v>17075.099999999999</v>
      </c>
      <c r="AZ3359" s="95">
        <v>183.90445519660472</v>
      </c>
      <c r="BA3359" s="178"/>
      <c r="BB3359" s="98" t="s">
        <v>3412</v>
      </c>
      <c r="BC3359" s="178" t="s">
        <v>1126</v>
      </c>
      <c r="BD3359" s="96">
        <v>59.935474900000003</v>
      </c>
      <c r="BF3359" s="96">
        <v>0.41739179999999998</v>
      </c>
      <c r="BH3359" s="96">
        <v>18.206232799999999</v>
      </c>
      <c r="BN3359" s="96">
        <v>5.1776458999999999</v>
      </c>
      <c r="BR3359" s="96">
        <v>1.3018649</v>
      </c>
      <c r="BX3359" s="96">
        <v>4.0844768999999994</v>
      </c>
      <c r="BZ3359" s="96">
        <v>2.7925498999999996</v>
      </c>
      <c r="CB3359" s="96">
        <v>7.4236112999999992</v>
      </c>
      <c r="DH3359" s="96">
        <f t="shared" si="1499"/>
        <v>99.339248400000002</v>
      </c>
      <c r="DJ3359" s="96">
        <f t="shared" si="1472"/>
        <v>0.66075159999999755</v>
      </c>
      <c r="DL3359" s="77" t="s">
        <v>4680</v>
      </c>
      <c r="DO3359" s="348">
        <v>0.43</v>
      </c>
      <c r="DQ3359" s="348">
        <f t="shared" si="1500"/>
        <v>0.27100000000000002</v>
      </c>
      <c r="DS3359" s="246">
        <v>2710</v>
      </c>
      <c r="DU3359" s="96"/>
      <c r="DW3359" s="178"/>
      <c r="DX3359" s="304">
        <f t="shared" si="1476"/>
        <v>60.334133653461386</v>
      </c>
      <c r="DY3359" s="77">
        <f t="shared" si="1477"/>
        <v>0</v>
      </c>
      <c r="DZ3359" s="304">
        <f t="shared" si="1478"/>
        <v>0.42016806722689076</v>
      </c>
      <c r="EA3359" s="77">
        <f t="shared" si="1479"/>
        <v>0</v>
      </c>
      <c r="EB3359" s="304">
        <f t="shared" si="1480"/>
        <v>18.327330932372949</v>
      </c>
      <c r="EC3359" s="77">
        <f t="shared" si="1481"/>
        <v>0</v>
      </c>
      <c r="ED3359" s="304">
        <f t="shared" si="1482"/>
        <v>5.2120848339335728</v>
      </c>
      <c r="EE3359" s="77">
        <f t="shared" si="1483"/>
        <v>0</v>
      </c>
      <c r="EF3359" s="304">
        <f t="shared" si="1484"/>
        <v>0</v>
      </c>
      <c r="EG3359" s="77" t="e">
        <f t="shared" si="1485"/>
        <v>#DIV/0!</v>
      </c>
      <c r="EH3359" s="304">
        <f t="shared" si="1486"/>
        <v>1.3105242096838734</v>
      </c>
      <c r="EI3359" s="77">
        <f t="shared" si="1487"/>
        <v>0</v>
      </c>
      <c r="EJ3359" s="304">
        <f t="shared" si="1488"/>
        <v>4.1116446578631445</v>
      </c>
      <c r="EK3359" s="77">
        <f t="shared" si="1489"/>
        <v>0</v>
      </c>
      <c r="EL3359" s="304">
        <f t="shared" si="1490"/>
        <v>2.8111244497799115</v>
      </c>
      <c r="EM3359" s="77">
        <f t="shared" si="1491"/>
        <v>0</v>
      </c>
      <c r="EN3359" s="304">
        <f t="shared" si="1492"/>
        <v>7.4729891956782701</v>
      </c>
      <c r="EO3359" s="77">
        <f t="shared" si="1493"/>
        <v>0</v>
      </c>
      <c r="EP3359" s="304">
        <f t="shared" si="1494"/>
        <v>0</v>
      </c>
      <c r="EQ3359" s="77" t="e">
        <f t="shared" si="1495"/>
        <v>#DIV/0!</v>
      </c>
      <c r="ER3359" s="77">
        <f t="shared" si="1496"/>
        <v>100</v>
      </c>
      <c r="ES3359" s="77">
        <f t="shared" si="1497"/>
        <v>0</v>
      </c>
    </row>
    <row r="3360" spans="1:149" s="77" customFormat="1" x14ac:dyDescent="0.45">
      <c r="A3360" s="77" t="s">
        <v>4812</v>
      </c>
      <c r="B3360" s="212" t="s">
        <v>4888</v>
      </c>
      <c r="C3360" s="77" t="s">
        <v>4914</v>
      </c>
      <c r="D3360" s="77" t="s">
        <v>4863</v>
      </c>
      <c r="E3360" s="77" t="s">
        <v>637</v>
      </c>
      <c r="F3360" s="77" t="s">
        <v>4838</v>
      </c>
      <c r="G3360" s="77" t="s">
        <v>3380</v>
      </c>
      <c r="H3360" s="77" t="s">
        <v>1372</v>
      </c>
      <c r="I3360" s="77">
        <v>24</v>
      </c>
      <c r="J3360" s="304">
        <v>100</v>
      </c>
      <c r="K3360" s="77">
        <v>5</v>
      </c>
      <c r="L3360" s="304">
        <v>1200</v>
      </c>
      <c r="M3360" s="77">
        <v>10</v>
      </c>
      <c r="N3360" s="77" t="s">
        <v>748</v>
      </c>
      <c r="O3360" s="77" t="s">
        <v>3454</v>
      </c>
      <c r="P3360" s="87" t="s">
        <v>1374</v>
      </c>
      <c r="Q3360" s="125"/>
      <c r="R3360" s="164">
        <v>2.6</v>
      </c>
      <c r="S3360" s="116"/>
      <c r="AA3360" s="168"/>
      <c r="AB3360" s="168"/>
      <c r="AC3360" s="168"/>
      <c r="AE3360" s="327">
        <v>1</v>
      </c>
      <c r="AG3360" s="168">
        <f t="shared" si="1498"/>
        <v>0</v>
      </c>
      <c r="AQ3360" s="178"/>
      <c r="AR3360" s="66">
        <v>0.99070000000000003</v>
      </c>
      <c r="AS3360" s="66"/>
      <c r="AU3360" s="276">
        <v>1000</v>
      </c>
      <c r="AV3360" s="276">
        <v>0</v>
      </c>
      <c r="AW3360" s="276">
        <v>990.7</v>
      </c>
      <c r="AX3360" s="95"/>
      <c r="AY3360" s="276">
        <v>0</v>
      </c>
      <c r="AZ3360" s="95"/>
      <c r="BA3360" s="178"/>
      <c r="BB3360" s="98" t="s">
        <v>3412</v>
      </c>
      <c r="BC3360" s="178" t="s">
        <v>1126</v>
      </c>
      <c r="BD3360" s="96">
        <v>47.397300999999999</v>
      </c>
      <c r="BF3360" s="96">
        <v>1.237376</v>
      </c>
      <c r="BH3360" s="96">
        <v>15.563870000000001</v>
      </c>
      <c r="BN3360" s="96">
        <v>8.4199570000000001</v>
      </c>
      <c r="BR3360" s="96">
        <v>8.2169500000000006</v>
      </c>
      <c r="BX3360" s="96">
        <v>11.726071000000001</v>
      </c>
      <c r="BZ3360" s="96">
        <v>2.7550949999999998</v>
      </c>
      <c r="CB3360" s="96">
        <v>1.5080520000000002</v>
      </c>
      <c r="DH3360" s="96">
        <f t="shared" si="1499"/>
        <v>96.824671999999993</v>
      </c>
      <c r="DJ3360" s="96">
        <f t="shared" si="1472"/>
        <v>3.1753280000000075</v>
      </c>
      <c r="DL3360" s="77" t="s">
        <v>4680</v>
      </c>
      <c r="DO3360" s="348">
        <v>3.49</v>
      </c>
      <c r="DQ3360" s="348">
        <f t="shared" si="1500"/>
        <v>0</v>
      </c>
      <c r="DS3360" s="246">
        <v>0</v>
      </c>
      <c r="DU3360" s="96"/>
      <c r="DW3360" s="178"/>
      <c r="DX3360" s="304">
        <f t="shared" si="1476"/>
        <v>48.951677316293932</v>
      </c>
      <c r="DY3360" s="77">
        <f t="shared" si="1477"/>
        <v>0</v>
      </c>
      <c r="DZ3360" s="304">
        <f t="shared" si="1478"/>
        <v>1.2779552715654954</v>
      </c>
      <c r="EA3360" s="77">
        <f t="shared" si="1479"/>
        <v>0</v>
      </c>
      <c r="EB3360" s="304">
        <f t="shared" si="1480"/>
        <v>16.074281150159749</v>
      </c>
      <c r="EC3360" s="77">
        <f t="shared" si="1481"/>
        <v>0</v>
      </c>
      <c r="ED3360" s="304">
        <f t="shared" si="1482"/>
        <v>8.696086261980831</v>
      </c>
      <c r="EE3360" s="77">
        <f t="shared" si="1483"/>
        <v>0</v>
      </c>
      <c r="EF3360" s="304">
        <f t="shared" si="1484"/>
        <v>0</v>
      </c>
      <c r="EG3360" s="77" t="e">
        <f t="shared" si="1485"/>
        <v>#DIV/0!</v>
      </c>
      <c r="EH3360" s="304">
        <f t="shared" si="1486"/>
        <v>8.4864217252396177</v>
      </c>
      <c r="EI3360" s="77">
        <f t="shared" si="1487"/>
        <v>0</v>
      </c>
      <c r="EJ3360" s="304">
        <f t="shared" si="1488"/>
        <v>12.11062300319489</v>
      </c>
      <c r="EK3360" s="77">
        <f t="shared" si="1489"/>
        <v>0</v>
      </c>
      <c r="EL3360" s="304">
        <f t="shared" si="1490"/>
        <v>2.845447284345048</v>
      </c>
      <c r="EM3360" s="77">
        <f t="shared" si="1491"/>
        <v>0</v>
      </c>
      <c r="EN3360" s="304">
        <f t="shared" si="1492"/>
        <v>1.5575079872204476</v>
      </c>
      <c r="EO3360" s="77">
        <f t="shared" si="1493"/>
        <v>0</v>
      </c>
      <c r="EP3360" s="304">
        <f t="shared" si="1494"/>
        <v>0</v>
      </c>
      <c r="EQ3360" s="77" t="e">
        <f t="shared" si="1495"/>
        <v>#DIV/0!</v>
      </c>
      <c r="ER3360" s="77">
        <f t="shared" si="1496"/>
        <v>100</v>
      </c>
      <c r="ES3360" s="77">
        <f t="shared" si="1497"/>
        <v>0</v>
      </c>
    </row>
    <row r="3361" spans="1:149" s="77" customFormat="1" x14ac:dyDescent="0.45">
      <c r="A3361" s="77" t="s">
        <v>4812</v>
      </c>
      <c r="B3361" s="212" t="s">
        <v>4889</v>
      </c>
      <c r="C3361" s="77" t="s">
        <v>4914</v>
      </c>
      <c r="D3361" s="77" t="s">
        <v>4863</v>
      </c>
      <c r="E3361" s="77" t="s">
        <v>637</v>
      </c>
      <c r="F3361" s="77" t="s">
        <v>4839</v>
      </c>
      <c r="G3361" s="77" t="s">
        <v>3380</v>
      </c>
      <c r="H3361" s="77" t="s">
        <v>1372</v>
      </c>
      <c r="I3361" s="77">
        <v>24</v>
      </c>
      <c r="J3361" s="304">
        <v>100</v>
      </c>
      <c r="K3361" s="77">
        <v>5</v>
      </c>
      <c r="L3361" s="304">
        <v>1200</v>
      </c>
      <c r="M3361" s="77">
        <v>10</v>
      </c>
      <c r="N3361" s="77" t="s">
        <v>748</v>
      </c>
      <c r="O3361" s="77" t="s">
        <v>3454</v>
      </c>
      <c r="P3361" s="87" t="s">
        <v>1374</v>
      </c>
      <c r="Q3361" s="125"/>
      <c r="R3361" s="164">
        <v>2.6</v>
      </c>
      <c r="S3361" s="116"/>
      <c r="AA3361" s="168"/>
      <c r="AB3361" s="168"/>
      <c r="AC3361" s="168"/>
      <c r="AE3361" s="327">
        <v>0.66</v>
      </c>
      <c r="AG3361" s="168">
        <f t="shared" si="1498"/>
        <v>0.33999999999999997</v>
      </c>
      <c r="AQ3361" s="178" t="s">
        <v>824</v>
      </c>
      <c r="AR3361" s="66">
        <v>0.99039999999999995</v>
      </c>
      <c r="AS3361" s="66">
        <v>1.2589999999999999</v>
      </c>
      <c r="AU3361" s="276">
        <v>660</v>
      </c>
      <c r="AV3361" s="276">
        <v>339.99999999999994</v>
      </c>
      <c r="AW3361" s="276">
        <v>653.66399999999999</v>
      </c>
      <c r="AX3361" s="95">
        <v>14.048192573417175</v>
      </c>
      <c r="AY3361" s="276">
        <v>428.05999999999989</v>
      </c>
      <c r="AZ3361" s="95">
        <v>9.5717125844855975</v>
      </c>
      <c r="BA3361" s="178"/>
      <c r="BB3361" s="98" t="s">
        <v>3412</v>
      </c>
      <c r="BC3361" s="178" t="s">
        <v>1126</v>
      </c>
      <c r="BD3361" s="96">
        <v>47.645147649999991</v>
      </c>
      <c r="BF3361" s="96">
        <v>1.2438463999999998</v>
      </c>
      <c r="BH3361" s="96">
        <v>15.645255499999998</v>
      </c>
      <c r="BN3361" s="96">
        <v>8.463986049999999</v>
      </c>
      <c r="BR3361" s="96">
        <v>8.2599174999999985</v>
      </c>
      <c r="BX3361" s="96">
        <v>11.78738815</v>
      </c>
      <c r="BZ3361" s="96">
        <v>2.7695017499999994</v>
      </c>
      <c r="CB3361" s="96">
        <v>1.5159377999999999</v>
      </c>
      <c r="DH3361" s="96">
        <f t="shared" si="1499"/>
        <v>97.330980800000006</v>
      </c>
      <c r="DJ3361" s="96">
        <f t="shared" ref="DJ3361:DJ3384" si="1501">IF(AND(DH3361&lt;100, DH3361&gt;0), 100-DH3361, 0)</f>
        <v>2.6690191999999939</v>
      </c>
      <c r="DL3361" s="77" t="s">
        <v>4680</v>
      </c>
      <c r="DO3361" s="348">
        <v>2.93</v>
      </c>
      <c r="DQ3361" s="348">
        <f t="shared" si="1500"/>
        <v>5.45E-2</v>
      </c>
      <c r="DS3361" s="246">
        <v>545</v>
      </c>
      <c r="DU3361" s="96"/>
      <c r="DW3361" s="178"/>
      <c r="DX3361" s="304">
        <f t="shared" si="1476"/>
        <v>48.951677316293917</v>
      </c>
      <c r="DY3361" s="77">
        <f t="shared" si="1477"/>
        <v>0</v>
      </c>
      <c r="DZ3361" s="304">
        <f t="shared" si="1478"/>
        <v>1.2779552715654949</v>
      </c>
      <c r="EA3361" s="77">
        <f t="shared" si="1479"/>
        <v>0</v>
      </c>
      <c r="EB3361" s="304">
        <f t="shared" si="1480"/>
        <v>16.074281150159742</v>
      </c>
      <c r="EC3361" s="77">
        <f t="shared" si="1481"/>
        <v>0</v>
      </c>
      <c r="ED3361" s="304">
        <f t="shared" si="1482"/>
        <v>8.6960862619808292</v>
      </c>
      <c r="EE3361" s="77">
        <f t="shared" si="1483"/>
        <v>0</v>
      </c>
      <c r="EF3361" s="304">
        <f t="shared" si="1484"/>
        <v>0</v>
      </c>
      <c r="EG3361" s="77" t="e">
        <f t="shared" si="1485"/>
        <v>#DIV/0!</v>
      </c>
      <c r="EH3361" s="304">
        <f t="shared" si="1486"/>
        <v>8.4864217252396159</v>
      </c>
      <c r="EI3361" s="77">
        <f t="shared" si="1487"/>
        <v>0</v>
      </c>
      <c r="EJ3361" s="304">
        <f t="shared" si="1488"/>
        <v>12.110623003194886</v>
      </c>
      <c r="EK3361" s="77">
        <f t="shared" si="1489"/>
        <v>0</v>
      </c>
      <c r="EL3361" s="304">
        <f t="shared" si="1490"/>
        <v>2.8454472843450471</v>
      </c>
      <c r="EM3361" s="77">
        <f t="shared" si="1491"/>
        <v>0</v>
      </c>
      <c r="EN3361" s="304">
        <f t="shared" si="1492"/>
        <v>1.5575079872204471</v>
      </c>
      <c r="EO3361" s="77">
        <f t="shared" si="1493"/>
        <v>0</v>
      </c>
      <c r="EP3361" s="304">
        <f t="shared" si="1494"/>
        <v>0</v>
      </c>
      <c r="EQ3361" s="77" t="e">
        <f t="shared" si="1495"/>
        <v>#DIV/0!</v>
      </c>
      <c r="ER3361" s="77">
        <f t="shared" si="1496"/>
        <v>100</v>
      </c>
      <c r="ES3361" s="77">
        <f t="shared" si="1497"/>
        <v>0</v>
      </c>
    </row>
    <row r="3362" spans="1:149" s="77" customFormat="1" x14ac:dyDescent="0.45">
      <c r="A3362" s="77" t="s">
        <v>4812</v>
      </c>
      <c r="B3362" s="212" t="s">
        <v>4890</v>
      </c>
      <c r="C3362" s="77" t="s">
        <v>4914</v>
      </c>
      <c r="D3362" s="77" t="s">
        <v>4863</v>
      </c>
      <c r="E3362" s="77" t="s">
        <v>637</v>
      </c>
      <c r="F3362" s="77" t="s">
        <v>4840</v>
      </c>
      <c r="G3362" s="77" t="s">
        <v>3380</v>
      </c>
      <c r="H3362" s="77" t="s">
        <v>1372</v>
      </c>
      <c r="I3362" s="77">
        <v>24</v>
      </c>
      <c r="J3362" s="304">
        <v>100</v>
      </c>
      <c r="K3362" s="77">
        <v>5</v>
      </c>
      <c r="L3362" s="304">
        <v>1200</v>
      </c>
      <c r="M3362" s="77">
        <v>10</v>
      </c>
      <c r="N3362" s="77" t="s">
        <v>748</v>
      </c>
      <c r="O3362" s="77" t="s">
        <v>3454</v>
      </c>
      <c r="P3362" s="87" t="s">
        <v>1374</v>
      </c>
      <c r="Q3362" s="125"/>
      <c r="R3362" s="164">
        <v>2.6</v>
      </c>
      <c r="S3362" s="116"/>
      <c r="AA3362" s="168"/>
      <c r="AB3362" s="168"/>
      <c r="AC3362" s="168"/>
      <c r="AE3362" s="327">
        <v>0.62</v>
      </c>
      <c r="AG3362" s="168">
        <f t="shared" si="1498"/>
        <v>0.38</v>
      </c>
      <c r="AQ3362" s="178" t="s">
        <v>824</v>
      </c>
      <c r="AR3362" s="66">
        <v>0.99080000000000001</v>
      </c>
      <c r="AS3362" s="66">
        <v>1.258</v>
      </c>
      <c r="AU3362" s="276">
        <v>620</v>
      </c>
      <c r="AV3362" s="276">
        <v>380</v>
      </c>
      <c r="AW3362" s="276">
        <v>614.29600000000005</v>
      </c>
      <c r="AX3362" s="95">
        <v>13.204238946940531</v>
      </c>
      <c r="AY3362" s="276">
        <v>478.04</v>
      </c>
      <c r="AZ3362" s="95">
        <v>10.689299359639994</v>
      </c>
      <c r="BA3362" s="178"/>
      <c r="BB3362" s="98" t="s">
        <v>3412</v>
      </c>
      <c r="BC3362" s="178" t="s">
        <v>1126</v>
      </c>
      <c r="BD3362" s="96">
        <v>47.796061989999998</v>
      </c>
      <c r="BF3362" s="96">
        <v>1.2477862399999997</v>
      </c>
      <c r="BH3362" s="96">
        <v>15.6948113</v>
      </c>
      <c r="BN3362" s="96">
        <v>8.4907954299999986</v>
      </c>
      <c r="BR3362" s="96">
        <v>8.2860804999999988</v>
      </c>
      <c r="BX3362" s="96">
        <v>11.824724289999999</v>
      </c>
      <c r="BZ3362" s="96">
        <v>2.7782740499999994</v>
      </c>
      <c r="CB3362" s="96">
        <v>1.5207394799999998</v>
      </c>
      <c r="DH3362" s="96">
        <f t="shared" si="1499"/>
        <v>97.639273279999998</v>
      </c>
      <c r="DJ3362" s="96">
        <f t="shared" si="1501"/>
        <v>2.3607267200000024</v>
      </c>
      <c r="DL3362" s="77" t="s">
        <v>4680</v>
      </c>
      <c r="DO3362" s="348">
        <v>2.62</v>
      </c>
      <c r="DQ3362" s="348">
        <f t="shared" si="1500"/>
        <v>5.67E-2</v>
      </c>
      <c r="DS3362" s="246">
        <v>567</v>
      </c>
      <c r="DU3362" s="96"/>
      <c r="DW3362" s="178"/>
      <c r="DX3362" s="304">
        <f t="shared" si="1476"/>
        <v>48.951677316293932</v>
      </c>
      <c r="DY3362" s="77">
        <f t="shared" si="1477"/>
        <v>0</v>
      </c>
      <c r="DZ3362" s="304">
        <f t="shared" si="1478"/>
        <v>1.2779552715654949</v>
      </c>
      <c r="EA3362" s="77">
        <f t="shared" si="1479"/>
        <v>0</v>
      </c>
      <c r="EB3362" s="304">
        <f t="shared" si="1480"/>
        <v>16.074281150159745</v>
      </c>
      <c r="EC3362" s="77">
        <f t="shared" si="1481"/>
        <v>0</v>
      </c>
      <c r="ED3362" s="304">
        <f t="shared" si="1482"/>
        <v>8.6960862619808292</v>
      </c>
      <c r="EE3362" s="77">
        <f t="shared" si="1483"/>
        <v>0</v>
      </c>
      <c r="EF3362" s="304">
        <f t="shared" si="1484"/>
        <v>0</v>
      </c>
      <c r="EG3362" s="77" t="e">
        <f t="shared" si="1485"/>
        <v>#DIV/0!</v>
      </c>
      <c r="EH3362" s="304">
        <f t="shared" si="1486"/>
        <v>8.4864217252396159</v>
      </c>
      <c r="EI3362" s="77">
        <f t="shared" si="1487"/>
        <v>0</v>
      </c>
      <c r="EJ3362" s="304">
        <f t="shared" si="1488"/>
        <v>12.110623003194886</v>
      </c>
      <c r="EK3362" s="77">
        <f t="shared" si="1489"/>
        <v>0</v>
      </c>
      <c r="EL3362" s="304">
        <f t="shared" si="1490"/>
        <v>2.8454472843450476</v>
      </c>
      <c r="EM3362" s="77">
        <f t="shared" si="1491"/>
        <v>0</v>
      </c>
      <c r="EN3362" s="304">
        <f t="shared" si="1492"/>
        <v>1.5575079872204471</v>
      </c>
      <c r="EO3362" s="77">
        <f t="shared" si="1493"/>
        <v>0</v>
      </c>
      <c r="EP3362" s="304">
        <f t="shared" si="1494"/>
        <v>0</v>
      </c>
      <c r="EQ3362" s="77" t="e">
        <f t="shared" si="1495"/>
        <v>#DIV/0!</v>
      </c>
      <c r="ER3362" s="77">
        <f t="shared" si="1496"/>
        <v>100</v>
      </c>
      <c r="ES3362" s="77">
        <f t="shared" si="1497"/>
        <v>0</v>
      </c>
    </row>
    <row r="3363" spans="1:149" s="77" customFormat="1" x14ac:dyDescent="0.45">
      <c r="A3363" s="77" t="s">
        <v>4812</v>
      </c>
      <c r="B3363" s="212" t="s">
        <v>4891</v>
      </c>
      <c r="C3363" s="77" t="s">
        <v>4914</v>
      </c>
      <c r="D3363" s="77" t="s">
        <v>4863</v>
      </c>
      <c r="E3363" s="77" t="s">
        <v>637</v>
      </c>
      <c r="F3363" s="77" t="s">
        <v>4841</v>
      </c>
      <c r="G3363" s="77" t="s">
        <v>3380</v>
      </c>
      <c r="H3363" s="77" t="s">
        <v>1372</v>
      </c>
      <c r="I3363" s="77">
        <v>24</v>
      </c>
      <c r="J3363" s="304">
        <v>100</v>
      </c>
      <c r="K3363" s="77">
        <v>5</v>
      </c>
      <c r="L3363" s="304">
        <v>1200</v>
      </c>
      <c r="M3363" s="77">
        <v>10</v>
      </c>
      <c r="N3363" s="77" t="s">
        <v>748</v>
      </c>
      <c r="O3363" s="77" t="s">
        <v>3454</v>
      </c>
      <c r="P3363" s="87" t="s">
        <v>1374</v>
      </c>
      <c r="Q3363" s="125"/>
      <c r="R3363" s="164">
        <v>2.6</v>
      </c>
      <c r="S3363" s="116"/>
      <c r="AA3363" s="168"/>
      <c r="AB3363" s="168"/>
      <c r="AC3363" s="168"/>
      <c r="AE3363" s="327">
        <v>0.55000000000000004</v>
      </c>
      <c r="AG3363" s="168">
        <f t="shared" si="1498"/>
        <v>0.44999999999999996</v>
      </c>
      <c r="AQ3363" s="178" t="s">
        <v>824</v>
      </c>
      <c r="AR3363" s="66">
        <v>0.9919</v>
      </c>
      <c r="AS3363" s="66">
        <v>1.256</v>
      </c>
      <c r="AU3363" s="276">
        <v>550</v>
      </c>
      <c r="AV3363" s="276">
        <v>449.99999999999994</v>
      </c>
      <c r="AW3363" s="276">
        <v>545.54499999999996</v>
      </c>
      <c r="AX3363" s="95">
        <v>11.730704797698849</v>
      </c>
      <c r="AY3363" s="276">
        <v>565.19999999999993</v>
      </c>
      <c r="AZ3363" s="95">
        <v>12.63825620882881</v>
      </c>
      <c r="BA3363" s="178"/>
      <c r="BB3363" s="98" t="s">
        <v>3412</v>
      </c>
      <c r="BC3363" s="178" t="s">
        <v>1126</v>
      </c>
      <c r="BD3363" s="96">
        <v>47.957615839999995</v>
      </c>
      <c r="BF3363" s="96">
        <v>1.25200384</v>
      </c>
      <c r="BH3363" s="96">
        <v>15.747860800000002</v>
      </c>
      <c r="BN3363" s="96">
        <v>8.5194948800000017</v>
      </c>
      <c r="BR3363" s="96">
        <v>8.3140879999999999</v>
      </c>
      <c r="BX3363" s="96">
        <v>11.864692640000001</v>
      </c>
      <c r="BZ3363" s="96">
        <v>2.7876647999999999</v>
      </c>
      <c r="CB3363" s="96">
        <v>1.5258796799999998</v>
      </c>
      <c r="DH3363" s="96">
        <f t="shared" si="1499"/>
        <v>97.969300480000001</v>
      </c>
      <c r="DJ3363" s="96">
        <f t="shared" si="1501"/>
        <v>2.0306995199999989</v>
      </c>
      <c r="DL3363" s="77" t="s">
        <v>4680</v>
      </c>
      <c r="DO3363" s="348">
        <v>2.27</v>
      </c>
      <c r="DQ3363" s="348">
        <f t="shared" si="1500"/>
        <v>7.7200000000000005E-2</v>
      </c>
      <c r="DS3363" s="246">
        <v>772</v>
      </c>
      <c r="DU3363" s="96"/>
      <c r="DW3363" s="178"/>
      <c r="DX3363" s="304">
        <f t="shared" si="1476"/>
        <v>48.951677316293924</v>
      </c>
      <c r="DY3363" s="77">
        <f t="shared" si="1477"/>
        <v>0</v>
      </c>
      <c r="DZ3363" s="304">
        <f t="shared" si="1478"/>
        <v>1.2779552715654952</v>
      </c>
      <c r="EA3363" s="77">
        <f t="shared" si="1479"/>
        <v>0</v>
      </c>
      <c r="EB3363" s="304">
        <f t="shared" si="1480"/>
        <v>16.074281150159749</v>
      </c>
      <c r="EC3363" s="77">
        <f t="shared" si="1481"/>
        <v>0</v>
      </c>
      <c r="ED3363" s="304">
        <f t="shared" si="1482"/>
        <v>8.6960862619808328</v>
      </c>
      <c r="EE3363" s="77">
        <f t="shared" si="1483"/>
        <v>0</v>
      </c>
      <c r="EF3363" s="304">
        <f t="shared" si="1484"/>
        <v>0</v>
      </c>
      <c r="EG3363" s="77" t="e">
        <f t="shared" si="1485"/>
        <v>#DIV/0!</v>
      </c>
      <c r="EH3363" s="304">
        <f t="shared" si="1486"/>
        <v>8.4864217252396159</v>
      </c>
      <c r="EI3363" s="77">
        <f t="shared" si="1487"/>
        <v>0</v>
      </c>
      <c r="EJ3363" s="304">
        <f t="shared" si="1488"/>
        <v>12.11062300319489</v>
      </c>
      <c r="EK3363" s="77">
        <f t="shared" si="1489"/>
        <v>0</v>
      </c>
      <c r="EL3363" s="304">
        <f t="shared" si="1490"/>
        <v>2.8454472843450476</v>
      </c>
      <c r="EM3363" s="77">
        <f t="shared" si="1491"/>
        <v>0</v>
      </c>
      <c r="EN3363" s="304">
        <f t="shared" si="1492"/>
        <v>1.5575079872204471</v>
      </c>
      <c r="EO3363" s="77">
        <f t="shared" si="1493"/>
        <v>0</v>
      </c>
      <c r="EP3363" s="304">
        <f t="shared" si="1494"/>
        <v>0</v>
      </c>
      <c r="EQ3363" s="77" t="e">
        <f t="shared" si="1495"/>
        <v>#DIV/0!</v>
      </c>
      <c r="ER3363" s="77">
        <f t="shared" si="1496"/>
        <v>100</v>
      </c>
      <c r="ES3363" s="77">
        <f t="shared" si="1497"/>
        <v>0</v>
      </c>
    </row>
    <row r="3364" spans="1:149" s="77" customFormat="1" x14ac:dyDescent="0.45">
      <c r="A3364" s="77" t="s">
        <v>4812</v>
      </c>
      <c r="B3364" s="212" t="s">
        <v>4892</v>
      </c>
      <c r="C3364" s="77" t="s">
        <v>4914</v>
      </c>
      <c r="D3364" s="77" t="s">
        <v>4863</v>
      </c>
      <c r="E3364" s="77" t="s">
        <v>637</v>
      </c>
      <c r="F3364" s="77" t="s">
        <v>4842</v>
      </c>
      <c r="G3364" s="77" t="s">
        <v>3380</v>
      </c>
      <c r="H3364" s="77" t="s">
        <v>1372</v>
      </c>
      <c r="I3364" s="77">
        <v>24</v>
      </c>
      <c r="J3364" s="304">
        <v>100</v>
      </c>
      <c r="K3364" s="77">
        <v>5</v>
      </c>
      <c r="L3364" s="304">
        <v>1200</v>
      </c>
      <c r="M3364" s="77">
        <v>10</v>
      </c>
      <c r="N3364" s="77" t="s">
        <v>748</v>
      </c>
      <c r="O3364" s="77" t="s">
        <v>3454</v>
      </c>
      <c r="P3364" s="87" t="s">
        <v>1374</v>
      </c>
      <c r="Q3364" s="125"/>
      <c r="R3364" s="164">
        <v>2.6</v>
      </c>
      <c r="S3364" s="116"/>
      <c r="AA3364" s="168"/>
      <c r="AB3364" s="168"/>
      <c r="AC3364" s="168"/>
      <c r="AE3364" s="327">
        <v>0.28000000000000003</v>
      </c>
      <c r="AG3364" s="168">
        <f t="shared" si="1498"/>
        <v>0.72</v>
      </c>
      <c r="AQ3364" s="178" t="s">
        <v>824</v>
      </c>
      <c r="AR3364" s="66">
        <v>1.002</v>
      </c>
      <c r="AS3364" s="66">
        <v>1.248</v>
      </c>
      <c r="AU3364" s="276">
        <v>280</v>
      </c>
      <c r="AV3364" s="276">
        <v>720</v>
      </c>
      <c r="AW3364" s="276">
        <v>280.56</v>
      </c>
      <c r="AX3364" s="95">
        <v>6.0464577156281099</v>
      </c>
      <c r="AY3364" s="276">
        <v>898.56</v>
      </c>
      <c r="AZ3364" s="95">
        <v>20.092412418622111</v>
      </c>
      <c r="BA3364" s="178"/>
      <c r="BB3364" s="98" t="s">
        <v>3412</v>
      </c>
      <c r="BC3364" s="178" t="s">
        <v>1126</v>
      </c>
      <c r="BD3364" s="96">
        <v>48.356965190000004</v>
      </c>
      <c r="BF3364" s="96">
        <v>1.26242944</v>
      </c>
      <c r="BH3364" s="96">
        <v>15.878995300000001</v>
      </c>
      <c r="BN3364" s="96">
        <v>8.5904378300000008</v>
      </c>
      <c r="BR3364" s="96">
        <v>8.3833205000000017</v>
      </c>
      <c r="BX3364" s="96">
        <v>11.963491490000001</v>
      </c>
      <c r="BZ3364" s="96">
        <v>2.8108780499999999</v>
      </c>
      <c r="CB3364" s="96">
        <v>1.5385858800000003</v>
      </c>
      <c r="DH3364" s="96">
        <f t="shared" si="1499"/>
        <v>98.785103679999992</v>
      </c>
      <c r="DJ3364" s="96">
        <f t="shared" si="1501"/>
        <v>1.2148963200000082</v>
      </c>
      <c r="DL3364" s="77" t="s">
        <v>4680</v>
      </c>
      <c r="DO3364" s="348">
        <v>1.46</v>
      </c>
      <c r="DQ3364" s="348">
        <f t="shared" si="1500"/>
        <v>7.2700000000000001E-2</v>
      </c>
      <c r="DS3364" s="246">
        <v>727</v>
      </c>
      <c r="DU3364" s="96"/>
      <c r="DW3364" s="178"/>
      <c r="DX3364" s="304">
        <f t="shared" si="1476"/>
        <v>48.951677316293939</v>
      </c>
      <c r="DY3364" s="77">
        <f t="shared" si="1477"/>
        <v>0</v>
      </c>
      <c r="DZ3364" s="304">
        <f t="shared" si="1478"/>
        <v>1.2779552715654954</v>
      </c>
      <c r="EA3364" s="77">
        <f t="shared" si="1479"/>
        <v>0</v>
      </c>
      <c r="EB3364" s="304">
        <f t="shared" si="1480"/>
        <v>16.074281150159749</v>
      </c>
      <c r="EC3364" s="77">
        <f t="shared" si="1481"/>
        <v>0</v>
      </c>
      <c r="ED3364" s="304">
        <f t="shared" si="1482"/>
        <v>8.696086261980831</v>
      </c>
      <c r="EE3364" s="77">
        <f t="shared" si="1483"/>
        <v>0</v>
      </c>
      <c r="EF3364" s="304">
        <f t="shared" si="1484"/>
        <v>0</v>
      </c>
      <c r="EG3364" s="77" t="e">
        <f t="shared" si="1485"/>
        <v>#DIV/0!</v>
      </c>
      <c r="EH3364" s="304">
        <f t="shared" si="1486"/>
        <v>8.4864217252396195</v>
      </c>
      <c r="EI3364" s="77">
        <f t="shared" si="1487"/>
        <v>0</v>
      </c>
      <c r="EJ3364" s="304">
        <f t="shared" si="1488"/>
        <v>12.11062300319489</v>
      </c>
      <c r="EK3364" s="77">
        <f t="shared" si="1489"/>
        <v>0</v>
      </c>
      <c r="EL3364" s="304">
        <f t="shared" si="1490"/>
        <v>2.845447284345048</v>
      </c>
      <c r="EM3364" s="77">
        <f t="shared" si="1491"/>
        <v>0</v>
      </c>
      <c r="EN3364" s="304">
        <f t="shared" si="1492"/>
        <v>1.5575079872204478</v>
      </c>
      <c r="EO3364" s="77">
        <f t="shared" si="1493"/>
        <v>0</v>
      </c>
      <c r="EP3364" s="304">
        <f t="shared" si="1494"/>
        <v>0</v>
      </c>
      <c r="EQ3364" s="77" t="e">
        <f t="shared" si="1495"/>
        <v>#DIV/0!</v>
      </c>
      <c r="ER3364" s="77">
        <f t="shared" si="1496"/>
        <v>100</v>
      </c>
      <c r="ES3364" s="77">
        <f t="shared" si="1497"/>
        <v>0</v>
      </c>
    </row>
    <row r="3365" spans="1:149" s="77" customFormat="1" x14ac:dyDescent="0.45">
      <c r="A3365" s="77" t="s">
        <v>4812</v>
      </c>
      <c r="B3365" s="212" t="s">
        <v>4893</v>
      </c>
      <c r="C3365" s="77" t="s">
        <v>4914</v>
      </c>
      <c r="D3365" s="77" t="s">
        <v>4863</v>
      </c>
      <c r="E3365" s="77" t="s">
        <v>637</v>
      </c>
      <c r="F3365" s="77" t="s">
        <v>4843</v>
      </c>
      <c r="G3365" s="77" t="s">
        <v>3380</v>
      </c>
      <c r="H3365" s="77" t="s">
        <v>1372</v>
      </c>
      <c r="I3365" s="77">
        <v>24</v>
      </c>
      <c r="J3365" s="304">
        <v>200</v>
      </c>
      <c r="K3365" s="77">
        <v>5</v>
      </c>
      <c r="L3365" s="304">
        <v>1200</v>
      </c>
      <c r="M3365" s="77">
        <v>10</v>
      </c>
      <c r="N3365" s="77" t="s">
        <v>748</v>
      </c>
      <c r="O3365" s="77" t="s">
        <v>3454</v>
      </c>
      <c r="P3365" s="87" t="s">
        <v>1374</v>
      </c>
      <c r="Q3365" s="125"/>
      <c r="R3365" s="164">
        <v>2.6</v>
      </c>
      <c r="S3365" s="116"/>
      <c r="AA3365" s="168"/>
      <c r="AB3365" s="168"/>
      <c r="AC3365" s="168"/>
      <c r="AE3365" s="327">
        <v>1</v>
      </c>
      <c r="AG3365" s="168">
        <f t="shared" si="1498"/>
        <v>0</v>
      </c>
      <c r="AQ3365" s="178"/>
      <c r="AR3365" s="66">
        <v>1.0069999999999999</v>
      </c>
      <c r="AS3365" s="66"/>
      <c r="AU3365" s="276">
        <v>2000</v>
      </c>
      <c r="AV3365" s="276">
        <v>0</v>
      </c>
      <c r="AW3365" s="276">
        <v>2013.9999999999998</v>
      </c>
      <c r="AX3365" s="95"/>
      <c r="AY3365" s="276">
        <v>0</v>
      </c>
      <c r="AZ3365" s="95"/>
      <c r="BA3365" s="178"/>
      <c r="BB3365" s="98" t="s">
        <v>3412</v>
      </c>
      <c r="BC3365" s="178" t="s">
        <v>1126</v>
      </c>
      <c r="BD3365" s="96">
        <v>46.519664000000006</v>
      </c>
      <c r="BF3365" s="96">
        <v>1.214464</v>
      </c>
      <c r="BH3365" s="96">
        <v>15.275679999999999</v>
      </c>
      <c r="BN3365" s="96">
        <v>8.2640480000000007</v>
      </c>
      <c r="BR3365" s="96">
        <v>8.0648</v>
      </c>
      <c r="BX3365" s="96">
        <v>11.508944000000001</v>
      </c>
      <c r="BZ3365" s="96">
        <v>2.7040800000000003</v>
      </c>
      <c r="CB3365" s="96">
        <v>1.4801279999999999</v>
      </c>
      <c r="DH3365" s="96">
        <f t="shared" si="1499"/>
        <v>95.031808000000012</v>
      </c>
      <c r="DJ3365" s="96">
        <f t="shared" si="1501"/>
        <v>4.9681919999999877</v>
      </c>
      <c r="DL3365" s="77" t="s">
        <v>4680</v>
      </c>
      <c r="DO3365" s="348">
        <v>5.28</v>
      </c>
      <c r="DQ3365" s="348">
        <f t="shared" si="1500"/>
        <v>0</v>
      </c>
      <c r="DS3365" s="246">
        <v>0</v>
      </c>
      <c r="DU3365" s="96"/>
      <c r="DW3365" s="178"/>
      <c r="DX3365" s="304">
        <f t="shared" si="1476"/>
        <v>48.951677316293932</v>
      </c>
      <c r="DY3365" s="77">
        <f t="shared" si="1477"/>
        <v>0</v>
      </c>
      <c r="DZ3365" s="304">
        <f t="shared" si="1478"/>
        <v>1.2779552715654949</v>
      </c>
      <c r="EA3365" s="77">
        <f t="shared" si="1479"/>
        <v>0</v>
      </c>
      <c r="EB3365" s="304">
        <f t="shared" si="1480"/>
        <v>16.074281150159742</v>
      </c>
      <c r="EC3365" s="77">
        <f t="shared" si="1481"/>
        <v>0</v>
      </c>
      <c r="ED3365" s="304">
        <f t="shared" si="1482"/>
        <v>8.696086261980831</v>
      </c>
      <c r="EE3365" s="77">
        <f t="shared" si="1483"/>
        <v>0</v>
      </c>
      <c r="EF3365" s="304">
        <f t="shared" si="1484"/>
        <v>0</v>
      </c>
      <c r="EG3365" s="77" t="e">
        <f t="shared" si="1485"/>
        <v>#DIV/0!</v>
      </c>
      <c r="EH3365" s="304">
        <f t="shared" si="1486"/>
        <v>8.4864217252396159</v>
      </c>
      <c r="EI3365" s="77">
        <f t="shared" si="1487"/>
        <v>0</v>
      </c>
      <c r="EJ3365" s="304">
        <f t="shared" si="1488"/>
        <v>12.110623003194888</v>
      </c>
      <c r="EK3365" s="77">
        <f t="shared" si="1489"/>
        <v>0</v>
      </c>
      <c r="EL3365" s="304">
        <f t="shared" si="1490"/>
        <v>2.8454472843450476</v>
      </c>
      <c r="EM3365" s="77">
        <f t="shared" si="1491"/>
        <v>0</v>
      </c>
      <c r="EN3365" s="304">
        <f t="shared" si="1492"/>
        <v>1.5575079872204471</v>
      </c>
      <c r="EO3365" s="77">
        <f t="shared" si="1493"/>
        <v>0</v>
      </c>
      <c r="EP3365" s="304">
        <f t="shared" si="1494"/>
        <v>0</v>
      </c>
      <c r="EQ3365" s="77" t="e">
        <f t="shared" si="1495"/>
        <v>#DIV/0!</v>
      </c>
      <c r="ER3365" s="77">
        <f t="shared" si="1496"/>
        <v>100</v>
      </c>
      <c r="ES3365" s="77">
        <f t="shared" si="1497"/>
        <v>0</v>
      </c>
    </row>
    <row r="3366" spans="1:149" s="77" customFormat="1" x14ac:dyDescent="0.45">
      <c r="A3366" s="77" t="s">
        <v>4812</v>
      </c>
      <c r="B3366" s="212" t="s">
        <v>4894</v>
      </c>
      <c r="C3366" s="77" t="s">
        <v>4914</v>
      </c>
      <c r="D3366" s="77" t="s">
        <v>4863</v>
      </c>
      <c r="E3366" s="77" t="s">
        <v>637</v>
      </c>
      <c r="F3366" s="77" t="s">
        <v>4844</v>
      </c>
      <c r="G3366" s="77" t="s">
        <v>3380</v>
      </c>
      <c r="H3366" s="77" t="s">
        <v>1372</v>
      </c>
      <c r="I3366" s="77">
        <v>24</v>
      </c>
      <c r="J3366" s="304">
        <v>200</v>
      </c>
      <c r="K3366" s="77">
        <v>5</v>
      </c>
      <c r="L3366" s="304">
        <v>1200</v>
      </c>
      <c r="M3366" s="77">
        <v>10</v>
      </c>
      <c r="N3366" s="77" t="s">
        <v>748</v>
      </c>
      <c r="O3366" s="77" t="s">
        <v>3454</v>
      </c>
      <c r="P3366" s="87" t="s">
        <v>1374</v>
      </c>
      <c r="Q3366" s="125"/>
      <c r="R3366" s="164">
        <v>2.6</v>
      </c>
      <c r="S3366" s="116"/>
      <c r="AA3366" s="168"/>
      <c r="AB3366" s="168"/>
      <c r="AC3366" s="168"/>
      <c r="AE3366" s="327">
        <v>0.78</v>
      </c>
      <c r="AG3366" s="168">
        <f t="shared" si="1498"/>
        <v>0.21999999999999997</v>
      </c>
      <c r="AQ3366" s="178" t="s">
        <v>824</v>
      </c>
      <c r="AR3366" s="66">
        <v>1.0069999999999999</v>
      </c>
      <c r="AS3366" s="66">
        <v>1.629</v>
      </c>
      <c r="AU3366" s="276">
        <v>1560</v>
      </c>
      <c r="AV3366" s="276">
        <v>439.99999999999994</v>
      </c>
      <c r="AW3366" s="276">
        <v>1570.9199999999998</v>
      </c>
      <c r="AX3366" s="95">
        <v>18.468400977462228</v>
      </c>
      <c r="AY3366" s="276">
        <v>716.75999999999988</v>
      </c>
      <c r="AZ3366" s="95">
        <v>10.136517129665394</v>
      </c>
      <c r="BA3366" s="178"/>
      <c r="BB3366" s="98" t="s">
        <v>3412</v>
      </c>
      <c r="BC3366" s="178" t="s">
        <v>1126</v>
      </c>
      <c r="BD3366" s="96">
        <v>46.671460880000005</v>
      </c>
      <c r="BF3366" s="96">
        <v>1.21842688</v>
      </c>
      <c r="BH3366" s="96">
        <v>15.325525600000001</v>
      </c>
      <c r="BN3366" s="96">
        <v>8.2910141600000014</v>
      </c>
      <c r="BR3366" s="96">
        <v>8.0911159999999995</v>
      </c>
      <c r="BX3366" s="96">
        <v>11.54649848</v>
      </c>
      <c r="BZ3366" s="96">
        <v>2.7129036000000002</v>
      </c>
      <c r="CB3366" s="96">
        <v>1.4849577600000001</v>
      </c>
      <c r="DH3366" s="96">
        <f t="shared" si="1499"/>
        <v>95.341903360000003</v>
      </c>
      <c r="DJ3366" s="96">
        <f t="shared" si="1501"/>
        <v>4.6580966399999966</v>
      </c>
      <c r="DL3366" s="77" t="s">
        <v>4680</v>
      </c>
      <c r="DO3366" s="348">
        <v>4.91</v>
      </c>
      <c r="DQ3366" s="348">
        <f t="shared" si="1500"/>
        <v>6.0400000000000002E-2</v>
      </c>
      <c r="DS3366" s="246">
        <v>604</v>
      </c>
      <c r="DU3366" s="96"/>
      <c r="DW3366" s="178"/>
      <c r="DX3366" s="304">
        <f t="shared" si="1476"/>
        <v>48.951677316293932</v>
      </c>
      <c r="DY3366" s="77">
        <f t="shared" si="1477"/>
        <v>0</v>
      </c>
      <c r="DZ3366" s="304">
        <f t="shared" si="1478"/>
        <v>1.2779552715654952</v>
      </c>
      <c r="EA3366" s="77">
        <f t="shared" si="1479"/>
        <v>0</v>
      </c>
      <c r="EB3366" s="304">
        <f t="shared" si="1480"/>
        <v>16.074281150159745</v>
      </c>
      <c r="EC3366" s="77">
        <f t="shared" si="1481"/>
        <v>0</v>
      </c>
      <c r="ED3366" s="304">
        <f t="shared" si="1482"/>
        <v>8.696086261980831</v>
      </c>
      <c r="EE3366" s="77">
        <f t="shared" si="1483"/>
        <v>0</v>
      </c>
      <c r="EF3366" s="304">
        <f t="shared" si="1484"/>
        <v>0</v>
      </c>
      <c r="EG3366" s="77" t="e">
        <f t="shared" si="1485"/>
        <v>#DIV/0!</v>
      </c>
      <c r="EH3366" s="304">
        <f t="shared" si="1486"/>
        <v>8.4864217252396159</v>
      </c>
      <c r="EI3366" s="77">
        <f t="shared" si="1487"/>
        <v>0</v>
      </c>
      <c r="EJ3366" s="304">
        <f t="shared" si="1488"/>
        <v>12.110623003194888</v>
      </c>
      <c r="EK3366" s="77">
        <f t="shared" si="1489"/>
        <v>0</v>
      </c>
      <c r="EL3366" s="304">
        <f t="shared" si="1490"/>
        <v>2.845447284345048</v>
      </c>
      <c r="EM3366" s="77">
        <f t="shared" si="1491"/>
        <v>0</v>
      </c>
      <c r="EN3366" s="304">
        <f t="shared" si="1492"/>
        <v>1.5575079872204474</v>
      </c>
      <c r="EO3366" s="77">
        <f t="shared" si="1493"/>
        <v>0</v>
      </c>
      <c r="EP3366" s="304">
        <f t="shared" si="1494"/>
        <v>0</v>
      </c>
      <c r="EQ3366" s="77" t="e">
        <f t="shared" si="1495"/>
        <v>#DIV/0!</v>
      </c>
      <c r="ER3366" s="77">
        <f t="shared" si="1496"/>
        <v>100</v>
      </c>
      <c r="ES3366" s="77">
        <f t="shared" si="1497"/>
        <v>0</v>
      </c>
    </row>
    <row r="3367" spans="1:149" s="77" customFormat="1" x14ac:dyDescent="0.45">
      <c r="A3367" s="77" t="s">
        <v>4812</v>
      </c>
      <c r="B3367" s="212" t="s">
        <v>4895</v>
      </c>
      <c r="C3367" s="77" t="s">
        <v>4914</v>
      </c>
      <c r="D3367" s="77" t="s">
        <v>4863</v>
      </c>
      <c r="E3367" s="77" t="s">
        <v>637</v>
      </c>
      <c r="F3367" s="77" t="s">
        <v>4845</v>
      </c>
      <c r="G3367" s="77" t="s">
        <v>3380</v>
      </c>
      <c r="H3367" s="77" t="s">
        <v>1372</v>
      </c>
      <c r="I3367" s="77">
        <v>24</v>
      </c>
      <c r="J3367" s="304">
        <v>200</v>
      </c>
      <c r="K3367" s="77">
        <v>5</v>
      </c>
      <c r="L3367" s="304">
        <v>1200</v>
      </c>
      <c r="M3367" s="77">
        <v>10</v>
      </c>
      <c r="N3367" s="77" t="s">
        <v>748</v>
      </c>
      <c r="O3367" s="77" t="s">
        <v>3454</v>
      </c>
      <c r="P3367" s="87" t="s">
        <v>1374</v>
      </c>
      <c r="Q3367" s="125"/>
      <c r="R3367" s="164">
        <v>2.6</v>
      </c>
      <c r="S3367" s="116"/>
      <c r="AA3367" s="192"/>
      <c r="AB3367" s="168"/>
      <c r="AC3367" s="192"/>
      <c r="AE3367" s="324">
        <v>0.5</v>
      </c>
      <c r="AG3367" s="192">
        <f t="shared" si="1498"/>
        <v>0.5</v>
      </c>
      <c r="AQ3367" s="178" t="s">
        <v>824</v>
      </c>
      <c r="AR3367" s="66">
        <v>1.0149999999999999</v>
      </c>
      <c r="AS3367" s="66">
        <v>1.6080000000000001</v>
      </c>
      <c r="AU3367" s="276">
        <v>1000</v>
      </c>
      <c r="AV3367" s="276">
        <v>1000</v>
      </c>
      <c r="AW3367" s="276">
        <v>1014.9999999999999</v>
      </c>
      <c r="AX3367" s="95">
        <v>12.002937449719742</v>
      </c>
      <c r="AY3367" s="276">
        <v>1608</v>
      </c>
      <c r="AZ3367" s="95">
        <v>22.74055408295937</v>
      </c>
      <c r="BA3367" s="178"/>
      <c r="BB3367" s="98" t="s">
        <v>3412</v>
      </c>
      <c r="BC3367" s="178" t="s">
        <v>1126</v>
      </c>
      <c r="BD3367" s="96">
        <v>47.475454819999996</v>
      </c>
      <c r="BF3367" s="96">
        <v>1.2394163199999999</v>
      </c>
      <c r="BH3367" s="96">
        <v>15.589533400000001</v>
      </c>
      <c r="BN3367" s="96">
        <v>8.4338407400000008</v>
      </c>
      <c r="BR3367" s="96">
        <v>8.230499</v>
      </c>
      <c r="BX3367" s="96">
        <v>11.74540622</v>
      </c>
      <c r="BZ3367" s="96">
        <v>2.7596378999999995</v>
      </c>
      <c r="CB3367" s="96">
        <v>1.51053864</v>
      </c>
      <c r="DH3367" s="96">
        <f t="shared" si="1499"/>
        <v>96.984327039999982</v>
      </c>
      <c r="DJ3367" s="96">
        <f t="shared" si="1501"/>
        <v>3.0156729600000176</v>
      </c>
      <c r="DL3367" s="77" t="s">
        <v>4680</v>
      </c>
      <c r="DO3367" s="348">
        <v>3.22</v>
      </c>
      <c r="DQ3367" s="348">
        <f t="shared" si="1500"/>
        <v>0.1106</v>
      </c>
      <c r="DS3367" s="246">
        <v>1106</v>
      </c>
      <c r="DU3367" s="96"/>
      <c r="DW3367" s="178"/>
      <c r="DX3367" s="304">
        <f t="shared" si="1476"/>
        <v>48.951677316293932</v>
      </c>
      <c r="DY3367" s="77">
        <f t="shared" si="1477"/>
        <v>0</v>
      </c>
      <c r="DZ3367" s="304">
        <f t="shared" si="1478"/>
        <v>1.2779552715654954</v>
      </c>
      <c r="EA3367" s="77">
        <f t="shared" si="1479"/>
        <v>0</v>
      </c>
      <c r="EB3367" s="304">
        <f t="shared" si="1480"/>
        <v>16.074281150159749</v>
      </c>
      <c r="EC3367" s="77">
        <f t="shared" si="1481"/>
        <v>0</v>
      </c>
      <c r="ED3367" s="304">
        <f t="shared" si="1482"/>
        <v>8.6960862619808328</v>
      </c>
      <c r="EE3367" s="77">
        <f t="shared" si="1483"/>
        <v>0</v>
      </c>
      <c r="EF3367" s="304">
        <f t="shared" si="1484"/>
        <v>0</v>
      </c>
      <c r="EG3367" s="77" t="e">
        <f t="shared" si="1485"/>
        <v>#DIV/0!</v>
      </c>
      <c r="EH3367" s="304">
        <f t="shared" si="1486"/>
        <v>8.4864217252396177</v>
      </c>
      <c r="EI3367" s="77">
        <f t="shared" si="1487"/>
        <v>0</v>
      </c>
      <c r="EJ3367" s="304">
        <f t="shared" si="1488"/>
        <v>12.11062300319489</v>
      </c>
      <c r="EK3367" s="77">
        <f t="shared" si="1489"/>
        <v>0</v>
      </c>
      <c r="EL3367" s="304">
        <f t="shared" si="1490"/>
        <v>2.845447284345048</v>
      </c>
      <c r="EM3367" s="77">
        <f t="shared" si="1491"/>
        <v>0</v>
      </c>
      <c r="EN3367" s="304">
        <f t="shared" si="1492"/>
        <v>1.5575079872204476</v>
      </c>
      <c r="EO3367" s="77">
        <f t="shared" si="1493"/>
        <v>0</v>
      </c>
      <c r="EP3367" s="304">
        <f t="shared" si="1494"/>
        <v>0</v>
      </c>
      <c r="EQ3367" s="77" t="e">
        <f t="shared" si="1495"/>
        <v>#DIV/0!</v>
      </c>
      <c r="ER3367" s="77">
        <f t="shared" si="1496"/>
        <v>100</v>
      </c>
      <c r="ES3367" s="77">
        <f t="shared" si="1497"/>
        <v>0</v>
      </c>
    </row>
    <row r="3368" spans="1:149" s="77" customFormat="1" x14ac:dyDescent="0.45">
      <c r="A3368" s="77" t="s">
        <v>4812</v>
      </c>
      <c r="B3368" s="212" t="s">
        <v>4896</v>
      </c>
      <c r="C3368" s="77" t="s">
        <v>4914</v>
      </c>
      <c r="D3368" s="77" t="s">
        <v>4863</v>
      </c>
      <c r="E3368" s="77" t="s">
        <v>637</v>
      </c>
      <c r="F3368" s="77" t="s">
        <v>4846</v>
      </c>
      <c r="G3368" s="77" t="s">
        <v>3380</v>
      </c>
      <c r="H3368" s="77" t="s">
        <v>1372</v>
      </c>
      <c r="I3368" s="77">
        <v>24</v>
      </c>
      <c r="J3368" s="304">
        <v>200</v>
      </c>
      <c r="K3368" s="77">
        <v>5</v>
      </c>
      <c r="L3368" s="304">
        <v>1200</v>
      </c>
      <c r="M3368" s="77">
        <v>10</v>
      </c>
      <c r="N3368" s="77" t="s">
        <v>748</v>
      </c>
      <c r="O3368" s="77" t="s">
        <v>3454</v>
      </c>
      <c r="P3368" s="87" t="s">
        <v>1374</v>
      </c>
      <c r="Q3368" s="125"/>
      <c r="R3368" s="164">
        <v>2.6</v>
      </c>
      <c r="S3368" s="116"/>
      <c r="U3368" s="275"/>
      <c r="AA3368" s="192"/>
      <c r="AB3368" s="168"/>
      <c r="AC3368" s="192"/>
      <c r="AE3368" s="324">
        <v>0.6</v>
      </c>
      <c r="AG3368" s="192">
        <f t="shared" si="1498"/>
        <v>0.4</v>
      </c>
      <c r="AQ3368" s="178" t="s">
        <v>824</v>
      </c>
      <c r="AR3368" s="66">
        <v>1.01</v>
      </c>
      <c r="AS3368" s="66">
        <v>1.617</v>
      </c>
      <c r="AU3368" s="276">
        <v>1200</v>
      </c>
      <c r="AV3368" s="276">
        <v>800</v>
      </c>
      <c r="AW3368" s="276">
        <v>1212</v>
      </c>
      <c r="AX3368" s="95">
        <v>14.289999133611698</v>
      </c>
      <c r="AY3368" s="276">
        <v>1293.5999999999999</v>
      </c>
      <c r="AZ3368" s="95">
        <v>18.294266642858357</v>
      </c>
      <c r="BA3368" s="178"/>
      <c r="BB3368" s="98" t="s">
        <v>3412</v>
      </c>
      <c r="BC3368" s="178" t="s">
        <v>1126</v>
      </c>
      <c r="BD3368" s="96">
        <v>47.205936909999998</v>
      </c>
      <c r="BF3368" s="96">
        <v>1.2323801599999999</v>
      </c>
      <c r="BH3368" s="96">
        <v>15.5010317</v>
      </c>
      <c r="BN3368" s="96">
        <v>8.3859618699999992</v>
      </c>
      <c r="BR3368" s="96">
        <v>8.1837745000000002</v>
      </c>
      <c r="BX3368" s="96">
        <v>11.678727609999999</v>
      </c>
      <c r="BZ3368" s="96">
        <v>2.7439714499999996</v>
      </c>
      <c r="CB3368" s="96">
        <v>1.5019633199999998</v>
      </c>
      <c r="DH3368" s="96">
        <f t="shared" si="1499"/>
        <v>96.433747519999997</v>
      </c>
      <c r="DJ3368" s="96">
        <f t="shared" si="1501"/>
        <v>3.5662524800000028</v>
      </c>
      <c r="DL3368" s="77" t="s">
        <v>4680</v>
      </c>
      <c r="DO3368" s="348">
        <v>3.78</v>
      </c>
      <c r="DQ3368" s="348">
        <f t="shared" si="1500"/>
        <v>0.1003</v>
      </c>
      <c r="DS3368" s="246">
        <v>1003</v>
      </c>
      <c r="DU3368" s="96"/>
      <c r="DW3368" s="178"/>
      <c r="DX3368" s="304">
        <f t="shared" si="1476"/>
        <v>48.951677316293932</v>
      </c>
      <c r="DY3368" s="77">
        <f t="shared" si="1477"/>
        <v>0</v>
      </c>
      <c r="DZ3368" s="304">
        <f t="shared" si="1478"/>
        <v>1.2779552715654952</v>
      </c>
      <c r="EA3368" s="77">
        <f t="shared" si="1479"/>
        <v>0</v>
      </c>
      <c r="EB3368" s="304">
        <f t="shared" si="1480"/>
        <v>16.074281150159745</v>
      </c>
      <c r="EC3368" s="77">
        <f t="shared" si="1481"/>
        <v>0</v>
      </c>
      <c r="ED3368" s="304">
        <f t="shared" si="1482"/>
        <v>8.696086261980831</v>
      </c>
      <c r="EE3368" s="77">
        <f t="shared" si="1483"/>
        <v>0</v>
      </c>
      <c r="EF3368" s="304">
        <f t="shared" si="1484"/>
        <v>0</v>
      </c>
      <c r="EG3368" s="77" t="e">
        <f t="shared" si="1485"/>
        <v>#DIV/0!</v>
      </c>
      <c r="EH3368" s="304">
        <f t="shared" si="1486"/>
        <v>8.4864217252396159</v>
      </c>
      <c r="EI3368" s="77">
        <f t="shared" si="1487"/>
        <v>0</v>
      </c>
      <c r="EJ3368" s="304">
        <f t="shared" si="1488"/>
        <v>12.110623003194888</v>
      </c>
      <c r="EK3368" s="77">
        <f t="shared" si="1489"/>
        <v>0</v>
      </c>
      <c r="EL3368" s="304">
        <f t="shared" si="1490"/>
        <v>2.8454472843450476</v>
      </c>
      <c r="EM3368" s="77">
        <f t="shared" si="1491"/>
        <v>0</v>
      </c>
      <c r="EN3368" s="304">
        <f t="shared" si="1492"/>
        <v>1.5575079872204471</v>
      </c>
      <c r="EO3368" s="77">
        <f t="shared" si="1493"/>
        <v>0</v>
      </c>
      <c r="EP3368" s="304">
        <f t="shared" si="1494"/>
        <v>0</v>
      </c>
      <c r="EQ3368" s="77" t="e">
        <f t="shared" si="1495"/>
        <v>#DIV/0!</v>
      </c>
      <c r="ER3368" s="77">
        <f t="shared" si="1496"/>
        <v>100</v>
      </c>
      <c r="ES3368" s="77">
        <f t="shared" si="1497"/>
        <v>0</v>
      </c>
    </row>
    <row r="3369" spans="1:149" s="77" customFormat="1" x14ac:dyDescent="0.45">
      <c r="A3369" s="77" t="s">
        <v>4812</v>
      </c>
      <c r="B3369" s="212" t="s">
        <v>4897</v>
      </c>
      <c r="C3369" s="77" t="s">
        <v>4914</v>
      </c>
      <c r="D3369" s="77" t="s">
        <v>4863</v>
      </c>
      <c r="E3369" s="77" t="s">
        <v>637</v>
      </c>
      <c r="F3369" s="77" t="s">
        <v>4847</v>
      </c>
      <c r="G3369" s="77" t="s">
        <v>3380</v>
      </c>
      <c r="H3369" s="77" t="s">
        <v>1372</v>
      </c>
      <c r="I3369" s="77">
        <v>24</v>
      </c>
      <c r="J3369" s="304">
        <v>200</v>
      </c>
      <c r="K3369" s="77">
        <v>5</v>
      </c>
      <c r="L3369" s="304">
        <v>1200</v>
      </c>
      <c r="M3369" s="77">
        <v>10</v>
      </c>
      <c r="N3369" s="77" t="s">
        <v>748</v>
      </c>
      <c r="O3369" s="77" t="s">
        <v>3454</v>
      </c>
      <c r="P3369" s="87" t="s">
        <v>1374</v>
      </c>
      <c r="Q3369" s="125"/>
      <c r="R3369" s="164">
        <v>2.6</v>
      </c>
      <c r="S3369" s="116"/>
      <c r="AA3369" s="192"/>
      <c r="AB3369" s="168"/>
      <c r="AC3369" s="192"/>
      <c r="AE3369" s="324">
        <v>0.2</v>
      </c>
      <c r="AG3369" s="192">
        <f t="shared" si="1498"/>
        <v>0.8</v>
      </c>
      <c r="AQ3369" s="178" t="s">
        <v>824</v>
      </c>
      <c r="AR3369" s="66">
        <v>1.042</v>
      </c>
      <c r="AS3369" s="66">
        <v>1.5860000000000001</v>
      </c>
      <c r="AU3369" s="276">
        <v>400</v>
      </c>
      <c r="AV3369" s="276">
        <v>1600</v>
      </c>
      <c r="AW3369" s="276">
        <v>416.8</v>
      </c>
      <c r="AX3369" s="95">
        <v>4.987073122749492</v>
      </c>
      <c r="AY3369" s="276">
        <v>2537.6</v>
      </c>
      <c r="AZ3369" s="95">
        <v>35.887083358779662</v>
      </c>
      <c r="BA3369" s="178"/>
      <c r="BB3369" s="98" t="s">
        <v>3412</v>
      </c>
      <c r="BC3369" s="178" t="s">
        <v>1126</v>
      </c>
      <c r="BD3369" s="96">
        <v>48.127602849999995</v>
      </c>
      <c r="BF3369" s="96">
        <v>1.2564416</v>
      </c>
      <c r="BH3369" s="96">
        <v>15.803679500000001</v>
      </c>
      <c r="BN3369" s="96">
        <v>8.5496924500000002</v>
      </c>
      <c r="BR3369" s="96">
        <v>8.3435574999999993</v>
      </c>
      <c r="BX3369" s="96">
        <v>11.90674735</v>
      </c>
      <c r="BZ3369" s="96">
        <v>2.7975457499999998</v>
      </c>
      <c r="CB3369" s="96">
        <v>1.5312881999999999</v>
      </c>
      <c r="DH3369" s="96">
        <f t="shared" si="1499"/>
        <v>98.316555199999996</v>
      </c>
      <c r="DJ3369" s="96">
        <f t="shared" si="1501"/>
        <v>1.6834448000000037</v>
      </c>
      <c r="DL3369" s="77" t="s">
        <v>4680</v>
      </c>
      <c r="DO3369" s="348">
        <v>1.87</v>
      </c>
      <c r="DQ3369" s="348">
        <f t="shared" si="1500"/>
        <v>0.1305</v>
      </c>
      <c r="DS3369" s="246">
        <v>1305</v>
      </c>
      <c r="DU3369" s="96"/>
      <c r="DW3369" s="178"/>
      <c r="DX3369" s="304">
        <f t="shared" si="1476"/>
        <v>48.951677316293932</v>
      </c>
      <c r="DY3369" s="77">
        <f t="shared" si="1477"/>
        <v>0</v>
      </c>
      <c r="DZ3369" s="304">
        <f t="shared" si="1478"/>
        <v>1.2779552715654954</v>
      </c>
      <c r="EA3369" s="77">
        <f t="shared" si="1479"/>
        <v>0</v>
      </c>
      <c r="EB3369" s="304">
        <f t="shared" si="1480"/>
        <v>16.074281150159749</v>
      </c>
      <c r="EC3369" s="77">
        <f t="shared" si="1481"/>
        <v>0</v>
      </c>
      <c r="ED3369" s="304">
        <f t="shared" si="1482"/>
        <v>8.696086261980831</v>
      </c>
      <c r="EE3369" s="77">
        <f t="shared" si="1483"/>
        <v>0</v>
      </c>
      <c r="EF3369" s="304">
        <f t="shared" si="1484"/>
        <v>0</v>
      </c>
      <c r="EG3369" s="77" t="e">
        <f t="shared" si="1485"/>
        <v>#DIV/0!</v>
      </c>
      <c r="EH3369" s="304">
        <f t="shared" si="1486"/>
        <v>8.4864217252396159</v>
      </c>
      <c r="EI3369" s="77">
        <f t="shared" si="1487"/>
        <v>0</v>
      </c>
      <c r="EJ3369" s="304">
        <f t="shared" si="1488"/>
        <v>12.110623003194888</v>
      </c>
      <c r="EK3369" s="77">
        <f t="shared" si="1489"/>
        <v>0</v>
      </c>
      <c r="EL3369" s="304">
        <f t="shared" si="1490"/>
        <v>2.8454472843450476</v>
      </c>
      <c r="EM3369" s="77">
        <f t="shared" si="1491"/>
        <v>0</v>
      </c>
      <c r="EN3369" s="304">
        <f t="shared" si="1492"/>
        <v>1.5575079872204471</v>
      </c>
      <c r="EO3369" s="77">
        <f t="shared" si="1493"/>
        <v>0</v>
      </c>
      <c r="EP3369" s="304">
        <f t="shared" si="1494"/>
        <v>0</v>
      </c>
      <c r="EQ3369" s="77" t="e">
        <f t="shared" si="1495"/>
        <v>#DIV/0!</v>
      </c>
      <c r="ER3369" s="77">
        <f t="shared" si="1496"/>
        <v>100</v>
      </c>
      <c r="ES3369" s="77">
        <f t="shared" si="1497"/>
        <v>0</v>
      </c>
    </row>
    <row r="3370" spans="1:149" s="77" customFormat="1" x14ac:dyDescent="0.45">
      <c r="A3370" s="77" t="s">
        <v>4812</v>
      </c>
      <c r="B3370" s="212" t="s">
        <v>4898</v>
      </c>
      <c r="C3370" s="77" t="s">
        <v>4914</v>
      </c>
      <c r="D3370" s="77" t="s">
        <v>4863</v>
      </c>
      <c r="E3370" s="77" t="s">
        <v>637</v>
      </c>
      <c r="F3370" s="77" t="s">
        <v>4848</v>
      </c>
      <c r="G3370" s="77" t="s">
        <v>3380</v>
      </c>
      <c r="H3370" s="77" t="s">
        <v>1372</v>
      </c>
      <c r="I3370" s="77">
        <v>24</v>
      </c>
      <c r="J3370" s="304">
        <v>200</v>
      </c>
      <c r="K3370" s="77">
        <v>5</v>
      </c>
      <c r="L3370" s="304">
        <v>1200</v>
      </c>
      <c r="M3370" s="77">
        <v>10</v>
      </c>
      <c r="N3370" s="77" t="s">
        <v>748</v>
      </c>
      <c r="O3370" s="77" t="s">
        <v>3454</v>
      </c>
      <c r="P3370" s="87" t="s">
        <v>1374</v>
      </c>
      <c r="Q3370" s="125"/>
      <c r="R3370" s="164">
        <v>2.6</v>
      </c>
      <c r="S3370" s="116"/>
      <c r="AA3370" s="168"/>
      <c r="AB3370" s="168"/>
      <c r="AC3370" s="168"/>
      <c r="AE3370" s="327">
        <v>0.66</v>
      </c>
      <c r="AG3370" s="168">
        <f t="shared" si="1498"/>
        <v>0.33999999999999997</v>
      </c>
      <c r="AQ3370" s="178" t="s">
        <v>824</v>
      </c>
      <c r="AR3370" s="66">
        <v>1.0089999999999999</v>
      </c>
      <c r="AS3370" s="66">
        <v>1.6220000000000001</v>
      </c>
      <c r="AU3370" s="276">
        <v>1320</v>
      </c>
      <c r="AV3370" s="276">
        <v>679.99999999999989</v>
      </c>
      <c r="AW3370" s="276">
        <v>1331.8799999999999</v>
      </c>
      <c r="AX3370" s="95">
        <v>15.685526342496136</v>
      </c>
      <c r="AY3370" s="276">
        <v>1102.9599999999998</v>
      </c>
      <c r="AZ3370" s="95">
        <v>15.598209907550286</v>
      </c>
      <c r="BA3370" s="178"/>
      <c r="BB3370" s="98" t="s">
        <v>3412</v>
      </c>
      <c r="BC3370" s="178" t="s">
        <v>1126</v>
      </c>
      <c r="BD3370" s="96">
        <v>47.06835873</v>
      </c>
      <c r="BF3370" s="96">
        <v>1.22878848</v>
      </c>
      <c r="BH3370" s="96">
        <v>15.455855100000001</v>
      </c>
      <c r="BN3370" s="96">
        <v>8.3615216100000005</v>
      </c>
      <c r="BR3370" s="96">
        <v>8.1599234999999997</v>
      </c>
      <c r="BX3370" s="96">
        <v>11.64469083</v>
      </c>
      <c r="BZ3370" s="96">
        <v>2.7359743500000002</v>
      </c>
      <c r="CB3370" s="96">
        <v>1.4975859600000001</v>
      </c>
      <c r="DH3370" s="96">
        <f t="shared" si="1499"/>
        <v>96.152698560000005</v>
      </c>
      <c r="DJ3370" s="96">
        <f t="shared" si="1501"/>
        <v>3.8473014399999954</v>
      </c>
      <c r="DL3370" s="77" t="s">
        <v>4680</v>
      </c>
      <c r="DO3370" s="348">
        <v>4.08</v>
      </c>
      <c r="DQ3370" s="348">
        <f t="shared" si="1500"/>
        <v>8.09E-2</v>
      </c>
      <c r="DS3370" s="246">
        <v>809</v>
      </c>
      <c r="DU3370" s="96"/>
      <c r="DW3370" s="178"/>
      <c r="DX3370" s="304">
        <f t="shared" si="1476"/>
        <v>48.951677316293932</v>
      </c>
      <c r="DY3370" s="77">
        <f t="shared" si="1477"/>
        <v>0</v>
      </c>
      <c r="DZ3370" s="304">
        <f t="shared" si="1478"/>
        <v>1.2779552715654952</v>
      </c>
      <c r="EA3370" s="77">
        <f t="shared" si="1479"/>
        <v>0</v>
      </c>
      <c r="EB3370" s="304">
        <f t="shared" si="1480"/>
        <v>16.074281150159745</v>
      </c>
      <c r="EC3370" s="77">
        <f t="shared" si="1481"/>
        <v>0</v>
      </c>
      <c r="ED3370" s="304">
        <f t="shared" si="1482"/>
        <v>8.696086261980831</v>
      </c>
      <c r="EE3370" s="77">
        <f t="shared" si="1483"/>
        <v>0</v>
      </c>
      <c r="EF3370" s="304">
        <f t="shared" si="1484"/>
        <v>0</v>
      </c>
      <c r="EG3370" s="77" t="e">
        <f t="shared" si="1485"/>
        <v>#DIV/0!</v>
      </c>
      <c r="EH3370" s="304">
        <f t="shared" si="1486"/>
        <v>8.4864217252396159</v>
      </c>
      <c r="EI3370" s="77">
        <f t="shared" si="1487"/>
        <v>0</v>
      </c>
      <c r="EJ3370" s="304">
        <f t="shared" si="1488"/>
        <v>12.110623003194888</v>
      </c>
      <c r="EK3370" s="77">
        <f t="shared" si="1489"/>
        <v>0</v>
      </c>
      <c r="EL3370" s="304">
        <f t="shared" si="1490"/>
        <v>2.845447284345048</v>
      </c>
      <c r="EM3370" s="77">
        <f t="shared" si="1491"/>
        <v>0</v>
      </c>
      <c r="EN3370" s="304">
        <f t="shared" si="1492"/>
        <v>1.5575079872204474</v>
      </c>
      <c r="EO3370" s="77">
        <f t="shared" si="1493"/>
        <v>0</v>
      </c>
      <c r="EP3370" s="304">
        <f t="shared" si="1494"/>
        <v>0</v>
      </c>
      <c r="EQ3370" s="77" t="e">
        <f t="shared" si="1495"/>
        <v>#DIV/0!</v>
      </c>
      <c r="ER3370" s="77">
        <f t="shared" si="1496"/>
        <v>100</v>
      </c>
      <c r="ES3370" s="77">
        <f t="shared" si="1497"/>
        <v>0</v>
      </c>
    </row>
    <row r="3371" spans="1:149" s="77" customFormat="1" x14ac:dyDescent="0.45">
      <c r="A3371" s="77" t="s">
        <v>4812</v>
      </c>
      <c r="B3371" s="212" t="s">
        <v>4899</v>
      </c>
      <c r="C3371" s="77" t="s">
        <v>4914</v>
      </c>
      <c r="D3371" s="77" t="s">
        <v>4863</v>
      </c>
      <c r="E3371" s="77" t="s">
        <v>637</v>
      </c>
      <c r="F3371" s="77" t="s">
        <v>4849</v>
      </c>
      <c r="G3371" s="77" t="s">
        <v>3380</v>
      </c>
      <c r="H3371" s="77" t="s">
        <v>1372</v>
      </c>
      <c r="I3371" s="77">
        <v>24</v>
      </c>
      <c r="J3371" s="304">
        <v>300</v>
      </c>
      <c r="K3371" s="77">
        <v>5</v>
      </c>
      <c r="L3371" s="304">
        <v>1200</v>
      </c>
      <c r="M3371" s="77">
        <v>10</v>
      </c>
      <c r="N3371" s="77" t="s">
        <v>748</v>
      </c>
      <c r="O3371" s="77" t="s">
        <v>3454</v>
      </c>
      <c r="P3371" s="87" t="s">
        <v>1374</v>
      </c>
      <c r="Q3371" s="125"/>
      <c r="R3371" s="164">
        <v>2.6</v>
      </c>
      <c r="S3371" s="116"/>
      <c r="AA3371" s="168"/>
      <c r="AB3371" s="168"/>
      <c r="AC3371" s="168"/>
      <c r="AE3371" s="327">
        <v>0.93</v>
      </c>
      <c r="AG3371" s="168">
        <f t="shared" si="1498"/>
        <v>6.9999999999999951E-2</v>
      </c>
      <c r="AQ3371" s="178" t="s">
        <v>824</v>
      </c>
      <c r="AR3371" s="66">
        <v>1.046</v>
      </c>
      <c r="AS3371" s="66">
        <v>2.1349999999999998</v>
      </c>
      <c r="AU3371" s="276">
        <v>2790</v>
      </c>
      <c r="AV3371" s="276">
        <v>209.99999999999986</v>
      </c>
      <c r="AW3371" s="276">
        <v>2918.34</v>
      </c>
      <c r="AX3371" s="95">
        <v>24.144314103958614</v>
      </c>
      <c r="AY3371" s="276">
        <v>448.34999999999962</v>
      </c>
      <c r="AZ3371" s="95">
        <v>5.3884963811809277</v>
      </c>
      <c r="BA3371" s="178"/>
      <c r="BB3371" s="98" t="s">
        <v>3412</v>
      </c>
      <c r="BC3371" s="178" t="s">
        <v>1126</v>
      </c>
      <c r="BD3371" s="96">
        <v>45.832998850000003</v>
      </c>
      <c r="BF3371" s="96">
        <v>1.1965376000000001</v>
      </c>
      <c r="BH3371" s="96">
        <v>15.050199500000002</v>
      </c>
      <c r="BN3371" s="96">
        <v>8.1420644500000012</v>
      </c>
      <c r="BR3371" s="96">
        <v>7.9457575</v>
      </c>
      <c r="BX3371" s="96">
        <v>11.339063350000002</v>
      </c>
      <c r="BZ3371" s="96">
        <v>2.6641657500000004</v>
      </c>
      <c r="CB3371" s="96">
        <v>1.4582802000000001</v>
      </c>
      <c r="DH3371" s="96">
        <f t="shared" si="1499"/>
        <v>93.629067200000009</v>
      </c>
      <c r="DJ3371" s="96">
        <f t="shared" si="1501"/>
        <v>6.3709327999999914</v>
      </c>
      <c r="DL3371" s="77" t="s">
        <v>4680</v>
      </c>
      <c r="DO3371" s="348">
        <v>6.63</v>
      </c>
      <c r="DQ3371" s="348">
        <f t="shared" si="1500"/>
        <v>5.0500000000000003E-2</v>
      </c>
      <c r="DS3371" s="246">
        <v>505</v>
      </c>
      <c r="DU3371" s="96"/>
      <c r="DW3371" s="178"/>
      <c r="DX3371" s="304">
        <f t="shared" si="1476"/>
        <v>48.951677316293932</v>
      </c>
      <c r="DY3371" s="77">
        <f t="shared" si="1477"/>
        <v>0</v>
      </c>
      <c r="DZ3371" s="304">
        <f t="shared" si="1478"/>
        <v>1.2779552715654952</v>
      </c>
      <c r="EA3371" s="77">
        <f t="shared" si="1479"/>
        <v>0</v>
      </c>
      <c r="EB3371" s="304">
        <f t="shared" si="1480"/>
        <v>16.074281150159745</v>
      </c>
      <c r="EC3371" s="77">
        <f t="shared" si="1481"/>
        <v>0</v>
      </c>
      <c r="ED3371" s="304">
        <f t="shared" si="1482"/>
        <v>8.696086261980831</v>
      </c>
      <c r="EE3371" s="77">
        <f t="shared" si="1483"/>
        <v>0</v>
      </c>
      <c r="EF3371" s="304">
        <f t="shared" si="1484"/>
        <v>0</v>
      </c>
      <c r="EG3371" s="77" t="e">
        <f t="shared" si="1485"/>
        <v>#DIV/0!</v>
      </c>
      <c r="EH3371" s="304">
        <f t="shared" si="1486"/>
        <v>8.4864217252396159</v>
      </c>
      <c r="EI3371" s="77">
        <f t="shared" si="1487"/>
        <v>0</v>
      </c>
      <c r="EJ3371" s="304">
        <f t="shared" si="1488"/>
        <v>12.110623003194888</v>
      </c>
      <c r="EK3371" s="77">
        <f t="shared" si="1489"/>
        <v>0</v>
      </c>
      <c r="EL3371" s="304">
        <f t="shared" si="1490"/>
        <v>2.845447284345048</v>
      </c>
      <c r="EM3371" s="77">
        <f t="shared" si="1491"/>
        <v>0</v>
      </c>
      <c r="EN3371" s="304">
        <f t="shared" si="1492"/>
        <v>1.5575079872204471</v>
      </c>
      <c r="EO3371" s="77">
        <f t="shared" si="1493"/>
        <v>0</v>
      </c>
      <c r="EP3371" s="304">
        <f t="shared" si="1494"/>
        <v>0</v>
      </c>
      <c r="EQ3371" s="77" t="e">
        <f t="shared" si="1495"/>
        <v>#DIV/0!</v>
      </c>
      <c r="ER3371" s="77">
        <f t="shared" si="1496"/>
        <v>100</v>
      </c>
      <c r="ES3371" s="77">
        <f t="shared" si="1497"/>
        <v>0</v>
      </c>
    </row>
    <row r="3372" spans="1:149" s="77" customFormat="1" x14ac:dyDescent="0.45">
      <c r="A3372" s="77" t="s">
        <v>4812</v>
      </c>
      <c r="B3372" s="212" t="s">
        <v>4900</v>
      </c>
      <c r="C3372" s="77" t="s">
        <v>4914</v>
      </c>
      <c r="D3372" s="77" t="s">
        <v>4863</v>
      </c>
      <c r="E3372" s="77" t="s">
        <v>637</v>
      </c>
      <c r="F3372" s="77" t="s">
        <v>4850</v>
      </c>
      <c r="G3372" s="77" t="s">
        <v>3380</v>
      </c>
      <c r="H3372" s="77" t="s">
        <v>1372</v>
      </c>
      <c r="I3372" s="77">
        <v>24</v>
      </c>
      <c r="J3372" s="304">
        <v>300</v>
      </c>
      <c r="K3372" s="77">
        <v>5</v>
      </c>
      <c r="L3372" s="304">
        <v>1200</v>
      </c>
      <c r="M3372" s="77">
        <v>10</v>
      </c>
      <c r="N3372" s="77" t="s">
        <v>748</v>
      </c>
      <c r="O3372" s="77" t="s">
        <v>3454</v>
      </c>
      <c r="P3372" s="87" t="s">
        <v>1374</v>
      </c>
      <c r="Q3372" s="125"/>
      <c r="R3372" s="164">
        <v>2.6</v>
      </c>
      <c r="S3372" s="116"/>
      <c r="AA3372" s="168"/>
      <c r="AB3372" s="168"/>
      <c r="AC3372" s="168"/>
      <c r="AE3372" s="327">
        <v>0.71</v>
      </c>
      <c r="AG3372" s="168">
        <f t="shared" si="1498"/>
        <v>0.29000000000000004</v>
      </c>
      <c r="AQ3372" s="178" t="s">
        <v>824</v>
      </c>
      <c r="AR3372" s="66">
        <v>1.0489999999999999</v>
      </c>
      <c r="AS3372" s="66">
        <v>2.1150000000000002</v>
      </c>
      <c r="AU3372" s="276">
        <v>2130</v>
      </c>
      <c r="AV3372" s="276">
        <v>870.00000000000011</v>
      </c>
      <c r="AW3372" s="276">
        <v>2234.37</v>
      </c>
      <c r="AX3372" s="95">
        <v>18.566010557026523</v>
      </c>
      <c r="AY3372" s="276">
        <v>1840.0500000000004</v>
      </c>
      <c r="AZ3372" s="95">
        <v>22.114648748058386</v>
      </c>
      <c r="BA3372" s="178"/>
      <c r="BB3372" s="98" t="s">
        <v>3412</v>
      </c>
      <c r="BC3372" s="178" t="s">
        <v>1126</v>
      </c>
      <c r="BD3372" s="96">
        <v>46.254460729999998</v>
      </c>
      <c r="BF3372" s="96">
        <v>1.20754048</v>
      </c>
      <c r="BH3372" s="96">
        <v>15.188595100000002</v>
      </c>
      <c r="BN3372" s="96">
        <v>8.2169356100000002</v>
      </c>
      <c r="BR3372" s="96">
        <v>8.0188234999999999</v>
      </c>
      <c r="BX3372" s="96">
        <v>11.443332830000001</v>
      </c>
      <c r="BZ3372" s="96">
        <v>2.6886643500000003</v>
      </c>
      <c r="CB3372" s="96">
        <v>1.4716899600000002</v>
      </c>
      <c r="DH3372" s="96">
        <f t="shared" si="1499"/>
        <v>94.490042560000006</v>
      </c>
      <c r="DJ3372" s="96">
        <f t="shared" si="1501"/>
        <v>5.5099574399999938</v>
      </c>
      <c r="DL3372" s="77" t="s">
        <v>4680</v>
      </c>
      <c r="DO3372" s="348">
        <v>5.69</v>
      </c>
      <c r="DQ3372" s="348">
        <f t="shared" si="1500"/>
        <v>0.13089999999999999</v>
      </c>
      <c r="DS3372" s="246">
        <v>1309</v>
      </c>
      <c r="DU3372" s="96"/>
      <c r="DW3372" s="178"/>
      <c r="DX3372" s="304">
        <f t="shared" si="1476"/>
        <v>48.951677316293924</v>
      </c>
      <c r="DY3372" s="77">
        <f t="shared" si="1477"/>
        <v>0</v>
      </c>
      <c r="DZ3372" s="304">
        <f t="shared" si="1478"/>
        <v>1.2779552715654952</v>
      </c>
      <c r="EA3372" s="77">
        <f t="shared" si="1479"/>
        <v>0</v>
      </c>
      <c r="EB3372" s="304">
        <f t="shared" si="1480"/>
        <v>16.074281150159749</v>
      </c>
      <c r="EC3372" s="77">
        <f t="shared" si="1481"/>
        <v>0</v>
      </c>
      <c r="ED3372" s="304">
        <f t="shared" si="1482"/>
        <v>8.696086261980831</v>
      </c>
      <c r="EE3372" s="77">
        <f t="shared" si="1483"/>
        <v>0</v>
      </c>
      <c r="EF3372" s="304">
        <f t="shared" si="1484"/>
        <v>0</v>
      </c>
      <c r="EG3372" s="77" t="e">
        <f t="shared" si="1485"/>
        <v>#DIV/0!</v>
      </c>
      <c r="EH3372" s="304">
        <f t="shared" si="1486"/>
        <v>8.4864217252396159</v>
      </c>
      <c r="EI3372" s="77">
        <f t="shared" si="1487"/>
        <v>0</v>
      </c>
      <c r="EJ3372" s="304">
        <f t="shared" si="1488"/>
        <v>12.110623003194888</v>
      </c>
      <c r="EK3372" s="77">
        <f t="shared" si="1489"/>
        <v>0</v>
      </c>
      <c r="EL3372" s="304">
        <f t="shared" si="1490"/>
        <v>2.845447284345048</v>
      </c>
      <c r="EM3372" s="77">
        <f t="shared" si="1491"/>
        <v>0</v>
      </c>
      <c r="EN3372" s="304">
        <f t="shared" si="1492"/>
        <v>1.5575079872204474</v>
      </c>
      <c r="EO3372" s="77">
        <f t="shared" si="1493"/>
        <v>0</v>
      </c>
      <c r="EP3372" s="304">
        <f t="shared" si="1494"/>
        <v>0</v>
      </c>
      <c r="EQ3372" s="77" t="e">
        <f t="shared" si="1495"/>
        <v>#DIV/0!</v>
      </c>
      <c r="ER3372" s="77">
        <f t="shared" si="1496"/>
        <v>100</v>
      </c>
      <c r="ES3372" s="77">
        <f t="shared" si="1497"/>
        <v>0</v>
      </c>
    </row>
    <row r="3373" spans="1:149" s="77" customFormat="1" x14ac:dyDescent="0.45">
      <c r="A3373" s="77" t="s">
        <v>4812</v>
      </c>
      <c r="B3373" s="212" t="s">
        <v>4901</v>
      </c>
      <c r="C3373" s="77" t="s">
        <v>4914</v>
      </c>
      <c r="D3373" s="77" t="s">
        <v>4863</v>
      </c>
      <c r="E3373" s="77" t="s">
        <v>637</v>
      </c>
      <c r="F3373" s="77" t="s">
        <v>4851</v>
      </c>
      <c r="G3373" s="77" t="s">
        <v>3380</v>
      </c>
      <c r="H3373" s="77" t="s">
        <v>1372</v>
      </c>
      <c r="I3373" s="77">
        <v>24</v>
      </c>
      <c r="J3373" s="304">
        <v>300</v>
      </c>
      <c r="K3373" s="77">
        <v>5</v>
      </c>
      <c r="L3373" s="304">
        <v>1200</v>
      </c>
      <c r="M3373" s="77">
        <v>10</v>
      </c>
      <c r="N3373" s="77" t="s">
        <v>748</v>
      </c>
      <c r="O3373" s="77" t="s">
        <v>3454</v>
      </c>
      <c r="P3373" s="87" t="s">
        <v>1374</v>
      </c>
      <c r="Q3373" s="125"/>
      <c r="R3373" s="164">
        <v>2.6</v>
      </c>
      <c r="S3373" s="116"/>
      <c r="AA3373" s="192"/>
      <c r="AB3373" s="168"/>
      <c r="AC3373" s="192"/>
      <c r="AE3373" s="324">
        <v>0.4</v>
      </c>
      <c r="AG3373" s="192">
        <f t="shared" si="1498"/>
        <v>0.6</v>
      </c>
      <c r="AQ3373" s="178" t="s">
        <v>824</v>
      </c>
      <c r="AR3373" s="66">
        <v>1.0720000000000001</v>
      </c>
      <c r="AS3373" s="66">
        <v>2.0630000000000002</v>
      </c>
      <c r="AU3373" s="276">
        <v>1200</v>
      </c>
      <c r="AV3373" s="276">
        <v>1800</v>
      </c>
      <c r="AW3373" s="276">
        <v>1286.4000000000001</v>
      </c>
      <c r="AX3373" s="95">
        <v>10.873401668420383</v>
      </c>
      <c r="AY3373" s="276">
        <v>3713.4</v>
      </c>
      <c r="AZ3373" s="95">
        <v>44.629513687693262</v>
      </c>
      <c r="BA3373" s="178"/>
      <c r="BB3373" s="98" t="s">
        <v>3412</v>
      </c>
      <c r="BC3373" s="178" t="s">
        <v>1126</v>
      </c>
      <c r="BD3373" s="96">
        <v>47.436377910000004</v>
      </c>
      <c r="BF3373" s="96">
        <v>1.23839616</v>
      </c>
      <c r="BH3373" s="96">
        <v>15.576701700000001</v>
      </c>
      <c r="BN3373" s="96">
        <v>8.4268988700000005</v>
      </c>
      <c r="BR3373" s="96">
        <v>8.2237245000000012</v>
      </c>
      <c r="BX3373" s="96">
        <v>11.73573861</v>
      </c>
      <c r="BZ3373" s="96">
        <v>2.7573664500000001</v>
      </c>
      <c r="CB3373" s="96">
        <v>1.5092953200000003</v>
      </c>
      <c r="DH3373" s="96">
        <f t="shared" si="1499"/>
        <v>96.90449952000003</v>
      </c>
      <c r="DJ3373" s="96">
        <f t="shared" si="1501"/>
        <v>3.0955004799999699</v>
      </c>
      <c r="DL3373" s="77" t="s">
        <v>4680</v>
      </c>
      <c r="DO3373" s="348">
        <v>3.24</v>
      </c>
      <c r="DQ3373" s="348">
        <f t="shared" si="1500"/>
        <v>0.17030000000000001</v>
      </c>
      <c r="DS3373" s="246">
        <v>1703</v>
      </c>
      <c r="DU3373" s="96"/>
      <c r="DW3373" s="178"/>
      <c r="DX3373" s="304">
        <f t="shared" si="1476"/>
        <v>48.951677316293917</v>
      </c>
      <c r="DY3373" s="77">
        <f t="shared" si="1477"/>
        <v>0</v>
      </c>
      <c r="DZ3373" s="304">
        <f t="shared" si="1478"/>
        <v>1.2779552715654947</v>
      </c>
      <c r="EA3373" s="77">
        <f t="shared" si="1479"/>
        <v>0</v>
      </c>
      <c r="EB3373" s="304">
        <f t="shared" si="1480"/>
        <v>16.074281150159742</v>
      </c>
      <c r="EC3373" s="77">
        <f t="shared" si="1481"/>
        <v>0</v>
      </c>
      <c r="ED3373" s="304">
        <f t="shared" si="1482"/>
        <v>8.6960862619808292</v>
      </c>
      <c r="EE3373" s="77">
        <f t="shared" si="1483"/>
        <v>0</v>
      </c>
      <c r="EF3373" s="304">
        <f t="shared" si="1484"/>
        <v>0</v>
      </c>
      <c r="EG3373" s="77" t="e">
        <f t="shared" si="1485"/>
        <v>#DIV/0!</v>
      </c>
      <c r="EH3373" s="304">
        <f t="shared" si="1486"/>
        <v>8.4864217252396159</v>
      </c>
      <c r="EI3373" s="77">
        <f t="shared" si="1487"/>
        <v>0</v>
      </c>
      <c r="EJ3373" s="304">
        <f t="shared" si="1488"/>
        <v>12.110623003194885</v>
      </c>
      <c r="EK3373" s="77">
        <f t="shared" si="1489"/>
        <v>0</v>
      </c>
      <c r="EL3373" s="304">
        <f t="shared" si="1490"/>
        <v>2.8454472843450471</v>
      </c>
      <c r="EM3373" s="77">
        <f t="shared" si="1491"/>
        <v>0</v>
      </c>
      <c r="EN3373" s="304">
        <f t="shared" si="1492"/>
        <v>1.5575079872204471</v>
      </c>
      <c r="EO3373" s="77">
        <f t="shared" si="1493"/>
        <v>0</v>
      </c>
      <c r="EP3373" s="304">
        <f t="shared" si="1494"/>
        <v>0</v>
      </c>
      <c r="EQ3373" s="77" t="e">
        <f t="shared" si="1495"/>
        <v>#DIV/0!</v>
      </c>
      <c r="ER3373" s="77">
        <f t="shared" si="1496"/>
        <v>100</v>
      </c>
      <c r="ES3373" s="77">
        <f t="shared" si="1497"/>
        <v>0</v>
      </c>
    </row>
    <row r="3374" spans="1:149" s="77" customFormat="1" x14ac:dyDescent="0.45">
      <c r="A3374" s="77" t="s">
        <v>4812</v>
      </c>
      <c r="B3374" s="212" t="s">
        <v>4902</v>
      </c>
      <c r="C3374" s="77" t="s">
        <v>4914</v>
      </c>
      <c r="D3374" s="77" t="s">
        <v>4863</v>
      </c>
      <c r="E3374" s="77" t="s">
        <v>637</v>
      </c>
      <c r="F3374" s="77" t="s">
        <v>4852</v>
      </c>
      <c r="G3374" s="77" t="s">
        <v>3380</v>
      </c>
      <c r="H3374" s="77" t="s">
        <v>1372</v>
      </c>
      <c r="I3374" s="77">
        <v>24</v>
      </c>
      <c r="J3374" s="304">
        <v>300</v>
      </c>
      <c r="K3374" s="77">
        <v>5</v>
      </c>
      <c r="L3374" s="304">
        <v>1200</v>
      </c>
      <c r="M3374" s="77">
        <v>10</v>
      </c>
      <c r="N3374" s="77" t="s">
        <v>748</v>
      </c>
      <c r="O3374" s="77" t="s">
        <v>3454</v>
      </c>
      <c r="P3374" s="87" t="s">
        <v>1374</v>
      </c>
      <c r="Q3374" s="125"/>
      <c r="R3374" s="164">
        <v>2.6</v>
      </c>
      <c r="S3374" s="116"/>
      <c r="AA3374" s="168"/>
      <c r="AB3374" s="168"/>
      <c r="AC3374" s="168"/>
      <c r="AE3374" s="327">
        <v>0.51</v>
      </c>
      <c r="AG3374" s="168">
        <f t="shared" si="1498"/>
        <v>0.49</v>
      </c>
      <c r="AQ3374" s="178" t="s">
        <v>824</v>
      </c>
      <c r="AR3374" s="66">
        <v>1.06</v>
      </c>
      <c r="AS3374" s="66">
        <v>2.081</v>
      </c>
      <c r="AU3374" s="276">
        <v>1530</v>
      </c>
      <c r="AV3374" s="276">
        <v>1470</v>
      </c>
      <c r="AW3374" s="276">
        <v>1621.8000000000002</v>
      </c>
      <c r="AX3374" s="95">
        <v>13.606725568419316</v>
      </c>
      <c r="AY3374" s="276">
        <v>3059.07</v>
      </c>
      <c r="AZ3374" s="95">
        <v>36.765445800778757</v>
      </c>
      <c r="BA3374" s="178"/>
      <c r="BB3374" s="98" t="s">
        <v>3412</v>
      </c>
      <c r="BC3374" s="178" t="s">
        <v>1126</v>
      </c>
      <c r="BD3374" s="96">
        <v>47.185246249999999</v>
      </c>
      <c r="BF3374" s="96">
        <v>1.23184</v>
      </c>
      <c r="BH3374" s="96">
        <v>15.494237500000002</v>
      </c>
      <c r="BN3374" s="96">
        <v>8.3822862499999999</v>
      </c>
      <c r="BR3374" s="96">
        <v>8.1801874999999988</v>
      </c>
      <c r="BX3374" s="96">
        <v>11.673608750000001</v>
      </c>
      <c r="BZ3374" s="96">
        <v>2.7427687500000002</v>
      </c>
      <c r="CB3374" s="96">
        <v>1.5013050000000001</v>
      </c>
      <c r="DH3374" s="96">
        <f t="shared" si="1499"/>
        <v>96.391480000000001</v>
      </c>
      <c r="DJ3374" s="96">
        <f t="shared" si="1501"/>
        <v>3.6085199999999986</v>
      </c>
      <c r="DL3374" s="77" t="s">
        <v>4680</v>
      </c>
      <c r="DO3374" s="348">
        <v>3.77</v>
      </c>
      <c r="DQ3374" s="348">
        <f t="shared" si="1500"/>
        <v>0.1525</v>
      </c>
      <c r="DS3374" s="246">
        <v>1525</v>
      </c>
      <c r="DU3374" s="96"/>
      <c r="DW3374" s="178"/>
      <c r="DX3374" s="304">
        <f t="shared" si="1476"/>
        <v>48.951677316293932</v>
      </c>
      <c r="DY3374" s="77">
        <f t="shared" si="1477"/>
        <v>0</v>
      </c>
      <c r="DZ3374" s="304">
        <f t="shared" si="1478"/>
        <v>1.2779552715654952</v>
      </c>
      <c r="EA3374" s="77">
        <f t="shared" si="1479"/>
        <v>0</v>
      </c>
      <c r="EB3374" s="304">
        <f t="shared" si="1480"/>
        <v>16.074281150159749</v>
      </c>
      <c r="EC3374" s="77">
        <f t="shared" si="1481"/>
        <v>0</v>
      </c>
      <c r="ED3374" s="304">
        <f t="shared" si="1482"/>
        <v>8.696086261980831</v>
      </c>
      <c r="EE3374" s="77">
        <f t="shared" si="1483"/>
        <v>0</v>
      </c>
      <c r="EF3374" s="304">
        <f t="shared" si="1484"/>
        <v>0</v>
      </c>
      <c r="EG3374" s="77" t="e">
        <f t="shared" si="1485"/>
        <v>#DIV/0!</v>
      </c>
      <c r="EH3374" s="304">
        <f t="shared" si="1486"/>
        <v>8.4864217252396159</v>
      </c>
      <c r="EI3374" s="77">
        <f t="shared" si="1487"/>
        <v>0</v>
      </c>
      <c r="EJ3374" s="304">
        <f t="shared" si="1488"/>
        <v>12.11062300319489</v>
      </c>
      <c r="EK3374" s="77">
        <f t="shared" si="1489"/>
        <v>0</v>
      </c>
      <c r="EL3374" s="304">
        <f t="shared" si="1490"/>
        <v>2.845447284345048</v>
      </c>
      <c r="EM3374" s="77">
        <f t="shared" si="1491"/>
        <v>0</v>
      </c>
      <c r="EN3374" s="304">
        <f t="shared" si="1492"/>
        <v>1.5575079872204474</v>
      </c>
      <c r="EO3374" s="77">
        <f t="shared" si="1493"/>
        <v>0</v>
      </c>
      <c r="EP3374" s="304">
        <f t="shared" si="1494"/>
        <v>0</v>
      </c>
      <c r="EQ3374" s="77" t="e">
        <f t="shared" si="1495"/>
        <v>#DIV/0!</v>
      </c>
      <c r="ER3374" s="77">
        <f t="shared" si="1496"/>
        <v>100</v>
      </c>
      <c r="ES3374" s="77">
        <f t="shared" si="1497"/>
        <v>0</v>
      </c>
    </row>
    <row r="3375" spans="1:149" s="77" customFormat="1" x14ac:dyDescent="0.45">
      <c r="A3375" s="77" t="s">
        <v>4812</v>
      </c>
      <c r="B3375" s="212" t="s">
        <v>4903</v>
      </c>
      <c r="C3375" s="77" t="s">
        <v>4914</v>
      </c>
      <c r="D3375" s="77" t="s">
        <v>4863</v>
      </c>
      <c r="E3375" s="77" t="s">
        <v>637</v>
      </c>
      <c r="F3375" s="77" t="s">
        <v>4853</v>
      </c>
      <c r="G3375" s="77" t="s">
        <v>3380</v>
      </c>
      <c r="H3375" s="77" t="s">
        <v>1372</v>
      </c>
      <c r="I3375" s="77">
        <v>24</v>
      </c>
      <c r="J3375" s="304">
        <v>400</v>
      </c>
      <c r="K3375" s="77">
        <v>5</v>
      </c>
      <c r="L3375" s="304">
        <v>1200</v>
      </c>
      <c r="M3375" s="77">
        <v>10</v>
      </c>
      <c r="N3375" s="77" t="s">
        <v>748</v>
      </c>
      <c r="O3375" s="77" t="s">
        <v>3454</v>
      </c>
      <c r="P3375" s="87" t="s">
        <v>1374</v>
      </c>
      <c r="Q3375" s="125"/>
      <c r="R3375" s="164">
        <v>2.6</v>
      </c>
      <c r="S3375" s="116"/>
      <c r="AA3375" s="168"/>
      <c r="AB3375" s="168"/>
      <c r="AC3375" s="168"/>
      <c r="AE3375" s="327">
        <v>1</v>
      </c>
      <c r="AG3375" s="168">
        <f t="shared" si="1498"/>
        <v>0</v>
      </c>
      <c r="AQ3375" s="178"/>
      <c r="AR3375" s="66">
        <v>1.1060000000000001</v>
      </c>
      <c r="AS3375" s="66"/>
      <c r="AU3375" s="276">
        <v>4000</v>
      </c>
      <c r="AV3375" s="276">
        <v>0</v>
      </c>
      <c r="AW3375" s="276">
        <v>4424</v>
      </c>
      <c r="AX3375" s="95"/>
      <c r="AY3375" s="276">
        <v>0</v>
      </c>
      <c r="AZ3375" s="95"/>
      <c r="BA3375" s="178"/>
      <c r="BB3375" s="98" t="s">
        <v>3412</v>
      </c>
      <c r="BC3375" s="178" t="s">
        <v>1126</v>
      </c>
      <c r="BD3375" s="96">
        <v>45.362555999999998</v>
      </c>
      <c r="BF3375" s="96">
        <v>1.184256</v>
      </c>
      <c r="BH3375" s="96">
        <v>14.895720000000001</v>
      </c>
      <c r="BN3375" s="96">
        <v>8.0584919999999993</v>
      </c>
      <c r="BR3375" s="96">
        <v>7.8641999999999994</v>
      </c>
      <c r="BX3375" s="96">
        <v>11.222676000000002</v>
      </c>
      <c r="BZ3375" s="96">
        <v>2.6368200000000002</v>
      </c>
      <c r="CB3375" s="96">
        <v>1.4433119999999999</v>
      </c>
      <c r="DH3375" s="96">
        <f t="shared" si="1499"/>
        <v>92.668032000000011</v>
      </c>
      <c r="DJ3375" s="96">
        <f t="shared" si="1501"/>
        <v>7.3319679999999892</v>
      </c>
      <c r="DL3375" s="77" t="s">
        <v>4680</v>
      </c>
      <c r="DO3375" s="348">
        <v>7.64</v>
      </c>
      <c r="DQ3375" s="348">
        <f t="shared" si="1500"/>
        <v>0</v>
      </c>
      <c r="DS3375" s="246">
        <v>0</v>
      </c>
      <c r="DU3375" s="96"/>
      <c r="DW3375" s="178"/>
      <c r="DX3375" s="304">
        <f t="shared" si="1476"/>
        <v>48.951677316293924</v>
      </c>
      <c r="DY3375" s="77">
        <f t="shared" si="1477"/>
        <v>0</v>
      </c>
      <c r="DZ3375" s="304">
        <f t="shared" si="1478"/>
        <v>1.2779552715654949</v>
      </c>
      <c r="EA3375" s="77">
        <f t="shared" si="1479"/>
        <v>0</v>
      </c>
      <c r="EB3375" s="304">
        <f t="shared" si="1480"/>
        <v>16.074281150159745</v>
      </c>
      <c r="EC3375" s="77">
        <f t="shared" si="1481"/>
        <v>0</v>
      </c>
      <c r="ED3375" s="304">
        <f t="shared" si="1482"/>
        <v>8.6960862619808292</v>
      </c>
      <c r="EE3375" s="77">
        <f t="shared" si="1483"/>
        <v>0</v>
      </c>
      <c r="EF3375" s="304">
        <f t="shared" si="1484"/>
        <v>0</v>
      </c>
      <c r="EG3375" s="77" t="e">
        <f t="shared" si="1485"/>
        <v>#DIV/0!</v>
      </c>
      <c r="EH3375" s="304">
        <f t="shared" si="1486"/>
        <v>8.4864217252396159</v>
      </c>
      <c r="EI3375" s="77">
        <f t="shared" si="1487"/>
        <v>0</v>
      </c>
      <c r="EJ3375" s="304">
        <f t="shared" si="1488"/>
        <v>12.110623003194888</v>
      </c>
      <c r="EK3375" s="77">
        <f t="shared" si="1489"/>
        <v>0</v>
      </c>
      <c r="EL3375" s="304">
        <f t="shared" si="1490"/>
        <v>2.8454472843450476</v>
      </c>
      <c r="EM3375" s="77">
        <f t="shared" si="1491"/>
        <v>0</v>
      </c>
      <c r="EN3375" s="304">
        <f t="shared" si="1492"/>
        <v>1.5575079872204471</v>
      </c>
      <c r="EO3375" s="77">
        <f t="shared" si="1493"/>
        <v>0</v>
      </c>
      <c r="EP3375" s="304">
        <f t="shared" si="1494"/>
        <v>0</v>
      </c>
      <c r="EQ3375" s="77" t="e">
        <f t="shared" si="1495"/>
        <v>#DIV/0!</v>
      </c>
      <c r="ER3375" s="77">
        <f t="shared" si="1496"/>
        <v>100</v>
      </c>
      <c r="ES3375" s="77">
        <f t="shared" si="1497"/>
        <v>0</v>
      </c>
    </row>
    <row r="3376" spans="1:149" s="77" customFormat="1" x14ac:dyDescent="0.45">
      <c r="A3376" s="77" t="s">
        <v>4812</v>
      </c>
      <c r="B3376" s="212" t="s">
        <v>4904</v>
      </c>
      <c r="C3376" s="77" t="s">
        <v>4914</v>
      </c>
      <c r="D3376" s="77" t="s">
        <v>4863</v>
      </c>
      <c r="E3376" s="77" t="s">
        <v>637</v>
      </c>
      <c r="F3376" s="77" t="s">
        <v>4854</v>
      </c>
      <c r="G3376" s="77" t="s">
        <v>3380</v>
      </c>
      <c r="H3376" s="77" t="s">
        <v>1372</v>
      </c>
      <c r="I3376" s="77">
        <v>24</v>
      </c>
      <c r="J3376" s="304">
        <v>400</v>
      </c>
      <c r="K3376" s="77">
        <v>5</v>
      </c>
      <c r="L3376" s="304">
        <v>1200</v>
      </c>
      <c r="M3376" s="77">
        <v>10</v>
      </c>
      <c r="N3376" s="77" t="s">
        <v>748</v>
      </c>
      <c r="O3376" s="77" t="s">
        <v>3454</v>
      </c>
      <c r="P3376" s="87" t="s">
        <v>1374</v>
      </c>
      <c r="Q3376" s="125"/>
      <c r="R3376" s="164">
        <v>2.6</v>
      </c>
      <c r="S3376" s="116"/>
      <c r="AA3376" s="168"/>
      <c r="AB3376" s="168"/>
      <c r="AC3376" s="168"/>
      <c r="AE3376" s="327">
        <v>0.64</v>
      </c>
      <c r="AG3376" s="168">
        <f t="shared" si="1498"/>
        <v>0.36</v>
      </c>
      <c r="AQ3376" s="178" t="s">
        <v>824</v>
      </c>
      <c r="AR3376" s="66">
        <v>1.115</v>
      </c>
      <c r="AS3376" s="66">
        <v>2.738</v>
      </c>
      <c r="AU3376" s="276">
        <v>2560</v>
      </c>
      <c r="AV3376" s="276">
        <v>1440</v>
      </c>
      <c r="AW3376" s="276">
        <v>2854.4</v>
      </c>
      <c r="AX3376" s="95">
        <v>18.406731582821305</v>
      </c>
      <c r="AY3376" s="276">
        <v>3942.72</v>
      </c>
      <c r="AZ3376" s="95">
        <v>44.080949681239851</v>
      </c>
      <c r="BA3376" s="178"/>
      <c r="BB3376" s="98" t="s">
        <v>3412</v>
      </c>
      <c r="BC3376" s="178" t="s">
        <v>1126</v>
      </c>
      <c r="BD3376" s="96">
        <v>46.111391190000006</v>
      </c>
      <c r="BF3376" s="96">
        <v>1.2038054400000002</v>
      </c>
      <c r="BH3376" s="96">
        <v>15.141615300000003</v>
      </c>
      <c r="BN3376" s="96">
        <v>8.1915198300000007</v>
      </c>
      <c r="BR3376" s="96">
        <v>7.9940205000000004</v>
      </c>
      <c r="BX3376" s="96">
        <v>11.407937490000002</v>
      </c>
      <c r="BZ3376" s="96">
        <v>2.6803480500000001</v>
      </c>
      <c r="CB3376" s="96">
        <v>1.4671378800000001</v>
      </c>
      <c r="DH3376" s="96">
        <f t="shared" si="1499"/>
        <v>94.197775680000021</v>
      </c>
      <c r="DJ3376" s="96">
        <f t="shared" si="1501"/>
        <v>5.8022243199999792</v>
      </c>
      <c r="DL3376" s="77" t="s">
        <v>4680</v>
      </c>
      <c r="DO3376" s="348">
        <v>5.91</v>
      </c>
      <c r="DQ3376" s="348">
        <f t="shared" si="1500"/>
        <v>0.20269999999999999</v>
      </c>
      <c r="DS3376" s="246">
        <v>2027</v>
      </c>
      <c r="DU3376" s="96"/>
      <c r="DW3376" s="178"/>
      <c r="DX3376" s="304">
        <f t="shared" si="1476"/>
        <v>48.951677316293924</v>
      </c>
      <c r="DY3376" s="77">
        <f t="shared" si="1477"/>
        <v>0</v>
      </c>
      <c r="DZ3376" s="304">
        <f t="shared" si="1478"/>
        <v>1.2779552715654952</v>
      </c>
      <c r="EA3376" s="77">
        <f t="shared" si="1479"/>
        <v>0</v>
      </c>
      <c r="EB3376" s="304">
        <f t="shared" si="1480"/>
        <v>16.074281150159745</v>
      </c>
      <c r="EC3376" s="77">
        <f t="shared" si="1481"/>
        <v>0</v>
      </c>
      <c r="ED3376" s="304">
        <f t="shared" si="1482"/>
        <v>8.696086261980831</v>
      </c>
      <c r="EE3376" s="77">
        <f t="shared" si="1483"/>
        <v>0</v>
      </c>
      <c r="EF3376" s="304">
        <f t="shared" si="1484"/>
        <v>0</v>
      </c>
      <c r="EG3376" s="77" t="e">
        <f t="shared" si="1485"/>
        <v>#DIV/0!</v>
      </c>
      <c r="EH3376" s="304">
        <f t="shared" si="1486"/>
        <v>8.4864217252396159</v>
      </c>
      <c r="EI3376" s="77">
        <f t="shared" si="1487"/>
        <v>0</v>
      </c>
      <c r="EJ3376" s="304">
        <f t="shared" si="1488"/>
        <v>12.110623003194886</v>
      </c>
      <c r="EK3376" s="77">
        <f t="shared" si="1489"/>
        <v>0</v>
      </c>
      <c r="EL3376" s="304">
        <f t="shared" si="1490"/>
        <v>2.8454472843450476</v>
      </c>
      <c r="EM3376" s="77">
        <f t="shared" si="1491"/>
        <v>0</v>
      </c>
      <c r="EN3376" s="304">
        <f t="shared" si="1492"/>
        <v>1.5575079872204471</v>
      </c>
      <c r="EO3376" s="77">
        <f t="shared" si="1493"/>
        <v>0</v>
      </c>
      <c r="EP3376" s="304">
        <f t="shared" si="1494"/>
        <v>0</v>
      </c>
      <c r="EQ3376" s="77" t="e">
        <f t="shared" si="1495"/>
        <v>#DIV/0!</v>
      </c>
      <c r="ER3376" s="77">
        <f t="shared" si="1496"/>
        <v>100</v>
      </c>
      <c r="ES3376" s="77">
        <f t="shared" si="1497"/>
        <v>0</v>
      </c>
    </row>
    <row r="3377" spans="1:149" s="77" customFormat="1" x14ac:dyDescent="0.45">
      <c r="A3377" s="77" t="s">
        <v>4812</v>
      </c>
      <c r="B3377" s="212" t="s">
        <v>4905</v>
      </c>
      <c r="C3377" s="77" t="s">
        <v>4914</v>
      </c>
      <c r="D3377" s="77" t="s">
        <v>4863</v>
      </c>
      <c r="E3377" s="77" t="s">
        <v>637</v>
      </c>
      <c r="F3377" s="77" t="s">
        <v>4855</v>
      </c>
      <c r="G3377" s="77" t="s">
        <v>3380</v>
      </c>
      <c r="H3377" s="77" t="s">
        <v>1372</v>
      </c>
      <c r="I3377" s="77">
        <v>24</v>
      </c>
      <c r="J3377" s="304">
        <v>400</v>
      </c>
      <c r="K3377" s="77">
        <v>5</v>
      </c>
      <c r="L3377" s="304">
        <v>1200</v>
      </c>
      <c r="M3377" s="77">
        <v>10</v>
      </c>
      <c r="N3377" s="77" t="s">
        <v>748</v>
      </c>
      <c r="O3377" s="77" t="s">
        <v>3454</v>
      </c>
      <c r="P3377" s="87" t="s">
        <v>1374</v>
      </c>
      <c r="Q3377" s="125"/>
      <c r="R3377" s="164">
        <v>2.6</v>
      </c>
      <c r="S3377" s="116"/>
      <c r="AA3377" s="168"/>
      <c r="AB3377" s="168"/>
      <c r="AC3377" s="168"/>
      <c r="AE3377" s="327">
        <v>0.53</v>
      </c>
      <c r="AG3377" s="168">
        <f t="shared" si="1498"/>
        <v>0.47</v>
      </c>
      <c r="AQ3377" s="178" t="s">
        <v>824</v>
      </c>
      <c r="AR3377" s="66">
        <v>1.125</v>
      </c>
      <c r="AS3377" s="66">
        <v>2.7040000000000002</v>
      </c>
      <c r="AU3377" s="276">
        <v>2120</v>
      </c>
      <c r="AV3377" s="276">
        <v>1880</v>
      </c>
      <c r="AW3377" s="276">
        <v>2385</v>
      </c>
      <c r="AX3377" s="95">
        <v>15.513464346585558</v>
      </c>
      <c r="AY3377" s="276">
        <v>5083.5200000000004</v>
      </c>
      <c r="AZ3377" s="95">
        <v>56.83548142489866</v>
      </c>
      <c r="BA3377" s="178"/>
      <c r="BB3377" s="98" t="s">
        <v>3412</v>
      </c>
      <c r="BC3377" s="178" t="s">
        <v>1126</v>
      </c>
      <c r="BD3377" s="96">
        <v>46.507406500000009</v>
      </c>
      <c r="BF3377" s="96">
        <v>1.2141440000000001</v>
      </c>
      <c r="BH3377" s="96">
        <v>15.271655000000003</v>
      </c>
      <c r="BN3377" s="96">
        <v>8.2618705000000006</v>
      </c>
      <c r="BR3377" s="96">
        <v>8.0626750000000005</v>
      </c>
      <c r="BX3377" s="96">
        <v>11.505911500000002</v>
      </c>
      <c r="BZ3377" s="96">
        <v>2.7033675000000001</v>
      </c>
      <c r="CB3377" s="96">
        <v>1.4797380000000002</v>
      </c>
      <c r="DH3377" s="96">
        <f t="shared" si="1499"/>
        <v>95.006767999999994</v>
      </c>
      <c r="DJ3377" s="96">
        <f t="shared" si="1501"/>
        <v>4.9932320000000061</v>
      </c>
      <c r="DL3377" s="77" t="s">
        <v>4680</v>
      </c>
      <c r="DO3377" s="348">
        <v>5.07</v>
      </c>
      <c r="DQ3377" s="348">
        <f t="shared" si="1500"/>
        <v>0.23499999999999999</v>
      </c>
      <c r="DS3377" s="246">
        <v>2350</v>
      </c>
      <c r="DU3377" s="96"/>
      <c r="DW3377" s="178"/>
      <c r="DX3377" s="304">
        <f t="shared" si="1476"/>
        <v>48.951677316293939</v>
      </c>
      <c r="DY3377" s="77">
        <f t="shared" si="1477"/>
        <v>0</v>
      </c>
      <c r="DZ3377" s="304">
        <f t="shared" si="1478"/>
        <v>1.2779552715654954</v>
      </c>
      <c r="EA3377" s="77">
        <f t="shared" si="1479"/>
        <v>0</v>
      </c>
      <c r="EB3377" s="304">
        <f t="shared" si="1480"/>
        <v>16.074281150159749</v>
      </c>
      <c r="EC3377" s="77">
        <f t="shared" si="1481"/>
        <v>0</v>
      </c>
      <c r="ED3377" s="304">
        <f t="shared" si="1482"/>
        <v>8.696086261980831</v>
      </c>
      <c r="EE3377" s="77">
        <f t="shared" si="1483"/>
        <v>0</v>
      </c>
      <c r="EF3377" s="304">
        <f t="shared" si="1484"/>
        <v>0</v>
      </c>
      <c r="EG3377" s="77" t="e">
        <f t="shared" si="1485"/>
        <v>#DIV/0!</v>
      </c>
      <c r="EH3377" s="304">
        <f t="shared" si="1486"/>
        <v>8.4864217252396177</v>
      </c>
      <c r="EI3377" s="77">
        <f t="shared" si="1487"/>
        <v>0</v>
      </c>
      <c r="EJ3377" s="304">
        <f t="shared" si="1488"/>
        <v>12.110623003194892</v>
      </c>
      <c r="EK3377" s="77">
        <f t="shared" si="1489"/>
        <v>0</v>
      </c>
      <c r="EL3377" s="304">
        <f t="shared" si="1490"/>
        <v>2.845447284345048</v>
      </c>
      <c r="EM3377" s="77">
        <f t="shared" si="1491"/>
        <v>0</v>
      </c>
      <c r="EN3377" s="304">
        <f t="shared" si="1492"/>
        <v>1.5575079872204476</v>
      </c>
      <c r="EO3377" s="77">
        <f t="shared" si="1493"/>
        <v>0</v>
      </c>
      <c r="EP3377" s="304">
        <f t="shared" si="1494"/>
        <v>0</v>
      </c>
      <c r="EQ3377" s="77" t="e">
        <f t="shared" si="1495"/>
        <v>#DIV/0!</v>
      </c>
      <c r="ER3377" s="77">
        <f t="shared" si="1496"/>
        <v>100</v>
      </c>
      <c r="ES3377" s="77">
        <f t="shared" si="1497"/>
        <v>0</v>
      </c>
    </row>
    <row r="3378" spans="1:149" s="77" customFormat="1" x14ac:dyDescent="0.45">
      <c r="A3378" s="77" t="s">
        <v>4812</v>
      </c>
      <c r="B3378" s="212" t="s">
        <v>4906</v>
      </c>
      <c r="C3378" s="77" t="s">
        <v>4914</v>
      </c>
      <c r="D3378" s="77" t="s">
        <v>4863</v>
      </c>
      <c r="E3378" s="77" t="s">
        <v>637</v>
      </c>
      <c r="F3378" s="77" t="s">
        <v>4856</v>
      </c>
      <c r="G3378" s="77" t="s">
        <v>3380</v>
      </c>
      <c r="H3378" s="77" t="s">
        <v>1372</v>
      </c>
      <c r="I3378" s="77">
        <v>24</v>
      </c>
      <c r="J3378" s="304">
        <v>400</v>
      </c>
      <c r="K3378" s="77">
        <v>5</v>
      </c>
      <c r="L3378" s="304">
        <v>1200</v>
      </c>
      <c r="M3378" s="77">
        <v>10</v>
      </c>
      <c r="N3378" s="77" t="s">
        <v>748</v>
      </c>
      <c r="O3378" s="77" t="s">
        <v>3454</v>
      </c>
      <c r="P3378" s="87" t="s">
        <v>1374</v>
      </c>
      <c r="Q3378" s="125"/>
      <c r="R3378" s="164">
        <v>2.6</v>
      </c>
      <c r="S3378" s="116"/>
      <c r="AA3378" s="168"/>
      <c r="AB3378" s="168"/>
      <c r="AC3378" s="168"/>
      <c r="AE3378" s="327">
        <v>0.28999999999999998</v>
      </c>
      <c r="AG3378" s="168">
        <f t="shared" si="1498"/>
        <v>0.71</v>
      </c>
      <c r="AQ3378" s="178" t="s">
        <v>824</v>
      </c>
      <c r="AR3378" s="66">
        <v>1.1619999999999999</v>
      </c>
      <c r="AS3378" s="66">
        <v>2.645</v>
      </c>
      <c r="AU3378" s="276">
        <v>1160</v>
      </c>
      <c r="AV3378" s="276">
        <v>2840</v>
      </c>
      <c r="AW3378" s="276">
        <v>1347.9199999999998</v>
      </c>
      <c r="AX3378" s="95">
        <v>8.9715351572384705</v>
      </c>
      <c r="AY3378" s="276">
        <v>7511.8</v>
      </c>
      <c r="AZ3378" s="95">
        <v>83.984477166914601</v>
      </c>
      <c r="BA3378" s="178"/>
      <c r="BB3378" s="98" t="s">
        <v>3412</v>
      </c>
      <c r="BC3378" s="178" t="s">
        <v>1126</v>
      </c>
      <c r="BD3378" s="96">
        <v>47.47025764</v>
      </c>
      <c r="BF3378" s="96">
        <v>1.2392806399999998</v>
      </c>
      <c r="BH3378" s="96">
        <v>15.5878268</v>
      </c>
      <c r="BN3378" s="96">
        <v>8.4329174800000004</v>
      </c>
      <c r="BR3378" s="96">
        <v>8.2295979999999993</v>
      </c>
      <c r="BX3378" s="96">
        <v>11.74412044</v>
      </c>
      <c r="BZ3378" s="96">
        <v>2.7593358000000001</v>
      </c>
      <c r="CB3378" s="96">
        <v>1.51037328</v>
      </c>
      <c r="DH3378" s="96">
        <f t="shared" si="1499"/>
        <v>96.973710079999989</v>
      </c>
      <c r="DJ3378" s="96">
        <f t="shared" si="1501"/>
        <v>3.0262899200000106</v>
      </c>
      <c r="DL3378" s="77" t="s">
        <v>4680</v>
      </c>
      <c r="DO3378" s="348">
        <v>3.08</v>
      </c>
      <c r="DQ3378" s="348">
        <f t="shared" si="1500"/>
        <v>0.26119999999999999</v>
      </c>
      <c r="DS3378" s="246">
        <v>2612</v>
      </c>
      <c r="DU3378" s="96"/>
      <c r="DW3378" s="178"/>
      <c r="DX3378" s="304">
        <f t="shared" si="1476"/>
        <v>48.951677316293932</v>
      </c>
      <c r="DY3378" s="77">
        <f t="shared" si="1477"/>
        <v>0</v>
      </c>
      <c r="DZ3378" s="304">
        <f t="shared" si="1478"/>
        <v>1.2779552715654952</v>
      </c>
      <c r="EA3378" s="77">
        <f t="shared" si="1479"/>
        <v>0</v>
      </c>
      <c r="EB3378" s="304">
        <f t="shared" si="1480"/>
        <v>16.074281150159749</v>
      </c>
      <c r="EC3378" s="77">
        <f t="shared" si="1481"/>
        <v>0</v>
      </c>
      <c r="ED3378" s="304">
        <f t="shared" si="1482"/>
        <v>8.696086261980831</v>
      </c>
      <c r="EE3378" s="77">
        <f t="shared" si="1483"/>
        <v>0</v>
      </c>
      <c r="EF3378" s="304">
        <f t="shared" si="1484"/>
        <v>0</v>
      </c>
      <c r="EG3378" s="77" t="e">
        <f t="shared" si="1485"/>
        <v>#DIV/0!</v>
      </c>
      <c r="EH3378" s="304">
        <f t="shared" si="1486"/>
        <v>8.4864217252396159</v>
      </c>
      <c r="EI3378" s="77">
        <f t="shared" si="1487"/>
        <v>0</v>
      </c>
      <c r="EJ3378" s="304">
        <f t="shared" si="1488"/>
        <v>12.11062300319489</v>
      </c>
      <c r="EK3378" s="77">
        <f t="shared" si="1489"/>
        <v>0</v>
      </c>
      <c r="EL3378" s="304">
        <f t="shared" si="1490"/>
        <v>2.8454472843450485</v>
      </c>
      <c r="EM3378" s="77">
        <f t="shared" si="1491"/>
        <v>0</v>
      </c>
      <c r="EN3378" s="304">
        <f t="shared" si="1492"/>
        <v>1.5575079872204476</v>
      </c>
      <c r="EO3378" s="77">
        <f t="shared" si="1493"/>
        <v>0</v>
      </c>
      <c r="EP3378" s="304">
        <f t="shared" si="1494"/>
        <v>0</v>
      </c>
      <c r="EQ3378" s="77" t="e">
        <f t="shared" si="1495"/>
        <v>#DIV/0!</v>
      </c>
      <c r="ER3378" s="77">
        <f t="shared" si="1496"/>
        <v>100</v>
      </c>
      <c r="ES3378" s="77">
        <f t="shared" si="1497"/>
        <v>0</v>
      </c>
    </row>
    <row r="3379" spans="1:149" s="77" customFormat="1" x14ac:dyDescent="0.45">
      <c r="A3379" s="77" t="s">
        <v>4812</v>
      </c>
      <c r="B3379" s="212" t="s">
        <v>4907</v>
      </c>
      <c r="C3379" s="77" t="s">
        <v>4914</v>
      </c>
      <c r="D3379" s="77" t="s">
        <v>4863</v>
      </c>
      <c r="E3379" s="77" t="s">
        <v>637</v>
      </c>
      <c r="F3379" s="77" t="s">
        <v>4857</v>
      </c>
      <c r="G3379" s="77" t="s">
        <v>3380</v>
      </c>
      <c r="H3379" s="77" t="s">
        <v>1372</v>
      </c>
      <c r="I3379" s="77">
        <v>24</v>
      </c>
      <c r="J3379" s="304">
        <v>400</v>
      </c>
      <c r="K3379" s="77">
        <v>5</v>
      </c>
      <c r="L3379" s="304">
        <v>1200</v>
      </c>
      <c r="M3379" s="77">
        <v>10</v>
      </c>
      <c r="N3379" s="77" t="s">
        <v>748</v>
      </c>
      <c r="O3379" s="77" t="s">
        <v>3454</v>
      </c>
      <c r="P3379" s="87" t="s">
        <v>1374</v>
      </c>
      <c r="Q3379" s="125"/>
      <c r="R3379" s="164">
        <v>2.6</v>
      </c>
      <c r="S3379" s="116"/>
      <c r="AA3379" s="168"/>
      <c r="AB3379" s="168"/>
      <c r="AC3379" s="168"/>
      <c r="AE3379" s="327">
        <v>0.19</v>
      </c>
      <c r="AG3379" s="168">
        <f t="shared" si="1498"/>
        <v>0.81</v>
      </c>
      <c r="AQ3379" s="178" t="s">
        <v>824</v>
      </c>
      <c r="AR3379" s="66">
        <v>1.1839999999999999</v>
      </c>
      <c r="AS3379" s="66">
        <v>2.629</v>
      </c>
      <c r="AU3379" s="276">
        <v>760</v>
      </c>
      <c r="AV3379" s="276">
        <v>3240</v>
      </c>
      <c r="AW3379" s="276">
        <v>899.83999999999992</v>
      </c>
      <c r="AX3379" s="95">
        <v>6.0552302253304999</v>
      </c>
      <c r="AY3379" s="276">
        <v>8517.9599999999991</v>
      </c>
      <c r="AZ3379" s="95">
        <v>95.233687948120533</v>
      </c>
      <c r="BA3379" s="178"/>
      <c r="BB3379" s="98" t="s">
        <v>3412</v>
      </c>
      <c r="BC3379" s="178" t="s">
        <v>1126</v>
      </c>
      <c r="BD3379" s="96">
        <v>47.820920200000003</v>
      </c>
      <c r="BF3379" s="96">
        <v>1.2484352000000001</v>
      </c>
      <c r="BH3379" s="96">
        <v>15.702974000000001</v>
      </c>
      <c r="BN3379" s="96">
        <v>8.4952114000000023</v>
      </c>
      <c r="BR3379" s="96">
        <v>8.2903900000000004</v>
      </c>
      <c r="BX3379" s="96">
        <v>11.8308742</v>
      </c>
      <c r="BZ3379" s="96">
        <v>2.7797190000000001</v>
      </c>
      <c r="CB3379" s="96">
        <v>1.5215304000000001</v>
      </c>
      <c r="DH3379" s="96">
        <f t="shared" si="1499"/>
        <v>97.690054400000008</v>
      </c>
      <c r="DJ3379" s="96">
        <f t="shared" si="1501"/>
        <v>2.3099455999999918</v>
      </c>
      <c r="DL3379" s="77" t="s">
        <v>4680</v>
      </c>
      <c r="DO3379" s="348">
        <v>2.35</v>
      </c>
      <c r="DQ3379" s="348">
        <f t="shared" si="1500"/>
        <v>0.27600000000000002</v>
      </c>
      <c r="DS3379" s="246">
        <v>2760</v>
      </c>
      <c r="DU3379" s="96"/>
      <c r="DW3379" s="178"/>
      <c r="DX3379" s="304">
        <f t="shared" si="1476"/>
        <v>48.951677316293932</v>
      </c>
      <c r="DY3379" s="77">
        <f t="shared" si="1477"/>
        <v>0</v>
      </c>
      <c r="DZ3379" s="304">
        <f t="shared" si="1478"/>
        <v>1.2779552715654952</v>
      </c>
      <c r="EA3379" s="77">
        <f t="shared" si="1479"/>
        <v>0</v>
      </c>
      <c r="EB3379" s="304">
        <f t="shared" si="1480"/>
        <v>16.074281150159745</v>
      </c>
      <c r="EC3379" s="77">
        <f t="shared" si="1481"/>
        <v>0</v>
      </c>
      <c r="ED3379" s="304">
        <f t="shared" si="1482"/>
        <v>8.6960862619808328</v>
      </c>
      <c r="EE3379" s="77">
        <f t="shared" si="1483"/>
        <v>0</v>
      </c>
      <c r="EF3379" s="304">
        <f t="shared" si="1484"/>
        <v>0</v>
      </c>
      <c r="EG3379" s="77" t="e">
        <f t="shared" si="1485"/>
        <v>#DIV/0!</v>
      </c>
      <c r="EH3379" s="304">
        <f t="shared" si="1486"/>
        <v>8.4864217252396159</v>
      </c>
      <c r="EI3379" s="77">
        <f t="shared" si="1487"/>
        <v>0</v>
      </c>
      <c r="EJ3379" s="304">
        <f t="shared" si="1488"/>
        <v>12.110623003194886</v>
      </c>
      <c r="EK3379" s="77">
        <f t="shared" si="1489"/>
        <v>0</v>
      </c>
      <c r="EL3379" s="304">
        <f t="shared" si="1490"/>
        <v>2.8454472843450476</v>
      </c>
      <c r="EM3379" s="77">
        <f t="shared" si="1491"/>
        <v>0</v>
      </c>
      <c r="EN3379" s="304">
        <f t="shared" si="1492"/>
        <v>1.5575079872204471</v>
      </c>
      <c r="EO3379" s="77">
        <f t="shared" si="1493"/>
        <v>0</v>
      </c>
      <c r="EP3379" s="304">
        <f t="shared" si="1494"/>
        <v>0</v>
      </c>
      <c r="EQ3379" s="77" t="e">
        <f t="shared" si="1495"/>
        <v>#DIV/0!</v>
      </c>
      <c r="ER3379" s="77">
        <f t="shared" si="1496"/>
        <v>100</v>
      </c>
      <c r="ES3379" s="77">
        <f t="shared" si="1497"/>
        <v>0</v>
      </c>
    </row>
    <row r="3380" spans="1:149" s="77" customFormat="1" x14ac:dyDescent="0.45">
      <c r="A3380" s="77" t="s">
        <v>4812</v>
      </c>
      <c r="B3380" s="212" t="s">
        <v>4908</v>
      </c>
      <c r="C3380" s="77" t="s">
        <v>4914</v>
      </c>
      <c r="D3380" s="77" t="s">
        <v>4863</v>
      </c>
      <c r="E3380" s="77" t="s">
        <v>637</v>
      </c>
      <c r="F3380" s="77" t="s">
        <v>4858</v>
      </c>
      <c r="G3380" s="77" t="s">
        <v>3380</v>
      </c>
      <c r="H3380" s="77" t="s">
        <v>1372</v>
      </c>
      <c r="I3380" s="77">
        <v>24</v>
      </c>
      <c r="J3380" s="304">
        <v>500</v>
      </c>
      <c r="K3380" s="77">
        <v>5</v>
      </c>
      <c r="L3380" s="304">
        <v>1200</v>
      </c>
      <c r="M3380" s="77">
        <v>10</v>
      </c>
      <c r="N3380" s="77" t="s">
        <v>748</v>
      </c>
      <c r="O3380" s="77" t="s">
        <v>3454</v>
      </c>
      <c r="P3380" s="87" t="s">
        <v>1374</v>
      </c>
      <c r="Q3380" s="125"/>
      <c r="R3380" s="164">
        <v>2.6</v>
      </c>
      <c r="S3380" s="116"/>
      <c r="AA3380" s="168"/>
      <c r="AB3380" s="168"/>
      <c r="AC3380" s="168"/>
      <c r="AE3380" s="327">
        <v>1</v>
      </c>
      <c r="AG3380" s="168">
        <f t="shared" si="1498"/>
        <v>0</v>
      </c>
      <c r="AQ3380" s="178"/>
      <c r="AR3380" s="66">
        <v>1.1830000000000001</v>
      </c>
      <c r="AS3380" s="66"/>
      <c r="AU3380" s="276">
        <v>5000</v>
      </c>
      <c r="AV3380" s="276">
        <v>0</v>
      </c>
      <c r="AW3380" s="276">
        <v>5915</v>
      </c>
      <c r="AX3380" s="95"/>
      <c r="AY3380" s="276">
        <v>0</v>
      </c>
      <c r="AZ3380" s="95"/>
      <c r="BA3380" s="178"/>
      <c r="BB3380" s="98" t="s">
        <v>3412</v>
      </c>
      <c r="BC3380" s="178" t="s">
        <v>1126</v>
      </c>
      <c r="BD3380" s="96">
        <v>44.646718</v>
      </c>
      <c r="BF3380" s="96">
        <v>1.1655680000000002</v>
      </c>
      <c r="BH3380" s="96">
        <v>14.660660000000002</v>
      </c>
      <c r="BN3380" s="96">
        <v>7.9313260000000012</v>
      </c>
      <c r="BR3380" s="96">
        <v>7.7401</v>
      </c>
      <c r="BX3380" s="96">
        <v>11.045578000000001</v>
      </c>
      <c r="BZ3380" s="96">
        <v>2.5952100000000002</v>
      </c>
      <c r="CB3380" s="96">
        <v>1.4205360000000002</v>
      </c>
      <c r="DH3380" s="96">
        <f t="shared" si="1499"/>
        <v>91.205696000000003</v>
      </c>
      <c r="DJ3380" s="96">
        <f t="shared" si="1501"/>
        <v>8.7943039999999968</v>
      </c>
      <c r="DL3380" s="77" t="s">
        <v>4680</v>
      </c>
      <c r="DO3380" s="356">
        <v>9.1</v>
      </c>
      <c r="DQ3380" s="348">
        <f t="shared" si="1500"/>
        <v>0</v>
      </c>
      <c r="DS3380" s="246">
        <v>0</v>
      </c>
      <c r="DU3380" s="96"/>
      <c r="DW3380" s="178"/>
      <c r="DX3380" s="304">
        <f t="shared" si="1476"/>
        <v>48.951677316293932</v>
      </c>
      <c r="DY3380" s="77">
        <f t="shared" si="1477"/>
        <v>0</v>
      </c>
      <c r="DZ3380" s="304">
        <f t="shared" si="1478"/>
        <v>1.2779552715654954</v>
      </c>
      <c r="EA3380" s="77">
        <f t="shared" si="1479"/>
        <v>0</v>
      </c>
      <c r="EB3380" s="304">
        <f t="shared" si="1480"/>
        <v>16.074281150159749</v>
      </c>
      <c r="EC3380" s="77">
        <f t="shared" si="1481"/>
        <v>0</v>
      </c>
      <c r="ED3380" s="304">
        <f t="shared" si="1482"/>
        <v>8.696086261980831</v>
      </c>
      <c r="EE3380" s="77">
        <f t="shared" si="1483"/>
        <v>0</v>
      </c>
      <c r="EF3380" s="304">
        <f t="shared" si="1484"/>
        <v>0</v>
      </c>
      <c r="EG3380" s="77" t="e">
        <f t="shared" si="1485"/>
        <v>#DIV/0!</v>
      </c>
      <c r="EH3380" s="304">
        <f t="shared" si="1486"/>
        <v>8.4864217252396159</v>
      </c>
      <c r="EI3380" s="77">
        <f t="shared" si="1487"/>
        <v>0</v>
      </c>
      <c r="EJ3380" s="304">
        <f t="shared" si="1488"/>
        <v>12.110623003194888</v>
      </c>
      <c r="EK3380" s="77">
        <f t="shared" si="1489"/>
        <v>0</v>
      </c>
      <c r="EL3380" s="304">
        <f t="shared" si="1490"/>
        <v>2.845447284345048</v>
      </c>
      <c r="EM3380" s="77">
        <f t="shared" si="1491"/>
        <v>0</v>
      </c>
      <c r="EN3380" s="304">
        <f t="shared" si="1492"/>
        <v>1.5575079872204476</v>
      </c>
      <c r="EO3380" s="77">
        <f t="shared" si="1493"/>
        <v>0</v>
      </c>
      <c r="EP3380" s="304">
        <f t="shared" si="1494"/>
        <v>0</v>
      </c>
      <c r="EQ3380" s="77" t="e">
        <f t="shared" si="1495"/>
        <v>#DIV/0!</v>
      </c>
      <c r="ER3380" s="77">
        <f t="shared" si="1496"/>
        <v>100</v>
      </c>
      <c r="ES3380" s="77">
        <f t="shared" si="1497"/>
        <v>0</v>
      </c>
    </row>
    <row r="3381" spans="1:149" s="77" customFormat="1" x14ac:dyDescent="0.45">
      <c r="A3381" s="77" t="s">
        <v>4812</v>
      </c>
      <c r="B3381" s="212" t="s">
        <v>4909</v>
      </c>
      <c r="C3381" s="77" t="s">
        <v>4914</v>
      </c>
      <c r="D3381" s="77" t="s">
        <v>4863</v>
      </c>
      <c r="E3381" s="77" t="s">
        <v>637</v>
      </c>
      <c r="F3381" s="77" t="s">
        <v>4859</v>
      </c>
      <c r="G3381" s="77" t="s">
        <v>3380</v>
      </c>
      <c r="H3381" s="77" t="s">
        <v>1372</v>
      </c>
      <c r="I3381" s="77">
        <v>24</v>
      </c>
      <c r="J3381" s="304">
        <v>500</v>
      </c>
      <c r="K3381" s="77">
        <v>5</v>
      </c>
      <c r="L3381" s="304">
        <v>1200</v>
      </c>
      <c r="M3381" s="77">
        <v>10</v>
      </c>
      <c r="N3381" s="77" t="s">
        <v>748</v>
      </c>
      <c r="O3381" s="77" t="s">
        <v>3454</v>
      </c>
      <c r="P3381" s="87" t="s">
        <v>1374</v>
      </c>
      <c r="Q3381" s="125"/>
      <c r="R3381" s="164">
        <v>2.6</v>
      </c>
      <c r="S3381" s="116"/>
      <c r="AA3381" s="168"/>
      <c r="AB3381" s="168"/>
      <c r="AC3381" s="168"/>
      <c r="AE3381" s="327">
        <v>0.67</v>
      </c>
      <c r="AG3381" s="168">
        <f t="shared" si="1498"/>
        <v>0.32999999999999996</v>
      </c>
      <c r="AQ3381" s="178" t="s">
        <v>824</v>
      </c>
      <c r="AR3381" s="66">
        <v>1.194</v>
      </c>
      <c r="AS3381" s="66">
        <v>3.5779999999999998</v>
      </c>
      <c r="AU3381" s="276">
        <v>3350</v>
      </c>
      <c r="AV3381" s="276">
        <v>1649.9999999999998</v>
      </c>
      <c r="AW3381" s="276">
        <v>3999.8999999999996</v>
      </c>
      <c r="AX3381" s="95">
        <v>20.836357222406299</v>
      </c>
      <c r="AY3381" s="276">
        <v>5903.6999999999989</v>
      </c>
      <c r="AZ3381" s="95">
        <v>63.584794943759931</v>
      </c>
      <c r="BA3381" s="178"/>
      <c r="BB3381" s="98" t="s">
        <v>3412</v>
      </c>
      <c r="BC3381" s="178" t="s">
        <v>1126</v>
      </c>
      <c r="BD3381" s="96">
        <v>45.396288640000002</v>
      </c>
      <c r="BF3381" s="96">
        <v>1.1851366400000001</v>
      </c>
      <c r="BH3381" s="96">
        <v>14.906796800000002</v>
      </c>
      <c r="BN3381" s="96">
        <v>8.0644844800000008</v>
      </c>
      <c r="BR3381" s="96">
        <v>7.8700480000000006</v>
      </c>
      <c r="BX3381" s="96">
        <v>11.231021440000001</v>
      </c>
      <c r="BZ3381" s="96">
        <v>2.6387808000000001</v>
      </c>
      <c r="CB3381" s="96">
        <v>1.4443852800000001</v>
      </c>
      <c r="DH3381" s="96">
        <f t="shared" si="1499"/>
        <v>92.73694208000002</v>
      </c>
      <c r="DJ3381" s="96">
        <f t="shared" si="1501"/>
        <v>7.2630579199999801</v>
      </c>
      <c r="DL3381" s="77" t="s">
        <v>4680</v>
      </c>
      <c r="DO3381" s="348">
        <v>7.27</v>
      </c>
      <c r="DQ3381" s="348">
        <f t="shared" si="1500"/>
        <v>0.30120000000000002</v>
      </c>
      <c r="DS3381" s="246">
        <v>3012</v>
      </c>
      <c r="DU3381" s="96"/>
      <c r="DW3381" s="178"/>
      <c r="DX3381" s="304">
        <f t="shared" si="1476"/>
        <v>48.951677316293924</v>
      </c>
      <c r="DY3381" s="77">
        <f t="shared" si="1477"/>
        <v>0</v>
      </c>
      <c r="DZ3381" s="304">
        <f t="shared" si="1478"/>
        <v>1.2779552715654949</v>
      </c>
      <c r="EA3381" s="77">
        <f t="shared" si="1479"/>
        <v>0</v>
      </c>
      <c r="EB3381" s="304">
        <f t="shared" si="1480"/>
        <v>16.074281150159745</v>
      </c>
      <c r="EC3381" s="77">
        <f t="shared" si="1481"/>
        <v>0</v>
      </c>
      <c r="ED3381" s="304">
        <f t="shared" si="1482"/>
        <v>8.696086261980831</v>
      </c>
      <c r="EE3381" s="77">
        <f t="shared" si="1483"/>
        <v>0</v>
      </c>
      <c r="EF3381" s="304">
        <f t="shared" si="1484"/>
        <v>0</v>
      </c>
      <c r="EG3381" s="77" t="e">
        <f t="shared" si="1485"/>
        <v>#DIV/0!</v>
      </c>
      <c r="EH3381" s="304">
        <f t="shared" si="1486"/>
        <v>8.4864217252396159</v>
      </c>
      <c r="EI3381" s="77">
        <f t="shared" si="1487"/>
        <v>0</v>
      </c>
      <c r="EJ3381" s="304">
        <f t="shared" si="1488"/>
        <v>12.110623003194886</v>
      </c>
      <c r="EK3381" s="77">
        <f t="shared" si="1489"/>
        <v>0</v>
      </c>
      <c r="EL3381" s="304">
        <f t="shared" si="1490"/>
        <v>2.8454472843450476</v>
      </c>
      <c r="EM3381" s="77">
        <f t="shared" si="1491"/>
        <v>0</v>
      </c>
      <c r="EN3381" s="304">
        <f t="shared" si="1492"/>
        <v>1.5575079872204471</v>
      </c>
      <c r="EO3381" s="77">
        <f t="shared" si="1493"/>
        <v>0</v>
      </c>
      <c r="EP3381" s="304">
        <f t="shared" si="1494"/>
        <v>0</v>
      </c>
      <c r="EQ3381" s="77" t="e">
        <f t="shared" si="1495"/>
        <v>#DIV/0!</v>
      </c>
      <c r="ER3381" s="77">
        <f t="shared" si="1496"/>
        <v>100</v>
      </c>
      <c r="ES3381" s="77">
        <f t="shared" si="1497"/>
        <v>0</v>
      </c>
    </row>
    <row r="3382" spans="1:149" s="77" customFormat="1" x14ac:dyDescent="0.45">
      <c r="A3382" s="77" t="s">
        <v>4812</v>
      </c>
      <c r="B3382" s="212" t="s">
        <v>4910</v>
      </c>
      <c r="C3382" s="77" t="s">
        <v>4914</v>
      </c>
      <c r="D3382" s="77" t="s">
        <v>4863</v>
      </c>
      <c r="E3382" s="77" t="s">
        <v>637</v>
      </c>
      <c r="F3382" s="77" t="s">
        <v>4860</v>
      </c>
      <c r="G3382" s="77" t="s">
        <v>3380</v>
      </c>
      <c r="H3382" s="77" t="s">
        <v>1372</v>
      </c>
      <c r="I3382" s="77">
        <v>24</v>
      </c>
      <c r="J3382" s="304">
        <v>500</v>
      </c>
      <c r="K3382" s="77">
        <v>5</v>
      </c>
      <c r="L3382" s="304">
        <v>1200</v>
      </c>
      <c r="M3382" s="77">
        <v>10</v>
      </c>
      <c r="N3382" s="77" t="s">
        <v>748</v>
      </c>
      <c r="O3382" s="77" t="s">
        <v>3454</v>
      </c>
      <c r="P3382" s="87" t="s">
        <v>1374</v>
      </c>
      <c r="Q3382" s="125"/>
      <c r="R3382" s="164">
        <v>2.6</v>
      </c>
      <c r="S3382" s="116"/>
      <c r="AA3382" s="168"/>
      <c r="AB3382" s="168"/>
      <c r="AC3382" s="168"/>
      <c r="AE3382" s="327">
        <v>0.54</v>
      </c>
      <c r="AG3382" s="168">
        <f t="shared" si="1498"/>
        <v>0.45999999999999996</v>
      </c>
      <c r="AQ3382" s="178" t="s">
        <v>824</v>
      </c>
      <c r="AR3382" s="66">
        <v>1.208</v>
      </c>
      <c r="AS3382" s="66">
        <v>3.5150000000000001</v>
      </c>
      <c r="AU3382" s="276">
        <v>2700</v>
      </c>
      <c r="AV3382" s="276">
        <v>2300</v>
      </c>
      <c r="AW3382" s="276">
        <v>3261.6</v>
      </c>
      <c r="AX3382" s="95">
        <v>17.200388897920309</v>
      </c>
      <c r="AY3382" s="276">
        <v>8084.5</v>
      </c>
      <c r="AZ3382" s="95">
        <v>87.072729766557785</v>
      </c>
      <c r="BA3382" s="178"/>
      <c r="BB3382" s="98" t="s">
        <v>3412</v>
      </c>
      <c r="BC3382" s="178" t="s">
        <v>1126</v>
      </c>
      <c r="BD3382" s="96">
        <v>46.047505099999995</v>
      </c>
      <c r="BF3382" s="96">
        <v>1.2021376000000001</v>
      </c>
      <c r="BH3382" s="96">
        <v>15.120637000000002</v>
      </c>
      <c r="BN3382" s="96">
        <v>8.1801707000000015</v>
      </c>
      <c r="BR3382" s="96">
        <v>7.982945</v>
      </c>
      <c r="BX3382" s="96">
        <v>11.392132100000001</v>
      </c>
      <c r="BZ3382" s="96">
        <v>2.6766345</v>
      </c>
      <c r="CB3382" s="96">
        <v>1.4651052000000002</v>
      </c>
      <c r="DH3382" s="96">
        <f t="shared" si="1499"/>
        <v>94.067267200000003</v>
      </c>
      <c r="DJ3382" s="96">
        <f t="shared" si="1501"/>
        <v>5.9327327999999966</v>
      </c>
      <c r="DL3382" s="77" t="s">
        <v>4680</v>
      </c>
      <c r="DO3382" s="348">
        <v>5.91</v>
      </c>
      <c r="DQ3382" s="348">
        <f t="shared" si="1500"/>
        <v>0.33300000000000002</v>
      </c>
      <c r="DS3382" s="246">
        <v>3330</v>
      </c>
      <c r="DU3382" s="96"/>
      <c r="DW3382" s="178"/>
      <c r="DX3382" s="304">
        <f t="shared" si="1476"/>
        <v>48.951677316293924</v>
      </c>
      <c r="DY3382" s="77">
        <f t="shared" si="1477"/>
        <v>0</v>
      </c>
      <c r="DZ3382" s="304">
        <f t="shared" si="1478"/>
        <v>1.2779552715654954</v>
      </c>
      <c r="EA3382" s="77">
        <f t="shared" si="1479"/>
        <v>0</v>
      </c>
      <c r="EB3382" s="304">
        <f t="shared" si="1480"/>
        <v>16.074281150159749</v>
      </c>
      <c r="EC3382" s="77">
        <f t="shared" si="1481"/>
        <v>0</v>
      </c>
      <c r="ED3382" s="304">
        <f t="shared" si="1482"/>
        <v>8.696086261980831</v>
      </c>
      <c r="EE3382" s="77">
        <f t="shared" si="1483"/>
        <v>0</v>
      </c>
      <c r="EF3382" s="304">
        <f t="shared" si="1484"/>
        <v>0</v>
      </c>
      <c r="EG3382" s="77" t="e">
        <f t="shared" si="1485"/>
        <v>#DIV/0!</v>
      </c>
      <c r="EH3382" s="304">
        <f t="shared" si="1486"/>
        <v>8.4864217252396159</v>
      </c>
      <c r="EI3382" s="77">
        <f t="shared" si="1487"/>
        <v>0</v>
      </c>
      <c r="EJ3382" s="304">
        <f t="shared" si="1488"/>
        <v>12.11062300319489</v>
      </c>
      <c r="EK3382" s="77">
        <f t="shared" si="1489"/>
        <v>0</v>
      </c>
      <c r="EL3382" s="304">
        <f t="shared" si="1490"/>
        <v>2.8454472843450476</v>
      </c>
      <c r="EM3382" s="77">
        <f t="shared" si="1491"/>
        <v>0</v>
      </c>
      <c r="EN3382" s="304">
        <f t="shared" si="1492"/>
        <v>1.5575079872204474</v>
      </c>
      <c r="EO3382" s="77">
        <f t="shared" si="1493"/>
        <v>0</v>
      </c>
      <c r="EP3382" s="304">
        <f t="shared" si="1494"/>
        <v>0</v>
      </c>
      <c r="EQ3382" s="77" t="e">
        <f t="shared" si="1495"/>
        <v>#DIV/0!</v>
      </c>
      <c r="ER3382" s="77">
        <f t="shared" si="1496"/>
        <v>100</v>
      </c>
      <c r="ES3382" s="77">
        <f t="shared" si="1497"/>
        <v>0</v>
      </c>
    </row>
    <row r="3383" spans="1:149" s="77" customFormat="1" x14ac:dyDescent="0.45">
      <c r="A3383" s="77" t="s">
        <v>4812</v>
      </c>
      <c r="B3383" s="212" t="s">
        <v>4911</v>
      </c>
      <c r="C3383" s="77" t="s">
        <v>4914</v>
      </c>
      <c r="D3383" s="77" t="s">
        <v>4863</v>
      </c>
      <c r="E3383" s="77" t="s">
        <v>637</v>
      </c>
      <c r="F3383" s="77" t="s">
        <v>4861</v>
      </c>
      <c r="G3383" s="77" t="s">
        <v>3380</v>
      </c>
      <c r="H3383" s="77" t="s">
        <v>1372</v>
      </c>
      <c r="I3383" s="77">
        <v>24</v>
      </c>
      <c r="J3383" s="304">
        <v>500</v>
      </c>
      <c r="K3383" s="77">
        <v>5</v>
      </c>
      <c r="L3383" s="304">
        <v>1200</v>
      </c>
      <c r="M3383" s="77">
        <v>10</v>
      </c>
      <c r="N3383" s="77" t="s">
        <v>748</v>
      </c>
      <c r="O3383" s="77" t="s">
        <v>3454</v>
      </c>
      <c r="P3383" s="87" t="s">
        <v>1374</v>
      </c>
      <c r="Q3383" s="125"/>
      <c r="R3383" s="164">
        <v>2.6</v>
      </c>
      <c r="S3383" s="116"/>
      <c r="AA3383" s="168"/>
      <c r="AB3383" s="168"/>
      <c r="AC3383" s="168"/>
      <c r="AE3383" s="327">
        <v>0.44</v>
      </c>
      <c r="AG3383" s="168">
        <f t="shared" si="1498"/>
        <v>0.56000000000000005</v>
      </c>
      <c r="AQ3383" s="178" t="s">
        <v>824</v>
      </c>
      <c r="AR3383" s="66">
        <v>1.224</v>
      </c>
      <c r="AS3383" s="66">
        <v>3.47</v>
      </c>
      <c r="AU3383" s="276">
        <v>2200</v>
      </c>
      <c r="AV3383" s="276">
        <v>2800.0000000000005</v>
      </c>
      <c r="AW3383" s="276">
        <v>2692.7999999999997</v>
      </c>
      <c r="AX3383" s="95">
        <v>14.361081896492152</v>
      </c>
      <c r="AY3383" s="276">
        <v>9716.0000000000018</v>
      </c>
      <c r="AZ3383" s="95">
        <v>104.6445225322377</v>
      </c>
      <c r="BA3383" s="178"/>
      <c r="BB3383" s="98" t="s">
        <v>3412</v>
      </c>
      <c r="BC3383" s="178" t="s">
        <v>1126</v>
      </c>
      <c r="BD3383" s="96">
        <v>46.695191400000006</v>
      </c>
      <c r="BF3383" s="96">
        <v>1.2190464000000001</v>
      </c>
      <c r="BH3383" s="96">
        <v>15.333318000000002</v>
      </c>
      <c r="BN3383" s="96">
        <v>8.2952298000000013</v>
      </c>
      <c r="BR3383" s="96">
        <v>8.0952300000000008</v>
      </c>
      <c r="BX3383" s="96">
        <v>11.5523694</v>
      </c>
      <c r="BZ3383" s="96">
        <v>2.714283</v>
      </c>
      <c r="CB3383" s="96">
        <v>1.4857127999999999</v>
      </c>
      <c r="DH3383" s="96">
        <f t="shared" si="1499"/>
        <v>95.390380800000017</v>
      </c>
      <c r="DJ3383" s="96">
        <f t="shared" si="1501"/>
        <v>4.6096191999999832</v>
      </c>
      <c r="DL3383" s="77" t="s">
        <v>4680</v>
      </c>
      <c r="DO3383" s="348">
        <v>4.58</v>
      </c>
      <c r="DQ3383" s="348">
        <f t="shared" si="1500"/>
        <v>0.34200000000000003</v>
      </c>
      <c r="DS3383" s="246">
        <v>3420</v>
      </c>
      <c r="DU3383" s="96"/>
      <c r="DW3383" s="178"/>
      <c r="DX3383" s="304">
        <f t="shared" si="1476"/>
        <v>48.951677316293932</v>
      </c>
      <c r="DY3383" s="77">
        <f t="shared" si="1477"/>
        <v>0</v>
      </c>
      <c r="DZ3383" s="304">
        <f t="shared" si="1478"/>
        <v>1.2779552715654952</v>
      </c>
      <c r="EA3383" s="77">
        <f t="shared" si="1479"/>
        <v>0</v>
      </c>
      <c r="EB3383" s="304">
        <f t="shared" si="1480"/>
        <v>16.074281150159745</v>
      </c>
      <c r="EC3383" s="77">
        <f t="shared" si="1481"/>
        <v>0</v>
      </c>
      <c r="ED3383" s="304">
        <f t="shared" si="1482"/>
        <v>8.696086261980831</v>
      </c>
      <c r="EE3383" s="77">
        <f t="shared" si="1483"/>
        <v>0</v>
      </c>
      <c r="EF3383" s="304">
        <f t="shared" si="1484"/>
        <v>0</v>
      </c>
      <c r="EG3383" s="77" t="e">
        <f t="shared" si="1485"/>
        <v>#DIV/0!</v>
      </c>
      <c r="EH3383" s="304">
        <f t="shared" si="1486"/>
        <v>8.4864217252396159</v>
      </c>
      <c r="EI3383" s="77">
        <f t="shared" si="1487"/>
        <v>0</v>
      </c>
      <c r="EJ3383" s="304">
        <f t="shared" si="1488"/>
        <v>12.110623003194885</v>
      </c>
      <c r="EK3383" s="77">
        <f t="shared" si="1489"/>
        <v>0</v>
      </c>
      <c r="EL3383" s="304">
        <f t="shared" si="1490"/>
        <v>2.8454472843450476</v>
      </c>
      <c r="EM3383" s="77">
        <f t="shared" si="1491"/>
        <v>0</v>
      </c>
      <c r="EN3383" s="304">
        <f t="shared" si="1492"/>
        <v>1.5575079872204469</v>
      </c>
      <c r="EO3383" s="77">
        <f t="shared" si="1493"/>
        <v>0</v>
      </c>
      <c r="EP3383" s="304">
        <f t="shared" si="1494"/>
        <v>0</v>
      </c>
      <c r="EQ3383" s="77" t="e">
        <f t="shared" si="1495"/>
        <v>#DIV/0!</v>
      </c>
      <c r="ER3383" s="77">
        <f t="shared" si="1496"/>
        <v>100</v>
      </c>
      <c r="ES3383" s="77">
        <f t="shared" si="1497"/>
        <v>0</v>
      </c>
    </row>
    <row r="3384" spans="1:149" s="91" customFormat="1" ht="14.65" thickBot="1" x14ac:dyDescent="0.5">
      <c r="A3384" s="91" t="s">
        <v>4812</v>
      </c>
      <c r="B3384" s="213" t="s">
        <v>4912</v>
      </c>
      <c r="C3384" s="91" t="s">
        <v>4914</v>
      </c>
      <c r="D3384" s="91" t="s">
        <v>4863</v>
      </c>
      <c r="E3384" s="91" t="s">
        <v>637</v>
      </c>
      <c r="F3384" s="91" t="s">
        <v>4862</v>
      </c>
      <c r="G3384" s="91" t="s">
        <v>3380</v>
      </c>
      <c r="H3384" s="91" t="s">
        <v>1372</v>
      </c>
      <c r="I3384" s="91">
        <v>24</v>
      </c>
      <c r="J3384" s="305">
        <v>500</v>
      </c>
      <c r="K3384" s="91">
        <v>5</v>
      </c>
      <c r="L3384" s="305">
        <v>1200</v>
      </c>
      <c r="M3384" s="91">
        <v>10</v>
      </c>
      <c r="N3384" s="91" t="s">
        <v>748</v>
      </c>
      <c r="O3384" s="91" t="s">
        <v>3454</v>
      </c>
      <c r="P3384" s="90" t="s">
        <v>1374</v>
      </c>
      <c r="Q3384" s="203"/>
      <c r="R3384" s="204">
        <v>2.6</v>
      </c>
      <c r="S3384" s="205"/>
      <c r="AA3384" s="193"/>
      <c r="AB3384" s="170"/>
      <c r="AC3384" s="193"/>
      <c r="AE3384" s="325">
        <v>0.2</v>
      </c>
      <c r="AG3384" s="193">
        <f t="shared" si="1498"/>
        <v>0.8</v>
      </c>
      <c r="AQ3384" s="206" t="s">
        <v>824</v>
      </c>
      <c r="AR3384" s="69">
        <v>1.282</v>
      </c>
      <c r="AS3384" s="69">
        <v>3.3959999999999999</v>
      </c>
      <c r="AU3384" s="277">
        <v>1000</v>
      </c>
      <c r="AV3384" s="277">
        <v>4000</v>
      </c>
      <c r="AW3384" s="277">
        <v>1282</v>
      </c>
      <c r="AX3384" s="259">
        <v>7.0510987507480154</v>
      </c>
      <c r="AY3384" s="277">
        <v>13584</v>
      </c>
      <c r="AZ3384" s="259">
        <v>146.3041574802302</v>
      </c>
      <c r="BA3384" s="206"/>
      <c r="BB3384" s="141" t="s">
        <v>3412</v>
      </c>
      <c r="BC3384" s="206" t="s">
        <v>1126</v>
      </c>
      <c r="BD3384" s="97">
        <v>47.629458050000004</v>
      </c>
      <c r="BF3384" s="97">
        <v>1.2434368</v>
      </c>
      <c r="BH3384" s="97">
        <v>15.640103500000002</v>
      </c>
      <c r="BN3384" s="97">
        <v>8.4611988500000006</v>
      </c>
      <c r="BR3384" s="97">
        <v>8.2571975000000002</v>
      </c>
      <c r="BX3384" s="97">
        <v>11.783506550000002</v>
      </c>
      <c r="BZ3384" s="97">
        <v>2.7685897500000003</v>
      </c>
      <c r="CB3384" s="97">
        <v>1.5154386000000002</v>
      </c>
      <c r="DH3384" s="97">
        <f t="shared" si="1499"/>
        <v>97.298929600000008</v>
      </c>
      <c r="DJ3384" s="97">
        <f t="shared" si="1501"/>
        <v>2.7010703999999919</v>
      </c>
      <c r="DL3384" s="91" t="s">
        <v>4680</v>
      </c>
      <c r="DO3384" s="349">
        <v>2.66</v>
      </c>
      <c r="DQ3384" s="349">
        <f t="shared" si="1500"/>
        <v>0.35649999999999998</v>
      </c>
      <c r="DS3384" s="251">
        <v>3565</v>
      </c>
      <c r="DU3384" s="97"/>
      <c r="DW3384" s="206"/>
      <c r="DX3384" s="305">
        <f t="shared" si="1476"/>
        <v>48.951677316293932</v>
      </c>
      <c r="DY3384" s="91">
        <f t="shared" si="1477"/>
        <v>0</v>
      </c>
      <c r="DZ3384" s="305">
        <f t="shared" si="1478"/>
        <v>1.2779552715654952</v>
      </c>
      <c r="EA3384" s="91">
        <f t="shared" si="1479"/>
        <v>0</v>
      </c>
      <c r="EB3384" s="305">
        <f t="shared" si="1480"/>
        <v>16.074281150159745</v>
      </c>
      <c r="EC3384" s="91">
        <f t="shared" si="1481"/>
        <v>0</v>
      </c>
      <c r="ED3384" s="305">
        <f t="shared" si="1482"/>
        <v>8.696086261980831</v>
      </c>
      <c r="EE3384" s="91">
        <f t="shared" si="1483"/>
        <v>0</v>
      </c>
      <c r="EF3384" s="305">
        <f t="shared" si="1484"/>
        <v>0</v>
      </c>
      <c r="EG3384" s="91" t="e">
        <f t="shared" si="1485"/>
        <v>#DIV/0!</v>
      </c>
      <c r="EH3384" s="305">
        <f t="shared" si="1486"/>
        <v>8.4864217252396159</v>
      </c>
      <c r="EI3384" s="91">
        <f t="shared" si="1487"/>
        <v>0</v>
      </c>
      <c r="EJ3384" s="305">
        <f t="shared" si="1488"/>
        <v>12.11062300319489</v>
      </c>
      <c r="EK3384" s="91">
        <f t="shared" si="1489"/>
        <v>0</v>
      </c>
      <c r="EL3384" s="305">
        <f t="shared" si="1490"/>
        <v>2.845447284345048</v>
      </c>
      <c r="EM3384" s="91">
        <f t="shared" si="1491"/>
        <v>0</v>
      </c>
      <c r="EN3384" s="305">
        <f t="shared" si="1492"/>
        <v>1.5575079872204474</v>
      </c>
      <c r="EO3384" s="91">
        <f t="shared" si="1493"/>
        <v>0</v>
      </c>
      <c r="EP3384" s="305">
        <f t="shared" si="1494"/>
        <v>0</v>
      </c>
      <c r="EQ3384" s="91" t="e">
        <f t="shared" si="1495"/>
        <v>#DIV/0!</v>
      </c>
      <c r="ER3384" s="91">
        <f t="shared" si="1496"/>
        <v>100</v>
      </c>
      <c r="ES3384" s="91">
        <f t="shared" si="1497"/>
        <v>0</v>
      </c>
    </row>
    <row r="3385" spans="1:149" x14ac:dyDescent="0.45">
      <c r="A3385" s="51" t="s">
        <v>4916</v>
      </c>
      <c r="B3385" s="174" t="s">
        <v>1038</v>
      </c>
      <c r="C3385" s="51" t="s">
        <v>635</v>
      </c>
      <c r="D3385" s="51" t="s">
        <v>4923</v>
      </c>
      <c r="E3385" s="51" t="s">
        <v>1121</v>
      </c>
      <c r="F3385" s="51" t="s">
        <v>4917</v>
      </c>
      <c r="G3385" s="51" t="s">
        <v>4516</v>
      </c>
      <c r="H3385" s="51" t="s">
        <v>1100</v>
      </c>
      <c r="I3385" s="51">
        <v>4</v>
      </c>
      <c r="J3385" s="75">
        <v>1000</v>
      </c>
      <c r="L3385" s="75">
        <v>1600</v>
      </c>
      <c r="N3385" s="51" t="s">
        <v>722</v>
      </c>
      <c r="O3385" s="122">
        <v>-6.65</v>
      </c>
      <c r="P3385" s="87" t="s">
        <v>1374</v>
      </c>
      <c r="S3385" s="120">
        <v>-6.65</v>
      </c>
      <c r="U3385" s="51">
        <v>14.3</v>
      </c>
      <c r="AA3385" s="168">
        <v>0</v>
      </c>
      <c r="AC3385" s="169">
        <v>1</v>
      </c>
      <c r="AE3385" s="313"/>
      <c r="AQ3385" s="174" t="s">
        <v>4613</v>
      </c>
      <c r="AR3385" s="53">
        <v>1.8360000000000001</v>
      </c>
      <c r="AS3385" s="53">
        <v>7.3579999999999997</v>
      </c>
      <c r="AT3385" s="77"/>
      <c r="AU3385" s="276"/>
      <c r="AV3385" s="276">
        <v>10000</v>
      </c>
      <c r="AW3385" s="276">
        <v>0</v>
      </c>
      <c r="AX3385" s="95"/>
      <c r="AY3385" s="276">
        <v>73580</v>
      </c>
      <c r="AZ3385" s="95">
        <v>750.37171162031427</v>
      </c>
      <c r="BB3385" s="80" t="s">
        <v>722</v>
      </c>
      <c r="BC3385" s="174" t="s">
        <v>1126</v>
      </c>
      <c r="BD3385" s="52">
        <v>50.9</v>
      </c>
      <c r="BE3385" s="52">
        <v>0.4</v>
      </c>
      <c r="BF3385" s="52">
        <v>1.61</v>
      </c>
      <c r="BG3385" s="52">
        <v>0.03</v>
      </c>
      <c r="BH3385" s="52">
        <v>15.8</v>
      </c>
      <c r="BI3385" s="52">
        <v>0.3</v>
      </c>
      <c r="BJ3385" s="52"/>
      <c r="BK3385" s="52"/>
      <c r="BL3385" s="52">
        <v>0.1</v>
      </c>
      <c r="BM3385" s="52">
        <v>0.03</v>
      </c>
      <c r="BN3385" s="52">
        <v>5.17</v>
      </c>
      <c r="BO3385" s="52">
        <v>0.06</v>
      </c>
      <c r="BP3385" s="52">
        <v>0.38</v>
      </c>
      <c r="BQ3385" s="52">
        <v>0.06</v>
      </c>
      <c r="BR3385" s="52">
        <v>11.5</v>
      </c>
      <c r="BS3385" s="52">
        <v>0.2</v>
      </c>
      <c r="BX3385" s="52">
        <v>11.7</v>
      </c>
      <c r="BY3385" s="52">
        <v>0.1</v>
      </c>
      <c r="BZ3385" s="52">
        <v>2.7</v>
      </c>
      <c r="CA3385" s="52">
        <v>0.1</v>
      </c>
      <c r="CB3385" s="52">
        <v>0.18</v>
      </c>
      <c r="CC3385" s="52">
        <v>0.04</v>
      </c>
      <c r="DH3385" s="51">
        <v>98.83</v>
      </c>
      <c r="DJ3385" s="77">
        <f t="shared" ref="DJ3385:DJ3450" si="1502">IF(AND(DH3385&lt;100, DH3385&gt;0), 100-DH3385, 0)</f>
        <v>1.1700000000000017</v>
      </c>
      <c r="DL3385" s="51" t="s">
        <v>827</v>
      </c>
      <c r="DO3385" s="356">
        <v>0.55000000000000004</v>
      </c>
      <c r="DP3385" s="51">
        <v>0.01</v>
      </c>
      <c r="DQ3385" s="346">
        <v>0.47</v>
      </c>
      <c r="DR3385" s="51">
        <v>0.01</v>
      </c>
      <c r="DU3385" s="52"/>
      <c r="DX3385" s="75">
        <f t="shared" si="1476"/>
        <v>51.502580188201961</v>
      </c>
      <c r="DY3385" s="51">
        <f t="shared" si="1477"/>
        <v>0.40473540422948501</v>
      </c>
      <c r="DZ3385" s="75">
        <f t="shared" si="1478"/>
        <v>1.6290600020236772</v>
      </c>
      <c r="EA3385" s="51">
        <f t="shared" si="1479"/>
        <v>3.035515531721137E-2</v>
      </c>
      <c r="EB3385" s="75">
        <f t="shared" si="1480"/>
        <v>15.987048467064657</v>
      </c>
      <c r="EC3385" s="51">
        <f t="shared" si="1481"/>
        <v>0.30355155317211369</v>
      </c>
      <c r="ED3385" s="75">
        <f t="shared" si="1482"/>
        <v>5.2312050996660933</v>
      </c>
      <c r="EE3385" s="51">
        <f t="shared" si="1483"/>
        <v>6.0710310634422747E-2</v>
      </c>
      <c r="EF3385" s="75">
        <f t="shared" si="1484"/>
        <v>0.38449863401801077</v>
      </c>
      <c r="EG3385" s="51">
        <f t="shared" si="1485"/>
        <v>6.0710310634422747E-2</v>
      </c>
      <c r="EH3385" s="75">
        <f t="shared" si="1486"/>
        <v>11.636142871597693</v>
      </c>
      <c r="EI3385" s="51">
        <f t="shared" si="1487"/>
        <v>0.2023677021147425</v>
      </c>
      <c r="EJ3385" s="75">
        <f t="shared" si="1488"/>
        <v>11.838510573712435</v>
      </c>
      <c r="EK3385" s="51">
        <f t="shared" si="1489"/>
        <v>0.10118385105737125</v>
      </c>
      <c r="EL3385" s="75">
        <f t="shared" si="1490"/>
        <v>2.731963978549024</v>
      </c>
      <c r="EM3385" s="51">
        <f t="shared" si="1491"/>
        <v>0.10118385105737125</v>
      </c>
      <c r="EN3385" s="75">
        <f t="shared" si="1492"/>
        <v>0.18213093190326823</v>
      </c>
      <c r="EO3385" s="51">
        <f t="shared" si="1493"/>
        <v>4.0473540422948498E-2</v>
      </c>
      <c r="EP3385" s="75">
        <f t="shared" si="1494"/>
        <v>0</v>
      </c>
      <c r="EQ3385" s="51" t="e">
        <f t="shared" si="1495"/>
        <v>#DIV/0!</v>
      </c>
      <c r="ER3385" s="51">
        <f t="shared" si="1496"/>
        <v>100</v>
      </c>
      <c r="ES3385" s="51">
        <f t="shared" si="1497"/>
        <v>0</v>
      </c>
    </row>
    <row r="3386" spans="1:149" x14ac:dyDescent="0.45">
      <c r="A3386" s="51" t="s">
        <v>4916</v>
      </c>
      <c r="B3386" s="174" t="s">
        <v>1038</v>
      </c>
      <c r="C3386" s="51" t="s">
        <v>635</v>
      </c>
      <c r="D3386" s="51" t="s">
        <v>4923</v>
      </c>
      <c r="E3386" s="51" t="s">
        <v>1121</v>
      </c>
      <c r="F3386" s="51" t="s">
        <v>4918</v>
      </c>
      <c r="G3386" s="51" t="s">
        <v>4516</v>
      </c>
      <c r="H3386" s="51" t="s">
        <v>1100</v>
      </c>
      <c r="I3386" s="51">
        <v>4</v>
      </c>
      <c r="J3386" s="75">
        <v>1000</v>
      </c>
      <c r="L3386" s="75">
        <v>1600</v>
      </c>
      <c r="N3386" s="51" t="s">
        <v>722</v>
      </c>
      <c r="O3386" s="122">
        <v>-6.45</v>
      </c>
      <c r="P3386" s="87" t="s">
        <v>1374</v>
      </c>
      <c r="S3386" s="120">
        <v>-6.45</v>
      </c>
      <c r="U3386" s="51">
        <v>14.3</v>
      </c>
      <c r="AA3386" s="168">
        <v>0</v>
      </c>
      <c r="AC3386" s="169">
        <v>1</v>
      </c>
      <c r="AQ3386" s="174" t="s">
        <v>4613</v>
      </c>
      <c r="AR3386" s="53">
        <v>1.8360000000000001</v>
      </c>
      <c r="AS3386" s="53">
        <v>7.3579999999999997</v>
      </c>
      <c r="AT3386" s="77"/>
      <c r="AU3386" s="276"/>
      <c r="AV3386" s="276">
        <v>10000</v>
      </c>
      <c r="AW3386" s="276">
        <v>0</v>
      </c>
      <c r="AX3386" s="95"/>
      <c r="AY3386" s="276">
        <v>73580</v>
      </c>
      <c r="AZ3386" s="95">
        <v>750.37171162031427</v>
      </c>
      <c r="BB3386" s="80" t="s">
        <v>722</v>
      </c>
      <c r="BC3386" s="174" t="s">
        <v>1126</v>
      </c>
      <c r="BD3386" s="52">
        <v>49.7</v>
      </c>
      <c r="BE3386" s="52">
        <v>0.3</v>
      </c>
      <c r="BF3386" s="52">
        <v>1.52</v>
      </c>
      <c r="BG3386" s="52">
        <v>0.03</v>
      </c>
      <c r="BH3386" s="52">
        <v>15.7</v>
      </c>
      <c r="BI3386" s="52">
        <v>0.1</v>
      </c>
      <c r="BJ3386" s="52"/>
      <c r="BK3386" s="52"/>
      <c r="BL3386" s="52">
        <v>0.09</v>
      </c>
      <c r="BM3386" s="52">
        <v>0.03</v>
      </c>
      <c r="BN3386" s="52">
        <v>7</v>
      </c>
      <c r="BO3386" s="52">
        <v>0.1</v>
      </c>
      <c r="BP3386" s="52">
        <v>0.34</v>
      </c>
      <c r="BQ3386" s="52">
        <v>0.04</v>
      </c>
      <c r="BR3386" s="52">
        <v>11.43</v>
      </c>
      <c r="BS3386" s="52">
        <v>7.0000000000000007E-2</v>
      </c>
      <c r="BX3386" s="52">
        <v>11.5</v>
      </c>
      <c r="BY3386" s="52">
        <v>0.2</v>
      </c>
      <c r="BZ3386" s="52">
        <v>2.5</v>
      </c>
      <c r="CA3386" s="52">
        <v>0.1</v>
      </c>
      <c r="CB3386" s="52">
        <v>0.19</v>
      </c>
      <c r="CC3386" s="52">
        <v>0.03</v>
      </c>
      <c r="DH3386" s="51">
        <v>99.49</v>
      </c>
      <c r="DJ3386" s="77">
        <f t="shared" si="1502"/>
        <v>0.51000000000000512</v>
      </c>
      <c r="DL3386" s="51" t="s">
        <v>827</v>
      </c>
      <c r="DO3386" s="356">
        <v>0.31</v>
      </c>
      <c r="DP3386" s="51">
        <v>0.01</v>
      </c>
      <c r="DQ3386" s="346">
        <v>0.41</v>
      </c>
      <c r="DR3386" s="51">
        <v>0.08</v>
      </c>
      <c r="DU3386" s="52"/>
      <c r="DX3386" s="75">
        <f t="shared" si="1476"/>
        <v>49.95476932355011</v>
      </c>
      <c r="DY3386" s="51">
        <f t="shared" si="1477"/>
        <v>0.30153784299929642</v>
      </c>
      <c r="DZ3386" s="75">
        <f t="shared" si="1478"/>
        <v>1.5277917378631019</v>
      </c>
      <c r="EA3386" s="51">
        <f t="shared" si="1479"/>
        <v>3.015378429992964E-2</v>
      </c>
      <c r="EB3386" s="75">
        <f t="shared" si="1480"/>
        <v>15.780480450296514</v>
      </c>
      <c r="EC3386" s="51">
        <f t="shared" si="1481"/>
        <v>0.10051261433309881</v>
      </c>
      <c r="ED3386" s="75">
        <f t="shared" si="1482"/>
        <v>7.0358830033169175</v>
      </c>
      <c r="EE3386" s="51">
        <f t="shared" si="1483"/>
        <v>0.10051261433309883</v>
      </c>
      <c r="EF3386" s="75">
        <f t="shared" si="1484"/>
        <v>0.34174288873253594</v>
      </c>
      <c r="EG3386" s="51">
        <f t="shared" si="1485"/>
        <v>4.0205045733239519E-2</v>
      </c>
      <c r="EH3386" s="75">
        <f t="shared" si="1486"/>
        <v>11.488591818273193</v>
      </c>
      <c r="EI3386" s="51">
        <f t="shared" si="1487"/>
        <v>7.0358830033169159E-2</v>
      </c>
      <c r="EJ3386" s="75">
        <f t="shared" si="1488"/>
        <v>11.558950648306363</v>
      </c>
      <c r="EK3386" s="51">
        <f t="shared" si="1489"/>
        <v>0.20102522866619763</v>
      </c>
      <c r="EL3386" s="75">
        <f t="shared" si="1490"/>
        <v>2.5128153583274702</v>
      </c>
      <c r="EM3386" s="51">
        <f t="shared" si="1491"/>
        <v>0.10051261433309881</v>
      </c>
      <c r="EN3386" s="75">
        <f t="shared" si="1492"/>
        <v>0.19097396723288773</v>
      </c>
      <c r="EO3386" s="51">
        <f t="shared" si="1493"/>
        <v>3.015378429992964E-2</v>
      </c>
      <c r="EP3386" s="75">
        <f t="shared" si="1494"/>
        <v>0</v>
      </c>
      <c r="EQ3386" s="51" t="e">
        <f t="shared" si="1495"/>
        <v>#DIV/0!</v>
      </c>
      <c r="ER3386" s="51">
        <f t="shared" si="1496"/>
        <v>100</v>
      </c>
      <c r="ES3386" s="51">
        <f t="shared" si="1497"/>
        <v>0</v>
      </c>
    </row>
    <row r="3387" spans="1:149" x14ac:dyDescent="0.45">
      <c r="A3387" s="51" t="s">
        <v>4916</v>
      </c>
      <c r="B3387" s="174" t="s">
        <v>1038</v>
      </c>
      <c r="C3387" s="51" t="s">
        <v>635</v>
      </c>
      <c r="D3387" s="51" t="s">
        <v>4923</v>
      </c>
      <c r="E3387" s="51" t="s">
        <v>1121</v>
      </c>
      <c r="F3387" s="51" t="s">
        <v>4919</v>
      </c>
      <c r="G3387" s="51" t="s">
        <v>4516</v>
      </c>
      <c r="H3387" s="51" t="s">
        <v>1100</v>
      </c>
      <c r="I3387" s="51">
        <v>4</v>
      </c>
      <c r="J3387" s="75">
        <v>1000</v>
      </c>
      <c r="L3387" s="75">
        <v>1600</v>
      </c>
      <c r="N3387" s="51" t="s">
        <v>722</v>
      </c>
      <c r="O3387" s="127">
        <v>-6.6150000000000002</v>
      </c>
      <c r="P3387" s="87" t="s">
        <v>1374</v>
      </c>
      <c r="S3387" s="264">
        <v>-6.6150000000000002</v>
      </c>
      <c r="U3387" s="51">
        <v>13.37</v>
      </c>
      <c r="AA3387" s="168">
        <v>0</v>
      </c>
      <c r="AC3387" s="169">
        <v>1</v>
      </c>
      <c r="AQ3387" s="174" t="s">
        <v>4613</v>
      </c>
      <c r="AR3387" s="53">
        <v>1.8360000000000001</v>
      </c>
      <c r="AS3387" s="53">
        <v>7.3579999999999997</v>
      </c>
      <c r="AT3387" s="77"/>
      <c r="AU3387" s="276"/>
      <c r="AV3387" s="276">
        <v>10000</v>
      </c>
      <c r="AW3387" s="276">
        <v>0</v>
      </c>
      <c r="AX3387" s="95"/>
      <c r="AY3387" s="276">
        <v>73580</v>
      </c>
      <c r="AZ3387" s="95">
        <v>750.37171162031427</v>
      </c>
      <c r="BB3387" s="80" t="s">
        <v>722</v>
      </c>
      <c r="BC3387" s="174" t="s">
        <v>1126</v>
      </c>
      <c r="BD3387" s="52">
        <v>49.8</v>
      </c>
      <c r="BE3387" s="52">
        <v>0.3</v>
      </c>
      <c r="BF3387" s="52">
        <v>1.28</v>
      </c>
      <c r="BG3387" s="52">
        <v>0.06</v>
      </c>
      <c r="BH3387" s="52">
        <v>13.3</v>
      </c>
      <c r="BI3387" s="52">
        <v>0.1</v>
      </c>
      <c r="BJ3387" s="52"/>
      <c r="BK3387" s="52"/>
      <c r="BL3387" s="52">
        <v>0.21</v>
      </c>
      <c r="BM3387" s="52">
        <v>0.02</v>
      </c>
      <c r="BN3387" s="52">
        <v>7.36</v>
      </c>
      <c r="BO3387" s="52">
        <v>0.01</v>
      </c>
      <c r="BP3387" s="52">
        <v>0.35</v>
      </c>
      <c r="BQ3387" s="52">
        <v>0.05</v>
      </c>
      <c r="BR3387" s="52">
        <v>15.4</v>
      </c>
      <c r="BS3387" s="52">
        <v>0.2</v>
      </c>
      <c r="BX3387" s="52">
        <v>10</v>
      </c>
      <c r="BY3387" s="52">
        <v>0.1</v>
      </c>
      <c r="BZ3387" s="52">
        <v>2.1</v>
      </c>
      <c r="CA3387" s="52">
        <v>0.1</v>
      </c>
      <c r="CB3387" s="52">
        <v>0.21</v>
      </c>
      <c r="CC3387" s="52">
        <v>0.02</v>
      </c>
      <c r="DH3387" s="51">
        <v>99.55</v>
      </c>
      <c r="DJ3387" s="77">
        <f t="shared" si="1502"/>
        <v>0.45000000000000284</v>
      </c>
      <c r="DL3387" s="51" t="s">
        <v>827</v>
      </c>
      <c r="DO3387" s="356">
        <v>0.5</v>
      </c>
      <c r="DP3387" s="51">
        <v>0.03</v>
      </c>
      <c r="DQ3387" s="350">
        <v>0.5</v>
      </c>
      <c r="DR3387" s="52">
        <v>0.09</v>
      </c>
      <c r="DU3387" s="52"/>
      <c r="DX3387" s="75">
        <f t="shared" si="1476"/>
        <v>50.025113008538426</v>
      </c>
      <c r="DY3387" s="51">
        <f t="shared" si="1477"/>
        <v>0.30135610246107486</v>
      </c>
      <c r="DZ3387" s="75">
        <f t="shared" si="1478"/>
        <v>1.2857860371672527</v>
      </c>
      <c r="EA3387" s="51">
        <f t="shared" si="1479"/>
        <v>6.0271220492214971E-2</v>
      </c>
      <c r="EB3387" s="75">
        <f t="shared" si="1480"/>
        <v>13.360120542440987</v>
      </c>
      <c r="EC3387" s="51">
        <f t="shared" si="1481"/>
        <v>0.10045203415369162</v>
      </c>
      <c r="ED3387" s="75">
        <f t="shared" si="1482"/>
        <v>7.3932697137117032</v>
      </c>
      <c r="EE3387" s="51">
        <f t="shared" si="1483"/>
        <v>1.0045203415369162E-2</v>
      </c>
      <c r="EF3387" s="75">
        <f t="shared" si="1484"/>
        <v>0.35158211953792062</v>
      </c>
      <c r="EG3387" s="51">
        <f t="shared" si="1485"/>
        <v>5.0226017076845812E-2</v>
      </c>
      <c r="EH3387" s="75">
        <f t="shared" si="1486"/>
        <v>15.46961325966851</v>
      </c>
      <c r="EI3387" s="51">
        <f t="shared" si="1487"/>
        <v>0.20090406830738325</v>
      </c>
      <c r="EJ3387" s="75">
        <f t="shared" si="1488"/>
        <v>10.04520341536916</v>
      </c>
      <c r="EK3387" s="51">
        <f t="shared" si="1489"/>
        <v>0.10045203415369161</v>
      </c>
      <c r="EL3387" s="75">
        <f t="shared" si="1490"/>
        <v>2.109492717227524</v>
      </c>
      <c r="EM3387" s="51">
        <f t="shared" si="1491"/>
        <v>0.10045203415369161</v>
      </c>
      <c r="EN3387" s="75">
        <f t="shared" si="1492"/>
        <v>0.21094927172275241</v>
      </c>
      <c r="EO3387" s="51">
        <f t="shared" si="1493"/>
        <v>2.0090406830738327E-2</v>
      </c>
      <c r="EP3387" s="75">
        <f t="shared" si="1494"/>
        <v>0</v>
      </c>
      <c r="EQ3387" s="51" t="e">
        <f t="shared" si="1495"/>
        <v>#DIV/0!</v>
      </c>
      <c r="ER3387" s="51">
        <f t="shared" si="1496"/>
        <v>100</v>
      </c>
      <c r="ES3387" s="51">
        <f t="shared" si="1497"/>
        <v>0</v>
      </c>
    </row>
    <row r="3388" spans="1:149" x14ac:dyDescent="0.45">
      <c r="A3388" s="51" t="s">
        <v>4916</v>
      </c>
      <c r="B3388" s="174" t="s">
        <v>1038</v>
      </c>
      <c r="C3388" s="51" t="s">
        <v>635</v>
      </c>
      <c r="D3388" s="51" t="s">
        <v>4923</v>
      </c>
      <c r="E3388" s="51" t="s">
        <v>1121</v>
      </c>
      <c r="F3388" s="51" t="s">
        <v>4542</v>
      </c>
      <c r="G3388" s="51" t="s">
        <v>4516</v>
      </c>
      <c r="H3388" s="51" t="s">
        <v>1100</v>
      </c>
      <c r="I3388" s="51">
        <v>4</v>
      </c>
      <c r="J3388" s="75">
        <v>1000</v>
      </c>
      <c r="L3388" s="75">
        <v>1600</v>
      </c>
      <c r="N3388" s="51" t="s">
        <v>722</v>
      </c>
      <c r="O3388" s="122">
        <v>-6.64</v>
      </c>
      <c r="P3388" s="87" t="s">
        <v>1374</v>
      </c>
      <c r="S3388" s="120">
        <v>-6.64</v>
      </c>
      <c r="U3388" s="51">
        <v>12.57</v>
      </c>
      <c r="AA3388" s="168">
        <v>0</v>
      </c>
      <c r="AC3388" s="169">
        <v>1</v>
      </c>
      <c r="AQ3388" s="174" t="s">
        <v>4613</v>
      </c>
      <c r="AR3388" s="53">
        <v>1.8360000000000001</v>
      </c>
      <c r="AS3388" s="53">
        <v>7.3579999999999997</v>
      </c>
      <c r="AT3388" s="77"/>
      <c r="AU3388" s="276"/>
      <c r="AV3388" s="276">
        <v>10000</v>
      </c>
      <c r="AW3388" s="276">
        <v>0</v>
      </c>
      <c r="AX3388" s="95"/>
      <c r="AY3388" s="276">
        <v>73580</v>
      </c>
      <c r="AZ3388" s="95">
        <v>750.37171162031427</v>
      </c>
      <c r="BB3388" s="80" t="s">
        <v>722</v>
      </c>
      <c r="BC3388" s="174" t="s">
        <v>1126</v>
      </c>
      <c r="BD3388" s="52">
        <v>49</v>
      </c>
      <c r="BE3388" s="52">
        <v>0.5</v>
      </c>
      <c r="BF3388" s="52">
        <v>1.03</v>
      </c>
      <c r="BG3388" s="52">
        <v>0.03</v>
      </c>
      <c r="BH3388" s="52">
        <v>11</v>
      </c>
      <c r="BI3388" s="52">
        <v>0.1</v>
      </c>
      <c r="BJ3388" s="52"/>
      <c r="BK3388" s="52"/>
      <c r="BL3388" s="52">
        <v>0.27</v>
      </c>
      <c r="BM3388" s="52">
        <v>0.02</v>
      </c>
      <c r="BN3388" s="52">
        <v>7.2</v>
      </c>
      <c r="BO3388" s="52">
        <v>0.2</v>
      </c>
      <c r="BP3388" s="52">
        <v>0.35</v>
      </c>
      <c r="BQ3388" s="52">
        <v>0.03</v>
      </c>
      <c r="BR3388" s="52">
        <v>20</v>
      </c>
      <c r="BS3388" s="52">
        <v>0.3</v>
      </c>
      <c r="BX3388" s="52">
        <v>9.4</v>
      </c>
      <c r="BY3388" s="52">
        <v>0.1</v>
      </c>
      <c r="BZ3388" s="52">
        <v>1.54</v>
      </c>
      <c r="CA3388" s="52">
        <v>7.0000000000000007E-2</v>
      </c>
      <c r="CB3388" s="52">
        <v>0.17</v>
      </c>
      <c r="CC3388" s="52">
        <v>0.03</v>
      </c>
      <c r="DH3388" s="51">
        <v>98.97</v>
      </c>
      <c r="DJ3388" s="77">
        <f t="shared" si="1502"/>
        <v>1.0300000000000011</v>
      </c>
      <c r="DL3388" s="51" t="s">
        <v>827</v>
      </c>
      <c r="DO3388" s="348">
        <v>0.41299999999999998</v>
      </c>
      <c r="DP3388" s="51">
        <v>3.0000000000000001E-3</v>
      </c>
      <c r="DQ3388" s="350">
        <v>0.7</v>
      </c>
      <c r="DR3388" s="52">
        <v>0.1</v>
      </c>
      <c r="DU3388" s="52"/>
      <c r="DX3388" s="75">
        <f t="shared" si="1476"/>
        <v>49.509952510861879</v>
      </c>
      <c r="DY3388" s="51">
        <f t="shared" si="1477"/>
        <v>0.50520359704961093</v>
      </c>
      <c r="DZ3388" s="75">
        <f t="shared" si="1478"/>
        <v>1.0407194099221986</v>
      </c>
      <c r="EA3388" s="51">
        <f t="shared" si="1479"/>
        <v>3.0312215822976656E-2</v>
      </c>
      <c r="EB3388" s="75">
        <f t="shared" si="1480"/>
        <v>11.114479135091441</v>
      </c>
      <c r="EC3388" s="51">
        <f t="shared" si="1481"/>
        <v>0.10104071940992221</v>
      </c>
      <c r="ED3388" s="75">
        <f t="shared" si="1482"/>
        <v>7.274931797514399</v>
      </c>
      <c r="EE3388" s="51">
        <f t="shared" si="1483"/>
        <v>0.20208143881984444</v>
      </c>
      <c r="EF3388" s="75">
        <f t="shared" si="1484"/>
        <v>0.35364251793472767</v>
      </c>
      <c r="EG3388" s="51">
        <f t="shared" si="1485"/>
        <v>3.0312215822976659E-2</v>
      </c>
      <c r="EH3388" s="75">
        <f t="shared" si="1486"/>
        <v>20.208143881984437</v>
      </c>
      <c r="EI3388" s="51">
        <f t="shared" si="1487"/>
        <v>0.30312215822976657</v>
      </c>
      <c r="EJ3388" s="75">
        <f t="shared" si="1488"/>
        <v>9.4978276245326878</v>
      </c>
      <c r="EK3388" s="51">
        <f t="shared" si="1489"/>
        <v>0.10104071940992221</v>
      </c>
      <c r="EL3388" s="75">
        <f t="shared" si="1490"/>
        <v>1.5560270789128019</v>
      </c>
      <c r="EM3388" s="51">
        <f t="shared" si="1491"/>
        <v>7.0728503586945546E-2</v>
      </c>
      <c r="EN3388" s="75">
        <f t="shared" si="1492"/>
        <v>0.17176922299686775</v>
      </c>
      <c r="EO3388" s="51">
        <f t="shared" si="1493"/>
        <v>3.0312215822976659E-2</v>
      </c>
      <c r="EP3388" s="75">
        <f t="shared" si="1494"/>
        <v>0</v>
      </c>
      <c r="EQ3388" s="51" t="e">
        <f t="shared" si="1495"/>
        <v>#DIV/0!</v>
      </c>
      <c r="ER3388" s="51">
        <f t="shared" si="1496"/>
        <v>100</v>
      </c>
      <c r="ES3388" s="51">
        <f t="shared" si="1497"/>
        <v>0</v>
      </c>
    </row>
    <row r="3389" spans="1:149" x14ac:dyDescent="0.45">
      <c r="A3389" s="51" t="s">
        <v>4916</v>
      </c>
      <c r="B3389" s="174" t="s">
        <v>1038</v>
      </c>
      <c r="C3389" s="51" t="s">
        <v>635</v>
      </c>
      <c r="D3389" s="51" t="s">
        <v>4923</v>
      </c>
      <c r="E3389" s="51" t="s">
        <v>1121</v>
      </c>
      <c r="F3389" s="51" t="s">
        <v>4920</v>
      </c>
      <c r="G3389" s="51" t="s">
        <v>4516</v>
      </c>
      <c r="H3389" s="51" t="s">
        <v>1100</v>
      </c>
      <c r="I3389" s="51">
        <v>4</v>
      </c>
      <c r="J3389" s="75">
        <v>1000</v>
      </c>
      <c r="L3389" s="75">
        <v>1600</v>
      </c>
      <c r="N3389" s="51" t="s">
        <v>722</v>
      </c>
      <c r="O3389" s="122">
        <v>-6.6</v>
      </c>
      <c r="P3389" s="87" t="s">
        <v>1374</v>
      </c>
      <c r="S3389" s="120">
        <v>-6.6</v>
      </c>
      <c r="U3389" s="51">
        <v>11.53</v>
      </c>
      <c r="AA3389" s="168">
        <v>0</v>
      </c>
      <c r="AC3389" s="169">
        <v>1</v>
      </c>
      <c r="AQ3389" s="174" t="s">
        <v>4613</v>
      </c>
      <c r="AR3389" s="53">
        <v>1.8360000000000001</v>
      </c>
      <c r="AS3389" s="53">
        <v>7.3579999999999997</v>
      </c>
      <c r="AT3389" s="77"/>
      <c r="AU3389" s="276"/>
      <c r="AV3389" s="276">
        <v>10000</v>
      </c>
      <c r="AW3389" s="276">
        <v>0</v>
      </c>
      <c r="AX3389" s="95"/>
      <c r="AY3389" s="276">
        <v>73580</v>
      </c>
      <c r="AZ3389" s="95">
        <v>750.37171162031427</v>
      </c>
      <c r="BB3389" s="80" t="s">
        <v>722</v>
      </c>
      <c r="BC3389" s="174" t="s">
        <v>1126</v>
      </c>
      <c r="BD3389" s="52">
        <v>48.9</v>
      </c>
      <c r="BE3389" s="52">
        <v>0.5</v>
      </c>
      <c r="BF3389" s="52">
        <v>0.77</v>
      </c>
      <c r="BG3389" s="52">
        <v>0.04</v>
      </c>
      <c r="BH3389" s="52">
        <v>9</v>
      </c>
      <c r="BI3389" s="52">
        <v>0.2</v>
      </c>
      <c r="BJ3389" s="52"/>
      <c r="BK3389" s="52"/>
      <c r="BL3389" s="52">
        <v>0.39</v>
      </c>
      <c r="BM3389" s="52">
        <v>0.03</v>
      </c>
      <c r="BN3389" s="52">
        <v>6.6</v>
      </c>
      <c r="BO3389" s="52">
        <v>0.3</v>
      </c>
      <c r="BP3389" s="52">
        <v>0.36</v>
      </c>
      <c r="BQ3389" s="52">
        <v>0.04</v>
      </c>
      <c r="BR3389" s="52">
        <v>24.3</v>
      </c>
      <c r="BS3389" s="52">
        <v>0.5</v>
      </c>
      <c r="BX3389" s="52">
        <v>8.4</v>
      </c>
      <c r="BY3389" s="52">
        <v>0.3</v>
      </c>
      <c r="BZ3389" s="52">
        <v>1.05</v>
      </c>
      <c r="CA3389" s="52">
        <v>0.09</v>
      </c>
      <c r="CB3389" s="52">
        <v>0.18</v>
      </c>
      <c r="CC3389" s="52">
        <v>0.03</v>
      </c>
      <c r="DH3389" s="51">
        <v>99.49</v>
      </c>
      <c r="DJ3389" s="77">
        <f t="shared" si="1502"/>
        <v>0.51000000000000512</v>
      </c>
      <c r="DL3389" s="51" t="s">
        <v>827</v>
      </c>
      <c r="DO3389" s="348">
        <v>0.25</v>
      </c>
      <c r="DP3389" s="51">
        <v>0.01</v>
      </c>
      <c r="DQ3389" s="350">
        <v>0.9</v>
      </c>
      <c r="DR3389" s="52">
        <v>0.1</v>
      </c>
      <c r="DU3389" s="52"/>
      <c r="DX3389" s="75">
        <f t="shared" si="1476"/>
        <v>49.150668408885316</v>
      </c>
      <c r="DY3389" s="51">
        <f t="shared" si="1477"/>
        <v>0.50256307166549408</v>
      </c>
      <c r="DZ3389" s="75">
        <f t="shared" si="1478"/>
        <v>0.77394713036486085</v>
      </c>
      <c r="EA3389" s="51">
        <f t="shared" si="1479"/>
        <v>4.0205045733239519E-2</v>
      </c>
      <c r="EB3389" s="75">
        <f t="shared" si="1480"/>
        <v>9.0461352899788938</v>
      </c>
      <c r="EC3389" s="51">
        <f t="shared" si="1481"/>
        <v>0.20102522866619765</v>
      </c>
      <c r="ED3389" s="75">
        <f t="shared" si="1482"/>
        <v>6.6338325459845207</v>
      </c>
      <c r="EE3389" s="51">
        <f t="shared" si="1483"/>
        <v>0.30153784299929642</v>
      </c>
      <c r="EF3389" s="75">
        <f t="shared" si="1484"/>
        <v>0.36184541159915573</v>
      </c>
      <c r="EG3389" s="51">
        <f t="shared" si="1485"/>
        <v>4.0205045733239526E-2</v>
      </c>
      <c r="EH3389" s="75">
        <f t="shared" si="1486"/>
        <v>24.424565282943011</v>
      </c>
      <c r="EI3389" s="51">
        <f t="shared" si="1487"/>
        <v>0.50256307166549408</v>
      </c>
      <c r="EJ3389" s="75">
        <f t="shared" si="1488"/>
        <v>8.4430596039803003</v>
      </c>
      <c r="EK3389" s="51">
        <f t="shared" si="1489"/>
        <v>0.30153784299929642</v>
      </c>
      <c r="EL3389" s="75">
        <f t="shared" si="1490"/>
        <v>1.0553824504975375</v>
      </c>
      <c r="EM3389" s="51">
        <f t="shared" si="1491"/>
        <v>9.0461352899788919E-2</v>
      </c>
      <c r="EN3389" s="75">
        <f t="shared" si="1492"/>
        <v>0.18092270579957787</v>
      </c>
      <c r="EO3389" s="51">
        <f t="shared" si="1493"/>
        <v>3.0153784299929643E-2</v>
      </c>
      <c r="EP3389" s="75">
        <f t="shared" si="1494"/>
        <v>0</v>
      </c>
      <c r="EQ3389" s="51" t="e">
        <f t="shared" si="1495"/>
        <v>#DIV/0!</v>
      </c>
      <c r="ER3389" s="51">
        <f t="shared" si="1496"/>
        <v>100</v>
      </c>
      <c r="ES3389" s="51">
        <f t="shared" si="1497"/>
        <v>0</v>
      </c>
    </row>
    <row r="3390" spans="1:149" x14ac:dyDescent="0.45">
      <c r="A3390" s="51" t="s">
        <v>4916</v>
      </c>
      <c r="B3390" s="174" t="s">
        <v>1038</v>
      </c>
      <c r="C3390" s="51" t="s">
        <v>635</v>
      </c>
      <c r="D3390" s="51" t="s">
        <v>4923</v>
      </c>
      <c r="E3390" s="51" t="s">
        <v>1121</v>
      </c>
      <c r="F3390" s="51" t="s">
        <v>4921</v>
      </c>
      <c r="G3390" s="51" t="s">
        <v>4516</v>
      </c>
      <c r="H3390" s="51" t="s">
        <v>1100</v>
      </c>
      <c r="I3390" s="51">
        <v>4</v>
      </c>
      <c r="J3390" s="75">
        <v>1050</v>
      </c>
      <c r="L3390" s="75">
        <v>1600</v>
      </c>
      <c r="N3390" s="51" t="s">
        <v>722</v>
      </c>
      <c r="O3390" s="122">
        <v>-6.41</v>
      </c>
      <c r="P3390" s="87" t="s">
        <v>1374</v>
      </c>
      <c r="S3390" s="120">
        <v>-6.41</v>
      </c>
      <c r="U3390" s="51">
        <v>14.96</v>
      </c>
      <c r="AA3390" s="168">
        <v>0</v>
      </c>
      <c r="AC3390" s="169">
        <v>1</v>
      </c>
      <c r="AQ3390" s="174" t="s">
        <v>4613</v>
      </c>
      <c r="AR3390" s="53">
        <v>1.91</v>
      </c>
      <c r="AS3390" s="53">
        <v>8.1199999999999992</v>
      </c>
      <c r="AT3390" s="77"/>
      <c r="AU3390" s="276"/>
      <c r="AV3390" s="276">
        <v>10500</v>
      </c>
      <c r="AW3390" s="276">
        <v>0</v>
      </c>
      <c r="AX3390" s="95"/>
      <c r="AY3390" s="276">
        <v>85259.999999999985</v>
      </c>
      <c r="AZ3390" s="95">
        <v>867.92886805313708</v>
      </c>
      <c r="BB3390" s="80" t="s">
        <v>722</v>
      </c>
      <c r="BC3390" s="174" t="s">
        <v>1126</v>
      </c>
      <c r="BD3390" s="52">
        <v>49</v>
      </c>
      <c r="BE3390" s="52">
        <v>0.6</v>
      </c>
      <c r="BF3390" s="52">
        <v>1.05</v>
      </c>
      <c r="BG3390" s="52">
        <v>0.05</v>
      </c>
      <c r="BH3390" s="52">
        <v>11.1</v>
      </c>
      <c r="BI3390" s="52">
        <v>0.1</v>
      </c>
      <c r="BJ3390" s="52"/>
      <c r="BK3390" s="52"/>
      <c r="BL3390" s="52">
        <v>0.28000000000000003</v>
      </c>
      <c r="BM3390" s="52">
        <v>0.02</v>
      </c>
      <c r="BN3390" s="52">
        <v>6.9</v>
      </c>
      <c r="BO3390" s="52">
        <v>0.2</v>
      </c>
      <c r="BP3390" s="52">
        <v>0.36</v>
      </c>
      <c r="BQ3390" s="52">
        <v>0.06</v>
      </c>
      <c r="BR3390" s="52">
        <v>16</v>
      </c>
      <c r="BS3390" s="52">
        <v>0.3</v>
      </c>
      <c r="BX3390" s="52">
        <v>13.5</v>
      </c>
      <c r="BY3390" s="52">
        <v>0.1</v>
      </c>
      <c r="BZ3390" s="52">
        <v>1.5</v>
      </c>
      <c r="CA3390" s="52">
        <v>0.1</v>
      </c>
      <c r="CB3390" s="52">
        <v>0.16</v>
      </c>
      <c r="CC3390" s="52">
        <v>0.02</v>
      </c>
      <c r="DH3390" s="51">
        <v>99.75</v>
      </c>
      <c r="DJ3390" s="77">
        <f t="shared" si="1502"/>
        <v>0.25</v>
      </c>
      <c r="DL3390" s="51" t="s">
        <v>827</v>
      </c>
      <c r="DO3390" s="348">
        <v>0.24</v>
      </c>
      <c r="DP3390" s="51">
        <v>0.01</v>
      </c>
      <c r="DQ3390" s="350">
        <v>0.9</v>
      </c>
      <c r="DR3390" s="52">
        <v>0.1</v>
      </c>
      <c r="DU3390" s="52"/>
      <c r="DX3390" s="75">
        <f t="shared" si="1476"/>
        <v>49.122807017543856</v>
      </c>
      <c r="DY3390" s="51">
        <f t="shared" si="1477"/>
        <v>0.60150375939849621</v>
      </c>
      <c r="DZ3390" s="75">
        <f t="shared" si="1478"/>
        <v>1.0526315789473684</v>
      </c>
      <c r="EA3390" s="51">
        <f t="shared" si="1479"/>
        <v>5.0125313283208017E-2</v>
      </c>
      <c r="EB3390" s="75">
        <f t="shared" si="1480"/>
        <v>11.12781954887218</v>
      </c>
      <c r="EC3390" s="51">
        <f t="shared" si="1481"/>
        <v>0.10025062656641603</v>
      </c>
      <c r="ED3390" s="75">
        <f t="shared" si="1482"/>
        <v>6.9172932330827068</v>
      </c>
      <c r="EE3390" s="51">
        <f t="shared" si="1483"/>
        <v>0.2005012531328321</v>
      </c>
      <c r="EF3390" s="75">
        <f t="shared" si="1484"/>
        <v>0.36090225563909772</v>
      </c>
      <c r="EG3390" s="51">
        <f t="shared" si="1485"/>
        <v>6.0150375939849621E-2</v>
      </c>
      <c r="EH3390" s="75">
        <f t="shared" si="1486"/>
        <v>16.040100250626566</v>
      </c>
      <c r="EI3390" s="51">
        <f t="shared" si="1487"/>
        <v>0.3007518796992481</v>
      </c>
      <c r="EJ3390" s="75">
        <f t="shared" si="1488"/>
        <v>13.533834586466165</v>
      </c>
      <c r="EK3390" s="51">
        <f t="shared" si="1489"/>
        <v>0.10025062656641605</v>
      </c>
      <c r="EL3390" s="75">
        <f t="shared" si="1490"/>
        <v>1.5037593984962405</v>
      </c>
      <c r="EM3390" s="51">
        <f t="shared" si="1491"/>
        <v>0.10025062656641603</v>
      </c>
      <c r="EN3390" s="75">
        <f t="shared" si="1492"/>
        <v>0.16040100250626568</v>
      </c>
      <c r="EO3390" s="51">
        <f t="shared" si="1493"/>
        <v>2.005012531328321E-2</v>
      </c>
      <c r="EP3390" s="75">
        <f t="shared" si="1494"/>
        <v>0</v>
      </c>
      <c r="EQ3390" s="51" t="e">
        <f t="shared" si="1495"/>
        <v>#DIV/0!</v>
      </c>
      <c r="ER3390" s="51">
        <f t="shared" si="1496"/>
        <v>100</v>
      </c>
      <c r="ES3390" s="51">
        <f t="shared" si="1497"/>
        <v>0</v>
      </c>
    </row>
    <row r="3391" spans="1:149" s="43" customFormat="1" ht="14.65" thickBot="1" x14ac:dyDescent="0.5">
      <c r="A3391" s="43" t="s">
        <v>4916</v>
      </c>
      <c r="B3391" s="86" t="s">
        <v>1038</v>
      </c>
      <c r="C3391" s="43" t="s">
        <v>635</v>
      </c>
      <c r="D3391" s="43" t="s">
        <v>4923</v>
      </c>
      <c r="E3391" s="43" t="s">
        <v>1121</v>
      </c>
      <c r="F3391" s="43" t="s">
        <v>4922</v>
      </c>
      <c r="G3391" s="43" t="s">
        <v>4516</v>
      </c>
      <c r="H3391" s="43" t="s">
        <v>1100</v>
      </c>
      <c r="I3391" s="43">
        <v>4</v>
      </c>
      <c r="J3391" s="298">
        <v>950</v>
      </c>
      <c r="L3391" s="298">
        <v>1600</v>
      </c>
      <c r="N3391" s="43" t="s">
        <v>722</v>
      </c>
      <c r="O3391" s="123">
        <v>-6.64</v>
      </c>
      <c r="P3391" s="90" t="s">
        <v>1374</v>
      </c>
      <c r="Q3391" s="123"/>
      <c r="R3391" s="123"/>
      <c r="S3391" s="154">
        <v>-6.64</v>
      </c>
      <c r="U3391" s="43">
        <v>10.039999999999999</v>
      </c>
      <c r="AA3391" s="170">
        <v>0</v>
      </c>
      <c r="AB3391" s="171"/>
      <c r="AC3391" s="171">
        <v>1</v>
      </c>
      <c r="AE3391" s="315"/>
      <c r="AG3391" s="171"/>
      <c r="AQ3391" s="86" t="s">
        <v>4613</v>
      </c>
      <c r="AR3391" s="58">
        <v>1.766</v>
      </c>
      <c r="AS3391" s="58">
        <v>6.665</v>
      </c>
      <c r="AT3391" s="91"/>
      <c r="AU3391" s="277"/>
      <c r="AV3391" s="277">
        <v>9500</v>
      </c>
      <c r="AW3391" s="277">
        <v>0</v>
      </c>
      <c r="AX3391" s="259"/>
      <c r="AY3391" s="277">
        <v>63317.5</v>
      </c>
      <c r="AZ3391" s="259">
        <v>647.05445723292883</v>
      </c>
      <c r="BA3391" s="86"/>
      <c r="BB3391" s="85" t="s">
        <v>722</v>
      </c>
      <c r="BC3391" s="86" t="s">
        <v>1126</v>
      </c>
      <c r="BD3391" s="59">
        <v>48.6</v>
      </c>
      <c r="BE3391" s="59">
        <v>0.3</v>
      </c>
      <c r="BF3391" s="59">
        <v>1.3</v>
      </c>
      <c r="BG3391" s="59">
        <v>7.0000000000000007E-2</v>
      </c>
      <c r="BH3391" s="59">
        <v>10.199999999999999</v>
      </c>
      <c r="BI3391" s="59">
        <v>0.1</v>
      </c>
      <c r="BJ3391" s="59"/>
      <c r="BK3391" s="59"/>
      <c r="BL3391" s="59">
        <v>0.26</v>
      </c>
      <c r="BM3391" s="59">
        <v>0.02</v>
      </c>
      <c r="BN3391" s="59">
        <v>9</v>
      </c>
      <c r="BO3391" s="59">
        <v>0.2</v>
      </c>
      <c r="BP3391" s="59">
        <v>0.38</v>
      </c>
      <c r="BQ3391" s="59">
        <v>0.03</v>
      </c>
      <c r="BR3391" s="59">
        <v>23.9</v>
      </c>
      <c r="BS3391" s="59">
        <v>0.3</v>
      </c>
      <c r="BX3391" s="59">
        <v>4.84</v>
      </c>
      <c r="BY3391" s="59">
        <v>0.01</v>
      </c>
      <c r="BZ3391" s="59">
        <v>1.41</v>
      </c>
      <c r="CA3391" s="59">
        <v>7.0000000000000007E-2</v>
      </c>
      <c r="CB3391" s="59">
        <v>0.17</v>
      </c>
      <c r="CC3391" s="59">
        <v>0.03</v>
      </c>
      <c r="DH3391" s="43">
        <v>99.65</v>
      </c>
      <c r="DJ3391" s="91">
        <f t="shared" si="1502"/>
        <v>0.34999999999999432</v>
      </c>
      <c r="DL3391" s="43" t="s">
        <v>827</v>
      </c>
      <c r="DO3391" s="349">
        <v>0.26200000000000001</v>
      </c>
      <c r="DP3391" s="43">
        <v>2E-3</v>
      </c>
      <c r="DQ3391" s="347">
        <v>0.33</v>
      </c>
      <c r="DR3391" s="43">
        <v>0.05</v>
      </c>
      <c r="DS3391" s="308"/>
      <c r="DU3391" s="59"/>
      <c r="DW3391" s="86"/>
      <c r="DX3391" s="298">
        <f t="shared" si="1476"/>
        <v>48.770697441043652</v>
      </c>
      <c r="DY3391" s="43">
        <f t="shared" si="1477"/>
        <v>0.30105368790767684</v>
      </c>
      <c r="DZ3391" s="298">
        <f t="shared" si="1478"/>
        <v>1.3045659809332664</v>
      </c>
      <c r="EA3391" s="43">
        <f t="shared" si="1479"/>
        <v>7.0245860511791269E-2</v>
      </c>
      <c r="EB3391" s="298">
        <f t="shared" si="1480"/>
        <v>10.235825388861013</v>
      </c>
      <c r="EC3391" s="43">
        <f t="shared" si="1481"/>
        <v>0.10035122930255896</v>
      </c>
      <c r="ED3391" s="298">
        <f t="shared" si="1482"/>
        <v>9.0316106372303064</v>
      </c>
      <c r="EE3391" s="43">
        <f t="shared" si="1483"/>
        <v>0.20070245860511793</v>
      </c>
      <c r="EF3391" s="298">
        <f t="shared" si="1484"/>
        <v>0.38133467134972399</v>
      </c>
      <c r="EG3391" s="43">
        <f t="shared" si="1485"/>
        <v>3.0105368790767681E-2</v>
      </c>
      <c r="EH3391" s="298">
        <f t="shared" si="1486"/>
        <v>23.98394380331159</v>
      </c>
      <c r="EI3391" s="43">
        <f t="shared" si="1487"/>
        <v>0.30105368790767684</v>
      </c>
      <c r="EJ3391" s="298">
        <f t="shared" si="1488"/>
        <v>4.8569994982438534</v>
      </c>
      <c r="EK3391" s="43">
        <f t="shared" si="1489"/>
        <v>1.0035122930255895E-2</v>
      </c>
      <c r="EL3391" s="298">
        <f t="shared" si="1490"/>
        <v>1.4149523331660812</v>
      </c>
      <c r="EM3391" s="43">
        <f t="shared" si="1491"/>
        <v>7.0245860511791269E-2</v>
      </c>
      <c r="EN3391" s="298">
        <f t="shared" si="1492"/>
        <v>0.17059708981435023</v>
      </c>
      <c r="EO3391" s="43">
        <f t="shared" si="1493"/>
        <v>3.0105368790767684E-2</v>
      </c>
      <c r="EP3391" s="298">
        <f t="shared" si="1494"/>
        <v>0</v>
      </c>
      <c r="EQ3391" s="43" t="e">
        <f t="shared" si="1495"/>
        <v>#DIV/0!</v>
      </c>
      <c r="ER3391" s="43">
        <f t="shared" si="1496"/>
        <v>100</v>
      </c>
      <c r="ES3391" s="43">
        <f t="shared" si="1497"/>
        <v>0</v>
      </c>
    </row>
    <row r="3392" spans="1:149" x14ac:dyDescent="0.45">
      <c r="A3392" s="51" t="s">
        <v>4924</v>
      </c>
      <c r="B3392" s="183" t="s">
        <v>1037</v>
      </c>
      <c r="C3392" s="51" t="s">
        <v>3441</v>
      </c>
      <c r="D3392" s="51" t="s">
        <v>4931</v>
      </c>
      <c r="E3392" s="51" t="s">
        <v>1121</v>
      </c>
      <c r="F3392" s="51" t="s">
        <v>4925</v>
      </c>
      <c r="G3392" s="51" t="s">
        <v>4516</v>
      </c>
      <c r="H3392" s="51" t="s">
        <v>4947</v>
      </c>
      <c r="I3392" s="51">
        <v>24</v>
      </c>
      <c r="J3392" s="75">
        <v>1000</v>
      </c>
      <c r="K3392" s="51">
        <v>100</v>
      </c>
      <c r="L3392" s="75">
        <v>1400</v>
      </c>
      <c r="M3392" s="51">
        <v>12</v>
      </c>
      <c r="N3392" s="51" t="s">
        <v>722</v>
      </c>
      <c r="O3392" s="51" t="s">
        <v>4941</v>
      </c>
      <c r="P3392" s="87" t="s">
        <v>1374</v>
      </c>
      <c r="S3392" s="174"/>
      <c r="AA3392" s="168">
        <v>0</v>
      </c>
      <c r="AC3392" s="169">
        <v>1</v>
      </c>
      <c r="AQ3392" s="174" t="s">
        <v>4613</v>
      </c>
      <c r="AR3392" s="53">
        <v>1.853</v>
      </c>
      <c r="AS3392" s="53">
        <v>9.0950000000000006</v>
      </c>
      <c r="AT3392" s="77"/>
      <c r="AU3392" s="276"/>
      <c r="AV3392" s="276">
        <v>10000</v>
      </c>
      <c r="AW3392" s="276">
        <v>0</v>
      </c>
      <c r="AX3392" s="95"/>
      <c r="AY3392" s="276">
        <v>90950</v>
      </c>
      <c r="AZ3392" s="95">
        <v>927.51164952252759</v>
      </c>
      <c r="BB3392" s="80" t="s">
        <v>722</v>
      </c>
      <c r="BC3392" s="174" t="s">
        <v>1126</v>
      </c>
      <c r="BD3392" s="265">
        <v>48.5</v>
      </c>
      <c r="BE3392" s="53">
        <v>0.9</v>
      </c>
      <c r="BF3392" s="53">
        <v>0.8</v>
      </c>
      <c r="BG3392" s="53">
        <v>0.1</v>
      </c>
      <c r="BH3392" s="53">
        <v>8.4</v>
      </c>
      <c r="BI3392" s="53">
        <v>0.6</v>
      </c>
      <c r="BN3392" s="51">
        <v>16.899999999999999</v>
      </c>
      <c r="BO3392" s="51">
        <v>0.6</v>
      </c>
      <c r="BP3392" s="51">
        <v>0.6</v>
      </c>
      <c r="BQ3392" s="53">
        <v>0.1</v>
      </c>
      <c r="BR3392" s="53">
        <v>13</v>
      </c>
      <c r="BS3392" s="53">
        <v>1.3</v>
      </c>
      <c r="BT3392" s="53">
        <v>0.9</v>
      </c>
      <c r="BU3392" s="53">
        <v>0.3</v>
      </c>
      <c r="BX3392" s="51">
        <v>9.9</v>
      </c>
      <c r="BY3392" s="51">
        <v>0.7</v>
      </c>
      <c r="BZ3392" s="51">
        <v>0.7</v>
      </c>
      <c r="CA3392" s="51">
        <v>0.1</v>
      </c>
      <c r="CD3392" s="51">
        <v>0.2</v>
      </c>
      <c r="CE3392" s="51">
        <v>0.1</v>
      </c>
      <c r="DH3392" s="53">
        <v>100</v>
      </c>
      <c r="DI3392" s="51">
        <v>1.5</v>
      </c>
      <c r="DJ3392" s="51">
        <f t="shared" si="1502"/>
        <v>0</v>
      </c>
      <c r="DL3392" s="51" t="s">
        <v>755</v>
      </c>
      <c r="DO3392" s="348">
        <v>0.24</v>
      </c>
      <c r="DP3392" s="51">
        <v>0</v>
      </c>
      <c r="DR3392" s="77"/>
      <c r="DS3392" s="371">
        <v>2110.7210657785176</v>
      </c>
      <c r="DT3392" s="52">
        <v>73.288925895087431</v>
      </c>
      <c r="DU3392" s="52"/>
      <c r="DV3392" s="51">
        <v>4.08</v>
      </c>
      <c r="DW3392" s="174">
        <v>2.13</v>
      </c>
      <c r="DX3392" s="75">
        <f t="shared" si="1476"/>
        <v>48.5</v>
      </c>
      <c r="DY3392" s="51">
        <f t="shared" si="1477"/>
        <v>1.1572623946193017</v>
      </c>
      <c r="DZ3392" s="75">
        <f t="shared" si="1478"/>
        <v>0.8</v>
      </c>
      <c r="EA3392" s="51">
        <f t="shared" si="1479"/>
        <v>0.10071742649611337</v>
      </c>
      <c r="EB3392" s="75">
        <f t="shared" si="1480"/>
        <v>8.4</v>
      </c>
      <c r="EC3392" s="51">
        <f t="shared" si="1481"/>
        <v>0.61308726948127057</v>
      </c>
      <c r="ED3392" s="75">
        <f t="shared" si="1482"/>
        <v>16.899999999999999</v>
      </c>
      <c r="EE3392" s="51">
        <f t="shared" si="1483"/>
        <v>0.65135416633349319</v>
      </c>
      <c r="EF3392" s="75">
        <f t="shared" si="1484"/>
        <v>0.6</v>
      </c>
      <c r="EG3392" s="51">
        <f t="shared" si="1485"/>
        <v>0.1004041831797859</v>
      </c>
      <c r="EH3392" s="75">
        <f t="shared" si="1486"/>
        <v>13</v>
      </c>
      <c r="EI3392" s="51">
        <f t="shared" si="1487"/>
        <v>1.3145436470501846</v>
      </c>
      <c r="EJ3392" s="75">
        <f t="shared" si="1488"/>
        <v>9.9</v>
      </c>
      <c r="EK3392" s="51">
        <f t="shared" si="1489"/>
        <v>0.71557826266593649</v>
      </c>
      <c r="EL3392" s="75">
        <f t="shared" si="1490"/>
        <v>0.7</v>
      </c>
      <c r="EM3392" s="51">
        <f t="shared" si="1491"/>
        <v>0.1005497389355139</v>
      </c>
      <c r="EN3392" s="75">
        <f t="shared" si="1492"/>
        <v>0</v>
      </c>
      <c r="EO3392" s="51" t="e">
        <f t="shared" si="1493"/>
        <v>#DIV/0!</v>
      </c>
      <c r="EP3392" s="75">
        <f t="shared" si="1494"/>
        <v>0.2</v>
      </c>
      <c r="EQ3392" s="51">
        <f t="shared" si="1495"/>
        <v>0.10004498987955368</v>
      </c>
      <c r="ER3392" s="51">
        <f t="shared" si="1496"/>
        <v>100</v>
      </c>
      <c r="ES3392" s="51">
        <f t="shared" si="1497"/>
        <v>2.1213203435596428</v>
      </c>
    </row>
    <row r="3393" spans="1:149" x14ac:dyDescent="0.45">
      <c r="A3393" s="51" t="s">
        <v>4924</v>
      </c>
      <c r="B3393" s="183" t="s">
        <v>4936</v>
      </c>
      <c r="C3393" s="51" t="s">
        <v>3441</v>
      </c>
      <c r="D3393" s="51" t="s">
        <v>4932</v>
      </c>
      <c r="E3393" s="51" t="s">
        <v>1121</v>
      </c>
      <c r="F3393" s="51" t="s">
        <v>4926</v>
      </c>
      <c r="G3393" s="51" t="s">
        <v>4516</v>
      </c>
      <c r="H3393" s="51" t="s">
        <v>4947</v>
      </c>
      <c r="I3393" s="51">
        <v>10</v>
      </c>
      <c r="J3393" s="75">
        <v>1500</v>
      </c>
      <c r="K3393" s="51">
        <v>100</v>
      </c>
      <c r="L3393" s="75">
        <v>1500</v>
      </c>
      <c r="M3393" s="51">
        <v>12</v>
      </c>
      <c r="N3393" s="51" t="s">
        <v>722</v>
      </c>
      <c r="O3393" s="51" t="s">
        <v>4942</v>
      </c>
      <c r="P3393" s="87" t="s">
        <v>1374</v>
      </c>
      <c r="S3393" s="174"/>
      <c r="AA3393" s="168">
        <v>0</v>
      </c>
      <c r="AC3393" s="169">
        <v>1</v>
      </c>
      <c r="AQ3393" s="174" t="s">
        <v>4613</v>
      </c>
      <c r="AR3393" s="53">
        <v>2.835</v>
      </c>
      <c r="AS3393" s="53">
        <v>22.48</v>
      </c>
      <c r="AT3393" s="77"/>
      <c r="AU3393" s="276"/>
      <c r="AV3393" s="276">
        <v>15000</v>
      </c>
      <c r="AW3393" s="276">
        <v>0</v>
      </c>
      <c r="AX3393" s="95"/>
      <c r="AY3393" s="276">
        <v>337200</v>
      </c>
      <c r="AZ3393" s="95">
        <v>3401.8412896547661</v>
      </c>
      <c r="BB3393" s="80" t="s">
        <v>722</v>
      </c>
      <c r="BC3393" s="174" t="s">
        <v>1126</v>
      </c>
      <c r="BD3393" s="53">
        <v>48.6</v>
      </c>
      <c r="BE3393" s="53">
        <v>0.1</v>
      </c>
      <c r="BF3393" s="53">
        <v>0.6</v>
      </c>
      <c r="BG3393" s="49">
        <v>0</v>
      </c>
      <c r="BH3393" s="53">
        <v>6.8</v>
      </c>
      <c r="BI3393" s="53">
        <v>0.1</v>
      </c>
      <c r="BN3393" s="51">
        <v>18.3</v>
      </c>
      <c r="BO3393" s="51">
        <v>0.2</v>
      </c>
      <c r="BP3393" s="51">
        <v>0.6</v>
      </c>
      <c r="BQ3393" s="53">
        <v>0</v>
      </c>
      <c r="BR3393" s="53">
        <v>16.3</v>
      </c>
      <c r="BS3393" s="53">
        <v>0.1</v>
      </c>
      <c r="BT3393" s="53">
        <v>1.6</v>
      </c>
      <c r="BU3393" s="53">
        <v>0.1</v>
      </c>
      <c r="BX3393" s="51">
        <v>7.7</v>
      </c>
      <c r="BY3393" s="51">
        <v>0.1</v>
      </c>
      <c r="BZ3393" s="51">
        <v>0.6</v>
      </c>
      <c r="CA3393" s="51">
        <v>0.1</v>
      </c>
      <c r="CD3393" s="51">
        <v>0.2</v>
      </c>
      <c r="CE3393" s="51">
        <v>0</v>
      </c>
      <c r="DH3393" s="53">
        <v>101.3</v>
      </c>
      <c r="DI3393" s="51">
        <v>0.2</v>
      </c>
      <c r="DJ3393" s="51">
        <f t="shared" si="1502"/>
        <v>0</v>
      </c>
      <c r="DL3393" s="51" t="s">
        <v>755</v>
      </c>
      <c r="DO3393" s="348">
        <v>0.51</v>
      </c>
      <c r="DP3393" s="51">
        <v>0.12</v>
      </c>
      <c r="DS3393" s="371">
        <v>5086.2514571190677</v>
      </c>
      <c r="DT3393" s="52">
        <v>2074.076602830974</v>
      </c>
      <c r="DU3393" s="52"/>
      <c r="DV3393" s="51">
        <v>3.19</v>
      </c>
      <c r="DW3393" s="174">
        <v>2.0699999999999998</v>
      </c>
      <c r="DX3393" s="75">
        <f t="shared" si="1476"/>
        <v>47.976307996051339</v>
      </c>
      <c r="DY3393" s="51">
        <f t="shared" si="1477"/>
        <v>0.13681044115609273</v>
      </c>
      <c r="DZ3393" s="75">
        <f t="shared" si="1478"/>
        <v>0.5923000987166831</v>
      </c>
      <c r="EA3393" s="51">
        <f t="shared" si="1479"/>
        <v>1.1693980231326419E-3</v>
      </c>
      <c r="EB3393" s="75">
        <f t="shared" si="1480"/>
        <v>6.7127344521224082</v>
      </c>
      <c r="EC3393" s="51">
        <f t="shared" si="1481"/>
        <v>9.9602360627061945E-2</v>
      </c>
      <c r="ED3393" s="75">
        <f t="shared" si="1482"/>
        <v>18.065153010858836</v>
      </c>
      <c r="EE3393" s="51">
        <f t="shared" si="1483"/>
        <v>0.20062911875474757</v>
      </c>
      <c r="EF3393" s="75">
        <f t="shared" si="1484"/>
        <v>0.5923000987166831</v>
      </c>
      <c r="EG3393" s="51">
        <f t="shared" si="1485"/>
        <v>1.1693980231326419E-3</v>
      </c>
      <c r="EH3393" s="75">
        <f t="shared" si="1486"/>
        <v>16.090819348469893</v>
      </c>
      <c r="EI3393" s="51">
        <f t="shared" si="1487"/>
        <v>0.10370260562555188</v>
      </c>
      <c r="EJ3393" s="75">
        <f t="shared" si="1488"/>
        <v>7.601184600197433</v>
      </c>
      <c r="EK3393" s="51">
        <f t="shared" si="1489"/>
        <v>9.985089793252569E-2</v>
      </c>
      <c r="EL3393" s="75">
        <f t="shared" si="1490"/>
        <v>0.5923000987166831</v>
      </c>
      <c r="EM3393" s="51">
        <f t="shared" si="1491"/>
        <v>9.8723609222120007E-2</v>
      </c>
      <c r="EN3393" s="75">
        <f t="shared" si="1492"/>
        <v>0</v>
      </c>
      <c r="EO3393" s="51" t="e">
        <f t="shared" si="1493"/>
        <v>#DIV/0!</v>
      </c>
      <c r="EP3393" s="75">
        <f t="shared" si="1494"/>
        <v>0.1974333662388944</v>
      </c>
      <c r="EQ3393" s="51">
        <f t="shared" si="1495"/>
        <v>3.8979934104421411E-4</v>
      </c>
      <c r="ER3393" s="51">
        <f t="shared" si="1496"/>
        <v>100</v>
      </c>
      <c r="ES3393" s="51">
        <f t="shared" si="1497"/>
        <v>0.2792129442000188</v>
      </c>
    </row>
    <row r="3394" spans="1:149" x14ac:dyDescent="0.45">
      <c r="A3394" s="51" t="s">
        <v>4924</v>
      </c>
      <c r="B3394" s="183" t="s">
        <v>4937</v>
      </c>
      <c r="C3394" s="51" t="s">
        <v>3441</v>
      </c>
      <c r="D3394" s="51" t="s">
        <v>4933</v>
      </c>
      <c r="E3394" s="51" t="s">
        <v>1121</v>
      </c>
      <c r="F3394" s="51" t="s">
        <v>4927</v>
      </c>
      <c r="G3394" s="51" t="s">
        <v>4516</v>
      </c>
      <c r="H3394" s="51" t="s">
        <v>4947</v>
      </c>
      <c r="I3394" s="51">
        <v>5</v>
      </c>
      <c r="J3394" s="75">
        <v>2000</v>
      </c>
      <c r="K3394" s="51">
        <v>100</v>
      </c>
      <c r="L3394" s="75">
        <v>1550</v>
      </c>
      <c r="M3394" s="51">
        <v>12</v>
      </c>
      <c r="N3394" s="51" t="s">
        <v>722</v>
      </c>
      <c r="O3394" s="51" t="s">
        <v>4943</v>
      </c>
      <c r="P3394" s="87" t="s">
        <v>1374</v>
      </c>
      <c r="S3394" s="174"/>
      <c r="AA3394" s="168">
        <v>0</v>
      </c>
      <c r="AC3394" s="169">
        <v>1</v>
      </c>
      <c r="AQ3394" s="174" t="s">
        <v>4613</v>
      </c>
      <c r="AR3394" s="53">
        <v>4.3040000000000003</v>
      </c>
      <c r="AS3394" s="53">
        <v>53.97</v>
      </c>
      <c r="AT3394" s="77"/>
      <c r="AU3394" s="276"/>
      <c r="AV3394" s="276">
        <v>20000</v>
      </c>
      <c r="AW3394" s="276">
        <v>0</v>
      </c>
      <c r="AX3394" s="95"/>
      <c r="AY3394" s="276">
        <v>1079400</v>
      </c>
      <c r="AZ3394" s="95">
        <v>10847.835745437889</v>
      </c>
      <c r="BB3394" s="80" t="s">
        <v>722</v>
      </c>
      <c r="BC3394" s="174" t="s">
        <v>1126</v>
      </c>
      <c r="BD3394" s="53">
        <v>46.9</v>
      </c>
      <c r="BE3394" s="53">
        <v>0.3</v>
      </c>
      <c r="BF3394" s="53">
        <v>0.6</v>
      </c>
      <c r="BG3394" s="49">
        <v>0</v>
      </c>
      <c r="BH3394" s="53">
        <v>8.6999999999999993</v>
      </c>
      <c r="BI3394" s="53">
        <v>0.1</v>
      </c>
      <c r="BN3394" s="51">
        <v>20.2</v>
      </c>
      <c r="BO3394" s="51">
        <v>0.2</v>
      </c>
      <c r="BP3394" s="51">
        <v>0.5</v>
      </c>
      <c r="BQ3394" s="53">
        <v>0.1</v>
      </c>
      <c r="BR3394" s="53">
        <v>8</v>
      </c>
      <c r="BS3394" s="53">
        <v>0.1</v>
      </c>
      <c r="BT3394" s="53">
        <v>0.4</v>
      </c>
      <c r="BU3394" s="49">
        <v>0</v>
      </c>
      <c r="BX3394" s="51">
        <v>11.8</v>
      </c>
      <c r="BY3394" s="51">
        <v>0.1</v>
      </c>
      <c r="BZ3394" s="51">
        <v>1.8</v>
      </c>
      <c r="CA3394" s="51">
        <v>0.1</v>
      </c>
      <c r="CB3394" s="51">
        <v>0.2</v>
      </c>
      <c r="CC3394" s="51">
        <v>0</v>
      </c>
      <c r="CD3394" s="51">
        <v>0.4</v>
      </c>
      <c r="CE3394" s="51">
        <v>0.1</v>
      </c>
      <c r="DH3394" s="53">
        <v>99.4</v>
      </c>
      <c r="DI3394" s="51">
        <v>0.7</v>
      </c>
      <c r="DJ3394" s="51">
        <f t="shared" si="1502"/>
        <v>0.59999999999999432</v>
      </c>
      <c r="DL3394" s="51" t="s">
        <v>755</v>
      </c>
      <c r="DO3394" s="348">
        <v>0.55000000000000004</v>
      </c>
      <c r="DP3394" s="51">
        <v>0.03</v>
      </c>
      <c r="DS3394" s="371">
        <v>732.88925895087425</v>
      </c>
      <c r="DT3394" s="52">
        <v>245.5179017485429</v>
      </c>
      <c r="DU3394" s="52"/>
      <c r="DV3394" s="51">
        <v>5.73</v>
      </c>
      <c r="DW3394" s="174">
        <v>1.45</v>
      </c>
      <c r="DX3394" s="75">
        <f t="shared" si="1476"/>
        <v>47.183098591549296</v>
      </c>
      <c r="DY3394" s="51">
        <f t="shared" si="1477"/>
        <v>0.44888383951482874</v>
      </c>
      <c r="DZ3394" s="75">
        <f t="shared" si="1478"/>
        <v>0.60362173038229372</v>
      </c>
      <c r="EA3394" s="51">
        <f t="shared" si="1479"/>
        <v>4.2508572562133355E-3</v>
      </c>
      <c r="EB3394" s="75">
        <f t="shared" si="1480"/>
        <v>8.7525150905432589</v>
      </c>
      <c r="EC3394" s="51">
        <f t="shared" si="1481"/>
        <v>0.11798415787210736</v>
      </c>
      <c r="ED3394" s="75">
        <f t="shared" si="1482"/>
        <v>20.321931589537222</v>
      </c>
      <c r="EE3394" s="51">
        <f t="shared" si="1483"/>
        <v>0.24691183644430281</v>
      </c>
      <c r="EF3394" s="75">
        <f t="shared" si="1484"/>
        <v>0.50301810865191143</v>
      </c>
      <c r="EG3394" s="51">
        <f t="shared" si="1485"/>
        <v>0.10066596827503768</v>
      </c>
      <c r="EH3394" s="75">
        <f t="shared" si="1486"/>
        <v>8.0482897384305829</v>
      </c>
      <c r="EI3394" s="51">
        <f t="shared" si="1487"/>
        <v>0.11547075541632519</v>
      </c>
      <c r="EJ3394" s="75">
        <f t="shared" si="1488"/>
        <v>11.87122736418511</v>
      </c>
      <c r="EK3394" s="51">
        <f t="shared" si="1489"/>
        <v>0.13080550800968369</v>
      </c>
      <c r="EL3394" s="75">
        <f t="shared" si="1490"/>
        <v>1.8108651911468814</v>
      </c>
      <c r="EM3394" s="51">
        <f t="shared" si="1491"/>
        <v>0.10140866231236936</v>
      </c>
      <c r="EN3394" s="75">
        <f t="shared" si="1492"/>
        <v>0.2012072434607646</v>
      </c>
      <c r="EO3394" s="51">
        <f t="shared" si="1493"/>
        <v>1.4169524187377788E-3</v>
      </c>
      <c r="EP3394" s="75">
        <f t="shared" si="1494"/>
        <v>0.4024144869215292</v>
      </c>
      <c r="EQ3394" s="51">
        <f t="shared" si="1495"/>
        <v>0.10064352796825891</v>
      </c>
      <c r="ER3394" s="51">
        <f t="shared" si="1496"/>
        <v>100</v>
      </c>
      <c r="ES3394" s="51">
        <f t="shared" si="1497"/>
        <v>0.9959250439247147</v>
      </c>
    </row>
    <row r="3395" spans="1:149" x14ac:dyDescent="0.45">
      <c r="A3395" s="51" t="s">
        <v>4924</v>
      </c>
      <c r="B3395" s="183" t="s">
        <v>4938</v>
      </c>
      <c r="C3395" s="51" t="s">
        <v>3441</v>
      </c>
      <c r="D3395" s="51" t="s">
        <v>4934</v>
      </c>
      <c r="E3395" s="51" t="s">
        <v>1121</v>
      </c>
      <c r="F3395" s="51" t="s">
        <v>4928</v>
      </c>
      <c r="G3395" s="51" t="s">
        <v>4516</v>
      </c>
      <c r="H3395" s="51" t="s">
        <v>4947</v>
      </c>
      <c r="I3395" s="51">
        <v>14</v>
      </c>
      <c r="J3395" s="75">
        <v>1500</v>
      </c>
      <c r="K3395" s="51">
        <v>100</v>
      </c>
      <c r="L3395" s="75">
        <v>1450</v>
      </c>
      <c r="M3395" s="51">
        <v>12</v>
      </c>
      <c r="N3395" s="51" t="s">
        <v>722</v>
      </c>
      <c r="O3395" s="51" t="s">
        <v>4944</v>
      </c>
      <c r="P3395" s="87" t="s">
        <v>1374</v>
      </c>
      <c r="S3395" s="174"/>
      <c r="AA3395" s="168">
        <v>0</v>
      </c>
      <c r="AC3395" s="169">
        <v>1</v>
      </c>
      <c r="AQ3395" s="174" t="s">
        <v>4613</v>
      </c>
      <c r="AR3395" s="53">
        <v>2.8730000000000002</v>
      </c>
      <c r="AS3395" s="53">
        <v>24.36</v>
      </c>
      <c r="AT3395" s="77"/>
      <c r="AU3395" s="276"/>
      <c r="AV3395" s="276">
        <v>15000</v>
      </c>
      <c r="AW3395" s="276">
        <v>0</v>
      </c>
      <c r="AX3395" s="95"/>
      <c r="AY3395" s="276">
        <v>365400</v>
      </c>
      <c r="AZ3395" s="95">
        <v>3686.3369135226912</v>
      </c>
      <c r="BB3395" s="80" t="s">
        <v>722</v>
      </c>
      <c r="BC3395" s="174" t="s">
        <v>1126</v>
      </c>
      <c r="BD3395" s="53">
        <v>45.2</v>
      </c>
      <c r="BE3395" s="53">
        <v>0.4</v>
      </c>
      <c r="BF3395" s="53">
        <v>0.6</v>
      </c>
      <c r="BG3395" s="49">
        <v>0</v>
      </c>
      <c r="BH3395" s="53">
        <v>8.6999999999999993</v>
      </c>
      <c r="BI3395" s="53">
        <v>0.1</v>
      </c>
      <c r="BN3395" s="51">
        <v>20.5</v>
      </c>
      <c r="BO3395" s="51">
        <v>0.2</v>
      </c>
      <c r="BP3395" s="51">
        <v>0.4</v>
      </c>
      <c r="BQ3395" s="53">
        <v>0</v>
      </c>
      <c r="BR3395" s="53">
        <v>7.9</v>
      </c>
      <c r="BS3395" s="53">
        <v>0.1</v>
      </c>
      <c r="BT3395" s="53">
        <v>0.3</v>
      </c>
      <c r="BU3395" s="53">
        <v>0.1</v>
      </c>
      <c r="BX3395" s="51">
        <v>11.7</v>
      </c>
      <c r="BY3395" s="51">
        <v>0.1</v>
      </c>
      <c r="BZ3395" s="51">
        <v>1.7</v>
      </c>
      <c r="CA3395" s="51">
        <v>0.1</v>
      </c>
      <c r="CB3395" s="51">
        <v>0.2</v>
      </c>
      <c r="CC3395" s="51">
        <v>0</v>
      </c>
      <c r="CD3395" s="51">
        <v>0.4</v>
      </c>
      <c r="CE3395" s="51">
        <v>0</v>
      </c>
      <c r="DH3395" s="53">
        <v>97.5</v>
      </c>
      <c r="DI3395" s="51">
        <v>0.6</v>
      </c>
      <c r="DJ3395" s="51">
        <f t="shared" si="1502"/>
        <v>2.5</v>
      </c>
      <c r="DL3395" s="51" t="s">
        <v>755</v>
      </c>
      <c r="DO3395" s="348">
        <v>0.59</v>
      </c>
      <c r="DP3395" s="51">
        <v>0.02</v>
      </c>
      <c r="DS3395" s="371">
        <v>593.6402997502081</v>
      </c>
      <c r="DT3395" s="52">
        <v>113.59783513738552</v>
      </c>
      <c r="DU3395" s="52"/>
      <c r="DV3395" s="51">
        <v>4.8899999999999997</v>
      </c>
      <c r="DW3395" s="174">
        <v>1.05</v>
      </c>
      <c r="DX3395" s="75">
        <f t="shared" si="1476"/>
        <v>46.358974358974365</v>
      </c>
      <c r="DY3395" s="51">
        <f t="shared" si="1477"/>
        <v>0.49969833069733077</v>
      </c>
      <c r="DZ3395" s="75">
        <f t="shared" si="1478"/>
        <v>0.61538461538461542</v>
      </c>
      <c r="EA3395" s="51">
        <f t="shared" si="1479"/>
        <v>3.7869822485207105E-3</v>
      </c>
      <c r="EB3395" s="75">
        <f t="shared" si="1480"/>
        <v>8.9230769230769234</v>
      </c>
      <c r="EC3395" s="51">
        <f t="shared" si="1481"/>
        <v>0.11633847041733748</v>
      </c>
      <c r="ED3395" s="75">
        <f t="shared" si="1482"/>
        <v>21.025641025641026</v>
      </c>
      <c r="EE3395" s="51">
        <f t="shared" si="1483"/>
        <v>0.24252624608240914</v>
      </c>
      <c r="EF3395" s="75">
        <f t="shared" si="1484"/>
        <v>0.41025641025641024</v>
      </c>
      <c r="EG3395" s="51">
        <f t="shared" si="1485"/>
        <v>2.5246548323471399E-3</v>
      </c>
      <c r="EH3395" s="75">
        <f t="shared" si="1486"/>
        <v>8.1025641025641022</v>
      </c>
      <c r="EI3395" s="51">
        <f t="shared" si="1487"/>
        <v>0.11404213033427044</v>
      </c>
      <c r="EJ3395" s="75">
        <f t="shared" si="1488"/>
        <v>12</v>
      </c>
      <c r="EK3395" s="51">
        <f t="shared" si="1489"/>
        <v>0.12638294810871273</v>
      </c>
      <c r="EL3395" s="75">
        <f t="shared" si="1490"/>
        <v>1.7435897435897436</v>
      </c>
      <c r="EM3395" s="51">
        <f t="shared" si="1491"/>
        <v>0.10312382546633461</v>
      </c>
      <c r="EN3395" s="75">
        <f t="shared" si="1492"/>
        <v>0.20512820512820512</v>
      </c>
      <c r="EO3395" s="51">
        <f t="shared" si="1493"/>
        <v>1.2623274161735699E-3</v>
      </c>
      <c r="EP3395" s="75">
        <f t="shared" si="1494"/>
        <v>0.41025641025641024</v>
      </c>
      <c r="EQ3395" s="51">
        <f t="shared" si="1495"/>
        <v>2.5246548323471399E-3</v>
      </c>
      <c r="ER3395" s="51">
        <f t="shared" si="1496"/>
        <v>100</v>
      </c>
      <c r="ES3395" s="51">
        <f t="shared" si="1497"/>
        <v>0.8702852691526739</v>
      </c>
    </row>
    <row r="3396" spans="1:149" x14ac:dyDescent="0.45">
      <c r="A3396" s="51" t="s">
        <v>4924</v>
      </c>
      <c r="B3396" s="183" t="s">
        <v>4939</v>
      </c>
      <c r="C3396" s="51" t="s">
        <v>3441</v>
      </c>
      <c r="D3396" s="51" t="s">
        <v>4935</v>
      </c>
      <c r="E3396" s="51" t="s">
        <v>1121</v>
      </c>
      <c r="F3396" s="51" t="s">
        <v>4929</v>
      </c>
      <c r="G3396" s="51" t="s">
        <v>4516</v>
      </c>
      <c r="H3396" s="51" t="s">
        <v>4947</v>
      </c>
      <c r="I3396" s="51">
        <v>24</v>
      </c>
      <c r="J3396" s="75">
        <v>1000</v>
      </c>
      <c r="K3396" s="51">
        <v>100</v>
      </c>
      <c r="L3396" s="75">
        <v>1400</v>
      </c>
      <c r="M3396" s="51">
        <v>12</v>
      </c>
      <c r="N3396" s="51" t="s">
        <v>722</v>
      </c>
      <c r="O3396" s="51" t="s">
        <v>4945</v>
      </c>
      <c r="P3396" s="87" t="s">
        <v>1374</v>
      </c>
      <c r="S3396" s="174"/>
      <c r="AA3396" s="168">
        <v>0</v>
      </c>
      <c r="AC3396" s="169">
        <v>1</v>
      </c>
      <c r="AQ3396" s="174" t="s">
        <v>4613</v>
      </c>
      <c r="AR3396" s="53">
        <v>1.853</v>
      </c>
      <c r="AS3396" s="53">
        <v>9.0950000000000006</v>
      </c>
      <c r="AT3396" s="77"/>
      <c r="AU3396" s="276"/>
      <c r="AV3396" s="276">
        <v>10000</v>
      </c>
      <c r="AW3396" s="276">
        <v>0</v>
      </c>
      <c r="AX3396" s="95"/>
      <c r="AY3396" s="276">
        <v>90950</v>
      </c>
      <c r="AZ3396" s="95">
        <v>927.51164952252759</v>
      </c>
      <c r="BB3396" s="80" t="s">
        <v>722</v>
      </c>
      <c r="BC3396" s="174" t="s">
        <v>1126</v>
      </c>
      <c r="BD3396" s="53">
        <v>48</v>
      </c>
      <c r="BE3396" s="53">
        <v>0.6</v>
      </c>
      <c r="BF3396" s="53">
        <v>0.7</v>
      </c>
      <c r="BG3396" s="49">
        <v>0</v>
      </c>
      <c r="BH3396" s="53">
        <v>8.1</v>
      </c>
      <c r="BI3396" s="53">
        <v>0.2</v>
      </c>
      <c r="BN3396" s="51">
        <v>20.9</v>
      </c>
      <c r="BO3396" s="51">
        <v>0.2</v>
      </c>
      <c r="BP3396" s="51">
        <v>0.5</v>
      </c>
      <c r="BQ3396" s="53">
        <v>0</v>
      </c>
      <c r="BR3396" s="53">
        <v>11</v>
      </c>
      <c r="BS3396" s="53">
        <v>0.1</v>
      </c>
      <c r="BT3396" s="53">
        <v>0.1</v>
      </c>
      <c r="BU3396" s="49">
        <v>0</v>
      </c>
      <c r="BX3396" s="51">
        <v>6.6</v>
      </c>
      <c r="BY3396" s="51">
        <v>0.1</v>
      </c>
      <c r="BZ3396" s="51">
        <v>2.5</v>
      </c>
      <c r="CA3396" s="51">
        <v>0.1</v>
      </c>
      <c r="CB3396" s="51">
        <v>0.3</v>
      </c>
      <c r="CC3396" s="51">
        <v>0</v>
      </c>
      <c r="CD3396" s="51">
        <v>0.4</v>
      </c>
      <c r="CE3396" s="51">
        <v>0.1</v>
      </c>
      <c r="DH3396" s="53">
        <v>99.1</v>
      </c>
      <c r="DI3396" s="51">
        <v>0.9</v>
      </c>
      <c r="DJ3396" s="51">
        <f t="shared" si="1502"/>
        <v>0.90000000000000568</v>
      </c>
      <c r="DL3396" s="51" t="s">
        <v>755</v>
      </c>
      <c r="DO3396" s="348">
        <v>0.09</v>
      </c>
      <c r="DP3396" s="51">
        <v>0</v>
      </c>
      <c r="DS3396" s="371">
        <v>113.59783513738552</v>
      </c>
      <c r="DT3396" s="52">
        <v>7.3288925895087429</v>
      </c>
      <c r="DU3396" s="52"/>
      <c r="DV3396" s="51">
        <v>3.07</v>
      </c>
      <c r="DW3396" s="174">
        <v>0.52</v>
      </c>
      <c r="DX3396" s="75">
        <f t="shared" ref="DX3396:DX3459" si="1503">BD3396/$DH3396*100</f>
        <v>48.435923309788095</v>
      </c>
      <c r="DY3396" s="51">
        <f t="shared" ref="DY3396:DY3459" si="1504">DX3396*SQRT(((BE3396/BD3396)^2)+(($DI3396/$DH3396)^2))</f>
        <v>0.74837486301824607</v>
      </c>
      <c r="DZ3396" s="75">
        <f t="shared" ref="DZ3396:DZ3459" si="1505">BF3396/$DH3396*100</f>
        <v>0.70635721493440973</v>
      </c>
      <c r="EA3396" s="51">
        <f t="shared" ref="EA3396:EA3459" si="1506">DZ3396*SQRT(((BG3396/BF3396)^2)+(($DI3396/$DH3396)^2))</f>
        <v>6.4149494797272324E-3</v>
      </c>
      <c r="EB3396" s="75">
        <f t="shared" ref="EB3396:EB3459" si="1507">BH3396/$DH3396*100</f>
        <v>8.1735620585267412</v>
      </c>
      <c r="EC3396" s="51">
        <f t="shared" ref="EC3396:EC3459" si="1508">EB3396*SQRT(((BI3396/BH3396)^2)+(($DI3396/$DH3396)^2))</f>
        <v>0.21503476491234666</v>
      </c>
      <c r="ED3396" s="75">
        <f t="shared" ref="ED3396:ED3459" si="1509">BN3396/$DH3396*100</f>
        <v>21.089808274470233</v>
      </c>
      <c r="EE3396" s="51">
        <f t="shared" ref="EE3396:EE3459" si="1510">ED3396*SQRT(((BO3396/BN3396)^2)+(($DI3396/$DH3396)^2))</f>
        <v>0.27823437806631646</v>
      </c>
      <c r="EF3396" s="75">
        <f t="shared" ref="EF3396:EF3459" si="1511">BP3396/$DH3396*100</f>
        <v>0.50454086781029261</v>
      </c>
      <c r="EG3396" s="51">
        <f t="shared" ref="EG3396:EG3459" si="1512">EF3396*SQRT(((BQ3396/BP3396)^2)+(($DI3396/$DH3396)^2))</f>
        <v>4.5821067712337373E-3</v>
      </c>
      <c r="EH3396" s="75">
        <f t="shared" ref="EH3396:EH3459" si="1513">BR3396/$DH3396*100</f>
        <v>11.099899091826439</v>
      </c>
      <c r="EI3396" s="51">
        <f t="shared" ref="EI3396:EI3459" si="1514">EH3396*SQRT(((BS3396/BR3396)^2)+(($DI3396/$DH3396)^2))</f>
        <v>0.14263372491706086</v>
      </c>
      <c r="EJ3396" s="75">
        <f t="shared" ref="EJ3396:EJ3459" si="1515">BX3396/$DH3396*100</f>
        <v>6.6599394550958628</v>
      </c>
      <c r="EK3396" s="51">
        <f t="shared" ref="EK3396:EK3459" si="1516">EJ3396*SQRT(((BY3396/BX3396)^2)+(($DI3396/$DH3396)^2))</f>
        <v>0.11764671983859652</v>
      </c>
      <c r="EL3396" s="75">
        <f t="shared" ref="EL3396:EL3459" si="1517">BZ3396/$DH3396*100</f>
        <v>2.5227043390514634</v>
      </c>
      <c r="EM3396" s="51">
        <f t="shared" ref="EM3396:EM3459" si="1518">EL3396*SQRT(((CA3396/BZ3396)^2)+(($DI3396/$DH3396)^2))</f>
        <v>0.10347633571597509</v>
      </c>
      <c r="EN3396" s="75">
        <f t="shared" ref="EN3396:EN3459" si="1519">CB3396/$DH3396*100</f>
        <v>0.30272452068617561</v>
      </c>
      <c r="EO3396" s="51">
        <f t="shared" ref="EO3396:EO3459" si="1520">EN3396*SQRT(((CC3396/CB3396)^2)+(($DI3396/$DH3396)^2))</f>
        <v>2.7492640627402426E-3</v>
      </c>
      <c r="EP3396" s="75">
        <f t="shared" ref="EP3396:EP3459" si="1521">CD3396/$DH3396*100</f>
        <v>0.40363269424823411</v>
      </c>
      <c r="EQ3396" s="51">
        <f t="shared" ref="EQ3396:EQ3459" si="1522">EP3396*SQRT(((CE3396/CD3396)^2)+(($DI3396/$DH3396)^2))</f>
        <v>0.10097473318215223</v>
      </c>
      <c r="ER3396" s="51">
        <f t="shared" ref="ER3396:ER3459" si="1523">DH3396/$DH3396*100</f>
        <v>100</v>
      </c>
      <c r="ES3396" s="51">
        <f t="shared" ref="ES3396:ES3459" si="1524">ER3396*SQRT(((DI3396/DH3396)^2)+(($DI3396/$DH3396)^2))</f>
        <v>1.2843513684518522</v>
      </c>
    </row>
    <row r="3397" spans="1:149" s="43" customFormat="1" ht="14.65" thickBot="1" x14ac:dyDescent="0.5">
      <c r="A3397" s="43" t="s">
        <v>4924</v>
      </c>
      <c r="B3397" s="179" t="s">
        <v>4940</v>
      </c>
      <c r="C3397" s="43" t="s">
        <v>3441</v>
      </c>
      <c r="D3397" s="43" t="s">
        <v>4935</v>
      </c>
      <c r="E3397" s="43" t="s">
        <v>1121</v>
      </c>
      <c r="F3397" s="43" t="s">
        <v>4930</v>
      </c>
      <c r="G3397" s="43" t="s">
        <v>4516</v>
      </c>
      <c r="H3397" s="43" t="s">
        <v>4947</v>
      </c>
      <c r="I3397" s="43">
        <v>10</v>
      </c>
      <c r="J3397" s="298">
        <v>2000</v>
      </c>
      <c r="K3397" s="43">
        <v>100</v>
      </c>
      <c r="L3397" s="298">
        <v>1500</v>
      </c>
      <c r="M3397" s="43">
        <v>12</v>
      </c>
      <c r="N3397" s="43" t="s">
        <v>722</v>
      </c>
      <c r="O3397" s="43" t="s">
        <v>4946</v>
      </c>
      <c r="P3397" s="90" t="s">
        <v>1374</v>
      </c>
      <c r="Q3397" s="123"/>
      <c r="R3397" s="123"/>
      <c r="S3397" s="86"/>
      <c r="AA3397" s="170">
        <v>0</v>
      </c>
      <c r="AB3397" s="171"/>
      <c r="AC3397" s="171">
        <v>1</v>
      </c>
      <c r="AE3397" s="315"/>
      <c r="AG3397" s="171"/>
      <c r="AQ3397" s="86" t="s">
        <v>4613</v>
      </c>
      <c r="AR3397" s="58">
        <v>4.4130000000000003</v>
      </c>
      <c r="AS3397" s="58">
        <v>59.66</v>
      </c>
      <c r="AT3397" s="91"/>
      <c r="AU3397" s="277"/>
      <c r="AV3397" s="277">
        <v>20000</v>
      </c>
      <c r="AW3397" s="277">
        <v>0</v>
      </c>
      <c r="AX3397" s="259"/>
      <c r="AY3397" s="277">
        <v>1193200</v>
      </c>
      <c r="AZ3397" s="259">
        <v>11991.511591121447</v>
      </c>
      <c r="BA3397" s="86"/>
      <c r="BB3397" s="85" t="s">
        <v>722</v>
      </c>
      <c r="BC3397" s="86" t="s">
        <v>1126</v>
      </c>
      <c r="BD3397" s="58">
        <v>47.7</v>
      </c>
      <c r="BE3397" s="58">
        <v>1</v>
      </c>
      <c r="BF3397" s="58">
        <v>0.8</v>
      </c>
      <c r="BG3397" s="44">
        <v>0</v>
      </c>
      <c r="BH3397" s="58">
        <v>8.6</v>
      </c>
      <c r="BI3397" s="58">
        <v>0.2</v>
      </c>
      <c r="BN3397" s="43">
        <v>21.8</v>
      </c>
      <c r="BO3397" s="43">
        <v>0.2</v>
      </c>
      <c r="BP3397" s="43">
        <v>0.5</v>
      </c>
      <c r="BQ3397" s="58">
        <v>0</v>
      </c>
      <c r="BR3397" s="58">
        <v>11.2</v>
      </c>
      <c r="BS3397" s="58">
        <v>0.2</v>
      </c>
      <c r="BT3397" s="44">
        <v>0</v>
      </c>
      <c r="BU3397" s="44">
        <v>0</v>
      </c>
      <c r="BX3397" s="43">
        <v>6.6</v>
      </c>
      <c r="BY3397" s="43">
        <v>0.1</v>
      </c>
      <c r="BZ3397" s="43">
        <v>2.4</v>
      </c>
      <c r="CA3397" s="43">
        <v>0.1</v>
      </c>
      <c r="CB3397" s="43">
        <v>0.3</v>
      </c>
      <c r="CC3397" s="43">
        <v>0</v>
      </c>
      <c r="CD3397" s="43">
        <v>0.4</v>
      </c>
      <c r="CE3397" s="43">
        <v>0.1</v>
      </c>
      <c r="DH3397" s="58">
        <v>100.2</v>
      </c>
      <c r="DI3397" s="43">
        <v>1.5</v>
      </c>
      <c r="DJ3397" s="43">
        <f t="shared" si="1502"/>
        <v>0</v>
      </c>
      <c r="DL3397" s="43" t="s">
        <v>755</v>
      </c>
      <c r="DO3397" s="349">
        <v>0.09</v>
      </c>
      <c r="DP3397" s="43">
        <v>0</v>
      </c>
      <c r="DQ3397" s="347"/>
      <c r="DS3397" s="372">
        <v>76.953372189841801</v>
      </c>
      <c r="DT3397" s="59">
        <v>3.6644462947543714</v>
      </c>
      <c r="DU3397" s="59"/>
      <c r="DV3397" s="43">
        <v>4.68</v>
      </c>
      <c r="DW3397" s="86">
        <v>0.38</v>
      </c>
      <c r="DX3397" s="298">
        <f t="shared" si="1503"/>
        <v>47.604790419161681</v>
      </c>
      <c r="DY3397" s="43">
        <f t="shared" si="1504"/>
        <v>1.226326666131476</v>
      </c>
      <c r="DZ3397" s="298">
        <f t="shared" si="1505"/>
        <v>0.79840319361277456</v>
      </c>
      <c r="EA3397" s="43">
        <f t="shared" si="1506"/>
        <v>1.1952143616957704E-2</v>
      </c>
      <c r="EB3397" s="298">
        <f t="shared" si="1507"/>
        <v>8.5828343313373239</v>
      </c>
      <c r="EC3397" s="43">
        <f t="shared" si="1508"/>
        <v>0.23737947196402967</v>
      </c>
      <c r="ED3397" s="298">
        <f t="shared" si="1509"/>
        <v>21.756487025948104</v>
      </c>
      <c r="EE3397" s="43">
        <f t="shared" si="1510"/>
        <v>0.38199254813967448</v>
      </c>
      <c r="EF3397" s="298">
        <f t="shared" si="1511"/>
        <v>0.49900199600798401</v>
      </c>
      <c r="EG3397" s="43">
        <f t="shared" si="1512"/>
        <v>7.4700897605985634E-3</v>
      </c>
      <c r="EH3397" s="298">
        <f t="shared" si="1513"/>
        <v>11.177644710578841</v>
      </c>
      <c r="EI3397" s="43">
        <f t="shared" si="1514"/>
        <v>0.2604607670707958</v>
      </c>
      <c r="EJ3397" s="298">
        <f t="shared" si="1515"/>
        <v>6.5868263473053883</v>
      </c>
      <c r="EK3397" s="43">
        <f t="shared" si="1516"/>
        <v>0.14029647949292645</v>
      </c>
      <c r="EL3397" s="298">
        <f t="shared" si="1517"/>
        <v>2.3952095808383231</v>
      </c>
      <c r="EM3397" s="43">
        <f t="shared" si="1518"/>
        <v>0.10604623196588142</v>
      </c>
      <c r="EN3397" s="298">
        <f t="shared" si="1519"/>
        <v>0.29940119760479039</v>
      </c>
      <c r="EO3397" s="43">
        <f t="shared" si="1520"/>
        <v>4.4820538563591378E-3</v>
      </c>
      <c r="EP3397" s="298">
        <f t="shared" si="1521"/>
        <v>0.39920159680638728</v>
      </c>
      <c r="EQ3397" s="43">
        <f t="shared" si="1522"/>
        <v>9.997916340447234E-2</v>
      </c>
      <c r="ER3397" s="43">
        <f t="shared" si="1523"/>
        <v>100</v>
      </c>
      <c r="ES3397" s="43">
        <f t="shared" si="1524"/>
        <v>2.117086171217208</v>
      </c>
    </row>
    <row r="3398" spans="1:149" x14ac:dyDescent="0.45">
      <c r="A3398" s="51" t="s">
        <v>4948</v>
      </c>
      <c r="B3398" s="174" t="s">
        <v>1048</v>
      </c>
      <c r="C3398" s="51" t="s">
        <v>3648</v>
      </c>
      <c r="D3398" s="51" t="s">
        <v>4968</v>
      </c>
      <c r="E3398" s="51" t="s">
        <v>1121</v>
      </c>
      <c r="F3398" s="51" t="s">
        <v>4951</v>
      </c>
      <c r="G3398" s="51" t="s">
        <v>4969</v>
      </c>
      <c r="H3398" s="51" t="s">
        <v>1100</v>
      </c>
      <c r="I3398" s="51" t="s">
        <v>4967</v>
      </c>
      <c r="J3398" s="75">
        <v>1000</v>
      </c>
      <c r="L3398" s="75">
        <v>1525</v>
      </c>
      <c r="M3398" s="51">
        <v>5</v>
      </c>
      <c r="P3398" s="87" t="s">
        <v>1374</v>
      </c>
      <c r="U3398" s="51">
        <v>11</v>
      </c>
      <c r="AA3398" s="168">
        <v>0</v>
      </c>
      <c r="AC3398" s="169">
        <v>1</v>
      </c>
      <c r="AQ3398" s="174" t="s">
        <v>824</v>
      </c>
      <c r="AR3398" s="53">
        <v>1.845</v>
      </c>
      <c r="AS3398" s="53">
        <v>7.9269999999999996</v>
      </c>
      <c r="AT3398" s="77"/>
      <c r="AU3398" s="276"/>
      <c r="AV3398" s="276">
        <v>10000</v>
      </c>
      <c r="AW3398" s="276">
        <v>0</v>
      </c>
      <c r="AX3398" s="95"/>
      <c r="AY3398" s="276">
        <v>79270</v>
      </c>
      <c r="AZ3398" s="95">
        <v>808.39855368500014</v>
      </c>
      <c r="BB3398" s="80" t="s">
        <v>722</v>
      </c>
      <c r="BC3398" s="174" t="s">
        <v>751</v>
      </c>
      <c r="BD3398" s="51">
        <v>41.2</v>
      </c>
      <c r="BE3398" s="51">
        <v>0.3</v>
      </c>
      <c r="BH3398" s="51">
        <v>13.9</v>
      </c>
      <c r="BI3398" s="51">
        <v>0.3</v>
      </c>
      <c r="BR3398" s="51">
        <v>6</v>
      </c>
      <c r="BS3398" s="51">
        <v>0.1</v>
      </c>
      <c r="BX3398" s="51">
        <v>26.7</v>
      </c>
      <c r="BY3398" s="51">
        <v>0.2</v>
      </c>
      <c r="BZ3398" s="51">
        <v>4.8</v>
      </c>
      <c r="CA3398" s="51">
        <v>0.1</v>
      </c>
      <c r="DH3398" s="51">
        <v>92.6</v>
      </c>
      <c r="DJ3398" s="51">
        <f t="shared" si="1502"/>
        <v>7.4000000000000057</v>
      </c>
      <c r="DL3398" s="51" t="s">
        <v>4966</v>
      </c>
      <c r="DO3398" s="348">
        <v>0.4</v>
      </c>
      <c r="DQ3398" s="346">
        <v>5</v>
      </c>
      <c r="DU3398" s="52"/>
      <c r="DX3398" s="75">
        <f t="shared" si="1503"/>
        <v>44.492440604751629</v>
      </c>
      <c r="DY3398" s="51">
        <f t="shared" si="1504"/>
        <v>0.32397408207343414</v>
      </c>
      <c r="DZ3398" s="75">
        <f t="shared" si="1505"/>
        <v>0</v>
      </c>
      <c r="EA3398" s="51" t="e">
        <f t="shared" si="1506"/>
        <v>#DIV/0!</v>
      </c>
      <c r="EB3398" s="75">
        <f t="shared" si="1507"/>
        <v>15.010799136069117</v>
      </c>
      <c r="EC3398" s="51">
        <f t="shared" si="1508"/>
        <v>0.32397408207343414</v>
      </c>
      <c r="ED3398" s="75">
        <f t="shared" si="1509"/>
        <v>0</v>
      </c>
      <c r="EE3398" s="51" t="e">
        <f t="shared" si="1510"/>
        <v>#DIV/0!</v>
      </c>
      <c r="EF3398" s="75">
        <f t="shared" si="1511"/>
        <v>0</v>
      </c>
      <c r="EG3398" s="51" t="e">
        <f t="shared" si="1512"/>
        <v>#DIV/0!</v>
      </c>
      <c r="EH3398" s="75">
        <f t="shared" si="1513"/>
        <v>6.4794816414686833</v>
      </c>
      <c r="EI3398" s="51">
        <f t="shared" si="1514"/>
        <v>0.10799136069114472</v>
      </c>
      <c r="EJ3398" s="75">
        <f t="shared" si="1515"/>
        <v>28.83369330453564</v>
      </c>
      <c r="EK3398" s="51">
        <f t="shared" si="1516"/>
        <v>0.21598272138228947</v>
      </c>
      <c r="EL3398" s="75">
        <f t="shared" si="1517"/>
        <v>5.1835853131749463</v>
      </c>
      <c r="EM3398" s="51">
        <f t="shared" si="1518"/>
        <v>0.10799136069114473</v>
      </c>
      <c r="EN3398" s="75">
        <f t="shared" si="1519"/>
        <v>0</v>
      </c>
      <c r="EO3398" s="51" t="e">
        <f t="shared" si="1520"/>
        <v>#DIV/0!</v>
      </c>
      <c r="EP3398" s="75">
        <f t="shared" si="1521"/>
        <v>0</v>
      </c>
      <c r="EQ3398" s="51" t="e">
        <f t="shared" si="1522"/>
        <v>#DIV/0!</v>
      </c>
      <c r="ER3398" s="51">
        <f t="shared" si="1523"/>
        <v>100</v>
      </c>
      <c r="ES3398" s="51">
        <f t="shared" si="1524"/>
        <v>0</v>
      </c>
    </row>
    <row r="3399" spans="1:149" x14ac:dyDescent="0.45">
      <c r="A3399" s="51" t="s">
        <v>4948</v>
      </c>
      <c r="B3399" s="174" t="s">
        <v>1048</v>
      </c>
      <c r="C3399" s="51" t="s">
        <v>3648</v>
      </c>
      <c r="D3399" s="51" t="s">
        <v>4968</v>
      </c>
      <c r="E3399" s="51" t="s">
        <v>1121</v>
      </c>
      <c r="F3399" s="51" t="s">
        <v>4952</v>
      </c>
      <c r="G3399" s="51" t="s">
        <v>4969</v>
      </c>
      <c r="H3399" s="51" t="s">
        <v>1100</v>
      </c>
      <c r="I3399" s="51" t="s">
        <v>4967</v>
      </c>
      <c r="J3399" s="75">
        <v>1000</v>
      </c>
      <c r="L3399" s="75">
        <v>1525</v>
      </c>
      <c r="M3399" s="51">
        <v>5</v>
      </c>
      <c r="P3399" s="87" t="s">
        <v>1374</v>
      </c>
      <c r="U3399" s="51">
        <v>12</v>
      </c>
      <c r="AA3399" s="168">
        <v>0</v>
      </c>
      <c r="AC3399" s="169">
        <v>1</v>
      </c>
      <c r="AQ3399" s="174" t="s">
        <v>824</v>
      </c>
      <c r="AR3399" s="53">
        <v>1.845</v>
      </c>
      <c r="AS3399" s="53">
        <v>7.9269999999999996</v>
      </c>
      <c r="AT3399" s="77"/>
      <c r="AU3399" s="276"/>
      <c r="AV3399" s="276">
        <v>10000</v>
      </c>
      <c r="AW3399" s="276">
        <v>0</v>
      </c>
      <c r="AX3399" s="95"/>
      <c r="AY3399" s="276">
        <v>79270</v>
      </c>
      <c r="AZ3399" s="95">
        <v>808.39855368500014</v>
      </c>
      <c r="BB3399" s="80" t="s">
        <v>722</v>
      </c>
      <c r="BC3399" s="174" t="s">
        <v>751</v>
      </c>
      <c r="BD3399" s="51">
        <v>43.5</v>
      </c>
      <c r="BE3399" s="51">
        <v>0.3</v>
      </c>
      <c r="BH3399" s="51">
        <v>16.399999999999999</v>
      </c>
      <c r="BI3399" s="51">
        <v>0.2</v>
      </c>
      <c r="BR3399" s="51">
        <v>12.5</v>
      </c>
      <c r="BS3399" s="51">
        <v>0.1</v>
      </c>
      <c r="BX3399" s="51">
        <v>18.399999999999999</v>
      </c>
      <c r="BY3399" s="51">
        <v>0.1</v>
      </c>
      <c r="BZ3399" s="51">
        <v>5</v>
      </c>
      <c r="CA3399" s="51">
        <v>0.1</v>
      </c>
      <c r="DH3399" s="53">
        <v>95.8</v>
      </c>
      <c r="DJ3399" s="51">
        <f t="shared" si="1502"/>
        <v>4.2000000000000028</v>
      </c>
      <c r="DL3399" s="51" t="s">
        <v>4966</v>
      </c>
      <c r="DO3399" s="348">
        <v>0.2</v>
      </c>
      <c r="DQ3399" s="346">
        <v>1.8</v>
      </c>
      <c r="DU3399" s="52"/>
      <c r="DX3399" s="75">
        <f t="shared" si="1503"/>
        <v>45.407098121085596</v>
      </c>
      <c r="DY3399" s="51">
        <f t="shared" si="1504"/>
        <v>0.31315240083507306</v>
      </c>
      <c r="DZ3399" s="75">
        <f t="shared" si="1505"/>
        <v>0</v>
      </c>
      <c r="EA3399" s="51" t="e">
        <f t="shared" si="1506"/>
        <v>#DIV/0!</v>
      </c>
      <c r="EB3399" s="75">
        <f t="shared" si="1507"/>
        <v>17.118997912317326</v>
      </c>
      <c r="EC3399" s="51">
        <f t="shared" si="1508"/>
        <v>0.20876826722338207</v>
      </c>
      <c r="ED3399" s="75">
        <f t="shared" si="1509"/>
        <v>0</v>
      </c>
      <c r="EE3399" s="51" t="e">
        <f t="shared" si="1510"/>
        <v>#DIV/0!</v>
      </c>
      <c r="EF3399" s="75">
        <f t="shared" si="1511"/>
        <v>0</v>
      </c>
      <c r="EG3399" s="51" t="e">
        <f t="shared" si="1512"/>
        <v>#DIV/0!</v>
      </c>
      <c r="EH3399" s="75">
        <f t="shared" si="1513"/>
        <v>13.048016701461378</v>
      </c>
      <c r="EI3399" s="51">
        <f t="shared" si="1514"/>
        <v>0.10438413361169104</v>
      </c>
      <c r="EJ3399" s="75">
        <f t="shared" si="1515"/>
        <v>19.206680584551147</v>
      </c>
      <c r="EK3399" s="51">
        <f t="shared" si="1516"/>
        <v>0.10438413361169104</v>
      </c>
      <c r="EL3399" s="75">
        <f t="shared" si="1517"/>
        <v>5.2192066805845512</v>
      </c>
      <c r="EM3399" s="51">
        <f t="shared" si="1518"/>
        <v>0.10438413361169102</v>
      </c>
      <c r="EN3399" s="75">
        <f t="shared" si="1519"/>
        <v>0</v>
      </c>
      <c r="EO3399" s="51" t="e">
        <f t="shared" si="1520"/>
        <v>#DIV/0!</v>
      </c>
      <c r="EP3399" s="75">
        <f t="shared" si="1521"/>
        <v>0</v>
      </c>
      <c r="EQ3399" s="51" t="e">
        <f t="shared" si="1522"/>
        <v>#DIV/0!</v>
      </c>
      <c r="ER3399" s="51">
        <f t="shared" si="1523"/>
        <v>100</v>
      </c>
      <c r="ES3399" s="51">
        <f t="shared" si="1524"/>
        <v>0</v>
      </c>
    </row>
    <row r="3400" spans="1:149" x14ac:dyDescent="0.45">
      <c r="A3400" s="51" t="s">
        <v>4948</v>
      </c>
      <c r="B3400" s="174" t="s">
        <v>1048</v>
      </c>
      <c r="C3400" s="51" t="s">
        <v>3648</v>
      </c>
      <c r="D3400" s="51" t="s">
        <v>4968</v>
      </c>
      <c r="E3400" s="51" t="s">
        <v>1121</v>
      </c>
      <c r="F3400" s="51" t="s">
        <v>4953</v>
      </c>
      <c r="G3400" s="51" t="s">
        <v>4969</v>
      </c>
      <c r="H3400" s="51" t="s">
        <v>1100</v>
      </c>
      <c r="I3400" s="51" t="s">
        <v>4967</v>
      </c>
      <c r="J3400" s="75">
        <v>1000</v>
      </c>
      <c r="L3400" s="75">
        <v>1525</v>
      </c>
      <c r="M3400" s="51">
        <v>5</v>
      </c>
      <c r="P3400" s="87" t="s">
        <v>1374</v>
      </c>
      <c r="U3400" s="51">
        <v>11</v>
      </c>
      <c r="AA3400" s="168">
        <v>0</v>
      </c>
      <c r="AC3400" s="169">
        <v>1</v>
      </c>
      <c r="AQ3400" s="174" t="s">
        <v>824</v>
      </c>
      <c r="AR3400" s="53">
        <v>1.845</v>
      </c>
      <c r="AS3400" s="53">
        <v>7.9269999999999996</v>
      </c>
      <c r="AT3400" s="77"/>
      <c r="AU3400" s="276"/>
      <c r="AV3400" s="276">
        <v>10000</v>
      </c>
      <c r="AW3400" s="276">
        <v>0</v>
      </c>
      <c r="AX3400" s="95"/>
      <c r="AY3400" s="276">
        <v>79270</v>
      </c>
      <c r="AZ3400" s="95">
        <v>808.39855368500014</v>
      </c>
      <c r="BB3400" s="80" t="s">
        <v>722</v>
      </c>
      <c r="BC3400" s="174" t="s">
        <v>751</v>
      </c>
      <c r="BD3400" s="51">
        <v>46.5</v>
      </c>
      <c r="BE3400" s="51">
        <v>0.3</v>
      </c>
      <c r="BH3400" s="51">
        <v>17</v>
      </c>
      <c r="BI3400" s="51">
        <v>0.3</v>
      </c>
      <c r="BR3400" s="51">
        <v>17.899999999999999</v>
      </c>
      <c r="BS3400" s="51">
        <v>0.1</v>
      </c>
      <c r="BX3400" s="51">
        <v>9.9</v>
      </c>
      <c r="BY3400" s="51">
        <v>0.1</v>
      </c>
      <c r="BZ3400" s="51">
        <v>5.5</v>
      </c>
      <c r="CA3400" s="51">
        <v>0.1</v>
      </c>
      <c r="DH3400" s="53">
        <v>96.8</v>
      </c>
      <c r="DJ3400" s="51">
        <f t="shared" si="1502"/>
        <v>3.2000000000000028</v>
      </c>
      <c r="DL3400" s="51" t="s">
        <v>4966</v>
      </c>
      <c r="DO3400" s="348">
        <v>0.4</v>
      </c>
      <c r="DQ3400" s="346">
        <v>1.2</v>
      </c>
      <c r="DU3400" s="52"/>
      <c r="DX3400" s="75">
        <f t="shared" si="1503"/>
        <v>48.037190082644635</v>
      </c>
      <c r="DY3400" s="51">
        <f t="shared" si="1504"/>
        <v>0.30991735537190085</v>
      </c>
      <c r="DZ3400" s="75">
        <f t="shared" si="1505"/>
        <v>0</v>
      </c>
      <c r="EA3400" s="51" t="e">
        <f t="shared" si="1506"/>
        <v>#DIV/0!</v>
      </c>
      <c r="EB3400" s="75">
        <f t="shared" si="1507"/>
        <v>17.561983471074381</v>
      </c>
      <c r="EC3400" s="51">
        <f t="shared" si="1508"/>
        <v>0.30991735537190085</v>
      </c>
      <c r="ED3400" s="75">
        <f t="shared" si="1509"/>
        <v>0</v>
      </c>
      <c r="EE3400" s="51" t="e">
        <f t="shared" si="1510"/>
        <v>#DIV/0!</v>
      </c>
      <c r="EF3400" s="75">
        <f t="shared" si="1511"/>
        <v>0</v>
      </c>
      <c r="EG3400" s="51" t="e">
        <f t="shared" si="1512"/>
        <v>#DIV/0!</v>
      </c>
      <c r="EH3400" s="75">
        <f t="shared" si="1513"/>
        <v>18.491735537190081</v>
      </c>
      <c r="EI3400" s="51">
        <f t="shared" si="1514"/>
        <v>0.10330578512396696</v>
      </c>
      <c r="EJ3400" s="75">
        <f t="shared" si="1515"/>
        <v>10.227272727272728</v>
      </c>
      <c r="EK3400" s="51">
        <f t="shared" si="1516"/>
        <v>0.10330578512396696</v>
      </c>
      <c r="EL3400" s="75">
        <f t="shared" si="1517"/>
        <v>5.6818181818181825</v>
      </c>
      <c r="EM3400" s="51">
        <f t="shared" si="1518"/>
        <v>0.10330578512396697</v>
      </c>
      <c r="EN3400" s="75">
        <f t="shared" si="1519"/>
        <v>0</v>
      </c>
      <c r="EO3400" s="51" t="e">
        <f t="shared" si="1520"/>
        <v>#DIV/0!</v>
      </c>
      <c r="EP3400" s="75">
        <f t="shared" si="1521"/>
        <v>0</v>
      </c>
      <c r="EQ3400" s="51" t="e">
        <f t="shared" si="1522"/>
        <v>#DIV/0!</v>
      </c>
      <c r="ER3400" s="51">
        <f t="shared" si="1523"/>
        <v>100</v>
      </c>
      <c r="ES3400" s="51">
        <f t="shared" si="1524"/>
        <v>0</v>
      </c>
    </row>
    <row r="3401" spans="1:149" x14ac:dyDescent="0.45">
      <c r="A3401" s="51" t="s">
        <v>4948</v>
      </c>
      <c r="B3401" s="174" t="s">
        <v>1048</v>
      </c>
      <c r="C3401" s="51" t="s">
        <v>3648</v>
      </c>
      <c r="D3401" s="51" t="s">
        <v>4968</v>
      </c>
      <c r="E3401" s="51" t="s">
        <v>1121</v>
      </c>
      <c r="F3401" s="51" t="s">
        <v>4954</v>
      </c>
      <c r="G3401" s="51" t="s">
        <v>4969</v>
      </c>
      <c r="H3401" s="51" t="s">
        <v>1100</v>
      </c>
      <c r="I3401" s="51" t="s">
        <v>4967</v>
      </c>
      <c r="J3401" s="75">
        <v>1500</v>
      </c>
      <c r="L3401" s="75">
        <v>1525</v>
      </c>
      <c r="M3401" s="51">
        <v>5</v>
      </c>
      <c r="P3401" s="87" t="s">
        <v>1374</v>
      </c>
      <c r="U3401" s="51">
        <v>11</v>
      </c>
      <c r="AA3401" s="168">
        <v>0</v>
      </c>
      <c r="AC3401" s="169">
        <v>1</v>
      </c>
      <c r="AQ3401" s="174" t="s">
        <v>824</v>
      </c>
      <c r="AR3401" s="53">
        <v>2.8159999999999998</v>
      </c>
      <c r="AS3401" s="53">
        <v>21.62</v>
      </c>
      <c r="AT3401" s="77"/>
      <c r="AU3401" s="276"/>
      <c r="AV3401" s="276">
        <v>15000</v>
      </c>
      <c r="AW3401" s="276">
        <v>0</v>
      </c>
      <c r="AX3401" s="95"/>
      <c r="AY3401" s="276">
        <v>324300</v>
      </c>
      <c r="AZ3401" s="95">
        <v>3271.6996744811404</v>
      </c>
      <c r="BB3401" s="80" t="s">
        <v>722</v>
      </c>
      <c r="BC3401" s="174" t="s">
        <v>751</v>
      </c>
      <c r="BD3401" s="51">
        <v>39.700000000000003</v>
      </c>
      <c r="BE3401" s="51">
        <v>0.3</v>
      </c>
      <c r="BH3401" s="51">
        <v>14.2</v>
      </c>
      <c r="BI3401" s="51">
        <v>0.2</v>
      </c>
      <c r="BR3401" s="51">
        <v>6</v>
      </c>
      <c r="BS3401" s="51">
        <v>0.1</v>
      </c>
      <c r="BX3401" s="51">
        <v>25.1</v>
      </c>
      <c r="BY3401" s="51">
        <v>0.2</v>
      </c>
      <c r="BZ3401" s="51">
        <v>4.8</v>
      </c>
      <c r="CA3401" s="51">
        <v>0.1</v>
      </c>
      <c r="DH3401" s="53">
        <v>89.8</v>
      </c>
      <c r="DJ3401" s="51">
        <f t="shared" si="1502"/>
        <v>10.200000000000003</v>
      </c>
      <c r="DL3401" s="51" t="s">
        <v>4966</v>
      </c>
      <c r="DO3401" s="348">
        <v>1.2</v>
      </c>
      <c r="DQ3401" s="346">
        <v>7.5</v>
      </c>
      <c r="DU3401" s="52"/>
      <c r="DX3401" s="75">
        <f t="shared" si="1503"/>
        <v>44.209354120267264</v>
      </c>
      <c r="DY3401" s="51">
        <f t="shared" si="1504"/>
        <v>0.33407572383073497</v>
      </c>
      <c r="DZ3401" s="75">
        <f t="shared" si="1505"/>
        <v>0</v>
      </c>
      <c r="EA3401" s="51" t="e">
        <f t="shared" si="1506"/>
        <v>#DIV/0!</v>
      </c>
      <c r="EB3401" s="75">
        <f t="shared" si="1507"/>
        <v>15.812917594654788</v>
      </c>
      <c r="EC3401" s="51">
        <f t="shared" si="1508"/>
        <v>0.22271714922049002</v>
      </c>
      <c r="ED3401" s="75">
        <f t="shared" si="1509"/>
        <v>0</v>
      </c>
      <c r="EE3401" s="51" t="e">
        <f t="shared" si="1510"/>
        <v>#DIV/0!</v>
      </c>
      <c r="EF3401" s="75">
        <f t="shared" si="1511"/>
        <v>0</v>
      </c>
      <c r="EG3401" s="51" t="e">
        <f t="shared" si="1512"/>
        <v>#DIV/0!</v>
      </c>
      <c r="EH3401" s="75">
        <f t="shared" si="1513"/>
        <v>6.6815144766146997</v>
      </c>
      <c r="EI3401" s="51">
        <f t="shared" si="1514"/>
        <v>0.111358574610245</v>
      </c>
      <c r="EJ3401" s="75">
        <f t="shared" si="1515"/>
        <v>27.951002227171497</v>
      </c>
      <c r="EK3401" s="51">
        <f t="shared" si="1516"/>
        <v>0.22271714922049002</v>
      </c>
      <c r="EL3401" s="75">
        <f t="shared" si="1517"/>
        <v>5.3452115812917596</v>
      </c>
      <c r="EM3401" s="51">
        <f t="shared" si="1518"/>
        <v>0.11135857461024501</v>
      </c>
      <c r="EN3401" s="75">
        <f t="shared" si="1519"/>
        <v>0</v>
      </c>
      <c r="EO3401" s="51" t="e">
        <f t="shared" si="1520"/>
        <v>#DIV/0!</v>
      </c>
      <c r="EP3401" s="75">
        <f t="shared" si="1521"/>
        <v>0</v>
      </c>
      <c r="EQ3401" s="51" t="e">
        <f t="shared" si="1522"/>
        <v>#DIV/0!</v>
      </c>
      <c r="ER3401" s="51">
        <f t="shared" si="1523"/>
        <v>100</v>
      </c>
      <c r="ES3401" s="51">
        <f t="shared" si="1524"/>
        <v>0</v>
      </c>
    </row>
    <row r="3402" spans="1:149" x14ac:dyDescent="0.45">
      <c r="A3402" s="51" t="s">
        <v>4948</v>
      </c>
      <c r="B3402" s="174" t="s">
        <v>1048</v>
      </c>
      <c r="C3402" s="51" t="s">
        <v>3648</v>
      </c>
      <c r="D3402" s="51" t="s">
        <v>4968</v>
      </c>
      <c r="E3402" s="51" t="s">
        <v>1121</v>
      </c>
      <c r="F3402" s="51" t="s">
        <v>4955</v>
      </c>
      <c r="G3402" s="51" t="s">
        <v>4969</v>
      </c>
      <c r="H3402" s="51" t="s">
        <v>1100</v>
      </c>
      <c r="I3402" s="51" t="s">
        <v>4967</v>
      </c>
      <c r="J3402" s="75">
        <v>1500</v>
      </c>
      <c r="L3402" s="75">
        <v>1525</v>
      </c>
      <c r="M3402" s="51">
        <v>5</v>
      </c>
      <c r="P3402" s="87" t="s">
        <v>1374</v>
      </c>
      <c r="U3402" s="51">
        <v>12</v>
      </c>
      <c r="AA3402" s="168">
        <v>0</v>
      </c>
      <c r="AC3402" s="169">
        <v>1</v>
      </c>
      <c r="AQ3402" s="174" t="s">
        <v>824</v>
      </c>
      <c r="AR3402" s="53">
        <v>2.8159999999999998</v>
      </c>
      <c r="AS3402" s="53">
        <v>21.62</v>
      </c>
      <c r="AT3402" s="77"/>
      <c r="AU3402" s="276"/>
      <c r="AV3402" s="276">
        <v>15000</v>
      </c>
      <c r="AW3402" s="276">
        <v>0</v>
      </c>
      <c r="AX3402" s="95"/>
      <c r="AY3402" s="276">
        <v>324300</v>
      </c>
      <c r="AZ3402" s="95">
        <v>3271.6996744811404</v>
      </c>
      <c r="BB3402" s="80" t="s">
        <v>722</v>
      </c>
      <c r="BC3402" s="174" t="s">
        <v>751</v>
      </c>
      <c r="BD3402" s="51">
        <v>42.3</v>
      </c>
      <c r="BE3402" s="51">
        <v>0.2</v>
      </c>
      <c r="BH3402" s="51">
        <v>15.6</v>
      </c>
      <c r="BI3402" s="51">
        <v>0.3</v>
      </c>
      <c r="BR3402" s="51">
        <v>14.6</v>
      </c>
      <c r="BS3402" s="51">
        <v>0.1</v>
      </c>
      <c r="BX3402" s="51">
        <v>15.5</v>
      </c>
      <c r="BY3402" s="51">
        <v>0.1</v>
      </c>
      <c r="BZ3402" s="51">
        <v>5.0999999999999996</v>
      </c>
      <c r="CA3402" s="51">
        <v>0.1</v>
      </c>
      <c r="DH3402" s="53">
        <v>93.1</v>
      </c>
      <c r="DJ3402" s="51">
        <f t="shared" si="1502"/>
        <v>6.9000000000000057</v>
      </c>
      <c r="DL3402" s="51" t="s">
        <v>4966</v>
      </c>
      <c r="DO3402" s="348">
        <v>0.7</v>
      </c>
      <c r="DQ3402" s="346">
        <v>3.7</v>
      </c>
      <c r="DU3402" s="52"/>
      <c r="DX3402" s="75">
        <f t="shared" si="1503"/>
        <v>45.435016111707846</v>
      </c>
      <c r="DY3402" s="51">
        <f t="shared" si="1504"/>
        <v>0.21482277121374871</v>
      </c>
      <c r="DZ3402" s="75">
        <f t="shared" si="1505"/>
        <v>0</v>
      </c>
      <c r="EA3402" s="51" t="e">
        <f t="shared" si="1506"/>
        <v>#DIV/0!</v>
      </c>
      <c r="EB3402" s="75">
        <f t="shared" si="1507"/>
        <v>16.756176154672396</v>
      </c>
      <c r="EC3402" s="51">
        <f t="shared" si="1508"/>
        <v>0.32223415682062301</v>
      </c>
      <c r="ED3402" s="75">
        <f t="shared" si="1509"/>
        <v>0</v>
      </c>
      <c r="EE3402" s="51" t="e">
        <f t="shared" si="1510"/>
        <v>#DIV/0!</v>
      </c>
      <c r="EF3402" s="75">
        <f t="shared" si="1511"/>
        <v>0</v>
      </c>
      <c r="EG3402" s="51" t="e">
        <f t="shared" si="1512"/>
        <v>#DIV/0!</v>
      </c>
      <c r="EH3402" s="75">
        <f t="shared" si="1513"/>
        <v>15.682062298603652</v>
      </c>
      <c r="EI3402" s="51">
        <f t="shared" si="1514"/>
        <v>0.10741138560687434</v>
      </c>
      <c r="EJ3402" s="75">
        <f t="shared" si="1515"/>
        <v>16.648764769065522</v>
      </c>
      <c r="EK3402" s="51">
        <f t="shared" si="1516"/>
        <v>0.10741138560687434</v>
      </c>
      <c r="EL3402" s="75">
        <f t="shared" si="1517"/>
        <v>5.4779806659505912</v>
      </c>
      <c r="EM3402" s="51">
        <f t="shared" si="1518"/>
        <v>0.10741138560687435</v>
      </c>
      <c r="EN3402" s="75">
        <f t="shared" si="1519"/>
        <v>0</v>
      </c>
      <c r="EO3402" s="51" t="e">
        <f t="shared" si="1520"/>
        <v>#DIV/0!</v>
      </c>
      <c r="EP3402" s="75">
        <f t="shared" si="1521"/>
        <v>0</v>
      </c>
      <c r="EQ3402" s="51" t="e">
        <f t="shared" si="1522"/>
        <v>#DIV/0!</v>
      </c>
      <c r="ER3402" s="51">
        <f t="shared" si="1523"/>
        <v>100</v>
      </c>
      <c r="ES3402" s="51">
        <f t="shared" si="1524"/>
        <v>0</v>
      </c>
    </row>
    <row r="3403" spans="1:149" x14ac:dyDescent="0.45">
      <c r="A3403" s="51" t="s">
        <v>4948</v>
      </c>
      <c r="B3403" s="174" t="s">
        <v>1048</v>
      </c>
      <c r="C3403" s="51" t="s">
        <v>3648</v>
      </c>
      <c r="D3403" s="51" t="s">
        <v>4968</v>
      </c>
      <c r="E3403" s="51" t="s">
        <v>1121</v>
      </c>
      <c r="F3403" s="51" t="s">
        <v>4956</v>
      </c>
      <c r="G3403" s="51" t="s">
        <v>4969</v>
      </c>
      <c r="H3403" s="51" t="s">
        <v>1100</v>
      </c>
      <c r="I3403" s="51" t="s">
        <v>4967</v>
      </c>
      <c r="J3403" s="75">
        <v>1500</v>
      </c>
      <c r="L3403" s="75">
        <v>1525</v>
      </c>
      <c r="M3403" s="51">
        <v>5</v>
      </c>
      <c r="P3403" s="87" t="s">
        <v>1374</v>
      </c>
      <c r="U3403" s="51">
        <v>10</v>
      </c>
      <c r="AA3403" s="168">
        <v>0</v>
      </c>
      <c r="AC3403" s="169">
        <v>1</v>
      </c>
      <c r="AQ3403" s="174" t="s">
        <v>824</v>
      </c>
      <c r="AR3403" s="53">
        <v>2.8159999999999998</v>
      </c>
      <c r="AS3403" s="53">
        <v>21.62</v>
      </c>
      <c r="AT3403" s="77"/>
      <c r="AU3403" s="276"/>
      <c r="AV3403" s="276">
        <v>15000</v>
      </c>
      <c r="AW3403" s="276">
        <v>0</v>
      </c>
      <c r="AX3403" s="95"/>
      <c r="AY3403" s="276">
        <v>324300</v>
      </c>
      <c r="AZ3403" s="95">
        <v>3271.6996744811404</v>
      </c>
      <c r="BB3403" s="80" t="s">
        <v>722</v>
      </c>
      <c r="BC3403" s="174" t="s">
        <v>751</v>
      </c>
      <c r="BD3403" s="51">
        <v>40.6</v>
      </c>
      <c r="BE3403" s="51">
        <v>0.4</v>
      </c>
      <c r="BH3403" s="51">
        <v>14.8</v>
      </c>
      <c r="BI3403" s="51">
        <v>0.2</v>
      </c>
      <c r="BR3403" s="51">
        <v>12.6</v>
      </c>
      <c r="BS3403" s="51">
        <v>0.1</v>
      </c>
      <c r="BX3403" s="51">
        <v>17.8</v>
      </c>
      <c r="BY3403" s="51">
        <v>0.1</v>
      </c>
      <c r="BZ3403" s="51">
        <v>4.8</v>
      </c>
      <c r="CA3403" s="51">
        <v>0.1</v>
      </c>
      <c r="DH3403" s="53">
        <v>90.8</v>
      </c>
      <c r="DJ3403" s="51">
        <f t="shared" si="1502"/>
        <v>9.2000000000000028</v>
      </c>
      <c r="DL3403" s="51" t="s">
        <v>4966</v>
      </c>
      <c r="DO3403" s="348">
        <v>1</v>
      </c>
      <c r="DQ3403" s="346">
        <v>4.2</v>
      </c>
      <c r="DU3403" s="52"/>
      <c r="DX3403" s="75">
        <f t="shared" si="1503"/>
        <v>44.713656387665203</v>
      </c>
      <c r="DY3403" s="51">
        <f t="shared" si="1504"/>
        <v>0.44052863436123352</v>
      </c>
      <c r="DZ3403" s="75">
        <f t="shared" si="1505"/>
        <v>0</v>
      </c>
      <c r="EA3403" s="51" t="e">
        <f t="shared" si="1506"/>
        <v>#DIV/0!</v>
      </c>
      <c r="EB3403" s="75">
        <f t="shared" si="1507"/>
        <v>16.29955947136564</v>
      </c>
      <c r="EC3403" s="51">
        <f t="shared" si="1508"/>
        <v>0.22026431718061676</v>
      </c>
      <c r="ED3403" s="75">
        <f t="shared" si="1509"/>
        <v>0</v>
      </c>
      <c r="EE3403" s="51" t="e">
        <f t="shared" si="1510"/>
        <v>#DIV/0!</v>
      </c>
      <c r="EF3403" s="75">
        <f t="shared" si="1511"/>
        <v>0</v>
      </c>
      <c r="EG3403" s="51" t="e">
        <f t="shared" si="1512"/>
        <v>#DIV/0!</v>
      </c>
      <c r="EH3403" s="75">
        <f t="shared" si="1513"/>
        <v>13.876651982378855</v>
      </c>
      <c r="EI3403" s="51">
        <f t="shared" si="1514"/>
        <v>0.11013215859030839</v>
      </c>
      <c r="EJ3403" s="75">
        <f t="shared" si="1515"/>
        <v>19.603524229074893</v>
      </c>
      <c r="EK3403" s="51">
        <f t="shared" si="1516"/>
        <v>0.11013215859030838</v>
      </c>
      <c r="EL3403" s="75">
        <f t="shared" si="1517"/>
        <v>5.286343612334802</v>
      </c>
      <c r="EM3403" s="51">
        <f t="shared" si="1518"/>
        <v>0.11013215859030839</v>
      </c>
      <c r="EN3403" s="75">
        <f t="shared" si="1519"/>
        <v>0</v>
      </c>
      <c r="EO3403" s="51" t="e">
        <f t="shared" si="1520"/>
        <v>#DIV/0!</v>
      </c>
      <c r="EP3403" s="75">
        <f t="shared" si="1521"/>
        <v>0</v>
      </c>
      <c r="EQ3403" s="51" t="e">
        <f t="shared" si="1522"/>
        <v>#DIV/0!</v>
      </c>
      <c r="ER3403" s="51">
        <f t="shared" si="1523"/>
        <v>100</v>
      </c>
      <c r="ES3403" s="51">
        <f t="shared" si="1524"/>
        <v>0</v>
      </c>
    </row>
    <row r="3404" spans="1:149" x14ac:dyDescent="0.45">
      <c r="A3404" s="51" t="s">
        <v>4948</v>
      </c>
      <c r="B3404" s="174" t="s">
        <v>1048</v>
      </c>
      <c r="C3404" s="51" t="s">
        <v>3648</v>
      </c>
      <c r="D3404" s="51" t="s">
        <v>4968</v>
      </c>
      <c r="E3404" s="51" t="s">
        <v>1121</v>
      </c>
      <c r="F3404" s="51" t="s">
        <v>4957</v>
      </c>
      <c r="G3404" s="51" t="s">
        <v>4969</v>
      </c>
      <c r="H3404" s="51" t="s">
        <v>1100</v>
      </c>
      <c r="I3404" s="51" t="s">
        <v>4967</v>
      </c>
      <c r="J3404" s="75">
        <v>1500</v>
      </c>
      <c r="L3404" s="75">
        <v>1525</v>
      </c>
      <c r="M3404" s="51">
        <v>5</v>
      </c>
      <c r="P3404" s="87" t="s">
        <v>1374</v>
      </c>
      <c r="U3404" s="51">
        <v>11</v>
      </c>
      <c r="AA3404" s="168">
        <v>0</v>
      </c>
      <c r="AC3404" s="169">
        <v>1</v>
      </c>
      <c r="AQ3404" s="174" t="s">
        <v>824</v>
      </c>
      <c r="AR3404" s="53">
        <v>2.8159999999999998</v>
      </c>
      <c r="AS3404" s="53">
        <v>21.62</v>
      </c>
      <c r="AT3404" s="77"/>
      <c r="AU3404" s="276"/>
      <c r="AV3404" s="276">
        <v>15000</v>
      </c>
      <c r="AW3404" s="276">
        <v>0</v>
      </c>
      <c r="AX3404" s="95"/>
      <c r="AY3404" s="276">
        <v>324300</v>
      </c>
      <c r="AZ3404" s="95">
        <v>3271.6996744811404</v>
      </c>
      <c r="BB3404" s="80" t="s">
        <v>722</v>
      </c>
      <c r="BC3404" s="174" t="s">
        <v>751</v>
      </c>
      <c r="BD3404" s="51">
        <v>43.1</v>
      </c>
      <c r="BE3404" s="51">
        <v>0.4</v>
      </c>
      <c r="BH3404" s="51">
        <v>16.100000000000001</v>
      </c>
      <c r="BI3404" s="51">
        <v>0.2</v>
      </c>
      <c r="BR3404" s="51">
        <v>17.600000000000001</v>
      </c>
      <c r="BS3404" s="51">
        <v>0.1</v>
      </c>
      <c r="BX3404" s="51">
        <v>12</v>
      </c>
      <c r="BY3404" s="51">
        <v>0.1</v>
      </c>
      <c r="BZ3404" s="51">
        <v>5.2</v>
      </c>
      <c r="CA3404" s="51">
        <v>0.1</v>
      </c>
      <c r="DH3404" s="53">
        <v>94</v>
      </c>
      <c r="DJ3404" s="51">
        <f t="shared" si="1502"/>
        <v>6</v>
      </c>
      <c r="DL3404" s="51" t="s">
        <v>4966</v>
      </c>
      <c r="DO3404" s="348">
        <v>0.6</v>
      </c>
      <c r="DQ3404" s="346">
        <v>1.5</v>
      </c>
      <c r="DU3404" s="52"/>
      <c r="DX3404" s="75">
        <f t="shared" si="1503"/>
        <v>45.851063829787236</v>
      </c>
      <c r="DY3404" s="51">
        <f t="shared" si="1504"/>
        <v>0.42553191489361702</v>
      </c>
      <c r="DZ3404" s="75">
        <f t="shared" si="1505"/>
        <v>0</v>
      </c>
      <c r="EA3404" s="51" t="e">
        <f t="shared" si="1506"/>
        <v>#DIV/0!</v>
      </c>
      <c r="EB3404" s="75">
        <f t="shared" si="1507"/>
        <v>17.127659574468087</v>
      </c>
      <c r="EC3404" s="51">
        <f t="shared" si="1508"/>
        <v>0.21276595744680851</v>
      </c>
      <c r="ED3404" s="75">
        <f t="shared" si="1509"/>
        <v>0</v>
      </c>
      <c r="EE3404" s="51" t="e">
        <f t="shared" si="1510"/>
        <v>#DIV/0!</v>
      </c>
      <c r="EF3404" s="75">
        <f t="shared" si="1511"/>
        <v>0</v>
      </c>
      <c r="EG3404" s="51" t="e">
        <f t="shared" si="1512"/>
        <v>#DIV/0!</v>
      </c>
      <c r="EH3404" s="75">
        <f t="shared" si="1513"/>
        <v>18.723404255319149</v>
      </c>
      <c r="EI3404" s="51">
        <f t="shared" si="1514"/>
        <v>0.10638297872340426</v>
      </c>
      <c r="EJ3404" s="75">
        <f t="shared" si="1515"/>
        <v>12.76595744680851</v>
      </c>
      <c r="EK3404" s="51">
        <f t="shared" si="1516"/>
        <v>0.10638297872340426</v>
      </c>
      <c r="EL3404" s="75">
        <f t="shared" si="1517"/>
        <v>5.5319148936170217</v>
      </c>
      <c r="EM3404" s="51">
        <f t="shared" si="1518"/>
        <v>0.10638297872340427</v>
      </c>
      <c r="EN3404" s="75">
        <f t="shared" si="1519"/>
        <v>0</v>
      </c>
      <c r="EO3404" s="51" t="e">
        <f t="shared" si="1520"/>
        <v>#DIV/0!</v>
      </c>
      <c r="EP3404" s="75">
        <f t="shared" si="1521"/>
        <v>0</v>
      </c>
      <c r="EQ3404" s="51" t="e">
        <f t="shared" si="1522"/>
        <v>#DIV/0!</v>
      </c>
      <c r="ER3404" s="51">
        <f t="shared" si="1523"/>
        <v>100</v>
      </c>
      <c r="ES3404" s="51">
        <f t="shared" si="1524"/>
        <v>0</v>
      </c>
    </row>
    <row r="3405" spans="1:149" x14ac:dyDescent="0.45">
      <c r="A3405" s="51" t="s">
        <v>4948</v>
      </c>
      <c r="B3405" s="174" t="s">
        <v>1048</v>
      </c>
      <c r="C3405" s="51" t="s">
        <v>3648</v>
      </c>
      <c r="D3405" s="51" t="s">
        <v>4968</v>
      </c>
      <c r="E3405" s="51" t="s">
        <v>1121</v>
      </c>
      <c r="F3405" s="51" t="s">
        <v>4958</v>
      </c>
      <c r="G3405" s="51" t="s">
        <v>4969</v>
      </c>
      <c r="H3405" s="51" t="s">
        <v>1100</v>
      </c>
      <c r="I3405" s="51" t="s">
        <v>4967</v>
      </c>
      <c r="J3405" s="75">
        <v>500</v>
      </c>
      <c r="L3405" s="75">
        <v>1525</v>
      </c>
      <c r="M3405" s="51">
        <v>5</v>
      </c>
      <c r="P3405" s="87" t="s">
        <v>1374</v>
      </c>
      <c r="U3405" s="51">
        <v>40</v>
      </c>
      <c r="AA3405" s="168">
        <v>0</v>
      </c>
      <c r="AC3405" s="169">
        <v>1</v>
      </c>
      <c r="AQ3405" s="174" t="s">
        <v>824</v>
      </c>
      <c r="AR3405" s="53">
        <v>1.2649999999999999</v>
      </c>
      <c r="AS3405" s="53">
        <v>2.7909999999999999</v>
      </c>
      <c r="AT3405" s="77"/>
      <c r="AU3405" s="276"/>
      <c r="AV3405" s="276">
        <v>5000</v>
      </c>
      <c r="AW3405" s="276">
        <v>0</v>
      </c>
      <c r="AX3405" s="95"/>
      <c r="AY3405" s="276">
        <v>13955</v>
      </c>
      <c r="AZ3405" s="95">
        <v>150.29994976712399</v>
      </c>
      <c r="BB3405" s="80" t="s">
        <v>722</v>
      </c>
      <c r="BC3405" s="174" t="s">
        <v>751</v>
      </c>
      <c r="BD3405" s="51">
        <v>33.200000000000003</v>
      </c>
      <c r="BE3405" s="51">
        <v>0.3</v>
      </c>
      <c r="BH3405" s="51">
        <v>9.8000000000000007</v>
      </c>
      <c r="BI3405" s="51">
        <v>0.2</v>
      </c>
      <c r="BR3405" s="51">
        <v>0.2</v>
      </c>
      <c r="BS3405" s="51">
        <v>0</v>
      </c>
      <c r="BX3405" s="51">
        <v>40.4</v>
      </c>
      <c r="BY3405" s="51">
        <v>0.2</v>
      </c>
      <c r="BZ3405" s="51">
        <v>4.9000000000000004</v>
      </c>
      <c r="CA3405" s="51">
        <v>0.1</v>
      </c>
      <c r="DH3405" s="53">
        <v>88.5</v>
      </c>
      <c r="DJ3405" s="51">
        <f t="shared" si="1502"/>
        <v>11.5</v>
      </c>
      <c r="DL3405" s="51" t="s">
        <v>4966</v>
      </c>
      <c r="DO3405" s="348">
        <v>0.6</v>
      </c>
      <c r="DQ3405" s="346">
        <v>6</v>
      </c>
      <c r="DU3405" s="52"/>
      <c r="DX3405" s="75">
        <f t="shared" si="1503"/>
        <v>37.514124293785315</v>
      </c>
      <c r="DY3405" s="51">
        <f t="shared" si="1504"/>
        <v>0.33898305084745767</v>
      </c>
      <c r="DZ3405" s="75">
        <f t="shared" si="1505"/>
        <v>0</v>
      </c>
      <c r="EA3405" s="51" t="e">
        <f t="shared" si="1506"/>
        <v>#DIV/0!</v>
      </c>
      <c r="EB3405" s="75">
        <f t="shared" si="1507"/>
        <v>11.073446327683618</v>
      </c>
      <c r="EC3405" s="51">
        <f t="shared" si="1508"/>
        <v>0.22598870056497178</v>
      </c>
      <c r="ED3405" s="75">
        <f t="shared" si="1509"/>
        <v>0</v>
      </c>
      <c r="EE3405" s="51" t="e">
        <f t="shared" si="1510"/>
        <v>#DIV/0!</v>
      </c>
      <c r="EF3405" s="75">
        <f t="shared" si="1511"/>
        <v>0</v>
      </c>
      <c r="EG3405" s="51" t="e">
        <f t="shared" si="1512"/>
        <v>#DIV/0!</v>
      </c>
      <c r="EH3405" s="75">
        <f t="shared" si="1513"/>
        <v>0.22598870056497175</v>
      </c>
      <c r="EI3405" s="51">
        <f t="shared" si="1514"/>
        <v>0</v>
      </c>
      <c r="EJ3405" s="75">
        <f t="shared" si="1515"/>
        <v>45.649717514124291</v>
      </c>
      <c r="EK3405" s="51">
        <f t="shared" si="1516"/>
        <v>0.22598870056497175</v>
      </c>
      <c r="EL3405" s="75">
        <f t="shared" si="1517"/>
        <v>5.5367231638418088</v>
      </c>
      <c r="EM3405" s="51">
        <f t="shared" si="1518"/>
        <v>0.11299435028248589</v>
      </c>
      <c r="EN3405" s="75">
        <f t="shared" si="1519"/>
        <v>0</v>
      </c>
      <c r="EO3405" s="51" t="e">
        <f t="shared" si="1520"/>
        <v>#DIV/0!</v>
      </c>
      <c r="EP3405" s="75">
        <f t="shared" si="1521"/>
        <v>0</v>
      </c>
      <c r="EQ3405" s="51" t="e">
        <f t="shared" si="1522"/>
        <v>#DIV/0!</v>
      </c>
      <c r="ER3405" s="51">
        <f t="shared" si="1523"/>
        <v>100</v>
      </c>
      <c r="ES3405" s="51">
        <f t="shared" si="1524"/>
        <v>0</v>
      </c>
    </row>
    <row r="3406" spans="1:149" x14ac:dyDescent="0.45">
      <c r="A3406" s="51" t="s">
        <v>4948</v>
      </c>
      <c r="B3406" s="174" t="s">
        <v>1048</v>
      </c>
      <c r="C3406" s="51" t="s">
        <v>3648</v>
      </c>
      <c r="D3406" s="51" t="s">
        <v>4968</v>
      </c>
      <c r="E3406" s="51" t="s">
        <v>1121</v>
      </c>
      <c r="F3406" s="51" t="s">
        <v>4959</v>
      </c>
      <c r="G3406" s="51" t="s">
        <v>4969</v>
      </c>
      <c r="H3406" s="51" t="s">
        <v>1100</v>
      </c>
      <c r="I3406" s="51" t="s">
        <v>4967</v>
      </c>
      <c r="J3406" s="75">
        <v>500</v>
      </c>
      <c r="L3406" s="75">
        <v>1525</v>
      </c>
      <c r="M3406" s="51">
        <v>5</v>
      </c>
      <c r="P3406" s="87" t="s">
        <v>1374</v>
      </c>
      <c r="U3406" s="51">
        <v>40</v>
      </c>
      <c r="AA3406" s="168">
        <v>0</v>
      </c>
      <c r="AC3406" s="169">
        <v>1</v>
      </c>
      <c r="AQ3406" s="174" t="s">
        <v>824</v>
      </c>
      <c r="AR3406" s="53">
        <v>1.2649999999999999</v>
      </c>
      <c r="AS3406" s="53">
        <v>2.7909999999999999</v>
      </c>
      <c r="AT3406" s="77"/>
      <c r="AU3406" s="276"/>
      <c r="AV3406" s="276">
        <v>5000</v>
      </c>
      <c r="AW3406" s="276">
        <v>0</v>
      </c>
      <c r="AX3406" s="95"/>
      <c r="AY3406" s="276">
        <v>13955</v>
      </c>
      <c r="AZ3406" s="95">
        <v>150.29994976712399</v>
      </c>
      <c r="BB3406" s="80" t="s">
        <v>722</v>
      </c>
      <c r="BC3406" s="174" t="s">
        <v>751</v>
      </c>
      <c r="BD3406" s="51">
        <v>33.299999999999997</v>
      </c>
      <c r="BE3406" s="51">
        <v>0.4</v>
      </c>
      <c r="BH3406" s="51">
        <v>8.6999999999999993</v>
      </c>
      <c r="BI3406" s="51">
        <v>0.2</v>
      </c>
      <c r="BR3406" s="51">
        <v>0</v>
      </c>
      <c r="BS3406" s="51">
        <v>0.1</v>
      </c>
      <c r="BX3406" s="51">
        <v>41.8</v>
      </c>
      <c r="BY3406" s="51">
        <v>0.3</v>
      </c>
      <c r="BZ3406" s="51">
        <v>5.7</v>
      </c>
      <c r="CA3406" s="51">
        <v>0.3</v>
      </c>
      <c r="DH3406" s="53">
        <v>89.5</v>
      </c>
      <c r="DJ3406" s="51">
        <f t="shared" si="1502"/>
        <v>10.5</v>
      </c>
      <c r="DL3406" s="51" t="s">
        <v>4966</v>
      </c>
      <c r="DO3406" s="348">
        <v>0.7</v>
      </c>
      <c r="DQ3406" s="346">
        <v>6.5</v>
      </c>
      <c r="DU3406" s="52"/>
      <c r="DX3406" s="75">
        <f t="shared" si="1503"/>
        <v>37.206703910614522</v>
      </c>
      <c r="DY3406" s="51">
        <f t="shared" si="1504"/>
        <v>0.44692737430167601</v>
      </c>
      <c r="DZ3406" s="75">
        <f t="shared" si="1505"/>
        <v>0</v>
      </c>
      <c r="EA3406" s="51" t="e">
        <f t="shared" si="1506"/>
        <v>#DIV/0!</v>
      </c>
      <c r="EB3406" s="75">
        <f t="shared" si="1507"/>
        <v>9.7206703910614518</v>
      </c>
      <c r="EC3406" s="51">
        <f t="shared" si="1508"/>
        <v>0.223463687150838</v>
      </c>
      <c r="ED3406" s="75">
        <f t="shared" si="1509"/>
        <v>0</v>
      </c>
      <c r="EE3406" s="51" t="e">
        <f t="shared" si="1510"/>
        <v>#DIV/0!</v>
      </c>
      <c r="EF3406" s="75">
        <f t="shared" si="1511"/>
        <v>0</v>
      </c>
      <c r="EG3406" s="51" t="e">
        <f t="shared" si="1512"/>
        <v>#DIV/0!</v>
      </c>
      <c r="EH3406" s="75">
        <f t="shared" si="1513"/>
        <v>0</v>
      </c>
      <c r="EI3406" s="51" t="e">
        <f t="shared" si="1514"/>
        <v>#DIV/0!</v>
      </c>
      <c r="EJ3406" s="75">
        <f t="shared" si="1515"/>
        <v>46.703910614525135</v>
      </c>
      <c r="EK3406" s="51">
        <f t="shared" si="1516"/>
        <v>0.33519553072625696</v>
      </c>
      <c r="EL3406" s="75">
        <f t="shared" si="1517"/>
        <v>6.3687150837988833</v>
      </c>
      <c r="EM3406" s="51">
        <f t="shared" si="1518"/>
        <v>0.33519553072625702</v>
      </c>
      <c r="EN3406" s="75">
        <f t="shared" si="1519"/>
        <v>0</v>
      </c>
      <c r="EO3406" s="51" t="e">
        <f t="shared" si="1520"/>
        <v>#DIV/0!</v>
      </c>
      <c r="EP3406" s="75">
        <f t="shared" si="1521"/>
        <v>0</v>
      </c>
      <c r="EQ3406" s="51" t="e">
        <f t="shared" si="1522"/>
        <v>#DIV/0!</v>
      </c>
      <c r="ER3406" s="51">
        <f t="shared" si="1523"/>
        <v>100</v>
      </c>
      <c r="ES3406" s="51">
        <f t="shared" si="1524"/>
        <v>0</v>
      </c>
    </row>
    <row r="3407" spans="1:149" x14ac:dyDescent="0.45">
      <c r="A3407" s="51" t="s">
        <v>4948</v>
      </c>
      <c r="B3407" s="174" t="s">
        <v>1048</v>
      </c>
      <c r="C3407" s="51" t="s">
        <v>3648</v>
      </c>
      <c r="D3407" s="51" t="s">
        <v>4968</v>
      </c>
      <c r="E3407" s="51" t="s">
        <v>1121</v>
      </c>
      <c r="F3407" s="51" t="s">
        <v>4960</v>
      </c>
      <c r="G3407" s="51" t="s">
        <v>4969</v>
      </c>
      <c r="H3407" s="51" t="s">
        <v>1100</v>
      </c>
      <c r="I3407" s="51" t="s">
        <v>4967</v>
      </c>
      <c r="J3407" s="75">
        <v>500</v>
      </c>
      <c r="L3407" s="75">
        <v>1525</v>
      </c>
      <c r="M3407" s="51">
        <v>5</v>
      </c>
      <c r="P3407" s="87" t="s">
        <v>1374</v>
      </c>
      <c r="U3407" s="51">
        <v>18</v>
      </c>
      <c r="AA3407" s="168">
        <v>0</v>
      </c>
      <c r="AC3407" s="169">
        <v>1</v>
      </c>
      <c r="AQ3407" s="174" t="s">
        <v>824</v>
      </c>
      <c r="AR3407" s="53">
        <v>1.2649999999999999</v>
      </c>
      <c r="AS3407" s="53">
        <v>2.7909999999999999</v>
      </c>
      <c r="AT3407" s="77"/>
      <c r="AU3407" s="276"/>
      <c r="AV3407" s="276">
        <v>5000</v>
      </c>
      <c r="AW3407" s="276">
        <v>0</v>
      </c>
      <c r="AX3407" s="95"/>
      <c r="AY3407" s="276">
        <v>13955</v>
      </c>
      <c r="AZ3407" s="95">
        <v>150.29994976712399</v>
      </c>
      <c r="BB3407" s="80" t="s">
        <v>722</v>
      </c>
      <c r="BC3407" s="174" t="s">
        <v>751</v>
      </c>
      <c r="BD3407" s="51">
        <v>40.1</v>
      </c>
      <c r="BE3407" s="51">
        <v>0.3</v>
      </c>
      <c r="BH3407" s="51">
        <v>4.4000000000000004</v>
      </c>
      <c r="BI3407" s="51">
        <v>0.1</v>
      </c>
      <c r="BR3407" s="51">
        <v>21.3</v>
      </c>
      <c r="BS3407" s="51">
        <v>0.1</v>
      </c>
      <c r="BX3407" s="51">
        <v>22.3</v>
      </c>
      <c r="BY3407" s="51">
        <v>0.2</v>
      </c>
      <c r="BZ3407" s="51">
        <v>4.5</v>
      </c>
      <c r="CA3407" s="51">
        <v>0.1</v>
      </c>
      <c r="DH3407" s="53">
        <v>92.6</v>
      </c>
      <c r="DJ3407" s="51">
        <f t="shared" si="1502"/>
        <v>7.4000000000000057</v>
      </c>
      <c r="DL3407" s="51" t="s">
        <v>4966</v>
      </c>
      <c r="DO3407" s="348">
        <v>1</v>
      </c>
      <c r="DQ3407" s="346">
        <v>2.9</v>
      </c>
      <c r="DU3407" s="52"/>
      <c r="DX3407" s="75">
        <f t="shared" si="1503"/>
        <v>43.30453563714903</v>
      </c>
      <c r="DY3407" s="51">
        <f t="shared" si="1504"/>
        <v>0.32397408207343414</v>
      </c>
      <c r="DZ3407" s="75">
        <f t="shared" si="1505"/>
        <v>0</v>
      </c>
      <c r="EA3407" s="51" t="e">
        <f t="shared" si="1506"/>
        <v>#DIV/0!</v>
      </c>
      <c r="EB3407" s="75">
        <f t="shared" si="1507"/>
        <v>4.7516198704103685</v>
      </c>
      <c r="EC3407" s="51">
        <f t="shared" si="1508"/>
        <v>0.10799136069114475</v>
      </c>
      <c r="ED3407" s="75">
        <f t="shared" si="1509"/>
        <v>0</v>
      </c>
      <c r="EE3407" s="51" t="e">
        <f t="shared" si="1510"/>
        <v>#DIV/0!</v>
      </c>
      <c r="EF3407" s="75">
        <f t="shared" si="1511"/>
        <v>0</v>
      </c>
      <c r="EG3407" s="51" t="e">
        <f t="shared" si="1512"/>
        <v>#DIV/0!</v>
      </c>
      <c r="EH3407" s="75">
        <f t="shared" si="1513"/>
        <v>23.002159827213823</v>
      </c>
      <c r="EI3407" s="51">
        <f t="shared" si="1514"/>
        <v>0.10799136069114472</v>
      </c>
      <c r="EJ3407" s="75">
        <f t="shared" si="1515"/>
        <v>24.082073434125274</v>
      </c>
      <c r="EK3407" s="51">
        <f t="shared" si="1516"/>
        <v>0.21598272138228944</v>
      </c>
      <c r="EL3407" s="75">
        <f t="shared" si="1517"/>
        <v>4.8596112311015123</v>
      </c>
      <c r="EM3407" s="51">
        <f t="shared" si="1518"/>
        <v>0.10799136069114472</v>
      </c>
      <c r="EN3407" s="75">
        <f t="shared" si="1519"/>
        <v>0</v>
      </c>
      <c r="EO3407" s="51" t="e">
        <f t="shared" si="1520"/>
        <v>#DIV/0!</v>
      </c>
      <c r="EP3407" s="75">
        <f t="shared" si="1521"/>
        <v>0</v>
      </c>
      <c r="EQ3407" s="51" t="e">
        <f t="shared" si="1522"/>
        <v>#DIV/0!</v>
      </c>
      <c r="ER3407" s="51">
        <f t="shared" si="1523"/>
        <v>100</v>
      </c>
      <c r="ES3407" s="51">
        <f t="shared" si="1524"/>
        <v>0</v>
      </c>
    </row>
    <row r="3408" spans="1:149" x14ac:dyDescent="0.45">
      <c r="A3408" s="51" t="s">
        <v>4948</v>
      </c>
      <c r="B3408" s="174" t="s">
        <v>1048</v>
      </c>
      <c r="C3408" s="51" t="s">
        <v>3648</v>
      </c>
      <c r="D3408" s="51" t="s">
        <v>4968</v>
      </c>
      <c r="E3408" s="51" t="s">
        <v>1121</v>
      </c>
      <c r="F3408" s="51" t="s">
        <v>4961</v>
      </c>
      <c r="G3408" s="51" t="s">
        <v>4969</v>
      </c>
      <c r="H3408" s="51" t="s">
        <v>1100</v>
      </c>
      <c r="I3408" s="51" t="s">
        <v>4967</v>
      </c>
      <c r="J3408" s="75">
        <v>1000</v>
      </c>
      <c r="L3408" s="75">
        <v>1525</v>
      </c>
      <c r="M3408" s="51">
        <v>5</v>
      </c>
      <c r="P3408" s="87" t="s">
        <v>1374</v>
      </c>
      <c r="U3408" s="51">
        <v>18</v>
      </c>
      <c r="AA3408" s="168">
        <v>0</v>
      </c>
      <c r="AC3408" s="169">
        <v>1</v>
      </c>
      <c r="AQ3408" s="174" t="s">
        <v>824</v>
      </c>
      <c r="AR3408" s="53">
        <v>1.845</v>
      </c>
      <c r="AS3408" s="53">
        <v>7.9269999999999996</v>
      </c>
      <c r="AT3408" s="77"/>
      <c r="AU3408" s="276"/>
      <c r="AV3408" s="276">
        <v>10000</v>
      </c>
      <c r="AW3408" s="276">
        <v>0</v>
      </c>
      <c r="AX3408" s="95"/>
      <c r="AY3408" s="276">
        <v>79270</v>
      </c>
      <c r="AZ3408" s="95">
        <v>808.39855368500014</v>
      </c>
      <c r="BB3408" s="80" t="s">
        <v>722</v>
      </c>
      <c r="BC3408" s="174" t="s">
        <v>751</v>
      </c>
      <c r="BD3408" s="51">
        <v>30.3</v>
      </c>
      <c r="BE3408" s="51">
        <v>0.6</v>
      </c>
      <c r="BH3408" s="51">
        <v>8.1</v>
      </c>
      <c r="BI3408" s="51">
        <v>0.2</v>
      </c>
      <c r="BR3408" s="51">
        <v>0.1</v>
      </c>
      <c r="BS3408" s="51">
        <v>0</v>
      </c>
      <c r="BX3408" s="51">
        <v>39.799999999999997</v>
      </c>
      <c r="BY3408" s="51">
        <v>0.3</v>
      </c>
      <c r="BZ3408" s="51">
        <v>4.8</v>
      </c>
      <c r="CA3408" s="51">
        <v>0.1</v>
      </c>
      <c r="DH3408" s="53">
        <v>83.1</v>
      </c>
      <c r="DJ3408" s="51">
        <f t="shared" si="1502"/>
        <v>16.900000000000006</v>
      </c>
      <c r="DL3408" s="51" t="s">
        <v>4966</v>
      </c>
      <c r="DO3408" s="348">
        <v>1.5</v>
      </c>
      <c r="DQ3408" s="346">
        <v>12.6</v>
      </c>
      <c r="DU3408" s="52"/>
      <c r="DX3408" s="75">
        <f t="shared" si="1503"/>
        <v>36.462093862815884</v>
      </c>
      <c r="DY3408" s="51">
        <f t="shared" si="1504"/>
        <v>0.72202166064981954</v>
      </c>
      <c r="DZ3408" s="75">
        <f t="shared" si="1505"/>
        <v>0</v>
      </c>
      <c r="EA3408" s="51" t="e">
        <f t="shared" si="1506"/>
        <v>#DIV/0!</v>
      </c>
      <c r="EB3408" s="75">
        <f t="shared" si="1507"/>
        <v>9.7472924187725631</v>
      </c>
      <c r="EC3408" s="51">
        <f t="shared" si="1508"/>
        <v>0.24067388688327318</v>
      </c>
      <c r="ED3408" s="75">
        <f t="shared" si="1509"/>
        <v>0</v>
      </c>
      <c r="EE3408" s="51" t="e">
        <f t="shared" si="1510"/>
        <v>#DIV/0!</v>
      </c>
      <c r="EF3408" s="75">
        <f t="shared" si="1511"/>
        <v>0</v>
      </c>
      <c r="EG3408" s="51" t="e">
        <f t="shared" si="1512"/>
        <v>#DIV/0!</v>
      </c>
      <c r="EH3408" s="75">
        <f t="shared" si="1513"/>
        <v>0.12033694344163659</v>
      </c>
      <c r="EI3408" s="51">
        <f t="shared" si="1514"/>
        <v>0</v>
      </c>
      <c r="EJ3408" s="75">
        <f t="shared" si="1515"/>
        <v>47.894103489771361</v>
      </c>
      <c r="EK3408" s="51">
        <f t="shared" si="1516"/>
        <v>0.36101083032490977</v>
      </c>
      <c r="EL3408" s="75">
        <f t="shared" si="1517"/>
        <v>5.7761732851985563</v>
      </c>
      <c r="EM3408" s="51">
        <f t="shared" si="1518"/>
        <v>0.1203369434416366</v>
      </c>
      <c r="EN3408" s="75">
        <f t="shared" si="1519"/>
        <v>0</v>
      </c>
      <c r="EO3408" s="51" t="e">
        <f t="shared" si="1520"/>
        <v>#DIV/0!</v>
      </c>
      <c r="EP3408" s="75">
        <f t="shared" si="1521"/>
        <v>0</v>
      </c>
      <c r="EQ3408" s="51" t="e">
        <f t="shared" si="1522"/>
        <v>#DIV/0!</v>
      </c>
      <c r="ER3408" s="51">
        <f t="shared" si="1523"/>
        <v>100</v>
      </c>
      <c r="ES3408" s="51">
        <f t="shared" si="1524"/>
        <v>0</v>
      </c>
    </row>
    <row r="3409" spans="1:149" x14ac:dyDescent="0.45">
      <c r="A3409" s="51" t="s">
        <v>4948</v>
      </c>
      <c r="B3409" s="174" t="s">
        <v>1048</v>
      </c>
      <c r="C3409" s="51" t="s">
        <v>3648</v>
      </c>
      <c r="D3409" s="51" t="s">
        <v>4968</v>
      </c>
      <c r="E3409" s="51" t="s">
        <v>1121</v>
      </c>
      <c r="F3409" s="51" t="s">
        <v>4962</v>
      </c>
      <c r="G3409" s="51" t="s">
        <v>4969</v>
      </c>
      <c r="H3409" s="51" t="s">
        <v>1100</v>
      </c>
      <c r="I3409" s="51" t="s">
        <v>4967</v>
      </c>
      <c r="J3409" s="75">
        <v>1000</v>
      </c>
      <c r="L3409" s="75">
        <v>1525</v>
      </c>
      <c r="M3409" s="51">
        <v>5</v>
      </c>
      <c r="P3409" s="87" t="s">
        <v>1374</v>
      </c>
      <c r="U3409" s="51">
        <v>40</v>
      </c>
      <c r="AA3409" s="168">
        <v>0</v>
      </c>
      <c r="AC3409" s="169">
        <v>1</v>
      </c>
      <c r="AQ3409" s="174" t="s">
        <v>824</v>
      </c>
      <c r="AR3409" s="53">
        <v>1.845</v>
      </c>
      <c r="AS3409" s="53">
        <v>7.9269999999999996</v>
      </c>
      <c r="AT3409" s="77"/>
      <c r="AU3409" s="276"/>
      <c r="AV3409" s="276">
        <v>10000</v>
      </c>
      <c r="AW3409" s="276">
        <v>0</v>
      </c>
      <c r="AX3409" s="95"/>
      <c r="AY3409" s="276">
        <v>79270</v>
      </c>
      <c r="AZ3409" s="95">
        <v>808.39855368500014</v>
      </c>
      <c r="BB3409" s="80" t="s">
        <v>722</v>
      </c>
      <c r="BC3409" s="174" t="s">
        <v>751</v>
      </c>
      <c r="BD3409" s="51">
        <v>30.3</v>
      </c>
      <c r="BE3409" s="51">
        <v>0.3</v>
      </c>
      <c r="BH3409" s="51">
        <v>8.5</v>
      </c>
      <c r="BI3409" s="51">
        <v>0.1</v>
      </c>
      <c r="BR3409" s="51">
        <v>0.1</v>
      </c>
      <c r="BS3409" s="51">
        <v>0.1</v>
      </c>
      <c r="BX3409" s="51">
        <v>39.700000000000003</v>
      </c>
      <c r="BY3409" s="51">
        <v>0.3</v>
      </c>
      <c r="BZ3409" s="51">
        <v>4.9000000000000004</v>
      </c>
      <c r="CA3409" s="51">
        <v>0.1</v>
      </c>
      <c r="DH3409" s="53">
        <v>83.4</v>
      </c>
      <c r="DJ3409" s="51">
        <f t="shared" si="1502"/>
        <v>16.599999999999994</v>
      </c>
      <c r="DL3409" s="51" t="s">
        <v>4966</v>
      </c>
      <c r="DO3409" s="348">
        <v>0.4</v>
      </c>
      <c r="DQ3409" s="346">
        <v>12.5</v>
      </c>
      <c r="DU3409" s="52"/>
      <c r="DX3409" s="75">
        <f t="shared" si="1503"/>
        <v>36.330935251798557</v>
      </c>
      <c r="DY3409" s="51">
        <f t="shared" si="1504"/>
        <v>0.35971223021582732</v>
      </c>
      <c r="DZ3409" s="75">
        <f t="shared" si="1505"/>
        <v>0</v>
      </c>
      <c r="EA3409" s="51" t="e">
        <f t="shared" si="1506"/>
        <v>#DIV/0!</v>
      </c>
      <c r="EB3409" s="75">
        <f t="shared" si="1507"/>
        <v>10.191846522781773</v>
      </c>
      <c r="EC3409" s="51">
        <f t="shared" si="1508"/>
        <v>0.1199040767386091</v>
      </c>
      <c r="ED3409" s="75">
        <f t="shared" si="1509"/>
        <v>0</v>
      </c>
      <c r="EE3409" s="51" t="e">
        <f t="shared" si="1510"/>
        <v>#DIV/0!</v>
      </c>
      <c r="EF3409" s="75">
        <f t="shared" si="1511"/>
        <v>0</v>
      </c>
      <c r="EG3409" s="51" t="e">
        <f t="shared" si="1512"/>
        <v>#DIV/0!</v>
      </c>
      <c r="EH3409" s="75">
        <f t="shared" si="1513"/>
        <v>0.1199040767386091</v>
      </c>
      <c r="EI3409" s="51">
        <f t="shared" si="1514"/>
        <v>0.1199040767386091</v>
      </c>
      <c r="EJ3409" s="75">
        <f t="shared" si="1515"/>
        <v>47.601918465227818</v>
      </c>
      <c r="EK3409" s="51">
        <f t="shared" si="1516"/>
        <v>0.35971223021582727</v>
      </c>
      <c r="EL3409" s="75">
        <f t="shared" si="1517"/>
        <v>5.8752997601918464</v>
      </c>
      <c r="EM3409" s="51">
        <f t="shared" si="1518"/>
        <v>0.1199040767386091</v>
      </c>
      <c r="EN3409" s="75">
        <f t="shared" si="1519"/>
        <v>0</v>
      </c>
      <c r="EO3409" s="51" t="e">
        <f t="shared" si="1520"/>
        <v>#DIV/0!</v>
      </c>
      <c r="EP3409" s="75">
        <f t="shared" si="1521"/>
        <v>0</v>
      </c>
      <c r="EQ3409" s="51" t="e">
        <f t="shared" si="1522"/>
        <v>#DIV/0!</v>
      </c>
      <c r="ER3409" s="51">
        <f t="shared" si="1523"/>
        <v>100</v>
      </c>
      <c r="ES3409" s="51">
        <f t="shared" si="1524"/>
        <v>0</v>
      </c>
    </row>
    <row r="3410" spans="1:149" x14ac:dyDescent="0.45">
      <c r="A3410" s="51" t="s">
        <v>4948</v>
      </c>
      <c r="B3410" s="174" t="s">
        <v>1048</v>
      </c>
      <c r="C3410" s="51" t="s">
        <v>3648</v>
      </c>
      <c r="D3410" s="51" t="s">
        <v>4968</v>
      </c>
      <c r="E3410" s="51" t="s">
        <v>1121</v>
      </c>
      <c r="F3410" s="51" t="s">
        <v>4963</v>
      </c>
      <c r="G3410" s="51" t="s">
        <v>4969</v>
      </c>
      <c r="H3410" s="51" t="s">
        <v>1100</v>
      </c>
      <c r="I3410" s="51" t="s">
        <v>4967</v>
      </c>
      <c r="J3410" s="75">
        <v>1000</v>
      </c>
      <c r="L3410" s="75">
        <v>1525</v>
      </c>
      <c r="M3410" s="51">
        <v>5</v>
      </c>
      <c r="P3410" s="87" t="s">
        <v>1374</v>
      </c>
      <c r="U3410" s="51">
        <v>18</v>
      </c>
      <c r="AA3410" s="168">
        <v>0</v>
      </c>
      <c r="AC3410" s="169">
        <v>1</v>
      </c>
      <c r="AQ3410" s="174" t="s">
        <v>824</v>
      </c>
      <c r="AR3410" s="53">
        <v>1.845</v>
      </c>
      <c r="AS3410" s="53">
        <v>7.9269999999999996</v>
      </c>
      <c r="AT3410" s="77"/>
      <c r="AU3410" s="276"/>
      <c r="AV3410" s="276">
        <v>10000</v>
      </c>
      <c r="AW3410" s="276">
        <v>0</v>
      </c>
      <c r="AX3410" s="95"/>
      <c r="AY3410" s="276">
        <v>79270</v>
      </c>
      <c r="AZ3410" s="95">
        <v>808.39855368500014</v>
      </c>
      <c r="BB3410" s="80" t="s">
        <v>722</v>
      </c>
      <c r="BC3410" s="174" t="s">
        <v>751</v>
      </c>
      <c r="BD3410" s="51">
        <v>37.200000000000003</v>
      </c>
      <c r="BE3410" s="51">
        <v>0.4</v>
      </c>
      <c r="BH3410" s="51">
        <v>4.2</v>
      </c>
      <c r="BI3410" s="51">
        <v>0.1</v>
      </c>
      <c r="BR3410" s="51">
        <v>21.8</v>
      </c>
      <c r="BS3410" s="51">
        <v>0.2</v>
      </c>
      <c r="BX3410" s="51">
        <v>21.4</v>
      </c>
      <c r="BY3410" s="51">
        <v>0.2</v>
      </c>
      <c r="BZ3410" s="51">
        <v>4.5</v>
      </c>
      <c r="CA3410" s="51">
        <v>0.1</v>
      </c>
      <c r="DH3410" s="53">
        <v>92.8</v>
      </c>
      <c r="DJ3410" s="51">
        <f t="shared" si="1502"/>
        <v>7.2000000000000028</v>
      </c>
      <c r="DL3410" s="51" t="s">
        <v>4966</v>
      </c>
      <c r="DO3410" s="348">
        <v>0.8</v>
      </c>
      <c r="DQ3410" s="346">
        <v>5.6</v>
      </c>
      <c r="DU3410" s="52"/>
      <c r="DX3410" s="75">
        <f t="shared" si="1503"/>
        <v>40.08620689655173</v>
      </c>
      <c r="DY3410" s="51">
        <f t="shared" si="1504"/>
        <v>0.43103448275862072</v>
      </c>
      <c r="DZ3410" s="75">
        <f t="shared" si="1505"/>
        <v>0</v>
      </c>
      <c r="EA3410" s="51" t="e">
        <f t="shared" si="1506"/>
        <v>#DIV/0!</v>
      </c>
      <c r="EB3410" s="75">
        <f t="shared" si="1507"/>
        <v>4.5258620689655169</v>
      </c>
      <c r="EC3410" s="51">
        <f t="shared" si="1508"/>
        <v>0.10775862068965515</v>
      </c>
      <c r="ED3410" s="75">
        <f t="shared" si="1509"/>
        <v>0</v>
      </c>
      <c r="EE3410" s="51" t="e">
        <f t="shared" si="1510"/>
        <v>#DIV/0!</v>
      </c>
      <c r="EF3410" s="75">
        <f t="shared" si="1511"/>
        <v>0</v>
      </c>
      <c r="EG3410" s="51" t="e">
        <f t="shared" si="1512"/>
        <v>#DIV/0!</v>
      </c>
      <c r="EH3410" s="75">
        <f t="shared" si="1513"/>
        <v>23.491379310344829</v>
      </c>
      <c r="EI3410" s="51">
        <f t="shared" si="1514"/>
        <v>0.21551724137931036</v>
      </c>
      <c r="EJ3410" s="75">
        <f t="shared" si="1515"/>
        <v>23.060344827586206</v>
      </c>
      <c r="EK3410" s="51">
        <f t="shared" si="1516"/>
        <v>0.21551724137931036</v>
      </c>
      <c r="EL3410" s="75">
        <f t="shared" si="1517"/>
        <v>4.8491379310344831</v>
      </c>
      <c r="EM3410" s="51">
        <f t="shared" si="1518"/>
        <v>0.10775862068965518</v>
      </c>
      <c r="EN3410" s="75">
        <f t="shared" si="1519"/>
        <v>0</v>
      </c>
      <c r="EO3410" s="51" t="e">
        <f t="shared" si="1520"/>
        <v>#DIV/0!</v>
      </c>
      <c r="EP3410" s="75">
        <f t="shared" si="1521"/>
        <v>0</v>
      </c>
      <c r="EQ3410" s="51" t="e">
        <f t="shared" si="1522"/>
        <v>#DIV/0!</v>
      </c>
      <c r="ER3410" s="51">
        <f t="shared" si="1523"/>
        <v>100</v>
      </c>
      <c r="ES3410" s="51">
        <f t="shared" si="1524"/>
        <v>0</v>
      </c>
    </row>
    <row r="3411" spans="1:149" x14ac:dyDescent="0.45">
      <c r="A3411" s="51" t="s">
        <v>4948</v>
      </c>
      <c r="B3411" s="174" t="s">
        <v>1048</v>
      </c>
      <c r="C3411" s="51" t="s">
        <v>3648</v>
      </c>
      <c r="D3411" s="51" t="s">
        <v>4968</v>
      </c>
      <c r="E3411" s="51" t="s">
        <v>1121</v>
      </c>
      <c r="F3411" s="51" t="s">
        <v>4962</v>
      </c>
      <c r="G3411" s="51" t="s">
        <v>4969</v>
      </c>
      <c r="H3411" s="51" t="s">
        <v>1100</v>
      </c>
      <c r="I3411" s="51" t="s">
        <v>4967</v>
      </c>
      <c r="J3411" s="75">
        <v>1500</v>
      </c>
      <c r="L3411" s="75">
        <v>1525</v>
      </c>
      <c r="M3411" s="51">
        <v>5</v>
      </c>
      <c r="P3411" s="87" t="s">
        <v>1374</v>
      </c>
      <c r="U3411" s="51">
        <v>40</v>
      </c>
      <c r="AA3411" s="168">
        <v>0</v>
      </c>
      <c r="AC3411" s="169">
        <v>1</v>
      </c>
      <c r="AQ3411" s="174" t="s">
        <v>824</v>
      </c>
      <c r="AR3411" s="53">
        <v>2.8159999999999998</v>
      </c>
      <c r="AS3411" s="53">
        <v>21.62</v>
      </c>
      <c r="AT3411" s="77"/>
      <c r="AU3411" s="276"/>
      <c r="AV3411" s="276">
        <v>15000</v>
      </c>
      <c r="AW3411" s="276">
        <v>0</v>
      </c>
      <c r="AX3411" s="95"/>
      <c r="AY3411" s="276">
        <v>324300</v>
      </c>
      <c r="AZ3411" s="95">
        <v>3271.6996744811404</v>
      </c>
      <c r="BB3411" s="80" t="s">
        <v>722</v>
      </c>
      <c r="BC3411" s="174" t="s">
        <v>751</v>
      </c>
      <c r="BD3411" s="51">
        <v>31.3</v>
      </c>
      <c r="BE3411" s="51">
        <v>0.5</v>
      </c>
      <c r="BH3411" s="51">
        <v>9.3000000000000007</v>
      </c>
      <c r="BI3411" s="51">
        <v>0.2</v>
      </c>
      <c r="BR3411" s="51">
        <v>0.2</v>
      </c>
      <c r="BS3411" s="51">
        <v>0</v>
      </c>
      <c r="BX3411" s="51">
        <v>37.9</v>
      </c>
      <c r="BY3411" s="51">
        <v>0.5</v>
      </c>
      <c r="BZ3411" s="51">
        <v>4.4000000000000004</v>
      </c>
      <c r="CA3411" s="51">
        <v>0.2</v>
      </c>
      <c r="DH3411" s="53">
        <v>83.1</v>
      </c>
      <c r="DJ3411" s="51">
        <f t="shared" si="1502"/>
        <v>16.900000000000006</v>
      </c>
      <c r="DL3411" s="51" t="s">
        <v>4966</v>
      </c>
      <c r="DO3411" s="348">
        <v>0.6</v>
      </c>
      <c r="DQ3411" s="346">
        <v>17.100000000000001</v>
      </c>
      <c r="DU3411" s="52"/>
      <c r="DX3411" s="75">
        <f t="shared" si="1503"/>
        <v>37.665463297232257</v>
      </c>
      <c r="DY3411" s="51">
        <f t="shared" si="1504"/>
        <v>0.60168471720818295</v>
      </c>
      <c r="DZ3411" s="75">
        <f t="shared" si="1505"/>
        <v>0</v>
      </c>
      <c r="EA3411" s="51" t="e">
        <f t="shared" si="1506"/>
        <v>#DIV/0!</v>
      </c>
      <c r="EB3411" s="75">
        <f t="shared" si="1507"/>
        <v>11.191335740072205</v>
      </c>
      <c r="EC3411" s="51">
        <f t="shared" si="1508"/>
        <v>0.24067388688327321</v>
      </c>
      <c r="ED3411" s="75">
        <f t="shared" si="1509"/>
        <v>0</v>
      </c>
      <c r="EE3411" s="51" t="e">
        <f t="shared" si="1510"/>
        <v>#DIV/0!</v>
      </c>
      <c r="EF3411" s="75">
        <f t="shared" si="1511"/>
        <v>0</v>
      </c>
      <c r="EG3411" s="51" t="e">
        <f t="shared" si="1512"/>
        <v>#DIV/0!</v>
      </c>
      <c r="EH3411" s="75">
        <f t="shared" si="1513"/>
        <v>0.24067388688327318</v>
      </c>
      <c r="EI3411" s="51">
        <f t="shared" si="1514"/>
        <v>0</v>
      </c>
      <c r="EJ3411" s="75">
        <f t="shared" si="1515"/>
        <v>45.607701564380264</v>
      </c>
      <c r="EK3411" s="51">
        <f t="shared" si="1516"/>
        <v>0.60168471720818295</v>
      </c>
      <c r="EL3411" s="75">
        <f t="shared" si="1517"/>
        <v>5.29482551143201</v>
      </c>
      <c r="EM3411" s="51">
        <f t="shared" si="1518"/>
        <v>0.24067388688327318</v>
      </c>
      <c r="EN3411" s="75">
        <f t="shared" si="1519"/>
        <v>0</v>
      </c>
      <c r="EO3411" s="51" t="e">
        <f t="shared" si="1520"/>
        <v>#DIV/0!</v>
      </c>
      <c r="EP3411" s="75">
        <f t="shared" si="1521"/>
        <v>0</v>
      </c>
      <c r="EQ3411" s="51" t="e">
        <f t="shared" si="1522"/>
        <v>#DIV/0!</v>
      </c>
      <c r="ER3411" s="51">
        <f t="shared" si="1523"/>
        <v>100</v>
      </c>
      <c r="ES3411" s="51">
        <f t="shared" si="1524"/>
        <v>0</v>
      </c>
    </row>
    <row r="3412" spans="1:149" x14ac:dyDescent="0.45">
      <c r="A3412" s="51" t="s">
        <v>4948</v>
      </c>
      <c r="B3412" s="174" t="s">
        <v>1048</v>
      </c>
      <c r="C3412" s="51" t="s">
        <v>3648</v>
      </c>
      <c r="D3412" s="51" t="s">
        <v>4968</v>
      </c>
      <c r="E3412" s="51" t="s">
        <v>1121</v>
      </c>
      <c r="F3412" s="51" t="s">
        <v>4964</v>
      </c>
      <c r="G3412" s="51" t="s">
        <v>4969</v>
      </c>
      <c r="H3412" s="51" t="s">
        <v>1100</v>
      </c>
      <c r="I3412" s="51" t="s">
        <v>4967</v>
      </c>
      <c r="J3412" s="75">
        <v>1500</v>
      </c>
      <c r="L3412" s="75">
        <v>1525</v>
      </c>
      <c r="M3412" s="51">
        <v>5</v>
      </c>
      <c r="P3412" s="87" t="s">
        <v>1374</v>
      </c>
      <c r="U3412" s="51">
        <v>32</v>
      </c>
      <c r="AA3412" s="168">
        <v>0</v>
      </c>
      <c r="AC3412" s="169">
        <v>1</v>
      </c>
      <c r="AQ3412" s="174" t="s">
        <v>824</v>
      </c>
      <c r="AR3412" s="53">
        <v>2.8159999999999998</v>
      </c>
      <c r="AS3412" s="53">
        <v>21.62</v>
      </c>
      <c r="AT3412" s="77"/>
      <c r="AU3412" s="276"/>
      <c r="AV3412" s="276">
        <v>15000</v>
      </c>
      <c r="AW3412" s="276">
        <v>0</v>
      </c>
      <c r="AX3412" s="95"/>
      <c r="AY3412" s="276">
        <v>324300</v>
      </c>
      <c r="AZ3412" s="95">
        <v>3271.6996744811404</v>
      </c>
      <c r="BB3412" s="80" t="s">
        <v>722</v>
      </c>
      <c r="BC3412" s="174" t="s">
        <v>751</v>
      </c>
      <c r="BD3412" s="51">
        <v>29.7</v>
      </c>
      <c r="BE3412" s="51">
        <v>0.5</v>
      </c>
      <c r="BH3412" s="51">
        <v>8</v>
      </c>
      <c r="BI3412" s="51">
        <v>0.1</v>
      </c>
      <c r="BR3412" s="51">
        <v>0.1</v>
      </c>
      <c r="BS3412" s="51">
        <v>0</v>
      </c>
      <c r="BX3412" s="51">
        <v>38.6</v>
      </c>
      <c r="BY3412" s="51">
        <v>0.3</v>
      </c>
      <c r="BZ3412" s="51">
        <v>4.5999999999999996</v>
      </c>
      <c r="CA3412" s="51">
        <v>0.1</v>
      </c>
      <c r="DH3412" s="53">
        <v>81</v>
      </c>
      <c r="DJ3412" s="52">
        <f t="shared" si="1502"/>
        <v>19</v>
      </c>
      <c r="DL3412" s="51" t="s">
        <v>4966</v>
      </c>
      <c r="DO3412" s="348">
        <v>0.9</v>
      </c>
      <c r="DQ3412" s="346">
        <v>18</v>
      </c>
      <c r="DU3412" s="52"/>
      <c r="DX3412" s="75">
        <f t="shared" si="1503"/>
        <v>36.666666666666664</v>
      </c>
      <c r="DY3412" s="51">
        <f t="shared" si="1504"/>
        <v>0.61728395061728392</v>
      </c>
      <c r="DZ3412" s="75">
        <f t="shared" si="1505"/>
        <v>0</v>
      </c>
      <c r="EA3412" s="51" t="e">
        <f t="shared" si="1506"/>
        <v>#DIV/0!</v>
      </c>
      <c r="EB3412" s="75">
        <f t="shared" si="1507"/>
        <v>9.8765432098765427</v>
      </c>
      <c r="EC3412" s="51">
        <f t="shared" si="1508"/>
        <v>0.12345679012345678</v>
      </c>
      <c r="ED3412" s="75">
        <f t="shared" si="1509"/>
        <v>0</v>
      </c>
      <c r="EE3412" s="51" t="e">
        <f t="shared" si="1510"/>
        <v>#DIV/0!</v>
      </c>
      <c r="EF3412" s="75">
        <f t="shared" si="1511"/>
        <v>0</v>
      </c>
      <c r="EG3412" s="51" t="e">
        <f t="shared" si="1512"/>
        <v>#DIV/0!</v>
      </c>
      <c r="EH3412" s="75">
        <f t="shared" si="1513"/>
        <v>0.12345679012345678</v>
      </c>
      <c r="EI3412" s="51">
        <f t="shared" si="1514"/>
        <v>0</v>
      </c>
      <c r="EJ3412" s="75">
        <f t="shared" si="1515"/>
        <v>47.654320987654323</v>
      </c>
      <c r="EK3412" s="51">
        <f t="shared" si="1516"/>
        <v>0.37037037037037041</v>
      </c>
      <c r="EL3412" s="75">
        <f t="shared" si="1517"/>
        <v>5.6790123456790118</v>
      </c>
      <c r="EM3412" s="51">
        <f t="shared" si="1518"/>
        <v>0.1234567901234568</v>
      </c>
      <c r="EN3412" s="75">
        <f t="shared" si="1519"/>
        <v>0</v>
      </c>
      <c r="EO3412" s="51" t="e">
        <f t="shared" si="1520"/>
        <v>#DIV/0!</v>
      </c>
      <c r="EP3412" s="75">
        <f t="shared" si="1521"/>
        <v>0</v>
      </c>
      <c r="EQ3412" s="51" t="e">
        <f t="shared" si="1522"/>
        <v>#DIV/0!</v>
      </c>
      <c r="ER3412" s="51">
        <f t="shared" si="1523"/>
        <v>100</v>
      </c>
      <c r="ES3412" s="51">
        <f t="shared" si="1524"/>
        <v>0</v>
      </c>
    </row>
    <row r="3413" spans="1:149" s="43" customFormat="1" ht="14.65" thickBot="1" x14ac:dyDescent="0.5">
      <c r="A3413" s="43" t="s">
        <v>4948</v>
      </c>
      <c r="B3413" s="86" t="s">
        <v>1048</v>
      </c>
      <c r="C3413" s="43" t="s">
        <v>3648</v>
      </c>
      <c r="D3413" s="43" t="s">
        <v>4968</v>
      </c>
      <c r="E3413" s="43" t="s">
        <v>1121</v>
      </c>
      <c r="F3413" s="43" t="s">
        <v>4965</v>
      </c>
      <c r="G3413" s="43" t="s">
        <v>4969</v>
      </c>
      <c r="H3413" s="43" t="s">
        <v>1100</v>
      </c>
      <c r="I3413" s="43" t="s">
        <v>4967</v>
      </c>
      <c r="J3413" s="298">
        <v>1500</v>
      </c>
      <c r="L3413" s="298">
        <v>1525</v>
      </c>
      <c r="M3413" s="43">
        <v>5</v>
      </c>
      <c r="P3413" s="90" t="s">
        <v>1374</v>
      </c>
      <c r="Q3413" s="123"/>
      <c r="R3413" s="123"/>
      <c r="S3413" s="134"/>
      <c r="U3413" s="43">
        <v>18</v>
      </c>
      <c r="AA3413" s="170">
        <v>0</v>
      </c>
      <c r="AB3413" s="171"/>
      <c r="AC3413" s="171">
        <v>1</v>
      </c>
      <c r="AE3413" s="315"/>
      <c r="AG3413" s="171"/>
      <c r="AQ3413" s="86" t="s">
        <v>824</v>
      </c>
      <c r="AR3413" s="58">
        <v>2.8159999999999998</v>
      </c>
      <c r="AS3413" s="58">
        <v>21.62</v>
      </c>
      <c r="AT3413" s="91"/>
      <c r="AU3413" s="277"/>
      <c r="AV3413" s="277">
        <v>15000</v>
      </c>
      <c r="AW3413" s="277">
        <v>0</v>
      </c>
      <c r="AX3413" s="259"/>
      <c r="AY3413" s="277">
        <v>324300</v>
      </c>
      <c r="AZ3413" s="259">
        <v>3271.6996744811404</v>
      </c>
      <c r="BA3413" s="86"/>
      <c r="BB3413" s="85" t="s">
        <v>722</v>
      </c>
      <c r="BC3413" s="86" t="s">
        <v>751</v>
      </c>
      <c r="BD3413" s="43">
        <v>40.200000000000003</v>
      </c>
      <c r="BE3413" s="43">
        <v>0.6</v>
      </c>
      <c r="BH3413" s="43">
        <v>4.3</v>
      </c>
      <c r="BI3413" s="43">
        <v>0.1</v>
      </c>
      <c r="BR3413" s="43">
        <v>21.9</v>
      </c>
      <c r="BS3413" s="43">
        <v>0.2</v>
      </c>
      <c r="BX3413" s="43">
        <v>22</v>
      </c>
      <c r="BY3413" s="43">
        <v>0.2</v>
      </c>
      <c r="BZ3413" s="43">
        <v>4.5</v>
      </c>
      <c r="CA3413" s="43">
        <v>0.1</v>
      </c>
      <c r="DH3413" s="58">
        <v>92.9</v>
      </c>
      <c r="DJ3413" s="59">
        <f t="shared" si="1502"/>
        <v>7.0999999999999943</v>
      </c>
      <c r="DL3413" s="43" t="s">
        <v>4966</v>
      </c>
      <c r="DO3413" s="349">
        <v>0.8</v>
      </c>
      <c r="DQ3413" s="347">
        <v>7.1</v>
      </c>
      <c r="DS3413" s="308"/>
      <c r="DU3413" s="59"/>
      <c r="DW3413" s="86"/>
      <c r="DX3413" s="298">
        <f t="shared" si="1503"/>
        <v>43.272335844994622</v>
      </c>
      <c r="DY3413" s="43">
        <f t="shared" si="1504"/>
        <v>0.64585575888051661</v>
      </c>
      <c r="DZ3413" s="298">
        <f t="shared" si="1505"/>
        <v>0</v>
      </c>
      <c r="EA3413" s="43" t="e">
        <f t="shared" si="1506"/>
        <v>#DIV/0!</v>
      </c>
      <c r="EB3413" s="298">
        <f t="shared" si="1507"/>
        <v>4.628632938643702</v>
      </c>
      <c r="EC3413" s="43">
        <f t="shared" si="1508"/>
        <v>0.1076426264800861</v>
      </c>
      <c r="ED3413" s="298">
        <f t="shared" si="1509"/>
        <v>0</v>
      </c>
      <c r="EE3413" s="43" t="e">
        <f t="shared" si="1510"/>
        <v>#DIV/0!</v>
      </c>
      <c r="EF3413" s="298">
        <f t="shared" si="1511"/>
        <v>0</v>
      </c>
      <c r="EG3413" s="43" t="e">
        <f t="shared" si="1512"/>
        <v>#DIV/0!</v>
      </c>
      <c r="EH3413" s="298">
        <f t="shared" si="1513"/>
        <v>23.573735199138856</v>
      </c>
      <c r="EI3413" s="43">
        <f t="shared" si="1514"/>
        <v>0.21528525296017223</v>
      </c>
      <c r="EJ3413" s="298">
        <f t="shared" si="1515"/>
        <v>23.681377825618945</v>
      </c>
      <c r="EK3413" s="43">
        <f t="shared" si="1516"/>
        <v>0.21528525296017226</v>
      </c>
      <c r="EL3413" s="298">
        <f t="shared" si="1517"/>
        <v>4.8439181916038754</v>
      </c>
      <c r="EM3413" s="43">
        <f t="shared" si="1518"/>
        <v>0.10764262648008613</v>
      </c>
      <c r="EN3413" s="298">
        <f t="shared" si="1519"/>
        <v>0</v>
      </c>
      <c r="EO3413" s="43" t="e">
        <f t="shared" si="1520"/>
        <v>#DIV/0!</v>
      </c>
      <c r="EP3413" s="298">
        <f t="shared" si="1521"/>
        <v>0</v>
      </c>
      <c r="EQ3413" s="43" t="e">
        <f t="shared" si="1522"/>
        <v>#DIV/0!</v>
      </c>
      <c r="ER3413" s="43">
        <f t="shared" si="1523"/>
        <v>100</v>
      </c>
      <c r="ES3413" s="43">
        <f t="shared" si="1524"/>
        <v>0</v>
      </c>
    </row>
    <row r="3414" spans="1:149" x14ac:dyDescent="0.45">
      <c r="A3414" s="51" t="s">
        <v>4970</v>
      </c>
      <c r="B3414" s="183" t="s">
        <v>1039</v>
      </c>
      <c r="C3414" s="51" t="s">
        <v>3444</v>
      </c>
      <c r="D3414" s="51" t="s">
        <v>4985</v>
      </c>
      <c r="E3414" s="51" t="s">
        <v>1121</v>
      </c>
      <c r="F3414" s="51" t="s">
        <v>4971</v>
      </c>
      <c r="G3414" s="51" t="s">
        <v>4516</v>
      </c>
      <c r="H3414" s="51" t="s">
        <v>1100</v>
      </c>
      <c r="I3414" s="51">
        <v>4</v>
      </c>
      <c r="J3414" s="75">
        <v>1000</v>
      </c>
      <c r="L3414" s="75">
        <v>1500</v>
      </c>
      <c r="N3414" s="51" t="s">
        <v>722</v>
      </c>
      <c r="O3414" s="51" t="s">
        <v>4986</v>
      </c>
      <c r="P3414" s="87" t="s">
        <v>1374</v>
      </c>
      <c r="Q3414" s="122">
        <v>-3.18</v>
      </c>
      <c r="AA3414" s="168">
        <v>0</v>
      </c>
      <c r="AC3414" s="169">
        <v>1</v>
      </c>
      <c r="AQ3414" s="174" t="s">
        <v>4613</v>
      </c>
      <c r="AR3414" s="53">
        <v>1.847</v>
      </c>
      <c r="AS3414" s="53">
        <v>8.1370000000000005</v>
      </c>
      <c r="AT3414" s="77"/>
      <c r="AU3414" s="276"/>
      <c r="AV3414" s="276">
        <v>10000</v>
      </c>
      <c r="AW3414" s="276">
        <v>0</v>
      </c>
      <c r="AX3414" s="95"/>
      <c r="AY3414" s="276">
        <v>81370</v>
      </c>
      <c r="AZ3414" s="95">
        <v>829.81443564208985</v>
      </c>
      <c r="BB3414" s="80" t="s">
        <v>3412</v>
      </c>
      <c r="BC3414" s="174" t="s">
        <v>1126</v>
      </c>
      <c r="BD3414" s="52">
        <v>53.409318300000002</v>
      </c>
      <c r="BF3414" s="52">
        <v>4.9857444000000006</v>
      </c>
      <c r="BH3414" s="52">
        <v>11.302270200000001</v>
      </c>
      <c r="BN3414" s="52">
        <v>4.7795669999999992</v>
      </c>
      <c r="BR3414" s="52">
        <v>1.4901002999999999</v>
      </c>
      <c r="BX3414" s="52">
        <v>3.7393083000000003</v>
      </c>
      <c r="BZ3414" s="52">
        <v>2.3429249999999997</v>
      </c>
      <c r="CB3414" s="52">
        <v>5.1825500999999994</v>
      </c>
      <c r="CD3414" s="52">
        <v>0.89968319999999991</v>
      </c>
      <c r="DH3414" s="52">
        <f>SUM(BD3414,BF3414,BH3414,BN3414,BR3414,BX3414,BZ3414,CB3414,CD3414)</f>
        <v>88.131466799999998</v>
      </c>
      <c r="DJ3414" s="52">
        <f t="shared" si="1502"/>
        <v>11.868533200000002</v>
      </c>
      <c r="DL3414" s="51" t="s">
        <v>827</v>
      </c>
      <c r="DO3414" s="348">
        <v>0.27</v>
      </c>
      <c r="DP3414" s="51">
        <v>0.02</v>
      </c>
      <c r="DQ3414" s="346">
        <v>6.3E-2</v>
      </c>
      <c r="DR3414" s="51">
        <v>3.0000000000000001E-3</v>
      </c>
      <c r="DU3414" s="52"/>
      <c r="DX3414" s="75">
        <f t="shared" si="1503"/>
        <v>60.601871544023822</v>
      </c>
      <c r="DY3414" s="51">
        <f t="shared" si="1504"/>
        <v>0</v>
      </c>
      <c r="DZ3414" s="75">
        <f t="shared" si="1505"/>
        <v>5.6571671629094009</v>
      </c>
      <c r="EA3414" s="51">
        <f t="shared" si="1506"/>
        <v>0</v>
      </c>
      <c r="EB3414" s="75">
        <f t="shared" si="1507"/>
        <v>12.824330072309657</v>
      </c>
      <c r="EC3414" s="51">
        <f t="shared" si="1508"/>
        <v>0</v>
      </c>
      <c r="ED3414" s="75">
        <f t="shared" si="1509"/>
        <v>5.4232241599319426</v>
      </c>
      <c r="EE3414" s="51">
        <f t="shared" si="1510"/>
        <v>0</v>
      </c>
      <c r="EF3414" s="75">
        <f t="shared" si="1511"/>
        <v>0</v>
      </c>
      <c r="EG3414" s="51" t="e">
        <f t="shared" si="1512"/>
        <v>#DIV/0!</v>
      </c>
      <c r="EH3414" s="75">
        <f t="shared" si="1513"/>
        <v>1.6907698851552533</v>
      </c>
      <c r="EI3414" s="51">
        <f t="shared" si="1514"/>
        <v>0</v>
      </c>
      <c r="EJ3414" s="75">
        <f t="shared" si="1515"/>
        <v>4.2428753721820502</v>
      </c>
      <c r="EK3414" s="51">
        <f t="shared" si="1516"/>
        <v>0</v>
      </c>
      <c r="EL3414" s="75">
        <f t="shared" si="1517"/>
        <v>2.6584432156529134</v>
      </c>
      <c r="EM3414" s="51">
        <f t="shared" si="1518"/>
        <v>0</v>
      </c>
      <c r="EN3414" s="75">
        <f t="shared" si="1519"/>
        <v>5.8804763930242441</v>
      </c>
      <c r="EO3414" s="51">
        <f t="shared" si="1520"/>
        <v>0</v>
      </c>
      <c r="EP3414" s="75">
        <f t="shared" si="1521"/>
        <v>1.0208421948107187</v>
      </c>
      <c r="EQ3414" s="51">
        <f t="shared" si="1522"/>
        <v>0</v>
      </c>
      <c r="ER3414" s="51">
        <f t="shared" si="1523"/>
        <v>100</v>
      </c>
      <c r="ES3414" s="51">
        <f t="shared" si="1524"/>
        <v>0</v>
      </c>
    </row>
    <row r="3415" spans="1:149" x14ac:dyDescent="0.45">
      <c r="A3415" s="51" t="s">
        <v>4970</v>
      </c>
      <c r="B3415" s="183" t="s">
        <v>1039</v>
      </c>
      <c r="C3415" s="51" t="s">
        <v>3444</v>
      </c>
      <c r="D3415" s="51" t="s">
        <v>4985</v>
      </c>
      <c r="E3415" s="51" t="s">
        <v>1121</v>
      </c>
      <c r="F3415" s="51" t="s">
        <v>4972</v>
      </c>
      <c r="G3415" s="51" t="s">
        <v>4516</v>
      </c>
      <c r="H3415" s="51" t="s">
        <v>1100</v>
      </c>
      <c r="I3415" s="51">
        <v>7</v>
      </c>
      <c r="J3415" s="75">
        <v>1500</v>
      </c>
      <c r="L3415" s="75">
        <v>1500</v>
      </c>
      <c r="N3415" s="51" t="s">
        <v>722</v>
      </c>
      <c r="O3415" s="51" t="s">
        <v>4987</v>
      </c>
      <c r="P3415" s="87" t="s">
        <v>1374</v>
      </c>
      <c r="Q3415" s="122">
        <v>-2.64</v>
      </c>
      <c r="AA3415" s="168">
        <v>0</v>
      </c>
      <c r="AC3415" s="169">
        <v>1</v>
      </c>
      <c r="AQ3415" s="174" t="s">
        <v>4613</v>
      </c>
      <c r="AR3415" s="53">
        <v>2.835</v>
      </c>
      <c r="AS3415" s="53">
        <v>22.48</v>
      </c>
      <c r="AT3415" s="77"/>
      <c r="AU3415" s="276"/>
      <c r="AV3415" s="276">
        <v>15000</v>
      </c>
      <c r="AW3415" s="276">
        <v>0</v>
      </c>
      <c r="AX3415" s="95"/>
      <c r="AY3415" s="276">
        <v>337200</v>
      </c>
      <c r="AZ3415" s="95">
        <v>3401.8412896547661</v>
      </c>
      <c r="BB3415" s="80" t="s">
        <v>3412</v>
      </c>
      <c r="BC3415" s="174" t="s">
        <v>1126</v>
      </c>
      <c r="BD3415" s="52">
        <v>53.336371099999994</v>
      </c>
      <c r="BF3415" s="52">
        <v>4.9789348000000002</v>
      </c>
      <c r="BH3415" s="52">
        <v>11.286833400000001</v>
      </c>
      <c r="BN3415" s="52">
        <v>4.7730389999999998</v>
      </c>
      <c r="BR3415" s="52">
        <v>1.4880651</v>
      </c>
      <c r="BX3415" s="52">
        <v>3.7342011000000004</v>
      </c>
      <c r="BZ3415" s="52">
        <v>2.3397250000000001</v>
      </c>
      <c r="CB3415" s="52">
        <v>5.1754717000000001</v>
      </c>
      <c r="CD3415" s="52">
        <v>0.89845439999999999</v>
      </c>
      <c r="DH3415" s="52">
        <f t="shared" ref="DH3415:DH3427" si="1525">SUM(BD3415,BF3415,BH3415,BN3415,BR3415,BX3415,BZ3415,CB3415,CD3415)</f>
        <v>88.011095600000004</v>
      </c>
      <c r="DJ3415" s="52">
        <f t="shared" si="1502"/>
        <v>11.988904399999996</v>
      </c>
      <c r="DL3415" s="51" t="s">
        <v>827</v>
      </c>
      <c r="DO3415" s="348">
        <v>0.33</v>
      </c>
      <c r="DP3415" s="51">
        <v>0.02</v>
      </c>
      <c r="DQ3415" s="346">
        <v>0.13100000000000001</v>
      </c>
      <c r="DR3415" s="51">
        <v>0.01</v>
      </c>
      <c r="DU3415" s="52"/>
      <c r="DX3415" s="75">
        <f t="shared" si="1503"/>
        <v>60.601871544023808</v>
      </c>
      <c r="DY3415" s="51">
        <f t="shared" si="1504"/>
        <v>0</v>
      </c>
      <c r="DZ3415" s="75">
        <f t="shared" si="1505"/>
        <v>5.6571671629094</v>
      </c>
      <c r="EA3415" s="51">
        <f t="shared" si="1506"/>
        <v>0</v>
      </c>
      <c r="EB3415" s="75">
        <f t="shared" si="1507"/>
        <v>12.824330072309657</v>
      </c>
      <c r="EC3415" s="51">
        <f t="shared" si="1508"/>
        <v>0</v>
      </c>
      <c r="ED3415" s="75">
        <f t="shared" si="1509"/>
        <v>5.4232241599319435</v>
      </c>
      <c r="EE3415" s="51">
        <f t="shared" si="1510"/>
        <v>0</v>
      </c>
      <c r="EF3415" s="75">
        <f t="shared" si="1511"/>
        <v>0</v>
      </c>
      <c r="EG3415" s="51" t="e">
        <f t="shared" si="1512"/>
        <v>#DIV/0!</v>
      </c>
      <c r="EH3415" s="75">
        <f t="shared" si="1513"/>
        <v>1.6907698851552528</v>
      </c>
      <c r="EI3415" s="51">
        <f t="shared" si="1514"/>
        <v>0</v>
      </c>
      <c r="EJ3415" s="75">
        <f t="shared" si="1515"/>
        <v>4.2428753721820502</v>
      </c>
      <c r="EK3415" s="51">
        <f t="shared" si="1516"/>
        <v>0</v>
      </c>
      <c r="EL3415" s="75">
        <f t="shared" si="1517"/>
        <v>2.6584432156529134</v>
      </c>
      <c r="EM3415" s="51">
        <f t="shared" si="1518"/>
        <v>0</v>
      </c>
      <c r="EN3415" s="75">
        <f t="shared" si="1519"/>
        <v>5.880476393024245</v>
      </c>
      <c r="EO3415" s="51">
        <f t="shared" si="1520"/>
        <v>0</v>
      </c>
      <c r="EP3415" s="75">
        <f t="shared" si="1521"/>
        <v>1.0208421948107187</v>
      </c>
      <c r="EQ3415" s="51">
        <f t="shared" si="1522"/>
        <v>0</v>
      </c>
      <c r="ER3415" s="51">
        <f t="shared" si="1523"/>
        <v>100</v>
      </c>
      <c r="ES3415" s="51">
        <f t="shared" si="1524"/>
        <v>0</v>
      </c>
    </row>
    <row r="3416" spans="1:149" x14ac:dyDescent="0.45">
      <c r="A3416" s="51" t="s">
        <v>4970</v>
      </c>
      <c r="B3416" s="183" t="s">
        <v>1039</v>
      </c>
      <c r="C3416" s="51" t="s">
        <v>3444</v>
      </c>
      <c r="D3416" s="51" t="s">
        <v>4985</v>
      </c>
      <c r="E3416" s="51" t="s">
        <v>1121</v>
      </c>
      <c r="F3416" s="51" t="s">
        <v>4973</v>
      </c>
      <c r="G3416" s="51" t="s">
        <v>4516</v>
      </c>
      <c r="H3416" s="51" t="s">
        <v>1100</v>
      </c>
      <c r="I3416" s="51">
        <v>7</v>
      </c>
      <c r="J3416" s="75">
        <v>2000</v>
      </c>
      <c r="L3416" s="75">
        <v>1500</v>
      </c>
      <c r="N3416" s="51" t="s">
        <v>722</v>
      </c>
      <c r="O3416" s="51" t="s">
        <v>4988</v>
      </c>
      <c r="P3416" s="87" t="s">
        <v>1374</v>
      </c>
      <c r="Q3416" s="122">
        <v>-2.68</v>
      </c>
      <c r="AA3416" s="168">
        <v>0</v>
      </c>
      <c r="AC3416" s="169">
        <v>1</v>
      </c>
      <c r="AQ3416" s="174" t="s">
        <v>4613</v>
      </c>
      <c r="AR3416" s="53">
        <v>4.4130000000000003</v>
      </c>
      <c r="AS3416" s="53">
        <v>59.66</v>
      </c>
      <c r="AT3416" s="77"/>
      <c r="AU3416" s="276"/>
      <c r="AV3416" s="276">
        <v>20000</v>
      </c>
      <c r="AW3416" s="276">
        <v>0</v>
      </c>
      <c r="AX3416" s="95"/>
      <c r="AY3416" s="276">
        <v>1193200</v>
      </c>
      <c r="AZ3416" s="95">
        <v>11991.511591121447</v>
      </c>
      <c r="BB3416" s="80" t="s">
        <v>3412</v>
      </c>
      <c r="BC3416" s="174" t="s">
        <v>1126</v>
      </c>
      <c r="BD3416" s="52">
        <v>53.375694199999998</v>
      </c>
      <c r="BF3416" s="52">
        <v>4.9826055999999994</v>
      </c>
      <c r="BH3416" s="52">
        <v>11.295154799999999</v>
      </c>
      <c r="BN3416" s="52">
        <v>4.7765579999999987</v>
      </c>
      <c r="BR3416" s="52">
        <v>1.4891621999999998</v>
      </c>
      <c r="BX3416" s="52">
        <v>3.7369541999999996</v>
      </c>
      <c r="BZ3416" s="52">
        <v>2.34145</v>
      </c>
      <c r="CB3416" s="52">
        <v>5.1792873999999998</v>
      </c>
      <c r="CD3416" s="52">
        <v>0.89911679999999994</v>
      </c>
      <c r="DH3416" s="52">
        <f t="shared" si="1525"/>
        <v>88.075983199999996</v>
      </c>
      <c r="DJ3416" s="52">
        <f t="shared" si="1502"/>
        <v>11.924016800000004</v>
      </c>
      <c r="DL3416" s="51" t="s">
        <v>827</v>
      </c>
      <c r="DO3416" s="348">
        <v>0.28999999999999998</v>
      </c>
      <c r="DP3416" s="51">
        <v>0.02</v>
      </c>
      <c r="DQ3416" s="346">
        <v>0.10199999999999999</v>
      </c>
      <c r="DR3416" s="51">
        <v>6.0000000000000001E-3</v>
      </c>
      <c r="DU3416" s="52"/>
      <c r="DX3416" s="75">
        <f t="shared" si="1503"/>
        <v>60.601871544023822</v>
      </c>
      <c r="DY3416" s="51">
        <f t="shared" si="1504"/>
        <v>0</v>
      </c>
      <c r="DZ3416" s="75">
        <f t="shared" si="1505"/>
        <v>5.6571671629094</v>
      </c>
      <c r="EA3416" s="51">
        <f t="shared" si="1506"/>
        <v>0</v>
      </c>
      <c r="EB3416" s="75">
        <f t="shared" si="1507"/>
        <v>12.824330072309657</v>
      </c>
      <c r="EC3416" s="51">
        <f t="shared" si="1508"/>
        <v>0</v>
      </c>
      <c r="ED3416" s="75">
        <f t="shared" si="1509"/>
        <v>5.4232241599319426</v>
      </c>
      <c r="EE3416" s="51">
        <f t="shared" si="1510"/>
        <v>0</v>
      </c>
      <c r="EF3416" s="75">
        <f t="shared" si="1511"/>
        <v>0</v>
      </c>
      <c r="EG3416" s="51" t="e">
        <f t="shared" si="1512"/>
        <v>#DIV/0!</v>
      </c>
      <c r="EH3416" s="75">
        <f t="shared" si="1513"/>
        <v>1.6907698851552528</v>
      </c>
      <c r="EI3416" s="51">
        <f t="shared" si="1514"/>
        <v>0</v>
      </c>
      <c r="EJ3416" s="75">
        <f t="shared" si="1515"/>
        <v>4.2428753721820502</v>
      </c>
      <c r="EK3416" s="51">
        <f t="shared" si="1516"/>
        <v>0</v>
      </c>
      <c r="EL3416" s="75">
        <f t="shared" si="1517"/>
        <v>2.6584432156529139</v>
      </c>
      <c r="EM3416" s="51">
        <f t="shared" si="1518"/>
        <v>0</v>
      </c>
      <c r="EN3416" s="75">
        <f t="shared" si="1519"/>
        <v>5.880476393024245</v>
      </c>
      <c r="EO3416" s="51">
        <f t="shared" si="1520"/>
        <v>0</v>
      </c>
      <c r="EP3416" s="75">
        <f t="shared" si="1521"/>
        <v>1.0208421948107189</v>
      </c>
      <c r="EQ3416" s="51">
        <f t="shared" si="1522"/>
        <v>0</v>
      </c>
      <c r="ER3416" s="51">
        <f t="shared" si="1523"/>
        <v>100</v>
      </c>
      <c r="ES3416" s="51">
        <f t="shared" si="1524"/>
        <v>0</v>
      </c>
    </row>
    <row r="3417" spans="1:149" x14ac:dyDescent="0.45">
      <c r="A3417" s="51" t="s">
        <v>4970</v>
      </c>
      <c r="B3417" s="183" t="s">
        <v>1039</v>
      </c>
      <c r="C3417" s="51" t="s">
        <v>3444</v>
      </c>
      <c r="D3417" s="51" t="s">
        <v>4985</v>
      </c>
      <c r="E3417" s="51" t="s">
        <v>1121</v>
      </c>
      <c r="F3417" s="51" t="s">
        <v>4974</v>
      </c>
      <c r="G3417" s="51" t="s">
        <v>4516</v>
      </c>
      <c r="H3417" s="51" t="s">
        <v>1100</v>
      </c>
      <c r="I3417" s="51">
        <v>21</v>
      </c>
      <c r="J3417" s="75">
        <v>2500</v>
      </c>
      <c r="L3417" s="75">
        <v>1500</v>
      </c>
      <c r="N3417" s="51" t="s">
        <v>722</v>
      </c>
      <c r="O3417" s="51" t="s">
        <v>4989</v>
      </c>
      <c r="P3417" s="87" t="s">
        <v>1374</v>
      </c>
      <c r="Q3417" s="122">
        <v>-2.52</v>
      </c>
      <c r="AA3417" s="168">
        <v>0</v>
      </c>
      <c r="AC3417" s="169">
        <v>1</v>
      </c>
      <c r="AQ3417" s="174" t="s">
        <v>4613</v>
      </c>
      <c r="AR3417" s="53">
        <v>6.8929999999999998</v>
      </c>
      <c r="AS3417" s="53">
        <v>153.1</v>
      </c>
      <c r="AT3417" s="77"/>
      <c r="AU3417" s="276"/>
      <c r="AV3417" s="276">
        <v>25000</v>
      </c>
      <c r="AW3417" s="276">
        <v>0</v>
      </c>
      <c r="AX3417" s="95"/>
      <c r="AY3417" s="276">
        <v>3827500</v>
      </c>
      <c r="AZ3417" s="95">
        <v>38397.284656600394</v>
      </c>
      <c r="BB3417" s="80" t="s">
        <v>3412</v>
      </c>
      <c r="BC3417" s="174" t="s">
        <v>1126</v>
      </c>
      <c r="BD3417" s="52">
        <v>53.389371799999999</v>
      </c>
      <c r="BF3417" s="52">
        <v>4.9838824000000006</v>
      </c>
      <c r="BH3417" s="52">
        <v>11.298049200000001</v>
      </c>
      <c r="BN3417" s="52">
        <v>4.7777819999999993</v>
      </c>
      <c r="BR3417" s="52">
        <v>1.4895438000000001</v>
      </c>
      <c r="BX3417" s="52">
        <v>3.7379118000000005</v>
      </c>
      <c r="BZ3417" s="52">
        <v>2.34205</v>
      </c>
      <c r="CB3417" s="52">
        <v>5.1806146000000002</v>
      </c>
      <c r="CD3417" s="52">
        <v>0.89934720000000001</v>
      </c>
      <c r="DH3417" s="52">
        <f t="shared" si="1525"/>
        <v>88.098552800000007</v>
      </c>
      <c r="DJ3417" s="52">
        <f t="shared" si="1502"/>
        <v>11.901447199999993</v>
      </c>
      <c r="DL3417" s="51" t="s">
        <v>827</v>
      </c>
      <c r="DO3417" s="348">
        <v>0.24</v>
      </c>
      <c r="DP3417" s="51">
        <v>0.02</v>
      </c>
      <c r="DQ3417" s="346">
        <v>0.128</v>
      </c>
      <c r="DR3417" s="51">
        <v>1.2E-2</v>
      </c>
      <c r="DU3417" s="52"/>
      <c r="DX3417" s="75">
        <f t="shared" si="1503"/>
        <v>60.601871544023808</v>
      </c>
      <c r="DY3417" s="51">
        <f t="shared" si="1504"/>
        <v>0</v>
      </c>
      <c r="DZ3417" s="75">
        <f t="shared" si="1505"/>
        <v>5.6571671629094</v>
      </c>
      <c r="EA3417" s="51">
        <f t="shared" si="1506"/>
        <v>0</v>
      </c>
      <c r="EB3417" s="75">
        <f t="shared" si="1507"/>
        <v>12.824330072309657</v>
      </c>
      <c r="EC3417" s="51">
        <f t="shared" si="1508"/>
        <v>0</v>
      </c>
      <c r="ED3417" s="75">
        <f t="shared" si="1509"/>
        <v>5.4232241599319426</v>
      </c>
      <c r="EE3417" s="51">
        <f t="shared" si="1510"/>
        <v>0</v>
      </c>
      <c r="EF3417" s="75">
        <f t="shared" si="1511"/>
        <v>0</v>
      </c>
      <c r="EG3417" s="51" t="e">
        <f t="shared" si="1512"/>
        <v>#DIV/0!</v>
      </c>
      <c r="EH3417" s="75">
        <f t="shared" si="1513"/>
        <v>1.6907698851552528</v>
      </c>
      <c r="EI3417" s="51">
        <f t="shared" si="1514"/>
        <v>0</v>
      </c>
      <c r="EJ3417" s="75">
        <f t="shared" si="1515"/>
        <v>4.2428753721820502</v>
      </c>
      <c r="EK3417" s="51">
        <f t="shared" si="1516"/>
        <v>0</v>
      </c>
      <c r="EL3417" s="75">
        <f t="shared" si="1517"/>
        <v>2.6584432156529134</v>
      </c>
      <c r="EM3417" s="51">
        <f t="shared" si="1518"/>
        <v>0</v>
      </c>
      <c r="EN3417" s="75">
        <f t="shared" si="1519"/>
        <v>5.880476393024245</v>
      </c>
      <c r="EO3417" s="51">
        <f t="shared" si="1520"/>
        <v>0</v>
      </c>
      <c r="EP3417" s="75">
        <f t="shared" si="1521"/>
        <v>1.0208421948107187</v>
      </c>
      <c r="EQ3417" s="51">
        <f t="shared" si="1522"/>
        <v>0</v>
      </c>
      <c r="ER3417" s="51">
        <f t="shared" si="1523"/>
        <v>100</v>
      </c>
      <c r="ES3417" s="51">
        <f t="shared" si="1524"/>
        <v>0</v>
      </c>
    </row>
    <row r="3418" spans="1:149" x14ac:dyDescent="0.45">
      <c r="A3418" s="51" t="s">
        <v>4970</v>
      </c>
      <c r="B3418" s="183" t="s">
        <v>1039</v>
      </c>
      <c r="C3418" s="51" t="s">
        <v>3444</v>
      </c>
      <c r="D3418" s="51" t="s">
        <v>4985</v>
      </c>
      <c r="E3418" s="51" t="s">
        <v>1121</v>
      </c>
      <c r="F3418" s="51" t="s">
        <v>4975</v>
      </c>
      <c r="G3418" s="51" t="s">
        <v>4516</v>
      </c>
      <c r="H3418" s="51" t="s">
        <v>1100</v>
      </c>
      <c r="I3418" s="51">
        <v>24</v>
      </c>
      <c r="J3418" s="75">
        <v>3000</v>
      </c>
      <c r="L3418" s="75">
        <v>1375</v>
      </c>
      <c r="P3418" s="87" t="s">
        <v>1374</v>
      </c>
      <c r="AA3418" s="168">
        <v>0</v>
      </c>
      <c r="AC3418" s="169">
        <v>1</v>
      </c>
      <c r="AQ3418" s="174" t="s">
        <v>4613</v>
      </c>
      <c r="AR3418" s="53">
        <v>12.23</v>
      </c>
      <c r="AS3418" s="53">
        <v>567.70000000000005</v>
      </c>
      <c r="AT3418" s="77"/>
      <c r="AU3418" s="276"/>
      <c r="AV3418" s="276">
        <v>30000</v>
      </c>
      <c r="AW3418" s="276">
        <v>0</v>
      </c>
      <c r="AX3418" s="95"/>
      <c r="AY3418" s="276">
        <v>17031000</v>
      </c>
      <c r="AZ3418" s="95">
        <v>170688.047080046</v>
      </c>
      <c r="BB3418" s="80" t="s">
        <v>3412</v>
      </c>
      <c r="BC3418" s="174" t="s">
        <v>1126</v>
      </c>
      <c r="BD3418" s="52">
        <v>53.4104581</v>
      </c>
      <c r="BF3418" s="52">
        <v>4.9858507999999997</v>
      </c>
      <c r="BH3418" s="52">
        <v>11.3025114</v>
      </c>
      <c r="BN3418" s="52">
        <v>4.7796689999999993</v>
      </c>
      <c r="BR3418" s="52">
        <v>1.4901320999999998</v>
      </c>
      <c r="BX3418" s="52">
        <v>3.7393880999999998</v>
      </c>
      <c r="BZ3418" s="52">
        <v>2.342975</v>
      </c>
      <c r="CB3418" s="52">
        <v>5.1826607000000005</v>
      </c>
      <c r="CD3418" s="52">
        <v>0.8997023999999999</v>
      </c>
      <c r="DH3418" s="52">
        <f t="shared" si="1525"/>
        <v>88.133347599999979</v>
      </c>
      <c r="DJ3418" s="52">
        <f t="shared" si="1502"/>
        <v>11.866652400000021</v>
      </c>
      <c r="DL3418" s="51" t="s">
        <v>827</v>
      </c>
      <c r="DO3418" s="348">
        <v>0.28999999999999998</v>
      </c>
      <c r="DP3418" s="51">
        <v>0.02</v>
      </c>
      <c r="DQ3418" s="346">
        <v>4.1000000000000002E-2</v>
      </c>
      <c r="DR3418" s="51">
        <v>3.0000000000000001E-3</v>
      </c>
      <c r="DU3418" s="52"/>
      <c r="DX3418" s="75">
        <f t="shared" si="1503"/>
        <v>60.601871544023837</v>
      </c>
      <c r="DY3418" s="51">
        <f t="shared" si="1504"/>
        <v>0</v>
      </c>
      <c r="DZ3418" s="75">
        <f t="shared" si="1505"/>
        <v>5.6571671629094009</v>
      </c>
      <c r="EA3418" s="51">
        <f t="shared" si="1506"/>
        <v>0</v>
      </c>
      <c r="EB3418" s="75">
        <f t="shared" si="1507"/>
        <v>12.824330072309658</v>
      </c>
      <c r="EC3418" s="51">
        <f t="shared" si="1508"/>
        <v>0</v>
      </c>
      <c r="ED3418" s="75">
        <f t="shared" si="1509"/>
        <v>5.4232241599319444</v>
      </c>
      <c r="EE3418" s="51">
        <f t="shared" si="1510"/>
        <v>0</v>
      </c>
      <c r="EF3418" s="75">
        <f t="shared" si="1511"/>
        <v>0</v>
      </c>
      <c r="EG3418" s="51" t="e">
        <f t="shared" si="1512"/>
        <v>#DIV/0!</v>
      </c>
      <c r="EH3418" s="75">
        <f t="shared" si="1513"/>
        <v>1.6907698851552533</v>
      </c>
      <c r="EI3418" s="51">
        <f t="shared" si="1514"/>
        <v>0</v>
      </c>
      <c r="EJ3418" s="75">
        <f t="shared" si="1515"/>
        <v>4.2428753721820511</v>
      </c>
      <c r="EK3418" s="51">
        <f t="shared" si="1516"/>
        <v>0</v>
      </c>
      <c r="EL3418" s="75">
        <f t="shared" si="1517"/>
        <v>2.6584432156529143</v>
      </c>
      <c r="EM3418" s="51">
        <f t="shared" si="1518"/>
        <v>0</v>
      </c>
      <c r="EN3418" s="75">
        <f t="shared" si="1519"/>
        <v>5.8804763930242467</v>
      </c>
      <c r="EO3418" s="51">
        <f t="shared" si="1520"/>
        <v>0</v>
      </c>
      <c r="EP3418" s="75">
        <f t="shared" si="1521"/>
        <v>1.0208421948107191</v>
      </c>
      <c r="EQ3418" s="51">
        <f t="shared" si="1522"/>
        <v>0</v>
      </c>
      <c r="ER3418" s="51">
        <f t="shared" si="1523"/>
        <v>100</v>
      </c>
      <c r="ES3418" s="51">
        <f t="shared" si="1524"/>
        <v>0</v>
      </c>
    </row>
    <row r="3419" spans="1:149" x14ac:dyDescent="0.45">
      <c r="A3419" s="51" t="s">
        <v>4970</v>
      </c>
      <c r="B3419" s="183" t="s">
        <v>1039</v>
      </c>
      <c r="C3419" s="51" t="s">
        <v>3444</v>
      </c>
      <c r="D3419" s="51" t="s">
        <v>4985</v>
      </c>
      <c r="E3419" s="51" t="s">
        <v>1121</v>
      </c>
      <c r="F3419" s="51" t="s">
        <v>4976</v>
      </c>
      <c r="G3419" s="51" t="s">
        <v>4516</v>
      </c>
      <c r="H3419" s="51" t="s">
        <v>1100</v>
      </c>
      <c r="I3419" s="51">
        <v>26</v>
      </c>
      <c r="J3419" s="75">
        <v>3000</v>
      </c>
      <c r="L3419" s="75">
        <v>1400</v>
      </c>
      <c r="P3419" s="87" t="s">
        <v>1374</v>
      </c>
      <c r="AA3419" s="168">
        <v>0</v>
      </c>
      <c r="AC3419" s="169">
        <v>1</v>
      </c>
      <c r="AQ3419" s="174" t="s">
        <v>4613</v>
      </c>
      <c r="AR3419" s="53">
        <v>11.9</v>
      </c>
      <c r="AS3419" s="53">
        <v>522</v>
      </c>
      <c r="AT3419" s="77"/>
      <c r="AU3419" s="276"/>
      <c r="AV3419" s="276">
        <v>30000</v>
      </c>
      <c r="AW3419" s="276">
        <v>0</v>
      </c>
      <c r="AX3419" s="95"/>
      <c r="AY3419" s="276">
        <v>15660000</v>
      </c>
      <c r="AZ3419" s="95">
        <v>156947.61419021315</v>
      </c>
      <c r="BB3419" s="80" t="s">
        <v>3412</v>
      </c>
      <c r="BC3419" s="174" t="s">
        <v>1126</v>
      </c>
      <c r="BD3419" s="52">
        <v>53.295908200000007</v>
      </c>
      <c r="BF3419" s="52">
        <v>4.9751576000000002</v>
      </c>
      <c r="BH3419" s="52">
        <v>11.2782708</v>
      </c>
      <c r="BN3419" s="52">
        <v>4.769417999999999</v>
      </c>
      <c r="BR3419" s="52">
        <v>1.4869362000000002</v>
      </c>
      <c r="BX3419" s="52">
        <v>3.7313681999999999</v>
      </c>
      <c r="BZ3419" s="52">
        <v>2.3379500000000002</v>
      </c>
      <c r="CB3419" s="52">
        <v>5.1715454000000003</v>
      </c>
      <c r="CD3419" s="52">
        <v>0.89777279999999993</v>
      </c>
      <c r="DH3419" s="52">
        <f t="shared" si="1525"/>
        <v>87.944327200000018</v>
      </c>
      <c r="DJ3419" s="52">
        <f t="shared" si="1502"/>
        <v>12.055672799999982</v>
      </c>
      <c r="DL3419" s="51" t="s">
        <v>827</v>
      </c>
      <c r="DO3419" s="348">
        <v>0.46</v>
      </c>
      <c r="DP3419" s="51">
        <v>0.03</v>
      </c>
      <c r="DQ3419" s="346">
        <v>7.1999999999999995E-2</v>
      </c>
      <c r="DR3419" s="51">
        <v>5.0000000000000001E-3</v>
      </c>
      <c r="DU3419" s="52"/>
      <c r="DX3419" s="75">
        <f t="shared" si="1503"/>
        <v>60.601871544023808</v>
      </c>
      <c r="DY3419" s="51">
        <f t="shared" si="1504"/>
        <v>0</v>
      </c>
      <c r="DZ3419" s="75">
        <f t="shared" si="1505"/>
        <v>5.6571671629094</v>
      </c>
      <c r="EA3419" s="51">
        <f t="shared" si="1506"/>
        <v>0</v>
      </c>
      <c r="EB3419" s="75">
        <f t="shared" si="1507"/>
        <v>12.824330072309653</v>
      </c>
      <c r="EC3419" s="51">
        <f t="shared" si="1508"/>
        <v>0</v>
      </c>
      <c r="ED3419" s="75">
        <f t="shared" si="1509"/>
        <v>5.4232241599319417</v>
      </c>
      <c r="EE3419" s="51">
        <f t="shared" si="1510"/>
        <v>0</v>
      </c>
      <c r="EF3419" s="75">
        <f t="shared" si="1511"/>
        <v>0</v>
      </c>
      <c r="EG3419" s="51" t="e">
        <f t="shared" si="1512"/>
        <v>#DIV/0!</v>
      </c>
      <c r="EH3419" s="75">
        <f t="shared" si="1513"/>
        <v>1.6907698851552528</v>
      </c>
      <c r="EI3419" s="51">
        <f t="shared" si="1514"/>
        <v>0</v>
      </c>
      <c r="EJ3419" s="75">
        <f t="shared" si="1515"/>
        <v>4.2428753721820494</v>
      </c>
      <c r="EK3419" s="51">
        <f t="shared" si="1516"/>
        <v>0</v>
      </c>
      <c r="EL3419" s="75">
        <f t="shared" si="1517"/>
        <v>2.6584432156529134</v>
      </c>
      <c r="EM3419" s="51">
        <f t="shared" si="1518"/>
        <v>0</v>
      </c>
      <c r="EN3419" s="75">
        <f t="shared" si="1519"/>
        <v>5.8804763930242441</v>
      </c>
      <c r="EO3419" s="51">
        <f t="shared" si="1520"/>
        <v>0</v>
      </c>
      <c r="EP3419" s="75">
        <f t="shared" si="1521"/>
        <v>1.0208421948107185</v>
      </c>
      <c r="EQ3419" s="51">
        <f t="shared" si="1522"/>
        <v>0</v>
      </c>
      <c r="ER3419" s="51">
        <f t="shared" si="1523"/>
        <v>100</v>
      </c>
      <c r="ES3419" s="51">
        <f t="shared" si="1524"/>
        <v>0</v>
      </c>
    </row>
    <row r="3420" spans="1:149" x14ac:dyDescent="0.45">
      <c r="A3420" s="51" t="s">
        <v>4970</v>
      </c>
      <c r="B3420" s="183" t="s">
        <v>1039</v>
      </c>
      <c r="C3420" s="51" t="s">
        <v>3444</v>
      </c>
      <c r="D3420" s="51" t="s">
        <v>4985</v>
      </c>
      <c r="E3420" s="51" t="s">
        <v>1121</v>
      </c>
      <c r="F3420" s="51" t="s">
        <v>4977</v>
      </c>
      <c r="G3420" s="51" t="s">
        <v>4516</v>
      </c>
      <c r="H3420" s="51" t="s">
        <v>1100</v>
      </c>
      <c r="I3420" s="51">
        <v>22</v>
      </c>
      <c r="J3420" s="75">
        <v>3000</v>
      </c>
      <c r="L3420" s="75">
        <v>1400</v>
      </c>
      <c r="N3420" s="51" t="s">
        <v>722</v>
      </c>
      <c r="O3420" s="51" t="s">
        <v>4990</v>
      </c>
      <c r="P3420" s="87" t="s">
        <v>1374</v>
      </c>
      <c r="Q3420" s="122">
        <v>-2.79</v>
      </c>
      <c r="AA3420" s="168">
        <v>0</v>
      </c>
      <c r="AC3420" s="169">
        <v>1</v>
      </c>
      <c r="AQ3420" s="174" t="s">
        <v>4613</v>
      </c>
      <c r="AR3420" s="53">
        <v>11.9</v>
      </c>
      <c r="AS3420" s="53">
        <v>522</v>
      </c>
      <c r="AT3420" s="77"/>
      <c r="AU3420" s="276"/>
      <c r="AV3420" s="276">
        <v>30000</v>
      </c>
      <c r="AW3420" s="276">
        <v>0</v>
      </c>
      <c r="AX3420" s="95"/>
      <c r="AY3420" s="276">
        <v>15660000</v>
      </c>
      <c r="AZ3420" s="95">
        <v>156947.61419021315</v>
      </c>
      <c r="BB3420" s="80" t="s">
        <v>3412</v>
      </c>
      <c r="BC3420" s="174" t="s">
        <v>1126</v>
      </c>
      <c r="BD3420" s="52">
        <v>53.420716299999995</v>
      </c>
      <c r="BF3420" s="52">
        <v>4.9868084000000001</v>
      </c>
      <c r="BH3420" s="52">
        <v>11.3046822</v>
      </c>
      <c r="BN3420" s="52">
        <v>4.7805869999999997</v>
      </c>
      <c r="BR3420" s="52">
        <v>1.4904183</v>
      </c>
      <c r="BX3420" s="52">
        <v>3.7401062999999999</v>
      </c>
      <c r="BZ3420" s="52">
        <v>2.3434249999999999</v>
      </c>
      <c r="CB3420" s="52">
        <v>5.1836560999999994</v>
      </c>
      <c r="CD3420" s="52">
        <v>0.89987519999999988</v>
      </c>
      <c r="DH3420" s="52">
        <f t="shared" si="1525"/>
        <v>88.150274799999977</v>
      </c>
      <c r="DJ3420" s="52">
        <f t="shared" si="1502"/>
        <v>11.849725200000023</v>
      </c>
      <c r="DL3420" s="51" t="s">
        <v>827</v>
      </c>
      <c r="DO3420" s="348">
        <v>0.27</v>
      </c>
      <c r="DP3420" s="51">
        <v>0.02</v>
      </c>
      <c r="DQ3420" s="346">
        <v>4.2999999999999997E-2</v>
      </c>
      <c r="DR3420" s="51">
        <v>5.0000000000000001E-3</v>
      </c>
      <c r="DU3420" s="52"/>
      <c r="DX3420" s="75">
        <f t="shared" si="1503"/>
        <v>60.601871544023837</v>
      </c>
      <c r="DY3420" s="51">
        <f t="shared" si="1504"/>
        <v>0</v>
      </c>
      <c r="DZ3420" s="75">
        <f t="shared" si="1505"/>
        <v>5.6571671629094018</v>
      </c>
      <c r="EA3420" s="51">
        <f t="shared" si="1506"/>
        <v>0</v>
      </c>
      <c r="EB3420" s="75">
        <f t="shared" si="1507"/>
        <v>12.824330072309658</v>
      </c>
      <c r="EC3420" s="51">
        <f t="shared" si="1508"/>
        <v>0</v>
      </c>
      <c r="ED3420" s="75">
        <f t="shared" si="1509"/>
        <v>5.4232241599319453</v>
      </c>
      <c r="EE3420" s="51">
        <f t="shared" si="1510"/>
        <v>0</v>
      </c>
      <c r="EF3420" s="75">
        <f t="shared" si="1511"/>
        <v>0</v>
      </c>
      <c r="EG3420" s="51" t="e">
        <f t="shared" si="1512"/>
        <v>#DIV/0!</v>
      </c>
      <c r="EH3420" s="75">
        <f t="shared" si="1513"/>
        <v>1.6907698851552535</v>
      </c>
      <c r="EI3420" s="51">
        <f t="shared" si="1514"/>
        <v>0</v>
      </c>
      <c r="EJ3420" s="75">
        <f t="shared" si="1515"/>
        <v>4.2428753721820511</v>
      </c>
      <c r="EK3420" s="51">
        <f t="shared" si="1516"/>
        <v>0</v>
      </c>
      <c r="EL3420" s="75">
        <f t="shared" si="1517"/>
        <v>2.6584432156529143</v>
      </c>
      <c r="EM3420" s="51">
        <f t="shared" si="1518"/>
        <v>0</v>
      </c>
      <c r="EN3420" s="75">
        <f t="shared" si="1519"/>
        <v>5.8804763930242459</v>
      </c>
      <c r="EO3420" s="51">
        <f t="shared" si="1520"/>
        <v>0</v>
      </c>
      <c r="EP3420" s="75">
        <f t="shared" si="1521"/>
        <v>1.0208421948107191</v>
      </c>
      <c r="EQ3420" s="51">
        <f t="shared" si="1522"/>
        <v>0</v>
      </c>
      <c r="ER3420" s="51">
        <f t="shared" si="1523"/>
        <v>100</v>
      </c>
      <c r="ES3420" s="51">
        <f t="shared" si="1524"/>
        <v>0</v>
      </c>
    </row>
    <row r="3421" spans="1:149" x14ac:dyDescent="0.45">
      <c r="A3421" s="51" t="s">
        <v>4970</v>
      </c>
      <c r="B3421" s="183" t="s">
        <v>1039</v>
      </c>
      <c r="C3421" s="51" t="s">
        <v>3444</v>
      </c>
      <c r="D3421" s="51" t="s">
        <v>4985</v>
      </c>
      <c r="E3421" s="51" t="s">
        <v>1121</v>
      </c>
      <c r="F3421" s="51" t="s">
        <v>4978</v>
      </c>
      <c r="G3421" s="51" t="s">
        <v>4516</v>
      </c>
      <c r="H3421" s="51" t="s">
        <v>1100</v>
      </c>
      <c r="I3421" s="51">
        <v>25</v>
      </c>
      <c r="J3421" s="75">
        <v>3000</v>
      </c>
      <c r="L3421" s="75">
        <v>1425</v>
      </c>
      <c r="N3421" s="51" t="s">
        <v>722</v>
      </c>
      <c r="O3421" s="51" t="s">
        <v>4991</v>
      </c>
      <c r="P3421" s="87" t="s">
        <v>1374</v>
      </c>
      <c r="Q3421" s="122">
        <v>-2.2999999999999998</v>
      </c>
      <c r="AA3421" s="168">
        <v>0</v>
      </c>
      <c r="AC3421" s="169">
        <v>1</v>
      </c>
      <c r="AQ3421" s="174" t="s">
        <v>4613</v>
      </c>
      <c r="AR3421" s="53">
        <v>11.6</v>
      </c>
      <c r="AS3421" s="53">
        <v>481</v>
      </c>
      <c r="AT3421" s="77"/>
      <c r="AU3421" s="276"/>
      <c r="AV3421" s="276">
        <v>30000</v>
      </c>
      <c r="AW3421" s="276">
        <v>0</v>
      </c>
      <c r="AX3421" s="95"/>
      <c r="AY3421" s="276">
        <v>14430000</v>
      </c>
      <c r="AZ3421" s="95">
        <v>144620.31115994739</v>
      </c>
      <c r="BB3421" s="80" t="s">
        <v>3412</v>
      </c>
      <c r="BC3421" s="174" t="s">
        <v>1126</v>
      </c>
      <c r="BD3421" s="52">
        <v>53.3665758</v>
      </c>
      <c r="BF3421" s="52">
        <v>4.9817543999999998</v>
      </c>
      <c r="BH3421" s="52">
        <v>11.2932252</v>
      </c>
      <c r="BN3421" s="52">
        <v>4.7757419999999993</v>
      </c>
      <c r="BR3421" s="52">
        <v>1.4889078</v>
      </c>
      <c r="BX3421" s="52">
        <v>3.7363157999999999</v>
      </c>
      <c r="BZ3421" s="52">
        <v>2.3410500000000001</v>
      </c>
      <c r="CB3421" s="52">
        <v>5.1784025999999992</v>
      </c>
      <c r="CD3421" s="52">
        <v>0.89896319999999985</v>
      </c>
      <c r="DH3421" s="52">
        <f t="shared" si="1525"/>
        <v>88.060936799999993</v>
      </c>
      <c r="DJ3421" s="52">
        <f t="shared" si="1502"/>
        <v>11.939063200000007</v>
      </c>
      <c r="DL3421" s="51" t="s">
        <v>827</v>
      </c>
      <c r="DO3421" s="348">
        <v>0.28999999999999998</v>
      </c>
      <c r="DP3421" s="51">
        <v>0.02</v>
      </c>
      <c r="DQ3421" s="346">
        <v>0.11799999999999999</v>
      </c>
      <c r="DR3421" s="51">
        <v>6.0000000000000001E-3</v>
      </c>
      <c r="DU3421" s="52"/>
      <c r="DX3421" s="75">
        <f t="shared" si="1503"/>
        <v>60.601871544023822</v>
      </c>
      <c r="DY3421" s="51">
        <f t="shared" si="1504"/>
        <v>0</v>
      </c>
      <c r="DZ3421" s="75">
        <f t="shared" si="1505"/>
        <v>5.6571671629094</v>
      </c>
      <c r="EA3421" s="51">
        <f t="shared" si="1506"/>
        <v>0</v>
      </c>
      <c r="EB3421" s="75">
        <f t="shared" si="1507"/>
        <v>12.824330072309657</v>
      </c>
      <c r="EC3421" s="51">
        <f t="shared" si="1508"/>
        <v>0</v>
      </c>
      <c r="ED3421" s="75">
        <f t="shared" si="1509"/>
        <v>5.4232241599319435</v>
      </c>
      <c r="EE3421" s="51">
        <f t="shared" si="1510"/>
        <v>0</v>
      </c>
      <c r="EF3421" s="75">
        <f t="shared" si="1511"/>
        <v>0</v>
      </c>
      <c r="EG3421" s="51" t="e">
        <f t="shared" si="1512"/>
        <v>#DIV/0!</v>
      </c>
      <c r="EH3421" s="75">
        <f t="shared" si="1513"/>
        <v>1.6907698851552533</v>
      </c>
      <c r="EI3421" s="51">
        <f t="shared" si="1514"/>
        <v>0</v>
      </c>
      <c r="EJ3421" s="75">
        <f t="shared" si="1515"/>
        <v>4.2428753721820502</v>
      </c>
      <c r="EK3421" s="51">
        <f t="shared" si="1516"/>
        <v>0</v>
      </c>
      <c r="EL3421" s="75">
        <f t="shared" si="1517"/>
        <v>2.6584432156529139</v>
      </c>
      <c r="EM3421" s="51">
        <f t="shared" si="1518"/>
        <v>0</v>
      </c>
      <c r="EN3421" s="75">
        <f t="shared" si="1519"/>
        <v>5.880476393024245</v>
      </c>
      <c r="EO3421" s="51">
        <f t="shared" si="1520"/>
        <v>0</v>
      </c>
      <c r="EP3421" s="75">
        <f t="shared" si="1521"/>
        <v>1.0208421948107187</v>
      </c>
      <c r="EQ3421" s="51">
        <f t="shared" si="1522"/>
        <v>0</v>
      </c>
      <c r="ER3421" s="51">
        <f t="shared" si="1523"/>
        <v>100</v>
      </c>
      <c r="ES3421" s="51">
        <f t="shared" si="1524"/>
        <v>0</v>
      </c>
    </row>
    <row r="3422" spans="1:149" x14ac:dyDescent="0.45">
      <c r="A3422" s="51" t="s">
        <v>4970</v>
      </c>
      <c r="B3422" s="183" t="s">
        <v>1039</v>
      </c>
      <c r="C3422" s="51" t="s">
        <v>3444</v>
      </c>
      <c r="D3422" s="51" t="s">
        <v>4985</v>
      </c>
      <c r="E3422" s="51" t="s">
        <v>1121</v>
      </c>
      <c r="F3422" s="51" t="s">
        <v>4979</v>
      </c>
      <c r="G3422" s="51" t="s">
        <v>4516</v>
      </c>
      <c r="H3422" s="51" t="s">
        <v>1100</v>
      </c>
      <c r="I3422" s="51">
        <v>20</v>
      </c>
      <c r="J3422" s="75">
        <v>3000</v>
      </c>
      <c r="L3422" s="75">
        <v>1450</v>
      </c>
      <c r="N3422" s="51" t="s">
        <v>722</v>
      </c>
      <c r="O3422" s="51" t="s">
        <v>4992</v>
      </c>
      <c r="P3422" s="87" t="s">
        <v>1374</v>
      </c>
      <c r="Q3422" s="122">
        <v>-2.5099999999999998</v>
      </c>
      <c r="AA3422" s="168">
        <v>0</v>
      </c>
      <c r="AC3422" s="169">
        <v>1</v>
      </c>
      <c r="AQ3422" s="174" t="s">
        <v>4613</v>
      </c>
      <c r="AR3422" s="53">
        <v>11.3</v>
      </c>
      <c r="AS3422" s="53">
        <v>444.3</v>
      </c>
      <c r="AT3422" s="77"/>
      <c r="AU3422" s="276"/>
      <c r="AV3422" s="276">
        <v>30000</v>
      </c>
      <c r="AW3422" s="276">
        <v>0</v>
      </c>
      <c r="AX3422" s="95"/>
      <c r="AY3422" s="276">
        <v>13329000</v>
      </c>
      <c r="AZ3422" s="95">
        <v>133585.87161822166</v>
      </c>
      <c r="BB3422" s="80" t="s">
        <v>3412</v>
      </c>
      <c r="BC3422" s="174" t="s">
        <v>1126</v>
      </c>
      <c r="BD3422" s="52">
        <v>53.386522300000003</v>
      </c>
      <c r="BF3422" s="52">
        <v>4.9836164000000007</v>
      </c>
      <c r="BH3422" s="52">
        <v>11.297446200000001</v>
      </c>
      <c r="BN3422" s="52">
        <v>4.7775270000000001</v>
      </c>
      <c r="BR3422" s="52">
        <v>1.4894643000000003</v>
      </c>
      <c r="BX3422" s="52">
        <v>3.7377123000000005</v>
      </c>
      <c r="BZ3422" s="52">
        <v>2.3419250000000003</v>
      </c>
      <c r="CB3422" s="52">
        <v>5.1803381000000002</v>
      </c>
      <c r="CD3422" s="52">
        <v>0.89929920000000008</v>
      </c>
      <c r="DH3422" s="52">
        <f t="shared" si="1525"/>
        <v>88.093850800000013</v>
      </c>
      <c r="DJ3422" s="52">
        <f t="shared" si="1502"/>
        <v>11.906149199999987</v>
      </c>
      <c r="DL3422" s="51" t="s">
        <v>827</v>
      </c>
      <c r="DO3422" s="348">
        <v>0.27</v>
      </c>
      <c r="DP3422" s="51">
        <v>0.02</v>
      </c>
      <c r="DQ3422" s="346">
        <v>0.10299999999999999</v>
      </c>
      <c r="DR3422" s="51">
        <v>7.0000000000000001E-3</v>
      </c>
      <c r="DU3422" s="52"/>
      <c r="DX3422" s="75">
        <f t="shared" si="1503"/>
        <v>60.601871544023808</v>
      </c>
      <c r="DY3422" s="51">
        <f t="shared" si="1504"/>
        <v>0</v>
      </c>
      <c r="DZ3422" s="75">
        <f t="shared" si="1505"/>
        <v>5.6571671629094</v>
      </c>
      <c r="EA3422" s="51">
        <f t="shared" si="1506"/>
        <v>0</v>
      </c>
      <c r="EB3422" s="75">
        <f t="shared" si="1507"/>
        <v>12.824330072309657</v>
      </c>
      <c r="EC3422" s="51">
        <f t="shared" si="1508"/>
        <v>0</v>
      </c>
      <c r="ED3422" s="75">
        <f t="shared" si="1509"/>
        <v>5.4232241599319435</v>
      </c>
      <c r="EE3422" s="51">
        <f t="shared" si="1510"/>
        <v>0</v>
      </c>
      <c r="EF3422" s="75">
        <f t="shared" si="1511"/>
        <v>0</v>
      </c>
      <c r="EG3422" s="51" t="e">
        <f t="shared" si="1512"/>
        <v>#DIV/0!</v>
      </c>
      <c r="EH3422" s="75">
        <f t="shared" si="1513"/>
        <v>1.6907698851552533</v>
      </c>
      <c r="EI3422" s="51">
        <f t="shared" si="1514"/>
        <v>0</v>
      </c>
      <c r="EJ3422" s="75">
        <f t="shared" si="1515"/>
        <v>4.2428753721820502</v>
      </c>
      <c r="EK3422" s="51">
        <f t="shared" si="1516"/>
        <v>0</v>
      </c>
      <c r="EL3422" s="75">
        <f t="shared" si="1517"/>
        <v>2.6584432156529134</v>
      </c>
      <c r="EM3422" s="51">
        <f t="shared" si="1518"/>
        <v>0</v>
      </c>
      <c r="EN3422" s="75">
        <f t="shared" si="1519"/>
        <v>5.8804763930242441</v>
      </c>
      <c r="EO3422" s="51">
        <f t="shared" si="1520"/>
        <v>0</v>
      </c>
      <c r="EP3422" s="75">
        <f t="shared" si="1521"/>
        <v>1.0208421948107187</v>
      </c>
      <c r="EQ3422" s="51">
        <f t="shared" si="1522"/>
        <v>0</v>
      </c>
      <c r="ER3422" s="51">
        <f t="shared" si="1523"/>
        <v>100</v>
      </c>
      <c r="ES3422" s="51">
        <f t="shared" si="1524"/>
        <v>0</v>
      </c>
    </row>
    <row r="3423" spans="1:149" x14ac:dyDescent="0.45">
      <c r="A3423" s="51" t="s">
        <v>4970</v>
      </c>
      <c r="B3423" s="183" t="s">
        <v>1039</v>
      </c>
      <c r="C3423" s="51" t="s">
        <v>3444</v>
      </c>
      <c r="D3423" s="51" t="s">
        <v>4985</v>
      </c>
      <c r="E3423" s="51" t="s">
        <v>1121</v>
      </c>
      <c r="F3423" s="51" t="s">
        <v>4980</v>
      </c>
      <c r="G3423" s="51" t="s">
        <v>4516</v>
      </c>
      <c r="H3423" s="51" t="s">
        <v>1100</v>
      </c>
      <c r="I3423" s="51">
        <v>29</v>
      </c>
      <c r="J3423" s="75">
        <v>3000</v>
      </c>
      <c r="L3423" s="75">
        <v>1475</v>
      </c>
      <c r="N3423" s="51" t="s">
        <v>722</v>
      </c>
      <c r="O3423" s="51" t="s">
        <v>4993</v>
      </c>
      <c r="P3423" s="87" t="s">
        <v>1374</v>
      </c>
      <c r="Q3423" s="122">
        <v>-2.74</v>
      </c>
      <c r="AA3423" s="168">
        <v>0</v>
      </c>
      <c r="AC3423" s="169">
        <v>1</v>
      </c>
      <c r="AQ3423" s="174" t="s">
        <v>4613</v>
      </c>
      <c r="AR3423" s="53">
        <v>11.02</v>
      </c>
      <c r="AS3423" s="53">
        <v>411.2</v>
      </c>
      <c r="AT3423" s="77"/>
      <c r="AU3423" s="276"/>
      <c r="AV3423" s="276">
        <v>30000</v>
      </c>
      <c r="AW3423" s="276">
        <v>0</v>
      </c>
      <c r="AX3423" s="95"/>
      <c r="AY3423" s="276">
        <v>12336000</v>
      </c>
      <c r="AZ3423" s="95">
        <v>123633.8294157388</v>
      </c>
      <c r="BB3423" s="80" t="s">
        <v>3412</v>
      </c>
      <c r="BC3423" s="174" t="s">
        <v>1126</v>
      </c>
      <c r="BD3423" s="52">
        <v>53.384812599999997</v>
      </c>
      <c r="BF3423" s="52">
        <v>4.9834567999999999</v>
      </c>
      <c r="BH3423" s="52">
        <v>11.297084399999999</v>
      </c>
      <c r="BN3423" s="52">
        <v>4.7773739999999991</v>
      </c>
      <c r="BR3423" s="52">
        <v>1.4894165999999998</v>
      </c>
      <c r="BX3423" s="52">
        <v>3.7375925999999997</v>
      </c>
      <c r="BZ3423" s="52">
        <v>2.3418499999999995</v>
      </c>
      <c r="CB3423" s="52">
        <v>5.1801721999999994</v>
      </c>
      <c r="CD3423" s="52">
        <v>0.89927039999999991</v>
      </c>
      <c r="DH3423" s="52">
        <f t="shared" si="1525"/>
        <v>88.091029599999985</v>
      </c>
      <c r="DJ3423" s="52">
        <f t="shared" si="1502"/>
        <v>11.908970400000015</v>
      </c>
      <c r="DL3423" s="51" t="s">
        <v>827</v>
      </c>
      <c r="DO3423" s="348">
        <v>0.31</v>
      </c>
      <c r="DP3423" s="51">
        <v>0.02</v>
      </c>
      <c r="DQ3423" s="346">
        <v>6.6000000000000003E-2</v>
      </c>
      <c r="DR3423" s="51">
        <v>5.0000000000000001E-3</v>
      </c>
      <c r="DU3423" s="52"/>
      <c r="DX3423" s="75">
        <f t="shared" si="1503"/>
        <v>60.601871544023822</v>
      </c>
      <c r="DY3423" s="51">
        <f t="shared" si="1504"/>
        <v>0</v>
      </c>
      <c r="DZ3423" s="75">
        <f t="shared" si="1505"/>
        <v>5.6571671629094009</v>
      </c>
      <c r="EA3423" s="51">
        <f t="shared" si="1506"/>
        <v>0</v>
      </c>
      <c r="EB3423" s="75">
        <f t="shared" si="1507"/>
        <v>12.824330072309657</v>
      </c>
      <c r="EC3423" s="51">
        <f t="shared" si="1508"/>
        <v>0</v>
      </c>
      <c r="ED3423" s="75">
        <f t="shared" si="1509"/>
        <v>5.4232241599319435</v>
      </c>
      <c r="EE3423" s="51">
        <f t="shared" si="1510"/>
        <v>0</v>
      </c>
      <c r="EF3423" s="75">
        <f t="shared" si="1511"/>
        <v>0</v>
      </c>
      <c r="EG3423" s="51" t="e">
        <f t="shared" si="1512"/>
        <v>#DIV/0!</v>
      </c>
      <c r="EH3423" s="75">
        <f t="shared" si="1513"/>
        <v>1.6907698851552533</v>
      </c>
      <c r="EI3423" s="51">
        <f t="shared" si="1514"/>
        <v>0</v>
      </c>
      <c r="EJ3423" s="75">
        <f t="shared" si="1515"/>
        <v>4.2428753721820502</v>
      </c>
      <c r="EK3423" s="51">
        <f t="shared" si="1516"/>
        <v>0</v>
      </c>
      <c r="EL3423" s="75">
        <f t="shared" si="1517"/>
        <v>2.6584432156529134</v>
      </c>
      <c r="EM3423" s="51">
        <f t="shared" si="1518"/>
        <v>0</v>
      </c>
      <c r="EN3423" s="75">
        <f t="shared" si="1519"/>
        <v>5.8804763930242459</v>
      </c>
      <c r="EO3423" s="51">
        <f t="shared" si="1520"/>
        <v>0</v>
      </c>
      <c r="EP3423" s="75">
        <f t="shared" si="1521"/>
        <v>1.0208421948107189</v>
      </c>
      <c r="EQ3423" s="51">
        <f t="shared" si="1522"/>
        <v>0</v>
      </c>
      <c r="ER3423" s="51">
        <f t="shared" si="1523"/>
        <v>100</v>
      </c>
      <c r="ES3423" s="51">
        <f t="shared" si="1524"/>
        <v>0</v>
      </c>
    </row>
    <row r="3424" spans="1:149" x14ac:dyDescent="0.45">
      <c r="A3424" s="51" t="s">
        <v>4970</v>
      </c>
      <c r="B3424" s="183" t="s">
        <v>1039</v>
      </c>
      <c r="C3424" s="51" t="s">
        <v>3444</v>
      </c>
      <c r="D3424" s="51" t="s">
        <v>4985</v>
      </c>
      <c r="E3424" s="51" t="s">
        <v>1121</v>
      </c>
      <c r="F3424" s="51" t="s">
        <v>4981</v>
      </c>
      <c r="G3424" s="51" t="s">
        <v>4516</v>
      </c>
      <c r="H3424" s="51" t="s">
        <v>1100</v>
      </c>
      <c r="I3424" s="51">
        <v>24</v>
      </c>
      <c r="J3424" s="75">
        <v>3000</v>
      </c>
      <c r="L3424" s="75">
        <v>1500</v>
      </c>
      <c r="N3424" s="51" t="s">
        <v>722</v>
      </c>
      <c r="O3424" s="51" t="s">
        <v>4994</v>
      </c>
      <c r="P3424" s="87" t="s">
        <v>1374</v>
      </c>
      <c r="Q3424" s="122">
        <v>-2.61</v>
      </c>
      <c r="AA3424" s="168">
        <v>0</v>
      </c>
      <c r="AC3424" s="169">
        <v>1</v>
      </c>
      <c r="AQ3424" s="174" t="s">
        <v>4613</v>
      </c>
      <c r="AR3424" s="53">
        <v>10.75</v>
      </c>
      <c r="AS3424" s="53">
        <v>381.4</v>
      </c>
      <c r="AT3424" s="77"/>
      <c r="AU3424" s="276"/>
      <c r="AV3424" s="276">
        <v>30000</v>
      </c>
      <c r="AW3424" s="276">
        <v>0</v>
      </c>
      <c r="AX3424" s="95"/>
      <c r="AY3424" s="276">
        <v>11442000</v>
      </c>
      <c r="AZ3424" s="95">
        <v>114673.98477422855</v>
      </c>
      <c r="BB3424" s="80" t="s">
        <v>3412</v>
      </c>
      <c r="BC3424" s="174" t="s">
        <v>1126</v>
      </c>
      <c r="BD3424" s="52">
        <v>53.356887499999999</v>
      </c>
      <c r="BF3424" s="52">
        <v>4.9808500000000002</v>
      </c>
      <c r="BH3424" s="52">
        <v>11.291175000000001</v>
      </c>
      <c r="BN3424" s="52">
        <v>4.7748749999999998</v>
      </c>
      <c r="BR3424" s="52">
        <v>1.4886375000000001</v>
      </c>
      <c r="BX3424" s="52">
        <v>3.7356375000000002</v>
      </c>
      <c r="BZ3424" s="52">
        <v>2.3406250000000002</v>
      </c>
      <c r="CB3424" s="52">
        <v>5.1774625000000007</v>
      </c>
      <c r="CD3424" s="52">
        <v>0.89879999999999993</v>
      </c>
      <c r="DH3424" s="52">
        <f t="shared" si="1525"/>
        <v>88.044949999999986</v>
      </c>
      <c r="DJ3424" s="52">
        <f t="shared" si="1502"/>
        <v>11.955050000000014</v>
      </c>
      <c r="DL3424" s="51" t="s">
        <v>827</v>
      </c>
      <c r="DO3424" s="348">
        <v>0.34</v>
      </c>
      <c r="DP3424" s="51">
        <v>0.02</v>
      </c>
      <c r="DQ3424" s="346">
        <v>8.5000000000000006E-2</v>
      </c>
      <c r="DR3424" s="51">
        <v>6.0000000000000001E-3</v>
      </c>
      <c r="DU3424" s="52"/>
      <c r="DX3424" s="75">
        <f t="shared" si="1503"/>
        <v>60.601871544023837</v>
      </c>
      <c r="DY3424" s="51">
        <f t="shared" si="1504"/>
        <v>0</v>
      </c>
      <c r="DZ3424" s="75">
        <f t="shared" si="1505"/>
        <v>5.6571671629094018</v>
      </c>
      <c r="EA3424" s="51">
        <f t="shared" si="1506"/>
        <v>0</v>
      </c>
      <c r="EB3424" s="75">
        <f t="shared" si="1507"/>
        <v>12.824330072309658</v>
      </c>
      <c r="EC3424" s="51">
        <f t="shared" si="1508"/>
        <v>0</v>
      </c>
      <c r="ED3424" s="75">
        <f t="shared" si="1509"/>
        <v>5.4232241599319444</v>
      </c>
      <c r="EE3424" s="51">
        <f t="shared" si="1510"/>
        <v>0</v>
      </c>
      <c r="EF3424" s="75">
        <f t="shared" si="1511"/>
        <v>0</v>
      </c>
      <c r="EG3424" s="51" t="e">
        <f t="shared" si="1512"/>
        <v>#DIV/0!</v>
      </c>
      <c r="EH3424" s="75">
        <f t="shared" si="1513"/>
        <v>1.6907698851552535</v>
      </c>
      <c r="EI3424" s="51">
        <f t="shared" si="1514"/>
        <v>0</v>
      </c>
      <c r="EJ3424" s="75">
        <f t="shared" si="1515"/>
        <v>4.2428753721820511</v>
      </c>
      <c r="EK3424" s="51">
        <f t="shared" si="1516"/>
        <v>0</v>
      </c>
      <c r="EL3424" s="75">
        <f t="shared" si="1517"/>
        <v>2.6584432156529143</v>
      </c>
      <c r="EM3424" s="51">
        <f t="shared" si="1518"/>
        <v>0</v>
      </c>
      <c r="EN3424" s="75">
        <f t="shared" si="1519"/>
        <v>5.8804763930242467</v>
      </c>
      <c r="EO3424" s="51">
        <f t="shared" si="1520"/>
        <v>0</v>
      </c>
      <c r="EP3424" s="75">
        <f t="shared" si="1521"/>
        <v>1.0208421948107189</v>
      </c>
      <c r="EQ3424" s="51">
        <f t="shared" si="1522"/>
        <v>0</v>
      </c>
      <c r="ER3424" s="51">
        <f t="shared" si="1523"/>
        <v>100</v>
      </c>
      <c r="ES3424" s="51">
        <f t="shared" si="1524"/>
        <v>0</v>
      </c>
    </row>
    <row r="3425" spans="1:149" x14ac:dyDescent="0.45">
      <c r="A3425" s="51" t="s">
        <v>4970</v>
      </c>
      <c r="B3425" s="183" t="s">
        <v>1039</v>
      </c>
      <c r="C3425" s="51" t="s">
        <v>3444</v>
      </c>
      <c r="D3425" s="51" t="s">
        <v>4985</v>
      </c>
      <c r="E3425" s="51" t="s">
        <v>1121</v>
      </c>
      <c r="F3425" s="51" t="s">
        <v>4982</v>
      </c>
      <c r="G3425" s="51" t="s">
        <v>4516</v>
      </c>
      <c r="H3425" s="51" t="s">
        <v>1100</v>
      </c>
      <c r="I3425" s="51">
        <v>21</v>
      </c>
      <c r="J3425" s="75">
        <v>3000</v>
      </c>
      <c r="L3425" s="75">
        <v>1500</v>
      </c>
      <c r="N3425" s="51" t="s">
        <v>722</v>
      </c>
      <c r="O3425" s="51" t="s">
        <v>4994</v>
      </c>
      <c r="P3425" s="87" t="s">
        <v>1374</v>
      </c>
      <c r="Q3425" s="122">
        <v>-2.61</v>
      </c>
      <c r="AA3425" s="168">
        <v>0</v>
      </c>
      <c r="AC3425" s="169">
        <v>1</v>
      </c>
      <c r="AQ3425" s="174" t="s">
        <v>4613</v>
      </c>
      <c r="AR3425" s="53">
        <v>10.75</v>
      </c>
      <c r="AS3425" s="53">
        <v>381.4</v>
      </c>
      <c r="AT3425" s="77"/>
      <c r="AU3425" s="276"/>
      <c r="AV3425" s="276">
        <v>30000</v>
      </c>
      <c r="AW3425" s="276">
        <v>0</v>
      </c>
      <c r="AX3425" s="95"/>
      <c r="AY3425" s="276">
        <v>11442000</v>
      </c>
      <c r="AZ3425" s="95">
        <v>114673.98477422855</v>
      </c>
      <c r="BB3425" s="80" t="s">
        <v>3412</v>
      </c>
      <c r="BC3425" s="174" t="s">
        <v>1126</v>
      </c>
      <c r="BD3425" s="52">
        <v>53.383102899999997</v>
      </c>
      <c r="BF3425" s="52">
        <v>4.9832972</v>
      </c>
      <c r="BH3425" s="52">
        <v>11.296722600000001</v>
      </c>
      <c r="BN3425" s="52">
        <v>4.7772209999999999</v>
      </c>
      <c r="BR3425" s="52">
        <v>1.4893689000000001</v>
      </c>
      <c r="BX3425" s="52">
        <v>3.7374728999999998</v>
      </c>
      <c r="BZ3425" s="52">
        <v>2.3417749999999997</v>
      </c>
      <c r="CB3425" s="52">
        <v>5.1800062999999996</v>
      </c>
      <c r="CD3425" s="52">
        <v>0.89924159999999986</v>
      </c>
      <c r="DH3425" s="52">
        <f t="shared" si="1525"/>
        <v>88.088208399999999</v>
      </c>
      <c r="DJ3425" s="52">
        <f t="shared" si="1502"/>
        <v>11.911791600000001</v>
      </c>
      <c r="DL3425" s="51" t="s">
        <v>827</v>
      </c>
      <c r="DO3425" s="348">
        <v>0.28999999999999998</v>
      </c>
      <c r="DP3425" s="51">
        <v>0.02</v>
      </c>
      <c r="DQ3425" s="346">
        <v>8.8999999999999996E-2</v>
      </c>
      <c r="DR3425" s="51">
        <v>7.0000000000000001E-3</v>
      </c>
      <c r="DU3425" s="52"/>
      <c r="DX3425" s="75">
        <f t="shared" si="1503"/>
        <v>60.601871544023822</v>
      </c>
      <c r="DY3425" s="51">
        <f t="shared" si="1504"/>
        <v>0</v>
      </c>
      <c r="DZ3425" s="75">
        <f t="shared" si="1505"/>
        <v>5.6571671629094</v>
      </c>
      <c r="EA3425" s="51">
        <f t="shared" si="1506"/>
        <v>0</v>
      </c>
      <c r="EB3425" s="75">
        <f t="shared" si="1507"/>
        <v>12.824330072309657</v>
      </c>
      <c r="EC3425" s="51">
        <f t="shared" si="1508"/>
        <v>0</v>
      </c>
      <c r="ED3425" s="75">
        <f t="shared" si="1509"/>
        <v>5.4232241599319444</v>
      </c>
      <c r="EE3425" s="51">
        <f t="shared" si="1510"/>
        <v>0</v>
      </c>
      <c r="EF3425" s="75">
        <f t="shared" si="1511"/>
        <v>0</v>
      </c>
      <c r="EG3425" s="51" t="e">
        <f t="shared" si="1512"/>
        <v>#DIV/0!</v>
      </c>
      <c r="EH3425" s="75">
        <f t="shared" si="1513"/>
        <v>1.6907698851552533</v>
      </c>
      <c r="EI3425" s="51">
        <f t="shared" si="1514"/>
        <v>0</v>
      </c>
      <c r="EJ3425" s="75">
        <f t="shared" si="1515"/>
        <v>4.2428753721820502</v>
      </c>
      <c r="EK3425" s="51">
        <f t="shared" si="1516"/>
        <v>0</v>
      </c>
      <c r="EL3425" s="75">
        <f t="shared" si="1517"/>
        <v>2.6584432156529134</v>
      </c>
      <c r="EM3425" s="51">
        <f t="shared" si="1518"/>
        <v>0</v>
      </c>
      <c r="EN3425" s="75">
        <f t="shared" si="1519"/>
        <v>5.880476393024245</v>
      </c>
      <c r="EO3425" s="51">
        <f t="shared" si="1520"/>
        <v>0</v>
      </c>
      <c r="EP3425" s="75">
        <f t="shared" si="1521"/>
        <v>1.0208421948107187</v>
      </c>
      <c r="EQ3425" s="51">
        <f t="shared" si="1522"/>
        <v>0</v>
      </c>
      <c r="ER3425" s="51">
        <f t="shared" si="1523"/>
        <v>100</v>
      </c>
      <c r="ES3425" s="51">
        <f t="shared" si="1524"/>
        <v>0</v>
      </c>
    </row>
    <row r="3426" spans="1:149" x14ac:dyDescent="0.45">
      <c r="A3426" s="51" t="s">
        <v>4970</v>
      </c>
      <c r="B3426" s="183" t="s">
        <v>1039</v>
      </c>
      <c r="C3426" s="51" t="s">
        <v>3444</v>
      </c>
      <c r="D3426" s="51" t="s">
        <v>4985</v>
      </c>
      <c r="E3426" s="51" t="s">
        <v>1121</v>
      </c>
      <c r="F3426" s="51" t="s">
        <v>4983</v>
      </c>
      <c r="G3426" s="51" t="s">
        <v>4516</v>
      </c>
      <c r="H3426" s="51" t="s">
        <v>1100</v>
      </c>
      <c r="I3426" s="51">
        <v>23</v>
      </c>
      <c r="J3426" s="75">
        <v>3000</v>
      </c>
      <c r="L3426" s="75">
        <v>1525</v>
      </c>
      <c r="N3426" s="51" t="s">
        <v>722</v>
      </c>
      <c r="O3426" s="51" t="s">
        <v>4993</v>
      </c>
      <c r="P3426" s="87" t="s">
        <v>1374</v>
      </c>
      <c r="Q3426" s="122">
        <v>-2.74</v>
      </c>
      <c r="AA3426" s="168">
        <v>0</v>
      </c>
      <c r="AC3426" s="169">
        <v>1</v>
      </c>
      <c r="AQ3426" s="174" t="s">
        <v>4613</v>
      </c>
      <c r="AR3426" s="53">
        <v>10.49</v>
      </c>
      <c r="AS3426" s="53">
        <v>354.4</v>
      </c>
      <c r="AT3426" s="77"/>
      <c r="AU3426" s="276"/>
      <c r="AV3426" s="276">
        <v>30000</v>
      </c>
      <c r="AW3426" s="276">
        <v>0</v>
      </c>
      <c r="AX3426" s="95"/>
      <c r="AY3426" s="276">
        <v>10632000</v>
      </c>
      <c r="AZ3426" s="95">
        <v>106556.00472990717</v>
      </c>
      <c r="BB3426" s="80" t="s">
        <v>3412</v>
      </c>
      <c r="BC3426" s="174" t="s">
        <v>1126</v>
      </c>
      <c r="BD3426" s="52">
        <v>53.335231300000004</v>
      </c>
      <c r="BF3426" s="52">
        <v>4.9788284000000003</v>
      </c>
      <c r="BH3426" s="52">
        <v>11.286592199999999</v>
      </c>
      <c r="BN3426" s="52">
        <v>4.7729369999999998</v>
      </c>
      <c r="BR3426" s="52">
        <v>1.4880333000000001</v>
      </c>
      <c r="BX3426" s="52">
        <v>3.7341213000000004</v>
      </c>
      <c r="BZ3426" s="52">
        <v>2.3396750000000002</v>
      </c>
      <c r="CB3426" s="52">
        <v>5.1753610999999999</v>
      </c>
      <c r="CD3426" s="52">
        <v>0.89843519999999999</v>
      </c>
      <c r="DH3426" s="52">
        <f t="shared" si="1525"/>
        <v>88.009214799999995</v>
      </c>
      <c r="DJ3426" s="52">
        <f t="shared" si="1502"/>
        <v>11.990785200000005</v>
      </c>
      <c r="DL3426" s="51" t="s">
        <v>827</v>
      </c>
      <c r="DO3426" s="348">
        <v>0.25</v>
      </c>
      <c r="DP3426" s="51">
        <v>0.03</v>
      </c>
      <c r="DQ3426" s="346">
        <v>0.21299999999999999</v>
      </c>
      <c r="DR3426" s="51">
        <v>2.1000000000000001E-2</v>
      </c>
      <c r="DU3426" s="52"/>
      <c r="DX3426" s="75">
        <f t="shared" si="1503"/>
        <v>60.601871544023822</v>
      </c>
      <c r="DY3426" s="51">
        <f t="shared" si="1504"/>
        <v>0</v>
      </c>
      <c r="DZ3426" s="75">
        <f t="shared" si="1505"/>
        <v>5.6571671629094009</v>
      </c>
      <c r="EA3426" s="51">
        <f t="shared" si="1506"/>
        <v>0</v>
      </c>
      <c r="EB3426" s="75">
        <f t="shared" si="1507"/>
        <v>12.824330072309657</v>
      </c>
      <c r="EC3426" s="51">
        <f t="shared" si="1508"/>
        <v>0</v>
      </c>
      <c r="ED3426" s="75">
        <f t="shared" si="1509"/>
        <v>5.4232241599319444</v>
      </c>
      <c r="EE3426" s="51">
        <f t="shared" si="1510"/>
        <v>0</v>
      </c>
      <c r="EF3426" s="75">
        <f t="shared" si="1511"/>
        <v>0</v>
      </c>
      <c r="EG3426" s="51" t="e">
        <f t="shared" si="1512"/>
        <v>#DIV/0!</v>
      </c>
      <c r="EH3426" s="75">
        <f t="shared" si="1513"/>
        <v>1.6907698851552533</v>
      </c>
      <c r="EI3426" s="51">
        <f t="shared" si="1514"/>
        <v>0</v>
      </c>
      <c r="EJ3426" s="75">
        <f t="shared" si="1515"/>
        <v>4.2428753721820502</v>
      </c>
      <c r="EK3426" s="51">
        <f t="shared" si="1516"/>
        <v>0</v>
      </c>
      <c r="EL3426" s="75">
        <f t="shared" si="1517"/>
        <v>2.6584432156529139</v>
      </c>
      <c r="EM3426" s="51">
        <f t="shared" si="1518"/>
        <v>0</v>
      </c>
      <c r="EN3426" s="75">
        <f t="shared" si="1519"/>
        <v>5.8804763930242459</v>
      </c>
      <c r="EO3426" s="51">
        <f t="shared" si="1520"/>
        <v>0</v>
      </c>
      <c r="EP3426" s="75">
        <f t="shared" si="1521"/>
        <v>1.0208421948107189</v>
      </c>
      <c r="EQ3426" s="51">
        <f t="shared" si="1522"/>
        <v>0</v>
      </c>
      <c r="ER3426" s="51">
        <f t="shared" si="1523"/>
        <v>100</v>
      </c>
      <c r="ES3426" s="51">
        <f t="shared" si="1524"/>
        <v>0</v>
      </c>
    </row>
    <row r="3427" spans="1:149" s="43" customFormat="1" ht="14.65" thickBot="1" x14ac:dyDescent="0.5">
      <c r="A3427" s="43" t="s">
        <v>4970</v>
      </c>
      <c r="B3427" s="179" t="s">
        <v>1039</v>
      </c>
      <c r="C3427" s="43" t="s">
        <v>3444</v>
      </c>
      <c r="D3427" s="43" t="s">
        <v>4985</v>
      </c>
      <c r="E3427" s="43" t="s">
        <v>1121</v>
      </c>
      <c r="F3427" s="43" t="s">
        <v>4984</v>
      </c>
      <c r="G3427" s="43" t="s">
        <v>4516</v>
      </c>
      <c r="H3427" s="43" t="s">
        <v>1100</v>
      </c>
      <c r="I3427" s="43">
        <v>4</v>
      </c>
      <c r="J3427" s="298">
        <v>3000</v>
      </c>
      <c r="L3427" s="298">
        <v>1550</v>
      </c>
      <c r="N3427" s="43" t="s">
        <v>722</v>
      </c>
      <c r="O3427" s="43" t="s">
        <v>4995</v>
      </c>
      <c r="P3427" s="90" t="s">
        <v>1374</v>
      </c>
      <c r="Q3427" s="123">
        <v>-2.38</v>
      </c>
      <c r="R3427" s="123"/>
      <c r="S3427" s="134"/>
      <c r="AA3427" s="170">
        <v>0</v>
      </c>
      <c r="AB3427" s="171"/>
      <c r="AC3427" s="171">
        <v>1</v>
      </c>
      <c r="AE3427" s="315"/>
      <c r="AG3427" s="171"/>
      <c r="AQ3427" s="86" t="s">
        <v>4613</v>
      </c>
      <c r="AR3427" s="58">
        <v>10.25</v>
      </c>
      <c r="AS3427" s="58">
        <v>330</v>
      </c>
      <c r="AT3427" s="91"/>
      <c r="AU3427" s="277"/>
      <c r="AV3427" s="277">
        <v>30000</v>
      </c>
      <c r="AW3427" s="277">
        <v>0</v>
      </c>
      <c r="AX3427" s="259"/>
      <c r="AY3427" s="277">
        <v>9900000</v>
      </c>
      <c r="AZ3427" s="259">
        <v>99219.756097261197</v>
      </c>
      <c r="BA3427" s="86"/>
      <c r="BB3427" s="85" t="s">
        <v>3412</v>
      </c>
      <c r="BC3427" s="86" t="s">
        <v>1126</v>
      </c>
      <c r="BD3427" s="59">
        <v>53.332951700000002</v>
      </c>
      <c r="BF3427" s="59">
        <v>4.9786156000000004</v>
      </c>
      <c r="BH3427" s="59">
        <v>11.286109799999998</v>
      </c>
      <c r="BN3427" s="59">
        <v>4.7727329999999997</v>
      </c>
      <c r="BR3427" s="59">
        <v>1.4879697000000001</v>
      </c>
      <c r="BX3427" s="59">
        <v>3.7339617000000005</v>
      </c>
      <c r="BZ3427" s="59">
        <v>2.339575</v>
      </c>
      <c r="CB3427" s="59">
        <v>5.1751399000000005</v>
      </c>
      <c r="CD3427" s="59">
        <v>0.8983968</v>
      </c>
      <c r="DH3427" s="59">
        <f t="shared" si="1525"/>
        <v>88.005453199999991</v>
      </c>
      <c r="DJ3427" s="59">
        <f t="shared" si="1502"/>
        <v>11.994546800000009</v>
      </c>
      <c r="DL3427" s="43" t="s">
        <v>827</v>
      </c>
      <c r="DO3427" s="349">
        <v>0.3</v>
      </c>
      <c r="DP3427" s="43">
        <v>0.02</v>
      </c>
      <c r="DQ3427" s="347">
        <v>0.16700000000000001</v>
      </c>
      <c r="DR3427" s="43">
        <v>1.2E-2</v>
      </c>
      <c r="DS3427" s="308"/>
      <c r="DU3427" s="59"/>
      <c r="DW3427" s="86"/>
      <c r="DX3427" s="298">
        <f t="shared" si="1503"/>
        <v>60.601871544023837</v>
      </c>
      <c r="DY3427" s="43">
        <f t="shared" si="1504"/>
        <v>0</v>
      </c>
      <c r="DZ3427" s="298">
        <f t="shared" si="1505"/>
        <v>5.6571671629094009</v>
      </c>
      <c r="EA3427" s="43">
        <f t="shared" si="1506"/>
        <v>0</v>
      </c>
      <c r="EB3427" s="298">
        <f t="shared" si="1507"/>
        <v>12.824330072309657</v>
      </c>
      <c r="EC3427" s="43">
        <f t="shared" si="1508"/>
        <v>0</v>
      </c>
      <c r="ED3427" s="298">
        <f t="shared" si="1509"/>
        <v>5.4232241599319444</v>
      </c>
      <c r="EE3427" s="43">
        <f t="shared" si="1510"/>
        <v>0</v>
      </c>
      <c r="EF3427" s="298">
        <f t="shared" si="1511"/>
        <v>0</v>
      </c>
      <c r="EG3427" s="43" t="e">
        <f t="shared" si="1512"/>
        <v>#DIV/0!</v>
      </c>
      <c r="EH3427" s="298">
        <f t="shared" si="1513"/>
        <v>1.6907698851552533</v>
      </c>
      <c r="EI3427" s="43">
        <f t="shared" si="1514"/>
        <v>0</v>
      </c>
      <c r="EJ3427" s="298">
        <f t="shared" si="1515"/>
        <v>4.2428753721820511</v>
      </c>
      <c r="EK3427" s="43">
        <f t="shared" si="1516"/>
        <v>0</v>
      </c>
      <c r="EL3427" s="298">
        <f t="shared" si="1517"/>
        <v>2.6584432156529139</v>
      </c>
      <c r="EM3427" s="43">
        <f t="shared" si="1518"/>
        <v>0</v>
      </c>
      <c r="EN3427" s="298">
        <f t="shared" si="1519"/>
        <v>5.8804763930242459</v>
      </c>
      <c r="EO3427" s="43">
        <f t="shared" si="1520"/>
        <v>0</v>
      </c>
      <c r="EP3427" s="298">
        <f t="shared" si="1521"/>
        <v>1.0208421948107189</v>
      </c>
      <c r="EQ3427" s="43">
        <f t="shared" si="1522"/>
        <v>0</v>
      </c>
      <c r="ER3427" s="43">
        <f t="shared" si="1523"/>
        <v>100</v>
      </c>
      <c r="ES3427" s="43">
        <f t="shared" si="1524"/>
        <v>0</v>
      </c>
    </row>
    <row r="3428" spans="1:149" x14ac:dyDescent="0.45">
      <c r="A3428" s="51" t="s">
        <v>4996</v>
      </c>
      <c r="B3428" s="110" t="s">
        <v>1027</v>
      </c>
      <c r="C3428" s="51" t="s">
        <v>3648</v>
      </c>
      <c r="D3428" s="51" t="s">
        <v>64</v>
      </c>
      <c r="E3428" s="51" t="s">
        <v>4997</v>
      </c>
      <c r="F3428" s="51" t="s">
        <v>4998</v>
      </c>
      <c r="G3428" s="51" t="s">
        <v>4516</v>
      </c>
      <c r="H3428" s="51" t="s">
        <v>1100</v>
      </c>
      <c r="J3428" s="75">
        <v>4000</v>
      </c>
      <c r="L3428" s="75">
        <v>1400</v>
      </c>
      <c r="P3428" s="87" t="s">
        <v>1374</v>
      </c>
      <c r="AA3428" s="168">
        <v>0</v>
      </c>
      <c r="AC3428" s="169">
        <v>1</v>
      </c>
      <c r="AQ3428" s="174" t="s">
        <v>824</v>
      </c>
      <c r="AR3428" s="53">
        <v>30.11</v>
      </c>
      <c r="AS3428" s="49">
        <v>3303</v>
      </c>
      <c r="AT3428" s="77"/>
      <c r="AU3428" s="276"/>
      <c r="AV3428" s="276">
        <v>40000</v>
      </c>
      <c r="AW3428" s="276">
        <v>0</v>
      </c>
      <c r="AX3428" s="95"/>
      <c r="AY3428" s="276">
        <v>132120000</v>
      </c>
      <c r="AZ3428" s="95">
        <v>1322850.4691007219</v>
      </c>
      <c r="BB3428" s="80" t="s">
        <v>722</v>
      </c>
      <c r="BC3428" s="174" t="s">
        <v>751</v>
      </c>
      <c r="BD3428" s="52">
        <v>69.19</v>
      </c>
      <c r="BE3428" s="51">
        <v>0.67</v>
      </c>
      <c r="BF3428" s="51">
        <v>0.47</v>
      </c>
      <c r="BG3428" s="51">
        <v>0.05</v>
      </c>
      <c r="BH3428" s="51">
        <v>15.77</v>
      </c>
      <c r="BI3428" s="51">
        <v>0.17</v>
      </c>
      <c r="BN3428" s="51">
        <v>0.02</v>
      </c>
      <c r="BO3428" s="51">
        <v>0.02</v>
      </c>
      <c r="BP3428" s="52">
        <v>0.19</v>
      </c>
      <c r="BQ3428" s="51">
        <v>0.03</v>
      </c>
      <c r="BR3428" s="51">
        <v>0.41</v>
      </c>
      <c r="BS3428" s="51">
        <v>0.02</v>
      </c>
      <c r="BX3428" s="52">
        <v>1.45</v>
      </c>
      <c r="BY3428" s="52">
        <v>0.2</v>
      </c>
      <c r="BZ3428" s="51">
        <v>2.85</v>
      </c>
      <c r="CA3428" s="51">
        <v>0.11</v>
      </c>
      <c r="CB3428" s="51">
        <v>6.14</v>
      </c>
      <c r="CC3428" s="51">
        <v>0.11</v>
      </c>
      <c r="CD3428" s="51">
        <v>0.19</v>
      </c>
      <c r="CE3428" s="51">
        <v>0.03</v>
      </c>
      <c r="DH3428" s="51">
        <v>96.67</v>
      </c>
      <c r="DJ3428" s="52">
        <f t="shared" si="1502"/>
        <v>3.3299999999999983</v>
      </c>
      <c r="DL3428" s="51" t="s">
        <v>827</v>
      </c>
      <c r="DQ3428" s="346">
        <v>1.1499999999999999</v>
      </c>
      <c r="DR3428" s="51">
        <v>0.06</v>
      </c>
      <c r="DU3428" s="52"/>
      <c r="DX3428" s="75">
        <f t="shared" si="1503"/>
        <v>71.573394020895833</v>
      </c>
      <c r="DY3428" s="51">
        <f t="shared" si="1504"/>
        <v>0.69307954898106972</v>
      </c>
      <c r="DZ3428" s="75">
        <f t="shared" si="1505"/>
        <v>0.48619013137478012</v>
      </c>
      <c r="EA3428" s="51">
        <f t="shared" si="1506"/>
        <v>5.1722354401572364E-2</v>
      </c>
      <c r="EB3428" s="75">
        <f t="shared" si="1507"/>
        <v>16.313230578255922</v>
      </c>
      <c r="EC3428" s="51">
        <f t="shared" si="1508"/>
        <v>0.17585600496534606</v>
      </c>
      <c r="ED3428" s="75">
        <f t="shared" si="1509"/>
        <v>2.0688941760628944E-2</v>
      </c>
      <c r="EE3428" s="51">
        <f t="shared" si="1510"/>
        <v>2.0688941760628944E-2</v>
      </c>
      <c r="EF3428" s="75">
        <f t="shared" si="1511"/>
        <v>0.19654494672597497</v>
      </c>
      <c r="EG3428" s="51">
        <f t="shared" si="1512"/>
        <v>3.1033412640943416E-2</v>
      </c>
      <c r="EH3428" s="75">
        <f t="shared" si="1513"/>
        <v>0.42412330609289334</v>
      </c>
      <c r="EI3428" s="51">
        <f t="shared" si="1514"/>
        <v>2.0688941760628944E-2</v>
      </c>
      <c r="EJ3428" s="75">
        <f t="shared" si="1515"/>
        <v>1.4999482776455983</v>
      </c>
      <c r="EK3428" s="51">
        <f t="shared" si="1516"/>
        <v>0.20688941760628943</v>
      </c>
      <c r="EL3428" s="75">
        <f t="shared" si="1517"/>
        <v>2.9481742008896248</v>
      </c>
      <c r="EM3428" s="51">
        <f t="shared" si="1518"/>
        <v>0.11378917968345921</v>
      </c>
      <c r="EN3428" s="75">
        <f t="shared" si="1519"/>
        <v>6.3515051205130861</v>
      </c>
      <c r="EO3428" s="51">
        <f t="shared" si="1520"/>
        <v>0.11378917968345921</v>
      </c>
      <c r="EP3428" s="75">
        <f t="shared" si="1521"/>
        <v>0.19654494672597497</v>
      </c>
      <c r="EQ3428" s="51">
        <f t="shared" si="1522"/>
        <v>3.1033412640943416E-2</v>
      </c>
      <c r="ER3428" s="51">
        <f t="shared" si="1523"/>
        <v>100</v>
      </c>
      <c r="ES3428" s="51">
        <f t="shared" si="1524"/>
        <v>0</v>
      </c>
    </row>
    <row r="3429" spans="1:149" x14ac:dyDescent="0.45">
      <c r="A3429" s="51" t="s">
        <v>4996</v>
      </c>
      <c r="B3429" s="110" t="s">
        <v>1027</v>
      </c>
      <c r="C3429" s="51" t="s">
        <v>3648</v>
      </c>
      <c r="D3429" s="51" t="s">
        <v>64</v>
      </c>
      <c r="E3429" s="51" t="s">
        <v>4997</v>
      </c>
      <c r="F3429" s="51" t="s">
        <v>4999</v>
      </c>
      <c r="G3429" s="51" t="s">
        <v>4516</v>
      </c>
      <c r="H3429" s="51" t="s">
        <v>1100</v>
      </c>
      <c r="J3429" s="75">
        <v>5000</v>
      </c>
      <c r="L3429" s="75">
        <v>1400</v>
      </c>
      <c r="P3429" s="87" t="s">
        <v>1374</v>
      </c>
      <c r="AA3429" s="168">
        <v>0</v>
      </c>
      <c r="AC3429" s="169">
        <v>1</v>
      </c>
      <c r="AQ3429" s="174" t="s">
        <v>824</v>
      </c>
      <c r="AR3429" s="53">
        <v>74.77</v>
      </c>
      <c r="AS3429" s="49">
        <v>19250</v>
      </c>
      <c r="AT3429" s="77"/>
      <c r="AU3429" s="276"/>
      <c r="AV3429" s="276">
        <v>50000</v>
      </c>
      <c r="AW3429" s="276">
        <v>0</v>
      </c>
      <c r="AX3429" s="95"/>
      <c r="AY3429" s="276">
        <v>962500000</v>
      </c>
      <c r="AZ3429" s="95">
        <v>9632696.9224615376</v>
      </c>
      <c r="BB3429" s="80" t="s">
        <v>722</v>
      </c>
      <c r="BC3429" s="174" t="s">
        <v>751</v>
      </c>
      <c r="BD3429" s="52">
        <v>69.599999999999994</v>
      </c>
      <c r="BE3429" s="51">
        <v>0.33</v>
      </c>
      <c r="BF3429" s="51">
        <v>0.5</v>
      </c>
      <c r="BG3429" s="51">
        <v>0.04</v>
      </c>
      <c r="BH3429" s="51">
        <v>15.69</v>
      </c>
      <c r="BI3429" s="51">
        <v>0.11</v>
      </c>
      <c r="BN3429" s="51">
        <v>0.01</v>
      </c>
      <c r="BO3429" s="51">
        <v>0.02</v>
      </c>
      <c r="BP3429" s="52">
        <v>0.2</v>
      </c>
      <c r="BQ3429" s="51">
        <v>0.03</v>
      </c>
      <c r="BR3429" s="51">
        <v>0.41</v>
      </c>
      <c r="BS3429" s="51">
        <v>0.03</v>
      </c>
      <c r="BX3429" s="52">
        <v>1.45</v>
      </c>
      <c r="BY3429" s="52">
        <v>0.04</v>
      </c>
      <c r="BZ3429" s="51">
        <v>2.88</v>
      </c>
      <c r="CA3429" s="51">
        <v>0.08</v>
      </c>
      <c r="CB3429" s="51">
        <v>6.19</v>
      </c>
      <c r="CC3429" s="51">
        <v>0.17</v>
      </c>
      <c r="CD3429" s="51">
        <v>0.18</v>
      </c>
      <c r="CE3429" s="51">
        <v>0.02</v>
      </c>
      <c r="DH3429" s="51">
        <v>97.12</v>
      </c>
      <c r="DJ3429" s="52">
        <f t="shared" si="1502"/>
        <v>2.8799999999999955</v>
      </c>
      <c r="DL3429" s="51" t="s">
        <v>827</v>
      </c>
      <c r="DQ3429" s="346">
        <v>0.45</v>
      </c>
      <c r="DR3429" s="51">
        <v>0.04</v>
      </c>
      <c r="DU3429" s="52"/>
      <c r="DX3429" s="75">
        <f t="shared" si="1503"/>
        <v>71.663920922570014</v>
      </c>
      <c r="DY3429" s="51">
        <f t="shared" si="1504"/>
        <v>0.3397858319604613</v>
      </c>
      <c r="DZ3429" s="75">
        <f t="shared" si="1505"/>
        <v>0.51482701812191101</v>
      </c>
      <c r="EA3429" s="51">
        <f t="shared" si="1506"/>
        <v>4.118616144975288E-2</v>
      </c>
      <c r="EB3429" s="75">
        <f t="shared" si="1507"/>
        <v>16.155271828665569</v>
      </c>
      <c r="EC3429" s="51">
        <f t="shared" si="1508"/>
        <v>0.11326194398682043</v>
      </c>
      <c r="ED3429" s="75">
        <f t="shared" si="1509"/>
        <v>1.0296540362438222E-2</v>
      </c>
      <c r="EE3429" s="51">
        <f t="shared" si="1510"/>
        <v>2.0593080724876443E-2</v>
      </c>
      <c r="EF3429" s="75">
        <f t="shared" si="1511"/>
        <v>0.20593080724876442</v>
      </c>
      <c r="EG3429" s="51">
        <f t="shared" si="1512"/>
        <v>3.0889621087314661E-2</v>
      </c>
      <c r="EH3429" s="75">
        <f t="shared" si="1513"/>
        <v>0.42215815485996705</v>
      </c>
      <c r="EI3429" s="51">
        <f t="shared" si="1514"/>
        <v>3.0889621087314661E-2</v>
      </c>
      <c r="EJ3429" s="75">
        <f t="shared" si="1515"/>
        <v>1.4929983525535417</v>
      </c>
      <c r="EK3429" s="51">
        <f t="shared" si="1516"/>
        <v>4.118616144975288E-2</v>
      </c>
      <c r="EL3429" s="75">
        <f t="shared" si="1517"/>
        <v>2.9654036243822071</v>
      </c>
      <c r="EM3429" s="51">
        <f t="shared" si="1518"/>
        <v>8.2372322899505759E-2</v>
      </c>
      <c r="EN3429" s="75">
        <f t="shared" si="1519"/>
        <v>6.3735584843492594</v>
      </c>
      <c r="EO3429" s="51">
        <f t="shared" si="1520"/>
        <v>0.17504118616144976</v>
      </c>
      <c r="EP3429" s="75">
        <f t="shared" si="1521"/>
        <v>0.18533772652388794</v>
      </c>
      <c r="EQ3429" s="51">
        <f t="shared" si="1522"/>
        <v>2.059308072487644E-2</v>
      </c>
      <c r="ER3429" s="51">
        <f t="shared" si="1523"/>
        <v>100</v>
      </c>
      <c r="ES3429" s="51">
        <f t="shared" si="1524"/>
        <v>0</v>
      </c>
    </row>
    <row r="3430" spans="1:149" s="43" customFormat="1" ht="14.65" thickBot="1" x14ac:dyDescent="0.5">
      <c r="A3430" s="43" t="s">
        <v>4996</v>
      </c>
      <c r="B3430" s="111" t="s">
        <v>1027</v>
      </c>
      <c r="C3430" s="43" t="s">
        <v>3648</v>
      </c>
      <c r="D3430" s="43" t="s">
        <v>64</v>
      </c>
      <c r="E3430" s="43" t="s">
        <v>4997</v>
      </c>
      <c r="F3430" s="43" t="s">
        <v>5000</v>
      </c>
      <c r="G3430" s="43" t="s">
        <v>4516</v>
      </c>
      <c r="H3430" s="43" t="s">
        <v>1100</v>
      </c>
      <c r="J3430" s="298">
        <v>6000</v>
      </c>
      <c r="L3430" s="298">
        <v>1500</v>
      </c>
      <c r="P3430" s="90" t="s">
        <v>1374</v>
      </c>
      <c r="Q3430" s="123"/>
      <c r="R3430" s="123"/>
      <c r="S3430" s="134"/>
      <c r="AA3430" s="170">
        <v>0</v>
      </c>
      <c r="AB3430" s="171"/>
      <c r="AC3430" s="171">
        <v>1</v>
      </c>
      <c r="AE3430" s="315"/>
      <c r="AG3430" s="171"/>
      <c r="AQ3430" s="86" t="s">
        <v>824</v>
      </c>
      <c r="AR3430" s="58">
        <v>142.5</v>
      </c>
      <c r="AS3430" s="44">
        <v>59180</v>
      </c>
      <c r="AT3430" s="91"/>
      <c r="AU3430" s="277"/>
      <c r="AV3430" s="277">
        <v>60000</v>
      </c>
      <c r="AW3430" s="277">
        <v>0</v>
      </c>
      <c r="AX3430" s="259"/>
      <c r="AY3430" s="277">
        <v>3550800000</v>
      </c>
      <c r="AZ3430" s="259">
        <v>35527721.190079167</v>
      </c>
      <c r="BA3430" s="86"/>
      <c r="BB3430" s="85" t="s">
        <v>722</v>
      </c>
      <c r="BC3430" s="86" t="s">
        <v>751</v>
      </c>
      <c r="BD3430" s="59">
        <v>70.2</v>
      </c>
      <c r="BE3430" s="43">
        <v>0.51</v>
      </c>
      <c r="BF3430" s="43">
        <v>0.51</v>
      </c>
      <c r="BG3430" s="43">
        <v>0.05</v>
      </c>
      <c r="BH3430" s="43">
        <v>15.88</v>
      </c>
      <c r="BI3430" s="43">
        <v>0.13</v>
      </c>
      <c r="BN3430" s="43">
        <v>0.01</v>
      </c>
      <c r="BO3430" s="43">
        <v>0.01</v>
      </c>
      <c r="BP3430" s="59">
        <v>0.12</v>
      </c>
      <c r="BQ3430" s="43">
        <v>0.02</v>
      </c>
      <c r="BR3430" s="43">
        <v>0.38</v>
      </c>
      <c r="BS3430" s="43">
        <v>0.03</v>
      </c>
      <c r="BX3430" s="59">
        <v>1.4</v>
      </c>
      <c r="BY3430" s="59">
        <v>0.05</v>
      </c>
      <c r="BZ3430" s="43">
        <v>3.38</v>
      </c>
      <c r="CA3430" s="43">
        <v>0.14000000000000001</v>
      </c>
      <c r="CB3430" s="43">
        <v>6.24</v>
      </c>
      <c r="CC3430" s="43">
        <v>0.14000000000000001</v>
      </c>
      <c r="CD3430" s="43">
        <v>0.19</v>
      </c>
      <c r="CE3430" s="43">
        <v>0.02</v>
      </c>
      <c r="DH3430" s="43">
        <v>98.31</v>
      </c>
      <c r="DJ3430" s="59">
        <f t="shared" si="1502"/>
        <v>1.6899999999999977</v>
      </c>
      <c r="DL3430" s="43" t="s">
        <v>827</v>
      </c>
      <c r="DO3430" s="349"/>
      <c r="DQ3430" s="347">
        <v>1.72</v>
      </c>
      <c r="DR3430" s="59">
        <v>0.1</v>
      </c>
      <c r="DS3430" s="308"/>
      <c r="DU3430" s="59"/>
      <c r="DW3430" s="86"/>
      <c r="DX3430" s="298">
        <f t="shared" si="1503"/>
        <v>71.406774488861771</v>
      </c>
      <c r="DY3430" s="43">
        <f t="shared" si="1504"/>
        <v>0.51876716509002141</v>
      </c>
      <c r="DZ3430" s="298">
        <f t="shared" si="1505"/>
        <v>0.51876716509002141</v>
      </c>
      <c r="EA3430" s="43">
        <f t="shared" si="1506"/>
        <v>5.0859525989217787E-2</v>
      </c>
      <c r="EB3430" s="298">
        <f t="shared" si="1507"/>
        <v>16.152985454175568</v>
      </c>
      <c r="EC3430" s="43">
        <f t="shared" si="1508"/>
        <v>0.13223476757196623</v>
      </c>
      <c r="ED3430" s="298">
        <f t="shared" si="1509"/>
        <v>1.0171905197843556E-2</v>
      </c>
      <c r="EE3430" s="43">
        <f t="shared" si="1510"/>
        <v>1.0171905197843556E-2</v>
      </c>
      <c r="EF3430" s="298">
        <f t="shared" si="1511"/>
        <v>0.12206286237412267</v>
      </c>
      <c r="EG3430" s="43">
        <f t="shared" si="1512"/>
        <v>2.0343810395687115E-2</v>
      </c>
      <c r="EH3430" s="298">
        <f t="shared" si="1513"/>
        <v>0.38653239751805513</v>
      </c>
      <c r="EI3430" s="43">
        <f t="shared" si="1514"/>
        <v>3.0515715593530668E-2</v>
      </c>
      <c r="EJ3430" s="298">
        <f t="shared" si="1515"/>
        <v>1.4240667276980976</v>
      </c>
      <c r="EK3430" s="43">
        <f t="shared" si="1516"/>
        <v>5.085952598921778E-2</v>
      </c>
      <c r="EL3430" s="298">
        <f t="shared" si="1517"/>
        <v>3.4381039568711218</v>
      </c>
      <c r="EM3430" s="43">
        <f t="shared" si="1518"/>
        <v>0.14240667276980978</v>
      </c>
      <c r="EN3430" s="298">
        <f t="shared" si="1519"/>
        <v>6.3472688434543789</v>
      </c>
      <c r="EO3430" s="43">
        <f t="shared" si="1520"/>
        <v>0.14240667276980978</v>
      </c>
      <c r="EP3430" s="298">
        <f t="shared" si="1521"/>
        <v>0.19326619875902756</v>
      </c>
      <c r="EQ3430" s="43">
        <f t="shared" si="1522"/>
        <v>2.0343810395687112E-2</v>
      </c>
      <c r="ER3430" s="43">
        <f t="shared" si="1523"/>
        <v>100</v>
      </c>
      <c r="ES3430" s="43">
        <f t="shared" si="1524"/>
        <v>0</v>
      </c>
    </row>
    <row r="3431" spans="1:149" x14ac:dyDescent="0.45">
      <c r="A3431" s="51" t="s">
        <v>5002</v>
      </c>
      <c r="B3431" s="174" t="s">
        <v>5001</v>
      </c>
      <c r="C3431" s="51" t="s">
        <v>5003</v>
      </c>
      <c r="D3431" s="51" t="s">
        <v>5004</v>
      </c>
      <c r="E3431" s="51" t="s">
        <v>1127</v>
      </c>
      <c r="F3431" s="51" t="s">
        <v>5006</v>
      </c>
      <c r="G3431" s="51" t="s">
        <v>3379</v>
      </c>
      <c r="H3431" s="51" t="s">
        <v>1132</v>
      </c>
      <c r="I3431" s="51">
        <v>168</v>
      </c>
      <c r="J3431" s="75">
        <v>50</v>
      </c>
      <c r="L3431" s="75">
        <v>850</v>
      </c>
      <c r="M3431" s="51">
        <v>5</v>
      </c>
      <c r="N3431" s="51" t="s">
        <v>748</v>
      </c>
      <c r="O3431" s="51" t="s">
        <v>3201</v>
      </c>
      <c r="P3431" s="87" t="s">
        <v>1374</v>
      </c>
      <c r="R3431" s="114">
        <v>0.8</v>
      </c>
      <c r="AA3431" s="168">
        <v>1</v>
      </c>
      <c r="AC3431" s="169">
        <v>0</v>
      </c>
      <c r="AR3431" s="53">
        <v>0.9254</v>
      </c>
      <c r="AT3431" s="77"/>
      <c r="AU3431" s="276">
        <v>500</v>
      </c>
      <c r="AV3431" s="276"/>
      <c r="AW3431" s="276">
        <v>462.7</v>
      </c>
      <c r="AX3431" s="95"/>
      <c r="AY3431" s="276">
        <v>0</v>
      </c>
      <c r="AZ3431" s="95"/>
      <c r="BB3431" s="80" t="s">
        <v>722</v>
      </c>
      <c r="BC3431" s="174" t="s">
        <v>1126</v>
      </c>
      <c r="BD3431" s="52">
        <v>73.44</v>
      </c>
      <c r="BE3431" s="52">
        <v>1.03</v>
      </c>
      <c r="BH3431" s="52">
        <v>8</v>
      </c>
      <c r="BI3431" s="52">
        <v>0.4</v>
      </c>
      <c r="BN3431" s="52">
        <v>5.19</v>
      </c>
      <c r="BO3431" s="52">
        <v>0.21</v>
      </c>
      <c r="BR3431" s="51">
        <v>0.01</v>
      </c>
      <c r="BS3431" s="51">
        <v>0.01</v>
      </c>
      <c r="BX3431" s="51">
        <v>0.25</v>
      </c>
      <c r="BY3431" s="51">
        <v>0.05</v>
      </c>
      <c r="BZ3431" s="52">
        <v>4.3099999999999996</v>
      </c>
      <c r="CA3431" s="52">
        <v>0.6</v>
      </c>
      <c r="CB3431" s="52">
        <v>3.54</v>
      </c>
      <c r="CC3431" s="52">
        <v>0.41</v>
      </c>
      <c r="DH3431" s="52">
        <v>94.76</v>
      </c>
      <c r="DI3431" s="52"/>
      <c r="DJ3431" s="52">
        <f t="shared" si="1502"/>
        <v>5.2399999999999949</v>
      </c>
      <c r="DL3431" s="51" t="s">
        <v>5005</v>
      </c>
      <c r="DO3431" s="356">
        <v>3.67</v>
      </c>
      <c r="DP3431" s="52">
        <v>0.1</v>
      </c>
      <c r="DU3431" s="52"/>
      <c r="DX3431" s="75">
        <f t="shared" si="1503"/>
        <v>77.501055297593908</v>
      </c>
      <c r="DY3431" s="51">
        <f t="shared" si="1504"/>
        <v>1.0869565217391304</v>
      </c>
      <c r="DZ3431" s="75">
        <f t="shared" si="1505"/>
        <v>0</v>
      </c>
      <c r="EA3431" s="51" t="e">
        <f t="shared" si="1506"/>
        <v>#DIV/0!</v>
      </c>
      <c r="EB3431" s="75">
        <f t="shared" si="1507"/>
        <v>8.4423807513718856</v>
      </c>
      <c r="EC3431" s="51">
        <f t="shared" si="1508"/>
        <v>0.42211903756859431</v>
      </c>
      <c r="ED3431" s="75">
        <f t="shared" si="1509"/>
        <v>5.4769945124525119</v>
      </c>
      <c r="EE3431" s="51">
        <f t="shared" si="1510"/>
        <v>0.22161249472351202</v>
      </c>
      <c r="EF3431" s="75">
        <f t="shared" si="1511"/>
        <v>0</v>
      </c>
      <c r="EG3431" s="51" t="e">
        <f t="shared" si="1512"/>
        <v>#DIV/0!</v>
      </c>
      <c r="EH3431" s="75">
        <f t="shared" si="1513"/>
        <v>1.0552975939214858E-2</v>
      </c>
      <c r="EI3431" s="51">
        <f t="shared" si="1514"/>
        <v>1.0552975939214858E-2</v>
      </c>
      <c r="EJ3431" s="75">
        <f t="shared" si="1515"/>
        <v>0.26382439848037142</v>
      </c>
      <c r="EK3431" s="51">
        <f t="shared" si="1516"/>
        <v>5.2764879696074289E-2</v>
      </c>
      <c r="EL3431" s="75">
        <f t="shared" si="1517"/>
        <v>4.5483326298016031</v>
      </c>
      <c r="EM3431" s="51">
        <f t="shared" si="1518"/>
        <v>0.63317855635289133</v>
      </c>
      <c r="EN3431" s="75">
        <f t="shared" si="1519"/>
        <v>3.73575348248206</v>
      </c>
      <c r="EO3431" s="51">
        <f t="shared" si="1520"/>
        <v>0.43267201350780915</v>
      </c>
      <c r="EP3431" s="75">
        <f t="shared" si="1521"/>
        <v>0</v>
      </c>
      <c r="EQ3431" s="51" t="e">
        <f t="shared" si="1522"/>
        <v>#DIV/0!</v>
      </c>
      <c r="ER3431" s="51">
        <f t="shared" si="1523"/>
        <v>100</v>
      </c>
      <c r="ES3431" s="51">
        <f t="shared" si="1524"/>
        <v>0</v>
      </c>
    </row>
    <row r="3432" spans="1:149" x14ac:dyDescent="0.45">
      <c r="A3432" s="51" t="s">
        <v>5002</v>
      </c>
      <c r="B3432" s="174" t="s">
        <v>5001</v>
      </c>
      <c r="C3432" s="51" t="s">
        <v>5003</v>
      </c>
      <c r="D3432" s="51" t="s">
        <v>5004</v>
      </c>
      <c r="E3432" s="51" t="s">
        <v>1127</v>
      </c>
      <c r="F3432" s="51" t="s">
        <v>5007</v>
      </c>
      <c r="G3432" s="51" t="s">
        <v>3379</v>
      </c>
      <c r="H3432" s="51" t="s">
        <v>1132</v>
      </c>
      <c r="I3432" s="51">
        <v>168</v>
      </c>
      <c r="J3432" s="75">
        <v>100</v>
      </c>
      <c r="L3432" s="75">
        <v>900</v>
      </c>
      <c r="M3432" s="51">
        <v>5</v>
      </c>
      <c r="N3432" s="51" t="s">
        <v>748</v>
      </c>
      <c r="O3432" s="51" t="s">
        <v>3201</v>
      </c>
      <c r="P3432" s="87" t="s">
        <v>1374</v>
      </c>
      <c r="R3432" s="114">
        <v>0.8</v>
      </c>
      <c r="AA3432" s="168">
        <v>1</v>
      </c>
      <c r="AC3432" s="169">
        <v>0</v>
      </c>
      <c r="AR3432" s="53">
        <v>0.89770000000000005</v>
      </c>
      <c r="AT3432" s="77"/>
      <c r="AU3432" s="276">
        <v>1000</v>
      </c>
      <c r="AV3432" s="276"/>
      <c r="AW3432" s="276">
        <v>897.7</v>
      </c>
      <c r="AX3432" s="95"/>
      <c r="AY3432" s="276">
        <v>0</v>
      </c>
      <c r="AZ3432" s="95"/>
      <c r="BB3432" s="80" t="s">
        <v>722</v>
      </c>
      <c r="BC3432" s="174" t="s">
        <v>1126</v>
      </c>
      <c r="BD3432" s="52">
        <v>72.41</v>
      </c>
      <c r="BE3432" s="52">
        <v>1.02</v>
      </c>
      <c r="BH3432" s="52">
        <v>7.95</v>
      </c>
      <c r="BI3432" s="52">
        <v>0.37</v>
      </c>
      <c r="BN3432" s="52">
        <v>5.2</v>
      </c>
      <c r="BO3432" s="52">
        <v>0.2</v>
      </c>
      <c r="BR3432" s="51">
        <v>0.01</v>
      </c>
      <c r="BS3432" s="51">
        <v>0.01</v>
      </c>
      <c r="BX3432" s="51">
        <v>0.24</v>
      </c>
      <c r="BY3432" s="51">
        <v>0.05</v>
      </c>
      <c r="BZ3432" s="52">
        <v>4.62</v>
      </c>
      <c r="CA3432" s="52">
        <v>0.56999999999999995</v>
      </c>
      <c r="CB3432" s="52">
        <v>3.5</v>
      </c>
      <c r="CC3432" s="52">
        <v>0.42</v>
      </c>
      <c r="DH3432" s="52">
        <v>93.94</v>
      </c>
      <c r="DI3432" s="52"/>
      <c r="DJ3432" s="52">
        <f t="shared" si="1502"/>
        <v>6.0600000000000023</v>
      </c>
      <c r="DL3432" s="51" t="s">
        <v>5005</v>
      </c>
      <c r="DO3432" s="356">
        <v>5.25</v>
      </c>
      <c r="DP3432" s="52">
        <v>0.16</v>
      </c>
      <c r="DU3432" s="52"/>
      <c r="DX3432" s="75">
        <f t="shared" si="1503"/>
        <v>77.081115605705762</v>
      </c>
      <c r="DY3432" s="51">
        <f t="shared" si="1504"/>
        <v>1.0857994464551841</v>
      </c>
      <c r="DZ3432" s="75">
        <f t="shared" si="1505"/>
        <v>0</v>
      </c>
      <c r="EA3432" s="51" t="e">
        <f t="shared" si="1506"/>
        <v>#DIV/0!</v>
      </c>
      <c r="EB3432" s="75">
        <f t="shared" si="1507"/>
        <v>8.4628486267830532</v>
      </c>
      <c r="EC3432" s="51">
        <f t="shared" si="1508"/>
        <v>0.39386842665531185</v>
      </c>
      <c r="ED3432" s="75">
        <f t="shared" si="1509"/>
        <v>5.5354481583989781</v>
      </c>
      <c r="EE3432" s="51">
        <f t="shared" si="1510"/>
        <v>0.21290185224611455</v>
      </c>
      <c r="EF3432" s="75">
        <f t="shared" si="1511"/>
        <v>0</v>
      </c>
      <c r="EG3432" s="51" t="e">
        <f t="shared" si="1512"/>
        <v>#DIV/0!</v>
      </c>
      <c r="EH3432" s="75">
        <f t="shared" si="1513"/>
        <v>1.0645092612305727E-2</v>
      </c>
      <c r="EI3432" s="51">
        <f t="shared" si="1514"/>
        <v>1.0645092612305727E-2</v>
      </c>
      <c r="EJ3432" s="75">
        <f t="shared" si="1515"/>
        <v>0.25548222269533744</v>
      </c>
      <c r="EK3432" s="51">
        <f t="shared" si="1516"/>
        <v>5.3225463061528637E-2</v>
      </c>
      <c r="EL3432" s="75">
        <f t="shared" si="1517"/>
        <v>4.918032786885246</v>
      </c>
      <c r="EM3432" s="51">
        <f t="shared" si="1518"/>
        <v>0.60677027890142643</v>
      </c>
      <c r="EN3432" s="75">
        <f t="shared" si="1519"/>
        <v>3.7257824143070044</v>
      </c>
      <c r="EO3432" s="51">
        <f t="shared" si="1520"/>
        <v>0.4470938897168405</v>
      </c>
      <c r="EP3432" s="75">
        <f t="shared" si="1521"/>
        <v>0</v>
      </c>
      <c r="EQ3432" s="51" t="e">
        <f t="shared" si="1522"/>
        <v>#DIV/0!</v>
      </c>
      <c r="ER3432" s="51">
        <f t="shared" si="1523"/>
        <v>100</v>
      </c>
      <c r="ES3432" s="51">
        <f t="shared" si="1524"/>
        <v>0</v>
      </c>
    </row>
    <row r="3433" spans="1:149" x14ac:dyDescent="0.45">
      <c r="A3433" s="51" t="s">
        <v>5002</v>
      </c>
      <c r="B3433" s="174" t="s">
        <v>5001</v>
      </c>
      <c r="C3433" s="51" t="s">
        <v>5003</v>
      </c>
      <c r="D3433" s="51" t="s">
        <v>5004</v>
      </c>
      <c r="E3433" s="51" t="s">
        <v>1127</v>
      </c>
      <c r="F3433" s="51" t="s">
        <v>5008</v>
      </c>
      <c r="G3433" s="51" t="s">
        <v>3379</v>
      </c>
      <c r="H3433" s="51" t="s">
        <v>1132</v>
      </c>
      <c r="I3433" s="51">
        <v>168</v>
      </c>
      <c r="J3433" s="75">
        <v>150</v>
      </c>
      <c r="L3433" s="75">
        <v>850</v>
      </c>
      <c r="M3433" s="51">
        <v>5</v>
      </c>
      <c r="N3433" s="51" t="s">
        <v>748</v>
      </c>
      <c r="O3433" s="51" t="s">
        <v>3201</v>
      </c>
      <c r="P3433" s="87" t="s">
        <v>1374</v>
      </c>
      <c r="R3433" s="114">
        <v>0.8</v>
      </c>
      <c r="AA3433" s="168">
        <v>1</v>
      </c>
      <c r="AC3433" s="169">
        <v>0</v>
      </c>
      <c r="AR3433" s="53">
        <v>0.83620000000000005</v>
      </c>
      <c r="AT3433" s="77"/>
      <c r="AU3433" s="276">
        <v>1500</v>
      </c>
      <c r="AV3433" s="276"/>
      <c r="AW3433" s="276">
        <v>1254.3000000000002</v>
      </c>
      <c r="AX3433" s="95"/>
      <c r="AY3433" s="276">
        <v>0</v>
      </c>
      <c r="AZ3433" s="95"/>
      <c r="BB3433" s="80" t="s">
        <v>722</v>
      </c>
      <c r="BC3433" s="174" t="s">
        <v>1126</v>
      </c>
      <c r="BD3433" s="52">
        <v>71.61</v>
      </c>
      <c r="BE3433" s="52">
        <v>1.04</v>
      </c>
      <c r="BH3433" s="52">
        <v>7.66</v>
      </c>
      <c r="BI3433" s="52">
        <v>0.41</v>
      </c>
      <c r="BN3433" s="52">
        <v>5.1100000000000003</v>
      </c>
      <c r="BO3433" s="52">
        <v>0.17</v>
      </c>
      <c r="BR3433" s="51">
        <v>0.01</v>
      </c>
      <c r="BS3433" s="51">
        <v>0.01</v>
      </c>
      <c r="BX3433" s="51">
        <v>0.25</v>
      </c>
      <c r="BY3433" s="51">
        <v>0.05</v>
      </c>
      <c r="BZ3433" s="52">
        <v>4.32</v>
      </c>
      <c r="CA3433" s="52">
        <v>0.59</v>
      </c>
      <c r="CB3433" s="52">
        <v>3.57</v>
      </c>
      <c r="CC3433" s="52">
        <v>0.43</v>
      </c>
      <c r="DH3433" s="52">
        <v>92.54</v>
      </c>
      <c r="DI3433" s="52"/>
      <c r="DJ3433" s="52">
        <f t="shared" si="1502"/>
        <v>7.4599999999999937</v>
      </c>
      <c r="DL3433" s="51" t="s">
        <v>5005</v>
      </c>
      <c r="DO3433" s="356">
        <v>6.5</v>
      </c>
      <c r="DP3433" s="52">
        <v>0.17</v>
      </c>
      <c r="DU3433" s="52"/>
      <c r="DX3433" s="75">
        <f t="shared" si="1503"/>
        <v>77.382753403933421</v>
      </c>
      <c r="DY3433" s="51">
        <f t="shared" si="1504"/>
        <v>1.1238383401772205</v>
      </c>
      <c r="DZ3433" s="75">
        <f t="shared" si="1505"/>
        <v>0</v>
      </c>
      <c r="EA3433" s="51" t="e">
        <f t="shared" si="1506"/>
        <v>#DIV/0!</v>
      </c>
      <c r="EB3433" s="75">
        <f t="shared" si="1507"/>
        <v>8.2775016209206829</v>
      </c>
      <c r="EC3433" s="51">
        <f t="shared" si="1508"/>
        <v>0.44305165333909657</v>
      </c>
      <c r="ED3433" s="75">
        <f t="shared" si="1509"/>
        <v>5.5219364599092282</v>
      </c>
      <c r="EE3433" s="51">
        <f t="shared" si="1510"/>
        <v>0.18370434406743028</v>
      </c>
      <c r="EF3433" s="75">
        <f t="shared" si="1511"/>
        <v>0</v>
      </c>
      <c r="EG3433" s="51" t="e">
        <f t="shared" si="1512"/>
        <v>#DIV/0!</v>
      </c>
      <c r="EH3433" s="75">
        <f t="shared" si="1513"/>
        <v>1.0806137886319428E-2</v>
      </c>
      <c r="EI3433" s="51">
        <f t="shared" si="1514"/>
        <v>1.0806137886319428E-2</v>
      </c>
      <c r="EJ3433" s="75">
        <f t="shared" si="1515"/>
        <v>0.27015344715798573</v>
      </c>
      <c r="EK3433" s="51">
        <f t="shared" si="1516"/>
        <v>5.4030689431597147E-2</v>
      </c>
      <c r="EL3433" s="75">
        <f t="shared" si="1517"/>
        <v>4.6682515668899933</v>
      </c>
      <c r="EM3433" s="51">
        <f t="shared" si="1518"/>
        <v>0.63756213529284633</v>
      </c>
      <c r="EN3433" s="75">
        <f t="shared" si="1519"/>
        <v>3.8577912254160358</v>
      </c>
      <c r="EO3433" s="51">
        <f t="shared" si="1520"/>
        <v>0.46466392911173543</v>
      </c>
      <c r="EP3433" s="75">
        <f t="shared" si="1521"/>
        <v>0</v>
      </c>
      <c r="EQ3433" s="51" t="e">
        <f t="shared" si="1522"/>
        <v>#DIV/0!</v>
      </c>
      <c r="ER3433" s="51">
        <f t="shared" si="1523"/>
        <v>100</v>
      </c>
      <c r="ES3433" s="51">
        <f t="shared" si="1524"/>
        <v>0</v>
      </c>
    </row>
    <row r="3434" spans="1:149" x14ac:dyDescent="0.45">
      <c r="A3434" s="51" t="s">
        <v>5002</v>
      </c>
      <c r="B3434" s="174" t="s">
        <v>5001</v>
      </c>
      <c r="C3434" s="51" t="s">
        <v>5003</v>
      </c>
      <c r="D3434" s="51" t="s">
        <v>5004</v>
      </c>
      <c r="E3434" s="51" t="s">
        <v>1127</v>
      </c>
      <c r="F3434" s="51" t="s">
        <v>5009</v>
      </c>
      <c r="G3434" s="51" t="s">
        <v>3379</v>
      </c>
      <c r="H3434" s="51" t="s">
        <v>1132</v>
      </c>
      <c r="I3434" s="51">
        <v>168</v>
      </c>
      <c r="J3434" s="75">
        <v>100</v>
      </c>
      <c r="L3434" s="75">
        <v>850</v>
      </c>
      <c r="M3434" s="51">
        <v>5</v>
      </c>
      <c r="N3434" s="51" t="s">
        <v>748</v>
      </c>
      <c r="O3434" s="51" t="s">
        <v>3201</v>
      </c>
      <c r="P3434" s="87" t="s">
        <v>1374</v>
      </c>
      <c r="R3434" s="114">
        <v>0.8</v>
      </c>
      <c r="AA3434" s="168">
        <v>1</v>
      </c>
      <c r="AC3434" s="169">
        <v>0</v>
      </c>
      <c r="AR3434" s="53">
        <v>0.87039999999999995</v>
      </c>
      <c r="AT3434" s="77"/>
      <c r="AU3434" s="276">
        <v>1000</v>
      </c>
      <c r="AV3434" s="276"/>
      <c r="AW3434" s="276">
        <v>870.4</v>
      </c>
      <c r="AX3434" s="95"/>
      <c r="AY3434" s="276">
        <v>0</v>
      </c>
      <c r="AZ3434" s="95"/>
      <c r="BB3434" s="80" t="s">
        <v>722</v>
      </c>
      <c r="BC3434" s="174" t="s">
        <v>1126</v>
      </c>
      <c r="BD3434" s="52">
        <v>73.290000000000006</v>
      </c>
      <c r="BE3434" s="52">
        <v>1.01</v>
      </c>
      <c r="BH3434" s="52">
        <v>8.0500000000000007</v>
      </c>
      <c r="BI3434" s="52">
        <v>0.38</v>
      </c>
      <c r="BN3434" s="52">
        <v>5.17</v>
      </c>
      <c r="BO3434" s="52">
        <v>0.2</v>
      </c>
      <c r="BR3434" s="51">
        <v>0.01</v>
      </c>
      <c r="BS3434" s="51">
        <v>0.01</v>
      </c>
      <c r="BX3434" s="51">
        <v>0.23</v>
      </c>
      <c r="BY3434" s="51">
        <v>0.05</v>
      </c>
      <c r="BZ3434" s="52">
        <v>4.26</v>
      </c>
      <c r="CA3434" s="52">
        <v>0.6</v>
      </c>
      <c r="CB3434" s="52">
        <v>3.64</v>
      </c>
      <c r="CC3434" s="52">
        <v>0.42</v>
      </c>
      <c r="DH3434" s="52">
        <v>94.66</v>
      </c>
      <c r="DI3434" s="52"/>
      <c r="DJ3434" s="52">
        <f t="shared" si="1502"/>
        <v>5.3400000000000034</v>
      </c>
      <c r="DL3434" s="51" t="s">
        <v>5005</v>
      </c>
      <c r="DO3434" s="356">
        <v>5.29</v>
      </c>
      <c r="DP3434" s="52">
        <v>0.14000000000000001</v>
      </c>
      <c r="DU3434" s="52"/>
      <c r="DX3434" s="75">
        <f t="shared" si="1503"/>
        <v>77.42446651172618</v>
      </c>
      <c r="DY3434" s="51">
        <f t="shared" si="1504"/>
        <v>1.0669765476442004</v>
      </c>
      <c r="DZ3434" s="75">
        <f t="shared" si="1505"/>
        <v>0</v>
      </c>
      <c r="EA3434" s="51" t="e">
        <f t="shared" si="1506"/>
        <v>#DIV/0!</v>
      </c>
      <c r="EB3434" s="75">
        <f t="shared" si="1507"/>
        <v>8.5041200084513004</v>
      </c>
      <c r="EC3434" s="51">
        <f t="shared" si="1508"/>
        <v>0.40143672089583776</v>
      </c>
      <c r="ED3434" s="75">
        <f t="shared" si="1509"/>
        <v>5.4616522290302134</v>
      </c>
      <c r="EE3434" s="51">
        <f t="shared" si="1510"/>
        <v>0.21128248468201988</v>
      </c>
      <c r="EF3434" s="75">
        <f t="shared" si="1511"/>
        <v>0</v>
      </c>
      <c r="EG3434" s="51" t="e">
        <f t="shared" si="1512"/>
        <v>#DIV/0!</v>
      </c>
      <c r="EH3434" s="75">
        <f t="shared" si="1513"/>
        <v>1.0564124234100993E-2</v>
      </c>
      <c r="EI3434" s="51">
        <f t="shared" si="1514"/>
        <v>1.0564124234100993E-2</v>
      </c>
      <c r="EJ3434" s="75">
        <f t="shared" si="1515"/>
        <v>0.24297485738432284</v>
      </c>
      <c r="EK3434" s="51">
        <f t="shared" si="1516"/>
        <v>5.2820621170504962E-2</v>
      </c>
      <c r="EL3434" s="75">
        <f t="shared" si="1517"/>
        <v>4.5003169237270226</v>
      </c>
      <c r="EM3434" s="51">
        <f t="shared" si="1518"/>
        <v>0.63384745404605958</v>
      </c>
      <c r="EN3434" s="75">
        <f t="shared" si="1519"/>
        <v>3.8453412212127622</v>
      </c>
      <c r="EO3434" s="51">
        <f t="shared" si="1520"/>
        <v>0.44369321783224175</v>
      </c>
      <c r="EP3434" s="75">
        <f t="shared" si="1521"/>
        <v>0</v>
      </c>
      <c r="EQ3434" s="51" t="e">
        <f t="shared" si="1522"/>
        <v>#DIV/0!</v>
      </c>
      <c r="ER3434" s="51">
        <f t="shared" si="1523"/>
        <v>100</v>
      </c>
      <c r="ES3434" s="51">
        <f t="shared" si="1524"/>
        <v>0</v>
      </c>
    </row>
    <row r="3435" spans="1:149" x14ac:dyDescent="0.45">
      <c r="A3435" s="51" t="s">
        <v>5002</v>
      </c>
      <c r="B3435" s="174" t="s">
        <v>5001</v>
      </c>
      <c r="C3435" s="51" t="s">
        <v>5003</v>
      </c>
      <c r="D3435" s="51" t="s">
        <v>5004</v>
      </c>
      <c r="E3435" s="51" t="s">
        <v>1127</v>
      </c>
      <c r="F3435" s="51" t="s">
        <v>5010</v>
      </c>
      <c r="G3435" s="51" t="s">
        <v>3379</v>
      </c>
      <c r="H3435" s="51" t="s">
        <v>1132</v>
      </c>
      <c r="I3435" s="51">
        <v>168</v>
      </c>
      <c r="J3435" s="75">
        <v>50</v>
      </c>
      <c r="L3435" s="75">
        <v>850</v>
      </c>
      <c r="M3435" s="51">
        <v>5</v>
      </c>
      <c r="N3435" s="51" t="s">
        <v>748</v>
      </c>
      <c r="O3435" s="51" t="s">
        <v>3201</v>
      </c>
      <c r="P3435" s="87" t="s">
        <v>1374</v>
      </c>
      <c r="R3435" s="114">
        <v>0.8</v>
      </c>
      <c r="AA3435" s="168">
        <v>1</v>
      </c>
      <c r="AC3435" s="169">
        <v>0</v>
      </c>
      <c r="AR3435" s="53">
        <v>0.9254</v>
      </c>
      <c r="AT3435" s="77"/>
      <c r="AU3435" s="276">
        <v>500</v>
      </c>
      <c r="AV3435" s="276"/>
      <c r="AW3435" s="276">
        <v>462.7</v>
      </c>
      <c r="AX3435" s="95"/>
      <c r="AY3435" s="276">
        <v>0</v>
      </c>
      <c r="AZ3435" s="95"/>
      <c r="BB3435" s="80" t="s">
        <v>722</v>
      </c>
      <c r="BC3435" s="174" t="s">
        <v>1126</v>
      </c>
      <c r="BD3435" s="52">
        <v>73.27</v>
      </c>
      <c r="BE3435" s="52">
        <v>1.03</v>
      </c>
      <c r="BH3435" s="52">
        <v>6.92</v>
      </c>
      <c r="BI3435" s="52">
        <v>0.4</v>
      </c>
      <c r="BN3435" s="52">
        <v>5.08</v>
      </c>
      <c r="BO3435" s="52">
        <v>0.18</v>
      </c>
      <c r="BR3435" s="51">
        <v>0.02</v>
      </c>
      <c r="BS3435" s="51">
        <v>0.01</v>
      </c>
      <c r="BX3435" s="51">
        <v>0.27</v>
      </c>
      <c r="BY3435" s="51">
        <v>0.05</v>
      </c>
      <c r="BZ3435" s="52"/>
      <c r="CA3435" s="52"/>
      <c r="CB3435" s="52">
        <v>10.53</v>
      </c>
      <c r="CC3435" s="52">
        <v>0.39</v>
      </c>
      <c r="DH3435" s="52">
        <v>96.14</v>
      </c>
      <c r="DI3435" s="52"/>
      <c r="DJ3435" s="52">
        <f t="shared" si="1502"/>
        <v>3.8599999999999994</v>
      </c>
      <c r="DL3435" s="51" t="s">
        <v>5005</v>
      </c>
      <c r="DO3435" s="356">
        <v>2.83</v>
      </c>
      <c r="DP3435" s="52">
        <v>0.1</v>
      </c>
      <c r="DU3435" s="52"/>
      <c r="DX3435" s="75">
        <f t="shared" si="1503"/>
        <v>76.211774495527351</v>
      </c>
      <c r="DY3435" s="51">
        <f t="shared" si="1504"/>
        <v>1.0713542750156022</v>
      </c>
      <c r="DZ3435" s="75">
        <f t="shared" si="1505"/>
        <v>0</v>
      </c>
      <c r="EA3435" s="51" t="e">
        <f t="shared" si="1506"/>
        <v>#DIV/0!</v>
      </c>
      <c r="EB3435" s="75">
        <f t="shared" si="1507"/>
        <v>7.1978364884543371</v>
      </c>
      <c r="EC3435" s="51">
        <f t="shared" si="1508"/>
        <v>0.41605991262741837</v>
      </c>
      <c r="ED3435" s="75">
        <f t="shared" si="1509"/>
        <v>5.2839608903682134</v>
      </c>
      <c r="EE3435" s="51">
        <f t="shared" si="1510"/>
        <v>0.18722696068233827</v>
      </c>
      <c r="EF3435" s="75">
        <f t="shared" si="1511"/>
        <v>0</v>
      </c>
      <c r="EG3435" s="51" t="e">
        <f t="shared" si="1512"/>
        <v>#DIV/0!</v>
      </c>
      <c r="EH3435" s="75">
        <f t="shared" si="1513"/>
        <v>2.0802995631370915E-2</v>
      </c>
      <c r="EI3435" s="51">
        <f t="shared" si="1514"/>
        <v>1.0401497815685458E-2</v>
      </c>
      <c r="EJ3435" s="75">
        <f t="shared" si="1515"/>
        <v>0.28084044102350741</v>
      </c>
      <c r="EK3435" s="51">
        <f t="shared" si="1516"/>
        <v>5.2007489078427296E-2</v>
      </c>
      <c r="EL3435" s="75">
        <f t="shared" si="1517"/>
        <v>0</v>
      </c>
      <c r="EM3435" s="51" t="e">
        <f t="shared" si="1518"/>
        <v>#DIV/0!</v>
      </c>
      <c r="EN3435" s="75">
        <f t="shared" si="1519"/>
        <v>10.952777199916786</v>
      </c>
      <c r="EO3435" s="51">
        <f t="shared" si="1520"/>
        <v>0.40565841481173287</v>
      </c>
      <c r="EP3435" s="75">
        <f t="shared" si="1521"/>
        <v>0</v>
      </c>
      <c r="EQ3435" s="51" t="e">
        <f t="shared" si="1522"/>
        <v>#DIV/0!</v>
      </c>
      <c r="ER3435" s="51">
        <f t="shared" si="1523"/>
        <v>100</v>
      </c>
      <c r="ES3435" s="51">
        <f t="shared" si="1524"/>
        <v>0</v>
      </c>
    </row>
    <row r="3436" spans="1:149" x14ac:dyDescent="0.45">
      <c r="A3436" s="51" t="s">
        <v>5002</v>
      </c>
      <c r="B3436" s="174" t="s">
        <v>5001</v>
      </c>
      <c r="C3436" s="51" t="s">
        <v>5003</v>
      </c>
      <c r="D3436" s="51" t="s">
        <v>5004</v>
      </c>
      <c r="E3436" s="51" t="s">
        <v>1127</v>
      </c>
      <c r="F3436" s="51" t="s">
        <v>5011</v>
      </c>
      <c r="G3436" s="51" t="s">
        <v>3379</v>
      </c>
      <c r="H3436" s="51" t="s">
        <v>1132</v>
      </c>
      <c r="I3436" s="51">
        <v>168</v>
      </c>
      <c r="J3436" s="75">
        <v>100</v>
      </c>
      <c r="L3436" s="75">
        <v>850</v>
      </c>
      <c r="M3436" s="51">
        <v>5</v>
      </c>
      <c r="N3436" s="51" t="s">
        <v>748</v>
      </c>
      <c r="O3436" s="51" t="s">
        <v>3201</v>
      </c>
      <c r="P3436" s="87" t="s">
        <v>1374</v>
      </c>
      <c r="R3436" s="114">
        <v>0.8</v>
      </c>
      <c r="AA3436" s="168">
        <v>1</v>
      </c>
      <c r="AC3436" s="169">
        <v>0</v>
      </c>
      <c r="AR3436" s="53">
        <v>0.87039999999999995</v>
      </c>
      <c r="AT3436" s="77"/>
      <c r="AU3436" s="276">
        <v>1000</v>
      </c>
      <c r="AV3436" s="276"/>
      <c r="AW3436" s="276">
        <v>870.4</v>
      </c>
      <c r="AX3436" s="95"/>
      <c r="AY3436" s="276">
        <v>0</v>
      </c>
      <c r="AZ3436" s="95"/>
      <c r="BB3436" s="80" t="s">
        <v>722</v>
      </c>
      <c r="BC3436" s="174" t="s">
        <v>1126</v>
      </c>
      <c r="BD3436" s="52">
        <v>69.8</v>
      </c>
      <c r="BE3436" s="52">
        <v>1.01</v>
      </c>
      <c r="BH3436" s="52">
        <v>7.44</v>
      </c>
      <c r="BI3436" s="52">
        <v>0.38</v>
      </c>
      <c r="BN3436" s="52">
        <v>5</v>
      </c>
      <c r="BO3436" s="52">
        <v>0.21</v>
      </c>
      <c r="BR3436" s="51">
        <v>0.01</v>
      </c>
      <c r="BS3436" s="51">
        <v>0.01</v>
      </c>
      <c r="BX3436" s="51">
        <v>0.23</v>
      </c>
      <c r="BY3436" s="51">
        <v>0.05</v>
      </c>
      <c r="BZ3436" s="52"/>
      <c r="CA3436" s="52"/>
      <c r="CB3436" s="52">
        <v>11</v>
      </c>
      <c r="CC3436" s="52">
        <v>0.38</v>
      </c>
      <c r="DH3436" s="52">
        <v>93.5</v>
      </c>
      <c r="DI3436" s="52"/>
      <c r="DJ3436" s="52">
        <f t="shared" si="1502"/>
        <v>6.5</v>
      </c>
      <c r="DL3436" s="51" t="s">
        <v>5005</v>
      </c>
      <c r="DO3436" s="356">
        <v>4.78</v>
      </c>
      <c r="DP3436" s="52">
        <v>0.11</v>
      </c>
      <c r="DU3436" s="52"/>
      <c r="DX3436" s="75">
        <f t="shared" si="1503"/>
        <v>74.652406417112289</v>
      </c>
      <c r="DY3436" s="51">
        <f t="shared" si="1504"/>
        <v>1.0802139037433154</v>
      </c>
      <c r="DZ3436" s="75">
        <f t="shared" si="1505"/>
        <v>0</v>
      </c>
      <c r="EA3436" s="51" t="e">
        <f t="shared" si="1506"/>
        <v>#DIV/0!</v>
      </c>
      <c r="EB3436" s="75">
        <f t="shared" si="1507"/>
        <v>7.9572192513368982</v>
      </c>
      <c r="EC3436" s="51">
        <f t="shared" si="1508"/>
        <v>0.4064171122994652</v>
      </c>
      <c r="ED3436" s="75">
        <f t="shared" si="1509"/>
        <v>5.3475935828877006</v>
      </c>
      <c r="EE3436" s="51">
        <f t="shared" si="1510"/>
        <v>0.2245989304812834</v>
      </c>
      <c r="EF3436" s="75">
        <f t="shared" si="1511"/>
        <v>0</v>
      </c>
      <c r="EG3436" s="51" t="e">
        <f t="shared" si="1512"/>
        <v>#DIV/0!</v>
      </c>
      <c r="EH3436" s="75">
        <f t="shared" si="1513"/>
        <v>1.0695187165775402E-2</v>
      </c>
      <c r="EI3436" s="51">
        <f t="shared" si="1514"/>
        <v>1.0695187165775402E-2</v>
      </c>
      <c r="EJ3436" s="75">
        <f t="shared" si="1515"/>
        <v>0.24598930481283424</v>
      </c>
      <c r="EK3436" s="51">
        <f t="shared" si="1516"/>
        <v>5.3475935828877004E-2</v>
      </c>
      <c r="EL3436" s="75">
        <f t="shared" si="1517"/>
        <v>0</v>
      </c>
      <c r="EM3436" s="51" t="e">
        <f t="shared" si="1518"/>
        <v>#DIV/0!</v>
      </c>
      <c r="EN3436" s="75">
        <f t="shared" si="1519"/>
        <v>11.76470588235294</v>
      </c>
      <c r="EO3436" s="51">
        <f t="shared" si="1520"/>
        <v>0.4064171122994652</v>
      </c>
      <c r="EP3436" s="75">
        <f t="shared" si="1521"/>
        <v>0</v>
      </c>
      <c r="EQ3436" s="51" t="e">
        <f t="shared" si="1522"/>
        <v>#DIV/0!</v>
      </c>
      <c r="ER3436" s="51">
        <f t="shared" si="1523"/>
        <v>100</v>
      </c>
      <c r="ES3436" s="51">
        <f t="shared" si="1524"/>
        <v>0</v>
      </c>
    </row>
    <row r="3437" spans="1:149" x14ac:dyDescent="0.45">
      <c r="A3437" s="51" t="s">
        <v>5002</v>
      </c>
      <c r="B3437" s="174" t="s">
        <v>5001</v>
      </c>
      <c r="C3437" s="51" t="s">
        <v>5003</v>
      </c>
      <c r="D3437" s="51" t="s">
        <v>5004</v>
      </c>
      <c r="E3437" s="51" t="s">
        <v>1127</v>
      </c>
      <c r="F3437" s="51" t="s">
        <v>5012</v>
      </c>
      <c r="G3437" s="51" t="s">
        <v>3379</v>
      </c>
      <c r="H3437" s="51" t="s">
        <v>1132</v>
      </c>
      <c r="I3437" s="51">
        <v>168</v>
      </c>
      <c r="J3437" s="75">
        <v>150</v>
      </c>
      <c r="L3437" s="75">
        <v>850</v>
      </c>
      <c r="M3437" s="51">
        <v>5</v>
      </c>
      <c r="N3437" s="51" t="s">
        <v>748</v>
      </c>
      <c r="O3437" s="51" t="s">
        <v>3201</v>
      </c>
      <c r="P3437" s="87" t="s">
        <v>1374</v>
      </c>
      <c r="R3437" s="114">
        <v>0.8</v>
      </c>
      <c r="AA3437" s="168">
        <v>1</v>
      </c>
      <c r="AC3437" s="169">
        <v>0</v>
      </c>
      <c r="AR3437" s="53">
        <v>0.83620000000000005</v>
      </c>
      <c r="AT3437" s="77"/>
      <c r="AU3437" s="276">
        <v>1500</v>
      </c>
      <c r="AV3437" s="276"/>
      <c r="AW3437" s="276">
        <v>1254.3000000000002</v>
      </c>
      <c r="AX3437" s="95"/>
      <c r="AY3437" s="276">
        <v>0</v>
      </c>
      <c r="AZ3437" s="95"/>
      <c r="BB3437" s="80" t="s">
        <v>722</v>
      </c>
      <c r="BC3437" s="174" t="s">
        <v>1126</v>
      </c>
      <c r="BD3437" s="52">
        <v>68.69</v>
      </c>
      <c r="BE3437" s="52">
        <v>1.03</v>
      </c>
      <c r="BH3437" s="52">
        <v>7.31</v>
      </c>
      <c r="BI3437" s="52">
        <v>0.42</v>
      </c>
      <c r="BN3437" s="52">
        <v>4.8099999999999996</v>
      </c>
      <c r="BO3437" s="52">
        <v>0.2</v>
      </c>
      <c r="BR3437" s="51">
        <v>0.01</v>
      </c>
      <c r="BS3437" s="51">
        <v>0.01</v>
      </c>
      <c r="BX3437" s="51">
        <v>0.24</v>
      </c>
      <c r="BY3437" s="51">
        <v>0.05</v>
      </c>
      <c r="BZ3437" s="52"/>
      <c r="CA3437" s="52"/>
      <c r="CB3437" s="52">
        <v>10.25</v>
      </c>
      <c r="CC3437" s="52">
        <v>0.4</v>
      </c>
      <c r="DH3437" s="52">
        <v>91.38</v>
      </c>
      <c r="DI3437" s="52"/>
      <c r="DJ3437" s="52">
        <f t="shared" si="1502"/>
        <v>8.6200000000000045</v>
      </c>
      <c r="DL3437" s="51" t="s">
        <v>5005</v>
      </c>
      <c r="DO3437" s="356">
        <v>5.42</v>
      </c>
      <c r="DP3437" s="52">
        <v>0.15</v>
      </c>
      <c r="DU3437" s="52"/>
      <c r="DX3437" s="75">
        <f t="shared" si="1503"/>
        <v>75.16962136134822</v>
      </c>
      <c r="DY3437" s="51">
        <f t="shared" si="1504"/>
        <v>1.1271613044429856</v>
      </c>
      <c r="DZ3437" s="75">
        <f t="shared" si="1505"/>
        <v>0</v>
      </c>
      <c r="EA3437" s="51" t="e">
        <f t="shared" si="1506"/>
        <v>#DIV/0!</v>
      </c>
      <c r="EB3437" s="75">
        <f t="shared" si="1507"/>
        <v>7.9995622674545857</v>
      </c>
      <c r="EC3437" s="51">
        <f t="shared" si="1508"/>
        <v>0.45961917268548919</v>
      </c>
      <c r="ED3437" s="75">
        <f t="shared" si="1509"/>
        <v>5.2637338586123876</v>
      </c>
      <c r="EE3437" s="51">
        <f t="shared" si="1510"/>
        <v>0.2188662727073758</v>
      </c>
      <c r="EF3437" s="75">
        <f t="shared" si="1511"/>
        <v>0</v>
      </c>
      <c r="EG3437" s="51" t="e">
        <f t="shared" si="1512"/>
        <v>#DIV/0!</v>
      </c>
      <c r="EH3437" s="75">
        <f t="shared" si="1513"/>
        <v>1.094331363536879E-2</v>
      </c>
      <c r="EI3437" s="51">
        <f t="shared" si="1514"/>
        <v>1.094331363536879E-2</v>
      </c>
      <c r="EJ3437" s="75">
        <f t="shared" si="1515"/>
        <v>0.26263952724885098</v>
      </c>
      <c r="EK3437" s="51">
        <f t="shared" si="1516"/>
        <v>5.4716568176843956E-2</v>
      </c>
      <c r="EL3437" s="75">
        <f t="shared" si="1517"/>
        <v>0</v>
      </c>
      <c r="EM3437" s="51" t="e">
        <f t="shared" si="1518"/>
        <v>#DIV/0!</v>
      </c>
      <c r="EN3437" s="75">
        <f t="shared" si="1519"/>
        <v>11.216896476253011</v>
      </c>
      <c r="EO3437" s="51">
        <f t="shared" si="1520"/>
        <v>0.43773254541475165</v>
      </c>
      <c r="EP3437" s="75">
        <f t="shared" si="1521"/>
        <v>0</v>
      </c>
      <c r="EQ3437" s="51" t="e">
        <f t="shared" si="1522"/>
        <v>#DIV/0!</v>
      </c>
      <c r="ER3437" s="51">
        <f t="shared" si="1523"/>
        <v>100</v>
      </c>
      <c r="ES3437" s="51">
        <f t="shared" si="1524"/>
        <v>0</v>
      </c>
    </row>
    <row r="3438" spans="1:149" x14ac:dyDescent="0.45">
      <c r="A3438" s="51" t="s">
        <v>5002</v>
      </c>
      <c r="B3438" s="174" t="s">
        <v>5001</v>
      </c>
      <c r="C3438" s="51" t="s">
        <v>5003</v>
      </c>
      <c r="D3438" s="51" t="s">
        <v>5004</v>
      </c>
      <c r="E3438" s="51" t="s">
        <v>1127</v>
      </c>
      <c r="F3438" s="51" t="s">
        <v>5013</v>
      </c>
      <c r="G3438" s="51" t="s">
        <v>3379</v>
      </c>
      <c r="H3438" s="51" t="s">
        <v>1132</v>
      </c>
      <c r="I3438" s="51">
        <v>168</v>
      </c>
      <c r="J3438" s="75">
        <v>50</v>
      </c>
      <c r="L3438" s="75">
        <v>850</v>
      </c>
      <c r="M3438" s="51">
        <v>5</v>
      </c>
      <c r="N3438" s="51" t="s">
        <v>748</v>
      </c>
      <c r="O3438" s="51" t="s">
        <v>3201</v>
      </c>
      <c r="P3438" s="87" t="s">
        <v>1374</v>
      </c>
      <c r="R3438" s="114">
        <v>0.8</v>
      </c>
      <c r="AA3438" s="168">
        <v>1</v>
      </c>
      <c r="AC3438" s="169">
        <v>0</v>
      </c>
      <c r="AR3438" s="53">
        <v>0.9254</v>
      </c>
      <c r="AT3438" s="77"/>
      <c r="AU3438" s="276">
        <v>500</v>
      </c>
      <c r="AV3438" s="276"/>
      <c r="AW3438" s="276">
        <v>462.7</v>
      </c>
      <c r="AX3438" s="95"/>
      <c r="AY3438" s="276">
        <v>0</v>
      </c>
      <c r="AZ3438" s="95"/>
      <c r="BB3438" s="80" t="s">
        <v>722</v>
      </c>
      <c r="BC3438" s="174" t="s">
        <v>1126</v>
      </c>
      <c r="BD3438" s="52">
        <v>73.03</v>
      </c>
      <c r="BE3438" s="52">
        <v>0.98</v>
      </c>
      <c r="BH3438" s="52">
        <v>8.2899999999999991</v>
      </c>
      <c r="BI3438" s="52">
        <v>0.4</v>
      </c>
      <c r="BN3438" s="52">
        <v>5.23</v>
      </c>
      <c r="BO3438" s="52">
        <v>0.19</v>
      </c>
      <c r="BR3438" s="51">
        <v>0.02</v>
      </c>
      <c r="BS3438" s="51">
        <v>0.01</v>
      </c>
      <c r="BX3438" s="51">
        <v>0.26</v>
      </c>
      <c r="BY3438" s="51">
        <v>0.05</v>
      </c>
      <c r="BZ3438" s="52">
        <v>6.27</v>
      </c>
      <c r="CA3438" s="52">
        <v>0.56999999999999995</v>
      </c>
      <c r="CB3438" s="52"/>
      <c r="CC3438" s="52"/>
      <c r="DH3438" s="52">
        <v>93.2</v>
      </c>
      <c r="DI3438" s="52"/>
      <c r="DJ3438" s="52">
        <f t="shared" si="1502"/>
        <v>6.7999999999999972</v>
      </c>
      <c r="DL3438" s="51" t="s">
        <v>5005</v>
      </c>
      <c r="DO3438" s="356">
        <v>3.81</v>
      </c>
      <c r="DP3438" s="52">
        <v>0.11</v>
      </c>
      <c r="DU3438" s="52"/>
      <c r="DX3438" s="75">
        <f t="shared" si="1503"/>
        <v>78.358369098712444</v>
      </c>
      <c r="DY3438" s="51">
        <f t="shared" si="1504"/>
        <v>1.0515021459227467</v>
      </c>
      <c r="DZ3438" s="75">
        <f t="shared" si="1505"/>
        <v>0</v>
      </c>
      <c r="EA3438" s="51" t="e">
        <f t="shared" si="1506"/>
        <v>#DIV/0!</v>
      </c>
      <c r="EB3438" s="75">
        <f t="shared" si="1507"/>
        <v>8.8948497854077235</v>
      </c>
      <c r="EC3438" s="51">
        <f t="shared" si="1508"/>
        <v>0.42918454935622313</v>
      </c>
      <c r="ED3438" s="75">
        <f t="shared" si="1509"/>
        <v>5.6115879828326189</v>
      </c>
      <c r="EE3438" s="51">
        <f t="shared" si="1510"/>
        <v>0.20386266094420602</v>
      </c>
      <c r="EF3438" s="75">
        <f t="shared" si="1511"/>
        <v>0</v>
      </c>
      <c r="EG3438" s="51" t="e">
        <f t="shared" si="1512"/>
        <v>#DIV/0!</v>
      </c>
      <c r="EH3438" s="75">
        <f t="shared" si="1513"/>
        <v>2.1459227467811159E-2</v>
      </c>
      <c r="EI3438" s="51">
        <f t="shared" si="1514"/>
        <v>1.0729613733905579E-2</v>
      </c>
      <c r="EJ3438" s="75">
        <f t="shared" si="1515"/>
        <v>0.27896995708154504</v>
      </c>
      <c r="EK3438" s="51">
        <f t="shared" si="1516"/>
        <v>5.3648068669527899E-2</v>
      </c>
      <c r="EL3438" s="75">
        <f t="shared" si="1517"/>
        <v>6.7274678111587978</v>
      </c>
      <c r="EM3438" s="51">
        <f t="shared" si="1518"/>
        <v>0.61158798283261795</v>
      </c>
      <c r="EN3438" s="75">
        <f t="shared" si="1519"/>
        <v>0</v>
      </c>
      <c r="EO3438" s="51" t="e">
        <f t="shared" si="1520"/>
        <v>#DIV/0!</v>
      </c>
      <c r="EP3438" s="75">
        <f t="shared" si="1521"/>
        <v>0</v>
      </c>
      <c r="EQ3438" s="51" t="e">
        <f t="shared" si="1522"/>
        <v>#DIV/0!</v>
      </c>
      <c r="ER3438" s="51">
        <f t="shared" si="1523"/>
        <v>100</v>
      </c>
      <c r="ES3438" s="51">
        <f t="shared" si="1524"/>
        <v>0</v>
      </c>
    </row>
    <row r="3439" spans="1:149" x14ac:dyDescent="0.45">
      <c r="A3439" s="51" t="s">
        <v>5002</v>
      </c>
      <c r="B3439" s="174" t="s">
        <v>5001</v>
      </c>
      <c r="C3439" s="51" t="s">
        <v>5003</v>
      </c>
      <c r="D3439" s="51" t="s">
        <v>5004</v>
      </c>
      <c r="E3439" s="51" t="s">
        <v>1127</v>
      </c>
      <c r="F3439" s="51" t="s">
        <v>5014</v>
      </c>
      <c r="G3439" s="51" t="s">
        <v>3379</v>
      </c>
      <c r="H3439" s="51" t="s">
        <v>1132</v>
      </c>
      <c r="I3439" s="51">
        <v>168</v>
      </c>
      <c r="J3439" s="75">
        <v>150</v>
      </c>
      <c r="L3439" s="75">
        <v>850</v>
      </c>
      <c r="M3439" s="51">
        <v>5</v>
      </c>
      <c r="N3439" s="51" t="s">
        <v>748</v>
      </c>
      <c r="O3439" s="51" t="s">
        <v>3201</v>
      </c>
      <c r="P3439" s="87" t="s">
        <v>1374</v>
      </c>
      <c r="R3439" s="114">
        <v>0.8</v>
      </c>
      <c r="AA3439" s="168">
        <v>1</v>
      </c>
      <c r="AC3439" s="169">
        <v>0</v>
      </c>
      <c r="AR3439" s="53">
        <v>0.83620000000000005</v>
      </c>
      <c r="AT3439" s="77"/>
      <c r="AU3439" s="276">
        <v>1500</v>
      </c>
      <c r="AV3439" s="276"/>
      <c r="AW3439" s="276">
        <v>1254.3000000000002</v>
      </c>
      <c r="AX3439" s="95"/>
      <c r="AY3439" s="276">
        <v>0</v>
      </c>
      <c r="AZ3439" s="95"/>
      <c r="BB3439" s="80" t="s">
        <v>722</v>
      </c>
      <c r="BC3439" s="174" t="s">
        <v>1126</v>
      </c>
      <c r="BD3439" s="52">
        <v>72.099999999999994</v>
      </c>
      <c r="BE3439" s="52">
        <v>0.97</v>
      </c>
      <c r="BH3439" s="52">
        <v>8.18</v>
      </c>
      <c r="BI3439" s="52">
        <v>0.39</v>
      </c>
      <c r="BN3439" s="52">
        <v>5.2</v>
      </c>
      <c r="BO3439" s="52">
        <v>0.21</v>
      </c>
      <c r="BR3439" s="51">
        <v>0.02</v>
      </c>
      <c r="BS3439" s="51">
        <v>0.01</v>
      </c>
      <c r="BX3439" s="51">
        <v>0.25</v>
      </c>
      <c r="BY3439" s="51">
        <v>0.05</v>
      </c>
      <c r="BZ3439" s="52">
        <v>6.2</v>
      </c>
      <c r="CA3439" s="52">
        <v>0.55000000000000004</v>
      </c>
      <c r="CB3439" s="52"/>
      <c r="CC3439" s="52"/>
      <c r="DH3439" s="52">
        <v>91.95</v>
      </c>
      <c r="DI3439" s="52"/>
      <c r="DJ3439" s="52">
        <f t="shared" si="1502"/>
        <v>8.0499999999999972</v>
      </c>
      <c r="DL3439" s="51" t="s">
        <v>5005</v>
      </c>
      <c r="DO3439" s="356">
        <v>6.85</v>
      </c>
      <c r="DP3439" s="52">
        <v>0.1</v>
      </c>
      <c r="DU3439" s="52"/>
      <c r="DX3439" s="75">
        <f t="shared" si="1503"/>
        <v>78.412180532898304</v>
      </c>
      <c r="DY3439" s="51">
        <f t="shared" si="1504"/>
        <v>1.054921152800435</v>
      </c>
      <c r="DZ3439" s="75">
        <f t="shared" si="1505"/>
        <v>0</v>
      </c>
      <c r="EA3439" s="51" t="e">
        <f t="shared" si="1506"/>
        <v>#DIV/0!</v>
      </c>
      <c r="EB3439" s="75">
        <f t="shared" si="1507"/>
        <v>8.8961392060902664</v>
      </c>
      <c r="EC3439" s="51">
        <f t="shared" si="1508"/>
        <v>0.42414355628058731</v>
      </c>
      <c r="ED3439" s="75">
        <f t="shared" si="1509"/>
        <v>5.6552474170744969</v>
      </c>
      <c r="EE3439" s="51">
        <f t="shared" si="1510"/>
        <v>0.22838499184339311</v>
      </c>
      <c r="EF3439" s="75">
        <f t="shared" si="1511"/>
        <v>0</v>
      </c>
      <c r="EG3439" s="51" t="e">
        <f t="shared" si="1512"/>
        <v>#DIV/0!</v>
      </c>
      <c r="EH3439" s="75">
        <f t="shared" si="1513"/>
        <v>2.1750951604132682E-2</v>
      </c>
      <c r="EI3439" s="51">
        <f t="shared" si="1514"/>
        <v>1.0875475802066341E-2</v>
      </c>
      <c r="EJ3439" s="75">
        <f t="shared" si="1515"/>
        <v>0.27188689505165847</v>
      </c>
      <c r="EK3439" s="51">
        <f t="shared" si="1516"/>
        <v>5.4377379010331697E-2</v>
      </c>
      <c r="EL3439" s="75">
        <f t="shared" si="1517"/>
        <v>6.7427949972811305</v>
      </c>
      <c r="EM3439" s="51">
        <f t="shared" si="1518"/>
        <v>0.59815116911364874</v>
      </c>
      <c r="EN3439" s="75">
        <f t="shared" si="1519"/>
        <v>0</v>
      </c>
      <c r="EO3439" s="51" t="e">
        <f t="shared" si="1520"/>
        <v>#DIV/0!</v>
      </c>
      <c r="EP3439" s="75">
        <f t="shared" si="1521"/>
        <v>0</v>
      </c>
      <c r="EQ3439" s="51" t="e">
        <f t="shared" si="1522"/>
        <v>#DIV/0!</v>
      </c>
      <c r="ER3439" s="51">
        <f t="shared" si="1523"/>
        <v>100</v>
      </c>
      <c r="ES3439" s="51">
        <f t="shared" si="1524"/>
        <v>0</v>
      </c>
    </row>
    <row r="3440" spans="1:149" x14ac:dyDescent="0.45">
      <c r="A3440" s="51" t="s">
        <v>5002</v>
      </c>
      <c r="B3440" s="174" t="s">
        <v>5001</v>
      </c>
      <c r="C3440" s="51" t="s">
        <v>5003</v>
      </c>
      <c r="D3440" s="51" t="s">
        <v>5004</v>
      </c>
      <c r="E3440" s="51" t="s">
        <v>1127</v>
      </c>
      <c r="F3440" s="51" t="s">
        <v>5015</v>
      </c>
      <c r="G3440" s="51" t="s">
        <v>3379</v>
      </c>
      <c r="H3440" s="51" t="s">
        <v>1132</v>
      </c>
      <c r="I3440" s="51">
        <v>168</v>
      </c>
      <c r="J3440" s="75">
        <v>100</v>
      </c>
      <c r="L3440" s="75">
        <v>850</v>
      </c>
      <c r="M3440" s="51">
        <v>5</v>
      </c>
      <c r="N3440" s="51" t="s">
        <v>748</v>
      </c>
      <c r="O3440" s="51" t="s">
        <v>3201</v>
      </c>
      <c r="P3440" s="87" t="s">
        <v>1374</v>
      </c>
      <c r="R3440" s="114">
        <v>0.8</v>
      </c>
      <c r="AA3440" s="168">
        <v>1</v>
      </c>
      <c r="AC3440" s="169">
        <v>0</v>
      </c>
      <c r="AR3440" s="53">
        <v>0.87039999999999995</v>
      </c>
      <c r="AT3440" s="77"/>
      <c r="AU3440" s="276">
        <v>1000</v>
      </c>
      <c r="AV3440" s="276"/>
      <c r="AW3440" s="276">
        <v>870.4</v>
      </c>
      <c r="AX3440" s="95"/>
      <c r="AY3440" s="276">
        <v>0</v>
      </c>
      <c r="AZ3440" s="95"/>
      <c r="BB3440" s="80" t="s">
        <v>722</v>
      </c>
      <c r="BC3440" s="174" t="s">
        <v>1126</v>
      </c>
      <c r="BD3440" s="52">
        <v>71.39</v>
      </c>
      <c r="BE3440" s="52">
        <v>0.99</v>
      </c>
      <c r="BH3440" s="52">
        <v>8.1</v>
      </c>
      <c r="BI3440" s="52">
        <v>0.39</v>
      </c>
      <c r="BN3440" s="52">
        <v>5.14</v>
      </c>
      <c r="BO3440" s="52">
        <v>0.2</v>
      </c>
      <c r="BR3440" s="51">
        <v>0.02</v>
      </c>
      <c r="BS3440" s="51">
        <v>0.01</v>
      </c>
      <c r="BX3440" s="51">
        <v>0.24</v>
      </c>
      <c r="BY3440" s="51">
        <v>0.05</v>
      </c>
      <c r="BZ3440" s="52">
        <v>6.15</v>
      </c>
      <c r="CA3440" s="52">
        <v>0.59</v>
      </c>
      <c r="CB3440" s="52"/>
      <c r="CC3440" s="52"/>
      <c r="DH3440" s="52">
        <v>91.16</v>
      </c>
      <c r="DI3440" s="52"/>
      <c r="DJ3440" s="52">
        <f t="shared" si="1502"/>
        <v>8.8400000000000034</v>
      </c>
      <c r="DL3440" s="51" t="s">
        <v>5005</v>
      </c>
      <c r="DO3440" s="356">
        <v>5.66</v>
      </c>
      <c r="DP3440" s="52">
        <v>0.12</v>
      </c>
      <c r="DU3440" s="52"/>
      <c r="DX3440" s="75">
        <f t="shared" si="1503"/>
        <v>78.312856516015799</v>
      </c>
      <c r="DY3440" s="51">
        <f t="shared" si="1504"/>
        <v>1.0860026327336552</v>
      </c>
      <c r="DZ3440" s="75">
        <f t="shared" si="1505"/>
        <v>0</v>
      </c>
      <c r="EA3440" s="51" t="e">
        <f t="shared" si="1506"/>
        <v>#DIV/0!</v>
      </c>
      <c r="EB3440" s="75">
        <f t="shared" si="1507"/>
        <v>8.8854760860026332</v>
      </c>
      <c r="EC3440" s="51">
        <f t="shared" si="1508"/>
        <v>0.42781921895568242</v>
      </c>
      <c r="ED3440" s="75">
        <f t="shared" si="1509"/>
        <v>5.6384379113646332</v>
      </c>
      <c r="EE3440" s="51">
        <f t="shared" si="1510"/>
        <v>0.21939447125932429</v>
      </c>
      <c r="EF3440" s="75">
        <f t="shared" si="1511"/>
        <v>0</v>
      </c>
      <c r="EG3440" s="51" t="e">
        <f t="shared" si="1512"/>
        <v>#DIV/0!</v>
      </c>
      <c r="EH3440" s="75">
        <f t="shared" si="1513"/>
        <v>2.1939447125932428E-2</v>
      </c>
      <c r="EI3440" s="51">
        <f t="shared" si="1514"/>
        <v>1.0969723562966214E-2</v>
      </c>
      <c r="EJ3440" s="75">
        <f t="shared" si="1515"/>
        <v>0.26327336551118913</v>
      </c>
      <c r="EK3440" s="51">
        <f t="shared" si="1516"/>
        <v>5.4848617814831073E-2</v>
      </c>
      <c r="EL3440" s="75">
        <f t="shared" si="1517"/>
        <v>6.7463799912242219</v>
      </c>
      <c r="EM3440" s="51">
        <f t="shared" si="1518"/>
        <v>0.64721369021500652</v>
      </c>
      <c r="EN3440" s="75">
        <f t="shared" si="1519"/>
        <v>0</v>
      </c>
      <c r="EO3440" s="51" t="e">
        <f t="shared" si="1520"/>
        <v>#DIV/0!</v>
      </c>
      <c r="EP3440" s="75">
        <f t="shared" si="1521"/>
        <v>0</v>
      </c>
      <c r="EQ3440" s="51" t="e">
        <f t="shared" si="1522"/>
        <v>#DIV/0!</v>
      </c>
      <c r="ER3440" s="51">
        <f t="shared" si="1523"/>
        <v>100</v>
      </c>
      <c r="ES3440" s="51">
        <f t="shared" si="1524"/>
        <v>0</v>
      </c>
    </row>
    <row r="3441" spans="1:149" x14ac:dyDescent="0.45">
      <c r="A3441" s="51" t="s">
        <v>5002</v>
      </c>
      <c r="B3441" s="174" t="s">
        <v>5001</v>
      </c>
      <c r="C3441" s="51" t="s">
        <v>5003</v>
      </c>
      <c r="D3441" s="51" t="s">
        <v>5004</v>
      </c>
      <c r="E3441" s="51" t="s">
        <v>1127</v>
      </c>
      <c r="F3441" s="51" t="s">
        <v>5016</v>
      </c>
      <c r="G3441" s="51" t="s">
        <v>3379</v>
      </c>
      <c r="H3441" s="51" t="s">
        <v>1132</v>
      </c>
      <c r="I3441" s="51">
        <v>168</v>
      </c>
      <c r="J3441" s="75">
        <v>50</v>
      </c>
      <c r="L3441" s="75">
        <v>800</v>
      </c>
      <c r="M3441" s="51">
        <v>5</v>
      </c>
      <c r="N3441" s="51" t="s">
        <v>748</v>
      </c>
      <c r="O3441" s="51" t="s">
        <v>3201</v>
      </c>
      <c r="P3441" s="87" t="s">
        <v>1374</v>
      </c>
      <c r="R3441" s="114">
        <v>0.8</v>
      </c>
      <c r="AA3441" s="168">
        <v>1</v>
      </c>
      <c r="AC3441" s="169">
        <v>0</v>
      </c>
      <c r="AR3441" s="53">
        <v>0.90669999999999995</v>
      </c>
      <c r="AT3441" s="77"/>
      <c r="AU3441" s="276">
        <v>500</v>
      </c>
      <c r="AV3441" s="276"/>
      <c r="AW3441" s="276">
        <v>453.34999999999997</v>
      </c>
      <c r="AX3441" s="95"/>
      <c r="AY3441" s="276">
        <v>0</v>
      </c>
      <c r="AZ3441" s="95"/>
      <c r="BB3441" s="80" t="s">
        <v>722</v>
      </c>
      <c r="BC3441" s="174" t="s">
        <v>1126</v>
      </c>
      <c r="BD3441" s="52">
        <v>73.5</v>
      </c>
      <c r="BE3441" s="52">
        <v>1.02</v>
      </c>
      <c r="BH3441" s="52">
        <v>7.8</v>
      </c>
      <c r="BI3441" s="52">
        <v>0.39</v>
      </c>
      <c r="BN3441" s="52">
        <v>5.3</v>
      </c>
      <c r="BO3441" s="52">
        <v>0.21</v>
      </c>
      <c r="BR3441" s="51">
        <v>0.02</v>
      </c>
      <c r="BS3441" s="51">
        <v>0.01</v>
      </c>
      <c r="BX3441" s="51">
        <v>0.24</v>
      </c>
      <c r="BY3441" s="51">
        <v>0.05</v>
      </c>
      <c r="BZ3441" s="52">
        <v>4.43</v>
      </c>
      <c r="CA3441" s="52">
        <v>0.56999999999999995</v>
      </c>
      <c r="CB3441" s="52">
        <v>3.56</v>
      </c>
      <c r="CC3441" s="52">
        <v>0.41</v>
      </c>
      <c r="DH3441" s="52">
        <v>95.05</v>
      </c>
      <c r="DI3441" s="52"/>
      <c r="DJ3441" s="52">
        <f t="shared" si="1502"/>
        <v>4.9500000000000028</v>
      </c>
      <c r="DL3441" s="51" t="s">
        <v>5005</v>
      </c>
      <c r="DO3441" s="356">
        <v>3.89</v>
      </c>
      <c r="DP3441" s="52">
        <v>0.1</v>
      </c>
      <c r="DU3441" s="52"/>
      <c r="DX3441" s="75">
        <f t="shared" si="1503"/>
        <v>77.327722251446602</v>
      </c>
      <c r="DY3441" s="51">
        <f t="shared" si="1504"/>
        <v>1.0731194108364017</v>
      </c>
      <c r="DZ3441" s="75">
        <f t="shared" si="1505"/>
        <v>0</v>
      </c>
      <c r="EA3441" s="51" t="e">
        <f t="shared" si="1506"/>
        <v>#DIV/0!</v>
      </c>
      <c r="EB3441" s="75">
        <f t="shared" si="1507"/>
        <v>8.2062072593371909</v>
      </c>
      <c r="EC3441" s="51">
        <f t="shared" si="1508"/>
        <v>0.41031036296685958</v>
      </c>
      <c r="ED3441" s="75">
        <f t="shared" si="1509"/>
        <v>5.5760126249342452</v>
      </c>
      <c r="EE3441" s="51">
        <f t="shared" si="1510"/>
        <v>0.22093634928984743</v>
      </c>
      <c r="EF3441" s="75">
        <f t="shared" si="1511"/>
        <v>0</v>
      </c>
      <c r="EG3441" s="51" t="e">
        <f t="shared" si="1512"/>
        <v>#DIV/0!</v>
      </c>
      <c r="EH3441" s="75">
        <f t="shared" si="1513"/>
        <v>2.1041557075223569E-2</v>
      </c>
      <c r="EI3441" s="51">
        <f t="shared" si="1514"/>
        <v>1.0520778537611785E-2</v>
      </c>
      <c r="EJ3441" s="75">
        <f t="shared" si="1515"/>
        <v>0.25249868490268279</v>
      </c>
      <c r="EK3441" s="51">
        <f t="shared" si="1516"/>
        <v>5.2603892688058915E-2</v>
      </c>
      <c r="EL3441" s="75">
        <f t="shared" si="1517"/>
        <v>4.6607048921620198</v>
      </c>
      <c r="EM3441" s="51">
        <f t="shared" si="1518"/>
        <v>0.59968437664387164</v>
      </c>
      <c r="EN3441" s="75">
        <f t="shared" si="1519"/>
        <v>3.7453971593897948</v>
      </c>
      <c r="EO3441" s="51">
        <f t="shared" si="1520"/>
        <v>0.43135192004208306</v>
      </c>
      <c r="EP3441" s="75">
        <f t="shared" si="1521"/>
        <v>0</v>
      </c>
      <c r="EQ3441" s="51" t="e">
        <f t="shared" si="1522"/>
        <v>#DIV/0!</v>
      </c>
      <c r="ER3441" s="51">
        <f t="shared" si="1523"/>
        <v>100</v>
      </c>
      <c r="ES3441" s="51">
        <f t="shared" si="1524"/>
        <v>0</v>
      </c>
    </row>
    <row r="3442" spans="1:149" x14ac:dyDescent="0.45">
      <c r="A3442" s="51" t="s">
        <v>5002</v>
      </c>
      <c r="B3442" s="174" t="s">
        <v>5001</v>
      </c>
      <c r="C3442" s="51" t="s">
        <v>5003</v>
      </c>
      <c r="D3442" s="51" t="s">
        <v>5004</v>
      </c>
      <c r="E3442" s="51" t="s">
        <v>1127</v>
      </c>
      <c r="F3442" s="51" t="s">
        <v>5017</v>
      </c>
      <c r="G3442" s="51" t="s">
        <v>3379</v>
      </c>
      <c r="H3442" s="51" t="s">
        <v>1132</v>
      </c>
      <c r="I3442" s="51">
        <v>168</v>
      </c>
      <c r="J3442" s="75">
        <v>100</v>
      </c>
      <c r="L3442" s="75">
        <v>800</v>
      </c>
      <c r="M3442" s="51">
        <v>5</v>
      </c>
      <c r="N3442" s="51" t="s">
        <v>748</v>
      </c>
      <c r="O3442" s="51" t="s">
        <v>3201</v>
      </c>
      <c r="P3442" s="87" t="s">
        <v>1374</v>
      </c>
      <c r="R3442" s="114">
        <v>0.8</v>
      </c>
      <c r="AA3442" s="168">
        <v>1</v>
      </c>
      <c r="AC3442" s="169">
        <v>0</v>
      </c>
      <c r="AR3442" s="53">
        <v>0.8377</v>
      </c>
      <c r="AT3442" s="77"/>
      <c r="AU3442" s="276">
        <v>1000</v>
      </c>
      <c r="AV3442" s="276"/>
      <c r="AW3442" s="276">
        <v>837.7</v>
      </c>
      <c r="AX3442" s="95"/>
      <c r="AY3442" s="276">
        <v>0</v>
      </c>
      <c r="AZ3442" s="95"/>
      <c r="BB3442" s="80" t="s">
        <v>722</v>
      </c>
      <c r="BC3442" s="174" t="s">
        <v>1126</v>
      </c>
      <c r="BD3442" s="52">
        <v>71.099999999999994</v>
      </c>
      <c r="BE3442" s="52">
        <v>0.99</v>
      </c>
      <c r="BH3442" s="52">
        <v>7.67</v>
      </c>
      <c r="BI3442" s="52">
        <v>0.41</v>
      </c>
      <c r="BN3442" s="52">
        <v>5.19</v>
      </c>
      <c r="BO3442" s="52">
        <v>0.21</v>
      </c>
      <c r="BR3442" s="51">
        <v>0.02</v>
      </c>
      <c r="BS3442" s="51">
        <v>0.01</v>
      </c>
      <c r="BX3442" s="51">
        <v>0.23</v>
      </c>
      <c r="BY3442" s="51">
        <v>0.05</v>
      </c>
      <c r="BZ3442" s="52">
        <v>4.03</v>
      </c>
      <c r="CA3442" s="52">
        <v>0.59</v>
      </c>
      <c r="CB3442" s="52">
        <v>3.66</v>
      </c>
      <c r="CC3442" s="52">
        <v>0.42</v>
      </c>
      <c r="DH3442" s="52">
        <v>91.9</v>
      </c>
      <c r="DI3442" s="52"/>
      <c r="DJ3442" s="52">
        <f t="shared" si="1502"/>
        <v>8.0999999999999943</v>
      </c>
      <c r="DL3442" s="51" t="s">
        <v>5005</v>
      </c>
      <c r="DO3442" s="356">
        <v>5.07</v>
      </c>
      <c r="DP3442" s="52">
        <v>0.12</v>
      </c>
      <c r="DU3442" s="52"/>
      <c r="DX3442" s="75">
        <f t="shared" si="1503"/>
        <v>77.366702937976044</v>
      </c>
      <c r="DY3442" s="51">
        <f t="shared" si="1504"/>
        <v>1.077257889009793</v>
      </c>
      <c r="DZ3442" s="75">
        <f t="shared" si="1505"/>
        <v>0</v>
      </c>
      <c r="EA3442" s="51" t="e">
        <f t="shared" si="1506"/>
        <v>#DIV/0!</v>
      </c>
      <c r="EB3442" s="75">
        <f t="shared" si="1507"/>
        <v>8.3460282916213266</v>
      </c>
      <c r="EC3442" s="51">
        <f t="shared" si="1508"/>
        <v>0.4461371055495103</v>
      </c>
      <c r="ED3442" s="75">
        <f t="shared" si="1509"/>
        <v>5.6474428726877042</v>
      </c>
      <c r="EE3442" s="51">
        <f t="shared" si="1510"/>
        <v>0.22850924918389551</v>
      </c>
      <c r="EF3442" s="75">
        <f t="shared" si="1511"/>
        <v>0</v>
      </c>
      <c r="EG3442" s="51" t="e">
        <f t="shared" si="1512"/>
        <v>#DIV/0!</v>
      </c>
      <c r="EH3442" s="75">
        <f t="shared" si="1513"/>
        <v>2.1762785636561477E-2</v>
      </c>
      <c r="EI3442" s="51">
        <f t="shared" si="1514"/>
        <v>1.0881392818280738E-2</v>
      </c>
      <c r="EJ3442" s="75">
        <f t="shared" si="1515"/>
        <v>0.25027203482045701</v>
      </c>
      <c r="EK3442" s="51">
        <f t="shared" si="1516"/>
        <v>5.4406964091403699E-2</v>
      </c>
      <c r="EL3442" s="75">
        <f t="shared" si="1517"/>
        <v>4.3852013057671382</v>
      </c>
      <c r="EM3442" s="51">
        <f t="shared" si="1518"/>
        <v>0.6420021762785636</v>
      </c>
      <c r="EN3442" s="75">
        <f t="shared" si="1519"/>
        <v>3.9825897714907508</v>
      </c>
      <c r="EO3442" s="51">
        <f t="shared" si="1520"/>
        <v>0.45701849836779102</v>
      </c>
      <c r="EP3442" s="75">
        <f t="shared" si="1521"/>
        <v>0</v>
      </c>
      <c r="EQ3442" s="51" t="e">
        <f t="shared" si="1522"/>
        <v>#DIV/0!</v>
      </c>
      <c r="ER3442" s="51">
        <f t="shared" si="1523"/>
        <v>100</v>
      </c>
      <c r="ES3442" s="51">
        <f t="shared" si="1524"/>
        <v>0</v>
      </c>
    </row>
    <row r="3443" spans="1:149" x14ac:dyDescent="0.45">
      <c r="A3443" s="51" t="s">
        <v>5002</v>
      </c>
      <c r="B3443" s="174" t="s">
        <v>5001</v>
      </c>
      <c r="C3443" s="51" t="s">
        <v>5003</v>
      </c>
      <c r="D3443" s="51" t="s">
        <v>5004</v>
      </c>
      <c r="E3443" s="51" t="s">
        <v>1127</v>
      </c>
      <c r="F3443" s="51" t="s">
        <v>5018</v>
      </c>
      <c r="G3443" s="51" t="s">
        <v>3379</v>
      </c>
      <c r="H3443" s="51" t="s">
        <v>1132</v>
      </c>
      <c r="I3443" s="51">
        <v>168</v>
      </c>
      <c r="J3443" s="75">
        <v>150</v>
      </c>
      <c r="L3443" s="75">
        <v>900</v>
      </c>
      <c r="M3443" s="51">
        <v>5</v>
      </c>
      <c r="N3443" s="51" t="s">
        <v>748</v>
      </c>
      <c r="O3443" s="51" t="s">
        <v>3201</v>
      </c>
      <c r="P3443" s="87" t="s">
        <v>1374</v>
      </c>
      <c r="R3443" s="114">
        <v>0.8</v>
      </c>
      <c r="AA3443" s="168">
        <v>1</v>
      </c>
      <c r="AC3443" s="169">
        <v>0</v>
      </c>
      <c r="AR3443" s="53">
        <v>0.87139999999999995</v>
      </c>
      <c r="AT3443" s="77"/>
      <c r="AU3443" s="276">
        <v>1500</v>
      </c>
      <c r="AV3443" s="276"/>
      <c r="AW3443" s="276">
        <v>1307.0999999999999</v>
      </c>
      <c r="AX3443" s="95"/>
      <c r="AY3443" s="276">
        <v>0</v>
      </c>
      <c r="AZ3443" s="95"/>
      <c r="BB3443" s="80" t="s">
        <v>722</v>
      </c>
      <c r="BC3443" s="174" t="s">
        <v>1126</v>
      </c>
      <c r="BD3443" s="52">
        <v>69.95</v>
      </c>
      <c r="BE3443" s="52">
        <v>1.01</v>
      </c>
      <c r="BH3443" s="52">
        <v>7.95</v>
      </c>
      <c r="BI3443" s="52">
        <v>0.39</v>
      </c>
      <c r="BN3443" s="52">
        <v>3.6</v>
      </c>
      <c r="BO3443" s="52">
        <v>0.2</v>
      </c>
      <c r="BR3443" s="51">
        <v>0.01</v>
      </c>
      <c r="BS3443" s="51">
        <v>0.01</v>
      </c>
      <c r="BX3443" s="51">
        <v>0.25</v>
      </c>
      <c r="BY3443" s="51">
        <v>0.05</v>
      </c>
      <c r="BZ3443" s="52">
        <v>3.95</v>
      </c>
      <c r="CA3443" s="52">
        <v>0.6</v>
      </c>
      <c r="CB3443" s="52">
        <v>3.47</v>
      </c>
      <c r="CC3443" s="52">
        <v>0.42</v>
      </c>
      <c r="DH3443" s="52">
        <v>89.08</v>
      </c>
      <c r="DI3443" s="52"/>
      <c r="DJ3443" s="52">
        <f t="shared" si="1502"/>
        <v>10.920000000000002</v>
      </c>
      <c r="DL3443" s="51" t="s">
        <v>5005</v>
      </c>
      <c r="DO3443" s="356">
        <v>6.75</v>
      </c>
      <c r="DP3443" s="52">
        <v>0.13</v>
      </c>
      <c r="DU3443" s="52"/>
      <c r="DX3443" s="75">
        <f t="shared" si="1503"/>
        <v>78.524921418949262</v>
      </c>
      <c r="DY3443" s="51">
        <f t="shared" si="1504"/>
        <v>1.1338123035473731</v>
      </c>
      <c r="DZ3443" s="75">
        <f t="shared" si="1505"/>
        <v>0</v>
      </c>
      <c r="EA3443" s="51" t="e">
        <f t="shared" si="1506"/>
        <v>#DIV/0!</v>
      </c>
      <c r="EB3443" s="75">
        <f t="shared" si="1507"/>
        <v>8.9245621912887287</v>
      </c>
      <c r="EC3443" s="51">
        <f t="shared" si="1508"/>
        <v>0.43780871127076787</v>
      </c>
      <c r="ED3443" s="75">
        <f t="shared" si="1509"/>
        <v>4.0413111809609337</v>
      </c>
      <c r="EE3443" s="51">
        <f t="shared" si="1510"/>
        <v>0.22451728783116301</v>
      </c>
      <c r="EF3443" s="75">
        <f t="shared" si="1511"/>
        <v>0</v>
      </c>
      <c r="EG3443" s="51" t="e">
        <f t="shared" si="1512"/>
        <v>#DIV/0!</v>
      </c>
      <c r="EH3443" s="75">
        <f t="shared" si="1513"/>
        <v>1.1225864391558151E-2</v>
      </c>
      <c r="EI3443" s="51">
        <f t="shared" si="1514"/>
        <v>1.1225864391558151E-2</v>
      </c>
      <c r="EJ3443" s="75">
        <f t="shared" si="1515"/>
        <v>0.28064660978895378</v>
      </c>
      <c r="EK3443" s="51">
        <f t="shared" si="1516"/>
        <v>5.6129321957790759E-2</v>
      </c>
      <c r="EL3443" s="75">
        <f t="shared" si="1517"/>
        <v>4.4342164346654691</v>
      </c>
      <c r="EM3443" s="51">
        <f t="shared" si="1518"/>
        <v>0.67355186349348883</v>
      </c>
      <c r="EN3443" s="75">
        <f t="shared" si="1519"/>
        <v>3.8953749438706784</v>
      </c>
      <c r="EO3443" s="51">
        <f t="shared" si="1520"/>
        <v>0.47148630444544226</v>
      </c>
      <c r="EP3443" s="75">
        <f t="shared" si="1521"/>
        <v>0</v>
      </c>
      <c r="EQ3443" s="51" t="e">
        <f t="shared" si="1522"/>
        <v>#DIV/0!</v>
      </c>
      <c r="ER3443" s="51">
        <f t="shared" si="1523"/>
        <v>100</v>
      </c>
      <c r="ES3443" s="51">
        <f t="shared" si="1524"/>
        <v>0</v>
      </c>
    </row>
    <row r="3444" spans="1:149" x14ac:dyDescent="0.45">
      <c r="A3444" s="51" t="s">
        <v>5002</v>
      </c>
      <c r="B3444" s="174" t="s">
        <v>5001</v>
      </c>
      <c r="C3444" s="51" t="s">
        <v>5003</v>
      </c>
      <c r="D3444" s="51" t="s">
        <v>5004</v>
      </c>
      <c r="E3444" s="51" t="s">
        <v>1127</v>
      </c>
      <c r="F3444" s="51" t="s">
        <v>5019</v>
      </c>
      <c r="G3444" s="51" t="s">
        <v>3379</v>
      </c>
      <c r="H3444" s="51" t="s">
        <v>1132</v>
      </c>
      <c r="I3444" s="51">
        <v>168</v>
      </c>
      <c r="J3444" s="75">
        <v>150</v>
      </c>
      <c r="L3444" s="75">
        <v>800</v>
      </c>
      <c r="M3444" s="51">
        <v>5</v>
      </c>
      <c r="N3444" s="51" t="s">
        <v>748</v>
      </c>
      <c r="O3444" s="51" t="s">
        <v>3201</v>
      </c>
      <c r="P3444" s="87" t="s">
        <v>1374</v>
      </c>
      <c r="R3444" s="114">
        <v>0.8</v>
      </c>
      <c r="AA3444" s="168">
        <v>1</v>
      </c>
      <c r="AC3444" s="169">
        <v>0</v>
      </c>
      <c r="AR3444" s="53">
        <v>0.79479999999999995</v>
      </c>
      <c r="AT3444" s="77"/>
      <c r="AU3444" s="276">
        <v>1500</v>
      </c>
      <c r="AV3444" s="276"/>
      <c r="AW3444" s="276">
        <v>1192.1999999999998</v>
      </c>
      <c r="AX3444" s="95"/>
      <c r="AY3444" s="276">
        <v>0</v>
      </c>
      <c r="AZ3444" s="95"/>
      <c r="BB3444" s="80" t="s">
        <v>722</v>
      </c>
      <c r="BC3444" s="174" t="s">
        <v>1126</v>
      </c>
      <c r="BD3444" s="52">
        <v>70.209999999999994</v>
      </c>
      <c r="BE3444" s="52">
        <v>1</v>
      </c>
      <c r="BH3444" s="52">
        <v>7.6</v>
      </c>
      <c r="BI3444" s="52">
        <v>0.4</v>
      </c>
      <c r="BN3444" s="52">
        <v>5.0599999999999996</v>
      </c>
      <c r="BO3444" s="52">
        <v>0.19</v>
      </c>
      <c r="BR3444" s="51">
        <v>0.01</v>
      </c>
      <c r="BS3444" s="51">
        <v>0.01</v>
      </c>
      <c r="BX3444" s="51">
        <v>0.24</v>
      </c>
      <c r="BY3444" s="51">
        <v>0.05</v>
      </c>
      <c r="BZ3444" s="52">
        <v>3.9</v>
      </c>
      <c r="CA3444" s="52">
        <v>0.62</v>
      </c>
      <c r="CB3444" s="52">
        <v>3.61</v>
      </c>
      <c r="CC3444" s="52">
        <v>0.41</v>
      </c>
      <c r="DH3444" s="52">
        <v>90.63</v>
      </c>
      <c r="DI3444" s="52"/>
      <c r="DJ3444" s="52">
        <f t="shared" si="1502"/>
        <v>9.3700000000000045</v>
      </c>
      <c r="DL3444" s="51" t="s">
        <v>5005</v>
      </c>
      <c r="DO3444" s="356">
        <v>6.31</v>
      </c>
      <c r="DP3444" s="52">
        <v>0.2</v>
      </c>
      <c r="DU3444" s="52"/>
      <c r="DX3444" s="75">
        <f t="shared" si="1503"/>
        <v>77.468829305969322</v>
      </c>
      <c r="DY3444" s="51">
        <f t="shared" si="1504"/>
        <v>1.1033873993158998</v>
      </c>
      <c r="DZ3444" s="75">
        <f t="shared" si="1505"/>
        <v>0</v>
      </c>
      <c r="EA3444" s="51" t="e">
        <f t="shared" si="1506"/>
        <v>#DIV/0!</v>
      </c>
      <c r="EB3444" s="75">
        <f t="shared" si="1507"/>
        <v>8.3857442348008391</v>
      </c>
      <c r="EC3444" s="51">
        <f t="shared" si="1508"/>
        <v>0.44135495972635996</v>
      </c>
      <c r="ED3444" s="75">
        <f t="shared" si="1509"/>
        <v>5.5831402405384525</v>
      </c>
      <c r="EE3444" s="51">
        <f t="shared" si="1510"/>
        <v>0.20964360587002098</v>
      </c>
      <c r="EF3444" s="75">
        <f t="shared" si="1511"/>
        <v>0</v>
      </c>
      <c r="EG3444" s="51" t="e">
        <f t="shared" si="1512"/>
        <v>#DIV/0!</v>
      </c>
      <c r="EH3444" s="75">
        <f t="shared" si="1513"/>
        <v>1.1033873993158999E-2</v>
      </c>
      <c r="EI3444" s="51">
        <f t="shared" si="1514"/>
        <v>1.1033873993158999E-2</v>
      </c>
      <c r="EJ3444" s="75">
        <f t="shared" si="1515"/>
        <v>0.26481297583581598</v>
      </c>
      <c r="EK3444" s="51">
        <f t="shared" si="1516"/>
        <v>5.5169369965794995E-2</v>
      </c>
      <c r="EL3444" s="75">
        <f t="shared" si="1517"/>
        <v>4.3032108573320089</v>
      </c>
      <c r="EM3444" s="51">
        <f t="shared" si="1518"/>
        <v>0.68410018757585778</v>
      </c>
      <c r="EN3444" s="75">
        <f t="shared" si="1519"/>
        <v>3.9832285115303985</v>
      </c>
      <c r="EO3444" s="51">
        <f t="shared" si="1520"/>
        <v>0.45238883371951893</v>
      </c>
      <c r="EP3444" s="75">
        <f t="shared" si="1521"/>
        <v>0</v>
      </c>
      <c r="EQ3444" s="51" t="e">
        <f t="shared" si="1522"/>
        <v>#DIV/0!</v>
      </c>
      <c r="ER3444" s="51">
        <f t="shared" si="1523"/>
        <v>100</v>
      </c>
      <c r="ES3444" s="51">
        <f t="shared" si="1524"/>
        <v>0</v>
      </c>
    </row>
    <row r="3445" spans="1:149" x14ac:dyDescent="0.45">
      <c r="A3445" s="51" t="s">
        <v>5002</v>
      </c>
      <c r="B3445" s="174" t="s">
        <v>5001</v>
      </c>
      <c r="C3445" s="51" t="s">
        <v>5003</v>
      </c>
      <c r="D3445" s="51" t="s">
        <v>5004</v>
      </c>
      <c r="E3445" s="51" t="s">
        <v>1127</v>
      </c>
      <c r="F3445" s="51" t="s">
        <v>5020</v>
      </c>
      <c r="G3445" s="51" t="s">
        <v>3379</v>
      </c>
      <c r="H3445" s="51" t="s">
        <v>1132</v>
      </c>
      <c r="I3445" s="51">
        <v>168</v>
      </c>
      <c r="J3445" s="75">
        <v>250</v>
      </c>
      <c r="L3445" s="75">
        <v>800</v>
      </c>
      <c r="M3445" s="51">
        <v>5</v>
      </c>
      <c r="N3445" s="51" t="s">
        <v>748</v>
      </c>
      <c r="O3445" s="51" t="s">
        <v>3201</v>
      </c>
      <c r="P3445" s="87" t="s">
        <v>1374</v>
      </c>
      <c r="R3445" s="114">
        <v>0.8</v>
      </c>
      <c r="AA3445" s="168">
        <v>1</v>
      </c>
      <c r="AC3445" s="169">
        <v>0</v>
      </c>
      <c r="AR3445" s="53">
        <v>0.76749999999999996</v>
      </c>
      <c r="AT3445" s="77"/>
      <c r="AU3445" s="276">
        <v>2500</v>
      </c>
      <c r="AV3445" s="276"/>
      <c r="AW3445" s="276">
        <v>1918.75</v>
      </c>
      <c r="AX3445" s="95"/>
      <c r="AY3445" s="276">
        <v>0</v>
      </c>
      <c r="AZ3445" s="95"/>
      <c r="BB3445" s="80" t="s">
        <v>722</v>
      </c>
      <c r="BC3445" s="174" t="s">
        <v>1126</v>
      </c>
      <c r="BD3445" s="52">
        <v>69.64</v>
      </c>
      <c r="BE3445" s="52">
        <v>0.99</v>
      </c>
      <c r="BH3445" s="52">
        <v>7.55</v>
      </c>
      <c r="BI3445" s="52">
        <v>0.39</v>
      </c>
      <c r="BN3445" s="52">
        <v>5.03</v>
      </c>
      <c r="BO3445" s="52">
        <v>0.2</v>
      </c>
      <c r="BR3445" s="51">
        <v>0.01</v>
      </c>
      <c r="BS3445" s="51">
        <v>0.01</v>
      </c>
      <c r="BX3445" s="51">
        <v>0.24</v>
      </c>
      <c r="BY3445" s="51">
        <v>0.05</v>
      </c>
      <c r="BZ3445" s="52">
        <v>3.32</v>
      </c>
      <c r="CA3445" s="52">
        <v>0.67</v>
      </c>
      <c r="CB3445" s="52">
        <v>3.38</v>
      </c>
      <c r="CC3445" s="52">
        <v>0.4</v>
      </c>
      <c r="DH3445" s="52">
        <v>89.2</v>
      </c>
      <c r="DI3445" s="52"/>
      <c r="DJ3445" s="52">
        <f t="shared" si="1502"/>
        <v>10.799999999999997</v>
      </c>
      <c r="DL3445" s="51" t="s">
        <v>5005</v>
      </c>
      <c r="DO3445" s="356">
        <v>8.15</v>
      </c>
      <c r="DP3445" s="52">
        <v>0.12</v>
      </c>
      <c r="DU3445" s="52"/>
      <c r="DX3445" s="75">
        <f t="shared" si="1503"/>
        <v>78.071748878923756</v>
      </c>
      <c r="DY3445" s="51">
        <f t="shared" si="1504"/>
        <v>1.1098654708520177</v>
      </c>
      <c r="DZ3445" s="75">
        <f t="shared" si="1505"/>
        <v>0</v>
      </c>
      <c r="EA3445" s="51" t="e">
        <f t="shared" si="1506"/>
        <v>#DIV/0!</v>
      </c>
      <c r="EB3445" s="75">
        <f t="shared" si="1507"/>
        <v>8.4641255605381165</v>
      </c>
      <c r="EC3445" s="51">
        <f t="shared" si="1508"/>
        <v>0.43721973094170408</v>
      </c>
      <c r="ED3445" s="75">
        <f t="shared" si="1509"/>
        <v>5.6390134529147984</v>
      </c>
      <c r="EE3445" s="51">
        <f t="shared" si="1510"/>
        <v>0.22421524663677131</v>
      </c>
      <c r="EF3445" s="75">
        <f t="shared" si="1511"/>
        <v>0</v>
      </c>
      <c r="EG3445" s="51" t="e">
        <f t="shared" si="1512"/>
        <v>#DIV/0!</v>
      </c>
      <c r="EH3445" s="75">
        <f t="shared" si="1513"/>
        <v>1.1210762331838564E-2</v>
      </c>
      <c r="EI3445" s="51">
        <f t="shared" si="1514"/>
        <v>1.1210762331838564E-2</v>
      </c>
      <c r="EJ3445" s="75">
        <f t="shared" si="1515"/>
        <v>0.2690582959641255</v>
      </c>
      <c r="EK3445" s="51">
        <f t="shared" si="1516"/>
        <v>5.6053811659192813E-2</v>
      </c>
      <c r="EL3445" s="75">
        <f t="shared" si="1517"/>
        <v>3.7219730941704032</v>
      </c>
      <c r="EM3445" s="51">
        <f t="shared" si="1518"/>
        <v>0.7511210762331838</v>
      </c>
      <c r="EN3445" s="75">
        <f t="shared" si="1519"/>
        <v>3.7892376681614346</v>
      </c>
      <c r="EO3445" s="51">
        <f t="shared" si="1520"/>
        <v>0.44843049327354256</v>
      </c>
      <c r="EP3445" s="75">
        <f t="shared" si="1521"/>
        <v>0</v>
      </c>
      <c r="EQ3445" s="51" t="e">
        <f t="shared" si="1522"/>
        <v>#DIV/0!</v>
      </c>
      <c r="ER3445" s="51">
        <f t="shared" si="1523"/>
        <v>100</v>
      </c>
      <c r="ES3445" s="51">
        <f t="shared" si="1524"/>
        <v>0</v>
      </c>
    </row>
    <row r="3446" spans="1:149" x14ac:dyDescent="0.45">
      <c r="A3446" s="51" t="s">
        <v>5002</v>
      </c>
      <c r="B3446" s="174" t="s">
        <v>5001</v>
      </c>
      <c r="C3446" s="51" t="s">
        <v>5003</v>
      </c>
      <c r="D3446" s="51" t="s">
        <v>5004</v>
      </c>
      <c r="E3446" s="51" t="s">
        <v>1127</v>
      </c>
      <c r="F3446" s="51" t="s">
        <v>5021</v>
      </c>
      <c r="G3446" s="51" t="s">
        <v>3379</v>
      </c>
      <c r="H3446" s="51" t="s">
        <v>1132</v>
      </c>
      <c r="I3446" s="51">
        <v>168</v>
      </c>
      <c r="J3446" s="75">
        <v>100</v>
      </c>
      <c r="L3446" s="75">
        <v>800</v>
      </c>
      <c r="M3446" s="51">
        <v>5</v>
      </c>
      <c r="N3446" s="51" t="s">
        <v>748</v>
      </c>
      <c r="O3446" s="51" t="s">
        <v>3201</v>
      </c>
      <c r="P3446" s="87" t="s">
        <v>1374</v>
      </c>
      <c r="R3446" s="114">
        <v>0.8</v>
      </c>
      <c r="AA3446" s="168">
        <v>1</v>
      </c>
      <c r="AC3446" s="169">
        <v>0</v>
      </c>
      <c r="AR3446" s="53">
        <v>0.8377</v>
      </c>
      <c r="AT3446" s="77"/>
      <c r="AU3446" s="276">
        <v>1000</v>
      </c>
      <c r="AV3446" s="276"/>
      <c r="AW3446" s="276">
        <v>837.7</v>
      </c>
      <c r="AX3446" s="95"/>
      <c r="AY3446" s="276">
        <v>0</v>
      </c>
      <c r="AZ3446" s="95"/>
      <c r="BB3446" s="80" t="s">
        <v>722</v>
      </c>
      <c r="BC3446" s="174" t="s">
        <v>1126</v>
      </c>
      <c r="BD3446" s="52">
        <v>70.180000000000007</v>
      </c>
      <c r="BE3446" s="52">
        <v>0.98</v>
      </c>
      <c r="BH3446" s="52">
        <v>7.7</v>
      </c>
      <c r="BI3446" s="52">
        <v>0.38</v>
      </c>
      <c r="BN3446" s="52">
        <v>5</v>
      </c>
      <c r="BO3446" s="52">
        <v>0.19</v>
      </c>
      <c r="BR3446" s="51">
        <v>0.02</v>
      </c>
      <c r="BS3446" s="51">
        <v>0.01</v>
      </c>
      <c r="BX3446" s="51">
        <v>0.24</v>
      </c>
      <c r="BY3446" s="51">
        <v>0.05</v>
      </c>
      <c r="BZ3446" s="52"/>
      <c r="CA3446" s="52"/>
      <c r="CB3446" s="52">
        <v>11.24</v>
      </c>
      <c r="CC3446" s="52">
        <v>0.39</v>
      </c>
      <c r="DH3446" s="52">
        <v>94.42</v>
      </c>
      <c r="DI3446" s="52"/>
      <c r="DJ3446" s="52">
        <f t="shared" si="1502"/>
        <v>5.5799999999999983</v>
      </c>
      <c r="DL3446" s="51" t="s">
        <v>5005</v>
      </c>
      <c r="DO3446" s="356">
        <v>5.25</v>
      </c>
      <c r="DP3446" s="52">
        <v>0.19</v>
      </c>
      <c r="DU3446" s="52"/>
      <c r="DX3446" s="75">
        <f t="shared" si="1503"/>
        <v>74.327472993009962</v>
      </c>
      <c r="DY3446" s="51">
        <f t="shared" si="1504"/>
        <v>1.0379156958271551</v>
      </c>
      <c r="DZ3446" s="75">
        <f t="shared" si="1505"/>
        <v>0</v>
      </c>
      <c r="EA3446" s="51" t="e">
        <f t="shared" si="1506"/>
        <v>#DIV/0!</v>
      </c>
      <c r="EB3446" s="75">
        <f t="shared" si="1507"/>
        <v>8.1550518957847906</v>
      </c>
      <c r="EC3446" s="51">
        <f t="shared" si="1508"/>
        <v>0.40245710654522343</v>
      </c>
      <c r="ED3446" s="75">
        <f t="shared" si="1509"/>
        <v>5.2954882440160977</v>
      </c>
      <c r="EE3446" s="51">
        <f t="shared" si="1510"/>
        <v>0.20122855327261172</v>
      </c>
      <c r="EF3446" s="75">
        <f t="shared" si="1511"/>
        <v>0</v>
      </c>
      <c r="EG3446" s="51" t="e">
        <f t="shared" si="1512"/>
        <v>#DIV/0!</v>
      </c>
      <c r="EH3446" s="75">
        <f t="shared" si="1513"/>
        <v>2.1181952976064393E-2</v>
      </c>
      <c r="EI3446" s="51">
        <f t="shared" si="1514"/>
        <v>1.0590976488032196E-2</v>
      </c>
      <c r="EJ3446" s="75">
        <f t="shared" si="1515"/>
        <v>0.25418343571277269</v>
      </c>
      <c r="EK3446" s="51">
        <f t="shared" si="1516"/>
        <v>5.2954882440160979E-2</v>
      </c>
      <c r="EL3446" s="75">
        <f t="shared" si="1517"/>
        <v>0</v>
      </c>
      <c r="EM3446" s="51" t="e">
        <f t="shared" si="1518"/>
        <v>#DIV/0!</v>
      </c>
      <c r="EN3446" s="75">
        <f t="shared" si="1519"/>
        <v>11.90425757254819</v>
      </c>
      <c r="EO3446" s="51">
        <f t="shared" si="1520"/>
        <v>0.41304808303325569</v>
      </c>
      <c r="EP3446" s="75">
        <f t="shared" si="1521"/>
        <v>0</v>
      </c>
      <c r="EQ3446" s="51" t="e">
        <f t="shared" si="1522"/>
        <v>#DIV/0!</v>
      </c>
      <c r="ER3446" s="51">
        <f t="shared" si="1523"/>
        <v>100</v>
      </c>
      <c r="ES3446" s="51">
        <f t="shared" si="1524"/>
        <v>0</v>
      </c>
    </row>
    <row r="3447" spans="1:149" x14ac:dyDescent="0.45">
      <c r="A3447" s="51" t="s">
        <v>5002</v>
      </c>
      <c r="B3447" s="174" t="s">
        <v>5001</v>
      </c>
      <c r="C3447" s="51" t="s">
        <v>5003</v>
      </c>
      <c r="D3447" s="51" t="s">
        <v>5004</v>
      </c>
      <c r="E3447" s="51" t="s">
        <v>1127</v>
      </c>
      <c r="F3447" s="51" t="s">
        <v>5022</v>
      </c>
      <c r="G3447" s="51" t="s">
        <v>3379</v>
      </c>
      <c r="H3447" s="51" t="s">
        <v>1132</v>
      </c>
      <c r="I3447" s="51">
        <v>168</v>
      </c>
      <c r="J3447" s="75">
        <v>250</v>
      </c>
      <c r="L3447" s="75">
        <v>800</v>
      </c>
      <c r="M3447" s="51">
        <v>5</v>
      </c>
      <c r="N3447" s="51" t="s">
        <v>748</v>
      </c>
      <c r="O3447" s="51" t="s">
        <v>3201</v>
      </c>
      <c r="P3447" s="87" t="s">
        <v>1374</v>
      </c>
      <c r="R3447" s="114">
        <v>0.8</v>
      </c>
      <c r="AA3447" s="168">
        <v>1</v>
      </c>
      <c r="AC3447" s="169">
        <v>0</v>
      </c>
      <c r="AR3447" s="53">
        <v>0.76749999999999996</v>
      </c>
      <c r="AT3447" s="77"/>
      <c r="AU3447" s="276">
        <v>2500</v>
      </c>
      <c r="AV3447" s="276"/>
      <c r="AW3447" s="276">
        <v>1918.75</v>
      </c>
      <c r="AX3447" s="95"/>
      <c r="AY3447" s="276">
        <v>0</v>
      </c>
      <c r="AZ3447" s="95"/>
      <c r="BB3447" s="80" t="s">
        <v>722</v>
      </c>
      <c r="BC3447" s="174" t="s">
        <v>1126</v>
      </c>
      <c r="BD3447" s="52">
        <v>69.260000000000005</v>
      </c>
      <c r="BE3447" s="52">
        <v>1.01</v>
      </c>
      <c r="BH3447" s="52">
        <v>7.33</v>
      </c>
      <c r="BI3447" s="52">
        <v>0.39</v>
      </c>
      <c r="BN3447" s="52">
        <v>4.8899999999999997</v>
      </c>
      <c r="BO3447" s="52">
        <v>0.21</v>
      </c>
      <c r="BR3447" s="51">
        <v>0.01</v>
      </c>
      <c r="BS3447" s="51">
        <v>0.01</v>
      </c>
      <c r="BX3447" s="51">
        <v>0.24</v>
      </c>
      <c r="BY3447" s="51">
        <v>0.05</v>
      </c>
      <c r="BZ3447" s="52"/>
      <c r="CA3447" s="52"/>
      <c r="CB3447" s="52">
        <v>10.68</v>
      </c>
      <c r="CC3447" s="52">
        <v>0.38</v>
      </c>
      <c r="DH3447" s="52">
        <v>92.5</v>
      </c>
      <c r="DI3447" s="52"/>
      <c r="DJ3447" s="52">
        <f t="shared" si="1502"/>
        <v>7.5</v>
      </c>
      <c r="DL3447" s="51" t="s">
        <v>5005</v>
      </c>
      <c r="DO3447" s="356">
        <v>7.21</v>
      </c>
      <c r="DP3447" s="52">
        <v>0.18</v>
      </c>
      <c r="DU3447" s="52"/>
      <c r="DX3447" s="75">
        <f t="shared" si="1503"/>
        <v>74.87567567567568</v>
      </c>
      <c r="DY3447" s="51">
        <f t="shared" si="1504"/>
        <v>1.0918918918918918</v>
      </c>
      <c r="DZ3447" s="75">
        <f t="shared" si="1505"/>
        <v>0</v>
      </c>
      <c r="EA3447" s="51" t="e">
        <f t="shared" si="1506"/>
        <v>#DIV/0!</v>
      </c>
      <c r="EB3447" s="75">
        <f t="shared" si="1507"/>
        <v>7.9243243243243251</v>
      </c>
      <c r="EC3447" s="51">
        <f t="shared" si="1508"/>
        <v>0.42162162162162165</v>
      </c>
      <c r="ED3447" s="75">
        <f t="shared" si="1509"/>
        <v>5.2864864864864867</v>
      </c>
      <c r="EE3447" s="51">
        <f t="shared" si="1510"/>
        <v>0.22702702702702704</v>
      </c>
      <c r="EF3447" s="75">
        <f t="shared" si="1511"/>
        <v>0</v>
      </c>
      <c r="EG3447" s="51" t="e">
        <f t="shared" si="1512"/>
        <v>#DIV/0!</v>
      </c>
      <c r="EH3447" s="75">
        <f t="shared" si="1513"/>
        <v>1.0810810810810811E-2</v>
      </c>
      <c r="EI3447" s="51">
        <f t="shared" si="1514"/>
        <v>1.0810810810810811E-2</v>
      </c>
      <c r="EJ3447" s="75">
        <f t="shared" si="1515"/>
        <v>0.25945945945945947</v>
      </c>
      <c r="EK3447" s="51">
        <f t="shared" si="1516"/>
        <v>5.4054054054054057E-2</v>
      </c>
      <c r="EL3447" s="75">
        <f t="shared" si="1517"/>
        <v>0</v>
      </c>
      <c r="EM3447" s="51" t="e">
        <f t="shared" si="1518"/>
        <v>#DIV/0!</v>
      </c>
      <c r="EN3447" s="75">
        <f t="shared" si="1519"/>
        <v>11.545945945945945</v>
      </c>
      <c r="EO3447" s="51">
        <f t="shared" si="1520"/>
        <v>0.41081081081081083</v>
      </c>
      <c r="EP3447" s="75">
        <f t="shared" si="1521"/>
        <v>0</v>
      </c>
      <c r="EQ3447" s="51" t="e">
        <f t="shared" si="1522"/>
        <v>#DIV/0!</v>
      </c>
      <c r="ER3447" s="51">
        <f t="shared" si="1523"/>
        <v>100</v>
      </c>
      <c r="ES3447" s="51">
        <f t="shared" si="1524"/>
        <v>0</v>
      </c>
    </row>
    <row r="3448" spans="1:149" s="43" customFormat="1" ht="14.65" thickBot="1" x14ac:dyDescent="0.5">
      <c r="A3448" s="43" t="s">
        <v>5002</v>
      </c>
      <c r="B3448" s="86" t="s">
        <v>5001</v>
      </c>
      <c r="C3448" s="43" t="s">
        <v>5003</v>
      </c>
      <c r="D3448" s="43" t="s">
        <v>5004</v>
      </c>
      <c r="E3448" s="43" t="s">
        <v>1127</v>
      </c>
      <c r="F3448" s="43" t="s">
        <v>5023</v>
      </c>
      <c r="G3448" s="43" t="s">
        <v>3379</v>
      </c>
      <c r="H3448" s="43" t="s">
        <v>1132</v>
      </c>
      <c r="I3448" s="43">
        <v>168</v>
      </c>
      <c r="J3448" s="298">
        <v>50</v>
      </c>
      <c r="L3448" s="298">
        <v>900</v>
      </c>
      <c r="M3448" s="43">
        <v>5</v>
      </c>
      <c r="N3448" s="43" t="s">
        <v>748</v>
      </c>
      <c r="O3448" s="43" t="s">
        <v>3201</v>
      </c>
      <c r="P3448" s="90" t="s">
        <v>1374</v>
      </c>
      <c r="Q3448" s="123"/>
      <c r="R3448" s="115">
        <v>0.8</v>
      </c>
      <c r="S3448" s="134"/>
      <c r="AA3448" s="170">
        <v>1</v>
      </c>
      <c r="AB3448" s="171"/>
      <c r="AC3448" s="171">
        <v>0</v>
      </c>
      <c r="AE3448" s="315"/>
      <c r="AG3448" s="171"/>
      <c r="AQ3448" s="86"/>
      <c r="AR3448" s="58">
        <v>0.94089999999999996</v>
      </c>
      <c r="AS3448" s="58"/>
      <c r="AT3448" s="91"/>
      <c r="AU3448" s="277">
        <v>500</v>
      </c>
      <c r="AV3448" s="277"/>
      <c r="AW3448" s="277">
        <v>470.45</v>
      </c>
      <c r="AX3448" s="259"/>
      <c r="AY3448" s="277">
        <v>0</v>
      </c>
      <c r="AZ3448" s="259"/>
      <c r="BA3448" s="86"/>
      <c r="BB3448" s="85" t="s">
        <v>722</v>
      </c>
      <c r="BC3448" s="86" t="s">
        <v>1126</v>
      </c>
      <c r="BD3448" s="59">
        <v>72.63</v>
      </c>
      <c r="BE3448" s="59">
        <v>1.01</v>
      </c>
      <c r="BH3448" s="59">
        <v>7.87</v>
      </c>
      <c r="BI3448" s="59">
        <v>0.4</v>
      </c>
      <c r="BN3448" s="59">
        <v>5.3</v>
      </c>
      <c r="BO3448" s="59">
        <v>0.18</v>
      </c>
      <c r="BR3448" s="43">
        <v>0.02</v>
      </c>
      <c r="BS3448" s="43">
        <v>0.01</v>
      </c>
      <c r="BX3448" s="43">
        <v>0.24</v>
      </c>
      <c r="BY3448" s="43">
        <v>0.05</v>
      </c>
      <c r="BZ3448" s="59">
        <v>4.66</v>
      </c>
      <c r="CA3448" s="59">
        <v>0.62</v>
      </c>
      <c r="CB3448" s="59">
        <v>3.65</v>
      </c>
      <c r="CC3448" s="59">
        <v>0.41</v>
      </c>
      <c r="DH3448" s="59">
        <v>94.4</v>
      </c>
      <c r="DI3448" s="59"/>
      <c r="DJ3448" s="59">
        <f t="shared" si="1502"/>
        <v>5.5999999999999943</v>
      </c>
      <c r="DL3448" s="43" t="s">
        <v>5005</v>
      </c>
      <c r="DO3448" s="357">
        <v>3.45</v>
      </c>
      <c r="DP3448" s="59">
        <v>0.13</v>
      </c>
      <c r="DQ3448" s="347"/>
      <c r="DS3448" s="308"/>
      <c r="DU3448" s="59"/>
      <c r="DW3448" s="86"/>
      <c r="DX3448" s="298">
        <f t="shared" si="1503"/>
        <v>76.938559322033882</v>
      </c>
      <c r="DY3448" s="43">
        <f t="shared" si="1504"/>
        <v>1.0699152542372881</v>
      </c>
      <c r="DZ3448" s="298">
        <f t="shared" si="1505"/>
        <v>0</v>
      </c>
      <c r="EA3448" s="43" t="e">
        <f t="shared" si="1506"/>
        <v>#DIV/0!</v>
      </c>
      <c r="EB3448" s="298">
        <f t="shared" si="1507"/>
        <v>8.3368644067796609</v>
      </c>
      <c r="EC3448" s="43">
        <f t="shared" si="1508"/>
        <v>0.42372881355932202</v>
      </c>
      <c r="ED3448" s="298">
        <f t="shared" si="1509"/>
        <v>5.6144067796610164</v>
      </c>
      <c r="EE3448" s="43">
        <f t="shared" si="1510"/>
        <v>0.19067796610169491</v>
      </c>
      <c r="EF3448" s="298">
        <f t="shared" si="1511"/>
        <v>0</v>
      </c>
      <c r="EG3448" s="43" t="e">
        <f t="shared" si="1512"/>
        <v>#DIV/0!</v>
      </c>
      <c r="EH3448" s="298">
        <f t="shared" si="1513"/>
        <v>2.1186440677966101E-2</v>
      </c>
      <c r="EI3448" s="43">
        <f t="shared" si="1514"/>
        <v>1.059322033898305E-2</v>
      </c>
      <c r="EJ3448" s="298">
        <f t="shared" si="1515"/>
        <v>0.25423728813559321</v>
      </c>
      <c r="EK3448" s="43">
        <f t="shared" si="1516"/>
        <v>5.2966101694915252E-2</v>
      </c>
      <c r="EL3448" s="298">
        <f t="shared" si="1517"/>
        <v>4.9364406779661012</v>
      </c>
      <c r="EM3448" s="43">
        <f t="shared" si="1518"/>
        <v>0.65677966101694907</v>
      </c>
      <c r="EN3448" s="298">
        <f t="shared" si="1519"/>
        <v>3.8665254237288131</v>
      </c>
      <c r="EO3448" s="43">
        <f t="shared" si="1520"/>
        <v>0.43432203389830504</v>
      </c>
      <c r="EP3448" s="298">
        <f t="shared" si="1521"/>
        <v>0</v>
      </c>
      <c r="EQ3448" s="43" t="e">
        <f t="shared" si="1522"/>
        <v>#DIV/0!</v>
      </c>
      <c r="ER3448" s="43">
        <f t="shared" si="1523"/>
        <v>100</v>
      </c>
      <c r="ES3448" s="43">
        <f t="shared" si="1524"/>
        <v>0</v>
      </c>
    </row>
    <row r="3449" spans="1:149" s="77" customFormat="1" x14ac:dyDescent="0.45">
      <c r="A3449" s="77" t="s">
        <v>5024</v>
      </c>
      <c r="B3449" s="178" t="s">
        <v>1012</v>
      </c>
      <c r="C3449" s="77" t="s">
        <v>3648</v>
      </c>
      <c r="D3449" s="77" t="s">
        <v>5052</v>
      </c>
      <c r="E3449" s="77" t="s">
        <v>637</v>
      </c>
      <c r="F3449" s="77" t="s">
        <v>5025</v>
      </c>
      <c r="G3449" s="77" t="s">
        <v>5058</v>
      </c>
      <c r="H3449" s="77" t="s">
        <v>1100</v>
      </c>
      <c r="I3449" s="77">
        <v>4</v>
      </c>
      <c r="J3449" s="304">
        <v>208</v>
      </c>
      <c r="L3449" s="304">
        <v>1300</v>
      </c>
      <c r="M3449" s="77">
        <v>2</v>
      </c>
      <c r="P3449" s="87" t="s">
        <v>1374</v>
      </c>
      <c r="Q3449" s="125"/>
      <c r="R3449" s="125"/>
      <c r="S3449" s="116"/>
      <c r="AA3449" s="168">
        <v>0</v>
      </c>
      <c r="AB3449" s="168"/>
      <c r="AC3449" s="168">
        <v>1</v>
      </c>
      <c r="AE3449" s="327"/>
      <c r="AG3449" s="168"/>
      <c r="AQ3449" s="178" t="s">
        <v>824</v>
      </c>
      <c r="AR3449" s="66">
        <v>1.0349999999999999</v>
      </c>
      <c r="AS3449" s="66">
        <v>1.577</v>
      </c>
      <c r="AU3449" s="276"/>
      <c r="AV3449" s="276">
        <v>2080</v>
      </c>
      <c r="AW3449" s="276">
        <v>0</v>
      </c>
      <c r="AX3449" s="95"/>
      <c r="AY3449" s="276">
        <v>3280.16</v>
      </c>
      <c r="AZ3449" s="95">
        <v>45.505126772266003</v>
      </c>
      <c r="BA3449" s="178"/>
      <c r="BB3449" s="98" t="s">
        <v>3412</v>
      </c>
      <c r="BC3449" s="178" t="s">
        <v>1126</v>
      </c>
      <c r="BD3449" s="96">
        <v>50.69904849628643</v>
      </c>
      <c r="BF3449" s="96">
        <v>1.7860116344546211</v>
      </c>
      <c r="BH3449" s="96">
        <v>14.998550742381347</v>
      </c>
      <c r="BN3449" s="96">
        <v>1.9734935187343882E-2</v>
      </c>
      <c r="BR3449" s="96">
        <v>11.347587732722729</v>
      </c>
      <c r="BX3449" s="96">
        <v>15.334044640566194</v>
      </c>
      <c r="BZ3449" s="96">
        <v>3.2463968383180681</v>
      </c>
      <c r="CB3449" s="96">
        <v>4.93373379683597E-2</v>
      </c>
      <c r="DH3449" s="96">
        <f>SUM(BD3449,BF3449,BH3449,BN3449,BR3449,BX3449,BZ3449,CB3449)</f>
        <v>97.480712357885082</v>
      </c>
      <c r="DJ3449" s="96">
        <f t="shared" si="1502"/>
        <v>2.519287642114918</v>
      </c>
      <c r="DL3449" s="77" t="s">
        <v>755</v>
      </c>
      <c r="DO3449" s="365"/>
      <c r="DP3449" s="104"/>
      <c r="DQ3449" s="380">
        <v>0.1253240632805995</v>
      </c>
      <c r="DR3449" s="104">
        <v>6.2295587010824304E-3</v>
      </c>
      <c r="DS3449" s="246"/>
      <c r="DU3449" s="96"/>
      <c r="DW3449" s="178"/>
      <c r="DX3449" s="304">
        <f t="shared" si="1503"/>
        <v>52.00931268347</v>
      </c>
      <c r="DY3449" s="77">
        <f t="shared" si="1504"/>
        <v>0</v>
      </c>
      <c r="DZ3449" s="304">
        <f t="shared" si="1505"/>
        <v>1.832169247899585</v>
      </c>
      <c r="EA3449" s="77">
        <f t="shared" si="1506"/>
        <v>0</v>
      </c>
      <c r="EB3449" s="304">
        <f t="shared" si="1507"/>
        <v>15.386172689543475</v>
      </c>
      <c r="EC3449" s="77">
        <f t="shared" si="1508"/>
        <v>0</v>
      </c>
      <c r="ED3449" s="304">
        <f t="shared" si="1509"/>
        <v>2.0244964065188789E-2</v>
      </c>
      <c r="EE3449" s="77">
        <f t="shared" si="1510"/>
        <v>0</v>
      </c>
      <c r="EF3449" s="304">
        <f t="shared" si="1511"/>
        <v>0</v>
      </c>
      <c r="EG3449" s="77" t="e">
        <f t="shared" si="1512"/>
        <v>#DIV/0!</v>
      </c>
      <c r="EH3449" s="304">
        <f t="shared" si="1513"/>
        <v>11.640854337483551</v>
      </c>
      <c r="EI3449" s="77">
        <f t="shared" si="1514"/>
        <v>0</v>
      </c>
      <c r="EJ3449" s="304">
        <f t="shared" si="1515"/>
        <v>15.730337078651688</v>
      </c>
      <c r="EK3449" s="77">
        <f t="shared" si="1516"/>
        <v>0</v>
      </c>
      <c r="EL3449" s="304">
        <f t="shared" si="1517"/>
        <v>3.3302965887235554</v>
      </c>
      <c r="EM3449" s="77">
        <f t="shared" si="1518"/>
        <v>0</v>
      </c>
      <c r="EN3449" s="304">
        <f t="shared" si="1519"/>
        <v>5.0612410162971966E-2</v>
      </c>
      <c r="EO3449" s="77">
        <f t="shared" si="1520"/>
        <v>0</v>
      </c>
      <c r="EP3449" s="304">
        <f t="shared" si="1521"/>
        <v>0</v>
      </c>
      <c r="EQ3449" s="77" t="e">
        <f t="shared" si="1522"/>
        <v>#DIV/0!</v>
      </c>
      <c r="ER3449" s="77">
        <f t="shared" si="1523"/>
        <v>100</v>
      </c>
      <c r="ES3449" s="77">
        <f t="shared" si="1524"/>
        <v>0</v>
      </c>
    </row>
    <row r="3450" spans="1:149" s="77" customFormat="1" x14ac:dyDescent="0.45">
      <c r="A3450" s="77" t="s">
        <v>5024</v>
      </c>
      <c r="B3450" s="178" t="s">
        <v>1012</v>
      </c>
      <c r="C3450" s="77" t="s">
        <v>3648</v>
      </c>
      <c r="D3450" s="77" t="s">
        <v>5053</v>
      </c>
      <c r="E3450" s="77" t="s">
        <v>637</v>
      </c>
      <c r="F3450" s="77" t="s">
        <v>5026</v>
      </c>
      <c r="G3450" s="77" t="s">
        <v>5058</v>
      </c>
      <c r="H3450" s="77" t="s">
        <v>1100</v>
      </c>
      <c r="I3450" s="77">
        <v>6</v>
      </c>
      <c r="J3450" s="304">
        <v>306</v>
      </c>
      <c r="L3450" s="304">
        <v>1250</v>
      </c>
      <c r="M3450" s="77">
        <v>2</v>
      </c>
      <c r="P3450" s="87" t="s">
        <v>1374</v>
      </c>
      <c r="Q3450" s="125"/>
      <c r="R3450" s="125"/>
      <c r="S3450" s="116"/>
      <c r="AA3450" s="168">
        <v>0</v>
      </c>
      <c r="AB3450" s="168"/>
      <c r="AC3450" s="168">
        <v>1</v>
      </c>
      <c r="AE3450" s="327"/>
      <c r="AG3450" s="168"/>
      <c r="AQ3450" s="178" t="s">
        <v>824</v>
      </c>
      <c r="AR3450" s="66">
        <v>1.0660000000000001</v>
      </c>
      <c r="AS3450" s="66">
        <v>2.0230000000000001</v>
      </c>
      <c r="AU3450" s="276"/>
      <c r="AV3450" s="276">
        <v>3060</v>
      </c>
      <c r="AW3450" s="276">
        <v>0</v>
      </c>
      <c r="AX3450" s="95"/>
      <c r="AY3450" s="276">
        <v>6190.38</v>
      </c>
      <c r="AZ3450" s="95">
        <v>73.953309962705532</v>
      </c>
      <c r="BA3450" s="178"/>
      <c r="BB3450" s="98" t="s">
        <v>3412</v>
      </c>
      <c r="BC3450" s="178" t="s">
        <v>1126</v>
      </c>
      <c r="BD3450" s="96">
        <v>51.620384324104904</v>
      </c>
      <c r="BF3450" s="96">
        <v>1.7783098905911741</v>
      </c>
      <c r="BH3450" s="96">
        <v>14.878526084612822</v>
      </c>
      <c r="BN3450" s="96">
        <v>1.9758998784346379E-2</v>
      </c>
      <c r="BR3450" s="96">
        <v>11.559014288842629</v>
      </c>
      <c r="BX3450" s="96">
        <v>14.700695095553705</v>
      </c>
      <c r="BZ3450" s="96">
        <v>3.1910783036719397</v>
      </c>
      <c r="CB3450" s="96">
        <v>9.8794993921731897E-3</v>
      </c>
      <c r="DH3450" s="96">
        <f t="shared" ref="DH3450:DH3478" si="1526">SUM(BD3450,BF3450,BH3450,BN3450,BR3450,BX3450,BZ3450,CB3450)</f>
        <v>97.757646485553693</v>
      </c>
      <c r="DJ3450" s="96">
        <f t="shared" si="1502"/>
        <v>2.2423535144463074</v>
      </c>
      <c r="DL3450" s="77" t="s">
        <v>755</v>
      </c>
      <c r="DO3450" s="348"/>
      <c r="DP3450" s="104"/>
      <c r="DQ3450" s="380">
        <v>0.15500607826810989</v>
      </c>
      <c r="DR3450" s="104">
        <v>3.6644462947543715E-3</v>
      </c>
      <c r="DS3450" s="246"/>
      <c r="DU3450" s="96"/>
      <c r="DW3450" s="178"/>
      <c r="DX3450" s="304">
        <f t="shared" si="1503"/>
        <v>52.804446690247595</v>
      </c>
      <c r="DY3450" s="77">
        <f t="shared" si="1504"/>
        <v>0</v>
      </c>
      <c r="DZ3450" s="304">
        <f t="shared" si="1505"/>
        <v>1.8191005558362812</v>
      </c>
      <c r="EA3450" s="77">
        <f t="shared" si="1506"/>
        <v>0</v>
      </c>
      <c r="EB3450" s="304">
        <f t="shared" si="1507"/>
        <v>15.219807983830218</v>
      </c>
      <c r="EC3450" s="77">
        <f t="shared" si="1508"/>
        <v>0</v>
      </c>
      <c r="ED3450" s="304">
        <f t="shared" si="1509"/>
        <v>2.0212228398180904E-2</v>
      </c>
      <c r="EE3450" s="77">
        <f t="shared" si="1510"/>
        <v>0</v>
      </c>
      <c r="EF3450" s="304">
        <f t="shared" si="1511"/>
        <v>0</v>
      </c>
      <c r="EG3450" s="77" t="e">
        <f t="shared" si="1512"/>
        <v>#DIV/0!</v>
      </c>
      <c r="EH3450" s="304">
        <f t="shared" si="1513"/>
        <v>11.824153612935826</v>
      </c>
      <c r="EI3450" s="77">
        <f t="shared" si="1514"/>
        <v>0</v>
      </c>
      <c r="EJ3450" s="304">
        <f t="shared" si="1515"/>
        <v>15.03789792824659</v>
      </c>
      <c r="EK3450" s="77">
        <f t="shared" si="1516"/>
        <v>0</v>
      </c>
      <c r="EL3450" s="304">
        <f t="shared" si="1517"/>
        <v>3.2642748863062154</v>
      </c>
      <c r="EM3450" s="77">
        <f t="shared" si="1518"/>
        <v>0</v>
      </c>
      <c r="EN3450" s="304">
        <f t="shared" si="1519"/>
        <v>1.0106114199090452E-2</v>
      </c>
      <c r="EO3450" s="77">
        <f t="shared" si="1520"/>
        <v>0</v>
      </c>
      <c r="EP3450" s="304">
        <f t="shared" si="1521"/>
        <v>0</v>
      </c>
      <c r="EQ3450" s="77" t="e">
        <f t="shared" si="1522"/>
        <v>#DIV/0!</v>
      </c>
      <c r="ER3450" s="77">
        <f t="shared" si="1523"/>
        <v>100</v>
      </c>
      <c r="ES3450" s="77">
        <f t="shared" si="1524"/>
        <v>0</v>
      </c>
    </row>
    <row r="3451" spans="1:149" s="77" customFormat="1" x14ac:dyDescent="0.45">
      <c r="A3451" s="77" t="s">
        <v>5024</v>
      </c>
      <c r="B3451" s="178" t="s">
        <v>1012</v>
      </c>
      <c r="C3451" s="77" t="s">
        <v>3648</v>
      </c>
      <c r="D3451" s="77" t="s">
        <v>5053</v>
      </c>
      <c r="E3451" s="77" t="s">
        <v>637</v>
      </c>
      <c r="F3451" s="77" t="s">
        <v>2491</v>
      </c>
      <c r="G3451" s="77" t="s">
        <v>5058</v>
      </c>
      <c r="H3451" s="77" t="s">
        <v>1100</v>
      </c>
      <c r="I3451" s="77">
        <v>6</v>
      </c>
      <c r="J3451" s="304">
        <v>308</v>
      </c>
      <c r="L3451" s="304">
        <v>1300</v>
      </c>
      <c r="M3451" s="77">
        <v>2</v>
      </c>
      <c r="P3451" s="87" t="s">
        <v>1374</v>
      </c>
      <c r="Q3451" s="125"/>
      <c r="R3451" s="125"/>
      <c r="S3451" s="116"/>
      <c r="AA3451" s="168">
        <v>0</v>
      </c>
      <c r="AB3451" s="168"/>
      <c r="AC3451" s="168">
        <v>1</v>
      </c>
      <c r="AE3451" s="327"/>
      <c r="AG3451" s="168"/>
      <c r="AQ3451" s="178" t="s">
        <v>824</v>
      </c>
      <c r="AR3451" s="66">
        <v>1.0820000000000001</v>
      </c>
      <c r="AS3451" s="66">
        <v>1.9970000000000001</v>
      </c>
      <c r="AU3451" s="276"/>
      <c r="AV3451" s="276">
        <v>3080</v>
      </c>
      <c r="AW3451" s="276">
        <v>0</v>
      </c>
      <c r="AX3451" s="95"/>
      <c r="AY3451" s="276">
        <v>6150.76</v>
      </c>
      <c r="AZ3451" s="95">
        <v>73.337496942287302</v>
      </c>
      <c r="BA3451" s="178"/>
      <c r="BB3451" s="98" t="s">
        <v>3412</v>
      </c>
      <c r="BC3451" s="178" t="s">
        <v>1126</v>
      </c>
      <c r="BD3451" s="96">
        <v>51.614257369900088</v>
      </c>
      <c r="BF3451" s="96">
        <v>1.7780988184845965</v>
      </c>
      <c r="BH3451" s="96">
        <v>14.876760114654456</v>
      </c>
      <c r="BN3451" s="96">
        <v>1.9756653538717736E-2</v>
      </c>
      <c r="BR3451" s="96">
        <v>11.557642320149876</v>
      </c>
      <c r="BX3451" s="96">
        <v>14.698950232805997</v>
      </c>
      <c r="BZ3451" s="96">
        <v>3.1906995465029144</v>
      </c>
      <c r="CB3451" s="96">
        <v>9.8783267693588681E-3</v>
      </c>
      <c r="DH3451" s="96">
        <f t="shared" si="1526"/>
        <v>97.746043382806008</v>
      </c>
      <c r="DJ3451" s="96">
        <f t="shared" ref="DJ3451:DJ3514" si="1527">IF(AND(DH3451&lt;100, DH3451&gt;0), 100-DH3451, 0)</f>
        <v>2.2539566171939924</v>
      </c>
      <c r="DL3451" s="77" t="s">
        <v>755</v>
      </c>
      <c r="DO3451" s="348"/>
      <c r="DP3451" s="104"/>
      <c r="DQ3451" s="380">
        <v>0.16673230641132389</v>
      </c>
      <c r="DR3451" s="104">
        <v>9.1611157368859282E-3</v>
      </c>
      <c r="DS3451" s="246"/>
      <c r="DU3451" s="96"/>
      <c r="DW3451" s="178"/>
      <c r="DX3451" s="304">
        <f t="shared" si="1503"/>
        <v>52.804446690247595</v>
      </c>
      <c r="DY3451" s="77">
        <f t="shared" si="1504"/>
        <v>0</v>
      </c>
      <c r="DZ3451" s="304">
        <f t="shared" si="1505"/>
        <v>1.8191005558362812</v>
      </c>
      <c r="EA3451" s="77">
        <f t="shared" si="1506"/>
        <v>0</v>
      </c>
      <c r="EB3451" s="304">
        <f t="shared" si="1507"/>
        <v>15.219807983830217</v>
      </c>
      <c r="EC3451" s="77">
        <f t="shared" si="1508"/>
        <v>0</v>
      </c>
      <c r="ED3451" s="304">
        <f t="shared" si="1509"/>
        <v>2.02122283981809E-2</v>
      </c>
      <c r="EE3451" s="77">
        <f t="shared" si="1510"/>
        <v>0</v>
      </c>
      <c r="EF3451" s="304">
        <f t="shared" si="1511"/>
        <v>0</v>
      </c>
      <c r="EG3451" s="77" t="e">
        <f t="shared" si="1512"/>
        <v>#DIV/0!</v>
      </c>
      <c r="EH3451" s="304">
        <f t="shared" si="1513"/>
        <v>11.824153612935826</v>
      </c>
      <c r="EI3451" s="77">
        <f t="shared" si="1514"/>
        <v>0</v>
      </c>
      <c r="EJ3451" s="304">
        <f t="shared" si="1515"/>
        <v>15.037897928246588</v>
      </c>
      <c r="EK3451" s="77">
        <f t="shared" si="1516"/>
        <v>0</v>
      </c>
      <c r="EL3451" s="304">
        <f t="shared" si="1517"/>
        <v>3.264274886306215</v>
      </c>
      <c r="EM3451" s="77">
        <f t="shared" si="1518"/>
        <v>0</v>
      </c>
      <c r="EN3451" s="304">
        <f t="shared" si="1519"/>
        <v>1.010611419909045E-2</v>
      </c>
      <c r="EO3451" s="77">
        <f t="shared" si="1520"/>
        <v>0</v>
      </c>
      <c r="EP3451" s="304">
        <f t="shared" si="1521"/>
        <v>0</v>
      </c>
      <c r="EQ3451" s="77" t="e">
        <f t="shared" si="1522"/>
        <v>#DIV/0!</v>
      </c>
      <c r="ER3451" s="77">
        <f t="shared" si="1523"/>
        <v>100</v>
      </c>
      <c r="ES3451" s="77">
        <f t="shared" si="1524"/>
        <v>0</v>
      </c>
    </row>
    <row r="3452" spans="1:149" s="77" customFormat="1" x14ac:dyDescent="0.45">
      <c r="A3452" s="77" t="s">
        <v>5024</v>
      </c>
      <c r="B3452" s="178" t="s">
        <v>1012</v>
      </c>
      <c r="C3452" s="77" t="s">
        <v>3648</v>
      </c>
      <c r="D3452" s="77" t="s">
        <v>5053</v>
      </c>
      <c r="E3452" s="77" t="s">
        <v>637</v>
      </c>
      <c r="F3452" s="77" t="s">
        <v>2504</v>
      </c>
      <c r="G3452" s="77" t="s">
        <v>5058</v>
      </c>
      <c r="H3452" s="77" t="s">
        <v>1100</v>
      </c>
      <c r="I3452" s="77">
        <v>3</v>
      </c>
      <c r="J3452" s="304">
        <v>306</v>
      </c>
      <c r="L3452" s="304">
        <v>1400</v>
      </c>
      <c r="M3452" s="77">
        <v>2</v>
      </c>
      <c r="P3452" s="87" t="s">
        <v>1374</v>
      </c>
      <c r="Q3452" s="125"/>
      <c r="R3452" s="125"/>
      <c r="S3452" s="116"/>
      <c r="AA3452" s="168">
        <v>0</v>
      </c>
      <c r="AB3452" s="168"/>
      <c r="AC3452" s="168">
        <v>1</v>
      </c>
      <c r="AE3452" s="327"/>
      <c r="AG3452" s="168"/>
      <c r="AQ3452" s="178" t="s">
        <v>824</v>
      </c>
      <c r="AR3452" s="66">
        <v>1.1040000000000001</v>
      </c>
      <c r="AS3452" s="66">
        <v>1.9219999999999999</v>
      </c>
      <c r="AU3452" s="276"/>
      <c r="AV3452" s="276">
        <v>3060</v>
      </c>
      <c r="AW3452" s="276">
        <v>0</v>
      </c>
      <c r="AX3452" s="95"/>
      <c r="AY3452" s="276">
        <v>5881.32</v>
      </c>
      <c r="AZ3452" s="95">
        <v>70.261127903272367</v>
      </c>
      <c r="BA3452" s="178"/>
      <c r="BB3452" s="98" t="s">
        <v>3412</v>
      </c>
      <c r="BC3452" s="178" t="s">
        <v>1126</v>
      </c>
      <c r="BD3452" s="96">
        <v>51.639148121357202</v>
      </c>
      <c r="BF3452" s="96">
        <v>1.7789562989175687</v>
      </c>
      <c r="BH3452" s="96">
        <v>14.883934367610324</v>
      </c>
      <c r="BN3452" s="96">
        <v>1.9766181099084096E-2</v>
      </c>
      <c r="BR3452" s="96">
        <v>11.563215942964195</v>
      </c>
      <c r="BX3452" s="96">
        <v>14.706038737718568</v>
      </c>
      <c r="BZ3452" s="96">
        <v>3.1922382475020816</v>
      </c>
      <c r="CB3452" s="96">
        <v>9.8830905495420479E-3</v>
      </c>
      <c r="DH3452" s="96">
        <f t="shared" si="1526"/>
        <v>97.793180987718557</v>
      </c>
      <c r="DJ3452" s="96">
        <f t="shared" si="1527"/>
        <v>2.2068190122814428</v>
      </c>
      <c r="DL3452" s="77" t="s">
        <v>755</v>
      </c>
      <c r="DO3452" s="348"/>
      <c r="DP3452" s="104"/>
      <c r="DQ3452" s="380">
        <v>0.11909450457951708</v>
      </c>
      <c r="DR3452" s="104">
        <v>5.1302248126561195E-3</v>
      </c>
      <c r="DS3452" s="246"/>
      <c r="DU3452" s="96"/>
      <c r="DW3452" s="178"/>
      <c r="DX3452" s="304">
        <f t="shared" si="1503"/>
        <v>52.804446690247609</v>
      </c>
      <c r="DY3452" s="77">
        <f t="shared" si="1504"/>
        <v>0</v>
      </c>
      <c r="DZ3452" s="304">
        <f t="shared" si="1505"/>
        <v>1.8191005558362812</v>
      </c>
      <c r="EA3452" s="77">
        <f t="shared" si="1506"/>
        <v>0</v>
      </c>
      <c r="EB3452" s="304">
        <f t="shared" si="1507"/>
        <v>15.219807983830218</v>
      </c>
      <c r="EC3452" s="77">
        <f t="shared" si="1508"/>
        <v>0</v>
      </c>
      <c r="ED3452" s="304">
        <f t="shared" si="1509"/>
        <v>2.02122283981809E-2</v>
      </c>
      <c r="EE3452" s="77">
        <f t="shared" si="1510"/>
        <v>0</v>
      </c>
      <c r="EF3452" s="304">
        <f t="shared" si="1511"/>
        <v>0</v>
      </c>
      <c r="EG3452" s="77" t="e">
        <f t="shared" si="1512"/>
        <v>#DIV/0!</v>
      </c>
      <c r="EH3452" s="304">
        <f t="shared" si="1513"/>
        <v>11.824153612935826</v>
      </c>
      <c r="EI3452" s="77">
        <f t="shared" si="1514"/>
        <v>0</v>
      </c>
      <c r="EJ3452" s="304">
        <f t="shared" si="1515"/>
        <v>15.03789792824659</v>
      </c>
      <c r="EK3452" s="77">
        <f t="shared" si="1516"/>
        <v>0</v>
      </c>
      <c r="EL3452" s="304">
        <f t="shared" si="1517"/>
        <v>3.2642748863062154</v>
      </c>
      <c r="EM3452" s="77">
        <f t="shared" si="1518"/>
        <v>0</v>
      </c>
      <c r="EN3452" s="304">
        <f t="shared" si="1519"/>
        <v>1.010611419909045E-2</v>
      </c>
      <c r="EO3452" s="77">
        <f t="shared" si="1520"/>
        <v>0</v>
      </c>
      <c r="EP3452" s="304">
        <f t="shared" si="1521"/>
        <v>0</v>
      </c>
      <c r="EQ3452" s="77" t="e">
        <f t="shared" si="1522"/>
        <v>#DIV/0!</v>
      </c>
      <c r="ER3452" s="77">
        <f t="shared" si="1523"/>
        <v>100</v>
      </c>
      <c r="ES3452" s="77">
        <f t="shared" si="1524"/>
        <v>0</v>
      </c>
    </row>
    <row r="3453" spans="1:149" s="77" customFormat="1" x14ac:dyDescent="0.45">
      <c r="A3453" s="77" t="s">
        <v>5024</v>
      </c>
      <c r="B3453" s="178" t="s">
        <v>1012</v>
      </c>
      <c r="C3453" s="77" t="s">
        <v>3648</v>
      </c>
      <c r="D3453" s="77" t="s">
        <v>5053</v>
      </c>
      <c r="E3453" s="77" t="s">
        <v>637</v>
      </c>
      <c r="F3453" s="77" t="s">
        <v>5027</v>
      </c>
      <c r="G3453" s="77" t="s">
        <v>5058</v>
      </c>
      <c r="H3453" s="77" t="s">
        <v>1100</v>
      </c>
      <c r="I3453" s="77">
        <v>6</v>
      </c>
      <c r="J3453" s="304">
        <v>492</v>
      </c>
      <c r="L3453" s="304">
        <v>1300</v>
      </c>
      <c r="M3453" s="77">
        <v>2</v>
      </c>
      <c r="P3453" s="87" t="s">
        <v>1374</v>
      </c>
      <c r="Q3453" s="125"/>
      <c r="R3453" s="125"/>
      <c r="S3453" s="116"/>
      <c r="AA3453" s="168">
        <v>0</v>
      </c>
      <c r="AB3453" s="168"/>
      <c r="AC3453" s="168">
        <v>1</v>
      </c>
      <c r="AE3453" s="327"/>
      <c r="AG3453" s="168"/>
      <c r="AQ3453" s="178" t="s">
        <v>824</v>
      </c>
      <c r="AR3453" s="66">
        <v>1.212</v>
      </c>
      <c r="AS3453" s="66">
        <v>3.1019999999999999</v>
      </c>
      <c r="AU3453" s="276"/>
      <c r="AV3453" s="276">
        <v>4920</v>
      </c>
      <c r="AW3453" s="276">
        <v>0</v>
      </c>
      <c r="AX3453" s="95"/>
      <c r="AY3453" s="276">
        <v>15261.84</v>
      </c>
      <c r="AZ3453" s="95">
        <v>164.74628256370463</v>
      </c>
      <c r="BA3453" s="178"/>
      <c r="BB3453" s="98" t="s">
        <v>3412</v>
      </c>
      <c r="BC3453" s="178" t="s">
        <v>1126</v>
      </c>
      <c r="BD3453" s="96">
        <v>51.517374906536226</v>
      </c>
      <c r="BF3453" s="96">
        <v>1.7747612407993341</v>
      </c>
      <c r="BH3453" s="96">
        <v>14.848835714687761</v>
      </c>
      <c r="BN3453" s="96">
        <v>1.9719569342214822E-2</v>
      </c>
      <c r="BR3453" s="96">
        <v>11.535948065195671</v>
      </c>
      <c r="BX3453" s="96">
        <v>14.671359590607828</v>
      </c>
      <c r="BZ3453" s="96">
        <v>3.184710448767694</v>
      </c>
      <c r="CB3453" s="96">
        <v>9.8597846711074109E-3</v>
      </c>
      <c r="DH3453" s="96">
        <f t="shared" si="1526"/>
        <v>97.562569320607835</v>
      </c>
      <c r="DJ3453" s="96">
        <f t="shared" si="1527"/>
        <v>2.4374306793921647</v>
      </c>
      <c r="DL3453" s="77" t="s">
        <v>755</v>
      </c>
      <c r="DO3453" s="348"/>
      <c r="DP3453" s="104"/>
      <c r="DQ3453" s="380">
        <v>0.35215328892589515</v>
      </c>
      <c r="DR3453" s="104">
        <v>1.3924895920066611E-2</v>
      </c>
      <c r="DS3453" s="246"/>
      <c r="DU3453" s="96"/>
      <c r="DW3453" s="178"/>
      <c r="DX3453" s="304">
        <f t="shared" si="1503"/>
        <v>52.804446690247595</v>
      </c>
      <c r="DY3453" s="77">
        <f t="shared" si="1504"/>
        <v>0</v>
      </c>
      <c r="DZ3453" s="304">
        <f t="shared" si="1505"/>
        <v>1.8191005558362812</v>
      </c>
      <c r="EA3453" s="77">
        <f t="shared" si="1506"/>
        <v>0</v>
      </c>
      <c r="EB3453" s="304">
        <f t="shared" si="1507"/>
        <v>15.219807983830217</v>
      </c>
      <c r="EC3453" s="77">
        <f t="shared" si="1508"/>
        <v>0</v>
      </c>
      <c r="ED3453" s="304">
        <f t="shared" si="1509"/>
        <v>2.02122283981809E-2</v>
      </c>
      <c r="EE3453" s="77">
        <f t="shared" si="1510"/>
        <v>0</v>
      </c>
      <c r="EF3453" s="304">
        <f t="shared" si="1511"/>
        <v>0</v>
      </c>
      <c r="EG3453" s="77" t="e">
        <f t="shared" si="1512"/>
        <v>#DIV/0!</v>
      </c>
      <c r="EH3453" s="304">
        <f t="shared" si="1513"/>
        <v>11.824153612935826</v>
      </c>
      <c r="EI3453" s="77">
        <f t="shared" si="1514"/>
        <v>0</v>
      </c>
      <c r="EJ3453" s="304">
        <f t="shared" si="1515"/>
        <v>15.037897928246588</v>
      </c>
      <c r="EK3453" s="77">
        <f t="shared" si="1516"/>
        <v>0</v>
      </c>
      <c r="EL3453" s="304">
        <f t="shared" si="1517"/>
        <v>3.2642748863062154</v>
      </c>
      <c r="EM3453" s="77">
        <f t="shared" si="1518"/>
        <v>0</v>
      </c>
      <c r="EN3453" s="304">
        <f t="shared" si="1519"/>
        <v>1.010611419909045E-2</v>
      </c>
      <c r="EO3453" s="77">
        <f t="shared" si="1520"/>
        <v>0</v>
      </c>
      <c r="EP3453" s="304">
        <f t="shared" si="1521"/>
        <v>0</v>
      </c>
      <c r="EQ3453" s="77" t="e">
        <f t="shared" si="1522"/>
        <v>#DIV/0!</v>
      </c>
      <c r="ER3453" s="77">
        <f t="shared" si="1523"/>
        <v>100</v>
      </c>
      <c r="ES3453" s="77">
        <f t="shared" si="1524"/>
        <v>0</v>
      </c>
    </row>
    <row r="3454" spans="1:149" s="77" customFormat="1" x14ac:dyDescent="0.45">
      <c r="A3454" s="77" t="s">
        <v>5024</v>
      </c>
      <c r="B3454" s="178" t="s">
        <v>1012</v>
      </c>
      <c r="C3454" s="77" t="s">
        <v>3648</v>
      </c>
      <c r="D3454" s="77" t="s">
        <v>5053</v>
      </c>
      <c r="E3454" s="77" t="s">
        <v>1121</v>
      </c>
      <c r="F3454" s="77" t="s">
        <v>5028</v>
      </c>
      <c r="G3454" s="77" t="s">
        <v>5058</v>
      </c>
      <c r="H3454" s="77" t="s">
        <v>1100</v>
      </c>
      <c r="I3454" s="77">
        <v>6</v>
      </c>
      <c r="J3454" s="304">
        <v>1000</v>
      </c>
      <c r="L3454" s="304">
        <v>1500</v>
      </c>
      <c r="M3454" s="77">
        <v>2</v>
      </c>
      <c r="P3454" s="87" t="s">
        <v>1374</v>
      </c>
      <c r="Q3454" s="125"/>
      <c r="R3454" s="125"/>
      <c r="S3454" s="116"/>
      <c r="AA3454" s="168">
        <v>0</v>
      </c>
      <c r="AB3454" s="168"/>
      <c r="AC3454" s="168">
        <v>1</v>
      </c>
      <c r="AE3454" s="327"/>
      <c r="AG3454" s="168"/>
      <c r="AQ3454" s="178" t="s">
        <v>824</v>
      </c>
      <c r="AR3454" s="66">
        <v>1.847</v>
      </c>
      <c r="AS3454" s="66">
        <v>8.1370000000000005</v>
      </c>
      <c r="AU3454" s="276"/>
      <c r="AV3454" s="276">
        <v>10000</v>
      </c>
      <c r="AW3454" s="276">
        <v>0</v>
      </c>
      <c r="AX3454" s="95"/>
      <c r="AY3454" s="276">
        <v>81370</v>
      </c>
      <c r="AZ3454" s="95">
        <v>829.81443564208985</v>
      </c>
      <c r="BA3454" s="178"/>
      <c r="BB3454" s="98" t="s">
        <v>3412</v>
      </c>
      <c r="BC3454" s="178" t="s">
        <v>1126</v>
      </c>
      <c r="BD3454" s="96">
        <v>51.381241642797669</v>
      </c>
      <c r="BF3454" s="96">
        <v>1.7700714824313073</v>
      </c>
      <c r="BH3454" s="96">
        <v>14.809598069675271</v>
      </c>
      <c r="BN3454" s="96">
        <v>1.9667460915903413E-2</v>
      </c>
      <c r="BR3454" s="96">
        <v>11.505464635803497</v>
      </c>
      <c r="BX3454" s="96">
        <v>14.63259092143214</v>
      </c>
      <c r="BZ3454" s="96">
        <v>3.1762949379184011</v>
      </c>
      <c r="CB3454" s="96">
        <v>9.8337304579517067E-3</v>
      </c>
      <c r="DH3454" s="96">
        <f t="shared" si="1526"/>
        <v>97.304762881432126</v>
      </c>
      <c r="DJ3454" s="96">
        <f t="shared" si="1527"/>
        <v>2.6952371185678743</v>
      </c>
      <c r="DL3454" s="77" t="s">
        <v>755</v>
      </c>
      <c r="DO3454" s="348"/>
      <c r="DP3454" s="104"/>
      <c r="DQ3454" s="380">
        <v>0.61269542048293091</v>
      </c>
      <c r="DR3454" s="104">
        <v>1.7955786844296419E-2</v>
      </c>
      <c r="DS3454" s="246"/>
      <c r="DU3454" s="96"/>
      <c r="DW3454" s="178"/>
      <c r="DX3454" s="304">
        <f t="shared" si="1503"/>
        <v>52.804446690247609</v>
      </c>
      <c r="DY3454" s="77">
        <f t="shared" si="1504"/>
        <v>0</v>
      </c>
      <c r="DZ3454" s="304">
        <f t="shared" si="1505"/>
        <v>1.8191005558362814</v>
      </c>
      <c r="EA3454" s="77">
        <f t="shared" si="1506"/>
        <v>0</v>
      </c>
      <c r="EB3454" s="304">
        <f t="shared" si="1507"/>
        <v>15.219807983830218</v>
      </c>
      <c r="EC3454" s="77">
        <f t="shared" si="1508"/>
        <v>0</v>
      </c>
      <c r="ED3454" s="304">
        <f t="shared" si="1509"/>
        <v>2.02122283981809E-2</v>
      </c>
      <c r="EE3454" s="77">
        <f t="shared" si="1510"/>
        <v>0</v>
      </c>
      <c r="EF3454" s="304">
        <f t="shared" si="1511"/>
        <v>0</v>
      </c>
      <c r="EG3454" s="77" t="e">
        <f t="shared" si="1512"/>
        <v>#DIV/0!</v>
      </c>
      <c r="EH3454" s="304">
        <f t="shared" si="1513"/>
        <v>11.824153612935827</v>
      </c>
      <c r="EI3454" s="77">
        <f t="shared" si="1514"/>
        <v>0</v>
      </c>
      <c r="EJ3454" s="304">
        <f t="shared" si="1515"/>
        <v>15.03789792824659</v>
      </c>
      <c r="EK3454" s="77">
        <f t="shared" si="1516"/>
        <v>0</v>
      </c>
      <c r="EL3454" s="304">
        <f t="shared" si="1517"/>
        <v>3.2642748863062154</v>
      </c>
      <c r="EM3454" s="77">
        <f t="shared" si="1518"/>
        <v>0</v>
      </c>
      <c r="EN3454" s="304">
        <f t="shared" si="1519"/>
        <v>1.010611419909045E-2</v>
      </c>
      <c r="EO3454" s="77">
        <f t="shared" si="1520"/>
        <v>0</v>
      </c>
      <c r="EP3454" s="304">
        <f t="shared" si="1521"/>
        <v>0</v>
      </c>
      <c r="EQ3454" s="77" t="e">
        <f t="shared" si="1522"/>
        <v>#DIV/0!</v>
      </c>
      <c r="ER3454" s="77">
        <f t="shared" si="1523"/>
        <v>100</v>
      </c>
      <c r="ES3454" s="77">
        <f t="shared" si="1524"/>
        <v>0</v>
      </c>
    </row>
    <row r="3455" spans="1:149" s="77" customFormat="1" x14ac:dyDescent="0.45">
      <c r="A3455" s="77" t="s">
        <v>5024</v>
      </c>
      <c r="B3455" s="178" t="s">
        <v>1012</v>
      </c>
      <c r="C3455" s="77" t="s">
        <v>3648</v>
      </c>
      <c r="D3455" s="77" t="s">
        <v>5052</v>
      </c>
      <c r="E3455" s="77" t="s">
        <v>1121</v>
      </c>
      <c r="F3455" s="77" t="s">
        <v>5029</v>
      </c>
      <c r="G3455" s="77" t="s">
        <v>5058</v>
      </c>
      <c r="H3455" s="77" t="s">
        <v>5057</v>
      </c>
      <c r="I3455" s="77">
        <v>6</v>
      </c>
      <c r="J3455" s="304">
        <v>2000</v>
      </c>
      <c r="L3455" s="304">
        <v>1400</v>
      </c>
      <c r="M3455" s="77">
        <v>2</v>
      </c>
      <c r="P3455" s="87" t="s">
        <v>1374</v>
      </c>
      <c r="Q3455" s="125"/>
      <c r="R3455" s="125"/>
      <c r="S3455" s="116"/>
      <c r="AA3455" s="168">
        <v>0</v>
      </c>
      <c r="AB3455" s="168"/>
      <c r="AC3455" s="168">
        <v>1</v>
      </c>
      <c r="AE3455" s="327"/>
      <c r="AG3455" s="168"/>
      <c r="AQ3455" s="178" t="s">
        <v>4613</v>
      </c>
      <c r="AR3455" s="66">
        <v>4.6470000000000002</v>
      </c>
      <c r="AS3455" s="66">
        <v>74.12</v>
      </c>
      <c r="AU3455" s="276"/>
      <c r="AV3455" s="276">
        <v>20000</v>
      </c>
      <c r="AW3455" s="276">
        <v>0</v>
      </c>
      <c r="AX3455" s="95"/>
      <c r="AY3455" s="276">
        <v>1482400</v>
      </c>
      <c r="AZ3455" s="95">
        <v>14897.935620749608</v>
      </c>
      <c r="BA3455" s="178"/>
      <c r="BB3455" s="98" t="s">
        <v>3412</v>
      </c>
      <c r="BC3455" s="178" t="s">
        <v>1126</v>
      </c>
      <c r="BD3455" s="96">
        <v>50.079421482481266</v>
      </c>
      <c r="BF3455" s="96">
        <v>1.7641835905661949</v>
      </c>
      <c r="BH3455" s="96">
        <v>14.81524341248959</v>
      </c>
      <c r="BN3455" s="96">
        <v>1.9493741332223147E-2</v>
      </c>
      <c r="BR3455" s="96">
        <v>11.208901266028308</v>
      </c>
      <c r="BX3455" s="96">
        <v>15.146637015137385</v>
      </c>
      <c r="BZ3455" s="96">
        <v>3.206720449150708</v>
      </c>
      <c r="CB3455" s="96">
        <v>4.8734353330557874E-2</v>
      </c>
      <c r="DH3455" s="96">
        <f t="shared" si="1526"/>
        <v>96.289335310516236</v>
      </c>
      <c r="DJ3455" s="96">
        <f t="shared" si="1527"/>
        <v>3.7106646894837638</v>
      </c>
      <c r="DL3455" s="77" t="s">
        <v>755</v>
      </c>
      <c r="DO3455" s="348"/>
      <c r="DP3455" s="104"/>
      <c r="DQ3455" s="380">
        <v>1.3312933388842632</v>
      </c>
      <c r="DR3455" s="104">
        <v>6.4494254787676938E-2</v>
      </c>
      <c r="DS3455" s="246"/>
      <c r="DU3455" s="96"/>
      <c r="DW3455" s="178"/>
      <c r="DX3455" s="304">
        <f t="shared" si="1503"/>
        <v>52.009312683469986</v>
      </c>
      <c r="DY3455" s="77">
        <f t="shared" si="1504"/>
        <v>0</v>
      </c>
      <c r="DZ3455" s="304">
        <f t="shared" si="1505"/>
        <v>1.832169247899585</v>
      </c>
      <c r="EA3455" s="77">
        <f t="shared" si="1506"/>
        <v>0</v>
      </c>
      <c r="EB3455" s="304">
        <f t="shared" si="1507"/>
        <v>15.386172689543473</v>
      </c>
      <c r="EC3455" s="77">
        <f t="shared" si="1508"/>
        <v>0</v>
      </c>
      <c r="ED3455" s="304">
        <f t="shared" si="1509"/>
        <v>2.0244964065188786E-2</v>
      </c>
      <c r="EE3455" s="77">
        <f t="shared" si="1510"/>
        <v>0</v>
      </c>
      <c r="EF3455" s="304">
        <f t="shared" si="1511"/>
        <v>0</v>
      </c>
      <c r="EG3455" s="77" t="e">
        <f t="shared" si="1512"/>
        <v>#DIV/0!</v>
      </c>
      <c r="EH3455" s="304">
        <f t="shared" si="1513"/>
        <v>11.640854337483548</v>
      </c>
      <c r="EI3455" s="77">
        <f t="shared" si="1514"/>
        <v>0</v>
      </c>
      <c r="EJ3455" s="304">
        <f t="shared" si="1515"/>
        <v>15.730337078651685</v>
      </c>
      <c r="EK3455" s="77">
        <f t="shared" si="1516"/>
        <v>0</v>
      </c>
      <c r="EL3455" s="304">
        <f t="shared" si="1517"/>
        <v>3.3302965887235554</v>
      </c>
      <c r="EM3455" s="77">
        <f t="shared" si="1518"/>
        <v>0</v>
      </c>
      <c r="EN3455" s="304">
        <f t="shared" si="1519"/>
        <v>5.0612410162971966E-2</v>
      </c>
      <c r="EO3455" s="77">
        <f t="shared" si="1520"/>
        <v>0</v>
      </c>
      <c r="EP3455" s="304">
        <f t="shared" si="1521"/>
        <v>0</v>
      </c>
      <c r="EQ3455" s="77" t="e">
        <f t="shared" si="1522"/>
        <v>#DIV/0!</v>
      </c>
      <c r="ER3455" s="77">
        <f t="shared" si="1523"/>
        <v>100</v>
      </c>
      <c r="ES3455" s="77">
        <f t="shared" si="1524"/>
        <v>0</v>
      </c>
    </row>
    <row r="3456" spans="1:149" s="77" customFormat="1" x14ac:dyDescent="0.45">
      <c r="A3456" s="77" t="s">
        <v>5024</v>
      </c>
      <c r="B3456" s="178" t="s">
        <v>1012</v>
      </c>
      <c r="C3456" s="77" t="s">
        <v>3648</v>
      </c>
      <c r="D3456" s="77" t="s">
        <v>5052</v>
      </c>
      <c r="E3456" s="77" t="s">
        <v>1121</v>
      </c>
      <c r="F3456" s="77" t="s">
        <v>5030</v>
      </c>
      <c r="G3456" s="77" t="s">
        <v>5058</v>
      </c>
      <c r="H3456" s="77" t="s">
        <v>5057</v>
      </c>
      <c r="I3456" s="77">
        <v>6</v>
      </c>
      <c r="J3456" s="304">
        <v>2000</v>
      </c>
      <c r="L3456" s="304">
        <v>1500</v>
      </c>
      <c r="M3456" s="77">
        <v>2</v>
      </c>
      <c r="P3456" s="87" t="s">
        <v>1374</v>
      </c>
      <c r="Q3456" s="125"/>
      <c r="R3456" s="125"/>
      <c r="S3456" s="116"/>
      <c r="AA3456" s="168">
        <v>0</v>
      </c>
      <c r="AB3456" s="168"/>
      <c r="AC3456" s="168">
        <v>1</v>
      </c>
      <c r="AE3456" s="327"/>
      <c r="AG3456" s="168"/>
      <c r="AQ3456" s="178" t="s">
        <v>4613</v>
      </c>
      <c r="AR3456" s="66">
        <v>4.4130000000000003</v>
      </c>
      <c r="AS3456" s="66">
        <v>59.66</v>
      </c>
      <c r="AU3456" s="276"/>
      <c r="AV3456" s="276">
        <v>20000</v>
      </c>
      <c r="AW3456" s="276">
        <v>0</v>
      </c>
      <c r="AX3456" s="95"/>
      <c r="AY3456" s="276">
        <v>1193200</v>
      </c>
      <c r="AZ3456" s="95">
        <v>11991.511591121447</v>
      </c>
      <c r="BA3456" s="178"/>
      <c r="BB3456" s="98" t="s">
        <v>3412</v>
      </c>
      <c r="BC3456" s="178" t="s">
        <v>1126</v>
      </c>
      <c r="BD3456" s="96">
        <v>49.922773145961699</v>
      </c>
      <c r="BF3456" s="96">
        <v>1.7586652276019985</v>
      </c>
      <c r="BH3456" s="96">
        <v>14.768901358867611</v>
      </c>
      <c r="BN3456" s="96">
        <v>1.9432764945878436E-2</v>
      </c>
      <c r="BR3456" s="96">
        <v>11.173839843880101</v>
      </c>
      <c r="BX3456" s="96">
        <v>15.099258362947545</v>
      </c>
      <c r="BZ3456" s="96">
        <v>3.1966898335970022</v>
      </c>
      <c r="CB3456" s="96">
        <v>4.8581912364696091E-2</v>
      </c>
      <c r="DH3456" s="96">
        <f t="shared" si="1526"/>
        <v>95.988142450166549</v>
      </c>
      <c r="DJ3456" s="96">
        <f t="shared" si="1527"/>
        <v>4.0118575498334508</v>
      </c>
      <c r="DL3456" s="77" t="s">
        <v>755</v>
      </c>
      <c r="DO3456" s="348"/>
      <c r="DP3456" s="104"/>
      <c r="DQ3456" s="380">
        <v>1.6361752706078267</v>
      </c>
      <c r="DR3456" s="104">
        <v>7.9884929225645288E-2</v>
      </c>
      <c r="DS3456" s="246"/>
      <c r="DU3456" s="96"/>
      <c r="DW3456" s="178"/>
      <c r="DX3456" s="304">
        <f t="shared" si="1503"/>
        <v>52.009312683469979</v>
      </c>
      <c r="DY3456" s="77">
        <f t="shared" si="1504"/>
        <v>0</v>
      </c>
      <c r="DZ3456" s="304">
        <f t="shared" si="1505"/>
        <v>1.8321692478995848</v>
      </c>
      <c r="EA3456" s="77">
        <f t="shared" si="1506"/>
        <v>0</v>
      </c>
      <c r="EB3456" s="304">
        <f t="shared" si="1507"/>
        <v>15.386172689543473</v>
      </c>
      <c r="EC3456" s="77">
        <f t="shared" si="1508"/>
        <v>0</v>
      </c>
      <c r="ED3456" s="304">
        <f t="shared" si="1509"/>
        <v>2.0244964065188782E-2</v>
      </c>
      <c r="EE3456" s="77">
        <f t="shared" si="1510"/>
        <v>0</v>
      </c>
      <c r="EF3456" s="304">
        <f t="shared" si="1511"/>
        <v>0</v>
      </c>
      <c r="EG3456" s="77" t="e">
        <f t="shared" si="1512"/>
        <v>#DIV/0!</v>
      </c>
      <c r="EH3456" s="304">
        <f t="shared" si="1513"/>
        <v>11.64085433748355</v>
      </c>
      <c r="EI3456" s="77">
        <f t="shared" si="1514"/>
        <v>0</v>
      </c>
      <c r="EJ3456" s="304">
        <f t="shared" si="1515"/>
        <v>15.730337078651683</v>
      </c>
      <c r="EK3456" s="77">
        <f t="shared" si="1516"/>
        <v>0</v>
      </c>
      <c r="EL3456" s="304">
        <f t="shared" si="1517"/>
        <v>3.3302965887235541</v>
      </c>
      <c r="EM3456" s="77">
        <f t="shared" si="1518"/>
        <v>0</v>
      </c>
      <c r="EN3456" s="304">
        <f t="shared" si="1519"/>
        <v>5.0612410162971952E-2</v>
      </c>
      <c r="EO3456" s="77">
        <f t="shared" si="1520"/>
        <v>0</v>
      </c>
      <c r="EP3456" s="304">
        <f t="shared" si="1521"/>
        <v>0</v>
      </c>
      <c r="EQ3456" s="77" t="e">
        <f t="shared" si="1522"/>
        <v>#DIV/0!</v>
      </c>
      <c r="ER3456" s="77">
        <f t="shared" si="1523"/>
        <v>100</v>
      </c>
      <c r="ES3456" s="77">
        <f t="shared" si="1524"/>
        <v>0</v>
      </c>
    </row>
    <row r="3457" spans="1:149" s="77" customFormat="1" x14ac:dyDescent="0.45">
      <c r="A3457" s="77" t="s">
        <v>5024</v>
      </c>
      <c r="B3457" s="178" t="s">
        <v>1012</v>
      </c>
      <c r="C3457" s="77" t="s">
        <v>3648</v>
      </c>
      <c r="D3457" s="77" t="s">
        <v>5052</v>
      </c>
      <c r="E3457" s="77" t="s">
        <v>1121</v>
      </c>
      <c r="F3457" s="77" t="s">
        <v>5031</v>
      </c>
      <c r="G3457" s="77" t="s">
        <v>5058</v>
      </c>
      <c r="H3457" s="77" t="s">
        <v>5057</v>
      </c>
      <c r="I3457" s="77">
        <v>6</v>
      </c>
      <c r="J3457" s="304">
        <v>2000</v>
      </c>
      <c r="L3457" s="304">
        <v>1600</v>
      </c>
      <c r="M3457" s="77">
        <v>2</v>
      </c>
      <c r="P3457" s="87" t="s">
        <v>1374</v>
      </c>
      <c r="Q3457" s="125"/>
      <c r="R3457" s="125"/>
      <c r="S3457" s="116"/>
      <c r="AA3457" s="168">
        <v>0</v>
      </c>
      <c r="AB3457" s="168"/>
      <c r="AC3457" s="168">
        <v>1</v>
      </c>
      <c r="AE3457" s="327"/>
      <c r="AG3457" s="168"/>
      <c r="AQ3457" s="178" t="s">
        <v>4613</v>
      </c>
      <c r="AR3457" s="66">
        <v>4.2009999999999996</v>
      </c>
      <c r="AS3457" s="66">
        <v>49.06</v>
      </c>
      <c r="AU3457" s="276"/>
      <c r="AV3457" s="276">
        <v>20000</v>
      </c>
      <c r="AW3457" s="276">
        <v>0</v>
      </c>
      <c r="AX3457" s="95"/>
      <c r="AY3457" s="276">
        <v>981200</v>
      </c>
      <c r="AZ3457" s="95">
        <v>9860.9379594438178</v>
      </c>
      <c r="BA3457" s="178"/>
      <c r="BB3457" s="98" t="s">
        <v>3412</v>
      </c>
      <c r="BC3457" s="178" t="s">
        <v>1126</v>
      </c>
      <c r="BD3457" s="96">
        <v>49.780057473988343</v>
      </c>
      <c r="BF3457" s="96">
        <v>1.7536376805745213</v>
      </c>
      <c r="BH3457" s="96">
        <v>14.726681074437968</v>
      </c>
      <c r="BN3457" s="96">
        <v>1.937721194004996E-2</v>
      </c>
      <c r="BR3457" s="96">
        <v>11.141896865528727</v>
      </c>
      <c r="BX3457" s="96">
        <v>15.056093677418817</v>
      </c>
      <c r="BZ3457" s="96">
        <v>3.1875513641382178</v>
      </c>
      <c r="CB3457" s="96">
        <v>4.84430298501249E-2</v>
      </c>
      <c r="DH3457" s="96">
        <f t="shared" si="1526"/>
        <v>95.713738377876751</v>
      </c>
      <c r="DJ3457" s="96">
        <f t="shared" si="1527"/>
        <v>4.2862616221232486</v>
      </c>
      <c r="DL3457" s="77" t="s">
        <v>755</v>
      </c>
      <c r="DO3457" s="348"/>
      <c r="DP3457" s="104"/>
      <c r="DQ3457" s="380">
        <v>1.9139402997502082</v>
      </c>
      <c r="DR3457" s="104">
        <v>6.962447960033305E-2</v>
      </c>
      <c r="DS3457" s="246"/>
      <c r="DU3457" s="96"/>
      <c r="DW3457" s="178"/>
      <c r="DX3457" s="304">
        <f t="shared" si="1503"/>
        <v>52.00931268347</v>
      </c>
      <c r="DY3457" s="77">
        <f t="shared" si="1504"/>
        <v>0</v>
      </c>
      <c r="DZ3457" s="304">
        <f t="shared" si="1505"/>
        <v>1.8321692478995855</v>
      </c>
      <c r="EA3457" s="77">
        <f t="shared" si="1506"/>
        <v>0</v>
      </c>
      <c r="EB3457" s="304">
        <f t="shared" si="1507"/>
        <v>15.386172689543478</v>
      </c>
      <c r="EC3457" s="77">
        <f t="shared" si="1508"/>
        <v>0</v>
      </c>
      <c r="ED3457" s="304">
        <f t="shared" si="1509"/>
        <v>2.0244964065188789E-2</v>
      </c>
      <c r="EE3457" s="77">
        <f t="shared" si="1510"/>
        <v>0</v>
      </c>
      <c r="EF3457" s="304">
        <f t="shared" si="1511"/>
        <v>0</v>
      </c>
      <c r="EG3457" s="77" t="e">
        <f t="shared" si="1512"/>
        <v>#DIV/0!</v>
      </c>
      <c r="EH3457" s="304">
        <f t="shared" si="1513"/>
        <v>11.640854337483555</v>
      </c>
      <c r="EI3457" s="77">
        <f t="shared" si="1514"/>
        <v>0</v>
      </c>
      <c r="EJ3457" s="304">
        <f t="shared" si="1515"/>
        <v>15.730337078651688</v>
      </c>
      <c r="EK3457" s="77">
        <f t="shared" si="1516"/>
        <v>0</v>
      </c>
      <c r="EL3457" s="304">
        <f t="shared" si="1517"/>
        <v>3.3302965887235554</v>
      </c>
      <c r="EM3457" s="77">
        <f t="shared" si="1518"/>
        <v>0</v>
      </c>
      <c r="EN3457" s="304">
        <f t="shared" si="1519"/>
        <v>5.061241016297198E-2</v>
      </c>
      <c r="EO3457" s="77">
        <f t="shared" si="1520"/>
        <v>0</v>
      </c>
      <c r="EP3457" s="304">
        <f t="shared" si="1521"/>
        <v>0</v>
      </c>
      <c r="EQ3457" s="77" t="e">
        <f t="shared" si="1522"/>
        <v>#DIV/0!</v>
      </c>
      <c r="ER3457" s="77">
        <f t="shared" si="1523"/>
        <v>100</v>
      </c>
      <c r="ES3457" s="77">
        <f t="shared" si="1524"/>
        <v>0</v>
      </c>
    </row>
    <row r="3458" spans="1:149" s="77" customFormat="1" x14ac:dyDescent="0.45">
      <c r="A3458" s="77" t="s">
        <v>5024</v>
      </c>
      <c r="B3458" s="178" t="s">
        <v>1012</v>
      </c>
      <c r="C3458" s="77" t="s">
        <v>3648</v>
      </c>
      <c r="D3458" s="77" t="s">
        <v>5052</v>
      </c>
      <c r="E3458" s="77" t="s">
        <v>1121</v>
      </c>
      <c r="F3458" s="77" t="s">
        <v>5032</v>
      </c>
      <c r="G3458" s="77" t="s">
        <v>5058</v>
      </c>
      <c r="H3458" s="77" t="s">
        <v>5057</v>
      </c>
      <c r="I3458" s="77">
        <v>6</v>
      </c>
      <c r="J3458" s="304">
        <v>3000</v>
      </c>
      <c r="L3458" s="304">
        <v>1500</v>
      </c>
      <c r="M3458" s="77">
        <v>2</v>
      </c>
      <c r="P3458" s="87" t="s">
        <v>1374</v>
      </c>
      <c r="Q3458" s="125"/>
      <c r="R3458" s="125"/>
      <c r="S3458" s="116"/>
      <c r="AA3458" s="168">
        <v>0</v>
      </c>
      <c r="AB3458" s="168"/>
      <c r="AC3458" s="168">
        <v>1</v>
      </c>
      <c r="AE3458" s="327"/>
      <c r="AG3458" s="168"/>
      <c r="AQ3458" s="178" t="s">
        <v>4613</v>
      </c>
      <c r="AR3458" s="66">
        <v>10.75</v>
      </c>
      <c r="AS3458" s="66">
        <v>381.4</v>
      </c>
      <c r="AU3458" s="276"/>
      <c r="AV3458" s="276">
        <v>30000</v>
      </c>
      <c r="AW3458" s="276">
        <v>0</v>
      </c>
      <c r="AX3458" s="95"/>
      <c r="AY3458" s="276">
        <v>11442000</v>
      </c>
      <c r="AZ3458" s="95">
        <v>114673.98477422855</v>
      </c>
      <c r="BA3458" s="178"/>
      <c r="BB3458" s="98" t="s">
        <v>3412</v>
      </c>
      <c r="BC3458" s="178" t="s">
        <v>1126</v>
      </c>
      <c r="BD3458" s="96">
        <v>50.335481263330557</v>
      </c>
      <c r="BF3458" s="96">
        <v>1.7732039915653621</v>
      </c>
      <c r="BH3458" s="96">
        <v>14.890994846294753</v>
      </c>
      <c r="BN3458" s="96">
        <v>1.9593414271440467E-2</v>
      </c>
      <c r="BR3458" s="96">
        <v>11.26621320607827</v>
      </c>
      <c r="BX3458" s="96">
        <v>15.224082888909241</v>
      </c>
      <c r="BZ3458" s="96">
        <v>3.2231166476519566</v>
      </c>
      <c r="CB3458" s="96">
        <v>4.8983535678601163E-2</v>
      </c>
      <c r="DH3458" s="96">
        <f t="shared" si="1526"/>
        <v>96.781669793780196</v>
      </c>
      <c r="DJ3458" s="96">
        <f t="shared" si="1527"/>
        <v>3.2183302062198038</v>
      </c>
      <c r="DL3458" s="77" t="s">
        <v>755</v>
      </c>
      <c r="DO3458" s="348"/>
      <c r="DP3458" s="104"/>
      <c r="DQ3458" s="380">
        <v>0.83292864279766854</v>
      </c>
      <c r="DR3458" s="104">
        <v>3.6644462947543713E-2</v>
      </c>
      <c r="DS3458" s="246"/>
      <c r="DU3458" s="96"/>
      <c r="DW3458" s="178"/>
      <c r="DX3458" s="304">
        <f t="shared" si="1503"/>
        <v>52.009312683469979</v>
      </c>
      <c r="DY3458" s="77">
        <f t="shared" si="1504"/>
        <v>0</v>
      </c>
      <c r="DZ3458" s="304">
        <f t="shared" si="1505"/>
        <v>1.8321692478995848</v>
      </c>
      <c r="EA3458" s="77">
        <f t="shared" si="1506"/>
        <v>0</v>
      </c>
      <c r="EB3458" s="304">
        <f t="shared" si="1507"/>
        <v>15.386172689543473</v>
      </c>
      <c r="EC3458" s="77">
        <f t="shared" si="1508"/>
        <v>0</v>
      </c>
      <c r="ED3458" s="304">
        <f t="shared" si="1509"/>
        <v>2.0244964065188782E-2</v>
      </c>
      <c r="EE3458" s="77">
        <f t="shared" si="1510"/>
        <v>0</v>
      </c>
      <c r="EF3458" s="304">
        <f t="shared" si="1511"/>
        <v>0</v>
      </c>
      <c r="EG3458" s="77" t="e">
        <f t="shared" si="1512"/>
        <v>#DIV/0!</v>
      </c>
      <c r="EH3458" s="304">
        <f t="shared" si="1513"/>
        <v>11.640854337483551</v>
      </c>
      <c r="EI3458" s="77">
        <f t="shared" si="1514"/>
        <v>0</v>
      </c>
      <c r="EJ3458" s="304">
        <f t="shared" si="1515"/>
        <v>15.730337078651683</v>
      </c>
      <c r="EK3458" s="77">
        <f t="shared" si="1516"/>
        <v>0</v>
      </c>
      <c r="EL3458" s="304">
        <f t="shared" si="1517"/>
        <v>3.3302965887235545</v>
      </c>
      <c r="EM3458" s="77">
        <f t="shared" si="1518"/>
        <v>0</v>
      </c>
      <c r="EN3458" s="304">
        <f t="shared" si="1519"/>
        <v>5.0612410162971952E-2</v>
      </c>
      <c r="EO3458" s="77">
        <f t="shared" si="1520"/>
        <v>0</v>
      </c>
      <c r="EP3458" s="304">
        <f t="shared" si="1521"/>
        <v>0</v>
      </c>
      <c r="EQ3458" s="77" t="e">
        <f t="shared" si="1522"/>
        <v>#DIV/0!</v>
      </c>
      <c r="ER3458" s="77">
        <f t="shared" si="1523"/>
        <v>100</v>
      </c>
      <c r="ES3458" s="77">
        <f t="shared" si="1524"/>
        <v>0</v>
      </c>
    </row>
    <row r="3459" spans="1:149" s="77" customFormat="1" x14ac:dyDescent="0.45">
      <c r="A3459" s="77" t="s">
        <v>5024</v>
      </c>
      <c r="B3459" s="178" t="s">
        <v>1012</v>
      </c>
      <c r="C3459" s="77" t="s">
        <v>3648</v>
      </c>
      <c r="D3459" s="77" t="s">
        <v>5054</v>
      </c>
      <c r="E3459" s="77" t="s">
        <v>637</v>
      </c>
      <c r="F3459" s="77" t="s">
        <v>5033</v>
      </c>
      <c r="G3459" s="77" t="s">
        <v>5058</v>
      </c>
      <c r="H3459" s="77" t="s">
        <v>1100</v>
      </c>
      <c r="I3459" s="77" t="s">
        <v>5056</v>
      </c>
      <c r="J3459" s="304">
        <v>207</v>
      </c>
      <c r="L3459" s="304">
        <v>1300</v>
      </c>
      <c r="M3459" s="77">
        <v>2</v>
      </c>
      <c r="P3459" s="87" t="s">
        <v>1374</v>
      </c>
      <c r="Q3459" s="125"/>
      <c r="R3459" s="125"/>
      <c r="S3459" s="116"/>
      <c r="AA3459" s="168">
        <v>0</v>
      </c>
      <c r="AB3459" s="168"/>
      <c r="AC3459" s="168">
        <v>1</v>
      </c>
      <c r="AE3459" s="327"/>
      <c r="AG3459" s="168"/>
      <c r="AQ3459" s="178" t="s">
        <v>824</v>
      </c>
      <c r="AR3459" s="66">
        <v>1.0349999999999999</v>
      </c>
      <c r="AS3459" s="66">
        <v>1.573</v>
      </c>
      <c r="AU3459" s="276"/>
      <c r="AV3459" s="276">
        <v>2070</v>
      </c>
      <c r="AW3459" s="276">
        <v>0</v>
      </c>
      <c r="AX3459" s="95"/>
      <c r="AY3459" s="276">
        <v>3256.11</v>
      </c>
      <c r="AZ3459" s="95">
        <v>45.276448990728063</v>
      </c>
      <c r="BA3459" s="178"/>
      <c r="BB3459" s="98" t="s">
        <v>3412</v>
      </c>
      <c r="BC3459" s="178" t="s">
        <v>1126</v>
      </c>
      <c r="BD3459" s="96">
        <v>56.942204742164861</v>
      </c>
      <c r="BF3459" s="96">
        <v>0.89541051175686914</v>
      </c>
      <c r="BH3459" s="96">
        <v>18.05580537443797</v>
      </c>
      <c r="BN3459" s="96">
        <v>1.9679351906744379E-2</v>
      </c>
      <c r="BR3459" s="96">
        <v>5.5889359415154036</v>
      </c>
      <c r="BX3459" s="96">
        <v>9.7215998419317238</v>
      </c>
      <c r="BZ3459" s="96">
        <v>3.9358703813488756</v>
      </c>
      <c r="CB3459" s="96">
        <v>1.7121036158867609</v>
      </c>
      <c r="DH3459" s="96">
        <f t="shared" si="1526"/>
        <v>96.871609760949212</v>
      </c>
      <c r="DJ3459" s="96">
        <f t="shared" si="1527"/>
        <v>3.1283902390507876</v>
      </c>
      <c r="DL3459" s="77" t="s">
        <v>755</v>
      </c>
      <c r="DO3459" s="348"/>
      <c r="DP3459" s="104"/>
      <c r="DQ3459" s="380">
        <v>4.3240466278101582E-2</v>
      </c>
      <c r="DR3459" s="104">
        <v>1.8322231473771858E-3</v>
      </c>
      <c r="DS3459" s="246"/>
      <c r="DU3459" s="96"/>
      <c r="DW3459" s="178"/>
      <c r="DX3459" s="304">
        <f t="shared" si="1503"/>
        <v>58.781107160995425</v>
      </c>
      <c r="DY3459" s="77">
        <f t="shared" si="1504"/>
        <v>0</v>
      </c>
      <c r="DZ3459" s="304">
        <f t="shared" si="1505"/>
        <v>0.924327069578466</v>
      </c>
      <c r="EA3459" s="77">
        <f t="shared" si="1506"/>
        <v>0</v>
      </c>
      <c r="EB3459" s="304">
        <f t="shared" si="1507"/>
        <v>18.638902996444898</v>
      </c>
      <c r="EC3459" s="77">
        <f t="shared" si="1508"/>
        <v>0</v>
      </c>
      <c r="ED3459" s="304">
        <f t="shared" si="1509"/>
        <v>2.0314880650076181E-2</v>
      </c>
      <c r="EE3459" s="77">
        <f t="shared" si="1510"/>
        <v>0</v>
      </c>
      <c r="EF3459" s="304">
        <f t="shared" si="1511"/>
        <v>0</v>
      </c>
      <c r="EG3459" s="77" t="e">
        <f t="shared" si="1512"/>
        <v>#DIV/0!</v>
      </c>
      <c r="EH3459" s="304">
        <f t="shared" si="1513"/>
        <v>5.7694261046216351</v>
      </c>
      <c r="EI3459" s="77">
        <f t="shared" si="1514"/>
        <v>0</v>
      </c>
      <c r="EJ3459" s="304">
        <f t="shared" si="1515"/>
        <v>10.035551041137634</v>
      </c>
      <c r="EK3459" s="77">
        <f t="shared" si="1516"/>
        <v>0</v>
      </c>
      <c r="EL3459" s="304">
        <f t="shared" si="1517"/>
        <v>4.0629761300152358</v>
      </c>
      <c r="EM3459" s="77">
        <f t="shared" si="1518"/>
        <v>0</v>
      </c>
      <c r="EN3459" s="304">
        <f t="shared" si="1519"/>
        <v>1.7673946165566274</v>
      </c>
      <c r="EO3459" s="77">
        <f t="shared" si="1520"/>
        <v>0</v>
      </c>
      <c r="EP3459" s="304">
        <f t="shared" si="1521"/>
        <v>0</v>
      </c>
      <c r="EQ3459" s="77" t="e">
        <f t="shared" si="1522"/>
        <v>#DIV/0!</v>
      </c>
      <c r="ER3459" s="77">
        <f t="shared" si="1523"/>
        <v>100</v>
      </c>
      <c r="ES3459" s="77">
        <f t="shared" si="1524"/>
        <v>0</v>
      </c>
    </row>
    <row r="3460" spans="1:149" s="77" customFormat="1" x14ac:dyDescent="0.45">
      <c r="A3460" s="77" t="s">
        <v>5024</v>
      </c>
      <c r="B3460" s="178" t="s">
        <v>1012</v>
      </c>
      <c r="C3460" s="77" t="s">
        <v>3648</v>
      </c>
      <c r="D3460" s="77" t="s">
        <v>5054</v>
      </c>
      <c r="E3460" s="77" t="s">
        <v>637</v>
      </c>
      <c r="F3460" s="77" t="s">
        <v>5034</v>
      </c>
      <c r="G3460" s="77" t="s">
        <v>5058</v>
      </c>
      <c r="H3460" s="77" t="s">
        <v>1100</v>
      </c>
      <c r="I3460" s="77">
        <v>2</v>
      </c>
      <c r="J3460" s="304">
        <v>309</v>
      </c>
      <c r="L3460" s="304">
        <v>1200</v>
      </c>
      <c r="M3460" s="77">
        <v>2</v>
      </c>
      <c r="P3460" s="87" t="s">
        <v>1374</v>
      </c>
      <c r="Q3460" s="125"/>
      <c r="R3460" s="125"/>
      <c r="S3460" s="116"/>
      <c r="AA3460" s="168">
        <v>0</v>
      </c>
      <c r="AB3460" s="168"/>
      <c r="AC3460" s="168">
        <v>1</v>
      </c>
      <c r="AE3460" s="327"/>
      <c r="AG3460" s="168"/>
      <c r="AQ3460" s="178" t="s">
        <v>824</v>
      </c>
      <c r="AR3460" s="66">
        <v>1.0509999999999999</v>
      </c>
      <c r="AS3460" s="66">
        <v>2.077</v>
      </c>
      <c r="AU3460" s="276"/>
      <c r="AV3460" s="276">
        <v>3090</v>
      </c>
      <c r="AW3460" s="276">
        <v>0</v>
      </c>
      <c r="AX3460" s="95"/>
      <c r="AY3460" s="276">
        <v>6417.93</v>
      </c>
      <c r="AZ3460" s="95">
        <v>76.449683769718774</v>
      </c>
      <c r="BA3460" s="178"/>
      <c r="BB3460" s="98" t="s">
        <v>3412</v>
      </c>
      <c r="BC3460" s="178" t="s">
        <v>1126</v>
      </c>
      <c r="BD3460" s="96">
        <v>56.933298158867601</v>
      </c>
      <c r="BF3460" s="96">
        <v>0.89527045661948379</v>
      </c>
      <c r="BH3460" s="96">
        <v>18.052981185678604</v>
      </c>
      <c r="BN3460" s="96">
        <v>1.9676273771856784E-2</v>
      </c>
      <c r="BR3460" s="96">
        <v>5.5880617512073263</v>
      </c>
      <c r="BX3460" s="96">
        <v>9.7200792432972527</v>
      </c>
      <c r="BZ3460" s="96">
        <v>3.935254754371357</v>
      </c>
      <c r="CB3460" s="96">
        <v>1.7118358181515401</v>
      </c>
      <c r="DH3460" s="96">
        <f t="shared" si="1526"/>
        <v>96.856457641965008</v>
      </c>
      <c r="DJ3460" s="96">
        <f t="shared" si="1527"/>
        <v>3.1435423580349919</v>
      </c>
      <c r="DL3460" s="77" t="s">
        <v>755</v>
      </c>
      <c r="DO3460" s="348"/>
      <c r="DP3460" s="104"/>
      <c r="DQ3460" s="380">
        <v>5.8631140716069945E-2</v>
      </c>
      <c r="DR3460" s="104">
        <v>1.6123563696919235E-2</v>
      </c>
      <c r="DS3460" s="246"/>
      <c r="DU3460" s="96"/>
      <c r="DW3460" s="178"/>
      <c r="DX3460" s="304">
        <f t="shared" ref="DX3460:DX3523" si="1528">BD3460/$DH3460*100</f>
        <v>58.781107160995425</v>
      </c>
      <c r="DY3460" s="77">
        <f t="shared" ref="DY3460:DY3523" si="1529">DX3460*SQRT(((BE3460/BD3460)^2)+(($DI3460/$DH3460)^2))</f>
        <v>0</v>
      </c>
      <c r="DZ3460" s="304">
        <f t="shared" ref="DZ3460:DZ3523" si="1530">BF3460/$DH3460*100</f>
        <v>0.92432706957846644</v>
      </c>
      <c r="EA3460" s="77">
        <f t="shared" ref="EA3460:EA3523" si="1531">DZ3460*SQRT(((BG3460/BF3460)^2)+(($DI3460/$DH3460)^2))</f>
        <v>0</v>
      </c>
      <c r="EB3460" s="304">
        <f t="shared" ref="EB3460:EB3523" si="1532">BH3460/$DH3460*100</f>
        <v>18.638902996444902</v>
      </c>
      <c r="EC3460" s="77">
        <f t="shared" ref="EC3460:EC3523" si="1533">EB3460*SQRT(((BI3460/BH3460)^2)+(($DI3460/$DH3460)^2))</f>
        <v>0</v>
      </c>
      <c r="ED3460" s="304">
        <f t="shared" ref="ED3460:ED3523" si="1534">BN3460/$DH3460*100</f>
        <v>2.0314880650076184E-2</v>
      </c>
      <c r="EE3460" s="77">
        <f t="shared" ref="EE3460:EE3523" si="1535">ED3460*SQRT(((BO3460/BN3460)^2)+(($DI3460/$DH3460)^2))</f>
        <v>0</v>
      </c>
      <c r="EF3460" s="304">
        <f t="shared" ref="EF3460:EF3523" si="1536">BP3460/$DH3460*100</f>
        <v>0</v>
      </c>
      <c r="EG3460" s="77" t="e">
        <f t="shared" ref="EG3460:EG3523" si="1537">EF3460*SQRT(((BQ3460/BP3460)^2)+(($DI3460/$DH3460)^2))</f>
        <v>#DIV/0!</v>
      </c>
      <c r="EH3460" s="304">
        <f t="shared" ref="EH3460:EH3523" si="1538">BR3460/$DH3460*100</f>
        <v>5.7694261046216351</v>
      </c>
      <c r="EI3460" s="77">
        <f t="shared" ref="EI3460:EI3523" si="1539">EH3460*SQRT(((BS3460/BR3460)^2)+(($DI3460/$DH3460)^2))</f>
        <v>0</v>
      </c>
      <c r="EJ3460" s="304">
        <f t="shared" ref="EJ3460:EJ3523" si="1540">BX3460/$DH3460*100</f>
        <v>10.035551041137635</v>
      </c>
      <c r="EK3460" s="77">
        <f t="shared" ref="EK3460:EK3523" si="1541">EJ3460*SQRT(((BY3460/BX3460)^2)+(($DI3460/$DH3460)^2))</f>
        <v>0</v>
      </c>
      <c r="EL3460" s="304">
        <f t="shared" ref="EL3460:EL3523" si="1542">BZ3460/$DH3460*100</f>
        <v>4.0629761300152367</v>
      </c>
      <c r="EM3460" s="77">
        <f t="shared" ref="EM3460:EM3523" si="1543">EL3460*SQRT(((CA3460/BZ3460)^2)+(($DI3460/$DH3460)^2))</f>
        <v>0</v>
      </c>
      <c r="EN3460" s="304">
        <f t="shared" ref="EN3460:EN3523" si="1544">CB3460/$DH3460*100</f>
        <v>1.7673946165566279</v>
      </c>
      <c r="EO3460" s="77">
        <f t="shared" ref="EO3460:EO3523" si="1545">EN3460*SQRT(((CC3460/CB3460)^2)+(($DI3460/$DH3460)^2))</f>
        <v>0</v>
      </c>
      <c r="EP3460" s="304">
        <f t="shared" ref="EP3460:EP3523" si="1546">CD3460/$DH3460*100</f>
        <v>0</v>
      </c>
      <c r="EQ3460" s="77" t="e">
        <f t="shared" ref="EQ3460:EQ3523" si="1547">EP3460*SQRT(((CE3460/CD3460)^2)+(($DI3460/$DH3460)^2))</f>
        <v>#DIV/0!</v>
      </c>
      <c r="ER3460" s="77">
        <f t="shared" ref="ER3460:ER3523" si="1548">DH3460/$DH3460*100</f>
        <v>100</v>
      </c>
      <c r="ES3460" s="77">
        <f t="shared" ref="ES3460:ES3523" si="1549">ER3460*SQRT(((DI3460/DH3460)^2)+(($DI3460/$DH3460)^2))</f>
        <v>0</v>
      </c>
    </row>
    <row r="3461" spans="1:149" s="77" customFormat="1" x14ac:dyDescent="0.45">
      <c r="A3461" s="77" t="s">
        <v>5024</v>
      </c>
      <c r="B3461" s="178" t="s">
        <v>1012</v>
      </c>
      <c r="C3461" s="77" t="s">
        <v>3648</v>
      </c>
      <c r="D3461" s="77" t="s">
        <v>5054</v>
      </c>
      <c r="E3461" s="77" t="s">
        <v>637</v>
      </c>
      <c r="F3461" s="77" t="s">
        <v>5035</v>
      </c>
      <c r="G3461" s="77" t="s">
        <v>5058</v>
      </c>
      <c r="H3461" s="77" t="s">
        <v>1100</v>
      </c>
      <c r="I3461" s="77">
        <v>7</v>
      </c>
      <c r="J3461" s="304">
        <v>300</v>
      </c>
      <c r="L3461" s="304">
        <v>1300</v>
      </c>
      <c r="M3461" s="77">
        <v>2</v>
      </c>
      <c r="P3461" s="87" t="s">
        <v>1374</v>
      </c>
      <c r="Q3461" s="125"/>
      <c r="R3461" s="125"/>
      <c r="S3461" s="116"/>
      <c r="AA3461" s="168">
        <v>0</v>
      </c>
      <c r="AB3461" s="168"/>
      <c r="AC3461" s="168">
        <v>1</v>
      </c>
      <c r="AE3461" s="327"/>
      <c r="AG3461" s="168"/>
      <c r="AQ3461" s="178" t="s">
        <v>824</v>
      </c>
      <c r="AR3461" s="66">
        <v>1.0780000000000001</v>
      </c>
      <c r="AS3461" s="66">
        <v>1.9590000000000001</v>
      </c>
      <c r="AU3461" s="276"/>
      <c r="AV3461" s="276">
        <v>3000</v>
      </c>
      <c r="AW3461" s="276">
        <v>0</v>
      </c>
      <c r="AX3461" s="95"/>
      <c r="AY3461" s="276">
        <v>5877</v>
      </c>
      <c r="AZ3461" s="95">
        <v>70.632749486339549</v>
      </c>
      <c r="BA3461" s="178"/>
      <c r="BB3461" s="98" t="s">
        <v>3412</v>
      </c>
      <c r="BC3461" s="178" t="s">
        <v>1126</v>
      </c>
      <c r="BD3461" s="96">
        <v>56.926088067626978</v>
      </c>
      <c r="BF3461" s="96">
        <v>0.89515707865112404</v>
      </c>
      <c r="BH3461" s="96">
        <v>18.050694937635306</v>
      </c>
      <c r="BN3461" s="96">
        <v>1.9673781948376354E-2</v>
      </c>
      <c r="BR3461" s="96">
        <v>5.5873540733388838</v>
      </c>
      <c r="BX3461" s="96">
        <v>9.7188482824979197</v>
      </c>
      <c r="BZ3461" s="96">
        <v>3.9347563896752704</v>
      </c>
      <c r="CB3461" s="96">
        <v>1.7116190295087426</v>
      </c>
      <c r="DH3461" s="96">
        <f t="shared" si="1526"/>
        <v>96.844191640882599</v>
      </c>
      <c r="DJ3461" s="96">
        <f t="shared" si="1527"/>
        <v>3.1558083591174011</v>
      </c>
      <c r="DL3461" s="77" t="s">
        <v>755</v>
      </c>
      <c r="DO3461" s="348"/>
      <c r="DP3461" s="104"/>
      <c r="DQ3461" s="380">
        <v>7.10902581182348E-2</v>
      </c>
      <c r="DR3461" s="104">
        <v>4.3973355537052445E-3</v>
      </c>
      <c r="DS3461" s="246"/>
      <c r="DU3461" s="96"/>
      <c r="DW3461" s="178"/>
      <c r="DX3461" s="304">
        <f t="shared" si="1528"/>
        <v>58.781107160995425</v>
      </c>
      <c r="DY3461" s="77">
        <f t="shared" si="1529"/>
        <v>0</v>
      </c>
      <c r="DZ3461" s="304">
        <f t="shared" si="1530"/>
        <v>0.92432706957846622</v>
      </c>
      <c r="EA3461" s="77">
        <f t="shared" si="1531"/>
        <v>0</v>
      </c>
      <c r="EB3461" s="304">
        <f t="shared" si="1532"/>
        <v>18.638902996444898</v>
      </c>
      <c r="EC3461" s="77">
        <f t="shared" si="1533"/>
        <v>0</v>
      </c>
      <c r="ED3461" s="304">
        <f t="shared" si="1534"/>
        <v>2.0314880650076181E-2</v>
      </c>
      <c r="EE3461" s="77">
        <f t="shared" si="1535"/>
        <v>0</v>
      </c>
      <c r="EF3461" s="304">
        <f t="shared" si="1536"/>
        <v>0</v>
      </c>
      <c r="EG3461" s="77" t="e">
        <f t="shared" si="1537"/>
        <v>#DIV/0!</v>
      </c>
      <c r="EH3461" s="304">
        <f t="shared" si="1538"/>
        <v>5.7694261046216351</v>
      </c>
      <c r="EI3461" s="77">
        <f t="shared" si="1539"/>
        <v>0</v>
      </c>
      <c r="EJ3461" s="304">
        <f t="shared" si="1540"/>
        <v>10.035551041137634</v>
      </c>
      <c r="EK3461" s="77">
        <f t="shared" si="1541"/>
        <v>0</v>
      </c>
      <c r="EL3461" s="304">
        <f t="shared" si="1542"/>
        <v>4.0629761300152358</v>
      </c>
      <c r="EM3461" s="77">
        <f t="shared" si="1543"/>
        <v>0</v>
      </c>
      <c r="EN3461" s="304">
        <f t="shared" si="1544"/>
        <v>1.7673946165566274</v>
      </c>
      <c r="EO3461" s="77">
        <f t="shared" si="1545"/>
        <v>0</v>
      </c>
      <c r="EP3461" s="304">
        <f t="shared" si="1546"/>
        <v>0</v>
      </c>
      <c r="EQ3461" s="77" t="e">
        <f t="shared" si="1547"/>
        <v>#DIV/0!</v>
      </c>
      <c r="ER3461" s="77">
        <f t="shared" si="1548"/>
        <v>100</v>
      </c>
      <c r="ES3461" s="77">
        <f t="shared" si="1549"/>
        <v>0</v>
      </c>
    </row>
    <row r="3462" spans="1:149" s="77" customFormat="1" x14ac:dyDescent="0.45">
      <c r="A3462" s="77" t="s">
        <v>5024</v>
      </c>
      <c r="B3462" s="178" t="s">
        <v>1012</v>
      </c>
      <c r="C3462" s="77" t="s">
        <v>3648</v>
      </c>
      <c r="D3462" s="77" t="s">
        <v>5054</v>
      </c>
      <c r="E3462" s="77" t="s">
        <v>637</v>
      </c>
      <c r="F3462" s="77" t="s">
        <v>2903</v>
      </c>
      <c r="G3462" s="77" t="s">
        <v>5058</v>
      </c>
      <c r="H3462" s="77" t="s">
        <v>1100</v>
      </c>
      <c r="I3462" s="77">
        <v>3</v>
      </c>
      <c r="J3462" s="304">
        <v>305</v>
      </c>
      <c r="L3462" s="304">
        <v>1400</v>
      </c>
      <c r="M3462" s="77">
        <v>2</v>
      </c>
      <c r="P3462" s="87" t="s">
        <v>1374</v>
      </c>
      <c r="Q3462" s="125"/>
      <c r="R3462" s="125"/>
      <c r="S3462" s="116"/>
      <c r="AA3462" s="168">
        <v>0</v>
      </c>
      <c r="AB3462" s="168"/>
      <c r="AC3462" s="168">
        <v>1</v>
      </c>
      <c r="AE3462" s="327"/>
      <c r="AG3462" s="168"/>
      <c r="AQ3462" s="178" t="s">
        <v>824</v>
      </c>
      <c r="AR3462" s="66">
        <v>1.1040000000000001</v>
      </c>
      <c r="AS3462" s="66">
        <v>1.9179999999999999</v>
      </c>
      <c r="AU3462" s="276"/>
      <c r="AV3462" s="276">
        <v>3050</v>
      </c>
      <c r="AW3462" s="276">
        <v>0</v>
      </c>
      <c r="AX3462" s="95"/>
      <c r="AY3462" s="276">
        <v>5849.9</v>
      </c>
      <c r="AZ3462" s="95">
        <v>69.954432318474275</v>
      </c>
      <c r="BA3462" s="178"/>
      <c r="BB3462" s="98" t="s">
        <v>3412</v>
      </c>
      <c r="BC3462" s="178" t="s">
        <v>1126</v>
      </c>
      <c r="BD3462" s="96">
        <v>56.927360436669439</v>
      </c>
      <c r="BF3462" s="96">
        <v>0.89517708652789352</v>
      </c>
      <c r="BH3462" s="96">
        <v>18.051098393172357</v>
      </c>
      <c r="BN3462" s="96">
        <v>1.9674221681931725E-2</v>
      </c>
      <c r="BR3462" s="96">
        <v>5.5874789576686092</v>
      </c>
      <c r="BX3462" s="96">
        <v>9.7190655108742732</v>
      </c>
      <c r="BZ3462" s="96">
        <v>3.9348443363863446</v>
      </c>
      <c r="CB3462" s="96">
        <v>1.7116572863280597</v>
      </c>
      <c r="DH3462" s="96">
        <f t="shared" si="1526"/>
        <v>96.846356229308924</v>
      </c>
      <c r="DJ3462" s="96">
        <f t="shared" si="1527"/>
        <v>3.153643770691076</v>
      </c>
      <c r="DL3462" s="77" t="s">
        <v>755</v>
      </c>
      <c r="DO3462" s="348"/>
      <c r="DP3462" s="104"/>
      <c r="DQ3462" s="380">
        <v>6.8891590341382189E-2</v>
      </c>
      <c r="DR3462" s="104">
        <v>2.9315570358034973E-3</v>
      </c>
      <c r="DS3462" s="246"/>
      <c r="DU3462" s="96"/>
      <c r="DW3462" s="178"/>
      <c r="DX3462" s="304">
        <f t="shared" si="1528"/>
        <v>58.781107160995418</v>
      </c>
      <c r="DY3462" s="77">
        <f t="shared" si="1529"/>
        <v>0</v>
      </c>
      <c r="DZ3462" s="304">
        <f t="shared" si="1530"/>
        <v>0.92432706957846622</v>
      </c>
      <c r="EA3462" s="77">
        <f t="shared" si="1531"/>
        <v>0</v>
      </c>
      <c r="EB3462" s="304">
        <f t="shared" si="1532"/>
        <v>18.638902996444891</v>
      </c>
      <c r="EC3462" s="77">
        <f t="shared" si="1533"/>
        <v>0</v>
      </c>
      <c r="ED3462" s="304">
        <f t="shared" si="1534"/>
        <v>2.0314880650076181E-2</v>
      </c>
      <c r="EE3462" s="77">
        <f t="shared" si="1535"/>
        <v>0</v>
      </c>
      <c r="EF3462" s="304">
        <f t="shared" si="1536"/>
        <v>0</v>
      </c>
      <c r="EG3462" s="77" t="e">
        <f t="shared" si="1537"/>
        <v>#DIV/0!</v>
      </c>
      <c r="EH3462" s="304">
        <f t="shared" si="1538"/>
        <v>5.7694261046216342</v>
      </c>
      <c r="EI3462" s="77">
        <f t="shared" si="1539"/>
        <v>0</v>
      </c>
      <c r="EJ3462" s="304">
        <f t="shared" si="1540"/>
        <v>10.035551041137634</v>
      </c>
      <c r="EK3462" s="77">
        <f t="shared" si="1541"/>
        <v>0</v>
      </c>
      <c r="EL3462" s="304">
        <f t="shared" si="1542"/>
        <v>4.0629761300152358</v>
      </c>
      <c r="EM3462" s="77">
        <f t="shared" si="1543"/>
        <v>0</v>
      </c>
      <c r="EN3462" s="304">
        <f t="shared" si="1544"/>
        <v>1.7673946165566272</v>
      </c>
      <c r="EO3462" s="77">
        <f t="shared" si="1545"/>
        <v>0</v>
      </c>
      <c r="EP3462" s="304">
        <f t="shared" si="1546"/>
        <v>0</v>
      </c>
      <c r="EQ3462" s="77" t="e">
        <f t="shared" si="1547"/>
        <v>#DIV/0!</v>
      </c>
      <c r="ER3462" s="77">
        <f t="shared" si="1548"/>
        <v>100</v>
      </c>
      <c r="ES3462" s="77">
        <f t="shared" si="1549"/>
        <v>0</v>
      </c>
    </row>
    <row r="3463" spans="1:149" s="77" customFormat="1" x14ac:dyDescent="0.45">
      <c r="A3463" s="77" t="s">
        <v>5024</v>
      </c>
      <c r="B3463" s="178" t="s">
        <v>1012</v>
      </c>
      <c r="C3463" s="77" t="s">
        <v>3648</v>
      </c>
      <c r="D3463" s="77" t="s">
        <v>5054</v>
      </c>
      <c r="E3463" s="77" t="s">
        <v>637</v>
      </c>
      <c r="F3463" s="77" t="s">
        <v>5036</v>
      </c>
      <c r="G3463" s="77" t="s">
        <v>5058</v>
      </c>
      <c r="H3463" s="77" t="s">
        <v>1100</v>
      </c>
      <c r="I3463" s="77">
        <v>6</v>
      </c>
      <c r="J3463" s="304">
        <v>411</v>
      </c>
      <c r="L3463" s="304">
        <v>1300</v>
      </c>
      <c r="M3463" s="77">
        <v>2</v>
      </c>
      <c r="P3463" s="87" t="s">
        <v>1374</v>
      </c>
      <c r="Q3463" s="125"/>
      <c r="R3463" s="125"/>
      <c r="S3463" s="116"/>
      <c r="AA3463" s="168">
        <v>0</v>
      </c>
      <c r="AB3463" s="168"/>
      <c r="AC3463" s="168">
        <v>1</v>
      </c>
      <c r="AE3463" s="327"/>
      <c r="AG3463" s="168"/>
      <c r="AQ3463" s="178" t="s">
        <v>824</v>
      </c>
      <c r="AR3463" s="66">
        <v>1.1479999999999999</v>
      </c>
      <c r="AS3463" s="66">
        <v>2.5539999999999998</v>
      </c>
      <c r="AU3463" s="276"/>
      <c r="AV3463" s="276">
        <v>4110</v>
      </c>
      <c r="AW3463" s="276">
        <v>0</v>
      </c>
      <c r="AX3463" s="95"/>
      <c r="AY3463" s="276">
        <v>10496.939999999999</v>
      </c>
      <c r="AZ3463" s="95">
        <v>116.7379173035051</v>
      </c>
      <c r="BA3463" s="178"/>
      <c r="BB3463" s="98" t="s">
        <v>3412</v>
      </c>
      <c r="BC3463" s="178" t="s">
        <v>1126</v>
      </c>
      <c r="BD3463" s="96">
        <v>56.892582349508736</v>
      </c>
      <c r="BF3463" s="96">
        <v>0.89463020456286424</v>
      </c>
      <c r="BH3463" s="96">
        <v>18.040070608492925</v>
      </c>
      <c r="BN3463" s="96">
        <v>1.9662202298084928E-2</v>
      </c>
      <c r="BR3463" s="96">
        <v>5.5840654526561195</v>
      </c>
      <c r="BX3463" s="96">
        <v>9.7131279352539561</v>
      </c>
      <c r="BZ3463" s="96">
        <v>3.932440459616986</v>
      </c>
      <c r="CB3463" s="96">
        <v>1.7106115999333888</v>
      </c>
      <c r="DH3463" s="96">
        <f t="shared" si="1526"/>
        <v>96.787190812323047</v>
      </c>
      <c r="DJ3463" s="96">
        <f t="shared" si="1527"/>
        <v>3.2128091876769531</v>
      </c>
      <c r="DL3463" s="77" t="s">
        <v>755</v>
      </c>
      <c r="DO3463" s="348"/>
      <c r="DP3463" s="104"/>
      <c r="DQ3463" s="380">
        <v>0.12898850957535388</v>
      </c>
      <c r="DR3463" s="104">
        <v>4.3973355537052445E-3</v>
      </c>
      <c r="DS3463" s="246"/>
      <c r="DU3463" s="96"/>
      <c r="DW3463" s="178"/>
      <c r="DX3463" s="304">
        <f t="shared" si="1528"/>
        <v>58.781107160995425</v>
      </c>
      <c r="DY3463" s="77">
        <f t="shared" si="1529"/>
        <v>0</v>
      </c>
      <c r="DZ3463" s="304">
        <f t="shared" si="1530"/>
        <v>0.92432706957846644</v>
      </c>
      <c r="EA3463" s="77">
        <f t="shared" si="1531"/>
        <v>0</v>
      </c>
      <c r="EB3463" s="304">
        <f t="shared" si="1532"/>
        <v>18.638902996444902</v>
      </c>
      <c r="EC3463" s="77">
        <f t="shared" si="1533"/>
        <v>0</v>
      </c>
      <c r="ED3463" s="304">
        <f t="shared" si="1534"/>
        <v>2.0314880650076184E-2</v>
      </c>
      <c r="EE3463" s="77">
        <f t="shared" si="1535"/>
        <v>0</v>
      </c>
      <c r="EF3463" s="304">
        <f t="shared" si="1536"/>
        <v>0</v>
      </c>
      <c r="EG3463" s="77" t="e">
        <f t="shared" si="1537"/>
        <v>#DIV/0!</v>
      </c>
      <c r="EH3463" s="304">
        <f t="shared" si="1538"/>
        <v>5.769426104621636</v>
      </c>
      <c r="EI3463" s="77">
        <f t="shared" si="1539"/>
        <v>0</v>
      </c>
      <c r="EJ3463" s="304">
        <f t="shared" si="1540"/>
        <v>10.035551041137635</v>
      </c>
      <c r="EK3463" s="77">
        <f t="shared" si="1541"/>
        <v>0</v>
      </c>
      <c r="EL3463" s="304">
        <f t="shared" si="1542"/>
        <v>4.0629761300152367</v>
      </c>
      <c r="EM3463" s="77">
        <f t="shared" si="1543"/>
        <v>0</v>
      </c>
      <c r="EN3463" s="304">
        <f t="shared" si="1544"/>
        <v>1.7673946165566279</v>
      </c>
      <c r="EO3463" s="77">
        <f t="shared" si="1545"/>
        <v>0</v>
      </c>
      <c r="EP3463" s="304">
        <f t="shared" si="1546"/>
        <v>0</v>
      </c>
      <c r="EQ3463" s="77" t="e">
        <f t="shared" si="1547"/>
        <v>#DIV/0!</v>
      </c>
      <c r="ER3463" s="77">
        <f t="shared" si="1548"/>
        <v>100</v>
      </c>
      <c r="ES3463" s="77">
        <f t="shared" si="1549"/>
        <v>0</v>
      </c>
    </row>
    <row r="3464" spans="1:149" s="77" customFormat="1" x14ac:dyDescent="0.45">
      <c r="A3464" s="77" t="s">
        <v>5024</v>
      </c>
      <c r="B3464" s="178" t="s">
        <v>1012</v>
      </c>
      <c r="C3464" s="77" t="s">
        <v>3648</v>
      </c>
      <c r="D3464" s="77" t="s">
        <v>5054</v>
      </c>
      <c r="E3464" s="77" t="s">
        <v>637</v>
      </c>
      <c r="F3464" s="77" t="s">
        <v>5037</v>
      </c>
      <c r="G3464" s="77" t="s">
        <v>5058</v>
      </c>
      <c r="H3464" s="77" t="s">
        <v>1100</v>
      </c>
      <c r="I3464" s="77">
        <v>6</v>
      </c>
      <c r="J3464" s="304">
        <v>496</v>
      </c>
      <c r="L3464" s="304">
        <v>1300</v>
      </c>
      <c r="M3464" s="77">
        <v>2</v>
      </c>
      <c r="P3464" s="87" t="s">
        <v>1374</v>
      </c>
      <c r="Q3464" s="125"/>
      <c r="R3464" s="125"/>
      <c r="S3464" s="116"/>
      <c r="AA3464" s="168">
        <v>0</v>
      </c>
      <c r="AB3464" s="168"/>
      <c r="AC3464" s="168">
        <v>1</v>
      </c>
      <c r="AE3464" s="327"/>
      <c r="AG3464" s="168"/>
      <c r="AQ3464" s="178" t="s">
        <v>824</v>
      </c>
      <c r="AR3464" s="66">
        <v>1.2150000000000001</v>
      </c>
      <c r="AS3464" s="66">
        <v>3.1320000000000001</v>
      </c>
      <c r="AU3464" s="276"/>
      <c r="AV3464" s="276">
        <v>4960</v>
      </c>
      <c r="AW3464" s="276">
        <v>0</v>
      </c>
      <c r="AX3464" s="95"/>
      <c r="AY3464" s="276">
        <v>15534.720000000001</v>
      </c>
      <c r="AZ3464" s="95">
        <v>167.50081237964193</v>
      </c>
      <c r="BA3464" s="178"/>
      <c r="BB3464" s="98" t="s">
        <v>3412</v>
      </c>
      <c r="BC3464" s="178" t="s">
        <v>1126</v>
      </c>
      <c r="BD3464" s="96">
        <v>56.890673795945041</v>
      </c>
      <c r="BF3464" s="96">
        <v>0.8946001927477103</v>
      </c>
      <c r="BH3464" s="96">
        <v>18.039465425187345</v>
      </c>
      <c r="BN3464" s="96">
        <v>1.9661542697751874E-2</v>
      </c>
      <c r="BR3464" s="96">
        <v>5.5838781261615313</v>
      </c>
      <c r="BX3464" s="96">
        <v>9.7128020926894258</v>
      </c>
      <c r="BZ3464" s="96">
        <v>3.9323085395503745</v>
      </c>
      <c r="CB3464" s="96">
        <v>1.7105542147044128</v>
      </c>
      <c r="DH3464" s="96">
        <f t="shared" si="1526"/>
        <v>96.783943929683602</v>
      </c>
      <c r="DJ3464" s="96">
        <f t="shared" si="1527"/>
        <v>3.2160560703163981</v>
      </c>
      <c r="DL3464" s="77" t="s">
        <v>755</v>
      </c>
      <c r="DO3464" s="348"/>
      <c r="DP3464" s="104"/>
      <c r="DQ3464" s="380">
        <v>0.13228651124063281</v>
      </c>
      <c r="DR3464" s="104">
        <v>2.1986677768526222E-3</v>
      </c>
      <c r="DS3464" s="246"/>
      <c r="DU3464" s="96"/>
      <c r="DW3464" s="178"/>
      <c r="DX3464" s="304">
        <f t="shared" si="1528"/>
        <v>58.781107160995418</v>
      </c>
      <c r="DY3464" s="77">
        <f t="shared" si="1529"/>
        <v>0</v>
      </c>
      <c r="DZ3464" s="304">
        <f t="shared" si="1530"/>
        <v>0.92432706957846622</v>
      </c>
      <c r="EA3464" s="77">
        <f t="shared" si="1531"/>
        <v>0</v>
      </c>
      <c r="EB3464" s="304">
        <f t="shared" si="1532"/>
        <v>18.638902996444894</v>
      </c>
      <c r="EC3464" s="77">
        <f t="shared" si="1533"/>
        <v>0</v>
      </c>
      <c r="ED3464" s="304">
        <f t="shared" si="1534"/>
        <v>2.0314880650076181E-2</v>
      </c>
      <c r="EE3464" s="77">
        <f t="shared" si="1535"/>
        <v>0</v>
      </c>
      <c r="EF3464" s="304">
        <f t="shared" si="1536"/>
        <v>0</v>
      </c>
      <c r="EG3464" s="77" t="e">
        <f t="shared" si="1537"/>
        <v>#DIV/0!</v>
      </c>
      <c r="EH3464" s="304">
        <f t="shared" si="1538"/>
        <v>5.7694261046216342</v>
      </c>
      <c r="EI3464" s="77">
        <f t="shared" si="1539"/>
        <v>0</v>
      </c>
      <c r="EJ3464" s="304">
        <f t="shared" si="1540"/>
        <v>10.035551041137634</v>
      </c>
      <c r="EK3464" s="77">
        <f t="shared" si="1541"/>
        <v>0</v>
      </c>
      <c r="EL3464" s="304">
        <f t="shared" si="1542"/>
        <v>4.0629761300152358</v>
      </c>
      <c r="EM3464" s="77">
        <f t="shared" si="1543"/>
        <v>0</v>
      </c>
      <c r="EN3464" s="304">
        <f t="shared" si="1544"/>
        <v>1.7673946165566274</v>
      </c>
      <c r="EO3464" s="77">
        <f t="shared" si="1545"/>
        <v>0</v>
      </c>
      <c r="EP3464" s="304">
        <f t="shared" si="1546"/>
        <v>0</v>
      </c>
      <c r="EQ3464" s="77" t="e">
        <f t="shared" si="1547"/>
        <v>#DIV/0!</v>
      </c>
      <c r="ER3464" s="77">
        <f t="shared" si="1548"/>
        <v>100</v>
      </c>
      <c r="ES3464" s="77">
        <f t="shared" si="1549"/>
        <v>0</v>
      </c>
    </row>
    <row r="3465" spans="1:149" s="77" customFormat="1" x14ac:dyDescent="0.45">
      <c r="A3465" s="77" t="s">
        <v>5024</v>
      </c>
      <c r="B3465" s="178" t="s">
        <v>1012</v>
      </c>
      <c r="C3465" s="77" t="s">
        <v>3648</v>
      </c>
      <c r="D3465" s="77" t="s">
        <v>5054</v>
      </c>
      <c r="E3465" s="77" t="s">
        <v>1121</v>
      </c>
      <c r="F3465" s="77" t="s">
        <v>5038</v>
      </c>
      <c r="G3465" s="77" t="s">
        <v>5058</v>
      </c>
      <c r="H3465" s="77" t="s">
        <v>5057</v>
      </c>
      <c r="I3465" s="77">
        <v>6</v>
      </c>
      <c r="J3465" s="304">
        <v>1000</v>
      </c>
      <c r="L3465" s="304">
        <v>1500</v>
      </c>
      <c r="M3465" s="77">
        <v>2</v>
      </c>
      <c r="P3465" s="87" t="s">
        <v>1374</v>
      </c>
      <c r="Q3465" s="125"/>
      <c r="R3465" s="125"/>
      <c r="S3465" s="116"/>
      <c r="AA3465" s="168">
        <v>0</v>
      </c>
      <c r="AB3465" s="168"/>
      <c r="AC3465" s="168">
        <v>1</v>
      </c>
      <c r="AE3465" s="327"/>
      <c r="AG3465" s="168"/>
      <c r="AQ3465" s="178" t="s">
        <v>4613</v>
      </c>
      <c r="AR3465" s="66">
        <v>1.847</v>
      </c>
      <c r="AS3465" s="66">
        <v>8.1370000000000005</v>
      </c>
      <c r="AU3465" s="276"/>
      <c r="AV3465" s="276">
        <v>10000</v>
      </c>
      <c r="AW3465" s="276">
        <v>0</v>
      </c>
      <c r="AX3465" s="95"/>
      <c r="AY3465" s="276">
        <v>81370</v>
      </c>
      <c r="AZ3465" s="95">
        <v>829.81443564208985</v>
      </c>
      <c r="BA3465" s="178"/>
      <c r="BB3465" s="98" t="s">
        <v>3412</v>
      </c>
      <c r="BC3465" s="178" t="s">
        <v>1126</v>
      </c>
      <c r="BD3465" s="96">
        <v>56.757923292514569</v>
      </c>
      <c r="BF3465" s="96">
        <v>0.89251270427144047</v>
      </c>
      <c r="BH3465" s="96">
        <v>17.997371564154871</v>
      </c>
      <c r="BN3465" s="96">
        <v>1.9615663830141551E-2</v>
      </c>
      <c r="BR3465" s="96">
        <v>5.5708485277601998</v>
      </c>
      <c r="BX3465" s="96">
        <v>9.6901379320899252</v>
      </c>
      <c r="BZ3465" s="96">
        <v>3.9231327660283095</v>
      </c>
      <c r="CB3465" s="96">
        <v>1.7065627532223147</v>
      </c>
      <c r="DH3465" s="96">
        <f t="shared" si="1526"/>
        <v>96.558105203871762</v>
      </c>
      <c r="DJ3465" s="96">
        <f t="shared" si="1527"/>
        <v>3.4418947961282385</v>
      </c>
      <c r="DL3465" s="77" t="s">
        <v>755</v>
      </c>
      <c r="DO3465" s="348"/>
      <c r="DP3465" s="104"/>
      <c r="DQ3465" s="380">
        <v>0.36168084929225647</v>
      </c>
      <c r="DR3465" s="104">
        <v>1.3924895920066611E-2</v>
      </c>
      <c r="DS3465" s="246"/>
      <c r="DU3465" s="96"/>
      <c r="DW3465" s="178"/>
      <c r="DX3465" s="304">
        <f t="shared" si="1528"/>
        <v>58.78110716099544</v>
      </c>
      <c r="DY3465" s="77">
        <f t="shared" si="1529"/>
        <v>0</v>
      </c>
      <c r="DZ3465" s="304">
        <f t="shared" si="1530"/>
        <v>0.92432706957846644</v>
      </c>
      <c r="EA3465" s="77">
        <f t="shared" si="1531"/>
        <v>0</v>
      </c>
      <c r="EB3465" s="304">
        <f t="shared" si="1532"/>
        <v>18.638902996444898</v>
      </c>
      <c r="EC3465" s="77">
        <f t="shared" si="1533"/>
        <v>0</v>
      </c>
      <c r="ED3465" s="304">
        <f t="shared" si="1534"/>
        <v>2.0314880650076188E-2</v>
      </c>
      <c r="EE3465" s="77">
        <f t="shared" si="1535"/>
        <v>0</v>
      </c>
      <c r="EF3465" s="304">
        <f t="shared" si="1536"/>
        <v>0</v>
      </c>
      <c r="EG3465" s="77" t="e">
        <f t="shared" si="1537"/>
        <v>#DIV/0!</v>
      </c>
      <c r="EH3465" s="304">
        <f t="shared" si="1538"/>
        <v>5.769426104621636</v>
      </c>
      <c r="EI3465" s="77">
        <f t="shared" si="1539"/>
        <v>0</v>
      </c>
      <c r="EJ3465" s="304">
        <f t="shared" si="1540"/>
        <v>10.035551041137634</v>
      </c>
      <c r="EK3465" s="77">
        <f t="shared" si="1541"/>
        <v>0</v>
      </c>
      <c r="EL3465" s="304">
        <f t="shared" si="1542"/>
        <v>4.0629761300152358</v>
      </c>
      <c r="EM3465" s="77">
        <f t="shared" si="1543"/>
        <v>0</v>
      </c>
      <c r="EN3465" s="304">
        <f t="shared" si="1544"/>
        <v>1.7673946165566279</v>
      </c>
      <c r="EO3465" s="77">
        <f t="shared" si="1545"/>
        <v>0</v>
      </c>
      <c r="EP3465" s="304">
        <f t="shared" si="1546"/>
        <v>0</v>
      </c>
      <c r="EQ3465" s="77" t="e">
        <f t="shared" si="1547"/>
        <v>#DIV/0!</v>
      </c>
      <c r="ER3465" s="77">
        <f t="shared" si="1548"/>
        <v>100</v>
      </c>
      <c r="ES3465" s="77">
        <f t="shared" si="1549"/>
        <v>0</v>
      </c>
    </row>
    <row r="3466" spans="1:149" s="77" customFormat="1" x14ac:dyDescent="0.45">
      <c r="A3466" s="77" t="s">
        <v>5024</v>
      </c>
      <c r="B3466" s="178" t="s">
        <v>1012</v>
      </c>
      <c r="C3466" s="77" t="s">
        <v>3648</v>
      </c>
      <c r="D3466" s="77" t="s">
        <v>5054</v>
      </c>
      <c r="E3466" s="77" t="s">
        <v>1121</v>
      </c>
      <c r="F3466" s="77" t="s">
        <v>5039</v>
      </c>
      <c r="G3466" s="77" t="s">
        <v>5058</v>
      </c>
      <c r="H3466" s="77" t="s">
        <v>5057</v>
      </c>
      <c r="I3466" s="77">
        <v>6</v>
      </c>
      <c r="J3466" s="304">
        <v>2000</v>
      </c>
      <c r="L3466" s="304">
        <v>1500</v>
      </c>
      <c r="M3466" s="77">
        <v>2</v>
      </c>
      <c r="P3466" s="87" t="s">
        <v>1374</v>
      </c>
      <c r="Q3466" s="125"/>
      <c r="R3466" s="125"/>
      <c r="S3466" s="116"/>
      <c r="AA3466" s="168">
        <v>0</v>
      </c>
      <c r="AB3466" s="168"/>
      <c r="AC3466" s="168">
        <v>1</v>
      </c>
      <c r="AE3466" s="327"/>
      <c r="AG3466" s="168"/>
      <c r="AQ3466" s="178" t="s">
        <v>4613</v>
      </c>
      <c r="AR3466" s="66">
        <v>4.4130000000000003</v>
      </c>
      <c r="AS3466" s="66">
        <v>59.66</v>
      </c>
      <c r="AU3466" s="276"/>
      <c r="AV3466" s="276">
        <v>20000</v>
      </c>
      <c r="AW3466" s="276">
        <v>0</v>
      </c>
      <c r="AX3466" s="95"/>
      <c r="AY3466" s="276">
        <v>1193200</v>
      </c>
      <c r="AZ3466" s="95">
        <v>11991.511591121447</v>
      </c>
      <c r="BA3466" s="178"/>
      <c r="BB3466" s="98" t="s">
        <v>3412</v>
      </c>
      <c r="BC3466" s="178" t="s">
        <v>1126</v>
      </c>
      <c r="BD3466" s="96">
        <v>56.285450254746046</v>
      </c>
      <c r="BF3466" s="96">
        <v>0.88508311269775186</v>
      </c>
      <c r="BH3466" s="96">
        <v>17.847555074729392</v>
      </c>
      <c r="BN3466" s="96">
        <v>1.9452376103247297E-2</v>
      </c>
      <c r="BR3466" s="96">
        <v>5.5244748133222314</v>
      </c>
      <c r="BX3466" s="96">
        <v>9.6094737950041651</v>
      </c>
      <c r="BZ3466" s="96">
        <v>3.8904752206494591</v>
      </c>
      <c r="CB3466" s="96">
        <v>1.6923567209825146</v>
      </c>
      <c r="DH3466" s="96">
        <f t="shared" si="1526"/>
        <v>95.754321368234812</v>
      </c>
      <c r="DJ3466" s="96">
        <f t="shared" si="1527"/>
        <v>4.2456786317651876</v>
      </c>
      <c r="DL3466" s="77" t="s">
        <v>755</v>
      </c>
      <c r="DO3466" s="348"/>
      <c r="DP3466" s="104"/>
      <c r="DQ3466" s="380">
        <v>1.1781194837635305</v>
      </c>
      <c r="DR3466" s="104">
        <v>3.6644462947543713E-2</v>
      </c>
      <c r="DS3466" s="246"/>
      <c r="DU3466" s="96"/>
      <c r="DW3466" s="178"/>
      <c r="DX3466" s="304">
        <f t="shared" si="1528"/>
        <v>58.781107160995425</v>
      </c>
      <c r="DY3466" s="77">
        <f t="shared" si="1529"/>
        <v>0</v>
      </c>
      <c r="DZ3466" s="304">
        <f t="shared" si="1530"/>
        <v>0.92432706957846622</v>
      </c>
      <c r="EA3466" s="77">
        <f t="shared" si="1531"/>
        <v>0</v>
      </c>
      <c r="EB3466" s="304">
        <f t="shared" si="1532"/>
        <v>18.638902996444894</v>
      </c>
      <c r="EC3466" s="77">
        <f t="shared" si="1533"/>
        <v>0</v>
      </c>
      <c r="ED3466" s="304">
        <f t="shared" si="1534"/>
        <v>2.0314880650076181E-2</v>
      </c>
      <c r="EE3466" s="77">
        <f t="shared" si="1535"/>
        <v>0</v>
      </c>
      <c r="EF3466" s="304">
        <f t="shared" si="1536"/>
        <v>0</v>
      </c>
      <c r="EG3466" s="77" t="e">
        <f t="shared" si="1537"/>
        <v>#DIV/0!</v>
      </c>
      <c r="EH3466" s="304">
        <f t="shared" si="1538"/>
        <v>5.7694261046216351</v>
      </c>
      <c r="EI3466" s="77">
        <f t="shared" si="1539"/>
        <v>0</v>
      </c>
      <c r="EJ3466" s="304">
        <f t="shared" si="1540"/>
        <v>10.035551041137634</v>
      </c>
      <c r="EK3466" s="77">
        <f t="shared" si="1541"/>
        <v>0</v>
      </c>
      <c r="EL3466" s="304">
        <f t="shared" si="1542"/>
        <v>4.0629761300152358</v>
      </c>
      <c r="EM3466" s="77">
        <f t="shared" si="1543"/>
        <v>0</v>
      </c>
      <c r="EN3466" s="304">
        <f t="shared" si="1544"/>
        <v>1.7673946165566274</v>
      </c>
      <c r="EO3466" s="77">
        <f t="shared" si="1545"/>
        <v>0</v>
      </c>
      <c r="EP3466" s="304">
        <f t="shared" si="1546"/>
        <v>0</v>
      </c>
      <c r="EQ3466" s="77" t="e">
        <f t="shared" si="1547"/>
        <v>#DIV/0!</v>
      </c>
      <c r="ER3466" s="77">
        <f t="shared" si="1548"/>
        <v>100</v>
      </c>
      <c r="ES3466" s="77">
        <f t="shared" si="1549"/>
        <v>0</v>
      </c>
    </row>
    <row r="3467" spans="1:149" s="77" customFormat="1" x14ac:dyDescent="0.45">
      <c r="A3467" s="77" t="s">
        <v>5024</v>
      </c>
      <c r="B3467" s="178" t="s">
        <v>1012</v>
      </c>
      <c r="C3467" s="77" t="s">
        <v>3648</v>
      </c>
      <c r="D3467" s="77" t="s">
        <v>5054</v>
      </c>
      <c r="E3467" s="77" t="s">
        <v>1121</v>
      </c>
      <c r="F3467" s="77" t="s">
        <v>5040</v>
      </c>
      <c r="G3467" s="77" t="s">
        <v>5058</v>
      </c>
      <c r="H3467" s="77" t="s">
        <v>5057</v>
      </c>
      <c r="I3467" s="77">
        <v>6</v>
      </c>
      <c r="J3467" s="304">
        <v>2000</v>
      </c>
      <c r="L3467" s="304">
        <v>1600</v>
      </c>
      <c r="M3467" s="77">
        <v>2</v>
      </c>
      <c r="P3467" s="87" t="s">
        <v>1374</v>
      </c>
      <c r="Q3467" s="125"/>
      <c r="R3467" s="125"/>
      <c r="S3467" s="116"/>
      <c r="AA3467" s="168">
        <v>0</v>
      </c>
      <c r="AB3467" s="168"/>
      <c r="AC3467" s="168">
        <v>1</v>
      </c>
      <c r="AE3467" s="327"/>
      <c r="AG3467" s="168"/>
      <c r="AQ3467" s="178" t="s">
        <v>4613</v>
      </c>
      <c r="AR3467" s="66">
        <v>4.2009999999999996</v>
      </c>
      <c r="AS3467" s="66">
        <v>49.06</v>
      </c>
      <c r="AU3467" s="276"/>
      <c r="AV3467" s="276">
        <v>20000</v>
      </c>
      <c r="AW3467" s="276">
        <v>0</v>
      </c>
      <c r="AX3467" s="95"/>
      <c r="AY3467" s="276">
        <v>981200</v>
      </c>
      <c r="AZ3467" s="95">
        <v>9860.9379594438178</v>
      </c>
      <c r="BA3467" s="178"/>
      <c r="BB3467" s="98" t="s">
        <v>3412</v>
      </c>
      <c r="BC3467" s="178" t="s">
        <v>1126</v>
      </c>
      <c r="BD3467" s="96">
        <v>56.399751407060776</v>
      </c>
      <c r="BF3467" s="96">
        <v>0.88688048696086597</v>
      </c>
      <c r="BH3467" s="96">
        <v>17.883798830474603</v>
      </c>
      <c r="BN3467" s="96">
        <v>1.9491878834304744E-2</v>
      </c>
      <c r="BR3467" s="96">
        <v>5.5356935889425474</v>
      </c>
      <c r="BX3467" s="96">
        <v>9.628988144146545</v>
      </c>
      <c r="BZ3467" s="96">
        <v>3.8983757668609491</v>
      </c>
      <c r="CB3467" s="96">
        <v>1.6957934585845129</v>
      </c>
      <c r="DH3467" s="96">
        <f t="shared" si="1526"/>
        <v>95.94877356186511</v>
      </c>
      <c r="DJ3467" s="96">
        <f t="shared" si="1527"/>
        <v>4.0512264381348899</v>
      </c>
      <c r="DL3467" s="77" t="s">
        <v>755</v>
      </c>
      <c r="DO3467" s="348"/>
      <c r="DP3467" s="104"/>
      <c r="DQ3467" s="380">
        <v>0.98060582847626976</v>
      </c>
      <c r="DR3467" s="104">
        <v>2.7116902581182351E-2</v>
      </c>
      <c r="DS3467" s="246"/>
      <c r="DU3467" s="96"/>
      <c r="DW3467" s="178"/>
      <c r="DX3467" s="304">
        <f t="shared" si="1528"/>
        <v>58.781107160995425</v>
      </c>
      <c r="DY3467" s="77">
        <f t="shared" si="1529"/>
        <v>0</v>
      </c>
      <c r="DZ3467" s="304">
        <f t="shared" si="1530"/>
        <v>0.92432706957846622</v>
      </c>
      <c r="EA3467" s="77">
        <f t="shared" si="1531"/>
        <v>0</v>
      </c>
      <c r="EB3467" s="304">
        <f t="shared" si="1532"/>
        <v>18.638902996444894</v>
      </c>
      <c r="EC3467" s="77">
        <f t="shared" si="1533"/>
        <v>0</v>
      </c>
      <c r="ED3467" s="304">
        <f t="shared" si="1534"/>
        <v>2.0314880650076181E-2</v>
      </c>
      <c r="EE3467" s="77">
        <f t="shared" si="1535"/>
        <v>0</v>
      </c>
      <c r="EF3467" s="304">
        <f t="shared" si="1536"/>
        <v>0</v>
      </c>
      <c r="EG3467" s="77" t="e">
        <f t="shared" si="1537"/>
        <v>#DIV/0!</v>
      </c>
      <c r="EH3467" s="304">
        <f t="shared" si="1538"/>
        <v>5.7694261046216351</v>
      </c>
      <c r="EI3467" s="77">
        <f t="shared" si="1539"/>
        <v>0</v>
      </c>
      <c r="EJ3467" s="304">
        <f t="shared" si="1540"/>
        <v>10.035551041137634</v>
      </c>
      <c r="EK3467" s="77">
        <f t="shared" si="1541"/>
        <v>0</v>
      </c>
      <c r="EL3467" s="304">
        <f t="shared" si="1542"/>
        <v>4.0629761300152358</v>
      </c>
      <c r="EM3467" s="77">
        <f t="shared" si="1543"/>
        <v>0</v>
      </c>
      <c r="EN3467" s="304">
        <f t="shared" si="1544"/>
        <v>1.7673946165566279</v>
      </c>
      <c r="EO3467" s="77">
        <f t="shared" si="1545"/>
        <v>0</v>
      </c>
      <c r="EP3467" s="304">
        <f t="shared" si="1546"/>
        <v>0</v>
      </c>
      <c r="EQ3467" s="77" t="e">
        <f t="shared" si="1547"/>
        <v>#DIV/0!</v>
      </c>
      <c r="ER3467" s="77">
        <f t="shared" si="1548"/>
        <v>100</v>
      </c>
      <c r="ES3467" s="77">
        <f t="shared" si="1549"/>
        <v>0</v>
      </c>
    </row>
    <row r="3468" spans="1:149" s="77" customFormat="1" x14ac:dyDescent="0.45">
      <c r="A3468" s="77" t="s">
        <v>5024</v>
      </c>
      <c r="B3468" s="178" t="s">
        <v>1012</v>
      </c>
      <c r="C3468" s="77" t="s">
        <v>3648</v>
      </c>
      <c r="D3468" s="77" t="s">
        <v>5054</v>
      </c>
      <c r="E3468" s="77" t="s">
        <v>1121</v>
      </c>
      <c r="F3468" s="77" t="s">
        <v>5041</v>
      </c>
      <c r="G3468" s="77" t="s">
        <v>5058</v>
      </c>
      <c r="H3468" s="77" t="s">
        <v>5057</v>
      </c>
      <c r="I3468" s="77">
        <v>6</v>
      </c>
      <c r="J3468" s="304">
        <v>3000</v>
      </c>
      <c r="L3468" s="304">
        <v>1500</v>
      </c>
      <c r="M3468" s="77">
        <v>2</v>
      </c>
      <c r="P3468" s="87" t="s">
        <v>1374</v>
      </c>
      <c r="Q3468" s="125"/>
      <c r="R3468" s="125"/>
      <c r="S3468" s="116"/>
      <c r="AA3468" s="168">
        <v>0</v>
      </c>
      <c r="AB3468" s="168"/>
      <c r="AC3468" s="168">
        <v>1</v>
      </c>
      <c r="AE3468" s="327"/>
      <c r="AG3468" s="168"/>
      <c r="AQ3468" s="178" t="s">
        <v>4613</v>
      </c>
      <c r="AR3468" s="66">
        <v>10.75</v>
      </c>
      <c r="AS3468" s="66">
        <v>381.4</v>
      </c>
      <c r="AU3468" s="276"/>
      <c r="AV3468" s="276">
        <v>30000</v>
      </c>
      <c r="AW3468" s="276">
        <v>0</v>
      </c>
      <c r="AX3468" s="95"/>
      <c r="AY3468" s="276">
        <v>11442000</v>
      </c>
      <c r="AZ3468" s="95">
        <v>114673.98477422855</v>
      </c>
      <c r="BA3468" s="178"/>
      <c r="BB3468" s="98" t="s">
        <v>3412</v>
      </c>
      <c r="BC3468" s="178" t="s">
        <v>1126</v>
      </c>
      <c r="BD3468" s="96">
        <v>55.830366260557867</v>
      </c>
      <c r="BF3468" s="96">
        <v>0.87792696210657795</v>
      </c>
      <c r="BH3468" s="96">
        <v>17.70325247764363</v>
      </c>
      <c r="BN3468" s="96">
        <v>1.9295098068276437E-2</v>
      </c>
      <c r="BR3468" s="96">
        <v>5.4798078513905075</v>
      </c>
      <c r="BX3468" s="96">
        <v>9.5317784457285608</v>
      </c>
      <c r="BZ3468" s="96">
        <v>3.8590196136552875</v>
      </c>
      <c r="CB3468" s="96">
        <v>1.6786735319400501</v>
      </c>
      <c r="DH3468" s="96">
        <f t="shared" si="1526"/>
        <v>94.980120241090745</v>
      </c>
      <c r="DJ3468" s="96">
        <f t="shared" si="1527"/>
        <v>5.019879758909255</v>
      </c>
      <c r="DL3468" s="77" t="s">
        <v>755</v>
      </c>
      <c r="DO3468" s="348"/>
      <c r="DP3468" s="104"/>
      <c r="DQ3468" s="380">
        <v>1.9645096586178186</v>
      </c>
      <c r="DR3468" s="104">
        <v>4.2141132389675269E-2</v>
      </c>
      <c r="DS3468" s="246"/>
      <c r="DU3468" s="96"/>
      <c r="DW3468" s="178"/>
      <c r="DX3468" s="304">
        <f t="shared" si="1528"/>
        <v>58.78110716099544</v>
      </c>
      <c r="DY3468" s="77">
        <f t="shared" si="1529"/>
        <v>0</v>
      </c>
      <c r="DZ3468" s="304">
        <f t="shared" si="1530"/>
        <v>0.92432706957846644</v>
      </c>
      <c r="EA3468" s="77">
        <f t="shared" si="1531"/>
        <v>0</v>
      </c>
      <c r="EB3468" s="304">
        <f t="shared" si="1532"/>
        <v>18.638902996444898</v>
      </c>
      <c r="EC3468" s="77">
        <f t="shared" si="1533"/>
        <v>0</v>
      </c>
      <c r="ED3468" s="304">
        <f t="shared" si="1534"/>
        <v>2.0314880650076184E-2</v>
      </c>
      <c r="EE3468" s="77">
        <f t="shared" si="1535"/>
        <v>0</v>
      </c>
      <c r="EF3468" s="304">
        <f t="shared" si="1536"/>
        <v>0</v>
      </c>
      <c r="EG3468" s="77" t="e">
        <f t="shared" si="1537"/>
        <v>#DIV/0!</v>
      </c>
      <c r="EH3468" s="304">
        <f t="shared" si="1538"/>
        <v>5.7694261046216351</v>
      </c>
      <c r="EI3468" s="77">
        <f t="shared" si="1539"/>
        <v>0</v>
      </c>
      <c r="EJ3468" s="304">
        <f t="shared" si="1540"/>
        <v>10.035551041137635</v>
      </c>
      <c r="EK3468" s="77">
        <f t="shared" si="1541"/>
        <v>0</v>
      </c>
      <c r="EL3468" s="304">
        <f t="shared" si="1542"/>
        <v>4.0629761300152367</v>
      </c>
      <c r="EM3468" s="77">
        <f t="shared" si="1543"/>
        <v>0</v>
      </c>
      <c r="EN3468" s="304">
        <f t="shared" si="1544"/>
        <v>1.7673946165566283</v>
      </c>
      <c r="EO3468" s="77">
        <f t="shared" si="1545"/>
        <v>0</v>
      </c>
      <c r="EP3468" s="304">
        <f t="shared" si="1546"/>
        <v>0</v>
      </c>
      <c r="EQ3468" s="77" t="e">
        <f t="shared" si="1547"/>
        <v>#DIV/0!</v>
      </c>
      <c r="ER3468" s="77">
        <f t="shared" si="1548"/>
        <v>100</v>
      </c>
      <c r="ES3468" s="77">
        <f t="shared" si="1549"/>
        <v>0</v>
      </c>
    </row>
    <row r="3469" spans="1:149" s="77" customFormat="1" x14ac:dyDescent="0.45">
      <c r="A3469" s="77" t="s">
        <v>5024</v>
      </c>
      <c r="B3469" s="178" t="s">
        <v>1012</v>
      </c>
      <c r="C3469" s="77" t="s">
        <v>3648</v>
      </c>
      <c r="D3469" s="77" t="s">
        <v>5055</v>
      </c>
      <c r="E3469" s="77" t="s">
        <v>637</v>
      </c>
      <c r="F3469" s="77" t="s">
        <v>5042</v>
      </c>
      <c r="G3469" s="77" t="s">
        <v>5058</v>
      </c>
      <c r="H3469" s="77" t="s">
        <v>1100</v>
      </c>
      <c r="I3469" s="77">
        <v>4</v>
      </c>
      <c r="J3469" s="304">
        <v>208</v>
      </c>
      <c r="L3469" s="304">
        <v>1300</v>
      </c>
      <c r="M3469" s="77">
        <v>2</v>
      </c>
      <c r="P3469" s="87" t="s">
        <v>1374</v>
      </c>
      <c r="Q3469" s="125"/>
      <c r="R3469" s="125"/>
      <c r="S3469" s="116"/>
      <c r="AA3469" s="168">
        <v>0</v>
      </c>
      <c r="AB3469" s="168"/>
      <c r="AC3469" s="168">
        <v>1</v>
      </c>
      <c r="AE3469" s="327"/>
      <c r="AG3469" s="168"/>
      <c r="AQ3469" s="178" t="s">
        <v>824</v>
      </c>
      <c r="AR3469" s="66">
        <v>1.0349999999999999</v>
      </c>
      <c r="AS3469" s="66">
        <v>1.577</v>
      </c>
      <c r="AU3469" s="276"/>
      <c r="AV3469" s="276">
        <v>2080</v>
      </c>
      <c r="AW3469" s="276">
        <v>0</v>
      </c>
      <c r="AX3469" s="95"/>
      <c r="AY3469" s="276">
        <v>3280.16</v>
      </c>
      <c r="AZ3469" s="95">
        <v>45.505126772266003</v>
      </c>
      <c r="BA3469" s="178"/>
      <c r="BB3469" s="98" t="s">
        <v>3412</v>
      </c>
      <c r="BC3469" s="178" t="s">
        <v>1126</v>
      </c>
      <c r="BD3469" s="96">
        <v>69.906872545278944</v>
      </c>
      <c r="BF3469" s="96">
        <v>0.23670498604496251</v>
      </c>
      <c r="BH3469" s="96">
        <v>14.606670180524564</v>
      </c>
      <c r="BN3469" s="96">
        <v>1.9725415503746881E-2</v>
      </c>
      <c r="BR3469" s="96">
        <v>1.1933876379766861</v>
      </c>
      <c r="BX3469" s="96">
        <v>2.5445785999833475</v>
      </c>
      <c r="BZ3469" s="96">
        <v>4.1521999635387177</v>
      </c>
      <c r="CB3469" s="96">
        <v>4.6847861821398844</v>
      </c>
      <c r="DH3469" s="96">
        <f t="shared" si="1526"/>
        <v>97.344925510990848</v>
      </c>
      <c r="DJ3469" s="96">
        <f t="shared" si="1527"/>
        <v>2.6550744890091522</v>
      </c>
      <c r="DL3469" s="77" t="s">
        <v>755</v>
      </c>
      <c r="DO3469" s="348"/>
      <c r="DP3469" s="104"/>
      <c r="DQ3469" s="380">
        <v>7.2922481265611988E-2</v>
      </c>
      <c r="DR3469" s="104">
        <v>4.763780183180682E-3</v>
      </c>
      <c r="DS3469" s="246"/>
      <c r="DU3469" s="96"/>
      <c r="DW3469" s="178"/>
      <c r="DX3469" s="304">
        <f t="shared" si="1528"/>
        <v>71.813576494427565</v>
      </c>
      <c r="DY3469" s="77">
        <f t="shared" si="1529"/>
        <v>0</v>
      </c>
      <c r="DZ3469" s="304">
        <f t="shared" si="1530"/>
        <v>0.24316109422492399</v>
      </c>
      <c r="EA3469" s="77">
        <f t="shared" si="1531"/>
        <v>0</v>
      </c>
      <c r="EB3469" s="304">
        <f t="shared" si="1532"/>
        <v>15.005065856129685</v>
      </c>
      <c r="EC3469" s="77">
        <f t="shared" si="1533"/>
        <v>0</v>
      </c>
      <c r="ED3469" s="304">
        <f t="shared" si="1534"/>
        <v>2.0263424518743668E-2</v>
      </c>
      <c r="EE3469" s="77">
        <f t="shared" si="1535"/>
        <v>0</v>
      </c>
      <c r="EF3469" s="304">
        <f t="shared" si="1536"/>
        <v>0</v>
      </c>
      <c r="EG3469" s="77" t="e">
        <f t="shared" si="1537"/>
        <v>#DIV/0!</v>
      </c>
      <c r="EH3469" s="304">
        <f t="shared" si="1538"/>
        <v>1.2259371833839918</v>
      </c>
      <c r="EI3469" s="77">
        <f t="shared" si="1539"/>
        <v>0</v>
      </c>
      <c r="EJ3469" s="304">
        <f t="shared" si="1540"/>
        <v>2.6139817629179332</v>
      </c>
      <c r="EK3469" s="77">
        <f t="shared" si="1541"/>
        <v>0</v>
      </c>
      <c r="EL3469" s="304">
        <f t="shared" si="1542"/>
        <v>4.265450861195542</v>
      </c>
      <c r="EM3469" s="77">
        <f t="shared" si="1543"/>
        <v>0</v>
      </c>
      <c r="EN3469" s="304">
        <f t="shared" si="1544"/>
        <v>4.8125633232016218</v>
      </c>
      <c r="EO3469" s="77">
        <f t="shared" si="1545"/>
        <v>0</v>
      </c>
      <c r="EP3469" s="304">
        <f t="shared" si="1546"/>
        <v>0</v>
      </c>
      <c r="EQ3469" s="77" t="e">
        <f t="shared" si="1547"/>
        <v>#DIV/0!</v>
      </c>
      <c r="ER3469" s="77">
        <f t="shared" si="1548"/>
        <v>100</v>
      </c>
      <c r="ES3469" s="77">
        <f t="shared" si="1549"/>
        <v>0</v>
      </c>
    </row>
    <row r="3470" spans="1:149" s="77" customFormat="1" x14ac:dyDescent="0.45">
      <c r="A3470" s="77" t="s">
        <v>5024</v>
      </c>
      <c r="B3470" s="178" t="s">
        <v>1012</v>
      </c>
      <c r="C3470" s="77" t="s">
        <v>3648</v>
      </c>
      <c r="D3470" s="77" t="s">
        <v>5055</v>
      </c>
      <c r="E3470" s="77" t="s">
        <v>637</v>
      </c>
      <c r="F3470" s="77" t="s">
        <v>5043</v>
      </c>
      <c r="G3470" s="77" t="s">
        <v>5058</v>
      </c>
      <c r="H3470" s="77" t="s">
        <v>1100</v>
      </c>
      <c r="I3470" s="77">
        <v>2</v>
      </c>
      <c r="J3470" s="304">
        <v>309</v>
      </c>
      <c r="L3470" s="304">
        <v>1200</v>
      </c>
      <c r="M3470" s="77">
        <v>2</v>
      </c>
      <c r="P3470" s="87" t="s">
        <v>1374</v>
      </c>
      <c r="Q3470" s="125"/>
      <c r="R3470" s="125"/>
      <c r="S3470" s="116"/>
      <c r="AA3470" s="168">
        <v>0</v>
      </c>
      <c r="AB3470" s="168"/>
      <c r="AC3470" s="168">
        <v>1</v>
      </c>
      <c r="AE3470" s="327"/>
      <c r="AG3470" s="168"/>
      <c r="AQ3470" s="178" t="s">
        <v>824</v>
      </c>
      <c r="AR3470" s="66">
        <v>1.0509999999999999</v>
      </c>
      <c r="AS3470" s="66">
        <v>2.077</v>
      </c>
      <c r="AU3470" s="276"/>
      <c r="AV3470" s="276">
        <v>3090</v>
      </c>
      <c r="AW3470" s="276">
        <v>0</v>
      </c>
      <c r="AX3470" s="95"/>
      <c r="AY3470" s="276">
        <v>6417.93</v>
      </c>
      <c r="AZ3470" s="95">
        <v>76.449683769718774</v>
      </c>
      <c r="BA3470" s="178"/>
      <c r="BB3470" s="98" t="s">
        <v>3412</v>
      </c>
      <c r="BC3470" s="178" t="s">
        <v>1126</v>
      </c>
      <c r="BD3470" s="96">
        <v>69.866353736552867</v>
      </c>
      <c r="BF3470" s="96">
        <v>0.23656778917568691</v>
      </c>
      <c r="BH3470" s="96">
        <v>14.598203990383015</v>
      </c>
      <c r="BN3470" s="96">
        <v>1.9713982431307245E-2</v>
      </c>
      <c r="BR3470" s="96">
        <v>1.1926959370940882</v>
      </c>
      <c r="BX3470" s="96">
        <v>2.5431037336386346</v>
      </c>
      <c r="BZ3470" s="96">
        <v>4.1497933017901749</v>
      </c>
      <c r="CB3470" s="96">
        <v>4.6820708274354708</v>
      </c>
      <c r="DH3470" s="96">
        <f t="shared" si="1526"/>
        <v>97.288503298501226</v>
      </c>
      <c r="DJ3470" s="96">
        <f t="shared" si="1527"/>
        <v>2.7114967014987741</v>
      </c>
      <c r="DL3470" s="77" t="s">
        <v>755</v>
      </c>
      <c r="DO3470" s="348"/>
      <c r="DP3470" s="104"/>
      <c r="DQ3470" s="380">
        <v>0.13008784346378016</v>
      </c>
      <c r="DR3470" s="104">
        <v>1.1359783513738552E-2</v>
      </c>
      <c r="DS3470" s="246"/>
      <c r="DU3470" s="96"/>
      <c r="DW3470" s="178"/>
      <c r="DX3470" s="304">
        <f t="shared" si="1528"/>
        <v>71.813576494427565</v>
      </c>
      <c r="DY3470" s="77">
        <f t="shared" si="1529"/>
        <v>0</v>
      </c>
      <c r="DZ3470" s="304">
        <f t="shared" si="1530"/>
        <v>0.24316109422492407</v>
      </c>
      <c r="EA3470" s="77">
        <f t="shared" si="1531"/>
        <v>0</v>
      </c>
      <c r="EB3470" s="304">
        <f t="shared" si="1532"/>
        <v>15.00506585612969</v>
      </c>
      <c r="EC3470" s="77">
        <f t="shared" si="1533"/>
        <v>0</v>
      </c>
      <c r="ED3470" s="304">
        <f t="shared" si="1534"/>
        <v>2.0263424518743675E-2</v>
      </c>
      <c r="EE3470" s="77">
        <f t="shared" si="1535"/>
        <v>0</v>
      </c>
      <c r="EF3470" s="304">
        <f t="shared" si="1536"/>
        <v>0</v>
      </c>
      <c r="EG3470" s="77" t="e">
        <f t="shared" si="1537"/>
        <v>#DIV/0!</v>
      </c>
      <c r="EH3470" s="304">
        <f t="shared" si="1538"/>
        <v>1.225937183383992</v>
      </c>
      <c r="EI3470" s="77">
        <f t="shared" si="1539"/>
        <v>0</v>
      </c>
      <c r="EJ3470" s="304">
        <f t="shared" si="1540"/>
        <v>2.613981762917934</v>
      </c>
      <c r="EK3470" s="77">
        <f t="shared" si="1541"/>
        <v>0</v>
      </c>
      <c r="EL3470" s="304">
        <f t="shared" si="1542"/>
        <v>4.2654508611955428</v>
      </c>
      <c r="EM3470" s="77">
        <f t="shared" si="1543"/>
        <v>0</v>
      </c>
      <c r="EN3470" s="304">
        <f t="shared" si="1544"/>
        <v>4.8125633232016227</v>
      </c>
      <c r="EO3470" s="77">
        <f t="shared" si="1545"/>
        <v>0</v>
      </c>
      <c r="EP3470" s="304">
        <f t="shared" si="1546"/>
        <v>0</v>
      </c>
      <c r="EQ3470" s="77" t="e">
        <f t="shared" si="1547"/>
        <v>#DIV/0!</v>
      </c>
      <c r="ER3470" s="77">
        <f t="shared" si="1548"/>
        <v>100</v>
      </c>
      <c r="ES3470" s="77">
        <f t="shared" si="1549"/>
        <v>0</v>
      </c>
    </row>
    <row r="3471" spans="1:149" s="77" customFormat="1" x14ac:dyDescent="0.45">
      <c r="A3471" s="77" t="s">
        <v>5024</v>
      </c>
      <c r="B3471" s="178" t="s">
        <v>1012</v>
      </c>
      <c r="C3471" s="77" t="s">
        <v>3648</v>
      </c>
      <c r="D3471" s="77" t="s">
        <v>5055</v>
      </c>
      <c r="E3471" s="77" t="s">
        <v>637</v>
      </c>
      <c r="F3471" s="77" t="s">
        <v>5044</v>
      </c>
      <c r="G3471" s="77" t="s">
        <v>5058</v>
      </c>
      <c r="H3471" s="77" t="s">
        <v>1100</v>
      </c>
      <c r="I3471" s="77">
        <v>2</v>
      </c>
      <c r="J3471" s="304">
        <v>308</v>
      </c>
      <c r="L3471" s="304">
        <v>1300</v>
      </c>
      <c r="M3471" s="77">
        <v>2</v>
      </c>
      <c r="P3471" s="87" t="s">
        <v>1374</v>
      </c>
      <c r="Q3471" s="125"/>
      <c r="R3471" s="125"/>
      <c r="S3471" s="116"/>
      <c r="AA3471" s="168">
        <v>0</v>
      </c>
      <c r="AB3471" s="168"/>
      <c r="AC3471" s="168">
        <v>1</v>
      </c>
      <c r="AE3471" s="327"/>
      <c r="AG3471" s="168"/>
      <c r="AQ3471" s="178" t="s">
        <v>824</v>
      </c>
      <c r="AR3471" s="66">
        <v>1.0820000000000001</v>
      </c>
      <c r="AS3471" s="66">
        <v>1.9970000000000001</v>
      </c>
      <c r="AU3471" s="276"/>
      <c r="AV3471" s="276">
        <v>3080</v>
      </c>
      <c r="AW3471" s="276">
        <v>0</v>
      </c>
      <c r="AX3471" s="95"/>
      <c r="AY3471" s="276">
        <v>6150.76</v>
      </c>
      <c r="AZ3471" s="95">
        <v>73.337496942287302</v>
      </c>
      <c r="BA3471" s="178"/>
      <c r="BB3471" s="98" t="s">
        <v>3412</v>
      </c>
      <c r="BC3471" s="178" t="s">
        <v>1126</v>
      </c>
      <c r="BD3471" s="96">
        <v>69.873626343247295</v>
      </c>
      <c r="BF3471" s="96">
        <v>0.23659241425478769</v>
      </c>
      <c r="BH3471" s="96">
        <v>14.599723562972525</v>
      </c>
      <c r="BN3471" s="96">
        <v>1.9716034521232308E-2</v>
      </c>
      <c r="BR3471" s="96">
        <v>1.1928200885345546</v>
      </c>
      <c r="BX3471" s="96">
        <v>2.5433684532389678</v>
      </c>
      <c r="BZ3471" s="96">
        <v>4.1502252667194002</v>
      </c>
      <c r="CB3471" s="96">
        <v>4.6825581987926732</v>
      </c>
      <c r="DH3471" s="96">
        <f t="shared" si="1526"/>
        <v>97.298630362281457</v>
      </c>
      <c r="DJ3471" s="96">
        <f t="shared" si="1527"/>
        <v>2.7013696377185425</v>
      </c>
      <c r="DL3471" s="77" t="s">
        <v>755</v>
      </c>
      <c r="DO3471" s="348"/>
      <c r="DP3471" s="104"/>
      <c r="DQ3471" s="380">
        <v>0.11982739383846794</v>
      </c>
      <c r="DR3471" s="104">
        <v>8.4282264779350531E-3</v>
      </c>
      <c r="DS3471" s="246"/>
      <c r="DU3471" s="96"/>
      <c r="DW3471" s="178"/>
      <c r="DX3471" s="304">
        <f t="shared" si="1528"/>
        <v>71.813576494427551</v>
      </c>
      <c r="DY3471" s="77">
        <f t="shared" si="1529"/>
        <v>0</v>
      </c>
      <c r="DZ3471" s="304">
        <f t="shared" si="1530"/>
        <v>0.24316109422492399</v>
      </c>
      <c r="EA3471" s="77">
        <f t="shared" si="1531"/>
        <v>0</v>
      </c>
      <c r="EB3471" s="304">
        <f t="shared" si="1532"/>
        <v>15.005065856129685</v>
      </c>
      <c r="EC3471" s="77">
        <f t="shared" si="1533"/>
        <v>0</v>
      </c>
      <c r="ED3471" s="304">
        <f t="shared" si="1534"/>
        <v>2.0263424518743665E-2</v>
      </c>
      <c r="EE3471" s="77">
        <f t="shared" si="1535"/>
        <v>0</v>
      </c>
      <c r="EF3471" s="304">
        <f t="shared" si="1536"/>
        <v>0</v>
      </c>
      <c r="EG3471" s="77" t="e">
        <f t="shared" si="1537"/>
        <v>#DIV/0!</v>
      </c>
      <c r="EH3471" s="304">
        <f t="shared" si="1538"/>
        <v>1.2259371833839916</v>
      </c>
      <c r="EI3471" s="77">
        <f t="shared" si="1539"/>
        <v>0</v>
      </c>
      <c r="EJ3471" s="304">
        <f t="shared" si="1540"/>
        <v>2.6139817629179327</v>
      </c>
      <c r="EK3471" s="77">
        <f t="shared" si="1541"/>
        <v>0</v>
      </c>
      <c r="EL3471" s="304">
        <f t="shared" si="1542"/>
        <v>4.2654508611955402</v>
      </c>
      <c r="EM3471" s="77">
        <f t="shared" si="1543"/>
        <v>0</v>
      </c>
      <c r="EN3471" s="304">
        <f t="shared" si="1544"/>
        <v>4.8125633232016209</v>
      </c>
      <c r="EO3471" s="77">
        <f t="shared" si="1545"/>
        <v>0</v>
      </c>
      <c r="EP3471" s="304">
        <f t="shared" si="1546"/>
        <v>0</v>
      </c>
      <c r="EQ3471" s="77" t="e">
        <f t="shared" si="1547"/>
        <v>#DIV/0!</v>
      </c>
      <c r="ER3471" s="77">
        <f t="shared" si="1548"/>
        <v>100</v>
      </c>
      <c r="ES3471" s="77">
        <f t="shared" si="1549"/>
        <v>0</v>
      </c>
    </row>
    <row r="3472" spans="1:149" s="77" customFormat="1" x14ac:dyDescent="0.45">
      <c r="A3472" s="77" t="s">
        <v>5024</v>
      </c>
      <c r="B3472" s="178" t="s">
        <v>1012</v>
      </c>
      <c r="C3472" s="77" t="s">
        <v>3648</v>
      </c>
      <c r="D3472" s="77" t="s">
        <v>5055</v>
      </c>
      <c r="E3472" s="77" t="s">
        <v>637</v>
      </c>
      <c r="F3472" s="77" t="s">
        <v>5045</v>
      </c>
      <c r="G3472" s="77" t="s">
        <v>5058</v>
      </c>
      <c r="H3472" s="77" t="s">
        <v>1100</v>
      </c>
      <c r="I3472" s="77">
        <v>3</v>
      </c>
      <c r="J3472" s="304">
        <v>307</v>
      </c>
      <c r="L3472" s="304">
        <v>1400</v>
      </c>
      <c r="M3472" s="77">
        <v>2</v>
      </c>
      <c r="P3472" s="87" t="s">
        <v>1374</v>
      </c>
      <c r="Q3472" s="125"/>
      <c r="R3472" s="125"/>
      <c r="S3472" s="116"/>
      <c r="AA3472" s="168">
        <v>0</v>
      </c>
      <c r="AB3472" s="168"/>
      <c r="AC3472" s="168">
        <v>1</v>
      </c>
      <c r="AE3472" s="327"/>
      <c r="AG3472" s="168"/>
      <c r="AQ3472" s="178" t="s">
        <v>824</v>
      </c>
      <c r="AR3472" s="66">
        <v>1.105</v>
      </c>
      <c r="AS3472" s="66">
        <v>1.927</v>
      </c>
      <c r="AU3472" s="276"/>
      <c r="AV3472" s="276">
        <v>3070</v>
      </c>
      <c r="AW3472" s="276">
        <v>0</v>
      </c>
      <c r="AX3472" s="95"/>
      <c r="AY3472" s="276">
        <v>5915.89</v>
      </c>
      <c r="AZ3472" s="95">
        <v>70.605290518558178</v>
      </c>
      <c r="BA3472" s="178"/>
      <c r="BB3472" s="98" t="s">
        <v>3412</v>
      </c>
      <c r="BC3472" s="178" t="s">
        <v>1126</v>
      </c>
      <c r="BD3472" s="96">
        <v>69.879860006128226</v>
      </c>
      <c r="BF3472" s="96">
        <v>0.23661352146544548</v>
      </c>
      <c r="BH3472" s="96">
        <v>14.601026053763533</v>
      </c>
      <c r="BN3472" s="96">
        <v>1.971779345545379E-2</v>
      </c>
      <c r="BR3472" s="96">
        <v>1.1929265040549542</v>
      </c>
      <c r="BX3472" s="96">
        <v>2.5435953557535389</v>
      </c>
      <c r="BZ3472" s="96">
        <v>4.1505955223730231</v>
      </c>
      <c r="CB3472" s="96">
        <v>4.6829759456702753</v>
      </c>
      <c r="DH3472" s="96">
        <f t="shared" si="1526"/>
        <v>97.307310702664452</v>
      </c>
      <c r="DJ3472" s="96">
        <f t="shared" si="1527"/>
        <v>2.6926892973355478</v>
      </c>
      <c r="DL3472" s="77" t="s">
        <v>755</v>
      </c>
      <c r="DO3472" s="348"/>
      <c r="DP3472" s="104"/>
      <c r="DQ3472" s="380">
        <v>0.11103272273105745</v>
      </c>
      <c r="DR3472" s="104">
        <v>9.527560366361364E-3</v>
      </c>
      <c r="DS3472" s="246"/>
      <c r="DU3472" s="96"/>
      <c r="DW3472" s="178"/>
      <c r="DX3472" s="304">
        <f t="shared" si="1528"/>
        <v>71.813576494427551</v>
      </c>
      <c r="DY3472" s="77">
        <f t="shared" si="1529"/>
        <v>0</v>
      </c>
      <c r="DZ3472" s="304">
        <f t="shared" si="1530"/>
        <v>0.24316109422492402</v>
      </c>
      <c r="EA3472" s="77">
        <f t="shared" si="1531"/>
        <v>0</v>
      </c>
      <c r="EB3472" s="304">
        <f t="shared" si="1532"/>
        <v>15.005065856129688</v>
      </c>
      <c r="EC3472" s="77">
        <f t="shared" si="1533"/>
        <v>0</v>
      </c>
      <c r="ED3472" s="304">
        <f t="shared" si="1534"/>
        <v>2.0263424518743668E-2</v>
      </c>
      <c r="EE3472" s="77">
        <f t="shared" si="1535"/>
        <v>0</v>
      </c>
      <c r="EF3472" s="304">
        <f t="shared" si="1536"/>
        <v>0</v>
      </c>
      <c r="EG3472" s="77" t="e">
        <f t="shared" si="1537"/>
        <v>#DIV/0!</v>
      </c>
      <c r="EH3472" s="304">
        <f t="shared" si="1538"/>
        <v>1.2259371833839916</v>
      </c>
      <c r="EI3472" s="77">
        <f t="shared" si="1539"/>
        <v>0</v>
      </c>
      <c r="EJ3472" s="304">
        <f t="shared" si="1540"/>
        <v>2.6139817629179332</v>
      </c>
      <c r="EK3472" s="77">
        <f t="shared" si="1541"/>
        <v>0</v>
      </c>
      <c r="EL3472" s="304">
        <f t="shared" si="1542"/>
        <v>4.2654508611955428</v>
      </c>
      <c r="EM3472" s="77">
        <f t="shared" si="1543"/>
        <v>0</v>
      </c>
      <c r="EN3472" s="304">
        <f t="shared" si="1544"/>
        <v>4.8125633232016209</v>
      </c>
      <c r="EO3472" s="77">
        <f t="shared" si="1545"/>
        <v>0</v>
      </c>
      <c r="EP3472" s="304">
        <f t="shared" si="1546"/>
        <v>0</v>
      </c>
      <c r="EQ3472" s="77" t="e">
        <f t="shared" si="1547"/>
        <v>#DIV/0!</v>
      </c>
      <c r="ER3472" s="77">
        <f t="shared" si="1548"/>
        <v>100</v>
      </c>
      <c r="ES3472" s="77">
        <f t="shared" si="1549"/>
        <v>0</v>
      </c>
    </row>
    <row r="3473" spans="1:149" s="77" customFormat="1" x14ac:dyDescent="0.45">
      <c r="A3473" s="77" t="s">
        <v>5024</v>
      </c>
      <c r="B3473" s="178" t="s">
        <v>1012</v>
      </c>
      <c r="C3473" s="77" t="s">
        <v>3648</v>
      </c>
      <c r="D3473" s="77" t="s">
        <v>5055</v>
      </c>
      <c r="E3473" s="77" t="s">
        <v>637</v>
      </c>
      <c r="F3473" s="77" t="s">
        <v>5046</v>
      </c>
      <c r="G3473" s="77" t="s">
        <v>5058</v>
      </c>
      <c r="H3473" s="77" t="s">
        <v>1100</v>
      </c>
      <c r="I3473" s="77">
        <v>2</v>
      </c>
      <c r="J3473" s="304">
        <v>498</v>
      </c>
      <c r="L3473" s="304">
        <v>1300</v>
      </c>
      <c r="M3473" s="77">
        <v>2</v>
      </c>
      <c r="P3473" s="87" t="s">
        <v>1374</v>
      </c>
      <c r="Q3473" s="125"/>
      <c r="R3473" s="125"/>
      <c r="S3473" s="116"/>
      <c r="AA3473" s="168">
        <v>0</v>
      </c>
      <c r="AB3473" s="168"/>
      <c r="AC3473" s="168">
        <v>1</v>
      </c>
      <c r="AE3473" s="327"/>
      <c r="AG3473" s="168"/>
      <c r="AQ3473" s="178" t="s">
        <v>824</v>
      </c>
      <c r="AR3473" s="66">
        <v>1.2170000000000001</v>
      </c>
      <c r="AS3473" s="66">
        <v>3.1469999999999998</v>
      </c>
      <c r="AU3473" s="276"/>
      <c r="AV3473" s="276">
        <v>4980</v>
      </c>
      <c r="AW3473" s="276">
        <v>0</v>
      </c>
      <c r="AX3473" s="95"/>
      <c r="AY3473" s="276">
        <v>15672.06</v>
      </c>
      <c r="AZ3473" s="95">
        <v>168.88691501818607</v>
      </c>
      <c r="BA3473" s="178"/>
      <c r="BB3473" s="98" t="s">
        <v>3412</v>
      </c>
      <c r="BC3473" s="178" t="s">
        <v>1126</v>
      </c>
      <c r="BD3473" s="96">
        <v>69.778303248359691</v>
      </c>
      <c r="BF3473" s="96">
        <v>0.23626964982514573</v>
      </c>
      <c r="BH3473" s="96">
        <v>14.579806307960034</v>
      </c>
      <c r="BN3473" s="96">
        <v>1.9689137485428811E-2</v>
      </c>
      <c r="BR3473" s="96">
        <v>1.191192817868443</v>
      </c>
      <c r="BX3473" s="96">
        <v>2.5398987356203166</v>
      </c>
      <c r="BZ3473" s="96">
        <v>4.1445634406827647</v>
      </c>
      <c r="CB3473" s="96">
        <v>4.676170152789342</v>
      </c>
      <c r="DH3473" s="96">
        <f t="shared" si="1526"/>
        <v>97.165893490591159</v>
      </c>
      <c r="DJ3473" s="96">
        <f t="shared" si="1527"/>
        <v>2.8341065094088407</v>
      </c>
      <c r="DL3473" s="77" t="s">
        <v>755</v>
      </c>
      <c r="DO3473" s="348"/>
      <c r="DP3473" s="104"/>
      <c r="DQ3473" s="380">
        <v>0.25431257285595338</v>
      </c>
      <c r="DR3473" s="104">
        <v>3.6644462947543715E-3</v>
      </c>
      <c r="DS3473" s="246"/>
      <c r="DU3473" s="96"/>
      <c r="DW3473" s="178"/>
      <c r="DX3473" s="304">
        <f t="shared" si="1528"/>
        <v>71.813576494427551</v>
      </c>
      <c r="DY3473" s="77">
        <f t="shared" si="1529"/>
        <v>0</v>
      </c>
      <c r="DZ3473" s="304">
        <f t="shared" si="1530"/>
        <v>0.24316109422492407</v>
      </c>
      <c r="EA3473" s="77">
        <f t="shared" si="1531"/>
        <v>0</v>
      </c>
      <c r="EB3473" s="304">
        <f t="shared" si="1532"/>
        <v>15.00506585612969</v>
      </c>
      <c r="EC3473" s="77">
        <f t="shared" si="1533"/>
        <v>0</v>
      </c>
      <c r="ED3473" s="304">
        <f t="shared" si="1534"/>
        <v>2.0263424518743672E-2</v>
      </c>
      <c r="EE3473" s="77">
        <f t="shared" si="1535"/>
        <v>0</v>
      </c>
      <c r="EF3473" s="304">
        <f t="shared" si="1536"/>
        <v>0</v>
      </c>
      <c r="EG3473" s="77" t="e">
        <f t="shared" si="1537"/>
        <v>#DIV/0!</v>
      </c>
      <c r="EH3473" s="304">
        <f t="shared" si="1538"/>
        <v>1.225937183383992</v>
      </c>
      <c r="EI3473" s="77">
        <f t="shared" si="1539"/>
        <v>0</v>
      </c>
      <c r="EJ3473" s="304">
        <f t="shared" si="1540"/>
        <v>2.6139817629179336</v>
      </c>
      <c r="EK3473" s="77">
        <f t="shared" si="1541"/>
        <v>0</v>
      </c>
      <c r="EL3473" s="304">
        <f t="shared" si="1542"/>
        <v>4.2654508611955428</v>
      </c>
      <c r="EM3473" s="77">
        <f t="shared" si="1543"/>
        <v>0</v>
      </c>
      <c r="EN3473" s="304">
        <f t="shared" si="1544"/>
        <v>4.8125633232016209</v>
      </c>
      <c r="EO3473" s="77">
        <f t="shared" si="1545"/>
        <v>0</v>
      </c>
      <c r="EP3473" s="304">
        <f t="shared" si="1546"/>
        <v>0</v>
      </c>
      <c r="EQ3473" s="77" t="e">
        <f t="shared" si="1547"/>
        <v>#DIV/0!</v>
      </c>
      <c r="ER3473" s="77">
        <f t="shared" si="1548"/>
        <v>100</v>
      </c>
      <c r="ES3473" s="77">
        <f t="shared" si="1549"/>
        <v>0</v>
      </c>
    </row>
    <row r="3474" spans="1:149" s="77" customFormat="1" x14ac:dyDescent="0.45">
      <c r="A3474" s="77" t="s">
        <v>5024</v>
      </c>
      <c r="B3474" s="178" t="s">
        <v>1012</v>
      </c>
      <c r="C3474" s="77" t="s">
        <v>3648</v>
      </c>
      <c r="D3474" s="77" t="s">
        <v>5055</v>
      </c>
      <c r="E3474" s="77" t="s">
        <v>1121</v>
      </c>
      <c r="F3474" s="77" t="s">
        <v>5047</v>
      </c>
      <c r="G3474" s="77" t="s">
        <v>5058</v>
      </c>
      <c r="H3474" s="77" t="s">
        <v>5057</v>
      </c>
      <c r="I3474" s="77">
        <v>6</v>
      </c>
      <c r="J3474" s="304">
        <v>1000</v>
      </c>
      <c r="L3474" s="304">
        <v>1500</v>
      </c>
      <c r="M3474" s="77">
        <v>2</v>
      </c>
      <c r="P3474" s="87" t="s">
        <v>1374</v>
      </c>
      <c r="Q3474" s="125"/>
      <c r="R3474" s="125"/>
      <c r="S3474" s="116"/>
      <c r="AA3474" s="168">
        <v>0</v>
      </c>
      <c r="AB3474" s="168"/>
      <c r="AC3474" s="168">
        <v>1</v>
      </c>
      <c r="AE3474" s="327"/>
      <c r="AG3474" s="168"/>
      <c r="AQ3474" s="178" t="s">
        <v>4613</v>
      </c>
      <c r="AR3474" s="66">
        <v>1.847</v>
      </c>
      <c r="AS3474" s="66">
        <v>8.1370000000000005</v>
      </c>
      <c r="AU3474" s="276"/>
      <c r="AV3474" s="276">
        <v>10000</v>
      </c>
      <c r="AW3474" s="276">
        <v>0</v>
      </c>
      <c r="AX3474" s="95"/>
      <c r="AY3474" s="276">
        <v>81370</v>
      </c>
      <c r="AZ3474" s="95">
        <v>829.81443564208985</v>
      </c>
      <c r="BA3474" s="178"/>
      <c r="BB3474" s="98" t="s">
        <v>3412</v>
      </c>
      <c r="BC3474" s="178" t="s">
        <v>1126</v>
      </c>
      <c r="BD3474" s="96">
        <v>69.49025607606994</v>
      </c>
      <c r="BF3474" s="96">
        <v>0.23529432079933391</v>
      </c>
      <c r="BH3474" s="96">
        <v>14.519620379325563</v>
      </c>
      <c r="BN3474" s="96">
        <v>1.9607860066611159E-2</v>
      </c>
      <c r="BR3474" s="96">
        <v>1.1862755340299751</v>
      </c>
      <c r="BX3474" s="96">
        <v>2.5294139485928393</v>
      </c>
      <c r="BZ3474" s="96">
        <v>4.1274545440216484</v>
      </c>
      <c r="CB3474" s="96">
        <v>4.6568667658201504</v>
      </c>
      <c r="DH3474" s="96">
        <f t="shared" si="1526"/>
        <v>96.764789428726061</v>
      </c>
      <c r="DJ3474" s="96">
        <f t="shared" si="1527"/>
        <v>3.2352105712739387</v>
      </c>
      <c r="DL3474" s="77" t="s">
        <v>755</v>
      </c>
      <c r="DO3474" s="348"/>
      <c r="DP3474" s="104"/>
      <c r="DQ3474" s="380">
        <v>0.66069966694421312</v>
      </c>
      <c r="DR3474" s="104">
        <v>6.2295587010824304E-3</v>
      </c>
      <c r="DS3474" s="246"/>
      <c r="DU3474" s="96"/>
      <c r="DW3474" s="178"/>
      <c r="DX3474" s="304">
        <f t="shared" si="1528"/>
        <v>71.813576494427551</v>
      </c>
      <c r="DY3474" s="77">
        <f t="shared" si="1529"/>
        <v>0</v>
      </c>
      <c r="DZ3474" s="304">
        <f t="shared" si="1530"/>
        <v>0.24316109422492402</v>
      </c>
      <c r="EA3474" s="77">
        <f t="shared" si="1531"/>
        <v>0</v>
      </c>
      <c r="EB3474" s="304">
        <f t="shared" si="1532"/>
        <v>15.005065856129688</v>
      </c>
      <c r="EC3474" s="77">
        <f t="shared" si="1533"/>
        <v>0</v>
      </c>
      <c r="ED3474" s="304">
        <f t="shared" si="1534"/>
        <v>2.0263424518743668E-2</v>
      </c>
      <c r="EE3474" s="77">
        <f t="shared" si="1535"/>
        <v>0</v>
      </c>
      <c r="EF3474" s="304">
        <f t="shared" si="1536"/>
        <v>0</v>
      </c>
      <c r="EG3474" s="77" t="e">
        <f t="shared" si="1537"/>
        <v>#DIV/0!</v>
      </c>
      <c r="EH3474" s="304">
        <f t="shared" si="1538"/>
        <v>1.225937183383992</v>
      </c>
      <c r="EI3474" s="77">
        <f t="shared" si="1539"/>
        <v>0</v>
      </c>
      <c r="EJ3474" s="304">
        <f t="shared" si="1540"/>
        <v>2.6139817629179332</v>
      </c>
      <c r="EK3474" s="77">
        <f t="shared" si="1541"/>
        <v>0</v>
      </c>
      <c r="EL3474" s="304">
        <f t="shared" si="1542"/>
        <v>4.265450861195542</v>
      </c>
      <c r="EM3474" s="77">
        <f t="shared" si="1543"/>
        <v>0</v>
      </c>
      <c r="EN3474" s="304">
        <f t="shared" si="1544"/>
        <v>4.8125633232016209</v>
      </c>
      <c r="EO3474" s="77">
        <f t="shared" si="1545"/>
        <v>0</v>
      </c>
      <c r="EP3474" s="304">
        <f t="shared" si="1546"/>
        <v>0</v>
      </c>
      <c r="EQ3474" s="77" t="e">
        <f t="shared" si="1547"/>
        <v>#DIV/0!</v>
      </c>
      <c r="ER3474" s="77">
        <f t="shared" si="1548"/>
        <v>100</v>
      </c>
      <c r="ES3474" s="77">
        <f t="shared" si="1549"/>
        <v>0</v>
      </c>
    </row>
    <row r="3475" spans="1:149" s="77" customFormat="1" x14ac:dyDescent="0.45">
      <c r="A3475" s="77" t="s">
        <v>5024</v>
      </c>
      <c r="B3475" s="178" t="s">
        <v>1012</v>
      </c>
      <c r="C3475" s="77" t="s">
        <v>3648</v>
      </c>
      <c r="D3475" s="77" t="s">
        <v>5055</v>
      </c>
      <c r="E3475" s="77" t="s">
        <v>1121</v>
      </c>
      <c r="F3475" s="77" t="s">
        <v>5048</v>
      </c>
      <c r="G3475" s="77" t="s">
        <v>5058</v>
      </c>
      <c r="H3475" s="77" t="s">
        <v>5057</v>
      </c>
      <c r="I3475" s="77">
        <v>6</v>
      </c>
      <c r="J3475" s="304">
        <v>2000</v>
      </c>
      <c r="L3475" s="304">
        <v>1400</v>
      </c>
      <c r="M3475" s="77">
        <v>2</v>
      </c>
      <c r="P3475" s="87" t="s">
        <v>1374</v>
      </c>
      <c r="Q3475" s="125"/>
      <c r="R3475" s="125"/>
      <c r="S3475" s="116"/>
      <c r="AA3475" s="168">
        <v>0</v>
      </c>
      <c r="AB3475" s="168"/>
      <c r="AC3475" s="168">
        <v>1</v>
      </c>
      <c r="AE3475" s="327"/>
      <c r="AG3475" s="168"/>
      <c r="AQ3475" s="178" t="s">
        <v>4613</v>
      </c>
      <c r="AR3475" s="66">
        <v>4.6470000000000002</v>
      </c>
      <c r="AS3475" s="66">
        <v>74.12</v>
      </c>
      <c r="AU3475" s="276"/>
      <c r="AV3475" s="276">
        <v>20000</v>
      </c>
      <c r="AW3475" s="276">
        <v>0</v>
      </c>
      <c r="AX3475" s="95"/>
      <c r="AY3475" s="276">
        <v>1482400</v>
      </c>
      <c r="AZ3475" s="95">
        <v>14897.935620749608</v>
      </c>
      <c r="BA3475" s="178"/>
      <c r="BB3475" s="98" t="s">
        <v>3412</v>
      </c>
      <c r="BC3475" s="178" t="s">
        <v>1126</v>
      </c>
      <c r="BD3475" s="96">
        <v>68.905850180982512</v>
      </c>
      <c r="BF3475" s="96">
        <v>0.23331551980016652</v>
      </c>
      <c r="BH3475" s="96">
        <v>14.39751186766861</v>
      </c>
      <c r="BN3475" s="96">
        <v>1.9442959983347212E-2</v>
      </c>
      <c r="BR3475" s="96">
        <v>1.1762990789925063</v>
      </c>
      <c r="BX3475" s="96">
        <v>2.5081418378517903</v>
      </c>
      <c r="BZ3475" s="96">
        <v>4.092743076494588</v>
      </c>
      <c r="CB3475" s="96">
        <v>4.6177029960449625</v>
      </c>
      <c r="DH3475" s="96">
        <f t="shared" si="1526"/>
        <v>95.951007517818496</v>
      </c>
      <c r="DJ3475" s="96">
        <f t="shared" si="1527"/>
        <v>4.0489924821815038</v>
      </c>
      <c r="DL3475" s="77" t="s">
        <v>755</v>
      </c>
      <c r="DO3475" s="348"/>
      <c r="DP3475" s="104"/>
      <c r="DQ3475" s="380">
        <v>1.4852000832639467</v>
      </c>
      <c r="DR3475" s="104">
        <v>5.6432472939217319E-2</v>
      </c>
      <c r="DS3475" s="246"/>
      <c r="DU3475" s="96"/>
      <c r="DW3475" s="178"/>
      <c r="DX3475" s="304">
        <f t="shared" si="1528"/>
        <v>71.813576494427551</v>
      </c>
      <c r="DY3475" s="77">
        <f t="shared" si="1529"/>
        <v>0</v>
      </c>
      <c r="DZ3475" s="304">
        <f t="shared" si="1530"/>
        <v>0.24316109422492399</v>
      </c>
      <c r="EA3475" s="77">
        <f t="shared" si="1531"/>
        <v>0</v>
      </c>
      <c r="EB3475" s="304">
        <f t="shared" si="1532"/>
        <v>15.005065856129685</v>
      </c>
      <c r="EC3475" s="77">
        <f t="shared" si="1533"/>
        <v>0</v>
      </c>
      <c r="ED3475" s="304">
        <f t="shared" si="1534"/>
        <v>2.0263424518743665E-2</v>
      </c>
      <c r="EE3475" s="77">
        <f t="shared" si="1535"/>
        <v>0</v>
      </c>
      <c r="EF3475" s="304">
        <f t="shared" si="1536"/>
        <v>0</v>
      </c>
      <c r="EG3475" s="77" t="e">
        <f t="shared" si="1537"/>
        <v>#DIV/0!</v>
      </c>
      <c r="EH3475" s="304">
        <f t="shared" si="1538"/>
        <v>1.2259371833839918</v>
      </c>
      <c r="EI3475" s="77">
        <f t="shared" si="1539"/>
        <v>0</v>
      </c>
      <c r="EJ3475" s="304">
        <f t="shared" si="1540"/>
        <v>2.6139817629179332</v>
      </c>
      <c r="EK3475" s="77">
        <f t="shared" si="1541"/>
        <v>0</v>
      </c>
      <c r="EL3475" s="304">
        <f t="shared" si="1542"/>
        <v>4.265450861195542</v>
      </c>
      <c r="EM3475" s="77">
        <f t="shared" si="1543"/>
        <v>0</v>
      </c>
      <c r="EN3475" s="304">
        <f t="shared" si="1544"/>
        <v>4.8125633232016209</v>
      </c>
      <c r="EO3475" s="77">
        <f t="shared" si="1545"/>
        <v>0</v>
      </c>
      <c r="EP3475" s="304">
        <f t="shared" si="1546"/>
        <v>0</v>
      </c>
      <c r="EQ3475" s="77" t="e">
        <f t="shared" si="1547"/>
        <v>#DIV/0!</v>
      </c>
      <c r="ER3475" s="77">
        <f t="shared" si="1548"/>
        <v>100</v>
      </c>
      <c r="ES3475" s="77">
        <f t="shared" si="1549"/>
        <v>0</v>
      </c>
    </row>
    <row r="3476" spans="1:149" s="77" customFormat="1" x14ac:dyDescent="0.45">
      <c r="A3476" s="77" t="s">
        <v>5024</v>
      </c>
      <c r="B3476" s="178" t="s">
        <v>1012</v>
      </c>
      <c r="C3476" s="77" t="s">
        <v>3648</v>
      </c>
      <c r="D3476" s="77" t="s">
        <v>5055</v>
      </c>
      <c r="E3476" s="77" t="s">
        <v>1121</v>
      </c>
      <c r="F3476" s="77" t="s">
        <v>5049</v>
      </c>
      <c r="G3476" s="77" t="s">
        <v>5058</v>
      </c>
      <c r="H3476" s="77" t="s">
        <v>5057</v>
      </c>
      <c r="I3476" s="77">
        <v>6</v>
      </c>
      <c r="J3476" s="304">
        <v>2000</v>
      </c>
      <c r="L3476" s="304">
        <v>1500</v>
      </c>
      <c r="M3476" s="77">
        <v>2</v>
      </c>
      <c r="P3476" s="87" t="s">
        <v>1374</v>
      </c>
      <c r="Q3476" s="125"/>
      <c r="R3476" s="125"/>
      <c r="S3476" s="116"/>
      <c r="AA3476" s="168">
        <v>0</v>
      </c>
      <c r="AB3476" s="168"/>
      <c r="AC3476" s="168">
        <v>1</v>
      </c>
      <c r="AE3476" s="327"/>
      <c r="AG3476" s="168"/>
      <c r="AQ3476" s="178" t="s">
        <v>4613</v>
      </c>
      <c r="AR3476" s="66">
        <v>4.4130000000000003</v>
      </c>
      <c r="AS3476" s="66">
        <v>59.66</v>
      </c>
      <c r="AU3476" s="276"/>
      <c r="AV3476" s="276">
        <v>20000</v>
      </c>
      <c r="AW3476" s="276">
        <v>0</v>
      </c>
      <c r="AX3476" s="95"/>
      <c r="AY3476" s="276">
        <v>1193200</v>
      </c>
      <c r="AZ3476" s="95">
        <v>11991.511591121447</v>
      </c>
      <c r="BA3476" s="178"/>
      <c r="BB3476" s="98" t="s">
        <v>3412</v>
      </c>
      <c r="BC3476" s="178" t="s">
        <v>1126</v>
      </c>
      <c r="BD3476" s="96">
        <v>68.725073957435455</v>
      </c>
      <c r="BF3476" s="96">
        <v>0.23270341069109077</v>
      </c>
      <c r="BH3476" s="96">
        <v>14.359739634729392</v>
      </c>
      <c r="BN3476" s="96">
        <v>1.9391950890924228E-2</v>
      </c>
      <c r="BR3476" s="96">
        <v>1.1732130289009159</v>
      </c>
      <c r="BX3476" s="96">
        <v>2.5015616649292256</v>
      </c>
      <c r="BZ3476" s="96">
        <v>4.08200566253955</v>
      </c>
      <c r="CB3476" s="96">
        <v>4.6055883365945043</v>
      </c>
      <c r="DH3476" s="96">
        <f t="shared" si="1526"/>
        <v>95.699277646711053</v>
      </c>
      <c r="DJ3476" s="96">
        <f t="shared" si="1527"/>
        <v>4.3007223532889469</v>
      </c>
      <c r="DL3476" s="77" t="s">
        <v>755</v>
      </c>
      <c r="DO3476" s="348"/>
      <c r="DP3476" s="104"/>
      <c r="DQ3476" s="380">
        <v>1.7402455453788508</v>
      </c>
      <c r="DR3476" s="104">
        <v>2.8582681099084094E-2</v>
      </c>
      <c r="DS3476" s="246"/>
      <c r="DU3476" s="96"/>
      <c r="DW3476" s="178"/>
      <c r="DX3476" s="304">
        <f t="shared" si="1528"/>
        <v>71.813576494427551</v>
      </c>
      <c r="DY3476" s="77">
        <f t="shared" si="1529"/>
        <v>0</v>
      </c>
      <c r="DZ3476" s="304">
        <f t="shared" si="1530"/>
        <v>0.24316109422492407</v>
      </c>
      <c r="EA3476" s="77">
        <f t="shared" si="1531"/>
        <v>0</v>
      </c>
      <c r="EB3476" s="304">
        <f t="shared" si="1532"/>
        <v>15.00506585612969</v>
      </c>
      <c r="EC3476" s="77">
        <f t="shared" si="1533"/>
        <v>0</v>
      </c>
      <c r="ED3476" s="304">
        <f t="shared" si="1534"/>
        <v>2.0263424518743672E-2</v>
      </c>
      <c r="EE3476" s="77">
        <f t="shared" si="1535"/>
        <v>0</v>
      </c>
      <c r="EF3476" s="304">
        <f t="shared" si="1536"/>
        <v>0</v>
      </c>
      <c r="EG3476" s="77" t="e">
        <f t="shared" si="1537"/>
        <v>#DIV/0!</v>
      </c>
      <c r="EH3476" s="304">
        <f t="shared" si="1538"/>
        <v>1.2259371833839923</v>
      </c>
      <c r="EI3476" s="77">
        <f t="shared" si="1539"/>
        <v>0</v>
      </c>
      <c r="EJ3476" s="304">
        <f t="shared" si="1540"/>
        <v>2.6139817629179336</v>
      </c>
      <c r="EK3476" s="77">
        <f t="shared" si="1541"/>
        <v>0</v>
      </c>
      <c r="EL3476" s="304">
        <f t="shared" si="1542"/>
        <v>4.2654508611955428</v>
      </c>
      <c r="EM3476" s="77">
        <f t="shared" si="1543"/>
        <v>0</v>
      </c>
      <c r="EN3476" s="304">
        <f t="shared" si="1544"/>
        <v>4.8125633232016218</v>
      </c>
      <c r="EO3476" s="77">
        <f t="shared" si="1545"/>
        <v>0</v>
      </c>
      <c r="EP3476" s="304">
        <f t="shared" si="1546"/>
        <v>0</v>
      </c>
      <c r="EQ3476" s="77" t="e">
        <f t="shared" si="1547"/>
        <v>#DIV/0!</v>
      </c>
      <c r="ER3476" s="77">
        <f t="shared" si="1548"/>
        <v>100</v>
      </c>
      <c r="ES3476" s="77">
        <f t="shared" si="1549"/>
        <v>0</v>
      </c>
    </row>
    <row r="3477" spans="1:149" s="77" customFormat="1" x14ac:dyDescent="0.45">
      <c r="A3477" s="77" t="s">
        <v>5024</v>
      </c>
      <c r="B3477" s="178" t="s">
        <v>1012</v>
      </c>
      <c r="C3477" s="77" t="s">
        <v>3648</v>
      </c>
      <c r="D3477" s="77" t="s">
        <v>5055</v>
      </c>
      <c r="E3477" s="77" t="s">
        <v>1121</v>
      </c>
      <c r="F3477" s="77" t="s">
        <v>5050</v>
      </c>
      <c r="G3477" s="77" t="s">
        <v>5058</v>
      </c>
      <c r="H3477" s="77" t="s">
        <v>5057</v>
      </c>
      <c r="I3477" s="77">
        <v>6</v>
      </c>
      <c r="J3477" s="304">
        <v>2000</v>
      </c>
      <c r="L3477" s="304">
        <v>1600</v>
      </c>
      <c r="M3477" s="77">
        <v>2</v>
      </c>
      <c r="P3477" s="87" t="s">
        <v>1374</v>
      </c>
      <c r="Q3477" s="125"/>
      <c r="R3477" s="125"/>
      <c r="S3477" s="116"/>
      <c r="AA3477" s="168">
        <v>0</v>
      </c>
      <c r="AB3477" s="168"/>
      <c r="AC3477" s="168">
        <v>1</v>
      </c>
      <c r="AE3477" s="327"/>
      <c r="AG3477" s="168"/>
      <c r="AQ3477" s="178" t="s">
        <v>4613</v>
      </c>
      <c r="AR3477" s="66">
        <v>4.2009999999999996</v>
      </c>
      <c r="AS3477" s="66">
        <v>49.06</v>
      </c>
      <c r="AU3477" s="276"/>
      <c r="AV3477" s="276">
        <v>20000</v>
      </c>
      <c r="AW3477" s="276">
        <v>0</v>
      </c>
      <c r="AX3477" s="95"/>
      <c r="AY3477" s="276">
        <v>981200</v>
      </c>
      <c r="AZ3477" s="95">
        <v>9860.9379594438178</v>
      </c>
      <c r="BA3477" s="178"/>
      <c r="BB3477" s="98" t="s">
        <v>3412</v>
      </c>
      <c r="BC3477" s="178" t="s">
        <v>1126</v>
      </c>
      <c r="BD3477" s="96">
        <v>68.933641927993335</v>
      </c>
      <c r="BF3477" s="96">
        <v>0.23340962278101582</v>
      </c>
      <c r="BH3477" s="96">
        <v>14.40331880577852</v>
      </c>
      <c r="BN3477" s="96">
        <v>1.9450801898417986E-2</v>
      </c>
      <c r="BR3477" s="96">
        <v>1.1767735148542882</v>
      </c>
      <c r="BX3477" s="96">
        <v>2.5091534448959205</v>
      </c>
      <c r="BZ3477" s="96">
        <v>4.0943937996169861</v>
      </c>
      <c r="CB3477" s="96">
        <v>4.6195654508742718</v>
      </c>
      <c r="DH3477" s="96">
        <f t="shared" si="1526"/>
        <v>95.989707368692748</v>
      </c>
      <c r="DJ3477" s="96">
        <f t="shared" si="1527"/>
        <v>4.0102926313072516</v>
      </c>
      <c r="DL3477" s="77" t="s">
        <v>755</v>
      </c>
      <c r="DO3477" s="348"/>
      <c r="DP3477" s="104"/>
      <c r="DQ3477" s="380">
        <v>1.4459905079100748</v>
      </c>
      <c r="DR3477" s="104">
        <v>3.7010907577019143E-2</v>
      </c>
      <c r="DS3477" s="246"/>
      <c r="DU3477" s="96"/>
      <c r="DW3477" s="178"/>
      <c r="DX3477" s="304">
        <f t="shared" si="1528"/>
        <v>71.813576494427551</v>
      </c>
      <c r="DY3477" s="77">
        <f t="shared" si="1529"/>
        <v>0</v>
      </c>
      <c r="DZ3477" s="304">
        <f t="shared" si="1530"/>
        <v>0.24316109422492402</v>
      </c>
      <c r="EA3477" s="77">
        <f t="shared" si="1531"/>
        <v>0</v>
      </c>
      <c r="EB3477" s="304">
        <f t="shared" si="1532"/>
        <v>15.00506585612969</v>
      </c>
      <c r="EC3477" s="77">
        <f t="shared" si="1533"/>
        <v>0</v>
      </c>
      <c r="ED3477" s="304">
        <f t="shared" si="1534"/>
        <v>2.0263424518743668E-2</v>
      </c>
      <c r="EE3477" s="77">
        <f t="shared" si="1535"/>
        <v>0</v>
      </c>
      <c r="EF3477" s="304">
        <f t="shared" si="1536"/>
        <v>0</v>
      </c>
      <c r="EG3477" s="77" t="e">
        <f t="shared" si="1537"/>
        <v>#DIV/0!</v>
      </c>
      <c r="EH3477" s="304">
        <f t="shared" si="1538"/>
        <v>1.225937183383992</v>
      </c>
      <c r="EI3477" s="77">
        <f t="shared" si="1539"/>
        <v>0</v>
      </c>
      <c r="EJ3477" s="304">
        <f t="shared" si="1540"/>
        <v>2.6139817629179336</v>
      </c>
      <c r="EK3477" s="77">
        <f t="shared" si="1541"/>
        <v>0</v>
      </c>
      <c r="EL3477" s="304">
        <f t="shared" si="1542"/>
        <v>4.2654508611955428</v>
      </c>
      <c r="EM3477" s="77">
        <f t="shared" si="1543"/>
        <v>0</v>
      </c>
      <c r="EN3477" s="304">
        <f t="shared" si="1544"/>
        <v>4.8125633232016218</v>
      </c>
      <c r="EO3477" s="77">
        <f t="shared" si="1545"/>
        <v>0</v>
      </c>
      <c r="EP3477" s="304">
        <f t="shared" si="1546"/>
        <v>0</v>
      </c>
      <c r="EQ3477" s="77" t="e">
        <f t="shared" si="1547"/>
        <v>#DIV/0!</v>
      </c>
      <c r="ER3477" s="77">
        <f t="shared" si="1548"/>
        <v>100</v>
      </c>
      <c r="ES3477" s="77">
        <f t="shared" si="1549"/>
        <v>0</v>
      </c>
    </row>
    <row r="3478" spans="1:149" s="91" customFormat="1" ht="14.65" thickBot="1" x14ac:dyDescent="0.5">
      <c r="A3478" s="91" t="s">
        <v>5024</v>
      </c>
      <c r="B3478" s="206" t="s">
        <v>1012</v>
      </c>
      <c r="C3478" s="91" t="s">
        <v>3648</v>
      </c>
      <c r="D3478" s="91" t="s">
        <v>5055</v>
      </c>
      <c r="E3478" s="91" t="s">
        <v>1121</v>
      </c>
      <c r="F3478" s="91" t="s">
        <v>5051</v>
      </c>
      <c r="G3478" s="91" t="s">
        <v>5058</v>
      </c>
      <c r="H3478" s="91" t="s">
        <v>5057</v>
      </c>
      <c r="I3478" s="91">
        <v>6</v>
      </c>
      <c r="J3478" s="305">
        <v>3000</v>
      </c>
      <c r="L3478" s="305">
        <v>1500</v>
      </c>
      <c r="M3478" s="91">
        <v>2</v>
      </c>
      <c r="P3478" s="90" t="s">
        <v>1374</v>
      </c>
      <c r="Q3478" s="203"/>
      <c r="R3478" s="203"/>
      <c r="S3478" s="205"/>
      <c r="AA3478" s="170">
        <v>0</v>
      </c>
      <c r="AB3478" s="170"/>
      <c r="AC3478" s="170">
        <v>1</v>
      </c>
      <c r="AE3478" s="328"/>
      <c r="AG3478" s="170"/>
      <c r="AQ3478" s="206" t="s">
        <v>4613</v>
      </c>
      <c r="AR3478" s="69">
        <v>10.75</v>
      </c>
      <c r="AS3478" s="69">
        <v>381.4</v>
      </c>
      <c r="AU3478" s="277"/>
      <c r="AV3478" s="277">
        <v>30000</v>
      </c>
      <c r="AW3478" s="277">
        <v>0</v>
      </c>
      <c r="AX3478" s="259"/>
      <c r="AY3478" s="277">
        <v>11442000</v>
      </c>
      <c r="AZ3478" s="259">
        <v>114673.98477422855</v>
      </c>
      <c r="BA3478" s="206"/>
      <c r="BB3478" s="141" t="s">
        <v>3412</v>
      </c>
      <c r="BC3478" s="206" t="s">
        <v>1126</v>
      </c>
      <c r="BD3478" s="97">
        <v>68.189498421582016</v>
      </c>
      <c r="BF3478" s="97">
        <v>0.23088994950874273</v>
      </c>
      <c r="BH3478" s="97">
        <v>14.247833967602</v>
      </c>
      <c r="BN3478" s="97">
        <v>1.9240829125728564E-2</v>
      </c>
      <c r="BR3478" s="97">
        <v>1.1640701621065779</v>
      </c>
      <c r="BX3478" s="97">
        <v>2.4820669572189846</v>
      </c>
      <c r="BZ3478" s="97">
        <v>4.0501945309658627</v>
      </c>
      <c r="CB3478" s="97">
        <v>4.5696969173605337</v>
      </c>
      <c r="DH3478" s="97">
        <f t="shared" si="1526"/>
        <v>94.953491735470465</v>
      </c>
      <c r="DJ3478" s="97">
        <f t="shared" si="1527"/>
        <v>5.0465082645295354</v>
      </c>
      <c r="DL3478" s="91" t="s">
        <v>755</v>
      </c>
      <c r="DO3478" s="349"/>
      <c r="DP3478" s="105"/>
      <c r="DQ3478" s="381">
        <v>2.4958543713572023</v>
      </c>
      <c r="DR3478" s="105">
        <v>7.9152039966694426E-2</v>
      </c>
      <c r="DS3478" s="251"/>
      <c r="DU3478" s="97"/>
      <c r="DW3478" s="206"/>
      <c r="DX3478" s="305">
        <f t="shared" si="1528"/>
        <v>71.813576494427551</v>
      </c>
      <c r="DY3478" s="91">
        <f t="shared" si="1529"/>
        <v>0</v>
      </c>
      <c r="DZ3478" s="305">
        <f t="shared" si="1530"/>
        <v>0.24316109422492399</v>
      </c>
      <c r="EA3478" s="91">
        <f t="shared" si="1531"/>
        <v>0</v>
      </c>
      <c r="EB3478" s="305">
        <f t="shared" si="1532"/>
        <v>15.005065856129685</v>
      </c>
      <c r="EC3478" s="91">
        <f t="shared" si="1533"/>
        <v>0</v>
      </c>
      <c r="ED3478" s="305">
        <f t="shared" si="1534"/>
        <v>2.0263424518743665E-2</v>
      </c>
      <c r="EE3478" s="91">
        <f t="shared" si="1535"/>
        <v>0</v>
      </c>
      <c r="EF3478" s="305">
        <f t="shared" si="1536"/>
        <v>0</v>
      </c>
      <c r="EG3478" s="91" t="e">
        <f t="shared" si="1537"/>
        <v>#DIV/0!</v>
      </c>
      <c r="EH3478" s="305">
        <f t="shared" si="1538"/>
        <v>1.2259371833839916</v>
      </c>
      <c r="EI3478" s="91">
        <f t="shared" si="1539"/>
        <v>0</v>
      </c>
      <c r="EJ3478" s="305">
        <f t="shared" si="1540"/>
        <v>2.6139817629179332</v>
      </c>
      <c r="EK3478" s="91">
        <f t="shared" si="1541"/>
        <v>0</v>
      </c>
      <c r="EL3478" s="305">
        <f t="shared" si="1542"/>
        <v>4.265450861195542</v>
      </c>
      <c r="EM3478" s="91">
        <f t="shared" si="1543"/>
        <v>0</v>
      </c>
      <c r="EN3478" s="305">
        <f t="shared" si="1544"/>
        <v>4.8125633232016209</v>
      </c>
      <c r="EO3478" s="91">
        <f t="shared" si="1545"/>
        <v>0</v>
      </c>
      <c r="EP3478" s="305">
        <f t="shared" si="1546"/>
        <v>0</v>
      </c>
      <c r="EQ3478" s="91" t="e">
        <f t="shared" si="1547"/>
        <v>#DIV/0!</v>
      </c>
      <c r="ER3478" s="91">
        <f t="shared" si="1548"/>
        <v>100</v>
      </c>
      <c r="ES3478" s="91">
        <f t="shared" si="1549"/>
        <v>0</v>
      </c>
    </row>
    <row r="3479" spans="1:149" x14ac:dyDescent="0.45">
      <c r="A3479" s="147" t="s">
        <v>5059</v>
      </c>
      <c r="B3479" s="174" t="s">
        <v>1014</v>
      </c>
      <c r="C3479" s="51" t="s">
        <v>762</v>
      </c>
      <c r="D3479" s="51" t="s">
        <v>5060</v>
      </c>
      <c r="E3479" s="51" t="s">
        <v>637</v>
      </c>
      <c r="F3479" s="51" t="s">
        <v>5061</v>
      </c>
      <c r="G3479" s="51" t="s">
        <v>5118</v>
      </c>
      <c r="H3479" s="51" t="s">
        <v>1372</v>
      </c>
      <c r="I3479" s="51">
        <v>71</v>
      </c>
      <c r="J3479" s="75">
        <v>50</v>
      </c>
      <c r="L3479" s="75">
        <v>1250</v>
      </c>
      <c r="N3479" s="51" t="s">
        <v>748</v>
      </c>
      <c r="O3479" s="51" t="s">
        <v>3502</v>
      </c>
      <c r="P3479" s="87" t="s">
        <v>1374</v>
      </c>
      <c r="R3479" s="114">
        <v>3</v>
      </c>
      <c r="AA3479" s="169"/>
      <c r="AE3479" s="314">
        <v>2.3E-2</v>
      </c>
      <c r="AG3479" s="169">
        <f>1-AE3479</f>
        <v>0.97699999999999998</v>
      </c>
      <c r="AQ3479" s="174" t="s">
        <v>824</v>
      </c>
      <c r="AR3479" s="53">
        <v>1.01</v>
      </c>
      <c r="AS3479" s="53">
        <v>1.109</v>
      </c>
      <c r="AT3479" s="77"/>
      <c r="AU3479" s="276">
        <v>11.5</v>
      </c>
      <c r="AV3479" s="276">
        <v>488.5</v>
      </c>
      <c r="AW3479" s="276">
        <v>11.615</v>
      </c>
      <c r="AX3479" s="95">
        <v>0.47649013708169896</v>
      </c>
      <c r="AY3479" s="276">
        <v>541.74649999999997</v>
      </c>
      <c r="AZ3479" s="95">
        <v>22.336780418086782</v>
      </c>
      <c r="BB3479" s="80" t="s">
        <v>3412</v>
      </c>
      <c r="BD3479" s="96">
        <v>55.754132399999996</v>
      </c>
      <c r="BF3479" s="96">
        <v>0.30963420000000003</v>
      </c>
      <c r="BH3479" s="96">
        <v>21.724335</v>
      </c>
      <c r="BJ3479" s="52">
        <v>2.9065662000000003</v>
      </c>
      <c r="BP3479" s="52">
        <v>0.14982300000000001</v>
      </c>
      <c r="BR3479" s="96">
        <v>0.4294926</v>
      </c>
      <c r="BX3479" s="96">
        <v>3.1862358</v>
      </c>
      <c r="BZ3479" s="96">
        <v>5.4435690000000001</v>
      </c>
      <c r="CB3479" s="96">
        <v>9.8883179999999999</v>
      </c>
      <c r="CV3479" s="52">
        <v>8.989380000000001E-2</v>
      </c>
      <c r="DH3479" s="52">
        <f>SUM(BD3479,BF3479,BH3479,BJ3479,BP3479,BR3479,BX3479,BZ3479,CB3479,CV3479)</f>
        <v>99.881999999999991</v>
      </c>
      <c r="DJ3479" s="52">
        <f t="shared" si="1527"/>
        <v>0.11800000000000921</v>
      </c>
      <c r="DL3479" s="51" t="s">
        <v>827</v>
      </c>
      <c r="DO3479" s="365">
        <v>0.09</v>
      </c>
      <c r="DP3479" s="51">
        <v>0.14000000000000001</v>
      </c>
      <c r="DQ3479" s="346">
        <f>DS3479/10000</f>
        <v>2.8000000000000001E-2</v>
      </c>
      <c r="DR3479" s="51">
        <f>DT3479/10000</f>
        <v>6.0000000000000001E-3</v>
      </c>
      <c r="DS3479" s="54">
        <v>280</v>
      </c>
      <c r="DT3479" s="51">
        <v>60</v>
      </c>
      <c r="DU3479" s="52"/>
      <c r="DX3479" s="75">
        <f t="shared" si="1528"/>
        <v>55.82</v>
      </c>
      <c r="DY3479" s="51">
        <f t="shared" si="1529"/>
        <v>0</v>
      </c>
      <c r="DZ3479" s="75">
        <f t="shared" si="1530"/>
        <v>0.31000000000000005</v>
      </c>
      <c r="EA3479" s="51">
        <f t="shared" si="1531"/>
        <v>0</v>
      </c>
      <c r="EB3479" s="75">
        <f t="shared" si="1532"/>
        <v>21.750000000000004</v>
      </c>
      <c r="EC3479" s="51">
        <f t="shared" si="1533"/>
        <v>0</v>
      </c>
      <c r="ED3479" s="75">
        <f t="shared" si="1534"/>
        <v>0</v>
      </c>
      <c r="EE3479" s="51" t="e">
        <f t="shared" si="1535"/>
        <v>#DIV/0!</v>
      </c>
      <c r="EF3479" s="75">
        <f t="shared" si="1536"/>
        <v>0.15000000000000002</v>
      </c>
      <c r="EG3479" s="51">
        <f t="shared" si="1537"/>
        <v>0</v>
      </c>
      <c r="EH3479" s="75">
        <f t="shared" si="1538"/>
        <v>0.43</v>
      </c>
      <c r="EI3479" s="51">
        <f t="shared" si="1539"/>
        <v>0</v>
      </c>
      <c r="EJ3479" s="75">
        <f t="shared" si="1540"/>
        <v>3.1900000000000004</v>
      </c>
      <c r="EK3479" s="51">
        <f t="shared" si="1541"/>
        <v>0</v>
      </c>
      <c r="EL3479" s="75">
        <f t="shared" si="1542"/>
        <v>5.4500000000000011</v>
      </c>
      <c r="EM3479" s="51">
        <f t="shared" si="1543"/>
        <v>0</v>
      </c>
      <c r="EN3479" s="75">
        <f t="shared" si="1544"/>
        <v>9.9</v>
      </c>
      <c r="EO3479" s="51">
        <f t="shared" si="1545"/>
        <v>0</v>
      </c>
      <c r="EP3479" s="75">
        <f t="shared" si="1546"/>
        <v>0</v>
      </c>
      <c r="EQ3479" s="51" t="e">
        <f t="shared" si="1547"/>
        <v>#DIV/0!</v>
      </c>
      <c r="ER3479" s="51">
        <f t="shared" si="1548"/>
        <v>100</v>
      </c>
      <c r="ES3479" s="51">
        <f t="shared" si="1549"/>
        <v>0</v>
      </c>
    </row>
    <row r="3480" spans="1:149" x14ac:dyDescent="0.45">
      <c r="A3480" s="51" t="s">
        <v>5059</v>
      </c>
      <c r="B3480" s="174" t="s">
        <v>1014</v>
      </c>
      <c r="C3480" s="51" t="s">
        <v>762</v>
      </c>
      <c r="D3480" s="51" t="s">
        <v>5060</v>
      </c>
      <c r="E3480" s="51" t="s">
        <v>637</v>
      </c>
      <c r="F3480" s="51" t="s">
        <v>5062</v>
      </c>
      <c r="G3480" s="51" t="s">
        <v>5118</v>
      </c>
      <c r="H3480" s="51" t="s">
        <v>1372</v>
      </c>
      <c r="I3480" s="51">
        <v>72</v>
      </c>
      <c r="J3480" s="75">
        <v>50</v>
      </c>
      <c r="L3480" s="75">
        <v>1250</v>
      </c>
      <c r="N3480" s="51" t="s">
        <v>748</v>
      </c>
      <c r="O3480" s="51" t="s">
        <v>3502</v>
      </c>
      <c r="P3480" s="87" t="s">
        <v>1374</v>
      </c>
      <c r="R3480" s="114">
        <v>3</v>
      </c>
      <c r="AA3480" s="169"/>
      <c r="AE3480" s="314">
        <v>0.99399999999999999</v>
      </c>
      <c r="AG3480" s="169">
        <f t="shared" ref="AG3480:AG3533" si="1550">1-AE3480</f>
        <v>6.0000000000000053E-3</v>
      </c>
      <c r="AQ3480" s="174" t="s">
        <v>824</v>
      </c>
      <c r="AR3480" s="53">
        <v>0.99660000000000004</v>
      </c>
      <c r="AS3480" s="53">
        <v>1.1080000000000001</v>
      </c>
      <c r="AT3480" s="77"/>
      <c r="AU3480" s="276">
        <v>497</v>
      </c>
      <c r="AV3480" s="276">
        <v>3.0000000000000027</v>
      </c>
      <c r="AW3480" s="276">
        <v>495.31020000000001</v>
      </c>
      <c r="AX3480" s="95">
        <v>20.307129596236891</v>
      </c>
      <c r="AY3480" s="276">
        <v>3.3240000000000034</v>
      </c>
      <c r="AZ3480" s="95">
        <v>0.1370520309955312</v>
      </c>
      <c r="BB3480" s="80" t="s">
        <v>3412</v>
      </c>
      <c r="BD3480" s="96">
        <v>54.664526000000016</v>
      </c>
      <c r="BF3480" s="96">
        <v>0.30358300000000005</v>
      </c>
      <c r="BH3480" s="96">
        <v>21.299775000000004</v>
      </c>
      <c r="BJ3480" s="52">
        <v>2.8497630000000012</v>
      </c>
      <c r="BP3480" s="52">
        <v>0.14689500000000003</v>
      </c>
      <c r="BR3480" s="96">
        <v>0.42109900000000011</v>
      </c>
      <c r="BX3480" s="96">
        <v>3.1239670000000008</v>
      </c>
      <c r="BZ3480" s="96">
        <v>5.3371850000000016</v>
      </c>
      <c r="CB3480" s="96">
        <v>9.695070000000003</v>
      </c>
      <c r="CV3480" s="52">
        <v>8.8137000000000007E-2</v>
      </c>
      <c r="DH3480" s="52">
        <f t="shared" ref="DH3480:DH3535" si="1551">SUM(BD3480,BF3480,BH3480,BJ3480,BP3480,BR3480,BX3480,BZ3480,CB3480,CV3480)</f>
        <v>97.930000000000035</v>
      </c>
      <c r="DJ3480" s="52">
        <f t="shared" si="1527"/>
        <v>2.0699999999999648</v>
      </c>
      <c r="DL3480" s="51" t="s">
        <v>827</v>
      </c>
      <c r="DO3480" s="365">
        <v>2.0699999999999998</v>
      </c>
      <c r="DP3480" s="51">
        <v>7.0000000000000007E-2</v>
      </c>
      <c r="DU3480" s="52"/>
      <c r="DX3480" s="75">
        <f t="shared" si="1528"/>
        <v>55.819999999999993</v>
      </c>
      <c r="DY3480" s="51">
        <f t="shared" si="1529"/>
        <v>0</v>
      </c>
      <c r="DZ3480" s="75">
        <f t="shared" si="1530"/>
        <v>0.30999999999999994</v>
      </c>
      <c r="EA3480" s="51">
        <f t="shared" si="1531"/>
        <v>0</v>
      </c>
      <c r="EB3480" s="75">
        <f t="shared" si="1532"/>
        <v>21.749999999999996</v>
      </c>
      <c r="EC3480" s="51">
        <f t="shared" si="1533"/>
        <v>0</v>
      </c>
      <c r="ED3480" s="75">
        <f t="shared" si="1534"/>
        <v>0</v>
      </c>
      <c r="EE3480" s="51" t="e">
        <f t="shared" si="1535"/>
        <v>#DIV/0!</v>
      </c>
      <c r="EF3480" s="75">
        <f t="shared" si="1536"/>
        <v>0.15</v>
      </c>
      <c r="EG3480" s="51">
        <f t="shared" si="1537"/>
        <v>0</v>
      </c>
      <c r="EH3480" s="75">
        <f t="shared" si="1538"/>
        <v>0.43</v>
      </c>
      <c r="EI3480" s="51">
        <f t="shared" si="1539"/>
        <v>0</v>
      </c>
      <c r="EJ3480" s="75">
        <f t="shared" si="1540"/>
        <v>3.19</v>
      </c>
      <c r="EK3480" s="51">
        <f t="shared" si="1541"/>
        <v>0</v>
      </c>
      <c r="EL3480" s="75">
        <f t="shared" si="1542"/>
        <v>5.45</v>
      </c>
      <c r="EM3480" s="51">
        <f t="shared" si="1543"/>
        <v>0</v>
      </c>
      <c r="EN3480" s="75">
        <f t="shared" si="1544"/>
        <v>9.8999999999999986</v>
      </c>
      <c r="EO3480" s="51">
        <f t="shared" si="1545"/>
        <v>0</v>
      </c>
      <c r="EP3480" s="75">
        <f t="shared" si="1546"/>
        <v>0</v>
      </c>
      <c r="EQ3480" s="51" t="e">
        <f t="shared" si="1547"/>
        <v>#DIV/0!</v>
      </c>
      <c r="ER3480" s="51">
        <f t="shared" si="1548"/>
        <v>100</v>
      </c>
      <c r="ES3480" s="51">
        <f t="shared" si="1549"/>
        <v>0</v>
      </c>
    </row>
    <row r="3481" spans="1:149" x14ac:dyDescent="0.45">
      <c r="A3481" s="51" t="s">
        <v>5059</v>
      </c>
      <c r="B3481" s="174" t="s">
        <v>1014</v>
      </c>
      <c r="C3481" s="51" t="s">
        <v>762</v>
      </c>
      <c r="D3481" s="51" t="s">
        <v>5060</v>
      </c>
      <c r="E3481" s="51" t="s">
        <v>637</v>
      </c>
      <c r="F3481" s="51" t="s">
        <v>5063</v>
      </c>
      <c r="G3481" s="51" t="s">
        <v>5118</v>
      </c>
      <c r="H3481" s="51" t="s">
        <v>1372</v>
      </c>
      <c r="I3481" s="51">
        <v>92</v>
      </c>
      <c r="J3481" s="75">
        <v>100</v>
      </c>
      <c r="L3481" s="75">
        <v>1250</v>
      </c>
      <c r="N3481" s="51" t="s">
        <v>748</v>
      </c>
      <c r="O3481" s="51" t="s">
        <v>3502</v>
      </c>
      <c r="P3481" s="87" t="s">
        <v>1374</v>
      </c>
      <c r="R3481" s="114">
        <v>3</v>
      </c>
      <c r="AA3481" s="169"/>
      <c r="AE3481" s="314">
        <v>2.5999999999999999E-2</v>
      </c>
      <c r="AG3481" s="169">
        <f t="shared" si="1550"/>
        <v>0.97399999999999998</v>
      </c>
      <c r="AQ3481" s="174" t="s">
        <v>824</v>
      </c>
      <c r="AR3481" s="53">
        <v>1.0249999999999999</v>
      </c>
      <c r="AS3481" s="53">
        <v>1.238</v>
      </c>
      <c r="AT3481" s="77"/>
      <c r="AU3481" s="276">
        <v>26</v>
      </c>
      <c r="AV3481" s="276">
        <v>974</v>
      </c>
      <c r="AW3481" s="276">
        <v>26.65</v>
      </c>
      <c r="AX3481" s="95">
        <v>0.57686622217519357</v>
      </c>
      <c r="AY3481" s="276">
        <v>1205.8119999999999</v>
      </c>
      <c r="AZ3481" s="95">
        <v>26.962776000849761</v>
      </c>
      <c r="BB3481" s="80" t="s">
        <v>3412</v>
      </c>
      <c r="BD3481" s="96">
        <v>55.617931599999999</v>
      </c>
      <c r="BF3481" s="96">
        <v>0.30887780000000004</v>
      </c>
      <c r="BH3481" s="96">
        <v>21.671265000000002</v>
      </c>
      <c r="BJ3481" s="52">
        <v>2.8994658000000002</v>
      </c>
      <c r="BP3481" s="52">
        <v>0.14945700000000001</v>
      </c>
      <c r="BR3481" s="96">
        <v>0.42844340000000003</v>
      </c>
      <c r="BX3481" s="96">
        <v>3.1784521999999997</v>
      </c>
      <c r="BZ3481" s="96">
        <v>5.4302710000000003</v>
      </c>
      <c r="CB3481" s="96">
        <v>9.8641620000000003</v>
      </c>
      <c r="CV3481" s="52">
        <v>8.9674200000000009E-2</v>
      </c>
      <c r="DH3481" s="52">
        <f t="shared" si="1551"/>
        <v>99.638000000000019</v>
      </c>
      <c r="DJ3481" s="52">
        <f t="shared" si="1527"/>
        <v>0.36199999999998056</v>
      </c>
      <c r="DL3481" s="51" t="s">
        <v>827</v>
      </c>
      <c r="DO3481" s="358">
        <v>0.31</v>
      </c>
      <c r="DP3481" s="51">
        <v>0.03</v>
      </c>
      <c r="DQ3481" s="346">
        <f t="shared" ref="DQ3481:DQ3532" si="1552">DS3481/10000</f>
        <v>5.1999999999999998E-2</v>
      </c>
      <c r="DR3481" s="51">
        <f t="shared" ref="DR3481:DR3532" si="1553">DT3481/10000</f>
        <v>3.0000000000000001E-3</v>
      </c>
      <c r="DS3481" s="54">
        <v>520</v>
      </c>
      <c r="DT3481" s="51">
        <v>30</v>
      </c>
      <c r="DU3481" s="52"/>
      <c r="DX3481" s="75">
        <f t="shared" si="1528"/>
        <v>55.819999999999993</v>
      </c>
      <c r="DY3481" s="51">
        <f t="shared" si="1529"/>
        <v>0</v>
      </c>
      <c r="DZ3481" s="75">
        <f t="shared" si="1530"/>
        <v>0.31</v>
      </c>
      <c r="EA3481" s="51">
        <f t="shared" si="1531"/>
        <v>0</v>
      </c>
      <c r="EB3481" s="75">
        <f t="shared" si="1532"/>
        <v>21.749999999999996</v>
      </c>
      <c r="EC3481" s="51">
        <f t="shared" si="1533"/>
        <v>0</v>
      </c>
      <c r="ED3481" s="75">
        <f t="shared" si="1534"/>
        <v>0</v>
      </c>
      <c r="EE3481" s="51" t="e">
        <f t="shared" si="1535"/>
        <v>#DIV/0!</v>
      </c>
      <c r="EF3481" s="75">
        <f t="shared" si="1536"/>
        <v>0.15</v>
      </c>
      <c r="EG3481" s="51">
        <f t="shared" si="1537"/>
        <v>0</v>
      </c>
      <c r="EH3481" s="75">
        <f t="shared" si="1538"/>
        <v>0.42999999999999994</v>
      </c>
      <c r="EI3481" s="51">
        <f t="shared" si="1539"/>
        <v>0</v>
      </c>
      <c r="EJ3481" s="75">
        <f t="shared" si="1540"/>
        <v>3.1899999999999991</v>
      </c>
      <c r="EK3481" s="51">
        <f t="shared" si="1541"/>
        <v>0</v>
      </c>
      <c r="EL3481" s="75">
        <f t="shared" si="1542"/>
        <v>5.4499999999999993</v>
      </c>
      <c r="EM3481" s="51">
        <f t="shared" si="1543"/>
        <v>0</v>
      </c>
      <c r="EN3481" s="75">
        <f t="shared" si="1544"/>
        <v>9.8999999999999986</v>
      </c>
      <c r="EO3481" s="51">
        <f t="shared" si="1545"/>
        <v>0</v>
      </c>
      <c r="EP3481" s="75">
        <f t="shared" si="1546"/>
        <v>0</v>
      </c>
      <c r="EQ3481" s="51" t="e">
        <f t="shared" si="1547"/>
        <v>#DIV/0!</v>
      </c>
      <c r="ER3481" s="51">
        <f t="shared" si="1548"/>
        <v>100</v>
      </c>
      <c r="ES3481" s="51">
        <f t="shared" si="1549"/>
        <v>0</v>
      </c>
    </row>
    <row r="3482" spans="1:149" x14ac:dyDescent="0.45">
      <c r="A3482" s="51" t="s">
        <v>5059</v>
      </c>
      <c r="B3482" s="174" t="s">
        <v>1014</v>
      </c>
      <c r="C3482" s="51" t="s">
        <v>762</v>
      </c>
      <c r="D3482" s="51" t="s">
        <v>5060</v>
      </c>
      <c r="E3482" s="51" t="s">
        <v>637</v>
      </c>
      <c r="F3482" s="51" t="s">
        <v>5064</v>
      </c>
      <c r="G3482" s="51" t="s">
        <v>5118</v>
      </c>
      <c r="H3482" s="51" t="s">
        <v>1372</v>
      </c>
      <c r="I3482" s="51">
        <v>92</v>
      </c>
      <c r="J3482" s="75">
        <v>100</v>
      </c>
      <c r="L3482" s="75">
        <v>1250</v>
      </c>
      <c r="N3482" s="51" t="s">
        <v>748</v>
      </c>
      <c r="O3482" s="51" t="s">
        <v>3502</v>
      </c>
      <c r="P3482" s="87" t="s">
        <v>1374</v>
      </c>
      <c r="R3482" s="114">
        <v>3</v>
      </c>
      <c r="AA3482" s="169"/>
      <c r="AE3482" s="314">
        <v>0.20399999999999999</v>
      </c>
      <c r="AG3482" s="169">
        <f t="shared" si="1550"/>
        <v>0.79600000000000004</v>
      </c>
      <c r="AQ3482" s="174" t="s">
        <v>824</v>
      </c>
      <c r="AR3482" s="53">
        <v>1.012</v>
      </c>
      <c r="AS3482" s="53">
        <v>1.24</v>
      </c>
      <c r="AT3482" s="77"/>
      <c r="AU3482" s="276">
        <v>204</v>
      </c>
      <c r="AV3482" s="276">
        <v>796</v>
      </c>
      <c r="AW3482" s="276">
        <v>206.44800000000001</v>
      </c>
      <c r="AX3482" s="95">
        <v>4.4594997760879123</v>
      </c>
      <c r="AY3482" s="276">
        <v>987.04</v>
      </c>
      <c r="AZ3482" s="95">
        <v>22.070885365113924</v>
      </c>
      <c r="BB3482" s="80" t="s">
        <v>3412</v>
      </c>
      <c r="BD3482" s="96">
        <v>55.253427000000009</v>
      </c>
      <c r="BF3482" s="96">
        <v>0.30685350000000006</v>
      </c>
      <c r="BH3482" s="96">
        <v>21.529237500000004</v>
      </c>
      <c r="BJ3482" s="52">
        <v>2.8804635000000007</v>
      </c>
      <c r="BP3482" s="52">
        <v>0.14847750000000001</v>
      </c>
      <c r="BR3482" s="96">
        <v>0.42563550000000006</v>
      </c>
      <c r="BX3482" s="96">
        <v>3.1576215000000003</v>
      </c>
      <c r="BZ3482" s="96">
        <v>5.3946825000000009</v>
      </c>
      <c r="CB3482" s="96">
        <v>9.7995150000000013</v>
      </c>
      <c r="CV3482" s="52">
        <v>8.9086500000000013E-2</v>
      </c>
      <c r="DH3482" s="52">
        <f t="shared" si="1551"/>
        <v>98.985000000000014</v>
      </c>
      <c r="DJ3482" s="52">
        <f t="shared" si="1527"/>
        <v>1.0149999999999864</v>
      </c>
      <c r="DL3482" s="51" t="s">
        <v>827</v>
      </c>
      <c r="DO3482" s="358">
        <v>0.97</v>
      </c>
      <c r="DP3482" s="51">
        <v>7.0000000000000007E-2</v>
      </c>
      <c r="DQ3482" s="346">
        <f t="shared" si="1552"/>
        <v>4.4999999999999998E-2</v>
      </c>
      <c r="DR3482" s="51">
        <f t="shared" si="1553"/>
        <v>3.0000000000000001E-3</v>
      </c>
      <c r="DS3482" s="54">
        <v>450</v>
      </c>
      <c r="DT3482" s="51">
        <v>30</v>
      </c>
      <c r="DU3482" s="52"/>
      <c r="DX3482" s="75">
        <f t="shared" si="1528"/>
        <v>55.82</v>
      </c>
      <c r="DY3482" s="51">
        <f t="shared" si="1529"/>
        <v>0</v>
      </c>
      <c r="DZ3482" s="75">
        <f t="shared" si="1530"/>
        <v>0.31000000000000005</v>
      </c>
      <c r="EA3482" s="51">
        <f t="shared" si="1531"/>
        <v>0</v>
      </c>
      <c r="EB3482" s="75">
        <f t="shared" si="1532"/>
        <v>21.750000000000004</v>
      </c>
      <c r="EC3482" s="51">
        <f t="shared" si="1533"/>
        <v>0</v>
      </c>
      <c r="ED3482" s="75">
        <f t="shared" si="1534"/>
        <v>0</v>
      </c>
      <c r="EE3482" s="51" t="e">
        <f t="shared" si="1535"/>
        <v>#DIV/0!</v>
      </c>
      <c r="EF3482" s="75">
        <f t="shared" si="1536"/>
        <v>0.15</v>
      </c>
      <c r="EG3482" s="51">
        <f t="shared" si="1537"/>
        <v>0</v>
      </c>
      <c r="EH3482" s="75">
        <f t="shared" si="1538"/>
        <v>0.43</v>
      </c>
      <c r="EI3482" s="51">
        <f t="shared" si="1539"/>
        <v>0</v>
      </c>
      <c r="EJ3482" s="75">
        <f t="shared" si="1540"/>
        <v>3.19</v>
      </c>
      <c r="EK3482" s="51">
        <f t="shared" si="1541"/>
        <v>0</v>
      </c>
      <c r="EL3482" s="75">
        <f t="shared" si="1542"/>
        <v>5.45</v>
      </c>
      <c r="EM3482" s="51">
        <f t="shared" si="1543"/>
        <v>0</v>
      </c>
      <c r="EN3482" s="75">
        <f t="shared" si="1544"/>
        <v>9.9</v>
      </c>
      <c r="EO3482" s="51">
        <f t="shared" si="1545"/>
        <v>0</v>
      </c>
      <c r="EP3482" s="75">
        <f t="shared" si="1546"/>
        <v>0</v>
      </c>
      <c r="EQ3482" s="51" t="e">
        <f t="shared" si="1547"/>
        <v>#DIV/0!</v>
      </c>
      <c r="ER3482" s="51">
        <f t="shared" si="1548"/>
        <v>100</v>
      </c>
      <c r="ES3482" s="51">
        <f t="shared" si="1549"/>
        <v>0</v>
      </c>
    </row>
    <row r="3483" spans="1:149" x14ac:dyDescent="0.45">
      <c r="A3483" s="51" t="s">
        <v>5059</v>
      </c>
      <c r="B3483" s="174" t="s">
        <v>1014</v>
      </c>
      <c r="C3483" s="51" t="s">
        <v>762</v>
      </c>
      <c r="D3483" s="51" t="s">
        <v>5060</v>
      </c>
      <c r="E3483" s="51" t="s">
        <v>637</v>
      </c>
      <c r="F3483" s="51" t="s">
        <v>5065</v>
      </c>
      <c r="G3483" s="51" t="s">
        <v>5118</v>
      </c>
      <c r="H3483" s="51" t="s">
        <v>1372</v>
      </c>
      <c r="I3483" s="51">
        <v>92</v>
      </c>
      <c r="J3483" s="75">
        <v>100</v>
      </c>
      <c r="L3483" s="75">
        <v>1250</v>
      </c>
      <c r="N3483" s="51" t="s">
        <v>748</v>
      </c>
      <c r="O3483" s="51" t="s">
        <v>3502</v>
      </c>
      <c r="P3483" s="87" t="s">
        <v>1374</v>
      </c>
      <c r="R3483" s="114">
        <v>3</v>
      </c>
      <c r="AA3483" s="169"/>
      <c r="AE3483" s="314">
        <v>0.41399999999999998</v>
      </c>
      <c r="AG3483" s="169">
        <f t="shared" si="1550"/>
        <v>0.58600000000000008</v>
      </c>
      <c r="AQ3483" s="174" t="s">
        <v>824</v>
      </c>
      <c r="AR3483" s="53">
        <v>1.0029999999999999</v>
      </c>
      <c r="AS3483" s="53">
        <v>1.2450000000000001</v>
      </c>
      <c r="AT3483" s="77"/>
      <c r="AU3483" s="276">
        <v>414</v>
      </c>
      <c r="AV3483" s="276">
        <v>586.00000000000011</v>
      </c>
      <c r="AW3483" s="276">
        <v>415.24199999999996</v>
      </c>
      <c r="AX3483" s="95">
        <v>8.9532834967202302</v>
      </c>
      <c r="AY3483" s="276">
        <v>729.57000000000016</v>
      </c>
      <c r="AZ3483" s="95">
        <v>16.313681143445219</v>
      </c>
      <c r="BB3483" s="80" t="s">
        <v>3412</v>
      </c>
      <c r="BD3483" s="96">
        <v>54.825845800000018</v>
      </c>
      <c r="BF3483" s="96">
        <v>0.30447890000000011</v>
      </c>
      <c r="BH3483" s="96">
        <v>21.362632500000004</v>
      </c>
      <c r="BJ3483" s="52">
        <v>2.8581729000000009</v>
      </c>
      <c r="BP3483" s="52">
        <v>0.14732850000000003</v>
      </c>
      <c r="BR3483" s="96">
        <v>0.42234170000000004</v>
      </c>
      <c r="BX3483" s="96">
        <v>3.133186100000001</v>
      </c>
      <c r="BZ3483" s="96">
        <v>5.352935500000001</v>
      </c>
      <c r="CB3483" s="96">
        <v>9.7236810000000027</v>
      </c>
      <c r="CV3483" s="52">
        <v>8.839710000000002E-2</v>
      </c>
      <c r="DH3483" s="52">
        <f t="shared" si="1551"/>
        <v>98.219000000000023</v>
      </c>
      <c r="DJ3483" s="52">
        <f t="shared" si="1527"/>
        <v>1.7809999999999775</v>
      </c>
      <c r="DL3483" s="51" t="s">
        <v>827</v>
      </c>
      <c r="DO3483" s="358">
        <v>1.74</v>
      </c>
      <c r="DP3483" s="51">
        <v>0.1</v>
      </c>
      <c r="DQ3483" s="346">
        <f t="shared" si="1552"/>
        <v>4.1000000000000002E-2</v>
      </c>
      <c r="DR3483" s="51">
        <f t="shared" si="1553"/>
        <v>4.0000000000000001E-3</v>
      </c>
      <c r="DS3483" s="54">
        <v>410</v>
      </c>
      <c r="DT3483" s="51">
        <v>40</v>
      </c>
      <c r="DU3483" s="52"/>
      <c r="DX3483" s="75">
        <f t="shared" si="1528"/>
        <v>55.82</v>
      </c>
      <c r="DY3483" s="51">
        <f t="shared" si="1529"/>
        <v>0</v>
      </c>
      <c r="DZ3483" s="75">
        <f t="shared" si="1530"/>
        <v>0.31000000000000005</v>
      </c>
      <c r="EA3483" s="51">
        <f t="shared" si="1531"/>
        <v>0</v>
      </c>
      <c r="EB3483" s="75">
        <f t="shared" si="1532"/>
        <v>21.75</v>
      </c>
      <c r="EC3483" s="51">
        <f t="shared" si="1533"/>
        <v>0</v>
      </c>
      <c r="ED3483" s="75">
        <f t="shared" si="1534"/>
        <v>0</v>
      </c>
      <c r="EE3483" s="51" t="e">
        <f t="shared" si="1535"/>
        <v>#DIV/0!</v>
      </c>
      <c r="EF3483" s="75">
        <f t="shared" si="1536"/>
        <v>0.15</v>
      </c>
      <c r="EG3483" s="51">
        <f t="shared" si="1537"/>
        <v>0</v>
      </c>
      <c r="EH3483" s="75">
        <f t="shared" si="1538"/>
        <v>0.42999999999999994</v>
      </c>
      <c r="EI3483" s="51">
        <f t="shared" si="1539"/>
        <v>0</v>
      </c>
      <c r="EJ3483" s="75">
        <f t="shared" si="1540"/>
        <v>3.1900000000000004</v>
      </c>
      <c r="EK3483" s="51">
        <f t="shared" si="1541"/>
        <v>0</v>
      </c>
      <c r="EL3483" s="75">
        <f t="shared" si="1542"/>
        <v>5.45</v>
      </c>
      <c r="EM3483" s="51">
        <f t="shared" si="1543"/>
        <v>0</v>
      </c>
      <c r="EN3483" s="75">
        <f t="shared" si="1544"/>
        <v>9.9</v>
      </c>
      <c r="EO3483" s="51">
        <f t="shared" si="1545"/>
        <v>0</v>
      </c>
      <c r="EP3483" s="75">
        <f t="shared" si="1546"/>
        <v>0</v>
      </c>
      <c r="EQ3483" s="51" t="e">
        <f t="shared" si="1547"/>
        <v>#DIV/0!</v>
      </c>
      <c r="ER3483" s="51">
        <f t="shared" si="1548"/>
        <v>100</v>
      </c>
      <c r="ES3483" s="51">
        <f t="shared" si="1549"/>
        <v>0</v>
      </c>
    </row>
    <row r="3484" spans="1:149" x14ac:dyDescent="0.45">
      <c r="A3484" s="51" t="s">
        <v>5059</v>
      </c>
      <c r="B3484" s="174" t="s">
        <v>1014</v>
      </c>
      <c r="C3484" s="51" t="s">
        <v>762</v>
      </c>
      <c r="D3484" s="51" t="s">
        <v>5060</v>
      </c>
      <c r="E3484" s="51" t="s">
        <v>637</v>
      </c>
      <c r="F3484" s="51" t="s">
        <v>5066</v>
      </c>
      <c r="G3484" s="51" t="s">
        <v>5118</v>
      </c>
      <c r="H3484" s="51" t="s">
        <v>1372</v>
      </c>
      <c r="I3484" s="51">
        <v>92</v>
      </c>
      <c r="J3484" s="75">
        <v>100</v>
      </c>
      <c r="L3484" s="75">
        <v>1250</v>
      </c>
      <c r="N3484" s="51" t="s">
        <v>748</v>
      </c>
      <c r="O3484" s="51" t="s">
        <v>3502</v>
      </c>
      <c r="P3484" s="87" t="s">
        <v>1374</v>
      </c>
      <c r="R3484" s="114">
        <v>3</v>
      </c>
      <c r="AA3484" s="169"/>
      <c r="AE3484" s="314">
        <v>0.621</v>
      </c>
      <c r="AG3484" s="169">
        <f t="shared" si="1550"/>
        <v>0.379</v>
      </c>
      <c r="AQ3484" s="174" t="s">
        <v>824</v>
      </c>
      <c r="AR3484" s="53">
        <v>0.99870000000000003</v>
      </c>
      <c r="AS3484" s="53">
        <v>1.2509999999999999</v>
      </c>
      <c r="AT3484" s="77"/>
      <c r="AU3484" s="276">
        <v>621</v>
      </c>
      <c r="AV3484" s="276">
        <v>379</v>
      </c>
      <c r="AW3484" s="276">
        <v>620.19270000000006</v>
      </c>
      <c r="AX3484" s="95">
        <v>13.355496590404695</v>
      </c>
      <c r="AY3484" s="276">
        <v>474.12899999999996</v>
      </c>
      <c r="AZ3484" s="95">
        <v>10.601846741039978</v>
      </c>
      <c r="BB3484" s="80" t="s">
        <v>3412</v>
      </c>
      <c r="BD3484" s="96">
        <v>54.538931000000012</v>
      </c>
      <c r="BF3484" s="96">
        <v>0.30288550000000003</v>
      </c>
      <c r="BH3484" s="96">
        <v>21.250837500000003</v>
      </c>
      <c r="BJ3484" s="52">
        <v>2.8432155000000008</v>
      </c>
      <c r="BP3484" s="52">
        <v>0.14655750000000001</v>
      </c>
      <c r="BR3484" s="96">
        <v>0.42013150000000005</v>
      </c>
      <c r="BX3484" s="96">
        <v>3.1167895000000003</v>
      </c>
      <c r="BZ3484" s="96">
        <v>5.3249225000000013</v>
      </c>
      <c r="CB3484" s="96">
        <v>9.6727950000000025</v>
      </c>
      <c r="CV3484" s="52">
        <v>8.7934499999999999E-2</v>
      </c>
      <c r="DH3484" s="52">
        <f t="shared" si="1551"/>
        <v>97.705000000000013</v>
      </c>
      <c r="DJ3484" s="52">
        <f t="shared" si="1527"/>
        <v>2.2949999999999875</v>
      </c>
      <c r="DL3484" s="51" t="s">
        <v>827</v>
      </c>
      <c r="DO3484" s="358">
        <v>2.2599999999999998</v>
      </c>
      <c r="DP3484" s="51">
        <v>0.09</v>
      </c>
      <c r="DQ3484" s="346">
        <f t="shared" si="1552"/>
        <v>3.5000000000000003E-2</v>
      </c>
      <c r="DR3484" s="51">
        <f t="shared" si="1553"/>
        <v>7.0000000000000001E-3</v>
      </c>
      <c r="DS3484" s="54">
        <v>350</v>
      </c>
      <c r="DT3484" s="51">
        <v>70</v>
      </c>
      <c r="DU3484" s="52"/>
      <c r="DX3484" s="75">
        <f t="shared" si="1528"/>
        <v>55.82</v>
      </c>
      <c r="DY3484" s="51">
        <f t="shared" si="1529"/>
        <v>0</v>
      </c>
      <c r="DZ3484" s="75">
        <f t="shared" si="1530"/>
        <v>0.31</v>
      </c>
      <c r="EA3484" s="51">
        <f t="shared" si="1531"/>
        <v>0</v>
      </c>
      <c r="EB3484" s="75">
        <f t="shared" si="1532"/>
        <v>21.75</v>
      </c>
      <c r="EC3484" s="51">
        <f t="shared" si="1533"/>
        <v>0</v>
      </c>
      <c r="ED3484" s="75">
        <f t="shared" si="1534"/>
        <v>0</v>
      </c>
      <c r="EE3484" s="51" t="e">
        <f t="shared" si="1535"/>
        <v>#DIV/0!</v>
      </c>
      <c r="EF3484" s="75">
        <f t="shared" si="1536"/>
        <v>0.15</v>
      </c>
      <c r="EG3484" s="51">
        <f t="shared" si="1537"/>
        <v>0</v>
      </c>
      <c r="EH3484" s="75">
        <f t="shared" si="1538"/>
        <v>0.43</v>
      </c>
      <c r="EI3484" s="51">
        <f t="shared" si="1539"/>
        <v>0</v>
      </c>
      <c r="EJ3484" s="75">
        <f t="shared" si="1540"/>
        <v>3.19</v>
      </c>
      <c r="EK3484" s="51">
        <f t="shared" si="1541"/>
        <v>0</v>
      </c>
      <c r="EL3484" s="75">
        <f t="shared" si="1542"/>
        <v>5.4500000000000011</v>
      </c>
      <c r="EM3484" s="51">
        <f t="shared" si="1543"/>
        <v>0</v>
      </c>
      <c r="EN3484" s="75">
        <f t="shared" si="1544"/>
        <v>9.9000000000000021</v>
      </c>
      <c r="EO3484" s="51">
        <f t="shared" si="1545"/>
        <v>0</v>
      </c>
      <c r="EP3484" s="75">
        <f t="shared" si="1546"/>
        <v>0</v>
      </c>
      <c r="EQ3484" s="51" t="e">
        <f t="shared" si="1547"/>
        <v>#DIV/0!</v>
      </c>
      <c r="ER3484" s="51">
        <f t="shared" si="1548"/>
        <v>100</v>
      </c>
      <c r="ES3484" s="51">
        <f t="shared" si="1549"/>
        <v>0</v>
      </c>
    </row>
    <row r="3485" spans="1:149" x14ac:dyDescent="0.45">
      <c r="A3485" s="51" t="s">
        <v>5059</v>
      </c>
      <c r="B3485" s="174" t="s">
        <v>1014</v>
      </c>
      <c r="C3485" s="51" t="s">
        <v>762</v>
      </c>
      <c r="D3485" s="51" t="s">
        <v>5060</v>
      </c>
      <c r="E3485" s="51" t="s">
        <v>637</v>
      </c>
      <c r="F3485" s="51" t="s">
        <v>5067</v>
      </c>
      <c r="G3485" s="51" t="s">
        <v>5118</v>
      </c>
      <c r="H3485" s="51" t="s">
        <v>1372</v>
      </c>
      <c r="I3485" s="51">
        <v>92</v>
      </c>
      <c r="J3485" s="75">
        <v>100</v>
      </c>
      <c r="L3485" s="75">
        <v>1250</v>
      </c>
      <c r="N3485" s="51" t="s">
        <v>748</v>
      </c>
      <c r="O3485" s="51" t="s">
        <v>3502</v>
      </c>
      <c r="P3485" s="87" t="s">
        <v>1374</v>
      </c>
      <c r="R3485" s="114">
        <v>3</v>
      </c>
      <c r="AA3485" s="169"/>
      <c r="AE3485" s="314">
        <v>0.91100000000000003</v>
      </c>
      <c r="AG3485" s="169">
        <f t="shared" si="1550"/>
        <v>8.8999999999999968E-2</v>
      </c>
      <c r="AQ3485" s="174" t="s">
        <v>824</v>
      </c>
      <c r="AR3485" s="53">
        <v>0.99870000000000003</v>
      </c>
      <c r="AS3485" s="53">
        <v>1.248</v>
      </c>
      <c r="AT3485" s="77"/>
      <c r="AU3485" s="276">
        <v>911</v>
      </c>
      <c r="AV3485" s="276">
        <v>88.999999999999972</v>
      </c>
      <c r="AW3485" s="276">
        <v>909.81569999999999</v>
      </c>
      <c r="AX3485" s="95">
        <v>19.598842312238137</v>
      </c>
      <c r="AY3485" s="276">
        <v>111.07199999999996</v>
      </c>
      <c r="AZ3485" s="95">
        <v>2.4836454239685657</v>
      </c>
      <c r="BB3485" s="80" t="s">
        <v>3412</v>
      </c>
      <c r="BD3485" s="96">
        <v>54.0326436</v>
      </c>
      <c r="BF3485" s="96">
        <v>0.3000738</v>
      </c>
      <c r="BH3485" s="96">
        <v>21.053564999999999</v>
      </c>
      <c r="BJ3485" s="52">
        <v>2.8168218</v>
      </c>
      <c r="BP3485" s="52">
        <v>0.14519699999999999</v>
      </c>
      <c r="BR3485" s="96">
        <v>0.41623139999999997</v>
      </c>
      <c r="BX3485" s="96">
        <v>3.0878562000000001</v>
      </c>
      <c r="BZ3485" s="96">
        <v>5.2754910000000006</v>
      </c>
      <c r="CB3485" s="96">
        <v>9.5830020000000005</v>
      </c>
      <c r="CV3485" s="52">
        <v>8.7118199999999993E-2</v>
      </c>
      <c r="DH3485" s="52">
        <f t="shared" si="1551"/>
        <v>96.798000000000016</v>
      </c>
      <c r="DJ3485" s="52">
        <f t="shared" si="1527"/>
        <v>3.201999999999984</v>
      </c>
      <c r="DL3485" s="51" t="s">
        <v>827</v>
      </c>
      <c r="DO3485" s="358">
        <v>3.18</v>
      </c>
      <c r="DP3485" s="51">
        <v>0.12</v>
      </c>
      <c r="DQ3485" s="346">
        <f t="shared" si="1552"/>
        <v>2.1999999999999999E-2</v>
      </c>
      <c r="DR3485" s="51">
        <f t="shared" si="1553"/>
        <v>1E-3</v>
      </c>
      <c r="DS3485" s="54">
        <v>220</v>
      </c>
      <c r="DT3485" s="51">
        <v>10</v>
      </c>
      <c r="DU3485" s="52"/>
      <c r="DX3485" s="75">
        <f t="shared" si="1528"/>
        <v>55.819999999999993</v>
      </c>
      <c r="DY3485" s="51">
        <f t="shared" si="1529"/>
        <v>0</v>
      </c>
      <c r="DZ3485" s="75">
        <f t="shared" si="1530"/>
        <v>0.30999999999999994</v>
      </c>
      <c r="EA3485" s="51">
        <f t="shared" si="1531"/>
        <v>0</v>
      </c>
      <c r="EB3485" s="75">
        <f t="shared" si="1532"/>
        <v>21.749999999999993</v>
      </c>
      <c r="EC3485" s="51">
        <f t="shared" si="1533"/>
        <v>0</v>
      </c>
      <c r="ED3485" s="75">
        <f t="shared" si="1534"/>
        <v>0</v>
      </c>
      <c r="EE3485" s="51" t="e">
        <f t="shared" si="1535"/>
        <v>#DIV/0!</v>
      </c>
      <c r="EF3485" s="75">
        <f t="shared" si="1536"/>
        <v>0.14999999999999997</v>
      </c>
      <c r="EG3485" s="51">
        <f t="shared" si="1537"/>
        <v>0</v>
      </c>
      <c r="EH3485" s="75">
        <f t="shared" si="1538"/>
        <v>0.42999999999999994</v>
      </c>
      <c r="EI3485" s="51">
        <f t="shared" si="1539"/>
        <v>0</v>
      </c>
      <c r="EJ3485" s="75">
        <f t="shared" si="1540"/>
        <v>3.19</v>
      </c>
      <c r="EK3485" s="51">
        <f t="shared" si="1541"/>
        <v>0</v>
      </c>
      <c r="EL3485" s="75">
        <f t="shared" si="1542"/>
        <v>5.45</v>
      </c>
      <c r="EM3485" s="51">
        <f t="shared" si="1543"/>
        <v>0</v>
      </c>
      <c r="EN3485" s="75">
        <f t="shared" si="1544"/>
        <v>9.8999999999999986</v>
      </c>
      <c r="EO3485" s="51">
        <f t="shared" si="1545"/>
        <v>0</v>
      </c>
      <c r="EP3485" s="75">
        <f t="shared" si="1546"/>
        <v>0</v>
      </c>
      <c r="EQ3485" s="51" t="e">
        <f t="shared" si="1547"/>
        <v>#DIV/0!</v>
      </c>
      <c r="ER3485" s="51">
        <f t="shared" si="1548"/>
        <v>100</v>
      </c>
      <c r="ES3485" s="51">
        <f t="shared" si="1549"/>
        <v>0</v>
      </c>
    </row>
    <row r="3486" spans="1:149" x14ac:dyDescent="0.45">
      <c r="A3486" s="51" t="s">
        <v>5059</v>
      </c>
      <c r="B3486" s="174" t="s">
        <v>1014</v>
      </c>
      <c r="C3486" s="51" t="s">
        <v>762</v>
      </c>
      <c r="D3486" s="51" t="s">
        <v>5060</v>
      </c>
      <c r="E3486" s="51" t="s">
        <v>637</v>
      </c>
      <c r="F3486" s="51" t="s">
        <v>5068</v>
      </c>
      <c r="G3486" s="51" t="s">
        <v>5118</v>
      </c>
      <c r="H3486" s="51" t="s">
        <v>1372</v>
      </c>
      <c r="I3486" s="51">
        <v>92</v>
      </c>
      <c r="J3486" s="75">
        <v>100</v>
      </c>
      <c r="L3486" s="75">
        <v>1250</v>
      </c>
      <c r="N3486" s="51" t="s">
        <v>748</v>
      </c>
      <c r="O3486" s="51" t="s">
        <v>3502</v>
      </c>
      <c r="P3486" s="87" t="s">
        <v>1374</v>
      </c>
      <c r="R3486" s="114">
        <v>3</v>
      </c>
      <c r="AA3486" s="169"/>
      <c r="AE3486" s="314">
        <v>0.98099999999999998</v>
      </c>
      <c r="AG3486" s="169">
        <f t="shared" si="1550"/>
        <v>1.9000000000000017E-2</v>
      </c>
      <c r="AQ3486" s="174" t="s">
        <v>824</v>
      </c>
      <c r="AR3486" s="53">
        <v>0.999</v>
      </c>
      <c r="AS3486" s="53">
        <v>1.2430000000000001</v>
      </c>
      <c r="AT3486" s="77"/>
      <c r="AU3486" s="276">
        <v>981</v>
      </c>
      <c r="AV3486" s="276">
        <v>19.000000000000018</v>
      </c>
      <c r="AW3486" s="276">
        <v>980.01900000000001</v>
      </c>
      <c r="AX3486" s="95">
        <v>21.123751678915596</v>
      </c>
      <c r="AY3486" s="276">
        <v>23.617000000000026</v>
      </c>
      <c r="AZ3486" s="95">
        <v>0.52809217424612587</v>
      </c>
      <c r="BB3486" s="80" t="s">
        <v>3412</v>
      </c>
      <c r="BD3486" s="96">
        <v>53.799316000000005</v>
      </c>
      <c r="BF3486" s="96">
        <v>0.29877800000000004</v>
      </c>
      <c r="BH3486" s="96">
        <v>20.962650000000004</v>
      </c>
      <c r="BJ3486" s="52">
        <v>2.8046580000000008</v>
      </c>
      <c r="BP3486" s="52">
        <v>0.14457</v>
      </c>
      <c r="BR3486" s="96">
        <v>0.41443400000000002</v>
      </c>
      <c r="BX3486" s="96">
        <v>3.074522</v>
      </c>
      <c r="BZ3486" s="96">
        <v>5.2527100000000004</v>
      </c>
      <c r="CB3486" s="96">
        <v>9.5416200000000018</v>
      </c>
      <c r="CV3486" s="52">
        <v>8.6742000000000014E-2</v>
      </c>
      <c r="DH3486" s="52">
        <f t="shared" si="1551"/>
        <v>96.38000000000001</v>
      </c>
      <c r="DJ3486" s="52">
        <f t="shared" si="1527"/>
        <v>3.6199999999999903</v>
      </c>
      <c r="DL3486" s="51" t="s">
        <v>827</v>
      </c>
      <c r="DO3486" s="358">
        <v>3.62</v>
      </c>
      <c r="DP3486" s="51">
        <v>0.13</v>
      </c>
      <c r="DU3486" s="52"/>
      <c r="DX3486" s="75">
        <f t="shared" si="1528"/>
        <v>55.82</v>
      </c>
      <c r="DY3486" s="51">
        <f t="shared" si="1529"/>
        <v>0</v>
      </c>
      <c r="DZ3486" s="75">
        <f t="shared" si="1530"/>
        <v>0.31000000000000005</v>
      </c>
      <c r="EA3486" s="51">
        <f t="shared" si="1531"/>
        <v>0</v>
      </c>
      <c r="EB3486" s="75">
        <f t="shared" si="1532"/>
        <v>21.750000000000004</v>
      </c>
      <c r="EC3486" s="51">
        <f t="shared" si="1533"/>
        <v>0</v>
      </c>
      <c r="ED3486" s="75">
        <f t="shared" si="1534"/>
        <v>0</v>
      </c>
      <c r="EE3486" s="51" t="e">
        <f t="shared" si="1535"/>
        <v>#DIV/0!</v>
      </c>
      <c r="EF3486" s="75">
        <f t="shared" si="1536"/>
        <v>0.15</v>
      </c>
      <c r="EG3486" s="51">
        <f t="shared" si="1537"/>
        <v>0</v>
      </c>
      <c r="EH3486" s="75">
        <f t="shared" si="1538"/>
        <v>0.43</v>
      </c>
      <c r="EI3486" s="51">
        <f t="shared" si="1539"/>
        <v>0</v>
      </c>
      <c r="EJ3486" s="75">
        <f t="shared" si="1540"/>
        <v>3.19</v>
      </c>
      <c r="EK3486" s="51">
        <f t="shared" si="1541"/>
        <v>0</v>
      </c>
      <c r="EL3486" s="75">
        <f t="shared" si="1542"/>
        <v>5.45</v>
      </c>
      <c r="EM3486" s="51">
        <f t="shared" si="1543"/>
        <v>0</v>
      </c>
      <c r="EN3486" s="75">
        <f t="shared" si="1544"/>
        <v>9.9</v>
      </c>
      <c r="EO3486" s="51">
        <f t="shared" si="1545"/>
        <v>0</v>
      </c>
      <c r="EP3486" s="75">
        <f t="shared" si="1546"/>
        <v>0</v>
      </c>
      <c r="EQ3486" s="51" t="e">
        <f t="shared" si="1547"/>
        <v>#DIV/0!</v>
      </c>
      <c r="ER3486" s="51">
        <f t="shared" si="1548"/>
        <v>100</v>
      </c>
      <c r="ES3486" s="51">
        <f t="shared" si="1549"/>
        <v>0</v>
      </c>
    </row>
    <row r="3487" spans="1:149" x14ac:dyDescent="0.45">
      <c r="A3487" s="51" t="s">
        <v>5059</v>
      </c>
      <c r="B3487" s="174" t="s">
        <v>1014</v>
      </c>
      <c r="C3487" s="51" t="s">
        <v>762</v>
      </c>
      <c r="D3487" s="51" t="s">
        <v>5060</v>
      </c>
      <c r="E3487" s="51" t="s">
        <v>637</v>
      </c>
      <c r="F3487" s="51" t="s">
        <v>5069</v>
      </c>
      <c r="G3487" s="51" t="s">
        <v>5118</v>
      </c>
      <c r="H3487" s="51" t="s">
        <v>1372</v>
      </c>
      <c r="I3487" s="51">
        <v>65</v>
      </c>
      <c r="J3487" s="75">
        <v>150</v>
      </c>
      <c r="L3487" s="75">
        <v>1250</v>
      </c>
      <c r="N3487" s="51" t="s">
        <v>748</v>
      </c>
      <c r="O3487" s="51" t="s">
        <v>3502</v>
      </c>
      <c r="P3487" s="87" t="s">
        <v>1374</v>
      </c>
      <c r="R3487" s="114">
        <v>3</v>
      </c>
      <c r="AA3487" s="169"/>
      <c r="AE3487" s="314">
        <v>2.1000000000000001E-2</v>
      </c>
      <c r="AG3487" s="169">
        <f t="shared" si="1550"/>
        <v>0.97899999999999998</v>
      </c>
      <c r="AQ3487" s="174" t="s">
        <v>824</v>
      </c>
      <c r="AR3487" s="53">
        <v>1.0469999999999999</v>
      </c>
      <c r="AS3487" s="53">
        <v>1.389</v>
      </c>
      <c r="AT3487" s="77"/>
      <c r="AU3487" s="276">
        <v>31.500000000000004</v>
      </c>
      <c r="AV3487" s="276">
        <v>1468.5</v>
      </c>
      <c r="AW3487" s="276">
        <v>32.980499999999999</v>
      </c>
      <c r="AX3487" s="95">
        <v>0.5051468928051337</v>
      </c>
      <c r="AY3487" s="276">
        <v>2039.7465</v>
      </c>
      <c r="AZ3487" s="95">
        <v>33.995775000000009</v>
      </c>
      <c r="BB3487" s="80" t="s">
        <v>3412</v>
      </c>
      <c r="BD3487" s="96">
        <v>55.643050600000016</v>
      </c>
      <c r="BF3487" s="96">
        <v>0.30901730000000005</v>
      </c>
      <c r="BH3487" s="96">
        <v>21.681052500000007</v>
      </c>
      <c r="BJ3487" s="52">
        <v>2.9007753000000007</v>
      </c>
      <c r="BP3487" s="52">
        <v>0.14952450000000003</v>
      </c>
      <c r="BR3487" s="96">
        <v>0.42863690000000004</v>
      </c>
      <c r="BX3487" s="96">
        <v>3.1798877000000005</v>
      </c>
      <c r="BZ3487" s="96">
        <v>5.4327235000000016</v>
      </c>
      <c r="CB3487" s="96">
        <v>9.8686170000000022</v>
      </c>
      <c r="CV3487" s="52">
        <v>8.9714700000000022E-2</v>
      </c>
      <c r="DH3487" s="52">
        <f t="shared" si="1551"/>
        <v>99.683000000000021</v>
      </c>
      <c r="DJ3487" s="52">
        <f t="shared" si="1527"/>
        <v>0.31699999999997885</v>
      </c>
      <c r="DL3487" s="51" t="s">
        <v>827</v>
      </c>
      <c r="DO3487" s="365">
        <v>0.24</v>
      </c>
      <c r="DP3487" s="51">
        <v>0.01</v>
      </c>
      <c r="DQ3487" s="346">
        <f t="shared" si="1552"/>
        <v>7.6999999999999999E-2</v>
      </c>
      <c r="DR3487" s="51">
        <f t="shared" si="1553"/>
        <v>6.0000000000000001E-3</v>
      </c>
      <c r="DS3487" s="54">
        <v>770</v>
      </c>
      <c r="DT3487" s="51">
        <v>60</v>
      </c>
      <c r="DU3487" s="52"/>
      <c r="DX3487" s="75">
        <f t="shared" si="1528"/>
        <v>55.82</v>
      </c>
      <c r="DY3487" s="51">
        <f t="shared" si="1529"/>
        <v>0</v>
      </c>
      <c r="DZ3487" s="75">
        <f t="shared" si="1530"/>
        <v>0.31</v>
      </c>
      <c r="EA3487" s="51">
        <f t="shared" si="1531"/>
        <v>0</v>
      </c>
      <c r="EB3487" s="75">
        <f t="shared" si="1532"/>
        <v>21.750000000000004</v>
      </c>
      <c r="EC3487" s="51">
        <f t="shared" si="1533"/>
        <v>0</v>
      </c>
      <c r="ED3487" s="75">
        <f t="shared" si="1534"/>
        <v>0</v>
      </c>
      <c r="EE3487" s="51" t="e">
        <f t="shared" si="1535"/>
        <v>#DIV/0!</v>
      </c>
      <c r="EF3487" s="75">
        <f t="shared" si="1536"/>
        <v>0.15</v>
      </c>
      <c r="EG3487" s="51">
        <f t="shared" si="1537"/>
        <v>0</v>
      </c>
      <c r="EH3487" s="75">
        <f t="shared" si="1538"/>
        <v>0.42999999999999994</v>
      </c>
      <c r="EI3487" s="51">
        <f t="shared" si="1539"/>
        <v>0</v>
      </c>
      <c r="EJ3487" s="75">
        <f t="shared" si="1540"/>
        <v>3.19</v>
      </c>
      <c r="EK3487" s="51">
        <f t="shared" si="1541"/>
        <v>0</v>
      </c>
      <c r="EL3487" s="75">
        <f t="shared" si="1542"/>
        <v>5.4500000000000011</v>
      </c>
      <c r="EM3487" s="51">
        <f t="shared" si="1543"/>
        <v>0</v>
      </c>
      <c r="EN3487" s="75">
        <f t="shared" si="1544"/>
        <v>9.9</v>
      </c>
      <c r="EO3487" s="51">
        <f t="shared" si="1545"/>
        <v>0</v>
      </c>
      <c r="EP3487" s="75">
        <f t="shared" si="1546"/>
        <v>0</v>
      </c>
      <c r="EQ3487" s="51" t="e">
        <f t="shared" si="1547"/>
        <v>#DIV/0!</v>
      </c>
      <c r="ER3487" s="51">
        <f t="shared" si="1548"/>
        <v>100</v>
      </c>
      <c r="ES3487" s="51">
        <f t="shared" si="1549"/>
        <v>0</v>
      </c>
    </row>
    <row r="3488" spans="1:149" x14ac:dyDescent="0.45">
      <c r="A3488" s="51" t="s">
        <v>5059</v>
      </c>
      <c r="B3488" s="174" t="s">
        <v>1014</v>
      </c>
      <c r="C3488" s="51" t="s">
        <v>762</v>
      </c>
      <c r="D3488" s="51" t="s">
        <v>5060</v>
      </c>
      <c r="E3488" s="51" t="s">
        <v>637</v>
      </c>
      <c r="F3488" s="51" t="s">
        <v>5070</v>
      </c>
      <c r="G3488" s="51" t="s">
        <v>5118</v>
      </c>
      <c r="H3488" s="51" t="s">
        <v>1372</v>
      </c>
      <c r="I3488" s="51">
        <v>65</v>
      </c>
      <c r="J3488" s="75">
        <v>150</v>
      </c>
      <c r="L3488" s="75">
        <v>1250</v>
      </c>
      <c r="N3488" s="51" t="s">
        <v>748</v>
      </c>
      <c r="O3488" s="51" t="s">
        <v>3502</v>
      </c>
      <c r="P3488" s="87" t="s">
        <v>1374</v>
      </c>
      <c r="R3488" s="114">
        <v>3</v>
      </c>
      <c r="AA3488" s="169"/>
      <c r="AE3488" s="314">
        <v>0.998</v>
      </c>
      <c r="AG3488" s="169">
        <f t="shared" si="1550"/>
        <v>2.0000000000000018E-3</v>
      </c>
      <c r="AQ3488" s="174" t="s">
        <v>824</v>
      </c>
      <c r="AR3488" s="53">
        <v>1.0069999999999999</v>
      </c>
      <c r="AS3488" s="53">
        <v>1.4019999999999999</v>
      </c>
      <c r="AT3488" s="77"/>
      <c r="AU3488" s="276">
        <v>1497</v>
      </c>
      <c r="AV3488" s="276">
        <v>3.0000000000000027</v>
      </c>
      <c r="AW3488" s="276">
        <v>1507.4789999999998</v>
      </c>
      <c r="AX3488" s="95">
        <v>22.830592391844501</v>
      </c>
      <c r="AY3488" s="276">
        <v>4.2060000000000031</v>
      </c>
      <c r="AZ3488" s="95">
        <v>7.0100000000000065E-2</v>
      </c>
      <c r="BB3488" s="80" t="s">
        <v>3412</v>
      </c>
      <c r="BD3488" s="96">
        <v>53.44765000000001</v>
      </c>
      <c r="BF3488" s="96">
        <v>0.29682500000000006</v>
      </c>
      <c r="BH3488" s="96">
        <v>20.825625000000006</v>
      </c>
      <c r="BJ3488" s="52">
        <v>2.7863250000000006</v>
      </c>
      <c r="BP3488" s="52">
        <v>0.14362500000000003</v>
      </c>
      <c r="BR3488" s="96">
        <v>0.41172500000000006</v>
      </c>
      <c r="BX3488" s="96">
        <v>3.0544250000000006</v>
      </c>
      <c r="BZ3488" s="96">
        <v>5.2183750000000009</v>
      </c>
      <c r="CB3488" s="96">
        <v>9.4792500000000022</v>
      </c>
      <c r="CV3488" s="52">
        <v>8.6175000000000015E-2</v>
      </c>
      <c r="DH3488" s="52">
        <f t="shared" si="1551"/>
        <v>95.750000000000014</v>
      </c>
      <c r="DJ3488" s="52">
        <f t="shared" si="1527"/>
        <v>4.2499999999999858</v>
      </c>
      <c r="DL3488" s="51" t="s">
        <v>827</v>
      </c>
      <c r="DO3488" s="365">
        <v>4.25</v>
      </c>
      <c r="DP3488" s="51">
        <v>0.18</v>
      </c>
      <c r="DU3488" s="52"/>
      <c r="DX3488" s="75">
        <f t="shared" si="1528"/>
        <v>55.82</v>
      </c>
      <c r="DY3488" s="51">
        <f t="shared" si="1529"/>
        <v>0</v>
      </c>
      <c r="DZ3488" s="75">
        <f t="shared" si="1530"/>
        <v>0.31000000000000005</v>
      </c>
      <c r="EA3488" s="51">
        <f t="shared" si="1531"/>
        <v>0</v>
      </c>
      <c r="EB3488" s="75">
        <f t="shared" si="1532"/>
        <v>21.750000000000004</v>
      </c>
      <c r="EC3488" s="51">
        <f t="shared" si="1533"/>
        <v>0</v>
      </c>
      <c r="ED3488" s="75">
        <f t="shared" si="1534"/>
        <v>0</v>
      </c>
      <c r="EE3488" s="51" t="e">
        <f t="shared" si="1535"/>
        <v>#DIV/0!</v>
      </c>
      <c r="EF3488" s="75">
        <f t="shared" si="1536"/>
        <v>0.15</v>
      </c>
      <c r="EG3488" s="51">
        <f t="shared" si="1537"/>
        <v>0</v>
      </c>
      <c r="EH3488" s="75">
        <f t="shared" si="1538"/>
        <v>0.43</v>
      </c>
      <c r="EI3488" s="51">
        <f t="shared" si="1539"/>
        <v>0</v>
      </c>
      <c r="EJ3488" s="75">
        <f t="shared" si="1540"/>
        <v>3.1900000000000004</v>
      </c>
      <c r="EK3488" s="51">
        <f t="shared" si="1541"/>
        <v>0</v>
      </c>
      <c r="EL3488" s="75">
        <f t="shared" si="1542"/>
        <v>5.45</v>
      </c>
      <c r="EM3488" s="51">
        <f t="shared" si="1543"/>
        <v>0</v>
      </c>
      <c r="EN3488" s="75">
        <f t="shared" si="1544"/>
        <v>9.9</v>
      </c>
      <c r="EO3488" s="51">
        <f t="shared" si="1545"/>
        <v>0</v>
      </c>
      <c r="EP3488" s="75">
        <f t="shared" si="1546"/>
        <v>0</v>
      </c>
      <c r="EQ3488" s="51" t="e">
        <f t="shared" si="1547"/>
        <v>#DIV/0!</v>
      </c>
      <c r="ER3488" s="51">
        <f t="shared" si="1548"/>
        <v>100</v>
      </c>
      <c r="ES3488" s="51">
        <f t="shared" si="1549"/>
        <v>0</v>
      </c>
    </row>
    <row r="3489" spans="1:149" s="77" customFormat="1" x14ac:dyDescent="0.45">
      <c r="A3489" s="77" t="s">
        <v>5059</v>
      </c>
      <c r="B3489" s="178" t="s">
        <v>1014</v>
      </c>
      <c r="C3489" s="77" t="s">
        <v>762</v>
      </c>
      <c r="D3489" s="77" t="s">
        <v>5060</v>
      </c>
      <c r="E3489" s="77" t="s">
        <v>637</v>
      </c>
      <c r="F3489" s="77" t="s">
        <v>5071</v>
      </c>
      <c r="G3489" s="77" t="s">
        <v>5118</v>
      </c>
      <c r="H3489" s="77" t="s">
        <v>1372</v>
      </c>
      <c r="I3489" s="77">
        <v>90</v>
      </c>
      <c r="J3489" s="304">
        <v>200</v>
      </c>
      <c r="L3489" s="304">
        <v>1250</v>
      </c>
      <c r="N3489" s="51" t="s">
        <v>748</v>
      </c>
      <c r="O3489" s="77" t="s">
        <v>3502</v>
      </c>
      <c r="P3489" s="87" t="s">
        <v>1374</v>
      </c>
      <c r="Q3489" s="125"/>
      <c r="R3489" s="164">
        <v>3</v>
      </c>
      <c r="S3489" s="116"/>
      <c r="AA3489" s="168"/>
      <c r="AB3489" s="168"/>
      <c r="AC3489" s="168"/>
      <c r="AE3489" s="327">
        <v>0.161</v>
      </c>
      <c r="AG3489" s="168">
        <f t="shared" si="1550"/>
        <v>0.83899999999999997</v>
      </c>
      <c r="AQ3489" s="178" t="s">
        <v>824</v>
      </c>
      <c r="AR3489" s="66">
        <v>1.0549999999999999</v>
      </c>
      <c r="AS3489" s="66">
        <v>1.5669999999999999</v>
      </c>
      <c r="AU3489" s="276">
        <v>322</v>
      </c>
      <c r="AV3489" s="276">
        <v>1678</v>
      </c>
      <c r="AW3489" s="276">
        <v>339.71</v>
      </c>
      <c r="AX3489" s="95">
        <v>4.0952746900378179</v>
      </c>
      <c r="AY3489" s="276">
        <v>2629.4259999999999</v>
      </c>
      <c r="AZ3489" s="95">
        <v>37.185699104564378</v>
      </c>
      <c r="BA3489" s="178"/>
      <c r="BB3489" s="98" t="s">
        <v>3412</v>
      </c>
      <c r="BC3489" s="178"/>
      <c r="BD3489" s="96">
        <v>55.621280800000015</v>
      </c>
      <c r="BF3489" s="96">
        <v>0.30889640000000007</v>
      </c>
      <c r="BH3489" s="96">
        <v>21.672570000000004</v>
      </c>
      <c r="BJ3489" s="96">
        <v>2.8996404000000009</v>
      </c>
      <c r="BP3489" s="96">
        <v>0.14946600000000002</v>
      </c>
      <c r="BR3489" s="96">
        <v>0.42846920000000005</v>
      </c>
      <c r="BX3489" s="96">
        <v>3.1786436000000005</v>
      </c>
      <c r="BZ3489" s="96">
        <v>5.4305980000000007</v>
      </c>
      <c r="CB3489" s="96">
        <v>9.8647560000000016</v>
      </c>
      <c r="CV3489" s="96">
        <v>8.9679600000000012E-2</v>
      </c>
      <c r="DH3489" s="96">
        <f t="shared" si="1551"/>
        <v>99.64400000000002</v>
      </c>
      <c r="DJ3489" s="96">
        <f t="shared" si="1527"/>
        <v>0.35599999999998033</v>
      </c>
      <c r="DL3489" s="77" t="s">
        <v>827</v>
      </c>
      <c r="DO3489" s="358">
        <v>0.24</v>
      </c>
      <c r="DP3489" s="77">
        <v>0.02</v>
      </c>
      <c r="DQ3489" s="348">
        <f t="shared" si="1552"/>
        <v>0.11600000000000001</v>
      </c>
      <c r="DR3489" s="77">
        <f t="shared" si="1553"/>
        <v>6.0000000000000001E-3</v>
      </c>
      <c r="DS3489" s="246">
        <v>1160</v>
      </c>
      <c r="DT3489" s="77">
        <v>60</v>
      </c>
      <c r="DU3489" s="96"/>
      <c r="DW3489" s="178"/>
      <c r="DX3489" s="304">
        <f t="shared" si="1528"/>
        <v>55.82</v>
      </c>
      <c r="DY3489" s="77">
        <f t="shared" si="1529"/>
        <v>0</v>
      </c>
      <c r="DZ3489" s="304">
        <f t="shared" si="1530"/>
        <v>0.31</v>
      </c>
      <c r="EA3489" s="77">
        <f t="shared" si="1531"/>
        <v>0</v>
      </c>
      <c r="EB3489" s="304">
        <f t="shared" si="1532"/>
        <v>21.75</v>
      </c>
      <c r="EC3489" s="77">
        <f t="shared" si="1533"/>
        <v>0</v>
      </c>
      <c r="ED3489" s="304">
        <f t="shared" si="1534"/>
        <v>0</v>
      </c>
      <c r="EE3489" s="77" t="e">
        <f t="shared" si="1535"/>
        <v>#DIV/0!</v>
      </c>
      <c r="EF3489" s="304">
        <f t="shared" si="1536"/>
        <v>0.15</v>
      </c>
      <c r="EG3489" s="77">
        <f t="shared" si="1537"/>
        <v>0</v>
      </c>
      <c r="EH3489" s="304">
        <f t="shared" si="1538"/>
        <v>0.43</v>
      </c>
      <c r="EI3489" s="77">
        <f t="shared" si="1539"/>
        <v>0</v>
      </c>
      <c r="EJ3489" s="304">
        <f t="shared" si="1540"/>
        <v>3.19</v>
      </c>
      <c r="EK3489" s="77">
        <f t="shared" si="1541"/>
        <v>0</v>
      </c>
      <c r="EL3489" s="304">
        <f t="shared" si="1542"/>
        <v>5.4499999999999993</v>
      </c>
      <c r="EM3489" s="77">
        <f t="shared" si="1543"/>
        <v>0</v>
      </c>
      <c r="EN3489" s="304">
        <f t="shared" si="1544"/>
        <v>9.8999999999999986</v>
      </c>
      <c r="EO3489" s="77">
        <f t="shared" si="1545"/>
        <v>0</v>
      </c>
      <c r="EP3489" s="304">
        <f t="shared" si="1546"/>
        <v>0</v>
      </c>
      <c r="EQ3489" s="77" t="e">
        <f t="shared" si="1547"/>
        <v>#DIV/0!</v>
      </c>
      <c r="ER3489" s="77">
        <f t="shared" si="1548"/>
        <v>100</v>
      </c>
      <c r="ES3489" s="77">
        <f t="shared" si="1549"/>
        <v>0</v>
      </c>
    </row>
    <row r="3490" spans="1:149" s="77" customFormat="1" x14ac:dyDescent="0.45">
      <c r="A3490" s="77" t="s">
        <v>5059</v>
      </c>
      <c r="B3490" s="178" t="s">
        <v>1014</v>
      </c>
      <c r="C3490" s="77" t="s">
        <v>762</v>
      </c>
      <c r="D3490" s="77" t="s">
        <v>5060</v>
      </c>
      <c r="E3490" s="77" t="s">
        <v>637</v>
      </c>
      <c r="F3490" s="77" t="s">
        <v>5072</v>
      </c>
      <c r="G3490" s="77" t="s">
        <v>5118</v>
      </c>
      <c r="H3490" s="77" t="s">
        <v>1372</v>
      </c>
      <c r="I3490" s="77">
        <v>90</v>
      </c>
      <c r="J3490" s="304">
        <v>200</v>
      </c>
      <c r="L3490" s="304">
        <v>1250</v>
      </c>
      <c r="N3490" s="51" t="s">
        <v>748</v>
      </c>
      <c r="O3490" s="77" t="s">
        <v>3502</v>
      </c>
      <c r="P3490" s="87" t="s">
        <v>1374</v>
      </c>
      <c r="Q3490" s="125"/>
      <c r="R3490" s="164">
        <v>3</v>
      </c>
      <c r="S3490" s="116"/>
      <c r="AA3490" s="168"/>
      <c r="AB3490" s="168"/>
      <c r="AC3490" s="168"/>
      <c r="AE3490" s="327">
        <v>0.26300000000000001</v>
      </c>
      <c r="AG3490" s="168">
        <f t="shared" si="1550"/>
        <v>0.73699999999999999</v>
      </c>
      <c r="AQ3490" s="178" t="s">
        <v>824</v>
      </c>
      <c r="AR3490" s="66">
        <v>1.044</v>
      </c>
      <c r="AS3490" s="66">
        <v>1.5720000000000001</v>
      </c>
      <c r="AU3490" s="276">
        <v>526</v>
      </c>
      <c r="AV3490" s="276">
        <v>1474</v>
      </c>
      <c r="AW3490" s="276">
        <v>549.14400000000001</v>
      </c>
      <c r="AX3490" s="95">
        <v>6.5921488533878527</v>
      </c>
      <c r="AY3490" s="276">
        <v>2317.1280000000002</v>
      </c>
      <c r="AZ3490" s="95">
        <v>32.769138433544455</v>
      </c>
      <c r="BA3490" s="178"/>
      <c r="BB3490" s="98" t="s">
        <v>3412</v>
      </c>
      <c r="BC3490" s="178"/>
      <c r="BD3490" s="96">
        <v>55.021215800000007</v>
      </c>
      <c r="BF3490" s="96">
        <v>0.30556390000000005</v>
      </c>
      <c r="BH3490" s="96">
        <v>21.438757500000001</v>
      </c>
      <c r="BJ3490" s="96">
        <v>2.8683579000000008</v>
      </c>
      <c r="BP3490" s="96">
        <v>0.1478535</v>
      </c>
      <c r="BR3490" s="96">
        <v>0.42384670000000008</v>
      </c>
      <c r="BX3490" s="96">
        <v>3.1443511000000006</v>
      </c>
      <c r="BZ3490" s="96">
        <v>5.3720105000000009</v>
      </c>
      <c r="CB3490" s="96">
        <v>9.7583310000000019</v>
      </c>
      <c r="CV3490" s="96">
        <v>8.8712100000000016E-2</v>
      </c>
      <c r="DH3490" s="96">
        <f t="shared" si="1551"/>
        <v>98.569000000000003</v>
      </c>
      <c r="DJ3490" s="96">
        <f t="shared" si="1527"/>
        <v>1.4309999999999974</v>
      </c>
      <c r="DL3490" s="77" t="s">
        <v>827</v>
      </c>
      <c r="DO3490" s="358">
        <v>1.33</v>
      </c>
      <c r="DP3490" s="77">
        <v>7.0000000000000007E-2</v>
      </c>
      <c r="DQ3490" s="348">
        <f t="shared" si="1552"/>
        <v>0.10100000000000001</v>
      </c>
      <c r="DR3490" s="77">
        <f t="shared" si="1553"/>
        <v>8.0000000000000002E-3</v>
      </c>
      <c r="DS3490" s="246">
        <v>1010</v>
      </c>
      <c r="DT3490" s="77">
        <v>80</v>
      </c>
      <c r="DU3490" s="96"/>
      <c r="DW3490" s="178"/>
      <c r="DX3490" s="304">
        <f t="shared" si="1528"/>
        <v>55.82</v>
      </c>
      <c r="DY3490" s="77">
        <f t="shared" si="1529"/>
        <v>0</v>
      </c>
      <c r="DZ3490" s="304">
        <f t="shared" si="1530"/>
        <v>0.31000000000000005</v>
      </c>
      <c r="EA3490" s="77">
        <f t="shared" si="1531"/>
        <v>0</v>
      </c>
      <c r="EB3490" s="304">
        <f t="shared" si="1532"/>
        <v>21.75</v>
      </c>
      <c r="EC3490" s="77">
        <f t="shared" si="1533"/>
        <v>0</v>
      </c>
      <c r="ED3490" s="304">
        <f t="shared" si="1534"/>
        <v>0</v>
      </c>
      <c r="EE3490" s="77" t="e">
        <f t="shared" si="1535"/>
        <v>#DIV/0!</v>
      </c>
      <c r="EF3490" s="304">
        <f t="shared" si="1536"/>
        <v>0.15</v>
      </c>
      <c r="EG3490" s="77">
        <f t="shared" si="1537"/>
        <v>0</v>
      </c>
      <c r="EH3490" s="304">
        <f t="shared" si="1538"/>
        <v>0.4300000000000001</v>
      </c>
      <c r="EI3490" s="77">
        <f t="shared" si="1539"/>
        <v>0</v>
      </c>
      <c r="EJ3490" s="304">
        <f t="shared" si="1540"/>
        <v>3.1900000000000004</v>
      </c>
      <c r="EK3490" s="77">
        <f t="shared" si="1541"/>
        <v>0</v>
      </c>
      <c r="EL3490" s="304">
        <f t="shared" si="1542"/>
        <v>5.4500000000000011</v>
      </c>
      <c r="EM3490" s="77">
        <f t="shared" si="1543"/>
        <v>0</v>
      </c>
      <c r="EN3490" s="304">
        <f t="shared" si="1544"/>
        <v>9.9000000000000021</v>
      </c>
      <c r="EO3490" s="77">
        <f t="shared" si="1545"/>
        <v>0</v>
      </c>
      <c r="EP3490" s="304">
        <f t="shared" si="1546"/>
        <v>0</v>
      </c>
      <c r="EQ3490" s="77" t="e">
        <f t="shared" si="1547"/>
        <v>#DIV/0!</v>
      </c>
      <c r="ER3490" s="77">
        <f t="shared" si="1548"/>
        <v>100</v>
      </c>
      <c r="ES3490" s="77">
        <f t="shared" si="1549"/>
        <v>0</v>
      </c>
    </row>
    <row r="3491" spans="1:149" s="77" customFormat="1" x14ac:dyDescent="0.45">
      <c r="A3491" s="77" t="s">
        <v>5059</v>
      </c>
      <c r="B3491" s="178" t="s">
        <v>1014</v>
      </c>
      <c r="C3491" s="77" t="s">
        <v>762</v>
      </c>
      <c r="D3491" s="77" t="s">
        <v>5060</v>
      </c>
      <c r="E3491" s="77" t="s">
        <v>637</v>
      </c>
      <c r="F3491" s="77" t="s">
        <v>5073</v>
      </c>
      <c r="G3491" s="77" t="s">
        <v>5118</v>
      </c>
      <c r="H3491" s="77" t="s">
        <v>1372</v>
      </c>
      <c r="I3491" s="77">
        <v>90</v>
      </c>
      <c r="J3491" s="304">
        <v>200</v>
      </c>
      <c r="L3491" s="304">
        <v>1250</v>
      </c>
      <c r="N3491" s="51" t="s">
        <v>748</v>
      </c>
      <c r="O3491" s="77" t="s">
        <v>3502</v>
      </c>
      <c r="P3491" s="87" t="s">
        <v>1374</v>
      </c>
      <c r="Q3491" s="125"/>
      <c r="R3491" s="164">
        <v>3</v>
      </c>
      <c r="S3491" s="116"/>
      <c r="AA3491" s="168"/>
      <c r="AB3491" s="168"/>
      <c r="AC3491" s="168"/>
      <c r="AE3491" s="327">
        <v>0.42099999999999999</v>
      </c>
      <c r="AG3491" s="168">
        <f t="shared" si="1550"/>
        <v>0.57899999999999996</v>
      </c>
      <c r="AQ3491" s="178" t="s">
        <v>824</v>
      </c>
      <c r="AR3491" s="66">
        <v>1.0309999999999999</v>
      </c>
      <c r="AS3491" s="66">
        <v>1.581</v>
      </c>
      <c r="AU3491" s="276">
        <v>842</v>
      </c>
      <c r="AV3491" s="276">
        <v>1158</v>
      </c>
      <c r="AW3491" s="276">
        <v>868.10199999999998</v>
      </c>
      <c r="AX3491" s="95">
        <v>10.363767567820807</v>
      </c>
      <c r="AY3491" s="276">
        <v>1830.798</v>
      </c>
      <c r="AZ3491" s="95">
        <v>25.891393615655378</v>
      </c>
      <c r="BA3491" s="178"/>
      <c r="BB3491" s="98" t="s">
        <v>3412</v>
      </c>
      <c r="BC3491" s="178"/>
      <c r="BD3491" s="96">
        <v>54.282159</v>
      </c>
      <c r="BF3491" s="96">
        <v>0.30145950000000005</v>
      </c>
      <c r="BH3491" s="96">
        <v>21.1507875</v>
      </c>
      <c r="BJ3491" s="96">
        <v>2.8298295000000002</v>
      </c>
      <c r="BP3491" s="96">
        <v>0.14586750000000001</v>
      </c>
      <c r="BR3491" s="96">
        <v>0.41815350000000001</v>
      </c>
      <c r="BX3491" s="96">
        <v>3.1021155</v>
      </c>
      <c r="BZ3491" s="96">
        <v>5.299852500000001</v>
      </c>
      <c r="CB3491" s="96">
        <v>9.6272550000000017</v>
      </c>
      <c r="CV3491" s="96">
        <v>8.7520500000000001E-2</v>
      </c>
      <c r="DH3491" s="96">
        <f t="shared" si="1551"/>
        <v>97.245000000000005</v>
      </c>
      <c r="DJ3491" s="96">
        <f t="shared" si="1527"/>
        <v>2.7549999999999955</v>
      </c>
      <c r="DL3491" s="77" t="s">
        <v>827</v>
      </c>
      <c r="DO3491" s="358">
        <v>2.65</v>
      </c>
      <c r="DP3491" s="77">
        <v>0.11</v>
      </c>
      <c r="DQ3491" s="348">
        <f t="shared" si="1552"/>
        <v>0.105</v>
      </c>
      <c r="DR3491" s="77">
        <f t="shared" si="1553"/>
        <v>1.4E-2</v>
      </c>
      <c r="DS3491" s="246">
        <v>1050</v>
      </c>
      <c r="DT3491" s="77">
        <v>140</v>
      </c>
      <c r="DU3491" s="96"/>
      <c r="DW3491" s="178"/>
      <c r="DX3491" s="304">
        <f t="shared" si="1528"/>
        <v>55.82</v>
      </c>
      <c r="DY3491" s="77">
        <f t="shared" si="1529"/>
        <v>0</v>
      </c>
      <c r="DZ3491" s="304">
        <f t="shared" si="1530"/>
        <v>0.31000000000000005</v>
      </c>
      <c r="EA3491" s="77">
        <f t="shared" si="1531"/>
        <v>0</v>
      </c>
      <c r="EB3491" s="304">
        <f t="shared" si="1532"/>
        <v>21.75</v>
      </c>
      <c r="EC3491" s="77">
        <f t="shared" si="1533"/>
        <v>0</v>
      </c>
      <c r="ED3491" s="304">
        <f t="shared" si="1534"/>
        <v>0</v>
      </c>
      <c r="EE3491" s="77" t="e">
        <f t="shared" si="1535"/>
        <v>#DIV/0!</v>
      </c>
      <c r="EF3491" s="304">
        <f t="shared" si="1536"/>
        <v>0.15</v>
      </c>
      <c r="EG3491" s="77">
        <f t="shared" si="1537"/>
        <v>0</v>
      </c>
      <c r="EH3491" s="304">
        <f t="shared" si="1538"/>
        <v>0.43</v>
      </c>
      <c r="EI3491" s="77">
        <f t="shared" si="1539"/>
        <v>0</v>
      </c>
      <c r="EJ3491" s="304">
        <f t="shared" si="1540"/>
        <v>3.19</v>
      </c>
      <c r="EK3491" s="77">
        <f t="shared" si="1541"/>
        <v>0</v>
      </c>
      <c r="EL3491" s="304">
        <f t="shared" si="1542"/>
        <v>5.4500000000000011</v>
      </c>
      <c r="EM3491" s="77">
        <f t="shared" si="1543"/>
        <v>0</v>
      </c>
      <c r="EN3491" s="304">
        <f t="shared" si="1544"/>
        <v>9.9000000000000021</v>
      </c>
      <c r="EO3491" s="77">
        <f t="shared" si="1545"/>
        <v>0</v>
      </c>
      <c r="EP3491" s="304">
        <f t="shared" si="1546"/>
        <v>0</v>
      </c>
      <c r="EQ3491" s="77" t="e">
        <f t="shared" si="1547"/>
        <v>#DIV/0!</v>
      </c>
      <c r="ER3491" s="77">
        <f t="shared" si="1548"/>
        <v>100</v>
      </c>
      <c r="ES3491" s="77">
        <f t="shared" si="1549"/>
        <v>0</v>
      </c>
    </row>
    <row r="3492" spans="1:149" s="77" customFormat="1" x14ac:dyDescent="0.45">
      <c r="A3492" s="77" t="s">
        <v>5059</v>
      </c>
      <c r="B3492" s="178" t="s">
        <v>1014</v>
      </c>
      <c r="C3492" s="77" t="s">
        <v>762</v>
      </c>
      <c r="D3492" s="77" t="s">
        <v>5060</v>
      </c>
      <c r="E3492" s="77" t="s">
        <v>637</v>
      </c>
      <c r="F3492" s="77" t="s">
        <v>5074</v>
      </c>
      <c r="G3492" s="77" t="s">
        <v>5118</v>
      </c>
      <c r="H3492" s="77" t="s">
        <v>1372</v>
      </c>
      <c r="I3492" s="77">
        <v>90</v>
      </c>
      <c r="J3492" s="304">
        <v>200</v>
      </c>
      <c r="L3492" s="304">
        <v>1250</v>
      </c>
      <c r="N3492" s="51" t="s">
        <v>748</v>
      </c>
      <c r="O3492" s="77" t="s">
        <v>3502</v>
      </c>
      <c r="P3492" s="87" t="s">
        <v>1374</v>
      </c>
      <c r="Q3492" s="125"/>
      <c r="R3492" s="164">
        <v>3</v>
      </c>
      <c r="S3492" s="116"/>
      <c r="AA3492" s="168"/>
      <c r="AB3492" s="168"/>
      <c r="AC3492" s="168"/>
      <c r="AE3492" s="327">
        <v>0.61499999999999999</v>
      </c>
      <c r="AG3492" s="168">
        <f t="shared" si="1550"/>
        <v>0.38500000000000001</v>
      </c>
      <c r="AQ3492" s="178" t="s">
        <v>824</v>
      </c>
      <c r="AR3492" s="66">
        <v>1.0229999999999999</v>
      </c>
      <c r="AS3492" s="66">
        <v>1.595</v>
      </c>
      <c r="AU3492" s="276">
        <v>1230</v>
      </c>
      <c r="AV3492" s="276">
        <v>770</v>
      </c>
      <c r="AW3492" s="276">
        <v>1258.29</v>
      </c>
      <c r="AX3492" s="95">
        <v>14.948609226516792</v>
      </c>
      <c r="AY3492" s="276">
        <v>1228.1500000000001</v>
      </c>
      <c r="AZ3492" s="95">
        <v>17.368663866285168</v>
      </c>
      <c r="BA3492" s="178"/>
      <c r="BB3492" s="98" t="s">
        <v>3412</v>
      </c>
      <c r="BC3492" s="178"/>
      <c r="BD3492" s="96">
        <v>53.855136000000002</v>
      </c>
      <c r="BF3492" s="96">
        <v>0.29908800000000002</v>
      </c>
      <c r="BH3492" s="96">
        <v>20.984400000000001</v>
      </c>
      <c r="BJ3492" s="96">
        <v>2.8075679999999998</v>
      </c>
      <c r="BP3492" s="96">
        <v>0.14471999999999999</v>
      </c>
      <c r="BR3492" s="96">
        <v>0.41486400000000001</v>
      </c>
      <c r="BX3492" s="96">
        <v>3.077712</v>
      </c>
      <c r="BZ3492" s="96">
        <v>5.2581600000000002</v>
      </c>
      <c r="CB3492" s="96">
        <v>9.55152</v>
      </c>
      <c r="CV3492" s="96">
        <v>8.6831999999999993E-2</v>
      </c>
      <c r="DH3492" s="96">
        <f t="shared" si="1551"/>
        <v>96.48</v>
      </c>
      <c r="DJ3492" s="96">
        <f t="shared" si="1527"/>
        <v>3.519999999999996</v>
      </c>
      <c r="DL3492" s="77" t="s">
        <v>827</v>
      </c>
      <c r="DO3492" s="358">
        <v>3.43</v>
      </c>
      <c r="DP3492" s="77">
        <v>0.12</v>
      </c>
      <c r="DQ3492" s="348">
        <f t="shared" si="1552"/>
        <v>0.09</v>
      </c>
      <c r="DR3492" s="77">
        <f t="shared" si="1553"/>
        <v>5.0000000000000001E-3</v>
      </c>
      <c r="DS3492" s="246">
        <v>900</v>
      </c>
      <c r="DT3492" s="77">
        <v>50</v>
      </c>
      <c r="DU3492" s="96"/>
      <c r="DW3492" s="178"/>
      <c r="DX3492" s="304">
        <f t="shared" si="1528"/>
        <v>55.82</v>
      </c>
      <c r="DY3492" s="77">
        <f t="shared" si="1529"/>
        <v>0</v>
      </c>
      <c r="DZ3492" s="304">
        <f t="shared" si="1530"/>
        <v>0.31</v>
      </c>
      <c r="EA3492" s="77">
        <f t="shared" si="1531"/>
        <v>0</v>
      </c>
      <c r="EB3492" s="304">
        <f t="shared" si="1532"/>
        <v>21.75</v>
      </c>
      <c r="EC3492" s="77">
        <f t="shared" si="1533"/>
        <v>0</v>
      </c>
      <c r="ED3492" s="304">
        <f t="shared" si="1534"/>
        <v>0</v>
      </c>
      <c r="EE3492" s="77" t="e">
        <f t="shared" si="1535"/>
        <v>#DIV/0!</v>
      </c>
      <c r="EF3492" s="304">
        <f t="shared" si="1536"/>
        <v>0.15</v>
      </c>
      <c r="EG3492" s="77">
        <f t="shared" si="1537"/>
        <v>0</v>
      </c>
      <c r="EH3492" s="304">
        <f t="shared" si="1538"/>
        <v>0.43</v>
      </c>
      <c r="EI3492" s="77">
        <f t="shared" si="1539"/>
        <v>0</v>
      </c>
      <c r="EJ3492" s="304">
        <f t="shared" si="1540"/>
        <v>3.19</v>
      </c>
      <c r="EK3492" s="77">
        <f t="shared" si="1541"/>
        <v>0</v>
      </c>
      <c r="EL3492" s="304">
        <f t="shared" si="1542"/>
        <v>5.45</v>
      </c>
      <c r="EM3492" s="77">
        <f t="shared" si="1543"/>
        <v>0</v>
      </c>
      <c r="EN3492" s="304">
        <f t="shared" si="1544"/>
        <v>9.8999999999999986</v>
      </c>
      <c r="EO3492" s="77">
        <f t="shared" si="1545"/>
        <v>0</v>
      </c>
      <c r="EP3492" s="304">
        <f t="shared" si="1546"/>
        <v>0</v>
      </c>
      <c r="EQ3492" s="77" t="e">
        <f t="shared" si="1547"/>
        <v>#DIV/0!</v>
      </c>
      <c r="ER3492" s="77">
        <f t="shared" si="1548"/>
        <v>100</v>
      </c>
      <c r="ES3492" s="77">
        <f t="shared" si="1549"/>
        <v>0</v>
      </c>
    </row>
    <row r="3493" spans="1:149" s="77" customFormat="1" x14ac:dyDescent="0.45">
      <c r="A3493" s="77" t="s">
        <v>5059</v>
      </c>
      <c r="B3493" s="178" t="s">
        <v>1014</v>
      </c>
      <c r="C3493" s="77" t="s">
        <v>762</v>
      </c>
      <c r="D3493" s="77" t="s">
        <v>5060</v>
      </c>
      <c r="E3493" s="77" t="s">
        <v>637</v>
      </c>
      <c r="F3493" s="77" t="s">
        <v>5075</v>
      </c>
      <c r="G3493" s="77" t="s">
        <v>5118</v>
      </c>
      <c r="H3493" s="77" t="s">
        <v>1372</v>
      </c>
      <c r="I3493" s="77">
        <v>90</v>
      </c>
      <c r="J3493" s="304">
        <v>200</v>
      </c>
      <c r="L3493" s="304">
        <v>1250</v>
      </c>
      <c r="N3493" s="51" t="s">
        <v>748</v>
      </c>
      <c r="O3493" s="77" t="s">
        <v>3502</v>
      </c>
      <c r="P3493" s="87" t="s">
        <v>1374</v>
      </c>
      <c r="Q3493" s="125"/>
      <c r="R3493" s="164">
        <v>3</v>
      </c>
      <c r="S3493" s="116"/>
      <c r="AA3493" s="168"/>
      <c r="AB3493" s="168"/>
      <c r="AC3493" s="168"/>
      <c r="AE3493" s="327">
        <v>0.83299999999999996</v>
      </c>
      <c r="AG3493" s="168">
        <f t="shared" si="1550"/>
        <v>0.16700000000000004</v>
      </c>
      <c r="AQ3493" s="178" t="s">
        <v>824</v>
      </c>
      <c r="AR3493" s="66">
        <v>1.02</v>
      </c>
      <c r="AS3493" s="66">
        <v>1.6040000000000001</v>
      </c>
      <c r="AU3493" s="276">
        <v>1666</v>
      </c>
      <c r="AV3493" s="276">
        <v>334.00000000000006</v>
      </c>
      <c r="AW3493" s="276">
        <v>1699.32</v>
      </c>
      <c r="AX3493" s="95">
        <v>20.138066341585493</v>
      </c>
      <c r="AY3493" s="276">
        <v>535.7360000000001</v>
      </c>
      <c r="AZ3493" s="95">
        <v>7.5764511705151261</v>
      </c>
      <c r="BA3493" s="178"/>
      <c r="BB3493" s="98" t="s">
        <v>3412</v>
      </c>
      <c r="BC3493" s="178"/>
      <c r="BD3493" s="96">
        <v>53.174132000000007</v>
      </c>
      <c r="BF3493" s="96">
        <v>0.29530600000000007</v>
      </c>
      <c r="BH3493" s="96">
        <v>20.719050000000003</v>
      </c>
      <c r="BJ3493" s="96">
        <v>2.772066000000001</v>
      </c>
      <c r="BP3493" s="96">
        <v>0.14289000000000004</v>
      </c>
      <c r="BR3493" s="96">
        <v>0.40961800000000009</v>
      </c>
      <c r="BX3493" s="96">
        <v>3.0387940000000002</v>
      </c>
      <c r="BZ3493" s="96">
        <v>5.1916700000000011</v>
      </c>
      <c r="CB3493" s="96">
        <v>9.4307400000000019</v>
      </c>
      <c r="CV3493" s="96">
        <v>8.5734000000000019E-2</v>
      </c>
      <c r="DH3493" s="96">
        <f t="shared" si="1551"/>
        <v>95.259999999999991</v>
      </c>
      <c r="DJ3493" s="96">
        <f t="shared" si="1527"/>
        <v>4.7400000000000091</v>
      </c>
      <c r="DL3493" s="77" t="s">
        <v>827</v>
      </c>
      <c r="DO3493" s="358">
        <v>4.68</v>
      </c>
      <c r="DP3493" s="77">
        <v>0.17</v>
      </c>
      <c r="DQ3493" s="348">
        <f t="shared" si="1552"/>
        <v>0.06</v>
      </c>
      <c r="DR3493" s="77">
        <f t="shared" si="1553"/>
        <v>8.0000000000000002E-3</v>
      </c>
      <c r="DS3493" s="246">
        <v>600</v>
      </c>
      <c r="DT3493" s="77">
        <v>80</v>
      </c>
      <c r="DU3493" s="96"/>
      <c r="DW3493" s="178"/>
      <c r="DX3493" s="304">
        <f t="shared" si="1528"/>
        <v>55.820000000000014</v>
      </c>
      <c r="DY3493" s="77">
        <f t="shared" si="1529"/>
        <v>0</v>
      </c>
      <c r="DZ3493" s="304">
        <f t="shared" si="1530"/>
        <v>0.31000000000000011</v>
      </c>
      <c r="EA3493" s="77">
        <f t="shared" si="1531"/>
        <v>0</v>
      </c>
      <c r="EB3493" s="304">
        <f t="shared" si="1532"/>
        <v>21.750000000000007</v>
      </c>
      <c r="EC3493" s="77">
        <f t="shared" si="1533"/>
        <v>0</v>
      </c>
      <c r="ED3493" s="304">
        <f t="shared" si="1534"/>
        <v>0</v>
      </c>
      <c r="EE3493" s="77" t="e">
        <f t="shared" si="1535"/>
        <v>#DIV/0!</v>
      </c>
      <c r="EF3493" s="304">
        <f t="shared" si="1536"/>
        <v>0.15000000000000008</v>
      </c>
      <c r="EG3493" s="77">
        <f t="shared" si="1537"/>
        <v>0</v>
      </c>
      <c r="EH3493" s="304">
        <f t="shared" si="1538"/>
        <v>0.43000000000000016</v>
      </c>
      <c r="EI3493" s="77">
        <f t="shared" si="1539"/>
        <v>0</v>
      </c>
      <c r="EJ3493" s="304">
        <f t="shared" si="1540"/>
        <v>3.1900000000000004</v>
      </c>
      <c r="EK3493" s="77">
        <f t="shared" si="1541"/>
        <v>0</v>
      </c>
      <c r="EL3493" s="304">
        <f t="shared" si="1542"/>
        <v>5.4500000000000011</v>
      </c>
      <c r="EM3493" s="77">
        <f t="shared" si="1543"/>
        <v>0</v>
      </c>
      <c r="EN3493" s="304">
        <f t="shared" si="1544"/>
        <v>9.9000000000000039</v>
      </c>
      <c r="EO3493" s="77">
        <f t="shared" si="1545"/>
        <v>0</v>
      </c>
      <c r="EP3493" s="304">
        <f t="shared" si="1546"/>
        <v>0</v>
      </c>
      <c r="EQ3493" s="77" t="e">
        <f t="shared" si="1547"/>
        <v>#DIV/0!</v>
      </c>
      <c r="ER3493" s="77">
        <f t="shared" si="1548"/>
        <v>100</v>
      </c>
      <c r="ES3493" s="77">
        <f t="shared" si="1549"/>
        <v>0</v>
      </c>
    </row>
    <row r="3494" spans="1:149" s="77" customFormat="1" x14ac:dyDescent="0.45">
      <c r="A3494" s="77" t="s">
        <v>5059</v>
      </c>
      <c r="B3494" s="178" t="s">
        <v>1014</v>
      </c>
      <c r="C3494" s="77" t="s">
        <v>762</v>
      </c>
      <c r="D3494" s="77" t="s">
        <v>5060</v>
      </c>
      <c r="E3494" s="77" t="s">
        <v>637</v>
      </c>
      <c r="F3494" s="77" t="s">
        <v>5076</v>
      </c>
      <c r="G3494" s="77" t="s">
        <v>5118</v>
      </c>
      <c r="H3494" s="77" t="s">
        <v>1372</v>
      </c>
      <c r="I3494" s="77">
        <v>107</v>
      </c>
      <c r="J3494" s="304">
        <v>200</v>
      </c>
      <c r="L3494" s="304">
        <v>1250</v>
      </c>
      <c r="N3494" s="51" t="s">
        <v>748</v>
      </c>
      <c r="O3494" s="77" t="s">
        <v>3502</v>
      </c>
      <c r="P3494" s="87" t="s">
        <v>1374</v>
      </c>
      <c r="Q3494" s="125"/>
      <c r="R3494" s="164">
        <v>3</v>
      </c>
      <c r="S3494" s="116"/>
      <c r="AA3494" s="168"/>
      <c r="AB3494" s="168"/>
      <c r="AC3494" s="168"/>
      <c r="AE3494" s="327">
        <v>0.95699999999999996</v>
      </c>
      <c r="AG3494" s="168">
        <f t="shared" si="1550"/>
        <v>4.3000000000000038E-2</v>
      </c>
      <c r="AQ3494" s="178" t="s">
        <v>824</v>
      </c>
      <c r="AR3494" s="66">
        <v>1.0209999999999999</v>
      </c>
      <c r="AS3494" s="66">
        <v>1.597</v>
      </c>
      <c r="AU3494" s="276">
        <v>1914</v>
      </c>
      <c r="AV3494" s="276">
        <v>86.000000000000071</v>
      </c>
      <c r="AW3494" s="276">
        <v>1954.1939999999997</v>
      </c>
      <c r="AX3494" s="95">
        <v>23.194355129494557</v>
      </c>
      <c r="AY3494" s="276">
        <v>137.3420000000001</v>
      </c>
      <c r="AZ3494" s="95">
        <v>1.9423091908344579</v>
      </c>
      <c r="BA3494" s="178"/>
      <c r="BB3494" s="98" t="s">
        <v>3412</v>
      </c>
      <c r="BC3494" s="178"/>
      <c r="BD3494" s="96">
        <v>52.543366000000006</v>
      </c>
      <c r="BF3494" s="96">
        <v>0.29180300000000003</v>
      </c>
      <c r="BH3494" s="96">
        <v>20.473275000000001</v>
      </c>
      <c r="BJ3494" s="96">
        <v>2.7391830000000006</v>
      </c>
      <c r="BP3494" s="96">
        <v>0.14119500000000001</v>
      </c>
      <c r="BR3494" s="96">
        <v>0.40475900000000004</v>
      </c>
      <c r="BX3494" s="96">
        <v>3.0027470000000007</v>
      </c>
      <c r="BZ3494" s="96">
        <v>5.1300850000000002</v>
      </c>
      <c r="CB3494" s="96">
        <v>9.3188700000000022</v>
      </c>
      <c r="CV3494" s="96">
        <v>8.4717000000000001E-2</v>
      </c>
      <c r="DH3494" s="96">
        <f t="shared" si="1551"/>
        <v>94.13</v>
      </c>
      <c r="DJ3494" s="96">
        <f t="shared" si="1527"/>
        <v>5.8700000000000045</v>
      </c>
      <c r="DL3494" s="77" t="s">
        <v>827</v>
      </c>
      <c r="DO3494" s="358">
        <v>5.87</v>
      </c>
      <c r="DP3494" s="77">
        <v>0.19</v>
      </c>
      <c r="DQ3494" s="348"/>
      <c r="DS3494" s="246"/>
      <c r="DU3494" s="96"/>
      <c r="DW3494" s="178"/>
      <c r="DX3494" s="304">
        <f t="shared" si="1528"/>
        <v>55.820000000000014</v>
      </c>
      <c r="DY3494" s="77">
        <f t="shared" si="1529"/>
        <v>0</v>
      </c>
      <c r="DZ3494" s="304">
        <f t="shared" si="1530"/>
        <v>0.31000000000000005</v>
      </c>
      <c r="EA3494" s="77">
        <f t="shared" si="1531"/>
        <v>0</v>
      </c>
      <c r="EB3494" s="304">
        <f t="shared" si="1532"/>
        <v>21.750000000000004</v>
      </c>
      <c r="EC3494" s="77">
        <f t="shared" si="1533"/>
        <v>0</v>
      </c>
      <c r="ED3494" s="304">
        <f t="shared" si="1534"/>
        <v>0</v>
      </c>
      <c r="EE3494" s="77" t="e">
        <f t="shared" si="1535"/>
        <v>#DIV/0!</v>
      </c>
      <c r="EF3494" s="304">
        <f t="shared" si="1536"/>
        <v>0.15000000000000002</v>
      </c>
      <c r="EG3494" s="77">
        <f t="shared" si="1537"/>
        <v>0</v>
      </c>
      <c r="EH3494" s="304">
        <f t="shared" si="1538"/>
        <v>0.4300000000000001</v>
      </c>
      <c r="EI3494" s="77">
        <f t="shared" si="1539"/>
        <v>0</v>
      </c>
      <c r="EJ3494" s="304">
        <f t="shared" si="1540"/>
        <v>3.1900000000000013</v>
      </c>
      <c r="EK3494" s="77">
        <f t="shared" si="1541"/>
        <v>0</v>
      </c>
      <c r="EL3494" s="304">
        <f t="shared" si="1542"/>
        <v>5.4500000000000011</v>
      </c>
      <c r="EM3494" s="77">
        <f t="shared" si="1543"/>
        <v>0</v>
      </c>
      <c r="EN3494" s="304">
        <f t="shared" si="1544"/>
        <v>9.9000000000000039</v>
      </c>
      <c r="EO3494" s="77">
        <f t="shared" si="1545"/>
        <v>0</v>
      </c>
      <c r="EP3494" s="304">
        <f t="shared" si="1546"/>
        <v>0</v>
      </c>
      <c r="EQ3494" s="77" t="e">
        <f t="shared" si="1547"/>
        <v>#DIV/0!</v>
      </c>
      <c r="ER3494" s="77">
        <f t="shared" si="1548"/>
        <v>100</v>
      </c>
      <c r="ES3494" s="77">
        <f t="shared" si="1549"/>
        <v>0</v>
      </c>
    </row>
    <row r="3495" spans="1:149" s="77" customFormat="1" x14ac:dyDescent="0.45">
      <c r="A3495" s="77" t="s">
        <v>5059</v>
      </c>
      <c r="B3495" s="178" t="s">
        <v>1014</v>
      </c>
      <c r="C3495" s="77" t="s">
        <v>762</v>
      </c>
      <c r="D3495" s="77" t="s">
        <v>5060</v>
      </c>
      <c r="E3495" s="77" t="s">
        <v>637</v>
      </c>
      <c r="F3495" s="77" t="s">
        <v>5077</v>
      </c>
      <c r="G3495" s="77" t="s">
        <v>5118</v>
      </c>
      <c r="H3495" s="77" t="s">
        <v>1372</v>
      </c>
      <c r="I3495" s="77">
        <v>70</v>
      </c>
      <c r="J3495" s="304">
        <v>250</v>
      </c>
      <c r="L3495" s="304">
        <v>1250</v>
      </c>
      <c r="N3495" s="51" t="s">
        <v>748</v>
      </c>
      <c r="O3495" s="77" t="s">
        <v>3502</v>
      </c>
      <c r="P3495" s="87" t="s">
        <v>1374</v>
      </c>
      <c r="Q3495" s="125"/>
      <c r="R3495" s="164">
        <v>3</v>
      </c>
      <c r="S3495" s="116"/>
      <c r="AA3495" s="168"/>
      <c r="AB3495" s="168"/>
      <c r="AC3495" s="168"/>
      <c r="AE3495" s="327">
        <v>1.6E-2</v>
      </c>
      <c r="AG3495" s="168">
        <f t="shared" si="1550"/>
        <v>0.98399999999999999</v>
      </c>
      <c r="AQ3495" s="178" t="s">
        <v>824</v>
      </c>
      <c r="AR3495" s="66">
        <v>1.1080000000000001</v>
      </c>
      <c r="AS3495" s="66">
        <v>1.7649999999999999</v>
      </c>
      <c r="AU3495" s="276">
        <v>40</v>
      </c>
      <c r="AV3495" s="276">
        <v>2460</v>
      </c>
      <c r="AW3495" s="276">
        <v>44.320000000000007</v>
      </c>
      <c r="AX3495" s="95">
        <v>0.45068998595524157</v>
      </c>
      <c r="AY3495" s="276">
        <v>4341.8999999999996</v>
      </c>
      <c r="AZ3495" s="95">
        <v>55.603450253019368</v>
      </c>
      <c r="BA3495" s="178"/>
      <c r="BB3495" s="98" t="s">
        <v>3412</v>
      </c>
      <c r="BC3495" s="178"/>
      <c r="BD3495" s="96">
        <v>55.611791400000001</v>
      </c>
      <c r="BF3495" s="96">
        <v>0.30884370000000005</v>
      </c>
      <c r="BH3495" s="96">
        <v>21.668872500000003</v>
      </c>
      <c r="BJ3495" s="96">
        <v>2.8991457</v>
      </c>
      <c r="BP3495" s="96">
        <v>0.1494405</v>
      </c>
      <c r="BR3495" s="96">
        <v>0.4283961</v>
      </c>
      <c r="BX3495" s="96">
        <v>3.1781013000000002</v>
      </c>
      <c r="BZ3495" s="96">
        <v>5.4296715000000004</v>
      </c>
      <c r="CB3495" s="96">
        <v>9.8630730000000018</v>
      </c>
      <c r="CV3495" s="96">
        <v>8.9664300000000002E-2</v>
      </c>
      <c r="DH3495" s="96">
        <f t="shared" si="1551"/>
        <v>99.626999999999995</v>
      </c>
      <c r="DJ3495" s="96">
        <f t="shared" si="1527"/>
        <v>0.37300000000000466</v>
      </c>
      <c r="DL3495" s="77" t="s">
        <v>827</v>
      </c>
      <c r="DO3495" s="365">
        <v>0.23</v>
      </c>
      <c r="DP3495" s="77">
        <v>0.08</v>
      </c>
      <c r="DQ3495" s="348">
        <f t="shared" si="1552"/>
        <v>0.14299999999999999</v>
      </c>
      <c r="DR3495" s="77">
        <f t="shared" si="1553"/>
        <v>0.01</v>
      </c>
      <c r="DS3495" s="246">
        <v>1430</v>
      </c>
      <c r="DT3495" s="77">
        <v>100</v>
      </c>
      <c r="DU3495" s="96"/>
      <c r="DW3495" s="178"/>
      <c r="DX3495" s="304">
        <f t="shared" si="1528"/>
        <v>55.82</v>
      </c>
      <c r="DY3495" s="77">
        <f t="shared" si="1529"/>
        <v>0</v>
      </c>
      <c r="DZ3495" s="304">
        <f t="shared" si="1530"/>
        <v>0.31000000000000005</v>
      </c>
      <c r="EA3495" s="77">
        <f t="shared" si="1531"/>
        <v>0</v>
      </c>
      <c r="EB3495" s="304">
        <f t="shared" si="1532"/>
        <v>21.750000000000004</v>
      </c>
      <c r="EC3495" s="77">
        <f t="shared" si="1533"/>
        <v>0</v>
      </c>
      <c r="ED3495" s="304">
        <f t="shared" si="1534"/>
        <v>0</v>
      </c>
      <c r="EE3495" s="77" t="e">
        <f t="shared" si="1535"/>
        <v>#DIV/0!</v>
      </c>
      <c r="EF3495" s="304">
        <f t="shared" si="1536"/>
        <v>0.15</v>
      </c>
      <c r="EG3495" s="77">
        <f t="shared" si="1537"/>
        <v>0</v>
      </c>
      <c r="EH3495" s="304">
        <f t="shared" si="1538"/>
        <v>0.43</v>
      </c>
      <c r="EI3495" s="77">
        <f t="shared" si="1539"/>
        <v>0</v>
      </c>
      <c r="EJ3495" s="304">
        <f t="shared" si="1540"/>
        <v>3.1900000000000004</v>
      </c>
      <c r="EK3495" s="77">
        <f t="shared" si="1541"/>
        <v>0</v>
      </c>
      <c r="EL3495" s="304">
        <f t="shared" si="1542"/>
        <v>5.4500000000000011</v>
      </c>
      <c r="EM3495" s="77">
        <f t="shared" si="1543"/>
        <v>0</v>
      </c>
      <c r="EN3495" s="304">
        <f t="shared" si="1544"/>
        <v>9.9000000000000021</v>
      </c>
      <c r="EO3495" s="77">
        <f t="shared" si="1545"/>
        <v>0</v>
      </c>
      <c r="EP3495" s="304">
        <f t="shared" si="1546"/>
        <v>0</v>
      </c>
      <c r="EQ3495" s="77" t="e">
        <f t="shared" si="1547"/>
        <v>#DIV/0!</v>
      </c>
      <c r="ER3495" s="77">
        <f t="shared" si="1548"/>
        <v>100</v>
      </c>
      <c r="ES3495" s="77">
        <f t="shared" si="1549"/>
        <v>0</v>
      </c>
    </row>
    <row r="3496" spans="1:149" s="77" customFormat="1" x14ac:dyDescent="0.45">
      <c r="A3496" s="77" t="s">
        <v>5059</v>
      </c>
      <c r="B3496" s="178" t="s">
        <v>1014</v>
      </c>
      <c r="C3496" s="77" t="s">
        <v>762</v>
      </c>
      <c r="D3496" s="77" t="s">
        <v>5060</v>
      </c>
      <c r="E3496" s="77" t="s">
        <v>637</v>
      </c>
      <c r="F3496" s="77" t="s">
        <v>5078</v>
      </c>
      <c r="G3496" s="77" t="s">
        <v>5118</v>
      </c>
      <c r="H3496" s="77" t="s">
        <v>1372</v>
      </c>
      <c r="I3496" s="77">
        <v>70</v>
      </c>
      <c r="J3496" s="304">
        <v>250</v>
      </c>
      <c r="L3496" s="304">
        <v>1250</v>
      </c>
      <c r="N3496" s="51" t="s">
        <v>748</v>
      </c>
      <c r="O3496" s="77" t="s">
        <v>3502</v>
      </c>
      <c r="P3496" s="87" t="s">
        <v>1374</v>
      </c>
      <c r="Q3496" s="125"/>
      <c r="R3496" s="164">
        <v>3</v>
      </c>
      <c r="S3496" s="116"/>
      <c r="AA3496" s="168"/>
      <c r="AB3496" s="168"/>
      <c r="AC3496" s="168"/>
      <c r="AE3496" s="327">
        <v>0.997</v>
      </c>
      <c r="AG3496" s="168">
        <f t="shared" si="1550"/>
        <v>3.0000000000000027E-3</v>
      </c>
      <c r="AQ3496" s="178" t="s">
        <v>824</v>
      </c>
      <c r="AR3496" s="66">
        <v>1.0389999999999999</v>
      </c>
      <c r="AS3496" s="66">
        <v>1.8129999999999999</v>
      </c>
      <c r="AU3496" s="276">
        <v>2492.5</v>
      </c>
      <c r="AV3496" s="276">
        <v>7.5000000000000071</v>
      </c>
      <c r="AW3496" s="276">
        <v>2589.7075</v>
      </c>
      <c r="AX3496" s="95">
        <v>25.484938407175996</v>
      </c>
      <c r="AY3496" s="276">
        <v>13.597500000000013</v>
      </c>
      <c r="AZ3496" s="95">
        <v>0.17413296363698649</v>
      </c>
      <c r="BA3496" s="178"/>
      <c r="BB3496" s="98" t="s">
        <v>3412</v>
      </c>
      <c r="BC3496" s="178"/>
      <c r="BD3496" s="96">
        <v>52.247520000000002</v>
      </c>
      <c r="BF3496" s="96">
        <v>0.29016000000000003</v>
      </c>
      <c r="BH3496" s="96">
        <v>20.358000000000001</v>
      </c>
      <c r="BJ3496" s="96">
        <v>2.7237600000000004</v>
      </c>
      <c r="BP3496" s="96">
        <v>0.1404</v>
      </c>
      <c r="BR3496" s="96">
        <v>0.40248000000000006</v>
      </c>
      <c r="BX3496" s="96">
        <v>2.98584</v>
      </c>
      <c r="BZ3496" s="96">
        <v>5.1012000000000004</v>
      </c>
      <c r="CB3496" s="96">
        <v>9.2664000000000009</v>
      </c>
      <c r="CV3496" s="96">
        <v>8.4240000000000009E-2</v>
      </c>
      <c r="DH3496" s="96">
        <f t="shared" si="1551"/>
        <v>93.6</v>
      </c>
      <c r="DJ3496" s="96">
        <f t="shared" si="1527"/>
        <v>6.4000000000000057</v>
      </c>
      <c r="DL3496" s="77" t="s">
        <v>827</v>
      </c>
      <c r="DO3496" s="365">
        <v>6.4</v>
      </c>
      <c r="DP3496" s="77">
        <v>0.21</v>
      </c>
      <c r="DQ3496" s="348"/>
      <c r="DS3496" s="246"/>
      <c r="DU3496" s="96"/>
      <c r="DW3496" s="178"/>
      <c r="DX3496" s="304">
        <f t="shared" si="1528"/>
        <v>55.82</v>
      </c>
      <c r="DY3496" s="77">
        <f t="shared" si="1529"/>
        <v>0</v>
      </c>
      <c r="DZ3496" s="304">
        <f t="shared" si="1530"/>
        <v>0.31000000000000005</v>
      </c>
      <c r="EA3496" s="77">
        <f t="shared" si="1531"/>
        <v>0</v>
      </c>
      <c r="EB3496" s="304">
        <f t="shared" si="1532"/>
        <v>21.750000000000004</v>
      </c>
      <c r="EC3496" s="77">
        <f t="shared" si="1533"/>
        <v>0</v>
      </c>
      <c r="ED3496" s="304">
        <f t="shared" si="1534"/>
        <v>0</v>
      </c>
      <c r="EE3496" s="77" t="e">
        <f t="shared" si="1535"/>
        <v>#DIV/0!</v>
      </c>
      <c r="EF3496" s="304">
        <f t="shared" si="1536"/>
        <v>0.15</v>
      </c>
      <c r="EG3496" s="77">
        <f t="shared" si="1537"/>
        <v>0</v>
      </c>
      <c r="EH3496" s="304">
        <f t="shared" si="1538"/>
        <v>0.4300000000000001</v>
      </c>
      <c r="EI3496" s="77">
        <f t="shared" si="1539"/>
        <v>0</v>
      </c>
      <c r="EJ3496" s="304">
        <f t="shared" si="1540"/>
        <v>3.1900000000000004</v>
      </c>
      <c r="EK3496" s="77">
        <f t="shared" si="1541"/>
        <v>0</v>
      </c>
      <c r="EL3496" s="304">
        <f t="shared" si="1542"/>
        <v>5.4500000000000011</v>
      </c>
      <c r="EM3496" s="77">
        <f t="shared" si="1543"/>
        <v>0</v>
      </c>
      <c r="EN3496" s="304">
        <f t="shared" si="1544"/>
        <v>9.9000000000000021</v>
      </c>
      <c r="EO3496" s="77">
        <f t="shared" si="1545"/>
        <v>0</v>
      </c>
      <c r="EP3496" s="304">
        <f t="shared" si="1546"/>
        <v>0</v>
      </c>
      <c r="EQ3496" s="77" t="e">
        <f t="shared" si="1547"/>
        <v>#DIV/0!</v>
      </c>
      <c r="ER3496" s="77">
        <f t="shared" si="1548"/>
        <v>100</v>
      </c>
      <c r="ES3496" s="77">
        <f t="shared" si="1549"/>
        <v>0</v>
      </c>
    </row>
    <row r="3497" spans="1:149" s="77" customFormat="1" x14ac:dyDescent="0.45">
      <c r="A3497" s="77" t="s">
        <v>5059</v>
      </c>
      <c r="B3497" s="178" t="s">
        <v>1014</v>
      </c>
      <c r="C3497" s="77" t="s">
        <v>762</v>
      </c>
      <c r="D3497" s="77" t="s">
        <v>5060</v>
      </c>
      <c r="E3497" s="77" t="s">
        <v>637</v>
      </c>
      <c r="F3497" s="77" t="s">
        <v>5079</v>
      </c>
      <c r="G3497" s="77" t="s">
        <v>5118</v>
      </c>
      <c r="H3497" s="77" t="s">
        <v>1372</v>
      </c>
      <c r="I3497" s="77">
        <v>89</v>
      </c>
      <c r="J3497" s="304">
        <v>300</v>
      </c>
      <c r="L3497" s="304">
        <v>1250</v>
      </c>
      <c r="N3497" s="51" t="s">
        <v>748</v>
      </c>
      <c r="O3497" s="77" t="s">
        <v>3502</v>
      </c>
      <c r="P3497" s="87" t="s">
        <v>1374</v>
      </c>
      <c r="Q3497" s="125"/>
      <c r="R3497" s="164">
        <v>3</v>
      </c>
      <c r="S3497" s="116"/>
      <c r="AA3497" s="168"/>
      <c r="AB3497" s="168"/>
      <c r="AC3497" s="168"/>
      <c r="AE3497" s="327">
        <v>0.156</v>
      </c>
      <c r="AG3497" s="168">
        <f t="shared" si="1550"/>
        <v>0.84399999999999997</v>
      </c>
      <c r="AQ3497" s="178" t="s">
        <v>824</v>
      </c>
      <c r="AR3497" s="66">
        <v>1.1180000000000001</v>
      </c>
      <c r="AS3497" s="66">
        <v>1.998</v>
      </c>
      <c r="AU3497" s="276">
        <v>468</v>
      </c>
      <c r="AV3497" s="276">
        <v>2532</v>
      </c>
      <c r="AW3497" s="276">
        <v>523.22400000000005</v>
      </c>
      <c r="AX3497" s="95">
        <v>4.5540069961054623</v>
      </c>
      <c r="AY3497" s="276">
        <v>5058.9359999999997</v>
      </c>
      <c r="AZ3497" s="95">
        <v>60.800843824302305</v>
      </c>
      <c r="BA3497" s="178"/>
      <c r="BB3497" s="98" t="s">
        <v>3412</v>
      </c>
      <c r="BC3497" s="178"/>
      <c r="BD3497" s="96">
        <v>55.502384200000009</v>
      </c>
      <c r="BF3497" s="96">
        <v>0.30823610000000001</v>
      </c>
      <c r="BH3497" s="96">
        <v>21.626242500000004</v>
      </c>
      <c r="BJ3497" s="96">
        <v>2.8934421000000001</v>
      </c>
      <c r="BP3497" s="96">
        <v>0.14914650000000002</v>
      </c>
      <c r="BR3497" s="96">
        <v>0.42755330000000008</v>
      </c>
      <c r="BX3497" s="96">
        <v>3.1718489000000005</v>
      </c>
      <c r="BZ3497" s="96">
        <v>5.4189895000000012</v>
      </c>
      <c r="CB3497" s="96">
        <v>9.8436690000000002</v>
      </c>
      <c r="CV3497" s="96">
        <v>8.9487900000000009E-2</v>
      </c>
      <c r="DH3497" s="96">
        <f t="shared" si="1551"/>
        <v>99.431000000000012</v>
      </c>
      <c r="DJ3497" s="96">
        <f t="shared" si="1527"/>
        <v>0.5689999999999884</v>
      </c>
      <c r="DL3497" s="77" t="s">
        <v>827</v>
      </c>
      <c r="DO3497" s="358">
        <v>0.39</v>
      </c>
      <c r="DP3497" s="77">
        <v>0.03</v>
      </c>
      <c r="DQ3497" s="348">
        <f t="shared" si="1552"/>
        <v>0.17899999999999999</v>
      </c>
      <c r="DR3497" s="77">
        <f t="shared" si="1553"/>
        <v>8.9999999999999993E-3</v>
      </c>
      <c r="DS3497" s="246">
        <v>1790</v>
      </c>
      <c r="DT3497" s="77">
        <v>90</v>
      </c>
      <c r="DU3497" s="96"/>
      <c r="DW3497" s="178"/>
      <c r="DX3497" s="304">
        <f t="shared" si="1528"/>
        <v>55.82</v>
      </c>
      <c r="DY3497" s="77">
        <f t="shared" si="1529"/>
        <v>0</v>
      </c>
      <c r="DZ3497" s="304">
        <f t="shared" si="1530"/>
        <v>0.31</v>
      </c>
      <c r="EA3497" s="77">
        <f t="shared" si="1531"/>
        <v>0</v>
      </c>
      <c r="EB3497" s="304">
        <f t="shared" si="1532"/>
        <v>21.75</v>
      </c>
      <c r="EC3497" s="77">
        <f t="shared" si="1533"/>
        <v>0</v>
      </c>
      <c r="ED3497" s="304">
        <f t="shared" si="1534"/>
        <v>0</v>
      </c>
      <c r="EE3497" s="77" t="e">
        <f t="shared" si="1535"/>
        <v>#DIV/0!</v>
      </c>
      <c r="EF3497" s="304">
        <f t="shared" si="1536"/>
        <v>0.15</v>
      </c>
      <c r="EG3497" s="77">
        <f t="shared" si="1537"/>
        <v>0</v>
      </c>
      <c r="EH3497" s="304">
        <f t="shared" si="1538"/>
        <v>0.43</v>
      </c>
      <c r="EI3497" s="77">
        <f t="shared" si="1539"/>
        <v>0</v>
      </c>
      <c r="EJ3497" s="304">
        <f t="shared" si="1540"/>
        <v>3.1900000000000004</v>
      </c>
      <c r="EK3497" s="77">
        <f t="shared" si="1541"/>
        <v>0</v>
      </c>
      <c r="EL3497" s="304">
        <f t="shared" si="1542"/>
        <v>5.4500000000000011</v>
      </c>
      <c r="EM3497" s="77">
        <f t="shared" si="1543"/>
        <v>0</v>
      </c>
      <c r="EN3497" s="304">
        <f t="shared" si="1544"/>
        <v>9.8999999999999986</v>
      </c>
      <c r="EO3497" s="77">
        <f t="shared" si="1545"/>
        <v>0</v>
      </c>
      <c r="EP3497" s="304">
        <f t="shared" si="1546"/>
        <v>0</v>
      </c>
      <c r="EQ3497" s="77" t="e">
        <f t="shared" si="1547"/>
        <v>#DIV/0!</v>
      </c>
      <c r="ER3497" s="77">
        <f t="shared" si="1548"/>
        <v>100</v>
      </c>
      <c r="ES3497" s="77">
        <f t="shared" si="1549"/>
        <v>0</v>
      </c>
    </row>
    <row r="3498" spans="1:149" s="77" customFormat="1" x14ac:dyDescent="0.45">
      <c r="A3498" s="77" t="s">
        <v>5059</v>
      </c>
      <c r="B3498" s="178" t="s">
        <v>1014</v>
      </c>
      <c r="C3498" s="77" t="s">
        <v>762</v>
      </c>
      <c r="D3498" s="77" t="s">
        <v>5060</v>
      </c>
      <c r="E3498" s="77" t="s">
        <v>637</v>
      </c>
      <c r="F3498" s="77" t="s">
        <v>5080</v>
      </c>
      <c r="G3498" s="77" t="s">
        <v>5118</v>
      </c>
      <c r="H3498" s="77" t="s">
        <v>1372</v>
      </c>
      <c r="I3498" s="77">
        <v>89</v>
      </c>
      <c r="J3498" s="304">
        <v>300</v>
      </c>
      <c r="L3498" s="304">
        <v>1250</v>
      </c>
      <c r="N3498" s="51" t="s">
        <v>748</v>
      </c>
      <c r="O3498" s="77" t="s">
        <v>3502</v>
      </c>
      <c r="P3498" s="87" t="s">
        <v>1374</v>
      </c>
      <c r="Q3498" s="125"/>
      <c r="R3498" s="164">
        <v>3</v>
      </c>
      <c r="S3498" s="116"/>
      <c r="AA3498" s="168"/>
      <c r="AB3498" s="168"/>
      <c r="AC3498" s="168"/>
      <c r="AE3498" s="327">
        <v>0.30399999999999999</v>
      </c>
      <c r="AG3498" s="168">
        <f t="shared" si="1550"/>
        <v>0.69599999999999995</v>
      </c>
      <c r="AQ3498" s="178" t="s">
        <v>824</v>
      </c>
      <c r="AR3498" s="66">
        <v>1.095</v>
      </c>
      <c r="AS3498" s="66">
        <v>2.0099999999999998</v>
      </c>
      <c r="AU3498" s="276">
        <v>912</v>
      </c>
      <c r="AV3498" s="276">
        <v>2088</v>
      </c>
      <c r="AW3498" s="276">
        <v>998.64</v>
      </c>
      <c r="AX3498" s="95">
        <v>8.5977363440780827</v>
      </c>
      <c r="AY3498" s="276">
        <v>4196.8799999999992</v>
      </c>
      <c r="AZ3498" s="95">
        <v>50.440220123231022</v>
      </c>
      <c r="BA3498" s="178"/>
      <c r="BB3498" s="98" t="s">
        <v>3412</v>
      </c>
      <c r="BC3498" s="178"/>
      <c r="BD3498" s="96">
        <v>54.704158200000009</v>
      </c>
      <c r="BF3498" s="96">
        <v>0.30380310000000005</v>
      </c>
      <c r="BH3498" s="96">
        <v>21.315217500000003</v>
      </c>
      <c r="BJ3498" s="96">
        <v>2.8518291000000007</v>
      </c>
      <c r="BP3498" s="96">
        <v>0.14700150000000003</v>
      </c>
      <c r="BR3498" s="96">
        <v>0.42140430000000006</v>
      </c>
      <c r="BX3498" s="96">
        <v>3.126231900000001</v>
      </c>
      <c r="BZ3498" s="96">
        <v>5.3410545000000011</v>
      </c>
      <c r="CB3498" s="96">
        <v>9.7020990000000022</v>
      </c>
      <c r="CV3498" s="96">
        <v>8.8200900000000027E-2</v>
      </c>
      <c r="DH3498" s="96">
        <f t="shared" si="1551"/>
        <v>98.001000000000047</v>
      </c>
      <c r="DJ3498" s="96">
        <f t="shared" si="1527"/>
        <v>1.9989999999999526</v>
      </c>
      <c r="DL3498" s="77" t="s">
        <v>827</v>
      </c>
      <c r="DO3498" s="358">
        <v>1.83</v>
      </c>
      <c r="DP3498" s="77">
        <v>0.08</v>
      </c>
      <c r="DQ3498" s="348">
        <f t="shared" si="1552"/>
        <v>0.16900000000000001</v>
      </c>
      <c r="DR3498" s="77">
        <f t="shared" si="1553"/>
        <v>1.7000000000000001E-2</v>
      </c>
      <c r="DS3498" s="246">
        <v>1690</v>
      </c>
      <c r="DT3498" s="77">
        <v>170</v>
      </c>
      <c r="DU3498" s="96"/>
      <c r="DW3498" s="178"/>
      <c r="DX3498" s="304">
        <f t="shared" si="1528"/>
        <v>55.819999999999979</v>
      </c>
      <c r="DY3498" s="77">
        <f t="shared" si="1529"/>
        <v>0</v>
      </c>
      <c r="DZ3498" s="304">
        <f t="shared" si="1530"/>
        <v>0.30999999999999989</v>
      </c>
      <c r="EA3498" s="77">
        <f t="shared" si="1531"/>
        <v>0</v>
      </c>
      <c r="EB3498" s="304">
        <f t="shared" si="1532"/>
        <v>21.749999999999993</v>
      </c>
      <c r="EC3498" s="77">
        <f t="shared" si="1533"/>
        <v>0</v>
      </c>
      <c r="ED3498" s="304">
        <f t="shared" si="1534"/>
        <v>0</v>
      </c>
      <c r="EE3498" s="77" t="e">
        <f t="shared" si="1535"/>
        <v>#DIV/0!</v>
      </c>
      <c r="EF3498" s="304">
        <f t="shared" si="1536"/>
        <v>0.14999999999999997</v>
      </c>
      <c r="EG3498" s="77">
        <f t="shared" si="1537"/>
        <v>0</v>
      </c>
      <c r="EH3498" s="304">
        <f t="shared" si="1538"/>
        <v>0.42999999999999983</v>
      </c>
      <c r="EI3498" s="77">
        <f t="shared" si="1539"/>
        <v>0</v>
      </c>
      <c r="EJ3498" s="304">
        <f t="shared" si="1540"/>
        <v>3.1899999999999991</v>
      </c>
      <c r="EK3498" s="77">
        <f t="shared" si="1541"/>
        <v>0</v>
      </c>
      <c r="EL3498" s="304">
        <f t="shared" si="1542"/>
        <v>5.4499999999999984</v>
      </c>
      <c r="EM3498" s="77">
        <f t="shared" si="1543"/>
        <v>0</v>
      </c>
      <c r="EN3498" s="304">
        <f t="shared" si="1544"/>
        <v>9.8999999999999986</v>
      </c>
      <c r="EO3498" s="77">
        <f t="shared" si="1545"/>
        <v>0</v>
      </c>
      <c r="EP3498" s="304">
        <f t="shared" si="1546"/>
        <v>0</v>
      </c>
      <c r="EQ3498" s="77" t="e">
        <f t="shared" si="1547"/>
        <v>#DIV/0!</v>
      </c>
      <c r="ER3498" s="77">
        <f t="shared" si="1548"/>
        <v>100</v>
      </c>
      <c r="ES3498" s="77">
        <f t="shared" si="1549"/>
        <v>0</v>
      </c>
    </row>
    <row r="3499" spans="1:149" s="77" customFormat="1" x14ac:dyDescent="0.45">
      <c r="A3499" s="77" t="s">
        <v>5059</v>
      </c>
      <c r="B3499" s="178" t="s">
        <v>1014</v>
      </c>
      <c r="C3499" s="77" t="s">
        <v>762</v>
      </c>
      <c r="D3499" s="77" t="s">
        <v>5060</v>
      </c>
      <c r="E3499" s="77" t="s">
        <v>637</v>
      </c>
      <c r="F3499" s="77" t="s">
        <v>5081</v>
      </c>
      <c r="G3499" s="77" t="s">
        <v>5118</v>
      </c>
      <c r="H3499" s="77" t="s">
        <v>1372</v>
      </c>
      <c r="I3499" s="77">
        <v>89</v>
      </c>
      <c r="J3499" s="304">
        <v>300</v>
      </c>
      <c r="L3499" s="304">
        <v>1250</v>
      </c>
      <c r="N3499" s="51" t="s">
        <v>748</v>
      </c>
      <c r="O3499" s="77" t="s">
        <v>3502</v>
      </c>
      <c r="P3499" s="87" t="s">
        <v>1374</v>
      </c>
      <c r="Q3499" s="125"/>
      <c r="R3499" s="164">
        <v>3</v>
      </c>
      <c r="S3499" s="116"/>
      <c r="AA3499" s="168"/>
      <c r="AB3499" s="168"/>
      <c r="AC3499" s="168"/>
      <c r="AE3499" s="327">
        <v>0.45700000000000002</v>
      </c>
      <c r="AG3499" s="168">
        <f t="shared" si="1550"/>
        <v>0.54299999999999993</v>
      </c>
      <c r="AQ3499" s="178" t="s">
        <v>824</v>
      </c>
      <c r="AR3499" s="66">
        <v>1.079</v>
      </c>
      <c r="AS3499" s="66">
        <v>2.0289999999999999</v>
      </c>
      <c r="AU3499" s="276">
        <v>1371</v>
      </c>
      <c r="AV3499" s="276">
        <v>1628.9999999999998</v>
      </c>
      <c r="AW3499" s="276">
        <v>1479.309</v>
      </c>
      <c r="AX3499" s="95">
        <v>12.615340790729807</v>
      </c>
      <c r="AY3499" s="276">
        <v>3305.2409999999995</v>
      </c>
      <c r="AZ3499" s="95">
        <v>39.724053010886237</v>
      </c>
      <c r="BA3499" s="178"/>
      <c r="BB3499" s="98" t="s">
        <v>3412</v>
      </c>
      <c r="BC3499" s="178"/>
      <c r="BD3499" s="96">
        <v>54.077857800000004</v>
      </c>
      <c r="BF3499" s="96">
        <v>0.30032490000000001</v>
      </c>
      <c r="BH3499" s="96">
        <v>21.071182499999999</v>
      </c>
      <c r="BJ3499" s="96">
        <v>2.8191788999999998</v>
      </c>
      <c r="BP3499" s="96">
        <v>0.14531850000000002</v>
      </c>
      <c r="BR3499" s="96">
        <v>0.4165797</v>
      </c>
      <c r="BX3499" s="96">
        <v>3.0904401000000004</v>
      </c>
      <c r="BZ3499" s="96">
        <v>5.2799055000000008</v>
      </c>
      <c r="CB3499" s="96">
        <v>9.5910210000000014</v>
      </c>
      <c r="CV3499" s="96">
        <v>8.7191100000000007E-2</v>
      </c>
      <c r="DH3499" s="96">
        <f t="shared" si="1551"/>
        <v>96.878999999999991</v>
      </c>
      <c r="DJ3499" s="96">
        <f t="shared" si="1527"/>
        <v>3.1210000000000093</v>
      </c>
      <c r="DL3499" s="77" t="s">
        <v>827</v>
      </c>
      <c r="DO3499" s="358">
        <v>2.95</v>
      </c>
      <c r="DP3499" s="77">
        <v>0.11</v>
      </c>
      <c r="DQ3499" s="348">
        <f t="shared" si="1552"/>
        <v>0.17100000000000001</v>
      </c>
      <c r="DR3499" s="77">
        <f t="shared" si="1553"/>
        <v>8.9999999999999993E-3</v>
      </c>
      <c r="DS3499" s="246">
        <v>1710</v>
      </c>
      <c r="DT3499" s="77">
        <v>90</v>
      </c>
      <c r="DU3499" s="96"/>
      <c r="DW3499" s="178"/>
      <c r="DX3499" s="304">
        <f t="shared" si="1528"/>
        <v>55.820000000000014</v>
      </c>
      <c r="DY3499" s="77">
        <f t="shared" si="1529"/>
        <v>0</v>
      </c>
      <c r="DZ3499" s="304">
        <f t="shared" si="1530"/>
        <v>0.31000000000000005</v>
      </c>
      <c r="EA3499" s="77">
        <f t="shared" si="1531"/>
        <v>0</v>
      </c>
      <c r="EB3499" s="304">
        <f t="shared" si="1532"/>
        <v>21.75</v>
      </c>
      <c r="EC3499" s="77">
        <f t="shared" si="1533"/>
        <v>0</v>
      </c>
      <c r="ED3499" s="304">
        <f t="shared" si="1534"/>
        <v>0</v>
      </c>
      <c r="EE3499" s="77" t="e">
        <f t="shared" si="1535"/>
        <v>#DIV/0!</v>
      </c>
      <c r="EF3499" s="304">
        <f t="shared" si="1536"/>
        <v>0.15000000000000002</v>
      </c>
      <c r="EG3499" s="77">
        <f t="shared" si="1537"/>
        <v>0</v>
      </c>
      <c r="EH3499" s="304">
        <f t="shared" si="1538"/>
        <v>0.43</v>
      </c>
      <c r="EI3499" s="77">
        <f t="shared" si="1539"/>
        <v>0</v>
      </c>
      <c r="EJ3499" s="304">
        <f t="shared" si="1540"/>
        <v>3.1900000000000004</v>
      </c>
      <c r="EK3499" s="77">
        <f t="shared" si="1541"/>
        <v>0</v>
      </c>
      <c r="EL3499" s="304">
        <f t="shared" si="1542"/>
        <v>5.4500000000000011</v>
      </c>
      <c r="EM3499" s="77">
        <f t="shared" si="1543"/>
        <v>0</v>
      </c>
      <c r="EN3499" s="304">
        <f t="shared" si="1544"/>
        <v>9.9000000000000021</v>
      </c>
      <c r="EO3499" s="77">
        <f t="shared" si="1545"/>
        <v>0</v>
      </c>
      <c r="EP3499" s="304">
        <f t="shared" si="1546"/>
        <v>0</v>
      </c>
      <c r="EQ3499" s="77" t="e">
        <f t="shared" si="1547"/>
        <v>#DIV/0!</v>
      </c>
      <c r="ER3499" s="77">
        <f t="shared" si="1548"/>
        <v>100</v>
      </c>
      <c r="ES3499" s="77">
        <f t="shared" si="1549"/>
        <v>0</v>
      </c>
    </row>
    <row r="3500" spans="1:149" s="77" customFormat="1" x14ac:dyDescent="0.45">
      <c r="A3500" s="77" t="s">
        <v>5059</v>
      </c>
      <c r="B3500" s="178" t="s">
        <v>1014</v>
      </c>
      <c r="C3500" s="77" t="s">
        <v>762</v>
      </c>
      <c r="D3500" s="77" t="s">
        <v>5060</v>
      </c>
      <c r="E3500" s="77" t="s">
        <v>637</v>
      </c>
      <c r="F3500" s="77" t="s">
        <v>5082</v>
      </c>
      <c r="G3500" s="77" t="s">
        <v>5118</v>
      </c>
      <c r="H3500" s="77" t="s">
        <v>1372</v>
      </c>
      <c r="I3500" s="77">
        <v>89</v>
      </c>
      <c r="J3500" s="304">
        <v>300</v>
      </c>
      <c r="L3500" s="304">
        <v>1250</v>
      </c>
      <c r="N3500" s="51" t="s">
        <v>748</v>
      </c>
      <c r="O3500" s="77" t="s">
        <v>3502</v>
      </c>
      <c r="P3500" s="87" t="s">
        <v>1374</v>
      </c>
      <c r="Q3500" s="125"/>
      <c r="R3500" s="164">
        <v>3</v>
      </c>
      <c r="S3500" s="116"/>
      <c r="AA3500" s="168"/>
      <c r="AB3500" s="168"/>
      <c r="AC3500" s="168"/>
      <c r="AE3500" s="327">
        <v>0.628</v>
      </c>
      <c r="AG3500" s="168">
        <f t="shared" si="1550"/>
        <v>0.372</v>
      </c>
      <c r="AQ3500" s="178" t="s">
        <v>824</v>
      </c>
      <c r="AR3500" s="66">
        <v>1.0680000000000001</v>
      </c>
      <c r="AS3500" s="66">
        <v>2.0539999999999998</v>
      </c>
      <c r="AU3500" s="276">
        <v>1884</v>
      </c>
      <c r="AV3500" s="276">
        <v>1116</v>
      </c>
      <c r="AW3500" s="276">
        <v>2012.1120000000001</v>
      </c>
      <c r="AX3500" s="95">
        <v>17.011617918126824</v>
      </c>
      <c r="AY3500" s="276">
        <v>2292.2639999999997</v>
      </c>
      <c r="AZ3500" s="95">
        <v>27.549584629667283</v>
      </c>
      <c r="BA3500" s="178"/>
      <c r="BB3500" s="98" t="s">
        <v>3412</v>
      </c>
      <c r="BC3500" s="178"/>
      <c r="BD3500" s="96">
        <v>53.251721800000006</v>
      </c>
      <c r="BF3500" s="96">
        <v>0.29573690000000008</v>
      </c>
      <c r="BH3500" s="96">
        <v>20.749282500000003</v>
      </c>
      <c r="BJ3500" s="96">
        <v>2.7761109000000004</v>
      </c>
      <c r="BP3500" s="96">
        <v>0.14309850000000002</v>
      </c>
      <c r="BR3500" s="96">
        <v>0.41021570000000002</v>
      </c>
      <c r="BX3500" s="96">
        <v>3.0432281000000008</v>
      </c>
      <c r="BZ3500" s="96">
        <v>5.1992455000000009</v>
      </c>
      <c r="CB3500" s="96">
        <v>9.4445010000000007</v>
      </c>
      <c r="CV3500" s="96">
        <v>8.5859100000000022E-2</v>
      </c>
      <c r="DH3500" s="96">
        <f t="shared" si="1551"/>
        <v>95.399000000000015</v>
      </c>
      <c r="DJ3500" s="96">
        <f t="shared" si="1527"/>
        <v>4.6009999999999849</v>
      </c>
      <c r="DL3500" s="77" t="s">
        <v>827</v>
      </c>
      <c r="DO3500" s="358">
        <v>4.45</v>
      </c>
      <c r="DP3500" s="77">
        <v>0.16</v>
      </c>
      <c r="DQ3500" s="348">
        <f t="shared" si="1552"/>
        <v>0.151</v>
      </c>
      <c r="DR3500" s="77">
        <f t="shared" si="1553"/>
        <v>1.6E-2</v>
      </c>
      <c r="DS3500" s="246">
        <v>1510</v>
      </c>
      <c r="DT3500" s="77">
        <v>160</v>
      </c>
      <c r="DU3500" s="96"/>
      <c r="DW3500" s="178"/>
      <c r="DX3500" s="304">
        <f t="shared" si="1528"/>
        <v>55.819999999999993</v>
      </c>
      <c r="DY3500" s="77">
        <f t="shared" si="1529"/>
        <v>0</v>
      </c>
      <c r="DZ3500" s="304">
        <f t="shared" si="1530"/>
        <v>0.31000000000000005</v>
      </c>
      <c r="EA3500" s="77">
        <f t="shared" si="1531"/>
        <v>0</v>
      </c>
      <c r="EB3500" s="304">
        <f t="shared" si="1532"/>
        <v>21.75</v>
      </c>
      <c r="EC3500" s="77">
        <f t="shared" si="1533"/>
        <v>0</v>
      </c>
      <c r="ED3500" s="304">
        <f t="shared" si="1534"/>
        <v>0</v>
      </c>
      <c r="EE3500" s="77" t="e">
        <f t="shared" si="1535"/>
        <v>#DIV/0!</v>
      </c>
      <c r="EF3500" s="304">
        <f t="shared" si="1536"/>
        <v>0.15</v>
      </c>
      <c r="EG3500" s="77">
        <f t="shared" si="1537"/>
        <v>0</v>
      </c>
      <c r="EH3500" s="304">
        <f t="shared" si="1538"/>
        <v>0.42999999999999994</v>
      </c>
      <c r="EI3500" s="77">
        <f t="shared" si="1539"/>
        <v>0</v>
      </c>
      <c r="EJ3500" s="304">
        <f t="shared" si="1540"/>
        <v>3.1900000000000004</v>
      </c>
      <c r="EK3500" s="77">
        <f t="shared" si="1541"/>
        <v>0</v>
      </c>
      <c r="EL3500" s="304">
        <f t="shared" si="1542"/>
        <v>5.45</v>
      </c>
      <c r="EM3500" s="77">
        <f t="shared" si="1543"/>
        <v>0</v>
      </c>
      <c r="EN3500" s="304">
        <f t="shared" si="1544"/>
        <v>9.8999999999999986</v>
      </c>
      <c r="EO3500" s="77">
        <f t="shared" si="1545"/>
        <v>0</v>
      </c>
      <c r="EP3500" s="304">
        <f t="shared" si="1546"/>
        <v>0</v>
      </c>
      <c r="EQ3500" s="77" t="e">
        <f t="shared" si="1547"/>
        <v>#DIV/0!</v>
      </c>
      <c r="ER3500" s="77">
        <f t="shared" si="1548"/>
        <v>100</v>
      </c>
      <c r="ES3500" s="77">
        <f t="shared" si="1549"/>
        <v>0</v>
      </c>
    </row>
    <row r="3501" spans="1:149" s="77" customFormat="1" x14ac:dyDescent="0.45">
      <c r="A3501" s="77" t="s">
        <v>5059</v>
      </c>
      <c r="B3501" s="178" t="s">
        <v>1014</v>
      </c>
      <c r="C3501" s="77" t="s">
        <v>762</v>
      </c>
      <c r="D3501" s="77" t="s">
        <v>5060</v>
      </c>
      <c r="E3501" s="77" t="s">
        <v>637</v>
      </c>
      <c r="F3501" s="77" t="s">
        <v>5083</v>
      </c>
      <c r="G3501" s="77" t="s">
        <v>5118</v>
      </c>
      <c r="H3501" s="77" t="s">
        <v>1372</v>
      </c>
      <c r="I3501" s="77">
        <v>89</v>
      </c>
      <c r="J3501" s="304">
        <v>300</v>
      </c>
      <c r="L3501" s="304">
        <v>1250</v>
      </c>
      <c r="N3501" s="51" t="s">
        <v>748</v>
      </c>
      <c r="O3501" s="77" t="s">
        <v>3502</v>
      </c>
      <c r="P3501" s="87" t="s">
        <v>1374</v>
      </c>
      <c r="Q3501" s="125"/>
      <c r="R3501" s="164">
        <v>3</v>
      </c>
      <c r="S3501" s="116"/>
      <c r="AA3501" s="168"/>
      <c r="AB3501" s="168"/>
      <c r="AC3501" s="168"/>
      <c r="AE3501" s="327">
        <v>0.84399999999999997</v>
      </c>
      <c r="AG3501" s="168">
        <f t="shared" si="1550"/>
        <v>0.15600000000000003</v>
      </c>
      <c r="AQ3501" s="178" t="s">
        <v>824</v>
      </c>
      <c r="AR3501" s="66">
        <v>1.0629999999999999</v>
      </c>
      <c r="AS3501" s="66">
        <v>2.0750000000000002</v>
      </c>
      <c r="AU3501" s="276">
        <v>2532</v>
      </c>
      <c r="AV3501" s="276">
        <v>468.00000000000006</v>
      </c>
      <c r="AW3501" s="276">
        <v>2691.5160000000001</v>
      </c>
      <c r="AX3501" s="95">
        <v>22.629305917484484</v>
      </c>
      <c r="AY3501" s="276">
        <v>971.10000000000025</v>
      </c>
      <c r="AZ3501" s="95">
        <v>11.671169478676937</v>
      </c>
      <c r="BA3501" s="178"/>
      <c r="BB3501" s="98" t="s">
        <v>3412</v>
      </c>
      <c r="BC3501" s="178"/>
      <c r="BD3501" s="96">
        <v>52.584114600000014</v>
      </c>
      <c r="BF3501" s="96">
        <v>0.29202930000000005</v>
      </c>
      <c r="BH3501" s="96">
        <v>20.489152500000003</v>
      </c>
      <c r="BJ3501" s="96">
        <v>2.7413073000000008</v>
      </c>
      <c r="BP3501" s="96">
        <v>0.14130450000000003</v>
      </c>
      <c r="BR3501" s="96">
        <v>0.40507290000000007</v>
      </c>
      <c r="BX3501" s="96">
        <v>3.0050757000000003</v>
      </c>
      <c r="BZ3501" s="96">
        <v>5.1340635000000008</v>
      </c>
      <c r="CB3501" s="96">
        <v>9.3260970000000025</v>
      </c>
      <c r="CV3501" s="96">
        <v>8.4782700000000016E-2</v>
      </c>
      <c r="DH3501" s="96">
        <f t="shared" si="1551"/>
        <v>94.203000000000031</v>
      </c>
      <c r="DJ3501" s="96">
        <f t="shared" si="1527"/>
        <v>5.7969999999999686</v>
      </c>
      <c r="DL3501" s="77" t="s">
        <v>827</v>
      </c>
      <c r="DO3501" s="358">
        <v>5.72</v>
      </c>
      <c r="DP3501" s="77">
        <v>0.18</v>
      </c>
      <c r="DQ3501" s="348">
        <f t="shared" si="1552"/>
        <v>7.6999999999999999E-2</v>
      </c>
      <c r="DR3501" s="77">
        <f t="shared" si="1553"/>
        <v>1.2E-2</v>
      </c>
      <c r="DS3501" s="246">
        <v>770</v>
      </c>
      <c r="DT3501" s="77">
        <v>120</v>
      </c>
      <c r="DU3501" s="96"/>
      <c r="DW3501" s="178"/>
      <c r="DX3501" s="304">
        <f t="shared" si="1528"/>
        <v>55.819999999999993</v>
      </c>
      <c r="DY3501" s="77">
        <f t="shared" si="1529"/>
        <v>0</v>
      </c>
      <c r="DZ3501" s="304">
        <f t="shared" si="1530"/>
        <v>0.30999999999999994</v>
      </c>
      <c r="EA3501" s="77">
        <f t="shared" si="1531"/>
        <v>0</v>
      </c>
      <c r="EB3501" s="304">
        <f t="shared" si="1532"/>
        <v>21.749999999999996</v>
      </c>
      <c r="EC3501" s="77">
        <f t="shared" si="1533"/>
        <v>0</v>
      </c>
      <c r="ED3501" s="304">
        <f t="shared" si="1534"/>
        <v>0</v>
      </c>
      <c r="EE3501" s="77" t="e">
        <f t="shared" si="1535"/>
        <v>#DIV/0!</v>
      </c>
      <c r="EF3501" s="304">
        <f t="shared" si="1536"/>
        <v>0.15</v>
      </c>
      <c r="EG3501" s="77">
        <f t="shared" si="1537"/>
        <v>0</v>
      </c>
      <c r="EH3501" s="304">
        <f t="shared" si="1538"/>
        <v>0.42999999999999994</v>
      </c>
      <c r="EI3501" s="77">
        <f t="shared" si="1539"/>
        <v>0</v>
      </c>
      <c r="EJ3501" s="304">
        <f t="shared" si="1540"/>
        <v>3.1899999999999991</v>
      </c>
      <c r="EK3501" s="77">
        <f t="shared" si="1541"/>
        <v>0</v>
      </c>
      <c r="EL3501" s="304">
        <f t="shared" si="1542"/>
        <v>5.4499999999999993</v>
      </c>
      <c r="EM3501" s="77">
        <f t="shared" si="1543"/>
        <v>0</v>
      </c>
      <c r="EN3501" s="304">
        <f t="shared" si="1544"/>
        <v>9.8999999999999986</v>
      </c>
      <c r="EO3501" s="77">
        <f t="shared" si="1545"/>
        <v>0</v>
      </c>
      <c r="EP3501" s="304">
        <f t="shared" si="1546"/>
        <v>0</v>
      </c>
      <c r="EQ3501" s="77" t="e">
        <f t="shared" si="1547"/>
        <v>#DIV/0!</v>
      </c>
      <c r="ER3501" s="77">
        <f t="shared" si="1548"/>
        <v>100</v>
      </c>
      <c r="ES3501" s="77">
        <f t="shared" si="1549"/>
        <v>0</v>
      </c>
    </row>
    <row r="3502" spans="1:149" s="77" customFormat="1" x14ac:dyDescent="0.45">
      <c r="A3502" s="77" t="s">
        <v>5059</v>
      </c>
      <c r="B3502" s="178" t="s">
        <v>1014</v>
      </c>
      <c r="C3502" s="77" t="s">
        <v>762</v>
      </c>
      <c r="D3502" s="77" t="s">
        <v>5060</v>
      </c>
      <c r="E3502" s="77" t="s">
        <v>637</v>
      </c>
      <c r="F3502" s="77" t="s">
        <v>5084</v>
      </c>
      <c r="G3502" s="77" t="s">
        <v>5118</v>
      </c>
      <c r="H3502" s="77" t="s">
        <v>1372</v>
      </c>
      <c r="I3502" s="77">
        <v>89</v>
      </c>
      <c r="J3502" s="304">
        <v>300</v>
      </c>
      <c r="L3502" s="304">
        <v>1250</v>
      </c>
      <c r="N3502" s="51" t="s">
        <v>748</v>
      </c>
      <c r="O3502" s="77" t="s">
        <v>3502</v>
      </c>
      <c r="P3502" s="87" t="s">
        <v>1374</v>
      </c>
      <c r="Q3502" s="125"/>
      <c r="R3502" s="164">
        <v>3</v>
      </c>
      <c r="S3502" s="116"/>
      <c r="AA3502" s="168"/>
      <c r="AB3502" s="168"/>
      <c r="AC3502" s="168"/>
      <c r="AE3502" s="327">
        <v>0.97799999999999998</v>
      </c>
      <c r="AG3502" s="168">
        <f t="shared" si="1550"/>
        <v>2.200000000000002E-2</v>
      </c>
      <c r="AQ3502" s="178" t="s">
        <v>824</v>
      </c>
      <c r="AR3502" s="66">
        <v>1.0629999999999999</v>
      </c>
      <c r="AS3502" s="66">
        <v>2.0699999999999998</v>
      </c>
      <c r="AU3502" s="276">
        <v>2934</v>
      </c>
      <c r="AV3502" s="276">
        <v>66.000000000000057</v>
      </c>
      <c r="AW3502" s="276">
        <v>3118.8419999999996</v>
      </c>
      <c r="AX3502" s="95">
        <v>26.245643474122446</v>
      </c>
      <c r="AY3502" s="276">
        <v>136.62000000000012</v>
      </c>
      <c r="AZ3502" s="95">
        <v>1.6419680508463022</v>
      </c>
      <c r="BA3502" s="178"/>
      <c r="BB3502" s="98" t="s">
        <v>3412</v>
      </c>
      <c r="BC3502" s="178"/>
      <c r="BD3502" s="96">
        <v>51.706066000000007</v>
      </c>
      <c r="BF3502" s="96">
        <v>0.28715300000000005</v>
      </c>
      <c r="BH3502" s="96">
        <v>20.147024999999999</v>
      </c>
      <c r="BJ3502" s="96">
        <v>2.6955330000000002</v>
      </c>
      <c r="BP3502" s="96">
        <v>0.13894500000000001</v>
      </c>
      <c r="BR3502" s="96">
        <v>0.39830900000000008</v>
      </c>
      <c r="BX3502" s="96">
        <v>2.9548970000000003</v>
      </c>
      <c r="BZ3502" s="96">
        <v>5.0483350000000007</v>
      </c>
      <c r="CB3502" s="96">
        <v>9.1703700000000019</v>
      </c>
      <c r="CV3502" s="96">
        <v>8.3367000000000011E-2</v>
      </c>
      <c r="DH3502" s="96">
        <f t="shared" si="1551"/>
        <v>92.63000000000001</v>
      </c>
      <c r="DJ3502" s="96">
        <f t="shared" si="1527"/>
        <v>7.3699999999999903</v>
      </c>
      <c r="DL3502" s="77" t="s">
        <v>827</v>
      </c>
      <c r="DO3502" s="360">
        <v>7.37</v>
      </c>
      <c r="DP3502" s="77">
        <v>0.23</v>
      </c>
      <c r="DQ3502" s="348"/>
      <c r="DS3502" s="246"/>
      <c r="DU3502" s="96"/>
      <c r="DW3502" s="178"/>
      <c r="DX3502" s="304">
        <f t="shared" si="1528"/>
        <v>55.82</v>
      </c>
      <c r="DY3502" s="77">
        <f t="shared" si="1529"/>
        <v>0</v>
      </c>
      <c r="DZ3502" s="304">
        <f t="shared" si="1530"/>
        <v>0.31000000000000005</v>
      </c>
      <c r="EA3502" s="77">
        <f t="shared" si="1531"/>
        <v>0</v>
      </c>
      <c r="EB3502" s="304">
        <f t="shared" si="1532"/>
        <v>21.749999999999996</v>
      </c>
      <c r="EC3502" s="77">
        <f t="shared" si="1533"/>
        <v>0</v>
      </c>
      <c r="ED3502" s="304">
        <f t="shared" si="1534"/>
        <v>0</v>
      </c>
      <c r="EE3502" s="77" t="e">
        <f t="shared" si="1535"/>
        <v>#DIV/0!</v>
      </c>
      <c r="EF3502" s="304">
        <f t="shared" si="1536"/>
        <v>0.15</v>
      </c>
      <c r="EG3502" s="77">
        <f t="shared" si="1537"/>
        <v>0</v>
      </c>
      <c r="EH3502" s="304">
        <f t="shared" si="1538"/>
        <v>0.43</v>
      </c>
      <c r="EI3502" s="77">
        <f t="shared" si="1539"/>
        <v>0</v>
      </c>
      <c r="EJ3502" s="304">
        <f t="shared" si="1540"/>
        <v>3.19</v>
      </c>
      <c r="EK3502" s="77">
        <f t="shared" si="1541"/>
        <v>0</v>
      </c>
      <c r="EL3502" s="304">
        <f t="shared" si="1542"/>
        <v>5.45</v>
      </c>
      <c r="EM3502" s="77">
        <f t="shared" si="1543"/>
        <v>0</v>
      </c>
      <c r="EN3502" s="304">
        <f t="shared" si="1544"/>
        <v>9.9</v>
      </c>
      <c r="EO3502" s="77">
        <f t="shared" si="1545"/>
        <v>0</v>
      </c>
      <c r="EP3502" s="304">
        <f t="shared" si="1546"/>
        <v>0</v>
      </c>
      <c r="EQ3502" s="77" t="e">
        <f t="shared" si="1547"/>
        <v>#DIV/0!</v>
      </c>
      <c r="ER3502" s="77">
        <f t="shared" si="1548"/>
        <v>100</v>
      </c>
      <c r="ES3502" s="77">
        <f t="shared" si="1549"/>
        <v>0</v>
      </c>
    </row>
    <row r="3503" spans="1:149" s="77" customFormat="1" x14ac:dyDescent="0.45">
      <c r="A3503" s="77" t="s">
        <v>5059</v>
      </c>
      <c r="B3503" s="178" t="s">
        <v>1014</v>
      </c>
      <c r="C3503" s="77" t="s">
        <v>762</v>
      </c>
      <c r="D3503" s="77" t="s">
        <v>5060</v>
      </c>
      <c r="E3503" s="77" t="s">
        <v>637</v>
      </c>
      <c r="F3503" s="77" t="s">
        <v>5085</v>
      </c>
      <c r="G3503" s="77" t="s">
        <v>5118</v>
      </c>
      <c r="H3503" s="77" t="s">
        <v>1372</v>
      </c>
      <c r="I3503" s="77">
        <v>90</v>
      </c>
      <c r="J3503" s="304">
        <v>300</v>
      </c>
      <c r="L3503" s="304">
        <v>1250</v>
      </c>
      <c r="N3503" s="51" t="s">
        <v>748</v>
      </c>
      <c r="O3503" s="77" t="s">
        <v>3502</v>
      </c>
      <c r="P3503" s="87" t="s">
        <v>1374</v>
      </c>
      <c r="Q3503" s="125"/>
      <c r="R3503" s="164">
        <v>3</v>
      </c>
      <c r="S3503" s="116"/>
      <c r="AA3503" s="168"/>
      <c r="AB3503" s="168"/>
      <c r="AC3503" s="168"/>
      <c r="AE3503" s="327">
        <v>1.2999999999999999E-2</v>
      </c>
      <c r="AG3503" s="168">
        <f t="shared" si="1550"/>
        <v>0.98699999999999999</v>
      </c>
      <c r="AQ3503" s="178" t="s">
        <v>824</v>
      </c>
      <c r="AR3503" s="66">
        <v>1.147</v>
      </c>
      <c r="AS3503" s="66">
        <v>1.9930000000000001</v>
      </c>
      <c r="AU3503" s="276">
        <v>39</v>
      </c>
      <c r="AV3503" s="276">
        <v>2961</v>
      </c>
      <c r="AW3503" s="276">
        <v>44.733000000000004</v>
      </c>
      <c r="AX3503" s="95">
        <v>0.39397081052290805</v>
      </c>
      <c r="AY3503" s="276">
        <v>5901.2730000000001</v>
      </c>
      <c r="AZ3503" s="95">
        <v>70.924474640037346</v>
      </c>
      <c r="BA3503" s="178"/>
      <c r="BB3503" s="98" t="s">
        <v>3412</v>
      </c>
      <c r="BC3503" s="178"/>
      <c r="BD3503" s="96">
        <v>55.553180400000009</v>
      </c>
      <c r="BF3503" s="96">
        <v>0.30851820000000008</v>
      </c>
      <c r="BH3503" s="96">
        <v>21.646035000000005</v>
      </c>
      <c r="BJ3503" s="96">
        <v>2.8960902000000006</v>
      </c>
      <c r="BP3503" s="96">
        <v>0.14928300000000003</v>
      </c>
      <c r="BR3503" s="96">
        <v>0.42794460000000006</v>
      </c>
      <c r="BX3503" s="96">
        <v>3.174751800000001</v>
      </c>
      <c r="BZ3503" s="96">
        <v>5.4239490000000012</v>
      </c>
      <c r="CB3503" s="96">
        <v>9.8526780000000027</v>
      </c>
      <c r="CV3503" s="96">
        <v>8.9569800000000019E-2</v>
      </c>
      <c r="DH3503" s="96">
        <f t="shared" si="1551"/>
        <v>99.522000000000034</v>
      </c>
      <c r="DJ3503" s="96">
        <f t="shared" si="1527"/>
        <v>0.47799999999996601</v>
      </c>
      <c r="DL3503" s="77" t="s">
        <v>827</v>
      </c>
      <c r="DO3503" s="360">
        <v>0.3</v>
      </c>
      <c r="DP3503" s="77">
        <v>0.02</v>
      </c>
      <c r="DQ3503" s="348">
        <f t="shared" si="1552"/>
        <v>0.17799999999999999</v>
      </c>
      <c r="DR3503" s="77">
        <f t="shared" si="1553"/>
        <v>1.0999999999999999E-2</v>
      </c>
      <c r="DS3503" s="246">
        <v>1780</v>
      </c>
      <c r="DT3503" s="77">
        <v>110</v>
      </c>
      <c r="DU3503" s="96"/>
      <c r="DW3503" s="178"/>
      <c r="DX3503" s="304">
        <f t="shared" si="1528"/>
        <v>55.819999999999993</v>
      </c>
      <c r="DY3503" s="77">
        <f t="shared" si="1529"/>
        <v>0</v>
      </c>
      <c r="DZ3503" s="304">
        <f t="shared" si="1530"/>
        <v>0.31</v>
      </c>
      <c r="EA3503" s="77">
        <f t="shared" si="1531"/>
        <v>0</v>
      </c>
      <c r="EB3503" s="304">
        <f t="shared" si="1532"/>
        <v>21.749999999999996</v>
      </c>
      <c r="EC3503" s="77">
        <f t="shared" si="1533"/>
        <v>0</v>
      </c>
      <c r="ED3503" s="304">
        <f t="shared" si="1534"/>
        <v>0</v>
      </c>
      <c r="EE3503" s="77" t="e">
        <f t="shared" si="1535"/>
        <v>#DIV/0!</v>
      </c>
      <c r="EF3503" s="304">
        <f t="shared" si="1536"/>
        <v>0.15</v>
      </c>
      <c r="EG3503" s="77">
        <f t="shared" si="1537"/>
        <v>0</v>
      </c>
      <c r="EH3503" s="304">
        <f t="shared" si="1538"/>
        <v>0.42999999999999994</v>
      </c>
      <c r="EI3503" s="77">
        <f t="shared" si="1539"/>
        <v>0</v>
      </c>
      <c r="EJ3503" s="304">
        <f t="shared" si="1540"/>
        <v>3.19</v>
      </c>
      <c r="EK3503" s="77">
        <f t="shared" si="1541"/>
        <v>0</v>
      </c>
      <c r="EL3503" s="304">
        <f t="shared" si="1542"/>
        <v>5.4499999999999993</v>
      </c>
      <c r="EM3503" s="77">
        <f t="shared" si="1543"/>
        <v>0</v>
      </c>
      <c r="EN3503" s="304">
        <f t="shared" si="1544"/>
        <v>9.8999999999999986</v>
      </c>
      <c r="EO3503" s="77">
        <f t="shared" si="1545"/>
        <v>0</v>
      </c>
      <c r="EP3503" s="304">
        <f t="shared" si="1546"/>
        <v>0</v>
      </c>
      <c r="EQ3503" s="77" t="e">
        <f t="shared" si="1547"/>
        <v>#DIV/0!</v>
      </c>
      <c r="ER3503" s="77">
        <f t="shared" si="1548"/>
        <v>100</v>
      </c>
      <c r="ES3503" s="77">
        <f t="shared" si="1549"/>
        <v>0</v>
      </c>
    </row>
    <row r="3504" spans="1:149" s="77" customFormat="1" x14ac:dyDescent="0.45">
      <c r="A3504" s="77" t="s">
        <v>5059</v>
      </c>
      <c r="B3504" s="178" t="s">
        <v>1014</v>
      </c>
      <c r="C3504" s="77" t="s">
        <v>762</v>
      </c>
      <c r="D3504" s="77" t="s">
        <v>5060</v>
      </c>
      <c r="E3504" s="77" t="s">
        <v>637</v>
      </c>
      <c r="F3504" s="77" t="s">
        <v>5086</v>
      </c>
      <c r="G3504" s="77" t="s">
        <v>5118</v>
      </c>
      <c r="H3504" s="77" t="s">
        <v>1372</v>
      </c>
      <c r="I3504" s="77">
        <v>90</v>
      </c>
      <c r="J3504" s="304">
        <v>300</v>
      </c>
      <c r="L3504" s="304">
        <v>1250</v>
      </c>
      <c r="N3504" s="51" t="s">
        <v>748</v>
      </c>
      <c r="O3504" s="77" t="s">
        <v>3502</v>
      </c>
      <c r="P3504" s="87" t="s">
        <v>1374</v>
      </c>
      <c r="Q3504" s="125"/>
      <c r="R3504" s="164">
        <v>3</v>
      </c>
      <c r="S3504" s="116"/>
      <c r="AA3504" s="168"/>
      <c r="AB3504" s="168"/>
      <c r="AC3504" s="168"/>
      <c r="AE3504" s="327">
        <v>0.11700000000000001</v>
      </c>
      <c r="AG3504" s="168">
        <f t="shared" si="1550"/>
        <v>0.88300000000000001</v>
      </c>
      <c r="AQ3504" s="178" t="s">
        <v>824</v>
      </c>
      <c r="AR3504" s="66">
        <v>1.125</v>
      </c>
      <c r="AS3504" s="66">
        <v>1.996</v>
      </c>
      <c r="AU3504" s="276">
        <v>351</v>
      </c>
      <c r="AV3504" s="276">
        <v>2649</v>
      </c>
      <c r="AW3504" s="276">
        <v>394.875</v>
      </c>
      <c r="AX3504" s="95">
        <v>3.4472386815840212</v>
      </c>
      <c r="AY3504" s="276">
        <v>5287.4039999999995</v>
      </c>
      <c r="AZ3504" s="95">
        <v>63.546687453644658</v>
      </c>
      <c r="BA3504" s="178"/>
      <c r="BB3504" s="98" t="s">
        <v>3412</v>
      </c>
      <c r="BC3504" s="178"/>
      <c r="BD3504" s="96">
        <v>54.825845800000018</v>
      </c>
      <c r="BF3504" s="96">
        <v>0.30447890000000011</v>
      </c>
      <c r="BH3504" s="96">
        <v>21.362632500000004</v>
      </c>
      <c r="BJ3504" s="96">
        <v>2.8581729000000009</v>
      </c>
      <c r="BP3504" s="96">
        <v>0.14732850000000003</v>
      </c>
      <c r="BR3504" s="96">
        <v>0.42234170000000004</v>
      </c>
      <c r="BX3504" s="96">
        <v>3.133186100000001</v>
      </c>
      <c r="BZ3504" s="96">
        <v>5.352935500000001</v>
      </c>
      <c r="CB3504" s="96">
        <v>9.7236810000000027</v>
      </c>
      <c r="CV3504" s="96">
        <v>8.839710000000002E-2</v>
      </c>
      <c r="DH3504" s="96">
        <f t="shared" si="1551"/>
        <v>98.219000000000023</v>
      </c>
      <c r="DJ3504" s="96">
        <f t="shared" si="1527"/>
        <v>1.7809999999999775</v>
      </c>
      <c r="DL3504" s="77" t="s">
        <v>827</v>
      </c>
      <c r="DO3504" s="360">
        <v>1.6</v>
      </c>
      <c r="DP3504" s="77">
        <v>0.06</v>
      </c>
      <c r="DQ3504" s="348">
        <f t="shared" si="1552"/>
        <v>0.18099999999999999</v>
      </c>
      <c r="DR3504" s="77">
        <f t="shared" si="1553"/>
        <v>1.7000000000000001E-2</v>
      </c>
      <c r="DS3504" s="246">
        <v>1810</v>
      </c>
      <c r="DT3504" s="77">
        <v>170</v>
      </c>
      <c r="DU3504" s="96"/>
      <c r="DW3504" s="178"/>
      <c r="DX3504" s="304">
        <f t="shared" si="1528"/>
        <v>55.82</v>
      </c>
      <c r="DY3504" s="77">
        <f t="shared" si="1529"/>
        <v>0</v>
      </c>
      <c r="DZ3504" s="304">
        <f t="shared" si="1530"/>
        <v>0.31000000000000005</v>
      </c>
      <c r="EA3504" s="77">
        <f t="shared" si="1531"/>
        <v>0</v>
      </c>
      <c r="EB3504" s="304">
        <f t="shared" si="1532"/>
        <v>21.75</v>
      </c>
      <c r="EC3504" s="77">
        <f t="shared" si="1533"/>
        <v>0</v>
      </c>
      <c r="ED3504" s="304">
        <f t="shared" si="1534"/>
        <v>0</v>
      </c>
      <c r="EE3504" s="77" t="e">
        <f t="shared" si="1535"/>
        <v>#DIV/0!</v>
      </c>
      <c r="EF3504" s="304">
        <f t="shared" si="1536"/>
        <v>0.15</v>
      </c>
      <c r="EG3504" s="77">
        <f t="shared" si="1537"/>
        <v>0</v>
      </c>
      <c r="EH3504" s="304">
        <f t="shared" si="1538"/>
        <v>0.42999999999999994</v>
      </c>
      <c r="EI3504" s="77">
        <f t="shared" si="1539"/>
        <v>0</v>
      </c>
      <c r="EJ3504" s="304">
        <f t="shared" si="1540"/>
        <v>3.1900000000000004</v>
      </c>
      <c r="EK3504" s="77">
        <f t="shared" si="1541"/>
        <v>0</v>
      </c>
      <c r="EL3504" s="304">
        <f t="shared" si="1542"/>
        <v>5.45</v>
      </c>
      <c r="EM3504" s="77">
        <f t="shared" si="1543"/>
        <v>0</v>
      </c>
      <c r="EN3504" s="304">
        <f t="shared" si="1544"/>
        <v>9.9</v>
      </c>
      <c r="EO3504" s="77">
        <f t="shared" si="1545"/>
        <v>0</v>
      </c>
      <c r="EP3504" s="304">
        <f t="shared" si="1546"/>
        <v>0</v>
      </c>
      <c r="EQ3504" s="77" t="e">
        <f t="shared" si="1547"/>
        <v>#DIV/0!</v>
      </c>
      <c r="ER3504" s="77">
        <f t="shared" si="1548"/>
        <v>100</v>
      </c>
      <c r="ES3504" s="77">
        <f t="shared" si="1549"/>
        <v>0</v>
      </c>
    </row>
    <row r="3505" spans="1:149" s="77" customFormat="1" x14ac:dyDescent="0.45">
      <c r="A3505" s="77" t="s">
        <v>5059</v>
      </c>
      <c r="B3505" s="178" t="s">
        <v>1014</v>
      </c>
      <c r="C3505" s="77" t="s">
        <v>762</v>
      </c>
      <c r="D3505" s="77" t="s">
        <v>5060</v>
      </c>
      <c r="E3505" s="77" t="s">
        <v>637</v>
      </c>
      <c r="F3505" s="77" t="s">
        <v>5087</v>
      </c>
      <c r="G3505" s="77" t="s">
        <v>5118</v>
      </c>
      <c r="H3505" s="77" t="s">
        <v>1372</v>
      </c>
      <c r="I3505" s="77">
        <v>90</v>
      </c>
      <c r="J3505" s="304">
        <v>300</v>
      </c>
      <c r="L3505" s="304">
        <v>1250</v>
      </c>
      <c r="N3505" s="51" t="s">
        <v>748</v>
      </c>
      <c r="O3505" s="77" t="s">
        <v>3502</v>
      </c>
      <c r="P3505" s="87" t="s">
        <v>1374</v>
      </c>
      <c r="Q3505" s="125"/>
      <c r="R3505" s="164">
        <v>3</v>
      </c>
      <c r="S3505" s="116"/>
      <c r="AA3505" s="168"/>
      <c r="AB3505" s="168"/>
      <c r="AC3505" s="168"/>
      <c r="AE3505" s="327">
        <v>0.313</v>
      </c>
      <c r="AG3505" s="168">
        <f t="shared" si="1550"/>
        <v>0.68700000000000006</v>
      </c>
      <c r="AQ3505" s="178" t="s">
        <v>824</v>
      </c>
      <c r="AR3505" s="66">
        <v>1.0940000000000001</v>
      </c>
      <c r="AS3505" s="66">
        <v>2.0110000000000001</v>
      </c>
      <c r="AU3505" s="276">
        <v>939</v>
      </c>
      <c r="AV3505" s="276">
        <v>2061</v>
      </c>
      <c r="AW3505" s="276">
        <v>1027.2660000000001</v>
      </c>
      <c r="AX3505" s="95">
        <v>8.8391992303506832</v>
      </c>
      <c r="AY3505" s="276">
        <v>4144.6710000000003</v>
      </c>
      <c r="AZ3505" s="95">
        <v>49.812746034762036</v>
      </c>
      <c r="BA3505" s="178"/>
      <c r="BB3505" s="98" t="s">
        <v>3412</v>
      </c>
      <c r="BC3505" s="178"/>
      <c r="BD3505" s="96">
        <v>54.053855200000008</v>
      </c>
      <c r="BF3505" s="96">
        <v>0.3001916</v>
      </c>
      <c r="BH3505" s="96">
        <v>21.061830000000004</v>
      </c>
      <c r="BJ3505" s="96">
        <v>2.8179276000000004</v>
      </c>
      <c r="BP3505" s="96">
        <v>0.14525400000000002</v>
      </c>
      <c r="BR3505" s="96">
        <v>0.41639480000000006</v>
      </c>
      <c r="BX3505" s="96">
        <v>3.0890684000000004</v>
      </c>
      <c r="BZ3505" s="96">
        <v>5.2775620000000005</v>
      </c>
      <c r="CB3505" s="96">
        <v>9.5867640000000023</v>
      </c>
      <c r="CV3505" s="96">
        <v>8.7152400000000019E-2</v>
      </c>
      <c r="DH3505" s="96">
        <f t="shared" si="1551"/>
        <v>96.836000000000013</v>
      </c>
      <c r="DJ3505" s="96">
        <f t="shared" si="1527"/>
        <v>3.1639999999999873</v>
      </c>
      <c r="DL3505" s="77" t="s">
        <v>827</v>
      </c>
      <c r="DO3505" s="360">
        <v>2.99</v>
      </c>
      <c r="DP3505" s="77">
        <v>0.1</v>
      </c>
      <c r="DQ3505" s="348">
        <f t="shared" si="1552"/>
        <v>0.17399999999999999</v>
      </c>
      <c r="DR3505" s="77">
        <f t="shared" si="1553"/>
        <v>0.02</v>
      </c>
      <c r="DS3505" s="246">
        <v>1740</v>
      </c>
      <c r="DT3505" s="77">
        <v>200</v>
      </c>
      <c r="DU3505" s="96"/>
      <c r="DW3505" s="178"/>
      <c r="DX3505" s="304">
        <f t="shared" si="1528"/>
        <v>55.82</v>
      </c>
      <c r="DY3505" s="77">
        <f t="shared" si="1529"/>
        <v>0</v>
      </c>
      <c r="DZ3505" s="304">
        <f t="shared" si="1530"/>
        <v>0.30999999999999994</v>
      </c>
      <c r="EA3505" s="77">
        <f t="shared" si="1531"/>
        <v>0</v>
      </c>
      <c r="EB3505" s="304">
        <f t="shared" si="1532"/>
        <v>21.750000000000004</v>
      </c>
      <c r="EC3505" s="77">
        <f t="shared" si="1533"/>
        <v>0</v>
      </c>
      <c r="ED3505" s="304">
        <f t="shared" si="1534"/>
        <v>0</v>
      </c>
      <c r="EE3505" s="77" t="e">
        <f t="shared" si="1535"/>
        <v>#DIV/0!</v>
      </c>
      <c r="EF3505" s="304">
        <f t="shared" si="1536"/>
        <v>0.15</v>
      </c>
      <c r="EG3505" s="77">
        <f t="shared" si="1537"/>
        <v>0</v>
      </c>
      <c r="EH3505" s="304">
        <f t="shared" si="1538"/>
        <v>0.43</v>
      </c>
      <c r="EI3505" s="77">
        <f t="shared" si="1539"/>
        <v>0</v>
      </c>
      <c r="EJ3505" s="304">
        <f t="shared" si="1540"/>
        <v>3.19</v>
      </c>
      <c r="EK3505" s="77">
        <f t="shared" si="1541"/>
        <v>0</v>
      </c>
      <c r="EL3505" s="304">
        <f t="shared" si="1542"/>
        <v>5.45</v>
      </c>
      <c r="EM3505" s="77">
        <f t="shared" si="1543"/>
        <v>0</v>
      </c>
      <c r="EN3505" s="304">
        <f t="shared" si="1544"/>
        <v>9.9</v>
      </c>
      <c r="EO3505" s="77">
        <f t="shared" si="1545"/>
        <v>0</v>
      </c>
      <c r="EP3505" s="304">
        <f t="shared" si="1546"/>
        <v>0</v>
      </c>
      <c r="EQ3505" s="77" t="e">
        <f t="shared" si="1547"/>
        <v>#DIV/0!</v>
      </c>
      <c r="ER3505" s="77">
        <f t="shared" si="1548"/>
        <v>100</v>
      </c>
      <c r="ES3505" s="77">
        <f t="shared" si="1549"/>
        <v>0</v>
      </c>
    </row>
    <row r="3506" spans="1:149" s="77" customFormat="1" x14ac:dyDescent="0.45">
      <c r="A3506" s="77" t="s">
        <v>5059</v>
      </c>
      <c r="B3506" s="178" t="s">
        <v>1014</v>
      </c>
      <c r="C3506" s="77" t="s">
        <v>762</v>
      </c>
      <c r="D3506" s="77" t="s">
        <v>5060</v>
      </c>
      <c r="E3506" s="77" t="s">
        <v>637</v>
      </c>
      <c r="F3506" s="77" t="s">
        <v>5088</v>
      </c>
      <c r="G3506" s="77" t="s">
        <v>5118</v>
      </c>
      <c r="H3506" s="77" t="s">
        <v>1372</v>
      </c>
      <c r="I3506" s="77">
        <v>90</v>
      </c>
      <c r="J3506" s="304">
        <v>300</v>
      </c>
      <c r="L3506" s="304">
        <v>1250</v>
      </c>
      <c r="N3506" s="51" t="s">
        <v>748</v>
      </c>
      <c r="O3506" s="77" t="s">
        <v>3502</v>
      </c>
      <c r="P3506" s="87" t="s">
        <v>1374</v>
      </c>
      <c r="Q3506" s="125"/>
      <c r="R3506" s="164">
        <v>3</v>
      </c>
      <c r="S3506" s="116"/>
      <c r="AA3506" s="221"/>
      <c r="AB3506" s="168"/>
      <c r="AC3506" s="221"/>
      <c r="AE3506" s="320">
        <v>0.53</v>
      </c>
      <c r="AG3506" s="221">
        <f t="shared" si="1550"/>
        <v>0.47</v>
      </c>
      <c r="AQ3506" s="178" t="s">
        <v>824</v>
      </c>
      <c r="AR3506" s="66">
        <v>1.073</v>
      </c>
      <c r="AS3506" s="66">
        <v>2.04</v>
      </c>
      <c r="AU3506" s="276">
        <v>1590</v>
      </c>
      <c r="AV3506" s="276">
        <v>1410</v>
      </c>
      <c r="AW3506" s="276">
        <v>1706.07</v>
      </c>
      <c r="AX3506" s="95">
        <v>14.487536364420038</v>
      </c>
      <c r="AY3506" s="276">
        <v>2876.4</v>
      </c>
      <c r="AZ3506" s="95">
        <v>34.570025629148731</v>
      </c>
      <c r="BA3506" s="178"/>
      <c r="BB3506" s="98" t="s">
        <v>3412</v>
      </c>
      <c r="BC3506" s="178"/>
      <c r="BD3506" s="96">
        <v>53.279073600000004</v>
      </c>
      <c r="BF3506" s="96">
        <v>0.29588880000000001</v>
      </c>
      <c r="BH3506" s="96">
        <v>20.75994</v>
      </c>
      <c r="BJ3506" s="96">
        <v>2.7775368000000005</v>
      </c>
      <c r="BP3506" s="96">
        <v>0.14317200000000002</v>
      </c>
      <c r="BR3506" s="96">
        <v>0.41042640000000008</v>
      </c>
      <c r="BX3506" s="96">
        <v>3.0447912000000001</v>
      </c>
      <c r="BZ3506" s="96">
        <v>5.2019160000000007</v>
      </c>
      <c r="CB3506" s="96">
        <v>9.4493520000000011</v>
      </c>
      <c r="CV3506" s="96">
        <v>8.5903199999999999E-2</v>
      </c>
      <c r="DH3506" s="96">
        <f t="shared" si="1551"/>
        <v>95.448000000000036</v>
      </c>
      <c r="DJ3506" s="96">
        <f t="shared" si="1527"/>
        <v>4.5519999999999641</v>
      </c>
      <c r="DL3506" s="77" t="s">
        <v>827</v>
      </c>
      <c r="DO3506" s="360">
        <v>4.3899999999999997</v>
      </c>
      <c r="DP3506" s="77">
        <v>0.14000000000000001</v>
      </c>
      <c r="DQ3506" s="348">
        <f t="shared" si="1552"/>
        <v>0.16200000000000001</v>
      </c>
      <c r="DR3506" s="77">
        <f t="shared" si="1553"/>
        <v>1.2E-2</v>
      </c>
      <c r="DS3506" s="246">
        <v>1620</v>
      </c>
      <c r="DT3506" s="77">
        <v>120</v>
      </c>
      <c r="DU3506" s="96"/>
      <c r="DW3506" s="178"/>
      <c r="DX3506" s="304">
        <f t="shared" si="1528"/>
        <v>55.819999999999979</v>
      </c>
      <c r="DY3506" s="77">
        <f t="shared" si="1529"/>
        <v>0</v>
      </c>
      <c r="DZ3506" s="304">
        <f t="shared" si="1530"/>
        <v>0.30999999999999989</v>
      </c>
      <c r="EA3506" s="77">
        <f t="shared" si="1531"/>
        <v>0</v>
      </c>
      <c r="EB3506" s="304">
        <f t="shared" si="1532"/>
        <v>21.749999999999993</v>
      </c>
      <c r="EC3506" s="77">
        <f t="shared" si="1533"/>
        <v>0</v>
      </c>
      <c r="ED3506" s="304">
        <f t="shared" si="1534"/>
        <v>0</v>
      </c>
      <c r="EE3506" s="77" t="e">
        <f t="shared" si="1535"/>
        <v>#DIV/0!</v>
      </c>
      <c r="EF3506" s="304">
        <f t="shared" si="1536"/>
        <v>0.14999999999999997</v>
      </c>
      <c r="EG3506" s="77">
        <f t="shared" si="1537"/>
        <v>0</v>
      </c>
      <c r="EH3506" s="304">
        <f t="shared" si="1538"/>
        <v>0.42999999999999994</v>
      </c>
      <c r="EI3506" s="77">
        <f t="shared" si="1539"/>
        <v>0</v>
      </c>
      <c r="EJ3506" s="304">
        <f t="shared" si="1540"/>
        <v>3.1899999999999991</v>
      </c>
      <c r="EK3506" s="77">
        <f t="shared" si="1541"/>
        <v>0</v>
      </c>
      <c r="EL3506" s="304">
        <f t="shared" si="1542"/>
        <v>5.4499999999999984</v>
      </c>
      <c r="EM3506" s="77">
        <f t="shared" si="1543"/>
        <v>0</v>
      </c>
      <c r="EN3506" s="304">
        <f t="shared" si="1544"/>
        <v>9.8999999999999986</v>
      </c>
      <c r="EO3506" s="77">
        <f t="shared" si="1545"/>
        <v>0</v>
      </c>
      <c r="EP3506" s="304">
        <f t="shared" si="1546"/>
        <v>0</v>
      </c>
      <c r="EQ3506" s="77" t="e">
        <f t="shared" si="1547"/>
        <v>#DIV/0!</v>
      </c>
      <c r="ER3506" s="77">
        <f t="shared" si="1548"/>
        <v>100</v>
      </c>
      <c r="ES3506" s="77">
        <f t="shared" si="1549"/>
        <v>0</v>
      </c>
    </row>
    <row r="3507" spans="1:149" s="77" customFormat="1" x14ac:dyDescent="0.45">
      <c r="A3507" s="77" t="s">
        <v>5059</v>
      </c>
      <c r="B3507" s="178" t="s">
        <v>1014</v>
      </c>
      <c r="C3507" s="77" t="s">
        <v>762</v>
      </c>
      <c r="D3507" s="77" t="s">
        <v>5060</v>
      </c>
      <c r="E3507" s="77" t="s">
        <v>637</v>
      </c>
      <c r="F3507" s="77" t="s">
        <v>5089</v>
      </c>
      <c r="G3507" s="77" t="s">
        <v>5118</v>
      </c>
      <c r="H3507" s="77" t="s">
        <v>1372</v>
      </c>
      <c r="I3507" s="77">
        <v>90</v>
      </c>
      <c r="J3507" s="304">
        <v>300</v>
      </c>
      <c r="L3507" s="304">
        <v>1250</v>
      </c>
      <c r="N3507" s="51" t="s">
        <v>748</v>
      </c>
      <c r="O3507" s="77" t="s">
        <v>3502</v>
      </c>
      <c r="P3507" s="87" t="s">
        <v>1374</v>
      </c>
      <c r="Q3507" s="125"/>
      <c r="R3507" s="164">
        <v>3</v>
      </c>
      <c r="S3507" s="116"/>
      <c r="AA3507" s="168"/>
      <c r="AB3507" s="168"/>
      <c r="AC3507" s="168"/>
      <c r="AE3507" s="327">
        <v>0.77200000000000002</v>
      </c>
      <c r="AG3507" s="168">
        <f t="shared" si="1550"/>
        <v>0.22799999999999998</v>
      </c>
      <c r="AQ3507" s="178" t="s">
        <v>824</v>
      </c>
      <c r="AR3507" s="66">
        <v>1.04</v>
      </c>
      <c r="AS3507" s="66">
        <v>2.0710000000000002</v>
      </c>
      <c r="AU3507" s="276">
        <v>2316</v>
      </c>
      <c r="AV3507" s="276">
        <v>683.99999999999989</v>
      </c>
      <c r="AW3507" s="276">
        <v>2408.64</v>
      </c>
      <c r="AX3507" s="95">
        <v>20.103445473700102</v>
      </c>
      <c r="AY3507" s="276">
        <v>1416.5639999999999</v>
      </c>
      <c r="AZ3507" s="95">
        <v>17.024980456587901</v>
      </c>
      <c r="BA3507" s="178"/>
      <c r="BB3507" s="98" t="s">
        <v>3412</v>
      </c>
      <c r="BC3507" s="178"/>
      <c r="BD3507" s="96">
        <v>52.587463800000016</v>
      </c>
      <c r="BF3507" s="96">
        <v>0.29204790000000008</v>
      </c>
      <c r="BH3507" s="96">
        <v>20.490457500000002</v>
      </c>
      <c r="BJ3507" s="96">
        <v>2.7414819000000006</v>
      </c>
      <c r="BP3507" s="96">
        <v>0.14131350000000004</v>
      </c>
      <c r="BR3507" s="96">
        <v>0.40509870000000009</v>
      </c>
      <c r="BX3507" s="96">
        <v>3.0052671000000002</v>
      </c>
      <c r="BZ3507" s="96">
        <v>5.1343905000000003</v>
      </c>
      <c r="CB3507" s="96">
        <v>9.3266910000000021</v>
      </c>
      <c r="CV3507" s="96">
        <v>8.4788100000000005E-2</v>
      </c>
      <c r="DH3507" s="96">
        <f t="shared" si="1551"/>
        <v>94.208999999999989</v>
      </c>
      <c r="DJ3507" s="96">
        <f t="shared" si="1527"/>
        <v>5.791000000000011</v>
      </c>
      <c r="DL3507" s="77" t="s">
        <v>827</v>
      </c>
      <c r="DO3507" s="360">
        <v>5.68</v>
      </c>
      <c r="DP3507" s="77">
        <v>0.36</v>
      </c>
      <c r="DQ3507" s="348">
        <f t="shared" si="1552"/>
        <v>0.111</v>
      </c>
      <c r="DR3507" s="77">
        <f t="shared" si="1553"/>
        <v>7.0000000000000001E-3</v>
      </c>
      <c r="DS3507" s="246">
        <v>1110</v>
      </c>
      <c r="DT3507" s="77">
        <v>70</v>
      </c>
      <c r="DU3507" s="96"/>
      <c r="DW3507" s="178"/>
      <c r="DX3507" s="304">
        <f t="shared" si="1528"/>
        <v>55.820000000000022</v>
      </c>
      <c r="DY3507" s="77">
        <f t="shared" si="1529"/>
        <v>0</v>
      </c>
      <c r="DZ3507" s="304">
        <f t="shared" si="1530"/>
        <v>0.31000000000000011</v>
      </c>
      <c r="EA3507" s="77">
        <f t="shared" si="1531"/>
        <v>0</v>
      </c>
      <c r="EB3507" s="304">
        <f t="shared" si="1532"/>
        <v>21.750000000000007</v>
      </c>
      <c r="EC3507" s="77">
        <f t="shared" si="1533"/>
        <v>0</v>
      </c>
      <c r="ED3507" s="304">
        <f t="shared" si="1534"/>
        <v>0</v>
      </c>
      <c r="EE3507" s="77" t="e">
        <f t="shared" si="1535"/>
        <v>#DIV/0!</v>
      </c>
      <c r="EF3507" s="304">
        <f t="shared" si="1536"/>
        <v>0.15000000000000005</v>
      </c>
      <c r="EG3507" s="77">
        <f t="shared" si="1537"/>
        <v>0</v>
      </c>
      <c r="EH3507" s="304">
        <f t="shared" si="1538"/>
        <v>0.43000000000000016</v>
      </c>
      <c r="EI3507" s="77">
        <f t="shared" si="1539"/>
        <v>0</v>
      </c>
      <c r="EJ3507" s="304">
        <f t="shared" si="1540"/>
        <v>3.1900000000000004</v>
      </c>
      <c r="EK3507" s="77">
        <f t="shared" si="1541"/>
        <v>0</v>
      </c>
      <c r="EL3507" s="304">
        <f t="shared" si="1542"/>
        <v>5.4500000000000011</v>
      </c>
      <c r="EM3507" s="77">
        <f t="shared" si="1543"/>
        <v>0</v>
      </c>
      <c r="EN3507" s="304">
        <f t="shared" si="1544"/>
        <v>9.9000000000000039</v>
      </c>
      <c r="EO3507" s="77">
        <f t="shared" si="1545"/>
        <v>0</v>
      </c>
      <c r="EP3507" s="304">
        <f t="shared" si="1546"/>
        <v>0</v>
      </c>
      <c r="EQ3507" s="77" t="e">
        <f t="shared" si="1547"/>
        <v>#DIV/0!</v>
      </c>
      <c r="ER3507" s="77">
        <f t="shared" si="1548"/>
        <v>100</v>
      </c>
      <c r="ES3507" s="77">
        <f t="shared" si="1549"/>
        <v>0</v>
      </c>
    </row>
    <row r="3508" spans="1:149" s="77" customFormat="1" x14ac:dyDescent="0.45">
      <c r="A3508" s="77" t="s">
        <v>5059</v>
      </c>
      <c r="B3508" s="178" t="s">
        <v>1014</v>
      </c>
      <c r="C3508" s="77" t="s">
        <v>762</v>
      </c>
      <c r="D3508" s="77" t="s">
        <v>5060</v>
      </c>
      <c r="E3508" s="77" t="s">
        <v>637</v>
      </c>
      <c r="F3508" s="77" t="s">
        <v>5090</v>
      </c>
      <c r="G3508" s="77" t="s">
        <v>5118</v>
      </c>
      <c r="H3508" s="77" t="s">
        <v>1372</v>
      </c>
      <c r="I3508" s="77">
        <v>90</v>
      </c>
      <c r="J3508" s="304">
        <v>300</v>
      </c>
      <c r="L3508" s="304">
        <v>1250</v>
      </c>
      <c r="N3508" s="51" t="s">
        <v>748</v>
      </c>
      <c r="O3508" s="77" t="s">
        <v>3502</v>
      </c>
      <c r="P3508" s="87" t="s">
        <v>1374</v>
      </c>
      <c r="Q3508" s="125"/>
      <c r="R3508" s="164">
        <v>3</v>
      </c>
      <c r="S3508" s="116"/>
      <c r="AA3508" s="220"/>
      <c r="AB3508" s="168"/>
      <c r="AC3508" s="168"/>
      <c r="AE3508" s="319">
        <v>1</v>
      </c>
      <c r="AG3508" s="168">
        <f t="shared" si="1550"/>
        <v>0</v>
      </c>
      <c r="AQ3508" s="178"/>
      <c r="AR3508" s="66">
        <v>1.0629999999999999</v>
      </c>
      <c r="AS3508" s="66"/>
      <c r="AU3508" s="276">
        <v>3000</v>
      </c>
      <c r="AV3508" s="276">
        <v>0</v>
      </c>
      <c r="AW3508" s="276">
        <v>3189</v>
      </c>
      <c r="AX3508" s="95"/>
      <c r="AY3508" s="276">
        <v>0</v>
      </c>
      <c r="AZ3508" s="95"/>
      <c r="BA3508" s="178"/>
      <c r="BB3508" s="98" t="s">
        <v>3412</v>
      </c>
      <c r="BC3508" s="178"/>
      <c r="BD3508" s="96">
        <v>51.711648000000004</v>
      </c>
      <c r="BF3508" s="96">
        <v>0.28718400000000005</v>
      </c>
      <c r="BH3508" s="96">
        <v>20.149200000000004</v>
      </c>
      <c r="BJ3508" s="96">
        <v>2.6958240000000004</v>
      </c>
      <c r="BP3508" s="96">
        <v>0.13896000000000003</v>
      </c>
      <c r="BR3508" s="96">
        <v>0.39835200000000009</v>
      </c>
      <c r="BX3508" s="96">
        <v>2.9552160000000005</v>
      </c>
      <c r="BZ3508" s="96">
        <v>5.0488800000000005</v>
      </c>
      <c r="CB3508" s="96">
        <v>9.1713600000000017</v>
      </c>
      <c r="CV3508" s="96">
        <v>8.337600000000002E-2</v>
      </c>
      <c r="DH3508" s="96">
        <f t="shared" si="1551"/>
        <v>92.640000000000029</v>
      </c>
      <c r="DJ3508" s="96">
        <f t="shared" si="1527"/>
        <v>7.359999999999971</v>
      </c>
      <c r="DL3508" s="77" t="s">
        <v>827</v>
      </c>
      <c r="DO3508" s="360">
        <v>7.36</v>
      </c>
      <c r="DP3508" s="77">
        <v>0.27</v>
      </c>
      <c r="DQ3508" s="348"/>
      <c r="DS3508" s="246"/>
      <c r="DU3508" s="96"/>
      <c r="DW3508" s="178"/>
      <c r="DX3508" s="304">
        <f t="shared" si="1528"/>
        <v>55.819999999999993</v>
      </c>
      <c r="DY3508" s="77">
        <f t="shared" si="1529"/>
        <v>0</v>
      </c>
      <c r="DZ3508" s="304">
        <f t="shared" si="1530"/>
        <v>0.30999999999999994</v>
      </c>
      <c r="EA3508" s="77">
        <f t="shared" si="1531"/>
        <v>0</v>
      </c>
      <c r="EB3508" s="304">
        <f t="shared" si="1532"/>
        <v>21.749999999999996</v>
      </c>
      <c r="EC3508" s="77">
        <f t="shared" si="1533"/>
        <v>0</v>
      </c>
      <c r="ED3508" s="304">
        <f t="shared" si="1534"/>
        <v>0</v>
      </c>
      <c r="EE3508" s="77" t="e">
        <f t="shared" si="1535"/>
        <v>#DIV/0!</v>
      </c>
      <c r="EF3508" s="304">
        <f t="shared" si="1536"/>
        <v>0.15</v>
      </c>
      <c r="EG3508" s="77">
        <f t="shared" si="1537"/>
        <v>0</v>
      </c>
      <c r="EH3508" s="304">
        <f t="shared" si="1538"/>
        <v>0.43</v>
      </c>
      <c r="EI3508" s="77">
        <f t="shared" si="1539"/>
        <v>0</v>
      </c>
      <c r="EJ3508" s="304">
        <f t="shared" si="1540"/>
        <v>3.19</v>
      </c>
      <c r="EK3508" s="77">
        <f t="shared" si="1541"/>
        <v>0</v>
      </c>
      <c r="EL3508" s="304">
        <f t="shared" si="1542"/>
        <v>5.4499999999999984</v>
      </c>
      <c r="EM3508" s="77">
        <f t="shared" si="1543"/>
        <v>0</v>
      </c>
      <c r="EN3508" s="304">
        <f t="shared" si="1544"/>
        <v>9.8999999999999986</v>
      </c>
      <c r="EO3508" s="77">
        <f t="shared" si="1545"/>
        <v>0</v>
      </c>
      <c r="EP3508" s="304">
        <f t="shared" si="1546"/>
        <v>0</v>
      </c>
      <c r="EQ3508" s="77" t="e">
        <f t="shared" si="1547"/>
        <v>#DIV/0!</v>
      </c>
      <c r="ER3508" s="77">
        <f t="shared" si="1548"/>
        <v>100</v>
      </c>
      <c r="ES3508" s="77">
        <f t="shared" si="1549"/>
        <v>0</v>
      </c>
    </row>
    <row r="3509" spans="1:149" s="77" customFormat="1" x14ac:dyDescent="0.45">
      <c r="A3509" s="77" t="s">
        <v>5059</v>
      </c>
      <c r="B3509" s="178" t="s">
        <v>1014</v>
      </c>
      <c r="C3509" s="77" t="s">
        <v>762</v>
      </c>
      <c r="D3509" s="77" t="s">
        <v>5060</v>
      </c>
      <c r="E3509" s="77" t="s">
        <v>637</v>
      </c>
      <c r="F3509" s="77" t="s">
        <v>5091</v>
      </c>
      <c r="G3509" s="77" t="s">
        <v>5118</v>
      </c>
      <c r="H3509" s="77" t="s">
        <v>1372</v>
      </c>
      <c r="I3509" s="77">
        <v>90</v>
      </c>
      <c r="J3509" s="304">
        <v>300</v>
      </c>
      <c r="L3509" s="304">
        <v>1250</v>
      </c>
      <c r="N3509" s="51" t="s">
        <v>748</v>
      </c>
      <c r="O3509" s="77" t="s">
        <v>3502</v>
      </c>
      <c r="P3509" s="87" t="s">
        <v>1374</v>
      </c>
      <c r="Q3509" s="125"/>
      <c r="R3509" s="164">
        <v>3</v>
      </c>
      <c r="S3509" s="116"/>
      <c r="AA3509" s="168"/>
      <c r="AB3509" s="168"/>
      <c r="AC3509" s="168"/>
      <c r="AE3509" s="327">
        <v>0.76500000000000001</v>
      </c>
      <c r="AG3509" s="168">
        <f t="shared" si="1550"/>
        <v>0.23499999999999999</v>
      </c>
      <c r="AQ3509" s="178" t="s">
        <v>824</v>
      </c>
      <c r="AR3509" s="66">
        <v>1.0640000000000001</v>
      </c>
      <c r="AS3509" s="66">
        <v>2.0699999999999998</v>
      </c>
      <c r="AU3509" s="276">
        <v>2295</v>
      </c>
      <c r="AV3509" s="276">
        <v>705</v>
      </c>
      <c r="AW3509" s="276">
        <v>2441.88</v>
      </c>
      <c r="AX3509" s="95">
        <v>20.556081413083216</v>
      </c>
      <c r="AY3509" s="276">
        <v>1459.35</v>
      </c>
      <c r="AZ3509" s="95">
        <v>17.539204179494575</v>
      </c>
      <c r="BA3509" s="178"/>
      <c r="BB3509" s="98" t="s">
        <v>3412</v>
      </c>
      <c r="BC3509" s="178"/>
      <c r="BD3509" s="96">
        <v>52.64886580000001</v>
      </c>
      <c r="BF3509" s="96">
        <v>0.29238890000000006</v>
      </c>
      <c r="BH3509" s="96">
        <v>20.5143825</v>
      </c>
      <c r="BJ3509" s="96">
        <v>2.7446829000000008</v>
      </c>
      <c r="BP3509" s="96">
        <v>0.14147850000000001</v>
      </c>
      <c r="BR3509" s="96">
        <v>0.40557170000000009</v>
      </c>
      <c r="BX3509" s="96">
        <v>3.0087761000000004</v>
      </c>
      <c r="BZ3509" s="96">
        <v>5.1403855000000007</v>
      </c>
      <c r="CB3509" s="96">
        <v>9.3375810000000019</v>
      </c>
      <c r="CV3509" s="96">
        <v>8.4887100000000007E-2</v>
      </c>
      <c r="CX3509" s="147"/>
      <c r="CY3509" s="147"/>
      <c r="CZ3509" s="147"/>
      <c r="DA3509" s="147"/>
      <c r="DB3509" s="147"/>
      <c r="DC3509" s="147"/>
      <c r="DD3509" s="147"/>
      <c r="DE3509" s="147"/>
      <c r="DF3509" s="147"/>
      <c r="DG3509" s="147"/>
      <c r="DH3509" s="96">
        <f t="shared" si="1551"/>
        <v>94.319000000000017</v>
      </c>
      <c r="DJ3509" s="96">
        <f t="shared" si="1527"/>
        <v>5.6809999999999832</v>
      </c>
      <c r="DL3509" s="77" t="s">
        <v>827</v>
      </c>
      <c r="DO3509" s="360">
        <v>5.56</v>
      </c>
      <c r="DP3509" s="77">
        <v>0.22</v>
      </c>
      <c r="DQ3509" s="348">
        <f t="shared" si="1552"/>
        <v>0.121</v>
      </c>
      <c r="DR3509" s="77">
        <f t="shared" si="1553"/>
        <v>3.3000000000000002E-2</v>
      </c>
      <c r="DS3509" s="246">
        <v>1210</v>
      </c>
      <c r="DT3509" s="77">
        <v>330</v>
      </c>
      <c r="DU3509" s="96"/>
      <c r="DW3509" s="178"/>
      <c r="DX3509" s="304">
        <f t="shared" si="1528"/>
        <v>55.82</v>
      </c>
      <c r="DY3509" s="77">
        <f t="shared" si="1529"/>
        <v>0</v>
      </c>
      <c r="DZ3509" s="304">
        <f t="shared" si="1530"/>
        <v>0.31000000000000005</v>
      </c>
      <c r="EA3509" s="77">
        <f t="shared" si="1531"/>
        <v>0</v>
      </c>
      <c r="EB3509" s="304">
        <f t="shared" si="1532"/>
        <v>21.749999999999996</v>
      </c>
      <c r="EC3509" s="77">
        <f t="shared" si="1533"/>
        <v>0</v>
      </c>
      <c r="ED3509" s="304">
        <f t="shared" si="1534"/>
        <v>0</v>
      </c>
      <c r="EE3509" s="77" t="e">
        <f t="shared" si="1535"/>
        <v>#DIV/0!</v>
      </c>
      <c r="EF3509" s="304">
        <f t="shared" si="1536"/>
        <v>0.15</v>
      </c>
      <c r="EG3509" s="77">
        <f t="shared" si="1537"/>
        <v>0</v>
      </c>
      <c r="EH3509" s="304">
        <f t="shared" si="1538"/>
        <v>0.43</v>
      </c>
      <c r="EI3509" s="77">
        <f t="shared" si="1539"/>
        <v>0</v>
      </c>
      <c r="EJ3509" s="304">
        <f t="shared" si="1540"/>
        <v>3.19</v>
      </c>
      <c r="EK3509" s="77">
        <f t="shared" si="1541"/>
        <v>0</v>
      </c>
      <c r="EL3509" s="304">
        <f t="shared" si="1542"/>
        <v>5.45</v>
      </c>
      <c r="EM3509" s="77">
        <f t="shared" si="1543"/>
        <v>0</v>
      </c>
      <c r="EN3509" s="304">
        <f t="shared" si="1544"/>
        <v>9.9</v>
      </c>
      <c r="EO3509" s="77">
        <f t="shared" si="1545"/>
        <v>0</v>
      </c>
      <c r="EP3509" s="304">
        <f t="shared" si="1546"/>
        <v>0</v>
      </c>
      <c r="EQ3509" s="77" t="e">
        <f t="shared" si="1547"/>
        <v>#DIV/0!</v>
      </c>
      <c r="ER3509" s="77">
        <f t="shared" si="1548"/>
        <v>100</v>
      </c>
      <c r="ES3509" s="77">
        <f t="shared" si="1549"/>
        <v>0</v>
      </c>
    </row>
    <row r="3510" spans="1:149" s="77" customFormat="1" x14ac:dyDescent="0.45">
      <c r="A3510" s="77" t="s">
        <v>5059</v>
      </c>
      <c r="B3510" s="178" t="s">
        <v>1014</v>
      </c>
      <c r="C3510" s="77" t="s">
        <v>3623</v>
      </c>
      <c r="D3510" s="77" t="s">
        <v>5122</v>
      </c>
      <c r="E3510" s="77" t="s">
        <v>637</v>
      </c>
      <c r="F3510" s="77" t="s">
        <v>5092</v>
      </c>
      <c r="G3510" s="77" t="s">
        <v>5118</v>
      </c>
      <c r="H3510" s="77" t="s">
        <v>1372</v>
      </c>
      <c r="I3510" s="77">
        <v>71</v>
      </c>
      <c r="J3510" s="304">
        <v>50</v>
      </c>
      <c r="L3510" s="304">
        <v>1250</v>
      </c>
      <c r="N3510" s="51" t="s">
        <v>748</v>
      </c>
      <c r="O3510" s="77" t="s">
        <v>3502</v>
      </c>
      <c r="P3510" s="87" t="s">
        <v>1374</v>
      </c>
      <c r="Q3510" s="125"/>
      <c r="R3510" s="164">
        <v>3</v>
      </c>
      <c r="S3510" s="116"/>
      <c r="AA3510" s="221"/>
      <c r="AB3510" s="168"/>
      <c r="AC3510" s="221"/>
      <c r="AE3510" s="320">
        <v>0.05</v>
      </c>
      <c r="AG3510" s="221">
        <f t="shared" si="1550"/>
        <v>0.95</v>
      </c>
      <c r="AQ3510" s="178" t="s">
        <v>824</v>
      </c>
      <c r="AR3510" s="66">
        <v>1.008</v>
      </c>
      <c r="AS3510" s="66">
        <v>1.109</v>
      </c>
      <c r="AU3510" s="276">
        <v>25</v>
      </c>
      <c r="AV3510" s="276">
        <v>475</v>
      </c>
      <c r="AW3510" s="276">
        <v>25.2</v>
      </c>
      <c r="AX3510" s="95">
        <v>1.0336961432725218</v>
      </c>
      <c r="AY3510" s="276">
        <v>526.77499999999998</v>
      </c>
      <c r="AZ3510" s="95">
        <v>21.719489659347431</v>
      </c>
      <c r="BA3510" s="178"/>
      <c r="BB3510" s="98" t="s">
        <v>3412</v>
      </c>
      <c r="BC3510" s="178"/>
      <c r="BD3510" s="96">
        <v>44.222860500000003</v>
      </c>
      <c r="BF3510" s="96">
        <v>0.96504329999999994</v>
      </c>
      <c r="BH3510" s="96">
        <v>16.206758099999998</v>
      </c>
      <c r="BJ3510" s="96">
        <v>10.7647098</v>
      </c>
      <c r="BP3510" s="96">
        <v>0.25867140000000005</v>
      </c>
      <c r="BR3510" s="96">
        <v>4.1188446000000001</v>
      </c>
      <c r="BX3510" s="96">
        <v>10.913943300000001</v>
      </c>
      <c r="BZ3510" s="96">
        <v>2.8453854000000001</v>
      </c>
      <c r="CB3510" s="96">
        <v>9.1330901999999998</v>
      </c>
      <c r="CV3510" s="96">
        <v>5.9693400000000001E-2</v>
      </c>
      <c r="CX3510" s="147"/>
      <c r="CY3510" s="147"/>
      <c r="CZ3510" s="147"/>
      <c r="DA3510" s="147"/>
      <c r="DB3510" s="147"/>
      <c r="DC3510" s="147"/>
      <c r="DD3510" s="147"/>
      <c r="DE3510" s="147"/>
      <c r="DF3510" s="147"/>
      <c r="DG3510" s="147"/>
      <c r="DH3510" s="96">
        <f t="shared" si="1551"/>
        <v>99.489000000000004</v>
      </c>
      <c r="DJ3510" s="96">
        <f t="shared" si="1527"/>
        <v>0.51099999999999568</v>
      </c>
      <c r="DL3510" s="77" t="s">
        <v>827</v>
      </c>
      <c r="DO3510" s="367">
        <v>0.35</v>
      </c>
      <c r="DP3510" s="96">
        <v>0.02</v>
      </c>
      <c r="DQ3510" s="348">
        <f t="shared" si="1552"/>
        <v>0.161</v>
      </c>
      <c r="DR3510" s="77">
        <f t="shared" si="1553"/>
        <v>6.0000000000000001E-3</v>
      </c>
      <c r="DS3510" s="246">
        <v>1610</v>
      </c>
      <c r="DT3510" s="77">
        <v>60</v>
      </c>
      <c r="DU3510" s="96"/>
      <c r="DW3510" s="178"/>
      <c r="DX3510" s="304">
        <f t="shared" si="1528"/>
        <v>44.45</v>
      </c>
      <c r="DY3510" s="77">
        <f t="shared" si="1529"/>
        <v>0</v>
      </c>
      <c r="DZ3510" s="304">
        <f t="shared" si="1530"/>
        <v>0.96999999999999986</v>
      </c>
      <c r="EA3510" s="77">
        <f t="shared" si="1531"/>
        <v>0</v>
      </c>
      <c r="EB3510" s="304">
        <f t="shared" si="1532"/>
        <v>16.29</v>
      </c>
      <c r="EC3510" s="77">
        <f t="shared" si="1533"/>
        <v>0</v>
      </c>
      <c r="ED3510" s="304">
        <f t="shared" si="1534"/>
        <v>0</v>
      </c>
      <c r="EE3510" s="77" t="e">
        <f t="shared" si="1535"/>
        <v>#DIV/0!</v>
      </c>
      <c r="EF3510" s="304">
        <f t="shared" si="1536"/>
        <v>0.26</v>
      </c>
      <c r="EG3510" s="77">
        <f t="shared" si="1537"/>
        <v>0</v>
      </c>
      <c r="EH3510" s="304">
        <f t="shared" si="1538"/>
        <v>4.1399999999999997</v>
      </c>
      <c r="EI3510" s="77">
        <f t="shared" si="1539"/>
        <v>0</v>
      </c>
      <c r="EJ3510" s="304">
        <f t="shared" si="1540"/>
        <v>10.97</v>
      </c>
      <c r="EK3510" s="77">
        <f t="shared" si="1541"/>
        <v>0</v>
      </c>
      <c r="EL3510" s="304">
        <f t="shared" si="1542"/>
        <v>2.86</v>
      </c>
      <c r="EM3510" s="77">
        <f t="shared" si="1543"/>
        <v>0</v>
      </c>
      <c r="EN3510" s="304">
        <f t="shared" si="1544"/>
        <v>9.18</v>
      </c>
      <c r="EO3510" s="77">
        <f t="shared" si="1545"/>
        <v>0</v>
      </c>
      <c r="EP3510" s="304">
        <f t="shared" si="1546"/>
        <v>0</v>
      </c>
      <c r="EQ3510" s="77" t="e">
        <f t="shared" si="1547"/>
        <v>#DIV/0!</v>
      </c>
      <c r="ER3510" s="77">
        <f t="shared" si="1548"/>
        <v>100</v>
      </c>
      <c r="ES3510" s="77">
        <f t="shared" si="1549"/>
        <v>0</v>
      </c>
    </row>
    <row r="3511" spans="1:149" s="77" customFormat="1" x14ac:dyDescent="0.45">
      <c r="A3511" s="77" t="s">
        <v>5059</v>
      </c>
      <c r="B3511" s="178" t="s">
        <v>1014</v>
      </c>
      <c r="C3511" s="77" t="s">
        <v>3623</v>
      </c>
      <c r="D3511" s="77" t="s">
        <v>5122</v>
      </c>
      <c r="E3511" s="77" t="s">
        <v>637</v>
      </c>
      <c r="F3511" s="77" t="s">
        <v>5093</v>
      </c>
      <c r="G3511" s="77" t="s">
        <v>5118</v>
      </c>
      <c r="H3511" s="77" t="s">
        <v>1372</v>
      </c>
      <c r="I3511" s="77">
        <v>72</v>
      </c>
      <c r="J3511" s="304">
        <v>50</v>
      </c>
      <c r="L3511" s="304">
        <v>1250</v>
      </c>
      <c r="N3511" s="51" t="s">
        <v>748</v>
      </c>
      <c r="O3511" s="77" t="s">
        <v>3502</v>
      </c>
      <c r="P3511" s="87" t="s">
        <v>1374</v>
      </c>
      <c r="Q3511" s="125"/>
      <c r="R3511" s="164">
        <v>3</v>
      </c>
      <c r="S3511" s="116"/>
      <c r="AA3511" s="168"/>
      <c r="AB3511" s="168"/>
      <c r="AC3511" s="168"/>
      <c r="AE3511" s="327">
        <v>0.996</v>
      </c>
      <c r="AG3511" s="168">
        <f t="shared" si="1550"/>
        <v>4.0000000000000036E-3</v>
      </c>
      <c r="AQ3511" s="178" t="s">
        <v>824</v>
      </c>
      <c r="AR3511" s="66">
        <v>0.99660000000000004</v>
      </c>
      <c r="AS3511" s="66">
        <v>1.1080000000000001</v>
      </c>
      <c r="AU3511" s="276">
        <v>498</v>
      </c>
      <c r="AV3511" s="276">
        <v>2.0000000000000018</v>
      </c>
      <c r="AW3511" s="276">
        <v>496.30680000000001</v>
      </c>
      <c r="AX3511" s="95">
        <v>20.347989011923485</v>
      </c>
      <c r="AY3511" s="276">
        <v>2.216000000000002</v>
      </c>
      <c r="AZ3511" s="95">
        <v>9.1368020663687446E-2</v>
      </c>
      <c r="BA3511" s="178"/>
      <c r="BB3511" s="98" t="s">
        <v>3412</v>
      </c>
      <c r="BC3511" s="178"/>
      <c r="BD3511" s="96">
        <v>43.28985500000001</v>
      </c>
      <c r="BF3511" s="96">
        <v>0.94468299999999994</v>
      </c>
      <c r="BH3511" s="96">
        <v>15.864830999999999</v>
      </c>
      <c r="BJ3511" s="96">
        <v>10.537598000000001</v>
      </c>
      <c r="BP3511" s="96">
        <v>0.25321399999999999</v>
      </c>
      <c r="BR3511" s="96">
        <v>4.0319459999999996</v>
      </c>
      <c r="BX3511" s="96">
        <v>10.683683</v>
      </c>
      <c r="BZ3511" s="96">
        <v>2.7853539999999999</v>
      </c>
      <c r="CB3511" s="96">
        <v>8.9404020000000006</v>
      </c>
      <c r="CV3511" s="96">
        <v>5.8434E-2</v>
      </c>
      <c r="DH3511" s="96">
        <f t="shared" si="1551"/>
        <v>97.390000000000029</v>
      </c>
      <c r="DJ3511" s="96">
        <f t="shared" si="1527"/>
        <v>2.609999999999971</v>
      </c>
      <c r="DL3511" s="77" t="s">
        <v>827</v>
      </c>
      <c r="DO3511" s="367">
        <v>2.61</v>
      </c>
      <c r="DP3511" s="96">
        <v>0.14000000000000001</v>
      </c>
      <c r="DQ3511" s="348"/>
      <c r="DS3511" s="246"/>
      <c r="DU3511" s="96"/>
      <c r="DW3511" s="178"/>
      <c r="DX3511" s="304">
        <f t="shared" si="1528"/>
        <v>44.449999999999996</v>
      </c>
      <c r="DY3511" s="77">
        <f t="shared" si="1529"/>
        <v>0</v>
      </c>
      <c r="DZ3511" s="304">
        <f t="shared" si="1530"/>
        <v>0.96999999999999964</v>
      </c>
      <c r="EA3511" s="77">
        <f t="shared" si="1531"/>
        <v>0</v>
      </c>
      <c r="EB3511" s="304">
        <f t="shared" si="1532"/>
        <v>16.289999999999992</v>
      </c>
      <c r="EC3511" s="77">
        <f t="shared" si="1533"/>
        <v>0</v>
      </c>
      <c r="ED3511" s="304">
        <f t="shared" si="1534"/>
        <v>0</v>
      </c>
      <c r="EE3511" s="77" t="e">
        <f t="shared" si="1535"/>
        <v>#DIV/0!</v>
      </c>
      <c r="EF3511" s="304">
        <f t="shared" si="1536"/>
        <v>0.2599999999999999</v>
      </c>
      <c r="EG3511" s="77">
        <f t="shared" si="1537"/>
        <v>0</v>
      </c>
      <c r="EH3511" s="304">
        <f t="shared" si="1538"/>
        <v>4.1399999999999988</v>
      </c>
      <c r="EI3511" s="77">
        <f t="shared" si="1539"/>
        <v>0</v>
      </c>
      <c r="EJ3511" s="304">
        <f t="shared" si="1540"/>
        <v>10.969999999999997</v>
      </c>
      <c r="EK3511" s="77">
        <f t="shared" si="1541"/>
        <v>0</v>
      </c>
      <c r="EL3511" s="304">
        <f t="shared" si="1542"/>
        <v>2.859999999999999</v>
      </c>
      <c r="EM3511" s="77">
        <f t="shared" si="1543"/>
        <v>0</v>
      </c>
      <c r="EN3511" s="304">
        <f t="shared" si="1544"/>
        <v>9.1799999999999979</v>
      </c>
      <c r="EO3511" s="77">
        <f t="shared" si="1545"/>
        <v>0</v>
      </c>
      <c r="EP3511" s="304">
        <f t="shared" si="1546"/>
        <v>0</v>
      </c>
      <c r="EQ3511" s="77" t="e">
        <f t="shared" si="1547"/>
        <v>#DIV/0!</v>
      </c>
      <c r="ER3511" s="77">
        <f t="shared" si="1548"/>
        <v>100</v>
      </c>
      <c r="ES3511" s="77">
        <f t="shared" si="1549"/>
        <v>0</v>
      </c>
    </row>
    <row r="3512" spans="1:149" s="77" customFormat="1" x14ac:dyDescent="0.45">
      <c r="A3512" s="77" t="s">
        <v>5059</v>
      </c>
      <c r="B3512" s="178" t="s">
        <v>1014</v>
      </c>
      <c r="C3512" s="77" t="s">
        <v>3623</v>
      </c>
      <c r="D3512" s="77" t="s">
        <v>5122</v>
      </c>
      <c r="E3512" s="77" t="s">
        <v>637</v>
      </c>
      <c r="F3512" s="77" t="s">
        <v>5094</v>
      </c>
      <c r="G3512" s="77" t="s">
        <v>5118</v>
      </c>
      <c r="H3512" s="77" t="s">
        <v>1372</v>
      </c>
      <c r="I3512" s="77">
        <v>72</v>
      </c>
      <c r="J3512" s="304">
        <v>100</v>
      </c>
      <c r="L3512" s="304">
        <v>1250</v>
      </c>
      <c r="N3512" s="51" t="s">
        <v>748</v>
      </c>
      <c r="O3512" s="77" t="s">
        <v>3502</v>
      </c>
      <c r="P3512" s="87" t="s">
        <v>1374</v>
      </c>
      <c r="Q3512" s="125"/>
      <c r="R3512" s="164">
        <v>3</v>
      </c>
      <c r="S3512" s="116"/>
      <c r="AA3512" s="168"/>
      <c r="AB3512" s="168"/>
      <c r="AC3512" s="168"/>
      <c r="AE3512" s="327">
        <v>5.5E-2</v>
      </c>
      <c r="AG3512" s="168">
        <f t="shared" si="1550"/>
        <v>0.94499999999999995</v>
      </c>
      <c r="AQ3512" s="178" t="s">
        <v>824</v>
      </c>
      <c r="AR3512" s="66">
        <v>1.0229999999999999</v>
      </c>
      <c r="AS3512" s="66">
        <v>1.238</v>
      </c>
      <c r="AU3512" s="276">
        <v>55</v>
      </c>
      <c r="AV3512" s="276">
        <v>945</v>
      </c>
      <c r="AW3512" s="276">
        <v>56.264999999999993</v>
      </c>
      <c r="AX3512" s="95">
        <v>1.2175654852194688</v>
      </c>
      <c r="AY3512" s="276">
        <v>1169.9100000000001</v>
      </c>
      <c r="AZ3512" s="95">
        <v>26.159982875567792</v>
      </c>
      <c r="BA3512" s="178"/>
      <c r="BB3512" s="98" t="s">
        <v>3412</v>
      </c>
      <c r="BC3512" s="178"/>
      <c r="BD3512" s="96">
        <v>44.110402000000001</v>
      </c>
      <c r="BF3512" s="96">
        <v>0.96258920000000003</v>
      </c>
      <c r="BH3512" s="96">
        <v>16.165544399999998</v>
      </c>
      <c r="BJ3512" s="96">
        <v>10.7373352</v>
      </c>
      <c r="BP3512" s="96">
        <v>0.25801360000000001</v>
      </c>
      <c r="BR3512" s="96">
        <v>4.1083704000000001</v>
      </c>
      <c r="BX3512" s="96">
        <v>10.8861892</v>
      </c>
      <c r="BZ3512" s="96">
        <v>2.8381495999999999</v>
      </c>
      <c r="CB3512" s="96">
        <v>9.1098648000000004</v>
      </c>
      <c r="CV3512" s="96">
        <v>5.95416E-2</v>
      </c>
      <c r="DH3512" s="96">
        <f t="shared" si="1551"/>
        <v>99.236000000000004</v>
      </c>
      <c r="DJ3512" s="96">
        <f t="shared" si="1527"/>
        <v>0.76399999999999579</v>
      </c>
      <c r="DL3512" s="77" t="s">
        <v>827</v>
      </c>
      <c r="DO3512" s="367">
        <v>0.47</v>
      </c>
      <c r="DP3512" s="96">
        <v>0.05</v>
      </c>
      <c r="DQ3512" s="348">
        <f t="shared" si="1552"/>
        <v>0.29399999999999998</v>
      </c>
      <c r="DR3512" s="77">
        <f t="shared" si="1553"/>
        <v>0.01</v>
      </c>
      <c r="DS3512" s="246">
        <v>2940</v>
      </c>
      <c r="DT3512" s="77">
        <v>100</v>
      </c>
      <c r="DU3512" s="96"/>
      <c r="DW3512" s="178"/>
      <c r="DX3512" s="304">
        <f t="shared" si="1528"/>
        <v>44.45</v>
      </c>
      <c r="DY3512" s="77">
        <f t="shared" si="1529"/>
        <v>0</v>
      </c>
      <c r="DZ3512" s="304">
        <f t="shared" si="1530"/>
        <v>0.97</v>
      </c>
      <c r="EA3512" s="77">
        <f t="shared" si="1531"/>
        <v>0</v>
      </c>
      <c r="EB3512" s="304">
        <f t="shared" si="1532"/>
        <v>16.289999999999996</v>
      </c>
      <c r="EC3512" s="77">
        <f t="shared" si="1533"/>
        <v>0</v>
      </c>
      <c r="ED3512" s="304">
        <f t="shared" si="1534"/>
        <v>0</v>
      </c>
      <c r="EE3512" s="77" t="e">
        <f t="shared" si="1535"/>
        <v>#DIV/0!</v>
      </c>
      <c r="EF3512" s="304">
        <f t="shared" si="1536"/>
        <v>0.26</v>
      </c>
      <c r="EG3512" s="77">
        <f t="shared" si="1537"/>
        <v>0</v>
      </c>
      <c r="EH3512" s="304">
        <f t="shared" si="1538"/>
        <v>4.1399999999999997</v>
      </c>
      <c r="EI3512" s="77">
        <f t="shared" si="1539"/>
        <v>0</v>
      </c>
      <c r="EJ3512" s="304">
        <f t="shared" si="1540"/>
        <v>10.97</v>
      </c>
      <c r="EK3512" s="77">
        <f t="shared" si="1541"/>
        <v>0</v>
      </c>
      <c r="EL3512" s="304">
        <f t="shared" si="1542"/>
        <v>2.86</v>
      </c>
      <c r="EM3512" s="77">
        <f t="shared" si="1543"/>
        <v>0</v>
      </c>
      <c r="EN3512" s="304">
        <f t="shared" si="1544"/>
        <v>9.1800000000000015</v>
      </c>
      <c r="EO3512" s="77">
        <f t="shared" si="1545"/>
        <v>0</v>
      </c>
      <c r="EP3512" s="304">
        <f t="shared" si="1546"/>
        <v>0</v>
      </c>
      <c r="EQ3512" s="77" t="e">
        <f t="shared" si="1547"/>
        <v>#DIV/0!</v>
      </c>
      <c r="ER3512" s="77">
        <f t="shared" si="1548"/>
        <v>100</v>
      </c>
      <c r="ES3512" s="77">
        <f t="shared" si="1549"/>
        <v>0</v>
      </c>
    </row>
    <row r="3513" spans="1:149" s="77" customFormat="1" x14ac:dyDescent="0.45">
      <c r="A3513" s="77" t="s">
        <v>5059</v>
      </c>
      <c r="B3513" s="178" t="s">
        <v>1014</v>
      </c>
      <c r="C3513" s="77" t="s">
        <v>3623</v>
      </c>
      <c r="D3513" s="77" t="s">
        <v>5122</v>
      </c>
      <c r="E3513" s="77" t="s">
        <v>637</v>
      </c>
      <c r="F3513" s="77" t="s">
        <v>5095</v>
      </c>
      <c r="G3513" s="77" t="s">
        <v>5118</v>
      </c>
      <c r="H3513" s="77" t="s">
        <v>1372</v>
      </c>
      <c r="I3513" s="77">
        <v>72</v>
      </c>
      <c r="J3513" s="304">
        <v>100</v>
      </c>
      <c r="L3513" s="304">
        <v>1250</v>
      </c>
      <c r="N3513" s="51" t="s">
        <v>748</v>
      </c>
      <c r="O3513" s="77" t="s">
        <v>3502</v>
      </c>
      <c r="P3513" s="87" t="s">
        <v>1374</v>
      </c>
      <c r="Q3513" s="125"/>
      <c r="R3513" s="164">
        <v>3</v>
      </c>
      <c r="S3513" s="116"/>
      <c r="AA3513" s="168"/>
      <c r="AB3513" s="168"/>
      <c r="AC3513" s="168"/>
      <c r="AE3513" s="327">
        <v>0.13500000000000001</v>
      </c>
      <c r="AG3513" s="168">
        <f t="shared" si="1550"/>
        <v>0.86499999999999999</v>
      </c>
      <c r="AQ3513" s="178" t="s">
        <v>824</v>
      </c>
      <c r="AR3513" s="66">
        <v>1.0169999999999999</v>
      </c>
      <c r="AS3513" s="66">
        <v>1.2390000000000001</v>
      </c>
      <c r="AU3513" s="276">
        <v>135</v>
      </c>
      <c r="AV3513" s="276">
        <v>865</v>
      </c>
      <c r="AW3513" s="276">
        <v>137.29499999999999</v>
      </c>
      <c r="AX3513" s="95">
        <v>2.9681612953620009</v>
      </c>
      <c r="AY3513" s="276">
        <v>1071.7350000000001</v>
      </c>
      <c r="AZ3513" s="95">
        <v>23.964723138657373</v>
      </c>
      <c r="BA3513" s="178"/>
      <c r="BB3513" s="98" t="s">
        <v>3412</v>
      </c>
      <c r="BC3513" s="178"/>
      <c r="BD3513" s="96">
        <v>43.727243000000001</v>
      </c>
      <c r="BF3513" s="96">
        <v>0.95422779999999985</v>
      </c>
      <c r="BH3513" s="96">
        <v>16.025124599999998</v>
      </c>
      <c r="BJ3513" s="96">
        <v>10.644066800000001</v>
      </c>
      <c r="BP3513" s="96">
        <v>0.25577240000000001</v>
      </c>
      <c r="BR3513" s="96">
        <v>4.0726835999999995</v>
      </c>
      <c r="BX3513" s="96">
        <v>10.791627800000001</v>
      </c>
      <c r="BZ3513" s="96">
        <v>2.8134963999999996</v>
      </c>
      <c r="CB3513" s="96">
        <v>9.0307332000000002</v>
      </c>
      <c r="CV3513" s="96">
        <v>5.9024399999999998E-2</v>
      </c>
      <c r="DH3513" s="96">
        <f t="shared" si="1551"/>
        <v>98.374000000000009</v>
      </c>
      <c r="DJ3513" s="96">
        <f t="shared" si="1527"/>
        <v>1.6259999999999906</v>
      </c>
      <c r="DL3513" s="77" t="s">
        <v>827</v>
      </c>
      <c r="DO3513" s="367">
        <v>1.36</v>
      </c>
      <c r="DP3513" s="96">
        <v>0.08</v>
      </c>
      <c r="DQ3513" s="348">
        <f t="shared" si="1552"/>
        <v>0.26600000000000001</v>
      </c>
      <c r="DR3513" s="77">
        <f t="shared" si="1553"/>
        <v>8.9999999999999993E-3</v>
      </c>
      <c r="DS3513" s="246">
        <v>2660</v>
      </c>
      <c r="DT3513" s="77">
        <v>90</v>
      </c>
      <c r="DU3513" s="96"/>
      <c r="DW3513" s="178"/>
      <c r="DX3513" s="304">
        <f t="shared" si="1528"/>
        <v>44.449999999999996</v>
      </c>
      <c r="DY3513" s="77">
        <f t="shared" si="1529"/>
        <v>0</v>
      </c>
      <c r="DZ3513" s="304">
        <f t="shared" si="1530"/>
        <v>0.96999999999999964</v>
      </c>
      <c r="EA3513" s="77">
        <f t="shared" si="1531"/>
        <v>0</v>
      </c>
      <c r="EB3513" s="304">
        <f t="shared" si="1532"/>
        <v>16.289999999999996</v>
      </c>
      <c r="EC3513" s="77">
        <f t="shared" si="1533"/>
        <v>0</v>
      </c>
      <c r="ED3513" s="304">
        <f t="shared" si="1534"/>
        <v>0</v>
      </c>
      <c r="EE3513" s="77" t="e">
        <f t="shared" si="1535"/>
        <v>#DIV/0!</v>
      </c>
      <c r="EF3513" s="304">
        <f t="shared" si="1536"/>
        <v>0.26</v>
      </c>
      <c r="EG3513" s="77">
        <f t="shared" si="1537"/>
        <v>0</v>
      </c>
      <c r="EH3513" s="304">
        <f t="shared" si="1538"/>
        <v>4.1399999999999988</v>
      </c>
      <c r="EI3513" s="77">
        <f t="shared" si="1539"/>
        <v>0</v>
      </c>
      <c r="EJ3513" s="304">
        <f t="shared" si="1540"/>
        <v>10.969999999999999</v>
      </c>
      <c r="EK3513" s="77">
        <f t="shared" si="1541"/>
        <v>0</v>
      </c>
      <c r="EL3513" s="304">
        <f t="shared" si="1542"/>
        <v>2.8599999999999994</v>
      </c>
      <c r="EM3513" s="77">
        <f t="shared" si="1543"/>
        <v>0</v>
      </c>
      <c r="EN3513" s="304">
        <f t="shared" si="1544"/>
        <v>9.18</v>
      </c>
      <c r="EO3513" s="77">
        <f t="shared" si="1545"/>
        <v>0</v>
      </c>
      <c r="EP3513" s="304">
        <f t="shared" si="1546"/>
        <v>0</v>
      </c>
      <c r="EQ3513" s="77" t="e">
        <f t="shared" si="1547"/>
        <v>#DIV/0!</v>
      </c>
      <c r="ER3513" s="77">
        <f t="shared" si="1548"/>
        <v>100</v>
      </c>
      <c r="ES3513" s="77">
        <f t="shared" si="1549"/>
        <v>0</v>
      </c>
    </row>
    <row r="3514" spans="1:149" s="77" customFormat="1" x14ac:dyDescent="0.45">
      <c r="A3514" s="77" t="s">
        <v>5059</v>
      </c>
      <c r="B3514" s="178" t="s">
        <v>1014</v>
      </c>
      <c r="C3514" s="77" t="s">
        <v>3623</v>
      </c>
      <c r="D3514" s="77" t="s">
        <v>5122</v>
      </c>
      <c r="E3514" s="77" t="s">
        <v>637</v>
      </c>
      <c r="F3514" s="77" t="s">
        <v>5096</v>
      </c>
      <c r="G3514" s="77" t="s">
        <v>5118</v>
      </c>
      <c r="H3514" s="77" t="s">
        <v>1372</v>
      </c>
      <c r="I3514" s="77">
        <v>72</v>
      </c>
      <c r="J3514" s="304">
        <v>100</v>
      </c>
      <c r="L3514" s="304">
        <v>1250</v>
      </c>
      <c r="N3514" s="51" t="s">
        <v>748</v>
      </c>
      <c r="O3514" s="77" t="s">
        <v>3502</v>
      </c>
      <c r="P3514" s="87" t="s">
        <v>1374</v>
      </c>
      <c r="Q3514" s="125"/>
      <c r="R3514" s="164">
        <v>3</v>
      </c>
      <c r="S3514" s="116"/>
      <c r="AA3514" s="168"/>
      <c r="AB3514" s="168"/>
      <c r="AC3514" s="168"/>
      <c r="AE3514" s="327">
        <v>0.29399999999999998</v>
      </c>
      <c r="AG3514" s="168">
        <f t="shared" si="1550"/>
        <v>0.70599999999999996</v>
      </c>
      <c r="AQ3514" s="178" t="s">
        <v>824</v>
      </c>
      <c r="AR3514" s="66">
        <v>1.008</v>
      </c>
      <c r="AS3514" s="66">
        <v>1.242</v>
      </c>
      <c r="AU3514" s="276">
        <v>294</v>
      </c>
      <c r="AV3514" s="276">
        <v>706</v>
      </c>
      <c r="AW3514" s="276">
        <v>296.35199999999998</v>
      </c>
      <c r="AX3514" s="95">
        <v>6.396457854110368</v>
      </c>
      <c r="AY3514" s="276">
        <v>876.85199999999998</v>
      </c>
      <c r="AZ3514" s="95">
        <v>19.607006782066456</v>
      </c>
      <c r="BA3514" s="178"/>
      <c r="BB3514" s="98" t="s">
        <v>3412</v>
      </c>
      <c r="BC3514" s="178"/>
      <c r="BD3514" s="96">
        <v>43.45432000000001</v>
      </c>
      <c r="BF3514" s="96">
        <v>0.948272</v>
      </c>
      <c r="BH3514" s="96">
        <v>15.925103999999999</v>
      </c>
      <c r="BJ3514" s="96">
        <v>10.577632000000001</v>
      </c>
      <c r="BP3514" s="96">
        <v>0.25417600000000001</v>
      </c>
      <c r="BR3514" s="96">
        <v>4.0472640000000002</v>
      </c>
      <c r="BX3514" s="96">
        <v>10.724272000000001</v>
      </c>
      <c r="BZ3514" s="96">
        <v>2.7959359999999998</v>
      </c>
      <c r="CB3514" s="96">
        <v>8.9743680000000001</v>
      </c>
      <c r="CV3514" s="96">
        <v>5.8656E-2</v>
      </c>
      <c r="DH3514" s="96">
        <f t="shared" si="1551"/>
        <v>97.76</v>
      </c>
      <c r="DJ3514" s="96">
        <f t="shared" si="1527"/>
        <v>2.2399999999999949</v>
      </c>
      <c r="DL3514" s="77" t="s">
        <v>827</v>
      </c>
      <c r="DO3514" s="367">
        <v>2.02</v>
      </c>
      <c r="DP3514" s="96">
        <v>0.1</v>
      </c>
      <c r="DQ3514" s="348">
        <f t="shared" si="1552"/>
        <v>0.22</v>
      </c>
      <c r="DR3514" s="77">
        <f t="shared" si="1553"/>
        <v>8.0000000000000002E-3</v>
      </c>
      <c r="DS3514" s="246">
        <v>2200</v>
      </c>
      <c r="DT3514" s="77">
        <v>80</v>
      </c>
      <c r="DU3514" s="96"/>
      <c r="DW3514" s="178"/>
      <c r="DX3514" s="304">
        <f t="shared" si="1528"/>
        <v>44.45</v>
      </c>
      <c r="DY3514" s="77">
        <f t="shared" si="1529"/>
        <v>0</v>
      </c>
      <c r="DZ3514" s="304">
        <f t="shared" si="1530"/>
        <v>0.97</v>
      </c>
      <c r="EA3514" s="77">
        <f t="shared" si="1531"/>
        <v>0</v>
      </c>
      <c r="EB3514" s="304">
        <f t="shared" si="1532"/>
        <v>16.29</v>
      </c>
      <c r="EC3514" s="77">
        <f t="shared" si="1533"/>
        <v>0</v>
      </c>
      <c r="ED3514" s="304">
        <f t="shared" si="1534"/>
        <v>0</v>
      </c>
      <c r="EE3514" s="77" t="e">
        <f t="shared" si="1535"/>
        <v>#DIV/0!</v>
      </c>
      <c r="EF3514" s="304">
        <f t="shared" si="1536"/>
        <v>0.26</v>
      </c>
      <c r="EG3514" s="77">
        <f t="shared" si="1537"/>
        <v>0</v>
      </c>
      <c r="EH3514" s="304">
        <f t="shared" si="1538"/>
        <v>4.1399999999999997</v>
      </c>
      <c r="EI3514" s="77">
        <f t="shared" si="1539"/>
        <v>0</v>
      </c>
      <c r="EJ3514" s="304">
        <f t="shared" si="1540"/>
        <v>10.97</v>
      </c>
      <c r="EK3514" s="77">
        <f t="shared" si="1541"/>
        <v>0</v>
      </c>
      <c r="EL3514" s="304">
        <f t="shared" si="1542"/>
        <v>2.86</v>
      </c>
      <c r="EM3514" s="77">
        <f t="shared" si="1543"/>
        <v>0</v>
      </c>
      <c r="EN3514" s="304">
        <f t="shared" si="1544"/>
        <v>9.18</v>
      </c>
      <c r="EO3514" s="77">
        <f t="shared" si="1545"/>
        <v>0</v>
      </c>
      <c r="EP3514" s="304">
        <f t="shared" si="1546"/>
        <v>0</v>
      </c>
      <c r="EQ3514" s="77" t="e">
        <f t="shared" si="1547"/>
        <v>#DIV/0!</v>
      </c>
      <c r="ER3514" s="77">
        <f t="shared" si="1548"/>
        <v>100</v>
      </c>
      <c r="ES3514" s="77">
        <f t="shared" si="1549"/>
        <v>0</v>
      </c>
    </row>
    <row r="3515" spans="1:149" s="77" customFormat="1" x14ac:dyDescent="0.45">
      <c r="A3515" s="77" t="s">
        <v>5059</v>
      </c>
      <c r="B3515" s="178" t="s">
        <v>1014</v>
      </c>
      <c r="C3515" s="77" t="s">
        <v>3623</v>
      </c>
      <c r="D3515" s="77" t="s">
        <v>5122</v>
      </c>
      <c r="E3515" s="77" t="s">
        <v>637</v>
      </c>
      <c r="F3515" s="77" t="s">
        <v>5097</v>
      </c>
      <c r="G3515" s="77" t="s">
        <v>5118</v>
      </c>
      <c r="H3515" s="77" t="s">
        <v>1372</v>
      </c>
      <c r="I3515" s="77">
        <v>72</v>
      </c>
      <c r="J3515" s="304">
        <v>100</v>
      </c>
      <c r="L3515" s="304">
        <v>1250</v>
      </c>
      <c r="N3515" s="51" t="s">
        <v>748</v>
      </c>
      <c r="O3515" s="77" t="s">
        <v>3502</v>
      </c>
      <c r="P3515" s="87" t="s">
        <v>1374</v>
      </c>
      <c r="Q3515" s="125"/>
      <c r="R3515" s="164">
        <v>3</v>
      </c>
      <c r="S3515" s="116"/>
      <c r="AA3515" s="221"/>
      <c r="AB3515" s="168"/>
      <c r="AC3515" s="221"/>
      <c r="AE3515" s="320">
        <v>0.52</v>
      </c>
      <c r="AG3515" s="221">
        <f t="shared" si="1550"/>
        <v>0.48</v>
      </c>
      <c r="AQ3515" s="178" t="s">
        <v>824</v>
      </c>
      <c r="AR3515" s="66">
        <v>1</v>
      </c>
      <c r="AS3515" s="66">
        <v>1.248</v>
      </c>
      <c r="AU3515" s="276">
        <v>520</v>
      </c>
      <c r="AV3515" s="276">
        <v>480</v>
      </c>
      <c r="AW3515" s="276">
        <v>520</v>
      </c>
      <c r="AX3515" s="95">
        <v>11.203620446583825</v>
      </c>
      <c r="AY3515" s="276">
        <v>599.04</v>
      </c>
      <c r="AZ3515" s="95">
        <v>13.394941612414739</v>
      </c>
      <c r="BA3515" s="178"/>
      <c r="BB3515" s="98" t="s">
        <v>3412</v>
      </c>
      <c r="BC3515" s="178"/>
      <c r="BD3515" s="96">
        <v>43.152949000000007</v>
      </c>
      <c r="BF3515" s="96">
        <v>0.94169540000000007</v>
      </c>
      <c r="BH3515" s="96">
        <v>15.814657799999999</v>
      </c>
      <c r="BJ3515" s="96">
        <v>10.504272400000001</v>
      </c>
      <c r="BP3515" s="96">
        <v>0.2524132</v>
      </c>
      <c r="BR3515" s="96">
        <v>4.0191948000000002</v>
      </c>
      <c r="BX3515" s="96">
        <v>10.649895400000002</v>
      </c>
      <c r="BZ3515" s="96">
        <v>2.7765451999999997</v>
      </c>
      <c r="CB3515" s="96">
        <v>8.9121275999999998</v>
      </c>
      <c r="CV3515" s="96">
        <v>5.8249200000000008E-2</v>
      </c>
      <c r="DH3515" s="96">
        <f t="shared" si="1551"/>
        <v>97.082000000000022</v>
      </c>
      <c r="DJ3515" s="96">
        <f t="shared" ref="DJ3515:DJ3577" si="1554">IF(AND(DH3515&lt;100, DH3515&gt;0), 100-DH3515, 0)</f>
        <v>2.9179999999999779</v>
      </c>
      <c r="DL3515" s="77" t="s">
        <v>827</v>
      </c>
      <c r="DO3515" s="367">
        <v>2.74</v>
      </c>
      <c r="DP3515" s="96">
        <v>0.19</v>
      </c>
      <c r="DQ3515" s="348">
        <f t="shared" si="1552"/>
        <v>0.17799999999999999</v>
      </c>
      <c r="DR3515" s="77">
        <f t="shared" si="1553"/>
        <v>6.0000000000000001E-3</v>
      </c>
      <c r="DS3515" s="246">
        <v>1780</v>
      </c>
      <c r="DT3515" s="77">
        <v>60</v>
      </c>
      <c r="DU3515" s="96"/>
      <c r="DW3515" s="178"/>
      <c r="DX3515" s="304">
        <f t="shared" si="1528"/>
        <v>44.449999999999996</v>
      </c>
      <c r="DY3515" s="77">
        <f t="shared" si="1529"/>
        <v>0</v>
      </c>
      <c r="DZ3515" s="304">
        <f t="shared" si="1530"/>
        <v>0.96999999999999986</v>
      </c>
      <c r="EA3515" s="77">
        <f t="shared" si="1531"/>
        <v>0</v>
      </c>
      <c r="EB3515" s="304">
        <f t="shared" si="1532"/>
        <v>16.289999999999996</v>
      </c>
      <c r="EC3515" s="77">
        <f t="shared" si="1533"/>
        <v>0</v>
      </c>
      <c r="ED3515" s="304">
        <f t="shared" si="1534"/>
        <v>0</v>
      </c>
      <c r="EE3515" s="77" t="e">
        <f t="shared" si="1535"/>
        <v>#DIV/0!</v>
      </c>
      <c r="EF3515" s="304">
        <f t="shared" si="1536"/>
        <v>0.25999999999999995</v>
      </c>
      <c r="EG3515" s="77">
        <f t="shared" si="1537"/>
        <v>0</v>
      </c>
      <c r="EH3515" s="304">
        <f t="shared" si="1538"/>
        <v>4.1399999999999988</v>
      </c>
      <c r="EI3515" s="77">
        <f t="shared" si="1539"/>
        <v>0</v>
      </c>
      <c r="EJ3515" s="304">
        <f t="shared" si="1540"/>
        <v>10.969999999999999</v>
      </c>
      <c r="EK3515" s="77">
        <f t="shared" si="1541"/>
        <v>0</v>
      </c>
      <c r="EL3515" s="304">
        <f t="shared" si="1542"/>
        <v>2.859999999999999</v>
      </c>
      <c r="EM3515" s="77">
        <f t="shared" si="1543"/>
        <v>0</v>
      </c>
      <c r="EN3515" s="304">
        <f t="shared" si="1544"/>
        <v>9.1799999999999979</v>
      </c>
      <c r="EO3515" s="77">
        <f t="shared" si="1545"/>
        <v>0</v>
      </c>
      <c r="EP3515" s="304">
        <f t="shared" si="1546"/>
        <v>0</v>
      </c>
      <c r="EQ3515" s="77" t="e">
        <f t="shared" si="1547"/>
        <v>#DIV/0!</v>
      </c>
      <c r="ER3515" s="77">
        <f t="shared" si="1548"/>
        <v>100</v>
      </c>
      <c r="ES3515" s="77">
        <f t="shared" si="1549"/>
        <v>0</v>
      </c>
    </row>
    <row r="3516" spans="1:149" s="77" customFormat="1" x14ac:dyDescent="0.45">
      <c r="A3516" s="77" t="s">
        <v>5059</v>
      </c>
      <c r="B3516" s="178" t="s">
        <v>1014</v>
      </c>
      <c r="C3516" s="77" t="s">
        <v>3623</v>
      </c>
      <c r="D3516" s="77" t="s">
        <v>5122</v>
      </c>
      <c r="E3516" s="77" t="s">
        <v>637</v>
      </c>
      <c r="F3516" s="77" t="s">
        <v>5098</v>
      </c>
      <c r="G3516" s="77" t="s">
        <v>5118</v>
      </c>
      <c r="H3516" s="77" t="s">
        <v>1372</v>
      </c>
      <c r="I3516" s="77">
        <v>72</v>
      </c>
      <c r="J3516" s="304">
        <v>100</v>
      </c>
      <c r="L3516" s="304">
        <v>1250</v>
      </c>
      <c r="N3516" s="51" t="s">
        <v>748</v>
      </c>
      <c r="O3516" s="77" t="s">
        <v>3502</v>
      </c>
      <c r="P3516" s="87" t="s">
        <v>1374</v>
      </c>
      <c r="Q3516" s="125"/>
      <c r="R3516" s="164">
        <v>3</v>
      </c>
      <c r="S3516" s="116"/>
      <c r="AA3516" s="168"/>
      <c r="AB3516" s="168"/>
      <c r="AC3516" s="168"/>
      <c r="AE3516" s="327">
        <v>0.75900000000000001</v>
      </c>
      <c r="AG3516" s="168">
        <f t="shared" si="1550"/>
        <v>0.24099999999999999</v>
      </c>
      <c r="AQ3516" s="178" t="s">
        <v>824</v>
      </c>
      <c r="AR3516" s="66">
        <v>0.99819999999999998</v>
      </c>
      <c r="AS3516" s="66">
        <v>1.252</v>
      </c>
      <c r="AU3516" s="276">
        <v>759</v>
      </c>
      <c r="AV3516" s="276">
        <v>241</v>
      </c>
      <c r="AW3516" s="276">
        <v>757.63379999999995</v>
      </c>
      <c r="AX3516" s="95">
        <v>16.312301432458586</v>
      </c>
      <c r="AY3516" s="276">
        <v>301.73200000000003</v>
      </c>
      <c r="AZ3516" s="95">
        <v>6.7469326298696659</v>
      </c>
      <c r="BA3516" s="178"/>
      <c r="BB3516" s="98" t="s">
        <v>3412</v>
      </c>
      <c r="BC3516" s="178"/>
      <c r="BD3516" s="96">
        <v>42.844021499999997</v>
      </c>
      <c r="BF3516" s="96">
        <v>0.9349539</v>
      </c>
      <c r="BH3516" s="96">
        <v>15.701442299999998</v>
      </c>
      <c r="BJ3516" s="96">
        <v>10.4290734</v>
      </c>
      <c r="BP3516" s="96">
        <v>0.2506062</v>
      </c>
      <c r="BR3516" s="96">
        <v>3.9904217999999996</v>
      </c>
      <c r="BX3516" s="96">
        <v>10.573653900000002</v>
      </c>
      <c r="BZ3516" s="96">
        <v>2.7566681999999996</v>
      </c>
      <c r="CB3516" s="96">
        <v>8.8483266</v>
      </c>
      <c r="CV3516" s="96">
        <v>5.78322E-2</v>
      </c>
      <c r="DH3516" s="96">
        <f t="shared" si="1551"/>
        <v>96.386999999999972</v>
      </c>
      <c r="DJ3516" s="96">
        <f t="shared" si="1554"/>
        <v>3.613000000000028</v>
      </c>
      <c r="DL3516" s="77" t="s">
        <v>827</v>
      </c>
      <c r="DO3516" s="367">
        <v>3.48</v>
      </c>
      <c r="DP3516" s="96">
        <v>0.15</v>
      </c>
      <c r="DQ3516" s="348">
        <f t="shared" si="1552"/>
        <v>0.13300000000000001</v>
      </c>
      <c r="DR3516" s="77">
        <f t="shared" si="1553"/>
        <v>5.0000000000000001E-3</v>
      </c>
      <c r="DS3516" s="246">
        <v>1330</v>
      </c>
      <c r="DT3516" s="77">
        <v>50</v>
      </c>
      <c r="DU3516" s="96"/>
      <c r="DW3516" s="178"/>
      <c r="DX3516" s="304">
        <f t="shared" si="1528"/>
        <v>44.45000000000001</v>
      </c>
      <c r="DY3516" s="77">
        <f t="shared" si="1529"/>
        <v>0</v>
      </c>
      <c r="DZ3516" s="304">
        <f t="shared" si="1530"/>
        <v>0.9700000000000002</v>
      </c>
      <c r="EA3516" s="77">
        <f t="shared" si="1531"/>
        <v>0</v>
      </c>
      <c r="EB3516" s="304">
        <f t="shared" si="1532"/>
        <v>16.290000000000003</v>
      </c>
      <c r="EC3516" s="77">
        <f t="shared" si="1533"/>
        <v>0</v>
      </c>
      <c r="ED3516" s="304">
        <f t="shared" si="1534"/>
        <v>0</v>
      </c>
      <c r="EE3516" s="77" t="e">
        <f t="shared" si="1535"/>
        <v>#DIV/0!</v>
      </c>
      <c r="EF3516" s="304">
        <f t="shared" si="1536"/>
        <v>0.26000000000000006</v>
      </c>
      <c r="EG3516" s="77">
        <f t="shared" si="1537"/>
        <v>0</v>
      </c>
      <c r="EH3516" s="304">
        <f t="shared" si="1538"/>
        <v>4.1400000000000006</v>
      </c>
      <c r="EI3516" s="77">
        <f t="shared" si="1539"/>
        <v>0</v>
      </c>
      <c r="EJ3516" s="304">
        <f t="shared" si="1540"/>
        <v>10.970000000000004</v>
      </c>
      <c r="EK3516" s="77">
        <f t="shared" si="1541"/>
        <v>0</v>
      </c>
      <c r="EL3516" s="304">
        <f t="shared" si="1542"/>
        <v>2.8600000000000003</v>
      </c>
      <c r="EM3516" s="77">
        <f t="shared" si="1543"/>
        <v>0</v>
      </c>
      <c r="EN3516" s="304">
        <f t="shared" si="1544"/>
        <v>9.1800000000000015</v>
      </c>
      <c r="EO3516" s="77">
        <f t="shared" si="1545"/>
        <v>0</v>
      </c>
      <c r="EP3516" s="304">
        <f t="shared" si="1546"/>
        <v>0</v>
      </c>
      <c r="EQ3516" s="77" t="e">
        <f t="shared" si="1547"/>
        <v>#DIV/0!</v>
      </c>
      <c r="ER3516" s="77">
        <f t="shared" si="1548"/>
        <v>100</v>
      </c>
      <c r="ES3516" s="77">
        <f t="shared" si="1549"/>
        <v>0</v>
      </c>
    </row>
    <row r="3517" spans="1:149" s="77" customFormat="1" x14ac:dyDescent="0.45">
      <c r="A3517" s="77" t="s">
        <v>5059</v>
      </c>
      <c r="B3517" s="178" t="s">
        <v>1014</v>
      </c>
      <c r="C3517" s="77" t="s">
        <v>3623</v>
      </c>
      <c r="D3517" s="77" t="s">
        <v>5122</v>
      </c>
      <c r="E3517" s="77" t="s">
        <v>637</v>
      </c>
      <c r="F3517" s="77" t="s">
        <v>5099</v>
      </c>
      <c r="G3517" s="77" t="s">
        <v>5118</v>
      </c>
      <c r="H3517" s="77" t="s">
        <v>1372</v>
      </c>
      <c r="I3517" s="77">
        <v>72</v>
      </c>
      <c r="J3517" s="304">
        <v>100</v>
      </c>
      <c r="L3517" s="304">
        <v>1250</v>
      </c>
      <c r="N3517" s="51" t="s">
        <v>748</v>
      </c>
      <c r="O3517" s="77" t="s">
        <v>3502</v>
      </c>
      <c r="P3517" s="87" t="s">
        <v>1374</v>
      </c>
      <c r="Q3517" s="125"/>
      <c r="R3517" s="164">
        <v>3</v>
      </c>
      <c r="S3517" s="116"/>
      <c r="AA3517" s="220"/>
      <c r="AB3517" s="168"/>
      <c r="AC3517" s="168"/>
      <c r="AE3517" s="319">
        <v>1</v>
      </c>
      <c r="AG3517" s="168">
        <f t="shared" si="1550"/>
        <v>0</v>
      </c>
      <c r="AQ3517" s="178"/>
      <c r="AR3517" s="66">
        <v>0.999</v>
      </c>
      <c r="AS3517" s="66"/>
      <c r="AU3517" s="276">
        <v>1000</v>
      </c>
      <c r="AV3517" s="276">
        <v>0</v>
      </c>
      <c r="AW3517" s="276">
        <v>999</v>
      </c>
      <c r="AX3517" s="95"/>
      <c r="AY3517" s="276">
        <v>0</v>
      </c>
      <c r="AZ3517" s="95"/>
      <c r="BA3517" s="178"/>
      <c r="BB3517" s="98" t="s">
        <v>3412</v>
      </c>
      <c r="BC3517" s="178"/>
      <c r="BD3517" s="96">
        <v>42.783124999999998</v>
      </c>
      <c r="BF3517" s="96">
        <v>0.93362499999999993</v>
      </c>
      <c r="BH3517" s="96">
        <v>15.679124999999999</v>
      </c>
      <c r="BJ3517" s="96">
        <v>10.414249999999999</v>
      </c>
      <c r="BP3517" s="96">
        <v>0.25025000000000003</v>
      </c>
      <c r="BR3517" s="96">
        <v>3.9847499999999996</v>
      </c>
      <c r="BX3517" s="96">
        <v>10.558624999999999</v>
      </c>
      <c r="BZ3517" s="96">
        <v>2.7527499999999998</v>
      </c>
      <c r="CB3517" s="96">
        <v>8.8357499999999991</v>
      </c>
      <c r="CV3517" s="96">
        <v>5.7749999999999996E-2</v>
      </c>
      <c r="DH3517" s="96">
        <f t="shared" si="1551"/>
        <v>96.25</v>
      </c>
      <c r="DJ3517" s="96">
        <f t="shared" si="1554"/>
        <v>3.75</v>
      </c>
      <c r="DL3517" s="77" t="s">
        <v>827</v>
      </c>
      <c r="DO3517" s="356">
        <v>3.75</v>
      </c>
      <c r="DP3517" s="96">
        <v>0.18</v>
      </c>
      <c r="DQ3517" s="348"/>
      <c r="DS3517" s="246"/>
      <c r="DU3517" s="96"/>
      <c r="DV3517" s="77" t="s">
        <v>5119</v>
      </c>
      <c r="DW3517" s="178"/>
      <c r="DX3517" s="304">
        <f t="shared" si="1528"/>
        <v>44.45</v>
      </c>
      <c r="DY3517" s="77">
        <f t="shared" si="1529"/>
        <v>0</v>
      </c>
      <c r="DZ3517" s="304">
        <f t="shared" si="1530"/>
        <v>0.96999999999999986</v>
      </c>
      <c r="EA3517" s="77">
        <f t="shared" si="1531"/>
        <v>0</v>
      </c>
      <c r="EB3517" s="304">
        <f t="shared" si="1532"/>
        <v>16.29</v>
      </c>
      <c r="EC3517" s="77">
        <f t="shared" si="1533"/>
        <v>0</v>
      </c>
      <c r="ED3517" s="304">
        <f t="shared" si="1534"/>
        <v>0</v>
      </c>
      <c r="EE3517" s="77" t="e">
        <f t="shared" si="1535"/>
        <v>#DIV/0!</v>
      </c>
      <c r="EF3517" s="304">
        <f t="shared" si="1536"/>
        <v>0.26</v>
      </c>
      <c r="EG3517" s="77">
        <f t="shared" si="1537"/>
        <v>0</v>
      </c>
      <c r="EH3517" s="304">
        <f t="shared" si="1538"/>
        <v>4.1399999999999988</v>
      </c>
      <c r="EI3517" s="77">
        <f t="shared" si="1539"/>
        <v>0</v>
      </c>
      <c r="EJ3517" s="304">
        <f t="shared" si="1540"/>
        <v>10.969999999999999</v>
      </c>
      <c r="EK3517" s="77">
        <f t="shared" si="1541"/>
        <v>0</v>
      </c>
      <c r="EL3517" s="304">
        <f t="shared" si="1542"/>
        <v>2.86</v>
      </c>
      <c r="EM3517" s="77">
        <f t="shared" si="1543"/>
        <v>0</v>
      </c>
      <c r="EN3517" s="304">
        <f t="shared" si="1544"/>
        <v>9.18</v>
      </c>
      <c r="EO3517" s="77">
        <f t="shared" si="1545"/>
        <v>0</v>
      </c>
      <c r="EP3517" s="304">
        <f t="shared" si="1546"/>
        <v>0</v>
      </c>
      <c r="EQ3517" s="77" t="e">
        <f t="shared" si="1547"/>
        <v>#DIV/0!</v>
      </c>
      <c r="ER3517" s="77">
        <f t="shared" si="1548"/>
        <v>100</v>
      </c>
      <c r="ES3517" s="77">
        <f t="shared" si="1549"/>
        <v>0</v>
      </c>
    </row>
    <row r="3518" spans="1:149" s="77" customFormat="1" x14ac:dyDescent="0.45">
      <c r="A3518" s="77" t="s">
        <v>5059</v>
      </c>
      <c r="B3518" s="178" t="s">
        <v>1014</v>
      </c>
      <c r="C3518" s="77" t="s">
        <v>3623</v>
      </c>
      <c r="D3518" s="77" t="s">
        <v>5122</v>
      </c>
      <c r="E3518" s="77" t="s">
        <v>637</v>
      </c>
      <c r="F3518" s="77" t="s">
        <v>5100</v>
      </c>
      <c r="G3518" s="77" t="s">
        <v>5118</v>
      </c>
      <c r="H3518" s="77" t="s">
        <v>1372</v>
      </c>
      <c r="I3518" s="77">
        <v>44</v>
      </c>
      <c r="J3518" s="304">
        <v>150</v>
      </c>
      <c r="L3518" s="304">
        <v>1250</v>
      </c>
      <c r="N3518" s="51" t="s">
        <v>748</v>
      </c>
      <c r="O3518" s="77" t="s">
        <v>3502</v>
      </c>
      <c r="P3518" s="87" t="s">
        <v>1374</v>
      </c>
      <c r="Q3518" s="125"/>
      <c r="R3518" s="164">
        <v>3</v>
      </c>
      <c r="S3518" s="116"/>
      <c r="AA3518" s="168"/>
      <c r="AB3518" s="168"/>
      <c r="AC3518" s="168"/>
      <c r="AE3518" s="327">
        <v>2.8000000000000001E-2</v>
      </c>
      <c r="AG3518" s="168">
        <f t="shared" si="1550"/>
        <v>0.97199999999999998</v>
      </c>
      <c r="AQ3518" s="178" t="s">
        <v>824</v>
      </c>
      <c r="AR3518" s="66">
        <v>1.046</v>
      </c>
      <c r="AS3518" s="66">
        <v>1.39</v>
      </c>
      <c r="AU3518" s="276">
        <v>42</v>
      </c>
      <c r="AV3518" s="276">
        <v>1458</v>
      </c>
      <c r="AW3518" s="276">
        <v>43.932000000000002</v>
      </c>
      <c r="AX3518" s="95">
        <v>0.67261328116964514</v>
      </c>
      <c r="AY3518" s="276">
        <v>2026.62</v>
      </c>
      <c r="AZ3518" s="95">
        <v>33.777000000000008</v>
      </c>
      <c r="BA3518" s="178"/>
      <c r="BB3518" s="98" t="s">
        <v>3412</v>
      </c>
      <c r="BC3518" s="178"/>
      <c r="BD3518" s="96">
        <v>44.118847500000001</v>
      </c>
      <c r="BF3518" s="96">
        <v>0.96277349999999995</v>
      </c>
      <c r="BH3518" s="96">
        <v>16.168639499999998</v>
      </c>
      <c r="BJ3518" s="96">
        <v>10.739391000000001</v>
      </c>
      <c r="BP3518" s="96">
        <v>0.25806299999999999</v>
      </c>
      <c r="BR3518" s="96">
        <v>4.1091569999999997</v>
      </c>
      <c r="BX3518" s="96">
        <v>10.8882735</v>
      </c>
      <c r="BZ3518" s="96">
        <v>2.8386929999999997</v>
      </c>
      <c r="CB3518" s="96">
        <v>9.1116089999999996</v>
      </c>
      <c r="CV3518" s="96">
        <v>5.9552999999999995E-2</v>
      </c>
      <c r="DH3518" s="96">
        <f t="shared" si="1551"/>
        <v>99.254999999999995</v>
      </c>
      <c r="DJ3518" s="96">
        <f t="shared" si="1554"/>
        <v>0.74500000000000455</v>
      </c>
      <c r="DL3518" s="77" t="s">
        <v>827</v>
      </c>
      <c r="DO3518" s="356">
        <v>0.36</v>
      </c>
      <c r="DP3518" s="96">
        <v>0.02</v>
      </c>
      <c r="DQ3518" s="348">
        <f t="shared" si="1552"/>
        <v>0.38500000000000001</v>
      </c>
      <c r="DR3518" s="77">
        <f t="shared" si="1553"/>
        <v>1.4E-2</v>
      </c>
      <c r="DS3518" s="246">
        <v>3850</v>
      </c>
      <c r="DT3518" s="77">
        <v>140</v>
      </c>
      <c r="DU3518" s="96"/>
      <c r="DW3518" s="178"/>
      <c r="DX3518" s="304">
        <f t="shared" si="1528"/>
        <v>44.45</v>
      </c>
      <c r="DY3518" s="77">
        <f t="shared" si="1529"/>
        <v>0</v>
      </c>
      <c r="DZ3518" s="304">
        <f t="shared" si="1530"/>
        <v>0.97</v>
      </c>
      <c r="EA3518" s="77">
        <f t="shared" si="1531"/>
        <v>0</v>
      </c>
      <c r="EB3518" s="304">
        <f t="shared" si="1532"/>
        <v>16.29</v>
      </c>
      <c r="EC3518" s="77">
        <f t="shared" si="1533"/>
        <v>0</v>
      </c>
      <c r="ED3518" s="304">
        <f t="shared" si="1534"/>
        <v>0</v>
      </c>
      <c r="EE3518" s="77" t="e">
        <f t="shared" si="1535"/>
        <v>#DIV/0!</v>
      </c>
      <c r="EF3518" s="304">
        <f t="shared" si="1536"/>
        <v>0.26</v>
      </c>
      <c r="EG3518" s="77">
        <f t="shared" si="1537"/>
        <v>0</v>
      </c>
      <c r="EH3518" s="304">
        <f t="shared" si="1538"/>
        <v>4.1399999999999997</v>
      </c>
      <c r="EI3518" s="77">
        <f t="shared" si="1539"/>
        <v>0</v>
      </c>
      <c r="EJ3518" s="304">
        <f t="shared" si="1540"/>
        <v>10.97</v>
      </c>
      <c r="EK3518" s="77">
        <f t="shared" si="1541"/>
        <v>0</v>
      </c>
      <c r="EL3518" s="304">
        <f t="shared" si="1542"/>
        <v>2.86</v>
      </c>
      <c r="EM3518" s="77">
        <f t="shared" si="1543"/>
        <v>0</v>
      </c>
      <c r="EN3518" s="304">
        <f t="shared" si="1544"/>
        <v>9.1800000000000015</v>
      </c>
      <c r="EO3518" s="77">
        <f t="shared" si="1545"/>
        <v>0</v>
      </c>
      <c r="EP3518" s="304">
        <f t="shared" si="1546"/>
        <v>0</v>
      </c>
      <c r="EQ3518" s="77" t="e">
        <f t="shared" si="1547"/>
        <v>#DIV/0!</v>
      </c>
      <c r="ER3518" s="77">
        <f t="shared" si="1548"/>
        <v>100</v>
      </c>
      <c r="ES3518" s="77">
        <f t="shared" si="1549"/>
        <v>0</v>
      </c>
    </row>
    <row r="3519" spans="1:149" s="77" customFormat="1" x14ac:dyDescent="0.45">
      <c r="A3519" s="77" t="s">
        <v>5059</v>
      </c>
      <c r="B3519" s="178" t="s">
        <v>1014</v>
      </c>
      <c r="C3519" s="77" t="s">
        <v>3623</v>
      </c>
      <c r="D3519" s="77" t="s">
        <v>5122</v>
      </c>
      <c r="E3519" s="77" t="s">
        <v>637</v>
      </c>
      <c r="F3519" s="77" t="s">
        <v>5101</v>
      </c>
      <c r="G3519" s="77" t="s">
        <v>5118</v>
      </c>
      <c r="H3519" s="77" t="s">
        <v>1372</v>
      </c>
      <c r="I3519" s="77">
        <v>65</v>
      </c>
      <c r="J3519" s="304">
        <v>150</v>
      </c>
      <c r="L3519" s="304">
        <v>1250</v>
      </c>
      <c r="N3519" s="51" t="s">
        <v>748</v>
      </c>
      <c r="O3519" s="77" t="s">
        <v>3502</v>
      </c>
      <c r="P3519" s="87" t="s">
        <v>1374</v>
      </c>
      <c r="Q3519" s="125"/>
      <c r="R3519" s="164">
        <v>3</v>
      </c>
      <c r="S3519" s="116"/>
      <c r="AA3519" s="168"/>
      <c r="AB3519" s="168"/>
      <c r="AC3519" s="168"/>
      <c r="AE3519" s="327">
        <v>0.96599999999999997</v>
      </c>
      <c r="AG3519" s="168">
        <f t="shared" si="1550"/>
        <v>3.400000000000003E-2</v>
      </c>
      <c r="AQ3519" s="178" t="s">
        <v>824</v>
      </c>
      <c r="AR3519" s="66">
        <v>1.0069999999999999</v>
      </c>
      <c r="AS3519" s="66">
        <v>1.4059999999999999</v>
      </c>
      <c r="AU3519" s="276">
        <v>1449</v>
      </c>
      <c r="AV3519" s="276">
        <v>51.000000000000043</v>
      </c>
      <c r="AW3519" s="276">
        <v>1459.1429999999998</v>
      </c>
      <c r="AX3519" s="95">
        <v>22.084424294546924</v>
      </c>
      <c r="AY3519" s="276">
        <v>71.70600000000006</v>
      </c>
      <c r="AZ3519" s="95">
        <v>1.1951000000000012</v>
      </c>
      <c r="BA3519" s="178"/>
      <c r="BB3519" s="98" t="s">
        <v>3412</v>
      </c>
      <c r="BC3519" s="178"/>
      <c r="BD3519" s="96">
        <v>42.383074999999998</v>
      </c>
      <c r="BF3519" s="96">
        <v>0.92489499999999991</v>
      </c>
      <c r="BH3519" s="96">
        <v>15.532514999999998</v>
      </c>
      <c r="BJ3519" s="96">
        <v>10.31687</v>
      </c>
      <c r="BP3519" s="96">
        <v>0.24790999999999999</v>
      </c>
      <c r="BR3519" s="96">
        <v>3.9474899999999997</v>
      </c>
      <c r="BX3519" s="96">
        <v>10.459894999999999</v>
      </c>
      <c r="BZ3519" s="96">
        <v>2.7270099999999995</v>
      </c>
      <c r="CB3519" s="96">
        <v>8.7531299999999987</v>
      </c>
      <c r="CV3519" s="96">
        <v>5.720999999999999E-2</v>
      </c>
      <c r="DH3519" s="96">
        <f t="shared" si="1551"/>
        <v>95.35</v>
      </c>
      <c r="DJ3519" s="96">
        <f t="shared" si="1554"/>
        <v>4.6500000000000057</v>
      </c>
      <c r="DL3519" s="77" t="s">
        <v>827</v>
      </c>
      <c r="DO3519" s="356">
        <v>4.6500000000000004</v>
      </c>
      <c r="DP3519" s="96">
        <v>0.37</v>
      </c>
      <c r="DQ3519" s="348"/>
      <c r="DS3519" s="246"/>
      <c r="DU3519" s="96"/>
      <c r="DW3519" s="178"/>
      <c r="DX3519" s="304">
        <f t="shared" si="1528"/>
        <v>44.45</v>
      </c>
      <c r="DY3519" s="77">
        <f t="shared" si="1529"/>
        <v>0</v>
      </c>
      <c r="DZ3519" s="304">
        <f t="shared" si="1530"/>
        <v>0.97</v>
      </c>
      <c r="EA3519" s="77">
        <f t="shared" si="1531"/>
        <v>0</v>
      </c>
      <c r="EB3519" s="304">
        <f t="shared" si="1532"/>
        <v>16.29</v>
      </c>
      <c r="EC3519" s="77">
        <f t="shared" si="1533"/>
        <v>0</v>
      </c>
      <c r="ED3519" s="304">
        <f t="shared" si="1534"/>
        <v>0</v>
      </c>
      <c r="EE3519" s="77" t="e">
        <f t="shared" si="1535"/>
        <v>#DIV/0!</v>
      </c>
      <c r="EF3519" s="304">
        <f t="shared" si="1536"/>
        <v>0.26</v>
      </c>
      <c r="EG3519" s="77">
        <f t="shared" si="1537"/>
        <v>0</v>
      </c>
      <c r="EH3519" s="304">
        <f t="shared" si="1538"/>
        <v>4.1399999999999997</v>
      </c>
      <c r="EI3519" s="77">
        <f t="shared" si="1539"/>
        <v>0</v>
      </c>
      <c r="EJ3519" s="304">
        <f t="shared" si="1540"/>
        <v>10.97</v>
      </c>
      <c r="EK3519" s="77">
        <f t="shared" si="1541"/>
        <v>0</v>
      </c>
      <c r="EL3519" s="304">
        <f t="shared" si="1542"/>
        <v>2.86</v>
      </c>
      <c r="EM3519" s="77">
        <f t="shared" si="1543"/>
        <v>0</v>
      </c>
      <c r="EN3519" s="304">
        <f t="shared" si="1544"/>
        <v>9.18</v>
      </c>
      <c r="EO3519" s="77">
        <f t="shared" si="1545"/>
        <v>0</v>
      </c>
      <c r="EP3519" s="304">
        <f t="shared" si="1546"/>
        <v>0</v>
      </c>
      <c r="EQ3519" s="77" t="e">
        <f t="shared" si="1547"/>
        <v>#DIV/0!</v>
      </c>
      <c r="ER3519" s="77">
        <f t="shared" si="1548"/>
        <v>100</v>
      </c>
      <c r="ES3519" s="77">
        <f t="shared" si="1549"/>
        <v>0</v>
      </c>
    </row>
    <row r="3520" spans="1:149" s="77" customFormat="1" x14ac:dyDescent="0.45">
      <c r="A3520" s="77" t="s">
        <v>5059</v>
      </c>
      <c r="B3520" s="178" t="s">
        <v>1014</v>
      </c>
      <c r="C3520" s="77" t="s">
        <v>3623</v>
      </c>
      <c r="D3520" s="77" t="s">
        <v>5122</v>
      </c>
      <c r="E3520" s="77" t="s">
        <v>637</v>
      </c>
      <c r="F3520" s="77" t="s">
        <v>5102</v>
      </c>
      <c r="G3520" s="77" t="s">
        <v>5118</v>
      </c>
      <c r="H3520" s="77" t="s">
        <v>1372</v>
      </c>
      <c r="I3520" s="77">
        <v>47</v>
      </c>
      <c r="J3520" s="304">
        <v>200</v>
      </c>
      <c r="L3520" s="304">
        <v>1250</v>
      </c>
      <c r="N3520" s="51" t="s">
        <v>748</v>
      </c>
      <c r="O3520" s="77" t="s">
        <v>3502</v>
      </c>
      <c r="P3520" s="87" t="s">
        <v>1374</v>
      </c>
      <c r="Q3520" s="125"/>
      <c r="R3520" s="164">
        <v>3</v>
      </c>
      <c r="S3520" s="116"/>
      <c r="AA3520" s="168"/>
      <c r="AB3520" s="168"/>
      <c r="AC3520" s="168"/>
      <c r="AE3520" s="327">
        <v>2.1000000000000001E-2</v>
      </c>
      <c r="AG3520" s="168">
        <f t="shared" si="1550"/>
        <v>0.97899999999999998</v>
      </c>
      <c r="AQ3520" s="178" t="s">
        <v>824</v>
      </c>
      <c r="AR3520" s="66">
        <v>1.075</v>
      </c>
      <c r="AS3520" s="66">
        <v>1.5640000000000001</v>
      </c>
      <c r="AU3520" s="276">
        <v>42</v>
      </c>
      <c r="AV3520" s="276">
        <v>1958</v>
      </c>
      <c r="AW3520" s="276">
        <v>45.15</v>
      </c>
      <c r="AX3520" s="95">
        <v>0.54786813264231582</v>
      </c>
      <c r="AY3520" s="276">
        <v>3062.3119999999999</v>
      </c>
      <c r="AZ3520" s="95">
        <v>43.307631626178775</v>
      </c>
      <c r="BA3520" s="178"/>
      <c r="BB3520" s="98" t="s">
        <v>3412</v>
      </c>
      <c r="BC3520" s="178"/>
      <c r="BD3520" s="96">
        <v>43.975273999999999</v>
      </c>
      <c r="BF3520" s="96">
        <v>0.95964039999999995</v>
      </c>
      <c r="BH3520" s="96">
        <v>16.1160228</v>
      </c>
      <c r="BJ3520" s="96">
        <v>10.7044424</v>
      </c>
      <c r="BP3520" s="96">
        <v>0.25722319999999999</v>
      </c>
      <c r="BR3520" s="96">
        <v>4.0957847999999997</v>
      </c>
      <c r="BX3520" s="96">
        <v>10.8528404</v>
      </c>
      <c r="BZ3520" s="96">
        <v>2.8294551999999999</v>
      </c>
      <c r="CB3520" s="96">
        <v>9.0819575999999991</v>
      </c>
      <c r="CV3520" s="96">
        <v>5.9359200000000001E-2</v>
      </c>
      <c r="DH3520" s="96">
        <f t="shared" si="1551"/>
        <v>98.932000000000002</v>
      </c>
      <c r="DJ3520" s="96">
        <f t="shared" si="1554"/>
        <v>1.0679999999999978</v>
      </c>
      <c r="DL3520" s="77" t="s">
        <v>827</v>
      </c>
      <c r="DO3520" s="356">
        <v>0.5</v>
      </c>
      <c r="DP3520" s="96">
        <v>0.03</v>
      </c>
      <c r="DQ3520" s="348">
        <f t="shared" si="1552"/>
        <v>0.56799999999999995</v>
      </c>
      <c r="DR3520" s="77">
        <f t="shared" si="1553"/>
        <v>0.02</v>
      </c>
      <c r="DS3520" s="246">
        <v>5680</v>
      </c>
      <c r="DT3520" s="77">
        <v>200</v>
      </c>
      <c r="DU3520" s="96"/>
      <c r="DW3520" s="178"/>
      <c r="DX3520" s="304">
        <f t="shared" si="1528"/>
        <v>44.45</v>
      </c>
      <c r="DY3520" s="77">
        <f t="shared" si="1529"/>
        <v>0</v>
      </c>
      <c r="DZ3520" s="304">
        <f t="shared" si="1530"/>
        <v>0.96999999999999986</v>
      </c>
      <c r="EA3520" s="77">
        <f t="shared" si="1531"/>
        <v>0</v>
      </c>
      <c r="EB3520" s="304">
        <f t="shared" si="1532"/>
        <v>16.29</v>
      </c>
      <c r="EC3520" s="77">
        <f t="shared" si="1533"/>
        <v>0</v>
      </c>
      <c r="ED3520" s="304">
        <f t="shared" si="1534"/>
        <v>0</v>
      </c>
      <c r="EE3520" s="77" t="e">
        <f t="shared" si="1535"/>
        <v>#DIV/0!</v>
      </c>
      <c r="EF3520" s="304">
        <f t="shared" si="1536"/>
        <v>0.26</v>
      </c>
      <c r="EG3520" s="77">
        <f t="shared" si="1537"/>
        <v>0</v>
      </c>
      <c r="EH3520" s="304">
        <f t="shared" si="1538"/>
        <v>4.1399999999999988</v>
      </c>
      <c r="EI3520" s="77">
        <f t="shared" si="1539"/>
        <v>0</v>
      </c>
      <c r="EJ3520" s="304">
        <f t="shared" si="1540"/>
        <v>10.969999999999999</v>
      </c>
      <c r="EK3520" s="77">
        <f t="shared" si="1541"/>
        <v>0</v>
      </c>
      <c r="EL3520" s="304">
        <f t="shared" si="1542"/>
        <v>2.86</v>
      </c>
      <c r="EM3520" s="77">
        <f t="shared" si="1543"/>
        <v>0</v>
      </c>
      <c r="EN3520" s="304">
        <f t="shared" si="1544"/>
        <v>9.18</v>
      </c>
      <c r="EO3520" s="77">
        <f t="shared" si="1545"/>
        <v>0</v>
      </c>
      <c r="EP3520" s="304">
        <f t="shared" si="1546"/>
        <v>0</v>
      </c>
      <c r="EQ3520" s="77" t="e">
        <f t="shared" si="1547"/>
        <v>#DIV/0!</v>
      </c>
      <c r="ER3520" s="77">
        <f t="shared" si="1548"/>
        <v>100</v>
      </c>
      <c r="ES3520" s="77">
        <f t="shared" si="1549"/>
        <v>0</v>
      </c>
    </row>
    <row r="3521" spans="1:149" s="77" customFormat="1" x14ac:dyDescent="0.45">
      <c r="A3521" s="77" t="s">
        <v>5059</v>
      </c>
      <c r="B3521" s="178" t="s">
        <v>1014</v>
      </c>
      <c r="C3521" s="77" t="s">
        <v>3623</v>
      </c>
      <c r="D3521" s="77" t="s">
        <v>5122</v>
      </c>
      <c r="E3521" s="77" t="s">
        <v>637</v>
      </c>
      <c r="F3521" s="77" t="s">
        <v>5103</v>
      </c>
      <c r="G3521" s="77" t="s">
        <v>5118</v>
      </c>
      <c r="H3521" s="77" t="s">
        <v>1372</v>
      </c>
      <c r="I3521" s="77">
        <v>74</v>
      </c>
      <c r="J3521" s="304">
        <v>200</v>
      </c>
      <c r="L3521" s="304">
        <v>1250</v>
      </c>
      <c r="N3521" s="51" t="s">
        <v>748</v>
      </c>
      <c r="O3521" s="77" t="s">
        <v>3502</v>
      </c>
      <c r="P3521" s="87" t="s">
        <v>1374</v>
      </c>
      <c r="Q3521" s="125"/>
      <c r="R3521" s="164">
        <v>3</v>
      </c>
      <c r="S3521" s="116"/>
      <c r="AA3521" s="168"/>
      <c r="AB3521" s="168"/>
      <c r="AC3521" s="168"/>
      <c r="AE3521" s="327">
        <v>0.182</v>
      </c>
      <c r="AG3521" s="168">
        <f t="shared" si="1550"/>
        <v>0.81800000000000006</v>
      </c>
      <c r="AQ3521" s="178" t="s">
        <v>824</v>
      </c>
      <c r="AR3521" s="66">
        <v>1.0529999999999999</v>
      </c>
      <c r="AS3521" s="66">
        <v>1.5680000000000001</v>
      </c>
      <c r="AU3521" s="276">
        <v>364</v>
      </c>
      <c r="AV3521" s="276">
        <v>1636.0000000000002</v>
      </c>
      <c r="AW3521" s="276">
        <v>383.29199999999997</v>
      </c>
      <c r="AX3521" s="95">
        <v>4.6170184408625747</v>
      </c>
      <c r="AY3521" s="276">
        <v>2565.2480000000005</v>
      </c>
      <c r="AZ3521" s="95">
        <v>36.278085124504578</v>
      </c>
      <c r="BA3521" s="178"/>
      <c r="BB3521" s="98" t="s">
        <v>3412</v>
      </c>
      <c r="BC3521" s="178"/>
      <c r="BD3521" s="96">
        <v>43.4743225</v>
      </c>
      <c r="BF3521" s="96">
        <v>0.94870849999999995</v>
      </c>
      <c r="BH3521" s="96">
        <v>15.932434499999998</v>
      </c>
      <c r="BJ3521" s="96">
        <v>10.582501000000001</v>
      </c>
      <c r="BP3521" s="96">
        <v>0.25429299999999999</v>
      </c>
      <c r="BR3521" s="96">
        <v>4.0491269999999995</v>
      </c>
      <c r="BX3521" s="96">
        <v>10.7292085</v>
      </c>
      <c r="BZ3521" s="96">
        <v>2.7972229999999998</v>
      </c>
      <c r="CB3521" s="96">
        <v>8.9784989999999993</v>
      </c>
      <c r="CV3521" s="96">
        <v>5.8682999999999999E-2</v>
      </c>
      <c r="DH3521" s="96">
        <f t="shared" si="1551"/>
        <v>97.805000000000007</v>
      </c>
      <c r="DJ3521" s="96">
        <f t="shared" si="1554"/>
        <v>2.1949999999999932</v>
      </c>
      <c r="DL3521" s="77" t="s">
        <v>827</v>
      </c>
      <c r="DO3521" s="356">
        <v>1.65</v>
      </c>
      <c r="DP3521" s="96">
        <v>0.16</v>
      </c>
      <c r="DQ3521" s="348">
        <f t="shared" si="1552"/>
        <v>0.54500000000000004</v>
      </c>
      <c r="DR3521" s="77">
        <f t="shared" si="1553"/>
        <v>1.9E-2</v>
      </c>
      <c r="DS3521" s="246">
        <v>5450</v>
      </c>
      <c r="DT3521" s="77">
        <v>190</v>
      </c>
      <c r="DU3521" s="96"/>
      <c r="DW3521" s="178"/>
      <c r="DX3521" s="304">
        <f t="shared" si="1528"/>
        <v>44.449999999999996</v>
      </c>
      <c r="DY3521" s="77">
        <f t="shared" si="1529"/>
        <v>0</v>
      </c>
      <c r="DZ3521" s="304">
        <f t="shared" si="1530"/>
        <v>0.96999999999999986</v>
      </c>
      <c r="EA3521" s="77">
        <f t="shared" si="1531"/>
        <v>0</v>
      </c>
      <c r="EB3521" s="304">
        <f t="shared" si="1532"/>
        <v>16.289999999999996</v>
      </c>
      <c r="EC3521" s="77">
        <f t="shared" si="1533"/>
        <v>0</v>
      </c>
      <c r="ED3521" s="304">
        <f t="shared" si="1534"/>
        <v>0</v>
      </c>
      <c r="EE3521" s="77" t="e">
        <f t="shared" si="1535"/>
        <v>#DIV/0!</v>
      </c>
      <c r="EF3521" s="304">
        <f t="shared" si="1536"/>
        <v>0.26</v>
      </c>
      <c r="EG3521" s="77">
        <f t="shared" si="1537"/>
        <v>0</v>
      </c>
      <c r="EH3521" s="304">
        <f t="shared" si="1538"/>
        <v>4.1399999999999988</v>
      </c>
      <c r="EI3521" s="77">
        <f t="shared" si="1539"/>
        <v>0</v>
      </c>
      <c r="EJ3521" s="304">
        <f t="shared" si="1540"/>
        <v>10.969999999999999</v>
      </c>
      <c r="EK3521" s="77">
        <f t="shared" si="1541"/>
        <v>0</v>
      </c>
      <c r="EL3521" s="304">
        <f t="shared" si="1542"/>
        <v>2.86</v>
      </c>
      <c r="EM3521" s="77">
        <f t="shared" si="1543"/>
        <v>0</v>
      </c>
      <c r="EN3521" s="304">
        <f t="shared" si="1544"/>
        <v>9.18</v>
      </c>
      <c r="EO3521" s="77">
        <f t="shared" si="1545"/>
        <v>0</v>
      </c>
      <c r="EP3521" s="304">
        <f t="shared" si="1546"/>
        <v>0</v>
      </c>
      <c r="EQ3521" s="77" t="e">
        <f t="shared" si="1547"/>
        <v>#DIV/0!</v>
      </c>
      <c r="ER3521" s="77">
        <f t="shared" si="1548"/>
        <v>100</v>
      </c>
      <c r="ES3521" s="77">
        <f t="shared" si="1549"/>
        <v>0</v>
      </c>
    </row>
    <row r="3522" spans="1:149" s="77" customFormat="1" x14ac:dyDescent="0.45">
      <c r="A3522" s="77" t="s">
        <v>5059</v>
      </c>
      <c r="B3522" s="178" t="s">
        <v>1014</v>
      </c>
      <c r="C3522" s="77" t="s">
        <v>3623</v>
      </c>
      <c r="D3522" s="77" t="s">
        <v>5122</v>
      </c>
      <c r="E3522" s="77" t="s">
        <v>637</v>
      </c>
      <c r="F3522" s="77" t="s">
        <v>5104</v>
      </c>
      <c r="G3522" s="77" t="s">
        <v>5118</v>
      </c>
      <c r="H3522" s="77" t="s">
        <v>1372</v>
      </c>
      <c r="I3522" s="77">
        <v>74</v>
      </c>
      <c r="J3522" s="304">
        <v>200</v>
      </c>
      <c r="L3522" s="304">
        <v>1250</v>
      </c>
      <c r="N3522" s="51" t="s">
        <v>748</v>
      </c>
      <c r="O3522" s="77" t="s">
        <v>3502</v>
      </c>
      <c r="P3522" s="87" t="s">
        <v>1374</v>
      </c>
      <c r="Q3522" s="125"/>
      <c r="R3522" s="164">
        <v>3</v>
      </c>
      <c r="S3522" s="116"/>
      <c r="AA3522" s="168"/>
      <c r="AB3522" s="168"/>
      <c r="AC3522" s="168"/>
      <c r="AE3522" s="327">
        <v>0.309</v>
      </c>
      <c r="AG3522" s="168">
        <f t="shared" si="1550"/>
        <v>0.69100000000000006</v>
      </c>
      <c r="AQ3522" s="178" t="s">
        <v>824</v>
      </c>
      <c r="AR3522" s="66">
        <v>1.04</v>
      </c>
      <c r="AS3522" s="66">
        <v>1.5740000000000001</v>
      </c>
      <c r="AU3522" s="276">
        <v>618</v>
      </c>
      <c r="AV3522" s="276">
        <v>1382.0000000000002</v>
      </c>
      <c r="AW3522" s="276">
        <v>642.72</v>
      </c>
      <c r="AX3522" s="95">
        <v>7.7034579690060134</v>
      </c>
      <c r="AY3522" s="276">
        <v>2175.2680000000005</v>
      </c>
      <c r="AZ3522" s="95">
        <v>30.762935073961984</v>
      </c>
      <c r="BA3522" s="178"/>
      <c r="BB3522" s="98" t="s">
        <v>3412</v>
      </c>
      <c r="BC3522" s="178"/>
      <c r="BD3522" s="96">
        <v>42.967592500000002</v>
      </c>
      <c r="BF3522" s="96">
        <v>0.93765049999999983</v>
      </c>
      <c r="BH3522" s="96">
        <v>15.746728499999996</v>
      </c>
      <c r="BJ3522" s="96">
        <v>10.459152999999999</v>
      </c>
      <c r="BP3522" s="96">
        <v>0.25132899999999997</v>
      </c>
      <c r="BR3522" s="96">
        <v>4.0019309999999999</v>
      </c>
      <c r="BX3522" s="96">
        <v>10.604150500000001</v>
      </c>
      <c r="BZ3522" s="96">
        <v>2.7646189999999997</v>
      </c>
      <c r="CB3522" s="96">
        <v>8.8738469999999996</v>
      </c>
      <c r="CV3522" s="96">
        <v>5.7998999999999995E-2</v>
      </c>
      <c r="DH3522" s="96">
        <f t="shared" si="1551"/>
        <v>96.664999999999978</v>
      </c>
      <c r="DJ3522" s="96">
        <f t="shared" si="1554"/>
        <v>3.3350000000000222</v>
      </c>
      <c r="DL3522" s="77" t="s">
        <v>827</v>
      </c>
      <c r="DO3522" s="356">
        <v>2.87</v>
      </c>
      <c r="DP3522" s="96">
        <v>0.13</v>
      </c>
      <c r="DQ3522" s="348">
        <f t="shared" si="1552"/>
        <v>0.46500000000000002</v>
      </c>
      <c r="DR3522" s="77">
        <f t="shared" si="1553"/>
        <v>1.6E-2</v>
      </c>
      <c r="DS3522" s="246">
        <v>4650</v>
      </c>
      <c r="DT3522" s="77">
        <v>160</v>
      </c>
      <c r="DU3522" s="96"/>
      <c r="DW3522" s="178"/>
      <c r="DX3522" s="304">
        <f t="shared" si="1528"/>
        <v>44.45000000000001</v>
      </c>
      <c r="DY3522" s="77">
        <f t="shared" si="1529"/>
        <v>0</v>
      </c>
      <c r="DZ3522" s="304">
        <f t="shared" si="1530"/>
        <v>0.97</v>
      </c>
      <c r="EA3522" s="77">
        <f t="shared" si="1531"/>
        <v>0</v>
      </c>
      <c r="EB3522" s="304">
        <f t="shared" si="1532"/>
        <v>16.29</v>
      </c>
      <c r="EC3522" s="77">
        <f t="shared" si="1533"/>
        <v>0</v>
      </c>
      <c r="ED3522" s="304">
        <f t="shared" si="1534"/>
        <v>0</v>
      </c>
      <c r="EE3522" s="77" t="e">
        <f t="shared" si="1535"/>
        <v>#DIV/0!</v>
      </c>
      <c r="EF3522" s="304">
        <f t="shared" si="1536"/>
        <v>0.26</v>
      </c>
      <c r="EG3522" s="77">
        <f t="shared" si="1537"/>
        <v>0</v>
      </c>
      <c r="EH3522" s="304">
        <f t="shared" si="1538"/>
        <v>4.1400000000000006</v>
      </c>
      <c r="EI3522" s="77">
        <f t="shared" si="1539"/>
        <v>0</v>
      </c>
      <c r="EJ3522" s="304">
        <f t="shared" si="1540"/>
        <v>10.970000000000004</v>
      </c>
      <c r="EK3522" s="77">
        <f t="shared" si="1541"/>
        <v>0</v>
      </c>
      <c r="EL3522" s="304">
        <f t="shared" si="1542"/>
        <v>2.8600000000000003</v>
      </c>
      <c r="EM3522" s="77">
        <f t="shared" si="1543"/>
        <v>0</v>
      </c>
      <c r="EN3522" s="304">
        <f t="shared" si="1544"/>
        <v>9.1800000000000015</v>
      </c>
      <c r="EO3522" s="77">
        <f t="shared" si="1545"/>
        <v>0</v>
      </c>
      <c r="EP3522" s="304">
        <f t="shared" si="1546"/>
        <v>0</v>
      </c>
      <c r="EQ3522" s="77" t="e">
        <f t="shared" si="1547"/>
        <v>#DIV/0!</v>
      </c>
      <c r="ER3522" s="77">
        <f t="shared" si="1548"/>
        <v>100</v>
      </c>
      <c r="ES3522" s="77">
        <f t="shared" si="1549"/>
        <v>0</v>
      </c>
    </row>
    <row r="3523" spans="1:149" s="77" customFormat="1" x14ac:dyDescent="0.45">
      <c r="A3523" s="77" t="s">
        <v>5059</v>
      </c>
      <c r="B3523" s="178" t="s">
        <v>1014</v>
      </c>
      <c r="C3523" s="77" t="s">
        <v>3623</v>
      </c>
      <c r="D3523" s="77" t="s">
        <v>5122</v>
      </c>
      <c r="E3523" s="77" t="s">
        <v>637</v>
      </c>
      <c r="F3523" s="77" t="s">
        <v>5105</v>
      </c>
      <c r="G3523" s="77" t="s">
        <v>5118</v>
      </c>
      <c r="H3523" s="77" t="s">
        <v>1372</v>
      </c>
      <c r="I3523" s="77">
        <v>74</v>
      </c>
      <c r="J3523" s="304">
        <v>200</v>
      </c>
      <c r="L3523" s="304">
        <v>1250</v>
      </c>
      <c r="N3523" s="51" t="s">
        <v>748</v>
      </c>
      <c r="O3523" s="77" t="s">
        <v>3502</v>
      </c>
      <c r="P3523" s="87" t="s">
        <v>1374</v>
      </c>
      <c r="Q3523" s="125"/>
      <c r="R3523" s="164">
        <v>3</v>
      </c>
      <c r="S3523" s="116"/>
      <c r="AA3523" s="168"/>
      <c r="AB3523" s="168"/>
      <c r="AC3523" s="168"/>
      <c r="AE3523" s="327">
        <v>0.51600000000000001</v>
      </c>
      <c r="AG3523" s="168">
        <f t="shared" si="1550"/>
        <v>0.48399999999999999</v>
      </c>
      <c r="AQ3523" s="178" t="s">
        <v>824</v>
      </c>
      <c r="AR3523" s="66">
        <v>1.026</v>
      </c>
      <c r="AS3523" s="66">
        <v>1.5880000000000001</v>
      </c>
      <c r="AU3523" s="276">
        <v>1032</v>
      </c>
      <c r="AV3523" s="276">
        <v>968</v>
      </c>
      <c r="AW3523" s="276">
        <v>1058.8320000000001</v>
      </c>
      <c r="AX3523" s="95">
        <v>12.606059443695512</v>
      </c>
      <c r="AY3523" s="276">
        <v>1537.184</v>
      </c>
      <c r="AZ3523" s="95">
        <v>21.739064606629238</v>
      </c>
      <c r="BA3523" s="178"/>
      <c r="BB3523" s="98" t="s">
        <v>3412</v>
      </c>
      <c r="BC3523" s="178"/>
      <c r="BD3523" s="96">
        <v>42.577321499999996</v>
      </c>
      <c r="BF3523" s="96">
        <v>0.92913389999999996</v>
      </c>
      <c r="BH3523" s="96">
        <v>15.603702299999998</v>
      </c>
      <c r="BJ3523" s="96">
        <v>10.364153399999999</v>
      </c>
      <c r="BP3523" s="96">
        <v>0.24904619999999997</v>
      </c>
      <c r="BR3523" s="96">
        <v>3.9655817999999994</v>
      </c>
      <c r="BX3523" s="96">
        <v>10.507833900000001</v>
      </c>
      <c r="BZ3523" s="96">
        <v>2.7395081999999995</v>
      </c>
      <c r="CB3523" s="96">
        <v>8.793246599999998</v>
      </c>
      <c r="CV3523" s="96">
        <v>5.7472199999999994E-2</v>
      </c>
      <c r="DH3523" s="96">
        <f t="shared" si="1551"/>
        <v>95.786999999999992</v>
      </c>
      <c r="DJ3523" s="96">
        <f t="shared" si="1554"/>
        <v>4.2130000000000081</v>
      </c>
      <c r="DL3523" s="77" t="s">
        <v>827</v>
      </c>
      <c r="DO3523" s="356">
        <v>3.84</v>
      </c>
      <c r="DP3523" s="96">
        <v>0.17</v>
      </c>
      <c r="DQ3523" s="348">
        <f t="shared" si="1552"/>
        <v>0.373</v>
      </c>
      <c r="DR3523" s="77">
        <f t="shared" si="1553"/>
        <v>1.2999999999999999E-2</v>
      </c>
      <c r="DS3523" s="246">
        <v>3730</v>
      </c>
      <c r="DT3523" s="77">
        <v>130</v>
      </c>
      <c r="DU3523" s="96"/>
      <c r="DW3523" s="178"/>
      <c r="DX3523" s="304">
        <f t="shared" si="1528"/>
        <v>44.45</v>
      </c>
      <c r="DY3523" s="77">
        <f t="shared" si="1529"/>
        <v>0</v>
      </c>
      <c r="DZ3523" s="304">
        <f t="shared" si="1530"/>
        <v>0.97</v>
      </c>
      <c r="EA3523" s="77">
        <f t="shared" si="1531"/>
        <v>0</v>
      </c>
      <c r="EB3523" s="304">
        <f t="shared" si="1532"/>
        <v>16.29</v>
      </c>
      <c r="EC3523" s="77">
        <f t="shared" si="1533"/>
        <v>0</v>
      </c>
      <c r="ED3523" s="304">
        <f t="shared" si="1534"/>
        <v>0</v>
      </c>
      <c r="EE3523" s="77" t="e">
        <f t="shared" si="1535"/>
        <v>#DIV/0!</v>
      </c>
      <c r="EF3523" s="304">
        <f t="shared" si="1536"/>
        <v>0.26</v>
      </c>
      <c r="EG3523" s="77">
        <f t="shared" si="1537"/>
        <v>0</v>
      </c>
      <c r="EH3523" s="304">
        <f t="shared" si="1538"/>
        <v>4.1399999999999997</v>
      </c>
      <c r="EI3523" s="77">
        <f t="shared" si="1539"/>
        <v>0</v>
      </c>
      <c r="EJ3523" s="304">
        <f t="shared" si="1540"/>
        <v>10.970000000000002</v>
      </c>
      <c r="EK3523" s="77">
        <f t="shared" si="1541"/>
        <v>0</v>
      </c>
      <c r="EL3523" s="304">
        <f t="shared" si="1542"/>
        <v>2.86</v>
      </c>
      <c r="EM3523" s="77">
        <f t="shared" si="1543"/>
        <v>0</v>
      </c>
      <c r="EN3523" s="304">
        <f t="shared" si="1544"/>
        <v>9.18</v>
      </c>
      <c r="EO3523" s="77">
        <f t="shared" si="1545"/>
        <v>0</v>
      </c>
      <c r="EP3523" s="304">
        <f t="shared" si="1546"/>
        <v>0</v>
      </c>
      <c r="EQ3523" s="77" t="e">
        <f t="shared" si="1547"/>
        <v>#DIV/0!</v>
      </c>
      <c r="ER3523" s="77">
        <f t="shared" si="1548"/>
        <v>100</v>
      </c>
      <c r="ES3523" s="77">
        <f t="shared" si="1549"/>
        <v>0</v>
      </c>
    </row>
    <row r="3524" spans="1:149" s="77" customFormat="1" x14ac:dyDescent="0.45">
      <c r="A3524" s="77" t="s">
        <v>5059</v>
      </c>
      <c r="B3524" s="178" t="s">
        <v>1014</v>
      </c>
      <c r="C3524" s="77" t="s">
        <v>3623</v>
      </c>
      <c r="D3524" s="77" t="s">
        <v>5122</v>
      </c>
      <c r="E3524" s="77" t="s">
        <v>637</v>
      </c>
      <c r="F3524" s="77" t="s">
        <v>5106</v>
      </c>
      <c r="G3524" s="77" t="s">
        <v>5118</v>
      </c>
      <c r="H3524" s="77" t="s">
        <v>1372</v>
      </c>
      <c r="I3524" s="77">
        <v>74</v>
      </c>
      <c r="J3524" s="304">
        <v>200</v>
      </c>
      <c r="L3524" s="304">
        <v>1250</v>
      </c>
      <c r="N3524" s="51" t="s">
        <v>748</v>
      </c>
      <c r="O3524" s="77" t="s">
        <v>3502</v>
      </c>
      <c r="P3524" s="87" t="s">
        <v>1374</v>
      </c>
      <c r="Q3524" s="125"/>
      <c r="R3524" s="164">
        <v>3</v>
      </c>
      <c r="S3524" s="116"/>
      <c r="AA3524" s="168"/>
      <c r="AB3524" s="168"/>
      <c r="AC3524" s="168"/>
      <c r="AE3524" s="327">
        <v>0.76700000000000002</v>
      </c>
      <c r="AG3524" s="168">
        <f t="shared" si="1550"/>
        <v>0.23299999999999998</v>
      </c>
      <c r="AQ3524" s="178" t="s">
        <v>824</v>
      </c>
      <c r="AR3524" s="66">
        <v>1.02</v>
      </c>
      <c r="AS3524" s="66">
        <v>1.03</v>
      </c>
      <c r="AU3524" s="276">
        <v>1534</v>
      </c>
      <c r="AV3524" s="276">
        <v>465.99999999999994</v>
      </c>
      <c r="AW3524" s="276">
        <v>1564.68</v>
      </c>
      <c r="AX3524" s="95">
        <v>22.020761687350532</v>
      </c>
      <c r="AY3524" s="276">
        <v>479.97999999999996</v>
      </c>
      <c r="AZ3524" s="95">
        <v>6.7879422566783809</v>
      </c>
      <c r="BA3524" s="178"/>
      <c r="BB3524" s="98" t="s">
        <v>3412</v>
      </c>
      <c r="BC3524" s="178"/>
      <c r="BD3524" s="96">
        <v>42.233723000000012</v>
      </c>
      <c r="BF3524" s="96">
        <v>0.92163580000000012</v>
      </c>
      <c r="BH3524" s="96">
        <v>15.477780600000001</v>
      </c>
      <c r="BJ3524" s="96">
        <v>10.280514800000001</v>
      </c>
      <c r="BP3524" s="96">
        <v>0.24703640000000004</v>
      </c>
      <c r="BR3524" s="96">
        <v>3.9335795999999998</v>
      </c>
      <c r="BX3524" s="96">
        <v>10.423035800000003</v>
      </c>
      <c r="BZ3524" s="96">
        <v>2.7174004000000003</v>
      </c>
      <c r="CB3524" s="96">
        <v>8.7222852000000017</v>
      </c>
      <c r="CV3524" s="96">
        <v>5.7008400000000001E-2</v>
      </c>
      <c r="DH3524" s="96">
        <f t="shared" si="1551"/>
        <v>95.014000000000024</v>
      </c>
      <c r="DJ3524" s="96">
        <f t="shared" si="1554"/>
        <v>4.9859999999999758</v>
      </c>
      <c r="DL3524" s="77" t="s">
        <v>827</v>
      </c>
      <c r="DO3524" s="356">
        <v>4.74</v>
      </c>
      <c r="DP3524" s="96">
        <v>0.41</v>
      </c>
      <c r="DQ3524" s="348">
        <f t="shared" si="1552"/>
        <v>0.246</v>
      </c>
      <c r="DR3524" s="77">
        <f t="shared" si="1553"/>
        <v>8.9999999999999993E-3</v>
      </c>
      <c r="DS3524" s="246">
        <v>2460</v>
      </c>
      <c r="DT3524" s="77">
        <v>90</v>
      </c>
      <c r="DU3524" s="96"/>
      <c r="DW3524" s="178"/>
      <c r="DX3524" s="304">
        <f t="shared" ref="DX3524:DX3577" si="1555">BD3524/$DH3524*100</f>
        <v>44.45</v>
      </c>
      <c r="DY3524" s="77">
        <f t="shared" ref="DY3524:DY3577" si="1556">DX3524*SQRT(((BE3524/BD3524)^2)+(($DI3524/$DH3524)^2))</f>
        <v>0</v>
      </c>
      <c r="DZ3524" s="304">
        <f t="shared" ref="DZ3524:DZ3577" si="1557">BF3524/$DH3524*100</f>
        <v>0.96999999999999986</v>
      </c>
      <c r="EA3524" s="77">
        <f t="shared" ref="EA3524:EA3577" si="1558">DZ3524*SQRT(((BG3524/BF3524)^2)+(($DI3524/$DH3524)^2))</f>
        <v>0</v>
      </c>
      <c r="EB3524" s="304">
        <f t="shared" ref="EB3524:EB3577" si="1559">BH3524/$DH3524*100</f>
        <v>16.289999999999996</v>
      </c>
      <c r="EC3524" s="77">
        <f t="shared" ref="EC3524:EC3577" si="1560">EB3524*SQRT(((BI3524/BH3524)^2)+(($DI3524/$DH3524)^2))</f>
        <v>0</v>
      </c>
      <c r="ED3524" s="304">
        <f t="shared" ref="ED3524:ED3577" si="1561">BN3524/$DH3524*100</f>
        <v>0</v>
      </c>
      <c r="EE3524" s="77" t="e">
        <f t="shared" ref="EE3524:EE3577" si="1562">ED3524*SQRT(((BO3524/BN3524)^2)+(($DI3524/$DH3524)^2))</f>
        <v>#DIV/0!</v>
      </c>
      <c r="EF3524" s="304">
        <f t="shared" ref="EF3524:EF3577" si="1563">BP3524/$DH3524*100</f>
        <v>0.26</v>
      </c>
      <c r="EG3524" s="77">
        <f t="shared" ref="EG3524:EG3577" si="1564">EF3524*SQRT(((BQ3524/BP3524)^2)+(($DI3524/$DH3524)^2))</f>
        <v>0</v>
      </c>
      <c r="EH3524" s="304">
        <f t="shared" ref="EH3524:EH3577" si="1565">BR3524/$DH3524*100</f>
        <v>4.1399999999999988</v>
      </c>
      <c r="EI3524" s="77">
        <f t="shared" ref="EI3524:EI3577" si="1566">EH3524*SQRT(((BS3524/BR3524)^2)+(($DI3524/$DH3524)^2))</f>
        <v>0</v>
      </c>
      <c r="EJ3524" s="304">
        <f t="shared" ref="EJ3524:EJ3577" si="1567">BX3524/$DH3524*100</f>
        <v>10.97</v>
      </c>
      <c r="EK3524" s="77">
        <f t="shared" ref="EK3524:EK3577" si="1568">EJ3524*SQRT(((BY3524/BX3524)^2)+(($DI3524/$DH3524)^2))</f>
        <v>0</v>
      </c>
      <c r="EL3524" s="304">
        <f t="shared" ref="EL3524:EL3577" si="1569">BZ3524/$DH3524*100</f>
        <v>2.86</v>
      </c>
      <c r="EM3524" s="77">
        <f t="shared" ref="EM3524:EM3577" si="1570">EL3524*SQRT(((CA3524/BZ3524)^2)+(($DI3524/$DH3524)^2))</f>
        <v>0</v>
      </c>
      <c r="EN3524" s="304">
        <f t="shared" ref="EN3524:EN3577" si="1571">CB3524/$DH3524*100</f>
        <v>9.18</v>
      </c>
      <c r="EO3524" s="77">
        <f t="shared" ref="EO3524:EO3577" si="1572">EN3524*SQRT(((CC3524/CB3524)^2)+(($DI3524/$DH3524)^2))</f>
        <v>0</v>
      </c>
      <c r="EP3524" s="304">
        <f t="shared" ref="EP3524:EP3577" si="1573">CD3524/$DH3524*100</f>
        <v>0</v>
      </c>
      <c r="EQ3524" s="77" t="e">
        <f t="shared" ref="EQ3524:EQ3577" si="1574">EP3524*SQRT(((CE3524/CD3524)^2)+(($DI3524/$DH3524)^2))</f>
        <v>#DIV/0!</v>
      </c>
      <c r="ER3524" s="77">
        <f t="shared" ref="ER3524:ER3577" si="1575">DH3524/$DH3524*100</f>
        <v>100</v>
      </c>
      <c r="ES3524" s="77">
        <f t="shared" ref="ES3524:ES3577" si="1576">ER3524*SQRT(((DI3524/DH3524)^2)+(($DI3524/$DH3524)^2))</f>
        <v>0</v>
      </c>
    </row>
    <row r="3525" spans="1:149" s="77" customFormat="1" x14ac:dyDescent="0.45">
      <c r="A3525" s="77" t="s">
        <v>5059</v>
      </c>
      <c r="B3525" s="178" t="s">
        <v>1014</v>
      </c>
      <c r="C3525" s="77" t="s">
        <v>3623</v>
      </c>
      <c r="D3525" s="77" t="s">
        <v>5122</v>
      </c>
      <c r="E3525" s="77" t="s">
        <v>637</v>
      </c>
      <c r="F3525" s="77" t="s">
        <v>5107</v>
      </c>
      <c r="G3525" s="77" t="s">
        <v>5118</v>
      </c>
      <c r="H3525" s="77" t="s">
        <v>1372</v>
      </c>
      <c r="I3525" s="77">
        <v>74</v>
      </c>
      <c r="J3525" s="304">
        <v>200</v>
      </c>
      <c r="L3525" s="304">
        <v>1250</v>
      </c>
      <c r="N3525" s="51" t="s">
        <v>748</v>
      </c>
      <c r="O3525" s="77" t="s">
        <v>3502</v>
      </c>
      <c r="P3525" s="87" t="s">
        <v>1374</v>
      </c>
      <c r="Q3525" s="125"/>
      <c r="R3525" s="164">
        <v>3</v>
      </c>
      <c r="S3525" s="116"/>
      <c r="AA3525" s="220"/>
      <c r="AB3525" s="168"/>
      <c r="AC3525" s="168"/>
      <c r="AE3525" s="319">
        <v>1</v>
      </c>
      <c r="AG3525" s="168">
        <f t="shared" si="1550"/>
        <v>0</v>
      </c>
      <c r="AQ3525" s="178"/>
      <c r="AR3525" s="66">
        <v>1.0209999999999999</v>
      </c>
      <c r="AS3525" s="66"/>
      <c r="AU3525" s="276">
        <v>2000</v>
      </c>
      <c r="AV3525" s="276">
        <v>0</v>
      </c>
      <c r="AW3525" s="276">
        <v>2041.9999999999998</v>
      </c>
      <c r="AX3525" s="95"/>
      <c r="AY3525" s="276">
        <v>0</v>
      </c>
      <c r="AZ3525" s="95"/>
      <c r="BA3525" s="178"/>
      <c r="BB3525" s="98" t="s">
        <v>3412</v>
      </c>
      <c r="BC3525" s="178"/>
      <c r="BD3525" s="96">
        <v>41.863010000000003</v>
      </c>
      <c r="BF3525" s="96">
        <v>0.91354600000000008</v>
      </c>
      <c r="BH3525" s="96">
        <v>15.341922</v>
      </c>
      <c r="BJ3525" s="96">
        <v>10.190276000000001</v>
      </c>
      <c r="BP3525" s="96">
        <v>0.24486800000000003</v>
      </c>
      <c r="BR3525" s="96">
        <v>3.8990519999999997</v>
      </c>
      <c r="BX3525" s="96">
        <v>10.331546000000001</v>
      </c>
      <c r="BZ3525" s="96">
        <v>2.6935480000000003</v>
      </c>
      <c r="CB3525" s="96">
        <v>8.6457239999999995</v>
      </c>
      <c r="CV3525" s="96">
        <v>5.6508000000000003E-2</v>
      </c>
      <c r="DH3525" s="96">
        <f t="shared" si="1551"/>
        <v>94.179999999999993</v>
      </c>
      <c r="DJ3525" s="96">
        <f t="shared" si="1554"/>
        <v>5.8200000000000074</v>
      </c>
      <c r="DL3525" s="77" t="s">
        <v>827</v>
      </c>
      <c r="DO3525" s="356">
        <v>5.82</v>
      </c>
      <c r="DP3525" s="96">
        <v>0.33</v>
      </c>
      <c r="DQ3525" s="348"/>
      <c r="DS3525" s="246"/>
      <c r="DU3525" s="96"/>
      <c r="DW3525" s="178"/>
      <c r="DX3525" s="304">
        <f t="shared" si="1555"/>
        <v>44.45</v>
      </c>
      <c r="DY3525" s="77">
        <f t="shared" si="1556"/>
        <v>0</v>
      </c>
      <c r="DZ3525" s="304">
        <f t="shared" si="1557"/>
        <v>0.9700000000000002</v>
      </c>
      <c r="EA3525" s="77">
        <f t="shared" si="1558"/>
        <v>0</v>
      </c>
      <c r="EB3525" s="304">
        <f t="shared" si="1559"/>
        <v>16.290000000000003</v>
      </c>
      <c r="EC3525" s="77">
        <f t="shared" si="1560"/>
        <v>0</v>
      </c>
      <c r="ED3525" s="304">
        <f t="shared" si="1561"/>
        <v>0</v>
      </c>
      <c r="EE3525" s="77" t="e">
        <f t="shared" si="1562"/>
        <v>#DIV/0!</v>
      </c>
      <c r="EF3525" s="304">
        <f t="shared" si="1563"/>
        <v>0.26</v>
      </c>
      <c r="EG3525" s="77">
        <f t="shared" si="1564"/>
        <v>0</v>
      </c>
      <c r="EH3525" s="304">
        <f t="shared" si="1565"/>
        <v>4.1399999999999997</v>
      </c>
      <c r="EI3525" s="77">
        <f t="shared" si="1566"/>
        <v>0</v>
      </c>
      <c r="EJ3525" s="304">
        <f t="shared" si="1567"/>
        <v>10.970000000000002</v>
      </c>
      <c r="EK3525" s="77">
        <f t="shared" si="1568"/>
        <v>0</v>
      </c>
      <c r="EL3525" s="304">
        <f t="shared" si="1569"/>
        <v>2.8600000000000003</v>
      </c>
      <c r="EM3525" s="77">
        <f t="shared" si="1570"/>
        <v>0</v>
      </c>
      <c r="EN3525" s="304">
        <f t="shared" si="1571"/>
        <v>9.1800000000000015</v>
      </c>
      <c r="EO3525" s="77">
        <f t="shared" si="1572"/>
        <v>0</v>
      </c>
      <c r="EP3525" s="304">
        <f t="shared" si="1573"/>
        <v>0</v>
      </c>
      <c r="EQ3525" s="77" t="e">
        <f t="shared" si="1574"/>
        <v>#DIV/0!</v>
      </c>
      <c r="ER3525" s="77">
        <f t="shared" si="1575"/>
        <v>100</v>
      </c>
      <c r="ES3525" s="77">
        <f t="shared" si="1576"/>
        <v>0</v>
      </c>
    </row>
    <row r="3526" spans="1:149" s="77" customFormat="1" x14ac:dyDescent="0.45">
      <c r="A3526" s="77" t="s">
        <v>5059</v>
      </c>
      <c r="B3526" s="178" t="s">
        <v>1014</v>
      </c>
      <c r="C3526" s="77" t="s">
        <v>3623</v>
      </c>
      <c r="D3526" s="77" t="s">
        <v>5122</v>
      </c>
      <c r="E3526" s="77" t="s">
        <v>637</v>
      </c>
      <c r="F3526" s="77" t="s">
        <v>5108</v>
      </c>
      <c r="G3526" s="77" t="s">
        <v>5118</v>
      </c>
      <c r="H3526" s="77" t="s">
        <v>1372</v>
      </c>
      <c r="I3526" s="77">
        <v>17</v>
      </c>
      <c r="J3526" s="304">
        <v>250</v>
      </c>
      <c r="L3526" s="304">
        <v>1250</v>
      </c>
      <c r="N3526" s="51" t="s">
        <v>748</v>
      </c>
      <c r="O3526" s="77" t="s">
        <v>3502</v>
      </c>
      <c r="P3526" s="87" t="s">
        <v>1374</v>
      </c>
      <c r="Q3526" s="125"/>
      <c r="R3526" s="164">
        <v>3</v>
      </c>
      <c r="S3526" s="116"/>
      <c r="AA3526" s="168"/>
      <c r="AB3526" s="168"/>
      <c r="AC3526" s="168"/>
      <c r="AE3526" s="327">
        <v>1.7000000000000001E-2</v>
      </c>
      <c r="AG3526" s="168">
        <f t="shared" si="1550"/>
        <v>0.98299999999999998</v>
      </c>
      <c r="AQ3526" s="178" t="s">
        <v>824</v>
      </c>
      <c r="AR3526" s="66">
        <v>1.1080000000000001</v>
      </c>
      <c r="AS3526" s="66">
        <v>1.7649999999999999</v>
      </c>
      <c r="AU3526" s="276">
        <v>42.5</v>
      </c>
      <c r="AV3526" s="276">
        <v>2457.5</v>
      </c>
      <c r="AW3526" s="276">
        <v>47.09</v>
      </c>
      <c r="AX3526" s="95">
        <v>0.47885811007744411</v>
      </c>
      <c r="AY3526" s="276">
        <v>4337.4875000000002</v>
      </c>
      <c r="AZ3526" s="95">
        <v>55.546942681624031</v>
      </c>
      <c r="BA3526" s="178"/>
      <c r="BB3526" s="98" t="s">
        <v>3412</v>
      </c>
      <c r="BC3526" s="178"/>
      <c r="BD3526" s="96">
        <v>44.004610999999997</v>
      </c>
      <c r="BF3526" s="96">
        <v>0.96028059999999982</v>
      </c>
      <c r="BH3526" s="96">
        <v>16.126774199999996</v>
      </c>
      <c r="BJ3526" s="96">
        <v>10.711583599999999</v>
      </c>
      <c r="BP3526" s="96">
        <v>0.25739479999999998</v>
      </c>
      <c r="BR3526" s="96">
        <v>4.0985171999999999</v>
      </c>
      <c r="BX3526" s="96">
        <v>10.860080599999998</v>
      </c>
      <c r="BZ3526" s="96">
        <v>2.8313427999999994</v>
      </c>
      <c r="CB3526" s="96">
        <v>9.088016399999999</v>
      </c>
      <c r="CV3526" s="96">
        <v>5.9398799999999995E-2</v>
      </c>
      <c r="DH3526" s="96">
        <f t="shared" si="1551"/>
        <v>98.99799999999999</v>
      </c>
      <c r="DJ3526" s="96">
        <f t="shared" si="1554"/>
        <v>1.0020000000000095</v>
      </c>
      <c r="DL3526" s="77" t="s">
        <v>827</v>
      </c>
      <c r="DO3526" s="356">
        <v>0.37</v>
      </c>
      <c r="DP3526" s="96">
        <v>0.12</v>
      </c>
      <c r="DQ3526" s="348">
        <f t="shared" si="1552"/>
        <v>0.63200000000000001</v>
      </c>
      <c r="DR3526" s="77">
        <f t="shared" si="1553"/>
        <v>2.1999999999999999E-2</v>
      </c>
      <c r="DS3526" s="246">
        <v>6320</v>
      </c>
      <c r="DT3526" s="77">
        <v>220</v>
      </c>
      <c r="DU3526" s="96"/>
      <c r="DW3526" s="178"/>
      <c r="DX3526" s="304">
        <f t="shared" si="1555"/>
        <v>44.45</v>
      </c>
      <c r="DY3526" s="77">
        <f t="shared" si="1556"/>
        <v>0</v>
      </c>
      <c r="DZ3526" s="304">
        <f t="shared" si="1557"/>
        <v>0.96999999999999986</v>
      </c>
      <c r="EA3526" s="77">
        <f t="shared" si="1558"/>
        <v>0</v>
      </c>
      <c r="EB3526" s="304">
        <f t="shared" si="1559"/>
        <v>16.29</v>
      </c>
      <c r="EC3526" s="77">
        <f t="shared" si="1560"/>
        <v>0</v>
      </c>
      <c r="ED3526" s="304">
        <f t="shared" si="1561"/>
        <v>0</v>
      </c>
      <c r="EE3526" s="77" t="e">
        <f t="shared" si="1562"/>
        <v>#DIV/0!</v>
      </c>
      <c r="EF3526" s="304">
        <f t="shared" si="1563"/>
        <v>0.26</v>
      </c>
      <c r="EG3526" s="77">
        <f t="shared" si="1564"/>
        <v>0</v>
      </c>
      <c r="EH3526" s="304">
        <f t="shared" si="1565"/>
        <v>4.1399999999999997</v>
      </c>
      <c r="EI3526" s="77">
        <f t="shared" si="1566"/>
        <v>0</v>
      </c>
      <c r="EJ3526" s="304">
        <f t="shared" si="1567"/>
        <v>10.969999999999999</v>
      </c>
      <c r="EK3526" s="77">
        <f t="shared" si="1568"/>
        <v>0</v>
      </c>
      <c r="EL3526" s="304">
        <f t="shared" si="1569"/>
        <v>2.86</v>
      </c>
      <c r="EM3526" s="77">
        <f t="shared" si="1570"/>
        <v>0</v>
      </c>
      <c r="EN3526" s="304">
        <f t="shared" si="1571"/>
        <v>9.18</v>
      </c>
      <c r="EO3526" s="77">
        <f t="shared" si="1572"/>
        <v>0</v>
      </c>
      <c r="EP3526" s="304">
        <f t="shared" si="1573"/>
        <v>0</v>
      </c>
      <c r="EQ3526" s="77" t="e">
        <f t="shared" si="1574"/>
        <v>#DIV/0!</v>
      </c>
      <c r="ER3526" s="77">
        <f t="shared" si="1575"/>
        <v>100</v>
      </c>
      <c r="ES3526" s="77">
        <f t="shared" si="1576"/>
        <v>0</v>
      </c>
    </row>
    <row r="3527" spans="1:149" x14ac:dyDescent="0.45">
      <c r="A3527" s="51" t="s">
        <v>5059</v>
      </c>
      <c r="B3527" s="174" t="s">
        <v>1014</v>
      </c>
      <c r="C3527" s="51" t="s">
        <v>3623</v>
      </c>
      <c r="D3527" s="51" t="s">
        <v>5122</v>
      </c>
      <c r="E3527" s="51" t="s">
        <v>637</v>
      </c>
      <c r="F3527" s="51" t="s">
        <v>5109</v>
      </c>
      <c r="G3527" s="51" t="s">
        <v>5118</v>
      </c>
      <c r="H3527" s="51" t="s">
        <v>1372</v>
      </c>
      <c r="I3527" s="51">
        <v>17</v>
      </c>
      <c r="J3527" s="75">
        <v>250</v>
      </c>
      <c r="L3527" s="75">
        <v>1250</v>
      </c>
      <c r="N3527" s="51" t="s">
        <v>748</v>
      </c>
      <c r="O3527" s="51" t="s">
        <v>3502</v>
      </c>
      <c r="P3527" s="87" t="s">
        <v>1374</v>
      </c>
      <c r="R3527" s="114">
        <v>3</v>
      </c>
      <c r="AA3527" s="169"/>
      <c r="AE3527" s="314">
        <v>0.99099999999999999</v>
      </c>
      <c r="AG3527" s="169">
        <f t="shared" si="1550"/>
        <v>9.000000000000008E-3</v>
      </c>
      <c r="AQ3527" s="174" t="s">
        <v>824</v>
      </c>
      <c r="AR3527" s="53">
        <v>1.0389999999999999</v>
      </c>
      <c r="AS3527" s="53">
        <v>1.8140000000000001</v>
      </c>
      <c r="AT3527" s="77"/>
      <c r="AU3527" s="276">
        <v>2477.5</v>
      </c>
      <c r="AV3527" s="276">
        <v>22.500000000000021</v>
      </c>
      <c r="AW3527" s="276">
        <v>2574.1224999999999</v>
      </c>
      <c r="AX3527" s="95">
        <v>25.326833717384694</v>
      </c>
      <c r="AY3527" s="276">
        <v>40.81500000000004</v>
      </c>
      <c r="AZ3527" s="95">
        <v>0.52268703150164397</v>
      </c>
      <c r="BB3527" s="80" t="s">
        <v>3412</v>
      </c>
      <c r="BD3527" s="96">
        <v>42.156380000000006</v>
      </c>
      <c r="BF3527" s="96">
        <v>0.91994799999999999</v>
      </c>
      <c r="BH3527" s="96">
        <v>15.449436</v>
      </c>
      <c r="BJ3527" s="52">
        <v>10.261688000000001</v>
      </c>
      <c r="BP3527" s="52">
        <v>0.246584</v>
      </c>
      <c r="BR3527" s="96">
        <v>3.9263759999999994</v>
      </c>
      <c r="BX3527" s="96">
        <v>10.403948</v>
      </c>
      <c r="BZ3527" s="96">
        <v>2.7124239999999999</v>
      </c>
      <c r="CB3527" s="96">
        <v>8.7063120000000005</v>
      </c>
      <c r="CV3527" s="52">
        <v>5.6904000000000003E-2</v>
      </c>
      <c r="DH3527" s="52">
        <f t="shared" si="1551"/>
        <v>94.84</v>
      </c>
      <c r="DJ3527" s="52">
        <f t="shared" si="1554"/>
        <v>5.1599999999999966</v>
      </c>
      <c r="DL3527" s="51" t="s">
        <v>827</v>
      </c>
      <c r="DO3527" s="356">
        <v>5.16</v>
      </c>
      <c r="DP3527" s="52">
        <v>0.37</v>
      </c>
      <c r="DU3527" s="52"/>
      <c r="DX3527" s="75">
        <f t="shared" si="1555"/>
        <v>44.45</v>
      </c>
      <c r="DY3527" s="51">
        <f t="shared" si="1556"/>
        <v>0</v>
      </c>
      <c r="DZ3527" s="75">
        <f t="shared" si="1557"/>
        <v>0.97</v>
      </c>
      <c r="EA3527" s="51">
        <f t="shared" si="1558"/>
        <v>0</v>
      </c>
      <c r="EB3527" s="75">
        <f t="shared" si="1559"/>
        <v>16.29</v>
      </c>
      <c r="EC3527" s="51">
        <f t="shared" si="1560"/>
        <v>0</v>
      </c>
      <c r="ED3527" s="75">
        <f t="shared" si="1561"/>
        <v>0</v>
      </c>
      <c r="EE3527" s="51" t="e">
        <f t="shared" si="1562"/>
        <v>#DIV/0!</v>
      </c>
      <c r="EF3527" s="75">
        <f t="shared" si="1563"/>
        <v>0.26</v>
      </c>
      <c r="EG3527" s="51">
        <f t="shared" si="1564"/>
        <v>0</v>
      </c>
      <c r="EH3527" s="75">
        <f t="shared" si="1565"/>
        <v>4.1399999999999988</v>
      </c>
      <c r="EI3527" s="51">
        <f t="shared" si="1566"/>
        <v>0</v>
      </c>
      <c r="EJ3527" s="75">
        <f t="shared" si="1567"/>
        <v>10.969999999999999</v>
      </c>
      <c r="EK3527" s="51">
        <f t="shared" si="1568"/>
        <v>0</v>
      </c>
      <c r="EL3527" s="75">
        <f t="shared" si="1569"/>
        <v>2.86</v>
      </c>
      <c r="EM3527" s="51">
        <f t="shared" si="1570"/>
        <v>0</v>
      </c>
      <c r="EN3527" s="75">
        <f t="shared" si="1571"/>
        <v>9.1800000000000015</v>
      </c>
      <c r="EO3527" s="51">
        <f t="shared" si="1572"/>
        <v>0</v>
      </c>
      <c r="EP3527" s="75">
        <f t="shared" si="1573"/>
        <v>0</v>
      </c>
      <c r="EQ3527" s="51" t="e">
        <f t="shared" si="1574"/>
        <v>#DIV/0!</v>
      </c>
      <c r="ER3527" s="51">
        <f t="shared" si="1575"/>
        <v>100</v>
      </c>
      <c r="ES3527" s="51">
        <f t="shared" si="1576"/>
        <v>0</v>
      </c>
    </row>
    <row r="3528" spans="1:149" x14ac:dyDescent="0.45">
      <c r="A3528" s="51" t="s">
        <v>5059</v>
      </c>
      <c r="B3528" s="174" t="s">
        <v>1014</v>
      </c>
      <c r="C3528" s="51" t="s">
        <v>3623</v>
      </c>
      <c r="D3528" s="51" t="s">
        <v>5122</v>
      </c>
      <c r="E3528" s="51" t="s">
        <v>637</v>
      </c>
      <c r="F3528" s="51" t="s">
        <v>5110</v>
      </c>
      <c r="G3528" s="51" t="s">
        <v>5118</v>
      </c>
      <c r="H3528" s="51" t="s">
        <v>1372</v>
      </c>
      <c r="I3528" s="51">
        <v>76</v>
      </c>
      <c r="J3528" s="75">
        <v>300</v>
      </c>
      <c r="L3528" s="75">
        <v>1250</v>
      </c>
      <c r="N3528" s="51" t="s">
        <v>748</v>
      </c>
      <c r="O3528" s="51" t="s">
        <v>3502</v>
      </c>
      <c r="P3528" s="87" t="s">
        <v>1374</v>
      </c>
      <c r="R3528" s="114">
        <v>3</v>
      </c>
      <c r="AA3528" s="217"/>
      <c r="AC3528" s="217"/>
      <c r="AE3528" s="329">
        <v>0.03</v>
      </c>
      <c r="AG3528" s="217">
        <f t="shared" si="1550"/>
        <v>0.97</v>
      </c>
      <c r="AQ3528" s="174" t="s">
        <v>824</v>
      </c>
      <c r="AR3528" s="53">
        <v>1.143</v>
      </c>
      <c r="AS3528" s="53">
        <v>1.994</v>
      </c>
      <c r="AT3528" s="77"/>
      <c r="AU3528" s="276">
        <v>90</v>
      </c>
      <c r="AV3528" s="276">
        <v>2910</v>
      </c>
      <c r="AW3528" s="276">
        <v>102.87</v>
      </c>
      <c r="AX3528" s="95">
        <v>0.90445210086721373</v>
      </c>
      <c r="AY3528" s="276">
        <v>5802.54</v>
      </c>
      <c r="AZ3528" s="95">
        <v>69.73785165976939</v>
      </c>
      <c r="BB3528" s="80" t="s">
        <v>3412</v>
      </c>
      <c r="BD3528" s="96">
        <v>43.785028000000004</v>
      </c>
      <c r="BF3528" s="96">
        <v>0.9554887999999998</v>
      </c>
      <c r="BH3528" s="96">
        <v>16.046301599999996</v>
      </c>
      <c r="BJ3528" s="52">
        <v>10.658132799999999</v>
      </c>
      <c r="BP3528" s="52">
        <v>0.25611040000000002</v>
      </c>
      <c r="BR3528" s="96">
        <v>4.0780655999999995</v>
      </c>
      <c r="BX3528" s="96">
        <v>10.8058888</v>
      </c>
      <c r="BZ3528" s="96">
        <v>2.8172143999999997</v>
      </c>
      <c r="CB3528" s="96">
        <v>9.0426671999999986</v>
      </c>
      <c r="CV3528" s="52">
        <v>5.9102399999999992E-2</v>
      </c>
      <c r="DH3528" s="52">
        <f t="shared" si="1551"/>
        <v>98.504000000000005</v>
      </c>
      <c r="DJ3528" s="52">
        <f t="shared" si="1554"/>
        <v>1.4959999999999951</v>
      </c>
      <c r="DL3528" s="51" t="s">
        <v>827</v>
      </c>
      <c r="DO3528" s="356">
        <v>0.65</v>
      </c>
      <c r="DP3528" s="52">
        <v>0.03</v>
      </c>
      <c r="DQ3528" s="346">
        <f t="shared" si="1552"/>
        <v>0.84599999999999997</v>
      </c>
      <c r="DR3528" s="51">
        <f t="shared" si="1553"/>
        <v>0.03</v>
      </c>
      <c r="DS3528" s="54">
        <v>8460</v>
      </c>
      <c r="DT3528" s="51">
        <v>300</v>
      </c>
      <c r="DU3528" s="52"/>
      <c r="DX3528" s="75">
        <f t="shared" si="1555"/>
        <v>44.45</v>
      </c>
      <c r="DY3528" s="51">
        <f t="shared" si="1556"/>
        <v>0</v>
      </c>
      <c r="DZ3528" s="75">
        <f t="shared" si="1557"/>
        <v>0.96999999999999964</v>
      </c>
      <c r="EA3528" s="51">
        <f t="shared" si="1558"/>
        <v>0</v>
      </c>
      <c r="EB3528" s="75">
        <f t="shared" si="1559"/>
        <v>16.289999999999996</v>
      </c>
      <c r="EC3528" s="51">
        <f t="shared" si="1560"/>
        <v>0</v>
      </c>
      <c r="ED3528" s="75">
        <f t="shared" si="1561"/>
        <v>0</v>
      </c>
      <c r="EE3528" s="51" t="e">
        <f t="shared" si="1562"/>
        <v>#DIV/0!</v>
      </c>
      <c r="EF3528" s="75">
        <f t="shared" si="1563"/>
        <v>0.26</v>
      </c>
      <c r="EG3528" s="51">
        <f t="shared" si="1564"/>
        <v>0</v>
      </c>
      <c r="EH3528" s="75">
        <f t="shared" si="1565"/>
        <v>4.1399999999999988</v>
      </c>
      <c r="EI3528" s="51">
        <f t="shared" si="1566"/>
        <v>0</v>
      </c>
      <c r="EJ3528" s="75">
        <f t="shared" si="1567"/>
        <v>10.969999999999999</v>
      </c>
      <c r="EK3528" s="51">
        <f t="shared" si="1568"/>
        <v>0</v>
      </c>
      <c r="EL3528" s="75">
        <f t="shared" si="1569"/>
        <v>2.86</v>
      </c>
      <c r="EM3528" s="51">
        <f t="shared" si="1570"/>
        <v>0</v>
      </c>
      <c r="EN3528" s="75">
        <f t="shared" si="1571"/>
        <v>9.1799999999999979</v>
      </c>
      <c r="EO3528" s="51">
        <f t="shared" si="1572"/>
        <v>0</v>
      </c>
      <c r="EP3528" s="75">
        <f t="shared" si="1573"/>
        <v>0</v>
      </c>
      <c r="EQ3528" s="51" t="e">
        <f t="shared" si="1574"/>
        <v>#DIV/0!</v>
      </c>
      <c r="ER3528" s="51">
        <f t="shared" si="1575"/>
        <v>100</v>
      </c>
      <c r="ES3528" s="51">
        <f t="shared" si="1576"/>
        <v>0</v>
      </c>
    </row>
    <row r="3529" spans="1:149" x14ac:dyDescent="0.45">
      <c r="A3529" s="51" t="s">
        <v>5059</v>
      </c>
      <c r="B3529" s="174" t="s">
        <v>1014</v>
      </c>
      <c r="C3529" s="51" t="s">
        <v>3623</v>
      </c>
      <c r="D3529" s="51" t="s">
        <v>5122</v>
      </c>
      <c r="E3529" s="51" t="s">
        <v>637</v>
      </c>
      <c r="F3529" s="51" t="s">
        <v>5111</v>
      </c>
      <c r="G3529" s="51" t="s">
        <v>5118</v>
      </c>
      <c r="H3529" s="51" t="s">
        <v>1372</v>
      </c>
      <c r="I3529" s="51">
        <v>76</v>
      </c>
      <c r="J3529" s="75">
        <v>300</v>
      </c>
      <c r="L3529" s="75">
        <v>1250</v>
      </c>
      <c r="N3529" s="51" t="s">
        <v>748</v>
      </c>
      <c r="O3529" s="51" t="s">
        <v>3502</v>
      </c>
      <c r="P3529" s="87" t="s">
        <v>1374</v>
      </c>
      <c r="R3529" s="114">
        <v>3</v>
      </c>
      <c r="AA3529" s="169"/>
      <c r="AE3529" s="314">
        <v>0.14099999999999999</v>
      </c>
      <c r="AG3529" s="169">
        <f t="shared" si="1550"/>
        <v>0.85899999999999999</v>
      </c>
      <c r="AQ3529" s="174" t="s">
        <v>824</v>
      </c>
      <c r="AR3529" s="53">
        <v>1.121</v>
      </c>
      <c r="AS3529" s="53">
        <v>1.9970000000000001</v>
      </c>
      <c r="AT3529" s="77"/>
      <c r="AU3529" s="276">
        <v>422.99999999999994</v>
      </c>
      <c r="AV3529" s="276">
        <v>2577</v>
      </c>
      <c r="AW3529" s="276">
        <v>474.18299999999994</v>
      </c>
      <c r="AX3529" s="95">
        <v>4.1326056383326462</v>
      </c>
      <c r="AY3529" s="276">
        <v>5146.2690000000002</v>
      </c>
      <c r="AZ3529" s="95">
        <v>61.850455856102634</v>
      </c>
      <c r="BB3529" s="80" t="s">
        <v>3412</v>
      </c>
      <c r="BD3529" s="96">
        <v>43.134280000000011</v>
      </c>
      <c r="BF3529" s="96">
        <v>0.94128800000000001</v>
      </c>
      <c r="BH3529" s="96">
        <v>15.807816000000001</v>
      </c>
      <c r="BJ3529" s="52">
        <v>10.499727999999999</v>
      </c>
      <c r="BP3529" s="52">
        <v>0.25230400000000003</v>
      </c>
      <c r="BR3529" s="96">
        <v>4.0174559999999992</v>
      </c>
      <c r="BX3529" s="96">
        <v>10.645288000000001</v>
      </c>
      <c r="BZ3529" s="96">
        <v>2.775344</v>
      </c>
      <c r="CB3529" s="96">
        <v>8.9082720000000002</v>
      </c>
      <c r="CV3529" s="52">
        <v>5.8223999999999998E-2</v>
      </c>
      <c r="DH3529" s="52">
        <f t="shared" si="1551"/>
        <v>97.039999999999992</v>
      </c>
      <c r="DJ3529" s="52">
        <f t="shared" si="1554"/>
        <v>2.960000000000008</v>
      </c>
      <c r="DL3529" s="51" t="s">
        <v>827</v>
      </c>
      <c r="DO3529" s="356">
        <v>2.19</v>
      </c>
      <c r="DP3529" s="52">
        <v>0.25</v>
      </c>
      <c r="DQ3529" s="346">
        <f t="shared" si="1552"/>
        <v>0.77</v>
      </c>
      <c r="DR3529" s="51">
        <f t="shared" si="1553"/>
        <v>2.7E-2</v>
      </c>
      <c r="DS3529" s="54">
        <v>7700</v>
      </c>
      <c r="DT3529" s="51">
        <v>270</v>
      </c>
      <c r="DU3529" s="52"/>
      <c r="DX3529" s="75">
        <f t="shared" si="1555"/>
        <v>44.450000000000017</v>
      </c>
      <c r="DY3529" s="51">
        <f t="shared" si="1556"/>
        <v>0</v>
      </c>
      <c r="DZ3529" s="75">
        <f t="shared" si="1557"/>
        <v>0.97</v>
      </c>
      <c r="EA3529" s="51">
        <f t="shared" si="1558"/>
        <v>0</v>
      </c>
      <c r="EB3529" s="75">
        <f t="shared" si="1559"/>
        <v>16.290000000000003</v>
      </c>
      <c r="EC3529" s="51">
        <f t="shared" si="1560"/>
        <v>0</v>
      </c>
      <c r="ED3529" s="75">
        <f t="shared" si="1561"/>
        <v>0</v>
      </c>
      <c r="EE3529" s="51" t="e">
        <f t="shared" si="1562"/>
        <v>#DIV/0!</v>
      </c>
      <c r="EF3529" s="75">
        <f t="shared" si="1563"/>
        <v>0.26</v>
      </c>
      <c r="EG3529" s="51">
        <f t="shared" si="1564"/>
        <v>0</v>
      </c>
      <c r="EH3529" s="75">
        <f t="shared" si="1565"/>
        <v>4.1399999999999988</v>
      </c>
      <c r="EI3529" s="51">
        <f t="shared" si="1566"/>
        <v>0</v>
      </c>
      <c r="EJ3529" s="75">
        <f t="shared" si="1567"/>
        <v>10.970000000000002</v>
      </c>
      <c r="EK3529" s="51">
        <f t="shared" si="1568"/>
        <v>0</v>
      </c>
      <c r="EL3529" s="75">
        <f t="shared" si="1569"/>
        <v>2.8600000000000003</v>
      </c>
      <c r="EM3529" s="51">
        <f t="shared" si="1570"/>
        <v>0</v>
      </c>
      <c r="EN3529" s="75">
        <f t="shared" si="1571"/>
        <v>9.1800000000000015</v>
      </c>
      <c r="EO3529" s="51">
        <f t="shared" si="1572"/>
        <v>0</v>
      </c>
      <c r="EP3529" s="75">
        <f t="shared" si="1573"/>
        <v>0</v>
      </c>
      <c r="EQ3529" s="51" t="e">
        <f t="shared" si="1574"/>
        <v>#DIV/0!</v>
      </c>
      <c r="ER3529" s="51">
        <f t="shared" si="1575"/>
        <v>100</v>
      </c>
      <c r="ES3529" s="51">
        <f t="shared" si="1576"/>
        <v>0</v>
      </c>
    </row>
    <row r="3530" spans="1:149" x14ac:dyDescent="0.45">
      <c r="A3530" s="51" t="s">
        <v>5059</v>
      </c>
      <c r="B3530" s="174" t="s">
        <v>1014</v>
      </c>
      <c r="C3530" s="51" t="s">
        <v>3623</v>
      </c>
      <c r="D3530" s="51" t="s">
        <v>5122</v>
      </c>
      <c r="E3530" s="51" t="s">
        <v>637</v>
      </c>
      <c r="F3530" s="51" t="s">
        <v>5112</v>
      </c>
      <c r="G3530" s="51" t="s">
        <v>5118</v>
      </c>
      <c r="H3530" s="51" t="s">
        <v>1372</v>
      </c>
      <c r="I3530" s="51">
        <v>76</v>
      </c>
      <c r="J3530" s="75">
        <v>300</v>
      </c>
      <c r="L3530" s="75">
        <v>1250</v>
      </c>
      <c r="N3530" s="51" t="s">
        <v>748</v>
      </c>
      <c r="O3530" s="51" t="s">
        <v>3502</v>
      </c>
      <c r="P3530" s="87" t="s">
        <v>1374</v>
      </c>
      <c r="R3530" s="114">
        <v>3</v>
      </c>
      <c r="AA3530" s="169"/>
      <c r="AE3530" s="314">
        <v>0.32800000000000001</v>
      </c>
      <c r="AG3530" s="169">
        <f t="shared" si="1550"/>
        <v>0.67199999999999993</v>
      </c>
      <c r="AQ3530" s="174" t="s">
        <v>824</v>
      </c>
      <c r="AR3530" s="53">
        <v>1.0920000000000001</v>
      </c>
      <c r="AS3530" s="53">
        <v>2.0129999999999999</v>
      </c>
      <c r="AT3530" s="77"/>
      <c r="AU3530" s="276">
        <v>984</v>
      </c>
      <c r="AV3530" s="276">
        <v>2015.9999999999998</v>
      </c>
      <c r="AW3530" s="276">
        <v>1074.528</v>
      </c>
      <c r="AX3530" s="95">
        <v>9.2354565672314237</v>
      </c>
      <c r="AY3530" s="276">
        <v>4058.2079999999992</v>
      </c>
      <c r="AZ3530" s="95">
        <v>48.773590101660545</v>
      </c>
      <c r="BB3530" s="80" t="s">
        <v>3412</v>
      </c>
      <c r="BD3530" s="96">
        <v>42.565764500000007</v>
      </c>
      <c r="BF3530" s="96">
        <v>0.92888169999999992</v>
      </c>
      <c r="BH3530" s="96">
        <v>15.599466899999998</v>
      </c>
      <c r="BJ3530" s="52">
        <v>10.361340199999999</v>
      </c>
      <c r="BP3530" s="52">
        <v>0.24897860000000002</v>
      </c>
      <c r="BR3530" s="96">
        <v>3.9645053999999993</v>
      </c>
      <c r="BX3530" s="96">
        <v>10.5049817</v>
      </c>
      <c r="BZ3530" s="96">
        <v>2.7387645999999997</v>
      </c>
      <c r="CB3530" s="96">
        <v>8.7908597999999998</v>
      </c>
      <c r="CV3530" s="52">
        <v>5.745659999999999E-2</v>
      </c>
      <c r="DH3530" s="52">
        <f t="shared" si="1551"/>
        <v>95.760999999999996</v>
      </c>
      <c r="DJ3530" s="52">
        <f t="shared" si="1554"/>
        <v>4.2390000000000043</v>
      </c>
      <c r="DL3530" s="51" t="s">
        <v>827</v>
      </c>
      <c r="DO3530" s="356">
        <v>3.58</v>
      </c>
      <c r="DP3530" s="52">
        <v>0.16</v>
      </c>
      <c r="DQ3530" s="346">
        <f t="shared" si="1552"/>
        <v>0.65900000000000003</v>
      </c>
      <c r="DR3530" s="51">
        <f t="shared" si="1553"/>
        <v>2.3E-2</v>
      </c>
      <c r="DS3530" s="54">
        <v>6590</v>
      </c>
      <c r="DT3530" s="51">
        <v>230</v>
      </c>
      <c r="DU3530" s="52"/>
      <c r="DX3530" s="75">
        <f t="shared" si="1555"/>
        <v>44.45000000000001</v>
      </c>
      <c r="DY3530" s="51">
        <f t="shared" si="1556"/>
        <v>0</v>
      </c>
      <c r="DZ3530" s="75">
        <f t="shared" si="1557"/>
        <v>0.97</v>
      </c>
      <c r="EA3530" s="51">
        <f t="shared" si="1558"/>
        <v>0</v>
      </c>
      <c r="EB3530" s="75">
        <f t="shared" si="1559"/>
        <v>16.29</v>
      </c>
      <c r="EC3530" s="51">
        <f t="shared" si="1560"/>
        <v>0</v>
      </c>
      <c r="ED3530" s="75">
        <f t="shared" si="1561"/>
        <v>0</v>
      </c>
      <c r="EE3530" s="51" t="e">
        <f t="shared" si="1562"/>
        <v>#DIV/0!</v>
      </c>
      <c r="EF3530" s="75">
        <f t="shared" si="1563"/>
        <v>0.26</v>
      </c>
      <c r="EG3530" s="51">
        <f t="shared" si="1564"/>
        <v>0</v>
      </c>
      <c r="EH3530" s="75">
        <f t="shared" si="1565"/>
        <v>4.1399999999999988</v>
      </c>
      <c r="EI3530" s="51">
        <f t="shared" si="1566"/>
        <v>0</v>
      </c>
      <c r="EJ3530" s="75">
        <f t="shared" si="1567"/>
        <v>10.97</v>
      </c>
      <c r="EK3530" s="51">
        <f t="shared" si="1568"/>
        <v>0</v>
      </c>
      <c r="EL3530" s="75">
        <f t="shared" si="1569"/>
        <v>2.86</v>
      </c>
      <c r="EM3530" s="51">
        <f t="shared" si="1570"/>
        <v>0</v>
      </c>
      <c r="EN3530" s="75">
        <f t="shared" si="1571"/>
        <v>9.1800000000000015</v>
      </c>
      <c r="EO3530" s="51">
        <f t="shared" si="1572"/>
        <v>0</v>
      </c>
      <c r="EP3530" s="75">
        <f t="shared" si="1573"/>
        <v>0</v>
      </c>
      <c r="EQ3530" s="51" t="e">
        <f t="shared" si="1574"/>
        <v>#DIV/0!</v>
      </c>
      <c r="ER3530" s="51">
        <f t="shared" si="1575"/>
        <v>100</v>
      </c>
      <c r="ES3530" s="51">
        <f t="shared" si="1576"/>
        <v>0</v>
      </c>
    </row>
    <row r="3531" spans="1:149" x14ac:dyDescent="0.45">
      <c r="A3531" s="51" t="s">
        <v>5059</v>
      </c>
      <c r="B3531" s="174" t="s">
        <v>1014</v>
      </c>
      <c r="C3531" s="51" t="s">
        <v>3623</v>
      </c>
      <c r="D3531" s="51" t="s">
        <v>5122</v>
      </c>
      <c r="E3531" s="51" t="s">
        <v>637</v>
      </c>
      <c r="F3531" s="51" t="s">
        <v>5113</v>
      </c>
      <c r="G3531" s="51" t="s">
        <v>5118</v>
      </c>
      <c r="H3531" s="51" t="s">
        <v>1372</v>
      </c>
      <c r="I3531" s="51">
        <v>76</v>
      </c>
      <c r="J3531" s="75">
        <v>300</v>
      </c>
      <c r="L3531" s="75">
        <v>1250</v>
      </c>
      <c r="N3531" s="51" t="s">
        <v>748</v>
      </c>
      <c r="O3531" s="51" t="s">
        <v>3502</v>
      </c>
      <c r="P3531" s="87" t="s">
        <v>1374</v>
      </c>
      <c r="R3531" s="114">
        <v>3</v>
      </c>
      <c r="AA3531" s="169"/>
      <c r="AE3531" s="314">
        <v>0.55800000000000005</v>
      </c>
      <c r="AG3531" s="169">
        <f t="shared" si="1550"/>
        <v>0.44199999999999995</v>
      </c>
      <c r="AQ3531" s="174" t="s">
        <v>824</v>
      </c>
      <c r="AR3531" s="53">
        <v>1.071</v>
      </c>
      <c r="AS3531" s="53">
        <v>2.044</v>
      </c>
      <c r="AT3531" s="77"/>
      <c r="AU3531" s="276">
        <v>1674.0000000000002</v>
      </c>
      <c r="AV3531" s="276">
        <v>1325.9999999999998</v>
      </c>
      <c r="AW3531" s="276">
        <v>1792.8540000000003</v>
      </c>
      <c r="AX3531" s="95">
        <v>15.20221508959726</v>
      </c>
      <c r="AY3531" s="276">
        <v>2710.3439999999996</v>
      </c>
      <c r="AZ3531" s="95">
        <v>32.574280887153897</v>
      </c>
      <c r="BB3531" s="80" t="s">
        <v>3412</v>
      </c>
      <c r="BD3531" s="96">
        <v>42.079037</v>
      </c>
      <c r="BF3531" s="96">
        <v>0.91826019999999997</v>
      </c>
      <c r="BH3531" s="96">
        <v>15.421091399999998</v>
      </c>
      <c r="BJ3531" s="52">
        <v>10.2428612</v>
      </c>
      <c r="BP3531" s="52">
        <v>0.24613160000000001</v>
      </c>
      <c r="BR3531" s="96">
        <v>3.9191723999999994</v>
      </c>
      <c r="BX3531" s="96">
        <v>10.3848602</v>
      </c>
      <c r="BZ3531" s="96">
        <v>2.7074476000000001</v>
      </c>
      <c r="CB3531" s="96">
        <v>8.6903387999999993</v>
      </c>
      <c r="CV3531" s="52">
        <v>5.6799599999999992E-2</v>
      </c>
      <c r="DH3531" s="52">
        <f t="shared" si="1551"/>
        <v>94.665999999999997</v>
      </c>
      <c r="DJ3531" s="52">
        <f t="shared" si="1554"/>
        <v>5.3340000000000032</v>
      </c>
      <c r="DL3531" s="51" t="s">
        <v>827</v>
      </c>
      <c r="DO3531" s="356">
        <v>4.76</v>
      </c>
      <c r="DP3531" s="52">
        <v>0.4</v>
      </c>
      <c r="DQ3531" s="346">
        <f t="shared" si="1552"/>
        <v>0.57399999999999995</v>
      </c>
      <c r="DR3531" s="51">
        <f t="shared" si="1553"/>
        <v>0.02</v>
      </c>
      <c r="DS3531" s="54">
        <v>5740</v>
      </c>
      <c r="DT3531" s="51">
        <v>200</v>
      </c>
      <c r="DU3531" s="52"/>
      <c r="DX3531" s="75">
        <f t="shared" si="1555"/>
        <v>44.45</v>
      </c>
      <c r="DY3531" s="51">
        <f t="shared" si="1556"/>
        <v>0</v>
      </c>
      <c r="DZ3531" s="75">
        <f t="shared" si="1557"/>
        <v>0.97</v>
      </c>
      <c r="EA3531" s="51">
        <f t="shared" si="1558"/>
        <v>0</v>
      </c>
      <c r="EB3531" s="75">
        <f t="shared" si="1559"/>
        <v>16.29</v>
      </c>
      <c r="EC3531" s="51">
        <f t="shared" si="1560"/>
        <v>0</v>
      </c>
      <c r="ED3531" s="75">
        <f t="shared" si="1561"/>
        <v>0</v>
      </c>
      <c r="EE3531" s="51" t="e">
        <f t="shared" si="1562"/>
        <v>#DIV/0!</v>
      </c>
      <c r="EF3531" s="75">
        <f t="shared" si="1563"/>
        <v>0.26</v>
      </c>
      <c r="EG3531" s="51">
        <f t="shared" si="1564"/>
        <v>0</v>
      </c>
      <c r="EH3531" s="75">
        <f t="shared" si="1565"/>
        <v>4.1399999999999988</v>
      </c>
      <c r="EI3531" s="51">
        <f t="shared" si="1566"/>
        <v>0</v>
      </c>
      <c r="EJ3531" s="75">
        <f t="shared" si="1567"/>
        <v>10.97</v>
      </c>
      <c r="EK3531" s="51">
        <f t="shared" si="1568"/>
        <v>0</v>
      </c>
      <c r="EL3531" s="75">
        <f t="shared" si="1569"/>
        <v>2.86</v>
      </c>
      <c r="EM3531" s="51">
        <f t="shared" si="1570"/>
        <v>0</v>
      </c>
      <c r="EN3531" s="75">
        <f t="shared" si="1571"/>
        <v>9.18</v>
      </c>
      <c r="EO3531" s="51">
        <f t="shared" si="1572"/>
        <v>0</v>
      </c>
      <c r="EP3531" s="75">
        <f t="shared" si="1573"/>
        <v>0</v>
      </c>
      <c r="EQ3531" s="51" t="e">
        <f t="shared" si="1574"/>
        <v>#DIV/0!</v>
      </c>
      <c r="ER3531" s="51">
        <f t="shared" si="1575"/>
        <v>100</v>
      </c>
      <c r="ES3531" s="51">
        <f t="shared" si="1576"/>
        <v>0</v>
      </c>
    </row>
    <row r="3532" spans="1:149" x14ac:dyDescent="0.45">
      <c r="A3532" s="51" t="s">
        <v>5059</v>
      </c>
      <c r="B3532" s="174" t="s">
        <v>1014</v>
      </c>
      <c r="C3532" s="51" t="s">
        <v>3623</v>
      </c>
      <c r="D3532" s="51" t="s">
        <v>5122</v>
      </c>
      <c r="E3532" s="51" t="s">
        <v>637</v>
      </c>
      <c r="F3532" s="51" t="s">
        <v>5114</v>
      </c>
      <c r="G3532" s="51" t="s">
        <v>5118</v>
      </c>
      <c r="H3532" s="51" t="s">
        <v>1372</v>
      </c>
      <c r="I3532" s="51">
        <v>76</v>
      </c>
      <c r="J3532" s="75">
        <v>300</v>
      </c>
      <c r="L3532" s="75">
        <v>1250</v>
      </c>
      <c r="N3532" s="51" t="s">
        <v>748</v>
      </c>
      <c r="O3532" s="51" t="s">
        <v>3502</v>
      </c>
      <c r="P3532" s="87" t="s">
        <v>1374</v>
      </c>
      <c r="R3532" s="114">
        <v>3</v>
      </c>
      <c r="AA3532" s="169"/>
      <c r="AE3532" s="314">
        <v>0.79700000000000004</v>
      </c>
      <c r="AG3532" s="169">
        <f t="shared" si="1550"/>
        <v>0.20299999999999996</v>
      </c>
      <c r="AQ3532" s="174" t="s">
        <v>824</v>
      </c>
      <c r="AR3532" s="53">
        <v>1.0629999999999999</v>
      </c>
      <c r="AS3532" s="53">
        <v>2.073</v>
      </c>
      <c r="AT3532" s="77"/>
      <c r="AU3532" s="276">
        <v>2391</v>
      </c>
      <c r="AV3532" s="276">
        <v>608.99999999999989</v>
      </c>
      <c r="AW3532" s="276">
        <v>2541.6329999999998</v>
      </c>
      <c r="AX3532" s="95">
        <v>21.376799664125645</v>
      </c>
      <c r="AY3532" s="276">
        <v>1262.4569999999997</v>
      </c>
      <c r="AZ3532" s="95">
        <v>15.172844821894802</v>
      </c>
      <c r="BB3532" s="80" t="s">
        <v>3412</v>
      </c>
      <c r="BD3532" s="96">
        <v>41.489629999999998</v>
      </c>
      <c r="BF3532" s="96">
        <v>0.90539799999999981</v>
      </c>
      <c r="BH3532" s="96">
        <v>15.205085999999996</v>
      </c>
      <c r="BJ3532" s="52">
        <v>10.099387999999999</v>
      </c>
      <c r="BP3532" s="52">
        <v>0.24268400000000001</v>
      </c>
      <c r="BR3532" s="96">
        <v>3.8642759999999994</v>
      </c>
      <c r="BX3532" s="96">
        <v>10.239398</v>
      </c>
      <c r="BZ3532" s="96">
        <v>2.6695239999999996</v>
      </c>
      <c r="CB3532" s="96">
        <v>8.5686119999999981</v>
      </c>
      <c r="CV3532" s="52">
        <v>5.6003999999999984E-2</v>
      </c>
      <c r="DH3532" s="52">
        <f t="shared" si="1551"/>
        <v>93.339999999999989</v>
      </c>
      <c r="DJ3532" s="52">
        <f t="shared" si="1554"/>
        <v>6.6600000000000108</v>
      </c>
      <c r="DL3532" s="51" t="s">
        <v>827</v>
      </c>
      <c r="DO3532" s="356">
        <v>6.29</v>
      </c>
      <c r="DP3532" s="52">
        <v>0.45</v>
      </c>
      <c r="DQ3532" s="346">
        <f t="shared" si="1552"/>
        <v>0.37</v>
      </c>
      <c r="DR3532" s="51">
        <f t="shared" si="1553"/>
        <v>1.2999999999999999E-2</v>
      </c>
      <c r="DS3532" s="54">
        <v>3700</v>
      </c>
      <c r="DT3532" s="51">
        <v>130</v>
      </c>
      <c r="DU3532" s="52"/>
      <c r="DX3532" s="75">
        <f t="shared" si="1555"/>
        <v>44.45</v>
      </c>
      <c r="DY3532" s="51">
        <f t="shared" si="1556"/>
        <v>0</v>
      </c>
      <c r="DZ3532" s="75">
        <f t="shared" si="1557"/>
        <v>0.96999999999999986</v>
      </c>
      <c r="EA3532" s="51">
        <f t="shared" si="1558"/>
        <v>0</v>
      </c>
      <c r="EB3532" s="75">
        <f t="shared" si="1559"/>
        <v>16.29</v>
      </c>
      <c r="EC3532" s="51">
        <f t="shared" si="1560"/>
        <v>0</v>
      </c>
      <c r="ED3532" s="75">
        <f t="shared" si="1561"/>
        <v>0</v>
      </c>
      <c r="EE3532" s="51" t="e">
        <f t="shared" si="1562"/>
        <v>#DIV/0!</v>
      </c>
      <c r="EF3532" s="75">
        <f t="shared" si="1563"/>
        <v>0.26</v>
      </c>
      <c r="EG3532" s="51">
        <f t="shared" si="1564"/>
        <v>0</v>
      </c>
      <c r="EH3532" s="75">
        <f t="shared" si="1565"/>
        <v>4.1399999999999997</v>
      </c>
      <c r="EI3532" s="51">
        <f t="shared" si="1566"/>
        <v>0</v>
      </c>
      <c r="EJ3532" s="75">
        <f t="shared" si="1567"/>
        <v>10.97</v>
      </c>
      <c r="EK3532" s="51">
        <f t="shared" si="1568"/>
        <v>0</v>
      </c>
      <c r="EL3532" s="75">
        <f t="shared" si="1569"/>
        <v>2.86</v>
      </c>
      <c r="EM3532" s="51">
        <f t="shared" si="1570"/>
        <v>0</v>
      </c>
      <c r="EN3532" s="75">
        <f t="shared" si="1571"/>
        <v>9.18</v>
      </c>
      <c r="EO3532" s="51">
        <f t="shared" si="1572"/>
        <v>0</v>
      </c>
      <c r="EP3532" s="75">
        <f t="shared" si="1573"/>
        <v>0</v>
      </c>
      <c r="EQ3532" s="51" t="e">
        <f t="shared" si="1574"/>
        <v>#DIV/0!</v>
      </c>
      <c r="ER3532" s="51">
        <f t="shared" si="1575"/>
        <v>100</v>
      </c>
      <c r="ES3532" s="51">
        <f t="shared" si="1576"/>
        <v>0</v>
      </c>
    </row>
    <row r="3533" spans="1:149" x14ac:dyDescent="0.45">
      <c r="A3533" s="51" t="s">
        <v>5059</v>
      </c>
      <c r="B3533" s="174" t="s">
        <v>1014</v>
      </c>
      <c r="C3533" s="51" t="s">
        <v>3623</v>
      </c>
      <c r="D3533" s="51" t="s">
        <v>5122</v>
      </c>
      <c r="E3533" s="51" t="s">
        <v>637</v>
      </c>
      <c r="F3533" s="51" t="s">
        <v>5115</v>
      </c>
      <c r="G3533" s="51" t="s">
        <v>5118</v>
      </c>
      <c r="H3533" s="51" t="s">
        <v>1372</v>
      </c>
      <c r="I3533" s="51">
        <v>76</v>
      </c>
      <c r="J3533" s="75">
        <v>300</v>
      </c>
      <c r="L3533" s="75">
        <v>1250</v>
      </c>
      <c r="N3533" s="51" t="s">
        <v>748</v>
      </c>
      <c r="O3533" s="51" t="s">
        <v>3502</v>
      </c>
      <c r="P3533" s="87" t="s">
        <v>1374</v>
      </c>
      <c r="R3533" s="114">
        <v>3</v>
      </c>
      <c r="AA3533" s="169"/>
      <c r="AE3533" s="314">
        <v>0.96499999999999997</v>
      </c>
      <c r="AG3533" s="169">
        <f t="shared" si="1550"/>
        <v>3.5000000000000031E-2</v>
      </c>
      <c r="AQ3533" s="174" t="s">
        <v>824</v>
      </c>
      <c r="AR3533" s="53">
        <v>1.0629999999999999</v>
      </c>
      <c r="AS3533" s="53">
        <v>2.0720000000000001</v>
      </c>
      <c r="AT3533" s="77"/>
      <c r="AU3533" s="276">
        <v>2895</v>
      </c>
      <c r="AV3533" s="276">
        <v>105.0000000000001</v>
      </c>
      <c r="AW3533" s="276">
        <v>3077.3849999999998</v>
      </c>
      <c r="AX3533" s="95">
        <v>25.887469229698532</v>
      </c>
      <c r="AY3533" s="276">
        <v>217.5600000000002</v>
      </c>
      <c r="AZ3533" s="95">
        <v>2.6147457849664875</v>
      </c>
      <c r="BB3533" s="80" t="s">
        <v>3412</v>
      </c>
      <c r="BD3533" s="96">
        <v>41.209595</v>
      </c>
      <c r="BF3533" s="96">
        <v>0.89928699999999995</v>
      </c>
      <c r="BH3533" s="96">
        <v>15.102459</v>
      </c>
      <c r="BJ3533" s="52">
        <v>10.031222</v>
      </c>
      <c r="BP3533" s="52">
        <v>0.24104599999999998</v>
      </c>
      <c r="BR3533" s="96">
        <v>3.8381939999999992</v>
      </c>
      <c r="BX3533" s="96">
        <v>10.170287</v>
      </c>
      <c r="BZ3533" s="96">
        <v>2.6515059999999999</v>
      </c>
      <c r="CB3533" s="96">
        <v>8.5107779999999984</v>
      </c>
      <c r="CV3533" s="52">
        <v>5.5625999999999995E-2</v>
      </c>
      <c r="DH3533" s="52">
        <f t="shared" si="1551"/>
        <v>92.710000000000008</v>
      </c>
      <c r="DJ3533" s="52">
        <f t="shared" si="1554"/>
        <v>7.289999999999992</v>
      </c>
      <c r="DL3533" s="51" t="s">
        <v>827</v>
      </c>
      <c r="DO3533" s="356">
        <v>7.29</v>
      </c>
      <c r="DP3533" s="52">
        <v>0.49</v>
      </c>
      <c r="DU3533" s="52"/>
      <c r="DX3533" s="75">
        <f t="shared" si="1555"/>
        <v>44.449999999999996</v>
      </c>
      <c r="DY3533" s="51">
        <f t="shared" si="1556"/>
        <v>0</v>
      </c>
      <c r="DZ3533" s="75">
        <f t="shared" si="1557"/>
        <v>0.96999999999999986</v>
      </c>
      <c r="EA3533" s="51">
        <f t="shared" si="1558"/>
        <v>0</v>
      </c>
      <c r="EB3533" s="75">
        <f t="shared" si="1559"/>
        <v>16.29</v>
      </c>
      <c r="EC3533" s="51">
        <f t="shared" si="1560"/>
        <v>0</v>
      </c>
      <c r="ED3533" s="75">
        <f t="shared" si="1561"/>
        <v>0</v>
      </c>
      <c r="EE3533" s="51" t="e">
        <f t="shared" si="1562"/>
        <v>#DIV/0!</v>
      </c>
      <c r="EF3533" s="75">
        <f t="shared" si="1563"/>
        <v>0.25999999999999995</v>
      </c>
      <c r="EG3533" s="51">
        <f t="shared" si="1564"/>
        <v>0</v>
      </c>
      <c r="EH3533" s="75">
        <f t="shared" si="1565"/>
        <v>4.1399999999999988</v>
      </c>
      <c r="EI3533" s="51">
        <f t="shared" si="1566"/>
        <v>0</v>
      </c>
      <c r="EJ3533" s="75">
        <f t="shared" si="1567"/>
        <v>10.969999999999999</v>
      </c>
      <c r="EK3533" s="51">
        <f t="shared" si="1568"/>
        <v>0</v>
      </c>
      <c r="EL3533" s="75">
        <f t="shared" si="1569"/>
        <v>2.86</v>
      </c>
      <c r="EM3533" s="51">
        <f t="shared" si="1570"/>
        <v>0</v>
      </c>
      <c r="EN3533" s="75">
        <f t="shared" si="1571"/>
        <v>9.1799999999999979</v>
      </c>
      <c r="EO3533" s="51">
        <f t="shared" si="1572"/>
        <v>0</v>
      </c>
      <c r="EP3533" s="75">
        <f t="shared" si="1573"/>
        <v>0</v>
      </c>
      <c r="EQ3533" s="51" t="e">
        <f t="shared" si="1574"/>
        <v>#DIV/0!</v>
      </c>
      <c r="ER3533" s="51">
        <f t="shared" si="1575"/>
        <v>100</v>
      </c>
      <c r="ES3533" s="51">
        <f t="shared" si="1576"/>
        <v>0</v>
      </c>
    </row>
    <row r="3534" spans="1:149" x14ac:dyDescent="0.45">
      <c r="A3534" s="51" t="s">
        <v>5059</v>
      </c>
      <c r="B3534" s="174" t="s">
        <v>1014</v>
      </c>
      <c r="C3534" s="51" t="s">
        <v>3623</v>
      </c>
      <c r="D3534" s="51" t="s">
        <v>5122</v>
      </c>
      <c r="E3534" s="51" t="s">
        <v>637</v>
      </c>
      <c r="F3534" s="51" t="s">
        <v>5116</v>
      </c>
      <c r="G3534" s="51" t="s">
        <v>5118</v>
      </c>
      <c r="H3534" s="51" t="s">
        <v>1372</v>
      </c>
      <c r="I3534" s="51">
        <v>75</v>
      </c>
      <c r="J3534" s="75">
        <v>100</v>
      </c>
      <c r="L3534" s="75">
        <v>1250</v>
      </c>
      <c r="N3534" s="51" t="s">
        <v>748</v>
      </c>
      <c r="O3534" s="51" t="s">
        <v>3502</v>
      </c>
      <c r="P3534" s="87" t="s">
        <v>1374</v>
      </c>
      <c r="R3534" s="114">
        <v>3</v>
      </c>
      <c r="AT3534" s="77"/>
      <c r="AU3534" s="276"/>
      <c r="AV3534" s="276"/>
      <c r="AW3534" s="276"/>
      <c r="AX3534" s="95"/>
      <c r="AY3534" s="276"/>
      <c r="AZ3534" s="95"/>
      <c r="BB3534" s="80" t="s">
        <v>3412</v>
      </c>
      <c r="BD3534" s="96">
        <v>44.134405000000008</v>
      </c>
      <c r="BF3534" s="96">
        <v>0.963113</v>
      </c>
      <c r="BH3534" s="96">
        <v>16.174340999999998</v>
      </c>
      <c r="BJ3534" s="52">
        <v>10.743178</v>
      </c>
      <c r="BP3534" s="52">
        <v>0.25815400000000005</v>
      </c>
      <c r="BR3534" s="96">
        <v>4.1106060000000006</v>
      </c>
      <c r="BX3534" s="96">
        <v>10.892113000000002</v>
      </c>
      <c r="BZ3534" s="96">
        <v>2.8396940000000002</v>
      </c>
      <c r="CB3534" s="96">
        <v>9.1148220000000002</v>
      </c>
      <c r="CV3534" s="52">
        <v>5.9573999999999995E-2</v>
      </c>
      <c r="DH3534" s="52">
        <f t="shared" si="1551"/>
        <v>99.29</v>
      </c>
      <c r="DJ3534" s="52">
        <f t="shared" si="1554"/>
        <v>0.70999999999999375</v>
      </c>
      <c r="DL3534" s="51" t="s">
        <v>827</v>
      </c>
      <c r="DO3534" s="356">
        <v>0.71</v>
      </c>
      <c r="DP3534" s="52">
        <v>0.03</v>
      </c>
      <c r="DU3534" s="52"/>
      <c r="DX3534" s="75">
        <f t="shared" si="1555"/>
        <v>44.45</v>
      </c>
      <c r="DY3534" s="51">
        <f t="shared" si="1556"/>
        <v>0</v>
      </c>
      <c r="DZ3534" s="75">
        <f t="shared" si="1557"/>
        <v>0.96999999999999986</v>
      </c>
      <c r="EA3534" s="51">
        <f t="shared" si="1558"/>
        <v>0</v>
      </c>
      <c r="EB3534" s="75">
        <f t="shared" si="1559"/>
        <v>16.289999999999996</v>
      </c>
      <c r="EC3534" s="51">
        <f t="shared" si="1560"/>
        <v>0</v>
      </c>
      <c r="ED3534" s="75">
        <f t="shared" si="1561"/>
        <v>0</v>
      </c>
      <c r="EE3534" s="51" t="e">
        <f t="shared" si="1562"/>
        <v>#DIV/0!</v>
      </c>
      <c r="EF3534" s="75">
        <f t="shared" si="1563"/>
        <v>0.26</v>
      </c>
      <c r="EG3534" s="51">
        <f t="shared" si="1564"/>
        <v>0</v>
      </c>
      <c r="EH3534" s="75">
        <f t="shared" si="1565"/>
        <v>4.1400000000000006</v>
      </c>
      <c r="EI3534" s="51">
        <f t="shared" si="1566"/>
        <v>0</v>
      </c>
      <c r="EJ3534" s="75">
        <f t="shared" si="1567"/>
        <v>10.97</v>
      </c>
      <c r="EK3534" s="51">
        <f t="shared" si="1568"/>
        <v>0</v>
      </c>
      <c r="EL3534" s="75">
        <f t="shared" si="1569"/>
        <v>2.86</v>
      </c>
      <c r="EM3534" s="51">
        <f t="shared" si="1570"/>
        <v>0</v>
      </c>
      <c r="EN3534" s="75">
        <f t="shared" si="1571"/>
        <v>9.18</v>
      </c>
      <c r="EO3534" s="51">
        <f t="shared" si="1572"/>
        <v>0</v>
      </c>
      <c r="EP3534" s="75">
        <f t="shared" si="1573"/>
        <v>0</v>
      </c>
      <c r="EQ3534" s="51" t="e">
        <f t="shared" si="1574"/>
        <v>#DIV/0!</v>
      </c>
      <c r="ER3534" s="51">
        <f t="shared" si="1575"/>
        <v>100</v>
      </c>
      <c r="ES3534" s="51">
        <f t="shared" si="1576"/>
        <v>0</v>
      </c>
    </row>
    <row r="3535" spans="1:149" s="43" customFormat="1" ht="14.65" thickBot="1" x14ac:dyDescent="0.5">
      <c r="A3535" s="43" t="s">
        <v>5059</v>
      </c>
      <c r="B3535" s="86" t="s">
        <v>1014</v>
      </c>
      <c r="C3535" s="43" t="s">
        <v>3623</v>
      </c>
      <c r="D3535" s="43" t="s">
        <v>5122</v>
      </c>
      <c r="E3535" s="43" t="s">
        <v>637</v>
      </c>
      <c r="F3535" s="43" t="s">
        <v>5117</v>
      </c>
      <c r="G3535" s="43" t="s">
        <v>5118</v>
      </c>
      <c r="H3535" s="43" t="s">
        <v>1372</v>
      </c>
      <c r="I3535" s="43">
        <v>75</v>
      </c>
      <c r="J3535" s="298">
        <v>100</v>
      </c>
      <c r="L3535" s="298">
        <v>1250</v>
      </c>
      <c r="N3535" s="43" t="s">
        <v>748</v>
      </c>
      <c r="O3535" s="43" t="s">
        <v>3502</v>
      </c>
      <c r="P3535" s="90" t="s">
        <v>1374</v>
      </c>
      <c r="Q3535" s="123"/>
      <c r="R3535" s="115">
        <v>3</v>
      </c>
      <c r="S3535" s="134"/>
      <c r="AA3535" s="170"/>
      <c r="AB3535" s="171"/>
      <c r="AC3535" s="171"/>
      <c r="AE3535" s="315"/>
      <c r="AG3535" s="171"/>
      <c r="AQ3535" s="86"/>
      <c r="AR3535" s="58"/>
      <c r="AS3535" s="58"/>
      <c r="AT3535" s="91"/>
      <c r="AU3535" s="277"/>
      <c r="AV3535" s="277"/>
      <c r="AW3535" s="277"/>
      <c r="AX3535" s="259"/>
      <c r="AY3535" s="277"/>
      <c r="AZ3535" s="259"/>
      <c r="BA3535" s="86"/>
      <c r="BB3535" s="85" t="s">
        <v>3412</v>
      </c>
      <c r="BC3535" s="86"/>
      <c r="BD3535" s="97">
        <v>43.961050000000007</v>
      </c>
      <c r="BF3535" s="97">
        <v>0.95933000000000002</v>
      </c>
      <c r="BH3535" s="97">
        <v>16.110810000000001</v>
      </c>
      <c r="BJ3535" s="59">
        <v>10.700980000000001</v>
      </c>
      <c r="BP3535" s="59">
        <v>0.25714000000000004</v>
      </c>
      <c r="BR3535" s="97">
        <v>4.0944599999999998</v>
      </c>
      <c r="BX3535" s="97">
        <v>10.849330000000002</v>
      </c>
      <c r="BZ3535" s="97">
        <v>2.8285399999999998</v>
      </c>
      <c r="CB3535" s="97">
        <v>9.0790199999999999</v>
      </c>
      <c r="CV3535" s="59">
        <v>5.9340000000000004E-2</v>
      </c>
      <c r="DH3535" s="59">
        <f t="shared" si="1551"/>
        <v>98.900000000000034</v>
      </c>
      <c r="DJ3535" s="59">
        <f t="shared" si="1554"/>
        <v>1.0999999999999659</v>
      </c>
      <c r="DL3535" s="43" t="s">
        <v>827</v>
      </c>
      <c r="DO3535" s="357">
        <v>1.1000000000000001</v>
      </c>
      <c r="DP3535" s="59">
        <v>0.34</v>
      </c>
      <c r="DQ3535" s="347"/>
      <c r="DS3535" s="308"/>
      <c r="DU3535" s="59"/>
      <c r="DW3535" s="86"/>
      <c r="DX3535" s="298">
        <f t="shared" si="1555"/>
        <v>44.449999999999989</v>
      </c>
      <c r="DY3535" s="43">
        <f t="shared" si="1556"/>
        <v>0</v>
      </c>
      <c r="DZ3535" s="298">
        <f t="shared" si="1557"/>
        <v>0.96999999999999964</v>
      </c>
      <c r="EA3535" s="43">
        <f t="shared" si="1558"/>
        <v>0</v>
      </c>
      <c r="EB3535" s="298">
        <f t="shared" si="1559"/>
        <v>16.289999999999996</v>
      </c>
      <c r="EC3535" s="43">
        <f t="shared" si="1560"/>
        <v>0</v>
      </c>
      <c r="ED3535" s="298">
        <f t="shared" si="1561"/>
        <v>0</v>
      </c>
      <c r="EE3535" s="43" t="e">
        <f t="shared" si="1562"/>
        <v>#DIV/0!</v>
      </c>
      <c r="EF3535" s="298">
        <f t="shared" si="1563"/>
        <v>0.25999999999999995</v>
      </c>
      <c r="EG3535" s="43">
        <f t="shared" si="1564"/>
        <v>0</v>
      </c>
      <c r="EH3535" s="298">
        <f t="shared" si="1565"/>
        <v>4.1399999999999988</v>
      </c>
      <c r="EI3535" s="43">
        <f t="shared" si="1566"/>
        <v>0</v>
      </c>
      <c r="EJ3535" s="298">
        <f t="shared" si="1567"/>
        <v>10.969999999999997</v>
      </c>
      <c r="EK3535" s="43">
        <f t="shared" si="1568"/>
        <v>0</v>
      </c>
      <c r="EL3535" s="298">
        <f t="shared" si="1569"/>
        <v>2.859999999999999</v>
      </c>
      <c r="EM3535" s="43">
        <f t="shared" si="1570"/>
        <v>0</v>
      </c>
      <c r="EN3535" s="298">
        <f t="shared" si="1571"/>
        <v>9.1799999999999962</v>
      </c>
      <c r="EO3535" s="43">
        <f t="shared" si="1572"/>
        <v>0</v>
      </c>
      <c r="EP3535" s="298">
        <f t="shared" si="1573"/>
        <v>0</v>
      </c>
      <c r="EQ3535" s="43" t="e">
        <f t="shared" si="1574"/>
        <v>#DIV/0!</v>
      </c>
      <c r="ER3535" s="43">
        <f t="shared" si="1575"/>
        <v>100</v>
      </c>
      <c r="ES3535" s="43">
        <f t="shared" si="1576"/>
        <v>0</v>
      </c>
    </row>
    <row r="3536" spans="1:149" s="77" customFormat="1" x14ac:dyDescent="0.45">
      <c r="A3536" s="77" t="s">
        <v>5157</v>
      </c>
      <c r="B3536" s="110" t="s">
        <v>1045</v>
      </c>
      <c r="C3536" s="77" t="s">
        <v>64</v>
      </c>
      <c r="D3536" s="77" t="s">
        <v>5123</v>
      </c>
      <c r="E3536" s="77" t="s">
        <v>1121</v>
      </c>
      <c r="F3536" s="77" t="s">
        <v>4479</v>
      </c>
      <c r="G3536" s="77" t="s">
        <v>4516</v>
      </c>
      <c r="H3536" s="77" t="s">
        <v>1372</v>
      </c>
      <c r="I3536" s="77">
        <v>48</v>
      </c>
      <c r="J3536" s="304">
        <v>3000</v>
      </c>
      <c r="L3536" s="304">
        <v>1300</v>
      </c>
      <c r="P3536" s="87" t="s">
        <v>1374</v>
      </c>
      <c r="Q3536" s="125"/>
      <c r="R3536" s="125"/>
      <c r="S3536" s="116"/>
      <c r="U3536" s="77">
        <v>3</v>
      </c>
      <c r="W3536" s="77">
        <v>8.4600000000000009</v>
      </c>
      <c r="AA3536" s="221">
        <f>(W3536/18.02)/((U3536/44.01)+(W3536/18.02))</f>
        <v>0.87321305694436424</v>
      </c>
      <c r="AB3536" s="168"/>
      <c r="AC3536" s="221">
        <f>1-AA3536</f>
        <v>0.12678694305563576</v>
      </c>
      <c r="AE3536" s="327"/>
      <c r="AG3536" s="168"/>
      <c r="AQ3536" s="178" t="s">
        <v>824</v>
      </c>
      <c r="AR3536" s="66">
        <v>13.32</v>
      </c>
      <c r="AS3536" s="66">
        <v>887</v>
      </c>
      <c r="AU3536" s="276">
        <v>26196.391708330928</v>
      </c>
      <c r="AV3536" s="276">
        <v>3803.608291669073</v>
      </c>
      <c r="AW3536" s="276">
        <v>348935.93755496794</v>
      </c>
      <c r="AX3536" s="95">
        <v>238.45251732714863</v>
      </c>
      <c r="AY3536" s="276">
        <v>3373800.5547104678</v>
      </c>
      <c r="AZ3536" s="95">
        <v>33812.895773654265</v>
      </c>
      <c r="BA3536" s="178"/>
      <c r="BB3536" s="98" t="s">
        <v>722</v>
      </c>
      <c r="BC3536" s="178" t="s">
        <v>1126</v>
      </c>
      <c r="BD3536" s="77">
        <v>70.599999999999994</v>
      </c>
      <c r="BE3536" s="77">
        <v>0.1</v>
      </c>
      <c r="BF3536" s="77">
        <v>0.46</v>
      </c>
      <c r="BG3536" s="77">
        <v>0.03</v>
      </c>
      <c r="BH3536" s="77">
        <v>14.9</v>
      </c>
      <c r="BI3536" s="77">
        <v>0.1</v>
      </c>
      <c r="BN3536" s="77">
        <v>0.2</v>
      </c>
      <c r="BO3536" s="77">
        <v>0.04</v>
      </c>
      <c r="BP3536" s="77">
        <v>0.35</v>
      </c>
      <c r="BQ3536" s="77">
        <v>0.03</v>
      </c>
      <c r="BR3536" s="77">
        <v>0.5</v>
      </c>
      <c r="BS3536" s="77">
        <v>0.05</v>
      </c>
      <c r="BX3536" s="77">
        <v>1.58</v>
      </c>
      <c r="BY3536" s="77">
        <v>0.06</v>
      </c>
      <c r="BZ3536" s="77">
        <v>9.5</v>
      </c>
      <c r="CA3536" s="77">
        <v>0.1</v>
      </c>
      <c r="CB3536" s="77">
        <v>1.87</v>
      </c>
      <c r="CC3536" s="77">
        <v>0.01</v>
      </c>
      <c r="CD3536" s="77">
        <v>0.11</v>
      </c>
      <c r="CE3536" s="77">
        <v>0.05</v>
      </c>
      <c r="DH3536" s="77">
        <v>97.62</v>
      </c>
      <c r="DJ3536" s="96">
        <f t="shared" si="1554"/>
        <v>2.3799999999999955</v>
      </c>
      <c r="DL3536" s="77" t="s">
        <v>827</v>
      </c>
      <c r="DO3536" s="348">
        <v>2.84</v>
      </c>
      <c r="DP3536" s="77">
        <v>0.05</v>
      </c>
      <c r="DQ3536" s="348">
        <v>3.2</v>
      </c>
      <c r="DR3536" s="77">
        <v>7.0000000000000007E-2</v>
      </c>
      <c r="DS3536" s="246"/>
      <c r="DU3536" s="96"/>
      <c r="DW3536" s="178"/>
      <c r="DX3536" s="304">
        <f t="shared" si="1555"/>
        <v>72.321245646383929</v>
      </c>
      <c r="DY3536" s="77">
        <f t="shared" si="1556"/>
        <v>0.10243802499487811</v>
      </c>
      <c r="DZ3536" s="304">
        <f t="shared" si="1557"/>
        <v>0.47121491497643925</v>
      </c>
      <c r="EA3536" s="77">
        <f t="shared" si="1558"/>
        <v>3.0731407498463429E-2</v>
      </c>
      <c r="EB3536" s="304">
        <f t="shared" si="1559"/>
        <v>15.263265724236835</v>
      </c>
      <c r="EC3536" s="77">
        <f t="shared" si="1560"/>
        <v>0.10243802499487809</v>
      </c>
      <c r="ED3536" s="304">
        <f t="shared" si="1561"/>
        <v>0.2048760499897562</v>
      </c>
      <c r="EE3536" s="77">
        <f t="shared" si="1562"/>
        <v>4.0975209997951234E-2</v>
      </c>
      <c r="EF3536" s="304">
        <f t="shared" si="1563"/>
        <v>0.3585330874820733</v>
      </c>
      <c r="EG3536" s="77">
        <f t="shared" si="1564"/>
        <v>3.0731407498463426E-2</v>
      </c>
      <c r="EH3536" s="304">
        <f t="shared" si="1565"/>
        <v>0.51219012497439054</v>
      </c>
      <c r="EI3536" s="77">
        <f t="shared" si="1566"/>
        <v>5.1219012497439056E-2</v>
      </c>
      <c r="EJ3536" s="304">
        <f t="shared" si="1567"/>
        <v>1.6185207949190741</v>
      </c>
      <c r="EK3536" s="77">
        <f t="shared" si="1568"/>
        <v>6.1462814996926851E-2</v>
      </c>
      <c r="EL3536" s="304">
        <f t="shared" si="1569"/>
        <v>9.7316123745134195</v>
      </c>
      <c r="EM3536" s="77">
        <f t="shared" si="1570"/>
        <v>0.1024380249948781</v>
      </c>
      <c r="EN3536" s="304">
        <f t="shared" si="1571"/>
        <v>1.9155910674042205</v>
      </c>
      <c r="EO3536" s="77">
        <f t="shared" si="1572"/>
        <v>1.024380249948781E-2</v>
      </c>
      <c r="EP3536" s="304">
        <f t="shared" si="1573"/>
        <v>0.11268182749436591</v>
      </c>
      <c r="EQ3536" s="77">
        <f t="shared" si="1574"/>
        <v>5.1219012497439056E-2</v>
      </c>
      <c r="ER3536" s="77">
        <f t="shared" si="1575"/>
        <v>100</v>
      </c>
      <c r="ES3536" s="77">
        <f t="shared" si="1576"/>
        <v>0</v>
      </c>
    </row>
    <row r="3537" spans="1:149" s="77" customFormat="1" x14ac:dyDescent="0.45">
      <c r="A3537" s="77" t="s">
        <v>5157</v>
      </c>
      <c r="B3537" s="110" t="s">
        <v>1045</v>
      </c>
      <c r="C3537" s="77" t="s">
        <v>64</v>
      </c>
      <c r="D3537" s="77" t="s">
        <v>5123</v>
      </c>
      <c r="E3537" s="77" t="s">
        <v>1121</v>
      </c>
      <c r="F3537" s="77" t="s">
        <v>5124</v>
      </c>
      <c r="G3537" s="77" t="s">
        <v>4516</v>
      </c>
      <c r="H3537" s="77" t="s">
        <v>1372</v>
      </c>
      <c r="I3537" s="77">
        <v>48</v>
      </c>
      <c r="J3537" s="304">
        <v>1500</v>
      </c>
      <c r="L3537" s="304">
        <v>1300</v>
      </c>
      <c r="P3537" s="87" t="s">
        <v>1374</v>
      </c>
      <c r="Q3537" s="125"/>
      <c r="R3537" s="125"/>
      <c r="S3537" s="116"/>
      <c r="U3537" s="77">
        <v>3</v>
      </c>
      <c r="W3537" s="77">
        <v>8.4600000000000009</v>
      </c>
      <c r="AA3537" s="221">
        <f t="shared" ref="AA3537:AA3548" si="1577">(W3537/18.02)/((U3537/44.01)+(W3537/18.02))</f>
        <v>0.87321305694436424</v>
      </c>
      <c r="AB3537" s="168"/>
      <c r="AC3537" s="221">
        <f t="shared" ref="AC3537:AC3548" si="1578">1-AA3537</f>
        <v>0.12678694305563576</v>
      </c>
      <c r="AE3537" s="327"/>
      <c r="AG3537" s="168"/>
      <c r="AQ3537" s="178" t="s">
        <v>824</v>
      </c>
      <c r="AR3537" s="66">
        <v>2.9910000000000001</v>
      </c>
      <c r="AS3537" s="66">
        <v>36.32</v>
      </c>
      <c r="AU3537" s="276">
        <v>13098.195854165464</v>
      </c>
      <c r="AV3537" s="276">
        <v>1901.8041458345365</v>
      </c>
      <c r="AW3537" s="276">
        <v>39176.703799808907</v>
      </c>
      <c r="AX3537" s="95">
        <v>61.395679764239503</v>
      </c>
      <c r="AY3537" s="276">
        <v>69073.52657671037</v>
      </c>
      <c r="AZ3537" s="95">
        <v>696.84808639003313</v>
      </c>
      <c r="BA3537" s="178"/>
      <c r="BB3537" s="98" t="s">
        <v>722</v>
      </c>
      <c r="BC3537" s="178" t="s">
        <v>1126</v>
      </c>
      <c r="BD3537" s="77">
        <v>72.8</v>
      </c>
      <c r="BE3537" s="77">
        <v>0.3</v>
      </c>
      <c r="BF3537" s="77">
        <v>0.45</v>
      </c>
      <c r="BG3537" s="77">
        <v>0.02</v>
      </c>
      <c r="BH3537" s="77">
        <v>15.3</v>
      </c>
      <c r="BI3537" s="77">
        <v>0.2</v>
      </c>
      <c r="BN3537" s="77">
        <v>0.05</v>
      </c>
      <c r="BO3537" s="77">
        <v>0.03</v>
      </c>
      <c r="BP3537" s="77">
        <v>0.11</v>
      </c>
      <c r="BQ3537" s="77">
        <v>0.02</v>
      </c>
      <c r="BR3537" s="77">
        <v>0.28999999999999998</v>
      </c>
      <c r="BS3537" s="77">
        <v>0.03</v>
      </c>
      <c r="BX3537" s="77">
        <v>1.2</v>
      </c>
      <c r="BY3537" s="77">
        <v>0.04</v>
      </c>
      <c r="BZ3537" s="77">
        <v>8</v>
      </c>
      <c r="CA3537" s="77">
        <v>0.09</v>
      </c>
      <c r="CB3537" s="77">
        <v>1.76</v>
      </c>
      <c r="CC3537" s="77">
        <v>0.09</v>
      </c>
      <c r="CD3537" s="77">
        <v>0.06</v>
      </c>
      <c r="CE3537" s="77">
        <v>0.06</v>
      </c>
      <c r="DH3537" s="77">
        <v>99.02</v>
      </c>
      <c r="DJ3537" s="96">
        <f t="shared" si="1554"/>
        <v>0.98000000000000398</v>
      </c>
      <c r="DL3537" s="77" t="s">
        <v>827</v>
      </c>
      <c r="DO3537" s="348">
        <v>1.67</v>
      </c>
      <c r="DP3537" s="77">
        <v>0.03</v>
      </c>
      <c r="DQ3537" s="348">
        <v>0.7</v>
      </c>
      <c r="DR3537" s="77">
        <v>0.02</v>
      </c>
      <c r="DS3537" s="246"/>
      <c r="DU3537" s="96"/>
      <c r="DW3537" s="178"/>
      <c r="DX3537" s="304">
        <f t="shared" si="1555"/>
        <v>73.520500908907295</v>
      </c>
      <c r="DY3537" s="77">
        <f t="shared" si="1556"/>
        <v>0.30296909715209053</v>
      </c>
      <c r="DZ3537" s="304">
        <f t="shared" si="1557"/>
        <v>0.45445364572813579</v>
      </c>
      <c r="EA3537" s="77">
        <f t="shared" si="1558"/>
        <v>2.019793981013937E-2</v>
      </c>
      <c r="EB3537" s="304">
        <f t="shared" si="1559"/>
        <v>15.451423954756615</v>
      </c>
      <c r="EC3537" s="77">
        <f t="shared" si="1560"/>
        <v>0.20197939810139368</v>
      </c>
      <c r="ED3537" s="304">
        <f t="shared" si="1561"/>
        <v>5.0494849525348426E-2</v>
      </c>
      <c r="EE3537" s="77">
        <f t="shared" si="1562"/>
        <v>3.0296909715209056E-2</v>
      </c>
      <c r="EF3537" s="304">
        <f t="shared" si="1563"/>
        <v>0.11108866895576652</v>
      </c>
      <c r="EG3537" s="77">
        <f t="shared" si="1564"/>
        <v>2.0197939810139367E-2</v>
      </c>
      <c r="EH3537" s="304">
        <f t="shared" si="1565"/>
        <v>0.29287012724702077</v>
      </c>
      <c r="EI3537" s="77">
        <f t="shared" si="1566"/>
        <v>3.0296909715209045E-2</v>
      </c>
      <c r="EJ3537" s="304">
        <f t="shared" si="1567"/>
        <v>1.2118763886083619</v>
      </c>
      <c r="EK3537" s="77">
        <f t="shared" si="1568"/>
        <v>4.0395879620278727E-2</v>
      </c>
      <c r="EL3537" s="304">
        <f t="shared" si="1569"/>
        <v>8.0791759240557468</v>
      </c>
      <c r="EM3537" s="77">
        <f t="shared" si="1570"/>
        <v>9.0890729145627153E-2</v>
      </c>
      <c r="EN3537" s="304">
        <f t="shared" si="1571"/>
        <v>1.7774187032922644</v>
      </c>
      <c r="EO3537" s="77">
        <f t="shared" si="1572"/>
        <v>9.0890729145627153E-2</v>
      </c>
      <c r="EP3537" s="304">
        <f t="shared" si="1573"/>
        <v>6.0593819430418104E-2</v>
      </c>
      <c r="EQ3537" s="77">
        <f t="shared" si="1574"/>
        <v>6.0593819430418104E-2</v>
      </c>
      <c r="ER3537" s="77">
        <f t="shared" si="1575"/>
        <v>100</v>
      </c>
      <c r="ES3537" s="77">
        <f t="shared" si="1576"/>
        <v>0</v>
      </c>
    </row>
    <row r="3538" spans="1:149" s="77" customFormat="1" x14ac:dyDescent="0.45">
      <c r="A3538" s="77" t="s">
        <v>5157</v>
      </c>
      <c r="B3538" s="110" t="s">
        <v>1045</v>
      </c>
      <c r="C3538" s="77" t="s">
        <v>64</v>
      </c>
      <c r="D3538" s="77" t="s">
        <v>5123</v>
      </c>
      <c r="E3538" s="77" t="s">
        <v>1121</v>
      </c>
      <c r="F3538" s="77" t="s">
        <v>5125</v>
      </c>
      <c r="G3538" s="77" t="s">
        <v>4516</v>
      </c>
      <c r="H3538" s="77" t="s">
        <v>1372</v>
      </c>
      <c r="I3538" s="77">
        <v>48</v>
      </c>
      <c r="J3538" s="304">
        <v>3000</v>
      </c>
      <c r="L3538" s="304">
        <v>1300</v>
      </c>
      <c r="P3538" s="87" t="s">
        <v>1374</v>
      </c>
      <c r="Q3538" s="125"/>
      <c r="R3538" s="125"/>
      <c r="S3538" s="116"/>
      <c r="U3538" s="77">
        <v>3</v>
      </c>
      <c r="W3538" s="77">
        <v>7.83</v>
      </c>
      <c r="AA3538" s="221">
        <f t="shared" si="1577"/>
        <v>0.86439514742324453</v>
      </c>
      <c r="AB3538" s="168"/>
      <c r="AC3538" s="221">
        <f t="shared" si="1578"/>
        <v>0.13560485257675547</v>
      </c>
      <c r="AE3538" s="327"/>
      <c r="AG3538" s="168"/>
      <c r="AQ3538" s="178" t="s">
        <v>824</v>
      </c>
      <c r="AR3538" s="66">
        <v>13.32</v>
      </c>
      <c r="AS3538" s="66">
        <v>884.9</v>
      </c>
      <c r="AU3538" s="276">
        <v>25931.854422697335</v>
      </c>
      <c r="AV3538" s="276">
        <v>4068.1455773026642</v>
      </c>
      <c r="AW3538" s="276">
        <v>345412.30091032851</v>
      </c>
      <c r="AX3538" s="95">
        <v>236.07164866285331</v>
      </c>
      <c r="AY3538" s="276">
        <v>3599902.0213551275</v>
      </c>
      <c r="AZ3538" s="95">
        <v>36078.9293467569</v>
      </c>
      <c r="BA3538" s="178"/>
      <c r="BB3538" s="98" t="s">
        <v>722</v>
      </c>
      <c r="BC3538" s="178" t="s">
        <v>1126</v>
      </c>
      <c r="BD3538" s="77">
        <v>75.400000000000006</v>
      </c>
      <c r="BE3538" s="77">
        <v>0.8</v>
      </c>
      <c r="BF3538" s="77">
        <v>0.55000000000000004</v>
      </c>
      <c r="BG3538" s="77">
        <v>0.04</v>
      </c>
      <c r="BH3538" s="77">
        <v>10.1</v>
      </c>
      <c r="BI3538" s="77">
        <v>0.2</v>
      </c>
      <c r="BN3538" s="77">
        <v>0.24</v>
      </c>
      <c r="BO3538" s="77">
        <v>0.08</v>
      </c>
      <c r="BP3538" s="77">
        <v>0.3</v>
      </c>
      <c r="BQ3538" s="77">
        <v>0.05</v>
      </c>
      <c r="BR3538" s="77">
        <v>1.2</v>
      </c>
      <c r="BS3538" s="77">
        <v>0.4</v>
      </c>
      <c r="BX3538" s="77">
        <v>1.4</v>
      </c>
      <c r="BY3538" s="77">
        <v>0.3</v>
      </c>
      <c r="BZ3538" s="77">
        <v>6.1</v>
      </c>
      <c r="CA3538" s="77">
        <v>0.2</v>
      </c>
      <c r="CB3538" s="77">
        <v>4.7</v>
      </c>
      <c r="CC3538" s="77">
        <v>0.1</v>
      </c>
      <c r="CD3538" s="77">
        <v>0.13</v>
      </c>
      <c r="CE3538" s="77">
        <v>0.06</v>
      </c>
      <c r="DH3538" s="77">
        <v>95.13</v>
      </c>
      <c r="DJ3538" s="96">
        <f t="shared" si="1554"/>
        <v>4.8700000000000045</v>
      </c>
      <c r="DL3538" s="77" t="s">
        <v>827</v>
      </c>
      <c r="DO3538" s="348">
        <v>3.18</v>
      </c>
      <c r="DP3538" s="77">
        <v>0.08</v>
      </c>
      <c r="DQ3538" s="348">
        <v>3.1</v>
      </c>
      <c r="DR3538" s="77">
        <v>0.09</v>
      </c>
      <c r="DS3538" s="246"/>
      <c r="DU3538" s="96"/>
      <c r="DW3538" s="178"/>
      <c r="DX3538" s="304">
        <f t="shared" si="1555"/>
        <v>79.259960054662045</v>
      </c>
      <c r="DY3538" s="77">
        <f t="shared" si="1556"/>
        <v>0.84095448333858924</v>
      </c>
      <c r="DZ3538" s="304">
        <f t="shared" si="1557"/>
        <v>0.57815620729528028</v>
      </c>
      <c r="EA3538" s="77">
        <f t="shared" si="1558"/>
        <v>4.2047724166929472E-2</v>
      </c>
      <c r="EB3538" s="304">
        <f t="shared" si="1559"/>
        <v>10.61705035214969</v>
      </c>
      <c r="EC3538" s="77">
        <f t="shared" si="1560"/>
        <v>0.21023862083464731</v>
      </c>
      <c r="ED3538" s="304">
        <f t="shared" si="1561"/>
        <v>0.25228634500157676</v>
      </c>
      <c r="EE3538" s="77">
        <f t="shared" si="1562"/>
        <v>8.409544833385893E-2</v>
      </c>
      <c r="EF3538" s="304">
        <f t="shared" si="1563"/>
        <v>0.31535793125197098</v>
      </c>
      <c r="EG3538" s="77">
        <f t="shared" si="1564"/>
        <v>5.2559655208661835E-2</v>
      </c>
      <c r="EH3538" s="304">
        <f t="shared" si="1565"/>
        <v>1.2614317250078839</v>
      </c>
      <c r="EI3538" s="77">
        <f t="shared" si="1566"/>
        <v>0.42047724166929468</v>
      </c>
      <c r="EJ3538" s="304">
        <f t="shared" si="1567"/>
        <v>1.4716703458425313</v>
      </c>
      <c r="EK3538" s="77">
        <f t="shared" si="1568"/>
        <v>0.31535793125197104</v>
      </c>
      <c r="EL3538" s="304">
        <f t="shared" si="1569"/>
        <v>6.4122779354567436</v>
      </c>
      <c r="EM3538" s="77">
        <f t="shared" si="1570"/>
        <v>0.21023862083464734</v>
      </c>
      <c r="EN3538" s="304">
        <f t="shared" si="1571"/>
        <v>4.9406075896142125</v>
      </c>
      <c r="EO3538" s="77">
        <f t="shared" si="1572"/>
        <v>0.10511931041732367</v>
      </c>
      <c r="EP3538" s="304">
        <f t="shared" si="1573"/>
        <v>0.13665510354252078</v>
      </c>
      <c r="EQ3538" s="77">
        <f t="shared" si="1574"/>
        <v>6.3071586250394204E-2</v>
      </c>
      <c r="ER3538" s="77">
        <f t="shared" si="1575"/>
        <v>100</v>
      </c>
      <c r="ES3538" s="77">
        <f t="shared" si="1576"/>
        <v>0</v>
      </c>
    </row>
    <row r="3539" spans="1:149" s="77" customFormat="1" x14ac:dyDescent="0.45">
      <c r="A3539" s="77" t="s">
        <v>5157</v>
      </c>
      <c r="B3539" s="110" t="s">
        <v>1045</v>
      </c>
      <c r="C3539" s="77" t="s">
        <v>64</v>
      </c>
      <c r="D3539" s="77" t="s">
        <v>5123</v>
      </c>
      <c r="E3539" s="77" t="s">
        <v>1121</v>
      </c>
      <c r="F3539" s="77" t="s">
        <v>5126</v>
      </c>
      <c r="G3539" s="77" t="s">
        <v>4516</v>
      </c>
      <c r="H3539" s="77" t="s">
        <v>1372</v>
      </c>
      <c r="I3539" s="77">
        <v>48</v>
      </c>
      <c r="J3539" s="304">
        <v>1500</v>
      </c>
      <c r="L3539" s="304">
        <v>1300</v>
      </c>
      <c r="P3539" s="87" t="s">
        <v>1374</v>
      </c>
      <c r="Q3539" s="125"/>
      <c r="R3539" s="125"/>
      <c r="S3539" s="116"/>
      <c r="U3539" s="77">
        <v>3</v>
      </c>
      <c r="W3539" s="77">
        <v>7.83</v>
      </c>
      <c r="AA3539" s="221">
        <f t="shared" si="1577"/>
        <v>0.86439514742324453</v>
      </c>
      <c r="AB3539" s="168"/>
      <c r="AC3539" s="221">
        <f t="shared" si="1578"/>
        <v>0.13560485257675547</v>
      </c>
      <c r="AE3539" s="327"/>
      <c r="AG3539" s="168"/>
      <c r="AQ3539" s="178" t="s">
        <v>824</v>
      </c>
      <c r="AR3539" s="66">
        <v>2.992</v>
      </c>
      <c r="AS3539" s="66">
        <v>36.26</v>
      </c>
      <c r="AU3539" s="276">
        <v>12965.927211348668</v>
      </c>
      <c r="AV3539" s="276">
        <v>2034.0727886513321</v>
      </c>
      <c r="AW3539" s="276">
        <v>38794.054216355216</v>
      </c>
      <c r="AX3539" s="95">
        <v>60.829436703447755</v>
      </c>
      <c r="AY3539" s="276">
        <v>73755.479316497294</v>
      </c>
      <c r="AZ3539" s="95">
        <v>744.08195396541691</v>
      </c>
      <c r="BA3539" s="178"/>
      <c r="BB3539" s="98" t="s">
        <v>722</v>
      </c>
      <c r="BC3539" s="178" t="s">
        <v>1126</v>
      </c>
      <c r="BD3539" s="77">
        <v>75.3</v>
      </c>
      <c r="BE3539" s="77">
        <v>0.2</v>
      </c>
      <c r="BF3539" s="77">
        <v>0.56000000000000005</v>
      </c>
      <c r="BG3539" s="77">
        <v>0.05</v>
      </c>
      <c r="BH3539" s="77">
        <v>10.01</v>
      </c>
      <c r="BI3539" s="77">
        <v>0.06</v>
      </c>
      <c r="BN3539" s="77">
        <v>0.13</v>
      </c>
      <c r="BO3539" s="77">
        <v>0.03</v>
      </c>
      <c r="BP3539" s="77">
        <v>0.3</v>
      </c>
      <c r="BQ3539" s="77">
        <v>0.05</v>
      </c>
      <c r="BR3539" s="77">
        <v>0.45</v>
      </c>
      <c r="BS3539" s="77">
        <v>0.03</v>
      </c>
      <c r="BX3539" s="77">
        <v>1.66</v>
      </c>
      <c r="BY3539" s="77">
        <v>0.05</v>
      </c>
      <c r="BZ3539" s="77">
        <v>6.7</v>
      </c>
      <c r="CA3539" s="77">
        <v>0.1</v>
      </c>
      <c r="CB3539" s="77">
        <v>4.7</v>
      </c>
      <c r="CC3539" s="77">
        <v>0.1</v>
      </c>
      <c r="CD3539" s="77">
        <v>0.13</v>
      </c>
      <c r="CE3539" s="77">
        <v>0.08</v>
      </c>
      <c r="DH3539" s="77">
        <v>97.03</v>
      </c>
      <c r="DJ3539" s="96">
        <f t="shared" si="1554"/>
        <v>2.9699999999999989</v>
      </c>
      <c r="DL3539" s="77" t="s">
        <v>827</v>
      </c>
      <c r="DO3539" s="348">
        <v>2.6</v>
      </c>
      <c r="DP3539" s="77">
        <v>0.1</v>
      </c>
      <c r="DQ3539" s="348">
        <v>1.19</v>
      </c>
      <c r="DR3539" s="77">
        <v>0.02</v>
      </c>
      <c r="DS3539" s="246"/>
      <c r="DU3539" s="96"/>
      <c r="DW3539" s="178"/>
      <c r="DX3539" s="304">
        <f t="shared" si="1555"/>
        <v>77.604864474904673</v>
      </c>
      <c r="DY3539" s="77">
        <f t="shared" si="1556"/>
        <v>0.20612181799443474</v>
      </c>
      <c r="DZ3539" s="304">
        <f t="shared" si="1557"/>
        <v>0.5771410903844173</v>
      </c>
      <c r="EA3539" s="77">
        <f t="shared" si="1558"/>
        <v>5.1530454498608685E-2</v>
      </c>
      <c r="EB3539" s="304">
        <f t="shared" si="1559"/>
        <v>10.316396990621456</v>
      </c>
      <c r="EC3539" s="77">
        <f t="shared" si="1560"/>
        <v>6.1836545398330403E-2</v>
      </c>
      <c r="ED3539" s="304">
        <f t="shared" si="1561"/>
        <v>0.13397918169638257</v>
      </c>
      <c r="EE3539" s="77">
        <f t="shared" si="1562"/>
        <v>3.0918272699165205E-2</v>
      </c>
      <c r="EF3539" s="304">
        <f t="shared" si="1563"/>
        <v>0.30918272699165206</v>
      </c>
      <c r="EG3539" s="77">
        <f t="shared" si="1564"/>
        <v>5.1530454498608678E-2</v>
      </c>
      <c r="EH3539" s="304">
        <f t="shared" si="1565"/>
        <v>0.46377409048747814</v>
      </c>
      <c r="EI3539" s="77">
        <f t="shared" si="1566"/>
        <v>3.0918272699165208E-2</v>
      </c>
      <c r="EJ3539" s="304">
        <f t="shared" si="1567"/>
        <v>1.710811089353808</v>
      </c>
      <c r="EK3539" s="77">
        <f t="shared" si="1568"/>
        <v>5.1530454498608678E-2</v>
      </c>
      <c r="EL3539" s="304">
        <f t="shared" si="1569"/>
        <v>6.9050809028135625</v>
      </c>
      <c r="EM3539" s="77">
        <f t="shared" si="1570"/>
        <v>0.10306090899721734</v>
      </c>
      <c r="EN3539" s="304">
        <f t="shared" si="1571"/>
        <v>4.8438627228692157</v>
      </c>
      <c r="EO3539" s="77">
        <f t="shared" si="1572"/>
        <v>0.10306090899721736</v>
      </c>
      <c r="EP3539" s="304">
        <f t="shared" si="1573"/>
        <v>0.13397918169638257</v>
      </c>
      <c r="EQ3539" s="77">
        <f t="shared" si="1574"/>
        <v>8.2448727197773894E-2</v>
      </c>
      <c r="ER3539" s="77">
        <f t="shared" si="1575"/>
        <v>100</v>
      </c>
      <c r="ES3539" s="77">
        <f t="shared" si="1576"/>
        <v>0</v>
      </c>
    </row>
    <row r="3540" spans="1:149" s="77" customFormat="1" x14ac:dyDescent="0.45">
      <c r="A3540" s="77" t="s">
        <v>5157</v>
      </c>
      <c r="B3540" s="110" t="s">
        <v>1045</v>
      </c>
      <c r="C3540" s="77" t="s">
        <v>64</v>
      </c>
      <c r="D3540" s="77" t="s">
        <v>5123</v>
      </c>
      <c r="E3540" s="77" t="s">
        <v>1121</v>
      </c>
      <c r="F3540" s="77" t="s">
        <v>5127</v>
      </c>
      <c r="G3540" s="77" t="s">
        <v>4516</v>
      </c>
      <c r="H3540" s="77" t="s">
        <v>1372</v>
      </c>
      <c r="I3540" s="77">
        <v>48</v>
      </c>
      <c r="J3540" s="304">
        <v>3000</v>
      </c>
      <c r="L3540" s="304">
        <v>1300</v>
      </c>
      <c r="P3540" s="87" t="s">
        <v>1374</v>
      </c>
      <c r="Q3540" s="125"/>
      <c r="R3540" s="125"/>
      <c r="S3540" s="116"/>
      <c r="U3540" s="77">
        <v>3</v>
      </c>
      <c r="W3540" s="77">
        <v>6.8</v>
      </c>
      <c r="AA3540" s="221">
        <f t="shared" si="1577"/>
        <v>0.84699769053117779</v>
      </c>
      <c r="AB3540" s="168"/>
      <c r="AC3540" s="221">
        <f t="shared" si="1578"/>
        <v>0.15300230946882221</v>
      </c>
      <c r="AE3540" s="327"/>
      <c r="AG3540" s="168"/>
      <c r="AQ3540" s="178" t="s">
        <v>824</v>
      </c>
      <c r="AR3540" s="66">
        <v>13.33</v>
      </c>
      <c r="AS3540" s="66">
        <v>880.9</v>
      </c>
      <c r="AU3540" s="276">
        <v>25409.930715935334</v>
      </c>
      <c r="AV3540" s="276">
        <v>4590.0692840646661</v>
      </c>
      <c r="AW3540" s="276">
        <v>338714.37644341798</v>
      </c>
      <c r="AX3540" s="95">
        <v>231.55356757918329</v>
      </c>
      <c r="AY3540" s="276">
        <v>4043392.0323325642</v>
      </c>
      <c r="AZ3540" s="95">
        <v>40523.673864004675</v>
      </c>
      <c r="BA3540" s="178"/>
      <c r="BB3540" s="98" t="s">
        <v>722</v>
      </c>
      <c r="BC3540" s="178" t="s">
        <v>1126</v>
      </c>
      <c r="BD3540" s="77">
        <v>69.7</v>
      </c>
      <c r="BE3540" s="77">
        <v>0.2</v>
      </c>
      <c r="BF3540" s="77">
        <v>0.5</v>
      </c>
      <c r="BG3540" s="77">
        <v>0.03</v>
      </c>
      <c r="BH3540" s="77">
        <v>14.6</v>
      </c>
      <c r="BI3540" s="77">
        <v>0.2</v>
      </c>
      <c r="BN3540" s="77">
        <v>0.09</v>
      </c>
      <c r="BO3540" s="77">
        <v>0.05</v>
      </c>
      <c r="BP3540" s="77">
        <v>0.19</v>
      </c>
      <c r="BQ3540" s="77">
        <v>0.05</v>
      </c>
      <c r="BR3540" s="77">
        <v>0.31</v>
      </c>
      <c r="BS3540" s="77">
        <v>0.02</v>
      </c>
      <c r="BX3540" s="77">
        <v>1.44</v>
      </c>
      <c r="BY3540" s="77">
        <v>0.05</v>
      </c>
      <c r="BZ3540" s="77">
        <v>1.07</v>
      </c>
      <c r="CA3540" s="77">
        <v>0.05</v>
      </c>
      <c r="CB3540" s="77">
        <v>9</v>
      </c>
      <c r="CC3540" s="77">
        <v>0.1</v>
      </c>
      <c r="CD3540" s="77">
        <v>0.3</v>
      </c>
      <c r="CE3540" s="77">
        <v>0.1</v>
      </c>
      <c r="DH3540" s="77">
        <v>97.23</v>
      </c>
      <c r="DJ3540" s="96">
        <f t="shared" si="1554"/>
        <v>2.769999999999996</v>
      </c>
      <c r="DL3540" s="77" t="s">
        <v>827</v>
      </c>
      <c r="DO3540" s="348">
        <v>3.01</v>
      </c>
      <c r="DP3540" s="77">
        <v>0.04</v>
      </c>
      <c r="DQ3540" s="348">
        <v>2.14</v>
      </c>
      <c r="DR3540" s="77">
        <v>7.0000000000000007E-2</v>
      </c>
      <c r="DS3540" s="246"/>
      <c r="DU3540" s="96"/>
      <c r="DX3540" s="304">
        <f t="shared" si="1555"/>
        <v>71.685693715931293</v>
      </c>
      <c r="DY3540" s="77">
        <f t="shared" si="1556"/>
        <v>0.20569782988789467</v>
      </c>
      <c r="DZ3540" s="304">
        <f t="shared" si="1557"/>
        <v>0.51424457471973672</v>
      </c>
      <c r="EA3540" s="77">
        <f t="shared" si="1558"/>
        <v>3.0854674483184203E-2</v>
      </c>
      <c r="EB3540" s="304">
        <f t="shared" si="1559"/>
        <v>15.01594158181631</v>
      </c>
      <c r="EC3540" s="77">
        <f t="shared" si="1560"/>
        <v>0.20569782988789467</v>
      </c>
      <c r="ED3540" s="304">
        <f t="shared" si="1561"/>
        <v>9.2564023449552599E-2</v>
      </c>
      <c r="EE3540" s="77">
        <f t="shared" si="1562"/>
        <v>5.1424457471973668E-2</v>
      </c>
      <c r="EF3540" s="304">
        <f t="shared" si="1563"/>
        <v>0.19541293839349994</v>
      </c>
      <c r="EG3540" s="77">
        <f t="shared" si="1564"/>
        <v>5.1424457471973661E-2</v>
      </c>
      <c r="EH3540" s="304">
        <f t="shared" si="1565"/>
        <v>0.31883163632623673</v>
      </c>
      <c r="EI3540" s="77">
        <f t="shared" si="1566"/>
        <v>2.0569782988789465E-2</v>
      </c>
      <c r="EJ3540" s="304">
        <f t="shared" si="1567"/>
        <v>1.4810243751928416</v>
      </c>
      <c r="EK3540" s="77">
        <f t="shared" si="1568"/>
        <v>5.1424457471973668E-2</v>
      </c>
      <c r="EL3540" s="304">
        <f t="shared" si="1569"/>
        <v>1.1004833899002366</v>
      </c>
      <c r="EM3540" s="77">
        <f t="shared" si="1570"/>
        <v>5.1424457471973675E-2</v>
      </c>
      <c r="EN3540" s="304">
        <f t="shared" si="1571"/>
        <v>9.2564023449552604</v>
      </c>
      <c r="EO3540" s="77">
        <f t="shared" si="1572"/>
        <v>0.10284891494394734</v>
      </c>
      <c r="EP3540" s="304">
        <f t="shared" si="1573"/>
        <v>0.30854674483184197</v>
      </c>
      <c r="EQ3540" s="77">
        <f t="shared" si="1574"/>
        <v>0.10284891494394734</v>
      </c>
      <c r="ER3540" s="77">
        <f t="shared" si="1575"/>
        <v>100</v>
      </c>
      <c r="ES3540" s="77">
        <f t="shared" si="1576"/>
        <v>0</v>
      </c>
    </row>
    <row r="3541" spans="1:149" s="77" customFormat="1" x14ac:dyDescent="0.45">
      <c r="A3541" s="77" t="s">
        <v>5157</v>
      </c>
      <c r="B3541" s="110" t="s">
        <v>1045</v>
      </c>
      <c r="C3541" s="77" t="s">
        <v>64</v>
      </c>
      <c r="D3541" s="77" t="s">
        <v>5123</v>
      </c>
      <c r="E3541" s="77" t="s">
        <v>1121</v>
      </c>
      <c r="F3541" s="77" t="s">
        <v>5128</v>
      </c>
      <c r="G3541" s="77" t="s">
        <v>4516</v>
      </c>
      <c r="H3541" s="77" t="s">
        <v>1372</v>
      </c>
      <c r="I3541" s="77">
        <v>48</v>
      </c>
      <c r="J3541" s="304">
        <v>1500</v>
      </c>
      <c r="L3541" s="304">
        <v>1300</v>
      </c>
      <c r="P3541" s="87" t="s">
        <v>1374</v>
      </c>
      <c r="Q3541" s="125"/>
      <c r="R3541" s="125"/>
      <c r="S3541" s="116"/>
      <c r="U3541" s="77">
        <v>3</v>
      </c>
      <c r="W3541" s="77">
        <v>6.8</v>
      </c>
      <c r="AA3541" s="221">
        <f t="shared" si="1577"/>
        <v>0.84699769053117779</v>
      </c>
      <c r="AB3541" s="168"/>
      <c r="AC3541" s="221">
        <f t="shared" si="1578"/>
        <v>0.15300230946882221</v>
      </c>
      <c r="AE3541" s="327"/>
      <c r="AG3541" s="168"/>
      <c r="AQ3541" s="178" t="s">
        <v>824</v>
      </c>
      <c r="AR3541" s="66">
        <v>2.9929999999999999</v>
      </c>
      <c r="AS3541" s="66">
        <v>36.15</v>
      </c>
      <c r="AU3541" s="276">
        <v>12704.965357967667</v>
      </c>
      <c r="AV3541" s="276">
        <v>2295.0346420323331</v>
      </c>
      <c r="AW3541" s="276">
        <v>38025.961316397224</v>
      </c>
      <c r="AX3541" s="95">
        <v>59.680907400086376</v>
      </c>
      <c r="AY3541" s="276">
        <v>82965.502309468837</v>
      </c>
      <c r="AZ3541" s="95">
        <v>836.99724606553661</v>
      </c>
      <c r="BA3541" s="178"/>
      <c r="BB3541" s="98" t="s">
        <v>722</v>
      </c>
      <c r="BC3541" s="178" t="s">
        <v>1126</v>
      </c>
      <c r="BD3541" s="77">
        <v>67.8</v>
      </c>
      <c r="BE3541" s="77">
        <v>0.3</v>
      </c>
      <c r="BF3541" s="77">
        <v>0.49</v>
      </c>
      <c r="BG3541" s="77">
        <v>0.04</v>
      </c>
      <c r="BH3541" s="77">
        <v>14.1</v>
      </c>
      <c r="BI3541" s="77">
        <v>0.1</v>
      </c>
      <c r="BN3541" s="77">
        <v>0.24</v>
      </c>
      <c r="BO3541" s="77">
        <v>0.04</v>
      </c>
      <c r="BP3541" s="77">
        <v>0.32</v>
      </c>
      <c r="BQ3541" s="77">
        <v>0.05</v>
      </c>
      <c r="BR3541" s="77">
        <v>0.31</v>
      </c>
      <c r="BS3541" s="77">
        <v>0.03</v>
      </c>
      <c r="BX3541" s="77">
        <v>1.4</v>
      </c>
      <c r="BY3541" s="77">
        <v>0.1</v>
      </c>
      <c r="BZ3541" s="77">
        <v>1.1299999999999999</v>
      </c>
      <c r="CA3541" s="77">
        <v>7.0000000000000007E-2</v>
      </c>
      <c r="CB3541" s="77">
        <v>8.9</v>
      </c>
      <c r="CC3541" s="77">
        <v>0.1</v>
      </c>
      <c r="CD3541" s="77">
        <v>0.3</v>
      </c>
      <c r="CE3541" s="77">
        <v>0.1</v>
      </c>
      <c r="DH3541" s="77">
        <v>95.07</v>
      </c>
      <c r="DJ3541" s="96">
        <f t="shared" si="1554"/>
        <v>4.9300000000000068</v>
      </c>
      <c r="DL3541" s="77" t="s">
        <v>827</v>
      </c>
      <c r="DO3541" s="348">
        <v>2.2999999999999998</v>
      </c>
      <c r="DP3541" s="77">
        <v>0.1</v>
      </c>
      <c r="DQ3541" s="348">
        <v>0.81</v>
      </c>
      <c r="DR3541" s="77">
        <v>0.09</v>
      </c>
      <c r="DS3541" s="246"/>
      <c r="DU3541" s="96"/>
      <c r="DW3541" s="178"/>
      <c r="DX3541" s="304">
        <f t="shared" si="1555"/>
        <v>71.315872514988953</v>
      </c>
      <c r="DY3541" s="77">
        <f t="shared" si="1556"/>
        <v>0.31555695803092459</v>
      </c>
      <c r="DZ3541" s="304">
        <f t="shared" si="1557"/>
        <v>0.51540969811717685</v>
      </c>
      <c r="EA3541" s="77">
        <f t="shared" si="1558"/>
        <v>4.2074261070789952E-2</v>
      </c>
      <c r="EB3541" s="304">
        <f t="shared" si="1559"/>
        <v>14.831177027453457</v>
      </c>
      <c r="EC3541" s="77">
        <f t="shared" si="1560"/>
        <v>0.10518565267697488</v>
      </c>
      <c r="ED3541" s="304">
        <f t="shared" si="1561"/>
        <v>0.2524455664247397</v>
      </c>
      <c r="EE3541" s="77">
        <f t="shared" si="1562"/>
        <v>4.2074261070789952E-2</v>
      </c>
      <c r="EF3541" s="304">
        <f t="shared" si="1563"/>
        <v>0.33659408856631962</v>
      </c>
      <c r="EG3541" s="77">
        <f t="shared" si="1564"/>
        <v>5.2592826338487442E-2</v>
      </c>
      <c r="EH3541" s="304">
        <f t="shared" si="1565"/>
        <v>0.32607552329862205</v>
      </c>
      <c r="EI3541" s="77">
        <f t="shared" si="1566"/>
        <v>3.1555695803092455E-2</v>
      </c>
      <c r="EJ3541" s="304">
        <f t="shared" si="1567"/>
        <v>1.4725991374776481</v>
      </c>
      <c r="EK3541" s="77">
        <f t="shared" si="1568"/>
        <v>0.10518565267697488</v>
      </c>
      <c r="EL3541" s="304">
        <f t="shared" si="1569"/>
        <v>1.1885978752498159</v>
      </c>
      <c r="EM3541" s="77">
        <f t="shared" si="1570"/>
        <v>7.3629956873882407E-2</v>
      </c>
      <c r="EN3541" s="304">
        <f t="shared" si="1571"/>
        <v>9.3615230882507632</v>
      </c>
      <c r="EO3541" s="77">
        <f t="shared" si="1572"/>
        <v>0.10518565267697487</v>
      </c>
      <c r="EP3541" s="304">
        <f t="shared" si="1573"/>
        <v>0.31555695803092459</v>
      </c>
      <c r="EQ3541" s="77">
        <f t="shared" si="1574"/>
        <v>0.10518565267697488</v>
      </c>
      <c r="ER3541" s="77">
        <f t="shared" si="1575"/>
        <v>100</v>
      </c>
      <c r="ES3541" s="77">
        <f t="shared" si="1576"/>
        <v>0</v>
      </c>
    </row>
    <row r="3542" spans="1:149" s="77" customFormat="1" x14ac:dyDescent="0.45">
      <c r="A3542" s="77" t="s">
        <v>5157</v>
      </c>
      <c r="B3542" s="110" t="s">
        <v>1045</v>
      </c>
      <c r="C3542" s="77" t="s">
        <v>64</v>
      </c>
      <c r="D3542" s="77" t="s">
        <v>5123</v>
      </c>
      <c r="E3542" s="77" t="s">
        <v>1121</v>
      </c>
      <c r="F3542" s="77" t="s">
        <v>5129</v>
      </c>
      <c r="G3542" s="77" t="s">
        <v>4516</v>
      </c>
      <c r="H3542" s="77" t="s">
        <v>1372</v>
      </c>
      <c r="I3542" s="77">
        <v>48</v>
      </c>
      <c r="J3542" s="304">
        <v>3000</v>
      </c>
      <c r="L3542" s="304">
        <v>1300</v>
      </c>
      <c r="P3542" s="87" t="s">
        <v>1374</v>
      </c>
      <c r="Q3542" s="125"/>
      <c r="R3542" s="125"/>
      <c r="S3542" s="116"/>
      <c r="U3542" s="77">
        <v>3</v>
      </c>
      <c r="W3542" s="77">
        <v>8</v>
      </c>
      <c r="AA3542" s="221">
        <f t="shared" si="1577"/>
        <v>0.86689318954055261</v>
      </c>
      <c r="AB3542" s="168"/>
      <c r="AC3542" s="221">
        <f t="shared" si="1578"/>
        <v>0.13310681045944739</v>
      </c>
      <c r="AE3542" s="327"/>
      <c r="AG3542" s="168"/>
      <c r="AQ3542" s="178" t="s">
        <v>824</v>
      </c>
      <c r="AR3542" s="66">
        <v>13.32</v>
      </c>
      <c r="AS3542" s="66">
        <v>885.6</v>
      </c>
      <c r="AU3542" s="276">
        <v>26006.795686216577</v>
      </c>
      <c r="AV3542" s="276">
        <v>3993.2043137834216</v>
      </c>
      <c r="AW3542" s="276">
        <v>346410.5185404048</v>
      </c>
      <c r="AX3542" s="95">
        <v>236.74480530856931</v>
      </c>
      <c r="AY3542" s="276">
        <v>3536381.7402865984</v>
      </c>
      <c r="AZ3542" s="95">
        <v>35442.316539196399</v>
      </c>
      <c r="BA3542" s="178"/>
      <c r="BB3542" s="98" t="s">
        <v>722</v>
      </c>
      <c r="BC3542" s="178" t="s">
        <v>1126</v>
      </c>
      <c r="BD3542" s="77">
        <v>70.599999999999994</v>
      </c>
      <c r="BE3542" s="77">
        <v>0.4</v>
      </c>
      <c r="BF3542" s="77">
        <v>0.52</v>
      </c>
      <c r="BG3542" s="77">
        <v>0.03</v>
      </c>
      <c r="BH3542" s="77">
        <v>15.6</v>
      </c>
      <c r="BI3542" s="77">
        <v>0.2</v>
      </c>
      <c r="BN3542" s="77">
        <v>0.16</v>
      </c>
      <c r="BO3542" s="77">
        <v>0.03</v>
      </c>
      <c r="BP3542" s="77">
        <v>0.33</v>
      </c>
      <c r="BQ3542" s="77">
        <v>0.05</v>
      </c>
      <c r="BR3542" s="77">
        <v>0.3</v>
      </c>
      <c r="BS3542" s="77">
        <v>0.02</v>
      </c>
      <c r="BX3542" s="77">
        <v>1.59</v>
      </c>
      <c r="BY3542" s="77">
        <v>0.06</v>
      </c>
      <c r="BZ3542" s="77">
        <v>1.21</v>
      </c>
      <c r="CA3542" s="77">
        <v>0.06</v>
      </c>
      <c r="CB3542" s="77">
        <v>9.49</v>
      </c>
      <c r="CC3542" s="77">
        <v>0.09</v>
      </c>
      <c r="CD3542" s="77">
        <v>0.26</v>
      </c>
      <c r="CE3542" s="77">
        <v>0.08</v>
      </c>
      <c r="DH3542" s="77">
        <v>92.55</v>
      </c>
      <c r="DJ3542" s="96">
        <f t="shared" si="1554"/>
        <v>7.4500000000000028</v>
      </c>
      <c r="DL3542" s="77" t="s">
        <v>827</v>
      </c>
      <c r="DO3542" s="348">
        <v>4.91</v>
      </c>
      <c r="DP3542" s="77">
        <v>0.06</v>
      </c>
      <c r="DQ3542" s="348">
        <v>2.0099999999999998</v>
      </c>
      <c r="DR3542" s="77">
        <v>0.06</v>
      </c>
      <c r="DS3542" s="246"/>
      <c r="DU3542" s="96"/>
      <c r="DW3542" s="178"/>
      <c r="DX3542" s="304">
        <f t="shared" si="1555"/>
        <v>76.283090221501894</v>
      </c>
      <c r="DY3542" s="77">
        <f t="shared" si="1556"/>
        <v>0.43219881145326861</v>
      </c>
      <c r="DZ3542" s="304">
        <f t="shared" si="1557"/>
        <v>0.56185845488924913</v>
      </c>
      <c r="EA3542" s="77">
        <f t="shared" si="1558"/>
        <v>3.2414910858995137E-2</v>
      </c>
      <c r="EB3542" s="304">
        <f t="shared" si="1559"/>
        <v>16.855753646677471</v>
      </c>
      <c r="EC3542" s="77">
        <f t="shared" si="1560"/>
        <v>0.21609940572663427</v>
      </c>
      <c r="ED3542" s="304">
        <f t="shared" si="1561"/>
        <v>0.1728795245813074</v>
      </c>
      <c r="EE3542" s="77">
        <f t="shared" si="1562"/>
        <v>3.2414910858995137E-2</v>
      </c>
      <c r="EF3542" s="304">
        <f t="shared" si="1563"/>
        <v>0.35656401944894656</v>
      </c>
      <c r="EG3542" s="77">
        <f t="shared" si="1564"/>
        <v>5.4024851431658569E-2</v>
      </c>
      <c r="EH3542" s="304">
        <f t="shared" si="1565"/>
        <v>0.32414910858995138</v>
      </c>
      <c r="EI3542" s="77">
        <f t="shared" si="1566"/>
        <v>2.1609940572663425E-2</v>
      </c>
      <c r="EJ3542" s="304">
        <f t="shared" si="1567"/>
        <v>1.7179902755267424</v>
      </c>
      <c r="EK3542" s="77">
        <f t="shared" si="1568"/>
        <v>6.4829821717990274E-2</v>
      </c>
      <c r="EL3542" s="304">
        <f t="shared" si="1569"/>
        <v>1.3074014046461373</v>
      </c>
      <c r="EM3542" s="77">
        <f t="shared" si="1570"/>
        <v>6.4829821717990288E-2</v>
      </c>
      <c r="EN3542" s="304">
        <f t="shared" si="1571"/>
        <v>10.253916801728796</v>
      </c>
      <c r="EO3542" s="77">
        <f t="shared" si="1572"/>
        <v>9.7244732576985404E-2</v>
      </c>
      <c r="EP3542" s="304">
        <f t="shared" si="1573"/>
        <v>0.28092922744462456</v>
      </c>
      <c r="EQ3542" s="77">
        <f t="shared" si="1574"/>
        <v>8.6439762290653713E-2</v>
      </c>
      <c r="ER3542" s="77">
        <f t="shared" si="1575"/>
        <v>100</v>
      </c>
      <c r="ES3542" s="77">
        <f t="shared" si="1576"/>
        <v>0</v>
      </c>
    </row>
    <row r="3543" spans="1:149" s="77" customFormat="1" x14ac:dyDescent="0.45">
      <c r="A3543" s="77" t="s">
        <v>5157</v>
      </c>
      <c r="B3543" s="110" t="s">
        <v>1045</v>
      </c>
      <c r="C3543" s="77" t="s">
        <v>64</v>
      </c>
      <c r="D3543" s="77" t="s">
        <v>5123</v>
      </c>
      <c r="E3543" s="77" t="s">
        <v>1121</v>
      </c>
      <c r="F3543" s="77" t="s">
        <v>5130</v>
      </c>
      <c r="G3543" s="77" t="s">
        <v>4516</v>
      </c>
      <c r="H3543" s="77" t="s">
        <v>1372</v>
      </c>
      <c r="I3543" s="77">
        <v>48</v>
      </c>
      <c r="J3543" s="304">
        <v>3000</v>
      </c>
      <c r="L3543" s="304">
        <v>1300</v>
      </c>
      <c r="P3543" s="87" t="s">
        <v>1374</v>
      </c>
      <c r="Q3543" s="125"/>
      <c r="R3543" s="125"/>
      <c r="S3543" s="116"/>
      <c r="U3543" s="77">
        <v>3</v>
      </c>
      <c r="W3543" s="77">
        <v>8</v>
      </c>
      <c r="AA3543" s="221">
        <f t="shared" si="1577"/>
        <v>0.86689318954055261</v>
      </c>
      <c r="AB3543" s="168"/>
      <c r="AC3543" s="221">
        <f t="shared" si="1578"/>
        <v>0.13310681045944739</v>
      </c>
      <c r="AE3543" s="327"/>
      <c r="AG3543" s="168"/>
      <c r="AQ3543" s="178" t="s">
        <v>824</v>
      </c>
      <c r="AR3543" s="66">
        <v>13.32</v>
      </c>
      <c r="AS3543" s="66">
        <v>885.6</v>
      </c>
      <c r="AU3543" s="276">
        <v>26006.795686216577</v>
      </c>
      <c r="AV3543" s="276">
        <v>3993.2043137834216</v>
      </c>
      <c r="AW3543" s="276">
        <v>346410.5185404048</v>
      </c>
      <c r="AX3543" s="95">
        <v>236.74480530856931</v>
      </c>
      <c r="AY3543" s="276">
        <v>3536381.7402865984</v>
      </c>
      <c r="AZ3543" s="95">
        <v>35442.316539196399</v>
      </c>
      <c r="BA3543" s="178"/>
      <c r="BB3543" s="98" t="s">
        <v>722</v>
      </c>
      <c r="BC3543" s="178" t="s">
        <v>1126</v>
      </c>
      <c r="BD3543" s="77">
        <v>72</v>
      </c>
      <c r="BE3543" s="77">
        <v>0.3</v>
      </c>
      <c r="BF3543" s="77">
        <v>0.59</v>
      </c>
      <c r="BG3543" s="77">
        <v>0.02</v>
      </c>
      <c r="BH3543" s="77">
        <v>14.8</v>
      </c>
      <c r="BI3543" s="77">
        <v>0.2</v>
      </c>
      <c r="BN3543" s="77">
        <v>0.2</v>
      </c>
      <c r="BO3543" s="77">
        <v>0.05</v>
      </c>
      <c r="BP3543" s="77">
        <v>0.39</v>
      </c>
      <c r="BQ3543" s="77">
        <v>0.04</v>
      </c>
      <c r="BR3543" s="77">
        <v>0.42</v>
      </c>
      <c r="BS3543" s="77">
        <v>0.03</v>
      </c>
      <c r="BX3543" s="77">
        <v>1.56</v>
      </c>
      <c r="BY3543" s="77">
        <v>0.08</v>
      </c>
      <c r="BZ3543" s="77">
        <v>1.1200000000000001</v>
      </c>
      <c r="CA3543" s="77">
        <v>0.05</v>
      </c>
      <c r="CB3543" s="77">
        <v>8.75</v>
      </c>
      <c r="CC3543" s="77">
        <v>0.09</v>
      </c>
      <c r="CD3543" s="77">
        <v>0.23</v>
      </c>
      <c r="CE3543" s="77">
        <v>0.01</v>
      </c>
      <c r="DH3543" s="77">
        <v>93.49</v>
      </c>
      <c r="DJ3543" s="96">
        <f t="shared" si="1554"/>
        <v>6.5100000000000051</v>
      </c>
      <c r="DL3543" s="77" t="s">
        <v>827</v>
      </c>
      <c r="DO3543" s="348">
        <v>5.27</v>
      </c>
      <c r="DP3543" s="77">
        <v>0.01</v>
      </c>
      <c r="DQ3543" s="348">
        <v>2.02</v>
      </c>
      <c r="DR3543" s="77">
        <v>7.0000000000000007E-2</v>
      </c>
      <c r="DS3543" s="246"/>
      <c r="DU3543" s="96"/>
      <c r="DW3543" s="178"/>
      <c r="DX3543" s="304">
        <f t="shared" si="1555"/>
        <v>77.013584340571185</v>
      </c>
      <c r="DY3543" s="77">
        <f t="shared" si="1556"/>
        <v>0.32088993475237992</v>
      </c>
      <c r="DZ3543" s="304">
        <f t="shared" si="1557"/>
        <v>0.63108353834634723</v>
      </c>
      <c r="EA3543" s="77">
        <f t="shared" si="1558"/>
        <v>2.139266231682533E-2</v>
      </c>
      <c r="EB3543" s="304">
        <f t="shared" si="1559"/>
        <v>15.830570114450746</v>
      </c>
      <c r="EC3543" s="77">
        <f t="shared" si="1560"/>
        <v>0.21392662316825334</v>
      </c>
      <c r="ED3543" s="304">
        <f t="shared" si="1561"/>
        <v>0.21392662316825334</v>
      </c>
      <c r="EE3543" s="77">
        <f t="shared" si="1562"/>
        <v>5.3481655792063335E-2</v>
      </c>
      <c r="EF3543" s="304">
        <f t="shared" si="1563"/>
        <v>0.41715691517809395</v>
      </c>
      <c r="EG3543" s="77">
        <f t="shared" si="1564"/>
        <v>4.2785324633650659E-2</v>
      </c>
      <c r="EH3543" s="304">
        <f t="shared" si="1565"/>
        <v>0.44924590865333192</v>
      </c>
      <c r="EI3543" s="77">
        <f t="shared" si="1566"/>
        <v>3.2088993475237991E-2</v>
      </c>
      <c r="EJ3543" s="304">
        <f t="shared" si="1567"/>
        <v>1.6686276607123758</v>
      </c>
      <c r="EK3543" s="77">
        <f t="shared" si="1568"/>
        <v>8.5570649267301319E-2</v>
      </c>
      <c r="EL3543" s="304">
        <f t="shared" si="1569"/>
        <v>1.1979890897422185</v>
      </c>
      <c r="EM3543" s="77">
        <f t="shared" si="1570"/>
        <v>5.3481655792063328E-2</v>
      </c>
      <c r="EN3543" s="304">
        <f t="shared" si="1571"/>
        <v>9.3592897636110823</v>
      </c>
      <c r="EO3543" s="77">
        <f t="shared" si="1572"/>
        <v>9.626698042571398E-2</v>
      </c>
      <c r="EP3543" s="304">
        <f t="shared" si="1573"/>
        <v>0.24601561664349131</v>
      </c>
      <c r="EQ3543" s="77">
        <f t="shared" si="1574"/>
        <v>1.0696331158412665E-2</v>
      </c>
      <c r="ER3543" s="77">
        <f t="shared" si="1575"/>
        <v>100</v>
      </c>
      <c r="ES3543" s="77">
        <f t="shared" si="1576"/>
        <v>0</v>
      </c>
    </row>
    <row r="3544" spans="1:149" s="77" customFormat="1" x14ac:dyDescent="0.45">
      <c r="A3544" s="77" t="s">
        <v>5157</v>
      </c>
      <c r="B3544" s="110" t="s">
        <v>1045</v>
      </c>
      <c r="C3544" s="77" t="s">
        <v>64</v>
      </c>
      <c r="D3544" s="77" t="s">
        <v>5123</v>
      </c>
      <c r="E3544" s="77" t="s">
        <v>1121</v>
      </c>
      <c r="F3544" s="77" t="s">
        <v>5131</v>
      </c>
      <c r="G3544" s="77" t="s">
        <v>4516</v>
      </c>
      <c r="H3544" s="77" t="s">
        <v>1372</v>
      </c>
      <c r="I3544" s="77">
        <v>48</v>
      </c>
      <c r="J3544" s="304">
        <v>1500</v>
      </c>
      <c r="L3544" s="304">
        <v>1300</v>
      </c>
      <c r="P3544" s="87" t="s">
        <v>1374</v>
      </c>
      <c r="Q3544" s="125"/>
      <c r="R3544" s="125"/>
      <c r="S3544" s="116"/>
      <c r="U3544" s="77">
        <v>3</v>
      </c>
      <c r="W3544" s="77">
        <v>8</v>
      </c>
      <c r="AA3544" s="221">
        <f t="shared" si="1577"/>
        <v>0.86689318954055261</v>
      </c>
      <c r="AB3544" s="168"/>
      <c r="AC3544" s="221">
        <f t="shared" si="1578"/>
        <v>0.13310681045944739</v>
      </c>
      <c r="AE3544" s="327"/>
      <c r="AG3544" s="168"/>
      <c r="AQ3544" s="178" t="s">
        <v>824</v>
      </c>
      <c r="AR3544" s="66">
        <v>2.992</v>
      </c>
      <c r="AS3544" s="66">
        <v>36.28</v>
      </c>
      <c r="AU3544" s="276">
        <v>13003.397843108289</v>
      </c>
      <c r="AV3544" s="276">
        <v>1996.6021568917108</v>
      </c>
      <c r="AW3544" s="276">
        <v>38906.166346580001</v>
      </c>
      <c r="AX3544" s="95">
        <v>60.995918194263503</v>
      </c>
      <c r="AY3544" s="276">
        <v>72436.726252031265</v>
      </c>
      <c r="AZ3544" s="95">
        <v>730.77771723481396</v>
      </c>
      <c r="BA3544" s="178"/>
      <c r="BB3544" s="98" t="s">
        <v>722</v>
      </c>
      <c r="BC3544" s="178" t="s">
        <v>1126</v>
      </c>
      <c r="BD3544" s="77">
        <v>71.900000000000006</v>
      </c>
      <c r="BE3544" s="77">
        <v>0.2</v>
      </c>
      <c r="BF3544" s="77">
        <v>0.53</v>
      </c>
      <c r="BG3544" s="77">
        <v>0.03</v>
      </c>
      <c r="BH3544" s="77">
        <v>15</v>
      </c>
      <c r="BI3544" s="77">
        <v>0.1</v>
      </c>
      <c r="BN3544" s="77">
        <v>0.08</v>
      </c>
      <c r="BO3544" s="77">
        <v>0.02</v>
      </c>
      <c r="BP3544" s="77">
        <v>0.19</v>
      </c>
      <c r="BQ3544" s="77">
        <v>0.03</v>
      </c>
      <c r="BR3544" s="77">
        <v>0.5</v>
      </c>
      <c r="BS3544" s="77">
        <v>0.1</v>
      </c>
      <c r="BX3544" s="77">
        <v>1.57</v>
      </c>
      <c r="BY3544" s="77">
        <v>0.05</v>
      </c>
      <c r="BZ3544" s="77">
        <v>1.1499999999999999</v>
      </c>
      <c r="CA3544" s="77">
        <v>0.04</v>
      </c>
      <c r="CB3544" s="77">
        <v>8.8000000000000007</v>
      </c>
      <c r="CC3544" s="77">
        <v>0.1</v>
      </c>
      <c r="CD3544" s="77">
        <v>0.19</v>
      </c>
      <c r="CE3544" s="77">
        <v>0.05</v>
      </c>
      <c r="DH3544" s="77">
        <v>96.94</v>
      </c>
      <c r="DJ3544" s="96">
        <f t="shared" si="1554"/>
        <v>3.0600000000000023</v>
      </c>
      <c r="DL3544" s="77" t="s">
        <v>827</v>
      </c>
      <c r="DO3544" s="348">
        <v>2.88</v>
      </c>
      <c r="DP3544" s="77">
        <v>7.0000000000000007E-2</v>
      </c>
      <c r="DQ3544" s="348">
        <v>0.77</v>
      </c>
      <c r="DR3544" s="77">
        <v>7.0000000000000007E-2</v>
      </c>
      <c r="DS3544" s="246"/>
      <c r="DU3544" s="96"/>
      <c r="DW3544" s="178"/>
      <c r="DX3544" s="304">
        <f t="shared" si="1555"/>
        <v>74.169589436765023</v>
      </c>
      <c r="DY3544" s="77">
        <f t="shared" si="1556"/>
        <v>0.20631318341242008</v>
      </c>
      <c r="DZ3544" s="304">
        <f t="shared" si="1557"/>
        <v>0.5467299360429132</v>
      </c>
      <c r="EA3544" s="77">
        <f t="shared" si="1558"/>
        <v>3.0946977511863007E-2</v>
      </c>
      <c r="EB3544" s="304">
        <f t="shared" si="1559"/>
        <v>15.473488755931506</v>
      </c>
      <c r="EC3544" s="77">
        <f t="shared" si="1560"/>
        <v>0.10315659170621004</v>
      </c>
      <c r="ED3544" s="304">
        <f t="shared" si="1561"/>
        <v>8.2525273364968024E-2</v>
      </c>
      <c r="EE3544" s="77">
        <f t="shared" si="1562"/>
        <v>2.0631318341242006E-2</v>
      </c>
      <c r="EF3544" s="304">
        <f t="shared" si="1563"/>
        <v>0.19599752424179906</v>
      </c>
      <c r="EG3544" s="77">
        <f t="shared" si="1564"/>
        <v>3.0946977511863007E-2</v>
      </c>
      <c r="EH3544" s="304">
        <f t="shared" si="1565"/>
        <v>0.51578295853105016</v>
      </c>
      <c r="EI3544" s="77">
        <f t="shared" si="1566"/>
        <v>0.10315659170621004</v>
      </c>
      <c r="EJ3544" s="304">
        <f t="shared" si="1567"/>
        <v>1.6195584897874975</v>
      </c>
      <c r="EK3544" s="77">
        <f t="shared" si="1568"/>
        <v>5.1578295853105013E-2</v>
      </c>
      <c r="EL3544" s="304">
        <f t="shared" si="1569"/>
        <v>1.1863008046214152</v>
      </c>
      <c r="EM3544" s="77">
        <f t="shared" si="1570"/>
        <v>4.1262636682484005E-2</v>
      </c>
      <c r="EN3544" s="304">
        <f t="shared" si="1571"/>
        <v>9.077780070146483</v>
      </c>
      <c r="EO3544" s="77">
        <f t="shared" si="1572"/>
        <v>0.10315659170621004</v>
      </c>
      <c r="EP3544" s="304">
        <f t="shared" si="1573"/>
        <v>0.19599752424179906</v>
      </c>
      <c r="EQ3544" s="77">
        <f t="shared" si="1574"/>
        <v>5.1578295853105013E-2</v>
      </c>
      <c r="ER3544" s="77">
        <f t="shared" si="1575"/>
        <v>100</v>
      </c>
      <c r="ES3544" s="77">
        <f t="shared" si="1576"/>
        <v>0</v>
      </c>
    </row>
    <row r="3545" spans="1:149" s="77" customFormat="1" x14ac:dyDescent="0.45">
      <c r="A3545" s="77" t="s">
        <v>5157</v>
      </c>
      <c r="B3545" s="110" t="s">
        <v>1045</v>
      </c>
      <c r="C3545" s="77" t="s">
        <v>64</v>
      </c>
      <c r="D3545" s="77" t="s">
        <v>5123</v>
      </c>
      <c r="E3545" s="77" t="s">
        <v>1121</v>
      </c>
      <c r="F3545" s="77" t="s">
        <v>5132</v>
      </c>
      <c r="G3545" s="77" t="s">
        <v>4516</v>
      </c>
      <c r="H3545" s="77" t="s">
        <v>1372</v>
      </c>
      <c r="I3545" s="77">
        <v>48</v>
      </c>
      <c r="J3545" s="304">
        <v>3000</v>
      </c>
      <c r="L3545" s="304">
        <v>1300</v>
      </c>
      <c r="P3545" s="87" t="s">
        <v>1374</v>
      </c>
      <c r="Q3545" s="125"/>
      <c r="R3545" s="125"/>
      <c r="S3545" s="116"/>
      <c r="U3545" s="77">
        <v>3</v>
      </c>
      <c r="W3545" s="77">
        <v>6.95</v>
      </c>
      <c r="AA3545" s="221">
        <f t="shared" si="1577"/>
        <v>0.84980391993432047</v>
      </c>
      <c r="AB3545" s="168"/>
      <c r="AC3545" s="221">
        <f t="shared" si="1578"/>
        <v>0.15019608006567953</v>
      </c>
      <c r="AE3545" s="327"/>
      <c r="AG3545" s="168"/>
      <c r="AQ3545" s="178" t="s">
        <v>824</v>
      </c>
      <c r="AR3545" s="66">
        <v>13.33</v>
      </c>
      <c r="AS3545" s="66">
        <v>881.7</v>
      </c>
      <c r="AU3545" s="276">
        <v>25494.117598029614</v>
      </c>
      <c r="AV3545" s="276">
        <v>4505.8824019703861</v>
      </c>
      <c r="AW3545" s="276">
        <v>339836.58758173476</v>
      </c>
      <c r="AX3545" s="95">
        <v>232.31041517364673</v>
      </c>
      <c r="AY3545" s="276">
        <v>3972836.5138172898</v>
      </c>
      <c r="AZ3545" s="95">
        <v>39816.552516691409</v>
      </c>
      <c r="BA3545" s="178"/>
      <c r="BB3545" s="98" t="s">
        <v>722</v>
      </c>
      <c r="BC3545" s="178" t="s">
        <v>1126</v>
      </c>
      <c r="BD3545" s="77">
        <v>74.599999999999994</v>
      </c>
      <c r="BE3545" s="77">
        <v>0.3</v>
      </c>
      <c r="BF3545" s="77">
        <v>0.31</v>
      </c>
      <c r="BG3545" s="77">
        <v>0.03</v>
      </c>
      <c r="BH3545" s="77">
        <v>12.4</v>
      </c>
      <c r="BI3545" s="77">
        <v>0.2</v>
      </c>
      <c r="BN3545" s="77">
        <v>0.25</v>
      </c>
      <c r="BO3545" s="77">
        <v>7.0000000000000007E-2</v>
      </c>
      <c r="BP3545" s="77">
        <v>0.18</v>
      </c>
      <c r="BQ3545" s="77">
        <v>0.05</v>
      </c>
      <c r="BR3545" s="77">
        <v>0.44</v>
      </c>
      <c r="BS3545" s="77">
        <v>0.03</v>
      </c>
      <c r="BX3545" s="77">
        <v>0.95</v>
      </c>
      <c r="BY3545" s="77">
        <v>7.0000000000000007E-2</v>
      </c>
      <c r="BZ3545" s="77">
        <v>3.9</v>
      </c>
      <c r="CA3545" s="77">
        <v>0.2</v>
      </c>
      <c r="CB3545" s="77">
        <v>6.8</v>
      </c>
      <c r="CC3545" s="77">
        <v>0.1</v>
      </c>
      <c r="CD3545" s="77">
        <v>0.16</v>
      </c>
      <c r="CE3545" s="77">
        <v>0.08</v>
      </c>
      <c r="DH3545" s="77">
        <v>92.96</v>
      </c>
      <c r="DJ3545" s="96">
        <f t="shared" si="1554"/>
        <v>7.0400000000000063</v>
      </c>
      <c r="DL3545" s="77" t="s">
        <v>827</v>
      </c>
      <c r="DO3545" s="348">
        <v>3.86</v>
      </c>
      <c r="DP3545" s="77">
        <v>0.05</v>
      </c>
      <c r="DQ3545" s="348">
        <v>1.8</v>
      </c>
      <c r="DR3545" s="77">
        <v>7.0000000000000007E-2</v>
      </c>
      <c r="DS3545" s="246"/>
      <c r="DU3545" s="96"/>
      <c r="DW3545" s="178"/>
      <c r="DX3545" s="304">
        <f t="shared" si="1555"/>
        <v>80.249569707401037</v>
      </c>
      <c r="DY3545" s="77">
        <f t="shared" si="1556"/>
        <v>0.32271944922547335</v>
      </c>
      <c r="DZ3545" s="304">
        <f t="shared" si="1557"/>
        <v>0.33347676419965577</v>
      </c>
      <c r="EA3545" s="77">
        <f t="shared" si="1558"/>
        <v>3.2271944922547334E-2</v>
      </c>
      <c r="EB3545" s="304">
        <f t="shared" si="1559"/>
        <v>13.339070567986234</v>
      </c>
      <c r="EC3545" s="77">
        <f t="shared" si="1560"/>
        <v>0.21514629948364891</v>
      </c>
      <c r="ED3545" s="304">
        <f t="shared" si="1561"/>
        <v>0.26893287435456115</v>
      </c>
      <c r="EE3545" s="77">
        <f t="shared" si="1562"/>
        <v>7.5301204819277129E-2</v>
      </c>
      <c r="EF3545" s="304">
        <f t="shared" si="1563"/>
        <v>0.19363166953528399</v>
      </c>
      <c r="EG3545" s="77">
        <f t="shared" si="1564"/>
        <v>5.3786574870912221E-2</v>
      </c>
      <c r="EH3545" s="304">
        <f t="shared" si="1565"/>
        <v>0.47332185886402756</v>
      </c>
      <c r="EI3545" s="77">
        <f t="shared" si="1566"/>
        <v>3.2271944922547334E-2</v>
      </c>
      <c r="EJ3545" s="304">
        <f t="shared" si="1567"/>
        <v>1.0219449225473323</v>
      </c>
      <c r="EK3545" s="77">
        <f t="shared" si="1568"/>
        <v>7.5301204819277115E-2</v>
      </c>
      <c r="EL3545" s="304">
        <f t="shared" si="1569"/>
        <v>4.1953528399311528</v>
      </c>
      <c r="EM3545" s="77">
        <f t="shared" si="1570"/>
        <v>0.21514629948364888</v>
      </c>
      <c r="EN3545" s="304">
        <f t="shared" si="1571"/>
        <v>7.3149741824440619</v>
      </c>
      <c r="EO3545" s="77">
        <f t="shared" si="1572"/>
        <v>0.10757314974182446</v>
      </c>
      <c r="EP3545" s="304">
        <f t="shared" si="1573"/>
        <v>0.17211703958691912</v>
      </c>
      <c r="EQ3545" s="77">
        <f t="shared" si="1574"/>
        <v>8.6058519793459562E-2</v>
      </c>
      <c r="ER3545" s="77">
        <f t="shared" si="1575"/>
        <v>100</v>
      </c>
      <c r="ES3545" s="77">
        <f t="shared" si="1576"/>
        <v>0</v>
      </c>
    </row>
    <row r="3546" spans="1:149" s="77" customFormat="1" x14ac:dyDescent="0.45">
      <c r="A3546" s="77" t="s">
        <v>5157</v>
      </c>
      <c r="B3546" s="110" t="s">
        <v>1045</v>
      </c>
      <c r="C3546" s="77" t="s">
        <v>64</v>
      </c>
      <c r="D3546" s="77" t="s">
        <v>5123</v>
      </c>
      <c r="E3546" s="77" t="s">
        <v>1121</v>
      </c>
      <c r="F3546" s="77" t="s">
        <v>5133</v>
      </c>
      <c r="G3546" s="77" t="s">
        <v>4516</v>
      </c>
      <c r="H3546" s="77" t="s">
        <v>1372</v>
      </c>
      <c r="I3546" s="77">
        <v>48</v>
      </c>
      <c r="J3546" s="304">
        <v>2500</v>
      </c>
      <c r="L3546" s="304">
        <v>1300</v>
      </c>
      <c r="P3546" s="87" t="s">
        <v>1374</v>
      </c>
      <c r="Q3546" s="125"/>
      <c r="R3546" s="125"/>
      <c r="S3546" s="116"/>
      <c r="U3546" s="77">
        <v>3</v>
      </c>
      <c r="W3546" s="77">
        <v>6.95</v>
      </c>
      <c r="AA3546" s="221">
        <f t="shared" si="1577"/>
        <v>0.84980391993432047</v>
      </c>
      <c r="AB3546" s="168"/>
      <c r="AC3546" s="221">
        <f t="shared" si="1578"/>
        <v>0.15019608006567953</v>
      </c>
      <c r="AE3546" s="327"/>
      <c r="AG3546" s="168"/>
      <c r="AQ3546" s="178" t="s">
        <v>824</v>
      </c>
      <c r="AR3546" s="66">
        <v>8.1020000000000003</v>
      </c>
      <c r="AS3546" s="66">
        <v>315.7</v>
      </c>
      <c r="AU3546" s="276">
        <v>21245.097998358011</v>
      </c>
      <c r="AV3546" s="276">
        <v>3754.9020016419881</v>
      </c>
      <c r="AW3546" s="276">
        <v>172127.78398269662</v>
      </c>
      <c r="AX3546" s="95">
        <v>144.61418599525322</v>
      </c>
      <c r="AY3546" s="276">
        <v>1185422.5619183755</v>
      </c>
      <c r="AZ3546" s="95">
        <v>11892.09864097619</v>
      </c>
      <c r="BA3546" s="178"/>
      <c r="BB3546" s="98" t="s">
        <v>722</v>
      </c>
      <c r="BC3546" s="178" t="s">
        <v>1126</v>
      </c>
      <c r="BD3546" s="77">
        <v>74.099999999999994</v>
      </c>
      <c r="BE3546" s="77">
        <v>0.4</v>
      </c>
      <c r="BF3546" s="77">
        <v>0.32</v>
      </c>
      <c r="BG3546" s="77">
        <v>0.03</v>
      </c>
      <c r="BH3546" s="77">
        <v>12.4</v>
      </c>
      <c r="BI3546" s="77">
        <v>0.3</v>
      </c>
      <c r="BN3546" s="77">
        <v>0.4</v>
      </c>
      <c r="BO3546" s="77">
        <v>0.1</v>
      </c>
      <c r="BP3546" s="77">
        <v>0.21</v>
      </c>
      <c r="BQ3546" s="77">
        <v>0.04</v>
      </c>
      <c r="BR3546" s="77">
        <v>0.47</v>
      </c>
      <c r="BS3546" s="77">
        <v>0.04</v>
      </c>
      <c r="BX3546" s="77">
        <v>1.08</v>
      </c>
      <c r="BY3546" s="77">
        <v>0.06</v>
      </c>
      <c r="BZ3546" s="77">
        <v>4.0999999999999996</v>
      </c>
      <c r="CA3546" s="77">
        <v>0.1</v>
      </c>
      <c r="CB3546" s="77">
        <v>6.8</v>
      </c>
      <c r="CC3546" s="77">
        <v>0.1</v>
      </c>
      <c r="CD3546" s="77">
        <v>0.1</v>
      </c>
      <c r="CE3546" s="77">
        <v>0.1</v>
      </c>
      <c r="DH3546" s="77">
        <v>92.88</v>
      </c>
      <c r="DJ3546" s="96">
        <f t="shared" si="1554"/>
        <v>7.1200000000000045</v>
      </c>
      <c r="DL3546" s="77" t="s">
        <v>827</v>
      </c>
      <c r="DO3546" s="348">
        <v>2.81</v>
      </c>
      <c r="DP3546" s="77">
        <v>0.05</v>
      </c>
      <c r="DQ3546" s="348">
        <v>1.84</v>
      </c>
      <c r="DR3546" s="77">
        <v>0.08</v>
      </c>
      <c r="DS3546" s="246"/>
      <c r="DU3546" s="96"/>
      <c r="DW3546" s="178"/>
      <c r="DX3546" s="304">
        <f t="shared" si="1555"/>
        <v>79.78036175710595</v>
      </c>
      <c r="DY3546" s="77">
        <f t="shared" si="1556"/>
        <v>0.43066322136089585</v>
      </c>
      <c r="DZ3546" s="304">
        <f t="shared" si="1557"/>
        <v>0.34453057708871665</v>
      </c>
      <c r="EA3546" s="77">
        <f t="shared" si="1558"/>
        <v>3.2299741602067188E-2</v>
      </c>
      <c r="EB3546" s="304">
        <f t="shared" si="1559"/>
        <v>13.350559862187769</v>
      </c>
      <c r="EC3546" s="77">
        <f t="shared" si="1560"/>
        <v>0.32299741602067183</v>
      </c>
      <c r="ED3546" s="304">
        <f t="shared" si="1561"/>
        <v>0.4306632213608958</v>
      </c>
      <c r="EE3546" s="77">
        <f t="shared" si="1562"/>
        <v>0.10766580534022395</v>
      </c>
      <c r="EF3546" s="304">
        <f t="shared" si="1563"/>
        <v>0.22609819121447028</v>
      </c>
      <c r="EG3546" s="77">
        <f t="shared" si="1564"/>
        <v>4.3066322136089581E-2</v>
      </c>
      <c r="EH3546" s="304">
        <f t="shared" si="1565"/>
        <v>0.50602928509905254</v>
      </c>
      <c r="EI3546" s="77">
        <f t="shared" si="1566"/>
        <v>4.3066322136089581E-2</v>
      </c>
      <c r="EJ3546" s="304">
        <f t="shared" si="1567"/>
        <v>1.1627906976744187</v>
      </c>
      <c r="EK3546" s="77">
        <f t="shared" si="1568"/>
        <v>6.4599483204134361E-2</v>
      </c>
      <c r="EL3546" s="304">
        <f t="shared" si="1569"/>
        <v>4.4142980189491814</v>
      </c>
      <c r="EM3546" s="77">
        <f t="shared" si="1570"/>
        <v>0.10766580534022395</v>
      </c>
      <c r="EN3546" s="304">
        <f t="shared" si="1571"/>
        <v>7.3212747631352286</v>
      </c>
      <c r="EO3546" s="77">
        <f t="shared" si="1572"/>
        <v>0.10766580534022396</v>
      </c>
      <c r="EP3546" s="304">
        <f t="shared" si="1573"/>
        <v>0.10766580534022395</v>
      </c>
      <c r="EQ3546" s="77">
        <f t="shared" si="1574"/>
        <v>0.10766580534022395</v>
      </c>
      <c r="ER3546" s="77">
        <f t="shared" si="1575"/>
        <v>100</v>
      </c>
      <c r="ES3546" s="77">
        <f t="shared" si="1576"/>
        <v>0</v>
      </c>
    </row>
    <row r="3547" spans="1:149" s="77" customFormat="1" x14ac:dyDescent="0.45">
      <c r="A3547" s="77" t="s">
        <v>5157</v>
      </c>
      <c r="B3547" s="110" t="s">
        <v>1045</v>
      </c>
      <c r="C3547" s="77" t="s">
        <v>64</v>
      </c>
      <c r="D3547" s="77" t="s">
        <v>5123</v>
      </c>
      <c r="E3547" s="77" t="s">
        <v>1121</v>
      </c>
      <c r="F3547" s="77" t="s">
        <v>4519</v>
      </c>
      <c r="G3547" s="77" t="s">
        <v>4516</v>
      </c>
      <c r="H3547" s="77" t="s">
        <v>1372</v>
      </c>
      <c r="I3547" s="77">
        <v>48</v>
      </c>
      <c r="J3547" s="304">
        <v>3000</v>
      </c>
      <c r="L3547" s="304">
        <v>1300</v>
      </c>
      <c r="P3547" s="87" t="s">
        <v>1374</v>
      </c>
      <c r="Q3547" s="125"/>
      <c r="R3547" s="125"/>
      <c r="S3547" s="116"/>
      <c r="U3547" s="77">
        <v>3</v>
      </c>
      <c r="W3547" s="77">
        <v>7.49</v>
      </c>
      <c r="AA3547" s="221">
        <f t="shared" si="1577"/>
        <v>0.85910680595441846</v>
      </c>
      <c r="AB3547" s="168"/>
      <c r="AC3547" s="221">
        <f t="shared" si="1578"/>
        <v>0.14089319404558154</v>
      </c>
      <c r="AE3547" s="327"/>
      <c r="AG3547" s="168"/>
      <c r="AQ3547" s="178" t="s">
        <v>824</v>
      </c>
      <c r="AR3547" s="66">
        <v>13.33</v>
      </c>
      <c r="AS3547" s="66">
        <v>883.8</v>
      </c>
      <c r="AU3547" s="276">
        <v>25773.204178632554</v>
      </c>
      <c r="AV3547" s="276">
        <v>4226.7958213674465</v>
      </c>
      <c r="AW3547" s="276">
        <v>343556.81170117192</v>
      </c>
      <c r="AX3547" s="95">
        <v>234.82627563689516</v>
      </c>
      <c r="AY3547" s="276">
        <v>3735642.1469245488</v>
      </c>
      <c r="AZ3547" s="95">
        <v>37439.343705505344</v>
      </c>
      <c r="BA3547" s="178"/>
      <c r="BB3547" s="98" t="s">
        <v>722</v>
      </c>
      <c r="BC3547" s="178" t="s">
        <v>1126</v>
      </c>
      <c r="BD3547" s="77">
        <v>71.599999999999994</v>
      </c>
      <c r="BE3547" s="77">
        <v>0.3</v>
      </c>
      <c r="BF3547" s="77">
        <v>0.5</v>
      </c>
      <c r="BG3547" s="77">
        <v>0.03</v>
      </c>
      <c r="BH3547" s="77">
        <v>15.1</v>
      </c>
      <c r="BI3547" s="77">
        <v>0.1</v>
      </c>
      <c r="BN3547" s="77">
        <v>0.56000000000000005</v>
      </c>
      <c r="BO3547" s="77">
        <v>0.09</v>
      </c>
      <c r="BP3547" s="77">
        <v>0.34</v>
      </c>
      <c r="BQ3547" s="77">
        <v>0.04</v>
      </c>
      <c r="BR3547" s="77">
        <v>0.41</v>
      </c>
      <c r="BS3547" s="77">
        <v>0.01</v>
      </c>
      <c r="BX3547" s="77">
        <v>1.53</v>
      </c>
      <c r="BY3547" s="77">
        <v>0.05</v>
      </c>
      <c r="BZ3547" s="77">
        <v>3.5</v>
      </c>
      <c r="CA3547" s="77">
        <v>0.1</v>
      </c>
      <c r="CB3547" s="77">
        <v>6.3</v>
      </c>
      <c r="CC3547" s="77">
        <v>0.2</v>
      </c>
      <c r="CD3547" s="77">
        <v>0.1</v>
      </c>
      <c r="CE3547" s="77">
        <v>7.0000000000000007E-2</v>
      </c>
      <c r="DH3547" s="77">
        <v>97.52</v>
      </c>
      <c r="DJ3547" s="96">
        <f t="shared" si="1554"/>
        <v>2.480000000000004</v>
      </c>
      <c r="DL3547" s="77" t="s">
        <v>827</v>
      </c>
      <c r="DO3547" s="348">
        <v>2.4500000000000002</v>
      </c>
      <c r="DP3547" s="77">
        <v>0.05</v>
      </c>
      <c r="DQ3547" s="348">
        <v>1.95</v>
      </c>
      <c r="DR3547" s="77">
        <v>0.02</v>
      </c>
      <c r="DS3547" s="246"/>
      <c r="DU3547" s="96"/>
      <c r="DW3547" s="178"/>
      <c r="DX3547" s="304">
        <f t="shared" si="1555"/>
        <v>73.420836751435601</v>
      </c>
      <c r="DY3547" s="77">
        <f t="shared" si="1556"/>
        <v>0.3076292042657916</v>
      </c>
      <c r="DZ3547" s="304">
        <f t="shared" si="1557"/>
        <v>0.51271534044298606</v>
      </c>
      <c r="EA3547" s="77">
        <f t="shared" si="1558"/>
        <v>3.0762920426579164E-2</v>
      </c>
      <c r="EB3547" s="304">
        <f t="shared" si="1559"/>
        <v>15.484003281378179</v>
      </c>
      <c r="EC3547" s="77">
        <f t="shared" si="1560"/>
        <v>0.10254306808859723</v>
      </c>
      <c r="ED3547" s="304">
        <f t="shared" si="1561"/>
        <v>0.57424118129614454</v>
      </c>
      <c r="EE3547" s="77">
        <f t="shared" si="1562"/>
        <v>9.2288761279737508E-2</v>
      </c>
      <c r="EF3547" s="304">
        <f t="shared" si="1563"/>
        <v>0.34864643150123054</v>
      </c>
      <c r="EG3547" s="77">
        <f t="shared" si="1564"/>
        <v>4.1017227235438887E-2</v>
      </c>
      <c r="EH3547" s="304">
        <f t="shared" si="1565"/>
        <v>0.42042657916324855</v>
      </c>
      <c r="EI3547" s="77">
        <f t="shared" si="1566"/>
        <v>1.0254306808859722E-2</v>
      </c>
      <c r="EJ3547" s="304">
        <f t="shared" si="1567"/>
        <v>1.5689089417555375</v>
      </c>
      <c r="EK3547" s="77">
        <f t="shared" si="1568"/>
        <v>5.1271534044298614E-2</v>
      </c>
      <c r="EL3547" s="304">
        <f t="shared" si="1569"/>
        <v>3.5890073831009026</v>
      </c>
      <c r="EM3547" s="77">
        <f t="shared" si="1570"/>
        <v>0.10254306808859723</v>
      </c>
      <c r="EN3547" s="304">
        <f t="shared" si="1571"/>
        <v>6.4602132895816249</v>
      </c>
      <c r="EO3547" s="77">
        <f t="shared" si="1572"/>
        <v>0.20508613617719448</v>
      </c>
      <c r="EP3547" s="304">
        <f t="shared" si="1573"/>
        <v>0.10254306808859723</v>
      </c>
      <c r="EQ3547" s="77">
        <f t="shared" si="1574"/>
        <v>7.1780147662018068E-2</v>
      </c>
      <c r="ER3547" s="77">
        <f t="shared" si="1575"/>
        <v>100</v>
      </c>
      <c r="ES3547" s="77">
        <f t="shared" si="1576"/>
        <v>0</v>
      </c>
    </row>
    <row r="3548" spans="1:149" s="91" customFormat="1" ht="14.65" thickBot="1" x14ac:dyDescent="0.5">
      <c r="A3548" s="91" t="s">
        <v>5157</v>
      </c>
      <c r="B3548" s="111" t="s">
        <v>1045</v>
      </c>
      <c r="C3548" s="91" t="s">
        <v>64</v>
      </c>
      <c r="D3548" s="91" t="s">
        <v>5123</v>
      </c>
      <c r="E3548" s="91" t="s">
        <v>1121</v>
      </c>
      <c r="F3548" s="91" t="s">
        <v>4522</v>
      </c>
      <c r="G3548" s="91" t="s">
        <v>4516</v>
      </c>
      <c r="H3548" s="91" t="s">
        <v>1372</v>
      </c>
      <c r="I3548" s="91">
        <v>48</v>
      </c>
      <c r="J3548" s="305">
        <v>1500</v>
      </c>
      <c r="L3548" s="305">
        <v>1300</v>
      </c>
      <c r="P3548" s="90" t="s">
        <v>1374</v>
      </c>
      <c r="Q3548" s="203"/>
      <c r="R3548" s="203"/>
      <c r="S3548" s="205"/>
      <c r="U3548" s="91">
        <v>3</v>
      </c>
      <c r="W3548" s="91">
        <v>7.49</v>
      </c>
      <c r="AA3548" s="222">
        <f t="shared" si="1577"/>
        <v>0.85910680595441846</v>
      </c>
      <c r="AB3548" s="170"/>
      <c r="AC3548" s="222">
        <f t="shared" si="1578"/>
        <v>0.14089319404558154</v>
      </c>
      <c r="AE3548" s="328"/>
      <c r="AG3548" s="170"/>
      <c r="AQ3548" s="206" t="s">
        <v>824</v>
      </c>
      <c r="AR3548" s="69">
        <v>2.992</v>
      </c>
      <c r="AS3548" s="69">
        <v>36.229999999999997</v>
      </c>
      <c r="AU3548" s="277">
        <v>12886.602089316277</v>
      </c>
      <c r="AV3548" s="277">
        <v>2113.3979106837232</v>
      </c>
      <c r="AW3548" s="277">
        <v>38556.713451234296</v>
      </c>
      <c r="AX3548" s="259">
        <v>60.471151800352786</v>
      </c>
      <c r="AY3548" s="277">
        <v>76568.406304071294</v>
      </c>
      <c r="AZ3548" s="259">
        <v>772.46016028544489</v>
      </c>
      <c r="BA3548" s="206"/>
      <c r="BB3548" s="141" t="s">
        <v>722</v>
      </c>
      <c r="BC3548" s="206" t="s">
        <v>1126</v>
      </c>
      <c r="BD3548" s="91">
        <v>70.099999999999994</v>
      </c>
      <c r="BE3548" s="91">
        <v>0.2</v>
      </c>
      <c r="BF3548" s="91">
        <v>0.5</v>
      </c>
      <c r="BG3548" s="91">
        <v>0.02</v>
      </c>
      <c r="BH3548" s="91">
        <v>14.6</v>
      </c>
      <c r="BI3548" s="91">
        <v>0.2</v>
      </c>
      <c r="BN3548" s="91">
        <v>0.17</v>
      </c>
      <c r="BO3548" s="91">
        <v>0.04</v>
      </c>
      <c r="BP3548" s="91">
        <v>0.21</v>
      </c>
      <c r="BQ3548" s="91">
        <v>0.03</v>
      </c>
      <c r="BR3548" s="91">
        <v>0.9</v>
      </c>
      <c r="BS3548" s="91">
        <v>0.2</v>
      </c>
      <c r="BX3548" s="91">
        <v>2.2999999999999998</v>
      </c>
      <c r="BY3548" s="91">
        <v>0.2</v>
      </c>
      <c r="BZ3548" s="91">
        <v>4.3099999999999996</v>
      </c>
      <c r="CA3548" s="91">
        <v>0.08</v>
      </c>
      <c r="CB3548" s="91">
        <v>6.77</v>
      </c>
      <c r="CC3548" s="91">
        <v>0.09</v>
      </c>
      <c r="CD3548" s="91">
        <v>0.13</v>
      </c>
      <c r="CE3548" s="91">
        <v>7.0000000000000007E-2</v>
      </c>
      <c r="DH3548" s="91">
        <v>96.35</v>
      </c>
      <c r="DJ3548" s="97">
        <f t="shared" si="1554"/>
        <v>3.6500000000000057</v>
      </c>
      <c r="DL3548" s="91" t="s">
        <v>827</v>
      </c>
      <c r="DO3548" s="349">
        <v>1.7</v>
      </c>
      <c r="DP3548" s="91">
        <v>0.02</v>
      </c>
      <c r="DQ3548" s="349">
        <v>0.82</v>
      </c>
      <c r="DR3548" s="91">
        <v>0.05</v>
      </c>
      <c r="DS3548" s="251"/>
      <c r="DU3548" s="97"/>
      <c r="DW3548" s="206"/>
      <c r="DX3548" s="305">
        <f t="shared" si="1555"/>
        <v>72.755578619615974</v>
      </c>
      <c r="DY3548" s="91">
        <f t="shared" si="1556"/>
        <v>0.20757654385054489</v>
      </c>
      <c r="DZ3548" s="305">
        <f t="shared" si="1557"/>
        <v>0.51894135962636223</v>
      </c>
      <c r="EA3548" s="91">
        <f t="shared" si="1558"/>
        <v>2.0757654385054489E-2</v>
      </c>
      <c r="EB3548" s="305">
        <f t="shared" si="1559"/>
        <v>15.153087701089776</v>
      </c>
      <c r="EC3548" s="91">
        <f t="shared" si="1560"/>
        <v>0.20757654385054489</v>
      </c>
      <c r="ED3548" s="305">
        <f t="shared" si="1561"/>
        <v>0.17644006227296316</v>
      </c>
      <c r="EE3548" s="91">
        <f t="shared" si="1562"/>
        <v>4.1515308770108977E-2</v>
      </c>
      <c r="EF3548" s="305">
        <f t="shared" si="1563"/>
        <v>0.21795537104307214</v>
      </c>
      <c r="EG3548" s="91">
        <f t="shared" si="1564"/>
        <v>3.1136481577581733E-2</v>
      </c>
      <c r="EH3548" s="305">
        <f t="shared" si="1565"/>
        <v>0.93409444732745206</v>
      </c>
      <c r="EI3548" s="91">
        <f t="shared" si="1566"/>
        <v>0.20757654385054491</v>
      </c>
      <c r="EJ3548" s="305">
        <f t="shared" si="1567"/>
        <v>2.3871302542812662</v>
      </c>
      <c r="EK3548" s="91">
        <f t="shared" si="1568"/>
        <v>0.20757654385054491</v>
      </c>
      <c r="EL3548" s="305">
        <f t="shared" si="1569"/>
        <v>4.4732745199792419</v>
      </c>
      <c r="EM3548" s="91">
        <f t="shared" si="1570"/>
        <v>8.3030617540217955E-2</v>
      </c>
      <c r="EN3548" s="305">
        <f t="shared" si="1571"/>
        <v>7.0264660093409441</v>
      </c>
      <c r="EO3548" s="91">
        <f t="shared" si="1572"/>
        <v>9.3409444732745192E-2</v>
      </c>
      <c r="EP3548" s="305">
        <f t="shared" si="1573"/>
        <v>0.13492475350285418</v>
      </c>
      <c r="EQ3548" s="91">
        <f t="shared" si="1574"/>
        <v>7.2651790347690731E-2</v>
      </c>
      <c r="ER3548" s="91">
        <f t="shared" si="1575"/>
        <v>100</v>
      </c>
      <c r="ES3548" s="91">
        <f t="shared" si="1576"/>
        <v>0</v>
      </c>
    </row>
    <row r="3549" spans="1:149" s="77" customFormat="1" x14ac:dyDescent="0.45">
      <c r="A3549" s="77" t="s">
        <v>5156</v>
      </c>
      <c r="B3549" s="178"/>
      <c r="C3549" s="77" t="s">
        <v>3593</v>
      </c>
      <c r="D3549" s="77" t="s">
        <v>5204</v>
      </c>
      <c r="E3549" s="77" t="s">
        <v>637</v>
      </c>
      <c r="F3549" s="77" t="s">
        <v>5158</v>
      </c>
      <c r="G3549" s="77" t="s">
        <v>4496</v>
      </c>
      <c r="J3549" s="304">
        <v>52</v>
      </c>
      <c r="L3549" s="304">
        <v>1200</v>
      </c>
      <c r="N3549" s="77" t="s">
        <v>722</v>
      </c>
      <c r="O3549" s="77" t="s">
        <v>3494</v>
      </c>
      <c r="P3549" s="87" t="s">
        <v>1374</v>
      </c>
      <c r="Q3549" s="125"/>
      <c r="R3549" s="125">
        <v>1.4</v>
      </c>
      <c r="S3549" s="235">
        <v>-6.32</v>
      </c>
      <c r="AA3549" s="168"/>
      <c r="AB3549" s="168"/>
      <c r="AC3549" s="168"/>
      <c r="AE3549" s="327">
        <v>1</v>
      </c>
      <c r="AG3549" s="168"/>
      <c r="AQ3549" s="178" t="s">
        <v>824</v>
      </c>
      <c r="AR3549" s="66">
        <v>0.99199999999999999</v>
      </c>
      <c r="AS3549" s="66"/>
      <c r="AU3549" s="276">
        <v>520</v>
      </c>
      <c r="AV3549" s="276"/>
      <c r="AW3549" s="276">
        <v>515.84</v>
      </c>
      <c r="AX3549" s="95"/>
      <c r="AY3549" s="276"/>
      <c r="AZ3549" s="95"/>
      <c r="BA3549" s="178"/>
      <c r="BB3549" s="98" t="s">
        <v>3412</v>
      </c>
      <c r="BC3549" s="178" t="s">
        <v>751</v>
      </c>
      <c r="BD3549" s="96">
        <v>44.047667999999994</v>
      </c>
      <c r="BE3549" s="96"/>
      <c r="BF3549" s="96">
        <v>3.7325219999999995</v>
      </c>
      <c r="BG3549" s="96"/>
      <c r="BH3549" s="96">
        <v>14.119094999999998</v>
      </c>
      <c r="BI3549" s="96"/>
      <c r="BJ3549" s="96"/>
      <c r="BK3549" s="96"/>
      <c r="BL3549" s="96"/>
      <c r="BM3549" s="96"/>
      <c r="BN3549" s="96">
        <v>12.223520999999998</v>
      </c>
      <c r="BO3549" s="96"/>
      <c r="BP3549" s="96">
        <v>0.273588</v>
      </c>
      <c r="BQ3549" s="96"/>
      <c r="BR3549" s="96">
        <v>6.9960359999999993</v>
      </c>
      <c r="BS3549" s="96"/>
      <c r="BT3549" s="96"/>
      <c r="BU3549" s="96"/>
      <c r="BV3549" s="96"/>
      <c r="BW3549" s="96"/>
      <c r="BX3549" s="96">
        <v>10.572222</v>
      </c>
      <c r="BY3549" s="96"/>
      <c r="BZ3549" s="96">
        <v>3.5175599999999996</v>
      </c>
      <c r="CA3549" s="96"/>
      <c r="CB3549" s="96">
        <v>1.5340469999999999</v>
      </c>
      <c r="CC3549" s="96"/>
      <c r="CD3549" s="96">
        <v>0.69374099999999994</v>
      </c>
      <c r="DH3549" s="96">
        <f>SUM(BD3549,BF3549,BH3549,BN3549,BP3549,BR3549,BX3549,BZ3549,CB3549,CD3549)</f>
        <v>97.710000000000008</v>
      </c>
      <c r="DJ3549" s="96">
        <f t="shared" si="1554"/>
        <v>2.289999999999992</v>
      </c>
      <c r="DL3549" s="77" t="s">
        <v>827</v>
      </c>
      <c r="DO3549" s="348">
        <v>2.29</v>
      </c>
      <c r="DP3549" s="77">
        <v>0.19</v>
      </c>
      <c r="DQ3549" s="348"/>
      <c r="DS3549" s="246"/>
      <c r="DU3549" s="96"/>
      <c r="DW3549" s="178"/>
      <c r="DX3549" s="304">
        <f t="shared" si="1555"/>
        <v>45.079999999999991</v>
      </c>
      <c r="DY3549" s="77">
        <f t="shared" si="1556"/>
        <v>0</v>
      </c>
      <c r="DZ3549" s="304">
        <f t="shared" si="1557"/>
        <v>3.819999999999999</v>
      </c>
      <c r="EA3549" s="77">
        <f t="shared" si="1558"/>
        <v>0</v>
      </c>
      <c r="EB3549" s="304">
        <f t="shared" si="1559"/>
        <v>14.449999999999996</v>
      </c>
      <c r="EC3549" s="77">
        <f t="shared" si="1560"/>
        <v>0</v>
      </c>
      <c r="ED3549" s="304">
        <f t="shared" si="1561"/>
        <v>12.509999999999996</v>
      </c>
      <c r="EE3549" s="77">
        <f t="shared" si="1562"/>
        <v>0</v>
      </c>
      <c r="EF3549" s="304">
        <f t="shared" si="1563"/>
        <v>0.27999999999999997</v>
      </c>
      <c r="EG3549" s="77">
        <f t="shared" si="1564"/>
        <v>0</v>
      </c>
      <c r="EH3549" s="304">
        <f t="shared" si="1565"/>
        <v>7.1599999999999984</v>
      </c>
      <c r="EI3549" s="77">
        <f t="shared" si="1566"/>
        <v>0</v>
      </c>
      <c r="EJ3549" s="304">
        <f t="shared" si="1567"/>
        <v>10.819999999999999</v>
      </c>
      <c r="EK3549" s="77">
        <f t="shared" si="1568"/>
        <v>0</v>
      </c>
      <c r="EL3549" s="304">
        <f t="shared" si="1569"/>
        <v>3.5999999999999992</v>
      </c>
      <c r="EM3549" s="77">
        <f t="shared" si="1570"/>
        <v>0</v>
      </c>
      <c r="EN3549" s="304">
        <f t="shared" si="1571"/>
        <v>1.5699999999999998</v>
      </c>
      <c r="EO3549" s="77">
        <f t="shared" si="1572"/>
        <v>0</v>
      </c>
      <c r="EP3549" s="304">
        <f t="shared" si="1573"/>
        <v>0.70999999999999985</v>
      </c>
      <c r="EQ3549" s="77">
        <f t="shared" si="1574"/>
        <v>0</v>
      </c>
      <c r="ER3549" s="77">
        <f t="shared" si="1575"/>
        <v>100</v>
      </c>
      <c r="ES3549" s="77">
        <f t="shared" si="1576"/>
        <v>0</v>
      </c>
    </row>
    <row r="3550" spans="1:149" s="77" customFormat="1" x14ac:dyDescent="0.45">
      <c r="A3550" s="77" t="s">
        <v>5156</v>
      </c>
      <c r="B3550" s="178"/>
      <c r="C3550" s="77" t="s">
        <v>3593</v>
      </c>
      <c r="D3550" s="77" t="s">
        <v>5204</v>
      </c>
      <c r="E3550" s="77" t="s">
        <v>637</v>
      </c>
      <c r="F3550" s="77" t="s">
        <v>5159</v>
      </c>
      <c r="G3550" s="77" t="s">
        <v>4496</v>
      </c>
      <c r="J3550" s="304">
        <v>100</v>
      </c>
      <c r="L3550" s="304">
        <v>1200</v>
      </c>
      <c r="N3550" s="77" t="s">
        <v>722</v>
      </c>
      <c r="O3550" s="77" t="s">
        <v>5185</v>
      </c>
      <c r="P3550" s="87" t="s">
        <v>1374</v>
      </c>
      <c r="Q3550" s="125"/>
      <c r="R3550" s="125">
        <v>3.18</v>
      </c>
      <c r="S3550" s="235">
        <v>-4.53</v>
      </c>
      <c r="W3550" s="77">
        <v>6.53</v>
      </c>
      <c r="AA3550" s="168"/>
      <c r="AB3550" s="168"/>
      <c r="AC3550" s="168"/>
      <c r="AE3550" s="327">
        <v>1</v>
      </c>
      <c r="AG3550" s="168"/>
      <c r="AQ3550" s="178" t="s">
        <v>824</v>
      </c>
      <c r="AR3550" s="66">
        <v>0.99070000000000003</v>
      </c>
      <c r="AS3550" s="66"/>
      <c r="AU3550" s="276">
        <v>1000</v>
      </c>
      <c r="AV3550" s="276"/>
      <c r="AW3550" s="276">
        <v>990.7</v>
      </c>
      <c r="AX3550" s="95"/>
      <c r="AY3550" s="276"/>
      <c r="AZ3550" s="95"/>
      <c r="BA3550" s="178"/>
      <c r="BB3550" s="98" t="s">
        <v>3412</v>
      </c>
      <c r="BC3550" s="178" t="s">
        <v>751</v>
      </c>
      <c r="BD3550" s="96">
        <v>43.560803999999997</v>
      </c>
      <c r="BE3550" s="96"/>
      <c r="BF3550" s="96">
        <v>3.6912659999999993</v>
      </c>
      <c r="BG3550" s="96"/>
      <c r="BH3550" s="96">
        <v>13.963034999999998</v>
      </c>
      <c r="BI3550" s="96"/>
      <c r="BJ3550" s="96"/>
      <c r="BK3550" s="96"/>
      <c r="BL3550" s="96"/>
      <c r="BM3550" s="96"/>
      <c r="BN3550" s="96">
        <v>12.088412999999997</v>
      </c>
      <c r="BO3550" s="96"/>
      <c r="BP3550" s="96">
        <v>0.27056400000000003</v>
      </c>
      <c r="BQ3550" s="96"/>
      <c r="BR3550" s="96">
        <v>6.9187080000000005</v>
      </c>
      <c r="BS3550" s="96"/>
      <c r="BT3550" s="96"/>
      <c r="BU3550" s="96"/>
      <c r="BV3550" s="96"/>
      <c r="BW3550" s="96"/>
      <c r="BX3550" s="96">
        <v>10.455366</v>
      </c>
      <c r="BY3550" s="96"/>
      <c r="BZ3550" s="96">
        <v>3.4786799999999998</v>
      </c>
      <c r="CA3550" s="96"/>
      <c r="CB3550" s="96">
        <v>1.517091</v>
      </c>
      <c r="CC3550" s="96"/>
      <c r="CD3550" s="96">
        <v>0.68607299999999993</v>
      </c>
      <c r="DH3550" s="96">
        <f t="shared" ref="DH3550:DH3577" si="1579">SUM(BD3550,BF3550,BH3550,BN3550,BP3550,BR3550,BX3550,BZ3550,CB3550,CD3550)</f>
        <v>96.629999999999967</v>
      </c>
      <c r="DJ3550" s="96">
        <f t="shared" si="1554"/>
        <v>3.370000000000033</v>
      </c>
      <c r="DL3550" s="77" t="s">
        <v>827</v>
      </c>
      <c r="DO3550" s="348">
        <v>3.37</v>
      </c>
      <c r="DP3550" s="77">
        <v>0.26</v>
      </c>
      <c r="DQ3550" s="348"/>
      <c r="DS3550" s="246"/>
      <c r="DU3550" s="96"/>
      <c r="DW3550" s="178"/>
      <c r="DX3550" s="304">
        <f t="shared" si="1555"/>
        <v>45.080000000000013</v>
      </c>
      <c r="DY3550" s="77">
        <f t="shared" si="1556"/>
        <v>0</v>
      </c>
      <c r="DZ3550" s="304">
        <f t="shared" si="1557"/>
        <v>3.8200000000000003</v>
      </c>
      <c r="EA3550" s="77">
        <f t="shared" si="1558"/>
        <v>0</v>
      </c>
      <c r="EB3550" s="304">
        <f t="shared" si="1559"/>
        <v>14.450000000000001</v>
      </c>
      <c r="EC3550" s="77">
        <f t="shared" si="1560"/>
        <v>0</v>
      </c>
      <c r="ED3550" s="304">
        <f t="shared" si="1561"/>
        <v>12.510000000000002</v>
      </c>
      <c r="EE3550" s="77">
        <f t="shared" si="1562"/>
        <v>0</v>
      </c>
      <c r="EF3550" s="304">
        <f t="shared" si="1563"/>
        <v>0.28000000000000014</v>
      </c>
      <c r="EG3550" s="77">
        <f t="shared" si="1564"/>
        <v>0</v>
      </c>
      <c r="EH3550" s="304">
        <f t="shared" si="1565"/>
        <v>7.1600000000000028</v>
      </c>
      <c r="EI3550" s="77">
        <f t="shared" si="1566"/>
        <v>0</v>
      </c>
      <c r="EJ3550" s="304">
        <f t="shared" si="1567"/>
        <v>10.820000000000004</v>
      </c>
      <c r="EK3550" s="77">
        <f t="shared" si="1568"/>
        <v>0</v>
      </c>
      <c r="EL3550" s="304">
        <f t="shared" si="1569"/>
        <v>3.600000000000001</v>
      </c>
      <c r="EM3550" s="77">
        <f t="shared" si="1570"/>
        <v>0</v>
      </c>
      <c r="EN3550" s="304">
        <f t="shared" si="1571"/>
        <v>1.5700000000000005</v>
      </c>
      <c r="EO3550" s="77">
        <f t="shared" si="1572"/>
        <v>0</v>
      </c>
      <c r="EP3550" s="304">
        <f t="shared" si="1573"/>
        <v>0.71000000000000019</v>
      </c>
      <c r="EQ3550" s="77">
        <f t="shared" si="1574"/>
        <v>0</v>
      </c>
      <c r="ER3550" s="77">
        <f t="shared" si="1575"/>
        <v>100</v>
      </c>
      <c r="ES3550" s="77">
        <f t="shared" si="1576"/>
        <v>0</v>
      </c>
    </row>
    <row r="3551" spans="1:149" s="77" customFormat="1" x14ac:dyDescent="0.45">
      <c r="A3551" s="77" t="s">
        <v>5156</v>
      </c>
      <c r="B3551" s="178"/>
      <c r="C3551" s="77" t="s">
        <v>3593</v>
      </c>
      <c r="D3551" s="77" t="s">
        <v>5204</v>
      </c>
      <c r="E3551" s="77" t="s">
        <v>637</v>
      </c>
      <c r="F3551" s="77" t="s">
        <v>5160</v>
      </c>
      <c r="G3551" s="77" t="s">
        <v>4496</v>
      </c>
      <c r="J3551" s="304">
        <v>108</v>
      </c>
      <c r="L3551" s="304">
        <v>1200</v>
      </c>
      <c r="N3551" s="77" t="s">
        <v>722</v>
      </c>
      <c r="O3551" s="77" t="s">
        <v>5186</v>
      </c>
      <c r="P3551" s="87" t="s">
        <v>1374</v>
      </c>
      <c r="Q3551" s="125"/>
      <c r="R3551" s="125">
        <v>1.44</v>
      </c>
      <c r="S3551" s="235">
        <v>-6.28</v>
      </c>
      <c r="W3551" s="77">
        <v>8.18</v>
      </c>
      <c r="AA3551" s="168"/>
      <c r="AB3551" s="168"/>
      <c r="AC3551" s="168"/>
      <c r="AE3551" s="327">
        <v>1</v>
      </c>
      <c r="AG3551" s="168"/>
      <c r="AQ3551" s="178" t="s">
        <v>824</v>
      </c>
      <c r="AR3551" s="66">
        <v>0.99099999999999999</v>
      </c>
      <c r="AS3551" s="66"/>
      <c r="AU3551" s="276">
        <v>1080</v>
      </c>
      <c r="AV3551" s="276"/>
      <c r="AW3551" s="276">
        <v>1070.28</v>
      </c>
      <c r="AX3551" s="95"/>
      <c r="AY3551" s="276"/>
      <c r="AZ3551" s="95"/>
      <c r="BA3551" s="178"/>
      <c r="BB3551" s="98" t="s">
        <v>3412</v>
      </c>
      <c r="BC3551" s="178" t="s">
        <v>751</v>
      </c>
      <c r="BD3551" s="96">
        <v>43.614899999999999</v>
      </c>
      <c r="BE3551" s="96"/>
      <c r="BF3551" s="96">
        <v>3.6958499999999996</v>
      </c>
      <c r="BG3551" s="96"/>
      <c r="BH3551" s="96">
        <v>13.980374999999999</v>
      </c>
      <c r="BI3551" s="96"/>
      <c r="BJ3551" s="96"/>
      <c r="BK3551" s="96"/>
      <c r="BL3551" s="96"/>
      <c r="BM3551" s="96"/>
      <c r="BN3551" s="96">
        <v>12.103425</v>
      </c>
      <c r="BO3551" s="96"/>
      <c r="BP3551" s="96">
        <v>0.27090000000000003</v>
      </c>
      <c r="BQ3551" s="96"/>
      <c r="BR3551" s="96">
        <v>6.9272999999999998</v>
      </c>
      <c r="BS3551" s="96"/>
      <c r="BT3551" s="96"/>
      <c r="BU3551" s="96"/>
      <c r="BV3551" s="96"/>
      <c r="BW3551" s="96"/>
      <c r="BX3551" s="96">
        <v>10.468350000000001</v>
      </c>
      <c r="BY3551" s="96"/>
      <c r="BZ3551" s="96">
        <v>3.4830000000000001</v>
      </c>
      <c r="CA3551" s="96"/>
      <c r="CB3551" s="96">
        <v>1.5189750000000002</v>
      </c>
      <c r="CC3551" s="96"/>
      <c r="CD3551" s="96">
        <v>0.68692500000000001</v>
      </c>
      <c r="DH3551" s="96">
        <f t="shared" si="1579"/>
        <v>96.75</v>
      </c>
      <c r="DJ3551" s="96">
        <f t="shared" si="1554"/>
        <v>3.25</v>
      </c>
      <c r="DL3551" s="77" t="s">
        <v>827</v>
      </c>
      <c r="DO3551" s="348">
        <v>3.25</v>
      </c>
      <c r="DP3551" s="77">
        <v>0.17</v>
      </c>
      <c r="DQ3551" s="348"/>
      <c r="DS3551" s="246"/>
      <c r="DU3551" s="96"/>
      <c r="DW3551" s="178"/>
      <c r="DX3551" s="304">
        <f t="shared" si="1555"/>
        <v>45.08</v>
      </c>
      <c r="DY3551" s="77">
        <f t="shared" si="1556"/>
        <v>0</v>
      </c>
      <c r="DZ3551" s="304">
        <f t="shared" si="1557"/>
        <v>3.82</v>
      </c>
      <c r="EA3551" s="77">
        <f t="shared" si="1558"/>
        <v>0</v>
      </c>
      <c r="EB3551" s="304">
        <f t="shared" si="1559"/>
        <v>14.45</v>
      </c>
      <c r="EC3551" s="77">
        <f t="shared" si="1560"/>
        <v>0</v>
      </c>
      <c r="ED3551" s="304">
        <f t="shared" si="1561"/>
        <v>12.509999999999998</v>
      </c>
      <c r="EE3551" s="77">
        <f t="shared" si="1562"/>
        <v>0</v>
      </c>
      <c r="EF3551" s="304">
        <f t="shared" si="1563"/>
        <v>0.28000000000000003</v>
      </c>
      <c r="EG3551" s="77">
        <f t="shared" si="1564"/>
        <v>0</v>
      </c>
      <c r="EH3551" s="304">
        <f t="shared" si="1565"/>
        <v>7.16</v>
      </c>
      <c r="EI3551" s="77">
        <f t="shared" si="1566"/>
        <v>0</v>
      </c>
      <c r="EJ3551" s="304">
        <f t="shared" si="1567"/>
        <v>10.82</v>
      </c>
      <c r="EK3551" s="77">
        <f t="shared" si="1568"/>
        <v>0</v>
      </c>
      <c r="EL3551" s="304">
        <f t="shared" si="1569"/>
        <v>3.6000000000000005</v>
      </c>
      <c r="EM3551" s="77">
        <f t="shared" si="1570"/>
        <v>0</v>
      </c>
      <c r="EN3551" s="304">
        <f t="shared" si="1571"/>
        <v>1.5700000000000003</v>
      </c>
      <c r="EO3551" s="77">
        <f t="shared" si="1572"/>
        <v>0</v>
      </c>
      <c r="EP3551" s="304">
        <f t="shared" si="1573"/>
        <v>0.71000000000000008</v>
      </c>
      <c r="EQ3551" s="77">
        <f t="shared" si="1574"/>
        <v>0</v>
      </c>
      <c r="ER3551" s="77">
        <f t="shared" si="1575"/>
        <v>100</v>
      </c>
      <c r="ES3551" s="77">
        <f t="shared" si="1576"/>
        <v>0</v>
      </c>
    </row>
    <row r="3552" spans="1:149" s="77" customFormat="1" x14ac:dyDescent="0.45">
      <c r="A3552" s="77" t="s">
        <v>5156</v>
      </c>
      <c r="B3552" s="178"/>
      <c r="C3552" s="77" t="s">
        <v>3593</v>
      </c>
      <c r="D3552" s="77" t="s">
        <v>5204</v>
      </c>
      <c r="E3552" s="77" t="s">
        <v>637</v>
      </c>
      <c r="F3552" s="77" t="s">
        <v>5161</v>
      </c>
      <c r="G3552" s="77" t="s">
        <v>4496</v>
      </c>
      <c r="J3552" s="304">
        <v>210</v>
      </c>
      <c r="L3552" s="304">
        <v>1200</v>
      </c>
      <c r="N3552" s="77" t="s">
        <v>722</v>
      </c>
      <c r="O3552" s="77" t="s">
        <v>5187</v>
      </c>
      <c r="P3552" s="87" t="s">
        <v>1374</v>
      </c>
      <c r="Q3552" s="125"/>
      <c r="R3552" s="125">
        <v>3.25</v>
      </c>
      <c r="S3552" s="235">
        <v>-4.45</v>
      </c>
      <c r="W3552" s="77">
        <v>8.91</v>
      </c>
      <c r="AA3552" s="168"/>
      <c r="AB3552" s="168"/>
      <c r="AC3552" s="168"/>
      <c r="AE3552" s="327">
        <v>1</v>
      </c>
      <c r="AG3552" s="168"/>
      <c r="AQ3552" s="178" t="s">
        <v>824</v>
      </c>
      <c r="AR3552" s="66">
        <v>1.01</v>
      </c>
      <c r="AS3552" s="66"/>
      <c r="AU3552" s="276">
        <v>2100</v>
      </c>
      <c r="AV3552" s="276"/>
      <c r="AW3552" s="276">
        <v>2121</v>
      </c>
      <c r="AX3552" s="95"/>
      <c r="AY3552" s="276"/>
      <c r="AZ3552" s="95"/>
      <c r="BA3552" s="178"/>
      <c r="BB3552" s="98" t="s">
        <v>3412</v>
      </c>
      <c r="BC3552" s="178" t="s">
        <v>751</v>
      </c>
      <c r="BD3552" s="96">
        <v>42.907143999999995</v>
      </c>
      <c r="BE3552" s="96"/>
      <c r="BF3552" s="96">
        <v>3.6358760000000001</v>
      </c>
      <c r="BG3552" s="96"/>
      <c r="BH3552" s="96">
        <v>13.75351</v>
      </c>
      <c r="BI3552" s="96"/>
      <c r="BJ3552" s="96"/>
      <c r="BK3552" s="96"/>
      <c r="BL3552" s="96"/>
      <c r="BM3552" s="96"/>
      <c r="BN3552" s="96">
        <v>11.907018000000001</v>
      </c>
      <c r="BO3552" s="96"/>
      <c r="BP3552" s="96">
        <v>0.26650400000000007</v>
      </c>
      <c r="BQ3552" s="96"/>
      <c r="BR3552" s="96">
        <v>6.8148880000000007</v>
      </c>
      <c r="BS3552" s="96"/>
      <c r="BT3552" s="96"/>
      <c r="BU3552" s="96"/>
      <c r="BV3552" s="96"/>
      <c r="BW3552" s="96"/>
      <c r="BX3552" s="96">
        <v>10.298476000000001</v>
      </c>
      <c r="BY3552" s="96"/>
      <c r="BZ3552" s="96">
        <v>3.4264800000000002</v>
      </c>
      <c r="CA3552" s="96"/>
      <c r="CB3552" s="96">
        <v>1.494326</v>
      </c>
      <c r="CC3552" s="96"/>
      <c r="CD3552" s="96">
        <v>0.67577799999999999</v>
      </c>
      <c r="DH3552" s="96">
        <f t="shared" si="1579"/>
        <v>95.179999999999993</v>
      </c>
      <c r="DJ3552" s="96">
        <f t="shared" si="1554"/>
        <v>4.8200000000000074</v>
      </c>
      <c r="DL3552" s="77" t="s">
        <v>827</v>
      </c>
      <c r="DO3552" s="348">
        <v>4.82</v>
      </c>
      <c r="DP3552" s="77">
        <v>0.35</v>
      </c>
      <c r="DQ3552" s="348"/>
      <c r="DS3552" s="246"/>
      <c r="DU3552" s="96"/>
      <c r="DW3552" s="178"/>
      <c r="DX3552" s="304">
        <f t="shared" si="1555"/>
        <v>45.08</v>
      </c>
      <c r="DY3552" s="77">
        <f t="shared" si="1556"/>
        <v>0</v>
      </c>
      <c r="DZ3552" s="304">
        <f t="shared" si="1557"/>
        <v>3.8200000000000003</v>
      </c>
      <c r="EA3552" s="77">
        <f t="shared" si="1558"/>
        <v>0</v>
      </c>
      <c r="EB3552" s="304">
        <f t="shared" si="1559"/>
        <v>14.450000000000001</v>
      </c>
      <c r="EC3552" s="77">
        <f t="shared" si="1560"/>
        <v>0</v>
      </c>
      <c r="ED3552" s="304">
        <f t="shared" si="1561"/>
        <v>12.510000000000002</v>
      </c>
      <c r="EE3552" s="77">
        <f t="shared" si="1562"/>
        <v>0</v>
      </c>
      <c r="EF3552" s="304">
        <f t="shared" si="1563"/>
        <v>0.28000000000000008</v>
      </c>
      <c r="EG3552" s="77">
        <f t="shared" si="1564"/>
        <v>0</v>
      </c>
      <c r="EH3552" s="304">
        <f t="shared" si="1565"/>
        <v>7.160000000000001</v>
      </c>
      <c r="EI3552" s="77">
        <f t="shared" si="1566"/>
        <v>0</v>
      </c>
      <c r="EJ3552" s="304">
        <f t="shared" si="1567"/>
        <v>10.820000000000002</v>
      </c>
      <c r="EK3552" s="77">
        <f t="shared" si="1568"/>
        <v>0</v>
      </c>
      <c r="EL3552" s="304">
        <f t="shared" si="1569"/>
        <v>3.6000000000000005</v>
      </c>
      <c r="EM3552" s="77">
        <f t="shared" si="1570"/>
        <v>0</v>
      </c>
      <c r="EN3552" s="304">
        <f t="shared" si="1571"/>
        <v>1.5700000000000003</v>
      </c>
      <c r="EO3552" s="77">
        <f t="shared" si="1572"/>
        <v>0</v>
      </c>
      <c r="EP3552" s="304">
        <f t="shared" si="1573"/>
        <v>0.71000000000000008</v>
      </c>
      <c r="EQ3552" s="77">
        <f t="shared" si="1574"/>
        <v>0</v>
      </c>
      <c r="ER3552" s="77">
        <f t="shared" si="1575"/>
        <v>100</v>
      </c>
      <c r="ES3552" s="77">
        <f t="shared" si="1576"/>
        <v>0</v>
      </c>
    </row>
    <row r="3553" spans="1:149" s="77" customFormat="1" x14ac:dyDescent="0.45">
      <c r="A3553" s="77" t="s">
        <v>5156</v>
      </c>
      <c r="B3553" s="178"/>
      <c r="C3553" s="77" t="s">
        <v>3593</v>
      </c>
      <c r="D3553" s="77" t="s">
        <v>5204</v>
      </c>
      <c r="E3553" s="77" t="s">
        <v>637</v>
      </c>
      <c r="F3553" s="77" t="s">
        <v>5162</v>
      </c>
      <c r="G3553" s="77" t="s">
        <v>4496</v>
      </c>
      <c r="J3553" s="304">
        <v>210</v>
      </c>
      <c r="L3553" s="304">
        <v>1200</v>
      </c>
      <c r="N3553" s="77" t="s">
        <v>722</v>
      </c>
      <c r="O3553" s="77" t="s">
        <v>5188</v>
      </c>
      <c r="P3553" s="87" t="s">
        <v>1374</v>
      </c>
      <c r="Q3553" s="125"/>
      <c r="R3553" s="125">
        <v>1.38</v>
      </c>
      <c r="S3553" s="235">
        <v>-6.32</v>
      </c>
      <c r="W3553" s="77">
        <v>9.09</v>
      </c>
      <c r="AA3553" s="168"/>
      <c r="AB3553" s="168"/>
      <c r="AC3553" s="168"/>
      <c r="AE3553" s="327">
        <v>1</v>
      </c>
      <c r="AG3553" s="168"/>
      <c r="AQ3553" s="178" t="s">
        <v>824</v>
      </c>
      <c r="AR3553" s="66">
        <v>1.01</v>
      </c>
      <c r="AS3553" s="66"/>
      <c r="AU3553" s="276">
        <v>2100</v>
      </c>
      <c r="AV3553" s="276"/>
      <c r="AW3553" s="276">
        <v>2121</v>
      </c>
      <c r="AX3553" s="95"/>
      <c r="AY3553" s="276"/>
      <c r="AZ3553" s="95"/>
      <c r="BA3553" s="178"/>
      <c r="BB3553" s="98" t="s">
        <v>3412</v>
      </c>
      <c r="BC3553" s="178" t="s">
        <v>751</v>
      </c>
      <c r="BD3553" s="96">
        <v>42.812475999999997</v>
      </c>
      <c r="BE3553" s="96"/>
      <c r="BF3553" s="96">
        <v>3.6278539999999997</v>
      </c>
      <c r="BG3553" s="96"/>
      <c r="BH3553" s="96">
        <v>13.723165</v>
      </c>
      <c r="BI3553" s="96"/>
      <c r="BJ3553" s="96"/>
      <c r="BK3553" s="96"/>
      <c r="BL3553" s="96"/>
      <c r="BM3553" s="96"/>
      <c r="BN3553" s="96">
        <v>11.880747</v>
      </c>
      <c r="BO3553" s="96"/>
      <c r="BP3553" s="96">
        <v>0.26591600000000004</v>
      </c>
      <c r="BQ3553" s="96"/>
      <c r="BR3553" s="96">
        <v>6.7998519999999996</v>
      </c>
      <c r="BS3553" s="96"/>
      <c r="BT3553" s="96"/>
      <c r="BU3553" s="96"/>
      <c r="BV3553" s="96"/>
      <c r="BW3553" s="96"/>
      <c r="BX3553" s="96">
        <v>10.275753999999999</v>
      </c>
      <c r="BY3553" s="96"/>
      <c r="BZ3553" s="96">
        <v>3.41892</v>
      </c>
      <c r="CA3553" s="96"/>
      <c r="CB3553" s="96">
        <v>1.4910290000000002</v>
      </c>
      <c r="CC3553" s="96"/>
      <c r="CD3553" s="96">
        <v>0.67428699999999997</v>
      </c>
      <c r="DH3553" s="96">
        <f t="shared" si="1579"/>
        <v>94.97</v>
      </c>
      <c r="DJ3553" s="96">
        <f t="shared" si="1554"/>
        <v>5.0300000000000011</v>
      </c>
      <c r="DL3553" s="77" t="s">
        <v>827</v>
      </c>
      <c r="DO3553" s="348">
        <v>5.03</v>
      </c>
      <c r="DP3553" s="77">
        <v>0.27</v>
      </c>
      <c r="DQ3553" s="348"/>
      <c r="DS3553" s="246"/>
      <c r="DU3553" s="96"/>
      <c r="DW3553" s="178"/>
      <c r="DX3553" s="304">
        <f t="shared" si="1555"/>
        <v>45.08</v>
      </c>
      <c r="DY3553" s="77">
        <f t="shared" si="1556"/>
        <v>0</v>
      </c>
      <c r="DZ3553" s="304">
        <f t="shared" si="1557"/>
        <v>3.82</v>
      </c>
      <c r="EA3553" s="77">
        <f t="shared" si="1558"/>
        <v>0</v>
      </c>
      <c r="EB3553" s="304">
        <f t="shared" si="1559"/>
        <v>14.45</v>
      </c>
      <c r="EC3553" s="77">
        <f t="shared" si="1560"/>
        <v>0</v>
      </c>
      <c r="ED3553" s="304">
        <f t="shared" si="1561"/>
        <v>12.509999999999998</v>
      </c>
      <c r="EE3553" s="77">
        <f t="shared" si="1562"/>
        <v>0</v>
      </c>
      <c r="EF3553" s="304">
        <f t="shared" si="1563"/>
        <v>0.28000000000000003</v>
      </c>
      <c r="EG3553" s="77">
        <f t="shared" si="1564"/>
        <v>0</v>
      </c>
      <c r="EH3553" s="304">
        <f t="shared" si="1565"/>
        <v>7.16</v>
      </c>
      <c r="EI3553" s="77">
        <f t="shared" si="1566"/>
        <v>0</v>
      </c>
      <c r="EJ3553" s="304">
        <f t="shared" si="1567"/>
        <v>10.819999999999999</v>
      </c>
      <c r="EK3553" s="77">
        <f t="shared" si="1568"/>
        <v>0</v>
      </c>
      <c r="EL3553" s="304">
        <f t="shared" si="1569"/>
        <v>3.5999999999999996</v>
      </c>
      <c r="EM3553" s="77">
        <f t="shared" si="1570"/>
        <v>0</v>
      </c>
      <c r="EN3553" s="304">
        <f t="shared" si="1571"/>
        <v>1.5700000000000003</v>
      </c>
      <c r="EO3553" s="77">
        <f t="shared" si="1572"/>
        <v>0</v>
      </c>
      <c r="EP3553" s="304">
        <f t="shared" si="1573"/>
        <v>0.71</v>
      </c>
      <c r="EQ3553" s="77">
        <f t="shared" si="1574"/>
        <v>0</v>
      </c>
      <c r="ER3553" s="77">
        <f t="shared" si="1575"/>
        <v>100</v>
      </c>
      <c r="ES3553" s="77">
        <f t="shared" si="1576"/>
        <v>0</v>
      </c>
    </row>
    <row r="3554" spans="1:149" s="77" customFormat="1" x14ac:dyDescent="0.45">
      <c r="A3554" s="77" t="s">
        <v>5156</v>
      </c>
      <c r="B3554" s="178"/>
      <c r="C3554" s="77" t="s">
        <v>3593</v>
      </c>
      <c r="D3554" s="77" t="s">
        <v>5204</v>
      </c>
      <c r="E3554" s="77" t="s">
        <v>637</v>
      </c>
      <c r="F3554" s="77" t="s">
        <v>5163</v>
      </c>
      <c r="G3554" s="77" t="s">
        <v>4496</v>
      </c>
      <c r="J3554" s="304">
        <v>292</v>
      </c>
      <c r="L3554" s="304">
        <v>1200</v>
      </c>
      <c r="N3554" s="77" t="s">
        <v>722</v>
      </c>
      <c r="O3554" s="77" t="s">
        <v>5185</v>
      </c>
      <c r="P3554" s="87" t="s">
        <v>1374</v>
      </c>
      <c r="Q3554" s="125"/>
      <c r="R3554" s="125">
        <v>3.18</v>
      </c>
      <c r="S3554" s="235">
        <v>-4.51</v>
      </c>
      <c r="W3554" s="77">
        <v>8.4600000000000009</v>
      </c>
      <c r="AA3554" s="168"/>
      <c r="AB3554" s="168"/>
      <c r="AC3554" s="168"/>
      <c r="AE3554" s="327">
        <v>1</v>
      </c>
      <c r="AG3554" s="168"/>
      <c r="AQ3554" s="178" t="s">
        <v>824</v>
      </c>
      <c r="AR3554" s="66">
        <v>1.042</v>
      </c>
      <c r="AS3554" s="66"/>
      <c r="AU3554" s="276">
        <v>2920</v>
      </c>
      <c r="AV3554" s="276"/>
      <c r="AW3554" s="276">
        <v>3042.6400000000003</v>
      </c>
      <c r="AX3554" s="95"/>
      <c r="AY3554" s="276"/>
      <c r="AZ3554" s="95"/>
      <c r="BA3554" s="178"/>
      <c r="BB3554" s="98" t="s">
        <v>3412</v>
      </c>
      <c r="BC3554" s="178" t="s">
        <v>751</v>
      </c>
      <c r="BD3554" s="96">
        <v>42.312087999999996</v>
      </c>
      <c r="BE3554" s="96"/>
      <c r="BF3554" s="96">
        <v>3.5854519999999996</v>
      </c>
      <c r="BG3554" s="96"/>
      <c r="BH3554" s="96">
        <v>13.562769999999999</v>
      </c>
      <c r="BI3554" s="96"/>
      <c r="BJ3554" s="96"/>
      <c r="BK3554" s="96"/>
      <c r="BL3554" s="96"/>
      <c r="BM3554" s="96"/>
      <c r="BN3554" s="96">
        <v>11.741885999999999</v>
      </c>
      <c r="BO3554" s="96"/>
      <c r="BP3554" s="96">
        <v>0.26280800000000004</v>
      </c>
      <c r="BQ3554" s="96"/>
      <c r="BR3554" s="96">
        <v>6.7203759999999999</v>
      </c>
      <c r="BS3554" s="96"/>
      <c r="BT3554" s="96"/>
      <c r="BU3554" s="96"/>
      <c r="BV3554" s="96"/>
      <c r="BW3554" s="96"/>
      <c r="BX3554" s="96">
        <v>10.155652</v>
      </c>
      <c r="BY3554" s="96"/>
      <c r="BZ3554" s="96">
        <v>3.3789600000000002</v>
      </c>
      <c r="CA3554" s="96"/>
      <c r="CB3554" s="96">
        <v>1.4736019999999999</v>
      </c>
      <c r="CC3554" s="96"/>
      <c r="CD3554" s="96">
        <v>0.66640599999999994</v>
      </c>
      <c r="DH3554" s="96">
        <f t="shared" si="1579"/>
        <v>93.86</v>
      </c>
      <c r="DJ3554" s="96">
        <f t="shared" si="1554"/>
        <v>6.1400000000000006</v>
      </c>
      <c r="DL3554" s="77" t="s">
        <v>827</v>
      </c>
      <c r="DO3554" s="348">
        <v>6.14</v>
      </c>
      <c r="DP3554" s="77">
        <v>0.32</v>
      </c>
      <c r="DQ3554" s="348"/>
      <c r="DS3554" s="246"/>
      <c r="DU3554" s="96"/>
      <c r="DW3554" s="178"/>
      <c r="DX3554" s="304">
        <f t="shared" si="1555"/>
        <v>45.08</v>
      </c>
      <c r="DY3554" s="77">
        <f t="shared" si="1556"/>
        <v>0</v>
      </c>
      <c r="DZ3554" s="304">
        <f t="shared" si="1557"/>
        <v>3.82</v>
      </c>
      <c r="EA3554" s="77">
        <f t="shared" si="1558"/>
        <v>0</v>
      </c>
      <c r="EB3554" s="304">
        <f t="shared" si="1559"/>
        <v>14.45</v>
      </c>
      <c r="EC3554" s="77">
        <f t="shared" si="1560"/>
        <v>0</v>
      </c>
      <c r="ED3554" s="304">
        <f t="shared" si="1561"/>
        <v>12.509999999999998</v>
      </c>
      <c r="EE3554" s="77">
        <f t="shared" si="1562"/>
        <v>0</v>
      </c>
      <c r="EF3554" s="304">
        <f t="shared" si="1563"/>
        <v>0.28000000000000003</v>
      </c>
      <c r="EG3554" s="77">
        <f t="shared" si="1564"/>
        <v>0</v>
      </c>
      <c r="EH3554" s="304">
        <f t="shared" si="1565"/>
        <v>7.16</v>
      </c>
      <c r="EI3554" s="77">
        <f t="shared" si="1566"/>
        <v>0</v>
      </c>
      <c r="EJ3554" s="304">
        <f t="shared" si="1567"/>
        <v>10.82</v>
      </c>
      <c r="EK3554" s="77">
        <f t="shared" si="1568"/>
        <v>0</v>
      </c>
      <c r="EL3554" s="304">
        <f t="shared" si="1569"/>
        <v>3.6000000000000005</v>
      </c>
      <c r="EM3554" s="77">
        <f t="shared" si="1570"/>
        <v>0</v>
      </c>
      <c r="EN3554" s="304">
        <f t="shared" si="1571"/>
        <v>1.5699999999999998</v>
      </c>
      <c r="EO3554" s="77">
        <f t="shared" si="1572"/>
        <v>0</v>
      </c>
      <c r="EP3554" s="304">
        <f t="shared" si="1573"/>
        <v>0.71</v>
      </c>
      <c r="EQ3554" s="77">
        <f t="shared" si="1574"/>
        <v>0</v>
      </c>
      <c r="ER3554" s="77">
        <f t="shared" si="1575"/>
        <v>100</v>
      </c>
      <c r="ES3554" s="77">
        <f t="shared" si="1576"/>
        <v>0</v>
      </c>
    </row>
    <row r="3555" spans="1:149" s="77" customFormat="1" x14ac:dyDescent="0.45">
      <c r="A3555" s="77" t="s">
        <v>5156</v>
      </c>
      <c r="B3555" s="178"/>
      <c r="C3555" s="77" t="s">
        <v>3593</v>
      </c>
      <c r="D3555" s="77" t="s">
        <v>5204</v>
      </c>
      <c r="E3555" s="77" t="s">
        <v>637</v>
      </c>
      <c r="F3555" s="77" t="s">
        <v>5164</v>
      </c>
      <c r="G3555" s="77" t="s">
        <v>4496</v>
      </c>
      <c r="J3555" s="304">
        <v>319</v>
      </c>
      <c r="L3555" s="304">
        <v>1200</v>
      </c>
      <c r="N3555" s="77" t="s">
        <v>722</v>
      </c>
      <c r="O3555" s="77" t="s">
        <v>5189</v>
      </c>
      <c r="P3555" s="87" t="s">
        <v>1374</v>
      </c>
      <c r="Q3555" s="125"/>
      <c r="R3555" s="125">
        <v>1.34</v>
      </c>
      <c r="S3555" s="235">
        <v>-6.35</v>
      </c>
      <c r="W3555" s="77">
        <v>6.55</v>
      </c>
      <c r="AA3555" s="168"/>
      <c r="AB3555" s="168"/>
      <c r="AC3555" s="168"/>
      <c r="AE3555" s="327">
        <v>1</v>
      </c>
      <c r="AG3555" s="168"/>
      <c r="AQ3555" s="178" t="s">
        <v>824</v>
      </c>
      <c r="AR3555" s="66">
        <v>1.056</v>
      </c>
      <c r="AS3555" s="66"/>
      <c r="AU3555" s="276">
        <v>3190</v>
      </c>
      <c r="AV3555" s="276"/>
      <c r="AW3555" s="276">
        <v>3368.6400000000003</v>
      </c>
      <c r="AX3555" s="95"/>
      <c r="AY3555" s="276"/>
      <c r="AZ3555" s="95"/>
      <c r="BA3555" s="178"/>
      <c r="BB3555" s="98" t="s">
        <v>3412</v>
      </c>
      <c r="BC3555" s="178" t="s">
        <v>751</v>
      </c>
      <c r="BD3555" s="96">
        <v>42.298563999999999</v>
      </c>
      <c r="BE3555" s="96"/>
      <c r="BF3555" s="96">
        <v>3.5843059999999998</v>
      </c>
      <c r="BG3555" s="96"/>
      <c r="BH3555" s="96">
        <v>13.558434999999999</v>
      </c>
      <c r="BI3555" s="96"/>
      <c r="BJ3555" s="96"/>
      <c r="BK3555" s="96"/>
      <c r="BL3555" s="96"/>
      <c r="BM3555" s="96"/>
      <c r="BN3555" s="96">
        <v>11.738132999999999</v>
      </c>
      <c r="BO3555" s="96"/>
      <c r="BP3555" s="96">
        <v>0.26272400000000001</v>
      </c>
      <c r="BQ3555" s="96"/>
      <c r="BR3555" s="96">
        <v>6.7182279999999999</v>
      </c>
      <c r="BS3555" s="96"/>
      <c r="BT3555" s="96"/>
      <c r="BU3555" s="96"/>
      <c r="BV3555" s="96"/>
      <c r="BW3555" s="96"/>
      <c r="BX3555" s="96">
        <v>10.152405999999999</v>
      </c>
      <c r="BY3555" s="96"/>
      <c r="BZ3555" s="96">
        <v>3.3778800000000002</v>
      </c>
      <c r="CA3555" s="96"/>
      <c r="CB3555" s="96">
        <v>1.473131</v>
      </c>
      <c r="CC3555" s="96"/>
      <c r="CD3555" s="96">
        <v>0.66619299999999992</v>
      </c>
      <c r="DH3555" s="96">
        <f t="shared" si="1579"/>
        <v>93.830000000000013</v>
      </c>
      <c r="DJ3555" s="96">
        <f t="shared" si="1554"/>
        <v>6.1699999999999875</v>
      </c>
      <c r="DL3555" s="77" t="s">
        <v>827</v>
      </c>
      <c r="DO3555" s="348">
        <v>6.17</v>
      </c>
      <c r="DP3555" s="77">
        <v>0.38</v>
      </c>
      <c r="DQ3555" s="348"/>
      <c r="DS3555" s="246"/>
      <c r="DU3555" s="96"/>
      <c r="DW3555" s="178"/>
      <c r="DX3555" s="304">
        <f t="shared" si="1555"/>
        <v>45.079999999999991</v>
      </c>
      <c r="DY3555" s="77">
        <f t="shared" si="1556"/>
        <v>0</v>
      </c>
      <c r="DZ3555" s="304">
        <f t="shared" si="1557"/>
        <v>3.819999999999999</v>
      </c>
      <c r="EA3555" s="77">
        <f t="shared" si="1558"/>
        <v>0</v>
      </c>
      <c r="EB3555" s="304">
        <f t="shared" si="1559"/>
        <v>14.449999999999996</v>
      </c>
      <c r="EC3555" s="77">
        <f t="shared" si="1560"/>
        <v>0</v>
      </c>
      <c r="ED3555" s="304">
        <f t="shared" si="1561"/>
        <v>12.509999999999998</v>
      </c>
      <c r="EE3555" s="77">
        <f t="shared" si="1562"/>
        <v>0</v>
      </c>
      <c r="EF3555" s="304">
        <f t="shared" si="1563"/>
        <v>0.27999999999999997</v>
      </c>
      <c r="EG3555" s="77">
        <f t="shared" si="1564"/>
        <v>0</v>
      </c>
      <c r="EH3555" s="304">
        <f t="shared" si="1565"/>
        <v>7.1599999999999984</v>
      </c>
      <c r="EI3555" s="77">
        <f t="shared" si="1566"/>
        <v>0</v>
      </c>
      <c r="EJ3555" s="304">
        <f t="shared" si="1567"/>
        <v>10.819999999999999</v>
      </c>
      <c r="EK3555" s="77">
        <f t="shared" si="1568"/>
        <v>0</v>
      </c>
      <c r="EL3555" s="304">
        <f t="shared" si="1569"/>
        <v>3.5999999999999996</v>
      </c>
      <c r="EM3555" s="77">
        <f t="shared" si="1570"/>
        <v>0</v>
      </c>
      <c r="EN3555" s="304">
        <f t="shared" si="1571"/>
        <v>1.5699999999999998</v>
      </c>
      <c r="EO3555" s="77">
        <f t="shared" si="1572"/>
        <v>0</v>
      </c>
      <c r="EP3555" s="304">
        <f t="shared" si="1573"/>
        <v>0.70999999999999985</v>
      </c>
      <c r="EQ3555" s="77">
        <f t="shared" si="1574"/>
        <v>0</v>
      </c>
      <c r="ER3555" s="77">
        <f t="shared" si="1575"/>
        <v>100</v>
      </c>
      <c r="ES3555" s="77">
        <f t="shared" si="1576"/>
        <v>0</v>
      </c>
    </row>
    <row r="3556" spans="1:149" s="77" customFormat="1" x14ac:dyDescent="0.45">
      <c r="A3556" s="77" t="s">
        <v>5156</v>
      </c>
      <c r="B3556" s="178"/>
      <c r="C3556" s="77" t="s">
        <v>3593</v>
      </c>
      <c r="D3556" s="77" t="s">
        <v>5204</v>
      </c>
      <c r="E3556" s="77" t="s">
        <v>637</v>
      </c>
      <c r="F3556" s="77" t="s">
        <v>5165</v>
      </c>
      <c r="G3556" s="77" t="s">
        <v>4496</v>
      </c>
      <c r="J3556" s="304">
        <v>411</v>
      </c>
      <c r="L3556" s="304">
        <v>1200</v>
      </c>
      <c r="N3556" s="77" t="s">
        <v>722</v>
      </c>
      <c r="O3556" s="77" t="s">
        <v>5190</v>
      </c>
      <c r="P3556" s="87" t="s">
        <v>1374</v>
      </c>
      <c r="Q3556" s="125"/>
      <c r="R3556" s="125">
        <v>3.22</v>
      </c>
      <c r="S3556" s="235">
        <v>-4.4400000000000004</v>
      </c>
      <c r="W3556" s="77">
        <v>9.08</v>
      </c>
      <c r="AA3556" s="168"/>
      <c r="AB3556" s="168"/>
      <c r="AC3556" s="168"/>
      <c r="AE3556" s="327">
        <v>1</v>
      </c>
      <c r="AG3556" s="168"/>
      <c r="AQ3556" s="178" t="s">
        <v>824</v>
      </c>
      <c r="AR3556" s="66">
        <v>1.113</v>
      </c>
      <c r="AS3556" s="66"/>
      <c r="AU3556" s="276">
        <v>4110</v>
      </c>
      <c r="AV3556" s="276"/>
      <c r="AW3556" s="276">
        <v>4574.43</v>
      </c>
      <c r="AX3556" s="95"/>
      <c r="AY3556" s="276"/>
      <c r="AZ3556" s="95"/>
      <c r="BA3556" s="178"/>
      <c r="BB3556" s="98" t="s">
        <v>3412</v>
      </c>
      <c r="BC3556" s="178" t="s">
        <v>751</v>
      </c>
      <c r="BD3556" s="96">
        <v>41.766620000000003</v>
      </c>
      <c r="BE3556" s="96"/>
      <c r="BF3556" s="96">
        <v>3.5392299999999999</v>
      </c>
      <c r="BG3556" s="96"/>
      <c r="BH3556" s="96">
        <v>13.387925000000001</v>
      </c>
      <c r="BI3556" s="96"/>
      <c r="BJ3556" s="96"/>
      <c r="BK3556" s="96"/>
      <c r="BL3556" s="96"/>
      <c r="BM3556" s="96"/>
      <c r="BN3556" s="96">
        <v>11.590515</v>
      </c>
      <c r="BO3556" s="96"/>
      <c r="BP3556" s="96">
        <v>0.25942000000000004</v>
      </c>
      <c r="BQ3556" s="96"/>
      <c r="BR3556" s="96">
        <v>6.6337400000000004</v>
      </c>
      <c r="BS3556" s="96"/>
      <c r="BT3556" s="96"/>
      <c r="BU3556" s="96"/>
      <c r="BV3556" s="96"/>
      <c r="BW3556" s="96"/>
      <c r="BX3556" s="96">
        <v>10.02473</v>
      </c>
      <c r="BY3556" s="96"/>
      <c r="BZ3556" s="96">
        <v>3.3354000000000004</v>
      </c>
      <c r="CA3556" s="96"/>
      <c r="CB3556" s="96">
        <v>1.4546050000000001</v>
      </c>
      <c r="CC3556" s="96"/>
      <c r="CD3556" s="96">
        <v>0.65781499999999993</v>
      </c>
      <c r="DH3556" s="96">
        <f t="shared" si="1579"/>
        <v>92.650000000000034</v>
      </c>
      <c r="DJ3556" s="96">
        <f t="shared" si="1554"/>
        <v>7.3499999999999659</v>
      </c>
      <c r="DL3556" s="77" t="s">
        <v>827</v>
      </c>
      <c r="DO3556" s="348">
        <v>7.35</v>
      </c>
      <c r="DP3556" s="77">
        <v>0.48</v>
      </c>
      <c r="DQ3556" s="348"/>
      <c r="DS3556" s="246"/>
      <c r="DU3556" s="96"/>
      <c r="DW3556" s="178"/>
      <c r="DX3556" s="304">
        <f t="shared" si="1555"/>
        <v>45.079999999999984</v>
      </c>
      <c r="DY3556" s="77">
        <f t="shared" si="1556"/>
        <v>0</v>
      </c>
      <c r="DZ3556" s="304">
        <f t="shared" si="1557"/>
        <v>3.8199999999999985</v>
      </c>
      <c r="EA3556" s="77">
        <f t="shared" si="1558"/>
        <v>0</v>
      </c>
      <c r="EB3556" s="304">
        <f t="shared" si="1559"/>
        <v>14.449999999999996</v>
      </c>
      <c r="EC3556" s="77">
        <f t="shared" si="1560"/>
        <v>0</v>
      </c>
      <c r="ED3556" s="304">
        <f t="shared" si="1561"/>
        <v>12.509999999999996</v>
      </c>
      <c r="EE3556" s="77">
        <f t="shared" si="1562"/>
        <v>0</v>
      </c>
      <c r="EF3556" s="304">
        <f t="shared" si="1563"/>
        <v>0.27999999999999997</v>
      </c>
      <c r="EG3556" s="77">
        <f t="shared" si="1564"/>
        <v>0</v>
      </c>
      <c r="EH3556" s="304">
        <f t="shared" si="1565"/>
        <v>7.1599999999999984</v>
      </c>
      <c r="EI3556" s="77">
        <f t="shared" si="1566"/>
        <v>0</v>
      </c>
      <c r="EJ3556" s="304">
        <f t="shared" si="1567"/>
        <v>10.819999999999997</v>
      </c>
      <c r="EK3556" s="77">
        <f t="shared" si="1568"/>
        <v>0</v>
      </c>
      <c r="EL3556" s="304">
        <f t="shared" si="1569"/>
        <v>3.5999999999999992</v>
      </c>
      <c r="EM3556" s="77">
        <f t="shared" si="1570"/>
        <v>0</v>
      </c>
      <c r="EN3556" s="304">
        <f t="shared" si="1571"/>
        <v>1.5699999999999996</v>
      </c>
      <c r="EO3556" s="77">
        <f t="shared" si="1572"/>
        <v>0</v>
      </c>
      <c r="EP3556" s="304">
        <f t="shared" si="1573"/>
        <v>0.70999999999999974</v>
      </c>
      <c r="EQ3556" s="77">
        <f t="shared" si="1574"/>
        <v>0</v>
      </c>
      <c r="ER3556" s="77">
        <f t="shared" si="1575"/>
        <v>100</v>
      </c>
      <c r="ES3556" s="77">
        <f t="shared" si="1576"/>
        <v>0</v>
      </c>
    </row>
    <row r="3557" spans="1:149" s="77" customFormat="1" x14ac:dyDescent="0.45">
      <c r="A3557" s="77" t="s">
        <v>5156</v>
      </c>
      <c r="B3557" s="178"/>
      <c r="C3557" s="77" t="s">
        <v>3593</v>
      </c>
      <c r="D3557" s="77" t="s">
        <v>5204</v>
      </c>
      <c r="E3557" s="77" t="s">
        <v>637</v>
      </c>
      <c r="F3557" s="77" t="s">
        <v>5166</v>
      </c>
      <c r="G3557" s="77" t="s">
        <v>4496</v>
      </c>
      <c r="J3557" s="304">
        <v>397</v>
      </c>
      <c r="L3557" s="304">
        <v>1200</v>
      </c>
      <c r="N3557" s="77" t="s">
        <v>722</v>
      </c>
      <c r="O3557" s="77" t="s">
        <v>3515</v>
      </c>
      <c r="P3557" s="87" t="s">
        <v>1374</v>
      </c>
      <c r="Q3557" s="125"/>
      <c r="R3557" s="125">
        <v>1.2</v>
      </c>
      <c r="S3557" s="235">
        <v>-6.48</v>
      </c>
      <c r="W3557" s="77">
        <v>9.2899999999999991</v>
      </c>
      <c r="AA3557" s="168"/>
      <c r="AB3557" s="168"/>
      <c r="AC3557" s="168"/>
      <c r="AE3557" s="327">
        <v>1</v>
      </c>
      <c r="AG3557" s="168"/>
      <c r="AQ3557" s="178" t="s">
        <v>824</v>
      </c>
      <c r="AR3557" s="66">
        <v>1.1040000000000001</v>
      </c>
      <c r="AS3557" s="66"/>
      <c r="AU3557" s="276">
        <v>3970</v>
      </c>
      <c r="AV3557" s="276"/>
      <c r="AW3557" s="276">
        <v>4382.88</v>
      </c>
      <c r="AX3557" s="95"/>
      <c r="AY3557" s="276"/>
      <c r="AZ3557" s="95"/>
      <c r="BA3557" s="178"/>
      <c r="BB3557" s="98" t="s">
        <v>3412</v>
      </c>
      <c r="BC3557" s="178" t="s">
        <v>751</v>
      </c>
      <c r="BD3557" s="96">
        <v>41.807191999999993</v>
      </c>
      <c r="BE3557" s="96"/>
      <c r="BF3557" s="96">
        <v>3.5426679999999999</v>
      </c>
      <c r="BG3557" s="96"/>
      <c r="BH3557" s="96">
        <v>13.400929999999999</v>
      </c>
      <c r="BI3557" s="96"/>
      <c r="BJ3557" s="96"/>
      <c r="BK3557" s="96"/>
      <c r="BL3557" s="96"/>
      <c r="BM3557" s="96"/>
      <c r="BN3557" s="96">
        <v>11.601773999999999</v>
      </c>
      <c r="BO3557" s="96"/>
      <c r="BP3557" s="96">
        <v>0.25967200000000001</v>
      </c>
      <c r="BQ3557" s="96"/>
      <c r="BR3557" s="96">
        <v>6.6401839999999996</v>
      </c>
      <c r="BS3557" s="96"/>
      <c r="BT3557" s="96"/>
      <c r="BU3557" s="96"/>
      <c r="BV3557" s="96"/>
      <c r="BW3557" s="96"/>
      <c r="BX3557" s="96">
        <v>10.034467999999999</v>
      </c>
      <c r="BY3557" s="96"/>
      <c r="BZ3557" s="96">
        <v>3.3386399999999998</v>
      </c>
      <c r="CA3557" s="96"/>
      <c r="CB3557" s="96">
        <v>1.456018</v>
      </c>
      <c r="CC3557" s="96"/>
      <c r="CD3557" s="96">
        <v>0.65845399999999998</v>
      </c>
      <c r="DH3557" s="96">
        <f t="shared" si="1579"/>
        <v>92.740000000000009</v>
      </c>
      <c r="DJ3557" s="96">
        <f t="shared" si="1554"/>
        <v>7.2599999999999909</v>
      </c>
      <c r="DL3557" s="77" t="s">
        <v>5203</v>
      </c>
      <c r="DO3557" s="348">
        <v>7.26</v>
      </c>
      <c r="DP3557" s="77">
        <v>0.35</v>
      </c>
      <c r="DQ3557" s="348"/>
      <c r="DS3557" s="246"/>
      <c r="DU3557" s="96"/>
      <c r="DW3557" s="178"/>
      <c r="DX3557" s="304">
        <f t="shared" si="1555"/>
        <v>45.079999999999984</v>
      </c>
      <c r="DY3557" s="77">
        <f t="shared" si="1556"/>
        <v>0</v>
      </c>
      <c r="DZ3557" s="304">
        <f t="shared" si="1557"/>
        <v>3.82</v>
      </c>
      <c r="EA3557" s="77">
        <f t="shared" si="1558"/>
        <v>0</v>
      </c>
      <c r="EB3557" s="304">
        <f t="shared" si="1559"/>
        <v>14.449999999999996</v>
      </c>
      <c r="EC3557" s="77">
        <f t="shared" si="1560"/>
        <v>0</v>
      </c>
      <c r="ED3557" s="304">
        <f t="shared" si="1561"/>
        <v>12.509999999999998</v>
      </c>
      <c r="EE3557" s="77">
        <f t="shared" si="1562"/>
        <v>0</v>
      </c>
      <c r="EF3557" s="304">
        <f t="shared" si="1563"/>
        <v>0.27999999999999997</v>
      </c>
      <c r="EG3557" s="77">
        <f t="shared" si="1564"/>
        <v>0</v>
      </c>
      <c r="EH3557" s="304">
        <f t="shared" si="1565"/>
        <v>7.1599999999999984</v>
      </c>
      <c r="EI3557" s="77">
        <f t="shared" si="1566"/>
        <v>0</v>
      </c>
      <c r="EJ3557" s="304">
        <f t="shared" si="1567"/>
        <v>10.819999999999999</v>
      </c>
      <c r="EK3557" s="77">
        <f t="shared" si="1568"/>
        <v>0</v>
      </c>
      <c r="EL3557" s="304">
        <f t="shared" si="1569"/>
        <v>3.5999999999999996</v>
      </c>
      <c r="EM3557" s="77">
        <f t="shared" si="1570"/>
        <v>0</v>
      </c>
      <c r="EN3557" s="304">
        <f t="shared" si="1571"/>
        <v>1.5699999999999998</v>
      </c>
      <c r="EO3557" s="77">
        <f t="shared" si="1572"/>
        <v>0</v>
      </c>
      <c r="EP3557" s="304">
        <f t="shared" si="1573"/>
        <v>0.71</v>
      </c>
      <c r="EQ3557" s="77">
        <f t="shared" si="1574"/>
        <v>0</v>
      </c>
      <c r="ER3557" s="77">
        <f t="shared" si="1575"/>
        <v>100</v>
      </c>
      <c r="ES3557" s="77">
        <f t="shared" si="1576"/>
        <v>0</v>
      </c>
    </row>
    <row r="3558" spans="1:149" s="77" customFormat="1" x14ac:dyDescent="0.45">
      <c r="A3558" s="77" t="s">
        <v>5156</v>
      </c>
      <c r="B3558" s="178"/>
      <c r="C3558" s="77" t="s">
        <v>3593</v>
      </c>
      <c r="D3558" s="77" t="s">
        <v>5205</v>
      </c>
      <c r="E3558" s="77" t="s">
        <v>637</v>
      </c>
      <c r="F3558" s="77" t="s">
        <v>5167</v>
      </c>
      <c r="G3558" s="77" t="s">
        <v>4496</v>
      </c>
      <c r="J3558" s="304">
        <v>52</v>
      </c>
      <c r="L3558" s="304">
        <v>1200</v>
      </c>
      <c r="N3558" s="77" t="s">
        <v>722</v>
      </c>
      <c r="O3558" s="77" t="s">
        <v>3494</v>
      </c>
      <c r="P3558" s="87" t="s">
        <v>1374</v>
      </c>
      <c r="Q3558" s="125"/>
      <c r="R3558" s="125">
        <v>1.4</v>
      </c>
      <c r="S3558" s="235">
        <v>-6.32</v>
      </c>
      <c r="W3558" s="77">
        <v>4.42</v>
      </c>
      <c r="AA3558" s="168"/>
      <c r="AB3558" s="168"/>
      <c r="AC3558" s="168"/>
      <c r="AE3558" s="327">
        <v>1</v>
      </c>
      <c r="AG3558" s="168"/>
      <c r="AQ3558" s="178" t="s">
        <v>824</v>
      </c>
      <c r="AR3558" s="66">
        <v>0.99199999999999999</v>
      </c>
      <c r="AS3558" s="66"/>
      <c r="AU3558" s="276">
        <v>520</v>
      </c>
      <c r="AV3558" s="276"/>
      <c r="AW3558" s="276">
        <v>515.84</v>
      </c>
      <c r="AX3558" s="95"/>
      <c r="AY3558" s="276"/>
      <c r="AZ3558" s="95"/>
      <c r="BA3558" s="178"/>
      <c r="BB3558" s="98" t="s">
        <v>3412</v>
      </c>
      <c r="BC3558" s="178" t="s">
        <v>751</v>
      </c>
      <c r="BD3558" s="96">
        <v>46.930590000000002</v>
      </c>
      <c r="BE3558" s="96"/>
      <c r="BF3558" s="96">
        <v>3.0759750000000001</v>
      </c>
      <c r="BG3558" s="96"/>
      <c r="BH3558" s="96">
        <v>17.352405000000001</v>
      </c>
      <c r="BI3558" s="96"/>
      <c r="BJ3558" s="96"/>
      <c r="BK3558" s="96"/>
      <c r="BL3558" s="96"/>
      <c r="BM3558" s="96"/>
      <c r="BN3558" s="96">
        <v>9.2083950000000012</v>
      </c>
      <c r="BO3558" s="96"/>
      <c r="BP3558" s="96">
        <v>0.18553500000000001</v>
      </c>
      <c r="BQ3558" s="96"/>
      <c r="BR3558" s="96">
        <v>3.8864700000000005</v>
      </c>
      <c r="BS3558" s="96"/>
      <c r="BT3558" s="96"/>
      <c r="BU3558" s="96"/>
      <c r="BV3558" s="96"/>
      <c r="BW3558" s="96"/>
      <c r="BX3558" s="96">
        <v>8.2221299999999999</v>
      </c>
      <c r="BY3558" s="96"/>
      <c r="BZ3558" s="96">
        <v>5.2145100000000006</v>
      </c>
      <c r="CA3558" s="96"/>
      <c r="CB3558" s="96">
        <v>2.1385350000000001</v>
      </c>
      <c r="CC3558" s="96"/>
      <c r="CD3558" s="96">
        <v>1.2206250000000001</v>
      </c>
      <c r="DH3558" s="96">
        <f t="shared" si="1579"/>
        <v>97.435170000000014</v>
      </c>
      <c r="DJ3558" s="96">
        <f t="shared" si="1554"/>
        <v>2.5648299999999864</v>
      </c>
      <c r="DL3558" s="77" t="s">
        <v>827</v>
      </c>
      <c r="DO3558" s="348">
        <v>2.35</v>
      </c>
      <c r="DP3558" s="77">
        <v>0.25</v>
      </c>
      <c r="DQ3558" s="348"/>
      <c r="DS3558" s="246"/>
      <c r="DU3558" s="96"/>
      <c r="DW3558" s="178"/>
      <c r="DX3558" s="304">
        <f t="shared" si="1555"/>
        <v>48.165965123271192</v>
      </c>
      <c r="DY3558" s="77">
        <f t="shared" si="1556"/>
        <v>0</v>
      </c>
      <c r="DZ3558" s="304">
        <f t="shared" si="1557"/>
        <v>3.1569452796151531</v>
      </c>
      <c r="EA3558" s="77">
        <f t="shared" si="1558"/>
        <v>0</v>
      </c>
      <c r="EB3558" s="304">
        <f t="shared" si="1559"/>
        <v>17.809180196432152</v>
      </c>
      <c r="EC3558" s="77">
        <f t="shared" si="1560"/>
        <v>0</v>
      </c>
      <c r="ED3558" s="304">
        <f t="shared" si="1561"/>
        <v>9.4507917418320311</v>
      </c>
      <c r="EE3558" s="77">
        <f t="shared" si="1562"/>
        <v>0</v>
      </c>
      <c r="EF3558" s="304">
        <f t="shared" si="1563"/>
        <v>0.19041892162758067</v>
      </c>
      <c r="EG3558" s="77">
        <f t="shared" si="1564"/>
        <v>0</v>
      </c>
      <c r="EH3558" s="304">
        <f t="shared" si="1565"/>
        <v>3.9887753056724797</v>
      </c>
      <c r="EI3558" s="77">
        <f t="shared" si="1566"/>
        <v>0</v>
      </c>
      <c r="EJ3558" s="304">
        <f t="shared" si="1567"/>
        <v>8.438564842653836</v>
      </c>
      <c r="EK3558" s="77">
        <f t="shared" si="1568"/>
        <v>0</v>
      </c>
      <c r="EL3558" s="304">
        <f t="shared" si="1569"/>
        <v>5.3517739025856885</v>
      </c>
      <c r="EM3558" s="77">
        <f t="shared" si="1570"/>
        <v>0</v>
      </c>
      <c r="EN3558" s="304">
        <f t="shared" si="1571"/>
        <v>2.1948286229705349</v>
      </c>
      <c r="EO3558" s="77">
        <f t="shared" si="1572"/>
        <v>0</v>
      </c>
      <c r="EP3558" s="304">
        <f t="shared" si="1573"/>
        <v>1.2527560633393464</v>
      </c>
      <c r="EQ3558" s="77">
        <f t="shared" si="1574"/>
        <v>0</v>
      </c>
      <c r="ER3558" s="77">
        <f t="shared" si="1575"/>
        <v>100</v>
      </c>
      <c r="ES3558" s="77">
        <f t="shared" si="1576"/>
        <v>0</v>
      </c>
    </row>
    <row r="3559" spans="1:149" s="77" customFormat="1" x14ac:dyDescent="0.45">
      <c r="A3559" s="77" t="s">
        <v>5156</v>
      </c>
      <c r="B3559" s="178"/>
      <c r="C3559" s="77" t="s">
        <v>3593</v>
      </c>
      <c r="D3559" s="77" t="s">
        <v>5205</v>
      </c>
      <c r="E3559" s="77" t="s">
        <v>637</v>
      </c>
      <c r="F3559" s="77" t="s">
        <v>5168</v>
      </c>
      <c r="G3559" s="77" t="s">
        <v>4496</v>
      </c>
      <c r="J3559" s="304">
        <v>100</v>
      </c>
      <c r="L3559" s="304">
        <v>1200</v>
      </c>
      <c r="N3559" s="77" t="s">
        <v>722</v>
      </c>
      <c r="O3559" s="77" t="s">
        <v>5185</v>
      </c>
      <c r="P3559" s="87" t="s">
        <v>1374</v>
      </c>
      <c r="Q3559" s="125"/>
      <c r="R3559" s="125">
        <v>3.18</v>
      </c>
      <c r="S3559" s="235">
        <v>-4.53</v>
      </c>
      <c r="W3559" s="77">
        <v>6.54</v>
      </c>
      <c r="AA3559" s="168"/>
      <c r="AB3559" s="168"/>
      <c r="AC3559" s="168"/>
      <c r="AE3559" s="327">
        <v>1</v>
      </c>
      <c r="AG3559" s="168"/>
      <c r="AQ3559" s="178" t="s">
        <v>824</v>
      </c>
      <c r="AR3559" s="66">
        <v>0.99070000000000003</v>
      </c>
      <c r="AS3559" s="66"/>
      <c r="AU3559" s="276">
        <v>1000</v>
      </c>
      <c r="AV3559" s="276"/>
      <c r="AW3559" s="276">
        <v>990.7</v>
      </c>
      <c r="AX3559" s="95"/>
      <c r="AY3559" s="276"/>
      <c r="AZ3559" s="95"/>
      <c r="BA3559" s="178"/>
      <c r="BB3559" s="98" t="s">
        <v>3412</v>
      </c>
      <c r="BC3559" s="178" t="s">
        <v>751</v>
      </c>
      <c r="BD3559" s="96">
        <v>46.445183999999998</v>
      </c>
      <c r="BE3559" s="96"/>
      <c r="BF3559" s="96">
        <v>3.0441599999999998</v>
      </c>
      <c r="BG3559" s="96"/>
      <c r="BH3559" s="96">
        <v>17.172927999999999</v>
      </c>
      <c r="BI3559" s="96"/>
      <c r="BJ3559" s="96"/>
      <c r="BK3559" s="96"/>
      <c r="BL3559" s="96"/>
      <c r="BM3559" s="96"/>
      <c r="BN3559" s="96">
        <v>9.1131519999999995</v>
      </c>
      <c r="BO3559" s="96"/>
      <c r="BP3559" s="96">
        <v>0.183616</v>
      </c>
      <c r="BQ3559" s="96"/>
      <c r="BR3559" s="96">
        <v>3.8462720000000004</v>
      </c>
      <c r="BS3559" s="96"/>
      <c r="BT3559" s="96"/>
      <c r="BU3559" s="96"/>
      <c r="BV3559" s="96"/>
      <c r="BW3559" s="96"/>
      <c r="BX3559" s="96">
        <v>8.1370880000000003</v>
      </c>
      <c r="BY3559" s="96"/>
      <c r="BZ3559" s="96">
        <v>5.1605759999999998</v>
      </c>
      <c r="CA3559" s="96"/>
      <c r="CB3559" s="96">
        <v>2.1164159999999996</v>
      </c>
      <c r="CC3559" s="96"/>
      <c r="CD3559" s="96">
        <v>1.208</v>
      </c>
      <c r="DH3559" s="96">
        <f t="shared" si="1579"/>
        <v>96.427392000000012</v>
      </c>
      <c r="DJ3559" s="96">
        <f t="shared" si="1554"/>
        <v>3.5726079999999882</v>
      </c>
      <c r="DL3559" s="77" t="s">
        <v>827</v>
      </c>
      <c r="DO3559" s="348">
        <v>3.36</v>
      </c>
      <c r="DP3559" s="77">
        <v>0.24</v>
      </c>
      <c r="DQ3559" s="348"/>
      <c r="DS3559" s="246"/>
      <c r="DU3559" s="96"/>
      <c r="DW3559" s="178"/>
      <c r="DX3559" s="304">
        <f t="shared" si="1555"/>
        <v>48.165965123271185</v>
      </c>
      <c r="DY3559" s="77">
        <f t="shared" si="1556"/>
        <v>0</v>
      </c>
      <c r="DZ3559" s="304">
        <f t="shared" si="1557"/>
        <v>3.1569452796151523</v>
      </c>
      <c r="EA3559" s="77">
        <f t="shared" si="1558"/>
        <v>0</v>
      </c>
      <c r="EB3559" s="304">
        <f t="shared" si="1559"/>
        <v>17.809180196432148</v>
      </c>
      <c r="EC3559" s="77">
        <f t="shared" si="1560"/>
        <v>0</v>
      </c>
      <c r="ED3559" s="304">
        <f t="shared" si="1561"/>
        <v>9.4507917418320293</v>
      </c>
      <c r="EE3559" s="77">
        <f t="shared" si="1562"/>
        <v>0</v>
      </c>
      <c r="EF3559" s="304">
        <f t="shared" si="1563"/>
        <v>0.19041892162758067</v>
      </c>
      <c r="EG3559" s="77">
        <f t="shared" si="1564"/>
        <v>0</v>
      </c>
      <c r="EH3559" s="304">
        <f t="shared" si="1565"/>
        <v>3.9887753056724797</v>
      </c>
      <c r="EI3559" s="77">
        <f t="shared" si="1566"/>
        <v>0</v>
      </c>
      <c r="EJ3559" s="304">
        <f t="shared" si="1567"/>
        <v>8.4385648426538378</v>
      </c>
      <c r="EK3559" s="77">
        <f t="shared" si="1568"/>
        <v>0</v>
      </c>
      <c r="EL3559" s="304">
        <f t="shared" si="1569"/>
        <v>5.3517739025856876</v>
      </c>
      <c r="EM3559" s="77">
        <f t="shared" si="1570"/>
        <v>0</v>
      </c>
      <c r="EN3559" s="304">
        <f t="shared" si="1571"/>
        <v>2.1948286229705345</v>
      </c>
      <c r="EO3559" s="77">
        <f t="shared" si="1572"/>
        <v>0</v>
      </c>
      <c r="EP3559" s="304">
        <f t="shared" si="1573"/>
        <v>1.2527560633393464</v>
      </c>
      <c r="EQ3559" s="77">
        <f t="shared" si="1574"/>
        <v>0</v>
      </c>
      <c r="ER3559" s="77">
        <f t="shared" si="1575"/>
        <v>100</v>
      </c>
      <c r="ES3559" s="77">
        <f t="shared" si="1576"/>
        <v>0</v>
      </c>
    </row>
    <row r="3560" spans="1:149" s="77" customFormat="1" x14ac:dyDescent="0.45">
      <c r="A3560" s="77" t="s">
        <v>5156</v>
      </c>
      <c r="B3560" s="178"/>
      <c r="C3560" s="77" t="s">
        <v>3593</v>
      </c>
      <c r="D3560" s="77" t="s">
        <v>5205</v>
      </c>
      <c r="E3560" s="77" t="s">
        <v>637</v>
      </c>
      <c r="F3560" s="77" t="s">
        <v>5169</v>
      </c>
      <c r="G3560" s="77" t="s">
        <v>4496</v>
      </c>
      <c r="J3560" s="304">
        <v>108</v>
      </c>
      <c r="L3560" s="304">
        <v>1200</v>
      </c>
      <c r="N3560" s="77" t="s">
        <v>722</v>
      </c>
      <c r="O3560" s="77" t="s">
        <v>5186</v>
      </c>
      <c r="P3560" s="87" t="s">
        <v>1374</v>
      </c>
      <c r="Q3560" s="125"/>
      <c r="R3560" s="125">
        <v>1.44</v>
      </c>
      <c r="S3560" s="235">
        <v>-6.28</v>
      </c>
      <c r="W3560" s="77">
        <v>8.0500000000000007</v>
      </c>
      <c r="AA3560" s="168"/>
      <c r="AB3560" s="168"/>
      <c r="AC3560" s="168"/>
      <c r="AE3560" s="327">
        <v>1</v>
      </c>
      <c r="AG3560" s="168"/>
      <c r="AQ3560" s="178" t="s">
        <v>824</v>
      </c>
      <c r="AR3560" s="66">
        <v>0.99099999999999999</v>
      </c>
      <c r="AS3560" s="66"/>
      <c r="AU3560" s="276">
        <v>1080</v>
      </c>
      <c r="AV3560" s="276"/>
      <c r="AW3560" s="276">
        <v>1070.28</v>
      </c>
      <c r="AX3560" s="95"/>
      <c r="AY3560" s="276"/>
      <c r="AZ3560" s="95"/>
      <c r="BA3560" s="178"/>
      <c r="BB3560" s="98" t="s">
        <v>3412</v>
      </c>
      <c r="BC3560" s="178" t="s">
        <v>751</v>
      </c>
      <c r="BD3560" s="96">
        <v>46.296198000000004</v>
      </c>
      <c r="BE3560" s="96"/>
      <c r="BF3560" s="96">
        <v>3.034395</v>
      </c>
      <c r="BG3560" s="96"/>
      <c r="BH3560" s="96">
        <v>17.117840999999999</v>
      </c>
      <c r="BI3560" s="96"/>
      <c r="BJ3560" s="96"/>
      <c r="BK3560" s="96"/>
      <c r="BL3560" s="96"/>
      <c r="BM3560" s="96"/>
      <c r="BN3560" s="96">
        <v>9.0839189999999999</v>
      </c>
      <c r="BO3560" s="96"/>
      <c r="BP3560" s="96">
        <v>0.18302700000000002</v>
      </c>
      <c r="BQ3560" s="96"/>
      <c r="BR3560" s="96">
        <v>3.8339339999999997</v>
      </c>
      <c r="BS3560" s="96"/>
      <c r="BT3560" s="96"/>
      <c r="BU3560" s="96"/>
      <c r="BV3560" s="96"/>
      <c r="BW3560" s="96"/>
      <c r="BX3560" s="96">
        <v>8.1109860000000005</v>
      </c>
      <c r="BY3560" s="96"/>
      <c r="BZ3560" s="96">
        <v>5.1440219999999997</v>
      </c>
      <c r="CA3560" s="96"/>
      <c r="CB3560" s="96">
        <v>2.1096269999999997</v>
      </c>
      <c r="CC3560" s="96"/>
      <c r="CD3560" s="96">
        <v>1.2041249999999999</v>
      </c>
      <c r="DH3560" s="96">
        <f t="shared" si="1579"/>
        <v>96.118073999999993</v>
      </c>
      <c r="DJ3560" s="96">
        <f t="shared" si="1554"/>
        <v>3.8819260000000071</v>
      </c>
      <c r="DL3560" s="77" t="s">
        <v>827</v>
      </c>
      <c r="DO3560" s="348">
        <v>3.67</v>
      </c>
      <c r="DP3560" s="77">
        <v>0.23</v>
      </c>
      <c r="DQ3560" s="348"/>
      <c r="DS3560" s="246"/>
      <c r="DU3560" s="96"/>
      <c r="DW3560" s="178"/>
      <c r="DX3560" s="304">
        <f t="shared" si="1555"/>
        <v>48.165965123271206</v>
      </c>
      <c r="DY3560" s="77">
        <f t="shared" si="1556"/>
        <v>0</v>
      </c>
      <c r="DZ3560" s="304">
        <f t="shared" si="1557"/>
        <v>3.156945279615154</v>
      </c>
      <c r="EA3560" s="77">
        <f t="shared" si="1558"/>
        <v>0</v>
      </c>
      <c r="EB3560" s="304">
        <f t="shared" si="1559"/>
        <v>17.809180196432152</v>
      </c>
      <c r="EC3560" s="77">
        <f t="shared" si="1560"/>
        <v>0</v>
      </c>
      <c r="ED3560" s="304">
        <f t="shared" si="1561"/>
        <v>9.4507917418320311</v>
      </c>
      <c r="EE3560" s="77">
        <f t="shared" si="1562"/>
        <v>0</v>
      </c>
      <c r="EF3560" s="304">
        <f t="shared" si="1563"/>
        <v>0.1904189216275807</v>
      </c>
      <c r="EG3560" s="77">
        <f t="shared" si="1564"/>
        <v>0</v>
      </c>
      <c r="EH3560" s="304">
        <f t="shared" si="1565"/>
        <v>3.9887753056724797</v>
      </c>
      <c r="EI3560" s="77">
        <f t="shared" si="1566"/>
        <v>0</v>
      </c>
      <c r="EJ3560" s="304">
        <f t="shared" si="1567"/>
        <v>8.4385648426538395</v>
      </c>
      <c r="EK3560" s="77">
        <f t="shared" si="1568"/>
        <v>0</v>
      </c>
      <c r="EL3560" s="304">
        <f t="shared" si="1569"/>
        <v>5.3517739025856885</v>
      </c>
      <c r="EM3560" s="77">
        <f t="shared" si="1570"/>
        <v>0</v>
      </c>
      <c r="EN3560" s="304">
        <f t="shared" si="1571"/>
        <v>2.1948286229705349</v>
      </c>
      <c r="EO3560" s="77">
        <f t="shared" si="1572"/>
        <v>0</v>
      </c>
      <c r="EP3560" s="304">
        <f t="shared" si="1573"/>
        <v>1.2527560633393466</v>
      </c>
      <c r="EQ3560" s="77">
        <f t="shared" si="1574"/>
        <v>0</v>
      </c>
      <c r="ER3560" s="77">
        <f t="shared" si="1575"/>
        <v>100</v>
      </c>
      <c r="ES3560" s="77">
        <f t="shared" si="1576"/>
        <v>0</v>
      </c>
    </row>
    <row r="3561" spans="1:149" s="77" customFormat="1" x14ac:dyDescent="0.45">
      <c r="A3561" s="77" t="s">
        <v>5156</v>
      </c>
      <c r="B3561" s="178"/>
      <c r="C3561" s="77" t="s">
        <v>3593</v>
      </c>
      <c r="D3561" s="77" t="s">
        <v>5205</v>
      </c>
      <c r="E3561" s="77" t="s">
        <v>637</v>
      </c>
      <c r="F3561" s="77" t="s">
        <v>5170</v>
      </c>
      <c r="G3561" s="77" t="s">
        <v>4496</v>
      </c>
      <c r="J3561" s="304">
        <v>210</v>
      </c>
      <c r="L3561" s="304">
        <v>1200</v>
      </c>
      <c r="N3561" s="77" t="s">
        <v>722</v>
      </c>
      <c r="O3561" s="77" t="s">
        <v>5187</v>
      </c>
      <c r="P3561" s="87" t="s">
        <v>1374</v>
      </c>
      <c r="Q3561" s="125"/>
      <c r="R3561" s="125">
        <v>3.25</v>
      </c>
      <c r="S3561" s="235">
        <v>-4.45</v>
      </c>
      <c r="W3561" s="77">
        <v>9.08</v>
      </c>
      <c r="AA3561" s="168"/>
      <c r="AB3561" s="168"/>
      <c r="AC3561" s="168"/>
      <c r="AE3561" s="327">
        <v>1</v>
      </c>
      <c r="AG3561" s="168"/>
      <c r="AQ3561" s="178" t="s">
        <v>824</v>
      </c>
      <c r="AR3561" s="66">
        <v>1.01</v>
      </c>
      <c r="AS3561" s="66"/>
      <c r="AU3561" s="276">
        <v>2100</v>
      </c>
      <c r="AV3561" s="276"/>
      <c r="AW3561" s="276">
        <v>2121</v>
      </c>
      <c r="AX3561" s="95"/>
      <c r="AY3561" s="276"/>
      <c r="AZ3561" s="95"/>
      <c r="BA3561" s="178"/>
      <c r="BB3561" s="98" t="s">
        <v>3412</v>
      </c>
      <c r="BC3561" s="178" t="s">
        <v>751</v>
      </c>
      <c r="BD3561" s="96">
        <v>45.599327999999993</v>
      </c>
      <c r="BE3561" s="96"/>
      <c r="BF3561" s="96">
        <v>2.9887199999999994</v>
      </c>
      <c r="BG3561" s="96"/>
      <c r="BH3561" s="96">
        <v>16.860175999999999</v>
      </c>
      <c r="BI3561" s="96"/>
      <c r="BJ3561" s="96"/>
      <c r="BK3561" s="96"/>
      <c r="BL3561" s="96"/>
      <c r="BM3561" s="96"/>
      <c r="BN3561" s="96">
        <v>8.947184</v>
      </c>
      <c r="BO3561" s="96"/>
      <c r="BP3561" s="96">
        <v>0.18027200000000002</v>
      </c>
      <c r="BQ3561" s="96"/>
      <c r="BR3561" s="96">
        <v>3.7762239999999996</v>
      </c>
      <c r="BS3561" s="96"/>
      <c r="BT3561" s="96"/>
      <c r="BU3561" s="96"/>
      <c r="BV3561" s="96"/>
      <c r="BW3561" s="96"/>
      <c r="BX3561" s="96">
        <v>7.9888959999999996</v>
      </c>
      <c r="BY3561" s="96"/>
      <c r="BZ3561" s="96">
        <v>5.0665919999999991</v>
      </c>
      <c r="CA3561" s="96"/>
      <c r="CB3561" s="96">
        <v>2.0778719999999997</v>
      </c>
      <c r="CC3561" s="96"/>
      <c r="CD3561" s="96">
        <v>1.1859999999999999</v>
      </c>
      <c r="DH3561" s="96">
        <f t="shared" si="1579"/>
        <v>94.671264000000008</v>
      </c>
      <c r="DJ3561" s="96">
        <f t="shared" si="1554"/>
        <v>5.3287359999999921</v>
      </c>
      <c r="DL3561" s="77" t="s">
        <v>827</v>
      </c>
      <c r="DO3561" s="348">
        <v>5.12</v>
      </c>
      <c r="DP3561" s="96">
        <v>0.3</v>
      </c>
      <c r="DQ3561" s="348"/>
      <c r="DS3561" s="246"/>
      <c r="DU3561" s="96"/>
      <c r="DW3561" s="178"/>
      <c r="DX3561" s="304">
        <f t="shared" si="1555"/>
        <v>48.165965123271185</v>
      </c>
      <c r="DY3561" s="77">
        <f t="shared" si="1556"/>
        <v>0</v>
      </c>
      <c r="DZ3561" s="304">
        <f t="shared" si="1557"/>
        <v>3.1569452796151523</v>
      </c>
      <c r="EA3561" s="77">
        <f t="shared" si="1558"/>
        <v>0</v>
      </c>
      <c r="EB3561" s="304">
        <f t="shared" si="1559"/>
        <v>17.809180196432148</v>
      </c>
      <c r="EC3561" s="77">
        <f t="shared" si="1560"/>
        <v>0</v>
      </c>
      <c r="ED3561" s="304">
        <f t="shared" si="1561"/>
        <v>9.4507917418320293</v>
      </c>
      <c r="EE3561" s="77">
        <f t="shared" si="1562"/>
        <v>0</v>
      </c>
      <c r="EF3561" s="304">
        <f t="shared" si="1563"/>
        <v>0.19041892162758067</v>
      </c>
      <c r="EG3561" s="77">
        <f t="shared" si="1564"/>
        <v>0</v>
      </c>
      <c r="EH3561" s="304">
        <f t="shared" si="1565"/>
        <v>3.9887753056724788</v>
      </c>
      <c r="EI3561" s="77">
        <f t="shared" si="1566"/>
        <v>0</v>
      </c>
      <c r="EJ3561" s="304">
        <f t="shared" si="1567"/>
        <v>8.438564842653836</v>
      </c>
      <c r="EK3561" s="77">
        <f t="shared" si="1568"/>
        <v>0</v>
      </c>
      <c r="EL3561" s="304">
        <f t="shared" si="1569"/>
        <v>5.3517739025856876</v>
      </c>
      <c r="EM3561" s="77">
        <f t="shared" si="1570"/>
        <v>0</v>
      </c>
      <c r="EN3561" s="304">
        <f t="shared" si="1571"/>
        <v>2.1948286229705345</v>
      </c>
      <c r="EO3561" s="77">
        <f t="shared" si="1572"/>
        <v>0</v>
      </c>
      <c r="EP3561" s="304">
        <f t="shared" si="1573"/>
        <v>1.2527560633393464</v>
      </c>
      <c r="EQ3561" s="77">
        <f t="shared" si="1574"/>
        <v>0</v>
      </c>
      <c r="ER3561" s="77">
        <f t="shared" si="1575"/>
        <v>100</v>
      </c>
      <c r="ES3561" s="77">
        <f t="shared" si="1576"/>
        <v>0</v>
      </c>
    </row>
    <row r="3562" spans="1:149" s="77" customFormat="1" x14ac:dyDescent="0.45">
      <c r="A3562" s="77" t="s">
        <v>5156</v>
      </c>
      <c r="B3562" s="178"/>
      <c r="C3562" s="77" t="s">
        <v>3593</v>
      </c>
      <c r="D3562" s="77" t="s">
        <v>5205</v>
      </c>
      <c r="E3562" s="77" t="s">
        <v>637</v>
      </c>
      <c r="F3562" s="77" t="s">
        <v>5171</v>
      </c>
      <c r="G3562" s="77" t="s">
        <v>4496</v>
      </c>
      <c r="J3562" s="304">
        <v>207</v>
      </c>
      <c r="L3562" s="304">
        <v>1200</v>
      </c>
      <c r="N3562" s="77" t="s">
        <v>722</v>
      </c>
      <c r="O3562" s="77" t="s">
        <v>5188</v>
      </c>
      <c r="P3562" s="87" t="s">
        <v>1374</v>
      </c>
      <c r="Q3562" s="125"/>
      <c r="R3562" s="125">
        <v>1.38</v>
      </c>
      <c r="S3562" s="235">
        <v>-6.32</v>
      </c>
      <c r="W3562" s="77">
        <v>9.09</v>
      </c>
      <c r="AA3562" s="168"/>
      <c r="AB3562" s="168"/>
      <c r="AC3562" s="168"/>
      <c r="AE3562" s="327">
        <v>1</v>
      </c>
      <c r="AG3562" s="168"/>
      <c r="AQ3562" s="178" t="s">
        <v>824</v>
      </c>
      <c r="AR3562" s="66">
        <v>1.01</v>
      </c>
      <c r="AS3562" s="66"/>
      <c r="AU3562" s="276">
        <v>2070</v>
      </c>
      <c r="AV3562" s="276"/>
      <c r="AW3562" s="276">
        <v>2090.6999999999998</v>
      </c>
      <c r="AX3562" s="95"/>
      <c r="AY3562" s="276"/>
      <c r="AZ3562" s="95"/>
      <c r="BA3562" s="178"/>
      <c r="BB3562" s="98" t="s">
        <v>3412</v>
      </c>
      <c r="BC3562" s="178" t="s">
        <v>751</v>
      </c>
      <c r="BD3562" s="96">
        <v>45.541656000000003</v>
      </c>
      <c r="BE3562" s="96"/>
      <c r="BF3562" s="96">
        <v>2.9849400000000004</v>
      </c>
      <c r="BG3562" s="96"/>
      <c r="BH3562" s="96">
        <v>16.838851999999999</v>
      </c>
      <c r="BI3562" s="96"/>
      <c r="BJ3562" s="96"/>
      <c r="BK3562" s="96"/>
      <c r="BL3562" s="96"/>
      <c r="BM3562" s="96"/>
      <c r="BN3562" s="96">
        <v>8.935868000000001</v>
      </c>
      <c r="BO3562" s="96"/>
      <c r="BP3562" s="96">
        <v>0.18004400000000001</v>
      </c>
      <c r="BQ3562" s="96"/>
      <c r="BR3562" s="96">
        <v>3.7714480000000004</v>
      </c>
      <c r="BS3562" s="96"/>
      <c r="BT3562" s="96"/>
      <c r="BU3562" s="96"/>
      <c r="BV3562" s="96"/>
      <c r="BW3562" s="96"/>
      <c r="BX3562" s="96">
        <v>7.9787920000000012</v>
      </c>
      <c r="BY3562" s="96"/>
      <c r="BZ3562" s="96">
        <v>5.0601839999999996</v>
      </c>
      <c r="CA3562" s="96"/>
      <c r="CB3562" s="96">
        <v>2.0752440000000001</v>
      </c>
      <c r="CC3562" s="96"/>
      <c r="CD3562" s="96">
        <v>1.1845000000000001</v>
      </c>
      <c r="DH3562" s="96">
        <f t="shared" si="1579"/>
        <v>94.551528000000005</v>
      </c>
      <c r="DJ3562" s="96">
        <f t="shared" si="1554"/>
        <v>5.4484719999999953</v>
      </c>
      <c r="DL3562" s="77" t="s">
        <v>827</v>
      </c>
      <c r="DO3562" s="348">
        <v>5.24</v>
      </c>
      <c r="DP3562" s="96">
        <v>0.52</v>
      </c>
      <c r="DQ3562" s="348"/>
      <c r="DS3562" s="246"/>
      <c r="DU3562" s="96"/>
      <c r="DW3562" s="178"/>
      <c r="DX3562" s="304">
        <f t="shared" si="1555"/>
        <v>48.165965123271199</v>
      </c>
      <c r="DY3562" s="77">
        <f t="shared" si="1556"/>
        <v>0</v>
      </c>
      <c r="DZ3562" s="304">
        <f t="shared" si="1557"/>
        <v>3.156945279615154</v>
      </c>
      <c r="EA3562" s="77">
        <f t="shared" si="1558"/>
        <v>0</v>
      </c>
      <c r="EB3562" s="304">
        <f t="shared" si="1559"/>
        <v>17.809180196432148</v>
      </c>
      <c r="EC3562" s="77">
        <f t="shared" si="1560"/>
        <v>0</v>
      </c>
      <c r="ED3562" s="304">
        <f t="shared" si="1561"/>
        <v>9.4507917418320311</v>
      </c>
      <c r="EE3562" s="77">
        <f t="shared" si="1562"/>
        <v>0</v>
      </c>
      <c r="EF3562" s="304">
        <f t="shared" si="1563"/>
        <v>0.19041892162758067</v>
      </c>
      <c r="EG3562" s="77">
        <f t="shared" si="1564"/>
        <v>0</v>
      </c>
      <c r="EH3562" s="304">
        <f t="shared" si="1565"/>
        <v>3.9887753056724797</v>
      </c>
      <c r="EI3562" s="77">
        <f t="shared" si="1566"/>
        <v>0</v>
      </c>
      <c r="EJ3562" s="304">
        <f t="shared" si="1567"/>
        <v>8.4385648426538395</v>
      </c>
      <c r="EK3562" s="77">
        <f t="shared" si="1568"/>
        <v>0</v>
      </c>
      <c r="EL3562" s="304">
        <f t="shared" si="1569"/>
        <v>5.3517739025856876</v>
      </c>
      <c r="EM3562" s="77">
        <f t="shared" si="1570"/>
        <v>0</v>
      </c>
      <c r="EN3562" s="304">
        <f t="shared" si="1571"/>
        <v>2.1948286229705354</v>
      </c>
      <c r="EO3562" s="77">
        <f t="shared" si="1572"/>
        <v>0</v>
      </c>
      <c r="EP3562" s="304">
        <f t="shared" si="1573"/>
        <v>1.2527560633393466</v>
      </c>
      <c r="EQ3562" s="77">
        <f t="shared" si="1574"/>
        <v>0</v>
      </c>
      <c r="ER3562" s="77">
        <f t="shared" si="1575"/>
        <v>100</v>
      </c>
      <c r="ES3562" s="77">
        <f t="shared" si="1576"/>
        <v>0</v>
      </c>
    </row>
    <row r="3563" spans="1:149" s="77" customFormat="1" x14ac:dyDescent="0.45">
      <c r="A3563" s="77" t="s">
        <v>5156</v>
      </c>
      <c r="B3563" s="178"/>
      <c r="C3563" s="77" t="s">
        <v>3593</v>
      </c>
      <c r="D3563" s="77" t="s">
        <v>5205</v>
      </c>
      <c r="E3563" s="77" t="s">
        <v>637</v>
      </c>
      <c r="F3563" s="77" t="s">
        <v>5172</v>
      </c>
      <c r="G3563" s="77" t="s">
        <v>4496</v>
      </c>
      <c r="J3563" s="304">
        <v>292</v>
      </c>
      <c r="L3563" s="304">
        <v>1200</v>
      </c>
      <c r="N3563" s="77" t="s">
        <v>722</v>
      </c>
      <c r="O3563" s="77" t="s">
        <v>5185</v>
      </c>
      <c r="P3563" s="87" t="s">
        <v>1374</v>
      </c>
      <c r="Q3563" s="125"/>
      <c r="R3563" s="125">
        <v>3.18</v>
      </c>
      <c r="S3563" s="235">
        <v>-4.51</v>
      </c>
      <c r="W3563" s="77">
        <v>9.09</v>
      </c>
      <c r="AA3563" s="168"/>
      <c r="AB3563" s="168"/>
      <c r="AC3563" s="168"/>
      <c r="AE3563" s="327">
        <v>1</v>
      </c>
      <c r="AG3563" s="168"/>
      <c r="AQ3563" s="178" t="s">
        <v>824</v>
      </c>
      <c r="AR3563" s="66">
        <v>1.042</v>
      </c>
      <c r="AS3563" s="66"/>
      <c r="AU3563" s="276">
        <v>2920</v>
      </c>
      <c r="AV3563" s="276"/>
      <c r="AW3563" s="276">
        <v>3042.6400000000003</v>
      </c>
      <c r="AX3563" s="95"/>
      <c r="AY3563" s="276"/>
      <c r="AZ3563" s="95"/>
      <c r="BA3563" s="178"/>
      <c r="BB3563" s="98" t="s">
        <v>3412</v>
      </c>
      <c r="BC3563" s="178" t="s">
        <v>751</v>
      </c>
      <c r="BD3563" s="96">
        <v>45.022608000000012</v>
      </c>
      <c r="BE3563" s="96"/>
      <c r="BF3563" s="96">
        <v>2.9509200000000004</v>
      </c>
      <c r="BG3563" s="96"/>
      <c r="BH3563" s="96">
        <v>16.646936</v>
      </c>
      <c r="BI3563" s="96"/>
      <c r="BJ3563" s="96"/>
      <c r="BK3563" s="96"/>
      <c r="BL3563" s="96"/>
      <c r="BM3563" s="96"/>
      <c r="BN3563" s="96">
        <v>8.8340240000000012</v>
      </c>
      <c r="BO3563" s="96"/>
      <c r="BP3563" s="96">
        <v>0.17799200000000004</v>
      </c>
      <c r="BQ3563" s="96"/>
      <c r="BR3563" s="96">
        <v>3.7284640000000002</v>
      </c>
      <c r="BS3563" s="96"/>
      <c r="BT3563" s="96"/>
      <c r="BU3563" s="96"/>
      <c r="BV3563" s="96"/>
      <c r="BW3563" s="96"/>
      <c r="BX3563" s="96">
        <v>7.8878560000000002</v>
      </c>
      <c r="BY3563" s="96"/>
      <c r="BZ3563" s="96">
        <v>5.0025120000000003</v>
      </c>
      <c r="CA3563" s="96"/>
      <c r="CB3563" s="96">
        <v>2.0515919999999999</v>
      </c>
      <c r="CC3563" s="96"/>
      <c r="CD3563" s="96">
        <v>1.171</v>
      </c>
      <c r="DH3563" s="96">
        <f t="shared" si="1579"/>
        <v>93.473904000000019</v>
      </c>
      <c r="DJ3563" s="96">
        <f t="shared" si="1554"/>
        <v>6.5260959999999812</v>
      </c>
      <c r="DL3563" s="77" t="s">
        <v>827</v>
      </c>
      <c r="DO3563" s="348">
        <v>6.32</v>
      </c>
      <c r="DP3563" s="96">
        <v>0.34</v>
      </c>
      <c r="DQ3563" s="348"/>
      <c r="DS3563" s="246"/>
      <c r="DU3563" s="96"/>
      <c r="DW3563" s="178"/>
      <c r="DX3563" s="304">
        <f t="shared" si="1555"/>
        <v>48.165965123271199</v>
      </c>
      <c r="DY3563" s="77">
        <f t="shared" si="1556"/>
        <v>0</v>
      </c>
      <c r="DZ3563" s="304">
        <f t="shared" si="1557"/>
        <v>3.1569452796151531</v>
      </c>
      <c r="EA3563" s="77">
        <f t="shared" si="1558"/>
        <v>0</v>
      </c>
      <c r="EB3563" s="304">
        <f t="shared" si="1559"/>
        <v>17.809180196432148</v>
      </c>
      <c r="EC3563" s="77">
        <f t="shared" si="1560"/>
        <v>0</v>
      </c>
      <c r="ED3563" s="304">
        <f t="shared" si="1561"/>
        <v>9.4507917418320293</v>
      </c>
      <c r="EE3563" s="77">
        <f t="shared" si="1562"/>
        <v>0</v>
      </c>
      <c r="EF3563" s="304">
        <f t="shared" si="1563"/>
        <v>0.19041892162758067</v>
      </c>
      <c r="EG3563" s="77">
        <f t="shared" si="1564"/>
        <v>0</v>
      </c>
      <c r="EH3563" s="304">
        <f t="shared" si="1565"/>
        <v>3.9887753056724788</v>
      </c>
      <c r="EI3563" s="77">
        <f t="shared" si="1566"/>
        <v>0</v>
      </c>
      <c r="EJ3563" s="304">
        <f t="shared" si="1567"/>
        <v>8.438564842653836</v>
      </c>
      <c r="EK3563" s="77">
        <f t="shared" si="1568"/>
        <v>0</v>
      </c>
      <c r="EL3563" s="304">
        <f t="shared" si="1569"/>
        <v>5.3517739025856876</v>
      </c>
      <c r="EM3563" s="77">
        <f t="shared" si="1570"/>
        <v>0</v>
      </c>
      <c r="EN3563" s="304">
        <f t="shared" si="1571"/>
        <v>2.1948286229705345</v>
      </c>
      <c r="EO3563" s="77">
        <f t="shared" si="1572"/>
        <v>0</v>
      </c>
      <c r="EP3563" s="304">
        <f t="shared" si="1573"/>
        <v>1.2527560633393462</v>
      </c>
      <c r="EQ3563" s="77">
        <f t="shared" si="1574"/>
        <v>0</v>
      </c>
      <c r="ER3563" s="77">
        <f t="shared" si="1575"/>
        <v>100</v>
      </c>
      <c r="ES3563" s="77">
        <f t="shared" si="1576"/>
        <v>0</v>
      </c>
    </row>
    <row r="3564" spans="1:149" s="77" customFormat="1" x14ac:dyDescent="0.45">
      <c r="A3564" s="77" t="s">
        <v>5156</v>
      </c>
      <c r="B3564" s="178"/>
      <c r="C3564" s="77" t="s">
        <v>3593</v>
      </c>
      <c r="D3564" s="77" t="s">
        <v>5205</v>
      </c>
      <c r="E3564" s="77" t="s">
        <v>637</v>
      </c>
      <c r="F3564" s="77" t="s">
        <v>3925</v>
      </c>
      <c r="G3564" s="77" t="s">
        <v>4496</v>
      </c>
      <c r="J3564" s="304">
        <v>411</v>
      </c>
      <c r="L3564" s="304">
        <v>1200</v>
      </c>
      <c r="N3564" s="77" t="s">
        <v>722</v>
      </c>
      <c r="O3564" s="77" t="s">
        <v>5190</v>
      </c>
      <c r="P3564" s="87" t="s">
        <v>1374</v>
      </c>
      <c r="Q3564" s="125"/>
      <c r="R3564" s="125">
        <v>3.22</v>
      </c>
      <c r="S3564" s="235">
        <v>-4.4400000000000004</v>
      </c>
      <c r="W3564" s="77">
        <v>9.09</v>
      </c>
      <c r="AA3564" s="168"/>
      <c r="AB3564" s="168"/>
      <c r="AC3564" s="168"/>
      <c r="AE3564" s="327">
        <v>1</v>
      </c>
      <c r="AG3564" s="168"/>
      <c r="AQ3564" s="178" t="s">
        <v>824</v>
      </c>
      <c r="AR3564" s="66">
        <v>1.113</v>
      </c>
      <c r="AS3564" s="66"/>
      <c r="AU3564" s="276">
        <v>4110</v>
      </c>
      <c r="AV3564" s="276"/>
      <c r="AW3564" s="276">
        <v>4574.43</v>
      </c>
      <c r="AX3564" s="95"/>
      <c r="AY3564" s="276"/>
      <c r="AZ3564" s="95"/>
      <c r="BA3564" s="178"/>
      <c r="BB3564" s="98" t="s">
        <v>3412</v>
      </c>
      <c r="BC3564" s="178" t="s">
        <v>751</v>
      </c>
      <c r="BD3564" s="96">
        <v>44.513172000000004</v>
      </c>
      <c r="BE3564" s="96"/>
      <c r="BF3564" s="96">
        <v>2.9175299999999997</v>
      </c>
      <c r="BG3564" s="96"/>
      <c r="BH3564" s="96">
        <v>16.458574000000002</v>
      </c>
      <c r="BI3564" s="96"/>
      <c r="BJ3564" s="96"/>
      <c r="BK3564" s="96"/>
      <c r="BL3564" s="96"/>
      <c r="BM3564" s="96"/>
      <c r="BN3564" s="96">
        <v>8.7340660000000003</v>
      </c>
      <c r="BO3564" s="96"/>
      <c r="BP3564" s="96">
        <v>0.175978</v>
      </c>
      <c r="BQ3564" s="96"/>
      <c r="BR3564" s="96">
        <v>3.6862760000000003</v>
      </c>
      <c r="BS3564" s="96"/>
      <c r="BT3564" s="96"/>
      <c r="BU3564" s="96"/>
      <c r="BV3564" s="96"/>
      <c r="BW3564" s="96"/>
      <c r="BX3564" s="96">
        <v>7.7986040000000001</v>
      </c>
      <c r="BY3564" s="96"/>
      <c r="BZ3564" s="96">
        <v>4.9459080000000002</v>
      </c>
      <c r="CA3564" s="96"/>
      <c r="CB3564" s="96">
        <v>2.028378</v>
      </c>
      <c r="CC3564" s="96"/>
      <c r="CD3564" s="96">
        <v>1.1577500000000001</v>
      </c>
      <c r="DH3564" s="96">
        <f t="shared" si="1579"/>
        <v>92.416236000000026</v>
      </c>
      <c r="DJ3564" s="96">
        <f t="shared" si="1554"/>
        <v>7.5837639999999737</v>
      </c>
      <c r="DL3564" s="77" t="s">
        <v>827</v>
      </c>
      <c r="DO3564" s="348">
        <v>7.38</v>
      </c>
      <c r="DP3564" s="96">
        <v>0.35</v>
      </c>
      <c r="DQ3564" s="348"/>
      <c r="DS3564" s="246"/>
      <c r="DU3564" s="96"/>
      <c r="DW3564" s="178"/>
      <c r="DX3564" s="304">
        <f t="shared" si="1555"/>
        <v>48.165965123271185</v>
      </c>
      <c r="DY3564" s="77">
        <f t="shared" si="1556"/>
        <v>0</v>
      </c>
      <c r="DZ3564" s="304">
        <f t="shared" si="1557"/>
        <v>3.1569452796151523</v>
      </c>
      <c r="EA3564" s="77">
        <f t="shared" si="1558"/>
        <v>0</v>
      </c>
      <c r="EB3564" s="304">
        <f t="shared" si="1559"/>
        <v>17.809180196432148</v>
      </c>
      <c r="EC3564" s="77">
        <f t="shared" si="1560"/>
        <v>0</v>
      </c>
      <c r="ED3564" s="304">
        <f t="shared" si="1561"/>
        <v>9.4507917418320275</v>
      </c>
      <c r="EE3564" s="77">
        <f t="shared" si="1562"/>
        <v>0</v>
      </c>
      <c r="EF3564" s="304">
        <f t="shared" si="1563"/>
        <v>0.19041892162758062</v>
      </c>
      <c r="EG3564" s="77">
        <f t="shared" si="1564"/>
        <v>0</v>
      </c>
      <c r="EH3564" s="304">
        <f t="shared" si="1565"/>
        <v>3.9887753056724788</v>
      </c>
      <c r="EI3564" s="77">
        <f t="shared" si="1566"/>
        <v>0</v>
      </c>
      <c r="EJ3564" s="304">
        <f t="shared" si="1567"/>
        <v>8.438564842653836</v>
      </c>
      <c r="EK3564" s="77">
        <f t="shared" si="1568"/>
        <v>0</v>
      </c>
      <c r="EL3564" s="304">
        <f t="shared" si="1569"/>
        <v>5.3517739025856876</v>
      </c>
      <c r="EM3564" s="77">
        <f t="shared" si="1570"/>
        <v>0</v>
      </c>
      <c r="EN3564" s="304">
        <f t="shared" si="1571"/>
        <v>2.1948286229705345</v>
      </c>
      <c r="EO3564" s="77">
        <f t="shared" si="1572"/>
        <v>0</v>
      </c>
      <c r="EP3564" s="304">
        <f t="shared" si="1573"/>
        <v>1.2527560633393462</v>
      </c>
      <c r="EQ3564" s="77">
        <f t="shared" si="1574"/>
        <v>0</v>
      </c>
      <c r="ER3564" s="77">
        <f t="shared" si="1575"/>
        <v>100</v>
      </c>
      <c r="ES3564" s="77">
        <f t="shared" si="1576"/>
        <v>0</v>
      </c>
    </row>
    <row r="3565" spans="1:149" s="77" customFormat="1" x14ac:dyDescent="0.45">
      <c r="A3565" s="77" t="s">
        <v>5156</v>
      </c>
      <c r="B3565" s="178"/>
      <c r="C3565" s="77" t="s">
        <v>3593</v>
      </c>
      <c r="D3565" s="77" t="s">
        <v>5205</v>
      </c>
      <c r="E3565" s="77" t="s">
        <v>637</v>
      </c>
      <c r="F3565" s="77" t="s">
        <v>3926</v>
      </c>
      <c r="G3565" s="77" t="s">
        <v>4496</v>
      </c>
      <c r="J3565" s="304">
        <v>413</v>
      </c>
      <c r="L3565" s="304">
        <v>1200</v>
      </c>
      <c r="N3565" s="77" t="s">
        <v>722</v>
      </c>
      <c r="O3565" s="77" t="s">
        <v>3515</v>
      </c>
      <c r="P3565" s="87" t="s">
        <v>1374</v>
      </c>
      <c r="Q3565" s="125"/>
      <c r="R3565" s="125">
        <v>1.2</v>
      </c>
      <c r="S3565" s="235">
        <v>-6.48</v>
      </c>
      <c r="W3565" s="77">
        <v>9.09</v>
      </c>
      <c r="AA3565" s="168"/>
      <c r="AB3565" s="168"/>
      <c r="AC3565" s="168"/>
      <c r="AE3565" s="327">
        <v>1</v>
      </c>
      <c r="AG3565" s="168"/>
      <c r="AQ3565" s="178" t="s">
        <v>824</v>
      </c>
      <c r="AR3565" s="66">
        <v>1.115</v>
      </c>
      <c r="AS3565" s="66"/>
      <c r="AU3565" s="276">
        <v>4130</v>
      </c>
      <c r="AV3565" s="276"/>
      <c r="AW3565" s="276">
        <v>4604.95</v>
      </c>
      <c r="AX3565" s="95"/>
      <c r="AY3565" s="276"/>
      <c r="AZ3565" s="95"/>
      <c r="BA3565" s="178"/>
      <c r="BB3565" s="98" t="s">
        <v>3412</v>
      </c>
      <c r="BC3565" s="178" t="s">
        <v>751</v>
      </c>
      <c r="BD3565" s="96">
        <v>44.426664000000002</v>
      </c>
      <c r="BE3565" s="96"/>
      <c r="BF3565" s="96">
        <v>2.9118599999999999</v>
      </c>
      <c r="BG3565" s="96"/>
      <c r="BH3565" s="96">
        <v>16.426587999999999</v>
      </c>
      <c r="BI3565" s="96"/>
      <c r="BJ3565" s="96"/>
      <c r="BK3565" s="96"/>
      <c r="BL3565" s="96"/>
      <c r="BM3565" s="96"/>
      <c r="BN3565" s="96">
        <v>8.7170919999999992</v>
      </c>
      <c r="BO3565" s="96"/>
      <c r="BP3565" s="96">
        <v>0.17563600000000001</v>
      </c>
      <c r="BQ3565" s="96"/>
      <c r="BR3565" s="96">
        <v>3.6791119999999999</v>
      </c>
      <c r="BS3565" s="96"/>
      <c r="BT3565" s="96"/>
      <c r="BU3565" s="96"/>
      <c r="BV3565" s="96"/>
      <c r="BW3565" s="96"/>
      <c r="BX3565" s="96">
        <v>7.7834479999999999</v>
      </c>
      <c r="BY3565" s="96"/>
      <c r="BZ3565" s="96">
        <v>4.9362959999999996</v>
      </c>
      <c r="CA3565" s="96"/>
      <c r="CB3565" s="96">
        <v>2.0244360000000001</v>
      </c>
      <c r="CC3565" s="96"/>
      <c r="CD3565" s="96">
        <v>1.1555</v>
      </c>
      <c r="DH3565" s="96">
        <f t="shared" si="1579"/>
        <v>92.236631999999986</v>
      </c>
      <c r="DJ3565" s="96">
        <f t="shared" si="1554"/>
        <v>7.763368000000014</v>
      </c>
      <c r="DL3565" s="77" t="s">
        <v>827</v>
      </c>
      <c r="DO3565" s="348">
        <v>7.56</v>
      </c>
      <c r="DP3565" s="96">
        <v>0.4</v>
      </c>
      <c r="DQ3565" s="348"/>
      <c r="DS3565" s="246"/>
      <c r="DU3565" s="96"/>
      <c r="DW3565" s="178"/>
      <c r="DX3565" s="304">
        <f t="shared" si="1555"/>
        <v>48.165965123271206</v>
      </c>
      <c r="DY3565" s="77">
        <f t="shared" si="1556"/>
        <v>0</v>
      </c>
      <c r="DZ3565" s="304">
        <f t="shared" si="1557"/>
        <v>3.156945279615154</v>
      </c>
      <c r="EA3565" s="77">
        <f t="shared" si="1558"/>
        <v>0</v>
      </c>
      <c r="EB3565" s="304">
        <f t="shared" si="1559"/>
        <v>17.809180196432152</v>
      </c>
      <c r="EC3565" s="77">
        <f t="shared" si="1560"/>
        <v>0</v>
      </c>
      <c r="ED3565" s="304">
        <f t="shared" si="1561"/>
        <v>9.4507917418320311</v>
      </c>
      <c r="EE3565" s="77">
        <f t="shared" si="1562"/>
        <v>0</v>
      </c>
      <c r="EF3565" s="304">
        <f t="shared" si="1563"/>
        <v>0.19041892162758073</v>
      </c>
      <c r="EG3565" s="77">
        <f t="shared" si="1564"/>
        <v>0</v>
      </c>
      <c r="EH3565" s="304">
        <f t="shared" si="1565"/>
        <v>3.9887753056724797</v>
      </c>
      <c r="EI3565" s="77">
        <f t="shared" si="1566"/>
        <v>0</v>
      </c>
      <c r="EJ3565" s="304">
        <f t="shared" si="1567"/>
        <v>8.4385648426538395</v>
      </c>
      <c r="EK3565" s="77">
        <f t="shared" si="1568"/>
        <v>0</v>
      </c>
      <c r="EL3565" s="304">
        <f t="shared" si="1569"/>
        <v>5.3517739025856885</v>
      </c>
      <c r="EM3565" s="77">
        <f t="shared" si="1570"/>
        <v>0</v>
      </c>
      <c r="EN3565" s="304">
        <f t="shared" si="1571"/>
        <v>2.1948286229705358</v>
      </c>
      <c r="EO3565" s="77">
        <f t="shared" si="1572"/>
        <v>0</v>
      </c>
      <c r="EP3565" s="304">
        <f t="shared" si="1573"/>
        <v>1.2527560633393469</v>
      </c>
      <c r="EQ3565" s="77">
        <f t="shared" si="1574"/>
        <v>0</v>
      </c>
      <c r="ER3565" s="77">
        <f t="shared" si="1575"/>
        <v>100</v>
      </c>
      <c r="ES3565" s="77">
        <f t="shared" si="1576"/>
        <v>0</v>
      </c>
    </row>
    <row r="3566" spans="1:149" s="77" customFormat="1" x14ac:dyDescent="0.45">
      <c r="A3566" s="77" t="s">
        <v>5156</v>
      </c>
      <c r="B3566" s="178"/>
      <c r="C3566" s="77" t="s">
        <v>3593</v>
      </c>
      <c r="D3566" s="77" t="s">
        <v>5204</v>
      </c>
      <c r="E3566" s="77" t="s">
        <v>637</v>
      </c>
      <c r="F3566" s="77" t="s">
        <v>5173</v>
      </c>
      <c r="G3566" s="77" t="s">
        <v>4496</v>
      </c>
      <c r="J3566" s="304">
        <v>60</v>
      </c>
      <c r="L3566" s="304">
        <v>1200</v>
      </c>
      <c r="N3566" s="77" t="s">
        <v>722</v>
      </c>
      <c r="O3566" s="77" t="s">
        <v>5191</v>
      </c>
      <c r="P3566" s="87" t="s">
        <v>1374</v>
      </c>
      <c r="Q3566" s="125"/>
      <c r="R3566" s="125">
        <v>0.37</v>
      </c>
      <c r="S3566" s="235">
        <v>-7.35</v>
      </c>
      <c r="U3566" s="77">
        <v>1.08</v>
      </c>
      <c r="AA3566" s="168"/>
      <c r="AB3566" s="168"/>
      <c r="AE3566" s="327">
        <v>0.26600000000000001</v>
      </c>
      <c r="AG3566" s="77">
        <v>0.73399999999999999</v>
      </c>
      <c r="AQ3566" s="178" t="s">
        <v>824</v>
      </c>
      <c r="AR3566" s="66">
        <v>0.99790000000000001</v>
      </c>
      <c r="AS3566" s="66">
        <v>1.1379999999999999</v>
      </c>
      <c r="AU3566" s="276">
        <v>159.60000000000002</v>
      </c>
      <c r="AV3566" s="276">
        <v>440.4</v>
      </c>
      <c r="AW3566" s="276">
        <v>159.26484000000002</v>
      </c>
      <c r="AX3566" s="95">
        <v>5.4894517137231</v>
      </c>
      <c r="AY3566" s="276">
        <v>501.1751999999999</v>
      </c>
      <c r="AZ3566" s="95">
        <v>17.44140900888182</v>
      </c>
      <c r="BA3566" s="178"/>
      <c r="BB3566" s="98" t="s">
        <v>3412</v>
      </c>
      <c r="BC3566" s="178" t="s">
        <v>751</v>
      </c>
      <c r="BD3566" s="96">
        <v>44.521729280000002</v>
      </c>
      <c r="BE3566" s="96"/>
      <c r="BF3566" s="96">
        <v>3.77269312</v>
      </c>
      <c r="BG3566" s="96"/>
      <c r="BH3566" s="96">
        <v>14.271051199999999</v>
      </c>
      <c r="BI3566" s="96"/>
      <c r="BJ3566" s="96"/>
      <c r="BK3566" s="96"/>
      <c r="BL3566" s="96"/>
      <c r="BM3566" s="96"/>
      <c r="BN3566" s="96">
        <v>12.355076160000001</v>
      </c>
      <c r="BO3566" s="96"/>
      <c r="BP3566" s="96">
        <v>0.27653248000000002</v>
      </c>
      <c r="BQ3566" s="96"/>
      <c r="BR3566" s="96">
        <v>7.0713305599999998</v>
      </c>
      <c r="BS3566" s="96"/>
      <c r="BT3566" s="96"/>
      <c r="BU3566" s="96"/>
      <c r="BV3566" s="96"/>
      <c r="BW3566" s="96"/>
      <c r="BX3566" s="96">
        <v>10.686005119999999</v>
      </c>
      <c r="BY3566" s="96"/>
      <c r="BZ3566" s="96">
        <v>3.5554176000000002</v>
      </c>
      <c r="CA3566" s="96"/>
      <c r="CB3566" s="96">
        <v>1.5505571199999999</v>
      </c>
      <c r="CC3566" s="96"/>
      <c r="CD3566" s="96">
        <v>0.70120735999999995</v>
      </c>
      <c r="DH3566" s="96">
        <f t="shared" si="1579"/>
        <v>98.761599999999987</v>
      </c>
      <c r="DJ3566" s="96">
        <f t="shared" si="1554"/>
        <v>1.2384000000000128</v>
      </c>
      <c r="DL3566" s="77" t="s">
        <v>827</v>
      </c>
      <c r="DO3566" s="348">
        <v>1.19</v>
      </c>
      <c r="DP3566" s="96">
        <v>0.1</v>
      </c>
      <c r="DQ3566" s="348">
        <f>DS3566/10000</f>
        <v>4.8399999999999999E-2</v>
      </c>
      <c r="DR3566" s="77">
        <f>DT3566/10000</f>
        <v>3.5000000000000001E-3</v>
      </c>
      <c r="DS3566" s="246">
        <v>484</v>
      </c>
      <c r="DT3566" s="77">
        <v>35</v>
      </c>
      <c r="DU3566" s="96"/>
      <c r="DW3566" s="178"/>
      <c r="DX3566" s="304">
        <f t="shared" si="1555"/>
        <v>45.080000000000013</v>
      </c>
      <c r="DY3566" s="77">
        <f t="shared" si="1556"/>
        <v>0</v>
      </c>
      <c r="DZ3566" s="304">
        <f t="shared" si="1557"/>
        <v>3.8200000000000003</v>
      </c>
      <c r="EA3566" s="77">
        <f t="shared" si="1558"/>
        <v>0</v>
      </c>
      <c r="EB3566" s="304">
        <f t="shared" si="1559"/>
        <v>14.450000000000001</v>
      </c>
      <c r="EC3566" s="77">
        <f t="shared" si="1560"/>
        <v>0</v>
      </c>
      <c r="ED3566" s="304">
        <f t="shared" si="1561"/>
        <v>12.510000000000002</v>
      </c>
      <c r="EE3566" s="77">
        <f t="shared" si="1562"/>
        <v>0</v>
      </c>
      <c r="EF3566" s="304">
        <f t="shared" si="1563"/>
        <v>0.28000000000000003</v>
      </c>
      <c r="EG3566" s="77">
        <f t="shared" si="1564"/>
        <v>0</v>
      </c>
      <c r="EH3566" s="304">
        <f t="shared" si="1565"/>
        <v>7.160000000000001</v>
      </c>
      <c r="EI3566" s="77">
        <f t="shared" si="1566"/>
        <v>0</v>
      </c>
      <c r="EJ3566" s="304">
        <f t="shared" si="1567"/>
        <v>10.82</v>
      </c>
      <c r="EK3566" s="77">
        <f t="shared" si="1568"/>
        <v>0</v>
      </c>
      <c r="EL3566" s="304">
        <f t="shared" si="1569"/>
        <v>3.6000000000000005</v>
      </c>
      <c r="EM3566" s="77">
        <f t="shared" si="1570"/>
        <v>0</v>
      </c>
      <c r="EN3566" s="304">
        <f t="shared" si="1571"/>
        <v>1.5700000000000003</v>
      </c>
      <c r="EO3566" s="77">
        <f t="shared" si="1572"/>
        <v>0</v>
      </c>
      <c r="EP3566" s="304">
        <f t="shared" si="1573"/>
        <v>0.71000000000000008</v>
      </c>
      <c r="EQ3566" s="77">
        <f t="shared" si="1574"/>
        <v>0</v>
      </c>
      <c r="ER3566" s="77">
        <f t="shared" si="1575"/>
        <v>100</v>
      </c>
      <c r="ES3566" s="77">
        <f t="shared" si="1576"/>
        <v>0</v>
      </c>
    </row>
    <row r="3567" spans="1:149" s="77" customFormat="1" x14ac:dyDescent="0.45">
      <c r="A3567" s="77" t="s">
        <v>5156</v>
      </c>
      <c r="B3567" s="178"/>
      <c r="C3567" s="77" t="s">
        <v>3593</v>
      </c>
      <c r="D3567" s="77" t="s">
        <v>5204</v>
      </c>
      <c r="E3567" s="77" t="s">
        <v>637</v>
      </c>
      <c r="F3567" s="77" t="s">
        <v>5174</v>
      </c>
      <c r="G3567" s="77" t="s">
        <v>4496</v>
      </c>
      <c r="J3567" s="304">
        <v>113</v>
      </c>
      <c r="L3567" s="304">
        <v>1200</v>
      </c>
      <c r="N3567" s="77" t="s">
        <v>722</v>
      </c>
      <c r="O3567" s="77" t="s">
        <v>5192</v>
      </c>
      <c r="P3567" s="87" t="s">
        <v>1374</v>
      </c>
      <c r="Q3567" s="125"/>
      <c r="R3567" s="125">
        <v>0.14000000000000001</v>
      </c>
      <c r="S3567" s="235">
        <v>-7.58</v>
      </c>
      <c r="AA3567" s="168"/>
      <c r="AB3567" s="168"/>
      <c r="AE3567" s="327">
        <v>0.214</v>
      </c>
      <c r="AG3567" s="77">
        <v>0.78600000000000003</v>
      </c>
      <c r="AQ3567" s="178" t="s">
        <v>824</v>
      </c>
      <c r="AR3567" s="66">
        <v>1.0089999999999999</v>
      </c>
      <c r="AS3567" s="66">
        <v>1.2849999999999999</v>
      </c>
      <c r="AU3567" s="276">
        <v>241.82</v>
      </c>
      <c r="AV3567" s="276">
        <v>888.18000000000006</v>
      </c>
      <c r="AW3567" s="276">
        <v>243.99637999999996</v>
      </c>
      <c r="AX3567" s="95">
        <v>4.7244326503761913</v>
      </c>
      <c r="AY3567" s="276">
        <v>1141.3113000000001</v>
      </c>
      <c r="AZ3567" s="95">
        <v>23.201448842491907</v>
      </c>
      <c r="BA3567" s="178"/>
      <c r="BB3567" s="98" t="s">
        <v>3412</v>
      </c>
      <c r="BC3567" s="178" t="s">
        <v>751</v>
      </c>
      <c r="BD3567" s="96">
        <v>44.353986599999999</v>
      </c>
      <c r="BE3567" s="96"/>
      <c r="BF3567" s="96">
        <v>3.7584788999999996</v>
      </c>
      <c r="BG3567" s="96"/>
      <c r="BH3567" s="96">
        <v>14.217282749999999</v>
      </c>
      <c r="BI3567" s="96"/>
      <c r="BJ3567" s="96"/>
      <c r="BK3567" s="96"/>
      <c r="BL3567" s="96"/>
      <c r="BM3567" s="96"/>
      <c r="BN3567" s="96">
        <v>12.308526449999999</v>
      </c>
      <c r="BO3567" s="96"/>
      <c r="BP3567" s="96">
        <v>0.27549060000000003</v>
      </c>
      <c r="BQ3567" s="96"/>
      <c r="BR3567" s="96">
        <v>7.0446882000000004</v>
      </c>
      <c r="BS3567" s="96"/>
      <c r="BT3567" s="96"/>
      <c r="BU3567" s="96"/>
      <c r="BV3567" s="96"/>
      <c r="BW3567" s="96"/>
      <c r="BX3567" s="96">
        <v>10.645743899999999</v>
      </c>
      <c r="BY3567" s="96"/>
      <c r="BZ3567" s="96">
        <v>3.5420220000000002</v>
      </c>
      <c r="CA3567" s="96"/>
      <c r="CB3567" s="96">
        <v>1.54471515</v>
      </c>
      <c r="CC3567" s="96"/>
      <c r="CD3567" s="96">
        <v>0.69856544999999992</v>
      </c>
      <c r="DH3567" s="96">
        <f t="shared" si="1579"/>
        <v>98.389499999999998</v>
      </c>
      <c r="DJ3567" s="96">
        <f t="shared" si="1554"/>
        <v>1.6105000000000018</v>
      </c>
      <c r="DL3567" s="77" t="s">
        <v>827</v>
      </c>
      <c r="DO3567" s="348">
        <v>1.49</v>
      </c>
      <c r="DP3567" s="96">
        <v>0.12</v>
      </c>
      <c r="DQ3567" s="348">
        <f t="shared" ref="DQ3567:DQ3577" si="1580">DS3567/10000</f>
        <v>0.1205</v>
      </c>
      <c r="DR3567" s="77">
        <f t="shared" ref="DR3567:DR3577" si="1581">DT3567/10000</f>
        <v>5.4999999999999997E-3</v>
      </c>
      <c r="DS3567" s="246">
        <v>1205</v>
      </c>
      <c r="DT3567" s="77">
        <v>55</v>
      </c>
      <c r="DU3567" s="96"/>
      <c r="DW3567" s="178"/>
      <c r="DX3567" s="304">
        <f t="shared" si="1555"/>
        <v>45.08</v>
      </c>
      <c r="DY3567" s="77">
        <f t="shared" si="1556"/>
        <v>0</v>
      </c>
      <c r="DZ3567" s="304">
        <f t="shared" si="1557"/>
        <v>3.82</v>
      </c>
      <c r="EA3567" s="77">
        <f t="shared" si="1558"/>
        <v>0</v>
      </c>
      <c r="EB3567" s="304">
        <f t="shared" si="1559"/>
        <v>14.45</v>
      </c>
      <c r="EC3567" s="77">
        <f t="shared" si="1560"/>
        <v>0</v>
      </c>
      <c r="ED3567" s="304">
        <f t="shared" si="1561"/>
        <v>12.509999999999998</v>
      </c>
      <c r="EE3567" s="77">
        <f t="shared" si="1562"/>
        <v>0</v>
      </c>
      <c r="EF3567" s="304">
        <f t="shared" si="1563"/>
        <v>0.28000000000000003</v>
      </c>
      <c r="EG3567" s="77">
        <f t="shared" si="1564"/>
        <v>0</v>
      </c>
      <c r="EH3567" s="304">
        <f t="shared" si="1565"/>
        <v>7.160000000000001</v>
      </c>
      <c r="EI3567" s="77">
        <f t="shared" si="1566"/>
        <v>0</v>
      </c>
      <c r="EJ3567" s="304">
        <f t="shared" si="1567"/>
        <v>10.819999999999999</v>
      </c>
      <c r="EK3567" s="77">
        <f t="shared" si="1568"/>
        <v>0</v>
      </c>
      <c r="EL3567" s="304">
        <f t="shared" si="1569"/>
        <v>3.6000000000000005</v>
      </c>
      <c r="EM3567" s="77">
        <f t="shared" si="1570"/>
        <v>0</v>
      </c>
      <c r="EN3567" s="304">
        <f t="shared" si="1571"/>
        <v>1.5700000000000003</v>
      </c>
      <c r="EO3567" s="77">
        <f t="shared" si="1572"/>
        <v>0</v>
      </c>
      <c r="EP3567" s="304">
        <f t="shared" si="1573"/>
        <v>0.71</v>
      </c>
      <c r="EQ3567" s="77">
        <f t="shared" si="1574"/>
        <v>0</v>
      </c>
      <c r="ER3567" s="77">
        <f t="shared" si="1575"/>
        <v>100</v>
      </c>
      <c r="ES3567" s="77">
        <f t="shared" si="1576"/>
        <v>0</v>
      </c>
    </row>
    <row r="3568" spans="1:149" s="77" customFormat="1" x14ac:dyDescent="0.45">
      <c r="A3568" s="77" t="s">
        <v>5156</v>
      </c>
      <c r="B3568" s="178"/>
      <c r="C3568" s="77" t="s">
        <v>3593</v>
      </c>
      <c r="D3568" s="77" t="s">
        <v>5204</v>
      </c>
      <c r="E3568" s="77" t="s">
        <v>637</v>
      </c>
      <c r="F3568" s="77" t="s">
        <v>5175</v>
      </c>
      <c r="G3568" s="77" t="s">
        <v>4496</v>
      </c>
      <c r="J3568" s="304">
        <v>210</v>
      </c>
      <c r="L3568" s="304">
        <v>1200</v>
      </c>
      <c r="N3568" s="77" t="s">
        <v>722</v>
      </c>
      <c r="O3568" s="77" t="s">
        <v>5193</v>
      </c>
      <c r="P3568" s="87" t="s">
        <v>1374</v>
      </c>
      <c r="Q3568" s="125"/>
      <c r="R3568" s="125">
        <v>-0.3</v>
      </c>
      <c r="S3568" s="235">
        <v>-8</v>
      </c>
      <c r="AA3568" s="168"/>
      <c r="AB3568" s="168"/>
      <c r="AE3568" s="327">
        <v>0.14499999999999999</v>
      </c>
      <c r="AG3568" s="77">
        <v>0.85499999999999998</v>
      </c>
      <c r="AQ3568" s="178" t="s">
        <v>824</v>
      </c>
      <c r="AR3568" s="66">
        <v>1.0549999999999999</v>
      </c>
      <c r="AS3568" s="66">
        <v>1.623</v>
      </c>
      <c r="AU3568" s="276">
        <v>304.5</v>
      </c>
      <c r="AV3568" s="276">
        <v>1795.5</v>
      </c>
      <c r="AW3568" s="276">
        <v>321.2475</v>
      </c>
      <c r="AX3568" s="95">
        <v>3.7042072998326505</v>
      </c>
      <c r="AY3568" s="276">
        <v>2914.0965000000001</v>
      </c>
      <c r="AZ3568" s="95">
        <v>40.242285000000003</v>
      </c>
      <c r="BA3568" s="178"/>
      <c r="BB3568" s="98" t="s">
        <v>3412</v>
      </c>
      <c r="BC3568" s="178" t="s">
        <v>751</v>
      </c>
      <c r="BD3568" s="96">
        <v>44.191337959999998</v>
      </c>
      <c r="BE3568" s="96"/>
      <c r="BF3568" s="96">
        <v>3.74469634</v>
      </c>
      <c r="BG3568" s="96"/>
      <c r="BH3568" s="96">
        <v>14.165147150000001</v>
      </c>
      <c r="BI3568" s="96"/>
      <c r="BJ3568" s="96"/>
      <c r="BK3568" s="96"/>
      <c r="BL3568" s="96"/>
      <c r="BM3568" s="96"/>
      <c r="BN3568" s="96">
        <v>12.26339037</v>
      </c>
      <c r="BO3568" s="96"/>
      <c r="BP3568" s="96">
        <v>0.27448036000000003</v>
      </c>
      <c r="BQ3568" s="96"/>
      <c r="BR3568" s="96">
        <v>7.0188549199999999</v>
      </c>
      <c r="BS3568" s="96"/>
      <c r="BT3568" s="96"/>
      <c r="BU3568" s="96"/>
      <c r="BV3568" s="96"/>
      <c r="BW3568" s="96"/>
      <c r="BX3568" s="96">
        <v>10.606705340000001</v>
      </c>
      <c r="BY3568" s="96"/>
      <c r="BZ3568" s="96">
        <v>3.5290332000000002</v>
      </c>
      <c r="CA3568" s="96"/>
      <c r="CB3568" s="96">
        <v>1.53905059</v>
      </c>
      <c r="CC3568" s="96"/>
      <c r="CD3568" s="96">
        <v>0.69600376999999991</v>
      </c>
      <c r="DH3568" s="96">
        <f t="shared" si="1579"/>
        <v>98.028700000000001</v>
      </c>
      <c r="DJ3568" s="96">
        <f t="shared" si="1554"/>
        <v>1.9712999999999994</v>
      </c>
      <c r="DL3568" s="77" t="s">
        <v>827</v>
      </c>
      <c r="DO3568" s="348">
        <v>1.7</v>
      </c>
      <c r="DP3568" s="96">
        <v>0.14000000000000001</v>
      </c>
      <c r="DQ3568" s="348">
        <f t="shared" si="1580"/>
        <v>0.27129999999999999</v>
      </c>
      <c r="DR3568" s="77">
        <f t="shared" si="1581"/>
        <v>1.38E-2</v>
      </c>
      <c r="DS3568" s="246">
        <v>2713</v>
      </c>
      <c r="DT3568" s="77">
        <v>138</v>
      </c>
      <c r="DU3568" s="96"/>
      <c r="DW3568" s="178"/>
      <c r="DX3568" s="304">
        <f t="shared" si="1555"/>
        <v>45.08</v>
      </c>
      <c r="DY3568" s="77">
        <f t="shared" si="1556"/>
        <v>0</v>
      </c>
      <c r="DZ3568" s="304">
        <f t="shared" si="1557"/>
        <v>3.82</v>
      </c>
      <c r="EA3568" s="77">
        <f t="shared" si="1558"/>
        <v>0</v>
      </c>
      <c r="EB3568" s="304">
        <f t="shared" si="1559"/>
        <v>14.450000000000001</v>
      </c>
      <c r="EC3568" s="77">
        <f t="shared" si="1560"/>
        <v>0</v>
      </c>
      <c r="ED3568" s="304">
        <f t="shared" si="1561"/>
        <v>12.509999999999998</v>
      </c>
      <c r="EE3568" s="77">
        <f t="shared" si="1562"/>
        <v>0</v>
      </c>
      <c r="EF3568" s="304">
        <f t="shared" si="1563"/>
        <v>0.28000000000000003</v>
      </c>
      <c r="EG3568" s="77">
        <f t="shared" si="1564"/>
        <v>0</v>
      </c>
      <c r="EH3568" s="304">
        <f t="shared" si="1565"/>
        <v>7.16</v>
      </c>
      <c r="EI3568" s="77">
        <f t="shared" si="1566"/>
        <v>0</v>
      </c>
      <c r="EJ3568" s="304">
        <f t="shared" si="1567"/>
        <v>10.820000000000002</v>
      </c>
      <c r="EK3568" s="77">
        <f t="shared" si="1568"/>
        <v>0</v>
      </c>
      <c r="EL3568" s="304">
        <f t="shared" si="1569"/>
        <v>3.6000000000000005</v>
      </c>
      <c r="EM3568" s="77">
        <f t="shared" si="1570"/>
        <v>0</v>
      </c>
      <c r="EN3568" s="304">
        <f t="shared" si="1571"/>
        <v>1.5699999999999998</v>
      </c>
      <c r="EO3568" s="77">
        <f t="shared" si="1572"/>
        <v>0</v>
      </c>
      <c r="EP3568" s="304">
        <f t="shared" si="1573"/>
        <v>0.70999999999999985</v>
      </c>
      <c r="EQ3568" s="77">
        <f t="shared" si="1574"/>
        <v>0</v>
      </c>
      <c r="ER3568" s="77">
        <f t="shared" si="1575"/>
        <v>100</v>
      </c>
      <c r="ES3568" s="77">
        <f t="shared" si="1576"/>
        <v>0</v>
      </c>
    </row>
    <row r="3569" spans="1:149" s="77" customFormat="1" x14ac:dyDescent="0.45">
      <c r="A3569" s="77" t="s">
        <v>5156</v>
      </c>
      <c r="B3569" s="178"/>
      <c r="C3569" s="77" t="s">
        <v>3593</v>
      </c>
      <c r="D3569" s="77" t="s">
        <v>5204</v>
      </c>
      <c r="E3569" s="77" t="s">
        <v>637</v>
      </c>
      <c r="F3569" s="77" t="s">
        <v>5176</v>
      </c>
      <c r="G3569" s="77" t="s">
        <v>4496</v>
      </c>
      <c r="J3569" s="304">
        <v>294</v>
      </c>
      <c r="L3569" s="304">
        <v>1200</v>
      </c>
      <c r="N3569" s="77" t="s">
        <v>722</v>
      </c>
      <c r="O3569" s="77" t="s">
        <v>5194</v>
      </c>
      <c r="P3569" s="87" t="s">
        <v>1374</v>
      </c>
      <c r="Q3569" s="125"/>
      <c r="R3569" s="125">
        <v>-0.73</v>
      </c>
      <c r="S3569" s="235">
        <v>-8.42</v>
      </c>
      <c r="AA3569" s="168"/>
      <c r="AB3569" s="168"/>
      <c r="AE3569" s="327">
        <v>0.10199999999999999</v>
      </c>
      <c r="AG3569" s="77">
        <v>0.89800000000000002</v>
      </c>
      <c r="AQ3569" s="178" t="s">
        <v>824</v>
      </c>
      <c r="AR3569" s="66">
        <v>1.117</v>
      </c>
      <c r="AS3569" s="66">
        <v>2.0019999999999998</v>
      </c>
      <c r="AU3569" s="276">
        <v>299.88</v>
      </c>
      <c r="AV3569" s="276">
        <v>2640.12</v>
      </c>
      <c r="AW3569" s="276">
        <v>334.96596</v>
      </c>
      <c r="AX3569" s="95">
        <v>2.9470713339981307</v>
      </c>
      <c r="AY3569" s="276">
        <v>5285.5202399999989</v>
      </c>
      <c r="AZ3569" s="95">
        <v>63.925742888067909</v>
      </c>
      <c r="BA3569" s="178"/>
      <c r="BB3569" s="98" t="s">
        <v>3412</v>
      </c>
      <c r="BC3569" s="178" t="s">
        <v>751</v>
      </c>
      <c r="BD3569" s="96">
        <v>44.114882280000003</v>
      </c>
      <c r="BE3569" s="96"/>
      <c r="BF3569" s="96">
        <v>3.7382176199999999</v>
      </c>
      <c r="BG3569" s="96"/>
      <c r="BH3569" s="96">
        <v>14.140639950000001</v>
      </c>
      <c r="BI3569" s="96"/>
      <c r="BJ3569" s="96"/>
      <c r="BK3569" s="96"/>
      <c r="BL3569" s="96"/>
      <c r="BM3569" s="96"/>
      <c r="BN3569" s="96">
        <v>12.242173409999999</v>
      </c>
      <c r="BO3569" s="96"/>
      <c r="BP3569" s="96">
        <v>0.27400548000000002</v>
      </c>
      <c r="BQ3569" s="96"/>
      <c r="BR3569" s="96">
        <v>7.0067115600000003</v>
      </c>
      <c r="BS3569" s="96"/>
      <c r="BT3569" s="96"/>
      <c r="BU3569" s="96"/>
      <c r="BV3569" s="96"/>
      <c r="BW3569" s="96"/>
      <c r="BX3569" s="96">
        <v>10.58835462</v>
      </c>
      <c r="BY3569" s="96"/>
      <c r="BZ3569" s="96">
        <v>3.5229276</v>
      </c>
      <c r="CA3569" s="96"/>
      <c r="CB3569" s="96">
        <v>1.53638787</v>
      </c>
      <c r="CC3569" s="96"/>
      <c r="CD3569" s="96">
        <v>0.6947996099999999</v>
      </c>
      <c r="DH3569" s="96">
        <f t="shared" si="1579"/>
        <v>97.859100000000012</v>
      </c>
      <c r="DJ3569" s="96">
        <f t="shared" si="1554"/>
        <v>2.1408999999999878</v>
      </c>
      <c r="DL3569" s="77" t="s">
        <v>827</v>
      </c>
      <c r="DO3569" s="348">
        <v>1.72</v>
      </c>
      <c r="DP3569" s="96">
        <v>0.11</v>
      </c>
      <c r="DQ3569" s="348">
        <f t="shared" si="1580"/>
        <v>0.4209</v>
      </c>
      <c r="DR3569" s="77">
        <f t="shared" si="1581"/>
        <v>1.6899999999999998E-2</v>
      </c>
      <c r="DS3569" s="246">
        <v>4209</v>
      </c>
      <c r="DT3569" s="77">
        <v>169</v>
      </c>
      <c r="DU3569" s="96"/>
      <c r="DW3569" s="178"/>
      <c r="DX3569" s="304">
        <f t="shared" si="1555"/>
        <v>45.08</v>
      </c>
      <c r="DY3569" s="77">
        <f t="shared" si="1556"/>
        <v>0</v>
      </c>
      <c r="DZ3569" s="304">
        <f t="shared" si="1557"/>
        <v>3.819999999999999</v>
      </c>
      <c r="EA3569" s="77">
        <f t="shared" si="1558"/>
        <v>0</v>
      </c>
      <c r="EB3569" s="304">
        <f t="shared" si="1559"/>
        <v>14.45</v>
      </c>
      <c r="EC3569" s="77">
        <f t="shared" si="1560"/>
        <v>0</v>
      </c>
      <c r="ED3569" s="304">
        <f t="shared" si="1561"/>
        <v>12.509999999999998</v>
      </c>
      <c r="EE3569" s="77">
        <f t="shared" si="1562"/>
        <v>0</v>
      </c>
      <c r="EF3569" s="304">
        <f t="shared" si="1563"/>
        <v>0.27999999999999997</v>
      </c>
      <c r="EG3569" s="77">
        <f t="shared" si="1564"/>
        <v>0</v>
      </c>
      <c r="EH3569" s="304">
        <f t="shared" si="1565"/>
        <v>7.16</v>
      </c>
      <c r="EI3569" s="77">
        <f t="shared" si="1566"/>
        <v>0</v>
      </c>
      <c r="EJ3569" s="304">
        <f t="shared" si="1567"/>
        <v>10.819999999999999</v>
      </c>
      <c r="EK3569" s="77">
        <f t="shared" si="1568"/>
        <v>0</v>
      </c>
      <c r="EL3569" s="304">
        <f t="shared" si="1569"/>
        <v>3.5999999999999996</v>
      </c>
      <c r="EM3569" s="77">
        <f t="shared" si="1570"/>
        <v>0</v>
      </c>
      <c r="EN3569" s="304">
        <f t="shared" si="1571"/>
        <v>1.5699999999999998</v>
      </c>
      <c r="EO3569" s="77">
        <f t="shared" si="1572"/>
        <v>0</v>
      </c>
      <c r="EP3569" s="304">
        <f t="shared" si="1573"/>
        <v>0.70999999999999974</v>
      </c>
      <c r="EQ3569" s="77">
        <f t="shared" si="1574"/>
        <v>0</v>
      </c>
      <c r="ER3569" s="77">
        <f t="shared" si="1575"/>
        <v>100</v>
      </c>
      <c r="ES3569" s="77">
        <f t="shared" si="1576"/>
        <v>0</v>
      </c>
    </row>
    <row r="3570" spans="1:149" s="77" customFormat="1" x14ac:dyDescent="0.45">
      <c r="A3570" s="77" t="s">
        <v>5156</v>
      </c>
      <c r="B3570" s="178"/>
      <c r="C3570" s="77" t="s">
        <v>3593</v>
      </c>
      <c r="D3570" s="77" t="s">
        <v>5204</v>
      </c>
      <c r="E3570" s="77" t="s">
        <v>637</v>
      </c>
      <c r="F3570" s="77" t="s">
        <v>5177</v>
      </c>
      <c r="G3570" s="77" t="s">
        <v>4496</v>
      </c>
      <c r="J3570" s="304">
        <v>397</v>
      </c>
      <c r="L3570" s="304">
        <v>1200</v>
      </c>
      <c r="N3570" s="77" t="s">
        <v>722</v>
      </c>
      <c r="O3570" s="77" t="s">
        <v>5195</v>
      </c>
      <c r="P3570" s="87" t="s">
        <v>1374</v>
      </c>
      <c r="Q3570" s="125"/>
      <c r="R3570" s="125">
        <v>-1</v>
      </c>
      <c r="S3570" s="235">
        <v>-8.67</v>
      </c>
      <c r="AA3570" s="168"/>
      <c r="AB3570" s="168"/>
      <c r="AE3570" s="327">
        <v>0.08</v>
      </c>
      <c r="AG3570" s="77">
        <v>0.92</v>
      </c>
      <c r="AQ3570" s="178" t="s">
        <v>824</v>
      </c>
      <c r="AR3570" s="66">
        <v>1.2110000000000001</v>
      </c>
      <c r="AS3570" s="66">
        <v>2.5990000000000002</v>
      </c>
      <c r="AU3570" s="276">
        <v>317.60000000000002</v>
      </c>
      <c r="AV3570" s="276">
        <v>3652.4</v>
      </c>
      <c r="AW3570" s="276">
        <v>384.61360000000008</v>
      </c>
      <c r="AX3570" s="95">
        <v>2.6393029431798327</v>
      </c>
      <c r="AY3570" s="276">
        <v>9492.5876000000007</v>
      </c>
      <c r="AZ3570" s="95">
        <v>106.2912384015135</v>
      </c>
      <c r="BA3570" s="178"/>
      <c r="BB3570" s="98" t="s">
        <v>3412</v>
      </c>
      <c r="BC3570" s="178" t="s">
        <v>751</v>
      </c>
      <c r="BD3570" s="96">
        <v>43.991408159999999</v>
      </c>
      <c r="BE3570" s="96"/>
      <c r="BF3570" s="96">
        <v>3.7277546400000001</v>
      </c>
      <c r="BG3570" s="96"/>
      <c r="BH3570" s="96">
        <v>14.101061399999999</v>
      </c>
      <c r="BI3570" s="96"/>
      <c r="BJ3570" s="96"/>
      <c r="BK3570" s="96"/>
      <c r="BL3570" s="96"/>
      <c r="BM3570" s="96"/>
      <c r="BN3570" s="96">
        <v>12.20790852</v>
      </c>
      <c r="BO3570" s="96"/>
      <c r="BP3570" s="96">
        <v>0.27323856000000002</v>
      </c>
      <c r="BQ3570" s="96"/>
      <c r="BR3570" s="96">
        <v>6.9871003200000006</v>
      </c>
      <c r="BS3570" s="96"/>
      <c r="BT3570" s="96"/>
      <c r="BU3570" s="96"/>
      <c r="BV3570" s="96"/>
      <c r="BW3570" s="96"/>
      <c r="BX3570" s="96">
        <v>10.55871864</v>
      </c>
      <c r="BY3570" s="96"/>
      <c r="BZ3570" s="96">
        <v>3.5130672000000001</v>
      </c>
      <c r="CA3570" s="96"/>
      <c r="CB3570" s="96">
        <v>1.5320876400000001</v>
      </c>
      <c r="CC3570" s="96"/>
      <c r="CD3570" s="96">
        <v>0.69285491999999993</v>
      </c>
      <c r="DH3570" s="96">
        <f t="shared" si="1579"/>
        <v>97.585199999999986</v>
      </c>
      <c r="DJ3570" s="96">
        <f t="shared" si="1554"/>
        <v>2.4148000000000138</v>
      </c>
      <c r="DL3570" s="77" t="s">
        <v>827</v>
      </c>
      <c r="DO3570" s="348">
        <v>1.84</v>
      </c>
      <c r="DP3570" s="96">
        <v>0.13</v>
      </c>
      <c r="DQ3570" s="348">
        <f t="shared" si="1580"/>
        <v>0.57479999999999998</v>
      </c>
      <c r="DR3570" s="77">
        <f t="shared" si="1581"/>
        <v>2.87E-2</v>
      </c>
      <c r="DS3570" s="246">
        <v>5748</v>
      </c>
      <c r="DT3570" s="77">
        <v>287</v>
      </c>
      <c r="DU3570" s="96"/>
      <c r="DW3570" s="178"/>
      <c r="DX3570" s="304">
        <f t="shared" si="1555"/>
        <v>45.080000000000005</v>
      </c>
      <c r="DY3570" s="77">
        <f t="shared" si="1556"/>
        <v>0</v>
      </c>
      <c r="DZ3570" s="304">
        <f t="shared" si="1557"/>
        <v>3.8200000000000003</v>
      </c>
      <c r="EA3570" s="77">
        <f t="shared" si="1558"/>
        <v>0</v>
      </c>
      <c r="EB3570" s="304">
        <f t="shared" si="1559"/>
        <v>14.450000000000001</v>
      </c>
      <c r="EC3570" s="77">
        <f t="shared" si="1560"/>
        <v>0</v>
      </c>
      <c r="ED3570" s="304">
        <f t="shared" si="1561"/>
        <v>12.510000000000002</v>
      </c>
      <c r="EE3570" s="77">
        <f t="shared" si="1562"/>
        <v>0</v>
      </c>
      <c r="EF3570" s="304">
        <f t="shared" si="1563"/>
        <v>0.28000000000000003</v>
      </c>
      <c r="EG3570" s="77">
        <f t="shared" si="1564"/>
        <v>0</v>
      </c>
      <c r="EH3570" s="304">
        <f t="shared" si="1565"/>
        <v>7.160000000000001</v>
      </c>
      <c r="EI3570" s="77">
        <f t="shared" si="1566"/>
        <v>0</v>
      </c>
      <c r="EJ3570" s="304">
        <f t="shared" si="1567"/>
        <v>10.820000000000002</v>
      </c>
      <c r="EK3570" s="77">
        <f t="shared" si="1568"/>
        <v>0</v>
      </c>
      <c r="EL3570" s="304">
        <f t="shared" si="1569"/>
        <v>3.6000000000000005</v>
      </c>
      <c r="EM3570" s="77">
        <f t="shared" si="1570"/>
        <v>0</v>
      </c>
      <c r="EN3570" s="304">
        <f t="shared" si="1571"/>
        <v>1.5700000000000003</v>
      </c>
      <c r="EO3570" s="77">
        <f t="shared" si="1572"/>
        <v>0</v>
      </c>
      <c r="EP3570" s="304">
        <f t="shared" si="1573"/>
        <v>0.71000000000000008</v>
      </c>
      <c r="EQ3570" s="77">
        <f t="shared" si="1574"/>
        <v>0</v>
      </c>
      <c r="ER3570" s="77">
        <f t="shared" si="1575"/>
        <v>100</v>
      </c>
      <c r="ES3570" s="77">
        <f t="shared" si="1576"/>
        <v>0</v>
      </c>
    </row>
    <row r="3571" spans="1:149" s="77" customFormat="1" x14ac:dyDescent="0.45">
      <c r="A3571" s="77" t="s">
        <v>5156</v>
      </c>
      <c r="B3571" s="178"/>
      <c r="C3571" s="77" t="s">
        <v>3593</v>
      </c>
      <c r="D3571" s="77" t="s">
        <v>5205</v>
      </c>
      <c r="E3571" s="77" t="s">
        <v>637</v>
      </c>
      <c r="F3571" s="77" t="s">
        <v>5178</v>
      </c>
      <c r="G3571" s="77" t="s">
        <v>4496</v>
      </c>
      <c r="J3571" s="304">
        <v>60</v>
      </c>
      <c r="L3571" s="304">
        <v>1200</v>
      </c>
      <c r="N3571" s="77" t="s">
        <v>722</v>
      </c>
      <c r="O3571" s="77" t="s">
        <v>5196</v>
      </c>
      <c r="P3571" s="87" t="s">
        <v>1374</v>
      </c>
      <c r="Q3571" s="125"/>
      <c r="R3571" s="125">
        <v>0.22</v>
      </c>
      <c r="S3571" s="235">
        <v>-7.5</v>
      </c>
      <c r="AA3571" s="168"/>
      <c r="AB3571" s="168"/>
      <c r="AE3571" s="327">
        <v>0.224</v>
      </c>
      <c r="AG3571" s="77">
        <v>0.77600000000000002</v>
      </c>
      <c r="AQ3571" s="178" t="s">
        <v>824</v>
      </c>
      <c r="AR3571" s="66">
        <v>0.99950000000000006</v>
      </c>
      <c r="AS3571" s="66">
        <v>1.137</v>
      </c>
      <c r="AU3571" s="276">
        <v>134.4</v>
      </c>
      <c r="AV3571" s="276">
        <v>465.6</v>
      </c>
      <c r="AW3571" s="276">
        <v>134.33280000000002</v>
      </c>
      <c r="AX3571" s="95">
        <v>4.6308534222086903</v>
      </c>
      <c r="AY3571" s="276">
        <v>529.38720000000001</v>
      </c>
      <c r="AZ3571" s="95">
        <v>18.42321543297977</v>
      </c>
      <c r="BA3571" s="178"/>
      <c r="BB3571" s="98" t="s">
        <v>3412</v>
      </c>
      <c r="BC3571" s="178" t="s">
        <v>751</v>
      </c>
      <c r="BD3571" s="96">
        <v>47.484337320000002</v>
      </c>
      <c r="BE3571" s="96"/>
      <c r="BF3571" s="96">
        <v>3.1122692999999999</v>
      </c>
      <c r="BG3571" s="96"/>
      <c r="BH3571" s="96">
        <v>17.55715094</v>
      </c>
      <c r="BI3571" s="96"/>
      <c r="BJ3571" s="96"/>
      <c r="BK3571" s="96"/>
      <c r="BL3571" s="96"/>
      <c r="BM3571" s="96"/>
      <c r="BN3571" s="96">
        <v>9.3170474599999995</v>
      </c>
      <c r="BO3571" s="96"/>
      <c r="BP3571" s="96">
        <v>0.18772418000000002</v>
      </c>
      <c r="BQ3571" s="96"/>
      <c r="BR3571" s="96">
        <v>3.9323275600000001</v>
      </c>
      <c r="BS3571" s="96"/>
      <c r="BT3571" s="96"/>
      <c r="BU3571" s="96"/>
      <c r="BV3571" s="96"/>
      <c r="BW3571" s="96"/>
      <c r="BX3571" s="96">
        <v>8.319145240000001</v>
      </c>
      <c r="BY3571" s="96"/>
      <c r="BZ3571" s="96">
        <v>5.2760374800000003</v>
      </c>
      <c r="CA3571" s="96"/>
      <c r="CB3571" s="96">
        <v>2.1637681799999999</v>
      </c>
      <c r="CC3571" s="96"/>
      <c r="CD3571" s="96">
        <v>1.2350274999999999</v>
      </c>
      <c r="DH3571" s="96">
        <f t="shared" si="1579"/>
        <v>98.584835160000011</v>
      </c>
      <c r="DJ3571" s="96">
        <f t="shared" si="1554"/>
        <v>1.4151648399999885</v>
      </c>
      <c r="DL3571" s="77" t="s">
        <v>827</v>
      </c>
      <c r="DO3571" s="348">
        <v>1.17</v>
      </c>
      <c r="DP3571" s="96">
        <v>0.1</v>
      </c>
      <c r="DQ3571" s="348">
        <f t="shared" si="1580"/>
        <v>2.7799999999999998E-2</v>
      </c>
      <c r="DR3571" s="77">
        <f t="shared" si="1581"/>
        <v>2.3999999999999998E-3</v>
      </c>
      <c r="DS3571" s="246">
        <v>278</v>
      </c>
      <c r="DT3571" s="77">
        <v>24</v>
      </c>
      <c r="DU3571" s="96"/>
      <c r="DW3571" s="178"/>
      <c r="DX3571" s="304">
        <f t="shared" si="1555"/>
        <v>48.165965123271192</v>
      </c>
      <c r="DY3571" s="77">
        <f t="shared" si="1556"/>
        <v>0</v>
      </c>
      <c r="DZ3571" s="304">
        <f t="shared" si="1557"/>
        <v>3.1569452796151531</v>
      </c>
      <c r="EA3571" s="77">
        <f t="shared" si="1558"/>
        <v>0</v>
      </c>
      <c r="EB3571" s="304">
        <f t="shared" si="1559"/>
        <v>17.809180196432148</v>
      </c>
      <c r="EC3571" s="77">
        <f t="shared" si="1560"/>
        <v>0</v>
      </c>
      <c r="ED3571" s="304">
        <f t="shared" si="1561"/>
        <v>9.4507917418320293</v>
      </c>
      <c r="EE3571" s="77">
        <f t="shared" si="1562"/>
        <v>0</v>
      </c>
      <c r="EF3571" s="304">
        <f t="shared" si="1563"/>
        <v>0.19041892162758067</v>
      </c>
      <c r="EG3571" s="77">
        <f t="shared" si="1564"/>
        <v>0</v>
      </c>
      <c r="EH3571" s="304">
        <f t="shared" si="1565"/>
        <v>3.9887753056724788</v>
      </c>
      <c r="EI3571" s="77">
        <f t="shared" si="1566"/>
        <v>0</v>
      </c>
      <c r="EJ3571" s="304">
        <f t="shared" si="1567"/>
        <v>8.4385648426538378</v>
      </c>
      <c r="EK3571" s="77">
        <f t="shared" si="1568"/>
        <v>0</v>
      </c>
      <c r="EL3571" s="304">
        <f t="shared" si="1569"/>
        <v>5.3517739025856876</v>
      </c>
      <c r="EM3571" s="77">
        <f t="shared" si="1570"/>
        <v>0</v>
      </c>
      <c r="EN3571" s="304">
        <f t="shared" si="1571"/>
        <v>2.1948286229705349</v>
      </c>
      <c r="EO3571" s="77">
        <f t="shared" si="1572"/>
        <v>0</v>
      </c>
      <c r="EP3571" s="304">
        <f t="shared" si="1573"/>
        <v>1.2527560633393462</v>
      </c>
      <c r="EQ3571" s="77">
        <f t="shared" si="1574"/>
        <v>0</v>
      </c>
      <c r="ER3571" s="77">
        <f t="shared" si="1575"/>
        <v>100</v>
      </c>
      <c r="ES3571" s="77">
        <f t="shared" si="1576"/>
        <v>0</v>
      </c>
    </row>
    <row r="3572" spans="1:149" s="77" customFormat="1" x14ac:dyDescent="0.45">
      <c r="A3572" s="77" t="s">
        <v>5156</v>
      </c>
      <c r="B3572" s="178"/>
      <c r="C3572" s="77" t="s">
        <v>3593</v>
      </c>
      <c r="D3572" s="77" t="s">
        <v>5205</v>
      </c>
      <c r="E3572" s="77" t="s">
        <v>637</v>
      </c>
      <c r="F3572" s="77" t="s">
        <v>5179</v>
      </c>
      <c r="G3572" s="77" t="s">
        <v>4496</v>
      </c>
      <c r="J3572" s="304">
        <v>102</v>
      </c>
      <c r="L3572" s="304">
        <v>1200</v>
      </c>
      <c r="N3572" s="77" t="s">
        <v>722</v>
      </c>
      <c r="O3572" s="77" t="s">
        <v>5197</v>
      </c>
      <c r="P3572" s="87" t="s">
        <v>1374</v>
      </c>
      <c r="Q3572" s="125"/>
      <c r="R3572" s="125">
        <v>-0.52</v>
      </c>
      <c r="S3572" s="235">
        <v>-8.24</v>
      </c>
      <c r="U3572" s="77">
        <v>2.36</v>
      </c>
      <c r="AA3572" s="168"/>
      <c r="AB3572" s="168"/>
      <c r="AE3572" s="327">
        <v>1.0999999999999999E-2</v>
      </c>
      <c r="AG3572" s="77">
        <v>0.98899999999999999</v>
      </c>
      <c r="AQ3572" s="178" t="s">
        <v>824</v>
      </c>
      <c r="AR3572" s="66">
        <v>1.0229999999999999</v>
      </c>
      <c r="AS3572" s="66">
        <v>1.2490000000000001</v>
      </c>
      <c r="AU3572" s="276">
        <v>11.219999999999999</v>
      </c>
      <c r="AV3572" s="276">
        <v>1008.78</v>
      </c>
      <c r="AW3572" s="276">
        <v>11.478059999999997</v>
      </c>
      <c r="AX3572" s="95">
        <v>0.24390611796306533</v>
      </c>
      <c r="AY3572" s="276">
        <v>1259.96622</v>
      </c>
      <c r="AZ3572" s="95">
        <v>27.73264110759213</v>
      </c>
      <c r="BA3572" s="178"/>
      <c r="BB3572" s="98" t="s">
        <v>3412</v>
      </c>
      <c r="BC3572" s="178" t="s">
        <v>751</v>
      </c>
      <c r="BD3572" s="96">
        <v>47.886022799999999</v>
      </c>
      <c r="BE3572" s="96"/>
      <c r="BF3572" s="96">
        <v>3.1385970000000003</v>
      </c>
      <c r="BG3572" s="96"/>
      <c r="BH3572" s="96">
        <v>17.7056726</v>
      </c>
      <c r="BI3572" s="96"/>
      <c r="BJ3572" s="96"/>
      <c r="BK3572" s="96"/>
      <c r="BL3572" s="96"/>
      <c r="BM3572" s="96"/>
      <c r="BN3572" s="96">
        <v>9.3958634000000014</v>
      </c>
      <c r="BO3572" s="96"/>
      <c r="BP3572" s="96">
        <v>0.18931219999999999</v>
      </c>
      <c r="BQ3572" s="96"/>
      <c r="BR3572" s="96">
        <v>3.9655924000000002</v>
      </c>
      <c r="BS3572" s="96"/>
      <c r="BT3572" s="96"/>
      <c r="BU3572" s="96"/>
      <c r="BV3572" s="96"/>
      <c r="BW3572" s="96"/>
      <c r="BX3572" s="96">
        <v>8.3895195999999999</v>
      </c>
      <c r="BY3572" s="96"/>
      <c r="BZ3572" s="96">
        <v>5.3206692000000002</v>
      </c>
      <c r="CA3572" s="96"/>
      <c r="CB3572" s="96">
        <v>2.1820721999999999</v>
      </c>
      <c r="CC3572" s="96"/>
      <c r="CD3572" s="96">
        <v>1.2454750000000001</v>
      </c>
      <c r="DH3572" s="96">
        <f t="shared" si="1579"/>
        <v>99.418796399999991</v>
      </c>
      <c r="DJ3572" s="96">
        <f t="shared" si="1554"/>
        <v>0.58120360000000915</v>
      </c>
      <c r="DL3572" s="77" t="s">
        <v>827</v>
      </c>
      <c r="DO3572" s="348">
        <v>0.3</v>
      </c>
      <c r="DP3572" s="96">
        <v>0.03</v>
      </c>
      <c r="DQ3572" s="348">
        <f t="shared" si="1580"/>
        <v>6.2E-2</v>
      </c>
      <c r="DR3572" s="77">
        <f t="shared" si="1581"/>
        <v>4.8999999999999998E-3</v>
      </c>
      <c r="DS3572" s="246">
        <v>620</v>
      </c>
      <c r="DT3572" s="77">
        <v>49</v>
      </c>
      <c r="DU3572" s="96"/>
      <c r="DW3572" s="178"/>
      <c r="DX3572" s="304">
        <f t="shared" si="1555"/>
        <v>48.165965123271199</v>
      </c>
      <c r="DY3572" s="77">
        <f t="shared" si="1556"/>
        <v>0</v>
      </c>
      <c r="DZ3572" s="304">
        <f t="shared" si="1557"/>
        <v>3.156945279615154</v>
      </c>
      <c r="EA3572" s="77">
        <f t="shared" si="1558"/>
        <v>0</v>
      </c>
      <c r="EB3572" s="304">
        <f t="shared" si="1559"/>
        <v>17.809180196432152</v>
      </c>
      <c r="EC3572" s="77">
        <f t="shared" si="1560"/>
        <v>0</v>
      </c>
      <c r="ED3572" s="304">
        <f t="shared" si="1561"/>
        <v>9.4507917418320329</v>
      </c>
      <c r="EE3572" s="77">
        <f t="shared" si="1562"/>
        <v>0</v>
      </c>
      <c r="EF3572" s="304">
        <f t="shared" si="1563"/>
        <v>0.19041892162758067</v>
      </c>
      <c r="EG3572" s="77">
        <f t="shared" si="1564"/>
        <v>0</v>
      </c>
      <c r="EH3572" s="304">
        <f t="shared" si="1565"/>
        <v>3.9887753056724802</v>
      </c>
      <c r="EI3572" s="77">
        <f t="shared" si="1566"/>
        <v>0</v>
      </c>
      <c r="EJ3572" s="304">
        <f t="shared" si="1567"/>
        <v>8.4385648426538395</v>
      </c>
      <c r="EK3572" s="77">
        <f t="shared" si="1568"/>
        <v>0</v>
      </c>
      <c r="EL3572" s="304">
        <f t="shared" si="1569"/>
        <v>5.3517739025856894</v>
      </c>
      <c r="EM3572" s="77">
        <f t="shared" si="1570"/>
        <v>0</v>
      </c>
      <c r="EN3572" s="304">
        <f t="shared" si="1571"/>
        <v>2.1948286229705354</v>
      </c>
      <c r="EO3572" s="77">
        <f t="shared" si="1572"/>
        <v>0</v>
      </c>
      <c r="EP3572" s="304">
        <f t="shared" si="1573"/>
        <v>1.2527560633393469</v>
      </c>
      <c r="EQ3572" s="77">
        <f t="shared" si="1574"/>
        <v>0</v>
      </c>
      <c r="ER3572" s="77">
        <f t="shared" si="1575"/>
        <v>100</v>
      </c>
      <c r="ES3572" s="77">
        <f t="shared" si="1576"/>
        <v>0</v>
      </c>
    </row>
    <row r="3573" spans="1:149" s="77" customFormat="1" x14ac:dyDescent="0.45">
      <c r="A3573" s="77" t="s">
        <v>5156</v>
      </c>
      <c r="B3573" s="178"/>
      <c r="C3573" s="77" t="s">
        <v>3593</v>
      </c>
      <c r="D3573" s="77" t="s">
        <v>5205</v>
      </c>
      <c r="E3573" s="77" t="s">
        <v>637</v>
      </c>
      <c r="F3573" s="77" t="s">
        <v>5180</v>
      </c>
      <c r="G3573" s="77" t="s">
        <v>4496</v>
      </c>
      <c r="J3573" s="304">
        <v>194</v>
      </c>
      <c r="L3573" s="304">
        <v>1200</v>
      </c>
      <c r="N3573" s="77" t="s">
        <v>722</v>
      </c>
      <c r="O3573" s="77" t="s">
        <v>5198</v>
      </c>
      <c r="P3573" s="87" t="s">
        <v>1374</v>
      </c>
      <c r="Q3573" s="125"/>
      <c r="R3573" s="125">
        <v>-1.89</v>
      </c>
      <c r="S3573" s="235">
        <v>-9.59</v>
      </c>
      <c r="U3573" s="77">
        <v>2.36</v>
      </c>
      <c r="AA3573" s="168"/>
      <c r="AB3573" s="168"/>
      <c r="AE3573" s="327">
        <v>2E-3</v>
      </c>
      <c r="AG3573" s="77">
        <v>0.998</v>
      </c>
      <c r="AQ3573" s="178" t="s">
        <v>824</v>
      </c>
      <c r="AR3573" s="66">
        <v>1.069</v>
      </c>
      <c r="AS3573" s="66">
        <v>1.5580000000000001</v>
      </c>
      <c r="AU3573" s="276">
        <v>3.88</v>
      </c>
      <c r="AV3573" s="276">
        <v>1936.12</v>
      </c>
      <c r="AW3573" s="276">
        <v>4.1477199999999996</v>
      </c>
      <c r="AX3573" s="95">
        <v>5.1364700489315941E-2</v>
      </c>
      <c r="AY3573" s="276">
        <v>3016.47496</v>
      </c>
      <c r="AZ3573" s="95">
        <v>43.324102065860522</v>
      </c>
      <c r="BA3573" s="178"/>
      <c r="BB3573" s="98" t="s">
        <v>3412</v>
      </c>
      <c r="BC3573" s="178" t="s">
        <v>751</v>
      </c>
      <c r="BD3573" s="96">
        <v>47.906640540000005</v>
      </c>
      <c r="BE3573" s="96"/>
      <c r="BF3573" s="96">
        <v>3.1399483500000001</v>
      </c>
      <c r="BG3573" s="96"/>
      <c r="BH3573" s="96">
        <v>17.713295930000001</v>
      </c>
      <c r="BI3573" s="96"/>
      <c r="BJ3573" s="96"/>
      <c r="BK3573" s="96"/>
      <c r="BL3573" s="96"/>
      <c r="BM3573" s="96"/>
      <c r="BN3573" s="96">
        <v>9.3999088700000009</v>
      </c>
      <c r="BO3573" s="96"/>
      <c r="BP3573" s="96">
        <v>0.18939371000000002</v>
      </c>
      <c r="BQ3573" s="96"/>
      <c r="BR3573" s="96">
        <v>3.96729982</v>
      </c>
      <c r="BS3573" s="96"/>
      <c r="BT3573" s="96"/>
      <c r="BU3573" s="96"/>
      <c r="BV3573" s="96"/>
      <c r="BW3573" s="96"/>
      <c r="BX3573" s="96">
        <v>8.3931317800000009</v>
      </c>
      <c r="BY3573" s="96"/>
      <c r="BZ3573" s="96">
        <v>5.3229600600000007</v>
      </c>
      <c r="CA3573" s="96"/>
      <c r="CB3573" s="96">
        <v>2.1830117100000002</v>
      </c>
      <c r="CC3573" s="96"/>
      <c r="CD3573" s="96">
        <v>1.24601125</v>
      </c>
      <c r="DH3573" s="96">
        <f t="shared" si="1579"/>
        <v>99.461602020000001</v>
      </c>
      <c r="DJ3573" s="96">
        <f t="shared" si="1554"/>
        <v>0.53839797999999917</v>
      </c>
      <c r="DL3573" s="77" t="s">
        <v>827</v>
      </c>
      <c r="DO3573" s="348">
        <v>0.19</v>
      </c>
      <c r="DP3573" s="77">
        <v>0.02</v>
      </c>
      <c r="DQ3573" s="348">
        <f t="shared" si="1580"/>
        <v>0.12909999999999999</v>
      </c>
      <c r="DR3573" s="77">
        <f t="shared" si="1581"/>
        <v>1.46E-2</v>
      </c>
      <c r="DS3573" s="246">
        <v>1291</v>
      </c>
      <c r="DT3573" s="77">
        <v>146</v>
      </c>
      <c r="DU3573" s="96"/>
      <c r="DW3573" s="178"/>
      <c r="DX3573" s="304">
        <f t="shared" si="1555"/>
        <v>48.165965123271206</v>
      </c>
      <c r="DY3573" s="77">
        <f t="shared" si="1556"/>
        <v>0</v>
      </c>
      <c r="DZ3573" s="304">
        <f t="shared" si="1557"/>
        <v>3.1569452796151531</v>
      </c>
      <c r="EA3573" s="77">
        <f t="shared" si="1558"/>
        <v>0</v>
      </c>
      <c r="EB3573" s="304">
        <f t="shared" si="1559"/>
        <v>17.809180196432152</v>
      </c>
      <c r="EC3573" s="77">
        <f t="shared" si="1560"/>
        <v>0</v>
      </c>
      <c r="ED3573" s="304">
        <f t="shared" si="1561"/>
        <v>9.4507917418320311</v>
      </c>
      <c r="EE3573" s="77">
        <f t="shared" si="1562"/>
        <v>0</v>
      </c>
      <c r="EF3573" s="304">
        <f t="shared" si="1563"/>
        <v>0.19041892162758067</v>
      </c>
      <c r="EG3573" s="77">
        <f t="shared" si="1564"/>
        <v>0</v>
      </c>
      <c r="EH3573" s="304">
        <f t="shared" si="1565"/>
        <v>3.9887753056724797</v>
      </c>
      <c r="EI3573" s="77">
        <f t="shared" si="1566"/>
        <v>0</v>
      </c>
      <c r="EJ3573" s="304">
        <f t="shared" si="1567"/>
        <v>8.4385648426538395</v>
      </c>
      <c r="EK3573" s="77">
        <f t="shared" si="1568"/>
        <v>0</v>
      </c>
      <c r="EL3573" s="304">
        <f t="shared" si="1569"/>
        <v>5.3517739025856894</v>
      </c>
      <c r="EM3573" s="77">
        <f t="shared" si="1570"/>
        <v>0</v>
      </c>
      <c r="EN3573" s="304">
        <f t="shared" si="1571"/>
        <v>2.1948286229705354</v>
      </c>
      <c r="EO3573" s="77">
        <f t="shared" si="1572"/>
        <v>0</v>
      </c>
      <c r="EP3573" s="304">
        <f t="shared" si="1573"/>
        <v>1.2527560633393466</v>
      </c>
      <c r="EQ3573" s="77">
        <f t="shared" si="1574"/>
        <v>0</v>
      </c>
      <c r="ER3573" s="77">
        <f t="shared" si="1575"/>
        <v>100</v>
      </c>
      <c r="ES3573" s="77">
        <f t="shared" si="1576"/>
        <v>0</v>
      </c>
    </row>
    <row r="3574" spans="1:149" s="77" customFormat="1" x14ac:dyDescent="0.45">
      <c r="A3574" s="77" t="s">
        <v>5156</v>
      </c>
      <c r="B3574" s="178"/>
      <c r="C3574" s="77" t="s">
        <v>3593</v>
      </c>
      <c r="D3574" s="77" t="s">
        <v>5205</v>
      </c>
      <c r="E3574" s="77" t="s">
        <v>637</v>
      </c>
      <c r="F3574" s="77" t="s">
        <v>5181</v>
      </c>
      <c r="G3574" s="77" t="s">
        <v>4496</v>
      </c>
      <c r="J3574" s="304">
        <v>207</v>
      </c>
      <c r="L3574" s="304">
        <v>1200</v>
      </c>
      <c r="N3574" s="77" t="s">
        <v>722</v>
      </c>
      <c r="O3574" s="77" t="s">
        <v>5199</v>
      </c>
      <c r="P3574" s="87" t="s">
        <v>1374</v>
      </c>
      <c r="Q3574" s="125"/>
      <c r="R3574" s="125">
        <v>-0.89</v>
      </c>
      <c r="S3574" s="235">
        <v>-8.59</v>
      </c>
      <c r="U3574" s="77">
        <v>2.13</v>
      </c>
      <c r="AA3574" s="168"/>
      <c r="AB3574" s="168"/>
      <c r="AE3574" s="327">
        <v>7.3999999999999996E-2</v>
      </c>
      <c r="AG3574" s="77">
        <v>0.92600000000000005</v>
      </c>
      <c r="AQ3574" s="178" t="s">
        <v>824</v>
      </c>
      <c r="AR3574" s="66">
        <v>1.0640000000000001</v>
      </c>
      <c r="AS3574" s="66">
        <v>1.609</v>
      </c>
      <c r="AU3574" s="276">
        <v>153.17999999999998</v>
      </c>
      <c r="AV3574" s="276">
        <v>1916.8200000000002</v>
      </c>
      <c r="AW3574" s="276">
        <v>162.98352</v>
      </c>
      <c r="AX3574" s="95">
        <v>1.9082317196301772</v>
      </c>
      <c r="AY3574" s="276">
        <v>3084.1633800000004</v>
      </c>
      <c r="AZ3574" s="95">
        <v>42.885518595391886</v>
      </c>
      <c r="BA3574" s="178"/>
      <c r="BB3574" s="98" t="s">
        <v>3412</v>
      </c>
      <c r="BC3574" s="178" t="s">
        <v>751</v>
      </c>
      <c r="BD3574" s="96">
        <v>47.381440860000005</v>
      </c>
      <c r="BE3574" s="96"/>
      <c r="BF3574" s="96">
        <v>3.1055251499999996</v>
      </c>
      <c r="BG3574" s="96"/>
      <c r="BH3574" s="96">
        <v>17.519105369999998</v>
      </c>
      <c r="BI3574" s="96"/>
      <c r="BJ3574" s="96"/>
      <c r="BK3574" s="96"/>
      <c r="BL3574" s="96"/>
      <c r="BM3574" s="96"/>
      <c r="BN3574" s="96">
        <v>9.2968578299999987</v>
      </c>
      <c r="BO3574" s="96"/>
      <c r="BP3574" s="96">
        <v>0.18731739</v>
      </c>
      <c r="BQ3574" s="96"/>
      <c r="BR3574" s="96">
        <v>3.9238063799999998</v>
      </c>
      <c r="BS3574" s="96"/>
      <c r="BT3574" s="96"/>
      <c r="BU3574" s="96"/>
      <c r="BV3574" s="96"/>
      <c r="BW3574" s="96"/>
      <c r="BX3574" s="96">
        <v>8.3011180200000005</v>
      </c>
      <c r="BY3574" s="96"/>
      <c r="BZ3574" s="96">
        <v>5.2646045400000006</v>
      </c>
      <c r="CA3574" s="96"/>
      <c r="CB3574" s="96">
        <v>2.15907939</v>
      </c>
      <c r="CC3574" s="96"/>
      <c r="CD3574" s="96">
        <v>1.23235125</v>
      </c>
      <c r="DH3574" s="96">
        <f t="shared" si="1579"/>
        <v>98.371206180000016</v>
      </c>
      <c r="DJ3574" s="96">
        <f t="shared" si="1554"/>
        <v>1.6287938199999843</v>
      </c>
      <c r="DL3574" s="77" t="s">
        <v>827</v>
      </c>
      <c r="DO3574" s="348">
        <v>1.27</v>
      </c>
      <c r="DP3574" s="77">
        <v>0.11</v>
      </c>
      <c r="DQ3574" s="348">
        <f t="shared" si="1580"/>
        <v>0.1419</v>
      </c>
      <c r="DR3574" s="77">
        <f t="shared" si="1581"/>
        <v>9.2999999999999992E-3</v>
      </c>
      <c r="DS3574" s="246">
        <v>1419</v>
      </c>
      <c r="DT3574" s="77">
        <v>93</v>
      </c>
      <c r="DU3574" s="96"/>
      <c r="DW3574" s="178"/>
      <c r="DX3574" s="304">
        <f t="shared" si="1555"/>
        <v>48.165965123271192</v>
      </c>
      <c r="DY3574" s="77">
        <f t="shared" si="1556"/>
        <v>0</v>
      </c>
      <c r="DZ3574" s="304">
        <f t="shared" si="1557"/>
        <v>3.1569452796151523</v>
      </c>
      <c r="EA3574" s="77">
        <f t="shared" si="1558"/>
        <v>0</v>
      </c>
      <c r="EB3574" s="304">
        <f t="shared" si="1559"/>
        <v>17.809180196432145</v>
      </c>
      <c r="EC3574" s="77">
        <f t="shared" si="1560"/>
        <v>0</v>
      </c>
      <c r="ED3574" s="304">
        <f t="shared" si="1561"/>
        <v>9.4507917418320275</v>
      </c>
      <c r="EE3574" s="77">
        <f t="shared" si="1562"/>
        <v>0</v>
      </c>
      <c r="EF3574" s="304">
        <f t="shared" si="1563"/>
        <v>0.19041892162758065</v>
      </c>
      <c r="EG3574" s="77">
        <f t="shared" si="1564"/>
        <v>0</v>
      </c>
      <c r="EH3574" s="304">
        <f t="shared" si="1565"/>
        <v>3.9887753056724788</v>
      </c>
      <c r="EI3574" s="77">
        <f t="shared" si="1566"/>
        <v>0</v>
      </c>
      <c r="EJ3574" s="304">
        <f t="shared" si="1567"/>
        <v>8.4385648426538378</v>
      </c>
      <c r="EK3574" s="77">
        <f t="shared" si="1568"/>
        <v>0</v>
      </c>
      <c r="EL3574" s="304">
        <f t="shared" si="1569"/>
        <v>5.3517739025856876</v>
      </c>
      <c r="EM3574" s="77">
        <f t="shared" si="1570"/>
        <v>0</v>
      </c>
      <c r="EN3574" s="304">
        <f t="shared" si="1571"/>
        <v>2.1948286229705349</v>
      </c>
      <c r="EO3574" s="77">
        <f t="shared" si="1572"/>
        <v>0</v>
      </c>
      <c r="EP3574" s="304">
        <f t="shared" si="1573"/>
        <v>1.2527560633393464</v>
      </c>
      <c r="EQ3574" s="77">
        <f t="shared" si="1574"/>
        <v>0</v>
      </c>
      <c r="ER3574" s="77">
        <f t="shared" si="1575"/>
        <v>100</v>
      </c>
      <c r="ES3574" s="77">
        <f t="shared" si="1576"/>
        <v>0</v>
      </c>
    </row>
    <row r="3575" spans="1:149" s="77" customFormat="1" x14ac:dyDescent="0.45">
      <c r="A3575" s="77" t="s">
        <v>5156</v>
      </c>
      <c r="B3575" s="178"/>
      <c r="C3575" s="77" t="s">
        <v>3593</v>
      </c>
      <c r="D3575" s="77" t="s">
        <v>5205</v>
      </c>
      <c r="E3575" s="77" t="s">
        <v>637</v>
      </c>
      <c r="F3575" s="77" t="s">
        <v>5182</v>
      </c>
      <c r="G3575" s="77" t="s">
        <v>4496</v>
      </c>
      <c r="J3575" s="304">
        <v>294</v>
      </c>
      <c r="L3575" s="304">
        <v>1200</v>
      </c>
      <c r="N3575" s="77" t="s">
        <v>722</v>
      </c>
      <c r="O3575" s="77" t="s">
        <v>5200</v>
      </c>
      <c r="P3575" s="87" t="s">
        <v>1374</v>
      </c>
      <c r="Q3575" s="125"/>
      <c r="R3575" s="125">
        <v>-1.24</v>
      </c>
      <c r="S3575" s="235">
        <v>-8.92</v>
      </c>
      <c r="U3575" s="77">
        <v>3.16</v>
      </c>
      <c r="AA3575" s="168"/>
      <c r="AB3575" s="168"/>
      <c r="AE3575" s="327">
        <v>5.7000000000000002E-2</v>
      </c>
      <c r="AG3575" s="77">
        <v>0.94299999999999995</v>
      </c>
      <c r="AQ3575" s="178" t="s">
        <v>824</v>
      </c>
      <c r="AR3575" s="66">
        <v>1.127</v>
      </c>
      <c r="AS3575" s="66">
        <v>2</v>
      </c>
      <c r="AU3575" s="276">
        <v>167.58</v>
      </c>
      <c r="AV3575" s="276">
        <v>2772.42</v>
      </c>
      <c r="AW3575" s="276">
        <v>188.86266000000001</v>
      </c>
      <c r="AX3575" s="95">
        <v>1.668313143306362</v>
      </c>
      <c r="AY3575" s="276">
        <v>5544.84</v>
      </c>
      <c r="AZ3575" s="95">
        <v>67.062086625454782</v>
      </c>
      <c r="BA3575" s="178"/>
      <c r="BB3575" s="98" t="s">
        <v>3412</v>
      </c>
      <c r="BC3575" s="178" t="s">
        <v>751</v>
      </c>
      <c r="BD3575" s="96">
        <v>47.307092040000008</v>
      </c>
      <c r="BE3575" s="96"/>
      <c r="BF3575" s="96">
        <v>3.1006521000000005</v>
      </c>
      <c r="BG3575" s="96"/>
      <c r="BH3575" s="96">
        <v>17.49161518</v>
      </c>
      <c r="BI3575" s="96"/>
      <c r="BJ3575" s="96"/>
      <c r="BK3575" s="96"/>
      <c r="BL3575" s="96"/>
      <c r="BM3575" s="96"/>
      <c r="BN3575" s="96">
        <v>9.282269620000001</v>
      </c>
      <c r="BO3575" s="96"/>
      <c r="BP3575" s="96">
        <v>0.18702346000000003</v>
      </c>
      <c r="BQ3575" s="96"/>
      <c r="BR3575" s="96">
        <v>3.9176493200000007</v>
      </c>
      <c r="BS3575" s="96"/>
      <c r="BT3575" s="96"/>
      <c r="BU3575" s="96"/>
      <c r="BV3575" s="96"/>
      <c r="BW3575" s="96"/>
      <c r="BX3575" s="96">
        <v>8.2880922800000008</v>
      </c>
      <c r="BY3575" s="96"/>
      <c r="BZ3575" s="96">
        <v>5.2563435600000004</v>
      </c>
      <c r="CA3575" s="96"/>
      <c r="CB3575" s="96">
        <v>2.1556914600000003</v>
      </c>
      <c r="CC3575" s="96"/>
      <c r="CD3575" s="96">
        <v>1.2304175000000002</v>
      </c>
      <c r="DH3575" s="96">
        <f t="shared" si="1579"/>
        <v>98.216846520000004</v>
      </c>
      <c r="DJ3575" s="96">
        <f t="shared" si="1554"/>
        <v>1.7831534799999957</v>
      </c>
      <c r="DL3575" s="77" t="s">
        <v>827</v>
      </c>
      <c r="DO3575" s="348">
        <v>1.35</v>
      </c>
      <c r="DP3575" s="77">
        <v>0.12</v>
      </c>
      <c r="DQ3575" s="348">
        <f t="shared" si="1580"/>
        <v>0.21659999999999999</v>
      </c>
      <c r="DR3575" s="77">
        <f t="shared" si="1581"/>
        <v>1.34E-2</v>
      </c>
      <c r="DS3575" s="246">
        <v>2166</v>
      </c>
      <c r="DT3575" s="77">
        <v>134</v>
      </c>
      <c r="DU3575" s="96"/>
      <c r="DW3575" s="178"/>
      <c r="DX3575" s="304">
        <f t="shared" si="1555"/>
        <v>48.165965123271206</v>
      </c>
      <c r="DY3575" s="77">
        <f t="shared" si="1556"/>
        <v>0</v>
      </c>
      <c r="DZ3575" s="304">
        <f t="shared" si="1557"/>
        <v>3.156945279615154</v>
      </c>
      <c r="EA3575" s="77">
        <f t="shared" si="1558"/>
        <v>0</v>
      </c>
      <c r="EB3575" s="304">
        <f t="shared" si="1559"/>
        <v>17.809180196432152</v>
      </c>
      <c r="EC3575" s="77">
        <f t="shared" si="1560"/>
        <v>0</v>
      </c>
      <c r="ED3575" s="304">
        <f t="shared" si="1561"/>
        <v>9.4507917418320311</v>
      </c>
      <c r="EE3575" s="77">
        <f t="shared" si="1562"/>
        <v>0</v>
      </c>
      <c r="EF3575" s="304">
        <f t="shared" si="1563"/>
        <v>0.1904189216275807</v>
      </c>
      <c r="EG3575" s="77">
        <f t="shared" si="1564"/>
        <v>0</v>
      </c>
      <c r="EH3575" s="304">
        <f t="shared" si="1565"/>
        <v>3.9887753056724797</v>
      </c>
      <c r="EI3575" s="77">
        <f t="shared" si="1566"/>
        <v>0</v>
      </c>
      <c r="EJ3575" s="304">
        <f t="shared" si="1567"/>
        <v>8.4385648426538378</v>
      </c>
      <c r="EK3575" s="77">
        <f t="shared" si="1568"/>
        <v>0</v>
      </c>
      <c r="EL3575" s="304">
        <f t="shared" si="1569"/>
        <v>5.3517739025856885</v>
      </c>
      <c r="EM3575" s="77">
        <f t="shared" si="1570"/>
        <v>0</v>
      </c>
      <c r="EN3575" s="304">
        <f t="shared" si="1571"/>
        <v>2.1948286229705354</v>
      </c>
      <c r="EO3575" s="77">
        <f t="shared" si="1572"/>
        <v>0</v>
      </c>
      <c r="EP3575" s="304">
        <f t="shared" si="1573"/>
        <v>1.2527560633393466</v>
      </c>
      <c r="EQ3575" s="77">
        <f t="shared" si="1574"/>
        <v>0</v>
      </c>
      <c r="ER3575" s="77">
        <f t="shared" si="1575"/>
        <v>100</v>
      </c>
      <c r="ES3575" s="77">
        <f t="shared" si="1576"/>
        <v>0</v>
      </c>
    </row>
    <row r="3576" spans="1:149" s="77" customFormat="1" x14ac:dyDescent="0.45">
      <c r="A3576" s="77" t="s">
        <v>5156</v>
      </c>
      <c r="B3576" s="178"/>
      <c r="C3576" s="77" t="s">
        <v>3593</v>
      </c>
      <c r="D3576" s="77" t="s">
        <v>5205</v>
      </c>
      <c r="E3576" s="77" t="s">
        <v>637</v>
      </c>
      <c r="F3576" s="77" t="s">
        <v>5183</v>
      </c>
      <c r="G3576" s="77" t="s">
        <v>4496</v>
      </c>
      <c r="J3576" s="304">
        <v>399</v>
      </c>
      <c r="L3576" s="304">
        <v>1200</v>
      </c>
      <c r="N3576" s="77" t="s">
        <v>722</v>
      </c>
      <c r="O3576" s="77" t="s">
        <v>5201</v>
      </c>
      <c r="P3576" s="87" t="s">
        <v>1374</v>
      </c>
      <c r="Q3576" s="125"/>
      <c r="R3576" s="125">
        <v>-2.16</v>
      </c>
      <c r="S3576" s="235">
        <v>-9.83</v>
      </c>
      <c r="U3576" s="77">
        <v>3.76</v>
      </c>
      <c r="AA3576" s="168"/>
      <c r="AB3576" s="168"/>
      <c r="AE3576" s="327">
        <v>2E-3</v>
      </c>
      <c r="AG3576" s="77">
        <v>0.998</v>
      </c>
      <c r="AQ3576" s="178" t="s">
        <v>824</v>
      </c>
      <c r="AR3576" s="66">
        <v>1.238</v>
      </c>
      <c r="AS3576" s="66">
        <v>2.61</v>
      </c>
      <c r="AU3576" s="276">
        <v>7.98</v>
      </c>
      <c r="AV3576" s="276">
        <v>3982.02</v>
      </c>
      <c r="AW3576" s="276">
        <v>9.8792400000000011</v>
      </c>
      <c r="AX3576" s="95">
        <v>6.8177005267539087E-2</v>
      </c>
      <c r="AY3576" s="276">
        <v>10393.072199999999</v>
      </c>
      <c r="AZ3576" s="95">
        <v>116.25638268414032</v>
      </c>
      <c r="BA3576" s="178"/>
      <c r="BB3576" s="98" t="s">
        <v>3412</v>
      </c>
      <c r="BC3576" s="178" t="s">
        <v>751</v>
      </c>
      <c r="BD3576" s="96">
        <v>47.793459240000004</v>
      </c>
      <c r="BE3576" s="96"/>
      <c r="BF3576" s="96">
        <v>3.1325301000000003</v>
      </c>
      <c r="BG3576" s="96"/>
      <c r="BH3576" s="96">
        <v>17.671447580000002</v>
      </c>
      <c r="BI3576" s="96"/>
      <c r="BJ3576" s="96"/>
      <c r="BK3576" s="96"/>
      <c r="BL3576" s="96"/>
      <c r="BM3576" s="96"/>
      <c r="BN3576" s="96">
        <v>9.3777012200000005</v>
      </c>
      <c r="BO3576" s="96"/>
      <c r="BP3576" s="96">
        <v>0.18894626000000003</v>
      </c>
      <c r="BQ3576" s="96"/>
      <c r="BR3576" s="96">
        <v>3.9579269200000002</v>
      </c>
      <c r="BS3576" s="96"/>
      <c r="BT3576" s="96"/>
      <c r="BU3576" s="96"/>
      <c r="BV3576" s="96"/>
      <c r="BW3576" s="96"/>
      <c r="BX3576" s="96">
        <v>8.3733026800000001</v>
      </c>
      <c r="BY3576" s="96"/>
      <c r="BZ3576" s="96">
        <v>5.3103843600000005</v>
      </c>
      <c r="CA3576" s="96"/>
      <c r="CB3576" s="96">
        <v>2.1778542600000002</v>
      </c>
      <c r="CC3576" s="96"/>
      <c r="CD3576" s="96">
        <v>1.2430675</v>
      </c>
      <c r="DH3576" s="96">
        <f t="shared" si="1579"/>
        <v>99.226620120000007</v>
      </c>
      <c r="DJ3576" s="96">
        <f t="shared" si="1554"/>
        <v>0.77337987999999314</v>
      </c>
      <c r="DL3576" s="77" t="s">
        <v>827</v>
      </c>
      <c r="DO3576" s="348">
        <v>0.25</v>
      </c>
      <c r="DP3576" s="77">
        <v>0.03</v>
      </c>
      <c r="DQ3576" s="348">
        <f t="shared" si="1580"/>
        <v>0.30459999999999998</v>
      </c>
      <c r="DR3576" s="77">
        <f t="shared" si="1581"/>
        <v>2.4899999999999999E-2</v>
      </c>
      <c r="DS3576" s="246">
        <v>3046</v>
      </c>
      <c r="DT3576" s="77">
        <v>249</v>
      </c>
      <c r="DU3576" s="96"/>
      <c r="DW3576" s="178"/>
      <c r="DX3576" s="304">
        <f t="shared" si="1555"/>
        <v>48.165965123271199</v>
      </c>
      <c r="DY3576" s="77">
        <f t="shared" si="1556"/>
        <v>0</v>
      </c>
      <c r="DZ3576" s="304">
        <f t="shared" si="1557"/>
        <v>3.1569452796151531</v>
      </c>
      <c r="EA3576" s="77">
        <f t="shared" si="1558"/>
        <v>0</v>
      </c>
      <c r="EB3576" s="304">
        <f t="shared" si="1559"/>
        <v>17.809180196432152</v>
      </c>
      <c r="EC3576" s="77">
        <f t="shared" si="1560"/>
        <v>0</v>
      </c>
      <c r="ED3576" s="304">
        <f t="shared" si="1561"/>
        <v>9.4507917418320311</v>
      </c>
      <c r="EE3576" s="77">
        <f t="shared" si="1562"/>
        <v>0</v>
      </c>
      <c r="EF3576" s="304">
        <f t="shared" si="1563"/>
        <v>0.19041892162758067</v>
      </c>
      <c r="EG3576" s="77">
        <f t="shared" si="1564"/>
        <v>0</v>
      </c>
      <c r="EH3576" s="304">
        <f t="shared" si="1565"/>
        <v>3.9887753056724797</v>
      </c>
      <c r="EI3576" s="77">
        <f t="shared" si="1566"/>
        <v>0</v>
      </c>
      <c r="EJ3576" s="304">
        <f t="shared" si="1567"/>
        <v>8.4385648426538378</v>
      </c>
      <c r="EK3576" s="77">
        <f t="shared" si="1568"/>
        <v>0</v>
      </c>
      <c r="EL3576" s="304">
        <f t="shared" si="1569"/>
        <v>5.3517739025856885</v>
      </c>
      <c r="EM3576" s="77">
        <f t="shared" si="1570"/>
        <v>0</v>
      </c>
      <c r="EN3576" s="304">
        <f t="shared" si="1571"/>
        <v>2.1948286229705354</v>
      </c>
      <c r="EO3576" s="77">
        <f t="shared" si="1572"/>
        <v>0</v>
      </c>
      <c r="EP3576" s="304">
        <f t="shared" si="1573"/>
        <v>1.2527560633393464</v>
      </c>
      <c r="EQ3576" s="77">
        <f t="shared" si="1574"/>
        <v>0</v>
      </c>
      <c r="ER3576" s="77">
        <f t="shared" si="1575"/>
        <v>100</v>
      </c>
      <c r="ES3576" s="77">
        <f t="shared" si="1576"/>
        <v>0</v>
      </c>
    </row>
    <row r="3577" spans="1:149" s="91" customFormat="1" ht="14.65" thickBot="1" x14ac:dyDescent="0.5">
      <c r="A3577" s="91" t="s">
        <v>5156</v>
      </c>
      <c r="B3577" s="206"/>
      <c r="C3577" s="91" t="s">
        <v>3593</v>
      </c>
      <c r="D3577" s="91" t="s">
        <v>5205</v>
      </c>
      <c r="E3577" s="91" t="s">
        <v>637</v>
      </c>
      <c r="F3577" s="91" t="s">
        <v>5184</v>
      </c>
      <c r="G3577" s="91" t="s">
        <v>4496</v>
      </c>
      <c r="J3577" s="305">
        <v>413</v>
      </c>
      <c r="L3577" s="305">
        <v>1200</v>
      </c>
      <c r="N3577" s="91" t="s">
        <v>722</v>
      </c>
      <c r="O3577" s="91" t="s">
        <v>5202</v>
      </c>
      <c r="P3577" s="90" t="s">
        <v>1374</v>
      </c>
      <c r="Q3577" s="203"/>
      <c r="R3577" s="203">
        <v>-1.4</v>
      </c>
      <c r="S3577" s="236">
        <v>-9.07</v>
      </c>
      <c r="U3577" s="91">
        <v>3.76</v>
      </c>
      <c r="AA3577" s="170"/>
      <c r="AB3577" s="170"/>
      <c r="AE3577" s="328">
        <v>4.8000000000000001E-2</v>
      </c>
      <c r="AG3577" s="91">
        <v>0.95199999999999996</v>
      </c>
      <c r="AQ3577" s="206" t="s">
        <v>824</v>
      </c>
      <c r="AR3577" s="69">
        <v>1.2370000000000001</v>
      </c>
      <c r="AS3577" s="69">
        <v>2.7050000000000001</v>
      </c>
      <c r="AU3577" s="277">
        <v>198.24</v>
      </c>
      <c r="AV3577" s="277">
        <v>3931.7599999999998</v>
      </c>
      <c r="AW3577" s="277">
        <v>245.22288000000003</v>
      </c>
      <c r="AX3577" s="259">
        <v>1.6333273751166166</v>
      </c>
      <c r="AY3577" s="277">
        <v>10635.4108</v>
      </c>
      <c r="AZ3577" s="259">
        <v>118.1684217492798</v>
      </c>
      <c r="BA3577" s="206"/>
      <c r="BB3577" s="141" t="s">
        <v>3412</v>
      </c>
      <c r="BC3577" s="206" t="s">
        <v>751</v>
      </c>
      <c r="BD3577" s="97">
        <v>47.158586640000003</v>
      </c>
      <c r="BE3577" s="97"/>
      <c r="BF3577" s="97">
        <v>3.0909186000000002</v>
      </c>
      <c r="BG3577" s="97"/>
      <c r="BH3577" s="97">
        <v>17.436705879999998</v>
      </c>
      <c r="BI3577" s="97"/>
      <c r="BJ3577" s="97"/>
      <c r="BK3577" s="97"/>
      <c r="BL3577" s="97"/>
      <c r="BM3577" s="97"/>
      <c r="BN3577" s="97">
        <v>9.2531309199999985</v>
      </c>
      <c r="BO3577" s="97"/>
      <c r="BP3577" s="97">
        <v>0.18643636</v>
      </c>
      <c r="BQ3577" s="97"/>
      <c r="BR3577" s="97">
        <v>3.9053511199999997</v>
      </c>
      <c r="BS3577" s="97"/>
      <c r="BT3577" s="97"/>
      <c r="BU3577" s="97"/>
      <c r="BV3577" s="97"/>
      <c r="BW3577" s="97"/>
      <c r="BX3577" s="97">
        <v>8.2620744800000008</v>
      </c>
      <c r="BY3577" s="97"/>
      <c r="BZ3577" s="97">
        <v>5.2398429599999998</v>
      </c>
      <c r="CA3577" s="97"/>
      <c r="CB3577" s="97">
        <v>2.1489243599999996</v>
      </c>
      <c r="CC3577" s="97"/>
      <c r="CD3577" s="97">
        <v>1.2265549999999998</v>
      </c>
      <c r="DH3577" s="97">
        <f t="shared" si="1579"/>
        <v>97.908526320000007</v>
      </c>
      <c r="DJ3577" s="97">
        <f t="shared" si="1554"/>
        <v>2.0914736799999929</v>
      </c>
      <c r="DL3577" s="91" t="s">
        <v>827</v>
      </c>
      <c r="DO3577" s="349">
        <v>1.54</v>
      </c>
      <c r="DP3577" s="91">
        <v>0.13</v>
      </c>
      <c r="DQ3577" s="349">
        <f t="shared" si="1580"/>
        <v>0.33560000000000001</v>
      </c>
      <c r="DR3577" s="91">
        <f t="shared" si="1581"/>
        <v>2.35E-2</v>
      </c>
      <c r="DS3577" s="251">
        <v>3356</v>
      </c>
      <c r="DT3577" s="91">
        <v>235</v>
      </c>
      <c r="DU3577" s="97"/>
      <c r="DW3577" s="206"/>
      <c r="DX3577" s="305">
        <f t="shared" si="1555"/>
        <v>48.165965123271199</v>
      </c>
      <c r="DY3577" s="91">
        <f t="shared" si="1556"/>
        <v>0</v>
      </c>
      <c r="DZ3577" s="305">
        <f t="shared" si="1557"/>
        <v>3.1569452796151531</v>
      </c>
      <c r="EA3577" s="91">
        <f t="shared" si="1558"/>
        <v>0</v>
      </c>
      <c r="EB3577" s="305">
        <f t="shared" si="1559"/>
        <v>17.809180196432148</v>
      </c>
      <c r="EC3577" s="91">
        <f t="shared" si="1560"/>
        <v>0</v>
      </c>
      <c r="ED3577" s="305">
        <f t="shared" si="1561"/>
        <v>9.4507917418320275</v>
      </c>
      <c r="EE3577" s="91">
        <f t="shared" si="1562"/>
        <v>0</v>
      </c>
      <c r="EF3577" s="305">
        <f t="shared" si="1563"/>
        <v>0.19041892162758067</v>
      </c>
      <c r="EG3577" s="91">
        <f t="shared" si="1564"/>
        <v>0</v>
      </c>
      <c r="EH3577" s="305">
        <f t="shared" si="1565"/>
        <v>3.9887753056724788</v>
      </c>
      <c r="EI3577" s="91">
        <f t="shared" si="1566"/>
        <v>0</v>
      </c>
      <c r="EJ3577" s="305">
        <f t="shared" si="1567"/>
        <v>8.4385648426538378</v>
      </c>
      <c r="EK3577" s="91">
        <f t="shared" si="1568"/>
        <v>0</v>
      </c>
      <c r="EL3577" s="305">
        <f t="shared" si="1569"/>
        <v>5.3517739025856876</v>
      </c>
      <c r="EM3577" s="91">
        <f t="shared" si="1570"/>
        <v>0</v>
      </c>
      <c r="EN3577" s="305">
        <f t="shared" si="1571"/>
        <v>2.1948286229705345</v>
      </c>
      <c r="EO3577" s="91">
        <f t="shared" si="1572"/>
        <v>0</v>
      </c>
      <c r="EP3577" s="305">
        <f t="shared" si="1573"/>
        <v>1.2527560633393462</v>
      </c>
      <c r="EQ3577" s="91">
        <f t="shared" si="1574"/>
        <v>0</v>
      </c>
      <c r="ER3577" s="91">
        <f t="shared" si="1575"/>
        <v>100</v>
      </c>
      <c r="ES3577" s="91">
        <f t="shared" si="1576"/>
        <v>0</v>
      </c>
    </row>
  </sheetData>
  <mergeCells count="4">
    <mergeCell ref="C1:M1"/>
    <mergeCell ref="T1:AP1"/>
    <mergeCell ref="AR1:AZ1"/>
    <mergeCell ref="BD1:DR1"/>
  </mergeCells>
  <phoneticPr fontId="22" type="noConversion"/>
  <pageMargins left="0.7" right="0.7" top="0.75" bottom="0.75" header="0.3" footer="0.3"/>
  <pageSetup paperSize="9" orientation="portrait" horizontalDpi="4294967293" verticalDpi="0" r:id="rId1"/>
  <ignoredErrors>
    <ignoredError sqref="F1625 F1628:F1629 F1632" twoDigitTextYear="1"/>
  </ignoredError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3F4D33-BADD-4608-B538-247E322CA755}">
  <sheetPr codeName="Sheet2"/>
  <dimension ref="A1:B121"/>
  <sheetViews>
    <sheetView topLeftCell="A97" workbookViewId="0">
      <selection activeCell="B121" sqref="B121"/>
    </sheetView>
  </sheetViews>
  <sheetFormatPr defaultColWidth="8.796875" defaultRowHeight="14.25" x14ac:dyDescent="0.45"/>
  <cols>
    <col min="1" max="1" width="34.796875" style="51" bestFit="1" customWidth="1"/>
    <col min="2" max="2" width="59.796875" style="174" customWidth="1"/>
  </cols>
  <sheetData>
    <row r="1" spans="1:2" x14ac:dyDescent="0.45">
      <c r="A1" s="45"/>
      <c r="B1" s="176"/>
    </row>
    <row r="2" spans="1:2" ht="14.65" thickBot="1" x14ac:dyDescent="0.5">
      <c r="A2" s="60" t="s">
        <v>638</v>
      </c>
      <c r="B2" s="175" t="s">
        <v>764</v>
      </c>
    </row>
    <row r="3" spans="1:2" s="76" customFormat="1" x14ac:dyDescent="0.45">
      <c r="A3" s="75" t="s">
        <v>701</v>
      </c>
      <c r="B3" s="260" t="s">
        <v>765</v>
      </c>
    </row>
    <row r="4" spans="1:2" s="76" customFormat="1" x14ac:dyDescent="0.45">
      <c r="A4" s="75" t="s">
        <v>702</v>
      </c>
      <c r="B4" s="261" t="s">
        <v>796</v>
      </c>
    </row>
    <row r="5" spans="1:2" s="76" customFormat="1" x14ac:dyDescent="0.45">
      <c r="A5" s="75" t="s">
        <v>700</v>
      </c>
      <c r="B5" s="261" t="s">
        <v>817</v>
      </c>
    </row>
    <row r="6" spans="1:2" s="76" customFormat="1" x14ac:dyDescent="0.45">
      <c r="A6" s="75" t="s">
        <v>825</v>
      </c>
      <c r="B6" s="261"/>
    </row>
    <row r="8" spans="1:2" x14ac:dyDescent="0.45">
      <c r="A8" s="163" t="s">
        <v>829</v>
      </c>
      <c r="B8" s="174" t="s">
        <v>830</v>
      </c>
    </row>
    <row r="9" spans="1:2" x14ac:dyDescent="0.45">
      <c r="A9" s="163" t="s">
        <v>960</v>
      </c>
      <c r="B9" s="174" t="s">
        <v>963</v>
      </c>
    </row>
    <row r="10" spans="1:2" x14ac:dyDescent="0.45">
      <c r="A10" s="163" t="s">
        <v>943</v>
      </c>
      <c r="B10" s="174" t="s">
        <v>946</v>
      </c>
    </row>
    <row r="11" spans="1:2" x14ac:dyDescent="0.45">
      <c r="A11" s="163" t="s">
        <v>966</v>
      </c>
      <c r="B11" s="174" t="s">
        <v>969</v>
      </c>
    </row>
    <row r="12" spans="1:2" x14ac:dyDescent="0.45">
      <c r="A12" s="163" t="s">
        <v>831</v>
      </c>
      <c r="B12" s="174" t="s">
        <v>832</v>
      </c>
    </row>
    <row r="13" spans="1:2" x14ac:dyDescent="0.45">
      <c r="A13" s="163" t="s">
        <v>923</v>
      </c>
    </row>
    <row r="14" spans="1:2" x14ac:dyDescent="0.45">
      <c r="A14" s="161" t="s">
        <v>921</v>
      </c>
      <c r="B14" s="174" t="s">
        <v>922</v>
      </c>
    </row>
    <row r="15" spans="1:2" x14ac:dyDescent="0.45">
      <c r="A15" s="161" t="s">
        <v>934</v>
      </c>
      <c r="B15" s="174" t="s">
        <v>935</v>
      </c>
    </row>
    <row r="16" spans="1:2" x14ac:dyDescent="0.45">
      <c r="A16" s="163" t="s">
        <v>962</v>
      </c>
      <c r="B16" s="174" t="s">
        <v>965</v>
      </c>
    </row>
    <row r="17" spans="1:2" x14ac:dyDescent="0.45">
      <c r="A17" s="163" t="s">
        <v>833</v>
      </c>
      <c r="B17" s="110" t="s">
        <v>857</v>
      </c>
    </row>
    <row r="18" spans="1:2" x14ac:dyDescent="0.45">
      <c r="A18" s="163" t="s">
        <v>1002</v>
      </c>
      <c r="B18" s="174" t="s">
        <v>1007</v>
      </c>
    </row>
    <row r="19" spans="1:2" x14ac:dyDescent="0.45">
      <c r="A19" s="163" t="s">
        <v>1031</v>
      </c>
      <c r="B19" s="174" t="s">
        <v>1043</v>
      </c>
    </row>
    <row r="20" spans="1:2" x14ac:dyDescent="0.45">
      <c r="A20" s="163" t="s">
        <v>834</v>
      </c>
      <c r="B20" s="174" t="s">
        <v>856</v>
      </c>
    </row>
    <row r="21" spans="1:2" x14ac:dyDescent="0.45">
      <c r="A21" s="163" t="s">
        <v>835</v>
      </c>
      <c r="B21" s="174" t="s">
        <v>858</v>
      </c>
    </row>
    <row r="22" spans="1:2" x14ac:dyDescent="0.45">
      <c r="A22" s="161" t="s">
        <v>951</v>
      </c>
      <c r="B22" s="174" t="s">
        <v>954</v>
      </c>
    </row>
    <row r="23" spans="1:2" x14ac:dyDescent="0.45">
      <c r="A23" s="163" t="s">
        <v>836</v>
      </c>
      <c r="B23" s="174" t="s">
        <v>855</v>
      </c>
    </row>
    <row r="24" spans="1:2" x14ac:dyDescent="0.45">
      <c r="A24" s="161" t="s">
        <v>883</v>
      </c>
      <c r="B24" s="110" t="s">
        <v>905</v>
      </c>
    </row>
    <row r="25" spans="1:2" x14ac:dyDescent="0.45">
      <c r="A25" s="163" t="s">
        <v>837</v>
      </c>
      <c r="B25" s="110" t="s">
        <v>853</v>
      </c>
    </row>
    <row r="26" spans="1:2" x14ac:dyDescent="0.45">
      <c r="A26" s="163" t="s">
        <v>838</v>
      </c>
      <c r="B26" s="174" t="s">
        <v>854</v>
      </c>
    </row>
    <row r="27" spans="1:2" x14ac:dyDescent="0.45">
      <c r="A27" s="163" t="s">
        <v>1000</v>
      </c>
      <c r="B27" s="174" t="s">
        <v>1005</v>
      </c>
    </row>
    <row r="28" spans="1:2" x14ac:dyDescent="0.45">
      <c r="A28" s="163" t="s">
        <v>839</v>
      </c>
      <c r="B28" s="110" t="s">
        <v>852</v>
      </c>
    </row>
    <row r="29" spans="1:2" x14ac:dyDescent="0.45">
      <c r="A29" s="163" t="s">
        <v>958</v>
      </c>
      <c r="B29" s="174" t="s">
        <v>878</v>
      </c>
    </row>
    <row r="30" spans="1:2" x14ac:dyDescent="0.45">
      <c r="A30" s="163" t="s">
        <v>952</v>
      </c>
      <c r="B30" s="174" t="s">
        <v>953</v>
      </c>
    </row>
    <row r="31" spans="1:2" x14ac:dyDescent="0.45">
      <c r="A31" s="163" t="s">
        <v>873</v>
      </c>
      <c r="B31" s="174" t="s">
        <v>878</v>
      </c>
    </row>
    <row r="32" spans="1:2" ht="16.05" customHeight="1" x14ac:dyDescent="0.45">
      <c r="A32" s="163" t="s">
        <v>840</v>
      </c>
      <c r="B32" s="262" t="s">
        <v>871</v>
      </c>
    </row>
    <row r="33" spans="1:2" x14ac:dyDescent="0.45">
      <c r="A33" s="161" t="s">
        <v>841</v>
      </c>
      <c r="B33" s="174" t="s">
        <v>872</v>
      </c>
    </row>
    <row r="34" spans="1:2" x14ac:dyDescent="0.45">
      <c r="A34" s="163" t="s">
        <v>957</v>
      </c>
      <c r="B34" s="174" t="s">
        <v>959</v>
      </c>
    </row>
    <row r="35" spans="1:2" x14ac:dyDescent="0.45">
      <c r="A35" s="161" t="s">
        <v>886</v>
      </c>
      <c r="B35" s="174" t="s">
        <v>908</v>
      </c>
    </row>
    <row r="36" spans="1:2" x14ac:dyDescent="0.45">
      <c r="A36" s="163" t="s">
        <v>884</v>
      </c>
      <c r="B36" s="263" t="s">
        <v>906</v>
      </c>
    </row>
    <row r="37" spans="1:2" x14ac:dyDescent="0.45">
      <c r="A37" s="163" t="s">
        <v>998</v>
      </c>
      <c r="B37" s="174" t="s">
        <v>999</v>
      </c>
    </row>
    <row r="38" spans="1:2" x14ac:dyDescent="0.45">
      <c r="A38" s="163" t="s">
        <v>885</v>
      </c>
      <c r="B38" s="174" t="s">
        <v>907</v>
      </c>
    </row>
    <row r="39" spans="1:2" x14ac:dyDescent="0.45">
      <c r="A39" s="163" t="s">
        <v>942</v>
      </c>
    </row>
    <row r="40" spans="1:2" x14ac:dyDescent="0.45">
      <c r="A40" s="161" t="s">
        <v>977</v>
      </c>
      <c r="B40" s="174" t="s">
        <v>979</v>
      </c>
    </row>
    <row r="41" spans="1:2" x14ac:dyDescent="0.45">
      <c r="A41" s="161" t="s">
        <v>1001</v>
      </c>
      <c r="B41" s="174" t="s">
        <v>1006</v>
      </c>
    </row>
    <row r="42" spans="1:2" x14ac:dyDescent="0.45">
      <c r="A42" s="163" t="s">
        <v>874</v>
      </c>
      <c r="B42" s="174" t="s">
        <v>879</v>
      </c>
    </row>
    <row r="43" spans="1:2" x14ac:dyDescent="0.45">
      <c r="A43" s="163" t="s">
        <v>961</v>
      </c>
      <c r="B43" s="174" t="s">
        <v>964</v>
      </c>
    </row>
    <row r="44" spans="1:2" x14ac:dyDescent="0.45">
      <c r="A44" s="163" t="s">
        <v>931</v>
      </c>
      <c r="B44" s="174" t="s">
        <v>932</v>
      </c>
    </row>
    <row r="45" spans="1:2" x14ac:dyDescent="0.45">
      <c r="A45" s="163" t="s">
        <v>917</v>
      </c>
      <c r="B45" s="174" t="s">
        <v>920</v>
      </c>
    </row>
    <row r="46" spans="1:2" x14ac:dyDescent="0.45">
      <c r="A46" s="161" t="s">
        <v>918</v>
      </c>
      <c r="B46" s="174" t="s">
        <v>919</v>
      </c>
    </row>
    <row r="47" spans="1:2" x14ac:dyDescent="0.45">
      <c r="A47" s="163" t="s">
        <v>887</v>
      </c>
      <c r="B47" s="174" t="s">
        <v>909</v>
      </c>
    </row>
    <row r="48" spans="1:2" x14ac:dyDescent="0.45">
      <c r="A48" s="161" t="s">
        <v>876</v>
      </c>
      <c r="B48" s="174" t="s">
        <v>881</v>
      </c>
    </row>
    <row r="49" spans="1:2" x14ac:dyDescent="0.45">
      <c r="A49" s="161" t="s">
        <v>888</v>
      </c>
      <c r="B49" s="174" t="s">
        <v>910</v>
      </c>
    </row>
    <row r="50" spans="1:2" x14ac:dyDescent="0.45">
      <c r="A50" s="161" t="s">
        <v>936</v>
      </c>
      <c r="B50" s="174" t="s">
        <v>937</v>
      </c>
    </row>
    <row r="51" spans="1:2" x14ac:dyDescent="0.45">
      <c r="A51" s="163" t="s">
        <v>889</v>
      </c>
      <c r="B51" s="174" t="s">
        <v>911</v>
      </c>
    </row>
    <row r="52" spans="1:2" x14ac:dyDescent="0.45">
      <c r="A52" s="163" t="s">
        <v>842</v>
      </c>
      <c r="B52" s="174" t="s">
        <v>870</v>
      </c>
    </row>
    <row r="53" spans="1:2" x14ac:dyDescent="0.45">
      <c r="A53" s="161" t="s">
        <v>843</v>
      </c>
      <c r="B53" s="174" t="s">
        <v>869</v>
      </c>
    </row>
    <row r="54" spans="1:2" x14ac:dyDescent="0.45">
      <c r="A54" s="163" t="s">
        <v>930</v>
      </c>
      <c r="B54" s="174" t="s">
        <v>933</v>
      </c>
    </row>
    <row r="55" spans="1:2" x14ac:dyDescent="0.45">
      <c r="A55" s="163" t="s">
        <v>844</v>
      </c>
      <c r="B55" s="174" t="s">
        <v>868</v>
      </c>
    </row>
    <row r="56" spans="1:2" x14ac:dyDescent="0.45">
      <c r="A56" s="161" t="s">
        <v>1004</v>
      </c>
      <c r="B56" s="174" t="s">
        <v>1009</v>
      </c>
    </row>
    <row r="57" spans="1:2" x14ac:dyDescent="0.45">
      <c r="A57" s="163" t="s">
        <v>944</v>
      </c>
      <c r="B57" s="174" t="s">
        <v>945</v>
      </c>
    </row>
    <row r="58" spans="1:2" x14ac:dyDescent="0.45">
      <c r="A58" s="161" t="s">
        <v>928</v>
      </c>
      <c r="B58" s="174" t="s">
        <v>929</v>
      </c>
    </row>
    <row r="59" spans="1:2" x14ac:dyDescent="0.45">
      <c r="A59" s="163" t="s">
        <v>976</v>
      </c>
      <c r="B59" s="110" t="s">
        <v>981</v>
      </c>
    </row>
    <row r="60" spans="1:2" x14ac:dyDescent="0.45">
      <c r="A60" s="163" t="s">
        <v>970</v>
      </c>
      <c r="B60" s="110" t="s">
        <v>971</v>
      </c>
    </row>
    <row r="61" spans="1:2" x14ac:dyDescent="0.45">
      <c r="A61" s="163" t="s">
        <v>890</v>
      </c>
      <c r="B61" s="174" t="s">
        <v>912</v>
      </c>
    </row>
    <row r="62" spans="1:2" x14ac:dyDescent="0.45">
      <c r="A62" s="163" t="s">
        <v>924</v>
      </c>
      <c r="B62" s="174" t="s">
        <v>925</v>
      </c>
    </row>
    <row r="63" spans="1:2" x14ac:dyDescent="0.45">
      <c r="A63" s="161" t="s">
        <v>926</v>
      </c>
      <c r="B63" s="174" t="s">
        <v>927</v>
      </c>
    </row>
    <row r="64" spans="1:2" x14ac:dyDescent="0.45">
      <c r="A64" s="163" t="s">
        <v>891</v>
      </c>
      <c r="B64" s="174" t="s">
        <v>913</v>
      </c>
    </row>
    <row r="65" spans="1:2" x14ac:dyDescent="0.45">
      <c r="A65" s="163" t="s">
        <v>1003</v>
      </c>
      <c r="B65" s="174" t="s">
        <v>1008</v>
      </c>
    </row>
    <row r="66" spans="1:2" x14ac:dyDescent="0.45">
      <c r="A66" s="163" t="s">
        <v>892</v>
      </c>
      <c r="B66" s="174" t="s">
        <v>914</v>
      </c>
    </row>
    <row r="67" spans="1:2" x14ac:dyDescent="0.45">
      <c r="A67" s="161" t="s">
        <v>978</v>
      </c>
      <c r="B67" s="174" t="s">
        <v>980</v>
      </c>
    </row>
    <row r="68" spans="1:2" x14ac:dyDescent="0.45">
      <c r="A68" s="161" t="s">
        <v>974</v>
      </c>
      <c r="B68" s="174" t="s">
        <v>975</v>
      </c>
    </row>
    <row r="69" spans="1:2" x14ac:dyDescent="0.45">
      <c r="A69" s="161" t="s">
        <v>987</v>
      </c>
      <c r="B69" s="174" t="s">
        <v>991</v>
      </c>
    </row>
    <row r="70" spans="1:2" x14ac:dyDescent="0.45">
      <c r="A70" s="163" t="s">
        <v>955</v>
      </c>
      <c r="B70" s="174" t="s">
        <v>956</v>
      </c>
    </row>
    <row r="71" spans="1:2" x14ac:dyDescent="0.45">
      <c r="A71" s="163" t="s">
        <v>893</v>
      </c>
      <c r="B71" s="174" t="s">
        <v>915</v>
      </c>
    </row>
    <row r="72" spans="1:2" x14ac:dyDescent="0.45">
      <c r="A72" s="163" t="s">
        <v>875</v>
      </c>
      <c r="B72" s="174" t="s">
        <v>880</v>
      </c>
    </row>
    <row r="73" spans="1:2" x14ac:dyDescent="0.45">
      <c r="A73" s="163" t="s">
        <v>948</v>
      </c>
      <c r="B73" s="174" t="s">
        <v>949</v>
      </c>
    </row>
    <row r="74" spans="1:2" x14ac:dyDescent="0.45">
      <c r="A74" s="163" t="s">
        <v>995</v>
      </c>
      <c r="B74" s="174" t="s">
        <v>996</v>
      </c>
    </row>
    <row r="75" spans="1:2" x14ac:dyDescent="0.45">
      <c r="A75" s="163" t="s">
        <v>899</v>
      </c>
      <c r="B75" s="174" t="s">
        <v>900</v>
      </c>
    </row>
    <row r="76" spans="1:2" x14ac:dyDescent="0.45">
      <c r="A76" s="163" t="s">
        <v>967</v>
      </c>
      <c r="B76" s="174" t="s">
        <v>968</v>
      </c>
    </row>
    <row r="77" spans="1:2" x14ac:dyDescent="0.45">
      <c r="A77" s="163" t="s">
        <v>940</v>
      </c>
      <c r="B77" s="174" t="s">
        <v>941</v>
      </c>
    </row>
    <row r="78" spans="1:2" x14ac:dyDescent="0.45">
      <c r="A78" s="163" t="s">
        <v>1010</v>
      </c>
      <c r="B78" s="174" t="s">
        <v>1011</v>
      </c>
    </row>
    <row r="79" spans="1:2" x14ac:dyDescent="0.45">
      <c r="A79" s="163" t="s">
        <v>994</v>
      </c>
      <c r="B79" s="174" t="s">
        <v>997</v>
      </c>
    </row>
    <row r="80" spans="1:2" x14ac:dyDescent="0.45">
      <c r="A80" s="163" t="s">
        <v>894</v>
      </c>
      <c r="B80" s="174" t="s">
        <v>916</v>
      </c>
    </row>
    <row r="81" spans="1:2" x14ac:dyDescent="0.45">
      <c r="A81" s="163" t="s">
        <v>947</v>
      </c>
      <c r="B81" s="174" t="s">
        <v>950</v>
      </c>
    </row>
    <row r="82" spans="1:2" x14ac:dyDescent="0.45">
      <c r="A82" s="161" t="s">
        <v>938</v>
      </c>
      <c r="B82" s="174" t="s">
        <v>939</v>
      </c>
    </row>
    <row r="83" spans="1:2" x14ac:dyDescent="0.45">
      <c r="A83" s="163" t="s">
        <v>983</v>
      </c>
      <c r="B83" s="174" t="s">
        <v>989</v>
      </c>
    </row>
    <row r="84" spans="1:2" x14ac:dyDescent="0.45">
      <c r="A84" s="163" t="s">
        <v>972</v>
      </c>
      <c r="B84" s="174" t="s">
        <v>973</v>
      </c>
    </row>
    <row r="85" spans="1:2" x14ac:dyDescent="0.45">
      <c r="A85" s="163" t="s">
        <v>895</v>
      </c>
      <c r="B85" s="174" t="s">
        <v>902</v>
      </c>
    </row>
    <row r="86" spans="1:2" x14ac:dyDescent="0.45">
      <c r="A86" s="161" t="s">
        <v>845</v>
      </c>
      <c r="B86" s="174" t="s">
        <v>867</v>
      </c>
    </row>
    <row r="87" spans="1:2" x14ac:dyDescent="0.45">
      <c r="A87" s="163" t="s">
        <v>846</v>
      </c>
      <c r="B87" s="174" t="s">
        <v>866</v>
      </c>
    </row>
    <row r="88" spans="1:2" x14ac:dyDescent="0.45">
      <c r="A88" s="161" t="s">
        <v>847</v>
      </c>
      <c r="B88" s="174" t="s">
        <v>865</v>
      </c>
    </row>
    <row r="89" spans="1:2" x14ac:dyDescent="0.45">
      <c r="A89" s="163" t="s">
        <v>896</v>
      </c>
      <c r="B89" s="174" t="s">
        <v>904</v>
      </c>
    </row>
    <row r="90" spans="1:2" x14ac:dyDescent="0.45">
      <c r="A90" s="161" t="s">
        <v>984</v>
      </c>
      <c r="B90" s="174" t="s">
        <v>990</v>
      </c>
    </row>
    <row r="91" spans="1:2" x14ac:dyDescent="0.45">
      <c r="A91" s="163" t="s">
        <v>897</v>
      </c>
      <c r="B91" s="174" t="s">
        <v>903</v>
      </c>
    </row>
    <row r="92" spans="1:2" x14ac:dyDescent="0.45">
      <c r="A92" s="163" t="s">
        <v>982</v>
      </c>
      <c r="B92" s="174" t="s">
        <v>864</v>
      </c>
    </row>
    <row r="93" spans="1:2" x14ac:dyDescent="0.45">
      <c r="A93" s="161" t="s">
        <v>1021</v>
      </c>
      <c r="B93" s="174" t="s">
        <v>1020</v>
      </c>
    </row>
    <row r="94" spans="1:2" x14ac:dyDescent="0.45">
      <c r="A94" s="163" t="s">
        <v>877</v>
      </c>
      <c r="B94" s="174" t="s">
        <v>882</v>
      </c>
    </row>
    <row r="95" spans="1:2" x14ac:dyDescent="0.45">
      <c r="A95" s="163" t="s">
        <v>3435</v>
      </c>
      <c r="B95" s="174" t="s">
        <v>863</v>
      </c>
    </row>
    <row r="96" spans="1:2" x14ac:dyDescent="0.45">
      <c r="A96" s="161" t="s">
        <v>986</v>
      </c>
      <c r="B96" s="174" t="s">
        <v>992</v>
      </c>
    </row>
    <row r="97" spans="1:2" x14ac:dyDescent="0.45">
      <c r="A97" s="51" t="s">
        <v>985</v>
      </c>
      <c r="B97" s="174" t="s">
        <v>992</v>
      </c>
    </row>
    <row r="98" spans="1:2" x14ac:dyDescent="0.45">
      <c r="A98" s="163" t="s">
        <v>848</v>
      </c>
      <c r="B98" s="174" t="s">
        <v>862</v>
      </c>
    </row>
    <row r="99" spans="1:2" x14ac:dyDescent="0.45">
      <c r="A99" s="161" t="s">
        <v>988</v>
      </c>
      <c r="B99" s="174" t="s">
        <v>993</v>
      </c>
    </row>
    <row r="100" spans="1:2" x14ac:dyDescent="0.45">
      <c r="A100" s="161" t="s">
        <v>849</v>
      </c>
      <c r="B100" s="174" t="s">
        <v>861</v>
      </c>
    </row>
    <row r="101" spans="1:2" x14ac:dyDescent="0.45">
      <c r="A101" s="161" t="s">
        <v>850</v>
      </c>
      <c r="B101" s="174" t="s">
        <v>860</v>
      </c>
    </row>
    <row r="102" spans="1:2" x14ac:dyDescent="0.45">
      <c r="A102" s="161" t="s">
        <v>1035</v>
      </c>
      <c r="B102" s="174" t="s">
        <v>1036</v>
      </c>
    </row>
    <row r="103" spans="1:2" x14ac:dyDescent="0.45">
      <c r="A103" s="161" t="s">
        <v>851</v>
      </c>
      <c r="B103" s="174" t="s">
        <v>859</v>
      </c>
    </row>
    <row r="104" spans="1:2" x14ac:dyDescent="0.45">
      <c r="A104" s="163" t="s">
        <v>898</v>
      </c>
      <c r="B104" s="174" t="s">
        <v>901</v>
      </c>
    </row>
    <row r="105" spans="1:2" x14ac:dyDescent="0.45">
      <c r="A105" s="161" t="s">
        <v>1025</v>
      </c>
      <c r="B105" s="174" t="s">
        <v>1024</v>
      </c>
    </row>
    <row r="106" spans="1:2" x14ac:dyDescent="0.45">
      <c r="A106" s="161" t="s">
        <v>1030</v>
      </c>
      <c r="B106" s="174" t="s">
        <v>1041</v>
      </c>
    </row>
    <row r="107" spans="1:2" x14ac:dyDescent="0.45">
      <c r="A107" s="161" t="s">
        <v>1029</v>
      </c>
      <c r="B107" s="174" t="s">
        <v>1042</v>
      </c>
    </row>
    <row r="108" spans="1:2" x14ac:dyDescent="0.45">
      <c r="A108" s="161" t="s">
        <v>1023</v>
      </c>
      <c r="B108" s="174" t="s">
        <v>1022</v>
      </c>
    </row>
    <row r="109" spans="1:2" x14ac:dyDescent="0.45">
      <c r="A109" s="161" t="s">
        <v>1051</v>
      </c>
      <c r="B109" s="174" t="s">
        <v>1050</v>
      </c>
    </row>
    <row r="110" spans="1:2" x14ac:dyDescent="0.45">
      <c r="A110" s="161" t="s">
        <v>1019</v>
      </c>
      <c r="B110" s="174" t="s">
        <v>1018</v>
      </c>
    </row>
    <row r="111" spans="1:2" x14ac:dyDescent="0.45">
      <c r="A111" s="161" t="s">
        <v>1032</v>
      </c>
      <c r="B111" s="174" t="s">
        <v>1040</v>
      </c>
    </row>
    <row r="112" spans="1:2" x14ac:dyDescent="0.45">
      <c r="A112" s="161" t="s">
        <v>1017</v>
      </c>
      <c r="B112" s="174" t="s">
        <v>1016</v>
      </c>
    </row>
    <row r="113" spans="1:2" x14ac:dyDescent="0.45">
      <c r="A113" s="161" t="s">
        <v>1033</v>
      </c>
      <c r="B113" s="174" t="s">
        <v>1038</v>
      </c>
    </row>
    <row r="114" spans="1:2" x14ac:dyDescent="0.45">
      <c r="A114" s="161" t="s">
        <v>1034</v>
      </c>
      <c r="B114" s="174" t="s">
        <v>1037</v>
      </c>
    </row>
    <row r="115" spans="1:2" x14ac:dyDescent="0.45">
      <c r="A115" s="161" t="s">
        <v>1049</v>
      </c>
      <c r="B115" s="174" t="s">
        <v>1048</v>
      </c>
    </row>
    <row r="116" spans="1:2" x14ac:dyDescent="0.45">
      <c r="A116" s="161" t="s">
        <v>1028</v>
      </c>
      <c r="B116" s="174" t="s">
        <v>1039</v>
      </c>
    </row>
    <row r="117" spans="1:2" x14ac:dyDescent="0.45">
      <c r="A117" s="161" t="s">
        <v>1026</v>
      </c>
      <c r="B117" s="110" t="s">
        <v>1027</v>
      </c>
    </row>
    <row r="118" spans="1:2" x14ac:dyDescent="0.45">
      <c r="A118" s="161" t="s">
        <v>1046</v>
      </c>
      <c r="B118" s="110" t="s">
        <v>1047</v>
      </c>
    </row>
    <row r="119" spans="1:2" x14ac:dyDescent="0.45">
      <c r="A119" s="161" t="s">
        <v>1013</v>
      </c>
      <c r="B119" s="174" t="s">
        <v>1012</v>
      </c>
    </row>
    <row r="120" spans="1:2" x14ac:dyDescent="0.45">
      <c r="A120" s="161" t="s">
        <v>1015</v>
      </c>
      <c r="B120" s="174" t="s">
        <v>1014</v>
      </c>
    </row>
    <row r="121" spans="1:2" x14ac:dyDescent="0.45">
      <c r="A121" s="161" t="s">
        <v>1044</v>
      </c>
      <c r="B121" s="110" t="s">
        <v>1045</v>
      </c>
    </row>
  </sheetData>
  <phoneticPr fontId="22" type="noConversion"/>
  <hyperlinks>
    <hyperlink ref="B36" r:id="rId1" xr:uid="{CCD49441-F2B5-7249-BFED-C799672D6B61}"/>
  </hyperlink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B50584-4E2D-47E2-B284-A1BF69EFA7C3}">
  <sheetPr codeName="Sheet3"/>
  <dimension ref="A1:CN462"/>
  <sheetViews>
    <sheetView topLeftCell="R1" zoomScale="85" zoomScaleNormal="85" workbookViewId="0">
      <selection activeCell="A243" sqref="A243:XFD243"/>
    </sheetView>
  </sheetViews>
  <sheetFormatPr defaultColWidth="13.1328125" defaultRowHeight="14.25" x14ac:dyDescent="0.45"/>
  <cols>
    <col min="1" max="1" width="13.1328125" style="41"/>
    <col min="2" max="2" width="35.33203125" customWidth="1"/>
    <col min="5" max="5" width="18" customWidth="1"/>
    <col min="7" max="7" width="14.6640625" bestFit="1" customWidth="1"/>
    <col min="8" max="8" width="7.6640625" customWidth="1"/>
    <col min="9" max="9" width="6.1328125" bestFit="1" customWidth="1"/>
    <col min="10" max="10" width="7.33203125" bestFit="1" customWidth="1"/>
    <col min="11" max="11" width="6.796875" customWidth="1"/>
    <col min="12" max="12" width="6" bestFit="1" customWidth="1"/>
    <col min="13" max="14" width="6.46484375" bestFit="1" customWidth="1"/>
    <col min="15" max="15" width="6.6640625" bestFit="1" customWidth="1"/>
    <col min="16" max="16" width="5.796875" bestFit="1" customWidth="1"/>
    <col min="17" max="17" width="6.6640625" bestFit="1" customWidth="1"/>
    <col min="18" max="18" width="7.796875" bestFit="1" customWidth="1"/>
    <col min="19" max="19" width="7.796875" customWidth="1"/>
    <col min="20" max="20" width="6.33203125" bestFit="1" customWidth="1"/>
    <col min="21" max="21" width="7" bestFit="1" customWidth="1"/>
    <col min="22" max="22" width="28.796875" bestFit="1" customWidth="1"/>
    <col min="25" max="25" width="7.1328125" bestFit="1" customWidth="1"/>
    <col min="26" max="26" width="7.1328125" customWidth="1"/>
    <col min="27" max="27" width="10.796875" customWidth="1"/>
    <col min="31" max="31" width="19.1328125" customWidth="1"/>
    <col min="32" max="32" width="8.46484375" style="2" customWidth="1"/>
    <col min="33" max="33" width="8.46484375" style="3" customWidth="1"/>
    <col min="34" max="35" width="7.46484375" customWidth="1"/>
    <col min="36" max="36" width="21.33203125" bestFit="1" customWidth="1"/>
    <col min="37" max="37" width="21.46484375" style="3" bestFit="1" customWidth="1"/>
    <col min="38" max="38" width="19.1328125" style="2" customWidth="1"/>
    <col min="39" max="39" width="19.1328125" style="3" customWidth="1"/>
    <col min="43" max="43" width="14.6640625" bestFit="1" customWidth="1"/>
    <col min="49" max="49" width="22.46484375" style="4" customWidth="1"/>
    <col min="50" max="50" width="15.1328125" bestFit="1" customWidth="1"/>
    <col min="51" max="51" width="15.1328125" customWidth="1"/>
    <col min="57" max="57" width="13.1328125" style="5"/>
    <col min="58" max="58" width="4.6640625" customWidth="1"/>
    <col min="59" max="59" width="3.796875" customWidth="1"/>
    <col min="61" max="61" width="7" bestFit="1" customWidth="1"/>
    <col min="62" max="62" width="7.796875" bestFit="1" customWidth="1"/>
    <col min="63" max="64" width="7.1328125" bestFit="1" customWidth="1"/>
    <col min="65" max="65" width="7" bestFit="1" customWidth="1"/>
    <col min="66" max="69" width="7.1328125" bestFit="1" customWidth="1"/>
    <col min="70" max="71" width="10.1328125" bestFit="1" customWidth="1"/>
    <col min="80" max="80" width="15.796875" bestFit="1" customWidth="1"/>
    <col min="89" max="89" width="25.33203125" customWidth="1"/>
  </cols>
  <sheetData>
    <row r="1" spans="1:89" ht="15.75" thickBot="1" x14ac:dyDescent="0.5">
      <c r="A1" s="40" t="s">
        <v>584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T1" s="1"/>
      <c r="U1" s="1"/>
      <c r="Y1" s="1"/>
      <c r="Z1" s="1"/>
      <c r="AA1" s="1"/>
    </row>
    <row r="2" spans="1:89" ht="14.65" thickBot="1" x14ac:dyDescent="0.5">
      <c r="B2" s="6"/>
      <c r="H2" t="s">
        <v>0</v>
      </c>
      <c r="V2" s="7"/>
      <c r="AZ2" s="7" t="s">
        <v>1</v>
      </c>
      <c r="BA2" s="7" t="s">
        <v>2</v>
      </c>
      <c r="BH2" s="8" t="s">
        <v>3</v>
      </c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CK2" s="7"/>
    </row>
    <row r="3" spans="1:89" ht="16.149999999999999" thickBot="1" x14ac:dyDescent="0.5">
      <c r="A3" s="41" t="s">
        <v>585</v>
      </c>
      <c r="B3" s="6" t="s">
        <v>4</v>
      </c>
      <c r="C3" s="6" t="s">
        <v>5</v>
      </c>
      <c r="D3" s="6" t="s">
        <v>6</v>
      </c>
      <c r="E3" s="1" t="s">
        <v>7</v>
      </c>
      <c r="F3" s="1" t="s">
        <v>8</v>
      </c>
      <c r="G3" s="1" t="s">
        <v>9</v>
      </c>
      <c r="H3" s="1" t="s">
        <v>10</v>
      </c>
      <c r="I3" s="1" t="s">
        <v>11</v>
      </c>
      <c r="J3" s="1" t="s">
        <v>12</v>
      </c>
      <c r="K3" s="1" t="s">
        <v>13</v>
      </c>
      <c r="L3" s="1" t="s">
        <v>14</v>
      </c>
      <c r="M3" s="1" t="s">
        <v>15</v>
      </c>
      <c r="N3" s="1" t="s">
        <v>16</v>
      </c>
      <c r="O3" s="1" t="s">
        <v>17</v>
      </c>
      <c r="P3" s="1" t="s">
        <v>18</v>
      </c>
      <c r="Q3" s="1" t="s">
        <v>19</v>
      </c>
      <c r="R3" s="1" t="s">
        <v>20</v>
      </c>
      <c r="S3" s="1" t="s">
        <v>21</v>
      </c>
      <c r="T3" s="1" t="s">
        <v>602</v>
      </c>
      <c r="U3" s="1" t="s">
        <v>601</v>
      </c>
      <c r="V3" s="6" t="s">
        <v>22</v>
      </c>
      <c r="Y3" s="6" t="s">
        <v>23</v>
      </c>
      <c r="Z3" s="6"/>
      <c r="AA3" s="6" t="s">
        <v>24</v>
      </c>
      <c r="AB3" s="6" t="s">
        <v>25</v>
      </c>
      <c r="AC3" s="6" t="s">
        <v>26</v>
      </c>
      <c r="AD3" s="6" t="s">
        <v>27</v>
      </c>
      <c r="AE3" s="6" t="s">
        <v>28</v>
      </c>
      <c r="AF3" s="9" t="s">
        <v>29</v>
      </c>
      <c r="AG3" s="4" t="s">
        <v>30</v>
      </c>
      <c r="AH3" s="6" t="s">
        <v>5</v>
      </c>
      <c r="AI3" s="6" t="s">
        <v>6</v>
      </c>
      <c r="AJ3" s="9" t="s">
        <v>31</v>
      </c>
      <c r="AK3" s="4" t="s">
        <v>32</v>
      </c>
      <c r="AL3" s="9" t="s">
        <v>33</v>
      </c>
      <c r="AM3" s="4" t="s">
        <v>34</v>
      </c>
      <c r="AN3" s="6" t="s">
        <v>35</v>
      </c>
      <c r="AO3" s="6" t="s">
        <v>36</v>
      </c>
      <c r="AP3" s="6" t="s">
        <v>36</v>
      </c>
      <c r="AQ3" s="6" t="s">
        <v>36</v>
      </c>
      <c r="AR3" s="6" t="s">
        <v>37</v>
      </c>
      <c r="AS3" s="6" t="s">
        <v>38</v>
      </c>
      <c r="AT3" s="6" t="s">
        <v>39</v>
      </c>
      <c r="AU3" s="6"/>
      <c r="AV3" s="6" t="s">
        <v>38</v>
      </c>
      <c r="AW3" s="4" t="s">
        <v>40</v>
      </c>
      <c r="AX3" s="6"/>
      <c r="AY3" s="6"/>
      <c r="AZ3" s="10">
        <f>SUM(AX6:AX454)</f>
        <v>461.24843937310249</v>
      </c>
      <c r="BA3" s="11">
        <f>SUM(AY6:AY454)</f>
        <v>3949.6324625340681</v>
      </c>
      <c r="BB3" s="6"/>
      <c r="BC3" s="6"/>
      <c r="BD3" s="6"/>
      <c r="BE3" s="12"/>
      <c r="BF3" s="6"/>
      <c r="BG3" s="6"/>
      <c r="BH3" s="13" t="s">
        <v>41</v>
      </c>
      <c r="BI3" s="13" t="s">
        <v>42</v>
      </c>
      <c r="BJ3" s="13" t="s">
        <v>43</v>
      </c>
      <c r="BK3" s="13" t="s">
        <v>44</v>
      </c>
      <c r="BL3" s="13" t="s">
        <v>45</v>
      </c>
      <c r="BM3" s="13" t="s">
        <v>46</v>
      </c>
      <c r="BN3" s="13" t="s">
        <v>47</v>
      </c>
      <c r="BO3" s="13" t="s">
        <v>48</v>
      </c>
      <c r="BP3" s="13" t="s">
        <v>49</v>
      </c>
      <c r="BQ3" s="13" t="s">
        <v>50</v>
      </c>
      <c r="BR3" s="13" t="s">
        <v>51</v>
      </c>
      <c r="BS3" s="13" t="s">
        <v>38</v>
      </c>
      <c r="BW3" s="6" t="s">
        <v>41</v>
      </c>
      <c r="BX3" s="6" t="s">
        <v>42</v>
      </c>
      <c r="BY3" s="6" t="s">
        <v>43</v>
      </c>
      <c r="BZ3" s="6" t="s">
        <v>52</v>
      </c>
      <c r="CA3" s="6" t="s">
        <v>45</v>
      </c>
      <c r="CB3" s="6" t="s">
        <v>46</v>
      </c>
      <c r="CC3" s="6" t="s">
        <v>47</v>
      </c>
      <c r="CD3" s="6" t="s">
        <v>48</v>
      </c>
      <c r="CE3" s="6" t="s">
        <v>49</v>
      </c>
      <c r="CF3" s="6" t="s">
        <v>50</v>
      </c>
      <c r="CG3" s="6" t="s">
        <v>51</v>
      </c>
      <c r="CH3" s="6" t="s">
        <v>38</v>
      </c>
      <c r="CI3" s="6" t="s">
        <v>53</v>
      </c>
      <c r="CJ3" s="6" t="s">
        <v>54</v>
      </c>
      <c r="CK3" s="6"/>
    </row>
    <row r="4" spans="1:89" x14ac:dyDescent="0.45">
      <c r="B4" s="6"/>
      <c r="C4" s="6" t="s">
        <v>55</v>
      </c>
      <c r="D4" s="6" t="s">
        <v>56</v>
      </c>
      <c r="E4" s="6"/>
      <c r="F4" s="6"/>
      <c r="G4" s="6"/>
      <c r="H4" s="6"/>
      <c r="I4" s="6"/>
      <c r="J4" s="6"/>
      <c r="K4" s="6"/>
      <c r="L4" s="6"/>
      <c r="M4" s="6"/>
      <c r="N4" s="6"/>
      <c r="O4" s="6"/>
      <c r="P4" s="6"/>
      <c r="Q4" s="6"/>
      <c r="R4" s="6"/>
      <c r="S4" s="6"/>
      <c r="T4" s="6" t="s">
        <v>57</v>
      </c>
      <c r="U4" s="6" t="s">
        <v>57</v>
      </c>
      <c r="V4" s="6"/>
      <c r="AA4" s="6"/>
      <c r="AB4" s="6"/>
      <c r="AC4" s="6"/>
      <c r="AD4" s="6" t="s">
        <v>55</v>
      </c>
      <c r="AE4" s="6" t="s">
        <v>58</v>
      </c>
      <c r="AF4" s="9" t="s">
        <v>55</v>
      </c>
      <c r="AG4" s="4" t="s">
        <v>55</v>
      </c>
      <c r="AH4" s="6" t="s">
        <v>55</v>
      </c>
      <c r="AI4" s="6" t="s">
        <v>56</v>
      </c>
      <c r="AJ4" s="9"/>
      <c r="AK4" s="4"/>
      <c r="AL4" s="9" t="s">
        <v>55</v>
      </c>
      <c r="AM4" s="4" t="s">
        <v>55</v>
      </c>
      <c r="AN4" s="6" t="s">
        <v>55</v>
      </c>
      <c r="AO4" s="6" t="s">
        <v>55</v>
      </c>
      <c r="AP4" s="6" t="s">
        <v>55</v>
      </c>
      <c r="AQ4" s="6" t="s">
        <v>55</v>
      </c>
      <c r="AR4" s="6" t="s">
        <v>59</v>
      </c>
      <c r="AS4" s="6" t="s">
        <v>60</v>
      </c>
      <c r="AT4" s="6" t="s">
        <v>61</v>
      </c>
      <c r="AU4" s="6"/>
      <c r="AV4" s="6" t="s">
        <v>57</v>
      </c>
      <c r="AW4" s="4" t="s">
        <v>57</v>
      </c>
      <c r="AX4" s="6" t="s">
        <v>1</v>
      </c>
      <c r="AY4" s="6"/>
      <c r="AZ4" s="6"/>
      <c r="BA4" s="6"/>
      <c r="BB4" s="6" t="s">
        <v>62</v>
      </c>
      <c r="BC4" s="6"/>
      <c r="BD4" s="6" t="s">
        <v>63</v>
      </c>
      <c r="BE4" s="12"/>
      <c r="BW4" s="6"/>
      <c r="BX4" s="6"/>
      <c r="BY4" s="6"/>
      <c r="BZ4" s="6"/>
      <c r="CA4" s="6"/>
      <c r="CB4" s="6"/>
      <c r="CC4" s="6"/>
      <c r="CD4" s="6"/>
      <c r="CE4" s="6"/>
      <c r="CF4" s="6"/>
      <c r="CG4" s="6"/>
      <c r="CH4" s="6"/>
      <c r="CI4" s="6"/>
      <c r="CJ4" s="6"/>
    </row>
    <row r="5" spans="1:89" x14ac:dyDescent="0.45">
      <c r="B5" s="6"/>
      <c r="C5" s="6"/>
      <c r="D5" s="6"/>
      <c r="E5" s="6"/>
      <c r="F5" s="6"/>
      <c r="G5" s="6"/>
      <c r="H5" s="6"/>
      <c r="I5" s="6"/>
      <c r="J5" s="6"/>
      <c r="K5" s="6"/>
      <c r="L5" s="6"/>
      <c r="M5" s="6"/>
      <c r="N5" s="6"/>
      <c r="O5" s="6"/>
      <c r="P5" s="6"/>
      <c r="Q5" s="6"/>
      <c r="R5" s="6"/>
      <c r="S5" s="6"/>
      <c r="T5" s="6"/>
      <c r="U5" s="6"/>
      <c r="V5" s="6"/>
      <c r="Y5" s="6"/>
      <c r="Z5" s="6"/>
      <c r="AA5" s="6"/>
      <c r="AB5" s="6"/>
      <c r="AC5" s="6"/>
      <c r="AD5" s="6"/>
      <c r="AE5" s="6"/>
      <c r="AF5" s="9"/>
      <c r="AG5" s="4"/>
      <c r="AH5" s="6"/>
      <c r="AI5" s="6"/>
      <c r="AJ5" s="9" t="s">
        <v>65</v>
      </c>
      <c r="AK5" s="4" t="s">
        <v>65</v>
      </c>
      <c r="AL5" s="9" t="s">
        <v>65</v>
      </c>
      <c r="AM5" s="4" t="s">
        <v>65</v>
      </c>
      <c r="AN5" s="6"/>
      <c r="AO5" s="6" t="s">
        <v>66</v>
      </c>
      <c r="AP5" s="6" t="s">
        <v>67</v>
      </c>
      <c r="AQ5" s="6"/>
      <c r="AR5" s="6"/>
      <c r="AS5" s="7"/>
      <c r="AT5" s="7"/>
      <c r="AU5" s="7"/>
      <c r="AV5" s="6"/>
      <c r="AX5" s="7"/>
      <c r="AY5" s="7"/>
      <c r="AZ5" s="7"/>
      <c r="BA5" s="13" t="s">
        <v>41</v>
      </c>
      <c r="BB5" s="14">
        <v>2.5417520996734402E-2</v>
      </c>
      <c r="BC5" s="13" t="s">
        <v>41</v>
      </c>
      <c r="BD5" s="7">
        <v>0</v>
      </c>
      <c r="BE5" s="15"/>
      <c r="BF5" s="6"/>
      <c r="BG5" s="6"/>
      <c r="BH5" s="6"/>
      <c r="BI5" s="6"/>
      <c r="BJ5" s="6"/>
      <c r="BK5" s="6"/>
      <c r="BL5" s="6"/>
      <c r="BM5" s="6"/>
      <c r="BN5" s="6"/>
      <c r="BO5" s="6"/>
      <c r="BP5" s="6"/>
      <c r="BQ5" s="6"/>
      <c r="BR5" s="6"/>
      <c r="BS5" s="6"/>
      <c r="BT5" s="6"/>
      <c r="BU5" s="6"/>
      <c r="BV5" s="6"/>
      <c r="BW5" s="6"/>
      <c r="BX5" s="6"/>
      <c r="BY5" s="6"/>
      <c r="BZ5" s="6"/>
      <c r="CA5" s="6"/>
      <c r="CB5" s="6"/>
      <c r="CC5" s="6"/>
      <c r="CD5" s="6"/>
      <c r="CK5" s="6"/>
    </row>
    <row r="6" spans="1:89" x14ac:dyDescent="0.45">
      <c r="A6" s="41" t="s">
        <v>64</v>
      </c>
      <c r="B6" s="7" t="s">
        <v>68</v>
      </c>
      <c r="C6" s="7">
        <v>1010</v>
      </c>
      <c r="D6" s="7">
        <v>1223.1500000000001</v>
      </c>
      <c r="E6" s="7" t="s">
        <v>68</v>
      </c>
      <c r="F6" s="7">
        <f>C6/10</f>
        <v>101</v>
      </c>
      <c r="G6" s="7">
        <f>D6-273.15</f>
        <v>950.00000000000011</v>
      </c>
      <c r="H6" s="15">
        <v>76.45</v>
      </c>
      <c r="I6" s="15">
        <v>0.08</v>
      </c>
      <c r="J6" s="15">
        <v>12.56</v>
      </c>
      <c r="K6" s="15">
        <v>1.02</v>
      </c>
      <c r="L6" s="15">
        <v>0.08</v>
      </c>
      <c r="M6" s="15">
        <v>0.06</v>
      </c>
      <c r="N6" s="15">
        <v>0.25</v>
      </c>
      <c r="O6" s="15">
        <v>4.21</v>
      </c>
      <c r="P6" s="15">
        <v>4.78</v>
      </c>
      <c r="Q6" s="15"/>
      <c r="R6" s="15">
        <f>SUM(H6:Q6)</f>
        <v>99.49</v>
      </c>
      <c r="S6" s="15"/>
      <c r="T6" s="12">
        <f t="shared" ref="T6:T37" si="0">AR6/10000</f>
        <v>0.1414</v>
      </c>
      <c r="U6" s="12">
        <f t="shared" ref="U6:U37" si="1">AS6/10000</f>
        <v>5.9700000000000003E-2</v>
      </c>
      <c r="V6" t="s">
        <v>69</v>
      </c>
      <c r="Y6" s="16">
        <f t="shared" ref="Y6:Y69" si="2">SUM(H6:P6,T6:U6)</f>
        <v>99.691100000000006</v>
      </c>
      <c r="Z6" s="16"/>
      <c r="AA6" s="7">
        <v>134</v>
      </c>
      <c r="AB6" s="7" t="s">
        <v>70</v>
      </c>
      <c r="AC6" s="7" t="s">
        <v>71</v>
      </c>
      <c r="AD6" s="7"/>
      <c r="AE6" s="42"/>
      <c r="AF6" s="17"/>
      <c r="AG6" s="18"/>
      <c r="AH6" s="7">
        <v>1010</v>
      </c>
      <c r="AI6" s="7">
        <v>1223.1500000000001</v>
      </c>
      <c r="AJ6" s="7"/>
      <c r="AK6" s="18"/>
      <c r="AL6" s="17"/>
      <c r="AM6" s="18"/>
      <c r="AN6" s="7"/>
      <c r="AO6" s="7"/>
      <c r="AP6" s="7"/>
      <c r="AQ6" s="7">
        <v>1315</v>
      </c>
      <c r="AR6" s="7">
        <v>1414</v>
      </c>
      <c r="AS6" s="7">
        <v>597</v>
      </c>
      <c r="AT6" s="7">
        <f t="shared" ref="AT6:AT43" si="3">(AS6/44)/((AR6/18)+(AS6/44))</f>
        <v>0.14728214687097393</v>
      </c>
      <c r="AU6" s="7"/>
      <c r="AV6" s="12">
        <f>AS6/10000</f>
        <v>5.9700000000000003E-2</v>
      </c>
      <c r="AW6" s="19">
        <f t="shared" ref="AW6:AW69" si="4">((BH6*($BB$5))+(BJ6*($BB$6))+(BK6*($BB$7)+(BM6*$BB$8)+(BN6*$BB$9)+(BO6*($BB$10))+(BP6*$BB$11)+((C6/D6)*$BB$12)+(C6*$BB$13)+(BR6*$BB$14)+(C6*$BD$13))+(BR6*$BD$14))</f>
        <v>5.8741467387788709E-2</v>
      </c>
      <c r="AX6" s="15">
        <f t="shared" ref="AX6:AX69" si="5">ABS(U6-AW6)</f>
        <v>9.585326122112936E-4</v>
      </c>
      <c r="AY6" s="15">
        <f>(AV6-AW6)^2</f>
        <v>9.1878476867260611E-7</v>
      </c>
      <c r="AZ6" s="7"/>
      <c r="BA6" s="13" t="s">
        <v>43</v>
      </c>
      <c r="BB6" s="7">
        <v>0.13110098349142138</v>
      </c>
      <c r="BC6" s="13" t="s">
        <v>43</v>
      </c>
      <c r="BD6" s="7">
        <v>0</v>
      </c>
      <c r="BE6" s="15"/>
      <c r="BF6" s="16"/>
      <c r="BG6" s="16"/>
      <c r="BH6" s="20">
        <f t="shared" ref="BH6:BH45" si="6">BW6/$CI6</f>
        <v>0.82809801970053065</v>
      </c>
      <c r="BI6" s="20">
        <f t="shared" ref="BI6:BQ21" si="7">BX6/$CI6</f>
        <v>6.5188261095223737E-4</v>
      </c>
      <c r="BJ6" s="20">
        <f t="shared" si="7"/>
        <v>8.0171248511397161E-2</v>
      </c>
      <c r="BK6" s="20">
        <f t="shared" si="7"/>
        <v>9.2400168106401212E-3</v>
      </c>
      <c r="BL6" s="20">
        <f t="shared" si="7"/>
        <v>7.339691634702598E-4</v>
      </c>
      <c r="BM6" s="20">
        <f t="shared" si="7"/>
        <v>9.6887152894418397E-4</v>
      </c>
      <c r="BN6" s="20">
        <f t="shared" si="7"/>
        <v>2.9014716448340669E-3</v>
      </c>
      <c r="BO6" s="20">
        <f t="shared" si="7"/>
        <v>4.420797528512467E-2</v>
      </c>
      <c r="BP6" s="20">
        <f t="shared" si="7"/>
        <v>3.3026544744106621E-2</v>
      </c>
      <c r="BQ6" s="20">
        <f>CF6/$CI6</f>
        <v>0</v>
      </c>
      <c r="BR6" s="20">
        <f t="shared" ref="BR6:BS66" si="8">CG6/$CJ6</f>
        <v>5.0764973029094138E-3</v>
      </c>
      <c r="BS6" s="20">
        <f>CH6/$CJ6</f>
        <v>8.775916845898355E-4</v>
      </c>
      <c r="BT6" s="6"/>
      <c r="BU6" s="6"/>
      <c r="BV6" s="6"/>
      <c r="BW6" s="6">
        <f t="shared" ref="BW6:BW69" si="9">(H6/$CN$27)</f>
        <v>1.2723853272085746</v>
      </c>
      <c r="BX6" s="6">
        <f t="shared" ref="BX6:BX69" si="10">(I6/$CN$28)</f>
        <v>1.0016276449229999E-3</v>
      </c>
      <c r="BY6" s="6">
        <f t="shared" ref="BY6:BY69" si="11">(J6/$CN$29)</f>
        <v>0.12318435480232638</v>
      </c>
      <c r="BZ6" s="6">
        <f t="shared" ref="BZ6:BZ69" si="12">(K6/$CN$30)</f>
        <v>1.4197427760146987E-2</v>
      </c>
      <c r="CA6" s="6">
        <f t="shared" ref="CA6:CA69" si="13">(L6/$CN$31)</f>
        <v>1.1277548937513922E-3</v>
      </c>
      <c r="CB6" s="6">
        <f t="shared" ref="CB6:CB69" si="14">(M6/$CN$32)</f>
        <v>1.4886859865025802E-3</v>
      </c>
      <c r="CC6" s="6">
        <f t="shared" ref="CC6:CC69" si="15">(N6/$CN$33)</f>
        <v>4.458155750129286E-3</v>
      </c>
      <c r="CD6" s="6">
        <f t="shared" ref="CD6:CD69" si="16">(O6/$CN$34)</f>
        <v>6.7926233078946088E-2</v>
      </c>
      <c r="CE6" s="6">
        <f t="shared" ref="CE6:CE69" si="17">(P6/$CN$35)</f>
        <v>5.0745793301130639E-2</v>
      </c>
      <c r="CF6" s="6">
        <f t="shared" ref="CF6:CF69" si="18">(Q6/$CN$36)</f>
        <v>0</v>
      </c>
      <c r="CG6" s="6">
        <f t="shared" ref="CG6:CG69" si="19">(T6/$CN$37)</f>
        <v>7.8468368479467261E-3</v>
      </c>
      <c r="CH6" s="6">
        <f t="shared" ref="CH6:CH69" si="20">(U6/$CN$38)</f>
        <v>1.3565098841172463E-3</v>
      </c>
      <c r="CI6" s="6">
        <f>SUM(BW6:CF6)</f>
        <v>1.536515360426431</v>
      </c>
      <c r="CJ6">
        <f>SUM(BW6:CH6)</f>
        <v>1.545718707158495</v>
      </c>
      <c r="CK6" s="6"/>
    </row>
    <row r="7" spans="1:89" x14ac:dyDescent="0.45">
      <c r="A7" s="41" t="s">
        <v>64</v>
      </c>
      <c r="B7" s="7" t="s">
        <v>68</v>
      </c>
      <c r="C7" s="7">
        <v>1510</v>
      </c>
      <c r="D7" s="7">
        <v>1223.1500000000001</v>
      </c>
      <c r="E7" s="7" t="s">
        <v>68</v>
      </c>
      <c r="F7" s="7">
        <f t="shared" ref="F7:F70" si="21">C7/10</f>
        <v>151</v>
      </c>
      <c r="G7" s="7">
        <f t="shared" ref="G7:G70" si="22">D7-273.15</f>
        <v>950.00000000000011</v>
      </c>
      <c r="H7" s="15">
        <v>76.45</v>
      </c>
      <c r="I7" s="15">
        <v>0.08</v>
      </c>
      <c r="J7" s="15">
        <v>12.56</v>
      </c>
      <c r="K7" s="15">
        <v>1.02</v>
      </c>
      <c r="L7" s="15">
        <v>0.08</v>
      </c>
      <c r="M7" s="15">
        <v>0.06</v>
      </c>
      <c r="N7" s="15">
        <v>0.25</v>
      </c>
      <c r="O7" s="15">
        <v>4.21</v>
      </c>
      <c r="P7" s="15">
        <v>4.78</v>
      </c>
      <c r="Q7" s="15"/>
      <c r="R7" s="15">
        <f t="shared" ref="R7:R24" si="23">SUM(H7:Q7)</f>
        <v>99.49</v>
      </c>
      <c r="S7" s="15"/>
      <c r="T7" s="12">
        <f t="shared" si="0"/>
        <v>0.1123</v>
      </c>
      <c r="U7" s="12">
        <f t="shared" si="1"/>
        <v>9.5000000000000001E-2</v>
      </c>
      <c r="V7" t="s">
        <v>69</v>
      </c>
      <c r="Y7" s="16">
        <f t="shared" si="2"/>
        <v>99.697299999999998</v>
      </c>
      <c r="Z7" s="16"/>
      <c r="AA7" s="7">
        <v>152</v>
      </c>
      <c r="AB7" s="7" t="s">
        <v>70</v>
      </c>
      <c r="AC7" s="7" t="s">
        <v>71</v>
      </c>
      <c r="AD7" s="7"/>
      <c r="AE7" s="42"/>
      <c r="AF7" s="17"/>
      <c r="AG7" s="18"/>
      <c r="AH7" s="7">
        <v>1510</v>
      </c>
      <c r="AI7" s="7">
        <v>1223.1500000000001</v>
      </c>
      <c r="AJ7" s="7"/>
      <c r="AK7" s="18"/>
      <c r="AL7" s="17"/>
      <c r="AM7" s="18"/>
      <c r="AN7" s="7"/>
      <c r="AO7" s="7"/>
      <c r="AP7" s="7"/>
      <c r="AQ7" s="7">
        <v>2290</v>
      </c>
      <c r="AR7" s="7">
        <v>1123</v>
      </c>
      <c r="AS7" s="7">
        <v>950</v>
      </c>
      <c r="AT7" s="7">
        <f t="shared" si="3"/>
        <v>0.2570964637960067</v>
      </c>
      <c r="AU7" s="7"/>
      <c r="AV7" s="12">
        <f t="shared" ref="AV7:AV70" si="24">AS7/10000</f>
        <v>9.5000000000000001E-2</v>
      </c>
      <c r="AW7" s="19">
        <f t="shared" si="4"/>
        <v>8.6602221451406461E-2</v>
      </c>
      <c r="AX7" s="15">
        <f t="shared" si="5"/>
        <v>8.3977785485935402E-3</v>
      </c>
      <c r="AY7" s="15">
        <f t="shared" ref="AY7:AY70" si="25">(AV7-AW7)^2</f>
        <v>7.0522684551217822E-5</v>
      </c>
      <c r="AZ7" s="7"/>
      <c r="BA7" s="13" t="s">
        <v>44</v>
      </c>
      <c r="BB7" s="7">
        <v>-0.69787748877914146</v>
      </c>
      <c r="BC7" s="13" t="s">
        <v>44</v>
      </c>
      <c r="BD7" s="7">
        <v>0</v>
      </c>
      <c r="BE7" s="15"/>
      <c r="BF7" s="16"/>
      <c r="BG7" s="16"/>
      <c r="BH7" s="20">
        <f t="shared" si="6"/>
        <v>0.82809801970053065</v>
      </c>
      <c r="BI7" s="20">
        <f t="shared" si="7"/>
        <v>6.5188261095223737E-4</v>
      </c>
      <c r="BJ7" s="20">
        <f t="shared" si="7"/>
        <v>8.0171248511397161E-2</v>
      </c>
      <c r="BK7" s="20">
        <f t="shared" si="7"/>
        <v>9.2400168106401212E-3</v>
      </c>
      <c r="BL7" s="20">
        <f t="shared" si="7"/>
        <v>7.339691634702598E-4</v>
      </c>
      <c r="BM7" s="20">
        <f t="shared" si="7"/>
        <v>9.6887152894418397E-4</v>
      </c>
      <c r="BN7" s="20">
        <f t="shared" si="7"/>
        <v>2.9014716448340669E-3</v>
      </c>
      <c r="BO7" s="20">
        <f t="shared" si="7"/>
        <v>4.420797528512467E-2</v>
      </c>
      <c r="BP7" s="20">
        <f t="shared" si="7"/>
        <v>3.3026544744106621E-2</v>
      </c>
      <c r="BQ7" s="20">
        <f t="shared" si="7"/>
        <v>0</v>
      </c>
      <c r="BR7" s="20">
        <f t="shared" si="8"/>
        <v>4.033879592367568E-3</v>
      </c>
      <c r="BS7" s="20">
        <f t="shared" si="8"/>
        <v>1.3972373869886772E-3</v>
      </c>
      <c r="BT7" s="6"/>
      <c r="BU7" s="6"/>
      <c r="BV7" s="6"/>
      <c r="BW7" s="6">
        <f t="shared" si="9"/>
        <v>1.2723853272085746</v>
      </c>
      <c r="BX7" s="6">
        <f t="shared" si="10"/>
        <v>1.0016276449229999E-3</v>
      </c>
      <c r="BY7" s="6">
        <f t="shared" si="11"/>
        <v>0.12318435480232638</v>
      </c>
      <c r="BZ7" s="6">
        <f t="shared" si="12"/>
        <v>1.4197427760146987E-2</v>
      </c>
      <c r="CA7" s="6">
        <f t="shared" si="13"/>
        <v>1.1277548937513922E-3</v>
      </c>
      <c r="CB7" s="6">
        <f t="shared" si="14"/>
        <v>1.4886859865025802E-3</v>
      </c>
      <c r="CC7" s="6">
        <f t="shared" si="15"/>
        <v>4.458155750129286E-3</v>
      </c>
      <c r="CD7" s="6">
        <f t="shared" si="16"/>
        <v>6.7926233078946088E-2</v>
      </c>
      <c r="CE7" s="6">
        <f t="shared" si="17"/>
        <v>5.0745793301130639E-2</v>
      </c>
      <c r="CF7" s="6">
        <f t="shared" si="18"/>
        <v>0</v>
      </c>
      <c r="CG7" s="6">
        <f t="shared" si="19"/>
        <v>6.2319644839067701E-3</v>
      </c>
      <c r="CH7" s="6">
        <f t="shared" si="20"/>
        <v>2.1586003181095206E-3</v>
      </c>
      <c r="CI7" s="6">
        <f t="shared" ref="CI7:CI70" si="26">SUM(BW7:CF7)</f>
        <v>1.536515360426431</v>
      </c>
      <c r="CJ7">
        <f t="shared" ref="CJ7:CJ70" si="27">SUM(BW7:CH7)</f>
        <v>1.5449059252284474</v>
      </c>
      <c r="CK7" s="6"/>
    </row>
    <row r="8" spans="1:89" x14ac:dyDescent="0.45">
      <c r="A8" s="41" t="s">
        <v>64</v>
      </c>
      <c r="B8" s="7" t="s">
        <v>68</v>
      </c>
      <c r="C8" s="7">
        <v>1993</v>
      </c>
      <c r="D8" s="7">
        <v>1223.1500000000001</v>
      </c>
      <c r="E8" s="7" t="s">
        <v>68</v>
      </c>
      <c r="F8" s="7">
        <f t="shared" si="21"/>
        <v>199.3</v>
      </c>
      <c r="G8" s="7">
        <f t="shared" si="22"/>
        <v>950.00000000000011</v>
      </c>
      <c r="H8" s="15">
        <v>76.45</v>
      </c>
      <c r="I8" s="15">
        <v>0.08</v>
      </c>
      <c r="J8" s="15">
        <v>12.56</v>
      </c>
      <c r="K8" s="15">
        <v>1.02</v>
      </c>
      <c r="L8" s="15">
        <v>0.08</v>
      </c>
      <c r="M8" s="15">
        <v>0.06</v>
      </c>
      <c r="N8" s="15">
        <v>0.25</v>
      </c>
      <c r="O8" s="15">
        <v>4.21</v>
      </c>
      <c r="P8" s="15">
        <v>4.78</v>
      </c>
      <c r="Q8" s="15"/>
      <c r="R8" s="15">
        <f t="shared" si="23"/>
        <v>99.49</v>
      </c>
      <c r="S8" s="15"/>
      <c r="T8" s="12">
        <f t="shared" si="0"/>
        <v>0.26079999999999998</v>
      </c>
      <c r="U8" s="12">
        <f t="shared" si="1"/>
        <v>0.14330000000000001</v>
      </c>
      <c r="V8" t="s">
        <v>69</v>
      </c>
      <c r="Y8" s="16">
        <f t="shared" si="2"/>
        <v>99.894099999999995</v>
      </c>
      <c r="Z8" s="16"/>
      <c r="AA8" s="7">
        <v>130</v>
      </c>
      <c r="AB8" s="7" t="s">
        <v>70</v>
      </c>
      <c r="AC8" s="7" t="s">
        <v>71</v>
      </c>
      <c r="AD8" s="7"/>
      <c r="AE8" s="42"/>
      <c r="AF8" s="21"/>
      <c r="AG8" s="22"/>
      <c r="AH8" s="7">
        <v>1993</v>
      </c>
      <c r="AI8" s="7">
        <v>1223.1500000000001</v>
      </c>
      <c r="AJ8" s="7"/>
      <c r="AK8" s="22"/>
      <c r="AL8" s="21"/>
      <c r="AM8" s="22"/>
      <c r="AN8" s="7"/>
      <c r="AO8" s="7"/>
      <c r="AP8" s="7"/>
      <c r="AQ8" s="7">
        <v>3509</v>
      </c>
      <c r="AR8" s="7">
        <v>2608</v>
      </c>
      <c r="AS8" s="7">
        <v>1433</v>
      </c>
      <c r="AT8" s="7">
        <f t="shared" si="3"/>
        <v>0.18352710144721304</v>
      </c>
      <c r="AU8" s="7"/>
      <c r="AV8" s="12">
        <f t="shared" si="24"/>
        <v>0.14330000000000001</v>
      </c>
      <c r="AW8" s="19">
        <f t="shared" si="4"/>
        <v>0.110437936938207</v>
      </c>
      <c r="AX8" s="15">
        <f t="shared" si="5"/>
        <v>3.2862063061793012E-2</v>
      </c>
      <c r="AY8" s="15">
        <f t="shared" si="25"/>
        <v>1.0799151886772607E-3</v>
      </c>
      <c r="AZ8" s="7"/>
      <c r="BA8" s="13" t="s">
        <v>46</v>
      </c>
      <c r="BB8" s="7">
        <v>9.0107675358225128E-2</v>
      </c>
      <c r="BC8" s="13" t="s">
        <v>46</v>
      </c>
      <c r="BD8" s="7">
        <v>0</v>
      </c>
      <c r="BE8" s="15"/>
      <c r="BF8" s="16"/>
      <c r="BG8" s="16"/>
      <c r="BH8" s="20">
        <f t="shared" si="6"/>
        <v>0.82809801970053065</v>
      </c>
      <c r="BI8" s="20">
        <f t="shared" si="7"/>
        <v>6.5188261095223737E-4</v>
      </c>
      <c r="BJ8" s="20">
        <f t="shared" si="7"/>
        <v>8.0171248511397161E-2</v>
      </c>
      <c r="BK8" s="20">
        <f t="shared" si="7"/>
        <v>9.2400168106401212E-3</v>
      </c>
      <c r="BL8" s="20">
        <f t="shared" si="7"/>
        <v>7.339691634702598E-4</v>
      </c>
      <c r="BM8" s="20">
        <f t="shared" si="7"/>
        <v>9.6887152894418397E-4</v>
      </c>
      <c r="BN8" s="20">
        <f t="shared" si="7"/>
        <v>2.9014716448340669E-3</v>
      </c>
      <c r="BO8" s="20">
        <f t="shared" si="7"/>
        <v>4.420797528512467E-2</v>
      </c>
      <c r="BP8" s="20">
        <f t="shared" si="7"/>
        <v>3.3026544744106621E-2</v>
      </c>
      <c r="BQ8" s="20">
        <f t="shared" si="7"/>
        <v>0</v>
      </c>
      <c r="BR8" s="20">
        <f t="shared" si="8"/>
        <v>9.3117976939289786E-3</v>
      </c>
      <c r="BS8" s="20">
        <f t="shared" si="8"/>
        <v>2.0949591231976708E-3</v>
      </c>
      <c r="BT8" s="6"/>
      <c r="BU8" s="6"/>
      <c r="BV8" s="6"/>
      <c r="BW8" s="6">
        <f t="shared" si="9"/>
        <v>1.2723853272085746</v>
      </c>
      <c r="BX8" s="6">
        <f t="shared" si="10"/>
        <v>1.0016276449229999E-3</v>
      </c>
      <c r="BY8" s="6">
        <f t="shared" si="11"/>
        <v>0.12318435480232638</v>
      </c>
      <c r="BZ8" s="6">
        <f t="shared" si="12"/>
        <v>1.4197427760146987E-2</v>
      </c>
      <c r="CA8" s="6">
        <f t="shared" si="13"/>
        <v>1.1277548937513922E-3</v>
      </c>
      <c r="CB8" s="6">
        <f t="shared" si="14"/>
        <v>1.4886859865025802E-3</v>
      </c>
      <c r="CC8" s="6">
        <f t="shared" si="15"/>
        <v>4.458155750129286E-3</v>
      </c>
      <c r="CD8" s="6">
        <f t="shared" si="16"/>
        <v>6.7926233078946088E-2</v>
      </c>
      <c r="CE8" s="6">
        <f t="shared" si="17"/>
        <v>5.0745793301130639E-2</v>
      </c>
      <c r="CF8" s="6">
        <f t="shared" si="18"/>
        <v>0</v>
      </c>
      <c r="CG8" s="6">
        <f t="shared" si="19"/>
        <v>1.4472807991120976E-2</v>
      </c>
      <c r="CH8" s="6">
        <f t="shared" si="20"/>
        <v>3.2560781640536248E-3</v>
      </c>
      <c r="CI8" s="6">
        <f t="shared" si="26"/>
        <v>1.536515360426431</v>
      </c>
      <c r="CJ8">
        <f t="shared" si="27"/>
        <v>1.5542442465816055</v>
      </c>
      <c r="CK8" s="6"/>
    </row>
    <row r="9" spans="1:89" x14ac:dyDescent="0.45">
      <c r="A9" s="41" t="s">
        <v>64</v>
      </c>
      <c r="B9" s="7" t="s">
        <v>68</v>
      </c>
      <c r="C9" s="7">
        <v>504</v>
      </c>
      <c r="D9" s="7">
        <v>1323.15</v>
      </c>
      <c r="E9" s="7" t="s">
        <v>68</v>
      </c>
      <c r="F9" s="7">
        <f t="shared" si="21"/>
        <v>50.4</v>
      </c>
      <c r="G9" s="7">
        <f t="shared" si="22"/>
        <v>1050</v>
      </c>
      <c r="H9" s="15">
        <v>76.45</v>
      </c>
      <c r="I9" s="15">
        <v>0.08</v>
      </c>
      <c r="J9" s="15">
        <v>12.56</v>
      </c>
      <c r="K9" s="15">
        <v>1.02</v>
      </c>
      <c r="L9" s="15">
        <v>0.08</v>
      </c>
      <c r="M9" s="15">
        <v>0.06</v>
      </c>
      <c r="N9" s="15">
        <v>0.25</v>
      </c>
      <c r="O9" s="15">
        <v>4.21</v>
      </c>
      <c r="P9" s="15">
        <v>4.78</v>
      </c>
      <c r="Q9" s="15"/>
      <c r="R9" s="15">
        <f t="shared" si="23"/>
        <v>99.49</v>
      </c>
      <c r="S9" s="15"/>
      <c r="T9" s="12">
        <f t="shared" si="0"/>
        <v>0.113</v>
      </c>
      <c r="U9" s="12">
        <f t="shared" si="1"/>
        <v>1.8800000000000001E-2</v>
      </c>
      <c r="V9" t="s">
        <v>69</v>
      </c>
      <c r="Y9" s="16">
        <f t="shared" si="2"/>
        <v>99.621799999999993</v>
      </c>
      <c r="Z9" s="16"/>
      <c r="AA9" s="7">
        <v>111</v>
      </c>
      <c r="AB9" s="7" t="s">
        <v>70</v>
      </c>
      <c r="AC9" s="7" t="s">
        <v>71</v>
      </c>
      <c r="AD9" s="7"/>
      <c r="AE9" s="42"/>
      <c r="AF9" s="17"/>
      <c r="AG9" s="18"/>
      <c r="AH9" s="7">
        <v>504</v>
      </c>
      <c r="AI9" s="7">
        <v>1323.15</v>
      </c>
      <c r="AJ9" s="7"/>
      <c r="AK9" s="18"/>
      <c r="AL9" s="17"/>
      <c r="AM9" s="18"/>
      <c r="AN9" s="7"/>
      <c r="AO9" s="23"/>
      <c r="AP9" s="7">
        <v>561</v>
      </c>
      <c r="AQ9" s="7">
        <v>566</v>
      </c>
      <c r="AR9" s="7">
        <v>1130</v>
      </c>
      <c r="AS9" s="7">
        <v>188</v>
      </c>
      <c r="AT9" s="7">
        <f t="shared" si="3"/>
        <v>6.3724013257005122E-2</v>
      </c>
      <c r="AU9" s="7"/>
      <c r="AV9" s="12">
        <f t="shared" si="24"/>
        <v>1.8800000000000001E-2</v>
      </c>
      <c r="AW9" s="19">
        <f t="shared" si="4"/>
        <v>3.1692612561864848E-2</v>
      </c>
      <c r="AX9" s="15">
        <f t="shared" si="5"/>
        <v>1.2892612561864848E-2</v>
      </c>
      <c r="AY9" s="15">
        <f t="shared" si="25"/>
        <v>1.6621945867035528E-4</v>
      </c>
      <c r="AZ9" s="7"/>
      <c r="BA9" s="13" t="s">
        <v>47</v>
      </c>
      <c r="BB9" s="7">
        <v>1.8401199479710486</v>
      </c>
      <c r="BC9" s="13" t="s">
        <v>47</v>
      </c>
      <c r="BD9" s="7">
        <v>0</v>
      </c>
      <c r="BE9" s="15"/>
      <c r="BF9" s="16"/>
      <c r="BG9" s="16"/>
      <c r="BH9" s="20">
        <f t="shared" si="6"/>
        <v>0.82809801970053065</v>
      </c>
      <c r="BI9" s="20">
        <f t="shared" si="7"/>
        <v>6.5188261095223737E-4</v>
      </c>
      <c r="BJ9" s="20">
        <f t="shared" si="7"/>
        <v>8.0171248511397161E-2</v>
      </c>
      <c r="BK9" s="20">
        <f t="shared" si="7"/>
        <v>9.2400168106401212E-3</v>
      </c>
      <c r="BL9" s="20">
        <f t="shared" si="7"/>
        <v>7.339691634702598E-4</v>
      </c>
      <c r="BM9" s="20">
        <f t="shared" si="7"/>
        <v>9.6887152894418397E-4</v>
      </c>
      <c r="BN9" s="20">
        <f t="shared" si="7"/>
        <v>2.9014716448340669E-3</v>
      </c>
      <c r="BO9" s="20">
        <f t="shared" si="7"/>
        <v>4.420797528512467E-2</v>
      </c>
      <c r="BP9" s="20">
        <f t="shared" si="7"/>
        <v>3.3026544744106621E-2</v>
      </c>
      <c r="BQ9" s="20">
        <f t="shared" si="7"/>
        <v>0</v>
      </c>
      <c r="BR9" s="20">
        <f t="shared" si="8"/>
        <v>4.0634758803739963E-3</v>
      </c>
      <c r="BS9" s="20">
        <f t="shared" si="8"/>
        <v>2.7680919357619466E-4</v>
      </c>
      <c r="BT9" s="6"/>
      <c r="BU9" s="6"/>
      <c r="BV9" s="6"/>
      <c r="BW9" s="6">
        <f t="shared" si="9"/>
        <v>1.2723853272085746</v>
      </c>
      <c r="BX9" s="6">
        <f t="shared" si="10"/>
        <v>1.0016276449229999E-3</v>
      </c>
      <c r="BY9" s="6">
        <f t="shared" si="11"/>
        <v>0.12318435480232638</v>
      </c>
      <c r="BZ9" s="6">
        <f t="shared" si="12"/>
        <v>1.4197427760146987E-2</v>
      </c>
      <c r="CA9" s="6">
        <f t="shared" si="13"/>
        <v>1.1277548937513922E-3</v>
      </c>
      <c r="CB9" s="6">
        <f t="shared" si="14"/>
        <v>1.4886859865025802E-3</v>
      </c>
      <c r="CC9" s="6">
        <f t="shared" si="15"/>
        <v>4.458155750129286E-3</v>
      </c>
      <c r="CD9" s="6">
        <f t="shared" si="16"/>
        <v>6.7926233078946088E-2</v>
      </c>
      <c r="CE9" s="6">
        <f t="shared" si="17"/>
        <v>5.0745793301130639E-2</v>
      </c>
      <c r="CF9" s="6">
        <f t="shared" si="18"/>
        <v>0</v>
      </c>
      <c r="CG9" s="6">
        <f t="shared" si="19"/>
        <v>6.2708102108768038E-3</v>
      </c>
      <c r="CH9" s="6">
        <f t="shared" si="20"/>
        <v>4.2717564189956829E-4</v>
      </c>
      <c r="CI9" s="6">
        <f t="shared" si="26"/>
        <v>1.536515360426431</v>
      </c>
      <c r="CJ9">
        <f t="shared" si="27"/>
        <v>1.5432133462792075</v>
      </c>
      <c r="CK9" s="6"/>
    </row>
    <row r="10" spans="1:89" x14ac:dyDescent="0.45">
      <c r="A10" s="41" t="s">
        <v>64</v>
      </c>
      <c r="B10" s="7" t="s">
        <v>68</v>
      </c>
      <c r="C10" s="7">
        <v>1000</v>
      </c>
      <c r="D10" s="7">
        <v>1323.15</v>
      </c>
      <c r="E10" s="7" t="s">
        <v>68</v>
      </c>
      <c r="F10" s="7">
        <f t="shared" si="21"/>
        <v>100</v>
      </c>
      <c r="G10" s="7">
        <f t="shared" si="22"/>
        <v>1050</v>
      </c>
      <c r="H10" s="15">
        <v>76.45</v>
      </c>
      <c r="I10" s="15">
        <v>0.08</v>
      </c>
      <c r="J10" s="15">
        <v>12.56</v>
      </c>
      <c r="K10" s="15">
        <v>1.02</v>
      </c>
      <c r="L10" s="15">
        <v>0.08</v>
      </c>
      <c r="M10" s="15">
        <v>0.06</v>
      </c>
      <c r="N10" s="15">
        <v>0.25</v>
      </c>
      <c r="O10" s="15">
        <v>4.21</v>
      </c>
      <c r="P10" s="15">
        <v>4.78</v>
      </c>
      <c r="Q10" s="15"/>
      <c r="R10" s="15">
        <f t="shared" si="23"/>
        <v>99.49</v>
      </c>
      <c r="S10" s="15"/>
      <c r="T10" s="12">
        <f t="shared" si="0"/>
        <v>0.12839999999999999</v>
      </c>
      <c r="U10" s="12">
        <f t="shared" si="1"/>
        <v>4.9099999999999998E-2</v>
      </c>
      <c r="V10" t="s">
        <v>69</v>
      </c>
      <c r="Y10" s="16">
        <f t="shared" si="2"/>
        <v>99.66749999999999</v>
      </c>
      <c r="Z10" s="16"/>
      <c r="AA10" s="7">
        <v>123</v>
      </c>
      <c r="AB10" s="7" t="s">
        <v>70</v>
      </c>
      <c r="AC10" s="7" t="s">
        <v>71</v>
      </c>
      <c r="AD10" s="7"/>
      <c r="AE10" s="42"/>
      <c r="AF10" s="17"/>
      <c r="AG10" s="18"/>
      <c r="AH10" s="7">
        <v>1000</v>
      </c>
      <c r="AI10" s="7">
        <v>1323.15</v>
      </c>
      <c r="AJ10" s="7"/>
      <c r="AK10" s="18"/>
      <c r="AL10" s="17"/>
      <c r="AM10" s="18"/>
      <c r="AN10" s="7"/>
      <c r="AO10" s="23"/>
      <c r="AP10" s="7">
        <v>1248</v>
      </c>
      <c r="AQ10" s="7">
        <v>1291</v>
      </c>
      <c r="AR10" s="7">
        <v>1284</v>
      </c>
      <c r="AS10" s="7">
        <v>491</v>
      </c>
      <c r="AT10" s="7">
        <f t="shared" si="3"/>
        <v>0.1352741298558178</v>
      </c>
      <c r="AU10" s="7"/>
      <c r="AV10" s="12">
        <f t="shared" si="24"/>
        <v>4.9099999999999998E-2</v>
      </c>
      <c r="AW10" s="19">
        <f t="shared" si="4"/>
        <v>5.8686422385373409E-2</v>
      </c>
      <c r="AX10" s="15">
        <f t="shared" si="5"/>
        <v>9.586422385373411E-3</v>
      </c>
      <c r="AY10" s="15">
        <f t="shared" si="25"/>
        <v>9.189949415078844E-5</v>
      </c>
      <c r="AZ10" s="7"/>
      <c r="BA10" s="13" t="s">
        <v>48</v>
      </c>
      <c r="BB10" s="7">
        <v>-0.52132035484248829</v>
      </c>
      <c r="BC10" s="13" t="s">
        <v>48</v>
      </c>
      <c r="BD10" s="7">
        <v>0</v>
      </c>
      <c r="BE10" s="15"/>
      <c r="BF10" s="16"/>
      <c r="BG10" s="16"/>
      <c r="BH10" s="20">
        <f t="shared" si="6"/>
        <v>0.82809801970053065</v>
      </c>
      <c r="BI10" s="20">
        <f t="shared" si="7"/>
        <v>6.5188261095223737E-4</v>
      </c>
      <c r="BJ10" s="20">
        <f t="shared" si="7"/>
        <v>8.0171248511397161E-2</v>
      </c>
      <c r="BK10" s="20">
        <f t="shared" si="7"/>
        <v>9.2400168106401212E-3</v>
      </c>
      <c r="BL10" s="20">
        <f t="shared" si="7"/>
        <v>7.339691634702598E-4</v>
      </c>
      <c r="BM10" s="20">
        <f t="shared" si="7"/>
        <v>9.6887152894418397E-4</v>
      </c>
      <c r="BN10" s="20">
        <f t="shared" si="7"/>
        <v>2.9014716448340669E-3</v>
      </c>
      <c r="BO10" s="20">
        <f t="shared" si="7"/>
        <v>4.420797528512467E-2</v>
      </c>
      <c r="BP10" s="20">
        <f t="shared" si="7"/>
        <v>3.3026544744106621E-2</v>
      </c>
      <c r="BQ10" s="20">
        <f t="shared" si="7"/>
        <v>0</v>
      </c>
      <c r="BR10" s="20">
        <f t="shared" si="8"/>
        <v>4.6126470528678465E-3</v>
      </c>
      <c r="BS10" s="20">
        <f t="shared" si="8"/>
        <v>7.2222099847218935E-4</v>
      </c>
      <c r="BT10" s="6"/>
      <c r="BU10" s="6"/>
      <c r="BV10" s="6"/>
      <c r="BW10" s="6">
        <f t="shared" si="9"/>
        <v>1.2723853272085746</v>
      </c>
      <c r="BX10" s="6">
        <f t="shared" si="10"/>
        <v>1.0016276449229999E-3</v>
      </c>
      <c r="BY10" s="6">
        <f t="shared" si="11"/>
        <v>0.12318435480232638</v>
      </c>
      <c r="BZ10" s="6">
        <f t="shared" si="12"/>
        <v>1.4197427760146987E-2</v>
      </c>
      <c r="CA10" s="6">
        <f t="shared" si="13"/>
        <v>1.1277548937513922E-3</v>
      </c>
      <c r="CB10" s="6">
        <f t="shared" si="14"/>
        <v>1.4886859865025802E-3</v>
      </c>
      <c r="CC10" s="6">
        <f t="shared" si="15"/>
        <v>4.458155750129286E-3</v>
      </c>
      <c r="CD10" s="6">
        <f t="shared" si="16"/>
        <v>6.7926233078946088E-2</v>
      </c>
      <c r="CE10" s="6">
        <f t="shared" si="17"/>
        <v>5.0745793301130639E-2</v>
      </c>
      <c r="CF10" s="6">
        <f t="shared" si="18"/>
        <v>0</v>
      </c>
      <c r="CG10" s="6">
        <f t="shared" si="19"/>
        <v>7.1254162042175351E-3</v>
      </c>
      <c r="CH10" s="6">
        <f t="shared" si="20"/>
        <v>1.115655532833447E-3</v>
      </c>
      <c r="CI10" s="6">
        <f t="shared" si="26"/>
        <v>1.536515360426431</v>
      </c>
      <c r="CJ10">
        <f t="shared" si="27"/>
        <v>1.5447564321634821</v>
      </c>
      <c r="CK10" s="6"/>
    </row>
    <row r="11" spans="1:89" x14ac:dyDescent="0.45">
      <c r="A11" s="41" t="s">
        <v>64</v>
      </c>
      <c r="B11" s="7" t="s">
        <v>68</v>
      </c>
      <c r="C11" s="7">
        <v>1000</v>
      </c>
      <c r="D11" s="7">
        <v>1323.15</v>
      </c>
      <c r="E11" s="7" t="s">
        <v>68</v>
      </c>
      <c r="F11" s="7">
        <f t="shared" si="21"/>
        <v>100</v>
      </c>
      <c r="G11" s="7">
        <f t="shared" si="22"/>
        <v>1050</v>
      </c>
      <c r="H11" s="15">
        <v>76.45</v>
      </c>
      <c r="I11" s="15">
        <v>0.08</v>
      </c>
      <c r="J11" s="15">
        <v>12.56</v>
      </c>
      <c r="K11" s="15">
        <v>1.02</v>
      </c>
      <c r="L11" s="15">
        <v>0.08</v>
      </c>
      <c r="M11" s="15">
        <v>0.06</v>
      </c>
      <c r="N11" s="15">
        <v>0.25</v>
      </c>
      <c r="O11" s="15">
        <v>4.21</v>
      </c>
      <c r="P11" s="15">
        <v>4.78</v>
      </c>
      <c r="Q11" s="15"/>
      <c r="R11" s="15">
        <f t="shared" si="23"/>
        <v>99.49</v>
      </c>
      <c r="S11" s="15"/>
      <c r="T11" s="12">
        <f t="shared" si="0"/>
        <v>5.8700000000000002E-2</v>
      </c>
      <c r="U11" s="12">
        <f t="shared" si="1"/>
        <v>5.9900000000000002E-2</v>
      </c>
      <c r="V11" t="s">
        <v>69</v>
      </c>
      <c r="Y11" s="16">
        <f t="shared" si="2"/>
        <v>99.608599999999996</v>
      </c>
      <c r="Z11" s="16"/>
      <c r="AA11" s="7">
        <v>164</v>
      </c>
      <c r="AB11" s="7" t="s">
        <v>70</v>
      </c>
      <c r="AC11" s="7" t="s">
        <v>71</v>
      </c>
      <c r="AD11" s="7"/>
      <c r="AE11" s="42"/>
      <c r="AF11" s="17"/>
      <c r="AG11" s="18"/>
      <c r="AH11" s="7">
        <v>1000</v>
      </c>
      <c r="AI11" s="7">
        <v>1323.15</v>
      </c>
      <c r="AJ11" s="7"/>
      <c r="AK11" s="18"/>
      <c r="AL11" s="17"/>
      <c r="AM11" s="18"/>
      <c r="AN11" s="7"/>
      <c r="AO11" s="23"/>
      <c r="AP11" s="7">
        <v>1248</v>
      </c>
      <c r="AQ11" s="7">
        <v>1291</v>
      </c>
      <c r="AR11" s="7">
        <v>587</v>
      </c>
      <c r="AS11" s="7">
        <v>599</v>
      </c>
      <c r="AT11" s="7">
        <f t="shared" si="3"/>
        <v>0.29450969680415184</v>
      </c>
      <c r="AU11" s="7"/>
      <c r="AV11" s="12">
        <f t="shared" si="24"/>
        <v>5.9900000000000002E-2</v>
      </c>
      <c r="AW11" s="19">
        <f t="shared" si="4"/>
        <v>5.9910144183052405E-2</v>
      </c>
      <c r="AX11" s="15">
        <f t="shared" si="5"/>
        <v>1.0144183052403222E-5</v>
      </c>
      <c r="AY11" s="15">
        <f t="shared" si="25"/>
        <v>1.0290444980066475E-10</v>
      </c>
      <c r="AZ11" s="7"/>
      <c r="BA11" s="13" t="s">
        <v>49</v>
      </c>
      <c r="BB11" s="7">
        <v>-4.5725422100365565E-2</v>
      </c>
      <c r="BC11" s="13" t="s">
        <v>49</v>
      </c>
      <c r="BD11" s="7">
        <v>0</v>
      </c>
      <c r="BE11" s="15"/>
      <c r="BF11" s="16"/>
      <c r="BG11" s="16"/>
      <c r="BH11" s="20">
        <f t="shared" si="6"/>
        <v>0.82809801970053065</v>
      </c>
      <c r="BI11" s="20">
        <f t="shared" si="7"/>
        <v>6.5188261095223737E-4</v>
      </c>
      <c r="BJ11" s="20">
        <f t="shared" si="7"/>
        <v>8.0171248511397161E-2</v>
      </c>
      <c r="BK11" s="20">
        <f t="shared" si="7"/>
        <v>9.2400168106401212E-3</v>
      </c>
      <c r="BL11" s="20">
        <f t="shared" si="7"/>
        <v>7.339691634702598E-4</v>
      </c>
      <c r="BM11" s="20">
        <f t="shared" si="7"/>
        <v>9.6887152894418397E-4</v>
      </c>
      <c r="BN11" s="20">
        <f t="shared" si="7"/>
        <v>2.9014716448340669E-3</v>
      </c>
      <c r="BO11" s="20">
        <f t="shared" si="7"/>
        <v>4.420797528512467E-2</v>
      </c>
      <c r="BP11" s="20">
        <f t="shared" si="7"/>
        <v>3.3026544744106621E-2</v>
      </c>
      <c r="BQ11" s="20">
        <f t="shared" si="7"/>
        <v>0</v>
      </c>
      <c r="BR11" s="20">
        <f t="shared" si="8"/>
        <v>2.1136980131127342E-3</v>
      </c>
      <c r="BS11" s="20">
        <f t="shared" si="8"/>
        <v>8.8315123051941463E-4</v>
      </c>
      <c r="BT11" s="6"/>
      <c r="BU11" s="6"/>
      <c r="BV11" s="6"/>
      <c r="BW11" s="6">
        <f t="shared" si="9"/>
        <v>1.2723853272085746</v>
      </c>
      <c r="BX11" s="6">
        <f t="shared" si="10"/>
        <v>1.0016276449229999E-3</v>
      </c>
      <c r="BY11" s="6">
        <f t="shared" si="11"/>
        <v>0.12318435480232638</v>
      </c>
      <c r="BZ11" s="6">
        <f t="shared" si="12"/>
        <v>1.4197427760146987E-2</v>
      </c>
      <c r="CA11" s="6">
        <f t="shared" si="13"/>
        <v>1.1277548937513922E-3</v>
      </c>
      <c r="CB11" s="6">
        <f t="shared" si="14"/>
        <v>1.4886859865025802E-3</v>
      </c>
      <c r="CC11" s="6">
        <f t="shared" si="15"/>
        <v>4.458155750129286E-3</v>
      </c>
      <c r="CD11" s="6">
        <f t="shared" si="16"/>
        <v>6.7926233078946088E-2</v>
      </c>
      <c r="CE11" s="6">
        <f t="shared" si="17"/>
        <v>5.0745793301130639E-2</v>
      </c>
      <c r="CF11" s="6">
        <f t="shared" si="18"/>
        <v>0</v>
      </c>
      <c r="CG11" s="6">
        <f t="shared" si="19"/>
        <v>3.2574916759156494E-3</v>
      </c>
      <c r="CH11" s="6">
        <f t="shared" si="20"/>
        <v>1.361054305839582E-3</v>
      </c>
      <c r="CI11" s="6">
        <f t="shared" si="26"/>
        <v>1.536515360426431</v>
      </c>
      <c r="CJ11">
        <f t="shared" si="27"/>
        <v>1.5411339064081861</v>
      </c>
      <c r="CK11" s="6"/>
    </row>
    <row r="12" spans="1:89" x14ac:dyDescent="0.45">
      <c r="A12" s="41" t="s">
        <v>64</v>
      </c>
      <c r="B12" s="7" t="s">
        <v>68</v>
      </c>
      <c r="C12" s="7">
        <v>1500</v>
      </c>
      <c r="D12" s="7">
        <v>1323.15</v>
      </c>
      <c r="E12" s="7" t="s">
        <v>68</v>
      </c>
      <c r="F12" s="7">
        <f t="shared" si="21"/>
        <v>150</v>
      </c>
      <c r="G12" s="7">
        <f t="shared" si="22"/>
        <v>1050</v>
      </c>
      <c r="H12" s="15">
        <v>76.45</v>
      </c>
      <c r="I12" s="15">
        <v>0.08</v>
      </c>
      <c r="J12" s="15">
        <v>12.56</v>
      </c>
      <c r="K12" s="15">
        <v>1.02</v>
      </c>
      <c r="L12" s="15">
        <v>0.08</v>
      </c>
      <c r="M12" s="15">
        <v>0.06</v>
      </c>
      <c r="N12" s="15">
        <v>0.25</v>
      </c>
      <c r="O12" s="15">
        <v>4.21</v>
      </c>
      <c r="P12" s="15">
        <v>4.78</v>
      </c>
      <c r="Q12" s="15"/>
      <c r="R12" s="15">
        <f t="shared" si="23"/>
        <v>99.49</v>
      </c>
      <c r="S12" s="15"/>
      <c r="T12" s="12">
        <f t="shared" si="0"/>
        <v>0.11219999999999999</v>
      </c>
      <c r="U12" s="12">
        <f t="shared" si="1"/>
        <v>7.9699999999999993E-2</v>
      </c>
      <c r="V12" t="s">
        <v>69</v>
      </c>
      <c r="Y12" s="16">
        <f t="shared" si="2"/>
        <v>99.681899999999999</v>
      </c>
      <c r="Z12" s="16"/>
      <c r="AA12" s="7">
        <v>124</v>
      </c>
      <c r="AB12" s="7" t="s">
        <v>70</v>
      </c>
      <c r="AC12" s="7" t="s">
        <v>71</v>
      </c>
      <c r="AD12" s="7"/>
      <c r="AE12" s="42"/>
      <c r="AF12" s="17"/>
      <c r="AG12" s="18"/>
      <c r="AH12" s="7">
        <v>1500</v>
      </c>
      <c r="AI12" s="7">
        <v>1323.15</v>
      </c>
      <c r="AJ12" s="7"/>
      <c r="AK12" s="18"/>
      <c r="AL12" s="17"/>
      <c r="AM12" s="18"/>
      <c r="AN12" s="7"/>
      <c r="AO12" s="23"/>
      <c r="AP12" s="7">
        <v>2120</v>
      </c>
      <c r="AQ12" s="7">
        <v>2241</v>
      </c>
      <c r="AR12" s="7">
        <v>1122</v>
      </c>
      <c r="AS12" s="7">
        <v>797</v>
      </c>
      <c r="AT12" s="7">
        <f t="shared" si="3"/>
        <v>0.22516244467463978</v>
      </c>
      <c r="AU12" s="7"/>
      <c r="AV12" s="12">
        <f t="shared" si="24"/>
        <v>7.9699999999999993E-2</v>
      </c>
      <c r="AW12" s="19">
        <f t="shared" si="4"/>
        <v>8.645374611588437E-2</v>
      </c>
      <c r="AX12" s="15">
        <f t="shared" si="5"/>
        <v>6.7537461158843765E-3</v>
      </c>
      <c r="AY12" s="15">
        <f t="shared" si="25"/>
        <v>4.5613086597823298E-5</v>
      </c>
      <c r="AZ12" s="7"/>
      <c r="BA12" s="13" t="s">
        <v>72</v>
      </c>
      <c r="BB12" s="7">
        <v>-4.2857761299975802E-3</v>
      </c>
      <c r="BC12" s="13" t="s">
        <v>72</v>
      </c>
      <c r="BD12" s="7">
        <v>0</v>
      </c>
      <c r="BE12" s="15"/>
      <c r="BF12" s="16"/>
      <c r="BG12" s="16"/>
      <c r="BH12" s="20">
        <f t="shared" si="6"/>
        <v>0.82809801970053065</v>
      </c>
      <c r="BI12" s="20">
        <f t="shared" si="7"/>
        <v>6.5188261095223737E-4</v>
      </c>
      <c r="BJ12" s="20">
        <f t="shared" si="7"/>
        <v>8.0171248511397161E-2</v>
      </c>
      <c r="BK12" s="20">
        <f t="shared" si="7"/>
        <v>9.2400168106401212E-3</v>
      </c>
      <c r="BL12" s="20">
        <f t="shared" si="7"/>
        <v>7.339691634702598E-4</v>
      </c>
      <c r="BM12" s="20">
        <f t="shared" si="7"/>
        <v>9.6887152894418397E-4</v>
      </c>
      <c r="BN12" s="20">
        <f t="shared" si="7"/>
        <v>2.9014716448340669E-3</v>
      </c>
      <c r="BO12" s="20">
        <f t="shared" si="7"/>
        <v>4.420797528512467E-2</v>
      </c>
      <c r="BP12" s="20">
        <f t="shared" si="7"/>
        <v>3.3026544744106621E-2</v>
      </c>
      <c r="BQ12" s="20">
        <f t="shared" si="7"/>
        <v>0</v>
      </c>
      <c r="BR12" s="20">
        <f t="shared" si="8"/>
        <v>4.0312091540615474E-3</v>
      </c>
      <c r="BS12" s="20">
        <f t="shared" si="8"/>
        <v>1.1724766814478378E-3</v>
      </c>
      <c r="BT12" s="6"/>
      <c r="BU12" s="6"/>
      <c r="BV12" s="6"/>
      <c r="BW12" s="6">
        <f t="shared" si="9"/>
        <v>1.2723853272085746</v>
      </c>
      <c r="BX12" s="6">
        <f t="shared" si="10"/>
        <v>1.0016276449229999E-3</v>
      </c>
      <c r="BY12" s="6">
        <f t="shared" si="11"/>
        <v>0.12318435480232638</v>
      </c>
      <c r="BZ12" s="6">
        <f t="shared" si="12"/>
        <v>1.4197427760146987E-2</v>
      </c>
      <c r="CA12" s="6">
        <f t="shared" si="13"/>
        <v>1.1277548937513922E-3</v>
      </c>
      <c r="CB12" s="6">
        <f t="shared" si="14"/>
        <v>1.4886859865025802E-3</v>
      </c>
      <c r="CC12" s="6">
        <f t="shared" si="15"/>
        <v>4.458155750129286E-3</v>
      </c>
      <c r="CD12" s="6">
        <f t="shared" si="16"/>
        <v>6.7926233078946088E-2</v>
      </c>
      <c r="CE12" s="6">
        <f t="shared" si="17"/>
        <v>5.0745793301130639E-2</v>
      </c>
      <c r="CF12" s="6">
        <f t="shared" si="18"/>
        <v>0</v>
      </c>
      <c r="CG12" s="6">
        <f t="shared" si="19"/>
        <v>6.2264150943396228E-3</v>
      </c>
      <c r="CH12" s="6">
        <f t="shared" si="20"/>
        <v>1.8109520563508294E-3</v>
      </c>
      <c r="CI12" s="6">
        <f t="shared" si="26"/>
        <v>1.536515360426431</v>
      </c>
      <c r="CJ12">
        <f t="shared" si="27"/>
        <v>1.5445527275771214</v>
      </c>
      <c r="CK12" s="6"/>
    </row>
    <row r="13" spans="1:89" x14ac:dyDescent="0.45">
      <c r="A13" s="41" t="s">
        <v>64</v>
      </c>
      <c r="B13" s="7" t="s">
        <v>68</v>
      </c>
      <c r="C13" s="7">
        <v>2025</v>
      </c>
      <c r="D13" s="7">
        <v>1323.15</v>
      </c>
      <c r="E13" s="7" t="s">
        <v>68</v>
      </c>
      <c r="F13" s="7">
        <f t="shared" si="21"/>
        <v>202.5</v>
      </c>
      <c r="G13" s="7">
        <f t="shared" si="22"/>
        <v>1050</v>
      </c>
      <c r="H13" s="15">
        <v>76.45</v>
      </c>
      <c r="I13" s="15">
        <v>0.08</v>
      </c>
      <c r="J13" s="15">
        <v>12.56</v>
      </c>
      <c r="K13" s="15">
        <v>1.02</v>
      </c>
      <c r="L13" s="15">
        <v>0.08</v>
      </c>
      <c r="M13" s="15">
        <v>0.06</v>
      </c>
      <c r="N13" s="15">
        <v>0.25</v>
      </c>
      <c r="O13" s="15">
        <v>4.21</v>
      </c>
      <c r="P13" s="15">
        <v>4.78</v>
      </c>
      <c r="Q13" s="15"/>
      <c r="R13" s="15">
        <f t="shared" si="23"/>
        <v>99.49</v>
      </c>
      <c r="S13" s="15"/>
      <c r="T13" s="12">
        <f t="shared" si="0"/>
        <v>0.13489999999999999</v>
      </c>
      <c r="U13" s="12">
        <f t="shared" si="1"/>
        <v>0.1221</v>
      </c>
      <c r="V13" t="s">
        <v>69</v>
      </c>
      <c r="Y13" s="16">
        <f t="shared" si="2"/>
        <v>99.747</v>
      </c>
      <c r="Z13" s="16"/>
      <c r="AA13" s="7">
        <v>108</v>
      </c>
      <c r="AB13" s="7" t="s">
        <v>70</v>
      </c>
      <c r="AC13" s="7" t="s">
        <v>71</v>
      </c>
      <c r="AD13" s="7"/>
      <c r="AE13" s="42"/>
      <c r="AF13" s="17"/>
      <c r="AG13" s="18"/>
      <c r="AH13" s="7">
        <v>2025</v>
      </c>
      <c r="AI13" s="7">
        <v>1323.15</v>
      </c>
      <c r="AJ13" s="7"/>
      <c r="AK13" s="18"/>
      <c r="AL13" s="17"/>
      <c r="AM13" s="18"/>
      <c r="AN13" s="7"/>
      <c r="AO13" s="23"/>
      <c r="AP13" s="7">
        <v>3283</v>
      </c>
      <c r="AQ13" s="7">
        <v>3531</v>
      </c>
      <c r="AR13" s="7">
        <v>1349</v>
      </c>
      <c r="AS13" s="7">
        <v>1221</v>
      </c>
      <c r="AT13" s="7">
        <f t="shared" si="3"/>
        <v>0.27021909656478227</v>
      </c>
      <c r="AU13" s="7"/>
      <c r="AV13" s="12">
        <f t="shared" si="24"/>
        <v>0.1221</v>
      </c>
      <c r="AW13" s="19">
        <f t="shared" si="4"/>
        <v>0.11491449724607632</v>
      </c>
      <c r="AX13" s="15">
        <f t="shared" si="5"/>
        <v>7.1855027539236838E-3</v>
      </c>
      <c r="AY13" s="15">
        <f t="shared" si="25"/>
        <v>5.1631449826644846E-5</v>
      </c>
      <c r="AZ13" s="7"/>
      <c r="BA13" s="13" t="s">
        <v>5</v>
      </c>
      <c r="BB13" s="7">
        <v>0</v>
      </c>
      <c r="BC13" s="13" t="s">
        <v>5</v>
      </c>
      <c r="BD13" s="7">
        <v>5.8204263985443931E-5</v>
      </c>
      <c r="BE13" s="15"/>
      <c r="BF13" s="16"/>
      <c r="BG13" s="16"/>
      <c r="BH13" s="20">
        <f t="shared" si="6"/>
        <v>0.82809801970053065</v>
      </c>
      <c r="BI13" s="20">
        <f t="shared" si="7"/>
        <v>6.5188261095223737E-4</v>
      </c>
      <c r="BJ13" s="20">
        <f t="shared" si="7"/>
        <v>8.0171248511397161E-2</v>
      </c>
      <c r="BK13" s="20">
        <f t="shared" si="7"/>
        <v>9.2400168106401212E-3</v>
      </c>
      <c r="BL13" s="20">
        <f t="shared" si="7"/>
        <v>7.339691634702598E-4</v>
      </c>
      <c r="BM13" s="20">
        <f t="shared" si="7"/>
        <v>9.6887152894418397E-4</v>
      </c>
      <c r="BN13" s="20">
        <f t="shared" si="7"/>
        <v>2.9014716448340669E-3</v>
      </c>
      <c r="BO13" s="20">
        <f t="shared" si="7"/>
        <v>4.420797528512467E-2</v>
      </c>
      <c r="BP13" s="20">
        <f t="shared" si="7"/>
        <v>3.3026544744106621E-2</v>
      </c>
      <c r="BQ13" s="20">
        <f t="shared" si="7"/>
        <v>0</v>
      </c>
      <c r="BR13" s="20">
        <f t="shared" si="8"/>
        <v>4.8398263362073365E-3</v>
      </c>
      <c r="BS13" s="20">
        <f t="shared" si="8"/>
        <v>1.793646732964946E-3</v>
      </c>
      <c r="BT13" s="6"/>
      <c r="BU13" s="6"/>
      <c r="BV13" s="6"/>
      <c r="BW13" s="6">
        <f t="shared" si="9"/>
        <v>1.2723853272085746</v>
      </c>
      <c r="BX13" s="6">
        <f t="shared" si="10"/>
        <v>1.0016276449229999E-3</v>
      </c>
      <c r="BY13" s="6">
        <f t="shared" si="11"/>
        <v>0.12318435480232638</v>
      </c>
      <c r="BZ13" s="6">
        <f t="shared" si="12"/>
        <v>1.4197427760146987E-2</v>
      </c>
      <c r="CA13" s="6">
        <f t="shared" si="13"/>
        <v>1.1277548937513922E-3</v>
      </c>
      <c r="CB13" s="6">
        <f t="shared" si="14"/>
        <v>1.4886859865025802E-3</v>
      </c>
      <c r="CC13" s="6">
        <f t="shared" si="15"/>
        <v>4.458155750129286E-3</v>
      </c>
      <c r="CD13" s="6">
        <f t="shared" si="16"/>
        <v>6.7926233078946088E-2</v>
      </c>
      <c r="CE13" s="6">
        <f t="shared" si="17"/>
        <v>5.0745793301130639E-2</v>
      </c>
      <c r="CF13" s="6">
        <f t="shared" si="18"/>
        <v>0</v>
      </c>
      <c r="CG13" s="6">
        <f t="shared" si="19"/>
        <v>7.486126526082131E-3</v>
      </c>
      <c r="CH13" s="6">
        <f t="shared" si="20"/>
        <v>2.7743694614860261E-3</v>
      </c>
      <c r="CI13" s="6">
        <f t="shared" si="26"/>
        <v>1.536515360426431</v>
      </c>
      <c r="CJ13">
        <f t="shared" si="27"/>
        <v>1.5467758564139993</v>
      </c>
      <c r="CK13" s="6"/>
    </row>
    <row r="14" spans="1:89" x14ac:dyDescent="0.45">
      <c r="A14" s="41" t="s">
        <v>64</v>
      </c>
      <c r="B14" s="7" t="s">
        <v>68</v>
      </c>
      <c r="C14" s="7">
        <v>2040</v>
      </c>
      <c r="D14" s="7">
        <v>1323.15</v>
      </c>
      <c r="E14" s="7" t="s">
        <v>68</v>
      </c>
      <c r="F14" s="7">
        <f t="shared" si="21"/>
        <v>204</v>
      </c>
      <c r="G14" s="7">
        <f t="shared" si="22"/>
        <v>1050</v>
      </c>
      <c r="H14" s="15">
        <v>76.45</v>
      </c>
      <c r="I14" s="15">
        <v>0.08</v>
      </c>
      <c r="J14" s="15">
        <v>12.56</v>
      </c>
      <c r="K14" s="15">
        <v>1.02</v>
      </c>
      <c r="L14" s="15">
        <v>0.08</v>
      </c>
      <c r="M14" s="15">
        <v>0.06</v>
      </c>
      <c r="N14" s="15">
        <v>0.25</v>
      </c>
      <c r="O14" s="15">
        <v>4.21</v>
      </c>
      <c r="P14" s="15">
        <v>4.78</v>
      </c>
      <c r="Q14" s="15"/>
      <c r="R14" s="15">
        <f t="shared" si="23"/>
        <v>99.49</v>
      </c>
      <c r="S14" s="15"/>
      <c r="T14" s="12">
        <f t="shared" si="0"/>
        <v>7.0699999999999999E-2</v>
      </c>
      <c r="U14" s="12">
        <f t="shared" si="1"/>
        <v>0.11700000000000001</v>
      </c>
      <c r="V14" t="s">
        <v>69</v>
      </c>
      <c r="Y14" s="16">
        <f t="shared" si="2"/>
        <v>99.677700000000002</v>
      </c>
      <c r="Z14" s="16"/>
      <c r="AA14" s="7">
        <v>142</v>
      </c>
      <c r="AB14" s="7" t="s">
        <v>70</v>
      </c>
      <c r="AC14" s="7" t="s">
        <v>71</v>
      </c>
      <c r="AD14" s="7"/>
      <c r="AE14" s="42"/>
      <c r="AF14" s="17"/>
      <c r="AG14" s="18"/>
      <c r="AH14" s="7">
        <v>2040</v>
      </c>
      <c r="AI14" s="7">
        <v>1323.15</v>
      </c>
      <c r="AJ14" s="7"/>
      <c r="AK14" s="18"/>
      <c r="AL14" s="17"/>
      <c r="AM14" s="18"/>
      <c r="AN14" s="7"/>
      <c r="AO14" s="23"/>
      <c r="AP14" s="7">
        <v>3321</v>
      </c>
      <c r="AQ14" s="7">
        <v>3572</v>
      </c>
      <c r="AR14" s="7">
        <v>707</v>
      </c>
      <c r="AS14" s="7">
        <v>1170</v>
      </c>
      <c r="AT14" s="7">
        <f t="shared" si="3"/>
        <v>0.40369575218524767</v>
      </c>
      <c r="AU14" s="7"/>
      <c r="AV14" s="12">
        <f t="shared" si="24"/>
        <v>0.11700000000000001</v>
      </c>
      <c r="AW14" s="19">
        <f t="shared" si="4"/>
        <v>0.11686393368929436</v>
      </c>
      <c r="AX14" s="15">
        <f t="shared" si="5"/>
        <v>1.360663107056459E-4</v>
      </c>
      <c r="AY14" s="15">
        <f t="shared" si="25"/>
        <v>1.8514040909045367E-8</v>
      </c>
      <c r="AZ14" s="7"/>
      <c r="BA14" s="13" t="s">
        <v>51</v>
      </c>
      <c r="BB14" s="7">
        <v>0</v>
      </c>
      <c r="BC14" s="13" t="s">
        <v>51</v>
      </c>
      <c r="BD14" s="7">
        <v>-0.48969457888541551</v>
      </c>
      <c r="BE14" s="15"/>
      <c r="BF14" s="16"/>
      <c r="BG14" s="16"/>
      <c r="BH14" s="20">
        <f t="shared" si="6"/>
        <v>0.82809801970053065</v>
      </c>
      <c r="BI14" s="20">
        <f t="shared" si="7"/>
        <v>6.5188261095223737E-4</v>
      </c>
      <c r="BJ14" s="20">
        <f t="shared" si="7"/>
        <v>8.0171248511397161E-2</v>
      </c>
      <c r="BK14" s="20">
        <f t="shared" si="7"/>
        <v>9.2400168106401212E-3</v>
      </c>
      <c r="BL14" s="20">
        <f t="shared" si="7"/>
        <v>7.339691634702598E-4</v>
      </c>
      <c r="BM14" s="20">
        <f t="shared" si="7"/>
        <v>9.6887152894418397E-4</v>
      </c>
      <c r="BN14" s="20">
        <f t="shared" si="7"/>
        <v>2.9014716448340669E-3</v>
      </c>
      <c r="BO14" s="20">
        <f t="shared" si="7"/>
        <v>4.420797528512467E-2</v>
      </c>
      <c r="BP14" s="20">
        <f t="shared" si="7"/>
        <v>3.3026544744106621E-2</v>
      </c>
      <c r="BQ14" s="20">
        <f t="shared" si="7"/>
        <v>0</v>
      </c>
      <c r="BR14" s="20">
        <f t="shared" si="8"/>
        <v>2.5425606742648776E-3</v>
      </c>
      <c r="BS14" s="20">
        <f t="shared" si="8"/>
        <v>1.7228251043560601E-3</v>
      </c>
      <c r="BT14" s="6"/>
      <c r="BU14" s="6"/>
      <c r="BV14" s="6"/>
      <c r="BW14" s="6">
        <f t="shared" si="9"/>
        <v>1.2723853272085746</v>
      </c>
      <c r="BX14" s="6">
        <f t="shared" si="10"/>
        <v>1.0016276449229999E-3</v>
      </c>
      <c r="BY14" s="6">
        <f t="shared" si="11"/>
        <v>0.12318435480232638</v>
      </c>
      <c r="BZ14" s="6">
        <f t="shared" si="12"/>
        <v>1.4197427760146987E-2</v>
      </c>
      <c r="CA14" s="6">
        <f t="shared" si="13"/>
        <v>1.1277548937513922E-3</v>
      </c>
      <c r="CB14" s="6">
        <f t="shared" si="14"/>
        <v>1.4886859865025802E-3</v>
      </c>
      <c r="CC14" s="6">
        <f t="shared" si="15"/>
        <v>4.458155750129286E-3</v>
      </c>
      <c r="CD14" s="6">
        <f t="shared" si="16"/>
        <v>6.7926233078946088E-2</v>
      </c>
      <c r="CE14" s="6">
        <f t="shared" si="17"/>
        <v>5.0745793301130639E-2</v>
      </c>
      <c r="CF14" s="6">
        <f t="shared" si="18"/>
        <v>0</v>
      </c>
      <c r="CG14" s="6">
        <f t="shared" si="19"/>
        <v>3.9234184239733631E-3</v>
      </c>
      <c r="CH14" s="6">
        <f t="shared" si="20"/>
        <v>2.6584867075664623E-3</v>
      </c>
      <c r="CI14" s="6">
        <f t="shared" si="26"/>
        <v>1.536515360426431</v>
      </c>
      <c r="CJ14">
        <f t="shared" si="27"/>
        <v>1.5430972655579709</v>
      </c>
      <c r="CK14" s="6"/>
    </row>
    <row r="15" spans="1:89" x14ac:dyDescent="0.45">
      <c r="A15" s="41" t="s">
        <v>64</v>
      </c>
      <c r="B15" s="7" t="s">
        <v>68</v>
      </c>
      <c r="C15" s="7">
        <v>2490</v>
      </c>
      <c r="D15" s="7">
        <v>1323.15</v>
      </c>
      <c r="E15" s="7" t="s">
        <v>68</v>
      </c>
      <c r="F15" s="7">
        <f t="shared" si="21"/>
        <v>249</v>
      </c>
      <c r="G15" s="7">
        <f t="shared" si="22"/>
        <v>1050</v>
      </c>
      <c r="H15" s="15">
        <v>76.45</v>
      </c>
      <c r="I15" s="15">
        <v>0.08</v>
      </c>
      <c r="J15" s="15">
        <v>12.56</v>
      </c>
      <c r="K15" s="15">
        <v>1.02</v>
      </c>
      <c r="L15" s="15">
        <v>0.08</v>
      </c>
      <c r="M15" s="15">
        <v>0.06</v>
      </c>
      <c r="N15" s="15">
        <v>0.25</v>
      </c>
      <c r="O15" s="15">
        <v>4.21</v>
      </c>
      <c r="P15" s="15">
        <v>4.78</v>
      </c>
      <c r="Q15" s="15"/>
      <c r="R15" s="15">
        <f t="shared" si="23"/>
        <v>99.49</v>
      </c>
      <c r="S15" s="15"/>
      <c r="T15" s="12">
        <f t="shared" si="0"/>
        <v>0.1845</v>
      </c>
      <c r="U15" s="12">
        <f t="shared" si="1"/>
        <v>0.1547</v>
      </c>
      <c r="V15" t="s">
        <v>69</v>
      </c>
      <c r="Y15" s="16">
        <f t="shared" si="2"/>
        <v>99.8292</v>
      </c>
      <c r="Z15" s="16"/>
      <c r="AA15" s="7">
        <v>128</v>
      </c>
      <c r="AB15" s="7" t="s">
        <v>70</v>
      </c>
      <c r="AC15" s="7" t="s">
        <v>71</v>
      </c>
      <c r="AD15" s="7"/>
      <c r="AE15" s="42"/>
      <c r="AF15" s="17"/>
      <c r="AG15" s="18"/>
      <c r="AH15" s="7">
        <v>2490</v>
      </c>
      <c r="AI15" s="7">
        <v>1323.15</v>
      </c>
      <c r="AJ15" s="7"/>
      <c r="AK15" s="18"/>
      <c r="AL15" s="17"/>
      <c r="AM15" s="18"/>
      <c r="AN15" s="7"/>
      <c r="AO15" s="23"/>
      <c r="AP15" s="7">
        <v>4579</v>
      </c>
      <c r="AQ15" s="7">
        <v>4977</v>
      </c>
      <c r="AR15" s="7">
        <v>1845</v>
      </c>
      <c r="AS15" s="7">
        <v>1547</v>
      </c>
      <c r="AT15" s="7">
        <f t="shared" si="3"/>
        <v>0.25540696714545152</v>
      </c>
      <c r="AU15" s="7"/>
      <c r="AV15" s="12">
        <f t="shared" si="24"/>
        <v>0.1547</v>
      </c>
      <c r="AW15" s="19">
        <f t="shared" si="4"/>
        <v>0.13960920167554508</v>
      </c>
      <c r="AX15" s="15">
        <f t="shared" si="5"/>
        <v>1.5090798324454924E-2</v>
      </c>
      <c r="AY15" s="15">
        <f t="shared" si="25"/>
        <v>2.2773219406937154E-4</v>
      </c>
      <c r="AZ15" s="7"/>
      <c r="BA15" s="7"/>
      <c r="BB15" s="7"/>
      <c r="BC15" s="7"/>
      <c r="BD15" s="7"/>
      <c r="BE15" s="15"/>
      <c r="BF15" s="16"/>
      <c r="BG15" s="16"/>
      <c r="BH15" s="20">
        <f t="shared" si="6"/>
        <v>0.82809801970053065</v>
      </c>
      <c r="BI15" s="20">
        <f t="shared" si="7"/>
        <v>6.5188261095223737E-4</v>
      </c>
      <c r="BJ15" s="20">
        <f t="shared" si="7"/>
        <v>8.0171248511397161E-2</v>
      </c>
      <c r="BK15" s="20">
        <f t="shared" si="7"/>
        <v>9.2400168106401212E-3</v>
      </c>
      <c r="BL15" s="20">
        <f t="shared" si="7"/>
        <v>7.339691634702598E-4</v>
      </c>
      <c r="BM15" s="20">
        <f t="shared" si="7"/>
        <v>9.6887152894418397E-4</v>
      </c>
      <c r="BN15" s="20">
        <f t="shared" si="7"/>
        <v>2.9014716448340669E-3</v>
      </c>
      <c r="BO15" s="20">
        <f t="shared" si="7"/>
        <v>4.420797528512467E-2</v>
      </c>
      <c r="BP15" s="20">
        <f t="shared" si="7"/>
        <v>3.3026544744106621E-2</v>
      </c>
      <c r="BQ15" s="20">
        <f t="shared" si="7"/>
        <v>0</v>
      </c>
      <c r="BR15" s="20">
        <f t="shared" si="8"/>
        <v>6.6044171224878779E-3</v>
      </c>
      <c r="BS15" s="20">
        <f t="shared" si="8"/>
        <v>2.2674193886529515E-3</v>
      </c>
      <c r="BT15" s="6"/>
      <c r="BU15" s="6"/>
      <c r="BV15" s="6"/>
      <c r="BW15" s="6">
        <f t="shared" si="9"/>
        <v>1.2723853272085746</v>
      </c>
      <c r="BX15" s="6">
        <f t="shared" si="10"/>
        <v>1.0016276449229999E-3</v>
      </c>
      <c r="BY15" s="6">
        <f t="shared" si="11"/>
        <v>0.12318435480232638</v>
      </c>
      <c r="BZ15" s="6">
        <f t="shared" si="12"/>
        <v>1.4197427760146987E-2</v>
      </c>
      <c r="CA15" s="6">
        <f t="shared" si="13"/>
        <v>1.1277548937513922E-3</v>
      </c>
      <c r="CB15" s="6">
        <f t="shared" si="14"/>
        <v>1.4886859865025802E-3</v>
      </c>
      <c r="CC15" s="6">
        <f t="shared" si="15"/>
        <v>4.458155750129286E-3</v>
      </c>
      <c r="CD15" s="6">
        <f t="shared" si="16"/>
        <v>6.7926233078946088E-2</v>
      </c>
      <c r="CE15" s="6">
        <f t="shared" si="17"/>
        <v>5.0745793301130639E-2</v>
      </c>
      <c r="CF15" s="6">
        <f t="shared" si="18"/>
        <v>0</v>
      </c>
      <c r="CG15" s="6">
        <f t="shared" si="19"/>
        <v>1.0238623751387347E-2</v>
      </c>
      <c r="CH15" s="6">
        <f t="shared" si="20"/>
        <v>3.5151102022267667E-3</v>
      </c>
      <c r="CI15" s="6">
        <f t="shared" si="26"/>
        <v>1.536515360426431</v>
      </c>
      <c r="CJ15">
        <f t="shared" si="27"/>
        <v>1.5502690943800452</v>
      </c>
      <c r="CK15" s="6"/>
    </row>
    <row r="16" spans="1:89" x14ac:dyDescent="0.45">
      <c r="A16" s="41" t="s">
        <v>64</v>
      </c>
      <c r="B16" s="7" t="s">
        <v>68</v>
      </c>
      <c r="C16" s="7">
        <v>3529</v>
      </c>
      <c r="D16" s="7">
        <v>1323.15</v>
      </c>
      <c r="E16" s="7" t="s">
        <v>68</v>
      </c>
      <c r="F16" s="7">
        <f t="shared" si="21"/>
        <v>352.9</v>
      </c>
      <c r="G16" s="7">
        <f t="shared" si="22"/>
        <v>1050</v>
      </c>
      <c r="H16" s="15">
        <v>76.45</v>
      </c>
      <c r="I16" s="15">
        <v>0.08</v>
      </c>
      <c r="J16" s="15">
        <v>12.56</v>
      </c>
      <c r="K16" s="15">
        <v>1.02</v>
      </c>
      <c r="L16" s="15">
        <v>0.08</v>
      </c>
      <c r="M16" s="15">
        <v>0.06</v>
      </c>
      <c r="N16" s="15">
        <v>0.25</v>
      </c>
      <c r="O16" s="15">
        <v>4.21</v>
      </c>
      <c r="P16" s="15">
        <v>4.78</v>
      </c>
      <c r="Q16" s="15"/>
      <c r="R16" s="15">
        <f t="shared" si="23"/>
        <v>99.49</v>
      </c>
      <c r="S16" s="15"/>
      <c r="T16" s="12">
        <f t="shared" si="0"/>
        <v>0.22309999999999999</v>
      </c>
      <c r="U16" s="12">
        <f t="shared" si="1"/>
        <v>0.20150000000000001</v>
      </c>
      <c r="V16" t="s">
        <v>69</v>
      </c>
      <c r="Y16" s="16">
        <f t="shared" si="2"/>
        <v>99.914599999999993</v>
      </c>
      <c r="Z16" s="16"/>
      <c r="AA16" s="7">
        <v>139</v>
      </c>
      <c r="AB16" s="7" t="s">
        <v>70</v>
      </c>
      <c r="AC16" s="7" t="s">
        <v>71</v>
      </c>
      <c r="AD16" s="7"/>
      <c r="AE16" s="42"/>
      <c r="AF16" s="17"/>
      <c r="AG16" s="18"/>
      <c r="AH16" s="7">
        <v>3529</v>
      </c>
      <c r="AI16" s="7">
        <v>1323.15</v>
      </c>
      <c r="AJ16" s="7"/>
      <c r="AK16" s="18"/>
      <c r="AL16" s="17"/>
      <c r="AM16" s="18"/>
      <c r="AN16" s="7"/>
      <c r="AO16" s="23"/>
      <c r="AP16" s="7">
        <v>8674</v>
      </c>
      <c r="AQ16" s="7">
        <v>9545</v>
      </c>
      <c r="AR16" s="7">
        <v>2231</v>
      </c>
      <c r="AS16" s="7">
        <v>2015</v>
      </c>
      <c r="AT16" s="7">
        <f t="shared" si="3"/>
        <v>0.26979781900412098</v>
      </c>
      <c r="AU16" s="7"/>
      <c r="AV16" s="12">
        <f t="shared" si="24"/>
        <v>0.20150000000000001</v>
      </c>
      <c r="AW16" s="19">
        <f t="shared" si="4"/>
        <v>0.19604947807098602</v>
      </c>
      <c r="AX16" s="15">
        <f t="shared" si="5"/>
        <v>5.4505219290139906E-3</v>
      </c>
      <c r="AY16" s="15">
        <f t="shared" si="25"/>
        <v>2.9708189298662392E-5</v>
      </c>
      <c r="AZ16" s="7"/>
      <c r="BA16" s="7"/>
      <c r="BB16" s="7"/>
      <c r="BC16" s="7"/>
      <c r="BD16" s="7"/>
      <c r="BE16" s="15"/>
      <c r="BF16" s="16"/>
      <c r="BG16" s="16"/>
      <c r="BH16" s="20">
        <f t="shared" si="6"/>
        <v>0.82809801970053065</v>
      </c>
      <c r="BI16" s="20">
        <f t="shared" si="7"/>
        <v>6.5188261095223737E-4</v>
      </c>
      <c r="BJ16" s="20">
        <f t="shared" si="7"/>
        <v>8.0171248511397161E-2</v>
      </c>
      <c r="BK16" s="20">
        <f t="shared" si="7"/>
        <v>9.2400168106401212E-3</v>
      </c>
      <c r="BL16" s="20">
        <f t="shared" si="7"/>
        <v>7.339691634702598E-4</v>
      </c>
      <c r="BM16" s="20">
        <f t="shared" si="7"/>
        <v>9.6887152894418397E-4</v>
      </c>
      <c r="BN16" s="20">
        <f t="shared" si="7"/>
        <v>2.9014716448340669E-3</v>
      </c>
      <c r="BO16" s="20">
        <f t="shared" si="7"/>
        <v>4.420797528512467E-2</v>
      </c>
      <c r="BP16" s="20">
        <f t="shared" si="7"/>
        <v>3.3026544744106621E-2</v>
      </c>
      <c r="BQ16" s="20">
        <f t="shared" si="7"/>
        <v>0</v>
      </c>
      <c r="BR16" s="20">
        <f t="shared" si="8"/>
        <v>7.9696755231185457E-3</v>
      </c>
      <c r="BS16" s="20">
        <f t="shared" si="8"/>
        <v>2.9472673853115708E-3</v>
      </c>
      <c r="BT16" s="6"/>
      <c r="BU16" s="6"/>
      <c r="BV16" s="6"/>
      <c r="BW16" s="6">
        <f t="shared" si="9"/>
        <v>1.2723853272085746</v>
      </c>
      <c r="BX16" s="6">
        <f t="shared" si="10"/>
        <v>1.0016276449229999E-3</v>
      </c>
      <c r="BY16" s="6">
        <f t="shared" si="11"/>
        <v>0.12318435480232638</v>
      </c>
      <c r="BZ16" s="6">
        <f t="shared" si="12"/>
        <v>1.4197427760146987E-2</v>
      </c>
      <c r="CA16" s="6">
        <f t="shared" si="13"/>
        <v>1.1277548937513922E-3</v>
      </c>
      <c r="CB16" s="6">
        <f t="shared" si="14"/>
        <v>1.4886859865025802E-3</v>
      </c>
      <c r="CC16" s="6">
        <f t="shared" si="15"/>
        <v>4.458155750129286E-3</v>
      </c>
      <c r="CD16" s="6">
        <f t="shared" si="16"/>
        <v>6.7926233078946088E-2</v>
      </c>
      <c r="CE16" s="6">
        <f t="shared" si="17"/>
        <v>5.0745793301130639E-2</v>
      </c>
      <c r="CF16" s="6">
        <f t="shared" si="18"/>
        <v>0</v>
      </c>
      <c r="CG16" s="6">
        <f t="shared" si="19"/>
        <v>1.2380688124306326E-2</v>
      </c>
      <c r="CH16" s="6">
        <f t="shared" si="20"/>
        <v>4.5785048852533521E-3</v>
      </c>
      <c r="CI16" s="6">
        <f t="shared" si="26"/>
        <v>1.536515360426431</v>
      </c>
      <c r="CJ16">
        <f t="shared" si="27"/>
        <v>1.5534745534359906</v>
      </c>
      <c r="CK16" s="6"/>
    </row>
    <row r="17" spans="1:92" x14ac:dyDescent="0.45">
      <c r="A17" s="41" t="s">
        <v>64</v>
      </c>
      <c r="B17" s="7" t="s">
        <v>68</v>
      </c>
      <c r="C17" s="7">
        <v>4324</v>
      </c>
      <c r="D17" s="7">
        <v>1323.15</v>
      </c>
      <c r="E17" s="7" t="s">
        <v>68</v>
      </c>
      <c r="F17" s="7">
        <f t="shared" si="21"/>
        <v>432.4</v>
      </c>
      <c r="G17" s="7">
        <f t="shared" si="22"/>
        <v>1050</v>
      </c>
      <c r="H17" s="15">
        <v>76.45</v>
      </c>
      <c r="I17" s="15">
        <v>0.08</v>
      </c>
      <c r="J17" s="15">
        <v>12.56</v>
      </c>
      <c r="K17" s="15">
        <v>1.02</v>
      </c>
      <c r="L17" s="15">
        <v>0.08</v>
      </c>
      <c r="M17" s="15">
        <v>0.06</v>
      </c>
      <c r="N17" s="15">
        <v>0.25</v>
      </c>
      <c r="O17" s="15">
        <v>4.21</v>
      </c>
      <c r="P17" s="15">
        <v>4.78</v>
      </c>
      <c r="Q17" s="15"/>
      <c r="R17" s="15">
        <f t="shared" si="23"/>
        <v>99.49</v>
      </c>
      <c r="S17" s="15"/>
      <c r="T17" s="12">
        <f t="shared" si="0"/>
        <v>0.18770000000000001</v>
      </c>
      <c r="U17" s="12">
        <f t="shared" si="1"/>
        <v>0.26069999999999999</v>
      </c>
      <c r="V17" t="s">
        <v>69</v>
      </c>
      <c r="Y17" s="16">
        <f t="shared" si="2"/>
        <v>99.938400000000001</v>
      </c>
      <c r="Z17" s="16"/>
      <c r="AA17" s="7">
        <v>153</v>
      </c>
      <c r="AB17" s="7" t="s">
        <v>70</v>
      </c>
      <c r="AC17" s="7" t="s">
        <v>71</v>
      </c>
      <c r="AD17" s="7"/>
      <c r="AE17" s="42"/>
      <c r="AF17" s="17"/>
      <c r="AG17" s="18"/>
      <c r="AH17" s="7">
        <v>4324</v>
      </c>
      <c r="AI17" s="7">
        <v>1323.15</v>
      </c>
      <c r="AJ17" s="7"/>
      <c r="AK17" s="18"/>
      <c r="AL17" s="17"/>
      <c r="AM17" s="18"/>
      <c r="AN17" s="7"/>
      <c r="AO17" s="23"/>
      <c r="AP17" s="7">
        <v>13319</v>
      </c>
      <c r="AQ17" s="7">
        <v>14699</v>
      </c>
      <c r="AR17" s="7">
        <v>1877</v>
      </c>
      <c r="AS17" s="7">
        <v>2607</v>
      </c>
      <c r="AT17" s="7">
        <f t="shared" si="3"/>
        <v>0.36232376422626128</v>
      </c>
      <c r="AU17" s="7"/>
      <c r="AV17" s="12">
        <f t="shared" si="24"/>
        <v>0.26069999999999999</v>
      </c>
      <c r="AW17" s="19">
        <f t="shared" si="4"/>
        <v>0.24036475248450276</v>
      </c>
      <c r="AX17" s="15">
        <f t="shared" si="5"/>
        <v>2.0335247515497229E-2</v>
      </c>
      <c r="AY17" s="15">
        <f t="shared" si="25"/>
        <v>4.1352229151653621E-4</v>
      </c>
      <c r="AZ17" s="7"/>
      <c r="BA17" s="7"/>
      <c r="BB17" s="7"/>
      <c r="BC17" s="7"/>
      <c r="BD17" s="7"/>
      <c r="BE17" s="15"/>
      <c r="BF17" s="16"/>
      <c r="BG17" s="16"/>
      <c r="BH17" s="20">
        <f t="shared" si="6"/>
        <v>0.82809801970053065</v>
      </c>
      <c r="BI17" s="20">
        <f t="shared" si="7"/>
        <v>6.5188261095223737E-4</v>
      </c>
      <c r="BJ17" s="20">
        <f t="shared" si="7"/>
        <v>8.0171248511397161E-2</v>
      </c>
      <c r="BK17" s="20">
        <f t="shared" si="7"/>
        <v>9.2400168106401212E-3</v>
      </c>
      <c r="BL17" s="20">
        <f t="shared" si="7"/>
        <v>7.339691634702598E-4</v>
      </c>
      <c r="BM17" s="20">
        <f t="shared" si="7"/>
        <v>9.6887152894418397E-4</v>
      </c>
      <c r="BN17" s="20">
        <f t="shared" si="7"/>
        <v>2.9014716448340669E-3</v>
      </c>
      <c r="BO17" s="20">
        <f t="shared" si="7"/>
        <v>4.420797528512467E-2</v>
      </c>
      <c r="BP17" s="20">
        <f t="shared" si="7"/>
        <v>3.3026544744106621E-2</v>
      </c>
      <c r="BQ17" s="20">
        <f t="shared" si="7"/>
        <v>0</v>
      </c>
      <c r="BR17" s="20">
        <f t="shared" si="8"/>
        <v>6.7077755185337351E-3</v>
      </c>
      <c r="BS17" s="20">
        <f t="shared" si="8"/>
        <v>3.8146851329285774E-3</v>
      </c>
      <c r="BT17" s="6"/>
      <c r="BU17" s="6"/>
      <c r="BV17" s="6"/>
      <c r="BW17" s="6">
        <f t="shared" si="9"/>
        <v>1.2723853272085746</v>
      </c>
      <c r="BX17" s="6">
        <f t="shared" si="10"/>
        <v>1.0016276449229999E-3</v>
      </c>
      <c r="BY17" s="6">
        <f t="shared" si="11"/>
        <v>0.12318435480232638</v>
      </c>
      <c r="BZ17" s="6">
        <f t="shared" si="12"/>
        <v>1.4197427760146987E-2</v>
      </c>
      <c r="CA17" s="6">
        <f t="shared" si="13"/>
        <v>1.1277548937513922E-3</v>
      </c>
      <c r="CB17" s="6">
        <f t="shared" si="14"/>
        <v>1.4886859865025802E-3</v>
      </c>
      <c r="CC17" s="6">
        <f t="shared" si="15"/>
        <v>4.458155750129286E-3</v>
      </c>
      <c r="CD17" s="6">
        <f t="shared" si="16"/>
        <v>6.7926233078946088E-2</v>
      </c>
      <c r="CE17" s="6">
        <f t="shared" si="17"/>
        <v>5.0745793301130639E-2</v>
      </c>
      <c r="CF17" s="6">
        <f t="shared" si="18"/>
        <v>0</v>
      </c>
      <c r="CG17" s="6">
        <f t="shared" si="19"/>
        <v>1.0416204217536071E-2</v>
      </c>
      <c r="CH17" s="6">
        <f t="shared" si="20"/>
        <v>5.9236537150647584E-3</v>
      </c>
      <c r="CI17" s="6">
        <f t="shared" si="26"/>
        <v>1.536515360426431</v>
      </c>
      <c r="CJ17">
        <f t="shared" si="27"/>
        <v>1.5528552183590318</v>
      </c>
      <c r="CK17" s="24"/>
    </row>
    <row r="18" spans="1:92" x14ac:dyDescent="0.45">
      <c r="A18" s="41" t="s">
        <v>64</v>
      </c>
      <c r="B18" s="7" t="s">
        <v>68</v>
      </c>
      <c r="C18" s="7">
        <v>5496</v>
      </c>
      <c r="D18" s="7">
        <v>1323.15</v>
      </c>
      <c r="E18" s="7" t="s">
        <v>68</v>
      </c>
      <c r="F18" s="7">
        <f t="shared" si="21"/>
        <v>549.6</v>
      </c>
      <c r="G18" s="7">
        <f t="shared" si="22"/>
        <v>1050</v>
      </c>
      <c r="H18" s="15">
        <v>76.45</v>
      </c>
      <c r="I18" s="15">
        <v>0.08</v>
      </c>
      <c r="J18" s="15">
        <v>12.56</v>
      </c>
      <c r="K18" s="15">
        <v>1.02</v>
      </c>
      <c r="L18" s="15">
        <v>0.08</v>
      </c>
      <c r="M18" s="15">
        <v>0.06</v>
      </c>
      <c r="N18" s="15">
        <v>0.25</v>
      </c>
      <c r="O18" s="15">
        <v>4.21</v>
      </c>
      <c r="P18" s="15">
        <v>4.78</v>
      </c>
      <c r="Q18" s="15"/>
      <c r="R18" s="15">
        <f t="shared" si="23"/>
        <v>99.49</v>
      </c>
      <c r="S18" s="15"/>
      <c r="T18" s="12">
        <f t="shared" si="0"/>
        <v>0.23930000000000001</v>
      </c>
      <c r="U18" s="12">
        <f t="shared" si="1"/>
        <v>0.29049999999999998</v>
      </c>
      <c r="V18" t="s">
        <v>69</v>
      </c>
      <c r="Y18" s="16">
        <f t="shared" si="2"/>
        <v>100.01979999999999</v>
      </c>
      <c r="Z18" s="16"/>
      <c r="AA18" s="7">
        <v>145</v>
      </c>
      <c r="AB18" s="7" t="s">
        <v>70</v>
      </c>
      <c r="AC18" s="7" t="s">
        <v>71</v>
      </c>
      <c r="AD18" s="7"/>
      <c r="AE18" s="42"/>
      <c r="AF18" s="17"/>
      <c r="AG18" s="18"/>
      <c r="AH18" s="7">
        <v>5496</v>
      </c>
      <c r="AI18" s="7">
        <v>1323.15</v>
      </c>
      <c r="AJ18" s="7"/>
      <c r="AK18" s="18"/>
      <c r="AL18" s="17"/>
      <c r="AM18" s="18"/>
      <c r="AN18" s="7"/>
      <c r="AO18" s="23"/>
      <c r="AP18" s="7">
        <v>23654</v>
      </c>
      <c r="AQ18" s="7">
        <v>25913</v>
      </c>
      <c r="AR18" s="7">
        <v>2393</v>
      </c>
      <c r="AS18" s="7">
        <v>2905</v>
      </c>
      <c r="AT18" s="7">
        <f t="shared" si="3"/>
        <v>0.33182723915167972</v>
      </c>
      <c r="AU18" s="7"/>
      <c r="AV18" s="12">
        <f t="shared" si="24"/>
        <v>0.29049999999999998</v>
      </c>
      <c r="AW18" s="19">
        <f t="shared" si="4"/>
        <v>0.30389048277763647</v>
      </c>
      <c r="AX18" s="15">
        <f t="shared" si="5"/>
        <v>1.3390482777636492E-2</v>
      </c>
      <c r="AY18" s="15">
        <f t="shared" si="25"/>
        <v>1.7930502901817951E-4</v>
      </c>
      <c r="AZ18" s="7"/>
      <c r="BA18" s="7"/>
      <c r="BB18" s="7"/>
      <c r="BC18" s="7"/>
      <c r="BD18" s="7"/>
      <c r="BE18" s="15"/>
      <c r="BF18" s="16"/>
      <c r="BG18" s="16"/>
      <c r="BH18" s="20">
        <f t="shared" si="6"/>
        <v>0.82809801970053065</v>
      </c>
      <c r="BI18" s="20">
        <f t="shared" si="7"/>
        <v>6.5188261095223737E-4</v>
      </c>
      <c r="BJ18" s="20">
        <f t="shared" si="7"/>
        <v>8.0171248511397161E-2</v>
      </c>
      <c r="BK18" s="20">
        <f t="shared" si="7"/>
        <v>9.2400168106401212E-3</v>
      </c>
      <c r="BL18" s="20">
        <f t="shared" si="7"/>
        <v>7.339691634702598E-4</v>
      </c>
      <c r="BM18" s="20">
        <f t="shared" si="7"/>
        <v>9.6887152894418397E-4</v>
      </c>
      <c r="BN18" s="20">
        <f t="shared" si="7"/>
        <v>2.9014716448340669E-3</v>
      </c>
      <c r="BO18" s="20">
        <f t="shared" si="7"/>
        <v>4.420797528512467E-2</v>
      </c>
      <c r="BP18" s="20">
        <f t="shared" si="7"/>
        <v>3.3026544744106621E-2</v>
      </c>
      <c r="BQ18" s="20">
        <f t="shared" si="7"/>
        <v>0</v>
      </c>
      <c r="BR18" s="20">
        <f t="shared" si="8"/>
        <v>8.5323341560427021E-3</v>
      </c>
      <c r="BS18" s="20">
        <f t="shared" si="8"/>
        <v>4.2410628822623407E-3</v>
      </c>
      <c r="BT18" s="6"/>
      <c r="BU18" s="6"/>
      <c r="BV18" s="6"/>
      <c r="BW18" s="6">
        <f t="shared" si="9"/>
        <v>1.2723853272085746</v>
      </c>
      <c r="BX18" s="6">
        <f t="shared" si="10"/>
        <v>1.0016276449229999E-3</v>
      </c>
      <c r="BY18" s="6">
        <f t="shared" si="11"/>
        <v>0.12318435480232638</v>
      </c>
      <c r="BZ18" s="6">
        <f t="shared" si="12"/>
        <v>1.4197427760146987E-2</v>
      </c>
      <c r="CA18" s="6">
        <f t="shared" si="13"/>
        <v>1.1277548937513922E-3</v>
      </c>
      <c r="CB18" s="6">
        <f t="shared" si="14"/>
        <v>1.4886859865025802E-3</v>
      </c>
      <c r="CC18" s="6">
        <f t="shared" si="15"/>
        <v>4.458155750129286E-3</v>
      </c>
      <c r="CD18" s="6">
        <f t="shared" si="16"/>
        <v>6.7926233078946088E-2</v>
      </c>
      <c r="CE18" s="6">
        <f t="shared" si="17"/>
        <v>5.0745793301130639E-2</v>
      </c>
      <c r="CF18" s="6">
        <f t="shared" si="18"/>
        <v>0</v>
      </c>
      <c r="CG18" s="6">
        <f t="shared" si="19"/>
        <v>1.327968923418424E-2</v>
      </c>
      <c r="CH18" s="6">
        <f t="shared" si="20"/>
        <v>6.6007725516927969E-3</v>
      </c>
      <c r="CI18" s="6">
        <f t="shared" si="26"/>
        <v>1.536515360426431</v>
      </c>
      <c r="CJ18">
        <f t="shared" si="27"/>
        <v>1.556395822212308</v>
      </c>
      <c r="CK18" s="24"/>
    </row>
    <row r="19" spans="1:92" x14ac:dyDescent="0.45">
      <c r="A19" s="41" t="s">
        <v>64</v>
      </c>
      <c r="B19" s="7" t="s">
        <v>68</v>
      </c>
      <c r="C19" s="7">
        <v>6612</v>
      </c>
      <c r="D19" s="7">
        <v>1323.15</v>
      </c>
      <c r="E19" s="7" t="s">
        <v>68</v>
      </c>
      <c r="F19" s="7">
        <f t="shared" si="21"/>
        <v>661.2</v>
      </c>
      <c r="G19" s="7">
        <f t="shared" si="22"/>
        <v>1050</v>
      </c>
      <c r="H19" s="15">
        <v>76.45</v>
      </c>
      <c r="I19" s="15">
        <v>0.08</v>
      </c>
      <c r="J19" s="15">
        <v>12.56</v>
      </c>
      <c r="K19" s="15">
        <v>1.02</v>
      </c>
      <c r="L19" s="15">
        <v>0.08</v>
      </c>
      <c r="M19" s="15">
        <v>0.06</v>
      </c>
      <c r="N19" s="15">
        <v>0.25</v>
      </c>
      <c r="O19" s="15">
        <v>4.21</v>
      </c>
      <c r="P19" s="15">
        <v>4.78</v>
      </c>
      <c r="Q19" s="15"/>
      <c r="R19" s="15">
        <f t="shared" si="23"/>
        <v>99.49</v>
      </c>
      <c r="S19" s="15"/>
      <c r="T19" s="12">
        <f t="shared" si="0"/>
        <v>0.31340000000000001</v>
      </c>
      <c r="U19" s="12">
        <f t="shared" si="1"/>
        <v>0.37109999999999999</v>
      </c>
      <c r="V19" t="s">
        <v>69</v>
      </c>
      <c r="Y19" s="16">
        <f t="shared" si="2"/>
        <v>100.17449999999999</v>
      </c>
      <c r="Z19" s="16"/>
      <c r="AA19" s="7">
        <v>148</v>
      </c>
      <c r="AB19" s="7" t="s">
        <v>70</v>
      </c>
      <c r="AC19" s="7" t="s">
        <v>71</v>
      </c>
      <c r="AD19" s="7"/>
      <c r="AE19" s="42"/>
      <c r="AF19" s="17"/>
      <c r="AG19" s="18"/>
      <c r="AH19" s="7">
        <v>6612</v>
      </c>
      <c r="AI19" s="7">
        <v>1323.15</v>
      </c>
      <c r="AJ19" s="7"/>
      <c r="AK19" s="18"/>
      <c r="AL19" s="17"/>
      <c r="AM19" s="18"/>
      <c r="AN19" s="7"/>
      <c r="AO19" s="23"/>
      <c r="AP19" s="7">
        <v>39091</v>
      </c>
      <c r="AQ19" s="7">
        <v>42862</v>
      </c>
      <c r="AR19" s="7">
        <v>3134</v>
      </c>
      <c r="AS19" s="7">
        <v>3711</v>
      </c>
      <c r="AT19" s="7">
        <f t="shared" si="3"/>
        <v>0.32633101116788965</v>
      </c>
      <c r="AU19" s="7"/>
      <c r="AV19" s="12">
        <f t="shared" si="24"/>
        <v>0.37109999999999999</v>
      </c>
      <c r="AW19" s="19">
        <f t="shared" si="4"/>
        <v>0.36395865111035214</v>
      </c>
      <c r="AX19" s="15">
        <f t="shared" si="5"/>
        <v>7.1413488896478472E-3</v>
      </c>
      <c r="AY19" s="15">
        <f t="shared" si="25"/>
        <v>5.0998863963674537E-5</v>
      </c>
      <c r="AZ19" s="7"/>
      <c r="BA19" s="7"/>
      <c r="BB19" s="7"/>
      <c r="BC19" s="7"/>
      <c r="BD19" s="7"/>
      <c r="BE19" s="15"/>
      <c r="BF19" s="16"/>
      <c r="BG19" s="16"/>
      <c r="BH19" s="20">
        <f t="shared" si="6"/>
        <v>0.82809801970053065</v>
      </c>
      <c r="BI19" s="20">
        <f t="shared" si="7"/>
        <v>6.5188261095223737E-4</v>
      </c>
      <c r="BJ19" s="20">
        <f t="shared" si="7"/>
        <v>8.0171248511397161E-2</v>
      </c>
      <c r="BK19" s="20">
        <f t="shared" si="7"/>
        <v>9.2400168106401212E-3</v>
      </c>
      <c r="BL19" s="20">
        <f t="shared" si="7"/>
        <v>7.339691634702598E-4</v>
      </c>
      <c r="BM19" s="20">
        <f t="shared" si="7"/>
        <v>9.6887152894418397E-4</v>
      </c>
      <c r="BN19" s="20">
        <f t="shared" si="7"/>
        <v>2.9014716448340669E-3</v>
      </c>
      <c r="BO19" s="20">
        <f t="shared" si="7"/>
        <v>4.420797528512467E-2</v>
      </c>
      <c r="BP19" s="20">
        <f t="shared" si="7"/>
        <v>3.3026544744106621E-2</v>
      </c>
      <c r="BQ19" s="20">
        <f t="shared" si="7"/>
        <v>0</v>
      </c>
      <c r="BR19" s="20">
        <f t="shared" si="8"/>
        <v>1.1131888355089341E-2</v>
      </c>
      <c r="BS19" s="20">
        <f t="shared" si="8"/>
        <v>5.39714669402725E-3</v>
      </c>
      <c r="BT19" s="6"/>
      <c r="BU19" s="6"/>
      <c r="BV19" s="6"/>
      <c r="BW19" s="6">
        <f t="shared" si="9"/>
        <v>1.2723853272085746</v>
      </c>
      <c r="BX19" s="6">
        <f t="shared" si="10"/>
        <v>1.0016276449229999E-3</v>
      </c>
      <c r="BY19" s="6">
        <f t="shared" si="11"/>
        <v>0.12318435480232638</v>
      </c>
      <c r="BZ19" s="6">
        <f t="shared" si="12"/>
        <v>1.4197427760146987E-2</v>
      </c>
      <c r="CA19" s="6">
        <f t="shared" si="13"/>
        <v>1.1277548937513922E-3</v>
      </c>
      <c r="CB19" s="6">
        <f t="shared" si="14"/>
        <v>1.4886859865025802E-3</v>
      </c>
      <c r="CC19" s="6">
        <f t="shared" si="15"/>
        <v>4.458155750129286E-3</v>
      </c>
      <c r="CD19" s="6">
        <f t="shared" si="16"/>
        <v>6.7926233078946088E-2</v>
      </c>
      <c r="CE19" s="6">
        <f t="shared" si="17"/>
        <v>5.0745793301130639E-2</v>
      </c>
      <c r="CF19" s="6">
        <f t="shared" si="18"/>
        <v>0</v>
      </c>
      <c r="CG19" s="6">
        <f t="shared" si="19"/>
        <v>1.7391786903440624E-2</v>
      </c>
      <c r="CH19" s="6">
        <f t="shared" si="20"/>
        <v>8.4321745057941381E-3</v>
      </c>
      <c r="CI19" s="6">
        <f t="shared" si="26"/>
        <v>1.536515360426431</v>
      </c>
      <c r="CJ19">
        <f t="shared" si="27"/>
        <v>1.5623393218356656</v>
      </c>
      <c r="CK19" s="24"/>
    </row>
    <row r="20" spans="1:92" x14ac:dyDescent="0.45">
      <c r="A20" s="41" t="s">
        <v>64</v>
      </c>
      <c r="B20" s="7" t="s">
        <v>68</v>
      </c>
      <c r="C20" s="7">
        <v>2029</v>
      </c>
      <c r="D20" s="7">
        <v>1423.15</v>
      </c>
      <c r="E20" s="7" t="s">
        <v>68</v>
      </c>
      <c r="F20" s="7">
        <f t="shared" si="21"/>
        <v>202.9</v>
      </c>
      <c r="G20" s="7">
        <f t="shared" si="22"/>
        <v>1150</v>
      </c>
      <c r="H20" s="15">
        <v>76.45</v>
      </c>
      <c r="I20" s="15">
        <v>0.08</v>
      </c>
      <c r="J20" s="15">
        <v>12.56</v>
      </c>
      <c r="K20" s="15">
        <v>1.02</v>
      </c>
      <c r="L20" s="15">
        <v>0.08</v>
      </c>
      <c r="M20" s="15">
        <v>0.06</v>
      </c>
      <c r="N20" s="15">
        <v>0.25</v>
      </c>
      <c r="O20" s="15">
        <v>4.21</v>
      </c>
      <c r="P20" s="15">
        <v>4.78</v>
      </c>
      <c r="Q20" s="15"/>
      <c r="R20" s="15">
        <f t="shared" si="23"/>
        <v>99.49</v>
      </c>
      <c r="S20" s="15"/>
      <c r="T20" s="12">
        <f t="shared" si="0"/>
        <v>6.6900000000000001E-2</v>
      </c>
      <c r="U20" s="12">
        <f t="shared" si="1"/>
        <v>0.1125</v>
      </c>
      <c r="V20" t="s">
        <v>69</v>
      </c>
      <c r="Y20" s="16">
        <f t="shared" si="2"/>
        <v>99.669399999999996</v>
      </c>
      <c r="Z20" s="16"/>
      <c r="AA20" s="7">
        <v>136</v>
      </c>
      <c r="AB20" s="7" t="s">
        <v>70</v>
      </c>
      <c r="AC20" s="7" t="s">
        <v>71</v>
      </c>
      <c r="AD20" s="7"/>
      <c r="AE20" s="42"/>
      <c r="AF20" s="17"/>
      <c r="AG20" s="18"/>
      <c r="AH20" s="7">
        <v>2029</v>
      </c>
      <c r="AI20" s="7">
        <v>1423.15</v>
      </c>
      <c r="AJ20" s="7"/>
      <c r="AK20" s="18"/>
      <c r="AL20" s="17"/>
      <c r="AM20" s="18"/>
      <c r="AN20" s="7"/>
      <c r="AO20" s="7"/>
      <c r="AP20" s="7"/>
      <c r="AQ20" s="7">
        <v>3473</v>
      </c>
      <c r="AR20" s="7">
        <v>669</v>
      </c>
      <c r="AS20" s="7">
        <v>1125</v>
      </c>
      <c r="AT20" s="7">
        <f t="shared" si="3"/>
        <v>0.40755947349353938</v>
      </c>
      <c r="AU20" s="7"/>
      <c r="AV20" s="12">
        <f t="shared" si="24"/>
        <v>0.1125</v>
      </c>
      <c r="AW20" s="19">
        <f t="shared" si="4"/>
        <v>0.11678779589589598</v>
      </c>
      <c r="AX20" s="15">
        <f t="shared" si="5"/>
        <v>4.2877958958959794E-3</v>
      </c>
      <c r="AY20" s="15">
        <f t="shared" si="25"/>
        <v>1.8385193644862404E-5</v>
      </c>
      <c r="AZ20" s="7"/>
      <c r="BA20" s="7"/>
      <c r="BB20" s="7"/>
      <c r="BC20" s="7"/>
      <c r="BD20" s="7"/>
      <c r="BE20" s="15"/>
      <c r="BF20" s="16"/>
      <c r="BG20" s="16"/>
      <c r="BH20" s="20">
        <f t="shared" si="6"/>
        <v>0.82809801970053065</v>
      </c>
      <c r="BI20" s="20">
        <f t="shared" si="7"/>
        <v>6.5188261095223737E-4</v>
      </c>
      <c r="BJ20" s="20">
        <f t="shared" si="7"/>
        <v>8.0171248511397161E-2</v>
      </c>
      <c r="BK20" s="20">
        <f t="shared" si="7"/>
        <v>9.2400168106401212E-3</v>
      </c>
      <c r="BL20" s="20">
        <f t="shared" si="7"/>
        <v>7.339691634702598E-4</v>
      </c>
      <c r="BM20" s="20">
        <f t="shared" si="7"/>
        <v>9.6887152894418397E-4</v>
      </c>
      <c r="BN20" s="20">
        <f t="shared" si="7"/>
        <v>2.9014716448340669E-3</v>
      </c>
      <c r="BO20" s="20">
        <f t="shared" si="7"/>
        <v>4.420797528512467E-2</v>
      </c>
      <c r="BP20" s="20">
        <f t="shared" si="7"/>
        <v>3.3026544744106621E-2</v>
      </c>
      <c r="BQ20" s="20">
        <f t="shared" si="7"/>
        <v>0</v>
      </c>
      <c r="BR20" s="20">
        <f t="shared" si="8"/>
        <v>2.4063908397378565E-3</v>
      </c>
      <c r="BS20" s="20">
        <f t="shared" si="8"/>
        <v>1.6568988193193521E-3</v>
      </c>
      <c r="BT20" s="6"/>
      <c r="BU20" s="6"/>
      <c r="BV20" s="6"/>
      <c r="BW20" s="6">
        <f t="shared" si="9"/>
        <v>1.2723853272085746</v>
      </c>
      <c r="BX20" s="6">
        <f t="shared" si="10"/>
        <v>1.0016276449229999E-3</v>
      </c>
      <c r="BY20" s="6">
        <f t="shared" si="11"/>
        <v>0.12318435480232638</v>
      </c>
      <c r="BZ20" s="6">
        <f t="shared" si="12"/>
        <v>1.4197427760146987E-2</v>
      </c>
      <c r="CA20" s="6">
        <f t="shared" si="13"/>
        <v>1.1277548937513922E-3</v>
      </c>
      <c r="CB20" s="6">
        <f t="shared" si="14"/>
        <v>1.4886859865025802E-3</v>
      </c>
      <c r="CC20" s="6">
        <f t="shared" si="15"/>
        <v>4.458155750129286E-3</v>
      </c>
      <c r="CD20" s="6">
        <f t="shared" si="16"/>
        <v>6.7926233078946088E-2</v>
      </c>
      <c r="CE20" s="6">
        <f t="shared" si="17"/>
        <v>5.0745793301130639E-2</v>
      </c>
      <c r="CF20" s="6">
        <f t="shared" si="18"/>
        <v>0</v>
      </c>
      <c r="CG20" s="6">
        <f t="shared" si="19"/>
        <v>3.7125416204217537E-3</v>
      </c>
      <c r="CH20" s="6">
        <f t="shared" si="20"/>
        <v>2.5562372188139061E-3</v>
      </c>
      <c r="CI20" s="6">
        <f t="shared" si="26"/>
        <v>1.536515360426431</v>
      </c>
      <c r="CJ20">
        <f t="shared" si="27"/>
        <v>1.5427841392656667</v>
      </c>
      <c r="CK20" s="24"/>
    </row>
    <row r="21" spans="1:92" x14ac:dyDescent="0.45">
      <c r="A21" s="41" t="s">
        <v>64</v>
      </c>
      <c r="B21" s="7" t="s">
        <v>68</v>
      </c>
      <c r="C21" s="7">
        <v>3487</v>
      </c>
      <c r="D21" s="7">
        <v>1423.15</v>
      </c>
      <c r="E21" s="7" t="s">
        <v>68</v>
      </c>
      <c r="F21" s="7">
        <f t="shared" si="21"/>
        <v>348.7</v>
      </c>
      <c r="G21" s="7">
        <f t="shared" si="22"/>
        <v>1150</v>
      </c>
      <c r="H21" s="15">
        <v>76.45</v>
      </c>
      <c r="I21" s="15">
        <v>0.08</v>
      </c>
      <c r="J21" s="15">
        <v>12.56</v>
      </c>
      <c r="K21" s="15">
        <v>1.02</v>
      </c>
      <c r="L21" s="15">
        <v>0.08</v>
      </c>
      <c r="M21" s="15">
        <v>0.06</v>
      </c>
      <c r="N21" s="15">
        <v>0.25</v>
      </c>
      <c r="O21" s="15">
        <v>4.21</v>
      </c>
      <c r="P21" s="15">
        <v>4.78</v>
      </c>
      <c r="Q21" s="15"/>
      <c r="R21" s="15">
        <f t="shared" si="23"/>
        <v>99.49</v>
      </c>
      <c r="S21" s="15"/>
      <c r="T21" s="12">
        <f t="shared" si="0"/>
        <v>0.1069</v>
      </c>
      <c r="U21" s="12">
        <f t="shared" si="1"/>
        <v>0.17899999999999999</v>
      </c>
      <c r="V21" t="s">
        <v>69</v>
      </c>
      <c r="Y21" s="16">
        <f t="shared" si="2"/>
        <v>99.775899999999993</v>
      </c>
      <c r="Z21" s="16"/>
      <c r="AA21" s="7">
        <v>149</v>
      </c>
      <c r="AB21" s="7" t="s">
        <v>70</v>
      </c>
      <c r="AC21" s="7" t="s">
        <v>71</v>
      </c>
      <c r="AD21" s="7"/>
      <c r="AE21" s="42"/>
      <c r="AF21" s="17"/>
      <c r="AG21" s="18"/>
      <c r="AH21" s="7">
        <v>3487</v>
      </c>
      <c r="AI21" s="7">
        <v>1423.15</v>
      </c>
      <c r="AJ21" s="7"/>
      <c r="AK21" s="18"/>
      <c r="AL21" s="17"/>
      <c r="AM21" s="18"/>
      <c r="AN21" s="7"/>
      <c r="AO21" s="7"/>
      <c r="AP21" s="7"/>
      <c r="AQ21" s="7">
        <v>8941</v>
      </c>
      <c r="AR21" s="7">
        <v>1069</v>
      </c>
      <c r="AS21" s="7">
        <v>1790</v>
      </c>
      <c r="AT21" s="7">
        <f t="shared" si="3"/>
        <v>0.40653073584334304</v>
      </c>
      <c r="AU21" s="7"/>
      <c r="AV21" s="12">
        <f t="shared" si="24"/>
        <v>0.17899999999999999</v>
      </c>
      <c r="AW21" s="19">
        <f t="shared" si="4"/>
        <v>0.19655885736459916</v>
      </c>
      <c r="AX21" s="15">
        <f t="shared" si="5"/>
        <v>1.7558857364599167E-2</v>
      </c>
      <c r="AY21" s="15">
        <f t="shared" si="25"/>
        <v>3.083134719503384E-4</v>
      </c>
      <c r="AZ21" s="7"/>
      <c r="BA21" s="7"/>
      <c r="BB21" s="7"/>
      <c r="BC21" s="7">
        <v>0</v>
      </c>
      <c r="BD21" s="7">
        <v>0</v>
      </c>
      <c r="BE21" s="15"/>
      <c r="BF21" s="16"/>
      <c r="BG21" s="16"/>
      <c r="BH21" s="20">
        <f t="shared" si="6"/>
        <v>0.82809801970053065</v>
      </c>
      <c r="BI21" s="20">
        <f t="shared" si="7"/>
        <v>6.5188261095223737E-4</v>
      </c>
      <c r="BJ21" s="20">
        <f t="shared" si="7"/>
        <v>8.0171248511397161E-2</v>
      </c>
      <c r="BK21" s="20">
        <f t="shared" si="7"/>
        <v>9.2400168106401212E-3</v>
      </c>
      <c r="BL21" s="20">
        <f t="shared" si="7"/>
        <v>7.339691634702598E-4</v>
      </c>
      <c r="BM21" s="20">
        <f t="shared" si="7"/>
        <v>9.6887152894418397E-4</v>
      </c>
      <c r="BN21" s="20">
        <f t="shared" si="7"/>
        <v>2.9014716448340669E-3</v>
      </c>
      <c r="BO21" s="20">
        <f t="shared" si="7"/>
        <v>4.420797528512467E-2</v>
      </c>
      <c r="BP21" s="20">
        <f t="shared" si="7"/>
        <v>3.3026544744106621E-2</v>
      </c>
      <c r="BQ21" s="20">
        <f t="shared" si="7"/>
        <v>0</v>
      </c>
      <c r="BR21" s="20">
        <f t="shared" si="8"/>
        <v>3.8359135036675086E-3</v>
      </c>
      <c r="BS21" s="20">
        <f t="shared" si="8"/>
        <v>2.6299503491446141E-3</v>
      </c>
      <c r="BT21" s="6"/>
      <c r="BU21" s="6"/>
      <c r="BV21" s="6"/>
      <c r="BW21" s="6">
        <f t="shared" si="9"/>
        <v>1.2723853272085746</v>
      </c>
      <c r="BX21" s="6">
        <f t="shared" si="10"/>
        <v>1.0016276449229999E-3</v>
      </c>
      <c r="BY21" s="6">
        <f t="shared" si="11"/>
        <v>0.12318435480232638</v>
      </c>
      <c r="BZ21" s="6">
        <f t="shared" si="12"/>
        <v>1.4197427760146987E-2</v>
      </c>
      <c r="CA21" s="6">
        <f t="shared" si="13"/>
        <v>1.1277548937513922E-3</v>
      </c>
      <c r="CB21" s="6">
        <f t="shared" si="14"/>
        <v>1.4886859865025802E-3</v>
      </c>
      <c r="CC21" s="6">
        <f t="shared" si="15"/>
        <v>4.458155750129286E-3</v>
      </c>
      <c r="CD21" s="6">
        <f t="shared" si="16"/>
        <v>6.7926233078946088E-2</v>
      </c>
      <c r="CE21" s="6">
        <f t="shared" si="17"/>
        <v>5.0745793301130639E-2</v>
      </c>
      <c r="CF21" s="6">
        <f t="shared" si="18"/>
        <v>0</v>
      </c>
      <c r="CG21" s="6">
        <f t="shared" si="19"/>
        <v>5.9322974472807988E-3</v>
      </c>
      <c r="CH21" s="6">
        <f t="shared" si="20"/>
        <v>4.0672574414905701E-3</v>
      </c>
      <c r="CI21" s="6">
        <f t="shared" si="26"/>
        <v>1.536515360426431</v>
      </c>
      <c r="CJ21">
        <f t="shared" si="27"/>
        <v>1.5465149153152025</v>
      </c>
      <c r="CK21" s="24"/>
    </row>
    <row r="22" spans="1:92" x14ac:dyDescent="0.45">
      <c r="A22" s="41" t="s">
        <v>64</v>
      </c>
      <c r="B22" s="7" t="s">
        <v>68</v>
      </c>
      <c r="C22" s="7">
        <v>4500</v>
      </c>
      <c r="D22" s="7">
        <v>1423.15</v>
      </c>
      <c r="E22" s="7" t="s">
        <v>68</v>
      </c>
      <c r="F22" s="7">
        <f t="shared" si="21"/>
        <v>450</v>
      </c>
      <c r="G22" s="7">
        <f t="shared" si="22"/>
        <v>1150</v>
      </c>
      <c r="H22" s="15">
        <v>76.45</v>
      </c>
      <c r="I22" s="15">
        <v>0.08</v>
      </c>
      <c r="J22" s="15">
        <v>12.56</v>
      </c>
      <c r="K22" s="15">
        <v>1.02</v>
      </c>
      <c r="L22" s="15">
        <v>0.08</v>
      </c>
      <c r="M22" s="15">
        <v>0.06</v>
      </c>
      <c r="N22" s="15">
        <v>0.25</v>
      </c>
      <c r="O22" s="15">
        <v>4.21</v>
      </c>
      <c r="P22" s="15">
        <v>4.78</v>
      </c>
      <c r="Q22" s="15"/>
      <c r="R22" s="15">
        <f t="shared" si="23"/>
        <v>99.49</v>
      </c>
      <c r="S22" s="15"/>
      <c r="T22" s="12">
        <f t="shared" si="0"/>
        <v>0.1019</v>
      </c>
      <c r="U22" s="12">
        <f t="shared" si="1"/>
        <v>0.23369999999999999</v>
      </c>
      <c r="V22" t="s">
        <v>69</v>
      </c>
      <c r="Y22" s="16">
        <f t="shared" si="2"/>
        <v>99.825599999999994</v>
      </c>
      <c r="Z22" s="16"/>
      <c r="AA22" s="7">
        <v>131</v>
      </c>
      <c r="AB22" s="7" t="s">
        <v>70</v>
      </c>
      <c r="AC22" s="7" t="s">
        <v>71</v>
      </c>
      <c r="AD22" s="7"/>
      <c r="AE22" s="42"/>
      <c r="AF22" s="17"/>
      <c r="AG22" s="18"/>
      <c r="AH22" s="7">
        <v>4500</v>
      </c>
      <c r="AI22" s="7">
        <v>1423.15</v>
      </c>
      <c r="AJ22" s="7"/>
      <c r="AK22" s="18"/>
      <c r="AL22" s="17"/>
      <c r="AM22" s="18"/>
      <c r="AN22" s="7"/>
      <c r="AO22" s="7"/>
      <c r="AP22" s="7"/>
      <c r="AQ22" s="7">
        <v>15192</v>
      </c>
      <c r="AR22" s="7">
        <v>1019</v>
      </c>
      <c r="AS22" s="7">
        <v>2337</v>
      </c>
      <c r="AT22" s="7">
        <f t="shared" si="3"/>
        <v>0.48406250719200938</v>
      </c>
      <c r="AU22" s="7"/>
      <c r="AV22" s="12">
        <f t="shared" si="24"/>
        <v>0.23369999999999999</v>
      </c>
      <c r="AW22" s="19">
        <f t="shared" si="4"/>
        <v>0.25255813193575682</v>
      </c>
      <c r="AX22" s="15">
        <f t="shared" si="5"/>
        <v>1.8858131935756833E-2</v>
      </c>
      <c r="AY22" s="15">
        <f t="shared" si="25"/>
        <v>3.5562914010641176E-4</v>
      </c>
      <c r="AZ22" s="15">
        <f>SUM(AX6:AX83)</f>
        <v>0.75467903908647505</v>
      </c>
      <c r="BA22" s="15">
        <f>SUM(AY6:AY83)</f>
        <v>1.7376703167637238E-2</v>
      </c>
      <c r="BB22" s="7"/>
      <c r="BC22" s="7">
        <v>20</v>
      </c>
      <c r="BD22" s="7">
        <v>20</v>
      </c>
      <c r="BE22" s="15"/>
      <c r="BF22" s="16"/>
      <c r="BG22" s="16"/>
      <c r="BH22" s="20">
        <f t="shared" si="6"/>
        <v>0.82809801970053065</v>
      </c>
      <c r="BI22" s="20">
        <f t="shared" ref="BI22:BI45" si="28">BX22/$CI22</f>
        <v>6.5188261095223737E-4</v>
      </c>
      <c r="BJ22" s="20">
        <f t="shared" ref="BJ22:BJ45" si="29">BY22/$CI22</f>
        <v>8.0171248511397161E-2</v>
      </c>
      <c r="BK22" s="20">
        <f t="shared" ref="BK22:BK45" si="30">BZ22/$CI22</f>
        <v>9.2400168106401212E-3</v>
      </c>
      <c r="BL22" s="20">
        <f t="shared" ref="BL22:BL45" si="31">CA22/$CI22</f>
        <v>7.339691634702598E-4</v>
      </c>
      <c r="BM22" s="20">
        <f t="shared" ref="BM22:BM45" si="32">CB22/$CI22</f>
        <v>9.6887152894418397E-4</v>
      </c>
      <c r="BN22" s="20">
        <f t="shared" ref="BN22:BN45" si="33">CC22/$CI22</f>
        <v>2.9014716448340669E-3</v>
      </c>
      <c r="BO22" s="20">
        <f t="shared" ref="BO22:BO45" si="34">CD22/$CI22</f>
        <v>4.420797528512467E-2</v>
      </c>
      <c r="BP22" s="20">
        <f t="shared" ref="BP22:BP45" si="35">CE22/$CI22</f>
        <v>3.3026544744106621E-2</v>
      </c>
      <c r="BQ22" s="20">
        <f t="shared" ref="BQ22:BQ45" si="36">CF22/$CI22</f>
        <v>0</v>
      </c>
      <c r="BR22" s="20">
        <f t="shared" si="8"/>
        <v>3.6542163437127987E-3</v>
      </c>
      <c r="BS22" s="20">
        <f t="shared" si="8"/>
        <v>3.4314857691707529E-3</v>
      </c>
      <c r="BT22" s="6"/>
      <c r="BU22" s="6"/>
      <c r="BV22" s="6"/>
      <c r="BW22" s="6">
        <f t="shared" si="9"/>
        <v>1.2723853272085746</v>
      </c>
      <c r="BX22" s="6">
        <f t="shared" si="10"/>
        <v>1.0016276449229999E-3</v>
      </c>
      <c r="BY22" s="6">
        <f t="shared" si="11"/>
        <v>0.12318435480232638</v>
      </c>
      <c r="BZ22" s="6">
        <f t="shared" si="12"/>
        <v>1.4197427760146987E-2</v>
      </c>
      <c r="CA22" s="6">
        <f t="shared" si="13"/>
        <v>1.1277548937513922E-3</v>
      </c>
      <c r="CB22" s="6">
        <f t="shared" si="14"/>
        <v>1.4886859865025802E-3</v>
      </c>
      <c r="CC22" s="6">
        <f t="shared" si="15"/>
        <v>4.458155750129286E-3</v>
      </c>
      <c r="CD22" s="6">
        <f t="shared" si="16"/>
        <v>6.7926233078946088E-2</v>
      </c>
      <c r="CE22" s="6">
        <f t="shared" si="17"/>
        <v>5.0745793301130639E-2</v>
      </c>
      <c r="CF22" s="6">
        <f t="shared" si="18"/>
        <v>0</v>
      </c>
      <c r="CG22" s="6">
        <f t="shared" si="19"/>
        <v>5.6548279689234192E-3</v>
      </c>
      <c r="CH22" s="6">
        <f t="shared" si="20"/>
        <v>5.310156782549421E-3</v>
      </c>
      <c r="CI22" s="6">
        <f t="shared" si="26"/>
        <v>1.536515360426431</v>
      </c>
      <c r="CJ22">
        <f t="shared" si="27"/>
        <v>1.5474803451779038</v>
      </c>
      <c r="CK22" s="24"/>
    </row>
    <row r="23" spans="1:92" x14ac:dyDescent="0.45">
      <c r="A23" s="41" t="s">
        <v>64</v>
      </c>
      <c r="B23" s="7" t="s">
        <v>68</v>
      </c>
      <c r="C23" s="7">
        <v>5514</v>
      </c>
      <c r="D23" s="7">
        <v>1423.15</v>
      </c>
      <c r="E23" s="7" t="s">
        <v>68</v>
      </c>
      <c r="F23" s="7">
        <f t="shared" si="21"/>
        <v>551.4</v>
      </c>
      <c r="G23" s="7">
        <f t="shared" si="22"/>
        <v>1150</v>
      </c>
      <c r="H23" s="15">
        <v>76.45</v>
      </c>
      <c r="I23" s="15">
        <v>0.08</v>
      </c>
      <c r="J23" s="15">
        <v>12.56</v>
      </c>
      <c r="K23" s="15">
        <v>1.02</v>
      </c>
      <c r="L23" s="15">
        <v>0.08</v>
      </c>
      <c r="M23" s="15">
        <v>0.06</v>
      </c>
      <c r="N23" s="15">
        <v>0.25</v>
      </c>
      <c r="O23" s="15">
        <v>4.21</v>
      </c>
      <c r="P23" s="15">
        <v>4.78</v>
      </c>
      <c r="Q23" s="15"/>
      <c r="R23" s="15">
        <f t="shared" si="23"/>
        <v>99.49</v>
      </c>
      <c r="S23" s="15"/>
      <c r="T23" s="12">
        <f t="shared" si="0"/>
        <v>0.19209999999999999</v>
      </c>
      <c r="U23" s="12">
        <f t="shared" si="1"/>
        <v>0.28599999999999998</v>
      </c>
      <c r="V23" t="s">
        <v>69</v>
      </c>
      <c r="Y23" s="16">
        <f t="shared" si="2"/>
        <v>99.968099999999993</v>
      </c>
      <c r="Z23" s="16"/>
      <c r="AA23" s="7">
        <v>147</v>
      </c>
      <c r="AB23" s="7" t="s">
        <v>70</v>
      </c>
      <c r="AC23" s="7" t="s">
        <v>71</v>
      </c>
      <c r="AD23" s="7"/>
      <c r="AE23" s="42"/>
      <c r="AF23" s="17"/>
      <c r="AG23" s="18"/>
      <c r="AH23" s="7">
        <v>5514</v>
      </c>
      <c r="AI23" s="7">
        <v>1423.15</v>
      </c>
      <c r="AJ23" s="7"/>
      <c r="AK23" s="18"/>
      <c r="AL23" s="17"/>
      <c r="AM23" s="18"/>
      <c r="AN23" s="7"/>
      <c r="AO23" s="7"/>
      <c r="AP23" s="7"/>
      <c r="AQ23" s="7">
        <v>24416</v>
      </c>
      <c r="AR23" s="7">
        <v>1921</v>
      </c>
      <c r="AS23" s="7">
        <v>2860</v>
      </c>
      <c r="AT23" s="7">
        <f t="shared" si="3"/>
        <v>0.37851827887415074</v>
      </c>
      <c r="AU23" s="7"/>
      <c r="AV23" s="12">
        <f t="shared" si="24"/>
        <v>0.28599999999999998</v>
      </c>
      <c r="AW23" s="19">
        <f t="shared" si="4"/>
        <v>0.30695308374815583</v>
      </c>
      <c r="AX23" s="15">
        <f t="shared" si="5"/>
        <v>2.0953083748155854E-2</v>
      </c>
      <c r="AY23" s="15">
        <f t="shared" si="25"/>
        <v>4.3903171855723297E-4</v>
      </c>
      <c r="AZ23" s="15">
        <f>AZ22+AZ230</f>
        <v>43.094276550714071</v>
      </c>
      <c r="BA23" s="15">
        <f>BA22+BA230</f>
        <v>20.529030968231812</v>
      </c>
      <c r="BB23" s="7"/>
      <c r="BC23" s="7"/>
      <c r="BD23" s="7"/>
      <c r="BE23" s="15"/>
      <c r="BF23" s="16"/>
      <c r="BG23" s="16"/>
      <c r="BH23" s="20">
        <f t="shared" si="6"/>
        <v>0.82809801970053065</v>
      </c>
      <c r="BI23" s="20">
        <f t="shared" si="28"/>
        <v>6.5188261095223737E-4</v>
      </c>
      <c r="BJ23" s="20">
        <f t="shared" si="29"/>
        <v>8.0171248511397161E-2</v>
      </c>
      <c r="BK23" s="20">
        <f t="shared" si="30"/>
        <v>9.2400168106401212E-3</v>
      </c>
      <c r="BL23" s="20">
        <f t="shared" si="31"/>
        <v>7.339691634702598E-4</v>
      </c>
      <c r="BM23" s="20">
        <f t="shared" si="32"/>
        <v>9.6887152894418397E-4</v>
      </c>
      <c r="BN23" s="20">
        <f t="shared" si="33"/>
        <v>2.9014716448340669E-3</v>
      </c>
      <c r="BO23" s="20">
        <f t="shared" si="34"/>
        <v>4.420797528512467E-2</v>
      </c>
      <c r="BP23" s="20">
        <f t="shared" si="35"/>
        <v>3.3026544744106621E-2</v>
      </c>
      <c r="BQ23" s="20">
        <f t="shared" si="36"/>
        <v>0</v>
      </c>
      <c r="BR23" s="20">
        <f t="shared" si="8"/>
        <v>6.8613979307818674E-3</v>
      </c>
      <c r="BS23" s="20">
        <f t="shared" si="8"/>
        <v>4.1826805184980703E-3</v>
      </c>
      <c r="BT23" s="6"/>
      <c r="BU23" s="6"/>
      <c r="BV23" s="6"/>
      <c r="BW23" s="6">
        <f t="shared" si="9"/>
        <v>1.2723853272085746</v>
      </c>
      <c r="BX23" s="6">
        <f t="shared" si="10"/>
        <v>1.0016276449229999E-3</v>
      </c>
      <c r="BY23" s="6">
        <f t="shared" si="11"/>
        <v>0.12318435480232638</v>
      </c>
      <c r="BZ23" s="6">
        <f t="shared" si="12"/>
        <v>1.4197427760146987E-2</v>
      </c>
      <c r="CA23" s="6">
        <f t="shared" si="13"/>
        <v>1.1277548937513922E-3</v>
      </c>
      <c r="CB23" s="6">
        <f t="shared" si="14"/>
        <v>1.4886859865025802E-3</v>
      </c>
      <c r="CC23" s="6">
        <f t="shared" si="15"/>
        <v>4.458155750129286E-3</v>
      </c>
      <c r="CD23" s="6">
        <f t="shared" si="16"/>
        <v>6.7926233078946088E-2</v>
      </c>
      <c r="CE23" s="6">
        <f t="shared" si="17"/>
        <v>5.0745793301130639E-2</v>
      </c>
      <c r="CF23" s="6">
        <f t="shared" si="18"/>
        <v>0</v>
      </c>
      <c r="CG23" s="6">
        <f t="shared" si="19"/>
        <v>1.0660377358490566E-2</v>
      </c>
      <c r="CH23" s="6">
        <f t="shared" si="20"/>
        <v>6.4985230629402407E-3</v>
      </c>
      <c r="CI23" s="6">
        <f t="shared" si="26"/>
        <v>1.536515360426431</v>
      </c>
      <c r="CJ23">
        <f t="shared" si="27"/>
        <v>1.5536742608478618</v>
      </c>
      <c r="CK23" s="24"/>
    </row>
    <row r="24" spans="1:92" x14ac:dyDescent="0.45">
      <c r="A24" s="41" t="s">
        <v>64</v>
      </c>
      <c r="B24" s="7" t="s">
        <v>73</v>
      </c>
      <c r="C24" s="7">
        <v>200</v>
      </c>
      <c r="D24" s="7">
        <v>1123.1500000000001</v>
      </c>
      <c r="E24" s="7" t="s">
        <v>73</v>
      </c>
      <c r="F24" s="7">
        <f t="shared" si="21"/>
        <v>20</v>
      </c>
      <c r="G24" s="7">
        <f t="shared" si="22"/>
        <v>850.00000000000011</v>
      </c>
      <c r="H24" s="15">
        <v>77.7</v>
      </c>
      <c r="I24" s="15">
        <v>7.0000000000000007E-2</v>
      </c>
      <c r="J24" s="15">
        <v>13</v>
      </c>
      <c r="K24" s="15">
        <v>0.38</v>
      </c>
      <c r="L24" s="15">
        <v>0.04</v>
      </c>
      <c r="M24" s="15">
        <v>0.05</v>
      </c>
      <c r="N24" s="15">
        <v>0.52</v>
      </c>
      <c r="O24" s="15">
        <v>4.08</v>
      </c>
      <c r="P24" s="15">
        <v>4.1900000000000004</v>
      </c>
      <c r="Q24" s="15"/>
      <c r="R24" s="15">
        <f t="shared" si="23"/>
        <v>100.02999999999999</v>
      </c>
      <c r="S24" s="15"/>
      <c r="T24" s="12">
        <f t="shared" si="0"/>
        <v>7.0000000000000007E-2</v>
      </c>
      <c r="U24" s="12">
        <f t="shared" si="1"/>
        <v>1.4E-2</v>
      </c>
      <c r="V24" t="s">
        <v>74</v>
      </c>
      <c r="Y24" s="16">
        <f t="shared" si="2"/>
        <v>100.11399999999998</v>
      </c>
      <c r="Z24" s="16"/>
      <c r="AA24" s="7" t="s">
        <v>75</v>
      </c>
      <c r="AB24" s="7" t="s">
        <v>76</v>
      </c>
      <c r="AC24" s="7" t="s">
        <v>71</v>
      </c>
      <c r="AD24" s="7"/>
      <c r="AE24" s="42"/>
      <c r="AF24" s="17"/>
      <c r="AG24" s="18"/>
      <c r="AH24" s="7">
        <v>200</v>
      </c>
      <c r="AI24" s="7">
        <v>1123.1500000000001</v>
      </c>
      <c r="AJ24" s="7"/>
      <c r="AK24" s="18"/>
      <c r="AL24" s="17"/>
      <c r="AM24" s="18"/>
      <c r="AN24" s="7"/>
      <c r="AO24" s="23"/>
      <c r="AP24" s="7">
        <v>209</v>
      </c>
      <c r="AQ24" s="7">
        <v>209</v>
      </c>
      <c r="AR24" s="7">
        <v>700</v>
      </c>
      <c r="AS24" s="7">
        <v>140</v>
      </c>
      <c r="AT24" s="7">
        <f t="shared" si="3"/>
        <v>7.5630252100840345E-2</v>
      </c>
      <c r="AU24" s="7"/>
      <c r="AV24" s="12">
        <f t="shared" si="24"/>
        <v>1.4E-2</v>
      </c>
      <c r="AW24" s="19">
        <f t="shared" si="4"/>
        <v>2.6908744810962067E-2</v>
      </c>
      <c r="AX24" s="15">
        <f t="shared" si="5"/>
        <v>1.2908744810962066E-2</v>
      </c>
      <c r="AY24" s="15">
        <f t="shared" si="25"/>
        <v>1.6663569259454006E-4</v>
      </c>
      <c r="AZ24" s="15">
        <f>AZ23+AZ409</f>
        <v>449.72136981259001</v>
      </c>
      <c r="BA24" s="15">
        <f>BA23+BA409</f>
        <v>3949.8285416213239</v>
      </c>
      <c r="BB24" s="7"/>
      <c r="BC24" s="7"/>
      <c r="BD24" s="7"/>
      <c r="BE24" s="15"/>
      <c r="BF24" s="16"/>
      <c r="BG24" s="16"/>
      <c r="BH24" s="20">
        <f t="shared" si="6"/>
        <v>0.83526248856655172</v>
      </c>
      <c r="BI24" s="20">
        <f t="shared" si="28"/>
        <v>5.6607653386113585E-4</v>
      </c>
      <c r="BJ24" s="20">
        <f t="shared" si="29"/>
        <v>8.2351224750269486E-2</v>
      </c>
      <c r="BK24" s="20">
        <f t="shared" si="30"/>
        <v>3.4162833855507944E-3</v>
      </c>
      <c r="BL24" s="20">
        <f t="shared" si="31"/>
        <v>3.6420467913149119E-4</v>
      </c>
      <c r="BM24" s="20">
        <f t="shared" si="32"/>
        <v>8.012769515873809E-4</v>
      </c>
      <c r="BN24" s="20">
        <f t="shared" si="33"/>
        <v>5.989345526160263E-3</v>
      </c>
      <c r="BO24" s="20">
        <f t="shared" si="34"/>
        <v>4.2518349223980192E-2</v>
      </c>
      <c r="BP24" s="20">
        <f t="shared" si="35"/>
        <v>2.8730750382907583E-2</v>
      </c>
      <c r="BQ24" s="20">
        <f t="shared" si="36"/>
        <v>0</v>
      </c>
      <c r="BR24" s="20">
        <f t="shared" si="8"/>
        <v>2.5022273189956447E-3</v>
      </c>
      <c r="BS24" s="20">
        <f t="shared" si="8"/>
        <v>2.0490859481164063E-4</v>
      </c>
      <c r="BT24" s="6"/>
      <c r="BU24" s="6"/>
      <c r="BV24" s="6"/>
      <c r="BW24" s="6">
        <f t="shared" si="9"/>
        <v>1.2931895346514879</v>
      </c>
      <c r="BX24" s="6">
        <f t="shared" si="10"/>
        <v>8.7642418930762491E-4</v>
      </c>
      <c r="BY24" s="6">
        <f t="shared" si="11"/>
        <v>0.12749973028903208</v>
      </c>
      <c r="BZ24" s="6">
        <f t="shared" si="12"/>
        <v>5.2892377929959359E-3</v>
      </c>
      <c r="CA24" s="6">
        <f t="shared" si="13"/>
        <v>5.6387744687569612E-4</v>
      </c>
      <c r="CB24" s="6">
        <f t="shared" si="14"/>
        <v>1.2405716554188171E-3</v>
      </c>
      <c r="CC24" s="6">
        <f t="shared" si="15"/>
        <v>9.2729639602689151E-3</v>
      </c>
      <c r="CD24" s="6">
        <f t="shared" si="16"/>
        <v>6.582874844705465E-2</v>
      </c>
      <c r="CE24" s="6">
        <f t="shared" si="17"/>
        <v>4.4482191199108241E-2</v>
      </c>
      <c r="CF24" s="6">
        <f t="shared" si="18"/>
        <v>0</v>
      </c>
      <c r="CG24" s="6">
        <f t="shared" si="19"/>
        <v>3.8845726970033303E-3</v>
      </c>
      <c r="CH24" s="6">
        <f t="shared" si="20"/>
        <v>3.1810952056350833E-4</v>
      </c>
      <c r="CI24" s="6">
        <f t="shared" si="26"/>
        <v>1.5482432796315497</v>
      </c>
      <c r="CJ24">
        <f t="shared" si="27"/>
        <v>1.5524459618491167</v>
      </c>
      <c r="CK24" s="24"/>
    </row>
    <row r="25" spans="1:92" ht="14.65" thickBot="1" x14ac:dyDescent="0.5">
      <c r="A25" s="41" t="s">
        <v>64</v>
      </c>
      <c r="B25" s="7" t="s">
        <v>73</v>
      </c>
      <c r="C25" s="7">
        <v>715</v>
      </c>
      <c r="D25" s="7">
        <v>1123.1500000000001</v>
      </c>
      <c r="E25" s="7" t="s">
        <v>73</v>
      </c>
      <c r="F25" s="7">
        <f t="shared" si="21"/>
        <v>71.5</v>
      </c>
      <c r="G25" s="7">
        <f t="shared" si="22"/>
        <v>850.00000000000011</v>
      </c>
      <c r="H25" s="15">
        <v>77.7</v>
      </c>
      <c r="I25" s="15">
        <v>7.0000000000000007E-2</v>
      </c>
      <c r="J25" s="15">
        <v>13</v>
      </c>
      <c r="K25" s="15">
        <v>0.38</v>
      </c>
      <c r="L25" s="15">
        <v>0.04</v>
      </c>
      <c r="M25" s="15">
        <v>0.05</v>
      </c>
      <c r="N25" s="15">
        <v>0.52</v>
      </c>
      <c r="O25" s="15">
        <v>4.08</v>
      </c>
      <c r="P25" s="15">
        <v>4.1900000000000004</v>
      </c>
      <c r="Q25" s="15"/>
      <c r="R25" s="15">
        <f t="shared" ref="R25:R50" si="37">SUM(H25:Q25)</f>
        <v>100.02999999999999</v>
      </c>
      <c r="S25" s="15"/>
      <c r="T25" s="12">
        <f t="shared" si="0"/>
        <v>0.15</v>
      </c>
      <c r="U25" s="12">
        <f t="shared" si="1"/>
        <v>4.99E-2</v>
      </c>
      <c r="V25" t="s">
        <v>74</v>
      </c>
      <c r="Y25" s="16">
        <f t="shared" si="2"/>
        <v>100.22989999999999</v>
      </c>
      <c r="Z25" s="16"/>
      <c r="AA25" s="7" t="s">
        <v>77</v>
      </c>
      <c r="AB25" s="7" t="s">
        <v>76</v>
      </c>
      <c r="AC25" s="7" t="s">
        <v>71</v>
      </c>
      <c r="AD25" s="7"/>
      <c r="AE25" s="42"/>
      <c r="AF25" s="17"/>
      <c r="AG25" s="18"/>
      <c r="AH25" s="7">
        <v>715</v>
      </c>
      <c r="AI25" s="7">
        <v>1123.1500000000001</v>
      </c>
      <c r="AJ25" s="7"/>
      <c r="AK25" s="18"/>
      <c r="AL25" s="17"/>
      <c r="AM25" s="18"/>
      <c r="AN25" s="7"/>
      <c r="AO25" s="23"/>
      <c r="AP25" s="7">
        <v>841</v>
      </c>
      <c r="AQ25" s="7">
        <v>852</v>
      </c>
      <c r="AR25" s="7">
        <v>1500</v>
      </c>
      <c r="AS25" s="7">
        <v>499</v>
      </c>
      <c r="AT25" s="7">
        <f t="shared" si="3"/>
        <v>0.11978874929983196</v>
      </c>
      <c r="AU25" s="7"/>
      <c r="AV25" s="12">
        <f t="shared" si="24"/>
        <v>4.99E-2</v>
      </c>
      <c r="AW25" s="19">
        <f t="shared" si="4"/>
        <v>5.3527260556394694E-2</v>
      </c>
      <c r="AX25" s="15">
        <f t="shared" si="5"/>
        <v>3.6272605563946944E-3</v>
      </c>
      <c r="AY25" s="15">
        <f t="shared" si="25"/>
        <v>1.3157019143976748E-5</v>
      </c>
      <c r="AZ25" s="7"/>
      <c r="BA25" s="7"/>
      <c r="BB25" s="7"/>
      <c r="BC25" s="7"/>
      <c r="BD25" s="7"/>
      <c r="BE25" s="15"/>
      <c r="BF25" s="16"/>
      <c r="BG25" s="16"/>
      <c r="BH25" s="20">
        <f t="shared" si="6"/>
        <v>0.83526248856655172</v>
      </c>
      <c r="BI25" s="20">
        <f t="shared" si="28"/>
        <v>5.6607653386113585E-4</v>
      </c>
      <c r="BJ25" s="20">
        <f t="shared" si="29"/>
        <v>8.2351224750269486E-2</v>
      </c>
      <c r="BK25" s="20">
        <f t="shared" si="30"/>
        <v>3.4162833855507944E-3</v>
      </c>
      <c r="BL25" s="20">
        <f t="shared" si="31"/>
        <v>3.6420467913149119E-4</v>
      </c>
      <c r="BM25" s="20">
        <f t="shared" si="32"/>
        <v>8.012769515873809E-4</v>
      </c>
      <c r="BN25" s="20">
        <f t="shared" si="33"/>
        <v>5.989345526160263E-3</v>
      </c>
      <c r="BO25" s="20">
        <f t="shared" si="34"/>
        <v>4.2518349223980192E-2</v>
      </c>
      <c r="BP25" s="20">
        <f t="shared" si="35"/>
        <v>2.8730750382907583E-2</v>
      </c>
      <c r="BQ25" s="20">
        <f t="shared" si="36"/>
        <v>0</v>
      </c>
      <c r="BR25" s="20">
        <f t="shared" si="8"/>
        <v>5.3438261238249532E-3</v>
      </c>
      <c r="BS25" s="20">
        <f t="shared" si="8"/>
        <v>7.2788877723110662E-4</v>
      </c>
      <c r="BT25" s="6"/>
      <c r="BU25" s="6"/>
      <c r="BV25" s="6"/>
      <c r="BW25" s="6">
        <f t="shared" si="9"/>
        <v>1.2931895346514879</v>
      </c>
      <c r="BX25" s="6">
        <f t="shared" si="10"/>
        <v>8.7642418930762491E-4</v>
      </c>
      <c r="BY25" s="6">
        <f t="shared" si="11"/>
        <v>0.12749973028903208</v>
      </c>
      <c r="BZ25" s="6">
        <f t="shared" si="12"/>
        <v>5.2892377929959359E-3</v>
      </c>
      <c r="CA25" s="6">
        <f t="shared" si="13"/>
        <v>5.6387744687569612E-4</v>
      </c>
      <c r="CB25" s="6">
        <f t="shared" si="14"/>
        <v>1.2405716554188171E-3</v>
      </c>
      <c r="CC25" s="6">
        <f t="shared" si="15"/>
        <v>9.2729639602689151E-3</v>
      </c>
      <c r="CD25" s="6">
        <f t="shared" si="16"/>
        <v>6.582874844705465E-2</v>
      </c>
      <c r="CE25" s="6">
        <f t="shared" si="17"/>
        <v>4.4482191199108241E-2</v>
      </c>
      <c r="CF25" s="6">
        <f t="shared" si="18"/>
        <v>0</v>
      </c>
      <c r="CG25" s="6">
        <f t="shared" si="19"/>
        <v>8.3240843507214213E-3</v>
      </c>
      <c r="CH25" s="6">
        <f t="shared" si="20"/>
        <v>1.1338332197227904E-3</v>
      </c>
      <c r="CI25" s="6">
        <f t="shared" si="26"/>
        <v>1.5482432796315497</v>
      </c>
      <c r="CJ25">
        <f t="shared" si="27"/>
        <v>1.5577011972019941</v>
      </c>
      <c r="CK25" s="24"/>
    </row>
    <row r="26" spans="1:92" x14ac:dyDescent="0.45">
      <c r="A26" s="41" t="s">
        <v>64</v>
      </c>
      <c r="B26" s="7" t="s">
        <v>73</v>
      </c>
      <c r="C26" s="7">
        <v>740</v>
      </c>
      <c r="D26" s="7">
        <v>1023.15</v>
      </c>
      <c r="E26" s="7" t="s">
        <v>73</v>
      </c>
      <c r="F26" s="7">
        <f t="shared" si="21"/>
        <v>74</v>
      </c>
      <c r="G26" s="7">
        <f t="shared" si="22"/>
        <v>750</v>
      </c>
      <c r="H26" s="15">
        <v>77.7</v>
      </c>
      <c r="I26" s="15">
        <v>7.0000000000000007E-2</v>
      </c>
      <c r="J26" s="15">
        <v>13</v>
      </c>
      <c r="K26" s="15">
        <v>0.38</v>
      </c>
      <c r="L26" s="15">
        <v>0.04</v>
      </c>
      <c r="M26" s="15">
        <v>0.05</v>
      </c>
      <c r="N26" s="15">
        <v>0.52</v>
      </c>
      <c r="O26" s="15">
        <v>4.08</v>
      </c>
      <c r="P26" s="15">
        <v>4.1900000000000004</v>
      </c>
      <c r="Q26" s="15"/>
      <c r="R26" s="15">
        <f t="shared" si="37"/>
        <v>100.02999999999999</v>
      </c>
      <c r="S26" s="15"/>
      <c r="T26" s="12">
        <f t="shared" si="0"/>
        <v>0.14000000000000001</v>
      </c>
      <c r="U26" s="12">
        <f t="shared" si="1"/>
        <v>6.5100000000000005E-2</v>
      </c>
      <c r="V26" t="s">
        <v>74</v>
      </c>
      <c r="Y26" s="16">
        <f t="shared" si="2"/>
        <v>100.23509999999999</v>
      </c>
      <c r="Z26" s="16"/>
      <c r="AA26" s="7" t="s">
        <v>78</v>
      </c>
      <c r="AB26" s="7" t="s">
        <v>76</v>
      </c>
      <c r="AC26" s="7" t="s">
        <v>71</v>
      </c>
      <c r="AD26" s="7"/>
      <c r="AE26" s="42"/>
      <c r="AF26" s="17"/>
      <c r="AG26" s="18"/>
      <c r="AH26" s="7">
        <v>740</v>
      </c>
      <c r="AI26" s="7">
        <v>1023.15</v>
      </c>
      <c r="AJ26" s="7"/>
      <c r="AK26" s="18"/>
      <c r="AL26" s="17"/>
      <c r="AM26" s="18"/>
      <c r="AN26" s="7"/>
      <c r="AO26" s="23"/>
      <c r="AP26" s="7"/>
      <c r="AQ26" s="7">
        <v>888</v>
      </c>
      <c r="AR26" s="7">
        <v>1400</v>
      </c>
      <c r="AS26" s="7">
        <v>651</v>
      </c>
      <c r="AT26" s="7">
        <f t="shared" si="3"/>
        <v>0.15982432690471646</v>
      </c>
      <c r="AU26" s="7"/>
      <c r="AV26" s="12">
        <f t="shared" si="24"/>
        <v>6.5100000000000005E-2</v>
      </c>
      <c r="AW26" s="19">
        <f t="shared" si="4"/>
        <v>5.4785114220546119E-2</v>
      </c>
      <c r="AX26" s="15">
        <f t="shared" si="5"/>
        <v>1.0314885779453886E-2</v>
      </c>
      <c r="AY26" s="15">
        <f t="shared" si="25"/>
        <v>1.0639686864318001E-4</v>
      </c>
      <c r="AZ26" s="7"/>
      <c r="BA26" s="7"/>
      <c r="BB26" s="7"/>
      <c r="BC26" s="7"/>
      <c r="BD26" s="7"/>
      <c r="BE26" s="15"/>
      <c r="BF26" s="16"/>
      <c r="BG26" s="16"/>
      <c r="BH26" s="20">
        <f t="shared" si="6"/>
        <v>0.83526248856655172</v>
      </c>
      <c r="BI26" s="20">
        <f t="shared" si="28"/>
        <v>5.6607653386113585E-4</v>
      </c>
      <c r="BJ26" s="20">
        <f t="shared" si="29"/>
        <v>8.2351224750269486E-2</v>
      </c>
      <c r="BK26" s="20">
        <f t="shared" si="30"/>
        <v>3.4162833855507944E-3</v>
      </c>
      <c r="BL26" s="20">
        <f t="shared" si="31"/>
        <v>3.6420467913149119E-4</v>
      </c>
      <c r="BM26" s="20">
        <f t="shared" si="32"/>
        <v>8.012769515873809E-4</v>
      </c>
      <c r="BN26" s="20">
        <f t="shared" si="33"/>
        <v>5.989345526160263E-3</v>
      </c>
      <c r="BO26" s="20">
        <f t="shared" si="34"/>
        <v>4.2518349223980192E-2</v>
      </c>
      <c r="BP26" s="20">
        <f t="shared" si="35"/>
        <v>2.8730750382907583E-2</v>
      </c>
      <c r="BQ26" s="20">
        <f t="shared" si="36"/>
        <v>0</v>
      </c>
      <c r="BR26" s="20">
        <f t="shared" si="8"/>
        <v>4.9882421342940311E-3</v>
      </c>
      <c r="BS26" s="20">
        <f t="shared" si="8"/>
        <v>9.4973818032015398E-4</v>
      </c>
      <c r="BT26" s="6"/>
      <c r="BU26" s="6"/>
      <c r="BV26" s="6"/>
      <c r="BW26" s="6">
        <f t="shared" si="9"/>
        <v>1.2931895346514879</v>
      </c>
      <c r="BX26" s="6">
        <f t="shared" si="10"/>
        <v>8.7642418930762491E-4</v>
      </c>
      <c r="BY26" s="6">
        <f t="shared" si="11"/>
        <v>0.12749973028903208</v>
      </c>
      <c r="BZ26" s="6">
        <f t="shared" si="12"/>
        <v>5.2892377929959359E-3</v>
      </c>
      <c r="CA26" s="6">
        <f t="shared" si="13"/>
        <v>5.6387744687569612E-4</v>
      </c>
      <c r="CB26" s="6">
        <f t="shared" si="14"/>
        <v>1.2405716554188171E-3</v>
      </c>
      <c r="CC26" s="6">
        <f t="shared" si="15"/>
        <v>9.2729639602689151E-3</v>
      </c>
      <c r="CD26" s="6">
        <f t="shared" si="16"/>
        <v>6.582874844705465E-2</v>
      </c>
      <c r="CE26" s="6">
        <f t="shared" si="17"/>
        <v>4.4482191199108241E-2</v>
      </c>
      <c r="CF26" s="6">
        <f t="shared" si="18"/>
        <v>0</v>
      </c>
      <c r="CG26" s="6">
        <f t="shared" si="19"/>
        <v>7.7691453940066605E-3</v>
      </c>
      <c r="CH26" s="6">
        <f t="shared" si="20"/>
        <v>1.4792092706203137E-3</v>
      </c>
      <c r="CI26" s="6">
        <f t="shared" si="26"/>
        <v>1.5482432796315497</v>
      </c>
      <c r="CJ26">
        <f t="shared" si="27"/>
        <v>1.5574916342961769</v>
      </c>
      <c r="CK26" s="24"/>
      <c r="CM26" s="25"/>
      <c r="CN26" s="26" t="s">
        <v>79</v>
      </c>
    </row>
    <row r="27" spans="1:92" x14ac:dyDescent="0.45">
      <c r="A27" s="41" t="s">
        <v>64</v>
      </c>
      <c r="B27" s="7" t="s">
        <v>73</v>
      </c>
      <c r="C27" s="7">
        <v>600</v>
      </c>
      <c r="D27" s="7">
        <v>1123.1500000000001</v>
      </c>
      <c r="E27" s="7" t="s">
        <v>73</v>
      </c>
      <c r="F27" s="7">
        <f t="shared" si="21"/>
        <v>60</v>
      </c>
      <c r="G27" s="7">
        <f t="shared" si="22"/>
        <v>850.00000000000011</v>
      </c>
      <c r="H27" s="15">
        <v>77.7</v>
      </c>
      <c r="I27" s="15">
        <v>7.0000000000000007E-2</v>
      </c>
      <c r="J27" s="15">
        <v>13</v>
      </c>
      <c r="K27" s="15">
        <v>0.38</v>
      </c>
      <c r="L27" s="15">
        <v>0.04</v>
      </c>
      <c r="M27" s="15">
        <v>0.05</v>
      </c>
      <c r="N27" s="15">
        <v>0.52</v>
      </c>
      <c r="O27" s="15">
        <v>4.08</v>
      </c>
      <c r="P27" s="15">
        <v>4.1900000000000004</v>
      </c>
      <c r="Q27" s="15"/>
      <c r="R27" s="15">
        <f t="shared" si="37"/>
        <v>100.02999999999999</v>
      </c>
      <c r="S27" s="15"/>
      <c r="T27" s="12">
        <f t="shared" si="0"/>
        <v>0.11</v>
      </c>
      <c r="U27" s="12">
        <f t="shared" si="1"/>
        <v>4.3999999999999997E-2</v>
      </c>
      <c r="V27" t="s">
        <v>74</v>
      </c>
      <c r="Y27" s="16">
        <f t="shared" si="2"/>
        <v>100.18399999999998</v>
      </c>
      <c r="Z27" s="16"/>
      <c r="AA27" s="7" t="s">
        <v>80</v>
      </c>
      <c r="AB27" s="7" t="s">
        <v>76</v>
      </c>
      <c r="AC27" s="7" t="s">
        <v>71</v>
      </c>
      <c r="AD27" s="7"/>
      <c r="AE27" s="42"/>
      <c r="AF27" s="17"/>
      <c r="AG27" s="18"/>
      <c r="AH27" s="7">
        <v>600</v>
      </c>
      <c r="AI27" s="7">
        <v>1123.1500000000001</v>
      </c>
      <c r="AJ27" s="7"/>
      <c r="AK27" s="18"/>
      <c r="AL27" s="17"/>
      <c r="AM27" s="18"/>
      <c r="AN27" s="7"/>
      <c r="AO27" s="23"/>
      <c r="AP27" s="7">
        <v>686</v>
      </c>
      <c r="AQ27" s="7">
        <v>694</v>
      </c>
      <c r="AR27" s="7">
        <v>1100</v>
      </c>
      <c r="AS27" s="7">
        <v>440</v>
      </c>
      <c r="AT27" s="7">
        <f t="shared" si="3"/>
        <v>0.140625</v>
      </c>
      <c r="AU27" s="7"/>
      <c r="AV27" s="12">
        <f t="shared" si="24"/>
        <v>4.3999999999999997E-2</v>
      </c>
      <c r="AW27" s="19">
        <f t="shared" si="4"/>
        <v>4.7967513909452232E-2</v>
      </c>
      <c r="AX27" s="15">
        <f t="shared" si="5"/>
        <v>3.9675139094522346E-3</v>
      </c>
      <c r="AY27" s="15">
        <f t="shared" si="25"/>
        <v>1.5741166621696953E-5</v>
      </c>
      <c r="AZ27" s="7"/>
      <c r="BA27" s="7"/>
      <c r="BB27" s="7"/>
      <c r="BC27" s="7"/>
      <c r="BD27" s="7"/>
      <c r="BE27" s="15"/>
      <c r="BF27" s="16"/>
      <c r="BG27" s="16"/>
      <c r="BH27" s="20">
        <f t="shared" si="6"/>
        <v>0.83526248856655172</v>
      </c>
      <c r="BI27" s="20">
        <f t="shared" si="28"/>
        <v>5.6607653386113585E-4</v>
      </c>
      <c r="BJ27" s="20">
        <f t="shared" si="29"/>
        <v>8.2351224750269486E-2</v>
      </c>
      <c r="BK27" s="20">
        <f t="shared" si="30"/>
        <v>3.4162833855507944E-3</v>
      </c>
      <c r="BL27" s="20">
        <f t="shared" si="31"/>
        <v>3.6420467913149119E-4</v>
      </c>
      <c r="BM27" s="20">
        <f t="shared" si="32"/>
        <v>8.012769515873809E-4</v>
      </c>
      <c r="BN27" s="20">
        <f t="shared" si="33"/>
        <v>5.989345526160263E-3</v>
      </c>
      <c r="BO27" s="20">
        <f t="shared" si="34"/>
        <v>4.2518349223980192E-2</v>
      </c>
      <c r="BP27" s="20">
        <f t="shared" si="35"/>
        <v>2.8730750382907583E-2</v>
      </c>
      <c r="BQ27" s="20">
        <f t="shared" si="36"/>
        <v>0</v>
      </c>
      <c r="BR27" s="20">
        <f t="shared" si="8"/>
        <v>3.9247364278167827E-3</v>
      </c>
      <c r="BS27" s="20">
        <f t="shared" si="8"/>
        <v>6.427970954715602E-4</v>
      </c>
      <c r="BT27" s="6"/>
      <c r="BU27" s="6"/>
      <c r="BV27" s="6"/>
      <c r="BW27" s="6">
        <f t="shared" si="9"/>
        <v>1.2931895346514879</v>
      </c>
      <c r="BX27" s="6">
        <f t="shared" si="10"/>
        <v>8.7642418930762491E-4</v>
      </c>
      <c r="BY27" s="6">
        <f t="shared" si="11"/>
        <v>0.12749973028903208</v>
      </c>
      <c r="BZ27" s="6">
        <f t="shared" si="12"/>
        <v>5.2892377929959359E-3</v>
      </c>
      <c r="CA27" s="6">
        <f t="shared" si="13"/>
        <v>5.6387744687569612E-4</v>
      </c>
      <c r="CB27" s="6">
        <f t="shared" si="14"/>
        <v>1.2405716554188171E-3</v>
      </c>
      <c r="CC27" s="6">
        <f t="shared" si="15"/>
        <v>9.2729639602689151E-3</v>
      </c>
      <c r="CD27" s="6">
        <f t="shared" si="16"/>
        <v>6.582874844705465E-2</v>
      </c>
      <c r="CE27" s="6">
        <f t="shared" si="17"/>
        <v>4.4482191199108241E-2</v>
      </c>
      <c r="CF27" s="6">
        <f t="shared" si="18"/>
        <v>0</v>
      </c>
      <c r="CG27" s="6">
        <f t="shared" si="19"/>
        <v>6.1043285238623754E-3</v>
      </c>
      <c r="CH27" s="6">
        <f t="shared" si="20"/>
        <v>9.9977277891388316E-4</v>
      </c>
      <c r="CI27" s="6">
        <f t="shared" si="26"/>
        <v>1.5482432796315497</v>
      </c>
      <c r="CJ27">
        <f t="shared" si="27"/>
        <v>1.5553473809343261</v>
      </c>
      <c r="CK27" s="24"/>
      <c r="CM27" s="27" t="s">
        <v>81</v>
      </c>
      <c r="CN27" s="28">
        <v>60.084000000000003</v>
      </c>
    </row>
    <row r="28" spans="1:92" x14ac:dyDescent="0.45">
      <c r="A28" s="41" t="s">
        <v>64</v>
      </c>
      <c r="B28" s="7" t="s">
        <v>73</v>
      </c>
      <c r="C28" s="7">
        <v>510</v>
      </c>
      <c r="D28" s="7">
        <v>1123.1500000000001</v>
      </c>
      <c r="E28" s="7" t="s">
        <v>73</v>
      </c>
      <c r="F28" s="7">
        <f t="shared" si="21"/>
        <v>51</v>
      </c>
      <c r="G28" s="7">
        <f t="shared" si="22"/>
        <v>850.00000000000011</v>
      </c>
      <c r="H28" s="15">
        <v>77.7</v>
      </c>
      <c r="I28" s="15">
        <v>7.0000000000000007E-2</v>
      </c>
      <c r="J28" s="15">
        <v>13</v>
      </c>
      <c r="K28" s="15">
        <v>0.38</v>
      </c>
      <c r="L28" s="15">
        <v>0.04</v>
      </c>
      <c r="M28" s="15">
        <v>0.05</v>
      </c>
      <c r="N28" s="15">
        <v>0.52</v>
      </c>
      <c r="O28" s="15">
        <v>4.08</v>
      </c>
      <c r="P28" s="15">
        <v>4.1900000000000004</v>
      </c>
      <c r="Q28" s="15"/>
      <c r="R28" s="15">
        <f t="shared" si="37"/>
        <v>100.02999999999999</v>
      </c>
      <c r="S28" s="15"/>
      <c r="T28" s="12">
        <f t="shared" si="0"/>
        <v>0.22</v>
      </c>
      <c r="U28" s="12">
        <f t="shared" si="1"/>
        <v>3.8199999999999998E-2</v>
      </c>
      <c r="V28" t="s">
        <v>74</v>
      </c>
      <c r="Y28" s="16">
        <f t="shared" si="2"/>
        <v>100.28819999999999</v>
      </c>
      <c r="Z28" s="16"/>
      <c r="AA28" s="7" t="s">
        <v>82</v>
      </c>
      <c r="AB28" s="7" t="s">
        <v>76</v>
      </c>
      <c r="AC28" s="7" t="s">
        <v>71</v>
      </c>
      <c r="AD28" s="7"/>
      <c r="AE28" s="42"/>
      <c r="AF28" s="17"/>
      <c r="AG28" s="18"/>
      <c r="AH28" s="7">
        <v>510</v>
      </c>
      <c r="AI28" s="7">
        <v>1123.1500000000001</v>
      </c>
      <c r="AJ28" s="7"/>
      <c r="AK28" s="18"/>
      <c r="AL28" s="17"/>
      <c r="AM28" s="18"/>
      <c r="AN28" s="7"/>
      <c r="AO28" s="23"/>
      <c r="AP28" s="7">
        <v>571</v>
      </c>
      <c r="AQ28" s="7">
        <v>576</v>
      </c>
      <c r="AR28" s="7">
        <v>2200</v>
      </c>
      <c r="AS28" s="7">
        <v>382</v>
      </c>
      <c r="AT28" s="7">
        <f t="shared" si="3"/>
        <v>6.6322003163702292E-2</v>
      </c>
      <c r="AU28" s="7"/>
      <c r="AV28" s="12">
        <f t="shared" si="24"/>
        <v>3.8199999999999998E-2</v>
      </c>
      <c r="AW28" s="19">
        <f t="shared" si="4"/>
        <v>4.1165338749992592E-2</v>
      </c>
      <c r="AX28" s="15">
        <f t="shared" si="5"/>
        <v>2.9653387499925937E-3</v>
      </c>
      <c r="AY28" s="15">
        <f t="shared" si="25"/>
        <v>8.7932339022076377E-6</v>
      </c>
      <c r="AZ28" s="7"/>
      <c r="BA28" s="7"/>
      <c r="BB28" s="7"/>
      <c r="BC28" s="7"/>
      <c r="BD28" s="7"/>
      <c r="BE28" s="15"/>
      <c r="BF28" s="16"/>
      <c r="BG28" s="16"/>
      <c r="BH28" s="20">
        <f t="shared" si="6"/>
        <v>0.83526248856655172</v>
      </c>
      <c r="BI28" s="20">
        <f t="shared" si="28"/>
        <v>5.6607653386113585E-4</v>
      </c>
      <c r="BJ28" s="20">
        <f t="shared" si="29"/>
        <v>8.2351224750269486E-2</v>
      </c>
      <c r="BK28" s="20">
        <f t="shared" si="30"/>
        <v>3.4162833855507944E-3</v>
      </c>
      <c r="BL28" s="20">
        <f t="shared" si="31"/>
        <v>3.6420467913149119E-4</v>
      </c>
      <c r="BM28" s="20">
        <f t="shared" si="32"/>
        <v>8.012769515873809E-4</v>
      </c>
      <c r="BN28" s="20">
        <f t="shared" si="33"/>
        <v>5.989345526160263E-3</v>
      </c>
      <c r="BO28" s="20">
        <f t="shared" si="34"/>
        <v>4.2518349223980192E-2</v>
      </c>
      <c r="BP28" s="20">
        <f t="shared" si="35"/>
        <v>2.8730750382907583E-2</v>
      </c>
      <c r="BQ28" s="20">
        <f t="shared" si="36"/>
        <v>0</v>
      </c>
      <c r="BR28" s="20">
        <f t="shared" si="8"/>
        <v>7.8194461504856681E-3</v>
      </c>
      <c r="BS28" s="20">
        <f t="shared" si="8"/>
        <v>5.5592997768409203E-4</v>
      </c>
      <c r="BT28" s="6"/>
      <c r="BU28" s="6"/>
      <c r="BV28" s="6"/>
      <c r="BW28" s="6">
        <f t="shared" si="9"/>
        <v>1.2931895346514879</v>
      </c>
      <c r="BX28" s="6">
        <f t="shared" si="10"/>
        <v>8.7642418930762491E-4</v>
      </c>
      <c r="BY28" s="6">
        <f t="shared" si="11"/>
        <v>0.12749973028903208</v>
      </c>
      <c r="BZ28" s="6">
        <f t="shared" si="12"/>
        <v>5.2892377929959359E-3</v>
      </c>
      <c r="CA28" s="6">
        <f t="shared" si="13"/>
        <v>5.6387744687569612E-4</v>
      </c>
      <c r="CB28" s="6">
        <f t="shared" si="14"/>
        <v>1.2405716554188171E-3</v>
      </c>
      <c r="CC28" s="6">
        <f t="shared" si="15"/>
        <v>9.2729639602689151E-3</v>
      </c>
      <c r="CD28" s="6">
        <f t="shared" si="16"/>
        <v>6.582874844705465E-2</v>
      </c>
      <c r="CE28" s="6">
        <f t="shared" si="17"/>
        <v>4.4482191199108241E-2</v>
      </c>
      <c r="CF28" s="6">
        <f t="shared" si="18"/>
        <v>0</v>
      </c>
      <c r="CG28" s="6">
        <f t="shared" si="19"/>
        <v>1.2208657047724751E-2</v>
      </c>
      <c r="CH28" s="6">
        <f t="shared" si="20"/>
        <v>8.6798454896614406E-4</v>
      </c>
      <c r="CI28" s="6">
        <f t="shared" si="26"/>
        <v>1.5482432796315497</v>
      </c>
      <c r="CJ28">
        <f t="shared" si="27"/>
        <v>1.5613199212282405</v>
      </c>
      <c r="CK28" s="24"/>
      <c r="CM28" s="27" t="s">
        <v>83</v>
      </c>
      <c r="CN28" s="28">
        <v>79.87</v>
      </c>
    </row>
    <row r="29" spans="1:92" x14ac:dyDescent="0.45">
      <c r="A29" s="41" t="s">
        <v>64</v>
      </c>
      <c r="B29" s="7" t="s">
        <v>73</v>
      </c>
      <c r="C29" s="7">
        <v>580</v>
      </c>
      <c r="D29" s="7">
        <v>1023.15</v>
      </c>
      <c r="E29" s="7" t="s">
        <v>73</v>
      </c>
      <c r="F29" s="7">
        <f t="shared" si="21"/>
        <v>58</v>
      </c>
      <c r="G29" s="7">
        <f t="shared" si="22"/>
        <v>750</v>
      </c>
      <c r="H29" s="15">
        <v>77.7</v>
      </c>
      <c r="I29" s="15">
        <v>7.0000000000000007E-2</v>
      </c>
      <c r="J29" s="15">
        <v>13</v>
      </c>
      <c r="K29" s="15">
        <v>0.38</v>
      </c>
      <c r="L29" s="15">
        <v>0.04</v>
      </c>
      <c r="M29" s="15">
        <v>0.05</v>
      </c>
      <c r="N29" s="15">
        <v>0.52</v>
      </c>
      <c r="O29" s="15">
        <v>4.08</v>
      </c>
      <c r="P29" s="15">
        <v>4.1900000000000004</v>
      </c>
      <c r="Q29" s="15"/>
      <c r="R29" s="15">
        <f t="shared" si="37"/>
        <v>100.02999999999999</v>
      </c>
      <c r="S29" s="15"/>
      <c r="T29" s="12">
        <f t="shared" si="0"/>
        <v>0.24</v>
      </c>
      <c r="U29" s="12">
        <f t="shared" si="1"/>
        <v>5.3699999999999998E-2</v>
      </c>
      <c r="V29" t="s">
        <v>74</v>
      </c>
      <c r="Y29" s="16">
        <f t="shared" si="2"/>
        <v>100.32369999999999</v>
      </c>
      <c r="Z29" s="16"/>
      <c r="AA29" s="7" t="s">
        <v>84</v>
      </c>
      <c r="AB29" s="7" t="s">
        <v>76</v>
      </c>
      <c r="AC29" s="7" t="s">
        <v>71</v>
      </c>
      <c r="AD29" s="7"/>
      <c r="AE29" s="42"/>
      <c r="AF29" s="17"/>
      <c r="AG29" s="18"/>
      <c r="AH29" s="7">
        <v>580</v>
      </c>
      <c r="AI29" s="7">
        <v>1023.15</v>
      </c>
      <c r="AJ29" s="7"/>
      <c r="AK29" s="18"/>
      <c r="AL29" s="17"/>
      <c r="AM29" s="18"/>
      <c r="AN29" s="7"/>
      <c r="AO29" s="23"/>
      <c r="AP29" s="7"/>
      <c r="AQ29" s="7">
        <v>667</v>
      </c>
      <c r="AR29" s="7">
        <v>2400</v>
      </c>
      <c r="AS29" s="7">
        <v>537</v>
      </c>
      <c r="AT29" s="7">
        <f t="shared" si="3"/>
        <v>8.3858206236010605E-2</v>
      </c>
      <c r="AU29" s="7"/>
      <c r="AV29" s="12">
        <f t="shared" si="24"/>
        <v>5.3699999999999998E-2</v>
      </c>
      <c r="AW29" s="19">
        <f t="shared" si="4"/>
        <v>4.4412019945799672E-2</v>
      </c>
      <c r="AX29" s="15">
        <f t="shared" si="5"/>
        <v>9.287980054200326E-3</v>
      </c>
      <c r="AY29" s="15">
        <f t="shared" si="25"/>
        <v>8.6266573487223087E-5</v>
      </c>
      <c r="AZ29" s="7"/>
      <c r="BA29" s="7"/>
      <c r="BB29" s="7"/>
      <c r="BC29" s="7"/>
      <c r="BD29" s="7"/>
      <c r="BE29" s="15"/>
      <c r="BF29" s="16"/>
      <c r="BG29" s="16"/>
      <c r="BH29" s="20">
        <f t="shared" si="6"/>
        <v>0.83526248856655172</v>
      </c>
      <c r="BI29" s="20">
        <f t="shared" si="28"/>
        <v>5.6607653386113585E-4</v>
      </c>
      <c r="BJ29" s="20">
        <f t="shared" si="29"/>
        <v>8.2351224750269486E-2</v>
      </c>
      <c r="BK29" s="20">
        <f t="shared" si="30"/>
        <v>3.4162833855507944E-3</v>
      </c>
      <c r="BL29" s="20">
        <f t="shared" si="31"/>
        <v>3.6420467913149119E-4</v>
      </c>
      <c r="BM29" s="20">
        <f t="shared" si="32"/>
        <v>8.012769515873809E-4</v>
      </c>
      <c r="BN29" s="20">
        <f t="shared" si="33"/>
        <v>5.989345526160263E-3</v>
      </c>
      <c r="BO29" s="20">
        <f t="shared" si="34"/>
        <v>4.2518349223980192E-2</v>
      </c>
      <c r="BP29" s="20">
        <f t="shared" si="35"/>
        <v>2.8730750382907583E-2</v>
      </c>
      <c r="BQ29" s="20">
        <f t="shared" si="36"/>
        <v>0</v>
      </c>
      <c r="BR29" s="20">
        <f t="shared" si="8"/>
        <v>8.5223243106351283E-3</v>
      </c>
      <c r="BS29" s="20">
        <f t="shared" si="8"/>
        <v>7.8077251902688191E-4</v>
      </c>
      <c r="BT29" s="6"/>
      <c r="BU29" s="6"/>
      <c r="BV29" s="6"/>
      <c r="BW29" s="6">
        <f t="shared" si="9"/>
        <v>1.2931895346514879</v>
      </c>
      <c r="BX29" s="6">
        <f t="shared" si="10"/>
        <v>8.7642418930762491E-4</v>
      </c>
      <c r="BY29" s="6">
        <f t="shared" si="11"/>
        <v>0.12749973028903208</v>
      </c>
      <c r="BZ29" s="6">
        <f t="shared" si="12"/>
        <v>5.2892377929959359E-3</v>
      </c>
      <c r="CA29" s="6">
        <f t="shared" si="13"/>
        <v>5.6387744687569612E-4</v>
      </c>
      <c r="CB29" s="6">
        <f t="shared" si="14"/>
        <v>1.2405716554188171E-3</v>
      </c>
      <c r="CC29" s="6">
        <f t="shared" si="15"/>
        <v>9.2729639602689151E-3</v>
      </c>
      <c r="CD29" s="6">
        <f t="shared" si="16"/>
        <v>6.582874844705465E-2</v>
      </c>
      <c r="CE29" s="6">
        <f t="shared" si="17"/>
        <v>4.4482191199108241E-2</v>
      </c>
      <c r="CF29" s="6">
        <f t="shared" si="18"/>
        <v>0</v>
      </c>
      <c r="CG29" s="6">
        <f t="shared" si="19"/>
        <v>1.3318534961154272E-2</v>
      </c>
      <c r="CH29" s="6">
        <f t="shared" si="20"/>
        <v>1.2201772324471711E-3</v>
      </c>
      <c r="CI29" s="6">
        <f t="shared" si="26"/>
        <v>1.5482432796315497</v>
      </c>
      <c r="CJ29">
        <f t="shared" si="27"/>
        <v>1.5627819918251511</v>
      </c>
      <c r="CK29" s="24"/>
      <c r="CM29" s="27" t="s">
        <v>85</v>
      </c>
      <c r="CN29" s="28">
        <v>101.961</v>
      </c>
    </row>
    <row r="30" spans="1:92" x14ac:dyDescent="0.45">
      <c r="A30" s="41" t="s">
        <v>64</v>
      </c>
      <c r="B30" s="7" t="s">
        <v>73</v>
      </c>
      <c r="C30" s="7">
        <v>500</v>
      </c>
      <c r="D30" s="7">
        <v>1023.15</v>
      </c>
      <c r="E30" s="7" t="s">
        <v>73</v>
      </c>
      <c r="F30" s="7">
        <f t="shared" si="21"/>
        <v>50</v>
      </c>
      <c r="G30" s="7">
        <f t="shared" si="22"/>
        <v>750</v>
      </c>
      <c r="H30" s="15">
        <v>77.7</v>
      </c>
      <c r="I30" s="15">
        <v>7.0000000000000007E-2</v>
      </c>
      <c r="J30" s="15">
        <v>13</v>
      </c>
      <c r="K30" s="15">
        <v>0.38</v>
      </c>
      <c r="L30" s="15">
        <v>0.04</v>
      </c>
      <c r="M30" s="15">
        <v>0.05</v>
      </c>
      <c r="N30" s="15">
        <v>0.52</v>
      </c>
      <c r="O30" s="15">
        <v>4.08</v>
      </c>
      <c r="P30" s="15">
        <v>4.1900000000000004</v>
      </c>
      <c r="Q30" s="15"/>
      <c r="R30" s="15">
        <f t="shared" si="37"/>
        <v>100.02999999999999</v>
      </c>
      <c r="S30" s="15"/>
      <c r="T30" s="12">
        <f t="shared" si="0"/>
        <v>0.23</v>
      </c>
      <c r="U30" s="12">
        <f t="shared" si="1"/>
        <v>4.5199999999999997E-2</v>
      </c>
      <c r="V30" t="s">
        <v>74</v>
      </c>
      <c r="Y30" s="16">
        <f t="shared" si="2"/>
        <v>100.30519999999999</v>
      </c>
      <c r="Z30" s="16"/>
      <c r="AA30" s="7" t="s">
        <v>86</v>
      </c>
      <c r="AB30" s="7" t="s">
        <v>76</v>
      </c>
      <c r="AC30" s="7" t="s">
        <v>71</v>
      </c>
      <c r="AD30" s="7"/>
      <c r="AE30" s="42"/>
      <c r="AF30" s="17"/>
      <c r="AG30" s="18"/>
      <c r="AH30" s="7">
        <v>500</v>
      </c>
      <c r="AI30" s="7">
        <v>1023.15</v>
      </c>
      <c r="AJ30" s="7"/>
      <c r="AK30" s="18"/>
      <c r="AL30" s="17"/>
      <c r="AM30" s="18"/>
      <c r="AN30" s="7"/>
      <c r="AO30" s="23"/>
      <c r="AP30" s="7"/>
      <c r="AQ30" s="7">
        <v>563</v>
      </c>
      <c r="AR30" s="7">
        <v>2300</v>
      </c>
      <c r="AS30" s="7">
        <v>452</v>
      </c>
      <c r="AT30" s="7">
        <f t="shared" si="3"/>
        <v>7.441281919953173E-2</v>
      </c>
      <c r="AU30" s="7"/>
      <c r="AV30" s="12">
        <f t="shared" si="24"/>
        <v>4.5199999999999997E-2</v>
      </c>
      <c r="AW30" s="19">
        <f t="shared" si="4"/>
        <v>4.0262756867164191E-2</v>
      </c>
      <c r="AX30" s="15">
        <f t="shared" si="5"/>
        <v>4.9372431328358057E-3</v>
      </c>
      <c r="AY30" s="15">
        <f t="shared" si="25"/>
        <v>2.4376369752734322E-5</v>
      </c>
      <c r="AZ30" s="7"/>
      <c r="BA30" s="7"/>
      <c r="BB30" s="7"/>
      <c r="BC30" s="7"/>
      <c r="BD30" s="7"/>
      <c r="BE30" s="15"/>
      <c r="BF30" s="16"/>
      <c r="BG30" s="16"/>
      <c r="BH30" s="20">
        <f t="shared" si="6"/>
        <v>0.83526248856655172</v>
      </c>
      <c r="BI30" s="20">
        <f t="shared" si="28"/>
        <v>5.6607653386113585E-4</v>
      </c>
      <c r="BJ30" s="20">
        <f t="shared" si="29"/>
        <v>8.2351224750269486E-2</v>
      </c>
      <c r="BK30" s="20">
        <f t="shared" si="30"/>
        <v>3.4162833855507944E-3</v>
      </c>
      <c r="BL30" s="20">
        <f t="shared" si="31"/>
        <v>3.6420467913149119E-4</v>
      </c>
      <c r="BM30" s="20">
        <f t="shared" si="32"/>
        <v>8.012769515873809E-4</v>
      </c>
      <c r="BN30" s="20">
        <f t="shared" si="33"/>
        <v>5.989345526160263E-3</v>
      </c>
      <c r="BO30" s="20">
        <f t="shared" si="34"/>
        <v>4.2518349223980192E-2</v>
      </c>
      <c r="BP30" s="20">
        <f t="shared" si="35"/>
        <v>2.8730750382907583E-2</v>
      </c>
      <c r="BQ30" s="20">
        <f t="shared" si="36"/>
        <v>0</v>
      </c>
      <c r="BR30" s="20">
        <f t="shared" si="8"/>
        <v>8.1711388480876796E-3</v>
      </c>
      <c r="BS30" s="20">
        <f t="shared" si="8"/>
        <v>6.5750128689357216E-4</v>
      </c>
      <c r="BT30" s="6"/>
      <c r="BU30" s="6"/>
      <c r="BV30" s="6"/>
      <c r="BW30" s="6">
        <f t="shared" si="9"/>
        <v>1.2931895346514879</v>
      </c>
      <c r="BX30" s="6">
        <f t="shared" si="10"/>
        <v>8.7642418930762491E-4</v>
      </c>
      <c r="BY30" s="6">
        <f t="shared" si="11"/>
        <v>0.12749973028903208</v>
      </c>
      <c r="BZ30" s="6">
        <f t="shared" si="12"/>
        <v>5.2892377929959359E-3</v>
      </c>
      <c r="CA30" s="6">
        <f t="shared" si="13"/>
        <v>5.6387744687569612E-4</v>
      </c>
      <c r="CB30" s="6">
        <f t="shared" si="14"/>
        <v>1.2405716554188171E-3</v>
      </c>
      <c r="CC30" s="6">
        <f t="shared" si="15"/>
        <v>9.2729639602689151E-3</v>
      </c>
      <c r="CD30" s="6">
        <f t="shared" si="16"/>
        <v>6.582874844705465E-2</v>
      </c>
      <c r="CE30" s="6">
        <f t="shared" si="17"/>
        <v>4.4482191199108241E-2</v>
      </c>
      <c r="CF30" s="6">
        <f t="shared" si="18"/>
        <v>0</v>
      </c>
      <c r="CG30" s="6">
        <f t="shared" si="19"/>
        <v>1.2763596004439513E-2</v>
      </c>
      <c r="CH30" s="6">
        <f t="shared" si="20"/>
        <v>1.0270393092478981E-3</v>
      </c>
      <c r="CI30" s="6">
        <f t="shared" si="26"/>
        <v>1.5482432796315497</v>
      </c>
      <c r="CJ30">
        <f t="shared" si="27"/>
        <v>1.5620339149452371</v>
      </c>
      <c r="CK30" s="24"/>
      <c r="CM30" s="27" t="s">
        <v>13</v>
      </c>
      <c r="CN30" s="28">
        <v>71.843999999999994</v>
      </c>
    </row>
    <row r="31" spans="1:92" x14ac:dyDescent="0.45">
      <c r="A31" s="41" t="s">
        <v>64</v>
      </c>
      <c r="B31" s="7" t="s">
        <v>73</v>
      </c>
      <c r="C31" s="7">
        <v>740</v>
      </c>
      <c r="D31" s="7">
        <v>1123.1500000000001</v>
      </c>
      <c r="E31" s="7" t="s">
        <v>73</v>
      </c>
      <c r="F31" s="7">
        <f t="shared" si="21"/>
        <v>74</v>
      </c>
      <c r="G31" s="7">
        <f t="shared" si="22"/>
        <v>850.00000000000011</v>
      </c>
      <c r="H31" s="15">
        <v>77.7</v>
      </c>
      <c r="I31" s="15">
        <v>7.0000000000000007E-2</v>
      </c>
      <c r="J31" s="15">
        <v>13</v>
      </c>
      <c r="K31" s="15">
        <v>0.38</v>
      </c>
      <c r="L31" s="15">
        <v>0.04</v>
      </c>
      <c r="M31" s="15">
        <v>0.05</v>
      </c>
      <c r="N31" s="15">
        <v>0.52</v>
      </c>
      <c r="O31" s="15">
        <v>4.08</v>
      </c>
      <c r="P31" s="15">
        <v>4.1900000000000004</v>
      </c>
      <c r="Q31" s="15"/>
      <c r="R31" s="15">
        <f t="shared" si="37"/>
        <v>100.02999999999999</v>
      </c>
      <c r="S31" s="15"/>
      <c r="T31" s="12">
        <f t="shared" si="0"/>
        <v>0.24</v>
      </c>
      <c r="U31" s="12">
        <f t="shared" si="1"/>
        <v>5.33E-2</v>
      </c>
      <c r="V31" t="s">
        <v>74</v>
      </c>
      <c r="Y31" s="16">
        <f t="shared" si="2"/>
        <v>100.32329999999997</v>
      </c>
      <c r="Z31" s="16"/>
      <c r="AA31" s="7" t="s">
        <v>87</v>
      </c>
      <c r="AB31" s="7" t="s">
        <v>76</v>
      </c>
      <c r="AC31" s="7" t="s">
        <v>71</v>
      </c>
      <c r="AD31" s="7"/>
      <c r="AE31" s="42"/>
      <c r="AF31" s="17"/>
      <c r="AG31" s="18"/>
      <c r="AH31" s="7">
        <v>740</v>
      </c>
      <c r="AI31" s="7">
        <v>1123.1500000000001</v>
      </c>
      <c r="AJ31" s="7"/>
      <c r="AK31" s="18"/>
      <c r="AL31" s="17"/>
      <c r="AM31" s="18"/>
      <c r="AN31" s="7"/>
      <c r="AO31" s="23"/>
      <c r="AP31" s="7">
        <v>876</v>
      </c>
      <c r="AQ31" s="7">
        <v>887</v>
      </c>
      <c r="AR31" s="7">
        <v>2400</v>
      </c>
      <c r="AS31" s="7">
        <v>533</v>
      </c>
      <c r="AT31" s="7">
        <f t="shared" si="3"/>
        <v>8.3285587791030763E-2</v>
      </c>
      <c r="AU31" s="7"/>
      <c r="AV31" s="12">
        <f t="shared" si="24"/>
        <v>5.33E-2</v>
      </c>
      <c r="AW31" s="19">
        <f t="shared" si="4"/>
        <v>5.3330453209938754E-2</v>
      </c>
      <c r="AX31" s="15">
        <f t="shared" si="5"/>
        <v>3.0453209938753611E-5</v>
      </c>
      <c r="AY31" s="15">
        <f t="shared" si="25"/>
        <v>9.2739799557380173E-10</v>
      </c>
      <c r="AZ31" s="7"/>
      <c r="BA31" s="7"/>
      <c r="BB31" s="7"/>
      <c r="BC31" s="7"/>
      <c r="BD31" s="7"/>
      <c r="BE31" s="15"/>
      <c r="BF31" s="16"/>
      <c r="BG31" s="16"/>
      <c r="BH31" s="20">
        <f t="shared" si="6"/>
        <v>0.83526248856655172</v>
      </c>
      <c r="BI31" s="20">
        <f t="shared" si="28"/>
        <v>5.6607653386113585E-4</v>
      </c>
      <c r="BJ31" s="20">
        <f t="shared" si="29"/>
        <v>8.2351224750269486E-2</v>
      </c>
      <c r="BK31" s="20">
        <f t="shared" si="30"/>
        <v>3.4162833855507944E-3</v>
      </c>
      <c r="BL31" s="20">
        <f t="shared" si="31"/>
        <v>3.6420467913149119E-4</v>
      </c>
      <c r="BM31" s="20">
        <f t="shared" si="32"/>
        <v>8.012769515873809E-4</v>
      </c>
      <c r="BN31" s="20">
        <f t="shared" si="33"/>
        <v>5.989345526160263E-3</v>
      </c>
      <c r="BO31" s="20">
        <f t="shared" si="34"/>
        <v>4.2518349223980192E-2</v>
      </c>
      <c r="BP31" s="20">
        <f t="shared" si="35"/>
        <v>2.8730750382907583E-2</v>
      </c>
      <c r="BQ31" s="20">
        <f t="shared" si="36"/>
        <v>0</v>
      </c>
      <c r="BR31" s="20">
        <f t="shared" si="8"/>
        <v>8.5223738751440195E-3</v>
      </c>
      <c r="BS31" s="20">
        <f t="shared" si="8"/>
        <v>7.7496121585663065E-4</v>
      </c>
      <c r="BT31" s="6"/>
      <c r="BU31" s="6"/>
      <c r="BV31" s="6"/>
      <c r="BW31" s="6">
        <f t="shared" si="9"/>
        <v>1.2931895346514879</v>
      </c>
      <c r="BX31" s="6">
        <f t="shared" si="10"/>
        <v>8.7642418930762491E-4</v>
      </c>
      <c r="BY31" s="6">
        <f t="shared" si="11"/>
        <v>0.12749973028903208</v>
      </c>
      <c r="BZ31" s="6">
        <f t="shared" si="12"/>
        <v>5.2892377929959359E-3</v>
      </c>
      <c r="CA31" s="6">
        <f t="shared" si="13"/>
        <v>5.6387744687569612E-4</v>
      </c>
      <c r="CB31" s="6">
        <f t="shared" si="14"/>
        <v>1.2405716554188171E-3</v>
      </c>
      <c r="CC31" s="6">
        <f t="shared" si="15"/>
        <v>9.2729639602689151E-3</v>
      </c>
      <c r="CD31" s="6">
        <f t="shared" si="16"/>
        <v>6.582874844705465E-2</v>
      </c>
      <c r="CE31" s="6">
        <f t="shared" si="17"/>
        <v>4.4482191199108241E-2</v>
      </c>
      <c r="CF31" s="6">
        <f t="shared" si="18"/>
        <v>0</v>
      </c>
      <c r="CG31" s="6">
        <f t="shared" si="19"/>
        <v>1.3318534961154272E-2</v>
      </c>
      <c r="CH31" s="6">
        <f t="shared" si="20"/>
        <v>1.2110883890024994E-3</v>
      </c>
      <c r="CI31" s="6">
        <f t="shared" si="26"/>
        <v>1.5482432796315497</v>
      </c>
      <c r="CJ31">
        <f t="shared" si="27"/>
        <v>1.5627729029817063</v>
      </c>
      <c r="CK31" s="24"/>
      <c r="CM31" s="27" t="s">
        <v>14</v>
      </c>
      <c r="CN31" s="28">
        <v>70.937399999999997</v>
      </c>
    </row>
    <row r="32" spans="1:92" x14ac:dyDescent="0.45">
      <c r="A32" s="41" t="s">
        <v>64</v>
      </c>
      <c r="B32" s="7" t="s">
        <v>73</v>
      </c>
      <c r="C32" s="7">
        <v>480</v>
      </c>
      <c r="D32" s="7">
        <v>1123.1500000000001</v>
      </c>
      <c r="E32" s="7" t="s">
        <v>73</v>
      </c>
      <c r="F32" s="7">
        <f t="shared" si="21"/>
        <v>48</v>
      </c>
      <c r="G32" s="7">
        <f t="shared" si="22"/>
        <v>850.00000000000011</v>
      </c>
      <c r="H32" s="15">
        <v>77.7</v>
      </c>
      <c r="I32" s="15">
        <v>7.0000000000000007E-2</v>
      </c>
      <c r="J32" s="15">
        <v>13</v>
      </c>
      <c r="K32" s="15">
        <v>0.38</v>
      </c>
      <c r="L32" s="15">
        <v>0.04</v>
      </c>
      <c r="M32" s="15">
        <v>0.05</v>
      </c>
      <c r="N32" s="15">
        <v>0.52</v>
      </c>
      <c r="O32" s="15">
        <v>4.08</v>
      </c>
      <c r="P32" s="15">
        <v>4.1900000000000004</v>
      </c>
      <c r="Q32" s="15"/>
      <c r="R32" s="15">
        <f t="shared" si="37"/>
        <v>100.02999999999999</v>
      </c>
      <c r="S32" s="15"/>
      <c r="T32" s="12">
        <f t="shared" si="0"/>
        <v>0.12</v>
      </c>
      <c r="U32" s="12">
        <f t="shared" si="1"/>
        <v>3.27E-2</v>
      </c>
      <c r="V32" t="s">
        <v>74</v>
      </c>
      <c r="Y32" s="16">
        <f t="shared" si="2"/>
        <v>100.1827</v>
      </c>
      <c r="Z32" s="16"/>
      <c r="AA32" s="7" t="s">
        <v>88</v>
      </c>
      <c r="AB32" s="7" t="s">
        <v>76</v>
      </c>
      <c r="AC32" s="7" t="s">
        <v>71</v>
      </c>
      <c r="AD32" s="7"/>
      <c r="AE32" s="42"/>
      <c r="AF32" s="17"/>
      <c r="AG32" s="18"/>
      <c r="AH32" s="7">
        <v>480</v>
      </c>
      <c r="AI32" s="7">
        <v>1123.1500000000001</v>
      </c>
      <c r="AJ32" s="7"/>
      <c r="AK32" s="18"/>
      <c r="AL32" s="17"/>
      <c r="AM32" s="18"/>
      <c r="AN32" s="7"/>
      <c r="AO32" s="23"/>
      <c r="AP32" s="7">
        <v>533</v>
      </c>
      <c r="AQ32" s="7">
        <v>538</v>
      </c>
      <c r="AR32" s="7">
        <v>1200</v>
      </c>
      <c r="AS32" s="7">
        <v>327</v>
      </c>
      <c r="AT32" s="7">
        <f t="shared" si="3"/>
        <v>0.10029649320110416</v>
      </c>
      <c r="AU32" s="7"/>
      <c r="AV32" s="12">
        <f t="shared" si="24"/>
        <v>3.27E-2</v>
      </c>
      <c r="AW32" s="19">
        <f t="shared" si="4"/>
        <v>4.1266586359499431E-2</v>
      </c>
      <c r="AX32" s="15">
        <f t="shared" si="5"/>
        <v>8.5665863594994313E-3</v>
      </c>
      <c r="AY32" s="15">
        <f t="shared" si="25"/>
        <v>7.3386401854761725E-5</v>
      </c>
      <c r="AZ32" s="7"/>
      <c r="BA32" s="7"/>
      <c r="BB32" s="7"/>
      <c r="BC32" s="7"/>
      <c r="BD32" s="7"/>
      <c r="BE32" s="15"/>
      <c r="BF32" s="16"/>
      <c r="BG32" s="16"/>
      <c r="BH32" s="20">
        <f t="shared" si="6"/>
        <v>0.83526248856655172</v>
      </c>
      <c r="BI32" s="20">
        <f t="shared" si="28"/>
        <v>5.6607653386113585E-4</v>
      </c>
      <c r="BJ32" s="20">
        <f t="shared" si="29"/>
        <v>8.2351224750269486E-2</v>
      </c>
      <c r="BK32" s="20">
        <f t="shared" si="30"/>
        <v>3.4162833855507944E-3</v>
      </c>
      <c r="BL32" s="20">
        <f t="shared" si="31"/>
        <v>3.6420467913149119E-4</v>
      </c>
      <c r="BM32" s="20">
        <f t="shared" si="32"/>
        <v>8.012769515873809E-4</v>
      </c>
      <c r="BN32" s="20">
        <f t="shared" si="33"/>
        <v>5.989345526160263E-3</v>
      </c>
      <c r="BO32" s="20">
        <f t="shared" si="34"/>
        <v>4.2518349223980192E-2</v>
      </c>
      <c r="BP32" s="20">
        <f t="shared" si="35"/>
        <v>2.8730750382907583E-2</v>
      </c>
      <c r="BQ32" s="20">
        <f t="shared" si="36"/>
        <v>0</v>
      </c>
      <c r="BR32" s="20">
        <f t="shared" si="8"/>
        <v>4.2807099840302511E-3</v>
      </c>
      <c r="BS32" s="20">
        <f t="shared" si="8"/>
        <v>4.7762354785460911E-4</v>
      </c>
      <c r="BT32" s="6"/>
      <c r="BU32" s="6"/>
      <c r="BV32" s="6"/>
      <c r="BW32" s="6">
        <f t="shared" si="9"/>
        <v>1.2931895346514879</v>
      </c>
      <c r="BX32" s="6">
        <f t="shared" si="10"/>
        <v>8.7642418930762491E-4</v>
      </c>
      <c r="BY32" s="6">
        <f t="shared" si="11"/>
        <v>0.12749973028903208</v>
      </c>
      <c r="BZ32" s="6">
        <f t="shared" si="12"/>
        <v>5.2892377929959359E-3</v>
      </c>
      <c r="CA32" s="6">
        <f t="shared" si="13"/>
        <v>5.6387744687569612E-4</v>
      </c>
      <c r="CB32" s="6">
        <f t="shared" si="14"/>
        <v>1.2405716554188171E-3</v>
      </c>
      <c r="CC32" s="6">
        <f t="shared" si="15"/>
        <v>9.2729639602689151E-3</v>
      </c>
      <c r="CD32" s="6">
        <f t="shared" si="16"/>
        <v>6.582874844705465E-2</v>
      </c>
      <c r="CE32" s="6">
        <f t="shared" si="17"/>
        <v>4.4482191199108241E-2</v>
      </c>
      <c r="CF32" s="6">
        <f t="shared" si="18"/>
        <v>0</v>
      </c>
      <c r="CG32" s="6">
        <f t="shared" si="19"/>
        <v>6.6592674805771362E-3</v>
      </c>
      <c r="CH32" s="6">
        <f t="shared" si="20"/>
        <v>7.4301295160190863E-4</v>
      </c>
      <c r="CI32" s="6">
        <f t="shared" si="26"/>
        <v>1.5482432796315497</v>
      </c>
      <c r="CJ32">
        <f t="shared" si="27"/>
        <v>1.5556455600637289</v>
      </c>
      <c r="CK32" s="24"/>
      <c r="CM32" s="27" t="s">
        <v>15</v>
      </c>
      <c r="CN32" s="28">
        <v>40.304000000000002</v>
      </c>
    </row>
    <row r="33" spans="1:92" x14ac:dyDescent="0.45">
      <c r="A33" s="41" t="s">
        <v>64</v>
      </c>
      <c r="B33" s="7" t="s">
        <v>73</v>
      </c>
      <c r="C33" s="7">
        <v>760</v>
      </c>
      <c r="D33" s="7">
        <v>1123.1500000000001</v>
      </c>
      <c r="E33" s="7" t="s">
        <v>73</v>
      </c>
      <c r="F33" s="7">
        <f t="shared" si="21"/>
        <v>76</v>
      </c>
      <c r="G33" s="7">
        <f t="shared" si="22"/>
        <v>850.00000000000011</v>
      </c>
      <c r="H33" s="15">
        <v>77.7</v>
      </c>
      <c r="I33" s="15">
        <v>7.0000000000000007E-2</v>
      </c>
      <c r="J33" s="15">
        <v>13</v>
      </c>
      <c r="K33" s="15">
        <v>0.38</v>
      </c>
      <c r="L33" s="15">
        <v>0.04</v>
      </c>
      <c r="M33" s="15">
        <v>0.05</v>
      </c>
      <c r="N33" s="15">
        <v>0.52</v>
      </c>
      <c r="O33" s="15">
        <v>4.08</v>
      </c>
      <c r="P33" s="15">
        <v>4.1900000000000004</v>
      </c>
      <c r="Q33" s="15"/>
      <c r="R33" s="15">
        <f t="shared" si="37"/>
        <v>100.02999999999999</v>
      </c>
      <c r="S33" s="15"/>
      <c r="T33" s="12">
        <f t="shared" si="0"/>
        <v>0.19</v>
      </c>
      <c r="U33" s="12">
        <f t="shared" si="1"/>
        <v>5.3800000000000001E-2</v>
      </c>
      <c r="V33" t="s">
        <v>74</v>
      </c>
      <c r="Y33" s="16">
        <f t="shared" si="2"/>
        <v>100.27379999999998</v>
      </c>
      <c r="Z33" s="16"/>
      <c r="AA33" s="7" t="s">
        <v>89</v>
      </c>
      <c r="AB33" s="7" t="s">
        <v>76</v>
      </c>
      <c r="AC33" s="7" t="s">
        <v>71</v>
      </c>
      <c r="AD33" s="7"/>
      <c r="AE33" s="42"/>
      <c r="AF33" s="17"/>
      <c r="AG33" s="18"/>
      <c r="AH33" s="7">
        <v>760</v>
      </c>
      <c r="AI33" s="7">
        <v>1123.1500000000001</v>
      </c>
      <c r="AJ33" s="7"/>
      <c r="AK33" s="18"/>
      <c r="AL33" s="17"/>
      <c r="AM33" s="18"/>
      <c r="AN33" s="7"/>
      <c r="AO33" s="23"/>
      <c r="AP33" s="7">
        <v>904</v>
      </c>
      <c r="AQ33" s="7">
        <v>916</v>
      </c>
      <c r="AR33" s="7">
        <v>1900</v>
      </c>
      <c r="AS33" s="7">
        <v>538</v>
      </c>
      <c r="AT33" s="7">
        <f t="shared" si="3"/>
        <v>0.10381201492217314</v>
      </c>
      <c r="AU33" s="7"/>
      <c r="AV33" s="12">
        <f t="shared" si="24"/>
        <v>5.3800000000000001E-2</v>
      </c>
      <c r="AW33" s="19">
        <f t="shared" si="4"/>
        <v>5.5281819070166952E-2</v>
      </c>
      <c r="AX33" s="15">
        <f t="shared" si="5"/>
        <v>1.4818190701669509E-3</v>
      </c>
      <c r="AY33" s="15">
        <f t="shared" si="25"/>
        <v>2.195787756710447E-6</v>
      </c>
      <c r="AZ33" s="7"/>
      <c r="BA33" s="7"/>
      <c r="BB33" s="7"/>
      <c r="BC33" s="7"/>
      <c r="BD33" s="7"/>
      <c r="BE33" s="15"/>
      <c r="BF33" s="16"/>
      <c r="BG33" s="16"/>
      <c r="BH33" s="20">
        <f t="shared" si="6"/>
        <v>0.83526248856655172</v>
      </c>
      <c r="BI33" s="20">
        <f t="shared" si="28"/>
        <v>5.6607653386113585E-4</v>
      </c>
      <c r="BJ33" s="20">
        <f t="shared" si="29"/>
        <v>8.2351224750269486E-2</v>
      </c>
      <c r="BK33" s="20">
        <f t="shared" si="30"/>
        <v>3.4162833855507944E-3</v>
      </c>
      <c r="BL33" s="20">
        <f t="shared" si="31"/>
        <v>3.6420467913149119E-4</v>
      </c>
      <c r="BM33" s="20">
        <f t="shared" si="32"/>
        <v>8.012769515873809E-4</v>
      </c>
      <c r="BN33" s="20">
        <f t="shared" si="33"/>
        <v>5.989345526160263E-3</v>
      </c>
      <c r="BO33" s="20">
        <f t="shared" si="34"/>
        <v>4.2518349223980192E-2</v>
      </c>
      <c r="BP33" s="20">
        <f t="shared" si="35"/>
        <v>2.8730750382907583E-2</v>
      </c>
      <c r="BQ33" s="20">
        <f t="shared" si="36"/>
        <v>0</v>
      </c>
      <c r="BR33" s="20">
        <f t="shared" si="8"/>
        <v>6.7588304491190444E-3</v>
      </c>
      <c r="BS33" s="20">
        <f t="shared" si="8"/>
        <v>7.8361663120703846E-4</v>
      </c>
      <c r="BT33" s="6"/>
      <c r="BU33" s="6"/>
      <c r="BV33" s="6"/>
      <c r="BW33" s="6">
        <f t="shared" si="9"/>
        <v>1.2931895346514879</v>
      </c>
      <c r="BX33" s="6">
        <f t="shared" si="10"/>
        <v>8.7642418930762491E-4</v>
      </c>
      <c r="BY33" s="6">
        <f t="shared" si="11"/>
        <v>0.12749973028903208</v>
      </c>
      <c r="BZ33" s="6">
        <f t="shared" si="12"/>
        <v>5.2892377929959359E-3</v>
      </c>
      <c r="CA33" s="6">
        <f t="shared" si="13"/>
        <v>5.6387744687569612E-4</v>
      </c>
      <c r="CB33" s="6">
        <f t="shared" si="14"/>
        <v>1.2405716554188171E-3</v>
      </c>
      <c r="CC33" s="6">
        <f t="shared" si="15"/>
        <v>9.2729639602689151E-3</v>
      </c>
      <c r="CD33" s="6">
        <f t="shared" si="16"/>
        <v>6.582874844705465E-2</v>
      </c>
      <c r="CE33" s="6">
        <f t="shared" si="17"/>
        <v>4.4482191199108241E-2</v>
      </c>
      <c r="CF33" s="6">
        <f t="shared" si="18"/>
        <v>0</v>
      </c>
      <c r="CG33" s="6">
        <f t="shared" si="19"/>
        <v>1.0543840177580466E-2</v>
      </c>
      <c r="CH33" s="6">
        <f t="shared" si="20"/>
        <v>1.2224494433083391E-3</v>
      </c>
      <c r="CI33" s="6">
        <f t="shared" si="26"/>
        <v>1.5482432796315497</v>
      </c>
      <c r="CJ33">
        <f t="shared" si="27"/>
        <v>1.5600095692524385</v>
      </c>
      <c r="CK33" s="24"/>
      <c r="CM33" s="27" t="s">
        <v>16</v>
      </c>
      <c r="CN33" s="28">
        <v>56.077000000000005</v>
      </c>
    </row>
    <row r="34" spans="1:92" x14ac:dyDescent="0.45">
      <c r="A34" s="41" t="s">
        <v>64</v>
      </c>
      <c r="B34" s="7" t="s">
        <v>73</v>
      </c>
      <c r="C34" s="7">
        <v>810</v>
      </c>
      <c r="D34" s="7">
        <v>1123.1500000000001</v>
      </c>
      <c r="E34" s="7" t="s">
        <v>73</v>
      </c>
      <c r="F34" s="7">
        <f t="shared" si="21"/>
        <v>81</v>
      </c>
      <c r="G34" s="7">
        <f t="shared" si="22"/>
        <v>850.00000000000011</v>
      </c>
      <c r="H34" s="15">
        <v>77.7</v>
      </c>
      <c r="I34" s="15">
        <v>7.0000000000000007E-2</v>
      </c>
      <c r="J34" s="15">
        <v>13</v>
      </c>
      <c r="K34" s="15">
        <v>0.38</v>
      </c>
      <c r="L34" s="15">
        <v>0.04</v>
      </c>
      <c r="M34" s="15">
        <v>0.05</v>
      </c>
      <c r="N34" s="15">
        <v>0.52</v>
      </c>
      <c r="O34" s="15">
        <v>4.08</v>
      </c>
      <c r="P34" s="15">
        <v>4.1900000000000004</v>
      </c>
      <c r="Q34" s="15"/>
      <c r="R34" s="15">
        <f t="shared" si="37"/>
        <v>100.02999999999999</v>
      </c>
      <c r="S34" s="15"/>
      <c r="T34" s="12">
        <f t="shared" si="0"/>
        <v>0.23</v>
      </c>
      <c r="U34" s="12">
        <f t="shared" si="1"/>
        <v>5.4699999999999999E-2</v>
      </c>
      <c r="V34" t="s">
        <v>74</v>
      </c>
      <c r="Y34" s="16">
        <f t="shared" si="2"/>
        <v>100.31469999999999</v>
      </c>
      <c r="Z34" s="16"/>
      <c r="AA34" s="7" t="s">
        <v>90</v>
      </c>
      <c r="AB34" s="7" t="s">
        <v>76</v>
      </c>
      <c r="AC34" s="7" t="s">
        <v>71</v>
      </c>
      <c r="AD34" s="7"/>
      <c r="AE34" s="42"/>
      <c r="AF34" s="17"/>
      <c r="AG34" s="18"/>
      <c r="AH34" s="7">
        <v>810</v>
      </c>
      <c r="AI34" s="7">
        <v>1123.1500000000001</v>
      </c>
      <c r="AJ34" s="7"/>
      <c r="AK34" s="18"/>
      <c r="AL34" s="17"/>
      <c r="AM34" s="18"/>
      <c r="AN34" s="7"/>
      <c r="AO34" s="23"/>
      <c r="AP34" s="7">
        <v>976</v>
      </c>
      <c r="AQ34" s="7">
        <v>989</v>
      </c>
      <c r="AR34" s="7">
        <v>2300</v>
      </c>
      <c r="AS34" s="7">
        <v>547</v>
      </c>
      <c r="AT34" s="7">
        <f t="shared" si="3"/>
        <v>8.8665958251535393E-2</v>
      </c>
      <c r="AU34" s="7"/>
      <c r="AV34" s="12">
        <f t="shared" si="24"/>
        <v>5.4699999999999999E-2</v>
      </c>
      <c r="AW34" s="19">
        <f t="shared" si="4"/>
        <v>5.7310192694101897E-2</v>
      </c>
      <c r="AX34" s="15">
        <f t="shared" si="5"/>
        <v>2.6101926941018982E-3</v>
      </c>
      <c r="AY34" s="15">
        <f t="shared" si="25"/>
        <v>6.8131059003429254E-6</v>
      </c>
      <c r="AZ34" s="7"/>
      <c r="BA34" s="7"/>
      <c r="BB34" s="7"/>
      <c r="BC34" s="7"/>
      <c r="BD34" s="7"/>
      <c r="BE34" s="15"/>
      <c r="BF34" s="16"/>
      <c r="BG34" s="16"/>
      <c r="BH34" s="20">
        <f t="shared" si="6"/>
        <v>0.83526248856655172</v>
      </c>
      <c r="BI34" s="20">
        <f t="shared" si="28"/>
        <v>5.6607653386113585E-4</v>
      </c>
      <c r="BJ34" s="20">
        <f t="shared" si="29"/>
        <v>8.2351224750269486E-2</v>
      </c>
      <c r="BK34" s="20">
        <f t="shared" si="30"/>
        <v>3.4162833855507944E-3</v>
      </c>
      <c r="BL34" s="20">
        <f t="shared" si="31"/>
        <v>3.6420467913149119E-4</v>
      </c>
      <c r="BM34" s="20">
        <f t="shared" si="32"/>
        <v>8.012769515873809E-4</v>
      </c>
      <c r="BN34" s="20">
        <f t="shared" si="33"/>
        <v>5.989345526160263E-3</v>
      </c>
      <c r="BO34" s="20">
        <f t="shared" si="34"/>
        <v>4.2518349223980192E-2</v>
      </c>
      <c r="BP34" s="20">
        <f t="shared" si="35"/>
        <v>2.8730750382907583E-2</v>
      </c>
      <c r="BQ34" s="20">
        <f t="shared" si="36"/>
        <v>0</v>
      </c>
      <c r="BR34" s="20">
        <f t="shared" si="8"/>
        <v>8.1700098210140768E-3</v>
      </c>
      <c r="BS34" s="20">
        <f t="shared" si="8"/>
        <v>7.9558298613108161E-4</v>
      </c>
      <c r="BT34" s="6"/>
      <c r="BU34" s="6"/>
      <c r="BV34" s="6"/>
      <c r="BW34" s="6">
        <f t="shared" si="9"/>
        <v>1.2931895346514879</v>
      </c>
      <c r="BX34" s="6">
        <f t="shared" si="10"/>
        <v>8.7642418930762491E-4</v>
      </c>
      <c r="BY34" s="6">
        <f t="shared" si="11"/>
        <v>0.12749973028903208</v>
      </c>
      <c r="BZ34" s="6">
        <f t="shared" si="12"/>
        <v>5.2892377929959359E-3</v>
      </c>
      <c r="CA34" s="6">
        <f t="shared" si="13"/>
        <v>5.6387744687569612E-4</v>
      </c>
      <c r="CB34" s="6">
        <f t="shared" si="14"/>
        <v>1.2405716554188171E-3</v>
      </c>
      <c r="CC34" s="6">
        <f t="shared" si="15"/>
        <v>9.2729639602689151E-3</v>
      </c>
      <c r="CD34" s="6">
        <f t="shared" si="16"/>
        <v>6.582874844705465E-2</v>
      </c>
      <c r="CE34" s="6">
        <f t="shared" si="17"/>
        <v>4.4482191199108241E-2</v>
      </c>
      <c r="CF34" s="6">
        <f t="shared" si="18"/>
        <v>0</v>
      </c>
      <c r="CG34" s="6">
        <f t="shared" si="19"/>
        <v>1.2763596004439513E-2</v>
      </c>
      <c r="CH34" s="6">
        <f t="shared" si="20"/>
        <v>1.2428993410588502E-3</v>
      </c>
      <c r="CI34" s="6">
        <f t="shared" si="26"/>
        <v>1.5482432796315497</v>
      </c>
      <c r="CJ34">
        <f t="shared" si="27"/>
        <v>1.5622497749770481</v>
      </c>
      <c r="CK34" s="24"/>
      <c r="CM34" s="27" t="s">
        <v>91</v>
      </c>
      <c r="CN34" s="28">
        <v>61.978999999999999</v>
      </c>
    </row>
    <row r="35" spans="1:92" x14ac:dyDescent="0.45">
      <c r="A35" s="41" t="s">
        <v>64</v>
      </c>
      <c r="B35" s="7" t="s">
        <v>73</v>
      </c>
      <c r="C35" s="7">
        <v>1436</v>
      </c>
      <c r="D35" s="7">
        <v>1123.1500000000001</v>
      </c>
      <c r="E35" s="7" t="s">
        <v>73</v>
      </c>
      <c r="F35" s="7">
        <f t="shared" si="21"/>
        <v>143.6</v>
      </c>
      <c r="G35" s="7">
        <f t="shared" si="22"/>
        <v>850.00000000000011</v>
      </c>
      <c r="H35" s="15">
        <v>77.7</v>
      </c>
      <c r="I35" s="15">
        <v>7.0000000000000007E-2</v>
      </c>
      <c r="J35" s="15">
        <v>13</v>
      </c>
      <c r="K35" s="15">
        <v>0.38</v>
      </c>
      <c r="L35" s="15">
        <v>0.04</v>
      </c>
      <c r="M35" s="15">
        <v>0.05</v>
      </c>
      <c r="N35" s="15">
        <v>0.52</v>
      </c>
      <c r="O35" s="15">
        <v>4.08</v>
      </c>
      <c r="P35" s="15">
        <v>4.1900000000000004</v>
      </c>
      <c r="Q35" s="15"/>
      <c r="R35" s="15">
        <f t="shared" si="37"/>
        <v>100.02999999999999</v>
      </c>
      <c r="S35" s="15"/>
      <c r="T35" s="12">
        <f t="shared" si="0"/>
        <v>0.19</v>
      </c>
      <c r="U35" s="12">
        <f t="shared" si="1"/>
        <v>9.7699999999999995E-2</v>
      </c>
      <c r="V35" t="s">
        <v>74</v>
      </c>
      <c r="Y35" s="16">
        <f t="shared" si="2"/>
        <v>100.31769999999999</v>
      </c>
      <c r="Z35" s="16"/>
      <c r="AA35" s="7" t="s">
        <v>92</v>
      </c>
      <c r="AB35" s="7" t="s">
        <v>76</v>
      </c>
      <c r="AC35" s="7" t="s">
        <v>71</v>
      </c>
      <c r="AD35" s="7"/>
      <c r="AE35" s="42"/>
      <c r="AF35" s="17"/>
      <c r="AG35" s="18"/>
      <c r="AH35" s="7">
        <v>1436</v>
      </c>
      <c r="AI35" s="7">
        <v>1123.1500000000001</v>
      </c>
      <c r="AJ35" s="7"/>
      <c r="AK35" s="18"/>
      <c r="AL35" s="17"/>
      <c r="AM35" s="18"/>
      <c r="AN35" s="7"/>
      <c r="AO35" s="23"/>
      <c r="AP35" s="7">
        <v>2055</v>
      </c>
      <c r="AQ35" s="7">
        <v>2102</v>
      </c>
      <c r="AR35" s="7">
        <v>1900</v>
      </c>
      <c r="AS35" s="7">
        <v>977</v>
      </c>
      <c r="AT35" s="7">
        <f t="shared" si="3"/>
        <v>0.17379874686221414</v>
      </c>
      <c r="AU35" s="7"/>
      <c r="AV35" s="12">
        <f t="shared" si="24"/>
        <v>9.7699999999999995E-2</v>
      </c>
      <c r="AW35" s="19">
        <f t="shared" si="4"/>
        <v>9.2050499369406E-2</v>
      </c>
      <c r="AX35" s="15">
        <f t="shared" si="5"/>
        <v>5.6495006305939954E-3</v>
      </c>
      <c r="AY35" s="15">
        <f t="shared" si="25"/>
        <v>3.1916857375081952E-5</v>
      </c>
      <c r="AZ35" s="7"/>
      <c r="BA35" s="7"/>
      <c r="BB35" s="7"/>
      <c r="BC35" s="7"/>
      <c r="BD35" s="7"/>
      <c r="BE35" s="15"/>
      <c r="BF35" s="16"/>
      <c r="BG35" s="16"/>
      <c r="BH35" s="20">
        <f t="shared" si="6"/>
        <v>0.83526248856655172</v>
      </c>
      <c r="BI35" s="20">
        <f t="shared" si="28"/>
        <v>5.6607653386113585E-4</v>
      </c>
      <c r="BJ35" s="20">
        <f t="shared" si="29"/>
        <v>8.2351224750269486E-2</v>
      </c>
      <c r="BK35" s="20">
        <f t="shared" si="30"/>
        <v>3.4162833855507944E-3</v>
      </c>
      <c r="BL35" s="20">
        <f t="shared" si="31"/>
        <v>3.6420467913149119E-4</v>
      </c>
      <c r="BM35" s="20">
        <f t="shared" si="32"/>
        <v>8.012769515873809E-4</v>
      </c>
      <c r="BN35" s="20">
        <f t="shared" si="33"/>
        <v>5.989345526160263E-3</v>
      </c>
      <c r="BO35" s="20">
        <f t="shared" si="34"/>
        <v>4.2518349223980192E-2</v>
      </c>
      <c r="BP35" s="20">
        <f t="shared" si="35"/>
        <v>2.8730750382907583E-2</v>
      </c>
      <c r="BQ35" s="20">
        <f t="shared" si="36"/>
        <v>0</v>
      </c>
      <c r="BR35" s="20">
        <f t="shared" si="8"/>
        <v>6.7545114826372699E-3</v>
      </c>
      <c r="BS35" s="20">
        <f t="shared" si="8"/>
        <v>1.4221268143368106E-3</v>
      </c>
      <c r="BT35" s="6"/>
      <c r="BU35" s="6"/>
      <c r="BV35" s="6"/>
      <c r="BW35" s="6">
        <f t="shared" si="9"/>
        <v>1.2931895346514879</v>
      </c>
      <c r="BX35" s="6">
        <f t="shared" si="10"/>
        <v>8.7642418930762491E-4</v>
      </c>
      <c r="BY35" s="6">
        <f t="shared" si="11"/>
        <v>0.12749973028903208</v>
      </c>
      <c r="BZ35" s="6">
        <f t="shared" si="12"/>
        <v>5.2892377929959359E-3</v>
      </c>
      <c r="CA35" s="6">
        <f t="shared" si="13"/>
        <v>5.6387744687569612E-4</v>
      </c>
      <c r="CB35" s="6">
        <f t="shared" si="14"/>
        <v>1.2405716554188171E-3</v>
      </c>
      <c r="CC35" s="6">
        <f t="shared" si="15"/>
        <v>9.2729639602689151E-3</v>
      </c>
      <c r="CD35" s="6">
        <f t="shared" si="16"/>
        <v>6.582874844705465E-2</v>
      </c>
      <c r="CE35" s="6">
        <f t="shared" si="17"/>
        <v>4.4482191199108241E-2</v>
      </c>
      <c r="CF35" s="6">
        <f t="shared" si="18"/>
        <v>0</v>
      </c>
      <c r="CG35" s="6">
        <f t="shared" si="19"/>
        <v>1.0543840177580466E-2</v>
      </c>
      <c r="CH35" s="6">
        <f t="shared" si="20"/>
        <v>2.2199500113610545E-3</v>
      </c>
      <c r="CI35" s="6">
        <f t="shared" si="26"/>
        <v>1.5482432796315497</v>
      </c>
      <c r="CJ35">
        <f t="shared" si="27"/>
        <v>1.5610070698204912</v>
      </c>
      <c r="CK35" s="24"/>
      <c r="CM35" s="27" t="s">
        <v>93</v>
      </c>
      <c r="CN35" s="28">
        <v>94.194999999999993</v>
      </c>
    </row>
    <row r="36" spans="1:92" x14ac:dyDescent="0.45">
      <c r="A36" s="41" t="s">
        <v>64</v>
      </c>
      <c r="B36" s="7" t="s">
        <v>73</v>
      </c>
      <c r="C36" s="7">
        <v>640</v>
      </c>
      <c r="D36" s="7">
        <v>1123.1500000000001</v>
      </c>
      <c r="E36" s="7" t="s">
        <v>73</v>
      </c>
      <c r="F36" s="7">
        <f t="shared" si="21"/>
        <v>64</v>
      </c>
      <c r="G36" s="7">
        <f t="shared" si="22"/>
        <v>850.00000000000011</v>
      </c>
      <c r="H36" s="15">
        <v>77.7</v>
      </c>
      <c r="I36" s="15">
        <v>7.0000000000000007E-2</v>
      </c>
      <c r="J36" s="15">
        <v>13</v>
      </c>
      <c r="K36" s="15">
        <v>0.38</v>
      </c>
      <c r="L36" s="15">
        <v>0.04</v>
      </c>
      <c r="M36" s="15">
        <v>0.05</v>
      </c>
      <c r="N36" s="15">
        <v>0.52</v>
      </c>
      <c r="O36" s="15">
        <v>4.08</v>
      </c>
      <c r="P36" s="15">
        <v>4.1900000000000004</v>
      </c>
      <c r="Q36" s="15"/>
      <c r="R36" s="15">
        <f t="shared" si="37"/>
        <v>100.02999999999999</v>
      </c>
      <c r="S36" s="15"/>
      <c r="T36" s="12">
        <f t="shared" si="0"/>
        <v>0.11</v>
      </c>
      <c r="U36" s="12">
        <f t="shared" si="1"/>
        <v>4.2599999999999999E-2</v>
      </c>
      <c r="V36" t="s">
        <v>74</v>
      </c>
      <c r="Y36" s="16">
        <f t="shared" si="2"/>
        <v>100.18259999999998</v>
      </c>
      <c r="Z36" s="16"/>
      <c r="AA36" s="7" t="s">
        <v>94</v>
      </c>
      <c r="AB36" s="7" t="s">
        <v>76</v>
      </c>
      <c r="AC36" s="7" t="s">
        <v>71</v>
      </c>
      <c r="AD36" s="7"/>
      <c r="AE36" s="42"/>
      <c r="AF36" s="17"/>
      <c r="AG36" s="18"/>
      <c r="AH36" s="7">
        <v>640</v>
      </c>
      <c r="AI36" s="7">
        <v>1123.1500000000001</v>
      </c>
      <c r="AJ36" s="7"/>
      <c r="AK36" s="18"/>
      <c r="AL36" s="17"/>
      <c r="AM36" s="18"/>
      <c r="AN36" s="7"/>
      <c r="AO36" s="23"/>
      <c r="AP36" s="7">
        <v>739</v>
      </c>
      <c r="AQ36" s="7">
        <v>747</v>
      </c>
      <c r="AR36" s="7">
        <v>1100</v>
      </c>
      <c r="AS36" s="7">
        <v>426</v>
      </c>
      <c r="AT36" s="7">
        <f t="shared" si="3"/>
        <v>0.13676250267532281</v>
      </c>
      <c r="AU36" s="7"/>
      <c r="AV36" s="12">
        <f t="shared" si="24"/>
        <v>4.2599999999999999E-2</v>
      </c>
      <c r="AW36" s="19">
        <f t="shared" si="4"/>
        <v>5.0143011010025752E-2</v>
      </c>
      <c r="AX36" s="15">
        <f t="shared" si="5"/>
        <v>7.5430110100257533E-3</v>
      </c>
      <c r="AY36" s="15">
        <f t="shared" si="25"/>
        <v>5.6897015097369733E-5</v>
      </c>
      <c r="AZ36" s="7"/>
      <c r="BA36" s="7"/>
      <c r="BB36" s="7"/>
      <c r="BC36" s="7"/>
      <c r="BD36" s="7"/>
      <c r="BE36" s="15"/>
      <c r="BF36" s="16"/>
      <c r="BG36" s="16"/>
      <c r="BH36" s="20">
        <f t="shared" si="6"/>
        <v>0.83526248856655172</v>
      </c>
      <c r="BI36" s="20">
        <f t="shared" si="28"/>
        <v>5.6607653386113585E-4</v>
      </c>
      <c r="BJ36" s="20">
        <f t="shared" si="29"/>
        <v>8.2351224750269486E-2</v>
      </c>
      <c r="BK36" s="20">
        <f t="shared" si="30"/>
        <v>3.4162833855507944E-3</v>
      </c>
      <c r="BL36" s="20">
        <f t="shared" si="31"/>
        <v>3.6420467913149119E-4</v>
      </c>
      <c r="BM36" s="20">
        <f t="shared" si="32"/>
        <v>8.012769515873809E-4</v>
      </c>
      <c r="BN36" s="20">
        <f t="shared" si="33"/>
        <v>5.989345526160263E-3</v>
      </c>
      <c r="BO36" s="20">
        <f t="shared" si="34"/>
        <v>4.2518349223980192E-2</v>
      </c>
      <c r="BP36" s="20">
        <f t="shared" si="35"/>
        <v>2.8730750382907583E-2</v>
      </c>
      <c r="BQ36" s="20">
        <f t="shared" si="36"/>
        <v>0</v>
      </c>
      <c r="BR36" s="20">
        <f t="shared" si="8"/>
        <v>3.9248167006596382E-3</v>
      </c>
      <c r="BS36" s="20">
        <f t="shared" si="8"/>
        <v>6.2235718945999297E-4</v>
      </c>
      <c r="BT36" s="6"/>
      <c r="BU36" s="6"/>
      <c r="BV36" s="6"/>
      <c r="BW36" s="6">
        <f t="shared" si="9"/>
        <v>1.2931895346514879</v>
      </c>
      <c r="BX36" s="6">
        <f t="shared" si="10"/>
        <v>8.7642418930762491E-4</v>
      </c>
      <c r="BY36" s="6">
        <f t="shared" si="11"/>
        <v>0.12749973028903208</v>
      </c>
      <c r="BZ36" s="6">
        <f t="shared" si="12"/>
        <v>5.2892377929959359E-3</v>
      </c>
      <c r="CA36" s="6">
        <f t="shared" si="13"/>
        <v>5.6387744687569612E-4</v>
      </c>
      <c r="CB36" s="6">
        <f t="shared" si="14"/>
        <v>1.2405716554188171E-3</v>
      </c>
      <c r="CC36" s="6">
        <f t="shared" si="15"/>
        <v>9.2729639602689151E-3</v>
      </c>
      <c r="CD36" s="6">
        <f t="shared" si="16"/>
        <v>6.582874844705465E-2</v>
      </c>
      <c r="CE36" s="6">
        <f t="shared" si="17"/>
        <v>4.4482191199108241E-2</v>
      </c>
      <c r="CF36" s="6">
        <f t="shared" si="18"/>
        <v>0</v>
      </c>
      <c r="CG36" s="6">
        <f t="shared" si="19"/>
        <v>6.1043285238623754E-3</v>
      </c>
      <c r="CH36" s="6">
        <f t="shared" si="20"/>
        <v>9.6796182685753235E-4</v>
      </c>
      <c r="CI36" s="6">
        <f t="shared" si="26"/>
        <v>1.5482432796315497</v>
      </c>
      <c r="CJ36">
        <f t="shared" si="27"/>
        <v>1.5553155699822696</v>
      </c>
      <c r="CK36" s="24"/>
      <c r="CM36" s="27" t="s">
        <v>95</v>
      </c>
      <c r="CN36" s="28">
        <v>141.94</v>
      </c>
    </row>
    <row r="37" spans="1:92" x14ac:dyDescent="0.45">
      <c r="A37" s="41" t="s">
        <v>64</v>
      </c>
      <c r="B37" s="7" t="s">
        <v>73</v>
      </c>
      <c r="C37" s="7">
        <v>966</v>
      </c>
      <c r="D37" s="7">
        <v>1123.1500000000001</v>
      </c>
      <c r="E37" s="7" t="s">
        <v>73</v>
      </c>
      <c r="F37" s="7">
        <f t="shared" si="21"/>
        <v>96.6</v>
      </c>
      <c r="G37" s="7">
        <f t="shared" si="22"/>
        <v>850.00000000000011</v>
      </c>
      <c r="H37" s="15">
        <v>77.7</v>
      </c>
      <c r="I37" s="15">
        <v>7.0000000000000007E-2</v>
      </c>
      <c r="J37" s="15">
        <v>13</v>
      </c>
      <c r="K37" s="15">
        <v>0.38</v>
      </c>
      <c r="L37" s="15">
        <v>0.04</v>
      </c>
      <c r="M37" s="15">
        <v>0.05</v>
      </c>
      <c r="N37" s="15">
        <v>0.52</v>
      </c>
      <c r="O37" s="15">
        <v>4.08</v>
      </c>
      <c r="P37" s="15">
        <v>4.1900000000000004</v>
      </c>
      <c r="Q37" s="15"/>
      <c r="R37" s="15">
        <f t="shared" si="37"/>
        <v>100.02999999999999</v>
      </c>
      <c r="S37" s="15"/>
      <c r="T37" s="12">
        <f t="shared" si="0"/>
        <v>0.16</v>
      </c>
      <c r="U37" s="12">
        <f t="shared" si="1"/>
        <v>6.9699999999999998E-2</v>
      </c>
      <c r="V37" t="s">
        <v>74</v>
      </c>
      <c r="Y37" s="16">
        <f t="shared" si="2"/>
        <v>100.25969999999998</v>
      </c>
      <c r="Z37" s="16"/>
      <c r="AA37" s="7" t="s">
        <v>96</v>
      </c>
      <c r="AB37" s="7" t="s">
        <v>76</v>
      </c>
      <c r="AC37" s="7" t="s">
        <v>71</v>
      </c>
      <c r="AD37" s="7"/>
      <c r="AE37" s="42"/>
      <c r="AF37" s="17"/>
      <c r="AG37" s="18"/>
      <c r="AH37" s="7">
        <v>966</v>
      </c>
      <c r="AI37" s="7">
        <v>1123.1500000000001</v>
      </c>
      <c r="AJ37" s="7"/>
      <c r="AK37" s="18"/>
      <c r="AL37" s="17"/>
      <c r="AM37" s="18"/>
      <c r="AN37" s="7"/>
      <c r="AO37" s="23"/>
      <c r="AP37" s="7">
        <v>1213</v>
      </c>
      <c r="AQ37" s="7">
        <v>1238</v>
      </c>
      <c r="AR37" s="7">
        <v>1600</v>
      </c>
      <c r="AS37" s="7">
        <v>697</v>
      </c>
      <c r="AT37" s="7">
        <f t="shared" si="3"/>
        <v>0.15125503339522101</v>
      </c>
      <c r="AU37" s="7"/>
      <c r="AV37" s="12">
        <f t="shared" si="24"/>
        <v>6.9699999999999998E-2</v>
      </c>
      <c r="AW37" s="19">
        <f t="shared" si="4"/>
        <v>6.7006094789691745E-2</v>
      </c>
      <c r="AX37" s="15">
        <f t="shared" si="5"/>
        <v>2.6939052103082534E-3</v>
      </c>
      <c r="AY37" s="15">
        <f t="shared" si="25"/>
        <v>7.257125282125955E-6</v>
      </c>
      <c r="AZ37" s="7"/>
      <c r="BA37" s="7"/>
      <c r="BB37" s="7"/>
      <c r="BC37" s="7"/>
      <c r="BD37" s="7"/>
      <c r="BE37" s="15"/>
      <c r="BF37" s="16"/>
      <c r="BG37" s="16"/>
      <c r="BH37" s="20">
        <f t="shared" si="6"/>
        <v>0.83526248856655172</v>
      </c>
      <c r="BI37" s="20">
        <f t="shared" si="28"/>
        <v>5.6607653386113585E-4</v>
      </c>
      <c r="BJ37" s="20">
        <f t="shared" si="29"/>
        <v>8.2351224750269486E-2</v>
      </c>
      <c r="BK37" s="20">
        <f t="shared" si="30"/>
        <v>3.4162833855507944E-3</v>
      </c>
      <c r="BL37" s="20">
        <f t="shared" si="31"/>
        <v>3.6420467913149119E-4</v>
      </c>
      <c r="BM37" s="20">
        <f t="shared" si="32"/>
        <v>8.012769515873809E-4</v>
      </c>
      <c r="BN37" s="20">
        <f t="shared" si="33"/>
        <v>5.989345526160263E-3</v>
      </c>
      <c r="BO37" s="20">
        <f t="shared" si="34"/>
        <v>4.2518349223980192E-2</v>
      </c>
      <c r="BP37" s="20">
        <f t="shared" si="35"/>
        <v>2.8730750382907583E-2</v>
      </c>
      <c r="BQ37" s="20">
        <f t="shared" si="36"/>
        <v>0</v>
      </c>
      <c r="BR37" s="20">
        <f t="shared" si="8"/>
        <v>5.69640657973696E-3</v>
      </c>
      <c r="BS37" s="20">
        <f t="shared" si="8"/>
        <v>1.0160549428695387E-3</v>
      </c>
      <c r="BT37" s="6"/>
      <c r="BU37" s="6"/>
      <c r="BV37" s="6"/>
      <c r="BW37" s="6">
        <f t="shared" si="9"/>
        <v>1.2931895346514879</v>
      </c>
      <c r="BX37" s="6">
        <f t="shared" si="10"/>
        <v>8.7642418930762491E-4</v>
      </c>
      <c r="BY37" s="6">
        <f t="shared" si="11"/>
        <v>0.12749973028903208</v>
      </c>
      <c r="BZ37" s="6">
        <f t="shared" si="12"/>
        <v>5.2892377929959359E-3</v>
      </c>
      <c r="CA37" s="6">
        <f t="shared" si="13"/>
        <v>5.6387744687569612E-4</v>
      </c>
      <c r="CB37" s="6">
        <f t="shared" si="14"/>
        <v>1.2405716554188171E-3</v>
      </c>
      <c r="CC37" s="6">
        <f t="shared" si="15"/>
        <v>9.2729639602689151E-3</v>
      </c>
      <c r="CD37" s="6">
        <f t="shared" si="16"/>
        <v>6.582874844705465E-2</v>
      </c>
      <c r="CE37" s="6">
        <f t="shared" si="17"/>
        <v>4.4482191199108241E-2</v>
      </c>
      <c r="CF37" s="6">
        <f t="shared" si="18"/>
        <v>0</v>
      </c>
      <c r="CG37" s="6">
        <f t="shared" si="19"/>
        <v>8.8790233074361822E-3</v>
      </c>
      <c r="CH37" s="6">
        <f t="shared" si="20"/>
        <v>1.5837309702340378E-3</v>
      </c>
      <c r="CI37" s="6">
        <f t="shared" si="26"/>
        <v>1.5482432796315497</v>
      </c>
      <c r="CJ37">
        <f t="shared" si="27"/>
        <v>1.55870603390922</v>
      </c>
      <c r="CK37" s="24"/>
      <c r="CM37" s="27" t="s">
        <v>51</v>
      </c>
      <c r="CN37" s="28">
        <v>18.02</v>
      </c>
    </row>
    <row r="38" spans="1:92" x14ac:dyDescent="0.45">
      <c r="A38" s="41" t="s">
        <v>64</v>
      </c>
      <c r="B38" s="7" t="s">
        <v>73</v>
      </c>
      <c r="C38" s="7">
        <v>1035</v>
      </c>
      <c r="D38" s="7">
        <v>1123.1500000000001</v>
      </c>
      <c r="E38" s="7" t="s">
        <v>73</v>
      </c>
      <c r="F38" s="7">
        <f t="shared" si="21"/>
        <v>103.5</v>
      </c>
      <c r="G38" s="7">
        <f t="shared" si="22"/>
        <v>850.00000000000011</v>
      </c>
      <c r="H38" s="15">
        <v>77.7</v>
      </c>
      <c r="I38" s="15">
        <v>7.0000000000000007E-2</v>
      </c>
      <c r="J38" s="15">
        <v>13</v>
      </c>
      <c r="K38" s="15">
        <v>0.38</v>
      </c>
      <c r="L38" s="15">
        <v>0.04</v>
      </c>
      <c r="M38" s="15">
        <v>0.05</v>
      </c>
      <c r="N38" s="15">
        <v>0.52</v>
      </c>
      <c r="O38" s="15">
        <v>4.08</v>
      </c>
      <c r="P38" s="15">
        <v>4.1900000000000004</v>
      </c>
      <c r="Q38" s="15"/>
      <c r="R38" s="15">
        <f t="shared" si="37"/>
        <v>100.02999999999999</v>
      </c>
      <c r="S38" s="15"/>
      <c r="T38" s="12">
        <f t="shared" ref="T38:T69" si="38">AR38/10000</f>
        <v>0.14000000000000001</v>
      </c>
      <c r="U38" s="12">
        <f t="shared" ref="U38:U69" si="39">AS38/10000</f>
        <v>7.46E-2</v>
      </c>
      <c r="V38" t="s">
        <v>74</v>
      </c>
      <c r="Y38" s="16">
        <f t="shared" si="2"/>
        <v>100.24459999999999</v>
      </c>
      <c r="Z38" s="16"/>
      <c r="AA38" s="7" t="s">
        <v>97</v>
      </c>
      <c r="AB38" s="7" t="s">
        <v>76</v>
      </c>
      <c r="AC38" s="7" t="s">
        <v>71</v>
      </c>
      <c r="AD38" s="7"/>
      <c r="AE38" s="42"/>
      <c r="AF38" s="17"/>
      <c r="AG38" s="18"/>
      <c r="AH38" s="7">
        <v>1035</v>
      </c>
      <c r="AI38" s="7">
        <v>1123.1500000000001</v>
      </c>
      <c r="AJ38" s="7"/>
      <c r="AK38" s="18"/>
      <c r="AL38" s="17"/>
      <c r="AM38" s="18"/>
      <c r="AN38" s="7"/>
      <c r="AO38" s="23"/>
      <c r="AP38" s="7">
        <v>1324</v>
      </c>
      <c r="AQ38" s="7">
        <v>1354</v>
      </c>
      <c r="AR38" s="7">
        <v>1400</v>
      </c>
      <c r="AS38" s="7">
        <v>746</v>
      </c>
      <c r="AT38" s="7">
        <f t="shared" si="3"/>
        <v>0.17897318334488457</v>
      </c>
      <c r="AU38" s="7"/>
      <c r="AV38" s="12">
        <f t="shared" si="24"/>
        <v>7.46E-2</v>
      </c>
      <c r="AW38" s="19">
        <f t="shared" si="4"/>
        <v>7.1106017886774217E-2</v>
      </c>
      <c r="AX38" s="15">
        <f t="shared" si="5"/>
        <v>3.4939821132257826E-3</v>
      </c>
      <c r="AY38" s="15">
        <f t="shared" si="25"/>
        <v>1.2207911007541706E-5</v>
      </c>
      <c r="AZ38" s="7"/>
      <c r="BA38" s="7"/>
      <c r="BB38" s="7"/>
      <c r="BC38" s="7"/>
      <c r="BD38" s="7"/>
      <c r="BE38" s="15"/>
      <c r="BF38" s="16"/>
      <c r="BG38" s="16"/>
      <c r="BH38" s="20">
        <f t="shared" si="6"/>
        <v>0.83526248856655172</v>
      </c>
      <c r="BI38" s="20">
        <f t="shared" si="28"/>
        <v>5.6607653386113585E-4</v>
      </c>
      <c r="BJ38" s="20">
        <f t="shared" si="29"/>
        <v>8.2351224750269486E-2</v>
      </c>
      <c r="BK38" s="20">
        <f t="shared" si="30"/>
        <v>3.4162833855507944E-3</v>
      </c>
      <c r="BL38" s="20">
        <f t="shared" si="31"/>
        <v>3.6420467913149119E-4</v>
      </c>
      <c r="BM38" s="20">
        <f t="shared" si="32"/>
        <v>8.012769515873809E-4</v>
      </c>
      <c r="BN38" s="20">
        <f t="shared" si="33"/>
        <v>5.989345526160263E-3</v>
      </c>
      <c r="BO38" s="20">
        <f t="shared" si="34"/>
        <v>4.2518349223980192E-2</v>
      </c>
      <c r="BP38" s="20">
        <f t="shared" si="35"/>
        <v>2.8730750382907583E-2</v>
      </c>
      <c r="BQ38" s="20">
        <f t="shared" si="36"/>
        <v>0</v>
      </c>
      <c r="BR38" s="20">
        <f t="shared" si="8"/>
        <v>4.9875508863481176E-3</v>
      </c>
      <c r="BS38" s="20">
        <f t="shared" si="8"/>
        <v>1.0881820294268644E-3</v>
      </c>
      <c r="BT38" s="6"/>
      <c r="BU38" s="6"/>
      <c r="BV38" s="6"/>
      <c r="BW38" s="6">
        <f t="shared" si="9"/>
        <v>1.2931895346514879</v>
      </c>
      <c r="BX38" s="6">
        <f t="shared" si="10"/>
        <v>8.7642418930762491E-4</v>
      </c>
      <c r="BY38" s="6">
        <f t="shared" si="11"/>
        <v>0.12749973028903208</v>
      </c>
      <c r="BZ38" s="6">
        <f t="shared" si="12"/>
        <v>5.2892377929959359E-3</v>
      </c>
      <c r="CA38" s="6">
        <f t="shared" si="13"/>
        <v>5.6387744687569612E-4</v>
      </c>
      <c r="CB38" s="6">
        <f t="shared" si="14"/>
        <v>1.2405716554188171E-3</v>
      </c>
      <c r="CC38" s="6">
        <f t="shared" si="15"/>
        <v>9.2729639602689151E-3</v>
      </c>
      <c r="CD38" s="6">
        <f t="shared" si="16"/>
        <v>6.582874844705465E-2</v>
      </c>
      <c r="CE38" s="6">
        <f t="shared" si="17"/>
        <v>4.4482191199108241E-2</v>
      </c>
      <c r="CF38" s="6">
        <f t="shared" si="18"/>
        <v>0</v>
      </c>
      <c r="CG38" s="6">
        <f t="shared" si="19"/>
        <v>7.7691453940066605E-3</v>
      </c>
      <c r="CH38" s="6">
        <f t="shared" si="20"/>
        <v>1.6950693024312658E-3</v>
      </c>
      <c r="CI38" s="6">
        <f t="shared" si="26"/>
        <v>1.5482432796315497</v>
      </c>
      <c r="CJ38">
        <f t="shared" si="27"/>
        <v>1.5577074943279878</v>
      </c>
      <c r="CK38" s="24"/>
      <c r="CM38" s="27" t="s">
        <v>98</v>
      </c>
      <c r="CN38" s="28">
        <v>44.01</v>
      </c>
    </row>
    <row r="39" spans="1:92" ht="14.65" thickBot="1" x14ac:dyDescent="0.5">
      <c r="A39" s="41" t="s">
        <v>64</v>
      </c>
      <c r="B39" s="7" t="s">
        <v>73</v>
      </c>
      <c r="C39" s="7">
        <v>255</v>
      </c>
      <c r="D39" s="7">
        <v>1123.1500000000001</v>
      </c>
      <c r="E39" s="7" t="s">
        <v>73</v>
      </c>
      <c r="F39" s="7">
        <f t="shared" si="21"/>
        <v>25.5</v>
      </c>
      <c r="G39" s="7">
        <f t="shared" si="22"/>
        <v>850.00000000000011</v>
      </c>
      <c r="H39" s="15">
        <v>77.7</v>
      </c>
      <c r="I39" s="15">
        <v>7.0000000000000007E-2</v>
      </c>
      <c r="J39" s="15">
        <v>13</v>
      </c>
      <c r="K39" s="15">
        <v>0.38</v>
      </c>
      <c r="L39" s="15">
        <v>0.04</v>
      </c>
      <c r="M39" s="15">
        <v>0.05</v>
      </c>
      <c r="N39" s="15">
        <v>0.52</v>
      </c>
      <c r="O39" s="15">
        <v>4.08</v>
      </c>
      <c r="P39" s="15">
        <v>4.1900000000000004</v>
      </c>
      <c r="Q39" s="15"/>
      <c r="R39" s="15">
        <f t="shared" si="37"/>
        <v>100.02999999999999</v>
      </c>
      <c r="S39" s="15"/>
      <c r="T39" s="12">
        <f t="shared" si="38"/>
        <v>0.38</v>
      </c>
      <c r="U39" s="12">
        <f t="shared" si="39"/>
        <v>1.66E-2</v>
      </c>
      <c r="V39" t="s">
        <v>74</v>
      </c>
      <c r="Y39" s="16">
        <f t="shared" si="2"/>
        <v>100.42659999999998</v>
      </c>
      <c r="Z39" s="16"/>
      <c r="AA39" s="7" t="s">
        <v>99</v>
      </c>
      <c r="AB39" s="7" t="s">
        <v>76</v>
      </c>
      <c r="AC39" s="7" t="s">
        <v>71</v>
      </c>
      <c r="AD39" s="7"/>
      <c r="AE39" s="42"/>
      <c r="AF39" s="17"/>
      <c r="AG39" s="18"/>
      <c r="AH39" s="7">
        <v>255</v>
      </c>
      <c r="AI39" s="7">
        <v>1123.1500000000001</v>
      </c>
      <c r="AJ39" s="7"/>
      <c r="AK39" s="18"/>
      <c r="AL39" s="17"/>
      <c r="AM39" s="18"/>
      <c r="AN39" s="7"/>
      <c r="AO39" s="23"/>
      <c r="AP39" s="7">
        <v>269</v>
      </c>
      <c r="AQ39" s="7">
        <v>271</v>
      </c>
      <c r="AR39" s="7">
        <v>3800</v>
      </c>
      <c r="AS39" s="7">
        <v>166</v>
      </c>
      <c r="AT39" s="7">
        <f t="shared" si="3"/>
        <v>1.7557054551437235E-2</v>
      </c>
      <c r="AU39" s="7"/>
      <c r="AV39" s="12">
        <f t="shared" si="24"/>
        <v>1.66E-2</v>
      </c>
      <c r="AW39" s="19">
        <f t="shared" si="4"/>
        <v>2.4546808576677105E-2</v>
      </c>
      <c r="AX39" s="15">
        <f t="shared" si="5"/>
        <v>7.946808576677105E-3</v>
      </c>
      <c r="AY39" s="15">
        <f t="shared" si="25"/>
        <v>6.3151766554348797E-5</v>
      </c>
      <c r="AZ39" s="7"/>
      <c r="BA39" s="7"/>
      <c r="BB39" s="7"/>
      <c r="BC39" s="7"/>
      <c r="BD39" s="7"/>
      <c r="BE39" s="15"/>
      <c r="BF39" s="16"/>
      <c r="BG39" s="16"/>
      <c r="BH39" s="20">
        <f t="shared" si="6"/>
        <v>0.83526248856655172</v>
      </c>
      <c r="BI39" s="20">
        <f t="shared" si="28"/>
        <v>5.6607653386113585E-4</v>
      </c>
      <c r="BJ39" s="20">
        <f t="shared" si="29"/>
        <v>8.2351224750269486E-2</v>
      </c>
      <c r="BK39" s="20">
        <f t="shared" si="30"/>
        <v>3.4162833855507944E-3</v>
      </c>
      <c r="BL39" s="20">
        <f t="shared" si="31"/>
        <v>3.6420467913149119E-4</v>
      </c>
      <c r="BM39" s="20">
        <f t="shared" si="32"/>
        <v>8.012769515873809E-4</v>
      </c>
      <c r="BN39" s="20">
        <f t="shared" si="33"/>
        <v>5.989345526160263E-3</v>
      </c>
      <c r="BO39" s="20">
        <f t="shared" si="34"/>
        <v>4.2518349223980192E-2</v>
      </c>
      <c r="BP39" s="20">
        <f t="shared" si="35"/>
        <v>2.8730750382907583E-2</v>
      </c>
      <c r="BQ39" s="20">
        <f t="shared" si="36"/>
        <v>0</v>
      </c>
      <c r="BR39" s="20">
        <f t="shared" si="8"/>
        <v>1.3434140859625531E-2</v>
      </c>
      <c r="BS39" s="20">
        <f t="shared" si="8"/>
        <v>2.4029116729580029E-4</v>
      </c>
      <c r="BT39" s="6"/>
      <c r="BU39" s="6"/>
      <c r="BV39" s="6"/>
      <c r="BW39" s="6">
        <f t="shared" si="9"/>
        <v>1.2931895346514879</v>
      </c>
      <c r="BX39" s="6">
        <f t="shared" si="10"/>
        <v>8.7642418930762491E-4</v>
      </c>
      <c r="BY39" s="6">
        <f t="shared" si="11"/>
        <v>0.12749973028903208</v>
      </c>
      <c r="BZ39" s="6">
        <f t="shared" si="12"/>
        <v>5.2892377929959359E-3</v>
      </c>
      <c r="CA39" s="6">
        <f t="shared" si="13"/>
        <v>5.6387744687569612E-4</v>
      </c>
      <c r="CB39" s="6">
        <f t="shared" si="14"/>
        <v>1.2405716554188171E-3</v>
      </c>
      <c r="CC39" s="6">
        <f t="shared" si="15"/>
        <v>9.2729639602689151E-3</v>
      </c>
      <c r="CD39" s="6">
        <f t="shared" si="16"/>
        <v>6.582874844705465E-2</v>
      </c>
      <c r="CE39" s="6">
        <f t="shared" si="17"/>
        <v>4.4482191199108241E-2</v>
      </c>
      <c r="CF39" s="6">
        <f t="shared" si="18"/>
        <v>0</v>
      </c>
      <c r="CG39" s="6">
        <f t="shared" si="19"/>
        <v>2.1087680355160933E-2</v>
      </c>
      <c r="CH39" s="6">
        <f t="shared" si="20"/>
        <v>3.7718700295387414E-4</v>
      </c>
      <c r="CI39" s="6">
        <f t="shared" si="26"/>
        <v>1.5482432796315497</v>
      </c>
      <c r="CJ39">
        <f t="shared" si="27"/>
        <v>1.5697081469896645</v>
      </c>
      <c r="CK39" s="24"/>
      <c r="CM39" s="29" t="s">
        <v>100</v>
      </c>
      <c r="CN39" s="30"/>
    </row>
    <row r="40" spans="1:92" x14ac:dyDescent="0.45">
      <c r="A40" s="41" t="s">
        <v>64</v>
      </c>
      <c r="B40" s="7" t="s">
        <v>73</v>
      </c>
      <c r="C40" s="7">
        <v>500</v>
      </c>
      <c r="D40" s="7">
        <v>1123.1500000000001</v>
      </c>
      <c r="E40" s="7" t="s">
        <v>73</v>
      </c>
      <c r="F40" s="7">
        <f t="shared" si="21"/>
        <v>50</v>
      </c>
      <c r="G40" s="7">
        <f t="shared" si="22"/>
        <v>850.00000000000011</v>
      </c>
      <c r="H40" s="15">
        <v>77.7</v>
      </c>
      <c r="I40" s="15">
        <v>7.0000000000000007E-2</v>
      </c>
      <c r="J40" s="15">
        <v>13</v>
      </c>
      <c r="K40" s="15">
        <v>0.38</v>
      </c>
      <c r="L40" s="15">
        <v>0.04</v>
      </c>
      <c r="M40" s="15">
        <v>0.05</v>
      </c>
      <c r="N40" s="15">
        <v>0.52</v>
      </c>
      <c r="O40" s="15">
        <v>4.08</v>
      </c>
      <c r="P40" s="15">
        <v>4.1900000000000004</v>
      </c>
      <c r="Q40" s="15"/>
      <c r="R40" s="15">
        <f t="shared" si="37"/>
        <v>100.02999999999999</v>
      </c>
      <c r="S40" s="15"/>
      <c r="T40" s="12">
        <f t="shared" si="38"/>
        <v>0.28000000000000003</v>
      </c>
      <c r="U40" s="12">
        <f t="shared" si="39"/>
        <v>3.4000000000000002E-2</v>
      </c>
      <c r="V40" t="s">
        <v>74</v>
      </c>
      <c r="Y40" s="16">
        <f t="shared" si="2"/>
        <v>100.34399999999999</v>
      </c>
      <c r="Z40" s="16"/>
      <c r="AA40" s="7" t="s">
        <v>101</v>
      </c>
      <c r="AB40" s="7" t="s">
        <v>76</v>
      </c>
      <c r="AC40" s="7" t="s">
        <v>71</v>
      </c>
      <c r="AD40" s="7"/>
      <c r="AE40" s="42"/>
      <c r="AF40" s="17"/>
      <c r="AG40" s="18"/>
      <c r="AH40" s="7">
        <v>500</v>
      </c>
      <c r="AI40" s="7">
        <v>1123.1500000000001</v>
      </c>
      <c r="AJ40" s="7"/>
      <c r="AK40" s="18"/>
      <c r="AL40" s="17"/>
      <c r="AM40" s="18"/>
      <c r="AN40" s="7"/>
      <c r="AO40" s="23"/>
      <c r="AP40" s="7">
        <v>558</v>
      </c>
      <c r="AQ40" s="7">
        <v>566</v>
      </c>
      <c r="AR40" s="7">
        <v>2800</v>
      </c>
      <c r="AS40" s="7">
        <v>340</v>
      </c>
      <c r="AT40" s="7">
        <f t="shared" si="3"/>
        <v>4.7324466439839168E-2</v>
      </c>
      <c r="AU40" s="7"/>
      <c r="AV40" s="12">
        <f t="shared" si="24"/>
        <v>3.4000000000000002E-2</v>
      </c>
      <c r="AW40" s="19">
        <f t="shared" si="4"/>
        <v>3.9587217889497553E-2</v>
      </c>
      <c r="AX40" s="15">
        <f t="shared" si="5"/>
        <v>5.5872178894975505E-3</v>
      </c>
      <c r="AY40" s="15">
        <f t="shared" si="25"/>
        <v>3.1217003744721461E-5</v>
      </c>
      <c r="AZ40" s="7"/>
      <c r="BA40" s="7"/>
      <c r="BB40" s="7"/>
      <c r="BC40" s="7"/>
      <c r="BD40" s="7"/>
      <c r="BE40" s="15"/>
      <c r="BF40" s="16"/>
      <c r="BG40" s="16"/>
      <c r="BH40" s="20">
        <f t="shared" si="6"/>
        <v>0.83526248856655172</v>
      </c>
      <c r="BI40" s="20">
        <f t="shared" si="28"/>
        <v>5.6607653386113585E-4</v>
      </c>
      <c r="BJ40" s="20">
        <f t="shared" si="29"/>
        <v>8.2351224750269486E-2</v>
      </c>
      <c r="BK40" s="20">
        <f t="shared" si="30"/>
        <v>3.4162833855507944E-3</v>
      </c>
      <c r="BL40" s="20">
        <f t="shared" si="31"/>
        <v>3.6420467913149119E-4</v>
      </c>
      <c r="BM40" s="20">
        <f t="shared" si="32"/>
        <v>8.012769515873809E-4</v>
      </c>
      <c r="BN40" s="20">
        <f t="shared" si="33"/>
        <v>5.989345526160263E-3</v>
      </c>
      <c r="BO40" s="20">
        <f t="shared" si="34"/>
        <v>4.2518349223980192E-2</v>
      </c>
      <c r="BP40" s="20">
        <f t="shared" si="35"/>
        <v>2.8730750382907583E-2</v>
      </c>
      <c r="BQ40" s="20">
        <f t="shared" si="36"/>
        <v>0</v>
      </c>
      <c r="BR40" s="20">
        <f t="shared" si="8"/>
        <v>9.9314498414631528E-3</v>
      </c>
      <c r="BS40" s="20">
        <f t="shared" si="8"/>
        <v>4.937839361888243E-4</v>
      </c>
      <c r="BT40" s="6"/>
      <c r="BU40" s="6"/>
      <c r="BV40" s="6"/>
      <c r="BW40" s="6">
        <f t="shared" si="9"/>
        <v>1.2931895346514879</v>
      </c>
      <c r="BX40" s="6">
        <f t="shared" si="10"/>
        <v>8.7642418930762491E-4</v>
      </c>
      <c r="BY40" s="6">
        <f t="shared" si="11"/>
        <v>0.12749973028903208</v>
      </c>
      <c r="BZ40" s="6">
        <f t="shared" si="12"/>
        <v>5.2892377929959359E-3</v>
      </c>
      <c r="CA40" s="6">
        <f t="shared" si="13"/>
        <v>5.6387744687569612E-4</v>
      </c>
      <c r="CB40" s="6">
        <f t="shared" si="14"/>
        <v>1.2405716554188171E-3</v>
      </c>
      <c r="CC40" s="6">
        <f t="shared" si="15"/>
        <v>9.2729639602689151E-3</v>
      </c>
      <c r="CD40" s="6">
        <f t="shared" si="16"/>
        <v>6.582874844705465E-2</v>
      </c>
      <c r="CE40" s="6">
        <f t="shared" si="17"/>
        <v>4.4482191199108241E-2</v>
      </c>
      <c r="CF40" s="6">
        <f t="shared" si="18"/>
        <v>0</v>
      </c>
      <c r="CG40" s="6">
        <f t="shared" si="19"/>
        <v>1.5538290788013321E-2</v>
      </c>
      <c r="CH40" s="6">
        <f t="shared" si="20"/>
        <v>7.7255169279709162E-4</v>
      </c>
      <c r="CI40" s="6">
        <f t="shared" si="26"/>
        <v>1.5482432796315497</v>
      </c>
      <c r="CJ40">
        <f t="shared" si="27"/>
        <v>1.56455412211236</v>
      </c>
      <c r="CK40" s="24"/>
    </row>
    <row r="41" spans="1:92" x14ac:dyDescent="0.45">
      <c r="A41" s="41" t="s">
        <v>64</v>
      </c>
      <c r="B41" s="7" t="s">
        <v>73</v>
      </c>
      <c r="C41" s="7">
        <v>1015</v>
      </c>
      <c r="D41" s="7">
        <v>1123.1500000000001</v>
      </c>
      <c r="E41" s="7" t="s">
        <v>73</v>
      </c>
      <c r="F41" s="7">
        <f t="shared" si="21"/>
        <v>101.5</v>
      </c>
      <c r="G41" s="7">
        <f t="shared" si="22"/>
        <v>850.00000000000011</v>
      </c>
      <c r="H41" s="15">
        <v>77.7</v>
      </c>
      <c r="I41" s="15">
        <v>7.0000000000000007E-2</v>
      </c>
      <c r="J41" s="15">
        <v>13</v>
      </c>
      <c r="K41" s="15">
        <v>0.38</v>
      </c>
      <c r="L41" s="15">
        <v>0.04</v>
      </c>
      <c r="M41" s="15">
        <v>0.05</v>
      </c>
      <c r="N41" s="15">
        <v>0.52</v>
      </c>
      <c r="O41" s="15">
        <v>4.08</v>
      </c>
      <c r="P41" s="15">
        <v>4.1900000000000004</v>
      </c>
      <c r="Q41" s="15"/>
      <c r="R41" s="15">
        <f t="shared" si="37"/>
        <v>100.02999999999999</v>
      </c>
      <c r="S41" s="15"/>
      <c r="T41" s="12">
        <f t="shared" si="38"/>
        <v>0.13</v>
      </c>
      <c r="U41" s="12">
        <f t="shared" si="39"/>
        <v>7.0199999999999999E-2</v>
      </c>
      <c r="V41" t="s">
        <v>74</v>
      </c>
      <c r="Y41" s="16">
        <f t="shared" si="2"/>
        <v>100.23019999999998</v>
      </c>
      <c r="Z41" s="16"/>
      <c r="AA41" s="7" t="s">
        <v>102</v>
      </c>
      <c r="AB41" s="7" t="s">
        <v>76</v>
      </c>
      <c r="AC41" s="7" t="s">
        <v>71</v>
      </c>
      <c r="AD41" s="7"/>
      <c r="AE41" s="42"/>
      <c r="AF41" s="17"/>
      <c r="AG41" s="18"/>
      <c r="AH41" s="7">
        <v>1015</v>
      </c>
      <c r="AI41" s="7">
        <v>1123.1500000000001</v>
      </c>
      <c r="AJ41" s="7"/>
      <c r="AK41" s="18"/>
      <c r="AL41" s="17"/>
      <c r="AM41" s="18"/>
      <c r="AN41" s="7"/>
      <c r="AO41" s="23"/>
      <c r="AP41" s="7">
        <v>1291</v>
      </c>
      <c r="AQ41" s="7">
        <v>1319</v>
      </c>
      <c r="AR41" s="7">
        <v>1300</v>
      </c>
      <c r="AS41" s="7">
        <v>702</v>
      </c>
      <c r="AT41" s="7">
        <f t="shared" si="3"/>
        <v>0.18093819806403574</v>
      </c>
      <c r="AU41" s="7"/>
      <c r="AV41" s="12">
        <f t="shared" si="24"/>
        <v>7.0199999999999999E-2</v>
      </c>
      <c r="AW41" s="19">
        <f t="shared" si="4"/>
        <v>7.0191751238885866E-2</v>
      </c>
      <c r="AX41" s="15">
        <f t="shared" si="5"/>
        <v>8.2487611141324191E-6</v>
      </c>
      <c r="AY41" s="15">
        <f t="shared" si="25"/>
        <v>6.8042059918023111E-11</v>
      </c>
      <c r="AZ41" s="7"/>
      <c r="BA41" s="7"/>
      <c r="BB41" s="7"/>
      <c r="BC41" s="7"/>
      <c r="BD41" s="7"/>
      <c r="BE41" s="15"/>
      <c r="BF41" s="16"/>
      <c r="BG41" s="16"/>
      <c r="BH41" s="20">
        <f t="shared" si="6"/>
        <v>0.83526248856655172</v>
      </c>
      <c r="BI41" s="20">
        <f t="shared" si="28"/>
        <v>5.6607653386113585E-4</v>
      </c>
      <c r="BJ41" s="20">
        <f t="shared" si="29"/>
        <v>8.2351224750269486E-2</v>
      </c>
      <c r="BK41" s="20">
        <f t="shared" si="30"/>
        <v>3.4162833855507944E-3</v>
      </c>
      <c r="BL41" s="20">
        <f t="shared" si="31"/>
        <v>3.6420467913149119E-4</v>
      </c>
      <c r="BM41" s="20">
        <f t="shared" si="32"/>
        <v>8.012769515873809E-4</v>
      </c>
      <c r="BN41" s="20">
        <f t="shared" si="33"/>
        <v>5.989345526160263E-3</v>
      </c>
      <c r="BO41" s="20">
        <f t="shared" si="34"/>
        <v>4.2518349223980192E-2</v>
      </c>
      <c r="BP41" s="20">
        <f t="shared" si="35"/>
        <v>2.8730750382907583E-2</v>
      </c>
      <c r="BQ41" s="20">
        <f t="shared" si="36"/>
        <v>0</v>
      </c>
      <c r="BR41" s="20">
        <f t="shared" si="8"/>
        <v>4.6332452344838146E-3</v>
      </c>
      <c r="BS41" s="20">
        <f t="shared" si="8"/>
        <v>1.0244304187165441E-3</v>
      </c>
      <c r="BT41" s="6"/>
      <c r="BU41" s="6"/>
      <c r="BV41" s="6"/>
      <c r="BW41" s="6">
        <f t="shared" si="9"/>
        <v>1.2931895346514879</v>
      </c>
      <c r="BX41" s="6">
        <f t="shared" si="10"/>
        <v>8.7642418930762491E-4</v>
      </c>
      <c r="BY41" s="6">
        <f t="shared" si="11"/>
        <v>0.12749973028903208</v>
      </c>
      <c r="BZ41" s="6">
        <f t="shared" si="12"/>
        <v>5.2892377929959359E-3</v>
      </c>
      <c r="CA41" s="6">
        <f t="shared" si="13"/>
        <v>5.6387744687569612E-4</v>
      </c>
      <c r="CB41" s="6">
        <f t="shared" si="14"/>
        <v>1.2405716554188171E-3</v>
      </c>
      <c r="CC41" s="6">
        <f t="shared" si="15"/>
        <v>9.2729639602689151E-3</v>
      </c>
      <c r="CD41" s="6">
        <f t="shared" si="16"/>
        <v>6.582874844705465E-2</v>
      </c>
      <c r="CE41" s="6">
        <f t="shared" si="17"/>
        <v>4.4482191199108241E-2</v>
      </c>
      <c r="CF41" s="6">
        <f t="shared" si="18"/>
        <v>0</v>
      </c>
      <c r="CG41" s="6">
        <f t="shared" si="19"/>
        <v>7.2142064372918979E-3</v>
      </c>
      <c r="CH41" s="6">
        <f t="shared" si="20"/>
        <v>1.5950920245398773E-3</v>
      </c>
      <c r="CI41" s="6">
        <f t="shared" si="26"/>
        <v>1.5482432796315497</v>
      </c>
      <c r="CJ41">
        <f t="shared" si="27"/>
        <v>1.5570525780933815</v>
      </c>
      <c r="CK41" s="24"/>
    </row>
    <row r="42" spans="1:92" x14ac:dyDescent="0.45">
      <c r="A42" s="41" t="s">
        <v>64</v>
      </c>
      <c r="B42" s="7" t="s">
        <v>73</v>
      </c>
      <c r="C42" s="7">
        <v>750</v>
      </c>
      <c r="D42" s="7">
        <v>1123.1500000000001</v>
      </c>
      <c r="E42" s="7" t="s">
        <v>73</v>
      </c>
      <c r="F42" s="7">
        <f t="shared" si="21"/>
        <v>75</v>
      </c>
      <c r="G42" s="7">
        <f t="shared" si="22"/>
        <v>850.00000000000011</v>
      </c>
      <c r="H42" s="15">
        <v>77.7</v>
      </c>
      <c r="I42" s="15">
        <v>7.0000000000000007E-2</v>
      </c>
      <c r="J42" s="15">
        <v>13</v>
      </c>
      <c r="K42" s="15">
        <v>0.38</v>
      </c>
      <c r="L42" s="15">
        <v>0.04</v>
      </c>
      <c r="M42" s="15">
        <v>0.05</v>
      </c>
      <c r="N42" s="15">
        <v>0.52</v>
      </c>
      <c r="O42" s="15">
        <v>4.08</v>
      </c>
      <c r="P42" s="15">
        <v>4.1900000000000004</v>
      </c>
      <c r="Q42" s="15"/>
      <c r="R42" s="15">
        <f t="shared" si="37"/>
        <v>100.02999999999999</v>
      </c>
      <c r="S42" s="15"/>
      <c r="T42" s="12">
        <f t="shared" si="38"/>
        <v>0.28000000000000003</v>
      </c>
      <c r="U42" s="12">
        <f t="shared" si="39"/>
        <v>5.5199999999999999E-2</v>
      </c>
      <c r="V42" t="s">
        <v>74</v>
      </c>
      <c r="Y42" s="16">
        <f t="shared" si="2"/>
        <v>100.36519999999999</v>
      </c>
      <c r="Z42" s="16"/>
      <c r="AA42" s="7" t="s">
        <v>103</v>
      </c>
      <c r="AB42" s="7" t="s">
        <v>76</v>
      </c>
      <c r="AC42" s="7" t="s">
        <v>71</v>
      </c>
      <c r="AD42" s="7"/>
      <c r="AE42" s="42"/>
      <c r="AF42" s="17"/>
      <c r="AG42" s="18"/>
      <c r="AH42" s="7">
        <v>750</v>
      </c>
      <c r="AI42" s="7">
        <v>1123.1500000000001</v>
      </c>
      <c r="AJ42" s="7"/>
      <c r="AK42" s="18"/>
      <c r="AL42" s="17"/>
      <c r="AM42" s="18"/>
      <c r="AN42" s="7"/>
      <c r="AO42" s="23"/>
      <c r="AP42" s="7">
        <v>890</v>
      </c>
      <c r="AQ42" s="7">
        <v>907</v>
      </c>
      <c r="AR42" s="7">
        <v>2800</v>
      </c>
      <c r="AS42" s="7">
        <v>552</v>
      </c>
      <c r="AT42" s="7">
        <f t="shared" si="3"/>
        <v>7.4630453070544417E-2</v>
      </c>
      <c r="AU42" s="7"/>
      <c r="AV42" s="12">
        <f t="shared" si="24"/>
        <v>5.5199999999999999E-2</v>
      </c>
      <c r="AW42" s="19">
        <f t="shared" si="4"/>
        <v>5.3185817368936822E-2</v>
      </c>
      <c r="AX42" s="15">
        <f t="shared" si="5"/>
        <v>2.0141826310631772E-3</v>
      </c>
      <c r="AY42" s="15">
        <f t="shared" si="25"/>
        <v>4.0569316712765828E-6</v>
      </c>
      <c r="AZ42" s="7"/>
      <c r="BA42" s="7"/>
      <c r="BB42" s="7"/>
      <c r="BC42" s="7"/>
      <c r="BD42" s="7"/>
      <c r="BE42" s="15"/>
      <c r="BF42" s="16"/>
      <c r="BG42" s="16"/>
      <c r="BH42" s="20">
        <f t="shared" si="6"/>
        <v>0.83526248856655172</v>
      </c>
      <c r="BI42" s="20">
        <f t="shared" si="28"/>
        <v>5.6607653386113585E-4</v>
      </c>
      <c r="BJ42" s="20">
        <f t="shared" si="29"/>
        <v>8.2351224750269486E-2</v>
      </c>
      <c r="BK42" s="20">
        <f t="shared" si="30"/>
        <v>3.4162833855507944E-3</v>
      </c>
      <c r="BL42" s="20">
        <f t="shared" si="31"/>
        <v>3.6420467913149119E-4</v>
      </c>
      <c r="BM42" s="20">
        <f t="shared" si="32"/>
        <v>8.012769515873809E-4</v>
      </c>
      <c r="BN42" s="20">
        <f t="shared" si="33"/>
        <v>5.989345526160263E-3</v>
      </c>
      <c r="BO42" s="20">
        <f t="shared" si="34"/>
        <v>4.2518349223980192E-2</v>
      </c>
      <c r="BP42" s="20">
        <f t="shared" si="35"/>
        <v>2.8730750382907583E-2</v>
      </c>
      <c r="BQ42" s="20">
        <f t="shared" si="36"/>
        <v>0</v>
      </c>
      <c r="BR42" s="20">
        <f t="shared" si="8"/>
        <v>9.9283930003841499E-3</v>
      </c>
      <c r="BS42" s="20">
        <f t="shared" si="8"/>
        <v>8.0142599336628965E-4</v>
      </c>
      <c r="BT42" s="6"/>
      <c r="BU42" s="6"/>
      <c r="BV42" s="6"/>
      <c r="BW42" s="6">
        <f t="shared" si="9"/>
        <v>1.2931895346514879</v>
      </c>
      <c r="BX42" s="6">
        <f t="shared" si="10"/>
        <v>8.7642418930762491E-4</v>
      </c>
      <c r="BY42" s="6">
        <f t="shared" si="11"/>
        <v>0.12749973028903208</v>
      </c>
      <c r="BZ42" s="6">
        <f t="shared" si="12"/>
        <v>5.2892377929959359E-3</v>
      </c>
      <c r="CA42" s="6">
        <f t="shared" si="13"/>
        <v>5.6387744687569612E-4</v>
      </c>
      <c r="CB42" s="6">
        <f t="shared" si="14"/>
        <v>1.2405716554188171E-3</v>
      </c>
      <c r="CC42" s="6">
        <f t="shared" si="15"/>
        <v>9.2729639602689151E-3</v>
      </c>
      <c r="CD42" s="6">
        <f t="shared" si="16"/>
        <v>6.582874844705465E-2</v>
      </c>
      <c r="CE42" s="6">
        <f t="shared" si="17"/>
        <v>4.4482191199108241E-2</v>
      </c>
      <c r="CF42" s="6">
        <f t="shared" si="18"/>
        <v>0</v>
      </c>
      <c r="CG42" s="6">
        <f t="shared" si="19"/>
        <v>1.5538290788013321E-2</v>
      </c>
      <c r="CH42" s="6">
        <f t="shared" si="20"/>
        <v>1.2542603953646899E-3</v>
      </c>
      <c r="CI42" s="6">
        <f t="shared" si="26"/>
        <v>1.5482432796315497</v>
      </c>
      <c r="CJ42">
        <f t="shared" si="27"/>
        <v>1.5650358308149277</v>
      </c>
      <c r="CK42" s="24"/>
    </row>
    <row r="43" spans="1:92" x14ac:dyDescent="0.45">
      <c r="A43" s="41" t="s">
        <v>64</v>
      </c>
      <c r="B43" s="7" t="s">
        <v>73</v>
      </c>
      <c r="C43" s="7">
        <v>750</v>
      </c>
      <c r="D43" s="7">
        <v>1123.1500000000001</v>
      </c>
      <c r="E43" s="7" t="s">
        <v>73</v>
      </c>
      <c r="F43" s="7">
        <f t="shared" si="21"/>
        <v>75</v>
      </c>
      <c r="G43" s="7">
        <f t="shared" si="22"/>
        <v>850.00000000000011</v>
      </c>
      <c r="H43" s="15">
        <v>77.7</v>
      </c>
      <c r="I43" s="15">
        <v>7.0000000000000007E-2</v>
      </c>
      <c r="J43" s="15">
        <v>13</v>
      </c>
      <c r="K43" s="15">
        <v>0.38</v>
      </c>
      <c r="L43" s="15">
        <v>0.04</v>
      </c>
      <c r="M43" s="15">
        <v>0.05</v>
      </c>
      <c r="N43" s="15">
        <v>0.52</v>
      </c>
      <c r="O43" s="15">
        <v>4.08</v>
      </c>
      <c r="P43" s="15">
        <v>4.1900000000000004</v>
      </c>
      <c r="Q43" s="15"/>
      <c r="R43" s="15">
        <f t="shared" si="37"/>
        <v>100.02999999999999</v>
      </c>
      <c r="S43" s="15"/>
      <c r="T43" s="12">
        <f t="shared" si="38"/>
        <v>1.88</v>
      </c>
      <c r="U43" s="12">
        <f t="shared" si="39"/>
        <v>3.8899999999999997E-2</v>
      </c>
      <c r="V43" t="s">
        <v>104</v>
      </c>
      <c r="Y43" s="16">
        <f t="shared" si="2"/>
        <v>101.94889999999998</v>
      </c>
      <c r="Z43" s="16"/>
      <c r="AA43" s="7">
        <v>2</v>
      </c>
      <c r="AB43" s="7" t="s">
        <v>70</v>
      </c>
      <c r="AC43" s="7" t="s">
        <v>71</v>
      </c>
      <c r="AD43" s="7"/>
      <c r="AE43" s="7">
        <v>0.68</v>
      </c>
      <c r="AF43" s="17">
        <f t="shared" ref="AF43:AF74" si="40">AE43*C43</f>
        <v>510.00000000000006</v>
      </c>
      <c r="AG43" s="18">
        <f t="shared" ref="AG43:AG74" si="41">(1-AE43)*C43</f>
        <v>239.99999999999997</v>
      </c>
      <c r="AH43" s="7">
        <v>750</v>
      </c>
      <c r="AI43" s="7">
        <v>1123.1500000000001</v>
      </c>
      <c r="AJ43" s="7">
        <v>1.194</v>
      </c>
      <c r="AK43" s="18">
        <v>0.89500000000000002</v>
      </c>
      <c r="AL43" s="17">
        <f>AF43*AJ43</f>
        <v>608.94000000000005</v>
      </c>
      <c r="AM43" s="18">
        <f>AG43*AK43</f>
        <v>214.79999999999998</v>
      </c>
      <c r="AN43" s="7">
        <v>197</v>
      </c>
      <c r="AO43" s="7"/>
      <c r="AP43" s="7"/>
      <c r="AQ43" s="7">
        <v>604</v>
      </c>
      <c r="AR43" s="7">
        <v>18800</v>
      </c>
      <c r="AS43" s="7">
        <v>389</v>
      </c>
      <c r="AT43" s="7">
        <f t="shared" si="3"/>
        <v>8.3936504587617897E-3</v>
      </c>
      <c r="AU43" s="7"/>
      <c r="AV43" s="12">
        <f t="shared" si="24"/>
        <v>3.8899999999999997E-2</v>
      </c>
      <c r="AW43" s="19">
        <f t="shared" si="4"/>
        <v>2.714931141303404E-2</v>
      </c>
      <c r="AX43" s="15">
        <f t="shared" si="5"/>
        <v>1.1750688586965957E-2</v>
      </c>
      <c r="AY43" s="15">
        <f t="shared" si="25"/>
        <v>1.38078682267852E-4</v>
      </c>
      <c r="AZ43" s="7"/>
      <c r="BA43" s="7"/>
      <c r="BB43" s="7"/>
      <c r="BC43" s="7"/>
      <c r="BD43" s="7"/>
      <c r="BE43" s="15"/>
      <c r="BF43" s="16"/>
      <c r="BG43" s="16"/>
      <c r="BH43" s="20">
        <f t="shared" si="6"/>
        <v>0.83526248856655172</v>
      </c>
      <c r="BI43" s="20">
        <f t="shared" si="28"/>
        <v>5.6607653386113585E-4</v>
      </c>
      <c r="BJ43" s="20">
        <f t="shared" si="29"/>
        <v>8.2351224750269486E-2</v>
      </c>
      <c r="BK43" s="20">
        <f t="shared" si="30"/>
        <v>3.4162833855507944E-3</v>
      </c>
      <c r="BL43" s="20">
        <f t="shared" si="31"/>
        <v>3.6420467913149119E-4</v>
      </c>
      <c r="BM43" s="20">
        <f t="shared" si="32"/>
        <v>8.012769515873809E-4</v>
      </c>
      <c r="BN43" s="20">
        <f t="shared" si="33"/>
        <v>5.989345526160263E-3</v>
      </c>
      <c r="BO43" s="20">
        <f t="shared" si="34"/>
        <v>4.2518349223980192E-2</v>
      </c>
      <c r="BP43" s="20">
        <f t="shared" si="35"/>
        <v>2.8730750382907583E-2</v>
      </c>
      <c r="BQ43" s="20">
        <f t="shared" si="36"/>
        <v>0</v>
      </c>
      <c r="BR43" s="20">
        <f t="shared" si="8"/>
        <v>6.3097260042294184E-2</v>
      </c>
      <c r="BS43" s="20">
        <f t="shared" si="8"/>
        <v>5.3457133956411377E-4</v>
      </c>
      <c r="BT43" s="6"/>
      <c r="BU43" s="6"/>
      <c r="BV43" s="6"/>
      <c r="BW43" s="6">
        <f t="shared" si="9"/>
        <v>1.2931895346514879</v>
      </c>
      <c r="BX43" s="6">
        <f t="shared" si="10"/>
        <v>8.7642418930762491E-4</v>
      </c>
      <c r="BY43" s="6">
        <f t="shared" si="11"/>
        <v>0.12749973028903208</v>
      </c>
      <c r="BZ43" s="6">
        <f t="shared" si="12"/>
        <v>5.2892377929959359E-3</v>
      </c>
      <c r="CA43" s="6">
        <f t="shared" si="13"/>
        <v>5.6387744687569612E-4</v>
      </c>
      <c r="CB43" s="6">
        <f t="shared" si="14"/>
        <v>1.2405716554188171E-3</v>
      </c>
      <c r="CC43" s="6">
        <f t="shared" si="15"/>
        <v>9.2729639602689151E-3</v>
      </c>
      <c r="CD43" s="6">
        <f t="shared" si="16"/>
        <v>6.582874844705465E-2</v>
      </c>
      <c r="CE43" s="6">
        <f t="shared" si="17"/>
        <v>4.4482191199108241E-2</v>
      </c>
      <c r="CF43" s="6">
        <f t="shared" si="18"/>
        <v>0</v>
      </c>
      <c r="CG43" s="6">
        <f t="shared" si="19"/>
        <v>0.10432852386237514</v>
      </c>
      <c r="CH43" s="6">
        <f t="shared" si="20"/>
        <v>8.8389002499431946E-4</v>
      </c>
      <c r="CI43" s="6">
        <f t="shared" si="26"/>
        <v>1.5482432796315497</v>
      </c>
      <c r="CJ43">
        <f t="shared" si="27"/>
        <v>1.6534556935189193</v>
      </c>
      <c r="CK43" s="24"/>
    </row>
    <row r="44" spans="1:92" x14ac:dyDescent="0.45">
      <c r="A44" s="41" t="s">
        <v>64</v>
      </c>
      <c r="B44" s="7" t="s">
        <v>73</v>
      </c>
      <c r="C44" s="7">
        <v>750</v>
      </c>
      <c r="D44" s="7">
        <v>1123.1500000000001</v>
      </c>
      <c r="E44" s="7" t="s">
        <v>73</v>
      </c>
      <c r="F44" s="7">
        <f t="shared" si="21"/>
        <v>75</v>
      </c>
      <c r="G44" s="7">
        <f t="shared" si="22"/>
        <v>850.00000000000011</v>
      </c>
      <c r="H44" s="15">
        <v>77.7</v>
      </c>
      <c r="I44" s="15">
        <v>7.0000000000000007E-2</v>
      </c>
      <c r="J44" s="15">
        <v>13</v>
      </c>
      <c r="K44" s="15">
        <v>0.38</v>
      </c>
      <c r="L44" s="15">
        <v>0.04</v>
      </c>
      <c r="M44" s="15">
        <v>0.05</v>
      </c>
      <c r="N44" s="15">
        <v>0.52</v>
      </c>
      <c r="O44" s="15">
        <v>4.08</v>
      </c>
      <c r="P44" s="15">
        <v>4.1900000000000004</v>
      </c>
      <c r="Q44" s="15"/>
      <c r="R44" s="15">
        <f t="shared" si="37"/>
        <v>100.02999999999999</v>
      </c>
      <c r="S44" s="15"/>
      <c r="T44" s="12">
        <f t="shared" si="38"/>
        <v>2.2400000000000002</v>
      </c>
      <c r="U44" s="12">
        <f t="shared" si="39"/>
        <v>2.5999999999999999E-2</v>
      </c>
      <c r="V44" t="s">
        <v>104</v>
      </c>
      <c r="Y44" s="16">
        <f t="shared" si="2"/>
        <v>102.29599999999998</v>
      </c>
      <c r="Z44" s="16"/>
      <c r="AA44" s="7">
        <v>3</v>
      </c>
      <c r="AB44" s="7" t="s">
        <v>70</v>
      </c>
      <c r="AC44" s="7" t="s">
        <v>71</v>
      </c>
      <c r="AD44" s="7"/>
      <c r="AE44" s="7">
        <v>0.52</v>
      </c>
      <c r="AF44" s="17">
        <f t="shared" si="40"/>
        <v>390</v>
      </c>
      <c r="AG44" s="18">
        <f t="shared" si="41"/>
        <v>360</v>
      </c>
      <c r="AH44" s="7">
        <v>750</v>
      </c>
      <c r="AI44" s="7">
        <v>1123.1500000000001</v>
      </c>
      <c r="AJ44" s="7">
        <v>1.194</v>
      </c>
      <c r="AK44" s="18">
        <v>0.89500000000000002</v>
      </c>
      <c r="AL44" s="17">
        <f t="shared" ref="AL44:AM49" si="42">AF44*AJ44</f>
        <v>465.65999999999997</v>
      </c>
      <c r="AM44" s="18">
        <f>AG44*AK44</f>
        <v>322.2</v>
      </c>
      <c r="AN44" s="7">
        <v>305</v>
      </c>
      <c r="AO44" s="7"/>
      <c r="AP44" s="7"/>
      <c r="AQ44" s="7">
        <v>452</v>
      </c>
      <c r="AR44" s="7">
        <v>22400</v>
      </c>
      <c r="AS44" s="7">
        <v>260</v>
      </c>
      <c r="AT44" s="7">
        <f>(AS44/44)/((AR44/18)+(AS44/44))</f>
        <v>4.7259360988811247E-3</v>
      </c>
      <c r="AU44" s="7"/>
      <c r="AV44" s="12">
        <f t="shared" si="24"/>
        <v>2.5999999999999999E-2</v>
      </c>
      <c r="AW44" s="19">
        <f t="shared" si="4"/>
        <v>2.1665732993094336E-2</v>
      </c>
      <c r="AX44" s="15">
        <f t="shared" si="5"/>
        <v>4.3342670069056628E-3</v>
      </c>
      <c r="AY44" s="15">
        <f t="shared" si="25"/>
        <v>1.8785870487150973E-5</v>
      </c>
      <c r="AZ44" s="7"/>
      <c r="BA44" s="7"/>
      <c r="BB44" s="7"/>
      <c r="BC44" s="7"/>
      <c r="BD44" s="7"/>
      <c r="BE44" s="15"/>
      <c r="BF44" s="16"/>
      <c r="BG44" s="16"/>
      <c r="BH44" s="20">
        <f t="shared" si="6"/>
        <v>0.83526248856655172</v>
      </c>
      <c r="BI44" s="20">
        <f t="shared" si="28"/>
        <v>5.6607653386113585E-4</v>
      </c>
      <c r="BJ44" s="20">
        <f t="shared" si="29"/>
        <v>8.2351224750269486E-2</v>
      </c>
      <c r="BK44" s="20">
        <f t="shared" si="30"/>
        <v>3.4162833855507944E-3</v>
      </c>
      <c r="BL44" s="20">
        <f t="shared" si="31"/>
        <v>3.6420467913149119E-4</v>
      </c>
      <c r="BM44" s="20">
        <f t="shared" si="32"/>
        <v>8.012769515873809E-4</v>
      </c>
      <c r="BN44" s="20">
        <f t="shared" si="33"/>
        <v>5.989345526160263E-3</v>
      </c>
      <c r="BO44" s="20">
        <f t="shared" si="34"/>
        <v>4.2518349223980192E-2</v>
      </c>
      <c r="BP44" s="20">
        <f t="shared" si="35"/>
        <v>2.8730750382907583E-2</v>
      </c>
      <c r="BQ44" s="20">
        <f t="shared" si="36"/>
        <v>0</v>
      </c>
      <c r="BR44" s="20">
        <f t="shared" si="8"/>
        <v>7.4295216189615182E-2</v>
      </c>
      <c r="BS44" s="20">
        <f t="shared" si="8"/>
        <v>3.5309339891459836E-4</v>
      </c>
      <c r="BT44" s="6"/>
      <c r="BU44" s="6"/>
      <c r="BV44" s="6"/>
      <c r="BW44" s="6">
        <f t="shared" si="9"/>
        <v>1.2931895346514879</v>
      </c>
      <c r="BX44" s="6">
        <f t="shared" si="10"/>
        <v>8.7642418930762491E-4</v>
      </c>
      <c r="BY44" s="6">
        <f t="shared" si="11"/>
        <v>0.12749973028903208</v>
      </c>
      <c r="BZ44" s="6">
        <f t="shared" si="12"/>
        <v>5.2892377929959359E-3</v>
      </c>
      <c r="CA44" s="6">
        <f t="shared" si="13"/>
        <v>5.6387744687569612E-4</v>
      </c>
      <c r="CB44" s="6">
        <f t="shared" si="14"/>
        <v>1.2405716554188171E-3</v>
      </c>
      <c r="CC44" s="6">
        <f t="shared" si="15"/>
        <v>9.2729639602689151E-3</v>
      </c>
      <c r="CD44" s="6">
        <f t="shared" si="16"/>
        <v>6.582874844705465E-2</v>
      </c>
      <c r="CE44" s="6">
        <f t="shared" si="17"/>
        <v>4.4482191199108241E-2</v>
      </c>
      <c r="CF44" s="6">
        <f t="shared" si="18"/>
        <v>0</v>
      </c>
      <c r="CG44" s="6">
        <f t="shared" si="19"/>
        <v>0.12430632630410657</v>
      </c>
      <c r="CH44" s="6">
        <f t="shared" si="20"/>
        <v>5.9077482390365826E-4</v>
      </c>
      <c r="CI44" s="6">
        <f t="shared" si="26"/>
        <v>1.5482432796315497</v>
      </c>
      <c r="CJ44">
        <f t="shared" si="27"/>
        <v>1.67314038075956</v>
      </c>
      <c r="CK44" s="24"/>
    </row>
    <row r="45" spans="1:92" x14ac:dyDescent="0.45">
      <c r="A45" s="41" t="s">
        <v>64</v>
      </c>
      <c r="B45" s="7" t="s">
        <v>73</v>
      </c>
      <c r="C45" s="7">
        <v>750</v>
      </c>
      <c r="D45" s="7">
        <v>1123.1500000000001</v>
      </c>
      <c r="E45" s="7" t="s">
        <v>73</v>
      </c>
      <c r="F45" s="7">
        <f t="shared" si="21"/>
        <v>75</v>
      </c>
      <c r="G45" s="7">
        <f t="shared" si="22"/>
        <v>850.00000000000011</v>
      </c>
      <c r="H45" s="15">
        <v>77.7</v>
      </c>
      <c r="I45" s="15">
        <v>7.0000000000000007E-2</v>
      </c>
      <c r="J45" s="15">
        <v>13</v>
      </c>
      <c r="K45" s="15">
        <v>0.38</v>
      </c>
      <c r="L45" s="15">
        <v>0.04</v>
      </c>
      <c r="M45" s="15">
        <v>0.05</v>
      </c>
      <c r="N45" s="15">
        <v>0.52</v>
      </c>
      <c r="O45" s="15">
        <v>4.08</v>
      </c>
      <c r="P45" s="15">
        <v>4.1900000000000004</v>
      </c>
      <c r="Q45" s="15"/>
      <c r="R45" s="15">
        <f t="shared" si="37"/>
        <v>100.02999999999999</v>
      </c>
      <c r="S45" s="15"/>
      <c r="T45" s="12">
        <f t="shared" si="38"/>
        <v>3.34</v>
      </c>
      <c r="U45" s="12">
        <f t="shared" si="39"/>
        <v>2.3E-3</v>
      </c>
      <c r="V45" t="s">
        <v>104</v>
      </c>
      <c r="Y45" s="16">
        <f t="shared" si="2"/>
        <v>103.3723</v>
      </c>
      <c r="Z45" s="16"/>
      <c r="AA45" s="7">
        <v>4</v>
      </c>
      <c r="AB45" s="7" t="s">
        <v>70</v>
      </c>
      <c r="AC45" s="7" t="s">
        <v>71</v>
      </c>
      <c r="AD45" s="7"/>
      <c r="AE45" s="7">
        <v>0.06</v>
      </c>
      <c r="AF45" s="17">
        <f t="shared" si="40"/>
        <v>45</v>
      </c>
      <c r="AG45" s="18">
        <f t="shared" si="41"/>
        <v>705</v>
      </c>
      <c r="AH45" s="7">
        <v>750</v>
      </c>
      <c r="AI45" s="7">
        <v>1123.1500000000001</v>
      </c>
      <c r="AJ45" s="7">
        <v>1.194</v>
      </c>
      <c r="AK45" s="18">
        <v>0.89500000000000002</v>
      </c>
      <c r="AL45" s="17">
        <f t="shared" si="42"/>
        <v>53.73</v>
      </c>
      <c r="AM45" s="18">
        <f t="shared" si="42"/>
        <v>630.97500000000002</v>
      </c>
      <c r="AN45" s="7">
        <v>631</v>
      </c>
      <c r="AO45" s="7"/>
      <c r="AP45" s="7"/>
      <c r="AQ45" s="7">
        <v>45</v>
      </c>
      <c r="AR45" s="7">
        <v>33400</v>
      </c>
      <c r="AS45" s="7">
        <v>23</v>
      </c>
      <c r="AT45" s="7">
        <f t="shared" ref="AT45:AT97" si="43">(AS45/44)/((AR45/18)+(AS45/44))</f>
        <v>2.816299708710257E-4</v>
      </c>
      <c r="AU45" s="7"/>
      <c r="AV45" s="12">
        <f t="shared" si="24"/>
        <v>2.3E-3</v>
      </c>
      <c r="AW45" s="19">
        <f t="shared" si="4"/>
        <v>5.6928660082967361E-3</v>
      </c>
      <c r="AX45" s="15">
        <f t="shared" si="5"/>
        <v>3.3928660082967362E-3</v>
      </c>
      <c r="AY45" s="15">
        <f t="shared" si="25"/>
        <v>1.1511539750255428E-5</v>
      </c>
      <c r="AZ45" s="7"/>
      <c r="BA45" s="7"/>
      <c r="BB45" s="7"/>
      <c r="BC45" s="7"/>
      <c r="BD45" s="7"/>
      <c r="BE45" s="15"/>
      <c r="BF45" s="16"/>
      <c r="BG45" s="16"/>
      <c r="BH45" s="20">
        <f t="shared" si="6"/>
        <v>0.83526248856655172</v>
      </c>
      <c r="BI45" s="20">
        <f t="shared" si="28"/>
        <v>5.6607653386113585E-4</v>
      </c>
      <c r="BJ45" s="20">
        <f t="shared" si="29"/>
        <v>8.2351224750269486E-2</v>
      </c>
      <c r="BK45" s="20">
        <f t="shared" si="30"/>
        <v>3.4162833855507944E-3</v>
      </c>
      <c r="BL45" s="20">
        <f t="shared" si="31"/>
        <v>3.6420467913149119E-4</v>
      </c>
      <c r="BM45" s="20">
        <f t="shared" si="32"/>
        <v>8.012769515873809E-4</v>
      </c>
      <c r="BN45" s="20">
        <f t="shared" si="33"/>
        <v>5.989345526160263E-3</v>
      </c>
      <c r="BO45" s="20">
        <f t="shared" si="34"/>
        <v>4.2518349223980192E-2</v>
      </c>
      <c r="BP45" s="20">
        <f t="shared" si="35"/>
        <v>2.8730750382907583E-2</v>
      </c>
      <c r="BQ45" s="20">
        <f t="shared" si="36"/>
        <v>0</v>
      </c>
      <c r="BR45" s="20">
        <f t="shared" si="8"/>
        <v>0.10691323499871276</v>
      </c>
      <c r="BS45" s="20">
        <f t="shared" si="8"/>
        <v>3.0145067314291995E-5</v>
      </c>
      <c r="BT45" s="6"/>
      <c r="BU45" s="6"/>
      <c r="BV45" s="6"/>
      <c r="BW45" s="6">
        <f t="shared" si="9"/>
        <v>1.2931895346514879</v>
      </c>
      <c r="BX45" s="6">
        <f t="shared" si="10"/>
        <v>8.7642418930762491E-4</v>
      </c>
      <c r="BY45" s="6">
        <f t="shared" si="11"/>
        <v>0.12749973028903208</v>
      </c>
      <c r="BZ45" s="6">
        <f t="shared" si="12"/>
        <v>5.2892377929959359E-3</v>
      </c>
      <c r="CA45" s="6">
        <f t="shared" si="13"/>
        <v>5.6387744687569612E-4</v>
      </c>
      <c r="CB45" s="6">
        <f t="shared" si="14"/>
        <v>1.2405716554188171E-3</v>
      </c>
      <c r="CC45" s="6">
        <f t="shared" si="15"/>
        <v>9.2729639602689151E-3</v>
      </c>
      <c r="CD45" s="6">
        <f t="shared" si="16"/>
        <v>6.582874844705465E-2</v>
      </c>
      <c r="CE45" s="6">
        <f t="shared" si="17"/>
        <v>4.4482191199108241E-2</v>
      </c>
      <c r="CF45" s="6">
        <f t="shared" si="18"/>
        <v>0</v>
      </c>
      <c r="CG45" s="6">
        <f t="shared" si="19"/>
        <v>0.1853496115427303</v>
      </c>
      <c r="CH45" s="6">
        <f t="shared" si="20"/>
        <v>5.2260849806862078E-5</v>
      </c>
      <c r="CI45" s="6">
        <f t="shared" si="26"/>
        <v>1.5482432796315497</v>
      </c>
      <c r="CJ45">
        <f t="shared" si="27"/>
        <v>1.7336451520240868</v>
      </c>
      <c r="CK45" s="24"/>
    </row>
    <row r="46" spans="1:92" x14ac:dyDescent="0.45">
      <c r="A46" s="41" t="s">
        <v>64</v>
      </c>
      <c r="B46" s="7" t="s">
        <v>73</v>
      </c>
      <c r="C46" s="7">
        <v>750</v>
      </c>
      <c r="D46" s="7">
        <v>1123.1500000000001</v>
      </c>
      <c r="E46" s="7" t="s">
        <v>73</v>
      </c>
      <c r="F46" s="7">
        <f t="shared" si="21"/>
        <v>75</v>
      </c>
      <c r="G46" s="7">
        <f t="shared" si="22"/>
        <v>850.00000000000011</v>
      </c>
      <c r="H46" s="15">
        <v>77.7</v>
      </c>
      <c r="I46" s="15">
        <v>7.0000000000000007E-2</v>
      </c>
      <c r="J46" s="15">
        <v>13</v>
      </c>
      <c r="K46" s="15">
        <v>0.38</v>
      </c>
      <c r="L46" s="15">
        <v>0.04</v>
      </c>
      <c r="M46" s="15">
        <v>0.05</v>
      </c>
      <c r="N46" s="15">
        <v>0.52</v>
      </c>
      <c r="O46" s="15">
        <v>4.08</v>
      </c>
      <c r="P46" s="15">
        <v>4.1900000000000004</v>
      </c>
      <c r="Q46" s="15"/>
      <c r="R46" s="15">
        <f t="shared" si="37"/>
        <v>100.02999999999999</v>
      </c>
      <c r="S46" s="15"/>
      <c r="T46" s="12">
        <f t="shared" si="38"/>
        <v>3.23</v>
      </c>
      <c r="U46" s="12">
        <f t="shared" si="39"/>
        <v>8.0000000000000002E-3</v>
      </c>
      <c r="V46" t="s">
        <v>104</v>
      </c>
      <c r="Y46" s="16">
        <f t="shared" si="2"/>
        <v>103.26799999999999</v>
      </c>
      <c r="Z46" s="16"/>
      <c r="AA46" s="7">
        <v>5</v>
      </c>
      <c r="AB46" s="7" t="s">
        <v>70</v>
      </c>
      <c r="AC46" s="7" t="s">
        <v>71</v>
      </c>
      <c r="AD46" s="7"/>
      <c r="AE46" s="7">
        <v>0.18</v>
      </c>
      <c r="AF46" s="17">
        <f t="shared" si="40"/>
        <v>135</v>
      </c>
      <c r="AG46" s="18">
        <f t="shared" si="41"/>
        <v>615</v>
      </c>
      <c r="AH46" s="7">
        <v>750</v>
      </c>
      <c r="AI46" s="7">
        <v>1123.1500000000001</v>
      </c>
      <c r="AJ46" s="7">
        <v>1.194</v>
      </c>
      <c r="AK46" s="18">
        <v>0.89500000000000002</v>
      </c>
      <c r="AL46" s="17">
        <f t="shared" si="42"/>
        <v>161.19</v>
      </c>
      <c r="AM46" s="18">
        <f t="shared" si="42"/>
        <v>550.42499999999995</v>
      </c>
      <c r="AN46" s="7">
        <v>547</v>
      </c>
      <c r="AO46" s="7"/>
      <c r="AP46" s="7"/>
      <c r="AQ46" s="7">
        <v>143</v>
      </c>
      <c r="AR46" s="7">
        <v>32300</v>
      </c>
      <c r="AS46" s="7">
        <v>80</v>
      </c>
      <c r="AT46" s="7">
        <f t="shared" si="43"/>
        <v>1.0122026654670192E-3</v>
      </c>
      <c r="AU46" s="7"/>
      <c r="AV46" s="12">
        <f t="shared" si="24"/>
        <v>8.0000000000000002E-3</v>
      </c>
      <c r="AW46" s="19">
        <f t="shared" si="4"/>
        <v>7.2420309283511494E-3</v>
      </c>
      <c r="AX46" s="15">
        <f t="shared" si="5"/>
        <v>7.5796907164885075E-4</v>
      </c>
      <c r="AY46" s="15">
        <f t="shared" si="25"/>
        <v>5.7451711357622063E-7</v>
      </c>
      <c r="AZ46" s="7"/>
      <c r="BA46" s="7"/>
      <c r="BB46" s="7"/>
      <c r="BC46" s="7"/>
      <c r="BD46" s="7"/>
      <c r="BE46" s="15"/>
      <c r="BF46" s="16"/>
      <c r="BG46" s="16"/>
      <c r="BH46" s="20">
        <f t="shared" ref="BH46:BQ71" si="44">BW46/$CI46</f>
        <v>0.83526248856655172</v>
      </c>
      <c r="BI46" s="20">
        <f t="shared" si="44"/>
        <v>5.6607653386113585E-4</v>
      </c>
      <c r="BJ46" s="20">
        <f t="shared" si="44"/>
        <v>8.2351224750269486E-2</v>
      </c>
      <c r="BK46" s="20">
        <f t="shared" si="44"/>
        <v>3.4162833855507944E-3</v>
      </c>
      <c r="BL46" s="20">
        <f t="shared" si="44"/>
        <v>3.6420467913149119E-4</v>
      </c>
      <c r="BM46" s="20">
        <f t="shared" si="44"/>
        <v>8.012769515873809E-4</v>
      </c>
      <c r="BN46" s="20">
        <f t="shared" si="44"/>
        <v>5.989345526160263E-3</v>
      </c>
      <c r="BO46" s="20">
        <f t="shared" si="44"/>
        <v>4.2518349223980192E-2</v>
      </c>
      <c r="BP46" s="20">
        <f t="shared" si="44"/>
        <v>2.8730750382907583E-2</v>
      </c>
      <c r="BQ46" s="20">
        <f t="shared" si="44"/>
        <v>0</v>
      </c>
      <c r="BR46" s="20">
        <f t="shared" si="8"/>
        <v>0.10374970208074491</v>
      </c>
      <c r="BS46" s="20">
        <f t="shared" si="8"/>
        <v>1.0521501974966417E-4</v>
      </c>
      <c r="BT46" s="6"/>
      <c r="BU46" s="6"/>
      <c r="BV46" s="6"/>
      <c r="BW46" s="6">
        <f t="shared" si="9"/>
        <v>1.2931895346514879</v>
      </c>
      <c r="BX46" s="6">
        <f t="shared" si="10"/>
        <v>8.7642418930762491E-4</v>
      </c>
      <c r="BY46" s="6">
        <f t="shared" si="11"/>
        <v>0.12749973028903208</v>
      </c>
      <c r="BZ46" s="6">
        <f t="shared" si="12"/>
        <v>5.2892377929959359E-3</v>
      </c>
      <c r="CA46" s="6">
        <f t="shared" si="13"/>
        <v>5.6387744687569612E-4</v>
      </c>
      <c r="CB46" s="6">
        <f t="shared" si="14"/>
        <v>1.2405716554188171E-3</v>
      </c>
      <c r="CC46" s="6">
        <f t="shared" si="15"/>
        <v>9.2729639602689151E-3</v>
      </c>
      <c r="CD46" s="6">
        <f t="shared" si="16"/>
        <v>6.582874844705465E-2</v>
      </c>
      <c r="CE46" s="6">
        <f t="shared" si="17"/>
        <v>4.4482191199108241E-2</v>
      </c>
      <c r="CF46" s="6">
        <f t="shared" si="18"/>
        <v>0</v>
      </c>
      <c r="CG46" s="6">
        <f t="shared" si="19"/>
        <v>0.17924528301886794</v>
      </c>
      <c r="CH46" s="6">
        <f t="shared" si="20"/>
        <v>1.8177686889343333E-4</v>
      </c>
      <c r="CI46" s="6">
        <f t="shared" si="26"/>
        <v>1.5482432796315497</v>
      </c>
      <c r="CJ46">
        <f t="shared" si="27"/>
        <v>1.7276703395193111</v>
      </c>
      <c r="CK46" s="24"/>
    </row>
    <row r="47" spans="1:92" x14ac:dyDescent="0.45">
      <c r="A47" s="41" t="s">
        <v>64</v>
      </c>
      <c r="B47" s="7" t="s">
        <v>73</v>
      </c>
      <c r="C47" s="7">
        <v>750</v>
      </c>
      <c r="D47" s="7">
        <v>1123.1500000000001</v>
      </c>
      <c r="E47" s="7" t="s">
        <v>73</v>
      </c>
      <c r="F47" s="7">
        <f t="shared" si="21"/>
        <v>75</v>
      </c>
      <c r="G47" s="7">
        <f t="shared" si="22"/>
        <v>850.00000000000011</v>
      </c>
      <c r="H47" s="15">
        <v>77.7</v>
      </c>
      <c r="I47" s="15">
        <v>7.0000000000000007E-2</v>
      </c>
      <c r="J47" s="15">
        <v>13</v>
      </c>
      <c r="K47" s="15">
        <v>0.38</v>
      </c>
      <c r="L47" s="15">
        <v>0.04</v>
      </c>
      <c r="M47" s="15">
        <v>0.05</v>
      </c>
      <c r="N47" s="15">
        <v>0.52</v>
      </c>
      <c r="O47" s="15">
        <v>4.08</v>
      </c>
      <c r="P47" s="15">
        <v>4.1900000000000004</v>
      </c>
      <c r="Q47" s="15"/>
      <c r="R47" s="15">
        <f t="shared" si="37"/>
        <v>100.02999999999999</v>
      </c>
      <c r="S47" s="15"/>
      <c r="T47" s="12">
        <f t="shared" si="38"/>
        <v>2.2799999999999998</v>
      </c>
      <c r="U47" s="12">
        <f t="shared" si="39"/>
        <v>1.9599999999999999E-2</v>
      </c>
      <c r="V47" t="s">
        <v>104</v>
      </c>
      <c r="Y47" s="16">
        <f t="shared" si="2"/>
        <v>102.32959999999999</v>
      </c>
      <c r="Z47" s="16"/>
      <c r="AA47" s="7">
        <v>7</v>
      </c>
      <c r="AB47" s="7" t="s">
        <v>70</v>
      </c>
      <c r="AC47" s="7" t="s">
        <v>71</v>
      </c>
      <c r="AD47" s="7"/>
      <c r="AE47" s="7">
        <v>0.37</v>
      </c>
      <c r="AF47" s="17">
        <f t="shared" si="40"/>
        <v>277.5</v>
      </c>
      <c r="AG47" s="18">
        <f t="shared" si="41"/>
        <v>472.5</v>
      </c>
      <c r="AH47" s="7">
        <v>750</v>
      </c>
      <c r="AI47" s="7">
        <v>1123.1500000000001</v>
      </c>
      <c r="AJ47" s="7">
        <v>1.194</v>
      </c>
      <c r="AK47" s="18">
        <v>0.89500000000000002</v>
      </c>
      <c r="AL47" s="17">
        <f t="shared" si="42"/>
        <v>331.33499999999998</v>
      </c>
      <c r="AM47" s="18">
        <f t="shared" si="42"/>
        <v>422.88749999999999</v>
      </c>
      <c r="AN47" s="7">
        <v>411</v>
      </c>
      <c r="AO47" s="7"/>
      <c r="AP47" s="7"/>
      <c r="AQ47" s="7">
        <v>312</v>
      </c>
      <c r="AR47" s="7">
        <v>22800</v>
      </c>
      <c r="AS47" s="7">
        <v>196</v>
      </c>
      <c r="AT47" s="7">
        <f t="shared" si="43"/>
        <v>3.5044222471213669E-3</v>
      </c>
      <c r="AU47" s="7"/>
      <c r="AV47" s="12">
        <f t="shared" si="24"/>
        <v>1.9599999999999999E-2</v>
      </c>
      <c r="AW47" s="19">
        <f t="shared" si="4"/>
        <v>2.1061909478703685E-2</v>
      </c>
      <c r="AX47" s="15">
        <f t="shared" si="5"/>
        <v>1.4619094787036852E-3</v>
      </c>
      <c r="AY47" s="15">
        <f t="shared" si="25"/>
        <v>2.1371793239236807E-6</v>
      </c>
      <c r="AZ47" s="7"/>
      <c r="BA47" s="7"/>
      <c r="BB47" s="7"/>
      <c r="BC47" s="7"/>
      <c r="BD47" s="7"/>
      <c r="BE47" s="15"/>
      <c r="BF47" s="16"/>
      <c r="BG47" s="16"/>
      <c r="BH47" s="20">
        <f t="shared" si="44"/>
        <v>0.83526248856655172</v>
      </c>
      <c r="BI47" s="20">
        <f t="shared" si="44"/>
        <v>5.6607653386113585E-4</v>
      </c>
      <c r="BJ47" s="20">
        <f t="shared" si="44"/>
        <v>8.2351224750269486E-2</v>
      </c>
      <c r="BK47" s="20">
        <f t="shared" si="44"/>
        <v>3.4162833855507944E-3</v>
      </c>
      <c r="BL47" s="20">
        <f t="shared" si="44"/>
        <v>3.6420467913149119E-4</v>
      </c>
      <c r="BM47" s="20">
        <f t="shared" si="44"/>
        <v>8.012769515873809E-4</v>
      </c>
      <c r="BN47" s="20">
        <f t="shared" si="44"/>
        <v>5.989345526160263E-3</v>
      </c>
      <c r="BO47" s="20">
        <f t="shared" si="44"/>
        <v>4.2518349223980192E-2</v>
      </c>
      <c r="BP47" s="20">
        <f t="shared" si="44"/>
        <v>2.8730750382907583E-2</v>
      </c>
      <c r="BQ47" s="20">
        <f t="shared" si="44"/>
        <v>0</v>
      </c>
      <c r="BR47" s="20">
        <f t="shared" si="8"/>
        <v>7.5528277653691425E-2</v>
      </c>
      <c r="BS47" s="20">
        <f t="shared" si="8"/>
        <v>2.6584850573297319E-4</v>
      </c>
      <c r="BT47" s="6"/>
      <c r="BU47" s="6"/>
      <c r="BV47" s="6"/>
      <c r="BW47" s="6">
        <f t="shared" si="9"/>
        <v>1.2931895346514879</v>
      </c>
      <c r="BX47" s="6">
        <f t="shared" si="10"/>
        <v>8.7642418930762491E-4</v>
      </c>
      <c r="BY47" s="6">
        <f t="shared" si="11"/>
        <v>0.12749973028903208</v>
      </c>
      <c r="BZ47" s="6">
        <f t="shared" si="12"/>
        <v>5.2892377929959359E-3</v>
      </c>
      <c r="CA47" s="6">
        <f t="shared" si="13"/>
        <v>5.6387744687569612E-4</v>
      </c>
      <c r="CB47" s="6">
        <f t="shared" si="14"/>
        <v>1.2405716554188171E-3</v>
      </c>
      <c r="CC47" s="6">
        <f t="shared" si="15"/>
        <v>9.2729639602689151E-3</v>
      </c>
      <c r="CD47" s="6">
        <f t="shared" si="16"/>
        <v>6.582874844705465E-2</v>
      </c>
      <c r="CE47" s="6">
        <f t="shared" si="17"/>
        <v>4.4482191199108241E-2</v>
      </c>
      <c r="CF47" s="6">
        <f t="shared" si="18"/>
        <v>0</v>
      </c>
      <c r="CG47" s="6">
        <f t="shared" si="19"/>
        <v>0.12652608213096558</v>
      </c>
      <c r="CH47" s="6">
        <f t="shared" si="20"/>
        <v>4.4535332878891163E-4</v>
      </c>
      <c r="CI47" s="6">
        <f t="shared" si="26"/>
        <v>1.5482432796315497</v>
      </c>
      <c r="CJ47">
        <f t="shared" si="27"/>
        <v>1.6752147150913042</v>
      </c>
      <c r="CK47" s="24"/>
    </row>
    <row r="48" spans="1:92" x14ac:dyDescent="0.45">
      <c r="A48" s="41" t="s">
        <v>64</v>
      </c>
      <c r="B48" s="7" t="s">
        <v>73</v>
      </c>
      <c r="C48" s="7">
        <v>750</v>
      </c>
      <c r="D48" s="7">
        <v>1123.1500000000001</v>
      </c>
      <c r="E48" s="7" t="s">
        <v>73</v>
      </c>
      <c r="F48" s="7">
        <f t="shared" si="21"/>
        <v>75</v>
      </c>
      <c r="G48" s="7">
        <f t="shared" si="22"/>
        <v>850.00000000000011</v>
      </c>
      <c r="H48" s="15">
        <v>77.7</v>
      </c>
      <c r="I48" s="15">
        <v>7.0000000000000007E-2</v>
      </c>
      <c r="J48" s="15">
        <v>13</v>
      </c>
      <c r="K48" s="15">
        <v>0.38</v>
      </c>
      <c r="L48" s="15">
        <v>0.04</v>
      </c>
      <c r="M48" s="15">
        <v>0.05</v>
      </c>
      <c r="N48" s="15">
        <v>0.52</v>
      </c>
      <c r="O48" s="15">
        <v>4.08</v>
      </c>
      <c r="P48" s="15">
        <v>4.1900000000000004</v>
      </c>
      <c r="Q48" s="15"/>
      <c r="R48" s="15">
        <f t="shared" si="37"/>
        <v>100.02999999999999</v>
      </c>
      <c r="S48" s="15"/>
      <c r="T48" s="12">
        <f t="shared" si="38"/>
        <v>0.51</v>
      </c>
      <c r="U48" s="12">
        <f t="shared" si="39"/>
        <v>5.1499999999999997E-2</v>
      </c>
      <c r="V48" t="s">
        <v>104</v>
      </c>
      <c r="Y48" s="16">
        <f t="shared" si="2"/>
        <v>100.5915</v>
      </c>
      <c r="Z48" s="16"/>
      <c r="AA48" s="7">
        <v>9</v>
      </c>
      <c r="AB48" s="7" t="s">
        <v>70</v>
      </c>
      <c r="AC48" s="7" t="s">
        <v>71</v>
      </c>
      <c r="AD48" s="7"/>
      <c r="AE48" s="7">
        <v>0.91</v>
      </c>
      <c r="AF48" s="17">
        <f t="shared" si="40"/>
        <v>682.5</v>
      </c>
      <c r="AG48" s="18">
        <f t="shared" si="41"/>
        <v>67.499999999999972</v>
      </c>
      <c r="AH48" s="7">
        <v>750</v>
      </c>
      <c r="AI48" s="7">
        <v>1123.1500000000001</v>
      </c>
      <c r="AJ48" s="7">
        <v>1.194</v>
      </c>
      <c r="AK48" s="18">
        <v>0.89500000000000002</v>
      </c>
      <c r="AL48" s="17">
        <f t="shared" si="42"/>
        <v>814.90499999999997</v>
      </c>
      <c r="AM48" s="18">
        <f t="shared" si="42"/>
        <v>60.412499999999973</v>
      </c>
      <c r="AN48" s="7">
        <v>53</v>
      </c>
      <c r="AO48" s="7"/>
      <c r="AP48" s="7"/>
      <c r="AQ48" s="7">
        <v>820</v>
      </c>
      <c r="AR48" s="7">
        <v>5100</v>
      </c>
      <c r="AS48" s="7">
        <v>515</v>
      </c>
      <c r="AT48" s="7">
        <f t="shared" si="43"/>
        <v>3.9671331364745162E-2</v>
      </c>
      <c r="AU48" s="7"/>
      <c r="AV48" s="12">
        <f t="shared" si="24"/>
        <v>5.1499999999999997E-2</v>
      </c>
      <c r="AW48" s="19">
        <f t="shared" si="4"/>
        <v>4.9263299011782925E-2</v>
      </c>
      <c r="AX48" s="15">
        <f t="shared" si="5"/>
        <v>2.2367009882170719E-3</v>
      </c>
      <c r="AY48" s="15">
        <f t="shared" si="25"/>
        <v>5.0028313106912255E-6</v>
      </c>
      <c r="AZ48" s="7"/>
      <c r="BA48" s="7"/>
      <c r="BB48" s="7"/>
      <c r="BC48" s="7"/>
      <c r="BD48" s="7"/>
      <c r="BE48" s="15"/>
      <c r="BF48" s="16"/>
      <c r="BG48" s="16"/>
      <c r="BH48" s="20">
        <f t="shared" si="44"/>
        <v>0.83526248856655172</v>
      </c>
      <c r="BI48" s="20">
        <f t="shared" si="44"/>
        <v>5.6607653386113585E-4</v>
      </c>
      <c r="BJ48" s="20">
        <f t="shared" si="44"/>
        <v>8.2351224750269486E-2</v>
      </c>
      <c r="BK48" s="20">
        <f t="shared" si="44"/>
        <v>3.4162833855507944E-3</v>
      </c>
      <c r="BL48" s="20">
        <f t="shared" si="44"/>
        <v>3.6420467913149119E-4</v>
      </c>
      <c r="BM48" s="20">
        <f t="shared" si="44"/>
        <v>8.012769515873809E-4</v>
      </c>
      <c r="BN48" s="20">
        <f t="shared" si="44"/>
        <v>5.989345526160263E-3</v>
      </c>
      <c r="BO48" s="20">
        <f t="shared" si="44"/>
        <v>4.2518349223980192E-2</v>
      </c>
      <c r="BP48" s="20">
        <f t="shared" si="44"/>
        <v>2.8730750382907583E-2</v>
      </c>
      <c r="BQ48" s="20">
        <f t="shared" si="44"/>
        <v>0</v>
      </c>
      <c r="BR48" s="20">
        <f t="shared" si="8"/>
        <v>1.7938525287496385E-2</v>
      </c>
      <c r="BS48" s="20">
        <f t="shared" si="8"/>
        <v>7.4169817120686775E-4</v>
      </c>
      <c r="BT48" s="6"/>
      <c r="BU48" s="6"/>
      <c r="BV48" s="6"/>
      <c r="BW48" s="6">
        <f t="shared" si="9"/>
        <v>1.2931895346514879</v>
      </c>
      <c r="BX48" s="6">
        <f t="shared" si="10"/>
        <v>8.7642418930762491E-4</v>
      </c>
      <c r="BY48" s="6">
        <f t="shared" si="11"/>
        <v>0.12749973028903208</v>
      </c>
      <c r="BZ48" s="6">
        <f t="shared" si="12"/>
        <v>5.2892377929959359E-3</v>
      </c>
      <c r="CA48" s="6">
        <f t="shared" si="13"/>
        <v>5.6387744687569612E-4</v>
      </c>
      <c r="CB48" s="6">
        <f t="shared" si="14"/>
        <v>1.2405716554188171E-3</v>
      </c>
      <c r="CC48" s="6">
        <f t="shared" si="15"/>
        <v>9.2729639602689151E-3</v>
      </c>
      <c r="CD48" s="6">
        <f t="shared" si="16"/>
        <v>6.582874844705465E-2</v>
      </c>
      <c r="CE48" s="6">
        <f t="shared" si="17"/>
        <v>4.4482191199108241E-2</v>
      </c>
      <c r="CF48" s="6">
        <f t="shared" si="18"/>
        <v>0</v>
      </c>
      <c r="CG48" s="6">
        <f t="shared" si="19"/>
        <v>2.8301886792452831E-2</v>
      </c>
      <c r="CH48" s="6">
        <f t="shared" si="20"/>
        <v>1.1701885935014769E-3</v>
      </c>
      <c r="CI48" s="6">
        <f t="shared" si="26"/>
        <v>1.5482432796315497</v>
      </c>
      <c r="CJ48">
        <f t="shared" si="27"/>
        <v>1.577715355017504</v>
      </c>
      <c r="CK48" s="24"/>
    </row>
    <row r="49" spans="1:89" x14ac:dyDescent="0.45">
      <c r="A49" s="41" t="s">
        <v>64</v>
      </c>
      <c r="B49" s="7" t="s">
        <v>73</v>
      </c>
      <c r="C49" s="7">
        <v>750</v>
      </c>
      <c r="D49" s="7">
        <v>1123.1500000000001</v>
      </c>
      <c r="E49" s="7" t="s">
        <v>73</v>
      </c>
      <c r="F49" s="7">
        <f t="shared" si="21"/>
        <v>75</v>
      </c>
      <c r="G49" s="7">
        <f t="shared" si="22"/>
        <v>850.00000000000011</v>
      </c>
      <c r="H49" s="15">
        <v>77.7</v>
      </c>
      <c r="I49" s="15">
        <v>7.0000000000000007E-2</v>
      </c>
      <c r="J49" s="15">
        <v>13</v>
      </c>
      <c r="K49" s="15">
        <v>0.38</v>
      </c>
      <c r="L49" s="15">
        <v>0.04</v>
      </c>
      <c r="M49" s="15">
        <v>0.05</v>
      </c>
      <c r="N49" s="15">
        <v>0.52</v>
      </c>
      <c r="O49" s="15">
        <v>4.08</v>
      </c>
      <c r="P49" s="15">
        <v>4.1900000000000004</v>
      </c>
      <c r="Q49" s="15"/>
      <c r="R49" s="15">
        <f t="shared" si="37"/>
        <v>100.02999999999999</v>
      </c>
      <c r="S49" s="15"/>
      <c r="T49" s="12">
        <f t="shared" si="38"/>
        <v>1.35</v>
      </c>
      <c r="U49" s="12">
        <f t="shared" si="39"/>
        <v>4.0599999999999997E-2</v>
      </c>
      <c r="V49" t="s">
        <v>104</v>
      </c>
      <c r="Y49" s="16">
        <f t="shared" si="2"/>
        <v>101.42059999999998</v>
      </c>
      <c r="Z49" s="16"/>
      <c r="AA49" s="7">
        <v>10</v>
      </c>
      <c r="AB49" s="7" t="s">
        <v>70</v>
      </c>
      <c r="AC49" s="7" t="s">
        <v>71</v>
      </c>
      <c r="AD49" s="7"/>
      <c r="AE49" s="7">
        <v>0.72</v>
      </c>
      <c r="AF49" s="17">
        <f t="shared" si="40"/>
        <v>540</v>
      </c>
      <c r="AG49" s="18">
        <f t="shared" si="41"/>
        <v>210.00000000000003</v>
      </c>
      <c r="AH49" s="7">
        <v>750</v>
      </c>
      <c r="AI49" s="7">
        <v>1123.1500000000001</v>
      </c>
      <c r="AJ49" s="7">
        <v>1.194</v>
      </c>
      <c r="AK49" s="18">
        <v>0.89500000000000002</v>
      </c>
      <c r="AL49" s="17">
        <f t="shared" si="42"/>
        <v>644.76</v>
      </c>
      <c r="AM49" s="18">
        <f t="shared" si="42"/>
        <v>187.95000000000002</v>
      </c>
      <c r="AN49" s="7">
        <v>171</v>
      </c>
      <c r="AO49" s="7"/>
      <c r="AP49" s="7"/>
      <c r="AQ49" s="7">
        <v>642</v>
      </c>
      <c r="AR49" s="7">
        <v>13500</v>
      </c>
      <c r="AS49" s="7">
        <v>406</v>
      </c>
      <c r="AT49" s="7">
        <f t="shared" si="43"/>
        <v>1.2153505358318864E-2</v>
      </c>
      <c r="AU49" s="7"/>
      <c r="AV49" s="12">
        <f t="shared" si="24"/>
        <v>4.0599999999999997E-2</v>
      </c>
      <c r="AW49" s="19">
        <f t="shared" si="4"/>
        <v>3.5458740724074247E-2</v>
      </c>
      <c r="AX49" s="15">
        <f t="shared" si="5"/>
        <v>5.1412592759257497E-3</v>
      </c>
      <c r="AY49" s="15">
        <f t="shared" si="25"/>
        <v>2.6432546942292563E-5</v>
      </c>
      <c r="AZ49" s="7"/>
      <c r="BA49" s="7"/>
      <c r="BB49" s="7"/>
      <c r="BC49" s="7"/>
      <c r="BD49" s="7"/>
      <c r="BE49" s="15"/>
      <c r="BF49" s="16"/>
      <c r="BG49" s="16"/>
      <c r="BH49" s="20">
        <f t="shared" si="44"/>
        <v>0.83526248856655172</v>
      </c>
      <c r="BI49" s="20">
        <f t="shared" si="44"/>
        <v>5.6607653386113585E-4</v>
      </c>
      <c r="BJ49" s="20">
        <f t="shared" si="44"/>
        <v>8.2351224750269486E-2</v>
      </c>
      <c r="BK49" s="20">
        <f t="shared" si="44"/>
        <v>3.4162833855507944E-3</v>
      </c>
      <c r="BL49" s="20">
        <f t="shared" si="44"/>
        <v>3.6420467913149119E-4</v>
      </c>
      <c r="BM49" s="20">
        <f t="shared" si="44"/>
        <v>8.012769515873809E-4</v>
      </c>
      <c r="BN49" s="20">
        <f t="shared" si="44"/>
        <v>5.989345526160263E-3</v>
      </c>
      <c r="BO49" s="20">
        <f t="shared" si="44"/>
        <v>4.2518349223980192E-2</v>
      </c>
      <c r="BP49" s="20">
        <f t="shared" si="44"/>
        <v>2.8730750382907583E-2</v>
      </c>
      <c r="BQ49" s="20">
        <f t="shared" si="44"/>
        <v>0</v>
      </c>
      <c r="BR49" s="20">
        <f t="shared" si="8"/>
        <v>4.6128664372002838E-2</v>
      </c>
      <c r="BS49" s="20">
        <f t="shared" si="8"/>
        <v>5.6802383967498522E-4</v>
      </c>
      <c r="BT49" s="6"/>
      <c r="BU49" s="6"/>
      <c r="BV49" s="6"/>
      <c r="BW49" s="6">
        <f t="shared" si="9"/>
        <v>1.2931895346514879</v>
      </c>
      <c r="BX49" s="6">
        <f t="shared" si="10"/>
        <v>8.7642418930762491E-4</v>
      </c>
      <c r="BY49" s="6">
        <f t="shared" si="11"/>
        <v>0.12749973028903208</v>
      </c>
      <c r="BZ49" s="6">
        <f t="shared" si="12"/>
        <v>5.2892377929959359E-3</v>
      </c>
      <c r="CA49" s="6">
        <f t="shared" si="13"/>
        <v>5.6387744687569612E-4</v>
      </c>
      <c r="CB49" s="6">
        <f t="shared" si="14"/>
        <v>1.2405716554188171E-3</v>
      </c>
      <c r="CC49" s="6">
        <f t="shared" si="15"/>
        <v>9.2729639602689151E-3</v>
      </c>
      <c r="CD49" s="6">
        <f t="shared" si="16"/>
        <v>6.582874844705465E-2</v>
      </c>
      <c r="CE49" s="6">
        <f t="shared" si="17"/>
        <v>4.4482191199108241E-2</v>
      </c>
      <c r="CF49" s="6">
        <f t="shared" si="18"/>
        <v>0</v>
      </c>
      <c r="CG49" s="6">
        <f t="shared" si="19"/>
        <v>7.491675915649279E-2</v>
      </c>
      <c r="CH49" s="6">
        <f t="shared" si="20"/>
        <v>9.2251760963417407E-4</v>
      </c>
      <c r="CI49" s="6">
        <f t="shared" si="26"/>
        <v>1.5482432796315497</v>
      </c>
      <c r="CJ49">
        <f t="shared" si="27"/>
        <v>1.6240825563976766</v>
      </c>
      <c r="CK49" s="24"/>
    </row>
    <row r="50" spans="1:89" x14ac:dyDescent="0.45">
      <c r="A50" s="41" t="s">
        <v>64</v>
      </c>
      <c r="B50" s="7" t="s">
        <v>105</v>
      </c>
      <c r="C50" s="7">
        <v>2000</v>
      </c>
      <c r="D50" s="7">
        <v>1073.1500000000001</v>
      </c>
      <c r="E50" s="7" t="s">
        <v>105</v>
      </c>
      <c r="F50" s="7">
        <f t="shared" si="21"/>
        <v>200</v>
      </c>
      <c r="G50" s="7">
        <f t="shared" si="22"/>
        <v>800.00000000000011</v>
      </c>
      <c r="H50" s="15">
        <v>77.040000000000006</v>
      </c>
      <c r="I50" s="15">
        <v>0.11</v>
      </c>
      <c r="J50" s="15">
        <v>12.76</v>
      </c>
      <c r="K50" s="15">
        <v>0.68</v>
      </c>
      <c r="L50" s="15">
        <v>7.0000000000000007E-2</v>
      </c>
      <c r="M50" s="15">
        <v>0.08</v>
      </c>
      <c r="N50" s="15">
        <v>0.57999999999999996</v>
      </c>
      <c r="O50" s="15">
        <v>4.07</v>
      </c>
      <c r="P50" s="15">
        <v>4.79</v>
      </c>
      <c r="Q50" s="15"/>
      <c r="R50" s="15">
        <f t="shared" si="37"/>
        <v>100.18000000000002</v>
      </c>
      <c r="S50" s="15"/>
      <c r="T50" s="12">
        <f t="shared" si="38"/>
        <v>2.93</v>
      </c>
      <c r="U50" s="12">
        <f t="shared" si="39"/>
        <v>9.5000000000000001E-2</v>
      </c>
      <c r="V50" t="s">
        <v>106</v>
      </c>
      <c r="Y50" s="16">
        <f t="shared" si="2"/>
        <v>103.20500000000003</v>
      </c>
      <c r="Z50" s="16"/>
      <c r="AA50" s="7" t="s">
        <v>107</v>
      </c>
      <c r="AB50" s="7" t="s">
        <v>70</v>
      </c>
      <c r="AC50" s="7" t="s">
        <v>71</v>
      </c>
      <c r="AD50" s="7" t="s">
        <v>108</v>
      </c>
      <c r="AE50" s="7">
        <v>0.69199999999999995</v>
      </c>
      <c r="AF50" s="17">
        <f t="shared" si="40"/>
        <v>1384</v>
      </c>
      <c r="AG50" s="18">
        <f t="shared" si="41"/>
        <v>616.00000000000011</v>
      </c>
      <c r="AH50" s="7">
        <v>2000</v>
      </c>
      <c r="AI50" s="7">
        <v>1073.1500000000001</v>
      </c>
      <c r="AJ50" s="7"/>
      <c r="AK50" s="18"/>
      <c r="AL50" s="17"/>
      <c r="AM50" s="18"/>
      <c r="AN50" s="7"/>
      <c r="AO50" s="7"/>
      <c r="AP50" s="7"/>
      <c r="AQ50" s="7"/>
      <c r="AR50" s="7">
        <v>29300</v>
      </c>
      <c r="AS50" s="7">
        <v>950</v>
      </c>
      <c r="AT50" s="7">
        <f t="shared" si="43"/>
        <v>1.3090408022659419E-2</v>
      </c>
      <c r="AU50" s="7"/>
      <c r="AV50" s="12">
        <f t="shared" si="24"/>
        <v>9.5000000000000001E-2</v>
      </c>
      <c r="AW50" s="19">
        <f t="shared" si="4"/>
        <v>7.8111749926520035E-2</v>
      </c>
      <c r="AX50" s="15">
        <f t="shared" si="5"/>
        <v>1.6888250073479966E-2</v>
      </c>
      <c r="AY50" s="15">
        <f t="shared" si="25"/>
        <v>2.8521299054439604E-4</v>
      </c>
      <c r="AZ50" s="7"/>
      <c r="BA50" s="7"/>
      <c r="BB50" s="7"/>
      <c r="BC50" s="7"/>
      <c r="BD50" s="7"/>
      <c r="BE50" s="15"/>
      <c r="BF50" s="16"/>
      <c r="BG50" s="16"/>
      <c r="BH50" s="20">
        <f t="shared" si="44"/>
        <v>0.8282833150682466</v>
      </c>
      <c r="BI50" s="20">
        <f t="shared" si="44"/>
        <v>8.8967313598019326E-4</v>
      </c>
      <c r="BJ50" s="20">
        <f t="shared" si="44"/>
        <v>8.0842188984078342E-2</v>
      </c>
      <c r="BK50" s="20">
        <f t="shared" si="44"/>
        <v>6.1142034372582352E-3</v>
      </c>
      <c r="BL50" s="20">
        <f t="shared" si="44"/>
        <v>6.3744724682372495E-4</v>
      </c>
      <c r="BM50" s="20">
        <f t="shared" si="44"/>
        <v>1.2822222629964638E-3</v>
      </c>
      <c r="BN50" s="20">
        <f t="shared" si="44"/>
        <v>6.68135731470333E-3</v>
      </c>
      <c r="BO50" s="20">
        <f t="shared" si="44"/>
        <v>4.2420064130065147E-2</v>
      </c>
      <c r="BP50" s="20">
        <f t="shared" si="44"/>
        <v>3.2849528419848111E-2</v>
      </c>
      <c r="BQ50" s="20">
        <f t="shared" si="44"/>
        <v>0</v>
      </c>
      <c r="BR50" s="20">
        <f t="shared" si="8"/>
        <v>9.4931549389529135E-2</v>
      </c>
      <c r="BS50" s="20">
        <f t="shared" si="8"/>
        <v>1.2602884963309991E-3</v>
      </c>
      <c r="BT50" s="6"/>
      <c r="BU50" s="6"/>
      <c r="BV50" s="6"/>
      <c r="BW50" s="6">
        <f t="shared" si="9"/>
        <v>1.2822049131216298</v>
      </c>
      <c r="BX50" s="6">
        <f t="shared" si="10"/>
        <v>1.3772380117691248E-3</v>
      </c>
      <c r="BY50" s="6">
        <f t="shared" si="11"/>
        <v>0.12514588911446534</v>
      </c>
      <c r="BZ50" s="6">
        <f t="shared" si="12"/>
        <v>9.4649518400979921E-3</v>
      </c>
      <c r="CA50" s="6">
        <f t="shared" si="13"/>
        <v>9.8678553203246822E-4</v>
      </c>
      <c r="CB50" s="6">
        <f t="shared" si="14"/>
        <v>1.9849146486701072E-3</v>
      </c>
      <c r="CC50" s="6">
        <f t="shared" si="15"/>
        <v>1.0342921340299942E-2</v>
      </c>
      <c r="CD50" s="6">
        <f t="shared" si="16"/>
        <v>6.56674034753707E-2</v>
      </c>
      <c r="CE50" s="6">
        <f t="shared" si="17"/>
        <v>5.085195604862254E-2</v>
      </c>
      <c r="CF50" s="6">
        <f t="shared" si="18"/>
        <v>0</v>
      </c>
      <c r="CG50" s="6">
        <f t="shared" si="19"/>
        <v>0.1625971143174251</v>
      </c>
      <c r="CH50" s="6">
        <f t="shared" si="20"/>
        <v>2.1586003181095206E-3</v>
      </c>
      <c r="CI50" s="6">
        <f t="shared" si="26"/>
        <v>1.5480269731329577</v>
      </c>
      <c r="CJ50">
        <f t="shared" si="27"/>
        <v>1.7127826877684924</v>
      </c>
      <c r="CK50" s="24"/>
    </row>
    <row r="51" spans="1:89" x14ac:dyDescent="0.45">
      <c r="A51" s="41" t="s">
        <v>64</v>
      </c>
      <c r="B51" s="7" t="s">
        <v>105</v>
      </c>
      <c r="C51" s="7">
        <v>2000</v>
      </c>
      <c r="D51" s="7">
        <v>1073.1500000000001</v>
      </c>
      <c r="E51" s="7" t="s">
        <v>105</v>
      </c>
      <c r="F51" s="7">
        <f t="shared" si="21"/>
        <v>200</v>
      </c>
      <c r="G51" s="7">
        <f t="shared" si="22"/>
        <v>800.00000000000011</v>
      </c>
      <c r="H51" s="15">
        <v>77.040000000000006</v>
      </c>
      <c r="I51" s="15">
        <v>0.11</v>
      </c>
      <c r="J51" s="15">
        <v>12.76</v>
      </c>
      <c r="K51" s="15">
        <v>0.68</v>
      </c>
      <c r="L51" s="15">
        <v>7.0000000000000007E-2</v>
      </c>
      <c r="M51" s="15">
        <v>0.08</v>
      </c>
      <c r="N51" s="15">
        <v>0.57999999999999996</v>
      </c>
      <c r="O51" s="15">
        <v>4.07</v>
      </c>
      <c r="P51" s="15">
        <v>4.79</v>
      </c>
      <c r="Q51" s="15"/>
      <c r="R51" s="15">
        <f>SUM(H51:Q51)</f>
        <v>100.18000000000002</v>
      </c>
      <c r="S51" s="15"/>
      <c r="T51" s="12">
        <f t="shared" si="38"/>
        <v>3.2</v>
      </c>
      <c r="U51" s="12">
        <f t="shared" si="39"/>
        <v>8.4000000000000005E-2</v>
      </c>
      <c r="V51" t="s">
        <v>106</v>
      </c>
      <c r="Y51" s="16">
        <f t="shared" si="2"/>
        <v>103.46400000000003</v>
      </c>
      <c r="Z51" s="16"/>
      <c r="AA51" s="7" t="s">
        <v>109</v>
      </c>
      <c r="AB51" s="7" t="s">
        <v>70</v>
      </c>
      <c r="AC51" s="7" t="s">
        <v>71</v>
      </c>
      <c r="AD51" s="7" t="s">
        <v>108</v>
      </c>
      <c r="AE51" s="7">
        <v>0.625</v>
      </c>
      <c r="AF51" s="17">
        <f t="shared" si="40"/>
        <v>1250</v>
      </c>
      <c r="AG51" s="18">
        <f t="shared" si="41"/>
        <v>750</v>
      </c>
      <c r="AH51" s="7">
        <v>2000</v>
      </c>
      <c r="AI51" s="7">
        <v>1073.1500000000001</v>
      </c>
      <c r="AJ51" s="7"/>
      <c r="AK51" s="18"/>
      <c r="AL51" s="17"/>
      <c r="AM51" s="18"/>
      <c r="AN51" s="7"/>
      <c r="AO51" s="7"/>
      <c r="AP51" s="7"/>
      <c r="AQ51" s="7"/>
      <c r="AR51" s="7">
        <v>32000</v>
      </c>
      <c r="AS51" s="7">
        <v>840</v>
      </c>
      <c r="AT51" s="7">
        <f t="shared" si="43"/>
        <v>1.0624543257068976E-2</v>
      </c>
      <c r="AU51" s="7"/>
      <c r="AV51" s="12">
        <f t="shared" si="24"/>
        <v>8.4000000000000005E-2</v>
      </c>
      <c r="AW51" s="19">
        <f t="shared" si="4"/>
        <v>7.4260933509035842E-2</v>
      </c>
      <c r="AX51" s="15">
        <f t="shared" si="5"/>
        <v>9.7390664909641628E-3</v>
      </c>
      <c r="AY51" s="15">
        <f t="shared" si="25"/>
        <v>9.484941611542101E-5</v>
      </c>
      <c r="AZ51" s="7"/>
      <c r="BA51" s="7"/>
      <c r="BB51" s="7"/>
      <c r="BC51" s="7"/>
      <c r="BD51" s="7"/>
      <c r="BE51" s="15"/>
      <c r="BF51" s="16"/>
      <c r="BG51" s="16"/>
      <c r="BH51" s="20">
        <f t="shared" si="44"/>
        <v>0.8282833150682466</v>
      </c>
      <c r="BI51" s="20">
        <f t="shared" si="44"/>
        <v>8.8967313598019326E-4</v>
      </c>
      <c r="BJ51" s="20">
        <f t="shared" si="44"/>
        <v>8.0842188984078342E-2</v>
      </c>
      <c r="BK51" s="20">
        <f t="shared" si="44"/>
        <v>6.1142034372582352E-3</v>
      </c>
      <c r="BL51" s="20">
        <f t="shared" si="44"/>
        <v>6.3744724682372495E-4</v>
      </c>
      <c r="BM51" s="20">
        <f t="shared" si="44"/>
        <v>1.2822222629964638E-3</v>
      </c>
      <c r="BN51" s="20">
        <f t="shared" si="44"/>
        <v>6.68135731470333E-3</v>
      </c>
      <c r="BO51" s="20">
        <f t="shared" si="44"/>
        <v>4.2420064130065147E-2</v>
      </c>
      <c r="BP51" s="20">
        <f t="shared" si="44"/>
        <v>3.2849528419848111E-2</v>
      </c>
      <c r="BQ51" s="20">
        <f t="shared" si="44"/>
        <v>0</v>
      </c>
      <c r="BR51" s="20">
        <f t="shared" si="8"/>
        <v>0.10279525992161011</v>
      </c>
      <c r="BS51" s="20">
        <f t="shared" si="8"/>
        <v>1.1048563468398006E-3</v>
      </c>
      <c r="BT51" s="6"/>
      <c r="BU51" s="6"/>
      <c r="BV51" s="6"/>
      <c r="BW51" s="6">
        <f t="shared" si="9"/>
        <v>1.2822049131216298</v>
      </c>
      <c r="BX51" s="6">
        <f t="shared" si="10"/>
        <v>1.3772380117691248E-3</v>
      </c>
      <c r="BY51" s="6">
        <f t="shared" si="11"/>
        <v>0.12514588911446534</v>
      </c>
      <c r="BZ51" s="6">
        <f t="shared" si="12"/>
        <v>9.4649518400979921E-3</v>
      </c>
      <c r="CA51" s="6">
        <f t="shared" si="13"/>
        <v>9.8678553203246822E-4</v>
      </c>
      <c r="CB51" s="6">
        <f t="shared" si="14"/>
        <v>1.9849146486701072E-3</v>
      </c>
      <c r="CC51" s="6">
        <f t="shared" si="15"/>
        <v>1.0342921340299942E-2</v>
      </c>
      <c r="CD51" s="6">
        <f t="shared" si="16"/>
        <v>6.56674034753707E-2</v>
      </c>
      <c r="CE51" s="6">
        <f t="shared" si="17"/>
        <v>5.085195604862254E-2</v>
      </c>
      <c r="CF51" s="6">
        <f t="shared" si="18"/>
        <v>0</v>
      </c>
      <c r="CG51" s="6">
        <f t="shared" si="19"/>
        <v>0.17758046614872366</v>
      </c>
      <c r="CH51" s="6">
        <f t="shared" si="20"/>
        <v>1.90865712338105E-3</v>
      </c>
      <c r="CI51" s="6">
        <f t="shared" si="26"/>
        <v>1.5480269731329577</v>
      </c>
      <c r="CJ51">
        <f t="shared" si="27"/>
        <v>1.7275160964050624</v>
      </c>
      <c r="CK51" s="24"/>
    </row>
    <row r="52" spans="1:89" x14ac:dyDescent="0.45">
      <c r="A52" s="41" t="s">
        <v>64</v>
      </c>
      <c r="B52" s="7" t="s">
        <v>105</v>
      </c>
      <c r="C52" s="7">
        <v>2000</v>
      </c>
      <c r="D52" s="7">
        <v>1073.1500000000001</v>
      </c>
      <c r="E52" s="7" t="s">
        <v>105</v>
      </c>
      <c r="F52" s="7">
        <f t="shared" si="21"/>
        <v>200</v>
      </c>
      <c r="G52" s="7">
        <f t="shared" si="22"/>
        <v>800.00000000000011</v>
      </c>
      <c r="H52" s="15">
        <v>77.040000000000006</v>
      </c>
      <c r="I52" s="15">
        <v>0.11</v>
      </c>
      <c r="J52" s="15">
        <v>12.76</v>
      </c>
      <c r="K52" s="15">
        <v>0.68</v>
      </c>
      <c r="L52" s="15">
        <v>7.0000000000000007E-2</v>
      </c>
      <c r="M52" s="15">
        <v>0.08</v>
      </c>
      <c r="N52" s="15">
        <v>0.57999999999999996</v>
      </c>
      <c r="O52" s="15">
        <v>4.07</v>
      </c>
      <c r="P52" s="15">
        <v>4.79</v>
      </c>
      <c r="Q52" s="15"/>
      <c r="R52" s="15">
        <f>SUM(H52:Q52)</f>
        <v>100.18000000000002</v>
      </c>
      <c r="S52" s="15"/>
      <c r="T52" s="12">
        <f t="shared" si="38"/>
        <v>3.81</v>
      </c>
      <c r="U52" s="12">
        <f t="shared" si="39"/>
        <v>6.6000000000000003E-2</v>
      </c>
      <c r="V52" t="s">
        <v>106</v>
      </c>
      <c r="Y52" s="16">
        <f t="shared" si="2"/>
        <v>104.05600000000003</v>
      </c>
      <c r="Z52" s="16"/>
      <c r="AA52" s="7" t="s">
        <v>110</v>
      </c>
      <c r="AB52" s="7" t="s">
        <v>70</v>
      </c>
      <c r="AC52" s="7" t="s">
        <v>71</v>
      </c>
      <c r="AD52" s="7" t="s">
        <v>108</v>
      </c>
      <c r="AE52" s="7">
        <v>0.498</v>
      </c>
      <c r="AF52" s="17">
        <f t="shared" si="40"/>
        <v>996</v>
      </c>
      <c r="AG52" s="18">
        <f t="shared" si="41"/>
        <v>1004</v>
      </c>
      <c r="AH52" s="7">
        <v>2000</v>
      </c>
      <c r="AI52" s="7">
        <v>1073.1500000000001</v>
      </c>
      <c r="AJ52" s="7"/>
      <c r="AK52" s="18"/>
      <c r="AL52" s="17"/>
      <c r="AM52" s="18"/>
      <c r="AN52" s="7"/>
      <c r="AO52" s="7"/>
      <c r="AP52" s="7"/>
      <c r="AQ52" s="7"/>
      <c r="AR52" s="7">
        <v>38100</v>
      </c>
      <c r="AS52" s="7">
        <v>660</v>
      </c>
      <c r="AT52" s="7">
        <f t="shared" si="43"/>
        <v>7.036747458952307E-3</v>
      </c>
      <c r="AU52" s="7"/>
      <c r="AV52" s="12">
        <f t="shared" si="24"/>
        <v>6.6000000000000003E-2</v>
      </c>
      <c r="AW52" s="19">
        <f t="shared" si="4"/>
        <v>6.5803402706639536E-2</v>
      </c>
      <c r="AX52" s="15">
        <f t="shared" si="5"/>
        <v>1.9659729336046761E-4</v>
      </c>
      <c r="AY52" s="15">
        <f t="shared" si="25"/>
        <v>3.8650495756661759E-8</v>
      </c>
      <c r="AZ52" s="7"/>
      <c r="BA52" s="7"/>
      <c r="BB52" s="7"/>
      <c r="BC52" s="7"/>
      <c r="BD52" s="7"/>
      <c r="BE52" s="15"/>
      <c r="BF52" s="16"/>
      <c r="BG52" s="16"/>
      <c r="BH52" s="20">
        <f t="shared" si="44"/>
        <v>0.8282833150682466</v>
      </c>
      <c r="BI52" s="20">
        <f t="shared" si="44"/>
        <v>8.8967313598019326E-4</v>
      </c>
      <c r="BJ52" s="20">
        <f t="shared" si="44"/>
        <v>8.0842188984078342E-2</v>
      </c>
      <c r="BK52" s="20">
        <f t="shared" si="44"/>
        <v>6.1142034372582352E-3</v>
      </c>
      <c r="BL52" s="20">
        <f t="shared" si="44"/>
        <v>6.3744724682372495E-4</v>
      </c>
      <c r="BM52" s="20">
        <f t="shared" si="44"/>
        <v>1.2822222629964638E-3</v>
      </c>
      <c r="BN52" s="20">
        <f t="shared" si="44"/>
        <v>6.68135731470333E-3</v>
      </c>
      <c r="BO52" s="20">
        <f t="shared" si="44"/>
        <v>4.2420064130065147E-2</v>
      </c>
      <c r="BP52" s="20">
        <f t="shared" si="44"/>
        <v>3.2849528419848111E-2</v>
      </c>
      <c r="BQ52" s="20">
        <f t="shared" si="44"/>
        <v>0</v>
      </c>
      <c r="BR52" s="20">
        <f t="shared" si="8"/>
        <v>0.12006629204462506</v>
      </c>
      <c r="BS52" s="20">
        <f t="shared" si="8"/>
        <v>8.5161534186344837E-4</v>
      </c>
      <c r="BT52" s="6"/>
      <c r="BU52" s="6"/>
      <c r="BV52" s="6"/>
      <c r="BW52" s="6">
        <f t="shared" si="9"/>
        <v>1.2822049131216298</v>
      </c>
      <c r="BX52" s="6">
        <f t="shared" si="10"/>
        <v>1.3772380117691248E-3</v>
      </c>
      <c r="BY52" s="6">
        <f t="shared" si="11"/>
        <v>0.12514588911446534</v>
      </c>
      <c r="BZ52" s="6">
        <f t="shared" si="12"/>
        <v>9.4649518400979921E-3</v>
      </c>
      <c r="CA52" s="6">
        <f t="shared" si="13"/>
        <v>9.8678553203246822E-4</v>
      </c>
      <c r="CB52" s="6">
        <f t="shared" si="14"/>
        <v>1.9849146486701072E-3</v>
      </c>
      <c r="CC52" s="6">
        <f t="shared" si="15"/>
        <v>1.0342921340299942E-2</v>
      </c>
      <c r="CD52" s="6">
        <f t="shared" si="16"/>
        <v>6.56674034753707E-2</v>
      </c>
      <c r="CE52" s="6">
        <f t="shared" si="17"/>
        <v>5.085195604862254E-2</v>
      </c>
      <c r="CF52" s="6">
        <f t="shared" si="18"/>
        <v>0</v>
      </c>
      <c r="CG52" s="6">
        <f t="shared" si="19"/>
        <v>0.21143174250832408</v>
      </c>
      <c r="CH52" s="6">
        <f t="shared" si="20"/>
        <v>1.4996591683708249E-3</v>
      </c>
      <c r="CI52" s="6">
        <f t="shared" si="26"/>
        <v>1.5480269731329577</v>
      </c>
      <c r="CJ52">
        <f t="shared" si="27"/>
        <v>1.7609583748096527</v>
      </c>
      <c r="CK52" s="24"/>
    </row>
    <row r="53" spans="1:89" x14ac:dyDescent="0.45">
      <c r="A53" s="41" t="s">
        <v>64</v>
      </c>
      <c r="B53" s="7" t="s">
        <v>105</v>
      </c>
      <c r="C53" s="7">
        <v>2000</v>
      </c>
      <c r="D53" s="7">
        <v>1073.1500000000001</v>
      </c>
      <c r="E53" s="7" t="s">
        <v>105</v>
      </c>
      <c r="F53" s="7">
        <f t="shared" si="21"/>
        <v>200</v>
      </c>
      <c r="G53" s="7">
        <f t="shared" si="22"/>
        <v>800.00000000000011</v>
      </c>
      <c r="H53" s="15">
        <v>77.040000000000006</v>
      </c>
      <c r="I53" s="15">
        <v>0.11</v>
      </c>
      <c r="J53" s="15">
        <v>12.76</v>
      </c>
      <c r="K53" s="15">
        <v>0.68</v>
      </c>
      <c r="L53" s="15">
        <v>7.0000000000000007E-2</v>
      </c>
      <c r="M53" s="15">
        <v>0.08</v>
      </c>
      <c r="N53" s="15">
        <v>0.57999999999999996</v>
      </c>
      <c r="O53" s="15">
        <v>4.07</v>
      </c>
      <c r="P53" s="15">
        <v>4.79</v>
      </c>
      <c r="Q53" s="15"/>
      <c r="R53" s="15">
        <f>SUM(H53:Q53)</f>
        <v>100.18000000000002</v>
      </c>
      <c r="S53" s="15"/>
      <c r="T53" s="12">
        <f t="shared" si="38"/>
        <v>3.94</v>
      </c>
      <c r="U53" s="12">
        <f t="shared" si="39"/>
        <v>7.0999999999999994E-2</v>
      </c>
      <c r="V53" t="s">
        <v>106</v>
      </c>
      <c r="Y53" s="16">
        <f t="shared" si="2"/>
        <v>104.19100000000002</v>
      </c>
      <c r="Z53" s="16"/>
      <c r="AA53" s="7" t="s">
        <v>111</v>
      </c>
      <c r="AB53" s="7" t="s">
        <v>70</v>
      </c>
      <c r="AC53" s="7" t="s">
        <v>71</v>
      </c>
      <c r="AD53" s="7" t="s">
        <v>108</v>
      </c>
      <c r="AE53" s="7">
        <v>0.48399999999999999</v>
      </c>
      <c r="AF53" s="17">
        <f t="shared" si="40"/>
        <v>968</v>
      </c>
      <c r="AG53" s="18">
        <f t="shared" si="41"/>
        <v>1032</v>
      </c>
      <c r="AH53" s="7">
        <v>2000</v>
      </c>
      <c r="AI53" s="7">
        <v>1073.1500000000001</v>
      </c>
      <c r="AJ53" s="7"/>
      <c r="AK53" s="18"/>
      <c r="AL53" s="17"/>
      <c r="AM53" s="18"/>
      <c r="AN53" s="7"/>
      <c r="AO53" s="7"/>
      <c r="AP53" s="7"/>
      <c r="AQ53" s="7"/>
      <c r="AR53" s="7">
        <v>39400</v>
      </c>
      <c r="AS53" s="7">
        <v>710</v>
      </c>
      <c r="AT53" s="7">
        <f t="shared" si="43"/>
        <v>7.3179949381005291E-3</v>
      </c>
      <c r="AU53" s="7"/>
      <c r="AV53" s="12">
        <f t="shared" si="24"/>
        <v>7.0999999999999994E-2</v>
      </c>
      <c r="AW53" s="19">
        <f t="shared" si="4"/>
        <v>6.4049211079852092E-2</v>
      </c>
      <c r="AX53" s="15">
        <f t="shared" si="5"/>
        <v>6.9507889201479017E-3</v>
      </c>
      <c r="AY53" s="15">
        <f t="shared" si="25"/>
        <v>4.8313466612450836E-5</v>
      </c>
      <c r="AZ53" s="7"/>
      <c r="BA53" s="7"/>
      <c r="BB53" s="7"/>
      <c r="BC53" s="7"/>
      <c r="BD53" s="7"/>
      <c r="BE53" s="15"/>
      <c r="BF53" s="16"/>
      <c r="BG53" s="16"/>
      <c r="BH53" s="20">
        <f t="shared" si="44"/>
        <v>0.8282833150682466</v>
      </c>
      <c r="BI53" s="20">
        <f t="shared" si="44"/>
        <v>8.8967313598019326E-4</v>
      </c>
      <c r="BJ53" s="20">
        <f t="shared" si="44"/>
        <v>8.0842188984078342E-2</v>
      </c>
      <c r="BK53" s="20">
        <f t="shared" si="44"/>
        <v>6.1142034372582352E-3</v>
      </c>
      <c r="BL53" s="20">
        <f t="shared" si="44"/>
        <v>6.3744724682372495E-4</v>
      </c>
      <c r="BM53" s="20">
        <f t="shared" si="44"/>
        <v>1.2822222629964638E-3</v>
      </c>
      <c r="BN53" s="20">
        <f t="shared" si="44"/>
        <v>6.68135731470333E-3</v>
      </c>
      <c r="BO53" s="20">
        <f t="shared" si="44"/>
        <v>4.2420064130065147E-2</v>
      </c>
      <c r="BP53" s="20">
        <f t="shared" si="44"/>
        <v>3.2849528419848111E-2</v>
      </c>
      <c r="BQ53" s="20">
        <f t="shared" si="44"/>
        <v>0</v>
      </c>
      <c r="BR53" s="20">
        <f t="shared" si="8"/>
        <v>0.12364850778158527</v>
      </c>
      <c r="BS53" s="20">
        <f t="shared" si="8"/>
        <v>9.1233518585367556E-4</v>
      </c>
      <c r="BT53" s="6"/>
      <c r="BU53" s="6"/>
      <c r="BV53" s="6"/>
      <c r="BW53" s="6">
        <f t="shared" si="9"/>
        <v>1.2822049131216298</v>
      </c>
      <c r="BX53" s="6">
        <f t="shared" si="10"/>
        <v>1.3772380117691248E-3</v>
      </c>
      <c r="BY53" s="6">
        <f t="shared" si="11"/>
        <v>0.12514588911446534</v>
      </c>
      <c r="BZ53" s="6">
        <f t="shared" si="12"/>
        <v>9.4649518400979921E-3</v>
      </c>
      <c r="CA53" s="6">
        <f t="shared" si="13"/>
        <v>9.8678553203246822E-4</v>
      </c>
      <c r="CB53" s="6">
        <f t="shared" si="14"/>
        <v>1.9849146486701072E-3</v>
      </c>
      <c r="CC53" s="6">
        <f t="shared" si="15"/>
        <v>1.0342921340299942E-2</v>
      </c>
      <c r="CD53" s="6">
        <f t="shared" si="16"/>
        <v>6.56674034753707E-2</v>
      </c>
      <c r="CE53" s="6">
        <f t="shared" si="17"/>
        <v>5.085195604862254E-2</v>
      </c>
      <c r="CF53" s="6">
        <f t="shared" si="18"/>
        <v>0</v>
      </c>
      <c r="CG53" s="6">
        <f t="shared" si="19"/>
        <v>0.21864594894561598</v>
      </c>
      <c r="CH53" s="6">
        <f t="shared" si="20"/>
        <v>1.6132697114292205E-3</v>
      </c>
      <c r="CI53" s="6">
        <f t="shared" si="26"/>
        <v>1.5480269731329577</v>
      </c>
      <c r="CJ53">
        <f t="shared" si="27"/>
        <v>1.768286191790003</v>
      </c>
      <c r="CK53" s="24"/>
    </row>
    <row r="54" spans="1:89" x14ac:dyDescent="0.45">
      <c r="A54" s="41" t="s">
        <v>64</v>
      </c>
      <c r="B54" s="7" t="s">
        <v>105</v>
      </c>
      <c r="C54" s="7">
        <v>2000</v>
      </c>
      <c r="D54" s="7">
        <v>1073.1500000000001</v>
      </c>
      <c r="E54" s="7" t="s">
        <v>105</v>
      </c>
      <c r="F54" s="7">
        <f t="shared" si="21"/>
        <v>200</v>
      </c>
      <c r="G54" s="7">
        <f t="shared" si="22"/>
        <v>800.00000000000011</v>
      </c>
      <c r="H54" s="15">
        <v>77.040000000000006</v>
      </c>
      <c r="I54" s="15">
        <v>0.11</v>
      </c>
      <c r="J54" s="15">
        <v>12.76</v>
      </c>
      <c r="K54" s="15">
        <v>0.68</v>
      </c>
      <c r="L54" s="15">
        <v>7.0000000000000007E-2</v>
      </c>
      <c r="M54" s="15">
        <v>0.08</v>
      </c>
      <c r="N54" s="15">
        <v>0.57999999999999996</v>
      </c>
      <c r="O54" s="15">
        <v>4.07</v>
      </c>
      <c r="P54" s="15">
        <v>4.79</v>
      </c>
      <c r="Q54" s="15"/>
      <c r="R54" s="15">
        <f>SUM(H54:Q54)</f>
        <v>100.18000000000002</v>
      </c>
      <c r="S54" s="15"/>
      <c r="T54" s="12">
        <f t="shared" si="38"/>
        <v>4.13</v>
      </c>
      <c r="U54" s="12">
        <f t="shared" si="39"/>
        <v>6.3E-2</v>
      </c>
      <c r="V54" t="s">
        <v>106</v>
      </c>
      <c r="Y54" s="16">
        <f t="shared" si="2"/>
        <v>104.37300000000002</v>
      </c>
      <c r="Z54" s="16"/>
      <c r="AA54" s="7" t="s">
        <v>112</v>
      </c>
      <c r="AB54" s="7" t="s">
        <v>70</v>
      </c>
      <c r="AC54" s="7" t="s">
        <v>71</v>
      </c>
      <c r="AD54" s="7" t="s">
        <v>108</v>
      </c>
      <c r="AE54" s="7">
        <v>0.40899999999999997</v>
      </c>
      <c r="AF54" s="17">
        <f t="shared" si="40"/>
        <v>818</v>
      </c>
      <c r="AG54" s="18">
        <f t="shared" si="41"/>
        <v>1182</v>
      </c>
      <c r="AH54" s="7">
        <v>2000</v>
      </c>
      <c r="AI54" s="7">
        <v>1073.1500000000001</v>
      </c>
      <c r="AJ54" s="7"/>
      <c r="AK54" s="18"/>
      <c r="AL54" s="17"/>
      <c r="AM54" s="18"/>
      <c r="AN54" s="7"/>
      <c r="AO54" s="7"/>
      <c r="AP54" s="7"/>
      <c r="AQ54" s="7"/>
      <c r="AR54" s="7">
        <v>41300</v>
      </c>
      <c r="AS54" s="7">
        <v>630</v>
      </c>
      <c r="AT54" s="7">
        <f t="shared" si="43"/>
        <v>6.2016690911875045E-3</v>
      </c>
      <c r="AU54" s="7"/>
      <c r="AV54" s="12">
        <f t="shared" si="24"/>
        <v>6.3E-2</v>
      </c>
      <c r="AW54" s="19">
        <f t="shared" si="4"/>
        <v>6.1499050648556375E-2</v>
      </c>
      <c r="AX54" s="15">
        <f t="shared" si="5"/>
        <v>1.5009493514436256E-3</v>
      </c>
      <c r="AY54" s="15">
        <f t="shared" si="25"/>
        <v>2.2528489555990404E-6</v>
      </c>
      <c r="AZ54" s="7"/>
      <c r="BA54" s="7"/>
      <c r="BB54" s="7"/>
      <c r="BC54" s="7"/>
      <c r="BD54" s="7"/>
      <c r="BE54" s="15"/>
      <c r="BF54" s="16"/>
      <c r="BG54" s="16"/>
      <c r="BH54" s="20">
        <f t="shared" si="44"/>
        <v>0.8282833150682466</v>
      </c>
      <c r="BI54" s="20">
        <f t="shared" si="44"/>
        <v>8.8967313598019326E-4</v>
      </c>
      <c r="BJ54" s="20">
        <f t="shared" si="44"/>
        <v>8.0842188984078342E-2</v>
      </c>
      <c r="BK54" s="20">
        <f t="shared" si="44"/>
        <v>6.1142034372582352E-3</v>
      </c>
      <c r="BL54" s="20">
        <f t="shared" si="44"/>
        <v>6.3744724682372495E-4</v>
      </c>
      <c r="BM54" s="20">
        <f t="shared" si="44"/>
        <v>1.2822222629964638E-3</v>
      </c>
      <c r="BN54" s="20">
        <f t="shared" si="44"/>
        <v>6.68135731470333E-3</v>
      </c>
      <c r="BO54" s="20">
        <f t="shared" si="44"/>
        <v>4.2420064130065147E-2</v>
      </c>
      <c r="BP54" s="20">
        <f t="shared" si="44"/>
        <v>3.2849528419848111E-2</v>
      </c>
      <c r="BQ54" s="20">
        <f t="shared" si="44"/>
        <v>0</v>
      </c>
      <c r="BR54" s="20">
        <f t="shared" si="8"/>
        <v>0.12885616280014828</v>
      </c>
      <c r="BS54" s="20">
        <f t="shared" si="8"/>
        <v>8.0482064873268588E-4</v>
      </c>
      <c r="BT54" s="6"/>
      <c r="BU54" s="6"/>
      <c r="BV54" s="6"/>
      <c r="BW54" s="6">
        <f t="shared" si="9"/>
        <v>1.2822049131216298</v>
      </c>
      <c r="BX54" s="6">
        <f t="shared" si="10"/>
        <v>1.3772380117691248E-3</v>
      </c>
      <c r="BY54" s="6">
        <f t="shared" si="11"/>
        <v>0.12514588911446534</v>
      </c>
      <c r="BZ54" s="6">
        <f t="shared" si="12"/>
        <v>9.4649518400979921E-3</v>
      </c>
      <c r="CA54" s="6">
        <f t="shared" si="13"/>
        <v>9.8678553203246822E-4</v>
      </c>
      <c r="CB54" s="6">
        <f t="shared" si="14"/>
        <v>1.9849146486701072E-3</v>
      </c>
      <c r="CC54" s="6">
        <f t="shared" si="15"/>
        <v>1.0342921340299942E-2</v>
      </c>
      <c r="CD54" s="6">
        <f t="shared" si="16"/>
        <v>6.56674034753707E-2</v>
      </c>
      <c r="CE54" s="6">
        <f t="shared" si="17"/>
        <v>5.085195604862254E-2</v>
      </c>
      <c r="CF54" s="6">
        <f t="shared" si="18"/>
        <v>0</v>
      </c>
      <c r="CG54" s="6">
        <f t="shared" si="19"/>
        <v>0.22918978912319646</v>
      </c>
      <c r="CH54" s="6">
        <f t="shared" si="20"/>
        <v>1.4314928425357874E-3</v>
      </c>
      <c r="CI54" s="6">
        <f t="shared" si="26"/>
        <v>1.5480269731329577</v>
      </c>
      <c r="CJ54">
        <f t="shared" si="27"/>
        <v>1.77864825509869</v>
      </c>
      <c r="CK54" s="24"/>
    </row>
    <row r="55" spans="1:89" x14ac:dyDescent="0.45">
      <c r="A55" s="41" t="s">
        <v>64</v>
      </c>
      <c r="B55" s="7" t="s">
        <v>105</v>
      </c>
      <c r="C55" s="7">
        <v>2000</v>
      </c>
      <c r="D55" s="7">
        <v>1073.1500000000001</v>
      </c>
      <c r="E55" s="7" t="s">
        <v>105</v>
      </c>
      <c r="F55" s="7">
        <f t="shared" si="21"/>
        <v>200</v>
      </c>
      <c r="G55" s="7">
        <f t="shared" si="22"/>
        <v>800.00000000000011</v>
      </c>
      <c r="H55" s="15">
        <v>77.040000000000006</v>
      </c>
      <c r="I55" s="15">
        <v>0.11</v>
      </c>
      <c r="J55" s="15">
        <v>12.76</v>
      </c>
      <c r="K55" s="15">
        <v>0.68</v>
      </c>
      <c r="L55" s="15">
        <v>7.0000000000000007E-2</v>
      </c>
      <c r="M55" s="15">
        <v>0.08</v>
      </c>
      <c r="N55" s="15">
        <v>0.57999999999999996</v>
      </c>
      <c r="O55" s="15">
        <v>4.07</v>
      </c>
      <c r="P55" s="15">
        <v>4.79</v>
      </c>
      <c r="Q55" s="15"/>
      <c r="R55" s="15">
        <f>SUM(H55:Q55)</f>
        <v>100.18000000000002</v>
      </c>
      <c r="S55" s="15"/>
      <c r="T55" s="12">
        <f t="shared" si="38"/>
        <v>4.6100000000000003</v>
      </c>
      <c r="U55" s="12">
        <f t="shared" si="39"/>
        <v>4.7E-2</v>
      </c>
      <c r="V55" t="s">
        <v>106</v>
      </c>
      <c r="Y55" s="16">
        <f t="shared" si="2"/>
        <v>104.83700000000002</v>
      </c>
      <c r="Z55" s="16"/>
      <c r="AA55" s="7" t="s">
        <v>113</v>
      </c>
      <c r="AB55" s="7" t="s">
        <v>70</v>
      </c>
      <c r="AC55" s="7" t="s">
        <v>71</v>
      </c>
      <c r="AD55" s="7" t="s">
        <v>108</v>
      </c>
      <c r="AE55" s="7">
        <v>0.32200000000000001</v>
      </c>
      <c r="AF55" s="17">
        <f t="shared" si="40"/>
        <v>644</v>
      </c>
      <c r="AG55" s="18">
        <f t="shared" si="41"/>
        <v>1355.9999999999998</v>
      </c>
      <c r="AH55" s="7">
        <v>2000</v>
      </c>
      <c r="AI55" s="7">
        <v>1073.1500000000001</v>
      </c>
      <c r="AJ55" s="7"/>
      <c r="AK55" s="18"/>
      <c r="AL55" s="17"/>
      <c r="AM55" s="18"/>
      <c r="AN55" s="7"/>
      <c r="AO55" s="7"/>
      <c r="AP55" s="7"/>
      <c r="AQ55" s="7"/>
      <c r="AR55" s="7">
        <v>46100</v>
      </c>
      <c r="AS55" s="7">
        <v>470</v>
      </c>
      <c r="AT55" s="7">
        <f t="shared" si="43"/>
        <v>4.1534518818180923E-3</v>
      </c>
      <c r="AU55" s="7"/>
      <c r="AV55" s="12">
        <f t="shared" si="24"/>
        <v>4.7E-2</v>
      </c>
      <c r="AW55" s="19">
        <f t="shared" si="4"/>
        <v>5.519065228501506E-2</v>
      </c>
      <c r="AX55" s="15">
        <f t="shared" si="5"/>
        <v>8.1906522850150598E-3</v>
      </c>
      <c r="AY55" s="15">
        <f t="shared" si="25"/>
        <v>6.7086784854022418E-5</v>
      </c>
      <c r="AZ55" s="7"/>
      <c r="BA55" s="7"/>
      <c r="BB55" s="7"/>
      <c r="BC55" s="7"/>
      <c r="BD55" s="7"/>
      <c r="BE55" s="15"/>
      <c r="BF55" s="16"/>
      <c r="BG55" s="16"/>
      <c r="BH55" s="20">
        <f t="shared" si="44"/>
        <v>0.8282833150682466</v>
      </c>
      <c r="BI55" s="20">
        <f t="shared" si="44"/>
        <v>8.8967313598019326E-4</v>
      </c>
      <c r="BJ55" s="20">
        <f t="shared" si="44"/>
        <v>8.0842188984078342E-2</v>
      </c>
      <c r="BK55" s="20">
        <f t="shared" si="44"/>
        <v>6.1142034372582352E-3</v>
      </c>
      <c r="BL55" s="20">
        <f t="shared" si="44"/>
        <v>6.3744724682372495E-4</v>
      </c>
      <c r="BM55" s="20">
        <f t="shared" si="44"/>
        <v>1.2822222629964638E-3</v>
      </c>
      <c r="BN55" s="20">
        <f t="shared" si="44"/>
        <v>6.68135731470333E-3</v>
      </c>
      <c r="BO55" s="20">
        <f t="shared" si="44"/>
        <v>4.2420064130065147E-2</v>
      </c>
      <c r="BP55" s="20">
        <f t="shared" si="44"/>
        <v>3.2849528419848111E-2</v>
      </c>
      <c r="BQ55" s="20">
        <f t="shared" si="44"/>
        <v>0</v>
      </c>
      <c r="BR55" s="20">
        <f t="shared" si="8"/>
        <v>0.14173847482798355</v>
      </c>
      <c r="BS55" s="20">
        <f t="shared" si="8"/>
        <v>5.9168165719983962E-4</v>
      </c>
      <c r="BT55" s="6"/>
      <c r="BU55" s="6"/>
      <c r="BV55" s="6"/>
      <c r="BW55" s="6">
        <f t="shared" si="9"/>
        <v>1.2822049131216298</v>
      </c>
      <c r="BX55" s="6">
        <f t="shared" si="10"/>
        <v>1.3772380117691248E-3</v>
      </c>
      <c r="BY55" s="6">
        <f t="shared" si="11"/>
        <v>0.12514588911446534</v>
      </c>
      <c r="BZ55" s="6">
        <f t="shared" si="12"/>
        <v>9.4649518400979921E-3</v>
      </c>
      <c r="CA55" s="6">
        <f t="shared" si="13"/>
        <v>9.8678553203246822E-4</v>
      </c>
      <c r="CB55" s="6">
        <f t="shared" si="14"/>
        <v>1.9849146486701072E-3</v>
      </c>
      <c r="CC55" s="6">
        <f t="shared" si="15"/>
        <v>1.0342921340299942E-2</v>
      </c>
      <c r="CD55" s="6">
        <f t="shared" si="16"/>
        <v>6.56674034753707E-2</v>
      </c>
      <c r="CE55" s="6">
        <f t="shared" si="17"/>
        <v>5.085195604862254E-2</v>
      </c>
      <c r="CF55" s="6">
        <f t="shared" si="18"/>
        <v>0</v>
      </c>
      <c r="CG55" s="6">
        <f t="shared" si="19"/>
        <v>0.25582685904550501</v>
      </c>
      <c r="CH55" s="6">
        <f t="shared" si="20"/>
        <v>1.0679391047489206E-3</v>
      </c>
      <c r="CI55" s="6">
        <f t="shared" si="26"/>
        <v>1.5480269731329577</v>
      </c>
      <c r="CJ55">
        <f t="shared" si="27"/>
        <v>1.8049217712832117</v>
      </c>
      <c r="CK55" s="24"/>
    </row>
    <row r="56" spans="1:89" x14ac:dyDescent="0.45">
      <c r="A56" s="41" t="s">
        <v>64</v>
      </c>
      <c r="B56" s="7" t="s">
        <v>105</v>
      </c>
      <c r="C56" s="7">
        <v>2000</v>
      </c>
      <c r="D56" s="7">
        <v>1073.1500000000001</v>
      </c>
      <c r="E56" s="7" t="s">
        <v>105</v>
      </c>
      <c r="F56" s="7">
        <f t="shared" si="21"/>
        <v>200</v>
      </c>
      <c r="G56" s="7">
        <f t="shared" si="22"/>
        <v>800.00000000000011</v>
      </c>
      <c r="H56" s="15">
        <v>77.040000000000006</v>
      </c>
      <c r="I56" s="15">
        <v>0.11</v>
      </c>
      <c r="J56" s="15">
        <v>12.76</v>
      </c>
      <c r="K56" s="15">
        <v>0.68</v>
      </c>
      <c r="L56" s="15">
        <v>7.0000000000000007E-2</v>
      </c>
      <c r="M56" s="15">
        <v>0.08</v>
      </c>
      <c r="N56" s="15">
        <v>0.57999999999999996</v>
      </c>
      <c r="O56" s="15">
        <v>4.07</v>
      </c>
      <c r="P56" s="15">
        <v>4.79</v>
      </c>
      <c r="Q56" s="15"/>
      <c r="R56" s="15">
        <f t="shared" ref="R56:R97" si="45">SUM(H56:Q56)</f>
        <v>100.18000000000002</v>
      </c>
      <c r="S56" s="15"/>
      <c r="T56" s="12">
        <f t="shared" si="38"/>
        <v>5.0199999999999996</v>
      </c>
      <c r="U56" s="12">
        <f t="shared" si="39"/>
        <v>2.9000000000000001E-2</v>
      </c>
      <c r="V56" t="s">
        <v>106</v>
      </c>
      <c r="Y56" s="16">
        <f t="shared" si="2"/>
        <v>105.22900000000001</v>
      </c>
      <c r="Z56" s="16"/>
      <c r="AA56" s="7" t="s">
        <v>114</v>
      </c>
      <c r="AB56" s="7" t="s">
        <v>70</v>
      </c>
      <c r="AC56" s="7" t="s">
        <v>71</v>
      </c>
      <c r="AD56" s="7" t="s">
        <v>108</v>
      </c>
      <c r="AE56" s="7">
        <v>0.21199999999999999</v>
      </c>
      <c r="AF56" s="17">
        <f t="shared" si="40"/>
        <v>424</v>
      </c>
      <c r="AG56" s="18">
        <f t="shared" si="41"/>
        <v>1576</v>
      </c>
      <c r="AH56" s="7">
        <v>2000</v>
      </c>
      <c r="AI56" s="7">
        <v>1073.1500000000001</v>
      </c>
      <c r="AJ56" s="7"/>
      <c r="AK56" s="18"/>
      <c r="AL56" s="17"/>
      <c r="AM56" s="18"/>
      <c r="AN56" s="7"/>
      <c r="AO56" s="7"/>
      <c r="AP56" s="7"/>
      <c r="AQ56" s="7"/>
      <c r="AR56" s="7">
        <v>50200</v>
      </c>
      <c r="AS56" s="7">
        <v>290</v>
      </c>
      <c r="AT56" s="7">
        <f t="shared" si="43"/>
        <v>2.3577022791122035E-3</v>
      </c>
      <c r="AU56" s="7"/>
      <c r="AV56" s="12">
        <f t="shared" si="24"/>
        <v>2.9000000000000001E-2</v>
      </c>
      <c r="AW56" s="19">
        <f t="shared" si="4"/>
        <v>4.9941855336426783E-2</v>
      </c>
      <c r="AX56" s="15">
        <f t="shared" si="5"/>
        <v>2.0941855336426781E-2</v>
      </c>
      <c r="AY56" s="15">
        <f t="shared" si="25"/>
        <v>4.3856130493182682E-4</v>
      </c>
      <c r="AZ56" s="7"/>
      <c r="BA56" s="7"/>
      <c r="BB56" s="7"/>
      <c r="BC56" s="7"/>
      <c r="BD56" s="7"/>
      <c r="BE56" s="15"/>
      <c r="BF56" s="16"/>
      <c r="BG56" s="16"/>
      <c r="BH56" s="20">
        <f t="shared" si="44"/>
        <v>0.8282833150682466</v>
      </c>
      <c r="BI56" s="20">
        <f t="shared" si="44"/>
        <v>8.8967313598019326E-4</v>
      </c>
      <c r="BJ56" s="20">
        <f t="shared" si="44"/>
        <v>8.0842188984078342E-2</v>
      </c>
      <c r="BK56" s="20">
        <f t="shared" si="44"/>
        <v>6.1142034372582352E-3</v>
      </c>
      <c r="BL56" s="20">
        <f t="shared" si="44"/>
        <v>6.3744724682372495E-4</v>
      </c>
      <c r="BM56" s="20">
        <f t="shared" si="44"/>
        <v>1.2822222629964638E-3</v>
      </c>
      <c r="BN56" s="20">
        <f t="shared" si="44"/>
        <v>6.68135731470333E-3</v>
      </c>
      <c r="BO56" s="20">
        <f t="shared" si="44"/>
        <v>4.2420064130065147E-2</v>
      </c>
      <c r="BP56" s="20">
        <f t="shared" si="44"/>
        <v>3.2849528419848111E-2</v>
      </c>
      <c r="BQ56" s="20">
        <f t="shared" si="44"/>
        <v>0</v>
      </c>
      <c r="BR56" s="20">
        <f t="shared" si="8"/>
        <v>0.15245698627349508</v>
      </c>
      <c r="BS56" s="20">
        <f t="shared" si="8"/>
        <v>3.6061603115736588E-4</v>
      </c>
      <c r="BT56" s="6"/>
      <c r="BU56" s="6"/>
      <c r="BV56" s="6"/>
      <c r="BW56" s="6">
        <f t="shared" si="9"/>
        <v>1.2822049131216298</v>
      </c>
      <c r="BX56" s="6">
        <f t="shared" si="10"/>
        <v>1.3772380117691248E-3</v>
      </c>
      <c r="BY56" s="6">
        <f t="shared" si="11"/>
        <v>0.12514588911446534</v>
      </c>
      <c r="BZ56" s="6">
        <f t="shared" si="12"/>
        <v>9.4649518400979921E-3</v>
      </c>
      <c r="CA56" s="6">
        <f t="shared" si="13"/>
        <v>9.8678553203246822E-4</v>
      </c>
      <c r="CB56" s="6">
        <f t="shared" si="14"/>
        <v>1.9849146486701072E-3</v>
      </c>
      <c r="CC56" s="6">
        <f t="shared" si="15"/>
        <v>1.0342921340299942E-2</v>
      </c>
      <c r="CD56" s="6">
        <f t="shared" si="16"/>
        <v>6.56674034753707E-2</v>
      </c>
      <c r="CE56" s="6">
        <f t="shared" si="17"/>
        <v>5.085195604862254E-2</v>
      </c>
      <c r="CF56" s="6">
        <f t="shared" si="18"/>
        <v>0</v>
      </c>
      <c r="CG56" s="6">
        <f t="shared" si="19"/>
        <v>0.27857935627081021</v>
      </c>
      <c r="CH56" s="6">
        <f t="shared" si="20"/>
        <v>6.5894114973869585E-4</v>
      </c>
      <c r="CI56" s="6">
        <f t="shared" si="26"/>
        <v>1.5480269731329577</v>
      </c>
      <c r="CJ56">
        <f t="shared" si="27"/>
        <v>1.8272652705535064</v>
      </c>
      <c r="CK56" s="24"/>
    </row>
    <row r="57" spans="1:89" x14ac:dyDescent="0.45">
      <c r="A57" s="41" t="s">
        <v>64</v>
      </c>
      <c r="B57" s="7" t="s">
        <v>105</v>
      </c>
      <c r="C57" s="7">
        <v>2000</v>
      </c>
      <c r="D57" s="7">
        <v>1373.15</v>
      </c>
      <c r="E57" s="7" t="s">
        <v>105</v>
      </c>
      <c r="F57" s="7">
        <f t="shared" si="21"/>
        <v>200</v>
      </c>
      <c r="G57" s="7">
        <f t="shared" si="22"/>
        <v>1100</v>
      </c>
      <c r="H57" s="15">
        <v>77.040000000000006</v>
      </c>
      <c r="I57" s="15">
        <v>0.11</v>
      </c>
      <c r="J57" s="15">
        <v>12.76</v>
      </c>
      <c r="K57" s="15">
        <v>0.68</v>
      </c>
      <c r="L57" s="15">
        <v>7.0000000000000007E-2</v>
      </c>
      <c r="M57" s="15">
        <v>0.08</v>
      </c>
      <c r="N57" s="15">
        <v>0.57999999999999996</v>
      </c>
      <c r="O57" s="15">
        <v>4.07</v>
      </c>
      <c r="P57" s="15">
        <v>4.79</v>
      </c>
      <c r="Q57" s="15"/>
      <c r="R57" s="15">
        <f t="shared" si="45"/>
        <v>100.18000000000002</v>
      </c>
      <c r="S57" s="15"/>
      <c r="T57" s="12">
        <f t="shared" si="38"/>
        <v>0.54</v>
      </c>
      <c r="U57" s="12">
        <f t="shared" si="39"/>
        <v>0.105</v>
      </c>
      <c r="V57" t="s">
        <v>106</v>
      </c>
      <c r="Y57" s="16">
        <f t="shared" si="2"/>
        <v>100.82500000000003</v>
      </c>
      <c r="Z57" s="16"/>
      <c r="AA57" s="7" t="s">
        <v>115</v>
      </c>
      <c r="AB57" s="7" t="s">
        <v>70</v>
      </c>
      <c r="AC57" s="7" t="s">
        <v>71</v>
      </c>
      <c r="AD57" s="7" t="s">
        <v>108</v>
      </c>
      <c r="AE57" s="7">
        <v>0.95899999999999996</v>
      </c>
      <c r="AF57" s="17">
        <f t="shared" si="40"/>
        <v>1918</v>
      </c>
      <c r="AG57" s="18">
        <f t="shared" si="41"/>
        <v>82.000000000000071</v>
      </c>
      <c r="AH57" s="7">
        <v>2000</v>
      </c>
      <c r="AI57" s="7">
        <v>1373.15</v>
      </c>
      <c r="AJ57" s="7"/>
      <c r="AK57" s="18"/>
      <c r="AL57" s="17"/>
      <c r="AM57" s="18"/>
      <c r="AN57" s="7"/>
      <c r="AO57" s="7">
        <f>1.6733*C57*AE57</f>
        <v>3209.3893999999996</v>
      </c>
      <c r="AP57" s="7"/>
      <c r="AQ57" s="7"/>
      <c r="AR57" s="7">
        <v>5400</v>
      </c>
      <c r="AS57" s="7">
        <v>1050</v>
      </c>
      <c r="AT57" s="7">
        <f t="shared" si="43"/>
        <v>7.3684210526315783E-2</v>
      </c>
      <c r="AU57" s="7"/>
      <c r="AV57" s="12">
        <f t="shared" si="24"/>
        <v>0.105</v>
      </c>
      <c r="AW57" s="19">
        <f t="shared" si="4"/>
        <v>0.11705879428037369</v>
      </c>
      <c r="AX57" s="15">
        <f t="shared" si="5"/>
        <v>1.2058794280373694E-2</v>
      </c>
      <c r="AY57" s="15">
        <f t="shared" si="25"/>
        <v>1.4541451949637331E-4</v>
      </c>
      <c r="AZ57" s="7"/>
      <c r="BA57" s="7"/>
      <c r="BB57" s="7"/>
      <c r="BC57" s="7"/>
      <c r="BD57" s="7"/>
      <c r="BE57" s="15"/>
      <c r="BF57" s="16"/>
      <c r="BG57" s="16"/>
      <c r="BH57" s="20">
        <f t="shared" si="44"/>
        <v>0.8282833150682466</v>
      </c>
      <c r="BI57" s="20">
        <f t="shared" si="44"/>
        <v>8.8967313598019326E-4</v>
      </c>
      <c r="BJ57" s="20">
        <f t="shared" si="44"/>
        <v>8.0842188984078342E-2</v>
      </c>
      <c r="BK57" s="20">
        <f t="shared" si="44"/>
        <v>6.1142034372582352E-3</v>
      </c>
      <c r="BL57" s="20">
        <f t="shared" si="44"/>
        <v>6.3744724682372495E-4</v>
      </c>
      <c r="BM57" s="20">
        <f t="shared" si="44"/>
        <v>1.2822222629964638E-3</v>
      </c>
      <c r="BN57" s="20">
        <f t="shared" si="44"/>
        <v>6.68135731470333E-3</v>
      </c>
      <c r="BO57" s="20">
        <f t="shared" si="44"/>
        <v>4.2420064130065147E-2</v>
      </c>
      <c r="BP57" s="20">
        <f t="shared" si="44"/>
        <v>3.2849528419848111E-2</v>
      </c>
      <c r="BQ57" s="20">
        <f t="shared" si="44"/>
        <v>0</v>
      </c>
      <c r="BR57" s="20">
        <f t="shared" si="8"/>
        <v>1.8961713750863231E-2</v>
      </c>
      <c r="BS57" s="20">
        <f t="shared" si="8"/>
        <v>1.5096509458291598E-3</v>
      </c>
      <c r="BT57" s="6"/>
      <c r="BU57" s="6"/>
      <c r="BV57" s="6"/>
      <c r="BW57" s="6">
        <f t="shared" si="9"/>
        <v>1.2822049131216298</v>
      </c>
      <c r="BX57" s="6">
        <f t="shared" si="10"/>
        <v>1.3772380117691248E-3</v>
      </c>
      <c r="BY57" s="6">
        <f t="shared" si="11"/>
        <v>0.12514588911446534</v>
      </c>
      <c r="BZ57" s="6">
        <f t="shared" si="12"/>
        <v>9.4649518400979921E-3</v>
      </c>
      <c r="CA57" s="6">
        <f t="shared" si="13"/>
        <v>9.8678553203246822E-4</v>
      </c>
      <c r="CB57" s="6">
        <f t="shared" si="14"/>
        <v>1.9849146486701072E-3</v>
      </c>
      <c r="CC57" s="6">
        <f t="shared" si="15"/>
        <v>1.0342921340299942E-2</v>
      </c>
      <c r="CD57" s="6">
        <f t="shared" si="16"/>
        <v>6.56674034753707E-2</v>
      </c>
      <c r="CE57" s="6">
        <f t="shared" si="17"/>
        <v>5.085195604862254E-2</v>
      </c>
      <c r="CF57" s="6">
        <f t="shared" si="18"/>
        <v>0</v>
      </c>
      <c r="CG57" s="6">
        <f t="shared" si="19"/>
        <v>2.9966703662597117E-2</v>
      </c>
      <c r="CH57" s="6">
        <f t="shared" si="20"/>
        <v>2.3858214042263124E-3</v>
      </c>
      <c r="CI57" s="6">
        <f t="shared" si="26"/>
        <v>1.5480269731329577</v>
      </c>
      <c r="CJ57">
        <f t="shared" si="27"/>
        <v>1.580379498199781</v>
      </c>
      <c r="CK57" s="24"/>
    </row>
    <row r="58" spans="1:89" x14ac:dyDescent="0.45">
      <c r="A58" s="41" t="s">
        <v>64</v>
      </c>
      <c r="B58" s="7" t="s">
        <v>105</v>
      </c>
      <c r="C58" s="7">
        <v>2000</v>
      </c>
      <c r="D58" s="7">
        <v>1373.15</v>
      </c>
      <c r="E58" s="7" t="s">
        <v>105</v>
      </c>
      <c r="F58" s="7">
        <f t="shared" si="21"/>
        <v>200</v>
      </c>
      <c r="G58" s="7">
        <f t="shared" si="22"/>
        <v>1100</v>
      </c>
      <c r="H58" s="15">
        <v>77.040000000000006</v>
      </c>
      <c r="I58" s="15">
        <v>0.11</v>
      </c>
      <c r="J58" s="15">
        <v>12.76</v>
      </c>
      <c r="K58" s="15">
        <v>0.68</v>
      </c>
      <c r="L58" s="15">
        <v>7.0000000000000007E-2</v>
      </c>
      <c r="M58" s="15">
        <v>0.08</v>
      </c>
      <c r="N58" s="15">
        <v>0.57999999999999996</v>
      </c>
      <c r="O58" s="15">
        <v>4.07</v>
      </c>
      <c r="P58" s="15">
        <v>4.79</v>
      </c>
      <c r="Q58" s="15"/>
      <c r="R58" s="15">
        <f t="shared" si="45"/>
        <v>100.18000000000002</v>
      </c>
      <c r="S58" s="15"/>
      <c r="T58" s="12">
        <f t="shared" si="38"/>
        <v>1.41</v>
      </c>
      <c r="U58" s="12">
        <f t="shared" si="39"/>
        <v>0.106</v>
      </c>
      <c r="V58" t="s">
        <v>106</v>
      </c>
      <c r="Y58" s="16">
        <f t="shared" si="2"/>
        <v>101.69600000000001</v>
      </c>
      <c r="Z58" s="16"/>
      <c r="AA58" s="7" t="s">
        <v>116</v>
      </c>
      <c r="AB58" s="7" t="s">
        <v>70</v>
      </c>
      <c r="AC58" s="7" t="s">
        <v>71</v>
      </c>
      <c r="AD58" s="7" t="s">
        <v>108</v>
      </c>
      <c r="AE58" s="7">
        <v>0.878</v>
      </c>
      <c r="AF58" s="17">
        <f t="shared" si="40"/>
        <v>1756</v>
      </c>
      <c r="AG58" s="18">
        <f t="shared" si="41"/>
        <v>244</v>
      </c>
      <c r="AH58" s="7">
        <v>2000</v>
      </c>
      <c r="AI58" s="7">
        <v>1373.15</v>
      </c>
      <c r="AJ58" s="7"/>
      <c r="AK58" s="18"/>
      <c r="AL58" s="17"/>
      <c r="AM58" s="18"/>
      <c r="AN58" s="7"/>
      <c r="AO58" s="7">
        <f>1.6768*C58*AE58</f>
        <v>2944.4608000000003</v>
      </c>
      <c r="AP58" s="7"/>
      <c r="AQ58" s="7"/>
      <c r="AR58" s="7">
        <v>14100</v>
      </c>
      <c r="AS58" s="7">
        <v>1060</v>
      </c>
      <c r="AT58" s="7">
        <f t="shared" si="43"/>
        <v>2.983674235316194E-2</v>
      </c>
      <c r="AU58" s="7"/>
      <c r="AV58" s="12">
        <f t="shared" si="24"/>
        <v>0.106</v>
      </c>
      <c r="AW58" s="19">
        <f t="shared" si="4"/>
        <v>0.10281795793118746</v>
      </c>
      <c r="AX58" s="15">
        <f t="shared" si="5"/>
        <v>3.182042068812535E-3</v>
      </c>
      <c r="AY58" s="15">
        <f t="shared" si="25"/>
        <v>1.0125391727692758E-5</v>
      </c>
      <c r="AZ58" s="7"/>
      <c r="BA58" s="7"/>
      <c r="BB58" s="7"/>
      <c r="BC58" s="7"/>
      <c r="BD58" s="7"/>
      <c r="BE58" s="15"/>
      <c r="BF58" s="16"/>
      <c r="BG58" s="16"/>
      <c r="BH58" s="20">
        <f t="shared" si="44"/>
        <v>0.8282833150682466</v>
      </c>
      <c r="BI58" s="20">
        <f t="shared" si="44"/>
        <v>8.8967313598019326E-4</v>
      </c>
      <c r="BJ58" s="20">
        <f t="shared" si="44"/>
        <v>8.0842188984078342E-2</v>
      </c>
      <c r="BK58" s="20">
        <f t="shared" si="44"/>
        <v>6.1142034372582352E-3</v>
      </c>
      <c r="BL58" s="20">
        <f t="shared" si="44"/>
        <v>6.3744724682372495E-4</v>
      </c>
      <c r="BM58" s="20">
        <f t="shared" si="44"/>
        <v>1.2822222629964638E-3</v>
      </c>
      <c r="BN58" s="20">
        <f t="shared" si="44"/>
        <v>6.68135731470333E-3</v>
      </c>
      <c r="BO58" s="20">
        <f t="shared" si="44"/>
        <v>4.2420064130065147E-2</v>
      </c>
      <c r="BP58" s="20">
        <f t="shared" si="44"/>
        <v>3.2849528419848111E-2</v>
      </c>
      <c r="BQ58" s="20">
        <f t="shared" si="44"/>
        <v>0</v>
      </c>
      <c r="BR58" s="20">
        <f t="shared" si="8"/>
        <v>4.8042771543251941E-2</v>
      </c>
      <c r="BS58" s="20">
        <f t="shared" si="8"/>
        <v>1.4788299045541938E-3</v>
      </c>
      <c r="BT58" s="6"/>
      <c r="BU58" s="6"/>
      <c r="BV58" s="6"/>
      <c r="BW58" s="6">
        <f t="shared" si="9"/>
        <v>1.2822049131216298</v>
      </c>
      <c r="BX58" s="6">
        <f t="shared" si="10"/>
        <v>1.3772380117691248E-3</v>
      </c>
      <c r="BY58" s="6">
        <f t="shared" si="11"/>
        <v>0.12514588911446534</v>
      </c>
      <c r="BZ58" s="6">
        <f t="shared" si="12"/>
        <v>9.4649518400979921E-3</v>
      </c>
      <c r="CA58" s="6">
        <f t="shared" si="13"/>
        <v>9.8678553203246822E-4</v>
      </c>
      <c r="CB58" s="6">
        <f t="shared" si="14"/>
        <v>1.9849146486701072E-3</v>
      </c>
      <c r="CC58" s="6">
        <f t="shared" si="15"/>
        <v>1.0342921340299942E-2</v>
      </c>
      <c r="CD58" s="6">
        <f t="shared" si="16"/>
        <v>6.56674034753707E-2</v>
      </c>
      <c r="CE58" s="6">
        <f t="shared" si="17"/>
        <v>5.085195604862254E-2</v>
      </c>
      <c r="CF58" s="6">
        <f t="shared" si="18"/>
        <v>0</v>
      </c>
      <c r="CG58" s="6">
        <f t="shared" si="19"/>
        <v>7.8246392896781355E-2</v>
      </c>
      <c r="CH58" s="6">
        <f t="shared" si="20"/>
        <v>2.4085435128379912E-3</v>
      </c>
      <c r="CI58" s="6">
        <f t="shared" si="26"/>
        <v>1.5480269731329577</v>
      </c>
      <c r="CJ58">
        <f t="shared" si="27"/>
        <v>1.6286819095425771</v>
      </c>
      <c r="CK58" s="24"/>
    </row>
    <row r="59" spans="1:89" x14ac:dyDescent="0.45">
      <c r="A59" s="41" t="s">
        <v>64</v>
      </c>
      <c r="B59" s="7" t="s">
        <v>105</v>
      </c>
      <c r="C59" s="7">
        <v>2000</v>
      </c>
      <c r="D59" s="7">
        <v>1373.15</v>
      </c>
      <c r="E59" s="7" t="s">
        <v>105</v>
      </c>
      <c r="F59" s="7">
        <f t="shared" si="21"/>
        <v>200</v>
      </c>
      <c r="G59" s="7">
        <f t="shared" si="22"/>
        <v>1100</v>
      </c>
      <c r="H59" s="15">
        <v>77.040000000000006</v>
      </c>
      <c r="I59" s="15">
        <v>0.11</v>
      </c>
      <c r="J59" s="15">
        <v>12.76</v>
      </c>
      <c r="K59" s="15">
        <v>0.68</v>
      </c>
      <c r="L59" s="15">
        <v>7.0000000000000007E-2</v>
      </c>
      <c r="M59" s="15">
        <v>0.08</v>
      </c>
      <c r="N59" s="15">
        <v>0.57999999999999996</v>
      </c>
      <c r="O59" s="15">
        <v>4.07</v>
      </c>
      <c r="P59" s="15">
        <v>4.79</v>
      </c>
      <c r="Q59" s="15"/>
      <c r="R59" s="15">
        <f t="shared" si="45"/>
        <v>100.18000000000002</v>
      </c>
      <c r="S59" s="15"/>
      <c r="T59" s="12">
        <f t="shared" si="38"/>
        <v>2.0499999999999998</v>
      </c>
      <c r="U59" s="12">
        <f t="shared" si="39"/>
        <v>0.1</v>
      </c>
      <c r="V59" t="s">
        <v>106</v>
      </c>
      <c r="Y59" s="16">
        <f t="shared" si="2"/>
        <v>102.33000000000001</v>
      </c>
      <c r="Z59" s="16"/>
      <c r="AA59" s="7" t="s">
        <v>117</v>
      </c>
      <c r="AB59" s="7" t="s">
        <v>70</v>
      </c>
      <c r="AC59" s="7" t="s">
        <v>71</v>
      </c>
      <c r="AD59" s="7" t="s">
        <v>108</v>
      </c>
      <c r="AE59" s="7">
        <v>0.77400000000000002</v>
      </c>
      <c r="AF59" s="17">
        <f t="shared" si="40"/>
        <v>1548</v>
      </c>
      <c r="AG59" s="18">
        <f t="shared" si="41"/>
        <v>451.99999999999994</v>
      </c>
      <c r="AH59" s="7">
        <v>2000</v>
      </c>
      <c r="AI59" s="7">
        <v>1373.15</v>
      </c>
      <c r="AJ59" s="7"/>
      <c r="AK59" s="18"/>
      <c r="AL59" s="17"/>
      <c r="AM59" s="18"/>
      <c r="AN59" s="7"/>
      <c r="AO59" s="7">
        <f>1.6854*C59*AE59</f>
        <v>2608.9992000000002</v>
      </c>
      <c r="AP59" s="7"/>
      <c r="AQ59" s="7"/>
      <c r="AR59" s="7">
        <v>20500</v>
      </c>
      <c r="AS59" s="7">
        <v>1000</v>
      </c>
      <c r="AT59" s="7">
        <f t="shared" si="43"/>
        <v>1.9565217391304346E-2</v>
      </c>
      <c r="AU59" s="7"/>
      <c r="AV59" s="12">
        <f t="shared" si="24"/>
        <v>0.1</v>
      </c>
      <c r="AW59" s="19">
        <f t="shared" si="4"/>
        <v>9.286659357231189E-2</v>
      </c>
      <c r="AX59" s="15">
        <f t="shared" si="5"/>
        <v>7.1334064276881159E-3</v>
      </c>
      <c r="AY59" s="15">
        <f t="shared" si="25"/>
        <v>5.0885487262582128E-5</v>
      </c>
      <c r="AZ59" s="7"/>
      <c r="BA59" s="7"/>
      <c r="BB59" s="7"/>
      <c r="BC59" s="7"/>
      <c r="BD59" s="7"/>
      <c r="BE59" s="15"/>
      <c r="BF59" s="16"/>
      <c r="BG59" s="16"/>
      <c r="BH59" s="20">
        <f t="shared" si="44"/>
        <v>0.8282833150682466</v>
      </c>
      <c r="BI59" s="20">
        <f t="shared" si="44"/>
        <v>8.8967313598019326E-4</v>
      </c>
      <c r="BJ59" s="20">
        <f t="shared" si="44"/>
        <v>8.0842188984078342E-2</v>
      </c>
      <c r="BK59" s="20">
        <f t="shared" si="44"/>
        <v>6.1142034372582352E-3</v>
      </c>
      <c r="BL59" s="20">
        <f t="shared" si="44"/>
        <v>6.3744724682372495E-4</v>
      </c>
      <c r="BM59" s="20">
        <f t="shared" si="44"/>
        <v>1.2822222629964638E-3</v>
      </c>
      <c r="BN59" s="20">
        <f t="shared" si="44"/>
        <v>6.68135731470333E-3</v>
      </c>
      <c r="BO59" s="20">
        <f t="shared" si="44"/>
        <v>4.2420064130065147E-2</v>
      </c>
      <c r="BP59" s="20">
        <f t="shared" si="44"/>
        <v>3.2849528419848111E-2</v>
      </c>
      <c r="BQ59" s="20">
        <f t="shared" si="44"/>
        <v>0</v>
      </c>
      <c r="BR59" s="20">
        <f t="shared" si="8"/>
        <v>6.8364345005481567E-2</v>
      </c>
      <c r="BS59" s="20">
        <f t="shared" si="8"/>
        <v>1.3654607289903934E-3</v>
      </c>
      <c r="BT59" s="6"/>
      <c r="BU59" s="6"/>
      <c r="BV59" s="6"/>
      <c r="BW59" s="6">
        <f t="shared" si="9"/>
        <v>1.2822049131216298</v>
      </c>
      <c r="BX59" s="6">
        <f t="shared" si="10"/>
        <v>1.3772380117691248E-3</v>
      </c>
      <c r="BY59" s="6">
        <f t="shared" si="11"/>
        <v>0.12514588911446534</v>
      </c>
      <c r="BZ59" s="6">
        <f t="shared" si="12"/>
        <v>9.4649518400979921E-3</v>
      </c>
      <c r="CA59" s="6">
        <f t="shared" si="13"/>
        <v>9.8678553203246822E-4</v>
      </c>
      <c r="CB59" s="6">
        <f t="shared" si="14"/>
        <v>1.9849146486701072E-3</v>
      </c>
      <c r="CC59" s="6">
        <f t="shared" si="15"/>
        <v>1.0342921340299942E-2</v>
      </c>
      <c r="CD59" s="6">
        <f t="shared" si="16"/>
        <v>6.56674034753707E-2</v>
      </c>
      <c r="CE59" s="6">
        <f t="shared" si="17"/>
        <v>5.085195604862254E-2</v>
      </c>
      <c r="CF59" s="6">
        <f t="shared" si="18"/>
        <v>0</v>
      </c>
      <c r="CG59" s="6">
        <f t="shared" si="19"/>
        <v>0.11376248612652608</v>
      </c>
      <c r="CH59" s="6">
        <f t="shared" si="20"/>
        <v>2.2722108611679167E-3</v>
      </c>
      <c r="CI59" s="6">
        <f t="shared" si="26"/>
        <v>1.5480269731329577</v>
      </c>
      <c r="CJ59">
        <f t="shared" si="27"/>
        <v>1.6640616701206516</v>
      </c>
      <c r="CK59" s="24"/>
    </row>
    <row r="60" spans="1:89" x14ac:dyDescent="0.45">
      <c r="A60" s="41" t="s">
        <v>64</v>
      </c>
      <c r="B60" s="7" t="s">
        <v>105</v>
      </c>
      <c r="C60" s="7">
        <v>2000</v>
      </c>
      <c r="D60" s="7">
        <v>1373.15</v>
      </c>
      <c r="E60" s="7" t="s">
        <v>105</v>
      </c>
      <c r="F60" s="7">
        <f t="shared" si="21"/>
        <v>200</v>
      </c>
      <c r="G60" s="7">
        <f t="shared" si="22"/>
        <v>1100</v>
      </c>
      <c r="H60" s="15">
        <v>77.040000000000006</v>
      </c>
      <c r="I60" s="15">
        <v>0.11</v>
      </c>
      <c r="J60" s="15">
        <v>12.76</v>
      </c>
      <c r="K60" s="15">
        <v>0.68</v>
      </c>
      <c r="L60" s="15">
        <v>7.0000000000000007E-2</v>
      </c>
      <c r="M60" s="15">
        <v>0.08</v>
      </c>
      <c r="N60" s="15">
        <v>0.57999999999999996</v>
      </c>
      <c r="O60" s="15">
        <v>4.07</v>
      </c>
      <c r="P60" s="15">
        <v>4.79</v>
      </c>
      <c r="Q60" s="15"/>
      <c r="R60" s="15">
        <f t="shared" si="45"/>
        <v>100.18000000000002</v>
      </c>
      <c r="S60" s="15"/>
      <c r="T60" s="12">
        <f t="shared" si="38"/>
        <v>2.46</v>
      </c>
      <c r="U60" s="12">
        <f t="shared" si="39"/>
        <v>8.8999999999999996E-2</v>
      </c>
      <c r="V60" t="s">
        <v>106</v>
      </c>
      <c r="Y60" s="16">
        <f t="shared" si="2"/>
        <v>102.72900000000001</v>
      </c>
      <c r="Z60" s="16"/>
      <c r="AA60" s="7" t="s">
        <v>118</v>
      </c>
      <c r="AB60" s="7" t="s">
        <v>70</v>
      </c>
      <c r="AC60" s="7" t="s">
        <v>71</v>
      </c>
      <c r="AD60" s="7" t="s">
        <v>108</v>
      </c>
      <c r="AE60" s="7">
        <v>0.67</v>
      </c>
      <c r="AF60" s="17">
        <f t="shared" si="40"/>
        <v>1340</v>
      </c>
      <c r="AG60" s="18">
        <f t="shared" si="41"/>
        <v>659.99999999999989</v>
      </c>
      <c r="AH60" s="7">
        <v>2000</v>
      </c>
      <c r="AI60" s="7">
        <v>1373.15</v>
      </c>
      <c r="AJ60" s="7"/>
      <c r="AK60" s="18"/>
      <c r="AL60" s="17"/>
      <c r="AM60" s="18"/>
      <c r="AN60" s="7"/>
      <c r="AO60" s="7">
        <f>1.6978*C60*AE60</f>
        <v>2275.0520000000001</v>
      </c>
      <c r="AP60" s="7"/>
      <c r="AQ60" s="7"/>
      <c r="AR60" s="7">
        <v>24600</v>
      </c>
      <c r="AS60" s="7">
        <v>890</v>
      </c>
      <c r="AT60" s="7">
        <f t="shared" si="43"/>
        <v>1.4584585131370512E-2</v>
      </c>
      <c r="AU60" s="7"/>
      <c r="AV60" s="12">
        <f t="shared" si="24"/>
        <v>8.8999999999999996E-2</v>
      </c>
      <c r="AW60" s="19">
        <f t="shared" si="4"/>
        <v>8.6707064163335137E-2</v>
      </c>
      <c r="AX60" s="15">
        <f t="shared" si="5"/>
        <v>2.2929358366648583E-3</v>
      </c>
      <c r="AY60" s="15">
        <f t="shared" si="25"/>
        <v>5.2575547510619742E-6</v>
      </c>
      <c r="AZ60" s="7"/>
      <c r="BA60" s="7"/>
      <c r="BB60" s="7"/>
      <c r="BC60" s="7"/>
      <c r="BD60" s="7"/>
      <c r="BE60" s="15"/>
      <c r="BF60" s="16"/>
      <c r="BG60" s="16"/>
      <c r="BH60" s="20">
        <f t="shared" si="44"/>
        <v>0.8282833150682466</v>
      </c>
      <c r="BI60" s="20">
        <f t="shared" si="44"/>
        <v>8.8967313598019326E-4</v>
      </c>
      <c r="BJ60" s="20">
        <f t="shared" si="44"/>
        <v>8.0842188984078342E-2</v>
      </c>
      <c r="BK60" s="20">
        <f t="shared" si="44"/>
        <v>6.1142034372582352E-3</v>
      </c>
      <c r="BL60" s="20">
        <f t="shared" si="44"/>
        <v>6.3744724682372495E-4</v>
      </c>
      <c r="BM60" s="20">
        <f t="shared" si="44"/>
        <v>1.2822222629964638E-3</v>
      </c>
      <c r="BN60" s="20">
        <f t="shared" si="44"/>
        <v>6.68135731470333E-3</v>
      </c>
      <c r="BO60" s="20">
        <f t="shared" si="44"/>
        <v>4.2420064130065147E-2</v>
      </c>
      <c r="BP60" s="20">
        <f t="shared" si="44"/>
        <v>3.2849528419848111E-2</v>
      </c>
      <c r="BQ60" s="20">
        <f t="shared" si="44"/>
        <v>0</v>
      </c>
      <c r="BR60" s="20">
        <f t="shared" si="8"/>
        <v>8.0942653352280805E-2</v>
      </c>
      <c r="BS60" s="20">
        <f t="shared" si="8"/>
        <v>1.1990457508116311E-3</v>
      </c>
      <c r="BT60" s="6"/>
      <c r="BU60" s="6"/>
      <c r="BV60" s="6"/>
      <c r="BW60" s="6">
        <f t="shared" si="9"/>
        <v>1.2822049131216298</v>
      </c>
      <c r="BX60" s="6">
        <f t="shared" si="10"/>
        <v>1.3772380117691248E-3</v>
      </c>
      <c r="BY60" s="6">
        <f t="shared" si="11"/>
        <v>0.12514588911446534</v>
      </c>
      <c r="BZ60" s="6">
        <f t="shared" si="12"/>
        <v>9.4649518400979921E-3</v>
      </c>
      <c r="CA60" s="6">
        <f t="shared" si="13"/>
        <v>9.8678553203246822E-4</v>
      </c>
      <c r="CB60" s="6">
        <f t="shared" si="14"/>
        <v>1.9849146486701072E-3</v>
      </c>
      <c r="CC60" s="6">
        <f t="shared" si="15"/>
        <v>1.0342921340299942E-2</v>
      </c>
      <c r="CD60" s="6">
        <f t="shared" si="16"/>
        <v>6.56674034753707E-2</v>
      </c>
      <c r="CE60" s="6">
        <f t="shared" si="17"/>
        <v>5.085195604862254E-2</v>
      </c>
      <c r="CF60" s="6">
        <f t="shared" si="18"/>
        <v>0</v>
      </c>
      <c r="CG60" s="6">
        <f t="shared" si="19"/>
        <v>0.13651498335183129</v>
      </c>
      <c r="CH60" s="6">
        <f t="shared" si="20"/>
        <v>2.0222676664394456E-3</v>
      </c>
      <c r="CI60" s="6">
        <f t="shared" si="26"/>
        <v>1.5480269731329577</v>
      </c>
      <c r="CJ60">
        <f t="shared" si="27"/>
        <v>1.6865642241512284</v>
      </c>
      <c r="CK60" s="24"/>
    </row>
    <row r="61" spans="1:89" x14ac:dyDescent="0.45">
      <c r="A61" s="41" t="s">
        <v>64</v>
      </c>
      <c r="B61" s="7" t="s">
        <v>105</v>
      </c>
      <c r="C61" s="7">
        <v>2000</v>
      </c>
      <c r="D61" s="7">
        <v>1373.15</v>
      </c>
      <c r="E61" s="7" t="s">
        <v>105</v>
      </c>
      <c r="F61" s="7">
        <f t="shared" si="21"/>
        <v>200</v>
      </c>
      <c r="G61" s="7">
        <f t="shared" si="22"/>
        <v>1100</v>
      </c>
      <c r="H61" s="15">
        <v>77.040000000000006</v>
      </c>
      <c r="I61" s="15">
        <v>0.11</v>
      </c>
      <c r="J61" s="15">
        <v>12.76</v>
      </c>
      <c r="K61" s="15">
        <v>0.68</v>
      </c>
      <c r="L61" s="15">
        <v>7.0000000000000007E-2</v>
      </c>
      <c r="M61" s="15">
        <v>0.08</v>
      </c>
      <c r="N61" s="15">
        <v>0.57999999999999996</v>
      </c>
      <c r="O61" s="15">
        <v>4.07</v>
      </c>
      <c r="P61" s="15">
        <v>4.79</v>
      </c>
      <c r="Q61" s="15"/>
      <c r="R61" s="15">
        <f t="shared" si="45"/>
        <v>100.18000000000002</v>
      </c>
      <c r="S61" s="15"/>
      <c r="T61" s="12">
        <f t="shared" si="38"/>
        <v>2.85</v>
      </c>
      <c r="U61" s="12">
        <f t="shared" si="39"/>
        <v>8.1000000000000003E-2</v>
      </c>
      <c r="V61" t="s">
        <v>106</v>
      </c>
      <c r="Y61" s="16">
        <f t="shared" si="2"/>
        <v>103.11100000000002</v>
      </c>
      <c r="Z61" s="16"/>
      <c r="AA61" s="7" t="s">
        <v>119</v>
      </c>
      <c r="AB61" s="7" t="s">
        <v>70</v>
      </c>
      <c r="AC61" s="7" t="s">
        <v>71</v>
      </c>
      <c r="AD61" s="7" t="s">
        <v>108</v>
      </c>
      <c r="AE61" s="7">
        <v>0.56999999999999995</v>
      </c>
      <c r="AF61" s="17">
        <f t="shared" si="40"/>
        <v>1140</v>
      </c>
      <c r="AG61" s="18">
        <f t="shared" si="41"/>
        <v>860.00000000000011</v>
      </c>
      <c r="AH61" s="7">
        <v>2000</v>
      </c>
      <c r="AI61" s="7">
        <v>1373.15</v>
      </c>
      <c r="AJ61" s="7"/>
      <c r="AK61" s="18"/>
      <c r="AL61" s="17"/>
      <c r="AM61" s="18"/>
      <c r="AN61" s="7"/>
      <c r="AO61" s="7">
        <f>1.7126*C61*AE61</f>
        <v>1952.3639999999998</v>
      </c>
      <c r="AP61" s="7"/>
      <c r="AQ61" s="7"/>
      <c r="AR61" s="7">
        <v>28500</v>
      </c>
      <c r="AS61" s="7">
        <v>810</v>
      </c>
      <c r="AT61" s="7">
        <f t="shared" si="43"/>
        <v>1.149316558671901E-2</v>
      </c>
      <c r="AU61" s="7"/>
      <c r="AV61" s="12">
        <f t="shared" si="24"/>
        <v>8.1000000000000003E-2</v>
      </c>
      <c r="AW61" s="19">
        <f t="shared" si="4"/>
        <v>8.1000106872797878E-2</v>
      </c>
      <c r="AX61" s="15">
        <f t="shared" si="5"/>
        <v>1.0687279787535697E-7</v>
      </c>
      <c r="AY61" s="15">
        <f t="shared" si="25"/>
        <v>1.1421794925706906E-14</v>
      </c>
      <c r="AZ61" s="7"/>
      <c r="BA61" s="7"/>
      <c r="BB61" s="7"/>
      <c r="BC61" s="7"/>
      <c r="BD61" s="7"/>
      <c r="BE61" s="15"/>
      <c r="BF61" s="16"/>
      <c r="BG61" s="16"/>
      <c r="BH61" s="20">
        <f t="shared" si="44"/>
        <v>0.8282833150682466</v>
      </c>
      <c r="BI61" s="20">
        <f t="shared" si="44"/>
        <v>8.8967313598019326E-4</v>
      </c>
      <c r="BJ61" s="20">
        <f t="shared" si="44"/>
        <v>8.0842188984078342E-2</v>
      </c>
      <c r="BK61" s="20">
        <f t="shared" si="44"/>
        <v>6.1142034372582352E-3</v>
      </c>
      <c r="BL61" s="20">
        <f t="shared" si="44"/>
        <v>6.3744724682372495E-4</v>
      </c>
      <c r="BM61" s="20">
        <f t="shared" si="44"/>
        <v>1.2822222629964638E-3</v>
      </c>
      <c r="BN61" s="20">
        <f t="shared" si="44"/>
        <v>6.68135731470333E-3</v>
      </c>
      <c r="BO61" s="20">
        <f t="shared" si="44"/>
        <v>4.2420064130065147E-2</v>
      </c>
      <c r="BP61" s="20">
        <f t="shared" si="44"/>
        <v>3.2849528419848111E-2</v>
      </c>
      <c r="BQ61" s="20">
        <f t="shared" si="44"/>
        <v>0</v>
      </c>
      <c r="BR61" s="20">
        <f t="shared" si="8"/>
        <v>9.2596769073812299E-2</v>
      </c>
      <c r="BS61" s="20">
        <f t="shared" si="8"/>
        <v>1.0775549103713901E-3</v>
      </c>
      <c r="BT61" s="6"/>
      <c r="BU61" s="6"/>
      <c r="BV61" s="6"/>
      <c r="BW61" s="6">
        <f t="shared" si="9"/>
        <v>1.2822049131216298</v>
      </c>
      <c r="BX61" s="6">
        <f t="shared" si="10"/>
        <v>1.3772380117691248E-3</v>
      </c>
      <c r="BY61" s="6">
        <f t="shared" si="11"/>
        <v>0.12514588911446534</v>
      </c>
      <c r="BZ61" s="6">
        <f t="shared" si="12"/>
        <v>9.4649518400979921E-3</v>
      </c>
      <c r="CA61" s="6">
        <f t="shared" si="13"/>
        <v>9.8678553203246822E-4</v>
      </c>
      <c r="CB61" s="6">
        <f t="shared" si="14"/>
        <v>1.9849146486701072E-3</v>
      </c>
      <c r="CC61" s="6">
        <f t="shared" si="15"/>
        <v>1.0342921340299942E-2</v>
      </c>
      <c r="CD61" s="6">
        <f t="shared" si="16"/>
        <v>6.56674034753707E-2</v>
      </c>
      <c r="CE61" s="6">
        <f t="shared" si="17"/>
        <v>5.085195604862254E-2</v>
      </c>
      <c r="CF61" s="6">
        <f t="shared" si="18"/>
        <v>0</v>
      </c>
      <c r="CG61" s="6">
        <f t="shared" si="19"/>
        <v>0.15815760266370701</v>
      </c>
      <c r="CH61" s="6">
        <f t="shared" si="20"/>
        <v>1.8404907975460125E-3</v>
      </c>
      <c r="CI61" s="6">
        <f t="shared" si="26"/>
        <v>1.5480269731329577</v>
      </c>
      <c r="CJ61">
        <f t="shared" si="27"/>
        <v>1.7080250665942107</v>
      </c>
      <c r="CK61" s="24"/>
    </row>
    <row r="62" spans="1:89" x14ac:dyDescent="0.45">
      <c r="A62" s="41" t="s">
        <v>64</v>
      </c>
      <c r="B62" s="7" t="s">
        <v>105</v>
      </c>
      <c r="C62" s="7">
        <v>2000</v>
      </c>
      <c r="D62" s="7">
        <v>1373.15</v>
      </c>
      <c r="E62" s="7" t="s">
        <v>105</v>
      </c>
      <c r="F62" s="7">
        <f t="shared" si="21"/>
        <v>200</v>
      </c>
      <c r="G62" s="7">
        <f t="shared" si="22"/>
        <v>1100</v>
      </c>
      <c r="H62" s="15">
        <v>77.040000000000006</v>
      </c>
      <c r="I62" s="15">
        <v>0.11</v>
      </c>
      <c r="J62" s="15">
        <v>12.76</v>
      </c>
      <c r="K62" s="15">
        <v>0.68</v>
      </c>
      <c r="L62" s="15">
        <v>7.0000000000000007E-2</v>
      </c>
      <c r="M62" s="15">
        <v>0.08</v>
      </c>
      <c r="N62" s="15">
        <v>0.57999999999999996</v>
      </c>
      <c r="O62" s="15">
        <v>4.07</v>
      </c>
      <c r="P62" s="15">
        <v>4.79</v>
      </c>
      <c r="Q62" s="15"/>
      <c r="R62" s="15">
        <f t="shared" si="45"/>
        <v>100.18000000000002</v>
      </c>
      <c r="S62" s="15"/>
      <c r="T62" s="12">
        <f t="shared" si="38"/>
        <v>3.53</v>
      </c>
      <c r="U62" s="12">
        <f t="shared" si="39"/>
        <v>6.7000000000000004E-2</v>
      </c>
      <c r="V62" t="s">
        <v>106</v>
      </c>
      <c r="Y62" s="16">
        <f t="shared" si="2"/>
        <v>103.77700000000002</v>
      </c>
      <c r="Z62" s="16"/>
      <c r="AA62" s="7" t="s">
        <v>120</v>
      </c>
      <c r="AB62" s="7" t="s">
        <v>70</v>
      </c>
      <c r="AC62" s="7" t="s">
        <v>71</v>
      </c>
      <c r="AD62" s="7" t="s">
        <v>108</v>
      </c>
      <c r="AE62" s="7">
        <v>0.46</v>
      </c>
      <c r="AF62" s="17">
        <f t="shared" si="40"/>
        <v>920</v>
      </c>
      <c r="AG62" s="18">
        <f t="shared" si="41"/>
        <v>1080</v>
      </c>
      <c r="AH62" s="7">
        <v>2000</v>
      </c>
      <c r="AI62" s="7">
        <v>1373.15</v>
      </c>
      <c r="AJ62" s="7"/>
      <c r="AK62" s="18"/>
      <c r="AL62" s="17"/>
      <c r="AM62" s="18"/>
      <c r="AN62" s="7"/>
      <c r="AO62" s="7">
        <f>1.7314*C62*AE62</f>
        <v>1592.8880000000001</v>
      </c>
      <c r="AP62" s="7"/>
      <c r="AQ62" s="7"/>
      <c r="AR62" s="7">
        <v>35300</v>
      </c>
      <c r="AS62" s="7">
        <v>670</v>
      </c>
      <c r="AT62" s="7">
        <f t="shared" si="43"/>
        <v>7.7047902584874072E-3</v>
      </c>
      <c r="AU62" s="7"/>
      <c r="AV62" s="12">
        <f t="shared" si="24"/>
        <v>6.7000000000000004E-2</v>
      </c>
      <c r="AW62" s="19">
        <f t="shared" si="4"/>
        <v>7.1385145219828611E-2</v>
      </c>
      <c r="AX62" s="15">
        <f t="shared" si="5"/>
        <v>4.3851452198286067E-3</v>
      </c>
      <c r="AY62" s="15">
        <f t="shared" si="25"/>
        <v>1.9229498598985678E-5</v>
      </c>
      <c r="AZ62" s="7"/>
      <c r="BA62" s="7"/>
      <c r="BB62" s="7"/>
      <c r="BC62" s="7"/>
      <c r="BD62" s="7"/>
      <c r="BE62" s="15"/>
      <c r="BF62" s="16"/>
      <c r="BG62" s="16"/>
      <c r="BH62" s="20">
        <f t="shared" si="44"/>
        <v>0.8282833150682466</v>
      </c>
      <c r="BI62" s="20">
        <f t="shared" si="44"/>
        <v>8.8967313598019326E-4</v>
      </c>
      <c r="BJ62" s="20">
        <f t="shared" si="44"/>
        <v>8.0842188984078342E-2</v>
      </c>
      <c r="BK62" s="20">
        <f t="shared" si="44"/>
        <v>6.1142034372582352E-3</v>
      </c>
      <c r="BL62" s="20">
        <f t="shared" si="44"/>
        <v>6.3744724682372495E-4</v>
      </c>
      <c r="BM62" s="20">
        <f t="shared" si="44"/>
        <v>1.2822222629964638E-3</v>
      </c>
      <c r="BN62" s="20">
        <f t="shared" si="44"/>
        <v>6.68135731470333E-3</v>
      </c>
      <c r="BO62" s="20">
        <f t="shared" si="44"/>
        <v>4.2420064130065147E-2</v>
      </c>
      <c r="BP62" s="20">
        <f t="shared" si="44"/>
        <v>3.2849528419848111E-2</v>
      </c>
      <c r="BQ62" s="20">
        <f t="shared" si="44"/>
        <v>0</v>
      </c>
      <c r="BR62" s="20">
        <f t="shared" si="8"/>
        <v>0.11223137821090685</v>
      </c>
      <c r="BS62" s="20">
        <f t="shared" si="8"/>
        <v>8.7220347274380916E-4</v>
      </c>
      <c r="BT62" s="6"/>
      <c r="BU62" s="6"/>
      <c r="BV62" s="6"/>
      <c r="BW62" s="6">
        <f t="shared" si="9"/>
        <v>1.2822049131216298</v>
      </c>
      <c r="BX62" s="6">
        <f t="shared" si="10"/>
        <v>1.3772380117691248E-3</v>
      </c>
      <c r="BY62" s="6">
        <f t="shared" si="11"/>
        <v>0.12514588911446534</v>
      </c>
      <c r="BZ62" s="6">
        <f t="shared" si="12"/>
        <v>9.4649518400979921E-3</v>
      </c>
      <c r="CA62" s="6">
        <f t="shared" si="13"/>
        <v>9.8678553203246822E-4</v>
      </c>
      <c r="CB62" s="6">
        <f t="shared" si="14"/>
        <v>1.9849146486701072E-3</v>
      </c>
      <c r="CC62" s="6">
        <f t="shared" si="15"/>
        <v>1.0342921340299942E-2</v>
      </c>
      <c r="CD62" s="6">
        <f t="shared" si="16"/>
        <v>6.56674034753707E-2</v>
      </c>
      <c r="CE62" s="6">
        <f t="shared" si="17"/>
        <v>5.085195604862254E-2</v>
      </c>
      <c r="CF62" s="6">
        <f t="shared" si="18"/>
        <v>0</v>
      </c>
      <c r="CG62" s="6">
        <f t="shared" si="19"/>
        <v>0.19589345172031075</v>
      </c>
      <c r="CH62" s="6">
        <f t="shared" si="20"/>
        <v>1.5223812769825042E-3</v>
      </c>
      <c r="CI62" s="6">
        <f t="shared" si="26"/>
        <v>1.5480269731329577</v>
      </c>
      <c r="CJ62">
        <f t="shared" si="27"/>
        <v>1.7454428061302509</v>
      </c>
      <c r="CK62" s="24"/>
    </row>
    <row r="63" spans="1:89" x14ac:dyDescent="0.45">
      <c r="A63" s="41" t="s">
        <v>64</v>
      </c>
      <c r="B63" s="7" t="s">
        <v>105</v>
      </c>
      <c r="C63" s="7">
        <v>2000</v>
      </c>
      <c r="D63" s="7">
        <v>1373.15</v>
      </c>
      <c r="E63" s="7" t="s">
        <v>105</v>
      </c>
      <c r="F63" s="7">
        <f t="shared" si="21"/>
        <v>200</v>
      </c>
      <c r="G63" s="7">
        <f t="shared" si="22"/>
        <v>1100</v>
      </c>
      <c r="H63" s="15">
        <v>77.040000000000006</v>
      </c>
      <c r="I63" s="15">
        <v>0.11</v>
      </c>
      <c r="J63" s="15">
        <v>12.76</v>
      </c>
      <c r="K63" s="15">
        <v>0.68</v>
      </c>
      <c r="L63" s="15">
        <v>7.0000000000000007E-2</v>
      </c>
      <c r="M63" s="15">
        <v>0.08</v>
      </c>
      <c r="N63" s="15">
        <v>0.57999999999999996</v>
      </c>
      <c r="O63" s="15">
        <v>4.07</v>
      </c>
      <c r="P63" s="15">
        <v>4.79</v>
      </c>
      <c r="Q63" s="15"/>
      <c r="R63" s="15">
        <f t="shared" si="45"/>
        <v>100.18000000000002</v>
      </c>
      <c r="S63" s="15"/>
      <c r="T63" s="12">
        <f t="shared" si="38"/>
        <v>3.87</v>
      </c>
      <c r="U63" s="12">
        <f t="shared" si="39"/>
        <v>6.3E-2</v>
      </c>
      <c r="V63" t="s">
        <v>106</v>
      </c>
      <c r="Y63" s="16">
        <f t="shared" si="2"/>
        <v>104.11300000000003</v>
      </c>
      <c r="Z63" s="16"/>
      <c r="AA63" s="7" t="s">
        <v>121</v>
      </c>
      <c r="AB63" s="7" t="s">
        <v>70</v>
      </c>
      <c r="AC63" s="7" t="s">
        <v>71</v>
      </c>
      <c r="AD63" s="7" t="s">
        <v>108</v>
      </c>
      <c r="AE63" s="7">
        <v>0.36699999999999999</v>
      </c>
      <c r="AF63" s="17">
        <f t="shared" si="40"/>
        <v>734</v>
      </c>
      <c r="AG63" s="18">
        <f t="shared" si="41"/>
        <v>1266</v>
      </c>
      <c r="AH63" s="7">
        <v>2000</v>
      </c>
      <c r="AI63" s="7">
        <v>1373.15</v>
      </c>
      <c r="AJ63" s="7"/>
      <c r="AK63" s="18"/>
      <c r="AL63" s="17"/>
      <c r="AM63" s="18"/>
      <c r="AN63" s="7"/>
      <c r="AO63" s="7">
        <f>1.7492*C63*AE63</f>
        <v>1283.9128000000001</v>
      </c>
      <c r="AP63" s="7"/>
      <c r="AQ63" s="7"/>
      <c r="AR63" s="7">
        <v>38700</v>
      </c>
      <c r="AS63" s="7">
        <v>630</v>
      </c>
      <c r="AT63" s="7">
        <f t="shared" si="43"/>
        <v>6.6155623227974374E-3</v>
      </c>
      <c r="AU63" s="7"/>
      <c r="AV63" s="12">
        <f t="shared" si="24"/>
        <v>6.3E-2</v>
      </c>
      <c r="AW63" s="19">
        <f t="shared" si="4"/>
        <v>6.6732918097888644E-2</v>
      </c>
      <c r="AX63" s="15">
        <f t="shared" si="5"/>
        <v>3.7329180978886434E-3</v>
      </c>
      <c r="AY63" s="15">
        <f t="shared" si="25"/>
        <v>1.3934677525544568E-5</v>
      </c>
      <c r="AZ63" s="7"/>
      <c r="BA63" s="7"/>
      <c r="BB63" s="7"/>
      <c r="BC63" s="7"/>
      <c r="BD63" s="7"/>
      <c r="BE63" s="15"/>
      <c r="BF63" s="16"/>
      <c r="BG63" s="16"/>
      <c r="BH63" s="20">
        <f t="shared" si="44"/>
        <v>0.8282833150682466</v>
      </c>
      <c r="BI63" s="20">
        <f t="shared" si="44"/>
        <v>8.8967313598019326E-4</v>
      </c>
      <c r="BJ63" s="20">
        <f t="shared" si="44"/>
        <v>8.0842188984078342E-2</v>
      </c>
      <c r="BK63" s="20">
        <f t="shared" si="44"/>
        <v>6.1142034372582352E-3</v>
      </c>
      <c r="BL63" s="20">
        <f t="shared" si="44"/>
        <v>6.3744724682372495E-4</v>
      </c>
      <c r="BM63" s="20">
        <f t="shared" si="44"/>
        <v>1.2822222629964638E-3</v>
      </c>
      <c r="BN63" s="20">
        <f t="shared" si="44"/>
        <v>6.68135731470333E-3</v>
      </c>
      <c r="BO63" s="20">
        <f t="shared" si="44"/>
        <v>4.2420064130065147E-2</v>
      </c>
      <c r="BP63" s="20">
        <f t="shared" si="44"/>
        <v>3.2849528419848111E-2</v>
      </c>
      <c r="BQ63" s="20">
        <f t="shared" si="44"/>
        <v>0</v>
      </c>
      <c r="BR63" s="20">
        <f t="shared" si="8"/>
        <v>0.12173164086958038</v>
      </c>
      <c r="BS63" s="20">
        <f t="shared" si="8"/>
        <v>8.1140275620703907E-4</v>
      </c>
      <c r="BT63" s="6"/>
      <c r="BU63" s="6"/>
      <c r="BV63" s="6"/>
      <c r="BW63" s="6">
        <f t="shared" si="9"/>
        <v>1.2822049131216298</v>
      </c>
      <c r="BX63" s="6">
        <f t="shared" si="10"/>
        <v>1.3772380117691248E-3</v>
      </c>
      <c r="BY63" s="6">
        <f t="shared" si="11"/>
        <v>0.12514588911446534</v>
      </c>
      <c r="BZ63" s="6">
        <f t="shared" si="12"/>
        <v>9.4649518400979921E-3</v>
      </c>
      <c r="CA63" s="6">
        <f t="shared" si="13"/>
        <v>9.8678553203246822E-4</v>
      </c>
      <c r="CB63" s="6">
        <f t="shared" si="14"/>
        <v>1.9849146486701072E-3</v>
      </c>
      <c r="CC63" s="6">
        <f t="shared" si="15"/>
        <v>1.0342921340299942E-2</v>
      </c>
      <c r="CD63" s="6">
        <f t="shared" si="16"/>
        <v>6.56674034753707E-2</v>
      </c>
      <c r="CE63" s="6">
        <f t="shared" si="17"/>
        <v>5.085195604862254E-2</v>
      </c>
      <c r="CF63" s="6">
        <f t="shared" si="18"/>
        <v>0</v>
      </c>
      <c r="CG63" s="6">
        <f t="shared" si="19"/>
        <v>0.21476137624861266</v>
      </c>
      <c r="CH63" s="6">
        <f t="shared" si="20"/>
        <v>1.4314928425357874E-3</v>
      </c>
      <c r="CI63" s="6">
        <f t="shared" si="26"/>
        <v>1.5480269731329577</v>
      </c>
      <c r="CJ63">
        <f t="shared" si="27"/>
        <v>1.7642198422241062</v>
      </c>
      <c r="CK63" s="24"/>
    </row>
    <row r="64" spans="1:89" x14ac:dyDescent="0.45">
      <c r="A64" s="41" t="s">
        <v>64</v>
      </c>
      <c r="B64" s="7" t="s">
        <v>105</v>
      </c>
      <c r="C64" s="7">
        <v>2000</v>
      </c>
      <c r="D64" s="7">
        <v>1373.15</v>
      </c>
      <c r="E64" s="7" t="s">
        <v>105</v>
      </c>
      <c r="F64" s="7">
        <f t="shared" si="21"/>
        <v>200</v>
      </c>
      <c r="G64" s="7">
        <f t="shared" si="22"/>
        <v>1100</v>
      </c>
      <c r="H64" s="15">
        <v>77.040000000000006</v>
      </c>
      <c r="I64" s="15">
        <v>0.11</v>
      </c>
      <c r="J64" s="15">
        <v>12.76</v>
      </c>
      <c r="K64" s="15">
        <v>0.68</v>
      </c>
      <c r="L64" s="15">
        <v>7.0000000000000007E-2</v>
      </c>
      <c r="M64" s="15">
        <v>0.08</v>
      </c>
      <c r="N64" s="15">
        <v>0.57999999999999996</v>
      </c>
      <c r="O64" s="15">
        <v>4.07</v>
      </c>
      <c r="P64" s="15">
        <v>4.79</v>
      </c>
      <c r="Q64" s="15"/>
      <c r="R64" s="15">
        <f t="shared" si="45"/>
        <v>100.18000000000002</v>
      </c>
      <c r="S64" s="15"/>
      <c r="T64" s="12">
        <f t="shared" si="38"/>
        <v>4.37</v>
      </c>
      <c r="U64" s="12">
        <f t="shared" si="39"/>
        <v>4.7E-2</v>
      </c>
      <c r="V64" t="s">
        <v>106</v>
      </c>
      <c r="Y64" s="16">
        <f t="shared" si="2"/>
        <v>104.59700000000002</v>
      </c>
      <c r="Z64" s="16"/>
      <c r="AA64" s="7" t="s">
        <v>122</v>
      </c>
      <c r="AB64" s="7" t="s">
        <v>70</v>
      </c>
      <c r="AC64" s="7" t="s">
        <v>71</v>
      </c>
      <c r="AD64" s="7" t="s">
        <v>108</v>
      </c>
      <c r="AE64" s="7">
        <v>0.27400000000000002</v>
      </c>
      <c r="AF64" s="17">
        <f t="shared" si="40"/>
        <v>548</v>
      </c>
      <c r="AG64" s="18">
        <f t="shared" si="41"/>
        <v>1452</v>
      </c>
      <c r="AH64" s="7">
        <v>2000</v>
      </c>
      <c r="AI64" s="7">
        <v>1373.15</v>
      </c>
      <c r="AJ64" s="7"/>
      <c r="AK64" s="18"/>
      <c r="AL64" s="17"/>
      <c r="AM64" s="18"/>
      <c r="AN64" s="7"/>
      <c r="AO64" s="7">
        <f>1.7689*C64*AE64</f>
        <v>969.35720000000003</v>
      </c>
      <c r="AP64" s="7"/>
      <c r="AQ64" s="7"/>
      <c r="AR64" s="7">
        <v>43700</v>
      </c>
      <c r="AS64" s="7">
        <v>470</v>
      </c>
      <c r="AT64" s="7">
        <f t="shared" si="43"/>
        <v>4.3805598417613369E-3</v>
      </c>
      <c r="AU64" s="7"/>
      <c r="AV64" s="12">
        <f t="shared" si="24"/>
        <v>4.7E-2</v>
      </c>
      <c r="AW64" s="19">
        <f t="shared" si="4"/>
        <v>6.0060029090526448E-2</v>
      </c>
      <c r="AX64" s="15">
        <f t="shared" si="5"/>
        <v>1.3060029090526448E-2</v>
      </c>
      <c r="AY64" s="15">
        <f t="shared" si="25"/>
        <v>1.7056435984539708E-4</v>
      </c>
      <c r="AZ64" s="7"/>
      <c r="BA64" s="7"/>
      <c r="BB64" s="7"/>
      <c r="BC64" s="7"/>
      <c r="BD64" s="7"/>
      <c r="BE64" s="15"/>
      <c r="BF64" s="16"/>
      <c r="BG64" s="16"/>
      <c r="BH64" s="20">
        <f t="shared" si="44"/>
        <v>0.8282833150682466</v>
      </c>
      <c r="BI64" s="20">
        <f t="shared" si="44"/>
        <v>8.8967313598019326E-4</v>
      </c>
      <c r="BJ64" s="20">
        <f t="shared" si="44"/>
        <v>8.0842188984078342E-2</v>
      </c>
      <c r="BK64" s="20">
        <f t="shared" si="44"/>
        <v>6.1142034372582352E-3</v>
      </c>
      <c r="BL64" s="20">
        <f t="shared" si="44"/>
        <v>6.3744724682372495E-4</v>
      </c>
      <c r="BM64" s="20">
        <f t="shared" si="44"/>
        <v>1.2822222629964638E-3</v>
      </c>
      <c r="BN64" s="20">
        <f t="shared" si="44"/>
        <v>6.68135731470333E-3</v>
      </c>
      <c r="BO64" s="20">
        <f t="shared" si="44"/>
        <v>4.2420064130065147E-2</v>
      </c>
      <c r="BP64" s="20">
        <f t="shared" si="44"/>
        <v>3.2849528419848111E-2</v>
      </c>
      <c r="BQ64" s="20">
        <f t="shared" si="44"/>
        <v>0</v>
      </c>
      <c r="BR64" s="20">
        <f t="shared" si="8"/>
        <v>0.13535827529659453</v>
      </c>
      <c r="BS64" s="20">
        <f t="shared" si="8"/>
        <v>5.9608013822372264E-4</v>
      </c>
      <c r="BT64" s="6"/>
      <c r="BU64" s="6"/>
      <c r="BV64" s="6"/>
      <c r="BW64" s="6">
        <f t="shared" si="9"/>
        <v>1.2822049131216298</v>
      </c>
      <c r="BX64" s="6">
        <f t="shared" si="10"/>
        <v>1.3772380117691248E-3</v>
      </c>
      <c r="BY64" s="6">
        <f t="shared" si="11"/>
        <v>0.12514588911446534</v>
      </c>
      <c r="BZ64" s="6">
        <f t="shared" si="12"/>
        <v>9.4649518400979921E-3</v>
      </c>
      <c r="CA64" s="6">
        <f t="shared" si="13"/>
        <v>9.8678553203246822E-4</v>
      </c>
      <c r="CB64" s="6">
        <f t="shared" si="14"/>
        <v>1.9849146486701072E-3</v>
      </c>
      <c r="CC64" s="6">
        <f t="shared" si="15"/>
        <v>1.0342921340299942E-2</v>
      </c>
      <c r="CD64" s="6">
        <f t="shared" si="16"/>
        <v>6.56674034753707E-2</v>
      </c>
      <c r="CE64" s="6">
        <f t="shared" si="17"/>
        <v>5.085195604862254E-2</v>
      </c>
      <c r="CF64" s="6">
        <f t="shared" si="18"/>
        <v>0</v>
      </c>
      <c r="CG64" s="6">
        <f t="shared" si="19"/>
        <v>0.24250832408435075</v>
      </c>
      <c r="CH64" s="6">
        <f t="shared" si="20"/>
        <v>1.0679391047489206E-3</v>
      </c>
      <c r="CI64" s="6">
        <f t="shared" si="26"/>
        <v>1.5480269731329577</v>
      </c>
      <c r="CJ64">
        <f t="shared" si="27"/>
        <v>1.7916032363220573</v>
      </c>
      <c r="CK64" s="24"/>
    </row>
    <row r="65" spans="1:89" x14ac:dyDescent="0.45">
      <c r="A65" s="41" t="s">
        <v>64</v>
      </c>
      <c r="B65" s="7" t="s">
        <v>105</v>
      </c>
      <c r="C65" s="7">
        <v>2000</v>
      </c>
      <c r="D65" s="7">
        <v>1373.15</v>
      </c>
      <c r="E65" s="7" t="s">
        <v>105</v>
      </c>
      <c r="F65" s="7">
        <f t="shared" si="21"/>
        <v>200</v>
      </c>
      <c r="G65" s="7">
        <f t="shared" si="22"/>
        <v>1100</v>
      </c>
      <c r="H65" s="15">
        <v>77.040000000000006</v>
      </c>
      <c r="I65" s="15">
        <v>0.11</v>
      </c>
      <c r="J65" s="15">
        <v>12.76</v>
      </c>
      <c r="K65" s="15">
        <v>0.68</v>
      </c>
      <c r="L65" s="15">
        <v>7.0000000000000007E-2</v>
      </c>
      <c r="M65" s="15">
        <v>0.08</v>
      </c>
      <c r="N65" s="15">
        <v>0.57999999999999996</v>
      </c>
      <c r="O65" s="15">
        <v>4.07</v>
      </c>
      <c r="P65" s="15">
        <v>4.79</v>
      </c>
      <c r="Q65" s="15"/>
      <c r="R65" s="15">
        <f t="shared" si="45"/>
        <v>100.18000000000002</v>
      </c>
      <c r="S65" s="15"/>
      <c r="T65" s="12">
        <f t="shared" si="38"/>
        <v>4.67</v>
      </c>
      <c r="U65" s="12">
        <f t="shared" si="39"/>
        <v>0.04</v>
      </c>
      <c r="V65" t="s">
        <v>106</v>
      </c>
      <c r="Y65" s="16">
        <f t="shared" si="2"/>
        <v>104.89000000000003</v>
      </c>
      <c r="Z65" s="16"/>
      <c r="AA65" s="7" t="s">
        <v>123</v>
      </c>
      <c r="AB65" s="7" t="s">
        <v>70</v>
      </c>
      <c r="AC65" s="7" t="s">
        <v>71</v>
      </c>
      <c r="AD65" s="7" t="s">
        <v>108</v>
      </c>
      <c r="AE65" s="7">
        <v>0.20100000000000001</v>
      </c>
      <c r="AF65" s="17">
        <f t="shared" si="40"/>
        <v>402</v>
      </c>
      <c r="AG65" s="18">
        <f t="shared" si="41"/>
        <v>1597.9999999999998</v>
      </c>
      <c r="AH65" s="7">
        <v>2000</v>
      </c>
      <c r="AI65" s="7">
        <v>1373.15</v>
      </c>
      <c r="AJ65" s="7"/>
      <c r="AK65" s="18"/>
      <c r="AL65" s="17"/>
      <c r="AM65" s="18"/>
      <c r="AN65" s="7"/>
      <c r="AO65" s="7">
        <f>1.7862*C65*AE65</f>
        <v>718.05240000000003</v>
      </c>
      <c r="AP65" s="7"/>
      <c r="AQ65" s="7"/>
      <c r="AR65" s="7">
        <v>46700</v>
      </c>
      <c r="AS65" s="7">
        <v>400</v>
      </c>
      <c r="AT65" s="7">
        <f t="shared" si="43"/>
        <v>3.4917555771096028E-3</v>
      </c>
      <c r="AU65" s="7"/>
      <c r="AV65" s="12">
        <f t="shared" si="24"/>
        <v>0.04</v>
      </c>
      <c r="AW65" s="19">
        <f t="shared" si="4"/>
        <v>5.6155610154426272E-2</v>
      </c>
      <c r="AX65" s="15">
        <f t="shared" si="5"/>
        <v>1.6155610154426271E-2</v>
      </c>
      <c r="AY65" s="15">
        <f t="shared" si="25"/>
        <v>2.6100373946180125E-4</v>
      </c>
      <c r="AZ65" s="7"/>
      <c r="BA65" s="7"/>
      <c r="BB65" s="7"/>
      <c r="BC65" s="7"/>
      <c r="BD65" s="7"/>
      <c r="BE65" s="15"/>
      <c r="BF65" s="16"/>
      <c r="BG65" s="16"/>
      <c r="BH65" s="20">
        <f t="shared" si="44"/>
        <v>0.8282833150682466</v>
      </c>
      <c r="BI65" s="20">
        <f t="shared" si="44"/>
        <v>8.8967313598019326E-4</v>
      </c>
      <c r="BJ65" s="20">
        <f t="shared" si="44"/>
        <v>8.0842188984078342E-2</v>
      </c>
      <c r="BK65" s="20">
        <f t="shared" si="44"/>
        <v>6.1142034372582352E-3</v>
      </c>
      <c r="BL65" s="20">
        <f t="shared" si="44"/>
        <v>6.3744724682372495E-4</v>
      </c>
      <c r="BM65" s="20">
        <f t="shared" si="44"/>
        <v>1.2822222629964638E-3</v>
      </c>
      <c r="BN65" s="20">
        <f t="shared" si="44"/>
        <v>6.68135731470333E-3</v>
      </c>
      <c r="BO65" s="20">
        <f t="shared" si="44"/>
        <v>4.2420064130065147E-2</v>
      </c>
      <c r="BP65" s="20">
        <f t="shared" si="44"/>
        <v>3.2849528419848111E-2</v>
      </c>
      <c r="BQ65" s="20">
        <f t="shared" si="44"/>
        <v>0</v>
      </c>
      <c r="BR65" s="20">
        <f t="shared" si="8"/>
        <v>0.14333144695184738</v>
      </c>
      <c r="BS65" s="20">
        <f t="shared" si="8"/>
        <v>5.0267584193631099E-4</v>
      </c>
      <c r="BT65" s="6"/>
      <c r="BU65" s="6"/>
      <c r="BV65" s="6"/>
      <c r="BW65" s="6">
        <f t="shared" si="9"/>
        <v>1.2822049131216298</v>
      </c>
      <c r="BX65" s="6">
        <f t="shared" si="10"/>
        <v>1.3772380117691248E-3</v>
      </c>
      <c r="BY65" s="6">
        <f t="shared" si="11"/>
        <v>0.12514588911446534</v>
      </c>
      <c r="BZ65" s="6">
        <f t="shared" si="12"/>
        <v>9.4649518400979921E-3</v>
      </c>
      <c r="CA65" s="6">
        <f t="shared" si="13"/>
        <v>9.8678553203246822E-4</v>
      </c>
      <c r="CB65" s="6">
        <f t="shared" si="14"/>
        <v>1.9849146486701072E-3</v>
      </c>
      <c r="CC65" s="6">
        <f t="shared" si="15"/>
        <v>1.0342921340299942E-2</v>
      </c>
      <c r="CD65" s="6">
        <f t="shared" si="16"/>
        <v>6.56674034753707E-2</v>
      </c>
      <c r="CE65" s="6">
        <f t="shared" si="17"/>
        <v>5.085195604862254E-2</v>
      </c>
      <c r="CF65" s="6">
        <f t="shared" si="18"/>
        <v>0</v>
      </c>
      <c r="CG65" s="6">
        <f t="shared" si="19"/>
        <v>0.25915649278579356</v>
      </c>
      <c r="CH65" s="6">
        <f t="shared" si="20"/>
        <v>9.0888434446716659E-4</v>
      </c>
      <c r="CI65" s="6">
        <f t="shared" si="26"/>
        <v>1.5480269731329577</v>
      </c>
      <c r="CJ65">
        <f t="shared" si="27"/>
        <v>1.8080923502632185</v>
      </c>
      <c r="CK65" s="24"/>
    </row>
    <row r="66" spans="1:89" x14ac:dyDescent="0.45">
      <c r="A66" s="41" t="s">
        <v>64</v>
      </c>
      <c r="B66" s="7" t="s">
        <v>105</v>
      </c>
      <c r="C66" s="7">
        <v>5000</v>
      </c>
      <c r="D66" s="7">
        <v>1073.1500000000001</v>
      </c>
      <c r="E66" s="7" t="s">
        <v>105</v>
      </c>
      <c r="F66" s="7">
        <f t="shared" si="21"/>
        <v>500</v>
      </c>
      <c r="G66" s="7">
        <f t="shared" si="22"/>
        <v>800.00000000000011</v>
      </c>
      <c r="H66" s="15">
        <v>77.040000000000006</v>
      </c>
      <c r="I66" s="15">
        <v>0.11</v>
      </c>
      <c r="J66" s="15">
        <v>12.76</v>
      </c>
      <c r="K66" s="15">
        <v>0.68</v>
      </c>
      <c r="L66" s="15">
        <v>7.0000000000000007E-2</v>
      </c>
      <c r="M66" s="15">
        <v>0.08</v>
      </c>
      <c r="N66" s="15">
        <v>0.57999999999999996</v>
      </c>
      <c r="O66" s="15">
        <v>4.07</v>
      </c>
      <c r="P66" s="15">
        <v>4.79</v>
      </c>
      <c r="Q66" s="15"/>
      <c r="R66" s="15">
        <f t="shared" si="45"/>
        <v>100.18000000000002</v>
      </c>
      <c r="S66" s="15"/>
      <c r="T66" s="12">
        <f t="shared" si="38"/>
        <v>5.18</v>
      </c>
      <c r="U66" s="12">
        <f t="shared" si="39"/>
        <v>0.20300000000000001</v>
      </c>
      <c r="V66" t="s">
        <v>106</v>
      </c>
      <c r="Y66" s="16">
        <f t="shared" si="2"/>
        <v>105.56300000000002</v>
      </c>
      <c r="Z66" s="16"/>
      <c r="AA66" s="7" t="s">
        <v>124</v>
      </c>
      <c r="AB66" s="7" t="s">
        <v>70</v>
      </c>
      <c r="AC66" s="7" t="s">
        <v>71</v>
      </c>
      <c r="AD66" s="7" t="s">
        <v>125</v>
      </c>
      <c r="AE66" s="7">
        <v>0.57199999999999995</v>
      </c>
      <c r="AF66" s="17">
        <f t="shared" si="40"/>
        <v>2859.9999999999995</v>
      </c>
      <c r="AG66" s="18">
        <f t="shared" si="41"/>
        <v>2140.0000000000005</v>
      </c>
      <c r="AH66" s="7">
        <v>5000</v>
      </c>
      <c r="AI66" s="7">
        <v>1073.1500000000001</v>
      </c>
      <c r="AJ66" s="7"/>
      <c r="AK66" s="18"/>
      <c r="AL66" s="17"/>
      <c r="AM66" s="18"/>
      <c r="AN66" s="7"/>
      <c r="AO66" s="7"/>
      <c r="AP66" s="7"/>
      <c r="AQ66" s="7"/>
      <c r="AR66" s="7">
        <v>51800</v>
      </c>
      <c r="AS66" s="7">
        <v>2030</v>
      </c>
      <c r="AT66" s="7">
        <f t="shared" si="43"/>
        <v>1.577897345988755E-2</v>
      </c>
      <c r="AU66" s="7"/>
      <c r="AV66" s="12">
        <f t="shared" si="24"/>
        <v>0.20300000000000001</v>
      </c>
      <c r="AW66" s="19">
        <f t="shared" si="4"/>
        <v>0.21073145398468318</v>
      </c>
      <c r="AX66" s="15">
        <f t="shared" si="5"/>
        <v>7.7314539846831676E-3</v>
      </c>
      <c r="AY66" s="15">
        <f t="shared" si="25"/>
        <v>5.9775380717273228E-5</v>
      </c>
      <c r="AZ66" s="7"/>
      <c r="BA66" s="7"/>
      <c r="BB66" s="7"/>
      <c r="BC66" s="7"/>
      <c r="BD66" s="7"/>
      <c r="BE66" s="15"/>
      <c r="BF66" s="16"/>
      <c r="BG66" s="16"/>
      <c r="BH66" s="20">
        <f t="shared" si="44"/>
        <v>0.8282833150682466</v>
      </c>
      <c r="BI66" s="20">
        <f t="shared" si="44"/>
        <v>8.8967313598019326E-4</v>
      </c>
      <c r="BJ66" s="20">
        <f t="shared" si="44"/>
        <v>8.0842188984078342E-2</v>
      </c>
      <c r="BK66" s="20">
        <f t="shared" si="44"/>
        <v>6.1142034372582352E-3</v>
      </c>
      <c r="BL66" s="20">
        <f t="shared" si="44"/>
        <v>6.3744724682372495E-4</v>
      </c>
      <c r="BM66" s="20">
        <f t="shared" si="44"/>
        <v>1.2822222629964638E-3</v>
      </c>
      <c r="BN66" s="20">
        <f t="shared" si="44"/>
        <v>6.68135731470333E-3</v>
      </c>
      <c r="BO66" s="20">
        <f t="shared" si="44"/>
        <v>4.2420064130065147E-2</v>
      </c>
      <c r="BP66" s="20">
        <f t="shared" si="44"/>
        <v>3.2849528419848111E-2</v>
      </c>
      <c r="BQ66" s="20">
        <f t="shared" si="44"/>
        <v>0</v>
      </c>
      <c r="BR66" s="20">
        <f t="shared" si="8"/>
        <v>0.15621906487195869</v>
      </c>
      <c r="BS66" s="20">
        <f t="shared" si="8"/>
        <v>2.506707901790999E-3</v>
      </c>
      <c r="BT66" s="6"/>
      <c r="BU66" s="6"/>
      <c r="BV66" s="6"/>
      <c r="BW66" s="6">
        <f t="shared" si="9"/>
        <v>1.2822049131216298</v>
      </c>
      <c r="BX66" s="6">
        <f t="shared" si="10"/>
        <v>1.3772380117691248E-3</v>
      </c>
      <c r="BY66" s="6">
        <f t="shared" si="11"/>
        <v>0.12514588911446534</v>
      </c>
      <c r="BZ66" s="6">
        <f t="shared" si="12"/>
        <v>9.4649518400979921E-3</v>
      </c>
      <c r="CA66" s="6">
        <f t="shared" si="13"/>
        <v>9.8678553203246822E-4</v>
      </c>
      <c r="CB66" s="6">
        <f t="shared" si="14"/>
        <v>1.9849146486701072E-3</v>
      </c>
      <c r="CC66" s="6">
        <f t="shared" si="15"/>
        <v>1.0342921340299942E-2</v>
      </c>
      <c r="CD66" s="6">
        <f t="shared" si="16"/>
        <v>6.56674034753707E-2</v>
      </c>
      <c r="CE66" s="6">
        <f t="shared" si="17"/>
        <v>5.085195604862254E-2</v>
      </c>
      <c r="CF66" s="6">
        <f t="shared" si="18"/>
        <v>0</v>
      </c>
      <c r="CG66" s="6">
        <f t="shared" si="19"/>
        <v>0.28745837957824638</v>
      </c>
      <c r="CH66" s="6">
        <f t="shared" si="20"/>
        <v>4.6125880481708709E-3</v>
      </c>
      <c r="CI66" s="6">
        <f t="shared" si="26"/>
        <v>1.5480269731329577</v>
      </c>
      <c r="CJ66">
        <f t="shared" si="27"/>
        <v>1.8400979407593749</v>
      </c>
      <c r="CK66" s="24"/>
    </row>
    <row r="67" spans="1:89" x14ac:dyDescent="0.45">
      <c r="A67" s="41" t="s">
        <v>64</v>
      </c>
      <c r="B67" s="7" t="s">
        <v>105</v>
      </c>
      <c r="C67" s="7">
        <v>5000</v>
      </c>
      <c r="D67" s="7">
        <v>1073.1500000000001</v>
      </c>
      <c r="E67" s="7" t="s">
        <v>105</v>
      </c>
      <c r="F67" s="7">
        <f t="shared" si="21"/>
        <v>500</v>
      </c>
      <c r="G67" s="7">
        <f t="shared" si="22"/>
        <v>800.00000000000011</v>
      </c>
      <c r="H67" s="15">
        <v>77.040000000000006</v>
      </c>
      <c r="I67" s="15">
        <v>0.11</v>
      </c>
      <c r="J67" s="15">
        <v>12.76</v>
      </c>
      <c r="K67" s="15">
        <v>0.68</v>
      </c>
      <c r="L67" s="15">
        <v>7.0000000000000007E-2</v>
      </c>
      <c r="M67" s="15">
        <v>0.08</v>
      </c>
      <c r="N67" s="15">
        <v>0.57999999999999996</v>
      </c>
      <c r="O67" s="15">
        <v>4.07</v>
      </c>
      <c r="P67" s="15">
        <v>4.79</v>
      </c>
      <c r="Q67" s="15"/>
      <c r="R67" s="15">
        <f t="shared" si="45"/>
        <v>100.18000000000002</v>
      </c>
      <c r="S67" s="15"/>
      <c r="T67" s="12">
        <f t="shared" si="38"/>
        <v>5.32</v>
      </c>
      <c r="U67" s="12">
        <f t="shared" si="39"/>
        <v>0.20899999999999999</v>
      </c>
      <c r="V67" t="s">
        <v>106</v>
      </c>
      <c r="Y67" s="16">
        <f t="shared" si="2"/>
        <v>105.70900000000003</v>
      </c>
      <c r="Z67" s="16"/>
      <c r="AA67" s="7" t="s">
        <v>126</v>
      </c>
      <c r="AB67" s="7" t="s">
        <v>70</v>
      </c>
      <c r="AC67" s="7" t="s">
        <v>71</v>
      </c>
      <c r="AD67" s="7" t="s">
        <v>125</v>
      </c>
      <c r="AE67" s="7">
        <v>0.54700000000000004</v>
      </c>
      <c r="AF67" s="17">
        <f t="shared" si="40"/>
        <v>2735</v>
      </c>
      <c r="AG67" s="18">
        <f t="shared" si="41"/>
        <v>2265</v>
      </c>
      <c r="AH67" s="7">
        <v>5000</v>
      </c>
      <c r="AI67" s="7">
        <v>1073.1500000000001</v>
      </c>
      <c r="AJ67" s="7"/>
      <c r="AK67" s="18"/>
      <c r="AL67" s="17"/>
      <c r="AM67" s="18"/>
      <c r="AN67" s="7"/>
      <c r="AO67" s="7"/>
      <c r="AP67" s="7"/>
      <c r="AQ67" s="7"/>
      <c r="AR67" s="7">
        <v>53200</v>
      </c>
      <c r="AS67" s="7">
        <v>2090</v>
      </c>
      <c r="AT67" s="7">
        <f t="shared" si="43"/>
        <v>1.5817223198594025E-2</v>
      </c>
      <c r="AU67" s="7"/>
      <c r="AV67" s="12">
        <f t="shared" si="24"/>
        <v>0.20899999999999999</v>
      </c>
      <c r="AW67" s="19">
        <f t="shared" si="4"/>
        <v>0.20899999493519095</v>
      </c>
      <c r="AX67" s="15">
        <f t="shared" si="5"/>
        <v>5.0648090443861093E-9</v>
      </c>
      <c r="AY67" s="15">
        <f t="shared" si="25"/>
        <v>2.5652290656095333E-17</v>
      </c>
      <c r="AZ67" s="7"/>
      <c r="BA67" s="7"/>
      <c r="BB67" s="7"/>
      <c r="BC67" s="7"/>
      <c r="BD67" s="7"/>
      <c r="BE67" s="15"/>
      <c r="BF67" s="16"/>
      <c r="BG67" s="16"/>
      <c r="BH67" s="20">
        <f t="shared" si="44"/>
        <v>0.8282833150682466</v>
      </c>
      <c r="BI67" s="20">
        <f t="shared" si="44"/>
        <v>8.8967313598019326E-4</v>
      </c>
      <c r="BJ67" s="20">
        <f t="shared" si="44"/>
        <v>8.0842188984078342E-2</v>
      </c>
      <c r="BK67" s="20">
        <f t="shared" si="44"/>
        <v>6.1142034372582352E-3</v>
      </c>
      <c r="BL67" s="20">
        <f t="shared" si="44"/>
        <v>6.3744724682372495E-4</v>
      </c>
      <c r="BM67" s="20">
        <f t="shared" si="44"/>
        <v>1.2822222629964638E-3</v>
      </c>
      <c r="BN67" s="20">
        <f t="shared" si="44"/>
        <v>6.68135731470333E-3</v>
      </c>
      <c r="BO67" s="20">
        <f t="shared" si="44"/>
        <v>4.2420064130065147E-2</v>
      </c>
      <c r="BP67" s="20">
        <f t="shared" si="44"/>
        <v>3.2849528419848111E-2</v>
      </c>
      <c r="BQ67" s="20">
        <f t="shared" si="44"/>
        <v>0</v>
      </c>
      <c r="BR67" s="20">
        <f t="shared" ref="BR67:BS128" si="46">CG67/$CJ67</f>
        <v>0.15975485865883943</v>
      </c>
      <c r="BS67" s="20">
        <f t="shared" si="46"/>
        <v>2.5697575294052607E-3</v>
      </c>
      <c r="BT67" s="6"/>
      <c r="BU67" s="6"/>
      <c r="BV67" s="6"/>
      <c r="BW67" s="6">
        <f t="shared" si="9"/>
        <v>1.2822049131216298</v>
      </c>
      <c r="BX67" s="6">
        <f t="shared" si="10"/>
        <v>1.3772380117691248E-3</v>
      </c>
      <c r="BY67" s="6">
        <f t="shared" si="11"/>
        <v>0.12514588911446534</v>
      </c>
      <c r="BZ67" s="6">
        <f t="shared" si="12"/>
        <v>9.4649518400979921E-3</v>
      </c>
      <c r="CA67" s="6">
        <f t="shared" si="13"/>
        <v>9.8678553203246822E-4</v>
      </c>
      <c r="CB67" s="6">
        <f t="shared" si="14"/>
        <v>1.9849146486701072E-3</v>
      </c>
      <c r="CC67" s="6">
        <f t="shared" si="15"/>
        <v>1.0342921340299942E-2</v>
      </c>
      <c r="CD67" s="6">
        <f t="shared" si="16"/>
        <v>6.56674034753707E-2</v>
      </c>
      <c r="CE67" s="6">
        <f t="shared" si="17"/>
        <v>5.085195604862254E-2</v>
      </c>
      <c r="CF67" s="6">
        <f t="shared" si="18"/>
        <v>0</v>
      </c>
      <c r="CG67" s="6">
        <f t="shared" si="19"/>
        <v>0.29522752497225307</v>
      </c>
      <c r="CH67" s="6">
        <f t="shared" si="20"/>
        <v>4.748920699840945E-3</v>
      </c>
      <c r="CI67" s="6">
        <f t="shared" si="26"/>
        <v>1.5480269731329577</v>
      </c>
      <c r="CJ67">
        <f t="shared" si="27"/>
        <v>1.8480034188050518</v>
      </c>
      <c r="CK67" s="24"/>
    </row>
    <row r="68" spans="1:89" x14ac:dyDescent="0.45">
      <c r="A68" s="41" t="s">
        <v>64</v>
      </c>
      <c r="B68" s="7" t="s">
        <v>105</v>
      </c>
      <c r="C68" s="7">
        <v>5000</v>
      </c>
      <c r="D68" s="7">
        <v>1073.1500000000001</v>
      </c>
      <c r="E68" s="7" t="s">
        <v>105</v>
      </c>
      <c r="F68" s="7">
        <f t="shared" si="21"/>
        <v>500</v>
      </c>
      <c r="G68" s="7">
        <f t="shared" si="22"/>
        <v>800.00000000000011</v>
      </c>
      <c r="H68" s="15">
        <v>77.040000000000006</v>
      </c>
      <c r="I68" s="15">
        <v>0.11</v>
      </c>
      <c r="J68" s="15">
        <v>12.76</v>
      </c>
      <c r="K68" s="15">
        <v>0.68</v>
      </c>
      <c r="L68" s="15">
        <v>7.0000000000000007E-2</v>
      </c>
      <c r="M68" s="15">
        <v>0.08</v>
      </c>
      <c r="N68" s="15">
        <v>0.57999999999999996</v>
      </c>
      <c r="O68" s="15">
        <v>4.07</v>
      </c>
      <c r="P68" s="15">
        <v>4.79</v>
      </c>
      <c r="Q68" s="15"/>
      <c r="R68" s="15">
        <f t="shared" si="45"/>
        <v>100.18000000000002</v>
      </c>
      <c r="S68" s="15"/>
      <c r="T68" s="12">
        <f t="shared" si="38"/>
        <v>6.49</v>
      </c>
      <c r="U68" s="12">
        <f t="shared" si="39"/>
        <v>0.16600000000000001</v>
      </c>
      <c r="V68" t="s">
        <v>106</v>
      </c>
      <c r="Y68" s="16">
        <f t="shared" si="2"/>
        <v>106.83600000000001</v>
      </c>
      <c r="Z68" s="16"/>
      <c r="AA68" s="7" t="s">
        <v>127</v>
      </c>
      <c r="AB68" s="7" t="s">
        <v>70</v>
      </c>
      <c r="AC68" s="7" t="s">
        <v>71</v>
      </c>
      <c r="AD68" s="7" t="s">
        <v>125</v>
      </c>
      <c r="AE68" s="7">
        <v>0.35399999999999998</v>
      </c>
      <c r="AF68" s="17">
        <f t="shared" si="40"/>
        <v>1770</v>
      </c>
      <c r="AG68" s="18">
        <f t="shared" si="41"/>
        <v>3230</v>
      </c>
      <c r="AH68" s="7">
        <v>5000</v>
      </c>
      <c r="AI68" s="7">
        <v>1073.1500000000001</v>
      </c>
      <c r="AJ68" s="7"/>
      <c r="AK68" s="18"/>
      <c r="AL68" s="17"/>
      <c r="AM68" s="18"/>
      <c r="AN68" s="7"/>
      <c r="AO68" s="7"/>
      <c r="AP68" s="7"/>
      <c r="AQ68" s="7"/>
      <c r="AR68" s="7">
        <v>64900</v>
      </c>
      <c r="AS68" s="7">
        <v>1660</v>
      </c>
      <c r="AT68" s="7">
        <f t="shared" si="43"/>
        <v>1.0355296172560544E-2</v>
      </c>
      <c r="AU68" s="7"/>
      <c r="AV68" s="12">
        <f t="shared" si="24"/>
        <v>0.16600000000000001</v>
      </c>
      <c r="AW68" s="19">
        <f t="shared" si="4"/>
        <v>0.1949871705492969</v>
      </c>
      <c r="AX68" s="15">
        <f t="shared" si="5"/>
        <v>2.8987170549296892E-2</v>
      </c>
      <c r="AY68" s="15">
        <f t="shared" si="25"/>
        <v>8.402560564540251E-4</v>
      </c>
      <c r="AZ68" s="7"/>
      <c r="BA68" s="7"/>
      <c r="BB68" s="7"/>
      <c r="BC68" s="7"/>
      <c r="BD68" s="7"/>
      <c r="BE68" s="15"/>
      <c r="BF68" s="16"/>
      <c r="BG68" s="16"/>
      <c r="BH68" s="20">
        <f t="shared" si="44"/>
        <v>0.8282833150682466</v>
      </c>
      <c r="BI68" s="20">
        <f t="shared" si="44"/>
        <v>8.8967313598019326E-4</v>
      </c>
      <c r="BJ68" s="20">
        <f t="shared" si="44"/>
        <v>8.0842188984078342E-2</v>
      </c>
      <c r="BK68" s="20">
        <f t="shared" si="44"/>
        <v>6.1142034372582352E-3</v>
      </c>
      <c r="BL68" s="20">
        <f t="shared" si="44"/>
        <v>6.3744724682372495E-4</v>
      </c>
      <c r="BM68" s="20">
        <f t="shared" si="44"/>
        <v>1.2822222629964638E-3</v>
      </c>
      <c r="BN68" s="20">
        <f t="shared" si="44"/>
        <v>6.68135731470333E-3</v>
      </c>
      <c r="BO68" s="20">
        <f t="shared" si="44"/>
        <v>4.2420064130065147E-2</v>
      </c>
      <c r="BP68" s="20">
        <f t="shared" si="44"/>
        <v>3.2849528419848111E-2</v>
      </c>
      <c r="BQ68" s="20">
        <f t="shared" si="44"/>
        <v>0</v>
      </c>
      <c r="BR68" s="20">
        <f t="shared" si="46"/>
        <v>0.18837029568856598</v>
      </c>
      <c r="BS68" s="20">
        <f t="shared" si="46"/>
        <v>1.9727826001833919E-3</v>
      </c>
      <c r="BT68" s="6"/>
      <c r="BU68" s="6"/>
      <c r="BV68" s="6"/>
      <c r="BW68" s="6">
        <f t="shared" si="9"/>
        <v>1.2822049131216298</v>
      </c>
      <c r="BX68" s="6">
        <f t="shared" si="10"/>
        <v>1.3772380117691248E-3</v>
      </c>
      <c r="BY68" s="6">
        <f t="shared" si="11"/>
        <v>0.12514588911446534</v>
      </c>
      <c r="BZ68" s="6">
        <f t="shared" si="12"/>
        <v>9.4649518400979921E-3</v>
      </c>
      <c r="CA68" s="6">
        <f t="shared" si="13"/>
        <v>9.8678553203246822E-4</v>
      </c>
      <c r="CB68" s="6">
        <f t="shared" si="14"/>
        <v>1.9849146486701072E-3</v>
      </c>
      <c r="CC68" s="6">
        <f t="shared" si="15"/>
        <v>1.0342921340299942E-2</v>
      </c>
      <c r="CD68" s="6">
        <f t="shared" si="16"/>
        <v>6.56674034753707E-2</v>
      </c>
      <c r="CE68" s="6">
        <f t="shared" si="17"/>
        <v>5.085195604862254E-2</v>
      </c>
      <c r="CF68" s="6">
        <f t="shared" si="18"/>
        <v>0</v>
      </c>
      <c r="CG68" s="6">
        <f t="shared" si="19"/>
        <v>0.36015538290788013</v>
      </c>
      <c r="CH68" s="6">
        <f t="shared" si="20"/>
        <v>3.7718700295387418E-3</v>
      </c>
      <c r="CI68" s="6">
        <f t="shared" si="26"/>
        <v>1.5480269731329577</v>
      </c>
      <c r="CJ68">
        <f t="shared" si="27"/>
        <v>1.9119542260703766</v>
      </c>
      <c r="CK68" s="24"/>
    </row>
    <row r="69" spans="1:89" x14ac:dyDescent="0.45">
      <c r="A69" s="41" t="s">
        <v>64</v>
      </c>
      <c r="B69" s="7" t="s">
        <v>105</v>
      </c>
      <c r="C69" s="7">
        <v>5000</v>
      </c>
      <c r="D69" s="7">
        <v>1373.15</v>
      </c>
      <c r="E69" s="7" t="s">
        <v>105</v>
      </c>
      <c r="F69" s="7">
        <f t="shared" si="21"/>
        <v>500</v>
      </c>
      <c r="G69" s="7">
        <f t="shared" si="22"/>
        <v>1100</v>
      </c>
      <c r="H69" s="15">
        <v>77.040000000000006</v>
      </c>
      <c r="I69" s="15">
        <v>0.11</v>
      </c>
      <c r="J69" s="15">
        <v>12.76</v>
      </c>
      <c r="K69" s="15">
        <v>0.68</v>
      </c>
      <c r="L69" s="15">
        <v>7.0000000000000007E-2</v>
      </c>
      <c r="M69" s="15">
        <v>0.08</v>
      </c>
      <c r="N69" s="15">
        <v>0.57999999999999996</v>
      </c>
      <c r="O69" s="15">
        <v>4.07</v>
      </c>
      <c r="P69" s="15">
        <v>4.79</v>
      </c>
      <c r="Q69" s="15"/>
      <c r="R69" s="15">
        <f t="shared" si="45"/>
        <v>100.18000000000002</v>
      </c>
      <c r="S69" s="15"/>
      <c r="T69" s="12">
        <f t="shared" si="38"/>
        <v>0.5</v>
      </c>
      <c r="U69" s="12">
        <f t="shared" si="39"/>
        <v>0.27500000000000002</v>
      </c>
      <c r="V69" t="s">
        <v>106</v>
      </c>
      <c r="Y69" s="16">
        <f t="shared" si="2"/>
        <v>100.95500000000003</v>
      </c>
      <c r="Z69" s="16"/>
      <c r="AA69" s="7" t="s">
        <v>128</v>
      </c>
      <c r="AB69" s="7" t="s">
        <v>70</v>
      </c>
      <c r="AC69" s="7" t="s">
        <v>71</v>
      </c>
      <c r="AD69" s="7" t="s">
        <v>129</v>
      </c>
      <c r="AE69" s="7">
        <v>0.96299999999999997</v>
      </c>
      <c r="AF69" s="17">
        <f t="shared" si="40"/>
        <v>4815</v>
      </c>
      <c r="AG69" s="18">
        <f t="shared" si="41"/>
        <v>185.00000000000017</v>
      </c>
      <c r="AH69" s="7">
        <v>5000</v>
      </c>
      <c r="AI69" s="7">
        <v>1373.15</v>
      </c>
      <c r="AJ69" s="7"/>
      <c r="AK69" s="18"/>
      <c r="AL69" s="17"/>
      <c r="AM69" s="18"/>
      <c r="AN69" s="7"/>
      <c r="AO69" s="7">
        <f>3.8778*C69*AE69</f>
        <v>18671.607</v>
      </c>
      <c r="AP69" s="7"/>
      <c r="AQ69" s="7"/>
      <c r="AR69" s="7">
        <v>5000</v>
      </c>
      <c r="AS69" s="7">
        <v>2750</v>
      </c>
      <c r="AT69" s="7">
        <f t="shared" si="43"/>
        <v>0.18367346938775511</v>
      </c>
      <c r="AU69" s="7"/>
      <c r="AV69" s="12">
        <f t="shared" si="24"/>
        <v>0.27500000000000002</v>
      </c>
      <c r="AW69" s="19">
        <f t="shared" si="4"/>
        <v>0.28300494398187492</v>
      </c>
      <c r="AX69" s="15">
        <f t="shared" si="5"/>
        <v>8.0049439818749013E-3</v>
      </c>
      <c r="AY69" s="15">
        <f t="shared" si="25"/>
        <v>6.4079128152955202E-5</v>
      </c>
      <c r="AZ69" s="7"/>
      <c r="BA69" s="7"/>
      <c r="BB69" s="7"/>
      <c r="BC69" s="7"/>
      <c r="BD69" s="7"/>
      <c r="BE69" s="15"/>
      <c r="BF69" s="16"/>
      <c r="BG69" s="16"/>
      <c r="BH69" s="20">
        <f t="shared" si="44"/>
        <v>0.8282833150682466</v>
      </c>
      <c r="BI69" s="20">
        <f t="shared" si="44"/>
        <v>8.8967313598019326E-4</v>
      </c>
      <c r="BJ69" s="20">
        <f t="shared" si="44"/>
        <v>8.0842188984078342E-2</v>
      </c>
      <c r="BK69" s="20">
        <f t="shared" si="44"/>
        <v>6.1142034372582352E-3</v>
      </c>
      <c r="BL69" s="20">
        <f t="shared" si="44"/>
        <v>6.3744724682372495E-4</v>
      </c>
      <c r="BM69" s="20">
        <f t="shared" si="44"/>
        <v>1.2822222629964638E-3</v>
      </c>
      <c r="BN69" s="20">
        <f t="shared" si="44"/>
        <v>6.68135731470333E-3</v>
      </c>
      <c r="BO69" s="20">
        <f t="shared" si="44"/>
        <v>4.2420064130065147E-2</v>
      </c>
      <c r="BP69" s="20">
        <f t="shared" si="44"/>
        <v>3.2849528419848111E-2</v>
      </c>
      <c r="BQ69" s="20">
        <f t="shared" si="44"/>
        <v>0</v>
      </c>
      <c r="BR69" s="20">
        <f t="shared" si="46"/>
        <v>1.7538908467521559E-2</v>
      </c>
      <c r="BS69" s="20">
        <f t="shared" si="46"/>
        <v>3.9497414637947323E-3</v>
      </c>
      <c r="BT69" s="6"/>
      <c r="BU69" s="6"/>
      <c r="BV69" s="6"/>
      <c r="BW69" s="6">
        <f t="shared" si="9"/>
        <v>1.2822049131216298</v>
      </c>
      <c r="BX69" s="6">
        <f t="shared" si="10"/>
        <v>1.3772380117691248E-3</v>
      </c>
      <c r="BY69" s="6">
        <f t="shared" si="11"/>
        <v>0.12514588911446534</v>
      </c>
      <c r="BZ69" s="6">
        <f t="shared" si="12"/>
        <v>9.4649518400979921E-3</v>
      </c>
      <c r="CA69" s="6">
        <f t="shared" si="13"/>
        <v>9.8678553203246822E-4</v>
      </c>
      <c r="CB69" s="6">
        <f t="shared" si="14"/>
        <v>1.9849146486701072E-3</v>
      </c>
      <c r="CC69" s="6">
        <f t="shared" si="15"/>
        <v>1.0342921340299942E-2</v>
      </c>
      <c r="CD69" s="6">
        <f t="shared" si="16"/>
        <v>6.56674034753707E-2</v>
      </c>
      <c r="CE69" s="6">
        <f t="shared" si="17"/>
        <v>5.085195604862254E-2</v>
      </c>
      <c r="CF69" s="6">
        <f t="shared" si="18"/>
        <v>0</v>
      </c>
      <c r="CG69" s="6">
        <f t="shared" si="19"/>
        <v>2.774694783573807E-2</v>
      </c>
      <c r="CH69" s="6">
        <f t="shared" si="20"/>
        <v>6.2485798682117705E-3</v>
      </c>
      <c r="CI69" s="6">
        <f t="shared" si="26"/>
        <v>1.5480269731329577</v>
      </c>
      <c r="CJ69">
        <f t="shared" si="27"/>
        <v>1.5820225008369075</v>
      </c>
      <c r="CK69" s="24"/>
    </row>
    <row r="70" spans="1:89" x14ac:dyDescent="0.45">
      <c r="A70" s="41" t="s">
        <v>64</v>
      </c>
      <c r="B70" s="7" t="s">
        <v>105</v>
      </c>
      <c r="C70" s="7">
        <v>5000</v>
      </c>
      <c r="D70" s="7">
        <v>1373.15</v>
      </c>
      <c r="E70" s="7" t="s">
        <v>105</v>
      </c>
      <c r="F70" s="7">
        <f t="shared" si="21"/>
        <v>500</v>
      </c>
      <c r="G70" s="7">
        <f t="shared" si="22"/>
        <v>1100</v>
      </c>
      <c r="H70" s="15">
        <v>77.040000000000006</v>
      </c>
      <c r="I70" s="15">
        <v>0.11</v>
      </c>
      <c r="J70" s="15">
        <v>12.76</v>
      </c>
      <c r="K70" s="15">
        <v>0.68</v>
      </c>
      <c r="L70" s="15">
        <v>7.0000000000000007E-2</v>
      </c>
      <c r="M70" s="15">
        <v>0.08</v>
      </c>
      <c r="N70" s="15">
        <v>0.57999999999999996</v>
      </c>
      <c r="O70" s="15">
        <v>4.07</v>
      </c>
      <c r="P70" s="15">
        <v>4.79</v>
      </c>
      <c r="Q70" s="15"/>
      <c r="R70" s="15">
        <f t="shared" si="45"/>
        <v>100.18000000000002</v>
      </c>
      <c r="S70" s="15"/>
      <c r="T70" s="12">
        <f t="shared" ref="T70:U133" si="47">AR70/10000</f>
        <v>1.1399999999999999</v>
      </c>
      <c r="U70" s="12">
        <f t="shared" si="47"/>
        <v>0.27200000000000002</v>
      </c>
      <c r="V70" t="s">
        <v>106</v>
      </c>
      <c r="Y70" s="16">
        <f t="shared" ref="Y70:Y133" si="48">SUM(H70:P70,T70:U70)</f>
        <v>101.59200000000003</v>
      </c>
      <c r="Z70" s="16"/>
      <c r="AA70" s="7" t="s">
        <v>130</v>
      </c>
      <c r="AB70" s="7" t="s">
        <v>70</v>
      </c>
      <c r="AC70" s="7" t="s">
        <v>71</v>
      </c>
      <c r="AD70" s="7" t="s">
        <v>129</v>
      </c>
      <c r="AE70" s="7">
        <v>0.89600000000000002</v>
      </c>
      <c r="AF70" s="17">
        <f t="shared" si="40"/>
        <v>4480</v>
      </c>
      <c r="AG70" s="18">
        <f t="shared" si="41"/>
        <v>519.99999999999989</v>
      </c>
      <c r="AH70" s="7">
        <v>5000</v>
      </c>
      <c r="AI70" s="7">
        <v>1373.15</v>
      </c>
      <c r="AJ70" s="7"/>
      <c r="AK70" s="18"/>
      <c r="AL70" s="17"/>
      <c r="AM70" s="18"/>
      <c r="AN70" s="7"/>
      <c r="AO70" s="7">
        <f>3.8878*C70*AE70</f>
        <v>17417.344000000001</v>
      </c>
      <c r="AP70" s="7"/>
      <c r="AQ70" s="7"/>
      <c r="AR70" s="7">
        <v>11400</v>
      </c>
      <c r="AS70" s="7">
        <v>2720</v>
      </c>
      <c r="AT70" s="7">
        <f t="shared" si="43"/>
        <v>8.8927637314734076E-2</v>
      </c>
      <c r="AU70" s="7"/>
      <c r="AV70" s="12">
        <f t="shared" si="24"/>
        <v>0.27200000000000002</v>
      </c>
      <c r="AW70" s="19">
        <f t="shared" ref="AW70:AW133" si="49">((BH70*($BB$5))+(BJ70*($BB$6))+(BK70*($BB$7)+(BM70*$BB$8)+(BN70*$BB$9)+(BO70*($BB$10))+(BP70*$BB$11)+((C70/D70)*$BB$12)+(C70*$BB$13)+(BR70*$BB$14)+(C70*$BD$13))+(BR70*$BD$14))</f>
        <v>0.27244055521945565</v>
      </c>
      <c r="AX70" s="15">
        <f t="shared" ref="AX70:AX133" si="50">ABS(U70-AW70)</f>
        <v>4.4055521945562948E-4</v>
      </c>
      <c r="AY70" s="15">
        <f t="shared" si="25"/>
        <v>1.9408890138959786E-7</v>
      </c>
      <c r="AZ70" s="7"/>
      <c r="BA70" s="7"/>
      <c r="BB70" s="7"/>
      <c r="BC70" s="7"/>
      <c r="BD70" s="7"/>
      <c r="BE70" s="15"/>
      <c r="BF70" s="16"/>
      <c r="BG70" s="16"/>
      <c r="BH70" s="20">
        <f t="shared" si="44"/>
        <v>0.8282833150682466</v>
      </c>
      <c r="BI70" s="20">
        <f t="shared" si="44"/>
        <v>8.8967313598019326E-4</v>
      </c>
      <c r="BJ70" s="20">
        <f t="shared" si="44"/>
        <v>8.0842188984078342E-2</v>
      </c>
      <c r="BK70" s="20">
        <f t="shared" si="44"/>
        <v>6.1142034372582352E-3</v>
      </c>
      <c r="BL70" s="20">
        <f t="shared" si="44"/>
        <v>6.3744724682372495E-4</v>
      </c>
      <c r="BM70" s="20">
        <f t="shared" si="44"/>
        <v>1.2822222629964638E-3</v>
      </c>
      <c r="BN70" s="20">
        <f t="shared" si="44"/>
        <v>6.68135731470333E-3</v>
      </c>
      <c r="BO70" s="20">
        <f t="shared" si="44"/>
        <v>4.2420064130065147E-2</v>
      </c>
      <c r="BP70" s="20">
        <f t="shared" si="44"/>
        <v>3.2849528419848111E-2</v>
      </c>
      <c r="BQ70" s="20">
        <f t="shared" si="44"/>
        <v>0</v>
      </c>
      <c r="BR70" s="20">
        <f t="shared" si="46"/>
        <v>3.9112332429993603E-2</v>
      </c>
      <c r="BS70" s="20">
        <f t="shared" si="46"/>
        <v>3.8210365001907038E-3</v>
      </c>
      <c r="BT70" s="6"/>
      <c r="BU70" s="6"/>
      <c r="BV70" s="6"/>
      <c r="BW70" s="6">
        <f t="shared" ref="BW70:BW133" si="51">(H70/$CN$27)</f>
        <v>1.2822049131216298</v>
      </c>
      <c r="BX70" s="6">
        <f t="shared" ref="BX70:BX133" si="52">(I70/$CN$28)</f>
        <v>1.3772380117691248E-3</v>
      </c>
      <c r="BY70" s="6">
        <f t="shared" ref="BY70:BY133" si="53">(J70/$CN$29)</f>
        <v>0.12514588911446534</v>
      </c>
      <c r="BZ70" s="6">
        <f t="shared" ref="BZ70:BZ133" si="54">(K70/$CN$30)</f>
        <v>9.4649518400979921E-3</v>
      </c>
      <c r="CA70" s="6">
        <f t="shared" ref="CA70:CA133" si="55">(L70/$CN$31)</f>
        <v>9.8678553203246822E-4</v>
      </c>
      <c r="CB70" s="6">
        <f t="shared" ref="CB70:CB133" si="56">(M70/$CN$32)</f>
        <v>1.9849146486701072E-3</v>
      </c>
      <c r="CC70" s="6">
        <f t="shared" ref="CC70:CC133" si="57">(N70/$CN$33)</f>
        <v>1.0342921340299942E-2</v>
      </c>
      <c r="CD70" s="6">
        <f t="shared" ref="CD70:CD133" si="58">(O70/$CN$34)</f>
        <v>6.56674034753707E-2</v>
      </c>
      <c r="CE70" s="6">
        <f t="shared" ref="CE70:CE133" si="59">(P70/$CN$35)</f>
        <v>5.085195604862254E-2</v>
      </c>
      <c r="CF70" s="6">
        <f t="shared" ref="CF70:CF133" si="60">(Q70/$CN$36)</f>
        <v>0</v>
      </c>
      <c r="CG70" s="6">
        <f t="shared" ref="CG70:CG133" si="61">(T70/$CN$37)</f>
        <v>6.3263041065482792E-2</v>
      </c>
      <c r="CH70" s="6">
        <f t="shared" ref="CH70:CH133" si="62">(U70/$CN$38)</f>
        <v>6.180413542376733E-3</v>
      </c>
      <c r="CI70" s="6">
        <f t="shared" si="26"/>
        <v>1.5480269731329577</v>
      </c>
      <c r="CJ70">
        <f t="shared" si="27"/>
        <v>1.6174704277408172</v>
      </c>
      <c r="CK70" s="24"/>
    </row>
    <row r="71" spans="1:89" x14ac:dyDescent="0.45">
      <c r="A71" s="41" t="s">
        <v>64</v>
      </c>
      <c r="B71" s="7" t="s">
        <v>105</v>
      </c>
      <c r="C71" s="7">
        <v>5000</v>
      </c>
      <c r="D71" s="7">
        <v>1373.15</v>
      </c>
      <c r="E71" s="7" t="s">
        <v>105</v>
      </c>
      <c r="F71" s="7">
        <f t="shared" ref="F71:F134" si="63">C71/10</f>
        <v>500</v>
      </c>
      <c r="G71" s="7">
        <f t="shared" ref="G71:G134" si="64">D71-273.15</f>
        <v>1100</v>
      </c>
      <c r="H71" s="15">
        <v>77.040000000000006</v>
      </c>
      <c r="I71" s="15">
        <v>0.11</v>
      </c>
      <c r="J71" s="15">
        <v>12.76</v>
      </c>
      <c r="K71" s="15">
        <v>0.68</v>
      </c>
      <c r="L71" s="15">
        <v>7.0000000000000007E-2</v>
      </c>
      <c r="M71" s="15">
        <v>0.08</v>
      </c>
      <c r="N71" s="15">
        <v>0.57999999999999996</v>
      </c>
      <c r="O71" s="15">
        <v>4.07</v>
      </c>
      <c r="P71" s="15">
        <v>4.79</v>
      </c>
      <c r="Q71" s="15"/>
      <c r="R71" s="15">
        <f t="shared" si="45"/>
        <v>100.18000000000002</v>
      </c>
      <c r="S71" s="15"/>
      <c r="T71" s="12">
        <f t="shared" si="47"/>
        <v>1.35</v>
      </c>
      <c r="U71" s="12">
        <f t="shared" si="47"/>
        <v>0.28199999999999997</v>
      </c>
      <c r="V71" t="s">
        <v>106</v>
      </c>
      <c r="Y71" s="16">
        <f t="shared" si="48"/>
        <v>101.81200000000001</v>
      </c>
      <c r="Z71" s="16"/>
      <c r="AA71" s="7" t="s">
        <v>131</v>
      </c>
      <c r="AB71" s="7" t="s">
        <v>70</v>
      </c>
      <c r="AC71" s="7" t="s">
        <v>71</v>
      </c>
      <c r="AD71" s="7" t="s">
        <v>129</v>
      </c>
      <c r="AE71" s="7">
        <v>0.873</v>
      </c>
      <c r="AF71" s="17">
        <f t="shared" si="40"/>
        <v>4365</v>
      </c>
      <c r="AG71" s="18">
        <f t="shared" si="41"/>
        <v>635</v>
      </c>
      <c r="AH71" s="7">
        <v>5000</v>
      </c>
      <c r="AI71" s="7">
        <v>1373.15</v>
      </c>
      <c r="AJ71" s="7"/>
      <c r="AK71" s="18"/>
      <c r="AL71" s="17"/>
      <c r="AM71" s="18"/>
      <c r="AN71" s="7"/>
      <c r="AO71" s="7">
        <f>3.8934*C71*AE71</f>
        <v>16994.690999999999</v>
      </c>
      <c r="AP71" s="7"/>
      <c r="AQ71" s="7"/>
      <c r="AR71" s="7">
        <v>13500</v>
      </c>
      <c r="AS71" s="7">
        <v>2820</v>
      </c>
      <c r="AT71" s="7">
        <f t="shared" si="43"/>
        <v>7.8726968174204354E-2</v>
      </c>
      <c r="AU71" s="7"/>
      <c r="AV71" s="12">
        <f t="shared" ref="AV71:AV134" si="65">AS71/10000</f>
        <v>0.28199999999999997</v>
      </c>
      <c r="AW71" s="19">
        <f t="shared" si="49"/>
        <v>0.26907774109484067</v>
      </c>
      <c r="AX71" s="15">
        <f t="shared" si="50"/>
        <v>1.2922258905159301E-2</v>
      </c>
      <c r="AY71" s="15">
        <f t="shared" ref="AY71:AY134" si="66">(AV71-AW71)^2</f>
        <v>1.6698477521196885E-4</v>
      </c>
      <c r="AZ71" s="7"/>
      <c r="BA71" s="7"/>
      <c r="BB71" s="7"/>
      <c r="BC71" s="7"/>
      <c r="BD71" s="7"/>
      <c r="BE71" s="15"/>
      <c r="BF71" s="16"/>
      <c r="BG71" s="16"/>
      <c r="BH71" s="20">
        <f t="shared" si="44"/>
        <v>0.8282833150682466</v>
      </c>
      <c r="BI71" s="20">
        <f t="shared" si="44"/>
        <v>8.8967313598019326E-4</v>
      </c>
      <c r="BJ71" s="20">
        <f t="shared" si="44"/>
        <v>8.0842188984078342E-2</v>
      </c>
      <c r="BK71" s="20">
        <f t="shared" si="44"/>
        <v>6.1142034372582352E-3</v>
      </c>
      <c r="BL71" s="20">
        <f t="shared" si="44"/>
        <v>6.3744724682372495E-4</v>
      </c>
      <c r="BM71" s="20">
        <f t="shared" ref="BM71:BQ121" si="67">CB71/$CI71</f>
        <v>1.2822222629964638E-3</v>
      </c>
      <c r="BN71" s="20">
        <f t="shared" si="67"/>
        <v>6.68135731470333E-3</v>
      </c>
      <c r="BO71" s="20">
        <f t="shared" si="67"/>
        <v>4.2420064130065147E-2</v>
      </c>
      <c r="BP71" s="20">
        <f t="shared" si="67"/>
        <v>3.2849528419848111E-2</v>
      </c>
      <c r="BQ71" s="20">
        <f t="shared" si="67"/>
        <v>0</v>
      </c>
      <c r="BR71" s="20">
        <f t="shared" si="46"/>
        <v>4.5979498761034077E-2</v>
      </c>
      <c r="BS71" s="20">
        <f t="shared" si="46"/>
        <v>3.9326291176924634E-3</v>
      </c>
      <c r="BT71" s="6"/>
      <c r="BU71" s="6"/>
      <c r="BV71" s="6"/>
      <c r="BW71" s="6">
        <f t="shared" si="51"/>
        <v>1.2822049131216298</v>
      </c>
      <c r="BX71" s="6">
        <f t="shared" si="52"/>
        <v>1.3772380117691248E-3</v>
      </c>
      <c r="BY71" s="6">
        <f t="shared" si="53"/>
        <v>0.12514588911446534</v>
      </c>
      <c r="BZ71" s="6">
        <f t="shared" si="54"/>
        <v>9.4649518400979921E-3</v>
      </c>
      <c r="CA71" s="6">
        <f t="shared" si="55"/>
        <v>9.8678553203246822E-4</v>
      </c>
      <c r="CB71" s="6">
        <f t="shared" si="56"/>
        <v>1.9849146486701072E-3</v>
      </c>
      <c r="CC71" s="6">
        <f t="shared" si="57"/>
        <v>1.0342921340299942E-2</v>
      </c>
      <c r="CD71" s="6">
        <f t="shared" si="58"/>
        <v>6.56674034753707E-2</v>
      </c>
      <c r="CE71" s="6">
        <f t="shared" si="59"/>
        <v>5.085195604862254E-2</v>
      </c>
      <c r="CF71" s="6">
        <f t="shared" si="60"/>
        <v>0</v>
      </c>
      <c r="CG71" s="6">
        <f t="shared" si="61"/>
        <v>7.491675915649279E-2</v>
      </c>
      <c r="CH71" s="6">
        <f t="shared" si="62"/>
        <v>6.4076346284935234E-3</v>
      </c>
      <c r="CI71" s="6">
        <f t="shared" ref="CI71:CI129" si="68">SUM(BW71:CF71)</f>
        <v>1.5480269731329577</v>
      </c>
      <c r="CJ71">
        <f t="shared" ref="CJ71:CJ129" si="69">SUM(BW71:CH71)</f>
        <v>1.629351366917944</v>
      </c>
      <c r="CK71" s="24"/>
    </row>
    <row r="72" spans="1:89" x14ac:dyDescent="0.45">
      <c r="A72" s="41" t="s">
        <v>64</v>
      </c>
      <c r="B72" s="7" t="s">
        <v>105</v>
      </c>
      <c r="C72" s="7">
        <v>5000</v>
      </c>
      <c r="D72" s="7">
        <v>1373.15</v>
      </c>
      <c r="E72" s="7" t="s">
        <v>105</v>
      </c>
      <c r="F72" s="7">
        <f t="shared" si="63"/>
        <v>500</v>
      </c>
      <c r="G72" s="7">
        <f t="shared" si="64"/>
        <v>1100</v>
      </c>
      <c r="H72" s="15">
        <v>77.040000000000006</v>
      </c>
      <c r="I72" s="15">
        <v>0.11</v>
      </c>
      <c r="J72" s="15">
        <v>12.76</v>
      </c>
      <c r="K72" s="15">
        <v>0.68</v>
      </c>
      <c r="L72" s="15">
        <v>7.0000000000000007E-2</v>
      </c>
      <c r="M72" s="15">
        <v>0.08</v>
      </c>
      <c r="N72" s="15">
        <v>0.57999999999999996</v>
      </c>
      <c r="O72" s="15">
        <v>4.07</v>
      </c>
      <c r="P72" s="15">
        <v>4.79</v>
      </c>
      <c r="Q72" s="15"/>
      <c r="R72" s="15">
        <f t="shared" si="45"/>
        <v>100.18000000000002</v>
      </c>
      <c r="S72" s="15"/>
      <c r="T72" s="12">
        <f t="shared" si="47"/>
        <v>1.82</v>
      </c>
      <c r="U72" s="12">
        <f t="shared" si="47"/>
        <v>0.253</v>
      </c>
      <c r="V72" t="s">
        <v>106</v>
      </c>
      <c r="Y72" s="16">
        <f t="shared" si="48"/>
        <v>102.25300000000001</v>
      </c>
      <c r="Z72" s="16"/>
      <c r="AA72" s="7" t="s">
        <v>132</v>
      </c>
      <c r="AB72" s="7" t="s">
        <v>70</v>
      </c>
      <c r="AC72" s="7" t="s">
        <v>71</v>
      </c>
      <c r="AD72" s="7" t="s">
        <v>129</v>
      </c>
      <c r="AE72" s="7">
        <v>0.86599999999999999</v>
      </c>
      <c r="AF72" s="17">
        <f t="shared" si="40"/>
        <v>4330</v>
      </c>
      <c r="AG72" s="18">
        <f t="shared" si="41"/>
        <v>670</v>
      </c>
      <c r="AH72" s="7">
        <v>5000</v>
      </c>
      <c r="AI72" s="7">
        <v>1373.15</v>
      </c>
      <c r="AJ72" s="7"/>
      <c r="AK72" s="18"/>
      <c r="AL72" s="17"/>
      <c r="AM72" s="18"/>
      <c r="AN72" s="7"/>
      <c r="AO72" s="7">
        <f>3.8954*C72*AE72</f>
        <v>16867.081999999999</v>
      </c>
      <c r="AP72" s="7"/>
      <c r="AQ72" s="7"/>
      <c r="AR72" s="7">
        <v>18200</v>
      </c>
      <c r="AS72" s="7">
        <v>2530</v>
      </c>
      <c r="AT72" s="7">
        <f t="shared" si="43"/>
        <v>5.3808162204315051E-2</v>
      </c>
      <c r="AU72" s="7"/>
      <c r="AV72" s="12">
        <f t="shared" si="65"/>
        <v>0.253</v>
      </c>
      <c r="AW72" s="19">
        <f t="shared" si="49"/>
        <v>0.26170522512065114</v>
      </c>
      <c r="AX72" s="15">
        <f t="shared" si="50"/>
        <v>8.7052251206511388E-3</v>
      </c>
      <c r="AY72" s="15">
        <f t="shared" si="66"/>
        <v>7.5780944401215633E-5</v>
      </c>
      <c r="AZ72" s="7"/>
      <c r="BA72" s="7"/>
      <c r="BB72" s="7"/>
      <c r="BC72" s="7"/>
      <c r="BD72" s="7"/>
      <c r="BE72" s="15"/>
      <c r="BF72" s="16"/>
      <c r="BG72" s="16"/>
      <c r="BH72" s="20">
        <f t="shared" ref="BH72:BL122" si="70">BW72/$CI72</f>
        <v>0.8282833150682466</v>
      </c>
      <c r="BI72" s="20">
        <f t="shared" si="70"/>
        <v>8.8967313598019326E-4</v>
      </c>
      <c r="BJ72" s="20">
        <f t="shared" si="70"/>
        <v>8.0842188984078342E-2</v>
      </c>
      <c r="BK72" s="20">
        <f t="shared" si="70"/>
        <v>6.1142034372582352E-3</v>
      </c>
      <c r="BL72" s="20">
        <f t="shared" si="70"/>
        <v>6.3744724682372495E-4</v>
      </c>
      <c r="BM72" s="20">
        <f t="shared" si="67"/>
        <v>1.2822222629964638E-3</v>
      </c>
      <c r="BN72" s="20">
        <f t="shared" si="67"/>
        <v>6.68135731470333E-3</v>
      </c>
      <c r="BO72" s="20">
        <f t="shared" si="67"/>
        <v>4.2420064130065147E-2</v>
      </c>
      <c r="BP72" s="20">
        <f t="shared" si="67"/>
        <v>3.2849528419848111E-2</v>
      </c>
      <c r="BQ72" s="20">
        <f t="shared" si="67"/>
        <v>0</v>
      </c>
      <c r="BR72" s="20">
        <f t="shared" si="46"/>
        <v>6.1034833845547275E-2</v>
      </c>
      <c r="BS72" s="20">
        <f t="shared" si="46"/>
        <v>3.4740040299517439E-3</v>
      </c>
      <c r="BT72" s="6"/>
      <c r="BU72" s="6"/>
      <c r="BV72" s="6"/>
      <c r="BW72" s="6">
        <f t="shared" si="51"/>
        <v>1.2822049131216298</v>
      </c>
      <c r="BX72" s="6">
        <f t="shared" si="52"/>
        <v>1.3772380117691248E-3</v>
      </c>
      <c r="BY72" s="6">
        <f t="shared" si="53"/>
        <v>0.12514588911446534</v>
      </c>
      <c r="BZ72" s="6">
        <f t="shared" si="54"/>
        <v>9.4649518400979921E-3</v>
      </c>
      <c r="CA72" s="6">
        <f t="shared" si="55"/>
        <v>9.8678553203246822E-4</v>
      </c>
      <c r="CB72" s="6">
        <f t="shared" si="56"/>
        <v>1.9849146486701072E-3</v>
      </c>
      <c r="CC72" s="6">
        <f t="shared" si="57"/>
        <v>1.0342921340299942E-2</v>
      </c>
      <c r="CD72" s="6">
        <f t="shared" si="58"/>
        <v>6.56674034753707E-2</v>
      </c>
      <c r="CE72" s="6">
        <f t="shared" si="59"/>
        <v>5.085195604862254E-2</v>
      </c>
      <c r="CF72" s="6">
        <f t="shared" si="60"/>
        <v>0</v>
      </c>
      <c r="CG72" s="6">
        <f t="shared" si="61"/>
        <v>0.10099889012208657</v>
      </c>
      <c r="CH72" s="6">
        <f t="shared" si="62"/>
        <v>5.7486934787548283E-3</v>
      </c>
      <c r="CI72" s="6">
        <f t="shared" si="68"/>
        <v>1.5480269731329577</v>
      </c>
      <c r="CJ72">
        <f t="shared" si="69"/>
        <v>1.654774556733799</v>
      </c>
      <c r="CK72" s="24"/>
    </row>
    <row r="73" spans="1:89" x14ac:dyDescent="0.45">
      <c r="A73" s="41" t="s">
        <v>64</v>
      </c>
      <c r="B73" s="7" t="s">
        <v>105</v>
      </c>
      <c r="C73" s="7">
        <v>5000</v>
      </c>
      <c r="D73" s="7">
        <v>1373.15</v>
      </c>
      <c r="E73" s="7" t="s">
        <v>105</v>
      </c>
      <c r="F73" s="7">
        <f t="shared" si="63"/>
        <v>500</v>
      </c>
      <c r="G73" s="7">
        <f t="shared" si="64"/>
        <v>1100</v>
      </c>
      <c r="H73" s="15">
        <v>77.040000000000006</v>
      </c>
      <c r="I73" s="15">
        <v>0.11</v>
      </c>
      <c r="J73" s="15">
        <v>12.76</v>
      </c>
      <c r="K73" s="15">
        <v>0.68</v>
      </c>
      <c r="L73" s="15">
        <v>7.0000000000000007E-2</v>
      </c>
      <c r="M73" s="15">
        <v>0.08</v>
      </c>
      <c r="N73" s="15">
        <v>0.57999999999999996</v>
      </c>
      <c r="O73" s="15">
        <v>4.07</v>
      </c>
      <c r="P73" s="15">
        <v>4.79</v>
      </c>
      <c r="Q73" s="15"/>
      <c r="R73" s="15">
        <f t="shared" si="45"/>
        <v>100.18000000000002</v>
      </c>
      <c r="S73" s="15"/>
      <c r="T73" s="12">
        <f t="shared" si="47"/>
        <v>2.4500000000000002</v>
      </c>
      <c r="U73" s="12">
        <f t="shared" si="47"/>
        <v>0.26700000000000002</v>
      </c>
      <c r="V73" t="s">
        <v>106</v>
      </c>
      <c r="Y73" s="16">
        <f t="shared" si="48"/>
        <v>102.89700000000002</v>
      </c>
      <c r="Z73" s="16"/>
      <c r="AA73" s="7" t="s">
        <v>133</v>
      </c>
      <c r="AB73" s="7" t="s">
        <v>70</v>
      </c>
      <c r="AC73" s="7" t="s">
        <v>71</v>
      </c>
      <c r="AD73" s="7" t="s">
        <v>129</v>
      </c>
      <c r="AE73" s="7">
        <v>0.86</v>
      </c>
      <c r="AF73" s="17">
        <f t="shared" si="40"/>
        <v>4300</v>
      </c>
      <c r="AG73" s="18">
        <f t="shared" si="41"/>
        <v>700.00000000000011</v>
      </c>
      <c r="AH73" s="7">
        <v>5000</v>
      </c>
      <c r="AI73" s="7">
        <v>1373.15</v>
      </c>
      <c r="AJ73" s="7"/>
      <c r="AK73" s="18"/>
      <c r="AL73" s="17"/>
      <c r="AM73" s="18"/>
      <c r="AN73" s="7"/>
      <c r="AO73" s="7">
        <f>3.8971*C73*AE73</f>
        <v>16757.53</v>
      </c>
      <c r="AP73" s="7"/>
      <c r="AQ73" s="7"/>
      <c r="AR73" s="7">
        <v>24500</v>
      </c>
      <c r="AS73" s="7">
        <v>2670</v>
      </c>
      <c r="AT73" s="7">
        <f t="shared" si="43"/>
        <v>4.267978615704314E-2</v>
      </c>
      <c r="AU73" s="7"/>
      <c r="AV73" s="12">
        <f t="shared" si="65"/>
        <v>0.26700000000000002</v>
      </c>
      <c r="AW73" s="19">
        <f t="shared" si="49"/>
        <v>0.25219911009972312</v>
      </c>
      <c r="AX73" s="15">
        <f t="shared" si="50"/>
        <v>1.4800889900276892E-2</v>
      </c>
      <c r="AY73" s="15">
        <f t="shared" si="66"/>
        <v>2.1906634184011851E-4</v>
      </c>
      <c r="AZ73" s="7"/>
      <c r="BA73" s="7"/>
      <c r="BB73" s="7"/>
      <c r="BC73" s="7"/>
      <c r="BD73" s="7"/>
      <c r="BE73" s="15"/>
      <c r="BF73" s="16"/>
      <c r="BG73" s="16"/>
      <c r="BH73" s="20">
        <f t="shared" si="70"/>
        <v>0.8282833150682466</v>
      </c>
      <c r="BI73" s="20">
        <f t="shared" si="70"/>
        <v>8.8967313598019326E-4</v>
      </c>
      <c r="BJ73" s="20">
        <f t="shared" si="70"/>
        <v>8.0842188984078342E-2</v>
      </c>
      <c r="BK73" s="20">
        <f t="shared" si="70"/>
        <v>6.1142034372582352E-3</v>
      </c>
      <c r="BL73" s="20">
        <f t="shared" si="70"/>
        <v>6.3744724682372495E-4</v>
      </c>
      <c r="BM73" s="20">
        <f t="shared" si="67"/>
        <v>1.2822222629964638E-3</v>
      </c>
      <c r="BN73" s="20">
        <f t="shared" si="67"/>
        <v>6.68135731470333E-3</v>
      </c>
      <c r="BO73" s="20">
        <f t="shared" si="67"/>
        <v>4.2420064130065147E-2</v>
      </c>
      <c r="BP73" s="20">
        <f t="shared" si="67"/>
        <v>3.2849528419848111E-2</v>
      </c>
      <c r="BQ73" s="20">
        <f t="shared" si="67"/>
        <v>0</v>
      </c>
      <c r="BR73" s="20">
        <f t="shared" si="46"/>
        <v>8.0447168453303644E-2</v>
      </c>
      <c r="BS73" s="20">
        <f t="shared" si="46"/>
        <v>3.5897099403764264E-3</v>
      </c>
      <c r="BT73" s="6"/>
      <c r="BU73" s="6"/>
      <c r="BV73" s="6"/>
      <c r="BW73" s="6">
        <f t="shared" si="51"/>
        <v>1.2822049131216298</v>
      </c>
      <c r="BX73" s="6">
        <f t="shared" si="52"/>
        <v>1.3772380117691248E-3</v>
      </c>
      <c r="BY73" s="6">
        <f t="shared" si="53"/>
        <v>0.12514588911446534</v>
      </c>
      <c r="BZ73" s="6">
        <f t="shared" si="54"/>
        <v>9.4649518400979921E-3</v>
      </c>
      <c r="CA73" s="6">
        <f t="shared" si="55"/>
        <v>9.8678553203246822E-4</v>
      </c>
      <c r="CB73" s="6">
        <f t="shared" si="56"/>
        <v>1.9849146486701072E-3</v>
      </c>
      <c r="CC73" s="6">
        <f t="shared" si="57"/>
        <v>1.0342921340299942E-2</v>
      </c>
      <c r="CD73" s="6">
        <f t="shared" si="58"/>
        <v>6.56674034753707E-2</v>
      </c>
      <c r="CE73" s="6">
        <f t="shared" si="59"/>
        <v>5.085195604862254E-2</v>
      </c>
      <c r="CF73" s="6">
        <f t="shared" si="60"/>
        <v>0</v>
      </c>
      <c r="CG73" s="6">
        <f t="shared" si="61"/>
        <v>0.13596004439511655</v>
      </c>
      <c r="CH73" s="6">
        <f t="shared" si="62"/>
        <v>6.0668029993183378E-3</v>
      </c>
      <c r="CI73" s="6">
        <f t="shared" si="68"/>
        <v>1.5480269731329577</v>
      </c>
      <c r="CJ73">
        <f t="shared" si="69"/>
        <v>1.6900538205273925</v>
      </c>
      <c r="CK73" s="24"/>
    </row>
    <row r="74" spans="1:89" x14ac:dyDescent="0.45">
      <c r="A74" s="41" t="s">
        <v>64</v>
      </c>
      <c r="B74" s="7" t="s">
        <v>105</v>
      </c>
      <c r="C74" s="7">
        <v>5000</v>
      </c>
      <c r="D74" s="7">
        <v>1373.15</v>
      </c>
      <c r="E74" s="7" t="s">
        <v>105</v>
      </c>
      <c r="F74" s="7">
        <f t="shared" si="63"/>
        <v>500</v>
      </c>
      <c r="G74" s="7">
        <f t="shared" si="64"/>
        <v>1100</v>
      </c>
      <c r="H74" s="15">
        <v>77.040000000000006</v>
      </c>
      <c r="I74" s="15">
        <v>0.11</v>
      </c>
      <c r="J74" s="15">
        <v>12.76</v>
      </c>
      <c r="K74" s="15">
        <v>0.68</v>
      </c>
      <c r="L74" s="15">
        <v>7.0000000000000007E-2</v>
      </c>
      <c r="M74" s="15">
        <v>0.08</v>
      </c>
      <c r="N74" s="15">
        <v>0.57999999999999996</v>
      </c>
      <c r="O74" s="15">
        <v>4.07</v>
      </c>
      <c r="P74" s="15">
        <v>4.79</v>
      </c>
      <c r="Q74" s="15"/>
      <c r="R74" s="15">
        <f t="shared" si="45"/>
        <v>100.18000000000002</v>
      </c>
      <c r="S74" s="15"/>
      <c r="T74" s="12">
        <f t="shared" si="47"/>
        <v>2.1800000000000002</v>
      </c>
      <c r="U74" s="12">
        <f t="shared" si="47"/>
        <v>0.26600000000000001</v>
      </c>
      <c r="V74" t="s">
        <v>106</v>
      </c>
      <c r="Y74" s="16">
        <f t="shared" si="48"/>
        <v>102.62600000000003</v>
      </c>
      <c r="Z74" s="16"/>
      <c r="AA74" s="7" t="s">
        <v>134</v>
      </c>
      <c r="AB74" s="7" t="s">
        <v>70</v>
      </c>
      <c r="AC74" s="7" t="s">
        <v>71</v>
      </c>
      <c r="AD74" s="7" t="s">
        <v>129</v>
      </c>
      <c r="AE74" s="7">
        <v>0.85799999999999998</v>
      </c>
      <c r="AF74" s="17">
        <f t="shared" si="40"/>
        <v>4290</v>
      </c>
      <c r="AG74" s="18">
        <f t="shared" si="41"/>
        <v>710.00000000000011</v>
      </c>
      <c r="AH74" s="7">
        <v>5000</v>
      </c>
      <c r="AI74" s="7">
        <v>1373.15</v>
      </c>
      <c r="AJ74" s="7"/>
      <c r="AK74" s="18"/>
      <c r="AL74" s="17"/>
      <c r="AM74" s="18"/>
      <c r="AN74" s="7"/>
      <c r="AO74" s="7">
        <f>3.8976*C74*AE74</f>
        <v>16720.703999999998</v>
      </c>
      <c r="AP74" s="7"/>
      <c r="AQ74" s="7"/>
      <c r="AR74" s="7">
        <v>21800</v>
      </c>
      <c r="AS74" s="7">
        <v>2660</v>
      </c>
      <c r="AT74" s="7">
        <f t="shared" si="43"/>
        <v>4.7543392779123804E-2</v>
      </c>
      <c r="AU74" s="7"/>
      <c r="AV74" s="12">
        <f t="shared" si="65"/>
        <v>0.26600000000000001</v>
      </c>
      <c r="AW74" s="19">
        <f t="shared" si="49"/>
        <v>0.25622652290918291</v>
      </c>
      <c r="AX74" s="15">
        <f t="shared" si="50"/>
        <v>9.7734770908171065E-3</v>
      </c>
      <c r="AY74" s="15">
        <f t="shared" si="66"/>
        <v>9.5520854444726812E-5</v>
      </c>
      <c r="AZ74" s="7"/>
      <c r="BA74" s="7"/>
      <c r="BB74" s="7"/>
      <c r="BC74" s="7"/>
      <c r="BD74" s="7"/>
      <c r="BE74" s="15"/>
      <c r="BF74" s="16"/>
      <c r="BG74" s="16"/>
      <c r="BH74" s="20">
        <f t="shared" si="70"/>
        <v>0.8282833150682466</v>
      </c>
      <c r="BI74" s="20">
        <f t="shared" si="70"/>
        <v>8.8967313598019326E-4</v>
      </c>
      <c r="BJ74" s="20">
        <f t="shared" si="70"/>
        <v>8.0842188984078342E-2</v>
      </c>
      <c r="BK74" s="20">
        <f t="shared" si="70"/>
        <v>6.1142034372582352E-3</v>
      </c>
      <c r="BL74" s="20">
        <f t="shared" si="70"/>
        <v>6.3744724682372495E-4</v>
      </c>
      <c r="BM74" s="20">
        <f t="shared" si="67"/>
        <v>1.2822222629964638E-3</v>
      </c>
      <c r="BN74" s="20">
        <f t="shared" si="67"/>
        <v>6.68135731470333E-3</v>
      </c>
      <c r="BO74" s="20">
        <f t="shared" si="67"/>
        <v>4.2420064130065147E-2</v>
      </c>
      <c r="BP74" s="20">
        <f t="shared" si="67"/>
        <v>3.2849528419848111E-2</v>
      </c>
      <c r="BQ74" s="20">
        <f t="shared" si="67"/>
        <v>0</v>
      </c>
      <c r="BR74" s="20">
        <f t="shared" si="46"/>
        <v>7.2222832340319648E-2</v>
      </c>
      <c r="BS74" s="20">
        <f t="shared" si="46"/>
        <v>3.6083036456841648E-3</v>
      </c>
      <c r="BT74" s="6"/>
      <c r="BU74" s="6"/>
      <c r="BV74" s="6"/>
      <c r="BW74" s="6">
        <f t="shared" si="51"/>
        <v>1.2822049131216298</v>
      </c>
      <c r="BX74" s="6">
        <f t="shared" si="52"/>
        <v>1.3772380117691248E-3</v>
      </c>
      <c r="BY74" s="6">
        <f t="shared" si="53"/>
        <v>0.12514588911446534</v>
      </c>
      <c r="BZ74" s="6">
        <f t="shared" si="54"/>
        <v>9.4649518400979921E-3</v>
      </c>
      <c r="CA74" s="6">
        <f t="shared" si="55"/>
        <v>9.8678553203246822E-4</v>
      </c>
      <c r="CB74" s="6">
        <f t="shared" si="56"/>
        <v>1.9849146486701072E-3</v>
      </c>
      <c r="CC74" s="6">
        <f t="shared" si="57"/>
        <v>1.0342921340299942E-2</v>
      </c>
      <c r="CD74" s="6">
        <f t="shared" si="58"/>
        <v>6.56674034753707E-2</v>
      </c>
      <c r="CE74" s="6">
        <f t="shared" si="59"/>
        <v>5.085195604862254E-2</v>
      </c>
      <c r="CF74" s="6">
        <f t="shared" si="60"/>
        <v>0</v>
      </c>
      <c r="CG74" s="6">
        <f t="shared" si="61"/>
        <v>0.12097669256381799</v>
      </c>
      <c r="CH74" s="6">
        <f t="shared" si="62"/>
        <v>6.044080890706658E-3</v>
      </c>
      <c r="CI74" s="6">
        <f t="shared" si="68"/>
        <v>1.5480269731329577</v>
      </c>
      <c r="CJ74">
        <f t="shared" si="69"/>
        <v>1.6750477465874825</v>
      </c>
      <c r="CK74" s="24"/>
    </row>
    <row r="75" spans="1:89" x14ac:dyDescent="0.45">
      <c r="A75" s="41" t="s">
        <v>64</v>
      </c>
      <c r="B75" s="7" t="s">
        <v>105</v>
      </c>
      <c r="C75" s="7">
        <v>5000</v>
      </c>
      <c r="D75" s="7">
        <v>1373.15</v>
      </c>
      <c r="E75" s="7" t="s">
        <v>105</v>
      </c>
      <c r="F75" s="7">
        <f t="shared" si="63"/>
        <v>500</v>
      </c>
      <c r="G75" s="7">
        <f t="shared" si="64"/>
        <v>1100</v>
      </c>
      <c r="H75" s="15">
        <v>77.040000000000006</v>
      </c>
      <c r="I75" s="15">
        <v>0.11</v>
      </c>
      <c r="J75" s="15">
        <v>12.76</v>
      </c>
      <c r="K75" s="15">
        <v>0.68</v>
      </c>
      <c r="L75" s="15">
        <v>7.0000000000000007E-2</v>
      </c>
      <c r="M75" s="15">
        <v>0.08</v>
      </c>
      <c r="N75" s="15">
        <v>0.57999999999999996</v>
      </c>
      <c r="O75" s="15">
        <v>4.07</v>
      </c>
      <c r="P75" s="15">
        <v>4.79</v>
      </c>
      <c r="Q75" s="15"/>
      <c r="R75" s="15">
        <f t="shared" si="45"/>
        <v>100.18000000000002</v>
      </c>
      <c r="S75" s="15"/>
      <c r="T75" s="12">
        <f t="shared" si="47"/>
        <v>3.29</v>
      </c>
      <c r="U75" s="12">
        <f t="shared" si="47"/>
        <v>0.25700000000000001</v>
      </c>
      <c r="V75" t="s">
        <v>106</v>
      </c>
      <c r="Y75" s="16">
        <f t="shared" si="48"/>
        <v>103.72700000000003</v>
      </c>
      <c r="Z75" s="16"/>
      <c r="AA75" s="7" t="s">
        <v>135</v>
      </c>
      <c r="AB75" s="7" t="s">
        <v>70</v>
      </c>
      <c r="AC75" s="7" t="s">
        <v>71</v>
      </c>
      <c r="AD75" s="7" t="s">
        <v>129</v>
      </c>
      <c r="AE75" s="7">
        <v>0.73499999999999999</v>
      </c>
      <c r="AF75" s="17">
        <f t="shared" ref="AF75:AF97" si="71">AE75*C75</f>
        <v>3675</v>
      </c>
      <c r="AG75" s="18">
        <f t="shared" ref="AG75:AG97" si="72">(1-AE75)*C75</f>
        <v>1325</v>
      </c>
      <c r="AH75" s="7">
        <v>5000</v>
      </c>
      <c r="AI75" s="7">
        <v>1373.15</v>
      </c>
      <c r="AJ75" s="7"/>
      <c r="AK75" s="18"/>
      <c r="AL75" s="17"/>
      <c r="AM75" s="18"/>
      <c r="AN75" s="7"/>
      <c r="AO75" s="7">
        <f>3.9507*C75*AE75</f>
        <v>14518.8225</v>
      </c>
      <c r="AP75" s="7"/>
      <c r="AQ75" s="7"/>
      <c r="AR75" s="7">
        <v>32900</v>
      </c>
      <c r="AS75" s="7">
        <v>2570</v>
      </c>
      <c r="AT75" s="7">
        <f t="shared" si="43"/>
        <v>3.0966757259716437E-2</v>
      </c>
      <c r="AU75" s="7"/>
      <c r="AV75" s="12">
        <f t="shared" si="65"/>
        <v>0.25700000000000001</v>
      </c>
      <c r="AW75" s="19">
        <f t="shared" si="49"/>
        <v>0.24010562446048886</v>
      </c>
      <c r="AX75" s="15">
        <f t="shared" si="50"/>
        <v>1.6894375539511147E-2</v>
      </c>
      <c r="AY75" s="15">
        <f t="shared" si="66"/>
        <v>2.8541992487003258E-4</v>
      </c>
      <c r="AZ75" s="7"/>
      <c r="BA75" s="7"/>
      <c r="BB75" s="7"/>
      <c r="BC75" s="7"/>
      <c r="BD75" s="7"/>
      <c r="BE75" s="15"/>
      <c r="BF75" s="16"/>
      <c r="BG75" s="16"/>
      <c r="BH75" s="20">
        <f t="shared" si="70"/>
        <v>0.8282833150682466</v>
      </c>
      <c r="BI75" s="20">
        <f t="shared" si="70"/>
        <v>8.8967313598019326E-4</v>
      </c>
      <c r="BJ75" s="20">
        <f t="shared" si="70"/>
        <v>8.0842188984078342E-2</v>
      </c>
      <c r="BK75" s="20">
        <f t="shared" si="70"/>
        <v>6.1142034372582352E-3</v>
      </c>
      <c r="BL75" s="20">
        <f t="shared" si="70"/>
        <v>6.3744724682372495E-4</v>
      </c>
      <c r="BM75" s="20">
        <f t="shared" si="67"/>
        <v>1.2822222629964638E-3</v>
      </c>
      <c r="BN75" s="20">
        <f t="shared" si="67"/>
        <v>6.68135731470333E-3</v>
      </c>
      <c r="BO75" s="20">
        <f t="shared" si="67"/>
        <v>4.2420064130065147E-2</v>
      </c>
      <c r="BP75" s="20">
        <f t="shared" si="67"/>
        <v>3.2849528419848111E-2</v>
      </c>
      <c r="BQ75" s="20">
        <f t="shared" si="67"/>
        <v>0</v>
      </c>
      <c r="BR75" s="20">
        <f t="shared" si="46"/>
        <v>0.10514314459982341</v>
      </c>
      <c r="BS75" s="20">
        <f t="shared" si="46"/>
        <v>3.3629592520215161E-3</v>
      </c>
      <c r="BT75" s="6"/>
      <c r="BU75" s="6"/>
      <c r="BV75" s="6"/>
      <c r="BW75" s="6">
        <f t="shared" si="51"/>
        <v>1.2822049131216298</v>
      </c>
      <c r="BX75" s="6">
        <f t="shared" si="52"/>
        <v>1.3772380117691248E-3</v>
      </c>
      <c r="BY75" s="6">
        <f t="shared" si="53"/>
        <v>0.12514588911446534</v>
      </c>
      <c r="BZ75" s="6">
        <f t="shared" si="54"/>
        <v>9.4649518400979921E-3</v>
      </c>
      <c r="CA75" s="6">
        <f t="shared" si="55"/>
        <v>9.8678553203246822E-4</v>
      </c>
      <c r="CB75" s="6">
        <f t="shared" si="56"/>
        <v>1.9849146486701072E-3</v>
      </c>
      <c r="CC75" s="6">
        <f t="shared" si="57"/>
        <v>1.0342921340299942E-2</v>
      </c>
      <c r="CD75" s="6">
        <f t="shared" si="58"/>
        <v>6.56674034753707E-2</v>
      </c>
      <c r="CE75" s="6">
        <f t="shared" si="59"/>
        <v>5.085195604862254E-2</v>
      </c>
      <c r="CF75" s="6">
        <f t="shared" si="60"/>
        <v>0</v>
      </c>
      <c r="CG75" s="6">
        <f t="shared" si="61"/>
        <v>0.18257491675915649</v>
      </c>
      <c r="CH75" s="6">
        <f t="shared" si="62"/>
        <v>5.8395819132015456E-3</v>
      </c>
      <c r="CI75" s="6">
        <f t="shared" si="68"/>
        <v>1.5480269731329577</v>
      </c>
      <c r="CJ75">
        <f t="shared" si="69"/>
        <v>1.7364414718053158</v>
      </c>
      <c r="CK75" s="24"/>
    </row>
    <row r="76" spans="1:89" x14ac:dyDescent="0.45">
      <c r="A76" s="41" t="s">
        <v>64</v>
      </c>
      <c r="B76" s="7" t="s">
        <v>105</v>
      </c>
      <c r="C76" s="7">
        <v>5000</v>
      </c>
      <c r="D76" s="7">
        <v>1373.15</v>
      </c>
      <c r="E76" s="7" t="s">
        <v>105</v>
      </c>
      <c r="F76" s="7">
        <f t="shared" si="63"/>
        <v>500</v>
      </c>
      <c r="G76" s="7">
        <f t="shared" si="64"/>
        <v>1100</v>
      </c>
      <c r="H76" s="15">
        <v>77.040000000000006</v>
      </c>
      <c r="I76" s="15">
        <v>0.11</v>
      </c>
      <c r="J76" s="15">
        <v>12.76</v>
      </c>
      <c r="K76" s="15">
        <v>0.68</v>
      </c>
      <c r="L76" s="15">
        <v>7.0000000000000007E-2</v>
      </c>
      <c r="M76" s="15">
        <v>0.08</v>
      </c>
      <c r="N76" s="15">
        <v>0.57999999999999996</v>
      </c>
      <c r="O76" s="15">
        <v>4.07</v>
      </c>
      <c r="P76" s="15">
        <v>4.79</v>
      </c>
      <c r="Q76" s="15"/>
      <c r="R76" s="15">
        <f t="shared" si="45"/>
        <v>100.18000000000002</v>
      </c>
      <c r="S76" s="15"/>
      <c r="T76" s="12">
        <f t="shared" si="47"/>
        <v>3.91</v>
      </c>
      <c r="U76" s="12">
        <f t="shared" si="47"/>
        <v>0.251</v>
      </c>
      <c r="V76" t="s">
        <v>106</v>
      </c>
      <c r="Y76" s="16">
        <f t="shared" si="48"/>
        <v>104.34100000000002</v>
      </c>
      <c r="Z76" s="16"/>
      <c r="AA76" s="7" t="s">
        <v>136</v>
      </c>
      <c r="AB76" s="7" t="s">
        <v>70</v>
      </c>
      <c r="AC76" s="7" t="s">
        <v>71</v>
      </c>
      <c r="AD76" s="7" t="s">
        <v>129</v>
      </c>
      <c r="AE76" s="7">
        <v>0.60599999999999998</v>
      </c>
      <c r="AF76" s="17">
        <f t="shared" si="71"/>
        <v>3030</v>
      </c>
      <c r="AG76" s="18">
        <f t="shared" si="72"/>
        <v>1970</v>
      </c>
      <c r="AH76" s="7">
        <v>5000</v>
      </c>
      <c r="AI76" s="7">
        <v>1373.15</v>
      </c>
      <c r="AJ76" s="7"/>
      <c r="AK76" s="18"/>
      <c r="AL76" s="17"/>
      <c r="AM76" s="18"/>
      <c r="AN76" s="7"/>
      <c r="AO76" s="7">
        <f>4.0438*C76*AE76</f>
        <v>12252.714</v>
      </c>
      <c r="AP76" s="7"/>
      <c r="AQ76" s="7"/>
      <c r="AR76" s="7">
        <v>39100</v>
      </c>
      <c r="AS76" s="7">
        <v>2510</v>
      </c>
      <c r="AT76" s="7">
        <f t="shared" si="43"/>
        <v>2.5589324754471621E-2</v>
      </c>
      <c r="AU76" s="7"/>
      <c r="AV76" s="12">
        <f t="shared" si="65"/>
        <v>0.251</v>
      </c>
      <c r="AW76" s="19">
        <f t="shared" si="49"/>
        <v>0.23158698679155471</v>
      </c>
      <c r="AX76" s="15">
        <f t="shared" si="50"/>
        <v>1.9413013208445296E-2</v>
      </c>
      <c r="AY76" s="15">
        <f t="shared" si="66"/>
        <v>3.7686508183127151E-4</v>
      </c>
      <c r="AZ76" s="7"/>
      <c r="BA76" s="7"/>
      <c r="BB76" s="7"/>
      <c r="BC76" s="7"/>
      <c r="BD76" s="7"/>
      <c r="BE76" s="15"/>
      <c r="BF76" s="16"/>
      <c r="BG76" s="16"/>
      <c r="BH76" s="20">
        <f t="shared" si="70"/>
        <v>0.8282833150682466</v>
      </c>
      <c r="BI76" s="20">
        <f t="shared" si="70"/>
        <v>8.8967313598019326E-4</v>
      </c>
      <c r="BJ76" s="20">
        <f t="shared" si="70"/>
        <v>8.0842188984078342E-2</v>
      </c>
      <c r="BK76" s="20">
        <f t="shared" si="70"/>
        <v>6.1142034372582352E-3</v>
      </c>
      <c r="BL76" s="20">
        <f t="shared" si="70"/>
        <v>6.3744724682372495E-4</v>
      </c>
      <c r="BM76" s="20">
        <f t="shared" si="67"/>
        <v>1.2822222629964638E-3</v>
      </c>
      <c r="BN76" s="20">
        <f t="shared" si="67"/>
        <v>6.68135731470333E-3</v>
      </c>
      <c r="BO76" s="20">
        <f t="shared" si="67"/>
        <v>4.2420064130065147E-2</v>
      </c>
      <c r="BP76" s="20">
        <f t="shared" si="67"/>
        <v>3.2849528419848111E-2</v>
      </c>
      <c r="BQ76" s="20">
        <f t="shared" si="67"/>
        <v>0</v>
      </c>
      <c r="BR76" s="20">
        <f t="shared" si="46"/>
        <v>0.12253896239368847</v>
      </c>
      <c r="BS76" s="20">
        <f t="shared" si="46"/>
        <v>3.2208802677716284E-3</v>
      </c>
      <c r="BT76" s="6"/>
      <c r="BU76" s="6"/>
      <c r="BV76" s="6"/>
      <c r="BW76" s="6">
        <f t="shared" si="51"/>
        <v>1.2822049131216298</v>
      </c>
      <c r="BX76" s="6">
        <f t="shared" si="52"/>
        <v>1.3772380117691248E-3</v>
      </c>
      <c r="BY76" s="6">
        <f t="shared" si="53"/>
        <v>0.12514588911446534</v>
      </c>
      <c r="BZ76" s="6">
        <f t="shared" si="54"/>
        <v>9.4649518400979921E-3</v>
      </c>
      <c r="CA76" s="6">
        <f t="shared" si="55"/>
        <v>9.8678553203246822E-4</v>
      </c>
      <c r="CB76" s="6">
        <f t="shared" si="56"/>
        <v>1.9849146486701072E-3</v>
      </c>
      <c r="CC76" s="6">
        <f t="shared" si="57"/>
        <v>1.0342921340299942E-2</v>
      </c>
      <c r="CD76" s="6">
        <f t="shared" si="58"/>
        <v>6.56674034753707E-2</v>
      </c>
      <c r="CE76" s="6">
        <f t="shared" si="59"/>
        <v>5.085195604862254E-2</v>
      </c>
      <c r="CF76" s="6">
        <f t="shared" si="60"/>
        <v>0</v>
      </c>
      <c r="CG76" s="6">
        <f t="shared" si="61"/>
        <v>0.21698113207547171</v>
      </c>
      <c r="CH76" s="6">
        <f t="shared" si="62"/>
        <v>5.7032492615314706E-3</v>
      </c>
      <c r="CI76" s="6">
        <f t="shared" si="68"/>
        <v>1.5480269731329577</v>
      </c>
      <c r="CJ76">
        <f t="shared" si="69"/>
        <v>1.7707113544699609</v>
      </c>
      <c r="CK76" s="24"/>
    </row>
    <row r="77" spans="1:89" x14ac:dyDescent="0.45">
      <c r="A77" s="41" t="s">
        <v>64</v>
      </c>
      <c r="B77" s="7" t="s">
        <v>105</v>
      </c>
      <c r="C77" s="7">
        <v>5000</v>
      </c>
      <c r="D77" s="7">
        <v>1373.15</v>
      </c>
      <c r="E77" s="7" t="s">
        <v>105</v>
      </c>
      <c r="F77" s="7">
        <f t="shared" si="63"/>
        <v>500</v>
      </c>
      <c r="G77" s="7">
        <f t="shared" si="64"/>
        <v>1100</v>
      </c>
      <c r="H77" s="15">
        <v>77.040000000000006</v>
      </c>
      <c r="I77" s="15">
        <v>0.11</v>
      </c>
      <c r="J77" s="15">
        <v>12.76</v>
      </c>
      <c r="K77" s="15">
        <v>0.68</v>
      </c>
      <c r="L77" s="15">
        <v>7.0000000000000007E-2</v>
      </c>
      <c r="M77" s="15">
        <v>0.08</v>
      </c>
      <c r="N77" s="15">
        <v>0.57999999999999996</v>
      </c>
      <c r="O77" s="15">
        <v>4.07</v>
      </c>
      <c r="P77" s="15">
        <v>4.79</v>
      </c>
      <c r="Q77" s="15"/>
      <c r="R77" s="15">
        <f t="shared" si="45"/>
        <v>100.18000000000002</v>
      </c>
      <c r="S77" s="15"/>
      <c r="T77" s="12">
        <f t="shared" si="47"/>
        <v>4.83</v>
      </c>
      <c r="U77" s="12">
        <f t="shared" si="47"/>
        <v>0.23300000000000001</v>
      </c>
      <c r="V77" t="s">
        <v>106</v>
      </c>
      <c r="Y77" s="16">
        <f t="shared" si="48"/>
        <v>105.24300000000002</v>
      </c>
      <c r="Z77" s="16"/>
      <c r="AA77" s="7" t="s">
        <v>137</v>
      </c>
      <c r="AB77" s="7" t="s">
        <v>70</v>
      </c>
      <c r="AC77" s="7" t="s">
        <v>71</v>
      </c>
      <c r="AD77" s="7" t="s">
        <v>129</v>
      </c>
      <c r="AE77" s="7">
        <v>0.50900000000000001</v>
      </c>
      <c r="AF77" s="17">
        <f t="shared" si="71"/>
        <v>2545</v>
      </c>
      <c r="AG77" s="18">
        <f t="shared" si="72"/>
        <v>2455</v>
      </c>
      <c r="AH77" s="7">
        <v>5000</v>
      </c>
      <c r="AI77" s="7">
        <v>1373.15</v>
      </c>
      <c r="AJ77" s="7"/>
      <c r="AK77" s="18"/>
      <c r="AL77" s="17"/>
      <c r="AM77" s="18"/>
      <c r="AN77" s="7"/>
      <c r="AO77" s="7">
        <f>4.1452*C77*AE77</f>
        <v>10549.534</v>
      </c>
      <c r="AP77" s="7"/>
      <c r="AQ77" s="7"/>
      <c r="AR77" s="7">
        <v>48300</v>
      </c>
      <c r="AS77" s="7">
        <v>2330</v>
      </c>
      <c r="AT77" s="7">
        <f t="shared" si="43"/>
        <v>1.9352695257343778E-2</v>
      </c>
      <c r="AU77" s="7"/>
      <c r="AV77" s="12">
        <f t="shared" si="65"/>
        <v>0.23300000000000001</v>
      </c>
      <c r="AW77" s="19">
        <f t="shared" si="49"/>
        <v>0.21952894574549153</v>
      </c>
      <c r="AX77" s="15">
        <f t="shared" si="50"/>
        <v>1.347105425450848E-2</v>
      </c>
      <c r="AY77" s="15">
        <f t="shared" si="66"/>
        <v>1.8146930272791101E-4</v>
      </c>
      <c r="AZ77" s="7"/>
      <c r="BA77" s="7"/>
      <c r="BB77" s="7"/>
      <c r="BC77" s="7"/>
      <c r="BD77" s="7"/>
      <c r="BE77" s="15"/>
      <c r="BF77" s="16"/>
      <c r="BG77" s="16"/>
      <c r="BH77" s="20">
        <f t="shared" si="70"/>
        <v>0.8282833150682466</v>
      </c>
      <c r="BI77" s="20">
        <f t="shared" si="70"/>
        <v>8.8967313598019326E-4</v>
      </c>
      <c r="BJ77" s="20">
        <f t="shared" si="70"/>
        <v>8.0842188984078342E-2</v>
      </c>
      <c r="BK77" s="20">
        <f t="shared" si="70"/>
        <v>6.1142034372582352E-3</v>
      </c>
      <c r="BL77" s="20">
        <f t="shared" si="70"/>
        <v>6.3744724682372495E-4</v>
      </c>
      <c r="BM77" s="20">
        <f t="shared" si="67"/>
        <v>1.2822222629964638E-3</v>
      </c>
      <c r="BN77" s="20">
        <f t="shared" si="67"/>
        <v>6.68135731470333E-3</v>
      </c>
      <c r="BO77" s="20">
        <f t="shared" si="67"/>
        <v>4.2420064130065147E-2</v>
      </c>
      <c r="BP77" s="20">
        <f t="shared" si="67"/>
        <v>3.2849528419848111E-2</v>
      </c>
      <c r="BQ77" s="20">
        <f t="shared" si="67"/>
        <v>0</v>
      </c>
      <c r="BR77" s="20">
        <f t="shared" si="46"/>
        <v>0.14716255752007976</v>
      </c>
      <c r="BS77" s="20">
        <f t="shared" si="46"/>
        <v>2.9067624088693288E-3</v>
      </c>
      <c r="BT77" s="6"/>
      <c r="BU77" s="6"/>
      <c r="BV77" s="6"/>
      <c r="BW77" s="6">
        <f t="shared" si="51"/>
        <v>1.2822049131216298</v>
      </c>
      <c r="BX77" s="6">
        <f t="shared" si="52"/>
        <v>1.3772380117691248E-3</v>
      </c>
      <c r="BY77" s="6">
        <f t="shared" si="53"/>
        <v>0.12514588911446534</v>
      </c>
      <c r="BZ77" s="6">
        <f t="shared" si="54"/>
        <v>9.4649518400979921E-3</v>
      </c>
      <c r="CA77" s="6">
        <f t="shared" si="55"/>
        <v>9.8678553203246822E-4</v>
      </c>
      <c r="CB77" s="6">
        <f t="shared" si="56"/>
        <v>1.9849146486701072E-3</v>
      </c>
      <c r="CC77" s="6">
        <f t="shared" si="57"/>
        <v>1.0342921340299942E-2</v>
      </c>
      <c r="CD77" s="6">
        <f t="shared" si="58"/>
        <v>6.56674034753707E-2</v>
      </c>
      <c r="CE77" s="6">
        <f t="shared" si="59"/>
        <v>5.085195604862254E-2</v>
      </c>
      <c r="CF77" s="6">
        <f t="shared" si="60"/>
        <v>0</v>
      </c>
      <c r="CG77" s="6">
        <f t="shared" si="61"/>
        <v>0.26803551609322973</v>
      </c>
      <c r="CH77" s="6">
        <f t="shared" si="62"/>
        <v>5.2942513065212457E-3</v>
      </c>
      <c r="CI77" s="6">
        <f t="shared" si="68"/>
        <v>1.5480269731329577</v>
      </c>
      <c r="CJ77">
        <f t="shared" si="69"/>
        <v>1.8213567405327087</v>
      </c>
      <c r="CK77" s="24"/>
    </row>
    <row r="78" spans="1:89" x14ac:dyDescent="0.45">
      <c r="A78" s="41" t="s">
        <v>64</v>
      </c>
      <c r="B78" s="7" t="s">
        <v>105</v>
      </c>
      <c r="C78" s="7">
        <v>5000</v>
      </c>
      <c r="D78" s="7">
        <v>1373.15</v>
      </c>
      <c r="E78" s="7" t="s">
        <v>105</v>
      </c>
      <c r="F78" s="7">
        <f t="shared" si="63"/>
        <v>500</v>
      </c>
      <c r="G78" s="7">
        <f t="shared" si="64"/>
        <v>1100</v>
      </c>
      <c r="H78" s="15">
        <v>77.040000000000006</v>
      </c>
      <c r="I78" s="15">
        <v>0.11</v>
      </c>
      <c r="J78" s="15">
        <v>12.76</v>
      </c>
      <c r="K78" s="15">
        <v>0.68</v>
      </c>
      <c r="L78" s="15">
        <v>7.0000000000000007E-2</v>
      </c>
      <c r="M78" s="15">
        <v>0.08</v>
      </c>
      <c r="N78" s="15">
        <v>0.57999999999999996</v>
      </c>
      <c r="O78" s="15">
        <v>4.07</v>
      </c>
      <c r="P78" s="15">
        <v>4.79</v>
      </c>
      <c r="Q78" s="15"/>
      <c r="R78" s="15">
        <f t="shared" si="45"/>
        <v>100.18000000000002</v>
      </c>
      <c r="S78" s="15"/>
      <c r="T78" s="12">
        <f t="shared" si="47"/>
        <v>5.09</v>
      </c>
      <c r="U78" s="12">
        <f t="shared" si="47"/>
        <v>0.23200000000000001</v>
      </c>
      <c r="V78" t="s">
        <v>106</v>
      </c>
      <c r="Y78" s="16">
        <f t="shared" si="48"/>
        <v>105.50200000000002</v>
      </c>
      <c r="Z78" s="16"/>
      <c r="AA78" s="7" t="s">
        <v>138</v>
      </c>
      <c r="AB78" s="7" t="s">
        <v>70</v>
      </c>
      <c r="AC78" s="7" t="s">
        <v>71</v>
      </c>
      <c r="AD78" s="7" t="s">
        <v>129</v>
      </c>
      <c r="AE78" s="7">
        <v>0.5</v>
      </c>
      <c r="AF78" s="17">
        <f t="shared" si="71"/>
        <v>2500</v>
      </c>
      <c r="AG78" s="18">
        <f t="shared" si="72"/>
        <v>2500</v>
      </c>
      <c r="AH78" s="7">
        <v>5000</v>
      </c>
      <c r="AI78" s="7">
        <v>1373.15</v>
      </c>
      <c r="AJ78" s="7"/>
      <c r="AK78" s="18"/>
      <c r="AL78" s="17"/>
      <c r="AM78" s="18"/>
      <c r="AN78" s="7"/>
      <c r="AO78" s="7">
        <f>4.1561*C78*AE78</f>
        <v>10390.25</v>
      </c>
      <c r="AP78" s="7"/>
      <c r="AQ78" s="7"/>
      <c r="AR78" s="7">
        <v>50900</v>
      </c>
      <c r="AS78" s="7">
        <v>2320</v>
      </c>
      <c r="AT78" s="7">
        <f t="shared" si="43"/>
        <v>1.8304870778833679E-2</v>
      </c>
      <c r="AU78" s="7"/>
      <c r="AV78" s="12">
        <f t="shared" si="65"/>
        <v>0.23200000000000001</v>
      </c>
      <c r="AW78" s="19">
        <f t="shared" si="49"/>
        <v>0.2162456376305891</v>
      </c>
      <c r="AX78" s="15">
        <f t="shared" si="50"/>
        <v>1.5754362369410913E-2</v>
      </c>
      <c r="AY78" s="15">
        <f t="shared" si="66"/>
        <v>2.4819993366671062E-4</v>
      </c>
      <c r="AZ78" s="7"/>
      <c r="BA78" s="7"/>
      <c r="BB78" s="7"/>
      <c r="BC78" s="7"/>
      <c r="BD78" s="7"/>
      <c r="BE78" s="15"/>
      <c r="BF78" s="16"/>
      <c r="BG78" s="16"/>
      <c r="BH78" s="20">
        <f t="shared" si="70"/>
        <v>0.8282833150682466</v>
      </c>
      <c r="BI78" s="20">
        <f t="shared" si="70"/>
        <v>8.8967313598019326E-4</v>
      </c>
      <c r="BJ78" s="20">
        <f t="shared" si="70"/>
        <v>8.0842188984078342E-2</v>
      </c>
      <c r="BK78" s="20">
        <f t="shared" si="70"/>
        <v>6.1142034372582352E-3</v>
      </c>
      <c r="BL78" s="20">
        <f t="shared" si="70"/>
        <v>6.3744724682372495E-4</v>
      </c>
      <c r="BM78" s="20">
        <f t="shared" si="67"/>
        <v>1.2822222629964638E-3</v>
      </c>
      <c r="BN78" s="20">
        <f t="shared" si="67"/>
        <v>6.68135731470333E-3</v>
      </c>
      <c r="BO78" s="20">
        <f t="shared" si="67"/>
        <v>4.2420064130065147E-2</v>
      </c>
      <c r="BP78" s="20">
        <f t="shared" si="67"/>
        <v>3.2849528419848111E-2</v>
      </c>
      <c r="BQ78" s="20">
        <f t="shared" si="67"/>
        <v>0</v>
      </c>
      <c r="BR78" s="20">
        <f t="shared" si="46"/>
        <v>0.15386736548911123</v>
      </c>
      <c r="BS78" s="20">
        <f t="shared" si="46"/>
        <v>2.8715748334496136E-3</v>
      </c>
      <c r="BT78" s="6"/>
      <c r="BU78" s="6"/>
      <c r="BV78" s="6"/>
      <c r="BW78" s="6">
        <f t="shared" si="51"/>
        <v>1.2822049131216298</v>
      </c>
      <c r="BX78" s="6">
        <f t="shared" si="52"/>
        <v>1.3772380117691248E-3</v>
      </c>
      <c r="BY78" s="6">
        <f t="shared" si="53"/>
        <v>0.12514588911446534</v>
      </c>
      <c r="BZ78" s="6">
        <f t="shared" si="54"/>
        <v>9.4649518400979921E-3</v>
      </c>
      <c r="CA78" s="6">
        <f t="shared" si="55"/>
        <v>9.8678553203246822E-4</v>
      </c>
      <c r="CB78" s="6">
        <f t="shared" si="56"/>
        <v>1.9849146486701072E-3</v>
      </c>
      <c r="CC78" s="6">
        <f t="shared" si="57"/>
        <v>1.0342921340299942E-2</v>
      </c>
      <c r="CD78" s="6">
        <f t="shared" si="58"/>
        <v>6.56674034753707E-2</v>
      </c>
      <c r="CE78" s="6">
        <f t="shared" si="59"/>
        <v>5.085195604862254E-2</v>
      </c>
      <c r="CF78" s="6">
        <f t="shared" si="60"/>
        <v>0</v>
      </c>
      <c r="CG78" s="6">
        <f t="shared" si="61"/>
        <v>0.28246392896781353</v>
      </c>
      <c r="CH78" s="6">
        <f t="shared" si="62"/>
        <v>5.2715291979095668E-3</v>
      </c>
      <c r="CI78" s="6">
        <f t="shared" si="68"/>
        <v>1.5480269731329577</v>
      </c>
      <c r="CJ78">
        <f t="shared" si="69"/>
        <v>1.8357624312986807</v>
      </c>
      <c r="CK78" s="24"/>
    </row>
    <row r="79" spans="1:89" x14ac:dyDescent="0.45">
      <c r="A79" s="41" t="s">
        <v>64</v>
      </c>
      <c r="B79" s="7" t="s">
        <v>105</v>
      </c>
      <c r="C79" s="7">
        <v>5000</v>
      </c>
      <c r="D79" s="7">
        <v>1373.15</v>
      </c>
      <c r="E79" s="7" t="s">
        <v>105</v>
      </c>
      <c r="F79" s="7">
        <f t="shared" si="63"/>
        <v>500</v>
      </c>
      <c r="G79" s="7">
        <f t="shared" si="64"/>
        <v>1100</v>
      </c>
      <c r="H79" s="15">
        <v>77.040000000000006</v>
      </c>
      <c r="I79" s="15">
        <v>0.11</v>
      </c>
      <c r="J79" s="15">
        <v>12.76</v>
      </c>
      <c r="K79" s="15">
        <v>0.68</v>
      </c>
      <c r="L79" s="15">
        <v>7.0000000000000007E-2</v>
      </c>
      <c r="M79" s="15">
        <v>0.08</v>
      </c>
      <c r="N79" s="15">
        <v>0.57999999999999996</v>
      </c>
      <c r="O79" s="15">
        <v>4.07</v>
      </c>
      <c r="P79" s="15">
        <v>4.79</v>
      </c>
      <c r="Q79" s="15"/>
      <c r="R79" s="15">
        <f t="shared" si="45"/>
        <v>100.18000000000002</v>
      </c>
      <c r="S79" s="15"/>
      <c r="T79" s="12">
        <f t="shared" si="47"/>
        <v>5.21</v>
      </c>
      <c r="U79" s="12">
        <f t="shared" si="47"/>
        <v>0.22</v>
      </c>
      <c r="V79" t="s">
        <v>106</v>
      </c>
      <c r="Y79" s="16">
        <f t="shared" si="48"/>
        <v>105.61000000000001</v>
      </c>
      <c r="Z79" s="16"/>
      <c r="AA79" s="7" t="s">
        <v>139</v>
      </c>
      <c r="AB79" s="7" t="s">
        <v>70</v>
      </c>
      <c r="AC79" s="7" t="s">
        <v>71</v>
      </c>
      <c r="AD79" s="7" t="s">
        <v>129</v>
      </c>
      <c r="AE79" s="7">
        <v>0.42199999999999999</v>
      </c>
      <c r="AF79" s="17">
        <f t="shared" si="71"/>
        <v>2110</v>
      </c>
      <c r="AG79" s="18">
        <f t="shared" si="72"/>
        <v>2890.0000000000005</v>
      </c>
      <c r="AH79" s="7">
        <v>5000</v>
      </c>
      <c r="AI79" s="7">
        <v>1373.15</v>
      </c>
      <c r="AJ79" s="7"/>
      <c r="AK79" s="18"/>
      <c r="AL79" s="17"/>
      <c r="AM79" s="18"/>
      <c r="AN79" s="7"/>
      <c r="AO79" s="7">
        <f>4.2658*C79*AE79</f>
        <v>9000.8379999999979</v>
      </c>
      <c r="AP79" s="7"/>
      <c r="AQ79" s="7"/>
      <c r="AR79" s="7">
        <v>52100</v>
      </c>
      <c r="AS79" s="7">
        <v>2200</v>
      </c>
      <c r="AT79" s="7">
        <f t="shared" si="43"/>
        <v>1.6981132075471698E-2</v>
      </c>
      <c r="AU79" s="7"/>
      <c r="AV79" s="12">
        <f t="shared" si="65"/>
        <v>0.22</v>
      </c>
      <c r="AW79" s="19">
        <f t="shared" si="49"/>
        <v>0.21473664496005299</v>
      </c>
      <c r="AX79" s="15">
        <f t="shared" si="50"/>
        <v>5.2633550399470153E-3</v>
      </c>
      <c r="AY79" s="15">
        <f t="shared" si="66"/>
        <v>2.7702906276535646E-5</v>
      </c>
      <c r="AZ79" s="7"/>
      <c r="BA79" s="7"/>
      <c r="BB79" s="7"/>
      <c r="BC79" s="7"/>
      <c r="BD79" s="7"/>
      <c r="BE79" s="15"/>
      <c r="BF79" s="16"/>
      <c r="BG79" s="16"/>
      <c r="BH79" s="20">
        <f t="shared" si="70"/>
        <v>0.8282833150682466</v>
      </c>
      <c r="BI79" s="20">
        <f t="shared" si="70"/>
        <v>8.8967313598019326E-4</v>
      </c>
      <c r="BJ79" s="20">
        <f t="shared" si="70"/>
        <v>8.0842188984078342E-2</v>
      </c>
      <c r="BK79" s="20">
        <f t="shared" si="70"/>
        <v>6.1142034372582352E-3</v>
      </c>
      <c r="BL79" s="20">
        <f t="shared" si="70"/>
        <v>6.3744724682372495E-4</v>
      </c>
      <c r="BM79" s="20">
        <f t="shared" si="67"/>
        <v>1.2822222629964638E-3</v>
      </c>
      <c r="BN79" s="20">
        <f t="shared" si="67"/>
        <v>6.68135731470333E-3</v>
      </c>
      <c r="BO79" s="20">
        <f t="shared" si="67"/>
        <v>4.2420064130065147E-2</v>
      </c>
      <c r="BP79" s="20">
        <f t="shared" si="67"/>
        <v>3.2849528419848111E-2</v>
      </c>
      <c r="BQ79" s="20">
        <f t="shared" si="67"/>
        <v>0</v>
      </c>
      <c r="BR79" s="20">
        <f t="shared" si="46"/>
        <v>0.15694886309108733</v>
      </c>
      <c r="BS79" s="20">
        <f t="shared" si="46"/>
        <v>2.7136044933004956E-3</v>
      </c>
      <c r="BT79" s="6"/>
      <c r="BU79" s="6"/>
      <c r="BV79" s="6"/>
      <c r="BW79" s="6">
        <f t="shared" si="51"/>
        <v>1.2822049131216298</v>
      </c>
      <c r="BX79" s="6">
        <f t="shared" si="52"/>
        <v>1.3772380117691248E-3</v>
      </c>
      <c r="BY79" s="6">
        <f t="shared" si="53"/>
        <v>0.12514588911446534</v>
      </c>
      <c r="BZ79" s="6">
        <f t="shared" si="54"/>
        <v>9.4649518400979921E-3</v>
      </c>
      <c r="CA79" s="6">
        <f t="shared" si="55"/>
        <v>9.8678553203246822E-4</v>
      </c>
      <c r="CB79" s="6">
        <f t="shared" si="56"/>
        <v>1.9849146486701072E-3</v>
      </c>
      <c r="CC79" s="6">
        <f t="shared" si="57"/>
        <v>1.0342921340299942E-2</v>
      </c>
      <c r="CD79" s="6">
        <f t="shared" si="58"/>
        <v>6.56674034753707E-2</v>
      </c>
      <c r="CE79" s="6">
        <f t="shared" si="59"/>
        <v>5.085195604862254E-2</v>
      </c>
      <c r="CF79" s="6">
        <f t="shared" si="60"/>
        <v>0</v>
      </c>
      <c r="CG79" s="6">
        <f t="shared" si="61"/>
        <v>0.28912319644839068</v>
      </c>
      <c r="CH79" s="6">
        <f t="shared" si="62"/>
        <v>4.998863894569416E-3</v>
      </c>
      <c r="CI79" s="6">
        <f t="shared" si="68"/>
        <v>1.5480269731329577</v>
      </c>
      <c r="CJ79">
        <f t="shared" si="69"/>
        <v>1.8421490334759179</v>
      </c>
      <c r="CK79" s="24"/>
    </row>
    <row r="80" spans="1:89" x14ac:dyDescent="0.45">
      <c r="A80" s="41" t="s">
        <v>64</v>
      </c>
      <c r="B80" s="7" t="s">
        <v>105</v>
      </c>
      <c r="C80" s="7">
        <v>5000</v>
      </c>
      <c r="D80" s="7">
        <v>1373.15</v>
      </c>
      <c r="E80" s="7" t="s">
        <v>105</v>
      </c>
      <c r="F80" s="7">
        <f t="shared" si="63"/>
        <v>500</v>
      </c>
      <c r="G80" s="7">
        <f t="shared" si="64"/>
        <v>1100</v>
      </c>
      <c r="H80" s="15">
        <v>77.040000000000006</v>
      </c>
      <c r="I80" s="15">
        <v>0.11</v>
      </c>
      <c r="J80" s="15">
        <v>12.76</v>
      </c>
      <c r="K80" s="15">
        <v>0.68</v>
      </c>
      <c r="L80" s="15">
        <v>7.0000000000000007E-2</v>
      </c>
      <c r="M80" s="15">
        <v>0.08</v>
      </c>
      <c r="N80" s="15">
        <v>0.57999999999999996</v>
      </c>
      <c r="O80" s="15">
        <v>4.07</v>
      </c>
      <c r="P80" s="15">
        <v>4.79</v>
      </c>
      <c r="Q80" s="15"/>
      <c r="R80" s="15">
        <f t="shared" si="45"/>
        <v>100.18000000000002</v>
      </c>
      <c r="S80" s="15"/>
      <c r="T80" s="12">
        <f t="shared" si="47"/>
        <v>6.53</v>
      </c>
      <c r="U80" s="12">
        <f t="shared" si="47"/>
        <v>0.17699999999999999</v>
      </c>
      <c r="V80" t="s">
        <v>106</v>
      </c>
      <c r="Y80" s="16">
        <f t="shared" si="48"/>
        <v>106.88700000000003</v>
      </c>
      <c r="Z80" s="16"/>
      <c r="AA80" s="7" t="s">
        <v>140</v>
      </c>
      <c r="AB80" s="7" t="s">
        <v>70</v>
      </c>
      <c r="AC80" s="7" t="s">
        <v>71</v>
      </c>
      <c r="AD80" s="7" t="s">
        <v>129</v>
      </c>
      <c r="AE80" s="7">
        <v>0.308</v>
      </c>
      <c r="AF80" s="17">
        <f t="shared" si="71"/>
        <v>1540</v>
      </c>
      <c r="AG80" s="18">
        <f t="shared" si="72"/>
        <v>3459.9999999999995</v>
      </c>
      <c r="AH80" s="7">
        <v>5000</v>
      </c>
      <c r="AI80" s="7">
        <v>1373.15</v>
      </c>
      <c r="AJ80" s="7"/>
      <c r="AK80" s="18"/>
      <c r="AL80" s="17"/>
      <c r="AM80" s="18"/>
      <c r="AN80" s="7"/>
      <c r="AO80" s="7">
        <f>4.4852*C80*AE80</f>
        <v>6907.2079999999996</v>
      </c>
      <c r="AP80" s="7"/>
      <c r="AQ80" s="7"/>
      <c r="AR80" s="7">
        <v>65300</v>
      </c>
      <c r="AS80" s="7">
        <v>1770</v>
      </c>
      <c r="AT80" s="7">
        <f t="shared" si="43"/>
        <v>1.0967071248098146E-2</v>
      </c>
      <c r="AU80" s="7"/>
      <c r="AV80" s="12">
        <f t="shared" si="65"/>
        <v>0.17699999999999999</v>
      </c>
      <c r="AW80" s="19">
        <f t="shared" si="49"/>
        <v>0.19890094276680392</v>
      </c>
      <c r="AX80" s="15">
        <f t="shared" si="50"/>
        <v>2.1900942766803932E-2</v>
      </c>
      <c r="AY80" s="15">
        <f t="shared" si="66"/>
        <v>4.7965129407482151E-4</v>
      </c>
      <c r="AZ80" s="7"/>
      <c r="BA80" s="7"/>
      <c r="BB80" s="7"/>
      <c r="BC80" s="7"/>
      <c r="BD80" s="7"/>
      <c r="BE80" s="15"/>
      <c r="BF80" s="16"/>
      <c r="BG80" s="16"/>
      <c r="BH80" s="20">
        <f t="shared" si="70"/>
        <v>0.8282833150682466</v>
      </c>
      <c r="BI80" s="20">
        <f t="shared" si="70"/>
        <v>8.8967313598019326E-4</v>
      </c>
      <c r="BJ80" s="20">
        <f t="shared" si="70"/>
        <v>8.0842188984078342E-2</v>
      </c>
      <c r="BK80" s="20">
        <f t="shared" si="70"/>
        <v>6.1142034372582352E-3</v>
      </c>
      <c r="BL80" s="20">
        <f t="shared" si="70"/>
        <v>6.3744724682372495E-4</v>
      </c>
      <c r="BM80" s="20">
        <f t="shared" si="67"/>
        <v>1.2822222629964638E-3</v>
      </c>
      <c r="BN80" s="20">
        <f t="shared" si="67"/>
        <v>6.68135731470333E-3</v>
      </c>
      <c r="BO80" s="20">
        <f t="shared" si="67"/>
        <v>4.2420064130065147E-2</v>
      </c>
      <c r="BP80" s="20">
        <f t="shared" si="67"/>
        <v>3.2849528419848111E-2</v>
      </c>
      <c r="BQ80" s="20">
        <f t="shared" si="67"/>
        <v>0</v>
      </c>
      <c r="BR80" s="20">
        <f t="shared" si="46"/>
        <v>0.18928677916377984</v>
      </c>
      <c r="BS80" s="20">
        <f t="shared" si="46"/>
        <v>2.1007955299524447E-3</v>
      </c>
      <c r="BT80" s="6"/>
      <c r="BU80" s="6"/>
      <c r="BV80" s="6"/>
      <c r="BW80" s="6">
        <f t="shared" si="51"/>
        <v>1.2822049131216298</v>
      </c>
      <c r="BX80" s="6">
        <f t="shared" si="52"/>
        <v>1.3772380117691248E-3</v>
      </c>
      <c r="BY80" s="6">
        <f t="shared" si="53"/>
        <v>0.12514588911446534</v>
      </c>
      <c r="BZ80" s="6">
        <f t="shared" si="54"/>
        <v>9.4649518400979921E-3</v>
      </c>
      <c r="CA80" s="6">
        <f t="shared" si="55"/>
        <v>9.8678553203246822E-4</v>
      </c>
      <c r="CB80" s="6">
        <f t="shared" si="56"/>
        <v>1.9849146486701072E-3</v>
      </c>
      <c r="CC80" s="6">
        <f t="shared" si="57"/>
        <v>1.0342921340299942E-2</v>
      </c>
      <c r="CD80" s="6">
        <f t="shared" si="58"/>
        <v>6.56674034753707E-2</v>
      </c>
      <c r="CE80" s="6">
        <f t="shared" si="59"/>
        <v>5.085195604862254E-2</v>
      </c>
      <c r="CF80" s="6">
        <f t="shared" si="60"/>
        <v>0</v>
      </c>
      <c r="CG80" s="6">
        <f t="shared" si="61"/>
        <v>0.3623751387347392</v>
      </c>
      <c r="CH80" s="6">
        <f t="shared" si="62"/>
        <v>4.0218132242672124E-3</v>
      </c>
      <c r="CI80" s="6">
        <f t="shared" si="68"/>
        <v>1.5480269731329577</v>
      </c>
      <c r="CJ80">
        <f t="shared" si="69"/>
        <v>1.9144239250919641</v>
      </c>
      <c r="CK80" s="24"/>
    </row>
    <row r="81" spans="1:89" x14ac:dyDescent="0.45">
      <c r="A81" s="41" t="s">
        <v>64</v>
      </c>
      <c r="B81" s="7" t="s">
        <v>105</v>
      </c>
      <c r="C81" s="7">
        <v>5000</v>
      </c>
      <c r="D81" s="7">
        <v>1373.15</v>
      </c>
      <c r="E81" s="7" t="s">
        <v>105</v>
      </c>
      <c r="F81" s="7">
        <f t="shared" si="63"/>
        <v>500</v>
      </c>
      <c r="G81" s="7">
        <f t="shared" si="64"/>
        <v>1100</v>
      </c>
      <c r="H81" s="15">
        <v>77.040000000000006</v>
      </c>
      <c r="I81" s="15">
        <v>0.11</v>
      </c>
      <c r="J81" s="15">
        <v>12.76</v>
      </c>
      <c r="K81" s="15">
        <v>0.68</v>
      </c>
      <c r="L81" s="15">
        <v>7.0000000000000007E-2</v>
      </c>
      <c r="M81" s="15">
        <v>0.08</v>
      </c>
      <c r="N81" s="15">
        <v>0.57999999999999996</v>
      </c>
      <c r="O81" s="15">
        <v>4.07</v>
      </c>
      <c r="P81" s="15">
        <v>4.79</v>
      </c>
      <c r="Q81" s="15"/>
      <c r="R81" s="15">
        <f t="shared" si="45"/>
        <v>100.18000000000002</v>
      </c>
      <c r="S81" s="15"/>
      <c r="T81" s="12">
        <f t="shared" si="47"/>
        <v>6.7</v>
      </c>
      <c r="U81" s="12">
        <f t="shared" si="47"/>
        <v>0.192</v>
      </c>
      <c r="V81" t="s">
        <v>106</v>
      </c>
      <c r="Y81" s="16">
        <f t="shared" si="48"/>
        <v>107.07200000000002</v>
      </c>
      <c r="Z81" s="16"/>
      <c r="AA81" s="7" t="s">
        <v>141</v>
      </c>
      <c r="AB81" s="7" t="s">
        <v>70</v>
      </c>
      <c r="AC81" s="7" t="s">
        <v>71</v>
      </c>
      <c r="AD81" s="7" t="s">
        <v>129</v>
      </c>
      <c r="AE81" s="7">
        <v>0.29799999999999999</v>
      </c>
      <c r="AF81" s="17">
        <f t="shared" si="71"/>
        <v>1490</v>
      </c>
      <c r="AG81" s="18">
        <f t="shared" si="72"/>
        <v>3510</v>
      </c>
      <c r="AH81" s="7">
        <v>5000</v>
      </c>
      <c r="AI81" s="7">
        <v>1373.15</v>
      </c>
      <c r="AJ81" s="7"/>
      <c r="AK81" s="18"/>
      <c r="AL81" s="17"/>
      <c r="AM81" s="18"/>
      <c r="AN81" s="7"/>
      <c r="AO81" s="7">
        <f>4.5088*C81*AE81</f>
        <v>6718.1120000000001</v>
      </c>
      <c r="AP81" s="7"/>
      <c r="AQ81" s="7"/>
      <c r="AR81" s="7">
        <v>67000</v>
      </c>
      <c r="AS81" s="7">
        <v>1920</v>
      </c>
      <c r="AT81" s="7">
        <f t="shared" si="43"/>
        <v>1.1587361193069041E-2</v>
      </c>
      <c r="AU81" s="7"/>
      <c r="AV81" s="12">
        <f t="shared" si="65"/>
        <v>0.192</v>
      </c>
      <c r="AW81" s="19">
        <f t="shared" si="49"/>
        <v>0.19697094041847088</v>
      </c>
      <c r="AX81" s="15">
        <f t="shared" si="50"/>
        <v>4.9709404184708761E-3</v>
      </c>
      <c r="AY81" s="15">
        <f t="shared" si="66"/>
        <v>2.4710248643987407E-5</v>
      </c>
      <c r="AZ81" s="7"/>
      <c r="BA81" s="7"/>
      <c r="BB81" s="7"/>
      <c r="BC81" s="7"/>
      <c r="BD81" s="7"/>
      <c r="BE81" s="15"/>
      <c r="BF81" s="16"/>
      <c r="BG81" s="16"/>
      <c r="BH81" s="20">
        <f t="shared" si="70"/>
        <v>0.8282833150682466</v>
      </c>
      <c r="BI81" s="20">
        <f t="shared" si="70"/>
        <v>8.8967313598019326E-4</v>
      </c>
      <c r="BJ81" s="20">
        <f t="shared" si="70"/>
        <v>8.0842188984078342E-2</v>
      </c>
      <c r="BK81" s="20">
        <f t="shared" si="70"/>
        <v>6.1142034372582352E-3</v>
      </c>
      <c r="BL81" s="20">
        <f t="shared" si="70"/>
        <v>6.3744724682372495E-4</v>
      </c>
      <c r="BM81" s="20">
        <f t="shared" si="67"/>
        <v>1.2822222629964638E-3</v>
      </c>
      <c r="BN81" s="20">
        <f t="shared" si="67"/>
        <v>6.68135731470333E-3</v>
      </c>
      <c r="BO81" s="20">
        <f t="shared" si="67"/>
        <v>4.2420064130065147E-2</v>
      </c>
      <c r="BP81" s="20">
        <f t="shared" si="67"/>
        <v>3.2849528419848111E-2</v>
      </c>
      <c r="BQ81" s="20">
        <f t="shared" si="67"/>
        <v>0</v>
      </c>
      <c r="BR81" s="20">
        <f t="shared" si="46"/>
        <v>0.19322801607256057</v>
      </c>
      <c r="BS81" s="20">
        <f t="shared" si="46"/>
        <v>2.2672527584588578E-3</v>
      </c>
      <c r="BT81" s="6"/>
      <c r="BU81" s="6"/>
      <c r="BV81" s="6"/>
      <c r="BW81" s="6">
        <f t="shared" si="51"/>
        <v>1.2822049131216298</v>
      </c>
      <c r="BX81" s="6">
        <f t="shared" si="52"/>
        <v>1.3772380117691248E-3</v>
      </c>
      <c r="BY81" s="6">
        <f t="shared" si="53"/>
        <v>0.12514588911446534</v>
      </c>
      <c r="BZ81" s="6">
        <f t="shared" si="54"/>
        <v>9.4649518400979921E-3</v>
      </c>
      <c r="CA81" s="6">
        <f t="shared" si="55"/>
        <v>9.8678553203246822E-4</v>
      </c>
      <c r="CB81" s="6">
        <f t="shared" si="56"/>
        <v>1.9849146486701072E-3</v>
      </c>
      <c r="CC81" s="6">
        <f t="shared" si="57"/>
        <v>1.0342921340299942E-2</v>
      </c>
      <c r="CD81" s="6">
        <f t="shared" si="58"/>
        <v>6.56674034753707E-2</v>
      </c>
      <c r="CE81" s="6">
        <f t="shared" si="59"/>
        <v>5.085195604862254E-2</v>
      </c>
      <c r="CF81" s="6">
        <f t="shared" si="60"/>
        <v>0</v>
      </c>
      <c r="CG81" s="6">
        <f t="shared" si="61"/>
        <v>0.37180910099889014</v>
      </c>
      <c r="CH81" s="6">
        <f t="shared" si="62"/>
        <v>4.3626448534423998E-3</v>
      </c>
      <c r="CI81" s="6">
        <f t="shared" si="68"/>
        <v>1.5480269731329577</v>
      </c>
      <c r="CJ81">
        <f t="shared" si="69"/>
        <v>1.9241987189852903</v>
      </c>
      <c r="CK81" s="24"/>
    </row>
    <row r="82" spans="1:89" x14ac:dyDescent="0.45">
      <c r="A82" s="41" t="s">
        <v>64</v>
      </c>
      <c r="B82" s="7" t="s">
        <v>105</v>
      </c>
      <c r="C82" s="7">
        <v>5000</v>
      </c>
      <c r="D82" s="7">
        <v>1373.15</v>
      </c>
      <c r="E82" s="7" t="s">
        <v>105</v>
      </c>
      <c r="F82" s="7">
        <f t="shared" si="63"/>
        <v>500</v>
      </c>
      <c r="G82" s="7">
        <f t="shared" si="64"/>
        <v>1100</v>
      </c>
      <c r="H82" s="15">
        <v>77.040000000000006</v>
      </c>
      <c r="I82" s="15">
        <v>0.11</v>
      </c>
      <c r="J82" s="15">
        <v>12.76</v>
      </c>
      <c r="K82" s="15">
        <v>0.68</v>
      </c>
      <c r="L82" s="15">
        <v>7.0000000000000007E-2</v>
      </c>
      <c r="M82" s="15">
        <v>0.08</v>
      </c>
      <c r="N82" s="15">
        <v>0.57999999999999996</v>
      </c>
      <c r="O82" s="15">
        <v>4.07</v>
      </c>
      <c r="P82" s="15">
        <v>4.79</v>
      </c>
      <c r="Q82" s="15"/>
      <c r="R82" s="15">
        <f t="shared" si="45"/>
        <v>100.18000000000002</v>
      </c>
      <c r="S82" s="15"/>
      <c r="T82" s="12">
        <f t="shared" si="47"/>
        <v>7.04</v>
      </c>
      <c r="U82" s="12">
        <f t="shared" si="47"/>
        <v>0.16700000000000001</v>
      </c>
      <c r="V82" t="s">
        <v>106</v>
      </c>
      <c r="Y82" s="16">
        <f t="shared" si="48"/>
        <v>107.38700000000003</v>
      </c>
      <c r="Z82" s="16"/>
      <c r="AA82" s="7" t="s">
        <v>142</v>
      </c>
      <c r="AB82" s="7" t="s">
        <v>70</v>
      </c>
      <c r="AC82" s="7" t="s">
        <v>71</v>
      </c>
      <c r="AD82" s="7" t="s">
        <v>129</v>
      </c>
      <c r="AE82" s="7">
        <v>0.246</v>
      </c>
      <c r="AF82" s="17">
        <f t="shared" si="71"/>
        <v>1230</v>
      </c>
      <c r="AG82" s="18">
        <f t="shared" si="72"/>
        <v>3770</v>
      </c>
      <c r="AH82" s="7">
        <v>5000</v>
      </c>
      <c r="AI82" s="7">
        <v>1373.15</v>
      </c>
      <c r="AJ82" s="7"/>
      <c r="AK82" s="18"/>
      <c r="AL82" s="17"/>
      <c r="AM82" s="18"/>
      <c r="AN82" s="7"/>
      <c r="AO82" s="7">
        <f>4.6473*C82*AE82</f>
        <v>5716.179000000001</v>
      </c>
      <c r="AP82" s="7"/>
      <c r="AQ82" s="7"/>
      <c r="AR82" s="7">
        <v>70400</v>
      </c>
      <c r="AS82" s="7">
        <v>1670</v>
      </c>
      <c r="AT82" s="7">
        <f t="shared" si="43"/>
        <v>9.6110191005416186E-3</v>
      </c>
      <c r="AU82" s="7"/>
      <c r="AV82" s="12">
        <f t="shared" si="65"/>
        <v>0.16700000000000001</v>
      </c>
      <c r="AW82" s="19">
        <f t="shared" si="49"/>
        <v>0.193105847855503</v>
      </c>
      <c r="AX82" s="15">
        <f t="shared" si="50"/>
        <v>2.6105847855502989E-2</v>
      </c>
      <c r="AY82" s="15">
        <f t="shared" si="66"/>
        <v>6.8151529225467006E-4</v>
      </c>
      <c r="AZ82" s="7"/>
      <c r="BA82" s="7"/>
      <c r="BB82" s="7"/>
      <c r="BC82" s="7"/>
      <c r="BD82" s="7"/>
      <c r="BE82" s="15"/>
      <c r="BF82" s="16"/>
      <c r="BG82" s="16"/>
      <c r="BH82" s="20">
        <f t="shared" si="70"/>
        <v>0.8282833150682466</v>
      </c>
      <c r="BI82" s="20">
        <f t="shared" si="70"/>
        <v>8.8967313598019326E-4</v>
      </c>
      <c r="BJ82" s="20">
        <f t="shared" si="70"/>
        <v>8.0842188984078342E-2</v>
      </c>
      <c r="BK82" s="20">
        <f t="shared" si="70"/>
        <v>6.1142034372582352E-3</v>
      </c>
      <c r="BL82" s="20">
        <f t="shared" si="70"/>
        <v>6.3744724682372495E-4</v>
      </c>
      <c r="BM82" s="20">
        <f t="shared" si="67"/>
        <v>1.2822222629964638E-3</v>
      </c>
      <c r="BN82" s="20">
        <f t="shared" si="67"/>
        <v>6.68135731470333E-3</v>
      </c>
      <c r="BO82" s="20">
        <f t="shared" si="67"/>
        <v>4.2420064130065147E-2</v>
      </c>
      <c r="BP82" s="20">
        <f t="shared" si="67"/>
        <v>3.2849528419848111E-2</v>
      </c>
      <c r="BQ82" s="20">
        <f t="shared" si="67"/>
        <v>0</v>
      </c>
      <c r="BR82" s="20">
        <f t="shared" si="46"/>
        <v>0.20112087976683535</v>
      </c>
      <c r="BS82" s="20">
        <f t="shared" si="46"/>
        <v>1.953459403330107E-3</v>
      </c>
      <c r="BT82" s="6"/>
      <c r="BU82" s="6"/>
      <c r="BV82" s="6"/>
      <c r="BW82" s="6">
        <f t="shared" si="51"/>
        <v>1.2822049131216298</v>
      </c>
      <c r="BX82" s="6">
        <f t="shared" si="52"/>
        <v>1.3772380117691248E-3</v>
      </c>
      <c r="BY82" s="6">
        <f t="shared" si="53"/>
        <v>0.12514588911446534</v>
      </c>
      <c r="BZ82" s="6">
        <f t="shared" si="54"/>
        <v>9.4649518400979921E-3</v>
      </c>
      <c r="CA82" s="6">
        <f t="shared" si="55"/>
        <v>9.8678553203246822E-4</v>
      </c>
      <c r="CB82" s="6">
        <f t="shared" si="56"/>
        <v>1.9849146486701072E-3</v>
      </c>
      <c r="CC82" s="6">
        <f t="shared" si="57"/>
        <v>1.0342921340299942E-2</v>
      </c>
      <c r="CD82" s="6">
        <f t="shared" si="58"/>
        <v>6.56674034753707E-2</v>
      </c>
      <c r="CE82" s="6">
        <f t="shared" si="59"/>
        <v>5.085195604862254E-2</v>
      </c>
      <c r="CF82" s="6">
        <f t="shared" si="60"/>
        <v>0</v>
      </c>
      <c r="CG82" s="6">
        <f t="shared" si="61"/>
        <v>0.39067702552719202</v>
      </c>
      <c r="CH82" s="6">
        <f t="shared" si="62"/>
        <v>3.7945921381504206E-3</v>
      </c>
      <c r="CI82" s="6">
        <f t="shared" si="68"/>
        <v>1.5480269731329577</v>
      </c>
      <c r="CJ82">
        <f t="shared" si="69"/>
        <v>1.9424985907983001</v>
      </c>
      <c r="CK82" s="24"/>
    </row>
    <row r="83" spans="1:89" s="34" customFormat="1" x14ac:dyDescent="0.45">
      <c r="A83" s="41" t="s">
        <v>64</v>
      </c>
      <c r="B83" s="31" t="s">
        <v>105</v>
      </c>
      <c r="C83" s="31">
        <v>5000</v>
      </c>
      <c r="D83" s="31">
        <v>1373.15</v>
      </c>
      <c r="E83" s="31" t="s">
        <v>105</v>
      </c>
      <c r="F83" s="7">
        <f t="shared" si="63"/>
        <v>500</v>
      </c>
      <c r="G83" s="7">
        <f t="shared" si="64"/>
        <v>1100</v>
      </c>
      <c r="H83" s="32">
        <v>77.040000000000006</v>
      </c>
      <c r="I83" s="32">
        <v>0.11</v>
      </c>
      <c r="J83" s="32">
        <v>12.76</v>
      </c>
      <c r="K83" s="32">
        <v>0.68</v>
      </c>
      <c r="L83" s="32">
        <v>7.0000000000000007E-2</v>
      </c>
      <c r="M83" s="32">
        <v>0.08</v>
      </c>
      <c r="N83" s="32">
        <v>0.57999999999999996</v>
      </c>
      <c r="O83" s="32">
        <v>4.07</v>
      </c>
      <c r="P83" s="32">
        <v>4.79</v>
      </c>
      <c r="Q83" s="32"/>
      <c r="R83" s="32">
        <f t="shared" si="45"/>
        <v>100.18000000000002</v>
      </c>
      <c r="S83" s="32"/>
      <c r="T83" s="33">
        <f t="shared" si="47"/>
        <v>8.19</v>
      </c>
      <c r="U83" s="33">
        <f t="shared" si="47"/>
        <v>9.4E-2</v>
      </c>
      <c r="V83" s="34" t="s">
        <v>106</v>
      </c>
      <c r="Y83" s="35">
        <f t="shared" si="48"/>
        <v>108.46400000000001</v>
      </c>
      <c r="Z83" s="35"/>
      <c r="AA83" s="31" t="s">
        <v>143</v>
      </c>
      <c r="AB83" s="31" t="s">
        <v>70</v>
      </c>
      <c r="AC83" s="31" t="s">
        <v>71</v>
      </c>
      <c r="AD83" s="31" t="s">
        <v>129</v>
      </c>
      <c r="AE83" s="31">
        <v>0.14299999999999999</v>
      </c>
      <c r="AF83" s="36">
        <f t="shared" si="71"/>
        <v>714.99999999999989</v>
      </c>
      <c r="AG83" s="37">
        <f t="shared" si="72"/>
        <v>4285</v>
      </c>
      <c r="AH83" s="31">
        <v>5000</v>
      </c>
      <c r="AI83" s="31">
        <v>1373.15</v>
      </c>
      <c r="AJ83" s="31"/>
      <c r="AK83" s="37"/>
      <c r="AL83" s="36"/>
      <c r="AM83" s="37"/>
      <c r="AN83" s="31"/>
      <c r="AO83" s="31">
        <f>5.0266*C83*AE83</f>
        <v>3594.0189999999998</v>
      </c>
      <c r="AP83" s="31"/>
      <c r="AQ83" s="31"/>
      <c r="AR83" s="31">
        <v>81900</v>
      </c>
      <c r="AS83" s="31">
        <v>940</v>
      </c>
      <c r="AT83" s="31">
        <f t="shared" si="43"/>
        <v>4.6733618375261014E-3</v>
      </c>
      <c r="AU83" s="31"/>
      <c r="AV83" s="33">
        <f t="shared" si="65"/>
        <v>9.4E-2</v>
      </c>
      <c r="AW83" s="19">
        <f t="shared" si="49"/>
        <v>0.18057034753677634</v>
      </c>
      <c r="AX83" s="32">
        <f t="shared" si="50"/>
        <v>8.6570347536776338E-2</v>
      </c>
      <c r="AY83" s="32">
        <f t="shared" si="66"/>
        <v>7.4944250726382373E-3</v>
      </c>
      <c r="AZ83" s="31"/>
      <c r="BA83" s="31"/>
      <c r="BB83" s="31"/>
      <c r="BC83" s="31"/>
      <c r="BD83" s="31"/>
      <c r="BE83" s="32"/>
      <c r="BF83" s="35"/>
      <c r="BG83" s="35"/>
      <c r="BH83" s="38">
        <f t="shared" si="70"/>
        <v>0.8282833150682466</v>
      </c>
      <c r="BI83" s="38">
        <f t="shared" si="70"/>
        <v>8.8967313598019326E-4</v>
      </c>
      <c r="BJ83" s="38">
        <f t="shared" si="70"/>
        <v>8.0842188984078342E-2</v>
      </c>
      <c r="BK83" s="38">
        <f t="shared" si="70"/>
        <v>6.1142034372582352E-3</v>
      </c>
      <c r="BL83" s="38">
        <f t="shared" si="70"/>
        <v>6.3744724682372495E-4</v>
      </c>
      <c r="BM83" s="38">
        <f t="shared" si="67"/>
        <v>1.2822222629964638E-3</v>
      </c>
      <c r="BN83" s="38">
        <f t="shared" si="67"/>
        <v>6.68135731470333E-3</v>
      </c>
      <c r="BO83" s="38">
        <f t="shared" si="67"/>
        <v>4.2420064130065147E-2</v>
      </c>
      <c r="BP83" s="38">
        <f t="shared" si="67"/>
        <v>3.2849528419848111E-2</v>
      </c>
      <c r="BQ83" s="38">
        <f t="shared" si="67"/>
        <v>0</v>
      </c>
      <c r="BR83" s="38">
        <f t="shared" si="46"/>
        <v>0.22671948930680308</v>
      </c>
      <c r="BS83" s="38">
        <f t="shared" si="46"/>
        <v>1.0654577299337496E-3</v>
      </c>
      <c r="BT83" s="13"/>
      <c r="BU83" s="13"/>
      <c r="BV83" s="13"/>
      <c r="BW83" s="13">
        <f t="shared" si="51"/>
        <v>1.2822049131216298</v>
      </c>
      <c r="BX83" s="13">
        <f t="shared" si="52"/>
        <v>1.3772380117691248E-3</v>
      </c>
      <c r="BY83" s="13">
        <f t="shared" si="53"/>
        <v>0.12514588911446534</v>
      </c>
      <c r="BZ83" s="13">
        <f t="shared" si="54"/>
        <v>9.4649518400979921E-3</v>
      </c>
      <c r="CA83" s="13">
        <f t="shared" si="55"/>
        <v>9.8678553203246822E-4</v>
      </c>
      <c r="CB83" s="13">
        <f t="shared" si="56"/>
        <v>1.9849146486701072E-3</v>
      </c>
      <c r="CC83" s="13">
        <f t="shared" si="57"/>
        <v>1.0342921340299942E-2</v>
      </c>
      <c r="CD83" s="13">
        <f t="shared" si="58"/>
        <v>6.56674034753707E-2</v>
      </c>
      <c r="CE83" s="13">
        <f t="shared" si="59"/>
        <v>5.085195604862254E-2</v>
      </c>
      <c r="CF83" s="13">
        <f t="shared" si="60"/>
        <v>0</v>
      </c>
      <c r="CG83" s="13">
        <f t="shared" si="61"/>
        <v>0.45449500554938954</v>
      </c>
      <c r="CH83" s="13">
        <f t="shared" si="62"/>
        <v>2.1358782094978413E-3</v>
      </c>
      <c r="CI83" s="13">
        <f t="shared" si="68"/>
        <v>1.5480269731329577</v>
      </c>
      <c r="CJ83" s="34">
        <f t="shared" si="69"/>
        <v>2.0046578568918454</v>
      </c>
      <c r="CK83" s="39"/>
    </row>
    <row r="84" spans="1:89" x14ac:dyDescent="0.45">
      <c r="A84" s="41" t="s">
        <v>586</v>
      </c>
      <c r="B84" s="7" t="s">
        <v>144</v>
      </c>
      <c r="C84" s="7">
        <v>1000</v>
      </c>
      <c r="D84" s="7">
        <v>1523.15</v>
      </c>
      <c r="E84" s="7" t="s">
        <v>144</v>
      </c>
      <c r="F84" s="7">
        <f t="shared" si="63"/>
        <v>100</v>
      </c>
      <c r="G84" s="7">
        <f t="shared" si="64"/>
        <v>1250</v>
      </c>
      <c r="H84" s="15">
        <v>65.84</v>
      </c>
      <c r="I84" s="15">
        <v>0.66</v>
      </c>
      <c r="J84" s="15">
        <v>15.44</v>
      </c>
      <c r="K84" s="15">
        <v>4.7300000000000004</v>
      </c>
      <c r="L84" s="15">
        <v>7.0000000000000007E-2</v>
      </c>
      <c r="M84" s="15">
        <v>2.14</v>
      </c>
      <c r="N84" s="15">
        <v>4.8899999999999997</v>
      </c>
      <c r="O84" s="15">
        <v>3.68</v>
      </c>
      <c r="P84" s="15">
        <v>2.5499999999999998</v>
      </c>
      <c r="Q84" s="15"/>
      <c r="R84" s="15">
        <f t="shared" si="45"/>
        <v>100</v>
      </c>
      <c r="S84" s="15"/>
      <c r="T84" s="12">
        <f t="shared" si="47"/>
        <v>1.19</v>
      </c>
      <c r="U84" s="12">
        <f t="shared" si="47"/>
        <v>7.9500000000000001E-2</v>
      </c>
      <c r="V84" t="s">
        <v>145</v>
      </c>
      <c r="Y84" s="16">
        <f t="shared" si="48"/>
        <v>101.26949999999999</v>
      </c>
      <c r="Z84" s="16"/>
      <c r="AA84" s="7" t="s">
        <v>146</v>
      </c>
      <c r="AB84" s="7" t="s">
        <v>147</v>
      </c>
      <c r="AC84" s="7" t="s">
        <v>148</v>
      </c>
      <c r="AD84" s="7" t="s">
        <v>149</v>
      </c>
      <c r="AE84" s="7">
        <v>0.82499999999999996</v>
      </c>
      <c r="AF84" s="17">
        <f t="shared" si="71"/>
        <v>825</v>
      </c>
      <c r="AG84" s="18">
        <f t="shared" si="72"/>
        <v>175.00000000000006</v>
      </c>
      <c r="AH84" s="7">
        <v>1000</v>
      </c>
      <c r="AI84" s="7">
        <v>1523.15</v>
      </c>
      <c r="AJ84" s="7">
        <v>1.238</v>
      </c>
      <c r="AK84" s="18">
        <v>0.999</v>
      </c>
      <c r="AL84" s="17">
        <f>AF84*AJ84</f>
        <v>1021.35</v>
      </c>
      <c r="AM84" s="18">
        <f>AG84*AK84</f>
        <v>174.82500000000005</v>
      </c>
      <c r="AN84" s="7"/>
      <c r="AO84" s="7"/>
      <c r="AP84" s="7"/>
      <c r="AQ84" s="7">
        <v>1045</v>
      </c>
      <c r="AR84" s="7">
        <v>11900</v>
      </c>
      <c r="AS84" s="7">
        <v>795</v>
      </c>
      <c r="AT84" s="7">
        <f t="shared" si="43"/>
        <v>2.6602963321001653E-2</v>
      </c>
      <c r="AU84" s="7"/>
      <c r="AV84" s="12">
        <f t="shared" si="65"/>
        <v>7.9500000000000001E-2</v>
      </c>
      <c r="AW84" s="19">
        <f t="shared" si="49"/>
        <v>0.12241946121550376</v>
      </c>
      <c r="AX84" s="15">
        <f t="shared" si="50"/>
        <v>4.291946121550376E-2</v>
      </c>
      <c r="AY84" s="15">
        <f t="shared" si="66"/>
        <v>1.8420801510291315E-3</v>
      </c>
      <c r="AZ84" s="7"/>
      <c r="BA84" s="7"/>
      <c r="BB84" s="7"/>
      <c r="BC84" s="7"/>
      <c r="BD84" s="7"/>
      <c r="BE84" s="15"/>
      <c r="BF84" s="16"/>
      <c r="BG84" s="16"/>
      <c r="BH84" s="20">
        <f t="shared" si="70"/>
        <v>0.70739559193620172</v>
      </c>
      <c r="BI84" s="20">
        <f t="shared" si="70"/>
        <v>5.3344741577121086E-3</v>
      </c>
      <c r="BJ84" s="20">
        <f t="shared" si="70"/>
        <v>9.7756259197688447E-2</v>
      </c>
      <c r="BK84" s="20">
        <f t="shared" si="70"/>
        <v>4.2501279141816638E-2</v>
      </c>
      <c r="BL84" s="20">
        <f t="shared" si="70"/>
        <v>6.3702156960141463E-4</v>
      </c>
      <c r="BM84" s="20">
        <f t="shared" si="67"/>
        <v>3.4276540906145021E-2</v>
      </c>
      <c r="BN84" s="20">
        <f t="shared" si="67"/>
        <v>5.6293137122466329E-2</v>
      </c>
      <c r="BO84" s="20">
        <f t="shared" si="67"/>
        <v>3.8329629233982858E-2</v>
      </c>
      <c r="BP84" s="20">
        <f t="shared" si="67"/>
        <v>1.747606673438545E-2</v>
      </c>
      <c r="BQ84" s="20">
        <f t="shared" si="67"/>
        <v>0</v>
      </c>
      <c r="BR84" s="20">
        <f t="shared" si="46"/>
        <v>4.0842048954694704E-2</v>
      </c>
      <c r="BS84" s="20">
        <f t="shared" si="46"/>
        <v>1.1172004626909867E-3</v>
      </c>
      <c r="BT84" s="6"/>
      <c r="BU84" s="6"/>
      <c r="BV84" s="6"/>
      <c r="BW84" s="6">
        <f t="shared" si="51"/>
        <v>1.095799214433127</v>
      </c>
      <c r="BX84" s="6">
        <f t="shared" si="52"/>
        <v>8.2634280706147482E-3</v>
      </c>
      <c r="BY84" s="6">
        <f t="shared" si="53"/>
        <v>0.15143044889712734</v>
      </c>
      <c r="BZ84" s="6">
        <f t="shared" si="54"/>
        <v>6.5837091475975731E-2</v>
      </c>
      <c r="CA84" s="6">
        <f t="shared" si="55"/>
        <v>9.8678553203246822E-4</v>
      </c>
      <c r="CB84" s="6">
        <f t="shared" si="56"/>
        <v>5.3096466851925365E-2</v>
      </c>
      <c r="CC84" s="6">
        <f t="shared" si="57"/>
        <v>8.7201526472528837E-2</v>
      </c>
      <c r="CD84" s="6">
        <f t="shared" si="58"/>
        <v>5.937494957969635E-2</v>
      </c>
      <c r="CE84" s="6">
        <f t="shared" si="59"/>
        <v>2.7071500610435797E-2</v>
      </c>
      <c r="CF84" s="6">
        <f t="shared" si="60"/>
        <v>0</v>
      </c>
      <c r="CG84" s="6">
        <f t="shared" si="61"/>
        <v>6.6037735849056603E-2</v>
      </c>
      <c r="CH84" s="6">
        <f t="shared" si="62"/>
        <v>1.8064076346284935E-3</v>
      </c>
      <c r="CI84" s="6">
        <f t="shared" si="68"/>
        <v>1.5490614119234636</v>
      </c>
      <c r="CJ84">
        <f t="shared" si="69"/>
        <v>1.6169055554071488</v>
      </c>
      <c r="CK84" s="24"/>
    </row>
    <row r="85" spans="1:89" x14ac:dyDescent="0.45">
      <c r="A85" s="41" t="s">
        <v>586</v>
      </c>
      <c r="B85" s="7" t="s">
        <v>144</v>
      </c>
      <c r="C85" s="7">
        <v>1000</v>
      </c>
      <c r="D85" s="7">
        <v>1523.15</v>
      </c>
      <c r="E85" s="7" t="s">
        <v>144</v>
      </c>
      <c r="F85" s="7">
        <f t="shared" si="63"/>
        <v>100</v>
      </c>
      <c r="G85" s="7">
        <f t="shared" si="64"/>
        <v>1250</v>
      </c>
      <c r="H85" s="15">
        <v>65.84</v>
      </c>
      <c r="I85" s="15">
        <v>0.66</v>
      </c>
      <c r="J85" s="15">
        <v>15.44</v>
      </c>
      <c r="K85" s="15">
        <v>4.7300000000000004</v>
      </c>
      <c r="L85" s="15">
        <v>7.0000000000000007E-2</v>
      </c>
      <c r="M85" s="15">
        <v>2.14</v>
      </c>
      <c r="N85" s="15">
        <v>4.8899999999999997</v>
      </c>
      <c r="O85" s="15">
        <v>3.68</v>
      </c>
      <c r="P85" s="15">
        <v>2.5499999999999998</v>
      </c>
      <c r="Q85" s="15"/>
      <c r="R85" s="15">
        <f t="shared" si="45"/>
        <v>100</v>
      </c>
      <c r="S85" s="15"/>
      <c r="T85" s="12">
        <f t="shared" si="47"/>
        <v>1.44</v>
      </c>
      <c r="U85" s="12">
        <f t="shared" si="47"/>
        <v>7.0349999999999996E-2</v>
      </c>
      <c r="V85" t="s">
        <v>145</v>
      </c>
      <c r="Y85" s="16">
        <f t="shared" si="48"/>
        <v>101.51035</v>
      </c>
      <c r="Z85" s="16"/>
      <c r="AA85" s="7" t="s">
        <v>150</v>
      </c>
      <c r="AB85" s="7" t="s">
        <v>147</v>
      </c>
      <c r="AC85" s="7" t="s">
        <v>148</v>
      </c>
      <c r="AD85" s="7" t="s">
        <v>149</v>
      </c>
      <c r="AE85" s="7">
        <v>0</v>
      </c>
      <c r="AF85" s="17">
        <f t="shared" si="71"/>
        <v>0</v>
      </c>
      <c r="AG85" s="18">
        <f t="shared" si="72"/>
        <v>1000</v>
      </c>
      <c r="AH85" s="7">
        <v>1000</v>
      </c>
      <c r="AI85" s="7">
        <v>1523.15</v>
      </c>
      <c r="AJ85" s="7">
        <v>1.238</v>
      </c>
      <c r="AK85" s="18">
        <v>0.999</v>
      </c>
      <c r="AL85" s="17">
        <f t="shared" ref="AL85:AM148" si="73">AF85*AJ85</f>
        <v>0</v>
      </c>
      <c r="AM85" s="18">
        <f t="shared" si="73"/>
        <v>999</v>
      </c>
      <c r="AN85" s="7"/>
      <c r="AO85" s="7"/>
      <c r="AP85" s="7"/>
      <c r="AQ85" s="7">
        <v>0</v>
      </c>
      <c r="AR85" s="7">
        <v>14400</v>
      </c>
      <c r="AS85" s="7">
        <v>703.5</v>
      </c>
      <c r="AT85" s="7">
        <f t="shared" si="43"/>
        <v>1.9594189981478129E-2</v>
      </c>
      <c r="AU85" s="7"/>
      <c r="AV85" s="12">
        <f t="shared" si="65"/>
        <v>7.0349999999999996E-2</v>
      </c>
      <c r="AW85" s="19">
        <f t="shared" si="49"/>
        <v>0.11842058513381699</v>
      </c>
      <c r="AX85" s="15">
        <f t="shared" si="50"/>
        <v>4.8070585133816998E-2</v>
      </c>
      <c r="AY85" s="15">
        <f t="shared" si="66"/>
        <v>2.3107811551075479E-3</v>
      </c>
      <c r="AZ85" s="7"/>
      <c r="BA85" s="7"/>
      <c r="BB85" s="7"/>
      <c r="BC85" s="7"/>
      <c r="BD85" s="7"/>
      <c r="BE85" s="15"/>
      <c r="BF85" s="16"/>
      <c r="BG85" s="16"/>
      <c r="BH85" s="20">
        <f t="shared" si="70"/>
        <v>0.70739559193620172</v>
      </c>
      <c r="BI85" s="20">
        <f t="shared" si="70"/>
        <v>5.3344741577121086E-3</v>
      </c>
      <c r="BJ85" s="20">
        <f t="shared" si="70"/>
        <v>9.7756259197688447E-2</v>
      </c>
      <c r="BK85" s="20">
        <f t="shared" si="70"/>
        <v>4.2501279141816638E-2</v>
      </c>
      <c r="BL85" s="20">
        <f t="shared" si="70"/>
        <v>6.3702156960141463E-4</v>
      </c>
      <c r="BM85" s="20">
        <f t="shared" si="67"/>
        <v>3.4276540906145021E-2</v>
      </c>
      <c r="BN85" s="20">
        <f t="shared" si="67"/>
        <v>5.6293137122466329E-2</v>
      </c>
      <c r="BO85" s="20">
        <f t="shared" si="67"/>
        <v>3.8329629233982858E-2</v>
      </c>
      <c r="BP85" s="20">
        <f t="shared" si="67"/>
        <v>1.747606673438545E-2</v>
      </c>
      <c r="BQ85" s="20">
        <f t="shared" si="67"/>
        <v>0</v>
      </c>
      <c r="BR85" s="20">
        <f t="shared" si="46"/>
        <v>4.9008110524721753E-2</v>
      </c>
      <c r="BS85" s="20">
        <f t="shared" si="46"/>
        <v>9.8033156556848557E-4</v>
      </c>
      <c r="BT85" s="6"/>
      <c r="BU85" s="6"/>
      <c r="BV85" s="6"/>
      <c r="BW85" s="6">
        <f t="shared" si="51"/>
        <v>1.095799214433127</v>
      </c>
      <c r="BX85" s="6">
        <f t="shared" si="52"/>
        <v>8.2634280706147482E-3</v>
      </c>
      <c r="BY85" s="6">
        <f t="shared" si="53"/>
        <v>0.15143044889712734</v>
      </c>
      <c r="BZ85" s="6">
        <f t="shared" si="54"/>
        <v>6.5837091475975731E-2</v>
      </c>
      <c r="CA85" s="6">
        <f t="shared" si="55"/>
        <v>9.8678553203246822E-4</v>
      </c>
      <c r="CB85" s="6">
        <f t="shared" si="56"/>
        <v>5.3096466851925365E-2</v>
      </c>
      <c r="CC85" s="6">
        <f t="shared" si="57"/>
        <v>8.7201526472528837E-2</v>
      </c>
      <c r="CD85" s="6">
        <f t="shared" si="58"/>
        <v>5.937494957969635E-2</v>
      </c>
      <c r="CE85" s="6">
        <f t="shared" si="59"/>
        <v>2.7071500610435797E-2</v>
      </c>
      <c r="CF85" s="6">
        <f t="shared" si="60"/>
        <v>0</v>
      </c>
      <c r="CG85" s="6">
        <f t="shared" si="61"/>
        <v>7.9911209766925631E-2</v>
      </c>
      <c r="CH85" s="6">
        <f t="shared" si="62"/>
        <v>1.5985003408316291E-3</v>
      </c>
      <c r="CI85" s="6">
        <f t="shared" si="68"/>
        <v>1.5490614119234636</v>
      </c>
      <c r="CJ85">
        <f t="shared" si="69"/>
        <v>1.6305711220312209</v>
      </c>
      <c r="CK85" s="24"/>
    </row>
    <row r="86" spans="1:89" x14ac:dyDescent="0.45">
      <c r="A86" s="41" t="s">
        <v>586</v>
      </c>
      <c r="B86" s="7" t="s">
        <v>144</v>
      </c>
      <c r="C86" s="7">
        <v>1000</v>
      </c>
      <c r="D86" s="7">
        <v>1523.15</v>
      </c>
      <c r="E86" s="7" t="s">
        <v>144</v>
      </c>
      <c r="F86" s="7">
        <f t="shared" si="63"/>
        <v>100</v>
      </c>
      <c r="G86" s="7">
        <f t="shared" si="64"/>
        <v>1250</v>
      </c>
      <c r="H86" s="15">
        <v>65.84</v>
      </c>
      <c r="I86" s="15">
        <v>0.66</v>
      </c>
      <c r="J86" s="15">
        <v>15.44</v>
      </c>
      <c r="K86" s="15">
        <v>4.7300000000000004</v>
      </c>
      <c r="L86" s="15">
        <v>7.0000000000000007E-2</v>
      </c>
      <c r="M86" s="15">
        <v>2.14</v>
      </c>
      <c r="N86" s="15">
        <v>4.8899999999999997</v>
      </c>
      <c r="O86" s="15">
        <v>3.68</v>
      </c>
      <c r="P86" s="15">
        <v>2.5499999999999998</v>
      </c>
      <c r="Q86" s="15"/>
      <c r="R86" s="15">
        <f t="shared" si="45"/>
        <v>100</v>
      </c>
      <c r="S86" s="15"/>
      <c r="T86" s="12">
        <f t="shared" si="47"/>
        <v>2.02</v>
      </c>
      <c r="U86" s="12">
        <f t="shared" si="47"/>
        <v>6.6900000000000001E-2</v>
      </c>
      <c r="V86" t="s">
        <v>145</v>
      </c>
      <c r="Y86" s="16">
        <f t="shared" si="48"/>
        <v>102.0869</v>
      </c>
      <c r="Z86" s="16"/>
      <c r="AA86" s="7" t="s">
        <v>151</v>
      </c>
      <c r="AB86" s="7" t="s">
        <v>147</v>
      </c>
      <c r="AC86" s="7" t="s">
        <v>148</v>
      </c>
      <c r="AD86" s="7" t="s">
        <v>149</v>
      </c>
      <c r="AE86" s="7">
        <v>0.54600000000000004</v>
      </c>
      <c r="AF86" s="17">
        <f t="shared" si="71"/>
        <v>546</v>
      </c>
      <c r="AG86" s="18">
        <f t="shared" si="72"/>
        <v>453.99999999999994</v>
      </c>
      <c r="AH86" s="7">
        <v>1000</v>
      </c>
      <c r="AI86" s="7">
        <v>1523.15</v>
      </c>
      <c r="AJ86" s="7">
        <v>1.238</v>
      </c>
      <c r="AK86" s="18">
        <v>0.999</v>
      </c>
      <c r="AL86" s="17">
        <f t="shared" si="73"/>
        <v>675.94799999999998</v>
      </c>
      <c r="AM86" s="18">
        <f t="shared" si="73"/>
        <v>453.54599999999994</v>
      </c>
      <c r="AN86" s="7"/>
      <c r="AO86" s="7"/>
      <c r="AP86" s="7"/>
      <c r="AQ86" s="7">
        <v>718</v>
      </c>
      <c r="AR86" s="7">
        <v>20200</v>
      </c>
      <c r="AS86" s="7">
        <v>669</v>
      </c>
      <c r="AT86" s="7">
        <f t="shared" si="43"/>
        <v>1.3367493966755547E-2</v>
      </c>
      <c r="AU86" s="7"/>
      <c r="AV86" s="12">
        <f t="shared" si="65"/>
        <v>6.6900000000000001E-2</v>
      </c>
      <c r="AW86" s="19">
        <f t="shared" si="49"/>
        <v>0.10940443030957028</v>
      </c>
      <c r="AX86" s="15">
        <f t="shared" si="50"/>
        <v>4.2504430309570282E-2</v>
      </c>
      <c r="AY86" s="15">
        <f t="shared" si="66"/>
        <v>1.8066265959411167E-3</v>
      </c>
      <c r="AZ86" s="7"/>
      <c r="BA86" s="7"/>
      <c r="BB86" s="7"/>
      <c r="BC86" s="7"/>
      <c r="BD86" s="7"/>
      <c r="BE86" s="15"/>
      <c r="BF86" s="16"/>
      <c r="BG86" s="16"/>
      <c r="BH86" s="20">
        <f t="shared" si="70"/>
        <v>0.70739559193620172</v>
      </c>
      <c r="BI86" s="20">
        <f t="shared" si="70"/>
        <v>5.3344741577121086E-3</v>
      </c>
      <c r="BJ86" s="20">
        <f t="shared" si="70"/>
        <v>9.7756259197688447E-2</v>
      </c>
      <c r="BK86" s="20">
        <f t="shared" si="70"/>
        <v>4.2501279141816638E-2</v>
      </c>
      <c r="BL86" s="20">
        <f t="shared" si="70"/>
        <v>6.3702156960141463E-4</v>
      </c>
      <c r="BM86" s="20">
        <f t="shared" si="67"/>
        <v>3.4276540906145021E-2</v>
      </c>
      <c r="BN86" s="20">
        <f t="shared" si="67"/>
        <v>5.6293137122466329E-2</v>
      </c>
      <c r="BO86" s="20">
        <f t="shared" si="67"/>
        <v>3.8329629233982858E-2</v>
      </c>
      <c r="BP86" s="20">
        <f t="shared" si="67"/>
        <v>1.747606673438545E-2</v>
      </c>
      <c r="BQ86" s="20">
        <f t="shared" si="67"/>
        <v>0</v>
      </c>
      <c r="BR86" s="20">
        <f t="shared" si="46"/>
        <v>6.7419902717251637E-2</v>
      </c>
      <c r="BS86" s="20">
        <f t="shared" si="46"/>
        <v>9.1425277650612833E-4</v>
      </c>
      <c r="BT86" s="6"/>
      <c r="BU86" s="6"/>
      <c r="BV86" s="6"/>
      <c r="BW86" s="6">
        <f t="shared" si="51"/>
        <v>1.095799214433127</v>
      </c>
      <c r="BX86" s="6">
        <f t="shared" si="52"/>
        <v>8.2634280706147482E-3</v>
      </c>
      <c r="BY86" s="6">
        <f t="shared" si="53"/>
        <v>0.15143044889712734</v>
      </c>
      <c r="BZ86" s="6">
        <f t="shared" si="54"/>
        <v>6.5837091475975731E-2</v>
      </c>
      <c r="CA86" s="6">
        <f t="shared" si="55"/>
        <v>9.8678553203246822E-4</v>
      </c>
      <c r="CB86" s="6">
        <f t="shared" si="56"/>
        <v>5.3096466851925365E-2</v>
      </c>
      <c r="CC86" s="6">
        <f t="shared" si="57"/>
        <v>8.7201526472528837E-2</v>
      </c>
      <c r="CD86" s="6">
        <f t="shared" si="58"/>
        <v>5.937494957969635E-2</v>
      </c>
      <c r="CE86" s="6">
        <f t="shared" si="59"/>
        <v>2.7071500610435797E-2</v>
      </c>
      <c r="CF86" s="6">
        <f t="shared" si="60"/>
        <v>0</v>
      </c>
      <c r="CG86" s="6">
        <f t="shared" si="61"/>
        <v>0.1120976692563818</v>
      </c>
      <c r="CH86" s="6">
        <f t="shared" si="62"/>
        <v>1.5201090661213362E-3</v>
      </c>
      <c r="CI86" s="6">
        <f t="shared" si="68"/>
        <v>1.5490614119234636</v>
      </c>
      <c r="CJ86">
        <f t="shared" si="69"/>
        <v>1.6626791902459668</v>
      </c>
      <c r="CK86" s="24"/>
    </row>
    <row r="87" spans="1:89" x14ac:dyDescent="0.45">
      <c r="A87" s="41" t="s">
        <v>586</v>
      </c>
      <c r="B87" s="7" t="s">
        <v>144</v>
      </c>
      <c r="C87" s="7">
        <v>1000</v>
      </c>
      <c r="D87" s="7">
        <v>1523.15</v>
      </c>
      <c r="E87" s="7" t="s">
        <v>144</v>
      </c>
      <c r="F87" s="7">
        <f t="shared" si="63"/>
        <v>100</v>
      </c>
      <c r="G87" s="7">
        <f t="shared" si="64"/>
        <v>1250</v>
      </c>
      <c r="H87" s="15">
        <v>65.84</v>
      </c>
      <c r="I87" s="15">
        <v>0.66</v>
      </c>
      <c r="J87" s="15">
        <v>15.44</v>
      </c>
      <c r="K87" s="15">
        <v>4.7300000000000004</v>
      </c>
      <c r="L87" s="15">
        <v>7.0000000000000007E-2</v>
      </c>
      <c r="M87" s="15">
        <v>2.14</v>
      </c>
      <c r="N87" s="15">
        <v>4.8899999999999997</v>
      </c>
      <c r="O87" s="15">
        <v>3.68</v>
      </c>
      <c r="P87" s="15">
        <v>2.5499999999999998</v>
      </c>
      <c r="Q87" s="15"/>
      <c r="R87" s="15">
        <f t="shared" si="45"/>
        <v>100</v>
      </c>
      <c r="S87" s="15"/>
      <c r="T87" s="12">
        <f t="shared" si="47"/>
        <v>3.12</v>
      </c>
      <c r="U87" s="12">
        <f t="shared" si="47"/>
        <v>4.5600000000000002E-2</v>
      </c>
      <c r="V87" t="s">
        <v>145</v>
      </c>
      <c r="Y87" s="16">
        <f t="shared" si="48"/>
        <v>103.1656</v>
      </c>
      <c r="Z87" s="16"/>
      <c r="AA87" s="7" t="s">
        <v>152</v>
      </c>
      <c r="AB87" s="7" t="s">
        <v>147</v>
      </c>
      <c r="AC87" s="7" t="s">
        <v>148</v>
      </c>
      <c r="AD87" s="7" t="s">
        <v>149</v>
      </c>
      <c r="AE87" s="7">
        <v>0.192</v>
      </c>
      <c r="AF87" s="17">
        <f t="shared" si="71"/>
        <v>192</v>
      </c>
      <c r="AG87" s="18">
        <f t="shared" si="72"/>
        <v>808</v>
      </c>
      <c r="AH87" s="7">
        <v>1000</v>
      </c>
      <c r="AI87" s="7">
        <v>1523.15</v>
      </c>
      <c r="AJ87" s="7">
        <v>1.238</v>
      </c>
      <c r="AK87" s="18">
        <v>0.999</v>
      </c>
      <c r="AL87" s="17">
        <f t="shared" si="73"/>
        <v>237.696</v>
      </c>
      <c r="AM87" s="18">
        <f t="shared" si="73"/>
        <v>807.19200000000001</v>
      </c>
      <c r="AN87" s="7"/>
      <c r="AO87" s="7"/>
      <c r="AP87" s="7"/>
      <c r="AQ87" s="7">
        <v>283</v>
      </c>
      <c r="AR87" s="7">
        <v>31200</v>
      </c>
      <c r="AS87" s="7">
        <v>456</v>
      </c>
      <c r="AT87" s="7">
        <f t="shared" si="43"/>
        <v>5.9434847589586743E-3</v>
      </c>
      <c r="AU87" s="7"/>
      <c r="AV87" s="12">
        <f t="shared" si="65"/>
        <v>4.5600000000000002E-2</v>
      </c>
      <c r="AW87" s="19">
        <f t="shared" si="49"/>
        <v>9.3217935653064285E-2</v>
      </c>
      <c r="AX87" s="15">
        <f t="shared" si="50"/>
        <v>4.7617935653064283E-2</v>
      </c>
      <c r="AY87" s="15">
        <f t="shared" si="66"/>
        <v>2.2674677958593706E-3</v>
      </c>
      <c r="AZ87" s="7"/>
      <c r="BA87" s="7"/>
      <c r="BB87" s="7"/>
      <c r="BC87" s="7"/>
      <c r="BD87" s="7"/>
      <c r="BE87" s="15"/>
      <c r="BF87" s="16"/>
      <c r="BG87" s="16"/>
      <c r="BH87" s="20">
        <f t="shared" si="70"/>
        <v>0.70739559193620172</v>
      </c>
      <c r="BI87" s="20">
        <f t="shared" si="70"/>
        <v>5.3344741577121086E-3</v>
      </c>
      <c r="BJ87" s="20">
        <f t="shared" si="70"/>
        <v>9.7756259197688447E-2</v>
      </c>
      <c r="BK87" s="20">
        <f t="shared" si="70"/>
        <v>4.2501279141816638E-2</v>
      </c>
      <c r="BL87" s="20">
        <f t="shared" si="70"/>
        <v>6.3702156960141463E-4</v>
      </c>
      <c r="BM87" s="20">
        <f t="shared" si="67"/>
        <v>3.4276540906145021E-2</v>
      </c>
      <c r="BN87" s="20">
        <f t="shared" si="67"/>
        <v>5.6293137122466329E-2</v>
      </c>
      <c r="BO87" s="20">
        <f t="shared" si="67"/>
        <v>3.8329629233982858E-2</v>
      </c>
      <c r="BP87" s="20">
        <f t="shared" si="67"/>
        <v>1.747606673438545E-2</v>
      </c>
      <c r="BQ87" s="20">
        <f t="shared" si="67"/>
        <v>0</v>
      </c>
      <c r="BR87" s="20">
        <f t="shared" si="46"/>
        <v>0.10047416828283698</v>
      </c>
      <c r="BS87" s="20">
        <f t="shared" si="46"/>
        <v>6.0126799392931207E-4</v>
      </c>
      <c r="BT87" s="6"/>
      <c r="BU87" s="6"/>
      <c r="BV87" s="6"/>
      <c r="BW87" s="6">
        <f t="shared" si="51"/>
        <v>1.095799214433127</v>
      </c>
      <c r="BX87" s="6">
        <f t="shared" si="52"/>
        <v>8.2634280706147482E-3</v>
      </c>
      <c r="BY87" s="6">
        <f t="shared" si="53"/>
        <v>0.15143044889712734</v>
      </c>
      <c r="BZ87" s="6">
        <f t="shared" si="54"/>
        <v>6.5837091475975731E-2</v>
      </c>
      <c r="CA87" s="6">
        <f t="shared" si="55"/>
        <v>9.8678553203246822E-4</v>
      </c>
      <c r="CB87" s="6">
        <f t="shared" si="56"/>
        <v>5.3096466851925365E-2</v>
      </c>
      <c r="CC87" s="6">
        <f t="shared" si="57"/>
        <v>8.7201526472528837E-2</v>
      </c>
      <c r="CD87" s="6">
        <f t="shared" si="58"/>
        <v>5.937494957969635E-2</v>
      </c>
      <c r="CE87" s="6">
        <f t="shared" si="59"/>
        <v>2.7071500610435797E-2</v>
      </c>
      <c r="CF87" s="6">
        <f t="shared" si="60"/>
        <v>0</v>
      </c>
      <c r="CG87" s="6">
        <f t="shared" si="61"/>
        <v>0.17314095449500555</v>
      </c>
      <c r="CH87" s="6">
        <f t="shared" si="62"/>
        <v>1.0361281526925701E-3</v>
      </c>
      <c r="CI87" s="6">
        <f t="shared" si="68"/>
        <v>1.5490614119234636</v>
      </c>
      <c r="CJ87">
        <f t="shared" si="69"/>
        <v>1.7232384945711616</v>
      </c>
      <c r="CK87" s="24"/>
    </row>
    <row r="88" spans="1:89" x14ac:dyDescent="0.45">
      <c r="A88" s="41" t="s">
        <v>586</v>
      </c>
      <c r="B88" s="7" t="s">
        <v>144</v>
      </c>
      <c r="C88" s="7">
        <v>1000</v>
      </c>
      <c r="D88" s="7">
        <v>1523.15</v>
      </c>
      <c r="E88" s="7" t="s">
        <v>144</v>
      </c>
      <c r="F88" s="7">
        <f t="shared" si="63"/>
        <v>100</v>
      </c>
      <c r="G88" s="7">
        <f t="shared" si="64"/>
        <v>1250</v>
      </c>
      <c r="H88" s="15">
        <v>65.84</v>
      </c>
      <c r="I88" s="15">
        <v>0.66</v>
      </c>
      <c r="J88" s="15">
        <v>15.44</v>
      </c>
      <c r="K88" s="15">
        <v>4.7300000000000004</v>
      </c>
      <c r="L88" s="15">
        <v>7.0000000000000007E-2</v>
      </c>
      <c r="M88" s="15">
        <v>2.14</v>
      </c>
      <c r="N88" s="15">
        <v>4.8899999999999997</v>
      </c>
      <c r="O88" s="15">
        <v>3.68</v>
      </c>
      <c r="P88" s="15">
        <v>2.5499999999999998</v>
      </c>
      <c r="Q88" s="15"/>
      <c r="R88" s="15">
        <f t="shared" si="45"/>
        <v>100</v>
      </c>
      <c r="S88" s="15"/>
      <c r="T88" s="12">
        <f t="shared" si="47"/>
        <v>3.64</v>
      </c>
      <c r="U88" s="12">
        <f t="shared" si="47"/>
        <v>3.2000000000000001E-2</v>
      </c>
      <c r="V88" t="s">
        <v>145</v>
      </c>
      <c r="Y88" s="16">
        <f t="shared" si="48"/>
        <v>103.672</v>
      </c>
      <c r="Z88" s="16"/>
      <c r="AA88" s="7" t="s">
        <v>153</v>
      </c>
      <c r="AB88" s="7" t="s">
        <v>147</v>
      </c>
      <c r="AC88" s="7" t="s">
        <v>148</v>
      </c>
      <c r="AD88" s="7" t="s">
        <v>149</v>
      </c>
      <c r="AE88" s="7">
        <v>0</v>
      </c>
      <c r="AF88" s="17">
        <f t="shared" si="71"/>
        <v>0</v>
      </c>
      <c r="AG88" s="18">
        <f t="shared" si="72"/>
        <v>1000</v>
      </c>
      <c r="AH88" s="7">
        <v>1000</v>
      </c>
      <c r="AI88" s="7">
        <v>1523.15</v>
      </c>
      <c r="AJ88" s="7">
        <v>1.238</v>
      </c>
      <c r="AK88" s="18">
        <v>0.999</v>
      </c>
      <c r="AL88" s="17">
        <f t="shared" si="73"/>
        <v>0</v>
      </c>
      <c r="AM88" s="18">
        <f t="shared" si="73"/>
        <v>999</v>
      </c>
      <c r="AN88" s="7"/>
      <c r="AO88" s="7"/>
      <c r="AP88" s="7"/>
      <c r="AQ88" s="7">
        <v>0</v>
      </c>
      <c r="AR88" s="7">
        <v>36400</v>
      </c>
      <c r="AS88" s="7">
        <v>320</v>
      </c>
      <c r="AT88" s="7">
        <f t="shared" si="43"/>
        <v>3.5835158271949035E-3</v>
      </c>
      <c r="AU88" s="7"/>
      <c r="AV88" s="12">
        <f t="shared" si="65"/>
        <v>3.2000000000000001E-2</v>
      </c>
      <c r="AW88" s="19">
        <f t="shared" si="49"/>
        <v>8.5953104397894331E-2</v>
      </c>
      <c r="AX88" s="15">
        <f t="shared" si="50"/>
        <v>5.395310439789433E-2</v>
      </c>
      <c r="AY88" s="15">
        <f t="shared" si="66"/>
        <v>2.9109374741700844E-3</v>
      </c>
      <c r="AZ88" s="7"/>
      <c r="BA88" s="7"/>
      <c r="BB88" s="7"/>
      <c r="BC88" s="7"/>
      <c r="BD88" s="7"/>
      <c r="BE88" s="15"/>
      <c r="BF88" s="16"/>
      <c r="BG88" s="16"/>
      <c r="BH88" s="20">
        <f t="shared" si="70"/>
        <v>0.70739559193620172</v>
      </c>
      <c r="BI88" s="20">
        <f t="shared" si="70"/>
        <v>5.3344741577121086E-3</v>
      </c>
      <c r="BJ88" s="20">
        <f t="shared" si="70"/>
        <v>9.7756259197688447E-2</v>
      </c>
      <c r="BK88" s="20">
        <f t="shared" si="70"/>
        <v>4.2501279141816638E-2</v>
      </c>
      <c r="BL88" s="20">
        <f t="shared" si="70"/>
        <v>6.3702156960141463E-4</v>
      </c>
      <c r="BM88" s="20">
        <f t="shared" si="67"/>
        <v>3.4276540906145021E-2</v>
      </c>
      <c r="BN88" s="20">
        <f t="shared" si="67"/>
        <v>5.6293137122466329E-2</v>
      </c>
      <c r="BO88" s="20">
        <f t="shared" si="67"/>
        <v>3.8329629233982858E-2</v>
      </c>
      <c r="BP88" s="20">
        <f t="shared" si="67"/>
        <v>1.747606673438545E-2</v>
      </c>
      <c r="BQ88" s="20">
        <f t="shared" si="67"/>
        <v>0</v>
      </c>
      <c r="BR88" s="20">
        <f t="shared" si="46"/>
        <v>0.11530960156801913</v>
      </c>
      <c r="BS88" s="20">
        <f t="shared" si="46"/>
        <v>4.1506631015542517E-4</v>
      </c>
      <c r="BT88" s="6"/>
      <c r="BU88" s="6"/>
      <c r="BV88" s="6"/>
      <c r="BW88" s="6">
        <f t="shared" si="51"/>
        <v>1.095799214433127</v>
      </c>
      <c r="BX88" s="6">
        <f t="shared" si="52"/>
        <v>8.2634280706147482E-3</v>
      </c>
      <c r="BY88" s="6">
        <f t="shared" si="53"/>
        <v>0.15143044889712734</v>
      </c>
      <c r="BZ88" s="6">
        <f t="shared" si="54"/>
        <v>6.5837091475975731E-2</v>
      </c>
      <c r="CA88" s="6">
        <f t="shared" si="55"/>
        <v>9.8678553203246822E-4</v>
      </c>
      <c r="CB88" s="6">
        <f t="shared" si="56"/>
        <v>5.3096466851925365E-2</v>
      </c>
      <c r="CC88" s="6">
        <f t="shared" si="57"/>
        <v>8.7201526472528837E-2</v>
      </c>
      <c r="CD88" s="6">
        <f t="shared" si="58"/>
        <v>5.937494957969635E-2</v>
      </c>
      <c r="CE88" s="6">
        <f t="shared" si="59"/>
        <v>2.7071500610435797E-2</v>
      </c>
      <c r="CF88" s="6">
        <f t="shared" si="60"/>
        <v>0</v>
      </c>
      <c r="CG88" s="6">
        <f t="shared" si="61"/>
        <v>0.20199778024417314</v>
      </c>
      <c r="CH88" s="6">
        <f t="shared" si="62"/>
        <v>7.2710747557373334E-4</v>
      </c>
      <c r="CI88" s="6">
        <f t="shared" si="68"/>
        <v>1.5490614119234636</v>
      </c>
      <c r="CJ88">
        <f t="shared" si="69"/>
        <v>1.7517862996432103</v>
      </c>
      <c r="CK88" s="24"/>
    </row>
    <row r="89" spans="1:89" x14ac:dyDescent="0.45">
      <c r="A89" s="41" t="s">
        <v>586</v>
      </c>
      <c r="B89" s="7" t="s">
        <v>144</v>
      </c>
      <c r="C89" s="7">
        <v>2000</v>
      </c>
      <c r="D89" s="7">
        <v>1523.15</v>
      </c>
      <c r="E89" s="7" t="s">
        <v>144</v>
      </c>
      <c r="F89" s="7">
        <f t="shared" si="63"/>
        <v>200</v>
      </c>
      <c r="G89" s="7">
        <f t="shared" si="64"/>
        <v>1250</v>
      </c>
      <c r="H89" s="15">
        <v>65.84</v>
      </c>
      <c r="I89" s="15">
        <v>0.66</v>
      </c>
      <c r="J89" s="15">
        <v>15.44</v>
      </c>
      <c r="K89" s="15">
        <v>4.7300000000000004</v>
      </c>
      <c r="L89" s="15">
        <v>7.0000000000000007E-2</v>
      </c>
      <c r="M89" s="15">
        <v>2.14</v>
      </c>
      <c r="N89" s="15">
        <v>4.8899999999999997</v>
      </c>
      <c r="O89" s="15">
        <v>3.68</v>
      </c>
      <c r="P89" s="15">
        <v>2.5499999999999998</v>
      </c>
      <c r="Q89" s="15"/>
      <c r="R89" s="15">
        <f t="shared" si="45"/>
        <v>100</v>
      </c>
      <c r="S89" s="15"/>
      <c r="T89" s="12">
        <f t="shared" si="47"/>
        <v>0.55000000000000004</v>
      </c>
      <c r="U89" s="12">
        <f t="shared" si="47"/>
        <v>0.1318</v>
      </c>
      <c r="V89" t="s">
        <v>145</v>
      </c>
      <c r="Y89" s="16">
        <f t="shared" si="48"/>
        <v>100.6818</v>
      </c>
      <c r="Z89" s="16"/>
      <c r="AA89" s="7" t="s">
        <v>154</v>
      </c>
      <c r="AB89" s="7" t="s">
        <v>147</v>
      </c>
      <c r="AC89" s="7" t="s">
        <v>148</v>
      </c>
      <c r="AD89" s="7" t="s">
        <v>149</v>
      </c>
      <c r="AE89" s="7">
        <v>0.94699999999999995</v>
      </c>
      <c r="AF89" s="17">
        <f t="shared" si="71"/>
        <v>1894</v>
      </c>
      <c r="AG89" s="18">
        <f t="shared" si="72"/>
        <v>106.0000000000001</v>
      </c>
      <c r="AH89" s="7">
        <v>2000</v>
      </c>
      <c r="AI89" s="7">
        <v>1523.15</v>
      </c>
      <c r="AJ89" s="7">
        <v>1.5640000000000001</v>
      </c>
      <c r="AK89" s="18">
        <v>1.0209999999999999</v>
      </c>
      <c r="AL89" s="17">
        <f t="shared" si="73"/>
        <v>2962.2159999999999</v>
      </c>
      <c r="AM89" s="18">
        <f t="shared" si="73"/>
        <v>108.2260000000001</v>
      </c>
      <c r="AN89" s="7"/>
      <c r="AO89" s="7">
        <f>1.6212*C89*AE89</f>
        <v>3070.5527999999999</v>
      </c>
      <c r="AP89" s="7"/>
      <c r="AQ89" s="7">
        <v>3092</v>
      </c>
      <c r="AR89" s="7">
        <v>5500</v>
      </c>
      <c r="AS89" s="7">
        <v>1318</v>
      </c>
      <c r="AT89" s="7">
        <f t="shared" si="43"/>
        <v>8.9280606945552538E-2</v>
      </c>
      <c r="AU89" s="7"/>
      <c r="AV89" s="12">
        <f t="shared" si="65"/>
        <v>0.1318</v>
      </c>
      <c r="AW89" s="19">
        <f t="shared" si="49"/>
        <v>0.18836583267567236</v>
      </c>
      <c r="AX89" s="15">
        <f t="shared" si="50"/>
        <v>5.6565832675672362E-2</v>
      </c>
      <c r="AY89" s="15">
        <f t="shared" si="66"/>
        <v>3.199693426292163E-3</v>
      </c>
      <c r="AZ89" s="7"/>
      <c r="BA89" s="7"/>
      <c r="BB89" s="7"/>
      <c r="BC89" s="7"/>
      <c r="BD89" s="7"/>
      <c r="BE89" s="15"/>
      <c r="BF89" s="16"/>
      <c r="BG89" s="16"/>
      <c r="BH89" s="20">
        <f t="shared" si="70"/>
        <v>0.70739559193620172</v>
      </c>
      <c r="BI89" s="20">
        <f t="shared" si="70"/>
        <v>5.3344741577121086E-3</v>
      </c>
      <c r="BJ89" s="20">
        <f t="shared" si="70"/>
        <v>9.7756259197688447E-2</v>
      </c>
      <c r="BK89" s="20">
        <f t="shared" si="70"/>
        <v>4.2501279141816638E-2</v>
      </c>
      <c r="BL89" s="20">
        <f t="shared" si="70"/>
        <v>6.3702156960141463E-4</v>
      </c>
      <c r="BM89" s="20">
        <f t="shared" si="67"/>
        <v>3.4276540906145021E-2</v>
      </c>
      <c r="BN89" s="20">
        <f t="shared" si="67"/>
        <v>5.6293137122466329E-2</v>
      </c>
      <c r="BO89" s="20">
        <f t="shared" si="67"/>
        <v>3.8329629233982858E-2</v>
      </c>
      <c r="BP89" s="20">
        <f t="shared" si="67"/>
        <v>1.747606673438545E-2</v>
      </c>
      <c r="BQ89" s="20">
        <f t="shared" si="67"/>
        <v>0</v>
      </c>
      <c r="BR89" s="20">
        <f t="shared" si="46"/>
        <v>1.9286029458061404E-2</v>
      </c>
      <c r="BS89" s="20">
        <f t="shared" si="46"/>
        <v>1.8923391072258918E-3</v>
      </c>
      <c r="BT89" s="6"/>
      <c r="BU89" s="6"/>
      <c r="BV89" s="6"/>
      <c r="BW89" s="6">
        <f t="shared" si="51"/>
        <v>1.095799214433127</v>
      </c>
      <c r="BX89" s="6">
        <f t="shared" si="52"/>
        <v>8.2634280706147482E-3</v>
      </c>
      <c r="BY89" s="6">
        <f t="shared" si="53"/>
        <v>0.15143044889712734</v>
      </c>
      <c r="BZ89" s="6">
        <f t="shared" si="54"/>
        <v>6.5837091475975731E-2</v>
      </c>
      <c r="CA89" s="6">
        <f t="shared" si="55"/>
        <v>9.8678553203246822E-4</v>
      </c>
      <c r="CB89" s="6">
        <f t="shared" si="56"/>
        <v>5.3096466851925365E-2</v>
      </c>
      <c r="CC89" s="6">
        <f t="shared" si="57"/>
        <v>8.7201526472528837E-2</v>
      </c>
      <c r="CD89" s="6">
        <f t="shared" si="58"/>
        <v>5.937494957969635E-2</v>
      </c>
      <c r="CE89" s="6">
        <f t="shared" si="59"/>
        <v>2.7071500610435797E-2</v>
      </c>
      <c r="CF89" s="6">
        <f t="shared" si="60"/>
        <v>0</v>
      </c>
      <c r="CG89" s="6">
        <f t="shared" si="61"/>
        <v>3.0521642619311878E-2</v>
      </c>
      <c r="CH89" s="6">
        <f t="shared" si="62"/>
        <v>2.9947739150193138E-3</v>
      </c>
      <c r="CI89" s="6">
        <f t="shared" si="68"/>
        <v>1.5490614119234636</v>
      </c>
      <c r="CJ89">
        <f t="shared" si="69"/>
        <v>1.5825778284577947</v>
      </c>
      <c r="CK89" s="24"/>
    </row>
    <row r="90" spans="1:89" x14ac:dyDescent="0.45">
      <c r="A90" s="41" t="s">
        <v>586</v>
      </c>
      <c r="B90" s="7" t="s">
        <v>144</v>
      </c>
      <c r="C90" s="7">
        <v>2000</v>
      </c>
      <c r="D90" s="7">
        <v>1523.15</v>
      </c>
      <c r="E90" s="7" t="s">
        <v>144</v>
      </c>
      <c r="F90" s="7">
        <f t="shared" si="63"/>
        <v>200</v>
      </c>
      <c r="G90" s="7">
        <f t="shared" si="64"/>
        <v>1250</v>
      </c>
      <c r="H90" s="15">
        <v>65.84</v>
      </c>
      <c r="I90" s="15">
        <v>0.66</v>
      </c>
      <c r="J90" s="15">
        <v>15.44</v>
      </c>
      <c r="K90" s="15">
        <v>4.7300000000000004</v>
      </c>
      <c r="L90" s="15">
        <v>7.0000000000000007E-2</v>
      </c>
      <c r="M90" s="15">
        <v>2.14</v>
      </c>
      <c r="N90" s="15">
        <v>4.8899999999999997</v>
      </c>
      <c r="O90" s="15">
        <v>3.68</v>
      </c>
      <c r="P90" s="15">
        <v>2.5499999999999998</v>
      </c>
      <c r="Q90" s="15"/>
      <c r="R90" s="15">
        <f t="shared" si="45"/>
        <v>100</v>
      </c>
      <c r="S90" s="15"/>
      <c r="T90" s="12">
        <f t="shared" si="47"/>
        <v>1</v>
      </c>
      <c r="U90" s="12">
        <f t="shared" si="47"/>
        <v>0.13289999999999999</v>
      </c>
      <c r="V90" t="s">
        <v>145</v>
      </c>
      <c r="Y90" s="16">
        <f t="shared" si="48"/>
        <v>101.13290000000001</v>
      </c>
      <c r="Z90" s="16"/>
      <c r="AA90" s="7" t="s">
        <v>155</v>
      </c>
      <c r="AB90" s="7" t="s">
        <v>147</v>
      </c>
      <c r="AC90" s="7" t="s">
        <v>148</v>
      </c>
      <c r="AD90" s="7" t="s">
        <v>149</v>
      </c>
      <c r="AE90" s="7">
        <v>0.92700000000000005</v>
      </c>
      <c r="AF90" s="17">
        <f t="shared" si="71"/>
        <v>1854</v>
      </c>
      <c r="AG90" s="18">
        <f t="shared" si="72"/>
        <v>145.99999999999991</v>
      </c>
      <c r="AH90" s="7">
        <v>2000</v>
      </c>
      <c r="AI90" s="7">
        <v>1523.15</v>
      </c>
      <c r="AJ90" s="7">
        <v>1.5640000000000001</v>
      </c>
      <c r="AK90" s="18">
        <v>1.0209999999999999</v>
      </c>
      <c r="AL90" s="17">
        <f t="shared" si="73"/>
        <v>2899.6559999999999</v>
      </c>
      <c r="AM90" s="18">
        <f t="shared" si="73"/>
        <v>149.06599999999989</v>
      </c>
      <c r="AN90" s="7"/>
      <c r="AO90" s="7">
        <f>1.6218*C90*AE90</f>
        <v>3006.8172</v>
      </c>
      <c r="AP90" s="7"/>
      <c r="AQ90" s="7">
        <v>3028</v>
      </c>
      <c r="AR90" s="7">
        <v>10000</v>
      </c>
      <c r="AS90" s="7">
        <v>1329</v>
      </c>
      <c r="AT90" s="7">
        <f t="shared" si="43"/>
        <v>5.1564702687089632E-2</v>
      </c>
      <c r="AU90" s="7"/>
      <c r="AV90" s="12">
        <f t="shared" si="65"/>
        <v>0.13289999999999999</v>
      </c>
      <c r="AW90" s="19">
        <f t="shared" si="49"/>
        <v>0.18090571680474471</v>
      </c>
      <c r="AX90" s="15">
        <f t="shared" si="50"/>
        <v>4.8005716804744719E-2</v>
      </c>
      <c r="AY90" s="15">
        <f t="shared" si="66"/>
        <v>2.3045488459373497E-3</v>
      </c>
      <c r="AZ90" s="7"/>
      <c r="BA90" s="7"/>
      <c r="BB90" s="7"/>
      <c r="BC90" s="7"/>
      <c r="BD90" s="7"/>
      <c r="BE90" s="15"/>
      <c r="BF90" s="16"/>
      <c r="BG90" s="16"/>
      <c r="BH90" s="20">
        <f t="shared" si="70"/>
        <v>0.70739559193620172</v>
      </c>
      <c r="BI90" s="20">
        <f t="shared" si="70"/>
        <v>5.3344741577121086E-3</v>
      </c>
      <c r="BJ90" s="20">
        <f t="shared" si="70"/>
        <v>9.7756259197688447E-2</v>
      </c>
      <c r="BK90" s="20">
        <f t="shared" si="70"/>
        <v>4.2501279141816638E-2</v>
      </c>
      <c r="BL90" s="20">
        <f t="shared" si="70"/>
        <v>6.3702156960141463E-4</v>
      </c>
      <c r="BM90" s="20">
        <f t="shared" si="67"/>
        <v>3.4276540906145021E-2</v>
      </c>
      <c r="BN90" s="20">
        <f t="shared" si="67"/>
        <v>5.6293137122466329E-2</v>
      </c>
      <c r="BO90" s="20">
        <f t="shared" si="67"/>
        <v>3.8329629233982858E-2</v>
      </c>
      <c r="BP90" s="20">
        <f t="shared" si="67"/>
        <v>1.747606673438545E-2</v>
      </c>
      <c r="BQ90" s="20">
        <f t="shared" si="67"/>
        <v>0</v>
      </c>
      <c r="BR90" s="20">
        <f t="shared" si="46"/>
        <v>3.4520251343685422E-2</v>
      </c>
      <c r="BS90" s="20">
        <f t="shared" si="46"/>
        <v>1.8784617153473251E-3</v>
      </c>
      <c r="BT90" s="6"/>
      <c r="BU90" s="6"/>
      <c r="BV90" s="6"/>
      <c r="BW90" s="6">
        <f t="shared" si="51"/>
        <v>1.095799214433127</v>
      </c>
      <c r="BX90" s="6">
        <f t="shared" si="52"/>
        <v>8.2634280706147482E-3</v>
      </c>
      <c r="BY90" s="6">
        <f t="shared" si="53"/>
        <v>0.15143044889712734</v>
      </c>
      <c r="BZ90" s="6">
        <f t="shared" si="54"/>
        <v>6.5837091475975731E-2</v>
      </c>
      <c r="CA90" s="6">
        <f t="shared" si="55"/>
        <v>9.8678553203246822E-4</v>
      </c>
      <c r="CB90" s="6">
        <f t="shared" si="56"/>
        <v>5.3096466851925365E-2</v>
      </c>
      <c r="CC90" s="6">
        <f t="shared" si="57"/>
        <v>8.7201526472528837E-2</v>
      </c>
      <c r="CD90" s="6">
        <f t="shared" si="58"/>
        <v>5.937494957969635E-2</v>
      </c>
      <c r="CE90" s="6">
        <f t="shared" si="59"/>
        <v>2.7071500610435797E-2</v>
      </c>
      <c r="CF90" s="6">
        <f t="shared" si="60"/>
        <v>0</v>
      </c>
      <c r="CG90" s="6">
        <f t="shared" si="61"/>
        <v>5.549389567147614E-2</v>
      </c>
      <c r="CH90" s="6">
        <f t="shared" si="62"/>
        <v>3.0197682344921609E-3</v>
      </c>
      <c r="CI90" s="6">
        <f t="shared" si="68"/>
        <v>1.5490614119234636</v>
      </c>
      <c r="CJ90">
        <f t="shared" si="69"/>
        <v>1.6075750758294318</v>
      </c>
      <c r="CK90" s="24"/>
    </row>
    <row r="91" spans="1:89" x14ac:dyDescent="0.45">
      <c r="A91" s="41" t="s">
        <v>586</v>
      </c>
      <c r="B91" s="7" t="s">
        <v>144</v>
      </c>
      <c r="C91" s="7">
        <v>2000</v>
      </c>
      <c r="D91" s="7">
        <v>1523.15</v>
      </c>
      <c r="E91" s="7" t="s">
        <v>144</v>
      </c>
      <c r="F91" s="7">
        <f t="shared" si="63"/>
        <v>200</v>
      </c>
      <c r="G91" s="7">
        <f t="shared" si="64"/>
        <v>1250</v>
      </c>
      <c r="H91" s="15">
        <v>65.84</v>
      </c>
      <c r="I91" s="15">
        <v>0.66</v>
      </c>
      <c r="J91" s="15">
        <v>15.44</v>
      </c>
      <c r="K91" s="15">
        <v>4.7300000000000004</v>
      </c>
      <c r="L91" s="15">
        <v>7.0000000000000007E-2</v>
      </c>
      <c r="M91" s="15">
        <v>2.14</v>
      </c>
      <c r="N91" s="15">
        <v>4.8899999999999997</v>
      </c>
      <c r="O91" s="15">
        <v>3.68</v>
      </c>
      <c r="P91" s="15">
        <v>2.5499999999999998</v>
      </c>
      <c r="Q91" s="15"/>
      <c r="R91" s="15">
        <f t="shared" si="45"/>
        <v>100</v>
      </c>
      <c r="S91" s="15"/>
      <c r="T91" s="12">
        <f t="shared" si="47"/>
        <v>2.0499999999999998</v>
      </c>
      <c r="U91" s="12">
        <f t="shared" si="47"/>
        <v>0.1376</v>
      </c>
      <c r="V91" t="s">
        <v>145</v>
      </c>
      <c r="Y91" s="16">
        <f t="shared" si="48"/>
        <v>102.1876</v>
      </c>
      <c r="Z91" s="16"/>
      <c r="AA91" s="7" t="s">
        <v>156</v>
      </c>
      <c r="AB91" s="7" t="s">
        <v>147</v>
      </c>
      <c r="AC91" s="7" t="s">
        <v>148</v>
      </c>
      <c r="AD91" s="7" t="s">
        <v>149</v>
      </c>
      <c r="AE91" s="7">
        <v>0.76300000000000001</v>
      </c>
      <c r="AF91" s="17">
        <f t="shared" si="71"/>
        <v>1526</v>
      </c>
      <c r="AG91" s="18">
        <f t="shared" si="72"/>
        <v>474</v>
      </c>
      <c r="AH91" s="7">
        <v>2000</v>
      </c>
      <c r="AI91" s="7">
        <v>1523.15</v>
      </c>
      <c r="AJ91" s="7">
        <v>1.5640000000000001</v>
      </c>
      <c r="AK91" s="18">
        <v>1.0209999999999999</v>
      </c>
      <c r="AL91" s="17">
        <f t="shared" si="73"/>
        <v>2386.6640000000002</v>
      </c>
      <c r="AM91" s="18">
        <f t="shared" si="73"/>
        <v>483.95399999999995</v>
      </c>
      <c r="AN91" s="7"/>
      <c r="AO91" s="7">
        <f>1.6322*C91*AE91</f>
        <v>2490.7372</v>
      </c>
      <c r="AP91" s="7"/>
      <c r="AQ91" s="7">
        <v>2515</v>
      </c>
      <c r="AR91" s="7">
        <v>20500</v>
      </c>
      <c r="AS91" s="7">
        <v>1376</v>
      </c>
      <c r="AT91" s="7">
        <f t="shared" si="43"/>
        <v>2.6725135093140895E-2</v>
      </c>
      <c r="AU91" s="7"/>
      <c r="AV91" s="12">
        <f t="shared" si="65"/>
        <v>0.1376</v>
      </c>
      <c r="AW91" s="19">
        <f t="shared" si="49"/>
        <v>0.16437040327256908</v>
      </c>
      <c r="AX91" s="15">
        <f t="shared" si="50"/>
        <v>2.6770403272569077E-2</v>
      </c>
      <c r="AY91" s="15">
        <f t="shared" si="66"/>
        <v>7.1665449137597718E-4</v>
      </c>
      <c r="AZ91" s="7"/>
      <c r="BA91" s="7"/>
      <c r="BB91" s="7"/>
      <c r="BC91" s="7"/>
      <c r="BD91" s="7"/>
      <c r="BE91" s="15"/>
      <c r="BF91" s="16"/>
      <c r="BG91" s="16"/>
      <c r="BH91" s="20">
        <f t="shared" si="70"/>
        <v>0.70739559193620172</v>
      </c>
      <c r="BI91" s="20">
        <f t="shared" si="70"/>
        <v>5.3344741577121086E-3</v>
      </c>
      <c r="BJ91" s="20">
        <f t="shared" si="70"/>
        <v>9.7756259197688447E-2</v>
      </c>
      <c r="BK91" s="20">
        <f t="shared" si="70"/>
        <v>4.2501279141816638E-2</v>
      </c>
      <c r="BL91" s="20">
        <f t="shared" si="70"/>
        <v>6.3702156960141463E-4</v>
      </c>
      <c r="BM91" s="20">
        <f t="shared" si="67"/>
        <v>3.4276540906145021E-2</v>
      </c>
      <c r="BN91" s="20">
        <f t="shared" si="67"/>
        <v>5.6293137122466329E-2</v>
      </c>
      <c r="BO91" s="20">
        <f t="shared" si="67"/>
        <v>3.8329629233982858E-2</v>
      </c>
      <c r="BP91" s="20">
        <f t="shared" si="67"/>
        <v>1.747606673438545E-2</v>
      </c>
      <c r="BQ91" s="20">
        <f t="shared" si="67"/>
        <v>0</v>
      </c>
      <c r="BR91" s="20">
        <f t="shared" si="46"/>
        <v>6.8286836160310019E-2</v>
      </c>
      <c r="BS91" s="20">
        <f t="shared" si="46"/>
        <v>1.8767437685999193E-3</v>
      </c>
      <c r="BT91" s="6"/>
      <c r="BU91" s="6"/>
      <c r="BV91" s="6"/>
      <c r="BW91" s="6">
        <f t="shared" si="51"/>
        <v>1.095799214433127</v>
      </c>
      <c r="BX91" s="6">
        <f t="shared" si="52"/>
        <v>8.2634280706147482E-3</v>
      </c>
      <c r="BY91" s="6">
        <f t="shared" si="53"/>
        <v>0.15143044889712734</v>
      </c>
      <c r="BZ91" s="6">
        <f t="shared" si="54"/>
        <v>6.5837091475975731E-2</v>
      </c>
      <c r="CA91" s="6">
        <f t="shared" si="55"/>
        <v>9.8678553203246822E-4</v>
      </c>
      <c r="CB91" s="6">
        <f t="shared" si="56"/>
        <v>5.3096466851925365E-2</v>
      </c>
      <c r="CC91" s="6">
        <f t="shared" si="57"/>
        <v>8.7201526472528837E-2</v>
      </c>
      <c r="CD91" s="6">
        <f t="shared" si="58"/>
        <v>5.937494957969635E-2</v>
      </c>
      <c r="CE91" s="6">
        <f t="shared" si="59"/>
        <v>2.7071500610435797E-2</v>
      </c>
      <c r="CF91" s="6">
        <f t="shared" si="60"/>
        <v>0</v>
      </c>
      <c r="CG91" s="6">
        <f t="shared" si="61"/>
        <v>0.11376248612652608</v>
      </c>
      <c r="CH91" s="6">
        <f t="shared" si="62"/>
        <v>3.1265621449670529E-3</v>
      </c>
      <c r="CI91" s="6">
        <f t="shared" si="68"/>
        <v>1.5490614119234636</v>
      </c>
      <c r="CJ91">
        <f t="shared" si="69"/>
        <v>1.6659504601949566</v>
      </c>
      <c r="CK91" s="24"/>
    </row>
    <row r="92" spans="1:89" x14ac:dyDescent="0.45">
      <c r="A92" s="41" t="s">
        <v>586</v>
      </c>
      <c r="B92" s="7" t="s">
        <v>144</v>
      </c>
      <c r="C92" s="7">
        <v>2000</v>
      </c>
      <c r="D92" s="7">
        <v>1523.15</v>
      </c>
      <c r="E92" s="7" t="s">
        <v>144</v>
      </c>
      <c r="F92" s="7">
        <f t="shared" si="63"/>
        <v>200</v>
      </c>
      <c r="G92" s="7">
        <f t="shared" si="64"/>
        <v>1250</v>
      </c>
      <c r="H92" s="15">
        <v>65.84</v>
      </c>
      <c r="I92" s="15">
        <v>0.66</v>
      </c>
      <c r="J92" s="15">
        <v>15.44</v>
      </c>
      <c r="K92" s="15">
        <v>4.7300000000000004</v>
      </c>
      <c r="L92" s="15">
        <v>7.0000000000000007E-2</v>
      </c>
      <c r="M92" s="15">
        <v>2.14</v>
      </c>
      <c r="N92" s="15">
        <v>4.8899999999999997</v>
      </c>
      <c r="O92" s="15">
        <v>3.68</v>
      </c>
      <c r="P92" s="15">
        <v>2.5499999999999998</v>
      </c>
      <c r="Q92" s="15"/>
      <c r="R92" s="15">
        <f t="shared" si="45"/>
        <v>100</v>
      </c>
      <c r="S92" s="15"/>
      <c r="T92" s="12">
        <f t="shared" si="47"/>
        <v>3.61</v>
      </c>
      <c r="U92" s="12">
        <f t="shared" si="47"/>
        <v>9.4399999999999998E-2</v>
      </c>
      <c r="V92" t="s">
        <v>145</v>
      </c>
      <c r="Y92" s="16">
        <f t="shared" si="48"/>
        <v>103.70439999999999</v>
      </c>
      <c r="Z92" s="16"/>
      <c r="AA92" s="7" t="s">
        <v>157</v>
      </c>
      <c r="AB92" s="7" t="s">
        <v>147</v>
      </c>
      <c r="AC92" s="7" t="s">
        <v>148</v>
      </c>
      <c r="AD92" s="7" t="s">
        <v>149</v>
      </c>
      <c r="AE92" s="7">
        <v>0.4</v>
      </c>
      <c r="AF92" s="17">
        <f t="shared" si="71"/>
        <v>800</v>
      </c>
      <c r="AG92" s="18">
        <f t="shared" si="72"/>
        <v>1200</v>
      </c>
      <c r="AH92" s="7">
        <v>2000</v>
      </c>
      <c r="AI92" s="7">
        <v>1523.15</v>
      </c>
      <c r="AJ92" s="7">
        <v>1.5640000000000001</v>
      </c>
      <c r="AK92" s="18">
        <v>1.0209999999999999</v>
      </c>
      <c r="AL92" s="17">
        <f t="shared" si="73"/>
        <v>1251.2</v>
      </c>
      <c r="AM92" s="18">
        <f t="shared" si="73"/>
        <v>1225.1999999999998</v>
      </c>
      <c r="AN92" s="7"/>
      <c r="AO92" s="7">
        <f>1.6716*C92*AE92</f>
        <v>1337.28</v>
      </c>
      <c r="AP92" s="7"/>
      <c r="AQ92" s="7">
        <v>1410</v>
      </c>
      <c r="AR92" s="7">
        <v>36100</v>
      </c>
      <c r="AS92" s="7">
        <v>944</v>
      </c>
      <c r="AT92" s="7">
        <f t="shared" si="43"/>
        <v>1.0584330805186519E-2</v>
      </c>
      <c r="AU92" s="7"/>
      <c r="AV92" s="12">
        <f t="shared" si="65"/>
        <v>9.4399999999999998E-2</v>
      </c>
      <c r="AW92" s="19">
        <f t="shared" si="49"/>
        <v>0.1418010972572874</v>
      </c>
      <c r="AX92" s="15">
        <f t="shared" si="50"/>
        <v>4.7401097257287403E-2</v>
      </c>
      <c r="AY92" s="15">
        <f t="shared" si="66"/>
        <v>2.2468640211948192E-3</v>
      </c>
      <c r="AZ92" s="7"/>
      <c r="BA92" s="7"/>
      <c r="BB92" s="7"/>
      <c r="BC92" s="7"/>
      <c r="BD92" s="7"/>
      <c r="BE92" s="15"/>
      <c r="BF92" s="16"/>
      <c r="BG92" s="16"/>
      <c r="BH92" s="20">
        <f t="shared" si="70"/>
        <v>0.70739559193620172</v>
      </c>
      <c r="BI92" s="20">
        <f t="shared" si="70"/>
        <v>5.3344741577121086E-3</v>
      </c>
      <c r="BJ92" s="20">
        <f t="shared" si="70"/>
        <v>9.7756259197688447E-2</v>
      </c>
      <c r="BK92" s="20">
        <f t="shared" si="70"/>
        <v>4.2501279141816638E-2</v>
      </c>
      <c r="BL92" s="20">
        <f t="shared" si="70"/>
        <v>6.3702156960141463E-4</v>
      </c>
      <c r="BM92" s="20">
        <f t="shared" si="67"/>
        <v>3.4276540906145021E-2</v>
      </c>
      <c r="BN92" s="20">
        <f t="shared" si="67"/>
        <v>5.6293137122466329E-2</v>
      </c>
      <c r="BO92" s="20">
        <f t="shared" si="67"/>
        <v>3.8329629233982858E-2</v>
      </c>
      <c r="BP92" s="20">
        <f t="shared" si="67"/>
        <v>1.747606673438545E-2</v>
      </c>
      <c r="BQ92" s="20">
        <f t="shared" si="67"/>
        <v>0</v>
      </c>
      <c r="BR92" s="20">
        <f t="shared" si="46"/>
        <v>0.11437537172599102</v>
      </c>
      <c r="BS92" s="20">
        <f t="shared" si="46"/>
        <v>1.2246182549711542E-3</v>
      </c>
      <c r="BT92" s="6"/>
      <c r="BU92" s="6"/>
      <c r="BV92" s="6"/>
      <c r="BW92" s="6">
        <f t="shared" si="51"/>
        <v>1.095799214433127</v>
      </c>
      <c r="BX92" s="6">
        <f t="shared" si="52"/>
        <v>8.2634280706147482E-3</v>
      </c>
      <c r="BY92" s="6">
        <f t="shared" si="53"/>
        <v>0.15143044889712734</v>
      </c>
      <c r="BZ92" s="6">
        <f t="shared" si="54"/>
        <v>6.5837091475975731E-2</v>
      </c>
      <c r="CA92" s="6">
        <f t="shared" si="55"/>
        <v>9.8678553203246822E-4</v>
      </c>
      <c r="CB92" s="6">
        <f t="shared" si="56"/>
        <v>5.3096466851925365E-2</v>
      </c>
      <c r="CC92" s="6">
        <f t="shared" si="57"/>
        <v>8.7201526472528837E-2</v>
      </c>
      <c r="CD92" s="6">
        <f t="shared" si="58"/>
        <v>5.937494957969635E-2</v>
      </c>
      <c r="CE92" s="6">
        <f t="shared" si="59"/>
        <v>2.7071500610435797E-2</v>
      </c>
      <c r="CF92" s="6">
        <f t="shared" si="60"/>
        <v>0</v>
      </c>
      <c r="CG92" s="6">
        <f t="shared" si="61"/>
        <v>0.20033296337402887</v>
      </c>
      <c r="CH92" s="6">
        <f t="shared" si="62"/>
        <v>2.144967052942513E-3</v>
      </c>
      <c r="CI92" s="6">
        <f t="shared" si="68"/>
        <v>1.5490614119234636</v>
      </c>
      <c r="CJ92">
        <f t="shared" si="69"/>
        <v>1.7515393423504351</v>
      </c>
      <c r="CK92" s="24"/>
    </row>
    <row r="93" spans="1:89" x14ac:dyDescent="0.45">
      <c r="A93" s="41" t="s">
        <v>586</v>
      </c>
      <c r="B93" s="7" t="s">
        <v>144</v>
      </c>
      <c r="C93" s="7">
        <v>2000</v>
      </c>
      <c r="D93" s="7">
        <v>1523.15</v>
      </c>
      <c r="E93" s="7" t="s">
        <v>144</v>
      </c>
      <c r="F93" s="7">
        <f t="shared" si="63"/>
        <v>200</v>
      </c>
      <c r="G93" s="7">
        <f t="shared" si="64"/>
        <v>1250</v>
      </c>
      <c r="H93" s="15">
        <v>65.84</v>
      </c>
      <c r="I93" s="15">
        <v>0.66</v>
      </c>
      <c r="J93" s="15">
        <v>15.44</v>
      </c>
      <c r="K93" s="15">
        <v>4.7300000000000004</v>
      </c>
      <c r="L93" s="15">
        <v>7.0000000000000007E-2</v>
      </c>
      <c r="M93" s="15">
        <v>2.14</v>
      </c>
      <c r="N93" s="15">
        <v>4.8899999999999997</v>
      </c>
      <c r="O93" s="15">
        <v>3.68</v>
      </c>
      <c r="P93" s="15">
        <v>2.5499999999999998</v>
      </c>
      <c r="Q93" s="15"/>
      <c r="R93" s="15">
        <f t="shared" si="45"/>
        <v>100</v>
      </c>
      <c r="S93" s="15"/>
      <c r="T93" s="12">
        <f t="shared" si="47"/>
        <v>4.8099999999999996</v>
      </c>
      <c r="U93" s="12">
        <f t="shared" si="47"/>
        <v>5.6599999999999998E-2</v>
      </c>
      <c r="V93" t="s">
        <v>145</v>
      </c>
      <c r="Y93" s="16">
        <f t="shared" si="48"/>
        <v>104.86660000000001</v>
      </c>
      <c r="Z93" s="16"/>
      <c r="AA93" s="7" t="s">
        <v>158</v>
      </c>
      <c r="AB93" s="7" t="s">
        <v>147</v>
      </c>
      <c r="AC93" s="7" t="s">
        <v>148</v>
      </c>
      <c r="AD93" s="7" t="s">
        <v>149</v>
      </c>
      <c r="AE93" s="7">
        <v>0.155</v>
      </c>
      <c r="AF93" s="17">
        <f t="shared" si="71"/>
        <v>310</v>
      </c>
      <c r="AG93" s="18">
        <f t="shared" si="72"/>
        <v>1690</v>
      </c>
      <c r="AH93" s="7">
        <v>2000</v>
      </c>
      <c r="AI93" s="7">
        <v>1523.15</v>
      </c>
      <c r="AJ93" s="7">
        <v>1.5640000000000001</v>
      </c>
      <c r="AK93" s="18">
        <v>1.0209999999999999</v>
      </c>
      <c r="AL93" s="17">
        <f t="shared" si="73"/>
        <v>484.84000000000003</v>
      </c>
      <c r="AM93" s="18">
        <f t="shared" si="73"/>
        <v>1725.4899999999998</v>
      </c>
      <c r="AN93" s="7"/>
      <c r="AO93" s="7">
        <f>1.699*C93*AE93</f>
        <v>526.68999999999994</v>
      </c>
      <c r="AP93" s="7"/>
      <c r="AQ93" s="7">
        <v>604</v>
      </c>
      <c r="AR93" s="7">
        <v>48100</v>
      </c>
      <c r="AS93" s="7">
        <v>566</v>
      </c>
      <c r="AT93" s="7">
        <f t="shared" si="43"/>
        <v>4.7907728248254948E-3</v>
      </c>
      <c r="AU93" s="7"/>
      <c r="AV93" s="12">
        <f t="shared" si="65"/>
        <v>5.6599999999999998E-2</v>
      </c>
      <c r="AW93" s="19">
        <f t="shared" si="49"/>
        <v>0.12588252766851526</v>
      </c>
      <c r="AX93" s="15">
        <f t="shared" si="50"/>
        <v>6.9282527668515267E-2</v>
      </c>
      <c r="AY93" s="15">
        <f t="shared" si="66"/>
        <v>4.8000686401385839E-3</v>
      </c>
      <c r="AZ93" s="7"/>
      <c r="BA93" s="7"/>
      <c r="BB93" s="7"/>
      <c r="BC93" s="7"/>
      <c r="BD93" s="7"/>
      <c r="BE93" s="15"/>
      <c r="BF93" s="16"/>
      <c r="BG93" s="16"/>
      <c r="BH93" s="20">
        <f t="shared" si="70"/>
        <v>0.70739559193620172</v>
      </c>
      <c r="BI93" s="20">
        <f t="shared" si="70"/>
        <v>5.3344741577121086E-3</v>
      </c>
      <c r="BJ93" s="20">
        <f t="shared" si="70"/>
        <v>9.7756259197688447E-2</v>
      </c>
      <c r="BK93" s="20">
        <f t="shared" si="70"/>
        <v>4.2501279141816638E-2</v>
      </c>
      <c r="BL93" s="20">
        <f t="shared" si="70"/>
        <v>6.3702156960141463E-4</v>
      </c>
      <c r="BM93" s="20">
        <f t="shared" si="67"/>
        <v>3.4276540906145021E-2</v>
      </c>
      <c r="BN93" s="20">
        <f t="shared" si="67"/>
        <v>5.6293137122466329E-2</v>
      </c>
      <c r="BO93" s="20">
        <f t="shared" si="67"/>
        <v>3.8329629233982858E-2</v>
      </c>
      <c r="BP93" s="20">
        <f t="shared" si="67"/>
        <v>1.747606673438545E-2</v>
      </c>
      <c r="BQ93" s="20">
        <f t="shared" si="67"/>
        <v>0</v>
      </c>
      <c r="BR93" s="20">
        <f t="shared" si="46"/>
        <v>0.14688251041027889</v>
      </c>
      <c r="BS93" s="20">
        <f t="shared" si="46"/>
        <v>7.0769293412230815E-4</v>
      </c>
      <c r="BT93" s="6"/>
      <c r="BU93" s="6"/>
      <c r="BV93" s="6"/>
      <c r="BW93" s="6">
        <f t="shared" si="51"/>
        <v>1.095799214433127</v>
      </c>
      <c r="BX93" s="6">
        <f t="shared" si="52"/>
        <v>8.2634280706147482E-3</v>
      </c>
      <c r="BY93" s="6">
        <f t="shared" si="53"/>
        <v>0.15143044889712734</v>
      </c>
      <c r="BZ93" s="6">
        <f t="shared" si="54"/>
        <v>6.5837091475975731E-2</v>
      </c>
      <c r="CA93" s="6">
        <f t="shared" si="55"/>
        <v>9.8678553203246822E-4</v>
      </c>
      <c r="CB93" s="6">
        <f t="shared" si="56"/>
        <v>5.3096466851925365E-2</v>
      </c>
      <c r="CC93" s="6">
        <f t="shared" si="57"/>
        <v>8.7201526472528837E-2</v>
      </c>
      <c r="CD93" s="6">
        <f t="shared" si="58"/>
        <v>5.937494957969635E-2</v>
      </c>
      <c r="CE93" s="6">
        <f t="shared" si="59"/>
        <v>2.7071500610435797E-2</v>
      </c>
      <c r="CF93" s="6">
        <f t="shared" si="60"/>
        <v>0</v>
      </c>
      <c r="CG93" s="6">
        <f t="shared" si="61"/>
        <v>0.2669256381798002</v>
      </c>
      <c r="CH93" s="6">
        <f t="shared" si="62"/>
        <v>1.2860713474210407E-3</v>
      </c>
      <c r="CI93" s="6">
        <f t="shared" si="68"/>
        <v>1.5490614119234636</v>
      </c>
      <c r="CJ93">
        <f t="shared" si="69"/>
        <v>1.8172731214506848</v>
      </c>
      <c r="CK93" s="24"/>
    </row>
    <row r="94" spans="1:89" x14ac:dyDescent="0.45">
      <c r="A94" s="41" t="s">
        <v>586</v>
      </c>
      <c r="B94" s="7" t="s">
        <v>144</v>
      </c>
      <c r="C94" s="7">
        <v>5000</v>
      </c>
      <c r="D94" s="7">
        <v>1523.15</v>
      </c>
      <c r="E94" s="7" t="s">
        <v>144</v>
      </c>
      <c r="F94" s="7">
        <f t="shared" si="63"/>
        <v>500</v>
      </c>
      <c r="G94" s="7">
        <f t="shared" si="64"/>
        <v>1250</v>
      </c>
      <c r="H94" s="15">
        <v>65.84</v>
      </c>
      <c r="I94" s="15">
        <v>0.66</v>
      </c>
      <c r="J94" s="15">
        <v>15.44</v>
      </c>
      <c r="K94" s="15">
        <v>4.7300000000000004</v>
      </c>
      <c r="L94" s="15">
        <v>7.0000000000000007E-2</v>
      </c>
      <c r="M94" s="15">
        <v>2.14</v>
      </c>
      <c r="N94" s="15">
        <v>4.8899999999999997</v>
      </c>
      <c r="O94" s="15">
        <v>3.68</v>
      </c>
      <c r="P94" s="15">
        <v>2.5499999999999998</v>
      </c>
      <c r="Q94" s="15"/>
      <c r="R94" s="15">
        <f t="shared" si="45"/>
        <v>100</v>
      </c>
      <c r="S94" s="15"/>
      <c r="T94" s="12">
        <f t="shared" si="47"/>
        <v>1.57</v>
      </c>
      <c r="U94" s="12">
        <f t="shared" si="47"/>
        <v>0.28894999999999998</v>
      </c>
      <c r="V94" t="s">
        <v>145</v>
      </c>
      <c r="Y94" s="16">
        <f t="shared" si="48"/>
        <v>101.85894999999999</v>
      </c>
      <c r="Z94" s="16"/>
      <c r="AA94" s="7" t="s">
        <v>159</v>
      </c>
      <c r="AB94" s="7" t="s">
        <v>147</v>
      </c>
      <c r="AC94" s="7" t="s">
        <v>148</v>
      </c>
      <c r="AD94" s="7" t="s">
        <v>149</v>
      </c>
      <c r="AE94" s="7">
        <v>0.92600000000000005</v>
      </c>
      <c r="AF94" s="17">
        <f t="shared" si="71"/>
        <v>4630</v>
      </c>
      <c r="AG94" s="18">
        <f t="shared" si="72"/>
        <v>369.99999999999977</v>
      </c>
      <c r="AH94" s="7">
        <v>5000</v>
      </c>
      <c r="AI94" s="7">
        <v>1523.15</v>
      </c>
      <c r="AJ94" s="7">
        <v>3.2650000000000001</v>
      </c>
      <c r="AK94" s="18">
        <v>1.2</v>
      </c>
      <c r="AL94" s="17">
        <f t="shared" si="73"/>
        <v>15116.95</v>
      </c>
      <c r="AM94" s="18">
        <f t="shared" si="73"/>
        <v>443.99999999999972</v>
      </c>
      <c r="AN94" s="7"/>
      <c r="AO94" s="7">
        <f>3.512*C94*AE94</f>
        <v>16260.560000000001</v>
      </c>
      <c r="AP94" s="7"/>
      <c r="AQ94" s="7">
        <v>16211</v>
      </c>
      <c r="AR94" s="7">
        <v>15700</v>
      </c>
      <c r="AS94" s="7">
        <v>2889.5</v>
      </c>
      <c r="AT94" s="7">
        <f t="shared" si="43"/>
        <v>7.0019156959172671E-2</v>
      </c>
      <c r="AU94" s="7"/>
      <c r="AV94" s="12">
        <f t="shared" si="65"/>
        <v>0.28894999999999998</v>
      </c>
      <c r="AW94" s="19">
        <f t="shared" si="49"/>
        <v>0.33801005226772329</v>
      </c>
      <c r="AX94" s="15">
        <f t="shared" si="50"/>
        <v>4.9060052267723309E-2</v>
      </c>
      <c r="AY94" s="15">
        <f t="shared" si="66"/>
        <v>2.4068887285117429E-3</v>
      </c>
      <c r="AZ94" s="7"/>
      <c r="BA94" s="7"/>
      <c r="BB94" s="7"/>
      <c r="BC94" s="7"/>
      <c r="BD94" s="7"/>
      <c r="BE94" s="15"/>
      <c r="BF94" s="16"/>
      <c r="BG94" s="16"/>
      <c r="BH94" s="20">
        <f t="shared" si="70"/>
        <v>0.70739559193620172</v>
      </c>
      <c r="BI94" s="20">
        <f t="shared" si="70"/>
        <v>5.3344741577121086E-3</v>
      </c>
      <c r="BJ94" s="20">
        <f t="shared" si="70"/>
        <v>9.7756259197688447E-2</v>
      </c>
      <c r="BK94" s="20">
        <f t="shared" si="70"/>
        <v>4.2501279141816638E-2</v>
      </c>
      <c r="BL94" s="20">
        <f t="shared" si="70"/>
        <v>6.3702156960141463E-4</v>
      </c>
      <c r="BM94" s="20">
        <f t="shared" si="67"/>
        <v>3.4276540906145021E-2</v>
      </c>
      <c r="BN94" s="20">
        <f t="shared" si="67"/>
        <v>5.6293137122466329E-2</v>
      </c>
      <c r="BO94" s="20">
        <f t="shared" si="67"/>
        <v>3.8329629233982858E-2</v>
      </c>
      <c r="BP94" s="20">
        <f t="shared" si="67"/>
        <v>1.747606673438545E-2</v>
      </c>
      <c r="BQ94" s="20">
        <f t="shared" si="67"/>
        <v>0</v>
      </c>
      <c r="BR94" s="20">
        <f t="shared" si="46"/>
        <v>5.3036244043902732E-2</v>
      </c>
      <c r="BS94" s="20">
        <f t="shared" si="46"/>
        <v>3.996678597236473E-3</v>
      </c>
      <c r="BT94" s="6"/>
      <c r="BU94" s="6"/>
      <c r="BV94" s="6"/>
      <c r="BW94" s="6">
        <f t="shared" si="51"/>
        <v>1.095799214433127</v>
      </c>
      <c r="BX94" s="6">
        <f t="shared" si="52"/>
        <v>8.2634280706147482E-3</v>
      </c>
      <c r="BY94" s="6">
        <f t="shared" si="53"/>
        <v>0.15143044889712734</v>
      </c>
      <c r="BZ94" s="6">
        <f t="shared" si="54"/>
        <v>6.5837091475975731E-2</v>
      </c>
      <c r="CA94" s="6">
        <f t="shared" si="55"/>
        <v>9.8678553203246822E-4</v>
      </c>
      <c r="CB94" s="6">
        <f t="shared" si="56"/>
        <v>5.3096466851925365E-2</v>
      </c>
      <c r="CC94" s="6">
        <f t="shared" si="57"/>
        <v>8.7201526472528837E-2</v>
      </c>
      <c r="CD94" s="6">
        <f t="shared" si="58"/>
        <v>5.937494957969635E-2</v>
      </c>
      <c r="CE94" s="6">
        <f t="shared" si="59"/>
        <v>2.7071500610435797E-2</v>
      </c>
      <c r="CF94" s="6">
        <f t="shared" si="60"/>
        <v>0</v>
      </c>
      <c r="CG94" s="6">
        <f t="shared" si="61"/>
        <v>8.7125416204217543E-2</v>
      </c>
      <c r="CH94" s="6">
        <f t="shared" si="62"/>
        <v>6.5655532833446941E-3</v>
      </c>
      <c r="CI94" s="6">
        <f t="shared" si="68"/>
        <v>1.5490614119234636</v>
      </c>
      <c r="CJ94">
        <f t="shared" si="69"/>
        <v>1.6427523814110256</v>
      </c>
      <c r="CK94" s="24"/>
    </row>
    <row r="95" spans="1:89" x14ac:dyDescent="0.45">
      <c r="A95" s="41" t="s">
        <v>586</v>
      </c>
      <c r="B95" s="7" t="s">
        <v>144</v>
      </c>
      <c r="C95" s="7">
        <v>5000</v>
      </c>
      <c r="D95" s="7">
        <v>1523.15</v>
      </c>
      <c r="E95" s="7" t="s">
        <v>144</v>
      </c>
      <c r="F95" s="7">
        <f t="shared" si="63"/>
        <v>500</v>
      </c>
      <c r="G95" s="7">
        <f t="shared" si="64"/>
        <v>1250</v>
      </c>
      <c r="H95" s="15">
        <v>65.84</v>
      </c>
      <c r="I95" s="15">
        <v>0.66</v>
      </c>
      <c r="J95" s="15">
        <v>15.44</v>
      </c>
      <c r="K95" s="15">
        <v>4.7300000000000004</v>
      </c>
      <c r="L95" s="15">
        <v>7.0000000000000007E-2</v>
      </c>
      <c r="M95" s="15">
        <v>2.14</v>
      </c>
      <c r="N95" s="15">
        <v>4.8899999999999997</v>
      </c>
      <c r="O95" s="15">
        <v>3.68</v>
      </c>
      <c r="P95" s="15">
        <v>2.5499999999999998</v>
      </c>
      <c r="Q95" s="15"/>
      <c r="R95" s="15">
        <f t="shared" si="45"/>
        <v>100</v>
      </c>
      <c r="S95" s="15"/>
      <c r="T95" s="12">
        <f t="shared" si="47"/>
        <v>3.47</v>
      </c>
      <c r="U95" s="12">
        <f t="shared" si="47"/>
        <v>0.2949</v>
      </c>
      <c r="V95" t="s">
        <v>145</v>
      </c>
      <c r="Y95" s="16">
        <f t="shared" si="48"/>
        <v>103.7649</v>
      </c>
      <c r="Z95" s="16"/>
      <c r="AA95" s="7" t="s">
        <v>160</v>
      </c>
      <c r="AB95" s="7" t="s">
        <v>147</v>
      </c>
      <c r="AC95" s="7" t="s">
        <v>148</v>
      </c>
      <c r="AD95" s="7" t="s">
        <v>149</v>
      </c>
      <c r="AE95" s="7">
        <v>0.80100000000000005</v>
      </c>
      <c r="AF95" s="17">
        <f t="shared" si="71"/>
        <v>4005</v>
      </c>
      <c r="AG95" s="18">
        <f t="shared" si="72"/>
        <v>994.99999999999977</v>
      </c>
      <c r="AH95" s="7">
        <v>5000</v>
      </c>
      <c r="AI95" s="7">
        <v>1523.15</v>
      </c>
      <c r="AJ95" s="7">
        <v>3.2650000000000001</v>
      </c>
      <c r="AK95" s="18">
        <v>1.2</v>
      </c>
      <c r="AL95" s="17">
        <f t="shared" si="73"/>
        <v>13076.325000000001</v>
      </c>
      <c r="AM95" s="18">
        <f t="shared" si="73"/>
        <v>1193.9999999999998</v>
      </c>
      <c r="AN95" s="7"/>
      <c r="AO95" s="7">
        <f>3.5384*C95*AE95</f>
        <v>14171.292000000001</v>
      </c>
      <c r="AP95" s="7"/>
      <c r="AQ95" s="7">
        <v>14090</v>
      </c>
      <c r="AR95" s="7">
        <v>34700</v>
      </c>
      <c r="AS95" s="7">
        <v>2949</v>
      </c>
      <c r="AT95" s="7">
        <f t="shared" si="43"/>
        <v>3.359871180252702E-2</v>
      </c>
      <c r="AU95" s="7"/>
      <c r="AV95" s="12">
        <f t="shared" si="65"/>
        <v>0.2949</v>
      </c>
      <c r="AW95" s="19">
        <f t="shared" si="49"/>
        <v>0.31004575776341159</v>
      </c>
      <c r="AX95" s="15">
        <f t="shared" si="50"/>
        <v>1.5145757763411594E-2</v>
      </c>
      <c r="AY95" s="15">
        <f t="shared" si="66"/>
        <v>2.2939397822794257E-4</v>
      </c>
      <c r="AZ95" s="7"/>
      <c r="BA95" s="7"/>
      <c r="BB95" s="7"/>
      <c r="BC95" s="7"/>
      <c r="BD95" s="7"/>
      <c r="BE95" s="15"/>
      <c r="BF95" s="16"/>
      <c r="BG95" s="16"/>
      <c r="BH95" s="20">
        <f t="shared" si="70"/>
        <v>0.70739559193620172</v>
      </c>
      <c r="BI95" s="20">
        <f t="shared" si="70"/>
        <v>5.3344741577121086E-3</v>
      </c>
      <c r="BJ95" s="20">
        <f t="shared" si="70"/>
        <v>9.7756259197688447E-2</v>
      </c>
      <c r="BK95" s="20">
        <f t="shared" si="70"/>
        <v>4.2501279141816638E-2</v>
      </c>
      <c r="BL95" s="20">
        <f t="shared" si="70"/>
        <v>6.3702156960141463E-4</v>
      </c>
      <c r="BM95" s="20">
        <f t="shared" si="67"/>
        <v>3.4276540906145021E-2</v>
      </c>
      <c r="BN95" s="20">
        <f t="shared" si="67"/>
        <v>5.6293137122466329E-2</v>
      </c>
      <c r="BO95" s="20">
        <f t="shared" si="67"/>
        <v>3.8329629233982858E-2</v>
      </c>
      <c r="BP95" s="20">
        <f t="shared" si="67"/>
        <v>1.747606673438545E-2</v>
      </c>
      <c r="BQ95" s="20">
        <f t="shared" si="67"/>
        <v>0</v>
      </c>
      <c r="BR95" s="20">
        <f t="shared" si="46"/>
        <v>0.1101418272177265</v>
      </c>
      <c r="BS95" s="20">
        <f t="shared" si="46"/>
        <v>3.8326661659556418E-3</v>
      </c>
      <c r="BT95" s="6"/>
      <c r="BU95" s="6"/>
      <c r="BV95" s="6"/>
      <c r="BW95" s="6">
        <f t="shared" si="51"/>
        <v>1.095799214433127</v>
      </c>
      <c r="BX95" s="6">
        <f t="shared" si="52"/>
        <v>8.2634280706147482E-3</v>
      </c>
      <c r="BY95" s="6">
        <f t="shared" si="53"/>
        <v>0.15143044889712734</v>
      </c>
      <c r="BZ95" s="6">
        <f t="shared" si="54"/>
        <v>6.5837091475975731E-2</v>
      </c>
      <c r="CA95" s="6">
        <f t="shared" si="55"/>
        <v>9.8678553203246822E-4</v>
      </c>
      <c r="CB95" s="6">
        <f t="shared" si="56"/>
        <v>5.3096466851925365E-2</v>
      </c>
      <c r="CC95" s="6">
        <f t="shared" si="57"/>
        <v>8.7201526472528837E-2</v>
      </c>
      <c r="CD95" s="6">
        <f t="shared" si="58"/>
        <v>5.937494957969635E-2</v>
      </c>
      <c r="CE95" s="6">
        <f t="shared" si="59"/>
        <v>2.7071500610435797E-2</v>
      </c>
      <c r="CF95" s="6">
        <f t="shared" si="60"/>
        <v>0</v>
      </c>
      <c r="CG95" s="6">
        <f t="shared" si="61"/>
        <v>0.1925638179800222</v>
      </c>
      <c r="CH95" s="6">
        <f t="shared" si="62"/>
        <v>6.7007498295841858E-3</v>
      </c>
      <c r="CI95" s="6">
        <f t="shared" si="68"/>
        <v>1.5490614119234636</v>
      </c>
      <c r="CJ95">
        <f t="shared" si="69"/>
        <v>1.7483259797330699</v>
      </c>
      <c r="CK95" s="24"/>
    </row>
    <row r="96" spans="1:89" x14ac:dyDescent="0.45">
      <c r="A96" s="41" t="s">
        <v>586</v>
      </c>
      <c r="B96" s="7" t="s">
        <v>144</v>
      </c>
      <c r="C96" s="7">
        <v>5000</v>
      </c>
      <c r="D96" s="7">
        <v>1523.15</v>
      </c>
      <c r="E96" s="7" t="s">
        <v>144</v>
      </c>
      <c r="F96" s="7">
        <f t="shared" si="63"/>
        <v>500</v>
      </c>
      <c r="G96" s="7">
        <f t="shared" si="64"/>
        <v>1250</v>
      </c>
      <c r="H96" s="15">
        <v>65.84</v>
      </c>
      <c r="I96" s="15">
        <v>0.66</v>
      </c>
      <c r="J96" s="15">
        <v>15.44</v>
      </c>
      <c r="K96" s="15">
        <v>4.7300000000000004</v>
      </c>
      <c r="L96" s="15">
        <v>7.0000000000000007E-2</v>
      </c>
      <c r="M96" s="15">
        <v>2.14</v>
      </c>
      <c r="N96" s="15">
        <v>4.8899999999999997</v>
      </c>
      <c r="O96" s="15">
        <v>3.68</v>
      </c>
      <c r="P96" s="15">
        <v>2.5499999999999998</v>
      </c>
      <c r="Q96" s="15"/>
      <c r="R96" s="15">
        <f t="shared" si="45"/>
        <v>100</v>
      </c>
      <c r="S96" s="15"/>
      <c r="T96" s="12">
        <f t="shared" si="47"/>
        <v>5.29</v>
      </c>
      <c r="U96" s="12">
        <f t="shared" si="47"/>
        <v>0.25764999999999999</v>
      </c>
      <c r="V96" t="s">
        <v>145</v>
      </c>
      <c r="Y96" s="16">
        <f t="shared" si="48"/>
        <v>105.54765</v>
      </c>
      <c r="Z96" s="16"/>
      <c r="AA96" s="7" t="s">
        <v>161</v>
      </c>
      <c r="AB96" s="7" t="s">
        <v>147</v>
      </c>
      <c r="AC96" s="7" t="s">
        <v>148</v>
      </c>
      <c r="AD96" s="7" t="s">
        <v>149</v>
      </c>
      <c r="AE96" s="7">
        <v>0.56499999999999995</v>
      </c>
      <c r="AF96" s="17">
        <f t="shared" si="71"/>
        <v>2824.9999999999995</v>
      </c>
      <c r="AG96" s="18">
        <f t="shared" si="72"/>
        <v>2175.0000000000005</v>
      </c>
      <c r="AH96" s="7">
        <v>5000</v>
      </c>
      <c r="AI96" s="7">
        <v>1523.15</v>
      </c>
      <c r="AJ96" s="7">
        <v>3.2650000000000001</v>
      </c>
      <c r="AK96" s="18">
        <v>1.2</v>
      </c>
      <c r="AL96" s="17">
        <f t="shared" si="73"/>
        <v>9223.6249999999982</v>
      </c>
      <c r="AM96" s="18">
        <f t="shared" si="73"/>
        <v>2610.0000000000005</v>
      </c>
      <c r="AN96" s="7"/>
      <c r="AO96" s="7">
        <f>3.6485*C96*AE96</f>
        <v>10307.012499999999</v>
      </c>
      <c r="AP96" s="7"/>
      <c r="AQ96" s="7">
        <v>10756</v>
      </c>
      <c r="AR96" s="7">
        <v>52900</v>
      </c>
      <c r="AS96" s="7">
        <v>2576.5</v>
      </c>
      <c r="AT96" s="7">
        <f t="shared" si="43"/>
        <v>1.9535572585581074E-2</v>
      </c>
      <c r="AU96" s="7"/>
      <c r="AV96" s="12">
        <f t="shared" si="65"/>
        <v>0.25764999999999999</v>
      </c>
      <c r="AW96" s="19">
        <f t="shared" si="49"/>
        <v>0.2862116697192798</v>
      </c>
      <c r="AX96" s="15">
        <f t="shared" si="50"/>
        <v>2.8561669719279814E-2</v>
      </c>
      <c r="AY96" s="15">
        <f t="shared" si="66"/>
        <v>8.1576897715322544E-4</v>
      </c>
      <c r="AZ96" s="7"/>
      <c r="BA96" s="7"/>
      <c r="BB96" s="7"/>
      <c r="BC96" s="7"/>
      <c r="BD96" s="7"/>
      <c r="BE96" s="15"/>
      <c r="BF96" s="16"/>
      <c r="BG96" s="16"/>
      <c r="BH96" s="20">
        <f t="shared" si="70"/>
        <v>0.70739559193620172</v>
      </c>
      <c r="BI96" s="20">
        <f t="shared" si="70"/>
        <v>5.3344741577121086E-3</v>
      </c>
      <c r="BJ96" s="20">
        <f t="shared" si="70"/>
        <v>9.7756259197688447E-2</v>
      </c>
      <c r="BK96" s="20">
        <f t="shared" si="70"/>
        <v>4.2501279141816638E-2</v>
      </c>
      <c r="BL96" s="20">
        <f t="shared" si="70"/>
        <v>6.3702156960141463E-4</v>
      </c>
      <c r="BM96" s="20">
        <f t="shared" si="67"/>
        <v>3.4276540906145021E-2</v>
      </c>
      <c r="BN96" s="20">
        <f t="shared" si="67"/>
        <v>5.6293137122466329E-2</v>
      </c>
      <c r="BO96" s="20">
        <f t="shared" si="67"/>
        <v>3.8329629233982858E-2</v>
      </c>
      <c r="BP96" s="20">
        <f t="shared" si="67"/>
        <v>1.747606673438545E-2</v>
      </c>
      <c r="BQ96" s="20">
        <f t="shared" si="67"/>
        <v>0</v>
      </c>
      <c r="BR96" s="20">
        <f t="shared" si="46"/>
        <v>0.15881316047687769</v>
      </c>
      <c r="BS96" s="20">
        <f t="shared" si="46"/>
        <v>3.1671189979573856E-3</v>
      </c>
      <c r="BT96" s="6"/>
      <c r="BU96" s="6"/>
      <c r="BV96" s="6"/>
      <c r="BW96" s="6">
        <f t="shared" si="51"/>
        <v>1.095799214433127</v>
      </c>
      <c r="BX96" s="6">
        <f t="shared" si="52"/>
        <v>8.2634280706147482E-3</v>
      </c>
      <c r="BY96" s="6">
        <f t="shared" si="53"/>
        <v>0.15143044889712734</v>
      </c>
      <c r="BZ96" s="6">
        <f t="shared" si="54"/>
        <v>6.5837091475975731E-2</v>
      </c>
      <c r="CA96" s="6">
        <f t="shared" si="55"/>
        <v>9.8678553203246822E-4</v>
      </c>
      <c r="CB96" s="6">
        <f t="shared" si="56"/>
        <v>5.3096466851925365E-2</v>
      </c>
      <c r="CC96" s="6">
        <f t="shared" si="57"/>
        <v>8.7201526472528837E-2</v>
      </c>
      <c r="CD96" s="6">
        <f t="shared" si="58"/>
        <v>5.937494957969635E-2</v>
      </c>
      <c r="CE96" s="6">
        <f t="shared" si="59"/>
        <v>2.7071500610435797E-2</v>
      </c>
      <c r="CF96" s="6">
        <f t="shared" si="60"/>
        <v>0</v>
      </c>
      <c r="CG96" s="6">
        <f t="shared" si="61"/>
        <v>0.29356270810210877</v>
      </c>
      <c r="CH96" s="6">
        <f t="shared" si="62"/>
        <v>5.8543512837991368E-3</v>
      </c>
      <c r="CI96" s="6">
        <f t="shared" si="68"/>
        <v>1.5490614119234636</v>
      </c>
      <c r="CJ96">
        <f t="shared" si="69"/>
        <v>1.8484784713093716</v>
      </c>
      <c r="CK96" s="24"/>
    </row>
    <row r="97" spans="1:89" x14ac:dyDescent="0.45">
      <c r="A97" s="41" t="s">
        <v>586</v>
      </c>
      <c r="B97" s="7" t="s">
        <v>144</v>
      </c>
      <c r="C97" s="7">
        <v>5000</v>
      </c>
      <c r="D97" s="7">
        <v>1523.15</v>
      </c>
      <c r="E97" s="7" t="s">
        <v>144</v>
      </c>
      <c r="F97" s="7">
        <f t="shared" si="63"/>
        <v>500</v>
      </c>
      <c r="G97" s="7">
        <f t="shared" si="64"/>
        <v>1250</v>
      </c>
      <c r="H97" s="15">
        <v>65.84</v>
      </c>
      <c r="I97" s="15">
        <v>0.66</v>
      </c>
      <c r="J97" s="15">
        <v>15.44</v>
      </c>
      <c r="K97" s="15">
        <v>4.7300000000000004</v>
      </c>
      <c r="L97" s="15">
        <v>7.0000000000000007E-2</v>
      </c>
      <c r="M97" s="15">
        <v>2.14</v>
      </c>
      <c r="N97" s="15">
        <v>4.8899999999999997</v>
      </c>
      <c r="O97" s="15">
        <v>3.68</v>
      </c>
      <c r="P97" s="15">
        <v>2.5499999999999998</v>
      </c>
      <c r="Q97" s="15"/>
      <c r="R97" s="15">
        <f t="shared" si="45"/>
        <v>100</v>
      </c>
      <c r="S97" s="15"/>
      <c r="T97" s="12">
        <f t="shared" si="47"/>
        <v>6.8</v>
      </c>
      <c r="U97" s="12">
        <f t="shared" si="47"/>
        <v>0.21215000000000001</v>
      </c>
      <c r="V97" t="s">
        <v>145</v>
      </c>
      <c r="Y97" s="16">
        <f t="shared" si="48"/>
        <v>107.01214999999999</v>
      </c>
      <c r="Z97" s="16"/>
      <c r="AA97" s="7" t="s">
        <v>162</v>
      </c>
      <c r="AB97" s="7" t="s">
        <v>147</v>
      </c>
      <c r="AC97" s="7" t="s">
        <v>148</v>
      </c>
      <c r="AD97" s="7" t="s">
        <v>149</v>
      </c>
      <c r="AE97" s="7">
        <v>0.33500000000000002</v>
      </c>
      <c r="AF97" s="17">
        <f t="shared" si="71"/>
        <v>1675</v>
      </c>
      <c r="AG97" s="18">
        <f t="shared" si="72"/>
        <v>3325</v>
      </c>
      <c r="AH97" s="7">
        <v>5000</v>
      </c>
      <c r="AI97" s="7">
        <v>1523.15</v>
      </c>
      <c r="AJ97" s="7">
        <v>3.2650000000000001</v>
      </c>
      <c r="AK97" s="18">
        <v>1.2</v>
      </c>
      <c r="AL97" s="17">
        <f t="shared" si="73"/>
        <v>5468.875</v>
      </c>
      <c r="AM97" s="18">
        <f t="shared" si="73"/>
        <v>3990</v>
      </c>
      <c r="AN97" s="7"/>
      <c r="AO97" s="7">
        <f>3.8527*C97*AE97</f>
        <v>6453.2725</v>
      </c>
      <c r="AP97" s="7"/>
      <c r="AQ97" s="7">
        <v>6421</v>
      </c>
      <c r="AR97" s="7">
        <v>68000</v>
      </c>
      <c r="AS97" s="7">
        <v>2121.5</v>
      </c>
      <c r="AT97" s="7">
        <f t="shared" si="43"/>
        <v>1.2602192537952278E-2</v>
      </c>
      <c r="AU97" s="7"/>
      <c r="AV97" s="12">
        <f t="shared" si="65"/>
        <v>0.21215000000000001</v>
      </c>
      <c r="AW97" s="19">
        <f t="shared" si="49"/>
        <v>0.26829678451111993</v>
      </c>
      <c r="AX97" s="15">
        <f t="shared" si="50"/>
        <v>5.6146784511119929E-2</v>
      </c>
      <c r="AY97" s="15">
        <f t="shared" si="66"/>
        <v>3.1524614109381369E-3</v>
      </c>
      <c r="AZ97" s="7"/>
      <c r="BA97" s="7"/>
      <c r="BB97" s="7"/>
      <c r="BC97" s="7"/>
      <c r="BD97" s="7"/>
      <c r="BE97" s="15"/>
      <c r="BF97" s="16"/>
      <c r="BG97" s="16"/>
      <c r="BH97" s="20">
        <f t="shared" si="70"/>
        <v>0.70739559193620172</v>
      </c>
      <c r="BI97" s="20">
        <f t="shared" si="70"/>
        <v>5.3344741577121086E-3</v>
      </c>
      <c r="BJ97" s="20">
        <f t="shared" si="70"/>
        <v>9.7756259197688447E-2</v>
      </c>
      <c r="BK97" s="20">
        <f t="shared" si="70"/>
        <v>4.2501279141816638E-2</v>
      </c>
      <c r="BL97" s="20">
        <f t="shared" si="70"/>
        <v>6.3702156960141463E-4</v>
      </c>
      <c r="BM97" s="20">
        <f t="shared" si="67"/>
        <v>3.4276540906145021E-2</v>
      </c>
      <c r="BN97" s="20">
        <f t="shared" si="67"/>
        <v>5.6293137122466329E-2</v>
      </c>
      <c r="BO97" s="20">
        <f t="shared" si="67"/>
        <v>3.8329629233982858E-2</v>
      </c>
      <c r="BP97" s="20">
        <f t="shared" si="67"/>
        <v>1.747606673438545E-2</v>
      </c>
      <c r="BQ97" s="20">
        <f t="shared" si="67"/>
        <v>0</v>
      </c>
      <c r="BR97" s="20">
        <f t="shared" si="46"/>
        <v>0.19539695368311583</v>
      </c>
      <c r="BS97" s="20">
        <f t="shared" si="46"/>
        <v>2.4960617784199847E-3</v>
      </c>
      <c r="BT97" s="6"/>
      <c r="BU97" s="6"/>
      <c r="BV97" s="6"/>
      <c r="BW97" s="6">
        <f t="shared" si="51"/>
        <v>1.095799214433127</v>
      </c>
      <c r="BX97" s="6">
        <f t="shared" si="52"/>
        <v>8.2634280706147482E-3</v>
      </c>
      <c r="BY97" s="6">
        <f t="shared" si="53"/>
        <v>0.15143044889712734</v>
      </c>
      <c r="BZ97" s="6">
        <f t="shared" si="54"/>
        <v>6.5837091475975731E-2</v>
      </c>
      <c r="CA97" s="6">
        <f t="shared" si="55"/>
        <v>9.8678553203246822E-4</v>
      </c>
      <c r="CB97" s="6">
        <f t="shared" si="56"/>
        <v>5.3096466851925365E-2</v>
      </c>
      <c r="CC97" s="6">
        <f t="shared" si="57"/>
        <v>8.7201526472528837E-2</v>
      </c>
      <c r="CD97" s="6">
        <f t="shared" si="58"/>
        <v>5.937494957969635E-2</v>
      </c>
      <c r="CE97" s="6">
        <f t="shared" si="59"/>
        <v>2.7071500610435797E-2</v>
      </c>
      <c r="CF97" s="6">
        <f t="shared" si="60"/>
        <v>0</v>
      </c>
      <c r="CG97" s="6">
        <f t="shared" si="61"/>
        <v>0.37735849056603771</v>
      </c>
      <c r="CH97" s="6">
        <f t="shared" si="62"/>
        <v>4.8204953419677347E-3</v>
      </c>
      <c r="CI97" s="6">
        <f t="shared" si="68"/>
        <v>1.5490614119234636</v>
      </c>
      <c r="CJ97">
        <f t="shared" si="69"/>
        <v>1.9312403978314689</v>
      </c>
      <c r="CK97" s="24"/>
    </row>
    <row r="98" spans="1:89" x14ac:dyDescent="0.45">
      <c r="A98" s="41" t="s">
        <v>587</v>
      </c>
      <c r="B98" t="s">
        <v>163</v>
      </c>
      <c r="C98">
        <v>20000</v>
      </c>
      <c r="D98">
        <v>1573.15</v>
      </c>
      <c r="E98" t="s">
        <v>163</v>
      </c>
      <c r="F98" s="7">
        <f t="shared" si="63"/>
        <v>2000</v>
      </c>
      <c r="G98" s="7">
        <f t="shared" si="64"/>
        <v>1300</v>
      </c>
      <c r="H98" s="5">
        <v>58.6</v>
      </c>
      <c r="I98">
        <v>0.88</v>
      </c>
      <c r="J98" s="5">
        <v>17.21</v>
      </c>
      <c r="K98">
        <v>7.56</v>
      </c>
      <c r="L98">
        <v>0.14000000000000001</v>
      </c>
      <c r="M98">
        <v>3.37</v>
      </c>
      <c r="N98">
        <v>6.87</v>
      </c>
      <c r="O98" s="5">
        <v>3.52</v>
      </c>
      <c r="P98">
        <v>1.64</v>
      </c>
      <c r="Q98">
        <v>0.21</v>
      </c>
      <c r="R98" s="15">
        <f>SUM(H98:Q98)</f>
        <v>100</v>
      </c>
      <c r="S98" s="15"/>
      <c r="T98" s="12">
        <f t="shared" si="47"/>
        <v>0.3</v>
      </c>
      <c r="U98" s="12">
        <f t="shared" si="47"/>
        <v>1.22</v>
      </c>
      <c r="V98" t="s">
        <v>164</v>
      </c>
      <c r="Y98" s="16">
        <f t="shared" si="48"/>
        <v>101.31</v>
      </c>
      <c r="Z98" s="16"/>
      <c r="AA98" t="s">
        <v>165</v>
      </c>
      <c r="AB98" t="s">
        <v>166</v>
      </c>
      <c r="AC98" t="s">
        <v>167</v>
      </c>
      <c r="AF98" s="17"/>
      <c r="AG98" s="18"/>
      <c r="AH98">
        <v>20000</v>
      </c>
      <c r="AI98">
        <v>1573.15</v>
      </c>
      <c r="AK98" s="18"/>
      <c r="AL98" s="17"/>
      <c r="AM98" s="18"/>
      <c r="AO98" s="7"/>
      <c r="AR98">
        <v>3000</v>
      </c>
      <c r="AS98">
        <v>12200</v>
      </c>
      <c r="AT98" s="7"/>
      <c r="AV98" s="12">
        <f t="shared" si="65"/>
        <v>1.22</v>
      </c>
      <c r="AW98" s="19">
        <f t="shared" si="49"/>
        <v>1.2184771015607239</v>
      </c>
      <c r="AX98" s="15">
        <f t="shared" si="50"/>
        <v>1.5228984392761102E-3</v>
      </c>
      <c r="AY98" s="15">
        <f t="shared" si="66"/>
        <v>2.3192196563496123E-6</v>
      </c>
      <c r="BE98" s="15"/>
      <c r="BF98" s="16"/>
      <c r="BG98" s="16"/>
      <c r="BH98" s="20">
        <f t="shared" si="70"/>
        <v>0.63162310577723868</v>
      </c>
      <c r="BI98" s="20">
        <f t="shared" si="70"/>
        <v>7.1353982570262981E-3</v>
      </c>
      <c r="BJ98" s="20">
        <f t="shared" si="70"/>
        <v>0.10931154039460457</v>
      </c>
      <c r="BK98" s="20">
        <f t="shared" si="70"/>
        <v>6.8147593087461281E-2</v>
      </c>
      <c r="BL98" s="20">
        <f t="shared" si="70"/>
        <v>1.2781210845826531E-3</v>
      </c>
      <c r="BM98" s="20">
        <f t="shared" si="67"/>
        <v>5.4150314206290337E-2</v>
      </c>
      <c r="BN98" s="20">
        <f t="shared" si="67"/>
        <v>7.9339817205042393E-2</v>
      </c>
      <c r="BO98" s="20">
        <f t="shared" si="67"/>
        <v>3.6780474598731211E-2</v>
      </c>
      <c r="BP98" s="20">
        <f t="shared" si="67"/>
        <v>1.1275484903337038E-2</v>
      </c>
      <c r="BQ98" s="20">
        <f t="shared" si="67"/>
        <v>9.5815048568557288E-4</v>
      </c>
      <c r="BR98" s="20">
        <f t="shared" si="46"/>
        <v>1.0480511728398777E-2</v>
      </c>
      <c r="BS98" s="20">
        <f t="shared" si="46"/>
        <v>1.7451167313626455E-2</v>
      </c>
      <c r="BT98" s="6"/>
      <c r="BU98" s="6"/>
      <c r="BV98" s="6"/>
      <c r="BW98" s="6">
        <f t="shared" si="51"/>
        <v>0.97530124492377335</v>
      </c>
      <c r="BX98" s="6">
        <f t="shared" si="52"/>
        <v>1.1017904094152998E-2</v>
      </c>
      <c r="BY98" s="6">
        <f t="shared" si="53"/>
        <v>0.1687900275595571</v>
      </c>
      <c r="BZ98" s="6">
        <f t="shared" si="54"/>
        <v>0.10522799398697177</v>
      </c>
      <c r="CA98" s="6">
        <f t="shared" si="55"/>
        <v>1.9735710640649364E-3</v>
      </c>
      <c r="CB98" s="6">
        <f t="shared" si="56"/>
        <v>8.3614529575228261E-2</v>
      </c>
      <c r="CC98" s="6">
        <f t="shared" si="57"/>
        <v>0.12251012001355278</v>
      </c>
      <c r="CD98" s="6">
        <f t="shared" si="58"/>
        <v>5.6793430032753028E-2</v>
      </c>
      <c r="CE98" s="6">
        <f t="shared" si="59"/>
        <v>1.7410690588672437E-2</v>
      </c>
      <c r="CF98" s="6">
        <f t="shared" si="60"/>
        <v>1.4794983795970128E-3</v>
      </c>
      <c r="CG98" s="6">
        <f t="shared" si="61"/>
        <v>1.6648168701442843E-2</v>
      </c>
      <c r="CH98" s="6">
        <f t="shared" si="62"/>
        <v>2.7720972506248581E-2</v>
      </c>
      <c r="CI98" s="6">
        <f t="shared" si="68"/>
        <v>1.5441190102183235</v>
      </c>
      <c r="CJ98">
        <f t="shared" si="69"/>
        <v>1.588488151426015</v>
      </c>
    </row>
    <row r="99" spans="1:89" x14ac:dyDescent="0.45">
      <c r="A99" s="41" t="s">
        <v>587</v>
      </c>
      <c r="B99" t="s">
        <v>163</v>
      </c>
      <c r="C99">
        <v>20000</v>
      </c>
      <c r="D99">
        <v>1673.15</v>
      </c>
      <c r="E99" t="s">
        <v>163</v>
      </c>
      <c r="F99" s="7">
        <f t="shared" si="63"/>
        <v>2000</v>
      </c>
      <c r="G99" s="7">
        <f t="shared" si="64"/>
        <v>1400</v>
      </c>
      <c r="H99" s="5">
        <v>58.6</v>
      </c>
      <c r="I99">
        <v>0.88</v>
      </c>
      <c r="J99" s="5">
        <v>17.21</v>
      </c>
      <c r="K99">
        <v>7.56</v>
      </c>
      <c r="L99">
        <v>0.14000000000000001</v>
      </c>
      <c r="M99">
        <v>3.37</v>
      </c>
      <c r="N99">
        <v>6.87</v>
      </c>
      <c r="O99" s="5">
        <v>3.52</v>
      </c>
      <c r="P99">
        <v>1.64</v>
      </c>
      <c r="Q99">
        <v>0.21</v>
      </c>
      <c r="R99" s="15">
        <f>SUM(H99:Q99)</f>
        <v>100</v>
      </c>
      <c r="S99" s="15"/>
      <c r="T99" s="12">
        <f t="shared" si="47"/>
        <v>0.3</v>
      </c>
      <c r="U99" s="12">
        <f t="shared" si="47"/>
        <v>1.1200000000000001</v>
      </c>
      <c r="V99" t="s">
        <v>164</v>
      </c>
      <c r="Y99" s="16">
        <f t="shared" si="48"/>
        <v>101.21000000000001</v>
      </c>
      <c r="Z99" s="16"/>
      <c r="AA99" t="s">
        <v>168</v>
      </c>
      <c r="AB99" t="s">
        <v>166</v>
      </c>
      <c r="AC99" t="s">
        <v>167</v>
      </c>
      <c r="AF99" s="17"/>
      <c r="AG99" s="18"/>
      <c r="AH99">
        <v>20000</v>
      </c>
      <c r="AI99">
        <v>1673.15</v>
      </c>
      <c r="AK99" s="18"/>
      <c r="AL99" s="17"/>
      <c r="AM99" s="18"/>
      <c r="AO99" s="7"/>
      <c r="AR99">
        <v>3000</v>
      </c>
      <c r="AS99">
        <v>11200</v>
      </c>
      <c r="AT99" s="7"/>
      <c r="AV99" s="12">
        <f t="shared" si="65"/>
        <v>1.1200000000000001</v>
      </c>
      <c r="AW99" s="19">
        <f t="shared" si="49"/>
        <v>1.2217262751165849</v>
      </c>
      <c r="AX99" s="15">
        <f t="shared" si="50"/>
        <v>0.10172627511658483</v>
      </c>
      <c r="AY99" s="15">
        <f t="shared" si="66"/>
        <v>1.0348235049095105E-2</v>
      </c>
      <c r="BE99" s="15"/>
      <c r="BF99" s="16"/>
      <c r="BG99" s="16"/>
      <c r="BH99" s="20">
        <f t="shared" si="70"/>
        <v>0.63162310577723868</v>
      </c>
      <c r="BI99" s="20">
        <f t="shared" si="70"/>
        <v>7.1353982570262981E-3</v>
      </c>
      <c r="BJ99" s="20">
        <f t="shared" si="70"/>
        <v>0.10931154039460457</v>
      </c>
      <c r="BK99" s="20">
        <f t="shared" si="70"/>
        <v>6.8147593087461281E-2</v>
      </c>
      <c r="BL99" s="20">
        <f t="shared" si="70"/>
        <v>1.2781210845826531E-3</v>
      </c>
      <c r="BM99" s="20">
        <f t="shared" si="67"/>
        <v>5.4150314206290337E-2</v>
      </c>
      <c r="BN99" s="20">
        <f t="shared" si="67"/>
        <v>7.9339817205042393E-2</v>
      </c>
      <c r="BO99" s="20">
        <f t="shared" si="67"/>
        <v>3.6780474598731211E-2</v>
      </c>
      <c r="BP99" s="20">
        <f t="shared" si="67"/>
        <v>1.1275484903337038E-2</v>
      </c>
      <c r="BQ99" s="20">
        <f t="shared" si="67"/>
        <v>9.5815048568557288E-4</v>
      </c>
      <c r="BR99" s="20">
        <f t="shared" si="46"/>
        <v>1.0495524774208533E-2</v>
      </c>
      <c r="BS99" s="20">
        <f t="shared" si="46"/>
        <v>1.6043693039686911E-2</v>
      </c>
      <c r="BT99" s="6"/>
      <c r="BU99" s="6"/>
      <c r="BV99" s="6"/>
      <c r="BW99" s="6">
        <f t="shared" si="51"/>
        <v>0.97530124492377335</v>
      </c>
      <c r="BX99" s="6">
        <f t="shared" si="52"/>
        <v>1.1017904094152998E-2</v>
      </c>
      <c r="BY99" s="6">
        <f t="shared" si="53"/>
        <v>0.1687900275595571</v>
      </c>
      <c r="BZ99" s="6">
        <f t="shared" si="54"/>
        <v>0.10522799398697177</v>
      </c>
      <c r="CA99" s="6">
        <f t="shared" si="55"/>
        <v>1.9735710640649364E-3</v>
      </c>
      <c r="CB99" s="6">
        <f t="shared" si="56"/>
        <v>8.3614529575228261E-2</v>
      </c>
      <c r="CC99" s="6">
        <f t="shared" si="57"/>
        <v>0.12251012001355278</v>
      </c>
      <c r="CD99" s="6">
        <f t="shared" si="58"/>
        <v>5.6793430032753028E-2</v>
      </c>
      <c r="CE99" s="6">
        <f t="shared" si="59"/>
        <v>1.7410690588672437E-2</v>
      </c>
      <c r="CF99" s="6">
        <f t="shared" si="60"/>
        <v>1.4794983795970128E-3</v>
      </c>
      <c r="CG99" s="6">
        <f t="shared" si="61"/>
        <v>1.6648168701442843E-2</v>
      </c>
      <c r="CH99" s="6">
        <f t="shared" si="62"/>
        <v>2.5448761645080666E-2</v>
      </c>
      <c r="CI99" s="6">
        <f t="shared" si="68"/>
        <v>1.5441190102183235</v>
      </c>
      <c r="CJ99">
        <f t="shared" si="69"/>
        <v>1.586215940564847</v>
      </c>
    </row>
    <row r="100" spans="1:89" x14ac:dyDescent="0.45">
      <c r="A100" s="41" t="s">
        <v>587</v>
      </c>
      <c r="B100" t="s">
        <v>163</v>
      </c>
      <c r="C100">
        <v>20000</v>
      </c>
      <c r="D100">
        <v>1773.15</v>
      </c>
      <c r="E100" t="s">
        <v>163</v>
      </c>
      <c r="F100" s="7">
        <f t="shared" si="63"/>
        <v>2000</v>
      </c>
      <c r="G100" s="7">
        <f t="shared" si="64"/>
        <v>1500</v>
      </c>
      <c r="H100" s="5">
        <v>58.6</v>
      </c>
      <c r="I100">
        <v>0.88</v>
      </c>
      <c r="J100" s="5">
        <v>17.21</v>
      </c>
      <c r="K100">
        <v>7.56</v>
      </c>
      <c r="L100">
        <v>0.14000000000000001</v>
      </c>
      <c r="M100">
        <v>3.37</v>
      </c>
      <c r="N100">
        <v>6.87</v>
      </c>
      <c r="O100" s="5">
        <v>3.52</v>
      </c>
      <c r="P100">
        <v>1.64</v>
      </c>
      <c r="Q100">
        <v>0.21</v>
      </c>
      <c r="R100" s="15">
        <f>SUM(H100:Q100)</f>
        <v>100</v>
      </c>
      <c r="S100" s="15"/>
      <c r="T100" s="12">
        <f t="shared" si="47"/>
        <v>0.3</v>
      </c>
      <c r="U100" s="12">
        <f t="shared" si="47"/>
        <v>1.03</v>
      </c>
      <c r="V100" t="s">
        <v>164</v>
      </c>
      <c r="Y100" s="16">
        <f t="shared" si="48"/>
        <v>101.12</v>
      </c>
      <c r="Z100" s="16"/>
      <c r="AA100" t="s">
        <v>169</v>
      </c>
      <c r="AB100" t="s">
        <v>166</v>
      </c>
      <c r="AC100" t="s">
        <v>167</v>
      </c>
      <c r="AF100" s="17"/>
      <c r="AG100" s="18"/>
      <c r="AH100">
        <v>20000</v>
      </c>
      <c r="AI100">
        <v>1773.15</v>
      </c>
      <c r="AK100" s="18"/>
      <c r="AL100" s="17"/>
      <c r="AM100" s="18"/>
      <c r="AO100" s="7"/>
      <c r="AR100">
        <v>3000</v>
      </c>
      <c r="AS100">
        <v>10300</v>
      </c>
      <c r="AT100" s="7"/>
      <c r="AV100" s="12">
        <f t="shared" si="65"/>
        <v>1.03</v>
      </c>
      <c r="AW100" s="19">
        <f t="shared" si="49"/>
        <v>1.2246088505505524</v>
      </c>
      <c r="AX100" s="15">
        <f t="shared" si="50"/>
        <v>0.19460885055055233</v>
      </c>
      <c r="AY100" s="15">
        <f t="shared" si="66"/>
        <v>3.7872604712607214E-2</v>
      </c>
      <c r="BE100" s="15"/>
      <c r="BF100" s="16"/>
      <c r="BG100" s="16"/>
      <c r="BH100" s="20">
        <f t="shared" si="70"/>
        <v>0.63162310577723868</v>
      </c>
      <c r="BI100" s="20">
        <f t="shared" si="70"/>
        <v>7.1353982570262981E-3</v>
      </c>
      <c r="BJ100" s="20">
        <f t="shared" si="70"/>
        <v>0.10931154039460457</v>
      </c>
      <c r="BK100" s="20">
        <f t="shared" si="70"/>
        <v>6.8147593087461281E-2</v>
      </c>
      <c r="BL100" s="20">
        <f t="shared" si="70"/>
        <v>1.2781210845826531E-3</v>
      </c>
      <c r="BM100" s="20">
        <f t="shared" si="67"/>
        <v>5.4150314206290337E-2</v>
      </c>
      <c r="BN100" s="20">
        <f t="shared" si="67"/>
        <v>7.9339817205042393E-2</v>
      </c>
      <c r="BO100" s="20">
        <f t="shared" si="67"/>
        <v>3.6780474598731211E-2</v>
      </c>
      <c r="BP100" s="20">
        <f t="shared" si="67"/>
        <v>1.1275484903337038E-2</v>
      </c>
      <c r="BQ100" s="20">
        <f t="shared" si="67"/>
        <v>9.5815048568557288E-4</v>
      </c>
      <c r="BR100" s="20">
        <f t="shared" si="46"/>
        <v>1.0509073337787705E-2</v>
      </c>
      <c r="BS100" s="20">
        <f t="shared" si="46"/>
        <v>1.4773514094777134E-2</v>
      </c>
      <c r="BT100" s="6"/>
      <c r="BU100" s="6"/>
      <c r="BV100" s="6"/>
      <c r="BW100" s="6">
        <f t="shared" si="51"/>
        <v>0.97530124492377335</v>
      </c>
      <c r="BX100" s="6">
        <f t="shared" si="52"/>
        <v>1.1017904094152998E-2</v>
      </c>
      <c r="BY100" s="6">
        <f t="shared" si="53"/>
        <v>0.1687900275595571</v>
      </c>
      <c r="BZ100" s="6">
        <f t="shared" si="54"/>
        <v>0.10522799398697177</v>
      </c>
      <c r="CA100" s="6">
        <f t="shared" si="55"/>
        <v>1.9735710640649364E-3</v>
      </c>
      <c r="CB100" s="6">
        <f t="shared" si="56"/>
        <v>8.3614529575228261E-2</v>
      </c>
      <c r="CC100" s="6">
        <f t="shared" si="57"/>
        <v>0.12251012001355278</v>
      </c>
      <c r="CD100" s="6">
        <f t="shared" si="58"/>
        <v>5.6793430032753028E-2</v>
      </c>
      <c r="CE100" s="6">
        <f t="shared" si="59"/>
        <v>1.7410690588672437E-2</v>
      </c>
      <c r="CF100" s="6">
        <f t="shared" si="60"/>
        <v>1.4794983795970128E-3</v>
      </c>
      <c r="CG100" s="6">
        <f t="shared" si="61"/>
        <v>1.6648168701442843E-2</v>
      </c>
      <c r="CH100" s="6">
        <f t="shared" si="62"/>
        <v>2.3403771870029542E-2</v>
      </c>
      <c r="CI100" s="6">
        <f t="shared" si="68"/>
        <v>1.5441190102183235</v>
      </c>
      <c r="CJ100">
        <f t="shared" si="69"/>
        <v>1.5841709507897959</v>
      </c>
    </row>
    <row r="101" spans="1:89" x14ac:dyDescent="0.45">
      <c r="A101" s="41" t="s">
        <v>587</v>
      </c>
      <c r="B101" t="s">
        <v>170</v>
      </c>
      <c r="C101">
        <v>10000</v>
      </c>
      <c r="D101">
        <v>1673.15</v>
      </c>
      <c r="E101" t="s">
        <v>170</v>
      </c>
      <c r="F101" s="7">
        <f t="shared" si="63"/>
        <v>1000</v>
      </c>
      <c r="G101" s="7">
        <f t="shared" si="64"/>
        <v>1400</v>
      </c>
      <c r="H101" s="5">
        <v>54.55</v>
      </c>
      <c r="I101">
        <v>2.02</v>
      </c>
      <c r="J101" s="5">
        <v>14.5</v>
      </c>
      <c r="K101">
        <v>12.17</v>
      </c>
      <c r="L101" s="5">
        <v>0.27</v>
      </c>
      <c r="M101">
        <v>2.95</v>
      </c>
      <c r="N101" s="5">
        <v>6.96</v>
      </c>
      <c r="O101" s="5">
        <v>3.95</v>
      </c>
      <c r="P101" s="5">
        <v>1.28</v>
      </c>
      <c r="Q101" s="5">
        <v>1.02</v>
      </c>
      <c r="R101" s="15">
        <f>SUM(H101:Q101)</f>
        <v>99.669999999999987</v>
      </c>
      <c r="S101" s="15"/>
      <c r="T101" s="12">
        <f t="shared" si="47"/>
        <v>8.69</v>
      </c>
      <c r="U101" s="12">
        <f t="shared" si="47"/>
        <v>1.08</v>
      </c>
      <c r="V101" t="s">
        <v>171</v>
      </c>
      <c r="Y101" s="16">
        <f t="shared" si="48"/>
        <v>108.41999999999999</v>
      </c>
      <c r="Z101" s="16"/>
      <c r="AA101">
        <v>348</v>
      </c>
      <c r="AB101" t="s">
        <v>172</v>
      </c>
      <c r="AC101" t="s">
        <v>173</v>
      </c>
      <c r="AD101" t="s">
        <v>174</v>
      </c>
      <c r="AE101">
        <v>0.36</v>
      </c>
      <c r="AF101" s="17">
        <f t="shared" ref="AF101:AF109" si="74">AE101*C101</f>
        <v>3600</v>
      </c>
      <c r="AG101" s="18">
        <f t="shared" ref="AG101:AG109" si="75">(1-AE101)*C101</f>
        <v>6400</v>
      </c>
      <c r="AH101">
        <v>10000</v>
      </c>
      <c r="AI101">
        <v>1673.15</v>
      </c>
      <c r="AK101" s="18"/>
      <c r="AL101" s="17"/>
      <c r="AM101" s="18"/>
      <c r="AN101">
        <v>11565</v>
      </c>
      <c r="AO101" s="7">
        <f>10.502*C101*AE101</f>
        <v>37807.199999999997</v>
      </c>
      <c r="AQ101">
        <v>24350</v>
      </c>
      <c r="AR101">
        <v>86900</v>
      </c>
      <c r="AS101">
        <v>10800</v>
      </c>
      <c r="AT101" s="7">
        <f t="shared" ref="AT101:AT149" si="76">(AS101/44)/((AR101/18)+(AS101/44))</f>
        <v>4.8382279741164769E-2</v>
      </c>
      <c r="AV101" s="12">
        <f t="shared" si="65"/>
        <v>1.08</v>
      </c>
      <c r="AW101" s="19">
        <f t="shared" si="49"/>
        <v>0.52194975256307063</v>
      </c>
      <c r="AX101" s="15">
        <f t="shared" si="50"/>
        <v>0.55805024743692944</v>
      </c>
      <c r="AY101" s="15">
        <f t="shared" si="66"/>
        <v>0.31142007866441818</v>
      </c>
      <c r="BE101" s="15"/>
      <c r="BF101" s="16"/>
      <c r="BG101" s="16"/>
      <c r="BH101" s="20">
        <f t="shared" si="70"/>
        <v>0.59323532794431455</v>
      </c>
      <c r="BI101" s="20">
        <f t="shared" si="70"/>
        <v>1.6525658484059631E-2</v>
      </c>
      <c r="BJ101" s="20">
        <f t="shared" si="70"/>
        <v>9.292338128151853E-2</v>
      </c>
      <c r="BK101" s="20">
        <f t="shared" si="70"/>
        <v>0.1106856099091543</v>
      </c>
      <c r="BL101" s="20">
        <f t="shared" si="70"/>
        <v>2.4870217648801439E-3</v>
      </c>
      <c r="BM101" s="20">
        <f t="shared" si="67"/>
        <v>4.7826098534914797E-2</v>
      </c>
      <c r="BN101" s="20">
        <f t="shared" si="67"/>
        <v>8.1099010678987046E-2</v>
      </c>
      <c r="BO101" s="20">
        <f t="shared" si="67"/>
        <v>4.1643154407068249E-2</v>
      </c>
      <c r="BP101" s="20">
        <f t="shared" si="67"/>
        <v>8.8791871044634017E-3</v>
      </c>
      <c r="BQ101" s="20">
        <f t="shared" si="67"/>
        <v>4.6955498906394687E-3</v>
      </c>
      <c r="BR101" s="20">
        <f t="shared" si="46"/>
        <v>0.23671851347462364</v>
      </c>
      <c r="BS101" s="20">
        <f t="shared" si="46"/>
        <v>1.204591022136076E-2</v>
      </c>
      <c r="BT101" s="6"/>
      <c r="BU101" s="6"/>
      <c r="BV101" s="6"/>
      <c r="BW101" s="6">
        <f t="shared" si="51"/>
        <v>0.90789561280873432</v>
      </c>
      <c r="BX101" s="6">
        <f t="shared" si="52"/>
        <v>2.5291098034305747E-2</v>
      </c>
      <c r="BY101" s="6">
        <f t="shared" si="53"/>
        <v>0.14221123763007423</v>
      </c>
      <c r="BZ101" s="6">
        <f t="shared" si="54"/>
        <v>0.16939479984410669</v>
      </c>
      <c r="CA101" s="6">
        <f t="shared" si="55"/>
        <v>3.8061727664109486E-3</v>
      </c>
      <c r="CB101" s="6">
        <f t="shared" si="56"/>
        <v>7.3193727669710204E-2</v>
      </c>
      <c r="CC101" s="6">
        <f t="shared" si="57"/>
        <v>0.12411505608359932</v>
      </c>
      <c r="CD101" s="6">
        <f t="shared" si="58"/>
        <v>6.3731263815163211E-2</v>
      </c>
      <c r="CE101" s="6">
        <f t="shared" si="59"/>
        <v>1.3588831678963853E-2</v>
      </c>
      <c r="CF101" s="6">
        <f t="shared" si="60"/>
        <v>7.1861349866140624E-3</v>
      </c>
      <c r="CG101" s="6">
        <f t="shared" si="61"/>
        <v>0.4822419533851276</v>
      </c>
      <c r="CH101" s="6">
        <f t="shared" si="62"/>
        <v>2.4539877300613501E-2</v>
      </c>
      <c r="CI101" s="6">
        <f t="shared" si="68"/>
        <v>1.5304139353176824</v>
      </c>
      <c r="CJ101">
        <f t="shared" si="69"/>
        <v>2.0371957660034234</v>
      </c>
    </row>
    <row r="102" spans="1:89" x14ac:dyDescent="0.45">
      <c r="A102" s="41" t="s">
        <v>587</v>
      </c>
      <c r="B102" t="s">
        <v>170</v>
      </c>
      <c r="C102">
        <v>10000</v>
      </c>
      <c r="D102">
        <v>1673.15</v>
      </c>
      <c r="E102" t="s">
        <v>170</v>
      </c>
      <c r="F102" s="7">
        <f t="shared" si="63"/>
        <v>1000</v>
      </c>
      <c r="G102" s="7">
        <f t="shared" si="64"/>
        <v>1400</v>
      </c>
      <c r="H102" s="5">
        <v>54.55</v>
      </c>
      <c r="I102">
        <v>2.02</v>
      </c>
      <c r="J102" s="5">
        <v>14.5</v>
      </c>
      <c r="K102">
        <v>12.17</v>
      </c>
      <c r="L102" s="5">
        <v>0.27</v>
      </c>
      <c r="M102">
        <v>2.95</v>
      </c>
      <c r="N102" s="5">
        <v>6.96</v>
      </c>
      <c r="O102" s="5">
        <v>3.95</v>
      </c>
      <c r="P102" s="5">
        <v>1.28</v>
      </c>
      <c r="Q102" s="5">
        <v>1.02</v>
      </c>
      <c r="R102" s="15">
        <f t="shared" ref="R102:R165" si="77">SUM(H102:Q102)</f>
        <v>99.669999999999987</v>
      </c>
      <c r="S102" s="15"/>
      <c r="T102" s="12">
        <f t="shared" si="47"/>
        <v>8.19</v>
      </c>
      <c r="U102" s="12">
        <f t="shared" si="47"/>
        <v>1.06</v>
      </c>
      <c r="V102" t="s">
        <v>171</v>
      </c>
      <c r="Y102" s="16">
        <f t="shared" si="48"/>
        <v>107.89999999999999</v>
      </c>
      <c r="Z102" s="16"/>
      <c r="AA102">
        <v>353</v>
      </c>
      <c r="AB102" t="s">
        <v>172</v>
      </c>
      <c r="AC102" t="s">
        <v>173</v>
      </c>
      <c r="AD102" t="s">
        <v>174</v>
      </c>
      <c r="AE102">
        <v>0.45</v>
      </c>
      <c r="AF102" s="17">
        <f t="shared" si="74"/>
        <v>4500</v>
      </c>
      <c r="AG102" s="18">
        <f t="shared" si="75"/>
        <v>5500</v>
      </c>
      <c r="AH102">
        <v>10000</v>
      </c>
      <c r="AI102">
        <v>1673.15</v>
      </c>
      <c r="AK102" s="18"/>
      <c r="AL102" s="17"/>
      <c r="AM102" s="18"/>
      <c r="AN102">
        <v>9556</v>
      </c>
      <c r="AO102" s="7">
        <f>10.348*C102*AE102</f>
        <v>46566.000000000007</v>
      </c>
      <c r="AQ102">
        <v>32233</v>
      </c>
      <c r="AR102">
        <v>81900</v>
      </c>
      <c r="AS102">
        <v>10600</v>
      </c>
      <c r="AT102" s="7">
        <f t="shared" si="76"/>
        <v>5.0284629981024669E-2</v>
      </c>
      <c r="AV102" s="12">
        <f t="shared" si="65"/>
        <v>1.06</v>
      </c>
      <c r="AW102" s="19">
        <f t="shared" si="49"/>
        <v>0.52708587008412289</v>
      </c>
      <c r="AX102" s="15">
        <f t="shared" si="50"/>
        <v>0.53291412991587717</v>
      </c>
      <c r="AY102" s="15">
        <f t="shared" si="66"/>
        <v>0.28399746986399643</v>
      </c>
      <c r="BE102" s="15"/>
      <c r="BF102" s="16"/>
      <c r="BG102" s="16"/>
      <c r="BH102" s="20">
        <f t="shared" si="70"/>
        <v>0.59323532794431455</v>
      </c>
      <c r="BI102" s="20">
        <f t="shared" si="70"/>
        <v>1.6525658484059631E-2</v>
      </c>
      <c r="BJ102" s="20">
        <f t="shared" si="70"/>
        <v>9.292338128151853E-2</v>
      </c>
      <c r="BK102" s="20">
        <f t="shared" si="70"/>
        <v>0.1106856099091543</v>
      </c>
      <c r="BL102" s="20">
        <f t="shared" si="70"/>
        <v>2.4870217648801439E-3</v>
      </c>
      <c r="BM102" s="20">
        <f t="shared" si="67"/>
        <v>4.7826098534914797E-2</v>
      </c>
      <c r="BN102" s="20">
        <f t="shared" si="67"/>
        <v>8.1099010678987046E-2</v>
      </c>
      <c r="BO102" s="20">
        <f t="shared" si="67"/>
        <v>4.1643154407068249E-2</v>
      </c>
      <c r="BP102" s="20">
        <f t="shared" si="67"/>
        <v>8.8791871044634017E-3</v>
      </c>
      <c r="BQ102" s="20">
        <f t="shared" si="67"/>
        <v>4.6955498906394687E-3</v>
      </c>
      <c r="BR102" s="20">
        <f t="shared" si="46"/>
        <v>0.22623010346865124</v>
      </c>
      <c r="BS102" s="20">
        <f t="shared" si="46"/>
        <v>1.1988801669216042E-2</v>
      </c>
      <c r="BT102" s="6"/>
      <c r="BU102" s="6"/>
      <c r="BV102" s="6"/>
      <c r="BW102" s="6">
        <f t="shared" si="51"/>
        <v>0.90789561280873432</v>
      </c>
      <c r="BX102" s="6">
        <f t="shared" si="52"/>
        <v>2.5291098034305747E-2</v>
      </c>
      <c r="BY102" s="6">
        <f t="shared" si="53"/>
        <v>0.14221123763007423</v>
      </c>
      <c r="BZ102" s="6">
        <f t="shared" si="54"/>
        <v>0.16939479984410669</v>
      </c>
      <c r="CA102" s="6">
        <f t="shared" si="55"/>
        <v>3.8061727664109486E-3</v>
      </c>
      <c r="CB102" s="6">
        <f t="shared" si="56"/>
        <v>7.3193727669710204E-2</v>
      </c>
      <c r="CC102" s="6">
        <f t="shared" si="57"/>
        <v>0.12411505608359932</v>
      </c>
      <c r="CD102" s="6">
        <f t="shared" si="58"/>
        <v>6.3731263815163211E-2</v>
      </c>
      <c r="CE102" s="6">
        <f t="shared" si="59"/>
        <v>1.3588831678963853E-2</v>
      </c>
      <c r="CF102" s="6">
        <f t="shared" si="60"/>
        <v>7.1861349866140624E-3</v>
      </c>
      <c r="CG102" s="6">
        <f t="shared" si="61"/>
        <v>0.45449500554938954</v>
      </c>
      <c r="CH102" s="6">
        <f t="shared" si="62"/>
        <v>2.4085435128379917E-2</v>
      </c>
      <c r="CI102" s="6">
        <f t="shared" si="68"/>
        <v>1.5304139353176824</v>
      </c>
      <c r="CJ102">
        <f t="shared" si="69"/>
        <v>2.0089943759954521</v>
      </c>
    </row>
    <row r="103" spans="1:89" x14ac:dyDescent="0.45">
      <c r="A103" s="41" t="s">
        <v>587</v>
      </c>
      <c r="B103" t="s">
        <v>170</v>
      </c>
      <c r="C103">
        <v>10000</v>
      </c>
      <c r="D103">
        <v>1673.15</v>
      </c>
      <c r="E103" t="s">
        <v>170</v>
      </c>
      <c r="F103" s="7">
        <f t="shared" si="63"/>
        <v>1000</v>
      </c>
      <c r="G103" s="7">
        <f t="shared" si="64"/>
        <v>1400</v>
      </c>
      <c r="H103" s="5">
        <v>54.55</v>
      </c>
      <c r="I103">
        <v>2.02</v>
      </c>
      <c r="J103" s="5">
        <v>14.5</v>
      </c>
      <c r="K103">
        <v>12.17</v>
      </c>
      <c r="L103" s="5">
        <v>0.27</v>
      </c>
      <c r="M103">
        <v>2.95</v>
      </c>
      <c r="N103" s="5">
        <v>6.96</v>
      </c>
      <c r="O103" s="5">
        <v>3.95</v>
      </c>
      <c r="P103" s="5">
        <v>1.28</v>
      </c>
      <c r="Q103" s="5">
        <v>1.02</v>
      </c>
      <c r="R103" s="15">
        <f t="shared" si="77"/>
        <v>99.669999999999987</v>
      </c>
      <c r="S103" s="15"/>
      <c r="T103" s="12">
        <f t="shared" si="47"/>
        <v>7.75</v>
      </c>
      <c r="U103" s="12">
        <f t="shared" si="47"/>
        <v>1.19</v>
      </c>
      <c r="V103" t="s">
        <v>171</v>
      </c>
      <c r="Y103" s="16">
        <f t="shared" si="48"/>
        <v>107.58999999999999</v>
      </c>
      <c r="Z103" s="16"/>
      <c r="AA103">
        <v>350</v>
      </c>
      <c r="AB103" t="s">
        <v>172</v>
      </c>
      <c r="AC103" t="s">
        <v>173</v>
      </c>
      <c r="AD103" t="s">
        <v>174</v>
      </c>
      <c r="AE103">
        <v>0.5</v>
      </c>
      <c r="AF103" s="17">
        <f t="shared" si="74"/>
        <v>5000</v>
      </c>
      <c r="AG103" s="18">
        <f t="shared" si="75"/>
        <v>5000</v>
      </c>
      <c r="AH103">
        <v>10000</v>
      </c>
      <c r="AI103">
        <v>1673.15</v>
      </c>
      <c r="AK103" s="18"/>
      <c r="AL103" s="17"/>
      <c r="AM103" s="18"/>
      <c r="AN103">
        <v>8469</v>
      </c>
      <c r="AO103" s="7">
        <f>10.274*C103*AE103</f>
        <v>51369.999999999993</v>
      </c>
      <c r="AQ103">
        <v>36708</v>
      </c>
      <c r="AR103">
        <v>77500</v>
      </c>
      <c r="AS103">
        <v>11900</v>
      </c>
      <c r="AT103" s="7">
        <f t="shared" si="76"/>
        <v>5.9102698526571379E-2</v>
      </c>
      <c r="AV103" s="12">
        <f t="shared" si="65"/>
        <v>1.19</v>
      </c>
      <c r="AW103" s="19">
        <f t="shared" si="49"/>
        <v>0.53190553242754846</v>
      </c>
      <c r="AX103" s="15">
        <f t="shared" si="50"/>
        <v>0.65809446757245149</v>
      </c>
      <c r="AY103" s="15">
        <f t="shared" si="66"/>
        <v>0.43308832824946841</v>
      </c>
      <c r="BE103" s="15"/>
      <c r="BF103" s="16"/>
      <c r="BG103" s="16"/>
      <c r="BH103" s="20">
        <f t="shared" si="70"/>
        <v>0.59323532794431455</v>
      </c>
      <c r="BI103" s="20">
        <f t="shared" si="70"/>
        <v>1.6525658484059631E-2</v>
      </c>
      <c r="BJ103" s="20">
        <f t="shared" si="70"/>
        <v>9.292338128151853E-2</v>
      </c>
      <c r="BK103" s="20">
        <f t="shared" si="70"/>
        <v>0.1106856099091543</v>
      </c>
      <c r="BL103" s="20">
        <f t="shared" si="70"/>
        <v>2.4870217648801439E-3</v>
      </c>
      <c r="BM103" s="20">
        <f t="shared" si="67"/>
        <v>4.7826098534914797E-2</v>
      </c>
      <c r="BN103" s="20">
        <f t="shared" si="67"/>
        <v>8.1099010678987046E-2</v>
      </c>
      <c r="BO103" s="20">
        <f t="shared" si="67"/>
        <v>4.1643154407068249E-2</v>
      </c>
      <c r="BP103" s="20">
        <f t="shared" si="67"/>
        <v>8.8791871044634017E-3</v>
      </c>
      <c r="BQ103" s="20">
        <f t="shared" si="67"/>
        <v>4.6955498906394687E-3</v>
      </c>
      <c r="BR103" s="20">
        <f t="shared" si="46"/>
        <v>0.21638792315618882</v>
      </c>
      <c r="BS103" s="20">
        <f t="shared" si="46"/>
        <v>1.360447214072075E-2</v>
      </c>
      <c r="BT103" s="6"/>
      <c r="BU103" s="6"/>
      <c r="BV103" s="6"/>
      <c r="BW103" s="6">
        <f t="shared" si="51"/>
        <v>0.90789561280873432</v>
      </c>
      <c r="BX103" s="6">
        <f t="shared" si="52"/>
        <v>2.5291098034305747E-2</v>
      </c>
      <c r="BY103" s="6">
        <f t="shared" si="53"/>
        <v>0.14221123763007423</v>
      </c>
      <c r="BZ103" s="6">
        <f t="shared" si="54"/>
        <v>0.16939479984410669</v>
      </c>
      <c r="CA103" s="6">
        <f t="shared" si="55"/>
        <v>3.8061727664109486E-3</v>
      </c>
      <c r="CB103" s="6">
        <f t="shared" si="56"/>
        <v>7.3193727669710204E-2</v>
      </c>
      <c r="CC103" s="6">
        <f t="shared" si="57"/>
        <v>0.12411505608359932</v>
      </c>
      <c r="CD103" s="6">
        <f t="shared" si="58"/>
        <v>6.3731263815163211E-2</v>
      </c>
      <c r="CE103" s="6">
        <f t="shared" si="59"/>
        <v>1.3588831678963853E-2</v>
      </c>
      <c r="CF103" s="6">
        <f t="shared" si="60"/>
        <v>7.1861349866140624E-3</v>
      </c>
      <c r="CG103" s="6">
        <f t="shared" si="61"/>
        <v>0.43007769145394009</v>
      </c>
      <c r="CH103" s="6">
        <f t="shared" si="62"/>
        <v>2.7039309247898206E-2</v>
      </c>
      <c r="CI103" s="6">
        <f t="shared" si="68"/>
        <v>1.5304139353176824</v>
      </c>
      <c r="CJ103">
        <f t="shared" si="69"/>
        <v>1.9875309360195208</v>
      </c>
    </row>
    <row r="104" spans="1:89" x14ac:dyDescent="0.45">
      <c r="A104" s="41" t="s">
        <v>587</v>
      </c>
      <c r="B104" t="s">
        <v>170</v>
      </c>
      <c r="C104">
        <v>10000</v>
      </c>
      <c r="D104">
        <v>1673.15</v>
      </c>
      <c r="E104" t="s">
        <v>170</v>
      </c>
      <c r="F104" s="7">
        <f t="shared" si="63"/>
        <v>1000</v>
      </c>
      <c r="G104" s="7">
        <f t="shared" si="64"/>
        <v>1400</v>
      </c>
      <c r="H104" s="5">
        <v>54.55</v>
      </c>
      <c r="I104">
        <v>2.02</v>
      </c>
      <c r="J104" s="5">
        <v>14.5</v>
      </c>
      <c r="K104">
        <v>12.17</v>
      </c>
      <c r="L104" s="5">
        <v>0.27</v>
      </c>
      <c r="M104">
        <v>2.95</v>
      </c>
      <c r="N104" s="5">
        <v>6.96</v>
      </c>
      <c r="O104" s="5">
        <v>3.95</v>
      </c>
      <c r="P104" s="5">
        <v>1.28</v>
      </c>
      <c r="Q104" s="5">
        <v>1.02</v>
      </c>
      <c r="R104" s="15">
        <f t="shared" si="77"/>
        <v>99.669999999999987</v>
      </c>
      <c r="S104" s="15"/>
      <c r="T104" s="12">
        <f t="shared" si="47"/>
        <v>6.27</v>
      </c>
      <c r="U104" s="12">
        <f t="shared" si="47"/>
        <v>1.1499999999999999</v>
      </c>
      <c r="V104" t="s">
        <v>171</v>
      </c>
      <c r="Y104" s="16">
        <f t="shared" si="48"/>
        <v>106.07</v>
      </c>
      <c r="Z104" s="16"/>
      <c r="AA104">
        <v>349</v>
      </c>
      <c r="AB104" t="s">
        <v>172</v>
      </c>
      <c r="AC104" t="s">
        <v>173</v>
      </c>
      <c r="AD104" t="s">
        <v>174</v>
      </c>
      <c r="AE104">
        <v>0.6</v>
      </c>
      <c r="AF104" s="17">
        <f t="shared" si="74"/>
        <v>6000</v>
      </c>
      <c r="AG104" s="18">
        <f t="shared" si="75"/>
        <v>4000</v>
      </c>
      <c r="AH104">
        <v>10000</v>
      </c>
      <c r="AI104">
        <v>1673.15</v>
      </c>
      <c r="AK104" s="18"/>
      <c r="AL104" s="17"/>
      <c r="AM104" s="18"/>
      <c r="AN104">
        <v>6459</v>
      </c>
      <c r="AO104" s="7">
        <f>10.147*C104*AE104</f>
        <v>60882</v>
      </c>
      <c r="AQ104">
        <v>45829</v>
      </c>
      <c r="AR104">
        <v>62700</v>
      </c>
      <c r="AS104">
        <v>11500</v>
      </c>
      <c r="AT104" s="7">
        <f t="shared" si="76"/>
        <v>6.9795670645357064E-2</v>
      </c>
      <c r="AV104" s="12">
        <f t="shared" si="65"/>
        <v>1.1499999999999999</v>
      </c>
      <c r="AW104" s="19">
        <f t="shared" si="49"/>
        <v>0.54840330171078033</v>
      </c>
      <c r="AX104" s="15">
        <f t="shared" si="50"/>
        <v>0.60159669828921958</v>
      </c>
      <c r="AY104" s="15">
        <f t="shared" si="66"/>
        <v>0.36191858739249028</v>
      </c>
      <c r="BE104" s="15"/>
      <c r="BF104" s="16"/>
      <c r="BG104" s="16"/>
      <c r="BH104" s="20">
        <f t="shared" si="70"/>
        <v>0.59323532794431455</v>
      </c>
      <c r="BI104" s="20">
        <f t="shared" si="70"/>
        <v>1.6525658484059631E-2</v>
      </c>
      <c r="BJ104" s="20">
        <f t="shared" si="70"/>
        <v>9.292338128151853E-2</v>
      </c>
      <c r="BK104" s="20">
        <f t="shared" si="70"/>
        <v>0.1106856099091543</v>
      </c>
      <c r="BL104" s="20">
        <f t="shared" si="70"/>
        <v>2.4870217648801439E-3</v>
      </c>
      <c r="BM104" s="20">
        <f t="shared" si="67"/>
        <v>4.7826098534914797E-2</v>
      </c>
      <c r="BN104" s="20">
        <f t="shared" si="67"/>
        <v>8.1099010678987046E-2</v>
      </c>
      <c r="BO104" s="20">
        <f t="shared" si="67"/>
        <v>4.1643154407068249E-2</v>
      </c>
      <c r="BP104" s="20">
        <f t="shared" si="67"/>
        <v>8.8791871044634017E-3</v>
      </c>
      <c r="BQ104" s="20">
        <f t="shared" si="67"/>
        <v>4.6955498906394687E-3</v>
      </c>
      <c r="BR104" s="20">
        <f t="shared" si="46"/>
        <v>0.18269800704402334</v>
      </c>
      <c r="BS104" s="20">
        <f t="shared" si="46"/>
        <v>1.372042384151962E-2</v>
      </c>
      <c r="BT104" s="6"/>
      <c r="BU104" s="6"/>
      <c r="BV104" s="6"/>
      <c r="BW104" s="6">
        <f t="shared" si="51"/>
        <v>0.90789561280873432</v>
      </c>
      <c r="BX104" s="6">
        <f t="shared" si="52"/>
        <v>2.5291098034305747E-2</v>
      </c>
      <c r="BY104" s="6">
        <f t="shared" si="53"/>
        <v>0.14221123763007423</v>
      </c>
      <c r="BZ104" s="6">
        <f t="shared" si="54"/>
        <v>0.16939479984410669</v>
      </c>
      <c r="CA104" s="6">
        <f t="shared" si="55"/>
        <v>3.8061727664109486E-3</v>
      </c>
      <c r="CB104" s="6">
        <f t="shared" si="56"/>
        <v>7.3193727669710204E-2</v>
      </c>
      <c r="CC104" s="6">
        <f t="shared" si="57"/>
        <v>0.12411505608359932</v>
      </c>
      <c r="CD104" s="6">
        <f t="shared" si="58"/>
        <v>6.3731263815163211E-2</v>
      </c>
      <c r="CE104" s="6">
        <f t="shared" si="59"/>
        <v>1.3588831678963853E-2</v>
      </c>
      <c r="CF104" s="6">
        <f t="shared" si="60"/>
        <v>7.1861349866140624E-3</v>
      </c>
      <c r="CG104" s="6">
        <f t="shared" si="61"/>
        <v>0.34794672586015535</v>
      </c>
      <c r="CH104" s="6">
        <f t="shared" si="62"/>
        <v>2.6130424903431038E-2</v>
      </c>
      <c r="CI104" s="6">
        <f t="shared" si="68"/>
        <v>1.5304139353176824</v>
      </c>
      <c r="CJ104">
        <f t="shared" si="69"/>
        <v>1.9044910860812689</v>
      </c>
    </row>
    <row r="105" spans="1:89" x14ac:dyDescent="0.45">
      <c r="A105" s="41" t="s">
        <v>587</v>
      </c>
      <c r="B105" t="s">
        <v>170</v>
      </c>
      <c r="C105">
        <v>10000</v>
      </c>
      <c r="D105">
        <v>1673.15</v>
      </c>
      <c r="E105" t="s">
        <v>170</v>
      </c>
      <c r="F105" s="7">
        <f t="shared" si="63"/>
        <v>1000</v>
      </c>
      <c r="G105" s="7">
        <f t="shared" si="64"/>
        <v>1400</v>
      </c>
      <c r="H105" s="5">
        <v>54.55</v>
      </c>
      <c r="I105">
        <v>2.02</v>
      </c>
      <c r="J105" s="5">
        <v>14.5</v>
      </c>
      <c r="K105">
        <v>12.17</v>
      </c>
      <c r="L105" s="5">
        <v>0.27</v>
      </c>
      <c r="M105">
        <v>2.95</v>
      </c>
      <c r="N105" s="5">
        <v>6.96</v>
      </c>
      <c r="O105" s="5">
        <v>3.95</v>
      </c>
      <c r="P105" s="5">
        <v>1.28</v>
      </c>
      <c r="Q105" s="5">
        <v>1.02</v>
      </c>
      <c r="R105" s="15">
        <f t="shared" si="77"/>
        <v>99.669999999999987</v>
      </c>
      <c r="S105" s="15"/>
      <c r="T105" s="12">
        <f t="shared" si="47"/>
        <v>4.76</v>
      </c>
      <c r="U105" s="12">
        <f t="shared" si="47"/>
        <v>1.18</v>
      </c>
      <c r="V105" t="s">
        <v>171</v>
      </c>
      <c r="Y105" s="16">
        <f t="shared" si="48"/>
        <v>104.59</v>
      </c>
      <c r="Z105" s="16"/>
      <c r="AA105">
        <v>351</v>
      </c>
      <c r="AB105" t="s">
        <v>172</v>
      </c>
      <c r="AC105" t="s">
        <v>173</v>
      </c>
      <c r="AD105" t="s">
        <v>174</v>
      </c>
      <c r="AE105">
        <v>0.66</v>
      </c>
      <c r="AF105" s="17">
        <f t="shared" si="74"/>
        <v>6600</v>
      </c>
      <c r="AG105" s="18">
        <f t="shared" si="75"/>
        <v>3399.9999999999995</v>
      </c>
      <c r="AH105">
        <v>10000</v>
      </c>
      <c r="AI105">
        <v>1673.15</v>
      </c>
      <c r="AK105" s="18"/>
      <c r="AL105" s="17"/>
      <c r="AM105" s="18"/>
      <c r="AN105">
        <v>5350</v>
      </c>
      <c r="AO105" s="7">
        <f>10.084*C105*AE105</f>
        <v>66554.400000000009</v>
      </c>
      <c r="AQ105">
        <v>51277</v>
      </c>
      <c r="AR105">
        <v>47600</v>
      </c>
      <c r="AS105">
        <v>11800</v>
      </c>
      <c r="AT105" s="7">
        <f t="shared" si="76"/>
        <v>9.2075602566325659E-2</v>
      </c>
      <c r="AV105" s="12">
        <f t="shared" si="65"/>
        <v>1.18</v>
      </c>
      <c r="AW105" s="19">
        <f t="shared" si="49"/>
        <v>0.56685002341751012</v>
      </c>
      <c r="AX105" s="15">
        <f t="shared" si="50"/>
        <v>0.61314997658248982</v>
      </c>
      <c r="AY105" s="15">
        <f t="shared" si="66"/>
        <v>0.37595289378310781</v>
      </c>
      <c r="BE105" s="15"/>
      <c r="BF105" s="16"/>
      <c r="BG105" s="16"/>
      <c r="BH105" s="20">
        <f t="shared" si="70"/>
        <v>0.59323532794431455</v>
      </c>
      <c r="BI105" s="20">
        <f t="shared" si="70"/>
        <v>1.6525658484059631E-2</v>
      </c>
      <c r="BJ105" s="20">
        <f t="shared" si="70"/>
        <v>9.292338128151853E-2</v>
      </c>
      <c r="BK105" s="20">
        <f t="shared" si="70"/>
        <v>0.1106856099091543</v>
      </c>
      <c r="BL105" s="20">
        <f t="shared" si="70"/>
        <v>2.4870217648801439E-3</v>
      </c>
      <c r="BM105" s="20">
        <f t="shared" si="67"/>
        <v>4.7826098534914797E-2</v>
      </c>
      <c r="BN105" s="20">
        <f t="shared" si="67"/>
        <v>8.1099010678987046E-2</v>
      </c>
      <c r="BO105" s="20">
        <f t="shared" si="67"/>
        <v>4.1643154407068249E-2</v>
      </c>
      <c r="BP105" s="20">
        <f t="shared" si="67"/>
        <v>8.8791871044634017E-3</v>
      </c>
      <c r="BQ105" s="20">
        <f t="shared" si="67"/>
        <v>4.6955498906394687E-3</v>
      </c>
      <c r="BR105" s="20">
        <f t="shared" si="46"/>
        <v>0.14502815627966312</v>
      </c>
      <c r="BS105" s="20">
        <f t="shared" si="46"/>
        <v>1.4720779195848559E-2</v>
      </c>
      <c r="BT105" s="6"/>
      <c r="BU105" s="6"/>
      <c r="BV105" s="6"/>
      <c r="BW105" s="6">
        <f t="shared" si="51"/>
        <v>0.90789561280873432</v>
      </c>
      <c r="BX105" s="6">
        <f t="shared" si="52"/>
        <v>2.5291098034305747E-2</v>
      </c>
      <c r="BY105" s="6">
        <f t="shared" si="53"/>
        <v>0.14221123763007423</v>
      </c>
      <c r="BZ105" s="6">
        <f t="shared" si="54"/>
        <v>0.16939479984410669</v>
      </c>
      <c r="CA105" s="6">
        <f t="shared" si="55"/>
        <v>3.8061727664109486E-3</v>
      </c>
      <c r="CB105" s="6">
        <f t="shared" si="56"/>
        <v>7.3193727669710204E-2</v>
      </c>
      <c r="CC105" s="6">
        <f t="shared" si="57"/>
        <v>0.12411505608359932</v>
      </c>
      <c r="CD105" s="6">
        <f t="shared" si="58"/>
        <v>6.3731263815163211E-2</v>
      </c>
      <c r="CE105" s="6">
        <f t="shared" si="59"/>
        <v>1.3588831678963853E-2</v>
      </c>
      <c r="CF105" s="6">
        <f t="shared" si="60"/>
        <v>7.1861349866140624E-3</v>
      </c>
      <c r="CG105" s="6">
        <f t="shared" si="61"/>
        <v>0.26415094339622641</v>
      </c>
      <c r="CH105" s="6">
        <f t="shared" si="62"/>
        <v>2.6812088161781412E-2</v>
      </c>
      <c r="CI105" s="6">
        <f t="shared" si="68"/>
        <v>1.5304139353176824</v>
      </c>
      <c r="CJ105">
        <f t="shared" si="69"/>
        <v>1.8213769668756903</v>
      </c>
    </row>
    <row r="106" spans="1:89" x14ac:dyDescent="0.45">
      <c r="A106" s="41" t="s">
        <v>587</v>
      </c>
      <c r="B106" t="s">
        <v>170</v>
      </c>
      <c r="C106">
        <v>10000</v>
      </c>
      <c r="D106">
        <v>1673.15</v>
      </c>
      <c r="E106" t="s">
        <v>170</v>
      </c>
      <c r="F106" s="7">
        <f t="shared" si="63"/>
        <v>1000</v>
      </c>
      <c r="G106" s="7">
        <f t="shared" si="64"/>
        <v>1400</v>
      </c>
      <c r="H106" s="5">
        <v>54.55</v>
      </c>
      <c r="I106">
        <v>2.02</v>
      </c>
      <c r="J106" s="5">
        <v>14.5</v>
      </c>
      <c r="K106">
        <v>12.17</v>
      </c>
      <c r="L106" s="5">
        <v>0.27</v>
      </c>
      <c r="M106">
        <v>2.95</v>
      </c>
      <c r="N106" s="5">
        <v>6.96</v>
      </c>
      <c r="O106" s="5">
        <v>3.95</v>
      </c>
      <c r="P106" s="5">
        <v>1.28</v>
      </c>
      <c r="Q106" s="5">
        <v>1.02</v>
      </c>
      <c r="R106" s="15">
        <f t="shared" si="77"/>
        <v>99.669999999999987</v>
      </c>
      <c r="S106" s="15"/>
      <c r="T106" s="12">
        <f t="shared" si="47"/>
        <v>4.07</v>
      </c>
      <c r="U106" s="12">
        <f t="shared" si="47"/>
        <v>1.03</v>
      </c>
      <c r="V106" t="s">
        <v>171</v>
      </c>
      <c r="Y106" s="16">
        <f t="shared" si="48"/>
        <v>103.75</v>
      </c>
      <c r="Z106" s="16"/>
      <c r="AA106">
        <v>355</v>
      </c>
      <c r="AB106" t="s">
        <v>172</v>
      </c>
      <c r="AC106" t="s">
        <v>173</v>
      </c>
      <c r="AD106" t="s">
        <v>174</v>
      </c>
      <c r="AE106">
        <v>0.73</v>
      </c>
      <c r="AF106" s="17">
        <f t="shared" si="74"/>
        <v>7300</v>
      </c>
      <c r="AG106" s="18">
        <f t="shared" si="75"/>
        <v>2700</v>
      </c>
      <c r="AH106">
        <v>10000</v>
      </c>
      <c r="AI106">
        <v>1673.15</v>
      </c>
      <c r="AK106" s="18"/>
      <c r="AL106" s="17"/>
      <c r="AM106" s="18"/>
      <c r="AN106">
        <v>4106</v>
      </c>
      <c r="AO106" s="7">
        <f>10.023*C106*AE106</f>
        <v>73167.899999999994</v>
      </c>
      <c r="AQ106">
        <v>57575</v>
      </c>
      <c r="AR106">
        <v>40700</v>
      </c>
      <c r="AS106">
        <v>10300</v>
      </c>
      <c r="AT106" s="7">
        <f t="shared" si="76"/>
        <v>9.3816415342576662E-2</v>
      </c>
      <c r="AV106" s="12">
        <f t="shared" si="65"/>
        <v>1.03</v>
      </c>
      <c r="AW106" s="19">
        <f t="shared" si="49"/>
        <v>0.57572204572298569</v>
      </c>
      <c r="AX106" s="15">
        <f t="shared" si="50"/>
        <v>0.45427795427701434</v>
      </c>
      <c r="AY106" s="15">
        <f t="shared" si="66"/>
        <v>0.20636845974210913</v>
      </c>
      <c r="BE106" s="15"/>
      <c r="BF106" s="16"/>
      <c r="BG106" s="16"/>
      <c r="BH106" s="20">
        <f t="shared" si="70"/>
        <v>0.59323532794431455</v>
      </c>
      <c r="BI106" s="20">
        <f t="shared" si="70"/>
        <v>1.6525658484059631E-2</v>
      </c>
      <c r="BJ106" s="20">
        <f t="shared" si="70"/>
        <v>9.292338128151853E-2</v>
      </c>
      <c r="BK106" s="20">
        <f t="shared" si="70"/>
        <v>0.1106856099091543</v>
      </c>
      <c r="BL106" s="20">
        <f t="shared" si="70"/>
        <v>2.4870217648801439E-3</v>
      </c>
      <c r="BM106" s="20">
        <f t="shared" si="67"/>
        <v>4.7826098534914797E-2</v>
      </c>
      <c r="BN106" s="20">
        <f t="shared" si="67"/>
        <v>8.1099010678987046E-2</v>
      </c>
      <c r="BO106" s="20">
        <f t="shared" si="67"/>
        <v>4.1643154407068249E-2</v>
      </c>
      <c r="BP106" s="20">
        <f t="shared" si="67"/>
        <v>8.8791871044634017E-3</v>
      </c>
      <c r="BQ106" s="20">
        <f t="shared" si="67"/>
        <v>4.6955498906394687E-3</v>
      </c>
      <c r="BR106" s="20">
        <f t="shared" si="46"/>
        <v>0.12691069554389398</v>
      </c>
      <c r="BS106" s="20">
        <f t="shared" si="46"/>
        <v>1.3150566381841956E-2</v>
      </c>
      <c r="BT106" s="6"/>
      <c r="BU106" s="6"/>
      <c r="BV106" s="6"/>
      <c r="BW106" s="6">
        <f t="shared" si="51"/>
        <v>0.90789561280873432</v>
      </c>
      <c r="BX106" s="6">
        <f t="shared" si="52"/>
        <v>2.5291098034305747E-2</v>
      </c>
      <c r="BY106" s="6">
        <f t="shared" si="53"/>
        <v>0.14221123763007423</v>
      </c>
      <c r="BZ106" s="6">
        <f t="shared" si="54"/>
        <v>0.16939479984410669</v>
      </c>
      <c r="CA106" s="6">
        <f t="shared" si="55"/>
        <v>3.8061727664109486E-3</v>
      </c>
      <c r="CB106" s="6">
        <f t="shared" si="56"/>
        <v>7.3193727669710204E-2</v>
      </c>
      <c r="CC106" s="6">
        <f t="shared" si="57"/>
        <v>0.12411505608359932</v>
      </c>
      <c r="CD106" s="6">
        <f t="shared" si="58"/>
        <v>6.3731263815163211E-2</v>
      </c>
      <c r="CE106" s="6">
        <f t="shared" si="59"/>
        <v>1.3588831678963853E-2</v>
      </c>
      <c r="CF106" s="6">
        <f t="shared" si="60"/>
        <v>7.1861349866140624E-3</v>
      </c>
      <c r="CG106" s="6">
        <f t="shared" si="61"/>
        <v>0.22586015538290791</v>
      </c>
      <c r="CH106" s="6">
        <f t="shared" si="62"/>
        <v>2.3403771870029542E-2</v>
      </c>
      <c r="CI106" s="6">
        <f t="shared" si="68"/>
        <v>1.5304139353176824</v>
      </c>
      <c r="CJ106">
        <f t="shared" si="69"/>
        <v>1.7796778625706198</v>
      </c>
    </row>
    <row r="107" spans="1:89" x14ac:dyDescent="0.45">
      <c r="A107" s="41" t="s">
        <v>587</v>
      </c>
      <c r="B107" t="s">
        <v>170</v>
      </c>
      <c r="C107">
        <v>10000</v>
      </c>
      <c r="D107">
        <v>1673.15</v>
      </c>
      <c r="E107" t="s">
        <v>170</v>
      </c>
      <c r="F107" s="7">
        <f t="shared" si="63"/>
        <v>1000</v>
      </c>
      <c r="G107" s="7">
        <f t="shared" si="64"/>
        <v>1400</v>
      </c>
      <c r="H107" s="5">
        <v>54.55</v>
      </c>
      <c r="I107">
        <v>2.02</v>
      </c>
      <c r="J107" s="5">
        <v>14.5</v>
      </c>
      <c r="K107">
        <v>12.17</v>
      </c>
      <c r="L107" s="5">
        <v>0.27</v>
      </c>
      <c r="M107">
        <v>2.95</v>
      </c>
      <c r="N107" s="5">
        <v>6.96</v>
      </c>
      <c r="O107" s="5">
        <v>3.95</v>
      </c>
      <c r="P107" s="5">
        <v>1.28</v>
      </c>
      <c r="Q107" s="5">
        <v>1.02</v>
      </c>
      <c r="R107" s="15">
        <f t="shared" si="77"/>
        <v>99.669999999999987</v>
      </c>
      <c r="S107" s="15"/>
      <c r="T107" s="12">
        <f t="shared" si="47"/>
        <v>4.01</v>
      </c>
      <c r="U107" s="12">
        <f t="shared" si="47"/>
        <v>1.05</v>
      </c>
      <c r="V107" t="s">
        <v>171</v>
      </c>
      <c r="Y107" s="16">
        <f t="shared" si="48"/>
        <v>103.71</v>
      </c>
      <c r="Z107" s="16"/>
      <c r="AA107">
        <v>352</v>
      </c>
      <c r="AB107" t="s">
        <v>172</v>
      </c>
      <c r="AC107" t="s">
        <v>173</v>
      </c>
      <c r="AD107" t="s">
        <v>174</v>
      </c>
      <c r="AE107">
        <v>0.74</v>
      </c>
      <c r="AF107" s="17">
        <f t="shared" si="74"/>
        <v>7400</v>
      </c>
      <c r="AG107" s="18">
        <f t="shared" si="75"/>
        <v>2600</v>
      </c>
      <c r="AH107">
        <v>10000</v>
      </c>
      <c r="AI107">
        <v>1673.15</v>
      </c>
      <c r="AK107" s="18"/>
      <c r="AL107" s="17"/>
      <c r="AM107" s="18"/>
      <c r="AN107">
        <v>3938</v>
      </c>
      <c r="AO107" s="7">
        <f>10.015*C107*AE107</f>
        <v>74111</v>
      </c>
      <c r="AQ107">
        <v>58465</v>
      </c>
      <c r="AR107">
        <v>40100</v>
      </c>
      <c r="AS107">
        <v>10500</v>
      </c>
      <c r="AT107" s="7">
        <f t="shared" si="76"/>
        <v>9.6754376983720691E-2</v>
      </c>
      <c r="AV107" s="12">
        <f t="shared" si="65"/>
        <v>1.05</v>
      </c>
      <c r="AW107" s="19">
        <f t="shared" si="49"/>
        <v>0.57653914134459594</v>
      </c>
      <c r="AX107" s="15">
        <f t="shared" si="50"/>
        <v>0.4734608586554041</v>
      </c>
      <c r="AY107" s="15">
        <f t="shared" si="66"/>
        <v>0.22416518467871255</v>
      </c>
      <c r="BE107" s="15"/>
      <c r="BF107" s="16"/>
      <c r="BG107" s="16"/>
      <c r="BH107" s="20">
        <f t="shared" si="70"/>
        <v>0.59323532794431455</v>
      </c>
      <c r="BI107" s="20">
        <f t="shared" si="70"/>
        <v>1.6525658484059631E-2</v>
      </c>
      <c r="BJ107" s="20">
        <f t="shared" si="70"/>
        <v>9.292338128151853E-2</v>
      </c>
      <c r="BK107" s="20">
        <f t="shared" si="70"/>
        <v>0.1106856099091543</v>
      </c>
      <c r="BL107" s="20">
        <f t="shared" si="70"/>
        <v>2.4870217648801439E-3</v>
      </c>
      <c r="BM107" s="20">
        <f t="shared" si="67"/>
        <v>4.7826098534914797E-2</v>
      </c>
      <c r="BN107" s="20">
        <f t="shared" si="67"/>
        <v>8.1099010678987046E-2</v>
      </c>
      <c r="BO107" s="20">
        <f t="shared" si="67"/>
        <v>4.1643154407068249E-2</v>
      </c>
      <c r="BP107" s="20">
        <f t="shared" si="67"/>
        <v>8.8791871044634017E-3</v>
      </c>
      <c r="BQ107" s="20">
        <f t="shared" si="67"/>
        <v>4.6955498906394687E-3</v>
      </c>
      <c r="BR107" s="20">
        <f t="shared" si="46"/>
        <v>0.12524211341772465</v>
      </c>
      <c r="BS107" s="20">
        <f t="shared" si="46"/>
        <v>1.3427610410333902E-2</v>
      </c>
      <c r="BT107" s="6"/>
      <c r="BU107" s="6"/>
      <c r="BV107" s="6"/>
      <c r="BW107" s="6">
        <f t="shared" si="51"/>
        <v>0.90789561280873432</v>
      </c>
      <c r="BX107" s="6">
        <f t="shared" si="52"/>
        <v>2.5291098034305747E-2</v>
      </c>
      <c r="BY107" s="6">
        <f t="shared" si="53"/>
        <v>0.14221123763007423</v>
      </c>
      <c r="BZ107" s="6">
        <f t="shared" si="54"/>
        <v>0.16939479984410669</v>
      </c>
      <c r="CA107" s="6">
        <f t="shared" si="55"/>
        <v>3.8061727664109486E-3</v>
      </c>
      <c r="CB107" s="6">
        <f t="shared" si="56"/>
        <v>7.3193727669710204E-2</v>
      </c>
      <c r="CC107" s="6">
        <f t="shared" si="57"/>
        <v>0.12411505608359932</v>
      </c>
      <c r="CD107" s="6">
        <f t="shared" si="58"/>
        <v>6.3731263815163211E-2</v>
      </c>
      <c r="CE107" s="6">
        <f t="shared" si="59"/>
        <v>1.3588831678963853E-2</v>
      </c>
      <c r="CF107" s="6">
        <f t="shared" si="60"/>
        <v>7.1861349866140624E-3</v>
      </c>
      <c r="CG107" s="6">
        <f t="shared" si="61"/>
        <v>0.2225305216426193</v>
      </c>
      <c r="CH107" s="6">
        <f t="shared" si="62"/>
        <v>2.3858214042263123E-2</v>
      </c>
      <c r="CI107" s="6">
        <f t="shared" si="68"/>
        <v>1.5304139353176824</v>
      </c>
      <c r="CJ107">
        <f t="shared" si="69"/>
        <v>1.7768026710025648</v>
      </c>
    </row>
    <row r="108" spans="1:89" x14ac:dyDescent="0.45">
      <c r="A108" s="41" t="s">
        <v>587</v>
      </c>
      <c r="B108" t="s">
        <v>170</v>
      </c>
      <c r="C108">
        <v>10000</v>
      </c>
      <c r="D108">
        <v>1673.15</v>
      </c>
      <c r="E108" t="s">
        <v>170</v>
      </c>
      <c r="F108" s="7">
        <f t="shared" si="63"/>
        <v>1000</v>
      </c>
      <c r="G108" s="7">
        <f t="shared" si="64"/>
        <v>1400</v>
      </c>
      <c r="H108" s="5">
        <v>54.55</v>
      </c>
      <c r="I108">
        <v>2.02</v>
      </c>
      <c r="J108" s="5">
        <v>14.5</v>
      </c>
      <c r="K108">
        <v>12.17</v>
      </c>
      <c r="L108" s="5">
        <v>0.27</v>
      </c>
      <c r="M108">
        <v>2.95</v>
      </c>
      <c r="N108" s="5">
        <v>6.96</v>
      </c>
      <c r="O108" s="5">
        <v>3.95</v>
      </c>
      <c r="P108" s="5">
        <v>1.28</v>
      </c>
      <c r="Q108" s="5">
        <v>1.02</v>
      </c>
      <c r="R108" s="15">
        <f t="shared" si="77"/>
        <v>99.669999999999987</v>
      </c>
      <c r="S108" s="15"/>
      <c r="T108" s="12">
        <f t="shared" si="47"/>
        <v>1.22</v>
      </c>
      <c r="U108" s="12">
        <f t="shared" si="47"/>
        <v>1.1399999999999999</v>
      </c>
      <c r="V108" t="s">
        <v>171</v>
      </c>
      <c r="Y108" s="16">
        <f t="shared" si="48"/>
        <v>101.00999999999999</v>
      </c>
      <c r="Z108" s="16"/>
      <c r="AA108">
        <v>354</v>
      </c>
      <c r="AB108" t="s">
        <v>172</v>
      </c>
      <c r="AC108" t="s">
        <v>167</v>
      </c>
      <c r="AD108" t="s">
        <v>174</v>
      </c>
      <c r="AE108">
        <v>0.95</v>
      </c>
      <c r="AF108" s="17">
        <f t="shared" si="74"/>
        <v>9500</v>
      </c>
      <c r="AG108" s="18">
        <f t="shared" si="75"/>
        <v>500.00000000000045</v>
      </c>
      <c r="AH108">
        <v>10000</v>
      </c>
      <c r="AI108">
        <v>1673.15</v>
      </c>
      <c r="AK108" s="18"/>
      <c r="AL108" s="17"/>
      <c r="AM108" s="18"/>
      <c r="AN108">
        <v>681</v>
      </c>
      <c r="AO108" s="7">
        <f>9.9148*C108*AE108</f>
        <v>94190.599999999991</v>
      </c>
      <c r="AQ108">
        <v>76561</v>
      </c>
      <c r="AR108">
        <v>12200</v>
      </c>
      <c r="AS108">
        <v>11400</v>
      </c>
      <c r="AT108" s="7">
        <f t="shared" si="76"/>
        <v>0.27654986522911051</v>
      </c>
      <c r="AV108" s="12">
        <f t="shared" si="65"/>
        <v>1.1399999999999999</v>
      </c>
      <c r="AW108" s="19">
        <f t="shared" si="49"/>
        <v>0.61745501114396228</v>
      </c>
      <c r="AX108" s="15">
        <f t="shared" si="50"/>
        <v>0.52254498885603762</v>
      </c>
      <c r="AY108" s="15">
        <f t="shared" si="66"/>
        <v>0.27305326537855645</v>
      </c>
      <c r="BE108" s="15"/>
      <c r="BF108" s="16"/>
      <c r="BG108" s="16"/>
      <c r="BH108" s="20">
        <f t="shared" si="70"/>
        <v>0.59323532794431455</v>
      </c>
      <c r="BI108" s="20">
        <f t="shared" si="70"/>
        <v>1.6525658484059631E-2</v>
      </c>
      <c r="BJ108" s="20">
        <f t="shared" si="70"/>
        <v>9.292338128151853E-2</v>
      </c>
      <c r="BK108" s="20">
        <f t="shared" si="70"/>
        <v>0.1106856099091543</v>
      </c>
      <c r="BL108" s="20">
        <f t="shared" si="70"/>
        <v>2.4870217648801439E-3</v>
      </c>
      <c r="BM108" s="20">
        <f t="shared" si="67"/>
        <v>4.7826098534914797E-2</v>
      </c>
      <c r="BN108" s="20">
        <f t="shared" si="67"/>
        <v>8.1099010678987046E-2</v>
      </c>
      <c r="BO108" s="20">
        <f t="shared" si="67"/>
        <v>4.1643154407068249E-2</v>
      </c>
      <c r="BP108" s="20">
        <f t="shared" si="67"/>
        <v>8.8791871044634017E-3</v>
      </c>
      <c r="BQ108" s="20">
        <f t="shared" si="67"/>
        <v>4.6955498906394687E-3</v>
      </c>
      <c r="BR108" s="20">
        <f t="shared" si="46"/>
        <v>4.168825849759409E-2</v>
      </c>
      <c r="BS108" s="20">
        <f t="shared" si="46"/>
        <v>1.5950055253172266E-2</v>
      </c>
      <c r="BT108" s="6"/>
      <c r="BU108" s="6"/>
      <c r="BV108" s="6"/>
      <c r="BW108" s="6">
        <f t="shared" si="51"/>
        <v>0.90789561280873432</v>
      </c>
      <c r="BX108" s="6">
        <f t="shared" si="52"/>
        <v>2.5291098034305747E-2</v>
      </c>
      <c r="BY108" s="6">
        <f t="shared" si="53"/>
        <v>0.14221123763007423</v>
      </c>
      <c r="BZ108" s="6">
        <f t="shared" si="54"/>
        <v>0.16939479984410669</v>
      </c>
      <c r="CA108" s="6">
        <f t="shared" si="55"/>
        <v>3.8061727664109486E-3</v>
      </c>
      <c r="CB108" s="6">
        <f t="shared" si="56"/>
        <v>7.3193727669710204E-2</v>
      </c>
      <c r="CC108" s="6">
        <f t="shared" si="57"/>
        <v>0.12411505608359932</v>
      </c>
      <c r="CD108" s="6">
        <f t="shared" si="58"/>
        <v>6.3731263815163211E-2</v>
      </c>
      <c r="CE108" s="6">
        <f t="shared" si="59"/>
        <v>1.3588831678963853E-2</v>
      </c>
      <c r="CF108" s="6">
        <f t="shared" si="60"/>
        <v>7.1861349866140624E-3</v>
      </c>
      <c r="CG108" s="6">
        <f t="shared" si="61"/>
        <v>6.7702552719200892E-2</v>
      </c>
      <c r="CH108" s="6">
        <f t="shared" si="62"/>
        <v>2.5903203817314247E-2</v>
      </c>
      <c r="CI108" s="6">
        <f t="shared" si="68"/>
        <v>1.5304139353176824</v>
      </c>
      <c r="CJ108">
        <f t="shared" si="69"/>
        <v>1.6240196918541976</v>
      </c>
    </row>
    <row r="109" spans="1:89" x14ac:dyDescent="0.45">
      <c r="A109" s="41" t="s">
        <v>587</v>
      </c>
      <c r="B109" t="s">
        <v>175</v>
      </c>
      <c r="C109">
        <v>10000</v>
      </c>
      <c r="D109">
        <v>1573.15</v>
      </c>
      <c r="E109" t="s">
        <v>175</v>
      </c>
      <c r="F109" s="7">
        <f t="shared" si="63"/>
        <v>1000</v>
      </c>
      <c r="G109" s="7">
        <f t="shared" si="64"/>
        <v>1300</v>
      </c>
      <c r="H109" s="5">
        <v>59.98</v>
      </c>
      <c r="I109">
        <v>0.86</v>
      </c>
      <c r="J109" s="5">
        <v>18.34</v>
      </c>
      <c r="K109">
        <v>4.82</v>
      </c>
      <c r="L109" s="5">
        <v>0.06</v>
      </c>
      <c r="M109">
        <v>2.57</v>
      </c>
      <c r="N109" s="5">
        <v>5.71</v>
      </c>
      <c r="O109" s="5">
        <v>4.5599999999999996</v>
      </c>
      <c r="P109" s="5">
        <v>0.91</v>
      </c>
      <c r="Q109" s="5">
        <v>0.36</v>
      </c>
      <c r="R109" s="15">
        <f t="shared" si="77"/>
        <v>98.169999999999987</v>
      </c>
      <c r="S109" s="15"/>
      <c r="T109" s="12">
        <f t="shared" si="47"/>
        <v>0</v>
      </c>
      <c r="U109" s="12">
        <f t="shared" si="47"/>
        <v>0.31</v>
      </c>
      <c r="V109" t="s">
        <v>176</v>
      </c>
      <c r="Y109" s="16">
        <f t="shared" si="48"/>
        <v>98.11999999999999</v>
      </c>
      <c r="Z109" s="16"/>
      <c r="AA109" t="s">
        <v>177</v>
      </c>
      <c r="AB109" t="s">
        <v>70</v>
      </c>
      <c r="AC109" t="s">
        <v>167</v>
      </c>
      <c r="AD109" t="s">
        <v>178</v>
      </c>
      <c r="AE109">
        <v>0.97</v>
      </c>
      <c r="AF109" s="17">
        <f t="shared" si="74"/>
        <v>9700</v>
      </c>
      <c r="AG109" s="18">
        <f t="shared" si="75"/>
        <v>300.00000000000028</v>
      </c>
      <c r="AH109">
        <v>10000</v>
      </c>
      <c r="AI109">
        <v>1573.15</v>
      </c>
      <c r="AK109" s="18"/>
      <c r="AL109" s="17"/>
      <c r="AM109" s="18"/>
      <c r="AO109">
        <f>11.153*C109</f>
        <v>111530</v>
      </c>
      <c r="AR109">
        <v>0</v>
      </c>
      <c r="AS109">
        <v>3100</v>
      </c>
      <c r="AT109" s="7"/>
      <c r="AV109" s="12">
        <f t="shared" si="65"/>
        <v>0.31</v>
      </c>
      <c r="AW109" s="19">
        <f t="shared" si="49"/>
        <v>0.65853339003853628</v>
      </c>
      <c r="AX109" s="15">
        <f t="shared" si="50"/>
        <v>0.34853339003853628</v>
      </c>
      <c r="AY109" s="15">
        <f t="shared" si="66"/>
        <v>0.12147552397175446</v>
      </c>
      <c r="BE109" s="15"/>
      <c r="BF109" s="16"/>
      <c r="BG109" s="16"/>
      <c r="BH109" s="20">
        <f t="shared" si="70"/>
        <v>0.66189219139834687</v>
      </c>
      <c r="BI109" s="20">
        <f t="shared" si="70"/>
        <v>7.1392797574278688E-3</v>
      </c>
      <c r="BJ109" s="20">
        <f t="shared" si="70"/>
        <v>0.11926276633017813</v>
      </c>
      <c r="BK109" s="20">
        <f t="shared" si="70"/>
        <v>4.4483214952943627E-2</v>
      </c>
      <c r="BL109" s="20">
        <f t="shared" si="70"/>
        <v>5.6080982986482866E-4</v>
      </c>
      <c r="BM109" s="20">
        <f t="shared" si="67"/>
        <v>4.2278990277386429E-2</v>
      </c>
      <c r="BN109" s="20">
        <f t="shared" si="67"/>
        <v>6.751355395113097E-2</v>
      </c>
      <c r="BO109" s="20">
        <f t="shared" si="67"/>
        <v>4.8782034771520204E-2</v>
      </c>
      <c r="BP109" s="20">
        <f t="shared" si="67"/>
        <v>6.405502063945097E-3</v>
      </c>
      <c r="BQ109" s="20">
        <f t="shared" si="67"/>
        <v>1.681656667256022E-3</v>
      </c>
      <c r="BR109" s="20">
        <f t="shared" si="46"/>
        <v>0</v>
      </c>
      <c r="BS109" s="20">
        <f t="shared" si="46"/>
        <v>4.6486448817945987E-3</v>
      </c>
      <c r="BT109" s="6"/>
      <c r="BU109" s="6"/>
      <c r="BV109" s="6"/>
      <c r="BW109" s="6">
        <f t="shared" si="51"/>
        <v>0.99826908994074948</v>
      </c>
      <c r="BX109" s="6">
        <f t="shared" si="52"/>
        <v>1.0767497182922248E-2</v>
      </c>
      <c r="BY109" s="6">
        <f t="shared" si="53"/>
        <v>0.17987269642314219</v>
      </c>
      <c r="BZ109" s="6">
        <f t="shared" si="54"/>
        <v>6.7089805690106349E-2</v>
      </c>
      <c r="CA109" s="6">
        <f t="shared" si="55"/>
        <v>8.4581617031354408E-4</v>
      </c>
      <c r="CB109" s="6">
        <f t="shared" si="56"/>
        <v>6.3765383088527181E-2</v>
      </c>
      <c r="CC109" s="6">
        <f t="shared" si="57"/>
        <v>0.10182427733295289</v>
      </c>
      <c r="CD109" s="6">
        <f t="shared" si="58"/>
        <v>7.3573307087884607E-2</v>
      </c>
      <c r="CE109" s="6">
        <f t="shared" si="59"/>
        <v>9.6608100217633643E-3</v>
      </c>
      <c r="CF109" s="6">
        <f t="shared" si="60"/>
        <v>2.5362829364520218E-3</v>
      </c>
      <c r="CG109" s="6">
        <f t="shared" si="61"/>
        <v>0</v>
      </c>
      <c r="CH109" s="6">
        <f t="shared" si="62"/>
        <v>7.0438536696205414E-3</v>
      </c>
      <c r="CI109" s="6">
        <f t="shared" si="68"/>
        <v>1.5082049658748138</v>
      </c>
      <c r="CJ109">
        <f t="shared" si="69"/>
        <v>1.5152488195444342</v>
      </c>
    </row>
    <row r="110" spans="1:89" x14ac:dyDescent="0.45">
      <c r="A110" s="41" t="s">
        <v>587</v>
      </c>
      <c r="B110" t="s">
        <v>175</v>
      </c>
      <c r="C110">
        <v>10000</v>
      </c>
      <c r="D110">
        <v>1573.15</v>
      </c>
      <c r="E110" t="s">
        <v>175</v>
      </c>
      <c r="F110" s="7">
        <f t="shared" si="63"/>
        <v>1000</v>
      </c>
      <c r="G110" s="7">
        <f t="shared" si="64"/>
        <v>1300</v>
      </c>
      <c r="H110" s="5">
        <v>59.57</v>
      </c>
      <c r="I110">
        <v>0.92</v>
      </c>
      <c r="J110" s="5">
        <v>18.07</v>
      </c>
      <c r="K110">
        <v>4.6900000000000004</v>
      </c>
      <c r="L110" s="5">
        <v>0.08</v>
      </c>
      <c r="M110">
        <v>2.66</v>
      </c>
      <c r="N110" s="5">
        <v>6.05</v>
      </c>
      <c r="O110" s="5">
        <v>4.83</v>
      </c>
      <c r="P110" s="5">
        <v>0.93</v>
      </c>
      <c r="Q110" s="5">
        <v>0.2</v>
      </c>
      <c r="R110" s="15">
        <f t="shared" si="77"/>
        <v>98</v>
      </c>
      <c r="S110" s="15"/>
      <c r="T110" s="12">
        <f t="shared" si="47"/>
        <v>0.76</v>
      </c>
      <c r="U110" s="12">
        <f t="shared" si="47"/>
        <v>0.42</v>
      </c>
      <c r="V110" t="s">
        <v>176</v>
      </c>
      <c r="Y110" s="16">
        <f t="shared" si="48"/>
        <v>98.98</v>
      </c>
      <c r="Z110" s="16"/>
      <c r="AA110" t="s">
        <v>179</v>
      </c>
      <c r="AB110" t="s">
        <v>70</v>
      </c>
      <c r="AC110" t="s">
        <v>167</v>
      </c>
      <c r="AD110" t="s">
        <v>178</v>
      </c>
      <c r="AE110" t="s">
        <v>180</v>
      </c>
      <c r="AF110" s="17"/>
      <c r="AG110" s="18"/>
      <c r="AH110">
        <v>10000</v>
      </c>
      <c r="AI110">
        <v>1573.15</v>
      </c>
      <c r="AK110" s="18"/>
      <c r="AL110" s="17"/>
      <c r="AM110" s="18"/>
      <c r="AO110">
        <f>11.153*C110</f>
        <v>111530</v>
      </c>
      <c r="AR110">
        <v>7600</v>
      </c>
      <c r="AS110">
        <v>4200</v>
      </c>
      <c r="AT110" s="7">
        <f t="shared" si="76"/>
        <v>0.18439024390243902</v>
      </c>
      <c r="AV110" s="12">
        <f t="shared" si="65"/>
        <v>0.42</v>
      </c>
      <c r="AW110" s="19">
        <f t="shared" si="49"/>
        <v>0.65170817896096533</v>
      </c>
      <c r="AX110" s="15">
        <f t="shared" si="50"/>
        <v>0.23170817896096535</v>
      </c>
      <c r="AY110" s="15">
        <f t="shared" si="66"/>
        <v>5.3688680197406746E-2</v>
      </c>
      <c r="BE110" s="15"/>
      <c r="BF110" s="16"/>
      <c r="BG110" s="16"/>
      <c r="BH110" s="20">
        <f t="shared" si="70"/>
        <v>0.65671924160136341</v>
      </c>
      <c r="BI110" s="20">
        <f t="shared" si="70"/>
        <v>7.6298345646378697E-3</v>
      </c>
      <c r="BJ110" s="20">
        <f t="shared" si="70"/>
        <v>0.11739106557648762</v>
      </c>
      <c r="BK110" s="20">
        <f t="shared" si="70"/>
        <v>4.3240759848604184E-2</v>
      </c>
      <c r="BL110" s="20">
        <f t="shared" si="70"/>
        <v>7.4700876704105281E-4</v>
      </c>
      <c r="BM110" s="20">
        <f t="shared" si="67"/>
        <v>4.3716407438318963E-2</v>
      </c>
      <c r="BN110" s="20">
        <f t="shared" si="67"/>
        <v>7.146305554241103E-2</v>
      </c>
      <c r="BO110" s="20">
        <f t="shared" si="67"/>
        <v>5.1619470386058824E-2</v>
      </c>
      <c r="BP110" s="20">
        <f t="shared" si="67"/>
        <v>6.5398242384576031E-3</v>
      </c>
      <c r="BQ110" s="20">
        <f t="shared" si="67"/>
        <v>9.3333203661931049E-4</v>
      </c>
      <c r="BR110" s="20">
        <f t="shared" si="46"/>
        <v>2.7011022437970249E-2</v>
      </c>
      <c r="BS110" s="20">
        <f t="shared" si="46"/>
        <v>6.1119548852394201E-3</v>
      </c>
      <c r="BT110" s="6"/>
      <c r="BU110" s="6"/>
      <c r="BV110" s="6"/>
      <c r="BW110" s="6">
        <f t="shared" si="51"/>
        <v>0.99144530989947399</v>
      </c>
      <c r="BX110" s="6">
        <f t="shared" si="52"/>
        <v>1.1518717916614499E-2</v>
      </c>
      <c r="BY110" s="6">
        <f t="shared" si="53"/>
        <v>0.1772246251017546</v>
      </c>
      <c r="BZ110" s="6">
        <f t="shared" si="54"/>
        <v>6.5280329603028792E-2</v>
      </c>
      <c r="CA110" s="6">
        <f t="shared" si="55"/>
        <v>1.1277548937513922E-3</v>
      </c>
      <c r="CB110" s="6">
        <f t="shared" si="56"/>
        <v>6.5998412068281068E-2</v>
      </c>
      <c r="CC110" s="6">
        <f t="shared" si="57"/>
        <v>0.10788736915312871</v>
      </c>
      <c r="CD110" s="6">
        <f t="shared" si="58"/>
        <v>7.7929621323351461E-2</v>
      </c>
      <c r="CE110" s="6">
        <f t="shared" si="59"/>
        <v>9.8731355167471745E-3</v>
      </c>
      <c r="CF110" s="6">
        <f t="shared" si="60"/>
        <v>1.409046075806679E-3</v>
      </c>
      <c r="CG110" s="6">
        <f t="shared" si="61"/>
        <v>4.2175360710321866E-2</v>
      </c>
      <c r="CH110" s="6">
        <f t="shared" si="62"/>
        <v>9.5432856169052494E-3</v>
      </c>
      <c r="CI110" s="6">
        <f t="shared" si="68"/>
        <v>1.5096943215519385</v>
      </c>
      <c r="CJ110">
        <f t="shared" si="69"/>
        <v>1.5614129678791657</v>
      </c>
    </row>
    <row r="111" spans="1:89" x14ac:dyDescent="0.45">
      <c r="A111" s="41" t="s">
        <v>587</v>
      </c>
      <c r="B111" t="s">
        <v>175</v>
      </c>
      <c r="C111">
        <v>10000</v>
      </c>
      <c r="D111">
        <v>1573.15</v>
      </c>
      <c r="E111" t="s">
        <v>175</v>
      </c>
      <c r="F111" s="7">
        <f t="shared" si="63"/>
        <v>1000</v>
      </c>
      <c r="G111" s="7">
        <f t="shared" si="64"/>
        <v>1300</v>
      </c>
      <c r="H111" s="5">
        <v>61.17</v>
      </c>
      <c r="I111">
        <v>0.88</v>
      </c>
      <c r="J111" s="5">
        <v>18.62</v>
      </c>
      <c r="K111">
        <v>5.15</v>
      </c>
      <c r="L111" s="5">
        <v>7.0000000000000007E-2</v>
      </c>
      <c r="M111">
        <v>2.79</v>
      </c>
      <c r="N111" s="5">
        <v>5.88</v>
      </c>
      <c r="O111" s="5">
        <v>4.57</v>
      </c>
      <c r="P111" s="5">
        <v>1.52</v>
      </c>
      <c r="Q111" s="5">
        <v>0.25</v>
      </c>
      <c r="R111" s="15">
        <f t="shared" si="77"/>
        <v>100.89999999999999</v>
      </c>
      <c r="S111" s="15"/>
      <c r="T111" s="12">
        <f t="shared" si="47"/>
        <v>0.28000000000000003</v>
      </c>
      <c r="U111" s="12">
        <f t="shared" si="47"/>
        <v>0.4</v>
      </c>
      <c r="V111" t="s">
        <v>176</v>
      </c>
      <c r="Y111" s="16">
        <f t="shared" si="48"/>
        <v>101.33</v>
      </c>
      <c r="Z111" s="16"/>
      <c r="AA111" t="s">
        <v>181</v>
      </c>
      <c r="AB111" t="s">
        <v>70</v>
      </c>
      <c r="AC111" t="s">
        <v>167</v>
      </c>
      <c r="AD111" t="s">
        <v>178</v>
      </c>
      <c r="AE111">
        <v>1</v>
      </c>
      <c r="AF111" s="17">
        <f t="shared" ref="AF111:AF149" si="78">AE111*C111</f>
        <v>10000</v>
      </c>
      <c r="AG111" s="18">
        <f t="shared" ref="AG111:AG149" si="79">(1-AE111)*C111</f>
        <v>0</v>
      </c>
      <c r="AH111">
        <v>10000</v>
      </c>
      <c r="AI111">
        <v>1573.15</v>
      </c>
      <c r="AK111" s="18"/>
      <c r="AL111" s="17"/>
      <c r="AM111" s="18"/>
      <c r="AR111">
        <v>2800</v>
      </c>
      <c r="AS111">
        <v>4000</v>
      </c>
      <c r="AT111" s="7">
        <f t="shared" si="76"/>
        <v>0.36885245901639346</v>
      </c>
      <c r="AV111" s="12">
        <f t="shared" si="65"/>
        <v>0.4</v>
      </c>
      <c r="AW111" s="19">
        <f t="shared" si="49"/>
        <v>0.65305798355629663</v>
      </c>
      <c r="AX111" s="15">
        <f t="shared" si="50"/>
        <v>0.25305798355629661</v>
      </c>
      <c r="AY111" s="15">
        <f t="shared" si="66"/>
        <v>6.4038343041578877E-2</v>
      </c>
      <c r="BE111" s="15"/>
      <c r="BF111" s="16"/>
      <c r="BG111" s="16"/>
      <c r="BH111" s="20">
        <f t="shared" si="70"/>
        <v>0.65678266381906258</v>
      </c>
      <c r="BI111" s="20">
        <f t="shared" si="70"/>
        <v>7.107895356960949E-3</v>
      </c>
      <c r="BJ111" s="20">
        <f t="shared" si="70"/>
        <v>0.11781148442929573</v>
      </c>
      <c r="BK111" s="20">
        <f t="shared" si="70"/>
        <v>4.6244358849578539E-2</v>
      </c>
      <c r="BL111" s="20">
        <f t="shared" si="70"/>
        <v>6.3659732754181499E-4</v>
      </c>
      <c r="BM111" s="20">
        <f t="shared" si="67"/>
        <v>4.4657878814975335E-2</v>
      </c>
      <c r="BN111" s="20">
        <f t="shared" si="67"/>
        <v>6.764482725666919E-2</v>
      </c>
      <c r="BO111" s="20">
        <f t="shared" si="67"/>
        <v>4.7567866496448077E-2</v>
      </c>
      <c r="BP111" s="20">
        <f t="shared" si="67"/>
        <v>1.0410168886641301E-2</v>
      </c>
      <c r="BQ111" s="20">
        <f t="shared" si="67"/>
        <v>1.1362587628264643E-3</v>
      </c>
      <c r="BR111" s="20">
        <f t="shared" si="46"/>
        <v>9.8673301705564497E-3</v>
      </c>
      <c r="BS111" s="20">
        <f t="shared" si="46"/>
        <v>5.7717171316073361E-3</v>
      </c>
      <c r="BT111" s="6"/>
      <c r="BU111" s="6"/>
      <c r="BV111" s="6"/>
      <c r="BW111" s="6">
        <f t="shared" si="51"/>
        <v>1.0180746954264031</v>
      </c>
      <c r="BX111" s="6">
        <f t="shared" si="52"/>
        <v>1.1017904094152998E-2</v>
      </c>
      <c r="BY111" s="6">
        <f t="shared" si="53"/>
        <v>0.18261884446013674</v>
      </c>
      <c r="BZ111" s="6">
        <f t="shared" si="54"/>
        <v>7.1683091141918606E-2</v>
      </c>
      <c r="CA111" s="6">
        <f t="shared" si="55"/>
        <v>9.8678553203246822E-4</v>
      </c>
      <c r="CB111" s="6">
        <f t="shared" si="56"/>
        <v>6.9223898372369988E-2</v>
      </c>
      <c r="CC111" s="6">
        <f t="shared" si="57"/>
        <v>0.10485582324304081</v>
      </c>
      <c r="CD111" s="6">
        <f t="shared" si="58"/>
        <v>7.373465205956857E-2</v>
      </c>
      <c r="CE111" s="6">
        <f t="shared" si="59"/>
        <v>1.6136737618769575E-2</v>
      </c>
      <c r="CF111" s="6">
        <f t="shared" si="60"/>
        <v>1.7613075947583486E-3</v>
      </c>
      <c r="CG111" s="6">
        <f t="shared" si="61"/>
        <v>1.5538290788013321E-2</v>
      </c>
      <c r="CH111" s="6">
        <f t="shared" si="62"/>
        <v>9.0888434446716668E-3</v>
      </c>
      <c r="CI111" s="6">
        <f t="shared" si="68"/>
        <v>1.5500937395431511</v>
      </c>
      <c r="CJ111">
        <f t="shared" si="69"/>
        <v>1.574720873775836</v>
      </c>
    </row>
    <row r="112" spans="1:89" x14ac:dyDescent="0.45">
      <c r="A112" s="41" t="s">
        <v>587</v>
      </c>
      <c r="B112" t="s">
        <v>175</v>
      </c>
      <c r="C112">
        <v>10000</v>
      </c>
      <c r="D112">
        <v>1573.15</v>
      </c>
      <c r="E112" t="s">
        <v>175</v>
      </c>
      <c r="F112" s="7">
        <f t="shared" si="63"/>
        <v>1000</v>
      </c>
      <c r="G112" s="7">
        <f t="shared" si="64"/>
        <v>1300</v>
      </c>
      <c r="H112" s="5">
        <v>57.86</v>
      </c>
      <c r="I112">
        <v>0.9</v>
      </c>
      <c r="J112" s="5">
        <v>18.54</v>
      </c>
      <c r="K112">
        <v>4.08</v>
      </c>
      <c r="L112" s="5">
        <v>0.08</v>
      </c>
      <c r="M112">
        <v>2.68</v>
      </c>
      <c r="N112" s="5">
        <v>5.81</v>
      </c>
      <c r="O112" s="5">
        <v>4.3600000000000003</v>
      </c>
      <c r="P112" s="5">
        <v>2.2200000000000002</v>
      </c>
      <c r="Q112" s="5">
        <v>0.22</v>
      </c>
      <c r="R112" s="15">
        <f t="shared" si="77"/>
        <v>96.75</v>
      </c>
      <c r="S112" s="15"/>
      <c r="T112" s="12">
        <f t="shared" si="47"/>
        <v>0.46</v>
      </c>
      <c r="U112" s="12">
        <f t="shared" si="47"/>
        <v>0.42</v>
      </c>
      <c r="V112" t="s">
        <v>176</v>
      </c>
      <c r="Y112" s="16">
        <f t="shared" si="48"/>
        <v>97.41</v>
      </c>
      <c r="Z112" s="16"/>
      <c r="AA112" t="s">
        <v>182</v>
      </c>
      <c r="AB112" t="s">
        <v>70</v>
      </c>
      <c r="AC112" t="s">
        <v>167</v>
      </c>
      <c r="AD112" t="s">
        <v>178</v>
      </c>
      <c r="AE112">
        <v>1</v>
      </c>
      <c r="AF112" s="17">
        <f t="shared" si="78"/>
        <v>10000</v>
      </c>
      <c r="AG112" s="18">
        <f t="shared" si="79"/>
        <v>0</v>
      </c>
      <c r="AH112">
        <v>10000</v>
      </c>
      <c r="AI112">
        <v>1573.15</v>
      </c>
      <c r="AK112" s="18"/>
      <c r="AL112" s="17"/>
      <c r="AM112" s="18"/>
      <c r="AR112">
        <v>4600</v>
      </c>
      <c r="AS112">
        <v>4200</v>
      </c>
      <c r="AT112" s="7">
        <f t="shared" si="76"/>
        <v>0.27194244604316548</v>
      </c>
      <c r="AV112" s="12">
        <f t="shared" si="65"/>
        <v>0.42</v>
      </c>
      <c r="AW112" s="19">
        <f t="shared" si="49"/>
        <v>0.65980494087497499</v>
      </c>
      <c r="AX112" s="15">
        <f t="shared" si="50"/>
        <v>0.239804940874975</v>
      </c>
      <c r="AY112" s="15">
        <f t="shared" si="66"/>
        <v>5.7506409668050255E-2</v>
      </c>
      <c r="BE112" s="15"/>
      <c r="BF112" s="16"/>
      <c r="BG112" s="16"/>
      <c r="BH112" s="20">
        <f t="shared" si="70"/>
        <v>0.65085393916513101</v>
      </c>
      <c r="BI112" s="20">
        <f t="shared" si="70"/>
        <v>7.6159269685858689E-3</v>
      </c>
      <c r="BJ112" s="20">
        <f t="shared" si="70"/>
        <v>0.12289652113854943</v>
      </c>
      <c r="BK112" s="20">
        <f t="shared" si="70"/>
        <v>3.8382530589151337E-2</v>
      </c>
      <c r="BL112" s="20">
        <f t="shared" si="70"/>
        <v>7.6221706209318632E-4</v>
      </c>
      <c r="BM112" s="20">
        <f t="shared" si="67"/>
        <v>4.4941813139830485E-2</v>
      </c>
      <c r="BN112" s="20">
        <f t="shared" si="67"/>
        <v>7.0025352944450156E-2</v>
      </c>
      <c r="BO112" s="20">
        <f t="shared" si="67"/>
        <v>4.7545111502587022E-2</v>
      </c>
      <c r="BP112" s="20">
        <f t="shared" si="67"/>
        <v>1.5929020449277402E-2</v>
      </c>
      <c r="BQ112" s="20">
        <f t="shared" si="67"/>
        <v>1.0475670403441966E-3</v>
      </c>
      <c r="BR112" s="20">
        <f t="shared" si="46"/>
        <v>1.6853610831412142E-2</v>
      </c>
      <c r="BS112" s="20">
        <f t="shared" si="46"/>
        <v>6.3006860207887368E-3</v>
      </c>
      <c r="BT112" s="6"/>
      <c r="BU112" s="6"/>
      <c r="BV112" s="6"/>
      <c r="BW112" s="6">
        <f t="shared" si="51"/>
        <v>0.96298515411756869</v>
      </c>
      <c r="BX112" s="6">
        <f t="shared" si="52"/>
        <v>1.1268311005383749E-2</v>
      </c>
      <c r="BY112" s="6">
        <f t="shared" si="53"/>
        <v>0.18183423073528113</v>
      </c>
      <c r="BZ112" s="6">
        <f t="shared" si="54"/>
        <v>5.6789711040587949E-2</v>
      </c>
      <c r="CA112" s="6">
        <f t="shared" si="55"/>
        <v>1.1277548937513922E-3</v>
      </c>
      <c r="CB112" s="6">
        <f t="shared" si="56"/>
        <v>6.6494640730448598E-2</v>
      </c>
      <c r="CC112" s="6">
        <f t="shared" si="57"/>
        <v>0.10360753963300461</v>
      </c>
      <c r="CD112" s="6">
        <f t="shared" si="58"/>
        <v>7.0346407654205467E-2</v>
      </c>
      <c r="CE112" s="6">
        <f t="shared" si="59"/>
        <v>2.3568129943202933E-2</v>
      </c>
      <c r="CF112" s="6">
        <f t="shared" si="60"/>
        <v>1.5499506833873467E-3</v>
      </c>
      <c r="CG112" s="6">
        <f t="shared" si="61"/>
        <v>2.5527192008879027E-2</v>
      </c>
      <c r="CH112" s="6">
        <f t="shared" si="62"/>
        <v>9.5432856169052494E-3</v>
      </c>
      <c r="CI112" s="6">
        <f t="shared" si="68"/>
        <v>1.4795718304368217</v>
      </c>
      <c r="CJ112">
        <f t="shared" si="69"/>
        <v>1.5146423080626061</v>
      </c>
    </row>
    <row r="113" spans="1:88" x14ac:dyDescent="0.45">
      <c r="A113" s="41" t="s">
        <v>587</v>
      </c>
      <c r="B113" t="s">
        <v>175</v>
      </c>
      <c r="C113">
        <v>10000</v>
      </c>
      <c r="D113">
        <v>1573.15</v>
      </c>
      <c r="E113" t="s">
        <v>175</v>
      </c>
      <c r="F113" s="7">
        <f t="shared" si="63"/>
        <v>1000</v>
      </c>
      <c r="G113" s="7">
        <f t="shared" si="64"/>
        <v>1300</v>
      </c>
      <c r="H113" s="5">
        <v>58.9</v>
      </c>
      <c r="I113">
        <v>0.91</v>
      </c>
      <c r="J113" s="5">
        <v>18.600000000000001</v>
      </c>
      <c r="K113">
        <v>4.1900000000000004</v>
      </c>
      <c r="L113" s="5">
        <v>0.08</v>
      </c>
      <c r="M113">
        <v>2.73</v>
      </c>
      <c r="N113" s="5">
        <v>6.76</v>
      </c>
      <c r="O113" s="5">
        <v>4.46</v>
      </c>
      <c r="P113" s="5">
        <v>0.9</v>
      </c>
      <c r="Q113" s="5">
        <v>0.26</v>
      </c>
      <c r="R113" s="15">
        <f t="shared" si="77"/>
        <v>97.79</v>
      </c>
      <c r="S113" s="15"/>
      <c r="T113" s="12">
        <f t="shared" si="47"/>
        <v>0.34</v>
      </c>
      <c r="U113" s="12">
        <f t="shared" si="47"/>
        <v>0.39</v>
      </c>
      <c r="V113" t="s">
        <v>176</v>
      </c>
      <c r="Y113" s="16">
        <f t="shared" si="48"/>
        <v>98.26</v>
      </c>
      <c r="Z113" s="16"/>
      <c r="AA113" t="s">
        <v>183</v>
      </c>
      <c r="AB113" t="s">
        <v>70</v>
      </c>
      <c r="AC113" t="s">
        <v>167</v>
      </c>
      <c r="AD113" t="s">
        <v>178</v>
      </c>
      <c r="AE113">
        <v>1</v>
      </c>
      <c r="AF113" s="17">
        <f t="shared" si="78"/>
        <v>10000</v>
      </c>
      <c r="AG113" s="18">
        <f t="shared" si="79"/>
        <v>0</v>
      </c>
      <c r="AH113">
        <v>10000</v>
      </c>
      <c r="AI113">
        <v>1573.15</v>
      </c>
      <c r="AK113" s="18"/>
      <c r="AL113" s="17"/>
      <c r="AM113" s="18"/>
      <c r="AR113">
        <v>3400</v>
      </c>
      <c r="AS113">
        <v>3900</v>
      </c>
      <c r="AT113" s="7">
        <f t="shared" si="76"/>
        <v>0.31938125568698816</v>
      </c>
      <c r="AV113" s="12">
        <f t="shared" si="65"/>
        <v>0.39</v>
      </c>
      <c r="AW113" s="19">
        <f t="shared" si="49"/>
        <v>0.68038855505287354</v>
      </c>
      <c r="AX113" s="15">
        <f t="shared" si="50"/>
        <v>0.29038855505287353</v>
      </c>
      <c r="AY113" s="15">
        <f t="shared" si="66"/>
        <v>8.432551290569576E-2</v>
      </c>
      <c r="BE113" s="15"/>
      <c r="BF113" s="16"/>
      <c r="BG113" s="16"/>
      <c r="BH113" s="20">
        <f t="shared" si="70"/>
        <v>0.65127650771322043</v>
      </c>
      <c r="BI113" s="20">
        <f t="shared" si="70"/>
        <v>7.5694907657437903E-3</v>
      </c>
      <c r="BJ113" s="20">
        <f t="shared" si="70"/>
        <v>0.12119586804688834</v>
      </c>
      <c r="BK113" s="20">
        <f t="shared" si="70"/>
        <v>3.8746499635920841E-2</v>
      </c>
      <c r="BL113" s="20">
        <f t="shared" si="70"/>
        <v>7.4924469385585389E-4</v>
      </c>
      <c r="BM113" s="20">
        <f t="shared" si="67"/>
        <v>4.5001133445312369E-2</v>
      </c>
      <c r="BN113" s="20">
        <f t="shared" si="67"/>
        <v>8.0088632792965131E-2</v>
      </c>
      <c r="BO113" s="20">
        <f t="shared" si="67"/>
        <v>4.7807853997896242E-2</v>
      </c>
      <c r="BP113" s="20">
        <f t="shared" si="67"/>
        <v>6.3478055485080452E-3</v>
      </c>
      <c r="BQ113" s="20">
        <f t="shared" si="67"/>
        <v>1.2169633596891172E-3</v>
      </c>
      <c r="BR113" s="20">
        <f t="shared" si="46"/>
        <v>1.2308497539598697E-2</v>
      </c>
      <c r="BS113" s="20">
        <f t="shared" si="46"/>
        <v>5.7808826208476495E-3</v>
      </c>
      <c r="BT113" s="6"/>
      <c r="BU113" s="6"/>
      <c r="BV113" s="6"/>
      <c r="BW113" s="6">
        <f t="shared" si="51"/>
        <v>0.98029425471007248</v>
      </c>
      <c r="BX113" s="6">
        <f t="shared" si="52"/>
        <v>1.1393514460999123E-2</v>
      </c>
      <c r="BY113" s="6">
        <f t="shared" si="53"/>
        <v>0.18242269102892283</v>
      </c>
      <c r="BZ113" s="6">
        <f t="shared" si="54"/>
        <v>5.8320806191192037E-2</v>
      </c>
      <c r="CA113" s="6">
        <f t="shared" si="55"/>
        <v>1.1277548937513922E-3</v>
      </c>
      <c r="CB113" s="6">
        <f t="shared" si="56"/>
        <v>6.773521238586741E-2</v>
      </c>
      <c r="CC113" s="6">
        <f t="shared" si="57"/>
        <v>0.1205485314834959</v>
      </c>
      <c r="CD113" s="6">
        <f t="shared" si="58"/>
        <v>7.195985737104503E-2</v>
      </c>
      <c r="CE113" s="6">
        <f t="shared" si="59"/>
        <v>9.5546472742714592E-3</v>
      </c>
      <c r="CF113" s="6">
        <f t="shared" si="60"/>
        <v>1.8317598985486826E-3</v>
      </c>
      <c r="CG113" s="6">
        <f t="shared" si="61"/>
        <v>1.886792452830189E-2</v>
      </c>
      <c r="CH113" s="6">
        <f t="shared" si="62"/>
        <v>8.8616223585548746E-3</v>
      </c>
      <c r="CI113" s="6">
        <f t="shared" si="68"/>
        <v>1.505189029698166</v>
      </c>
      <c r="CJ113">
        <f t="shared" si="69"/>
        <v>1.5329185765850228</v>
      </c>
    </row>
    <row r="114" spans="1:88" x14ac:dyDescent="0.45">
      <c r="A114" s="41" t="s">
        <v>587</v>
      </c>
      <c r="B114" t="s">
        <v>175</v>
      </c>
      <c r="C114">
        <v>10000</v>
      </c>
      <c r="D114">
        <v>1573.15</v>
      </c>
      <c r="E114" t="s">
        <v>175</v>
      </c>
      <c r="F114" s="7">
        <f t="shared" si="63"/>
        <v>1000</v>
      </c>
      <c r="G114" s="7">
        <f t="shared" si="64"/>
        <v>1300</v>
      </c>
      <c r="H114" s="5">
        <v>59.35</v>
      </c>
      <c r="I114">
        <v>0.87</v>
      </c>
      <c r="J114" s="5">
        <v>17.809999999999999</v>
      </c>
      <c r="K114">
        <v>3.41</v>
      </c>
      <c r="L114" s="5">
        <v>0.1</v>
      </c>
      <c r="M114">
        <v>2.69</v>
      </c>
      <c r="N114" s="5">
        <v>8.33</v>
      </c>
      <c r="O114" s="5">
        <v>4.42</v>
      </c>
      <c r="P114" s="5">
        <v>0.9</v>
      </c>
      <c r="Q114" s="5">
        <v>0.2</v>
      </c>
      <c r="R114" s="15">
        <f t="shared" si="77"/>
        <v>98.08</v>
      </c>
      <c r="S114" s="15"/>
      <c r="T114" s="12">
        <f t="shared" si="47"/>
        <v>0.53</v>
      </c>
      <c r="U114" s="12">
        <f t="shared" si="47"/>
        <v>0.52</v>
      </c>
      <c r="V114" t="s">
        <v>176</v>
      </c>
      <c r="Y114" s="16">
        <f t="shared" si="48"/>
        <v>98.929999999999993</v>
      </c>
      <c r="Z114" s="16"/>
      <c r="AA114" t="s">
        <v>184</v>
      </c>
      <c r="AB114" t="s">
        <v>70</v>
      </c>
      <c r="AC114" t="s">
        <v>167</v>
      </c>
      <c r="AD114" t="s">
        <v>178</v>
      </c>
      <c r="AE114">
        <v>1</v>
      </c>
      <c r="AF114" s="17">
        <f t="shared" si="78"/>
        <v>10000</v>
      </c>
      <c r="AG114" s="18">
        <f t="shared" si="79"/>
        <v>0</v>
      </c>
      <c r="AH114">
        <v>10000</v>
      </c>
      <c r="AI114">
        <v>1573.15</v>
      </c>
      <c r="AK114" s="18"/>
      <c r="AL114" s="17"/>
      <c r="AM114" s="18"/>
      <c r="AR114">
        <v>5300</v>
      </c>
      <c r="AS114">
        <v>5200</v>
      </c>
      <c r="AT114" s="7">
        <f t="shared" si="76"/>
        <v>0.2864137086903305</v>
      </c>
      <c r="AV114" s="12">
        <f t="shared" si="65"/>
        <v>0.52</v>
      </c>
      <c r="AW114" s="19">
        <f t="shared" si="49"/>
        <v>0.71442788861070783</v>
      </c>
      <c r="AX114" s="15">
        <f t="shared" si="50"/>
        <v>0.19442788861070781</v>
      </c>
      <c r="AY114" s="15">
        <f t="shared" si="66"/>
        <v>3.7802203869617801E-2</v>
      </c>
      <c r="BE114" s="15"/>
      <c r="BF114" s="16"/>
      <c r="BG114" s="16"/>
      <c r="BH114" s="20">
        <f t="shared" si="70"/>
        <v>0.64994693143113647</v>
      </c>
      <c r="BI114" s="20">
        <f t="shared" si="70"/>
        <v>7.1672339376369311E-3</v>
      </c>
      <c r="BJ114" s="20">
        <f t="shared" si="70"/>
        <v>0.11493329168578079</v>
      </c>
      <c r="BK114" s="20">
        <f t="shared" si="70"/>
        <v>3.1230568264810035E-2</v>
      </c>
      <c r="BL114" s="20">
        <f t="shared" si="70"/>
        <v>9.275572945650442E-4</v>
      </c>
      <c r="BM114" s="20">
        <f t="shared" si="67"/>
        <v>4.3915733576299312E-2</v>
      </c>
      <c r="BN114" s="20">
        <f t="shared" si="67"/>
        <v>9.7740879246909537E-2</v>
      </c>
      <c r="BO114" s="20">
        <f t="shared" si="67"/>
        <v>4.6923858483914609E-2</v>
      </c>
      <c r="BP114" s="20">
        <f t="shared" si="67"/>
        <v>6.2868148569170893E-3</v>
      </c>
      <c r="BQ114" s="20">
        <f t="shared" si="67"/>
        <v>9.2713122203013048E-4</v>
      </c>
      <c r="BR114" s="20">
        <f t="shared" si="46"/>
        <v>1.884139188953244E-2</v>
      </c>
      <c r="BS114" s="20">
        <f t="shared" si="46"/>
        <v>7.5690935834340726E-3</v>
      </c>
      <c r="BT114" s="6"/>
      <c r="BU114" s="6"/>
      <c r="BV114" s="6"/>
      <c r="BW114" s="6">
        <f t="shared" si="51"/>
        <v>0.98778376938952128</v>
      </c>
      <c r="BX114" s="6">
        <f t="shared" si="52"/>
        <v>1.0892700638537624E-2</v>
      </c>
      <c r="BY114" s="6">
        <f t="shared" si="53"/>
        <v>0.17467463049597395</v>
      </c>
      <c r="BZ114" s="6">
        <f t="shared" si="54"/>
        <v>4.746394966872669E-2</v>
      </c>
      <c r="CA114" s="6">
        <f t="shared" si="55"/>
        <v>1.4096936171892403E-3</v>
      </c>
      <c r="CB114" s="6">
        <f t="shared" si="56"/>
        <v>6.6742755061532349E-2</v>
      </c>
      <c r="CC114" s="6">
        <f t="shared" si="57"/>
        <v>0.1485457495943078</v>
      </c>
      <c r="CD114" s="6">
        <f t="shared" si="58"/>
        <v>7.1314477484309205E-2</v>
      </c>
      <c r="CE114" s="6">
        <f t="shared" si="59"/>
        <v>9.5546472742714592E-3</v>
      </c>
      <c r="CF114" s="6">
        <f t="shared" si="60"/>
        <v>1.409046075806679E-3</v>
      </c>
      <c r="CG114" s="6">
        <f t="shared" si="61"/>
        <v>2.9411764705882356E-2</v>
      </c>
      <c r="CH114" s="6">
        <f t="shared" si="62"/>
        <v>1.1815496478073166E-2</v>
      </c>
      <c r="CI114" s="6">
        <f t="shared" si="68"/>
        <v>1.5197914193001765</v>
      </c>
      <c r="CJ114">
        <f t="shared" si="69"/>
        <v>1.5610186804841319</v>
      </c>
    </row>
    <row r="115" spans="1:88" x14ac:dyDescent="0.45">
      <c r="A115" s="41" t="s">
        <v>587</v>
      </c>
      <c r="B115" t="s">
        <v>175</v>
      </c>
      <c r="C115">
        <v>10000</v>
      </c>
      <c r="D115">
        <v>1573.15</v>
      </c>
      <c r="E115" t="s">
        <v>175</v>
      </c>
      <c r="F115" s="7">
        <f t="shared" si="63"/>
        <v>1000</v>
      </c>
      <c r="G115" s="7">
        <f t="shared" si="64"/>
        <v>1300</v>
      </c>
      <c r="H115" s="5">
        <v>61.21</v>
      </c>
      <c r="I115">
        <v>0.89</v>
      </c>
      <c r="J115" s="5">
        <v>18.57</v>
      </c>
      <c r="K115">
        <v>3.44</v>
      </c>
      <c r="L115" s="5">
        <v>7.0000000000000007E-2</v>
      </c>
      <c r="M115">
        <v>3.64</v>
      </c>
      <c r="N115" s="5">
        <v>5.84</v>
      </c>
      <c r="O115" s="5">
        <v>4.5999999999999996</v>
      </c>
      <c r="P115" s="5">
        <v>0.96</v>
      </c>
      <c r="Q115" s="5">
        <v>0.24</v>
      </c>
      <c r="R115" s="15">
        <f t="shared" si="77"/>
        <v>99.45999999999998</v>
      </c>
      <c r="S115" s="15"/>
      <c r="T115" s="12">
        <f t="shared" si="47"/>
        <v>0.6</v>
      </c>
      <c r="U115" s="12">
        <f t="shared" si="47"/>
        <v>0.41</v>
      </c>
      <c r="V115" t="s">
        <v>176</v>
      </c>
      <c r="Y115" s="16">
        <f t="shared" si="48"/>
        <v>100.22999999999998</v>
      </c>
      <c r="Z115" s="16"/>
      <c r="AA115" t="s">
        <v>185</v>
      </c>
      <c r="AB115" t="s">
        <v>70</v>
      </c>
      <c r="AC115" t="s">
        <v>167</v>
      </c>
      <c r="AD115" t="s">
        <v>178</v>
      </c>
      <c r="AE115">
        <v>1</v>
      </c>
      <c r="AF115" s="17">
        <f t="shared" si="78"/>
        <v>10000</v>
      </c>
      <c r="AG115" s="18">
        <f t="shared" si="79"/>
        <v>0</v>
      </c>
      <c r="AH115">
        <v>10000</v>
      </c>
      <c r="AI115">
        <v>1573.15</v>
      </c>
      <c r="AK115" s="18"/>
      <c r="AL115" s="17"/>
      <c r="AM115" s="18"/>
      <c r="AR115">
        <v>6000</v>
      </c>
      <c r="AS115">
        <v>4100</v>
      </c>
      <c r="AT115" s="7">
        <f t="shared" si="76"/>
        <v>0.21847246891651867</v>
      </c>
      <c r="AV115" s="12">
        <f t="shared" si="65"/>
        <v>0.41</v>
      </c>
      <c r="AW115" s="19">
        <f t="shared" si="49"/>
        <v>0.65931489541025057</v>
      </c>
      <c r="AX115" s="15">
        <f t="shared" si="50"/>
        <v>0.24931489541025059</v>
      </c>
      <c r="AY115" s="15">
        <f t="shared" si="66"/>
        <v>6.215791707342419E-2</v>
      </c>
      <c r="BE115" s="15"/>
      <c r="BF115" s="16"/>
      <c r="BG115" s="16"/>
      <c r="BH115" s="20">
        <f t="shared" si="70"/>
        <v>0.66090280016706171</v>
      </c>
      <c r="BI115" s="20">
        <f t="shared" si="70"/>
        <v>7.2290357434207459E-3</v>
      </c>
      <c r="BJ115" s="20">
        <f t="shared" si="70"/>
        <v>0.11815493548191504</v>
      </c>
      <c r="BK115" s="20">
        <f t="shared" si="70"/>
        <v>3.1062899262461485E-2</v>
      </c>
      <c r="BL115" s="20">
        <f t="shared" si="70"/>
        <v>6.4017221859277945E-4</v>
      </c>
      <c r="BM115" s="20">
        <f t="shared" si="67"/>
        <v>5.8590510679797994E-2</v>
      </c>
      <c r="BN115" s="20">
        <f t="shared" si="67"/>
        <v>6.7561942124718305E-2</v>
      </c>
      <c r="BO115" s="20">
        <f t="shared" si="67"/>
        <v>4.8149004985637019E-2</v>
      </c>
      <c r="BP115" s="20">
        <f t="shared" si="67"/>
        <v>6.6117653544903498E-3</v>
      </c>
      <c r="BQ115" s="20">
        <f t="shared" si="67"/>
        <v>1.0969339819047106E-3</v>
      </c>
      <c r="BR115" s="20">
        <f t="shared" si="46"/>
        <v>2.1019751420014242E-2</v>
      </c>
      <c r="BS115" s="20">
        <f t="shared" si="46"/>
        <v>5.8811681981878819E-3</v>
      </c>
      <c r="BT115" s="6"/>
      <c r="BU115" s="6"/>
      <c r="BV115" s="6"/>
      <c r="BW115" s="6">
        <f t="shared" si="51"/>
        <v>1.0187404300645762</v>
      </c>
      <c r="BX115" s="6">
        <f t="shared" si="52"/>
        <v>1.1143107549768373E-2</v>
      </c>
      <c r="BY115" s="6">
        <f t="shared" si="53"/>
        <v>0.18212846088210199</v>
      </c>
      <c r="BZ115" s="6">
        <f t="shared" si="54"/>
        <v>4.7881521073436892E-2</v>
      </c>
      <c r="CA115" s="6">
        <f t="shared" si="55"/>
        <v>9.8678553203246822E-4</v>
      </c>
      <c r="CB115" s="6">
        <f t="shared" si="56"/>
        <v>9.0313616514489881E-2</v>
      </c>
      <c r="CC115" s="6">
        <f t="shared" si="57"/>
        <v>0.10414251832302011</v>
      </c>
      <c r="CD115" s="6">
        <f t="shared" si="58"/>
        <v>7.4218686974620432E-2</v>
      </c>
      <c r="CE115" s="6">
        <f t="shared" si="59"/>
        <v>1.019162375922289E-2</v>
      </c>
      <c r="CF115" s="6">
        <f t="shared" si="60"/>
        <v>1.6908552909680147E-3</v>
      </c>
      <c r="CG115" s="6">
        <f t="shared" si="61"/>
        <v>3.3296337402885685E-2</v>
      </c>
      <c r="CH115" s="6">
        <f t="shared" si="62"/>
        <v>9.3160645307884572E-3</v>
      </c>
      <c r="CI115" s="6">
        <f t="shared" si="68"/>
        <v>1.541437605964237</v>
      </c>
      <c r="CJ115">
        <f t="shared" si="69"/>
        <v>1.5840500078979109</v>
      </c>
    </row>
    <row r="116" spans="1:88" x14ac:dyDescent="0.45">
      <c r="A116" s="41" t="s">
        <v>587</v>
      </c>
      <c r="B116" t="s">
        <v>175</v>
      </c>
      <c r="C116">
        <v>10000</v>
      </c>
      <c r="D116">
        <v>1573.15</v>
      </c>
      <c r="E116" t="s">
        <v>175</v>
      </c>
      <c r="F116" s="7">
        <f t="shared" si="63"/>
        <v>1000</v>
      </c>
      <c r="G116" s="7">
        <f t="shared" si="64"/>
        <v>1300</v>
      </c>
      <c r="H116" s="5">
        <v>58.26</v>
      </c>
      <c r="I116">
        <v>0.91</v>
      </c>
      <c r="J116" s="5">
        <v>17.73</v>
      </c>
      <c r="K116">
        <v>5.77</v>
      </c>
      <c r="L116" s="5">
        <v>7.0000000000000007E-2</v>
      </c>
      <c r="M116">
        <v>3.7</v>
      </c>
      <c r="N116" s="5">
        <v>5.94</v>
      </c>
      <c r="O116" s="5">
        <v>4.68</v>
      </c>
      <c r="P116" s="5">
        <v>0.98</v>
      </c>
      <c r="Q116" s="5">
        <v>0.24</v>
      </c>
      <c r="R116" s="15">
        <f t="shared" si="77"/>
        <v>98.279999999999973</v>
      </c>
      <c r="S116" s="15"/>
      <c r="T116" s="12">
        <f t="shared" si="47"/>
        <v>1.34</v>
      </c>
      <c r="U116" s="12">
        <f t="shared" si="47"/>
        <v>0.39</v>
      </c>
      <c r="V116" t="s">
        <v>176</v>
      </c>
      <c r="Y116" s="16">
        <f t="shared" si="48"/>
        <v>99.769999999999982</v>
      </c>
      <c r="Z116" s="16"/>
      <c r="AA116" t="s">
        <v>186</v>
      </c>
      <c r="AB116" t="s">
        <v>70</v>
      </c>
      <c r="AC116" t="s">
        <v>167</v>
      </c>
      <c r="AD116" t="s">
        <v>178</v>
      </c>
      <c r="AE116">
        <v>0.68</v>
      </c>
      <c r="AF116" s="17">
        <f t="shared" si="78"/>
        <v>6800.0000000000009</v>
      </c>
      <c r="AG116" s="18">
        <f t="shared" si="79"/>
        <v>3199.9999999999995</v>
      </c>
      <c r="AH116">
        <v>10000</v>
      </c>
      <c r="AI116">
        <v>1573.15</v>
      </c>
      <c r="AK116" s="18"/>
      <c r="AL116" s="17"/>
      <c r="AM116" s="18"/>
      <c r="AO116">
        <f>11.467*C116*AE116</f>
        <v>77975.600000000006</v>
      </c>
      <c r="AR116">
        <v>13400</v>
      </c>
      <c r="AS116">
        <v>3900</v>
      </c>
      <c r="AT116" s="7">
        <f t="shared" si="76"/>
        <v>0.10639587753864808</v>
      </c>
      <c r="AV116" s="12">
        <f t="shared" si="65"/>
        <v>0.39</v>
      </c>
      <c r="AW116" s="19">
        <f t="shared" si="49"/>
        <v>0.63380802173717943</v>
      </c>
      <c r="AX116" s="15">
        <f t="shared" si="50"/>
        <v>0.24380802173717941</v>
      </c>
      <c r="AY116" s="15">
        <f t="shared" si="66"/>
        <v>5.944235146339695E-2</v>
      </c>
      <c r="BE116" s="15"/>
      <c r="BF116" s="16"/>
      <c r="BG116" s="16"/>
      <c r="BH116" s="20">
        <f t="shared" si="70"/>
        <v>0.63726947474544238</v>
      </c>
      <c r="BI116" s="20">
        <f t="shared" si="70"/>
        <v>7.4880576834521163E-3</v>
      </c>
      <c r="BJ116" s="20">
        <f t="shared" si="70"/>
        <v>0.11428418163822705</v>
      </c>
      <c r="BK116" s="20">
        <f t="shared" si="70"/>
        <v>5.278332961057168E-2</v>
      </c>
      <c r="BL116" s="20">
        <f t="shared" si="70"/>
        <v>6.4853623614983689E-4</v>
      </c>
      <c r="BM116" s="20">
        <f t="shared" si="67"/>
        <v>6.033440682014727E-2</v>
      </c>
      <c r="BN116" s="20">
        <f t="shared" si="67"/>
        <v>6.9616654122427901E-2</v>
      </c>
      <c r="BO116" s="20">
        <f t="shared" si="67"/>
        <v>4.9626398845654035E-2</v>
      </c>
      <c r="BP116" s="20">
        <f t="shared" si="67"/>
        <v>6.837694586502214E-3</v>
      </c>
      <c r="BQ116" s="20">
        <f t="shared" si="67"/>
        <v>1.1112657114254818E-3</v>
      </c>
      <c r="BR116" s="20">
        <f t="shared" si="46"/>
        <v>4.6337660584151966E-2</v>
      </c>
      <c r="BS116" s="20">
        <f t="shared" si="46"/>
        <v>5.5220118062262501E-3</v>
      </c>
      <c r="BT116" s="6"/>
      <c r="BU116" s="6"/>
      <c r="BV116" s="6"/>
      <c r="BW116" s="6">
        <f t="shared" si="51"/>
        <v>0.9696425004993009</v>
      </c>
      <c r="BX116" s="6">
        <f t="shared" si="52"/>
        <v>1.1393514460999123E-2</v>
      </c>
      <c r="BY116" s="6">
        <f t="shared" si="53"/>
        <v>0.17389001677111837</v>
      </c>
      <c r="BZ116" s="6">
        <f t="shared" si="54"/>
        <v>8.031290017259618E-2</v>
      </c>
      <c r="CA116" s="6">
        <f t="shared" si="55"/>
        <v>9.8678553203246822E-4</v>
      </c>
      <c r="CB116" s="6">
        <f t="shared" si="56"/>
        <v>9.1802302500992458E-2</v>
      </c>
      <c r="CC116" s="6">
        <f t="shared" si="57"/>
        <v>0.10592578062307184</v>
      </c>
      <c r="CD116" s="6">
        <f t="shared" si="58"/>
        <v>7.5509446748092096E-2</v>
      </c>
      <c r="CE116" s="6">
        <f t="shared" si="59"/>
        <v>1.04039492542067E-2</v>
      </c>
      <c r="CF116" s="6">
        <f t="shared" si="60"/>
        <v>1.6908552909680147E-3</v>
      </c>
      <c r="CG116" s="6">
        <f t="shared" si="61"/>
        <v>7.4361820199778036E-2</v>
      </c>
      <c r="CH116" s="6">
        <f t="shared" si="62"/>
        <v>8.8616223585548746E-3</v>
      </c>
      <c r="CI116" s="6">
        <f t="shared" si="68"/>
        <v>1.5215580518533782</v>
      </c>
      <c r="CJ116">
        <f t="shared" si="69"/>
        <v>1.6047814944117111</v>
      </c>
    </row>
    <row r="117" spans="1:88" x14ac:dyDescent="0.45">
      <c r="A117" s="41" t="s">
        <v>587</v>
      </c>
      <c r="B117" t="s">
        <v>175</v>
      </c>
      <c r="C117">
        <v>10000</v>
      </c>
      <c r="D117">
        <v>1573.15</v>
      </c>
      <c r="E117" t="s">
        <v>175</v>
      </c>
      <c r="F117" s="7">
        <f t="shared" si="63"/>
        <v>1000</v>
      </c>
      <c r="G117" s="7">
        <f t="shared" si="64"/>
        <v>1300</v>
      </c>
      <c r="H117" s="5">
        <v>60.64</v>
      </c>
      <c r="I117">
        <v>0.88</v>
      </c>
      <c r="J117" s="5">
        <v>17.850000000000001</v>
      </c>
      <c r="K117">
        <v>5.57</v>
      </c>
      <c r="L117" s="5">
        <v>0.09</v>
      </c>
      <c r="M117">
        <v>2.62</v>
      </c>
      <c r="N117" s="5">
        <v>5.88</v>
      </c>
      <c r="O117" s="5">
        <v>4.3600000000000003</v>
      </c>
      <c r="P117" s="5">
        <v>0.93</v>
      </c>
      <c r="Q117" s="5">
        <v>0.28999999999999998</v>
      </c>
      <c r="R117" s="15">
        <f t="shared" si="77"/>
        <v>99.110000000000014</v>
      </c>
      <c r="S117" s="15"/>
      <c r="T117" s="12">
        <f t="shared" si="47"/>
        <v>2.62</v>
      </c>
      <c r="U117" s="12">
        <f t="shared" si="47"/>
        <v>0.43</v>
      </c>
      <c r="V117" t="s">
        <v>176</v>
      </c>
      <c r="Y117" s="16">
        <f t="shared" si="48"/>
        <v>101.87000000000002</v>
      </c>
      <c r="Z117" s="16"/>
      <c r="AA117" t="s">
        <v>187</v>
      </c>
      <c r="AB117" t="s">
        <v>70</v>
      </c>
      <c r="AC117" t="s">
        <v>167</v>
      </c>
      <c r="AD117" t="s">
        <v>178</v>
      </c>
      <c r="AE117">
        <v>0.53</v>
      </c>
      <c r="AF117" s="17">
        <f t="shared" si="78"/>
        <v>5300</v>
      </c>
      <c r="AG117" s="18">
        <f t="shared" si="79"/>
        <v>4700</v>
      </c>
      <c r="AH117">
        <v>10000</v>
      </c>
      <c r="AI117">
        <v>1573.15</v>
      </c>
      <c r="AK117" s="18"/>
      <c r="AL117" s="17"/>
      <c r="AM117" s="18"/>
      <c r="AO117">
        <f>11.86*C117*AE117</f>
        <v>62858</v>
      </c>
      <c r="AR117">
        <v>26200</v>
      </c>
      <c r="AS117">
        <v>4300</v>
      </c>
      <c r="AT117" s="7">
        <f t="shared" si="76"/>
        <v>6.2916598927003742E-2</v>
      </c>
      <c r="AV117" s="12">
        <f t="shared" si="65"/>
        <v>0.43</v>
      </c>
      <c r="AW117" s="19">
        <f t="shared" si="49"/>
        <v>0.61478281526281919</v>
      </c>
      <c r="AX117" s="15">
        <f t="shared" si="50"/>
        <v>0.1847828152628192</v>
      </c>
      <c r="AY117" s="15">
        <f t="shared" si="66"/>
        <v>3.4144688816453168E-2</v>
      </c>
      <c r="BE117" s="15"/>
      <c r="BF117" s="16"/>
      <c r="BG117" s="16"/>
      <c r="BH117" s="20">
        <f t="shared" si="70"/>
        <v>0.66125901126022357</v>
      </c>
      <c r="BI117" s="20">
        <f t="shared" si="70"/>
        <v>7.2188868712144043E-3</v>
      </c>
      <c r="BJ117" s="20">
        <f t="shared" si="70"/>
        <v>0.11470315995498188</v>
      </c>
      <c r="BK117" s="20">
        <f t="shared" si="70"/>
        <v>5.0796751449948579E-2</v>
      </c>
      <c r="BL117" s="20">
        <f t="shared" si="70"/>
        <v>8.312630780536864E-4</v>
      </c>
      <c r="BM117" s="20">
        <f t="shared" si="67"/>
        <v>4.2591642588435945E-2</v>
      </c>
      <c r="BN117" s="20">
        <f t="shared" si="67"/>
        <v>6.8701117681833984E-2</v>
      </c>
      <c r="BO117" s="20">
        <f t="shared" si="67"/>
        <v>4.6090686060839166E-2</v>
      </c>
      <c r="BP117" s="20">
        <f t="shared" si="67"/>
        <v>6.4688390596347759E-3</v>
      </c>
      <c r="BQ117" s="20">
        <f t="shared" si="67"/>
        <v>1.3386419948340001E-3</v>
      </c>
      <c r="BR117" s="20">
        <f t="shared" si="46"/>
        <v>8.6470689473355761E-2</v>
      </c>
      <c r="BS117" s="20">
        <f t="shared" si="46"/>
        <v>5.8108478507941843E-3</v>
      </c>
      <c r="BT117" s="6"/>
      <c r="BU117" s="6"/>
      <c r="BV117" s="6"/>
      <c r="BW117" s="6">
        <f t="shared" si="51"/>
        <v>1.0092537114706077</v>
      </c>
      <c r="BX117" s="6">
        <f t="shared" si="52"/>
        <v>1.1017904094152998E-2</v>
      </c>
      <c r="BY117" s="6">
        <f t="shared" si="53"/>
        <v>0.17506693735840176</v>
      </c>
      <c r="BZ117" s="6">
        <f t="shared" si="54"/>
        <v>7.7529090807861495E-2</v>
      </c>
      <c r="CA117" s="6">
        <f t="shared" si="55"/>
        <v>1.2687242554703161E-3</v>
      </c>
      <c r="CB117" s="6">
        <f t="shared" si="56"/>
        <v>6.5005954743946007E-2</v>
      </c>
      <c r="CC117" s="6">
        <f t="shared" si="57"/>
        <v>0.10485582324304081</v>
      </c>
      <c r="CD117" s="6">
        <f t="shared" si="58"/>
        <v>7.0346407654205467E-2</v>
      </c>
      <c r="CE117" s="6">
        <f t="shared" si="59"/>
        <v>9.8731355167471745E-3</v>
      </c>
      <c r="CF117" s="6">
        <f t="shared" si="60"/>
        <v>2.0431168099196845E-3</v>
      </c>
      <c r="CG117" s="6">
        <f t="shared" si="61"/>
        <v>0.14539400665926749</v>
      </c>
      <c r="CH117" s="6">
        <f t="shared" si="62"/>
        <v>9.7705067030220399E-3</v>
      </c>
      <c r="CI117" s="6">
        <f t="shared" si="68"/>
        <v>1.5262608059543534</v>
      </c>
      <c r="CJ117">
        <f t="shared" si="69"/>
        <v>1.6814253193166431</v>
      </c>
    </row>
    <row r="118" spans="1:88" x14ac:dyDescent="0.45">
      <c r="A118" s="41" t="s">
        <v>587</v>
      </c>
      <c r="B118" t="s">
        <v>175</v>
      </c>
      <c r="C118">
        <v>10000</v>
      </c>
      <c r="D118">
        <v>1573.15</v>
      </c>
      <c r="E118" t="s">
        <v>175</v>
      </c>
      <c r="F118" s="7">
        <f t="shared" si="63"/>
        <v>1000</v>
      </c>
      <c r="G118" s="7">
        <f t="shared" si="64"/>
        <v>1300</v>
      </c>
      <c r="H118" s="5">
        <v>60.41</v>
      </c>
      <c r="I118">
        <v>0.88</v>
      </c>
      <c r="J118" s="5">
        <v>19.079999999999998</v>
      </c>
      <c r="K118">
        <v>5.57</v>
      </c>
      <c r="L118" s="5">
        <v>0.09</v>
      </c>
      <c r="M118">
        <v>2.69</v>
      </c>
      <c r="N118" s="5">
        <v>6.03</v>
      </c>
      <c r="O118" s="5">
        <v>4.51</v>
      </c>
      <c r="P118" s="5">
        <v>0.89</v>
      </c>
      <c r="Q118" s="5">
        <v>0.24</v>
      </c>
      <c r="R118" s="15">
        <f t="shared" si="77"/>
        <v>100.39</v>
      </c>
      <c r="S118" s="15"/>
      <c r="T118" s="12">
        <f t="shared" si="47"/>
        <v>3.34</v>
      </c>
      <c r="U118" s="12">
        <f t="shared" si="47"/>
        <v>0.49</v>
      </c>
      <c r="V118" t="s">
        <v>176</v>
      </c>
      <c r="Y118" s="16">
        <f t="shared" si="48"/>
        <v>103.98</v>
      </c>
      <c r="Z118" s="16"/>
      <c r="AA118" t="s">
        <v>188</v>
      </c>
      <c r="AB118" t="s">
        <v>70</v>
      </c>
      <c r="AC118" t="s">
        <v>167</v>
      </c>
      <c r="AD118" t="s">
        <v>178</v>
      </c>
      <c r="AE118">
        <v>0.2</v>
      </c>
      <c r="AF118" s="17">
        <f t="shared" si="78"/>
        <v>2000</v>
      </c>
      <c r="AG118" s="18">
        <f t="shared" si="79"/>
        <v>8000</v>
      </c>
      <c r="AH118">
        <v>10000</v>
      </c>
      <c r="AI118">
        <v>1573.15</v>
      </c>
      <c r="AK118" s="18"/>
      <c r="AL118" s="17"/>
      <c r="AM118" s="18"/>
      <c r="AO118">
        <f>13.777*C118*AE118</f>
        <v>27554</v>
      </c>
      <c r="AR118">
        <v>33400</v>
      </c>
      <c r="AS118">
        <v>4900</v>
      </c>
      <c r="AT118" s="7">
        <f t="shared" si="76"/>
        <v>5.661830787007318E-2</v>
      </c>
      <c r="AV118" s="12">
        <f t="shared" si="65"/>
        <v>0.49</v>
      </c>
      <c r="AW118" s="19">
        <f t="shared" si="49"/>
        <v>0.6073788531400921</v>
      </c>
      <c r="AX118" s="15">
        <f t="shared" si="50"/>
        <v>0.11737885314009211</v>
      </c>
      <c r="AY118" s="15">
        <f t="shared" si="66"/>
        <v>1.3777795164483311E-2</v>
      </c>
      <c r="BE118" s="15"/>
      <c r="BF118" s="16"/>
      <c r="BG118" s="16"/>
      <c r="BH118" s="20">
        <f t="shared" si="70"/>
        <v>0.65264025101772993</v>
      </c>
      <c r="BI118" s="20">
        <f t="shared" si="70"/>
        <v>7.1519232370155237E-3</v>
      </c>
      <c r="BJ118" s="20">
        <f t="shared" si="70"/>
        <v>0.12146975089610246</v>
      </c>
      <c r="BK118" s="20">
        <f t="shared" si="70"/>
        <v>5.0325552061002678E-2</v>
      </c>
      <c r="BL118" s="20">
        <f t="shared" si="70"/>
        <v>8.2355213900243377E-4</v>
      </c>
      <c r="BM118" s="20">
        <f t="shared" si="67"/>
        <v>4.332394407756044E-2</v>
      </c>
      <c r="BN118" s="20">
        <f t="shared" si="67"/>
        <v>6.9800156621309506E-2</v>
      </c>
      <c r="BO118" s="20">
        <f t="shared" si="67"/>
        <v>4.7234120562121097E-2</v>
      </c>
      <c r="BP118" s="20">
        <f t="shared" si="67"/>
        <v>6.1331842666444208E-3</v>
      </c>
      <c r="BQ118" s="20">
        <f t="shared" si="67"/>
        <v>1.0975651215118357E-3</v>
      </c>
      <c r="BR118" s="20">
        <f t="shared" si="46"/>
        <v>0.10670461270260906</v>
      </c>
      <c r="BS118" s="20">
        <f t="shared" si="46"/>
        <v>6.4096781844728912E-3</v>
      </c>
      <c r="BT118" s="6"/>
      <c r="BU118" s="6"/>
      <c r="BV118" s="6"/>
      <c r="BW118" s="6">
        <f t="shared" si="51"/>
        <v>1.0054257373011117</v>
      </c>
      <c r="BX118" s="6">
        <f t="shared" si="52"/>
        <v>1.1017904094152998E-2</v>
      </c>
      <c r="BY118" s="6">
        <f t="shared" si="53"/>
        <v>0.1871303733780563</v>
      </c>
      <c r="BZ118" s="6">
        <f t="shared" si="54"/>
        <v>7.7529090807861495E-2</v>
      </c>
      <c r="CA118" s="6">
        <f t="shared" si="55"/>
        <v>1.2687242554703161E-3</v>
      </c>
      <c r="CB118" s="6">
        <f t="shared" si="56"/>
        <v>6.6742755061532349E-2</v>
      </c>
      <c r="CC118" s="6">
        <f t="shared" si="57"/>
        <v>0.10753071669311838</v>
      </c>
      <c r="CD118" s="6">
        <f t="shared" si="58"/>
        <v>7.2766582229464818E-2</v>
      </c>
      <c r="CE118" s="6">
        <f t="shared" si="59"/>
        <v>9.4484845267795541E-3</v>
      </c>
      <c r="CF118" s="6">
        <f t="shared" si="60"/>
        <v>1.6908552909680147E-3</v>
      </c>
      <c r="CG118" s="6">
        <f t="shared" si="61"/>
        <v>0.1853496115427303</v>
      </c>
      <c r="CH118" s="6">
        <f t="shared" si="62"/>
        <v>1.1133833219722791E-2</v>
      </c>
      <c r="CI118" s="6">
        <f t="shared" si="68"/>
        <v>1.5405512236385155</v>
      </c>
      <c r="CJ118">
        <f t="shared" si="69"/>
        <v>1.7370346684009685</v>
      </c>
    </row>
    <row r="119" spans="1:88" x14ac:dyDescent="0.45">
      <c r="A119" s="41" t="s">
        <v>587</v>
      </c>
      <c r="B119" t="s">
        <v>175</v>
      </c>
      <c r="C119">
        <v>10000</v>
      </c>
      <c r="D119">
        <v>1573.15</v>
      </c>
      <c r="E119" t="s">
        <v>175</v>
      </c>
      <c r="F119" s="7">
        <f t="shared" si="63"/>
        <v>1000</v>
      </c>
      <c r="G119" s="7">
        <f t="shared" si="64"/>
        <v>1300</v>
      </c>
      <c r="H119" s="5">
        <v>59.15</v>
      </c>
      <c r="I119">
        <v>0.93</v>
      </c>
      <c r="J119" s="5">
        <v>18.14</v>
      </c>
      <c r="K119">
        <v>5.9</v>
      </c>
      <c r="L119" s="5">
        <v>0.11</v>
      </c>
      <c r="M119">
        <v>2.98</v>
      </c>
      <c r="N119" s="5">
        <v>5.99</v>
      </c>
      <c r="O119" s="5">
        <v>4.8899999999999997</v>
      </c>
      <c r="P119" s="5">
        <v>0.95</v>
      </c>
      <c r="Q119" s="5">
        <v>0.25</v>
      </c>
      <c r="R119" s="15">
        <f t="shared" si="77"/>
        <v>99.29</v>
      </c>
      <c r="S119" s="15"/>
      <c r="T119" s="12">
        <f t="shared" si="47"/>
        <v>3.39</v>
      </c>
      <c r="U119" s="12">
        <f t="shared" si="47"/>
        <v>0.57999999999999996</v>
      </c>
      <c r="V119" t="s">
        <v>176</v>
      </c>
      <c r="Y119" s="16">
        <f t="shared" si="48"/>
        <v>103.01</v>
      </c>
      <c r="Z119" s="16"/>
      <c r="AA119" t="s">
        <v>189</v>
      </c>
      <c r="AB119" t="s">
        <v>70</v>
      </c>
      <c r="AC119" t="s">
        <v>167</v>
      </c>
      <c r="AD119" t="s">
        <v>178</v>
      </c>
      <c r="AE119">
        <v>0.55000000000000004</v>
      </c>
      <c r="AF119" s="17">
        <f t="shared" si="78"/>
        <v>5500</v>
      </c>
      <c r="AG119" s="18">
        <f t="shared" si="79"/>
        <v>4500</v>
      </c>
      <c r="AH119">
        <v>10000</v>
      </c>
      <c r="AI119">
        <v>1573.15</v>
      </c>
      <c r="AK119" s="18"/>
      <c r="AL119" s="17"/>
      <c r="AM119" s="18"/>
      <c r="AO119">
        <f>11.796*C119*AE119</f>
        <v>64878.000000000007</v>
      </c>
      <c r="AR119">
        <v>33900</v>
      </c>
      <c r="AS119">
        <v>5800</v>
      </c>
      <c r="AT119" s="7">
        <f t="shared" si="76"/>
        <v>6.5413533834586465E-2</v>
      </c>
      <c r="AV119" s="12">
        <f t="shared" si="65"/>
        <v>0.57999999999999996</v>
      </c>
      <c r="AW119" s="19">
        <f t="shared" si="49"/>
        <v>0.60139647508950844</v>
      </c>
      <c r="AX119" s="15">
        <f t="shared" si="50"/>
        <v>2.1396475089508482E-2</v>
      </c>
      <c r="AY119" s="15">
        <f t="shared" si="66"/>
        <v>4.5780914625595699E-4</v>
      </c>
      <c r="BE119" s="15"/>
      <c r="BF119" s="16"/>
      <c r="BG119" s="16"/>
      <c r="BH119" s="20">
        <f t="shared" si="70"/>
        <v>0.64377840485759297</v>
      </c>
      <c r="BI119" s="20">
        <f t="shared" si="70"/>
        <v>7.6144713519657875E-3</v>
      </c>
      <c r="BJ119" s="20">
        <f t="shared" si="70"/>
        <v>0.1163439191817338</v>
      </c>
      <c r="BK119" s="20">
        <f t="shared" si="70"/>
        <v>5.3703426998055144E-2</v>
      </c>
      <c r="BL119" s="20">
        <f t="shared" si="70"/>
        <v>1.0140465958152504E-3</v>
      </c>
      <c r="BM119" s="20">
        <f t="shared" si="67"/>
        <v>4.8351350278392068E-2</v>
      </c>
      <c r="BN119" s="20">
        <f t="shared" si="67"/>
        <v>6.9852594829195674E-2</v>
      </c>
      <c r="BO119" s="20">
        <f t="shared" si="67"/>
        <v>5.159466384383353E-2</v>
      </c>
      <c r="BP119" s="20">
        <f t="shared" si="67"/>
        <v>6.5953257060243032E-3</v>
      </c>
      <c r="BQ119" s="20">
        <f t="shared" si="67"/>
        <v>1.1517963573914834E-3</v>
      </c>
      <c r="BR119" s="20">
        <f t="shared" si="46"/>
        <v>0.10871181549709766</v>
      </c>
      <c r="BS119" s="20">
        <f t="shared" si="46"/>
        <v>7.6156760487490829E-3</v>
      </c>
      <c r="BT119" s="6"/>
      <c r="BU119" s="6"/>
      <c r="BV119" s="6"/>
      <c r="BW119" s="6">
        <f t="shared" si="51"/>
        <v>0.98445509619865512</v>
      </c>
      <c r="BX119" s="6">
        <f t="shared" si="52"/>
        <v>1.1643921372229873E-2</v>
      </c>
      <c r="BY119" s="6">
        <f t="shared" si="53"/>
        <v>0.17791116211100325</v>
      </c>
      <c r="BZ119" s="6">
        <f t="shared" si="54"/>
        <v>8.2122376259673752E-2</v>
      </c>
      <c r="CA119" s="6">
        <f t="shared" si="55"/>
        <v>1.5506629789081641E-3</v>
      </c>
      <c r="CB119" s="6">
        <f t="shared" si="56"/>
        <v>7.3938070662961486E-2</v>
      </c>
      <c r="CC119" s="6">
        <f t="shared" si="57"/>
        <v>0.1068174117730977</v>
      </c>
      <c r="CD119" s="6">
        <f t="shared" si="58"/>
        <v>7.8897691153455199E-2</v>
      </c>
      <c r="CE119" s="6">
        <f t="shared" si="59"/>
        <v>1.0085461011730985E-2</v>
      </c>
      <c r="CF119" s="6">
        <f t="shared" si="60"/>
        <v>1.7613075947583486E-3</v>
      </c>
      <c r="CG119" s="6">
        <f t="shared" si="61"/>
        <v>0.18812430632630411</v>
      </c>
      <c r="CH119" s="6">
        <f t="shared" si="62"/>
        <v>1.3178822994773914E-2</v>
      </c>
      <c r="CI119" s="6">
        <f t="shared" si="68"/>
        <v>1.5291831611164739</v>
      </c>
      <c r="CJ119">
        <f t="shared" si="69"/>
        <v>1.730486290437552</v>
      </c>
    </row>
    <row r="120" spans="1:88" x14ac:dyDescent="0.45">
      <c r="A120" s="41" t="s">
        <v>587</v>
      </c>
      <c r="B120" t="s">
        <v>190</v>
      </c>
      <c r="C120">
        <v>2000</v>
      </c>
      <c r="D120">
        <v>1573.15</v>
      </c>
      <c r="E120" t="s">
        <v>190</v>
      </c>
      <c r="F120" s="7">
        <f t="shared" si="63"/>
        <v>200</v>
      </c>
      <c r="G120" s="7">
        <f t="shared" si="64"/>
        <v>1300</v>
      </c>
      <c r="H120" s="5">
        <v>57.44</v>
      </c>
      <c r="I120">
        <v>1.06</v>
      </c>
      <c r="J120" s="5">
        <v>17.53</v>
      </c>
      <c r="K120">
        <v>7.2</v>
      </c>
      <c r="L120" s="5">
        <v>0.12</v>
      </c>
      <c r="M120">
        <v>4.3099999999999996</v>
      </c>
      <c r="N120" s="5">
        <v>7.42</v>
      </c>
      <c r="O120" s="5">
        <v>3.32</v>
      </c>
      <c r="P120" s="5">
        <v>1.61</v>
      </c>
      <c r="Q120" s="5"/>
      <c r="R120" s="15">
        <f t="shared" si="77"/>
        <v>100.01</v>
      </c>
      <c r="S120" s="15"/>
      <c r="T120" s="12">
        <f t="shared" si="47"/>
        <v>2.82</v>
      </c>
      <c r="U120" s="12">
        <f t="shared" si="47"/>
        <v>0.14599999999999999</v>
      </c>
      <c r="V120" t="s">
        <v>191</v>
      </c>
      <c r="Y120" s="16">
        <f t="shared" si="48"/>
        <v>102.976</v>
      </c>
      <c r="Z120" s="16"/>
      <c r="AA120" t="s">
        <v>192</v>
      </c>
      <c r="AB120" t="s">
        <v>70</v>
      </c>
      <c r="AC120" t="s">
        <v>167</v>
      </c>
      <c r="AD120" t="s">
        <v>193</v>
      </c>
      <c r="AE120">
        <v>0.76</v>
      </c>
      <c r="AF120" s="17">
        <f t="shared" si="78"/>
        <v>1520</v>
      </c>
      <c r="AG120" s="18">
        <f t="shared" si="79"/>
        <v>480</v>
      </c>
      <c r="AH120">
        <v>2000</v>
      </c>
      <c r="AI120">
        <v>1573.15</v>
      </c>
      <c r="AJ120">
        <v>1.548</v>
      </c>
      <c r="AK120" s="18">
        <v>1.0209999999999999</v>
      </c>
      <c r="AL120" s="17">
        <f t="shared" si="73"/>
        <v>2352.96</v>
      </c>
      <c r="AM120" s="18">
        <f t="shared" si="73"/>
        <v>490.07999999999993</v>
      </c>
      <c r="AO120">
        <f>1.615*C120*AE120</f>
        <v>2454.8000000000002</v>
      </c>
      <c r="AR120">
        <v>28200</v>
      </c>
      <c r="AS120">
        <v>1460</v>
      </c>
      <c r="AT120" s="7">
        <f t="shared" si="76"/>
        <v>2.0740600435647311E-2</v>
      </c>
      <c r="AV120" s="12">
        <f t="shared" si="65"/>
        <v>0.14599999999999999</v>
      </c>
      <c r="AW120" s="19">
        <f t="shared" si="49"/>
        <v>0.19584379066164906</v>
      </c>
      <c r="AX120" s="15">
        <f t="shared" si="50"/>
        <v>4.9843790661649068E-2</v>
      </c>
      <c r="AY120" s="15">
        <f t="shared" si="66"/>
        <v>2.4844034675222948E-3</v>
      </c>
      <c r="BE120" s="15"/>
      <c r="BF120" s="16"/>
      <c r="BG120" s="16"/>
      <c r="BH120" s="20">
        <f t="shared" si="70"/>
        <v>0.6155724173707886</v>
      </c>
      <c r="BI120" s="20">
        <f t="shared" si="70"/>
        <v>8.545662535713686E-3</v>
      </c>
      <c r="BJ120" s="20">
        <f t="shared" si="70"/>
        <v>0.11070605825176068</v>
      </c>
      <c r="BK120" s="20">
        <f t="shared" si="70"/>
        <v>6.4530577262759778E-2</v>
      </c>
      <c r="BL120" s="20">
        <f t="shared" si="70"/>
        <v>1.0892549376552924E-3</v>
      </c>
      <c r="BM120" s="20">
        <f t="shared" si="67"/>
        <v>6.8857726270797559E-2</v>
      </c>
      <c r="BN120" s="20">
        <f t="shared" si="67"/>
        <v>8.52006075056113E-2</v>
      </c>
      <c r="BO120" s="20">
        <f t="shared" si="67"/>
        <v>3.449189670048225E-2</v>
      </c>
      <c r="BP120" s="20">
        <f t="shared" si="67"/>
        <v>1.1005799164431054E-2</v>
      </c>
      <c r="BQ120" s="20">
        <f t="shared" si="67"/>
        <v>0</v>
      </c>
      <c r="BR120" s="20">
        <f t="shared" si="46"/>
        <v>9.1365146832465494E-2</v>
      </c>
      <c r="BS120" s="20">
        <f t="shared" si="46"/>
        <v>1.9368131364766398E-3</v>
      </c>
      <c r="BT120" s="6"/>
      <c r="BU120" s="6"/>
      <c r="BV120" s="6"/>
      <c r="BW120" s="6">
        <f t="shared" si="51"/>
        <v>0.95599494041674982</v>
      </c>
      <c r="BX120" s="6">
        <f t="shared" si="52"/>
        <v>1.3271566295229749E-2</v>
      </c>
      <c r="BY120" s="6">
        <f t="shared" si="53"/>
        <v>0.17192848245897943</v>
      </c>
      <c r="BZ120" s="6">
        <f t="shared" si="54"/>
        <v>0.10021713713044932</v>
      </c>
      <c r="CA120" s="6">
        <f t="shared" si="55"/>
        <v>1.6916323406270882E-3</v>
      </c>
      <c r="CB120" s="6">
        <f t="shared" si="56"/>
        <v>0.10693727669710201</v>
      </c>
      <c r="CC120" s="6">
        <f t="shared" si="57"/>
        <v>0.13231806266383722</v>
      </c>
      <c r="CD120" s="6">
        <f t="shared" si="58"/>
        <v>5.3566530599073875E-2</v>
      </c>
      <c r="CE120" s="6">
        <f t="shared" si="59"/>
        <v>1.7092202346196721E-2</v>
      </c>
      <c r="CF120" s="6">
        <f t="shared" si="60"/>
        <v>0</v>
      </c>
      <c r="CG120" s="6">
        <f t="shared" si="61"/>
        <v>0.15649278579356271</v>
      </c>
      <c r="CH120" s="6">
        <f t="shared" si="62"/>
        <v>3.3174278573051578E-3</v>
      </c>
      <c r="CI120" s="6">
        <f t="shared" si="68"/>
        <v>1.553017830948245</v>
      </c>
      <c r="CJ120">
        <f t="shared" si="69"/>
        <v>1.7128280445991129</v>
      </c>
    </row>
    <row r="121" spans="1:88" x14ac:dyDescent="0.45">
      <c r="A121" s="41" t="s">
        <v>587</v>
      </c>
      <c r="B121" t="s">
        <v>190</v>
      </c>
      <c r="C121">
        <v>2000</v>
      </c>
      <c r="D121">
        <v>1573.15</v>
      </c>
      <c r="E121" t="s">
        <v>190</v>
      </c>
      <c r="F121" s="7">
        <f t="shared" si="63"/>
        <v>200</v>
      </c>
      <c r="G121" s="7">
        <f t="shared" si="64"/>
        <v>1300</v>
      </c>
      <c r="H121" s="5">
        <v>57.44</v>
      </c>
      <c r="I121">
        <v>1.06</v>
      </c>
      <c r="J121" s="5">
        <v>17.53</v>
      </c>
      <c r="K121">
        <v>7.2</v>
      </c>
      <c r="L121" s="5">
        <v>0.12</v>
      </c>
      <c r="M121">
        <v>4.3099999999999996</v>
      </c>
      <c r="N121" s="5">
        <v>7.42</v>
      </c>
      <c r="O121" s="5">
        <v>3.32</v>
      </c>
      <c r="P121" s="5">
        <v>1.61</v>
      </c>
      <c r="Q121" s="5"/>
      <c r="R121" s="15">
        <f t="shared" si="77"/>
        <v>100.01</v>
      </c>
      <c r="S121" s="15"/>
      <c r="T121" s="12">
        <f t="shared" si="47"/>
        <v>2.12</v>
      </c>
      <c r="U121" s="12">
        <f t="shared" si="47"/>
        <v>0.11700000000000001</v>
      </c>
      <c r="V121" t="s">
        <v>191</v>
      </c>
      <c r="Y121" s="16">
        <f t="shared" si="48"/>
        <v>102.24700000000001</v>
      </c>
      <c r="Z121" s="16"/>
      <c r="AA121" t="s">
        <v>194</v>
      </c>
      <c r="AB121" t="s">
        <v>70</v>
      </c>
      <c r="AC121" t="s">
        <v>167</v>
      </c>
      <c r="AD121" t="s">
        <v>193</v>
      </c>
      <c r="AE121">
        <v>0.75</v>
      </c>
      <c r="AF121" s="17">
        <f t="shared" si="78"/>
        <v>1500</v>
      </c>
      <c r="AG121" s="18">
        <f t="shared" si="79"/>
        <v>500</v>
      </c>
      <c r="AH121">
        <v>2000</v>
      </c>
      <c r="AI121">
        <v>1573.15</v>
      </c>
      <c r="AJ121">
        <v>1.548</v>
      </c>
      <c r="AK121" s="18">
        <v>1.0209999999999999</v>
      </c>
      <c r="AL121" s="17">
        <f t="shared" si="73"/>
        <v>2322</v>
      </c>
      <c r="AM121" s="18">
        <f t="shared" si="73"/>
        <v>510.49999999999994</v>
      </c>
      <c r="AO121">
        <f>1.6158*C121*AE121</f>
        <v>2423.6999999999998</v>
      </c>
      <c r="AR121">
        <v>21200</v>
      </c>
      <c r="AS121">
        <v>1170</v>
      </c>
      <c r="AT121" s="7">
        <f t="shared" si="76"/>
        <v>2.2078711760635732E-2</v>
      </c>
      <c r="AV121" s="12">
        <f t="shared" si="65"/>
        <v>0.11700000000000001</v>
      </c>
      <c r="AW121" s="19">
        <f t="shared" si="49"/>
        <v>0.20615564258497579</v>
      </c>
      <c r="AX121" s="15">
        <f t="shared" si="50"/>
        <v>8.9155642584975783E-2</v>
      </c>
      <c r="AY121" s="15">
        <f t="shared" si="66"/>
        <v>7.9487286047399477E-3</v>
      </c>
      <c r="BE121" s="15"/>
      <c r="BF121" s="16"/>
      <c r="BG121" s="16"/>
      <c r="BH121" s="20">
        <f t="shared" si="70"/>
        <v>0.6155724173707886</v>
      </c>
      <c r="BI121" s="20">
        <f t="shared" si="70"/>
        <v>8.545662535713686E-3</v>
      </c>
      <c r="BJ121" s="20">
        <f t="shared" si="70"/>
        <v>0.11070605825176068</v>
      </c>
      <c r="BK121" s="20">
        <f t="shared" si="70"/>
        <v>6.4530577262759778E-2</v>
      </c>
      <c r="BL121" s="20">
        <f t="shared" si="70"/>
        <v>1.0892549376552924E-3</v>
      </c>
      <c r="BM121" s="20">
        <f t="shared" si="67"/>
        <v>6.8857726270797559E-2</v>
      </c>
      <c r="BN121" s="20">
        <f t="shared" si="67"/>
        <v>8.52006075056113E-2</v>
      </c>
      <c r="BO121" s="20">
        <f t="shared" si="67"/>
        <v>3.449189670048225E-2</v>
      </c>
      <c r="BP121" s="20">
        <f t="shared" si="67"/>
        <v>1.1005799164431054E-2</v>
      </c>
      <c r="BQ121" s="20">
        <f t="shared" si="67"/>
        <v>0</v>
      </c>
      <c r="BR121" s="20">
        <f t="shared" si="46"/>
        <v>7.0307425616116054E-2</v>
      </c>
      <c r="BS121" s="20">
        <f t="shared" si="46"/>
        <v>1.5887465297711296E-3</v>
      </c>
      <c r="BT121" s="6"/>
      <c r="BU121" s="6"/>
      <c r="BV121" s="6"/>
      <c r="BW121" s="6">
        <f t="shared" si="51"/>
        <v>0.95599494041674982</v>
      </c>
      <c r="BX121" s="6">
        <f t="shared" si="52"/>
        <v>1.3271566295229749E-2</v>
      </c>
      <c r="BY121" s="6">
        <f t="shared" si="53"/>
        <v>0.17192848245897943</v>
      </c>
      <c r="BZ121" s="6">
        <f t="shared" si="54"/>
        <v>0.10021713713044932</v>
      </c>
      <c r="CA121" s="6">
        <f t="shared" si="55"/>
        <v>1.6916323406270882E-3</v>
      </c>
      <c r="CB121" s="6">
        <f t="shared" si="56"/>
        <v>0.10693727669710201</v>
      </c>
      <c r="CC121" s="6">
        <f t="shared" si="57"/>
        <v>0.13231806266383722</v>
      </c>
      <c r="CD121" s="6">
        <f t="shared" si="58"/>
        <v>5.3566530599073875E-2</v>
      </c>
      <c r="CE121" s="6">
        <f t="shared" si="59"/>
        <v>1.7092202346196721E-2</v>
      </c>
      <c r="CF121" s="6">
        <f t="shared" si="60"/>
        <v>0</v>
      </c>
      <c r="CG121" s="6">
        <f t="shared" si="61"/>
        <v>0.11764705882352942</v>
      </c>
      <c r="CH121" s="6">
        <f t="shared" si="62"/>
        <v>2.6584867075664623E-3</v>
      </c>
      <c r="CI121" s="6">
        <f t="shared" si="68"/>
        <v>1.553017830948245</v>
      </c>
      <c r="CJ121">
        <f t="shared" si="69"/>
        <v>1.6733233764793409</v>
      </c>
    </row>
    <row r="122" spans="1:88" x14ac:dyDescent="0.45">
      <c r="A122" s="41" t="s">
        <v>587</v>
      </c>
      <c r="B122" t="s">
        <v>190</v>
      </c>
      <c r="C122">
        <v>2000</v>
      </c>
      <c r="D122">
        <v>1573.15</v>
      </c>
      <c r="E122" t="s">
        <v>190</v>
      </c>
      <c r="F122" s="7">
        <f t="shared" si="63"/>
        <v>200</v>
      </c>
      <c r="G122" s="7">
        <f t="shared" si="64"/>
        <v>1300</v>
      </c>
      <c r="H122" s="5">
        <v>57.44</v>
      </c>
      <c r="I122">
        <v>1.06</v>
      </c>
      <c r="J122" s="5">
        <v>17.53</v>
      </c>
      <c r="K122">
        <v>7.2</v>
      </c>
      <c r="L122" s="5">
        <v>0.12</v>
      </c>
      <c r="M122">
        <v>4.3099999999999996</v>
      </c>
      <c r="N122" s="5">
        <v>7.42</v>
      </c>
      <c r="O122" s="5">
        <v>3.32</v>
      </c>
      <c r="P122" s="5">
        <v>1.61</v>
      </c>
      <c r="Q122" s="5"/>
      <c r="R122" s="15">
        <f t="shared" si="77"/>
        <v>100.01</v>
      </c>
      <c r="S122" s="15"/>
      <c r="T122" s="12">
        <f t="shared" si="47"/>
        <v>1.45</v>
      </c>
      <c r="U122" s="12">
        <f t="shared" si="47"/>
        <v>0.13100000000000001</v>
      </c>
      <c r="V122" t="s">
        <v>191</v>
      </c>
      <c r="Y122" s="16">
        <f t="shared" si="48"/>
        <v>101.59100000000001</v>
      </c>
      <c r="Z122" s="16"/>
      <c r="AA122" t="s">
        <v>195</v>
      </c>
      <c r="AB122" t="s">
        <v>70</v>
      </c>
      <c r="AC122" t="s">
        <v>167</v>
      </c>
      <c r="AD122" t="s">
        <v>193</v>
      </c>
      <c r="AE122">
        <v>0.65</v>
      </c>
      <c r="AF122" s="17">
        <f t="shared" si="78"/>
        <v>1300</v>
      </c>
      <c r="AG122" s="18">
        <f t="shared" si="79"/>
        <v>700</v>
      </c>
      <c r="AH122">
        <v>2000</v>
      </c>
      <c r="AI122">
        <v>1573.15</v>
      </c>
      <c r="AJ122">
        <v>1.548</v>
      </c>
      <c r="AK122" s="18">
        <v>1.0209999999999999</v>
      </c>
      <c r="AL122" s="17">
        <f t="shared" si="73"/>
        <v>2012.4</v>
      </c>
      <c r="AM122" s="18">
        <f t="shared" si="73"/>
        <v>714.69999999999993</v>
      </c>
      <c r="AO122">
        <f>1.6243*C122*AE122</f>
        <v>2111.59</v>
      </c>
      <c r="AR122">
        <v>14500</v>
      </c>
      <c r="AS122">
        <v>1310</v>
      </c>
      <c r="AT122" s="7">
        <f t="shared" si="76"/>
        <v>3.5641948063726232E-2</v>
      </c>
      <c r="AV122" s="12">
        <f t="shared" si="65"/>
        <v>0.13100000000000001</v>
      </c>
      <c r="AW122" s="19">
        <f t="shared" si="49"/>
        <v>0.21650611170916947</v>
      </c>
      <c r="AX122" s="15">
        <f t="shared" si="50"/>
        <v>8.5506111709169469E-2</v>
      </c>
      <c r="AY122" s="15">
        <f t="shared" si="66"/>
        <v>7.3112951396209682E-3</v>
      </c>
      <c r="BE122" s="15"/>
      <c r="BF122" s="16"/>
      <c r="BG122" s="16"/>
      <c r="BH122" s="20">
        <f t="shared" si="70"/>
        <v>0.6155724173707886</v>
      </c>
      <c r="BI122" s="20">
        <f t="shared" si="70"/>
        <v>8.545662535713686E-3</v>
      </c>
      <c r="BJ122" s="20">
        <f t="shared" si="70"/>
        <v>0.11070605825176068</v>
      </c>
      <c r="BK122" s="20">
        <f t="shared" si="70"/>
        <v>6.4530577262759778E-2</v>
      </c>
      <c r="BL122" s="20">
        <f t="shared" si="70"/>
        <v>1.0892549376552924E-3</v>
      </c>
      <c r="BM122" s="20">
        <f t="shared" ref="BM122:BQ172" si="80">CB122/$CI122</f>
        <v>6.8857726270797559E-2</v>
      </c>
      <c r="BN122" s="20">
        <f t="shared" si="80"/>
        <v>8.52006075056113E-2</v>
      </c>
      <c r="BO122" s="20">
        <f t="shared" si="80"/>
        <v>3.449189670048225E-2</v>
      </c>
      <c r="BP122" s="20">
        <f t="shared" si="80"/>
        <v>1.1005799164431054E-2</v>
      </c>
      <c r="BQ122" s="20">
        <f t="shared" si="80"/>
        <v>0</v>
      </c>
      <c r="BR122" s="20">
        <f t="shared" si="46"/>
        <v>4.9170844631796815E-2</v>
      </c>
      <c r="BS122" s="20">
        <f t="shared" si="46"/>
        <v>1.8189232737812287E-3</v>
      </c>
      <c r="BT122" s="6"/>
      <c r="BU122" s="6"/>
      <c r="BV122" s="6"/>
      <c r="BW122" s="6">
        <f t="shared" si="51"/>
        <v>0.95599494041674982</v>
      </c>
      <c r="BX122" s="6">
        <f t="shared" si="52"/>
        <v>1.3271566295229749E-2</v>
      </c>
      <c r="BY122" s="6">
        <f t="shared" si="53"/>
        <v>0.17192848245897943</v>
      </c>
      <c r="BZ122" s="6">
        <f t="shared" si="54"/>
        <v>0.10021713713044932</v>
      </c>
      <c r="CA122" s="6">
        <f t="shared" si="55"/>
        <v>1.6916323406270882E-3</v>
      </c>
      <c r="CB122" s="6">
        <f t="shared" si="56"/>
        <v>0.10693727669710201</v>
      </c>
      <c r="CC122" s="6">
        <f t="shared" si="57"/>
        <v>0.13231806266383722</v>
      </c>
      <c r="CD122" s="6">
        <f t="shared" si="58"/>
        <v>5.3566530599073875E-2</v>
      </c>
      <c r="CE122" s="6">
        <f t="shared" si="59"/>
        <v>1.7092202346196721E-2</v>
      </c>
      <c r="CF122" s="6">
        <f t="shared" si="60"/>
        <v>0</v>
      </c>
      <c r="CG122" s="6">
        <f t="shared" si="61"/>
        <v>8.0466148723640399E-2</v>
      </c>
      <c r="CH122" s="6">
        <f t="shared" si="62"/>
        <v>2.9765962281299708E-3</v>
      </c>
      <c r="CI122" s="6">
        <f t="shared" si="68"/>
        <v>1.553017830948245</v>
      </c>
      <c r="CJ122">
        <f t="shared" si="69"/>
        <v>1.6364605759000155</v>
      </c>
    </row>
    <row r="123" spans="1:88" x14ac:dyDescent="0.45">
      <c r="A123" s="41" t="s">
        <v>587</v>
      </c>
      <c r="B123" t="s">
        <v>190</v>
      </c>
      <c r="C123">
        <v>2000</v>
      </c>
      <c r="D123">
        <v>1573.15</v>
      </c>
      <c r="E123" t="s">
        <v>190</v>
      </c>
      <c r="F123" s="7">
        <f t="shared" si="63"/>
        <v>200</v>
      </c>
      <c r="G123" s="7">
        <f t="shared" si="64"/>
        <v>1300</v>
      </c>
      <c r="H123" s="5">
        <v>57.44</v>
      </c>
      <c r="I123">
        <v>1.06</v>
      </c>
      <c r="J123" s="5">
        <v>17.53</v>
      </c>
      <c r="K123">
        <v>7.2</v>
      </c>
      <c r="L123" s="5">
        <v>0.12</v>
      </c>
      <c r="M123">
        <v>4.3099999999999996</v>
      </c>
      <c r="N123" s="5">
        <v>7.42</v>
      </c>
      <c r="O123" s="5">
        <v>3.32</v>
      </c>
      <c r="P123" s="5">
        <v>1.61</v>
      </c>
      <c r="Q123" s="5"/>
      <c r="R123" s="15">
        <f t="shared" si="77"/>
        <v>100.01</v>
      </c>
      <c r="S123" s="15"/>
      <c r="T123" s="12">
        <f t="shared" si="47"/>
        <v>0.83</v>
      </c>
      <c r="U123" s="12">
        <f t="shared" si="47"/>
        <v>0.13800000000000001</v>
      </c>
      <c r="V123" t="s">
        <v>191</v>
      </c>
      <c r="Y123" s="16">
        <f t="shared" si="48"/>
        <v>100.97800000000001</v>
      </c>
      <c r="Z123" s="16"/>
      <c r="AA123" t="s">
        <v>196</v>
      </c>
      <c r="AB123" t="s">
        <v>70</v>
      </c>
      <c r="AC123" t="s">
        <v>167</v>
      </c>
      <c r="AD123" t="s">
        <v>193</v>
      </c>
      <c r="AE123">
        <v>0.85</v>
      </c>
      <c r="AF123" s="17">
        <f t="shared" si="78"/>
        <v>1700</v>
      </c>
      <c r="AG123" s="18">
        <f t="shared" si="79"/>
        <v>300.00000000000006</v>
      </c>
      <c r="AH123">
        <v>2000</v>
      </c>
      <c r="AI123">
        <v>1573.15</v>
      </c>
      <c r="AJ123">
        <v>1.548</v>
      </c>
      <c r="AK123" s="18">
        <v>1.0209999999999999</v>
      </c>
      <c r="AL123" s="17">
        <f t="shared" si="73"/>
        <v>2631.6</v>
      </c>
      <c r="AM123" s="18">
        <f t="shared" si="73"/>
        <v>306.3</v>
      </c>
      <c r="AO123">
        <f>1.6089*C123*AE123</f>
        <v>2735.13</v>
      </c>
      <c r="AR123">
        <v>8300</v>
      </c>
      <c r="AS123">
        <v>1380</v>
      </c>
      <c r="AT123" s="7">
        <f t="shared" si="76"/>
        <v>6.3685775817864831E-2</v>
      </c>
      <c r="AV123" s="12">
        <f t="shared" si="65"/>
        <v>0.13800000000000001</v>
      </c>
      <c r="AW123" s="19">
        <f t="shared" si="49"/>
        <v>0.22650722017394551</v>
      </c>
      <c r="AX123" s="15">
        <f t="shared" si="50"/>
        <v>8.8507220173945494E-2</v>
      </c>
      <c r="AY123" s="15">
        <f t="shared" si="66"/>
        <v>7.8335280229192648E-3</v>
      </c>
      <c r="BE123" s="15"/>
      <c r="BF123" s="16"/>
      <c r="BG123" s="16"/>
      <c r="BH123" s="20">
        <f t="shared" ref="BH123:BL173" si="81">BW123/$CI123</f>
        <v>0.6155724173707886</v>
      </c>
      <c r="BI123" s="20">
        <f t="shared" si="81"/>
        <v>8.545662535713686E-3</v>
      </c>
      <c r="BJ123" s="20">
        <f t="shared" si="81"/>
        <v>0.11070605825176068</v>
      </c>
      <c r="BK123" s="20">
        <f t="shared" si="81"/>
        <v>6.4530577262759778E-2</v>
      </c>
      <c r="BL123" s="20">
        <f t="shared" si="81"/>
        <v>1.0892549376552924E-3</v>
      </c>
      <c r="BM123" s="20">
        <f t="shared" si="80"/>
        <v>6.8857726270797559E-2</v>
      </c>
      <c r="BN123" s="20">
        <f t="shared" si="80"/>
        <v>8.52006075056113E-2</v>
      </c>
      <c r="BO123" s="20">
        <f t="shared" si="80"/>
        <v>3.449189670048225E-2</v>
      </c>
      <c r="BP123" s="20">
        <f t="shared" si="80"/>
        <v>1.1005799164431054E-2</v>
      </c>
      <c r="BQ123" s="20">
        <f t="shared" si="80"/>
        <v>0</v>
      </c>
      <c r="BR123" s="20">
        <f t="shared" si="46"/>
        <v>2.8747689269245386E-2</v>
      </c>
      <c r="BS123" s="20">
        <f t="shared" si="46"/>
        <v>1.9570744810787437E-3</v>
      </c>
      <c r="BT123" s="6"/>
      <c r="BU123" s="6"/>
      <c r="BV123" s="6"/>
      <c r="BW123" s="6">
        <f t="shared" si="51"/>
        <v>0.95599494041674982</v>
      </c>
      <c r="BX123" s="6">
        <f t="shared" si="52"/>
        <v>1.3271566295229749E-2</v>
      </c>
      <c r="BY123" s="6">
        <f t="shared" si="53"/>
        <v>0.17192848245897943</v>
      </c>
      <c r="BZ123" s="6">
        <f t="shared" si="54"/>
        <v>0.10021713713044932</v>
      </c>
      <c r="CA123" s="6">
        <f t="shared" si="55"/>
        <v>1.6916323406270882E-3</v>
      </c>
      <c r="CB123" s="6">
        <f t="shared" si="56"/>
        <v>0.10693727669710201</v>
      </c>
      <c r="CC123" s="6">
        <f t="shared" si="57"/>
        <v>0.13231806266383722</v>
      </c>
      <c r="CD123" s="6">
        <f t="shared" si="58"/>
        <v>5.3566530599073875E-2</v>
      </c>
      <c r="CE123" s="6">
        <f t="shared" si="59"/>
        <v>1.7092202346196721E-2</v>
      </c>
      <c r="CF123" s="6">
        <f t="shared" si="60"/>
        <v>0</v>
      </c>
      <c r="CG123" s="6">
        <f t="shared" si="61"/>
        <v>4.6059933407325192E-2</v>
      </c>
      <c r="CH123" s="6">
        <f t="shared" si="62"/>
        <v>3.1356509884117251E-3</v>
      </c>
      <c r="CI123" s="6">
        <f t="shared" si="68"/>
        <v>1.553017830948245</v>
      </c>
      <c r="CJ123">
        <f t="shared" si="69"/>
        <v>1.602213415343982</v>
      </c>
    </row>
    <row r="124" spans="1:88" x14ac:dyDescent="0.45">
      <c r="A124" s="41" t="s">
        <v>587</v>
      </c>
      <c r="B124" t="s">
        <v>190</v>
      </c>
      <c r="C124">
        <v>2000</v>
      </c>
      <c r="D124">
        <v>1473.15</v>
      </c>
      <c r="E124" t="s">
        <v>190</v>
      </c>
      <c r="F124" s="7">
        <f t="shared" si="63"/>
        <v>200</v>
      </c>
      <c r="G124" s="7">
        <f t="shared" si="64"/>
        <v>1200</v>
      </c>
      <c r="H124" s="5">
        <v>57.44</v>
      </c>
      <c r="I124">
        <v>1.06</v>
      </c>
      <c r="J124" s="5">
        <v>17.53</v>
      </c>
      <c r="K124">
        <v>7.2</v>
      </c>
      <c r="L124" s="5">
        <v>0.12</v>
      </c>
      <c r="M124">
        <v>4.3099999999999996</v>
      </c>
      <c r="N124" s="5">
        <v>7.42</v>
      </c>
      <c r="O124" s="5">
        <v>3.32</v>
      </c>
      <c r="P124" s="5">
        <v>1.61</v>
      </c>
      <c r="Q124" s="5"/>
      <c r="R124" s="15">
        <f t="shared" si="77"/>
        <v>100.01</v>
      </c>
      <c r="S124" s="15"/>
      <c r="T124" s="12">
        <f t="shared" si="47"/>
        <v>3.33</v>
      </c>
      <c r="U124" s="12">
        <f t="shared" si="47"/>
        <v>0.10100000000000001</v>
      </c>
      <c r="V124" t="s">
        <v>191</v>
      </c>
      <c r="Y124" s="16">
        <f t="shared" si="48"/>
        <v>103.441</v>
      </c>
      <c r="Z124" s="16"/>
      <c r="AA124" t="s">
        <v>197</v>
      </c>
      <c r="AB124" t="s">
        <v>70</v>
      </c>
      <c r="AC124" t="s">
        <v>167</v>
      </c>
      <c r="AD124" t="s">
        <v>193</v>
      </c>
      <c r="AE124">
        <v>0.55000000000000004</v>
      </c>
      <c r="AF124" s="17">
        <f t="shared" si="78"/>
        <v>1100</v>
      </c>
      <c r="AG124" s="18">
        <f t="shared" si="79"/>
        <v>899.99999999999989</v>
      </c>
      <c r="AH124">
        <v>2000</v>
      </c>
      <c r="AI124">
        <v>1473.15</v>
      </c>
      <c r="AJ124">
        <v>1.581</v>
      </c>
      <c r="AK124" s="18">
        <v>1.0209999999999999</v>
      </c>
      <c r="AL124" s="17">
        <f t="shared" si="73"/>
        <v>1739.1</v>
      </c>
      <c r="AM124" s="18">
        <f t="shared" si="73"/>
        <v>918.89999999999975</v>
      </c>
      <c r="AO124">
        <f>1.6747*C124*AE124</f>
        <v>1842.1700000000003</v>
      </c>
      <c r="AR124">
        <v>33300</v>
      </c>
      <c r="AS124">
        <v>1010</v>
      </c>
      <c r="AT124" s="7">
        <f t="shared" si="76"/>
        <v>1.2255794199733041E-2</v>
      </c>
      <c r="AV124" s="12">
        <f t="shared" si="65"/>
        <v>0.10100000000000001</v>
      </c>
      <c r="AW124" s="19">
        <f t="shared" si="49"/>
        <v>0.18821071233954612</v>
      </c>
      <c r="AX124" s="15">
        <f t="shared" si="50"/>
        <v>8.7210712339546109E-2</v>
      </c>
      <c r="AY124" s="15">
        <f t="shared" si="66"/>
        <v>7.6057083467710599E-3</v>
      </c>
      <c r="BE124" s="15"/>
      <c r="BF124" s="16"/>
      <c r="BG124" s="16"/>
      <c r="BH124" s="20">
        <f t="shared" si="81"/>
        <v>0.6155724173707886</v>
      </c>
      <c r="BI124" s="20">
        <f t="shared" si="81"/>
        <v>8.545662535713686E-3</v>
      </c>
      <c r="BJ124" s="20">
        <f t="shared" si="81"/>
        <v>0.11070605825176068</v>
      </c>
      <c r="BK124" s="20">
        <f t="shared" si="81"/>
        <v>6.4530577262759778E-2</v>
      </c>
      <c r="BL124" s="20">
        <f t="shared" si="81"/>
        <v>1.0892549376552924E-3</v>
      </c>
      <c r="BM124" s="20">
        <f t="shared" si="80"/>
        <v>6.8857726270797559E-2</v>
      </c>
      <c r="BN124" s="20">
        <f t="shared" si="80"/>
        <v>8.52006075056113E-2</v>
      </c>
      <c r="BO124" s="20">
        <f t="shared" si="80"/>
        <v>3.449189670048225E-2</v>
      </c>
      <c r="BP124" s="20">
        <f t="shared" si="80"/>
        <v>1.1005799164431054E-2</v>
      </c>
      <c r="BQ124" s="20">
        <f t="shared" si="80"/>
        <v>0</v>
      </c>
      <c r="BR124" s="20">
        <f t="shared" si="46"/>
        <v>0.10619727765618711</v>
      </c>
      <c r="BS124" s="20">
        <f t="shared" si="46"/>
        <v>1.3188455618523343E-3</v>
      </c>
      <c r="BT124" s="6"/>
      <c r="BU124" s="6"/>
      <c r="BV124" s="6"/>
      <c r="BW124" s="6">
        <f t="shared" si="51"/>
        <v>0.95599494041674982</v>
      </c>
      <c r="BX124" s="6">
        <f t="shared" si="52"/>
        <v>1.3271566295229749E-2</v>
      </c>
      <c r="BY124" s="6">
        <f t="shared" si="53"/>
        <v>0.17192848245897943</v>
      </c>
      <c r="BZ124" s="6">
        <f t="shared" si="54"/>
        <v>0.10021713713044932</v>
      </c>
      <c r="CA124" s="6">
        <f t="shared" si="55"/>
        <v>1.6916323406270882E-3</v>
      </c>
      <c r="CB124" s="6">
        <f t="shared" si="56"/>
        <v>0.10693727669710201</v>
      </c>
      <c r="CC124" s="6">
        <f t="shared" si="57"/>
        <v>0.13231806266383722</v>
      </c>
      <c r="CD124" s="6">
        <f t="shared" si="58"/>
        <v>5.3566530599073875E-2</v>
      </c>
      <c r="CE124" s="6">
        <f t="shared" si="59"/>
        <v>1.7092202346196721E-2</v>
      </c>
      <c r="CF124" s="6">
        <f t="shared" si="60"/>
        <v>0</v>
      </c>
      <c r="CG124" s="6">
        <f t="shared" si="61"/>
        <v>0.18479467258601553</v>
      </c>
      <c r="CH124" s="6">
        <f t="shared" si="62"/>
        <v>2.294932969779596E-3</v>
      </c>
      <c r="CI124" s="6">
        <f t="shared" si="68"/>
        <v>1.553017830948245</v>
      </c>
      <c r="CJ124">
        <f t="shared" si="69"/>
        <v>1.7401074365040401</v>
      </c>
    </row>
    <row r="125" spans="1:88" x14ac:dyDescent="0.45">
      <c r="A125" s="41" t="s">
        <v>587</v>
      </c>
      <c r="B125" t="s">
        <v>190</v>
      </c>
      <c r="C125">
        <v>2000</v>
      </c>
      <c r="D125">
        <v>1473.15</v>
      </c>
      <c r="E125" t="s">
        <v>190</v>
      </c>
      <c r="F125" s="7">
        <f t="shared" si="63"/>
        <v>200</v>
      </c>
      <c r="G125" s="7">
        <f t="shared" si="64"/>
        <v>1200</v>
      </c>
      <c r="H125" s="5">
        <v>57.44</v>
      </c>
      <c r="I125">
        <v>1.06</v>
      </c>
      <c r="J125" s="5">
        <v>17.53</v>
      </c>
      <c r="K125">
        <v>7.2</v>
      </c>
      <c r="L125" s="5">
        <v>0.12</v>
      </c>
      <c r="M125">
        <v>4.3099999999999996</v>
      </c>
      <c r="N125" s="5">
        <v>7.42</v>
      </c>
      <c r="O125" s="5">
        <v>3.32</v>
      </c>
      <c r="P125" s="5">
        <v>1.61</v>
      </c>
      <c r="Q125" s="5"/>
      <c r="R125" s="15">
        <f t="shared" si="77"/>
        <v>100.01</v>
      </c>
      <c r="S125" s="15"/>
      <c r="T125" s="12">
        <f t="shared" si="47"/>
        <v>3.04</v>
      </c>
      <c r="U125" s="12">
        <f t="shared" si="47"/>
        <v>0.13</v>
      </c>
      <c r="V125" t="s">
        <v>191</v>
      </c>
      <c r="Y125" s="16">
        <f t="shared" si="48"/>
        <v>103.18</v>
      </c>
      <c r="Z125" s="16"/>
      <c r="AA125" t="s">
        <v>198</v>
      </c>
      <c r="AB125" t="s">
        <v>70</v>
      </c>
      <c r="AC125" t="s">
        <v>167</v>
      </c>
      <c r="AD125" t="s">
        <v>193</v>
      </c>
      <c r="AE125">
        <v>0.79</v>
      </c>
      <c r="AF125" s="17">
        <f t="shared" si="78"/>
        <v>1580</v>
      </c>
      <c r="AG125" s="18">
        <f t="shared" si="79"/>
        <v>419.99999999999994</v>
      </c>
      <c r="AH125">
        <v>2000</v>
      </c>
      <c r="AI125">
        <v>1473.15</v>
      </c>
      <c r="AJ125">
        <v>1.581</v>
      </c>
      <c r="AK125" s="18">
        <v>1.0209999999999999</v>
      </c>
      <c r="AL125" s="17">
        <f t="shared" si="73"/>
        <v>2497.98</v>
      </c>
      <c r="AM125" s="18">
        <f t="shared" si="73"/>
        <v>428.81999999999988</v>
      </c>
      <c r="AO125">
        <f>1.6475*C125*AE125</f>
        <v>2603.0500000000002</v>
      </c>
      <c r="AR125">
        <v>30400</v>
      </c>
      <c r="AS125">
        <v>1300</v>
      </c>
      <c r="AT125" s="7">
        <f t="shared" si="76"/>
        <v>1.719324026451139E-2</v>
      </c>
      <c r="AV125" s="12">
        <f t="shared" si="65"/>
        <v>0.13</v>
      </c>
      <c r="AW125" s="19">
        <f t="shared" si="49"/>
        <v>0.19231474739073165</v>
      </c>
      <c r="AX125" s="15">
        <f t="shared" si="50"/>
        <v>6.2314747390731645E-2</v>
      </c>
      <c r="AY125" s="15">
        <f t="shared" si="66"/>
        <v>3.8831277423706963E-3</v>
      </c>
      <c r="BE125" s="15"/>
      <c r="BF125" s="16"/>
      <c r="BG125" s="16"/>
      <c r="BH125" s="20">
        <f t="shared" si="81"/>
        <v>0.6155724173707886</v>
      </c>
      <c r="BI125" s="20">
        <f t="shared" si="81"/>
        <v>8.545662535713686E-3</v>
      </c>
      <c r="BJ125" s="20">
        <f t="shared" si="81"/>
        <v>0.11070605825176068</v>
      </c>
      <c r="BK125" s="20">
        <f t="shared" si="81"/>
        <v>6.4530577262759778E-2</v>
      </c>
      <c r="BL125" s="20">
        <f t="shared" si="81"/>
        <v>1.0892549376552924E-3</v>
      </c>
      <c r="BM125" s="20">
        <f t="shared" si="80"/>
        <v>6.8857726270797559E-2</v>
      </c>
      <c r="BN125" s="20">
        <f t="shared" si="80"/>
        <v>8.52006075056113E-2</v>
      </c>
      <c r="BO125" s="20">
        <f t="shared" si="80"/>
        <v>3.449189670048225E-2</v>
      </c>
      <c r="BP125" s="20">
        <f t="shared" si="80"/>
        <v>1.1005799164431054E-2</v>
      </c>
      <c r="BQ125" s="20">
        <f t="shared" si="80"/>
        <v>0</v>
      </c>
      <c r="BR125" s="20">
        <f t="shared" si="46"/>
        <v>9.7816472092591422E-2</v>
      </c>
      <c r="BS125" s="20">
        <f t="shared" si="46"/>
        <v>1.7127153183195856E-3</v>
      </c>
      <c r="BT125" s="6"/>
      <c r="BU125" s="6"/>
      <c r="BV125" s="6"/>
      <c r="BW125" s="6">
        <f t="shared" si="51"/>
        <v>0.95599494041674982</v>
      </c>
      <c r="BX125" s="6">
        <f t="shared" si="52"/>
        <v>1.3271566295229749E-2</v>
      </c>
      <c r="BY125" s="6">
        <f t="shared" si="53"/>
        <v>0.17192848245897943</v>
      </c>
      <c r="BZ125" s="6">
        <f t="shared" si="54"/>
        <v>0.10021713713044932</v>
      </c>
      <c r="CA125" s="6">
        <f t="shared" si="55"/>
        <v>1.6916323406270882E-3</v>
      </c>
      <c r="CB125" s="6">
        <f t="shared" si="56"/>
        <v>0.10693727669710201</v>
      </c>
      <c r="CC125" s="6">
        <f t="shared" si="57"/>
        <v>0.13231806266383722</v>
      </c>
      <c r="CD125" s="6">
        <f t="shared" si="58"/>
        <v>5.3566530599073875E-2</v>
      </c>
      <c r="CE125" s="6">
        <f t="shared" si="59"/>
        <v>1.7092202346196721E-2</v>
      </c>
      <c r="CF125" s="6">
        <f t="shared" si="60"/>
        <v>0</v>
      </c>
      <c r="CG125" s="6">
        <f t="shared" si="61"/>
        <v>0.16870144284128746</v>
      </c>
      <c r="CH125" s="6">
        <f t="shared" si="62"/>
        <v>2.9538741195182915E-3</v>
      </c>
      <c r="CI125" s="6">
        <f t="shared" si="68"/>
        <v>1.553017830948245</v>
      </c>
      <c r="CJ125">
        <f t="shared" si="69"/>
        <v>1.7246731479090507</v>
      </c>
    </row>
    <row r="126" spans="1:88" x14ac:dyDescent="0.45">
      <c r="A126" s="41" t="s">
        <v>587</v>
      </c>
      <c r="B126" t="s">
        <v>190</v>
      </c>
      <c r="C126">
        <v>2000</v>
      </c>
      <c r="D126">
        <v>1473.15</v>
      </c>
      <c r="E126" t="s">
        <v>190</v>
      </c>
      <c r="F126" s="7">
        <f t="shared" si="63"/>
        <v>200</v>
      </c>
      <c r="G126" s="7">
        <f t="shared" si="64"/>
        <v>1200</v>
      </c>
      <c r="H126" s="5">
        <v>57.44</v>
      </c>
      <c r="I126">
        <v>1.06</v>
      </c>
      <c r="J126" s="5">
        <v>17.53</v>
      </c>
      <c r="K126">
        <v>7.2</v>
      </c>
      <c r="L126" s="5">
        <v>0.12</v>
      </c>
      <c r="M126">
        <v>4.3099999999999996</v>
      </c>
      <c r="N126" s="5">
        <v>7.42</v>
      </c>
      <c r="O126" s="5">
        <v>3.32</v>
      </c>
      <c r="P126" s="5">
        <v>1.61</v>
      </c>
      <c r="Q126" s="5"/>
      <c r="R126" s="15">
        <f t="shared" si="77"/>
        <v>100.01</v>
      </c>
      <c r="S126" s="15"/>
      <c r="T126" s="12">
        <f t="shared" si="47"/>
        <v>1.78</v>
      </c>
      <c r="U126" s="12">
        <f t="shared" si="47"/>
        <v>0.157</v>
      </c>
      <c r="V126" t="s">
        <v>191</v>
      </c>
      <c r="Y126" s="16">
        <f t="shared" si="48"/>
        <v>101.947</v>
      </c>
      <c r="Z126" s="16"/>
      <c r="AA126" t="s">
        <v>199</v>
      </c>
      <c r="AB126" t="s">
        <v>70</v>
      </c>
      <c r="AC126" t="s">
        <v>167</v>
      </c>
      <c r="AD126" t="s">
        <v>193</v>
      </c>
      <c r="AE126">
        <v>0.91</v>
      </c>
      <c r="AF126" s="17">
        <f t="shared" si="78"/>
        <v>1820</v>
      </c>
      <c r="AG126" s="18">
        <f t="shared" si="79"/>
        <v>179.99999999999994</v>
      </c>
      <c r="AH126">
        <v>2000</v>
      </c>
      <c r="AI126">
        <v>1473.15</v>
      </c>
      <c r="AJ126">
        <v>1.581</v>
      </c>
      <c r="AK126" s="18">
        <v>1.0209999999999999</v>
      </c>
      <c r="AL126" s="17">
        <f t="shared" si="73"/>
        <v>2877.42</v>
      </c>
      <c r="AM126" s="18">
        <f t="shared" si="73"/>
        <v>183.77999999999992</v>
      </c>
      <c r="AO126">
        <f>1.6395*C126*AE126</f>
        <v>2983.8900000000003</v>
      </c>
      <c r="AR126">
        <v>17800</v>
      </c>
      <c r="AS126">
        <v>1570</v>
      </c>
      <c r="AT126" s="7">
        <f t="shared" si="76"/>
        <v>3.4826115889877503E-2</v>
      </c>
      <c r="AV126" s="12">
        <f t="shared" si="65"/>
        <v>0.157</v>
      </c>
      <c r="AW126" s="19">
        <f t="shared" si="49"/>
        <v>0.21099381947884641</v>
      </c>
      <c r="AX126" s="15">
        <f t="shared" si="50"/>
        <v>5.3993819478846405E-2</v>
      </c>
      <c r="AY126" s="15">
        <f t="shared" si="66"/>
        <v>2.9153325419142536E-3</v>
      </c>
      <c r="BE126" s="15"/>
      <c r="BF126" s="16"/>
      <c r="BG126" s="16"/>
      <c r="BH126" s="20">
        <f t="shared" si="81"/>
        <v>0.6155724173707886</v>
      </c>
      <c r="BI126" s="20">
        <f t="shared" si="81"/>
        <v>8.545662535713686E-3</v>
      </c>
      <c r="BJ126" s="20">
        <f t="shared" si="81"/>
        <v>0.11070605825176068</v>
      </c>
      <c r="BK126" s="20">
        <f t="shared" si="81"/>
        <v>6.4530577262759778E-2</v>
      </c>
      <c r="BL126" s="20">
        <f t="shared" si="81"/>
        <v>1.0892549376552924E-3</v>
      </c>
      <c r="BM126" s="20">
        <f t="shared" si="80"/>
        <v>6.8857726270797559E-2</v>
      </c>
      <c r="BN126" s="20">
        <f t="shared" si="80"/>
        <v>8.52006075056113E-2</v>
      </c>
      <c r="BO126" s="20">
        <f t="shared" si="80"/>
        <v>3.449189670048225E-2</v>
      </c>
      <c r="BP126" s="20">
        <f t="shared" si="80"/>
        <v>1.1005799164431054E-2</v>
      </c>
      <c r="BQ126" s="20">
        <f t="shared" si="80"/>
        <v>0</v>
      </c>
      <c r="BR126" s="20">
        <f t="shared" si="46"/>
        <v>5.9672141128932744E-2</v>
      </c>
      <c r="BS126" s="20">
        <f t="shared" si="46"/>
        <v>2.1550367939042045E-3</v>
      </c>
      <c r="BT126" s="6"/>
      <c r="BU126" s="6"/>
      <c r="BV126" s="6"/>
      <c r="BW126" s="6">
        <f t="shared" si="51"/>
        <v>0.95599494041674982</v>
      </c>
      <c r="BX126" s="6">
        <f t="shared" si="52"/>
        <v>1.3271566295229749E-2</v>
      </c>
      <c r="BY126" s="6">
        <f t="shared" si="53"/>
        <v>0.17192848245897943</v>
      </c>
      <c r="BZ126" s="6">
        <f t="shared" si="54"/>
        <v>0.10021713713044932</v>
      </c>
      <c r="CA126" s="6">
        <f t="shared" si="55"/>
        <v>1.6916323406270882E-3</v>
      </c>
      <c r="CB126" s="6">
        <f t="shared" si="56"/>
        <v>0.10693727669710201</v>
      </c>
      <c r="CC126" s="6">
        <f t="shared" si="57"/>
        <v>0.13231806266383722</v>
      </c>
      <c r="CD126" s="6">
        <f t="shared" si="58"/>
        <v>5.3566530599073875E-2</v>
      </c>
      <c r="CE126" s="6">
        <f t="shared" si="59"/>
        <v>1.7092202346196721E-2</v>
      </c>
      <c r="CF126" s="6">
        <f t="shared" si="60"/>
        <v>0</v>
      </c>
      <c r="CG126" s="6">
        <f t="shared" si="61"/>
        <v>9.8779134295227528E-2</v>
      </c>
      <c r="CH126" s="6">
        <f t="shared" si="62"/>
        <v>3.5673710520336289E-3</v>
      </c>
      <c r="CI126" s="6">
        <f t="shared" si="68"/>
        <v>1.553017830948245</v>
      </c>
      <c r="CJ126">
        <f t="shared" si="69"/>
        <v>1.6553643362955062</v>
      </c>
    </row>
    <row r="127" spans="1:88" x14ac:dyDescent="0.45">
      <c r="A127" s="41" t="s">
        <v>587</v>
      </c>
      <c r="B127" t="s">
        <v>190</v>
      </c>
      <c r="C127">
        <v>2000</v>
      </c>
      <c r="D127">
        <v>1473.15</v>
      </c>
      <c r="E127" t="s">
        <v>190</v>
      </c>
      <c r="F127" s="7">
        <f t="shared" si="63"/>
        <v>200</v>
      </c>
      <c r="G127" s="7">
        <f t="shared" si="64"/>
        <v>1200</v>
      </c>
      <c r="H127" s="5">
        <v>57.44</v>
      </c>
      <c r="I127">
        <v>1.06</v>
      </c>
      <c r="J127" s="5">
        <v>17.53</v>
      </c>
      <c r="K127">
        <v>7.2</v>
      </c>
      <c r="L127" s="5">
        <v>0.12</v>
      </c>
      <c r="M127">
        <v>4.3099999999999996</v>
      </c>
      <c r="N127" s="5">
        <v>7.42</v>
      </c>
      <c r="O127" s="5">
        <v>3.32</v>
      </c>
      <c r="P127" s="5">
        <v>1.61</v>
      </c>
      <c r="Q127" s="5"/>
      <c r="R127" s="15">
        <f t="shared" si="77"/>
        <v>100.01</v>
      </c>
      <c r="S127" s="15"/>
      <c r="T127" s="12">
        <f t="shared" si="47"/>
        <v>1.27</v>
      </c>
      <c r="U127" s="12">
        <f t="shared" si="47"/>
        <v>0.223</v>
      </c>
      <c r="V127" t="s">
        <v>191</v>
      </c>
      <c r="Y127" s="16">
        <f t="shared" si="48"/>
        <v>101.503</v>
      </c>
      <c r="Z127" s="16"/>
      <c r="AA127" t="s">
        <v>200</v>
      </c>
      <c r="AB127" t="s">
        <v>70</v>
      </c>
      <c r="AC127" t="s">
        <v>167</v>
      </c>
      <c r="AD127" t="s">
        <v>193</v>
      </c>
      <c r="AE127">
        <v>0.73</v>
      </c>
      <c r="AF127" s="17">
        <f t="shared" si="78"/>
        <v>1460</v>
      </c>
      <c r="AG127" s="18">
        <f t="shared" si="79"/>
        <v>540</v>
      </c>
      <c r="AH127">
        <v>2000</v>
      </c>
      <c r="AI127">
        <v>1473.15</v>
      </c>
      <c r="AJ127">
        <v>1.581</v>
      </c>
      <c r="AK127" s="18">
        <v>1.0209999999999999</v>
      </c>
      <c r="AL127" s="17">
        <f t="shared" si="73"/>
        <v>2308.2599999999998</v>
      </c>
      <c r="AM127" s="18">
        <f t="shared" si="73"/>
        <v>551.33999999999992</v>
      </c>
      <c r="AO127">
        <f>1.6533*C127*AE127</f>
        <v>2413.8179999999998</v>
      </c>
      <c r="AR127">
        <v>12700</v>
      </c>
      <c r="AS127">
        <v>2230</v>
      </c>
      <c r="AT127" s="7">
        <f t="shared" si="76"/>
        <v>6.7018399171870302E-2</v>
      </c>
      <c r="AV127" s="12">
        <f t="shared" si="65"/>
        <v>0.223</v>
      </c>
      <c r="AW127" s="19">
        <f t="shared" si="49"/>
        <v>0.21902304307886572</v>
      </c>
      <c r="AX127" s="15">
        <f t="shared" si="50"/>
        <v>3.9769569211342837E-3</v>
      </c>
      <c r="AY127" s="15">
        <f t="shared" si="66"/>
        <v>1.5816186352557882E-5</v>
      </c>
      <c r="BE127" s="15"/>
      <c r="BF127" s="16"/>
      <c r="BG127" s="16"/>
      <c r="BH127" s="20">
        <f t="shared" si="81"/>
        <v>0.6155724173707886</v>
      </c>
      <c r="BI127" s="20">
        <f t="shared" si="81"/>
        <v>8.545662535713686E-3</v>
      </c>
      <c r="BJ127" s="20">
        <f t="shared" si="81"/>
        <v>0.11070605825176068</v>
      </c>
      <c r="BK127" s="20">
        <f t="shared" si="81"/>
        <v>6.4530577262759778E-2</v>
      </c>
      <c r="BL127" s="20">
        <f t="shared" si="81"/>
        <v>1.0892549376552924E-3</v>
      </c>
      <c r="BM127" s="20">
        <f t="shared" si="80"/>
        <v>6.8857726270797559E-2</v>
      </c>
      <c r="BN127" s="20">
        <f t="shared" si="80"/>
        <v>8.52006075056113E-2</v>
      </c>
      <c r="BO127" s="20">
        <f t="shared" si="80"/>
        <v>3.449189670048225E-2</v>
      </c>
      <c r="BP127" s="20">
        <f t="shared" si="80"/>
        <v>1.1005799164431054E-2</v>
      </c>
      <c r="BQ127" s="20">
        <f t="shared" si="80"/>
        <v>0</v>
      </c>
      <c r="BR127" s="20">
        <f t="shared" si="46"/>
        <v>4.3275750508692493E-2</v>
      </c>
      <c r="BS127" s="20">
        <f t="shared" si="46"/>
        <v>3.1113521513392701E-3</v>
      </c>
      <c r="BT127" s="6"/>
      <c r="BU127" s="6"/>
      <c r="BV127" s="6"/>
      <c r="BW127" s="6">
        <f t="shared" si="51"/>
        <v>0.95599494041674982</v>
      </c>
      <c r="BX127" s="6">
        <f t="shared" si="52"/>
        <v>1.3271566295229749E-2</v>
      </c>
      <c r="BY127" s="6">
        <f t="shared" si="53"/>
        <v>0.17192848245897943</v>
      </c>
      <c r="BZ127" s="6">
        <f t="shared" si="54"/>
        <v>0.10021713713044932</v>
      </c>
      <c r="CA127" s="6">
        <f t="shared" si="55"/>
        <v>1.6916323406270882E-3</v>
      </c>
      <c r="CB127" s="6">
        <f t="shared" si="56"/>
        <v>0.10693727669710201</v>
      </c>
      <c r="CC127" s="6">
        <f t="shared" si="57"/>
        <v>0.13231806266383722</v>
      </c>
      <c r="CD127" s="6">
        <f t="shared" si="58"/>
        <v>5.3566530599073875E-2</v>
      </c>
      <c r="CE127" s="6">
        <f t="shared" si="59"/>
        <v>1.7092202346196721E-2</v>
      </c>
      <c r="CF127" s="6">
        <f t="shared" si="60"/>
        <v>0</v>
      </c>
      <c r="CG127" s="6">
        <f t="shared" si="61"/>
        <v>7.0477247502774704E-2</v>
      </c>
      <c r="CH127" s="6">
        <f t="shared" si="62"/>
        <v>5.0670302204044535E-3</v>
      </c>
      <c r="CI127" s="6">
        <f t="shared" si="68"/>
        <v>1.553017830948245</v>
      </c>
      <c r="CJ127">
        <f t="shared" si="69"/>
        <v>1.6285621086714241</v>
      </c>
    </row>
    <row r="128" spans="1:88" x14ac:dyDescent="0.45">
      <c r="A128" s="41" t="s">
        <v>587</v>
      </c>
      <c r="B128" t="s">
        <v>190</v>
      </c>
      <c r="C128">
        <v>2000</v>
      </c>
      <c r="D128">
        <v>1473.15</v>
      </c>
      <c r="E128" t="s">
        <v>190</v>
      </c>
      <c r="F128" s="7">
        <f t="shared" si="63"/>
        <v>200</v>
      </c>
      <c r="G128" s="7">
        <f t="shared" si="64"/>
        <v>1200</v>
      </c>
      <c r="H128" s="5">
        <v>57.44</v>
      </c>
      <c r="I128">
        <v>1.06</v>
      </c>
      <c r="J128" s="5">
        <v>17.53</v>
      </c>
      <c r="K128">
        <v>7.2</v>
      </c>
      <c r="L128" s="5">
        <v>0.12</v>
      </c>
      <c r="M128">
        <v>4.3099999999999996</v>
      </c>
      <c r="N128" s="5">
        <v>7.42</v>
      </c>
      <c r="O128" s="5">
        <v>3.32</v>
      </c>
      <c r="P128" s="5">
        <v>1.61</v>
      </c>
      <c r="Q128" s="5"/>
      <c r="R128" s="15">
        <f t="shared" si="77"/>
        <v>100.01</v>
      </c>
      <c r="S128" s="15"/>
      <c r="T128" s="12">
        <f t="shared" si="47"/>
        <v>5.24</v>
      </c>
      <c r="U128" s="12">
        <f t="shared" si="47"/>
        <v>4.07E-2</v>
      </c>
      <c r="V128" t="s">
        <v>201</v>
      </c>
      <c r="Y128" s="16">
        <f t="shared" si="48"/>
        <v>105.2907</v>
      </c>
      <c r="Z128" s="16"/>
      <c r="AA128" t="s">
        <v>202</v>
      </c>
      <c r="AB128" t="s">
        <v>70</v>
      </c>
      <c r="AC128" t="s">
        <v>167</v>
      </c>
      <c r="AD128" t="s">
        <v>193</v>
      </c>
      <c r="AE128">
        <v>0.14299999999999999</v>
      </c>
      <c r="AF128" s="17">
        <f t="shared" si="78"/>
        <v>286</v>
      </c>
      <c r="AG128" s="18">
        <f t="shared" si="79"/>
        <v>1714</v>
      </c>
      <c r="AH128">
        <v>2000</v>
      </c>
      <c r="AI128">
        <v>1473.15</v>
      </c>
      <c r="AJ128">
        <v>1.581</v>
      </c>
      <c r="AK128" s="18">
        <v>1.0209999999999999</v>
      </c>
      <c r="AL128" s="17">
        <f t="shared" si="73"/>
        <v>452.166</v>
      </c>
      <c r="AM128" s="18">
        <f t="shared" si="73"/>
        <v>1749.9939999999999</v>
      </c>
      <c r="AO128">
        <f>1.734*C128*AE128</f>
        <v>495.92399999999998</v>
      </c>
      <c r="AR128">
        <v>52400</v>
      </c>
      <c r="AS128">
        <v>407</v>
      </c>
      <c r="AT128" s="7">
        <f t="shared" si="76"/>
        <v>3.1674165105152518E-3</v>
      </c>
      <c r="AV128" s="12">
        <f t="shared" si="65"/>
        <v>4.07E-2</v>
      </c>
      <c r="AW128" s="19">
        <f t="shared" si="49"/>
        <v>0.16302355788771133</v>
      </c>
      <c r="AX128" s="15">
        <f t="shared" si="50"/>
        <v>0.12232355788771133</v>
      </c>
      <c r="AY128" s="15">
        <f t="shared" si="66"/>
        <v>1.4963052814308266E-2</v>
      </c>
      <c r="BE128" s="15"/>
      <c r="BF128" s="16"/>
      <c r="BG128" s="16"/>
      <c r="BH128" s="20">
        <f t="shared" si="81"/>
        <v>0.6155724173707886</v>
      </c>
      <c r="BI128" s="20">
        <f t="shared" si="81"/>
        <v>8.545662535713686E-3</v>
      </c>
      <c r="BJ128" s="20">
        <f t="shared" si="81"/>
        <v>0.11070605825176068</v>
      </c>
      <c r="BK128" s="20">
        <f t="shared" si="81"/>
        <v>6.4530577262759778E-2</v>
      </c>
      <c r="BL128" s="20">
        <f t="shared" si="81"/>
        <v>1.0892549376552924E-3</v>
      </c>
      <c r="BM128" s="20">
        <f t="shared" si="80"/>
        <v>6.8857726270797559E-2</v>
      </c>
      <c r="BN128" s="20">
        <f t="shared" si="80"/>
        <v>8.52006075056113E-2</v>
      </c>
      <c r="BO128" s="20">
        <f t="shared" si="80"/>
        <v>3.449189670048225E-2</v>
      </c>
      <c r="BP128" s="20">
        <f t="shared" si="80"/>
        <v>1.1005799164431054E-2</v>
      </c>
      <c r="BQ128" s="20">
        <f t="shared" si="80"/>
        <v>0</v>
      </c>
      <c r="BR128" s="20">
        <f t="shared" si="46"/>
        <v>0.15763169318343831</v>
      </c>
      <c r="BS128" s="20">
        <f t="shared" si="46"/>
        <v>5.0131428589459293E-4</v>
      </c>
      <c r="BT128" s="6"/>
      <c r="BU128" s="6"/>
      <c r="BV128" s="6"/>
      <c r="BW128" s="6">
        <f t="shared" si="51"/>
        <v>0.95599494041674982</v>
      </c>
      <c r="BX128" s="6">
        <f t="shared" si="52"/>
        <v>1.3271566295229749E-2</v>
      </c>
      <c r="BY128" s="6">
        <f t="shared" si="53"/>
        <v>0.17192848245897943</v>
      </c>
      <c r="BZ128" s="6">
        <f t="shared" si="54"/>
        <v>0.10021713713044932</v>
      </c>
      <c r="CA128" s="6">
        <f t="shared" si="55"/>
        <v>1.6916323406270882E-3</v>
      </c>
      <c r="CB128" s="6">
        <f t="shared" si="56"/>
        <v>0.10693727669710201</v>
      </c>
      <c r="CC128" s="6">
        <f t="shared" si="57"/>
        <v>0.13231806266383722</v>
      </c>
      <c r="CD128" s="6">
        <f t="shared" si="58"/>
        <v>5.3566530599073875E-2</v>
      </c>
      <c r="CE128" s="6">
        <f t="shared" si="59"/>
        <v>1.7092202346196721E-2</v>
      </c>
      <c r="CF128" s="6">
        <f t="shared" si="60"/>
        <v>0</v>
      </c>
      <c r="CG128" s="6">
        <f t="shared" si="61"/>
        <v>0.29078801331853499</v>
      </c>
      <c r="CH128" s="6">
        <f t="shared" si="62"/>
        <v>9.24789820495342E-4</v>
      </c>
      <c r="CI128" s="6">
        <f t="shared" si="68"/>
        <v>1.553017830948245</v>
      </c>
      <c r="CJ128">
        <f t="shared" si="69"/>
        <v>1.8447306340872753</v>
      </c>
    </row>
    <row r="129" spans="1:88" x14ac:dyDescent="0.45">
      <c r="A129" s="41" t="s">
        <v>587</v>
      </c>
      <c r="B129" t="s">
        <v>190</v>
      </c>
      <c r="C129">
        <v>2000</v>
      </c>
      <c r="D129">
        <v>1473.15</v>
      </c>
      <c r="E129" t="s">
        <v>190</v>
      </c>
      <c r="F129" s="7">
        <f t="shared" si="63"/>
        <v>200</v>
      </c>
      <c r="G129" s="7">
        <f t="shared" si="64"/>
        <v>1200</v>
      </c>
      <c r="H129" s="5">
        <v>57.44</v>
      </c>
      <c r="I129">
        <v>1.06</v>
      </c>
      <c r="J129" s="5">
        <v>17.53</v>
      </c>
      <c r="K129">
        <v>7.2</v>
      </c>
      <c r="L129" s="5">
        <v>0.12</v>
      </c>
      <c r="M129">
        <v>4.3099999999999996</v>
      </c>
      <c r="N129" s="5">
        <v>7.42</v>
      </c>
      <c r="O129" s="5">
        <v>3.32</v>
      </c>
      <c r="P129" s="5">
        <v>1.61</v>
      </c>
      <c r="Q129" s="5"/>
      <c r="R129" s="15">
        <f t="shared" si="77"/>
        <v>100.01</v>
      </c>
      <c r="S129" s="15"/>
      <c r="T129" s="12">
        <f t="shared" si="47"/>
        <v>4.92</v>
      </c>
      <c r="U129" s="12">
        <f t="shared" si="47"/>
        <v>3.5999999999999997E-2</v>
      </c>
      <c r="V129" t="s">
        <v>201</v>
      </c>
      <c r="Y129" s="16">
        <f t="shared" si="48"/>
        <v>104.96600000000001</v>
      </c>
      <c r="Z129" s="16"/>
      <c r="AA129" t="s">
        <v>203</v>
      </c>
      <c r="AB129" t="s">
        <v>70</v>
      </c>
      <c r="AC129" t="s">
        <v>167</v>
      </c>
      <c r="AD129" t="s">
        <v>193</v>
      </c>
      <c r="AE129">
        <v>0.14099999999999999</v>
      </c>
      <c r="AF129" s="17">
        <f t="shared" si="78"/>
        <v>282</v>
      </c>
      <c r="AG129" s="18">
        <f t="shared" si="79"/>
        <v>1718</v>
      </c>
      <c r="AH129">
        <v>2000</v>
      </c>
      <c r="AI129">
        <v>1473.15</v>
      </c>
      <c r="AJ129">
        <v>1.581</v>
      </c>
      <c r="AK129" s="18">
        <v>1.0209999999999999</v>
      </c>
      <c r="AL129" s="17">
        <f t="shared" si="73"/>
        <v>445.84199999999998</v>
      </c>
      <c r="AM129" s="18">
        <f t="shared" si="73"/>
        <v>1754.0779999999997</v>
      </c>
      <c r="AO129">
        <f>1.7344*C129*AE129</f>
        <v>489.10079999999994</v>
      </c>
      <c r="AR129">
        <v>49200</v>
      </c>
      <c r="AS129">
        <v>360</v>
      </c>
      <c r="AT129" s="7">
        <f t="shared" si="76"/>
        <v>2.9844147231126339E-3</v>
      </c>
      <c r="AV129" s="12">
        <f t="shared" si="65"/>
        <v>3.5999999999999997E-2</v>
      </c>
      <c r="AW129" s="19">
        <f t="shared" si="49"/>
        <v>0.16702878224014395</v>
      </c>
      <c r="AX129" s="15">
        <f t="shared" si="50"/>
        <v>0.13102878224014394</v>
      </c>
      <c r="AY129" s="15">
        <f t="shared" si="66"/>
        <v>1.7168541775335059E-2</v>
      </c>
      <c r="BE129" s="15"/>
      <c r="BF129" s="16"/>
      <c r="BG129" s="16"/>
      <c r="BH129" s="20">
        <f t="shared" si="81"/>
        <v>0.6155724173707886</v>
      </c>
      <c r="BI129" s="20">
        <f t="shared" si="81"/>
        <v>8.545662535713686E-3</v>
      </c>
      <c r="BJ129" s="20">
        <f t="shared" si="81"/>
        <v>0.11070605825176068</v>
      </c>
      <c r="BK129" s="20">
        <f t="shared" si="81"/>
        <v>6.4530577262759778E-2</v>
      </c>
      <c r="BL129" s="20">
        <f t="shared" si="81"/>
        <v>1.0892549376552924E-3</v>
      </c>
      <c r="BM129" s="20">
        <f t="shared" si="80"/>
        <v>6.8857726270797559E-2</v>
      </c>
      <c r="BN129" s="20">
        <f t="shared" si="80"/>
        <v>8.52006075056113E-2</v>
      </c>
      <c r="BO129" s="20">
        <f t="shared" si="80"/>
        <v>3.449189670048225E-2</v>
      </c>
      <c r="BP129" s="20">
        <f t="shared" si="80"/>
        <v>1.1005799164431054E-2</v>
      </c>
      <c r="BQ129" s="20">
        <f t="shared" si="80"/>
        <v>0</v>
      </c>
      <c r="BR129" s="20">
        <f t="shared" ref="BR129:BS191" si="82">CG129/$CJ129</f>
        <v>0.14945266787842304</v>
      </c>
      <c r="BS129" s="20">
        <f t="shared" si="82"/>
        <v>4.4775916923024976E-4</v>
      </c>
      <c r="BT129" s="6"/>
      <c r="BU129" s="6"/>
      <c r="BV129" s="6"/>
      <c r="BW129" s="6">
        <f t="shared" si="51"/>
        <v>0.95599494041674982</v>
      </c>
      <c r="BX129" s="6">
        <f t="shared" si="52"/>
        <v>1.3271566295229749E-2</v>
      </c>
      <c r="BY129" s="6">
        <f t="shared" si="53"/>
        <v>0.17192848245897943</v>
      </c>
      <c r="BZ129" s="6">
        <f t="shared" si="54"/>
        <v>0.10021713713044932</v>
      </c>
      <c r="CA129" s="6">
        <f t="shared" si="55"/>
        <v>1.6916323406270882E-3</v>
      </c>
      <c r="CB129" s="6">
        <f t="shared" si="56"/>
        <v>0.10693727669710201</v>
      </c>
      <c r="CC129" s="6">
        <f t="shared" si="57"/>
        <v>0.13231806266383722</v>
      </c>
      <c r="CD129" s="6">
        <f t="shared" si="58"/>
        <v>5.3566530599073875E-2</v>
      </c>
      <c r="CE129" s="6">
        <f t="shared" si="59"/>
        <v>1.7092202346196721E-2</v>
      </c>
      <c r="CF129" s="6">
        <f t="shared" si="60"/>
        <v>0</v>
      </c>
      <c r="CG129" s="6">
        <f t="shared" si="61"/>
        <v>0.27302996670366259</v>
      </c>
      <c r="CH129" s="6">
        <f t="shared" si="62"/>
        <v>8.1799591002044991E-4</v>
      </c>
      <c r="CI129" s="6">
        <f t="shared" si="68"/>
        <v>1.553017830948245</v>
      </c>
      <c r="CJ129">
        <f t="shared" si="69"/>
        <v>1.8268657935619281</v>
      </c>
    </row>
    <row r="130" spans="1:88" x14ac:dyDescent="0.45">
      <c r="A130" s="41" t="s">
        <v>587</v>
      </c>
      <c r="B130" t="s">
        <v>190</v>
      </c>
      <c r="C130">
        <v>2000</v>
      </c>
      <c r="D130">
        <v>1473.15</v>
      </c>
      <c r="E130" t="s">
        <v>190</v>
      </c>
      <c r="F130" s="7">
        <f t="shared" si="63"/>
        <v>200</v>
      </c>
      <c r="G130" s="7">
        <f t="shared" si="64"/>
        <v>1200</v>
      </c>
      <c r="H130" s="5">
        <v>57.44</v>
      </c>
      <c r="I130">
        <v>1.06</v>
      </c>
      <c r="J130" s="5">
        <v>17.53</v>
      </c>
      <c r="K130">
        <v>7.2</v>
      </c>
      <c r="L130" s="5">
        <v>0.12</v>
      </c>
      <c r="M130">
        <v>4.3099999999999996</v>
      </c>
      <c r="N130" s="5">
        <v>7.42</v>
      </c>
      <c r="O130" s="5">
        <v>3.32</v>
      </c>
      <c r="P130" s="5">
        <v>1.61</v>
      </c>
      <c r="Q130" s="5"/>
      <c r="R130" s="15">
        <f t="shared" si="77"/>
        <v>100.01</v>
      </c>
      <c r="S130" s="15"/>
      <c r="T130" s="12">
        <f t="shared" si="47"/>
        <v>5.0599999999999996</v>
      </c>
      <c r="U130" s="12">
        <f t="shared" si="47"/>
        <v>3.1699999999999999E-2</v>
      </c>
      <c r="V130" t="s">
        <v>201</v>
      </c>
      <c r="Y130" s="16">
        <f t="shared" si="48"/>
        <v>105.10170000000001</v>
      </c>
      <c r="Z130" s="16"/>
      <c r="AA130" t="s">
        <v>204</v>
      </c>
      <c r="AB130" t="s">
        <v>70</v>
      </c>
      <c r="AC130" t="s">
        <v>167</v>
      </c>
      <c r="AD130" t="s">
        <v>193</v>
      </c>
      <c r="AE130">
        <v>0.14399999999999999</v>
      </c>
      <c r="AF130" s="17">
        <f t="shared" si="78"/>
        <v>288</v>
      </c>
      <c r="AG130" s="18">
        <f t="shared" si="79"/>
        <v>1712</v>
      </c>
      <c r="AH130">
        <v>2000</v>
      </c>
      <c r="AI130">
        <v>1473.15</v>
      </c>
      <c r="AJ130">
        <v>1.581</v>
      </c>
      <c r="AK130" s="18">
        <v>1.0209999999999999</v>
      </c>
      <c r="AL130" s="17">
        <f t="shared" si="73"/>
        <v>455.32799999999997</v>
      </c>
      <c r="AM130" s="18">
        <f t="shared" si="73"/>
        <v>1747.9519999999998</v>
      </c>
      <c r="AO130">
        <f>1.7339*C130*AE130</f>
        <v>499.36320000000001</v>
      </c>
      <c r="AR130">
        <v>50600</v>
      </c>
      <c r="AS130">
        <v>317</v>
      </c>
      <c r="AT130" s="7">
        <f t="shared" si="76"/>
        <v>2.556330210124429E-3</v>
      </c>
      <c r="AV130" s="12">
        <f t="shared" si="65"/>
        <v>3.1699999999999999E-2</v>
      </c>
      <c r="AW130" s="19">
        <f t="shared" si="49"/>
        <v>0.16526099848888365</v>
      </c>
      <c r="AX130" s="15">
        <f t="shared" si="50"/>
        <v>0.13356099848888364</v>
      </c>
      <c r="AY130" s="15">
        <f t="shared" si="66"/>
        <v>1.7838540317347579E-2</v>
      </c>
      <c r="BE130" s="15"/>
      <c r="BF130" s="16"/>
      <c r="BG130" s="16"/>
      <c r="BH130" s="20">
        <f t="shared" si="81"/>
        <v>0.6155724173707886</v>
      </c>
      <c r="BI130" s="20">
        <f t="shared" si="81"/>
        <v>8.545662535713686E-3</v>
      </c>
      <c r="BJ130" s="20">
        <f t="shared" si="81"/>
        <v>0.11070605825176068</v>
      </c>
      <c r="BK130" s="20">
        <f t="shared" si="81"/>
        <v>6.4530577262759778E-2</v>
      </c>
      <c r="BL130" s="20">
        <f t="shared" si="81"/>
        <v>1.0892549376552924E-3</v>
      </c>
      <c r="BM130" s="20">
        <f t="shared" si="80"/>
        <v>6.8857726270797559E-2</v>
      </c>
      <c r="BN130" s="20">
        <f t="shared" si="80"/>
        <v>8.52006075056113E-2</v>
      </c>
      <c r="BO130" s="20">
        <f t="shared" si="80"/>
        <v>3.449189670048225E-2</v>
      </c>
      <c r="BP130" s="20">
        <f t="shared" si="80"/>
        <v>1.1005799164431054E-2</v>
      </c>
      <c r="BQ130" s="20">
        <f t="shared" si="80"/>
        <v>0</v>
      </c>
      <c r="BR130" s="20">
        <f t="shared" si="82"/>
        <v>0.15306263994567351</v>
      </c>
      <c r="BS130" s="20">
        <f t="shared" si="82"/>
        <v>3.9262808608323338E-4</v>
      </c>
      <c r="BT130" s="6"/>
      <c r="BU130" s="6"/>
      <c r="BV130" s="6"/>
      <c r="BW130" s="6">
        <f t="shared" si="51"/>
        <v>0.95599494041674982</v>
      </c>
      <c r="BX130" s="6">
        <f t="shared" si="52"/>
        <v>1.3271566295229749E-2</v>
      </c>
      <c r="BY130" s="6">
        <f t="shared" si="53"/>
        <v>0.17192848245897943</v>
      </c>
      <c r="BZ130" s="6">
        <f t="shared" si="54"/>
        <v>0.10021713713044932</v>
      </c>
      <c r="CA130" s="6">
        <f t="shared" si="55"/>
        <v>1.6916323406270882E-3</v>
      </c>
      <c r="CB130" s="6">
        <f t="shared" si="56"/>
        <v>0.10693727669710201</v>
      </c>
      <c r="CC130" s="6">
        <f t="shared" si="57"/>
        <v>0.13231806266383722</v>
      </c>
      <c r="CD130" s="6">
        <f t="shared" si="58"/>
        <v>5.3566530599073875E-2</v>
      </c>
      <c r="CE130" s="6">
        <f t="shared" si="59"/>
        <v>1.7092202346196721E-2</v>
      </c>
      <c r="CF130" s="6">
        <f t="shared" si="60"/>
        <v>0</v>
      </c>
      <c r="CG130" s="6">
        <f t="shared" si="61"/>
        <v>0.28079911209766922</v>
      </c>
      <c r="CH130" s="6">
        <f t="shared" si="62"/>
        <v>7.2029084299022955E-4</v>
      </c>
      <c r="CI130" s="6">
        <f t="shared" ref="CI130:CI193" si="83">SUM(BW130:CF130)</f>
        <v>1.553017830948245</v>
      </c>
      <c r="CJ130">
        <f t="shared" ref="CJ130:CJ193" si="84">SUM(BW130:CH130)</f>
        <v>1.8345372338889043</v>
      </c>
    </row>
    <row r="131" spans="1:88" x14ac:dyDescent="0.45">
      <c r="A131" s="41" t="s">
        <v>587</v>
      </c>
      <c r="B131" t="s">
        <v>190</v>
      </c>
      <c r="C131">
        <v>2000</v>
      </c>
      <c r="D131">
        <v>1473.15</v>
      </c>
      <c r="E131" t="s">
        <v>190</v>
      </c>
      <c r="F131" s="7">
        <f t="shared" si="63"/>
        <v>200</v>
      </c>
      <c r="G131" s="7">
        <f t="shared" si="64"/>
        <v>1200</v>
      </c>
      <c r="H131" s="5">
        <v>57.44</v>
      </c>
      <c r="I131">
        <v>1.06</v>
      </c>
      <c r="J131" s="5">
        <v>17.53</v>
      </c>
      <c r="K131">
        <v>7.2</v>
      </c>
      <c r="L131" s="5">
        <v>0.12</v>
      </c>
      <c r="M131">
        <v>4.3099999999999996</v>
      </c>
      <c r="N131" s="5">
        <v>7.42</v>
      </c>
      <c r="O131" s="5">
        <v>3.32</v>
      </c>
      <c r="P131" s="5">
        <v>1.61</v>
      </c>
      <c r="Q131" s="5"/>
      <c r="R131" s="15">
        <f t="shared" si="77"/>
        <v>100.01</v>
      </c>
      <c r="S131" s="15"/>
      <c r="T131" s="12">
        <f t="shared" si="47"/>
        <v>5.14</v>
      </c>
      <c r="U131" s="12">
        <f t="shared" si="47"/>
        <v>3.61E-2</v>
      </c>
      <c r="V131" t="s">
        <v>201</v>
      </c>
      <c r="Y131" s="16">
        <f t="shared" si="48"/>
        <v>105.18610000000001</v>
      </c>
      <c r="Z131" s="16"/>
      <c r="AA131" t="s">
        <v>205</v>
      </c>
      <c r="AB131" t="s">
        <v>70</v>
      </c>
      <c r="AC131" t="s">
        <v>167</v>
      </c>
      <c r="AD131" t="s">
        <v>193</v>
      </c>
      <c r="AE131">
        <v>0.154</v>
      </c>
      <c r="AF131" s="17">
        <f t="shared" si="78"/>
        <v>308</v>
      </c>
      <c r="AG131" s="18">
        <f t="shared" si="79"/>
        <v>1692</v>
      </c>
      <c r="AH131">
        <v>2000</v>
      </c>
      <c r="AI131">
        <v>1473.15</v>
      </c>
      <c r="AJ131">
        <v>1.581</v>
      </c>
      <c r="AK131" s="18">
        <v>1.0209999999999999</v>
      </c>
      <c r="AL131" s="17">
        <f t="shared" si="73"/>
        <v>486.94799999999998</v>
      </c>
      <c r="AM131" s="18">
        <f t="shared" si="73"/>
        <v>1727.5319999999999</v>
      </c>
      <c r="AO131">
        <f>1.7321*C131*AE131</f>
        <v>533.48680000000002</v>
      </c>
      <c r="AR131">
        <v>51400</v>
      </c>
      <c r="AS131">
        <v>361</v>
      </c>
      <c r="AT131" s="7">
        <f t="shared" si="76"/>
        <v>2.8649555707028532E-3</v>
      </c>
      <c r="AV131" s="12">
        <f t="shared" si="65"/>
        <v>3.61E-2</v>
      </c>
      <c r="AW131" s="19">
        <f t="shared" si="49"/>
        <v>0.16426389371168171</v>
      </c>
      <c r="AX131" s="15">
        <f t="shared" si="50"/>
        <v>0.12816389371168171</v>
      </c>
      <c r="AY131" s="15">
        <f t="shared" si="66"/>
        <v>1.6425983651339248E-2</v>
      </c>
      <c r="BE131" s="15"/>
      <c r="BF131" s="16"/>
      <c r="BG131" s="16"/>
      <c r="BH131" s="20">
        <f t="shared" si="81"/>
        <v>0.6155724173707886</v>
      </c>
      <c r="BI131" s="20">
        <f t="shared" si="81"/>
        <v>8.545662535713686E-3</v>
      </c>
      <c r="BJ131" s="20">
        <f t="shared" si="81"/>
        <v>0.11070605825176068</v>
      </c>
      <c r="BK131" s="20">
        <f t="shared" si="81"/>
        <v>6.4530577262759778E-2</v>
      </c>
      <c r="BL131" s="20">
        <f t="shared" si="81"/>
        <v>1.0892549376552924E-3</v>
      </c>
      <c r="BM131" s="20">
        <f t="shared" si="80"/>
        <v>6.8857726270797559E-2</v>
      </c>
      <c r="BN131" s="20">
        <f t="shared" si="80"/>
        <v>8.52006075056113E-2</v>
      </c>
      <c r="BO131" s="20">
        <f t="shared" si="80"/>
        <v>3.449189670048225E-2</v>
      </c>
      <c r="BP131" s="20">
        <f t="shared" si="80"/>
        <v>1.1005799164431054E-2</v>
      </c>
      <c r="BQ131" s="20">
        <f t="shared" si="80"/>
        <v>0</v>
      </c>
      <c r="BR131" s="20">
        <f t="shared" si="82"/>
        <v>0.15509881682039287</v>
      </c>
      <c r="BS131" s="20">
        <f t="shared" si="82"/>
        <v>4.460216970304575E-4</v>
      </c>
      <c r="BT131" s="6"/>
      <c r="BU131" s="6"/>
      <c r="BV131" s="6"/>
      <c r="BW131" s="6">
        <f t="shared" si="51"/>
        <v>0.95599494041674982</v>
      </c>
      <c r="BX131" s="6">
        <f t="shared" si="52"/>
        <v>1.3271566295229749E-2</v>
      </c>
      <c r="BY131" s="6">
        <f t="shared" si="53"/>
        <v>0.17192848245897943</v>
      </c>
      <c r="BZ131" s="6">
        <f t="shared" si="54"/>
        <v>0.10021713713044932</v>
      </c>
      <c r="CA131" s="6">
        <f t="shared" si="55"/>
        <v>1.6916323406270882E-3</v>
      </c>
      <c r="CB131" s="6">
        <f t="shared" si="56"/>
        <v>0.10693727669710201</v>
      </c>
      <c r="CC131" s="6">
        <f t="shared" si="57"/>
        <v>0.13231806266383722</v>
      </c>
      <c r="CD131" s="6">
        <f t="shared" si="58"/>
        <v>5.3566530599073875E-2</v>
      </c>
      <c r="CE131" s="6">
        <f t="shared" si="59"/>
        <v>1.7092202346196721E-2</v>
      </c>
      <c r="CF131" s="6">
        <f t="shared" si="60"/>
        <v>0</v>
      </c>
      <c r="CG131" s="6">
        <f t="shared" si="61"/>
        <v>0.28523862375138731</v>
      </c>
      <c r="CH131" s="6">
        <f t="shared" si="62"/>
        <v>8.2026812088161784E-4</v>
      </c>
      <c r="CI131" s="6">
        <f t="shared" si="83"/>
        <v>1.553017830948245</v>
      </c>
      <c r="CJ131">
        <f t="shared" si="84"/>
        <v>1.8390767228205138</v>
      </c>
    </row>
    <row r="132" spans="1:88" x14ac:dyDescent="0.45">
      <c r="A132" s="41" t="s">
        <v>587</v>
      </c>
      <c r="B132" t="s">
        <v>190</v>
      </c>
      <c r="C132">
        <v>2000</v>
      </c>
      <c r="D132">
        <v>1473.15</v>
      </c>
      <c r="E132" t="s">
        <v>190</v>
      </c>
      <c r="F132" s="7">
        <f t="shared" si="63"/>
        <v>200</v>
      </c>
      <c r="G132" s="7">
        <f t="shared" si="64"/>
        <v>1200</v>
      </c>
      <c r="H132" s="5">
        <v>57.44</v>
      </c>
      <c r="I132">
        <v>1.06</v>
      </c>
      <c r="J132" s="5">
        <v>17.53</v>
      </c>
      <c r="K132">
        <v>7.2</v>
      </c>
      <c r="L132" s="5">
        <v>0.12</v>
      </c>
      <c r="M132">
        <v>4.3099999999999996</v>
      </c>
      <c r="N132" s="5">
        <v>7.42</v>
      </c>
      <c r="O132" s="5">
        <v>3.32</v>
      </c>
      <c r="P132" s="5">
        <v>1.61</v>
      </c>
      <c r="Q132" s="5"/>
      <c r="R132" s="15">
        <f t="shared" si="77"/>
        <v>100.01</v>
      </c>
      <c r="S132" s="15"/>
      <c r="T132" s="12">
        <f t="shared" si="47"/>
        <v>4.92</v>
      </c>
      <c r="U132" s="12">
        <f t="shared" si="47"/>
        <v>3.7999999999999999E-2</v>
      </c>
      <c r="V132" t="s">
        <v>201</v>
      </c>
      <c r="Y132" s="16">
        <f t="shared" si="48"/>
        <v>104.968</v>
      </c>
      <c r="Z132" s="16"/>
      <c r="AA132" t="s">
        <v>206</v>
      </c>
      <c r="AB132" t="s">
        <v>70</v>
      </c>
      <c r="AC132" t="s">
        <v>167</v>
      </c>
      <c r="AD132" t="s">
        <v>193</v>
      </c>
      <c r="AE132">
        <v>0.13400000000000001</v>
      </c>
      <c r="AF132" s="17">
        <f t="shared" si="78"/>
        <v>268</v>
      </c>
      <c r="AG132" s="18">
        <f t="shared" si="79"/>
        <v>1732</v>
      </c>
      <c r="AH132">
        <v>2000</v>
      </c>
      <c r="AI132">
        <v>1473.15</v>
      </c>
      <c r="AJ132">
        <v>1.581</v>
      </c>
      <c r="AK132" s="18">
        <v>1.0209999999999999</v>
      </c>
      <c r="AL132" s="17">
        <f t="shared" si="73"/>
        <v>423.70799999999997</v>
      </c>
      <c r="AM132" s="18">
        <f t="shared" si="73"/>
        <v>1768.3719999999998</v>
      </c>
      <c r="AO132">
        <f>1.7357*C132*AE132</f>
        <v>465.16760000000005</v>
      </c>
      <c r="AR132">
        <v>49200</v>
      </c>
      <c r="AS132">
        <v>380</v>
      </c>
      <c r="AT132" s="7">
        <f t="shared" si="76"/>
        <v>3.1496933193346966E-3</v>
      </c>
      <c r="AV132" s="12">
        <f t="shared" si="65"/>
        <v>3.7999999999999999E-2</v>
      </c>
      <c r="AW132" s="19">
        <f t="shared" si="49"/>
        <v>0.16703060273790066</v>
      </c>
      <c r="AX132" s="15">
        <f t="shared" si="50"/>
        <v>0.12903060273790065</v>
      </c>
      <c r="AY132" s="15">
        <f t="shared" si="66"/>
        <v>1.6648896442905934E-2</v>
      </c>
      <c r="BE132" s="15"/>
      <c r="BF132" s="16"/>
      <c r="BG132" s="16"/>
      <c r="BH132" s="20">
        <f t="shared" si="81"/>
        <v>0.6155724173707886</v>
      </c>
      <c r="BI132" s="20">
        <f t="shared" si="81"/>
        <v>8.545662535713686E-3</v>
      </c>
      <c r="BJ132" s="20">
        <f t="shared" si="81"/>
        <v>0.11070605825176068</v>
      </c>
      <c r="BK132" s="20">
        <f t="shared" si="81"/>
        <v>6.4530577262759778E-2</v>
      </c>
      <c r="BL132" s="20">
        <f t="shared" si="81"/>
        <v>1.0892549376552924E-3</v>
      </c>
      <c r="BM132" s="20">
        <f t="shared" si="80"/>
        <v>6.8857726270797559E-2</v>
      </c>
      <c r="BN132" s="20">
        <f t="shared" si="80"/>
        <v>8.52006075056113E-2</v>
      </c>
      <c r="BO132" s="20">
        <f t="shared" si="80"/>
        <v>3.449189670048225E-2</v>
      </c>
      <c r="BP132" s="20">
        <f t="shared" si="80"/>
        <v>1.1005799164431054E-2</v>
      </c>
      <c r="BQ132" s="20">
        <f t="shared" si="80"/>
        <v>0</v>
      </c>
      <c r="BR132" s="20">
        <f t="shared" si="82"/>
        <v>0.14944895025965579</v>
      </c>
      <c r="BS132" s="20">
        <f t="shared" si="82"/>
        <v>4.7262292189599321E-4</v>
      </c>
      <c r="BT132" s="6"/>
      <c r="BU132" s="6"/>
      <c r="BV132" s="6"/>
      <c r="BW132" s="6">
        <f t="shared" si="51"/>
        <v>0.95599494041674982</v>
      </c>
      <c r="BX132" s="6">
        <f t="shared" si="52"/>
        <v>1.3271566295229749E-2</v>
      </c>
      <c r="BY132" s="6">
        <f t="shared" si="53"/>
        <v>0.17192848245897943</v>
      </c>
      <c r="BZ132" s="6">
        <f t="shared" si="54"/>
        <v>0.10021713713044932</v>
      </c>
      <c r="CA132" s="6">
        <f t="shared" si="55"/>
        <v>1.6916323406270882E-3</v>
      </c>
      <c r="CB132" s="6">
        <f t="shared" si="56"/>
        <v>0.10693727669710201</v>
      </c>
      <c r="CC132" s="6">
        <f t="shared" si="57"/>
        <v>0.13231806266383722</v>
      </c>
      <c r="CD132" s="6">
        <f t="shared" si="58"/>
        <v>5.3566530599073875E-2</v>
      </c>
      <c r="CE132" s="6">
        <f t="shared" si="59"/>
        <v>1.7092202346196721E-2</v>
      </c>
      <c r="CF132" s="6">
        <f t="shared" si="60"/>
        <v>0</v>
      </c>
      <c r="CG132" s="6">
        <f t="shared" si="61"/>
        <v>0.27302996670366259</v>
      </c>
      <c r="CH132" s="6">
        <f t="shared" si="62"/>
        <v>8.634401272438082E-4</v>
      </c>
      <c r="CI132" s="6">
        <f t="shared" si="83"/>
        <v>1.553017830948245</v>
      </c>
      <c r="CJ132">
        <f t="shared" si="84"/>
        <v>1.8269112377791514</v>
      </c>
    </row>
    <row r="133" spans="1:88" x14ac:dyDescent="0.45">
      <c r="A133" s="41" t="s">
        <v>587</v>
      </c>
      <c r="B133" t="s">
        <v>190</v>
      </c>
      <c r="C133">
        <v>2000</v>
      </c>
      <c r="D133">
        <v>1473.15</v>
      </c>
      <c r="E133" t="s">
        <v>190</v>
      </c>
      <c r="F133" s="7">
        <f t="shared" si="63"/>
        <v>200</v>
      </c>
      <c r="G133" s="7">
        <f t="shared" si="64"/>
        <v>1200</v>
      </c>
      <c r="H133" s="5">
        <v>57.44</v>
      </c>
      <c r="I133">
        <v>1.06</v>
      </c>
      <c r="J133" s="5">
        <v>17.53</v>
      </c>
      <c r="K133">
        <v>7.2</v>
      </c>
      <c r="L133" s="5">
        <v>0.12</v>
      </c>
      <c r="M133">
        <v>4.3099999999999996</v>
      </c>
      <c r="N133" s="5">
        <v>7.42</v>
      </c>
      <c r="O133" s="5">
        <v>3.32</v>
      </c>
      <c r="P133" s="5">
        <v>1.61</v>
      </c>
      <c r="Q133" s="5"/>
      <c r="R133" s="15">
        <f t="shared" si="77"/>
        <v>100.01</v>
      </c>
      <c r="S133" s="15"/>
      <c r="T133" s="12">
        <f t="shared" si="47"/>
        <v>4.9000000000000004</v>
      </c>
      <c r="U133" s="12">
        <f t="shared" si="47"/>
        <v>4.5900000000000003E-2</v>
      </c>
      <c r="V133" t="s">
        <v>201</v>
      </c>
      <c r="Y133" s="16">
        <f t="shared" si="48"/>
        <v>104.95590000000001</v>
      </c>
      <c r="Z133" s="16"/>
      <c r="AA133" t="s">
        <v>207</v>
      </c>
      <c r="AB133" t="s">
        <v>70</v>
      </c>
      <c r="AC133" t="s">
        <v>167</v>
      </c>
      <c r="AD133" t="s">
        <v>193</v>
      </c>
      <c r="AE133">
        <v>0.13700000000000001</v>
      </c>
      <c r="AF133" s="17">
        <f t="shared" si="78"/>
        <v>274</v>
      </c>
      <c r="AG133" s="18">
        <f t="shared" si="79"/>
        <v>1726</v>
      </c>
      <c r="AH133">
        <v>2000</v>
      </c>
      <c r="AI133">
        <v>1473.15</v>
      </c>
      <c r="AJ133">
        <v>1.581</v>
      </c>
      <c r="AK133" s="18">
        <v>1.0209999999999999</v>
      </c>
      <c r="AL133" s="17">
        <f t="shared" si="73"/>
        <v>433.19400000000002</v>
      </c>
      <c r="AM133" s="18">
        <f t="shared" si="73"/>
        <v>1762.2459999999999</v>
      </c>
      <c r="AO133">
        <f>1.7351*C133*AE133</f>
        <v>475.4174000000001</v>
      </c>
      <c r="AR133">
        <v>49000</v>
      </c>
      <c r="AS133">
        <v>459</v>
      </c>
      <c r="AT133" s="7">
        <f t="shared" si="76"/>
        <v>3.8174675709318007E-3</v>
      </c>
      <c r="AV133" s="12">
        <f t="shared" si="65"/>
        <v>4.5900000000000003E-2</v>
      </c>
      <c r="AW133" s="19">
        <f t="shared" si="49"/>
        <v>0.16729096277414668</v>
      </c>
      <c r="AX133" s="15">
        <f t="shared" si="50"/>
        <v>0.12139096277414668</v>
      </c>
      <c r="AY133" s="15">
        <f t="shared" si="66"/>
        <v>1.4735765843234265E-2</v>
      </c>
      <c r="BE133" s="15"/>
      <c r="BF133" s="16"/>
      <c r="BG133" s="16"/>
      <c r="BH133" s="20">
        <f t="shared" si="81"/>
        <v>0.6155724173707886</v>
      </c>
      <c r="BI133" s="20">
        <f t="shared" si="81"/>
        <v>8.545662535713686E-3</v>
      </c>
      <c r="BJ133" s="20">
        <f t="shared" si="81"/>
        <v>0.11070605825176068</v>
      </c>
      <c r="BK133" s="20">
        <f t="shared" si="81"/>
        <v>6.4530577262759778E-2</v>
      </c>
      <c r="BL133" s="20">
        <f t="shared" si="81"/>
        <v>1.0892549376552924E-3</v>
      </c>
      <c r="BM133" s="20">
        <f t="shared" si="80"/>
        <v>6.8857726270797559E-2</v>
      </c>
      <c r="BN133" s="20">
        <f t="shared" si="80"/>
        <v>8.52006075056113E-2</v>
      </c>
      <c r="BO133" s="20">
        <f t="shared" si="80"/>
        <v>3.449189670048225E-2</v>
      </c>
      <c r="BP133" s="20">
        <f t="shared" si="80"/>
        <v>1.1005799164431054E-2</v>
      </c>
      <c r="BQ133" s="20">
        <f t="shared" si="80"/>
        <v>0</v>
      </c>
      <c r="BR133" s="20">
        <f t="shared" si="82"/>
        <v>0.14891727184728978</v>
      </c>
      <c r="BS133" s="20">
        <f t="shared" si="82"/>
        <v>5.7116961384373057E-4</v>
      </c>
      <c r="BT133" s="6"/>
      <c r="BU133" s="6"/>
      <c r="BV133" s="6"/>
      <c r="BW133" s="6">
        <f t="shared" si="51"/>
        <v>0.95599494041674982</v>
      </c>
      <c r="BX133" s="6">
        <f t="shared" si="52"/>
        <v>1.3271566295229749E-2</v>
      </c>
      <c r="BY133" s="6">
        <f t="shared" si="53"/>
        <v>0.17192848245897943</v>
      </c>
      <c r="BZ133" s="6">
        <f t="shared" si="54"/>
        <v>0.10021713713044932</v>
      </c>
      <c r="CA133" s="6">
        <f t="shared" si="55"/>
        <v>1.6916323406270882E-3</v>
      </c>
      <c r="CB133" s="6">
        <f t="shared" si="56"/>
        <v>0.10693727669710201</v>
      </c>
      <c r="CC133" s="6">
        <f t="shared" si="57"/>
        <v>0.13231806266383722</v>
      </c>
      <c r="CD133" s="6">
        <f t="shared" si="58"/>
        <v>5.3566530599073875E-2</v>
      </c>
      <c r="CE133" s="6">
        <f t="shared" si="59"/>
        <v>1.7092202346196721E-2</v>
      </c>
      <c r="CF133" s="6">
        <f t="shared" si="60"/>
        <v>0</v>
      </c>
      <c r="CG133" s="6">
        <f t="shared" si="61"/>
        <v>0.27192008879023311</v>
      </c>
      <c r="CH133" s="6">
        <f t="shared" si="62"/>
        <v>1.0429447852760738E-3</v>
      </c>
      <c r="CI133" s="6">
        <f t="shared" si="83"/>
        <v>1.553017830948245</v>
      </c>
      <c r="CJ133">
        <f t="shared" si="84"/>
        <v>1.8259808645237541</v>
      </c>
    </row>
    <row r="134" spans="1:88" x14ac:dyDescent="0.45">
      <c r="A134" s="41" t="s">
        <v>587</v>
      </c>
      <c r="B134" t="s">
        <v>190</v>
      </c>
      <c r="C134">
        <v>2000</v>
      </c>
      <c r="D134">
        <v>1473.15</v>
      </c>
      <c r="E134" t="s">
        <v>190</v>
      </c>
      <c r="F134" s="7">
        <f t="shared" si="63"/>
        <v>200</v>
      </c>
      <c r="G134" s="7">
        <f t="shared" si="64"/>
        <v>1200</v>
      </c>
      <c r="H134" s="5">
        <v>57.44</v>
      </c>
      <c r="I134">
        <v>1.06</v>
      </c>
      <c r="J134" s="5">
        <v>17.53</v>
      </c>
      <c r="K134">
        <v>7.2</v>
      </c>
      <c r="L134" s="5">
        <v>0.12</v>
      </c>
      <c r="M134">
        <v>4.3099999999999996</v>
      </c>
      <c r="N134" s="5">
        <v>7.42</v>
      </c>
      <c r="O134" s="5">
        <v>3.32</v>
      </c>
      <c r="P134" s="5">
        <v>1.61</v>
      </c>
      <c r="Q134" s="5"/>
      <c r="R134" s="15">
        <f t="shared" si="77"/>
        <v>100.01</v>
      </c>
      <c r="S134" s="15"/>
      <c r="T134" s="12">
        <f t="shared" ref="T134:U197" si="85">AR134/10000</f>
        <v>5.24</v>
      </c>
      <c r="U134" s="12">
        <f t="shared" si="85"/>
        <v>5.21E-2</v>
      </c>
      <c r="V134" t="s">
        <v>201</v>
      </c>
      <c r="Y134" s="16">
        <f t="shared" ref="Y134:Y197" si="86">SUM(H134:P134,T134:U134)</f>
        <v>105.3021</v>
      </c>
      <c r="Z134" s="16"/>
      <c r="AA134" t="s">
        <v>208</v>
      </c>
      <c r="AB134" t="s">
        <v>70</v>
      </c>
      <c r="AC134" t="s">
        <v>167</v>
      </c>
      <c r="AD134" t="s">
        <v>193</v>
      </c>
      <c r="AE134">
        <v>0.19800000000000001</v>
      </c>
      <c r="AF134" s="17">
        <f t="shared" si="78"/>
        <v>396</v>
      </c>
      <c r="AG134" s="18">
        <f t="shared" si="79"/>
        <v>1604</v>
      </c>
      <c r="AH134">
        <v>2000</v>
      </c>
      <c r="AI134">
        <v>1473.15</v>
      </c>
      <c r="AJ134">
        <v>1.581</v>
      </c>
      <c r="AK134" s="18">
        <v>1.0209999999999999</v>
      </c>
      <c r="AL134" s="17">
        <f t="shared" si="73"/>
        <v>626.07600000000002</v>
      </c>
      <c r="AM134" s="18">
        <f t="shared" si="73"/>
        <v>1637.6839999999997</v>
      </c>
      <c r="AO134">
        <f>1.7248*C134*AE134</f>
        <v>683.02080000000012</v>
      </c>
      <c r="AR134">
        <v>52400</v>
      </c>
      <c r="AS134">
        <v>521</v>
      </c>
      <c r="AT134" s="7">
        <f t="shared" si="76"/>
        <v>4.0510104199694341E-3</v>
      </c>
      <c r="AV134" s="12">
        <f t="shared" si="65"/>
        <v>5.21E-2</v>
      </c>
      <c r="AW134" s="19">
        <f t="shared" ref="AW134:AW197" si="87">((BH134*($BB$5))+(BJ134*($BB$6))+(BK134*($BB$7)+(BM134*$BB$8)+(BN134*$BB$9)+(BO134*($BB$10))+(BP134*$BB$11)+((C134/D134)*$BB$12)+(C134*$BB$13)+(BR134*$BB$14)+(C134*$BD$13))+(BR134*$BD$14))</f>
        <v>0.16303439536952044</v>
      </c>
      <c r="AX134" s="15">
        <f t="shared" ref="AX134:AX197" si="88">ABS(U134-AW134)</f>
        <v>0.11093439536952043</v>
      </c>
      <c r="AY134" s="15">
        <f t="shared" si="66"/>
        <v>1.2306440076001077E-2</v>
      </c>
      <c r="BE134" s="15"/>
      <c r="BF134" s="16"/>
      <c r="BG134" s="16"/>
      <c r="BH134" s="20">
        <f t="shared" si="81"/>
        <v>0.6155724173707886</v>
      </c>
      <c r="BI134" s="20">
        <f t="shared" si="81"/>
        <v>8.545662535713686E-3</v>
      </c>
      <c r="BJ134" s="20">
        <f t="shared" si="81"/>
        <v>0.11070605825176068</v>
      </c>
      <c r="BK134" s="20">
        <f t="shared" si="81"/>
        <v>6.4530577262759778E-2</v>
      </c>
      <c r="BL134" s="20">
        <f t="shared" si="81"/>
        <v>1.0892549376552924E-3</v>
      </c>
      <c r="BM134" s="20">
        <f t="shared" si="80"/>
        <v>6.8857726270797559E-2</v>
      </c>
      <c r="BN134" s="20">
        <f t="shared" si="80"/>
        <v>8.52006075056113E-2</v>
      </c>
      <c r="BO134" s="20">
        <f t="shared" si="80"/>
        <v>3.449189670048225E-2</v>
      </c>
      <c r="BP134" s="20">
        <f t="shared" si="80"/>
        <v>1.1005799164431054E-2</v>
      </c>
      <c r="BQ134" s="20">
        <f t="shared" si="80"/>
        <v>0</v>
      </c>
      <c r="BR134" s="20">
        <f t="shared" si="82"/>
        <v>0.15760956207912069</v>
      </c>
      <c r="BS134" s="20">
        <f t="shared" si="82"/>
        <v>6.4164145762103772E-4</v>
      </c>
      <c r="BT134" s="6"/>
      <c r="BU134" s="6"/>
      <c r="BV134" s="6"/>
      <c r="BW134" s="6">
        <f t="shared" ref="BW134:BW197" si="89">(H134/$CN$27)</f>
        <v>0.95599494041674982</v>
      </c>
      <c r="BX134" s="6">
        <f t="shared" ref="BX134:BX197" si="90">(I134/$CN$28)</f>
        <v>1.3271566295229749E-2</v>
      </c>
      <c r="BY134" s="6">
        <f t="shared" ref="BY134:BY197" si="91">(J134/$CN$29)</f>
        <v>0.17192848245897943</v>
      </c>
      <c r="BZ134" s="6">
        <f t="shared" ref="BZ134:BZ197" si="92">(K134/$CN$30)</f>
        <v>0.10021713713044932</v>
      </c>
      <c r="CA134" s="6">
        <f t="shared" ref="CA134:CA197" si="93">(L134/$CN$31)</f>
        <v>1.6916323406270882E-3</v>
      </c>
      <c r="CB134" s="6">
        <f t="shared" ref="CB134:CB197" si="94">(M134/$CN$32)</f>
        <v>0.10693727669710201</v>
      </c>
      <c r="CC134" s="6">
        <f t="shared" ref="CC134:CC197" si="95">(N134/$CN$33)</f>
        <v>0.13231806266383722</v>
      </c>
      <c r="CD134" s="6">
        <f t="shared" ref="CD134:CD197" si="96">(O134/$CN$34)</f>
        <v>5.3566530599073875E-2</v>
      </c>
      <c r="CE134" s="6">
        <f t="shared" ref="CE134:CE197" si="97">(P134/$CN$35)</f>
        <v>1.7092202346196721E-2</v>
      </c>
      <c r="CF134" s="6">
        <f t="shared" ref="CF134:CF197" si="98">(Q134/$CN$36)</f>
        <v>0</v>
      </c>
      <c r="CG134" s="6">
        <f t="shared" ref="CG134:CG197" si="99">(T134/$CN$37)</f>
        <v>0.29078801331853499</v>
      </c>
      <c r="CH134" s="6">
        <f t="shared" ref="CH134:CH197" si="100">(U134/$CN$38)</f>
        <v>1.1838218586684845E-3</v>
      </c>
      <c r="CI134" s="6">
        <f t="shared" si="83"/>
        <v>1.553017830948245</v>
      </c>
      <c r="CJ134">
        <f t="shared" si="84"/>
        <v>1.8449896661254483</v>
      </c>
    </row>
    <row r="135" spans="1:88" x14ac:dyDescent="0.45">
      <c r="A135" s="41" t="s">
        <v>587</v>
      </c>
      <c r="B135" t="s">
        <v>190</v>
      </c>
      <c r="C135">
        <v>2000</v>
      </c>
      <c r="D135">
        <v>1473.15</v>
      </c>
      <c r="E135" t="s">
        <v>190</v>
      </c>
      <c r="F135" s="7">
        <f t="shared" ref="F135:F198" si="101">C135/10</f>
        <v>200</v>
      </c>
      <c r="G135" s="7">
        <f t="shared" ref="G135:G198" si="102">D135-273.15</f>
        <v>1200</v>
      </c>
      <c r="H135" s="5">
        <v>57.44</v>
      </c>
      <c r="I135">
        <v>1.06</v>
      </c>
      <c r="J135" s="5">
        <v>17.53</v>
      </c>
      <c r="K135">
        <v>7.2</v>
      </c>
      <c r="L135" s="5">
        <v>0.12</v>
      </c>
      <c r="M135">
        <v>4.3099999999999996</v>
      </c>
      <c r="N135" s="5">
        <v>7.42</v>
      </c>
      <c r="O135" s="5">
        <v>3.32</v>
      </c>
      <c r="P135" s="5">
        <v>1.61</v>
      </c>
      <c r="Q135" s="5"/>
      <c r="R135" s="15">
        <f t="shared" si="77"/>
        <v>100.01</v>
      </c>
      <c r="S135" s="15"/>
      <c r="T135" s="12">
        <f t="shared" si="85"/>
        <v>5.13</v>
      </c>
      <c r="U135" s="12">
        <f t="shared" si="85"/>
        <v>5.6899999999999999E-2</v>
      </c>
      <c r="V135" t="s">
        <v>201</v>
      </c>
      <c r="Y135" s="16">
        <f t="shared" si="86"/>
        <v>105.1969</v>
      </c>
      <c r="Z135" s="16"/>
      <c r="AA135" t="s">
        <v>209</v>
      </c>
      <c r="AB135" t="s">
        <v>70</v>
      </c>
      <c r="AC135" t="s">
        <v>167</v>
      </c>
      <c r="AD135" t="s">
        <v>193</v>
      </c>
      <c r="AE135">
        <v>0.192</v>
      </c>
      <c r="AF135" s="17">
        <f t="shared" si="78"/>
        <v>384</v>
      </c>
      <c r="AG135" s="18">
        <f t="shared" si="79"/>
        <v>1616</v>
      </c>
      <c r="AH135">
        <v>2000</v>
      </c>
      <c r="AI135">
        <v>1473.15</v>
      </c>
      <c r="AJ135">
        <v>1.581</v>
      </c>
      <c r="AK135" s="18">
        <v>1.0209999999999999</v>
      </c>
      <c r="AL135" s="17">
        <f t="shared" si="73"/>
        <v>607.10400000000004</v>
      </c>
      <c r="AM135" s="18">
        <f t="shared" si="73"/>
        <v>1649.9359999999999</v>
      </c>
      <c r="AO135">
        <f>1.7257*C135*AE135</f>
        <v>662.66880000000003</v>
      </c>
      <c r="AR135">
        <v>51300</v>
      </c>
      <c r="AS135">
        <v>569</v>
      </c>
      <c r="AT135" s="7">
        <f t="shared" si="76"/>
        <v>4.5169843374163483E-3</v>
      </c>
      <c r="AV135" s="12">
        <f t="shared" ref="AV135:AV198" si="103">AS135/10000</f>
        <v>5.6899999999999999E-2</v>
      </c>
      <c r="AW135" s="19">
        <f t="shared" si="87"/>
        <v>0.16440826520965818</v>
      </c>
      <c r="AX135" s="15">
        <f t="shared" si="88"/>
        <v>0.10750826520965817</v>
      </c>
      <c r="AY135" s="15">
        <f t="shared" ref="AY135:AY198" si="104">(AV135-AW135)^2</f>
        <v>1.1558027088390198E-2</v>
      </c>
      <c r="BE135" s="15"/>
      <c r="BF135" s="16"/>
      <c r="BG135" s="16"/>
      <c r="BH135" s="20">
        <f t="shared" si="81"/>
        <v>0.6155724173707886</v>
      </c>
      <c r="BI135" s="20">
        <f t="shared" si="81"/>
        <v>8.545662535713686E-3</v>
      </c>
      <c r="BJ135" s="20">
        <f t="shared" si="81"/>
        <v>0.11070605825176068</v>
      </c>
      <c r="BK135" s="20">
        <f t="shared" si="81"/>
        <v>6.4530577262759778E-2</v>
      </c>
      <c r="BL135" s="20">
        <f t="shared" si="81"/>
        <v>1.0892549376552924E-3</v>
      </c>
      <c r="BM135" s="20">
        <f t="shared" si="80"/>
        <v>6.8857726270797559E-2</v>
      </c>
      <c r="BN135" s="20">
        <f t="shared" si="80"/>
        <v>8.52006075056113E-2</v>
      </c>
      <c r="BO135" s="20">
        <f t="shared" si="80"/>
        <v>3.449189670048225E-2</v>
      </c>
      <c r="BP135" s="20">
        <f t="shared" si="80"/>
        <v>1.1005799164431054E-2</v>
      </c>
      <c r="BQ135" s="20">
        <f t="shared" si="80"/>
        <v>0</v>
      </c>
      <c r="BR135" s="20">
        <f t="shared" si="82"/>
        <v>0.15480399734678332</v>
      </c>
      <c r="BS135" s="20">
        <f t="shared" si="82"/>
        <v>7.0304073649554266E-4</v>
      </c>
      <c r="BT135" s="6"/>
      <c r="BU135" s="6"/>
      <c r="BV135" s="6"/>
      <c r="BW135" s="6">
        <f t="shared" si="89"/>
        <v>0.95599494041674982</v>
      </c>
      <c r="BX135" s="6">
        <f t="shared" si="90"/>
        <v>1.3271566295229749E-2</v>
      </c>
      <c r="BY135" s="6">
        <f t="shared" si="91"/>
        <v>0.17192848245897943</v>
      </c>
      <c r="BZ135" s="6">
        <f t="shared" si="92"/>
        <v>0.10021713713044932</v>
      </c>
      <c r="CA135" s="6">
        <f t="shared" si="93"/>
        <v>1.6916323406270882E-3</v>
      </c>
      <c r="CB135" s="6">
        <f t="shared" si="94"/>
        <v>0.10693727669710201</v>
      </c>
      <c r="CC135" s="6">
        <f t="shared" si="95"/>
        <v>0.13231806266383722</v>
      </c>
      <c r="CD135" s="6">
        <f t="shared" si="96"/>
        <v>5.3566530599073875E-2</v>
      </c>
      <c r="CE135" s="6">
        <f t="shared" si="97"/>
        <v>1.7092202346196721E-2</v>
      </c>
      <c r="CF135" s="6">
        <f t="shared" si="98"/>
        <v>0</v>
      </c>
      <c r="CG135" s="6">
        <f t="shared" si="99"/>
        <v>0.2846836847946726</v>
      </c>
      <c r="CH135" s="6">
        <f t="shared" si="100"/>
        <v>1.2928879800045445E-3</v>
      </c>
      <c r="CI135" s="6">
        <f t="shared" si="83"/>
        <v>1.553017830948245</v>
      </c>
      <c r="CJ135">
        <f t="shared" si="84"/>
        <v>1.838994403722922</v>
      </c>
    </row>
    <row r="136" spans="1:88" x14ac:dyDescent="0.45">
      <c r="A136" s="41" t="s">
        <v>587</v>
      </c>
      <c r="B136" t="s">
        <v>190</v>
      </c>
      <c r="C136">
        <v>2000</v>
      </c>
      <c r="D136">
        <v>1473.15</v>
      </c>
      <c r="E136" t="s">
        <v>190</v>
      </c>
      <c r="F136" s="7">
        <f t="shared" si="101"/>
        <v>200</v>
      </c>
      <c r="G136" s="7">
        <f t="shared" si="102"/>
        <v>1200</v>
      </c>
      <c r="H136" s="5">
        <v>57.44</v>
      </c>
      <c r="I136">
        <v>1.06</v>
      </c>
      <c r="J136" s="5">
        <v>17.53</v>
      </c>
      <c r="K136">
        <v>7.2</v>
      </c>
      <c r="L136" s="5">
        <v>0.12</v>
      </c>
      <c r="M136">
        <v>4.3099999999999996</v>
      </c>
      <c r="N136" s="5">
        <v>7.42</v>
      </c>
      <c r="O136" s="5">
        <v>3.32</v>
      </c>
      <c r="P136" s="5">
        <v>1.61</v>
      </c>
      <c r="Q136" s="5"/>
      <c r="R136" s="15">
        <f t="shared" si="77"/>
        <v>100.01</v>
      </c>
      <c r="S136" s="15"/>
      <c r="T136" s="12">
        <f t="shared" si="85"/>
        <v>5.33</v>
      </c>
      <c r="U136" s="12">
        <f t="shared" si="85"/>
        <v>5.0700000000000002E-2</v>
      </c>
      <c r="V136" t="s">
        <v>201</v>
      </c>
      <c r="Y136" s="16">
        <f t="shared" si="86"/>
        <v>105.39070000000001</v>
      </c>
      <c r="Z136" s="16"/>
      <c r="AA136" t="s">
        <v>210</v>
      </c>
      <c r="AB136" t="s">
        <v>70</v>
      </c>
      <c r="AC136" t="s">
        <v>167</v>
      </c>
      <c r="AD136" t="s">
        <v>193</v>
      </c>
      <c r="AE136">
        <v>0.19600000000000001</v>
      </c>
      <c r="AF136" s="17">
        <f t="shared" si="78"/>
        <v>392</v>
      </c>
      <c r="AG136" s="18">
        <f t="shared" si="79"/>
        <v>1608</v>
      </c>
      <c r="AH136">
        <v>2000</v>
      </c>
      <c r="AI136">
        <v>1473.15</v>
      </c>
      <c r="AJ136">
        <v>1.581</v>
      </c>
      <c r="AK136" s="18">
        <v>1.0209999999999999</v>
      </c>
      <c r="AL136" s="17">
        <f t="shared" si="73"/>
        <v>619.75199999999995</v>
      </c>
      <c r="AM136" s="18">
        <f t="shared" si="73"/>
        <v>1641.7679999999998</v>
      </c>
      <c r="AO136">
        <f>1.7251*C136*AE136</f>
        <v>676.2392000000001</v>
      </c>
      <c r="AR136">
        <v>53300</v>
      </c>
      <c r="AS136">
        <v>507</v>
      </c>
      <c r="AT136" s="7">
        <f t="shared" si="76"/>
        <v>3.8762686221024611E-3</v>
      </c>
      <c r="AV136" s="12">
        <f t="shared" si="103"/>
        <v>5.0700000000000002E-2</v>
      </c>
      <c r="AW136" s="19">
        <f t="shared" si="87"/>
        <v>0.1619193741157387</v>
      </c>
      <c r="AX136" s="15">
        <f t="shared" si="88"/>
        <v>0.11121937411573871</v>
      </c>
      <c r="AY136" s="15">
        <f t="shared" si="104"/>
        <v>1.2369749178696649E-2</v>
      </c>
      <c r="BE136" s="15"/>
      <c r="BF136" s="16"/>
      <c r="BG136" s="16"/>
      <c r="BH136" s="20">
        <f t="shared" si="81"/>
        <v>0.6155724173707886</v>
      </c>
      <c r="BI136" s="20">
        <f t="shared" si="81"/>
        <v>8.545662535713686E-3</v>
      </c>
      <c r="BJ136" s="20">
        <f t="shared" si="81"/>
        <v>0.11070605825176068</v>
      </c>
      <c r="BK136" s="20">
        <f t="shared" si="81"/>
        <v>6.4530577262759778E-2</v>
      </c>
      <c r="BL136" s="20">
        <f t="shared" si="81"/>
        <v>1.0892549376552924E-3</v>
      </c>
      <c r="BM136" s="20">
        <f t="shared" si="80"/>
        <v>6.8857726270797559E-2</v>
      </c>
      <c r="BN136" s="20">
        <f t="shared" si="80"/>
        <v>8.52006075056113E-2</v>
      </c>
      <c r="BO136" s="20">
        <f t="shared" si="80"/>
        <v>3.449189670048225E-2</v>
      </c>
      <c r="BP136" s="20">
        <f t="shared" si="80"/>
        <v>1.1005799164431054E-2</v>
      </c>
      <c r="BQ136" s="20">
        <f t="shared" si="80"/>
        <v>0</v>
      </c>
      <c r="BR136" s="20">
        <f t="shared" si="82"/>
        <v>0.15988653491455543</v>
      </c>
      <c r="BS136" s="20">
        <f t="shared" si="82"/>
        <v>6.2272465241963444E-4</v>
      </c>
      <c r="BT136" s="6"/>
      <c r="BU136" s="6"/>
      <c r="BV136" s="6"/>
      <c r="BW136" s="6">
        <f t="shared" si="89"/>
        <v>0.95599494041674982</v>
      </c>
      <c r="BX136" s="6">
        <f t="shared" si="90"/>
        <v>1.3271566295229749E-2</v>
      </c>
      <c r="BY136" s="6">
        <f t="shared" si="91"/>
        <v>0.17192848245897943</v>
      </c>
      <c r="BZ136" s="6">
        <f t="shared" si="92"/>
        <v>0.10021713713044932</v>
      </c>
      <c r="CA136" s="6">
        <f t="shared" si="93"/>
        <v>1.6916323406270882E-3</v>
      </c>
      <c r="CB136" s="6">
        <f t="shared" si="94"/>
        <v>0.10693727669710201</v>
      </c>
      <c r="CC136" s="6">
        <f t="shared" si="95"/>
        <v>0.13231806266383722</v>
      </c>
      <c r="CD136" s="6">
        <f t="shared" si="96"/>
        <v>5.3566530599073875E-2</v>
      </c>
      <c r="CE136" s="6">
        <f t="shared" si="97"/>
        <v>1.7092202346196721E-2</v>
      </c>
      <c r="CF136" s="6">
        <f t="shared" si="98"/>
        <v>0</v>
      </c>
      <c r="CG136" s="6">
        <f t="shared" si="99"/>
        <v>0.29578246392896784</v>
      </c>
      <c r="CH136" s="6">
        <f t="shared" si="100"/>
        <v>1.1520109066121336E-3</v>
      </c>
      <c r="CI136" s="6">
        <f t="shared" si="83"/>
        <v>1.553017830948245</v>
      </c>
      <c r="CJ136">
        <f t="shared" si="84"/>
        <v>1.849952305783825</v>
      </c>
    </row>
    <row r="137" spans="1:88" x14ac:dyDescent="0.45">
      <c r="A137" s="41" t="s">
        <v>587</v>
      </c>
      <c r="B137" t="s">
        <v>190</v>
      </c>
      <c r="C137">
        <v>2000</v>
      </c>
      <c r="D137">
        <v>1373.15</v>
      </c>
      <c r="E137" t="s">
        <v>190</v>
      </c>
      <c r="F137" s="7">
        <f t="shared" si="101"/>
        <v>200</v>
      </c>
      <c r="G137" s="7">
        <f t="shared" si="102"/>
        <v>1100</v>
      </c>
      <c r="H137" s="5">
        <v>57.44</v>
      </c>
      <c r="I137">
        <v>1.06</v>
      </c>
      <c r="J137" s="5">
        <v>17.53</v>
      </c>
      <c r="K137">
        <v>7.2</v>
      </c>
      <c r="L137" s="5">
        <v>0.12</v>
      </c>
      <c r="M137">
        <v>4.3099999999999996</v>
      </c>
      <c r="N137" s="5">
        <v>7.42</v>
      </c>
      <c r="O137" s="5">
        <v>3.32</v>
      </c>
      <c r="P137" s="5">
        <v>1.61</v>
      </c>
      <c r="Q137" s="5"/>
      <c r="R137" s="15">
        <f t="shared" si="77"/>
        <v>100.01</v>
      </c>
      <c r="S137" s="15"/>
      <c r="T137" s="12">
        <f t="shared" si="85"/>
        <v>2.99</v>
      </c>
      <c r="U137" s="12">
        <f t="shared" si="85"/>
        <v>0.158</v>
      </c>
      <c r="V137" t="s">
        <v>191</v>
      </c>
      <c r="Y137" s="16">
        <f t="shared" si="86"/>
        <v>103.158</v>
      </c>
      <c r="Z137" s="16"/>
      <c r="AA137" t="s">
        <v>211</v>
      </c>
      <c r="AB137" t="s">
        <v>70</v>
      </c>
      <c r="AC137" t="s">
        <v>167</v>
      </c>
      <c r="AD137" t="s">
        <v>193</v>
      </c>
      <c r="AE137">
        <v>0.49</v>
      </c>
      <c r="AF137" s="17">
        <f t="shared" si="78"/>
        <v>980</v>
      </c>
      <c r="AG137" s="18">
        <f t="shared" si="79"/>
        <v>1020</v>
      </c>
      <c r="AH137">
        <v>2000</v>
      </c>
      <c r="AI137">
        <v>1373.15</v>
      </c>
      <c r="AJ137">
        <v>1.617</v>
      </c>
      <c r="AK137" s="18">
        <v>1.0209999999999999</v>
      </c>
      <c r="AL137" s="17">
        <f t="shared" si="73"/>
        <v>1584.66</v>
      </c>
      <c r="AM137" s="18">
        <f t="shared" si="73"/>
        <v>1041.4199999999998</v>
      </c>
      <c r="AO137">
        <f>1.7261*C137*AE137</f>
        <v>1691.578</v>
      </c>
      <c r="AR137">
        <v>29900</v>
      </c>
      <c r="AS137">
        <v>1580</v>
      </c>
      <c r="AT137" s="7">
        <f t="shared" si="76"/>
        <v>2.1160084521294007E-2</v>
      </c>
      <c r="AV137" s="12">
        <f t="shared" si="103"/>
        <v>0.158</v>
      </c>
      <c r="AW137" s="19">
        <f t="shared" si="87"/>
        <v>0.19262035577634895</v>
      </c>
      <c r="AX137" s="15">
        <f t="shared" si="88"/>
        <v>3.4620355776348949E-2</v>
      </c>
      <c r="AY137" s="15">
        <f t="shared" si="104"/>
        <v>1.1985690340809781E-3</v>
      </c>
      <c r="BE137" s="15"/>
      <c r="BF137" s="16"/>
      <c r="BG137" s="16"/>
      <c r="BH137" s="20">
        <f t="shared" si="81"/>
        <v>0.6155724173707886</v>
      </c>
      <c r="BI137" s="20">
        <f t="shared" si="81"/>
        <v>8.545662535713686E-3</v>
      </c>
      <c r="BJ137" s="20">
        <f t="shared" si="81"/>
        <v>0.11070605825176068</v>
      </c>
      <c r="BK137" s="20">
        <f t="shared" si="81"/>
        <v>6.4530577262759778E-2</v>
      </c>
      <c r="BL137" s="20">
        <f t="shared" si="81"/>
        <v>1.0892549376552924E-3</v>
      </c>
      <c r="BM137" s="20">
        <f t="shared" si="80"/>
        <v>6.8857726270797559E-2</v>
      </c>
      <c r="BN137" s="20">
        <f t="shared" si="80"/>
        <v>8.52006075056113E-2</v>
      </c>
      <c r="BO137" s="20">
        <f t="shared" si="80"/>
        <v>3.449189670048225E-2</v>
      </c>
      <c r="BP137" s="20">
        <f t="shared" si="80"/>
        <v>1.1005799164431054E-2</v>
      </c>
      <c r="BQ137" s="20">
        <f t="shared" si="80"/>
        <v>0</v>
      </c>
      <c r="BR137" s="20">
        <f t="shared" si="82"/>
        <v>9.6327087482663568E-2</v>
      </c>
      <c r="BS137" s="20">
        <f t="shared" si="82"/>
        <v>2.084192102867624E-3</v>
      </c>
      <c r="BT137" s="6"/>
      <c r="BU137" s="6"/>
      <c r="BV137" s="6"/>
      <c r="BW137" s="6">
        <f t="shared" si="89"/>
        <v>0.95599494041674982</v>
      </c>
      <c r="BX137" s="6">
        <f t="shared" si="90"/>
        <v>1.3271566295229749E-2</v>
      </c>
      <c r="BY137" s="6">
        <f t="shared" si="91"/>
        <v>0.17192848245897943</v>
      </c>
      <c r="BZ137" s="6">
        <f t="shared" si="92"/>
        <v>0.10021713713044932</v>
      </c>
      <c r="CA137" s="6">
        <f t="shared" si="93"/>
        <v>1.6916323406270882E-3</v>
      </c>
      <c r="CB137" s="6">
        <f t="shared" si="94"/>
        <v>0.10693727669710201</v>
      </c>
      <c r="CC137" s="6">
        <f t="shared" si="95"/>
        <v>0.13231806266383722</v>
      </c>
      <c r="CD137" s="6">
        <f t="shared" si="96"/>
        <v>5.3566530599073875E-2</v>
      </c>
      <c r="CE137" s="6">
        <f t="shared" si="97"/>
        <v>1.7092202346196721E-2</v>
      </c>
      <c r="CF137" s="6">
        <f t="shared" si="98"/>
        <v>0</v>
      </c>
      <c r="CG137" s="6">
        <f t="shared" si="99"/>
        <v>0.16592674805771368</v>
      </c>
      <c r="CH137" s="6">
        <f t="shared" si="100"/>
        <v>3.5900931606453082E-3</v>
      </c>
      <c r="CI137" s="6">
        <f t="shared" si="83"/>
        <v>1.553017830948245</v>
      </c>
      <c r="CJ137">
        <f t="shared" si="84"/>
        <v>1.7225346721666042</v>
      </c>
    </row>
    <row r="138" spans="1:88" x14ac:dyDescent="0.45">
      <c r="A138" s="41" t="s">
        <v>587</v>
      </c>
      <c r="B138" t="s">
        <v>190</v>
      </c>
      <c r="C138">
        <v>2000</v>
      </c>
      <c r="D138">
        <v>1373.15</v>
      </c>
      <c r="E138" t="s">
        <v>190</v>
      </c>
      <c r="F138" s="7">
        <f t="shared" si="101"/>
        <v>200</v>
      </c>
      <c r="G138" s="7">
        <f t="shared" si="102"/>
        <v>1100</v>
      </c>
      <c r="H138" s="5">
        <v>57.44</v>
      </c>
      <c r="I138">
        <v>1.06</v>
      </c>
      <c r="J138" s="5">
        <v>17.53</v>
      </c>
      <c r="K138">
        <v>7.2</v>
      </c>
      <c r="L138" s="5">
        <v>0.12</v>
      </c>
      <c r="M138">
        <v>4.3099999999999996</v>
      </c>
      <c r="N138" s="5">
        <v>7.42</v>
      </c>
      <c r="O138" s="5">
        <v>3.32</v>
      </c>
      <c r="P138" s="5">
        <v>1.61</v>
      </c>
      <c r="Q138" s="5"/>
      <c r="R138" s="15">
        <f t="shared" si="77"/>
        <v>100.01</v>
      </c>
      <c r="S138" s="15"/>
      <c r="T138" s="12">
        <f t="shared" si="85"/>
        <v>2</v>
      </c>
      <c r="U138" s="12">
        <f t="shared" si="85"/>
        <v>0.18</v>
      </c>
      <c r="V138" t="s">
        <v>191</v>
      </c>
      <c r="Y138" s="16">
        <f t="shared" si="86"/>
        <v>102.19000000000001</v>
      </c>
      <c r="Z138" s="16"/>
      <c r="AA138" t="s">
        <v>212</v>
      </c>
      <c r="AB138" t="s">
        <v>70</v>
      </c>
      <c r="AC138" t="s">
        <v>167</v>
      </c>
      <c r="AD138" t="s">
        <v>193</v>
      </c>
      <c r="AE138">
        <v>0.72</v>
      </c>
      <c r="AF138" s="17">
        <f t="shared" si="78"/>
        <v>1440</v>
      </c>
      <c r="AG138" s="18">
        <f t="shared" si="79"/>
        <v>560</v>
      </c>
      <c r="AH138">
        <v>2000</v>
      </c>
      <c r="AI138">
        <v>1373.15</v>
      </c>
      <c r="AJ138">
        <v>1.617</v>
      </c>
      <c r="AK138" s="18">
        <v>1.0209999999999999</v>
      </c>
      <c r="AL138" s="17">
        <f t="shared" si="73"/>
        <v>2328.48</v>
      </c>
      <c r="AM138" s="18">
        <f t="shared" si="73"/>
        <v>571.76</v>
      </c>
      <c r="AO138">
        <f>1.6914*C138*AE138</f>
        <v>2435.616</v>
      </c>
      <c r="AR138">
        <v>20000</v>
      </c>
      <c r="AS138">
        <v>1800</v>
      </c>
      <c r="AT138" s="7">
        <f t="shared" si="76"/>
        <v>3.5510740903112667E-2</v>
      </c>
      <c r="AV138" s="12">
        <f t="shared" si="103"/>
        <v>0.18</v>
      </c>
      <c r="AW138" s="19">
        <f t="shared" si="87"/>
        <v>0.20720907112770104</v>
      </c>
      <c r="AX138" s="15">
        <f t="shared" si="88"/>
        <v>2.7209071127701046E-2</v>
      </c>
      <c r="AY138" s="15">
        <f t="shared" si="104"/>
        <v>7.4033355163229467E-4</v>
      </c>
      <c r="BE138" s="15"/>
      <c r="BF138" s="16"/>
      <c r="BG138" s="16"/>
      <c r="BH138" s="20">
        <f t="shared" si="81"/>
        <v>0.6155724173707886</v>
      </c>
      <c r="BI138" s="20">
        <f t="shared" si="81"/>
        <v>8.545662535713686E-3</v>
      </c>
      <c r="BJ138" s="20">
        <f t="shared" si="81"/>
        <v>0.11070605825176068</v>
      </c>
      <c r="BK138" s="20">
        <f t="shared" si="81"/>
        <v>6.4530577262759778E-2</v>
      </c>
      <c r="BL138" s="20">
        <f t="shared" si="81"/>
        <v>1.0892549376552924E-3</v>
      </c>
      <c r="BM138" s="20">
        <f t="shared" si="80"/>
        <v>6.8857726270797559E-2</v>
      </c>
      <c r="BN138" s="20">
        <f t="shared" si="80"/>
        <v>8.52006075056113E-2</v>
      </c>
      <c r="BO138" s="20">
        <f t="shared" si="80"/>
        <v>3.449189670048225E-2</v>
      </c>
      <c r="BP138" s="20">
        <f t="shared" si="80"/>
        <v>1.1005799164431054E-2</v>
      </c>
      <c r="BQ138" s="20">
        <f t="shared" si="80"/>
        <v>0</v>
      </c>
      <c r="BR138" s="20">
        <f t="shared" si="82"/>
        <v>6.6535629744746208E-2</v>
      </c>
      <c r="BS138" s="20">
        <f t="shared" si="82"/>
        <v>2.4518855787327744E-3</v>
      </c>
      <c r="BT138" s="6"/>
      <c r="BU138" s="6"/>
      <c r="BV138" s="6"/>
      <c r="BW138" s="6">
        <f t="shared" si="89"/>
        <v>0.95599494041674982</v>
      </c>
      <c r="BX138" s="6">
        <f t="shared" si="90"/>
        <v>1.3271566295229749E-2</v>
      </c>
      <c r="BY138" s="6">
        <f t="shared" si="91"/>
        <v>0.17192848245897943</v>
      </c>
      <c r="BZ138" s="6">
        <f t="shared" si="92"/>
        <v>0.10021713713044932</v>
      </c>
      <c r="CA138" s="6">
        <f t="shared" si="93"/>
        <v>1.6916323406270882E-3</v>
      </c>
      <c r="CB138" s="6">
        <f t="shared" si="94"/>
        <v>0.10693727669710201</v>
      </c>
      <c r="CC138" s="6">
        <f t="shared" si="95"/>
        <v>0.13231806266383722</v>
      </c>
      <c r="CD138" s="6">
        <f t="shared" si="96"/>
        <v>5.3566530599073875E-2</v>
      </c>
      <c r="CE138" s="6">
        <f t="shared" si="97"/>
        <v>1.7092202346196721E-2</v>
      </c>
      <c r="CF138" s="6">
        <f t="shared" si="98"/>
        <v>0</v>
      </c>
      <c r="CG138" s="6">
        <f t="shared" si="99"/>
        <v>0.11098779134295228</v>
      </c>
      <c r="CH138" s="6">
        <f t="shared" si="100"/>
        <v>4.0899795501022499E-3</v>
      </c>
      <c r="CI138" s="6">
        <f t="shared" si="83"/>
        <v>1.553017830948245</v>
      </c>
      <c r="CJ138">
        <f t="shared" si="84"/>
        <v>1.6680956018412993</v>
      </c>
    </row>
    <row r="139" spans="1:88" x14ac:dyDescent="0.45">
      <c r="A139" s="41" t="s">
        <v>587</v>
      </c>
      <c r="B139" t="s">
        <v>190</v>
      </c>
      <c r="C139">
        <v>5000</v>
      </c>
      <c r="D139">
        <v>1573.15</v>
      </c>
      <c r="E139" t="s">
        <v>190</v>
      </c>
      <c r="F139" s="7">
        <f t="shared" si="101"/>
        <v>500</v>
      </c>
      <c r="G139" s="7">
        <f t="shared" si="102"/>
        <v>1300</v>
      </c>
      <c r="H139" s="5">
        <v>57.44</v>
      </c>
      <c r="I139">
        <v>1.06</v>
      </c>
      <c r="J139" s="5">
        <v>17.53</v>
      </c>
      <c r="K139">
        <v>7.2</v>
      </c>
      <c r="L139" s="5">
        <v>0.12</v>
      </c>
      <c r="M139">
        <v>4.3099999999999996</v>
      </c>
      <c r="N139" s="5">
        <v>7.42</v>
      </c>
      <c r="O139" s="5">
        <v>3.32</v>
      </c>
      <c r="P139" s="5">
        <v>1.61</v>
      </c>
      <c r="Q139" s="5"/>
      <c r="R139" s="15">
        <f t="shared" si="77"/>
        <v>100.01</v>
      </c>
      <c r="S139" s="15"/>
      <c r="T139" s="12">
        <f t="shared" si="85"/>
        <v>7.97</v>
      </c>
      <c r="U139" s="12">
        <f t="shared" si="85"/>
        <v>0.32100000000000001</v>
      </c>
      <c r="V139" t="s">
        <v>191</v>
      </c>
      <c r="Y139" s="16">
        <f t="shared" si="86"/>
        <v>108.301</v>
      </c>
      <c r="Z139" s="16"/>
      <c r="AA139" t="s">
        <v>213</v>
      </c>
      <c r="AB139" t="s">
        <v>70</v>
      </c>
      <c r="AC139" t="s">
        <v>167</v>
      </c>
      <c r="AD139" t="s">
        <v>193</v>
      </c>
      <c r="AE139">
        <v>0.51</v>
      </c>
      <c r="AF139" s="17">
        <f t="shared" si="78"/>
        <v>2550</v>
      </c>
      <c r="AG139" s="18">
        <f t="shared" si="79"/>
        <v>2450</v>
      </c>
      <c r="AH139">
        <v>5000</v>
      </c>
      <c r="AI139">
        <v>1573.15</v>
      </c>
      <c r="AJ139">
        <v>3.1619999999999999</v>
      </c>
      <c r="AK139" s="18">
        <v>1.2</v>
      </c>
      <c r="AL139" s="17">
        <f t="shared" si="73"/>
        <v>8063.0999999999995</v>
      </c>
      <c r="AM139" s="18">
        <f t="shared" si="73"/>
        <v>2940</v>
      </c>
      <c r="AO139">
        <f>3.5369*C139*AE139</f>
        <v>9019.0949999999993</v>
      </c>
      <c r="AR139">
        <v>79700</v>
      </c>
      <c r="AS139">
        <v>3210</v>
      </c>
      <c r="AT139" s="7">
        <f t="shared" si="76"/>
        <v>1.6209483305186026E-2</v>
      </c>
      <c r="AV139" s="12">
        <f t="shared" si="103"/>
        <v>0.32100000000000001</v>
      </c>
      <c r="AW139" s="19">
        <f t="shared" si="87"/>
        <v>0.29887249134597049</v>
      </c>
      <c r="AX139" s="15">
        <f t="shared" si="88"/>
        <v>2.2127508654029515E-2</v>
      </c>
      <c r="AY139" s="15">
        <f t="shared" si="104"/>
        <v>4.8962663923415113E-4</v>
      </c>
      <c r="BE139" s="15"/>
      <c r="BF139" s="16"/>
      <c r="BG139" s="16"/>
      <c r="BH139" s="20">
        <f t="shared" si="81"/>
        <v>0.6155724173707886</v>
      </c>
      <c r="BI139" s="20">
        <f t="shared" si="81"/>
        <v>8.545662535713686E-3</v>
      </c>
      <c r="BJ139" s="20">
        <f t="shared" si="81"/>
        <v>0.11070605825176068</v>
      </c>
      <c r="BK139" s="20">
        <f t="shared" si="81"/>
        <v>6.4530577262759778E-2</v>
      </c>
      <c r="BL139" s="20">
        <f t="shared" si="81"/>
        <v>1.0892549376552924E-3</v>
      </c>
      <c r="BM139" s="20">
        <f t="shared" si="80"/>
        <v>6.8857726270797559E-2</v>
      </c>
      <c r="BN139" s="20">
        <f t="shared" si="80"/>
        <v>8.52006075056113E-2</v>
      </c>
      <c r="BO139" s="20">
        <f t="shared" si="80"/>
        <v>3.449189670048225E-2</v>
      </c>
      <c r="BP139" s="20">
        <f t="shared" si="80"/>
        <v>1.1005799164431054E-2</v>
      </c>
      <c r="BQ139" s="20">
        <f t="shared" si="80"/>
        <v>0</v>
      </c>
      <c r="BR139" s="20">
        <f t="shared" si="82"/>
        <v>0.22085628455277073</v>
      </c>
      <c r="BS139" s="20">
        <f t="shared" si="82"/>
        <v>3.6421672999855407E-3</v>
      </c>
      <c r="BT139" s="6"/>
      <c r="BU139" s="6"/>
      <c r="BV139" s="6"/>
      <c r="BW139" s="6">
        <f t="shared" si="89"/>
        <v>0.95599494041674982</v>
      </c>
      <c r="BX139" s="6">
        <f t="shared" si="90"/>
        <v>1.3271566295229749E-2</v>
      </c>
      <c r="BY139" s="6">
        <f t="shared" si="91"/>
        <v>0.17192848245897943</v>
      </c>
      <c r="BZ139" s="6">
        <f t="shared" si="92"/>
        <v>0.10021713713044932</v>
      </c>
      <c r="CA139" s="6">
        <f t="shared" si="93"/>
        <v>1.6916323406270882E-3</v>
      </c>
      <c r="CB139" s="6">
        <f t="shared" si="94"/>
        <v>0.10693727669710201</v>
      </c>
      <c r="CC139" s="6">
        <f t="shared" si="95"/>
        <v>0.13231806266383722</v>
      </c>
      <c r="CD139" s="6">
        <f t="shared" si="96"/>
        <v>5.3566530599073875E-2</v>
      </c>
      <c r="CE139" s="6">
        <f t="shared" si="97"/>
        <v>1.7092202346196721E-2</v>
      </c>
      <c r="CF139" s="6">
        <f t="shared" si="98"/>
        <v>0</v>
      </c>
      <c r="CG139" s="6">
        <f t="shared" si="99"/>
        <v>0.44228634850166482</v>
      </c>
      <c r="CH139" s="6">
        <f t="shared" si="100"/>
        <v>7.2937968643490125E-3</v>
      </c>
      <c r="CI139" s="6">
        <f t="shared" si="83"/>
        <v>1.553017830948245</v>
      </c>
      <c r="CJ139">
        <f t="shared" si="84"/>
        <v>2.002597976314259</v>
      </c>
    </row>
    <row r="140" spans="1:88" x14ac:dyDescent="0.45">
      <c r="A140" s="41" t="s">
        <v>587</v>
      </c>
      <c r="B140" t="s">
        <v>190</v>
      </c>
      <c r="C140">
        <v>5000</v>
      </c>
      <c r="D140">
        <v>1573.15</v>
      </c>
      <c r="E140" t="s">
        <v>190</v>
      </c>
      <c r="F140" s="7">
        <f t="shared" si="101"/>
        <v>500</v>
      </c>
      <c r="G140" s="7">
        <f t="shared" si="102"/>
        <v>1300</v>
      </c>
      <c r="H140" s="5">
        <v>57.44</v>
      </c>
      <c r="I140">
        <v>1.06</v>
      </c>
      <c r="J140" s="5">
        <v>17.53</v>
      </c>
      <c r="K140">
        <v>7.2</v>
      </c>
      <c r="L140" s="5">
        <v>0.12</v>
      </c>
      <c r="M140">
        <v>4.3099999999999996</v>
      </c>
      <c r="N140" s="5">
        <v>7.42</v>
      </c>
      <c r="O140" s="5">
        <v>3.32</v>
      </c>
      <c r="P140" s="5">
        <v>1.61</v>
      </c>
      <c r="Q140" s="5"/>
      <c r="R140" s="15">
        <f t="shared" si="77"/>
        <v>100.01</v>
      </c>
      <c r="S140" s="15"/>
      <c r="T140" s="12">
        <f t="shared" si="85"/>
        <v>5.57</v>
      </c>
      <c r="U140" s="12">
        <f t="shared" si="85"/>
        <v>0.36299999999999999</v>
      </c>
      <c r="V140" t="s">
        <v>191</v>
      </c>
      <c r="Y140" s="16">
        <f t="shared" si="86"/>
        <v>105.94300000000001</v>
      </c>
      <c r="Z140" s="16"/>
      <c r="AA140" t="s">
        <v>214</v>
      </c>
      <c r="AB140" t="s">
        <v>70</v>
      </c>
      <c r="AC140" t="s">
        <v>167</v>
      </c>
      <c r="AD140" t="s">
        <v>193</v>
      </c>
      <c r="AE140">
        <v>0.54</v>
      </c>
      <c r="AF140" s="17">
        <f t="shared" si="78"/>
        <v>2700</v>
      </c>
      <c r="AG140" s="18">
        <f t="shared" si="79"/>
        <v>2300</v>
      </c>
      <c r="AH140">
        <v>5000</v>
      </c>
      <c r="AI140">
        <v>1573.15</v>
      </c>
      <c r="AJ140">
        <v>3.1619999999999999</v>
      </c>
      <c r="AK140" s="18">
        <v>1.2</v>
      </c>
      <c r="AL140" s="17">
        <f t="shared" si="73"/>
        <v>8537.4</v>
      </c>
      <c r="AM140" s="18">
        <f t="shared" si="73"/>
        <v>2760</v>
      </c>
      <c r="AO140">
        <f>3.5215*C140*AE140</f>
        <v>9508.0500000000011</v>
      </c>
      <c r="AR140">
        <v>55700</v>
      </c>
      <c r="AS140">
        <v>3630</v>
      </c>
      <c r="AT140" s="7">
        <f t="shared" si="76"/>
        <v>2.5968348343096966E-2</v>
      </c>
      <c r="AV140" s="12">
        <f t="shared" si="103"/>
        <v>0.36299999999999999</v>
      </c>
      <c r="AW140" s="19">
        <f t="shared" si="87"/>
        <v>0.3260966024204312</v>
      </c>
      <c r="AX140" s="15">
        <f t="shared" si="88"/>
        <v>3.6903397579568786E-2</v>
      </c>
      <c r="AY140" s="15">
        <f t="shared" si="104"/>
        <v>1.3618607529157234E-3</v>
      </c>
      <c r="BE140" s="15"/>
      <c r="BF140" s="16"/>
      <c r="BG140" s="16"/>
      <c r="BH140" s="20">
        <f t="shared" si="81"/>
        <v>0.6155724173707886</v>
      </c>
      <c r="BI140" s="20">
        <f t="shared" si="81"/>
        <v>8.545662535713686E-3</v>
      </c>
      <c r="BJ140" s="20">
        <f t="shared" si="81"/>
        <v>0.11070605825176068</v>
      </c>
      <c r="BK140" s="20">
        <f t="shared" si="81"/>
        <v>6.4530577262759778E-2</v>
      </c>
      <c r="BL140" s="20">
        <f t="shared" si="81"/>
        <v>1.0892549376552924E-3</v>
      </c>
      <c r="BM140" s="20">
        <f t="shared" si="80"/>
        <v>6.8857726270797559E-2</v>
      </c>
      <c r="BN140" s="20">
        <f t="shared" si="80"/>
        <v>8.52006075056113E-2</v>
      </c>
      <c r="BO140" s="20">
        <f t="shared" si="80"/>
        <v>3.449189670048225E-2</v>
      </c>
      <c r="BP140" s="20">
        <f t="shared" si="80"/>
        <v>1.1005799164431054E-2</v>
      </c>
      <c r="BQ140" s="20">
        <f t="shared" si="80"/>
        <v>0</v>
      </c>
      <c r="BR140" s="20">
        <f t="shared" si="82"/>
        <v>0.16526222195067902</v>
      </c>
      <c r="BS140" s="20">
        <f t="shared" si="82"/>
        <v>4.4098968936678688E-3</v>
      </c>
      <c r="BT140" s="6"/>
      <c r="BU140" s="6"/>
      <c r="BV140" s="6"/>
      <c r="BW140" s="6">
        <f t="shared" si="89"/>
        <v>0.95599494041674982</v>
      </c>
      <c r="BX140" s="6">
        <f t="shared" si="90"/>
        <v>1.3271566295229749E-2</v>
      </c>
      <c r="BY140" s="6">
        <f t="shared" si="91"/>
        <v>0.17192848245897943</v>
      </c>
      <c r="BZ140" s="6">
        <f t="shared" si="92"/>
        <v>0.10021713713044932</v>
      </c>
      <c r="CA140" s="6">
        <f t="shared" si="93"/>
        <v>1.6916323406270882E-3</v>
      </c>
      <c r="CB140" s="6">
        <f t="shared" si="94"/>
        <v>0.10693727669710201</v>
      </c>
      <c r="CC140" s="6">
        <f t="shared" si="95"/>
        <v>0.13231806266383722</v>
      </c>
      <c r="CD140" s="6">
        <f t="shared" si="96"/>
        <v>5.3566530599073875E-2</v>
      </c>
      <c r="CE140" s="6">
        <f t="shared" si="97"/>
        <v>1.7092202346196721E-2</v>
      </c>
      <c r="CF140" s="6">
        <f t="shared" si="98"/>
        <v>0</v>
      </c>
      <c r="CG140" s="6">
        <f t="shared" si="99"/>
        <v>0.3091009988901221</v>
      </c>
      <c r="CH140" s="6">
        <f t="shared" si="100"/>
        <v>8.2481254260395372E-3</v>
      </c>
      <c r="CI140" s="6">
        <f t="shared" si="83"/>
        <v>1.553017830948245</v>
      </c>
      <c r="CJ140">
        <f t="shared" si="84"/>
        <v>1.8703669552644067</v>
      </c>
    </row>
    <row r="141" spans="1:88" x14ac:dyDescent="0.45">
      <c r="A141" s="41" t="s">
        <v>587</v>
      </c>
      <c r="B141" t="s">
        <v>190</v>
      </c>
      <c r="C141">
        <v>5000</v>
      </c>
      <c r="D141">
        <v>1573.15</v>
      </c>
      <c r="E141" t="s">
        <v>190</v>
      </c>
      <c r="F141" s="7">
        <f t="shared" si="101"/>
        <v>500</v>
      </c>
      <c r="G141" s="7">
        <f t="shared" si="102"/>
        <v>1300</v>
      </c>
      <c r="H141" s="5">
        <v>57.44</v>
      </c>
      <c r="I141">
        <v>1.06</v>
      </c>
      <c r="J141" s="5">
        <v>17.53</v>
      </c>
      <c r="K141">
        <v>7.2</v>
      </c>
      <c r="L141" s="5">
        <v>0.12</v>
      </c>
      <c r="M141">
        <v>4.3099999999999996</v>
      </c>
      <c r="N141" s="5">
        <v>7.42</v>
      </c>
      <c r="O141" s="5">
        <v>3.32</v>
      </c>
      <c r="P141" s="5">
        <v>1.61</v>
      </c>
      <c r="Q141" s="5"/>
      <c r="R141" s="15">
        <f t="shared" si="77"/>
        <v>100.01</v>
      </c>
      <c r="S141" s="15"/>
      <c r="T141" s="12">
        <f t="shared" si="85"/>
        <v>3.11</v>
      </c>
      <c r="U141" s="12">
        <f t="shared" si="85"/>
        <v>0.374</v>
      </c>
      <c r="V141" t="s">
        <v>191</v>
      </c>
      <c r="Y141" s="16">
        <f t="shared" si="86"/>
        <v>103.494</v>
      </c>
      <c r="Z141" s="16"/>
      <c r="AA141" t="s">
        <v>215</v>
      </c>
      <c r="AB141" t="s">
        <v>70</v>
      </c>
      <c r="AC141" t="s">
        <v>167</v>
      </c>
      <c r="AD141" t="s">
        <v>193</v>
      </c>
      <c r="AE141">
        <v>0.83</v>
      </c>
      <c r="AF141" s="17">
        <f t="shared" si="78"/>
        <v>4150</v>
      </c>
      <c r="AG141" s="18">
        <f t="shared" si="79"/>
        <v>850.00000000000023</v>
      </c>
      <c r="AH141">
        <v>5000</v>
      </c>
      <c r="AI141">
        <v>1573.15</v>
      </c>
      <c r="AJ141">
        <v>3.1619999999999999</v>
      </c>
      <c r="AK141" s="18">
        <v>1.2</v>
      </c>
      <c r="AL141" s="17">
        <f t="shared" si="73"/>
        <v>13122.3</v>
      </c>
      <c r="AM141" s="18">
        <f t="shared" si="73"/>
        <v>1020.0000000000002</v>
      </c>
      <c r="AO141">
        <f>3.4195*C141*AE141</f>
        <v>14190.924999999999</v>
      </c>
      <c r="AR141">
        <v>31100</v>
      </c>
      <c r="AS141">
        <v>3740</v>
      </c>
      <c r="AT141" s="7">
        <f t="shared" si="76"/>
        <v>4.6889365614465217E-2</v>
      </c>
      <c r="AV141" s="12">
        <f t="shared" si="103"/>
        <v>0.374</v>
      </c>
      <c r="AW141" s="19">
        <f t="shared" si="87"/>
        <v>0.35828789850003873</v>
      </c>
      <c r="AX141" s="15">
        <f t="shared" si="88"/>
        <v>1.5712101499961273E-2</v>
      </c>
      <c r="AY141" s="15">
        <f t="shared" si="104"/>
        <v>2.4687013354508531E-4</v>
      </c>
      <c r="BE141" s="15"/>
      <c r="BF141" s="16"/>
      <c r="BG141" s="16"/>
      <c r="BH141" s="20">
        <f t="shared" si="81"/>
        <v>0.6155724173707886</v>
      </c>
      <c r="BI141" s="20">
        <f t="shared" si="81"/>
        <v>8.545662535713686E-3</v>
      </c>
      <c r="BJ141" s="20">
        <f t="shared" si="81"/>
        <v>0.11070605825176068</v>
      </c>
      <c r="BK141" s="20">
        <f t="shared" si="81"/>
        <v>6.4530577262759778E-2</v>
      </c>
      <c r="BL141" s="20">
        <f t="shared" si="81"/>
        <v>1.0892549376552924E-3</v>
      </c>
      <c r="BM141" s="20">
        <f t="shared" si="80"/>
        <v>6.8857726270797559E-2</v>
      </c>
      <c r="BN141" s="20">
        <f t="shared" si="80"/>
        <v>8.52006075056113E-2</v>
      </c>
      <c r="BO141" s="20">
        <f t="shared" si="80"/>
        <v>3.449189670048225E-2</v>
      </c>
      <c r="BP141" s="20">
        <f t="shared" si="80"/>
        <v>1.1005799164431054E-2</v>
      </c>
      <c r="BQ141" s="20">
        <f t="shared" si="80"/>
        <v>0</v>
      </c>
      <c r="BR141" s="20">
        <f t="shared" si="82"/>
        <v>9.9524724605134521E-2</v>
      </c>
      <c r="BS141" s="20">
        <f t="shared" si="82"/>
        <v>4.9005589272082426E-3</v>
      </c>
      <c r="BT141" s="6"/>
      <c r="BU141" s="6"/>
      <c r="BV141" s="6"/>
      <c r="BW141" s="6">
        <f t="shared" si="89"/>
        <v>0.95599494041674982</v>
      </c>
      <c r="BX141" s="6">
        <f t="shared" si="90"/>
        <v>1.3271566295229749E-2</v>
      </c>
      <c r="BY141" s="6">
        <f t="shared" si="91"/>
        <v>0.17192848245897943</v>
      </c>
      <c r="BZ141" s="6">
        <f t="shared" si="92"/>
        <v>0.10021713713044932</v>
      </c>
      <c r="CA141" s="6">
        <f t="shared" si="93"/>
        <v>1.6916323406270882E-3</v>
      </c>
      <c r="CB141" s="6">
        <f t="shared" si="94"/>
        <v>0.10693727669710201</v>
      </c>
      <c r="CC141" s="6">
        <f t="shared" si="95"/>
        <v>0.13231806266383722</v>
      </c>
      <c r="CD141" s="6">
        <f t="shared" si="96"/>
        <v>5.3566530599073875E-2</v>
      </c>
      <c r="CE141" s="6">
        <f t="shared" si="97"/>
        <v>1.7092202346196721E-2</v>
      </c>
      <c r="CF141" s="6">
        <f t="shared" si="98"/>
        <v>0</v>
      </c>
      <c r="CG141" s="6">
        <f t="shared" si="99"/>
        <v>0.17258601553829078</v>
      </c>
      <c r="CH141" s="6">
        <f t="shared" si="100"/>
        <v>8.4980686207680074E-3</v>
      </c>
      <c r="CI141" s="6">
        <f t="shared" si="83"/>
        <v>1.553017830948245</v>
      </c>
      <c r="CJ141">
        <f t="shared" si="84"/>
        <v>1.7341019151073038</v>
      </c>
    </row>
    <row r="142" spans="1:88" x14ac:dyDescent="0.45">
      <c r="A142" s="41" t="s">
        <v>587</v>
      </c>
      <c r="B142" t="s">
        <v>190</v>
      </c>
      <c r="C142">
        <v>5000</v>
      </c>
      <c r="D142">
        <v>1573.15</v>
      </c>
      <c r="E142" t="s">
        <v>190</v>
      </c>
      <c r="F142" s="7">
        <f t="shared" si="101"/>
        <v>500</v>
      </c>
      <c r="G142" s="7">
        <f t="shared" si="102"/>
        <v>1300</v>
      </c>
      <c r="H142" s="5">
        <v>57.44</v>
      </c>
      <c r="I142">
        <v>1.06</v>
      </c>
      <c r="J142" s="5">
        <v>17.53</v>
      </c>
      <c r="K142">
        <v>7.2</v>
      </c>
      <c r="L142" s="5">
        <v>0.12</v>
      </c>
      <c r="M142">
        <v>4.3099999999999996</v>
      </c>
      <c r="N142" s="5">
        <v>7.42</v>
      </c>
      <c r="O142" s="5">
        <v>3.32</v>
      </c>
      <c r="P142" s="5">
        <v>1.61</v>
      </c>
      <c r="Q142" s="5"/>
      <c r="R142" s="15">
        <f t="shared" si="77"/>
        <v>100.01</v>
      </c>
      <c r="S142" s="15"/>
      <c r="T142" s="12">
        <f t="shared" si="85"/>
        <v>0.89</v>
      </c>
      <c r="U142" s="12">
        <f t="shared" si="85"/>
        <v>0.45100000000000001</v>
      </c>
      <c r="V142" t="s">
        <v>191</v>
      </c>
      <c r="Y142" s="16">
        <f t="shared" si="86"/>
        <v>101.351</v>
      </c>
      <c r="Z142" s="16"/>
      <c r="AA142" t="s">
        <v>216</v>
      </c>
      <c r="AB142" t="s">
        <v>70</v>
      </c>
      <c r="AC142" t="s">
        <v>167</v>
      </c>
      <c r="AD142" t="s">
        <v>193</v>
      </c>
      <c r="AE142">
        <v>0.82</v>
      </c>
      <c r="AF142" s="17">
        <f t="shared" si="78"/>
        <v>4100</v>
      </c>
      <c r="AG142" s="18">
        <f t="shared" si="79"/>
        <v>900.00000000000023</v>
      </c>
      <c r="AH142">
        <v>5000</v>
      </c>
      <c r="AI142">
        <v>1573.15</v>
      </c>
      <c r="AJ142">
        <v>3.1619999999999999</v>
      </c>
      <c r="AK142" s="18">
        <v>1.2</v>
      </c>
      <c r="AL142" s="17">
        <f t="shared" si="73"/>
        <v>12964.199999999999</v>
      </c>
      <c r="AM142" s="18">
        <f t="shared" si="73"/>
        <v>1080.0000000000002</v>
      </c>
      <c r="AO142">
        <f>3.4216*C142*AE142</f>
        <v>14028.56</v>
      </c>
      <c r="AR142">
        <v>8900</v>
      </c>
      <c r="AS142">
        <v>4510</v>
      </c>
      <c r="AT142" s="7">
        <f t="shared" si="76"/>
        <v>0.17170777105630525</v>
      </c>
      <c r="AV142" s="12">
        <f t="shared" si="103"/>
        <v>0.45100000000000001</v>
      </c>
      <c r="AW142" s="19">
        <f t="shared" si="87"/>
        <v>0.39202711109334965</v>
      </c>
      <c r="AX142" s="15">
        <f t="shared" si="88"/>
        <v>5.8972888906650367E-2</v>
      </c>
      <c r="AY142" s="15">
        <f t="shared" si="104"/>
        <v>3.477801625996126E-3</v>
      </c>
      <c r="BE142" s="15"/>
      <c r="BF142" s="16"/>
      <c r="BG142" s="16"/>
      <c r="BH142" s="20">
        <f t="shared" si="81"/>
        <v>0.6155724173707886</v>
      </c>
      <c r="BI142" s="20">
        <f t="shared" si="81"/>
        <v>8.545662535713686E-3</v>
      </c>
      <c r="BJ142" s="20">
        <f t="shared" si="81"/>
        <v>0.11070605825176068</v>
      </c>
      <c r="BK142" s="20">
        <f t="shared" si="81"/>
        <v>6.4530577262759778E-2</v>
      </c>
      <c r="BL142" s="20">
        <f t="shared" si="81"/>
        <v>1.0892549376552924E-3</v>
      </c>
      <c r="BM142" s="20">
        <f t="shared" si="80"/>
        <v>6.8857726270797559E-2</v>
      </c>
      <c r="BN142" s="20">
        <f t="shared" si="80"/>
        <v>8.52006075056113E-2</v>
      </c>
      <c r="BO142" s="20">
        <f t="shared" si="80"/>
        <v>3.449189670048225E-2</v>
      </c>
      <c r="BP142" s="20">
        <f t="shared" si="80"/>
        <v>1.1005799164431054E-2</v>
      </c>
      <c r="BQ142" s="20">
        <f t="shared" si="80"/>
        <v>0</v>
      </c>
      <c r="BR142" s="20">
        <f t="shared" si="82"/>
        <v>3.0626243698721203E-2</v>
      </c>
      <c r="BS142" s="20">
        <f t="shared" si="82"/>
        <v>6.3545337005731896E-3</v>
      </c>
      <c r="BT142" s="6"/>
      <c r="BU142" s="6"/>
      <c r="BV142" s="6"/>
      <c r="BW142" s="6">
        <f t="shared" si="89"/>
        <v>0.95599494041674982</v>
      </c>
      <c r="BX142" s="6">
        <f t="shared" si="90"/>
        <v>1.3271566295229749E-2</v>
      </c>
      <c r="BY142" s="6">
        <f t="shared" si="91"/>
        <v>0.17192848245897943</v>
      </c>
      <c r="BZ142" s="6">
        <f t="shared" si="92"/>
        <v>0.10021713713044932</v>
      </c>
      <c r="CA142" s="6">
        <f t="shared" si="93"/>
        <v>1.6916323406270882E-3</v>
      </c>
      <c r="CB142" s="6">
        <f t="shared" si="94"/>
        <v>0.10693727669710201</v>
      </c>
      <c r="CC142" s="6">
        <f t="shared" si="95"/>
        <v>0.13231806266383722</v>
      </c>
      <c r="CD142" s="6">
        <f t="shared" si="96"/>
        <v>5.3566530599073875E-2</v>
      </c>
      <c r="CE142" s="6">
        <f t="shared" si="97"/>
        <v>1.7092202346196721E-2</v>
      </c>
      <c r="CF142" s="6">
        <f t="shared" si="98"/>
        <v>0</v>
      </c>
      <c r="CG142" s="6">
        <f t="shared" si="99"/>
        <v>4.9389567147613764E-2</v>
      </c>
      <c r="CH142" s="6">
        <f t="shared" si="100"/>
        <v>1.0247670983867304E-2</v>
      </c>
      <c r="CI142" s="6">
        <f t="shared" si="83"/>
        <v>1.553017830948245</v>
      </c>
      <c r="CJ142">
        <f t="shared" si="84"/>
        <v>1.6126550690797259</v>
      </c>
    </row>
    <row r="143" spans="1:88" x14ac:dyDescent="0.45">
      <c r="A143" s="41" t="s">
        <v>587</v>
      </c>
      <c r="B143" t="s">
        <v>190</v>
      </c>
      <c r="C143">
        <v>5000</v>
      </c>
      <c r="D143">
        <v>1473.15</v>
      </c>
      <c r="E143" t="s">
        <v>190</v>
      </c>
      <c r="F143" s="7">
        <f t="shared" si="101"/>
        <v>500</v>
      </c>
      <c r="G143" s="7">
        <f t="shared" si="102"/>
        <v>1200</v>
      </c>
      <c r="H143" s="5">
        <v>57.44</v>
      </c>
      <c r="I143">
        <v>1.06</v>
      </c>
      <c r="J143" s="5">
        <v>17.53</v>
      </c>
      <c r="K143">
        <v>7.2</v>
      </c>
      <c r="L143" s="5">
        <v>0.12</v>
      </c>
      <c r="M143">
        <v>4.3099999999999996</v>
      </c>
      <c r="N143" s="5">
        <v>7.42</v>
      </c>
      <c r="O143" s="5">
        <v>3.32</v>
      </c>
      <c r="P143" s="5">
        <v>1.61</v>
      </c>
      <c r="Q143" s="5"/>
      <c r="R143" s="15">
        <f t="shared" si="77"/>
        <v>100.01</v>
      </c>
      <c r="S143" s="15"/>
      <c r="T143" s="12">
        <f t="shared" si="85"/>
        <v>7.81</v>
      </c>
      <c r="U143" s="12">
        <f t="shared" si="85"/>
        <v>0.33</v>
      </c>
      <c r="V143" t="s">
        <v>191</v>
      </c>
      <c r="Y143" s="16">
        <f t="shared" si="86"/>
        <v>108.15</v>
      </c>
      <c r="Z143" s="16"/>
      <c r="AA143" t="s">
        <v>217</v>
      </c>
      <c r="AB143" t="s">
        <v>70</v>
      </c>
      <c r="AC143" t="s">
        <v>167</v>
      </c>
      <c r="AD143" t="s">
        <v>193</v>
      </c>
      <c r="AE143">
        <v>0.53</v>
      </c>
      <c r="AF143" s="17">
        <f t="shared" si="78"/>
        <v>2650</v>
      </c>
      <c r="AG143" s="18">
        <f t="shared" si="79"/>
        <v>2350</v>
      </c>
      <c r="AH143">
        <v>5000</v>
      </c>
      <c r="AI143">
        <v>1473.15</v>
      </c>
      <c r="AJ143">
        <v>3.3759999999999999</v>
      </c>
      <c r="AK143" s="18">
        <v>1.2</v>
      </c>
      <c r="AL143" s="17">
        <f t="shared" si="73"/>
        <v>8946.4</v>
      </c>
      <c r="AM143" s="18">
        <f t="shared" si="73"/>
        <v>2820</v>
      </c>
      <c r="AO143">
        <f>3.8301*C143*AE143</f>
        <v>10149.765000000001</v>
      </c>
      <c r="AR143">
        <v>78100</v>
      </c>
      <c r="AS143">
        <v>3300</v>
      </c>
      <c r="AT143" s="7">
        <f t="shared" si="76"/>
        <v>1.6991818753933293E-2</v>
      </c>
      <c r="AV143" s="12">
        <f t="shared" si="103"/>
        <v>0.33</v>
      </c>
      <c r="AW143" s="19">
        <f t="shared" si="87"/>
        <v>0.29965794715615834</v>
      </c>
      <c r="AX143" s="15">
        <f t="shared" si="88"/>
        <v>3.0342052843841671E-2</v>
      </c>
      <c r="AY143" s="15">
        <f t="shared" si="104"/>
        <v>9.2064017077848046E-4</v>
      </c>
      <c r="BE143" s="15"/>
      <c r="BF143" s="16"/>
      <c r="BG143" s="16"/>
      <c r="BH143" s="20">
        <f t="shared" si="81"/>
        <v>0.6155724173707886</v>
      </c>
      <c r="BI143" s="20">
        <f t="shared" si="81"/>
        <v>8.545662535713686E-3</v>
      </c>
      <c r="BJ143" s="20">
        <f t="shared" si="81"/>
        <v>0.11070605825176068</v>
      </c>
      <c r="BK143" s="20">
        <f t="shared" si="81"/>
        <v>6.4530577262759778E-2</v>
      </c>
      <c r="BL143" s="20">
        <f t="shared" si="81"/>
        <v>1.0892549376552924E-3</v>
      </c>
      <c r="BM143" s="20">
        <f t="shared" si="80"/>
        <v>6.8857726270797559E-2</v>
      </c>
      <c r="BN143" s="20">
        <f t="shared" si="80"/>
        <v>8.52006075056113E-2</v>
      </c>
      <c r="BO143" s="20">
        <f t="shared" si="80"/>
        <v>3.449189670048225E-2</v>
      </c>
      <c r="BP143" s="20">
        <f t="shared" si="80"/>
        <v>1.1005799164431054E-2</v>
      </c>
      <c r="BQ143" s="20">
        <f t="shared" si="80"/>
        <v>0</v>
      </c>
      <c r="BR143" s="20">
        <f t="shared" si="82"/>
        <v>0.21736407421403617</v>
      </c>
      <c r="BS143" s="20">
        <f t="shared" si="82"/>
        <v>3.76057357387111E-3</v>
      </c>
      <c r="BT143" s="6"/>
      <c r="BU143" s="6"/>
      <c r="BV143" s="6"/>
      <c r="BW143" s="6">
        <f t="shared" si="89"/>
        <v>0.95599494041674982</v>
      </c>
      <c r="BX143" s="6">
        <f t="shared" si="90"/>
        <v>1.3271566295229749E-2</v>
      </c>
      <c r="BY143" s="6">
        <f t="shared" si="91"/>
        <v>0.17192848245897943</v>
      </c>
      <c r="BZ143" s="6">
        <f t="shared" si="92"/>
        <v>0.10021713713044932</v>
      </c>
      <c r="CA143" s="6">
        <f t="shared" si="93"/>
        <v>1.6916323406270882E-3</v>
      </c>
      <c r="CB143" s="6">
        <f t="shared" si="94"/>
        <v>0.10693727669710201</v>
      </c>
      <c r="CC143" s="6">
        <f t="shared" si="95"/>
        <v>0.13231806266383722</v>
      </c>
      <c r="CD143" s="6">
        <f t="shared" si="96"/>
        <v>5.3566530599073875E-2</v>
      </c>
      <c r="CE143" s="6">
        <f t="shared" si="97"/>
        <v>1.7092202346196721E-2</v>
      </c>
      <c r="CF143" s="6">
        <f t="shared" si="98"/>
        <v>0</v>
      </c>
      <c r="CG143" s="6">
        <f t="shared" si="99"/>
        <v>0.43340732519422864</v>
      </c>
      <c r="CH143" s="6">
        <f t="shared" si="100"/>
        <v>7.4982958418541249E-3</v>
      </c>
      <c r="CI143" s="6">
        <f t="shared" si="83"/>
        <v>1.553017830948245</v>
      </c>
      <c r="CJ143">
        <f t="shared" si="84"/>
        <v>1.9939234519843279</v>
      </c>
    </row>
    <row r="144" spans="1:88" x14ac:dyDescent="0.45">
      <c r="A144" s="41" t="s">
        <v>587</v>
      </c>
      <c r="B144" t="s">
        <v>190</v>
      </c>
      <c r="C144">
        <v>5000</v>
      </c>
      <c r="D144">
        <v>1473.15</v>
      </c>
      <c r="E144" t="s">
        <v>190</v>
      </c>
      <c r="F144" s="7">
        <f t="shared" si="101"/>
        <v>500</v>
      </c>
      <c r="G144" s="7">
        <f t="shared" si="102"/>
        <v>1200</v>
      </c>
      <c r="H144" s="5">
        <v>57.44</v>
      </c>
      <c r="I144">
        <v>1.06</v>
      </c>
      <c r="J144" s="5">
        <v>17.53</v>
      </c>
      <c r="K144">
        <v>7.2</v>
      </c>
      <c r="L144" s="5">
        <v>0.12</v>
      </c>
      <c r="M144">
        <v>4.3099999999999996</v>
      </c>
      <c r="N144" s="5">
        <v>7.42</v>
      </c>
      <c r="O144" s="5">
        <v>3.32</v>
      </c>
      <c r="P144" s="5">
        <v>1.61</v>
      </c>
      <c r="Q144" s="5"/>
      <c r="R144" s="15">
        <f t="shared" si="77"/>
        <v>100.01</v>
      </c>
      <c r="S144" s="15"/>
      <c r="T144" s="12">
        <f t="shared" si="85"/>
        <v>4.05</v>
      </c>
      <c r="U144" s="12">
        <f t="shared" si="85"/>
        <v>0.40300000000000002</v>
      </c>
      <c r="V144" t="s">
        <v>191</v>
      </c>
      <c r="Y144" s="16">
        <f t="shared" si="86"/>
        <v>104.46300000000001</v>
      </c>
      <c r="Z144" s="16"/>
      <c r="AA144" t="s">
        <v>218</v>
      </c>
      <c r="AB144" t="s">
        <v>70</v>
      </c>
      <c r="AC144" t="s">
        <v>167</v>
      </c>
      <c r="AD144" t="s">
        <v>193</v>
      </c>
      <c r="AE144">
        <v>0.71</v>
      </c>
      <c r="AF144" s="17">
        <f t="shared" si="78"/>
        <v>3550</v>
      </c>
      <c r="AG144" s="18">
        <f t="shared" si="79"/>
        <v>1450.0000000000002</v>
      </c>
      <c r="AH144">
        <v>5000</v>
      </c>
      <c r="AI144">
        <v>1473.15</v>
      </c>
      <c r="AJ144">
        <v>3.3759999999999999</v>
      </c>
      <c r="AK144" s="18">
        <v>1.2</v>
      </c>
      <c r="AL144" s="17">
        <f t="shared" si="73"/>
        <v>11984.8</v>
      </c>
      <c r="AM144" s="18">
        <f t="shared" si="73"/>
        <v>1740.0000000000002</v>
      </c>
      <c r="AO144">
        <f>3.6997*C144*AE144</f>
        <v>13133.934999999999</v>
      </c>
      <c r="AR144">
        <v>40500</v>
      </c>
      <c r="AS144">
        <v>4030</v>
      </c>
      <c r="AT144" s="7">
        <f t="shared" si="76"/>
        <v>3.9114820925943899E-2</v>
      </c>
      <c r="AV144" s="12">
        <f t="shared" si="103"/>
        <v>0.40300000000000002</v>
      </c>
      <c r="AW144" s="19">
        <f t="shared" si="87"/>
        <v>0.34450868311395477</v>
      </c>
      <c r="AX144" s="15">
        <f t="shared" si="88"/>
        <v>5.8491316886045253E-2</v>
      </c>
      <c r="AY144" s="15">
        <f t="shared" si="104"/>
        <v>3.4212341510637626E-3</v>
      </c>
      <c r="BE144" s="15"/>
      <c r="BF144" s="16"/>
      <c r="BG144" s="16"/>
      <c r="BH144" s="20">
        <f t="shared" si="81"/>
        <v>0.6155724173707886</v>
      </c>
      <c r="BI144" s="20">
        <f t="shared" si="81"/>
        <v>8.545662535713686E-3</v>
      </c>
      <c r="BJ144" s="20">
        <f t="shared" si="81"/>
        <v>0.11070605825176068</v>
      </c>
      <c r="BK144" s="20">
        <f t="shared" si="81"/>
        <v>6.4530577262759778E-2</v>
      </c>
      <c r="BL144" s="20">
        <f t="shared" si="81"/>
        <v>1.0892549376552924E-3</v>
      </c>
      <c r="BM144" s="20">
        <f t="shared" si="80"/>
        <v>6.8857726270797559E-2</v>
      </c>
      <c r="BN144" s="20">
        <f t="shared" si="80"/>
        <v>8.52006075056113E-2</v>
      </c>
      <c r="BO144" s="20">
        <f t="shared" si="80"/>
        <v>3.449189670048225E-2</v>
      </c>
      <c r="BP144" s="20">
        <f t="shared" si="80"/>
        <v>1.1005799164431054E-2</v>
      </c>
      <c r="BQ144" s="20">
        <f t="shared" si="80"/>
        <v>0</v>
      </c>
      <c r="BR144" s="20">
        <f t="shared" si="82"/>
        <v>0.12577487169543708</v>
      </c>
      <c r="BS144" s="20">
        <f t="shared" si="82"/>
        <v>5.1244507547081944E-3</v>
      </c>
      <c r="BT144" s="6"/>
      <c r="BU144" s="6"/>
      <c r="BV144" s="6"/>
      <c r="BW144" s="6">
        <f t="shared" si="89"/>
        <v>0.95599494041674982</v>
      </c>
      <c r="BX144" s="6">
        <f t="shared" si="90"/>
        <v>1.3271566295229749E-2</v>
      </c>
      <c r="BY144" s="6">
        <f t="shared" si="91"/>
        <v>0.17192848245897943</v>
      </c>
      <c r="BZ144" s="6">
        <f t="shared" si="92"/>
        <v>0.10021713713044932</v>
      </c>
      <c r="CA144" s="6">
        <f t="shared" si="93"/>
        <v>1.6916323406270882E-3</v>
      </c>
      <c r="CB144" s="6">
        <f t="shared" si="94"/>
        <v>0.10693727669710201</v>
      </c>
      <c r="CC144" s="6">
        <f t="shared" si="95"/>
        <v>0.13231806266383722</v>
      </c>
      <c r="CD144" s="6">
        <f t="shared" si="96"/>
        <v>5.3566530599073875E-2</v>
      </c>
      <c r="CE144" s="6">
        <f t="shared" si="97"/>
        <v>1.7092202346196721E-2</v>
      </c>
      <c r="CF144" s="6">
        <f t="shared" si="98"/>
        <v>0</v>
      </c>
      <c r="CG144" s="6">
        <f t="shared" si="99"/>
        <v>0.22475027746947834</v>
      </c>
      <c r="CH144" s="6">
        <f t="shared" si="100"/>
        <v>9.1570097705067043E-3</v>
      </c>
      <c r="CI144" s="6">
        <f t="shared" si="83"/>
        <v>1.553017830948245</v>
      </c>
      <c r="CJ144">
        <f t="shared" si="84"/>
        <v>1.78692511818823</v>
      </c>
    </row>
    <row r="145" spans="1:89" x14ac:dyDescent="0.45">
      <c r="A145" s="41" t="s">
        <v>587</v>
      </c>
      <c r="B145" t="s">
        <v>190</v>
      </c>
      <c r="C145">
        <v>5000</v>
      </c>
      <c r="D145">
        <v>1473.15</v>
      </c>
      <c r="E145" t="s">
        <v>190</v>
      </c>
      <c r="F145" s="7">
        <f t="shared" si="101"/>
        <v>500</v>
      </c>
      <c r="G145" s="7">
        <f t="shared" si="102"/>
        <v>1200</v>
      </c>
      <c r="H145" s="5">
        <v>57.44</v>
      </c>
      <c r="I145">
        <v>1.06</v>
      </c>
      <c r="J145" s="5">
        <v>17.53</v>
      </c>
      <c r="K145">
        <v>7.2</v>
      </c>
      <c r="L145" s="5">
        <v>0.12</v>
      </c>
      <c r="M145">
        <v>4.3099999999999996</v>
      </c>
      <c r="N145" s="5">
        <v>7.42</v>
      </c>
      <c r="O145" s="5">
        <v>3.32</v>
      </c>
      <c r="P145" s="5">
        <v>1.61</v>
      </c>
      <c r="Q145" s="5"/>
      <c r="R145" s="15">
        <f t="shared" si="77"/>
        <v>100.01</v>
      </c>
      <c r="S145" s="15"/>
      <c r="T145" s="12">
        <f t="shared" si="85"/>
        <v>2.2400000000000002</v>
      </c>
      <c r="U145" s="12">
        <f t="shared" si="85"/>
        <v>0.41399999999999998</v>
      </c>
      <c r="V145" t="s">
        <v>191</v>
      </c>
      <c r="Y145" s="16">
        <f t="shared" si="86"/>
        <v>102.664</v>
      </c>
      <c r="Z145" s="16"/>
      <c r="AA145" t="s">
        <v>219</v>
      </c>
      <c r="AB145" t="s">
        <v>70</v>
      </c>
      <c r="AC145" t="s">
        <v>167</v>
      </c>
      <c r="AD145" t="s">
        <v>193</v>
      </c>
      <c r="AE145">
        <v>0.78</v>
      </c>
      <c r="AF145" s="17">
        <f t="shared" si="78"/>
        <v>3900</v>
      </c>
      <c r="AG145" s="18">
        <f t="shared" si="79"/>
        <v>1099.9999999999998</v>
      </c>
      <c r="AH145">
        <v>5000</v>
      </c>
      <c r="AI145">
        <v>1473.15</v>
      </c>
      <c r="AJ145">
        <v>3.3759999999999999</v>
      </c>
      <c r="AK145" s="18">
        <v>1.2</v>
      </c>
      <c r="AL145" s="17">
        <f t="shared" si="73"/>
        <v>13166.4</v>
      </c>
      <c r="AM145" s="18">
        <f t="shared" si="73"/>
        <v>1319.9999999999998</v>
      </c>
      <c r="AO145">
        <f>3.6669*C145*AE145</f>
        <v>14300.91</v>
      </c>
      <c r="AR145">
        <v>22400</v>
      </c>
      <c r="AS145">
        <v>4140</v>
      </c>
      <c r="AT145" s="7">
        <f t="shared" si="76"/>
        <v>7.0293928989171042E-2</v>
      </c>
      <c r="AV145" s="12">
        <f t="shared" si="103"/>
        <v>0.41399999999999998</v>
      </c>
      <c r="AW145" s="19">
        <f t="shared" si="87"/>
        <v>0.37001113672150554</v>
      </c>
      <c r="AX145" s="15">
        <f t="shared" si="88"/>
        <v>4.3988863278494439E-2</v>
      </c>
      <c r="AY145" s="15">
        <f t="shared" si="104"/>
        <v>1.9350200925340765E-3</v>
      </c>
      <c r="BE145" s="15"/>
      <c r="BF145" s="16"/>
      <c r="BG145" s="16"/>
      <c r="BH145" s="20">
        <f t="shared" si="81"/>
        <v>0.6155724173707886</v>
      </c>
      <c r="BI145" s="20">
        <f t="shared" si="81"/>
        <v>8.545662535713686E-3</v>
      </c>
      <c r="BJ145" s="20">
        <f t="shared" si="81"/>
        <v>0.11070605825176068</v>
      </c>
      <c r="BK145" s="20">
        <f t="shared" si="81"/>
        <v>6.4530577262759778E-2</v>
      </c>
      <c r="BL145" s="20">
        <f t="shared" si="81"/>
        <v>1.0892549376552924E-3</v>
      </c>
      <c r="BM145" s="20">
        <f t="shared" si="80"/>
        <v>6.8857726270797559E-2</v>
      </c>
      <c r="BN145" s="20">
        <f t="shared" si="80"/>
        <v>8.52006075056113E-2</v>
      </c>
      <c r="BO145" s="20">
        <f t="shared" si="80"/>
        <v>3.449189670048225E-2</v>
      </c>
      <c r="BP145" s="20">
        <f t="shared" si="80"/>
        <v>1.1005799164431054E-2</v>
      </c>
      <c r="BQ145" s="20">
        <f t="shared" si="80"/>
        <v>0</v>
      </c>
      <c r="BR145" s="20">
        <f t="shared" si="82"/>
        <v>7.3696587174508901E-2</v>
      </c>
      <c r="BS145" s="20">
        <f t="shared" si="82"/>
        <v>5.5770317558331431E-3</v>
      </c>
      <c r="BT145" s="6"/>
      <c r="BU145" s="6"/>
      <c r="BV145" s="6"/>
      <c r="BW145" s="6">
        <f t="shared" si="89"/>
        <v>0.95599494041674982</v>
      </c>
      <c r="BX145" s="6">
        <f t="shared" si="90"/>
        <v>1.3271566295229749E-2</v>
      </c>
      <c r="BY145" s="6">
        <f t="shared" si="91"/>
        <v>0.17192848245897943</v>
      </c>
      <c r="BZ145" s="6">
        <f t="shared" si="92"/>
        <v>0.10021713713044932</v>
      </c>
      <c r="CA145" s="6">
        <f t="shared" si="93"/>
        <v>1.6916323406270882E-3</v>
      </c>
      <c r="CB145" s="6">
        <f t="shared" si="94"/>
        <v>0.10693727669710201</v>
      </c>
      <c r="CC145" s="6">
        <f t="shared" si="95"/>
        <v>0.13231806266383722</v>
      </c>
      <c r="CD145" s="6">
        <f t="shared" si="96"/>
        <v>5.3566530599073875E-2</v>
      </c>
      <c r="CE145" s="6">
        <f t="shared" si="97"/>
        <v>1.7092202346196721E-2</v>
      </c>
      <c r="CF145" s="6">
        <f t="shared" si="98"/>
        <v>0</v>
      </c>
      <c r="CG145" s="6">
        <f t="shared" si="99"/>
        <v>0.12430632630410657</v>
      </c>
      <c r="CH145" s="6">
        <f t="shared" si="100"/>
        <v>9.4069529652351744E-3</v>
      </c>
      <c r="CI145" s="6">
        <f t="shared" si="83"/>
        <v>1.553017830948245</v>
      </c>
      <c r="CJ145">
        <f t="shared" si="84"/>
        <v>1.6867311102175868</v>
      </c>
    </row>
    <row r="146" spans="1:89" x14ac:dyDescent="0.45">
      <c r="A146" s="41" t="s">
        <v>587</v>
      </c>
      <c r="B146" t="s">
        <v>190</v>
      </c>
      <c r="C146">
        <v>5000</v>
      </c>
      <c r="D146">
        <v>1473.15</v>
      </c>
      <c r="E146" t="s">
        <v>190</v>
      </c>
      <c r="F146" s="7">
        <f t="shared" si="101"/>
        <v>500</v>
      </c>
      <c r="G146" s="7">
        <f t="shared" si="102"/>
        <v>1200</v>
      </c>
      <c r="H146" s="5">
        <v>57.44</v>
      </c>
      <c r="I146">
        <v>1.06</v>
      </c>
      <c r="J146" s="5">
        <v>17.53</v>
      </c>
      <c r="K146">
        <v>7.2</v>
      </c>
      <c r="L146" s="5">
        <v>0.12</v>
      </c>
      <c r="M146">
        <v>4.3099999999999996</v>
      </c>
      <c r="N146" s="5">
        <v>7.42</v>
      </c>
      <c r="O146" s="5">
        <v>3.32</v>
      </c>
      <c r="P146" s="5">
        <v>1.61</v>
      </c>
      <c r="Q146" s="5"/>
      <c r="R146" s="15">
        <f t="shared" si="77"/>
        <v>100.01</v>
      </c>
      <c r="S146" s="15"/>
      <c r="T146" s="12">
        <f t="shared" si="85"/>
        <v>1.26</v>
      </c>
      <c r="U146" s="12">
        <f t="shared" si="85"/>
        <v>0.37</v>
      </c>
      <c r="V146" t="s">
        <v>191</v>
      </c>
      <c r="Y146" s="16">
        <f t="shared" si="86"/>
        <v>101.64000000000001</v>
      </c>
      <c r="Z146" s="16"/>
      <c r="AA146" t="s">
        <v>220</v>
      </c>
      <c r="AB146" t="s">
        <v>70</v>
      </c>
      <c r="AC146" t="s">
        <v>167</v>
      </c>
      <c r="AD146" t="s">
        <v>193</v>
      </c>
      <c r="AE146">
        <v>0.95</v>
      </c>
      <c r="AF146" s="17">
        <f t="shared" si="78"/>
        <v>4750</v>
      </c>
      <c r="AG146" s="18">
        <f t="shared" si="79"/>
        <v>250.00000000000023</v>
      </c>
      <c r="AH146">
        <v>5000</v>
      </c>
      <c r="AI146">
        <v>1473.15</v>
      </c>
      <c r="AJ146">
        <v>3.3759999999999999</v>
      </c>
      <c r="AK146" s="18">
        <v>1.2</v>
      </c>
      <c r="AL146" s="17">
        <f t="shared" si="73"/>
        <v>16036</v>
      </c>
      <c r="AM146" s="18">
        <f t="shared" si="73"/>
        <v>300.00000000000028</v>
      </c>
      <c r="AO146">
        <f>3.6242*C146*AE146</f>
        <v>17214.95</v>
      </c>
      <c r="AR146">
        <v>12600</v>
      </c>
      <c r="AS146">
        <v>3700</v>
      </c>
      <c r="AT146" s="7">
        <f t="shared" si="76"/>
        <v>0.1072463768115942</v>
      </c>
      <c r="AV146" s="12">
        <f t="shared" si="103"/>
        <v>0.37</v>
      </c>
      <c r="AW146" s="19">
        <f t="shared" si="87"/>
        <v>0.38511081707310868</v>
      </c>
      <c r="AX146" s="15">
        <f t="shared" si="88"/>
        <v>1.5110817073108684E-2</v>
      </c>
      <c r="AY146" s="15">
        <f t="shared" si="104"/>
        <v>2.2833679261695291E-4</v>
      </c>
      <c r="BE146" s="15"/>
      <c r="BF146" s="16"/>
      <c r="BG146" s="16"/>
      <c r="BH146" s="20">
        <f t="shared" si="81"/>
        <v>0.6155724173707886</v>
      </c>
      <c r="BI146" s="20">
        <f t="shared" si="81"/>
        <v>8.545662535713686E-3</v>
      </c>
      <c r="BJ146" s="20">
        <f t="shared" si="81"/>
        <v>0.11070605825176068</v>
      </c>
      <c r="BK146" s="20">
        <f t="shared" si="81"/>
        <v>6.4530577262759778E-2</v>
      </c>
      <c r="BL146" s="20">
        <f t="shared" si="81"/>
        <v>1.0892549376552924E-3</v>
      </c>
      <c r="BM146" s="20">
        <f t="shared" si="80"/>
        <v>6.8857726270797559E-2</v>
      </c>
      <c r="BN146" s="20">
        <f t="shared" si="80"/>
        <v>8.52006075056113E-2</v>
      </c>
      <c r="BO146" s="20">
        <f t="shared" si="80"/>
        <v>3.449189670048225E-2</v>
      </c>
      <c r="BP146" s="20">
        <f t="shared" si="80"/>
        <v>1.1005799164431054E-2</v>
      </c>
      <c r="BQ146" s="20">
        <f t="shared" si="80"/>
        <v>0</v>
      </c>
      <c r="BR146" s="20">
        <f t="shared" si="82"/>
        <v>4.2861693339312223E-2</v>
      </c>
      <c r="BS146" s="20">
        <f t="shared" si="82"/>
        <v>5.1535194773649979E-3</v>
      </c>
      <c r="BT146" s="6"/>
      <c r="BU146" s="6"/>
      <c r="BV146" s="6"/>
      <c r="BW146" s="6">
        <f t="shared" si="89"/>
        <v>0.95599494041674982</v>
      </c>
      <c r="BX146" s="6">
        <f t="shared" si="90"/>
        <v>1.3271566295229749E-2</v>
      </c>
      <c r="BY146" s="6">
        <f t="shared" si="91"/>
        <v>0.17192848245897943</v>
      </c>
      <c r="BZ146" s="6">
        <f t="shared" si="92"/>
        <v>0.10021713713044932</v>
      </c>
      <c r="CA146" s="6">
        <f t="shared" si="93"/>
        <v>1.6916323406270882E-3</v>
      </c>
      <c r="CB146" s="6">
        <f t="shared" si="94"/>
        <v>0.10693727669710201</v>
      </c>
      <c r="CC146" s="6">
        <f t="shared" si="95"/>
        <v>0.13231806266383722</v>
      </c>
      <c r="CD146" s="6">
        <f t="shared" si="96"/>
        <v>5.3566530599073875E-2</v>
      </c>
      <c r="CE146" s="6">
        <f t="shared" si="97"/>
        <v>1.7092202346196721E-2</v>
      </c>
      <c r="CF146" s="6">
        <f t="shared" si="98"/>
        <v>0</v>
      </c>
      <c r="CG146" s="6">
        <f t="shared" si="99"/>
        <v>6.9922308546059936E-2</v>
      </c>
      <c r="CH146" s="6">
        <f t="shared" si="100"/>
        <v>8.4071801863212902E-3</v>
      </c>
      <c r="CI146" s="6">
        <f t="shared" si="83"/>
        <v>1.553017830948245</v>
      </c>
      <c r="CJ146">
        <f t="shared" si="84"/>
        <v>1.6313473196806261</v>
      </c>
    </row>
    <row r="147" spans="1:89" x14ac:dyDescent="0.45">
      <c r="A147" s="41" t="s">
        <v>587</v>
      </c>
      <c r="B147" t="s">
        <v>190</v>
      </c>
      <c r="C147">
        <v>5000</v>
      </c>
      <c r="D147">
        <v>1373.15</v>
      </c>
      <c r="E147" t="s">
        <v>190</v>
      </c>
      <c r="F147" s="7">
        <f t="shared" si="101"/>
        <v>500</v>
      </c>
      <c r="G147" s="7">
        <f t="shared" si="102"/>
        <v>1100</v>
      </c>
      <c r="H147" s="5">
        <v>57.44</v>
      </c>
      <c r="I147">
        <v>1.06</v>
      </c>
      <c r="J147" s="5">
        <v>17.53</v>
      </c>
      <c r="K147">
        <v>7.2</v>
      </c>
      <c r="L147" s="5">
        <v>0.12</v>
      </c>
      <c r="M147">
        <v>4.3099999999999996</v>
      </c>
      <c r="N147" s="5">
        <v>7.42</v>
      </c>
      <c r="O147" s="5">
        <v>3.32</v>
      </c>
      <c r="P147" s="5">
        <v>1.61</v>
      </c>
      <c r="Q147" s="5"/>
      <c r="R147" s="15">
        <f t="shared" si="77"/>
        <v>100.01</v>
      </c>
      <c r="S147" s="15"/>
      <c r="T147" s="12">
        <f t="shared" si="85"/>
        <v>7.72</v>
      </c>
      <c r="U147" s="12">
        <f t="shared" si="85"/>
        <v>0.45400000000000001</v>
      </c>
      <c r="V147" t="s">
        <v>191</v>
      </c>
      <c r="Y147" s="16">
        <f t="shared" si="86"/>
        <v>108.184</v>
      </c>
      <c r="Z147" s="16"/>
      <c r="AA147" t="s">
        <v>221</v>
      </c>
      <c r="AB147" t="s">
        <v>70</v>
      </c>
      <c r="AC147" t="s">
        <v>167</v>
      </c>
      <c r="AD147" t="s">
        <v>193</v>
      </c>
      <c r="AE147">
        <v>0.47</v>
      </c>
      <c r="AF147" s="17">
        <f t="shared" si="78"/>
        <v>2350</v>
      </c>
      <c r="AG147" s="18">
        <f t="shared" si="79"/>
        <v>2650</v>
      </c>
      <c r="AH147">
        <v>5000</v>
      </c>
      <c r="AI147">
        <v>1373.15</v>
      </c>
      <c r="AJ147">
        <v>3.3759999999999999</v>
      </c>
      <c r="AK147" s="18">
        <v>1.2</v>
      </c>
      <c r="AL147" s="17">
        <f t="shared" si="73"/>
        <v>7933.5999999999995</v>
      </c>
      <c r="AM147" s="18">
        <f t="shared" si="73"/>
        <v>3180</v>
      </c>
      <c r="AO147">
        <f>4.1951*C147*AE147</f>
        <v>9858.4849999999988</v>
      </c>
      <c r="AR147">
        <v>77200</v>
      </c>
      <c r="AS147">
        <v>4540</v>
      </c>
      <c r="AT147" s="7">
        <f t="shared" si="76"/>
        <v>2.3492749790140637E-2</v>
      </c>
      <c r="AV147" s="12">
        <f t="shared" si="103"/>
        <v>0.45400000000000001</v>
      </c>
      <c r="AW147" s="19">
        <f t="shared" si="87"/>
        <v>0.29971021690327831</v>
      </c>
      <c r="AX147" s="15">
        <f t="shared" si="88"/>
        <v>0.1542897830967217</v>
      </c>
      <c r="AY147" s="15">
        <f t="shared" si="104"/>
        <v>2.380533716803343E-2</v>
      </c>
      <c r="BE147" s="15"/>
      <c r="BF147" s="16"/>
      <c r="BG147" s="16"/>
      <c r="BH147" s="20">
        <f t="shared" si="81"/>
        <v>0.6155724173707886</v>
      </c>
      <c r="BI147" s="20">
        <f t="shared" si="81"/>
        <v>8.545662535713686E-3</v>
      </c>
      <c r="BJ147" s="20">
        <f t="shared" si="81"/>
        <v>0.11070605825176068</v>
      </c>
      <c r="BK147" s="20">
        <f t="shared" si="81"/>
        <v>6.4530577262759778E-2</v>
      </c>
      <c r="BL147" s="20">
        <f t="shared" si="81"/>
        <v>1.0892549376552924E-3</v>
      </c>
      <c r="BM147" s="20">
        <f t="shared" si="80"/>
        <v>6.8857726270797559E-2</v>
      </c>
      <c r="BN147" s="20">
        <f t="shared" si="80"/>
        <v>8.52006075056113E-2</v>
      </c>
      <c r="BO147" s="20">
        <f t="shared" si="80"/>
        <v>3.449189670048225E-2</v>
      </c>
      <c r="BP147" s="20">
        <f t="shared" si="80"/>
        <v>1.1005799164431054E-2</v>
      </c>
      <c r="BQ147" s="20">
        <f t="shared" si="80"/>
        <v>0</v>
      </c>
      <c r="BR147" s="20">
        <f t="shared" si="82"/>
        <v>0.21509407214662649</v>
      </c>
      <c r="BS147" s="20">
        <f t="shared" si="82"/>
        <v>5.1792921879428109E-3</v>
      </c>
      <c r="BT147" s="6"/>
      <c r="BU147" s="6"/>
      <c r="BV147" s="6"/>
      <c r="BW147" s="6">
        <f t="shared" si="89"/>
        <v>0.95599494041674982</v>
      </c>
      <c r="BX147" s="6">
        <f t="shared" si="90"/>
        <v>1.3271566295229749E-2</v>
      </c>
      <c r="BY147" s="6">
        <f t="shared" si="91"/>
        <v>0.17192848245897943</v>
      </c>
      <c r="BZ147" s="6">
        <f t="shared" si="92"/>
        <v>0.10021713713044932</v>
      </c>
      <c r="CA147" s="6">
        <f t="shared" si="93"/>
        <v>1.6916323406270882E-3</v>
      </c>
      <c r="CB147" s="6">
        <f t="shared" si="94"/>
        <v>0.10693727669710201</v>
      </c>
      <c r="CC147" s="6">
        <f t="shared" si="95"/>
        <v>0.13231806266383722</v>
      </c>
      <c r="CD147" s="6">
        <f t="shared" si="96"/>
        <v>5.3566530599073875E-2</v>
      </c>
      <c r="CE147" s="6">
        <f t="shared" si="97"/>
        <v>1.7092202346196721E-2</v>
      </c>
      <c r="CF147" s="6">
        <f t="shared" si="98"/>
        <v>0</v>
      </c>
      <c r="CG147" s="6">
        <f t="shared" si="99"/>
        <v>0.42841287458379579</v>
      </c>
      <c r="CH147" s="6">
        <f t="shared" si="100"/>
        <v>1.0315837309702341E-2</v>
      </c>
      <c r="CI147" s="6">
        <f t="shared" si="83"/>
        <v>1.553017830948245</v>
      </c>
      <c r="CJ147">
        <f t="shared" si="84"/>
        <v>1.9917465428417431</v>
      </c>
    </row>
    <row r="148" spans="1:89" x14ac:dyDescent="0.45">
      <c r="A148" s="41" t="s">
        <v>587</v>
      </c>
      <c r="B148" t="s">
        <v>190</v>
      </c>
      <c r="C148">
        <v>5000</v>
      </c>
      <c r="D148">
        <v>1373.15</v>
      </c>
      <c r="E148" t="s">
        <v>190</v>
      </c>
      <c r="F148" s="7">
        <f t="shared" si="101"/>
        <v>500</v>
      </c>
      <c r="G148" s="7">
        <f t="shared" si="102"/>
        <v>1100</v>
      </c>
      <c r="H148" s="5">
        <v>57.44</v>
      </c>
      <c r="I148">
        <v>1.06</v>
      </c>
      <c r="J148" s="5">
        <v>17.53</v>
      </c>
      <c r="K148">
        <v>7.2</v>
      </c>
      <c r="L148" s="5">
        <v>0.12</v>
      </c>
      <c r="M148">
        <v>4.3099999999999996</v>
      </c>
      <c r="N148" s="5">
        <v>7.42</v>
      </c>
      <c r="O148" s="5">
        <v>3.32</v>
      </c>
      <c r="P148" s="5">
        <v>1.61</v>
      </c>
      <c r="Q148" s="5"/>
      <c r="R148" s="15">
        <f t="shared" si="77"/>
        <v>100.01</v>
      </c>
      <c r="S148" s="15"/>
      <c r="T148" s="12">
        <f t="shared" si="85"/>
        <v>4.5599999999999996</v>
      </c>
      <c r="U148" s="12">
        <f t="shared" si="85"/>
        <v>0.42899999999999999</v>
      </c>
      <c r="V148" t="s">
        <v>191</v>
      </c>
      <c r="Y148" s="16">
        <f t="shared" si="86"/>
        <v>104.99900000000001</v>
      </c>
      <c r="Z148" s="16"/>
      <c r="AA148" t="s">
        <v>222</v>
      </c>
      <c r="AB148" t="s">
        <v>70</v>
      </c>
      <c r="AC148" t="s">
        <v>167</v>
      </c>
      <c r="AD148" t="s">
        <v>193</v>
      </c>
      <c r="AE148">
        <v>0.66</v>
      </c>
      <c r="AF148" s="17">
        <f t="shared" si="78"/>
        <v>3300</v>
      </c>
      <c r="AG148" s="18">
        <f t="shared" si="79"/>
        <v>1699.9999999999998</v>
      </c>
      <c r="AH148">
        <v>5000</v>
      </c>
      <c r="AI148">
        <v>1373.15</v>
      </c>
      <c r="AJ148">
        <v>3.3759999999999999</v>
      </c>
      <c r="AK148" s="18">
        <v>1.2</v>
      </c>
      <c r="AL148" s="17">
        <f t="shared" si="73"/>
        <v>11140.8</v>
      </c>
      <c r="AM148" s="18">
        <f t="shared" si="73"/>
        <v>2039.9999999999995</v>
      </c>
      <c r="AO148">
        <f>3.9997*C148*AE148</f>
        <v>13199.01</v>
      </c>
      <c r="AR148">
        <v>45600</v>
      </c>
      <c r="AS148">
        <v>4290</v>
      </c>
      <c r="AT148" s="7">
        <f t="shared" si="76"/>
        <v>3.7060500475134622E-2</v>
      </c>
      <c r="AV148" s="12">
        <f t="shared" si="103"/>
        <v>0.42899999999999999</v>
      </c>
      <c r="AW148" s="19">
        <f t="shared" si="87"/>
        <v>0.33679683581998704</v>
      </c>
      <c r="AX148" s="15">
        <f t="shared" si="88"/>
        <v>9.2203164180012953E-2</v>
      </c>
      <c r="AY148" s="15">
        <f t="shared" si="104"/>
        <v>8.5014234848064234E-3</v>
      </c>
      <c r="BE148" s="15"/>
      <c r="BF148" s="16"/>
      <c r="BG148" s="16"/>
      <c r="BH148" s="20">
        <f t="shared" si="81"/>
        <v>0.6155724173707886</v>
      </c>
      <c r="BI148" s="20">
        <f t="shared" si="81"/>
        <v>8.545662535713686E-3</v>
      </c>
      <c r="BJ148" s="20">
        <f t="shared" si="81"/>
        <v>0.11070605825176068</v>
      </c>
      <c r="BK148" s="20">
        <f t="shared" si="81"/>
        <v>6.4530577262759778E-2</v>
      </c>
      <c r="BL148" s="20">
        <f t="shared" si="81"/>
        <v>1.0892549376552924E-3</v>
      </c>
      <c r="BM148" s="20">
        <f t="shared" si="80"/>
        <v>6.8857726270797559E-2</v>
      </c>
      <c r="BN148" s="20">
        <f t="shared" si="80"/>
        <v>8.52006075056113E-2</v>
      </c>
      <c r="BO148" s="20">
        <f t="shared" si="80"/>
        <v>3.449189670048225E-2</v>
      </c>
      <c r="BP148" s="20">
        <f t="shared" si="80"/>
        <v>1.1005799164431054E-2</v>
      </c>
      <c r="BQ148" s="20">
        <f t="shared" si="80"/>
        <v>0</v>
      </c>
      <c r="BR148" s="20">
        <f t="shared" si="82"/>
        <v>0.13935988901329294</v>
      </c>
      <c r="BS148" s="20">
        <f t="shared" si="82"/>
        <v>5.3682614537783595E-3</v>
      </c>
      <c r="BT148" s="6"/>
      <c r="BU148" s="6"/>
      <c r="BV148" s="6"/>
      <c r="BW148" s="6">
        <f t="shared" si="89"/>
        <v>0.95599494041674982</v>
      </c>
      <c r="BX148" s="6">
        <f t="shared" si="90"/>
        <v>1.3271566295229749E-2</v>
      </c>
      <c r="BY148" s="6">
        <f t="shared" si="91"/>
        <v>0.17192848245897943</v>
      </c>
      <c r="BZ148" s="6">
        <f t="shared" si="92"/>
        <v>0.10021713713044932</v>
      </c>
      <c r="CA148" s="6">
        <f t="shared" si="93"/>
        <v>1.6916323406270882E-3</v>
      </c>
      <c r="CB148" s="6">
        <f t="shared" si="94"/>
        <v>0.10693727669710201</v>
      </c>
      <c r="CC148" s="6">
        <f t="shared" si="95"/>
        <v>0.13231806266383722</v>
      </c>
      <c r="CD148" s="6">
        <f t="shared" si="96"/>
        <v>5.3566530599073875E-2</v>
      </c>
      <c r="CE148" s="6">
        <f t="shared" si="97"/>
        <v>1.7092202346196721E-2</v>
      </c>
      <c r="CF148" s="6">
        <f t="shared" si="98"/>
        <v>0</v>
      </c>
      <c r="CG148" s="6">
        <f t="shared" si="99"/>
        <v>0.25305216426193117</v>
      </c>
      <c r="CH148" s="6">
        <f t="shared" si="100"/>
        <v>9.7477845944103619E-3</v>
      </c>
      <c r="CI148" s="6">
        <f t="shared" si="83"/>
        <v>1.553017830948245</v>
      </c>
      <c r="CJ148">
        <f t="shared" si="84"/>
        <v>1.8158177798045865</v>
      </c>
    </row>
    <row r="149" spans="1:89" x14ac:dyDescent="0.45">
      <c r="A149" s="41" t="s">
        <v>587</v>
      </c>
      <c r="B149" t="s">
        <v>190</v>
      </c>
      <c r="C149">
        <v>5000</v>
      </c>
      <c r="D149">
        <v>1373.15</v>
      </c>
      <c r="E149" t="s">
        <v>190</v>
      </c>
      <c r="F149" s="7">
        <f t="shared" si="101"/>
        <v>500</v>
      </c>
      <c r="G149" s="7">
        <f t="shared" si="102"/>
        <v>1100</v>
      </c>
      <c r="H149" s="5">
        <v>57.44</v>
      </c>
      <c r="I149">
        <v>1.06</v>
      </c>
      <c r="J149" s="5">
        <v>17.53</v>
      </c>
      <c r="K149">
        <v>7.2</v>
      </c>
      <c r="L149" s="5">
        <v>0.12</v>
      </c>
      <c r="M149">
        <v>4.3099999999999996</v>
      </c>
      <c r="N149" s="5">
        <v>7.42</v>
      </c>
      <c r="O149" s="5">
        <v>3.32</v>
      </c>
      <c r="P149" s="5">
        <v>1.61</v>
      </c>
      <c r="Q149" s="5"/>
      <c r="R149" s="15">
        <f t="shared" si="77"/>
        <v>100.01</v>
      </c>
      <c r="S149" s="15"/>
      <c r="T149" s="12">
        <f t="shared" si="85"/>
        <v>3.1</v>
      </c>
      <c r="U149" s="12">
        <f t="shared" si="85"/>
        <v>0.44500000000000001</v>
      </c>
      <c r="V149" t="s">
        <v>191</v>
      </c>
      <c r="Y149" s="16">
        <f t="shared" si="86"/>
        <v>103.55499999999999</v>
      </c>
      <c r="Z149" s="16"/>
      <c r="AA149" t="s">
        <v>223</v>
      </c>
      <c r="AB149" t="s">
        <v>70</v>
      </c>
      <c r="AC149" t="s">
        <v>167</v>
      </c>
      <c r="AD149" t="s">
        <v>193</v>
      </c>
      <c r="AE149">
        <v>0.78</v>
      </c>
      <c r="AF149" s="17">
        <f t="shared" si="78"/>
        <v>3900</v>
      </c>
      <c r="AG149" s="18">
        <f t="shared" si="79"/>
        <v>1099.9999999999998</v>
      </c>
      <c r="AH149">
        <v>5000</v>
      </c>
      <c r="AI149">
        <v>1373.15</v>
      </c>
      <c r="AJ149">
        <v>3.3759999999999999</v>
      </c>
      <c r="AK149" s="18">
        <v>1.2</v>
      </c>
      <c r="AL149" s="17">
        <f>AF149*AJ149</f>
        <v>13166.4</v>
      </c>
      <c r="AM149" s="18">
        <f>AG149*AK149</f>
        <v>1319.9999999999998</v>
      </c>
      <c r="AO149">
        <f>3.9275*C149*AE149</f>
        <v>15317.25</v>
      </c>
      <c r="AR149">
        <v>31000</v>
      </c>
      <c r="AS149">
        <v>4450</v>
      </c>
      <c r="AT149" s="7">
        <f t="shared" si="76"/>
        <v>5.5467072917387991E-2</v>
      </c>
      <c r="AV149" s="12">
        <f t="shared" si="103"/>
        <v>0.44500000000000001</v>
      </c>
      <c r="AW149" s="19">
        <f t="shared" si="87"/>
        <v>0.35649024011374503</v>
      </c>
      <c r="AX149" s="15">
        <f t="shared" si="88"/>
        <v>8.8509759886254979E-2</v>
      </c>
      <c r="AY149" s="15">
        <f t="shared" si="104"/>
        <v>7.8339775951225109E-3</v>
      </c>
      <c r="BE149" s="15"/>
      <c r="BF149" s="16"/>
      <c r="BG149" s="16"/>
      <c r="BH149" s="20">
        <f t="shared" si="81"/>
        <v>0.6155724173707886</v>
      </c>
      <c r="BI149" s="20">
        <f t="shared" si="81"/>
        <v>8.545662535713686E-3</v>
      </c>
      <c r="BJ149" s="20">
        <f t="shared" si="81"/>
        <v>0.11070605825176068</v>
      </c>
      <c r="BK149" s="20">
        <f t="shared" si="81"/>
        <v>6.4530577262759778E-2</v>
      </c>
      <c r="BL149" s="20">
        <f t="shared" si="81"/>
        <v>1.0892549376552924E-3</v>
      </c>
      <c r="BM149" s="20">
        <f t="shared" si="80"/>
        <v>6.8857726270797559E-2</v>
      </c>
      <c r="BN149" s="20">
        <f t="shared" si="80"/>
        <v>8.52006075056113E-2</v>
      </c>
      <c r="BO149" s="20">
        <f t="shared" si="80"/>
        <v>3.449189670048225E-2</v>
      </c>
      <c r="BP149" s="20">
        <f t="shared" si="80"/>
        <v>1.1005799164431054E-2</v>
      </c>
      <c r="BQ149" s="20">
        <f t="shared" si="80"/>
        <v>0</v>
      </c>
      <c r="BR149" s="20">
        <f t="shared" si="82"/>
        <v>9.9144201229732498E-2</v>
      </c>
      <c r="BS149" s="20">
        <f t="shared" si="82"/>
        <v>5.8273224944558194E-3</v>
      </c>
      <c r="BT149" s="6"/>
      <c r="BU149" s="6"/>
      <c r="BV149" s="6"/>
      <c r="BW149" s="6">
        <f t="shared" si="89"/>
        <v>0.95599494041674982</v>
      </c>
      <c r="BX149" s="6">
        <f t="shared" si="90"/>
        <v>1.3271566295229749E-2</v>
      </c>
      <c r="BY149" s="6">
        <f t="shared" si="91"/>
        <v>0.17192848245897943</v>
      </c>
      <c r="BZ149" s="6">
        <f t="shared" si="92"/>
        <v>0.10021713713044932</v>
      </c>
      <c r="CA149" s="6">
        <f t="shared" si="93"/>
        <v>1.6916323406270882E-3</v>
      </c>
      <c r="CB149" s="6">
        <f t="shared" si="94"/>
        <v>0.10693727669710201</v>
      </c>
      <c r="CC149" s="6">
        <f t="shared" si="95"/>
        <v>0.13231806266383722</v>
      </c>
      <c r="CD149" s="6">
        <f t="shared" si="96"/>
        <v>5.3566530599073875E-2</v>
      </c>
      <c r="CE149" s="6">
        <f t="shared" si="97"/>
        <v>1.7092202346196721E-2</v>
      </c>
      <c r="CF149" s="6">
        <f t="shared" si="98"/>
        <v>0</v>
      </c>
      <c r="CG149" s="6">
        <f t="shared" si="99"/>
        <v>0.17203107658157604</v>
      </c>
      <c r="CH149" s="6">
        <f t="shared" si="100"/>
        <v>1.0111338332197229E-2</v>
      </c>
      <c r="CI149" s="6">
        <f t="shared" si="83"/>
        <v>1.553017830948245</v>
      </c>
      <c r="CJ149">
        <f t="shared" si="84"/>
        <v>1.7351602458620181</v>
      </c>
    </row>
    <row r="150" spans="1:89" x14ac:dyDescent="0.45">
      <c r="A150" s="41" t="s">
        <v>588</v>
      </c>
      <c r="B150" s="7" t="s">
        <v>224</v>
      </c>
      <c r="C150" s="7">
        <v>100</v>
      </c>
      <c r="D150" s="7">
        <v>1473.15</v>
      </c>
      <c r="E150" s="7" t="s">
        <v>224</v>
      </c>
      <c r="F150" s="7">
        <f t="shared" si="101"/>
        <v>10</v>
      </c>
      <c r="G150" s="7">
        <f t="shared" si="102"/>
        <v>1200</v>
      </c>
      <c r="H150" s="15">
        <v>50.92</v>
      </c>
      <c r="I150" s="15">
        <v>2.02</v>
      </c>
      <c r="J150" s="15">
        <v>13.71</v>
      </c>
      <c r="K150" s="15">
        <v>12.56</v>
      </c>
      <c r="L150" s="15">
        <v>0.19</v>
      </c>
      <c r="M150" s="15">
        <v>7.11</v>
      </c>
      <c r="N150" s="15">
        <v>10.88</v>
      </c>
      <c r="O150" s="15">
        <v>2.63</v>
      </c>
      <c r="P150" s="15">
        <v>0.16</v>
      </c>
      <c r="Q150" s="15"/>
      <c r="R150" s="15">
        <f t="shared" si="77"/>
        <v>100.17999999999999</v>
      </c>
      <c r="S150" s="15"/>
      <c r="T150" s="12">
        <f t="shared" si="85"/>
        <v>0.06</v>
      </c>
      <c r="U150" s="12">
        <f t="shared" si="85"/>
        <v>2.7000000000000001E-3</v>
      </c>
      <c r="V150" t="s">
        <v>225</v>
      </c>
      <c r="Y150" s="16">
        <f t="shared" si="86"/>
        <v>100.2427</v>
      </c>
      <c r="Z150" s="16"/>
      <c r="AA150" s="7" t="s">
        <v>226</v>
      </c>
      <c r="AB150" s="7" t="s">
        <v>70</v>
      </c>
      <c r="AC150" t="s">
        <v>173</v>
      </c>
      <c r="AD150" s="7" t="s">
        <v>227</v>
      </c>
      <c r="AE150" s="7"/>
      <c r="AF150" s="17"/>
      <c r="AG150" s="18"/>
      <c r="AH150" s="7">
        <v>100</v>
      </c>
      <c r="AI150" s="7">
        <v>1473.15</v>
      </c>
      <c r="AJ150" s="7"/>
      <c r="AK150" s="18"/>
      <c r="AL150" s="17"/>
      <c r="AM150" s="18"/>
      <c r="AN150" s="7"/>
      <c r="AO150" s="7"/>
      <c r="AP150" s="7">
        <v>102</v>
      </c>
      <c r="AQ150" s="7"/>
      <c r="AR150" s="7">
        <v>600</v>
      </c>
      <c r="AS150" s="7">
        <v>27</v>
      </c>
      <c r="AT150" s="7"/>
      <c r="AU150" s="7"/>
      <c r="AV150" s="12">
        <f t="shared" si="103"/>
        <v>2.7000000000000001E-3</v>
      </c>
      <c r="AW150" s="19">
        <f t="shared" si="87"/>
        <v>0.17200991001573521</v>
      </c>
      <c r="AX150" s="15">
        <f t="shared" si="88"/>
        <v>0.1693099100157352</v>
      </c>
      <c r="AY150" s="15">
        <f t="shared" si="104"/>
        <v>2.8665845629536349E-2</v>
      </c>
      <c r="AZ150" s="7"/>
      <c r="BA150" s="7"/>
      <c r="BB150" s="7"/>
      <c r="BC150" s="7"/>
      <c r="BD150" s="7"/>
      <c r="BE150" s="15"/>
      <c r="BF150" s="16"/>
      <c r="BG150" s="16"/>
      <c r="BH150" s="20">
        <f t="shared" si="81"/>
        <v>0.52990805759860526</v>
      </c>
      <c r="BI150" s="20">
        <f t="shared" si="81"/>
        <v>1.5813887713883326E-2</v>
      </c>
      <c r="BJ150" s="20">
        <f t="shared" si="81"/>
        <v>8.4076443868970965E-2</v>
      </c>
      <c r="BK150" s="20">
        <f t="shared" si="81"/>
        <v>0.10931256900299066</v>
      </c>
      <c r="BL150" s="20">
        <f t="shared" si="81"/>
        <v>1.6747473530664037E-3</v>
      </c>
      <c r="BM150" s="20">
        <f t="shared" si="80"/>
        <v>0.11030429325299622</v>
      </c>
      <c r="BN150" s="20">
        <f t="shared" si="80"/>
        <v>0.12131516392136847</v>
      </c>
      <c r="BO150" s="20">
        <f t="shared" si="80"/>
        <v>2.6532742939533456E-2</v>
      </c>
      <c r="BP150" s="20">
        <f t="shared" si="80"/>
        <v>1.0620943485851598E-3</v>
      </c>
      <c r="BQ150" s="20">
        <f t="shared" si="80"/>
        <v>0</v>
      </c>
      <c r="BR150" s="20">
        <f t="shared" si="82"/>
        <v>2.0775312790786188E-3</v>
      </c>
      <c r="BS150" s="20">
        <f t="shared" si="82"/>
        <v>3.8279257309812594E-5</v>
      </c>
      <c r="BT150" s="6"/>
      <c r="BU150" s="6"/>
      <c r="BV150" s="6"/>
      <c r="BW150" s="6">
        <f t="shared" si="89"/>
        <v>0.84748019439451427</v>
      </c>
      <c r="BX150" s="6">
        <f t="shared" si="90"/>
        <v>2.5291098034305747E-2</v>
      </c>
      <c r="BY150" s="6">
        <f t="shared" si="91"/>
        <v>0.13446317709712538</v>
      </c>
      <c r="BZ150" s="6">
        <f t="shared" si="92"/>
        <v>0.17482322810533937</v>
      </c>
      <c r="CA150" s="6">
        <f t="shared" si="93"/>
        <v>2.6784178726595564E-3</v>
      </c>
      <c r="CB150" s="6">
        <f t="shared" si="94"/>
        <v>0.17640928940055578</v>
      </c>
      <c r="CC150" s="6">
        <f t="shared" si="95"/>
        <v>0.19401893824562655</v>
      </c>
      <c r="CD150" s="6">
        <f t="shared" si="96"/>
        <v>4.2433727552880815E-2</v>
      </c>
      <c r="CE150" s="6">
        <f t="shared" si="97"/>
        <v>1.6986039598704816E-3</v>
      </c>
      <c r="CF150" s="6">
        <f t="shared" si="98"/>
        <v>0</v>
      </c>
      <c r="CG150" s="6">
        <f t="shared" si="99"/>
        <v>3.3296337402885681E-3</v>
      </c>
      <c r="CH150" s="6">
        <f t="shared" si="100"/>
        <v>6.1349693251533746E-5</v>
      </c>
      <c r="CI150" s="6">
        <f t="shared" si="83"/>
        <v>1.5992966746628781</v>
      </c>
      <c r="CJ150">
        <f t="shared" si="84"/>
        <v>1.6026876580964182</v>
      </c>
      <c r="CK150" s="24"/>
    </row>
    <row r="151" spans="1:89" x14ac:dyDescent="0.45">
      <c r="A151" s="41" t="s">
        <v>588</v>
      </c>
      <c r="B151" s="7" t="s">
        <v>224</v>
      </c>
      <c r="C151" s="7">
        <v>252</v>
      </c>
      <c r="D151" s="7">
        <v>1473.15</v>
      </c>
      <c r="E151" s="7" t="s">
        <v>224</v>
      </c>
      <c r="F151" s="7">
        <f t="shared" si="101"/>
        <v>25.2</v>
      </c>
      <c r="G151" s="7">
        <f t="shared" si="102"/>
        <v>1200</v>
      </c>
      <c r="H151" s="15">
        <v>50.92</v>
      </c>
      <c r="I151" s="15">
        <v>2.02</v>
      </c>
      <c r="J151" s="15">
        <v>13.71</v>
      </c>
      <c r="K151" s="15">
        <v>12.56</v>
      </c>
      <c r="L151" s="15">
        <v>0.19</v>
      </c>
      <c r="M151" s="15">
        <v>7.11</v>
      </c>
      <c r="N151" s="15">
        <v>10.88</v>
      </c>
      <c r="O151" s="15">
        <v>2.63</v>
      </c>
      <c r="P151" s="15">
        <v>0.16</v>
      </c>
      <c r="Q151" s="15"/>
      <c r="R151" s="15">
        <f t="shared" si="77"/>
        <v>100.17999999999999</v>
      </c>
      <c r="S151" s="15"/>
      <c r="T151" s="12">
        <f t="shared" si="85"/>
        <v>0.33</v>
      </c>
      <c r="U151" s="12">
        <f t="shared" si="85"/>
        <v>7.3000000000000001E-3</v>
      </c>
      <c r="V151" t="s">
        <v>225</v>
      </c>
      <c r="Y151" s="16">
        <f t="shared" si="86"/>
        <v>100.51729999999999</v>
      </c>
      <c r="Z151" s="16"/>
      <c r="AA151" s="7" t="s">
        <v>228</v>
      </c>
      <c r="AB151" s="7" t="s">
        <v>70</v>
      </c>
      <c r="AC151" t="s">
        <v>173</v>
      </c>
      <c r="AD151" s="7" t="s">
        <v>227</v>
      </c>
      <c r="AE151" s="7"/>
      <c r="AF151" s="17"/>
      <c r="AG151" s="18"/>
      <c r="AH151" s="7">
        <v>252</v>
      </c>
      <c r="AI151" s="7">
        <v>1473.15</v>
      </c>
      <c r="AJ151" s="7"/>
      <c r="AK151" s="18"/>
      <c r="AL151" s="17"/>
      <c r="AM151" s="18"/>
      <c r="AN151" s="7"/>
      <c r="AO151" s="7"/>
      <c r="AP151" s="7">
        <v>265</v>
      </c>
      <c r="AQ151" s="7"/>
      <c r="AR151" s="7">
        <v>3300</v>
      </c>
      <c r="AS151" s="7">
        <v>73</v>
      </c>
      <c r="AT151" s="7"/>
      <c r="AU151" s="7"/>
      <c r="AV151" s="12">
        <f t="shared" si="103"/>
        <v>7.3000000000000001E-3</v>
      </c>
      <c r="AW151" s="19">
        <f t="shared" si="87"/>
        <v>0.17588883448138887</v>
      </c>
      <c r="AX151" s="15">
        <f t="shared" si="88"/>
        <v>0.16858883448138887</v>
      </c>
      <c r="AY151" s="15">
        <f t="shared" si="104"/>
        <v>2.8422195111793131E-2</v>
      </c>
      <c r="AZ151" s="7"/>
      <c r="BA151" s="7"/>
      <c r="BB151" s="7"/>
      <c r="BC151" s="7"/>
      <c r="BD151" s="7"/>
      <c r="BE151" s="15"/>
      <c r="BF151" s="16"/>
      <c r="BG151" s="16"/>
      <c r="BH151" s="20">
        <f t="shared" si="81"/>
        <v>0.52990805759860526</v>
      </c>
      <c r="BI151" s="20">
        <f t="shared" si="81"/>
        <v>1.5813887713883326E-2</v>
      </c>
      <c r="BJ151" s="20">
        <f t="shared" si="81"/>
        <v>8.4076443868970965E-2</v>
      </c>
      <c r="BK151" s="20">
        <f t="shared" si="81"/>
        <v>0.10931256900299066</v>
      </c>
      <c r="BL151" s="20">
        <f t="shared" si="81"/>
        <v>1.6747473530664037E-3</v>
      </c>
      <c r="BM151" s="20">
        <f t="shared" si="80"/>
        <v>0.11030429325299622</v>
      </c>
      <c r="BN151" s="20">
        <f t="shared" si="80"/>
        <v>0.12131516392136847</v>
      </c>
      <c r="BO151" s="20">
        <f t="shared" si="80"/>
        <v>2.6532742939533456E-2</v>
      </c>
      <c r="BP151" s="20">
        <f t="shared" si="80"/>
        <v>1.0620943485851598E-3</v>
      </c>
      <c r="BQ151" s="20">
        <f t="shared" si="80"/>
        <v>0</v>
      </c>
      <c r="BR151" s="20">
        <f t="shared" si="82"/>
        <v>1.1319855699119136E-2</v>
      </c>
      <c r="BS151" s="20">
        <f t="shared" si="82"/>
        <v>1.0253053629659415E-4</v>
      </c>
      <c r="BT151" s="6"/>
      <c r="BU151" s="6"/>
      <c r="BV151" s="6"/>
      <c r="BW151" s="6">
        <f t="shared" si="89"/>
        <v>0.84748019439451427</v>
      </c>
      <c r="BX151" s="6">
        <f t="shared" si="90"/>
        <v>2.5291098034305747E-2</v>
      </c>
      <c r="BY151" s="6">
        <f t="shared" si="91"/>
        <v>0.13446317709712538</v>
      </c>
      <c r="BZ151" s="6">
        <f t="shared" si="92"/>
        <v>0.17482322810533937</v>
      </c>
      <c r="CA151" s="6">
        <f t="shared" si="93"/>
        <v>2.6784178726595564E-3</v>
      </c>
      <c r="CB151" s="6">
        <f t="shared" si="94"/>
        <v>0.17640928940055578</v>
      </c>
      <c r="CC151" s="6">
        <f t="shared" si="95"/>
        <v>0.19401893824562655</v>
      </c>
      <c r="CD151" s="6">
        <f t="shared" si="96"/>
        <v>4.2433727552880815E-2</v>
      </c>
      <c r="CE151" s="6">
        <f t="shared" si="97"/>
        <v>1.6986039598704816E-3</v>
      </c>
      <c r="CF151" s="6">
        <f t="shared" si="98"/>
        <v>0</v>
      </c>
      <c r="CG151" s="6">
        <f t="shared" si="99"/>
        <v>1.8312985571587125E-2</v>
      </c>
      <c r="CH151" s="6">
        <f t="shared" si="100"/>
        <v>1.658713928652579E-4</v>
      </c>
      <c r="CI151" s="6">
        <f t="shared" si="83"/>
        <v>1.5992966746628781</v>
      </c>
      <c r="CJ151">
        <f t="shared" si="84"/>
        <v>1.6177755316273303</v>
      </c>
      <c r="CK151" s="24"/>
    </row>
    <row r="152" spans="1:89" x14ac:dyDescent="0.45">
      <c r="A152" s="41" t="s">
        <v>588</v>
      </c>
      <c r="B152" s="7" t="s">
        <v>224</v>
      </c>
      <c r="C152" s="7">
        <v>500</v>
      </c>
      <c r="D152" s="7">
        <v>1473.15</v>
      </c>
      <c r="E152" s="7" t="s">
        <v>224</v>
      </c>
      <c r="F152" s="7">
        <f t="shared" si="101"/>
        <v>50</v>
      </c>
      <c r="G152" s="7">
        <f t="shared" si="102"/>
        <v>1200</v>
      </c>
      <c r="H152" s="15">
        <v>50.92</v>
      </c>
      <c r="I152" s="15">
        <v>2.02</v>
      </c>
      <c r="J152" s="15">
        <v>13.71</v>
      </c>
      <c r="K152" s="15">
        <v>12.56</v>
      </c>
      <c r="L152" s="15">
        <v>0.19</v>
      </c>
      <c r="M152" s="15">
        <v>7.11</v>
      </c>
      <c r="N152" s="15">
        <v>10.88</v>
      </c>
      <c r="O152" s="15">
        <v>2.63</v>
      </c>
      <c r="P152" s="15">
        <v>0.16</v>
      </c>
      <c r="Q152" s="15"/>
      <c r="R152" s="15">
        <f t="shared" si="77"/>
        <v>100.17999999999999</v>
      </c>
      <c r="S152" s="15"/>
      <c r="T152" s="12">
        <f t="shared" si="85"/>
        <v>0.11</v>
      </c>
      <c r="U152" s="12">
        <f t="shared" si="85"/>
        <v>2.01E-2</v>
      </c>
      <c r="V152" t="s">
        <v>225</v>
      </c>
      <c r="Y152" s="16">
        <f t="shared" si="86"/>
        <v>100.31009999999999</v>
      </c>
      <c r="Z152" s="16"/>
      <c r="AA152" s="7" t="s">
        <v>229</v>
      </c>
      <c r="AB152" s="7" t="s">
        <v>70</v>
      </c>
      <c r="AC152" t="s">
        <v>173</v>
      </c>
      <c r="AD152" s="7" t="s">
        <v>227</v>
      </c>
      <c r="AE152" s="7"/>
      <c r="AF152" s="17"/>
      <c r="AG152" s="18"/>
      <c r="AH152" s="7">
        <v>500</v>
      </c>
      <c r="AI152" s="7">
        <v>1473.15</v>
      </c>
      <c r="AJ152" s="7"/>
      <c r="AK152" s="18"/>
      <c r="AL152" s="17"/>
      <c r="AM152" s="18"/>
      <c r="AN152" s="7"/>
      <c r="AO152" s="7"/>
      <c r="AP152" s="7">
        <v>553</v>
      </c>
      <c r="AQ152" s="7"/>
      <c r="AR152" s="7">
        <v>1100</v>
      </c>
      <c r="AS152" s="7">
        <v>201</v>
      </c>
      <c r="AT152" s="7"/>
      <c r="AU152" s="7"/>
      <c r="AV152" s="12">
        <f t="shared" si="103"/>
        <v>2.01E-2</v>
      </c>
      <c r="AW152" s="19">
        <f t="shared" si="87"/>
        <v>0.1932837970933359</v>
      </c>
      <c r="AX152" s="15">
        <f t="shared" si="88"/>
        <v>0.1731837970933359</v>
      </c>
      <c r="AY152" s="15">
        <f t="shared" si="104"/>
        <v>2.9992627575665738E-2</v>
      </c>
      <c r="AZ152" s="7"/>
      <c r="BA152" s="7"/>
      <c r="BB152" s="7"/>
      <c r="BC152" s="7"/>
      <c r="BD152" s="7"/>
      <c r="BE152" s="15"/>
      <c r="BF152" s="16"/>
      <c r="BG152" s="16"/>
      <c r="BH152" s="20">
        <f t="shared" si="81"/>
        <v>0.52990805759860526</v>
      </c>
      <c r="BI152" s="20">
        <f t="shared" si="81"/>
        <v>1.5813887713883326E-2</v>
      </c>
      <c r="BJ152" s="20">
        <f t="shared" si="81"/>
        <v>8.4076443868970965E-2</v>
      </c>
      <c r="BK152" s="20">
        <f t="shared" si="81"/>
        <v>0.10931256900299066</v>
      </c>
      <c r="BL152" s="20">
        <f t="shared" si="81"/>
        <v>1.6747473530664037E-3</v>
      </c>
      <c r="BM152" s="20">
        <f t="shared" si="80"/>
        <v>0.11030429325299622</v>
      </c>
      <c r="BN152" s="20">
        <f t="shared" si="80"/>
        <v>0.12131516392136847</v>
      </c>
      <c r="BO152" s="20">
        <f t="shared" si="80"/>
        <v>2.6532742939533456E-2</v>
      </c>
      <c r="BP152" s="20">
        <f t="shared" si="80"/>
        <v>1.0620943485851598E-3</v>
      </c>
      <c r="BQ152" s="20">
        <f t="shared" si="80"/>
        <v>0</v>
      </c>
      <c r="BR152" s="20">
        <f t="shared" si="82"/>
        <v>3.8012885307797586E-3</v>
      </c>
      <c r="BS152" s="20">
        <f t="shared" si="82"/>
        <v>2.8440526087572868E-4</v>
      </c>
      <c r="BT152" s="6"/>
      <c r="BU152" s="6"/>
      <c r="BV152" s="6"/>
      <c r="BW152" s="6">
        <f t="shared" si="89"/>
        <v>0.84748019439451427</v>
      </c>
      <c r="BX152" s="6">
        <f t="shared" si="90"/>
        <v>2.5291098034305747E-2</v>
      </c>
      <c r="BY152" s="6">
        <f t="shared" si="91"/>
        <v>0.13446317709712538</v>
      </c>
      <c r="BZ152" s="6">
        <f t="shared" si="92"/>
        <v>0.17482322810533937</v>
      </c>
      <c r="CA152" s="6">
        <f t="shared" si="93"/>
        <v>2.6784178726595564E-3</v>
      </c>
      <c r="CB152" s="6">
        <f t="shared" si="94"/>
        <v>0.17640928940055578</v>
      </c>
      <c r="CC152" s="6">
        <f t="shared" si="95"/>
        <v>0.19401893824562655</v>
      </c>
      <c r="CD152" s="6">
        <f t="shared" si="96"/>
        <v>4.2433727552880815E-2</v>
      </c>
      <c r="CE152" s="6">
        <f t="shared" si="97"/>
        <v>1.6986039598704816E-3</v>
      </c>
      <c r="CF152" s="6">
        <f t="shared" si="98"/>
        <v>0</v>
      </c>
      <c r="CG152" s="6">
        <f t="shared" si="99"/>
        <v>6.1043285238623754E-3</v>
      </c>
      <c r="CH152" s="6">
        <f t="shared" si="100"/>
        <v>4.5671438309475123E-4</v>
      </c>
      <c r="CI152" s="6">
        <f t="shared" si="83"/>
        <v>1.5992966746628781</v>
      </c>
      <c r="CJ152">
        <f t="shared" si="84"/>
        <v>1.6058577175698352</v>
      </c>
      <c r="CK152" s="24"/>
    </row>
    <row r="153" spans="1:89" x14ac:dyDescent="0.45">
      <c r="A153" s="41" t="s">
        <v>588</v>
      </c>
      <c r="B153" s="7" t="s">
        <v>224</v>
      </c>
      <c r="C153" s="7">
        <v>503</v>
      </c>
      <c r="D153" s="7">
        <v>1473.15</v>
      </c>
      <c r="E153" s="7" t="s">
        <v>224</v>
      </c>
      <c r="F153" s="7">
        <f t="shared" si="101"/>
        <v>50.3</v>
      </c>
      <c r="G153" s="7">
        <f t="shared" si="102"/>
        <v>1200</v>
      </c>
      <c r="H153" s="15">
        <v>50.92</v>
      </c>
      <c r="I153" s="15">
        <v>2.02</v>
      </c>
      <c r="J153" s="15">
        <v>13.71</v>
      </c>
      <c r="K153" s="15">
        <v>12.56</v>
      </c>
      <c r="L153" s="15">
        <v>0.19</v>
      </c>
      <c r="M153" s="15">
        <v>7.11</v>
      </c>
      <c r="N153" s="15">
        <v>10.88</v>
      </c>
      <c r="O153" s="15">
        <v>2.63</v>
      </c>
      <c r="P153" s="15">
        <v>0.16</v>
      </c>
      <c r="Q153" s="15"/>
      <c r="R153" s="15">
        <f t="shared" si="77"/>
        <v>100.17999999999999</v>
      </c>
      <c r="S153" s="15"/>
      <c r="T153" s="12">
        <f t="shared" si="85"/>
        <v>0.35</v>
      </c>
      <c r="U153" s="12">
        <f t="shared" si="85"/>
        <v>1.84E-2</v>
      </c>
      <c r="V153" t="s">
        <v>225</v>
      </c>
      <c r="Y153" s="16">
        <f t="shared" si="86"/>
        <v>100.54839999999999</v>
      </c>
      <c r="Z153" s="16"/>
      <c r="AA153" s="7" t="s">
        <v>230</v>
      </c>
      <c r="AB153" s="7" t="s">
        <v>70</v>
      </c>
      <c r="AC153" t="s">
        <v>173</v>
      </c>
      <c r="AD153" s="7" t="s">
        <v>227</v>
      </c>
      <c r="AE153" s="7"/>
      <c r="AF153" s="17"/>
      <c r="AG153" s="18"/>
      <c r="AH153" s="7">
        <v>503</v>
      </c>
      <c r="AI153" s="7">
        <v>1473.15</v>
      </c>
      <c r="AJ153" s="7"/>
      <c r="AK153" s="18"/>
      <c r="AL153" s="17"/>
      <c r="AM153" s="18"/>
      <c r="AN153" s="7"/>
      <c r="AO153" s="7"/>
      <c r="AP153" s="7">
        <v>557</v>
      </c>
      <c r="AQ153" s="7"/>
      <c r="AR153" s="7">
        <v>3500</v>
      </c>
      <c r="AS153" s="7">
        <v>184</v>
      </c>
      <c r="AT153" s="7"/>
      <c r="AU153" s="7"/>
      <c r="AV153" s="12">
        <f t="shared" si="103"/>
        <v>1.84E-2</v>
      </c>
      <c r="AW153" s="19">
        <f t="shared" si="87"/>
        <v>0.18943687052339467</v>
      </c>
      <c r="AX153" s="15">
        <f t="shared" si="88"/>
        <v>0.17103687052339467</v>
      </c>
      <c r="AY153" s="15">
        <f t="shared" si="104"/>
        <v>2.9253611078436471E-2</v>
      </c>
      <c r="AZ153" s="7"/>
      <c r="BA153" s="7"/>
      <c r="BB153" s="7"/>
      <c r="BC153" s="7"/>
      <c r="BD153" s="7"/>
      <c r="BE153" s="15"/>
      <c r="BF153" s="16"/>
      <c r="BG153" s="16"/>
      <c r="BH153" s="20">
        <f t="shared" si="81"/>
        <v>0.52990805759860526</v>
      </c>
      <c r="BI153" s="20">
        <f t="shared" si="81"/>
        <v>1.5813887713883326E-2</v>
      </c>
      <c r="BJ153" s="20">
        <f t="shared" si="81"/>
        <v>8.4076443868970965E-2</v>
      </c>
      <c r="BK153" s="20">
        <f t="shared" si="81"/>
        <v>0.10931256900299066</v>
      </c>
      <c r="BL153" s="20">
        <f t="shared" si="81"/>
        <v>1.6747473530664037E-3</v>
      </c>
      <c r="BM153" s="20">
        <f t="shared" si="80"/>
        <v>0.11030429325299622</v>
      </c>
      <c r="BN153" s="20">
        <f t="shared" si="80"/>
        <v>0.12131516392136847</v>
      </c>
      <c r="BO153" s="20">
        <f t="shared" si="80"/>
        <v>2.6532742939533456E-2</v>
      </c>
      <c r="BP153" s="20">
        <f t="shared" si="80"/>
        <v>1.0620943485851598E-3</v>
      </c>
      <c r="BQ153" s="20">
        <f t="shared" si="80"/>
        <v>0</v>
      </c>
      <c r="BR153" s="20">
        <f t="shared" si="82"/>
        <v>1.1995807635969318E-2</v>
      </c>
      <c r="BS153" s="20">
        <f t="shared" si="82"/>
        <v>2.5821572670127409E-4</v>
      </c>
      <c r="BT153" s="6"/>
      <c r="BU153" s="6"/>
      <c r="BV153" s="6"/>
      <c r="BW153" s="6">
        <f t="shared" si="89"/>
        <v>0.84748019439451427</v>
      </c>
      <c r="BX153" s="6">
        <f t="shared" si="90"/>
        <v>2.5291098034305747E-2</v>
      </c>
      <c r="BY153" s="6">
        <f t="shared" si="91"/>
        <v>0.13446317709712538</v>
      </c>
      <c r="BZ153" s="6">
        <f t="shared" si="92"/>
        <v>0.17482322810533937</v>
      </c>
      <c r="CA153" s="6">
        <f t="shared" si="93"/>
        <v>2.6784178726595564E-3</v>
      </c>
      <c r="CB153" s="6">
        <f t="shared" si="94"/>
        <v>0.17640928940055578</v>
      </c>
      <c r="CC153" s="6">
        <f t="shared" si="95"/>
        <v>0.19401893824562655</v>
      </c>
      <c r="CD153" s="6">
        <f t="shared" si="96"/>
        <v>4.2433727552880815E-2</v>
      </c>
      <c r="CE153" s="6">
        <f t="shared" si="97"/>
        <v>1.6986039598704816E-3</v>
      </c>
      <c r="CF153" s="6">
        <f t="shared" si="98"/>
        <v>0</v>
      </c>
      <c r="CG153" s="6">
        <f t="shared" si="99"/>
        <v>1.9422863485016647E-2</v>
      </c>
      <c r="CH153" s="6">
        <f t="shared" si="100"/>
        <v>4.1808679845489662E-4</v>
      </c>
      <c r="CI153" s="6">
        <f t="shared" si="83"/>
        <v>1.5992966746628781</v>
      </c>
      <c r="CJ153">
        <f t="shared" si="84"/>
        <v>1.6191376249463496</v>
      </c>
      <c r="CK153" s="24"/>
    </row>
    <row r="154" spans="1:89" x14ac:dyDescent="0.45">
      <c r="A154" s="41" t="s">
        <v>588</v>
      </c>
      <c r="B154" s="7" t="s">
        <v>224</v>
      </c>
      <c r="C154" s="7">
        <v>1010</v>
      </c>
      <c r="D154" s="7">
        <v>1473.15</v>
      </c>
      <c r="E154" s="7" t="s">
        <v>224</v>
      </c>
      <c r="F154" s="7">
        <f t="shared" si="101"/>
        <v>101</v>
      </c>
      <c r="G154" s="7">
        <f t="shared" si="102"/>
        <v>1200</v>
      </c>
      <c r="H154" s="15">
        <v>50.92</v>
      </c>
      <c r="I154" s="15">
        <v>2.02</v>
      </c>
      <c r="J154" s="15">
        <v>13.71</v>
      </c>
      <c r="K154" s="15">
        <v>12.56</v>
      </c>
      <c r="L154" s="15">
        <v>0.19</v>
      </c>
      <c r="M154" s="15">
        <v>7.11</v>
      </c>
      <c r="N154" s="15">
        <v>10.88</v>
      </c>
      <c r="O154" s="15">
        <v>2.63</v>
      </c>
      <c r="P154" s="15">
        <v>0.16</v>
      </c>
      <c r="Q154" s="15"/>
      <c r="R154" s="15">
        <f t="shared" si="77"/>
        <v>100.17999999999999</v>
      </c>
      <c r="S154" s="15"/>
      <c r="T154" s="12">
        <f t="shared" si="85"/>
        <v>0.28999999999999998</v>
      </c>
      <c r="U154" s="12">
        <f t="shared" si="85"/>
        <v>4.4299999999999999E-2</v>
      </c>
      <c r="V154" t="s">
        <v>225</v>
      </c>
      <c r="Y154" s="16">
        <f t="shared" si="86"/>
        <v>100.51430000000001</v>
      </c>
      <c r="Z154" s="16"/>
      <c r="AA154" s="7" t="s">
        <v>231</v>
      </c>
      <c r="AB154" s="7" t="s">
        <v>70</v>
      </c>
      <c r="AC154" t="s">
        <v>173</v>
      </c>
      <c r="AD154" s="7" t="s">
        <v>227</v>
      </c>
      <c r="AE154" s="7"/>
      <c r="AF154" s="17"/>
      <c r="AG154" s="18"/>
      <c r="AH154" s="7">
        <v>1010</v>
      </c>
      <c r="AI154" s="7">
        <v>1473.15</v>
      </c>
      <c r="AJ154" s="7"/>
      <c r="AK154" s="18"/>
      <c r="AL154" s="17"/>
      <c r="AM154" s="18"/>
      <c r="AN154" s="7"/>
      <c r="AO154" s="7"/>
      <c r="AP154" s="7">
        <v>1247</v>
      </c>
      <c r="AQ154" s="7"/>
      <c r="AR154" s="7">
        <v>2900</v>
      </c>
      <c r="AS154" s="7">
        <v>443</v>
      </c>
      <c r="AT154" s="7"/>
      <c r="AU154" s="7"/>
      <c r="AV154" s="12">
        <f t="shared" si="103"/>
        <v>4.4299999999999999E-2</v>
      </c>
      <c r="AW154" s="19">
        <f t="shared" si="87"/>
        <v>0.21847020335071438</v>
      </c>
      <c r="AX154" s="15">
        <f t="shared" si="88"/>
        <v>0.17417020335071437</v>
      </c>
      <c r="AY154" s="15">
        <f t="shared" si="104"/>
        <v>3.0335259735229197E-2</v>
      </c>
      <c r="AZ154" s="7"/>
      <c r="BA154" s="7"/>
      <c r="BB154" s="7"/>
      <c r="BC154" s="7"/>
      <c r="BD154" s="7"/>
      <c r="BE154" s="15"/>
      <c r="BF154" s="16"/>
      <c r="BG154" s="16"/>
      <c r="BH154" s="20">
        <f t="shared" si="81"/>
        <v>0.52990805759860526</v>
      </c>
      <c r="BI154" s="20">
        <f t="shared" si="81"/>
        <v>1.5813887713883326E-2</v>
      </c>
      <c r="BJ154" s="20">
        <f t="shared" si="81"/>
        <v>8.4076443868970965E-2</v>
      </c>
      <c r="BK154" s="20">
        <f t="shared" si="81"/>
        <v>0.10931256900299066</v>
      </c>
      <c r="BL154" s="20">
        <f t="shared" si="81"/>
        <v>1.6747473530664037E-3</v>
      </c>
      <c r="BM154" s="20">
        <f t="shared" si="80"/>
        <v>0.11030429325299622</v>
      </c>
      <c r="BN154" s="20">
        <f t="shared" si="80"/>
        <v>0.12131516392136847</v>
      </c>
      <c r="BO154" s="20">
        <f t="shared" si="80"/>
        <v>2.6532742939533456E-2</v>
      </c>
      <c r="BP154" s="20">
        <f t="shared" si="80"/>
        <v>1.0620943485851598E-3</v>
      </c>
      <c r="BQ154" s="20">
        <f t="shared" si="80"/>
        <v>0</v>
      </c>
      <c r="BR154" s="20">
        <f t="shared" si="82"/>
        <v>9.9562389588609967E-3</v>
      </c>
      <c r="BS154" s="20">
        <f t="shared" si="82"/>
        <v>6.2273669569716213E-4</v>
      </c>
      <c r="BT154" s="6"/>
      <c r="BU154" s="6"/>
      <c r="BV154" s="6"/>
      <c r="BW154" s="6">
        <f t="shared" si="89"/>
        <v>0.84748019439451427</v>
      </c>
      <c r="BX154" s="6">
        <f t="shared" si="90"/>
        <v>2.5291098034305747E-2</v>
      </c>
      <c r="BY154" s="6">
        <f t="shared" si="91"/>
        <v>0.13446317709712538</v>
      </c>
      <c r="BZ154" s="6">
        <f t="shared" si="92"/>
        <v>0.17482322810533937</v>
      </c>
      <c r="CA154" s="6">
        <f t="shared" si="93"/>
        <v>2.6784178726595564E-3</v>
      </c>
      <c r="CB154" s="6">
        <f t="shared" si="94"/>
        <v>0.17640928940055578</v>
      </c>
      <c r="CC154" s="6">
        <f t="shared" si="95"/>
        <v>0.19401893824562655</v>
      </c>
      <c r="CD154" s="6">
        <f t="shared" si="96"/>
        <v>4.2433727552880815E-2</v>
      </c>
      <c r="CE154" s="6">
        <f t="shared" si="97"/>
        <v>1.6986039598704816E-3</v>
      </c>
      <c r="CF154" s="6">
        <f t="shared" si="98"/>
        <v>0</v>
      </c>
      <c r="CG154" s="6">
        <f t="shared" si="99"/>
        <v>1.6093229744728078E-2</v>
      </c>
      <c r="CH154" s="6">
        <f t="shared" si="100"/>
        <v>1.006589411497387E-3</v>
      </c>
      <c r="CI154" s="6">
        <f t="shared" si="83"/>
        <v>1.5992966746628781</v>
      </c>
      <c r="CJ154">
        <f t="shared" si="84"/>
        <v>1.6163964938191036</v>
      </c>
      <c r="CK154" s="24"/>
    </row>
    <row r="155" spans="1:89" x14ac:dyDescent="0.45">
      <c r="A155" s="41" t="s">
        <v>588</v>
      </c>
      <c r="B155" s="7" t="s">
        <v>224</v>
      </c>
      <c r="C155" s="7">
        <v>1531</v>
      </c>
      <c r="D155" s="7">
        <v>1473.15</v>
      </c>
      <c r="E155" s="7" t="s">
        <v>224</v>
      </c>
      <c r="F155" s="7">
        <f t="shared" si="101"/>
        <v>153.1</v>
      </c>
      <c r="G155" s="7">
        <f t="shared" si="102"/>
        <v>1200</v>
      </c>
      <c r="H155" s="15">
        <v>50.92</v>
      </c>
      <c r="I155" s="15">
        <v>2.02</v>
      </c>
      <c r="J155" s="15">
        <v>13.71</v>
      </c>
      <c r="K155" s="15">
        <v>12.56</v>
      </c>
      <c r="L155" s="15">
        <v>0.19</v>
      </c>
      <c r="M155" s="15">
        <v>7.11</v>
      </c>
      <c r="N155" s="15">
        <v>10.88</v>
      </c>
      <c r="O155" s="15">
        <v>2.63</v>
      </c>
      <c r="P155" s="15">
        <v>0.16</v>
      </c>
      <c r="Q155" s="15"/>
      <c r="R155" s="15">
        <f t="shared" si="77"/>
        <v>100.17999999999999</v>
      </c>
      <c r="S155" s="15"/>
      <c r="T155" s="12">
        <f t="shared" si="85"/>
        <v>0.65</v>
      </c>
      <c r="U155" s="12">
        <f t="shared" si="85"/>
        <v>5.4899999999999997E-2</v>
      </c>
      <c r="V155" t="s">
        <v>225</v>
      </c>
      <c r="Y155" s="16">
        <f t="shared" si="86"/>
        <v>100.8849</v>
      </c>
      <c r="Z155" s="16"/>
      <c r="AA155" s="7" t="s">
        <v>232</v>
      </c>
      <c r="AB155" s="7" t="s">
        <v>70</v>
      </c>
      <c r="AC155" t="s">
        <v>173</v>
      </c>
      <c r="AD155" s="7" t="s">
        <v>227</v>
      </c>
      <c r="AE155" s="7"/>
      <c r="AF155" s="17"/>
      <c r="AG155" s="18"/>
      <c r="AH155" s="7">
        <v>1531</v>
      </c>
      <c r="AI155" s="7">
        <v>1473.15</v>
      </c>
      <c r="AJ155" s="7"/>
      <c r="AK155" s="18"/>
      <c r="AL155" s="17"/>
      <c r="AM155" s="18"/>
      <c r="AN155" s="7"/>
      <c r="AO155" s="7"/>
      <c r="AP155" s="7"/>
      <c r="AQ155" s="7"/>
      <c r="AR155" s="7">
        <v>6500</v>
      </c>
      <c r="AS155" s="7">
        <v>549</v>
      </c>
      <c r="AT155" s="7"/>
      <c r="AU155" s="7"/>
      <c r="AV155" s="12">
        <f t="shared" si="103"/>
        <v>5.4899999999999997E-2</v>
      </c>
      <c r="AW155" s="19">
        <f t="shared" si="87"/>
        <v>0.24136153798418308</v>
      </c>
      <c r="AX155" s="15">
        <f t="shared" si="88"/>
        <v>0.18646153798418308</v>
      </c>
      <c r="AY155" s="15">
        <f t="shared" si="104"/>
        <v>3.4767905147426947E-2</v>
      </c>
      <c r="AZ155" s="7"/>
      <c r="BA155" s="7"/>
      <c r="BB155" s="7"/>
      <c r="BC155" s="7"/>
      <c r="BD155" s="7"/>
      <c r="BE155" s="15"/>
      <c r="BF155" s="16"/>
      <c r="BG155" s="16"/>
      <c r="BH155" s="20">
        <f t="shared" si="81"/>
        <v>0.52990805759860526</v>
      </c>
      <c r="BI155" s="20">
        <f t="shared" si="81"/>
        <v>1.5813887713883326E-2</v>
      </c>
      <c r="BJ155" s="20">
        <f t="shared" si="81"/>
        <v>8.4076443868970965E-2</v>
      </c>
      <c r="BK155" s="20">
        <f t="shared" si="81"/>
        <v>0.10931256900299066</v>
      </c>
      <c r="BL155" s="20">
        <f t="shared" si="81"/>
        <v>1.6747473530664037E-3</v>
      </c>
      <c r="BM155" s="20">
        <f t="shared" si="80"/>
        <v>0.11030429325299622</v>
      </c>
      <c r="BN155" s="20">
        <f t="shared" si="80"/>
        <v>0.12131516392136847</v>
      </c>
      <c r="BO155" s="20">
        <f t="shared" si="80"/>
        <v>2.6532742939533456E-2</v>
      </c>
      <c r="BP155" s="20">
        <f t="shared" si="80"/>
        <v>1.0620943485851598E-3</v>
      </c>
      <c r="BQ155" s="20">
        <f t="shared" si="80"/>
        <v>0</v>
      </c>
      <c r="BR155" s="20">
        <f t="shared" si="82"/>
        <v>2.2040020937706937E-2</v>
      </c>
      <c r="BS155" s="20">
        <f t="shared" si="82"/>
        <v>7.6220958990549687E-4</v>
      </c>
      <c r="BT155" s="6"/>
      <c r="BU155" s="6"/>
      <c r="BV155" s="6"/>
      <c r="BW155" s="6">
        <f t="shared" si="89"/>
        <v>0.84748019439451427</v>
      </c>
      <c r="BX155" s="6">
        <f t="shared" si="90"/>
        <v>2.5291098034305747E-2</v>
      </c>
      <c r="BY155" s="6">
        <f t="shared" si="91"/>
        <v>0.13446317709712538</v>
      </c>
      <c r="BZ155" s="6">
        <f t="shared" si="92"/>
        <v>0.17482322810533937</v>
      </c>
      <c r="CA155" s="6">
        <f t="shared" si="93"/>
        <v>2.6784178726595564E-3</v>
      </c>
      <c r="CB155" s="6">
        <f t="shared" si="94"/>
        <v>0.17640928940055578</v>
      </c>
      <c r="CC155" s="6">
        <f t="shared" si="95"/>
        <v>0.19401893824562655</v>
      </c>
      <c r="CD155" s="6">
        <f t="shared" si="96"/>
        <v>4.2433727552880815E-2</v>
      </c>
      <c r="CE155" s="6">
        <f t="shared" si="97"/>
        <v>1.6986039598704816E-3</v>
      </c>
      <c r="CF155" s="6">
        <f t="shared" si="98"/>
        <v>0</v>
      </c>
      <c r="CG155" s="6">
        <f t="shared" si="99"/>
        <v>3.607103218645949E-2</v>
      </c>
      <c r="CH155" s="6">
        <f t="shared" si="100"/>
        <v>1.2474437627811861E-3</v>
      </c>
      <c r="CI155" s="6">
        <f t="shared" si="83"/>
        <v>1.5992966746628781</v>
      </c>
      <c r="CJ155">
        <f t="shared" si="84"/>
        <v>1.6366151506121187</v>
      </c>
      <c r="CK155" s="24"/>
    </row>
    <row r="156" spans="1:89" x14ac:dyDescent="0.45">
      <c r="A156" s="41" t="s">
        <v>588</v>
      </c>
      <c r="B156" s="7" t="s">
        <v>233</v>
      </c>
      <c r="C156" s="7">
        <v>1000</v>
      </c>
      <c r="D156" s="7">
        <v>1473.15</v>
      </c>
      <c r="E156" s="7" t="s">
        <v>233</v>
      </c>
      <c r="F156" s="7">
        <f t="shared" si="101"/>
        <v>100</v>
      </c>
      <c r="G156" s="7">
        <f t="shared" si="102"/>
        <v>1200</v>
      </c>
      <c r="H156" s="15">
        <v>49.16</v>
      </c>
      <c r="I156" s="15">
        <v>2.29</v>
      </c>
      <c r="J156" s="15">
        <v>13.33</v>
      </c>
      <c r="K156" s="15">
        <v>11.4</v>
      </c>
      <c r="L156" s="15">
        <v>0</v>
      </c>
      <c r="M156" s="15">
        <v>10.41</v>
      </c>
      <c r="N156" s="15">
        <v>10.93</v>
      </c>
      <c r="O156" s="15">
        <v>2.15</v>
      </c>
      <c r="P156" s="15">
        <v>0.51</v>
      </c>
      <c r="Q156" s="15">
        <v>0</v>
      </c>
      <c r="R156" s="15">
        <f t="shared" si="77"/>
        <v>100.18000000000002</v>
      </c>
      <c r="S156" s="15"/>
      <c r="T156" s="12">
        <f t="shared" si="85"/>
        <v>0</v>
      </c>
      <c r="U156" s="12">
        <f t="shared" si="85"/>
        <v>5.4300000000000001E-2</v>
      </c>
      <c r="V156" t="s">
        <v>234</v>
      </c>
      <c r="Y156" s="16">
        <f t="shared" si="86"/>
        <v>100.23430000000002</v>
      </c>
      <c r="Z156" s="16"/>
      <c r="AA156" s="7" t="s">
        <v>235</v>
      </c>
      <c r="AB156" s="7" t="s">
        <v>236</v>
      </c>
      <c r="AC156" s="7" t="s">
        <v>173</v>
      </c>
      <c r="AD156" s="7">
        <v>-8.75</v>
      </c>
      <c r="AE156" s="7"/>
      <c r="AF156" s="17"/>
      <c r="AG156" s="18"/>
      <c r="AH156" s="7">
        <v>1000</v>
      </c>
      <c r="AI156" s="7">
        <v>1473.15</v>
      </c>
      <c r="AJ156" s="7"/>
      <c r="AK156" s="18"/>
      <c r="AL156" s="17"/>
      <c r="AM156" s="18"/>
      <c r="AN156" s="7"/>
      <c r="AO156" s="7"/>
      <c r="AP156" s="7">
        <v>1232</v>
      </c>
      <c r="AQ156" s="7"/>
      <c r="AR156" s="7"/>
      <c r="AS156" s="7">
        <v>543</v>
      </c>
      <c r="AT156" s="7"/>
      <c r="AU156" s="7"/>
      <c r="AV156" s="12">
        <f t="shared" si="103"/>
        <v>5.4300000000000001E-2</v>
      </c>
      <c r="AW156" s="19">
        <f t="shared" si="87"/>
        <v>0.23374624609017747</v>
      </c>
      <c r="AX156" s="15">
        <f t="shared" si="88"/>
        <v>0.17944624609017745</v>
      </c>
      <c r="AY156" s="15">
        <f t="shared" si="104"/>
        <v>3.2200955235856525E-2</v>
      </c>
      <c r="AZ156" s="7"/>
      <c r="BA156" s="7"/>
      <c r="BB156" s="7"/>
      <c r="BC156" s="7"/>
      <c r="BD156" s="7"/>
      <c r="BE156" s="15"/>
      <c r="BF156" s="16"/>
      <c r="BG156" s="16"/>
      <c r="BH156" s="20">
        <f t="shared" si="81"/>
        <v>0.50208699529883305</v>
      </c>
      <c r="BI156" s="20">
        <f t="shared" si="81"/>
        <v>1.7594532584243983E-2</v>
      </c>
      <c r="BJ156" s="20">
        <f t="shared" si="81"/>
        <v>8.0227267229894886E-2</v>
      </c>
      <c r="BK156" s="20">
        <f t="shared" si="81"/>
        <v>9.7373388457260651E-2</v>
      </c>
      <c r="BL156" s="20">
        <f t="shared" si="81"/>
        <v>0</v>
      </c>
      <c r="BM156" s="20">
        <f t="shared" si="80"/>
        <v>0.1584997258305452</v>
      </c>
      <c r="BN156" s="20">
        <f t="shared" si="80"/>
        <v>0.11960830231103774</v>
      </c>
      <c r="BO156" s="20">
        <f t="shared" si="80"/>
        <v>2.1287263256252024E-2</v>
      </c>
      <c r="BP156" s="20">
        <f t="shared" si="80"/>
        <v>3.3225250319325918E-3</v>
      </c>
      <c r="BQ156" s="20">
        <f t="shared" si="80"/>
        <v>0</v>
      </c>
      <c r="BR156" s="20">
        <f t="shared" si="82"/>
        <v>0</v>
      </c>
      <c r="BS156" s="20">
        <f t="shared" si="82"/>
        <v>7.565640502879454E-4</v>
      </c>
      <c r="BT156" s="6"/>
      <c r="BU156" s="6"/>
      <c r="BV156" s="6"/>
      <c r="BW156" s="6">
        <f t="shared" si="89"/>
        <v>0.81818787031489237</v>
      </c>
      <c r="BX156" s="6">
        <f t="shared" si="90"/>
        <v>2.8671591335920871E-2</v>
      </c>
      <c r="BY156" s="6">
        <f t="shared" si="91"/>
        <v>0.13073626190406135</v>
      </c>
      <c r="BZ156" s="6">
        <f t="shared" si="92"/>
        <v>0.15867713378987808</v>
      </c>
      <c r="CA156" s="6">
        <f t="shared" si="93"/>
        <v>0</v>
      </c>
      <c r="CB156" s="6">
        <f t="shared" si="94"/>
        <v>0.2582870186581977</v>
      </c>
      <c r="CC156" s="6">
        <f t="shared" si="95"/>
        <v>0.19491056939565238</v>
      </c>
      <c r="CD156" s="6">
        <f t="shared" si="96"/>
        <v>3.4689168912050858E-2</v>
      </c>
      <c r="CE156" s="6">
        <f t="shared" si="97"/>
        <v>5.4143001220871602E-3</v>
      </c>
      <c r="CF156" s="6">
        <f t="shared" si="98"/>
        <v>0</v>
      </c>
      <c r="CG156" s="6">
        <f t="shared" si="99"/>
        <v>0</v>
      </c>
      <c r="CH156" s="6">
        <f t="shared" si="100"/>
        <v>1.2338104976141787E-3</v>
      </c>
      <c r="CI156" s="6">
        <f t="shared" si="83"/>
        <v>1.6295739144327406</v>
      </c>
      <c r="CJ156">
        <f t="shared" si="84"/>
        <v>1.6308077249303548</v>
      </c>
      <c r="CK156" s="6"/>
    </row>
    <row r="157" spans="1:89" x14ac:dyDescent="0.45">
      <c r="A157" s="41" t="s">
        <v>588</v>
      </c>
      <c r="B157" s="7" t="s">
        <v>233</v>
      </c>
      <c r="C157" s="7">
        <v>1000</v>
      </c>
      <c r="D157" s="7">
        <v>1443.15</v>
      </c>
      <c r="E157" s="7" t="s">
        <v>233</v>
      </c>
      <c r="F157" s="7">
        <f t="shared" si="101"/>
        <v>100</v>
      </c>
      <c r="G157" s="7">
        <f t="shared" si="102"/>
        <v>1170</v>
      </c>
      <c r="H157" s="15">
        <v>49.16</v>
      </c>
      <c r="I157" s="15">
        <v>2.29</v>
      </c>
      <c r="J157" s="15">
        <v>13.33</v>
      </c>
      <c r="K157" s="15">
        <v>11.4</v>
      </c>
      <c r="L157" s="15">
        <v>0</v>
      </c>
      <c r="M157" s="15">
        <v>10.41</v>
      </c>
      <c r="N157" s="15">
        <v>10.93</v>
      </c>
      <c r="O157" s="15">
        <v>2.15</v>
      </c>
      <c r="P157" s="15">
        <v>0.51</v>
      </c>
      <c r="Q157" s="15">
        <v>0</v>
      </c>
      <c r="R157" s="15">
        <f t="shared" si="77"/>
        <v>100.18000000000002</v>
      </c>
      <c r="S157" s="15"/>
      <c r="T157" s="12">
        <f t="shared" si="85"/>
        <v>0</v>
      </c>
      <c r="U157" s="12">
        <f t="shared" si="85"/>
        <v>5.3999999999999999E-2</v>
      </c>
      <c r="V157" t="s">
        <v>234</v>
      </c>
      <c r="Y157" s="16">
        <f t="shared" si="86"/>
        <v>100.23400000000002</v>
      </c>
      <c r="Z157" s="16"/>
      <c r="AA157" s="7" t="s">
        <v>237</v>
      </c>
      <c r="AB157" s="7" t="s">
        <v>236</v>
      </c>
      <c r="AC157" s="7" t="s">
        <v>173</v>
      </c>
      <c r="AD157" s="7">
        <v>-8.75</v>
      </c>
      <c r="AE157" s="7"/>
      <c r="AF157" s="17"/>
      <c r="AG157" s="18"/>
      <c r="AH157" s="7">
        <v>1000</v>
      </c>
      <c r="AI157" s="7">
        <v>1443.15</v>
      </c>
      <c r="AJ157" s="7"/>
      <c r="AK157" s="18"/>
      <c r="AL157" s="17"/>
      <c r="AM157" s="18"/>
      <c r="AN157" s="7"/>
      <c r="AO157" s="7"/>
      <c r="AP157" s="7"/>
      <c r="AQ157" s="7"/>
      <c r="AR157" s="7"/>
      <c r="AS157" s="7">
        <v>540</v>
      </c>
      <c r="AT157" s="7"/>
      <c r="AU157" s="7"/>
      <c r="AV157" s="12">
        <f t="shared" si="103"/>
        <v>5.3999999999999999E-2</v>
      </c>
      <c r="AW157" s="19">
        <f t="shared" si="87"/>
        <v>0.23368576880428699</v>
      </c>
      <c r="AX157" s="15">
        <f t="shared" si="88"/>
        <v>0.17968576880428699</v>
      </c>
      <c r="AY157" s="15">
        <f t="shared" si="104"/>
        <v>3.2286975510787679E-2</v>
      </c>
      <c r="AZ157" s="7"/>
      <c r="BA157" s="7"/>
      <c r="BB157" s="7"/>
      <c r="BC157" s="7"/>
      <c r="BD157" s="7"/>
      <c r="BE157" s="15"/>
      <c r="BF157" s="16"/>
      <c r="BG157" s="16"/>
      <c r="BH157" s="20">
        <f t="shared" si="81"/>
        <v>0.50208699529883305</v>
      </c>
      <c r="BI157" s="20">
        <f t="shared" si="81"/>
        <v>1.7594532584243983E-2</v>
      </c>
      <c r="BJ157" s="20">
        <f t="shared" si="81"/>
        <v>8.0227267229894886E-2</v>
      </c>
      <c r="BK157" s="20">
        <f t="shared" si="81"/>
        <v>9.7373388457260651E-2</v>
      </c>
      <c r="BL157" s="20">
        <f t="shared" si="81"/>
        <v>0</v>
      </c>
      <c r="BM157" s="20">
        <f t="shared" si="80"/>
        <v>0.1584997258305452</v>
      </c>
      <c r="BN157" s="20">
        <f t="shared" si="80"/>
        <v>0.11960830231103774</v>
      </c>
      <c r="BO157" s="20">
        <f t="shared" si="80"/>
        <v>2.1287263256252024E-2</v>
      </c>
      <c r="BP157" s="20">
        <f t="shared" si="80"/>
        <v>3.3225250319325918E-3</v>
      </c>
      <c r="BQ157" s="20">
        <f t="shared" si="80"/>
        <v>0</v>
      </c>
      <c r="BR157" s="20">
        <f t="shared" si="82"/>
        <v>0</v>
      </c>
      <c r="BS157" s="20">
        <f t="shared" si="82"/>
        <v>7.5238728332044542E-4</v>
      </c>
      <c r="BT157" s="6"/>
      <c r="BU157" s="6"/>
      <c r="BV157" s="6"/>
      <c r="BW157" s="6">
        <f t="shared" si="89"/>
        <v>0.81818787031489237</v>
      </c>
      <c r="BX157" s="6">
        <f t="shared" si="90"/>
        <v>2.8671591335920871E-2</v>
      </c>
      <c r="BY157" s="6">
        <f t="shared" si="91"/>
        <v>0.13073626190406135</v>
      </c>
      <c r="BZ157" s="6">
        <f t="shared" si="92"/>
        <v>0.15867713378987808</v>
      </c>
      <c r="CA157" s="6">
        <f t="shared" si="93"/>
        <v>0</v>
      </c>
      <c r="CB157" s="6">
        <f t="shared" si="94"/>
        <v>0.2582870186581977</v>
      </c>
      <c r="CC157" s="6">
        <f t="shared" si="95"/>
        <v>0.19491056939565238</v>
      </c>
      <c r="CD157" s="6">
        <f t="shared" si="96"/>
        <v>3.4689168912050858E-2</v>
      </c>
      <c r="CE157" s="6">
        <f t="shared" si="97"/>
        <v>5.4143001220871602E-3</v>
      </c>
      <c r="CF157" s="6">
        <f t="shared" si="98"/>
        <v>0</v>
      </c>
      <c r="CG157" s="6">
        <f t="shared" si="99"/>
        <v>0</v>
      </c>
      <c r="CH157" s="6">
        <f t="shared" si="100"/>
        <v>1.2269938650306749E-3</v>
      </c>
      <c r="CI157" s="6">
        <f t="shared" si="83"/>
        <v>1.6295739144327406</v>
      </c>
      <c r="CJ157">
        <f t="shared" si="84"/>
        <v>1.6308009082977712</v>
      </c>
      <c r="CK157" s="24"/>
    </row>
    <row r="158" spans="1:89" x14ac:dyDescent="0.45">
      <c r="A158" s="41" t="s">
        <v>588</v>
      </c>
      <c r="B158" s="7" t="s">
        <v>233</v>
      </c>
      <c r="C158" s="7">
        <v>10000</v>
      </c>
      <c r="D158" s="7">
        <v>1673.15</v>
      </c>
      <c r="E158" s="7" t="s">
        <v>233</v>
      </c>
      <c r="F158" s="7">
        <f t="shared" si="101"/>
        <v>1000</v>
      </c>
      <c r="G158" s="7">
        <f t="shared" si="102"/>
        <v>1400</v>
      </c>
      <c r="H158" s="15">
        <v>49.16</v>
      </c>
      <c r="I158" s="15">
        <v>2.29</v>
      </c>
      <c r="J158" s="15">
        <v>13.33</v>
      </c>
      <c r="K158" s="15">
        <v>11.4</v>
      </c>
      <c r="L158" s="15">
        <v>0</v>
      </c>
      <c r="M158" s="15">
        <v>10.41</v>
      </c>
      <c r="N158" s="15">
        <v>10.93</v>
      </c>
      <c r="O158" s="15">
        <v>2.15</v>
      </c>
      <c r="P158" s="15">
        <v>0.51</v>
      </c>
      <c r="Q158" s="15">
        <v>0</v>
      </c>
      <c r="R158" s="15">
        <f t="shared" si="77"/>
        <v>100.18000000000002</v>
      </c>
      <c r="S158" s="15"/>
      <c r="T158" s="12">
        <f t="shared" si="85"/>
        <v>0</v>
      </c>
      <c r="U158" s="12">
        <f t="shared" si="85"/>
        <v>0.68500000000000005</v>
      </c>
      <c r="V158" t="s">
        <v>234</v>
      </c>
      <c r="Y158" s="16">
        <f t="shared" si="86"/>
        <v>100.86500000000002</v>
      </c>
      <c r="Z158" s="16"/>
      <c r="AA158" s="7" t="s">
        <v>238</v>
      </c>
      <c r="AB158" s="7" t="s">
        <v>236</v>
      </c>
      <c r="AC158" s="7" t="s">
        <v>173</v>
      </c>
      <c r="AD158" s="7" t="s">
        <v>239</v>
      </c>
      <c r="AE158" s="7"/>
      <c r="AF158" s="17"/>
      <c r="AG158" s="18"/>
      <c r="AH158" s="7">
        <v>10000</v>
      </c>
      <c r="AI158" s="7">
        <v>1673.15</v>
      </c>
      <c r="AJ158" s="7"/>
      <c r="AK158" s="18"/>
      <c r="AL158" s="17"/>
      <c r="AM158" s="18"/>
      <c r="AN158" s="7"/>
      <c r="AO158" s="7"/>
      <c r="AP158" s="7">
        <v>92071</v>
      </c>
      <c r="AQ158" s="7"/>
      <c r="AR158" s="7"/>
      <c r="AS158" s="7">
        <v>6850</v>
      </c>
      <c r="AT158" s="7"/>
      <c r="AU158" s="7"/>
      <c r="AV158" s="12">
        <f t="shared" si="103"/>
        <v>0.68500000000000005</v>
      </c>
      <c r="AW158" s="19">
        <f t="shared" si="87"/>
        <v>0.73487886742286346</v>
      </c>
      <c r="AX158" s="15">
        <f t="shared" si="88"/>
        <v>4.9878867422863404E-2</v>
      </c>
      <c r="AY158" s="15">
        <f t="shared" si="104"/>
        <v>2.4879014153875844E-3</v>
      </c>
      <c r="AZ158" s="7"/>
      <c r="BA158" s="7"/>
      <c r="BB158" s="7"/>
      <c r="BC158" s="7"/>
      <c r="BD158" s="7"/>
      <c r="BE158" s="15"/>
      <c r="BF158" s="16"/>
      <c r="BG158" s="16"/>
      <c r="BH158" s="20">
        <f t="shared" si="81"/>
        <v>0.50208699529883305</v>
      </c>
      <c r="BI158" s="20">
        <f t="shared" si="81"/>
        <v>1.7594532584243983E-2</v>
      </c>
      <c r="BJ158" s="20">
        <f t="shared" si="81"/>
        <v>8.0227267229894886E-2</v>
      </c>
      <c r="BK158" s="20">
        <f t="shared" si="81"/>
        <v>9.7373388457260651E-2</v>
      </c>
      <c r="BL158" s="20">
        <f t="shared" si="81"/>
        <v>0</v>
      </c>
      <c r="BM158" s="20">
        <f t="shared" si="80"/>
        <v>0.1584997258305452</v>
      </c>
      <c r="BN158" s="20">
        <f t="shared" si="80"/>
        <v>0.11960830231103774</v>
      </c>
      <c r="BO158" s="20">
        <f t="shared" si="80"/>
        <v>2.1287263256252024E-2</v>
      </c>
      <c r="BP158" s="20">
        <f t="shared" si="80"/>
        <v>3.3225250319325918E-3</v>
      </c>
      <c r="BQ158" s="20">
        <f t="shared" si="80"/>
        <v>0</v>
      </c>
      <c r="BR158" s="20">
        <f t="shared" si="82"/>
        <v>0</v>
      </c>
      <c r="BS158" s="20">
        <f t="shared" si="82"/>
        <v>9.4609930059952642E-3</v>
      </c>
      <c r="BT158" s="6"/>
      <c r="BU158" s="6"/>
      <c r="BV158" s="6"/>
      <c r="BW158" s="6">
        <f t="shared" si="89"/>
        <v>0.81818787031489237</v>
      </c>
      <c r="BX158" s="6">
        <f t="shared" si="90"/>
        <v>2.8671591335920871E-2</v>
      </c>
      <c r="BY158" s="6">
        <f t="shared" si="91"/>
        <v>0.13073626190406135</v>
      </c>
      <c r="BZ158" s="6">
        <f t="shared" si="92"/>
        <v>0.15867713378987808</v>
      </c>
      <c r="CA158" s="6">
        <f t="shared" si="93"/>
        <v>0</v>
      </c>
      <c r="CB158" s="6">
        <f t="shared" si="94"/>
        <v>0.2582870186581977</v>
      </c>
      <c r="CC158" s="6">
        <f t="shared" si="95"/>
        <v>0.19491056939565238</v>
      </c>
      <c r="CD158" s="6">
        <f t="shared" si="96"/>
        <v>3.4689168912050858E-2</v>
      </c>
      <c r="CE158" s="6">
        <f t="shared" si="97"/>
        <v>5.4143001220871602E-3</v>
      </c>
      <c r="CF158" s="6">
        <f t="shared" si="98"/>
        <v>0</v>
      </c>
      <c r="CG158" s="6">
        <f t="shared" si="99"/>
        <v>0</v>
      </c>
      <c r="CH158" s="6">
        <f t="shared" si="100"/>
        <v>1.5564644399000229E-2</v>
      </c>
      <c r="CI158" s="6">
        <f t="shared" si="83"/>
        <v>1.6295739144327406</v>
      </c>
      <c r="CJ158">
        <f t="shared" si="84"/>
        <v>1.6451385588317409</v>
      </c>
      <c r="CK158" s="24"/>
    </row>
    <row r="159" spans="1:89" x14ac:dyDescent="0.45">
      <c r="A159" s="41" t="s">
        <v>588</v>
      </c>
      <c r="B159" s="7" t="s">
        <v>233</v>
      </c>
      <c r="C159" s="7">
        <v>10000</v>
      </c>
      <c r="D159" s="7">
        <v>1773.15</v>
      </c>
      <c r="E159" s="7" t="s">
        <v>233</v>
      </c>
      <c r="F159" s="7">
        <f t="shared" si="101"/>
        <v>1000</v>
      </c>
      <c r="G159" s="7">
        <f t="shared" si="102"/>
        <v>1500</v>
      </c>
      <c r="H159" s="15">
        <v>49.16</v>
      </c>
      <c r="I159" s="15">
        <v>2.29</v>
      </c>
      <c r="J159" s="15">
        <v>13.33</v>
      </c>
      <c r="K159" s="15">
        <v>11.4</v>
      </c>
      <c r="L159" s="15">
        <v>0</v>
      </c>
      <c r="M159" s="15">
        <v>10.41</v>
      </c>
      <c r="N159" s="15">
        <v>10.93</v>
      </c>
      <c r="O159" s="15">
        <v>2.15</v>
      </c>
      <c r="P159" s="15">
        <v>0.51</v>
      </c>
      <c r="Q159" s="15">
        <v>0</v>
      </c>
      <c r="R159" s="15">
        <f t="shared" si="77"/>
        <v>100.18000000000002</v>
      </c>
      <c r="S159" s="15"/>
      <c r="T159" s="12">
        <f t="shared" si="85"/>
        <v>0</v>
      </c>
      <c r="U159" s="12">
        <f t="shared" si="85"/>
        <v>0.77</v>
      </c>
      <c r="V159" t="s">
        <v>234</v>
      </c>
      <c r="Y159" s="16">
        <f t="shared" si="86"/>
        <v>100.95000000000002</v>
      </c>
      <c r="Z159" s="16"/>
      <c r="AA159" s="7" t="s">
        <v>240</v>
      </c>
      <c r="AB159" s="7" t="s">
        <v>236</v>
      </c>
      <c r="AC159" s="7" t="s">
        <v>173</v>
      </c>
      <c r="AD159" s="7" t="s">
        <v>239</v>
      </c>
      <c r="AE159" s="7"/>
      <c r="AF159" s="17"/>
      <c r="AG159" s="18"/>
      <c r="AH159" s="7">
        <v>10000</v>
      </c>
      <c r="AI159" s="7">
        <v>1773.15</v>
      </c>
      <c r="AJ159" s="7"/>
      <c r="AK159" s="18"/>
      <c r="AL159" s="17"/>
      <c r="AM159" s="18"/>
      <c r="AN159" s="7"/>
      <c r="AO159" s="7"/>
      <c r="AP159" s="7">
        <v>82226</v>
      </c>
      <c r="AQ159" s="7"/>
      <c r="AR159" s="7"/>
      <c r="AS159" s="7">
        <v>7700</v>
      </c>
      <c r="AT159" s="7"/>
      <c r="AU159" s="7"/>
      <c r="AV159" s="12">
        <f t="shared" si="103"/>
        <v>0.77</v>
      </c>
      <c r="AW159" s="19">
        <f t="shared" si="87"/>
        <v>0.73632347246891539</v>
      </c>
      <c r="AX159" s="15">
        <f t="shared" si="88"/>
        <v>3.3676527531084632E-2</v>
      </c>
      <c r="AY159" s="15">
        <f t="shared" si="104"/>
        <v>1.1341085065519011E-3</v>
      </c>
      <c r="AZ159" s="7"/>
      <c r="BA159" s="7"/>
      <c r="BB159" s="7"/>
      <c r="BC159" s="7"/>
      <c r="BD159" s="7"/>
      <c r="BE159" s="15"/>
      <c r="BF159" s="16"/>
      <c r="BG159" s="16"/>
      <c r="BH159" s="20">
        <f t="shared" si="81"/>
        <v>0.50208699529883305</v>
      </c>
      <c r="BI159" s="20">
        <f t="shared" si="81"/>
        <v>1.7594532584243983E-2</v>
      </c>
      <c r="BJ159" s="20">
        <f t="shared" si="81"/>
        <v>8.0227267229894886E-2</v>
      </c>
      <c r="BK159" s="20">
        <f t="shared" si="81"/>
        <v>9.7373388457260651E-2</v>
      </c>
      <c r="BL159" s="20">
        <f t="shared" si="81"/>
        <v>0</v>
      </c>
      <c r="BM159" s="20">
        <f t="shared" si="80"/>
        <v>0.1584997258305452</v>
      </c>
      <c r="BN159" s="20">
        <f t="shared" si="80"/>
        <v>0.11960830231103774</v>
      </c>
      <c r="BO159" s="20">
        <f t="shared" si="80"/>
        <v>2.1287263256252024E-2</v>
      </c>
      <c r="BP159" s="20">
        <f t="shared" si="80"/>
        <v>3.3225250319325918E-3</v>
      </c>
      <c r="BQ159" s="20">
        <f t="shared" si="80"/>
        <v>0</v>
      </c>
      <c r="BR159" s="20">
        <f t="shared" si="82"/>
        <v>0</v>
      </c>
      <c r="BS159" s="20">
        <f t="shared" si="82"/>
        <v>1.0622514094065111E-2</v>
      </c>
      <c r="BT159" s="6"/>
      <c r="BU159" s="6"/>
      <c r="BV159" s="6"/>
      <c r="BW159" s="6">
        <f t="shared" si="89"/>
        <v>0.81818787031489237</v>
      </c>
      <c r="BX159" s="6">
        <f t="shared" si="90"/>
        <v>2.8671591335920871E-2</v>
      </c>
      <c r="BY159" s="6">
        <f t="shared" si="91"/>
        <v>0.13073626190406135</v>
      </c>
      <c r="BZ159" s="6">
        <f t="shared" si="92"/>
        <v>0.15867713378987808</v>
      </c>
      <c r="CA159" s="6">
        <f t="shared" si="93"/>
        <v>0</v>
      </c>
      <c r="CB159" s="6">
        <f t="shared" si="94"/>
        <v>0.2582870186581977</v>
      </c>
      <c r="CC159" s="6">
        <f t="shared" si="95"/>
        <v>0.19491056939565238</v>
      </c>
      <c r="CD159" s="6">
        <f t="shared" si="96"/>
        <v>3.4689168912050858E-2</v>
      </c>
      <c r="CE159" s="6">
        <f t="shared" si="97"/>
        <v>5.4143001220871602E-3</v>
      </c>
      <c r="CF159" s="6">
        <f t="shared" si="98"/>
        <v>0</v>
      </c>
      <c r="CG159" s="6">
        <f t="shared" si="99"/>
        <v>0</v>
      </c>
      <c r="CH159" s="6">
        <f t="shared" si="100"/>
        <v>1.7496023630992959E-2</v>
      </c>
      <c r="CI159" s="6">
        <f t="shared" si="83"/>
        <v>1.6295739144327406</v>
      </c>
      <c r="CJ159">
        <f t="shared" si="84"/>
        <v>1.6470699380637335</v>
      </c>
      <c r="CK159" s="24"/>
    </row>
    <row r="160" spans="1:89" x14ac:dyDescent="0.45">
      <c r="A160" s="41" t="s">
        <v>588</v>
      </c>
      <c r="B160" s="7" t="s">
        <v>233</v>
      </c>
      <c r="C160" s="7">
        <v>15000</v>
      </c>
      <c r="D160" s="7">
        <v>1673.15</v>
      </c>
      <c r="E160" s="7" t="s">
        <v>233</v>
      </c>
      <c r="F160" s="7">
        <f t="shared" si="101"/>
        <v>1500</v>
      </c>
      <c r="G160" s="7">
        <f t="shared" si="102"/>
        <v>1400</v>
      </c>
      <c r="H160" s="15">
        <v>49.16</v>
      </c>
      <c r="I160" s="15">
        <v>2.29</v>
      </c>
      <c r="J160" s="15">
        <v>13.33</v>
      </c>
      <c r="K160" s="15">
        <v>11.4</v>
      </c>
      <c r="L160" s="15">
        <v>0</v>
      </c>
      <c r="M160" s="15">
        <v>10.41</v>
      </c>
      <c r="N160" s="15">
        <v>10.93</v>
      </c>
      <c r="O160" s="15">
        <v>2.15</v>
      </c>
      <c r="P160" s="15">
        <v>0.51</v>
      </c>
      <c r="Q160" s="15">
        <v>0</v>
      </c>
      <c r="R160" s="15">
        <f t="shared" si="77"/>
        <v>100.18000000000002</v>
      </c>
      <c r="S160" s="15"/>
      <c r="T160" s="12">
        <f t="shared" si="85"/>
        <v>0</v>
      </c>
      <c r="U160" s="12">
        <f t="shared" si="85"/>
        <v>1.25</v>
      </c>
      <c r="V160" t="s">
        <v>234</v>
      </c>
      <c r="Y160" s="16">
        <f t="shared" si="86"/>
        <v>101.43000000000002</v>
      </c>
      <c r="Z160" s="16"/>
      <c r="AA160" s="7" t="s">
        <v>241</v>
      </c>
      <c r="AB160" s="7" t="s">
        <v>236</v>
      </c>
      <c r="AC160" s="7" t="s">
        <v>173</v>
      </c>
      <c r="AD160" s="7" t="s">
        <v>239</v>
      </c>
      <c r="AE160" s="7"/>
      <c r="AF160" s="17"/>
      <c r="AG160" s="18"/>
      <c r="AH160" s="7">
        <v>15000</v>
      </c>
      <c r="AI160" s="7">
        <v>1673.15</v>
      </c>
      <c r="AJ160" s="7"/>
      <c r="AK160" s="18"/>
      <c r="AL160" s="17"/>
      <c r="AM160" s="18"/>
      <c r="AN160" s="7"/>
      <c r="AO160" s="7"/>
      <c r="AP160" s="7">
        <v>414397</v>
      </c>
      <c r="AQ160" s="7"/>
      <c r="AR160" s="7"/>
      <c r="AS160" s="7">
        <v>12500</v>
      </c>
      <c r="AT160" s="7"/>
      <c r="AU160" s="7"/>
      <c r="AV160" s="12">
        <f t="shared" si="103"/>
        <v>1.25</v>
      </c>
      <c r="AW160" s="19">
        <f t="shared" si="87"/>
        <v>1.013092680163048</v>
      </c>
      <c r="AX160" s="15">
        <f t="shared" si="88"/>
        <v>0.23690731983695201</v>
      </c>
      <c r="AY160" s="15">
        <f t="shared" si="104"/>
        <v>5.6125078192327878E-2</v>
      </c>
      <c r="AZ160" s="7"/>
      <c r="BA160" s="7"/>
      <c r="BB160" s="7"/>
      <c r="BC160" s="7"/>
      <c r="BD160" s="7"/>
      <c r="BE160" s="15"/>
      <c r="BF160" s="16"/>
      <c r="BG160" s="16"/>
      <c r="BH160" s="20">
        <f t="shared" si="81"/>
        <v>0.50208699529883305</v>
      </c>
      <c r="BI160" s="20">
        <f t="shared" si="81"/>
        <v>1.7594532584243983E-2</v>
      </c>
      <c r="BJ160" s="20">
        <f t="shared" si="81"/>
        <v>8.0227267229894886E-2</v>
      </c>
      <c r="BK160" s="20">
        <f t="shared" si="81"/>
        <v>9.7373388457260651E-2</v>
      </c>
      <c r="BL160" s="20">
        <f t="shared" si="81"/>
        <v>0</v>
      </c>
      <c r="BM160" s="20">
        <f t="shared" si="80"/>
        <v>0.1584997258305452</v>
      </c>
      <c r="BN160" s="20">
        <f t="shared" si="80"/>
        <v>0.11960830231103774</v>
      </c>
      <c r="BO160" s="20">
        <f t="shared" si="80"/>
        <v>2.1287263256252024E-2</v>
      </c>
      <c r="BP160" s="20">
        <f t="shared" si="80"/>
        <v>3.3225250319325918E-3</v>
      </c>
      <c r="BQ160" s="20">
        <f t="shared" si="80"/>
        <v>0</v>
      </c>
      <c r="BR160" s="20">
        <f t="shared" si="82"/>
        <v>0</v>
      </c>
      <c r="BS160" s="20">
        <f t="shared" si="82"/>
        <v>1.713090318510135E-2</v>
      </c>
      <c r="BT160" s="6"/>
      <c r="BU160" s="6"/>
      <c r="BV160" s="6"/>
      <c r="BW160" s="6">
        <f t="shared" si="89"/>
        <v>0.81818787031489237</v>
      </c>
      <c r="BX160" s="6">
        <f t="shared" si="90"/>
        <v>2.8671591335920871E-2</v>
      </c>
      <c r="BY160" s="6">
        <f t="shared" si="91"/>
        <v>0.13073626190406135</v>
      </c>
      <c r="BZ160" s="6">
        <f t="shared" si="92"/>
        <v>0.15867713378987808</v>
      </c>
      <c r="CA160" s="6">
        <f t="shared" si="93"/>
        <v>0</v>
      </c>
      <c r="CB160" s="6">
        <f t="shared" si="94"/>
        <v>0.2582870186581977</v>
      </c>
      <c r="CC160" s="6">
        <f t="shared" si="95"/>
        <v>0.19491056939565238</v>
      </c>
      <c r="CD160" s="6">
        <f t="shared" si="96"/>
        <v>3.4689168912050858E-2</v>
      </c>
      <c r="CE160" s="6">
        <f t="shared" si="97"/>
        <v>5.4143001220871602E-3</v>
      </c>
      <c r="CF160" s="6">
        <f t="shared" si="98"/>
        <v>0</v>
      </c>
      <c r="CG160" s="6">
        <f t="shared" si="99"/>
        <v>0</v>
      </c>
      <c r="CH160" s="6">
        <f t="shared" si="100"/>
        <v>2.8402635764598956E-2</v>
      </c>
      <c r="CI160" s="6">
        <f t="shared" si="83"/>
        <v>1.6295739144327406</v>
      </c>
      <c r="CJ160">
        <f t="shared" si="84"/>
        <v>1.6579765501973396</v>
      </c>
      <c r="CK160" s="24"/>
    </row>
    <row r="161" spans="1:89" x14ac:dyDescent="0.45">
      <c r="A161" s="41" t="s">
        <v>588</v>
      </c>
      <c r="B161" s="7" t="s">
        <v>233</v>
      </c>
      <c r="C161" s="7">
        <v>15000</v>
      </c>
      <c r="D161" s="7">
        <v>1723.15</v>
      </c>
      <c r="E161" s="7" t="s">
        <v>233</v>
      </c>
      <c r="F161" s="7">
        <f t="shared" si="101"/>
        <v>1500</v>
      </c>
      <c r="G161" s="7">
        <f t="shared" si="102"/>
        <v>1450</v>
      </c>
      <c r="H161" s="15">
        <v>49.16</v>
      </c>
      <c r="I161" s="15">
        <v>2.29</v>
      </c>
      <c r="J161" s="15">
        <v>13.33</v>
      </c>
      <c r="K161" s="15">
        <v>11.4</v>
      </c>
      <c r="L161" s="15">
        <v>0</v>
      </c>
      <c r="M161" s="15">
        <v>10.41</v>
      </c>
      <c r="N161" s="15">
        <v>10.93</v>
      </c>
      <c r="O161" s="15">
        <v>2.15</v>
      </c>
      <c r="P161" s="15">
        <v>0.51</v>
      </c>
      <c r="Q161" s="15">
        <v>0</v>
      </c>
      <c r="R161" s="15">
        <f t="shared" si="77"/>
        <v>100.18000000000002</v>
      </c>
      <c r="S161" s="15"/>
      <c r="T161" s="12">
        <f t="shared" si="85"/>
        <v>0</v>
      </c>
      <c r="U161" s="12">
        <f t="shared" si="85"/>
        <v>1.262</v>
      </c>
      <c r="V161" t="s">
        <v>234</v>
      </c>
      <c r="Y161" s="16">
        <f t="shared" si="86"/>
        <v>101.44200000000002</v>
      </c>
      <c r="Z161" s="16"/>
      <c r="AA161" s="7" t="s">
        <v>242</v>
      </c>
      <c r="AB161" s="7" t="s">
        <v>236</v>
      </c>
      <c r="AC161" s="7" t="s">
        <v>173</v>
      </c>
      <c r="AD161" s="7" t="s">
        <v>239</v>
      </c>
      <c r="AE161" s="7"/>
      <c r="AF161" s="17"/>
      <c r="AG161" s="18"/>
      <c r="AH161" s="7">
        <v>15000</v>
      </c>
      <c r="AI161" s="7">
        <v>1723.15</v>
      </c>
      <c r="AJ161" s="7"/>
      <c r="AK161" s="18"/>
      <c r="AL161" s="17"/>
      <c r="AM161" s="18"/>
      <c r="AN161" s="7"/>
      <c r="AO161" s="7"/>
      <c r="AP161" s="7">
        <v>380483</v>
      </c>
      <c r="AQ161" s="7"/>
      <c r="AR161" s="7"/>
      <c r="AS161" s="7">
        <v>12620</v>
      </c>
      <c r="AT161" s="7"/>
      <c r="AU161" s="7"/>
      <c r="AV161" s="12">
        <f t="shared" si="103"/>
        <v>1.262</v>
      </c>
      <c r="AW161" s="19">
        <f t="shared" si="87"/>
        <v>1.0142075721214123</v>
      </c>
      <c r="AX161" s="15">
        <f t="shared" si="88"/>
        <v>0.24779242787858768</v>
      </c>
      <c r="AY161" s="15">
        <f t="shared" si="104"/>
        <v>6.1401087313965076E-2</v>
      </c>
      <c r="AZ161" s="7"/>
      <c r="BA161" s="7"/>
      <c r="BB161" s="7"/>
      <c r="BC161" s="7"/>
      <c r="BD161" s="7"/>
      <c r="BE161" s="15"/>
      <c r="BF161" s="16"/>
      <c r="BG161" s="16"/>
      <c r="BH161" s="20">
        <f t="shared" si="81"/>
        <v>0.50208699529883305</v>
      </c>
      <c r="BI161" s="20">
        <f t="shared" si="81"/>
        <v>1.7594532584243983E-2</v>
      </c>
      <c r="BJ161" s="20">
        <f t="shared" si="81"/>
        <v>8.0227267229894886E-2</v>
      </c>
      <c r="BK161" s="20">
        <f t="shared" si="81"/>
        <v>9.7373388457260651E-2</v>
      </c>
      <c r="BL161" s="20">
        <f t="shared" si="81"/>
        <v>0</v>
      </c>
      <c r="BM161" s="20">
        <f t="shared" si="80"/>
        <v>0.1584997258305452</v>
      </c>
      <c r="BN161" s="20">
        <f t="shared" si="80"/>
        <v>0.11960830231103774</v>
      </c>
      <c r="BO161" s="20">
        <f t="shared" si="80"/>
        <v>2.1287263256252024E-2</v>
      </c>
      <c r="BP161" s="20">
        <f t="shared" si="80"/>
        <v>3.3225250319325918E-3</v>
      </c>
      <c r="BQ161" s="20">
        <f t="shared" si="80"/>
        <v>0</v>
      </c>
      <c r="BR161" s="20">
        <f t="shared" si="82"/>
        <v>0</v>
      </c>
      <c r="BS161" s="20">
        <f t="shared" si="82"/>
        <v>1.7292515986073356E-2</v>
      </c>
      <c r="BT161" s="6"/>
      <c r="BU161" s="6"/>
      <c r="BV161" s="6"/>
      <c r="BW161" s="6">
        <f t="shared" si="89"/>
        <v>0.81818787031489237</v>
      </c>
      <c r="BX161" s="6">
        <f t="shared" si="90"/>
        <v>2.8671591335920871E-2</v>
      </c>
      <c r="BY161" s="6">
        <f t="shared" si="91"/>
        <v>0.13073626190406135</v>
      </c>
      <c r="BZ161" s="6">
        <f t="shared" si="92"/>
        <v>0.15867713378987808</v>
      </c>
      <c r="CA161" s="6">
        <f t="shared" si="93"/>
        <v>0</v>
      </c>
      <c r="CB161" s="6">
        <f t="shared" si="94"/>
        <v>0.2582870186581977</v>
      </c>
      <c r="CC161" s="6">
        <f t="shared" si="95"/>
        <v>0.19491056939565238</v>
      </c>
      <c r="CD161" s="6">
        <f t="shared" si="96"/>
        <v>3.4689168912050858E-2</v>
      </c>
      <c r="CE161" s="6">
        <f t="shared" si="97"/>
        <v>5.4143001220871602E-3</v>
      </c>
      <c r="CF161" s="6">
        <f t="shared" si="98"/>
        <v>0</v>
      </c>
      <c r="CG161" s="6">
        <f t="shared" si="99"/>
        <v>0</v>
      </c>
      <c r="CH161" s="6">
        <f t="shared" si="100"/>
        <v>2.8675301067939106E-2</v>
      </c>
      <c r="CI161" s="6">
        <f t="shared" si="83"/>
        <v>1.6295739144327406</v>
      </c>
      <c r="CJ161">
        <f t="shared" si="84"/>
        <v>1.6582492155006796</v>
      </c>
    </row>
    <row r="162" spans="1:89" x14ac:dyDescent="0.45">
      <c r="A162" s="41" t="s">
        <v>588</v>
      </c>
      <c r="B162" s="7" t="s">
        <v>233</v>
      </c>
      <c r="C162" s="7">
        <v>15000</v>
      </c>
      <c r="D162" s="7">
        <v>1773.15</v>
      </c>
      <c r="E162" s="7" t="s">
        <v>233</v>
      </c>
      <c r="F162" s="7">
        <f t="shared" si="101"/>
        <v>1500</v>
      </c>
      <c r="G162" s="7">
        <f t="shared" si="102"/>
        <v>1500</v>
      </c>
      <c r="H162" s="15">
        <v>49.16</v>
      </c>
      <c r="I162" s="15">
        <v>2.29</v>
      </c>
      <c r="J162" s="15">
        <v>13.33</v>
      </c>
      <c r="K162" s="15">
        <v>11.4</v>
      </c>
      <c r="L162" s="15">
        <v>0</v>
      </c>
      <c r="M162" s="15">
        <v>10.41</v>
      </c>
      <c r="N162" s="15">
        <v>10.93</v>
      </c>
      <c r="O162" s="15">
        <v>2.15</v>
      </c>
      <c r="P162" s="15">
        <v>0.51</v>
      </c>
      <c r="Q162" s="15">
        <v>0</v>
      </c>
      <c r="R162" s="15">
        <f t="shared" si="77"/>
        <v>100.18000000000002</v>
      </c>
      <c r="S162" s="15"/>
      <c r="T162" s="12">
        <f t="shared" si="85"/>
        <v>0</v>
      </c>
      <c r="U162" s="12">
        <f t="shared" si="85"/>
        <v>1.298</v>
      </c>
      <c r="V162" t="s">
        <v>234</v>
      </c>
      <c r="Y162" s="16">
        <f t="shared" si="86"/>
        <v>101.47800000000002</v>
      </c>
      <c r="Z162" s="16"/>
      <c r="AA162" s="7" t="s">
        <v>243</v>
      </c>
      <c r="AB162" s="7" t="s">
        <v>236</v>
      </c>
      <c r="AC162" s="7" t="s">
        <v>173</v>
      </c>
      <c r="AD162" s="7" t="s">
        <v>239</v>
      </c>
      <c r="AE162" s="7"/>
      <c r="AF162" s="17"/>
      <c r="AG162" s="18"/>
      <c r="AH162" s="7">
        <v>15000</v>
      </c>
      <c r="AI162" s="7">
        <v>1773.15</v>
      </c>
      <c r="AJ162" s="7"/>
      <c r="AK162" s="18"/>
      <c r="AL162" s="17"/>
      <c r="AM162" s="18"/>
      <c r="AN162" s="7"/>
      <c r="AO162" s="7"/>
      <c r="AP162" s="7">
        <v>350799</v>
      </c>
      <c r="AQ162" s="7"/>
      <c r="AR162" s="7"/>
      <c r="AS162" s="7">
        <v>12980</v>
      </c>
      <c r="AT162" s="7"/>
      <c r="AU162" s="7"/>
      <c r="AV162" s="12">
        <f t="shared" si="103"/>
        <v>1.298</v>
      </c>
      <c r="AW162" s="19">
        <f t="shared" si="87"/>
        <v>1.015259587732126</v>
      </c>
      <c r="AX162" s="15">
        <f t="shared" si="88"/>
        <v>0.28274041226787405</v>
      </c>
      <c r="AY162" s="15">
        <f t="shared" si="104"/>
        <v>7.994214072940739E-2</v>
      </c>
      <c r="AZ162" s="7"/>
      <c r="BA162" s="7"/>
      <c r="BB162" s="7"/>
      <c r="BC162" s="7"/>
      <c r="BD162" s="7"/>
      <c r="BE162" s="15"/>
      <c r="BF162" s="16"/>
      <c r="BG162" s="16"/>
      <c r="BH162" s="20">
        <f t="shared" si="81"/>
        <v>0.50208699529883305</v>
      </c>
      <c r="BI162" s="20">
        <f t="shared" si="81"/>
        <v>1.7594532584243983E-2</v>
      </c>
      <c r="BJ162" s="20">
        <f t="shared" si="81"/>
        <v>8.0227267229894886E-2</v>
      </c>
      <c r="BK162" s="20">
        <f t="shared" si="81"/>
        <v>9.7373388457260651E-2</v>
      </c>
      <c r="BL162" s="20">
        <f t="shared" si="81"/>
        <v>0</v>
      </c>
      <c r="BM162" s="20">
        <f t="shared" si="80"/>
        <v>0.1584997258305452</v>
      </c>
      <c r="BN162" s="20">
        <f t="shared" si="80"/>
        <v>0.11960830231103774</v>
      </c>
      <c r="BO162" s="20">
        <f t="shared" si="80"/>
        <v>2.1287263256252024E-2</v>
      </c>
      <c r="BP162" s="20">
        <f t="shared" si="80"/>
        <v>3.3225250319325918E-3</v>
      </c>
      <c r="BQ162" s="20">
        <f t="shared" si="80"/>
        <v>0</v>
      </c>
      <c r="BR162" s="20">
        <f t="shared" si="82"/>
        <v>0</v>
      </c>
      <c r="BS162" s="20">
        <f t="shared" si="82"/>
        <v>1.7777035659020401E-2</v>
      </c>
      <c r="BT162" s="6"/>
      <c r="BU162" s="6"/>
      <c r="BV162" s="6"/>
      <c r="BW162" s="6">
        <f t="shared" si="89"/>
        <v>0.81818787031489237</v>
      </c>
      <c r="BX162" s="6">
        <f t="shared" si="90"/>
        <v>2.8671591335920871E-2</v>
      </c>
      <c r="BY162" s="6">
        <f t="shared" si="91"/>
        <v>0.13073626190406135</v>
      </c>
      <c r="BZ162" s="6">
        <f t="shared" si="92"/>
        <v>0.15867713378987808</v>
      </c>
      <c r="CA162" s="6">
        <f t="shared" si="93"/>
        <v>0</v>
      </c>
      <c r="CB162" s="6">
        <f t="shared" si="94"/>
        <v>0.2582870186581977</v>
      </c>
      <c r="CC162" s="6">
        <f t="shared" si="95"/>
        <v>0.19491056939565238</v>
      </c>
      <c r="CD162" s="6">
        <f t="shared" si="96"/>
        <v>3.4689168912050858E-2</v>
      </c>
      <c r="CE162" s="6">
        <f t="shared" si="97"/>
        <v>5.4143001220871602E-3</v>
      </c>
      <c r="CF162" s="6">
        <f t="shared" si="98"/>
        <v>0</v>
      </c>
      <c r="CG162" s="6">
        <f t="shared" si="99"/>
        <v>0</v>
      </c>
      <c r="CH162" s="6">
        <f t="shared" si="100"/>
        <v>2.9493296977959556E-2</v>
      </c>
      <c r="CI162" s="6">
        <f t="shared" si="83"/>
        <v>1.6295739144327406</v>
      </c>
      <c r="CJ162">
        <f t="shared" si="84"/>
        <v>1.6590672114107001</v>
      </c>
    </row>
    <row r="163" spans="1:89" x14ac:dyDescent="0.45">
      <c r="A163" s="41" t="s">
        <v>588</v>
      </c>
      <c r="B163" s="7" t="s">
        <v>233</v>
      </c>
      <c r="C163" s="7">
        <v>15000</v>
      </c>
      <c r="D163" s="7">
        <v>1823.15</v>
      </c>
      <c r="E163" s="7" t="s">
        <v>233</v>
      </c>
      <c r="F163" s="7">
        <f t="shared" si="101"/>
        <v>1500</v>
      </c>
      <c r="G163" s="7">
        <f t="shared" si="102"/>
        <v>1550</v>
      </c>
      <c r="H163" s="15">
        <v>49.16</v>
      </c>
      <c r="I163" s="15">
        <v>2.29</v>
      </c>
      <c r="J163" s="15">
        <v>13.33</v>
      </c>
      <c r="K163" s="15">
        <v>11.4</v>
      </c>
      <c r="L163" s="15">
        <v>0</v>
      </c>
      <c r="M163" s="15">
        <v>10.41</v>
      </c>
      <c r="N163" s="15">
        <v>10.93</v>
      </c>
      <c r="O163" s="15">
        <v>2.15</v>
      </c>
      <c r="P163" s="15">
        <v>0.51</v>
      </c>
      <c r="Q163" s="15">
        <v>0</v>
      </c>
      <c r="R163" s="15">
        <f t="shared" si="77"/>
        <v>100.18000000000002</v>
      </c>
      <c r="S163" s="15"/>
      <c r="T163" s="12">
        <f t="shared" si="85"/>
        <v>0</v>
      </c>
      <c r="U163" s="12">
        <f t="shared" si="85"/>
        <v>1.415</v>
      </c>
      <c r="V163" t="s">
        <v>234</v>
      </c>
      <c r="Y163" s="16">
        <f t="shared" si="86"/>
        <v>101.59500000000003</v>
      </c>
      <c r="Z163" s="16"/>
      <c r="AA163" s="7" t="s">
        <v>244</v>
      </c>
      <c r="AB163" s="7" t="s">
        <v>236</v>
      </c>
      <c r="AC163" s="7" t="s">
        <v>173</v>
      </c>
      <c r="AD163" s="7" t="s">
        <v>239</v>
      </c>
      <c r="AE163" s="7"/>
      <c r="AF163" s="17"/>
      <c r="AG163" s="18"/>
      <c r="AH163" s="7">
        <v>15000</v>
      </c>
      <c r="AI163" s="7">
        <v>1823.15</v>
      </c>
      <c r="AJ163" s="7"/>
      <c r="AK163" s="18"/>
      <c r="AL163" s="17"/>
      <c r="AM163" s="18"/>
      <c r="AN163" s="7"/>
      <c r="AO163" s="7"/>
      <c r="AP163" s="7">
        <v>324681</v>
      </c>
      <c r="AQ163" s="7"/>
      <c r="AR163" s="7"/>
      <c r="AS163" s="7">
        <v>14150</v>
      </c>
      <c r="AT163" s="7"/>
      <c r="AU163" s="7"/>
      <c r="AV163" s="12">
        <f t="shared" si="103"/>
        <v>1.415</v>
      </c>
      <c r="AW163" s="19">
        <f t="shared" si="87"/>
        <v>1.0162539001582025</v>
      </c>
      <c r="AX163" s="15">
        <f t="shared" si="88"/>
        <v>0.39874609984179754</v>
      </c>
      <c r="AY163" s="15">
        <f t="shared" si="104"/>
        <v>0.15899845213904476</v>
      </c>
      <c r="AZ163" s="7"/>
      <c r="BA163" s="7"/>
      <c r="BB163" s="7"/>
      <c r="BC163" s="7"/>
      <c r="BD163" s="7"/>
      <c r="BE163" s="15"/>
      <c r="BF163" s="16"/>
      <c r="BG163" s="16"/>
      <c r="BH163" s="20">
        <f t="shared" si="81"/>
        <v>0.50208699529883305</v>
      </c>
      <c r="BI163" s="20">
        <f t="shared" si="81"/>
        <v>1.7594532584243983E-2</v>
      </c>
      <c r="BJ163" s="20">
        <f t="shared" si="81"/>
        <v>8.0227267229894886E-2</v>
      </c>
      <c r="BK163" s="20">
        <f t="shared" si="81"/>
        <v>9.7373388457260651E-2</v>
      </c>
      <c r="BL163" s="20">
        <f t="shared" si="81"/>
        <v>0</v>
      </c>
      <c r="BM163" s="20">
        <f t="shared" si="80"/>
        <v>0.1584997258305452</v>
      </c>
      <c r="BN163" s="20">
        <f t="shared" si="80"/>
        <v>0.11960830231103774</v>
      </c>
      <c r="BO163" s="20">
        <f t="shared" si="80"/>
        <v>2.1287263256252024E-2</v>
      </c>
      <c r="BP163" s="20">
        <f t="shared" si="80"/>
        <v>3.3225250319325918E-3</v>
      </c>
      <c r="BQ163" s="20">
        <f t="shared" si="80"/>
        <v>0</v>
      </c>
      <c r="BR163" s="20">
        <f t="shared" si="82"/>
        <v>0</v>
      </c>
      <c r="BS163" s="20">
        <f t="shared" si="82"/>
        <v>1.9348430202370107E-2</v>
      </c>
      <c r="BT163" s="6"/>
      <c r="BU163" s="6"/>
      <c r="BV163" s="6"/>
      <c r="BW163" s="6">
        <f t="shared" si="89"/>
        <v>0.81818787031489237</v>
      </c>
      <c r="BX163" s="6">
        <f t="shared" si="90"/>
        <v>2.8671591335920871E-2</v>
      </c>
      <c r="BY163" s="6">
        <f t="shared" si="91"/>
        <v>0.13073626190406135</v>
      </c>
      <c r="BZ163" s="6">
        <f t="shared" si="92"/>
        <v>0.15867713378987808</v>
      </c>
      <c r="CA163" s="6">
        <f t="shared" si="93"/>
        <v>0</v>
      </c>
      <c r="CB163" s="6">
        <f t="shared" si="94"/>
        <v>0.2582870186581977</v>
      </c>
      <c r="CC163" s="6">
        <f t="shared" si="95"/>
        <v>0.19491056939565238</v>
      </c>
      <c r="CD163" s="6">
        <f t="shared" si="96"/>
        <v>3.4689168912050858E-2</v>
      </c>
      <c r="CE163" s="6">
        <f t="shared" si="97"/>
        <v>5.4143001220871602E-3</v>
      </c>
      <c r="CF163" s="6">
        <f t="shared" si="98"/>
        <v>0</v>
      </c>
      <c r="CG163" s="6">
        <f t="shared" si="99"/>
        <v>0</v>
      </c>
      <c r="CH163" s="6">
        <f t="shared" si="100"/>
        <v>3.2151783685526021E-2</v>
      </c>
      <c r="CI163" s="6">
        <f t="shared" si="83"/>
        <v>1.6295739144327406</v>
      </c>
      <c r="CJ163">
        <f t="shared" si="84"/>
        <v>1.6617256981182666</v>
      </c>
    </row>
    <row r="164" spans="1:89" x14ac:dyDescent="0.45">
      <c r="A164" s="41" t="s">
        <v>588</v>
      </c>
      <c r="B164" s="7" t="s">
        <v>233</v>
      </c>
      <c r="C164" s="7">
        <v>15000</v>
      </c>
      <c r="D164" s="7">
        <v>1873.15</v>
      </c>
      <c r="E164" s="7" t="s">
        <v>233</v>
      </c>
      <c r="F164" s="7">
        <f t="shared" si="101"/>
        <v>1500</v>
      </c>
      <c r="G164" s="7">
        <f t="shared" si="102"/>
        <v>1600</v>
      </c>
      <c r="H164" s="15">
        <v>49.16</v>
      </c>
      <c r="I164" s="15">
        <v>2.29</v>
      </c>
      <c r="J164" s="15">
        <v>13.33</v>
      </c>
      <c r="K164" s="15">
        <v>11.4</v>
      </c>
      <c r="L164" s="15">
        <v>0</v>
      </c>
      <c r="M164" s="15">
        <v>10.41</v>
      </c>
      <c r="N164" s="15">
        <v>10.93</v>
      </c>
      <c r="O164" s="15">
        <v>2.15</v>
      </c>
      <c r="P164" s="15">
        <v>0.51</v>
      </c>
      <c r="Q164" s="15">
        <v>0</v>
      </c>
      <c r="R164" s="15">
        <f t="shared" si="77"/>
        <v>100.18000000000002</v>
      </c>
      <c r="S164" s="15"/>
      <c r="T164" s="12">
        <f t="shared" si="85"/>
        <v>0</v>
      </c>
      <c r="U164" s="12">
        <f t="shared" si="85"/>
        <v>1.385</v>
      </c>
      <c r="V164" t="s">
        <v>234</v>
      </c>
      <c r="Y164" s="16">
        <f t="shared" si="86"/>
        <v>101.56500000000003</v>
      </c>
      <c r="Z164" s="16"/>
      <c r="AA164" s="7" t="s">
        <v>245</v>
      </c>
      <c r="AB164" s="7" t="s">
        <v>236</v>
      </c>
      <c r="AC164" s="7" t="s">
        <v>173</v>
      </c>
      <c r="AD164" s="7" t="s">
        <v>239</v>
      </c>
      <c r="AE164" s="7"/>
      <c r="AF164" s="17"/>
      <c r="AG164" s="18"/>
      <c r="AH164" s="7">
        <v>15000</v>
      </c>
      <c r="AI164" s="7">
        <v>1873.15</v>
      </c>
      <c r="AJ164" s="7"/>
      <c r="AK164" s="18"/>
      <c r="AL164" s="17"/>
      <c r="AM164" s="18"/>
      <c r="AN164" s="7"/>
      <c r="AO164" s="7"/>
      <c r="AP164" s="7">
        <v>301590</v>
      </c>
      <c r="AQ164" s="7"/>
      <c r="AR164" s="7"/>
      <c r="AS164" s="7">
        <v>13850</v>
      </c>
      <c r="AT164" s="7"/>
      <c r="AU164" s="7"/>
      <c r="AV164" s="12">
        <f t="shared" si="103"/>
        <v>1.385</v>
      </c>
      <c r="AW164" s="19">
        <f t="shared" si="87"/>
        <v>1.0171951302136157</v>
      </c>
      <c r="AX164" s="15">
        <f t="shared" si="88"/>
        <v>0.36780486978638427</v>
      </c>
      <c r="AY164" s="15">
        <f t="shared" si="104"/>
        <v>0.13528042223857908</v>
      </c>
      <c r="AZ164" s="7"/>
      <c r="BA164" s="7"/>
      <c r="BB164" s="7"/>
      <c r="BC164" s="7"/>
      <c r="BD164" s="7"/>
      <c r="BE164" s="15"/>
      <c r="BF164" s="16"/>
      <c r="BG164" s="16"/>
      <c r="BH164" s="20">
        <f t="shared" si="81"/>
        <v>0.50208699529883305</v>
      </c>
      <c r="BI164" s="20">
        <f t="shared" si="81"/>
        <v>1.7594532584243983E-2</v>
      </c>
      <c r="BJ164" s="20">
        <f t="shared" si="81"/>
        <v>8.0227267229894886E-2</v>
      </c>
      <c r="BK164" s="20">
        <f t="shared" si="81"/>
        <v>9.7373388457260651E-2</v>
      </c>
      <c r="BL164" s="20">
        <f t="shared" si="81"/>
        <v>0</v>
      </c>
      <c r="BM164" s="20">
        <f t="shared" si="80"/>
        <v>0.1584997258305452</v>
      </c>
      <c r="BN164" s="20">
        <f t="shared" si="80"/>
        <v>0.11960830231103774</v>
      </c>
      <c r="BO164" s="20">
        <f t="shared" si="80"/>
        <v>2.1287263256252024E-2</v>
      </c>
      <c r="BP164" s="20">
        <f t="shared" si="80"/>
        <v>3.3225250319325918E-3</v>
      </c>
      <c r="BQ164" s="20">
        <f t="shared" si="80"/>
        <v>0</v>
      </c>
      <c r="BR164" s="20">
        <f t="shared" si="82"/>
        <v>0</v>
      </c>
      <c r="BS164" s="20">
        <f t="shared" si="82"/>
        <v>1.8945988045301683E-2</v>
      </c>
      <c r="BT164" s="6"/>
      <c r="BU164" s="6"/>
      <c r="BV164" s="6"/>
      <c r="BW164" s="6">
        <f t="shared" si="89"/>
        <v>0.81818787031489237</v>
      </c>
      <c r="BX164" s="6">
        <f t="shared" si="90"/>
        <v>2.8671591335920871E-2</v>
      </c>
      <c r="BY164" s="6">
        <f t="shared" si="91"/>
        <v>0.13073626190406135</v>
      </c>
      <c r="BZ164" s="6">
        <f t="shared" si="92"/>
        <v>0.15867713378987808</v>
      </c>
      <c r="CA164" s="6">
        <f t="shared" si="93"/>
        <v>0</v>
      </c>
      <c r="CB164" s="6">
        <f t="shared" si="94"/>
        <v>0.2582870186581977</v>
      </c>
      <c r="CC164" s="6">
        <f t="shared" si="95"/>
        <v>0.19491056939565238</v>
      </c>
      <c r="CD164" s="6">
        <f t="shared" si="96"/>
        <v>3.4689168912050858E-2</v>
      </c>
      <c r="CE164" s="6">
        <f t="shared" si="97"/>
        <v>5.4143001220871602E-3</v>
      </c>
      <c r="CF164" s="6">
        <f t="shared" si="98"/>
        <v>0</v>
      </c>
      <c r="CG164" s="6">
        <f t="shared" si="99"/>
        <v>0</v>
      </c>
      <c r="CH164" s="6">
        <f t="shared" si="100"/>
        <v>3.1470120427175646E-2</v>
      </c>
      <c r="CI164" s="6">
        <f t="shared" si="83"/>
        <v>1.6295739144327406</v>
      </c>
      <c r="CJ164">
        <f t="shared" si="84"/>
        <v>1.6610440348599163</v>
      </c>
      <c r="CK164" s="6"/>
    </row>
    <row r="165" spans="1:89" x14ac:dyDescent="0.45">
      <c r="A165" s="41" t="s">
        <v>588</v>
      </c>
      <c r="B165" s="7" t="s">
        <v>246</v>
      </c>
      <c r="C165" s="7">
        <v>10000</v>
      </c>
      <c r="D165" s="7">
        <v>1573.15</v>
      </c>
      <c r="E165" s="7" t="s">
        <v>246</v>
      </c>
      <c r="F165" s="7">
        <f t="shared" si="101"/>
        <v>1000</v>
      </c>
      <c r="G165" s="7">
        <f t="shared" si="102"/>
        <v>1300</v>
      </c>
      <c r="H165" s="15">
        <v>51.56</v>
      </c>
      <c r="I165" s="15">
        <v>2.25</v>
      </c>
      <c r="J165" s="15">
        <v>10.98</v>
      </c>
      <c r="K165" s="15">
        <v>11.71</v>
      </c>
      <c r="L165" s="15">
        <v>0</v>
      </c>
      <c r="M165" s="15">
        <v>9.64</v>
      </c>
      <c r="N165" s="15">
        <v>11.5</v>
      </c>
      <c r="O165" s="15">
        <v>1.89</v>
      </c>
      <c r="P165" s="15">
        <v>0.41</v>
      </c>
      <c r="Q165" s="15">
        <v>0</v>
      </c>
      <c r="R165" s="15">
        <f t="shared" si="77"/>
        <v>99.94</v>
      </c>
      <c r="S165" s="15"/>
      <c r="T165" s="12">
        <f t="shared" si="85"/>
        <v>0</v>
      </c>
      <c r="U165" s="12">
        <f t="shared" si="85"/>
        <v>0.85</v>
      </c>
      <c r="V165" t="s">
        <v>234</v>
      </c>
      <c r="Y165" s="16">
        <f t="shared" si="86"/>
        <v>100.78999999999999</v>
      </c>
      <c r="Z165" s="16"/>
      <c r="AA165" s="7" t="s">
        <v>247</v>
      </c>
      <c r="AB165" s="7" t="s">
        <v>236</v>
      </c>
      <c r="AC165" s="7" t="s">
        <v>173</v>
      </c>
      <c r="AD165" s="7" t="s">
        <v>239</v>
      </c>
      <c r="AE165" s="7"/>
      <c r="AF165" s="17"/>
      <c r="AG165" s="18"/>
      <c r="AH165" s="7">
        <v>10000</v>
      </c>
      <c r="AI165" s="7">
        <v>1573.15</v>
      </c>
      <c r="AJ165" s="7"/>
      <c r="AK165" s="18"/>
      <c r="AL165" s="17"/>
      <c r="AM165" s="18"/>
      <c r="AN165" s="7"/>
      <c r="AO165" s="7"/>
      <c r="AP165" s="7">
        <v>104320</v>
      </c>
      <c r="AQ165" s="7"/>
      <c r="AR165" s="7"/>
      <c r="AS165" s="7">
        <v>8500</v>
      </c>
      <c r="AT165" s="7"/>
      <c r="AU165" s="7"/>
      <c r="AV165" s="12">
        <f t="shared" si="103"/>
        <v>0.85</v>
      </c>
      <c r="AW165" s="19">
        <f t="shared" si="87"/>
        <v>0.74121969302816926</v>
      </c>
      <c r="AX165" s="15">
        <f t="shared" si="88"/>
        <v>0.10878030697183072</v>
      </c>
      <c r="AY165" s="15">
        <f t="shared" si="104"/>
        <v>1.1833155184885723E-2</v>
      </c>
      <c r="AZ165" s="7"/>
      <c r="BA165" s="7"/>
      <c r="BB165" s="7"/>
      <c r="BC165" s="7"/>
      <c r="BD165" s="7"/>
      <c r="BE165" s="15"/>
      <c r="BF165" s="16"/>
      <c r="BG165" s="16"/>
      <c r="BH165" s="20">
        <f t="shared" si="81"/>
        <v>0.52450255849064575</v>
      </c>
      <c r="BI165" s="20">
        <f t="shared" si="81"/>
        <v>1.7218383378564232E-2</v>
      </c>
      <c r="BJ165" s="20">
        <f t="shared" si="81"/>
        <v>6.5820593448241149E-2</v>
      </c>
      <c r="BK165" s="20">
        <f t="shared" si="81"/>
        <v>9.9623072236894691E-2</v>
      </c>
      <c r="BL165" s="20">
        <f t="shared" si="81"/>
        <v>0</v>
      </c>
      <c r="BM165" s="20">
        <f t="shared" si="80"/>
        <v>0.14619160142361079</v>
      </c>
      <c r="BN165" s="20">
        <f t="shared" si="80"/>
        <v>0.12534488273170533</v>
      </c>
      <c r="BO165" s="20">
        <f t="shared" si="80"/>
        <v>1.8638492321182615E-2</v>
      </c>
      <c r="BP165" s="20">
        <f t="shared" si="80"/>
        <v>2.6604159691553785E-3</v>
      </c>
      <c r="BQ165" s="20">
        <f t="shared" si="80"/>
        <v>0</v>
      </c>
      <c r="BR165" s="20">
        <f t="shared" si="82"/>
        <v>0</v>
      </c>
      <c r="BS165" s="20">
        <f t="shared" si="82"/>
        <v>1.1667137947058573E-2</v>
      </c>
      <c r="BT165" s="6"/>
      <c r="BU165" s="6"/>
      <c r="BV165" s="6"/>
      <c r="BW165" s="6">
        <f t="shared" si="89"/>
        <v>0.85813194860528597</v>
      </c>
      <c r="BX165" s="6">
        <f t="shared" si="90"/>
        <v>2.817077751345937E-2</v>
      </c>
      <c r="BY165" s="6">
        <f t="shared" si="91"/>
        <v>0.10768823373642863</v>
      </c>
      <c r="BZ165" s="6">
        <f t="shared" si="92"/>
        <v>0.16299203830521689</v>
      </c>
      <c r="CA165" s="6">
        <f t="shared" si="93"/>
        <v>0</v>
      </c>
      <c r="CB165" s="6">
        <f t="shared" si="94"/>
        <v>0.23918221516474791</v>
      </c>
      <c r="CC165" s="6">
        <f t="shared" si="95"/>
        <v>0.20507516450594715</v>
      </c>
      <c r="CD165" s="6">
        <f t="shared" si="96"/>
        <v>3.049419964826796E-2</v>
      </c>
      <c r="CE165" s="6">
        <f t="shared" si="97"/>
        <v>4.3526726471681092E-3</v>
      </c>
      <c r="CF165" s="6">
        <f t="shared" si="98"/>
        <v>0</v>
      </c>
      <c r="CG165" s="6">
        <f t="shared" si="99"/>
        <v>0</v>
      </c>
      <c r="CH165" s="6">
        <f t="shared" si="100"/>
        <v>1.9313792319927289E-2</v>
      </c>
      <c r="CI165" s="6">
        <f t="shared" si="83"/>
        <v>1.636087250126522</v>
      </c>
      <c r="CJ165">
        <f t="shared" si="84"/>
        <v>1.6554010424464494</v>
      </c>
      <c r="CK165" s="6"/>
    </row>
    <row r="166" spans="1:89" x14ac:dyDescent="0.45">
      <c r="A166" s="41" t="s">
        <v>588</v>
      </c>
      <c r="B166" s="7" t="s">
        <v>246</v>
      </c>
      <c r="C166" s="7">
        <v>10000</v>
      </c>
      <c r="D166" s="7">
        <v>1673.15</v>
      </c>
      <c r="E166" s="7" t="s">
        <v>246</v>
      </c>
      <c r="F166" s="7">
        <f t="shared" si="101"/>
        <v>1000</v>
      </c>
      <c r="G166" s="7">
        <f t="shared" si="102"/>
        <v>1400</v>
      </c>
      <c r="H166" s="15">
        <v>51.56</v>
      </c>
      <c r="I166" s="15">
        <v>2.25</v>
      </c>
      <c r="J166" s="15">
        <v>10.98</v>
      </c>
      <c r="K166" s="15">
        <v>11.71</v>
      </c>
      <c r="L166" s="15">
        <v>0</v>
      </c>
      <c r="M166" s="15">
        <v>9.64</v>
      </c>
      <c r="N166" s="15">
        <v>11.5</v>
      </c>
      <c r="O166" s="15">
        <v>1.89</v>
      </c>
      <c r="P166" s="15">
        <v>0.41</v>
      </c>
      <c r="Q166" s="15">
        <v>0</v>
      </c>
      <c r="R166" s="15">
        <f t="shared" ref="R166:R199" si="105">SUM(H166:Q166)</f>
        <v>99.94</v>
      </c>
      <c r="S166" s="15"/>
      <c r="T166" s="12">
        <f t="shared" si="85"/>
        <v>0</v>
      </c>
      <c r="U166" s="12">
        <f t="shared" si="85"/>
        <v>0.83199999999999996</v>
      </c>
      <c r="V166" t="s">
        <v>234</v>
      </c>
      <c r="Y166" s="16">
        <f t="shared" si="86"/>
        <v>100.77199999999999</v>
      </c>
      <c r="Z166" s="16"/>
      <c r="AA166" s="7" t="s">
        <v>248</v>
      </c>
      <c r="AB166" s="7" t="s">
        <v>236</v>
      </c>
      <c r="AC166" s="7" t="s">
        <v>173</v>
      </c>
      <c r="AD166" s="7" t="s">
        <v>239</v>
      </c>
      <c r="AE166" s="7"/>
      <c r="AF166" s="17"/>
      <c r="AG166" s="18"/>
      <c r="AH166" s="7">
        <v>10000</v>
      </c>
      <c r="AI166" s="7">
        <v>1673.15</v>
      </c>
      <c r="AJ166" s="7"/>
      <c r="AK166" s="18"/>
      <c r="AL166" s="17"/>
      <c r="AM166" s="18"/>
      <c r="AN166" s="7"/>
      <c r="AO166" s="7"/>
      <c r="AP166" s="7">
        <v>92071</v>
      </c>
      <c r="AQ166" s="7"/>
      <c r="AR166" s="7"/>
      <c r="AS166" s="7">
        <v>8320</v>
      </c>
      <c r="AT166" s="7"/>
      <c r="AU166" s="7"/>
      <c r="AV166" s="12">
        <f t="shared" si="103"/>
        <v>0.83199999999999996</v>
      </c>
      <c r="AW166" s="19">
        <f t="shared" si="87"/>
        <v>0.74284795570967266</v>
      </c>
      <c r="AX166" s="15">
        <f t="shared" si="88"/>
        <v>8.9152044290327304E-2</v>
      </c>
      <c r="AY166" s="15">
        <f t="shared" si="104"/>
        <v>7.9480870011444816E-3</v>
      </c>
      <c r="AZ166" s="7"/>
      <c r="BA166" s="7"/>
      <c r="BB166" s="7"/>
      <c r="BC166" s="7"/>
      <c r="BD166" s="7"/>
      <c r="BE166" s="15"/>
      <c r="BF166" s="16"/>
      <c r="BG166" s="16"/>
      <c r="BH166" s="20">
        <f t="shared" si="81"/>
        <v>0.52450255849064575</v>
      </c>
      <c r="BI166" s="20">
        <f t="shared" si="81"/>
        <v>1.7218383378564232E-2</v>
      </c>
      <c r="BJ166" s="20">
        <f t="shared" si="81"/>
        <v>6.5820593448241149E-2</v>
      </c>
      <c r="BK166" s="20">
        <f t="shared" si="81"/>
        <v>9.9623072236894691E-2</v>
      </c>
      <c r="BL166" s="20">
        <f t="shared" si="81"/>
        <v>0</v>
      </c>
      <c r="BM166" s="20">
        <f t="shared" si="80"/>
        <v>0.14619160142361079</v>
      </c>
      <c r="BN166" s="20">
        <f t="shared" si="80"/>
        <v>0.12534488273170533</v>
      </c>
      <c r="BO166" s="20">
        <f t="shared" si="80"/>
        <v>1.8638492321182615E-2</v>
      </c>
      <c r="BP166" s="20">
        <f t="shared" si="80"/>
        <v>2.6604159691553785E-3</v>
      </c>
      <c r="BQ166" s="20">
        <f t="shared" si="80"/>
        <v>0</v>
      </c>
      <c r="BR166" s="20">
        <f t="shared" si="82"/>
        <v>0</v>
      </c>
      <c r="BS166" s="20">
        <f t="shared" si="82"/>
        <v>1.1422891383581425E-2</v>
      </c>
      <c r="BT166" s="6"/>
      <c r="BU166" s="6"/>
      <c r="BV166" s="6"/>
      <c r="BW166" s="6">
        <f t="shared" si="89"/>
        <v>0.85813194860528597</v>
      </c>
      <c r="BX166" s="6">
        <f t="shared" si="90"/>
        <v>2.817077751345937E-2</v>
      </c>
      <c r="BY166" s="6">
        <f t="shared" si="91"/>
        <v>0.10768823373642863</v>
      </c>
      <c r="BZ166" s="6">
        <f t="shared" si="92"/>
        <v>0.16299203830521689</v>
      </c>
      <c r="CA166" s="6">
        <f t="shared" si="93"/>
        <v>0</v>
      </c>
      <c r="CB166" s="6">
        <f t="shared" si="94"/>
        <v>0.23918221516474791</v>
      </c>
      <c r="CC166" s="6">
        <f t="shared" si="95"/>
        <v>0.20507516450594715</v>
      </c>
      <c r="CD166" s="6">
        <f t="shared" si="96"/>
        <v>3.049419964826796E-2</v>
      </c>
      <c r="CE166" s="6">
        <f t="shared" si="97"/>
        <v>4.3526726471681092E-3</v>
      </c>
      <c r="CF166" s="6">
        <f t="shared" si="98"/>
        <v>0</v>
      </c>
      <c r="CG166" s="6">
        <f t="shared" si="99"/>
        <v>0</v>
      </c>
      <c r="CH166" s="6">
        <f t="shared" si="100"/>
        <v>1.8904794364917064E-2</v>
      </c>
      <c r="CI166" s="6">
        <f t="shared" si="83"/>
        <v>1.636087250126522</v>
      </c>
      <c r="CJ166">
        <f t="shared" si="84"/>
        <v>1.654992044491439</v>
      </c>
      <c r="CK166" s="6"/>
    </row>
    <row r="167" spans="1:89" x14ac:dyDescent="0.45">
      <c r="A167" s="41" t="s">
        <v>588</v>
      </c>
      <c r="B167" s="7" t="s">
        <v>246</v>
      </c>
      <c r="C167" s="7">
        <v>15000</v>
      </c>
      <c r="D167" s="7">
        <v>1673.15</v>
      </c>
      <c r="E167" s="7" t="s">
        <v>246</v>
      </c>
      <c r="F167" s="7">
        <f t="shared" si="101"/>
        <v>1500</v>
      </c>
      <c r="G167" s="7">
        <f t="shared" si="102"/>
        <v>1400</v>
      </c>
      <c r="H167" s="15">
        <v>51.56</v>
      </c>
      <c r="I167" s="15">
        <v>2.25</v>
      </c>
      <c r="J167" s="15">
        <v>10.98</v>
      </c>
      <c r="K167" s="15">
        <v>11.71</v>
      </c>
      <c r="L167" s="15">
        <v>0</v>
      </c>
      <c r="M167" s="15">
        <v>9.64</v>
      </c>
      <c r="N167" s="15">
        <v>11.5</v>
      </c>
      <c r="O167" s="15">
        <v>1.89</v>
      </c>
      <c r="P167" s="15">
        <v>0.41</v>
      </c>
      <c r="Q167" s="15">
        <v>0</v>
      </c>
      <c r="R167" s="15">
        <f t="shared" si="105"/>
        <v>99.94</v>
      </c>
      <c r="S167" s="15"/>
      <c r="T167" s="12">
        <f t="shared" si="85"/>
        <v>0</v>
      </c>
      <c r="U167" s="12">
        <f t="shared" si="85"/>
        <v>1.135</v>
      </c>
      <c r="V167" t="s">
        <v>234</v>
      </c>
      <c r="Y167" s="16">
        <f t="shared" si="86"/>
        <v>101.075</v>
      </c>
      <c r="Z167" s="16"/>
      <c r="AA167" s="7" t="s">
        <v>249</v>
      </c>
      <c r="AB167" s="7" t="s">
        <v>236</v>
      </c>
      <c r="AC167" s="7" t="s">
        <v>173</v>
      </c>
      <c r="AD167" s="7" t="s">
        <v>239</v>
      </c>
      <c r="AE167" s="7"/>
      <c r="AF167" s="17"/>
      <c r="AG167" s="18"/>
      <c r="AH167" s="7">
        <v>15000</v>
      </c>
      <c r="AI167" s="7">
        <v>1673.15</v>
      </c>
      <c r="AJ167" s="7"/>
      <c r="AK167" s="18"/>
      <c r="AL167" s="17"/>
      <c r="AM167" s="18"/>
      <c r="AN167" s="7"/>
      <c r="AO167" s="7"/>
      <c r="AP167" s="7">
        <v>414397</v>
      </c>
      <c r="AQ167" s="7"/>
      <c r="AR167" s="7"/>
      <c r="AS167" s="7">
        <v>11350</v>
      </c>
      <c r="AT167" s="7"/>
      <c r="AU167" s="7"/>
      <c r="AV167" s="12">
        <f t="shared" si="103"/>
        <v>1.135</v>
      </c>
      <c r="AW167" s="19">
        <f t="shared" si="87"/>
        <v>1.0210617684498571</v>
      </c>
      <c r="AX167" s="15">
        <f t="shared" si="88"/>
        <v>0.11393823155014293</v>
      </c>
      <c r="AY167" s="15">
        <f t="shared" si="104"/>
        <v>1.2981920608773987E-2</v>
      </c>
      <c r="AZ167" s="7"/>
      <c r="BA167" s="7"/>
      <c r="BB167" s="7"/>
      <c r="BC167" s="7"/>
      <c r="BD167" s="7"/>
      <c r="BE167" s="15"/>
      <c r="BF167" s="16"/>
      <c r="BG167" s="16"/>
      <c r="BH167" s="20">
        <f t="shared" si="81"/>
        <v>0.52450255849064575</v>
      </c>
      <c r="BI167" s="20">
        <f t="shared" si="81"/>
        <v>1.7218383378564232E-2</v>
      </c>
      <c r="BJ167" s="20">
        <f t="shared" si="81"/>
        <v>6.5820593448241149E-2</v>
      </c>
      <c r="BK167" s="20">
        <f t="shared" si="81"/>
        <v>9.9623072236894691E-2</v>
      </c>
      <c r="BL167" s="20">
        <f t="shared" si="81"/>
        <v>0</v>
      </c>
      <c r="BM167" s="20">
        <f t="shared" si="80"/>
        <v>0.14619160142361079</v>
      </c>
      <c r="BN167" s="20">
        <f t="shared" si="80"/>
        <v>0.12534488273170533</v>
      </c>
      <c r="BO167" s="20">
        <f t="shared" si="80"/>
        <v>1.8638492321182615E-2</v>
      </c>
      <c r="BP167" s="20">
        <f t="shared" si="80"/>
        <v>2.6604159691553785E-3</v>
      </c>
      <c r="BQ167" s="20">
        <f t="shared" si="80"/>
        <v>0</v>
      </c>
      <c r="BR167" s="20">
        <f t="shared" si="82"/>
        <v>0</v>
      </c>
      <c r="BS167" s="20">
        <f t="shared" si="82"/>
        <v>1.5518354068573085E-2</v>
      </c>
      <c r="BT167" s="6"/>
      <c r="BU167" s="6"/>
      <c r="BV167" s="6"/>
      <c r="BW167" s="6">
        <f t="shared" si="89"/>
        <v>0.85813194860528597</v>
      </c>
      <c r="BX167" s="6">
        <f t="shared" si="90"/>
        <v>2.817077751345937E-2</v>
      </c>
      <c r="BY167" s="6">
        <f t="shared" si="91"/>
        <v>0.10768823373642863</v>
      </c>
      <c r="BZ167" s="6">
        <f t="shared" si="92"/>
        <v>0.16299203830521689</v>
      </c>
      <c r="CA167" s="6">
        <f t="shared" si="93"/>
        <v>0</v>
      </c>
      <c r="CB167" s="6">
        <f t="shared" si="94"/>
        <v>0.23918221516474791</v>
      </c>
      <c r="CC167" s="6">
        <f t="shared" si="95"/>
        <v>0.20507516450594715</v>
      </c>
      <c r="CD167" s="6">
        <f t="shared" si="96"/>
        <v>3.049419964826796E-2</v>
      </c>
      <c r="CE167" s="6">
        <f t="shared" si="97"/>
        <v>4.3526726471681092E-3</v>
      </c>
      <c r="CF167" s="6">
        <f t="shared" si="98"/>
        <v>0</v>
      </c>
      <c r="CG167" s="6">
        <f t="shared" si="99"/>
        <v>0</v>
      </c>
      <c r="CH167" s="6">
        <f t="shared" si="100"/>
        <v>2.5789593274255854E-2</v>
      </c>
      <c r="CI167" s="6">
        <f t="shared" si="83"/>
        <v>1.636087250126522</v>
      </c>
      <c r="CJ167">
        <f t="shared" si="84"/>
        <v>1.6618768434007778</v>
      </c>
      <c r="CK167" s="6"/>
    </row>
    <row r="168" spans="1:89" x14ac:dyDescent="0.45">
      <c r="A168" s="41" t="s">
        <v>588</v>
      </c>
      <c r="B168" s="7" t="s">
        <v>246</v>
      </c>
      <c r="C168" s="7">
        <v>15000</v>
      </c>
      <c r="D168" s="7">
        <v>1773.15</v>
      </c>
      <c r="E168" s="7" t="s">
        <v>246</v>
      </c>
      <c r="F168" s="7">
        <f t="shared" si="101"/>
        <v>1500</v>
      </c>
      <c r="G168" s="7">
        <f t="shared" si="102"/>
        <v>1500</v>
      </c>
      <c r="H168" s="15">
        <v>51.56</v>
      </c>
      <c r="I168" s="15">
        <v>2.25</v>
      </c>
      <c r="J168" s="15">
        <v>10.98</v>
      </c>
      <c r="K168" s="15">
        <v>11.71</v>
      </c>
      <c r="L168" s="15">
        <v>0</v>
      </c>
      <c r="M168" s="15">
        <v>9.64</v>
      </c>
      <c r="N168" s="15">
        <v>11.5</v>
      </c>
      <c r="O168" s="15">
        <v>1.89</v>
      </c>
      <c r="P168" s="15">
        <v>0.41</v>
      </c>
      <c r="Q168" s="15">
        <v>0</v>
      </c>
      <c r="R168" s="15">
        <f t="shared" si="105"/>
        <v>99.94</v>
      </c>
      <c r="S168" s="15"/>
      <c r="T168" s="12">
        <f t="shared" si="85"/>
        <v>0</v>
      </c>
      <c r="U168" s="12">
        <f t="shared" si="85"/>
        <v>1.0249999999999999</v>
      </c>
      <c r="V168" t="s">
        <v>234</v>
      </c>
      <c r="Y168" s="16">
        <f t="shared" si="86"/>
        <v>100.965</v>
      </c>
      <c r="Z168" s="16"/>
      <c r="AA168" s="7" t="s">
        <v>250</v>
      </c>
      <c r="AB168" s="7" t="s">
        <v>236</v>
      </c>
      <c r="AC168" s="7" t="s">
        <v>173</v>
      </c>
      <c r="AD168" s="7" t="s">
        <v>239</v>
      </c>
      <c r="AE168" s="7"/>
      <c r="AF168" s="17"/>
      <c r="AG168" s="18"/>
      <c r="AH168" s="7">
        <v>15000</v>
      </c>
      <c r="AI168" s="7">
        <v>1773.15</v>
      </c>
      <c r="AJ168" s="7"/>
      <c r="AK168" s="18"/>
      <c r="AL168" s="17"/>
      <c r="AM168" s="18"/>
      <c r="AN168" s="7"/>
      <c r="AO168" s="7"/>
      <c r="AP168" s="7">
        <v>350799</v>
      </c>
      <c r="AQ168" s="6"/>
      <c r="AR168" s="7"/>
      <c r="AS168" s="7">
        <v>10250</v>
      </c>
      <c r="AT168" s="7"/>
      <c r="AU168" s="7"/>
      <c r="AV168" s="12">
        <f t="shared" si="103"/>
        <v>1.0249999999999999</v>
      </c>
      <c r="AW168" s="19">
        <f t="shared" si="87"/>
        <v>1.0232286760189351</v>
      </c>
      <c r="AX168" s="15">
        <f t="shared" si="88"/>
        <v>1.7713239810648318E-3</v>
      </c>
      <c r="AY168" s="15">
        <f t="shared" si="104"/>
        <v>3.1375886458953647E-6</v>
      </c>
      <c r="AZ168" s="7"/>
      <c r="BA168" s="7"/>
      <c r="BB168" s="7"/>
      <c r="BC168" s="7"/>
      <c r="BD168" s="7"/>
      <c r="BE168" s="15"/>
      <c r="BF168" s="16"/>
      <c r="BG168" s="16"/>
      <c r="BH168" s="20">
        <f t="shared" si="81"/>
        <v>0.52450255849064575</v>
      </c>
      <c r="BI168" s="20">
        <f t="shared" si="81"/>
        <v>1.7218383378564232E-2</v>
      </c>
      <c r="BJ168" s="20">
        <f t="shared" si="81"/>
        <v>6.5820593448241149E-2</v>
      </c>
      <c r="BK168" s="20">
        <f t="shared" si="81"/>
        <v>9.9623072236894691E-2</v>
      </c>
      <c r="BL168" s="20">
        <f t="shared" si="81"/>
        <v>0</v>
      </c>
      <c r="BM168" s="20">
        <f t="shared" si="80"/>
        <v>0.14619160142361079</v>
      </c>
      <c r="BN168" s="20">
        <f t="shared" si="80"/>
        <v>0.12534488273170533</v>
      </c>
      <c r="BO168" s="20">
        <f t="shared" si="80"/>
        <v>1.8638492321182615E-2</v>
      </c>
      <c r="BP168" s="20">
        <f t="shared" si="80"/>
        <v>2.6604159691553785E-3</v>
      </c>
      <c r="BQ168" s="20">
        <f t="shared" si="80"/>
        <v>0</v>
      </c>
      <c r="BR168" s="20">
        <f t="shared" si="82"/>
        <v>0</v>
      </c>
      <c r="BS168" s="20">
        <f t="shared" si="82"/>
        <v>1.4035481721165931E-2</v>
      </c>
      <c r="BT168" s="6"/>
      <c r="BU168" s="6"/>
      <c r="BV168" s="6"/>
      <c r="BW168" s="6">
        <f t="shared" si="89"/>
        <v>0.85813194860528597</v>
      </c>
      <c r="BX168" s="6">
        <f t="shared" si="90"/>
        <v>2.817077751345937E-2</v>
      </c>
      <c r="BY168" s="6">
        <f t="shared" si="91"/>
        <v>0.10768823373642863</v>
      </c>
      <c r="BZ168" s="6">
        <f t="shared" si="92"/>
        <v>0.16299203830521689</v>
      </c>
      <c r="CA168" s="6">
        <f t="shared" si="93"/>
        <v>0</v>
      </c>
      <c r="CB168" s="6">
        <f t="shared" si="94"/>
        <v>0.23918221516474791</v>
      </c>
      <c r="CC168" s="6">
        <f t="shared" si="95"/>
        <v>0.20507516450594715</v>
      </c>
      <c r="CD168" s="6">
        <f t="shared" si="96"/>
        <v>3.049419964826796E-2</v>
      </c>
      <c r="CE168" s="6">
        <f t="shared" si="97"/>
        <v>4.3526726471681092E-3</v>
      </c>
      <c r="CF168" s="6">
        <f t="shared" si="98"/>
        <v>0</v>
      </c>
      <c r="CG168" s="6">
        <f t="shared" si="99"/>
        <v>0</v>
      </c>
      <c r="CH168" s="6">
        <f t="shared" si="100"/>
        <v>2.3290161326971141E-2</v>
      </c>
      <c r="CI168" s="6">
        <f t="shared" si="83"/>
        <v>1.636087250126522</v>
      </c>
      <c r="CJ168">
        <f t="shared" si="84"/>
        <v>1.6593774114534932</v>
      </c>
      <c r="CK168" s="6"/>
    </row>
    <row r="169" spans="1:89" x14ac:dyDescent="0.45">
      <c r="A169" s="41" t="s">
        <v>588</v>
      </c>
      <c r="B169" s="7" t="s">
        <v>246</v>
      </c>
      <c r="C169" s="7">
        <v>15000</v>
      </c>
      <c r="D169" s="7">
        <v>1823.15</v>
      </c>
      <c r="E169" s="7" t="s">
        <v>246</v>
      </c>
      <c r="F169" s="7">
        <f t="shared" si="101"/>
        <v>1500</v>
      </c>
      <c r="G169" s="7">
        <f t="shared" si="102"/>
        <v>1550</v>
      </c>
      <c r="H169" s="15">
        <v>51.56</v>
      </c>
      <c r="I169" s="15">
        <v>2.25</v>
      </c>
      <c r="J169" s="15">
        <v>10.98</v>
      </c>
      <c r="K169" s="15">
        <v>11.71</v>
      </c>
      <c r="L169" s="15">
        <v>0</v>
      </c>
      <c r="M169" s="15">
        <v>9.64</v>
      </c>
      <c r="N169" s="15">
        <v>11.5</v>
      </c>
      <c r="O169" s="15">
        <v>1.89</v>
      </c>
      <c r="P169" s="15">
        <v>0.41</v>
      </c>
      <c r="Q169" s="15">
        <v>0</v>
      </c>
      <c r="R169" s="15">
        <f t="shared" si="105"/>
        <v>99.94</v>
      </c>
      <c r="S169" s="15"/>
      <c r="T169" s="12">
        <f t="shared" si="85"/>
        <v>0</v>
      </c>
      <c r="U169" s="12">
        <f t="shared" si="85"/>
        <v>1.1200000000000001</v>
      </c>
      <c r="V169" t="s">
        <v>234</v>
      </c>
      <c r="Y169" s="16">
        <f t="shared" si="86"/>
        <v>101.06</v>
      </c>
      <c r="Z169" s="16"/>
      <c r="AA169" s="7" t="s">
        <v>251</v>
      </c>
      <c r="AB169" s="7" t="s">
        <v>236</v>
      </c>
      <c r="AC169" s="7" t="s">
        <v>173</v>
      </c>
      <c r="AD169" s="7" t="s">
        <v>239</v>
      </c>
      <c r="AE169" s="7"/>
      <c r="AF169" s="17"/>
      <c r="AG169" s="18"/>
      <c r="AH169" s="7">
        <v>15000</v>
      </c>
      <c r="AI169" s="7">
        <v>1823.15</v>
      </c>
      <c r="AJ169" s="7"/>
      <c r="AK169" s="18"/>
      <c r="AL169" s="17"/>
      <c r="AM169" s="18"/>
      <c r="AN169" s="7"/>
      <c r="AO169" s="7"/>
      <c r="AP169" s="7">
        <v>324681</v>
      </c>
      <c r="AQ169" s="6"/>
      <c r="AR169" s="7"/>
      <c r="AS169" s="7">
        <v>11200</v>
      </c>
      <c r="AT169" s="7"/>
      <c r="AU169" s="7"/>
      <c r="AV169" s="12">
        <f t="shared" si="103"/>
        <v>1.1200000000000001</v>
      </c>
      <c r="AW169" s="19">
        <f t="shared" si="87"/>
        <v>1.0242229884450116</v>
      </c>
      <c r="AX169" s="15">
        <f t="shared" si="88"/>
        <v>9.5777011554988523E-2</v>
      </c>
      <c r="AY169" s="15">
        <f t="shared" si="104"/>
        <v>9.1732359424044046E-3</v>
      </c>
      <c r="AZ169" s="7"/>
      <c r="BA169" s="7"/>
      <c r="BB169" s="7"/>
      <c r="BC169" s="7"/>
      <c r="BD169" s="7"/>
      <c r="BE169" s="15"/>
      <c r="BF169" s="16"/>
      <c r="BG169" s="16"/>
      <c r="BH169" s="20">
        <f t="shared" si="81"/>
        <v>0.52450255849064575</v>
      </c>
      <c r="BI169" s="20">
        <f t="shared" si="81"/>
        <v>1.7218383378564232E-2</v>
      </c>
      <c r="BJ169" s="20">
        <f t="shared" si="81"/>
        <v>6.5820593448241149E-2</v>
      </c>
      <c r="BK169" s="20">
        <f t="shared" si="81"/>
        <v>9.9623072236894691E-2</v>
      </c>
      <c r="BL169" s="20">
        <f t="shared" si="81"/>
        <v>0</v>
      </c>
      <c r="BM169" s="20">
        <f t="shared" si="80"/>
        <v>0.14619160142361079</v>
      </c>
      <c r="BN169" s="20">
        <f t="shared" si="80"/>
        <v>0.12534488273170533</v>
      </c>
      <c r="BO169" s="20">
        <f t="shared" si="80"/>
        <v>1.8638492321182615E-2</v>
      </c>
      <c r="BP169" s="20">
        <f t="shared" si="80"/>
        <v>2.6604159691553785E-3</v>
      </c>
      <c r="BQ169" s="20">
        <f t="shared" si="80"/>
        <v>0</v>
      </c>
      <c r="BR169" s="20">
        <f t="shared" si="82"/>
        <v>0</v>
      </c>
      <c r="BS169" s="20">
        <f t="shared" si="82"/>
        <v>1.5316406905888293E-2</v>
      </c>
      <c r="BT169" s="6"/>
      <c r="BU169" s="6"/>
      <c r="BV169" s="6"/>
      <c r="BW169" s="6">
        <f t="shared" si="89"/>
        <v>0.85813194860528597</v>
      </c>
      <c r="BX169" s="6">
        <f t="shared" si="90"/>
        <v>2.817077751345937E-2</v>
      </c>
      <c r="BY169" s="6">
        <f t="shared" si="91"/>
        <v>0.10768823373642863</v>
      </c>
      <c r="BZ169" s="6">
        <f t="shared" si="92"/>
        <v>0.16299203830521689</v>
      </c>
      <c r="CA169" s="6">
        <f t="shared" si="93"/>
        <v>0</v>
      </c>
      <c r="CB169" s="6">
        <f t="shared" si="94"/>
        <v>0.23918221516474791</v>
      </c>
      <c r="CC169" s="6">
        <f t="shared" si="95"/>
        <v>0.20507516450594715</v>
      </c>
      <c r="CD169" s="6">
        <f t="shared" si="96"/>
        <v>3.049419964826796E-2</v>
      </c>
      <c r="CE169" s="6">
        <f t="shared" si="97"/>
        <v>4.3526726471681092E-3</v>
      </c>
      <c r="CF169" s="6">
        <f t="shared" si="98"/>
        <v>0</v>
      </c>
      <c r="CG169" s="6">
        <f t="shared" si="99"/>
        <v>0</v>
      </c>
      <c r="CH169" s="6">
        <f t="shared" si="100"/>
        <v>2.5448761645080666E-2</v>
      </c>
      <c r="CI169" s="6">
        <f t="shared" si="83"/>
        <v>1.636087250126522</v>
      </c>
      <c r="CJ169">
        <f t="shared" si="84"/>
        <v>1.6615360117716027</v>
      </c>
      <c r="CK169" s="6"/>
    </row>
    <row r="170" spans="1:89" x14ac:dyDescent="0.45">
      <c r="A170" s="41" t="s">
        <v>588</v>
      </c>
      <c r="B170" s="7" t="s">
        <v>246</v>
      </c>
      <c r="C170" s="7">
        <v>15000</v>
      </c>
      <c r="D170" s="7">
        <v>1873.15</v>
      </c>
      <c r="E170" s="7" t="s">
        <v>246</v>
      </c>
      <c r="F170" s="7">
        <f t="shared" si="101"/>
        <v>1500</v>
      </c>
      <c r="G170" s="7">
        <f t="shared" si="102"/>
        <v>1600</v>
      </c>
      <c r="H170" s="15">
        <v>51.56</v>
      </c>
      <c r="I170" s="15">
        <v>2.25</v>
      </c>
      <c r="J170" s="15">
        <v>10.98</v>
      </c>
      <c r="K170" s="15">
        <v>11.71</v>
      </c>
      <c r="L170" s="15">
        <v>0</v>
      </c>
      <c r="M170" s="15">
        <v>9.64</v>
      </c>
      <c r="N170" s="15">
        <v>11.5</v>
      </c>
      <c r="O170" s="15">
        <v>1.89</v>
      </c>
      <c r="P170" s="15">
        <v>0.41</v>
      </c>
      <c r="Q170" s="15">
        <v>0</v>
      </c>
      <c r="R170" s="15">
        <f t="shared" si="105"/>
        <v>99.94</v>
      </c>
      <c r="S170" s="15"/>
      <c r="T170" s="12">
        <f t="shared" si="85"/>
        <v>0</v>
      </c>
      <c r="U170" s="12">
        <f t="shared" si="85"/>
        <v>1.1067</v>
      </c>
      <c r="V170" t="s">
        <v>234</v>
      </c>
      <c r="Y170" s="16">
        <f t="shared" si="86"/>
        <v>101.0467</v>
      </c>
      <c r="Z170" s="16"/>
      <c r="AA170" s="7" t="s">
        <v>252</v>
      </c>
      <c r="AB170" s="7" t="s">
        <v>236</v>
      </c>
      <c r="AC170" s="7" t="s">
        <v>173</v>
      </c>
      <c r="AD170" s="7" t="s">
        <v>239</v>
      </c>
      <c r="AE170" s="7"/>
      <c r="AF170" s="17"/>
      <c r="AG170" s="18"/>
      <c r="AH170" s="7">
        <v>15000</v>
      </c>
      <c r="AI170" s="7">
        <v>1873.15</v>
      </c>
      <c r="AJ170" s="7"/>
      <c r="AK170" s="18"/>
      <c r="AL170" s="17"/>
      <c r="AM170" s="18"/>
      <c r="AN170" s="7"/>
      <c r="AO170" s="7"/>
      <c r="AP170" s="7">
        <v>301590</v>
      </c>
      <c r="AQ170" s="6"/>
      <c r="AR170" s="7"/>
      <c r="AS170" s="7">
        <v>11067</v>
      </c>
      <c r="AT170" s="7"/>
      <c r="AU170" s="7"/>
      <c r="AV170" s="12">
        <f t="shared" si="103"/>
        <v>1.1067</v>
      </c>
      <c r="AW170" s="19">
        <f t="shared" si="87"/>
        <v>1.0251642185004251</v>
      </c>
      <c r="AX170" s="15">
        <f t="shared" si="88"/>
        <v>8.1535781499574966E-2</v>
      </c>
      <c r="AY170" s="15">
        <f t="shared" si="104"/>
        <v>6.6480836647464315E-3</v>
      </c>
      <c r="AZ170" s="7"/>
      <c r="BA170" s="7"/>
      <c r="BB170" s="7"/>
      <c r="BC170" s="7"/>
      <c r="BD170" s="7"/>
      <c r="BE170" s="15"/>
      <c r="BF170" s="16"/>
      <c r="BG170" s="16"/>
      <c r="BH170" s="20">
        <f t="shared" si="81"/>
        <v>0.52450255849064575</v>
      </c>
      <c r="BI170" s="20">
        <f t="shared" si="81"/>
        <v>1.7218383378564232E-2</v>
      </c>
      <c r="BJ170" s="20">
        <f t="shared" si="81"/>
        <v>6.5820593448241149E-2</v>
      </c>
      <c r="BK170" s="20">
        <f t="shared" si="81"/>
        <v>9.9623072236894691E-2</v>
      </c>
      <c r="BL170" s="20">
        <f t="shared" si="81"/>
        <v>0</v>
      </c>
      <c r="BM170" s="20">
        <f t="shared" si="80"/>
        <v>0.14619160142361079</v>
      </c>
      <c r="BN170" s="20">
        <f t="shared" si="80"/>
        <v>0.12534488273170533</v>
      </c>
      <c r="BO170" s="20">
        <f t="shared" si="80"/>
        <v>1.8638492321182615E-2</v>
      </c>
      <c r="BP170" s="20">
        <f t="shared" si="80"/>
        <v>2.6604159691553785E-3</v>
      </c>
      <c r="BQ170" s="20">
        <f t="shared" si="80"/>
        <v>0</v>
      </c>
      <c r="BR170" s="20">
        <f t="shared" si="82"/>
        <v>0</v>
      </c>
      <c r="BS170" s="20">
        <f t="shared" si="82"/>
        <v>1.5137277777263241E-2</v>
      </c>
      <c r="BT170" s="6"/>
      <c r="BU170" s="6"/>
      <c r="BV170" s="6"/>
      <c r="BW170" s="6">
        <f t="shared" si="89"/>
        <v>0.85813194860528597</v>
      </c>
      <c r="BX170" s="6">
        <f t="shared" si="90"/>
        <v>2.817077751345937E-2</v>
      </c>
      <c r="BY170" s="6">
        <f t="shared" si="91"/>
        <v>0.10768823373642863</v>
      </c>
      <c r="BZ170" s="6">
        <f t="shared" si="92"/>
        <v>0.16299203830521689</v>
      </c>
      <c r="CA170" s="6">
        <f t="shared" si="93"/>
        <v>0</v>
      </c>
      <c r="CB170" s="6">
        <f t="shared" si="94"/>
        <v>0.23918221516474791</v>
      </c>
      <c r="CC170" s="6">
        <f t="shared" si="95"/>
        <v>0.20507516450594715</v>
      </c>
      <c r="CD170" s="6">
        <f t="shared" si="96"/>
        <v>3.049419964826796E-2</v>
      </c>
      <c r="CE170" s="6">
        <f t="shared" si="97"/>
        <v>4.3526726471681092E-3</v>
      </c>
      <c r="CF170" s="6">
        <f t="shared" si="98"/>
        <v>0</v>
      </c>
      <c r="CG170" s="6">
        <f t="shared" si="99"/>
        <v>0</v>
      </c>
      <c r="CH170" s="6">
        <f t="shared" si="100"/>
        <v>2.5146557600545332E-2</v>
      </c>
      <c r="CI170" s="6">
        <f t="shared" si="83"/>
        <v>1.636087250126522</v>
      </c>
      <c r="CJ170">
        <f t="shared" si="84"/>
        <v>1.6612338077270674</v>
      </c>
      <c r="CK170" s="6"/>
    </row>
    <row r="171" spans="1:89" x14ac:dyDescent="0.45">
      <c r="A171" s="41" t="s">
        <v>588</v>
      </c>
      <c r="B171" s="7" t="s">
        <v>253</v>
      </c>
      <c r="C171" s="7">
        <v>5000</v>
      </c>
      <c r="D171" s="7">
        <v>1473.15</v>
      </c>
      <c r="E171" s="7" t="s">
        <v>253</v>
      </c>
      <c r="F171" s="7">
        <f t="shared" si="101"/>
        <v>500</v>
      </c>
      <c r="G171" s="7">
        <f t="shared" si="102"/>
        <v>1200</v>
      </c>
      <c r="H171" s="15">
        <v>53.96</v>
      </c>
      <c r="I171" s="15">
        <v>0.42</v>
      </c>
      <c r="J171" s="15">
        <v>16.670000000000002</v>
      </c>
      <c r="K171" s="15">
        <v>6.03</v>
      </c>
      <c r="L171" s="15"/>
      <c r="M171" s="15">
        <v>8.85</v>
      </c>
      <c r="N171" s="15">
        <v>12.99</v>
      </c>
      <c r="O171" s="15">
        <v>0.98</v>
      </c>
      <c r="P171" s="15"/>
      <c r="Q171" s="15"/>
      <c r="R171" s="15">
        <f t="shared" si="105"/>
        <v>99.9</v>
      </c>
      <c r="S171" s="15"/>
      <c r="T171" s="12">
        <f t="shared" si="85"/>
        <v>0</v>
      </c>
      <c r="U171" s="12">
        <f t="shared" si="85"/>
        <v>0.17</v>
      </c>
      <c r="V171" t="s">
        <v>254</v>
      </c>
      <c r="Y171" s="16">
        <f t="shared" si="86"/>
        <v>100.07000000000001</v>
      </c>
      <c r="Z171" s="16"/>
      <c r="AA171" s="7" t="s">
        <v>255</v>
      </c>
      <c r="AB171" s="7" t="s">
        <v>256</v>
      </c>
      <c r="AC171" s="7" t="s">
        <v>173</v>
      </c>
      <c r="AD171" s="7" t="s">
        <v>257</v>
      </c>
      <c r="AE171" s="7"/>
      <c r="AF171" s="17"/>
      <c r="AG171" s="18"/>
      <c r="AH171" s="7">
        <v>5000</v>
      </c>
      <c r="AI171" s="7">
        <v>1473.15</v>
      </c>
      <c r="AJ171" s="7"/>
      <c r="AK171" s="18"/>
      <c r="AL171" s="17"/>
      <c r="AM171" s="18"/>
      <c r="AN171" s="7"/>
      <c r="AO171" s="7"/>
      <c r="AP171" s="7">
        <v>16672</v>
      </c>
      <c r="AQ171" s="6"/>
      <c r="AR171" s="7"/>
      <c r="AS171" s="7">
        <v>1700</v>
      </c>
      <c r="AT171" s="7"/>
      <c r="AU171" s="7"/>
      <c r="AV171" s="12">
        <f t="shared" si="103"/>
        <v>0.17</v>
      </c>
      <c r="AW171" s="19">
        <f t="shared" si="87"/>
        <v>0.53824168424593877</v>
      </c>
      <c r="AX171" s="15">
        <f t="shared" si="88"/>
        <v>0.36824168424593873</v>
      </c>
      <c r="AY171" s="15">
        <f t="shared" si="104"/>
        <v>0.13560193801628564</v>
      </c>
      <c r="AZ171" s="7"/>
      <c r="BA171" s="7"/>
      <c r="BB171" s="7"/>
      <c r="BC171" s="7"/>
      <c r="BD171" s="7"/>
      <c r="BE171" s="15"/>
      <c r="BF171" s="16"/>
      <c r="BG171" s="16"/>
      <c r="BH171" s="20">
        <f t="shared" si="81"/>
        <v>0.55512210525353067</v>
      </c>
      <c r="BI171" s="20">
        <f t="shared" si="81"/>
        <v>3.2504315436097178E-3</v>
      </c>
      <c r="BJ171" s="20">
        <f t="shared" si="81"/>
        <v>0.10105945028373978</v>
      </c>
      <c r="BK171" s="20">
        <f t="shared" si="81"/>
        <v>5.188026979587694E-2</v>
      </c>
      <c r="BL171" s="20">
        <f t="shared" si="81"/>
        <v>0</v>
      </c>
      <c r="BM171" s="20">
        <f t="shared" si="80"/>
        <v>0.13572834029144912</v>
      </c>
      <c r="BN171" s="20">
        <f t="shared" si="80"/>
        <v>0.14318574954214849</v>
      </c>
      <c r="BO171" s="20">
        <f t="shared" si="80"/>
        <v>9.7736532896451882E-3</v>
      </c>
      <c r="BP171" s="20">
        <f t="shared" si="80"/>
        <v>0</v>
      </c>
      <c r="BQ171" s="20">
        <f t="shared" si="80"/>
        <v>0</v>
      </c>
      <c r="BR171" s="20">
        <f t="shared" si="82"/>
        <v>0</v>
      </c>
      <c r="BS171" s="20">
        <f t="shared" si="82"/>
        <v>2.3819753235182995E-3</v>
      </c>
      <c r="BT171" s="6"/>
      <c r="BU171" s="6"/>
      <c r="BV171" s="6"/>
      <c r="BW171" s="6">
        <f t="shared" si="89"/>
        <v>0.89807602689567934</v>
      </c>
      <c r="BX171" s="6">
        <f t="shared" si="90"/>
        <v>5.2585451358457486E-3</v>
      </c>
      <c r="BY171" s="6">
        <f t="shared" si="91"/>
        <v>0.16349388491678193</v>
      </c>
      <c r="BZ171" s="6">
        <f t="shared" si="92"/>
        <v>8.3931852346751309E-2</v>
      </c>
      <c r="CA171" s="6">
        <f t="shared" si="93"/>
        <v>0</v>
      </c>
      <c r="CB171" s="6">
        <f t="shared" si="94"/>
        <v>0.2195811830091306</v>
      </c>
      <c r="CC171" s="6">
        <f t="shared" si="95"/>
        <v>0.23164577277671772</v>
      </c>
      <c r="CD171" s="6">
        <f t="shared" si="96"/>
        <v>1.581180722502783E-2</v>
      </c>
      <c r="CE171" s="6">
        <f t="shared" si="97"/>
        <v>0</v>
      </c>
      <c r="CF171" s="6">
        <f t="shared" si="98"/>
        <v>0</v>
      </c>
      <c r="CG171" s="6">
        <f t="shared" si="99"/>
        <v>0</v>
      </c>
      <c r="CH171" s="6">
        <f t="shared" si="100"/>
        <v>3.8627584639854581E-3</v>
      </c>
      <c r="CI171" s="6">
        <f t="shared" si="83"/>
        <v>1.6177990723059346</v>
      </c>
      <c r="CJ171">
        <f t="shared" si="84"/>
        <v>1.62166183076992</v>
      </c>
      <c r="CK171" s="6"/>
    </row>
    <row r="172" spans="1:89" x14ac:dyDescent="0.45">
      <c r="A172" s="41" t="s">
        <v>588</v>
      </c>
      <c r="B172" s="7" t="s">
        <v>253</v>
      </c>
      <c r="C172" s="7">
        <v>5000</v>
      </c>
      <c r="D172" s="7">
        <v>1673.15</v>
      </c>
      <c r="E172" s="7" t="s">
        <v>253</v>
      </c>
      <c r="F172" s="7">
        <f t="shared" si="101"/>
        <v>500</v>
      </c>
      <c r="G172" s="7">
        <f t="shared" si="102"/>
        <v>1400</v>
      </c>
      <c r="H172" s="15">
        <v>53.96</v>
      </c>
      <c r="I172" s="15">
        <v>0.42</v>
      </c>
      <c r="J172" s="15">
        <v>16.670000000000002</v>
      </c>
      <c r="K172" s="15">
        <v>6.03</v>
      </c>
      <c r="L172" s="15"/>
      <c r="M172" s="15">
        <v>8.85</v>
      </c>
      <c r="N172" s="15">
        <v>12.99</v>
      </c>
      <c r="O172" s="15">
        <v>0.98</v>
      </c>
      <c r="P172" s="15"/>
      <c r="Q172" s="15"/>
      <c r="R172" s="15">
        <f t="shared" si="105"/>
        <v>99.9</v>
      </c>
      <c r="S172" s="15"/>
      <c r="T172" s="12">
        <f t="shared" si="85"/>
        <v>0</v>
      </c>
      <c r="U172" s="12">
        <f t="shared" si="85"/>
        <v>0.15</v>
      </c>
      <c r="V172" t="s">
        <v>254</v>
      </c>
      <c r="Y172" s="16">
        <f t="shared" si="86"/>
        <v>100.05000000000001</v>
      </c>
      <c r="Z172" s="16"/>
      <c r="AA172" s="7" t="s">
        <v>258</v>
      </c>
      <c r="AB172" s="7" t="s">
        <v>256</v>
      </c>
      <c r="AC172" s="7" t="s">
        <v>173</v>
      </c>
      <c r="AD172" s="7" t="s">
        <v>257</v>
      </c>
      <c r="AE172" s="7"/>
      <c r="AF172" s="17"/>
      <c r="AG172" s="18"/>
      <c r="AH172" s="7">
        <v>5000</v>
      </c>
      <c r="AI172" s="7">
        <v>1673.15</v>
      </c>
      <c r="AJ172" s="7"/>
      <c r="AK172" s="18"/>
      <c r="AL172" s="17"/>
      <c r="AM172" s="18"/>
      <c r="AN172" s="7"/>
      <c r="AO172" s="7"/>
      <c r="AP172" s="7">
        <v>14691</v>
      </c>
      <c r="AQ172" s="6"/>
      <c r="AR172" s="7"/>
      <c r="AS172" s="7">
        <v>1500</v>
      </c>
      <c r="AT172" s="7"/>
      <c r="AU172" s="7"/>
      <c r="AV172" s="12">
        <f t="shared" si="103"/>
        <v>0.15</v>
      </c>
      <c r="AW172" s="19">
        <f t="shared" si="87"/>
        <v>0.5399804762477084</v>
      </c>
      <c r="AX172" s="15">
        <f t="shared" si="88"/>
        <v>0.38998047624770837</v>
      </c>
      <c r="AY172" s="15">
        <f t="shared" si="104"/>
        <v>0.15208477185438943</v>
      </c>
      <c r="AZ172" s="7"/>
      <c r="BA172" s="7"/>
      <c r="BB172" s="7"/>
      <c r="BC172" s="7"/>
      <c r="BD172" s="7"/>
      <c r="BE172" s="15"/>
      <c r="BF172" s="16"/>
      <c r="BG172" s="16"/>
      <c r="BH172" s="20">
        <f t="shared" si="81"/>
        <v>0.55512210525353067</v>
      </c>
      <c r="BI172" s="20">
        <f t="shared" si="81"/>
        <v>3.2504315436097178E-3</v>
      </c>
      <c r="BJ172" s="20">
        <f t="shared" si="81"/>
        <v>0.10105945028373978</v>
      </c>
      <c r="BK172" s="20">
        <f t="shared" si="81"/>
        <v>5.188026979587694E-2</v>
      </c>
      <c r="BL172" s="20">
        <f t="shared" si="81"/>
        <v>0</v>
      </c>
      <c r="BM172" s="20">
        <f t="shared" si="80"/>
        <v>0.13572834029144912</v>
      </c>
      <c r="BN172" s="20">
        <f t="shared" si="80"/>
        <v>0.14318574954214849</v>
      </c>
      <c r="BO172" s="20">
        <f t="shared" si="80"/>
        <v>9.7736532896451882E-3</v>
      </c>
      <c r="BP172" s="20">
        <f t="shared" si="80"/>
        <v>0</v>
      </c>
      <c r="BQ172" s="20">
        <f t="shared" si="80"/>
        <v>0</v>
      </c>
      <c r="BR172" s="20">
        <f t="shared" si="82"/>
        <v>0</v>
      </c>
      <c r="BS172" s="20">
        <f t="shared" si="82"/>
        <v>2.1023320740599406E-3</v>
      </c>
      <c r="BT172" s="6"/>
      <c r="BU172" s="6"/>
      <c r="BV172" s="6"/>
      <c r="BW172" s="6">
        <f t="shared" si="89"/>
        <v>0.89807602689567934</v>
      </c>
      <c r="BX172" s="6">
        <f t="shared" si="90"/>
        <v>5.2585451358457486E-3</v>
      </c>
      <c r="BY172" s="6">
        <f t="shared" si="91"/>
        <v>0.16349388491678193</v>
      </c>
      <c r="BZ172" s="6">
        <f t="shared" si="92"/>
        <v>8.3931852346751309E-2</v>
      </c>
      <c r="CA172" s="6">
        <f t="shared" si="93"/>
        <v>0</v>
      </c>
      <c r="CB172" s="6">
        <f t="shared" si="94"/>
        <v>0.2195811830091306</v>
      </c>
      <c r="CC172" s="6">
        <f t="shared" si="95"/>
        <v>0.23164577277671772</v>
      </c>
      <c r="CD172" s="6">
        <f t="shared" si="96"/>
        <v>1.581180722502783E-2</v>
      </c>
      <c r="CE172" s="6">
        <f t="shared" si="97"/>
        <v>0</v>
      </c>
      <c r="CF172" s="6">
        <f t="shared" si="98"/>
        <v>0</v>
      </c>
      <c r="CG172" s="6">
        <f t="shared" si="99"/>
        <v>0</v>
      </c>
      <c r="CH172" s="6">
        <f t="shared" si="100"/>
        <v>3.4083162917518746E-3</v>
      </c>
      <c r="CI172" s="6">
        <f t="shared" si="83"/>
        <v>1.6177990723059346</v>
      </c>
      <c r="CJ172">
        <f t="shared" si="84"/>
        <v>1.6212073885976865</v>
      </c>
      <c r="CK172" s="6"/>
    </row>
    <row r="173" spans="1:89" x14ac:dyDescent="0.45">
      <c r="A173" s="41" t="s">
        <v>588</v>
      </c>
      <c r="B173" s="7" t="s">
        <v>253</v>
      </c>
      <c r="C173" s="7">
        <v>10000</v>
      </c>
      <c r="D173" s="7">
        <v>1673.15</v>
      </c>
      <c r="E173" s="7" t="s">
        <v>253</v>
      </c>
      <c r="F173" s="7">
        <f t="shared" si="101"/>
        <v>1000</v>
      </c>
      <c r="G173" s="7">
        <f t="shared" si="102"/>
        <v>1400</v>
      </c>
      <c r="H173" s="15">
        <v>53.96</v>
      </c>
      <c r="I173" s="15">
        <v>0.42</v>
      </c>
      <c r="J173" s="15">
        <v>16.670000000000002</v>
      </c>
      <c r="K173" s="15">
        <v>6.03</v>
      </c>
      <c r="L173" s="15"/>
      <c r="M173" s="15">
        <v>8.85</v>
      </c>
      <c r="N173" s="15">
        <v>12.99</v>
      </c>
      <c r="O173" s="15">
        <v>0.98</v>
      </c>
      <c r="P173" s="15"/>
      <c r="Q173" s="15"/>
      <c r="R173" s="15">
        <f t="shared" si="105"/>
        <v>99.9</v>
      </c>
      <c r="S173" s="15"/>
      <c r="T173" s="12">
        <f t="shared" si="85"/>
        <v>0</v>
      </c>
      <c r="U173" s="12">
        <f t="shared" si="85"/>
        <v>0.45</v>
      </c>
      <c r="V173" t="s">
        <v>254</v>
      </c>
      <c r="Y173" s="16">
        <f t="shared" si="86"/>
        <v>100.35000000000001</v>
      </c>
      <c r="Z173" s="16"/>
      <c r="AA173" s="7" t="s">
        <v>259</v>
      </c>
      <c r="AB173" s="7" t="s">
        <v>256</v>
      </c>
      <c r="AC173" s="7" t="s">
        <v>173</v>
      </c>
      <c r="AD173" s="7" t="s">
        <v>257</v>
      </c>
      <c r="AE173" s="7"/>
      <c r="AF173" s="17"/>
      <c r="AG173" s="18"/>
      <c r="AH173" s="7">
        <v>10000</v>
      </c>
      <c r="AI173" s="7">
        <v>1673.15</v>
      </c>
      <c r="AJ173" s="7"/>
      <c r="AK173" s="18"/>
      <c r="AL173" s="17"/>
      <c r="AM173" s="18"/>
      <c r="AN173" s="7"/>
      <c r="AO173" s="7"/>
      <c r="AP173" s="7">
        <v>92071</v>
      </c>
      <c r="AQ173" s="6"/>
      <c r="AR173" s="7"/>
      <c r="AS173" s="7">
        <v>4500</v>
      </c>
      <c r="AT173" s="7"/>
      <c r="AU173" s="7"/>
      <c r="AV173" s="12">
        <f t="shared" si="103"/>
        <v>0.45</v>
      </c>
      <c r="AW173" s="19">
        <f t="shared" si="87"/>
        <v>0.81819428898789293</v>
      </c>
      <c r="AX173" s="15">
        <f t="shared" si="88"/>
        <v>0.36819428898789291</v>
      </c>
      <c r="AY173" s="15">
        <f t="shared" si="104"/>
        <v>0.13556703444330001</v>
      </c>
      <c r="AZ173" s="7"/>
      <c r="BA173" s="7"/>
      <c r="BB173" s="7"/>
      <c r="BC173" s="7"/>
      <c r="BD173" s="7"/>
      <c r="BE173" s="15"/>
      <c r="BF173" s="16"/>
      <c r="BG173" s="16"/>
      <c r="BH173" s="20">
        <f t="shared" si="81"/>
        <v>0.55512210525353067</v>
      </c>
      <c r="BI173" s="20">
        <f t="shared" si="81"/>
        <v>3.2504315436097178E-3</v>
      </c>
      <c r="BJ173" s="20">
        <f t="shared" si="81"/>
        <v>0.10105945028373978</v>
      </c>
      <c r="BK173" s="20">
        <f t="shared" si="81"/>
        <v>5.188026979587694E-2</v>
      </c>
      <c r="BL173" s="20">
        <f t="shared" si="81"/>
        <v>0</v>
      </c>
      <c r="BM173" s="20">
        <f t="shared" ref="BM173:BQ223" si="106">CB173/$CI173</f>
        <v>0.13572834029144912</v>
      </c>
      <c r="BN173" s="20">
        <f t="shared" si="106"/>
        <v>0.14318574954214849</v>
      </c>
      <c r="BO173" s="20">
        <f t="shared" si="106"/>
        <v>9.7736532896451882E-3</v>
      </c>
      <c r="BP173" s="20">
        <f t="shared" si="106"/>
        <v>0</v>
      </c>
      <c r="BQ173" s="20">
        <f t="shared" si="106"/>
        <v>0</v>
      </c>
      <c r="BR173" s="20">
        <f t="shared" si="82"/>
        <v>0</v>
      </c>
      <c r="BS173" s="20">
        <f t="shared" si="82"/>
        <v>6.2805884570653042E-3</v>
      </c>
      <c r="BT173" s="6"/>
      <c r="BU173" s="6"/>
      <c r="BV173" s="6"/>
      <c r="BW173" s="6">
        <f t="shared" si="89"/>
        <v>0.89807602689567934</v>
      </c>
      <c r="BX173" s="6">
        <f t="shared" si="90"/>
        <v>5.2585451358457486E-3</v>
      </c>
      <c r="BY173" s="6">
        <f t="shared" si="91"/>
        <v>0.16349388491678193</v>
      </c>
      <c r="BZ173" s="6">
        <f t="shared" si="92"/>
        <v>8.3931852346751309E-2</v>
      </c>
      <c r="CA173" s="6">
        <f t="shared" si="93"/>
        <v>0</v>
      </c>
      <c r="CB173" s="6">
        <f t="shared" si="94"/>
        <v>0.2195811830091306</v>
      </c>
      <c r="CC173" s="6">
        <f t="shared" si="95"/>
        <v>0.23164577277671772</v>
      </c>
      <c r="CD173" s="6">
        <f t="shared" si="96"/>
        <v>1.581180722502783E-2</v>
      </c>
      <c r="CE173" s="6">
        <f t="shared" si="97"/>
        <v>0</v>
      </c>
      <c r="CF173" s="6">
        <f t="shared" si="98"/>
        <v>0</v>
      </c>
      <c r="CG173" s="6">
        <f t="shared" si="99"/>
        <v>0</v>
      </c>
      <c r="CH173" s="6">
        <f t="shared" si="100"/>
        <v>1.0224948875255624E-2</v>
      </c>
      <c r="CI173" s="6">
        <f t="shared" si="83"/>
        <v>1.6177990723059346</v>
      </c>
      <c r="CJ173">
        <f t="shared" si="84"/>
        <v>1.6280240211811903</v>
      </c>
      <c r="CK173" s="6"/>
    </row>
    <row r="174" spans="1:89" x14ac:dyDescent="0.45">
      <c r="A174" s="41" t="s">
        <v>588</v>
      </c>
      <c r="B174" s="7" t="s">
        <v>253</v>
      </c>
      <c r="C174" s="7">
        <v>10000</v>
      </c>
      <c r="D174" s="7">
        <v>1673.15</v>
      </c>
      <c r="E174" s="7" t="s">
        <v>253</v>
      </c>
      <c r="F174" s="7">
        <f t="shared" si="101"/>
        <v>1000</v>
      </c>
      <c r="G174" s="7">
        <f t="shared" si="102"/>
        <v>1400</v>
      </c>
      <c r="H174" s="15">
        <v>53.96</v>
      </c>
      <c r="I174" s="15">
        <v>0.42</v>
      </c>
      <c r="J174" s="15">
        <v>16.670000000000002</v>
      </c>
      <c r="K174" s="15">
        <v>6.03</v>
      </c>
      <c r="L174" s="15"/>
      <c r="M174" s="15">
        <v>8.85</v>
      </c>
      <c r="N174" s="15">
        <v>12.99</v>
      </c>
      <c r="O174" s="15">
        <v>0.98</v>
      </c>
      <c r="P174" s="15"/>
      <c r="Q174" s="15"/>
      <c r="R174" s="15">
        <f t="shared" si="105"/>
        <v>99.9</v>
      </c>
      <c r="S174" s="15"/>
      <c r="T174" s="12">
        <f t="shared" si="85"/>
        <v>0</v>
      </c>
      <c r="U174" s="12">
        <f t="shared" si="85"/>
        <v>0.51</v>
      </c>
      <c r="V174" t="s">
        <v>254</v>
      </c>
      <c r="Y174" s="16">
        <f t="shared" si="86"/>
        <v>100.41000000000001</v>
      </c>
      <c r="Z174" s="16"/>
      <c r="AA174" s="7" t="s">
        <v>260</v>
      </c>
      <c r="AB174" s="7" t="s">
        <v>256</v>
      </c>
      <c r="AC174" s="7" t="s">
        <v>173</v>
      </c>
      <c r="AD174" s="7" t="s">
        <v>257</v>
      </c>
      <c r="AE174" s="7"/>
      <c r="AF174" s="17"/>
      <c r="AG174" s="18"/>
      <c r="AH174" s="7">
        <v>10000</v>
      </c>
      <c r="AI174" s="7">
        <v>1673.15</v>
      </c>
      <c r="AJ174" s="7"/>
      <c r="AK174" s="18"/>
      <c r="AL174" s="17"/>
      <c r="AM174" s="18"/>
      <c r="AN174" s="7"/>
      <c r="AO174" s="7"/>
      <c r="AP174" s="7">
        <v>92071</v>
      </c>
      <c r="AQ174" s="6"/>
      <c r="AR174" s="7"/>
      <c r="AS174" s="7">
        <v>5100</v>
      </c>
      <c r="AT174" s="7"/>
      <c r="AU174" s="7"/>
      <c r="AV174" s="12">
        <f t="shared" si="103"/>
        <v>0.51</v>
      </c>
      <c r="AW174" s="19">
        <f t="shared" si="87"/>
        <v>0.81819428898789293</v>
      </c>
      <c r="AX174" s="15">
        <f t="shared" si="88"/>
        <v>0.30819428898789292</v>
      </c>
      <c r="AY174" s="15">
        <f t="shared" si="104"/>
        <v>9.4983719764752852E-2</v>
      </c>
      <c r="AZ174" s="7"/>
      <c r="BA174" s="7"/>
      <c r="BB174" s="7"/>
      <c r="BC174" s="7"/>
      <c r="BD174" s="7"/>
      <c r="BE174" s="15"/>
      <c r="BF174" s="16"/>
      <c r="BG174" s="16"/>
      <c r="BH174" s="20">
        <f t="shared" ref="BH174:BL224" si="107">BW174/$CI174</f>
        <v>0.55512210525353067</v>
      </c>
      <c r="BI174" s="20">
        <f t="shared" si="107"/>
        <v>3.2504315436097178E-3</v>
      </c>
      <c r="BJ174" s="20">
        <f t="shared" si="107"/>
        <v>0.10105945028373978</v>
      </c>
      <c r="BK174" s="20">
        <f t="shared" si="107"/>
        <v>5.188026979587694E-2</v>
      </c>
      <c r="BL174" s="20">
        <f t="shared" si="107"/>
        <v>0</v>
      </c>
      <c r="BM174" s="20">
        <f t="shared" si="106"/>
        <v>0.13572834029144912</v>
      </c>
      <c r="BN174" s="20">
        <f t="shared" si="106"/>
        <v>0.14318574954214849</v>
      </c>
      <c r="BO174" s="20">
        <f t="shared" si="106"/>
        <v>9.7736532896451882E-3</v>
      </c>
      <c r="BP174" s="20">
        <f t="shared" si="106"/>
        <v>0</v>
      </c>
      <c r="BQ174" s="20">
        <f t="shared" si="106"/>
        <v>0</v>
      </c>
      <c r="BR174" s="20">
        <f t="shared" si="82"/>
        <v>0</v>
      </c>
      <c r="BS174" s="20">
        <f t="shared" si="82"/>
        <v>7.1120445413603321E-3</v>
      </c>
      <c r="BT174" s="6"/>
      <c r="BU174" s="6"/>
      <c r="BV174" s="6"/>
      <c r="BW174" s="6">
        <f t="shared" si="89"/>
        <v>0.89807602689567934</v>
      </c>
      <c r="BX174" s="6">
        <f t="shared" si="90"/>
        <v>5.2585451358457486E-3</v>
      </c>
      <c r="BY174" s="6">
        <f t="shared" si="91"/>
        <v>0.16349388491678193</v>
      </c>
      <c r="BZ174" s="6">
        <f t="shared" si="92"/>
        <v>8.3931852346751309E-2</v>
      </c>
      <c r="CA174" s="6">
        <f t="shared" si="93"/>
        <v>0</v>
      </c>
      <c r="CB174" s="6">
        <f t="shared" si="94"/>
        <v>0.2195811830091306</v>
      </c>
      <c r="CC174" s="6">
        <f t="shared" si="95"/>
        <v>0.23164577277671772</v>
      </c>
      <c r="CD174" s="6">
        <f t="shared" si="96"/>
        <v>1.581180722502783E-2</v>
      </c>
      <c r="CE174" s="6">
        <f t="shared" si="97"/>
        <v>0</v>
      </c>
      <c r="CF174" s="6">
        <f t="shared" si="98"/>
        <v>0</v>
      </c>
      <c r="CG174" s="6">
        <f t="shared" si="99"/>
        <v>0</v>
      </c>
      <c r="CH174" s="6">
        <f t="shared" si="100"/>
        <v>1.1588275391956374E-2</v>
      </c>
      <c r="CI174" s="6">
        <f t="shared" si="83"/>
        <v>1.6177990723059346</v>
      </c>
      <c r="CJ174">
        <f t="shared" si="84"/>
        <v>1.6293873476978908</v>
      </c>
      <c r="CK174" s="6"/>
    </row>
    <row r="175" spans="1:89" x14ac:dyDescent="0.45">
      <c r="A175" s="41" t="s">
        <v>588</v>
      </c>
      <c r="B175" s="7" t="s">
        <v>253</v>
      </c>
      <c r="C175" s="7">
        <v>20000</v>
      </c>
      <c r="D175" s="7">
        <v>1673.15</v>
      </c>
      <c r="E175" s="7" t="s">
        <v>253</v>
      </c>
      <c r="F175" s="7">
        <f t="shared" si="101"/>
        <v>2000</v>
      </c>
      <c r="G175" s="7">
        <f t="shared" si="102"/>
        <v>1400</v>
      </c>
      <c r="H175" s="15">
        <v>53.96</v>
      </c>
      <c r="I175" s="15">
        <v>0.42</v>
      </c>
      <c r="J175" s="15">
        <v>16.670000000000002</v>
      </c>
      <c r="K175" s="15">
        <v>6.03</v>
      </c>
      <c r="L175" s="15"/>
      <c r="M175" s="15">
        <v>8.85</v>
      </c>
      <c r="N175" s="15">
        <v>12.99</v>
      </c>
      <c r="O175" s="15">
        <v>0.98</v>
      </c>
      <c r="P175" s="15"/>
      <c r="Q175" s="15"/>
      <c r="R175" s="15">
        <f t="shared" si="105"/>
        <v>99.9</v>
      </c>
      <c r="S175" s="15"/>
      <c r="T175" s="12">
        <f t="shared" si="85"/>
        <v>0</v>
      </c>
      <c r="U175" s="12">
        <f t="shared" si="85"/>
        <v>1.49</v>
      </c>
      <c r="V175" t="s">
        <v>254</v>
      </c>
      <c r="Y175" s="16">
        <f t="shared" si="86"/>
        <v>101.39</v>
      </c>
      <c r="Z175" s="16"/>
      <c r="AA175" s="7" t="s">
        <v>261</v>
      </c>
      <c r="AB175" s="7" t="s">
        <v>256</v>
      </c>
      <c r="AC175" s="7" t="s">
        <v>173</v>
      </c>
      <c r="AD175" s="7" t="s">
        <v>257</v>
      </c>
      <c r="AE175" s="7"/>
      <c r="AF175" s="17"/>
      <c r="AG175" s="18"/>
      <c r="AH175" s="7">
        <v>20000</v>
      </c>
      <c r="AI175" s="7">
        <v>1673.15</v>
      </c>
      <c r="AJ175" s="7"/>
      <c r="AK175" s="18"/>
      <c r="AL175" s="17"/>
      <c r="AM175" s="18"/>
      <c r="AN175" s="7"/>
      <c r="AO175" s="7"/>
      <c r="AP175" s="7">
        <v>1582722</v>
      </c>
      <c r="AQ175" s="6"/>
      <c r="AR175" s="7"/>
      <c r="AS175" s="7">
        <v>14900</v>
      </c>
      <c r="AT175" s="7"/>
      <c r="AU175" s="7"/>
      <c r="AV175" s="12">
        <f t="shared" si="103"/>
        <v>1.49</v>
      </c>
      <c r="AW175" s="19">
        <f t="shared" si="87"/>
        <v>1.3746219144682617</v>
      </c>
      <c r="AX175" s="15">
        <f t="shared" si="88"/>
        <v>0.11537808553173834</v>
      </c>
      <c r="AY175" s="15">
        <f t="shared" si="104"/>
        <v>1.3312102620969128E-2</v>
      </c>
      <c r="AZ175" s="7"/>
      <c r="BA175" s="7"/>
      <c r="BB175" s="7"/>
      <c r="BC175" s="7"/>
      <c r="BD175" s="7"/>
      <c r="BE175" s="15"/>
      <c r="BF175" s="16"/>
      <c r="BG175" s="16"/>
      <c r="BH175" s="20">
        <f t="shared" si="107"/>
        <v>0.55512210525353067</v>
      </c>
      <c r="BI175" s="20">
        <f t="shared" si="107"/>
        <v>3.2504315436097178E-3</v>
      </c>
      <c r="BJ175" s="20">
        <f t="shared" si="107"/>
        <v>0.10105945028373978</v>
      </c>
      <c r="BK175" s="20">
        <f t="shared" si="107"/>
        <v>5.188026979587694E-2</v>
      </c>
      <c r="BL175" s="20">
        <f t="shared" si="107"/>
        <v>0</v>
      </c>
      <c r="BM175" s="20">
        <f t="shared" si="106"/>
        <v>0.13572834029144912</v>
      </c>
      <c r="BN175" s="20">
        <f t="shared" si="106"/>
        <v>0.14318574954214849</v>
      </c>
      <c r="BO175" s="20">
        <f t="shared" si="106"/>
        <v>9.7736532896451882E-3</v>
      </c>
      <c r="BP175" s="20">
        <f t="shared" si="106"/>
        <v>0</v>
      </c>
      <c r="BQ175" s="20">
        <f t="shared" si="106"/>
        <v>0</v>
      </c>
      <c r="BR175" s="20">
        <f t="shared" si="82"/>
        <v>0</v>
      </c>
      <c r="BS175" s="20">
        <f t="shared" si="82"/>
        <v>2.049819214158654E-2</v>
      </c>
      <c r="BT175" s="6"/>
      <c r="BU175" s="6"/>
      <c r="BV175" s="6"/>
      <c r="BW175" s="6">
        <f t="shared" si="89"/>
        <v>0.89807602689567934</v>
      </c>
      <c r="BX175" s="6">
        <f t="shared" si="90"/>
        <v>5.2585451358457486E-3</v>
      </c>
      <c r="BY175" s="6">
        <f t="shared" si="91"/>
        <v>0.16349388491678193</v>
      </c>
      <c r="BZ175" s="6">
        <f t="shared" si="92"/>
        <v>8.3931852346751309E-2</v>
      </c>
      <c r="CA175" s="6">
        <f t="shared" si="93"/>
        <v>0</v>
      </c>
      <c r="CB175" s="6">
        <f t="shared" si="94"/>
        <v>0.2195811830091306</v>
      </c>
      <c r="CC175" s="6">
        <f t="shared" si="95"/>
        <v>0.23164577277671772</v>
      </c>
      <c r="CD175" s="6">
        <f t="shared" si="96"/>
        <v>1.581180722502783E-2</v>
      </c>
      <c r="CE175" s="6">
        <f t="shared" si="97"/>
        <v>0</v>
      </c>
      <c r="CF175" s="6">
        <f t="shared" si="98"/>
        <v>0</v>
      </c>
      <c r="CG175" s="6">
        <f t="shared" si="99"/>
        <v>0</v>
      </c>
      <c r="CH175" s="6">
        <f t="shared" si="100"/>
        <v>3.3855941831401955E-2</v>
      </c>
      <c r="CI175" s="6">
        <f t="shared" si="83"/>
        <v>1.6177990723059346</v>
      </c>
      <c r="CJ175">
        <f t="shared" si="84"/>
        <v>1.6516550141373365</v>
      </c>
      <c r="CK175" s="6"/>
    </row>
    <row r="176" spans="1:89" x14ac:dyDescent="0.45">
      <c r="A176" s="41" t="s">
        <v>588</v>
      </c>
      <c r="B176" s="7" t="s">
        <v>262</v>
      </c>
      <c r="C176" s="7">
        <v>503</v>
      </c>
      <c r="D176" s="7">
        <v>1473.15</v>
      </c>
      <c r="E176" s="7" t="s">
        <v>262</v>
      </c>
      <c r="F176" s="7">
        <f t="shared" si="101"/>
        <v>50.3</v>
      </c>
      <c r="G176" s="7">
        <f t="shared" si="102"/>
        <v>1200</v>
      </c>
      <c r="H176" s="15">
        <v>49.46</v>
      </c>
      <c r="I176" s="15">
        <v>1.58</v>
      </c>
      <c r="J176" s="15">
        <v>14.32</v>
      </c>
      <c r="K176" s="15">
        <v>11.38</v>
      </c>
      <c r="L176" s="15">
        <v>0.18</v>
      </c>
      <c r="M176" s="15">
        <v>7.11</v>
      </c>
      <c r="N176" s="15">
        <v>12.25</v>
      </c>
      <c r="O176" s="15">
        <v>2.92</v>
      </c>
      <c r="P176" s="15">
        <v>0.14000000000000001</v>
      </c>
      <c r="Q176" s="15">
        <v>0.11</v>
      </c>
      <c r="R176" s="15">
        <f t="shared" si="105"/>
        <v>99.45</v>
      </c>
      <c r="S176" s="15"/>
      <c r="T176" s="12">
        <f t="shared" si="85"/>
        <v>5.8299999999999998E-2</v>
      </c>
      <c r="U176" s="12">
        <f t="shared" si="85"/>
        <v>2.5499999999999998E-2</v>
      </c>
      <c r="V176" t="s">
        <v>263</v>
      </c>
      <c r="Y176" s="16">
        <f t="shared" si="86"/>
        <v>99.4238</v>
      </c>
      <c r="Z176" s="16"/>
      <c r="AA176" s="7" t="s">
        <v>264</v>
      </c>
      <c r="AB176" s="7" t="s">
        <v>70</v>
      </c>
      <c r="AC176" s="7" t="s">
        <v>173</v>
      </c>
      <c r="AD176" s="7" t="s">
        <v>265</v>
      </c>
      <c r="AE176" s="7"/>
      <c r="AF176" s="17"/>
      <c r="AG176" s="18"/>
      <c r="AH176" s="7">
        <v>503</v>
      </c>
      <c r="AI176" s="7">
        <v>1473.15</v>
      </c>
      <c r="AJ176" s="7"/>
      <c r="AK176" s="18"/>
      <c r="AL176" s="17"/>
      <c r="AM176" s="18"/>
      <c r="AN176" s="7"/>
      <c r="AO176" s="7"/>
      <c r="AP176" s="7">
        <v>557</v>
      </c>
      <c r="AQ176" s="6"/>
      <c r="AR176" s="7">
        <v>583</v>
      </c>
      <c r="AS176" s="7">
        <v>255</v>
      </c>
      <c r="AT176" s="7"/>
      <c r="AU176" s="7"/>
      <c r="AV176" s="12">
        <f t="shared" si="103"/>
        <v>2.5499999999999998E-2</v>
      </c>
      <c r="AW176" s="19">
        <f t="shared" si="87"/>
        <v>0.22953652805416527</v>
      </c>
      <c r="AX176" s="15">
        <f t="shared" si="88"/>
        <v>0.20403652805416528</v>
      </c>
      <c r="AY176" s="15">
        <f t="shared" si="104"/>
        <v>4.1630904780398173E-2</v>
      </c>
      <c r="AZ176" s="7"/>
      <c r="BA176" s="7"/>
      <c r="BB176" s="7"/>
      <c r="BC176" s="7"/>
      <c r="BD176" s="7"/>
      <c r="BE176" s="15"/>
      <c r="BF176" s="16"/>
      <c r="BG176" s="16"/>
      <c r="BH176" s="20">
        <f t="shared" si="107"/>
        <v>0.51818726233033408</v>
      </c>
      <c r="BI176" s="20">
        <f t="shared" si="107"/>
        <v>1.2452738298393442E-2</v>
      </c>
      <c r="BJ176" s="20">
        <f t="shared" si="107"/>
        <v>8.8409796405297419E-2</v>
      </c>
      <c r="BK176" s="20">
        <f t="shared" si="107"/>
        <v>9.9711033239201358E-2</v>
      </c>
      <c r="BL176" s="20">
        <f t="shared" si="107"/>
        <v>1.5973081117079332E-3</v>
      </c>
      <c r="BM176" s="20">
        <f t="shared" si="106"/>
        <v>0.11104855437467941</v>
      </c>
      <c r="BN176" s="20">
        <f t="shared" si="106"/>
        <v>0.13751268934109565</v>
      </c>
      <c r="BO176" s="20">
        <f t="shared" si="106"/>
        <v>2.9657172642250998E-2</v>
      </c>
      <c r="BP176" s="20">
        <f t="shared" si="106"/>
        <v>9.3560308238145747E-4</v>
      </c>
      <c r="BQ176" s="20">
        <f t="shared" si="106"/>
        <v>4.8784217465837435E-4</v>
      </c>
      <c r="BR176" s="20">
        <f t="shared" si="82"/>
        <v>2.0317187588946651E-3</v>
      </c>
      <c r="BS176" s="20">
        <f t="shared" si="82"/>
        <v>3.6386361859116204E-4</v>
      </c>
      <c r="BT176" s="6"/>
      <c r="BU176" s="6"/>
      <c r="BV176" s="6"/>
      <c r="BW176" s="6">
        <f t="shared" si="89"/>
        <v>0.82318088010119161</v>
      </c>
      <c r="BX176" s="6">
        <f t="shared" si="90"/>
        <v>1.9782145987229247E-2</v>
      </c>
      <c r="BY176" s="6">
        <f t="shared" si="91"/>
        <v>0.14044585674914919</v>
      </c>
      <c r="BZ176" s="6">
        <f t="shared" si="92"/>
        <v>0.15839875285340463</v>
      </c>
      <c r="CA176" s="6">
        <f t="shared" si="93"/>
        <v>2.5374485109406321E-3</v>
      </c>
      <c r="CB176" s="6">
        <f t="shared" si="94"/>
        <v>0.17640928940055578</v>
      </c>
      <c r="CC176" s="6">
        <f t="shared" si="95"/>
        <v>0.21844963175633503</v>
      </c>
      <c r="CD176" s="6">
        <f t="shared" si="96"/>
        <v>4.7112731731715582E-2</v>
      </c>
      <c r="CE176" s="6">
        <f t="shared" si="97"/>
        <v>1.4862784648866714E-3</v>
      </c>
      <c r="CF176" s="6">
        <f t="shared" si="98"/>
        <v>7.7497534169367337E-4</v>
      </c>
      <c r="CG176" s="6">
        <f t="shared" si="99"/>
        <v>3.2352941176470589E-3</v>
      </c>
      <c r="CH176" s="6">
        <f t="shared" si="100"/>
        <v>5.7941376959781872E-4</v>
      </c>
      <c r="CI176" s="6">
        <f t="shared" si="83"/>
        <v>1.5885779908971018</v>
      </c>
      <c r="CJ176">
        <f t="shared" si="84"/>
        <v>1.5923926987843466</v>
      </c>
      <c r="CK176" s="6"/>
    </row>
    <row r="177" spans="1:89" x14ac:dyDescent="0.45">
      <c r="A177" s="41" t="s">
        <v>588</v>
      </c>
      <c r="B177" s="7" t="s">
        <v>262</v>
      </c>
      <c r="C177" s="7">
        <v>1008</v>
      </c>
      <c r="D177" s="7">
        <v>1473.15</v>
      </c>
      <c r="E177" s="7" t="s">
        <v>262</v>
      </c>
      <c r="F177" s="7">
        <f t="shared" si="101"/>
        <v>100.8</v>
      </c>
      <c r="G177" s="7">
        <f t="shared" si="102"/>
        <v>1200</v>
      </c>
      <c r="H177" s="15">
        <v>49.46</v>
      </c>
      <c r="I177" s="15">
        <v>1.58</v>
      </c>
      <c r="J177" s="15">
        <v>14.32</v>
      </c>
      <c r="K177" s="15">
        <v>11.38</v>
      </c>
      <c r="L177" s="15">
        <v>0.18</v>
      </c>
      <c r="M177" s="15">
        <v>7.11</v>
      </c>
      <c r="N177" s="15">
        <v>12.25</v>
      </c>
      <c r="O177" s="15">
        <v>2.92</v>
      </c>
      <c r="P177" s="15">
        <v>0.14000000000000001</v>
      </c>
      <c r="Q177" s="15">
        <v>0.11</v>
      </c>
      <c r="R177" s="15">
        <f t="shared" si="105"/>
        <v>99.45</v>
      </c>
      <c r="S177" s="15"/>
      <c r="T177" s="12">
        <f t="shared" si="85"/>
        <v>1.4800000000000001E-2</v>
      </c>
      <c r="U177" s="12">
        <f t="shared" si="85"/>
        <v>5.67E-2</v>
      </c>
      <c r="V177" t="s">
        <v>263</v>
      </c>
      <c r="Y177" s="16">
        <f t="shared" si="86"/>
        <v>99.411500000000004</v>
      </c>
      <c r="Z177" s="16"/>
      <c r="AA177" s="7" t="s">
        <v>266</v>
      </c>
      <c r="AB177" s="7" t="s">
        <v>70</v>
      </c>
      <c r="AC177" s="7" t="s">
        <v>173</v>
      </c>
      <c r="AD177" s="7" t="s">
        <v>265</v>
      </c>
      <c r="AE177" s="7"/>
      <c r="AF177" s="17"/>
      <c r="AG177" s="18"/>
      <c r="AH177" s="7">
        <v>1008</v>
      </c>
      <c r="AI177" s="7">
        <v>1473.15</v>
      </c>
      <c r="AJ177" s="7"/>
      <c r="AK177" s="18"/>
      <c r="AL177" s="17"/>
      <c r="AM177" s="18"/>
      <c r="AN177" s="7"/>
      <c r="AO177" s="7"/>
      <c r="AP177" s="7">
        <v>1244</v>
      </c>
      <c r="AQ177" s="6"/>
      <c r="AR177" s="7">
        <v>148</v>
      </c>
      <c r="AS177" s="7">
        <v>567</v>
      </c>
      <c r="AT177" s="7"/>
      <c r="AU177" s="7"/>
      <c r="AV177" s="12">
        <f t="shared" si="103"/>
        <v>5.67E-2</v>
      </c>
      <c r="AW177" s="19">
        <f t="shared" si="87"/>
        <v>0.25820258591674089</v>
      </c>
      <c r="AX177" s="15">
        <f t="shared" si="88"/>
        <v>0.20150258591674089</v>
      </c>
      <c r="AY177" s="15">
        <f t="shared" si="104"/>
        <v>4.0603292131133541E-2</v>
      </c>
      <c r="AZ177" s="7"/>
      <c r="BA177" s="7"/>
      <c r="BB177" s="7"/>
      <c r="BC177" s="7"/>
      <c r="BD177" s="7"/>
      <c r="BE177" s="15"/>
      <c r="BF177" s="16"/>
      <c r="BG177" s="16"/>
      <c r="BH177" s="20">
        <f t="shared" si="107"/>
        <v>0.51818726233033408</v>
      </c>
      <c r="BI177" s="20">
        <f t="shared" si="107"/>
        <v>1.2452738298393442E-2</v>
      </c>
      <c r="BJ177" s="20">
        <f t="shared" si="107"/>
        <v>8.8409796405297419E-2</v>
      </c>
      <c r="BK177" s="20">
        <f t="shared" si="107"/>
        <v>9.9711033239201358E-2</v>
      </c>
      <c r="BL177" s="20">
        <f t="shared" si="107"/>
        <v>1.5973081117079332E-3</v>
      </c>
      <c r="BM177" s="20">
        <f t="shared" si="106"/>
        <v>0.11104855437467941</v>
      </c>
      <c r="BN177" s="20">
        <f t="shared" si="106"/>
        <v>0.13751268934109565</v>
      </c>
      <c r="BO177" s="20">
        <f t="shared" si="106"/>
        <v>2.9657172642250998E-2</v>
      </c>
      <c r="BP177" s="20">
        <f t="shared" si="106"/>
        <v>9.3560308238145747E-4</v>
      </c>
      <c r="BQ177" s="20">
        <f t="shared" si="106"/>
        <v>4.8784217465837435E-4</v>
      </c>
      <c r="BR177" s="20">
        <f t="shared" si="82"/>
        <v>5.1632365347044134E-4</v>
      </c>
      <c r="BS177" s="20">
        <f t="shared" si="82"/>
        <v>8.0992868904942973E-4</v>
      </c>
      <c r="BT177" s="6"/>
      <c r="BU177" s="6"/>
      <c r="BV177" s="6"/>
      <c r="BW177" s="6">
        <f t="shared" si="89"/>
        <v>0.82318088010119161</v>
      </c>
      <c r="BX177" s="6">
        <f t="shared" si="90"/>
        <v>1.9782145987229247E-2</v>
      </c>
      <c r="BY177" s="6">
        <f t="shared" si="91"/>
        <v>0.14044585674914919</v>
      </c>
      <c r="BZ177" s="6">
        <f t="shared" si="92"/>
        <v>0.15839875285340463</v>
      </c>
      <c r="CA177" s="6">
        <f t="shared" si="93"/>
        <v>2.5374485109406321E-3</v>
      </c>
      <c r="CB177" s="6">
        <f t="shared" si="94"/>
        <v>0.17640928940055578</v>
      </c>
      <c r="CC177" s="6">
        <f t="shared" si="95"/>
        <v>0.21844963175633503</v>
      </c>
      <c r="CD177" s="6">
        <f t="shared" si="96"/>
        <v>4.7112731731715582E-2</v>
      </c>
      <c r="CE177" s="6">
        <f t="shared" si="97"/>
        <v>1.4862784648866714E-3</v>
      </c>
      <c r="CF177" s="6">
        <f t="shared" si="98"/>
        <v>7.7497534169367337E-4</v>
      </c>
      <c r="CG177" s="6">
        <f t="shared" si="99"/>
        <v>8.2130965593784689E-4</v>
      </c>
      <c r="CH177" s="6">
        <f t="shared" si="100"/>
        <v>1.2883435582822086E-3</v>
      </c>
      <c r="CI177" s="6">
        <f t="shared" si="83"/>
        <v>1.5885779908971018</v>
      </c>
      <c r="CJ177">
        <f t="shared" si="84"/>
        <v>1.5906876441113218</v>
      </c>
      <c r="CK177" s="6"/>
    </row>
    <row r="178" spans="1:89" x14ac:dyDescent="0.45">
      <c r="A178" s="41" t="s">
        <v>588</v>
      </c>
      <c r="B178" s="7" t="s">
        <v>262</v>
      </c>
      <c r="C178" s="7">
        <v>1008</v>
      </c>
      <c r="D178" s="7">
        <v>1473.15</v>
      </c>
      <c r="E178" s="7" t="s">
        <v>262</v>
      </c>
      <c r="F178" s="7">
        <f t="shared" si="101"/>
        <v>100.8</v>
      </c>
      <c r="G178" s="7">
        <f t="shared" si="102"/>
        <v>1200</v>
      </c>
      <c r="H178" s="15">
        <v>49.46</v>
      </c>
      <c r="I178" s="15">
        <v>1.58</v>
      </c>
      <c r="J178" s="15">
        <v>14.32</v>
      </c>
      <c r="K178" s="15">
        <v>11.38</v>
      </c>
      <c r="L178" s="15">
        <v>0.18</v>
      </c>
      <c r="M178" s="15">
        <v>7.11</v>
      </c>
      <c r="N178" s="15">
        <v>12.25</v>
      </c>
      <c r="O178" s="15">
        <v>2.92</v>
      </c>
      <c r="P178" s="15">
        <v>0.14000000000000001</v>
      </c>
      <c r="Q178" s="15">
        <v>0.11</v>
      </c>
      <c r="R178" s="15">
        <f t="shared" si="105"/>
        <v>99.45</v>
      </c>
      <c r="S178" s="15"/>
      <c r="T178" s="12">
        <f t="shared" si="85"/>
        <v>1.4800000000000001E-2</v>
      </c>
      <c r="U178" s="12">
        <f t="shared" si="85"/>
        <v>5.3499999999999999E-2</v>
      </c>
      <c r="V178" t="s">
        <v>263</v>
      </c>
      <c r="Y178" s="16">
        <f t="shared" si="86"/>
        <v>99.408299999999997</v>
      </c>
      <c r="Z178" s="16"/>
      <c r="AA178" s="7" t="s">
        <v>267</v>
      </c>
      <c r="AB178" s="7" t="s">
        <v>70</v>
      </c>
      <c r="AC178" s="7" t="s">
        <v>173</v>
      </c>
      <c r="AD178" s="7" t="s">
        <v>265</v>
      </c>
      <c r="AE178" s="7"/>
      <c r="AF178" s="17"/>
      <c r="AG178" s="18"/>
      <c r="AH178" s="7">
        <v>1008</v>
      </c>
      <c r="AI178" s="7">
        <v>1473.15</v>
      </c>
      <c r="AJ178" s="7"/>
      <c r="AK178" s="18"/>
      <c r="AL178" s="17"/>
      <c r="AM178" s="18"/>
      <c r="AN178" s="7"/>
      <c r="AO178" s="7"/>
      <c r="AP178" s="7">
        <v>1244</v>
      </c>
      <c r="AQ178" s="6"/>
      <c r="AR178" s="7">
        <v>148</v>
      </c>
      <c r="AS178" s="7">
        <v>535</v>
      </c>
      <c r="AT178" s="7"/>
      <c r="AU178" s="7"/>
      <c r="AV178" s="12">
        <f t="shared" si="103"/>
        <v>5.3499999999999999E-2</v>
      </c>
      <c r="AW178" s="19">
        <f t="shared" si="87"/>
        <v>0.25820257435878929</v>
      </c>
      <c r="AX178" s="15">
        <f t="shared" si="88"/>
        <v>0.2047025743587893</v>
      </c>
      <c r="AY178" s="15">
        <f t="shared" si="104"/>
        <v>4.1903143949115665E-2</v>
      </c>
      <c r="AZ178" s="7"/>
      <c r="BA178" s="7"/>
      <c r="BB178" s="7"/>
      <c r="BC178" s="7"/>
      <c r="BD178" s="7"/>
      <c r="BE178" s="15"/>
      <c r="BF178" s="16"/>
      <c r="BG178" s="16"/>
      <c r="BH178" s="20">
        <f t="shared" si="107"/>
        <v>0.51818726233033408</v>
      </c>
      <c r="BI178" s="20">
        <f t="shared" si="107"/>
        <v>1.2452738298393442E-2</v>
      </c>
      <c r="BJ178" s="20">
        <f t="shared" si="107"/>
        <v>8.8409796405297419E-2</v>
      </c>
      <c r="BK178" s="20">
        <f t="shared" si="107"/>
        <v>9.9711033239201358E-2</v>
      </c>
      <c r="BL178" s="20">
        <f t="shared" si="107"/>
        <v>1.5973081117079332E-3</v>
      </c>
      <c r="BM178" s="20">
        <f t="shared" si="106"/>
        <v>0.11104855437467941</v>
      </c>
      <c r="BN178" s="20">
        <f t="shared" si="106"/>
        <v>0.13751268934109565</v>
      </c>
      <c r="BO178" s="20">
        <f t="shared" si="106"/>
        <v>2.9657172642250998E-2</v>
      </c>
      <c r="BP178" s="20">
        <f t="shared" si="106"/>
        <v>9.3560308238145747E-4</v>
      </c>
      <c r="BQ178" s="20">
        <f t="shared" si="106"/>
        <v>4.8784217465837435E-4</v>
      </c>
      <c r="BR178" s="20">
        <f t="shared" si="82"/>
        <v>5.1634725583832937E-4</v>
      </c>
      <c r="BS178" s="20">
        <f t="shared" si="82"/>
        <v>7.6425336215979499E-4</v>
      </c>
      <c r="BT178" s="6"/>
      <c r="BU178" s="6"/>
      <c r="BV178" s="6"/>
      <c r="BW178" s="6">
        <f t="shared" si="89"/>
        <v>0.82318088010119161</v>
      </c>
      <c r="BX178" s="6">
        <f t="shared" si="90"/>
        <v>1.9782145987229247E-2</v>
      </c>
      <c r="BY178" s="6">
        <f t="shared" si="91"/>
        <v>0.14044585674914919</v>
      </c>
      <c r="BZ178" s="6">
        <f t="shared" si="92"/>
        <v>0.15839875285340463</v>
      </c>
      <c r="CA178" s="6">
        <f t="shared" si="93"/>
        <v>2.5374485109406321E-3</v>
      </c>
      <c r="CB178" s="6">
        <f t="shared" si="94"/>
        <v>0.17640928940055578</v>
      </c>
      <c r="CC178" s="6">
        <f t="shared" si="95"/>
        <v>0.21844963175633503</v>
      </c>
      <c r="CD178" s="6">
        <f t="shared" si="96"/>
        <v>4.7112731731715582E-2</v>
      </c>
      <c r="CE178" s="6">
        <f t="shared" si="97"/>
        <v>1.4862784648866714E-3</v>
      </c>
      <c r="CF178" s="6">
        <f t="shared" si="98"/>
        <v>7.7497534169367337E-4</v>
      </c>
      <c r="CG178" s="6">
        <f t="shared" si="99"/>
        <v>8.2130965593784689E-4</v>
      </c>
      <c r="CH178" s="6">
        <f t="shared" si="100"/>
        <v>1.2156328107248353E-3</v>
      </c>
      <c r="CI178" s="6">
        <f t="shared" si="83"/>
        <v>1.5885779908971018</v>
      </c>
      <c r="CJ178">
        <f t="shared" si="84"/>
        <v>1.5906149333637645</v>
      </c>
      <c r="CK178" s="6"/>
    </row>
    <row r="179" spans="1:89" x14ac:dyDescent="0.45">
      <c r="A179" s="41" t="s">
        <v>588</v>
      </c>
      <c r="B179" s="7" t="s">
        <v>262</v>
      </c>
      <c r="C179" s="7">
        <v>1503</v>
      </c>
      <c r="D179" s="7">
        <v>1473.15</v>
      </c>
      <c r="E179" s="7" t="s">
        <v>262</v>
      </c>
      <c r="F179" s="7">
        <f t="shared" si="101"/>
        <v>150.30000000000001</v>
      </c>
      <c r="G179" s="7">
        <f t="shared" si="102"/>
        <v>1200</v>
      </c>
      <c r="H179" s="15">
        <v>49.46</v>
      </c>
      <c r="I179" s="15">
        <v>1.58</v>
      </c>
      <c r="J179" s="15">
        <v>14.32</v>
      </c>
      <c r="K179" s="15">
        <v>11.38</v>
      </c>
      <c r="L179" s="15">
        <v>0.18</v>
      </c>
      <c r="M179" s="15">
        <v>7.11</v>
      </c>
      <c r="N179" s="15">
        <v>12.25</v>
      </c>
      <c r="O179" s="15">
        <v>2.92</v>
      </c>
      <c r="P179" s="15">
        <v>0.14000000000000001</v>
      </c>
      <c r="Q179" s="15">
        <v>0.11</v>
      </c>
      <c r="R179" s="15">
        <f t="shared" si="105"/>
        <v>99.45</v>
      </c>
      <c r="S179" s="15"/>
      <c r="T179" s="12">
        <f t="shared" si="85"/>
        <v>0.77429999999999999</v>
      </c>
      <c r="U179" s="12">
        <f t="shared" si="85"/>
        <v>8.9499999999999996E-2</v>
      </c>
      <c r="V179" t="s">
        <v>263</v>
      </c>
      <c r="Y179" s="16">
        <f t="shared" si="86"/>
        <v>100.2038</v>
      </c>
      <c r="Z179" s="16"/>
      <c r="AA179" s="7" t="s">
        <v>268</v>
      </c>
      <c r="AB179" s="7" t="s">
        <v>70</v>
      </c>
      <c r="AC179" s="7" t="s">
        <v>173</v>
      </c>
      <c r="AD179" s="7" t="s">
        <v>269</v>
      </c>
      <c r="AE179" s="7"/>
      <c r="AF179" s="17"/>
      <c r="AG179" s="18"/>
      <c r="AH179" s="7">
        <v>1503</v>
      </c>
      <c r="AI179" s="7">
        <v>1473.15</v>
      </c>
      <c r="AJ179" s="7"/>
      <c r="AK179" s="18"/>
      <c r="AL179" s="17"/>
      <c r="AM179" s="18"/>
      <c r="AN179" s="7"/>
      <c r="AO179" s="7"/>
      <c r="AP179" s="7"/>
      <c r="AQ179" s="6"/>
      <c r="AR179" s="7">
        <v>7743</v>
      </c>
      <c r="AS179" s="7">
        <v>895</v>
      </c>
      <c r="AT179" s="7"/>
      <c r="AU179" s="7"/>
      <c r="AV179" s="12">
        <f t="shared" si="103"/>
        <v>8.9499999999999996E-2</v>
      </c>
      <c r="AW179" s="19">
        <f t="shared" si="87"/>
        <v>0.27294576123552333</v>
      </c>
      <c r="AX179" s="15">
        <f t="shared" si="88"/>
        <v>0.18344576123552334</v>
      </c>
      <c r="AY179" s="15">
        <f t="shared" si="104"/>
        <v>3.3652347315280634E-2</v>
      </c>
      <c r="AZ179" s="7"/>
      <c r="BA179" s="7"/>
      <c r="BB179" s="7"/>
      <c r="BC179" s="7"/>
      <c r="BD179" s="7"/>
      <c r="BE179" s="15"/>
      <c r="BF179" s="16"/>
      <c r="BG179" s="16"/>
      <c r="BH179" s="20">
        <f t="shared" si="107"/>
        <v>0.51818726233033408</v>
      </c>
      <c r="BI179" s="20">
        <f t="shared" si="107"/>
        <v>1.2452738298393442E-2</v>
      </c>
      <c r="BJ179" s="20">
        <f t="shared" si="107"/>
        <v>8.8409796405297419E-2</v>
      </c>
      <c r="BK179" s="20">
        <f t="shared" si="107"/>
        <v>9.9711033239201358E-2</v>
      </c>
      <c r="BL179" s="20">
        <f t="shared" si="107"/>
        <v>1.5973081117079332E-3</v>
      </c>
      <c r="BM179" s="20">
        <f t="shared" si="106"/>
        <v>0.11104855437467941</v>
      </c>
      <c r="BN179" s="20">
        <f t="shared" si="106"/>
        <v>0.13751268934109565</v>
      </c>
      <c r="BO179" s="20">
        <f t="shared" si="106"/>
        <v>2.9657172642250998E-2</v>
      </c>
      <c r="BP179" s="20">
        <f t="shared" si="106"/>
        <v>9.3560308238145747E-4</v>
      </c>
      <c r="BQ179" s="20">
        <f t="shared" si="106"/>
        <v>4.8784217465837435E-4</v>
      </c>
      <c r="BR179" s="20">
        <f t="shared" si="82"/>
        <v>2.6303523019782879E-2</v>
      </c>
      <c r="BS179" s="20">
        <f t="shared" si="82"/>
        <v>1.2448903908744288E-3</v>
      </c>
      <c r="BT179" s="6"/>
      <c r="BU179" s="6"/>
      <c r="BV179" s="6"/>
      <c r="BW179" s="6">
        <f t="shared" si="89"/>
        <v>0.82318088010119161</v>
      </c>
      <c r="BX179" s="6">
        <f t="shared" si="90"/>
        <v>1.9782145987229247E-2</v>
      </c>
      <c r="BY179" s="6">
        <f t="shared" si="91"/>
        <v>0.14044585674914919</v>
      </c>
      <c r="BZ179" s="6">
        <f t="shared" si="92"/>
        <v>0.15839875285340463</v>
      </c>
      <c r="CA179" s="6">
        <f t="shared" si="93"/>
        <v>2.5374485109406321E-3</v>
      </c>
      <c r="CB179" s="6">
        <f t="shared" si="94"/>
        <v>0.17640928940055578</v>
      </c>
      <c r="CC179" s="6">
        <f t="shared" si="95"/>
        <v>0.21844963175633503</v>
      </c>
      <c r="CD179" s="6">
        <f t="shared" si="96"/>
        <v>4.7112731731715582E-2</v>
      </c>
      <c r="CE179" s="6">
        <f t="shared" si="97"/>
        <v>1.4862784648866714E-3</v>
      </c>
      <c r="CF179" s="6">
        <f t="shared" si="98"/>
        <v>7.7497534169367337E-4</v>
      </c>
      <c r="CG179" s="6">
        <f t="shared" si="99"/>
        <v>4.2968923418423975E-2</v>
      </c>
      <c r="CH179" s="6">
        <f t="shared" si="100"/>
        <v>2.0336287207452851E-3</v>
      </c>
      <c r="CI179" s="6">
        <f t="shared" si="83"/>
        <v>1.5885779908971018</v>
      </c>
      <c r="CJ179">
        <f t="shared" si="84"/>
        <v>1.6335805430362711</v>
      </c>
      <c r="CK179" s="6"/>
    </row>
    <row r="180" spans="1:89" x14ac:dyDescent="0.45">
      <c r="A180" s="41" t="s">
        <v>588</v>
      </c>
      <c r="B180" s="7" t="s">
        <v>262</v>
      </c>
      <c r="C180" s="7">
        <v>1503</v>
      </c>
      <c r="D180" s="7">
        <v>1473.15</v>
      </c>
      <c r="E180" s="7" t="s">
        <v>262</v>
      </c>
      <c r="F180" s="7">
        <f t="shared" si="101"/>
        <v>150.30000000000001</v>
      </c>
      <c r="G180" s="7">
        <f t="shared" si="102"/>
        <v>1200</v>
      </c>
      <c r="H180" s="15">
        <v>49.46</v>
      </c>
      <c r="I180" s="15">
        <v>1.58</v>
      </c>
      <c r="J180" s="15">
        <v>14.32</v>
      </c>
      <c r="K180" s="15">
        <v>11.38</v>
      </c>
      <c r="L180" s="15">
        <v>0.18</v>
      </c>
      <c r="M180" s="15">
        <v>7.11</v>
      </c>
      <c r="N180" s="15">
        <v>12.25</v>
      </c>
      <c r="O180" s="15">
        <v>2.92</v>
      </c>
      <c r="P180" s="15">
        <v>0.14000000000000001</v>
      </c>
      <c r="Q180" s="15">
        <v>0.11</v>
      </c>
      <c r="R180" s="15">
        <f t="shared" si="105"/>
        <v>99.45</v>
      </c>
      <c r="S180" s="15"/>
      <c r="T180" s="12">
        <f t="shared" si="85"/>
        <v>0.70199999999999996</v>
      </c>
      <c r="U180" s="12">
        <f t="shared" si="85"/>
        <v>9.01E-2</v>
      </c>
      <c r="V180" t="s">
        <v>263</v>
      </c>
      <c r="Y180" s="16">
        <f t="shared" si="86"/>
        <v>100.13210000000001</v>
      </c>
      <c r="Z180" s="16"/>
      <c r="AA180" s="7" t="s">
        <v>270</v>
      </c>
      <c r="AB180" s="7" t="s">
        <v>70</v>
      </c>
      <c r="AC180" s="7" t="s">
        <v>173</v>
      </c>
      <c r="AD180" s="7" t="s">
        <v>269</v>
      </c>
      <c r="AE180" s="7"/>
      <c r="AF180" s="17"/>
      <c r="AG180" s="18"/>
      <c r="AH180" s="7">
        <v>1503</v>
      </c>
      <c r="AI180" s="7">
        <v>1473.15</v>
      </c>
      <c r="AJ180" s="7"/>
      <c r="AK180" s="18"/>
      <c r="AL180" s="17"/>
      <c r="AM180" s="18"/>
      <c r="AN180" s="7"/>
      <c r="AO180" s="7"/>
      <c r="AP180" s="7"/>
      <c r="AQ180" s="6"/>
      <c r="AR180" s="7">
        <v>7020</v>
      </c>
      <c r="AS180" s="7">
        <v>901</v>
      </c>
      <c r="AT180" s="7"/>
      <c r="AU180" s="7"/>
      <c r="AV180" s="12">
        <f t="shared" si="103"/>
        <v>9.01E-2</v>
      </c>
      <c r="AW180" s="19">
        <f t="shared" si="87"/>
        <v>0.27411983682431063</v>
      </c>
      <c r="AX180" s="15">
        <f t="shared" si="88"/>
        <v>0.18401983682431061</v>
      </c>
      <c r="AY180" s="15">
        <f t="shared" si="104"/>
        <v>3.3863300344845901E-2</v>
      </c>
      <c r="AZ180" s="7"/>
      <c r="BA180" s="7"/>
      <c r="BB180" s="7"/>
      <c r="BC180" s="7"/>
      <c r="BD180" s="7"/>
      <c r="BE180" s="15"/>
      <c r="BF180" s="16"/>
      <c r="BG180" s="16"/>
      <c r="BH180" s="20">
        <f t="shared" si="107"/>
        <v>0.51818726233033408</v>
      </c>
      <c r="BI180" s="20">
        <f t="shared" si="107"/>
        <v>1.2452738298393442E-2</v>
      </c>
      <c r="BJ180" s="20">
        <f t="shared" si="107"/>
        <v>8.8409796405297419E-2</v>
      </c>
      <c r="BK180" s="20">
        <f t="shared" si="107"/>
        <v>9.9711033239201358E-2</v>
      </c>
      <c r="BL180" s="20">
        <f t="shared" si="107"/>
        <v>1.5973081117079332E-3</v>
      </c>
      <c r="BM180" s="20">
        <f t="shared" si="106"/>
        <v>0.11104855437467941</v>
      </c>
      <c r="BN180" s="20">
        <f t="shared" si="106"/>
        <v>0.13751268934109565</v>
      </c>
      <c r="BO180" s="20">
        <f t="shared" si="106"/>
        <v>2.9657172642250998E-2</v>
      </c>
      <c r="BP180" s="20">
        <f t="shared" si="106"/>
        <v>9.3560308238145747E-4</v>
      </c>
      <c r="BQ180" s="20">
        <f t="shared" si="106"/>
        <v>4.8784217465837435E-4</v>
      </c>
      <c r="BR180" s="20">
        <f t="shared" si="82"/>
        <v>2.3905955965927476E-2</v>
      </c>
      <c r="BS180" s="20">
        <f t="shared" si="82"/>
        <v>1.2563111439381422E-3</v>
      </c>
      <c r="BT180" s="6"/>
      <c r="BU180" s="6"/>
      <c r="BV180" s="6"/>
      <c r="BW180" s="6">
        <f t="shared" si="89"/>
        <v>0.82318088010119161</v>
      </c>
      <c r="BX180" s="6">
        <f t="shared" si="90"/>
        <v>1.9782145987229247E-2</v>
      </c>
      <c r="BY180" s="6">
        <f t="shared" si="91"/>
        <v>0.14044585674914919</v>
      </c>
      <c r="BZ180" s="6">
        <f t="shared" si="92"/>
        <v>0.15839875285340463</v>
      </c>
      <c r="CA180" s="6">
        <f t="shared" si="93"/>
        <v>2.5374485109406321E-3</v>
      </c>
      <c r="CB180" s="6">
        <f t="shared" si="94"/>
        <v>0.17640928940055578</v>
      </c>
      <c r="CC180" s="6">
        <f t="shared" si="95"/>
        <v>0.21844963175633503</v>
      </c>
      <c r="CD180" s="6">
        <f t="shared" si="96"/>
        <v>4.7112731731715582E-2</v>
      </c>
      <c r="CE180" s="6">
        <f t="shared" si="97"/>
        <v>1.4862784648866714E-3</v>
      </c>
      <c r="CF180" s="6">
        <f t="shared" si="98"/>
        <v>7.7497534169367337E-4</v>
      </c>
      <c r="CG180" s="6">
        <f t="shared" si="99"/>
        <v>3.895671476137625E-2</v>
      </c>
      <c r="CH180" s="6">
        <f t="shared" si="100"/>
        <v>2.0472619859122927E-3</v>
      </c>
      <c r="CI180" s="6">
        <f t="shared" si="83"/>
        <v>1.5885779908971018</v>
      </c>
      <c r="CJ180">
        <f t="shared" si="84"/>
        <v>1.6295819676443903</v>
      </c>
      <c r="CK180" s="6"/>
    </row>
    <row r="181" spans="1:89" x14ac:dyDescent="0.45">
      <c r="A181" s="41" t="s">
        <v>588</v>
      </c>
      <c r="B181" s="7" t="s">
        <v>271</v>
      </c>
      <c r="C181" s="7">
        <v>250</v>
      </c>
      <c r="D181" s="7">
        <v>1573.15</v>
      </c>
      <c r="E181" s="7" t="s">
        <v>271</v>
      </c>
      <c r="F181" s="7">
        <f t="shared" si="101"/>
        <v>25</v>
      </c>
      <c r="G181" s="7">
        <f t="shared" si="102"/>
        <v>1300</v>
      </c>
      <c r="H181" s="15">
        <v>50.95</v>
      </c>
      <c r="I181" s="15">
        <v>1.23</v>
      </c>
      <c r="J181" s="15">
        <v>14.19</v>
      </c>
      <c r="K181" s="15">
        <v>10.5</v>
      </c>
      <c r="L181" s="15">
        <v>0.18</v>
      </c>
      <c r="M181" s="15">
        <v>7.98</v>
      </c>
      <c r="N181" s="15">
        <v>11.99</v>
      </c>
      <c r="O181" s="15">
        <v>2.14</v>
      </c>
      <c r="P181" s="15">
        <v>0.04</v>
      </c>
      <c r="Q181" s="15">
        <v>0.15</v>
      </c>
      <c r="R181" s="15">
        <f t="shared" si="105"/>
        <v>99.350000000000023</v>
      </c>
      <c r="S181" s="15"/>
      <c r="T181" s="12">
        <f t="shared" si="85"/>
        <v>0.2702</v>
      </c>
      <c r="U181" s="12">
        <f t="shared" si="85"/>
        <v>1.2540000000000003E-2</v>
      </c>
      <c r="V181" t="s">
        <v>272</v>
      </c>
      <c r="Y181" s="16">
        <f t="shared" si="86"/>
        <v>99.482740000000021</v>
      </c>
      <c r="Z181" s="16"/>
      <c r="AA181" s="7">
        <v>1</v>
      </c>
      <c r="AB181" s="7" t="s">
        <v>273</v>
      </c>
      <c r="AC181" s="7" t="s">
        <v>173</v>
      </c>
      <c r="AD181" s="7" t="s">
        <v>274</v>
      </c>
      <c r="AE181" s="7"/>
      <c r="AF181" s="17"/>
      <c r="AG181" s="18"/>
      <c r="AH181" s="7">
        <v>250</v>
      </c>
      <c r="AI181" s="7">
        <v>1573.15</v>
      </c>
      <c r="AJ181" s="7"/>
      <c r="AK181" s="18"/>
      <c r="AL181" s="17"/>
      <c r="AM181" s="18"/>
      <c r="AN181" s="7"/>
      <c r="AO181" s="7"/>
      <c r="AP181" s="7">
        <v>262</v>
      </c>
      <c r="AQ181" s="6"/>
      <c r="AR181" s="7">
        <v>2702</v>
      </c>
      <c r="AS181" s="7">
        <v>125.40000000000002</v>
      </c>
      <c r="AT181" s="7"/>
      <c r="AU181" s="7"/>
      <c r="AV181" s="12">
        <f t="shared" si="103"/>
        <v>1.2540000000000003E-2</v>
      </c>
      <c r="AW181" s="19">
        <f t="shared" si="87"/>
        <v>0.21636092005996596</v>
      </c>
      <c r="AX181" s="15">
        <f t="shared" si="88"/>
        <v>0.20382092005996597</v>
      </c>
      <c r="AY181" s="15">
        <f t="shared" si="104"/>
        <v>4.1542967454091036E-2</v>
      </c>
      <c r="AZ181" s="7"/>
      <c r="BA181" s="7"/>
      <c r="BB181" s="7"/>
      <c r="BC181" s="7"/>
      <c r="BD181" s="7"/>
      <c r="BE181" s="15"/>
      <c r="BF181" s="16"/>
      <c r="BG181" s="16"/>
      <c r="BH181" s="20">
        <f t="shared" si="107"/>
        <v>0.53030023890662392</v>
      </c>
      <c r="BI181" s="20">
        <f t="shared" si="107"/>
        <v>9.63070098134018E-3</v>
      </c>
      <c r="BJ181" s="20">
        <f t="shared" si="107"/>
        <v>8.7033165796910367E-2</v>
      </c>
      <c r="BK181" s="20">
        <f t="shared" si="107"/>
        <v>9.1397699956570586E-2</v>
      </c>
      <c r="BL181" s="20">
        <f t="shared" si="107"/>
        <v>1.5868420862852977E-3</v>
      </c>
      <c r="BM181" s="20">
        <f t="shared" si="106"/>
        <v>0.12382011786216482</v>
      </c>
      <c r="BN181" s="20">
        <f t="shared" si="106"/>
        <v>0.13371215344989323</v>
      </c>
      <c r="BO181" s="20">
        <f t="shared" si="106"/>
        <v>2.1592636831914487E-2</v>
      </c>
      <c r="BP181" s="20">
        <f t="shared" si="106"/>
        <v>2.6556363999423108E-4</v>
      </c>
      <c r="BQ181" s="20">
        <f t="shared" si="106"/>
        <v>6.6088048830289018E-4</v>
      </c>
      <c r="BR181" s="20">
        <f t="shared" si="82"/>
        <v>9.2883149973402752E-3</v>
      </c>
      <c r="BS181" s="20">
        <f t="shared" si="82"/>
        <v>1.7650318442539726E-4</v>
      </c>
      <c r="BT181" s="6"/>
      <c r="BU181" s="6"/>
      <c r="BV181" s="6"/>
      <c r="BW181" s="6">
        <f t="shared" si="89"/>
        <v>0.84797949537314432</v>
      </c>
      <c r="BX181" s="6">
        <f t="shared" si="90"/>
        <v>1.5400025040691122E-2</v>
      </c>
      <c r="BY181" s="6">
        <f t="shared" si="91"/>
        <v>0.13917085944625887</v>
      </c>
      <c r="BZ181" s="6">
        <f t="shared" si="92"/>
        <v>0.14614999164857193</v>
      </c>
      <c r="CA181" s="6">
        <f t="shared" si="93"/>
        <v>2.5374485109406321E-3</v>
      </c>
      <c r="CB181" s="6">
        <f t="shared" si="94"/>
        <v>0.19799523620484319</v>
      </c>
      <c r="CC181" s="6">
        <f t="shared" si="95"/>
        <v>0.21381314977620056</v>
      </c>
      <c r="CD181" s="6">
        <f t="shared" si="96"/>
        <v>3.4527823940366902E-2</v>
      </c>
      <c r="CE181" s="6">
        <f t="shared" si="97"/>
        <v>4.2465098996762041E-4</v>
      </c>
      <c r="CF181" s="6">
        <f t="shared" si="98"/>
        <v>1.0567845568550092E-3</v>
      </c>
      <c r="CG181" s="6">
        <f t="shared" si="99"/>
        <v>1.4994450610432853E-2</v>
      </c>
      <c r="CH181" s="6">
        <f t="shared" si="100"/>
        <v>2.849352419904568E-4</v>
      </c>
      <c r="CI181" s="6">
        <f t="shared" si="83"/>
        <v>1.5990554654878402</v>
      </c>
      <c r="CJ181">
        <f t="shared" si="84"/>
        <v>1.6143348513402636</v>
      </c>
      <c r="CK181" s="6"/>
    </row>
    <row r="182" spans="1:89" x14ac:dyDescent="0.45">
      <c r="A182" s="41" t="s">
        <v>588</v>
      </c>
      <c r="B182" s="7" t="s">
        <v>271</v>
      </c>
      <c r="C182" s="7">
        <v>375</v>
      </c>
      <c r="D182" s="7">
        <v>1573.15</v>
      </c>
      <c r="E182" s="7" t="s">
        <v>271</v>
      </c>
      <c r="F182" s="7">
        <f t="shared" si="101"/>
        <v>37.5</v>
      </c>
      <c r="G182" s="7">
        <f t="shared" si="102"/>
        <v>1300</v>
      </c>
      <c r="H182" s="15">
        <v>50.95</v>
      </c>
      <c r="I182" s="15">
        <v>1.23</v>
      </c>
      <c r="J182" s="15">
        <v>14.19</v>
      </c>
      <c r="K182" s="15">
        <v>10.5</v>
      </c>
      <c r="L182" s="15">
        <v>0.18</v>
      </c>
      <c r="M182" s="15">
        <v>7.98</v>
      </c>
      <c r="N182" s="15">
        <v>11.99</v>
      </c>
      <c r="O182" s="15">
        <v>2.14</v>
      </c>
      <c r="P182" s="15">
        <v>0.04</v>
      </c>
      <c r="Q182" s="15">
        <v>0.15</v>
      </c>
      <c r="R182" s="15">
        <f t="shared" si="105"/>
        <v>99.350000000000023</v>
      </c>
      <c r="S182" s="15"/>
      <c r="T182" s="12">
        <f t="shared" si="85"/>
        <v>0.37069999999999997</v>
      </c>
      <c r="U182" s="12">
        <f t="shared" si="85"/>
        <v>1.7856999999999998E-2</v>
      </c>
      <c r="V182" t="s">
        <v>272</v>
      </c>
      <c r="Y182" s="16">
        <f t="shared" si="86"/>
        <v>99.588557000000023</v>
      </c>
      <c r="Z182" s="16"/>
      <c r="AA182" s="7">
        <v>2</v>
      </c>
      <c r="AB182" s="7" t="s">
        <v>273</v>
      </c>
      <c r="AC182" s="7" t="s">
        <v>173</v>
      </c>
      <c r="AD182" s="7" t="s">
        <v>274</v>
      </c>
      <c r="AE182" s="7"/>
      <c r="AF182" s="17"/>
      <c r="AG182" s="18"/>
      <c r="AH182" s="7">
        <v>375</v>
      </c>
      <c r="AI182" s="7">
        <v>1573.15</v>
      </c>
      <c r="AJ182" s="7"/>
      <c r="AK182" s="18"/>
      <c r="AL182" s="17"/>
      <c r="AM182" s="18"/>
      <c r="AN182" s="7"/>
      <c r="AO182" s="7"/>
      <c r="AP182" s="7">
        <v>403</v>
      </c>
      <c r="AQ182" s="6"/>
      <c r="AR182" s="7">
        <v>3707</v>
      </c>
      <c r="AS182" s="7">
        <v>178.57</v>
      </c>
      <c r="AT182" s="7"/>
      <c r="AU182" s="7"/>
      <c r="AV182" s="12">
        <f t="shared" si="103"/>
        <v>1.7856999999999998E-2</v>
      </c>
      <c r="AW182" s="19">
        <f t="shared" si="87"/>
        <v>0.22162608371517956</v>
      </c>
      <c r="AX182" s="15">
        <f t="shared" si="88"/>
        <v>0.20376908371517954</v>
      </c>
      <c r="AY182" s="15">
        <f t="shared" si="104"/>
        <v>4.1521839478123851E-2</v>
      </c>
      <c r="AZ182" s="7"/>
      <c r="BA182" s="7"/>
      <c r="BB182" s="7"/>
      <c r="BC182" s="7"/>
      <c r="BD182" s="7"/>
      <c r="BE182" s="15"/>
      <c r="BF182" s="16"/>
      <c r="BG182" s="16"/>
      <c r="BH182" s="20">
        <f t="shared" si="107"/>
        <v>0.53030023890662392</v>
      </c>
      <c r="BI182" s="20">
        <f t="shared" si="107"/>
        <v>9.63070098134018E-3</v>
      </c>
      <c r="BJ182" s="20">
        <f t="shared" si="107"/>
        <v>8.7033165796910367E-2</v>
      </c>
      <c r="BK182" s="20">
        <f t="shared" si="107"/>
        <v>9.1397699956570586E-2</v>
      </c>
      <c r="BL182" s="20">
        <f t="shared" si="107"/>
        <v>1.5868420862852977E-3</v>
      </c>
      <c r="BM182" s="20">
        <f t="shared" si="106"/>
        <v>0.12382011786216482</v>
      </c>
      <c r="BN182" s="20">
        <f t="shared" si="106"/>
        <v>0.13371215344989323</v>
      </c>
      <c r="BO182" s="20">
        <f t="shared" si="106"/>
        <v>2.1592636831914487E-2</v>
      </c>
      <c r="BP182" s="20">
        <f t="shared" si="106"/>
        <v>2.6556363999423108E-4</v>
      </c>
      <c r="BQ182" s="20">
        <f t="shared" si="106"/>
        <v>6.6088048830289018E-4</v>
      </c>
      <c r="BR182" s="20">
        <f t="shared" si="82"/>
        <v>1.2698253460561386E-2</v>
      </c>
      <c r="BS182" s="20">
        <f t="shared" si="82"/>
        <v>2.504570852833805E-4</v>
      </c>
      <c r="BT182" s="6"/>
      <c r="BU182" s="6"/>
      <c r="BV182" s="6"/>
      <c r="BW182" s="6">
        <f t="shared" si="89"/>
        <v>0.84797949537314432</v>
      </c>
      <c r="BX182" s="6">
        <f t="shared" si="90"/>
        <v>1.5400025040691122E-2</v>
      </c>
      <c r="BY182" s="6">
        <f t="shared" si="91"/>
        <v>0.13917085944625887</v>
      </c>
      <c r="BZ182" s="6">
        <f t="shared" si="92"/>
        <v>0.14614999164857193</v>
      </c>
      <c r="CA182" s="6">
        <f t="shared" si="93"/>
        <v>2.5374485109406321E-3</v>
      </c>
      <c r="CB182" s="6">
        <f t="shared" si="94"/>
        <v>0.19799523620484319</v>
      </c>
      <c r="CC182" s="6">
        <f t="shared" si="95"/>
        <v>0.21381314977620056</v>
      </c>
      <c r="CD182" s="6">
        <f t="shared" si="96"/>
        <v>3.4527823940366902E-2</v>
      </c>
      <c r="CE182" s="6">
        <f t="shared" si="97"/>
        <v>4.2465098996762041E-4</v>
      </c>
      <c r="CF182" s="6">
        <f t="shared" si="98"/>
        <v>1.0567845568550092E-3</v>
      </c>
      <c r="CG182" s="6">
        <f t="shared" si="99"/>
        <v>2.0571587125416204E-2</v>
      </c>
      <c r="CH182" s="6">
        <f t="shared" si="100"/>
        <v>4.0574869347875477E-4</v>
      </c>
      <c r="CI182" s="6">
        <f t="shared" si="83"/>
        <v>1.5990554654878402</v>
      </c>
      <c r="CJ182">
        <f t="shared" si="84"/>
        <v>1.6200328013067351</v>
      </c>
      <c r="CK182" s="6"/>
    </row>
    <row r="183" spans="1:89" x14ac:dyDescent="0.45">
      <c r="A183" s="41" t="s">
        <v>588</v>
      </c>
      <c r="B183" s="7" t="s">
        <v>271</v>
      </c>
      <c r="C183" s="7">
        <v>500</v>
      </c>
      <c r="D183" s="7">
        <v>1573.15</v>
      </c>
      <c r="E183" s="7" t="s">
        <v>271</v>
      </c>
      <c r="F183" s="7">
        <f t="shared" si="101"/>
        <v>50</v>
      </c>
      <c r="G183" s="7">
        <f t="shared" si="102"/>
        <v>1300</v>
      </c>
      <c r="H183" s="15">
        <v>50.95</v>
      </c>
      <c r="I183" s="15">
        <v>1.23</v>
      </c>
      <c r="J183" s="15">
        <v>14.19</v>
      </c>
      <c r="K183" s="15">
        <v>10.5</v>
      </c>
      <c r="L183" s="15">
        <v>0.18</v>
      </c>
      <c r="M183" s="15">
        <v>7.98</v>
      </c>
      <c r="N183" s="15">
        <v>11.99</v>
      </c>
      <c r="O183" s="15">
        <v>2.14</v>
      </c>
      <c r="P183" s="15">
        <v>0.04</v>
      </c>
      <c r="Q183" s="15">
        <v>0.15</v>
      </c>
      <c r="R183" s="15">
        <f t="shared" si="105"/>
        <v>99.350000000000023</v>
      </c>
      <c r="S183" s="15"/>
      <c r="T183" s="12">
        <f t="shared" si="85"/>
        <v>0.36830000000000002</v>
      </c>
      <c r="U183" s="12">
        <f t="shared" si="85"/>
        <v>2.5740000000000002E-2</v>
      </c>
      <c r="V183" t="s">
        <v>272</v>
      </c>
      <c r="Y183" s="16">
        <f t="shared" si="86"/>
        <v>99.594040000000021</v>
      </c>
      <c r="Z183" s="16"/>
      <c r="AA183" s="7">
        <v>3</v>
      </c>
      <c r="AB183" s="7" t="s">
        <v>273</v>
      </c>
      <c r="AC183" s="7" t="s">
        <v>173</v>
      </c>
      <c r="AD183" s="7" t="s">
        <v>274</v>
      </c>
      <c r="AE183" s="7"/>
      <c r="AF183" s="17"/>
      <c r="AG183" s="18"/>
      <c r="AH183" s="7">
        <v>500</v>
      </c>
      <c r="AI183" s="7">
        <v>1573.15</v>
      </c>
      <c r="AJ183" s="7"/>
      <c r="AK183" s="18"/>
      <c r="AL183" s="17"/>
      <c r="AM183" s="18"/>
      <c r="AN183" s="7"/>
      <c r="AO183" s="7"/>
      <c r="AP183" s="7">
        <v>551</v>
      </c>
      <c r="AQ183" s="6"/>
      <c r="AR183" s="7">
        <v>3683</v>
      </c>
      <c r="AS183" s="7">
        <v>257.40000000000003</v>
      </c>
      <c r="AT183" s="7"/>
      <c r="AU183" s="7"/>
      <c r="AV183" s="12">
        <f t="shared" si="103"/>
        <v>2.5740000000000002E-2</v>
      </c>
      <c r="AW183" s="19">
        <f t="shared" si="87"/>
        <v>0.22860150944398069</v>
      </c>
      <c r="AX183" s="15">
        <f t="shared" si="88"/>
        <v>0.20286150944398068</v>
      </c>
      <c r="AY183" s="15">
        <f t="shared" si="104"/>
        <v>4.1152792013890264E-2</v>
      </c>
      <c r="AZ183" s="7"/>
      <c r="BA183" s="7"/>
      <c r="BB183" s="7"/>
      <c r="BC183" s="7"/>
      <c r="BD183" s="7"/>
      <c r="BE183" s="15"/>
      <c r="BF183" s="16"/>
      <c r="BG183" s="16"/>
      <c r="BH183" s="20">
        <f t="shared" si="107"/>
        <v>0.53030023890662392</v>
      </c>
      <c r="BI183" s="20">
        <f t="shared" si="107"/>
        <v>9.63070098134018E-3</v>
      </c>
      <c r="BJ183" s="20">
        <f t="shared" si="107"/>
        <v>8.7033165796910367E-2</v>
      </c>
      <c r="BK183" s="20">
        <f t="shared" si="107"/>
        <v>9.1397699956570586E-2</v>
      </c>
      <c r="BL183" s="20">
        <f t="shared" si="107"/>
        <v>1.5868420862852977E-3</v>
      </c>
      <c r="BM183" s="20">
        <f t="shared" si="106"/>
        <v>0.12382011786216482</v>
      </c>
      <c r="BN183" s="20">
        <f t="shared" si="106"/>
        <v>0.13371215344989323</v>
      </c>
      <c r="BO183" s="20">
        <f t="shared" si="106"/>
        <v>2.1592636831914487E-2</v>
      </c>
      <c r="BP183" s="20">
        <f t="shared" si="106"/>
        <v>2.6556363999423108E-4</v>
      </c>
      <c r="BQ183" s="20">
        <f t="shared" si="106"/>
        <v>6.6088048830289018E-4</v>
      </c>
      <c r="BR183" s="20">
        <f t="shared" si="82"/>
        <v>1.2615684252000091E-2</v>
      </c>
      <c r="BS183" s="20">
        <f t="shared" si="82"/>
        <v>3.6101151337137867E-4</v>
      </c>
      <c r="BT183" s="6"/>
      <c r="BU183" s="6"/>
      <c r="BV183" s="6"/>
      <c r="BW183" s="6">
        <f t="shared" si="89"/>
        <v>0.84797949537314432</v>
      </c>
      <c r="BX183" s="6">
        <f t="shared" si="90"/>
        <v>1.5400025040691122E-2</v>
      </c>
      <c r="BY183" s="6">
        <f t="shared" si="91"/>
        <v>0.13917085944625887</v>
      </c>
      <c r="BZ183" s="6">
        <f t="shared" si="92"/>
        <v>0.14614999164857193</v>
      </c>
      <c r="CA183" s="6">
        <f t="shared" si="93"/>
        <v>2.5374485109406321E-3</v>
      </c>
      <c r="CB183" s="6">
        <f t="shared" si="94"/>
        <v>0.19799523620484319</v>
      </c>
      <c r="CC183" s="6">
        <f t="shared" si="95"/>
        <v>0.21381314977620056</v>
      </c>
      <c r="CD183" s="6">
        <f t="shared" si="96"/>
        <v>3.4527823940366902E-2</v>
      </c>
      <c r="CE183" s="6">
        <f t="shared" si="97"/>
        <v>4.2465098996762041E-4</v>
      </c>
      <c r="CF183" s="6">
        <f t="shared" si="98"/>
        <v>1.0567845568550092E-3</v>
      </c>
      <c r="CG183" s="6">
        <f t="shared" si="99"/>
        <v>2.0438401775804662E-2</v>
      </c>
      <c r="CH183" s="6">
        <f t="shared" si="100"/>
        <v>5.8486707566462179E-4</v>
      </c>
      <c r="CI183" s="6">
        <f t="shared" si="83"/>
        <v>1.5990554654878402</v>
      </c>
      <c r="CJ183">
        <f t="shared" si="84"/>
        <v>1.6200787343393093</v>
      </c>
      <c r="CK183" s="6"/>
    </row>
    <row r="184" spans="1:89" x14ac:dyDescent="0.45">
      <c r="A184" s="41" t="s">
        <v>588</v>
      </c>
      <c r="B184" s="7" t="s">
        <v>271</v>
      </c>
      <c r="C184" s="7">
        <v>500</v>
      </c>
      <c r="D184" s="7">
        <v>1573.15</v>
      </c>
      <c r="E184" s="7" t="s">
        <v>271</v>
      </c>
      <c r="F184" s="7">
        <f t="shared" si="101"/>
        <v>50</v>
      </c>
      <c r="G184" s="7">
        <f t="shared" si="102"/>
        <v>1300</v>
      </c>
      <c r="H184" s="15">
        <v>50.95</v>
      </c>
      <c r="I184" s="15">
        <v>1.23</v>
      </c>
      <c r="J184" s="15">
        <v>14.19</v>
      </c>
      <c r="K184" s="15">
        <v>10.5</v>
      </c>
      <c r="L184" s="15">
        <v>0.18</v>
      </c>
      <c r="M184" s="15">
        <v>7.98</v>
      </c>
      <c r="N184" s="15">
        <v>11.99</v>
      </c>
      <c r="O184" s="15">
        <v>2.14</v>
      </c>
      <c r="P184" s="15">
        <v>0.04</v>
      </c>
      <c r="Q184" s="15">
        <v>0.15</v>
      </c>
      <c r="R184" s="15">
        <f t="shared" si="105"/>
        <v>99.350000000000023</v>
      </c>
      <c r="S184" s="15"/>
      <c r="T184" s="12">
        <f t="shared" si="85"/>
        <v>0.35670000000000002</v>
      </c>
      <c r="U184" s="12">
        <f t="shared" si="85"/>
        <v>2.4419999999999997E-2</v>
      </c>
      <c r="V184" t="s">
        <v>272</v>
      </c>
      <c r="Y184" s="16">
        <f t="shared" si="86"/>
        <v>99.581120000000027</v>
      </c>
      <c r="Z184" s="16"/>
      <c r="AA184" s="7">
        <v>4</v>
      </c>
      <c r="AB184" s="7" t="s">
        <v>273</v>
      </c>
      <c r="AC184" s="7" t="s">
        <v>173</v>
      </c>
      <c r="AD184" s="7" t="s">
        <v>274</v>
      </c>
      <c r="AE184" s="7"/>
      <c r="AF184" s="17"/>
      <c r="AG184" s="18"/>
      <c r="AH184" s="7">
        <v>500</v>
      </c>
      <c r="AI184" s="7">
        <v>1573.15</v>
      </c>
      <c r="AJ184" s="7"/>
      <c r="AK184" s="18"/>
      <c r="AL184" s="17"/>
      <c r="AM184" s="18"/>
      <c r="AN184" s="7"/>
      <c r="AO184" s="7"/>
      <c r="AP184" s="7">
        <v>551</v>
      </c>
      <c r="AQ184" s="6"/>
      <c r="AR184" s="7">
        <v>3567</v>
      </c>
      <c r="AS184" s="7">
        <v>244.19999999999996</v>
      </c>
      <c r="AT184" s="7"/>
      <c r="AU184" s="7"/>
      <c r="AV184" s="12">
        <f t="shared" si="103"/>
        <v>2.4419999999999997E-2</v>
      </c>
      <c r="AW184" s="19">
        <f t="shared" si="87"/>
        <v>0.22879359761738352</v>
      </c>
      <c r="AX184" s="15">
        <f t="shared" si="88"/>
        <v>0.20437359761738352</v>
      </c>
      <c r="AY184" s="15">
        <f t="shared" si="104"/>
        <v>4.1768567403072193E-2</v>
      </c>
      <c r="AZ184" s="7"/>
      <c r="BA184" s="7"/>
      <c r="BB184" s="7"/>
      <c r="BC184" s="7"/>
      <c r="BD184" s="7"/>
      <c r="BE184" s="15"/>
      <c r="BF184" s="16"/>
      <c r="BG184" s="16"/>
      <c r="BH184" s="20">
        <f t="shared" si="107"/>
        <v>0.53030023890662392</v>
      </c>
      <c r="BI184" s="20">
        <f t="shared" si="107"/>
        <v>9.63070098134018E-3</v>
      </c>
      <c r="BJ184" s="20">
        <f t="shared" si="107"/>
        <v>8.7033165796910367E-2</v>
      </c>
      <c r="BK184" s="20">
        <f t="shared" si="107"/>
        <v>9.1397699956570586E-2</v>
      </c>
      <c r="BL184" s="20">
        <f t="shared" si="107"/>
        <v>1.5868420862852977E-3</v>
      </c>
      <c r="BM184" s="20">
        <f t="shared" si="106"/>
        <v>0.12382011786216482</v>
      </c>
      <c r="BN184" s="20">
        <f t="shared" si="106"/>
        <v>0.13371215344989323</v>
      </c>
      <c r="BO184" s="20">
        <f t="shared" si="106"/>
        <v>2.1592636831914487E-2</v>
      </c>
      <c r="BP184" s="20">
        <f t="shared" si="106"/>
        <v>2.6556363999423108E-4</v>
      </c>
      <c r="BQ184" s="20">
        <f t="shared" si="106"/>
        <v>6.6088048830289018E-4</v>
      </c>
      <c r="BR184" s="20">
        <f t="shared" si="82"/>
        <v>1.2223423071898748E-2</v>
      </c>
      <c r="BS184" s="20">
        <f t="shared" si="82"/>
        <v>3.4264059219103033E-4</v>
      </c>
      <c r="BT184" s="6"/>
      <c r="BU184" s="6"/>
      <c r="BV184" s="6"/>
      <c r="BW184" s="6">
        <f t="shared" si="89"/>
        <v>0.84797949537314432</v>
      </c>
      <c r="BX184" s="6">
        <f t="shared" si="90"/>
        <v>1.5400025040691122E-2</v>
      </c>
      <c r="BY184" s="6">
        <f t="shared" si="91"/>
        <v>0.13917085944625887</v>
      </c>
      <c r="BZ184" s="6">
        <f t="shared" si="92"/>
        <v>0.14614999164857193</v>
      </c>
      <c r="CA184" s="6">
        <f t="shared" si="93"/>
        <v>2.5374485109406321E-3</v>
      </c>
      <c r="CB184" s="6">
        <f t="shared" si="94"/>
        <v>0.19799523620484319</v>
      </c>
      <c r="CC184" s="6">
        <f t="shared" si="95"/>
        <v>0.21381314977620056</v>
      </c>
      <c r="CD184" s="6">
        <f t="shared" si="96"/>
        <v>3.4527823940366902E-2</v>
      </c>
      <c r="CE184" s="6">
        <f t="shared" si="97"/>
        <v>4.2465098996762041E-4</v>
      </c>
      <c r="CF184" s="6">
        <f t="shared" si="98"/>
        <v>1.0567845568550092E-3</v>
      </c>
      <c r="CG184" s="6">
        <f t="shared" si="99"/>
        <v>1.9794672586015541E-2</v>
      </c>
      <c r="CH184" s="6">
        <f t="shared" si="100"/>
        <v>5.548738922972052E-4</v>
      </c>
      <c r="CI184" s="6">
        <f t="shared" si="83"/>
        <v>1.5990554654878402</v>
      </c>
      <c r="CJ184">
        <f t="shared" si="84"/>
        <v>1.6194050119661529</v>
      </c>
      <c r="CK184" s="6"/>
    </row>
    <row r="185" spans="1:89" x14ac:dyDescent="0.45">
      <c r="A185" s="41" t="s">
        <v>588</v>
      </c>
      <c r="B185" s="7" t="s">
        <v>271</v>
      </c>
      <c r="C185" s="7">
        <v>750</v>
      </c>
      <c r="D185" s="7">
        <v>1573.15</v>
      </c>
      <c r="E185" s="7" t="s">
        <v>271</v>
      </c>
      <c r="F185" s="7">
        <f t="shared" si="101"/>
        <v>75</v>
      </c>
      <c r="G185" s="7">
        <f t="shared" si="102"/>
        <v>1300</v>
      </c>
      <c r="H185" s="15">
        <v>50.95</v>
      </c>
      <c r="I185" s="15">
        <v>1.23</v>
      </c>
      <c r="J185" s="15">
        <v>14.19</v>
      </c>
      <c r="K185" s="15">
        <v>10.5</v>
      </c>
      <c r="L185" s="15">
        <v>0.18</v>
      </c>
      <c r="M185" s="15">
        <v>7.98</v>
      </c>
      <c r="N185" s="15">
        <v>11.99</v>
      </c>
      <c r="O185" s="15">
        <v>2.14</v>
      </c>
      <c r="P185" s="15">
        <v>0.04</v>
      </c>
      <c r="Q185" s="15">
        <v>0.15</v>
      </c>
      <c r="R185" s="15">
        <f t="shared" si="105"/>
        <v>99.350000000000023</v>
      </c>
      <c r="S185" s="15"/>
      <c r="T185" s="12">
        <f t="shared" si="85"/>
        <v>0.29959999999999998</v>
      </c>
      <c r="U185" s="12">
        <f t="shared" si="85"/>
        <v>3.6630000000000003E-2</v>
      </c>
      <c r="V185" t="s">
        <v>272</v>
      </c>
      <c r="Y185" s="16">
        <f t="shared" si="86"/>
        <v>99.536230000000018</v>
      </c>
      <c r="Z185" s="16"/>
      <c r="AA185" s="7">
        <v>5</v>
      </c>
      <c r="AB185" s="7" t="s">
        <v>273</v>
      </c>
      <c r="AC185" s="7" t="s">
        <v>173</v>
      </c>
      <c r="AD185" s="7" t="s">
        <v>274</v>
      </c>
      <c r="AE185" s="7"/>
      <c r="AF185" s="17"/>
      <c r="AG185" s="18"/>
      <c r="AH185" s="7">
        <v>750</v>
      </c>
      <c r="AI185" s="7">
        <v>1573.15</v>
      </c>
      <c r="AJ185" s="7"/>
      <c r="AK185" s="18"/>
      <c r="AL185" s="17"/>
      <c r="AM185" s="18"/>
      <c r="AN185" s="7"/>
      <c r="AO185" s="7"/>
      <c r="AP185" s="7">
        <v>870</v>
      </c>
      <c r="AQ185" s="6"/>
      <c r="AR185" s="7">
        <v>2996</v>
      </c>
      <c r="AS185" s="7">
        <v>366.3</v>
      </c>
      <c r="AT185" s="7"/>
      <c r="AU185" s="7"/>
      <c r="AV185" s="12">
        <f t="shared" si="103"/>
        <v>3.6630000000000003E-2</v>
      </c>
      <c r="AW185" s="19">
        <f t="shared" si="87"/>
        <v>0.24361277840895099</v>
      </c>
      <c r="AX185" s="15">
        <f t="shared" si="88"/>
        <v>0.20698277840895099</v>
      </c>
      <c r="AY185" s="15">
        <f t="shared" si="104"/>
        <v>4.2841870557888906E-2</v>
      </c>
      <c r="AZ185" s="7"/>
      <c r="BA185" s="7"/>
      <c r="BB185" s="7"/>
      <c r="BC185" s="7"/>
      <c r="BD185" s="7"/>
      <c r="BE185" s="15"/>
      <c r="BF185" s="16"/>
      <c r="BG185" s="16"/>
      <c r="BH185" s="20">
        <f t="shared" si="107"/>
        <v>0.53030023890662392</v>
      </c>
      <c r="BI185" s="20">
        <f t="shared" si="107"/>
        <v>9.63070098134018E-3</v>
      </c>
      <c r="BJ185" s="20">
        <f t="shared" si="107"/>
        <v>8.7033165796910367E-2</v>
      </c>
      <c r="BK185" s="20">
        <f t="shared" si="107"/>
        <v>9.1397699956570586E-2</v>
      </c>
      <c r="BL185" s="20">
        <f t="shared" si="107"/>
        <v>1.5868420862852977E-3</v>
      </c>
      <c r="BM185" s="20">
        <f t="shared" si="106"/>
        <v>0.12382011786216482</v>
      </c>
      <c r="BN185" s="20">
        <f t="shared" si="106"/>
        <v>0.13371215344989323</v>
      </c>
      <c r="BO185" s="20">
        <f t="shared" si="106"/>
        <v>2.1592636831914487E-2</v>
      </c>
      <c r="BP185" s="20">
        <f t="shared" si="106"/>
        <v>2.6556363999423108E-4</v>
      </c>
      <c r="BQ185" s="20">
        <f t="shared" si="106"/>
        <v>6.6088048830289018E-4</v>
      </c>
      <c r="BR185" s="20">
        <f t="shared" si="82"/>
        <v>1.0285078719065057E-2</v>
      </c>
      <c r="BS185" s="20">
        <f t="shared" si="82"/>
        <v>5.1488014855965969E-4</v>
      </c>
      <c r="BT185" s="6"/>
      <c r="BU185" s="6"/>
      <c r="BV185" s="6"/>
      <c r="BW185" s="6">
        <f t="shared" si="89"/>
        <v>0.84797949537314432</v>
      </c>
      <c r="BX185" s="6">
        <f t="shared" si="90"/>
        <v>1.5400025040691122E-2</v>
      </c>
      <c r="BY185" s="6">
        <f t="shared" si="91"/>
        <v>0.13917085944625887</v>
      </c>
      <c r="BZ185" s="6">
        <f t="shared" si="92"/>
        <v>0.14614999164857193</v>
      </c>
      <c r="CA185" s="6">
        <f t="shared" si="93"/>
        <v>2.5374485109406321E-3</v>
      </c>
      <c r="CB185" s="6">
        <f t="shared" si="94"/>
        <v>0.19799523620484319</v>
      </c>
      <c r="CC185" s="6">
        <f t="shared" si="95"/>
        <v>0.21381314977620056</v>
      </c>
      <c r="CD185" s="6">
        <f t="shared" si="96"/>
        <v>3.4527823940366902E-2</v>
      </c>
      <c r="CE185" s="6">
        <f t="shared" si="97"/>
        <v>4.2465098996762041E-4</v>
      </c>
      <c r="CF185" s="6">
        <f t="shared" si="98"/>
        <v>1.0567845568550092E-3</v>
      </c>
      <c r="CG185" s="6">
        <f t="shared" si="99"/>
        <v>1.662597114317425E-2</v>
      </c>
      <c r="CH185" s="6">
        <f t="shared" si="100"/>
        <v>8.3231083844580785E-4</v>
      </c>
      <c r="CI185" s="6">
        <f t="shared" si="83"/>
        <v>1.5990554654878402</v>
      </c>
      <c r="CJ185">
        <f t="shared" si="84"/>
        <v>1.6165137474694602</v>
      </c>
      <c r="CK185" s="6"/>
    </row>
    <row r="186" spans="1:89" x14ac:dyDescent="0.45">
      <c r="A186" s="41" t="s">
        <v>588</v>
      </c>
      <c r="B186" s="7" t="s">
        <v>271</v>
      </c>
      <c r="C186" s="7">
        <v>1000</v>
      </c>
      <c r="D186" s="7">
        <v>1473.15</v>
      </c>
      <c r="E186" s="7" t="s">
        <v>271</v>
      </c>
      <c r="F186" s="7">
        <f t="shared" si="101"/>
        <v>100</v>
      </c>
      <c r="G186" s="7">
        <f t="shared" si="102"/>
        <v>1200</v>
      </c>
      <c r="H186" s="15">
        <v>50.95</v>
      </c>
      <c r="I186" s="15">
        <v>1.23</v>
      </c>
      <c r="J186" s="15">
        <v>14.19</v>
      </c>
      <c r="K186" s="15">
        <v>10.5</v>
      </c>
      <c r="L186" s="15">
        <v>0.18</v>
      </c>
      <c r="M186" s="15">
        <v>7.98</v>
      </c>
      <c r="N186" s="15">
        <v>11.99</v>
      </c>
      <c r="O186" s="15">
        <v>2.14</v>
      </c>
      <c r="P186" s="15">
        <v>0.04</v>
      </c>
      <c r="Q186" s="15">
        <v>0.15</v>
      </c>
      <c r="R186" s="15">
        <f t="shared" si="105"/>
        <v>99.350000000000023</v>
      </c>
      <c r="S186" s="15"/>
      <c r="T186" s="12">
        <f t="shared" si="85"/>
        <v>0.442</v>
      </c>
      <c r="U186" s="12">
        <f t="shared" si="85"/>
        <v>5.3533000000000004E-2</v>
      </c>
      <c r="V186" t="s">
        <v>272</v>
      </c>
      <c r="Y186" s="16">
        <f t="shared" si="86"/>
        <v>99.695533000000012</v>
      </c>
      <c r="Z186" s="16"/>
      <c r="AA186" s="7">
        <v>6</v>
      </c>
      <c r="AB186" s="7" t="s">
        <v>273</v>
      </c>
      <c r="AC186" s="7" t="s">
        <v>173</v>
      </c>
      <c r="AD186" s="7" t="s">
        <v>274</v>
      </c>
      <c r="AE186" s="7"/>
      <c r="AF186" s="17"/>
      <c r="AG186" s="18"/>
      <c r="AH186" s="7">
        <v>1000</v>
      </c>
      <c r="AI186" s="7">
        <v>1473.15</v>
      </c>
      <c r="AJ186" s="7"/>
      <c r="AK186" s="18"/>
      <c r="AL186" s="17"/>
      <c r="AM186" s="18"/>
      <c r="AN186" s="7"/>
      <c r="AO186" s="7"/>
      <c r="AP186" s="7">
        <v>1232</v>
      </c>
      <c r="AQ186" s="6"/>
      <c r="AR186" s="7">
        <v>4420</v>
      </c>
      <c r="AS186" s="7">
        <v>535.33000000000004</v>
      </c>
      <c r="AT186" s="7"/>
      <c r="AU186" s="7"/>
      <c r="AV186" s="12">
        <f t="shared" si="103"/>
        <v>5.3533000000000004E-2</v>
      </c>
      <c r="AW186" s="19">
        <f t="shared" si="87"/>
        <v>0.25494185218696058</v>
      </c>
      <c r="AX186" s="15">
        <f t="shared" si="88"/>
        <v>0.20140885218696059</v>
      </c>
      <c r="AY186" s="15">
        <f t="shared" si="104"/>
        <v>4.0565525739268936E-2</v>
      </c>
      <c r="AZ186" s="7"/>
      <c r="BA186" s="7"/>
      <c r="BB186" s="7"/>
      <c r="BC186" s="7"/>
      <c r="BD186" s="7"/>
      <c r="BE186" s="15"/>
      <c r="BF186" s="16"/>
      <c r="BG186" s="16"/>
      <c r="BH186" s="20">
        <f t="shared" si="107"/>
        <v>0.53030023890662392</v>
      </c>
      <c r="BI186" s="20">
        <f t="shared" si="107"/>
        <v>9.63070098134018E-3</v>
      </c>
      <c r="BJ186" s="20">
        <f t="shared" si="107"/>
        <v>8.7033165796910367E-2</v>
      </c>
      <c r="BK186" s="20">
        <f t="shared" si="107"/>
        <v>9.1397699956570586E-2</v>
      </c>
      <c r="BL186" s="20">
        <f t="shared" si="107"/>
        <v>1.5868420862852977E-3</v>
      </c>
      <c r="BM186" s="20">
        <f t="shared" si="106"/>
        <v>0.12382011786216482</v>
      </c>
      <c r="BN186" s="20">
        <f t="shared" si="106"/>
        <v>0.13371215344989323</v>
      </c>
      <c r="BO186" s="20">
        <f t="shared" si="106"/>
        <v>2.1592636831914487E-2</v>
      </c>
      <c r="BP186" s="20">
        <f t="shared" si="106"/>
        <v>2.6556363999423108E-4</v>
      </c>
      <c r="BQ186" s="20">
        <f t="shared" si="106"/>
        <v>6.6088048830289018E-4</v>
      </c>
      <c r="BR186" s="20">
        <f t="shared" si="82"/>
        <v>1.5096196222388883E-2</v>
      </c>
      <c r="BS186" s="20">
        <f t="shared" si="82"/>
        <v>7.4863523387650778E-4</v>
      </c>
      <c r="BT186" s="6"/>
      <c r="BU186" s="6"/>
      <c r="BV186" s="6"/>
      <c r="BW186" s="6">
        <f t="shared" si="89"/>
        <v>0.84797949537314432</v>
      </c>
      <c r="BX186" s="6">
        <f t="shared" si="90"/>
        <v>1.5400025040691122E-2</v>
      </c>
      <c r="BY186" s="6">
        <f t="shared" si="91"/>
        <v>0.13917085944625887</v>
      </c>
      <c r="BZ186" s="6">
        <f t="shared" si="92"/>
        <v>0.14614999164857193</v>
      </c>
      <c r="CA186" s="6">
        <f t="shared" si="93"/>
        <v>2.5374485109406321E-3</v>
      </c>
      <c r="CB186" s="6">
        <f t="shared" si="94"/>
        <v>0.19799523620484319</v>
      </c>
      <c r="CC186" s="6">
        <f t="shared" si="95"/>
        <v>0.21381314977620056</v>
      </c>
      <c r="CD186" s="6">
        <f t="shared" si="96"/>
        <v>3.4527823940366902E-2</v>
      </c>
      <c r="CE186" s="6">
        <f t="shared" si="97"/>
        <v>4.2465098996762041E-4</v>
      </c>
      <c r="CF186" s="6">
        <f t="shared" si="98"/>
        <v>1.0567845568550092E-3</v>
      </c>
      <c r="CG186" s="6">
        <f t="shared" si="99"/>
        <v>2.4528301886792454E-2</v>
      </c>
      <c r="CH186" s="6">
        <f t="shared" si="100"/>
        <v>1.2163826403090209E-3</v>
      </c>
      <c r="CI186" s="6">
        <f t="shared" si="83"/>
        <v>1.5990554654878402</v>
      </c>
      <c r="CJ186">
        <f t="shared" si="84"/>
        <v>1.6248001500149418</v>
      </c>
      <c r="CK186" s="6"/>
    </row>
    <row r="187" spans="1:89" x14ac:dyDescent="0.45">
      <c r="A187" s="41" t="s">
        <v>588</v>
      </c>
      <c r="B187" s="7" t="s">
        <v>271</v>
      </c>
      <c r="C187" s="7">
        <v>1000</v>
      </c>
      <c r="D187" s="7">
        <v>1473.15</v>
      </c>
      <c r="E187" s="7" t="s">
        <v>271</v>
      </c>
      <c r="F187" s="7">
        <f t="shared" si="101"/>
        <v>100</v>
      </c>
      <c r="G187" s="7">
        <f t="shared" si="102"/>
        <v>1200</v>
      </c>
      <c r="H187" s="15">
        <v>50.95</v>
      </c>
      <c r="I187" s="15">
        <v>1.23</v>
      </c>
      <c r="J187" s="15">
        <v>14.19</v>
      </c>
      <c r="K187" s="15">
        <v>10.5</v>
      </c>
      <c r="L187" s="15">
        <v>0.18</v>
      </c>
      <c r="M187" s="15">
        <v>7.98</v>
      </c>
      <c r="N187" s="15">
        <v>11.99</v>
      </c>
      <c r="O187" s="15">
        <v>2.14</v>
      </c>
      <c r="P187" s="15">
        <v>0.04</v>
      </c>
      <c r="Q187" s="15">
        <v>0.15</v>
      </c>
      <c r="R187" s="15">
        <f t="shared" si="105"/>
        <v>99.350000000000023</v>
      </c>
      <c r="S187" s="15"/>
      <c r="T187" s="12">
        <f t="shared" si="85"/>
        <v>0.52380000000000004</v>
      </c>
      <c r="U187" s="12">
        <f t="shared" si="85"/>
        <v>6.5157000000000007E-2</v>
      </c>
      <c r="V187" t="s">
        <v>272</v>
      </c>
      <c r="Y187" s="16">
        <f t="shared" si="86"/>
        <v>99.788957000000011</v>
      </c>
      <c r="Z187" s="16"/>
      <c r="AA187" s="7">
        <v>7</v>
      </c>
      <c r="AB187" s="7" t="s">
        <v>273</v>
      </c>
      <c r="AC187" s="7" t="s">
        <v>173</v>
      </c>
      <c r="AD187" s="7" t="s">
        <v>274</v>
      </c>
      <c r="AE187" s="7"/>
      <c r="AF187" s="17"/>
      <c r="AG187" s="18"/>
      <c r="AH187" s="7">
        <v>1000</v>
      </c>
      <c r="AI187" s="7">
        <v>1473.15</v>
      </c>
      <c r="AJ187" s="7"/>
      <c r="AK187" s="18"/>
      <c r="AL187" s="17"/>
      <c r="AM187" s="18"/>
      <c r="AN187" s="7"/>
      <c r="AO187" s="7"/>
      <c r="AP187" s="7"/>
      <c r="AQ187" s="6"/>
      <c r="AR187" s="7">
        <v>5238</v>
      </c>
      <c r="AS187" s="7">
        <v>651.57000000000005</v>
      </c>
      <c r="AT187" s="7"/>
      <c r="AU187" s="7"/>
      <c r="AV187" s="12">
        <f t="shared" si="103"/>
        <v>6.5157000000000007E-2</v>
      </c>
      <c r="AW187" s="19">
        <f t="shared" si="87"/>
        <v>0.25359955665067357</v>
      </c>
      <c r="AX187" s="15">
        <f t="shared" si="88"/>
        <v>0.18844255665067355</v>
      </c>
      <c r="AY187" s="15">
        <f t="shared" si="104"/>
        <v>3.5510597157042315E-2</v>
      </c>
      <c r="AZ187" s="7"/>
      <c r="BA187" s="7"/>
      <c r="BB187" s="7"/>
      <c r="BC187" s="7"/>
      <c r="BD187" s="7"/>
      <c r="BE187" s="15"/>
      <c r="BF187" s="16"/>
      <c r="BG187" s="16"/>
      <c r="BH187" s="20">
        <f t="shared" si="107"/>
        <v>0.53030023890662392</v>
      </c>
      <c r="BI187" s="20">
        <f t="shared" si="107"/>
        <v>9.63070098134018E-3</v>
      </c>
      <c r="BJ187" s="20">
        <f t="shared" si="107"/>
        <v>8.7033165796910367E-2</v>
      </c>
      <c r="BK187" s="20">
        <f t="shared" si="107"/>
        <v>9.1397699956570586E-2</v>
      </c>
      <c r="BL187" s="20">
        <f t="shared" si="107"/>
        <v>1.5868420862852977E-3</v>
      </c>
      <c r="BM187" s="20">
        <f t="shared" si="106"/>
        <v>0.12382011786216482</v>
      </c>
      <c r="BN187" s="20">
        <f t="shared" si="106"/>
        <v>0.13371215344989323</v>
      </c>
      <c r="BO187" s="20">
        <f t="shared" si="106"/>
        <v>2.1592636831914487E-2</v>
      </c>
      <c r="BP187" s="20">
        <f t="shared" si="106"/>
        <v>2.6556363999423108E-4</v>
      </c>
      <c r="BQ187" s="20">
        <f t="shared" si="106"/>
        <v>6.6088048830289018E-4</v>
      </c>
      <c r="BR187" s="20">
        <f t="shared" si="82"/>
        <v>1.783728341053421E-2</v>
      </c>
      <c r="BS187" s="20">
        <f t="shared" si="82"/>
        <v>9.085058261840592E-4</v>
      </c>
      <c r="BT187" s="6"/>
      <c r="BU187" s="6"/>
      <c r="BV187" s="6"/>
      <c r="BW187" s="6">
        <f t="shared" si="89"/>
        <v>0.84797949537314432</v>
      </c>
      <c r="BX187" s="6">
        <f t="shared" si="90"/>
        <v>1.5400025040691122E-2</v>
      </c>
      <c r="BY187" s="6">
        <f t="shared" si="91"/>
        <v>0.13917085944625887</v>
      </c>
      <c r="BZ187" s="6">
        <f t="shared" si="92"/>
        <v>0.14614999164857193</v>
      </c>
      <c r="CA187" s="6">
        <f t="shared" si="93"/>
        <v>2.5374485109406321E-3</v>
      </c>
      <c r="CB187" s="6">
        <f t="shared" si="94"/>
        <v>0.19799523620484319</v>
      </c>
      <c r="CC187" s="6">
        <f t="shared" si="95"/>
        <v>0.21381314977620056</v>
      </c>
      <c r="CD187" s="6">
        <f t="shared" si="96"/>
        <v>3.4527823940366902E-2</v>
      </c>
      <c r="CE187" s="6">
        <f t="shared" si="97"/>
        <v>4.2465098996762041E-4</v>
      </c>
      <c r="CF187" s="6">
        <f t="shared" si="98"/>
        <v>1.0567845568550092E-3</v>
      </c>
      <c r="CG187" s="6">
        <f t="shared" si="99"/>
        <v>2.9067702552719205E-2</v>
      </c>
      <c r="CH187" s="6">
        <f t="shared" si="100"/>
        <v>1.4805044308111796E-3</v>
      </c>
      <c r="CI187" s="6">
        <f t="shared" si="83"/>
        <v>1.5990554654878402</v>
      </c>
      <c r="CJ187">
        <f t="shared" si="84"/>
        <v>1.6296036724713707</v>
      </c>
      <c r="CK187" s="6"/>
    </row>
    <row r="188" spans="1:89" x14ac:dyDescent="0.45">
      <c r="A188" s="41" t="s">
        <v>588</v>
      </c>
      <c r="B188" s="7" t="s">
        <v>271</v>
      </c>
      <c r="C188" s="7">
        <v>1490</v>
      </c>
      <c r="D188" s="7">
        <v>1473.15</v>
      </c>
      <c r="E188" s="7" t="s">
        <v>271</v>
      </c>
      <c r="F188" s="7">
        <f t="shared" si="101"/>
        <v>149</v>
      </c>
      <c r="G188" s="7">
        <f t="shared" si="102"/>
        <v>1200</v>
      </c>
      <c r="H188" s="15">
        <v>50.95</v>
      </c>
      <c r="I188" s="15">
        <v>1.23</v>
      </c>
      <c r="J188" s="15">
        <v>14.19</v>
      </c>
      <c r="K188" s="15">
        <v>10.5</v>
      </c>
      <c r="L188" s="15">
        <v>0.18</v>
      </c>
      <c r="M188" s="15">
        <v>7.98</v>
      </c>
      <c r="N188" s="15">
        <v>11.99</v>
      </c>
      <c r="O188" s="15">
        <v>2.14</v>
      </c>
      <c r="P188" s="15">
        <v>0.04</v>
      </c>
      <c r="Q188" s="15">
        <v>0.15</v>
      </c>
      <c r="R188" s="15">
        <f t="shared" si="105"/>
        <v>99.350000000000023</v>
      </c>
      <c r="S188" s="15"/>
      <c r="T188" s="12">
        <f t="shared" si="85"/>
        <v>0.28670000000000001</v>
      </c>
      <c r="U188" s="12">
        <f t="shared" si="85"/>
        <v>7.4066999999999994E-2</v>
      </c>
      <c r="V188" t="s">
        <v>272</v>
      </c>
      <c r="Y188" s="16">
        <f t="shared" si="86"/>
        <v>99.560767000000013</v>
      </c>
      <c r="Z188" s="16"/>
      <c r="AA188" s="7">
        <v>8</v>
      </c>
      <c r="AB188" s="7" t="s">
        <v>273</v>
      </c>
      <c r="AC188" s="7" t="s">
        <v>173</v>
      </c>
      <c r="AD188" s="7" t="s">
        <v>274</v>
      </c>
      <c r="AE188" s="7"/>
      <c r="AF188" s="17"/>
      <c r="AG188" s="18"/>
      <c r="AH188" s="7">
        <v>1490</v>
      </c>
      <c r="AI188" s="7">
        <v>1473.15</v>
      </c>
      <c r="AJ188" s="7"/>
      <c r="AK188" s="18"/>
      <c r="AL188" s="17"/>
      <c r="AM188" s="18"/>
      <c r="AN188" s="7"/>
      <c r="AO188" s="7"/>
      <c r="AP188" s="7">
        <v>2053</v>
      </c>
      <c r="AQ188" s="7"/>
      <c r="AR188" s="7">
        <v>2867</v>
      </c>
      <c r="AS188" s="7">
        <v>740.67</v>
      </c>
      <c r="AT188" s="7"/>
      <c r="AU188" s="7"/>
      <c r="AV188" s="12">
        <f t="shared" si="103"/>
        <v>7.4066999999999994E-2</v>
      </c>
      <c r="AW188" s="19">
        <f t="shared" si="87"/>
        <v>0.28460964486657719</v>
      </c>
      <c r="AX188" s="15">
        <f t="shared" si="88"/>
        <v>0.2105426448665772</v>
      </c>
      <c r="AY188" s="15">
        <f t="shared" si="104"/>
        <v>4.4328205307413646E-2</v>
      </c>
      <c r="AZ188" s="7"/>
      <c r="BA188" s="7"/>
      <c r="BB188" s="7"/>
      <c r="BC188" s="7"/>
      <c r="BD188" s="7"/>
      <c r="BE188" s="15"/>
      <c r="BF188" s="16"/>
      <c r="BG188" s="16"/>
      <c r="BH188" s="20">
        <f t="shared" si="107"/>
        <v>0.53030023890662392</v>
      </c>
      <c r="BI188" s="20">
        <f t="shared" si="107"/>
        <v>9.63070098134018E-3</v>
      </c>
      <c r="BJ188" s="20">
        <f t="shared" si="107"/>
        <v>8.7033165796910367E-2</v>
      </c>
      <c r="BK188" s="20">
        <f t="shared" si="107"/>
        <v>9.1397699956570586E-2</v>
      </c>
      <c r="BL188" s="20">
        <f t="shared" si="107"/>
        <v>1.5868420862852977E-3</v>
      </c>
      <c r="BM188" s="20">
        <f t="shared" si="106"/>
        <v>0.12382011786216482</v>
      </c>
      <c r="BN188" s="20">
        <f t="shared" si="106"/>
        <v>0.13371215344989323</v>
      </c>
      <c r="BO188" s="20">
        <f t="shared" si="106"/>
        <v>2.1592636831914487E-2</v>
      </c>
      <c r="BP188" s="20">
        <f t="shared" si="106"/>
        <v>2.6556363999423108E-4</v>
      </c>
      <c r="BQ188" s="20">
        <f t="shared" si="106"/>
        <v>6.6088048830289018E-4</v>
      </c>
      <c r="BR188" s="20">
        <f t="shared" si="82"/>
        <v>9.841409344599027E-3</v>
      </c>
      <c r="BS188" s="20">
        <f t="shared" si="82"/>
        <v>1.0410168900474245E-3</v>
      </c>
      <c r="BT188" s="6"/>
      <c r="BU188" s="6"/>
      <c r="BV188" s="6"/>
      <c r="BW188" s="6">
        <f t="shared" si="89"/>
        <v>0.84797949537314432</v>
      </c>
      <c r="BX188" s="6">
        <f t="shared" si="90"/>
        <v>1.5400025040691122E-2</v>
      </c>
      <c r="BY188" s="6">
        <f t="shared" si="91"/>
        <v>0.13917085944625887</v>
      </c>
      <c r="BZ188" s="6">
        <f t="shared" si="92"/>
        <v>0.14614999164857193</v>
      </c>
      <c r="CA188" s="6">
        <f t="shared" si="93"/>
        <v>2.5374485109406321E-3</v>
      </c>
      <c r="CB188" s="6">
        <f t="shared" si="94"/>
        <v>0.19799523620484319</v>
      </c>
      <c r="CC188" s="6">
        <f t="shared" si="95"/>
        <v>0.21381314977620056</v>
      </c>
      <c r="CD188" s="6">
        <f t="shared" si="96"/>
        <v>3.4527823940366902E-2</v>
      </c>
      <c r="CE188" s="6">
        <f t="shared" si="97"/>
        <v>4.2465098996762041E-4</v>
      </c>
      <c r="CF188" s="6">
        <f t="shared" si="98"/>
        <v>1.0567845568550092E-3</v>
      </c>
      <c r="CG188" s="6">
        <f t="shared" si="99"/>
        <v>1.5910099889012208E-2</v>
      </c>
      <c r="CH188" s="6">
        <f t="shared" si="100"/>
        <v>1.6829584185412405E-3</v>
      </c>
      <c r="CI188" s="6">
        <f t="shared" si="83"/>
        <v>1.5990554654878402</v>
      </c>
      <c r="CJ188">
        <f t="shared" si="84"/>
        <v>1.6166485237953936</v>
      </c>
      <c r="CK188" s="6"/>
    </row>
    <row r="189" spans="1:89" x14ac:dyDescent="0.45">
      <c r="A189" s="41" t="s">
        <v>588</v>
      </c>
      <c r="B189" s="7" t="s">
        <v>271</v>
      </c>
      <c r="C189" s="7">
        <v>1950</v>
      </c>
      <c r="D189" s="7">
        <v>1473.15</v>
      </c>
      <c r="E189" s="7" t="s">
        <v>271</v>
      </c>
      <c r="F189" s="7">
        <f t="shared" si="101"/>
        <v>195</v>
      </c>
      <c r="G189" s="7">
        <f t="shared" si="102"/>
        <v>1200</v>
      </c>
      <c r="H189" s="15">
        <v>50.95</v>
      </c>
      <c r="I189" s="15">
        <v>1.23</v>
      </c>
      <c r="J189" s="15">
        <v>14.19</v>
      </c>
      <c r="K189" s="15">
        <v>10.5</v>
      </c>
      <c r="L189" s="15">
        <v>0.18</v>
      </c>
      <c r="M189" s="15">
        <v>7.98</v>
      </c>
      <c r="N189" s="15">
        <v>11.99</v>
      </c>
      <c r="O189" s="15">
        <v>2.14</v>
      </c>
      <c r="P189" s="15">
        <v>0.04</v>
      </c>
      <c r="Q189" s="15">
        <v>0.15</v>
      </c>
      <c r="R189" s="15">
        <f t="shared" si="105"/>
        <v>99.350000000000023</v>
      </c>
      <c r="S189" s="15"/>
      <c r="T189" s="12">
        <f t="shared" si="85"/>
        <v>0.38300000000000001</v>
      </c>
      <c r="U189" s="12">
        <f t="shared" si="85"/>
        <v>9.6067E-2</v>
      </c>
      <c r="V189" t="s">
        <v>272</v>
      </c>
      <c r="Y189" s="16">
        <f t="shared" si="86"/>
        <v>99.679067000000018</v>
      </c>
      <c r="Z189" s="16"/>
      <c r="AA189" s="7">
        <v>9</v>
      </c>
      <c r="AB189" s="7" t="s">
        <v>273</v>
      </c>
      <c r="AC189" s="7" t="s">
        <v>173</v>
      </c>
      <c r="AD189" s="7" t="s">
        <v>274</v>
      </c>
      <c r="AE189" s="7"/>
      <c r="AF189" s="17"/>
      <c r="AG189" s="18"/>
      <c r="AH189" s="7">
        <v>1950</v>
      </c>
      <c r="AI189" s="7">
        <v>1473.15</v>
      </c>
      <c r="AJ189" s="7"/>
      <c r="AK189" s="18"/>
      <c r="AL189" s="17"/>
      <c r="AM189" s="18"/>
      <c r="AN189" s="7"/>
      <c r="AO189" s="7"/>
      <c r="AP189" s="7">
        <v>2997</v>
      </c>
      <c r="AQ189" s="7"/>
      <c r="AR189" s="7">
        <v>3830</v>
      </c>
      <c r="AS189" s="7">
        <v>960.67</v>
      </c>
      <c r="AT189" s="7"/>
      <c r="AU189" s="7"/>
      <c r="AV189" s="12">
        <f t="shared" si="103"/>
        <v>9.6067E-2</v>
      </c>
      <c r="AW189" s="19">
        <f t="shared" si="87"/>
        <v>0.30844978028815978</v>
      </c>
      <c r="AX189" s="15">
        <f t="shared" si="88"/>
        <v>0.21238278028815977</v>
      </c>
      <c r="AY189" s="15">
        <f t="shared" si="104"/>
        <v>4.5106445362928745E-2</v>
      </c>
      <c r="AZ189" s="7"/>
      <c r="BA189" s="7"/>
      <c r="BB189" s="7"/>
      <c r="BC189" s="7"/>
      <c r="BD189" s="7"/>
      <c r="BE189" s="15"/>
      <c r="BF189" s="16"/>
      <c r="BG189" s="16"/>
      <c r="BH189" s="20">
        <f t="shared" si="107"/>
        <v>0.53030023890662392</v>
      </c>
      <c r="BI189" s="20">
        <f t="shared" si="107"/>
        <v>9.63070098134018E-3</v>
      </c>
      <c r="BJ189" s="20">
        <f t="shared" si="107"/>
        <v>8.7033165796910367E-2</v>
      </c>
      <c r="BK189" s="20">
        <f t="shared" si="107"/>
        <v>9.1397699956570586E-2</v>
      </c>
      <c r="BL189" s="20">
        <f t="shared" si="107"/>
        <v>1.5868420862852977E-3</v>
      </c>
      <c r="BM189" s="20">
        <f t="shared" si="106"/>
        <v>0.12382011786216482</v>
      </c>
      <c r="BN189" s="20">
        <f t="shared" si="106"/>
        <v>0.13371215344989323</v>
      </c>
      <c r="BO189" s="20">
        <f t="shared" si="106"/>
        <v>2.1592636831914487E-2</v>
      </c>
      <c r="BP189" s="20">
        <f t="shared" si="106"/>
        <v>2.6556363999423108E-4</v>
      </c>
      <c r="BQ189" s="20">
        <f t="shared" si="106"/>
        <v>6.6088048830289018E-4</v>
      </c>
      <c r="BR189" s="20">
        <f t="shared" si="82"/>
        <v>1.3099698398938077E-2</v>
      </c>
      <c r="BS189" s="20">
        <f t="shared" si="82"/>
        <v>1.345365137412749E-3</v>
      </c>
      <c r="BT189" s="6"/>
      <c r="BU189" s="6"/>
      <c r="BV189" s="6"/>
      <c r="BW189" s="6">
        <f t="shared" si="89"/>
        <v>0.84797949537314432</v>
      </c>
      <c r="BX189" s="6">
        <f t="shared" si="90"/>
        <v>1.5400025040691122E-2</v>
      </c>
      <c r="BY189" s="6">
        <f t="shared" si="91"/>
        <v>0.13917085944625887</v>
      </c>
      <c r="BZ189" s="6">
        <f t="shared" si="92"/>
        <v>0.14614999164857193</v>
      </c>
      <c r="CA189" s="6">
        <f t="shared" si="93"/>
        <v>2.5374485109406321E-3</v>
      </c>
      <c r="CB189" s="6">
        <f t="shared" si="94"/>
        <v>0.19799523620484319</v>
      </c>
      <c r="CC189" s="6">
        <f t="shared" si="95"/>
        <v>0.21381314977620056</v>
      </c>
      <c r="CD189" s="6">
        <f t="shared" si="96"/>
        <v>3.4527823940366902E-2</v>
      </c>
      <c r="CE189" s="6">
        <f t="shared" si="97"/>
        <v>4.2465098996762041E-4</v>
      </c>
      <c r="CF189" s="6">
        <f t="shared" si="98"/>
        <v>1.0567845568550092E-3</v>
      </c>
      <c r="CG189" s="6">
        <f t="shared" si="99"/>
        <v>2.125416204217536E-2</v>
      </c>
      <c r="CH189" s="6">
        <f t="shared" si="100"/>
        <v>2.1828448079981824E-3</v>
      </c>
      <c r="CI189" s="6">
        <f t="shared" si="83"/>
        <v>1.5990554654878402</v>
      </c>
      <c r="CJ189">
        <f t="shared" si="84"/>
        <v>1.6224924723380136</v>
      </c>
      <c r="CK189" s="6"/>
    </row>
    <row r="190" spans="1:89" x14ac:dyDescent="0.45">
      <c r="A190" s="41" t="s">
        <v>588</v>
      </c>
      <c r="B190" s="7" t="s">
        <v>224</v>
      </c>
      <c r="C190" s="7">
        <v>717</v>
      </c>
      <c r="D190" s="7">
        <v>1473.15</v>
      </c>
      <c r="E190" s="7" t="s">
        <v>224</v>
      </c>
      <c r="F190" s="7">
        <f t="shared" si="101"/>
        <v>71.7</v>
      </c>
      <c r="G190" s="7">
        <f t="shared" si="102"/>
        <v>1200</v>
      </c>
      <c r="H190" s="15">
        <v>50.8</v>
      </c>
      <c r="I190" s="15">
        <v>1.84</v>
      </c>
      <c r="J190" s="15">
        <v>13.7</v>
      </c>
      <c r="K190" s="15">
        <v>12.4</v>
      </c>
      <c r="L190" s="15">
        <v>0.22</v>
      </c>
      <c r="M190" s="15">
        <v>6.67</v>
      </c>
      <c r="N190" s="15">
        <v>11.5</v>
      </c>
      <c r="O190" s="15">
        <v>2.68</v>
      </c>
      <c r="P190" s="15">
        <v>0.15</v>
      </c>
      <c r="Q190" s="15">
        <v>0.19</v>
      </c>
      <c r="R190" s="15">
        <f t="shared" si="105"/>
        <v>100.15000000000002</v>
      </c>
      <c r="S190" s="15"/>
      <c r="T190" s="12">
        <f t="shared" si="85"/>
        <v>0.48</v>
      </c>
      <c r="U190" s="12">
        <f t="shared" si="85"/>
        <v>3.0599999999999999E-2</v>
      </c>
      <c r="V190" t="s">
        <v>275</v>
      </c>
      <c r="Y190" s="16">
        <f t="shared" si="86"/>
        <v>100.47060000000003</v>
      </c>
      <c r="Z190" s="16"/>
      <c r="AA190" s="7" t="s">
        <v>276</v>
      </c>
      <c r="AB190" s="7" t="s">
        <v>70</v>
      </c>
      <c r="AC190" s="7" t="s">
        <v>173</v>
      </c>
      <c r="AD190" s="7">
        <v>-11.6</v>
      </c>
      <c r="AE190" s="7">
        <v>0.97199999999999998</v>
      </c>
      <c r="AF190" s="17">
        <f t="shared" ref="AF190:AF234" si="108">AE190*C190</f>
        <v>696.92399999999998</v>
      </c>
      <c r="AG190" s="18">
        <f t="shared" ref="AG190:AG234" si="109">(1-AE190)*C190</f>
        <v>20.076000000000018</v>
      </c>
      <c r="AH190" s="7">
        <v>717</v>
      </c>
      <c r="AI190" s="7">
        <v>1473.15</v>
      </c>
      <c r="AJ190" s="7"/>
      <c r="AK190" s="18"/>
      <c r="AL190" s="17"/>
      <c r="AM190" s="18"/>
      <c r="AN190" s="7">
        <v>17</v>
      </c>
      <c r="AO190" s="7"/>
      <c r="AP190" s="7"/>
      <c r="AQ190" s="7">
        <v>815</v>
      </c>
      <c r="AR190" s="7">
        <v>4800</v>
      </c>
      <c r="AS190" s="7">
        <v>306</v>
      </c>
      <c r="AT190" s="7">
        <f t="shared" ref="AT190:AT234" si="110">(AS190/44)/((AR190/18)+(AS190/44))</f>
        <v>2.5416689739188213E-2</v>
      </c>
      <c r="AU190" s="7"/>
      <c r="AV190" s="12">
        <f t="shared" si="103"/>
        <v>3.0599999999999999E-2</v>
      </c>
      <c r="AW190" s="19">
        <f t="shared" si="87"/>
        <v>0.21233282687441013</v>
      </c>
      <c r="AX190" s="15">
        <f t="shared" si="88"/>
        <v>0.18173282687441014</v>
      </c>
      <c r="AY190" s="15">
        <f t="shared" si="104"/>
        <v>3.302682036376433E-2</v>
      </c>
      <c r="AZ190" s="7"/>
      <c r="BA190" s="7"/>
      <c r="BB190" s="7"/>
      <c r="BC190" s="7"/>
      <c r="BD190" s="7"/>
      <c r="BE190" s="15"/>
      <c r="BF190" s="16"/>
      <c r="BG190" s="16"/>
      <c r="BH190" s="20">
        <f t="shared" si="107"/>
        <v>0.52997640611634711</v>
      </c>
      <c r="BI190" s="20">
        <f t="shared" si="107"/>
        <v>1.4440618659991303E-2</v>
      </c>
      <c r="BJ190" s="20">
        <f t="shared" si="107"/>
        <v>8.422444189827176E-2</v>
      </c>
      <c r="BK190" s="20">
        <f t="shared" si="107"/>
        <v>0.10818893406601585</v>
      </c>
      <c r="BL190" s="20">
        <f t="shared" si="107"/>
        <v>1.9440125985097821E-3</v>
      </c>
      <c r="BM190" s="20">
        <f t="shared" si="106"/>
        <v>0.10373596342432405</v>
      </c>
      <c r="BN190" s="20">
        <f t="shared" si="106"/>
        <v>0.12854782401580697</v>
      </c>
      <c r="BO190" s="20">
        <f t="shared" si="106"/>
        <v>2.7104530576985354E-2</v>
      </c>
      <c r="BP190" s="20">
        <f t="shared" si="106"/>
        <v>9.9819426314990529E-4</v>
      </c>
      <c r="BQ190" s="20">
        <f t="shared" si="106"/>
        <v>8.3907438059776498E-4</v>
      </c>
      <c r="BR190" s="20">
        <f t="shared" si="82"/>
        <v>1.6415739169348863E-2</v>
      </c>
      <c r="BS190" s="20">
        <f t="shared" si="82"/>
        <v>4.2849331434375692E-4</v>
      </c>
      <c r="BT190" s="6"/>
      <c r="BU190" s="6"/>
      <c r="BV190" s="6"/>
      <c r="BW190" s="6">
        <f t="shared" si="89"/>
        <v>0.84548299047999453</v>
      </c>
      <c r="BX190" s="6">
        <f t="shared" si="90"/>
        <v>2.3037435833228998E-2</v>
      </c>
      <c r="BY190" s="6">
        <f t="shared" si="91"/>
        <v>0.13436510038151842</v>
      </c>
      <c r="BZ190" s="6">
        <f t="shared" si="92"/>
        <v>0.17259618061355161</v>
      </c>
      <c r="CA190" s="6">
        <f t="shared" si="93"/>
        <v>3.1013259578163282E-3</v>
      </c>
      <c r="CB190" s="6">
        <f t="shared" si="94"/>
        <v>0.16549225883287016</v>
      </c>
      <c r="CC190" s="6">
        <f t="shared" si="95"/>
        <v>0.20507516450594715</v>
      </c>
      <c r="CD190" s="6">
        <f t="shared" si="96"/>
        <v>4.3240452411300603E-2</v>
      </c>
      <c r="CE190" s="6">
        <f t="shared" si="97"/>
        <v>1.5924412123785763E-3</v>
      </c>
      <c r="CF190" s="6">
        <f t="shared" si="98"/>
        <v>1.3385937720163451E-3</v>
      </c>
      <c r="CG190" s="6">
        <f t="shared" si="99"/>
        <v>2.6637069922308545E-2</v>
      </c>
      <c r="CH190" s="6">
        <f t="shared" si="100"/>
        <v>6.9529652351738242E-4</v>
      </c>
      <c r="CI190" s="6">
        <f t="shared" si="83"/>
        <v>1.595321944000623</v>
      </c>
      <c r="CJ190">
        <f t="shared" si="84"/>
        <v>1.622654310446449</v>
      </c>
      <c r="CK190" s="6"/>
    </row>
    <row r="191" spans="1:89" x14ac:dyDescent="0.45">
      <c r="A191" s="41" t="s">
        <v>588</v>
      </c>
      <c r="B191" s="7" t="s">
        <v>224</v>
      </c>
      <c r="C191" s="7">
        <v>980</v>
      </c>
      <c r="D191" s="7">
        <v>1473.15</v>
      </c>
      <c r="E191" s="7" t="s">
        <v>224</v>
      </c>
      <c r="F191" s="7">
        <f t="shared" si="101"/>
        <v>98</v>
      </c>
      <c r="G191" s="7">
        <f t="shared" si="102"/>
        <v>1200</v>
      </c>
      <c r="H191" s="15">
        <v>50.8</v>
      </c>
      <c r="I191" s="15">
        <v>1.84</v>
      </c>
      <c r="J191" s="15">
        <v>13.7</v>
      </c>
      <c r="K191" s="15">
        <v>12.4</v>
      </c>
      <c r="L191" s="15">
        <v>0.22</v>
      </c>
      <c r="M191" s="15">
        <v>6.67</v>
      </c>
      <c r="N191" s="15">
        <v>11.5</v>
      </c>
      <c r="O191" s="15">
        <v>2.68</v>
      </c>
      <c r="P191" s="15">
        <v>0.15</v>
      </c>
      <c r="Q191" s="15">
        <v>0.19</v>
      </c>
      <c r="R191" s="15">
        <f t="shared" si="105"/>
        <v>100.15000000000002</v>
      </c>
      <c r="S191" s="15"/>
      <c r="T191" s="12">
        <f t="shared" si="85"/>
        <v>1.83</v>
      </c>
      <c r="U191" s="12">
        <f t="shared" si="85"/>
        <v>2.93E-2</v>
      </c>
      <c r="V191" t="s">
        <v>275</v>
      </c>
      <c r="Y191" s="16">
        <f t="shared" si="86"/>
        <v>101.81930000000003</v>
      </c>
      <c r="Z191" s="16"/>
      <c r="AA191" s="7" t="s">
        <v>277</v>
      </c>
      <c r="AB191" s="7" t="s">
        <v>70</v>
      </c>
      <c r="AC191" s="7" t="s">
        <v>173</v>
      </c>
      <c r="AD191" s="7">
        <v>-9.1999999999999993</v>
      </c>
      <c r="AE191" s="7">
        <v>0.60099999999999998</v>
      </c>
      <c r="AF191" s="17">
        <f t="shared" si="108"/>
        <v>588.98</v>
      </c>
      <c r="AG191" s="18">
        <f t="shared" si="109"/>
        <v>391.02000000000004</v>
      </c>
      <c r="AH191" s="7">
        <v>980</v>
      </c>
      <c r="AI191" s="7">
        <v>1473.15</v>
      </c>
      <c r="AJ191" s="7"/>
      <c r="AK191" s="18"/>
      <c r="AL191" s="17"/>
      <c r="AM191" s="18"/>
      <c r="AN191" s="7">
        <v>377</v>
      </c>
      <c r="AO191" s="7"/>
      <c r="AP191" s="7"/>
      <c r="AQ191" s="7">
        <v>690</v>
      </c>
      <c r="AR191" s="7">
        <v>18300</v>
      </c>
      <c r="AS191" s="7">
        <v>293</v>
      </c>
      <c r="AT191" s="7">
        <f t="shared" si="110"/>
        <v>6.5073031337217488E-3</v>
      </c>
      <c r="AU191" s="7"/>
      <c r="AV191" s="12">
        <f t="shared" si="103"/>
        <v>2.93E-2</v>
      </c>
      <c r="AW191" s="19">
        <f t="shared" si="87"/>
        <v>0.20561859280169048</v>
      </c>
      <c r="AX191" s="15">
        <f t="shared" si="88"/>
        <v>0.17631859280169049</v>
      </c>
      <c r="AY191" s="15">
        <f t="shared" si="104"/>
        <v>3.1088246167568341E-2</v>
      </c>
      <c r="AZ191" s="7"/>
      <c r="BA191" s="7"/>
      <c r="BB191" s="7"/>
      <c r="BC191" s="7"/>
      <c r="BD191" s="7"/>
      <c r="BE191" s="15"/>
      <c r="BF191" s="16"/>
      <c r="BG191" s="16"/>
      <c r="BH191" s="20">
        <f t="shared" si="107"/>
        <v>0.52997640611634711</v>
      </c>
      <c r="BI191" s="20">
        <f t="shared" si="107"/>
        <v>1.4440618659991303E-2</v>
      </c>
      <c r="BJ191" s="20">
        <f t="shared" si="107"/>
        <v>8.422444189827176E-2</v>
      </c>
      <c r="BK191" s="20">
        <f t="shared" si="107"/>
        <v>0.10818893406601585</v>
      </c>
      <c r="BL191" s="20">
        <f t="shared" si="107"/>
        <v>1.9440125985097821E-3</v>
      </c>
      <c r="BM191" s="20">
        <f t="shared" si="106"/>
        <v>0.10373596342432405</v>
      </c>
      <c r="BN191" s="20">
        <f t="shared" si="106"/>
        <v>0.12854782401580697</v>
      </c>
      <c r="BO191" s="20">
        <f t="shared" si="106"/>
        <v>2.7104530576985354E-2</v>
      </c>
      <c r="BP191" s="20">
        <f t="shared" si="106"/>
        <v>9.9819426314990529E-4</v>
      </c>
      <c r="BQ191" s="20">
        <f t="shared" si="106"/>
        <v>8.3907438059776498E-4</v>
      </c>
      <c r="BR191" s="20">
        <f t="shared" si="82"/>
        <v>5.9824061581131488E-2</v>
      </c>
      <c r="BS191" s="20">
        <f t="shared" si="82"/>
        <v>3.9218939284756804E-4</v>
      </c>
      <c r="BT191" s="6"/>
      <c r="BU191" s="6"/>
      <c r="BV191" s="6"/>
      <c r="BW191" s="6">
        <f t="shared" si="89"/>
        <v>0.84548299047999453</v>
      </c>
      <c r="BX191" s="6">
        <f t="shared" si="90"/>
        <v>2.3037435833228998E-2</v>
      </c>
      <c r="BY191" s="6">
        <f t="shared" si="91"/>
        <v>0.13436510038151842</v>
      </c>
      <c r="BZ191" s="6">
        <f t="shared" si="92"/>
        <v>0.17259618061355161</v>
      </c>
      <c r="CA191" s="6">
        <f t="shared" si="93"/>
        <v>3.1013259578163282E-3</v>
      </c>
      <c r="CB191" s="6">
        <f t="shared" si="94"/>
        <v>0.16549225883287016</v>
      </c>
      <c r="CC191" s="6">
        <f t="shared" si="95"/>
        <v>0.20507516450594715</v>
      </c>
      <c r="CD191" s="6">
        <f t="shared" si="96"/>
        <v>4.3240452411300603E-2</v>
      </c>
      <c r="CE191" s="6">
        <f t="shared" si="97"/>
        <v>1.5924412123785763E-3</v>
      </c>
      <c r="CF191" s="6">
        <f t="shared" si="98"/>
        <v>1.3385937720163451E-3</v>
      </c>
      <c r="CG191" s="6">
        <f t="shared" si="99"/>
        <v>0.10155382907880134</v>
      </c>
      <c r="CH191" s="6">
        <f t="shared" si="100"/>
        <v>6.6575778232219954E-4</v>
      </c>
      <c r="CI191" s="6">
        <f t="shared" si="83"/>
        <v>1.595321944000623</v>
      </c>
      <c r="CJ191">
        <f t="shared" si="84"/>
        <v>1.6975415308617465</v>
      </c>
      <c r="CK191" s="6"/>
    </row>
    <row r="192" spans="1:89" x14ac:dyDescent="0.45">
      <c r="A192" s="41" t="s">
        <v>588</v>
      </c>
      <c r="B192" s="7" t="s">
        <v>224</v>
      </c>
      <c r="C192" s="7">
        <v>310</v>
      </c>
      <c r="D192" s="7">
        <v>1473.15</v>
      </c>
      <c r="E192" s="7" t="s">
        <v>224</v>
      </c>
      <c r="F192" s="7">
        <f t="shared" si="101"/>
        <v>31</v>
      </c>
      <c r="G192" s="7">
        <f t="shared" si="102"/>
        <v>1200</v>
      </c>
      <c r="H192" s="15">
        <v>50.8</v>
      </c>
      <c r="I192" s="15">
        <v>1.84</v>
      </c>
      <c r="J192" s="15">
        <v>13.7</v>
      </c>
      <c r="K192" s="15">
        <v>12.4</v>
      </c>
      <c r="L192" s="15">
        <v>0.22</v>
      </c>
      <c r="M192" s="15">
        <v>6.67</v>
      </c>
      <c r="N192" s="15">
        <v>11.5</v>
      </c>
      <c r="O192" s="15">
        <v>2.68</v>
      </c>
      <c r="P192" s="15">
        <v>0.15</v>
      </c>
      <c r="Q192" s="15">
        <v>0.19</v>
      </c>
      <c r="R192" s="15">
        <f t="shared" si="105"/>
        <v>100.15000000000002</v>
      </c>
      <c r="S192" s="15"/>
      <c r="T192" s="12">
        <f t="shared" si="85"/>
        <v>1.02</v>
      </c>
      <c r="U192" s="12">
        <f t="shared" si="85"/>
        <v>7.1999999999999998E-3</v>
      </c>
      <c r="V192" t="s">
        <v>275</v>
      </c>
      <c r="Y192" s="16">
        <f t="shared" si="86"/>
        <v>100.98720000000002</v>
      </c>
      <c r="Z192" s="16"/>
      <c r="AA192" s="7" t="s">
        <v>278</v>
      </c>
      <c r="AB192" s="7" t="s">
        <v>70</v>
      </c>
      <c r="AC192" s="7" t="s">
        <v>173</v>
      </c>
      <c r="AD192" s="7">
        <v>-9.1</v>
      </c>
      <c r="AE192" s="7">
        <v>0.61299999999999999</v>
      </c>
      <c r="AF192" s="17">
        <f t="shared" si="108"/>
        <v>190.03</v>
      </c>
      <c r="AG192" s="18">
        <f t="shared" si="109"/>
        <v>119.97</v>
      </c>
      <c r="AH192" s="7">
        <v>310</v>
      </c>
      <c r="AI192" s="7">
        <v>1473.15</v>
      </c>
      <c r="AJ192" s="7"/>
      <c r="AK192" s="18"/>
      <c r="AL192" s="17"/>
      <c r="AM192" s="18"/>
      <c r="AN192" s="7">
        <v>116</v>
      </c>
      <c r="AO192" s="7"/>
      <c r="AP192" s="7"/>
      <c r="AQ192" s="7">
        <v>201</v>
      </c>
      <c r="AR192" s="7">
        <v>10200</v>
      </c>
      <c r="AS192" s="7">
        <v>72</v>
      </c>
      <c r="AT192" s="7">
        <f t="shared" si="110"/>
        <v>2.8793857310440442E-3</v>
      </c>
      <c r="AU192" s="7"/>
      <c r="AV192" s="12">
        <f t="shared" si="103"/>
        <v>7.1999999999999998E-3</v>
      </c>
      <c r="AW192" s="19">
        <f t="shared" si="87"/>
        <v>0.18108857578292747</v>
      </c>
      <c r="AX192" s="15">
        <f t="shared" si="88"/>
        <v>0.17388857578292746</v>
      </c>
      <c r="AY192" s="15">
        <f t="shared" si="104"/>
        <v>3.0237236787814908E-2</v>
      </c>
      <c r="AZ192" s="7"/>
      <c r="BA192" s="7"/>
      <c r="BB192" s="7"/>
      <c r="BC192" s="7"/>
      <c r="BD192" s="7"/>
      <c r="BE192" s="15"/>
      <c r="BF192" s="16"/>
      <c r="BG192" s="16"/>
      <c r="BH192" s="20">
        <f t="shared" si="107"/>
        <v>0.52997640611634711</v>
      </c>
      <c r="BI192" s="20">
        <f t="shared" si="107"/>
        <v>1.4440618659991303E-2</v>
      </c>
      <c r="BJ192" s="20">
        <f t="shared" si="107"/>
        <v>8.422444189827176E-2</v>
      </c>
      <c r="BK192" s="20">
        <f t="shared" si="107"/>
        <v>0.10818893406601585</v>
      </c>
      <c r="BL192" s="20">
        <f t="shared" si="107"/>
        <v>1.9440125985097821E-3</v>
      </c>
      <c r="BM192" s="20">
        <f t="shared" si="106"/>
        <v>0.10373596342432405</v>
      </c>
      <c r="BN192" s="20">
        <f t="shared" si="106"/>
        <v>0.12854782401580697</v>
      </c>
      <c r="BO192" s="20">
        <f t="shared" si="106"/>
        <v>2.7104530576985354E-2</v>
      </c>
      <c r="BP192" s="20">
        <f t="shared" si="106"/>
        <v>9.9819426314990529E-4</v>
      </c>
      <c r="BQ192" s="20">
        <f t="shared" si="106"/>
        <v>8.3907438059776498E-4</v>
      </c>
      <c r="BR192" s="20">
        <f t="shared" ref="BR192:BS245" si="111">CG192/$CJ192</f>
        <v>3.4261933062829944E-2</v>
      </c>
      <c r="BS192" s="20">
        <f t="shared" si="111"/>
        <v>9.9025627938922249E-5</v>
      </c>
      <c r="BT192" s="6"/>
      <c r="BU192" s="6"/>
      <c r="BV192" s="6"/>
      <c r="BW192" s="6">
        <f t="shared" si="89"/>
        <v>0.84548299047999453</v>
      </c>
      <c r="BX192" s="6">
        <f t="shared" si="90"/>
        <v>2.3037435833228998E-2</v>
      </c>
      <c r="BY192" s="6">
        <f t="shared" si="91"/>
        <v>0.13436510038151842</v>
      </c>
      <c r="BZ192" s="6">
        <f t="shared" si="92"/>
        <v>0.17259618061355161</v>
      </c>
      <c r="CA192" s="6">
        <f t="shared" si="93"/>
        <v>3.1013259578163282E-3</v>
      </c>
      <c r="CB192" s="6">
        <f t="shared" si="94"/>
        <v>0.16549225883287016</v>
      </c>
      <c r="CC192" s="6">
        <f t="shared" si="95"/>
        <v>0.20507516450594715</v>
      </c>
      <c r="CD192" s="6">
        <f t="shared" si="96"/>
        <v>4.3240452411300603E-2</v>
      </c>
      <c r="CE192" s="6">
        <f t="shared" si="97"/>
        <v>1.5924412123785763E-3</v>
      </c>
      <c r="CF192" s="6">
        <f t="shared" si="98"/>
        <v>1.3385937720163451E-3</v>
      </c>
      <c r="CG192" s="6">
        <f t="shared" si="99"/>
        <v>5.6603773584905662E-2</v>
      </c>
      <c r="CH192" s="6">
        <f t="shared" si="100"/>
        <v>1.6359918200408997E-4</v>
      </c>
      <c r="CI192" s="6">
        <f t="shared" si="83"/>
        <v>1.595321944000623</v>
      </c>
      <c r="CJ192">
        <f t="shared" si="84"/>
        <v>1.6520893167675328</v>
      </c>
      <c r="CK192" s="6"/>
    </row>
    <row r="193" spans="1:89" x14ac:dyDescent="0.45">
      <c r="A193" s="41" t="s">
        <v>588</v>
      </c>
      <c r="B193" s="7" t="s">
        <v>224</v>
      </c>
      <c r="C193" s="7">
        <v>507</v>
      </c>
      <c r="D193" s="7">
        <v>1473.15</v>
      </c>
      <c r="E193" s="7" t="s">
        <v>224</v>
      </c>
      <c r="F193" s="7">
        <f t="shared" si="101"/>
        <v>50.7</v>
      </c>
      <c r="G193" s="7">
        <f t="shared" si="102"/>
        <v>1200</v>
      </c>
      <c r="H193" s="15">
        <v>50.8</v>
      </c>
      <c r="I193" s="15">
        <v>1.84</v>
      </c>
      <c r="J193" s="15">
        <v>13.7</v>
      </c>
      <c r="K193" s="15">
        <v>12.4</v>
      </c>
      <c r="L193" s="15">
        <v>0.22</v>
      </c>
      <c r="M193" s="15">
        <v>6.67</v>
      </c>
      <c r="N193" s="15">
        <v>11.5</v>
      </c>
      <c r="O193" s="15">
        <v>2.68</v>
      </c>
      <c r="P193" s="15">
        <v>0.15</v>
      </c>
      <c r="Q193" s="15">
        <v>0.19</v>
      </c>
      <c r="R193" s="15">
        <f t="shared" si="105"/>
        <v>100.15000000000002</v>
      </c>
      <c r="S193" s="15"/>
      <c r="T193" s="12">
        <f t="shared" si="85"/>
        <v>1.41</v>
      </c>
      <c r="U193" s="12">
        <f t="shared" si="85"/>
        <v>1.2500000000000001E-2</v>
      </c>
      <c r="V193" t="s">
        <v>275</v>
      </c>
      <c r="Y193" s="16">
        <f t="shared" si="86"/>
        <v>101.38250000000002</v>
      </c>
      <c r="Z193" s="16"/>
      <c r="AA193" s="7" t="s">
        <v>279</v>
      </c>
      <c r="AB193" s="7" t="s">
        <v>70</v>
      </c>
      <c r="AC193" s="7" t="s">
        <v>173</v>
      </c>
      <c r="AD193" s="7">
        <v>-9.1</v>
      </c>
      <c r="AE193" s="7">
        <v>0.59499999999999997</v>
      </c>
      <c r="AF193" s="17">
        <f t="shared" si="108"/>
        <v>301.66499999999996</v>
      </c>
      <c r="AG193" s="18">
        <f t="shared" si="109"/>
        <v>205.33500000000001</v>
      </c>
      <c r="AH193" s="7">
        <v>507</v>
      </c>
      <c r="AI193" s="7">
        <v>1473.15</v>
      </c>
      <c r="AJ193" s="7"/>
      <c r="AK193" s="18"/>
      <c r="AL193" s="17"/>
      <c r="AM193" s="18"/>
      <c r="AN193" s="7">
        <v>196</v>
      </c>
      <c r="AO193" s="7"/>
      <c r="AP193" s="7"/>
      <c r="AQ193" s="7">
        <v>331</v>
      </c>
      <c r="AR193" s="7">
        <v>14100</v>
      </c>
      <c r="AS193" s="7">
        <v>125</v>
      </c>
      <c r="AT193" s="7">
        <f t="shared" si="110"/>
        <v>3.613587087448807E-3</v>
      </c>
      <c r="AU193" s="7"/>
      <c r="AV193" s="12">
        <f t="shared" si="103"/>
        <v>1.2500000000000001E-2</v>
      </c>
      <c r="AW193" s="19">
        <f t="shared" si="87"/>
        <v>0.18586816825148528</v>
      </c>
      <c r="AX193" s="15">
        <f t="shared" si="88"/>
        <v>0.17336816825148527</v>
      </c>
      <c r="AY193" s="15">
        <f t="shared" si="104"/>
        <v>3.0056521762875304E-2</v>
      </c>
      <c r="AZ193" s="7"/>
      <c r="BA193" s="7"/>
      <c r="BB193" s="7"/>
      <c r="BC193" s="7"/>
      <c r="BD193" s="7"/>
      <c r="BE193" s="15"/>
      <c r="BF193" s="16"/>
      <c r="BG193" s="16"/>
      <c r="BH193" s="20">
        <f t="shared" si="107"/>
        <v>0.52997640611634711</v>
      </c>
      <c r="BI193" s="20">
        <f t="shared" si="107"/>
        <v>1.4440618659991303E-2</v>
      </c>
      <c r="BJ193" s="20">
        <f t="shared" si="107"/>
        <v>8.422444189827176E-2</v>
      </c>
      <c r="BK193" s="20">
        <f t="shared" si="107"/>
        <v>0.10818893406601585</v>
      </c>
      <c r="BL193" s="20">
        <f t="shared" si="107"/>
        <v>1.9440125985097821E-3</v>
      </c>
      <c r="BM193" s="20">
        <f t="shared" si="106"/>
        <v>0.10373596342432405</v>
      </c>
      <c r="BN193" s="20">
        <f t="shared" si="106"/>
        <v>0.12854782401580697</v>
      </c>
      <c r="BO193" s="20">
        <f t="shared" si="106"/>
        <v>2.7104530576985354E-2</v>
      </c>
      <c r="BP193" s="20">
        <f t="shared" si="106"/>
        <v>9.9819426314990529E-4</v>
      </c>
      <c r="BQ193" s="20">
        <f t="shared" si="106"/>
        <v>8.3907438059776498E-4</v>
      </c>
      <c r="BR193" s="20">
        <f t="shared" si="111"/>
        <v>4.674629293148639E-2</v>
      </c>
      <c r="BS193" s="20">
        <f t="shared" si="111"/>
        <v>1.6968423493076706E-4</v>
      </c>
      <c r="BT193" s="6"/>
      <c r="BU193" s="6"/>
      <c r="BV193" s="6"/>
      <c r="BW193" s="6">
        <f t="shared" si="89"/>
        <v>0.84548299047999453</v>
      </c>
      <c r="BX193" s="6">
        <f t="shared" si="90"/>
        <v>2.3037435833228998E-2</v>
      </c>
      <c r="BY193" s="6">
        <f t="shared" si="91"/>
        <v>0.13436510038151842</v>
      </c>
      <c r="BZ193" s="6">
        <f t="shared" si="92"/>
        <v>0.17259618061355161</v>
      </c>
      <c r="CA193" s="6">
        <f t="shared" si="93"/>
        <v>3.1013259578163282E-3</v>
      </c>
      <c r="CB193" s="6">
        <f t="shared" si="94"/>
        <v>0.16549225883287016</v>
      </c>
      <c r="CC193" s="6">
        <f t="shared" si="95"/>
        <v>0.20507516450594715</v>
      </c>
      <c r="CD193" s="6">
        <f t="shared" si="96"/>
        <v>4.3240452411300603E-2</v>
      </c>
      <c r="CE193" s="6">
        <f t="shared" si="97"/>
        <v>1.5924412123785763E-3</v>
      </c>
      <c r="CF193" s="6">
        <f t="shared" si="98"/>
        <v>1.3385937720163451E-3</v>
      </c>
      <c r="CG193" s="6">
        <f t="shared" si="99"/>
        <v>7.8246392896781355E-2</v>
      </c>
      <c r="CH193" s="6">
        <f t="shared" si="100"/>
        <v>2.8402635764598959E-4</v>
      </c>
      <c r="CI193" s="6">
        <f t="shared" si="83"/>
        <v>1.595321944000623</v>
      </c>
      <c r="CJ193">
        <f t="shared" si="84"/>
        <v>1.6738523632550504</v>
      </c>
      <c r="CK193" s="6"/>
    </row>
    <row r="194" spans="1:89" x14ac:dyDescent="0.45">
      <c r="A194" s="41" t="s">
        <v>588</v>
      </c>
      <c r="B194" s="7" t="s">
        <v>262</v>
      </c>
      <c r="C194" s="7">
        <v>515</v>
      </c>
      <c r="D194" s="7">
        <v>1473.15</v>
      </c>
      <c r="E194" s="7" t="s">
        <v>262</v>
      </c>
      <c r="F194" s="7">
        <f t="shared" si="101"/>
        <v>51.5</v>
      </c>
      <c r="G194" s="7">
        <f t="shared" si="102"/>
        <v>1200</v>
      </c>
      <c r="H194" s="15">
        <v>49.7</v>
      </c>
      <c r="I194" s="15">
        <v>1.58</v>
      </c>
      <c r="J194" s="15">
        <v>14.4</v>
      </c>
      <c r="K194" s="15">
        <v>11.3</v>
      </c>
      <c r="L194" s="15">
        <v>0.18</v>
      </c>
      <c r="M194" s="15">
        <v>7.14</v>
      </c>
      <c r="N194" s="15">
        <v>12.31</v>
      </c>
      <c r="O194" s="15">
        <v>2.93</v>
      </c>
      <c r="P194" s="15">
        <v>0.16</v>
      </c>
      <c r="Q194" s="15">
        <v>0.11</v>
      </c>
      <c r="R194" s="15">
        <f t="shared" si="105"/>
        <v>99.810000000000016</v>
      </c>
      <c r="S194" s="15"/>
      <c r="T194" s="12">
        <f t="shared" si="85"/>
        <v>0.83</v>
      </c>
      <c r="U194" s="12">
        <f t="shared" si="85"/>
        <v>2.0400000000000001E-2</v>
      </c>
      <c r="V194" t="s">
        <v>275</v>
      </c>
      <c r="Y194" s="16">
        <f t="shared" si="86"/>
        <v>100.55040000000001</v>
      </c>
      <c r="Z194" s="16"/>
      <c r="AA194" s="7" t="s">
        <v>280</v>
      </c>
      <c r="AB194" s="7" t="s">
        <v>70</v>
      </c>
      <c r="AC194" s="7" t="s">
        <v>173</v>
      </c>
      <c r="AD194" s="7"/>
      <c r="AE194" s="7">
        <v>0.86599999999999999</v>
      </c>
      <c r="AF194" s="17">
        <f t="shared" si="108"/>
        <v>445.99</v>
      </c>
      <c r="AG194" s="18">
        <f t="shared" si="109"/>
        <v>69.010000000000005</v>
      </c>
      <c r="AH194" s="7">
        <v>515</v>
      </c>
      <c r="AI194" s="7">
        <v>1473.15</v>
      </c>
      <c r="AJ194" s="7"/>
      <c r="AK194" s="18"/>
      <c r="AL194" s="17"/>
      <c r="AM194" s="18"/>
      <c r="AN194" s="7">
        <v>62</v>
      </c>
      <c r="AO194" s="7"/>
      <c r="AP194" s="7"/>
      <c r="AQ194" s="7">
        <v>489</v>
      </c>
      <c r="AR194" s="7">
        <v>8300</v>
      </c>
      <c r="AS194" s="7">
        <v>204</v>
      </c>
      <c r="AT194" s="7">
        <f t="shared" si="110"/>
        <v>9.9546726235658998E-3</v>
      </c>
      <c r="AU194" s="7"/>
      <c r="AV194" s="12">
        <f t="shared" si="103"/>
        <v>2.0400000000000001E-2</v>
      </c>
      <c r="AW194" s="19">
        <f t="shared" si="87"/>
        <v>0.21853917242662765</v>
      </c>
      <c r="AX194" s="15">
        <f t="shared" si="88"/>
        <v>0.19813917242662765</v>
      </c>
      <c r="AY194" s="15">
        <f t="shared" si="104"/>
        <v>3.9259131649908886E-2</v>
      </c>
      <c r="AZ194" s="7"/>
      <c r="BA194" s="7"/>
      <c r="BB194" s="7"/>
      <c r="BC194" s="7"/>
      <c r="BD194" s="7"/>
      <c r="BE194" s="15"/>
      <c r="BF194" s="16"/>
      <c r="BG194" s="16"/>
      <c r="BH194" s="20">
        <f t="shared" si="107"/>
        <v>0.51879011981252099</v>
      </c>
      <c r="BI194" s="20">
        <f t="shared" si="107"/>
        <v>1.2407021869020185E-2</v>
      </c>
      <c r="BJ194" s="20">
        <f t="shared" si="107"/>
        <v>8.8577323050501491E-2</v>
      </c>
      <c r="BK194" s="20">
        <f t="shared" si="107"/>
        <v>9.8646591652418653E-2</v>
      </c>
      <c r="BL194" s="20">
        <f t="shared" si="107"/>
        <v>1.5914440823092228E-3</v>
      </c>
      <c r="BM194" s="20">
        <f t="shared" si="106"/>
        <v>0.11110771261648032</v>
      </c>
      <c r="BN194" s="20">
        <f t="shared" si="106"/>
        <v>0.13767891233092114</v>
      </c>
      <c r="BO194" s="20">
        <f t="shared" si="106"/>
        <v>2.9649488173601694E-2</v>
      </c>
      <c r="BP194" s="20">
        <f t="shared" si="106"/>
        <v>1.0653352012730307E-3</v>
      </c>
      <c r="BQ194" s="20">
        <f t="shared" si="106"/>
        <v>4.8605121095315115E-4</v>
      </c>
      <c r="BR194" s="20">
        <f t="shared" si="111"/>
        <v>2.8068981502517985E-2</v>
      </c>
      <c r="BS194" s="20">
        <f t="shared" si="111"/>
        <v>2.8247638549227952E-4</v>
      </c>
      <c r="BT194" s="6"/>
      <c r="BU194" s="6"/>
      <c r="BV194" s="6"/>
      <c r="BW194" s="6">
        <f t="shared" si="89"/>
        <v>0.82717528793023098</v>
      </c>
      <c r="BX194" s="6">
        <f t="shared" si="90"/>
        <v>1.9782145987229247E-2</v>
      </c>
      <c r="BY194" s="6">
        <f t="shared" si="91"/>
        <v>0.14123047047400478</v>
      </c>
      <c r="BZ194" s="6">
        <f t="shared" si="92"/>
        <v>0.15728522910751075</v>
      </c>
      <c r="CA194" s="6">
        <f t="shared" si="93"/>
        <v>2.5374485109406321E-3</v>
      </c>
      <c r="CB194" s="6">
        <f t="shared" si="94"/>
        <v>0.17715363239380705</v>
      </c>
      <c r="CC194" s="6">
        <f t="shared" si="95"/>
        <v>0.21951958913636604</v>
      </c>
      <c r="CD194" s="6">
        <f t="shared" si="96"/>
        <v>4.7274076703399545E-2</v>
      </c>
      <c r="CE194" s="6">
        <f t="shared" si="97"/>
        <v>1.6986039598704816E-3</v>
      </c>
      <c r="CF194" s="6">
        <f t="shared" si="98"/>
        <v>7.7497534169367337E-4</v>
      </c>
      <c r="CG194" s="6">
        <f t="shared" si="99"/>
        <v>4.6059933407325192E-2</v>
      </c>
      <c r="CH194" s="6">
        <f t="shared" si="100"/>
        <v>4.6353101567825502E-4</v>
      </c>
      <c r="CI194" s="6">
        <f t="shared" ref="CI194:CI257" si="112">SUM(BW194:CF194)</f>
        <v>1.5944314595450533</v>
      </c>
      <c r="CJ194">
        <f t="shared" ref="CJ194:CJ257" si="113">SUM(BW194:CH194)</f>
        <v>1.6409549239680568</v>
      </c>
      <c r="CK194" s="6"/>
    </row>
    <row r="195" spans="1:89" x14ac:dyDescent="0.45">
      <c r="A195" s="41" t="s">
        <v>588</v>
      </c>
      <c r="B195" s="7" t="s">
        <v>262</v>
      </c>
      <c r="C195" s="7">
        <v>503</v>
      </c>
      <c r="D195" s="7">
        <v>1473.15</v>
      </c>
      <c r="E195" s="7" t="s">
        <v>262</v>
      </c>
      <c r="F195" s="7">
        <f t="shared" si="101"/>
        <v>50.3</v>
      </c>
      <c r="G195" s="7">
        <f t="shared" si="102"/>
        <v>1200</v>
      </c>
      <c r="H195" s="15">
        <v>49.7</v>
      </c>
      <c r="I195" s="15">
        <v>1.58</v>
      </c>
      <c r="J195" s="15">
        <v>14.4</v>
      </c>
      <c r="K195" s="15">
        <v>11.3</v>
      </c>
      <c r="L195" s="15">
        <v>0.18</v>
      </c>
      <c r="M195" s="15">
        <v>7.14</v>
      </c>
      <c r="N195" s="15">
        <v>12.31</v>
      </c>
      <c r="O195" s="15">
        <v>2.93</v>
      </c>
      <c r="P195" s="15">
        <v>0.16</v>
      </c>
      <c r="Q195" s="15">
        <v>0.11</v>
      </c>
      <c r="R195" s="15">
        <f t="shared" si="105"/>
        <v>99.810000000000016</v>
      </c>
      <c r="S195" s="15"/>
      <c r="T195" s="12">
        <f t="shared" si="85"/>
        <v>0.86</v>
      </c>
      <c r="U195" s="12">
        <f t="shared" si="85"/>
        <v>1.9699999999999999E-2</v>
      </c>
      <c r="V195" t="s">
        <v>275</v>
      </c>
      <c r="Y195" s="16">
        <f t="shared" si="86"/>
        <v>100.57970000000002</v>
      </c>
      <c r="Z195" s="16"/>
      <c r="AA195" s="7" t="s">
        <v>281</v>
      </c>
      <c r="AB195" s="7" t="s">
        <v>70</v>
      </c>
      <c r="AC195" s="7" t="s">
        <v>173</v>
      </c>
      <c r="AD195" s="7"/>
      <c r="AE195" s="7">
        <v>0.77400000000000002</v>
      </c>
      <c r="AF195" s="17">
        <f t="shared" si="108"/>
        <v>389.322</v>
      </c>
      <c r="AG195" s="18">
        <f t="shared" si="109"/>
        <v>113.67799999999998</v>
      </c>
      <c r="AH195" s="7">
        <v>503</v>
      </c>
      <c r="AI195" s="7">
        <v>1473.15</v>
      </c>
      <c r="AJ195" s="7"/>
      <c r="AK195" s="18"/>
      <c r="AL195" s="17"/>
      <c r="AM195" s="18"/>
      <c r="AN195" s="7">
        <v>106</v>
      </c>
      <c r="AO195" s="7"/>
      <c r="AP195" s="7"/>
      <c r="AQ195" s="7">
        <v>435</v>
      </c>
      <c r="AR195" s="7">
        <v>8600</v>
      </c>
      <c r="AS195" s="7">
        <v>197</v>
      </c>
      <c r="AT195" s="7">
        <f t="shared" si="110"/>
        <v>9.2840349159305242E-3</v>
      </c>
      <c r="AU195" s="7"/>
      <c r="AV195" s="12">
        <f t="shared" si="103"/>
        <v>1.9699999999999999E-2</v>
      </c>
      <c r="AW195" s="19">
        <f t="shared" si="87"/>
        <v>0.21739311363685654</v>
      </c>
      <c r="AX195" s="15">
        <f t="shared" si="88"/>
        <v>0.19769311363685654</v>
      </c>
      <c r="AY195" s="15">
        <f t="shared" si="104"/>
        <v>3.9082567179435077E-2</v>
      </c>
      <c r="AZ195" s="7"/>
      <c r="BA195" s="7"/>
      <c r="BB195" s="7"/>
      <c r="BC195" s="7"/>
      <c r="BD195" s="7"/>
      <c r="BE195" s="15"/>
      <c r="BF195" s="16"/>
      <c r="BG195" s="16"/>
      <c r="BH195" s="20">
        <f t="shared" si="107"/>
        <v>0.51879011981252099</v>
      </c>
      <c r="BI195" s="20">
        <f t="shared" si="107"/>
        <v>1.2407021869020185E-2</v>
      </c>
      <c r="BJ195" s="20">
        <f t="shared" si="107"/>
        <v>8.8577323050501491E-2</v>
      </c>
      <c r="BK195" s="20">
        <f t="shared" si="107"/>
        <v>9.8646591652418653E-2</v>
      </c>
      <c r="BL195" s="20">
        <f t="shared" si="107"/>
        <v>1.5914440823092228E-3</v>
      </c>
      <c r="BM195" s="20">
        <f t="shared" si="106"/>
        <v>0.11110771261648032</v>
      </c>
      <c r="BN195" s="20">
        <f t="shared" si="106"/>
        <v>0.13767891233092114</v>
      </c>
      <c r="BO195" s="20">
        <f t="shared" si="106"/>
        <v>2.9649488173601694E-2</v>
      </c>
      <c r="BP195" s="20">
        <f t="shared" si="106"/>
        <v>1.0653352012730307E-3</v>
      </c>
      <c r="BQ195" s="20">
        <f t="shared" si="106"/>
        <v>4.8605121095315115E-4</v>
      </c>
      <c r="BR195" s="20">
        <f t="shared" si="111"/>
        <v>2.9054327799585826E-2</v>
      </c>
      <c r="BS195" s="20">
        <f t="shared" si="111"/>
        <v>2.7250973729242746E-4</v>
      </c>
      <c r="BT195" s="6"/>
      <c r="BU195" s="6"/>
      <c r="BV195" s="6"/>
      <c r="BW195" s="6">
        <f t="shared" si="89"/>
        <v>0.82717528793023098</v>
      </c>
      <c r="BX195" s="6">
        <f t="shared" si="90"/>
        <v>1.9782145987229247E-2</v>
      </c>
      <c r="BY195" s="6">
        <f t="shared" si="91"/>
        <v>0.14123047047400478</v>
      </c>
      <c r="BZ195" s="6">
        <f t="shared" si="92"/>
        <v>0.15728522910751075</v>
      </c>
      <c r="CA195" s="6">
        <f t="shared" si="93"/>
        <v>2.5374485109406321E-3</v>
      </c>
      <c r="CB195" s="6">
        <f t="shared" si="94"/>
        <v>0.17715363239380705</v>
      </c>
      <c r="CC195" s="6">
        <f t="shared" si="95"/>
        <v>0.21951958913636604</v>
      </c>
      <c r="CD195" s="6">
        <f t="shared" si="96"/>
        <v>4.7274076703399545E-2</v>
      </c>
      <c r="CE195" s="6">
        <f t="shared" si="97"/>
        <v>1.6986039598704816E-3</v>
      </c>
      <c r="CF195" s="6">
        <f t="shared" si="98"/>
        <v>7.7497534169367337E-4</v>
      </c>
      <c r="CG195" s="6">
        <f t="shared" si="99"/>
        <v>4.7724750277469481E-2</v>
      </c>
      <c r="CH195" s="6">
        <f t="shared" si="100"/>
        <v>4.476255396500795E-4</v>
      </c>
      <c r="CI195" s="6">
        <f t="shared" si="112"/>
        <v>1.5944314595450533</v>
      </c>
      <c r="CJ195">
        <f t="shared" si="113"/>
        <v>1.642603835362173</v>
      </c>
      <c r="CK195" s="6"/>
    </row>
    <row r="196" spans="1:89" x14ac:dyDescent="0.45">
      <c r="A196" s="41" t="s">
        <v>588</v>
      </c>
      <c r="B196" s="7" t="s">
        <v>262</v>
      </c>
      <c r="C196" s="7">
        <v>503</v>
      </c>
      <c r="D196" s="7">
        <v>1473.15</v>
      </c>
      <c r="E196" s="7" t="s">
        <v>262</v>
      </c>
      <c r="F196" s="7">
        <f t="shared" si="101"/>
        <v>50.3</v>
      </c>
      <c r="G196" s="7">
        <f t="shared" si="102"/>
        <v>1200</v>
      </c>
      <c r="H196" s="15">
        <v>49.7</v>
      </c>
      <c r="I196" s="15">
        <v>1.58</v>
      </c>
      <c r="J196" s="15">
        <v>14.4</v>
      </c>
      <c r="K196" s="15">
        <v>11.3</v>
      </c>
      <c r="L196" s="15">
        <v>0.18</v>
      </c>
      <c r="M196" s="15">
        <v>7.14</v>
      </c>
      <c r="N196" s="15">
        <v>12.31</v>
      </c>
      <c r="O196" s="15">
        <v>2.93</v>
      </c>
      <c r="P196" s="15">
        <v>0.16</v>
      </c>
      <c r="Q196" s="15">
        <v>0.11</v>
      </c>
      <c r="R196" s="15">
        <f t="shared" si="105"/>
        <v>99.810000000000016</v>
      </c>
      <c r="S196" s="15"/>
      <c r="T196" s="12">
        <f t="shared" si="85"/>
        <v>1.67</v>
      </c>
      <c r="U196" s="12">
        <f t="shared" si="85"/>
        <v>6.1999999999999998E-3</v>
      </c>
      <c r="V196" t="s">
        <v>275</v>
      </c>
      <c r="Y196" s="16">
        <f t="shared" si="86"/>
        <v>101.37620000000003</v>
      </c>
      <c r="Z196" s="16"/>
      <c r="AA196" s="7" t="s">
        <v>282</v>
      </c>
      <c r="AB196" s="7" t="s">
        <v>70</v>
      </c>
      <c r="AC196" s="7" t="s">
        <v>173</v>
      </c>
      <c r="AD196" s="7"/>
      <c r="AE196" s="7">
        <v>0.41799999999999998</v>
      </c>
      <c r="AF196" s="17">
        <f t="shared" si="108"/>
        <v>210.25399999999999</v>
      </c>
      <c r="AG196" s="18">
        <f t="shared" si="109"/>
        <v>292.74600000000004</v>
      </c>
      <c r="AH196" s="7">
        <v>503</v>
      </c>
      <c r="AI196" s="7">
        <v>1473.15</v>
      </c>
      <c r="AJ196" s="7"/>
      <c r="AK196" s="18"/>
      <c r="AL196" s="17"/>
      <c r="AM196" s="18"/>
      <c r="AN196" s="7">
        <v>287</v>
      </c>
      <c r="AO196" s="7"/>
      <c r="AP196" s="7"/>
      <c r="AQ196" s="7">
        <v>228</v>
      </c>
      <c r="AR196" s="7">
        <v>16700</v>
      </c>
      <c r="AS196" s="7">
        <v>62</v>
      </c>
      <c r="AT196" s="7">
        <f t="shared" si="110"/>
        <v>1.5164774240538322E-3</v>
      </c>
      <c r="AU196" s="7"/>
      <c r="AV196" s="12">
        <f t="shared" si="103"/>
        <v>6.1999999999999998E-3</v>
      </c>
      <c r="AW196" s="19">
        <f t="shared" si="87"/>
        <v>0.20472358568836893</v>
      </c>
      <c r="AX196" s="15">
        <f t="shared" si="88"/>
        <v>0.19852358568836892</v>
      </c>
      <c r="AY196" s="15">
        <f t="shared" si="104"/>
        <v>3.9411614074567156E-2</v>
      </c>
      <c r="AZ196" s="7"/>
      <c r="BA196" s="7"/>
      <c r="BB196" s="7"/>
      <c r="BC196" s="7"/>
      <c r="BD196" s="7"/>
      <c r="BE196" s="15"/>
      <c r="BF196" s="16"/>
      <c r="BG196" s="16"/>
      <c r="BH196" s="20">
        <f t="shared" si="107"/>
        <v>0.51879011981252099</v>
      </c>
      <c r="BI196" s="20">
        <f t="shared" si="107"/>
        <v>1.2407021869020185E-2</v>
      </c>
      <c r="BJ196" s="20">
        <f t="shared" si="107"/>
        <v>8.8577323050501491E-2</v>
      </c>
      <c r="BK196" s="20">
        <f t="shared" si="107"/>
        <v>9.8646591652418653E-2</v>
      </c>
      <c r="BL196" s="20">
        <f t="shared" si="107"/>
        <v>1.5914440823092228E-3</v>
      </c>
      <c r="BM196" s="20">
        <f t="shared" si="106"/>
        <v>0.11110771261648032</v>
      </c>
      <c r="BN196" s="20">
        <f t="shared" si="106"/>
        <v>0.13767891233092114</v>
      </c>
      <c r="BO196" s="20">
        <f t="shared" si="106"/>
        <v>2.9649488173601694E-2</v>
      </c>
      <c r="BP196" s="20">
        <f t="shared" si="106"/>
        <v>1.0653352012730307E-3</v>
      </c>
      <c r="BQ196" s="20">
        <f t="shared" si="106"/>
        <v>4.8605121095315115E-4</v>
      </c>
      <c r="BR196" s="20">
        <f t="shared" si="111"/>
        <v>5.4926633711822971E-2</v>
      </c>
      <c r="BS196" s="20">
        <f t="shared" si="111"/>
        <v>8.3495221211560652E-5</v>
      </c>
      <c r="BT196" s="6"/>
      <c r="BU196" s="6"/>
      <c r="BV196" s="6"/>
      <c r="BW196" s="6">
        <f t="shared" si="89"/>
        <v>0.82717528793023098</v>
      </c>
      <c r="BX196" s="6">
        <f t="shared" si="90"/>
        <v>1.9782145987229247E-2</v>
      </c>
      <c r="BY196" s="6">
        <f t="shared" si="91"/>
        <v>0.14123047047400478</v>
      </c>
      <c r="BZ196" s="6">
        <f t="shared" si="92"/>
        <v>0.15728522910751075</v>
      </c>
      <c r="CA196" s="6">
        <f t="shared" si="93"/>
        <v>2.5374485109406321E-3</v>
      </c>
      <c r="CB196" s="6">
        <f t="shared" si="94"/>
        <v>0.17715363239380705</v>
      </c>
      <c r="CC196" s="6">
        <f t="shared" si="95"/>
        <v>0.21951958913636604</v>
      </c>
      <c r="CD196" s="6">
        <f t="shared" si="96"/>
        <v>4.7274076703399545E-2</v>
      </c>
      <c r="CE196" s="6">
        <f t="shared" si="97"/>
        <v>1.6986039598704816E-3</v>
      </c>
      <c r="CF196" s="6">
        <f t="shared" si="98"/>
        <v>7.7497534169367337E-4</v>
      </c>
      <c r="CG196" s="6">
        <f t="shared" si="99"/>
        <v>9.2674805771365151E-2</v>
      </c>
      <c r="CH196" s="6">
        <f t="shared" si="100"/>
        <v>1.4087707339241083E-4</v>
      </c>
      <c r="CI196" s="6">
        <f t="shared" si="112"/>
        <v>1.5944314595450533</v>
      </c>
      <c r="CJ196">
        <f t="shared" si="113"/>
        <v>1.6872471423898108</v>
      </c>
      <c r="CK196" s="6"/>
    </row>
    <row r="197" spans="1:89" x14ac:dyDescent="0.45">
      <c r="A197" s="41" t="s">
        <v>588</v>
      </c>
      <c r="B197" s="7" t="s">
        <v>262</v>
      </c>
      <c r="C197" s="7">
        <v>507</v>
      </c>
      <c r="D197" s="7">
        <v>1473.15</v>
      </c>
      <c r="E197" s="7" t="s">
        <v>262</v>
      </c>
      <c r="F197" s="7">
        <f t="shared" si="101"/>
        <v>50.7</v>
      </c>
      <c r="G197" s="7">
        <f t="shared" si="102"/>
        <v>1200</v>
      </c>
      <c r="H197" s="15">
        <v>49.7</v>
      </c>
      <c r="I197" s="15">
        <v>1.58</v>
      </c>
      <c r="J197" s="15">
        <v>14.4</v>
      </c>
      <c r="K197" s="15">
        <v>11.3</v>
      </c>
      <c r="L197" s="15">
        <v>0.18</v>
      </c>
      <c r="M197" s="15">
        <v>7.14</v>
      </c>
      <c r="N197" s="15">
        <v>12.31</v>
      </c>
      <c r="O197" s="15">
        <v>2.93</v>
      </c>
      <c r="P197" s="15">
        <v>0.16</v>
      </c>
      <c r="Q197" s="15">
        <v>0.11</v>
      </c>
      <c r="R197" s="15">
        <f t="shared" si="105"/>
        <v>99.810000000000016</v>
      </c>
      <c r="S197" s="15"/>
      <c r="T197" s="12">
        <f t="shared" si="85"/>
        <v>1.58</v>
      </c>
      <c r="U197" s="12">
        <f t="shared" si="85"/>
        <v>6.4000000000000003E-3</v>
      </c>
      <c r="V197" t="s">
        <v>275</v>
      </c>
      <c r="Y197" s="16">
        <f t="shared" si="86"/>
        <v>101.28640000000001</v>
      </c>
      <c r="Z197" s="16"/>
      <c r="AA197" s="7" t="s">
        <v>283</v>
      </c>
      <c r="AB197" s="7" t="s">
        <v>70</v>
      </c>
      <c r="AC197" s="7" t="s">
        <v>173</v>
      </c>
      <c r="AD197" s="7"/>
      <c r="AE197" s="7">
        <v>0.44800000000000001</v>
      </c>
      <c r="AF197" s="17">
        <f t="shared" si="108"/>
        <v>227.136</v>
      </c>
      <c r="AG197" s="18">
        <f t="shared" si="109"/>
        <v>279.86400000000003</v>
      </c>
      <c r="AH197" s="7">
        <v>507</v>
      </c>
      <c r="AI197" s="7">
        <v>1473.15</v>
      </c>
      <c r="AJ197" s="7"/>
      <c r="AK197" s="18"/>
      <c r="AL197" s="17"/>
      <c r="AM197" s="18"/>
      <c r="AN197" s="7">
        <v>271</v>
      </c>
      <c r="AO197" s="7"/>
      <c r="AP197" s="7"/>
      <c r="AQ197" s="7">
        <v>245</v>
      </c>
      <c r="AR197" s="7">
        <v>15800</v>
      </c>
      <c r="AS197" s="7">
        <v>64</v>
      </c>
      <c r="AT197" s="7">
        <f t="shared" si="110"/>
        <v>1.6543357382473231E-3</v>
      </c>
      <c r="AU197" s="7"/>
      <c r="AV197" s="12">
        <f t="shared" si="103"/>
        <v>6.4000000000000003E-3</v>
      </c>
      <c r="AW197" s="19">
        <f t="shared" si="87"/>
        <v>0.20631883648372476</v>
      </c>
      <c r="AX197" s="15">
        <f t="shared" si="88"/>
        <v>0.19991883648372477</v>
      </c>
      <c r="AY197" s="15">
        <f t="shared" si="104"/>
        <v>3.9967541181006282E-2</v>
      </c>
      <c r="AZ197" s="7"/>
      <c r="BA197" s="7"/>
      <c r="BB197" s="7"/>
      <c r="BC197" s="7"/>
      <c r="BD197" s="7"/>
      <c r="BE197" s="15"/>
      <c r="BF197" s="16"/>
      <c r="BG197" s="16"/>
      <c r="BH197" s="20">
        <f t="shared" si="107"/>
        <v>0.51879011981252099</v>
      </c>
      <c r="BI197" s="20">
        <f t="shared" si="107"/>
        <v>1.2407021869020185E-2</v>
      </c>
      <c r="BJ197" s="20">
        <f t="shared" si="107"/>
        <v>8.8577323050501491E-2</v>
      </c>
      <c r="BK197" s="20">
        <f t="shared" si="107"/>
        <v>9.8646591652418653E-2</v>
      </c>
      <c r="BL197" s="20">
        <f t="shared" si="107"/>
        <v>1.5914440823092228E-3</v>
      </c>
      <c r="BM197" s="20">
        <f t="shared" si="106"/>
        <v>0.11110771261648032</v>
      </c>
      <c r="BN197" s="20">
        <f t="shared" si="106"/>
        <v>0.13767891233092114</v>
      </c>
      <c r="BO197" s="20">
        <f t="shared" si="106"/>
        <v>2.9649488173601694E-2</v>
      </c>
      <c r="BP197" s="20">
        <f t="shared" si="106"/>
        <v>1.0653352012730307E-3</v>
      </c>
      <c r="BQ197" s="20">
        <f t="shared" si="106"/>
        <v>4.8605121095315115E-4</v>
      </c>
      <c r="BR197" s="20">
        <f t="shared" si="111"/>
        <v>5.2120658644889212E-2</v>
      </c>
      <c r="BS197" s="20">
        <f t="shared" si="111"/>
        <v>8.6444267847609192E-5</v>
      </c>
      <c r="BT197" s="6"/>
      <c r="BU197" s="6"/>
      <c r="BV197" s="6"/>
      <c r="BW197" s="6">
        <f t="shared" si="89"/>
        <v>0.82717528793023098</v>
      </c>
      <c r="BX197" s="6">
        <f t="shared" si="90"/>
        <v>1.9782145987229247E-2</v>
      </c>
      <c r="BY197" s="6">
        <f t="shared" si="91"/>
        <v>0.14123047047400478</v>
      </c>
      <c r="BZ197" s="6">
        <f t="shared" si="92"/>
        <v>0.15728522910751075</v>
      </c>
      <c r="CA197" s="6">
        <f t="shared" si="93"/>
        <v>2.5374485109406321E-3</v>
      </c>
      <c r="CB197" s="6">
        <f t="shared" si="94"/>
        <v>0.17715363239380705</v>
      </c>
      <c r="CC197" s="6">
        <f t="shared" si="95"/>
        <v>0.21951958913636604</v>
      </c>
      <c r="CD197" s="6">
        <f t="shared" si="96"/>
        <v>4.7274076703399545E-2</v>
      </c>
      <c r="CE197" s="6">
        <f t="shared" si="97"/>
        <v>1.6986039598704816E-3</v>
      </c>
      <c r="CF197" s="6">
        <f t="shared" si="98"/>
        <v>7.7497534169367337E-4</v>
      </c>
      <c r="CG197" s="6">
        <f t="shared" si="99"/>
        <v>8.7680355160932297E-2</v>
      </c>
      <c r="CH197" s="6">
        <f t="shared" si="100"/>
        <v>1.4542149511474666E-4</v>
      </c>
      <c r="CI197" s="6">
        <f t="shared" si="112"/>
        <v>1.5944314595450533</v>
      </c>
      <c r="CJ197">
        <f t="shared" si="113"/>
        <v>1.6822572362011001</v>
      </c>
      <c r="CK197" s="6"/>
    </row>
    <row r="198" spans="1:89" x14ac:dyDescent="0.45">
      <c r="A198" s="41" t="s">
        <v>588</v>
      </c>
      <c r="B198" s="7" t="s">
        <v>262</v>
      </c>
      <c r="C198" s="7">
        <v>504</v>
      </c>
      <c r="D198" s="7">
        <v>1473.15</v>
      </c>
      <c r="E198" s="7" t="s">
        <v>262</v>
      </c>
      <c r="F198" s="7">
        <f t="shared" si="101"/>
        <v>50.4</v>
      </c>
      <c r="G198" s="7">
        <f t="shared" si="102"/>
        <v>1200</v>
      </c>
      <c r="H198" s="15">
        <v>49.7</v>
      </c>
      <c r="I198" s="15">
        <v>1.58</v>
      </c>
      <c r="J198" s="15">
        <v>14.4</v>
      </c>
      <c r="K198" s="15">
        <v>11.3</v>
      </c>
      <c r="L198" s="15">
        <v>0.18</v>
      </c>
      <c r="M198" s="15">
        <v>7.14</v>
      </c>
      <c r="N198" s="15">
        <v>12.31</v>
      </c>
      <c r="O198" s="15">
        <v>2.93</v>
      </c>
      <c r="P198" s="15">
        <v>0.16</v>
      </c>
      <c r="Q198" s="15">
        <v>0.11</v>
      </c>
      <c r="R198" s="15">
        <f t="shared" si="105"/>
        <v>99.810000000000016</v>
      </c>
      <c r="S198" s="15"/>
      <c r="T198" s="12">
        <f t="shared" ref="T198:U261" si="114">AR198/10000</f>
        <v>0.37</v>
      </c>
      <c r="U198" s="12">
        <f t="shared" si="114"/>
        <v>2.23E-2</v>
      </c>
      <c r="V198" t="s">
        <v>275</v>
      </c>
      <c r="Y198" s="16">
        <f t="shared" ref="Y198:Y261" si="115">SUM(H198:P198,T198:U198)</f>
        <v>100.09230000000002</v>
      </c>
      <c r="Z198" s="16"/>
      <c r="AA198" s="7" t="s">
        <v>284</v>
      </c>
      <c r="AB198" s="7" t="s">
        <v>70</v>
      </c>
      <c r="AC198" s="7" t="s">
        <v>173</v>
      </c>
      <c r="AD198" s="7"/>
      <c r="AE198" s="7">
        <v>0.96499999999999997</v>
      </c>
      <c r="AF198" s="17">
        <f t="shared" si="108"/>
        <v>486.35999999999996</v>
      </c>
      <c r="AG198" s="18">
        <f t="shared" si="109"/>
        <v>17.640000000000015</v>
      </c>
      <c r="AH198" s="7">
        <v>504</v>
      </c>
      <c r="AI198" s="7">
        <v>1473.15</v>
      </c>
      <c r="AJ198" s="7"/>
      <c r="AK198" s="18"/>
      <c r="AL198" s="17"/>
      <c r="AM198" s="18"/>
      <c r="AN198" s="7">
        <v>16</v>
      </c>
      <c r="AO198" s="7"/>
      <c r="AP198" s="7"/>
      <c r="AQ198" s="7">
        <v>546</v>
      </c>
      <c r="AR198" s="7">
        <v>3700</v>
      </c>
      <c r="AS198" s="7">
        <v>223</v>
      </c>
      <c r="AT198" s="7">
        <f t="shared" si="110"/>
        <v>2.4062728547963604E-2</v>
      </c>
      <c r="AU198" s="7"/>
      <c r="AV198" s="12">
        <f t="shared" si="103"/>
        <v>2.23E-2</v>
      </c>
      <c r="AW198" s="19">
        <f t="shared" ref="AW198:AW261" si="116">((BH198*($BB$5))+(BJ198*($BB$6))+(BK198*($BB$7)+(BM198*$BB$8)+(BN198*$BB$9)+(BO198*($BB$10))+(BP198*$BB$11)+((C198/D198)*$BB$12)+(C198*$BB$13)+(BR198*$BB$14)+(C198*$BD$13))+(BR198*$BD$14))</f>
        <v>0.22545210516504491</v>
      </c>
      <c r="AX198" s="15">
        <f t="shared" ref="AX198:AX261" si="117">ABS(U198-AW198)</f>
        <v>0.20315210516504489</v>
      </c>
      <c r="AY198" s="15">
        <f t="shared" si="104"/>
        <v>4.1270777832989464E-2</v>
      </c>
      <c r="AZ198" s="7"/>
      <c r="BA198" s="7"/>
      <c r="BB198" s="7"/>
      <c r="BC198" s="7"/>
      <c r="BD198" s="7"/>
      <c r="BE198" s="15"/>
      <c r="BF198" s="16"/>
      <c r="BG198" s="16"/>
      <c r="BH198" s="20">
        <f t="shared" si="107"/>
        <v>0.51879011981252099</v>
      </c>
      <c r="BI198" s="20">
        <f t="shared" si="107"/>
        <v>1.2407021869020185E-2</v>
      </c>
      <c r="BJ198" s="20">
        <f t="shared" si="107"/>
        <v>8.8577323050501491E-2</v>
      </c>
      <c r="BK198" s="20">
        <f t="shared" si="107"/>
        <v>9.8646591652418653E-2</v>
      </c>
      <c r="BL198" s="20">
        <f t="shared" si="107"/>
        <v>1.5914440823092228E-3</v>
      </c>
      <c r="BM198" s="20">
        <f t="shared" si="106"/>
        <v>0.11110771261648032</v>
      </c>
      <c r="BN198" s="20">
        <f t="shared" si="106"/>
        <v>0.13767891233092114</v>
      </c>
      <c r="BO198" s="20">
        <f t="shared" si="106"/>
        <v>2.9649488173601694E-2</v>
      </c>
      <c r="BP198" s="20">
        <f t="shared" si="106"/>
        <v>1.0653352012730307E-3</v>
      </c>
      <c r="BQ198" s="20">
        <f t="shared" si="106"/>
        <v>4.8605121095315115E-4</v>
      </c>
      <c r="BR198" s="20">
        <f t="shared" si="111"/>
        <v>1.2710065744944028E-2</v>
      </c>
      <c r="BS198" s="20">
        <f t="shared" si="111"/>
        <v>3.1365654484808597E-4</v>
      </c>
      <c r="BT198" s="6"/>
      <c r="BU198" s="6"/>
      <c r="BV198" s="6"/>
      <c r="BW198" s="6">
        <f t="shared" ref="BW198:BW261" si="118">(H198/$CN$27)</f>
        <v>0.82717528793023098</v>
      </c>
      <c r="BX198" s="6">
        <f t="shared" ref="BX198:BX261" si="119">(I198/$CN$28)</f>
        <v>1.9782145987229247E-2</v>
      </c>
      <c r="BY198" s="6">
        <f t="shared" ref="BY198:BY261" si="120">(J198/$CN$29)</f>
        <v>0.14123047047400478</v>
      </c>
      <c r="BZ198" s="6">
        <f t="shared" ref="BZ198:BZ261" si="121">(K198/$CN$30)</f>
        <v>0.15728522910751075</v>
      </c>
      <c r="CA198" s="6">
        <f t="shared" ref="CA198:CA261" si="122">(L198/$CN$31)</f>
        <v>2.5374485109406321E-3</v>
      </c>
      <c r="CB198" s="6">
        <f t="shared" ref="CB198:CB261" si="123">(M198/$CN$32)</f>
        <v>0.17715363239380705</v>
      </c>
      <c r="CC198" s="6">
        <f t="shared" ref="CC198:CC261" si="124">(N198/$CN$33)</f>
        <v>0.21951958913636604</v>
      </c>
      <c r="CD198" s="6">
        <f t="shared" ref="CD198:CD261" si="125">(O198/$CN$34)</f>
        <v>4.7274076703399545E-2</v>
      </c>
      <c r="CE198" s="6">
        <f t="shared" ref="CE198:CE261" si="126">(P198/$CN$35)</f>
        <v>1.6986039598704816E-3</v>
      </c>
      <c r="CF198" s="6">
        <f t="shared" ref="CF198:CF261" si="127">(Q198/$CN$36)</f>
        <v>7.7497534169367337E-4</v>
      </c>
      <c r="CG198" s="6">
        <f t="shared" ref="CG198:CG261" si="128">(T198/$CN$37)</f>
        <v>2.0532741398446172E-2</v>
      </c>
      <c r="CH198" s="6">
        <f t="shared" ref="CH198:CH261" si="129">(U198/$CN$38)</f>
        <v>5.0670302204044537E-4</v>
      </c>
      <c r="CI198" s="6">
        <f t="shared" si="112"/>
        <v>1.5944314595450533</v>
      </c>
      <c r="CJ198">
        <f t="shared" si="113"/>
        <v>1.6154709039655399</v>
      </c>
      <c r="CK198" s="6"/>
    </row>
    <row r="199" spans="1:89" x14ac:dyDescent="0.45">
      <c r="A199" s="41" t="s">
        <v>588</v>
      </c>
      <c r="B199" s="7" t="s">
        <v>285</v>
      </c>
      <c r="C199" s="7">
        <v>2000</v>
      </c>
      <c r="D199" s="7">
        <v>1473.15</v>
      </c>
      <c r="E199" s="7" t="s">
        <v>285</v>
      </c>
      <c r="F199" s="7">
        <f t="shared" ref="F199:F262" si="130">C199/10</f>
        <v>200</v>
      </c>
      <c r="G199" s="7">
        <f t="shared" ref="G199:G262" si="131">D199-273.15</f>
        <v>1200</v>
      </c>
      <c r="H199" s="15">
        <v>48.34</v>
      </c>
      <c r="I199" s="15">
        <v>2.86</v>
      </c>
      <c r="J199" s="15">
        <v>14.61</v>
      </c>
      <c r="K199" s="15">
        <v>12.91</v>
      </c>
      <c r="L199" s="15"/>
      <c r="M199" s="15">
        <v>6.4</v>
      </c>
      <c r="N199" s="15">
        <v>10.87</v>
      </c>
      <c r="O199" s="15">
        <v>2.6</v>
      </c>
      <c r="P199" s="15">
        <v>0.3</v>
      </c>
      <c r="Q199" s="15"/>
      <c r="R199" s="15">
        <f t="shared" si="105"/>
        <v>98.89</v>
      </c>
      <c r="S199" s="15"/>
      <c r="T199" s="12">
        <f t="shared" si="114"/>
        <v>2.9</v>
      </c>
      <c r="U199" s="12">
        <f t="shared" si="114"/>
        <v>8.14E-2</v>
      </c>
      <c r="V199" t="s">
        <v>286</v>
      </c>
      <c r="Y199" s="16">
        <f t="shared" si="115"/>
        <v>101.87140000000001</v>
      </c>
      <c r="Z199" s="16"/>
      <c r="AA199" s="7" t="s">
        <v>287</v>
      </c>
      <c r="AB199" s="7" t="s">
        <v>70</v>
      </c>
      <c r="AC199" s="7" t="s">
        <v>173</v>
      </c>
      <c r="AD199" s="7" t="s">
        <v>288</v>
      </c>
      <c r="AE199" s="7">
        <v>0.45</v>
      </c>
      <c r="AF199" s="17">
        <f t="shared" si="108"/>
        <v>900</v>
      </c>
      <c r="AG199" s="18">
        <f t="shared" si="109"/>
        <v>1100</v>
      </c>
      <c r="AH199" s="7">
        <v>2000</v>
      </c>
      <c r="AI199" s="7">
        <v>1473.15</v>
      </c>
      <c r="AJ199" s="7">
        <v>1.5640000000000001</v>
      </c>
      <c r="AK199" s="18">
        <v>1.0069999999999999</v>
      </c>
      <c r="AL199" s="17">
        <f t="shared" ref="AL199:AM214" si="132">AF199*AJ199</f>
        <v>1407.6000000000001</v>
      </c>
      <c r="AM199" s="18">
        <f t="shared" si="132"/>
        <v>1107.6999999999998</v>
      </c>
      <c r="AN199" s="7"/>
      <c r="AO199" s="7">
        <f>1.6883*C199*AE199</f>
        <v>1519.47</v>
      </c>
      <c r="AP199" s="7"/>
      <c r="AQ199" s="7"/>
      <c r="AR199" s="7">
        <v>29000</v>
      </c>
      <c r="AS199" s="7">
        <v>814</v>
      </c>
      <c r="AT199" s="7">
        <f t="shared" si="110"/>
        <v>1.1352401731837863E-2</v>
      </c>
      <c r="AU199" s="7"/>
      <c r="AV199" s="12">
        <f t="shared" ref="AV199:AV262" si="133">AS199/10000</f>
        <v>8.14E-2</v>
      </c>
      <c r="AW199" s="19">
        <f t="shared" si="116"/>
        <v>0.23322608351649873</v>
      </c>
      <c r="AX199" s="15">
        <f t="shared" si="117"/>
        <v>0.15182608351649873</v>
      </c>
      <c r="AY199" s="15">
        <f t="shared" ref="AY199:AY262" si="134">(AV199-AW199)^2</f>
        <v>2.305115963595885E-2</v>
      </c>
      <c r="AZ199" s="7"/>
      <c r="BA199" s="7"/>
      <c r="BB199" s="7"/>
      <c r="BC199" s="7"/>
      <c r="BD199" s="7"/>
      <c r="BE199" s="15"/>
      <c r="BF199" s="16"/>
      <c r="BG199" s="16"/>
      <c r="BH199" s="20">
        <f t="shared" si="107"/>
        <v>0.51536696259314929</v>
      </c>
      <c r="BI199" s="20">
        <f t="shared" si="107"/>
        <v>2.2937765837855818E-2</v>
      </c>
      <c r="BJ199" s="20">
        <f t="shared" si="107"/>
        <v>9.178778630986921E-2</v>
      </c>
      <c r="BK199" s="20">
        <f t="shared" si="107"/>
        <v>0.11510773393309739</v>
      </c>
      <c r="BL199" s="20">
        <f t="shared" si="107"/>
        <v>0</v>
      </c>
      <c r="BM199" s="20">
        <f t="shared" si="106"/>
        <v>0.10171865056171944</v>
      </c>
      <c r="BN199" s="20">
        <f t="shared" si="106"/>
        <v>0.12416910149951126</v>
      </c>
      <c r="BO199" s="20">
        <f t="shared" si="106"/>
        <v>2.6871848932256304E-2</v>
      </c>
      <c r="BP199" s="20">
        <f t="shared" si="106"/>
        <v>2.0401503325413075E-3</v>
      </c>
      <c r="BQ199" s="20">
        <f t="shared" si="106"/>
        <v>0</v>
      </c>
      <c r="BR199" s="20">
        <f t="shared" si="111"/>
        <v>9.3354497439880502E-2</v>
      </c>
      <c r="BS199" s="20">
        <f t="shared" si="111"/>
        <v>1.0729143907007423E-3</v>
      </c>
      <c r="BT199" s="6"/>
      <c r="BU199" s="6"/>
      <c r="BV199" s="6"/>
      <c r="BW199" s="6">
        <f t="shared" si="118"/>
        <v>0.8045403102323414</v>
      </c>
      <c r="BX199" s="6">
        <f t="shared" si="119"/>
        <v>3.5808188305997239E-2</v>
      </c>
      <c r="BY199" s="6">
        <f t="shared" si="120"/>
        <v>0.14329008150175065</v>
      </c>
      <c r="BZ199" s="6">
        <f t="shared" si="121"/>
        <v>0.17969489449362511</v>
      </c>
      <c r="CA199" s="6">
        <f t="shared" si="122"/>
        <v>0</v>
      </c>
      <c r="CB199" s="6">
        <f t="shared" si="123"/>
        <v>0.15879317189360859</v>
      </c>
      <c r="CC199" s="6">
        <f t="shared" si="124"/>
        <v>0.19384061201562133</v>
      </c>
      <c r="CD199" s="6">
        <f t="shared" si="125"/>
        <v>4.1949692637828946E-2</v>
      </c>
      <c r="CE199" s="6">
        <f t="shared" si="126"/>
        <v>3.1848824247571526E-3</v>
      </c>
      <c r="CF199" s="6">
        <f t="shared" si="127"/>
        <v>0</v>
      </c>
      <c r="CG199" s="6">
        <f t="shared" si="128"/>
        <v>0.1609322974472808</v>
      </c>
      <c r="CH199" s="6">
        <f t="shared" si="129"/>
        <v>1.849579640990684E-3</v>
      </c>
      <c r="CI199" s="6">
        <f t="shared" si="112"/>
        <v>1.5611018335055304</v>
      </c>
      <c r="CJ199">
        <f t="shared" si="113"/>
        <v>1.7238837105938021</v>
      </c>
      <c r="CK199" s="6"/>
    </row>
    <row r="200" spans="1:89" x14ac:dyDescent="0.45">
      <c r="A200" s="41" t="s">
        <v>588</v>
      </c>
      <c r="B200" s="7" t="s">
        <v>285</v>
      </c>
      <c r="C200" s="7">
        <v>2000</v>
      </c>
      <c r="D200" s="7">
        <v>1473.15</v>
      </c>
      <c r="E200" s="7" t="s">
        <v>285</v>
      </c>
      <c r="F200" s="7">
        <f t="shared" si="130"/>
        <v>200</v>
      </c>
      <c r="G200" s="7">
        <f t="shared" si="131"/>
        <v>1200</v>
      </c>
      <c r="H200" s="15">
        <v>48.34</v>
      </c>
      <c r="I200" s="15">
        <v>2.86</v>
      </c>
      <c r="J200" s="15">
        <v>14.61</v>
      </c>
      <c r="K200" s="15">
        <v>12.91</v>
      </c>
      <c r="L200" s="15"/>
      <c r="M200" s="15">
        <v>6.4</v>
      </c>
      <c r="N200" s="15">
        <v>10.87</v>
      </c>
      <c r="O200" s="15">
        <v>2.6</v>
      </c>
      <c r="P200" s="15">
        <v>0.3</v>
      </c>
      <c r="Q200" s="15"/>
      <c r="R200" s="15">
        <f t="shared" ref="R200:R208" si="135">SUM(H200:Q200)</f>
        <v>98.89</v>
      </c>
      <c r="S200" s="15"/>
      <c r="T200" s="12">
        <f t="shared" si="114"/>
        <v>2.4300000000000002</v>
      </c>
      <c r="U200" s="12">
        <f t="shared" si="114"/>
        <v>7.8200000000000006E-2</v>
      </c>
      <c r="V200" t="s">
        <v>286</v>
      </c>
      <c r="Y200" s="16">
        <f t="shared" si="115"/>
        <v>101.3982</v>
      </c>
      <c r="Z200" s="16"/>
      <c r="AA200" s="7" t="s">
        <v>289</v>
      </c>
      <c r="AB200" s="7" t="s">
        <v>70</v>
      </c>
      <c r="AC200" s="7" t="s">
        <v>173</v>
      </c>
      <c r="AD200" s="7" t="s">
        <v>288</v>
      </c>
      <c r="AE200" s="7">
        <v>0.56000000000000005</v>
      </c>
      <c r="AF200" s="17">
        <f t="shared" si="108"/>
        <v>1120</v>
      </c>
      <c r="AG200" s="18">
        <f t="shared" si="109"/>
        <v>879.99999999999989</v>
      </c>
      <c r="AH200" s="7">
        <v>2000</v>
      </c>
      <c r="AI200" s="7">
        <v>1473.15</v>
      </c>
      <c r="AJ200" s="7">
        <v>1.5640000000000001</v>
      </c>
      <c r="AK200" s="18">
        <v>1.0069999999999999</v>
      </c>
      <c r="AL200" s="17">
        <f t="shared" si="132"/>
        <v>1751.68</v>
      </c>
      <c r="AM200" s="18">
        <f t="shared" si="132"/>
        <v>886.15999999999974</v>
      </c>
      <c r="AN200" s="7"/>
      <c r="AO200" s="7">
        <f>1.6734*C200*AE200</f>
        <v>1874.2080000000003</v>
      </c>
      <c r="AP200" s="7"/>
      <c r="AQ200" s="7"/>
      <c r="AR200" s="7">
        <v>24300</v>
      </c>
      <c r="AS200" s="7">
        <v>782</v>
      </c>
      <c r="AT200" s="7">
        <f t="shared" si="110"/>
        <v>1.2993918447376292E-2</v>
      </c>
      <c r="AU200" s="7"/>
      <c r="AV200" s="12">
        <f t="shared" si="133"/>
        <v>7.8200000000000006E-2</v>
      </c>
      <c r="AW200" s="19">
        <f t="shared" si="116"/>
        <v>0.24004496064064218</v>
      </c>
      <c r="AX200" s="15">
        <f t="shared" si="117"/>
        <v>0.16184496064064219</v>
      </c>
      <c r="AY200" s="15">
        <f t="shared" si="134"/>
        <v>2.619379128477102E-2</v>
      </c>
      <c r="AZ200" s="7"/>
      <c r="BA200" s="7"/>
      <c r="BB200" s="7"/>
      <c r="BC200" s="7"/>
      <c r="BD200" s="7"/>
      <c r="BE200" s="15"/>
      <c r="BF200" s="16"/>
      <c r="BG200" s="16"/>
      <c r="BH200" s="20">
        <f t="shared" si="107"/>
        <v>0.51536696259314929</v>
      </c>
      <c r="BI200" s="20">
        <f t="shared" si="107"/>
        <v>2.2937765837855818E-2</v>
      </c>
      <c r="BJ200" s="20">
        <f t="shared" si="107"/>
        <v>9.178778630986921E-2</v>
      </c>
      <c r="BK200" s="20">
        <f t="shared" si="107"/>
        <v>0.11510773393309739</v>
      </c>
      <c r="BL200" s="20">
        <f t="shared" si="107"/>
        <v>0</v>
      </c>
      <c r="BM200" s="20">
        <f t="shared" si="106"/>
        <v>0.10171865056171944</v>
      </c>
      <c r="BN200" s="20">
        <f t="shared" si="106"/>
        <v>0.12416910149951126</v>
      </c>
      <c r="BO200" s="20">
        <f t="shared" si="106"/>
        <v>2.6871848932256304E-2</v>
      </c>
      <c r="BP200" s="20">
        <f t="shared" si="106"/>
        <v>2.0401503325413075E-3</v>
      </c>
      <c r="BQ200" s="20">
        <f t="shared" si="106"/>
        <v>0</v>
      </c>
      <c r="BR200" s="20">
        <f t="shared" si="111"/>
        <v>7.9429742259490843E-2</v>
      </c>
      <c r="BS200" s="20">
        <f t="shared" si="111"/>
        <v>1.0466152316799789E-3</v>
      </c>
      <c r="BT200" s="6"/>
      <c r="BU200" s="6"/>
      <c r="BV200" s="6"/>
      <c r="BW200" s="6">
        <f t="shared" si="118"/>
        <v>0.8045403102323414</v>
      </c>
      <c r="BX200" s="6">
        <f t="shared" si="119"/>
        <v>3.5808188305997239E-2</v>
      </c>
      <c r="BY200" s="6">
        <f t="shared" si="120"/>
        <v>0.14329008150175065</v>
      </c>
      <c r="BZ200" s="6">
        <f t="shared" si="121"/>
        <v>0.17969489449362511</v>
      </c>
      <c r="CA200" s="6">
        <f t="shared" si="122"/>
        <v>0</v>
      </c>
      <c r="CB200" s="6">
        <f t="shared" si="123"/>
        <v>0.15879317189360859</v>
      </c>
      <c r="CC200" s="6">
        <f t="shared" si="124"/>
        <v>0.19384061201562133</v>
      </c>
      <c r="CD200" s="6">
        <f t="shared" si="125"/>
        <v>4.1949692637828946E-2</v>
      </c>
      <c r="CE200" s="6">
        <f t="shared" si="126"/>
        <v>3.1848824247571526E-3</v>
      </c>
      <c r="CF200" s="6">
        <f t="shared" si="127"/>
        <v>0</v>
      </c>
      <c r="CG200" s="6">
        <f t="shared" si="128"/>
        <v>0.13485016648168702</v>
      </c>
      <c r="CH200" s="6">
        <f t="shared" si="129"/>
        <v>1.7768688934333109E-3</v>
      </c>
      <c r="CI200" s="6">
        <f t="shared" si="112"/>
        <v>1.5611018335055304</v>
      </c>
      <c r="CJ200">
        <f t="shared" si="113"/>
        <v>1.6977288688806507</v>
      </c>
      <c r="CK200" s="6"/>
    </row>
    <row r="201" spans="1:89" x14ac:dyDescent="0.45">
      <c r="A201" s="41" t="s">
        <v>588</v>
      </c>
      <c r="B201" s="7" t="s">
        <v>285</v>
      </c>
      <c r="C201" s="7">
        <v>2000</v>
      </c>
      <c r="D201" s="7">
        <v>1473.15</v>
      </c>
      <c r="E201" s="7" t="s">
        <v>285</v>
      </c>
      <c r="F201" s="7">
        <f t="shared" si="130"/>
        <v>200</v>
      </c>
      <c r="G201" s="7">
        <f t="shared" si="131"/>
        <v>1200</v>
      </c>
      <c r="H201" s="15">
        <v>48.34</v>
      </c>
      <c r="I201" s="15">
        <v>2.86</v>
      </c>
      <c r="J201" s="15">
        <v>14.61</v>
      </c>
      <c r="K201" s="15">
        <v>12.91</v>
      </c>
      <c r="L201" s="15"/>
      <c r="M201" s="15">
        <v>6.4</v>
      </c>
      <c r="N201" s="15">
        <v>10.87</v>
      </c>
      <c r="O201" s="15">
        <v>2.6</v>
      </c>
      <c r="P201" s="15">
        <v>0.3</v>
      </c>
      <c r="Q201" s="15"/>
      <c r="R201" s="15">
        <f t="shared" si="135"/>
        <v>98.89</v>
      </c>
      <c r="S201" s="15"/>
      <c r="T201" s="12">
        <f t="shared" si="114"/>
        <v>1.85</v>
      </c>
      <c r="U201" s="12">
        <f t="shared" si="114"/>
        <v>7.9399999999999998E-2</v>
      </c>
      <c r="V201" t="s">
        <v>286</v>
      </c>
      <c r="Y201" s="16">
        <f t="shared" si="115"/>
        <v>100.8194</v>
      </c>
      <c r="Z201" s="16"/>
      <c r="AA201" s="7" t="s">
        <v>290</v>
      </c>
      <c r="AB201" s="7" t="s">
        <v>70</v>
      </c>
      <c r="AC201" s="7" t="s">
        <v>173</v>
      </c>
      <c r="AD201" s="7" t="s">
        <v>288</v>
      </c>
      <c r="AE201" s="7">
        <v>0.78</v>
      </c>
      <c r="AF201" s="17">
        <f t="shared" si="108"/>
        <v>1560</v>
      </c>
      <c r="AG201" s="18">
        <f t="shared" si="109"/>
        <v>439.99999999999994</v>
      </c>
      <c r="AH201" s="7">
        <v>2000</v>
      </c>
      <c r="AI201" s="7">
        <v>1473.15</v>
      </c>
      <c r="AJ201" s="7">
        <v>1.5640000000000001</v>
      </c>
      <c r="AK201" s="18">
        <v>1.0069999999999999</v>
      </c>
      <c r="AL201" s="17">
        <f t="shared" si="132"/>
        <v>2439.84</v>
      </c>
      <c r="AM201" s="18">
        <f t="shared" si="132"/>
        <v>443.07999999999987</v>
      </c>
      <c r="AN201" s="7"/>
      <c r="AO201" s="7">
        <f>1.6484*C201*AE201</f>
        <v>2571.5040000000004</v>
      </c>
      <c r="AP201" s="7"/>
      <c r="AQ201" s="7"/>
      <c r="AR201" s="7">
        <v>18500</v>
      </c>
      <c r="AS201" s="7">
        <v>794</v>
      </c>
      <c r="AT201" s="7">
        <f t="shared" si="110"/>
        <v>1.7254784544580896E-2</v>
      </c>
      <c r="AU201" s="7"/>
      <c r="AV201" s="12">
        <f t="shared" si="133"/>
        <v>7.9399999999999998E-2</v>
      </c>
      <c r="AW201" s="19">
        <f t="shared" si="116"/>
        <v>0.24875709130797272</v>
      </c>
      <c r="AX201" s="15">
        <f t="shared" si="117"/>
        <v>0.16935709130797272</v>
      </c>
      <c r="AY201" s="15">
        <f t="shared" si="134"/>
        <v>2.8681824376297009E-2</v>
      </c>
      <c r="AZ201" s="7"/>
      <c r="BA201" s="7"/>
      <c r="BB201" s="7"/>
      <c r="BC201" s="7"/>
      <c r="BD201" s="7"/>
      <c r="BE201" s="15"/>
      <c r="BF201" s="16"/>
      <c r="BG201" s="16"/>
      <c r="BH201" s="20">
        <f t="shared" si="107"/>
        <v>0.51536696259314929</v>
      </c>
      <c r="BI201" s="20">
        <f t="shared" si="107"/>
        <v>2.2937765837855818E-2</v>
      </c>
      <c r="BJ201" s="20">
        <f t="shared" si="107"/>
        <v>9.178778630986921E-2</v>
      </c>
      <c r="BK201" s="20">
        <f t="shared" si="107"/>
        <v>0.11510773393309739</v>
      </c>
      <c r="BL201" s="20">
        <f t="shared" si="107"/>
        <v>0</v>
      </c>
      <c r="BM201" s="20">
        <f t="shared" si="106"/>
        <v>0.10171865056171944</v>
      </c>
      <c r="BN201" s="20">
        <f t="shared" si="106"/>
        <v>0.12416910149951126</v>
      </c>
      <c r="BO201" s="20">
        <f t="shared" si="106"/>
        <v>2.6871848932256304E-2</v>
      </c>
      <c r="BP201" s="20">
        <f t="shared" si="106"/>
        <v>2.0401503325413075E-3</v>
      </c>
      <c r="BQ201" s="20">
        <f t="shared" si="106"/>
        <v>0</v>
      </c>
      <c r="BR201" s="20">
        <f t="shared" si="111"/>
        <v>6.1638794507608306E-2</v>
      </c>
      <c r="BS201" s="20">
        <f t="shared" si="111"/>
        <v>1.0831942066723394E-3</v>
      </c>
      <c r="BT201" s="6"/>
      <c r="BU201" s="6"/>
      <c r="BV201" s="6"/>
      <c r="BW201" s="6">
        <f t="shared" si="118"/>
        <v>0.8045403102323414</v>
      </c>
      <c r="BX201" s="6">
        <f t="shared" si="119"/>
        <v>3.5808188305997239E-2</v>
      </c>
      <c r="BY201" s="6">
        <f t="shared" si="120"/>
        <v>0.14329008150175065</v>
      </c>
      <c r="BZ201" s="6">
        <f t="shared" si="121"/>
        <v>0.17969489449362511</v>
      </c>
      <c r="CA201" s="6">
        <f t="shared" si="122"/>
        <v>0</v>
      </c>
      <c r="CB201" s="6">
        <f t="shared" si="123"/>
        <v>0.15879317189360859</v>
      </c>
      <c r="CC201" s="6">
        <f t="shared" si="124"/>
        <v>0.19384061201562133</v>
      </c>
      <c r="CD201" s="6">
        <f t="shared" si="125"/>
        <v>4.1949692637828946E-2</v>
      </c>
      <c r="CE201" s="6">
        <f t="shared" si="126"/>
        <v>3.1848824247571526E-3</v>
      </c>
      <c r="CF201" s="6">
        <f t="shared" si="127"/>
        <v>0</v>
      </c>
      <c r="CG201" s="6">
        <f t="shared" si="128"/>
        <v>0.10266370699223086</v>
      </c>
      <c r="CH201" s="6">
        <f t="shared" si="129"/>
        <v>1.8041354237673256E-3</v>
      </c>
      <c r="CI201" s="6">
        <f t="shared" si="112"/>
        <v>1.5611018335055304</v>
      </c>
      <c r="CJ201">
        <f t="shared" si="113"/>
        <v>1.6655696759215286</v>
      </c>
      <c r="CK201" s="6"/>
    </row>
    <row r="202" spans="1:89" x14ac:dyDescent="0.45">
      <c r="A202" s="41" t="s">
        <v>588</v>
      </c>
      <c r="B202" s="7" t="s">
        <v>285</v>
      </c>
      <c r="C202" s="7">
        <v>2000</v>
      </c>
      <c r="D202" s="7">
        <v>1473.15</v>
      </c>
      <c r="E202" s="7" t="s">
        <v>285</v>
      </c>
      <c r="F202" s="7">
        <f t="shared" si="130"/>
        <v>200</v>
      </c>
      <c r="G202" s="7">
        <f t="shared" si="131"/>
        <v>1200</v>
      </c>
      <c r="H202" s="15">
        <v>48.34</v>
      </c>
      <c r="I202" s="15">
        <v>2.86</v>
      </c>
      <c r="J202" s="15">
        <v>14.61</v>
      </c>
      <c r="K202" s="15">
        <v>12.91</v>
      </c>
      <c r="L202" s="15"/>
      <c r="M202" s="15">
        <v>6.4</v>
      </c>
      <c r="N202" s="15">
        <v>10.87</v>
      </c>
      <c r="O202" s="15">
        <v>2.6</v>
      </c>
      <c r="P202" s="15">
        <v>0.3</v>
      </c>
      <c r="Q202" s="15"/>
      <c r="R202" s="15">
        <f t="shared" si="135"/>
        <v>98.89</v>
      </c>
      <c r="S202" s="15"/>
      <c r="T202" s="12">
        <f t="shared" si="114"/>
        <v>2</v>
      </c>
      <c r="U202" s="12">
        <f t="shared" si="114"/>
        <v>9.9199999999999997E-2</v>
      </c>
      <c r="V202" t="s">
        <v>286</v>
      </c>
      <c r="Y202" s="16">
        <f t="shared" si="115"/>
        <v>100.9892</v>
      </c>
      <c r="Z202" s="16"/>
      <c r="AA202" s="7" t="s">
        <v>291</v>
      </c>
      <c r="AB202" s="7" t="s">
        <v>70</v>
      </c>
      <c r="AC202" s="7" t="s">
        <v>173</v>
      </c>
      <c r="AD202" s="7" t="s">
        <v>288</v>
      </c>
      <c r="AE202" s="7">
        <v>0.76</v>
      </c>
      <c r="AF202" s="17">
        <f t="shared" si="108"/>
        <v>1520</v>
      </c>
      <c r="AG202" s="18">
        <f t="shared" si="109"/>
        <v>480</v>
      </c>
      <c r="AH202" s="7">
        <v>2000</v>
      </c>
      <c r="AI202" s="7">
        <v>1473.15</v>
      </c>
      <c r="AJ202" s="7">
        <v>1.5640000000000001</v>
      </c>
      <c r="AK202" s="18">
        <v>1.0069999999999999</v>
      </c>
      <c r="AL202" s="17">
        <f t="shared" si="132"/>
        <v>2377.2800000000002</v>
      </c>
      <c r="AM202" s="18">
        <f t="shared" si="132"/>
        <v>483.35999999999996</v>
      </c>
      <c r="AN202" s="7"/>
      <c r="AO202" s="7">
        <f>1.6503*C202*AE202</f>
        <v>2508.4560000000001</v>
      </c>
      <c r="AP202" s="7"/>
      <c r="AQ202" s="7"/>
      <c r="AR202" s="7">
        <v>20000</v>
      </c>
      <c r="AS202" s="7">
        <v>992</v>
      </c>
      <c r="AT202" s="7">
        <f t="shared" si="110"/>
        <v>1.9887376149404806E-2</v>
      </c>
      <c r="AU202" s="7"/>
      <c r="AV202" s="12">
        <f t="shared" si="133"/>
        <v>9.9199999999999997E-2</v>
      </c>
      <c r="AW202" s="19">
        <f t="shared" si="116"/>
        <v>0.2464807226087927</v>
      </c>
      <c r="AX202" s="15">
        <f t="shared" si="117"/>
        <v>0.14728072260879271</v>
      </c>
      <c r="AY202" s="15">
        <f t="shared" si="134"/>
        <v>2.1691611252168144E-2</v>
      </c>
      <c r="AZ202" s="7"/>
      <c r="BA202" s="7"/>
      <c r="BB202" s="7"/>
      <c r="BC202" s="7"/>
      <c r="BD202" s="7"/>
      <c r="BE202" s="15"/>
      <c r="BF202" s="16"/>
      <c r="BG202" s="16"/>
      <c r="BH202" s="20">
        <f t="shared" si="107"/>
        <v>0.51536696259314929</v>
      </c>
      <c r="BI202" s="20">
        <f t="shared" si="107"/>
        <v>2.2937765837855818E-2</v>
      </c>
      <c r="BJ202" s="20">
        <f t="shared" si="107"/>
        <v>9.178778630986921E-2</v>
      </c>
      <c r="BK202" s="20">
        <f t="shared" si="107"/>
        <v>0.11510773393309739</v>
      </c>
      <c r="BL202" s="20">
        <f t="shared" si="107"/>
        <v>0</v>
      </c>
      <c r="BM202" s="20">
        <f t="shared" si="106"/>
        <v>0.10171865056171944</v>
      </c>
      <c r="BN202" s="20">
        <f t="shared" si="106"/>
        <v>0.12416910149951126</v>
      </c>
      <c r="BO202" s="20">
        <f t="shared" si="106"/>
        <v>2.6871848932256304E-2</v>
      </c>
      <c r="BP202" s="20">
        <f t="shared" si="106"/>
        <v>2.0401503325413075E-3</v>
      </c>
      <c r="BQ202" s="20">
        <f t="shared" si="106"/>
        <v>0</v>
      </c>
      <c r="BR202" s="20">
        <f t="shared" si="111"/>
        <v>6.6287342393029511E-2</v>
      </c>
      <c r="BS202" s="20">
        <f t="shared" si="111"/>
        <v>1.3462189577857447E-3</v>
      </c>
      <c r="BT202" s="6"/>
      <c r="BU202" s="6"/>
      <c r="BV202" s="6"/>
      <c r="BW202" s="6">
        <f t="shared" si="118"/>
        <v>0.8045403102323414</v>
      </c>
      <c r="BX202" s="6">
        <f t="shared" si="119"/>
        <v>3.5808188305997239E-2</v>
      </c>
      <c r="BY202" s="6">
        <f t="shared" si="120"/>
        <v>0.14329008150175065</v>
      </c>
      <c r="BZ202" s="6">
        <f t="shared" si="121"/>
        <v>0.17969489449362511</v>
      </c>
      <c r="CA202" s="6">
        <f t="shared" si="122"/>
        <v>0</v>
      </c>
      <c r="CB202" s="6">
        <f t="shared" si="123"/>
        <v>0.15879317189360859</v>
      </c>
      <c r="CC202" s="6">
        <f t="shared" si="124"/>
        <v>0.19384061201562133</v>
      </c>
      <c r="CD202" s="6">
        <f t="shared" si="125"/>
        <v>4.1949692637828946E-2</v>
      </c>
      <c r="CE202" s="6">
        <f t="shared" si="126"/>
        <v>3.1848824247571526E-3</v>
      </c>
      <c r="CF202" s="6">
        <f t="shared" si="127"/>
        <v>0</v>
      </c>
      <c r="CG202" s="6">
        <f t="shared" si="128"/>
        <v>0.11098779134295228</v>
      </c>
      <c r="CH202" s="6">
        <f t="shared" si="129"/>
        <v>2.2540331742785732E-3</v>
      </c>
      <c r="CI202" s="6">
        <f t="shared" si="112"/>
        <v>1.5611018335055304</v>
      </c>
      <c r="CJ202">
        <f t="shared" si="113"/>
        <v>1.6743436580227613</v>
      </c>
      <c r="CK202" s="6"/>
    </row>
    <row r="203" spans="1:89" x14ac:dyDescent="0.45">
      <c r="A203" s="41" t="s">
        <v>588</v>
      </c>
      <c r="B203" s="7" t="s">
        <v>285</v>
      </c>
      <c r="C203" s="7">
        <v>2000</v>
      </c>
      <c r="D203" s="7">
        <v>1473.15</v>
      </c>
      <c r="E203" s="7" t="s">
        <v>285</v>
      </c>
      <c r="F203" s="7">
        <f t="shared" si="130"/>
        <v>200</v>
      </c>
      <c r="G203" s="7">
        <f t="shared" si="131"/>
        <v>1200</v>
      </c>
      <c r="H203" s="15">
        <v>48.34</v>
      </c>
      <c r="I203" s="15">
        <v>2.86</v>
      </c>
      <c r="J203" s="15">
        <v>14.61</v>
      </c>
      <c r="K203" s="15">
        <v>12.91</v>
      </c>
      <c r="L203" s="15"/>
      <c r="M203" s="15">
        <v>6.4</v>
      </c>
      <c r="N203" s="15">
        <v>10.87</v>
      </c>
      <c r="O203" s="15">
        <v>2.6</v>
      </c>
      <c r="P203" s="15">
        <v>0.3</v>
      </c>
      <c r="Q203" s="15"/>
      <c r="R203" s="15">
        <f t="shared" si="135"/>
        <v>98.89</v>
      </c>
      <c r="S203" s="15"/>
      <c r="T203" s="12">
        <f t="shared" si="114"/>
        <v>1.1399999999999999</v>
      </c>
      <c r="U203" s="12">
        <f t="shared" si="114"/>
        <v>0.1033</v>
      </c>
      <c r="V203" t="s">
        <v>286</v>
      </c>
      <c r="Y203" s="16">
        <f t="shared" si="115"/>
        <v>100.13330000000001</v>
      </c>
      <c r="Z203" s="16"/>
      <c r="AA203" s="7" t="s">
        <v>292</v>
      </c>
      <c r="AB203" s="7" t="s">
        <v>70</v>
      </c>
      <c r="AC203" s="7" t="s">
        <v>173</v>
      </c>
      <c r="AD203" s="7" t="s">
        <v>288</v>
      </c>
      <c r="AE203" s="7">
        <v>0.93</v>
      </c>
      <c r="AF203" s="17">
        <f t="shared" si="108"/>
        <v>1860</v>
      </c>
      <c r="AG203" s="18">
        <f t="shared" si="109"/>
        <v>139.99999999999991</v>
      </c>
      <c r="AH203" s="7">
        <v>2000</v>
      </c>
      <c r="AI203" s="7">
        <v>1473.15</v>
      </c>
      <c r="AJ203" s="7">
        <v>1.5640000000000001</v>
      </c>
      <c r="AK203" s="18">
        <v>1.0069999999999999</v>
      </c>
      <c r="AL203" s="17">
        <f t="shared" si="132"/>
        <v>2909.04</v>
      </c>
      <c r="AM203" s="18">
        <f t="shared" si="132"/>
        <v>140.9799999999999</v>
      </c>
      <c r="AN203" s="7"/>
      <c r="AO203" s="7">
        <f>1.6387*C203*AE203</f>
        <v>3047.9820000000004</v>
      </c>
      <c r="AP203" s="7"/>
      <c r="AQ203" s="7"/>
      <c r="AR203" s="7">
        <v>11400</v>
      </c>
      <c r="AS203" s="7">
        <v>1033</v>
      </c>
      <c r="AT203" s="7">
        <f t="shared" si="110"/>
        <v>3.5744356912997842E-2</v>
      </c>
      <c r="AU203" s="7"/>
      <c r="AV203" s="12">
        <f t="shared" si="133"/>
        <v>0.1033</v>
      </c>
      <c r="AW203" s="19">
        <f t="shared" si="116"/>
        <v>0.25989698982110893</v>
      </c>
      <c r="AX203" s="15">
        <f t="shared" si="117"/>
        <v>0.15659698982110892</v>
      </c>
      <c r="AY203" s="15">
        <f t="shared" si="134"/>
        <v>2.4522617221032491E-2</v>
      </c>
      <c r="AZ203" s="7"/>
      <c r="BA203" s="7"/>
      <c r="BB203" s="7"/>
      <c r="BC203" s="7"/>
      <c r="BD203" s="7"/>
      <c r="BE203" s="15"/>
      <c r="BF203" s="16"/>
      <c r="BG203" s="16"/>
      <c r="BH203" s="20">
        <f t="shared" si="107"/>
        <v>0.51536696259314929</v>
      </c>
      <c r="BI203" s="20">
        <f t="shared" si="107"/>
        <v>2.2937765837855818E-2</v>
      </c>
      <c r="BJ203" s="20">
        <f t="shared" si="107"/>
        <v>9.178778630986921E-2</v>
      </c>
      <c r="BK203" s="20">
        <f t="shared" si="107"/>
        <v>0.11510773393309739</v>
      </c>
      <c r="BL203" s="20">
        <f t="shared" si="107"/>
        <v>0</v>
      </c>
      <c r="BM203" s="20">
        <f t="shared" si="106"/>
        <v>0.10171865056171944</v>
      </c>
      <c r="BN203" s="20">
        <f t="shared" si="106"/>
        <v>0.12416910149951126</v>
      </c>
      <c r="BO203" s="20">
        <f t="shared" si="106"/>
        <v>2.6871848932256304E-2</v>
      </c>
      <c r="BP203" s="20">
        <f t="shared" si="106"/>
        <v>2.0401503325413075E-3</v>
      </c>
      <c r="BQ203" s="20">
        <f t="shared" si="106"/>
        <v>0</v>
      </c>
      <c r="BR203" s="20">
        <f t="shared" si="111"/>
        <v>3.8890128311442708E-2</v>
      </c>
      <c r="BS203" s="20">
        <f t="shared" si="111"/>
        <v>1.4429067474176129E-3</v>
      </c>
      <c r="BT203" s="6"/>
      <c r="BU203" s="6"/>
      <c r="BV203" s="6"/>
      <c r="BW203" s="6">
        <f t="shared" si="118"/>
        <v>0.8045403102323414</v>
      </c>
      <c r="BX203" s="6">
        <f t="shared" si="119"/>
        <v>3.5808188305997239E-2</v>
      </c>
      <c r="BY203" s="6">
        <f t="shared" si="120"/>
        <v>0.14329008150175065</v>
      </c>
      <c r="BZ203" s="6">
        <f t="shared" si="121"/>
        <v>0.17969489449362511</v>
      </c>
      <c r="CA203" s="6">
        <f t="shared" si="122"/>
        <v>0</v>
      </c>
      <c r="CB203" s="6">
        <f t="shared" si="123"/>
        <v>0.15879317189360859</v>
      </c>
      <c r="CC203" s="6">
        <f t="shared" si="124"/>
        <v>0.19384061201562133</v>
      </c>
      <c r="CD203" s="6">
        <f t="shared" si="125"/>
        <v>4.1949692637828946E-2</v>
      </c>
      <c r="CE203" s="6">
        <f t="shared" si="126"/>
        <v>3.1848824247571526E-3</v>
      </c>
      <c r="CF203" s="6">
        <f t="shared" si="127"/>
        <v>0</v>
      </c>
      <c r="CG203" s="6">
        <f t="shared" si="128"/>
        <v>6.3263041065482792E-2</v>
      </c>
      <c r="CH203" s="6">
        <f t="shared" si="129"/>
        <v>2.3471938195864578E-3</v>
      </c>
      <c r="CI203" s="6">
        <f t="shared" si="112"/>
        <v>1.5611018335055304</v>
      </c>
      <c r="CJ203">
        <f t="shared" si="113"/>
        <v>1.6267120683905998</v>
      </c>
      <c r="CK203" s="6"/>
    </row>
    <row r="204" spans="1:89" x14ac:dyDescent="0.45">
      <c r="A204" s="41" t="s">
        <v>588</v>
      </c>
      <c r="B204" s="7" t="s">
        <v>285</v>
      </c>
      <c r="C204" s="7">
        <v>2000</v>
      </c>
      <c r="D204" s="7">
        <v>1473.15</v>
      </c>
      <c r="E204" s="7" t="s">
        <v>285</v>
      </c>
      <c r="F204" s="7">
        <f t="shared" si="130"/>
        <v>200</v>
      </c>
      <c r="G204" s="7">
        <f t="shared" si="131"/>
        <v>1200</v>
      </c>
      <c r="H204" s="15">
        <v>48.34</v>
      </c>
      <c r="I204" s="15">
        <v>2.86</v>
      </c>
      <c r="J204" s="15">
        <v>14.61</v>
      </c>
      <c r="K204" s="15">
        <v>12.91</v>
      </c>
      <c r="L204" s="15"/>
      <c r="M204" s="15">
        <v>6.4</v>
      </c>
      <c r="N204" s="15">
        <v>10.87</v>
      </c>
      <c r="O204" s="15">
        <v>2.6</v>
      </c>
      <c r="P204" s="15">
        <v>0.3</v>
      </c>
      <c r="Q204" s="15"/>
      <c r="R204" s="15">
        <f t="shared" si="135"/>
        <v>98.89</v>
      </c>
      <c r="S204" s="15"/>
      <c r="T204" s="12">
        <f t="shared" si="114"/>
        <v>0.94</v>
      </c>
      <c r="U204" s="12">
        <f t="shared" si="114"/>
        <v>0.10059999999999999</v>
      </c>
      <c r="V204" t="s">
        <v>286</v>
      </c>
      <c r="Y204" s="16">
        <f t="shared" si="115"/>
        <v>99.930599999999998</v>
      </c>
      <c r="Z204" s="16"/>
      <c r="AA204" s="7" t="s">
        <v>293</v>
      </c>
      <c r="AB204" s="7" t="s">
        <v>70</v>
      </c>
      <c r="AC204" s="7" t="s">
        <v>173</v>
      </c>
      <c r="AD204" s="7" t="s">
        <v>288</v>
      </c>
      <c r="AE204" s="7">
        <v>0.94</v>
      </c>
      <c r="AF204" s="17">
        <f t="shared" si="108"/>
        <v>1880</v>
      </c>
      <c r="AG204" s="18">
        <f t="shared" si="109"/>
        <v>120.00000000000011</v>
      </c>
      <c r="AH204" s="7">
        <v>2000</v>
      </c>
      <c r="AI204" s="7">
        <v>1473.15</v>
      </c>
      <c r="AJ204" s="7">
        <v>1.5640000000000001</v>
      </c>
      <c r="AK204" s="18">
        <v>1.0069999999999999</v>
      </c>
      <c r="AL204" s="17">
        <f t="shared" si="132"/>
        <v>2940.32</v>
      </c>
      <c r="AM204" s="18">
        <f t="shared" si="132"/>
        <v>120.8400000000001</v>
      </c>
      <c r="AN204" s="7"/>
      <c r="AO204" s="7">
        <f>1.6383*C204*AE204</f>
        <v>3080.0040000000004</v>
      </c>
      <c r="AP204" s="7"/>
      <c r="AQ204" s="7"/>
      <c r="AR204" s="7">
        <v>9400</v>
      </c>
      <c r="AS204" s="7">
        <v>1006</v>
      </c>
      <c r="AT204" s="7">
        <f t="shared" si="110"/>
        <v>4.1945018392061301E-2</v>
      </c>
      <c r="AU204" s="7"/>
      <c r="AV204" s="12">
        <f t="shared" si="133"/>
        <v>0.10059999999999999</v>
      </c>
      <c r="AW204" s="19">
        <f t="shared" si="116"/>
        <v>0.26312961588055017</v>
      </c>
      <c r="AX204" s="15">
        <f t="shared" si="117"/>
        <v>0.16252961588055018</v>
      </c>
      <c r="AY204" s="15">
        <f t="shared" si="134"/>
        <v>2.6415876038279187E-2</v>
      </c>
      <c r="AZ204" s="7"/>
      <c r="BA204" s="7"/>
      <c r="BB204" s="7"/>
      <c r="BC204" s="7"/>
      <c r="BD204" s="7"/>
      <c r="BE204" s="15"/>
      <c r="BF204" s="16"/>
      <c r="BG204" s="16"/>
      <c r="BH204" s="20">
        <f t="shared" si="107"/>
        <v>0.51536696259314929</v>
      </c>
      <c r="BI204" s="20">
        <f t="shared" si="107"/>
        <v>2.2937765837855818E-2</v>
      </c>
      <c r="BJ204" s="20">
        <f t="shared" si="107"/>
        <v>9.178778630986921E-2</v>
      </c>
      <c r="BK204" s="20">
        <f t="shared" si="107"/>
        <v>0.11510773393309739</v>
      </c>
      <c r="BL204" s="20">
        <f t="shared" si="107"/>
        <v>0</v>
      </c>
      <c r="BM204" s="20">
        <f t="shared" si="106"/>
        <v>0.10171865056171944</v>
      </c>
      <c r="BN204" s="20">
        <f t="shared" si="106"/>
        <v>0.12416910149951126</v>
      </c>
      <c r="BO204" s="20">
        <f t="shared" si="106"/>
        <v>2.6871848932256304E-2</v>
      </c>
      <c r="BP204" s="20">
        <f t="shared" si="106"/>
        <v>2.0401503325413075E-3</v>
      </c>
      <c r="BQ204" s="20">
        <f t="shared" si="106"/>
        <v>0</v>
      </c>
      <c r="BR204" s="20">
        <f t="shared" si="111"/>
        <v>3.2288817619380329E-2</v>
      </c>
      <c r="BS204" s="20">
        <f t="shared" si="111"/>
        <v>1.4148998062873549E-3</v>
      </c>
      <c r="BT204" s="6"/>
      <c r="BU204" s="6"/>
      <c r="BV204" s="6"/>
      <c r="BW204" s="6">
        <f t="shared" si="118"/>
        <v>0.8045403102323414</v>
      </c>
      <c r="BX204" s="6">
        <f t="shared" si="119"/>
        <v>3.5808188305997239E-2</v>
      </c>
      <c r="BY204" s="6">
        <f t="shared" si="120"/>
        <v>0.14329008150175065</v>
      </c>
      <c r="BZ204" s="6">
        <f t="shared" si="121"/>
        <v>0.17969489449362511</v>
      </c>
      <c r="CA204" s="6">
        <f t="shared" si="122"/>
        <v>0</v>
      </c>
      <c r="CB204" s="6">
        <f t="shared" si="123"/>
        <v>0.15879317189360859</v>
      </c>
      <c r="CC204" s="6">
        <f t="shared" si="124"/>
        <v>0.19384061201562133</v>
      </c>
      <c r="CD204" s="6">
        <f t="shared" si="125"/>
        <v>4.1949692637828946E-2</v>
      </c>
      <c r="CE204" s="6">
        <f t="shared" si="126"/>
        <v>3.1848824247571526E-3</v>
      </c>
      <c r="CF204" s="6">
        <f t="shared" si="127"/>
        <v>0</v>
      </c>
      <c r="CG204" s="6">
        <f t="shared" si="128"/>
        <v>5.2164261931187568E-2</v>
      </c>
      <c r="CH204" s="6">
        <f t="shared" si="129"/>
        <v>2.2858441263349238E-3</v>
      </c>
      <c r="CI204" s="6">
        <f t="shared" si="112"/>
        <v>1.5611018335055304</v>
      </c>
      <c r="CJ204">
        <f t="shared" si="113"/>
        <v>1.6155519395630529</v>
      </c>
      <c r="CK204" s="6"/>
    </row>
    <row r="205" spans="1:89" x14ac:dyDescent="0.45">
      <c r="A205" s="41" t="s">
        <v>588</v>
      </c>
      <c r="B205" s="7" t="s">
        <v>285</v>
      </c>
      <c r="C205" s="7">
        <v>2000</v>
      </c>
      <c r="D205" s="7">
        <v>1473.15</v>
      </c>
      <c r="E205" s="7" t="s">
        <v>285</v>
      </c>
      <c r="F205" s="7">
        <f t="shared" si="130"/>
        <v>200</v>
      </c>
      <c r="G205" s="7">
        <f t="shared" si="131"/>
        <v>1200</v>
      </c>
      <c r="H205" s="15">
        <v>48.34</v>
      </c>
      <c r="I205" s="15">
        <v>2.86</v>
      </c>
      <c r="J205" s="15">
        <v>14.61</v>
      </c>
      <c r="K205" s="15">
        <v>12.91</v>
      </c>
      <c r="L205" s="15"/>
      <c r="M205" s="15">
        <v>6.4</v>
      </c>
      <c r="N205" s="15">
        <v>10.87</v>
      </c>
      <c r="O205" s="15">
        <v>2.6</v>
      </c>
      <c r="P205" s="15">
        <v>0.3</v>
      </c>
      <c r="Q205" s="15"/>
      <c r="R205" s="15">
        <f t="shared" si="135"/>
        <v>98.89</v>
      </c>
      <c r="S205" s="15"/>
      <c r="T205" s="12">
        <f t="shared" si="114"/>
        <v>0.97</v>
      </c>
      <c r="U205" s="12">
        <f t="shared" si="114"/>
        <v>9.7600000000000006E-2</v>
      </c>
      <c r="V205" t="s">
        <v>286</v>
      </c>
      <c r="Y205" s="16">
        <f t="shared" si="115"/>
        <v>99.957599999999999</v>
      </c>
      <c r="Z205" s="16"/>
      <c r="AA205" s="7" t="s">
        <v>294</v>
      </c>
      <c r="AB205" s="7" t="s">
        <v>70</v>
      </c>
      <c r="AC205" s="7" t="s">
        <v>173</v>
      </c>
      <c r="AD205" s="7" t="s">
        <v>288</v>
      </c>
      <c r="AE205" s="7">
        <v>0.92</v>
      </c>
      <c r="AF205" s="17">
        <f t="shared" si="108"/>
        <v>1840</v>
      </c>
      <c r="AG205" s="18">
        <f t="shared" si="109"/>
        <v>159.99999999999991</v>
      </c>
      <c r="AH205" s="7">
        <v>2000</v>
      </c>
      <c r="AI205" s="7">
        <v>1473.15</v>
      </c>
      <c r="AJ205" s="7">
        <v>1.5640000000000001</v>
      </c>
      <c r="AK205" s="18">
        <v>1.0069999999999999</v>
      </c>
      <c r="AL205" s="17">
        <f t="shared" si="132"/>
        <v>2877.76</v>
      </c>
      <c r="AM205" s="18">
        <f t="shared" si="132"/>
        <v>161.11999999999989</v>
      </c>
      <c r="AN205" s="7"/>
      <c r="AO205" s="7">
        <f>1.6391*C205*AE205</f>
        <v>3015.944</v>
      </c>
      <c r="AP205" s="7"/>
      <c r="AQ205" s="7"/>
      <c r="AR205" s="7">
        <v>9700</v>
      </c>
      <c r="AS205" s="7">
        <v>976</v>
      </c>
      <c r="AT205" s="7">
        <f t="shared" si="110"/>
        <v>3.953479998559753E-2</v>
      </c>
      <c r="AU205" s="7"/>
      <c r="AV205" s="12">
        <f t="shared" si="133"/>
        <v>9.7600000000000006E-2</v>
      </c>
      <c r="AW205" s="19">
        <f t="shared" si="116"/>
        <v>0.26264109793784818</v>
      </c>
      <c r="AX205" s="15">
        <f t="shared" si="117"/>
        <v>0.16504109793784816</v>
      </c>
      <c r="AY205" s="15">
        <f t="shared" si="134"/>
        <v>2.7238564008530388E-2</v>
      </c>
      <c r="AZ205" s="7"/>
      <c r="BA205" s="7"/>
      <c r="BB205" s="7"/>
      <c r="BC205" s="7"/>
      <c r="BD205" s="7"/>
      <c r="BE205" s="15"/>
      <c r="BF205" s="16"/>
      <c r="BG205" s="16"/>
      <c r="BH205" s="20">
        <f t="shared" si="107"/>
        <v>0.51536696259314929</v>
      </c>
      <c r="BI205" s="20">
        <f t="shared" si="107"/>
        <v>2.2937765837855818E-2</v>
      </c>
      <c r="BJ205" s="20">
        <f t="shared" si="107"/>
        <v>9.178778630986921E-2</v>
      </c>
      <c r="BK205" s="20">
        <f t="shared" si="107"/>
        <v>0.11510773393309739</v>
      </c>
      <c r="BL205" s="20">
        <f t="shared" si="107"/>
        <v>0</v>
      </c>
      <c r="BM205" s="20">
        <f t="shared" si="106"/>
        <v>0.10171865056171944</v>
      </c>
      <c r="BN205" s="20">
        <f t="shared" si="106"/>
        <v>0.12416910149951126</v>
      </c>
      <c r="BO205" s="20">
        <f t="shared" si="106"/>
        <v>2.6871848932256304E-2</v>
      </c>
      <c r="BP205" s="20">
        <f t="shared" si="106"/>
        <v>2.0401503325413075E-3</v>
      </c>
      <c r="BQ205" s="20">
        <f t="shared" si="106"/>
        <v>0</v>
      </c>
      <c r="BR205" s="20">
        <f t="shared" si="111"/>
        <v>3.3286414823363975E-2</v>
      </c>
      <c r="BS205" s="20">
        <f t="shared" si="111"/>
        <v>1.3713506687426018E-3</v>
      </c>
      <c r="BT205" s="6"/>
      <c r="BU205" s="6"/>
      <c r="BV205" s="6"/>
      <c r="BW205" s="6">
        <f t="shared" si="118"/>
        <v>0.8045403102323414</v>
      </c>
      <c r="BX205" s="6">
        <f t="shared" si="119"/>
        <v>3.5808188305997239E-2</v>
      </c>
      <c r="BY205" s="6">
        <f t="shared" si="120"/>
        <v>0.14329008150175065</v>
      </c>
      <c r="BZ205" s="6">
        <f t="shared" si="121"/>
        <v>0.17969489449362511</v>
      </c>
      <c r="CA205" s="6">
        <f t="shared" si="122"/>
        <v>0</v>
      </c>
      <c r="CB205" s="6">
        <f t="shared" si="123"/>
        <v>0.15879317189360859</v>
      </c>
      <c r="CC205" s="6">
        <f t="shared" si="124"/>
        <v>0.19384061201562133</v>
      </c>
      <c r="CD205" s="6">
        <f t="shared" si="125"/>
        <v>4.1949692637828946E-2</v>
      </c>
      <c r="CE205" s="6">
        <f t="shared" si="126"/>
        <v>3.1848824247571526E-3</v>
      </c>
      <c r="CF205" s="6">
        <f t="shared" si="127"/>
        <v>0</v>
      </c>
      <c r="CG205" s="6">
        <f t="shared" si="128"/>
        <v>5.3829078801331851E-2</v>
      </c>
      <c r="CH205" s="6">
        <f t="shared" si="129"/>
        <v>2.2176778004998868E-3</v>
      </c>
      <c r="CI205" s="6">
        <f t="shared" si="112"/>
        <v>1.5611018335055304</v>
      </c>
      <c r="CJ205">
        <f t="shared" si="113"/>
        <v>1.6171485901073621</v>
      </c>
      <c r="CK205" s="6"/>
    </row>
    <row r="206" spans="1:89" x14ac:dyDescent="0.45">
      <c r="A206" s="41" t="s">
        <v>588</v>
      </c>
      <c r="B206" s="7" t="s">
        <v>285</v>
      </c>
      <c r="C206" s="7">
        <v>2000</v>
      </c>
      <c r="D206" s="7">
        <v>1473.15</v>
      </c>
      <c r="E206" s="7" t="s">
        <v>285</v>
      </c>
      <c r="F206" s="7">
        <f t="shared" si="130"/>
        <v>200</v>
      </c>
      <c r="G206" s="7">
        <f t="shared" si="131"/>
        <v>1200</v>
      </c>
      <c r="H206" s="15">
        <v>48.34</v>
      </c>
      <c r="I206" s="15">
        <v>2.86</v>
      </c>
      <c r="J206" s="15">
        <v>14.61</v>
      </c>
      <c r="K206" s="15">
        <v>12.91</v>
      </c>
      <c r="L206" s="15"/>
      <c r="M206" s="15">
        <v>6.4</v>
      </c>
      <c r="N206" s="15">
        <v>10.87</v>
      </c>
      <c r="O206" s="15">
        <v>2.6</v>
      </c>
      <c r="P206" s="15">
        <v>0.3</v>
      </c>
      <c r="Q206" s="15"/>
      <c r="R206" s="15">
        <f t="shared" si="135"/>
        <v>98.89</v>
      </c>
      <c r="S206" s="15"/>
      <c r="T206" s="12">
        <f t="shared" si="114"/>
        <v>0.82</v>
      </c>
      <c r="U206" s="12">
        <f t="shared" si="114"/>
        <v>0.1061</v>
      </c>
      <c r="V206" t="s">
        <v>286</v>
      </c>
      <c r="Y206" s="16">
        <f t="shared" si="115"/>
        <v>99.816099999999992</v>
      </c>
      <c r="Z206" s="16"/>
      <c r="AA206" s="7" t="s">
        <v>295</v>
      </c>
      <c r="AB206" s="7" t="s">
        <v>70</v>
      </c>
      <c r="AC206" s="7" t="s">
        <v>173</v>
      </c>
      <c r="AD206" s="7" t="s">
        <v>288</v>
      </c>
      <c r="AE206" s="7">
        <v>0.95</v>
      </c>
      <c r="AF206" s="17">
        <f t="shared" si="108"/>
        <v>1900</v>
      </c>
      <c r="AG206" s="18">
        <f t="shared" si="109"/>
        <v>100.00000000000009</v>
      </c>
      <c r="AH206" s="7">
        <v>2000</v>
      </c>
      <c r="AI206" s="7">
        <v>1473.15</v>
      </c>
      <c r="AJ206" s="7">
        <v>1.5640000000000001</v>
      </c>
      <c r="AK206" s="18">
        <v>1.0069999999999999</v>
      </c>
      <c r="AL206" s="17">
        <f t="shared" si="132"/>
        <v>2971.6</v>
      </c>
      <c r="AM206" s="18">
        <f t="shared" si="132"/>
        <v>100.70000000000007</v>
      </c>
      <c r="AN206" s="7"/>
      <c r="AO206" s="7">
        <f>1.6381*C206*AE206</f>
        <v>3112.39</v>
      </c>
      <c r="AP206" s="7"/>
      <c r="AQ206" s="7"/>
      <c r="AR206" s="7">
        <v>8200</v>
      </c>
      <c r="AS206" s="7">
        <v>1061</v>
      </c>
      <c r="AT206" s="7">
        <f t="shared" si="110"/>
        <v>5.0271388635897002E-2</v>
      </c>
      <c r="AU206" s="7"/>
      <c r="AV206" s="12">
        <f t="shared" si="133"/>
        <v>0.1061</v>
      </c>
      <c r="AW206" s="19">
        <f t="shared" si="116"/>
        <v>0.26509211090913287</v>
      </c>
      <c r="AX206" s="15">
        <f t="shared" si="117"/>
        <v>0.15899211090913287</v>
      </c>
      <c r="AY206" s="15">
        <f t="shared" si="134"/>
        <v>2.527849133134201E-2</v>
      </c>
      <c r="AZ206" s="7"/>
      <c r="BA206" s="7"/>
      <c r="BB206" s="7"/>
      <c r="BC206" s="7"/>
      <c r="BD206" s="7"/>
      <c r="BE206" s="15"/>
      <c r="BF206" s="16"/>
      <c r="BG206" s="16"/>
      <c r="BH206" s="20">
        <f t="shared" si="107"/>
        <v>0.51536696259314929</v>
      </c>
      <c r="BI206" s="20">
        <f t="shared" si="107"/>
        <v>2.2937765837855818E-2</v>
      </c>
      <c r="BJ206" s="20">
        <f t="shared" si="107"/>
        <v>9.178778630986921E-2</v>
      </c>
      <c r="BK206" s="20">
        <f t="shared" si="107"/>
        <v>0.11510773393309739</v>
      </c>
      <c r="BL206" s="20">
        <f t="shared" si="107"/>
        <v>0</v>
      </c>
      <c r="BM206" s="20">
        <f t="shared" si="106"/>
        <v>0.10171865056171944</v>
      </c>
      <c r="BN206" s="20">
        <f t="shared" si="106"/>
        <v>0.12416910149951126</v>
      </c>
      <c r="BO206" s="20">
        <f t="shared" si="106"/>
        <v>2.6871848932256304E-2</v>
      </c>
      <c r="BP206" s="20">
        <f t="shared" si="106"/>
        <v>2.0401503325413075E-3</v>
      </c>
      <c r="BQ206" s="20">
        <f t="shared" si="106"/>
        <v>0</v>
      </c>
      <c r="BR206" s="20">
        <f t="shared" si="111"/>
        <v>2.8281227759902022E-2</v>
      </c>
      <c r="BS206" s="20">
        <f t="shared" si="111"/>
        <v>1.4983152814816865E-3</v>
      </c>
      <c r="BT206" s="6"/>
      <c r="BU206" s="6"/>
      <c r="BV206" s="6"/>
      <c r="BW206" s="6">
        <f t="shared" si="118"/>
        <v>0.8045403102323414</v>
      </c>
      <c r="BX206" s="6">
        <f t="shared" si="119"/>
        <v>3.5808188305997239E-2</v>
      </c>
      <c r="BY206" s="6">
        <f t="shared" si="120"/>
        <v>0.14329008150175065</v>
      </c>
      <c r="BZ206" s="6">
        <f t="shared" si="121"/>
        <v>0.17969489449362511</v>
      </c>
      <c r="CA206" s="6">
        <f t="shared" si="122"/>
        <v>0</v>
      </c>
      <c r="CB206" s="6">
        <f t="shared" si="123"/>
        <v>0.15879317189360859</v>
      </c>
      <c r="CC206" s="6">
        <f t="shared" si="124"/>
        <v>0.19384061201562133</v>
      </c>
      <c r="CD206" s="6">
        <f t="shared" si="125"/>
        <v>4.1949692637828946E-2</v>
      </c>
      <c r="CE206" s="6">
        <f t="shared" si="126"/>
        <v>3.1848824247571526E-3</v>
      </c>
      <c r="CF206" s="6">
        <f t="shared" si="127"/>
        <v>0</v>
      </c>
      <c r="CG206" s="6">
        <f t="shared" si="128"/>
        <v>4.5504994450610431E-2</v>
      </c>
      <c r="CH206" s="6">
        <f t="shared" si="129"/>
        <v>2.4108157236991594E-3</v>
      </c>
      <c r="CI206" s="6">
        <f t="shared" si="112"/>
        <v>1.5611018335055304</v>
      </c>
      <c r="CJ206">
        <f t="shared" si="113"/>
        <v>1.60901764367984</v>
      </c>
      <c r="CK206" s="6"/>
    </row>
    <row r="207" spans="1:89" x14ac:dyDescent="0.45">
      <c r="A207" s="41" t="s">
        <v>588</v>
      </c>
      <c r="B207" s="7" t="s">
        <v>285</v>
      </c>
      <c r="C207" s="7">
        <v>2000</v>
      </c>
      <c r="D207" s="7">
        <v>1473.15</v>
      </c>
      <c r="E207" s="7" t="s">
        <v>285</v>
      </c>
      <c r="F207" s="7">
        <f t="shared" si="130"/>
        <v>200</v>
      </c>
      <c r="G207" s="7">
        <f t="shared" si="131"/>
        <v>1200</v>
      </c>
      <c r="H207" s="15">
        <v>48.34</v>
      </c>
      <c r="I207" s="15">
        <v>2.86</v>
      </c>
      <c r="J207" s="15">
        <v>14.61</v>
      </c>
      <c r="K207" s="15">
        <v>12.91</v>
      </c>
      <c r="L207" s="15"/>
      <c r="M207" s="15">
        <v>6.4</v>
      </c>
      <c r="N207" s="15">
        <v>10.87</v>
      </c>
      <c r="O207" s="15">
        <v>2.6</v>
      </c>
      <c r="P207" s="15">
        <v>0.3</v>
      </c>
      <c r="Q207" s="15"/>
      <c r="R207" s="15">
        <f t="shared" si="135"/>
        <v>98.89</v>
      </c>
      <c r="S207" s="15"/>
      <c r="T207" s="12">
        <f t="shared" si="114"/>
        <v>0.72</v>
      </c>
      <c r="U207" s="12">
        <f t="shared" si="114"/>
        <v>0.10589999999999999</v>
      </c>
      <c r="V207" t="s">
        <v>286</v>
      </c>
      <c r="Y207" s="16">
        <f t="shared" si="115"/>
        <v>99.715900000000005</v>
      </c>
      <c r="Z207" s="16"/>
      <c r="AA207" s="7" t="s">
        <v>296</v>
      </c>
      <c r="AB207" s="7" t="s">
        <v>70</v>
      </c>
      <c r="AC207" s="7" t="s">
        <v>173</v>
      </c>
      <c r="AD207" s="7" t="s">
        <v>288</v>
      </c>
      <c r="AE207" s="7">
        <v>0.98</v>
      </c>
      <c r="AF207" s="17">
        <f t="shared" si="108"/>
        <v>1960</v>
      </c>
      <c r="AG207" s="18">
        <f t="shared" si="109"/>
        <v>40.000000000000036</v>
      </c>
      <c r="AH207" s="7">
        <v>2000</v>
      </c>
      <c r="AI207" s="7">
        <v>1473.15</v>
      </c>
      <c r="AJ207" s="7">
        <v>1.5640000000000001</v>
      </c>
      <c r="AK207" s="18">
        <v>1.0069999999999999</v>
      </c>
      <c r="AL207" s="17">
        <f t="shared" si="132"/>
        <v>3065.44</v>
      </c>
      <c r="AM207" s="18">
        <f t="shared" si="132"/>
        <v>40.28000000000003</v>
      </c>
      <c r="AN207" s="7"/>
      <c r="AO207" s="7">
        <f>1.6375*C207*AE207</f>
        <v>3209.5</v>
      </c>
      <c r="AP207" s="7"/>
      <c r="AQ207" s="7"/>
      <c r="AR207" s="7">
        <v>7200</v>
      </c>
      <c r="AS207" s="7">
        <v>1059</v>
      </c>
      <c r="AT207" s="7">
        <f t="shared" si="110"/>
        <v>5.6755453132536576E-2</v>
      </c>
      <c r="AU207" s="7"/>
      <c r="AV207" s="12">
        <f t="shared" si="133"/>
        <v>0.10589999999999999</v>
      </c>
      <c r="AW207" s="19">
        <f t="shared" si="116"/>
        <v>0.26673891378280778</v>
      </c>
      <c r="AX207" s="15">
        <f t="shared" si="117"/>
        <v>0.16083891378280779</v>
      </c>
      <c r="AY207" s="15">
        <f t="shared" si="134"/>
        <v>2.5869156186833477E-2</v>
      </c>
      <c r="AZ207" s="7"/>
      <c r="BA207" s="7"/>
      <c r="BB207" s="7"/>
      <c r="BC207" s="7"/>
      <c r="BD207" s="7"/>
      <c r="BE207" s="15"/>
      <c r="BF207" s="16"/>
      <c r="BG207" s="16"/>
      <c r="BH207" s="20">
        <f t="shared" si="107"/>
        <v>0.51536696259314929</v>
      </c>
      <c r="BI207" s="20">
        <f t="shared" si="107"/>
        <v>2.2937765837855818E-2</v>
      </c>
      <c r="BJ207" s="20">
        <f t="shared" si="107"/>
        <v>9.178778630986921E-2</v>
      </c>
      <c r="BK207" s="20">
        <f t="shared" si="107"/>
        <v>0.11510773393309739</v>
      </c>
      <c r="BL207" s="20">
        <f t="shared" si="107"/>
        <v>0</v>
      </c>
      <c r="BM207" s="20">
        <f t="shared" si="106"/>
        <v>0.10171865056171944</v>
      </c>
      <c r="BN207" s="20">
        <f t="shared" si="106"/>
        <v>0.12416910149951126</v>
      </c>
      <c r="BO207" s="20">
        <f t="shared" si="106"/>
        <v>2.6871848932256304E-2</v>
      </c>
      <c r="BP207" s="20">
        <f t="shared" si="106"/>
        <v>2.0401503325413075E-3</v>
      </c>
      <c r="BQ207" s="20">
        <f t="shared" si="106"/>
        <v>0</v>
      </c>
      <c r="BR207" s="20">
        <f t="shared" si="111"/>
        <v>2.4918309433497137E-2</v>
      </c>
      <c r="BS207" s="20">
        <f t="shared" si="111"/>
        <v>1.5006708835590521E-3</v>
      </c>
      <c r="BT207" s="6"/>
      <c r="BU207" s="6"/>
      <c r="BV207" s="6"/>
      <c r="BW207" s="6">
        <f t="shared" si="118"/>
        <v>0.8045403102323414</v>
      </c>
      <c r="BX207" s="6">
        <f t="shared" si="119"/>
        <v>3.5808188305997239E-2</v>
      </c>
      <c r="BY207" s="6">
        <f t="shared" si="120"/>
        <v>0.14329008150175065</v>
      </c>
      <c r="BZ207" s="6">
        <f t="shared" si="121"/>
        <v>0.17969489449362511</v>
      </c>
      <c r="CA207" s="6">
        <f t="shared" si="122"/>
        <v>0</v>
      </c>
      <c r="CB207" s="6">
        <f t="shared" si="123"/>
        <v>0.15879317189360859</v>
      </c>
      <c r="CC207" s="6">
        <f t="shared" si="124"/>
        <v>0.19384061201562133</v>
      </c>
      <c r="CD207" s="6">
        <f t="shared" si="125"/>
        <v>4.1949692637828946E-2</v>
      </c>
      <c r="CE207" s="6">
        <f t="shared" si="126"/>
        <v>3.1848824247571526E-3</v>
      </c>
      <c r="CF207" s="6">
        <f t="shared" si="127"/>
        <v>0</v>
      </c>
      <c r="CG207" s="6">
        <f t="shared" si="128"/>
        <v>3.9955604883462816E-2</v>
      </c>
      <c r="CH207" s="6">
        <f t="shared" si="129"/>
        <v>2.4062713019768235E-3</v>
      </c>
      <c r="CI207" s="6">
        <f t="shared" si="112"/>
        <v>1.5611018335055304</v>
      </c>
      <c r="CJ207">
        <f t="shared" si="113"/>
        <v>1.6034637096909701</v>
      </c>
      <c r="CK207" s="6"/>
    </row>
    <row r="208" spans="1:89" x14ac:dyDescent="0.45">
      <c r="A208" s="41" t="s">
        <v>588</v>
      </c>
      <c r="B208" s="7" t="s">
        <v>297</v>
      </c>
      <c r="C208" s="7">
        <v>500</v>
      </c>
      <c r="D208" s="7">
        <v>1523.15</v>
      </c>
      <c r="E208" s="7" t="s">
        <v>297</v>
      </c>
      <c r="F208" s="7">
        <f t="shared" si="130"/>
        <v>50</v>
      </c>
      <c r="G208" s="7">
        <f t="shared" si="131"/>
        <v>1250</v>
      </c>
      <c r="H208" s="15">
        <v>50.17</v>
      </c>
      <c r="I208" s="15">
        <v>0.92</v>
      </c>
      <c r="J208" s="15">
        <v>18.28</v>
      </c>
      <c r="K208" s="15">
        <v>9.3699999999999992</v>
      </c>
      <c r="L208" s="15">
        <v>0.17</v>
      </c>
      <c r="M208" s="15">
        <v>7</v>
      </c>
      <c r="N208" s="15">
        <v>11.37</v>
      </c>
      <c r="O208" s="15">
        <v>2.33</v>
      </c>
      <c r="P208" s="15">
        <v>0.23</v>
      </c>
      <c r="Q208" s="15">
        <v>0.15</v>
      </c>
      <c r="R208" s="15">
        <f t="shared" si="135"/>
        <v>99.990000000000023</v>
      </c>
      <c r="S208" s="15"/>
      <c r="T208" s="12">
        <f t="shared" si="114"/>
        <v>1.54</v>
      </c>
      <c r="U208" s="12">
        <f t="shared" si="114"/>
        <v>6.0000000000000001E-3</v>
      </c>
      <c r="V208" t="s">
        <v>298</v>
      </c>
      <c r="Y208" s="16">
        <f t="shared" si="115"/>
        <v>101.38600000000002</v>
      </c>
      <c r="Z208" s="16"/>
      <c r="AA208" s="7" t="s">
        <v>299</v>
      </c>
      <c r="AB208" s="7" t="s">
        <v>70</v>
      </c>
      <c r="AC208" s="7" t="s">
        <v>173</v>
      </c>
      <c r="AD208" s="7" t="s">
        <v>300</v>
      </c>
      <c r="AE208" s="7">
        <v>0.52</v>
      </c>
      <c r="AF208" s="17">
        <f t="shared" si="108"/>
        <v>260</v>
      </c>
      <c r="AG208" s="18">
        <f t="shared" si="109"/>
        <v>240</v>
      </c>
      <c r="AH208" s="7">
        <v>500</v>
      </c>
      <c r="AI208" s="7">
        <v>1523.15</v>
      </c>
      <c r="AJ208" s="7">
        <v>1.1100000000000001</v>
      </c>
      <c r="AK208" s="18">
        <v>0.99660000000000004</v>
      </c>
      <c r="AL208" s="17">
        <f t="shared" si="132"/>
        <v>288.60000000000002</v>
      </c>
      <c r="AM208" s="18">
        <f t="shared" si="132"/>
        <v>239.184</v>
      </c>
      <c r="AN208" s="7"/>
      <c r="AO208" s="7"/>
      <c r="AP208" s="7"/>
      <c r="AQ208" s="7"/>
      <c r="AR208" s="7">
        <v>15400</v>
      </c>
      <c r="AS208" s="7">
        <v>60</v>
      </c>
      <c r="AT208" s="7">
        <f t="shared" si="110"/>
        <v>1.5913243354747451E-3</v>
      </c>
      <c r="AU208" s="7"/>
      <c r="AV208" s="12">
        <f t="shared" si="133"/>
        <v>6.0000000000000001E-3</v>
      </c>
      <c r="AW208" s="19">
        <f t="shared" si="116"/>
        <v>0.20728055690134936</v>
      </c>
      <c r="AX208" s="15">
        <f t="shared" si="117"/>
        <v>0.20128055690134936</v>
      </c>
      <c r="AY208" s="15">
        <f t="shared" si="134"/>
        <v>4.0513862586517332E-2</v>
      </c>
      <c r="AZ208" s="7"/>
      <c r="BA208" s="7"/>
      <c r="BB208" s="7"/>
      <c r="BC208" s="7"/>
      <c r="BD208" s="7"/>
      <c r="BE208" s="15"/>
      <c r="BF208" s="16"/>
      <c r="BG208" s="16"/>
      <c r="BH208" s="20">
        <f t="shared" si="107"/>
        <v>0.52977129695722347</v>
      </c>
      <c r="BI208" s="20">
        <f t="shared" si="107"/>
        <v>7.3081474951778684E-3</v>
      </c>
      <c r="BJ208" s="20">
        <f t="shared" si="107"/>
        <v>0.11374839202415175</v>
      </c>
      <c r="BK208" s="20">
        <f t="shared" si="107"/>
        <v>8.2746998144552539E-2</v>
      </c>
      <c r="BL208" s="20">
        <f t="shared" si="107"/>
        <v>1.5204663590527581E-3</v>
      </c>
      <c r="BM208" s="20">
        <f t="shared" si="106"/>
        <v>0.1101927574099613</v>
      </c>
      <c r="BN208" s="20">
        <f t="shared" si="106"/>
        <v>0.12864083602440213</v>
      </c>
      <c r="BO208" s="20">
        <f t="shared" si="106"/>
        <v>2.3851435220079195E-2</v>
      </c>
      <c r="BP208" s="20">
        <f t="shared" si="106"/>
        <v>1.5491845120225501E-3</v>
      </c>
      <c r="BQ208" s="20">
        <f t="shared" si="106"/>
        <v>6.704858533763382E-4</v>
      </c>
      <c r="BR208" s="20">
        <f t="shared" si="111"/>
        <v>5.1428246798957362E-2</v>
      </c>
      <c r="BS208" s="20">
        <f t="shared" si="111"/>
        <v>8.2041891953470891E-5</v>
      </c>
      <c r="BT208" s="6"/>
      <c r="BU208" s="6"/>
      <c r="BV208" s="6"/>
      <c r="BW208" s="6">
        <f t="shared" si="118"/>
        <v>0.83499766992876634</v>
      </c>
      <c r="BX208" s="6">
        <f t="shared" si="119"/>
        <v>1.1518717916614499E-2</v>
      </c>
      <c r="BY208" s="6">
        <f t="shared" si="120"/>
        <v>0.17928423612950051</v>
      </c>
      <c r="BZ208" s="6">
        <f t="shared" si="121"/>
        <v>0.13042146873782084</v>
      </c>
      <c r="CA208" s="6">
        <f t="shared" si="122"/>
        <v>2.3964791492217083E-3</v>
      </c>
      <c r="CB208" s="6">
        <f t="shared" si="123"/>
        <v>0.17368003175863436</v>
      </c>
      <c r="CC208" s="6">
        <f t="shared" si="124"/>
        <v>0.20275692351587993</v>
      </c>
      <c r="CD208" s="6">
        <f t="shared" si="125"/>
        <v>3.7593378402362092E-2</v>
      </c>
      <c r="CE208" s="6">
        <f t="shared" si="126"/>
        <v>2.4417431923138173E-3</v>
      </c>
      <c r="CF208" s="6">
        <f t="shared" si="127"/>
        <v>1.0567845568550092E-3</v>
      </c>
      <c r="CG208" s="6">
        <f t="shared" si="128"/>
        <v>8.5460599334073253E-2</v>
      </c>
      <c r="CH208" s="6">
        <f t="shared" si="129"/>
        <v>1.3633265167007499E-4</v>
      </c>
      <c r="CI208" s="6">
        <f t="shared" si="112"/>
        <v>1.5761474332879692</v>
      </c>
      <c r="CJ208">
        <f t="shared" si="113"/>
        <v>1.6617443652737127</v>
      </c>
      <c r="CK208" s="6"/>
    </row>
    <row r="209" spans="1:89" x14ac:dyDescent="0.45">
      <c r="A209" s="41" t="s">
        <v>588</v>
      </c>
      <c r="B209" s="7" t="s">
        <v>297</v>
      </c>
      <c r="C209" s="7">
        <v>500</v>
      </c>
      <c r="D209" s="7">
        <v>1523.15</v>
      </c>
      <c r="E209" s="7" t="s">
        <v>297</v>
      </c>
      <c r="F209" s="7">
        <f t="shared" si="130"/>
        <v>50</v>
      </c>
      <c r="G209" s="7">
        <f t="shared" si="131"/>
        <v>1250</v>
      </c>
      <c r="H209" s="15">
        <v>50.17</v>
      </c>
      <c r="I209" s="15">
        <v>0.92</v>
      </c>
      <c r="J209" s="15">
        <v>18.28</v>
      </c>
      <c r="K209" s="15">
        <v>9.3699999999999992</v>
      </c>
      <c r="L209" s="15">
        <v>0.17</v>
      </c>
      <c r="M209" s="15">
        <v>7</v>
      </c>
      <c r="N209" s="15">
        <v>11.37</v>
      </c>
      <c r="O209" s="15">
        <v>2.33</v>
      </c>
      <c r="P209" s="15">
        <v>0.23</v>
      </c>
      <c r="Q209" s="15">
        <v>0.15</v>
      </c>
      <c r="R209" s="15">
        <f>SUM(H209:Q209)</f>
        <v>99.990000000000023</v>
      </c>
      <c r="S209" s="15"/>
      <c r="T209" s="12">
        <f t="shared" si="114"/>
        <v>1.07</v>
      </c>
      <c r="U209" s="12">
        <f t="shared" si="114"/>
        <v>9.1999999999999998E-3</v>
      </c>
      <c r="V209" t="s">
        <v>301</v>
      </c>
      <c r="Y209" s="16">
        <f t="shared" si="115"/>
        <v>100.91920000000002</v>
      </c>
      <c r="Z209" s="16"/>
      <c r="AA209" s="7" t="s">
        <v>302</v>
      </c>
      <c r="AB209" s="7" t="s">
        <v>70</v>
      </c>
      <c r="AC209" s="7" t="s">
        <v>173</v>
      </c>
      <c r="AD209" s="7" t="s">
        <v>303</v>
      </c>
      <c r="AE209" s="7">
        <v>0.8</v>
      </c>
      <c r="AF209" s="17">
        <f t="shared" si="108"/>
        <v>400</v>
      </c>
      <c r="AG209" s="18">
        <f t="shared" si="109"/>
        <v>99.999999999999972</v>
      </c>
      <c r="AH209" s="7">
        <v>500</v>
      </c>
      <c r="AI209" s="7">
        <v>1523.15</v>
      </c>
      <c r="AJ209" s="7">
        <v>1.1100000000000001</v>
      </c>
      <c r="AK209" s="18">
        <v>0.99660000000000004</v>
      </c>
      <c r="AL209" s="17">
        <f t="shared" si="132"/>
        <v>444.00000000000006</v>
      </c>
      <c r="AM209" s="18">
        <f t="shared" si="132"/>
        <v>99.659999999999982</v>
      </c>
      <c r="AN209" s="7"/>
      <c r="AO209" s="7"/>
      <c r="AP209" s="7"/>
      <c r="AQ209" s="7"/>
      <c r="AR209" s="7">
        <v>10700</v>
      </c>
      <c r="AS209" s="7">
        <v>92</v>
      </c>
      <c r="AT209" s="7">
        <f t="shared" si="110"/>
        <v>3.5050883045193624E-3</v>
      </c>
      <c r="AU209" s="7"/>
      <c r="AV209" s="12">
        <f t="shared" si="133"/>
        <v>9.1999999999999998E-3</v>
      </c>
      <c r="AW209" s="19">
        <f t="shared" si="116"/>
        <v>0.21468839119693159</v>
      </c>
      <c r="AX209" s="15">
        <f t="shared" si="117"/>
        <v>0.20548839119693157</v>
      </c>
      <c r="AY209" s="15">
        <f t="shared" si="134"/>
        <v>4.2225478916703182E-2</v>
      </c>
      <c r="AZ209" s="7"/>
      <c r="BA209" s="7"/>
      <c r="BB209" s="7"/>
      <c r="BC209" s="7"/>
      <c r="BD209" s="7"/>
      <c r="BE209" s="15"/>
      <c r="BF209" s="16"/>
      <c r="BG209" s="16"/>
      <c r="BH209" s="20">
        <f t="shared" si="107"/>
        <v>0.52977129695722347</v>
      </c>
      <c r="BI209" s="20">
        <f t="shared" si="107"/>
        <v>7.3081474951778684E-3</v>
      </c>
      <c r="BJ209" s="20">
        <f t="shared" si="107"/>
        <v>0.11374839202415175</v>
      </c>
      <c r="BK209" s="20">
        <f t="shared" si="107"/>
        <v>8.2746998144552539E-2</v>
      </c>
      <c r="BL209" s="20">
        <f t="shared" si="107"/>
        <v>1.5204663590527581E-3</v>
      </c>
      <c r="BM209" s="20">
        <f t="shared" si="106"/>
        <v>0.1101927574099613</v>
      </c>
      <c r="BN209" s="20">
        <f t="shared" si="106"/>
        <v>0.12864083602440213</v>
      </c>
      <c r="BO209" s="20">
        <f t="shared" si="106"/>
        <v>2.3851435220079195E-2</v>
      </c>
      <c r="BP209" s="20">
        <f t="shared" si="106"/>
        <v>1.5491845120225501E-3</v>
      </c>
      <c r="BQ209" s="20">
        <f t="shared" si="106"/>
        <v>6.704858533763382E-4</v>
      </c>
      <c r="BR209" s="20">
        <f t="shared" si="111"/>
        <v>3.6300788552547786E-2</v>
      </c>
      <c r="BS209" s="20">
        <f t="shared" si="111"/>
        <v>1.2779784393512057E-4</v>
      </c>
      <c r="BT209" s="6"/>
      <c r="BU209" s="6"/>
      <c r="BV209" s="6"/>
      <c r="BW209" s="6">
        <f t="shared" si="118"/>
        <v>0.83499766992876634</v>
      </c>
      <c r="BX209" s="6">
        <f t="shared" si="119"/>
        <v>1.1518717916614499E-2</v>
      </c>
      <c r="BY209" s="6">
        <f t="shared" si="120"/>
        <v>0.17928423612950051</v>
      </c>
      <c r="BZ209" s="6">
        <f t="shared" si="121"/>
        <v>0.13042146873782084</v>
      </c>
      <c r="CA209" s="6">
        <f t="shared" si="122"/>
        <v>2.3964791492217083E-3</v>
      </c>
      <c r="CB209" s="6">
        <f t="shared" si="123"/>
        <v>0.17368003175863436</v>
      </c>
      <c r="CC209" s="6">
        <f t="shared" si="124"/>
        <v>0.20275692351587993</v>
      </c>
      <c r="CD209" s="6">
        <f t="shared" si="125"/>
        <v>3.7593378402362092E-2</v>
      </c>
      <c r="CE209" s="6">
        <f t="shared" si="126"/>
        <v>2.4417431923138173E-3</v>
      </c>
      <c r="CF209" s="6">
        <f t="shared" si="127"/>
        <v>1.0567845568550092E-3</v>
      </c>
      <c r="CG209" s="6">
        <f t="shared" si="128"/>
        <v>5.9378468368479473E-2</v>
      </c>
      <c r="CH209" s="6">
        <f t="shared" si="129"/>
        <v>2.0904339922744831E-4</v>
      </c>
      <c r="CI209" s="6">
        <f t="shared" si="112"/>
        <v>1.5761474332879692</v>
      </c>
      <c r="CJ209">
        <f t="shared" si="113"/>
        <v>1.6357349450556762</v>
      </c>
      <c r="CK209" s="6"/>
    </row>
    <row r="210" spans="1:89" x14ac:dyDescent="0.45">
      <c r="A210" s="41" t="s">
        <v>588</v>
      </c>
      <c r="B210" s="7" t="s">
        <v>297</v>
      </c>
      <c r="C210" s="7">
        <v>500</v>
      </c>
      <c r="D210" s="7">
        <v>1523.15</v>
      </c>
      <c r="E210" s="7" t="s">
        <v>297</v>
      </c>
      <c r="F210" s="7">
        <f t="shared" si="130"/>
        <v>50</v>
      </c>
      <c r="G210" s="7">
        <f t="shared" si="131"/>
        <v>1250</v>
      </c>
      <c r="H210" s="15">
        <v>50.17</v>
      </c>
      <c r="I210" s="15">
        <v>0.92</v>
      </c>
      <c r="J210" s="15">
        <v>18.28</v>
      </c>
      <c r="K210" s="15">
        <v>9.3699999999999992</v>
      </c>
      <c r="L210" s="15">
        <v>0.17</v>
      </c>
      <c r="M210" s="15">
        <v>7</v>
      </c>
      <c r="N210" s="15">
        <v>11.37</v>
      </c>
      <c r="O210" s="15">
        <v>2.33</v>
      </c>
      <c r="P210" s="15">
        <v>0.23</v>
      </c>
      <c r="Q210" s="15">
        <v>0.15</v>
      </c>
      <c r="R210" s="15">
        <f t="shared" ref="R210:R273" si="136">SUM(H210:Q210)</f>
        <v>99.990000000000023</v>
      </c>
      <c r="S210" s="15"/>
      <c r="T210" s="12">
        <f t="shared" si="114"/>
        <v>2.4300000000000002</v>
      </c>
      <c r="U210" s="12">
        <f t="shared" si="114"/>
        <v>3.5000000000000001E-3</v>
      </c>
      <c r="V210" t="s">
        <v>298</v>
      </c>
      <c r="Y210" s="16">
        <f t="shared" si="115"/>
        <v>102.27350000000003</v>
      </c>
      <c r="Z210" s="16"/>
      <c r="AA210" s="7" t="s">
        <v>304</v>
      </c>
      <c r="AB210" s="7" t="s">
        <v>70</v>
      </c>
      <c r="AC210" s="7" t="s">
        <v>173</v>
      </c>
      <c r="AD210" s="7" t="s">
        <v>305</v>
      </c>
      <c r="AE210" s="7">
        <v>0.33</v>
      </c>
      <c r="AF210" s="17">
        <f t="shared" si="108"/>
        <v>165</v>
      </c>
      <c r="AG210" s="18">
        <f t="shared" si="109"/>
        <v>334.99999999999994</v>
      </c>
      <c r="AH210" s="7">
        <v>500</v>
      </c>
      <c r="AI210" s="7">
        <v>1523.15</v>
      </c>
      <c r="AJ210" s="7">
        <v>1.1100000000000001</v>
      </c>
      <c r="AK210" s="18">
        <v>0.99660000000000004</v>
      </c>
      <c r="AL210" s="17">
        <f t="shared" si="132"/>
        <v>183.15</v>
      </c>
      <c r="AM210" s="18">
        <f t="shared" si="132"/>
        <v>333.86099999999993</v>
      </c>
      <c r="AN210" s="7"/>
      <c r="AO210" s="7"/>
      <c r="AP210" s="7"/>
      <c r="AQ210" s="7"/>
      <c r="AR210" s="7">
        <v>24300</v>
      </c>
      <c r="AS210" s="7">
        <v>35</v>
      </c>
      <c r="AT210" s="7">
        <f t="shared" si="110"/>
        <v>5.888786068814671E-4</v>
      </c>
      <c r="AU210" s="7"/>
      <c r="AV210" s="12">
        <f t="shared" si="133"/>
        <v>3.5000000000000001E-3</v>
      </c>
      <c r="AW210" s="19">
        <f t="shared" si="116"/>
        <v>0.19387180983040644</v>
      </c>
      <c r="AX210" s="15">
        <f t="shared" si="117"/>
        <v>0.19037180983040644</v>
      </c>
      <c r="AY210" s="15">
        <f t="shared" si="134"/>
        <v>3.6241425978104432E-2</v>
      </c>
      <c r="AZ210" s="7"/>
      <c r="BA210" s="7"/>
      <c r="BB210" s="7"/>
      <c r="BC210" s="7"/>
      <c r="BD210" s="7"/>
      <c r="BE210" s="15"/>
      <c r="BF210" s="16"/>
      <c r="BG210" s="16"/>
      <c r="BH210" s="20">
        <f t="shared" si="107"/>
        <v>0.52977129695722347</v>
      </c>
      <c r="BI210" s="20">
        <f t="shared" si="107"/>
        <v>7.3081474951778684E-3</v>
      </c>
      <c r="BJ210" s="20">
        <f t="shared" si="107"/>
        <v>0.11374839202415175</v>
      </c>
      <c r="BK210" s="20">
        <f t="shared" si="107"/>
        <v>8.2746998144552539E-2</v>
      </c>
      <c r="BL210" s="20">
        <f t="shared" si="107"/>
        <v>1.5204663590527581E-3</v>
      </c>
      <c r="BM210" s="20">
        <f t="shared" si="106"/>
        <v>0.1101927574099613</v>
      </c>
      <c r="BN210" s="20">
        <f t="shared" si="106"/>
        <v>0.12864083602440213</v>
      </c>
      <c r="BO210" s="20">
        <f t="shared" si="106"/>
        <v>2.3851435220079195E-2</v>
      </c>
      <c r="BP210" s="20">
        <f t="shared" si="106"/>
        <v>1.5491845120225501E-3</v>
      </c>
      <c r="BQ210" s="20">
        <f t="shared" si="106"/>
        <v>6.704858533763382E-4</v>
      </c>
      <c r="BR210" s="20">
        <f t="shared" si="111"/>
        <v>7.8810104081229695E-2</v>
      </c>
      <c r="BS210" s="20">
        <f t="shared" si="111"/>
        <v>4.6477963429590523E-5</v>
      </c>
      <c r="BT210" s="6"/>
      <c r="BU210" s="6"/>
      <c r="BV210" s="6"/>
      <c r="BW210" s="6">
        <f t="shared" si="118"/>
        <v>0.83499766992876634</v>
      </c>
      <c r="BX210" s="6">
        <f t="shared" si="119"/>
        <v>1.1518717916614499E-2</v>
      </c>
      <c r="BY210" s="6">
        <f t="shared" si="120"/>
        <v>0.17928423612950051</v>
      </c>
      <c r="BZ210" s="6">
        <f t="shared" si="121"/>
        <v>0.13042146873782084</v>
      </c>
      <c r="CA210" s="6">
        <f t="shared" si="122"/>
        <v>2.3964791492217083E-3</v>
      </c>
      <c r="CB210" s="6">
        <f t="shared" si="123"/>
        <v>0.17368003175863436</v>
      </c>
      <c r="CC210" s="6">
        <f t="shared" si="124"/>
        <v>0.20275692351587993</v>
      </c>
      <c r="CD210" s="6">
        <f t="shared" si="125"/>
        <v>3.7593378402362092E-2</v>
      </c>
      <c r="CE210" s="6">
        <f t="shared" si="126"/>
        <v>2.4417431923138173E-3</v>
      </c>
      <c r="CF210" s="6">
        <f t="shared" si="127"/>
        <v>1.0567845568550092E-3</v>
      </c>
      <c r="CG210" s="6">
        <f t="shared" si="128"/>
        <v>0.13485016648168702</v>
      </c>
      <c r="CH210" s="6">
        <f t="shared" si="129"/>
        <v>7.9527380140877082E-5</v>
      </c>
      <c r="CI210" s="6">
        <f t="shared" si="112"/>
        <v>1.5761474332879692</v>
      </c>
      <c r="CJ210">
        <f t="shared" si="113"/>
        <v>1.7110771271497971</v>
      </c>
      <c r="CK210" s="6"/>
    </row>
    <row r="211" spans="1:89" x14ac:dyDescent="0.45">
      <c r="A211" s="41" t="s">
        <v>588</v>
      </c>
      <c r="B211" s="7" t="s">
        <v>297</v>
      </c>
      <c r="C211" s="7">
        <v>500</v>
      </c>
      <c r="D211" s="7">
        <v>1523.15</v>
      </c>
      <c r="E211" s="7" t="s">
        <v>297</v>
      </c>
      <c r="F211" s="7">
        <f t="shared" si="130"/>
        <v>50</v>
      </c>
      <c r="G211" s="7">
        <f t="shared" si="131"/>
        <v>1250</v>
      </c>
      <c r="H211" s="15">
        <v>50.17</v>
      </c>
      <c r="I211" s="15">
        <v>0.92</v>
      </c>
      <c r="J211" s="15">
        <v>18.28</v>
      </c>
      <c r="K211" s="15">
        <v>9.3699999999999992</v>
      </c>
      <c r="L211" s="15">
        <v>0.17</v>
      </c>
      <c r="M211" s="15">
        <v>7</v>
      </c>
      <c r="N211" s="15">
        <v>11.37</v>
      </c>
      <c r="O211" s="15">
        <v>2.33</v>
      </c>
      <c r="P211" s="15">
        <v>0.23</v>
      </c>
      <c r="Q211" s="15">
        <v>0.15</v>
      </c>
      <c r="R211" s="15">
        <f t="shared" si="136"/>
        <v>99.990000000000023</v>
      </c>
      <c r="S211" s="15"/>
      <c r="T211" s="12">
        <f t="shared" si="114"/>
        <v>1.25</v>
      </c>
      <c r="U211" s="12">
        <f t="shared" si="114"/>
        <v>1.14E-2</v>
      </c>
      <c r="V211" t="s">
        <v>298</v>
      </c>
      <c r="Y211" s="16">
        <f t="shared" si="115"/>
        <v>101.10140000000001</v>
      </c>
      <c r="Z211" s="16"/>
      <c r="AA211" s="7" t="s">
        <v>306</v>
      </c>
      <c r="AB211" s="7" t="s">
        <v>70</v>
      </c>
      <c r="AC211" s="7" t="s">
        <v>173</v>
      </c>
      <c r="AD211" s="7" t="s">
        <v>307</v>
      </c>
      <c r="AE211" s="7">
        <v>0.69</v>
      </c>
      <c r="AF211" s="17">
        <f t="shared" si="108"/>
        <v>345</v>
      </c>
      <c r="AG211" s="18">
        <f t="shared" si="109"/>
        <v>155.00000000000003</v>
      </c>
      <c r="AH211" s="7">
        <v>500</v>
      </c>
      <c r="AI211" s="7">
        <v>1523.15</v>
      </c>
      <c r="AJ211" s="7">
        <v>1.1100000000000001</v>
      </c>
      <c r="AK211" s="18">
        <v>0.99660000000000004</v>
      </c>
      <c r="AL211" s="17">
        <f t="shared" si="132"/>
        <v>382.95000000000005</v>
      </c>
      <c r="AM211" s="18">
        <f t="shared" si="132"/>
        <v>154.47300000000004</v>
      </c>
      <c r="AN211" s="7"/>
      <c r="AO211" s="7"/>
      <c r="AP211" s="7"/>
      <c r="AQ211" s="7"/>
      <c r="AR211" s="7">
        <v>12500</v>
      </c>
      <c r="AS211" s="7">
        <v>114</v>
      </c>
      <c r="AT211" s="7">
        <f t="shared" si="110"/>
        <v>3.7170411482976237E-3</v>
      </c>
      <c r="AU211" s="7"/>
      <c r="AV211" s="12">
        <f t="shared" si="133"/>
        <v>1.14E-2</v>
      </c>
      <c r="AW211" s="19">
        <f t="shared" si="116"/>
        <v>0.21182465842547388</v>
      </c>
      <c r="AX211" s="15">
        <f t="shared" si="117"/>
        <v>0.20042465842547388</v>
      </c>
      <c r="AY211" s="15">
        <f t="shared" si="134"/>
        <v>4.0170043704967878E-2</v>
      </c>
      <c r="AZ211" s="7"/>
      <c r="BA211" s="7"/>
      <c r="BB211" s="7"/>
      <c r="BC211" s="7"/>
      <c r="BD211" s="7"/>
      <c r="BE211" s="15"/>
      <c r="BF211" s="16"/>
      <c r="BG211" s="16"/>
      <c r="BH211" s="20">
        <f t="shared" si="107"/>
        <v>0.52977129695722347</v>
      </c>
      <c r="BI211" s="20">
        <f t="shared" si="107"/>
        <v>7.3081474951778684E-3</v>
      </c>
      <c r="BJ211" s="20">
        <f t="shared" si="107"/>
        <v>0.11374839202415175</v>
      </c>
      <c r="BK211" s="20">
        <f t="shared" si="107"/>
        <v>8.2746998144552539E-2</v>
      </c>
      <c r="BL211" s="20">
        <f t="shared" si="107"/>
        <v>1.5204663590527581E-3</v>
      </c>
      <c r="BM211" s="20">
        <f t="shared" si="106"/>
        <v>0.1101927574099613</v>
      </c>
      <c r="BN211" s="20">
        <f t="shared" si="106"/>
        <v>0.12864083602440213</v>
      </c>
      <c r="BO211" s="20">
        <f t="shared" si="106"/>
        <v>2.3851435220079195E-2</v>
      </c>
      <c r="BP211" s="20">
        <f t="shared" si="106"/>
        <v>1.5491845120225501E-3</v>
      </c>
      <c r="BQ211" s="20">
        <f t="shared" si="106"/>
        <v>6.704858533763382E-4</v>
      </c>
      <c r="BR211" s="20">
        <f t="shared" si="111"/>
        <v>4.2148786253432727E-2</v>
      </c>
      <c r="BS211" s="20">
        <f t="shared" si="111"/>
        <v>1.5739224471656769E-4</v>
      </c>
      <c r="BT211" s="6"/>
      <c r="BU211" s="6"/>
      <c r="BV211" s="6"/>
      <c r="BW211" s="6">
        <f t="shared" si="118"/>
        <v>0.83499766992876634</v>
      </c>
      <c r="BX211" s="6">
        <f t="shared" si="119"/>
        <v>1.1518717916614499E-2</v>
      </c>
      <c r="BY211" s="6">
        <f t="shared" si="120"/>
        <v>0.17928423612950051</v>
      </c>
      <c r="BZ211" s="6">
        <f t="shared" si="121"/>
        <v>0.13042146873782084</v>
      </c>
      <c r="CA211" s="6">
        <f t="shared" si="122"/>
        <v>2.3964791492217083E-3</v>
      </c>
      <c r="CB211" s="6">
        <f t="shared" si="123"/>
        <v>0.17368003175863436</v>
      </c>
      <c r="CC211" s="6">
        <f t="shared" si="124"/>
        <v>0.20275692351587993</v>
      </c>
      <c r="CD211" s="6">
        <f t="shared" si="125"/>
        <v>3.7593378402362092E-2</v>
      </c>
      <c r="CE211" s="6">
        <f t="shared" si="126"/>
        <v>2.4417431923138173E-3</v>
      </c>
      <c r="CF211" s="6">
        <f t="shared" si="127"/>
        <v>1.0567845568550092E-3</v>
      </c>
      <c r="CG211" s="6">
        <f t="shared" si="128"/>
        <v>6.9367369589345168E-2</v>
      </c>
      <c r="CH211" s="6">
        <f t="shared" si="129"/>
        <v>2.5903203817314251E-4</v>
      </c>
      <c r="CI211" s="6">
        <f t="shared" si="112"/>
        <v>1.5761474332879692</v>
      </c>
      <c r="CJ211">
        <f t="shared" si="113"/>
        <v>1.6457738349154876</v>
      </c>
      <c r="CK211" s="6"/>
    </row>
    <row r="212" spans="1:89" x14ac:dyDescent="0.45">
      <c r="A212" s="41" t="s">
        <v>588</v>
      </c>
      <c r="B212" s="7" t="s">
        <v>297</v>
      </c>
      <c r="C212" s="7">
        <v>500</v>
      </c>
      <c r="D212" s="7">
        <v>1523.15</v>
      </c>
      <c r="E212" s="7" t="s">
        <v>297</v>
      </c>
      <c r="F212" s="7">
        <f t="shared" si="130"/>
        <v>50</v>
      </c>
      <c r="G212" s="7">
        <f t="shared" si="131"/>
        <v>1250</v>
      </c>
      <c r="H212" s="15">
        <v>50.17</v>
      </c>
      <c r="I212" s="15">
        <v>0.92</v>
      </c>
      <c r="J212" s="15">
        <v>18.28</v>
      </c>
      <c r="K212" s="15">
        <v>9.3699999999999992</v>
      </c>
      <c r="L212" s="15">
        <v>0.17</v>
      </c>
      <c r="M212" s="15">
        <v>7</v>
      </c>
      <c r="N212" s="15">
        <v>11.37</v>
      </c>
      <c r="O212" s="15">
        <v>2.33</v>
      </c>
      <c r="P212" s="15">
        <v>0.23</v>
      </c>
      <c r="Q212" s="15">
        <v>0.15</v>
      </c>
      <c r="R212" s="15">
        <f t="shared" si="136"/>
        <v>99.990000000000023</v>
      </c>
      <c r="S212" s="15"/>
      <c r="T212" s="12">
        <f t="shared" si="114"/>
        <v>0.77</v>
      </c>
      <c r="U212" s="12">
        <f t="shared" si="114"/>
        <v>1.7600000000000001E-2</v>
      </c>
      <c r="V212" t="s">
        <v>298</v>
      </c>
      <c r="Y212" s="16">
        <f t="shared" si="115"/>
        <v>100.62760000000002</v>
      </c>
      <c r="Z212" s="16"/>
      <c r="AA212" s="7" t="s">
        <v>308</v>
      </c>
      <c r="AB212" s="7" t="s">
        <v>70</v>
      </c>
      <c r="AC212" s="7" t="s">
        <v>173</v>
      </c>
      <c r="AD212" s="7" t="s">
        <v>309</v>
      </c>
      <c r="AE212" s="7">
        <v>0.8</v>
      </c>
      <c r="AF212" s="17">
        <f t="shared" si="108"/>
        <v>400</v>
      </c>
      <c r="AG212" s="18">
        <f t="shared" si="109"/>
        <v>99.999999999999972</v>
      </c>
      <c r="AH212" s="7">
        <v>500</v>
      </c>
      <c r="AI212" s="7">
        <v>1523.15</v>
      </c>
      <c r="AJ212" s="7">
        <v>1.1100000000000001</v>
      </c>
      <c r="AK212" s="18">
        <v>0.99660000000000004</v>
      </c>
      <c r="AL212" s="17">
        <f t="shared" si="132"/>
        <v>444.00000000000006</v>
      </c>
      <c r="AM212" s="18">
        <f t="shared" si="132"/>
        <v>99.659999999999982</v>
      </c>
      <c r="AN212" s="7"/>
      <c r="AO212" s="7"/>
      <c r="AP212" s="7"/>
      <c r="AQ212" s="7"/>
      <c r="AR212" s="7">
        <v>7700</v>
      </c>
      <c r="AS212" s="7">
        <v>176</v>
      </c>
      <c r="AT212" s="7">
        <f t="shared" si="110"/>
        <v>9.2640247040658777E-3</v>
      </c>
      <c r="AU212" s="7"/>
      <c r="AV212" s="12">
        <f t="shared" si="133"/>
        <v>1.7600000000000001E-2</v>
      </c>
      <c r="AW212" s="19">
        <f t="shared" si="116"/>
        <v>0.21954238770292051</v>
      </c>
      <c r="AX212" s="15">
        <f t="shared" si="117"/>
        <v>0.2019423877029205</v>
      </c>
      <c r="AY212" s="15">
        <f t="shared" si="134"/>
        <v>4.0780727951156656E-2</v>
      </c>
      <c r="AZ212" s="7"/>
      <c r="BA212" s="7"/>
      <c r="BB212" s="7"/>
      <c r="BC212" s="7"/>
      <c r="BD212" s="7"/>
      <c r="BE212" s="15"/>
      <c r="BF212" s="16"/>
      <c r="BG212" s="16"/>
      <c r="BH212" s="20">
        <f t="shared" si="107"/>
        <v>0.52977129695722347</v>
      </c>
      <c r="BI212" s="20">
        <f t="shared" si="107"/>
        <v>7.3081474951778684E-3</v>
      </c>
      <c r="BJ212" s="20">
        <f t="shared" si="107"/>
        <v>0.11374839202415175</v>
      </c>
      <c r="BK212" s="20">
        <f t="shared" si="107"/>
        <v>8.2746998144552539E-2</v>
      </c>
      <c r="BL212" s="20">
        <f t="shared" si="107"/>
        <v>1.5204663590527581E-3</v>
      </c>
      <c r="BM212" s="20">
        <f t="shared" si="106"/>
        <v>0.1101927574099613</v>
      </c>
      <c r="BN212" s="20">
        <f t="shared" si="106"/>
        <v>0.12864083602440213</v>
      </c>
      <c r="BO212" s="20">
        <f t="shared" si="106"/>
        <v>2.3851435220079195E-2</v>
      </c>
      <c r="BP212" s="20">
        <f t="shared" si="106"/>
        <v>1.5491845120225501E-3</v>
      </c>
      <c r="BQ212" s="20">
        <f t="shared" si="106"/>
        <v>6.704858533763382E-4</v>
      </c>
      <c r="BR212" s="20">
        <f t="shared" si="111"/>
        <v>2.6388494818283859E-2</v>
      </c>
      <c r="BS212" s="20">
        <f t="shared" si="111"/>
        <v>2.4696759911733057E-4</v>
      </c>
      <c r="BT212" s="6"/>
      <c r="BU212" s="6"/>
      <c r="BV212" s="6"/>
      <c r="BW212" s="6">
        <f t="shared" si="118"/>
        <v>0.83499766992876634</v>
      </c>
      <c r="BX212" s="6">
        <f t="shared" si="119"/>
        <v>1.1518717916614499E-2</v>
      </c>
      <c r="BY212" s="6">
        <f t="shared" si="120"/>
        <v>0.17928423612950051</v>
      </c>
      <c r="BZ212" s="6">
        <f t="shared" si="121"/>
        <v>0.13042146873782084</v>
      </c>
      <c r="CA212" s="6">
        <f t="shared" si="122"/>
        <v>2.3964791492217083E-3</v>
      </c>
      <c r="CB212" s="6">
        <f t="shared" si="123"/>
        <v>0.17368003175863436</v>
      </c>
      <c r="CC212" s="6">
        <f t="shared" si="124"/>
        <v>0.20275692351587993</v>
      </c>
      <c r="CD212" s="6">
        <f t="shared" si="125"/>
        <v>3.7593378402362092E-2</v>
      </c>
      <c r="CE212" s="6">
        <f t="shared" si="126"/>
        <v>2.4417431923138173E-3</v>
      </c>
      <c r="CF212" s="6">
        <f t="shared" si="127"/>
        <v>1.0567845568550092E-3</v>
      </c>
      <c r="CG212" s="6">
        <f t="shared" si="128"/>
        <v>4.2730299667036627E-2</v>
      </c>
      <c r="CH212" s="6">
        <f t="shared" si="129"/>
        <v>3.9990911156555334E-4</v>
      </c>
      <c r="CI212" s="6">
        <f t="shared" si="112"/>
        <v>1.5761474332879692</v>
      </c>
      <c r="CJ212">
        <f t="shared" si="113"/>
        <v>1.6192776420665715</v>
      </c>
      <c r="CK212" s="6"/>
    </row>
    <row r="213" spans="1:89" x14ac:dyDescent="0.45">
      <c r="A213" s="41" t="s">
        <v>588</v>
      </c>
      <c r="B213" s="7" t="s">
        <v>297</v>
      </c>
      <c r="C213" s="7">
        <v>500</v>
      </c>
      <c r="D213" s="7">
        <v>1523.15</v>
      </c>
      <c r="E213" s="7" t="s">
        <v>297</v>
      </c>
      <c r="F213" s="7">
        <f t="shared" si="130"/>
        <v>50</v>
      </c>
      <c r="G213" s="7">
        <f t="shared" si="131"/>
        <v>1250</v>
      </c>
      <c r="H213" s="15">
        <v>50.17</v>
      </c>
      <c r="I213" s="15">
        <v>0.92</v>
      </c>
      <c r="J213" s="15">
        <v>18.28</v>
      </c>
      <c r="K213" s="15">
        <v>9.3699999999999992</v>
      </c>
      <c r="L213" s="15">
        <v>0.17</v>
      </c>
      <c r="M213" s="15">
        <v>7</v>
      </c>
      <c r="N213" s="15">
        <v>11.37</v>
      </c>
      <c r="O213" s="15">
        <v>2.33</v>
      </c>
      <c r="P213" s="15">
        <v>0.23</v>
      </c>
      <c r="Q213" s="15">
        <v>0.15</v>
      </c>
      <c r="R213" s="15">
        <f t="shared" si="136"/>
        <v>99.990000000000023</v>
      </c>
      <c r="S213" s="15"/>
      <c r="T213" s="12">
        <f t="shared" si="114"/>
        <v>0.82</v>
      </c>
      <c r="U213" s="12">
        <f t="shared" si="114"/>
        <v>1.7500000000000002E-2</v>
      </c>
      <c r="V213" t="s">
        <v>298</v>
      </c>
      <c r="Y213" s="16">
        <f t="shared" si="115"/>
        <v>100.67750000000001</v>
      </c>
      <c r="Z213" s="16"/>
      <c r="AA213" s="7" t="s">
        <v>310</v>
      </c>
      <c r="AB213" s="7" t="s">
        <v>70</v>
      </c>
      <c r="AC213" s="7" t="s">
        <v>173</v>
      </c>
      <c r="AD213" s="7" t="s">
        <v>311</v>
      </c>
      <c r="AE213" s="7">
        <v>0.82</v>
      </c>
      <c r="AF213" s="17">
        <f t="shared" si="108"/>
        <v>410</v>
      </c>
      <c r="AG213" s="18">
        <f t="shared" si="109"/>
        <v>90.000000000000028</v>
      </c>
      <c r="AH213" s="7">
        <v>500</v>
      </c>
      <c r="AI213" s="7">
        <v>1523.15</v>
      </c>
      <c r="AJ213" s="7">
        <v>1.1100000000000001</v>
      </c>
      <c r="AK213" s="18">
        <v>0.99660000000000004</v>
      </c>
      <c r="AL213" s="17">
        <f t="shared" si="132"/>
        <v>455.1</v>
      </c>
      <c r="AM213" s="18">
        <f t="shared" si="132"/>
        <v>89.694000000000031</v>
      </c>
      <c r="AN213" s="7"/>
      <c r="AO213" s="7"/>
      <c r="AP213" s="7"/>
      <c r="AQ213" s="7"/>
      <c r="AR213" s="7">
        <v>8200</v>
      </c>
      <c r="AS213" s="7">
        <v>175</v>
      </c>
      <c r="AT213" s="7">
        <f t="shared" si="110"/>
        <v>8.6550350322846543E-3</v>
      </c>
      <c r="AU213" s="7"/>
      <c r="AV213" s="12">
        <f t="shared" si="133"/>
        <v>1.7500000000000002E-2</v>
      </c>
      <c r="AW213" s="19">
        <f t="shared" si="116"/>
        <v>0.21872679825948463</v>
      </c>
      <c r="AX213" s="15">
        <f t="shared" si="117"/>
        <v>0.20122679825948464</v>
      </c>
      <c r="AY213" s="15">
        <f t="shared" si="134"/>
        <v>4.0492224337763331E-2</v>
      </c>
      <c r="AZ213" s="7"/>
      <c r="BA213" s="7"/>
      <c r="BB213" s="7"/>
      <c r="BC213" s="7"/>
      <c r="BD213" s="7"/>
      <c r="BE213" s="15"/>
      <c r="BF213" s="16"/>
      <c r="BG213" s="16"/>
      <c r="BH213" s="20">
        <f t="shared" si="107"/>
        <v>0.52977129695722347</v>
      </c>
      <c r="BI213" s="20">
        <f t="shared" si="107"/>
        <v>7.3081474951778684E-3</v>
      </c>
      <c r="BJ213" s="20">
        <f t="shared" si="107"/>
        <v>0.11374839202415175</v>
      </c>
      <c r="BK213" s="20">
        <f t="shared" si="107"/>
        <v>8.2746998144552539E-2</v>
      </c>
      <c r="BL213" s="20">
        <f t="shared" si="107"/>
        <v>1.5204663590527581E-3</v>
      </c>
      <c r="BM213" s="20">
        <f t="shared" si="106"/>
        <v>0.1101927574099613</v>
      </c>
      <c r="BN213" s="20">
        <f t="shared" si="106"/>
        <v>0.12864083602440213</v>
      </c>
      <c r="BO213" s="20">
        <f t="shared" si="106"/>
        <v>2.3851435220079195E-2</v>
      </c>
      <c r="BP213" s="20">
        <f t="shared" si="106"/>
        <v>1.5491845120225501E-3</v>
      </c>
      <c r="BQ213" s="20">
        <f t="shared" si="106"/>
        <v>6.704858533763382E-4</v>
      </c>
      <c r="BR213" s="20">
        <f t="shared" si="111"/>
        <v>2.805400119430343E-2</v>
      </c>
      <c r="BS213" s="20">
        <f t="shared" si="111"/>
        <v>2.4514465328344409E-4</v>
      </c>
      <c r="BT213" s="6"/>
      <c r="BU213" s="6"/>
      <c r="BV213" s="6"/>
      <c r="BW213" s="6">
        <f t="shared" si="118"/>
        <v>0.83499766992876634</v>
      </c>
      <c r="BX213" s="6">
        <f t="shared" si="119"/>
        <v>1.1518717916614499E-2</v>
      </c>
      <c r="BY213" s="6">
        <f t="shared" si="120"/>
        <v>0.17928423612950051</v>
      </c>
      <c r="BZ213" s="6">
        <f t="shared" si="121"/>
        <v>0.13042146873782084</v>
      </c>
      <c r="CA213" s="6">
        <f t="shared" si="122"/>
        <v>2.3964791492217083E-3</v>
      </c>
      <c r="CB213" s="6">
        <f t="shared" si="123"/>
        <v>0.17368003175863436</v>
      </c>
      <c r="CC213" s="6">
        <f t="shared" si="124"/>
        <v>0.20275692351587993</v>
      </c>
      <c r="CD213" s="6">
        <f t="shared" si="125"/>
        <v>3.7593378402362092E-2</v>
      </c>
      <c r="CE213" s="6">
        <f t="shared" si="126"/>
        <v>2.4417431923138173E-3</v>
      </c>
      <c r="CF213" s="6">
        <f t="shared" si="127"/>
        <v>1.0567845568550092E-3</v>
      </c>
      <c r="CG213" s="6">
        <f t="shared" si="128"/>
        <v>4.5504994450610431E-2</v>
      </c>
      <c r="CH213" s="6">
        <f t="shared" si="129"/>
        <v>3.9763690070438541E-4</v>
      </c>
      <c r="CI213" s="6">
        <f t="shared" si="112"/>
        <v>1.5761474332879692</v>
      </c>
      <c r="CJ213">
        <f t="shared" si="113"/>
        <v>1.6220500646392841</v>
      </c>
      <c r="CK213" s="6"/>
    </row>
    <row r="214" spans="1:89" x14ac:dyDescent="0.45">
      <c r="A214" s="41" t="s">
        <v>588</v>
      </c>
      <c r="B214" s="7" t="s">
        <v>297</v>
      </c>
      <c r="C214" s="7">
        <v>1000</v>
      </c>
      <c r="D214" s="7">
        <v>1523.15</v>
      </c>
      <c r="E214" s="7" t="s">
        <v>297</v>
      </c>
      <c r="F214" s="7">
        <f t="shared" si="130"/>
        <v>100</v>
      </c>
      <c r="G214" s="7">
        <f t="shared" si="131"/>
        <v>1250</v>
      </c>
      <c r="H214" s="15">
        <v>50.17</v>
      </c>
      <c r="I214" s="15">
        <v>0.92</v>
      </c>
      <c r="J214" s="15">
        <v>18.28</v>
      </c>
      <c r="K214" s="15">
        <v>9.3699999999999992</v>
      </c>
      <c r="L214" s="15">
        <v>0.17</v>
      </c>
      <c r="M214" s="15">
        <v>7</v>
      </c>
      <c r="N214" s="15">
        <v>11.37</v>
      </c>
      <c r="O214" s="15">
        <v>2.33</v>
      </c>
      <c r="P214" s="15">
        <v>0.23</v>
      </c>
      <c r="Q214" s="15">
        <v>0.15</v>
      </c>
      <c r="R214" s="15">
        <f t="shared" si="136"/>
        <v>99.990000000000023</v>
      </c>
      <c r="S214" s="15"/>
      <c r="T214" s="12">
        <f t="shared" si="114"/>
        <v>2.2599999999999998</v>
      </c>
      <c r="U214" s="12">
        <f t="shared" si="114"/>
        <v>1.5699999999999999E-2</v>
      </c>
      <c r="V214" t="s">
        <v>298</v>
      </c>
      <c r="Y214" s="16">
        <f t="shared" si="115"/>
        <v>102.11570000000002</v>
      </c>
      <c r="Z214" s="16"/>
      <c r="AA214" s="7" t="s">
        <v>312</v>
      </c>
      <c r="AB214" s="7" t="s">
        <v>70</v>
      </c>
      <c r="AC214" s="7" t="s">
        <v>173</v>
      </c>
      <c r="AD214" s="7" t="s">
        <v>313</v>
      </c>
      <c r="AE214" s="7">
        <v>0.51</v>
      </c>
      <c r="AF214" s="17">
        <f t="shared" si="108"/>
        <v>510</v>
      </c>
      <c r="AG214" s="18">
        <f t="shared" si="109"/>
        <v>490</v>
      </c>
      <c r="AH214" s="7">
        <v>1000</v>
      </c>
      <c r="AI214" s="7">
        <v>1523.15</v>
      </c>
      <c r="AJ214" s="7">
        <v>1.23</v>
      </c>
      <c r="AK214" s="18">
        <v>0.999</v>
      </c>
      <c r="AL214" s="17">
        <f t="shared" si="132"/>
        <v>627.29999999999995</v>
      </c>
      <c r="AM214" s="18">
        <f t="shared" si="132"/>
        <v>489.51</v>
      </c>
      <c r="AN214" s="7"/>
      <c r="AO214" s="7"/>
      <c r="AP214" s="7"/>
      <c r="AQ214" s="7"/>
      <c r="AR214" s="7">
        <v>22600</v>
      </c>
      <c r="AS214" s="7">
        <v>157</v>
      </c>
      <c r="AT214" s="7">
        <f t="shared" si="110"/>
        <v>2.8338611307767748E-3</v>
      </c>
      <c r="AU214" s="7"/>
      <c r="AV214" s="12">
        <f t="shared" si="133"/>
        <v>1.5699999999999999E-2</v>
      </c>
      <c r="AW214" s="19">
        <f t="shared" si="116"/>
        <v>0.22407386304124693</v>
      </c>
      <c r="AX214" s="15">
        <f t="shared" si="117"/>
        <v>0.20837386304124694</v>
      </c>
      <c r="AY214" s="15">
        <f t="shared" si="134"/>
        <v>4.341966679873234E-2</v>
      </c>
      <c r="AZ214" s="7"/>
      <c r="BA214" s="7"/>
      <c r="BB214" s="7"/>
      <c r="BC214" s="7"/>
      <c r="BD214" s="7"/>
      <c r="BE214" s="15"/>
      <c r="BF214" s="16"/>
      <c r="BG214" s="16"/>
      <c r="BH214" s="20">
        <f t="shared" si="107"/>
        <v>0.52977129695722347</v>
      </c>
      <c r="BI214" s="20">
        <f t="shared" si="107"/>
        <v>7.3081474951778684E-3</v>
      </c>
      <c r="BJ214" s="20">
        <f t="shared" si="107"/>
        <v>0.11374839202415175</v>
      </c>
      <c r="BK214" s="20">
        <f t="shared" si="107"/>
        <v>8.2746998144552539E-2</v>
      </c>
      <c r="BL214" s="20">
        <f t="shared" si="107"/>
        <v>1.5204663590527581E-3</v>
      </c>
      <c r="BM214" s="20">
        <f t="shared" si="106"/>
        <v>0.1101927574099613</v>
      </c>
      <c r="BN214" s="20">
        <f t="shared" si="106"/>
        <v>0.12864083602440213</v>
      </c>
      <c r="BO214" s="20">
        <f t="shared" si="106"/>
        <v>2.3851435220079195E-2</v>
      </c>
      <c r="BP214" s="20">
        <f t="shared" si="106"/>
        <v>1.5491845120225501E-3</v>
      </c>
      <c r="BQ214" s="20">
        <f t="shared" si="106"/>
        <v>6.704858533763382E-4</v>
      </c>
      <c r="BR214" s="20">
        <f t="shared" si="111"/>
        <v>7.3690994060884502E-2</v>
      </c>
      <c r="BS214" s="20">
        <f t="shared" si="111"/>
        <v>2.0960857542172716E-4</v>
      </c>
      <c r="BT214" s="6"/>
      <c r="BU214" s="6"/>
      <c r="BV214" s="6"/>
      <c r="BW214" s="6">
        <f t="shared" si="118"/>
        <v>0.83499766992876634</v>
      </c>
      <c r="BX214" s="6">
        <f t="shared" si="119"/>
        <v>1.1518717916614499E-2</v>
      </c>
      <c r="BY214" s="6">
        <f t="shared" si="120"/>
        <v>0.17928423612950051</v>
      </c>
      <c r="BZ214" s="6">
        <f t="shared" si="121"/>
        <v>0.13042146873782084</v>
      </c>
      <c r="CA214" s="6">
        <f t="shared" si="122"/>
        <v>2.3964791492217083E-3</v>
      </c>
      <c r="CB214" s="6">
        <f t="shared" si="123"/>
        <v>0.17368003175863436</v>
      </c>
      <c r="CC214" s="6">
        <f t="shared" si="124"/>
        <v>0.20275692351587993</v>
      </c>
      <c r="CD214" s="6">
        <f t="shared" si="125"/>
        <v>3.7593378402362092E-2</v>
      </c>
      <c r="CE214" s="6">
        <f t="shared" si="126"/>
        <v>2.4417431923138173E-3</v>
      </c>
      <c r="CF214" s="6">
        <f t="shared" si="127"/>
        <v>1.0567845568550092E-3</v>
      </c>
      <c r="CG214" s="6">
        <f t="shared" si="128"/>
        <v>0.12541620421753608</v>
      </c>
      <c r="CH214" s="6">
        <f t="shared" si="129"/>
        <v>3.5673710520336288E-4</v>
      </c>
      <c r="CI214" s="6">
        <f t="shared" si="112"/>
        <v>1.5761474332879692</v>
      </c>
      <c r="CJ214">
        <f t="shared" si="113"/>
        <v>1.7019203746107088</v>
      </c>
      <c r="CK214" s="6"/>
    </row>
    <row r="215" spans="1:89" x14ac:dyDescent="0.45">
      <c r="A215" s="41" t="s">
        <v>588</v>
      </c>
      <c r="B215" s="7" t="s">
        <v>297</v>
      </c>
      <c r="C215" s="7">
        <v>1000</v>
      </c>
      <c r="D215" s="7">
        <v>1523.15</v>
      </c>
      <c r="E215" s="7" t="s">
        <v>297</v>
      </c>
      <c r="F215" s="7">
        <f t="shared" si="130"/>
        <v>100</v>
      </c>
      <c r="G215" s="7">
        <f t="shared" si="131"/>
        <v>1250</v>
      </c>
      <c r="H215" s="15">
        <v>50.17</v>
      </c>
      <c r="I215" s="15">
        <v>0.92</v>
      </c>
      <c r="J215" s="15">
        <v>18.28</v>
      </c>
      <c r="K215" s="15">
        <v>9.3699999999999992</v>
      </c>
      <c r="L215" s="15">
        <v>0.17</v>
      </c>
      <c r="M215" s="15">
        <v>7</v>
      </c>
      <c r="N215" s="15">
        <v>11.37</v>
      </c>
      <c r="O215" s="15">
        <v>2.33</v>
      </c>
      <c r="P215" s="15">
        <v>0.23</v>
      </c>
      <c r="Q215" s="15">
        <v>0.15</v>
      </c>
      <c r="R215" s="15">
        <f t="shared" si="136"/>
        <v>99.990000000000023</v>
      </c>
      <c r="S215" s="15"/>
      <c r="T215" s="12">
        <f t="shared" si="114"/>
        <v>1.2</v>
      </c>
      <c r="U215" s="12">
        <f t="shared" si="114"/>
        <v>2.92E-2</v>
      </c>
      <c r="V215" t="s">
        <v>298</v>
      </c>
      <c r="Y215" s="16">
        <f t="shared" si="115"/>
        <v>101.06920000000002</v>
      </c>
      <c r="Z215" s="16"/>
      <c r="AA215" s="7" t="s">
        <v>314</v>
      </c>
      <c r="AB215" s="7" t="s">
        <v>70</v>
      </c>
      <c r="AC215" s="7" t="s">
        <v>173</v>
      </c>
      <c r="AD215" s="7" t="s">
        <v>315</v>
      </c>
      <c r="AE215" s="7">
        <v>0.88</v>
      </c>
      <c r="AF215" s="17">
        <f t="shared" si="108"/>
        <v>880</v>
      </c>
      <c r="AG215" s="18">
        <f t="shared" si="109"/>
        <v>120</v>
      </c>
      <c r="AH215" s="7">
        <v>1000</v>
      </c>
      <c r="AI215" s="7">
        <v>1523.15</v>
      </c>
      <c r="AJ215" s="7">
        <v>1.23</v>
      </c>
      <c r="AK215" s="18">
        <v>0.999</v>
      </c>
      <c r="AL215" s="17">
        <f t="shared" ref="AL215:AM278" si="137">AF215*AJ215</f>
        <v>1082.4000000000001</v>
      </c>
      <c r="AM215" s="18">
        <f t="shared" si="137"/>
        <v>119.88</v>
      </c>
      <c r="AN215" s="7"/>
      <c r="AO215" s="7"/>
      <c r="AP215" s="7"/>
      <c r="AQ215" s="7"/>
      <c r="AR215" s="7">
        <v>12000</v>
      </c>
      <c r="AS215" s="7">
        <v>292</v>
      </c>
      <c r="AT215" s="7">
        <f t="shared" si="110"/>
        <v>9.8564291822314243E-3</v>
      </c>
      <c r="AU215" s="7"/>
      <c r="AV215" s="12">
        <f t="shared" si="133"/>
        <v>2.92E-2</v>
      </c>
      <c r="AW215" s="19">
        <f t="shared" si="116"/>
        <v>0.24031693462171341</v>
      </c>
      <c r="AX215" s="15">
        <f t="shared" si="117"/>
        <v>0.21111693462171341</v>
      </c>
      <c r="AY215" s="15">
        <f t="shared" si="134"/>
        <v>4.4570360084068811E-2</v>
      </c>
      <c r="AZ215" s="7"/>
      <c r="BA215" s="7"/>
      <c r="BB215" s="7"/>
      <c r="BC215" s="7"/>
      <c r="BD215" s="7"/>
      <c r="BE215" s="15"/>
      <c r="BF215" s="16"/>
      <c r="BG215" s="16"/>
      <c r="BH215" s="20">
        <f t="shared" si="107"/>
        <v>0.52977129695722347</v>
      </c>
      <c r="BI215" s="20">
        <f t="shared" si="107"/>
        <v>7.3081474951778684E-3</v>
      </c>
      <c r="BJ215" s="20">
        <f t="shared" si="107"/>
        <v>0.11374839202415175</v>
      </c>
      <c r="BK215" s="20">
        <f t="shared" si="107"/>
        <v>8.2746998144552539E-2</v>
      </c>
      <c r="BL215" s="20">
        <f t="shared" si="107"/>
        <v>1.5204663590527581E-3</v>
      </c>
      <c r="BM215" s="20">
        <f t="shared" si="106"/>
        <v>0.1101927574099613</v>
      </c>
      <c r="BN215" s="20">
        <f t="shared" si="106"/>
        <v>0.12864083602440213</v>
      </c>
      <c r="BO215" s="20">
        <f t="shared" si="106"/>
        <v>2.3851435220079195E-2</v>
      </c>
      <c r="BP215" s="20">
        <f t="shared" si="106"/>
        <v>1.5491845120225501E-3</v>
      </c>
      <c r="BQ215" s="20">
        <f t="shared" si="106"/>
        <v>6.704858533763382E-4</v>
      </c>
      <c r="BR215" s="20">
        <f t="shared" si="111"/>
        <v>4.0521193371162723E-2</v>
      </c>
      <c r="BS215" s="20">
        <f t="shared" si="111"/>
        <v>4.0372649422123542E-4</v>
      </c>
      <c r="BT215" s="6"/>
      <c r="BU215" s="6"/>
      <c r="BV215" s="6"/>
      <c r="BW215" s="6">
        <f t="shared" si="118"/>
        <v>0.83499766992876634</v>
      </c>
      <c r="BX215" s="6">
        <f t="shared" si="119"/>
        <v>1.1518717916614499E-2</v>
      </c>
      <c r="BY215" s="6">
        <f t="shared" si="120"/>
        <v>0.17928423612950051</v>
      </c>
      <c r="BZ215" s="6">
        <f t="shared" si="121"/>
        <v>0.13042146873782084</v>
      </c>
      <c r="CA215" s="6">
        <f t="shared" si="122"/>
        <v>2.3964791492217083E-3</v>
      </c>
      <c r="CB215" s="6">
        <f t="shared" si="123"/>
        <v>0.17368003175863436</v>
      </c>
      <c r="CC215" s="6">
        <f t="shared" si="124"/>
        <v>0.20275692351587993</v>
      </c>
      <c r="CD215" s="6">
        <f t="shared" si="125"/>
        <v>3.7593378402362092E-2</v>
      </c>
      <c r="CE215" s="6">
        <f t="shared" si="126"/>
        <v>2.4417431923138173E-3</v>
      </c>
      <c r="CF215" s="6">
        <f t="shared" si="127"/>
        <v>1.0567845568550092E-3</v>
      </c>
      <c r="CG215" s="6">
        <f t="shared" si="128"/>
        <v>6.6592674805771371E-2</v>
      </c>
      <c r="CH215" s="6">
        <f t="shared" si="129"/>
        <v>6.6348557146103161E-4</v>
      </c>
      <c r="CI215" s="6">
        <f t="shared" si="112"/>
        <v>1.5761474332879692</v>
      </c>
      <c r="CJ215">
        <f t="shared" si="113"/>
        <v>1.6434035936652018</v>
      </c>
      <c r="CK215" s="6"/>
    </row>
    <row r="216" spans="1:89" x14ac:dyDescent="0.45">
      <c r="A216" s="41" t="s">
        <v>588</v>
      </c>
      <c r="B216" s="7" t="s">
        <v>297</v>
      </c>
      <c r="C216" s="7">
        <v>1000</v>
      </c>
      <c r="D216" s="7">
        <v>1523.15</v>
      </c>
      <c r="E216" s="7" t="s">
        <v>297</v>
      </c>
      <c r="F216" s="7">
        <f t="shared" si="130"/>
        <v>100</v>
      </c>
      <c r="G216" s="7">
        <f t="shared" si="131"/>
        <v>1250</v>
      </c>
      <c r="H216" s="15">
        <v>50.17</v>
      </c>
      <c r="I216" s="15">
        <v>0.92</v>
      </c>
      <c r="J216" s="15">
        <v>18.28</v>
      </c>
      <c r="K216" s="15">
        <v>9.3699999999999992</v>
      </c>
      <c r="L216" s="15">
        <v>0.17</v>
      </c>
      <c r="M216" s="15">
        <v>7</v>
      </c>
      <c r="N216" s="15">
        <v>11.37</v>
      </c>
      <c r="O216" s="15">
        <v>2.33</v>
      </c>
      <c r="P216" s="15">
        <v>0.23</v>
      </c>
      <c r="Q216" s="15">
        <v>0.15</v>
      </c>
      <c r="R216" s="15">
        <f t="shared" si="136"/>
        <v>99.990000000000023</v>
      </c>
      <c r="S216" s="15"/>
      <c r="T216" s="12">
        <f t="shared" si="114"/>
        <v>0.75</v>
      </c>
      <c r="U216" s="12">
        <f t="shared" si="114"/>
        <v>3.4099999999999998E-2</v>
      </c>
      <c r="V216" t="s">
        <v>298</v>
      </c>
      <c r="Y216" s="16">
        <f t="shared" si="115"/>
        <v>100.62410000000001</v>
      </c>
      <c r="Z216" s="16"/>
      <c r="AA216" s="7" t="s">
        <v>316</v>
      </c>
      <c r="AB216" s="7" t="s">
        <v>70</v>
      </c>
      <c r="AC216" s="7" t="s">
        <v>173</v>
      </c>
      <c r="AD216" s="7" t="s">
        <v>317</v>
      </c>
      <c r="AE216" s="7">
        <v>0.92</v>
      </c>
      <c r="AF216" s="17">
        <f t="shared" si="108"/>
        <v>920</v>
      </c>
      <c r="AG216" s="18">
        <f t="shared" si="109"/>
        <v>79.999999999999957</v>
      </c>
      <c r="AH216" s="7">
        <v>1000</v>
      </c>
      <c r="AI216" s="7">
        <v>1523.15</v>
      </c>
      <c r="AJ216" s="7">
        <v>1.23</v>
      </c>
      <c r="AK216" s="18">
        <v>0.999</v>
      </c>
      <c r="AL216" s="17">
        <f t="shared" si="137"/>
        <v>1131.5999999999999</v>
      </c>
      <c r="AM216" s="18">
        <f t="shared" si="137"/>
        <v>79.919999999999959</v>
      </c>
      <c r="AN216" s="7"/>
      <c r="AO216" s="7"/>
      <c r="AP216" s="7"/>
      <c r="AQ216" s="7"/>
      <c r="AR216" s="7">
        <v>7500</v>
      </c>
      <c r="AS216" s="7">
        <v>341</v>
      </c>
      <c r="AT216" s="7">
        <f t="shared" si="110"/>
        <v>1.8260357353229922E-2</v>
      </c>
      <c r="AU216" s="7"/>
      <c r="AV216" s="12">
        <f t="shared" si="133"/>
        <v>3.4099999999999998E-2</v>
      </c>
      <c r="AW216" s="19">
        <f t="shared" si="116"/>
        <v>0.24756756924951126</v>
      </c>
      <c r="AX216" s="15">
        <f t="shared" si="117"/>
        <v>0.21346756924951127</v>
      </c>
      <c r="AY216" s="15">
        <f t="shared" si="134"/>
        <v>4.5568403121294891E-2</v>
      </c>
      <c r="AZ216" s="7"/>
      <c r="BA216" s="7"/>
      <c r="BB216" s="7"/>
      <c r="BC216" s="7"/>
      <c r="BD216" s="7"/>
      <c r="BE216" s="15"/>
      <c r="BF216" s="16"/>
      <c r="BG216" s="16"/>
      <c r="BH216" s="20">
        <f t="shared" si="107"/>
        <v>0.52977129695722347</v>
      </c>
      <c r="BI216" s="20">
        <f t="shared" si="107"/>
        <v>7.3081474951778684E-3</v>
      </c>
      <c r="BJ216" s="20">
        <f t="shared" si="107"/>
        <v>0.11374839202415175</v>
      </c>
      <c r="BK216" s="20">
        <f t="shared" si="107"/>
        <v>8.2746998144552539E-2</v>
      </c>
      <c r="BL216" s="20">
        <f t="shared" si="107"/>
        <v>1.5204663590527581E-3</v>
      </c>
      <c r="BM216" s="20">
        <f t="shared" si="106"/>
        <v>0.1101927574099613</v>
      </c>
      <c r="BN216" s="20">
        <f t="shared" si="106"/>
        <v>0.12864083602440213</v>
      </c>
      <c r="BO216" s="20">
        <f t="shared" si="106"/>
        <v>2.3851435220079195E-2</v>
      </c>
      <c r="BP216" s="20">
        <f t="shared" si="106"/>
        <v>1.5491845120225501E-3</v>
      </c>
      <c r="BQ216" s="20">
        <f t="shared" si="106"/>
        <v>6.704858533763382E-4</v>
      </c>
      <c r="BR216" s="20">
        <f t="shared" si="111"/>
        <v>2.5714750865099296E-2</v>
      </c>
      <c r="BS216" s="20">
        <f t="shared" si="111"/>
        <v>4.7871700495608408E-4</v>
      </c>
      <c r="BT216" s="6"/>
      <c r="BU216" s="6"/>
      <c r="BV216" s="6"/>
      <c r="BW216" s="6">
        <f t="shared" si="118"/>
        <v>0.83499766992876634</v>
      </c>
      <c r="BX216" s="6">
        <f t="shared" si="119"/>
        <v>1.1518717916614499E-2</v>
      </c>
      <c r="BY216" s="6">
        <f t="shared" si="120"/>
        <v>0.17928423612950051</v>
      </c>
      <c r="BZ216" s="6">
        <f t="shared" si="121"/>
        <v>0.13042146873782084</v>
      </c>
      <c r="CA216" s="6">
        <f t="shared" si="122"/>
        <v>2.3964791492217083E-3</v>
      </c>
      <c r="CB216" s="6">
        <f t="shared" si="123"/>
        <v>0.17368003175863436</v>
      </c>
      <c r="CC216" s="6">
        <f t="shared" si="124"/>
        <v>0.20275692351587993</v>
      </c>
      <c r="CD216" s="6">
        <f t="shared" si="125"/>
        <v>3.7593378402362092E-2</v>
      </c>
      <c r="CE216" s="6">
        <f t="shared" si="126"/>
        <v>2.4417431923138173E-3</v>
      </c>
      <c r="CF216" s="6">
        <f t="shared" si="127"/>
        <v>1.0567845568550092E-3</v>
      </c>
      <c r="CG216" s="6">
        <f t="shared" si="128"/>
        <v>4.1620421753607105E-2</v>
      </c>
      <c r="CH216" s="6">
        <f t="shared" si="129"/>
        <v>7.7482390365825945E-4</v>
      </c>
      <c r="CI216" s="6">
        <f t="shared" si="112"/>
        <v>1.5761474332879692</v>
      </c>
      <c r="CJ216">
        <f t="shared" si="113"/>
        <v>1.6185426789452346</v>
      </c>
      <c r="CK216" s="6"/>
    </row>
    <row r="217" spans="1:89" x14ac:dyDescent="0.45">
      <c r="A217" s="41" t="s">
        <v>588</v>
      </c>
      <c r="B217" s="7" t="s">
        <v>297</v>
      </c>
      <c r="C217" s="7">
        <v>2000</v>
      </c>
      <c r="D217" s="7">
        <v>1523.15</v>
      </c>
      <c r="E217" s="7" t="s">
        <v>297</v>
      </c>
      <c r="F217" s="7">
        <f t="shared" si="130"/>
        <v>200</v>
      </c>
      <c r="G217" s="7">
        <f t="shared" si="131"/>
        <v>1250</v>
      </c>
      <c r="H217" s="15">
        <v>50.17</v>
      </c>
      <c r="I217" s="15">
        <v>0.92</v>
      </c>
      <c r="J217" s="15">
        <v>18.28</v>
      </c>
      <c r="K217" s="15">
        <v>9.3699999999999992</v>
      </c>
      <c r="L217" s="15">
        <v>0.17</v>
      </c>
      <c r="M217" s="15">
        <v>7</v>
      </c>
      <c r="N217" s="15">
        <v>11.37</v>
      </c>
      <c r="O217" s="15">
        <v>2.33</v>
      </c>
      <c r="P217" s="15">
        <v>0.23</v>
      </c>
      <c r="Q217" s="15">
        <v>0.15</v>
      </c>
      <c r="R217" s="15">
        <f t="shared" si="136"/>
        <v>99.990000000000023</v>
      </c>
      <c r="S217" s="15"/>
      <c r="T217" s="12">
        <f t="shared" si="114"/>
        <v>4.4400000000000004</v>
      </c>
      <c r="U217" s="12">
        <f t="shared" si="114"/>
        <v>1.95E-2</v>
      </c>
      <c r="V217" t="s">
        <v>298</v>
      </c>
      <c r="Y217" s="16">
        <f t="shared" si="115"/>
        <v>104.29950000000001</v>
      </c>
      <c r="Z217" s="16"/>
      <c r="AA217" s="7" t="s">
        <v>318</v>
      </c>
      <c r="AB217" s="7" t="s">
        <v>70</v>
      </c>
      <c r="AC217" s="7" t="s">
        <v>173</v>
      </c>
      <c r="AD217" s="7" t="s">
        <v>319</v>
      </c>
      <c r="AE217" s="7">
        <v>0.12</v>
      </c>
      <c r="AF217" s="17">
        <f t="shared" si="108"/>
        <v>240</v>
      </c>
      <c r="AG217" s="18">
        <f t="shared" si="109"/>
        <v>1760</v>
      </c>
      <c r="AH217" s="7">
        <v>2000</v>
      </c>
      <c r="AI217" s="7">
        <v>1523.15</v>
      </c>
      <c r="AJ217" s="7">
        <v>1.5640000000000001</v>
      </c>
      <c r="AK217" s="18">
        <v>1.0209999999999999</v>
      </c>
      <c r="AL217" s="17">
        <f t="shared" si="137"/>
        <v>375.36</v>
      </c>
      <c r="AM217" s="18">
        <f t="shared" si="137"/>
        <v>1796.9599999999998</v>
      </c>
      <c r="AN217" s="7"/>
      <c r="AO217" s="7">
        <f>1.7035*C217*AE217</f>
        <v>408.84</v>
      </c>
      <c r="AP217" s="7"/>
      <c r="AQ217" s="7"/>
      <c r="AR217" s="7">
        <v>44400</v>
      </c>
      <c r="AS217" s="7">
        <v>195</v>
      </c>
      <c r="AT217" s="7">
        <f t="shared" si="110"/>
        <v>1.7934607661296506E-3</v>
      </c>
      <c r="AU217" s="7"/>
      <c r="AV217" s="12">
        <f t="shared" si="133"/>
        <v>1.95E-2</v>
      </c>
      <c r="AW217" s="19">
        <f t="shared" si="116"/>
        <v>0.24936374360123212</v>
      </c>
      <c r="AX217" s="15">
        <f t="shared" si="117"/>
        <v>0.22986374360123213</v>
      </c>
      <c r="AY217" s="15">
        <f t="shared" si="134"/>
        <v>5.2837340622372983E-2</v>
      </c>
      <c r="AZ217" s="7"/>
      <c r="BA217" s="7"/>
      <c r="BB217" s="7"/>
      <c r="BC217" s="7"/>
      <c r="BD217" s="7"/>
      <c r="BE217" s="15"/>
      <c r="BF217" s="16"/>
      <c r="BG217" s="16"/>
      <c r="BH217" s="20">
        <f t="shared" si="107"/>
        <v>0.52977129695722347</v>
      </c>
      <c r="BI217" s="20">
        <f t="shared" si="107"/>
        <v>7.3081474951778684E-3</v>
      </c>
      <c r="BJ217" s="20">
        <f t="shared" si="107"/>
        <v>0.11374839202415175</v>
      </c>
      <c r="BK217" s="20">
        <f t="shared" si="107"/>
        <v>8.2746998144552539E-2</v>
      </c>
      <c r="BL217" s="20">
        <f t="shared" si="107"/>
        <v>1.5204663590527581E-3</v>
      </c>
      <c r="BM217" s="20">
        <f t="shared" si="106"/>
        <v>0.1101927574099613</v>
      </c>
      <c r="BN217" s="20">
        <f t="shared" si="106"/>
        <v>0.12864083602440213</v>
      </c>
      <c r="BO217" s="20">
        <f t="shared" si="106"/>
        <v>2.3851435220079195E-2</v>
      </c>
      <c r="BP217" s="20">
        <f t="shared" si="106"/>
        <v>1.5491845120225501E-3</v>
      </c>
      <c r="BQ217" s="20">
        <f t="shared" si="106"/>
        <v>6.704858533763382E-4</v>
      </c>
      <c r="BR217" s="20">
        <f t="shared" si="111"/>
        <v>0.13515915464139425</v>
      </c>
      <c r="BS217" s="20">
        <f t="shared" si="111"/>
        <v>2.4305274266822819E-4</v>
      </c>
      <c r="BT217" s="6"/>
      <c r="BU217" s="6"/>
      <c r="BV217" s="6"/>
      <c r="BW217" s="6">
        <f t="shared" si="118"/>
        <v>0.83499766992876634</v>
      </c>
      <c r="BX217" s="6">
        <f t="shared" si="119"/>
        <v>1.1518717916614499E-2</v>
      </c>
      <c r="BY217" s="6">
        <f t="shared" si="120"/>
        <v>0.17928423612950051</v>
      </c>
      <c r="BZ217" s="6">
        <f t="shared" si="121"/>
        <v>0.13042146873782084</v>
      </c>
      <c r="CA217" s="6">
        <f t="shared" si="122"/>
        <v>2.3964791492217083E-3</v>
      </c>
      <c r="CB217" s="6">
        <f t="shared" si="123"/>
        <v>0.17368003175863436</v>
      </c>
      <c r="CC217" s="6">
        <f t="shared" si="124"/>
        <v>0.20275692351587993</v>
      </c>
      <c r="CD217" s="6">
        <f t="shared" si="125"/>
        <v>3.7593378402362092E-2</v>
      </c>
      <c r="CE217" s="6">
        <f t="shared" si="126"/>
        <v>2.4417431923138173E-3</v>
      </c>
      <c r="CF217" s="6">
        <f t="shared" si="127"/>
        <v>1.0567845568550092E-3</v>
      </c>
      <c r="CG217" s="6">
        <f t="shared" si="128"/>
        <v>0.24639289678135406</v>
      </c>
      <c r="CH217" s="6">
        <f t="shared" si="129"/>
        <v>4.430811179277437E-4</v>
      </c>
      <c r="CI217" s="6">
        <f t="shared" si="112"/>
        <v>1.5761474332879692</v>
      </c>
      <c r="CJ217">
        <f t="shared" si="113"/>
        <v>1.8229834111872509</v>
      </c>
      <c r="CK217" s="6"/>
    </row>
    <row r="218" spans="1:89" x14ac:dyDescent="0.45">
      <c r="A218" s="41" t="s">
        <v>588</v>
      </c>
      <c r="B218" s="7" t="s">
        <v>297</v>
      </c>
      <c r="C218" s="7">
        <v>2000</v>
      </c>
      <c r="D218" s="7">
        <v>1523.15</v>
      </c>
      <c r="E218" s="7" t="s">
        <v>297</v>
      </c>
      <c r="F218" s="7">
        <f t="shared" si="130"/>
        <v>200</v>
      </c>
      <c r="G218" s="7">
        <f t="shared" si="131"/>
        <v>1250</v>
      </c>
      <c r="H218" s="15">
        <v>50.17</v>
      </c>
      <c r="I218" s="15">
        <v>0.92</v>
      </c>
      <c r="J218" s="15">
        <v>18.28</v>
      </c>
      <c r="K218" s="15">
        <v>9.3699999999999992</v>
      </c>
      <c r="L218" s="15">
        <v>0.17</v>
      </c>
      <c r="M218" s="15">
        <v>7</v>
      </c>
      <c r="N218" s="15">
        <v>11.37</v>
      </c>
      <c r="O218" s="15">
        <v>2.33</v>
      </c>
      <c r="P218" s="15">
        <v>0.23</v>
      </c>
      <c r="Q218" s="15">
        <v>0.15</v>
      </c>
      <c r="R218" s="15">
        <f t="shared" si="136"/>
        <v>99.990000000000023</v>
      </c>
      <c r="S218" s="15"/>
      <c r="T218" s="12">
        <f t="shared" si="114"/>
        <v>4.22</v>
      </c>
      <c r="U218" s="12">
        <f t="shared" si="114"/>
        <v>2.9600000000000001E-2</v>
      </c>
      <c r="V218" t="s">
        <v>298</v>
      </c>
      <c r="Y218" s="16">
        <f t="shared" si="115"/>
        <v>104.08960000000002</v>
      </c>
      <c r="Z218" s="16"/>
      <c r="AA218" s="7" t="s">
        <v>320</v>
      </c>
      <c r="AB218" s="7" t="s">
        <v>70</v>
      </c>
      <c r="AC218" s="7" t="s">
        <v>173</v>
      </c>
      <c r="AD218" s="7" t="s">
        <v>321</v>
      </c>
      <c r="AE218" s="7">
        <v>0.37</v>
      </c>
      <c r="AF218" s="17">
        <f t="shared" si="108"/>
        <v>740</v>
      </c>
      <c r="AG218" s="18">
        <f t="shared" si="109"/>
        <v>1260</v>
      </c>
      <c r="AH218" s="7">
        <v>2000</v>
      </c>
      <c r="AI218" s="7">
        <v>1523.15</v>
      </c>
      <c r="AJ218" s="7">
        <v>1.5640000000000001</v>
      </c>
      <c r="AK218" s="18">
        <v>1.0209999999999999</v>
      </c>
      <c r="AL218" s="17">
        <f t="shared" si="137"/>
        <v>1157.3600000000001</v>
      </c>
      <c r="AM218" s="18">
        <f t="shared" si="137"/>
        <v>1286.4599999999998</v>
      </c>
      <c r="AN218" s="7"/>
      <c r="AO218" s="7">
        <f>1.675*C218*AE218</f>
        <v>1239.5</v>
      </c>
      <c r="AP218" s="7"/>
      <c r="AQ218" s="7"/>
      <c r="AR218" s="7">
        <v>42200</v>
      </c>
      <c r="AS218" s="7">
        <v>296</v>
      </c>
      <c r="AT218" s="7">
        <f t="shared" si="110"/>
        <v>2.8612426213450422E-3</v>
      </c>
      <c r="AU218" s="7"/>
      <c r="AV218" s="12">
        <f t="shared" si="133"/>
        <v>2.9600000000000001E-2</v>
      </c>
      <c r="AW218" s="19">
        <f t="shared" si="116"/>
        <v>0.25222715587538669</v>
      </c>
      <c r="AX218" s="15">
        <f t="shared" si="117"/>
        <v>0.22262715587538667</v>
      </c>
      <c r="AY218" s="15">
        <f t="shared" si="134"/>
        <v>4.9562850533163713E-2</v>
      </c>
      <c r="AZ218" s="7"/>
      <c r="BA218" s="7"/>
      <c r="BB218" s="7"/>
      <c r="BC218" s="7"/>
      <c r="BD218" s="7"/>
      <c r="BE218" s="15"/>
      <c r="BF218" s="16"/>
      <c r="BG218" s="16"/>
      <c r="BH218" s="20">
        <f t="shared" si="107"/>
        <v>0.52977129695722347</v>
      </c>
      <c r="BI218" s="20">
        <f t="shared" si="107"/>
        <v>7.3081474951778684E-3</v>
      </c>
      <c r="BJ218" s="20">
        <f t="shared" si="107"/>
        <v>0.11374839202415175</v>
      </c>
      <c r="BK218" s="20">
        <f t="shared" si="107"/>
        <v>8.2746998144552539E-2</v>
      </c>
      <c r="BL218" s="20">
        <f t="shared" si="107"/>
        <v>1.5204663590527581E-3</v>
      </c>
      <c r="BM218" s="20">
        <f t="shared" si="106"/>
        <v>0.1101927574099613</v>
      </c>
      <c r="BN218" s="20">
        <f t="shared" si="106"/>
        <v>0.12864083602440213</v>
      </c>
      <c r="BO218" s="20">
        <f t="shared" si="106"/>
        <v>2.3851435220079195E-2</v>
      </c>
      <c r="BP218" s="20">
        <f t="shared" si="106"/>
        <v>1.5491845120225501E-3</v>
      </c>
      <c r="BQ218" s="20">
        <f t="shared" si="106"/>
        <v>6.704858533763382E-4</v>
      </c>
      <c r="BR218" s="20">
        <f t="shared" si="111"/>
        <v>0.12931181142458367</v>
      </c>
      <c r="BS218" s="20">
        <f t="shared" si="111"/>
        <v>3.7138201959368102E-4</v>
      </c>
      <c r="BT218" s="6"/>
      <c r="BU218" s="6"/>
      <c r="BV218" s="6"/>
      <c r="BW218" s="6">
        <f t="shared" si="118"/>
        <v>0.83499766992876634</v>
      </c>
      <c r="BX218" s="6">
        <f t="shared" si="119"/>
        <v>1.1518717916614499E-2</v>
      </c>
      <c r="BY218" s="6">
        <f t="shared" si="120"/>
        <v>0.17928423612950051</v>
      </c>
      <c r="BZ218" s="6">
        <f t="shared" si="121"/>
        <v>0.13042146873782084</v>
      </c>
      <c r="CA218" s="6">
        <f t="shared" si="122"/>
        <v>2.3964791492217083E-3</v>
      </c>
      <c r="CB218" s="6">
        <f t="shared" si="123"/>
        <v>0.17368003175863436</v>
      </c>
      <c r="CC218" s="6">
        <f t="shared" si="124"/>
        <v>0.20275692351587993</v>
      </c>
      <c r="CD218" s="6">
        <f t="shared" si="125"/>
        <v>3.7593378402362092E-2</v>
      </c>
      <c r="CE218" s="6">
        <f t="shared" si="126"/>
        <v>2.4417431923138173E-3</v>
      </c>
      <c r="CF218" s="6">
        <f t="shared" si="127"/>
        <v>1.0567845568550092E-3</v>
      </c>
      <c r="CG218" s="6">
        <f t="shared" si="128"/>
        <v>0.23418423973362928</v>
      </c>
      <c r="CH218" s="6">
        <f t="shared" si="129"/>
        <v>6.7257441490570333E-4</v>
      </c>
      <c r="CI218" s="6">
        <f t="shared" si="112"/>
        <v>1.5761474332879692</v>
      </c>
      <c r="CJ218">
        <f t="shared" si="113"/>
        <v>1.8110042474365042</v>
      </c>
      <c r="CK218" s="6"/>
    </row>
    <row r="219" spans="1:89" x14ac:dyDescent="0.45">
      <c r="A219" s="41" t="s">
        <v>588</v>
      </c>
      <c r="B219" s="7" t="s">
        <v>297</v>
      </c>
      <c r="C219" s="7">
        <v>2000</v>
      </c>
      <c r="D219" s="7">
        <v>1523.15</v>
      </c>
      <c r="E219" s="7" t="s">
        <v>297</v>
      </c>
      <c r="F219" s="7">
        <f t="shared" si="130"/>
        <v>200</v>
      </c>
      <c r="G219" s="7">
        <f t="shared" si="131"/>
        <v>1250</v>
      </c>
      <c r="H219" s="15">
        <v>50.17</v>
      </c>
      <c r="I219" s="15">
        <v>0.92</v>
      </c>
      <c r="J219" s="15">
        <v>18.28</v>
      </c>
      <c r="K219" s="15">
        <v>9.3699999999999992</v>
      </c>
      <c r="L219" s="15">
        <v>0.17</v>
      </c>
      <c r="M219" s="15">
        <v>7</v>
      </c>
      <c r="N219" s="15">
        <v>11.37</v>
      </c>
      <c r="O219" s="15">
        <v>2.33</v>
      </c>
      <c r="P219" s="15">
        <v>0.23</v>
      </c>
      <c r="Q219" s="15">
        <v>0.15</v>
      </c>
      <c r="R219" s="15">
        <f t="shared" si="136"/>
        <v>99.990000000000023</v>
      </c>
      <c r="S219" s="15"/>
      <c r="T219" s="12">
        <f t="shared" si="114"/>
        <v>3.21</v>
      </c>
      <c r="U219" s="12">
        <f t="shared" si="114"/>
        <v>5.9799999999999999E-2</v>
      </c>
      <c r="V219" t="s">
        <v>298</v>
      </c>
      <c r="Y219" s="16">
        <f t="shared" si="115"/>
        <v>103.10980000000001</v>
      </c>
      <c r="Z219" s="16"/>
      <c r="AA219" s="7" t="s">
        <v>322</v>
      </c>
      <c r="AB219" s="7" t="s">
        <v>70</v>
      </c>
      <c r="AC219" s="7" t="s">
        <v>173</v>
      </c>
      <c r="AD219" s="7" t="s">
        <v>323</v>
      </c>
      <c r="AE219" s="7">
        <v>0.53</v>
      </c>
      <c r="AF219" s="17">
        <f t="shared" si="108"/>
        <v>1060</v>
      </c>
      <c r="AG219" s="18">
        <f t="shared" si="109"/>
        <v>940</v>
      </c>
      <c r="AH219" s="7">
        <v>2000</v>
      </c>
      <c r="AI219" s="7">
        <v>1523.15</v>
      </c>
      <c r="AJ219" s="7">
        <v>1.5640000000000001</v>
      </c>
      <c r="AK219" s="18">
        <v>1.0209999999999999</v>
      </c>
      <c r="AL219" s="17">
        <f t="shared" si="137"/>
        <v>1657.8400000000001</v>
      </c>
      <c r="AM219" s="18">
        <f t="shared" si="137"/>
        <v>959.7399999999999</v>
      </c>
      <c r="AN219" s="7"/>
      <c r="AO219" s="7">
        <f>1.6566*C219*AE219</f>
        <v>1755.9960000000003</v>
      </c>
      <c r="AP219" s="7"/>
      <c r="AQ219" s="7"/>
      <c r="AR219" s="7">
        <v>32100</v>
      </c>
      <c r="AS219" s="7">
        <v>598</v>
      </c>
      <c r="AT219" s="7">
        <f t="shared" si="110"/>
        <v>7.5634290917982756E-3</v>
      </c>
      <c r="AU219" s="7"/>
      <c r="AV219" s="12">
        <f t="shared" si="133"/>
        <v>5.9799999999999999E-2</v>
      </c>
      <c r="AW219" s="19">
        <f t="shared" si="116"/>
        <v>0.26586380377729973</v>
      </c>
      <c r="AX219" s="15">
        <f t="shared" si="117"/>
        <v>0.20606380377729974</v>
      </c>
      <c r="AY219" s="15">
        <f t="shared" si="134"/>
        <v>4.2462291227169491E-2</v>
      </c>
      <c r="AZ219" s="7"/>
      <c r="BA219" s="7"/>
      <c r="BB219" s="7"/>
      <c r="BC219" s="7"/>
      <c r="BD219" s="7"/>
      <c r="BE219" s="15"/>
      <c r="BF219" s="16"/>
      <c r="BG219" s="16"/>
      <c r="BH219" s="20">
        <f t="shared" si="107"/>
        <v>0.52977129695722347</v>
      </c>
      <c r="BI219" s="20">
        <f t="shared" si="107"/>
        <v>7.3081474951778684E-3</v>
      </c>
      <c r="BJ219" s="20">
        <f t="shared" si="107"/>
        <v>0.11374839202415175</v>
      </c>
      <c r="BK219" s="20">
        <f t="shared" si="107"/>
        <v>8.2746998144552539E-2</v>
      </c>
      <c r="BL219" s="20">
        <f t="shared" si="107"/>
        <v>1.5204663590527581E-3</v>
      </c>
      <c r="BM219" s="20">
        <f t="shared" si="106"/>
        <v>0.1101927574099613</v>
      </c>
      <c r="BN219" s="20">
        <f t="shared" si="106"/>
        <v>0.12864083602440213</v>
      </c>
      <c r="BO219" s="20">
        <f t="shared" si="106"/>
        <v>2.3851435220079195E-2</v>
      </c>
      <c r="BP219" s="20">
        <f t="shared" si="106"/>
        <v>1.5491845120225501E-3</v>
      </c>
      <c r="BQ219" s="20">
        <f t="shared" si="106"/>
        <v>6.704858533763382E-4</v>
      </c>
      <c r="BR219" s="20">
        <f t="shared" si="111"/>
        <v>0.10146456032176118</v>
      </c>
      <c r="BS219" s="20">
        <f t="shared" si="111"/>
        <v>7.739518584666652E-4</v>
      </c>
      <c r="BT219" s="6"/>
      <c r="BU219" s="6"/>
      <c r="BV219" s="6"/>
      <c r="BW219" s="6">
        <f t="shared" si="118"/>
        <v>0.83499766992876634</v>
      </c>
      <c r="BX219" s="6">
        <f t="shared" si="119"/>
        <v>1.1518717916614499E-2</v>
      </c>
      <c r="BY219" s="6">
        <f t="shared" si="120"/>
        <v>0.17928423612950051</v>
      </c>
      <c r="BZ219" s="6">
        <f t="shared" si="121"/>
        <v>0.13042146873782084</v>
      </c>
      <c r="CA219" s="6">
        <f t="shared" si="122"/>
        <v>2.3964791492217083E-3</v>
      </c>
      <c r="CB219" s="6">
        <f t="shared" si="123"/>
        <v>0.17368003175863436</v>
      </c>
      <c r="CC219" s="6">
        <f t="shared" si="124"/>
        <v>0.20275692351587993</v>
      </c>
      <c r="CD219" s="6">
        <f t="shared" si="125"/>
        <v>3.7593378402362092E-2</v>
      </c>
      <c r="CE219" s="6">
        <f t="shared" si="126"/>
        <v>2.4417431923138173E-3</v>
      </c>
      <c r="CF219" s="6">
        <f t="shared" si="127"/>
        <v>1.0567845568550092E-3</v>
      </c>
      <c r="CG219" s="6">
        <f t="shared" si="128"/>
        <v>0.1781354051054384</v>
      </c>
      <c r="CH219" s="6">
        <f t="shared" si="129"/>
        <v>1.358782094978414E-3</v>
      </c>
      <c r="CI219" s="6">
        <f t="shared" si="112"/>
        <v>1.5761474332879692</v>
      </c>
      <c r="CJ219">
        <f t="shared" si="113"/>
        <v>1.755641620488386</v>
      </c>
      <c r="CK219" s="6"/>
    </row>
    <row r="220" spans="1:89" x14ac:dyDescent="0.45">
      <c r="A220" s="41" t="s">
        <v>588</v>
      </c>
      <c r="B220" s="7" t="s">
        <v>297</v>
      </c>
      <c r="C220" s="7">
        <v>2000</v>
      </c>
      <c r="D220" s="7">
        <v>1523.15</v>
      </c>
      <c r="E220" s="7" t="s">
        <v>297</v>
      </c>
      <c r="F220" s="7">
        <f t="shared" si="130"/>
        <v>200</v>
      </c>
      <c r="G220" s="7">
        <f t="shared" si="131"/>
        <v>1250</v>
      </c>
      <c r="H220" s="15">
        <v>50.17</v>
      </c>
      <c r="I220" s="15">
        <v>0.92</v>
      </c>
      <c r="J220" s="15">
        <v>18.28</v>
      </c>
      <c r="K220" s="15">
        <v>9.3699999999999992</v>
      </c>
      <c r="L220" s="15">
        <v>0.17</v>
      </c>
      <c r="M220" s="15">
        <v>7</v>
      </c>
      <c r="N220" s="15">
        <v>11.37</v>
      </c>
      <c r="O220" s="15">
        <v>2.33</v>
      </c>
      <c r="P220" s="15">
        <v>0.23</v>
      </c>
      <c r="Q220" s="15">
        <v>0.15</v>
      </c>
      <c r="R220" s="15">
        <f t="shared" si="136"/>
        <v>99.990000000000023</v>
      </c>
      <c r="S220" s="15"/>
      <c r="T220" s="12">
        <f t="shared" si="114"/>
        <v>0.64</v>
      </c>
      <c r="U220" s="12">
        <f t="shared" si="114"/>
        <v>9.9000000000000005E-2</v>
      </c>
      <c r="V220" t="s">
        <v>298</v>
      </c>
      <c r="Y220" s="16">
        <f t="shared" si="115"/>
        <v>100.57900000000002</v>
      </c>
      <c r="Z220" s="16"/>
      <c r="AA220" s="7" t="s">
        <v>324</v>
      </c>
      <c r="AB220" s="7" t="s">
        <v>70</v>
      </c>
      <c r="AC220" s="7" t="s">
        <v>173</v>
      </c>
      <c r="AD220" s="7" t="s">
        <v>325</v>
      </c>
      <c r="AE220" s="7">
        <v>0.94</v>
      </c>
      <c r="AF220" s="17">
        <f t="shared" si="108"/>
        <v>1880</v>
      </c>
      <c r="AG220" s="18">
        <f t="shared" si="109"/>
        <v>120.00000000000011</v>
      </c>
      <c r="AH220" s="7">
        <v>2000</v>
      </c>
      <c r="AI220" s="7">
        <v>1523.15</v>
      </c>
      <c r="AJ220" s="7">
        <v>1.5640000000000001</v>
      </c>
      <c r="AK220" s="18">
        <v>1.0209999999999999</v>
      </c>
      <c r="AL220" s="17">
        <f t="shared" si="137"/>
        <v>2940.32</v>
      </c>
      <c r="AM220" s="18">
        <f t="shared" si="137"/>
        <v>122.52000000000011</v>
      </c>
      <c r="AN220" s="7"/>
      <c r="AO220" s="7">
        <f>1.6214*C220*AE220</f>
        <v>3048.2319999999995</v>
      </c>
      <c r="AP220" s="7"/>
      <c r="AQ220" s="7"/>
      <c r="AR220" s="7">
        <v>6400</v>
      </c>
      <c r="AS220" s="7">
        <v>990</v>
      </c>
      <c r="AT220" s="7">
        <f t="shared" si="110"/>
        <v>5.9515062454077887E-2</v>
      </c>
      <c r="AU220" s="7"/>
      <c r="AV220" s="12">
        <f t="shared" si="133"/>
        <v>9.9000000000000005E-2</v>
      </c>
      <c r="AW220" s="19">
        <f t="shared" si="116"/>
        <v>0.30477413188189334</v>
      </c>
      <c r="AX220" s="15">
        <f t="shared" si="117"/>
        <v>0.20577413188189334</v>
      </c>
      <c r="AY220" s="15">
        <f t="shared" si="134"/>
        <v>4.2342993351746828E-2</v>
      </c>
      <c r="AZ220" s="7"/>
      <c r="BA220" s="7"/>
      <c r="BB220" s="7"/>
      <c r="BC220" s="7"/>
      <c r="BD220" s="7"/>
      <c r="BE220" s="15"/>
      <c r="BF220" s="16"/>
      <c r="BG220" s="16"/>
      <c r="BH220" s="20">
        <f t="shared" si="107"/>
        <v>0.52977129695722347</v>
      </c>
      <c r="BI220" s="20">
        <f t="shared" si="107"/>
        <v>7.3081474951778684E-3</v>
      </c>
      <c r="BJ220" s="20">
        <f t="shared" si="107"/>
        <v>0.11374839202415175</v>
      </c>
      <c r="BK220" s="20">
        <f t="shared" si="107"/>
        <v>8.2746998144552539E-2</v>
      </c>
      <c r="BL220" s="20">
        <f t="shared" si="107"/>
        <v>1.5204663590527581E-3</v>
      </c>
      <c r="BM220" s="20">
        <f t="shared" si="106"/>
        <v>0.1101927574099613</v>
      </c>
      <c r="BN220" s="20">
        <f t="shared" si="106"/>
        <v>0.12864083602440213</v>
      </c>
      <c r="BO220" s="20">
        <f t="shared" si="106"/>
        <v>2.3851435220079195E-2</v>
      </c>
      <c r="BP220" s="20">
        <f t="shared" si="106"/>
        <v>1.5491845120225501E-3</v>
      </c>
      <c r="BQ220" s="20">
        <f t="shared" si="106"/>
        <v>6.704858533763382E-4</v>
      </c>
      <c r="BR220" s="20">
        <f t="shared" si="111"/>
        <v>2.2006200392278956E-2</v>
      </c>
      <c r="BS220" s="20">
        <f t="shared" si="111"/>
        <v>1.3938104044470651E-3</v>
      </c>
      <c r="BT220" s="6"/>
      <c r="BU220" s="6"/>
      <c r="BV220" s="6"/>
      <c r="BW220" s="6">
        <f t="shared" si="118"/>
        <v>0.83499766992876634</v>
      </c>
      <c r="BX220" s="6">
        <f t="shared" si="119"/>
        <v>1.1518717916614499E-2</v>
      </c>
      <c r="BY220" s="6">
        <f t="shared" si="120"/>
        <v>0.17928423612950051</v>
      </c>
      <c r="BZ220" s="6">
        <f t="shared" si="121"/>
        <v>0.13042146873782084</v>
      </c>
      <c r="CA220" s="6">
        <f t="shared" si="122"/>
        <v>2.3964791492217083E-3</v>
      </c>
      <c r="CB220" s="6">
        <f t="shared" si="123"/>
        <v>0.17368003175863436</v>
      </c>
      <c r="CC220" s="6">
        <f t="shared" si="124"/>
        <v>0.20275692351587993</v>
      </c>
      <c r="CD220" s="6">
        <f t="shared" si="125"/>
        <v>3.7593378402362092E-2</v>
      </c>
      <c r="CE220" s="6">
        <f t="shared" si="126"/>
        <v>2.4417431923138173E-3</v>
      </c>
      <c r="CF220" s="6">
        <f t="shared" si="127"/>
        <v>1.0567845568550092E-3</v>
      </c>
      <c r="CG220" s="6">
        <f t="shared" si="128"/>
        <v>3.5516093229744729E-2</v>
      </c>
      <c r="CH220" s="6">
        <f t="shared" si="129"/>
        <v>2.2494887525562374E-3</v>
      </c>
      <c r="CI220" s="6">
        <f t="shared" si="112"/>
        <v>1.5761474332879692</v>
      </c>
      <c r="CJ220">
        <f t="shared" si="113"/>
        <v>1.6139130152702701</v>
      </c>
      <c r="CK220" s="6"/>
    </row>
    <row r="221" spans="1:89" x14ac:dyDescent="0.45">
      <c r="A221" s="41" t="s">
        <v>588</v>
      </c>
      <c r="B221" s="7" t="s">
        <v>297</v>
      </c>
      <c r="C221" s="7">
        <v>3000</v>
      </c>
      <c r="D221" s="7">
        <v>1523.15</v>
      </c>
      <c r="E221" s="7" t="s">
        <v>297</v>
      </c>
      <c r="F221" s="7">
        <f t="shared" si="130"/>
        <v>300</v>
      </c>
      <c r="G221" s="7">
        <f t="shared" si="131"/>
        <v>1250</v>
      </c>
      <c r="H221" s="15">
        <v>50.17</v>
      </c>
      <c r="I221" s="15">
        <v>0.92</v>
      </c>
      <c r="J221" s="15">
        <v>18.28</v>
      </c>
      <c r="K221" s="15">
        <v>9.3699999999999992</v>
      </c>
      <c r="L221" s="15">
        <v>0.17</v>
      </c>
      <c r="M221" s="15">
        <v>7</v>
      </c>
      <c r="N221" s="15">
        <v>11.37</v>
      </c>
      <c r="O221" s="15">
        <v>2.33</v>
      </c>
      <c r="P221" s="15">
        <v>0.23</v>
      </c>
      <c r="Q221" s="15">
        <v>0.15</v>
      </c>
      <c r="R221" s="15">
        <f t="shared" si="136"/>
        <v>99.990000000000023</v>
      </c>
      <c r="S221" s="15"/>
      <c r="T221" s="12">
        <f t="shared" si="114"/>
        <v>5.7</v>
      </c>
      <c r="U221" s="12">
        <f t="shared" si="114"/>
        <v>3.7499999999999999E-2</v>
      </c>
      <c r="V221" t="s">
        <v>298</v>
      </c>
      <c r="Y221" s="16">
        <f t="shared" si="115"/>
        <v>105.57750000000001</v>
      </c>
      <c r="Z221" s="16"/>
      <c r="AA221" s="7" t="s">
        <v>326</v>
      </c>
      <c r="AB221" s="7" t="s">
        <v>70</v>
      </c>
      <c r="AC221" s="7" t="s">
        <v>173</v>
      </c>
      <c r="AD221" s="7" t="s">
        <v>319</v>
      </c>
      <c r="AE221" s="7">
        <v>0.13</v>
      </c>
      <c r="AF221" s="17">
        <f t="shared" si="108"/>
        <v>390</v>
      </c>
      <c r="AG221" s="18">
        <f t="shared" si="109"/>
        <v>2610</v>
      </c>
      <c r="AH221" s="7">
        <v>3000</v>
      </c>
      <c r="AI221" s="7">
        <v>1523.15</v>
      </c>
      <c r="AJ221" s="7">
        <v>1.9930000000000001</v>
      </c>
      <c r="AK221" s="18">
        <v>1.0629999999999999</v>
      </c>
      <c r="AL221" s="17">
        <f t="shared" si="137"/>
        <v>777.2700000000001</v>
      </c>
      <c r="AM221" s="18">
        <f t="shared" si="137"/>
        <v>2774.43</v>
      </c>
      <c r="AN221" s="7"/>
      <c r="AO221" s="7"/>
      <c r="AP221" s="7"/>
      <c r="AQ221" s="7"/>
      <c r="AR221" s="7">
        <v>57000</v>
      </c>
      <c r="AS221" s="7">
        <v>375</v>
      </c>
      <c r="AT221" s="7">
        <f t="shared" si="110"/>
        <v>2.6841634357291978E-3</v>
      </c>
      <c r="AU221" s="7"/>
      <c r="AV221" s="12">
        <f t="shared" si="133"/>
        <v>3.7499999999999999E-2</v>
      </c>
      <c r="AW221" s="19">
        <f t="shared" si="116"/>
        <v>0.28912790997713395</v>
      </c>
      <c r="AX221" s="15">
        <f t="shared" si="117"/>
        <v>0.25162790997713397</v>
      </c>
      <c r="AY221" s="15">
        <f t="shared" si="134"/>
        <v>6.3316605079460631E-2</v>
      </c>
      <c r="AZ221" s="7"/>
      <c r="BA221" s="7"/>
      <c r="BB221" s="7"/>
      <c r="BC221" s="7"/>
      <c r="BD221" s="7"/>
      <c r="BE221" s="15"/>
      <c r="BF221" s="16"/>
      <c r="BG221" s="16"/>
      <c r="BH221" s="20">
        <f t="shared" si="107"/>
        <v>0.52977129695722347</v>
      </c>
      <c r="BI221" s="20">
        <f t="shared" si="107"/>
        <v>7.3081474951778684E-3</v>
      </c>
      <c r="BJ221" s="20">
        <f t="shared" si="107"/>
        <v>0.11374839202415175</v>
      </c>
      <c r="BK221" s="20">
        <f t="shared" si="107"/>
        <v>8.2746998144552539E-2</v>
      </c>
      <c r="BL221" s="20">
        <f t="shared" si="107"/>
        <v>1.5204663590527581E-3</v>
      </c>
      <c r="BM221" s="20">
        <f t="shared" si="106"/>
        <v>0.1101927574099613</v>
      </c>
      <c r="BN221" s="20">
        <f t="shared" si="106"/>
        <v>0.12864083602440213</v>
      </c>
      <c r="BO221" s="20">
        <f t="shared" si="106"/>
        <v>2.3851435220079195E-2</v>
      </c>
      <c r="BP221" s="20">
        <f t="shared" si="106"/>
        <v>1.5491845120225501E-3</v>
      </c>
      <c r="BQ221" s="20">
        <f t="shared" si="106"/>
        <v>6.704858533763382E-4</v>
      </c>
      <c r="BR221" s="20">
        <f t="shared" si="111"/>
        <v>0.16706953279992726</v>
      </c>
      <c r="BS221" s="20">
        <f t="shared" si="111"/>
        <v>4.5004618882291835E-4</v>
      </c>
      <c r="BT221" s="6"/>
      <c r="BU221" s="6"/>
      <c r="BV221" s="6"/>
      <c r="BW221" s="6">
        <f t="shared" si="118"/>
        <v>0.83499766992876634</v>
      </c>
      <c r="BX221" s="6">
        <f t="shared" si="119"/>
        <v>1.1518717916614499E-2</v>
      </c>
      <c r="BY221" s="6">
        <f t="shared" si="120"/>
        <v>0.17928423612950051</v>
      </c>
      <c r="BZ221" s="6">
        <f t="shared" si="121"/>
        <v>0.13042146873782084</v>
      </c>
      <c r="CA221" s="6">
        <f t="shared" si="122"/>
        <v>2.3964791492217083E-3</v>
      </c>
      <c r="CB221" s="6">
        <f t="shared" si="123"/>
        <v>0.17368003175863436</v>
      </c>
      <c r="CC221" s="6">
        <f t="shared" si="124"/>
        <v>0.20275692351587993</v>
      </c>
      <c r="CD221" s="6">
        <f t="shared" si="125"/>
        <v>3.7593378402362092E-2</v>
      </c>
      <c r="CE221" s="6">
        <f t="shared" si="126"/>
        <v>2.4417431923138173E-3</v>
      </c>
      <c r="CF221" s="6">
        <f t="shared" si="127"/>
        <v>1.0567845568550092E-3</v>
      </c>
      <c r="CG221" s="6">
        <f t="shared" si="128"/>
        <v>0.31631520532741403</v>
      </c>
      <c r="CH221" s="6">
        <f t="shared" si="129"/>
        <v>8.5207907293796865E-4</v>
      </c>
      <c r="CI221" s="6">
        <f t="shared" si="112"/>
        <v>1.5761474332879692</v>
      </c>
      <c r="CJ221">
        <f t="shared" si="113"/>
        <v>1.8933147176883214</v>
      </c>
      <c r="CK221" s="6"/>
    </row>
    <row r="222" spans="1:89" x14ac:dyDescent="0.45">
      <c r="A222" s="41" t="s">
        <v>588</v>
      </c>
      <c r="B222" s="7" t="s">
        <v>297</v>
      </c>
      <c r="C222" s="7">
        <v>3000</v>
      </c>
      <c r="D222" s="7">
        <v>1523.15</v>
      </c>
      <c r="E222" s="7" t="s">
        <v>297</v>
      </c>
      <c r="F222" s="7">
        <f t="shared" si="130"/>
        <v>300</v>
      </c>
      <c r="G222" s="7">
        <f t="shared" si="131"/>
        <v>1250</v>
      </c>
      <c r="H222" s="15">
        <v>50.17</v>
      </c>
      <c r="I222" s="15">
        <v>0.92</v>
      </c>
      <c r="J222" s="15">
        <v>18.28</v>
      </c>
      <c r="K222" s="15">
        <v>9.3699999999999992</v>
      </c>
      <c r="L222" s="15">
        <v>0.17</v>
      </c>
      <c r="M222" s="15">
        <v>7</v>
      </c>
      <c r="N222" s="15">
        <v>11.37</v>
      </c>
      <c r="O222" s="15">
        <v>2.33</v>
      </c>
      <c r="P222" s="15">
        <v>0.23</v>
      </c>
      <c r="Q222" s="15">
        <v>0.15</v>
      </c>
      <c r="R222" s="15">
        <f t="shared" si="136"/>
        <v>99.990000000000023</v>
      </c>
      <c r="S222" s="15"/>
      <c r="T222" s="12">
        <f t="shared" si="114"/>
        <v>4.2</v>
      </c>
      <c r="U222" s="12">
        <f t="shared" si="114"/>
        <v>0.1019</v>
      </c>
      <c r="V222" t="s">
        <v>298</v>
      </c>
      <c r="Y222" s="16">
        <f t="shared" si="115"/>
        <v>104.14190000000002</v>
      </c>
      <c r="Z222" s="16"/>
      <c r="AA222" s="7" t="s">
        <v>327</v>
      </c>
      <c r="AB222" s="7" t="s">
        <v>70</v>
      </c>
      <c r="AC222" s="7" t="s">
        <v>173</v>
      </c>
      <c r="AD222" s="7" t="s">
        <v>328</v>
      </c>
      <c r="AE222" s="7">
        <v>0.43</v>
      </c>
      <c r="AF222" s="17">
        <f t="shared" si="108"/>
        <v>1290</v>
      </c>
      <c r="AG222" s="18">
        <f t="shared" si="109"/>
        <v>1710.0000000000002</v>
      </c>
      <c r="AH222" s="7">
        <v>3000</v>
      </c>
      <c r="AI222" s="7">
        <v>1523.15</v>
      </c>
      <c r="AJ222" s="7">
        <v>1.9930000000000001</v>
      </c>
      <c r="AK222" s="18">
        <v>1.0629999999999999</v>
      </c>
      <c r="AL222" s="17">
        <f t="shared" si="137"/>
        <v>2570.9700000000003</v>
      </c>
      <c r="AM222" s="18">
        <f t="shared" si="137"/>
        <v>1817.7300000000002</v>
      </c>
      <c r="AN222" s="7"/>
      <c r="AO222" s="7"/>
      <c r="AP222" s="7"/>
      <c r="AQ222" s="7"/>
      <c r="AR222" s="7">
        <v>42000</v>
      </c>
      <c r="AS222" s="7">
        <v>1019</v>
      </c>
      <c r="AT222" s="7">
        <f t="shared" si="110"/>
        <v>9.8277807604394037E-3</v>
      </c>
      <c r="AU222" s="7"/>
      <c r="AV222" s="12">
        <f t="shared" si="133"/>
        <v>0.1019</v>
      </c>
      <c r="AW222" s="19">
        <f t="shared" si="116"/>
        <v>0.30793631243512659</v>
      </c>
      <c r="AX222" s="15">
        <f t="shared" si="117"/>
        <v>0.2060363124351266</v>
      </c>
      <c r="AY222" s="15">
        <f t="shared" si="134"/>
        <v>4.2450962041865103E-2</v>
      </c>
      <c r="AZ222" s="7"/>
      <c r="BA222" s="7"/>
      <c r="BB222" s="7"/>
      <c r="BC222" s="7"/>
      <c r="BD222" s="7"/>
      <c r="BE222" s="15"/>
      <c r="BF222" s="16"/>
      <c r="BG222" s="16"/>
      <c r="BH222" s="20">
        <f t="shared" si="107"/>
        <v>0.52977129695722347</v>
      </c>
      <c r="BI222" s="20">
        <f t="shared" si="107"/>
        <v>7.3081474951778684E-3</v>
      </c>
      <c r="BJ222" s="20">
        <f t="shared" si="107"/>
        <v>0.11374839202415175</v>
      </c>
      <c r="BK222" s="20">
        <f t="shared" si="107"/>
        <v>8.2746998144552539E-2</v>
      </c>
      <c r="BL222" s="20">
        <f t="shared" si="107"/>
        <v>1.5204663590527581E-3</v>
      </c>
      <c r="BM222" s="20">
        <f t="shared" si="106"/>
        <v>0.1101927574099613</v>
      </c>
      <c r="BN222" s="20">
        <f t="shared" si="106"/>
        <v>0.12864083602440213</v>
      </c>
      <c r="BO222" s="20">
        <f t="shared" si="106"/>
        <v>2.3851435220079195E-2</v>
      </c>
      <c r="BP222" s="20">
        <f t="shared" si="106"/>
        <v>1.5491845120225501E-3</v>
      </c>
      <c r="BQ222" s="20">
        <f t="shared" si="106"/>
        <v>6.704858533763382E-4</v>
      </c>
      <c r="BR222" s="20">
        <f t="shared" si="111"/>
        <v>0.12866109768757192</v>
      </c>
      <c r="BS222" s="20">
        <f t="shared" si="111"/>
        <v>1.2781315755922989E-3</v>
      </c>
      <c r="BT222" s="6"/>
      <c r="BU222" s="6"/>
      <c r="BV222" s="6"/>
      <c r="BW222" s="6">
        <f t="shared" si="118"/>
        <v>0.83499766992876634</v>
      </c>
      <c r="BX222" s="6">
        <f t="shared" si="119"/>
        <v>1.1518717916614499E-2</v>
      </c>
      <c r="BY222" s="6">
        <f t="shared" si="120"/>
        <v>0.17928423612950051</v>
      </c>
      <c r="BZ222" s="6">
        <f t="shared" si="121"/>
        <v>0.13042146873782084</v>
      </c>
      <c r="CA222" s="6">
        <f t="shared" si="122"/>
        <v>2.3964791492217083E-3</v>
      </c>
      <c r="CB222" s="6">
        <f t="shared" si="123"/>
        <v>0.17368003175863436</v>
      </c>
      <c r="CC222" s="6">
        <f t="shared" si="124"/>
        <v>0.20275692351587993</v>
      </c>
      <c r="CD222" s="6">
        <f t="shared" si="125"/>
        <v>3.7593378402362092E-2</v>
      </c>
      <c r="CE222" s="6">
        <f t="shared" si="126"/>
        <v>2.4417431923138173E-3</v>
      </c>
      <c r="CF222" s="6">
        <f t="shared" si="127"/>
        <v>1.0567845568550092E-3</v>
      </c>
      <c r="CG222" s="6">
        <f t="shared" si="128"/>
        <v>0.2330743618201998</v>
      </c>
      <c r="CH222" s="6">
        <f t="shared" si="129"/>
        <v>2.3153828675301072E-3</v>
      </c>
      <c r="CI222" s="6">
        <f t="shared" si="112"/>
        <v>1.5761474332879692</v>
      </c>
      <c r="CJ222">
        <f t="shared" si="113"/>
        <v>1.8115371779756992</v>
      </c>
      <c r="CK222" s="6"/>
    </row>
    <row r="223" spans="1:89" x14ac:dyDescent="0.45">
      <c r="A223" s="41" t="s">
        <v>588</v>
      </c>
      <c r="B223" s="7" t="s">
        <v>297</v>
      </c>
      <c r="C223" s="7">
        <v>3000</v>
      </c>
      <c r="D223" s="7">
        <v>1523.15</v>
      </c>
      <c r="E223" s="7" t="s">
        <v>297</v>
      </c>
      <c r="F223" s="7">
        <f t="shared" si="130"/>
        <v>300</v>
      </c>
      <c r="G223" s="7">
        <f t="shared" si="131"/>
        <v>1250</v>
      </c>
      <c r="H223" s="15">
        <v>50.17</v>
      </c>
      <c r="I223" s="15">
        <v>0.92</v>
      </c>
      <c r="J223" s="15">
        <v>18.28</v>
      </c>
      <c r="K223" s="15">
        <v>9.3699999999999992</v>
      </c>
      <c r="L223" s="15">
        <v>0.17</v>
      </c>
      <c r="M223" s="15">
        <v>7</v>
      </c>
      <c r="N223" s="15">
        <v>11.37</v>
      </c>
      <c r="O223" s="15">
        <v>2.33</v>
      </c>
      <c r="P223" s="15">
        <v>0.23</v>
      </c>
      <c r="Q223" s="15">
        <v>0.15</v>
      </c>
      <c r="R223" s="15">
        <f t="shared" si="136"/>
        <v>99.990000000000023</v>
      </c>
      <c r="S223" s="15"/>
      <c r="T223" s="12">
        <f t="shared" si="114"/>
        <v>2.82</v>
      </c>
      <c r="U223" s="12">
        <f t="shared" si="114"/>
        <v>0.13919999999999999</v>
      </c>
      <c r="V223" t="s">
        <v>298</v>
      </c>
      <c r="Y223" s="16">
        <f t="shared" si="115"/>
        <v>102.79920000000001</v>
      </c>
      <c r="Z223" s="16"/>
      <c r="AA223" s="7" t="s">
        <v>329</v>
      </c>
      <c r="AB223" s="7" t="s">
        <v>70</v>
      </c>
      <c r="AC223" s="7" t="s">
        <v>173</v>
      </c>
      <c r="AD223" s="7" t="s">
        <v>330</v>
      </c>
      <c r="AE223" s="7">
        <v>0.66</v>
      </c>
      <c r="AF223" s="17">
        <f t="shared" si="108"/>
        <v>1980</v>
      </c>
      <c r="AG223" s="18">
        <f t="shared" si="109"/>
        <v>1019.9999999999999</v>
      </c>
      <c r="AH223" s="7">
        <v>3000</v>
      </c>
      <c r="AI223" s="7">
        <v>1523.15</v>
      </c>
      <c r="AJ223" s="7">
        <v>1.9930000000000001</v>
      </c>
      <c r="AK223" s="18">
        <v>1.0629999999999999</v>
      </c>
      <c r="AL223" s="17">
        <f t="shared" si="137"/>
        <v>3946.1400000000003</v>
      </c>
      <c r="AM223" s="18">
        <f t="shared" si="137"/>
        <v>1084.2599999999998</v>
      </c>
      <c r="AN223" s="7"/>
      <c r="AO223" s="7"/>
      <c r="AP223" s="7"/>
      <c r="AQ223" s="7"/>
      <c r="AR223" s="7">
        <v>28200</v>
      </c>
      <c r="AS223" s="7">
        <v>1392</v>
      </c>
      <c r="AT223" s="7">
        <f t="shared" si="110"/>
        <v>1.9793720612771119E-2</v>
      </c>
      <c r="AU223" s="7"/>
      <c r="AV223" s="12">
        <f t="shared" si="133"/>
        <v>0.13919999999999999</v>
      </c>
      <c r="AW223" s="19">
        <f t="shared" si="116"/>
        <v>0.32679212952905817</v>
      </c>
      <c r="AX223" s="15">
        <f t="shared" si="117"/>
        <v>0.18759212952905818</v>
      </c>
      <c r="AY223" s="15">
        <f t="shared" si="134"/>
        <v>3.5190807061246943E-2</v>
      </c>
      <c r="AZ223" s="7"/>
      <c r="BA223" s="7"/>
      <c r="BB223" s="7"/>
      <c r="BC223" s="7"/>
      <c r="BD223" s="7"/>
      <c r="BE223" s="15"/>
      <c r="BF223" s="16"/>
      <c r="BG223" s="16"/>
      <c r="BH223" s="20">
        <f t="shared" si="107"/>
        <v>0.52977129695722347</v>
      </c>
      <c r="BI223" s="20">
        <f t="shared" si="107"/>
        <v>7.3081474951778684E-3</v>
      </c>
      <c r="BJ223" s="20">
        <f t="shared" si="107"/>
        <v>0.11374839202415175</v>
      </c>
      <c r="BK223" s="20">
        <f t="shared" si="107"/>
        <v>8.2746998144552539E-2</v>
      </c>
      <c r="BL223" s="20">
        <f t="shared" si="107"/>
        <v>1.5204663590527581E-3</v>
      </c>
      <c r="BM223" s="20">
        <f t="shared" si="106"/>
        <v>0.1101927574099613</v>
      </c>
      <c r="BN223" s="20">
        <f t="shared" si="106"/>
        <v>0.12864083602440213</v>
      </c>
      <c r="BO223" s="20">
        <f t="shared" si="106"/>
        <v>2.3851435220079195E-2</v>
      </c>
      <c r="BP223" s="20">
        <f t="shared" si="106"/>
        <v>1.5491845120225501E-3</v>
      </c>
      <c r="BQ223" s="20">
        <f t="shared" si="106"/>
        <v>6.704858533763382E-4</v>
      </c>
      <c r="BR223" s="20">
        <f t="shared" si="111"/>
        <v>9.0155837660293392E-2</v>
      </c>
      <c r="BS223" s="20">
        <f t="shared" si="111"/>
        <v>1.8221637304680703E-3</v>
      </c>
      <c r="BT223" s="6"/>
      <c r="BU223" s="6"/>
      <c r="BV223" s="6"/>
      <c r="BW223" s="6">
        <f t="shared" si="118"/>
        <v>0.83499766992876634</v>
      </c>
      <c r="BX223" s="6">
        <f t="shared" si="119"/>
        <v>1.1518717916614499E-2</v>
      </c>
      <c r="BY223" s="6">
        <f t="shared" si="120"/>
        <v>0.17928423612950051</v>
      </c>
      <c r="BZ223" s="6">
        <f t="shared" si="121"/>
        <v>0.13042146873782084</v>
      </c>
      <c r="CA223" s="6">
        <f t="shared" si="122"/>
        <v>2.3964791492217083E-3</v>
      </c>
      <c r="CB223" s="6">
        <f t="shared" si="123"/>
        <v>0.17368003175863436</v>
      </c>
      <c r="CC223" s="6">
        <f t="shared" si="124"/>
        <v>0.20275692351587993</v>
      </c>
      <c r="CD223" s="6">
        <f t="shared" si="125"/>
        <v>3.7593378402362092E-2</v>
      </c>
      <c r="CE223" s="6">
        <f t="shared" si="126"/>
        <v>2.4417431923138173E-3</v>
      </c>
      <c r="CF223" s="6">
        <f t="shared" si="127"/>
        <v>1.0567845568550092E-3</v>
      </c>
      <c r="CG223" s="6">
        <f t="shared" si="128"/>
        <v>0.15649278579356271</v>
      </c>
      <c r="CH223" s="6">
        <f t="shared" si="129"/>
        <v>3.1629175187457394E-3</v>
      </c>
      <c r="CI223" s="6">
        <f t="shared" si="112"/>
        <v>1.5761474332879692</v>
      </c>
      <c r="CJ223">
        <f t="shared" si="113"/>
        <v>1.7358031366002777</v>
      </c>
      <c r="CK223" s="6"/>
    </row>
    <row r="224" spans="1:89" x14ac:dyDescent="0.45">
      <c r="A224" s="41" t="s">
        <v>588</v>
      </c>
      <c r="B224" s="7" t="s">
        <v>297</v>
      </c>
      <c r="C224" s="7">
        <v>3000</v>
      </c>
      <c r="D224" s="7">
        <v>1523.15</v>
      </c>
      <c r="E224" s="7" t="s">
        <v>297</v>
      </c>
      <c r="F224" s="7">
        <f t="shared" si="130"/>
        <v>300</v>
      </c>
      <c r="G224" s="7">
        <f t="shared" si="131"/>
        <v>1250</v>
      </c>
      <c r="H224" s="15">
        <v>50.17</v>
      </c>
      <c r="I224" s="15">
        <v>0.92</v>
      </c>
      <c r="J224" s="15">
        <v>18.28</v>
      </c>
      <c r="K224" s="15">
        <v>9.3699999999999992</v>
      </c>
      <c r="L224" s="15">
        <v>0.17</v>
      </c>
      <c r="M224" s="15">
        <v>7</v>
      </c>
      <c r="N224" s="15">
        <v>11.37</v>
      </c>
      <c r="O224" s="15">
        <v>2.33</v>
      </c>
      <c r="P224" s="15">
        <v>0.23</v>
      </c>
      <c r="Q224" s="15">
        <v>0.15</v>
      </c>
      <c r="R224" s="15">
        <f t="shared" si="136"/>
        <v>99.990000000000023</v>
      </c>
      <c r="S224" s="15"/>
      <c r="T224" s="12">
        <f t="shared" si="114"/>
        <v>0.65</v>
      </c>
      <c r="U224" s="12">
        <f t="shared" si="114"/>
        <v>0.16270000000000001</v>
      </c>
      <c r="V224" t="s">
        <v>298</v>
      </c>
      <c r="Y224" s="16">
        <f t="shared" si="115"/>
        <v>100.65270000000002</v>
      </c>
      <c r="Z224" s="16"/>
      <c r="AA224" s="7" t="s">
        <v>331</v>
      </c>
      <c r="AB224" s="7" t="s">
        <v>70</v>
      </c>
      <c r="AC224" s="7" t="s">
        <v>173</v>
      </c>
      <c r="AD224" s="7" t="s">
        <v>332</v>
      </c>
      <c r="AE224" s="7">
        <v>0.95</v>
      </c>
      <c r="AF224" s="17">
        <f t="shared" si="108"/>
        <v>2850</v>
      </c>
      <c r="AG224" s="18">
        <f t="shared" si="109"/>
        <v>150.00000000000014</v>
      </c>
      <c r="AH224" s="7">
        <v>3000</v>
      </c>
      <c r="AI224" s="7">
        <v>1523.15</v>
      </c>
      <c r="AJ224" s="7">
        <v>1.9930000000000001</v>
      </c>
      <c r="AK224" s="18">
        <v>1.0629999999999999</v>
      </c>
      <c r="AL224" s="17">
        <f t="shared" si="137"/>
        <v>5680.05</v>
      </c>
      <c r="AM224" s="18">
        <f t="shared" si="137"/>
        <v>159.45000000000013</v>
      </c>
      <c r="AN224" s="7"/>
      <c r="AO224" s="7"/>
      <c r="AP224" s="7"/>
      <c r="AQ224" s="7"/>
      <c r="AR224" s="7">
        <v>6500</v>
      </c>
      <c r="AS224" s="7">
        <v>1627</v>
      </c>
      <c r="AT224" s="7">
        <f t="shared" si="110"/>
        <v>9.2887092988588132E-2</v>
      </c>
      <c r="AU224" s="7"/>
      <c r="AV224" s="12">
        <f t="shared" si="133"/>
        <v>0.16270000000000001</v>
      </c>
      <c r="AW224" s="19">
        <f t="shared" si="116"/>
        <v>0.36000981945569155</v>
      </c>
      <c r="AX224" s="15">
        <f t="shared" si="117"/>
        <v>0.19730981945569154</v>
      </c>
      <c r="AY224" s="15">
        <f t="shared" si="134"/>
        <v>3.8931164853637588E-2</v>
      </c>
      <c r="AZ224" s="7"/>
      <c r="BA224" s="7"/>
      <c r="BB224" s="7"/>
      <c r="BC224" s="7"/>
      <c r="BD224" s="7"/>
      <c r="BE224" s="15"/>
      <c r="BF224" s="16"/>
      <c r="BG224" s="16"/>
      <c r="BH224" s="20">
        <f t="shared" si="107"/>
        <v>0.52977129695722347</v>
      </c>
      <c r="BI224" s="20">
        <f t="shared" si="107"/>
        <v>7.3081474951778684E-3</v>
      </c>
      <c r="BJ224" s="20">
        <f t="shared" si="107"/>
        <v>0.11374839202415175</v>
      </c>
      <c r="BK224" s="20">
        <f t="shared" si="107"/>
        <v>8.2746998144552539E-2</v>
      </c>
      <c r="BL224" s="20">
        <f t="shared" si="107"/>
        <v>1.5204663590527581E-3</v>
      </c>
      <c r="BM224" s="20">
        <f t="shared" ref="BM224:BQ274" si="138">CB224/$CI224</f>
        <v>0.1101927574099613</v>
      </c>
      <c r="BN224" s="20">
        <f t="shared" si="138"/>
        <v>0.12864083602440213</v>
      </c>
      <c r="BO224" s="20">
        <f t="shared" si="138"/>
        <v>2.3851435220079195E-2</v>
      </c>
      <c r="BP224" s="20">
        <f t="shared" si="138"/>
        <v>1.5491845120225501E-3</v>
      </c>
      <c r="BQ224" s="20">
        <f t="shared" si="138"/>
        <v>6.704858533763382E-4</v>
      </c>
      <c r="BR224" s="20">
        <f t="shared" si="111"/>
        <v>2.2322352547512372E-2</v>
      </c>
      <c r="BS224" s="20">
        <f t="shared" si="111"/>
        <v>2.2877974797977504E-3</v>
      </c>
      <c r="BT224" s="6"/>
      <c r="BU224" s="6"/>
      <c r="BV224" s="6"/>
      <c r="BW224" s="6">
        <f t="shared" si="118"/>
        <v>0.83499766992876634</v>
      </c>
      <c r="BX224" s="6">
        <f t="shared" si="119"/>
        <v>1.1518717916614499E-2</v>
      </c>
      <c r="BY224" s="6">
        <f t="shared" si="120"/>
        <v>0.17928423612950051</v>
      </c>
      <c r="BZ224" s="6">
        <f t="shared" si="121"/>
        <v>0.13042146873782084</v>
      </c>
      <c r="CA224" s="6">
        <f t="shared" si="122"/>
        <v>2.3964791492217083E-3</v>
      </c>
      <c r="CB224" s="6">
        <f t="shared" si="123"/>
        <v>0.17368003175863436</v>
      </c>
      <c r="CC224" s="6">
        <f t="shared" si="124"/>
        <v>0.20275692351587993</v>
      </c>
      <c r="CD224" s="6">
        <f t="shared" si="125"/>
        <v>3.7593378402362092E-2</v>
      </c>
      <c r="CE224" s="6">
        <f t="shared" si="126"/>
        <v>2.4417431923138173E-3</v>
      </c>
      <c r="CF224" s="6">
        <f t="shared" si="127"/>
        <v>1.0567845568550092E-3</v>
      </c>
      <c r="CG224" s="6">
        <f t="shared" si="128"/>
        <v>3.607103218645949E-2</v>
      </c>
      <c r="CH224" s="6">
        <f t="shared" si="129"/>
        <v>3.6968870711202003E-3</v>
      </c>
      <c r="CI224" s="6">
        <f t="shared" si="112"/>
        <v>1.5761474332879692</v>
      </c>
      <c r="CJ224">
        <f t="shared" si="113"/>
        <v>1.615915352545549</v>
      </c>
      <c r="CK224" s="6"/>
    </row>
    <row r="225" spans="1:89" x14ac:dyDescent="0.45">
      <c r="A225" s="41" t="s">
        <v>588</v>
      </c>
      <c r="B225" s="7" t="s">
        <v>297</v>
      </c>
      <c r="C225" s="7">
        <v>4000</v>
      </c>
      <c r="D225" s="7">
        <v>1523.15</v>
      </c>
      <c r="E225" s="7" t="s">
        <v>297</v>
      </c>
      <c r="F225" s="7">
        <f t="shared" si="130"/>
        <v>400</v>
      </c>
      <c r="G225" s="7">
        <f t="shared" si="131"/>
        <v>1250</v>
      </c>
      <c r="H225" s="15">
        <v>50.17</v>
      </c>
      <c r="I225" s="15">
        <v>0.92</v>
      </c>
      <c r="J225" s="15">
        <v>18.28</v>
      </c>
      <c r="K225" s="15">
        <v>9.3699999999999992</v>
      </c>
      <c r="L225" s="15">
        <v>0.17</v>
      </c>
      <c r="M225" s="15">
        <v>7</v>
      </c>
      <c r="N225" s="15">
        <v>11.37</v>
      </c>
      <c r="O225" s="15">
        <v>2.33</v>
      </c>
      <c r="P225" s="15">
        <v>0.23</v>
      </c>
      <c r="Q225" s="15">
        <v>0.15</v>
      </c>
      <c r="R225" s="15">
        <f t="shared" si="136"/>
        <v>99.990000000000023</v>
      </c>
      <c r="S225" s="15"/>
      <c r="T225" s="12">
        <f t="shared" si="114"/>
        <v>6.75</v>
      </c>
      <c r="U225" s="12">
        <f t="shared" si="114"/>
        <v>6.8099999999999994E-2</v>
      </c>
      <c r="V225" t="s">
        <v>298</v>
      </c>
      <c r="Y225" s="16">
        <f t="shared" si="115"/>
        <v>106.65810000000002</v>
      </c>
      <c r="Z225" s="16"/>
      <c r="AA225" s="7" t="s">
        <v>333</v>
      </c>
      <c r="AB225" s="7" t="s">
        <v>70</v>
      </c>
      <c r="AC225" s="7" t="s">
        <v>173</v>
      </c>
      <c r="AD225" s="7" t="s">
        <v>334</v>
      </c>
      <c r="AE225" s="7">
        <v>0.11</v>
      </c>
      <c r="AF225" s="17">
        <f t="shared" si="108"/>
        <v>440</v>
      </c>
      <c r="AG225" s="18">
        <f t="shared" si="109"/>
        <v>3560</v>
      </c>
      <c r="AH225" s="7">
        <v>4000</v>
      </c>
      <c r="AI225" s="7">
        <v>1523.15</v>
      </c>
      <c r="AJ225" s="7">
        <v>2.5499999999999998</v>
      </c>
      <c r="AK225" s="18">
        <v>1.1240000000000001</v>
      </c>
      <c r="AL225" s="17">
        <f t="shared" si="137"/>
        <v>1122</v>
      </c>
      <c r="AM225" s="18">
        <f t="shared" si="137"/>
        <v>4001.4400000000005</v>
      </c>
      <c r="AN225" s="7"/>
      <c r="AO225" s="7"/>
      <c r="AP225" s="7"/>
      <c r="AQ225" s="7"/>
      <c r="AR225" s="7">
        <v>67500</v>
      </c>
      <c r="AS225" s="7">
        <v>681</v>
      </c>
      <c r="AT225" s="7">
        <f t="shared" si="110"/>
        <v>4.1103083636627015E-3</v>
      </c>
      <c r="AU225" s="7"/>
      <c r="AV225" s="12">
        <f t="shared" si="133"/>
        <v>6.8099999999999994E-2</v>
      </c>
      <c r="AW225" s="19">
        <f t="shared" si="116"/>
        <v>0.33237373614634141</v>
      </c>
      <c r="AX225" s="15">
        <f t="shared" si="117"/>
        <v>0.26427373614634142</v>
      </c>
      <c r="AY225" s="15">
        <f t="shared" si="134"/>
        <v>6.9840607616746084E-2</v>
      </c>
      <c r="AZ225" s="7"/>
      <c r="BA225" s="7"/>
      <c r="BB225" s="7"/>
      <c r="BC225" s="7"/>
      <c r="BD225" s="7"/>
      <c r="BE225" s="15"/>
      <c r="BF225" s="16"/>
      <c r="BG225" s="16"/>
      <c r="BH225" s="20">
        <f t="shared" ref="BH225:BL275" si="139">BW225/$CI225</f>
        <v>0.52977129695722347</v>
      </c>
      <c r="BI225" s="20">
        <f t="shared" si="139"/>
        <v>7.3081474951778684E-3</v>
      </c>
      <c r="BJ225" s="20">
        <f t="shared" si="139"/>
        <v>0.11374839202415175</v>
      </c>
      <c r="BK225" s="20">
        <f t="shared" si="139"/>
        <v>8.2746998144552539E-2</v>
      </c>
      <c r="BL225" s="20">
        <f t="shared" si="139"/>
        <v>1.5204663590527581E-3</v>
      </c>
      <c r="BM225" s="20">
        <f t="shared" si="138"/>
        <v>0.1101927574099613</v>
      </c>
      <c r="BN225" s="20">
        <f t="shared" si="138"/>
        <v>0.12864083602440213</v>
      </c>
      <c r="BO225" s="20">
        <f t="shared" si="138"/>
        <v>2.3851435220079195E-2</v>
      </c>
      <c r="BP225" s="20">
        <f t="shared" si="138"/>
        <v>1.5491845120225501E-3</v>
      </c>
      <c r="BQ225" s="20">
        <f t="shared" si="138"/>
        <v>6.704858533763382E-4</v>
      </c>
      <c r="BR225" s="20">
        <f t="shared" si="111"/>
        <v>0.19187005117355063</v>
      </c>
      <c r="BS225" s="20">
        <f t="shared" si="111"/>
        <v>7.9259978199647122E-4</v>
      </c>
      <c r="BT225" s="6"/>
      <c r="BU225" s="6"/>
      <c r="BV225" s="6"/>
      <c r="BW225" s="6">
        <f t="shared" si="118"/>
        <v>0.83499766992876634</v>
      </c>
      <c r="BX225" s="6">
        <f t="shared" si="119"/>
        <v>1.1518717916614499E-2</v>
      </c>
      <c r="BY225" s="6">
        <f t="shared" si="120"/>
        <v>0.17928423612950051</v>
      </c>
      <c r="BZ225" s="6">
        <f t="shared" si="121"/>
        <v>0.13042146873782084</v>
      </c>
      <c r="CA225" s="6">
        <f t="shared" si="122"/>
        <v>2.3964791492217083E-3</v>
      </c>
      <c r="CB225" s="6">
        <f t="shared" si="123"/>
        <v>0.17368003175863436</v>
      </c>
      <c r="CC225" s="6">
        <f t="shared" si="124"/>
        <v>0.20275692351587993</v>
      </c>
      <c r="CD225" s="6">
        <f t="shared" si="125"/>
        <v>3.7593378402362092E-2</v>
      </c>
      <c r="CE225" s="6">
        <f t="shared" si="126"/>
        <v>2.4417431923138173E-3</v>
      </c>
      <c r="CF225" s="6">
        <f t="shared" si="127"/>
        <v>1.0567845568550092E-3</v>
      </c>
      <c r="CG225" s="6">
        <f t="shared" si="128"/>
        <v>0.37458379578246392</v>
      </c>
      <c r="CH225" s="6">
        <f t="shared" si="129"/>
        <v>1.547375596455351E-3</v>
      </c>
      <c r="CI225" s="6">
        <f t="shared" si="112"/>
        <v>1.5761474332879692</v>
      </c>
      <c r="CJ225">
        <f t="shared" si="113"/>
        <v>1.9522786046668885</v>
      </c>
      <c r="CK225" s="6"/>
    </row>
    <row r="226" spans="1:89" x14ac:dyDescent="0.45">
      <c r="A226" s="41" t="s">
        <v>588</v>
      </c>
      <c r="B226" s="7" t="s">
        <v>297</v>
      </c>
      <c r="C226" s="7">
        <v>4000</v>
      </c>
      <c r="D226" s="7">
        <v>1523.15</v>
      </c>
      <c r="E226" s="7" t="s">
        <v>297</v>
      </c>
      <c r="F226" s="7">
        <f t="shared" si="130"/>
        <v>400</v>
      </c>
      <c r="G226" s="7">
        <f t="shared" si="131"/>
        <v>1250</v>
      </c>
      <c r="H226" s="15">
        <v>50.17</v>
      </c>
      <c r="I226" s="15">
        <v>0.92</v>
      </c>
      <c r="J226" s="15">
        <v>18.28</v>
      </c>
      <c r="K226" s="15">
        <v>9.3699999999999992</v>
      </c>
      <c r="L226" s="15">
        <v>0.17</v>
      </c>
      <c r="M226" s="15">
        <v>7</v>
      </c>
      <c r="N226" s="15">
        <v>11.37</v>
      </c>
      <c r="O226" s="15">
        <v>2.33</v>
      </c>
      <c r="P226" s="15">
        <v>0.23</v>
      </c>
      <c r="Q226" s="15">
        <v>0.15</v>
      </c>
      <c r="R226" s="15">
        <f t="shared" si="136"/>
        <v>99.990000000000023</v>
      </c>
      <c r="S226" s="15"/>
      <c r="T226" s="12">
        <f t="shared" si="114"/>
        <v>5.65</v>
      </c>
      <c r="U226" s="12">
        <f t="shared" si="114"/>
        <v>0.12709999999999999</v>
      </c>
      <c r="V226" t="s">
        <v>298</v>
      </c>
      <c r="Y226" s="16">
        <f t="shared" si="115"/>
        <v>105.61710000000002</v>
      </c>
      <c r="Z226" s="16"/>
      <c r="AA226" s="7" t="s">
        <v>335</v>
      </c>
      <c r="AB226" s="7" t="s">
        <v>70</v>
      </c>
      <c r="AC226" s="7" t="s">
        <v>173</v>
      </c>
      <c r="AD226" s="7" t="s">
        <v>125</v>
      </c>
      <c r="AE226" s="7">
        <v>0.33</v>
      </c>
      <c r="AF226" s="17">
        <f t="shared" si="108"/>
        <v>1320</v>
      </c>
      <c r="AG226" s="18">
        <f t="shared" si="109"/>
        <v>2679.9999999999995</v>
      </c>
      <c r="AH226" s="7">
        <v>4000</v>
      </c>
      <c r="AI226" s="7">
        <v>1523.15</v>
      </c>
      <c r="AJ226" s="7">
        <v>2.5499999999999998</v>
      </c>
      <c r="AK226" s="18">
        <v>1.1240000000000001</v>
      </c>
      <c r="AL226" s="17">
        <f t="shared" si="137"/>
        <v>3365.9999999999995</v>
      </c>
      <c r="AM226" s="18">
        <f t="shared" si="137"/>
        <v>3012.3199999999997</v>
      </c>
      <c r="AN226" s="7"/>
      <c r="AO226" s="7"/>
      <c r="AP226" s="7"/>
      <c r="AQ226" s="7"/>
      <c r="AR226" s="7">
        <v>56500</v>
      </c>
      <c r="AS226" s="7">
        <v>1271</v>
      </c>
      <c r="AT226" s="7">
        <f t="shared" si="110"/>
        <v>9.1188172561599262E-3</v>
      </c>
      <c r="AU226" s="7"/>
      <c r="AV226" s="12">
        <f t="shared" si="133"/>
        <v>0.12709999999999999</v>
      </c>
      <c r="AW226" s="19">
        <f t="shared" si="116"/>
        <v>0.34520441709853045</v>
      </c>
      <c r="AX226" s="15">
        <f t="shared" si="117"/>
        <v>0.21810441709853046</v>
      </c>
      <c r="AY226" s="15">
        <f t="shared" si="134"/>
        <v>4.7569536757889747E-2</v>
      </c>
      <c r="AZ226" s="7"/>
      <c r="BA226" s="7"/>
      <c r="BB226" s="7"/>
      <c r="BC226" s="7"/>
      <c r="BD226" s="7"/>
      <c r="BE226" s="15"/>
      <c r="BF226" s="16"/>
      <c r="BG226" s="16"/>
      <c r="BH226" s="20">
        <f t="shared" si="139"/>
        <v>0.52977129695722347</v>
      </c>
      <c r="BI226" s="20">
        <f t="shared" si="139"/>
        <v>7.3081474951778684E-3</v>
      </c>
      <c r="BJ226" s="20">
        <f t="shared" si="139"/>
        <v>0.11374839202415175</v>
      </c>
      <c r="BK226" s="20">
        <f t="shared" si="139"/>
        <v>8.2746998144552539E-2</v>
      </c>
      <c r="BL226" s="20">
        <f t="shared" si="139"/>
        <v>1.5204663590527581E-3</v>
      </c>
      <c r="BM226" s="20">
        <f t="shared" si="138"/>
        <v>0.1101927574099613</v>
      </c>
      <c r="BN226" s="20">
        <f t="shared" si="138"/>
        <v>0.12864083602440213</v>
      </c>
      <c r="BO226" s="20">
        <f t="shared" si="138"/>
        <v>2.3851435220079195E-2</v>
      </c>
      <c r="BP226" s="20">
        <f t="shared" si="138"/>
        <v>1.5491845120225501E-3</v>
      </c>
      <c r="BQ226" s="20">
        <f t="shared" si="138"/>
        <v>6.704858533763382E-4</v>
      </c>
      <c r="BR226" s="20">
        <f t="shared" si="111"/>
        <v>0.16566865645647472</v>
      </c>
      <c r="BS226" s="20">
        <f t="shared" si="111"/>
        <v>1.5259519938784435E-3</v>
      </c>
      <c r="BT226" s="6"/>
      <c r="BU226" s="6"/>
      <c r="BV226" s="6"/>
      <c r="BW226" s="6">
        <f t="shared" si="118"/>
        <v>0.83499766992876634</v>
      </c>
      <c r="BX226" s="6">
        <f t="shared" si="119"/>
        <v>1.1518717916614499E-2</v>
      </c>
      <c r="BY226" s="6">
        <f t="shared" si="120"/>
        <v>0.17928423612950051</v>
      </c>
      <c r="BZ226" s="6">
        <f t="shared" si="121"/>
        <v>0.13042146873782084</v>
      </c>
      <c r="CA226" s="6">
        <f t="shared" si="122"/>
        <v>2.3964791492217083E-3</v>
      </c>
      <c r="CB226" s="6">
        <f t="shared" si="123"/>
        <v>0.17368003175863436</v>
      </c>
      <c r="CC226" s="6">
        <f t="shared" si="124"/>
        <v>0.20275692351587993</v>
      </c>
      <c r="CD226" s="6">
        <f t="shared" si="125"/>
        <v>3.7593378402362092E-2</v>
      </c>
      <c r="CE226" s="6">
        <f t="shared" si="126"/>
        <v>2.4417431923138173E-3</v>
      </c>
      <c r="CF226" s="6">
        <f t="shared" si="127"/>
        <v>1.0567845568550092E-3</v>
      </c>
      <c r="CG226" s="6">
        <f t="shared" si="128"/>
        <v>0.31354051054384019</v>
      </c>
      <c r="CH226" s="6">
        <f t="shared" si="129"/>
        <v>2.8879800045444218E-3</v>
      </c>
      <c r="CI226" s="6">
        <f t="shared" si="112"/>
        <v>1.5761474332879692</v>
      </c>
      <c r="CJ226">
        <f t="shared" si="113"/>
        <v>1.892575923836354</v>
      </c>
      <c r="CK226" s="6"/>
    </row>
    <row r="227" spans="1:89" x14ac:dyDescent="0.45">
      <c r="A227" s="41" t="s">
        <v>588</v>
      </c>
      <c r="B227" s="7" t="s">
        <v>297</v>
      </c>
      <c r="C227" s="7">
        <v>4000</v>
      </c>
      <c r="D227" s="7">
        <v>1523.15</v>
      </c>
      <c r="E227" s="7" t="s">
        <v>297</v>
      </c>
      <c r="F227" s="7">
        <f t="shared" si="130"/>
        <v>400</v>
      </c>
      <c r="G227" s="7">
        <f t="shared" si="131"/>
        <v>1250</v>
      </c>
      <c r="H227" s="15">
        <v>50.17</v>
      </c>
      <c r="I227" s="15">
        <v>0.92</v>
      </c>
      <c r="J227" s="15">
        <v>18.28</v>
      </c>
      <c r="K227" s="15">
        <v>9.3699999999999992</v>
      </c>
      <c r="L227" s="15">
        <v>0.17</v>
      </c>
      <c r="M227" s="15">
        <v>7</v>
      </c>
      <c r="N227" s="15">
        <v>11.37</v>
      </c>
      <c r="O227" s="15">
        <v>2.33</v>
      </c>
      <c r="P227" s="15">
        <v>0.23</v>
      </c>
      <c r="Q227" s="15">
        <v>0.15</v>
      </c>
      <c r="R227" s="15">
        <f t="shared" si="136"/>
        <v>99.990000000000023</v>
      </c>
      <c r="S227" s="15"/>
      <c r="T227" s="12">
        <f t="shared" si="114"/>
        <v>3.07</v>
      </c>
      <c r="U227" s="12">
        <f t="shared" si="114"/>
        <v>0.21829999999999999</v>
      </c>
      <c r="V227" t="s">
        <v>298</v>
      </c>
      <c r="Y227" s="16">
        <f t="shared" si="115"/>
        <v>103.12830000000001</v>
      </c>
      <c r="Z227" s="16"/>
      <c r="AA227" s="7" t="s">
        <v>336</v>
      </c>
      <c r="AB227" s="7" t="s">
        <v>70</v>
      </c>
      <c r="AC227" s="7" t="s">
        <v>173</v>
      </c>
      <c r="AD227" s="7" t="s">
        <v>337</v>
      </c>
      <c r="AE227" s="7">
        <v>0.69</v>
      </c>
      <c r="AF227" s="17">
        <f t="shared" si="108"/>
        <v>2760</v>
      </c>
      <c r="AG227" s="18">
        <f t="shared" si="109"/>
        <v>1240.0000000000002</v>
      </c>
      <c r="AH227" s="7">
        <v>4000</v>
      </c>
      <c r="AI227" s="7">
        <v>1523.15</v>
      </c>
      <c r="AJ227" s="7">
        <v>2.5499999999999998</v>
      </c>
      <c r="AK227" s="18">
        <v>1.1240000000000001</v>
      </c>
      <c r="AL227" s="17">
        <f t="shared" si="137"/>
        <v>7037.9999999999991</v>
      </c>
      <c r="AM227" s="18">
        <f t="shared" si="137"/>
        <v>1393.7600000000004</v>
      </c>
      <c r="AN227" s="7"/>
      <c r="AO227" s="7"/>
      <c r="AP227" s="7"/>
      <c r="AQ227" s="7"/>
      <c r="AR227" s="7">
        <v>30700</v>
      </c>
      <c r="AS227" s="7">
        <v>2183</v>
      </c>
      <c r="AT227" s="7">
        <f t="shared" si="110"/>
        <v>2.8267153156549128E-2</v>
      </c>
      <c r="AU227" s="7"/>
      <c r="AV227" s="12">
        <f t="shared" si="133"/>
        <v>0.21829999999999999</v>
      </c>
      <c r="AW227" s="19">
        <f t="shared" si="116"/>
        <v>0.37869875915836126</v>
      </c>
      <c r="AX227" s="15">
        <f t="shared" si="117"/>
        <v>0.16039875915836127</v>
      </c>
      <c r="AY227" s="15">
        <f t="shared" si="134"/>
        <v>2.5727761939541984E-2</v>
      </c>
      <c r="AZ227" s="7"/>
      <c r="BA227" s="7"/>
      <c r="BB227" s="7"/>
      <c r="BC227" s="7"/>
      <c r="BD227" s="7"/>
      <c r="BE227" s="15"/>
      <c r="BF227" s="16"/>
      <c r="BG227" s="16"/>
      <c r="BH227" s="20">
        <f t="shared" si="139"/>
        <v>0.52977129695722347</v>
      </c>
      <c r="BI227" s="20">
        <f t="shared" si="139"/>
        <v>7.3081474951778684E-3</v>
      </c>
      <c r="BJ227" s="20">
        <f t="shared" si="139"/>
        <v>0.11374839202415175</v>
      </c>
      <c r="BK227" s="20">
        <f t="shared" si="139"/>
        <v>8.2746998144552539E-2</v>
      </c>
      <c r="BL227" s="20">
        <f t="shared" si="139"/>
        <v>1.5204663590527581E-3</v>
      </c>
      <c r="BM227" s="20">
        <f t="shared" si="138"/>
        <v>0.1101927574099613</v>
      </c>
      <c r="BN227" s="20">
        <f t="shared" si="138"/>
        <v>0.12864083602440213</v>
      </c>
      <c r="BO227" s="20">
        <f t="shared" si="138"/>
        <v>2.3851435220079195E-2</v>
      </c>
      <c r="BP227" s="20">
        <f t="shared" si="138"/>
        <v>1.5491845120225501E-3</v>
      </c>
      <c r="BQ227" s="20">
        <f t="shared" si="138"/>
        <v>6.704858533763382E-4</v>
      </c>
      <c r="BR227" s="20">
        <f t="shared" si="111"/>
        <v>9.7270223016458671E-2</v>
      </c>
      <c r="BS227" s="20">
        <f t="shared" si="111"/>
        <v>2.8320354799032392E-3</v>
      </c>
      <c r="BT227" s="6"/>
      <c r="BU227" s="6"/>
      <c r="BV227" s="6"/>
      <c r="BW227" s="6">
        <f t="shared" si="118"/>
        <v>0.83499766992876634</v>
      </c>
      <c r="BX227" s="6">
        <f t="shared" si="119"/>
        <v>1.1518717916614499E-2</v>
      </c>
      <c r="BY227" s="6">
        <f t="shared" si="120"/>
        <v>0.17928423612950051</v>
      </c>
      <c r="BZ227" s="6">
        <f t="shared" si="121"/>
        <v>0.13042146873782084</v>
      </c>
      <c r="CA227" s="6">
        <f t="shared" si="122"/>
        <v>2.3964791492217083E-3</v>
      </c>
      <c r="CB227" s="6">
        <f t="shared" si="123"/>
        <v>0.17368003175863436</v>
      </c>
      <c r="CC227" s="6">
        <f t="shared" si="124"/>
        <v>0.20275692351587993</v>
      </c>
      <c r="CD227" s="6">
        <f t="shared" si="125"/>
        <v>3.7593378402362092E-2</v>
      </c>
      <c r="CE227" s="6">
        <f t="shared" si="126"/>
        <v>2.4417431923138173E-3</v>
      </c>
      <c r="CF227" s="6">
        <f t="shared" si="127"/>
        <v>1.0567845568550092E-3</v>
      </c>
      <c r="CG227" s="6">
        <f t="shared" si="128"/>
        <v>0.17036625971143174</v>
      </c>
      <c r="CH227" s="6">
        <f t="shared" si="129"/>
        <v>4.9602363099295619E-3</v>
      </c>
      <c r="CI227" s="6">
        <f t="shared" si="112"/>
        <v>1.5761474332879692</v>
      </c>
      <c r="CJ227">
        <f t="shared" si="113"/>
        <v>1.7514739293093304</v>
      </c>
      <c r="CK227" s="6"/>
    </row>
    <row r="228" spans="1:89" x14ac:dyDescent="0.45">
      <c r="A228" s="41" t="s">
        <v>588</v>
      </c>
      <c r="B228" s="7" t="s">
        <v>297</v>
      </c>
      <c r="C228" s="7">
        <v>5000</v>
      </c>
      <c r="D228" s="7">
        <v>1523.15</v>
      </c>
      <c r="E228" s="7" t="s">
        <v>297</v>
      </c>
      <c r="F228" s="7">
        <f t="shared" si="130"/>
        <v>500</v>
      </c>
      <c r="G228" s="7">
        <f t="shared" si="131"/>
        <v>1250</v>
      </c>
      <c r="H228" s="15">
        <v>50.17</v>
      </c>
      <c r="I228" s="15">
        <v>0.92</v>
      </c>
      <c r="J228" s="15">
        <v>18.28</v>
      </c>
      <c r="K228" s="15">
        <v>9.3699999999999992</v>
      </c>
      <c r="L228" s="15">
        <v>0.17</v>
      </c>
      <c r="M228" s="15">
        <v>7</v>
      </c>
      <c r="N228" s="15">
        <v>11.37</v>
      </c>
      <c r="O228" s="15">
        <v>2.33</v>
      </c>
      <c r="P228" s="15">
        <v>0.23</v>
      </c>
      <c r="Q228" s="15">
        <v>0.15</v>
      </c>
      <c r="R228" s="15">
        <f t="shared" si="136"/>
        <v>99.990000000000023</v>
      </c>
      <c r="S228" s="15"/>
      <c r="T228" s="12">
        <f t="shared" si="114"/>
        <v>3.29</v>
      </c>
      <c r="U228" s="12">
        <f t="shared" si="114"/>
        <v>0.32769999999999999</v>
      </c>
      <c r="V228" t="s">
        <v>298</v>
      </c>
      <c r="Y228" s="16">
        <f t="shared" si="115"/>
        <v>103.45770000000002</v>
      </c>
      <c r="Z228" s="16"/>
      <c r="AA228" s="7" t="s">
        <v>338</v>
      </c>
      <c r="AB228" s="7" t="s">
        <v>70</v>
      </c>
      <c r="AC228" s="7" t="s">
        <v>173</v>
      </c>
      <c r="AD228" s="7" t="s">
        <v>339</v>
      </c>
      <c r="AE228" s="7">
        <v>0.82</v>
      </c>
      <c r="AF228" s="17">
        <f t="shared" si="108"/>
        <v>4100</v>
      </c>
      <c r="AG228" s="18">
        <f t="shared" si="109"/>
        <v>900.00000000000023</v>
      </c>
      <c r="AH228" s="7">
        <v>5000</v>
      </c>
      <c r="AI228" s="7">
        <v>1523.15</v>
      </c>
      <c r="AJ228" s="7">
        <v>3.2650000000000001</v>
      </c>
      <c r="AK228" s="18">
        <v>1.2</v>
      </c>
      <c r="AL228" s="17">
        <f t="shared" si="137"/>
        <v>13386.5</v>
      </c>
      <c r="AM228" s="18">
        <f t="shared" si="137"/>
        <v>1080.0000000000002</v>
      </c>
      <c r="AN228" s="7"/>
      <c r="AO228" s="7">
        <f>3.5329*C228*AE228</f>
        <v>14484.89</v>
      </c>
      <c r="AP228" s="7"/>
      <c r="AQ228" s="7"/>
      <c r="AR228" s="7">
        <v>32900</v>
      </c>
      <c r="AS228" s="7">
        <v>3277</v>
      </c>
      <c r="AT228" s="7">
        <f t="shared" si="110"/>
        <v>3.9152096196300779E-2</v>
      </c>
      <c r="AU228" s="7"/>
      <c r="AV228" s="12">
        <f t="shared" si="133"/>
        <v>0.32769999999999999</v>
      </c>
      <c r="AW228" s="19">
        <f t="shared" si="116"/>
        <v>0.43110054824965405</v>
      </c>
      <c r="AX228" s="15">
        <f t="shared" si="117"/>
        <v>0.10340054824965406</v>
      </c>
      <c r="AY228" s="15">
        <f t="shared" si="134"/>
        <v>1.0691673378329037E-2</v>
      </c>
      <c r="AZ228" s="7"/>
      <c r="BA228" s="7"/>
      <c r="BB228" s="7"/>
      <c r="BC228" s="7"/>
      <c r="BD228" s="7"/>
      <c r="BE228" s="15"/>
      <c r="BF228" s="16"/>
      <c r="BG228" s="16"/>
      <c r="BH228" s="20">
        <f t="shared" si="139"/>
        <v>0.52977129695722347</v>
      </c>
      <c r="BI228" s="20">
        <f t="shared" si="139"/>
        <v>7.3081474951778684E-3</v>
      </c>
      <c r="BJ228" s="20">
        <f t="shared" si="139"/>
        <v>0.11374839202415175</v>
      </c>
      <c r="BK228" s="20">
        <f t="shared" si="139"/>
        <v>8.2746998144552539E-2</v>
      </c>
      <c r="BL228" s="20">
        <f t="shared" si="139"/>
        <v>1.5204663590527581E-3</v>
      </c>
      <c r="BM228" s="20">
        <f t="shared" si="138"/>
        <v>0.1101927574099613</v>
      </c>
      <c r="BN228" s="20">
        <f t="shared" si="138"/>
        <v>0.12864083602440213</v>
      </c>
      <c r="BO228" s="20">
        <f t="shared" si="138"/>
        <v>2.3851435220079195E-2</v>
      </c>
      <c r="BP228" s="20">
        <f t="shared" si="138"/>
        <v>1.5491845120225501E-3</v>
      </c>
      <c r="BQ228" s="20">
        <f t="shared" si="138"/>
        <v>6.704858533763382E-4</v>
      </c>
      <c r="BR228" s="20">
        <f t="shared" si="111"/>
        <v>0.10337344859397823</v>
      </c>
      <c r="BS228" s="20">
        <f t="shared" si="111"/>
        <v>4.2159258738413618E-3</v>
      </c>
      <c r="BT228" s="6"/>
      <c r="BU228" s="6"/>
      <c r="BV228" s="6"/>
      <c r="BW228" s="6">
        <f t="shared" si="118"/>
        <v>0.83499766992876634</v>
      </c>
      <c r="BX228" s="6">
        <f t="shared" si="119"/>
        <v>1.1518717916614499E-2</v>
      </c>
      <c r="BY228" s="6">
        <f t="shared" si="120"/>
        <v>0.17928423612950051</v>
      </c>
      <c r="BZ228" s="6">
        <f t="shared" si="121"/>
        <v>0.13042146873782084</v>
      </c>
      <c r="CA228" s="6">
        <f t="shared" si="122"/>
        <v>2.3964791492217083E-3</v>
      </c>
      <c r="CB228" s="6">
        <f t="shared" si="123"/>
        <v>0.17368003175863436</v>
      </c>
      <c r="CC228" s="6">
        <f t="shared" si="124"/>
        <v>0.20275692351587993</v>
      </c>
      <c r="CD228" s="6">
        <f t="shared" si="125"/>
        <v>3.7593378402362092E-2</v>
      </c>
      <c r="CE228" s="6">
        <f t="shared" si="126"/>
        <v>2.4417431923138173E-3</v>
      </c>
      <c r="CF228" s="6">
        <f t="shared" si="127"/>
        <v>1.0567845568550092E-3</v>
      </c>
      <c r="CG228" s="6">
        <f t="shared" si="128"/>
        <v>0.18257491675915649</v>
      </c>
      <c r="CH228" s="6">
        <f t="shared" si="129"/>
        <v>7.4460349920472619E-3</v>
      </c>
      <c r="CI228" s="6">
        <f t="shared" si="112"/>
        <v>1.5761474332879692</v>
      </c>
      <c r="CJ228">
        <f t="shared" si="113"/>
        <v>1.766168385039173</v>
      </c>
      <c r="CK228" s="6"/>
    </row>
    <row r="229" spans="1:89" x14ac:dyDescent="0.45">
      <c r="A229" s="41" t="s">
        <v>588</v>
      </c>
      <c r="B229" s="7" t="s">
        <v>297</v>
      </c>
      <c r="C229" s="7">
        <v>5000</v>
      </c>
      <c r="D229" s="7">
        <v>1523.15</v>
      </c>
      <c r="E229" s="7" t="s">
        <v>297</v>
      </c>
      <c r="F229" s="7">
        <f t="shared" si="130"/>
        <v>500</v>
      </c>
      <c r="G229" s="7">
        <f t="shared" si="131"/>
        <v>1250</v>
      </c>
      <c r="H229" s="15">
        <v>50.17</v>
      </c>
      <c r="I229" s="15">
        <v>0.92</v>
      </c>
      <c r="J229" s="15">
        <v>18.28</v>
      </c>
      <c r="K229" s="15">
        <v>9.3699999999999992</v>
      </c>
      <c r="L229" s="15">
        <v>0.17</v>
      </c>
      <c r="M229" s="15">
        <v>7</v>
      </c>
      <c r="N229" s="15">
        <v>11.37</v>
      </c>
      <c r="O229" s="15">
        <v>2.33</v>
      </c>
      <c r="P229" s="15">
        <v>0.23</v>
      </c>
      <c r="Q229" s="15">
        <v>0.15</v>
      </c>
      <c r="R229" s="15">
        <f t="shared" si="136"/>
        <v>99.990000000000023</v>
      </c>
      <c r="S229" s="15"/>
      <c r="T229" s="12">
        <f t="shared" si="114"/>
        <v>5.72</v>
      </c>
      <c r="U229" s="12">
        <f t="shared" si="114"/>
        <v>0.24210000000000001</v>
      </c>
      <c r="V229" t="s">
        <v>298</v>
      </c>
      <c r="Y229" s="16">
        <f t="shared" si="115"/>
        <v>105.80210000000001</v>
      </c>
      <c r="Z229" s="16"/>
      <c r="AA229" s="7" t="s">
        <v>340</v>
      </c>
      <c r="AB229" s="7" t="s">
        <v>70</v>
      </c>
      <c r="AC229" s="7" t="s">
        <v>173</v>
      </c>
      <c r="AD229" s="7" t="s">
        <v>341</v>
      </c>
      <c r="AE229" s="7">
        <v>0.36</v>
      </c>
      <c r="AF229" s="17">
        <f t="shared" si="108"/>
        <v>1800</v>
      </c>
      <c r="AG229" s="18">
        <f t="shared" si="109"/>
        <v>3200</v>
      </c>
      <c r="AH229" s="7">
        <v>5000</v>
      </c>
      <c r="AI229" s="7">
        <v>1523.15</v>
      </c>
      <c r="AJ229" s="7">
        <v>3.2650000000000001</v>
      </c>
      <c r="AK229" s="18">
        <v>1.2</v>
      </c>
      <c r="AL229" s="17">
        <f t="shared" si="137"/>
        <v>5877</v>
      </c>
      <c r="AM229" s="18">
        <f t="shared" si="137"/>
        <v>3840</v>
      </c>
      <c r="AN229" s="7"/>
      <c r="AO229" s="7">
        <f>3.8239*C229*AE229</f>
        <v>6883.0199999999995</v>
      </c>
      <c r="AP229" s="7"/>
      <c r="AQ229" s="7"/>
      <c r="AR229" s="7">
        <v>57200</v>
      </c>
      <c r="AS229" s="7">
        <v>2421</v>
      </c>
      <c r="AT229" s="7">
        <f t="shared" si="110"/>
        <v>1.7020143119492511E-2</v>
      </c>
      <c r="AU229" s="7"/>
      <c r="AV229" s="12">
        <f t="shared" si="133"/>
        <v>0.24210000000000001</v>
      </c>
      <c r="AW229" s="19">
        <f t="shared" si="116"/>
        <v>0.39987082122868733</v>
      </c>
      <c r="AX229" s="15">
        <f t="shared" si="117"/>
        <v>0.15777082122868732</v>
      </c>
      <c r="AY229" s="15">
        <f t="shared" si="134"/>
        <v>2.4891632031174414E-2</v>
      </c>
      <c r="AZ229" s="7"/>
      <c r="BA229" s="7"/>
      <c r="BB229" s="7"/>
      <c r="BC229" s="7"/>
      <c r="BD229" s="7"/>
      <c r="BE229" s="15"/>
      <c r="BF229" s="16"/>
      <c r="BG229" s="16"/>
      <c r="BH229" s="20">
        <f t="shared" si="139"/>
        <v>0.52977129695722347</v>
      </c>
      <c r="BI229" s="20">
        <f t="shared" si="139"/>
        <v>7.3081474951778684E-3</v>
      </c>
      <c r="BJ229" s="20">
        <f t="shared" si="139"/>
        <v>0.11374839202415175</v>
      </c>
      <c r="BK229" s="20">
        <f t="shared" si="139"/>
        <v>8.2746998144552539E-2</v>
      </c>
      <c r="BL229" s="20">
        <f t="shared" si="139"/>
        <v>1.5204663590527581E-3</v>
      </c>
      <c r="BM229" s="20">
        <f t="shared" si="138"/>
        <v>0.1101927574099613</v>
      </c>
      <c r="BN229" s="20">
        <f t="shared" si="138"/>
        <v>0.12864083602440213</v>
      </c>
      <c r="BO229" s="20">
        <f t="shared" si="138"/>
        <v>2.3851435220079195E-2</v>
      </c>
      <c r="BP229" s="20">
        <f t="shared" si="138"/>
        <v>1.5491845120225501E-3</v>
      </c>
      <c r="BQ229" s="20">
        <f t="shared" si="138"/>
        <v>6.704858533763382E-4</v>
      </c>
      <c r="BR229" s="20">
        <f t="shared" si="111"/>
        <v>0.16714733617110447</v>
      </c>
      <c r="BS229" s="20">
        <f t="shared" si="111"/>
        <v>2.8966874540917258E-3</v>
      </c>
      <c r="BT229" s="6"/>
      <c r="BU229" s="6"/>
      <c r="BV229" s="6"/>
      <c r="BW229" s="6">
        <f t="shared" si="118"/>
        <v>0.83499766992876634</v>
      </c>
      <c r="BX229" s="6">
        <f t="shared" si="119"/>
        <v>1.1518717916614499E-2</v>
      </c>
      <c r="BY229" s="6">
        <f t="shared" si="120"/>
        <v>0.17928423612950051</v>
      </c>
      <c r="BZ229" s="6">
        <f t="shared" si="121"/>
        <v>0.13042146873782084</v>
      </c>
      <c r="CA229" s="6">
        <f t="shared" si="122"/>
        <v>2.3964791492217083E-3</v>
      </c>
      <c r="CB229" s="6">
        <f t="shared" si="123"/>
        <v>0.17368003175863436</v>
      </c>
      <c r="CC229" s="6">
        <f t="shared" si="124"/>
        <v>0.20275692351587993</v>
      </c>
      <c r="CD229" s="6">
        <f t="shared" si="125"/>
        <v>3.7593378402362092E-2</v>
      </c>
      <c r="CE229" s="6">
        <f t="shared" si="126"/>
        <v>2.4417431923138173E-3</v>
      </c>
      <c r="CF229" s="6">
        <f t="shared" si="127"/>
        <v>1.0567845568550092E-3</v>
      </c>
      <c r="CG229" s="6">
        <f t="shared" si="128"/>
        <v>0.31742508324084351</v>
      </c>
      <c r="CH229" s="6">
        <f t="shared" si="129"/>
        <v>5.5010224948875263E-3</v>
      </c>
      <c r="CI229" s="6">
        <f t="shared" si="112"/>
        <v>1.5761474332879692</v>
      </c>
      <c r="CJ229">
        <f t="shared" si="113"/>
        <v>1.8990735390237004</v>
      </c>
      <c r="CK229" s="6"/>
    </row>
    <row r="230" spans="1:89" x14ac:dyDescent="0.45">
      <c r="A230" s="41" t="s">
        <v>588</v>
      </c>
      <c r="B230" s="7" t="s">
        <v>297</v>
      </c>
      <c r="C230" s="7">
        <v>5000</v>
      </c>
      <c r="D230" s="7">
        <v>1523.15</v>
      </c>
      <c r="E230" s="7" t="s">
        <v>297</v>
      </c>
      <c r="F230" s="7">
        <f t="shared" si="130"/>
        <v>500</v>
      </c>
      <c r="G230" s="7">
        <f t="shared" si="131"/>
        <v>1250</v>
      </c>
      <c r="H230" s="15">
        <v>50.17</v>
      </c>
      <c r="I230" s="15">
        <v>0.92</v>
      </c>
      <c r="J230" s="15">
        <v>18.28</v>
      </c>
      <c r="K230" s="15">
        <v>9.3699999999999992</v>
      </c>
      <c r="L230" s="15">
        <v>0.17</v>
      </c>
      <c r="M230" s="15">
        <v>7</v>
      </c>
      <c r="N230" s="15">
        <v>11.37</v>
      </c>
      <c r="O230" s="15">
        <v>2.33</v>
      </c>
      <c r="P230" s="15">
        <v>0.23</v>
      </c>
      <c r="Q230" s="15">
        <v>0.15</v>
      </c>
      <c r="R230" s="15">
        <f t="shared" si="136"/>
        <v>99.990000000000023</v>
      </c>
      <c r="S230" s="15"/>
      <c r="T230" s="12">
        <f t="shared" si="114"/>
        <v>7.56</v>
      </c>
      <c r="U230" s="12">
        <f t="shared" si="114"/>
        <v>0.1051</v>
      </c>
      <c r="V230" t="s">
        <v>298</v>
      </c>
      <c r="Y230" s="16">
        <f t="shared" si="115"/>
        <v>107.50510000000001</v>
      </c>
      <c r="Z230" s="16"/>
      <c r="AA230" s="7" t="s">
        <v>342</v>
      </c>
      <c r="AB230" s="7" t="s">
        <v>70</v>
      </c>
      <c r="AC230" s="7" t="s">
        <v>173</v>
      </c>
      <c r="AD230" s="7" t="s">
        <v>343</v>
      </c>
      <c r="AE230" s="7">
        <v>0.09</v>
      </c>
      <c r="AF230" s="17">
        <f t="shared" si="108"/>
        <v>450</v>
      </c>
      <c r="AG230" s="18">
        <f t="shared" si="109"/>
        <v>4550</v>
      </c>
      <c r="AH230" s="7">
        <v>5000</v>
      </c>
      <c r="AI230" s="7">
        <v>1523.15</v>
      </c>
      <c r="AJ230" s="7">
        <v>3.2650000000000001</v>
      </c>
      <c r="AK230" s="18">
        <v>1.2</v>
      </c>
      <c r="AL230" s="17">
        <f t="shared" si="137"/>
        <v>1469.25</v>
      </c>
      <c r="AM230" s="18">
        <f t="shared" si="137"/>
        <v>5460</v>
      </c>
      <c r="AN230" s="7"/>
      <c r="AO230" s="7">
        <f>4.3132*C230*AE230</f>
        <v>1940.9399999999998</v>
      </c>
      <c r="AP230" s="7"/>
      <c r="AQ230" s="7"/>
      <c r="AR230" s="7">
        <v>75600</v>
      </c>
      <c r="AS230" s="7">
        <v>1051</v>
      </c>
      <c r="AT230" s="7">
        <f t="shared" si="110"/>
        <v>5.6550677693421071E-3</v>
      </c>
      <c r="AU230" s="7"/>
      <c r="AV230" s="12">
        <f t="shared" si="133"/>
        <v>0.1051</v>
      </c>
      <c r="AW230" s="19">
        <f t="shared" si="116"/>
        <v>0.37890098509802728</v>
      </c>
      <c r="AX230" s="15">
        <f t="shared" si="117"/>
        <v>0.27380098509802731</v>
      </c>
      <c r="AY230" s="15">
        <f t="shared" si="134"/>
        <v>7.4966979440650172E-2</v>
      </c>
      <c r="AZ230" s="15">
        <f>SUM(AX175:AX342)</f>
        <v>42.339597511627595</v>
      </c>
      <c r="BA230" s="15">
        <f>SUM(AY175:AY342)</f>
        <v>20.511654265064173</v>
      </c>
      <c r="BB230" s="7"/>
      <c r="BC230" s="7"/>
      <c r="BD230" s="7"/>
      <c r="BE230" s="15"/>
      <c r="BF230" s="16"/>
      <c r="BG230" s="16"/>
      <c r="BH230" s="20">
        <f t="shared" si="139"/>
        <v>0.52977129695722347</v>
      </c>
      <c r="BI230" s="20">
        <f t="shared" si="139"/>
        <v>7.3081474951778684E-3</v>
      </c>
      <c r="BJ230" s="20">
        <f t="shared" si="139"/>
        <v>0.11374839202415175</v>
      </c>
      <c r="BK230" s="20">
        <f t="shared" si="139"/>
        <v>8.2746998144552539E-2</v>
      </c>
      <c r="BL230" s="20">
        <f t="shared" si="139"/>
        <v>1.5204663590527581E-3</v>
      </c>
      <c r="BM230" s="20">
        <f t="shared" si="138"/>
        <v>0.1101927574099613</v>
      </c>
      <c r="BN230" s="20">
        <f t="shared" si="138"/>
        <v>0.12864083602440213</v>
      </c>
      <c r="BO230" s="20">
        <f t="shared" si="138"/>
        <v>2.3851435220079195E-2</v>
      </c>
      <c r="BP230" s="20">
        <f t="shared" si="138"/>
        <v>1.5491845120225501E-3</v>
      </c>
      <c r="BQ230" s="20">
        <f t="shared" si="138"/>
        <v>6.704858533763382E-4</v>
      </c>
      <c r="BR230" s="20">
        <f t="shared" si="111"/>
        <v>0.20996961159508229</v>
      </c>
      <c r="BS230" s="20">
        <f t="shared" si="111"/>
        <v>1.1952005476723951E-3</v>
      </c>
      <c r="BT230" s="6"/>
      <c r="BU230" s="6"/>
      <c r="BV230" s="6"/>
      <c r="BW230" s="6">
        <f t="shared" si="118"/>
        <v>0.83499766992876634</v>
      </c>
      <c r="BX230" s="6">
        <f t="shared" si="119"/>
        <v>1.1518717916614499E-2</v>
      </c>
      <c r="BY230" s="6">
        <f t="shared" si="120"/>
        <v>0.17928423612950051</v>
      </c>
      <c r="BZ230" s="6">
        <f t="shared" si="121"/>
        <v>0.13042146873782084</v>
      </c>
      <c r="CA230" s="6">
        <f t="shared" si="122"/>
        <v>2.3964791492217083E-3</v>
      </c>
      <c r="CB230" s="6">
        <f t="shared" si="123"/>
        <v>0.17368003175863436</v>
      </c>
      <c r="CC230" s="6">
        <f t="shared" si="124"/>
        <v>0.20275692351587993</v>
      </c>
      <c r="CD230" s="6">
        <f t="shared" si="125"/>
        <v>3.7593378402362092E-2</v>
      </c>
      <c r="CE230" s="6">
        <f t="shared" si="126"/>
        <v>2.4417431923138173E-3</v>
      </c>
      <c r="CF230" s="6">
        <f t="shared" si="127"/>
        <v>1.0567845568550092E-3</v>
      </c>
      <c r="CG230" s="6">
        <f t="shared" si="128"/>
        <v>0.41953385127635962</v>
      </c>
      <c r="CH230" s="6">
        <f t="shared" si="129"/>
        <v>2.3880936150874801E-3</v>
      </c>
      <c r="CI230" s="6">
        <f t="shared" si="112"/>
        <v>1.5761474332879692</v>
      </c>
      <c r="CJ230">
        <f t="shared" si="113"/>
        <v>1.9980693781794163</v>
      </c>
      <c r="CK230" s="6"/>
    </row>
    <row r="231" spans="1:89" x14ac:dyDescent="0.45">
      <c r="A231" s="41" t="s">
        <v>588</v>
      </c>
      <c r="B231" s="7" t="s">
        <v>297</v>
      </c>
      <c r="C231" s="7">
        <v>5000</v>
      </c>
      <c r="D231" s="7">
        <v>1523.15</v>
      </c>
      <c r="E231" s="7" t="s">
        <v>297</v>
      </c>
      <c r="F231" s="7">
        <f t="shared" si="130"/>
        <v>500</v>
      </c>
      <c r="G231" s="7">
        <f t="shared" si="131"/>
        <v>1250</v>
      </c>
      <c r="H231" s="15">
        <v>50.17</v>
      </c>
      <c r="I231" s="15">
        <v>0.92</v>
      </c>
      <c r="J231" s="15">
        <v>18.28</v>
      </c>
      <c r="K231" s="15">
        <v>9.3699999999999992</v>
      </c>
      <c r="L231" s="15">
        <v>0.17</v>
      </c>
      <c r="M231" s="15">
        <v>7</v>
      </c>
      <c r="N231" s="15">
        <v>11.37</v>
      </c>
      <c r="O231" s="15">
        <v>2.33</v>
      </c>
      <c r="P231" s="15">
        <v>0.23</v>
      </c>
      <c r="Q231" s="15">
        <v>0.15</v>
      </c>
      <c r="R231" s="15">
        <f t="shared" si="136"/>
        <v>99.990000000000023</v>
      </c>
      <c r="S231" s="15"/>
      <c r="T231" s="12">
        <f t="shared" si="114"/>
        <v>1.33</v>
      </c>
      <c r="U231" s="12">
        <f t="shared" si="114"/>
        <v>0.33179999999999998</v>
      </c>
      <c r="V231" t="s">
        <v>298</v>
      </c>
      <c r="Y231" s="16">
        <f t="shared" si="115"/>
        <v>101.50180000000002</v>
      </c>
      <c r="Z231" s="16"/>
      <c r="AA231" s="7" t="s">
        <v>344</v>
      </c>
      <c r="AB231" s="7" t="s">
        <v>70</v>
      </c>
      <c r="AC231" s="7" t="s">
        <v>173</v>
      </c>
      <c r="AD231" s="7" t="s">
        <v>345</v>
      </c>
      <c r="AE231" s="7">
        <v>0.93</v>
      </c>
      <c r="AF231" s="17">
        <f t="shared" si="108"/>
        <v>4650</v>
      </c>
      <c r="AG231" s="18">
        <f t="shared" si="109"/>
        <v>349.99999999999977</v>
      </c>
      <c r="AH231" s="7">
        <v>5000</v>
      </c>
      <c r="AI231" s="7">
        <v>1523.15</v>
      </c>
      <c r="AJ231" s="7">
        <v>3.2650000000000001</v>
      </c>
      <c r="AK231" s="18">
        <v>1.2</v>
      </c>
      <c r="AL231" s="17">
        <f t="shared" si="137"/>
        <v>15182.25</v>
      </c>
      <c r="AM231" s="18">
        <f t="shared" si="137"/>
        <v>419.99999999999972</v>
      </c>
      <c r="AN231" s="7"/>
      <c r="AO231" s="7">
        <f>3.5116*C231*AE231</f>
        <v>16328.94</v>
      </c>
      <c r="AP231" s="7"/>
      <c r="AQ231" s="7"/>
      <c r="AR231" s="7">
        <v>13300</v>
      </c>
      <c r="AS231" s="7">
        <v>3318</v>
      </c>
      <c r="AT231" s="7">
        <f t="shared" si="110"/>
        <v>9.2606260582642291E-2</v>
      </c>
      <c r="AU231" s="7"/>
      <c r="AV231" s="12">
        <f t="shared" si="133"/>
        <v>0.33179999999999998</v>
      </c>
      <c r="AW231" s="19">
        <f t="shared" si="116"/>
        <v>0.45991625151243798</v>
      </c>
      <c r="AX231" s="15">
        <f t="shared" si="117"/>
        <v>0.128116251512438</v>
      </c>
      <c r="AY231" s="15">
        <f t="shared" si="134"/>
        <v>1.6413773901598271E-2</v>
      </c>
      <c r="AZ231" s="7"/>
      <c r="BA231" s="7"/>
      <c r="BB231" s="7"/>
      <c r="BC231" s="7"/>
      <c r="BD231" s="7"/>
      <c r="BE231" s="15"/>
      <c r="BF231" s="16"/>
      <c r="BG231" s="16"/>
      <c r="BH231" s="20">
        <f t="shared" si="139"/>
        <v>0.52977129695722347</v>
      </c>
      <c r="BI231" s="20">
        <f t="shared" si="139"/>
        <v>7.3081474951778684E-3</v>
      </c>
      <c r="BJ231" s="20">
        <f t="shared" si="139"/>
        <v>0.11374839202415175</v>
      </c>
      <c r="BK231" s="20">
        <f t="shared" si="139"/>
        <v>8.2746998144552539E-2</v>
      </c>
      <c r="BL231" s="20">
        <f t="shared" si="139"/>
        <v>1.5204663590527581E-3</v>
      </c>
      <c r="BM231" s="20">
        <f t="shared" si="138"/>
        <v>0.1101927574099613</v>
      </c>
      <c r="BN231" s="20">
        <f t="shared" si="138"/>
        <v>0.12864083602440213</v>
      </c>
      <c r="BO231" s="20">
        <f t="shared" si="138"/>
        <v>2.3851435220079195E-2</v>
      </c>
      <c r="BP231" s="20">
        <f t="shared" si="138"/>
        <v>1.5491845120225501E-3</v>
      </c>
      <c r="BQ231" s="20">
        <f t="shared" si="138"/>
        <v>6.704858533763382E-4</v>
      </c>
      <c r="BR231" s="20">
        <f t="shared" si="111"/>
        <v>4.4529212808540712E-2</v>
      </c>
      <c r="BS231" s="20">
        <f t="shared" si="111"/>
        <v>4.5485521307345733E-3</v>
      </c>
      <c r="BT231" s="6"/>
      <c r="BU231" s="6"/>
      <c r="BV231" s="6"/>
      <c r="BW231" s="6">
        <f t="shared" si="118"/>
        <v>0.83499766992876634</v>
      </c>
      <c r="BX231" s="6">
        <f t="shared" si="119"/>
        <v>1.1518717916614499E-2</v>
      </c>
      <c r="BY231" s="6">
        <f t="shared" si="120"/>
        <v>0.17928423612950051</v>
      </c>
      <c r="BZ231" s="6">
        <f t="shared" si="121"/>
        <v>0.13042146873782084</v>
      </c>
      <c r="CA231" s="6">
        <f t="shared" si="122"/>
        <v>2.3964791492217083E-3</v>
      </c>
      <c r="CB231" s="6">
        <f t="shared" si="123"/>
        <v>0.17368003175863436</v>
      </c>
      <c r="CC231" s="6">
        <f t="shared" si="124"/>
        <v>0.20275692351587993</v>
      </c>
      <c r="CD231" s="6">
        <f t="shared" si="125"/>
        <v>3.7593378402362092E-2</v>
      </c>
      <c r="CE231" s="6">
        <f t="shared" si="126"/>
        <v>2.4417431923138173E-3</v>
      </c>
      <c r="CF231" s="6">
        <f t="shared" si="127"/>
        <v>1.0567845568550092E-3</v>
      </c>
      <c r="CG231" s="6">
        <f t="shared" si="128"/>
        <v>7.3806881243063269E-2</v>
      </c>
      <c r="CH231" s="6">
        <f t="shared" si="129"/>
        <v>7.5391956373551464E-3</v>
      </c>
      <c r="CI231" s="6">
        <f t="shared" si="112"/>
        <v>1.5761474332879692</v>
      </c>
      <c r="CJ231">
        <f t="shared" si="113"/>
        <v>1.6574935101683876</v>
      </c>
      <c r="CK231" s="6"/>
    </row>
    <row r="232" spans="1:89" x14ac:dyDescent="0.45">
      <c r="A232" s="41" t="s">
        <v>588</v>
      </c>
      <c r="B232" s="7" t="s">
        <v>297</v>
      </c>
      <c r="C232" s="7">
        <v>5000</v>
      </c>
      <c r="D232" s="7">
        <v>1523.15</v>
      </c>
      <c r="E232" s="7" t="s">
        <v>297</v>
      </c>
      <c r="F232" s="7">
        <f t="shared" si="130"/>
        <v>500</v>
      </c>
      <c r="G232" s="7">
        <f t="shared" si="131"/>
        <v>1250</v>
      </c>
      <c r="H232" s="15">
        <v>50.17</v>
      </c>
      <c r="I232" s="15">
        <v>0.92</v>
      </c>
      <c r="J232" s="15">
        <v>18.28</v>
      </c>
      <c r="K232" s="15">
        <v>9.3699999999999992</v>
      </c>
      <c r="L232" s="15">
        <v>0.17</v>
      </c>
      <c r="M232" s="15">
        <v>7</v>
      </c>
      <c r="N232" s="15">
        <v>11.37</v>
      </c>
      <c r="O232" s="15">
        <v>2.33</v>
      </c>
      <c r="P232" s="15">
        <v>0.23</v>
      </c>
      <c r="Q232" s="15">
        <v>0.15</v>
      </c>
      <c r="R232" s="15">
        <f t="shared" si="136"/>
        <v>99.990000000000023</v>
      </c>
      <c r="S232" s="15"/>
      <c r="T232" s="12">
        <f t="shared" si="114"/>
        <v>2.62</v>
      </c>
      <c r="U232" s="12">
        <f t="shared" si="114"/>
        <v>0.31719999999999998</v>
      </c>
      <c r="V232" t="s">
        <v>298</v>
      </c>
      <c r="Y232" s="16">
        <f t="shared" si="115"/>
        <v>102.77720000000002</v>
      </c>
      <c r="Z232" s="16"/>
      <c r="AA232" s="7" t="s">
        <v>346</v>
      </c>
      <c r="AB232" s="7" t="s">
        <v>70</v>
      </c>
      <c r="AC232" s="7" t="s">
        <v>173</v>
      </c>
      <c r="AD232" s="7" t="s">
        <v>309</v>
      </c>
      <c r="AE232" s="7">
        <v>0.84</v>
      </c>
      <c r="AF232" s="17">
        <f t="shared" si="108"/>
        <v>4200</v>
      </c>
      <c r="AG232" s="18">
        <f t="shared" si="109"/>
        <v>800.00000000000011</v>
      </c>
      <c r="AH232" s="7">
        <v>5000</v>
      </c>
      <c r="AI232" s="7">
        <v>1523.15</v>
      </c>
      <c r="AJ232" s="7">
        <v>3.2650000000000001</v>
      </c>
      <c r="AK232" s="18">
        <v>1.2</v>
      </c>
      <c r="AL232" s="17">
        <f t="shared" si="137"/>
        <v>13713</v>
      </c>
      <c r="AM232" s="18">
        <f t="shared" si="137"/>
        <v>960.00000000000011</v>
      </c>
      <c r="AN232" s="7"/>
      <c r="AO232" s="7">
        <f>3.5277*C232*AE232</f>
        <v>14816.34</v>
      </c>
      <c r="AP232" s="7"/>
      <c r="AQ232" s="7"/>
      <c r="AR232" s="7">
        <v>26200</v>
      </c>
      <c r="AS232" s="7">
        <v>3172</v>
      </c>
      <c r="AT232" s="7">
        <f t="shared" si="110"/>
        <v>4.7190832931094905E-2</v>
      </c>
      <c r="AU232" s="7"/>
      <c r="AV232" s="12">
        <f t="shared" si="133"/>
        <v>0.31719999999999998</v>
      </c>
      <c r="AW232" s="19">
        <f t="shared" si="116"/>
        <v>0.44053688827980864</v>
      </c>
      <c r="AX232" s="15">
        <f t="shared" si="117"/>
        <v>0.12333688827980865</v>
      </c>
      <c r="AY232" s="15">
        <f t="shared" si="134"/>
        <v>1.5211988010546001E-2</v>
      </c>
      <c r="AZ232" s="7"/>
      <c r="BA232" s="7"/>
      <c r="BB232" s="7"/>
      <c r="BC232" s="7"/>
      <c r="BD232" s="7"/>
      <c r="BE232" s="15"/>
      <c r="BF232" s="16"/>
      <c r="BG232" s="16"/>
      <c r="BH232" s="20">
        <f t="shared" si="139"/>
        <v>0.52977129695722347</v>
      </c>
      <c r="BI232" s="20">
        <f t="shared" si="139"/>
        <v>7.3081474951778684E-3</v>
      </c>
      <c r="BJ232" s="20">
        <f t="shared" si="139"/>
        <v>0.11374839202415175</v>
      </c>
      <c r="BK232" s="20">
        <f t="shared" si="139"/>
        <v>8.2746998144552539E-2</v>
      </c>
      <c r="BL232" s="20">
        <f t="shared" si="139"/>
        <v>1.5204663590527581E-3</v>
      </c>
      <c r="BM232" s="20">
        <f t="shared" si="138"/>
        <v>0.1101927574099613</v>
      </c>
      <c r="BN232" s="20">
        <f t="shared" si="138"/>
        <v>0.12864083602440213</v>
      </c>
      <c r="BO232" s="20">
        <f t="shared" si="138"/>
        <v>2.3851435220079195E-2</v>
      </c>
      <c r="BP232" s="20">
        <f t="shared" si="138"/>
        <v>1.5491845120225501E-3</v>
      </c>
      <c r="BQ232" s="20">
        <f t="shared" si="138"/>
        <v>6.704858533763382E-4</v>
      </c>
      <c r="BR232" s="20">
        <f t="shared" si="111"/>
        <v>8.4103600739765735E-2</v>
      </c>
      <c r="BS232" s="20">
        <f t="shared" si="111"/>
        <v>4.1691727940636279E-3</v>
      </c>
      <c r="BT232" s="6"/>
      <c r="BU232" s="6"/>
      <c r="BV232" s="6"/>
      <c r="BW232" s="6">
        <f t="shared" si="118"/>
        <v>0.83499766992876634</v>
      </c>
      <c r="BX232" s="6">
        <f t="shared" si="119"/>
        <v>1.1518717916614499E-2</v>
      </c>
      <c r="BY232" s="6">
        <f t="shared" si="120"/>
        <v>0.17928423612950051</v>
      </c>
      <c r="BZ232" s="6">
        <f t="shared" si="121"/>
        <v>0.13042146873782084</v>
      </c>
      <c r="CA232" s="6">
        <f t="shared" si="122"/>
        <v>2.3964791492217083E-3</v>
      </c>
      <c r="CB232" s="6">
        <f t="shared" si="123"/>
        <v>0.17368003175863436</v>
      </c>
      <c r="CC232" s="6">
        <f t="shared" si="124"/>
        <v>0.20275692351587993</v>
      </c>
      <c r="CD232" s="6">
        <f t="shared" si="125"/>
        <v>3.7593378402362092E-2</v>
      </c>
      <c r="CE232" s="6">
        <f t="shared" si="126"/>
        <v>2.4417431923138173E-3</v>
      </c>
      <c r="CF232" s="6">
        <f t="shared" si="127"/>
        <v>1.0567845568550092E-3</v>
      </c>
      <c r="CG232" s="6">
        <f t="shared" si="128"/>
        <v>0.14539400665926749</v>
      </c>
      <c r="CH232" s="6">
        <f t="shared" si="129"/>
        <v>7.2074528516246307E-3</v>
      </c>
      <c r="CI232" s="6">
        <f t="shared" si="112"/>
        <v>1.5761474332879692</v>
      </c>
      <c r="CJ232">
        <f t="shared" si="113"/>
        <v>1.7287488927988612</v>
      </c>
      <c r="CK232" s="6"/>
    </row>
    <row r="233" spans="1:89" x14ac:dyDescent="0.45">
      <c r="A233" s="41" t="s">
        <v>588</v>
      </c>
      <c r="B233" s="7" t="s">
        <v>297</v>
      </c>
      <c r="C233" s="7">
        <v>5000</v>
      </c>
      <c r="D233" s="7">
        <v>1523.15</v>
      </c>
      <c r="E233" s="7" t="s">
        <v>297</v>
      </c>
      <c r="F233" s="7">
        <f t="shared" si="130"/>
        <v>500</v>
      </c>
      <c r="G233" s="7">
        <f t="shared" si="131"/>
        <v>1250</v>
      </c>
      <c r="H233" s="15">
        <v>50.17</v>
      </c>
      <c r="I233" s="15">
        <v>0.92</v>
      </c>
      <c r="J233" s="15">
        <v>18.28</v>
      </c>
      <c r="K233" s="15">
        <v>9.3699999999999992</v>
      </c>
      <c r="L233" s="15">
        <v>0.17</v>
      </c>
      <c r="M233" s="15">
        <v>7</v>
      </c>
      <c r="N233" s="15">
        <v>11.37</v>
      </c>
      <c r="O233" s="15">
        <v>2.33</v>
      </c>
      <c r="P233" s="15">
        <v>0.23</v>
      </c>
      <c r="Q233" s="15">
        <v>0.15</v>
      </c>
      <c r="R233" s="15">
        <f t="shared" si="136"/>
        <v>99.990000000000023</v>
      </c>
      <c r="S233" s="15"/>
      <c r="T233" s="12">
        <f t="shared" si="114"/>
        <v>4</v>
      </c>
      <c r="U233" s="12">
        <f t="shared" si="114"/>
        <v>0.3029</v>
      </c>
      <c r="V233" t="s">
        <v>298</v>
      </c>
      <c r="Y233" s="16">
        <f t="shared" si="115"/>
        <v>104.14290000000001</v>
      </c>
      <c r="Z233" s="16"/>
      <c r="AA233" s="7" t="s">
        <v>347</v>
      </c>
      <c r="AB233" s="7" t="s">
        <v>70</v>
      </c>
      <c r="AC233" s="7" t="s">
        <v>173</v>
      </c>
      <c r="AD233" s="7" t="s">
        <v>348</v>
      </c>
      <c r="AE233" s="7">
        <v>0.73</v>
      </c>
      <c r="AF233" s="17">
        <f t="shared" si="108"/>
        <v>3650</v>
      </c>
      <c r="AG233" s="18">
        <f t="shared" si="109"/>
        <v>1350</v>
      </c>
      <c r="AH233" s="7">
        <v>5000</v>
      </c>
      <c r="AI233" s="7">
        <v>1523.15</v>
      </c>
      <c r="AJ233" s="7">
        <v>3.2650000000000001</v>
      </c>
      <c r="AK233" s="18">
        <v>1.2</v>
      </c>
      <c r="AL233" s="17">
        <f t="shared" si="137"/>
        <v>11917.25</v>
      </c>
      <c r="AM233" s="18">
        <f t="shared" si="137"/>
        <v>1620</v>
      </c>
      <c r="AN233" s="7"/>
      <c r="AO233" s="7">
        <f>3.563*C233*AE233</f>
        <v>13004.949999999999</v>
      </c>
      <c r="AP233" s="7"/>
      <c r="AQ233" s="7"/>
      <c r="AR233" s="7">
        <v>40000</v>
      </c>
      <c r="AS233" s="7">
        <v>3029</v>
      </c>
      <c r="AT233" s="7">
        <f t="shared" si="110"/>
        <v>3.0047582779376612E-2</v>
      </c>
      <c r="AU233" s="7"/>
      <c r="AV233" s="12">
        <f t="shared" si="133"/>
        <v>0.3029</v>
      </c>
      <c r="AW233" s="19">
        <f t="shared" si="116"/>
        <v>0.42150041122356097</v>
      </c>
      <c r="AX233" s="15">
        <f t="shared" si="117"/>
        <v>0.11860041122356096</v>
      </c>
      <c r="AY233" s="15">
        <f t="shared" si="134"/>
        <v>1.4066057542397765E-2</v>
      </c>
      <c r="AZ233" s="7"/>
      <c r="BA233" s="7"/>
      <c r="BB233" s="7"/>
      <c r="BC233" s="7"/>
      <c r="BD233" s="7"/>
      <c r="BE233" s="15"/>
      <c r="BF233" s="16"/>
      <c r="BG233" s="16"/>
      <c r="BH233" s="20">
        <f t="shared" si="139"/>
        <v>0.52977129695722347</v>
      </c>
      <c r="BI233" s="20">
        <f t="shared" si="139"/>
        <v>7.3081474951778684E-3</v>
      </c>
      <c r="BJ233" s="20">
        <f t="shared" si="139"/>
        <v>0.11374839202415175</v>
      </c>
      <c r="BK233" s="20">
        <f t="shared" si="139"/>
        <v>8.2746998144552539E-2</v>
      </c>
      <c r="BL233" s="20">
        <f t="shared" si="139"/>
        <v>1.5204663590527581E-3</v>
      </c>
      <c r="BM233" s="20">
        <f t="shared" si="138"/>
        <v>0.1101927574099613</v>
      </c>
      <c r="BN233" s="20">
        <f t="shared" si="138"/>
        <v>0.12864083602440213</v>
      </c>
      <c r="BO233" s="20">
        <f t="shared" si="138"/>
        <v>2.3851435220079195E-2</v>
      </c>
      <c r="BP233" s="20">
        <f t="shared" si="138"/>
        <v>1.5491845120225501E-3</v>
      </c>
      <c r="BQ233" s="20">
        <f t="shared" si="138"/>
        <v>6.704858533763382E-4</v>
      </c>
      <c r="BR233" s="20">
        <f t="shared" si="111"/>
        <v>0.12297778452096314</v>
      </c>
      <c r="BS233" s="20">
        <f t="shared" si="111"/>
        <v>3.81302247320963E-3</v>
      </c>
      <c r="BT233" s="6"/>
      <c r="BU233" s="6"/>
      <c r="BV233" s="6"/>
      <c r="BW233" s="6">
        <f t="shared" si="118"/>
        <v>0.83499766992876634</v>
      </c>
      <c r="BX233" s="6">
        <f t="shared" si="119"/>
        <v>1.1518717916614499E-2</v>
      </c>
      <c r="BY233" s="6">
        <f t="shared" si="120"/>
        <v>0.17928423612950051</v>
      </c>
      <c r="BZ233" s="6">
        <f t="shared" si="121"/>
        <v>0.13042146873782084</v>
      </c>
      <c r="CA233" s="6">
        <f t="shared" si="122"/>
        <v>2.3964791492217083E-3</v>
      </c>
      <c r="CB233" s="6">
        <f t="shared" si="123"/>
        <v>0.17368003175863436</v>
      </c>
      <c r="CC233" s="6">
        <f t="shared" si="124"/>
        <v>0.20275692351587993</v>
      </c>
      <c r="CD233" s="6">
        <f t="shared" si="125"/>
        <v>3.7593378402362092E-2</v>
      </c>
      <c r="CE233" s="6">
        <f t="shared" si="126"/>
        <v>2.4417431923138173E-3</v>
      </c>
      <c r="CF233" s="6">
        <f t="shared" si="127"/>
        <v>1.0567845568550092E-3</v>
      </c>
      <c r="CG233" s="6">
        <f t="shared" si="128"/>
        <v>0.22197558268590456</v>
      </c>
      <c r="CH233" s="6">
        <f t="shared" si="129"/>
        <v>6.8825266984776194E-3</v>
      </c>
      <c r="CI233" s="6">
        <f t="shared" si="112"/>
        <v>1.5761474332879692</v>
      </c>
      <c r="CJ233">
        <f t="shared" si="113"/>
        <v>1.8050055426723512</v>
      </c>
      <c r="CK233" s="6"/>
    </row>
    <row r="234" spans="1:89" x14ac:dyDescent="0.45">
      <c r="A234" s="41" t="s">
        <v>588</v>
      </c>
      <c r="B234" s="7" t="s">
        <v>297</v>
      </c>
      <c r="C234" s="7">
        <v>5000</v>
      </c>
      <c r="D234" s="7">
        <v>1523.15</v>
      </c>
      <c r="E234" s="7" t="s">
        <v>297</v>
      </c>
      <c r="F234" s="7">
        <f t="shared" si="130"/>
        <v>500</v>
      </c>
      <c r="G234" s="7">
        <f t="shared" si="131"/>
        <v>1250</v>
      </c>
      <c r="H234" s="15">
        <v>50.17</v>
      </c>
      <c r="I234" s="15">
        <v>0.92</v>
      </c>
      <c r="J234" s="15">
        <v>18.28</v>
      </c>
      <c r="K234" s="15">
        <v>9.3699999999999992</v>
      </c>
      <c r="L234" s="15">
        <v>0.17</v>
      </c>
      <c r="M234" s="15">
        <v>7</v>
      </c>
      <c r="N234" s="15">
        <v>11.37</v>
      </c>
      <c r="O234" s="15">
        <v>2.33</v>
      </c>
      <c r="P234" s="15">
        <v>0.23</v>
      </c>
      <c r="Q234" s="15">
        <v>0.15</v>
      </c>
      <c r="R234" s="15">
        <f t="shared" si="136"/>
        <v>99.990000000000023</v>
      </c>
      <c r="S234" s="15"/>
      <c r="T234" s="12">
        <f t="shared" si="114"/>
        <v>6.69</v>
      </c>
      <c r="U234" s="12">
        <f t="shared" si="114"/>
        <v>0.21890000000000001</v>
      </c>
      <c r="V234" t="s">
        <v>298</v>
      </c>
      <c r="Y234" s="16">
        <f t="shared" si="115"/>
        <v>106.74890000000002</v>
      </c>
      <c r="Z234" s="16"/>
      <c r="AA234" s="7" t="s">
        <v>349</v>
      </c>
      <c r="AB234" s="7" t="s">
        <v>70</v>
      </c>
      <c r="AC234" s="7" t="s">
        <v>173</v>
      </c>
      <c r="AD234" s="7" t="s">
        <v>350</v>
      </c>
      <c r="AE234" s="7">
        <v>0.24</v>
      </c>
      <c r="AF234" s="17">
        <f t="shared" si="108"/>
        <v>1200</v>
      </c>
      <c r="AG234" s="18">
        <f t="shared" si="109"/>
        <v>3800</v>
      </c>
      <c r="AH234" s="7">
        <v>5000</v>
      </c>
      <c r="AI234" s="7">
        <v>1523.15</v>
      </c>
      <c r="AJ234" s="7">
        <v>3.2650000000000001</v>
      </c>
      <c r="AK234" s="18">
        <v>1.2</v>
      </c>
      <c r="AL234" s="17">
        <f t="shared" si="137"/>
        <v>3918</v>
      </c>
      <c r="AM234" s="18">
        <f t="shared" si="137"/>
        <v>4560</v>
      </c>
      <c r="AN234" s="7"/>
      <c r="AO234" s="7">
        <f>3.985*C234*AE234</f>
        <v>4782</v>
      </c>
      <c r="AP234" s="7"/>
      <c r="AQ234" s="7"/>
      <c r="AR234" s="7">
        <v>66900</v>
      </c>
      <c r="AS234" s="7">
        <v>2189</v>
      </c>
      <c r="AT234" s="7">
        <f t="shared" si="110"/>
        <v>1.3208841294776202E-2</v>
      </c>
      <c r="AU234" s="7"/>
      <c r="AV234" s="12">
        <f t="shared" si="133"/>
        <v>0.21890000000000001</v>
      </c>
      <c r="AW234" s="19">
        <f t="shared" si="116"/>
        <v>0.38860404143208338</v>
      </c>
      <c r="AX234" s="15">
        <f t="shared" si="117"/>
        <v>0.16970404143208337</v>
      </c>
      <c r="AY234" s="15">
        <f t="shared" si="134"/>
        <v>2.8799461678382269E-2</v>
      </c>
      <c r="AZ234" s="7"/>
      <c r="BA234" s="7"/>
      <c r="BB234" s="7"/>
      <c r="BC234" s="7"/>
      <c r="BD234" s="7"/>
      <c r="BE234" s="15"/>
      <c r="BF234" s="16"/>
      <c r="BG234" s="16"/>
      <c r="BH234" s="20">
        <f t="shared" si="139"/>
        <v>0.52977129695722347</v>
      </c>
      <c r="BI234" s="20">
        <f t="shared" si="139"/>
        <v>7.3081474951778684E-3</v>
      </c>
      <c r="BJ234" s="20">
        <f t="shared" si="139"/>
        <v>0.11374839202415175</v>
      </c>
      <c r="BK234" s="20">
        <f t="shared" si="139"/>
        <v>8.2746998144552539E-2</v>
      </c>
      <c r="BL234" s="20">
        <f t="shared" si="139"/>
        <v>1.5204663590527581E-3</v>
      </c>
      <c r="BM234" s="20">
        <f t="shared" si="138"/>
        <v>0.1101927574099613</v>
      </c>
      <c r="BN234" s="20">
        <f t="shared" si="138"/>
        <v>0.12864083602440213</v>
      </c>
      <c r="BO234" s="20">
        <f t="shared" si="138"/>
        <v>2.3851435220079195E-2</v>
      </c>
      <c r="BP234" s="20">
        <f t="shared" si="138"/>
        <v>1.5491845120225501E-3</v>
      </c>
      <c r="BQ234" s="20">
        <f t="shared" si="138"/>
        <v>6.704858533763382E-4</v>
      </c>
      <c r="BR234" s="20">
        <f t="shared" si="111"/>
        <v>0.19015510526311302</v>
      </c>
      <c r="BS234" s="20">
        <f t="shared" si="111"/>
        <v>2.5475988940160013E-3</v>
      </c>
      <c r="BT234" s="6"/>
      <c r="BU234" s="6"/>
      <c r="BV234" s="6"/>
      <c r="BW234" s="6">
        <f t="shared" si="118"/>
        <v>0.83499766992876634</v>
      </c>
      <c r="BX234" s="6">
        <f t="shared" si="119"/>
        <v>1.1518717916614499E-2</v>
      </c>
      <c r="BY234" s="6">
        <f t="shared" si="120"/>
        <v>0.17928423612950051</v>
      </c>
      <c r="BZ234" s="6">
        <f t="shared" si="121"/>
        <v>0.13042146873782084</v>
      </c>
      <c r="CA234" s="6">
        <f t="shared" si="122"/>
        <v>2.3964791492217083E-3</v>
      </c>
      <c r="CB234" s="6">
        <f t="shared" si="123"/>
        <v>0.17368003175863436</v>
      </c>
      <c r="CC234" s="6">
        <f t="shared" si="124"/>
        <v>0.20275692351587993</v>
      </c>
      <c r="CD234" s="6">
        <f t="shared" si="125"/>
        <v>3.7593378402362092E-2</v>
      </c>
      <c r="CE234" s="6">
        <f t="shared" si="126"/>
        <v>2.4417431923138173E-3</v>
      </c>
      <c r="CF234" s="6">
        <f t="shared" si="127"/>
        <v>1.0567845568550092E-3</v>
      </c>
      <c r="CG234" s="6">
        <f t="shared" si="128"/>
        <v>0.37125416204217537</v>
      </c>
      <c r="CH234" s="6">
        <f t="shared" si="129"/>
        <v>4.973869575096569E-3</v>
      </c>
      <c r="CI234" s="6">
        <f t="shared" si="112"/>
        <v>1.5761474332879692</v>
      </c>
      <c r="CJ234">
        <f t="shared" si="113"/>
        <v>1.9523754649052412</v>
      </c>
      <c r="CK234" s="6"/>
    </row>
    <row r="235" spans="1:89" x14ac:dyDescent="0.45">
      <c r="A235" s="41" t="s">
        <v>588</v>
      </c>
      <c r="B235" s="7" t="s">
        <v>351</v>
      </c>
      <c r="C235" s="7">
        <v>10000</v>
      </c>
      <c r="D235" s="7">
        <v>1773.15</v>
      </c>
      <c r="E235" s="7" t="s">
        <v>351</v>
      </c>
      <c r="F235" s="7">
        <f t="shared" si="130"/>
        <v>1000</v>
      </c>
      <c r="G235" s="7">
        <f t="shared" si="131"/>
        <v>1500</v>
      </c>
      <c r="H235" s="15">
        <v>46.91</v>
      </c>
      <c r="I235" s="15">
        <v>0.53</v>
      </c>
      <c r="J235" s="15">
        <v>10.52</v>
      </c>
      <c r="K235" s="15">
        <v>19.87</v>
      </c>
      <c r="L235" s="15">
        <v>0.38</v>
      </c>
      <c r="M235" s="15">
        <v>10.79</v>
      </c>
      <c r="N235" s="15">
        <v>7.99</v>
      </c>
      <c r="O235" s="15">
        <v>2.4</v>
      </c>
      <c r="P235" s="15">
        <v>0.11</v>
      </c>
      <c r="Q235" s="15">
        <v>0.52</v>
      </c>
      <c r="R235" s="15">
        <f t="shared" si="136"/>
        <v>100.02</v>
      </c>
      <c r="S235" s="15"/>
      <c r="T235" s="12">
        <f t="shared" si="114"/>
        <v>0.53</v>
      </c>
      <c r="U235" s="12">
        <f t="shared" si="114"/>
        <v>0.34</v>
      </c>
      <c r="V235" t="s">
        <v>352</v>
      </c>
      <c r="Y235" s="16">
        <f t="shared" si="115"/>
        <v>100.37</v>
      </c>
      <c r="Z235" s="16"/>
      <c r="AA235" s="7"/>
      <c r="AB235" s="7" t="s">
        <v>70</v>
      </c>
      <c r="AC235" s="7" t="s">
        <v>173</v>
      </c>
      <c r="AD235" s="7" t="s">
        <v>353</v>
      </c>
      <c r="AE235" s="7"/>
      <c r="AF235" s="17"/>
      <c r="AG235" s="18"/>
      <c r="AH235" s="7">
        <v>10000</v>
      </c>
      <c r="AI235" s="7">
        <v>1773.15</v>
      </c>
      <c r="AJ235" s="7"/>
      <c r="AK235" s="18"/>
      <c r="AL235" s="17"/>
      <c r="AM235" s="18"/>
      <c r="AN235" s="7"/>
      <c r="AO235" s="7"/>
      <c r="AP235" s="7"/>
      <c r="AQ235" s="7"/>
      <c r="AR235" s="7">
        <v>5300</v>
      </c>
      <c r="AS235" s="7">
        <v>3400</v>
      </c>
      <c r="AT235" s="7"/>
      <c r="AU235" s="7"/>
      <c r="AV235" s="12">
        <f t="shared" si="133"/>
        <v>0.34</v>
      </c>
      <c r="AW235" s="19">
        <f t="shared" si="116"/>
        <v>0.61465673597361814</v>
      </c>
      <c r="AX235" s="15">
        <f t="shared" si="117"/>
        <v>0.27465673597361812</v>
      </c>
      <c r="AY235" s="15">
        <f t="shared" si="134"/>
        <v>7.543632261568177E-2</v>
      </c>
      <c r="AZ235" s="7"/>
      <c r="BA235" s="7"/>
      <c r="BB235" s="7"/>
      <c r="BC235" s="7"/>
      <c r="BD235" s="7"/>
      <c r="BE235" s="15"/>
      <c r="BF235" s="16"/>
      <c r="BG235" s="16"/>
      <c r="BH235" s="20">
        <f t="shared" si="139"/>
        <v>0.48009122824198569</v>
      </c>
      <c r="BI235" s="20">
        <f t="shared" si="139"/>
        <v>4.080462215493825E-3</v>
      </c>
      <c r="BJ235" s="20">
        <f t="shared" si="139"/>
        <v>6.3445208525599664E-2</v>
      </c>
      <c r="BK235" s="20">
        <f t="shared" si="139"/>
        <v>0.17006875735477558</v>
      </c>
      <c r="BL235" s="20">
        <f t="shared" si="139"/>
        <v>3.2940144919048446E-3</v>
      </c>
      <c r="BM235" s="20">
        <f t="shared" si="138"/>
        <v>0.16462298419111901</v>
      </c>
      <c r="BN235" s="20">
        <f t="shared" si="138"/>
        <v>8.7615144810670342E-2</v>
      </c>
      <c r="BO235" s="20">
        <f t="shared" si="138"/>
        <v>2.3811340882154555E-2</v>
      </c>
      <c r="BP235" s="20">
        <f t="shared" si="138"/>
        <v>7.1809517764060511E-4</v>
      </c>
      <c r="BQ235" s="20">
        <f t="shared" si="138"/>
        <v>2.2527641086557398E-3</v>
      </c>
      <c r="BR235" s="20">
        <f t="shared" si="111"/>
        <v>1.7682028710834713E-2</v>
      </c>
      <c r="BS235" s="20">
        <f t="shared" si="111"/>
        <v>4.6444956122983242E-3</v>
      </c>
      <c r="BT235" s="6"/>
      <c r="BU235" s="6"/>
      <c r="BV235" s="6"/>
      <c r="BW235" s="6">
        <f t="shared" si="118"/>
        <v>0.78074029691764857</v>
      </c>
      <c r="BX235" s="6">
        <f t="shared" si="119"/>
        <v>6.6357831476148744E-3</v>
      </c>
      <c r="BY235" s="6">
        <f t="shared" si="120"/>
        <v>0.10317670481850903</v>
      </c>
      <c r="BZ235" s="6">
        <f t="shared" si="121"/>
        <v>0.2765714603863928</v>
      </c>
      <c r="CA235" s="6">
        <f t="shared" si="122"/>
        <v>5.3568357453191127E-3</v>
      </c>
      <c r="CB235" s="6">
        <f t="shared" si="123"/>
        <v>0.26771536323938067</v>
      </c>
      <c r="CC235" s="6">
        <f t="shared" si="124"/>
        <v>0.14248265777413199</v>
      </c>
      <c r="CD235" s="6">
        <f t="shared" si="125"/>
        <v>3.8722793204149793E-2</v>
      </c>
      <c r="CE235" s="6">
        <f t="shared" si="126"/>
        <v>1.1677902224109561E-3</v>
      </c>
      <c r="CF235" s="6">
        <f t="shared" si="127"/>
        <v>3.6635197970973652E-3</v>
      </c>
      <c r="CG235" s="6">
        <f t="shared" si="128"/>
        <v>2.9411764705882356E-2</v>
      </c>
      <c r="CH235" s="6">
        <f t="shared" si="129"/>
        <v>7.7255169279709162E-3</v>
      </c>
      <c r="CI235" s="6">
        <f t="shared" si="112"/>
        <v>1.6262332052526554</v>
      </c>
      <c r="CJ235">
        <f t="shared" si="113"/>
        <v>1.6633704868865085</v>
      </c>
      <c r="CK235" s="6"/>
    </row>
    <row r="236" spans="1:89" x14ac:dyDescent="0.45">
      <c r="A236" s="41" t="s">
        <v>588</v>
      </c>
      <c r="B236" s="7" t="s">
        <v>351</v>
      </c>
      <c r="C236" s="7">
        <v>15000</v>
      </c>
      <c r="D236" s="7">
        <v>1773.15</v>
      </c>
      <c r="E236" s="7" t="s">
        <v>351</v>
      </c>
      <c r="F236" s="7">
        <f t="shared" si="130"/>
        <v>1500</v>
      </c>
      <c r="G236" s="7">
        <f t="shared" si="131"/>
        <v>1500</v>
      </c>
      <c r="H236" s="15">
        <v>46.91</v>
      </c>
      <c r="I236" s="15">
        <v>0.53</v>
      </c>
      <c r="J236" s="15">
        <v>10.52</v>
      </c>
      <c r="K236" s="15">
        <v>19.87</v>
      </c>
      <c r="L236" s="15">
        <v>0.38</v>
      </c>
      <c r="M236" s="15">
        <v>10.79</v>
      </c>
      <c r="N236" s="15">
        <v>7.99</v>
      </c>
      <c r="O236" s="15">
        <v>2.4</v>
      </c>
      <c r="P236" s="15">
        <v>0.11</v>
      </c>
      <c r="Q236" s="15">
        <v>0.52</v>
      </c>
      <c r="R236" s="15">
        <f t="shared" si="136"/>
        <v>100.02</v>
      </c>
      <c r="S236" s="15"/>
      <c r="T236" s="12">
        <f t="shared" si="114"/>
        <v>0.75</v>
      </c>
      <c r="U236" s="12">
        <f t="shared" si="114"/>
        <v>1.1100000000000001</v>
      </c>
      <c r="V236" t="s">
        <v>352</v>
      </c>
      <c r="Y236" s="16">
        <f t="shared" si="115"/>
        <v>101.36</v>
      </c>
      <c r="Z236" s="16"/>
      <c r="AA236" s="7"/>
      <c r="AB236" s="7" t="s">
        <v>70</v>
      </c>
      <c r="AC236" s="7" t="s">
        <v>173</v>
      </c>
      <c r="AD236" s="7" t="s">
        <v>353</v>
      </c>
      <c r="AE236" s="7"/>
      <c r="AF236" s="17"/>
      <c r="AG236" s="18"/>
      <c r="AH236" s="7">
        <v>15000</v>
      </c>
      <c r="AI236" s="7">
        <v>1773.15</v>
      </c>
      <c r="AJ236" s="7"/>
      <c r="AK236" s="18"/>
      <c r="AL236" s="17"/>
      <c r="AM236" s="18"/>
      <c r="AN236" s="7"/>
      <c r="AO236" s="7"/>
      <c r="AP236" s="7"/>
      <c r="AQ236" s="7"/>
      <c r="AR236" s="7">
        <v>7500</v>
      </c>
      <c r="AS236" s="7">
        <v>11100</v>
      </c>
      <c r="AT236" s="7"/>
      <c r="AU236" s="7"/>
      <c r="AV236" s="12">
        <f t="shared" si="133"/>
        <v>1.1100000000000001</v>
      </c>
      <c r="AW236" s="19">
        <f t="shared" si="116"/>
        <v>0.89021361174274405</v>
      </c>
      <c r="AX236" s="15">
        <f t="shared" si="117"/>
        <v>0.21978638825725605</v>
      </c>
      <c r="AY236" s="15">
        <f t="shared" si="134"/>
        <v>4.8306056463169302E-2</v>
      </c>
      <c r="AZ236" s="7"/>
      <c r="BA236" s="7"/>
      <c r="BB236" s="7"/>
      <c r="BC236" s="7"/>
      <c r="BD236" s="7"/>
      <c r="BE236" s="15"/>
      <c r="BF236" s="16"/>
      <c r="BG236" s="16"/>
      <c r="BH236" s="20">
        <f t="shared" si="139"/>
        <v>0.48009122824198569</v>
      </c>
      <c r="BI236" s="20">
        <f t="shared" si="139"/>
        <v>4.080462215493825E-3</v>
      </c>
      <c r="BJ236" s="20">
        <f t="shared" si="139"/>
        <v>6.3445208525599664E-2</v>
      </c>
      <c r="BK236" s="20">
        <f t="shared" si="139"/>
        <v>0.17006875735477558</v>
      </c>
      <c r="BL236" s="20">
        <f t="shared" si="139"/>
        <v>3.2940144919048446E-3</v>
      </c>
      <c r="BM236" s="20">
        <f t="shared" si="138"/>
        <v>0.16462298419111901</v>
      </c>
      <c r="BN236" s="20">
        <f t="shared" si="138"/>
        <v>8.7615144810670342E-2</v>
      </c>
      <c r="BO236" s="20">
        <f t="shared" si="138"/>
        <v>2.3811340882154555E-2</v>
      </c>
      <c r="BP236" s="20">
        <f t="shared" si="138"/>
        <v>7.1809517764060511E-4</v>
      </c>
      <c r="BQ236" s="20">
        <f t="shared" si="138"/>
        <v>2.2527641086557398E-3</v>
      </c>
      <c r="BR236" s="20">
        <f t="shared" si="111"/>
        <v>2.4582737111111554E-2</v>
      </c>
      <c r="BS236" s="20">
        <f t="shared" si="111"/>
        <v>1.4896881746387203E-2</v>
      </c>
      <c r="BT236" s="6"/>
      <c r="BU236" s="6"/>
      <c r="BV236" s="6"/>
      <c r="BW236" s="6">
        <f t="shared" si="118"/>
        <v>0.78074029691764857</v>
      </c>
      <c r="BX236" s="6">
        <f t="shared" si="119"/>
        <v>6.6357831476148744E-3</v>
      </c>
      <c r="BY236" s="6">
        <f t="shared" si="120"/>
        <v>0.10317670481850903</v>
      </c>
      <c r="BZ236" s="6">
        <f t="shared" si="121"/>
        <v>0.2765714603863928</v>
      </c>
      <c r="CA236" s="6">
        <f t="shared" si="122"/>
        <v>5.3568357453191127E-3</v>
      </c>
      <c r="CB236" s="6">
        <f t="shared" si="123"/>
        <v>0.26771536323938067</v>
      </c>
      <c r="CC236" s="6">
        <f t="shared" si="124"/>
        <v>0.14248265777413199</v>
      </c>
      <c r="CD236" s="6">
        <f t="shared" si="125"/>
        <v>3.8722793204149793E-2</v>
      </c>
      <c r="CE236" s="6">
        <f t="shared" si="126"/>
        <v>1.1677902224109561E-3</v>
      </c>
      <c r="CF236" s="6">
        <f t="shared" si="127"/>
        <v>3.6635197970973652E-3</v>
      </c>
      <c r="CG236" s="6">
        <f t="shared" si="128"/>
        <v>4.1620421753607105E-2</v>
      </c>
      <c r="CH236" s="6">
        <f t="shared" si="129"/>
        <v>2.5221540558963876E-2</v>
      </c>
      <c r="CI236" s="6">
        <f t="shared" si="112"/>
        <v>1.6262332052526554</v>
      </c>
      <c r="CJ236">
        <f t="shared" si="113"/>
        <v>1.6930751675652265</v>
      </c>
      <c r="CK236" s="6"/>
    </row>
    <row r="237" spans="1:89" x14ac:dyDescent="0.45">
      <c r="A237" s="41" t="s">
        <v>588</v>
      </c>
      <c r="B237" s="7" t="s">
        <v>351</v>
      </c>
      <c r="C237" s="7">
        <v>20000</v>
      </c>
      <c r="D237" s="7">
        <v>1673.15</v>
      </c>
      <c r="E237" s="7" t="s">
        <v>351</v>
      </c>
      <c r="F237" s="7">
        <f t="shared" si="130"/>
        <v>2000</v>
      </c>
      <c r="G237" s="7">
        <f t="shared" si="131"/>
        <v>1400</v>
      </c>
      <c r="H237" s="15">
        <v>46.91</v>
      </c>
      <c r="I237" s="15">
        <v>0.53</v>
      </c>
      <c r="J237" s="15">
        <v>10.52</v>
      </c>
      <c r="K237" s="15">
        <v>19.87</v>
      </c>
      <c r="L237" s="15">
        <v>0.38</v>
      </c>
      <c r="M237" s="15">
        <v>10.79</v>
      </c>
      <c r="N237" s="15">
        <v>7.99</v>
      </c>
      <c r="O237" s="15">
        <v>2.4</v>
      </c>
      <c r="P237" s="15">
        <v>0.11</v>
      </c>
      <c r="Q237" s="15">
        <v>0.52</v>
      </c>
      <c r="R237" s="15">
        <f t="shared" si="136"/>
        <v>100.02</v>
      </c>
      <c r="S237" s="15"/>
      <c r="T237" s="12">
        <f t="shared" si="114"/>
        <v>0.84</v>
      </c>
      <c r="U237" s="12">
        <f t="shared" si="114"/>
        <v>1.6</v>
      </c>
      <c r="V237" t="s">
        <v>352</v>
      </c>
      <c r="Y237" s="16">
        <f t="shared" si="115"/>
        <v>101.94</v>
      </c>
      <c r="Z237" s="16"/>
      <c r="AA237" s="7"/>
      <c r="AB237" s="7" t="s">
        <v>70</v>
      </c>
      <c r="AC237" s="7" t="s">
        <v>173</v>
      </c>
      <c r="AD237" s="7" t="s">
        <v>353</v>
      </c>
      <c r="AE237" s="7"/>
      <c r="AF237" s="17"/>
      <c r="AG237" s="18"/>
      <c r="AH237" s="7">
        <v>20000</v>
      </c>
      <c r="AI237" s="7">
        <v>1673.15</v>
      </c>
      <c r="AJ237" s="7"/>
      <c r="AK237" s="18"/>
      <c r="AL237" s="17"/>
      <c r="AM237" s="18"/>
      <c r="AN237" s="7"/>
      <c r="AO237" s="7"/>
      <c r="AP237" s="7"/>
      <c r="AQ237" s="7"/>
      <c r="AR237" s="7">
        <v>8400</v>
      </c>
      <c r="AS237" s="7">
        <v>16000</v>
      </c>
      <c r="AT237" s="7"/>
      <c r="AU237" s="7"/>
      <c r="AV237" s="12">
        <f t="shared" si="133"/>
        <v>1.6</v>
      </c>
      <c r="AW237" s="19">
        <f t="shared" si="116"/>
        <v>1.1649431766217695</v>
      </c>
      <c r="AX237" s="15">
        <f t="shared" si="117"/>
        <v>0.43505682337823059</v>
      </c>
      <c r="AY237" s="15">
        <f t="shared" si="134"/>
        <v>0.18927443956795692</v>
      </c>
      <c r="AZ237" s="7"/>
      <c r="BA237" s="7"/>
      <c r="BB237" s="7"/>
      <c r="BC237" s="7"/>
      <c r="BD237" s="7"/>
      <c r="BE237" s="15"/>
      <c r="BF237" s="16"/>
      <c r="BG237" s="16"/>
      <c r="BH237" s="20">
        <f t="shared" si="139"/>
        <v>0.48009122824198569</v>
      </c>
      <c r="BI237" s="20">
        <f t="shared" si="139"/>
        <v>4.080462215493825E-3</v>
      </c>
      <c r="BJ237" s="20">
        <f t="shared" si="139"/>
        <v>6.3445208525599664E-2</v>
      </c>
      <c r="BK237" s="20">
        <f t="shared" si="139"/>
        <v>0.17006875735477558</v>
      </c>
      <c r="BL237" s="20">
        <f t="shared" si="139"/>
        <v>3.2940144919048446E-3</v>
      </c>
      <c r="BM237" s="20">
        <f t="shared" si="138"/>
        <v>0.16462298419111901</v>
      </c>
      <c r="BN237" s="20">
        <f t="shared" si="138"/>
        <v>8.7615144810670342E-2</v>
      </c>
      <c r="BO237" s="20">
        <f t="shared" si="138"/>
        <v>2.3811340882154555E-2</v>
      </c>
      <c r="BP237" s="20">
        <f t="shared" si="138"/>
        <v>7.1809517764060511E-4</v>
      </c>
      <c r="BQ237" s="20">
        <f t="shared" si="138"/>
        <v>2.2527641086557398E-3</v>
      </c>
      <c r="BR237" s="20">
        <f t="shared" si="111"/>
        <v>2.7272863465132774E-2</v>
      </c>
      <c r="BS237" s="20">
        <f t="shared" si="111"/>
        <v>2.1270360616816208E-2</v>
      </c>
      <c r="BT237" s="6"/>
      <c r="BU237" s="6"/>
      <c r="BV237" s="6"/>
      <c r="BW237" s="6">
        <f t="shared" si="118"/>
        <v>0.78074029691764857</v>
      </c>
      <c r="BX237" s="6">
        <f t="shared" si="119"/>
        <v>6.6357831476148744E-3</v>
      </c>
      <c r="BY237" s="6">
        <f t="shared" si="120"/>
        <v>0.10317670481850903</v>
      </c>
      <c r="BZ237" s="6">
        <f t="shared" si="121"/>
        <v>0.2765714603863928</v>
      </c>
      <c r="CA237" s="6">
        <f t="shared" si="122"/>
        <v>5.3568357453191127E-3</v>
      </c>
      <c r="CB237" s="6">
        <f t="shared" si="123"/>
        <v>0.26771536323938067</v>
      </c>
      <c r="CC237" s="6">
        <f t="shared" si="124"/>
        <v>0.14248265777413199</v>
      </c>
      <c r="CD237" s="6">
        <f t="shared" si="125"/>
        <v>3.8722793204149793E-2</v>
      </c>
      <c r="CE237" s="6">
        <f t="shared" si="126"/>
        <v>1.1677902224109561E-3</v>
      </c>
      <c r="CF237" s="6">
        <f t="shared" si="127"/>
        <v>3.6635197970973652E-3</v>
      </c>
      <c r="CG237" s="6">
        <f t="shared" si="128"/>
        <v>4.6614872364039953E-2</v>
      </c>
      <c r="CH237" s="6">
        <f t="shared" si="129"/>
        <v>3.6355373778686667E-2</v>
      </c>
      <c r="CI237" s="6">
        <f t="shared" si="112"/>
        <v>1.6262332052526554</v>
      </c>
      <c r="CJ237">
        <f t="shared" si="113"/>
        <v>1.709203451395382</v>
      </c>
      <c r="CK237" s="6"/>
    </row>
    <row r="238" spans="1:89" x14ac:dyDescent="0.45">
      <c r="A238" s="41" t="s">
        <v>588</v>
      </c>
      <c r="B238" s="7" t="s">
        <v>351</v>
      </c>
      <c r="C238" s="7">
        <v>20000</v>
      </c>
      <c r="D238" s="7">
        <v>1698.15</v>
      </c>
      <c r="E238" s="7" t="s">
        <v>351</v>
      </c>
      <c r="F238" s="7">
        <f t="shared" si="130"/>
        <v>2000</v>
      </c>
      <c r="G238" s="7">
        <f t="shared" si="131"/>
        <v>1425</v>
      </c>
      <c r="H238" s="15">
        <v>46.91</v>
      </c>
      <c r="I238" s="15">
        <v>0.53</v>
      </c>
      <c r="J238" s="15">
        <v>10.52</v>
      </c>
      <c r="K238" s="15">
        <v>19.87</v>
      </c>
      <c r="L238" s="15">
        <v>0.38</v>
      </c>
      <c r="M238" s="15">
        <v>10.79</v>
      </c>
      <c r="N238" s="15">
        <v>7.99</v>
      </c>
      <c r="O238" s="15">
        <v>2.4</v>
      </c>
      <c r="P238" s="15">
        <v>0.11</v>
      </c>
      <c r="Q238" s="15">
        <v>0.52</v>
      </c>
      <c r="R238" s="15">
        <f t="shared" si="136"/>
        <v>100.02</v>
      </c>
      <c r="S238" s="15"/>
      <c r="T238" s="12">
        <f t="shared" si="114"/>
        <v>0.64</v>
      </c>
      <c r="U238" s="12">
        <f t="shared" si="114"/>
        <v>1.61</v>
      </c>
      <c r="V238" t="s">
        <v>352</v>
      </c>
      <c r="Y238" s="16">
        <f t="shared" si="115"/>
        <v>101.75</v>
      </c>
      <c r="Z238" s="16"/>
      <c r="AA238" s="7"/>
      <c r="AB238" s="7" t="s">
        <v>70</v>
      </c>
      <c r="AC238" s="7" t="s">
        <v>173</v>
      </c>
      <c r="AD238" s="7" t="s">
        <v>353</v>
      </c>
      <c r="AE238" s="7"/>
      <c r="AF238" s="17"/>
      <c r="AG238" s="18"/>
      <c r="AH238" s="7">
        <v>20000</v>
      </c>
      <c r="AI238" s="7">
        <v>1698.15</v>
      </c>
      <c r="AJ238" s="7"/>
      <c r="AK238" s="18"/>
      <c r="AL238" s="17"/>
      <c r="AM238" s="18"/>
      <c r="AN238" s="7"/>
      <c r="AO238" s="7"/>
      <c r="AP238" s="7"/>
      <c r="AQ238" s="7"/>
      <c r="AR238" s="7">
        <v>6400</v>
      </c>
      <c r="AS238" s="7">
        <v>16100</v>
      </c>
      <c r="AT238" s="7"/>
      <c r="AU238" s="7"/>
      <c r="AV238" s="12">
        <f t="shared" si="133"/>
        <v>1.61</v>
      </c>
      <c r="AW238" s="19">
        <f t="shared" si="116"/>
        <v>1.1688120942263307</v>
      </c>
      <c r="AX238" s="15">
        <f t="shared" si="117"/>
        <v>0.4411879057736694</v>
      </c>
      <c r="AY238" s="15">
        <f t="shared" si="134"/>
        <v>0.19464676820095619</v>
      </c>
      <c r="AZ238" s="7"/>
      <c r="BA238" s="7"/>
      <c r="BB238" s="7"/>
      <c r="BC238" s="7"/>
      <c r="BD238" s="7"/>
      <c r="BE238" s="15"/>
      <c r="BF238" s="16"/>
      <c r="BG238" s="16"/>
      <c r="BH238" s="20">
        <f t="shared" si="139"/>
        <v>0.48009122824198569</v>
      </c>
      <c r="BI238" s="20">
        <f t="shared" si="139"/>
        <v>4.080462215493825E-3</v>
      </c>
      <c r="BJ238" s="20">
        <f t="shared" si="139"/>
        <v>6.3445208525599664E-2</v>
      </c>
      <c r="BK238" s="20">
        <f t="shared" si="139"/>
        <v>0.17006875735477558</v>
      </c>
      <c r="BL238" s="20">
        <f t="shared" si="139"/>
        <v>3.2940144919048446E-3</v>
      </c>
      <c r="BM238" s="20">
        <f t="shared" si="138"/>
        <v>0.16462298419111901</v>
      </c>
      <c r="BN238" s="20">
        <f t="shared" si="138"/>
        <v>8.7615144810670342E-2</v>
      </c>
      <c r="BO238" s="20">
        <f t="shared" si="138"/>
        <v>2.3811340882154555E-2</v>
      </c>
      <c r="BP238" s="20">
        <f t="shared" si="138"/>
        <v>7.1809517764060511E-4</v>
      </c>
      <c r="BQ238" s="20">
        <f t="shared" si="138"/>
        <v>2.2527641086557398E-3</v>
      </c>
      <c r="BR238" s="20">
        <f t="shared" si="111"/>
        <v>2.0912339554400566E-2</v>
      </c>
      <c r="BS238" s="20">
        <f t="shared" si="111"/>
        <v>2.154030964625157E-2</v>
      </c>
      <c r="BT238" s="6"/>
      <c r="BU238" s="6"/>
      <c r="BV238" s="6"/>
      <c r="BW238" s="6">
        <f t="shared" si="118"/>
        <v>0.78074029691764857</v>
      </c>
      <c r="BX238" s="6">
        <f t="shared" si="119"/>
        <v>6.6357831476148744E-3</v>
      </c>
      <c r="BY238" s="6">
        <f t="shared" si="120"/>
        <v>0.10317670481850903</v>
      </c>
      <c r="BZ238" s="6">
        <f t="shared" si="121"/>
        <v>0.2765714603863928</v>
      </c>
      <c r="CA238" s="6">
        <f t="shared" si="122"/>
        <v>5.3568357453191127E-3</v>
      </c>
      <c r="CB238" s="6">
        <f t="shared" si="123"/>
        <v>0.26771536323938067</v>
      </c>
      <c r="CC238" s="6">
        <f t="shared" si="124"/>
        <v>0.14248265777413199</v>
      </c>
      <c r="CD238" s="6">
        <f t="shared" si="125"/>
        <v>3.8722793204149793E-2</v>
      </c>
      <c r="CE238" s="6">
        <f t="shared" si="126"/>
        <v>1.1677902224109561E-3</v>
      </c>
      <c r="CF238" s="6">
        <f t="shared" si="127"/>
        <v>3.6635197970973652E-3</v>
      </c>
      <c r="CG238" s="6">
        <f t="shared" si="128"/>
        <v>3.5516093229744729E-2</v>
      </c>
      <c r="CH238" s="6">
        <f t="shared" si="129"/>
        <v>3.6582594864803461E-2</v>
      </c>
      <c r="CI238" s="6">
        <f t="shared" si="112"/>
        <v>1.6262332052526554</v>
      </c>
      <c r="CJ238">
        <f t="shared" si="113"/>
        <v>1.6983318933472036</v>
      </c>
      <c r="CK238" s="6"/>
    </row>
    <row r="239" spans="1:89" x14ac:dyDescent="0.45">
      <c r="A239" s="41" t="s">
        <v>588</v>
      </c>
      <c r="B239" s="7" t="s">
        <v>351</v>
      </c>
      <c r="C239" s="7">
        <v>20000</v>
      </c>
      <c r="D239" s="7">
        <v>1723.15</v>
      </c>
      <c r="E239" s="7" t="s">
        <v>351</v>
      </c>
      <c r="F239" s="7">
        <f t="shared" si="130"/>
        <v>2000</v>
      </c>
      <c r="G239" s="7">
        <f t="shared" si="131"/>
        <v>1450</v>
      </c>
      <c r="H239" s="15">
        <v>46.91</v>
      </c>
      <c r="I239" s="15">
        <v>0.53</v>
      </c>
      <c r="J239" s="15">
        <v>10.52</v>
      </c>
      <c r="K239" s="15">
        <v>19.87</v>
      </c>
      <c r="L239" s="15">
        <v>0.38</v>
      </c>
      <c r="M239" s="15">
        <v>10.79</v>
      </c>
      <c r="N239" s="15">
        <v>7.99</v>
      </c>
      <c r="O239" s="15">
        <v>2.4</v>
      </c>
      <c r="P239" s="15">
        <v>0.11</v>
      </c>
      <c r="Q239" s="15">
        <v>0.52</v>
      </c>
      <c r="R239" s="15">
        <f t="shared" si="136"/>
        <v>100.02</v>
      </c>
      <c r="S239" s="15"/>
      <c r="T239" s="12">
        <f t="shared" si="114"/>
        <v>0.62</v>
      </c>
      <c r="U239" s="12">
        <f t="shared" si="114"/>
        <v>1.63</v>
      </c>
      <c r="V239" t="s">
        <v>352</v>
      </c>
      <c r="Y239" s="16">
        <f t="shared" si="115"/>
        <v>101.75</v>
      </c>
      <c r="Z239" s="16"/>
      <c r="AA239" s="7"/>
      <c r="AB239" s="7" t="s">
        <v>70</v>
      </c>
      <c r="AC239" s="7" t="s">
        <v>173</v>
      </c>
      <c r="AD239" s="7" t="s">
        <v>353</v>
      </c>
      <c r="AE239" s="7"/>
      <c r="AF239" s="17"/>
      <c r="AG239" s="18"/>
      <c r="AH239" s="7">
        <v>20000</v>
      </c>
      <c r="AI239" s="7">
        <v>1723.15</v>
      </c>
      <c r="AJ239" s="7"/>
      <c r="AK239" s="18"/>
      <c r="AL239" s="17"/>
      <c r="AM239" s="18"/>
      <c r="AN239" s="7"/>
      <c r="AO239" s="7"/>
      <c r="AP239" s="7"/>
      <c r="AQ239" s="7"/>
      <c r="AR239" s="7">
        <v>6200</v>
      </c>
      <c r="AS239" s="7">
        <v>16300</v>
      </c>
      <c r="AT239" s="7"/>
      <c r="AU239" s="7"/>
      <c r="AV239" s="12">
        <f t="shared" si="133"/>
        <v>1.63</v>
      </c>
      <c r="AW239" s="19">
        <f t="shared" si="116"/>
        <v>1.1698606037727888</v>
      </c>
      <c r="AX239" s="15">
        <f t="shared" si="117"/>
        <v>0.46013939622721112</v>
      </c>
      <c r="AY239" s="15">
        <f t="shared" si="134"/>
        <v>0.21172826396034239</v>
      </c>
      <c r="AZ239" s="7"/>
      <c r="BA239" s="7"/>
      <c r="BB239" s="7"/>
      <c r="BC239" s="7"/>
      <c r="BD239" s="7"/>
      <c r="BE239" s="15"/>
      <c r="BF239" s="16"/>
      <c r="BG239" s="16"/>
      <c r="BH239" s="20">
        <f t="shared" si="139"/>
        <v>0.48009122824198569</v>
      </c>
      <c r="BI239" s="20">
        <f t="shared" si="139"/>
        <v>4.080462215493825E-3</v>
      </c>
      <c r="BJ239" s="20">
        <f t="shared" si="139"/>
        <v>6.3445208525599664E-2</v>
      </c>
      <c r="BK239" s="20">
        <f t="shared" si="139"/>
        <v>0.17006875735477558</v>
      </c>
      <c r="BL239" s="20">
        <f t="shared" si="139"/>
        <v>3.2940144919048446E-3</v>
      </c>
      <c r="BM239" s="20">
        <f t="shared" si="138"/>
        <v>0.16462298419111901</v>
      </c>
      <c r="BN239" s="20">
        <f t="shared" si="138"/>
        <v>8.7615144810670342E-2</v>
      </c>
      <c r="BO239" s="20">
        <f t="shared" si="138"/>
        <v>2.3811340882154555E-2</v>
      </c>
      <c r="BP239" s="20">
        <f t="shared" si="138"/>
        <v>7.1809517764060511E-4</v>
      </c>
      <c r="BQ239" s="20">
        <f t="shared" si="138"/>
        <v>2.2527641086557398E-3</v>
      </c>
      <c r="BR239" s="20">
        <f t="shared" si="111"/>
        <v>2.0266650433989886E-2</v>
      </c>
      <c r="BS239" s="20">
        <f t="shared" si="111"/>
        <v>2.1816310682228061E-2</v>
      </c>
      <c r="BT239" s="6"/>
      <c r="BU239" s="6"/>
      <c r="BV239" s="6"/>
      <c r="BW239" s="6">
        <f t="shared" si="118"/>
        <v>0.78074029691764857</v>
      </c>
      <c r="BX239" s="6">
        <f t="shared" si="119"/>
        <v>6.6357831476148744E-3</v>
      </c>
      <c r="BY239" s="6">
        <f t="shared" si="120"/>
        <v>0.10317670481850903</v>
      </c>
      <c r="BZ239" s="6">
        <f t="shared" si="121"/>
        <v>0.2765714603863928</v>
      </c>
      <c r="CA239" s="6">
        <f t="shared" si="122"/>
        <v>5.3568357453191127E-3</v>
      </c>
      <c r="CB239" s="6">
        <f t="shared" si="123"/>
        <v>0.26771536323938067</v>
      </c>
      <c r="CC239" s="6">
        <f t="shared" si="124"/>
        <v>0.14248265777413199</v>
      </c>
      <c r="CD239" s="6">
        <f t="shared" si="125"/>
        <v>3.8722793204149793E-2</v>
      </c>
      <c r="CE239" s="6">
        <f t="shared" si="126"/>
        <v>1.1677902224109561E-3</v>
      </c>
      <c r="CF239" s="6">
        <f t="shared" si="127"/>
        <v>3.6635197970973652E-3</v>
      </c>
      <c r="CG239" s="6">
        <f t="shared" si="128"/>
        <v>3.4406215316315207E-2</v>
      </c>
      <c r="CH239" s="6">
        <f t="shared" si="129"/>
        <v>3.7037037037037035E-2</v>
      </c>
      <c r="CI239" s="6">
        <f t="shared" si="112"/>
        <v>1.6262332052526554</v>
      </c>
      <c r="CJ239">
        <f t="shared" si="113"/>
        <v>1.6976764576060075</v>
      </c>
      <c r="CK239" s="6"/>
    </row>
    <row r="240" spans="1:89" x14ac:dyDescent="0.45">
      <c r="A240" s="41" t="s">
        <v>588</v>
      </c>
      <c r="B240" s="7" t="s">
        <v>351</v>
      </c>
      <c r="C240" s="7">
        <v>20000</v>
      </c>
      <c r="D240" s="7">
        <v>1748.15</v>
      </c>
      <c r="E240" s="7" t="s">
        <v>351</v>
      </c>
      <c r="F240" s="7">
        <f t="shared" si="130"/>
        <v>2000</v>
      </c>
      <c r="G240" s="7">
        <f t="shared" si="131"/>
        <v>1475</v>
      </c>
      <c r="H240" s="15">
        <v>46.91</v>
      </c>
      <c r="I240" s="15">
        <v>0.53</v>
      </c>
      <c r="J240" s="15">
        <v>10.52</v>
      </c>
      <c r="K240" s="15">
        <v>19.87</v>
      </c>
      <c r="L240" s="15">
        <v>0.38</v>
      </c>
      <c r="M240" s="15">
        <v>10.79</v>
      </c>
      <c r="N240" s="15">
        <v>7.99</v>
      </c>
      <c r="O240" s="15">
        <v>2.4</v>
      </c>
      <c r="P240" s="15">
        <v>0.11</v>
      </c>
      <c r="Q240" s="15">
        <v>0.52</v>
      </c>
      <c r="R240" s="15">
        <f t="shared" si="136"/>
        <v>100.02</v>
      </c>
      <c r="S240" s="15"/>
      <c r="T240" s="12">
        <f t="shared" si="114"/>
        <v>0.66</v>
      </c>
      <c r="U240" s="12">
        <f t="shared" si="114"/>
        <v>1.59</v>
      </c>
      <c r="V240" t="s">
        <v>352</v>
      </c>
      <c r="Y240" s="16">
        <f t="shared" si="115"/>
        <v>101.75</v>
      </c>
      <c r="Z240" s="16"/>
      <c r="AA240" s="7"/>
      <c r="AB240" s="7" t="s">
        <v>70</v>
      </c>
      <c r="AC240" s="7" t="s">
        <v>173</v>
      </c>
      <c r="AD240" s="7" t="s">
        <v>353</v>
      </c>
      <c r="AE240" s="7"/>
      <c r="AF240" s="17"/>
      <c r="AG240" s="18"/>
      <c r="AH240" s="7">
        <v>20000</v>
      </c>
      <c r="AI240" s="7">
        <v>1748.15</v>
      </c>
      <c r="AJ240" s="7"/>
      <c r="AK240" s="18"/>
      <c r="AL240" s="17"/>
      <c r="AM240" s="18"/>
      <c r="AN240" s="7"/>
      <c r="AO240" s="7"/>
      <c r="AP240" s="7"/>
      <c r="AQ240" s="7"/>
      <c r="AR240" s="7">
        <v>6600</v>
      </c>
      <c r="AS240" s="7">
        <v>15900</v>
      </c>
      <c r="AT240" s="7"/>
      <c r="AU240" s="7"/>
      <c r="AV240" s="12">
        <f t="shared" si="133"/>
        <v>1.59</v>
      </c>
      <c r="AW240" s="19">
        <f t="shared" si="116"/>
        <v>1.169939840348732</v>
      </c>
      <c r="AX240" s="15">
        <f t="shared" si="117"/>
        <v>0.42006015965126808</v>
      </c>
      <c r="AY240" s="15">
        <f t="shared" si="134"/>
        <v>0.17645053772624883</v>
      </c>
      <c r="AZ240" s="7"/>
      <c r="BA240" s="7"/>
      <c r="BB240" s="7"/>
      <c r="BC240" s="7"/>
      <c r="BD240" s="7"/>
      <c r="BE240" s="15"/>
      <c r="BF240" s="16"/>
      <c r="BG240" s="16"/>
      <c r="BH240" s="20">
        <f t="shared" si="139"/>
        <v>0.48009122824198569</v>
      </c>
      <c r="BI240" s="20">
        <f t="shared" si="139"/>
        <v>4.080462215493825E-3</v>
      </c>
      <c r="BJ240" s="20">
        <f t="shared" si="139"/>
        <v>6.3445208525599664E-2</v>
      </c>
      <c r="BK240" s="20">
        <f t="shared" si="139"/>
        <v>0.17006875735477558</v>
      </c>
      <c r="BL240" s="20">
        <f t="shared" si="139"/>
        <v>3.2940144919048446E-3</v>
      </c>
      <c r="BM240" s="20">
        <f t="shared" si="138"/>
        <v>0.16462298419111901</v>
      </c>
      <c r="BN240" s="20">
        <f t="shared" si="138"/>
        <v>8.7615144810670342E-2</v>
      </c>
      <c r="BO240" s="20">
        <f t="shared" si="138"/>
        <v>2.3811340882154555E-2</v>
      </c>
      <c r="BP240" s="20">
        <f t="shared" si="138"/>
        <v>7.1809517764060511E-4</v>
      </c>
      <c r="BQ240" s="20">
        <f t="shared" si="138"/>
        <v>2.2527641086557398E-3</v>
      </c>
      <c r="BR240" s="20">
        <f t="shared" si="111"/>
        <v>2.1557530486602337E-2</v>
      </c>
      <c r="BS240" s="20">
        <f t="shared" si="111"/>
        <v>2.1264521561767398E-2</v>
      </c>
      <c r="BT240" s="6"/>
      <c r="BU240" s="6"/>
      <c r="BV240" s="6"/>
      <c r="BW240" s="6">
        <f t="shared" si="118"/>
        <v>0.78074029691764857</v>
      </c>
      <c r="BX240" s="6">
        <f t="shared" si="119"/>
        <v>6.6357831476148744E-3</v>
      </c>
      <c r="BY240" s="6">
        <f t="shared" si="120"/>
        <v>0.10317670481850903</v>
      </c>
      <c r="BZ240" s="6">
        <f t="shared" si="121"/>
        <v>0.2765714603863928</v>
      </c>
      <c r="CA240" s="6">
        <f t="shared" si="122"/>
        <v>5.3568357453191127E-3</v>
      </c>
      <c r="CB240" s="6">
        <f t="shared" si="123"/>
        <v>0.26771536323938067</v>
      </c>
      <c r="CC240" s="6">
        <f t="shared" si="124"/>
        <v>0.14248265777413199</v>
      </c>
      <c r="CD240" s="6">
        <f t="shared" si="125"/>
        <v>3.8722793204149793E-2</v>
      </c>
      <c r="CE240" s="6">
        <f t="shared" si="126"/>
        <v>1.1677902224109561E-3</v>
      </c>
      <c r="CF240" s="6">
        <f t="shared" si="127"/>
        <v>3.6635197970973652E-3</v>
      </c>
      <c r="CG240" s="6">
        <f t="shared" si="128"/>
        <v>3.662597114317425E-2</v>
      </c>
      <c r="CH240" s="6">
        <f t="shared" si="129"/>
        <v>3.6128152692569873E-2</v>
      </c>
      <c r="CI240" s="6">
        <f t="shared" si="112"/>
        <v>1.6262332052526554</v>
      </c>
      <c r="CJ240">
        <f t="shared" si="113"/>
        <v>1.6989873290883994</v>
      </c>
      <c r="CK240" s="6"/>
    </row>
    <row r="241" spans="1:89" x14ac:dyDescent="0.45">
      <c r="A241" s="41" t="s">
        <v>588</v>
      </c>
      <c r="B241" s="7" t="s">
        <v>351</v>
      </c>
      <c r="C241" s="7">
        <v>20000</v>
      </c>
      <c r="D241" s="7">
        <v>1773.15</v>
      </c>
      <c r="E241" s="7" t="s">
        <v>351</v>
      </c>
      <c r="F241" s="7">
        <f t="shared" si="130"/>
        <v>2000</v>
      </c>
      <c r="G241" s="7">
        <f t="shared" si="131"/>
        <v>1500</v>
      </c>
      <c r="H241" s="15">
        <v>46.91</v>
      </c>
      <c r="I241" s="15">
        <v>0.53</v>
      </c>
      <c r="J241" s="15">
        <v>10.52</v>
      </c>
      <c r="K241" s="15">
        <v>19.87</v>
      </c>
      <c r="L241" s="15">
        <v>0.38</v>
      </c>
      <c r="M241" s="15">
        <v>10.79</v>
      </c>
      <c r="N241" s="15">
        <v>7.99</v>
      </c>
      <c r="O241" s="15">
        <v>2.4</v>
      </c>
      <c r="P241" s="15">
        <v>0.11</v>
      </c>
      <c r="Q241" s="15">
        <v>0.52</v>
      </c>
      <c r="R241" s="15">
        <f t="shared" si="136"/>
        <v>100.02</v>
      </c>
      <c r="S241" s="15"/>
      <c r="T241" s="12">
        <f t="shared" si="114"/>
        <v>0.9</v>
      </c>
      <c r="U241" s="12">
        <f t="shared" si="114"/>
        <v>1.43</v>
      </c>
      <c r="V241" t="s">
        <v>352</v>
      </c>
      <c r="Y241" s="16">
        <f t="shared" si="115"/>
        <v>101.83000000000001</v>
      </c>
      <c r="Z241" s="16"/>
      <c r="AA241" s="7"/>
      <c r="AB241" s="7" t="s">
        <v>70</v>
      </c>
      <c r="AC241" s="7" t="s">
        <v>173</v>
      </c>
      <c r="AD241" s="7" t="s">
        <v>353</v>
      </c>
      <c r="AE241" s="7"/>
      <c r="AF241" s="17"/>
      <c r="AG241" s="18"/>
      <c r="AH241" s="7">
        <v>20000</v>
      </c>
      <c r="AI241" s="7">
        <v>1773.15</v>
      </c>
      <c r="AJ241" s="7"/>
      <c r="AK241" s="18"/>
      <c r="AL241" s="17"/>
      <c r="AM241" s="18"/>
      <c r="AN241" s="7"/>
      <c r="AO241" s="7"/>
      <c r="AP241" s="7"/>
      <c r="AQ241" s="7"/>
      <c r="AR241" s="7">
        <v>9000</v>
      </c>
      <c r="AS241" s="7">
        <v>14300</v>
      </c>
      <c r="AT241" s="7"/>
      <c r="AU241" s="7"/>
      <c r="AV241" s="12">
        <f t="shared" si="133"/>
        <v>1.43</v>
      </c>
      <c r="AW241" s="19">
        <f t="shared" si="116"/>
        <v>1.1668739667972408</v>
      </c>
      <c r="AX241" s="15">
        <f t="shared" si="117"/>
        <v>0.26312603320275918</v>
      </c>
      <c r="AY241" s="15">
        <f t="shared" si="134"/>
        <v>6.923530934901953E-2</v>
      </c>
      <c r="AZ241" s="7"/>
      <c r="BA241" s="7"/>
      <c r="BB241" s="7"/>
      <c r="BC241" s="7"/>
      <c r="BD241" s="7"/>
      <c r="BE241" s="15"/>
      <c r="BF241" s="16"/>
      <c r="BG241" s="16"/>
      <c r="BH241" s="20">
        <f t="shared" si="139"/>
        <v>0.48009122824198569</v>
      </c>
      <c r="BI241" s="20">
        <f t="shared" si="139"/>
        <v>4.080462215493825E-3</v>
      </c>
      <c r="BJ241" s="20">
        <f t="shared" si="139"/>
        <v>6.3445208525599664E-2</v>
      </c>
      <c r="BK241" s="20">
        <f t="shared" si="139"/>
        <v>0.17006875735477558</v>
      </c>
      <c r="BL241" s="20">
        <f t="shared" si="139"/>
        <v>3.2940144919048446E-3</v>
      </c>
      <c r="BM241" s="20">
        <f t="shared" si="138"/>
        <v>0.16462298419111901</v>
      </c>
      <c r="BN241" s="20">
        <f t="shared" si="138"/>
        <v>8.7615144810670342E-2</v>
      </c>
      <c r="BO241" s="20">
        <f t="shared" si="138"/>
        <v>2.3811340882154555E-2</v>
      </c>
      <c r="BP241" s="20">
        <f t="shared" si="138"/>
        <v>7.1809517764060511E-4</v>
      </c>
      <c r="BQ241" s="20">
        <f t="shared" si="138"/>
        <v>2.2527641086557398E-3</v>
      </c>
      <c r="BR241" s="20">
        <f t="shared" si="111"/>
        <v>2.923004240473662E-2</v>
      </c>
      <c r="BS241" s="20">
        <f t="shared" si="111"/>
        <v>1.9016316259201093E-2</v>
      </c>
      <c r="BT241" s="6"/>
      <c r="BU241" s="6"/>
      <c r="BV241" s="6"/>
      <c r="BW241" s="6">
        <f t="shared" si="118"/>
        <v>0.78074029691764857</v>
      </c>
      <c r="BX241" s="6">
        <f t="shared" si="119"/>
        <v>6.6357831476148744E-3</v>
      </c>
      <c r="BY241" s="6">
        <f t="shared" si="120"/>
        <v>0.10317670481850903</v>
      </c>
      <c r="BZ241" s="6">
        <f t="shared" si="121"/>
        <v>0.2765714603863928</v>
      </c>
      <c r="CA241" s="6">
        <f t="shared" si="122"/>
        <v>5.3568357453191127E-3</v>
      </c>
      <c r="CB241" s="6">
        <f t="shared" si="123"/>
        <v>0.26771536323938067</v>
      </c>
      <c r="CC241" s="6">
        <f t="shared" si="124"/>
        <v>0.14248265777413199</v>
      </c>
      <c r="CD241" s="6">
        <f t="shared" si="125"/>
        <v>3.8722793204149793E-2</v>
      </c>
      <c r="CE241" s="6">
        <f t="shared" si="126"/>
        <v>1.1677902224109561E-3</v>
      </c>
      <c r="CF241" s="6">
        <f t="shared" si="127"/>
        <v>3.6635197970973652E-3</v>
      </c>
      <c r="CG241" s="6">
        <f t="shared" si="128"/>
        <v>4.9944506104328525E-2</v>
      </c>
      <c r="CH241" s="6">
        <f t="shared" si="129"/>
        <v>3.2492615314701205E-2</v>
      </c>
      <c r="CI241" s="6">
        <f t="shared" si="112"/>
        <v>1.6262332052526554</v>
      </c>
      <c r="CJ241">
        <f t="shared" si="113"/>
        <v>1.7086703266716849</v>
      </c>
      <c r="CK241" s="6"/>
    </row>
    <row r="242" spans="1:89" x14ac:dyDescent="0.45">
      <c r="A242" s="41" t="s">
        <v>588</v>
      </c>
      <c r="B242" s="7" t="s">
        <v>351</v>
      </c>
      <c r="C242" s="7">
        <v>20000</v>
      </c>
      <c r="D242" s="7">
        <v>1773.15</v>
      </c>
      <c r="E242" s="7" t="s">
        <v>351</v>
      </c>
      <c r="F242" s="7">
        <f t="shared" si="130"/>
        <v>2000</v>
      </c>
      <c r="G242" s="7">
        <f t="shared" si="131"/>
        <v>1500</v>
      </c>
      <c r="H242" s="15">
        <v>46.91</v>
      </c>
      <c r="I242" s="15">
        <v>0.53</v>
      </c>
      <c r="J242" s="15">
        <v>10.52</v>
      </c>
      <c r="K242" s="15">
        <v>19.87</v>
      </c>
      <c r="L242" s="15">
        <v>0.38</v>
      </c>
      <c r="M242" s="15">
        <v>10.79</v>
      </c>
      <c r="N242" s="15">
        <v>7.99</v>
      </c>
      <c r="O242" s="15">
        <v>2.4</v>
      </c>
      <c r="P242" s="15">
        <v>0.11</v>
      </c>
      <c r="Q242" s="15">
        <v>0.52</v>
      </c>
      <c r="R242" s="15">
        <f t="shared" si="136"/>
        <v>100.02</v>
      </c>
      <c r="S242" s="15"/>
      <c r="T242" s="12">
        <f t="shared" si="114"/>
        <v>0.71</v>
      </c>
      <c r="U242" s="12">
        <f t="shared" si="114"/>
        <v>1.4</v>
      </c>
      <c r="V242" t="s">
        <v>352</v>
      </c>
      <c r="Y242" s="16">
        <f t="shared" si="115"/>
        <v>101.61</v>
      </c>
      <c r="Z242" s="16"/>
      <c r="AA242" s="7"/>
      <c r="AB242" s="7" t="s">
        <v>70</v>
      </c>
      <c r="AC242" s="7" t="s">
        <v>173</v>
      </c>
      <c r="AD242" s="7" t="s">
        <v>353</v>
      </c>
      <c r="AE242" s="7"/>
      <c r="AF242" s="17"/>
      <c r="AG242" s="18"/>
      <c r="AH242" s="7">
        <v>20000</v>
      </c>
      <c r="AI242" s="7">
        <v>1773.15</v>
      </c>
      <c r="AJ242" s="7"/>
      <c r="AK242" s="18"/>
      <c r="AL242" s="17"/>
      <c r="AM242" s="18"/>
      <c r="AN242" s="7"/>
      <c r="AO242" s="7"/>
      <c r="AP242" s="7"/>
      <c r="AQ242" s="7"/>
      <c r="AR242" s="7">
        <v>7100</v>
      </c>
      <c r="AS242" s="7">
        <v>14000</v>
      </c>
      <c r="AT242" s="7"/>
      <c r="AU242" s="7"/>
      <c r="AV242" s="12">
        <f t="shared" si="133"/>
        <v>1.4</v>
      </c>
      <c r="AW242" s="19">
        <f t="shared" si="116"/>
        <v>1.1698210916587837</v>
      </c>
      <c r="AX242" s="15">
        <f t="shared" si="117"/>
        <v>0.23017890834121624</v>
      </c>
      <c r="AY242" s="15">
        <f t="shared" si="134"/>
        <v>5.2982329845154025E-2</v>
      </c>
      <c r="AZ242" s="7"/>
      <c r="BA242" s="7"/>
      <c r="BB242" s="7"/>
      <c r="BC242" s="7"/>
      <c r="BD242" s="7"/>
      <c r="BE242" s="15"/>
      <c r="BF242" s="16"/>
      <c r="BG242" s="16"/>
      <c r="BH242" s="20">
        <f t="shared" si="139"/>
        <v>0.48009122824198569</v>
      </c>
      <c r="BI242" s="20">
        <f t="shared" si="139"/>
        <v>4.080462215493825E-3</v>
      </c>
      <c r="BJ242" s="20">
        <f t="shared" si="139"/>
        <v>6.3445208525599664E-2</v>
      </c>
      <c r="BK242" s="20">
        <f t="shared" si="139"/>
        <v>0.17006875735477558</v>
      </c>
      <c r="BL242" s="20">
        <f t="shared" si="139"/>
        <v>3.2940144919048446E-3</v>
      </c>
      <c r="BM242" s="20">
        <f t="shared" si="138"/>
        <v>0.16462298419111901</v>
      </c>
      <c r="BN242" s="20">
        <f t="shared" si="138"/>
        <v>8.7615144810670342E-2</v>
      </c>
      <c r="BO242" s="20">
        <f t="shared" si="138"/>
        <v>2.3811340882154555E-2</v>
      </c>
      <c r="BP242" s="20">
        <f t="shared" si="138"/>
        <v>7.1809517764060511E-4</v>
      </c>
      <c r="BQ242" s="20">
        <f t="shared" si="138"/>
        <v>2.2527641086557398E-3</v>
      </c>
      <c r="BR242" s="20">
        <f t="shared" si="111"/>
        <v>2.3211750619169191E-2</v>
      </c>
      <c r="BS242" s="20">
        <f t="shared" si="111"/>
        <v>1.8740492545561042E-2</v>
      </c>
      <c r="BT242" s="6"/>
      <c r="BU242" s="6"/>
      <c r="BV242" s="6"/>
      <c r="BW242" s="6">
        <f t="shared" si="118"/>
        <v>0.78074029691764857</v>
      </c>
      <c r="BX242" s="6">
        <f t="shared" si="119"/>
        <v>6.6357831476148744E-3</v>
      </c>
      <c r="BY242" s="6">
        <f t="shared" si="120"/>
        <v>0.10317670481850903</v>
      </c>
      <c r="BZ242" s="6">
        <f t="shared" si="121"/>
        <v>0.2765714603863928</v>
      </c>
      <c r="CA242" s="6">
        <f t="shared" si="122"/>
        <v>5.3568357453191127E-3</v>
      </c>
      <c r="CB242" s="6">
        <f t="shared" si="123"/>
        <v>0.26771536323938067</v>
      </c>
      <c r="CC242" s="6">
        <f t="shared" si="124"/>
        <v>0.14248265777413199</v>
      </c>
      <c r="CD242" s="6">
        <f t="shared" si="125"/>
        <v>3.8722793204149793E-2</v>
      </c>
      <c r="CE242" s="6">
        <f t="shared" si="126"/>
        <v>1.1677902224109561E-3</v>
      </c>
      <c r="CF242" s="6">
        <f t="shared" si="127"/>
        <v>3.6635197970973652E-3</v>
      </c>
      <c r="CG242" s="6">
        <f t="shared" si="128"/>
        <v>3.9400665926748055E-2</v>
      </c>
      <c r="CH242" s="6">
        <f t="shared" si="129"/>
        <v>3.181095205635083E-2</v>
      </c>
      <c r="CI242" s="6">
        <f t="shared" si="112"/>
        <v>1.6262332052526554</v>
      </c>
      <c r="CJ242">
        <f t="shared" si="113"/>
        <v>1.6974448232357542</v>
      </c>
      <c r="CK242" s="6"/>
    </row>
    <row r="243" spans="1:89" x14ac:dyDescent="0.45">
      <c r="A243" s="41" t="s">
        <v>588</v>
      </c>
      <c r="B243" s="7" t="s">
        <v>351</v>
      </c>
      <c r="C243" s="7">
        <v>20000</v>
      </c>
      <c r="D243" s="7">
        <v>1798.15</v>
      </c>
      <c r="E243" s="7" t="s">
        <v>351</v>
      </c>
      <c r="F243" s="7">
        <f t="shared" si="130"/>
        <v>2000</v>
      </c>
      <c r="G243" s="7">
        <f t="shared" si="131"/>
        <v>1525</v>
      </c>
      <c r="H243" s="15">
        <v>46.91</v>
      </c>
      <c r="I243" s="15">
        <v>0.53</v>
      </c>
      <c r="J243" s="15">
        <v>10.52</v>
      </c>
      <c r="K243" s="15">
        <v>19.87</v>
      </c>
      <c r="L243" s="15">
        <v>0.38</v>
      </c>
      <c r="M243" s="15">
        <v>10.79</v>
      </c>
      <c r="N243" s="15">
        <v>7.99</v>
      </c>
      <c r="O243" s="15">
        <v>2.4</v>
      </c>
      <c r="P243" s="15">
        <v>0.11</v>
      </c>
      <c r="Q243" s="15">
        <v>0.52</v>
      </c>
      <c r="R243" s="15">
        <f t="shared" si="136"/>
        <v>100.02</v>
      </c>
      <c r="S243" s="15"/>
      <c r="T243" s="12">
        <f t="shared" si="114"/>
        <v>0.57999999999999996</v>
      </c>
      <c r="U243" s="12">
        <f t="shared" si="114"/>
        <v>1.29</v>
      </c>
      <c r="V243" t="s">
        <v>352</v>
      </c>
      <c r="Y243" s="16">
        <f t="shared" si="115"/>
        <v>101.37</v>
      </c>
      <c r="Z243" s="16"/>
      <c r="AA243" s="7"/>
      <c r="AB243" s="7" t="s">
        <v>70</v>
      </c>
      <c r="AC243" s="7" t="s">
        <v>173</v>
      </c>
      <c r="AD243" s="7" t="s">
        <v>353</v>
      </c>
      <c r="AE243" s="7"/>
      <c r="AF243" s="17"/>
      <c r="AG243" s="18"/>
      <c r="AH243" s="7">
        <v>20000</v>
      </c>
      <c r="AI243" s="7">
        <v>1798.15</v>
      </c>
      <c r="AJ243" s="7"/>
      <c r="AK243" s="18"/>
      <c r="AL243" s="17"/>
      <c r="AM243" s="18"/>
      <c r="AN243" s="7"/>
      <c r="AO243" s="7"/>
      <c r="AP243" s="7"/>
      <c r="AQ243" s="7"/>
      <c r="AR243" s="7">
        <v>5800</v>
      </c>
      <c r="AS243" s="7">
        <v>12900</v>
      </c>
      <c r="AT243" s="7"/>
      <c r="AU243" s="7"/>
      <c r="AV243" s="12">
        <f t="shared" si="133"/>
        <v>1.29</v>
      </c>
      <c r="AW243" s="19">
        <f t="shared" si="116"/>
        <v>1.1725209618097105</v>
      </c>
      <c r="AX243" s="15">
        <f t="shared" si="117"/>
        <v>0.11747903819028949</v>
      </c>
      <c r="AY243" s="15">
        <f t="shared" si="134"/>
        <v>1.3801324414115496E-2</v>
      </c>
      <c r="AZ243" s="7"/>
      <c r="BA243" s="7"/>
      <c r="BB243" s="7"/>
      <c r="BC243" s="7"/>
      <c r="BD243" s="7"/>
      <c r="BE243" s="15"/>
      <c r="BF243" s="16"/>
      <c r="BG243" s="16"/>
      <c r="BH243" s="20">
        <f t="shared" si="139"/>
        <v>0.48009122824198569</v>
      </c>
      <c r="BI243" s="20">
        <f t="shared" si="139"/>
        <v>4.080462215493825E-3</v>
      </c>
      <c r="BJ243" s="20">
        <f t="shared" si="139"/>
        <v>6.3445208525599664E-2</v>
      </c>
      <c r="BK243" s="20">
        <f t="shared" si="139"/>
        <v>0.17006875735477558</v>
      </c>
      <c r="BL243" s="20">
        <f t="shared" si="139"/>
        <v>3.2940144919048446E-3</v>
      </c>
      <c r="BM243" s="20">
        <f t="shared" si="138"/>
        <v>0.16462298419111901</v>
      </c>
      <c r="BN243" s="20">
        <f t="shared" si="138"/>
        <v>8.7615144810670342E-2</v>
      </c>
      <c r="BO243" s="20">
        <f t="shared" si="138"/>
        <v>2.3811340882154555E-2</v>
      </c>
      <c r="BP243" s="20">
        <f t="shared" si="138"/>
        <v>7.1809517764060511E-4</v>
      </c>
      <c r="BQ243" s="20">
        <f t="shared" si="138"/>
        <v>2.2527641086557398E-3</v>
      </c>
      <c r="BR243" s="20">
        <f t="shared" si="111"/>
        <v>1.9070844799430737E-2</v>
      </c>
      <c r="BS243" s="20">
        <f t="shared" si="111"/>
        <v>1.7367410386299631E-2</v>
      </c>
      <c r="BT243" s="6"/>
      <c r="BU243" s="6"/>
      <c r="BV243" s="6"/>
      <c r="BW243" s="6">
        <f t="shared" si="118"/>
        <v>0.78074029691764857</v>
      </c>
      <c r="BX243" s="6">
        <f t="shared" si="119"/>
        <v>6.6357831476148744E-3</v>
      </c>
      <c r="BY243" s="6">
        <f t="shared" si="120"/>
        <v>0.10317670481850903</v>
      </c>
      <c r="BZ243" s="6">
        <f t="shared" si="121"/>
        <v>0.2765714603863928</v>
      </c>
      <c r="CA243" s="6">
        <f t="shared" si="122"/>
        <v>5.3568357453191127E-3</v>
      </c>
      <c r="CB243" s="6">
        <f t="shared" si="123"/>
        <v>0.26771536323938067</v>
      </c>
      <c r="CC243" s="6">
        <f t="shared" si="124"/>
        <v>0.14248265777413199</v>
      </c>
      <c r="CD243" s="6">
        <f t="shared" si="125"/>
        <v>3.8722793204149793E-2</v>
      </c>
      <c r="CE243" s="6">
        <f t="shared" si="126"/>
        <v>1.1677902224109561E-3</v>
      </c>
      <c r="CF243" s="6">
        <f t="shared" si="127"/>
        <v>3.6635197970973652E-3</v>
      </c>
      <c r="CG243" s="6">
        <f t="shared" si="128"/>
        <v>3.2186459489456157E-2</v>
      </c>
      <c r="CH243" s="6">
        <f t="shared" si="129"/>
        <v>2.9311520109066125E-2</v>
      </c>
      <c r="CI243" s="6">
        <f t="shared" si="112"/>
        <v>1.6262332052526554</v>
      </c>
      <c r="CJ243">
        <f t="shared" si="113"/>
        <v>1.6877311848511776</v>
      </c>
      <c r="CK243" s="6"/>
    </row>
    <row r="244" spans="1:89" x14ac:dyDescent="0.45">
      <c r="A244" s="41" t="s">
        <v>588</v>
      </c>
      <c r="B244" s="7" t="s">
        <v>351</v>
      </c>
      <c r="C244" s="7">
        <v>20000</v>
      </c>
      <c r="D244" s="7">
        <v>1823.15</v>
      </c>
      <c r="E244" s="7" t="s">
        <v>351</v>
      </c>
      <c r="F244" s="7">
        <f t="shared" si="130"/>
        <v>2000</v>
      </c>
      <c r="G244" s="7">
        <f t="shared" si="131"/>
        <v>1550</v>
      </c>
      <c r="H244" s="15">
        <v>46.91</v>
      </c>
      <c r="I244" s="15">
        <v>0.53</v>
      </c>
      <c r="J244" s="15">
        <v>10.52</v>
      </c>
      <c r="K244" s="15">
        <v>19.87</v>
      </c>
      <c r="L244" s="15">
        <v>0.38</v>
      </c>
      <c r="M244" s="15">
        <v>10.79</v>
      </c>
      <c r="N244" s="15">
        <v>7.99</v>
      </c>
      <c r="O244" s="15">
        <v>2.4</v>
      </c>
      <c r="P244" s="15">
        <v>0.11</v>
      </c>
      <c r="Q244" s="15">
        <v>0.52</v>
      </c>
      <c r="R244" s="15">
        <f t="shared" si="136"/>
        <v>100.02</v>
      </c>
      <c r="S244" s="15"/>
      <c r="T244" s="12">
        <f t="shared" si="114"/>
        <v>0.62</v>
      </c>
      <c r="U244" s="12">
        <f t="shared" si="114"/>
        <v>1.36</v>
      </c>
      <c r="V244" t="s">
        <v>352</v>
      </c>
      <c r="Y244" s="16">
        <f t="shared" si="115"/>
        <v>101.48</v>
      </c>
      <c r="Z244" s="16"/>
      <c r="AA244" s="7"/>
      <c r="AB244" s="7" t="s">
        <v>70</v>
      </c>
      <c r="AC244" s="7" t="s">
        <v>173</v>
      </c>
      <c r="AD244" s="7" t="s">
        <v>353</v>
      </c>
      <c r="AE244" s="7"/>
      <c r="AF244" s="17"/>
      <c r="AG244" s="18"/>
      <c r="AH244" s="7">
        <v>20000</v>
      </c>
      <c r="AI244" s="7">
        <v>1823.15</v>
      </c>
      <c r="AJ244" s="7"/>
      <c r="AK244" s="18"/>
      <c r="AL244" s="17"/>
      <c r="AM244" s="18"/>
      <c r="AN244" s="7"/>
      <c r="AO244" s="7"/>
      <c r="AP244" s="7"/>
      <c r="AQ244" s="7"/>
      <c r="AR244" s="7">
        <v>6200</v>
      </c>
      <c r="AS244" s="7">
        <v>13600</v>
      </c>
      <c r="AT244" s="7"/>
      <c r="AU244" s="7"/>
      <c r="AV244" s="12">
        <f t="shared" si="133"/>
        <v>1.36</v>
      </c>
      <c r="AW244" s="19">
        <f t="shared" si="116"/>
        <v>1.1725530465831342</v>
      </c>
      <c r="AX244" s="15">
        <f t="shared" si="117"/>
        <v>0.1874469534168659</v>
      </c>
      <c r="AY244" s="15">
        <f t="shared" si="134"/>
        <v>3.5136360345264697E-2</v>
      </c>
      <c r="AZ244" s="7"/>
      <c r="BA244" s="7"/>
      <c r="BB244" s="7"/>
      <c r="BC244" s="7"/>
      <c r="BD244" s="7"/>
      <c r="BE244" s="15"/>
      <c r="BF244" s="16"/>
      <c r="BG244" s="16"/>
      <c r="BH244" s="20">
        <f t="shared" si="139"/>
        <v>0.48009122824198569</v>
      </c>
      <c r="BI244" s="20">
        <f t="shared" si="139"/>
        <v>4.080462215493825E-3</v>
      </c>
      <c r="BJ244" s="20">
        <f t="shared" si="139"/>
        <v>6.3445208525599664E-2</v>
      </c>
      <c r="BK244" s="20">
        <f t="shared" si="139"/>
        <v>0.17006875735477558</v>
      </c>
      <c r="BL244" s="20">
        <f t="shared" si="139"/>
        <v>3.2940144919048446E-3</v>
      </c>
      <c r="BM244" s="20">
        <f t="shared" si="138"/>
        <v>0.16462298419111901</v>
      </c>
      <c r="BN244" s="20">
        <f t="shared" si="138"/>
        <v>8.7615144810670342E-2</v>
      </c>
      <c r="BO244" s="20">
        <f t="shared" si="138"/>
        <v>2.3811340882154555E-2</v>
      </c>
      <c r="BP244" s="20">
        <f t="shared" si="138"/>
        <v>7.1809517764060511E-4</v>
      </c>
      <c r="BQ244" s="20">
        <f t="shared" si="138"/>
        <v>2.2527641086557398E-3</v>
      </c>
      <c r="BR244" s="20">
        <f t="shared" si="111"/>
        <v>2.0340154560017858E-2</v>
      </c>
      <c r="BS244" s="20">
        <f t="shared" si="111"/>
        <v>1.8268583966740318E-2</v>
      </c>
      <c r="BT244" s="6"/>
      <c r="BU244" s="6"/>
      <c r="BV244" s="6"/>
      <c r="BW244" s="6">
        <f t="shared" si="118"/>
        <v>0.78074029691764857</v>
      </c>
      <c r="BX244" s="6">
        <f t="shared" si="119"/>
        <v>6.6357831476148744E-3</v>
      </c>
      <c r="BY244" s="6">
        <f t="shared" si="120"/>
        <v>0.10317670481850903</v>
      </c>
      <c r="BZ244" s="6">
        <f t="shared" si="121"/>
        <v>0.2765714603863928</v>
      </c>
      <c r="CA244" s="6">
        <f t="shared" si="122"/>
        <v>5.3568357453191127E-3</v>
      </c>
      <c r="CB244" s="6">
        <f t="shared" si="123"/>
        <v>0.26771536323938067</v>
      </c>
      <c r="CC244" s="6">
        <f t="shared" si="124"/>
        <v>0.14248265777413199</v>
      </c>
      <c r="CD244" s="6">
        <f t="shared" si="125"/>
        <v>3.8722793204149793E-2</v>
      </c>
      <c r="CE244" s="6">
        <f t="shared" si="126"/>
        <v>1.1677902224109561E-3</v>
      </c>
      <c r="CF244" s="6">
        <f t="shared" si="127"/>
        <v>3.6635197970973652E-3</v>
      </c>
      <c r="CG244" s="6">
        <f t="shared" si="128"/>
        <v>3.4406215316315207E-2</v>
      </c>
      <c r="CH244" s="6">
        <f t="shared" si="129"/>
        <v>3.0902067711883665E-2</v>
      </c>
      <c r="CI244" s="6">
        <f t="shared" si="112"/>
        <v>1.6262332052526554</v>
      </c>
      <c r="CJ244">
        <f t="shared" si="113"/>
        <v>1.6915414882808542</v>
      </c>
      <c r="CK244" s="6"/>
    </row>
    <row r="245" spans="1:89" x14ac:dyDescent="0.45">
      <c r="A245" s="41" t="s">
        <v>588</v>
      </c>
      <c r="B245" s="7" t="s">
        <v>351</v>
      </c>
      <c r="C245" s="7">
        <v>20000</v>
      </c>
      <c r="D245" s="7">
        <v>1848.15</v>
      </c>
      <c r="E245" s="7" t="s">
        <v>351</v>
      </c>
      <c r="F245" s="7">
        <f t="shared" si="130"/>
        <v>2000</v>
      </c>
      <c r="G245" s="7">
        <f t="shared" si="131"/>
        <v>1575</v>
      </c>
      <c r="H245" s="15">
        <v>46.91</v>
      </c>
      <c r="I245" s="15">
        <v>0.53</v>
      </c>
      <c r="J245" s="15">
        <v>10.52</v>
      </c>
      <c r="K245" s="15">
        <v>19.87</v>
      </c>
      <c r="L245" s="15">
        <v>0.38</v>
      </c>
      <c r="M245" s="15">
        <v>10.79</v>
      </c>
      <c r="N245" s="15">
        <v>7.99</v>
      </c>
      <c r="O245" s="15">
        <v>2.4</v>
      </c>
      <c r="P245" s="15">
        <v>0.11</v>
      </c>
      <c r="Q245" s="15">
        <v>0.52</v>
      </c>
      <c r="R245" s="15">
        <f t="shared" si="136"/>
        <v>100.02</v>
      </c>
      <c r="S245" s="15"/>
      <c r="T245" s="12">
        <f t="shared" si="114"/>
        <v>0.69</v>
      </c>
      <c r="U245" s="12">
        <f t="shared" si="114"/>
        <v>1.39</v>
      </c>
      <c r="V245" t="s">
        <v>352</v>
      </c>
      <c r="Y245" s="16">
        <f t="shared" si="115"/>
        <v>101.58</v>
      </c>
      <c r="Z245" s="16"/>
      <c r="AA245" s="7"/>
      <c r="AB245" s="7" t="s">
        <v>70</v>
      </c>
      <c r="AC245" s="7" t="s">
        <v>173</v>
      </c>
      <c r="AD245" s="7" t="s">
        <v>353</v>
      </c>
      <c r="AE245" s="7"/>
      <c r="AF245" s="17"/>
      <c r="AG245" s="18"/>
      <c r="AH245" s="7">
        <v>20000</v>
      </c>
      <c r="AI245" s="7">
        <v>1848.15</v>
      </c>
      <c r="AJ245" s="7"/>
      <c r="AK245" s="18"/>
      <c r="AL245" s="17"/>
      <c r="AM245" s="18"/>
      <c r="AN245" s="7"/>
      <c r="AO245" s="7"/>
      <c r="AP245" s="7"/>
      <c r="AQ245" s="7"/>
      <c r="AR245" s="7">
        <v>6900</v>
      </c>
      <c r="AS245" s="7">
        <v>13900</v>
      </c>
      <c r="AT245" s="7"/>
      <c r="AU245" s="7"/>
      <c r="AV245" s="12">
        <f t="shared" si="133"/>
        <v>1.39</v>
      </c>
      <c r="AW245" s="19">
        <f t="shared" si="116"/>
        <v>1.1720942958317091</v>
      </c>
      <c r="AX245" s="15">
        <f t="shared" si="117"/>
        <v>0.2179057041682908</v>
      </c>
      <c r="AY245" s="15">
        <f t="shared" si="134"/>
        <v>4.7482895909078671E-2</v>
      </c>
      <c r="AZ245" s="7"/>
      <c r="BA245" s="7"/>
      <c r="BB245" s="7"/>
      <c r="BC245" s="7"/>
      <c r="BD245" s="7"/>
      <c r="BE245" s="15"/>
      <c r="BF245" s="16"/>
      <c r="BG245" s="16"/>
      <c r="BH245" s="20">
        <f t="shared" si="139"/>
        <v>0.48009122824198569</v>
      </c>
      <c r="BI245" s="20">
        <f t="shared" si="139"/>
        <v>4.080462215493825E-3</v>
      </c>
      <c r="BJ245" s="20">
        <f t="shared" si="139"/>
        <v>6.3445208525599664E-2</v>
      </c>
      <c r="BK245" s="20">
        <f t="shared" si="139"/>
        <v>0.17006875735477558</v>
      </c>
      <c r="BL245" s="20">
        <f t="shared" si="139"/>
        <v>3.2940144919048446E-3</v>
      </c>
      <c r="BM245" s="20">
        <f t="shared" si="138"/>
        <v>0.16462298419111901</v>
      </c>
      <c r="BN245" s="20">
        <f t="shared" si="138"/>
        <v>8.7615144810670342E-2</v>
      </c>
      <c r="BO245" s="20">
        <f t="shared" si="138"/>
        <v>2.3811340882154555E-2</v>
      </c>
      <c r="BP245" s="20">
        <f t="shared" si="138"/>
        <v>7.1809517764060511E-4</v>
      </c>
      <c r="BQ245" s="20">
        <f t="shared" si="138"/>
        <v>2.2527641086557398E-3</v>
      </c>
      <c r="BR245" s="20">
        <f t="shared" si="111"/>
        <v>2.2575681642250441E-2</v>
      </c>
      <c r="BS245" s="20">
        <f t="shared" si="111"/>
        <v>1.8621300120814459E-2</v>
      </c>
      <c r="BT245" s="6"/>
      <c r="BU245" s="6"/>
      <c r="BV245" s="6"/>
      <c r="BW245" s="6">
        <f t="shared" si="118"/>
        <v>0.78074029691764857</v>
      </c>
      <c r="BX245" s="6">
        <f t="shared" si="119"/>
        <v>6.6357831476148744E-3</v>
      </c>
      <c r="BY245" s="6">
        <f t="shared" si="120"/>
        <v>0.10317670481850903</v>
      </c>
      <c r="BZ245" s="6">
        <f t="shared" si="121"/>
        <v>0.2765714603863928</v>
      </c>
      <c r="CA245" s="6">
        <f t="shared" si="122"/>
        <v>5.3568357453191127E-3</v>
      </c>
      <c r="CB245" s="6">
        <f t="shared" si="123"/>
        <v>0.26771536323938067</v>
      </c>
      <c r="CC245" s="6">
        <f t="shared" si="124"/>
        <v>0.14248265777413199</v>
      </c>
      <c r="CD245" s="6">
        <f t="shared" si="125"/>
        <v>3.8722793204149793E-2</v>
      </c>
      <c r="CE245" s="6">
        <f t="shared" si="126"/>
        <v>1.1677902224109561E-3</v>
      </c>
      <c r="CF245" s="6">
        <f t="shared" si="127"/>
        <v>3.6635197970973652E-3</v>
      </c>
      <c r="CG245" s="6">
        <f t="shared" si="128"/>
        <v>3.8290788013318533E-2</v>
      </c>
      <c r="CH245" s="6">
        <f t="shared" si="129"/>
        <v>3.1583730970234036E-2</v>
      </c>
      <c r="CI245" s="6">
        <f t="shared" si="112"/>
        <v>1.6262332052526554</v>
      </c>
      <c r="CJ245">
        <f t="shared" si="113"/>
        <v>1.6961077242362079</v>
      </c>
      <c r="CK245" s="6"/>
    </row>
    <row r="246" spans="1:89" x14ac:dyDescent="0.45">
      <c r="A246" s="41" t="s">
        <v>588</v>
      </c>
      <c r="B246" s="7" t="s">
        <v>351</v>
      </c>
      <c r="C246" s="7">
        <v>20000</v>
      </c>
      <c r="D246" s="7">
        <v>1873.15</v>
      </c>
      <c r="E246" s="7" t="s">
        <v>351</v>
      </c>
      <c r="F246" s="7">
        <f t="shared" si="130"/>
        <v>2000</v>
      </c>
      <c r="G246" s="7">
        <f t="shared" si="131"/>
        <v>1600</v>
      </c>
      <c r="H246" s="15">
        <v>46.91</v>
      </c>
      <c r="I246" s="15">
        <v>0.53</v>
      </c>
      <c r="J246" s="15">
        <v>10.52</v>
      </c>
      <c r="K246" s="15">
        <v>19.87</v>
      </c>
      <c r="L246" s="15">
        <v>0.38</v>
      </c>
      <c r="M246" s="15">
        <v>10.79</v>
      </c>
      <c r="N246" s="15">
        <v>7.99</v>
      </c>
      <c r="O246" s="15">
        <v>2.4</v>
      </c>
      <c r="P246" s="15">
        <v>0.11</v>
      </c>
      <c r="Q246" s="15">
        <v>0.52</v>
      </c>
      <c r="R246" s="15">
        <f t="shared" si="136"/>
        <v>100.02</v>
      </c>
      <c r="S246" s="15"/>
      <c r="T246" s="12">
        <f t="shared" si="114"/>
        <v>0.68</v>
      </c>
      <c r="U246" s="12">
        <f t="shared" si="114"/>
        <v>1.37</v>
      </c>
      <c r="V246" t="s">
        <v>352</v>
      </c>
      <c r="Y246" s="16">
        <f t="shared" si="115"/>
        <v>101.55000000000001</v>
      </c>
      <c r="Z246" s="16"/>
      <c r="AA246" s="7"/>
      <c r="AB246" s="7" t="s">
        <v>70</v>
      </c>
      <c r="AC246" s="7" t="s">
        <v>173</v>
      </c>
      <c r="AD246" s="7" t="s">
        <v>353</v>
      </c>
      <c r="AE246" s="7"/>
      <c r="AF246" s="17"/>
      <c r="AG246" s="18"/>
      <c r="AH246" s="7">
        <v>20000</v>
      </c>
      <c r="AI246" s="7">
        <v>1873.15</v>
      </c>
      <c r="AJ246" s="7"/>
      <c r="AK246" s="18"/>
      <c r="AL246" s="17"/>
      <c r="AM246" s="18"/>
      <c r="AN246" s="7"/>
      <c r="AO246" s="7"/>
      <c r="AP246" s="7"/>
      <c r="AQ246" s="7"/>
      <c r="AR246" s="7">
        <v>6800</v>
      </c>
      <c r="AS246" s="7">
        <v>13700</v>
      </c>
      <c r="AT246" s="7"/>
      <c r="AU246" s="7"/>
      <c r="AV246" s="12">
        <f t="shared" si="133"/>
        <v>1.37</v>
      </c>
      <c r="AW246" s="19">
        <f t="shared" si="116"/>
        <v>1.1728670269934651</v>
      </c>
      <c r="AX246" s="15">
        <f t="shared" si="117"/>
        <v>0.19713297300653498</v>
      </c>
      <c r="AY246" s="15">
        <f t="shared" si="134"/>
        <v>3.8861409046395248E-2</v>
      </c>
      <c r="AZ246" s="7"/>
      <c r="BA246" s="7"/>
      <c r="BB246" s="7"/>
      <c r="BC246" s="7"/>
      <c r="BD246" s="7"/>
      <c r="BE246" s="15"/>
      <c r="BF246" s="16"/>
      <c r="BG246" s="16"/>
      <c r="BH246" s="20">
        <f t="shared" si="139"/>
        <v>0.48009122824198569</v>
      </c>
      <c r="BI246" s="20">
        <f t="shared" si="139"/>
        <v>4.080462215493825E-3</v>
      </c>
      <c r="BJ246" s="20">
        <f t="shared" si="139"/>
        <v>6.3445208525599664E-2</v>
      </c>
      <c r="BK246" s="20">
        <f t="shared" si="139"/>
        <v>0.17006875735477558</v>
      </c>
      <c r="BL246" s="20">
        <f t="shared" si="139"/>
        <v>3.2940144919048446E-3</v>
      </c>
      <c r="BM246" s="20">
        <f t="shared" si="138"/>
        <v>0.16462298419111901</v>
      </c>
      <c r="BN246" s="20">
        <f t="shared" si="138"/>
        <v>8.7615144810670342E-2</v>
      </c>
      <c r="BO246" s="20">
        <f t="shared" si="138"/>
        <v>2.3811340882154555E-2</v>
      </c>
      <c r="BP246" s="20">
        <f t="shared" si="138"/>
        <v>7.1809517764060511E-4</v>
      </c>
      <c r="BQ246" s="20">
        <f t="shared" si="138"/>
        <v>2.2527641086557398E-3</v>
      </c>
      <c r="BR246" s="20">
        <f t="shared" ref="BR246:BS302" si="140">CG246/$CJ246</f>
        <v>2.2261746175405231E-2</v>
      </c>
      <c r="BS246" s="20">
        <f t="shared" si="140"/>
        <v>1.8364296634812247E-2</v>
      </c>
      <c r="BT246" s="6"/>
      <c r="BU246" s="6"/>
      <c r="BV246" s="6"/>
      <c r="BW246" s="6">
        <f t="shared" si="118"/>
        <v>0.78074029691764857</v>
      </c>
      <c r="BX246" s="6">
        <f t="shared" si="119"/>
        <v>6.6357831476148744E-3</v>
      </c>
      <c r="BY246" s="6">
        <f t="shared" si="120"/>
        <v>0.10317670481850903</v>
      </c>
      <c r="BZ246" s="6">
        <f t="shared" si="121"/>
        <v>0.2765714603863928</v>
      </c>
      <c r="CA246" s="6">
        <f t="shared" si="122"/>
        <v>5.3568357453191127E-3</v>
      </c>
      <c r="CB246" s="6">
        <f t="shared" si="123"/>
        <v>0.26771536323938067</v>
      </c>
      <c r="CC246" s="6">
        <f t="shared" si="124"/>
        <v>0.14248265777413199</v>
      </c>
      <c r="CD246" s="6">
        <f t="shared" si="125"/>
        <v>3.8722793204149793E-2</v>
      </c>
      <c r="CE246" s="6">
        <f t="shared" si="126"/>
        <v>1.1677902224109561E-3</v>
      </c>
      <c r="CF246" s="6">
        <f t="shared" si="127"/>
        <v>3.6635197970973652E-3</v>
      </c>
      <c r="CG246" s="6">
        <f t="shared" si="128"/>
        <v>3.7735849056603779E-2</v>
      </c>
      <c r="CH246" s="6">
        <f t="shared" si="129"/>
        <v>3.1129288798000459E-2</v>
      </c>
      <c r="CI246" s="6">
        <f t="shared" si="112"/>
        <v>1.6262332052526554</v>
      </c>
      <c r="CJ246">
        <f t="shared" si="113"/>
        <v>1.6950983431072595</v>
      </c>
      <c r="CK246" s="6"/>
    </row>
    <row r="247" spans="1:89" x14ac:dyDescent="0.45">
      <c r="A247" s="41" t="s">
        <v>588</v>
      </c>
      <c r="B247" s="7" t="s">
        <v>351</v>
      </c>
      <c r="C247" s="7">
        <v>20000</v>
      </c>
      <c r="D247" s="7">
        <v>1898.15</v>
      </c>
      <c r="E247" s="7" t="s">
        <v>351</v>
      </c>
      <c r="F247" s="7">
        <f t="shared" si="130"/>
        <v>2000</v>
      </c>
      <c r="G247" s="7">
        <f t="shared" si="131"/>
        <v>1625</v>
      </c>
      <c r="H247" s="15">
        <v>46.91</v>
      </c>
      <c r="I247" s="15">
        <v>0.53</v>
      </c>
      <c r="J247" s="15">
        <v>10.52</v>
      </c>
      <c r="K247" s="15">
        <v>19.87</v>
      </c>
      <c r="L247" s="15">
        <v>0.38</v>
      </c>
      <c r="M247" s="15">
        <v>10.79</v>
      </c>
      <c r="N247" s="15">
        <v>7.99</v>
      </c>
      <c r="O247" s="15">
        <v>2.4</v>
      </c>
      <c r="P247" s="15">
        <v>0.11</v>
      </c>
      <c r="Q247" s="15">
        <v>0.52</v>
      </c>
      <c r="R247" s="15">
        <f t="shared" si="136"/>
        <v>100.02</v>
      </c>
      <c r="S247" s="15"/>
      <c r="T247" s="12">
        <f t="shared" si="114"/>
        <v>0.82</v>
      </c>
      <c r="U247" s="12">
        <f t="shared" si="114"/>
        <v>1.33</v>
      </c>
      <c r="V247" t="s">
        <v>352</v>
      </c>
      <c r="Y247" s="16">
        <f t="shared" si="115"/>
        <v>101.64999999999999</v>
      </c>
      <c r="Z247" s="16"/>
      <c r="AA247" s="7"/>
      <c r="AB247" s="7" t="s">
        <v>70</v>
      </c>
      <c r="AC247" s="7" t="s">
        <v>173</v>
      </c>
      <c r="AD247" s="7" t="s">
        <v>353</v>
      </c>
      <c r="AE247" s="7"/>
      <c r="AF247" s="17"/>
      <c r="AG247" s="18"/>
      <c r="AH247" s="7">
        <v>20000</v>
      </c>
      <c r="AI247" s="7">
        <v>1898.15</v>
      </c>
      <c r="AJ247" s="7"/>
      <c r="AK247" s="18"/>
      <c r="AL247" s="17"/>
      <c r="AM247" s="18"/>
      <c r="AN247" s="7"/>
      <c r="AO247" s="7"/>
      <c r="AP247" s="7"/>
      <c r="AQ247" s="7"/>
      <c r="AR247" s="7">
        <v>8200</v>
      </c>
      <c r="AS247" s="7">
        <v>13300</v>
      </c>
      <c r="AT247" s="7"/>
      <c r="AU247" s="7"/>
      <c r="AV247" s="12">
        <f t="shared" si="133"/>
        <v>1.33</v>
      </c>
      <c r="AW247" s="19">
        <f t="shared" si="116"/>
        <v>1.1712782912835473</v>
      </c>
      <c r="AX247" s="15">
        <f t="shared" si="117"/>
        <v>0.15872170871645275</v>
      </c>
      <c r="AY247" s="15">
        <f t="shared" si="134"/>
        <v>2.5192580817870472E-2</v>
      </c>
      <c r="AZ247" s="7"/>
      <c r="BA247" s="7"/>
      <c r="BB247" s="7"/>
      <c r="BC247" s="7"/>
      <c r="BD247" s="7"/>
      <c r="BE247" s="15"/>
      <c r="BF247" s="16"/>
      <c r="BG247" s="16"/>
      <c r="BH247" s="20">
        <f t="shared" si="139"/>
        <v>0.48009122824198569</v>
      </c>
      <c r="BI247" s="20">
        <f t="shared" si="139"/>
        <v>4.080462215493825E-3</v>
      </c>
      <c r="BJ247" s="20">
        <f t="shared" si="139"/>
        <v>6.3445208525599664E-2</v>
      </c>
      <c r="BK247" s="20">
        <f t="shared" si="139"/>
        <v>0.17006875735477558</v>
      </c>
      <c r="BL247" s="20">
        <f t="shared" si="139"/>
        <v>3.2940144919048446E-3</v>
      </c>
      <c r="BM247" s="20">
        <f t="shared" si="138"/>
        <v>0.16462298419111901</v>
      </c>
      <c r="BN247" s="20">
        <f t="shared" si="138"/>
        <v>8.7615144810670342E-2</v>
      </c>
      <c r="BO247" s="20">
        <f t="shared" si="138"/>
        <v>2.3811340882154555E-2</v>
      </c>
      <c r="BP247" s="20">
        <f t="shared" si="138"/>
        <v>7.1809517764060511E-4</v>
      </c>
      <c r="BQ247" s="20">
        <f t="shared" si="138"/>
        <v>2.2527641086557398E-3</v>
      </c>
      <c r="BR247" s="20">
        <f t="shared" si="140"/>
        <v>2.6736839744204564E-2</v>
      </c>
      <c r="BS247" s="20">
        <f t="shared" si="140"/>
        <v>1.7756251168344589E-2</v>
      </c>
      <c r="BT247" s="6"/>
      <c r="BU247" s="6"/>
      <c r="BV247" s="6"/>
      <c r="BW247" s="6">
        <f t="shared" si="118"/>
        <v>0.78074029691764857</v>
      </c>
      <c r="BX247" s="6">
        <f t="shared" si="119"/>
        <v>6.6357831476148744E-3</v>
      </c>
      <c r="BY247" s="6">
        <f t="shared" si="120"/>
        <v>0.10317670481850903</v>
      </c>
      <c r="BZ247" s="6">
        <f t="shared" si="121"/>
        <v>0.2765714603863928</v>
      </c>
      <c r="CA247" s="6">
        <f t="shared" si="122"/>
        <v>5.3568357453191127E-3</v>
      </c>
      <c r="CB247" s="6">
        <f t="shared" si="123"/>
        <v>0.26771536323938067</v>
      </c>
      <c r="CC247" s="6">
        <f t="shared" si="124"/>
        <v>0.14248265777413199</v>
      </c>
      <c r="CD247" s="6">
        <f t="shared" si="125"/>
        <v>3.8722793204149793E-2</v>
      </c>
      <c r="CE247" s="6">
        <f t="shared" si="126"/>
        <v>1.1677902224109561E-3</v>
      </c>
      <c r="CF247" s="6">
        <f t="shared" si="127"/>
        <v>3.6635197970973652E-3</v>
      </c>
      <c r="CG247" s="6">
        <f t="shared" si="128"/>
        <v>4.5504994450610431E-2</v>
      </c>
      <c r="CH247" s="6">
        <f t="shared" si="129"/>
        <v>3.022040445353329E-2</v>
      </c>
      <c r="CI247" s="6">
        <f t="shared" si="112"/>
        <v>1.6262332052526554</v>
      </c>
      <c r="CJ247">
        <f t="shared" si="113"/>
        <v>1.7019586041567991</v>
      </c>
      <c r="CK247" s="6"/>
    </row>
    <row r="248" spans="1:89" x14ac:dyDescent="0.45">
      <c r="A248" s="41" t="s">
        <v>588</v>
      </c>
      <c r="B248" s="7" t="s">
        <v>351</v>
      </c>
      <c r="C248" s="7">
        <v>25000</v>
      </c>
      <c r="D248" s="7">
        <v>1773.15</v>
      </c>
      <c r="E248" s="7" t="s">
        <v>351</v>
      </c>
      <c r="F248" s="7">
        <f t="shared" si="130"/>
        <v>2500</v>
      </c>
      <c r="G248" s="7">
        <f t="shared" si="131"/>
        <v>1500</v>
      </c>
      <c r="H248" s="15">
        <v>46.91</v>
      </c>
      <c r="I248" s="15">
        <v>0.53</v>
      </c>
      <c r="J248" s="15">
        <v>10.52</v>
      </c>
      <c r="K248" s="15">
        <v>19.87</v>
      </c>
      <c r="L248" s="15">
        <v>0.38</v>
      </c>
      <c r="M248" s="15">
        <v>10.79</v>
      </c>
      <c r="N248" s="15">
        <v>7.99</v>
      </c>
      <c r="O248" s="15">
        <v>2.4</v>
      </c>
      <c r="P248" s="15">
        <v>0.11</v>
      </c>
      <c r="Q248" s="15">
        <v>0.52</v>
      </c>
      <c r="R248" s="15">
        <f t="shared" si="136"/>
        <v>100.02</v>
      </c>
      <c r="S248" s="15"/>
      <c r="T248" s="12">
        <f t="shared" si="114"/>
        <v>0.93</v>
      </c>
      <c r="U248" s="12">
        <f t="shared" si="114"/>
        <v>2.12</v>
      </c>
      <c r="V248" t="s">
        <v>352</v>
      </c>
      <c r="Y248" s="16">
        <f t="shared" si="115"/>
        <v>102.55000000000001</v>
      </c>
      <c r="Z248" s="16"/>
      <c r="AA248" s="7"/>
      <c r="AB248" s="7" t="s">
        <v>70</v>
      </c>
      <c r="AC248" s="7" t="s">
        <v>173</v>
      </c>
      <c r="AD248" s="7" t="s">
        <v>353</v>
      </c>
      <c r="AE248" s="7"/>
      <c r="AF248" s="17"/>
      <c r="AG248" s="18"/>
      <c r="AH248" s="7">
        <v>25000</v>
      </c>
      <c r="AI248" s="7">
        <v>1773.15</v>
      </c>
      <c r="AJ248" s="7"/>
      <c r="AK248" s="18"/>
      <c r="AL248" s="17"/>
      <c r="AM248" s="18"/>
      <c r="AN248" s="7"/>
      <c r="AO248" s="7"/>
      <c r="AP248" s="7"/>
      <c r="AQ248" s="7"/>
      <c r="AR248" s="7">
        <v>9300</v>
      </c>
      <c r="AS248" s="7">
        <v>21200</v>
      </c>
      <c r="AT248" s="7"/>
      <c r="AU248" s="7"/>
      <c r="AV248" s="12">
        <f t="shared" si="133"/>
        <v>2.12</v>
      </c>
      <c r="AW248" s="19">
        <f t="shared" si="116"/>
        <v>1.4454815755428134</v>
      </c>
      <c r="AX248" s="15">
        <f t="shared" si="117"/>
        <v>0.67451842445718668</v>
      </c>
      <c r="AY248" s="15">
        <f t="shared" si="134"/>
        <v>0.45497510493220544</v>
      </c>
      <c r="AZ248" s="7"/>
      <c r="BA248" s="7"/>
      <c r="BB248" s="7"/>
      <c r="BC248" s="7"/>
      <c r="BD248" s="7"/>
      <c r="BE248" s="15"/>
      <c r="BF248" s="16"/>
      <c r="BG248" s="16"/>
      <c r="BH248" s="20">
        <f t="shared" si="139"/>
        <v>0.48009122824198569</v>
      </c>
      <c r="BI248" s="20">
        <f t="shared" si="139"/>
        <v>4.080462215493825E-3</v>
      </c>
      <c r="BJ248" s="20">
        <f t="shared" si="139"/>
        <v>6.3445208525599664E-2</v>
      </c>
      <c r="BK248" s="20">
        <f t="shared" si="139"/>
        <v>0.17006875735477558</v>
      </c>
      <c r="BL248" s="20">
        <f t="shared" si="139"/>
        <v>3.2940144919048446E-3</v>
      </c>
      <c r="BM248" s="20">
        <f t="shared" si="138"/>
        <v>0.16462298419111901</v>
      </c>
      <c r="BN248" s="20">
        <f t="shared" si="138"/>
        <v>8.7615144810670342E-2</v>
      </c>
      <c r="BO248" s="20">
        <f t="shared" si="138"/>
        <v>2.3811340882154555E-2</v>
      </c>
      <c r="BP248" s="20">
        <f t="shared" si="138"/>
        <v>7.1809517764060511E-4</v>
      </c>
      <c r="BQ248" s="20">
        <f t="shared" si="138"/>
        <v>2.2527641086557398E-3</v>
      </c>
      <c r="BR248" s="20">
        <f t="shared" si="140"/>
        <v>2.9900882009262445E-2</v>
      </c>
      <c r="BS248" s="20">
        <f t="shared" si="140"/>
        <v>2.7908746420550745E-2</v>
      </c>
      <c r="BT248" s="6"/>
      <c r="BU248" s="6"/>
      <c r="BV248" s="6"/>
      <c r="BW248" s="6">
        <f t="shared" si="118"/>
        <v>0.78074029691764857</v>
      </c>
      <c r="BX248" s="6">
        <f t="shared" si="119"/>
        <v>6.6357831476148744E-3</v>
      </c>
      <c r="BY248" s="6">
        <f t="shared" si="120"/>
        <v>0.10317670481850903</v>
      </c>
      <c r="BZ248" s="6">
        <f t="shared" si="121"/>
        <v>0.2765714603863928</v>
      </c>
      <c r="CA248" s="6">
        <f t="shared" si="122"/>
        <v>5.3568357453191127E-3</v>
      </c>
      <c r="CB248" s="6">
        <f t="shared" si="123"/>
        <v>0.26771536323938067</v>
      </c>
      <c r="CC248" s="6">
        <f t="shared" si="124"/>
        <v>0.14248265777413199</v>
      </c>
      <c r="CD248" s="6">
        <f t="shared" si="125"/>
        <v>3.8722793204149793E-2</v>
      </c>
      <c r="CE248" s="6">
        <f t="shared" si="126"/>
        <v>1.1677902224109561E-3</v>
      </c>
      <c r="CF248" s="6">
        <f t="shared" si="127"/>
        <v>3.6635197970973652E-3</v>
      </c>
      <c r="CG248" s="6">
        <f t="shared" si="128"/>
        <v>5.1609322974472814E-2</v>
      </c>
      <c r="CH248" s="6">
        <f t="shared" si="129"/>
        <v>4.8170870256759833E-2</v>
      </c>
      <c r="CI248" s="6">
        <f t="shared" si="112"/>
        <v>1.6262332052526554</v>
      </c>
      <c r="CJ248">
        <f t="shared" si="113"/>
        <v>1.7260133984838879</v>
      </c>
      <c r="CK248" s="6"/>
    </row>
    <row r="249" spans="1:89" x14ac:dyDescent="0.45">
      <c r="A249" s="41" t="s">
        <v>588</v>
      </c>
      <c r="B249" s="7" t="s">
        <v>351</v>
      </c>
      <c r="C249" s="7">
        <v>10000</v>
      </c>
      <c r="D249" s="7">
        <v>1773.15</v>
      </c>
      <c r="E249" s="7" t="s">
        <v>351</v>
      </c>
      <c r="F249" s="7">
        <f t="shared" si="130"/>
        <v>1000</v>
      </c>
      <c r="G249" s="7">
        <f t="shared" si="131"/>
        <v>1500</v>
      </c>
      <c r="H249" s="15">
        <v>46.91</v>
      </c>
      <c r="I249" s="15">
        <v>0.53</v>
      </c>
      <c r="J249" s="15">
        <v>10.52</v>
      </c>
      <c r="K249" s="15">
        <v>19.87</v>
      </c>
      <c r="L249" s="15">
        <v>0.38</v>
      </c>
      <c r="M249" s="15">
        <v>10.79</v>
      </c>
      <c r="N249" s="15">
        <v>7.99</v>
      </c>
      <c r="O249" s="15">
        <v>2.4</v>
      </c>
      <c r="P249" s="15">
        <v>0.11</v>
      </c>
      <c r="Q249" s="15">
        <v>0.52</v>
      </c>
      <c r="R249" s="15">
        <f t="shared" si="136"/>
        <v>100.02</v>
      </c>
      <c r="S249" s="15"/>
      <c r="T249" s="12">
        <f t="shared" si="114"/>
        <v>0.5</v>
      </c>
      <c r="U249" s="12">
        <f t="shared" si="114"/>
        <v>0.52</v>
      </c>
      <c r="V249" t="s">
        <v>352</v>
      </c>
      <c r="Y249" s="16">
        <f t="shared" si="115"/>
        <v>100.52</v>
      </c>
      <c r="Z249" s="16"/>
      <c r="AA249" s="7"/>
      <c r="AB249" s="7" t="s">
        <v>70</v>
      </c>
      <c r="AC249" s="7" t="s">
        <v>173</v>
      </c>
      <c r="AD249" s="7" t="s">
        <v>354</v>
      </c>
      <c r="AE249" s="7"/>
      <c r="AF249" s="17"/>
      <c r="AG249" s="18"/>
      <c r="AH249" s="7">
        <v>10000</v>
      </c>
      <c r="AI249" s="7">
        <v>1773.15</v>
      </c>
      <c r="AJ249" s="7"/>
      <c r="AK249" s="18"/>
      <c r="AL249" s="17"/>
      <c r="AM249" s="18"/>
      <c r="AN249" s="7"/>
      <c r="AO249" s="7"/>
      <c r="AP249" s="7"/>
      <c r="AQ249" s="7"/>
      <c r="AR249" s="7">
        <v>5000</v>
      </c>
      <c r="AS249" s="7">
        <v>5200</v>
      </c>
      <c r="AT249" s="7"/>
      <c r="AU249" s="7"/>
      <c r="AV249" s="12">
        <f t="shared" si="133"/>
        <v>0.52</v>
      </c>
      <c r="AW249" s="19">
        <f t="shared" si="116"/>
        <v>0.61515874879821919</v>
      </c>
      <c r="AX249" s="15">
        <f t="shared" si="117"/>
        <v>9.5158748798219173E-2</v>
      </c>
      <c r="AY249" s="15">
        <f t="shared" si="134"/>
        <v>9.0551874728425786E-3</v>
      </c>
      <c r="AZ249" s="7"/>
      <c r="BA249" s="7"/>
      <c r="BB249" s="7"/>
      <c r="BC249" s="7"/>
      <c r="BD249" s="7"/>
      <c r="BE249" s="15"/>
      <c r="BF249" s="16"/>
      <c r="BG249" s="16"/>
      <c r="BH249" s="20">
        <f t="shared" si="139"/>
        <v>0.48009122824198569</v>
      </c>
      <c r="BI249" s="20">
        <f t="shared" si="139"/>
        <v>4.080462215493825E-3</v>
      </c>
      <c r="BJ249" s="20">
        <f t="shared" si="139"/>
        <v>6.3445208525599664E-2</v>
      </c>
      <c r="BK249" s="20">
        <f t="shared" si="139"/>
        <v>0.17006875735477558</v>
      </c>
      <c r="BL249" s="20">
        <f t="shared" si="139"/>
        <v>3.2940144919048446E-3</v>
      </c>
      <c r="BM249" s="20">
        <f t="shared" si="138"/>
        <v>0.16462298419111901</v>
      </c>
      <c r="BN249" s="20">
        <f t="shared" si="138"/>
        <v>8.7615144810670342E-2</v>
      </c>
      <c r="BO249" s="20">
        <f t="shared" si="138"/>
        <v>2.3811340882154555E-2</v>
      </c>
      <c r="BP249" s="20">
        <f t="shared" si="138"/>
        <v>7.1809517764060511E-4</v>
      </c>
      <c r="BQ249" s="20">
        <f t="shared" si="138"/>
        <v>2.2527641086557398E-3</v>
      </c>
      <c r="BR249" s="20">
        <f t="shared" si="140"/>
        <v>1.6656873754568501E-2</v>
      </c>
      <c r="BS249" s="20">
        <f t="shared" si="140"/>
        <v>7.0930047639085978E-3</v>
      </c>
      <c r="BT249" s="6"/>
      <c r="BU249" s="6"/>
      <c r="BV249" s="6"/>
      <c r="BW249" s="6">
        <f t="shared" si="118"/>
        <v>0.78074029691764857</v>
      </c>
      <c r="BX249" s="6">
        <f t="shared" si="119"/>
        <v>6.6357831476148744E-3</v>
      </c>
      <c r="BY249" s="6">
        <f t="shared" si="120"/>
        <v>0.10317670481850903</v>
      </c>
      <c r="BZ249" s="6">
        <f t="shared" si="121"/>
        <v>0.2765714603863928</v>
      </c>
      <c r="CA249" s="6">
        <f t="shared" si="122"/>
        <v>5.3568357453191127E-3</v>
      </c>
      <c r="CB249" s="6">
        <f t="shared" si="123"/>
        <v>0.26771536323938067</v>
      </c>
      <c r="CC249" s="6">
        <f t="shared" si="124"/>
        <v>0.14248265777413199</v>
      </c>
      <c r="CD249" s="6">
        <f t="shared" si="125"/>
        <v>3.8722793204149793E-2</v>
      </c>
      <c r="CE249" s="6">
        <f t="shared" si="126"/>
        <v>1.1677902224109561E-3</v>
      </c>
      <c r="CF249" s="6">
        <f t="shared" si="127"/>
        <v>3.6635197970973652E-3</v>
      </c>
      <c r="CG249" s="6">
        <f t="shared" si="128"/>
        <v>2.774694783573807E-2</v>
      </c>
      <c r="CH249" s="6">
        <f t="shared" si="129"/>
        <v>1.1815496478073166E-2</v>
      </c>
      <c r="CI249" s="6">
        <f t="shared" si="112"/>
        <v>1.6262332052526554</v>
      </c>
      <c r="CJ249">
        <f t="shared" si="113"/>
        <v>1.6657956495664668</v>
      </c>
      <c r="CK249" s="6"/>
    </row>
    <row r="250" spans="1:89" x14ac:dyDescent="0.45">
      <c r="A250" s="41" t="s">
        <v>588</v>
      </c>
      <c r="B250" s="7" t="s">
        <v>351</v>
      </c>
      <c r="C250" s="7">
        <v>15000</v>
      </c>
      <c r="D250" s="7">
        <v>1773.15</v>
      </c>
      <c r="E250" s="7" t="s">
        <v>351</v>
      </c>
      <c r="F250" s="7">
        <f t="shared" si="130"/>
        <v>1500</v>
      </c>
      <c r="G250" s="7">
        <f t="shared" si="131"/>
        <v>1500</v>
      </c>
      <c r="H250" s="15">
        <v>46.91</v>
      </c>
      <c r="I250" s="15">
        <v>0.53</v>
      </c>
      <c r="J250" s="15">
        <v>10.52</v>
      </c>
      <c r="K250" s="15">
        <v>19.87</v>
      </c>
      <c r="L250" s="15">
        <v>0.38</v>
      </c>
      <c r="M250" s="15">
        <v>10.79</v>
      </c>
      <c r="N250" s="15">
        <v>7.99</v>
      </c>
      <c r="O250" s="15">
        <v>2.4</v>
      </c>
      <c r="P250" s="15">
        <v>0.11</v>
      </c>
      <c r="Q250" s="15">
        <v>0.52</v>
      </c>
      <c r="R250" s="15">
        <f t="shared" si="136"/>
        <v>100.02</v>
      </c>
      <c r="S250" s="15"/>
      <c r="T250" s="12">
        <f t="shared" si="114"/>
        <v>0.37</v>
      </c>
      <c r="U250" s="12">
        <f t="shared" si="114"/>
        <v>1</v>
      </c>
      <c r="V250" t="s">
        <v>352</v>
      </c>
      <c r="Y250" s="16">
        <f t="shared" si="115"/>
        <v>100.87</v>
      </c>
      <c r="Z250" s="16"/>
      <c r="AA250" s="7"/>
      <c r="AB250" s="7" t="s">
        <v>70</v>
      </c>
      <c r="AC250" s="7" t="s">
        <v>173</v>
      </c>
      <c r="AD250" s="7" t="s">
        <v>354</v>
      </c>
      <c r="AE250" s="7"/>
      <c r="AF250" s="17"/>
      <c r="AG250" s="18"/>
      <c r="AH250" s="7">
        <v>15000</v>
      </c>
      <c r="AI250" s="7">
        <v>1773.15</v>
      </c>
      <c r="AJ250" s="7"/>
      <c r="AK250" s="18"/>
      <c r="AL250" s="17"/>
      <c r="AM250" s="18"/>
      <c r="AN250" s="7"/>
      <c r="AO250" s="7"/>
      <c r="AP250" s="7"/>
      <c r="AQ250" s="7"/>
      <c r="AR250" s="7">
        <v>3700</v>
      </c>
      <c r="AS250" s="7">
        <v>10000</v>
      </c>
      <c r="AT250" s="7"/>
      <c r="AU250" s="7"/>
      <c r="AV250" s="12">
        <f t="shared" si="133"/>
        <v>1</v>
      </c>
      <c r="AW250" s="19">
        <f t="shared" si="116"/>
        <v>0.89622897692068737</v>
      </c>
      <c r="AX250" s="15">
        <f t="shared" si="117"/>
        <v>0.10377102307931263</v>
      </c>
      <c r="AY250" s="15">
        <f t="shared" si="134"/>
        <v>1.0768425230927234E-2</v>
      </c>
      <c r="AZ250" s="7"/>
      <c r="BA250" s="7"/>
      <c r="BB250" s="7"/>
      <c r="BC250" s="7"/>
      <c r="BD250" s="7"/>
      <c r="BE250" s="15"/>
      <c r="BF250" s="16"/>
      <c r="BG250" s="16"/>
      <c r="BH250" s="20">
        <f t="shared" si="139"/>
        <v>0.48009122824198569</v>
      </c>
      <c r="BI250" s="20">
        <f t="shared" si="139"/>
        <v>4.080462215493825E-3</v>
      </c>
      <c r="BJ250" s="20">
        <f t="shared" si="139"/>
        <v>6.3445208525599664E-2</v>
      </c>
      <c r="BK250" s="20">
        <f t="shared" si="139"/>
        <v>0.17006875735477558</v>
      </c>
      <c r="BL250" s="20">
        <f t="shared" si="139"/>
        <v>3.2940144919048446E-3</v>
      </c>
      <c r="BM250" s="20">
        <f t="shared" si="138"/>
        <v>0.16462298419111901</v>
      </c>
      <c r="BN250" s="20">
        <f t="shared" si="138"/>
        <v>8.7615144810670342E-2</v>
      </c>
      <c r="BO250" s="20">
        <f t="shared" si="138"/>
        <v>2.3811340882154555E-2</v>
      </c>
      <c r="BP250" s="20">
        <f t="shared" si="138"/>
        <v>7.1809517764060511E-4</v>
      </c>
      <c r="BQ250" s="20">
        <f t="shared" si="138"/>
        <v>2.2527641086557398E-3</v>
      </c>
      <c r="BR250" s="20">
        <f t="shared" si="140"/>
        <v>1.2298824980340623E-2</v>
      </c>
      <c r="BS250" s="20">
        <f t="shared" si="140"/>
        <v>1.3610225326291813E-2</v>
      </c>
      <c r="BT250" s="6"/>
      <c r="BU250" s="6"/>
      <c r="BV250" s="6"/>
      <c r="BW250" s="6">
        <f t="shared" si="118"/>
        <v>0.78074029691764857</v>
      </c>
      <c r="BX250" s="6">
        <f t="shared" si="119"/>
        <v>6.6357831476148744E-3</v>
      </c>
      <c r="BY250" s="6">
        <f t="shared" si="120"/>
        <v>0.10317670481850903</v>
      </c>
      <c r="BZ250" s="6">
        <f t="shared" si="121"/>
        <v>0.2765714603863928</v>
      </c>
      <c r="CA250" s="6">
        <f t="shared" si="122"/>
        <v>5.3568357453191127E-3</v>
      </c>
      <c r="CB250" s="6">
        <f t="shared" si="123"/>
        <v>0.26771536323938067</v>
      </c>
      <c r="CC250" s="6">
        <f t="shared" si="124"/>
        <v>0.14248265777413199</v>
      </c>
      <c r="CD250" s="6">
        <f t="shared" si="125"/>
        <v>3.8722793204149793E-2</v>
      </c>
      <c r="CE250" s="6">
        <f t="shared" si="126"/>
        <v>1.1677902224109561E-3</v>
      </c>
      <c r="CF250" s="6">
        <f t="shared" si="127"/>
        <v>3.6635197970973652E-3</v>
      </c>
      <c r="CG250" s="6">
        <f t="shared" si="128"/>
        <v>2.0532741398446172E-2</v>
      </c>
      <c r="CH250" s="6">
        <f t="shared" si="129"/>
        <v>2.2722108611679163E-2</v>
      </c>
      <c r="CI250" s="6">
        <f t="shared" si="112"/>
        <v>1.6262332052526554</v>
      </c>
      <c r="CJ250">
        <f t="shared" si="113"/>
        <v>1.6694880552627807</v>
      </c>
      <c r="CK250" s="6"/>
    </row>
    <row r="251" spans="1:89" x14ac:dyDescent="0.45">
      <c r="A251" s="41" t="s">
        <v>588</v>
      </c>
      <c r="B251" s="7" t="s">
        <v>351</v>
      </c>
      <c r="C251" s="7">
        <v>20000</v>
      </c>
      <c r="D251" s="7">
        <v>1673.15</v>
      </c>
      <c r="E251" s="7" t="s">
        <v>351</v>
      </c>
      <c r="F251" s="7">
        <f t="shared" si="130"/>
        <v>2000</v>
      </c>
      <c r="G251" s="7">
        <f t="shared" si="131"/>
        <v>1400</v>
      </c>
      <c r="H251" s="15">
        <v>46.91</v>
      </c>
      <c r="I251" s="15">
        <v>0.53</v>
      </c>
      <c r="J251" s="15">
        <v>10.52</v>
      </c>
      <c r="K251" s="15">
        <v>19.87</v>
      </c>
      <c r="L251" s="15">
        <v>0.38</v>
      </c>
      <c r="M251" s="15">
        <v>10.79</v>
      </c>
      <c r="N251" s="15">
        <v>7.99</v>
      </c>
      <c r="O251" s="15">
        <v>2.4</v>
      </c>
      <c r="P251" s="15">
        <v>0.11</v>
      </c>
      <c r="Q251" s="15">
        <v>0.52</v>
      </c>
      <c r="R251" s="15">
        <f t="shared" si="136"/>
        <v>100.02</v>
      </c>
      <c r="S251" s="15"/>
      <c r="T251" s="12">
        <f t="shared" si="114"/>
        <v>0.82</v>
      </c>
      <c r="U251" s="12">
        <f t="shared" si="114"/>
        <v>1.59</v>
      </c>
      <c r="V251" t="s">
        <v>352</v>
      </c>
      <c r="Y251" s="16">
        <f t="shared" si="115"/>
        <v>101.91</v>
      </c>
      <c r="Z251" s="16"/>
      <c r="AA251" s="7"/>
      <c r="AB251" s="7" t="s">
        <v>70</v>
      </c>
      <c r="AC251" s="7" t="s">
        <v>173</v>
      </c>
      <c r="AD251" s="7" t="s">
        <v>354</v>
      </c>
      <c r="AE251" s="7"/>
      <c r="AF251" s="17"/>
      <c r="AG251" s="18"/>
      <c r="AH251" s="7">
        <v>20000</v>
      </c>
      <c r="AI251" s="7">
        <v>1673.15</v>
      </c>
      <c r="AJ251" s="7"/>
      <c r="AK251" s="18"/>
      <c r="AL251" s="17"/>
      <c r="AM251" s="18"/>
      <c r="AN251" s="7"/>
      <c r="AO251" s="7"/>
      <c r="AP251" s="7"/>
      <c r="AQ251" s="7"/>
      <c r="AR251" s="7">
        <v>8200</v>
      </c>
      <c r="AS251" s="7">
        <v>15900</v>
      </c>
      <c r="AT251" s="7"/>
      <c r="AU251" s="7"/>
      <c r="AV251" s="12">
        <f t="shared" si="133"/>
        <v>1.59</v>
      </c>
      <c r="AW251" s="19">
        <f t="shared" si="116"/>
        <v>1.1652509546515293</v>
      </c>
      <c r="AX251" s="15">
        <f t="shared" si="117"/>
        <v>0.4247490453484708</v>
      </c>
      <c r="AY251" s="15">
        <f t="shared" si="134"/>
        <v>0.18041175152443731</v>
      </c>
      <c r="AZ251" s="7"/>
      <c r="BA251" s="7"/>
      <c r="BB251" s="7"/>
      <c r="BC251" s="7"/>
      <c r="BD251" s="7"/>
      <c r="BE251" s="15"/>
      <c r="BF251" s="16"/>
      <c r="BG251" s="16"/>
      <c r="BH251" s="20">
        <f t="shared" si="139"/>
        <v>0.48009122824198569</v>
      </c>
      <c r="BI251" s="20">
        <f t="shared" si="139"/>
        <v>4.080462215493825E-3</v>
      </c>
      <c r="BJ251" s="20">
        <f t="shared" si="139"/>
        <v>6.3445208525599664E-2</v>
      </c>
      <c r="BK251" s="20">
        <f t="shared" si="139"/>
        <v>0.17006875735477558</v>
      </c>
      <c r="BL251" s="20">
        <f t="shared" si="139"/>
        <v>3.2940144919048446E-3</v>
      </c>
      <c r="BM251" s="20">
        <f t="shared" si="138"/>
        <v>0.16462298419111901</v>
      </c>
      <c r="BN251" s="20">
        <f t="shared" si="138"/>
        <v>8.7615144810670342E-2</v>
      </c>
      <c r="BO251" s="20">
        <f t="shared" si="138"/>
        <v>2.3811340882154555E-2</v>
      </c>
      <c r="BP251" s="20">
        <f t="shared" si="138"/>
        <v>7.1809517764060511E-4</v>
      </c>
      <c r="BQ251" s="20">
        <f t="shared" si="138"/>
        <v>2.2527641086557398E-3</v>
      </c>
      <c r="BR251" s="20">
        <f t="shared" si="140"/>
        <v>2.6644353281376459E-2</v>
      </c>
      <c r="BS251" s="20">
        <f t="shared" si="140"/>
        <v>2.1153969478869605E-2</v>
      </c>
      <c r="BT251" s="6"/>
      <c r="BU251" s="6"/>
      <c r="BV251" s="6"/>
      <c r="BW251" s="6">
        <f t="shared" si="118"/>
        <v>0.78074029691764857</v>
      </c>
      <c r="BX251" s="6">
        <f t="shared" si="119"/>
        <v>6.6357831476148744E-3</v>
      </c>
      <c r="BY251" s="6">
        <f t="shared" si="120"/>
        <v>0.10317670481850903</v>
      </c>
      <c r="BZ251" s="6">
        <f t="shared" si="121"/>
        <v>0.2765714603863928</v>
      </c>
      <c r="CA251" s="6">
        <f t="shared" si="122"/>
        <v>5.3568357453191127E-3</v>
      </c>
      <c r="CB251" s="6">
        <f t="shared" si="123"/>
        <v>0.26771536323938067</v>
      </c>
      <c r="CC251" s="6">
        <f t="shared" si="124"/>
        <v>0.14248265777413199</v>
      </c>
      <c r="CD251" s="6">
        <f t="shared" si="125"/>
        <v>3.8722793204149793E-2</v>
      </c>
      <c r="CE251" s="6">
        <f t="shared" si="126"/>
        <v>1.1677902224109561E-3</v>
      </c>
      <c r="CF251" s="6">
        <f t="shared" si="127"/>
        <v>3.6635197970973652E-3</v>
      </c>
      <c r="CG251" s="6">
        <f t="shared" si="128"/>
        <v>4.5504994450610431E-2</v>
      </c>
      <c r="CH251" s="6">
        <f t="shared" si="129"/>
        <v>3.6128152692569873E-2</v>
      </c>
      <c r="CI251" s="6">
        <f t="shared" si="112"/>
        <v>1.6262332052526554</v>
      </c>
      <c r="CJ251">
        <f t="shared" si="113"/>
        <v>1.7078663523958357</v>
      </c>
      <c r="CK251" s="6"/>
    </row>
    <row r="252" spans="1:89" x14ac:dyDescent="0.45">
      <c r="A252" s="41" t="s">
        <v>588</v>
      </c>
      <c r="B252" s="7" t="s">
        <v>351</v>
      </c>
      <c r="C252" s="7">
        <v>20000</v>
      </c>
      <c r="D252" s="7">
        <v>1723.15</v>
      </c>
      <c r="E252" s="7" t="s">
        <v>351</v>
      </c>
      <c r="F252" s="7">
        <f t="shared" si="130"/>
        <v>2000</v>
      </c>
      <c r="G252" s="7">
        <f t="shared" si="131"/>
        <v>1450</v>
      </c>
      <c r="H252" s="15">
        <v>46.91</v>
      </c>
      <c r="I252" s="15">
        <v>0.53</v>
      </c>
      <c r="J252" s="15">
        <v>10.52</v>
      </c>
      <c r="K252" s="15">
        <v>19.87</v>
      </c>
      <c r="L252" s="15">
        <v>0.38</v>
      </c>
      <c r="M252" s="15">
        <v>10.79</v>
      </c>
      <c r="N252" s="15">
        <v>7.99</v>
      </c>
      <c r="O252" s="15">
        <v>2.4</v>
      </c>
      <c r="P252" s="15">
        <v>0.11</v>
      </c>
      <c r="Q252" s="15">
        <v>0.52</v>
      </c>
      <c r="R252" s="15">
        <f t="shared" si="136"/>
        <v>100.02</v>
      </c>
      <c r="S252" s="15"/>
      <c r="T252" s="12">
        <f t="shared" si="114"/>
        <v>0.72</v>
      </c>
      <c r="U252" s="12">
        <f t="shared" si="114"/>
        <v>1.54</v>
      </c>
      <c r="V252" t="s">
        <v>352</v>
      </c>
      <c r="Y252" s="16">
        <f t="shared" si="115"/>
        <v>101.76</v>
      </c>
      <c r="Z252" s="16"/>
      <c r="AA252" s="7"/>
      <c r="AB252" s="7" t="s">
        <v>70</v>
      </c>
      <c r="AC252" s="7" t="s">
        <v>173</v>
      </c>
      <c r="AD252" s="7" t="s">
        <v>354</v>
      </c>
      <c r="AE252" s="7"/>
      <c r="AF252" s="17"/>
      <c r="AG252" s="18"/>
      <c r="AH252" s="7">
        <v>20000</v>
      </c>
      <c r="AI252" s="7">
        <v>1723.15</v>
      </c>
      <c r="AJ252" s="7"/>
      <c r="AK252" s="18"/>
      <c r="AL252" s="17"/>
      <c r="AM252" s="18"/>
      <c r="AN252" s="7"/>
      <c r="AO252" s="7"/>
      <c r="AP252" s="7"/>
      <c r="AQ252" s="7"/>
      <c r="AR252" s="7">
        <v>7200</v>
      </c>
      <c r="AS252" s="7">
        <v>15400</v>
      </c>
      <c r="AT252" s="7"/>
      <c r="AU252" s="7"/>
      <c r="AV252" s="12">
        <f t="shared" si="133"/>
        <v>1.54</v>
      </c>
      <c r="AW252" s="19">
        <f t="shared" si="116"/>
        <v>1.1682836246591837</v>
      </c>
      <c r="AX252" s="15">
        <f t="shared" si="117"/>
        <v>0.37171637534081636</v>
      </c>
      <c r="AY252" s="15">
        <f t="shared" si="134"/>
        <v>0.13817306369651466</v>
      </c>
      <c r="AZ252" s="7"/>
      <c r="BA252" s="7"/>
      <c r="BB252" s="7"/>
      <c r="BC252" s="7"/>
      <c r="BD252" s="7"/>
      <c r="BE252" s="15"/>
      <c r="BF252" s="16"/>
      <c r="BG252" s="16"/>
      <c r="BH252" s="20">
        <f t="shared" si="139"/>
        <v>0.48009122824198569</v>
      </c>
      <c r="BI252" s="20">
        <f t="shared" si="139"/>
        <v>4.080462215493825E-3</v>
      </c>
      <c r="BJ252" s="20">
        <f t="shared" si="139"/>
        <v>6.3445208525599664E-2</v>
      </c>
      <c r="BK252" s="20">
        <f t="shared" si="139"/>
        <v>0.17006875735477558</v>
      </c>
      <c r="BL252" s="20">
        <f t="shared" si="139"/>
        <v>3.2940144919048446E-3</v>
      </c>
      <c r="BM252" s="20">
        <f t="shared" si="138"/>
        <v>0.16462298419111901</v>
      </c>
      <c r="BN252" s="20">
        <f t="shared" si="138"/>
        <v>8.7615144810670342E-2</v>
      </c>
      <c r="BO252" s="20">
        <f t="shared" si="138"/>
        <v>2.3811340882154555E-2</v>
      </c>
      <c r="BP252" s="20">
        <f t="shared" si="138"/>
        <v>7.1809517764060511E-4</v>
      </c>
      <c r="BQ252" s="20">
        <f t="shared" si="138"/>
        <v>2.2527641086557398E-3</v>
      </c>
      <c r="BR252" s="20">
        <f t="shared" si="140"/>
        <v>2.3486982415598948E-2</v>
      </c>
      <c r="BS252" s="20">
        <f t="shared" si="140"/>
        <v>2.0569269345944212E-2</v>
      </c>
      <c r="BT252" s="6"/>
      <c r="BU252" s="6"/>
      <c r="BV252" s="6"/>
      <c r="BW252" s="6">
        <f t="shared" si="118"/>
        <v>0.78074029691764857</v>
      </c>
      <c r="BX252" s="6">
        <f t="shared" si="119"/>
        <v>6.6357831476148744E-3</v>
      </c>
      <c r="BY252" s="6">
        <f t="shared" si="120"/>
        <v>0.10317670481850903</v>
      </c>
      <c r="BZ252" s="6">
        <f t="shared" si="121"/>
        <v>0.2765714603863928</v>
      </c>
      <c r="CA252" s="6">
        <f t="shared" si="122"/>
        <v>5.3568357453191127E-3</v>
      </c>
      <c r="CB252" s="6">
        <f t="shared" si="123"/>
        <v>0.26771536323938067</v>
      </c>
      <c r="CC252" s="6">
        <f t="shared" si="124"/>
        <v>0.14248265777413199</v>
      </c>
      <c r="CD252" s="6">
        <f t="shared" si="125"/>
        <v>3.8722793204149793E-2</v>
      </c>
      <c r="CE252" s="6">
        <f t="shared" si="126"/>
        <v>1.1677902224109561E-3</v>
      </c>
      <c r="CF252" s="6">
        <f t="shared" si="127"/>
        <v>3.6635197970973652E-3</v>
      </c>
      <c r="CG252" s="6">
        <f t="shared" si="128"/>
        <v>3.9955604883462816E-2</v>
      </c>
      <c r="CH252" s="6">
        <f t="shared" si="129"/>
        <v>3.4992047261985917E-2</v>
      </c>
      <c r="CI252" s="6">
        <f t="shared" si="112"/>
        <v>1.6262332052526554</v>
      </c>
      <c r="CJ252">
        <f t="shared" si="113"/>
        <v>1.7011808573981042</v>
      </c>
      <c r="CK252" s="6"/>
    </row>
    <row r="253" spans="1:89" x14ac:dyDescent="0.45">
      <c r="A253" s="41" t="s">
        <v>588</v>
      </c>
      <c r="B253" s="7" t="s">
        <v>351</v>
      </c>
      <c r="C253" s="7">
        <v>20000</v>
      </c>
      <c r="D253" s="7">
        <v>1773.15</v>
      </c>
      <c r="E253" s="7" t="s">
        <v>351</v>
      </c>
      <c r="F253" s="7">
        <f t="shared" si="130"/>
        <v>2000</v>
      </c>
      <c r="G253" s="7">
        <f t="shared" si="131"/>
        <v>1500</v>
      </c>
      <c r="H253" s="15">
        <v>46.91</v>
      </c>
      <c r="I253" s="15">
        <v>0.53</v>
      </c>
      <c r="J253" s="15">
        <v>10.52</v>
      </c>
      <c r="K253" s="15">
        <v>19.87</v>
      </c>
      <c r="L253" s="15">
        <v>0.38</v>
      </c>
      <c r="M253" s="15">
        <v>10.79</v>
      </c>
      <c r="N253" s="15">
        <v>7.99</v>
      </c>
      <c r="O253" s="15">
        <v>2.4</v>
      </c>
      <c r="P253" s="15">
        <v>0.11</v>
      </c>
      <c r="Q253" s="15">
        <v>0.52</v>
      </c>
      <c r="R253" s="15">
        <f t="shared" si="136"/>
        <v>100.02</v>
      </c>
      <c r="S253" s="15"/>
      <c r="T253" s="12">
        <f t="shared" si="114"/>
        <v>0.73</v>
      </c>
      <c r="U253" s="12">
        <f t="shared" si="114"/>
        <v>1.42</v>
      </c>
      <c r="V253" t="s">
        <v>352</v>
      </c>
      <c r="Y253" s="16">
        <f t="shared" si="115"/>
        <v>101.65</v>
      </c>
      <c r="Z253" s="16"/>
      <c r="AA253" s="7"/>
      <c r="AB253" s="7" t="s">
        <v>70</v>
      </c>
      <c r="AC253" s="7" t="s">
        <v>173</v>
      </c>
      <c r="AD253" s="7" t="s">
        <v>354</v>
      </c>
      <c r="AE253" s="7"/>
      <c r="AF253" s="17"/>
      <c r="AG253" s="18"/>
      <c r="AH253" s="7">
        <v>20000</v>
      </c>
      <c r="AI253" s="7">
        <v>1773.15</v>
      </c>
      <c r="AJ253" s="7"/>
      <c r="AK253" s="18"/>
      <c r="AL253" s="17"/>
      <c r="AM253" s="18"/>
      <c r="AN253" s="7"/>
      <c r="AO253" s="7"/>
      <c r="AP253" s="7"/>
      <c r="AQ253" s="7"/>
      <c r="AR253" s="7">
        <v>7300</v>
      </c>
      <c r="AS253" s="7">
        <v>14200</v>
      </c>
      <c r="AT253" s="7"/>
      <c r="AU253" s="7"/>
      <c r="AV253" s="12">
        <f t="shared" si="133"/>
        <v>1.42</v>
      </c>
      <c r="AW253" s="19">
        <f t="shared" si="116"/>
        <v>1.1695116641952867</v>
      </c>
      <c r="AX253" s="15">
        <f t="shared" si="117"/>
        <v>0.25048833580471319</v>
      </c>
      <c r="AY253" s="15">
        <f t="shared" si="134"/>
        <v>6.2744406374214759E-2</v>
      </c>
      <c r="AZ253" s="7"/>
      <c r="BA253" s="7"/>
      <c r="BB253" s="7"/>
      <c r="BC253" s="7"/>
      <c r="BD253" s="7"/>
      <c r="BE253" s="15"/>
      <c r="BF253" s="16"/>
      <c r="BG253" s="16"/>
      <c r="BH253" s="20">
        <f t="shared" si="139"/>
        <v>0.48009122824198569</v>
      </c>
      <c r="BI253" s="20">
        <f t="shared" si="139"/>
        <v>4.080462215493825E-3</v>
      </c>
      <c r="BJ253" s="20">
        <f t="shared" si="139"/>
        <v>6.3445208525599664E-2</v>
      </c>
      <c r="BK253" s="20">
        <f t="shared" si="139"/>
        <v>0.17006875735477558</v>
      </c>
      <c r="BL253" s="20">
        <f t="shared" si="139"/>
        <v>3.2940144919048446E-3</v>
      </c>
      <c r="BM253" s="20">
        <f t="shared" si="138"/>
        <v>0.16462298419111901</v>
      </c>
      <c r="BN253" s="20">
        <f t="shared" si="138"/>
        <v>8.7615144810670342E-2</v>
      </c>
      <c r="BO253" s="20">
        <f t="shared" si="138"/>
        <v>2.3811340882154555E-2</v>
      </c>
      <c r="BP253" s="20">
        <f t="shared" si="138"/>
        <v>7.1809517764060511E-4</v>
      </c>
      <c r="BQ253" s="20">
        <f t="shared" si="138"/>
        <v>2.2527641086557398E-3</v>
      </c>
      <c r="BR253" s="20">
        <f t="shared" si="140"/>
        <v>2.3843629093709844E-2</v>
      </c>
      <c r="BS253" s="20">
        <f t="shared" si="140"/>
        <v>1.8990712531133488E-2</v>
      </c>
      <c r="BT253" s="6"/>
      <c r="BU253" s="6"/>
      <c r="BV253" s="6"/>
      <c r="BW253" s="6">
        <f t="shared" si="118"/>
        <v>0.78074029691764857</v>
      </c>
      <c r="BX253" s="6">
        <f t="shared" si="119"/>
        <v>6.6357831476148744E-3</v>
      </c>
      <c r="BY253" s="6">
        <f t="shared" si="120"/>
        <v>0.10317670481850903</v>
      </c>
      <c r="BZ253" s="6">
        <f t="shared" si="121"/>
        <v>0.2765714603863928</v>
      </c>
      <c r="CA253" s="6">
        <f t="shared" si="122"/>
        <v>5.3568357453191127E-3</v>
      </c>
      <c r="CB253" s="6">
        <f t="shared" si="123"/>
        <v>0.26771536323938067</v>
      </c>
      <c r="CC253" s="6">
        <f t="shared" si="124"/>
        <v>0.14248265777413199</v>
      </c>
      <c r="CD253" s="6">
        <f t="shared" si="125"/>
        <v>3.8722793204149793E-2</v>
      </c>
      <c r="CE253" s="6">
        <f t="shared" si="126"/>
        <v>1.1677902224109561E-3</v>
      </c>
      <c r="CF253" s="6">
        <f t="shared" si="127"/>
        <v>3.6635197970973652E-3</v>
      </c>
      <c r="CG253" s="6">
        <f t="shared" si="128"/>
        <v>4.0510543840177583E-2</v>
      </c>
      <c r="CH253" s="6">
        <f t="shared" si="129"/>
        <v>3.2265394228584411E-2</v>
      </c>
      <c r="CI253" s="6">
        <f t="shared" si="112"/>
        <v>1.6262332052526554</v>
      </c>
      <c r="CJ253">
        <f t="shared" si="113"/>
        <v>1.6990091433214174</v>
      </c>
      <c r="CK253" s="6"/>
    </row>
    <row r="254" spans="1:89" x14ac:dyDescent="0.45">
      <c r="A254" s="41" t="s">
        <v>588</v>
      </c>
      <c r="B254" s="7" t="s">
        <v>351</v>
      </c>
      <c r="C254" s="7">
        <v>20000</v>
      </c>
      <c r="D254" s="7">
        <v>1823.15</v>
      </c>
      <c r="E254" s="7" t="s">
        <v>351</v>
      </c>
      <c r="F254" s="7">
        <f t="shared" si="130"/>
        <v>2000</v>
      </c>
      <c r="G254" s="7">
        <f t="shared" si="131"/>
        <v>1550</v>
      </c>
      <c r="H254" s="15">
        <v>46.91</v>
      </c>
      <c r="I254" s="15">
        <v>0.53</v>
      </c>
      <c r="J254" s="15">
        <v>10.52</v>
      </c>
      <c r="K254" s="15">
        <v>19.87</v>
      </c>
      <c r="L254" s="15">
        <v>0.38</v>
      </c>
      <c r="M254" s="15">
        <v>10.79</v>
      </c>
      <c r="N254" s="15">
        <v>7.99</v>
      </c>
      <c r="O254" s="15">
        <v>2.4</v>
      </c>
      <c r="P254" s="15">
        <v>0.11</v>
      </c>
      <c r="Q254" s="15">
        <v>0.52</v>
      </c>
      <c r="R254" s="15">
        <f t="shared" si="136"/>
        <v>100.02</v>
      </c>
      <c r="S254" s="15"/>
      <c r="T254" s="12">
        <f t="shared" si="114"/>
        <v>0.88</v>
      </c>
      <c r="U254" s="12">
        <f t="shared" si="114"/>
        <v>1.44</v>
      </c>
      <c r="V254" t="s">
        <v>352</v>
      </c>
      <c r="Y254" s="16">
        <f t="shared" si="115"/>
        <v>101.82</v>
      </c>
      <c r="Z254" s="16"/>
      <c r="AA254" s="7"/>
      <c r="AB254" s="7" t="s">
        <v>70</v>
      </c>
      <c r="AC254" s="7" t="s">
        <v>173</v>
      </c>
      <c r="AD254" s="7" t="s">
        <v>354</v>
      </c>
      <c r="AE254" s="7"/>
      <c r="AF254" s="17"/>
      <c r="AG254" s="18"/>
      <c r="AH254" s="7">
        <v>20000</v>
      </c>
      <c r="AI254" s="7">
        <v>1823.15</v>
      </c>
      <c r="AJ254" s="7"/>
      <c r="AK254" s="18"/>
      <c r="AL254" s="17"/>
      <c r="AM254" s="18"/>
      <c r="AN254" s="7"/>
      <c r="AO254" s="7"/>
      <c r="AP254" s="7"/>
      <c r="AQ254" s="7"/>
      <c r="AR254" s="7">
        <v>8800</v>
      </c>
      <c r="AS254" s="7">
        <v>14400</v>
      </c>
      <c r="AT254" s="7"/>
      <c r="AU254" s="7"/>
      <c r="AV254" s="12">
        <f t="shared" si="133"/>
        <v>1.44</v>
      </c>
      <c r="AW254" s="19">
        <f t="shared" si="116"/>
        <v>1.1685105674205889</v>
      </c>
      <c r="AX254" s="15">
        <f t="shared" si="117"/>
        <v>0.27148943257941105</v>
      </c>
      <c r="AY254" s="15">
        <f t="shared" si="134"/>
        <v>7.3706512002290572E-2</v>
      </c>
      <c r="AZ254" s="7"/>
      <c r="BA254" s="7"/>
      <c r="BB254" s="7"/>
      <c r="BC254" s="7"/>
      <c r="BD254" s="7"/>
      <c r="BE254" s="15"/>
      <c r="BF254" s="16"/>
      <c r="BG254" s="16"/>
      <c r="BH254" s="20">
        <f t="shared" si="139"/>
        <v>0.48009122824198569</v>
      </c>
      <c r="BI254" s="20">
        <f t="shared" si="139"/>
        <v>4.080462215493825E-3</v>
      </c>
      <c r="BJ254" s="20">
        <f t="shared" si="139"/>
        <v>6.3445208525599664E-2</v>
      </c>
      <c r="BK254" s="20">
        <f t="shared" si="139"/>
        <v>0.17006875735477558</v>
      </c>
      <c r="BL254" s="20">
        <f t="shared" si="139"/>
        <v>3.2940144919048446E-3</v>
      </c>
      <c r="BM254" s="20">
        <f t="shared" si="138"/>
        <v>0.16462298419111901</v>
      </c>
      <c r="BN254" s="20">
        <f t="shared" si="138"/>
        <v>8.7615144810670342E-2</v>
      </c>
      <c r="BO254" s="20">
        <f t="shared" si="138"/>
        <v>2.3811340882154555E-2</v>
      </c>
      <c r="BP254" s="20">
        <f t="shared" si="138"/>
        <v>7.1809517764060511E-4</v>
      </c>
      <c r="BQ254" s="20">
        <f t="shared" si="138"/>
        <v>2.2527641086557398E-3</v>
      </c>
      <c r="BR254" s="20">
        <f t="shared" si="140"/>
        <v>2.8595257509587954E-2</v>
      </c>
      <c r="BS254" s="20">
        <f t="shared" si="140"/>
        <v>1.9159194657846254E-2</v>
      </c>
      <c r="BT254" s="6"/>
      <c r="BU254" s="6"/>
      <c r="BV254" s="6"/>
      <c r="BW254" s="6">
        <f t="shared" si="118"/>
        <v>0.78074029691764857</v>
      </c>
      <c r="BX254" s="6">
        <f t="shared" si="119"/>
        <v>6.6357831476148744E-3</v>
      </c>
      <c r="BY254" s="6">
        <f t="shared" si="120"/>
        <v>0.10317670481850903</v>
      </c>
      <c r="BZ254" s="6">
        <f t="shared" si="121"/>
        <v>0.2765714603863928</v>
      </c>
      <c r="CA254" s="6">
        <f t="shared" si="122"/>
        <v>5.3568357453191127E-3</v>
      </c>
      <c r="CB254" s="6">
        <f t="shared" si="123"/>
        <v>0.26771536323938067</v>
      </c>
      <c r="CC254" s="6">
        <f t="shared" si="124"/>
        <v>0.14248265777413199</v>
      </c>
      <c r="CD254" s="6">
        <f t="shared" si="125"/>
        <v>3.8722793204149793E-2</v>
      </c>
      <c r="CE254" s="6">
        <f t="shared" si="126"/>
        <v>1.1677902224109561E-3</v>
      </c>
      <c r="CF254" s="6">
        <f t="shared" si="127"/>
        <v>3.6635197970973652E-3</v>
      </c>
      <c r="CG254" s="6">
        <f t="shared" si="128"/>
        <v>4.8834628190899003E-2</v>
      </c>
      <c r="CH254" s="6">
        <f t="shared" si="129"/>
        <v>3.2719836400817999E-2</v>
      </c>
      <c r="CI254" s="6">
        <f t="shared" si="112"/>
        <v>1.6262332052526554</v>
      </c>
      <c r="CJ254">
        <f t="shared" si="113"/>
        <v>1.7077876698443724</v>
      </c>
      <c r="CK254" s="6"/>
    </row>
    <row r="255" spans="1:89" x14ac:dyDescent="0.45">
      <c r="A255" s="41" t="s">
        <v>588</v>
      </c>
      <c r="B255" s="7" t="s">
        <v>351</v>
      </c>
      <c r="C255" s="7">
        <v>20000</v>
      </c>
      <c r="D255" s="7">
        <v>1848.15</v>
      </c>
      <c r="E255" s="7" t="s">
        <v>351</v>
      </c>
      <c r="F255" s="7">
        <f t="shared" si="130"/>
        <v>2000</v>
      </c>
      <c r="G255" s="7">
        <f t="shared" si="131"/>
        <v>1575</v>
      </c>
      <c r="H255" s="15">
        <v>46.91</v>
      </c>
      <c r="I255" s="15">
        <v>0.53</v>
      </c>
      <c r="J255" s="15">
        <v>10.52</v>
      </c>
      <c r="K255" s="15">
        <v>19.87</v>
      </c>
      <c r="L255" s="15">
        <v>0.38</v>
      </c>
      <c r="M255" s="15">
        <v>10.79</v>
      </c>
      <c r="N255" s="15">
        <v>7.99</v>
      </c>
      <c r="O255" s="15">
        <v>2.4</v>
      </c>
      <c r="P255" s="15">
        <v>0.11</v>
      </c>
      <c r="Q255" s="15">
        <v>0.52</v>
      </c>
      <c r="R255" s="15">
        <f t="shared" si="136"/>
        <v>100.02</v>
      </c>
      <c r="S255" s="15"/>
      <c r="T255" s="12">
        <f t="shared" si="114"/>
        <v>0.36</v>
      </c>
      <c r="U255" s="12">
        <f t="shared" si="114"/>
        <v>1.26</v>
      </c>
      <c r="V255" t="s">
        <v>352</v>
      </c>
      <c r="Y255" s="16">
        <f t="shared" si="115"/>
        <v>101.12</v>
      </c>
      <c r="Z255" s="16"/>
      <c r="AA255" s="7"/>
      <c r="AB255" s="7" t="s">
        <v>70</v>
      </c>
      <c r="AC255" s="7" t="s">
        <v>173</v>
      </c>
      <c r="AD255" s="7" t="s">
        <v>354</v>
      </c>
      <c r="AE255" s="7"/>
      <c r="AF255" s="17"/>
      <c r="AG255" s="18"/>
      <c r="AH255" s="7">
        <v>20000</v>
      </c>
      <c r="AI255" s="7">
        <v>1848.15</v>
      </c>
      <c r="AJ255" s="7"/>
      <c r="AK255" s="18"/>
      <c r="AL255" s="17"/>
      <c r="AM255" s="18"/>
      <c r="AN255" s="7"/>
      <c r="AO255" s="7"/>
      <c r="AP255" s="7"/>
      <c r="AQ255" s="7"/>
      <c r="AR255" s="7">
        <v>3600</v>
      </c>
      <c r="AS255" s="7">
        <v>12600</v>
      </c>
      <c r="AT255" s="7"/>
      <c r="AU255" s="7"/>
      <c r="AV255" s="12">
        <f t="shared" si="133"/>
        <v>1.26</v>
      </c>
      <c r="AW255" s="19">
        <f t="shared" si="116"/>
        <v>1.1773083199166028</v>
      </c>
      <c r="AX255" s="15">
        <f t="shared" si="117"/>
        <v>8.2691680083397223E-2</v>
      </c>
      <c r="AY255" s="15">
        <f t="shared" si="134"/>
        <v>6.8379139550149128E-3</v>
      </c>
      <c r="AZ255" s="7"/>
      <c r="BA255" s="7"/>
      <c r="BB255" s="7"/>
      <c r="BC255" s="7"/>
      <c r="BD255" s="7"/>
      <c r="BE255" s="15"/>
      <c r="BF255" s="16"/>
      <c r="BG255" s="16"/>
      <c r="BH255" s="20">
        <f t="shared" si="139"/>
        <v>0.48009122824198569</v>
      </c>
      <c r="BI255" s="20">
        <f t="shared" si="139"/>
        <v>4.080462215493825E-3</v>
      </c>
      <c r="BJ255" s="20">
        <f t="shared" si="139"/>
        <v>6.3445208525599664E-2</v>
      </c>
      <c r="BK255" s="20">
        <f t="shared" si="139"/>
        <v>0.17006875735477558</v>
      </c>
      <c r="BL255" s="20">
        <f t="shared" si="139"/>
        <v>3.2940144919048446E-3</v>
      </c>
      <c r="BM255" s="20">
        <f t="shared" si="138"/>
        <v>0.16462298419111901</v>
      </c>
      <c r="BN255" s="20">
        <f t="shared" si="138"/>
        <v>8.7615144810670342E-2</v>
      </c>
      <c r="BO255" s="20">
        <f t="shared" si="138"/>
        <v>2.3811340882154555E-2</v>
      </c>
      <c r="BP255" s="20">
        <f t="shared" si="138"/>
        <v>7.1809517764060511E-4</v>
      </c>
      <c r="BQ255" s="20">
        <f t="shared" si="138"/>
        <v>2.2527641086557398E-3</v>
      </c>
      <c r="BR255" s="20">
        <f t="shared" si="140"/>
        <v>1.1928179485373081E-2</v>
      </c>
      <c r="BS255" s="20">
        <f t="shared" si="140"/>
        <v>1.7094075895080215E-2</v>
      </c>
      <c r="BT255" s="6"/>
      <c r="BU255" s="6"/>
      <c r="BV255" s="6"/>
      <c r="BW255" s="6">
        <f t="shared" si="118"/>
        <v>0.78074029691764857</v>
      </c>
      <c r="BX255" s="6">
        <f t="shared" si="119"/>
        <v>6.6357831476148744E-3</v>
      </c>
      <c r="BY255" s="6">
        <f t="shared" si="120"/>
        <v>0.10317670481850903</v>
      </c>
      <c r="BZ255" s="6">
        <f t="shared" si="121"/>
        <v>0.2765714603863928</v>
      </c>
      <c r="CA255" s="6">
        <f t="shared" si="122"/>
        <v>5.3568357453191127E-3</v>
      </c>
      <c r="CB255" s="6">
        <f t="shared" si="123"/>
        <v>0.26771536323938067</v>
      </c>
      <c r="CC255" s="6">
        <f t="shared" si="124"/>
        <v>0.14248265777413199</v>
      </c>
      <c r="CD255" s="6">
        <f t="shared" si="125"/>
        <v>3.8722793204149793E-2</v>
      </c>
      <c r="CE255" s="6">
        <f t="shared" si="126"/>
        <v>1.1677902224109561E-3</v>
      </c>
      <c r="CF255" s="6">
        <f t="shared" si="127"/>
        <v>3.6635197970973652E-3</v>
      </c>
      <c r="CG255" s="6">
        <f t="shared" si="128"/>
        <v>1.9977802441731408E-2</v>
      </c>
      <c r="CH255" s="6">
        <f t="shared" si="129"/>
        <v>2.8629856850715747E-2</v>
      </c>
      <c r="CI255" s="6">
        <f t="shared" si="112"/>
        <v>1.6262332052526554</v>
      </c>
      <c r="CJ255">
        <f t="shared" si="113"/>
        <v>1.6748408645451025</v>
      </c>
      <c r="CK255" s="6"/>
    </row>
    <row r="256" spans="1:89" x14ac:dyDescent="0.45">
      <c r="A256" s="41" t="s">
        <v>588</v>
      </c>
      <c r="B256" s="7" t="s">
        <v>351</v>
      </c>
      <c r="C256" s="7">
        <v>25000</v>
      </c>
      <c r="D256" s="7">
        <v>1773.15</v>
      </c>
      <c r="E256" s="7" t="s">
        <v>351</v>
      </c>
      <c r="F256" s="7">
        <f t="shared" si="130"/>
        <v>2500</v>
      </c>
      <c r="G256" s="7">
        <f t="shared" si="131"/>
        <v>1500</v>
      </c>
      <c r="H256" s="15">
        <v>46.91</v>
      </c>
      <c r="I256" s="15">
        <v>0.53</v>
      </c>
      <c r="J256" s="15">
        <v>10.52</v>
      </c>
      <c r="K256" s="15">
        <v>19.87</v>
      </c>
      <c r="L256" s="15">
        <v>0.38</v>
      </c>
      <c r="M256" s="15">
        <v>10.79</v>
      </c>
      <c r="N256" s="15">
        <v>7.99</v>
      </c>
      <c r="O256" s="15">
        <v>2.4</v>
      </c>
      <c r="P256" s="15">
        <v>0.11</v>
      </c>
      <c r="Q256" s="15">
        <v>0.52</v>
      </c>
      <c r="R256" s="15">
        <f t="shared" si="136"/>
        <v>100.02</v>
      </c>
      <c r="S256" s="15"/>
      <c r="T256" s="12">
        <f t="shared" si="114"/>
        <v>0.53</v>
      </c>
      <c r="U256" s="12">
        <f t="shared" si="114"/>
        <v>2.0099999999999998</v>
      </c>
      <c r="V256" t="s">
        <v>352</v>
      </c>
      <c r="Y256" s="16">
        <f t="shared" si="115"/>
        <v>102.04</v>
      </c>
      <c r="Z256" s="16"/>
      <c r="AA256" s="7"/>
      <c r="AB256" s="7" t="s">
        <v>70</v>
      </c>
      <c r="AC256" s="7" t="s">
        <v>173</v>
      </c>
      <c r="AD256" s="7" t="s">
        <v>354</v>
      </c>
      <c r="AE256" s="7"/>
      <c r="AF256" s="17"/>
      <c r="AG256" s="18"/>
      <c r="AH256" s="7">
        <v>25000</v>
      </c>
      <c r="AI256" s="7">
        <v>1773.15</v>
      </c>
      <c r="AJ256" s="7"/>
      <c r="AK256" s="18"/>
      <c r="AL256" s="17"/>
      <c r="AM256" s="18"/>
      <c r="AN256" s="7"/>
      <c r="AO256" s="7"/>
      <c r="AP256" s="7"/>
      <c r="AQ256" s="7"/>
      <c r="AR256" s="7">
        <v>5300</v>
      </c>
      <c r="AS256" s="7">
        <v>20100</v>
      </c>
      <c r="AT256" s="7"/>
      <c r="AU256" s="7"/>
      <c r="AV256" s="12">
        <f t="shared" si="133"/>
        <v>2.0099999999999998</v>
      </c>
      <c r="AW256" s="19">
        <f t="shared" si="116"/>
        <v>1.451658206275384</v>
      </c>
      <c r="AX256" s="15">
        <f t="shared" si="117"/>
        <v>0.55834179372461579</v>
      </c>
      <c r="AY256" s="15">
        <f t="shared" si="134"/>
        <v>0.31174555861962139</v>
      </c>
      <c r="AZ256" s="7"/>
      <c r="BA256" s="7"/>
      <c r="BB256" s="7"/>
      <c r="BC256" s="7"/>
      <c r="BD256" s="7"/>
      <c r="BE256" s="15"/>
      <c r="BF256" s="16"/>
      <c r="BG256" s="16"/>
      <c r="BH256" s="20">
        <f t="shared" si="139"/>
        <v>0.48009122824198569</v>
      </c>
      <c r="BI256" s="20">
        <f t="shared" si="139"/>
        <v>4.080462215493825E-3</v>
      </c>
      <c r="BJ256" s="20">
        <f t="shared" si="139"/>
        <v>6.3445208525599664E-2</v>
      </c>
      <c r="BK256" s="20">
        <f t="shared" si="139"/>
        <v>0.17006875735477558</v>
      </c>
      <c r="BL256" s="20">
        <f t="shared" si="139"/>
        <v>3.2940144919048446E-3</v>
      </c>
      <c r="BM256" s="20">
        <f t="shared" si="138"/>
        <v>0.16462298419111901</v>
      </c>
      <c r="BN256" s="20">
        <f t="shared" si="138"/>
        <v>8.7615144810670342E-2</v>
      </c>
      <c r="BO256" s="20">
        <f t="shared" si="138"/>
        <v>2.3811340882154555E-2</v>
      </c>
      <c r="BP256" s="20">
        <f t="shared" si="138"/>
        <v>7.1809517764060511E-4</v>
      </c>
      <c r="BQ256" s="20">
        <f t="shared" si="138"/>
        <v>2.2527641086557398E-3</v>
      </c>
      <c r="BR256" s="20">
        <f t="shared" si="140"/>
        <v>1.7287651234625043E-2</v>
      </c>
      <c r="BS256" s="20">
        <f t="shared" si="140"/>
        <v>2.6844764493848563E-2</v>
      </c>
      <c r="BT256" s="6"/>
      <c r="BU256" s="6"/>
      <c r="BV256" s="6"/>
      <c r="BW256" s="6">
        <f t="shared" si="118"/>
        <v>0.78074029691764857</v>
      </c>
      <c r="BX256" s="6">
        <f t="shared" si="119"/>
        <v>6.6357831476148744E-3</v>
      </c>
      <c r="BY256" s="6">
        <f t="shared" si="120"/>
        <v>0.10317670481850903</v>
      </c>
      <c r="BZ256" s="6">
        <f t="shared" si="121"/>
        <v>0.2765714603863928</v>
      </c>
      <c r="CA256" s="6">
        <f t="shared" si="122"/>
        <v>5.3568357453191127E-3</v>
      </c>
      <c r="CB256" s="6">
        <f t="shared" si="123"/>
        <v>0.26771536323938067</v>
      </c>
      <c r="CC256" s="6">
        <f t="shared" si="124"/>
        <v>0.14248265777413199</v>
      </c>
      <c r="CD256" s="6">
        <f t="shared" si="125"/>
        <v>3.8722793204149793E-2</v>
      </c>
      <c r="CE256" s="6">
        <f t="shared" si="126"/>
        <v>1.1677902224109561E-3</v>
      </c>
      <c r="CF256" s="6">
        <f t="shared" si="127"/>
        <v>3.6635197970973652E-3</v>
      </c>
      <c r="CG256" s="6">
        <f t="shared" si="128"/>
        <v>2.9411764705882356E-2</v>
      </c>
      <c r="CH256" s="6">
        <f t="shared" si="129"/>
        <v>4.5671438309475114E-2</v>
      </c>
      <c r="CI256" s="6">
        <f t="shared" si="112"/>
        <v>1.6262332052526554</v>
      </c>
      <c r="CJ256">
        <f t="shared" si="113"/>
        <v>1.7013164082680128</v>
      </c>
      <c r="CK256" s="6"/>
    </row>
    <row r="257" spans="1:89" x14ac:dyDescent="0.45">
      <c r="A257" s="7" t="s">
        <v>589</v>
      </c>
      <c r="B257" s="7" t="s">
        <v>355</v>
      </c>
      <c r="C257" s="7">
        <v>500</v>
      </c>
      <c r="D257" s="7">
        <v>1523.15</v>
      </c>
      <c r="E257" s="7" t="s">
        <v>355</v>
      </c>
      <c r="F257" s="7">
        <f t="shared" si="130"/>
        <v>50</v>
      </c>
      <c r="G257" s="7">
        <f t="shared" si="131"/>
        <v>1250</v>
      </c>
      <c r="H257" s="15">
        <v>53.47</v>
      </c>
      <c r="I257" s="15">
        <v>0.71</v>
      </c>
      <c r="J257" s="15">
        <v>15.48</v>
      </c>
      <c r="K257" s="15">
        <v>8.39</v>
      </c>
      <c r="L257" s="15">
        <v>0.1</v>
      </c>
      <c r="M257" s="15">
        <v>4.88</v>
      </c>
      <c r="N257" s="15">
        <v>8.51</v>
      </c>
      <c r="O257" s="15">
        <v>3.66</v>
      </c>
      <c r="P257" s="15">
        <v>4.72</v>
      </c>
      <c r="Q257" s="15">
        <v>0</v>
      </c>
      <c r="R257" s="15">
        <f t="shared" si="136"/>
        <v>99.919999999999987</v>
      </c>
      <c r="S257" s="15"/>
      <c r="T257" s="12">
        <f t="shared" si="114"/>
        <v>2.0499999999999998</v>
      </c>
      <c r="U257" s="12">
        <f t="shared" si="114"/>
        <v>0</v>
      </c>
      <c r="V257" t="s">
        <v>356</v>
      </c>
      <c r="Y257" s="16">
        <f t="shared" si="115"/>
        <v>101.96999999999998</v>
      </c>
      <c r="Z257" s="16"/>
      <c r="AA257" s="7" t="s">
        <v>357</v>
      </c>
      <c r="AB257" s="7" t="s">
        <v>172</v>
      </c>
      <c r="AC257" s="7" t="s">
        <v>173</v>
      </c>
      <c r="AD257" s="7" t="s">
        <v>317</v>
      </c>
      <c r="AE257" s="7">
        <v>0.24</v>
      </c>
      <c r="AF257" s="17">
        <f t="shared" ref="AF257:AF290" si="141">AE257*C257</f>
        <v>120</v>
      </c>
      <c r="AG257" s="18">
        <f t="shared" ref="AG257:AG290" si="142">(1-AE257)*C257</f>
        <v>380</v>
      </c>
      <c r="AH257" s="7">
        <v>500</v>
      </c>
      <c r="AI257" s="7">
        <v>1523.15</v>
      </c>
      <c r="AJ257" s="7">
        <v>1.1100000000000001</v>
      </c>
      <c r="AK257" s="18">
        <v>0.99660000000000004</v>
      </c>
      <c r="AL257" s="17">
        <f t="shared" si="137"/>
        <v>133.20000000000002</v>
      </c>
      <c r="AM257" s="18">
        <f t="shared" si="137"/>
        <v>378.70800000000003</v>
      </c>
      <c r="AN257" s="7"/>
      <c r="AO257" s="7"/>
      <c r="AP257" s="7"/>
      <c r="AQ257" s="7"/>
      <c r="AR257" s="7">
        <v>20500</v>
      </c>
      <c r="AS257" s="7">
        <v>0</v>
      </c>
      <c r="AT257" s="7">
        <f t="shared" ref="AT257:AT320" si="143">(AS257/44)/((AR257/18)+(AS257/44))</f>
        <v>0</v>
      </c>
      <c r="AU257" s="7"/>
      <c r="AV257" s="12">
        <f t="shared" si="133"/>
        <v>0</v>
      </c>
      <c r="AW257" s="19">
        <f t="shared" si="116"/>
        <v>0.13486811155848411</v>
      </c>
      <c r="AX257" s="15">
        <f t="shared" si="117"/>
        <v>0.13486811155848411</v>
      </c>
      <c r="AY257" s="15">
        <f t="shared" si="134"/>
        <v>1.8189407515351714E-2</v>
      </c>
      <c r="AZ257" s="7"/>
      <c r="BA257" s="7"/>
      <c r="BB257" s="7"/>
      <c r="BC257" s="7"/>
      <c r="BD257" s="7"/>
      <c r="BE257" s="15"/>
      <c r="BF257" s="16"/>
      <c r="BG257" s="16"/>
      <c r="BH257" s="20">
        <f t="shared" si="139"/>
        <v>0.57383887012447821</v>
      </c>
      <c r="BI257" s="20">
        <f t="shared" si="139"/>
        <v>5.7320936913163242E-3</v>
      </c>
      <c r="BJ257" s="20">
        <f t="shared" si="139"/>
        <v>9.7898375697387338E-2</v>
      </c>
      <c r="BK257" s="20">
        <f t="shared" si="139"/>
        <v>7.5302617545809331E-2</v>
      </c>
      <c r="BL257" s="20">
        <f t="shared" si="139"/>
        <v>9.0899888269954275E-4</v>
      </c>
      <c r="BM257" s="20">
        <f t="shared" si="138"/>
        <v>7.8074693486269206E-2</v>
      </c>
      <c r="BN257" s="20">
        <f t="shared" si="138"/>
        <v>9.7855086323645285E-2</v>
      </c>
      <c r="BO257" s="20">
        <f t="shared" si="138"/>
        <v>3.8078088299310184E-2</v>
      </c>
      <c r="BP257" s="20">
        <f t="shared" si="138"/>
        <v>3.2311175949084531E-2</v>
      </c>
      <c r="BQ257" s="20">
        <f t="shared" si="138"/>
        <v>0</v>
      </c>
      <c r="BR257" s="20">
        <f t="shared" si="140"/>
        <v>6.8342956468757557E-2</v>
      </c>
      <c r="BS257" s="20">
        <f t="shared" si="140"/>
        <v>0</v>
      </c>
      <c r="BT257" s="6"/>
      <c r="BU257" s="6"/>
      <c r="BV257" s="6"/>
      <c r="BW257" s="6">
        <f t="shared" si="118"/>
        <v>0.88992077757805732</v>
      </c>
      <c r="BX257" s="6">
        <f t="shared" si="119"/>
        <v>8.8894453486916235E-3</v>
      </c>
      <c r="BY257" s="6">
        <f t="shared" si="120"/>
        <v>0.15182275575955512</v>
      </c>
      <c r="BZ257" s="6">
        <f t="shared" si="121"/>
        <v>0.11678080285062081</v>
      </c>
      <c r="CA257" s="6">
        <f t="shared" si="122"/>
        <v>1.4096936171892403E-3</v>
      </c>
      <c r="CB257" s="6">
        <f t="shared" si="123"/>
        <v>0.12107979356887653</v>
      </c>
      <c r="CC257" s="6">
        <f t="shared" si="124"/>
        <v>0.15175562173440091</v>
      </c>
      <c r="CD257" s="6">
        <f t="shared" si="125"/>
        <v>5.9052259636328437E-2</v>
      </c>
      <c r="CE257" s="6">
        <f t="shared" si="126"/>
        <v>5.0108816816179201E-2</v>
      </c>
      <c r="CF257" s="6">
        <f t="shared" si="127"/>
        <v>0</v>
      </c>
      <c r="CG257" s="6">
        <f t="shared" si="128"/>
        <v>0.11376248612652608</v>
      </c>
      <c r="CH257" s="6">
        <f t="shared" si="129"/>
        <v>0</v>
      </c>
      <c r="CI257" s="6">
        <f t="shared" si="112"/>
        <v>1.5508199669098992</v>
      </c>
      <c r="CJ257">
        <f t="shared" si="113"/>
        <v>1.6645824530364253</v>
      </c>
      <c r="CK257" s="6"/>
    </row>
    <row r="258" spans="1:89" x14ac:dyDescent="0.45">
      <c r="A258" s="7" t="s">
        <v>589</v>
      </c>
      <c r="B258" s="7" t="s">
        <v>355</v>
      </c>
      <c r="C258" s="7">
        <v>500</v>
      </c>
      <c r="D258" s="7">
        <v>1523.15</v>
      </c>
      <c r="E258" s="7" t="s">
        <v>355</v>
      </c>
      <c r="F258" s="7">
        <f t="shared" si="130"/>
        <v>50</v>
      </c>
      <c r="G258" s="7">
        <f t="shared" si="131"/>
        <v>1250</v>
      </c>
      <c r="H258" s="15">
        <v>53.47</v>
      </c>
      <c r="I258" s="15">
        <v>0.71</v>
      </c>
      <c r="J258" s="15">
        <v>15.48</v>
      </c>
      <c r="K258" s="15">
        <v>8.39</v>
      </c>
      <c r="L258" s="15">
        <v>0.1</v>
      </c>
      <c r="M258" s="15">
        <v>4.88</v>
      </c>
      <c r="N258" s="15">
        <v>8.51</v>
      </c>
      <c r="O258" s="15">
        <v>3.66</v>
      </c>
      <c r="P258" s="15">
        <v>4.72</v>
      </c>
      <c r="Q258" s="15">
        <v>0</v>
      </c>
      <c r="R258" s="15">
        <f t="shared" si="136"/>
        <v>99.919999999999987</v>
      </c>
      <c r="S258" s="15"/>
      <c r="T258" s="12">
        <f t="shared" si="114"/>
        <v>1.53</v>
      </c>
      <c r="U258" s="12">
        <f t="shared" si="114"/>
        <v>1.6899999999999998E-2</v>
      </c>
      <c r="V258" t="s">
        <v>356</v>
      </c>
      <c r="Y258" s="16">
        <f t="shared" si="115"/>
        <v>101.4669</v>
      </c>
      <c r="Z258" s="16"/>
      <c r="AA258" s="7" t="s">
        <v>358</v>
      </c>
      <c r="AB258" s="7" t="s">
        <v>172</v>
      </c>
      <c r="AC258" s="7" t="s">
        <v>173</v>
      </c>
      <c r="AD258" s="7" t="s">
        <v>317</v>
      </c>
      <c r="AE258" s="7">
        <v>0.61</v>
      </c>
      <c r="AF258" s="17">
        <f t="shared" si="141"/>
        <v>305</v>
      </c>
      <c r="AG258" s="18">
        <f t="shared" si="142"/>
        <v>195</v>
      </c>
      <c r="AH258" s="7">
        <v>500</v>
      </c>
      <c r="AI258" s="7">
        <v>1523.15</v>
      </c>
      <c r="AJ258" s="7">
        <v>1.1100000000000001</v>
      </c>
      <c r="AK258" s="18">
        <v>0.99660000000000004</v>
      </c>
      <c r="AL258" s="17">
        <f t="shared" si="137"/>
        <v>338.55</v>
      </c>
      <c r="AM258" s="18">
        <f t="shared" si="137"/>
        <v>194.33700000000002</v>
      </c>
      <c r="AN258" s="7"/>
      <c r="AO258" s="7"/>
      <c r="AP258" s="7"/>
      <c r="AQ258" s="7"/>
      <c r="AR258" s="7">
        <v>15300</v>
      </c>
      <c r="AS258" s="7">
        <v>169</v>
      </c>
      <c r="AT258" s="7">
        <f t="shared" si="143"/>
        <v>4.4983896297479302E-3</v>
      </c>
      <c r="AU258" s="7"/>
      <c r="AV258" s="12">
        <f t="shared" si="133"/>
        <v>1.6899999999999998E-2</v>
      </c>
      <c r="AW258" s="19">
        <f t="shared" si="116"/>
        <v>0.14292266117760827</v>
      </c>
      <c r="AX258" s="15">
        <f t="shared" si="117"/>
        <v>0.12602266117760827</v>
      </c>
      <c r="AY258" s="15">
        <f t="shared" si="134"/>
        <v>1.5881711130286254E-2</v>
      </c>
      <c r="AZ258" s="7"/>
      <c r="BA258" s="7"/>
      <c r="BB258" s="7"/>
      <c r="BC258" s="7"/>
      <c r="BD258" s="7"/>
      <c r="BE258" s="15"/>
      <c r="BF258" s="16"/>
      <c r="BG258" s="16"/>
      <c r="BH258" s="20">
        <f t="shared" si="139"/>
        <v>0.57383887012447821</v>
      </c>
      <c r="BI258" s="20">
        <f t="shared" si="139"/>
        <v>5.7320936913163242E-3</v>
      </c>
      <c r="BJ258" s="20">
        <f t="shared" si="139"/>
        <v>9.7898375697387338E-2</v>
      </c>
      <c r="BK258" s="20">
        <f t="shared" si="139"/>
        <v>7.5302617545809331E-2</v>
      </c>
      <c r="BL258" s="20">
        <f t="shared" si="139"/>
        <v>9.0899888269954275E-4</v>
      </c>
      <c r="BM258" s="20">
        <f t="shared" si="138"/>
        <v>7.8074693486269206E-2</v>
      </c>
      <c r="BN258" s="20">
        <f t="shared" si="138"/>
        <v>9.7855086323645285E-2</v>
      </c>
      <c r="BO258" s="20">
        <f t="shared" si="138"/>
        <v>3.8078088299310184E-2</v>
      </c>
      <c r="BP258" s="20">
        <f t="shared" si="138"/>
        <v>3.2311175949084531E-2</v>
      </c>
      <c r="BQ258" s="20">
        <f t="shared" si="138"/>
        <v>0</v>
      </c>
      <c r="BR258" s="20">
        <f t="shared" si="140"/>
        <v>5.1894847858984967E-2</v>
      </c>
      <c r="BS258" s="20">
        <f t="shared" si="140"/>
        <v>2.347053206457766E-4</v>
      </c>
      <c r="BT258" s="6"/>
      <c r="BU258" s="6"/>
      <c r="BV258" s="6"/>
      <c r="BW258" s="6">
        <f t="shared" si="118"/>
        <v>0.88992077757805732</v>
      </c>
      <c r="BX258" s="6">
        <f t="shared" si="119"/>
        <v>8.8894453486916235E-3</v>
      </c>
      <c r="BY258" s="6">
        <f t="shared" si="120"/>
        <v>0.15182275575955512</v>
      </c>
      <c r="BZ258" s="6">
        <f t="shared" si="121"/>
        <v>0.11678080285062081</v>
      </c>
      <c r="CA258" s="6">
        <f t="shared" si="122"/>
        <v>1.4096936171892403E-3</v>
      </c>
      <c r="CB258" s="6">
        <f t="shared" si="123"/>
        <v>0.12107979356887653</v>
      </c>
      <c r="CC258" s="6">
        <f t="shared" si="124"/>
        <v>0.15175562173440091</v>
      </c>
      <c r="CD258" s="6">
        <f t="shared" si="125"/>
        <v>5.9052259636328437E-2</v>
      </c>
      <c r="CE258" s="6">
        <f t="shared" si="126"/>
        <v>5.0108816816179201E-2</v>
      </c>
      <c r="CF258" s="6">
        <f t="shared" si="127"/>
        <v>0</v>
      </c>
      <c r="CG258" s="6">
        <f t="shared" si="128"/>
        <v>8.4905660377358499E-2</v>
      </c>
      <c r="CH258" s="6">
        <f t="shared" si="129"/>
        <v>3.8400363553737783E-4</v>
      </c>
      <c r="CI258" s="6">
        <f t="shared" ref="CI258:CI321" si="144">SUM(BW258:CF258)</f>
        <v>1.5508199669098992</v>
      </c>
      <c r="CJ258">
        <f t="shared" ref="CJ258:CJ321" si="145">SUM(BW258:CH258)</f>
        <v>1.6361096309227952</v>
      </c>
      <c r="CK258" s="6"/>
    </row>
    <row r="259" spans="1:89" x14ac:dyDescent="0.45">
      <c r="A259" s="7" t="s">
        <v>589</v>
      </c>
      <c r="B259" s="7" t="s">
        <v>355</v>
      </c>
      <c r="C259" s="7">
        <v>500</v>
      </c>
      <c r="D259" s="7">
        <v>1523.15</v>
      </c>
      <c r="E259" s="7" t="s">
        <v>355</v>
      </c>
      <c r="F259" s="7">
        <f t="shared" si="130"/>
        <v>50</v>
      </c>
      <c r="G259" s="7">
        <f t="shared" si="131"/>
        <v>1250</v>
      </c>
      <c r="H259" s="15">
        <v>53.47</v>
      </c>
      <c r="I259" s="15">
        <v>0.71</v>
      </c>
      <c r="J259" s="15">
        <v>15.48</v>
      </c>
      <c r="K259" s="15">
        <v>8.39</v>
      </c>
      <c r="L259" s="15">
        <v>0.1</v>
      </c>
      <c r="M259" s="15">
        <v>4.88</v>
      </c>
      <c r="N259" s="15">
        <v>8.51</v>
      </c>
      <c r="O259" s="15">
        <v>3.66</v>
      </c>
      <c r="P259" s="15">
        <v>4.72</v>
      </c>
      <c r="Q259" s="15">
        <v>0</v>
      </c>
      <c r="R259" s="15">
        <f t="shared" si="136"/>
        <v>99.919999999999987</v>
      </c>
      <c r="S259" s="15"/>
      <c r="T259" s="12">
        <f t="shared" si="114"/>
        <v>1</v>
      </c>
      <c r="U259" s="12">
        <f t="shared" si="114"/>
        <v>2.81E-2</v>
      </c>
      <c r="V259" t="s">
        <v>356</v>
      </c>
      <c r="Y259" s="16">
        <f t="shared" si="115"/>
        <v>100.94809999999998</v>
      </c>
      <c r="Z259" s="16"/>
      <c r="AA259" s="7" t="s">
        <v>359</v>
      </c>
      <c r="AB259" s="7" t="s">
        <v>172</v>
      </c>
      <c r="AC259" s="7" t="s">
        <v>173</v>
      </c>
      <c r="AD259" s="7" t="s">
        <v>317</v>
      </c>
      <c r="AE259" s="7">
        <v>0.74</v>
      </c>
      <c r="AF259" s="17">
        <f t="shared" si="141"/>
        <v>370</v>
      </c>
      <c r="AG259" s="18">
        <f t="shared" si="142"/>
        <v>130</v>
      </c>
      <c r="AH259" s="7">
        <v>500</v>
      </c>
      <c r="AI259" s="7">
        <v>1523.15</v>
      </c>
      <c r="AJ259" s="7">
        <v>1.1100000000000001</v>
      </c>
      <c r="AK259" s="18">
        <v>0.99660000000000004</v>
      </c>
      <c r="AL259" s="17">
        <f t="shared" si="137"/>
        <v>410.70000000000005</v>
      </c>
      <c r="AM259" s="18">
        <f t="shared" si="137"/>
        <v>129.55799999999999</v>
      </c>
      <c r="AN259" s="7"/>
      <c r="AO259" s="7"/>
      <c r="AP259" s="7"/>
      <c r="AQ259" s="7"/>
      <c r="AR259" s="7">
        <v>10000</v>
      </c>
      <c r="AS259" s="7">
        <v>281</v>
      </c>
      <c r="AT259" s="7">
        <f t="shared" si="143"/>
        <v>1.1364810878582118E-2</v>
      </c>
      <c r="AU259" s="7"/>
      <c r="AV259" s="12">
        <f t="shared" si="133"/>
        <v>2.81E-2</v>
      </c>
      <c r="AW259" s="19">
        <f t="shared" si="116"/>
        <v>0.15142435616012825</v>
      </c>
      <c r="AX259" s="15">
        <f t="shared" si="117"/>
        <v>0.12332435616012825</v>
      </c>
      <c r="AY259" s="15">
        <f t="shared" si="134"/>
        <v>1.5208896822310164E-2</v>
      </c>
      <c r="AZ259" s="7"/>
      <c r="BA259" s="7"/>
      <c r="BB259" s="7"/>
      <c r="BC259" s="7"/>
      <c r="BD259" s="7"/>
      <c r="BE259" s="15"/>
      <c r="BF259" s="16"/>
      <c r="BG259" s="16"/>
      <c r="BH259" s="20">
        <f t="shared" si="139"/>
        <v>0.57383887012447821</v>
      </c>
      <c r="BI259" s="20">
        <f t="shared" si="139"/>
        <v>5.7320936913163242E-3</v>
      </c>
      <c r="BJ259" s="20">
        <f t="shared" si="139"/>
        <v>9.7898375697387338E-2</v>
      </c>
      <c r="BK259" s="20">
        <f t="shared" si="139"/>
        <v>7.5302617545809331E-2</v>
      </c>
      <c r="BL259" s="20">
        <f t="shared" si="139"/>
        <v>9.0899888269954275E-4</v>
      </c>
      <c r="BM259" s="20">
        <f t="shared" si="138"/>
        <v>7.8074693486269206E-2</v>
      </c>
      <c r="BN259" s="20">
        <f t="shared" si="138"/>
        <v>9.7855086323645285E-2</v>
      </c>
      <c r="BO259" s="20">
        <f t="shared" si="138"/>
        <v>3.8078088299310184E-2</v>
      </c>
      <c r="BP259" s="20">
        <f t="shared" si="138"/>
        <v>3.2311175949084531E-2</v>
      </c>
      <c r="BQ259" s="20">
        <f t="shared" si="138"/>
        <v>0</v>
      </c>
      <c r="BR259" s="20">
        <f t="shared" si="140"/>
        <v>3.4533628541690231E-2</v>
      </c>
      <c r="BS259" s="20">
        <f t="shared" si="140"/>
        <v>3.9733054341348212E-4</v>
      </c>
      <c r="BT259" s="6"/>
      <c r="BU259" s="6"/>
      <c r="BV259" s="6"/>
      <c r="BW259" s="6">
        <f t="shared" si="118"/>
        <v>0.88992077757805732</v>
      </c>
      <c r="BX259" s="6">
        <f t="shared" si="119"/>
        <v>8.8894453486916235E-3</v>
      </c>
      <c r="BY259" s="6">
        <f t="shared" si="120"/>
        <v>0.15182275575955512</v>
      </c>
      <c r="BZ259" s="6">
        <f t="shared" si="121"/>
        <v>0.11678080285062081</v>
      </c>
      <c r="CA259" s="6">
        <f t="shared" si="122"/>
        <v>1.4096936171892403E-3</v>
      </c>
      <c r="CB259" s="6">
        <f t="shared" si="123"/>
        <v>0.12107979356887653</v>
      </c>
      <c r="CC259" s="6">
        <f t="shared" si="124"/>
        <v>0.15175562173440091</v>
      </c>
      <c r="CD259" s="6">
        <f t="shared" si="125"/>
        <v>5.9052259636328437E-2</v>
      </c>
      <c r="CE259" s="6">
        <f t="shared" si="126"/>
        <v>5.0108816816179201E-2</v>
      </c>
      <c r="CF259" s="6">
        <f t="shared" si="127"/>
        <v>0</v>
      </c>
      <c r="CG259" s="6">
        <f t="shared" si="128"/>
        <v>5.549389567147614E-2</v>
      </c>
      <c r="CH259" s="6">
        <f t="shared" si="129"/>
        <v>6.3849125198818448E-4</v>
      </c>
      <c r="CI259" s="6">
        <f t="shared" si="144"/>
        <v>1.5508199669098992</v>
      </c>
      <c r="CJ259">
        <f t="shared" si="145"/>
        <v>1.6069523538333634</v>
      </c>
      <c r="CK259" s="6"/>
    </row>
    <row r="260" spans="1:89" x14ac:dyDescent="0.45">
      <c r="A260" s="7" t="s">
        <v>589</v>
      </c>
      <c r="B260" s="7" t="s">
        <v>355</v>
      </c>
      <c r="C260" s="7">
        <v>500</v>
      </c>
      <c r="D260" s="7">
        <v>1523.15</v>
      </c>
      <c r="E260" s="7" t="s">
        <v>355</v>
      </c>
      <c r="F260" s="7">
        <f t="shared" si="130"/>
        <v>50</v>
      </c>
      <c r="G260" s="7">
        <f t="shared" si="131"/>
        <v>1250</v>
      </c>
      <c r="H260" s="15">
        <v>53.47</v>
      </c>
      <c r="I260" s="15">
        <v>0.71</v>
      </c>
      <c r="J260" s="15">
        <v>15.48</v>
      </c>
      <c r="K260" s="15">
        <v>8.39</v>
      </c>
      <c r="L260" s="15">
        <v>0.1</v>
      </c>
      <c r="M260" s="15">
        <v>4.88</v>
      </c>
      <c r="N260" s="15">
        <v>8.51</v>
      </c>
      <c r="O260" s="15">
        <v>3.66</v>
      </c>
      <c r="P260" s="15">
        <v>4.72</v>
      </c>
      <c r="Q260" s="15">
        <v>0</v>
      </c>
      <c r="R260" s="15">
        <f t="shared" si="136"/>
        <v>99.919999999999987</v>
      </c>
      <c r="S260" s="15"/>
      <c r="T260" s="12">
        <f t="shared" si="114"/>
        <v>0.64</v>
      </c>
      <c r="U260" s="12">
        <f t="shared" si="114"/>
        <v>3.175E-2</v>
      </c>
      <c r="V260" t="s">
        <v>356</v>
      </c>
      <c r="Y260" s="16">
        <f t="shared" si="115"/>
        <v>100.59174999999999</v>
      </c>
      <c r="Z260" s="16"/>
      <c r="AA260" s="7" t="s">
        <v>360</v>
      </c>
      <c r="AB260" s="7" t="s">
        <v>172</v>
      </c>
      <c r="AC260" s="7" t="s">
        <v>173</v>
      </c>
      <c r="AD260" s="7" t="s">
        <v>317</v>
      </c>
      <c r="AE260" s="7">
        <v>0.78</v>
      </c>
      <c r="AF260" s="17">
        <f t="shared" si="141"/>
        <v>390</v>
      </c>
      <c r="AG260" s="18">
        <f t="shared" si="142"/>
        <v>109.99999999999999</v>
      </c>
      <c r="AH260" s="7">
        <v>500</v>
      </c>
      <c r="AI260" s="7">
        <v>1523.15</v>
      </c>
      <c r="AJ260" s="7">
        <v>1.1100000000000001</v>
      </c>
      <c r="AK260" s="18">
        <v>0.99660000000000004</v>
      </c>
      <c r="AL260" s="17">
        <f t="shared" si="137"/>
        <v>432.90000000000003</v>
      </c>
      <c r="AM260" s="18">
        <f t="shared" si="137"/>
        <v>109.62599999999999</v>
      </c>
      <c r="AN260" s="7"/>
      <c r="AO260" s="7"/>
      <c r="AP260" s="7"/>
      <c r="AQ260" s="7"/>
      <c r="AR260" s="7">
        <v>6400</v>
      </c>
      <c r="AS260" s="7">
        <v>317.5</v>
      </c>
      <c r="AT260" s="7">
        <f t="shared" si="143"/>
        <v>1.9891060334476098E-2</v>
      </c>
      <c r="AU260" s="7"/>
      <c r="AV260" s="12">
        <f t="shared" si="133"/>
        <v>3.175E-2</v>
      </c>
      <c r="AW260" s="19">
        <f t="shared" si="116"/>
        <v>0.15737661744749545</v>
      </c>
      <c r="AX260" s="15">
        <f t="shared" si="117"/>
        <v>0.12562661744749545</v>
      </c>
      <c r="AY260" s="15">
        <f t="shared" si="134"/>
        <v>1.5782047011299368E-2</v>
      </c>
      <c r="AZ260" s="7"/>
      <c r="BA260" s="7"/>
      <c r="BB260" s="7"/>
      <c r="BC260" s="7"/>
      <c r="BD260" s="7"/>
      <c r="BE260" s="15"/>
      <c r="BF260" s="16"/>
      <c r="BG260" s="16"/>
      <c r="BH260" s="20">
        <f t="shared" si="139"/>
        <v>0.57383887012447821</v>
      </c>
      <c r="BI260" s="20">
        <f t="shared" si="139"/>
        <v>5.7320936913163242E-3</v>
      </c>
      <c r="BJ260" s="20">
        <f t="shared" si="139"/>
        <v>9.7898375697387338E-2</v>
      </c>
      <c r="BK260" s="20">
        <f t="shared" si="139"/>
        <v>7.5302617545809331E-2</v>
      </c>
      <c r="BL260" s="20">
        <f t="shared" si="139"/>
        <v>9.0899888269954275E-4</v>
      </c>
      <c r="BM260" s="20">
        <f t="shared" si="138"/>
        <v>7.8074693486269206E-2</v>
      </c>
      <c r="BN260" s="20">
        <f t="shared" si="138"/>
        <v>9.7855086323645285E-2</v>
      </c>
      <c r="BO260" s="20">
        <f t="shared" si="138"/>
        <v>3.8078088299310184E-2</v>
      </c>
      <c r="BP260" s="20">
        <f t="shared" si="138"/>
        <v>3.2311175949084531E-2</v>
      </c>
      <c r="BQ260" s="20">
        <f t="shared" si="138"/>
        <v>0</v>
      </c>
      <c r="BR260" s="20">
        <f t="shared" si="140"/>
        <v>2.2378580182945803E-2</v>
      </c>
      <c r="BS260" s="20">
        <f t="shared" si="140"/>
        <v>4.5456888253272331E-4</v>
      </c>
      <c r="BT260" s="6"/>
      <c r="BU260" s="6"/>
      <c r="BV260" s="6"/>
      <c r="BW260" s="6">
        <f t="shared" si="118"/>
        <v>0.88992077757805732</v>
      </c>
      <c r="BX260" s="6">
        <f t="shared" si="119"/>
        <v>8.8894453486916235E-3</v>
      </c>
      <c r="BY260" s="6">
        <f t="shared" si="120"/>
        <v>0.15182275575955512</v>
      </c>
      <c r="BZ260" s="6">
        <f t="shared" si="121"/>
        <v>0.11678080285062081</v>
      </c>
      <c r="CA260" s="6">
        <f t="shared" si="122"/>
        <v>1.4096936171892403E-3</v>
      </c>
      <c r="CB260" s="6">
        <f t="shared" si="123"/>
        <v>0.12107979356887653</v>
      </c>
      <c r="CC260" s="6">
        <f t="shared" si="124"/>
        <v>0.15175562173440091</v>
      </c>
      <c r="CD260" s="6">
        <f t="shared" si="125"/>
        <v>5.9052259636328437E-2</v>
      </c>
      <c r="CE260" s="6">
        <f t="shared" si="126"/>
        <v>5.0108816816179201E-2</v>
      </c>
      <c r="CF260" s="6">
        <f t="shared" si="127"/>
        <v>0</v>
      </c>
      <c r="CG260" s="6">
        <f t="shared" si="128"/>
        <v>3.5516093229744729E-2</v>
      </c>
      <c r="CH260" s="6">
        <f t="shared" si="129"/>
        <v>7.2142694842081351E-4</v>
      </c>
      <c r="CI260" s="6">
        <f t="shared" si="144"/>
        <v>1.5508199669098992</v>
      </c>
      <c r="CJ260">
        <f t="shared" si="145"/>
        <v>1.5870574870880647</v>
      </c>
      <c r="CK260" s="6"/>
    </row>
    <row r="261" spans="1:89" x14ac:dyDescent="0.45">
      <c r="A261" s="7" t="s">
        <v>589</v>
      </c>
      <c r="B261" s="7" t="s">
        <v>355</v>
      </c>
      <c r="C261" s="7">
        <v>1000</v>
      </c>
      <c r="D261" s="7">
        <v>1523.15</v>
      </c>
      <c r="E261" s="7" t="s">
        <v>355</v>
      </c>
      <c r="F261" s="7">
        <f t="shared" si="130"/>
        <v>100</v>
      </c>
      <c r="G261" s="7">
        <f t="shared" si="131"/>
        <v>1250</v>
      </c>
      <c r="H261" s="15">
        <v>53.47</v>
      </c>
      <c r="I261" s="15">
        <v>0.71</v>
      </c>
      <c r="J261" s="15">
        <v>15.48</v>
      </c>
      <c r="K261" s="15">
        <v>8.39</v>
      </c>
      <c r="L261" s="15">
        <v>0.1</v>
      </c>
      <c r="M261" s="15">
        <v>4.88</v>
      </c>
      <c r="N261" s="15">
        <v>8.51</v>
      </c>
      <c r="O261" s="15">
        <v>3.66</v>
      </c>
      <c r="P261" s="15">
        <v>4.72</v>
      </c>
      <c r="Q261" s="15">
        <v>0</v>
      </c>
      <c r="R261" s="15">
        <f t="shared" si="136"/>
        <v>99.919999999999987</v>
      </c>
      <c r="S261" s="15"/>
      <c r="T261" s="12">
        <f t="shared" si="114"/>
        <v>3.25</v>
      </c>
      <c r="U261" s="12">
        <f t="shared" si="114"/>
        <v>0</v>
      </c>
      <c r="V261" t="s">
        <v>356</v>
      </c>
      <c r="Y261" s="16">
        <f t="shared" si="115"/>
        <v>103.16999999999999</v>
      </c>
      <c r="Z261" s="16"/>
      <c r="AA261" s="7" t="s">
        <v>361</v>
      </c>
      <c r="AB261" s="7" t="s">
        <v>172</v>
      </c>
      <c r="AC261" s="7" t="s">
        <v>173</v>
      </c>
      <c r="AD261" s="7" t="s">
        <v>317</v>
      </c>
      <c r="AE261" s="7">
        <v>0.22</v>
      </c>
      <c r="AF261" s="17">
        <f t="shared" si="141"/>
        <v>220</v>
      </c>
      <c r="AG261" s="18">
        <f t="shared" si="142"/>
        <v>780</v>
      </c>
      <c r="AH261" s="7">
        <v>1000</v>
      </c>
      <c r="AI261" s="7">
        <v>1523.15</v>
      </c>
      <c r="AJ261" s="7">
        <v>1.23</v>
      </c>
      <c r="AK261" s="18">
        <v>0.999</v>
      </c>
      <c r="AL261" s="17">
        <f t="shared" si="137"/>
        <v>270.60000000000002</v>
      </c>
      <c r="AM261" s="18">
        <f t="shared" si="137"/>
        <v>779.22</v>
      </c>
      <c r="AN261" s="7"/>
      <c r="AO261" s="7"/>
      <c r="AP261" s="7"/>
      <c r="AQ261" s="7"/>
      <c r="AR261" s="7">
        <v>32500</v>
      </c>
      <c r="AS261" s="7">
        <v>0</v>
      </c>
      <c r="AT261" s="7">
        <f t="shared" si="143"/>
        <v>0</v>
      </c>
      <c r="AU261" s="7"/>
      <c r="AV261" s="12">
        <f t="shared" si="133"/>
        <v>0</v>
      </c>
      <c r="AW261" s="19">
        <f t="shared" si="116"/>
        <v>0.14501378045889293</v>
      </c>
      <c r="AX261" s="15">
        <f t="shared" si="117"/>
        <v>0.14501378045889293</v>
      </c>
      <c r="AY261" s="15">
        <f t="shared" si="134"/>
        <v>2.1028996522979997E-2</v>
      </c>
      <c r="AZ261" s="7"/>
      <c r="BA261" s="7"/>
      <c r="BB261" s="7"/>
      <c r="BC261" s="7"/>
      <c r="BD261" s="7"/>
      <c r="BE261" s="15"/>
      <c r="BF261" s="16"/>
      <c r="BG261" s="16"/>
      <c r="BH261" s="20">
        <f t="shared" si="139"/>
        <v>0.57383887012447821</v>
      </c>
      <c r="BI261" s="20">
        <f t="shared" si="139"/>
        <v>5.7320936913163242E-3</v>
      </c>
      <c r="BJ261" s="20">
        <f t="shared" si="139"/>
        <v>9.7898375697387338E-2</v>
      </c>
      <c r="BK261" s="20">
        <f t="shared" si="139"/>
        <v>7.5302617545809331E-2</v>
      </c>
      <c r="BL261" s="20">
        <f t="shared" si="139"/>
        <v>9.0899888269954275E-4</v>
      </c>
      <c r="BM261" s="20">
        <f t="shared" si="138"/>
        <v>7.8074693486269206E-2</v>
      </c>
      <c r="BN261" s="20">
        <f t="shared" si="138"/>
        <v>9.7855086323645285E-2</v>
      </c>
      <c r="BO261" s="20">
        <f t="shared" si="138"/>
        <v>3.8078088299310184E-2</v>
      </c>
      <c r="BP261" s="20">
        <f t="shared" si="138"/>
        <v>3.2311175949084531E-2</v>
      </c>
      <c r="BQ261" s="20">
        <f t="shared" si="138"/>
        <v>0</v>
      </c>
      <c r="BR261" s="20">
        <f t="shared" si="140"/>
        <v>0.10418077179580269</v>
      </c>
      <c r="BS261" s="20">
        <f t="shared" si="140"/>
        <v>0</v>
      </c>
      <c r="BT261" s="6"/>
      <c r="BU261" s="6"/>
      <c r="BV261" s="6"/>
      <c r="BW261" s="6">
        <f t="shared" si="118"/>
        <v>0.88992077757805732</v>
      </c>
      <c r="BX261" s="6">
        <f t="shared" si="119"/>
        <v>8.8894453486916235E-3</v>
      </c>
      <c r="BY261" s="6">
        <f t="shared" si="120"/>
        <v>0.15182275575955512</v>
      </c>
      <c r="BZ261" s="6">
        <f t="shared" si="121"/>
        <v>0.11678080285062081</v>
      </c>
      <c r="CA261" s="6">
        <f t="shared" si="122"/>
        <v>1.4096936171892403E-3</v>
      </c>
      <c r="CB261" s="6">
        <f t="shared" si="123"/>
        <v>0.12107979356887653</v>
      </c>
      <c r="CC261" s="6">
        <f t="shared" si="124"/>
        <v>0.15175562173440091</v>
      </c>
      <c r="CD261" s="6">
        <f t="shared" si="125"/>
        <v>5.9052259636328437E-2</v>
      </c>
      <c r="CE261" s="6">
        <f t="shared" si="126"/>
        <v>5.0108816816179201E-2</v>
      </c>
      <c r="CF261" s="6">
        <f t="shared" si="127"/>
        <v>0</v>
      </c>
      <c r="CG261" s="6">
        <f t="shared" si="128"/>
        <v>0.18035516093229745</v>
      </c>
      <c r="CH261" s="6">
        <f t="shared" si="129"/>
        <v>0</v>
      </c>
      <c r="CI261" s="6">
        <f t="shared" si="144"/>
        <v>1.5508199669098992</v>
      </c>
      <c r="CJ261">
        <f t="shared" si="145"/>
        <v>1.7311751278421967</v>
      </c>
      <c r="CK261" s="6"/>
    </row>
    <row r="262" spans="1:89" x14ac:dyDescent="0.45">
      <c r="A262" s="7" t="s">
        <v>589</v>
      </c>
      <c r="B262" s="7" t="s">
        <v>355</v>
      </c>
      <c r="C262" s="7">
        <v>1000</v>
      </c>
      <c r="D262" s="7">
        <v>1523.15</v>
      </c>
      <c r="E262" s="7" t="s">
        <v>355</v>
      </c>
      <c r="F262" s="7">
        <f t="shared" si="130"/>
        <v>100</v>
      </c>
      <c r="G262" s="7">
        <f t="shared" si="131"/>
        <v>1250</v>
      </c>
      <c r="H262" s="15">
        <v>53.47</v>
      </c>
      <c r="I262" s="15">
        <v>0.71</v>
      </c>
      <c r="J262" s="15">
        <v>15.48</v>
      </c>
      <c r="K262" s="15">
        <v>8.39</v>
      </c>
      <c r="L262" s="15">
        <v>0.1</v>
      </c>
      <c r="M262" s="15">
        <v>4.88</v>
      </c>
      <c r="N262" s="15">
        <v>8.51</v>
      </c>
      <c r="O262" s="15">
        <v>3.66</v>
      </c>
      <c r="P262" s="15">
        <v>4.72</v>
      </c>
      <c r="Q262" s="15">
        <v>0</v>
      </c>
      <c r="R262" s="15">
        <f t="shared" si="136"/>
        <v>99.919999999999987</v>
      </c>
      <c r="S262" s="15"/>
      <c r="T262" s="12">
        <f t="shared" ref="T262:U325" si="146">AR262/10000</f>
        <v>2.92</v>
      </c>
      <c r="U262" s="12">
        <f t="shared" si="146"/>
        <v>2.1499999999999998E-2</v>
      </c>
      <c r="V262" t="s">
        <v>356</v>
      </c>
      <c r="Y262" s="16">
        <f t="shared" ref="Y262:Y325" si="147">SUM(H262:P262,T262:U262)</f>
        <v>102.86149999999999</v>
      </c>
      <c r="Z262" s="16"/>
      <c r="AA262" s="7" t="s">
        <v>362</v>
      </c>
      <c r="AB262" s="7" t="s">
        <v>172</v>
      </c>
      <c r="AC262" s="7" t="s">
        <v>173</v>
      </c>
      <c r="AD262" s="7" t="s">
        <v>317</v>
      </c>
      <c r="AE262" s="7">
        <v>0.23</v>
      </c>
      <c r="AF262" s="17">
        <f t="shared" si="141"/>
        <v>230</v>
      </c>
      <c r="AG262" s="18">
        <f t="shared" si="142"/>
        <v>770</v>
      </c>
      <c r="AH262" s="7">
        <v>1000</v>
      </c>
      <c r="AI262" s="7">
        <v>1523.15</v>
      </c>
      <c r="AJ262" s="7">
        <v>1.23</v>
      </c>
      <c r="AK262" s="18">
        <v>0.999</v>
      </c>
      <c r="AL262" s="17">
        <f t="shared" si="137"/>
        <v>282.89999999999998</v>
      </c>
      <c r="AM262" s="18">
        <f t="shared" si="137"/>
        <v>769.23</v>
      </c>
      <c r="AN262" s="7"/>
      <c r="AO262" s="7"/>
      <c r="AP262" s="7"/>
      <c r="AQ262" s="7"/>
      <c r="AR262" s="7">
        <v>29200</v>
      </c>
      <c r="AS262" s="7">
        <v>215</v>
      </c>
      <c r="AT262" s="7">
        <f t="shared" si="143"/>
        <v>3.0030962154779734E-3</v>
      </c>
      <c r="AU262" s="7"/>
      <c r="AV262" s="12">
        <f t="shared" si="133"/>
        <v>2.1499999999999998E-2</v>
      </c>
      <c r="AW262" s="19">
        <f t="shared" ref="AW262:AW325" si="148">((BH262*($BB$5))+(BJ262*($BB$6))+(BK262*($BB$7)+(BM262*$BB$8)+(BN262*$BB$9)+(BO262*($BB$10))+(BP262*$BB$11)+((C262/D262)*$BB$12)+(C262*$BB$13)+(BR262*$BB$14)+(C262*$BD$13))+(BR262*$BD$14))</f>
        <v>0.14971709293001234</v>
      </c>
      <c r="AX262" s="15">
        <f t="shared" ref="AX262:AX325" si="149">ABS(U262-AW262)</f>
        <v>0.12821709293001235</v>
      </c>
      <c r="AY262" s="15">
        <f t="shared" si="134"/>
        <v>1.6439622919423424E-2</v>
      </c>
      <c r="AZ262" s="7"/>
      <c r="BA262" s="7"/>
      <c r="BB262" s="7"/>
      <c r="BC262" s="7"/>
      <c r="BD262" s="7"/>
      <c r="BE262" s="15"/>
      <c r="BF262" s="16"/>
      <c r="BG262" s="16"/>
      <c r="BH262" s="20">
        <f t="shared" si="139"/>
        <v>0.57383887012447821</v>
      </c>
      <c r="BI262" s="20">
        <f t="shared" si="139"/>
        <v>5.7320936913163242E-3</v>
      </c>
      <c r="BJ262" s="20">
        <f t="shared" si="139"/>
        <v>9.7898375697387338E-2</v>
      </c>
      <c r="BK262" s="20">
        <f t="shared" si="139"/>
        <v>7.5302617545809331E-2</v>
      </c>
      <c r="BL262" s="20">
        <f t="shared" si="139"/>
        <v>9.0899888269954275E-4</v>
      </c>
      <c r="BM262" s="20">
        <f t="shared" si="138"/>
        <v>7.8074693486269206E-2</v>
      </c>
      <c r="BN262" s="20">
        <f t="shared" si="138"/>
        <v>9.7855086323645285E-2</v>
      </c>
      <c r="BO262" s="20">
        <f t="shared" si="138"/>
        <v>3.8078088299310184E-2</v>
      </c>
      <c r="BP262" s="20">
        <f t="shared" si="138"/>
        <v>3.2311175949084531E-2</v>
      </c>
      <c r="BQ262" s="20">
        <f t="shared" si="138"/>
        <v>0</v>
      </c>
      <c r="BR262" s="20">
        <f t="shared" si="140"/>
        <v>9.4576188298422501E-2</v>
      </c>
      <c r="BS262" s="20">
        <f t="shared" si="140"/>
        <v>2.8512863384456386E-4</v>
      </c>
      <c r="BT262" s="6"/>
      <c r="BU262" s="6"/>
      <c r="BV262" s="6"/>
      <c r="BW262" s="6">
        <f t="shared" ref="BW262:BW325" si="150">(H262/$CN$27)</f>
        <v>0.88992077757805732</v>
      </c>
      <c r="BX262" s="6">
        <f t="shared" ref="BX262:BX325" si="151">(I262/$CN$28)</f>
        <v>8.8894453486916235E-3</v>
      </c>
      <c r="BY262" s="6">
        <f t="shared" ref="BY262:BY325" si="152">(J262/$CN$29)</f>
        <v>0.15182275575955512</v>
      </c>
      <c r="BZ262" s="6">
        <f t="shared" ref="BZ262:BZ325" si="153">(K262/$CN$30)</f>
        <v>0.11678080285062081</v>
      </c>
      <c r="CA262" s="6">
        <f t="shared" ref="CA262:CA325" si="154">(L262/$CN$31)</f>
        <v>1.4096936171892403E-3</v>
      </c>
      <c r="CB262" s="6">
        <f t="shared" ref="CB262:CB325" si="155">(M262/$CN$32)</f>
        <v>0.12107979356887653</v>
      </c>
      <c r="CC262" s="6">
        <f t="shared" ref="CC262:CC325" si="156">(N262/$CN$33)</f>
        <v>0.15175562173440091</v>
      </c>
      <c r="CD262" s="6">
        <f t="shared" ref="CD262:CD325" si="157">(O262/$CN$34)</f>
        <v>5.9052259636328437E-2</v>
      </c>
      <c r="CE262" s="6">
        <f t="shared" ref="CE262:CE325" si="158">(P262/$CN$35)</f>
        <v>5.0108816816179201E-2</v>
      </c>
      <c r="CF262" s="6">
        <f t="shared" ref="CF262:CF325" si="159">(Q262/$CN$36)</f>
        <v>0</v>
      </c>
      <c r="CG262" s="6">
        <f t="shared" ref="CG262:CG325" si="160">(T262/$CN$37)</f>
        <v>0.16204217536071033</v>
      </c>
      <c r="CH262" s="6">
        <f t="shared" ref="CH262:CH325" si="161">(U262/$CN$38)</f>
        <v>4.8852533515110204E-4</v>
      </c>
      <c r="CI262" s="6">
        <f t="shared" si="144"/>
        <v>1.5508199669098992</v>
      </c>
      <c r="CJ262">
        <f t="shared" si="145"/>
        <v>1.7133506676057608</v>
      </c>
      <c r="CK262" s="6"/>
    </row>
    <row r="263" spans="1:89" x14ac:dyDescent="0.45">
      <c r="A263" s="7" t="s">
        <v>589</v>
      </c>
      <c r="B263" s="7" t="s">
        <v>355</v>
      </c>
      <c r="C263" s="7">
        <v>1000</v>
      </c>
      <c r="D263" s="7">
        <v>1523.15</v>
      </c>
      <c r="E263" s="7" t="s">
        <v>355</v>
      </c>
      <c r="F263" s="7">
        <f t="shared" ref="F263:F326" si="162">C263/10</f>
        <v>100</v>
      </c>
      <c r="G263" s="7">
        <f t="shared" ref="G263:G326" si="163">D263-273.15</f>
        <v>1250</v>
      </c>
      <c r="H263" s="15">
        <v>53.47</v>
      </c>
      <c r="I263" s="15">
        <v>0.71</v>
      </c>
      <c r="J263" s="15">
        <v>15.48</v>
      </c>
      <c r="K263" s="15">
        <v>8.39</v>
      </c>
      <c r="L263" s="15">
        <v>0.1</v>
      </c>
      <c r="M263" s="15">
        <v>4.88</v>
      </c>
      <c r="N263" s="15">
        <v>8.51</v>
      </c>
      <c r="O263" s="15">
        <v>3.66</v>
      </c>
      <c r="P263" s="15">
        <v>4.72</v>
      </c>
      <c r="Q263" s="15">
        <v>0</v>
      </c>
      <c r="R263" s="15">
        <f t="shared" si="136"/>
        <v>99.919999999999987</v>
      </c>
      <c r="S263" s="15"/>
      <c r="T263" s="12">
        <f t="shared" si="146"/>
        <v>2.5</v>
      </c>
      <c r="U263" s="12">
        <f t="shared" si="146"/>
        <v>3.2399999999999998E-2</v>
      </c>
      <c r="V263" t="s">
        <v>356</v>
      </c>
      <c r="Y263" s="16">
        <f t="shared" si="147"/>
        <v>102.45239999999998</v>
      </c>
      <c r="Z263" s="16"/>
      <c r="AA263" s="7" t="s">
        <v>363</v>
      </c>
      <c r="AB263" s="7" t="s">
        <v>172</v>
      </c>
      <c r="AC263" s="7" t="s">
        <v>173</v>
      </c>
      <c r="AD263" s="7" t="s">
        <v>317</v>
      </c>
      <c r="AE263" s="7">
        <v>0.59</v>
      </c>
      <c r="AF263" s="17">
        <f t="shared" si="141"/>
        <v>590</v>
      </c>
      <c r="AG263" s="18">
        <f t="shared" si="142"/>
        <v>410.00000000000006</v>
      </c>
      <c r="AH263" s="7">
        <v>1000</v>
      </c>
      <c r="AI263" s="7">
        <v>1523.15</v>
      </c>
      <c r="AJ263" s="7">
        <v>1.23</v>
      </c>
      <c r="AK263" s="18">
        <v>0.999</v>
      </c>
      <c r="AL263" s="17">
        <f t="shared" si="137"/>
        <v>725.7</v>
      </c>
      <c r="AM263" s="18">
        <f t="shared" si="137"/>
        <v>409.59000000000003</v>
      </c>
      <c r="AN263" s="7"/>
      <c r="AO263" s="7"/>
      <c r="AP263" s="7"/>
      <c r="AQ263" s="7"/>
      <c r="AR263" s="7">
        <v>25000</v>
      </c>
      <c r="AS263" s="7">
        <v>324</v>
      </c>
      <c r="AT263" s="7">
        <f t="shared" si="143"/>
        <v>5.2738571500915146E-3</v>
      </c>
      <c r="AU263" s="7"/>
      <c r="AV263" s="12">
        <f t="shared" ref="AV263:AV326" si="164">AS263/10000</f>
        <v>3.2399999999999998E-2</v>
      </c>
      <c r="AW263" s="19">
        <f t="shared" si="148"/>
        <v>0.15583766538583399</v>
      </c>
      <c r="AX263" s="15">
        <f t="shared" si="149"/>
        <v>0.12343766538583399</v>
      </c>
      <c r="AY263" s="15">
        <f t="shared" ref="AY263:AY326" si="165">(AV263-AW263)^2</f>
        <v>1.523685723590512E-2</v>
      </c>
      <c r="AZ263" s="7"/>
      <c r="BA263" s="7"/>
      <c r="BB263" s="7"/>
      <c r="BC263" s="7"/>
      <c r="BD263" s="7"/>
      <c r="BE263" s="15"/>
      <c r="BF263" s="16"/>
      <c r="BG263" s="16"/>
      <c r="BH263" s="20">
        <f t="shared" si="139"/>
        <v>0.57383887012447821</v>
      </c>
      <c r="BI263" s="20">
        <f t="shared" si="139"/>
        <v>5.7320936913163242E-3</v>
      </c>
      <c r="BJ263" s="20">
        <f t="shared" si="139"/>
        <v>9.7898375697387338E-2</v>
      </c>
      <c r="BK263" s="20">
        <f t="shared" si="139"/>
        <v>7.5302617545809331E-2</v>
      </c>
      <c r="BL263" s="20">
        <f t="shared" si="139"/>
        <v>9.0899888269954275E-4</v>
      </c>
      <c r="BM263" s="20">
        <f t="shared" si="138"/>
        <v>7.8074693486269206E-2</v>
      </c>
      <c r="BN263" s="20">
        <f t="shared" si="138"/>
        <v>9.7855086323645285E-2</v>
      </c>
      <c r="BO263" s="20">
        <f t="shared" si="138"/>
        <v>3.8078088299310184E-2</v>
      </c>
      <c r="BP263" s="20">
        <f t="shared" si="138"/>
        <v>3.2311175949084531E-2</v>
      </c>
      <c r="BQ263" s="20">
        <f t="shared" si="138"/>
        <v>0</v>
      </c>
      <c r="BR263" s="20">
        <f t="shared" si="140"/>
        <v>8.2077433524063839E-2</v>
      </c>
      <c r="BS263" s="20">
        <f t="shared" si="140"/>
        <v>4.3554415276671334E-4</v>
      </c>
      <c r="BT263" s="6"/>
      <c r="BU263" s="6"/>
      <c r="BV263" s="6"/>
      <c r="BW263" s="6">
        <f t="shared" si="150"/>
        <v>0.88992077757805732</v>
      </c>
      <c r="BX263" s="6">
        <f t="shared" si="151"/>
        <v>8.8894453486916235E-3</v>
      </c>
      <c r="BY263" s="6">
        <f t="shared" si="152"/>
        <v>0.15182275575955512</v>
      </c>
      <c r="BZ263" s="6">
        <f t="shared" si="153"/>
        <v>0.11678080285062081</v>
      </c>
      <c r="CA263" s="6">
        <f t="shared" si="154"/>
        <v>1.4096936171892403E-3</v>
      </c>
      <c r="CB263" s="6">
        <f t="shared" si="155"/>
        <v>0.12107979356887653</v>
      </c>
      <c r="CC263" s="6">
        <f t="shared" si="156"/>
        <v>0.15175562173440091</v>
      </c>
      <c r="CD263" s="6">
        <f t="shared" si="157"/>
        <v>5.9052259636328437E-2</v>
      </c>
      <c r="CE263" s="6">
        <f t="shared" si="158"/>
        <v>5.0108816816179201E-2</v>
      </c>
      <c r="CF263" s="6">
        <f t="shared" si="159"/>
        <v>0</v>
      </c>
      <c r="CG263" s="6">
        <f t="shared" si="160"/>
        <v>0.13873473917869034</v>
      </c>
      <c r="CH263" s="6">
        <f t="shared" si="161"/>
        <v>7.3619631901840495E-4</v>
      </c>
      <c r="CI263" s="6">
        <f t="shared" si="144"/>
        <v>1.5508199669098992</v>
      </c>
      <c r="CJ263">
        <f t="shared" si="145"/>
        <v>1.690290902407608</v>
      </c>
      <c r="CK263" s="6"/>
    </row>
    <row r="264" spans="1:89" x14ac:dyDescent="0.45">
      <c r="A264" s="7" t="s">
        <v>589</v>
      </c>
      <c r="B264" s="7" t="s">
        <v>355</v>
      </c>
      <c r="C264" s="7">
        <v>1000</v>
      </c>
      <c r="D264" s="7">
        <v>1523.15</v>
      </c>
      <c r="E264" s="7" t="s">
        <v>355</v>
      </c>
      <c r="F264" s="7">
        <f t="shared" si="162"/>
        <v>100</v>
      </c>
      <c r="G264" s="7">
        <f t="shared" si="163"/>
        <v>1250</v>
      </c>
      <c r="H264" s="15">
        <v>53.47</v>
      </c>
      <c r="I264" s="15">
        <v>0.71</v>
      </c>
      <c r="J264" s="15">
        <v>15.48</v>
      </c>
      <c r="K264" s="15">
        <v>8.39</v>
      </c>
      <c r="L264" s="15">
        <v>0.1</v>
      </c>
      <c r="M264" s="15">
        <v>4.88</v>
      </c>
      <c r="N264" s="15">
        <v>8.51</v>
      </c>
      <c r="O264" s="15">
        <v>3.66</v>
      </c>
      <c r="P264" s="15">
        <v>4.72</v>
      </c>
      <c r="Q264" s="15">
        <v>0</v>
      </c>
      <c r="R264" s="15">
        <f t="shared" si="136"/>
        <v>99.919999999999987</v>
      </c>
      <c r="S264" s="15"/>
      <c r="T264" s="12">
        <f t="shared" si="146"/>
        <v>1.67</v>
      </c>
      <c r="U264" s="12">
        <f t="shared" si="146"/>
        <v>5.11E-2</v>
      </c>
      <c r="V264" t="s">
        <v>356</v>
      </c>
      <c r="Y264" s="16">
        <f t="shared" si="147"/>
        <v>101.64109999999999</v>
      </c>
      <c r="Z264" s="16"/>
      <c r="AA264" s="7" t="s">
        <v>364</v>
      </c>
      <c r="AB264" s="7" t="s">
        <v>172</v>
      </c>
      <c r="AC264" s="7" t="s">
        <v>173</v>
      </c>
      <c r="AD264" s="7" t="s">
        <v>317</v>
      </c>
      <c r="AE264" s="7">
        <v>0.66</v>
      </c>
      <c r="AF264" s="17">
        <f t="shared" si="141"/>
        <v>660</v>
      </c>
      <c r="AG264" s="18">
        <f t="shared" si="142"/>
        <v>339.99999999999994</v>
      </c>
      <c r="AH264" s="7">
        <v>1000</v>
      </c>
      <c r="AI264" s="7">
        <v>1523.15</v>
      </c>
      <c r="AJ264" s="7">
        <v>1.23</v>
      </c>
      <c r="AK264" s="18">
        <v>0.999</v>
      </c>
      <c r="AL264" s="17">
        <f t="shared" si="137"/>
        <v>811.8</v>
      </c>
      <c r="AM264" s="18">
        <f t="shared" si="137"/>
        <v>339.65999999999997</v>
      </c>
      <c r="AN264" s="7"/>
      <c r="AO264" s="7"/>
      <c r="AP264" s="7"/>
      <c r="AQ264" s="7"/>
      <c r="AR264" s="7">
        <v>16700</v>
      </c>
      <c r="AS264" s="7">
        <v>511</v>
      </c>
      <c r="AT264" s="7">
        <f t="shared" si="143"/>
        <v>1.2362936459506611E-2</v>
      </c>
      <c r="AU264" s="7"/>
      <c r="AV264" s="12">
        <f t="shared" si="164"/>
        <v>5.11E-2</v>
      </c>
      <c r="AW264" s="19">
        <f t="shared" si="148"/>
        <v>0.16843671240819294</v>
      </c>
      <c r="AX264" s="15">
        <f t="shared" si="149"/>
        <v>0.11733671240819293</v>
      </c>
      <c r="AY264" s="15">
        <f t="shared" si="165"/>
        <v>1.3767904078762978E-2</v>
      </c>
      <c r="AZ264" s="7"/>
      <c r="BA264" s="7"/>
      <c r="BB264" s="7"/>
      <c r="BC264" s="7"/>
      <c r="BD264" s="7"/>
      <c r="BE264" s="15"/>
      <c r="BF264" s="16"/>
      <c r="BG264" s="16"/>
      <c r="BH264" s="20">
        <f t="shared" si="139"/>
        <v>0.57383887012447821</v>
      </c>
      <c r="BI264" s="20">
        <f t="shared" si="139"/>
        <v>5.7320936913163242E-3</v>
      </c>
      <c r="BJ264" s="20">
        <f t="shared" si="139"/>
        <v>9.7898375697387338E-2</v>
      </c>
      <c r="BK264" s="20">
        <f t="shared" si="139"/>
        <v>7.5302617545809331E-2</v>
      </c>
      <c r="BL264" s="20">
        <f t="shared" si="139"/>
        <v>9.0899888269954275E-4</v>
      </c>
      <c r="BM264" s="20">
        <f t="shared" si="138"/>
        <v>7.8074693486269206E-2</v>
      </c>
      <c r="BN264" s="20">
        <f t="shared" si="138"/>
        <v>9.7855086323645285E-2</v>
      </c>
      <c r="BO264" s="20">
        <f t="shared" si="138"/>
        <v>3.8078088299310184E-2</v>
      </c>
      <c r="BP264" s="20">
        <f t="shared" si="138"/>
        <v>3.2311175949084531E-2</v>
      </c>
      <c r="BQ264" s="20">
        <f t="shared" si="138"/>
        <v>0</v>
      </c>
      <c r="BR264" s="20">
        <f t="shared" si="140"/>
        <v>5.6349055948319751E-2</v>
      </c>
      <c r="BS264" s="20">
        <f t="shared" si="140"/>
        <v>7.059834032880891E-4</v>
      </c>
      <c r="BT264" s="6"/>
      <c r="BU264" s="6"/>
      <c r="BV264" s="6"/>
      <c r="BW264" s="6">
        <f t="shared" si="150"/>
        <v>0.88992077757805732</v>
      </c>
      <c r="BX264" s="6">
        <f t="shared" si="151"/>
        <v>8.8894453486916235E-3</v>
      </c>
      <c r="BY264" s="6">
        <f t="shared" si="152"/>
        <v>0.15182275575955512</v>
      </c>
      <c r="BZ264" s="6">
        <f t="shared" si="153"/>
        <v>0.11678080285062081</v>
      </c>
      <c r="CA264" s="6">
        <f t="shared" si="154"/>
        <v>1.4096936171892403E-3</v>
      </c>
      <c r="CB264" s="6">
        <f t="shared" si="155"/>
        <v>0.12107979356887653</v>
      </c>
      <c r="CC264" s="6">
        <f t="shared" si="156"/>
        <v>0.15175562173440091</v>
      </c>
      <c r="CD264" s="6">
        <f t="shared" si="157"/>
        <v>5.9052259636328437E-2</v>
      </c>
      <c r="CE264" s="6">
        <f t="shared" si="158"/>
        <v>5.0108816816179201E-2</v>
      </c>
      <c r="CF264" s="6">
        <f t="shared" si="159"/>
        <v>0</v>
      </c>
      <c r="CG264" s="6">
        <f t="shared" si="160"/>
        <v>9.2674805771365151E-2</v>
      </c>
      <c r="CH264" s="6">
        <f t="shared" si="161"/>
        <v>1.1610997500568054E-3</v>
      </c>
      <c r="CI264" s="6">
        <f t="shared" si="144"/>
        <v>1.5508199669098992</v>
      </c>
      <c r="CJ264">
        <f t="shared" si="145"/>
        <v>1.6446558724313212</v>
      </c>
      <c r="CK264" s="6"/>
    </row>
    <row r="265" spans="1:89" x14ac:dyDescent="0.45">
      <c r="A265" s="7" t="s">
        <v>589</v>
      </c>
      <c r="B265" s="7" t="s">
        <v>355</v>
      </c>
      <c r="C265" s="7">
        <v>2000</v>
      </c>
      <c r="D265" s="7">
        <v>1523.15</v>
      </c>
      <c r="E265" s="7" t="s">
        <v>355</v>
      </c>
      <c r="F265" s="7">
        <f t="shared" si="162"/>
        <v>200</v>
      </c>
      <c r="G265" s="7">
        <f t="shared" si="163"/>
        <v>1250</v>
      </c>
      <c r="H265" s="15">
        <v>53.47</v>
      </c>
      <c r="I265" s="15">
        <v>0.71</v>
      </c>
      <c r="J265" s="15">
        <v>15.48</v>
      </c>
      <c r="K265" s="15">
        <v>8.39</v>
      </c>
      <c r="L265" s="15">
        <v>0.1</v>
      </c>
      <c r="M265" s="15">
        <v>4.88</v>
      </c>
      <c r="N265" s="15">
        <v>8.51</v>
      </c>
      <c r="O265" s="15">
        <v>3.66</v>
      </c>
      <c r="P265" s="15">
        <v>4.72</v>
      </c>
      <c r="Q265" s="15">
        <v>0</v>
      </c>
      <c r="R265" s="15">
        <f t="shared" si="136"/>
        <v>99.919999999999987</v>
      </c>
      <c r="S265" s="15"/>
      <c r="T265" s="12">
        <f t="shared" si="146"/>
        <v>4.5599999999999996</v>
      </c>
      <c r="U265" s="12">
        <f t="shared" si="146"/>
        <v>4.6100000000000002E-2</v>
      </c>
      <c r="V265" t="s">
        <v>356</v>
      </c>
      <c r="Y265" s="16">
        <f t="shared" si="147"/>
        <v>104.52609999999999</v>
      </c>
      <c r="Z265" s="16"/>
      <c r="AA265" s="7" t="s">
        <v>365</v>
      </c>
      <c r="AB265" s="7" t="s">
        <v>172</v>
      </c>
      <c r="AC265" s="7" t="s">
        <v>173</v>
      </c>
      <c r="AD265" s="7" t="s">
        <v>317</v>
      </c>
      <c r="AE265" s="7">
        <v>0.7</v>
      </c>
      <c r="AF265" s="17">
        <f t="shared" si="141"/>
        <v>1400</v>
      </c>
      <c r="AG265" s="18">
        <f t="shared" si="142"/>
        <v>600.00000000000011</v>
      </c>
      <c r="AH265" s="7">
        <v>2000</v>
      </c>
      <c r="AI265" s="7">
        <v>1523.15</v>
      </c>
      <c r="AJ265" s="7">
        <v>1.5640000000000001</v>
      </c>
      <c r="AK265" s="18">
        <v>1.0209999999999999</v>
      </c>
      <c r="AL265" s="17">
        <f t="shared" si="137"/>
        <v>2189.6</v>
      </c>
      <c r="AM265" s="18">
        <f t="shared" si="137"/>
        <v>612.6</v>
      </c>
      <c r="AN265" s="7"/>
      <c r="AO265" s="7">
        <f>1.6381*C265*AE265</f>
        <v>2293.3399999999997</v>
      </c>
      <c r="AP265" s="7"/>
      <c r="AQ265" s="7"/>
      <c r="AR265" s="7">
        <v>45600</v>
      </c>
      <c r="AS265" s="7">
        <v>461</v>
      </c>
      <c r="AT265" s="7">
        <f t="shared" si="143"/>
        <v>4.1187314426281256E-3</v>
      </c>
      <c r="AU265" s="7"/>
      <c r="AV265" s="12">
        <f t="shared" si="164"/>
        <v>4.6100000000000002E-2</v>
      </c>
      <c r="AW265" s="19">
        <f t="shared" si="148"/>
        <v>0.1827652050107372</v>
      </c>
      <c r="AX265" s="15">
        <f t="shared" si="149"/>
        <v>0.1366652050107372</v>
      </c>
      <c r="AY265" s="15">
        <f t="shared" si="165"/>
        <v>1.8677378260626827E-2</v>
      </c>
      <c r="AZ265" s="7"/>
      <c r="BA265" s="7"/>
      <c r="BB265" s="7"/>
      <c r="BC265" s="7"/>
      <c r="BD265" s="7"/>
      <c r="BE265" s="15"/>
      <c r="BF265" s="16"/>
      <c r="BG265" s="16"/>
      <c r="BH265" s="20">
        <f t="shared" si="139"/>
        <v>0.57383887012447821</v>
      </c>
      <c r="BI265" s="20">
        <f t="shared" si="139"/>
        <v>5.7320936913163242E-3</v>
      </c>
      <c r="BJ265" s="20">
        <f t="shared" si="139"/>
        <v>9.7898375697387338E-2</v>
      </c>
      <c r="BK265" s="20">
        <f t="shared" si="139"/>
        <v>7.5302617545809331E-2</v>
      </c>
      <c r="BL265" s="20">
        <f t="shared" si="139"/>
        <v>9.0899888269954275E-4</v>
      </c>
      <c r="BM265" s="20">
        <f t="shared" si="138"/>
        <v>7.8074693486269206E-2</v>
      </c>
      <c r="BN265" s="20">
        <f t="shared" si="138"/>
        <v>9.7855086323645285E-2</v>
      </c>
      <c r="BO265" s="20">
        <f t="shared" si="138"/>
        <v>3.8078088299310184E-2</v>
      </c>
      <c r="BP265" s="20">
        <f t="shared" si="138"/>
        <v>3.2311175949084531E-2</v>
      </c>
      <c r="BQ265" s="20">
        <f t="shared" si="138"/>
        <v>0</v>
      </c>
      <c r="BR265" s="20">
        <f t="shared" si="140"/>
        <v>0.1402013482510755</v>
      </c>
      <c r="BS265" s="20">
        <f t="shared" si="140"/>
        <v>5.8035227451212214E-4</v>
      </c>
      <c r="BT265" s="6"/>
      <c r="BU265" s="6"/>
      <c r="BV265" s="6"/>
      <c r="BW265" s="6">
        <f t="shared" si="150"/>
        <v>0.88992077757805732</v>
      </c>
      <c r="BX265" s="6">
        <f t="shared" si="151"/>
        <v>8.8894453486916235E-3</v>
      </c>
      <c r="BY265" s="6">
        <f t="shared" si="152"/>
        <v>0.15182275575955512</v>
      </c>
      <c r="BZ265" s="6">
        <f t="shared" si="153"/>
        <v>0.11678080285062081</v>
      </c>
      <c r="CA265" s="6">
        <f t="shared" si="154"/>
        <v>1.4096936171892403E-3</v>
      </c>
      <c r="CB265" s="6">
        <f t="shared" si="155"/>
        <v>0.12107979356887653</v>
      </c>
      <c r="CC265" s="6">
        <f t="shared" si="156"/>
        <v>0.15175562173440091</v>
      </c>
      <c r="CD265" s="6">
        <f t="shared" si="157"/>
        <v>5.9052259636328437E-2</v>
      </c>
      <c r="CE265" s="6">
        <f t="shared" si="158"/>
        <v>5.0108816816179201E-2</v>
      </c>
      <c r="CF265" s="6">
        <f t="shared" si="159"/>
        <v>0</v>
      </c>
      <c r="CG265" s="6">
        <f t="shared" si="160"/>
        <v>0.25305216426193117</v>
      </c>
      <c r="CH265" s="6">
        <f t="shared" si="161"/>
        <v>1.0474892069984095E-3</v>
      </c>
      <c r="CI265" s="6">
        <f t="shared" si="144"/>
        <v>1.5508199669098992</v>
      </c>
      <c r="CJ265">
        <f t="shared" si="145"/>
        <v>1.8049196203788289</v>
      </c>
      <c r="CK265" s="6"/>
    </row>
    <row r="266" spans="1:89" x14ac:dyDescent="0.45">
      <c r="A266" s="7" t="s">
        <v>589</v>
      </c>
      <c r="B266" s="7" t="s">
        <v>355</v>
      </c>
      <c r="C266" s="7">
        <v>2000</v>
      </c>
      <c r="D266" s="7">
        <v>1523.15</v>
      </c>
      <c r="E266" s="7" t="s">
        <v>355</v>
      </c>
      <c r="F266" s="7">
        <f t="shared" si="162"/>
        <v>200</v>
      </c>
      <c r="G266" s="7">
        <f t="shared" si="163"/>
        <v>1250</v>
      </c>
      <c r="H266" s="15">
        <v>53.47</v>
      </c>
      <c r="I266" s="15">
        <v>0.71</v>
      </c>
      <c r="J266" s="15">
        <v>15.48</v>
      </c>
      <c r="K266" s="15">
        <v>8.39</v>
      </c>
      <c r="L266" s="15">
        <v>0.1</v>
      </c>
      <c r="M266" s="15">
        <v>4.88</v>
      </c>
      <c r="N266" s="15">
        <v>8.51</v>
      </c>
      <c r="O266" s="15">
        <v>3.66</v>
      </c>
      <c r="P266" s="15">
        <v>4.72</v>
      </c>
      <c r="Q266" s="15">
        <v>0</v>
      </c>
      <c r="R266" s="15">
        <f t="shared" si="136"/>
        <v>99.919999999999987</v>
      </c>
      <c r="S266" s="15"/>
      <c r="T266" s="12">
        <f t="shared" si="146"/>
        <v>3.12</v>
      </c>
      <c r="U266" s="12">
        <f t="shared" si="146"/>
        <v>0.1011</v>
      </c>
      <c r="V266" t="s">
        <v>356</v>
      </c>
      <c r="Y266" s="16">
        <f t="shared" si="147"/>
        <v>103.14109999999999</v>
      </c>
      <c r="Z266" s="16"/>
      <c r="AA266" s="7" t="s">
        <v>366</v>
      </c>
      <c r="AB266" s="7" t="s">
        <v>172</v>
      </c>
      <c r="AC266" s="7" t="s">
        <v>173</v>
      </c>
      <c r="AD266" s="7" t="s">
        <v>317</v>
      </c>
      <c r="AE266" s="7">
        <v>0.87</v>
      </c>
      <c r="AF266" s="17">
        <f t="shared" si="141"/>
        <v>1740</v>
      </c>
      <c r="AG266" s="18">
        <f t="shared" si="142"/>
        <v>260</v>
      </c>
      <c r="AH266" s="7">
        <v>2000</v>
      </c>
      <c r="AI266" s="7">
        <v>1523.15</v>
      </c>
      <c r="AJ266" s="7">
        <v>1.5640000000000001</v>
      </c>
      <c r="AK266" s="18">
        <v>1.0209999999999999</v>
      </c>
      <c r="AL266" s="17">
        <f t="shared" si="137"/>
        <v>2721.36</v>
      </c>
      <c r="AM266" s="18">
        <f t="shared" si="137"/>
        <v>265.45999999999998</v>
      </c>
      <c r="AN266" s="7"/>
      <c r="AO266" s="7">
        <f>1.6245*C266*AE266</f>
        <v>2826.63</v>
      </c>
      <c r="AP266" s="7"/>
      <c r="AQ266" s="7"/>
      <c r="AR266" s="7">
        <v>31200</v>
      </c>
      <c r="AS266" s="7">
        <v>1011</v>
      </c>
      <c r="AT266" s="7">
        <f t="shared" si="143"/>
        <v>1.3082693145496975E-2</v>
      </c>
      <c r="AU266" s="7"/>
      <c r="AV266" s="12">
        <f t="shared" si="164"/>
        <v>0.1011</v>
      </c>
      <c r="AW266" s="19">
        <f t="shared" si="148"/>
        <v>0.2023054549585841</v>
      </c>
      <c r="AX266" s="15">
        <f t="shared" si="149"/>
        <v>0.1012054549585841</v>
      </c>
      <c r="AY266" s="15">
        <f t="shared" si="165"/>
        <v>1.0242544113373995E-2</v>
      </c>
      <c r="AZ266" s="7"/>
      <c r="BA266" s="7"/>
      <c r="BB266" s="7"/>
      <c r="BC266" s="7"/>
      <c r="BD266" s="7"/>
      <c r="BE266" s="15"/>
      <c r="BF266" s="16"/>
      <c r="BG266" s="16"/>
      <c r="BH266" s="20">
        <f t="shared" si="139"/>
        <v>0.57383887012447821</v>
      </c>
      <c r="BI266" s="20">
        <f t="shared" si="139"/>
        <v>5.7320936913163242E-3</v>
      </c>
      <c r="BJ266" s="20">
        <f t="shared" si="139"/>
        <v>9.7898375697387338E-2</v>
      </c>
      <c r="BK266" s="20">
        <f t="shared" si="139"/>
        <v>7.5302617545809331E-2</v>
      </c>
      <c r="BL266" s="20">
        <f t="shared" si="139"/>
        <v>9.0899888269954275E-4</v>
      </c>
      <c r="BM266" s="20">
        <f t="shared" si="138"/>
        <v>7.8074693486269206E-2</v>
      </c>
      <c r="BN266" s="20">
        <f t="shared" si="138"/>
        <v>9.7855086323645285E-2</v>
      </c>
      <c r="BO266" s="20">
        <f t="shared" si="138"/>
        <v>3.8078088299310184E-2</v>
      </c>
      <c r="BP266" s="20">
        <f t="shared" si="138"/>
        <v>3.2311175949084531E-2</v>
      </c>
      <c r="BQ266" s="20">
        <f t="shared" si="138"/>
        <v>0</v>
      </c>
      <c r="BR266" s="20">
        <f t="shared" si="140"/>
        <v>0.10029841529984275</v>
      </c>
      <c r="BS266" s="20">
        <f t="shared" si="140"/>
        <v>1.3307425727718503E-3</v>
      </c>
      <c r="BT266" s="6"/>
      <c r="BU266" s="6"/>
      <c r="BV266" s="6"/>
      <c r="BW266" s="6">
        <f t="shared" si="150"/>
        <v>0.88992077757805732</v>
      </c>
      <c r="BX266" s="6">
        <f t="shared" si="151"/>
        <v>8.8894453486916235E-3</v>
      </c>
      <c r="BY266" s="6">
        <f t="shared" si="152"/>
        <v>0.15182275575955512</v>
      </c>
      <c r="BZ266" s="6">
        <f t="shared" si="153"/>
        <v>0.11678080285062081</v>
      </c>
      <c r="CA266" s="6">
        <f t="shared" si="154"/>
        <v>1.4096936171892403E-3</v>
      </c>
      <c r="CB266" s="6">
        <f t="shared" si="155"/>
        <v>0.12107979356887653</v>
      </c>
      <c r="CC266" s="6">
        <f t="shared" si="156"/>
        <v>0.15175562173440091</v>
      </c>
      <c r="CD266" s="6">
        <f t="shared" si="157"/>
        <v>5.9052259636328437E-2</v>
      </c>
      <c r="CE266" s="6">
        <f t="shared" si="158"/>
        <v>5.0108816816179201E-2</v>
      </c>
      <c r="CF266" s="6">
        <f t="shared" si="159"/>
        <v>0</v>
      </c>
      <c r="CG266" s="6">
        <f t="shared" si="160"/>
        <v>0.17314095449500555</v>
      </c>
      <c r="CH266" s="6">
        <f t="shared" si="161"/>
        <v>2.2972051806407633E-3</v>
      </c>
      <c r="CI266" s="6">
        <f t="shared" si="144"/>
        <v>1.5508199669098992</v>
      </c>
      <c r="CJ266">
        <f t="shared" si="145"/>
        <v>1.7262581265855454</v>
      </c>
      <c r="CK266" s="6"/>
    </row>
    <row r="267" spans="1:89" x14ac:dyDescent="0.45">
      <c r="A267" s="7" t="s">
        <v>589</v>
      </c>
      <c r="B267" s="7" t="s">
        <v>355</v>
      </c>
      <c r="C267" s="7">
        <v>2000</v>
      </c>
      <c r="D267" s="7">
        <v>1523.15</v>
      </c>
      <c r="E267" s="7" t="s">
        <v>355</v>
      </c>
      <c r="F267" s="7">
        <f t="shared" si="162"/>
        <v>200</v>
      </c>
      <c r="G267" s="7">
        <f t="shared" si="163"/>
        <v>1250</v>
      </c>
      <c r="H267" s="15">
        <v>53.47</v>
      </c>
      <c r="I267" s="15">
        <v>0.71</v>
      </c>
      <c r="J267" s="15">
        <v>15.48</v>
      </c>
      <c r="K267" s="15">
        <v>8.39</v>
      </c>
      <c r="L267" s="15">
        <v>0.1</v>
      </c>
      <c r="M267" s="15">
        <v>4.88</v>
      </c>
      <c r="N267" s="15">
        <v>8.51</v>
      </c>
      <c r="O267" s="15">
        <v>3.66</v>
      </c>
      <c r="P267" s="15">
        <v>4.72</v>
      </c>
      <c r="Q267" s="15">
        <v>0</v>
      </c>
      <c r="R267" s="15">
        <f t="shared" si="136"/>
        <v>99.919999999999987</v>
      </c>
      <c r="S267" s="15"/>
      <c r="T267" s="12">
        <f t="shared" si="146"/>
        <v>2.2200000000000002</v>
      </c>
      <c r="U267" s="12">
        <f t="shared" si="146"/>
        <v>0.12620000000000001</v>
      </c>
      <c r="V267" t="s">
        <v>356</v>
      </c>
      <c r="Y267" s="16">
        <f t="shared" si="147"/>
        <v>102.26619999999998</v>
      </c>
      <c r="Z267" s="16"/>
      <c r="AA267" s="7" t="s">
        <v>367</v>
      </c>
      <c r="AB267" s="7" t="s">
        <v>172</v>
      </c>
      <c r="AC267" s="7" t="s">
        <v>173</v>
      </c>
      <c r="AD267" s="7" t="s">
        <v>317</v>
      </c>
      <c r="AE267" s="7">
        <v>0.94</v>
      </c>
      <c r="AF267" s="17">
        <f t="shared" si="141"/>
        <v>1880</v>
      </c>
      <c r="AG267" s="18">
        <f t="shared" si="142"/>
        <v>120.00000000000011</v>
      </c>
      <c r="AH267" s="7">
        <v>2000</v>
      </c>
      <c r="AI267" s="7">
        <v>1523.15</v>
      </c>
      <c r="AJ267" s="7">
        <v>1.5640000000000001</v>
      </c>
      <c r="AK267" s="18">
        <v>1.0209999999999999</v>
      </c>
      <c r="AL267" s="17">
        <f t="shared" si="137"/>
        <v>2940.32</v>
      </c>
      <c r="AM267" s="18">
        <f t="shared" si="137"/>
        <v>122.52000000000011</v>
      </c>
      <c r="AN267" s="7"/>
      <c r="AO267" s="7">
        <f>1.6214*C267*AE267</f>
        <v>3048.2319999999995</v>
      </c>
      <c r="AP267" s="7"/>
      <c r="AQ267" s="7"/>
      <c r="AR267" s="7">
        <v>22200</v>
      </c>
      <c r="AS267" s="7">
        <v>1262</v>
      </c>
      <c r="AT267" s="7">
        <f t="shared" si="143"/>
        <v>2.2726999867936082E-2</v>
      </c>
      <c r="AU267" s="7"/>
      <c r="AV267" s="12">
        <f t="shared" si="164"/>
        <v>0.12620000000000001</v>
      </c>
      <c r="AW267" s="19">
        <f t="shared" si="148"/>
        <v>0.21544441540567061</v>
      </c>
      <c r="AX267" s="15">
        <f t="shared" si="149"/>
        <v>8.9244415405670602E-2</v>
      </c>
      <c r="AY267" s="15">
        <f t="shared" si="165"/>
        <v>7.9645656810998968E-3</v>
      </c>
      <c r="AZ267" s="7"/>
      <c r="BA267" s="7"/>
      <c r="BB267" s="7"/>
      <c r="BC267" s="7"/>
      <c r="BD267" s="7"/>
      <c r="BE267" s="15"/>
      <c r="BF267" s="16"/>
      <c r="BG267" s="16"/>
      <c r="BH267" s="20">
        <f t="shared" si="139"/>
        <v>0.57383887012447821</v>
      </c>
      <c r="BI267" s="20">
        <f t="shared" si="139"/>
        <v>5.7320936913163242E-3</v>
      </c>
      <c r="BJ267" s="20">
        <f t="shared" si="139"/>
        <v>9.7898375697387338E-2</v>
      </c>
      <c r="BK267" s="20">
        <f t="shared" si="139"/>
        <v>7.5302617545809331E-2</v>
      </c>
      <c r="BL267" s="20">
        <f t="shared" si="139"/>
        <v>9.0899888269954275E-4</v>
      </c>
      <c r="BM267" s="20">
        <f t="shared" si="138"/>
        <v>7.8074693486269206E-2</v>
      </c>
      <c r="BN267" s="20">
        <f t="shared" si="138"/>
        <v>9.7855086323645285E-2</v>
      </c>
      <c r="BO267" s="20">
        <f t="shared" si="138"/>
        <v>3.8078088299310184E-2</v>
      </c>
      <c r="BP267" s="20">
        <f t="shared" si="138"/>
        <v>3.2311175949084531E-2</v>
      </c>
      <c r="BQ267" s="20">
        <f t="shared" si="138"/>
        <v>0</v>
      </c>
      <c r="BR267" s="20">
        <f t="shared" si="140"/>
        <v>7.3467486362479642E-2</v>
      </c>
      <c r="BS267" s="20">
        <f t="shared" si="140"/>
        <v>1.710034922003677E-3</v>
      </c>
      <c r="BT267" s="6"/>
      <c r="BU267" s="6"/>
      <c r="BV267" s="6"/>
      <c r="BW267" s="6">
        <f t="shared" si="150"/>
        <v>0.88992077757805732</v>
      </c>
      <c r="BX267" s="6">
        <f t="shared" si="151"/>
        <v>8.8894453486916235E-3</v>
      </c>
      <c r="BY267" s="6">
        <f t="shared" si="152"/>
        <v>0.15182275575955512</v>
      </c>
      <c r="BZ267" s="6">
        <f t="shared" si="153"/>
        <v>0.11678080285062081</v>
      </c>
      <c r="CA267" s="6">
        <f t="shared" si="154"/>
        <v>1.4096936171892403E-3</v>
      </c>
      <c r="CB267" s="6">
        <f t="shared" si="155"/>
        <v>0.12107979356887653</v>
      </c>
      <c r="CC267" s="6">
        <f t="shared" si="156"/>
        <v>0.15175562173440091</v>
      </c>
      <c r="CD267" s="6">
        <f t="shared" si="157"/>
        <v>5.9052259636328437E-2</v>
      </c>
      <c r="CE267" s="6">
        <f t="shared" si="158"/>
        <v>5.0108816816179201E-2</v>
      </c>
      <c r="CF267" s="6">
        <f t="shared" si="159"/>
        <v>0</v>
      </c>
      <c r="CG267" s="6">
        <f t="shared" si="160"/>
        <v>0.12319644839067703</v>
      </c>
      <c r="CH267" s="6">
        <f t="shared" si="161"/>
        <v>2.8675301067939106E-3</v>
      </c>
      <c r="CI267" s="6">
        <f t="shared" si="144"/>
        <v>1.5508199669098992</v>
      </c>
      <c r="CJ267">
        <f t="shared" si="145"/>
        <v>1.6768839454073703</v>
      </c>
      <c r="CK267" s="6"/>
    </row>
    <row r="268" spans="1:89" x14ac:dyDescent="0.45">
      <c r="A268" s="7" t="s">
        <v>589</v>
      </c>
      <c r="B268" s="7" t="s">
        <v>355</v>
      </c>
      <c r="C268" s="7">
        <v>2000</v>
      </c>
      <c r="D268" s="7">
        <v>1523.15</v>
      </c>
      <c r="E268" s="7" t="s">
        <v>355</v>
      </c>
      <c r="F268" s="7">
        <f t="shared" si="162"/>
        <v>200</v>
      </c>
      <c r="G268" s="7">
        <f t="shared" si="163"/>
        <v>1250</v>
      </c>
      <c r="H268" s="15">
        <v>53.47</v>
      </c>
      <c r="I268" s="15">
        <v>0.71</v>
      </c>
      <c r="J268" s="15">
        <v>15.48</v>
      </c>
      <c r="K268" s="15">
        <v>8.39</v>
      </c>
      <c r="L268" s="15">
        <v>0.1</v>
      </c>
      <c r="M268" s="15">
        <v>4.88</v>
      </c>
      <c r="N268" s="15">
        <v>8.51</v>
      </c>
      <c r="O268" s="15">
        <v>3.66</v>
      </c>
      <c r="P268" s="15">
        <v>4.72</v>
      </c>
      <c r="Q268" s="15">
        <v>0</v>
      </c>
      <c r="R268" s="15">
        <f t="shared" si="136"/>
        <v>99.919999999999987</v>
      </c>
      <c r="S268" s="15"/>
      <c r="T268" s="12">
        <f t="shared" si="146"/>
        <v>0.84</v>
      </c>
      <c r="U268" s="12">
        <f t="shared" si="146"/>
        <v>0.1401</v>
      </c>
      <c r="V268" t="s">
        <v>356</v>
      </c>
      <c r="Y268" s="16">
        <f t="shared" si="147"/>
        <v>100.90009999999999</v>
      </c>
      <c r="Z268" s="16"/>
      <c r="AA268" s="7" t="s">
        <v>368</v>
      </c>
      <c r="AB268" s="7" t="s">
        <v>172</v>
      </c>
      <c r="AC268" s="7" t="s">
        <v>173</v>
      </c>
      <c r="AD268" s="7" t="s">
        <v>317</v>
      </c>
      <c r="AE268" s="7">
        <v>0.95</v>
      </c>
      <c r="AF268" s="17">
        <f t="shared" si="141"/>
        <v>1900</v>
      </c>
      <c r="AG268" s="18">
        <f t="shared" si="142"/>
        <v>100.00000000000009</v>
      </c>
      <c r="AH268" s="7">
        <v>2000</v>
      </c>
      <c r="AI268" s="7">
        <v>1523.15</v>
      </c>
      <c r="AJ268" s="7">
        <v>1.5640000000000001</v>
      </c>
      <c r="AK268" s="18">
        <v>1.0209999999999999</v>
      </c>
      <c r="AL268" s="17">
        <f t="shared" si="137"/>
        <v>2971.6</v>
      </c>
      <c r="AM268" s="18">
        <f t="shared" si="137"/>
        <v>102.10000000000008</v>
      </c>
      <c r="AN268" s="7"/>
      <c r="AO268" s="7">
        <f>1.6212*C268*AE268</f>
        <v>3080.2799999999997</v>
      </c>
      <c r="AP268" s="7"/>
      <c r="AQ268" s="7"/>
      <c r="AR268" s="7">
        <v>8400</v>
      </c>
      <c r="AS268" s="7">
        <v>1401</v>
      </c>
      <c r="AT268" s="7">
        <f t="shared" si="143"/>
        <v>6.3872467820616077E-2</v>
      </c>
      <c r="AU268" s="7"/>
      <c r="AV268" s="12">
        <f t="shared" si="164"/>
        <v>0.1401</v>
      </c>
      <c r="AW268" s="19">
        <f t="shared" si="148"/>
        <v>0.23715964907571141</v>
      </c>
      <c r="AX268" s="15">
        <f t="shared" si="149"/>
        <v>9.7059649075711407E-2</v>
      </c>
      <c r="AY268" s="15">
        <f t="shared" si="165"/>
        <v>9.4205754787002466E-3</v>
      </c>
      <c r="AZ268" s="7"/>
      <c r="BA268" s="7"/>
      <c r="BB268" s="7"/>
      <c r="BC268" s="7"/>
      <c r="BD268" s="7"/>
      <c r="BE268" s="15"/>
      <c r="BF268" s="16"/>
      <c r="BG268" s="16"/>
      <c r="BH268" s="20">
        <f t="shared" si="139"/>
        <v>0.57383887012447821</v>
      </c>
      <c r="BI268" s="20">
        <f t="shared" si="139"/>
        <v>5.7320936913163242E-3</v>
      </c>
      <c r="BJ268" s="20">
        <f t="shared" si="139"/>
        <v>9.7898375697387338E-2</v>
      </c>
      <c r="BK268" s="20">
        <f t="shared" si="139"/>
        <v>7.5302617545809331E-2</v>
      </c>
      <c r="BL268" s="20">
        <f t="shared" si="139"/>
        <v>9.0899888269954275E-4</v>
      </c>
      <c r="BM268" s="20">
        <f t="shared" si="138"/>
        <v>7.8074693486269206E-2</v>
      </c>
      <c r="BN268" s="20">
        <f t="shared" si="138"/>
        <v>9.7855086323645285E-2</v>
      </c>
      <c r="BO268" s="20">
        <f t="shared" si="138"/>
        <v>3.8078088299310184E-2</v>
      </c>
      <c r="BP268" s="20">
        <f t="shared" si="138"/>
        <v>3.2311175949084531E-2</v>
      </c>
      <c r="BQ268" s="20">
        <f t="shared" si="138"/>
        <v>0</v>
      </c>
      <c r="BR268" s="20">
        <f t="shared" si="140"/>
        <v>2.9123042690126923E-2</v>
      </c>
      <c r="BS268" s="20">
        <f t="shared" si="140"/>
        <v>1.9888361904107244E-3</v>
      </c>
      <c r="BT268" s="6"/>
      <c r="BU268" s="6"/>
      <c r="BV268" s="6"/>
      <c r="BW268" s="6">
        <f t="shared" si="150"/>
        <v>0.88992077757805732</v>
      </c>
      <c r="BX268" s="6">
        <f t="shared" si="151"/>
        <v>8.8894453486916235E-3</v>
      </c>
      <c r="BY268" s="6">
        <f t="shared" si="152"/>
        <v>0.15182275575955512</v>
      </c>
      <c r="BZ268" s="6">
        <f t="shared" si="153"/>
        <v>0.11678080285062081</v>
      </c>
      <c r="CA268" s="6">
        <f t="shared" si="154"/>
        <v>1.4096936171892403E-3</v>
      </c>
      <c r="CB268" s="6">
        <f t="shared" si="155"/>
        <v>0.12107979356887653</v>
      </c>
      <c r="CC268" s="6">
        <f t="shared" si="156"/>
        <v>0.15175562173440091</v>
      </c>
      <c r="CD268" s="6">
        <f t="shared" si="157"/>
        <v>5.9052259636328437E-2</v>
      </c>
      <c r="CE268" s="6">
        <f t="shared" si="158"/>
        <v>5.0108816816179201E-2</v>
      </c>
      <c r="CF268" s="6">
        <f t="shared" si="159"/>
        <v>0</v>
      </c>
      <c r="CG268" s="6">
        <f t="shared" si="160"/>
        <v>4.6614872364039953E-2</v>
      </c>
      <c r="CH268" s="6">
        <f t="shared" si="161"/>
        <v>3.183367416496251E-3</v>
      </c>
      <c r="CI268" s="6">
        <f t="shared" si="144"/>
        <v>1.5508199669098992</v>
      </c>
      <c r="CJ268">
        <f t="shared" si="145"/>
        <v>1.6006182066904355</v>
      </c>
      <c r="CK268" s="6"/>
    </row>
    <row r="269" spans="1:89" x14ac:dyDescent="0.45">
      <c r="A269" s="7" t="s">
        <v>589</v>
      </c>
      <c r="B269" s="7" t="s">
        <v>355</v>
      </c>
      <c r="C269" s="7">
        <v>3000</v>
      </c>
      <c r="D269" s="7">
        <v>1523.15</v>
      </c>
      <c r="E269" s="7" t="s">
        <v>355</v>
      </c>
      <c r="F269" s="7">
        <f t="shared" si="162"/>
        <v>300</v>
      </c>
      <c r="G269" s="7">
        <f t="shared" si="163"/>
        <v>1250</v>
      </c>
      <c r="H269" s="15">
        <v>53.47</v>
      </c>
      <c r="I269" s="15">
        <v>0.71</v>
      </c>
      <c r="J269" s="15">
        <v>15.48</v>
      </c>
      <c r="K269" s="15">
        <v>8.39</v>
      </c>
      <c r="L269" s="15">
        <v>0.1</v>
      </c>
      <c r="M269" s="15">
        <v>4.88</v>
      </c>
      <c r="N269" s="15">
        <v>8.51</v>
      </c>
      <c r="O269" s="15">
        <v>3.66</v>
      </c>
      <c r="P269" s="15">
        <v>4.72</v>
      </c>
      <c r="Q269" s="15">
        <v>0</v>
      </c>
      <c r="R269" s="15">
        <f t="shared" si="136"/>
        <v>99.919999999999987</v>
      </c>
      <c r="S269" s="15"/>
      <c r="T269" s="12">
        <f t="shared" si="146"/>
        <v>5.71</v>
      </c>
      <c r="U269" s="12">
        <f t="shared" si="146"/>
        <v>0.08</v>
      </c>
      <c r="V269" t="s">
        <v>356</v>
      </c>
      <c r="Y269" s="16">
        <f t="shared" si="147"/>
        <v>105.70999999999998</v>
      </c>
      <c r="Z269" s="16"/>
      <c r="AA269" s="7" t="s">
        <v>369</v>
      </c>
      <c r="AB269" s="7" t="s">
        <v>172</v>
      </c>
      <c r="AC269" s="7" t="s">
        <v>173</v>
      </c>
      <c r="AD269" s="7" t="s">
        <v>317</v>
      </c>
      <c r="AE269" s="7">
        <v>0.55000000000000004</v>
      </c>
      <c r="AF269" s="17">
        <f t="shared" si="141"/>
        <v>1650.0000000000002</v>
      </c>
      <c r="AG269" s="18">
        <f t="shared" si="142"/>
        <v>1349.9999999999998</v>
      </c>
      <c r="AH269" s="7">
        <v>3000</v>
      </c>
      <c r="AI269" s="7">
        <v>1523.15</v>
      </c>
      <c r="AJ269" s="7">
        <v>1.9930000000000001</v>
      </c>
      <c r="AK269" s="18">
        <v>1.0629999999999999</v>
      </c>
      <c r="AL269" s="17">
        <f t="shared" si="137"/>
        <v>3288.4500000000007</v>
      </c>
      <c r="AM269" s="18">
        <f t="shared" si="137"/>
        <v>1435.0499999999997</v>
      </c>
      <c r="AN269" s="7"/>
      <c r="AO269" s="7"/>
      <c r="AP269" s="7"/>
      <c r="AQ269" s="7"/>
      <c r="AR269" s="7">
        <v>57100</v>
      </c>
      <c r="AS269" s="7">
        <v>800</v>
      </c>
      <c r="AT269" s="7">
        <f t="shared" si="143"/>
        <v>5.6989077093557074E-3</v>
      </c>
      <c r="AU269" s="7"/>
      <c r="AV269" s="12">
        <f t="shared" si="164"/>
        <v>0.08</v>
      </c>
      <c r="AW269" s="19">
        <f t="shared" si="148"/>
        <v>0.22381131657334669</v>
      </c>
      <c r="AX269" s="15">
        <f t="shared" si="149"/>
        <v>0.14381131657334667</v>
      </c>
      <c r="AY269" s="15">
        <f t="shared" si="165"/>
        <v>2.0681694774559334E-2</v>
      </c>
      <c r="AZ269" s="7"/>
      <c r="BA269" s="7"/>
      <c r="BB269" s="7"/>
      <c r="BC269" s="7"/>
      <c r="BD269" s="7"/>
      <c r="BE269" s="15"/>
      <c r="BF269" s="16"/>
      <c r="BG269" s="16"/>
      <c r="BH269" s="20">
        <f t="shared" si="139"/>
        <v>0.57383887012447821</v>
      </c>
      <c r="BI269" s="20">
        <f t="shared" si="139"/>
        <v>5.7320936913163242E-3</v>
      </c>
      <c r="BJ269" s="20">
        <f t="shared" si="139"/>
        <v>9.7898375697387338E-2</v>
      </c>
      <c r="BK269" s="20">
        <f t="shared" si="139"/>
        <v>7.5302617545809331E-2</v>
      </c>
      <c r="BL269" s="20">
        <f t="shared" si="139"/>
        <v>9.0899888269954275E-4</v>
      </c>
      <c r="BM269" s="20">
        <f t="shared" si="138"/>
        <v>7.8074693486269206E-2</v>
      </c>
      <c r="BN269" s="20">
        <f t="shared" si="138"/>
        <v>9.7855086323645285E-2</v>
      </c>
      <c r="BO269" s="20">
        <f t="shared" si="138"/>
        <v>3.8078088299310184E-2</v>
      </c>
      <c r="BP269" s="20">
        <f t="shared" si="138"/>
        <v>3.2311175949084531E-2</v>
      </c>
      <c r="BQ269" s="20">
        <f t="shared" si="138"/>
        <v>0</v>
      </c>
      <c r="BR269" s="20">
        <f t="shared" si="140"/>
        <v>0.16949388001721927</v>
      </c>
      <c r="BS269" s="20">
        <f t="shared" si="140"/>
        <v>9.7232470025648246E-4</v>
      </c>
      <c r="BT269" s="6"/>
      <c r="BU269" s="6"/>
      <c r="BV269" s="6"/>
      <c r="BW269" s="6">
        <f t="shared" si="150"/>
        <v>0.88992077757805732</v>
      </c>
      <c r="BX269" s="6">
        <f t="shared" si="151"/>
        <v>8.8894453486916235E-3</v>
      </c>
      <c r="BY269" s="6">
        <f t="shared" si="152"/>
        <v>0.15182275575955512</v>
      </c>
      <c r="BZ269" s="6">
        <f t="shared" si="153"/>
        <v>0.11678080285062081</v>
      </c>
      <c r="CA269" s="6">
        <f t="shared" si="154"/>
        <v>1.4096936171892403E-3</v>
      </c>
      <c r="CB269" s="6">
        <f t="shared" si="155"/>
        <v>0.12107979356887653</v>
      </c>
      <c r="CC269" s="6">
        <f t="shared" si="156"/>
        <v>0.15175562173440091</v>
      </c>
      <c r="CD269" s="6">
        <f t="shared" si="157"/>
        <v>5.9052259636328437E-2</v>
      </c>
      <c r="CE269" s="6">
        <f t="shared" si="158"/>
        <v>5.0108816816179201E-2</v>
      </c>
      <c r="CF269" s="6">
        <f t="shared" si="159"/>
        <v>0</v>
      </c>
      <c r="CG269" s="6">
        <f t="shared" si="160"/>
        <v>0.31687014428412874</v>
      </c>
      <c r="CH269" s="6">
        <f t="shared" si="161"/>
        <v>1.8177686889343332E-3</v>
      </c>
      <c r="CI269" s="6">
        <f t="shared" si="144"/>
        <v>1.5508199669098992</v>
      </c>
      <c r="CJ269">
        <f t="shared" si="145"/>
        <v>1.8695078798829621</v>
      </c>
      <c r="CK269" s="6"/>
    </row>
    <row r="270" spans="1:89" x14ac:dyDescent="0.45">
      <c r="A270" s="7" t="s">
        <v>589</v>
      </c>
      <c r="B270" s="7" t="s">
        <v>355</v>
      </c>
      <c r="C270" s="7">
        <v>3000</v>
      </c>
      <c r="D270" s="7">
        <v>1523.15</v>
      </c>
      <c r="E270" s="7" t="s">
        <v>355</v>
      </c>
      <c r="F270" s="7">
        <f t="shared" si="162"/>
        <v>300</v>
      </c>
      <c r="G270" s="7">
        <f t="shared" si="163"/>
        <v>1250</v>
      </c>
      <c r="H270" s="15">
        <v>53.47</v>
      </c>
      <c r="I270" s="15">
        <v>0.71</v>
      </c>
      <c r="J270" s="15">
        <v>15.48</v>
      </c>
      <c r="K270" s="15">
        <v>8.39</v>
      </c>
      <c r="L270" s="15">
        <v>0.1</v>
      </c>
      <c r="M270" s="15">
        <v>4.88</v>
      </c>
      <c r="N270" s="15">
        <v>8.51</v>
      </c>
      <c r="O270" s="15">
        <v>3.66</v>
      </c>
      <c r="P270" s="15">
        <v>4.72</v>
      </c>
      <c r="Q270" s="15">
        <v>0</v>
      </c>
      <c r="R270" s="15">
        <f t="shared" si="136"/>
        <v>99.919999999999987</v>
      </c>
      <c r="S270" s="15"/>
      <c r="T270" s="12">
        <f t="shared" si="146"/>
        <v>1.6</v>
      </c>
      <c r="U270" s="12">
        <f t="shared" si="146"/>
        <v>0.20025000000000001</v>
      </c>
      <c r="V270" t="s">
        <v>356</v>
      </c>
      <c r="Y270" s="16">
        <f t="shared" si="147"/>
        <v>101.72024999999998</v>
      </c>
      <c r="Z270" s="16"/>
      <c r="AA270" s="7" t="s">
        <v>370</v>
      </c>
      <c r="AB270" s="7" t="s">
        <v>172</v>
      </c>
      <c r="AC270" s="7" t="s">
        <v>173</v>
      </c>
      <c r="AD270" s="7" t="s">
        <v>317</v>
      </c>
      <c r="AE270" s="7">
        <v>0.85</v>
      </c>
      <c r="AF270" s="17">
        <f t="shared" si="141"/>
        <v>2550</v>
      </c>
      <c r="AG270" s="18">
        <f t="shared" si="142"/>
        <v>450.00000000000006</v>
      </c>
      <c r="AH270" s="7">
        <v>3000</v>
      </c>
      <c r="AI270" s="7">
        <v>1523.15</v>
      </c>
      <c r="AJ270" s="7">
        <v>1.9930000000000001</v>
      </c>
      <c r="AK270" s="18">
        <v>1.0629999999999999</v>
      </c>
      <c r="AL270" s="17">
        <f t="shared" si="137"/>
        <v>5082.1500000000005</v>
      </c>
      <c r="AM270" s="18">
        <f t="shared" si="137"/>
        <v>478.35</v>
      </c>
      <c r="AN270" s="7"/>
      <c r="AO270" s="7"/>
      <c r="AP270" s="7"/>
      <c r="AQ270" s="7"/>
      <c r="AR270" s="7">
        <v>16000</v>
      </c>
      <c r="AS270" s="7">
        <v>2002.5</v>
      </c>
      <c r="AT270" s="7">
        <f t="shared" si="143"/>
        <v>4.8706497577849991E-2</v>
      </c>
      <c r="AU270" s="7"/>
      <c r="AV270" s="12">
        <f t="shared" si="164"/>
        <v>0.20025000000000001</v>
      </c>
      <c r="AW270" s="19">
        <f t="shared" si="148"/>
        <v>0.28036638253909735</v>
      </c>
      <c r="AX270" s="15">
        <f t="shared" si="149"/>
        <v>8.0116382539097336E-2</v>
      </c>
      <c r="AY270" s="15">
        <f t="shared" si="165"/>
        <v>6.4186347511509803E-3</v>
      </c>
      <c r="AZ270" s="7"/>
      <c r="BA270" s="7"/>
      <c r="BB270" s="7"/>
      <c r="BC270" s="7"/>
      <c r="BD270" s="7"/>
      <c r="BE270" s="15"/>
      <c r="BF270" s="16"/>
      <c r="BG270" s="16"/>
      <c r="BH270" s="20">
        <f t="shared" si="139"/>
        <v>0.57383887012447821</v>
      </c>
      <c r="BI270" s="20">
        <f t="shared" si="139"/>
        <v>5.7320936913163242E-3</v>
      </c>
      <c r="BJ270" s="20">
        <f t="shared" si="139"/>
        <v>9.7898375697387338E-2</v>
      </c>
      <c r="BK270" s="20">
        <f t="shared" si="139"/>
        <v>7.5302617545809331E-2</v>
      </c>
      <c r="BL270" s="20">
        <f t="shared" si="139"/>
        <v>9.0899888269954275E-4</v>
      </c>
      <c r="BM270" s="20">
        <f t="shared" si="138"/>
        <v>7.8074693486269206E-2</v>
      </c>
      <c r="BN270" s="20">
        <f t="shared" si="138"/>
        <v>9.7855086323645285E-2</v>
      </c>
      <c r="BO270" s="20">
        <f t="shared" si="138"/>
        <v>3.8078088299310184E-2</v>
      </c>
      <c r="BP270" s="20">
        <f t="shared" si="138"/>
        <v>3.2311175949084531E-2</v>
      </c>
      <c r="BQ270" s="20">
        <f t="shared" si="138"/>
        <v>0</v>
      </c>
      <c r="BR270" s="20">
        <f t="shared" si="140"/>
        <v>5.4003391855241716E-2</v>
      </c>
      <c r="BS270" s="20">
        <f t="shared" si="140"/>
        <v>2.7674322529907831E-3</v>
      </c>
      <c r="BT270" s="6"/>
      <c r="BU270" s="6"/>
      <c r="BV270" s="6"/>
      <c r="BW270" s="6">
        <f t="shared" si="150"/>
        <v>0.88992077757805732</v>
      </c>
      <c r="BX270" s="6">
        <f t="shared" si="151"/>
        <v>8.8894453486916235E-3</v>
      </c>
      <c r="BY270" s="6">
        <f t="shared" si="152"/>
        <v>0.15182275575955512</v>
      </c>
      <c r="BZ270" s="6">
        <f t="shared" si="153"/>
        <v>0.11678080285062081</v>
      </c>
      <c r="CA270" s="6">
        <f t="shared" si="154"/>
        <v>1.4096936171892403E-3</v>
      </c>
      <c r="CB270" s="6">
        <f t="shared" si="155"/>
        <v>0.12107979356887653</v>
      </c>
      <c r="CC270" s="6">
        <f t="shared" si="156"/>
        <v>0.15175562173440091</v>
      </c>
      <c r="CD270" s="6">
        <f t="shared" si="157"/>
        <v>5.9052259636328437E-2</v>
      </c>
      <c r="CE270" s="6">
        <f t="shared" si="158"/>
        <v>5.0108816816179201E-2</v>
      </c>
      <c r="CF270" s="6">
        <f t="shared" si="159"/>
        <v>0</v>
      </c>
      <c r="CG270" s="6">
        <f t="shared" si="160"/>
        <v>8.8790233074361832E-2</v>
      </c>
      <c r="CH270" s="6">
        <f t="shared" si="161"/>
        <v>4.5501022494887529E-3</v>
      </c>
      <c r="CI270" s="6">
        <f t="shared" si="144"/>
        <v>1.5508199669098992</v>
      </c>
      <c r="CJ270">
        <f t="shared" si="145"/>
        <v>1.6441603022337496</v>
      </c>
      <c r="CK270" s="6"/>
    </row>
    <row r="271" spans="1:89" x14ac:dyDescent="0.45">
      <c r="A271" s="7" t="s">
        <v>589</v>
      </c>
      <c r="B271" s="7" t="s">
        <v>355</v>
      </c>
      <c r="C271" s="7">
        <v>3000</v>
      </c>
      <c r="D271" s="7">
        <v>1523.15</v>
      </c>
      <c r="E271" s="7" t="s">
        <v>371</v>
      </c>
      <c r="F271" s="7">
        <f t="shared" si="162"/>
        <v>300</v>
      </c>
      <c r="G271" s="7">
        <f t="shared" si="163"/>
        <v>1250</v>
      </c>
      <c r="H271" s="15">
        <v>53.47</v>
      </c>
      <c r="I271" s="15">
        <v>0.71</v>
      </c>
      <c r="J271" s="15">
        <v>15.48</v>
      </c>
      <c r="K271" s="15">
        <v>8.39</v>
      </c>
      <c r="L271" s="15">
        <v>0.1</v>
      </c>
      <c r="M271" s="15">
        <v>4.88</v>
      </c>
      <c r="N271" s="15">
        <v>8.51</v>
      </c>
      <c r="O271" s="15">
        <v>3.66</v>
      </c>
      <c r="P271" s="15">
        <v>4.72</v>
      </c>
      <c r="Q271" s="15">
        <v>0</v>
      </c>
      <c r="R271" s="15">
        <f t="shared" si="136"/>
        <v>99.919999999999987</v>
      </c>
      <c r="S271" s="15"/>
      <c r="T271" s="12">
        <f t="shared" si="146"/>
        <v>0.97</v>
      </c>
      <c r="U271" s="12">
        <f t="shared" si="146"/>
        <v>0.22359999999999999</v>
      </c>
      <c r="V271" t="s">
        <v>356</v>
      </c>
      <c r="Y271" s="16">
        <f t="shared" si="147"/>
        <v>101.11359999999999</v>
      </c>
      <c r="Z271" s="16"/>
      <c r="AA271" s="7" t="s">
        <v>372</v>
      </c>
      <c r="AB271" s="7" t="s">
        <v>172</v>
      </c>
      <c r="AC271" s="7" t="s">
        <v>173</v>
      </c>
      <c r="AD271" s="7" t="s">
        <v>317</v>
      </c>
      <c r="AE271" s="7">
        <v>1</v>
      </c>
      <c r="AF271" s="17">
        <f t="shared" si="141"/>
        <v>3000</v>
      </c>
      <c r="AG271" s="18">
        <f t="shared" si="142"/>
        <v>0</v>
      </c>
      <c r="AH271" s="7">
        <v>3000</v>
      </c>
      <c r="AI271" s="7">
        <v>1523.15</v>
      </c>
      <c r="AJ271" s="7">
        <v>1.9930000000000001</v>
      </c>
      <c r="AK271" s="18">
        <v>1.0629999999999999</v>
      </c>
      <c r="AL271" s="17">
        <f t="shared" si="137"/>
        <v>5979</v>
      </c>
      <c r="AM271" s="18">
        <f t="shared" si="137"/>
        <v>0</v>
      </c>
      <c r="AN271" s="7"/>
      <c r="AO271" s="7"/>
      <c r="AP271" s="7"/>
      <c r="AQ271" s="7"/>
      <c r="AR271" s="7">
        <v>9700</v>
      </c>
      <c r="AS271" s="7">
        <v>2236</v>
      </c>
      <c r="AT271" s="7">
        <f t="shared" si="143"/>
        <v>8.6175296757506709E-2</v>
      </c>
      <c r="AU271" s="7"/>
      <c r="AV271" s="12">
        <f t="shared" si="164"/>
        <v>0.22359999999999999</v>
      </c>
      <c r="AW271" s="19">
        <f t="shared" si="148"/>
        <v>0.29043625004619933</v>
      </c>
      <c r="AX271" s="15">
        <f t="shared" si="149"/>
        <v>6.6836250046199336E-2</v>
      </c>
      <c r="AY271" s="15">
        <f t="shared" si="165"/>
        <v>4.4670843202380805E-3</v>
      </c>
      <c r="AZ271" s="7"/>
      <c r="BA271" s="7"/>
      <c r="BB271" s="7"/>
      <c r="BC271" s="7"/>
      <c r="BD271" s="7"/>
      <c r="BE271" s="15"/>
      <c r="BF271" s="16"/>
      <c r="BG271" s="16"/>
      <c r="BH271" s="20">
        <f t="shared" si="139"/>
        <v>0.57383887012447821</v>
      </c>
      <c r="BI271" s="20">
        <f t="shared" si="139"/>
        <v>5.7320936913163242E-3</v>
      </c>
      <c r="BJ271" s="20">
        <f t="shared" si="139"/>
        <v>9.7898375697387338E-2</v>
      </c>
      <c r="BK271" s="20">
        <f t="shared" si="139"/>
        <v>7.5302617545809331E-2</v>
      </c>
      <c r="BL271" s="20">
        <f t="shared" si="139"/>
        <v>9.0899888269954275E-4</v>
      </c>
      <c r="BM271" s="20">
        <f t="shared" si="138"/>
        <v>7.8074693486269206E-2</v>
      </c>
      <c r="BN271" s="20">
        <f t="shared" si="138"/>
        <v>9.7855086323645285E-2</v>
      </c>
      <c r="BO271" s="20">
        <f t="shared" si="138"/>
        <v>3.8078088299310184E-2</v>
      </c>
      <c r="BP271" s="20">
        <f t="shared" si="138"/>
        <v>3.2311175949084531E-2</v>
      </c>
      <c r="BQ271" s="20">
        <f t="shared" si="138"/>
        <v>0</v>
      </c>
      <c r="BR271" s="20">
        <f t="shared" si="140"/>
        <v>3.3439824396476248E-2</v>
      </c>
      <c r="BS271" s="20">
        <f t="shared" si="140"/>
        <v>3.1562214802549247E-3</v>
      </c>
      <c r="BT271" s="6"/>
      <c r="BU271" s="6"/>
      <c r="BV271" s="6"/>
      <c r="BW271" s="6">
        <f t="shared" si="150"/>
        <v>0.88992077757805732</v>
      </c>
      <c r="BX271" s="6">
        <f t="shared" si="151"/>
        <v>8.8894453486916235E-3</v>
      </c>
      <c r="BY271" s="6">
        <f t="shared" si="152"/>
        <v>0.15182275575955512</v>
      </c>
      <c r="BZ271" s="6">
        <f t="shared" si="153"/>
        <v>0.11678080285062081</v>
      </c>
      <c r="CA271" s="6">
        <f t="shared" si="154"/>
        <v>1.4096936171892403E-3</v>
      </c>
      <c r="CB271" s="6">
        <f t="shared" si="155"/>
        <v>0.12107979356887653</v>
      </c>
      <c r="CC271" s="6">
        <f t="shared" si="156"/>
        <v>0.15175562173440091</v>
      </c>
      <c r="CD271" s="6">
        <f t="shared" si="157"/>
        <v>5.9052259636328437E-2</v>
      </c>
      <c r="CE271" s="6">
        <f t="shared" si="158"/>
        <v>5.0108816816179201E-2</v>
      </c>
      <c r="CF271" s="6">
        <f t="shared" si="159"/>
        <v>0</v>
      </c>
      <c r="CG271" s="6">
        <f t="shared" si="160"/>
        <v>5.3829078801331851E-2</v>
      </c>
      <c r="CH271" s="6">
        <f t="shared" si="161"/>
        <v>5.0806634855714615E-3</v>
      </c>
      <c r="CI271" s="6">
        <f t="shared" si="144"/>
        <v>1.5508199669098992</v>
      </c>
      <c r="CJ271">
        <f t="shared" si="145"/>
        <v>1.6097297091968026</v>
      </c>
      <c r="CK271" s="6"/>
    </row>
    <row r="272" spans="1:89" x14ac:dyDescent="0.45">
      <c r="A272" s="7" t="s">
        <v>589</v>
      </c>
      <c r="B272" s="7" t="s">
        <v>355</v>
      </c>
      <c r="C272" s="7">
        <v>4000</v>
      </c>
      <c r="D272" s="7">
        <v>1523.15</v>
      </c>
      <c r="E272" s="7" t="s">
        <v>355</v>
      </c>
      <c r="F272" s="7">
        <f t="shared" si="162"/>
        <v>400</v>
      </c>
      <c r="G272" s="7">
        <f t="shared" si="163"/>
        <v>1250</v>
      </c>
      <c r="H272" s="15">
        <v>53.47</v>
      </c>
      <c r="I272" s="15">
        <v>0.71</v>
      </c>
      <c r="J272" s="15">
        <v>15.48</v>
      </c>
      <c r="K272" s="15">
        <v>8.39</v>
      </c>
      <c r="L272" s="15">
        <v>0.1</v>
      </c>
      <c r="M272" s="15">
        <v>4.88</v>
      </c>
      <c r="N272" s="15">
        <v>8.51</v>
      </c>
      <c r="O272" s="15">
        <v>3.66</v>
      </c>
      <c r="P272" s="15">
        <v>4.72</v>
      </c>
      <c r="Q272" s="15">
        <v>0</v>
      </c>
      <c r="R272" s="15">
        <f t="shared" si="136"/>
        <v>99.919999999999987</v>
      </c>
      <c r="S272" s="15"/>
      <c r="T272" s="12">
        <f t="shared" si="146"/>
        <v>7.31</v>
      </c>
      <c r="U272" s="12">
        <f t="shared" si="146"/>
        <v>0.1173</v>
      </c>
      <c r="V272" t="s">
        <v>356</v>
      </c>
      <c r="Y272" s="16">
        <f t="shared" si="147"/>
        <v>107.34729999999999</v>
      </c>
      <c r="Z272" s="16"/>
      <c r="AA272" s="7" t="s">
        <v>373</v>
      </c>
      <c r="AB272" s="7" t="s">
        <v>172</v>
      </c>
      <c r="AC272" s="7" t="s">
        <v>173</v>
      </c>
      <c r="AD272" s="7" t="s">
        <v>317</v>
      </c>
      <c r="AE272" s="7">
        <v>0.24</v>
      </c>
      <c r="AF272" s="17">
        <f t="shared" si="141"/>
        <v>960</v>
      </c>
      <c r="AG272" s="18">
        <f t="shared" si="142"/>
        <v>3040</v>
      </c>
      <c r="AH272" s="7">
        <v>4000</v>
      </c>
      <c r="AI272" s="7">
        <v>1523.15</v>
      </c>
      <c r="AJ272" s="7">
        <v>2.5499999999999998</v>
      </c>
      <c r="AK272" s="18">
        <v>1.1240000000000001</v>
      </c>
      <c r="AL272" s="17">
        <f t="shared" si="137"/>
        <v>2448</v>
      </c>
      <c r="AM272" s="18">
        <f t="shared" si="137"/>
        <v>3416.9600000000005</v>
      </c>
      <c r="AN272" s="7"/>
      <c r="AO272" s="7">
        <f>3.0039*C272*AE272</f>
        <v>2883.7439999999997</v>
      </c>
      <c r="AP272" s="7"/>
      <c r="AQ272" s="7"/>
      <c r="AR272" s="7">
        <v>73100</v>
      </c>
      <c r="AS272" s="7">
        <v>1173</v>
      </c>
      <c r="AT272" s="7">
        <f t="shared" si="143"/>
        <v>6.5216706398798585E-3</v>
      </c>
      <c r="AU272" s="7"/>
      <c r="AV272" s="12">
        <f t="shared" si="164"/>
        <v>0.1173</v>
      </c>
      <c r="AW272" s="19">
        <f t="shared" si="148"/>
        <v>0.26080597693215224</v>
      </c>
      <c r="AX272" s="15">
        <f t="shared" si="149"/>
        <v>0.14350597693215222</v>
      </c>
      <c r="AY272" s="15">
        <f t="shared" si="165"/>
        <v>2.0593965415251405E-2</v>
      </c>
      <c r="AZ272" s="7"/>
      <c r="BA272" s="7"/>
      <c r="BB272" s="7"/>
      <c r="BC272" s="7"/>
      <c r="BD272" s="7"/>
      <c r="BE272" s="15"/>
      <c r="BF272" s="16"/>
      <c r="BG272" s="16"/>
      <c r="BH272" s="20">
        <f t="shared" si="139"/>
        <v>0.57383887012447821</v>
      </c>
      <c r="BI272" s="20">
        <f t="shared" si="139"/>
        <v>5.7320936913163242E-3</v>
      </c>
      <c r="BJ272" s="20">
        <f t="shared" si="139"/>
        <v>9.7898375697387338E-2</v>
      </c>
      <c r="BK272" s="20">
        <f t="shared" si="139"/>
        <v>7.5302617545809331E-2</v>
      </c>
      <c r="BL272" s="20">
        <f t="shared" si="139"/>
        <v>9.0899888269954275E-4</v>
      </c>
      <c r="BM272" s="20">
        <f t="shared" si="138"/>
        <v>7.8074693486269206E-2</v>
      </c>
      <c r="BN272" s="20">
        <f t="shared" si="138"/>
        <v>9.7855086323645285E-2</v>
      </c>
      <c r="BO272" s="20">
        <f t="shared" si="138"/>
        <v>3.8078088299310184E-2</v>
      </c>
      <c r="BP272" s="20">
        <f t="shared" si="138"/>
        <v>3.2311175949084531E-2</v>
      </c>
      <c r="BQ272" s="20">
        <f t="shared" si="138"/>
        <v>0</v>
      </c>
      <c r="BR272" s="20">
        <f t="shared" si="140"/>
        <v>0.20705983644129056</v>
      </c>
      <c r="BS272" s="20">
        <f t="shared" si="140"/>
        <v>1.3604416513919768E-3</v>
      </c>
      <c r="BT272" s="6"/>
      <c r="BU272" s="6"/>
      <c r="BV272" s="6"/>
      <c r="BW272" s="6">
        <f t="shared" si="150"/>
        <v>0.88992077757805732</v>
      </c>
      <c r="BX272" s="6">
        <f t="shared" si="151"/>
        <v>8.8894453486916235E-3</v>
      </c>
      <c r="BY272" s="6">
        <f t="shared" si="152"/>
        <v>0.15182275575955512</v>
      </c>
      <c r="BZ272" s="6">
        <f t="shared" si="153"/>
        <v>0.11678080285062081</v>
      </c>
      <c r="CA272" s="6">
        <f t="shared" si="154"/>
        <v>1.4096936171892403E-3</v>
      </c>
      <c r="CB272" s="6">
        <f t="shared" si="155"/>
        <v>0.12107979356887653</v>
      </c>
      <c r="CC272" s="6">
        <f t="shared" si="156"/>
        <v>0.15175562173440091</v>
      </c>
      <c r="CD272" s="6">
        <f t="shared" si="157"/>
        <v>5.9052259636328437E-2</v>
      </c>
      <c r="CE272" s="6">
        <f t="shared" si="158"/>
        <v>5.0108816816179201E-2</v>
      </c>
      <c r="CF272" s="6">
        <f t="shared" si="159"/>
        <v>0</v>
      </c>
      <c r="CG272" s="6">
        <f t="shared" si="160"/>
        <v>0.40566037735849053</v>
      </c>
      <c r="CH272" s="6">
        <f t="shared" si="161"/>
        <v>2.6653033401499659E-3</v>
      </c>
      <c r="CI272" s="6">
        <f t="shared" si="144"/>
        <v>1.5508199669098992</v>
      </c>
      <c r="CJ272">
        <f t="shared" si="145"/>
        <v>1.9591456476085398</v>
      </c>
      <c r="CK272" s="6"/>
    </row>
    <row r="273" spans="1:89" x14ac:dyDescent="0.45">
      <c r="A273" s="7" t="s">
        <v>589</v>
      </c>
      <c r="B273" s="7" t="s">
        <v>355</v>
      </c>
      <c r="C273" s="7">
        <v>4000</v>
      </c>
      <c r="D273" s="7">
        <v>1523.15</v>
      </c>
      <c r="E273" s="7" t="s">
        <v>355</v>
      </c>
      <c r="F273" s="7">
        <f t="shared" si="162"/>
        <v>400</v>
      </c>
      <c r="G273" s="7">
        <f t="shared" si="163"/>
        <v>1250</v>
      </c>
      <c r="H273" s="15">
        <v>53.47</v>
      </c>
      <c r="I273" s="15">
        <v>0.71</v>
      </c>
      <c r="J273" s="15">
        <v>15.48</v>
      </c>
      <c r="K273" s="15">
        <v>8.39</v>
      </c>
      <c r="L273" s="15">
        <v>0.1</v>
      </c>
      <c r="M273" s="15">
        <v>4.88</v>
      </c>
      <c r="N273" s="15">
        <v>8.51</v>
      </c>
      <c r="O273" s="15">
        <v>3.66</v>
      </c>
      <c r="P273" s="15">
        <v>4.72</v>
      </c>
      <c r="Q273" s="15">
        <v>0</v>
      </c>
      <c r="R273" s="15">
        <f t="shared" si="136"/>
        <v>99.919999999999987</v>
      </c>
      <c r="S273" s="15"/>
      <c r="T273" s="12">
        <f t="shared" si="146"/>
        <v>5.43</v>
      </c>
      <c r="U273" s="12">
        <f t="shared" si="146"/>
        <v>0.2114</v>
      </c>
      <c r="V273" t="s">
        <v>356</v>
      </c>
      <c r="Y273" s="16">
        <f t="shared" si="147"/>
        <v>105.56139999999999</v>
      </c>
      <c r="Z273" s="16"/>
      <c r="AA273" s="7" t="s">
        <v>374</v>
      </c>
      <c r="AB273" s="7" t="s">
        <v>172</v>
      </c>
      <c r="AC273" s="7" t="s">
        <v>173</v>
      </c>
      <c r="AD273" s="7" t="s">
        <v>317</v>
      </c>
      <c r="AE273" s="7">
        <v>0.28000000000000003</v>
      </c>
      <c r="AF273" s="17">
        <f t="shared" si="141"/>
        <v>1120</v>
      </c>
      <c r="AG273" s="18">
        <f t="shared" si="142"/>
        <v>2880</v>
      </c>
      <c r="AH273" s="7">
        <v>4000</v>
      </c>
      <c r="AI273" s="7">
        <v>1523.15</v>
      </c>
      <c r="AJ273" s="7">
        <v>2.5499999999999998</v>
      </c>
      <c r="AK273" s="18">
        <v>1.1240000000000001</v>
      </c>
      <c r="AL273" s="17">
        <f t="shared" si="137"/>
        <v>2856</v>
      </c>
      <c r="AM273" s="18">
        <f t="shared" si="137"/>
        <v>3237.1200000000003</v>
      </c>
      <c r="AN273" s="7"/>
      <c r="AO273" s="7">
        <f>2.9707*C273*AE273</f>
        <v>3327.1840000000002</v>
      </c>
      <c r="AP273" s="7"/>
      <c r="AQ273" s="7"/>
      <c r="AR273" s="7">
        <v>54300</v>
      </c>
      <c r="AS273" s="7">
        <v>2114</v>
      </c>
      <c r="AT273" s="7">
        <f t="shared" si="143"/>
        <v>1.5676987803491357E-2</v>
      </c>
      <c r="AU273" s="7"/>
      <c r="AV273" s="12">
        <f t="shared" si="164"/>
        <v>0.2114</v>
      </c>
      <c r="AW273" s="19">
        <f t="shared" si="148"/>
        <v>0.28273833572647922</v>
      </c>
      <c r="AX273" s="15">
        <f t="shared" si="149"/>
        <v>7.1338335726479213E-2</v>
      </c>
      <c r="AY273" s="15">
        <f t="shared" si="165"/>
        <v>5.0891581442238602E-3</v>
      </c>
      <c r="AZ273" s="7"/>
      <c r="BA273" s="7"/>
      <c r="BB273" s="7"/>
      <c r="BC273" s="7"/>
      <c r="BD273" s="7"/>
      <c r="BE273" s="15"/>
      <c r="BF273" s="16"/>
      <c r="BG273" s="16"/>
      <c r="BH273" s="20">
        <f t="shared" si="139"/>
        <v>0.57383887012447821</v>
      </c>
      <c r="BI273" s="20">
        <f t="shared" si="139"/>
        <v>5.7320936913163242E-3</v>
      </c>
      <c r="BJ273" s="20">
        <f t="shared" si="139"/>
        <v>9.7898375697387338E-2</v>
      </c>
      <c r="BK273" s="20">
        <f t="shared" si="139"/>
        <v>7.5302617545809331E-2</v>
      </c>
      <c r="BL273" s="20">
        <f t="shared" si="139"/>
        <v>9.0899888269954275E-4</v>
      </c>
      <c r="BM273" s="20">
        <f t="shared" si="138"/>
        <v>7.8074693486269206E-2</v>
      </c>
      <c r="BN273" s="20">
        <f t="shared" si="138"/>
        <v>9.7855086323645285E-2</v>
      </c>
      <c r="BO273" s="20">
        <f t="shared" si="138"/>
        <v>3.8078088299310184E-2</v>
      </c>
      <c r="BP273" s="20">
        <f t="shared" si="138"/>
        <v>3.2311175949084531E-2</v>
      </c>
      <c r="BQ273" s="20">
        <f t="shared" si="138"/>
        <v>0</v>
      </c>
      <c r="BR273" s="20">
        <f t="shared" si="140"/>
        <v>0.16227200390239085</v>
      </c>
      <c r="BS273" s="20">
        <f t="shared" si="140"/>
        <v>2.5867363782711241E-3</v>
      </c>
      <c r="BT273" s="6"/>
      <c r="BU273" s="6"/>
      <c r="BV273" s="6"/>
      <c r="BW273" s="6">
        <f t="shared" si="150"/>
        <v>0.88992077757805732</v>
      </c>
      <c r="BX273" s="6">
        <f t="shared" si="151"/>
        <v>8.8894453486916235E-3</v>
      </c>
      <c r="BY273" s="6">
        <f t="shared" si="152"/>
        <v>0.15182275575955512</v>
      </c>
      <c r="BZ273" s="6">
        <f t="shared" si="153"/>
        <v>0.11678080285062081</v>
      </c>
      <c r="CA273" s="6">
        <f t="shared" si="154"/>
        <v>1.4096936171892403E-3</v>
      </c>
      <c r="CB273" s="6">
        <f t="shared" si="155"/>
        <v>0.12107979356887653</v>
      </c>
      <c r="CC273" s="6">
        <f t="shared" si="156"/>
        <v>0.15175562173440091</v>
      </c>
      <c r="CD273" s="6">
        <f t="shared" si="157"/>
        <v>5.9052259636328437E-2</v>
      </c>
      <c r="CE273" s="6">
        <f t="shared" si="158"/>
        <v>5.0108816816179201E-2</v>
      </c>
      <c r="CF273" s="6">
        <f t="shared" si="159"/>
        <v>0</v>
      </c>
      <c r="CG273" s="6">
        <f t="shared" si="160"/>
        <v>0.30133185349611541</v>
      </c>
      <c r="CH273" s="6">
        <f t="shared" si="161"/>
        <v>4.8034537605089753E-3</v>
      </c>
      <c r="CI273" s="6">
        <f t="shared" si="144"/>
        <v>1.5508199669098992</v>
      </c>
      <c r="CJ273">
        <f t="shared" si="145"/>
        <v>1.8569552741665236</v>
      </c>
      <c r="CK273" s="6"/>
    </row>
    <row r="274" spans="1:89" x14ac:dyDescent="0.45">
      <c r="A274" s="7" t="s">
        <v>589</v>
      </c>
      <c r="B274" s="7" t="s">
        <v>355</v>
      </c>
      <c r="C274" s="7">
        <v>4000</v>
      </c>
      <c r="D274" s="7">
        <v>1523.15</v>
      </c>
      <c r="E274" s="7" t="s">
        <v>355</v>
      </c>
      <c r="F274" s="7">
        <f t="shared" si="162"/>
        <v>400</v>
      </c>
      <c r="G274" s="7">
        <f t="shared" si="163"/>
        <v>1250</v>
      </c>
      <c r="H274" s="15">
        <v>53.47</v>
      </c>
      <c r="I274" s="15">
        <v>0.71</v>
      </c>
      <c r="J274" s="15">
        <v>15.48</v>
      </c>
      <c r="K274" s="15">
        <v>8.39</v>
      </c>
      <c r="L274" s="15">
        <v>0.1</v>
      </c>
      <c r="M274" s="15">
        <v>4.88</v>
      </c>
      <c r="N274" s="15">
        <v>8.51</v>
      </c>
      <c r="O274" s="15">
        <v>3.66</v>
      </c>
      <c r="P274" s="15">
        <v>4.72</v>
      </c>
      <c r="Q274" s="15">
        <v>0</v>
      </c>
      <c r="R274" s="15">
        <f t="shared" ref="R274:R318" si="166">SUM(H274:Q274)</f>
        <v>99.919999999999987</v>
      </c>
      <c r="S274" s="15"/>
      <c r="T274" s="12">
        <f t="shared" si="146"/>
        <v>2.23</v>
      </c>
      <c r="U274" s="12">
        <f t="shared" si="146"/>
        <v>0.25030000000000002</v>
      </c>
      <c r="V274" t="s">
        <v>356</v>
      </c>
      <c r="Y274" s="16">
        <f t="shared" si="147"/>
        <v>102.40029999999999</v>
      </c>
      <c r="Z274" s="16"/>
      <c r="AA274" s="7" t="s">
        <v>375</v>
      </c>
      <c r="AB274" s="7" t="s">
        <v>172</v>
      </c>
      <c r="AC274" s="7" t="s">
        <v>173</v>
      </c>
      <c r="AD274" s="7" t="s">
        <v>317</v>
      </c>
      <c r="AE274" s="7">
        <v>0.84</v>
      </c>
      <c r="AF274" s="17">
        <f t="shared" si="141"/>
        <v>3360</v>
      </c>
      <c r="AG274" s="18">
        <f t="shared" si="142"/>
        <v>640.00000000000011</v>
      </c>
      <c r="AH274" s="7">
        <v>4000</v>
      </c>
      <c r="AI274" s="7">
        <v>1523.15</v>
      </c>
      <c r="AJ274" s="7">
        <v>2.5499999999999998</v>
      </c>
      <c r="AK274" s="18">
        <v>1.1240000000000001</v>
      </c>
      <c r="AL274" s="17">
        <f t="shared" si="137"/>
        <v>8568</v>
      </c>
      <c r="AM274" s="18">
        <f t="shared" si="137"/>
        <v>719.36000000000024</v>
      </c>
      <c r="AN274" s="7"/>
      <c r="AO274" s="7">
        <f>2.7335*C274*AE274</f>
        <v>9184.56</v>
      </c>
      <c r="AP274" s="7"/>
      <c r="AQ274" s="7"/>
      <c r="AR274" s="7">
        <v>22300</v>
      </c>
      <c r="AS274" s="7">
        <v>2503</v>
      </c>
      <c r="AT274" s="7">
        <f t="shared" si="143"/>
        <v>4.390141232092639E-2</v>
      </c>
      <c r="AU274" s="7"/>
      <c r="AV274" s="12">
        <f t="shared" si="164"/>
        <v>0.25030000000000002</v>
      </c>
      <c r="AW274" s="19">
        <f t="shared" si="148"/>
        <v>0.32613595319754818</v>
      </c>
      <c r="AX274" s="15">
        <f t="shared" si="149"/>
        <v>7.5835953197548156E-2</v>
      </c>
      <c r="AY274" s="15">
        <f t="shared" si="165"/>
        <v>5.7510917973807143E-3</v>
      </c>
      <c r="AZ274" s="7"/>
      <c r="BA274" s="7"/>
      <c r="BB274" s="7"/>
      <c r="BC274" s="7"/>
      <c r="BD274" s="7"/>
      <c r="BE274" s="15"/>
      <c r="BF274" s="16"/>
      <c r="BG274" s="16"/>
      <c r="BH274" s="20">
        <f t="shared" si="139"/>
        <v>0.57383887012447821</v>
      </c>
      <c r="BI274" s="20">
        <f t="shared" si="139"/>
        <v>5.7320936913163242E-3</v>
      </c>
      <c r="BJ274" s="20">
        <f t="shared" si="139"/>
        <v>9.7898375697387338E-2</v>
      </c>
      <c r="BK274" s="20">
        <f t="shared" si="139"/>
        <v>7.5302617545809331E-2</v>
      </c>
      <c r="BL274" s="20">
        <f t="shared" si="139"/>
        <v>9.0899888269954275E-4</v>
      </c>
      <c r="BM274" s="20">
        <f t="shared" si="138"/>
        <v>7.8074693486269206E-2</v>
      </c>
      <c r="BN274" s="20">
        <f t="shared" si="138"/>
        <v>9.7855086323645285E-2</v>
      </c>
      <c r="BO274" s="20">
        <f t="shared" si="138"/>
        <v>3.8078088299310184E-2</v>
      </c>
      <c r="BP274" s="20">
        <f t="shared" si="138"/>
        <v>3.2311175949084531E-2</v>
      </c>
      <c r="BQ274" s="20">
        <f t="shared" si="138"/>
        <v>0</v>
      </c>
      <c r="BR274" s="20">
        <f t="shared" si="140"/>
        <v>7.3650198919690379E-2</v>
      </c>
      <c r="BS274" s="20">
        <f t="shared" si="140"/>
        <v>3.3848024665059312E-3</v>
      </c>
      <c r="BT274" s="6"/>
      <c r="BU274" s="6"/>
      <c r="BV274" s="6"/>
      <c r="BW274" s="6">
        <f t="shared" si="150"/>
        <v>0.88992077757805732</v>
      </c>
      <c r="BX274" s="6">
        <f t="shared" si="151"/>
        <v>8.8894453486916235E-3</v>
      </c>
      <c r="BY274" s="6">
        <f t="shared" si="152"/>
        <v>0.15182275575955512</v>
      </c>
      <c r="BZ274" s="6">
        <f t="shared" si="153"/>
        <v>0.11678080285062081</v>
      </c>
      <c r="CA274" s="6">
        <f t="shared" si="154"/>
        <v>1.4096936171892403E-3</v>
      </c>
      <c r="CB274" s="6">
        <f t="shared" si="155"/>
        <v>0.12107979356887653</v>
      </c>
      <c r="CC274" s="6">
        <f t="shared" si="156"/>
        <v>0.15175562173440091</v>
      </c>
      <c r="CD274" s="6">
        <f t="shared" si="157"/>
        <v>5.9052259636328437E-2</v>
      </c>
      <c r="CE274" s="6">
        <f t="shared" si="158"/>
        <v>5.0108816816179201E-2</v>
      </c>
      <c r="CF274" s="6">
        <f t="shared" si="159"/>
        <v>0</v>
      </c>
      <c r="CG274" s="6">
        <f t="shared" si="160"/>
        <v>0.12375138734739179</v>
      </c>
      <c r="CH274" s="6">
        <f t="shared" si="161"/>
        <v>5.6873437855032953E-3</v>
      </c>
      <c r="CI274" s="6">
        <f t="shared" si="144"/>
        <v>1.5508199669098992</v>
      </c>
      <c r="CJ274">
        <f t="shared" si="145"/>
        <v>1.6802586980427945</v>
      </c>
      <c r="CK274" s="6"/>
    </row>
    <row r="275" spans="1:89" x14ac:dyDescent="0.45">
      <c r="A275" s="7" t="s">
        <v>589</v>
      </c>
      <c r="B275" s="7" t="s">
        <v>355</v>
      </c>
      <c r="C275" s="7">
        <v>4000</v>
      </c>
      <c r="D275" s="7">
        <v>1523.15</v>
      </c>
      <c r="E275" s="7" t="s">
        <v>355</v>
      </c>
      <c r="F275" s="7">
        <f t="shared" si="162"/>
        <v>400</v>
      </c>
      <c r="G275" s="7">
        <f t="shared" si="163"/>
        <v>1250</v>
      </c>
      <c r="H275" s="15">
        <v>53.47</v>
      </c>
      <c r="I275" s="15">
        <v>0.71</v>
      </c>
      <c r="J275" s="15">
        <v>15.48</v>
      </c>
      <c r="K275" s="15">
        <v>8.39</v>
      </c>
      <c r="L275" s="15">
        <v>0.1</v>
      </c>
      <c r="M275" s="15">
        <v>4.88</v>
      </c>
      <c r="N275" s="15">
        <v>8.51</v>
      </c>
      <c r="O275" s="15">
        <v>3.66</v>
      </c>
      <c r="P275" s="15">
        <v>4.72</v>
      </c>
      <c r="Q275" s="15">
        <v>0</v>
      </c>
      <c r="R275" s="15">
        <f t="shared" si="166"/>
        <v>99.919999999999987</v>
      </c>
      <c r="S275" s="15"/>
      <c r="T275" s="12">
        <f t="shared" si="146"/>
        <v>0.95</v>
      </c>
      <c r="U275" s="12">
        <f t="shared" si="146"/>
        <v>0.29330000000000001</v>
      </c>
      <c r="V275" t="s">
        <v>356</v>
      </c>
      <c r="Y275" s="16">
        <f t="shared" si="147"/>
        <v>101.16329999999999</v>
      </c>
      <c r="Z275" s="16"/>
      <c r="AA275" s="7" t="s">
        <v>376</v>
      </c>
      <c r="AB275" s="7" t="s">
        <v>172</v>
      </c>
      <c r="AC275" s="7" t="s">
        <v>173</v>
      </c>
      <c r="AD275" s="7" t="s">
        <v>317</v>
      </c>
      <c r="AE275" s="7">
        <v>0.98</v>
      </c>
      <c r="AF275" s="17">
        <f t="shared" si="141"/>
        <v>3920</v>
      </c>
      <c r="AG275" s="18">
        <f t="shared" si="142"/>
        <v>80.000000000000071</v>
      </c>
      <c r="AH275" s="7">
        <v>4000</v>
      </c>
      <c r="AI275" s="7">
        <v>1523.15</v>
      </c>
      <c r="AJ275" s="7">
        <v>2.5499999999999998</v>
      </c>
      <c r="AK275" s="18">
        <v>1.1240000000000001</v>
      </c>
      <c r="AL275" s="17">
        <f t="shared" si="137"/>
        <v>9996</v>
      </c>
      <c r="AM275" s="18">
        <f t="shared" si="137"/>
        <v>89.920000000000087</v>
      </c>
      <c r="AN275" s="7"/>
      <c r="AO275" s="7">
        <f>2.7199*C275*AE275</f>
        <v>10662.008</v>
      </c>
      <c r="AP275" s="7"/>
      <c r="AQ275" s="7"/>
      <c r="AR275" s="7">
        <v>9500</v>
      </c>
      <c r="AS275" s="7">
        <v>2933</v>
      </c>
      <c r="AT275" s="7">
        <f t="shared" si="143"/>
        <v>0.11213821756436997</v>
      </c>
      <c r="AU275" s="7"/>
      <c r="AV275" s="12">
        <f t="shared" si="164"/>
        <v>0.29330000000000001</v>
      </c>
      <c r="AW275" s="19">
        <f t="shared" si="148"/>
        <v>0.34616911027071162</v>
      </c>
      <c r="AX275" s="15">
        <f t="shared" si="149"/>
        <v>5.2869110270711617E-2</v>
      </c>
      <c r="AY275" s="15">
        <f t="shared" si="165"/>
        <v>2.7951428208166647E-3</v>
      </c>
      <c r="AZ275" s="7"/>
      <c r="BA275" s="7"/>
      <c r="BB275" s="7"/>
      <c r="BC275" s="7"/>
      <c r="BD275" s="7"/>
      <c r="BE275" s="15"/>
      <c r="BF275" s="16"/>
      <c r="BG275" s="16"/>
      <c r="BH275" s="20">
        <f t="shared" si="139"/>
        <v>0.57383887012447821</v>
      </c>
      <c r="BI275" s="20">
        <f t="shared" si="139"/>
        <v>5.7320936913163242E-3</v>
      </c>
      <c r="BJ275" s="20">
        <f t="shared" si="139"/>
        <v>9.7898375697387338E-2</v>
      </c>
      <c r="BK275" s="20">
        <f t="shared" si="139"/>
        <v>7.5302617545809331E-2</v>
      </c>
      <c r="BL275" s="20">
        <f t="shared" si="139"/>
        <v>9.0899888269954275E-4</v>
      </c>
      <c r="BM275" s="20">
        <f t="shared" ref="BM275:BQ325" si="167">CB275/$CI275</f>
        <v>7.8074693486269206E-2</v>
      </c>
      <c r="BN275" s="20">
        <f t="shared" si="167"/>
        <v>9.7855086323645285E-2</v>
      </c>
      <c r="BO275" s="20">
        <f t="shared" si="167"/>
        <v>3.8078088299310184E-2</v>
      </c>
      <c r="BP275" s="20">
        <f t="shared" si="167"/>
        <v>3.2311175949084531E-2</v>
      </c>
      <c r="BQ275" s="20">
        <f t="shared" si="167"/>
        <v>0</v>
      </c>
      <c r="BR275" s="20">
        <f t="shared" si="140"/>
        <v>3.2740705662157178E-2</v>
      </c>
      <c r="BS275" s="20">
        <f t="shared" si="140"/>
        <v>4.138852137724843E-3</v>
      </c>
      <c r="BT275" s="6"/>
      <c r="BU275" s="6"/>
      <c r="BV275" s="6"/>
      <c r="BW275" s="6">
        <f t="shared" si="150"/>
        <v>0.88992077757805732</v>
      </c>
      <c r="BX275" s="6">
        <f t="shared" si="151"/>
        <v>8.8894453486916235E-3</v>
      </c>
      <c r="BY275" s="6">
        <f t="shared" si="152"/>
        <v>0.15182275575955512</v>
      </c>
      <c r="BZ275" s="6">
        <f t="shared" si="153"/>
        <v>0.11678080285062081</v>
      </c>
      <c r="CA275" s="6">
        <f t="shared" si="154"/>
        <v>1.4096936171892403E-3</v>
      </c>
      <c r="CB275" s="6">
        <f t="shared" si="155"/>
        <v>0.12107979356887653</v>
      </c>
      <c r="CC275" s="6">
        <f t="shared" si="156"/>
        <v>0.15175562173440091</v>
      </c>
      <c r="CD275" s="6">
        <f t="shared" si="157"/>
        <v>5.9052259636328437E-2</v>
      </c>
      <c r="CE275" s="6">
        <f t="shared" si="158"/>
        <v>5.0108816816179201E-2</v>
      </c>
      <c r="CF275" s="6">
        <f t="shared" si="159"/>
        <v>0</v>
      </c>
      <c r="CG275" s="6">
        <f t="shared" si="160"/>
        <v>5.2719200887902329E-2</v>
      </c>
      <c r="CH275" s="6">
        <f t="shared" si="161"/>
        <v>6.6643944558054989E-3</v>
      </c>
      <c r="CI275" s="6">
        <f t="shared" si="144"/>
        <v>1.5508199669098992</v>
      </c>
      <c r="CJ275">
        <f t="shared" si="145"/>
        <v>1.6102035622536071</v>
      </c>
      <c r="CK275" s="6"/>
    </row>
    <row r="276" spans="1:89" x14ac:dyDescent="0.45">
      <c r="A276" s="7" t="s">
        <v>590</v>
      </c>
      <c r="B276" s="7" t="s">
        <v>377</v>
      </c>
      <c r="C276" s="7">
        <v>5000</v>
      </c>
      <c r="D276" s="7">
        <v>1423.15</v>
      </c>
      <c r="E276" s="7" t="s">
        <v>377</v>
      </c>
      <c r="F276" s="7">
        <f t="shared" si="162"/>
        <v>500</v>
      </c>
      <c r="G276" s="7">
        <f t="shared" si="163"/>
        <v>1150</v>
      </c>
      <c r="H276" s="15">
        <v>48.84</v>
      </c>
      <c r="I276" s="15">
        <v>2.75</v>
      </c>
      <c r="J276" s="15">
        <v>16.14</v>
      </c>
      <c r="K276" s="15">
        <v>11.85</v>
      </c>
      <c r="L276" s="15">
        <v>0.17</v>
      </c>
      <c r="M276" s="15">
        <v>5.86</v>
      </c>
      <c r="N276" s="15">
        <v>9.76</v>
      </c>
      <c r="O276" s="15">
        <v>3.12</v>
      </c>
      <c r="P276" s="15">
        <v>1.1200000000000001</v>
      </c>
      <c r="Q276" s="15"/>
      <c r="R276" s="15">
        <f t="shared" si="166"/>
        <v>99.610000000000014</v>
      </c>
      <c r="S276" s="15"/>
      <c r="T276" s="12">
        <f t="shared" si="146"/>
        <v>6.47</v>
      </c>
      <c r="U276" s="12">
        <f t="shared" si="146"/>
        <v>0.65300000000000002</v>
      </c>
      <c r="V276" t="s">
        <v>286</v>
      </c>
      <c r="Y276" s="16">
        <f t="shared" si="147"/>
        <v>106.73300000000002</v>
      </c>
      <c r="Z276" s="16"/>
      <c r="AA276" s="7">
        <v>149</v>
      </c>
      <c r="AB276" s="7" t="s">
        <v>70</v>
      </c>
      <c r="AC276" s="7" t="s">
        <v>173</v>
      </c>
      <c r="AD276" s="7" t="s">
        <v>288</v>
      </c>
      <c r="AE276" s="7">
        <v>0.38</v>
      </c>
      <c r="AF276" s="17">
        <f t="shared" si="141"/>
        <v>1900</v>
      </c>
      <c r="AG276" s="18">
        <f t="shared" si="142"/>
        <v>3100</v>
      </c>
      <c r="AH276" s="7">
        <v>5000</v>
      </c>
      <c r="AI276" s="7">
        <v>1423.15</v>
      </c>
      <c r="AJ276" s="7">
        <v>3.2650000000000001</v>
      </c>
      <c r="AK276" s="18">
        <v>1.2</v>
      </c>
      <c r="AL276" s="17">
        <f t="shared" si="137"/>
        <v>6203.5</v>
      </c>
      <c r="AM276" s="18">
        <f t="shared" si="137"/>
        <v>3720</v>
      </c>
      <c r="AN276" s="7"/>
      <c r="AO276" s="7">
        <f>4.1542*C276*AE276</f>
        <v>7892.9800000000005</v>
      </c>
      <c r="AP276" s="7"/>
      <c r="AQ276" s="6"/>
      <c r="AR276" s="7">
        <v>64700</v>
      </c>
      <c r="AS276" s="7">
        <v>6530</v>
      </c>
      <c r="AT276" s="7">
        <f t="shared" si="143"/>
        <v>3.9651322048078155E-2</v>
      </c>
      <c r="AU276" s="7"/>
      <c r="AV276" s="12">
        <f t="shared" si="164"/>
        <v>0.65300000000000002</v>
      </c>
      <c r="AW276" s="19">
        <f t="shared" si="148"/>
        <v>0.33459705694698272</v>
      </c>
      <c r="AX276" s="15">
        <f t="shared" si="149"/>
        <v>0.31840294305301731</v>
      </c>
      <c r="AY276" s="15">
        <f t="shared" si="165"/>
        <v>0.10138043414482298</v>
      </c>
      <c r="AZ276" s="7"/>
      <c r="BA276" s="7"/>
      <c r="BB276" s="7"/>
      <c r="BC276" s="7"/>
      <c r="BD276" s="7"/>
      <c r="BE276" s="15"/>
      <c r="BF276" s="16"/>
      <c r="BG276" s="16"/>
      <c r="BH276" s="20">
        <f t="shared" ref="BH276:BL326" si="168">BW276/$CI276</f>
        <v>0.52287627378764678</v>
      </c>
      <c r="BI276" s="20">
        <f t="shared" si="168"/>
        <v>2.2147827236613779E-2</v>
      </c>
      <c r="BJ276" s="20">
        <f t="shared" si="168"/>
        <v>0.10182433018260227</v>
      </c>
      <c r="BK276" s="20">
        <f t="shared" si="168"/>
        <v>0.10609867588083204</v>
      </c>
      <c r="BL276" s="20">
        <f t="shared" si="168"/>
        <v>1.5415434578350043E-3</v>
      </c>
      <c r="BM276" s="20">
        <f t="shared" si="167"/>
        <v>9.352583270539977E-2</v>
      </c>
      <c r="BN276" s="20">
        <f t="shared" si="167"/>
        <v>0.11195594591949203</v>
      </c>
      <c r="BO276" s="20">
        <f t="shared" si="167"/>
        <v>3.2381140940885435E-2</v>
      </c>
      <c r="BP276" s="20">
        <f t="shared" si="167"/>
        <v>7.648429888692969E-3</v>
      </c>
      <c r="BQ276" s="20">
        <f t="shared" si="167"/>
        <v>0</v>
      </c>
      <c r="BR276" s="20">
        <f t="shared" si="140"/>
        <v>0.18618054593785258</v>
      </c>
      <c r="BS276" s="20">
        <f t="shared" si="140"/>
        <v>7.6939014312943062E-3</v>
      </c>
      <c r="BT276" s="6"/>
      <c r="BU276" s="6"/>
      <c r="BV276" s="6"/>
      <c r="BW276" s="6">
        <f t="shared" si="150"/>
        <v>0.81286199320950669</v>
      </c>
      <c r="BX276" s="6">
        <f t="shared" si="151"/>
        <v>3.4430950294228116E-2</v>
      </c>
      <c r="BY276" s="6">
        <f t="shared" si="152"/>
        <v>0.15829581898961367</v>
      </c>
      <c r="BZ276" s="6">
        <f t="shared" si="153"/>
        <v>0.16494070486053117</v>
      </c>
      <c r="CA276" s="6">
        <f t="shared" si="154"/>
        <v>2.3964791492217083E-3</v>
      </c>
      <c r="CB276" s="6">
        <f t="shared" si="155"/>
        <v>0.14539499801508535</v>
      </c>
      <c r="CC276" s="6">
        <f t="shared" si="156"/>
        <v>0.17404640048504733</v>
      </c>
      <c r="CD276" s="6">
        <f t="shared" si="157"/>
        <v>5.0339631165394735E-2</v>
      </c>
      <c r="CE276" s="6">
        <f t="shared" si="158"/>
        <v>1.1890227719093371E-2</v>
      </c>
      <c r="CF276" s="6">
        <f t="shared" si="159"/>
        <v>0</v>
      </c>
      <c r="CG276" s="6">
        <f t="shared" si="160"/>
        <v>0.35904550499445059</v>
      </c>
      <c r="CH276" s="6">
        <f t="shared" si="161"/>
        <v>1.4837536923426495E-2</v>
      </c>
      <c r="CI276" s="6">
        <f t="shared" si="144"/>
        <v>1.554597203887722</v>
      </c>
      <c r="CJ276">
        <f t="shared" si="145"/>
        <v>1.9284802458055992</v>
      </c>
      <c r="CK276" s="6"/>
    </row>
    <row r="277" spans="1:89" x14ac:dyDescent="0.45">
      <c r="A277" s="7" t="s">
        <v>590</v>
      </c>
      <c r="B277" s="7" t="s">
        <v>377</v>
      </c>
      <c r="C277" s="7">
        <v>5000</v>
      </c>
      <c r="D277" s="7">
        <v>1423.15</v>
      </c>
      <c r="E277" s="7" t="s">
        <v>377</v>
      </c>
      <c r="F277" s="7">
        <f t="shared" si="162"/>
        <v>500</v>
      </c>
      <c r="G277" s="7">
        <f t="shared" si="163"/>
        <v>1150</v>
      </c>
      <c r="H277" s="15">
        <v>48.84</v>
      </c>
      <c r="I277" s="15">
        <v>2.75</v>
      </c>
      <c r="J277" s="15">
        <v>16.14</v>
      </c>
      <c r="K277" s="15">
        <v>11.85</v>
      </c>
      <c r="L277" s="15">
        <v>0.17</v>
      </c>
      <c r="M277" s="15">
        <v>5.86</v>
      </c>
      <c r="N277" s="15">
        <v>9.76</v>
      </c>
      <c r="O277" s="15">
        <v>3.12</v>
      </c>
      <c r="P277" s="15">
        <v>1.1200000000000001</v>
      </c>
      <c r="Q277" s="15"/>
      <c r="R277" s="15">
        <f t="shared" si="166"/>
        <v>99.610000000000014</v>
      </c>
      <c r="S277" s="15"/>
      <c r="T277" s="12">
        <f t="shared" si="146"/>
        <v>3.34</v>
      </c>
      <c r="U277" s="12">
        <f t="shared" si="146"/>
        <v>0.66100000000000003</v>
      </c>
      <c r="V277" t="s">
        <v>286</v>
      </c>
      <c r="Y277" s="16">
        <f t="shared" si="147"/>
        <v>103.61100000000002</v>
      </c>
      <c r="Z277" s="16"/>
      <c r="AA277" s="7">
        <v>150</v>
      </c>
      <c r="AB277" s="7" t="s">
        <v>70</v>
      </c>
      <c r="AC277" s="7" t="s">
        <v>173</v>
      </c>
      <c r="AD277" s="7" t="s">
        <v>288</v>
      </c>
      <c r="AE277" s="7">
        <v>0.76</v>
      </c>
      <c r="AF277" s="17">
        <f t="shared" si="141"/>
        <v>3800</v>
      </c>
      <c r="AG277" s="18">
        <f t="shared" si="142"/>
        <v>1200</v>
      </c>
      <c r="AH277" s="7">
        <v>5000</v>
      </c>
      <c r="AI277" s="7">
        <v>1423.15</v>
      </c>
      <c r="AJ277" s="7">
        <v>3.2650000000000001</v>
      </c>
      <c r="AK277" s="18">
        <v>1.2</v>
      </c>
      <c r="AL277" s="17">
        <f t="shared" si="137"/>
        <v>12407</v>
      </c>
      <c r="AM277" s="18">
        <f t="shared" si="137"/>
        <v>1440</v>
      </c>
      <c r="AN277" s="7"/>
      <c r="AO277" s="7">
        <f>3.8005*C277*AE277</f>
        <v>14441.9</v>
      </c>
      <c r="AP277" s="7"/>
      <c r="AQ277" s="6"/>
      <c r="AR277" s="7">
        <v>33400</v>
      </c>
      <c r="AS277" s="7">
        <v>6610</v>
      </c>
      <c r="AT277" s="7">
        <f t="shared" si="143"/>
        <v>7.48970778934646E-2</v>
      </c>
      <c r="AU277" s="7"/>
      <c r="AV277" s="12">
        <f t="shared" si="164"/>
        <v>0.66100000000000003</v>
      </c>
      <c r="AW277" s="19">
        <f t="shared" si="148"/>
        <v>0.37404988507435138</v>
      </c>
      <c r="AX277" s="15">
        <f t="shared" si="149"/>
        <v>0.28695011492564865</v>
      </c>
      <c r="AY277" s="15">
        <f t="shared" si="165"/>
        <v>8.2340368455842972E-2</v>
      </c>
      <c r="AZ277" s="7"/>
      <c r="BA277" s="7"/>
      <c r="BB277" s="7"/>
      <c r="BC277" s="7"/>
      <c r="BD277" s="7"/>
      <c r="BE277" s="15"/>
      <c r="BF277" s="16"/>
      <c r="BG277" s="16"/>
      <c r="BH277" s="20">
        <f t="shared" si="168"/>
        <v>0.52287627378764678</v>
      </c>
      <c r="BI277" s="20">
        <f t="shared" si="168"/>
        <v>2.2147827236613779E-2</v>
      </c>
      <c r="BJ277" s="20">
        <f t="shared" si="168"/>
        <v>0.10182433018260227</v>
      </c>
      <c r="BK277" s="20">
        <f t="shared" si="168"/>
        <v>0.10609867588083204</v>
      </c>
      <c r="BL277" s="20">
        <f t="shared" si="168"/>
        <v>1.5415434578350043E-3</v>
      </c>
      <c r="BM277" s="20">
        <f t="shared" si="167"/>
        <v>9.352583270539977E-2</v>
      </c>
      <c r="BN277" s="20">
        <f t="shared" si="167"/>
        <v>0.11195594591949203</v>
      </c>
      <c r="BO277" s="20">
        <f t="shared" si="167"/>
        <v>3.2381140940885435E-2</v>
      </c>
      <c r="BP277" s="20">
        <f t="shared" si="167"/>
        <v>7.648429888692969E-3</v>
      </c>
      <c r="BQ277" s="20">
        <f t="shared" si="167"/>
        <v>0</v>
      </c>
      <c r="BR277" s="20">
        <f t="shared" si="140"/>
        <v>0.10561435258287105</v>
      </c>
      <c r="BS277" s="20">
        <f t="shared" si="140"/>
        <v>8.558178726202301E-3</v>
      </c>
      <c r="BT277" s="6"/>
      <c r="BU277" s="6"/>
      <c r="BV277" s="6"/>
      <c r="BW277" s="6">
        <f t="shared" si="150"/>
        <v>0.81286199320950669</v>
      </c>
      <c r="BX277" s="6">
        <f t="shared" si="151"/>
        <v>3.4430950294228116E-2</v>
      </c>
      <c r="BY277" s="6">
        <f t="shared" si="152"/>
        <v>0.15829581898961367</v>
      </c>
      <c r="BZ277" s="6">
        <f t="shared" si="153"/>
        <v>0.16494070486053117</v>
      </c>
      <c r="CA277" s="6">
        <f t="shared" si="154"/>
        <v>2.3964791492217083E-3</v>
      </c>
      <c r="CB277" s="6">
        <f t="shared" si="155"/>
        <v>0.14539499801508535</v>
      </c>
      <c r="CC277" s="6">
        <f t="shared" si="156"/>
        <v>0.17404640048504733</v>
      </c>
      <c r="CD277" s="6">
        <f t="shared" si="157"/>
        <v>5.0339631165394735E-2</v>
      </c>
      <c r="CE277" s="6">
        <f t="shared" si="158"/>
        <v>1.1890227719093371E-2</v>
      </c>
      <c r="CF277" s="6">
        <f t="shared" si="159"/>
        <v>0</v>
      </c>
      <c r="CG277" s="6">
        <f t="shared" si="160"/>
        <v>0.1853496115427303</v>
      </c>
      <c r="CH277" s="6">
        <f t="shared" si="161"/>
        <v>1.5019313792319928E-2</v>
      </c>
      <c r="CI277" s="6">
        <f t="shared" si="144"/>
        <v>1.554597203887722</v>
      </c>
      <c r="CJ277">
        <f t="shared" si="145"/>
        <v>1.7549661292227723</v>
      </c>
      <c r="CK277" s="6"/>
    </row>
    <row r="278" spans="1:89" x14ac:dyDescent="0.45">
      <c r="A278" s="7" t="s">
        <v>590</v>
      </c>
      <c r="B278" s="7" t="s">
        <v>377</v>
      </c>
      <c r="C278" s="7">
        <v>5000</v>
      </c>
      <c r="D278" s="7">
        <v>1423.15</v>
      </c>
      <c r="E278" s="7" t="s">
        <v>377</v>
      </c>
      <c r="F278" s="7">
        <f t="shared" si="162"/>
        <v>500</v>
      </c>
      <c r="G278" s="7">
        <f t="shared" si="163"/>
        <v>1150</v>
      </c>
      <c r="H278" s="15">
        <v>48.84</v>
      </c>
      <c r="I278" s="15">
        <v>2.75</v>
      </c>
      <c r="J278" s="15">
        <v>16.14</v>
      </c>
      <c r="K278" s="15">
        <v>11.85</v>
      </c>
      <c r="L278" s="15">
        <v>0.17</v>
      </c>
      <c r="M278" s="15">
        <v>5.86</v>
      </c>
      <c r="N278" s="15">
        <v>9.76</v>
      </c>
      <c r="O278" s="15">
        <v>3.12</v>
      </c>
      <c r="P278" s="15">
        <v>1.1200000000000001</v>
      </c>
      <c r="Q278" s="15"/>
      <c r="R278" s="15">
        <f t="shared" si="166"/>
        <v>99.610000000000014</v>
      </c>
      <c r="S278" s="15"/>
      <c r="T278" s="12">
        <f t="shared" si="146"/>
        <v>2.36</v>
      </c>
      <c r="U278" s="12">
        <f t="shared" si="146"/>
        <v>0.71199999999999997</v>
      </c>
      <c r="V278" t="s">
        <v>286</v>
      </c>
      <c r="Y278" s="16">
        <f t="shared" si="147"/>
        <v>102.68200000000002</v>
      </c>
      <c r="Z278" s="16"/>
      <c r="AA278" s="7">
        <v>151</v>
      </c>
      <c r="AB278" s="7" t="s">
        <v>70</v>
      </c>
      <c r="AC278" s="7" t="s">
        <v>173</v>
      </c>
      <c r="AD278" s="7" t="s">
        <v>288</v>
      </c>
      <c r="AE278" s="7">
        <v>0.91</v>
      </c>
      <c r="AF278" s="17">
        <f t="shared" si="141"/>
        <v>4550</v>
      </c>
      <c r="AG278" s="18">
        <f t="shared" si="142"/>
        <v>449.99999999999983</v>
      </c>
      <c r="AH278" s="7">
        <v>5000</v>
      </c>
      <c r="AI278" s="7">
        <v>1423.15</v>
      </c>
      <c r="AJ278" s="7">
        <v>3.2650000000000001</v>
      </c>
      <c r="AK278" s="18">
        <v>1.2</v>
      </c>
      <c r="AL278" s="17">
        <f t="shared" si="137"/>
        <v>14855.75</v>
      </c>
      <c r="AM278" s="18">
        <f t="shared" si="137"/>
        <v>539.99999999999977</v>
      </c>
      <c r="AN278" s="7"/>
      <c r="AO278" s="7">
        <f>3.7524*C278*AE278</f>
        <v>17073.420000000002</v>
      </c>
      <c r="AP278" s="7"/>
      <c r="AQ278" s="6"/>
      <c r="AR278" s="7">
        <v>23600</v>
      </c>
      <c r="AS278" s="7">
        <v>7120</v>
      </c>
      <c r="AT278" s="7">
        <f t="shared" si="143"/>
        <v>0.10986147304896449</v>
      </c>
      <c r="AU278" s="7"/>
      <c r="AV278" s="12">
        <f t="shared" si="164"/>
        <v>0.71199999999999997</v>
      </c>
      <c r="AW278" s="19">
        <f t="shared" si="148"/>
        <v>0.38808187810043498</v>
      </c>
      <c r="AX278" s="15">
        <f t="shared" si="149"/>
        <v>0.32391812189956498</v>
      </c>
      <c r="AY278" s="15">
        <f t="shared" si="165"/>
        <v>0.10492294969494144</v>
      </c>
      <c r="AZ278" s="7"/>
      <c r="BA278" s="7"/>
      <c r="BB278" s="7"/>
      <c r="BC278" s="7"/>
      <c r="BD278" s="7"/>
      <c r="BE278" s="15"/>
      <c r="BF278" s="16"/>
      <c r="BG278" s="16"/>
      <c r="BH278" s="20">
        <f t="shared" si="168"/>
        <v>0.52287627378764678</v>
      </c>
      <c r="BI278" s="20">
        <f t="shared" si="168"/>
        <v>2.2147827236613779E-2</v>
      </c>
      <c r="BJ278" s="20">
        <f t="shared" si="168"/>
        <v>0.10182433018260227</v>
      </c>
      <c r="BK278" s="20">
        <f t="shared" si="168"/>
        <v>0.10609867588083204</v>
      </c>
      <c r="BL278" s="20">
        <f t="shared" si="168"/>
        <v>1.5415434578350043E-3</v>
      </c>
      <c r="BM278" s="20">
        <f t="shared" si="167"/>
        <v>9.352583270539977E-2</v>
      </c>
      <c r="BN278" s="20">
        <f t="shared" si="167"/>
        <v>0.11195594591949203</v>
      </c>
      <c r="BO278" s="20">
        <f t="shared" si="167"/>
        <v>3.2381140940885435E-2</v>
      </c>
      <c r="BP278" s="20">
        <f t="shared" si="167"/>
        <v>7.648429888692969E-3</v>
      </c>
      <c r="BQ278" s="20">
        <f t="shared" si="167"/>
        <v>0</v>
      </c>
      <c r="BR278" s="20">
        <f t="shared" si="140"/>
        <v>7.6959771480459099E-2</v>
      </c>
      <c r="BS278" s="20">
        <f t="shared" si="140"/>
        <v>9.5068179654801653E-3</v>
      </c>
      <c r="BT278" s="6"/>
      <c r="BU278" s="6"/>
      <c r="BV278" s="6"/>
      <c r="BW278" s="6">
        <f t="shared" si="150"/>
        <v>0.81286199320950669</v>
      </c>
      <c r="BX278" s="6">
        <f t="shared" si="151"/>
        <v>3.4430950294228116E-2</v>
      </c>
      <c r="BY278" s="6">
        <f t="shared" si="152"/>
        <v>0.15829581898961367</v>
      </c>
      <c r="BZ278" s="6">
        <f t="shared" si="153"/>
        <v>0.16494070486053117</v>
      </c>
      <c r="CA278" s="6">
        <f t="shared" si="154"/>
        <v>2.3964791492217083E-3</v>
      </c>
      <c r="CB278" s="6">
        <f t="shared" si="155"/>
        <v>0.14539499801508535</v>
      </c>
      <c r="CC278" s="6">
        <f t="shared" si="156"/>
        <v>0.17404640048504733</v>
      </c>
      <c r="CD278" s="6">
        <f t="shared" si="157"/>
        <v>5.0339631165394735E-2</v>
      </c>
      <c r="CE278" s="6">
        <f t="shared" si="158"/>
        <v>1.1890227719093371E-2</v>
      </c>
      <c r="CF278" s="6">
        <f t="shared" si="159"/>
        <v>0</v>
      </c>
      <c r="CG278" s="6">
        <f t="shared" si="160"/>
        <v>0.13096559378468367</v>
      </c>
      <c r="CH278" s="6">
        <f t="shared" si="161"/>
        <v>1.6178141331515565E-2</v>
      </c>
      <c r="CI278" s="6">
        <f t="shared" si="144"/>
        <v>1.554597203887722</v>
      </c>
      <c r="CJ278">
        <f t="shared" si="145"/>
        <v>1.7017409390039213</v>
      </c>
      <c r="CK278" s="6"/>
    </row>
    <row r="279" spans="1:89" x14ac:dyDescent="0.45">
      <c r="A279" s="7" t="s">
        <v>590</v>
      </c>
      <c r="B279" s="7" t="s">
        <v>378</v>
      </c>
      <c r="C279" s="7">
        <v>269</v>
      </c>
      <c r="D279" s="7">
        <v>1473.15</v>
      </c>
      <c r="E279" s="7" t="s">
        <v>378</v>
      </c>
      <c r="F279" s="7">
        <f t="shared" si="162"/>
        <v>26.9</v>
      </c>
      <c r="G279" s="7">
        <f t="shared" si="163"/>
        <v>1200</v>
      </c>
      <c r="H279" s="15">
        <v>48.67</v>
      </c>
      <c r="I279" s="15">
        <v>0.97</v>
      </c>
      <c r="J279" s="15">
        <v>14.72</v>
      </c>
      <c r="K279" s="15">
        <v>7.62</v>
      </c>
      <c r="L279" s="15">
        <v>0.14000000000000001</v>
      </c>
      <c r="M279" s="15">
        <v>6.82</v>
      </c>
      <c r="N279" s="15">
        <v>12.94</v>
      </c>
      <c r="O279" s="15">
        <v>1.82</v>
      </c>
      <c r="P279" s="15">
        <v>5.63</v>
      </c>
      <c r="Q279" s="15">
        <v>0.66</v>
      </c>
      <c r="R279" s="15">
        <f t="shared" si="166"/>
        <v>99.989999999999981</v>
      </c>
      <c r="S279" s="15"/>
      <c r="T279" s="12">
        <f t="shared" si="146"/>
        <v>0.85</v>
      </c>
      <c r="U279" s="12">
        <f t="shared" si="146"/>
        <v>2.1499999999999998E-2</v>
      </c>
      <c r="V279" t="s">
        <v>379</v>
      </c>
      <c r="Y279" s="16">
        <f t="shared" si="147"/>
        <v>100.20149999999998</v>
      </c>
      <c r="Z279" s="16"/>
      <c r="AA279" s="7" t="s">
        <v>380</v>
      </c>
      <c r="AB279" s="7" t="s">
        <v>70</v>
      </c>
      <c r="AC279" s="7" t="s">
        <v>173</v>
      </c>
      <c r="AD279" s="7" t="s">
        <v>381</v>
      </c>
      <c r="AE279" s="7">
        <v>0.64100000000000001</v>
      </c>
      <c r="AF279" s="17">
        <f t="shared" si="141"/>
        <v>172.429</v>
      </c>
      <c r="AG279" s="18">
        <f t="shared" si="142"/>
        <v>96.570999999999998</v>
      </c>
      <c r="AH279" s="7">
        <v>269</v>
      </c>
      <c r="AI279" s="7">
        <v>1473.15</v>
      </c>
      <c r="AJ279" s="7">
        <v>1.0569999999999999</v>
      </c>
      <c r="AK279" s="18">
        <v>0.995</v>
      </c>
      <c r="AL279" s="17">
        <f t="shared" ref="AL279:AM289" si="169">AF279*AJ279</f>
        <v>182.257453</v>
      </c>
      <c r="AM279" s="18">
        <f t="shared" si="169"/>
        <v>96.088144999999997</v>
      </c>
      <c r="AN279" s="7">
        <v>96</v>
      </c>
      <c r="AO279" s="7"/>
      <c r="AP279" s="7"/>
      <c r="AQ279" s="7">
        <v>183</v>
      </c>
      <c r="AR279" s="7">
        <v>8500</v>
      </c>
      <c r="AS279" s="7">
        <v>215</v>
      </c>
      <c r="AT279" s="7">
        <f t="shared" si="143"/>
        <v>1.02416174874957E-2</v>
      </c>
      <c r="AU279" s="7"/>
      <c r="AV279" s="12">
        <f t="shared" si="164"/>
        <v>2.1499999999999998E-2</v>
      </c>
      <c r="AW279" s="19">
        <f t="shared" si="148"/>
        <v>0.24754181201888562</v>
      </c>
      <c r="AX279" s="15">
        <f t="shared" si="149"/>
        <v>0.22604181201888562</v>
      </c>
      <c r="AY279" s="15">
        <f t="shared" si="165"/>
        <v>5.1094900780781223E-2</v>
      </c>
      <c r="AZ279" s="7"/>
      <c r="BA279" s="7"/>
      <c r="BB279" s="7"/>
      <c r="BC279" s="7"/>
      <c r="BD279" s="7"/>
      <c r="BE279" s="15"/>
      <c r="BF279" s="16"/>
      <c r="BG279" s="16"/>
      <c r="BH279" s="20">
        <f t="shared" si="168"/>
        <v>0.51649196799499664</v>
      </c>
      <c r="BI279" s="20">
        <f t="shared" si="168"/>
        <v>7.7437105850893658E-3</v>
      </c>
      <c r="BJ279" s="20">
        <f t="shared" si="168"/>
        <v>9.2052330302010682E-2</v>
      </c>
      <c r="BK279" s="20">
        <f t="shared" si="168"/>
        <v>6.762784218276037E-2</v>
      </c>
      <c r="BL279" s="20">
        <f t="shared" si="168"/>
        <v>1.2583858679690301E-3</v>
      </c>
      <c r="BM279" s="20">
        <f t="shared" si="167"/>
        <v>0.1078939984320202</v>
      </c>
      <c r="BN279" s="20">
        <f t="shared" si="167"/>
        <v>0.14713316185345066</v>
      </c>
      <c r="BO279" s="20">
        <f t="shared" si="167"/>
        <v>1.8723536709467102E-2</v>
      </c>
      <c r="BP279" s="20">
        <f t="shared" si="167"/>
        <v>3.8110233330911188E-2</v>
      </c>
      <c r="BQ279" s="20">
        <f t="shared" si="167"/>
        <v>2.9648327413246914E-3</v>
      </c>
      <c r="BR279" s="20">
        <f t="shared" si="140"/>
        <v>2.918935337912492E-2</v>
      </c>
      <c r="BS279" s="20">
        <f t="shared" si="140"/>
        <v>3.0230645921847625E-4</v>
      </c>
      <c r="BT279" s="6"/>
      <c r="BU279" s="6"/>
      <c r="BV279" s="6"/>
      <c r="BW279" s="6">
        <f t="shared" si="150"/>
        <v>0.81003262099727047</v>
      </c>
      <c r="BX279" s="6">
        <f t="shared" si="151"/>
        <v>1.2144735194691373E-2</v>
      </c>
      <c r="BY279" s="6">
        <f t="shared" si="152"/>
        <v>0.1443689253734271</v>
      </c>
      <c r="BZ279" s="6">
        <f t="shared" si="153"/>
        <v>0.10606313679639219</v>
      </c>
      <c r="CA279" s="6">
        <f t="shared" si="154"/>
        <v>1.9735710640649364E-3</v>
      </c>
      <c r="CB279" s="6">
        <f t="shared" si="155"/>
        <v>0.16921397379912664</v>
      </c>
      <c r="CC279" s="6">
        <f t="shared" si="156"/>
        <v>0.23075414162669183</v>
      </c>
      <c r="CD279" s="6">
        <f t="shared" si="157"/>
        <v>2.9364784846480262E-2</v>
      </c>
      <c r="CE279" s="6">
        <f t="shared" si="158"/>
        <v>5.9769626837942569E-2</v>
      </c>
      <c r="CF279" s="6">
        <f t="shared" si="159"/>
        <v>4.6498520501620406E-3</v>
      </c>
      <c r="CG279" s="6">
        <f t="shared" si="160"/>
        <v>4.7169811320754713E-2</v>
      </c>
      <c r="CH279" s="6">
        <f t="shared" si="161"/>
        <v>4.8852533515110204E-4</v>
      </c>
      <c r="CI279" s="6">
        <f t="shared" si="144"/>
        <v>1.5683353685862496</v>
      </c>
      <c r="CJ279">
        <f t="shared" si="145"/>
        <v>1.6159937052421556</v>
      </c>
      <c r="CK279" s="6"/>
    </row>
    <row r="280" spans="1:89" x14ac:dyDescent="0.45">
      <c r="A280" s="7" t="s">
        <v>590</v>
      </c>
      <c r="B280" s="7" t="s">
        <v>378</v>
      </c>
      <c r="C280" s="7">
        <v>524</v>
      </c>
      <c r="D280" s="7">
        <v>1473.15</v>
      </c>
      <c r="E280" s="7" t="s">
        <v>378</v>
      </c>
      <c r="F280" s="7">
        <f t="shared" si="162"/>
        <v>52.4</v>
      </c>
      <c r="G280" s="7">
        <f t="shared" si="163"/>
        <v>1200</v>
      </c>
      <c r="H280" s="15">
        <v>48.67</v>
      </c>
      <c r="I280" s="15">
        <v>0.97</v>
      </c>
      <c r="J280" s="15">
        <v>14.72</v>
      </c>
      <c r="K280" s="15">
        <v>7.62</v>
      </c>
      <c r="L280" s="15">
        <v>0.14000000000000001</v>
      </c>
      <c r="M280" s="15">
        <v>6.82</v>
      </c>
      <c r="N280" s="15">
        <v>12.94</v>
      </c>
      <c r="O280" s="15">
        <v>1.82</v>
      </c>
      <c r="P280" s="15">
        <v>5.63</v>
      </c>
      <c r="Q280" s="15">
        <v>0.66</v>
      </c>
      <c r="R280" s="15">
        <f t="shared" si="166"/>
        <v>99.989999999999981</v>
      </c>
      <c r="S280" s="15"/>
      <c r="T280" s="12">
        <f t="shared" si="146"/>
        <v>0.82</v>
      </c>
      <c r="U280" s="12">
        <f t="shared" si="146"/>
        <v>5.8200000000000002E-2</v>
      </c>
      <c r="V280" t="s">
        <v>379</v>
      </c>
      <c r="Y280" s="16">
        <f t="shared" si="147"/>
        <v>100.20819999999998</v>
      </c>
      <c r="Z280" s="16"/>
      <c r="AA280" s="7" t="s">
        <v>382</v>
      </c>
      <c r="AB280" s="7" t="s">
        <v>70</v>
      </c>
      <c r="AC280" s="7" t="s">
        <v>173</v>
      </c>
      <c r="AD280" s="7" t="s">
        <v>381</v>
      </c>
      <c r="AE280" s="7">
        <v>0.82599999999999996</v>
      </c>
      <c r="AF280" s="17">
        <f t="shared" si="141"/>
        <v>432.82399999999996</v>
      </c>
      <c r="AG280" s="18">
        <f t="shared" si="142"/>
        <v>91.176000000000016</v>
      </c>
      <c r="AH280" s="7">
        <v>524</v>
      </c>
      <c r="AI280" s="7">
        <v>1473.15</v>
      </c>
      <c r="AJ280" s="7">
        <v>1.1160000000000001</v>
      </c>
      <c r="AK280" s="18">
        <v>0.9919</v>
      </c>
      <c r="AL280" s="17">
        <f t="shared" si="169"/>
        <v>483.03158400000001</v>
      </c>
      <c r="AM280" s="18">
        <f t="shared" si="169"/>
        <v>90.437474400000013</v>
      </c>
      <c r="AN280" s="7">
        <v>91</v>
      </c>
      <c r="AO280" s="7"/>
      <c r="AP280" s="7"/>
      <c r="AQ280" s="7">
        <v>482</v>
      </c>
      <c r="AR280" s="7">
        <v>8200</v>
      </c>
      <c r="AS280" s="7">
        <v>582</v>
      </c>
      <c r="AT280" s="7">
        <f t="shared" si="143"/>
        <v>2.8216205733739858E-2</v>
      </c>
      <c r="AU280" s="7"/>
      <c r="AV280" s="12">
        <f t="shared" si="164"/>
        <v>5.8200000000000002E-2</v>
      </c>
      <c r="AW280" s="19">
        <f t="shared" si="148"/>
        <v>0.26213943363623698</v>
      </c>
      <c r="AX280" s="15">
        <f t="shared" si="149"/>
        <v>0.20393943363623698</v>
      </c>
      <c r="AY280" s="15">
        <f t="shared" si="165"/>
        <v>4.1591292591869111E-2</v>
      </c>
      <c r="AZ280" s="7"/>
      <c r="BA280" s="7"/>
      <c r="BB280" s="7"/>
      <c r="BC280" s="7"/>
      <c r="BD280" s="7"/>
      <c r="BE280" s="15"/>
      <c r="BF280" s="16"/>
      <c r="BG280" s="16"/>
      <c r="BH280" s="20">
        <f t="shared" si="168"/>
        <v>0.51649196799499664</v>
      </c>
      <c r="BI280" s="20">
        <f t="shared" si="168"/>
        <v>7.7437105850893658E-3</v>
      </c>
      <c r="BJ280" s="20">
        <f t="shared" si="168"/>
        <v>9.2052330302010682E-2</v>
      </c>
      <c r="BK280" s="20">
        <f t="shared" si="168"/>
        <v>6.762784218276037E-2</v>
      </c>
      <c r="BL280" s="20">
        <f t="shared" si="168"/>
        <v>1.2583858679690301E-3</v>
      </c>
      <c r="BM280" s="20">
        <f t="shared" si="167"/>
        <v>0.1078939984320202</v>
      </c>
      <c r="BN280" s="20">
        <f t="shared" si="167"/>
        <v>0.14713316185345066</v>
      </c>
      <c r="BO280" s="20">
        <f t="shared" si="167"/>
        <v>1.8723536709467102E-2</v>
      </c>
      <c r="BP280" s="20">
        <f t="shared" si="167"/>
        <v>3.8110233330911188E-2</v>
      </c>
      <c r="BQ280" s="20">
        <f t="shared" si="167"/>
        <v>2.9648327413246914E-3</v>
      </c>
      <c r="BR280" s="20">
        <f t="shared" si="140"/>
        <v>2.8173627289560556E-2</v>
      </c>
      <c r="BS280" s="20">
        <f t="shared" si="140"/>
        <v>8.1875754542229005E-4</v>
      </c>
      <c r="BT280" s="6"/>
      <c r="BU280" s="6"/>
      <c r="BV280" s="6"/>
      <c r="BW280" s="6">
        <f t="shared" si="150"/>
        <v>0.81003262099727047</v>
      </c>
      <c r="BX280" s="6">
        <f t="shared" si="151"/>
        <v>1.2144735194691373E-2</v>
      </c>
      <c r="BY280" s="6">
        <f t="shared" si="152"/>
        <v>0.1443689253734271</v>
      </c>
      <c r="BZ280" s="6">
        <f t="shared" si="153"/>
        <v>0.10606313679639219</v>
      </c>
      <c r="CA280" s="6">
        <f t="shared" si="154"/>
        <v>1.9735710640649364E-3</v>
      </c>
      <c r="CB280" s="6">
        <f t="shared" si="155"/>
        <v>0.16921397379912664</v>
      </c>
      <c r="CC280" s="6">
        <f t="shared" si="156"/>
        <v>0.23075414162669183</v>
      </c>
      <c r="CD280" s="6">
        <f t="shared" si="157"/>
        <v>2.9364784846480262E-2</v>
      </c>
      <c r="CE280" s="6">
        <f t="shared" si="158"/>
        <v>5.9769626837942569E-2</v>
      </c>
      <c r="CF280" s="6">
        <f t="shared" si="159"/>
        <v>4.6498520501620406E-3</v>
      </c>
      <c r="CG280" s="6">
        <f t="shared" si="160"/>
        <v>4.5504994450610431E-2</v>
      </c>
      <c r="CH280" s="6">
        <f t="shared" si="161"/>
        <v>1.3224267211997274E-3</v>
      </c>
      <c r="CI280" s="6">
        <f t="shared" si="144"/>
        <v>1.5683353685862496</v>
      </c>
      <c r="CJ280">
        <f t="shared" si="145"/>
        <v>1.6151627897580598</v>
      </c>
      <c r="CK280" s="6"/>
    </row>
    <row r="281" spans="1:89" x14ac:dyDescent="0.45">
      <c r="A281" s="7" t="s">
        <v>590</v>
      </c>
      <c r="B281" s="7" t="s">
        <v>378</v>
      </c>
      <c r="C281" s="7">
        <v>1062</v>
      </c>
      <c r="D281" s="7">
        <v>1473.15</v>
      </c>
      <c r="E281" s="7" t="s">
        <v>378</v>
      </c>
      <c r="F281" s="7">
        <f t="shared" si="162"/>
        <v>106.2</v>
      </c>
      <c r="G281" s="7">
        <f t="shared" si="163"/>
        <v>1200</v>
      </c>
      <c r="H281" s="15">
        <v>48.67</v>
      </c>
      <c r="I281" s="15">
        <v>0.97</v>
      </c>
      <c r="J281" s="15">
        <v>14.72</v>
      </c>
      <c r="K281" s="15">
        <v>7.62</v>
      </c>
      <c r="L281" s="15">
        <v>0.14000000000000001</v>
      </c>
      <c r="M281" s="15">
        <v>6.82</v>
      </c>
      <c r="N281" s="15">
        <v>12.94</v>
      </c>
      <c r="O281" s="15">
        <v>1.82</v>
      </c>
      <c r="P281" s="15">
        <v>5.63</v>
      </c>
      <c r="Q281" s="15">
        <v>0.66</v>
      </c>
      <c r="R281" s="15">
        <f t="shared" si="166"/>
        <v>99.989999999999981</v>
      </c>
      <c r="S281" s="15"/>
      <c r="T281" s="12">
        <f t="shared" si="146"/>
        <v>1.02</v>
      </c>
      <c r="U281" s="12">
        <f t="shared" si="146"/>
        <v>0.1022</v>
      </c>
      <c r="V281" t="s">
        <v>379</v>
      </c>
      <c r="Y281" s="16">
        <f t="shared" si="147"/>
        <v>100.45219999999998</v>
      </c>
      <c r="Z281" s="16"/>
      <c r="AA281" s="7" t="s">
        <v>383</v>
      </c>
      <c r="AB281" s="7" t="s">
        <v>70</v>
      </c>
      <c r="AC281" s="7" t="s">
        <v>173</v>
      </c>
      <c r="AD281" s="7" t="s">
        <v>381</v>
      </c>
      <c r="AE281" s="7">
        <v>0.876</v>
      </c>
      <c r="AF281" s="17">
        <f t="shared" si="141"/>
        <v>930.31200000000001</v>
      </c>
      <c r="AG281" s="18">
        <f t="shared" si="142"/>
        <v>131.68799999999999</v>
      </c>
      <c r="AH281" s="7">
        <v>1062</v>
      </c>
      <c r="AI281" s="7">
        <v>1473.15</v>
      </c>
      <c r="AJ281" s="7">
        <v>1.26</v>
      </c>
      <c r="AK281" s="18">
        <v>0.9909</v>
      </c>
      <c r="AL281" s="17">
        <f t="shared" si="169"/>
        <v>1172.1931200000001</v>
      </c>
      <c r="AM281" s="18">
        <f t="shared" si="169"/>
        <v>130.4896392</v>
      </c>
      <c r="AN281" s="7">
        <v>131</v>
      </c>
      <c r="AO281" s="7"/>
      <c r="AP281" s="7"/>
      <c r="AQ281" s="7">
        <v>1165</v>
      </c>
      <c r="AR281" s="7">
        <v>10200</v>
      </c>
      <c r="AS281" s="7">
        <v>1022</v>
      </c>
      <c r="AT281" s="7">
        <f t="shared" si="143"/>
        <v>3.9375337117612305E-2</v>
      </c>
      <c r="AU281" s="7"/>
      <c r="AV281" s="12">
        <f t="shared" si="164"/>
        <v>0.1022</v>
      </c>
      <c r="AW281" s="19">
        <f t="shared" si="148"/>
        <v>0.28865074662515688</v>
      </c>
      <c r="AX281" s="15">
        <f t="shared" si="149"/>
        <v>0.18645074662515687</v>
      </c>
      <c r="AY281" s="15">
        <f t="shared" si="165"/>
        <v>3.4763880917078445E-2</v>
      </c>
      <c r="AZ281" s="7"/>
      <c r="BA281" s="7"/>
      <c r="BB281" s="7"/>
      <c r="BC281" s="7"/>
      <c r="BD281" s="7"/>
      <c r="BE281" s="15"/>
      <c r="BF281" s="16"/>
      <c r="BG281" s="16"/>
      <c r="BH281" s="20">
        <f t="shared" si="168"/>
        <v>0.51649196799499664</v>
      </c>
      <c r="BI281" s="20">
        <f t="shared" si="168"/>
        <v>7.7437105850893658E-3</v>
      </c>
      <c r="BJ281" s="20">
        <f t="shared" si="168"/>
        <v>9.2052330302010682E-2</v>
      </c>
      <c r="BK281" s="20">
        <f t="shared" si="168"/>
        <v>6.762784218276037E-2</v>
      </c>
      <c r="BL281" s="20">
        <f t="shared" si="168"/>
        <v>1.2583858679690301E-3</v>
      </c>
      <c r="BM281" s="20">
        <f t="shared" si="167"/>
        <v>0.1078939984320202</v>
      </c>
      <c r="BN281" s="20">
        <f t="shared" si="167"/>
        <v>0.14713316185345066</v>
      </c>
      <c r="BO281" s="20">
        <f t="shared" si="167"/>
        <v>1.8723536709467102E-2</v>
      </c>
      <c r="BP281" s="20">
        <f t="shared" si="167"/>
        <v>3.8110233330911188E-2</v>
      </c>
      <c r="BQ281" s="20">
        <f t="shared" si="167"/>
        <v>2.9648327413246914E-3</v>
      </c>
      <c r="BR281" s="20">
        <f t="shared" si="140"/>
        <v>3.4784685247159559E-2</v>
      </c>
      <c r="BS281" s="20">
        <f t="shared" si="140"/>
        <v>1.4270599569019503E-3</v>
      </c>
      <c r="BT281" s="6"/>
      <c r="BU281" s="6"/>
      <c r="BV281" s="6"/>
      <c r="BW281" s="6">
        <f t="shared" si="150"/>
        <v>0.81003262099727047</v>
      </c>
      <c r="BX281" s="6">
        <f t="shared" si="151"/>
        <v>1.2144735194691373E-2</v>
      </c>
      <c r="BY281" s="6">
        <f t="shared" si="152"/>
        <v>0.1443689253734271</v>
      </c>
      <c r="BZ281" s="6">
        <f t="shared" si="153"/>
        <v>0.10606313679639219</v>
      </c>
      <c r="CA281" s="6">
        <f t="shared" si="154"/>
        <v>1.9735710640649364E-3</v>
      </c>
      <c r="CB281" s="6">
        <f t="shared" si="155"/>
        <v>0.16921397379912664</v>
      </c>
      <c r="CC281" s="6">
        <f t="shared" si="156"/>
        <v>0.23075414162669183</v>
      </c>
      <c r="CD281" s="6">
        <f t="shared" si="157"/>
        <v>2.9364784846480262E-2</v>
      </c>
      <c r="CE281" s="6">
        <f t="shared" si="158"/>
        <v>5.9769626837942569E-2</v>
      </c>
      <c r="CF281" s="6">
        <f t="shared" si="159"/>
        <v>4.6498520501620406E-3</v>
      </c>
      <c r="CG281" s="6">
        <f t="shared" si="160"/>
        <v>5.6603773584905662E-2</v>
      </c>
      <c r="CH281" s="6">
        <f t="shared" si="161"/>
        <v>2.3221995001136107E-3</v>
      </c>
      <c r="CI281" s="6">
        <f t="shared" si="144"/>
        <v>1.5683353685862496</v>
      </c>
      <c r="CJ281">
        <f t="shared" si="145"/>
        <v>1.6272613416712689</v>
      </c>
      <c r="CK281" s="6"/>
    </row>
    <row r="282" spans="1:89" x14ac:dyDescent="0.45">
      <c r="A282" s="7" t="s">
        <v>590</v>
      </c>
      <c r="B282" s="7" t="s">
        <v>378</v>
      </c>
      <c r="C282" s="7">
        <v>2059</v>
      </c>
      <c r="D282" s="7">
        <v>1473.15</v>
      </c>
      <c r="E282" s="7" t="s">
        <v>378</v>
      </c>
      <c r="F282" s="7">
        <f t="shared" si="162"/>
        <v>205.9</v>
      </c>
      <c r="G282" s="7">
        <f t="shared" si="163"/>
        <v>1200</v>
      </c>
      <c r="H282" s="15">
        <v>48.67</v>
      </c>
      <c r="I282" s="15">
        <v>0.97</v>
      </c>
      <c r="J282" s="15">
        <v>14.72</v>
      </c>
      <c r="K282" s="15">
        <v>7.62</v>
      </c>
      <c r="L282" s="15">
        <v>0.14000000000000001</v>
      </c>
      <c r="M282" s="15">
        <v>6.82</v>
      </c>
      <c r="N282" s="15">
        <v>12.94</v>
      </c>
      <c r="O282" s="15">
        <v>1.82</v>
      </c>
      <c r="P282" s="15">
        <v>5.63</v>
      </c>
      <c r="Q282" s="15">
        <v>0.66</v>
      </c>
      <c r="R282" s="15">
        <f t="shared" si="166"/>
        <v>99.989999999999981</v>
      </c>
      <c r="S282" s="15"/>
      <c r="T282" s="12">
        <f t="shared" si="146"/>
        <v>0.8</v>
      </c>
      <c r="U282" s="12">
        <f t="shared" si="146"/>
        <v>0.2094</v>
      </c>
      <c r="V282" t="s">
        <v>379</v>
      </c>
      <c r="Y282" s="16">
        <f t="shared" si="147"/>
        <v>100.33939999999998</v>
      </c>
      <c r="Z282" s="16"/>
      <c r="AA282" s="7" t="s">
        <v>384</v>
      </c>
      <c r="AB282" s="7" t="s">
        <v>70</v>
      </c>
      <c r="AC282" s="7" t="s">
        <v>173</v>
      </c>
      <c r="AD282" s="7" t="s">
        <v>381</v>
      </c>
      <c r="AE282" s="7">
        <v>0.95899999999999996</v>
      </c>
      <c r="AF282" s="17">
        <f t="shared" si="141"/>
        <v>1974.5809999999999</v>
      </c>
      <c r="AG282" s="18">
        <f t="shared" si="142"/>
        <v>84.419000000000068</v>
      </c>
      <c r="AH282" s="7">
        <v>2059</v>
      </c>
      <c r="AI282" s="7">
        <v>1473.15</v>
      </c>
      <c r="AJ282" s="7">
        <v>1.6</v>
      </c>
      <c r="AK282" s="18">
        <v>1</v>
      </c>
      <c r="AL282" s="17">
        <f t="shared" si="169"/>
        <v>3159.3296</v>
      </c>
      <c r="AM282" s="18">
        <f t="shared" si="169"/>
        <v>84.419000000000068</v>
      </c>
      <c r="AN282" s="7">
        <v>87</v>
      </c>
      <c r="AO282" s="7"/>
      <c r="AP282" s="7"/>
      <c r="AQ282" s="7">
        <v>3128</v>
      </c>
      <c r="AR282" s="7">
        <v>8000</v>
      </c>
      <c r="AS282" s="7">
        <v>2094</v>
      </c>
      <c r="AT282" s="7">
        <f t="shared" si="143"/>
        <v>9.6722539851985673E-2</v>
      </c>
      <c r="AU282" s="7"/>
      <c r="AV282" s="12">
        <f t="shared" si="164"/>
        <v>0.2094</v>
      </c>
      <c r="AW282" s="19">
        <f t="shared" si="148"/>
        <v>0.34737311774825957</v>
      </c>
      <c r="AX282" s="15">
        <f t="shared" si="149"/>
        <v>0.13797311774825957</v>
      </c>
      <c r="AY282" s="15">
        <f t="shared" si="165"/>
        <v>1.9036581221175099E-2</v>
      </c>
      <c r="AZ282" s="7"/>
      <c r="BA282" s="7"/>
      <c r="BB282" s="7"/>
      <c r="BC282" s="7"/>
      <c r="BD282" s="7"/>
      <c r="BE282" s="15"/>
      <c r="BF282" s="16"/>
      <c r="BG282" s="16"/>
      <c r="BH282" s="20">
        <f t="shared" si="168"/>
        <v>0.51649196799499664</v>
      </c>
      <c r="BI282" s="20">
        <f t="shared" si="168"/>
        <v>7.7437105850893658E-3</v>
      </c>
      <c r="BJ282" s="20">
        <f t="shared" si="168"/>
        <v>9.2052330302010682E-2</v>
      </c>
      <c r="BK282" s="20">
        <f t="shared" si="168"/>
        <v>6.762784218276037E-2</v>
      </c>
      <c r="BL282" s="20">
        <f t="shared" si="168"/>
        <v>1.2583858679690301E-3</v>
      </c>
      <c r="BM282" s="20">
        <f t="shared" si="167"/>
        <v>0.1078939984320202</v>
      </c>
      <c r="BN282" s="20">
        <f t="shared" si="167"/>
        <v>0.14713316185345066</v>
      </c>
      <c r="BO282" s="20">
        <f t="shared" si="167"/>
        <v>1.8723536709467102E-2</v>
      </c>
      <c r="BP282" s="20">
        <f t="shared" si="167"/>
        <v>3.8110233330911188E-2</v>
      </c>
      <c r="BQ282" s="20">
        <f t="shared" si="167"/>
        <v>2.9648327413246914E-3</v>
      </c>
      <c r="BR282" s="20">
        <f t="shared" si="140"/>
        <v>2.7446944249410899E-2</v>
      </c>
      <c r="BS282" s="20">
        <f t="shared" si="140"/>
        <v>2.9416033307031386E-3</v>
      </c>
      <c r="BT282" s="6"/>
      <c r="BU282" s="6"/>
      <c r="BV282" s="6"/>
      <c r="BW282" s="6">
        <f t="shared" si="150"/>
        <v>0.81003262099727047</v>
      </c>
      <c r="BX282" s="6">
        <f t="shared" si="151"/>
        <v>1.2144735194691373E-2</v>
      </c>
      <c r="BY282" s="6">
        <f t="shared" si="152"/>
        <v>0.1443689253734271</v>
      </c>
      <c r="BZ282" s="6">
        <f t="shared" si="153"/>
        <v>0.10606313679639219</v>
      </c>
      <c r="CA282" s="6">
        <f t="shared" si="154"/>
        <v>1.9735710640649364E-3</v>
      </c>
      <c r="CB282" s="6">
        <f t="shared" si="155"/>
        <v>0.16921397379912664</v>
      </c>
      <c r="CC282" s="6">
        <f t="shared" si="156"/>
        <v>0.23075414162669183</v>
      </c>
      <c r="CD282" s="6">
        <f t="shared" si="157"/>
        <v>2.9364784846480262E-2</v>
      </c>
      <c r="CE282" s="6">
        <f t="shared" si="158"/>
        <v>5.9769626837942569E-2</v>
      </c>
      <c r="CF282" s="6">
        <f t="shared" si="159"/>
        <v>4.6498520501620406E-3</v>
      </c>
      <c r="CG282" s="6">
        <f t="shared" si="160"/>
        <v>4.4395116537180916E-2</v>
      </c>
      <c r="CH282" s="6">
        <f t="shared" si="161"/>
        <v>4.7580095432856176E-3</v>
      </c>
      <c r="CI282" s="6">
        <f t="shared" si="144"/>
        <v>1.5683353685862496</v>
      </c>
      <c r="CJ282">
        <f t="shared" si="145"/>
        <v>1.6174884946667161</v>
      </c>
      <c r="CK282" s="6"/>
    </row>
    <row r="283" spans="1:89" x14ac:dyDescent="0.45">
      <c r="A283" s="7" t="s">
        <v>590</v>
      </c>
      <c r="B283" s="7" t="s">
        <v>385</v>
      </c>
      <c r="C283" s="7">
        <v>524</v>
      </c>
      <c r="D283" s="7">
        <v>1473.15</v>
      </c>
      <c r="E283" s="7" t="s">
        <v>385</v>
      </c>
      <c r="F283" s="7">
        <f t="shared" si="162"/>
        <v>52.4</v>
      </c>
      <c r="G283" s="7">
        <f t="shared" si="163"/>
        <v>1200</v>
      </c>
      <c r="H283" s="15">
        <v>47.95</v>
      </c>
      <c r="I283" s="15">
        <v>1.67</v>
      </c>
      <c r="J283" s="15">
        <v>17.32</v>
      </c>
      <c r="K283" s="15">
        <v>10.24</v>
      </c>
      <c r="L283" s="15">
        <v>0.17</v>
      </c>
      <c r="M283" s="15">
        <v>5.76</v>
      </c>
      <c r="N283" s="15">
        <v>10.93</v>
      </c>
      <c r="O283" s="15">
        <v>3.45</v>
      </c>
      <c r="P283" s="15">
        <v>1.99</v>
      </c>
      <c r="Q283" s="15">
        <v>0.51</v>
      </c>
      <c r="R283" s="15">
        <f t="shared" si="166"/>
        <v>99.99</v>
      </c>
      <c r="S283" s="15"/>
      <c r="T283" s="12">
        <f t="shared" si="146"/>
        <v>0.73</v>
      </c>
      <c r="U283" s="12">
        <f t="shared" si="146"/>
        <v>3.8300000000000001E-2</v>
      </c>
      <c r="V283" t="s">
        <v>379</v>
      </c>
      <c r="Y283" s="16">
        <f t="shared" si="147"/>
        <v>100.2483</v>
      </c>
      <c r="Z283" s="16"/>
      <c r="AA283" s="7" t="s">
        <v>386</v>
      </c>
      <c r="AB283" s="7" t="s">
        <v>70</v>
      </c>
      <c r="AC283" s="7" t="s">
        <v>173</v>
      </c>
      <c r="AD283" s="7" t="s">
        <v>381</v>
      </c>
      <c r="AE283" s="7">
        <v>0.88900000000000001</v>
      </c>
      <c r="AF283" s="17">
        <f t="shared" si="141"/>
        <v>465.83600000000001</v>
      </c>
      <c r="AG283" s="18">
        <f t="shared" si="142"/>
        <v>58.163999999999994</v>
      </c>
      <c r="AH283" s="7">
        <v>524</v>
      </c>
      <c r="AI283" s="7">
        <v>1473.15</v>
      </c>
      <c r="AJ283" s="7">
        <v>1.1160000000000001</v>
      </c>
      <c r="AK283" s="18">
        <v>0.99099999999999999</v>
      </c>
      <c r="AL283" s="17">
        <f t="shared" si="169"/>
        <v>519.87297600000011</v>
      </c>
      <c r="AM283" s="18">
        <f t="shared" si="169"/>
        <v>57.640523999999992</v>
      </c>
      <c r="AN283" s="7">
        <v>58</v>
      </c>
      <c r="AO283" s="7"/>
      <c r="AP283" s="7"/>
      <c r="AQ283" s="7">
        <v>519</v>
      </c>
      <c r="AR283" s="7">
        <v>7300</v>
      </c>
      <c r="AS283" s="7">
        <v>383</v>
      </c>
      <c r="AT283" s="7">
        <f t="shared" si="143"/>
        <v>2.1012270873591109E-2</v>
      </c>
      <c r="AU283" s="7"/>
      <c r="AV283" s="12">
        <f t="shared" si="164"/>
        <v>3.8300000000000001E-2</v>
      </c>
      <c r="AW283" s="19">
        <f t="shared" si="148"/>
        <v>0.19992862390554078</v>
      </c>
      <c r="AX283" s="15">
        <f t="shared" si="149"/>
        <v>0.16162862390554078</v>
      </c>
      <c r="AY283" s="15">
        <f t="shared" si="165"/>
        <v>2.6123812065598748E-2</v>
      </c>
      <c r="AZ283" s="7"/>
      <c r="BA283" s="7"/>
      <c r="BB283" s="7"/>
      <c r="BC283" s="7"/>
      <c r="BD283" s="7"/>
      <c r="BE283" s="15"/>
      <c r="BF283" s="16"/>
      <c r="BG283" s="16"/>
      <c r="BH283" s="20">
        <f t="shared" si="168"/>
        <v>0.51421945836082461</v>
      </c>
      <c r="BI283" s="20">
        <f t="shared" si="168"/>
        <v>1.3472603207890997E-2</v>
      </c>
      <c r="BJ283" s="20">
        <f t="shared" si="168"/>
        <v>0.10945422593170021</v>
      </c>
      <c r="BK283" s="20">
        <f t="shared" si="168"/>
        <v>9.1839219660845031E-2</v>
      </c>
      <c r="BL283" s="20">
        <f t="shared" si="168"/>
        <v>1.5441603163043798E-3</v>
      </c>
      <c r="BM283" s="20">
        <f t="shared" si="167"/>
        <v>9.2085884893285619E-2</v>
      </c>
      <c r="BN283" s="20">
        <f t="shared" si="167"/>
        <v>0.12558972882647559</v>
      </c>
      <c r="BO283" s="20">
        <f t="shared" si="167"/>
        <v>3.5866852166743908E-2</v>
      </c>
      <c r="BP283" s="20">
        <f t="shared" si="167"/>
        <v>1.3612690124266776E-2</v>
      </c>
      <c r="BQ283" s="20">
        <f t="shared" si="167"/>
        <v>2.3151765116628921E-3</v>
      </c>
      <c r="BR283" s="20">
        <f t="shared" si="140"/>
        <v>2.5424865941947709E-2</v>
      </c>
      <c r="BS283" s="20">
        <f t="shared" si="140"/>
        <v>5.4618277999365905E-4</v>
      </c>
      <c r="BT283" s="6"/>
      <c r="BU283" s="6"/>
      <c r="BV283" s="6"/>
      <c r="BW283" s="6">
        <f t="shared" si="150"/>
        <v>0.79804939751015247</v>
      </c>
      <c r="BX283" s="6">
        <f t="shared" si="151"/>
        <v>2.0908977087767622E-2</v>
      </c>
      <c r="BY283" s="6">
        <f t="shared" si="152"/>
        <v>0.16986887143123353</v>
      </c>
      <c r="BZ283" s="6">
        <f t="shared" si="153"/>
        <v>0.14253103947441681</v>
      </c>
      <c r="CA283" s="6">
        <f t="shared" si="154"/>
        <v>2.3964791492217083E-3</v>
      </c>
      <c r="CB283" s="6">
        <f t="shared" si="155"/>
        <v>0.14291385470424769</v>
      </c>
      <c r="CC283" s="6">
        <f t="shared" si="156"/>
        <v>0.19491056939565238</v>
      </c>
      <c r="CD283" s="6">
        <f t="shared" si="157"/>
        <v>5.5664015230965327E-2</v>
      </c>
      <c r="CE283" s="6">
        <f t="shared" si="158"/>
        <v>2.1126386750889115E-2</v>
      </c>
      <c r="CF283" s="6">
        <f t="shared" si="159"/>
        <v>3.5930674933070312E-3</v>
      </c>
      <c r="CG283" s="6">
        <f t="shared" si="160"/>
        <v>4.0510543840177583E-2</v>
      </c>
      <c r="CH283" s="6">
        <f t="shared" si="161"/>
        <v>8.7025675982731199E-4</v>
      </c>
      <c r="CI283" s="6">
        <f t="shared" si="144"/>
        <v>1.5519626582278536</v>
      </c>
      <c r="CJ283">
        <f t="shared" si="145"/>
        <v>1.5933434588278585</v>
      </c>
      <c r="CK283" s="6"/>
    </row>
    <row r="284" spans="1:89" x14ac:dyDescent="0.45">
      <c r="A284" s="7" t="s">
        <v>590</v>
      </c>
      <c r="B284" s="7" t="s">
        <v>385</v>
      </c>
      <c r="C284" s="7">
        <v>1013</v>
      </c>
      <c r="D284" s="7">
        <v>1473.15</v>
      </c>
      <c r="E284" s="7" t="s">
        <v>385</v>
      </c>
      <c r="F284" s="7">
        <f t="shared" si="162"/>
        <v>101.3</v>
      </c>
      <c r="G284" s="7">
        <f t="shared" si="163"/>
        <v>1200</v>
      </c>
      <c r="H284" s="15">
        <v>47.95</v>
      </c>
      <c r="I284" s="15">
        <v>1.67</v>
      </c>
      <c r="J284" s="15">
        <v>17.32</v>
      </c>
      <c r="K284" s="15">
        <v>10.24</v>
      </c>
      <c r="L284" s="15">
        <v>0.17</v>
      </c>
      <c r="M284" s="15">
        <v>5.76</v>
      </c>
      <c r="N284" s="15">
        <v>10.93</v>
      </c>
      <c r="O284" s="15">
        <v>3.45</v>
      </c>
      <c r="P284" s="15">
        <v>1.99</v>
      </c>
      <c r="Q284" s="15">
        <v>0.51</v>
      </c>
      <c r="R284" s="15">
        <f t="shared" si="166"/>
        <v>99.99</v>
      </c>
      <c r="S284" s="15"/>
      <c r="T284" s="12">
        <f t="shared" si="146"/>
        <v>1.55</v>
      </c>
      <c r="U284" s="12">
        <f t="shared" si="146"/>
        <v>6.6100000000000006E-2</v>
      </c>
      <c r="V284" t="s">
        <v>379</v>
      </c>
      <c r="Y284" s="16">
        <f t="shared" si="147"/>
        <v>101.09609999999999</v>
      </c>
      <c r="Z284" s="16"/>
      <c r="AA284" s="7" t="s">
        <v>387</v>
      </c>
      <c r="AB284" s="7" t="s">
        <v>70</v>
      </c>
      <c r="AC284" s="7" t="s">
        <v>173</v>
      </c>
      <c r="AD284" s="7" t="s">
        <v>381</v>
      </c>
      <c r="AE284" s="7">
        <v>0.77100000000000002</v>
      </c>
      <c r="AF284" s="17">
        <f t="shared" si="141"/>
        <v>781.02300000000002</v>
      </c>
      <c r="AG284" s="18">
        <f t="shared" si="142"/>
        <v>231.97699999999998</v>
      </c>
      <c r="AH284" s="7">
        <v>1013</v>
      </c>
      <c r="AI284" s="7">
        <v>1473.15</v>
      </c>
      <c r="AJ284" s="7">
        <v>1.25</v>
      </c>
      <c r="AK284" s="18">
        <v>0.99070000000000003</v>
      </c>
      <c r="AL284" s="17">
        <f t="shared" si="169"/>
        <v>976.27875000000006</v>
      </c>
      <c r="AM284" s="18">
        <f t="shared" si="169"/>
        <v>229.81961389999998</v>
      </c>
      <c r="AN284" s="7">
        <v>231</v>
      </c>
      <c r="AO284" s="7"/>
      <c r="AP284" s="7"/>
      <c r="AQ284" s="7">
        <v>967</v>
      </c>
      <c r="AR284" s="7">
        <v>15500</v>
      </c>
      <c r="AS284" s="7">
        <v>661</v>
      </c>
      <c r="AT284" s="7">
        <f t="shared" si="143"/>
        <v>1.7146612326307327E-2</v>
      </c>
      <c r="AU284" s="7"/>
      <c r="AV284" s="12">
        <f t="shared" si="164"/>
        <v>6.6100000000000006E-2</v>
      </c>
      <c r="AW284" s="19">
        <f t="shared" si="148"/>
        <v>0.21372641013876195</v>
      </c>
      <c r="AX284" s="15">
        <f t="shared" si="149"/>
        <v>0.14762641013876193</v>
      </c>
      <c r="AY284" s="15">
        <f t="shared" si="165"/>
        <v>2.1793556970457952E-2</v>
      </c>
      <c r="AZ284" s="7"/>
      <c r="BA284" s="7"/>
      <c r="BB284" s="7"/>
      <c r="BC284" s="7"/>
      <c r="BD284" s="7"/>
      <c r="BE284" s="15"/>
      <c r="BF284" s="16"/>
      <c r="BG284" s="16"/>
      <c r="BH284" s="20">
        <f t="shared" si="168"/>
        <v>0.51421945836082461</v>
      </c>
      <c r="BI284" s="20">
        <f t="shared" si="168"/>
        <v>1.3472603207890997E-2</v>
      </c>
      <c r="BJ284" s="20">
        <f t="shared" si="168"/>
        <v>0.10945422593170021</v>
      </c>
      <c r="BK284" s="20">
        <f t="shared" si="168"/>
        <v>9.1839219660845031E-2</v>
      </c>
      <c r="BL284" s="20">
        <f t="shared" si="168"/>
        <v>1.5441603163043798E-3</v>
      </c>
      <c r="BM284" s="20">
        <f t="shared" si="167"/>
        <v>9.2085884893285619E-2</v>
      </c>
      <c r="BN284" s="20">
        <f t="shared" si="167"/>
        <v>0.12558972882647559</v>
      </c>
      <c r="BO284" s="20">
        <f t="shared" si="167"/>
        <v>3.5866852166743908E-2</v>
      </c>
      <c r="BP284" s="20">
        <f t="shared" si="167"/>
        <v>1.3612690124266776E-2</v>
      </c>
      <c r="BQ284" s="20">
        <f t="shared" si="167"/>
        <v>2.3151765116628921E-3</v>
      </c>
      <c r="BR284" s="20">
        <f t="shared" si="140"/>
        <v>5.2465130151395221E-2</v>
      </c>
      <c r="BS284" s="20">
        <f t="shared" si="140"/>
        <v>9.1610221659579102E-4</v>
      </c>
      <c r="BT284" s="6"/>
      <c r="BU284" s="6"/>
      <c r="BV284" s="6"/>
      <c r="BW284" s="6">
        <f t="shared" si="150"/>
        <v>0.79804939751015247</v>
      </c>
      <c r="BX284" s="6">
        <f t="shared" si="151"/>
        <v>2.0908977087767622E-2</v>
      </c>
      <c r="BY284" s="6">
        <f t="shared" si="152"/>
        <v>0.16986887143123353</v>
      </c>
      <c r="BZ284" s="6">
        <f t="shared" si="153"/>
        <v>0.14253103947441681</v>
      </c>
      <c r="CA284" s="6">
        <f t="shared" si="154"/>
        <v>2.3964791492217083E-3</v>
      </c>
      <c r="CB284" s="6">
        <f t="shared" si="155"/>
        <v>0.14291385470424769</v>
      </c>
      <c r="CC284" s="6">
        <f t="shared" si="156"/>
        <v>0.19491056939565238</v>
      </c>
      <c r="CD284" s="6">
        <f t="shared" si="157"/>
        <v>5.5664015230965327E-2</v>
      </c>
      <c r="CE284" s="6">
        <f t="shared" si="158"/>
        <v>2.1126386750889115E-2</v>
      </c>
      <c r="CF284" s="6">
        <f t="shared" si="159"/>
        <v>3.5930674933070312E-3</v>
      </c>
      <c r="CG284" s="6">
        <f t="shared" si="160"/>
        <v>8.6015538290788021E-2</v>
      </c>
      <c r="CH284" s="6">
        <f t="shared" si="161"/>
        <v>1.501931379231993E-3</v>
      </c>
      <c r="CI284" s="6">
        <f t="shared" si="144"/>
        <v>1.5519626582278536</v>
      </c>
      <c r="CJ284">
        <f t="shared" si="145"/>
        <v>1.6394801278978737</v>
      </c>
      <c r="CK284" s="6"/>
    </row>
    <row r="285" spans="1:89" x14ac:dyDescent="0.45">
      <c r="A285" s="7" t="s">
        <v>590</v>
      </c>
      <c r="B285" s="7" t="s">
        <v>385</v>
      </c>
      <c r="C285" s="7">
        <v>1062</v>
      </c>
      <c r="D285" s="7">
        <v>1473.15</v>
      </c>
      <c r="E285" s="7" t="s">
        <v>385</v>
      </c>
      <c r="F285" s="7">
        <f t="shared" si="162"/>
        <v>106.2</v>
      </c>
      <c r="G285" s="7">
        <f t="shared" si="163"/>
        <v>1200</v>
      </c>
      <c r="H285" s="15">
        <v>47.95</v>
      </c>
      <c r="I285" s="15">
        <v>1.67</v>
      </c>
      <c r="J285" s="15">
        <v>17.32</v>
      </c>
      <c r="K285" s="15">
        <v>10.24</v>
      </c>
      <c r="L285" s="15">
        <v>0.17</v>
      </c>
      <c r="M285" s="15">
        <v>5.76</v>
      </c>
      <c r="N285" s="15">
        <v>10.93</v>
      </c>
      <c r="O285" s="15">
        <v>3.45</v>
      </c>
      <c r="P285" s="15">
        <v>1.99</v>
      </c>
      <c r="Q285" s="15">
        <v>0.51</v>
      </c>
      <c r="R285" s="15">
        <f t="shared" si="166"/>
        <v>99.99</v>
      </c>
      <c r="S285" s="15"/>
      <c r="T285" s="12">
        <f t="shared" si="146"/>
        <v>1.51</v>
      </c>
      <c r="U285" s="12">
        <f t="shared" si="146"/>
        <v>5.04E-2</v>
      </c>
      <c r="V285" t="s">
        <v>379</v>
      </c>
      <c r="Y285" s="16">
        <f t="shared" si="147"/>
        <v>101.04039999999999</v>
      </c>
      <c r="Z285" s="16"/>
      <c r="AA285" s="7" t="s">
        <v>388</v>
      </c>
      <c r="AB285" s="7" t="s">
        <v>70</v>
      </c>
      <c r="AC285" s="7" t="s">
        <v>173</v>
      </c>
      <c r="AD285" s="7" t="s">
        <v>381</v>
      </c>
      <c r="AE285" s="7">
        <v>0.79</v>
      </c>
      <c r="AF285" s="17">
        <f t="shared" si="141"/>
        <v>838.98</v>
      </c>
      <c r="AG285" s="18">
        <f t="shared" si="142"/>
        <v>223.01999999999995</v>
      </c>
      <c r="AH285" s="7">
        <v>1062</v>
      </c>
      <c r="AI285" s="7">
        <v>1473.15</v>
      </c>
      <c r="AJ285" s="7">
        <v>1.26</v>
      </c>
      <c r="AK285" s="18">
        <v>0.9909</v>
      </c>
      <c r="AL285" s="17">
        <f t="shared" si="169"/>
        <v>1057.1148000000001</v>
      </c>
      <c r="AM285" s="18">
        <f t="shared" si="169"/>
        <v>220.99051799999995</v>
      </c>
      <c r="AN285" s="7">
        <v>222</v>
      </c>
      <c r="AO285" s="7"/>
      <c r="AP285" s="7"/>
      <c r="AQ285" s="7">
        <v>1050</v>
      </c>
      <c r="AR285" s="7">
        <v>15100</v>
      </c>
      <c r="AS285" s="7">
        <v>504</v>
      </c>
      <c r="AT285" s="7">
        <f t="shared" si="143"/>
        <v>1.3470493205359688E-2</v>
      </c>
      <c r="AU285" s="7"/>
      <c r="AV285" s="12">
        <f t="shared" si="164"/>
        <v>5.04E-2</v>
      </c>
      <c r="AW285" s="19">
        <f t="shared" si="148"/>
        <v>0.21705948630571031</v>
      </c>
      <c r="AX285" s="15">
        <f t="shared" si="149"/>
        <v>0.16665948630571031</v>
      </c>
      <c r="AY285" s="15">
        <f t="shared" si="165"/>
        <v>2.7775384375683245E-2</v>
      </c>
      <c r="AZ285" s="7"/>
      <c r="BA285" s="7"/>
      <c r="BB285" s="7"/>
      <c r="BC285" s="7"/>
      <c r="BD285" s="7"/>
      <c r="BE285" s="15"/>
      <c r="BF285" s="16"/>
      <c r="BG285" s="16"/>
      <c r="BH285" s="20">
        <f t="shared" si="168"/>
        <v>0.51421945836082461</v>
      </c>
      <c r="BI285" s="20">
        <f t="shared" si="168"/>
        <v>1.3472603207890997E-2</v>
      </c>
      <c r="BJ285" s="20">
        <f t="shared" si="168"/>
        <v>0.10945422593170021</v>
      </c>
      <c r="BK285" s="20">
        <f t="shared" si="168"/>
        <v>9.1839219660845031E-2</v>
      </c>
      <c r="BL285" s="20">
        <f t="shared" si="168"/>
        <v>1.5441603163043798E-3</v>
      </c>
      <c r="BM285" s="20">
        <f t="shared" si="167"/>
        <v>9.2085884893285619E-2</v>
      </c>
      <c r="BN285" s="20">
        <f t="shared" si="167"/>
        <v>0.12558972882647559</v>
      </c>
      <c r="BO285" s="20">
        <f t="shared" si="167"/>
        <v>3.5866852166743908E-2</v>
      </c>
      <c r="BP285" s="20">
        <f t="shared" si="167"/>
        <v>1.3612690124266776E-2</v>
      </c>
      <c r="BQ285" s="20">
        <f t="shared" si="167"/>
        <v>2.3151765116628921E-3</v>
      </c>
      <c r="BR285" s="20">
        <f t="shared" si="140"/>
        <v>5.119164053031084E-2</v>
      </c>
      <c r="BS285" s="20">
        <f t="shared" si="140"/>
        <v>6.9961007451275451E-4</v>
      </c>
      <c r="BT285" s="6"/>
      <c r="BU285" s="6"/>
      <c r="BV285" s="6"/>
      <c r="BW285" s="6">
        <f t="shared" si="150"/>
        <v>0.79804939751015247</v>
      </c>
      <c r="BX285" s="6">
        <f t="shared" si="151"/>
        <v>2.0908977087767622E-2</v>
      </c>
      <c r="BY285" s="6">
        <f t="shared" si="152"/>
        <v>0.16986887143123353</v>
      </c>
      <c r="BZ285" s="6">
        <f t="shared" si="153"/>
        <v>0.14253103947441681</v>
      </c>
      <c r="CA285" s="6">
        <f t="shared" si="154"/>
        <v>2.3964791492217083E-3</v>
      </c>
      <c r="CB285" s="6">
        <f t="shared" si="155"/>
        <v>0.14291385470424769</v>
      </c>
      <c r="CC285" s="6">
        <f t="shared" si="156"/>
        <v>0.19491056939565238</v>
      </c>
      <c r="CD285" s="6">
        <f t="shared" si="157"/>
        <v>5.5664015230965327E-2</v>
      </c>
      <c r="CE285" s="6">
        <f t="shared" si="158"/>
        <v>2.1126386750889115E-2</v>
      </c>
      <c r="CF285" s="6">
        <f t="shared" si="159"/>
        <v>3.5930674933070312E-3</v>
      </c>
      <c r="CG285" s="6">
        <f t="shared" si="160"/>
        <v>8.3795782463928964E-2</v>
      </c>
      <c r="CH285" s="6">
        <f t="shared" si="161"/>
        <v>1.1451942740286299E-3</v>
      </c>
      <c r="CI285" s="6">
        <f t="shared" si="144"/>
        <v>1.5519626582278536</v>
      </c>
      <c r="CJ285">
        <f t="shared" si="145"/>
        <v>1.6369036349658113</v>
      </c>
      <c r="CK285" s="6"/>
    </row>
    <row r="286" spans="1:89" x14ac:dyDescent="0.45">
      <c r="A286" s="7" t="s">
        <v>590</v>
      </c>
      <c r="B286" s="7" t="s">
        <v>385</v>
      </c>
      <c r="C286" s="7">
        <v>2059</v>
      </c>
      <c r="D286" s="7">
        <v>1473.15</v>
      </c>
      <c r="E286" s="7" t="s">
        <v>385</v>
      </c>
      <c r="F286" s="7">
        <f t="shared" si="162"/>
        <v>205.9</v>
      </c>
      <c r="G286" s="7">
        <f t="shared" si="163"/>
        <v>1200</v>
      </c>
      <c r="H286" s="15">
        <v>47.95</v>
      </c>
      <c r="I286" s="15">
        <v>1.67</v>
      </c>
      <c r="J286" s="15">
        <v>17.32</v>
      </c>
      <c r="K286" s="15">
        <v>10.24</v>
      </c>
      <c r="L286" s="15">
        <v>0.17</v>
      </c>
      <c r="M286" s="15">
        <v>5.76</v>
      </c>
      <c r="N286" s="15">
        <v>10.93</v>
      </c>
      <c r="O286" s="15">
        <v>3.45</v>
      </c>
      <c r="P286" s="15">
        <v>1.99</v>
      </c>
      <c r="Q286" s="15">
        <v>0.51</v>
      </c>
      <c r="R286" s="15">
        <f t="shared" si="166"/>
        <v>99.99</v>
      </c>
      <c r="S286" s="15"/>
      <c r="T286" s="12">
        <f t="shared" si="146"/>
        <v>1.49</v>
      </c>
      <c r="U286" s="12">
        <f t="shared" si="146"/>
        <v>0.1429</v>
      </c>
      <c r="V286" t="s">
        <v>379</v>
      </c>
      <c r="Y286" s="16">
        <f t="shared" si="147"/>
        <v>101.11289999999998</v>
      </c>
      <c r="Z286" s="16"/>
      <c r="AA286" s="7" t="s">
        <v>389</v>
      </c>
      <c r="AB286" s="7" t="s">
        <v>70</v>
      </c>
      <c r="AC286" s="7" t="s">
        <v>173</v>
      </c>
      <c r="AD286" s="7" t="s">
        <v>381</v>
      </c>
      <c r="AE286" s="7">
        <v>0.89700000000000002</v>
      </c>
      <c r="AF286" s="17">
        <f t="shared" si="141"/>
        <v>1846.923</v>
      </c>
      <c r="AG286" s="18">
        <f t="shared" si="142"/>
        <v>212.07699999999997</v>
      </c>
      <c r="AH286" s="7">
        <v>2059</v>
      </c>
      <c r="AI286" s="7">
        <v>1473.15</v>
      </c>
      <c r="AJ286" s="7">
        <v>1.6</v>
      </c>
      <c r="AK286" s="18">
        <v>1</v>
      </c>
      <c r="AL286" s="17">
        <f t="shared" si="169"/>
        <v>2955.0768000000003</v>
      </c>
      <c r="AM286" s="18">
        <f t="shared" si="169"/>
        <v>212.07699999999997</v>
      </c>
      <c r="AN286" s="7">
        <v>216</v>
      </c>
      <c r="AO286" s="7"/>
      <c r="AP286" s="7"/>
      <c r="AQ286" s="7">
        <v>2926</v>
      </c>
      <c r="AR286" s="7">
        <v>14900</v>
      </c>
      <c r="AS286" s="7">
        <v>1429</v>
      </c>
      <c r="AT286" s="7">
        <f t="shared" si="143"/>
        <v>3.775307417050968E-2</v>
      </c>
      <c r="AU286" s="7"/>
      <c r="AV286" s="12">
        <f t="shared" si="164"/>
        <v>0.1429</v>
      </c>
      <c r="AW286" s="19">
        <f t="shared" si="148"/>
        <v>0.27253561587276648</v>
      </c>
      <c r="AX286" s="15">
        <f t="shared" si="149"/>
        <v>0.12963561587276648</v>
      </c>
      <c r="AY286" s="15">
        <f t="shared" si="165"/>
        <v>1.6805392902711463E-2</v>
      </c>
      <c r="AZ286" s="7"/>
      <c r="BA286" s="7"/>
      <c r="BB286" s="7"/>
      <c r="BC286" s="7"/>
      <c r="BD286" s="7"/>
      <c r="BE286" s="15"/>
      <c r="BF286" s="16"/>
      <c r="BG286" s="16"/>
      <c r="BH286" s="20">
        <f t="shared" si="168"/>
        <v>0.51421945836082461</v>
      </c>
      <c r="BI286" s="20">
        <f t="shared" si="168"/>
        <v>1.3472603207890997E-2</v>
      </c>
      <c r="BJ286" s="20">
        <f t="shared" si="168"/>
        <v>0.10945422593170021</v>
      </c>
      <c r="BK286" s="20">
        <f t="shared" si="168"/>
        <v>9.1839219660845031E-2</v>
      </c>
      <c r="BL286" s="20">
        <f t="shared" si="168"/>
        <v>1.5441603163043798E-3</v>
      </c>
      <c r="BM286" s="20">
        <f t="shared" si="167"/>
        <v>9.2085884893285619E-2</v>
      </c>
      <c r="BN286" s="20">
        <f t="shared" si="167"/>
        <v>0.12558972882647559</v>
      </c>
      <c r="BO286" s="20">
        <f t="shared" si="167"/>
        <v>3.5866852166743908E-2</v>
      </c>
      <c r="BP286" s="20">
        <f t="shared" si="167"/>
        <v>1.3612690124266776E-2</v>
      </c>
      <c r="BQ286" s="20">
        <f t="shared" si="167"/>
        <v>2.3151765116628921E-3</v>
      </c>
      <c r="BR286" s="20">
        <f t="shared" si="140"/>
        <v>5.0483014282893382E-2</v>
      </c>
      <c r="BS286" s="20">
        <f t="shared" si="140"/>
        <v>1.9824153722427162E-3</v>
      </c>
      <c r="BT286" s="6"/>
      <c r="BU286" s="6"/>
      <c r="BV286" s="6"/>
      <c r="BW286" s="6">
        <f t="shared" si="150"/>
        <v>0.79804939751015247</v>
      </c>
      <c r="BX286" s="6">
        <f t="shared" si="151"/>
        <v>2.0908977087767622E-2</v>
      </c>
      <c r="BY286" s="6">
        <f t="shared" si="152"/>
        <v>0.16986887143123353</v>
      </c>
      <c r="BZ286" s="6">
        <f t="shared" si="153"/>
        <v>0.14253103947441681</v>
      </c>
      <c r="CA286" s="6">
        <f t="shared" si="154"/>
        <v>2.3964791492217083E-3</v>
      </c>
      <c r="CB286" s="6">
        <f t="shared" si="155"/>
        <v>0.14291385470424769</v>
      </c>
      <c r="CC286" s="6">
        <f t="shared" si="156"/>
        <v>0.19491056939565238</v>
      </c>
      <c r="CD286" s="6">
        <f t="shared" si="157"/>
        <v>5.5664015230965327E-2</v>
      </c>
      <c r="CE286" s="6">
        <f t="shared" si="158"/>
        <v>2.1126386750889115E-2</v>
      </c>
      <c r="CF286" s="6">
        <f t="shared" si="159"/>
        <v>3.5930674933070312E-3</v>
      </c>
      <c r="CG286" s="6">
        <f t="shared" si="160"/>
        <v>8.2685904550499442E-2</v>
      </c>
      <c r="CH286" s="6">
        <f t="shared" si="161"/>
        <v>3.2469893206089526E-3</v>
      </c>
      <c r="CI286" s="6">
        <f t="shared" si="144"/>
        <v>1.5519626582278536</v>
      </c>
      <c r="CJ286">
        <f t="shared" si="145"/>
        <v>1.637895552098962</v>
      </c>
      <c r="CK286" s="6"/>
    </row>
    <row r="287" spans="1:89" x14ac:dyDescent="0.45">
      <c r="A287" s="7" t="s">
        <v>590</v>
      </c>
      <c r="B287" s="7" t="s">
        <v>390</v>
      </c>
      <c r="C287" s="7">
        <v>269</v>
      </c>
      <c r="D287" s="7">
        <v>1473.15</v>
      </c>
      <c r="E287" s="7" t="s">
        <v>390</v>
      </c>
      <c r="F287" s="7">
        <f t="shared" si="162"/>
        <v>26.9</v>
      </c>
      <c r="G287" s="7">
        <f t="shared" si="163"/>
        <v>1200</v>
      </c>
      <c r="H287" s="15">
        <v>49.82</v>
      </c>
      <c r="I287" s="15">
        <v>0.81</v>
      </c>
      <c r="J287" s="15">
        <v>15.94</v>
      </c>
      <c r="K287" s="15">
        <v>7.71</v>
      </c>
      <c r="L287" s="15">
        <v>0.2</v>
      </c>
      <c r="M287" s="15">
        <v>8.07</v>
      </c>
      <c r="N287" s="15">
        <v>12.81</v>
      </c>
      <c r="O287" s="15">
        <v>2.3199999999999998</v>
      </c>
      <c r="P287" s="15">
        <v>1.92</v>
      </c>
      <c r="Q287" s="15">
        <v>0.4</v>
      </c>
      <c r="R287" s="15">
        <f t="shared" si="166"/>
        <v>100.00000000000001</v>
      </c>
      <c r="S287" s="15"/>
      <c r="T287" s="12">
        <f t="shared" si="146"/>
        <v>0.98</v>
      </c>
      <c r="U287" s="12">
        <f t="shared" si="146"/>
        <v>7.3000000000000001E-3</v>
      </c>
      <c r="V287" t="s">
        <v>379</v>
      </c>
      <c r="Y287" s="16">
        <f t="shared" si="147"/>
        <v>100.58730000000001</v>
      </c>
      <c r="Z287" s="16"/>
      <c r="AA287" s="7" t="s">
        <v>391</v>
      </c>
      <c r="AB287" s="7" t="s">
        <v>70</v>
      </c>
      <c r="AC287" s="7" t="s">
        <v>173</v>
      </c>
      <c r="AD287" s="7" t="s">
        <v>381</v>
      </c>
      <c r="AE287" s="7">
        <v>0.53500000000000003</v>
      </c>
      <c r="AF287" s="17">
        <f t="shared" si="141"/>
        <v>143.91500000000002</v>
      </c>
      <c r="AG287" s="18">
        <f t="shared" si="142"/>
        <v>125.08499999999999</v>
      </c>
      <c r="AH287" s="7">
        <v>269</v>
      </c>
      <c r="AI287" s="7">
        <v>1473.15</v>
      </c>
      <c r="AJ287" s="7">
        <v>1.0569999999999999</v>
      </c>
      <c r="AK287" s="18">
        <v>0.995</v>
      </c>
      <c r="AL287" s="17">
        <f t="shared" si="169"/>
        <v>152.118155</v>
      </c>
      <c r="AM287" s="18">
        <f t="shared" si="169"/>
        <v>124.45957499999999</v>
      </c>
      <c r="AN287" s="7">
        <v>124</v>
      </c>
      <c r="AO287" s="7"/>
      <c r="AP287" s="7"/>
      <c r="AQ287" s="7">
        <v>152</v>
      </c>
      <c r="AR287" s="7">
        <v>9800</v>
      </c>
      <c r="AS287" s="7">
        <v>73</v>
      </c>
      <c r="AT287" s="7">
        <f t="shared" si="143"/>
        <v>3.0380519474514124E-3</v>
      </c>
      <c r="AU287" s="7"/>
      <c r="AV287" s="12">
        <f t="shared" si="164"/>
        <v>7.3000000000000001E-3</v>
      </c>
      <c r="AW287" s="19">
        <f t="shared" si="148"/>
        <v>0.23986123959428404</v>
      </c>
      <c r="AX287" s="15">
        <f t="shared" si="149"/>
        <v>0.23256123959428404</v>
      </c>
      <c r="AY287" s="15">
        <f t="shared" si="165"/>
        <v>5.4084730161629985E-2</v>
      </c>
      <c r="AZ287" s="7"/>
      <c r="BA287" s="7"/>
      <c r="BB287" s="7"/>
      <c r="BC287" s="7"/>
      <c r="BD287" s="7"/>
      <c r="BE287" s="15"/>
      <c r="BF287" s="16"/>
      <c r="BG287" s="16"/>
      <c r="BH287" s="20">
        <f t="shared" si="168"/>
        <v>0.51983095177084138</v>
      </c>
      <c r="BI287" s="20">
        <f t="shared" si="168"/>
        <v>6.357971595960403E-3</v>
      </c>
      <c r="BJ287" s="20">
        <f t="shared" si="168"/>
        <v>9.8010246115981109E-2</v>
      </c>
      <c r="BK287" s="20">
        <f t="shared" si="168"/>
        <v>6.7279247104283998E-2</v>
      </c>
      <c r="BL287" s="20">
        <f t="shared" si="168"/>
        <v>1.7675510992855479E-3</v>
      </c>
      <c r="BM287" s="20">
        <f t="shared" si="167"/>
        <v>0.12552858504840722</v>
      </c>
      <c r="BN287" s="20">
        <f t="shared" si="167"/>
        <v>0.14321272451088457</v>
      </c>
      <c r="BO287" s="20">
        <f t="shared" si="167"/>
        <v>2.3467167273839844E-2</v>
      </c>
      <c r="BP287" s="20">
        <f t="shared" si="167"/>
        <v>1.277881630409685E-2</v>
      </c>
      <c r="BQ287" s="20">
        <f t="shared" si="167"/>
        <v>1.7667391764190309E-3</v>
      </c>
      <c r="BR287" s="20">
        <f t="shared" si="140"/>
        <v>3.2967385012131277E-2</v>
      </c>
      <c r="BS287" s="20">
        <f t="shared" si="140"/>
        <v>1.0055060836836296E-4</v>
      </c>
      <c r="BT287" s="6"/>
      <c r="BU287" s="6"/>
      <c r="BV287" s="6"/>
      <c r="BW287" s="6">
        <f t="shared" si="150"/>
        <v>0.82917249184475061</v>
      </c>
      <c r="BX287" s="6">
        <f t="shared" si="151"/>
        <v>1.0141479904845374E-2</v>
      </c>
      <c r="BY287" s="6">
        <f t="shared" si="152"/>
        <v>0.15633428467747471</v>
      </c>
      <c r="BZ287" s="6">
        <f t="shared" si="153"/>
        <v>0.10731585101052281</v>
      </c>
      <c r="CA287" s="6">
        <f t="shared" si="154"/>
        <v>2.8193872343784806E-3</v>
      </c>
      <c r="CB287" s="6">
        <f t="shared" si="155"/>
        <v>0.20022826518459705</v>
      </c>
      <c r="CC287" s="6">
        <f t="shared" si="156"/>
        <v>0.22843590063662464</v>
      </c>
      <c r="CD287" s="6">
        <f t="shared" si="157"/>
        <v>3.7432033430678129E-2</v>
      </c>
      <c r="CE287" s="6">
        <f t="shared" si="158"/>
        <v>2.038324751844578E-2</v>
      </c>
      <c r="CF287" s="6">
        <f t="shared" si="159"/>
        <v>2.8180921516133581E-3</v>
      </c>
      <c r="CG287" s="6">
        <f t="shared" si="160"/>
        <v>5.4384017758046618E-2</v>
      </c>
      <c r="CH287" s="6">
        <f t="shared" si="161"/>
        <v>1.658713928652579E-4</v>
      </c>
      <c r="CI287" s="6">
        <f t="shared" si="144"/>
        <v>1.5950810335939309</v>
      </c>
      <c r="CJ287">
        <f t="shared" si="145"/>
        <v>1.6496309227448427</v>
      </c>
      <c r="CK287" s="6"/>
    </row>
    <row r="288" spans="1:89" x14ac:dyDescent="0.45">
      <c r="A288" s="7" t="s">
        <v>590</v>
      </c>
      <c r="B288" s="7" t="s">
        <v>390</v>
      </c>
      <c r="C288" s="7">
        <v>524</v>
      </c>
      <c r="D288" s="7">
        <v>1473.15</v>
      </c>
      <c r="E288" s="7" t="s">
        <v>390</v>
      </c>
      <c r="F288" s="7">
        <f t="shared" si="162"/>
        <v>52.4</v>
      </c>
      <c r="G288" s="7">
        <f t="shared" si="163"/>
        <v>1200</v>
      </c>
      <c r="H288" s="15">
        <v>49.82</v>
      </c>
      <c r="I288" s="15">
        <v>0.81</v>
      </c>
      <c r="J288" s="15">
        <v>15.94</v>
      </c>
      <c r="K288" s="15">
        <v>7.71</v>
      </c>
      <c r="L288" s="15">
        <v>0.2</v>
      </c>
      <c r="M288" s="15">
        <v>8.07</v>
      </c>
      <c r="N288" s="15">
        <v>12.81</v>
      </c>
      <c r="O288" s="15">
        <v>2.3199999999999998</v>
      </c>
      <c r="P288" s="15">
        <v>1.92</v>
      </c>
      <c r="Q288" s="15">
        <v>0.4</v>
      </c>
      <c r="R288" s="15">
        <f t="shared" si="166"/>
        <v>100.00000000000001</v>
      </c>
      <c r="S288" s="15"/>
      <c r="T288" s="12">
        <f t="shared" si="146"/>
        <v>0.71</v>
      </c>
      <c r="U288" s="12">
        <f t="shared" si="146"/>
        <v>2.7900000000000001E-2</v>
      </c>
      <c r="V288" t="s">
        <v>379</v>
      </c>
      <c r="Y288" s="16">
        <f t="shared" si="147"/>
        <v>100.3379</v>
      </c>
      <c r="Z288" s="16"/>
      <c r="AA288" s="7" t="s">
        <v>392</v>
      </c>
      <c r="AB288" s="7" t="s">
        <v>70</v>
      </c>
      <c r="AC288" s="7" t="s">
        <v>173</v>
      </c>
      <c r="AD288" s="7" t="s">
        <v>381</v>
      </c>
      <c r="AE288" s="7">
        <v>0.86399999999999999</v>
      </c>
      <c r="AF288" s="17">
        <f t="shared" si="141"/>
        <v>452.73599999999999</v>
      </c>
      <c r="AG288" s="18">
        <f t="shared" si="142"/>
        <v>71.26400000000001</v>
      </c>
      <c r="AH288" s="7">
        <v>524</v>
      </c>
      <c r="AI288" s="7">
        <v>1473.15</v>
      </c>
      <c r="AJ288" s="7">
        <v>1.1160000000000001</v>
      </c>
      <c r="AK288" s="18">
        <v>0.99099999999999999</v>
      </c>
      <c r="AL288" s="17">
        <f t="shared" si="169"/>
        <v>505.25337600000006</v>
      </c>
      <c r="AM288" s="18">
        <f t="shared" si="169"/>
        <v>70.622624000000016</v>
      </c>
      <c r="AN288" s="7">
        <v>71</v>
      </c>
      <c r="AO288" s="7"/>
      <c r="AP288" s="7"/>
      <c r="AQ288" s="7">
        <v>504</v>
      </c>
      <c r="AR288" s="7">
        <v>7100</v>
      </c>
      <c r="AS288" s="7">
        <v>279</v>
      </c>
      <c r="AT288" s="7">
        <f t="shared" si="143"/>
        <v>1.5821209620001133E-2</v>
      </c>
      <c r="AU288" s="7"/>
      <c r="AV288" s="12">
        <f t="shared" si="164"/>
        <v>2.7900000000000001E-2</v>
      </c>
      <c r="AW288" s="19">
        <f t="shared" si="148"/>
        <v>0.25830545947824496</v>
      </c>
      <c r="AX288" s="15">
        <f t="shared" si="149"/>
        <v>0.23040545947824495</v>
      </c>
      <c r="AY288" s="15">
        <f t="shared" si="165"/>
        <v>5.3086675757381178E-2</v>
      </c>
      <c r="AZ288" s="7"/>
      <c r="BA288" s="7"/>
      <c r="BB288" s="7"/>
      <c r="BC288" s="7"/>
      <c r="BD288" s="7"/>
      <c r="BE288" s="15"/>
      <c r="BF288" s="16"/>
      <c r="BG288" s="16"/>
      <c r="BH288" s="20">
        <f t="shared" si="168"/>
        <v>0.51983095177084138</v>
      </c>
      <c r="BI288" s="20">
        <f t="shared" si="168"/>
        <v>6.357971595960403E-3</v>
      </c>
      <c r="BJ288" s="20">
        <f t="shared" si="168"/>
        <v>9.8010246115981109E-2</v>
      </c>
      <c r="BK288" s="20">
        <f t="shared" si="168"/>
        <v>6.7279247104283998E-2</v>
      </c>
      <c r="BL288" s="20">
        <f t="shared" si="168"/>
        <v>1.7675510992855479E-3</v>
      </c>
      <c r="BM288" s="20">
        <f t="shared" si="167"/>
        <v>0.12552858504840722</v>
      </c>
      <c r="BN288" s="20">
        <f t="shared" si="167"/>
        <v>0.14321272451088457</v>
      </c>
      <c r="BO288" s="20">
        <f t="shared" si="167"/>
        <v>2.3467167273839844E-2</v>
      </c>
      <c r="BP288" s="20">
        <f t="shared" si="167"/>
        <v>1.277881630409685E-2</v>
      </c>
      <c r="BQ288" s="20">
        <f t="shared" si="167"/>
        <v>1.7667391764190309E-3</v>
      </c>
      <c r="BR288" s="20">
        <f t="shared" si="140"/>
        <v>2.4096562230737466E-2</v>
      </c>
      <c r="BS288" s="20">
        <f t="shared" si="140"/>
        <v>3.8770764115713486E-4</v>
      </c>
      <c r="BT288" s="6"/>
      <c r="BU288" s="6"/>
      <c r="BV288" s="6"/>
      <c r="BW288" s="6">
        <f t="shared" si="150"/>
        <v>0.82917249184475061</v>
      </c>
      <c r="BX288" s="6">
        <f t="shared" si="151"/>
        <v>1.0141479904845374E-2</v>
      </c>
      <c r="BY288" s="6">
        <f t="shared" si="152"/>
        <v>0.15633428467747471</v>
      </c>
      <c r="BZ288" s="6">
        <f t="shared" si="153"/>
        <v>0.10731585101052281</v>
      </c>
      <c r="CA288" s="6">
        <f t="shared" si="154"/>
        <v>2.8193872343784806E-3</v>
      </c>
      <c r="CB288" s="6">
        <f t="shared" si="155"/>
        <v>0.20022826518459705</v>
      </c>
      <c r="CC288" s="6">
        <f t="shared" si="156"/>
        <v>0.22843590063662464</v>
      </c>
      <c r="CD288" s="6">
        <f t="shared" si="157"/>
        <v>3.7432033430678129E-2</v>
      </c>
      <c r="CE288" s="6">
        <f t="shared" si="158"/>
        <v>2.038324751844578E-2</v>
      </c>
      <c r="CF288" s="6">
        <f t="shared" si="159"/>
        <v>2.8180921516133581E-3</v>
      </c>
      <c r="CG288" s="6">
        <f t="shared" si="160"/>
        <v>3.9400665926748055E-2</v>
      </c>
      <c r="CH288" s="6">
        <f t="shared" si="161"/>
        <v>6.3394683026584873E-4</v>
      </c>
      <c r="CI288" s="6">
        <f t="shared" si="144"/>
        <v>1.5950810335939309</v>
      </c>
      <c r="CJ288">
        <f t="shared" si="145"/>
        <v>1.6351156463509449</v>
      </c>
      <c r="CK288" s="6"/>
    </row>
    <row r="289" spans="1:89" x14ac:dyDescent="0.45">
      <c r="A289" s="7" t="s">
        <v>590</v>
      </c>
      <c r="B289" s="7" t="s">
        <v>390</v>
      </c>
      <c r="C289" s="7">
        <v>1062</v>
      </c>
      <c r="D289" s="7">
        <v>1473.15</v>
      </c>
      <c r="E289" s="7" t="s">
        <v>390</v>
      </c>
      <c r="F289" s="7">
        <f t="shared" si="162"/>
        <v>106.2</v>
      </c>
      <c r="G289" s="7">
        <f t="shared" si="163"/>
        <v>1200</v>
      </c>
      <c r="H289" s="15">
        <v>49.82</v>
      </c>
      <c r="I289" s="15">
        <v>0.81</v>
      </c>
      <c r="J289" s="15">
        <v>15.94</v>
      </c>
      <c r="K289" s="15">
        <v>7.71</v>
      </c>
      <c r="L289" s="15">
        <v>0.2</v>
      </c>
      <c r="M289" s="15">
        <v>8.07</v>
      </c>
      <c r="N289" s="15">
        <v>12.81</v>
      </c>
      <c r="O289" s="15">
        <v>2.3199999999999998</v>
      </c>
      <c r="P289" s="15">
        <v>1.92</v>
      </c>
      <c r="Q289" s="15">
        <v>0.4</v>
      </c>
      <c r="R289" s="15">
        <f t="shared" si="166"/>
        <v>100.00000000000001</v>
      </c>
      <c r="S289" s="15"/>
      <c r="T289" s="12">
        <f t="shared" si="146"/>
        <v>0.91</v>
      </c>
      <c r="U289" s="12">
        <f t="shared" si="146"/>
        <v>6.13E-2</v>
      </c>
      <c r="V289" t="s">
        <v>379</v>
      </c>
      <c r="Y289" s="16">
        <f t="shared" si="147"/>
        <v>100.57130000000001</v>
      </c>
      <c r="Z289" s="16"/>
      <c r="AA289" s="7" t="s">
        <v>393</v>
      </c>
      <c r="AB289" s="7" t="s">
        <v>70</v>
      </c>
      <c r="AC289" s="7" t="s">
        <v>173</v>
      </c>
      <c r="AD289" s="7" t="s">
        <v>381</v>
      </c>
      <c r="AE289" s="7">
        <v>0.89700000000000002</v>
      </c>
      <c r="AF289" s="17">
        <f t="shared" si="141"/>
        <v>952.61400000000003</v>
      </c>
      <c r="AG289" s="18">
        <f t="shared" si="142"/>
        <v>109.38599999999998</v>
      </c>
      <c r="AH289" s="7">
        <v>1062</v>
      </c>
      <c r="AI289" s="7">
        <v>1473.15</v>
      </c>
      <c r="AJ289" s="7">
        <v>1.26</v>
      </c>
      <c r="AK289" s="18">
        <v>0.9909</v>
      </c>
      <c r="AL289" s="17">
        <f t="shared" si="169"/>
        <v>1200.2936400000001</v>
      </c>
      <c r="AM289" s="18">
        <f t="shared" si="169"/>
        <v>108.39058739999999</v>
      </c>
      <c r="AN289" s="7">
        <v>109</v>
      </c>
      <c r="AO289" s="7"/>
      <c r="AP289" s="7"/>
      <c r="AQ289" s="7">
        <v>1192</v>
      </c>
      <c r="AR289" s="7">
        <v>9100</v>
      </c>
      <c r="AS289" s="7">
        <v>613</v>
      </c>
      <c r="AT289" s="7">
        <f t="shared" si="143"/>
        <v>2.6818396146161962E-2</v>
      </c>
      <c r="AU289" s="7"/>
      <c r="AV289" s="12">
        <f t="shared" si="164"/>
        <v>6.13E-2</v>
      </c>
      <c r="AW289" s="19">
        <f t="shared" si="148"/>
        <v>0.28483912777128606</v>
      </c>
      <c r="AX289" s="15">
        <f t="shared" si="149"/>
        <v>0.22353912777128607</v>
      </c>
      <c r="AY289" s="15">
        <f t="shared" si="165"/>
        <v>4.9969741644747358E-2</v>
      </c>
      <c r="AZ289" s="7"/>
      <c r="BA289" s="7"/>
      <c r="BB289" s="7"/>
      <c r="BC289" s="7"/>
      <c r="BD289" s="7"/>
      <c r="BE289" s="15"/>
      <c r="BF289" s="16"/>
      <c r="BG289" s="16"/>
      <c r="BH289" s="20">
        <f t="shared" si="168"/>
        <v>0.51983095177084138</v>
      </c>
      <c r="BI289" s="20">
        <f t="shared" si="168"/>
        <v>6.357971595960403E-3</v>
      </c>
      <c r="BJ289" s="20">
        <f t="shared" si="168"/>
        <v>9.8010246115981109E-2</v>
      </c>
      <c r="BK289" s="20">
        <f t="shared" si="168"/>
        <v>6.7279247104283998E-2</v>
      </c>
      <c r="BL289" s="20">
        <f t="shared" si="168"/>
        <v>1.7675510992855479E-3</v>
      </c>
      <c r="BM289" s="20">
        <f t="shared" si="167"/>
        <v>0.12552858504840722</v>
      </c>
      <c r="BN289" s="20">
        <f t="shared" si="167"/>
        <v>0.14321272451088457</v>
      </c>
      <c r="BO289" s="20">
        <f t="shared" si="167"/>
        <v>2.3467167273839844E-2</v>
      </c>
      <c r="BP289" s="20">
        <f t="shared" si="167"/>
        <v>1.277881630409685E-2</v>
      </c>
      <c r="BQ289" s="20">
        <f t="shared" si="167"/>
        <v>1.7667391764190309E-3</v>
      </c>
      <c r="BR289" s="20">
        <f t="shared" si="140"/>
        <v>3.066196866372287E-2</v>
      </c>
      <c r="BS289" s="20">
        <f t="shared" si="140"/>
        <v>8.4571208334603112E-4</v>
      </c>
      <c r="BT289" s="6"/>
      <c r="BU289" s="6"/>
      <c r="BV289" s="6"/>
      <c r="BW289" s="6">
        <f t="shared" si="150"/>
        <v>0.82917249184475061</v>
      </c>
      <c r="BX289" s="6">
        <f t="shared" si="151"/>
        <v>1.0141479904845374E-2</v>
      </c>
      <c r="BY289" s="6">
        <f t="shared" si="152"/>
        <v>0.15633428467747471</v>
      </c>
      <c r="BZ289" s="6">
        <f t="shared" si="153"/>
        <v>0.10731585101052281</v>
      </c>
      <c r="CA289" s="6">
        <f t="shared" si="154"/>
        <v>2.8193872343784806E-3</v>
      </c>
      <c r="CB289" s="6">
        <f t="shared" si="155"/>
        <v>0.20022826518459705</v>
      </c>
      <c r="CC289" s="6">
        <f t="shared" si="156"/>
        <v>0.22843590063662464</v>
      </c>
      <c r="CD289" s="6">
        <f t="shared" si="157"/>
        <v>3.7432033430678129E-2</v>
      </c>
      <c r="CE289" s="6">
        <f t="shared" si="158"/>
        <v>2.038324751844578E-2</v>
      </c>
      <c r="CF289" s="6">
        <f t="shared" si="159"/>
        <v>2.8180921516133581E-3</v>
      </c>
      <c r="CG289" s="6">
        <f t="shared" si="160"/>
        <v>5.0499445061043285E-2</v>
      </c>
      <c r="CH289" s="6">
        <f t="shared" si="161"/>
        <v>1.3928652578959328E-3</v>
      </c>
      <c r="CI289" s="6">
        <f t="shared" si="144"/>
        <v>1.5950810335939309</v>
      </c>
      <c r="CJ289">
        <f t="shared" si="145"/>
        <v>1.64697334391287</v>
      </c>
      <c r="CK289" s="6"/>
    </row>
    <row r="290" spans="1:89" x14ac:dyDescent="0.45">
      <c r="A290" s="7" t="s">
        <v>590</v>
      </c>
      <c r="B290" s="7" t="s">
        <v>390</v>
      </c>
      <c r="C290" s="7">
        <v>2059</v>
      </c>
      <c r="D290" s="7">
        <v>1473.15</v>
      </c>
      <c r="E290" s="7" t="s">
        <v>390</v>
      </c>
      <c r="F290" s="7">
        <f t="shared" si="162"/>
        <v>205.9</v>
      </c>
      <c r="G290" s="7">
        <f t="shared" si="163"/>
        <v>1200</v>
      </c>
      <c r="H290" s="15">
        <v>49.82</v>
      </c>
      <c r="I290" s="15">
        <v>0.81</v>
      </c>
      <c r="J290" s="15">
        <v>15.94</v>
      </c>
      <c r="K290" s="15">
        <v>7.71</v>
      </c>
      <c r="L290" s="15">
        <v>0.2</v>
      </c>
      <c r="M290" s="15">
        <v>8.07</v>
      </c>
      <c r="N290" s="15">
        <v>12.81</v>
      </c>
      <c r="O290" s="15">
        <v>2.3199999999999998</v>
      </c>
      <c r="P290" s="15">
        <v>1.92</v>
      </c>
      <c r="Q290" s="15">
        <v>0.4</v>
      </c>
      <c r="R290" s="15">
        <f t="shared" si="166"/>
        <v>100.00000000000001</v>
      </c>
      <c r="S290" s="15"/>
      <c r="T290" s="12">
        <f t="shared" si="146"/>
        <v>1.58</v>
      </c>
      <c r="U290" s="12">
        <f t="shared" si="146"/>
        <v>0.11700000000000001</v>
      </c>
      <c r="V290" t="s">
        <v>379</v>
      </c>
      <c r="Y290" s="16">
        <f t="shared" si="147"/>
        <v>101.29700000000001</v>
      </c>
      <c r="Z290" s="16"/>
      <c r="AA290" s="7" t="s">
        <v>394</v>
      </c>
      <c r="AB290" s="7" t="s">
        <v>70</v>
      </c>
      <c r="AC290" s="7" t="s">
        <v>173</v>
      </c>
      <c r="AD290" s="7" t="s">
        <v>381</v>
      </c>
      <c r="AE290" s="7">
        <v>0.86399999999999999</v>
      </c>
      <c r="AF290" s="17">
        <f t="shared" si="141"/>
        <v>1778.9759999999999</v>
      </c>
      <c r="AG290" s="18">
        <f t="shared" si="142"/>
        <v>280.024</v>
      </c>
      <c r="AH290" s="7">
        <v>2059</v>
      </c>
      <c r="AI290" s="7">
        <v>1473.15</v>
      </c>
      <c r="AJ290" s="7">
        <v>1.6</v>
      </c>
      <c r="AK290" s="18">
        <v>1</v>
      </c>
      <c r="AL290" s="17">
        <f>AF290*AJ290</f>
        <v>2846.3616000000002</v>
      </c>
      <c r="AM290" s="18">
        <f>AG290*AK290</f>
        <v>280.024</v>
      </c>
      <c r="AN290" s="7">
        <v>285</v>
      </c>
      <c r="AO290" s="7"/>
      <c r="AP290" s="7"/>
      <c r="AQ290" s="7">
        <v>2820</v>
      </c>
      <c r="AR290" s="7">
        <v>15800</v>
      </c>
      <c r="AS290" s="7">
        <v>1170</v>
      </c>
      <c r="AT290" s="7">
        <f t="shared" si="143"/>
        <v>2.9402730851925275E-2</v>
      </c>
      <c r="AU290" s="7"/>
      <c r="AV290" s="12">
        <f t="shared" si="164"/>
        <v>0.11700000000000001</v>
      </c>
      <c r="AW290" s="19">
        <f t="shared" si="148"/>
        <v>0.32950793627068242</v>
      </c>
      <c r="AX290" s="15">
        <f t="shared" si="149"/>
        <v>0.21250793627068243</v>
      </c>
      <c r="AY290" s="15">
        <f t="shared" si="165"/>
        <v>4.5159622978024422E-2</v>
      </c>
      <c r="AZ290" s="7"/>
      <c r="BA290" s="7"/>
      <c r="BB290" s="7"/>
      <c r="BC290" s="7"/>
      <c r="BD290" s="7"/>
      <c r="BE290" s="15"/>
      <c r="BF290" s="16"/>
      <c r="BG290" s="16"/>
      <c r="BH290" s="20">
        <f t="shared" si="168"/>
        <v>0.51983095177084138</v>
      </c>
      <c r="BI290" s="20">
        <f t="shared" si="168"/>
        <v>6.357971595960403E-3</v>
      </c>
      <c r="BJ290" s="20">
        <f t="shared" si="168"/>
        <v>9.8010246115981109E-2</v>
      </c>
      <c r="BK290" s="20">
        <f t="shared" si="168"/>
        <v>6.7279247104283998E-2</v>
      </c>
      <c r="BL290" s="20">
        <f t="shared" si="168"/>
        <v>1.7675510992855479E-3</v>
      </c>
      <c r="BM290" s="20">
        <f t="shared" si="167"/>
        <v>0.12552858504840722</v>
      </c>
      <c r="BN290" s="20">
        <f t="shared" si="167"/>
        <v>0.14321272451088457</v>
      </c>
      <c r="BO290" s="20">
        <f t="shared" si="167"/>
        <v>2.3467167273839844E-2</v>
      </c>
      <c r="BP290" s="20">
        <f t="shared" si="167"/>
        <v>1.277881630409685E-2</v>
      </c>
      <c r="BQ290" s="20">
        <f t="shared" si="167"/>
        <v>1.7667391764190309E-3</v>
      </c>
      <c r="BR290" s="20">
        <f t="shared" si="140"/>
        <v>5.2022855810262343E-2</v>
      </c>
      <c r="BS290" s="20">
        <f t="shared" si="140"/>
        <v>1.5773438691869298E-3</v>
      </c>
      <c r="BT290" s="6"/>
      <c r="BU290" s="6"/>
      <c r="BV290" s="6"/>
      <c r="BW290" s="6">
        <f t="shared" si="150"/>
        <v>0.82917249184475061</v>
      </c>
      <c r="BX290" s="6">
        <f t="shared" si="151"/>
        <v>1.0141479904845374E-2</v>
      </c>
      <c r="BY290" s="6">
        <f t="shared" si="152"/>
        <v>0.15633428467747471</v>
      </c>
      <c r="BZ290" s="6">
        <f t="shared" si="153"/>
        <v>0.10731585101052281</v>
      </c>
      <c r="CA290" s="6">
        <f t="shared" si="154"/>
        <v>2.8193872343784806E-3</v>
      </c>
      <c r="CB290" s="6">
        <f t="shared" si="155"/>
        <v>0.20022826518459705</v>
      </c>
      <c r="CC290" s="6">
        <f t="shared" si="156"/>
        <v>0.22843590063662464</v>
      </c>
      <c r="CD290" s="6">
        <f t="shared" si="157"/>
        <v>3.7432033430678129E-2</v>
      </c>
      <c r="CE290" s="6">
        <f t="shared" si="158"/>
        <v>2.038324751844578E-2</v>
      </c>
      <c r="CF290" s="6">
        <f t="shared" si="159"/>
        <v>2.8180921516133581E-3</v>
      </c>
      <c r="CG290" s="6">
        <f t="shared" si="160"/>
        <v>8.7680355160932297E-2</v>
      </c>
      <c r="CH290" s="6">
        <f t="shared" si="161"/>
        <v>2.6584867075664623E-3</v>
      </c>
      <c r="CI290" s="6">
        <f t="shared" si="144"/>
        <v>1.5950810335939309</v>
      </c>
      <c r="CJ290">
        <f t="shared" si="145"/>
        <v>1.6854198754624297</v>
      </c>
      <c r="CK290" s="6"/>
    </row>
    <row r="291" spans="1:89" x14ac:dyDescent="0.45">
      <c r="A291" s="7" t="s">
        <v>591</v>
      </c>
      <c r="B291" s="7" t="s">
        <v>395</v>
      </c>
      <c r="C291" s="7">
        <v>20000</v>
      </c>
      <c r="D291" s="7">
        <v>1573.15</v>
      </c>
      <c r="E291" s="7" t="s">
        <v>395</v>
      </c>
      <c r="F291" s="7">
        <f t="shared" si="162"/>
        <v>2000</v>
      </c>
      <c r="G291" s="7">
        <f t="shared" si="163"/>
        <v>1300</v>
      </c>
      <c r="H291" s="15">
        <v>57.33</v>
      </c>
      <c r="I291" s="15">
        <v>0.63</v>
      </c>
      <c r="J291" s="15">
        <v>19.43</v>
      </c>
      <c r="K291" s="15">
        <v>5.09</v>
      </c>
      <c r="L291" s="15">
        <v>0.17</v>
      </c>
      <c r="M291" s="15">
        <v>1.0900000000000001</v>
      </c>
      <c r="N291" s="15">
        <v>2.78</v>
      </c>
      <c r="O291" s="15">
        <v>7.95</v>
      </c>
      <c r="P291" s="15">
        <v>5.35</v>
      </c>
      <c r="Q291" s="15">
        <v>0.18</v>
      </c>
      <c r="R291" s="15">
        <f t="shared" si="166"/>
        <v>100.00000000000001</v>
      </c>
      <c r="S291" s="15"/>
      <c r="T291" s="12">
        <f t="shared" si="146"/>
        <v>0.3</v>
      </c>
      <c r="U291" s="12">
        <f t="shared" si="146"/>
        <v>1.64</v>
      </c>
      <c r="V291" t="s">
        <v>164</v>
      </c>
      <c r="Y291" s="16">
        <f t="shared" si="147"/>
        <v>101.76</v>
      </c>
      <c r="Z291" s="16"/>
      <c r="AA291" s="7" t="s">
        <v>396</v>
      </c>
      <c r="AB291" t="s">
        <v>166</v>
      </c>
      <c r="AC291" t="s">
        <v>167</v>
      </c>
      <c r="AD291" s="7"/>
      <c r="AE291" s="7"/>
      <c r="AF291" s="17"/>
      <c r="AG291" s="18"/>
      <c r="AH291" s="7">
        <v>20000</v>
      </c>
      <c r="AI291" s="7">
        <v>1573.15</v>
      </c>
      <c r="AJ291" s="7"/>
      <c r="AK291" s="18"/>
      <c r="AL291" s="17"/>
      <c r="AM291" s="18"/>
      <c r="AN291" s="7"/>
      <c r="AO291" s="7"/>
      <c r="AP291" s="7"/>
      <c r="AQ291" s="7"/>
      <c r="AR291" s="7">
        <v>3000</v>
      </c>
      <c r="AS291" s="7">
        <v>16400</v>
      </c>
      <c r="AT291" s="7"/>
      <c r="AU291" s="7"/>
      <c r="AV291" s="12">
        <f t="shared" si="164"/>
        <v>1.64</v>
      </c>
      <c r="AW291" s="19">
        <f t="shared" si="148"/>
        <v>1.1204251595596779</v>
      </c>
      <c r="AX291" s="15">
        <f t="shared" si="149"/>
        <v>0.51957484044032198</v>
      </c>
      <c r="AY291" s="15">
        <f t="shared" si="165"/>
        <v>0.26995801481858606</v>
      </c>
      <c r="AZ291" s="7"/>
      <c r="BA291" s="7"/>
      <c r="BB291" s="7"/>
      <c r="BC291" s="7"/>
      <c r="BD291" s="7"/>
      <c r="BE291" s="15"/>
      <c r="BF291" s="16"/>
      <c r="BG291" s="16"/>
      <c r="BH291" s="20">
        <f t="shared" si="168"/>
        <v>0.64088915895673548</v>
      </c>
      <c r="BI291" s="20">
        <f t="shared" si="168"/>
        <v>5.2980577266019497E-3</v>
      </c>
      <c r="BJ291" s="20">
        <f t="shared" si="168"/>
        <v>0.12799662999404607</v>
      </c>
      <c r="BK291" s="20">
        <f t="shared" si="168"/>
        <v>4.7586865489747658E-2</v>
      </c>
      <c r="BL291" s="20">
        <f t="shared" si="168"/>
        <v>1.6096574933657944E-3</v>
      </c>
      <c r="BM291" s="20">
        <f t="shared" si="167"/>
        <v>1.8165115715003691E-2</v>
      </c>
      <c r="BN291" s="20">
        <f t="shared" si="167"/>
        <v>3.3298130046635975E-2</v>
      </c>
      <c r="BO291" s="20">
        <f t="shared" si="167"/>
        <v>8.6155376525597294E-2</v>
      </c>
      <c r="BP291" s="20">
        <f t="shared" si="167"/>
        <v>3.8149227882327573E-2</v>
      </c>
      <c r="BQ291" s="20">
        <f t="shared" si="167"/>
        <v>8.5178016993839995E-4</v>
      </c>
      <c r="BR291" s="20">
        <f t="shared" si="140"/>
        <v>1.0791400350808026E-2</v>
      </c>
      <c r="BS291" s="20">
        <f t="shared" si="140"/>
        <v>2.4154820592847032E-2</v>
      </c>
      <c r="BT291" s="6"/>
      <c r="BU291" s="6"/>
      <c r="BV291" s="6"/>
      <c r="BW291" s="6">
        <f t="shared" si="150"/>
        <v>0.95416417016177346</v>
      </c>
      <c r="BX291" s="6">
        <f t="shared" si="151"/>
        <v>7.8878177037686233E-3</v>
      </c>
      <c r="BY291" s="6">
        <f t="shared" si="152"/>
        <v>0.19056305842429949</v>
      </c>
      <c r="BZ291" s="6">
        <f t="shared" si="153"/>
        <v>7.084794833249819E-2</v>
      </c>
      <c r="CA291" s="6">
        <f t="shared" si="154"/>
        <v>2.3964791492217083E-3</v>
      </c>
      <c r="CB291" s="6">
        <f t="shared" si="155"/>
        <v>2.704446208813021E-2</v>
      </c>
      <c r="CC291" s="6">
        <f t="shared" si="156"/>
        <v>4.9574691941437661E-2</v>
      </c>
      <c r="CD291" s="6">
        <f t="shared" si="157"/>
        <v>0.12826925248874618</v>
      </c>
      <c r="CE291" s="6">
        <f t="shared" si="158"/>
        <v>5.6797069908169226E-2</v>
      </c>
      <c r="CF291" s="6">
        <f t="shared" si="159"/>
        <v>1.2681414682260109E-3</v>
      </c>
      <c r="CG291" s="6">
        <f t="shared" si="160"/>
        <v>1.6648168701442843E-2</v>
      </c>
      <c r="CH291" s="6">
        <f t="shared" si="161"/>
        <v>3.7264258123153829E-2</v>
      </c>
      <c r="CI291" s="6">
        <f t="shared" si="144"/>
        <v>1.488813091666271</v>
      </c>
      <c r="CJ291">
        <f t="shared" si="145"/>
        <v>1.5427255184908677</v>
      </c>
    </row>
    <row r="292" spans="1:89" x14ac:dyDescent="0.45">
      <c r="A292" s="7" t="s">
        <v>591</v>
      </c>
      <c r="B292" s="7" t="s">
        <v>395</v>
      </c>
      <c r="C292" s="7">
        <v>20000</v>
      </c>
      <c r="D292" s="7">
        <v>1673.15</v>
      </c>
      <c r="E292" s="7" t="s">
        <v>395</v>
      </c>
      <c r="F292" s="7">
        <f t="shared" si="162"/>
        <v>2000</v>
      </c>
      <c r="G292" s="7">
        <f t="shared" si="163"/>
        <v>1400</v>
      </c>
      <c r="H292" s="15">
        <v>57.33</v>
      </c>
      <c r="I292" s="15">
        <v>0.63</v>
      </c>
      <c r="J292" s="15">
        <v>19.43</v>
      </c>
      <c r="K292" s="15">
        <v>5.09</v>
      </c>
      <c r="L292" s="15">
        <v>0.17</v>
      </c>
      <c r="M292" s="15">
        <v>1.0900000000000001</v>
      </c>
      <c r="N292" s="15">
        <v>2.78</v>
      </c>
      <c r="O292" s="15">
        <v>7.95</v>
      </c>
      <c r="P292" s="15">
        <v>5.35</v>
      </c>
      <c r="Q292" s="15">
        <v>0.18</v>
      </c>
      <c r="R292" s="15">
        <f t="shared" si="166"/>
        <v>100.00000000000001</v>
      </c>
      <c r="S292" s="15"/>
      <c r="T292" s="12">
        <f t="shared" si="146"/>
        <v>0.3</v>
      </c>
      <c r="U292" s="12">
        <f t="shared" si="146"/>
        <v>1.53</v>
      </c>
      <c r="V292" t="s">
        <v>164</v>
      </c>
      <c r="Y292" s="16">
        <f t="shared" si="147"/>
        <v>101.65</v>
      </c>
      <c r="Z292" s="16"/>
      <c r="AA292" s="7" t="s">
        <v>397</v>
      </c>
      <c r="AB292" t="s">
        <v>166</v>
      </c>
      <c r="AC292" t="s">
        <v>167</v>
      </c>
      <c r="AD292" s="7"/>
      <c r="AE292" s="7"/>
      <c r="AF292" s="17"/>
      <c r="AG292" s="18"/>
      <c r="AH292" s="7">
        <v>20000</v>
      </c>
      <c r="AI292" s="7">
        <v>1673.15</v>
      </c>
      <c r="AJ292" s="7"/>
      <c r="AK292" s="18"/>
      <c r="AL292" s="17"/>
      <c r="AM292" s="18"/>
      <c r="AN292" s="7"/>
      <c r="AO292" s="7"/>
      <c r="AP292" s="7"/>
      <c r="AQ292" s="7"/>
      <c r="AR292" s="7">
        <v>3000</v>
      </c>
      <c r="AS292" s="7">
        <v>15300</v>
      </c>
      <c r="AT292" s="7"/>
      <c r="AU292" s="7"/>
      <c r="AV292" s="12">
        <f t="shared" si="164"/>
        <v>1.53</v>
      </c>
      <c r="AW292" s="19">
        <f t="shared" si="148"/>
        <v>1.1236731094129773</v>
      </c>
      <c r="AX292" s="15">
        <f t="shared" si="149"/>
        <v>0.40632689058702276</v>
      </c>
      <c r="AY292" s="15">
        <f t="shared" si="165"/>
        <v>0.16510154201411836</v>
      </c>
      <c r="AZ292" s="7"/>
      <c r="BA292" s="7"/>
      <c r="BB292" s="7"/>
      <c r="BC292" s="7"/>
      <c r="BD292" s="7"/>
      <c r="BE292" s="15"/>
      <c r="BF292" s="16"/>
      <c r="BG292" s="16"/>
      <c r="BH292" s="20">
        <f t="shared" si="168"/>
        <v>0.64088915895673548</v>
      </c>
      <c r="BI292" s="20">
        <f t="shared" si="168"/>
        <v>5.2980577266019497E-3</v>
      </c>
      <c r="BJ292" s="20">
        <f t="shared" si="168"/>
        <v>0.12799662999404607</v>
      </c>
      <c r="BK292" s="20">
        <f t="shared" si="168"/>
        <v>4.7586865489747658E-2</v>
      </c>
      <c r="BL292" s="20">
        <f t="shared" si="168"/>
        <v>1.6096574933657944E-3</v>
      </c>
      <c r="BM292" s="20">
        <f t="shared" si="167"/>
        <v>1.8165115715003691E-2</v>
      </c>
      <c r="BN292" s="20">
        <f t="shared" si="167"/>
        <v>3.3298130046635975E-2</v>
      </c>
      <c r="BO292" s="20">
        <f t="shared" si="167"/>
        <v>8.6155376525597294E-2</v>
      </c>
      <c r="BP292" s="20">
        <f t="shared" si="167"/>
        <v>3.8149227882327573E-2</v>
      </c>
      <c r="BQ292" s="20">
        <f t="shared" si="167"/>
        <v>8.5178016993839995E-4</v>
      </c>
      <c r="BR292" s="20">
        <f t="shared" si="140"/>
        <v>1.0808912306376366E-2</v>
      </c>
      <c r="BS292" s="20">
        <f t="shared" si="140"/>
        <v>2.2571248779381978E-2</v>
      </c>
      <c r="BT292" s="6"/>
      <c r="BU292" s="6"/>
      <c r="BV292" s="6"/>
      <c r="BW292" s="6">
        <f t="shared" si="150"/>
        <v>0.95416417016177346</v>
      </c>
      <c r="BX292" s="6">
        <f t="shared" si="151"/>
        <v>7.8878177037686233E-3</v>
      </c>
      <c r="BY292" s="6">
        <f t="shared" si="152"/>
        <v>0.19056305842429949</v>
      </c>
      <c r="BZ292" s="6">
        <f t="shared" si="153"/>
        <v>7.084794833249819E-2</v>
      </c>
      <c r="CA292" s="6">
        <f t="shared" si="154"/>
        <v>2.3964791492217083E-3</v>
      </c>
      <c r="CB292" s="6">
        <f t="shared" si="155"/>
        <v>2.704446208813021E-2</v>
      </c>
      <c r="CC292" s="6">
        <f t="shared" si="156"/>
        <v>4.9574691941437661E-2</v>
      </c>
      <c r="CD292" s="6">
        <f t="shared" si="157"/>
        <v>0.12826925248874618</v>
      </c>
      <c r="CE292" s="6">
        <f t="shared" si="158"/>
        <v>5.6797069908169226E-2</v>
      </c>
      <c r="CF292" s="6">
        <f t="shared" si="159"/>
        <v>1.2681414682260109E-3</v>
      </c>
      <c r="CG292" s="6">
        <f t="shared" si="160"/>
        <v>1.6648168701442843E-2</v>
      </c>
      <c r="CH292" s="6">
        <f t="shared" si="161"/>
        <v>3.4764826175869123E-2</v>
      </c>
      <c r="CI292" s="6">
        <f t="shared" si="144"/>
        <v>1.488813091666271</v>
      </c>
      <c r="CJ292">
        <f t="shared" si="145"/>
        <v>1.5402260865435828</v>
      </c>
    </row>
    <row r="293" spans="1:89" x14ac:dyDescent="0.45">
      <c r="A293" s="7" t="s">
        <v>591</v>
      </c>
      <c r="B293" s="7" t="s">
        <v>395</v>
      </c>
      <c r="C293" s="7">
        <v>20000</v>
      </c>
      <c r="D293" s="7">
        <v>1773.15</v>
      </c>
      <c r="E293" s="7" t="s">
        <v>395</v>
      </c>
      <c r="F293" s="7">
        <f t="shared" si="162"/>
        <v>2000</v>
      </c>
      <c r="G293" s="7">
        <f t="shared" si="163"/>
        <v>1500</v>
      </c>
      <c r="H293" s="15">
        <v>57.33</v>
      </c>
      <c r="I293" s="15">
        <v>0.63</v>
      </c>
      <c r="J293" s="15">
        <v>19.43</v>
      </c>
      <c r="K293" s="15">
        <v>5.09</v>
      </c>
      <c r="L293" s="15">
        <v>0.17</v>
      </c>
      <c r="M293" s="15">
        <v>1.0900000000000001</v>
      </c>
      <c r="N293" s="15">
        <v>2.78</v>
      </c>
      <c r="O293" s="15">
        <v>7.95</v>
      </c>
      <c r="P293" s="15">
        <v>5.35</v>
      </c>
      <c r="Q293" s="15">
        <v>0.18</v>
      </c>
      <c r="R293" s="15">
        <f t="shared" si="166"/>
        <v>100.00000000000001</v>
      </c>
      <c r="S293" s="15"/>
      <c r="T293" s="12">
        <f t="shared" si="146"/>
        <v>0.3</v>
      </c>
      <c r="U293" s="12">
        <f t="shared" si="146"/>
        <v>1.51</v>
      </c>
      <c r="V293" t="s">
        <v>164</v>
      </c>
      <c r="Y293" s="16">
        <f t="shared" si="147"/>
        <v>101.63000000000001</v>
      </c>
      <c r="Z293" s="16"/>
      <c r="AA293" s="7" t="s">
        <v>398</v>
      </c>
      <c r="AB293" t="s">
        <v>166</v>
      </c>
      <c r="AC293" t="s">
        <v>167</v>
      </c>
      <c r="AD293" s="7"/>
      <c r="AE293" s="7"/>
      <c r="AF293" s="17"/>
      <c r="AG293" s="18"/>
      <c r="AH293" s="7">
        <v>20000</v>
      </c>
      <c r="AI293" s="7">
        <v>1773.15</v>
      </c>
      <c r="AJ293" s="7"/>
      <c r="AK293" s="18"/>
      <c r="AL293" s="17"/>
      <c r="AM293" s="18"/>
      <c r="AN293" s="7"/>
      <c r="AO293" s="7"/>
      <c r="AP293" s="7"/>
      <c r="AQ293" s="7"/>
      <c r="AR293" s="7">
        <v>3000</v>
      </c>
      <c r="AS293" s="7">
        <v>15100</v>
      </c>
      <c r="AT293" s="7"/>
      <c r="AU293" s="7"/>
      <c r="AV293" s="12">
        <f t="shared" si="164"/>
        <v>1.51</v>
      </c>
      <c r="AW293" s="19">
        <f t="shared" si="148"/>
        <v>1.1265607573303842</v>
      </c>
      <c r="AX293" s="15">
        <f t="shared" si="149"/>
        <v>0.38343924266961582</v>
      </c>
      <c r="AY293" s="15">
        <f t="shared" si="165"/>
        <v>0.14702565281904853</v>
      </c>
      <c r="AZ293" s="7"/>
      <c r="BA293" s="7"/>
      <c r="BB293" s="7"/>
      <c r="BC293" s="7"/>
      <c r="BD293" s="7"/>
      <c r="BE293" s="15"/>
      <c r="BF293" s="16"/>
      <c r="BG293" s="16"/>
      <c r="BH293" s="20">
        <f t="shared" si="168"/>
        <v>0.64088915895673548</v>
      </c>
      <c r="BI293" s="20">
        <f t="shared" si="168"/>
        <v>5.2980577266019497E-3</v>
      </c>
      <c r="BJ293" s="20">
        <f t="shared" si="168"/>
        <v>0.12799662999404607</v>
      </c>
      <c r="BK293" s="20">
        <f t="shared" si="168"/>
        <v>4.7586865489747658E-2</v>
      </c>
      <c r="BL293" s="20">
        <f t="shared" si="168"/>
        <v>1.6096574933657944E-3</v>
      </c>
      <c r="BM293" s="20">
        <f t="shared" si="167"/>
        <v>1.8165115715003691E-2</v>
      </c>
      <c r="BN293" s="20">
        <f t="shared" si="167"/>
        <v>3.3298130046635975E-2</v>
      </c>
      <c r="BO293" s="20">
        <f t="shared" si="167"/>
        <v>8.6155376525597294E-2</v>
      </c>
      <c r="BP293" s="20">
        <f t="shared" si="167"/>
        <v>3.8149227882327573E-2</v>
      </c>
      <c r="BQ293" s="20">
        <f t="shared" si="167"/>
        <v>8.5178016993839995E-4</v>
      </c>
      <c r="BR293" s="20">
        <f t="shared" si="140"/>
        <v>1.0812102406418764E-2</v>
      </c>
      <c r="BS293" s="20">
        <f t="shared" si="140"/>
        <v>2.2282774286081636E-2</v>
      </c>
      <c r="BT293" s="6"/>
      <c r="BU293" s="6"/>
      <c r="BV293" s="6"/>
      <c r="BW293" s="6">
        <f t="shared" si="150"/>
        <v>0.95416417016177346</v>
      </c>
      <c r="BX293" s="6">
        <f t="shared" si="151"/>
        <v>7.8878177037686233E-3</v>
      </c>
      <c r="BY293" s="6">
        <f t="shared" si="152"/>
        <v>0.19056305842429949</v>
      </c>
      <c r="BZ293" s="6">
        <f t="shared" si="153"/>
        <v>7.084794833249819E-2</v>
      </c>
      <c r="CA293" s="6">
        <f t="shared" si="154"/>
        <v>2.3964791492217083E-3</v>
      </c>
      <c r="CB293" s="6">
        <f t="shared" si="155"/>
        <v>2.704446208813021E-2</v>
      </c>
      <c r="CC293" s="6">
        <f t="shared" si="156"/>
        <v>4.9574691941437661E-2</v>
      </c>
      <c r="CD293" s="6">
        <f t="shared" si="157"/>
        <v>0.12826925248874618</v>
      </c>
      <c r="CE293" s="6">
        <f t="shared" si="158"/>
        <v>5.6797069908169226E-2</v>
      </c>
      <c r="CF293" s="6">
        <f t="shared" si="159"/>
        <v>1.2681414682260109E-3</v>
      </c>
      <c r="CG293" s="6">
        <f t="shared" si="160"/>
        <v>1.6648168701442843E-2</v>
      </c>
      <c r="CH293" s="6">
        <f t="shared" si="161"/>
        <v>3.4310384003635543E-2</v>
      </c>
      <c r="CI293" s="6">
        <f t="shared" si="144"/>
        <v>1.488813091666271</v>
      </c>
      <c r="CJ293">
        <f t="shared" si="145"/>
        <v>1.5397716443713494</v>
      </c>
    </row>
    <row r="294" spans="1:89" x14ac:dyDescent="0.45">
      <c r="A294" s="7" t="s">
        <v>591</v>
      </c>
      <c r="B294" s="7" t="s">
        <v>395</v>
      </c>
      <c r="C294" s="7">
        <v>15000</v>
      </c>
      <c r="D294" s="7">
        <v>1573.15</v>
      </c>
      <c r="E294" s="7" t="s">
        <v>395</v>
      </c>
      <c r="F294" s="7">
        <f t="shared" si="162"/>
        <v>1500</v>
      </c>
      <c r="G294" s="7">
        <f t="shared" si="163"/>
        <v>1300</v>
      </c>
      <c r="H294" s="15">
        <v>57.33</v>
      </c>
      <c r="I294" s="15">
        <v>0.63</v>
      </c>
      <c r="J294" s="15">
        <v>19.43</v>
      </c>
      <c r="K294" s="15">
        <v>5.09</v>
      </c>
      <c r="L294" s="15">
        <v>0.17</v>
      </c>
      <c r="M294" s="15">
        <v>1.0900000000000001</v>
      </c>
      <c r="N294" s="15">
        <v>2.78</v>
      </c>
      <c r="O294" s="15">
        <v>7.95</v>
      </c>
      <c r="P294" s="15">
        <v>5.35</v>
      </c>
      <c r="Q294" s="15">
        <v>0.18</v>
      </c>
      <c r="R294" s="15">
        <f t="shared" si="166"/>
        <v>100.00000000000001</v>
      </c>
      <c r="S294" s="15"/>
      <c r="T294" s="12">
        <f t="shared" si="146"/>
        <v>0.3</v>
      </c>
      <c r="U294" s="12">
        <f t="shared" si="146"/>
        <v>0.85</v>
      </c>
      <c r="V294" t="s">
        <v>399</v>
      </c>
      <c r="Y294" s="16">
        <f t="shared" si="147"/>
        <v>100.97</v>
      </c>
      <c r="Z294" s="16"/>
      <c r="AA294" s="7" t="s">
        <v>400</v>
      </c>
      <c r="AB294" t="s">
        <v>166</v>
      </c>
      <c r="AC294" t="s">
        <v>167</v>
      </c>
      <c r="AD294" s="7"/>
      <c r="AE294" s="7"/>
      <c r="AF294" s="17"/>
      <c r="AG294" s="18"/>
      <c r="AH294" s="7">
        <v>15000</v>
      </c>
      <c r="AI294" s="7">
        <v>1573.15</v>
      </c>
      <c r="AJ294" s="7"/>
      <c r="AK294" s="18"/>
      <c r="AL294" s="17"/>
      <c r="AM294" s="18"/>
      <c r="AN294" s="7"/>
      <c r="AO294" s="7"/>
      <c r="AP294" s="7"/>
      <c r="AQ294" s="6"/>
      <c r="AR294" s="7">
        <v>3000</v>
      </c>
      <c r="AS294" s="7">
        <v>8500</v>
      </c>
      <c r="AT294" s="7"/>
      <c r="AU294" s="7"/>
      <c r="AV294" s="12">
        <f t="shared" si="164"/>
        <v>0.85</v>
      </c>
      <c r="AW294" s="19">
        <f t="shared" si="148"/>
        <v>0.84296326632030205</v>
      </c>
      <c r="AX294" s="15">
        <f t="shared" si="149"/>
        <v>7.0367336796979263E-3</v>
      </c>
      <c r="AY294" s="15">
        <f t="shared" si="165"/>
        <v>4.9515620878995118E-5</v>
      </c>
      <c r="AZ294" s="7"/>
      <c r="BA294" s="7"/>
      <c r="BB294" s="7"/>
      <c r="BC294" s="7"/>
      <c r="BD294" s="7"/>
      <c r="BE294" s="15"/>
      <c r="BF294" s="16"/>
      <c r="BG294" s="16"/>
      <c r="BH294" s="20">
        <f t="shared" si="168"/>
        <v>0.64088915895673548</v>
      </c>
      <c r="BI294" s="20">
        <f t="shared" si="168"/>
        <v>5.2980577266019497E-3</v>
      </c>
      <c r="BJ294" s="20">
        <f t="shared" si="168"/>
        <v>0.12799662999404607</v>
      </c>
      <c r="BK294" s="20">
        <f t="shared" si="168"/>
        <v>4.7586865489747658E-2</v>
      </c>
      <c r="BL294" s="20">
        <f t="shared" si="168"/>
        <v>1.6096574933657944E-3</v>
      </c>
      <c r="BM294" s="20">
        <f t="shared" si="167"/>
        <v>1.8165115715003691E-2</v>
      </c>
      <c r="BN294" s="20">
        <f t="shared" si="167"/>
        <v>3.3298130046635975E-2</v>
      </c>
      <c r="BO294" s="20">
        <f t="shared" si="167"/>
        <v>8.6155376525597294E-2</v>
      </c>
      <c r="BP294" s="20">
        <f t="shared" si="167"/>
        <v>3.8149227882327573E-2</v>
      </c>
      <c r="BQ294" s="20">
        <f t="shared" si="167"/>
        <v>8.5178016993839995E-4</v>
      </c>
      <c r="BR294" s="20">
        <f t="shared" si="140"/>
        <v>1.0918442475890452E-2</v>
      </c>
      <c r="BS294" s="20">
        <f t="shared" si="140"/>
        <v>1.2666650261547681E-2</v>
      </c>
      <c r="BT294" s="6"/>
      <c r="BU294" s="6"/>
      <c r="BV294" s="6"/>
      <c r="BW294" s="6">
        <f t="shared" si="150"/>
        <v>0.95416417016177346</v>
      </c>
      <c r="BX294" s="6">
        <f t="shared" si="151"/>
        <v>7.8878177037686233E-3</v>
      </c>
      <c r="BY294" s="6">
        <f t="shared" si="152"/>
        <v>0.19056305842429949</v>
      </c>
      <c r="BZ294" s="6">
        <f t="shared" si="153"/>
        <v>7.084794833249819E-2</v>
      </c>
      <c r="CA294" s="6">
        <f t="shared" si="154"/>
        <v>2.3964791492217083E-3</v>
      </c>
      <c r="CB294" s="6">
        <f t="shared" si="155"/>
        <v>2.704446208813021E-2</v>
      </c>
      <c r="CC294" s="6">
        <f t="shared" si="156"/>
        <v>4.9574691941437661E-2</v>
      </c>
      <c r="CD294" s="6">
        <f t="shared" si="157"/>
        <v>0.12826925248874618</v>
      </c>
      <c r="CE294" s="6">
        <f t="shared" si="158"/>
        <v>5.6797069908169226E-2</v>
      </c>
      <c r="CF294" s="6">
        <f t="shared" si="159"/>
        <v>1.2681414682260109E-3</v>
      </c>
      <c r="CG294" s="6">
        <f t="shared" si="160"/>
        <v>1.6648168701442843E-2</v>
      </c>
      <c r="CH294" s="6">
        <f t="shared" si="161"/>
        <v>1.9313792319927289E-2</v>
      </c>
      <c r="CI294" s="6">
        <f t="shared" si="144"/>
        <v>1.488813091666271</v>
      </c>
      <c r="CJ294">
        <f t="shared" si="145"/>
        <v>1.5247750526876411</v>
      </c>
    </row>
    <row r="295" spans="1:89" x14ac:dyDescent="0.45">
      <c r="A295" s="7" t="s">
        <v>591</v>
      </c>
      <c r="B295" s="7" t="s">
        <v>395</v>
      </c>
      <c r="C295" s="7">
        <v>10000</v>
      </c>
      <c r="D295" s="7">
        <v>1573.15</v>
      </c>
      <c r="E295" s="7" t="s">
        <v>395</v>
      </c>
      <c r="F295" s="7">
        <f t="shared" si="162"/>
        <v>1000</v>
      </c>
      <c r="G295" s="7">
        <f t="shared" si="163"/>
        <v>1300</v>
      </c>
      <c r="H295" s="15">
        <v>57.33</v>
      </c>
      <c r="I295" s="15">
        <v>0.63</v>
      </c>
      <c r="J295" s="15">
        <v>19.43</v>
      </c>
      <c r="K295" s="15">
        <v>5.09</v>
      </c>
      <c r="L295" s="15">
        <v>0.17</v>
      </c>
      <c r="M295" s="15">
        <v>1.0900000000000001</v>
      </c>
      <c r="N295" s="15">
        <v>2.78</v>
      </c>
      <c r="O295" s="15">
        <v>7.95</v>
      </c>
      <c r="P295" s="15">
        <v>5.35</v>
      </c>
      <c r="Q295" s="15">
        <v>0.18</v>
      </c>
      <c r="R295" s="15">
        <f t="shared" si="166"/>
        <v>100.00000000000001</v>
      </c>
      <c r="S295" s="15"/>
      <c r="T295" s="12">
        <f t="shared" si="146"/>
        <v>0.3</v>
      </c>
      <c r="U295" s="12">
        <f t="shared" si="146"/>
        <v>0.56000000000000005</v>
      </c>
      <c r="V295" t="s">
        <v>399</v>
      </c>
      <c r="Y295" s="16">
        <f t="shared" si="147"/>
        <v>100.68</v>
      </c>
      <c r="Z295" s="16"/>
      <c r="AA295" s="7" t="s">
        <v>401</v>
      </c>
      <c r="AB295" t="s">
        <v>166</v>
      </c>
      <c r="AC295" t="s">
        <v>167</v>
      </c>
      <c r="AD295" s="7"/>
      <c r="AE295" s="7"/>
      <c r="AF295" s="17"/>
      <c r="AG295" s="18"/>
      <c r="AH295" s="7">
        <v>10000</v>
      </c>
      <c r="AI295" s="7">
        <v>1573.15</v>
      </c>
      <c r="AJ295" s="7"/>
      <c r="AK295" s="18"/>
      <c r="AL295" s="17"/>
      <c r="AM295" s="18"/>
      <c r="AN295" s="7"/>
      <c r="AO295" s="7"/>
      <c r="AP295" s="7"/>
      <c r="AQ295" s="6"/>
      <c r="AR295" s="7">
        <v>3000</v>
      </c>
      <c r="AS295" s="7">
        <v>5600</v>
      </c>
      <c r="AT295" s="7"/>
      <c r="AU295" s="7"/>
      <c r="AV295" s="12">
        <f t="shared" si="164"/>
        <v>0.56000000000000005</v>
      </c>
      <c r="AW295" s="19">
        <f t="shared" si="148"/>
        <v>0.56554037852286942</v>
      </c>
      <c r="AX295" s="15">
        <f t="shared" si="149"/>
        <v>5.5403785228693714E-3</v>
      </c>
      <c r="AY295" s="15">
        <f t="shared" si="165"/>
        <v>3.0695794176672196E-5</v>
      </c>
      <c r="AZ295" s="7"/>
      <c r="BA295" s="7"/>
      <c r="BB295" s="7"/>
      <c r="BC295" s="7"/>
      <c r="BD295" s="7"/>
      <c r="BE295" s="15"/>
      <c r="BF295" s="16"/>
      <c r="BG295" s="16"/>
      <c r="BH295" s="20">
        <f t="shared" si="168"/>
        <v>0.64088915895673548</v>
      </c>
      <c r="BI295" s="20">
        <f t="shared" si="168"/>
        <v>5.2980577266019497E-3</v>
      </c>
      <c r="BJ295" s="20">
        <f t="shared" si="168"/>
        <v>0.12799662999404607</v>
      </c>
      <c r="BK295" s="20">
        <f t="shared" si="168"/>
        <v>4.7586865489747658E-2</v>
      </c>
      <c r="BL295" s="20">
        <f t="shared" si="168"/>
        <v>1.6096574933657944E-3</v>
      </c>
      <c r="BM295" s="20">
        <f t="shared" si="167"/>
        <v>1.8165115715003691E-2</v>
      </c>
      <c r="BN295" s="20">
        <f t="shared" si="167"/>
        <v>3.3298130046635975E-2</v>
      </c>
      <c r="BO295" s="20">
        <f t="shared" si="167"/>
        <v>8.6155376525597294E-2</v>
      </c>
      <c r="BP295" s="20">
        <f t="shared" si="167"/>
        <v>3.8149227882327573E-2</v>
      </c>
      <c r="BQ295" s="20">
        <f t="shared" si="167"/>
        <v>8.5178016993839995E-4</v>
      </c>
      <c r="BR295" s="20">
        <f t="shared" si="140"/>
        <v>1.0965832010103004E-2</v>
      </c>
      <c r="BS295" s="20">
        <f t="shared" si="140"/>
        <v>8.3813075801220504E-3</v>
      </c>
      <c r="BT295" s="6"/>
      <c r="BU295" s="6"/>
      <c r="BV295" s="6"/>
      <c r="BW295" s="6">
        <f t="shared" si="150"/>
        <v>0.95416417016177346</v>
      </c>
      <c r="BX295" s="6">
        <f t="shared" si="151"/>
        <v>7.8878177037686233E-3</v>
      </c>
      <c r="BY295" s="6">
        <f t="shared" si="152"/>
        <v>0.19056305842429949</v>
      </c>
      <c r="BZ295" s="6">
        <f t="shared" si="153"/>
        <v>7.084794833249819E-2</v>
      </c>
      <c r="CA295" s="6">
        <f t="shared" si="154"/>
        <v>2.3964791492217083E-3</v>
      </c>
      <c r="CB295" s="6">
        <f t="shared" si="155"/>
        <v>2.704446208813021E-2</v>
      </c>
      <c r="CC295" s="6">
        <f t="shared" si="156"/>
        <v>4.9574691941437661E-2</v>
      </c>
      <c r="CD295" s="6">
        <f t="shared" si="157"/>
        <v>0.12826925248874618</v>
      </c>
      <c r="CE295" s="6">
        <f t="shared" si="158"/>
        <v>5.6797069908169226E-2</v>
      </c>
      <c r="CF295" s="6">
        <f t="shared" si="159"/>
        <v>1.2681414682260109E-3</v>
      </c>
      <c r="CG295" s="6">
        <f t="shared" si="160"/>
        <v>1.6648168701442843E-2</v>
      </c>
      <c r="CH295" s="6">
        <f t="shared" si="161"/>
        <v>1.2724380822540333E-2</v>
      </c>
      <c r="CI295" s="6">
        <f t="shared" si="144"/>
        <v>1.488813091666271</v>
      </c>
      <c r="CJ295">
        <f t="shared" si="145"/>
        <v>1.5181856411902541</v>
      </c>
    </row>
    <row r="296" spans="1:89" x14ac:dyDescent="0.45">
      <c r="A296" s="7" t="s">
        <v>591</v>
      </c>
      <c r="B296" s="7" t="s">
        <v>402</v>
      </c>
      <c r="C296" s="7">
        <v>10000</v>
      </c>
      <c r="D296" s="7">
        <v>1573.15</v>
      </c>
      <c r="E296" s="7" t="s">
        <v>402</v>
      </c>
      <c r="F296" s="7">
        <f t="shared" si="162"/>
        <v>1000</v>
      </c>
      <c r="G296" s="7">
        <f t="shared" si="163"/>
        <v>1300</v>
      </c>
      <c r="H296" s="15">
        <v>56.84</v>
      </c>
      <c r="I296" s="15">
        <v>0.56000000000000005</v>
      </c>
      <c r="J296" s="15">
        <v>23.04</v>
      </c>
      <c r="K296" s="15"/>
      <c r="L296" s="15"/>
      <c r="M296" s="15">
        <v>4.08</v>
      </c>
      <c r="N296" s="15">
        <v>1.58</v>
      </c>
      <c r="O296" s="15">
        <v>13.9</v>
      </c>
      <c r="P296" s="15"/>
      <c r="Q296" s="15"/>
      <c r="R296" s="15">
        <f t="shared" si="166"/>
        <v>100</v>
      </c>
      <c r="S296" s="15"/>
      <c r="T296" s="12">
        <f t="shared" si="146"/>
        <v>0.3</v>
      </c>
      <c r="U296" s="12">
        <f t="shared" si="146"/>
        <v>0.78</v>
      </c>
      <c r="V296" t="s">
        <v>399</v>
      </c>
      <c r="Y296" s="16">
        <f t="shared" si="147"/>
        <v>101.08</v>
      </c>
      <c r="Z296" s="16"/>
      <c r="AA296" s="7" t="s">
        <v>403</v>
      </c>
      <c r="AB296" t="s">
        <v>166</v>
      </c>
      <c r="AC296" t="s">
        <v>167</v>
      </c>
      <c r="AD296" s="7"/>
      <c r="AE296" s="7"/>
      <c r="AF296" s="17"/>
      <c r="AG296" s="18"/>
      <c r="AH296" s="7">
        <v>10000</v>
      </c>
      <c r="AI296" s="7">
        <v>1573.15</v>
      </c>
      <c r="AJ296" s="7"/>
      <c r="AK296" s="18"/>
      <c r="AL296" s="17"/>
      <c r="AM296" s="18"/>
      <c r="AN296" s="7"/>
      <c r="AO296" s="7"/>
      <c r="AP296" s="7"/>
      <c r="AQ296" s="6"/>
      <c r="AR296" s="7">
        <v>3000</v>
      </c>
      <c r="AS296" s="7">
        <v>7800</v>
      </c>
      <c r="AT296" s="7"/>
      <c r="AU296" s="7"/>
      <c r="AV296" s="12">
        <f t="shared" si="164"/>
        <v>0.78</v>
      </c>
      <c r="AW296" s="19">
        <f t="shared" si="148"/>
        <v>0.54811036290461213</v>
      </c>
      <c r="AX296" s="15">
        <f t="shared" si="149"/>
        <v>0.2318896370953879</v>
      </c>
      <c r="AY296" s="15">
        <f t="shared" si="165"/>
        <v>5.3772803792230699E-2</v>
      </c>
      <c r="AZ296" s="7"/>
      <c r="BA296" s="7"/>
      <c r="BB296" s="7"/>
      <c r="BC296" s="7"/>
      <c r="BD296" s="7"/>
      <c r="BE296" s="15"/>
      <c r="BF296" s="16"/>
      <c r="BG296" s="16"/>
      <c r="BH296" s="20">
        <f t="shared" si="168"/>
        <v>0.61723146500577608</v>
      </c>
      <c r="BI296" s="20">
        <f t="shared" si="168"/>
        <v>4.574642580326904E-3</v>
      </c>
      <c r="BJ296" s="20">
        <f t="shared" si="168"/>
        <v>0.14743521042713029</v>
      </c>
      <c r="BK296" s="20">
        <f t="shared" si="168"/>
        <v>0</v>
      </c>
      <c r="BL296" s="20">
        <f t="shared" si="168"/>
        <v>0</v>
      </c>
      <c r="BM296" s="20">
        <f t="shared" si="167"/>
        <v>6.6048785825675582E-2</v>
      </c>
      <c r="BN296" s="20">
        <f t="shared" si="167"/>
        <v>1.8383370523926332E-2</v>
      </c>
      <c r="BO296" s="20">
        <f t="shared" si="167"/>
        <v>0.14632652563716472</v>
      </c>
      <c r="BP296" s="20">
        <f t="shared" si="167"/>
        <v>0</v>
      </c>
      <c r="BQ296" s="20">
        <f t="shared" si="167"/>
        <v>0</v>
      </c>
      <c r="BR296" s="20">
        <f t="shared" si="140"/>
        <v>1.06239848743175E-2</v>
      </c>
      <c r="BS296" s="20">
        <f t="shared" si="140"/>
        <v>1.131004179349065E-2</v>
      </c>
      <c r="BT296" s="6"/>
      <c r="BU296" s="6"/>
      <c r="BV296" s="6"/>
      <c r="BW296" s="6">
        <f t="shared" si="150"/>
        <v>0.94600892084415156</v>
      </c>
      <c r="BX296" s="6">
        <f t="shared" si="151"/>
        <v>7.0113935144609993E-3</v>
      </c>
      <c r="BY296" s="6">
        <f t="shared" si="152"/>
        <v>0.22596875275840761</v>
      </c>
      <c r="BZ296" s="6">
        <f t="shared" si="153"/>
        <v>0</v>
      </c>
      <c r="CA296" s="6">
        <f t="shared" si="154"/>
        <v>0</v>
      </c>
      <c r="CB296" s="6">
        <f t="shared" si="155"/>
        <v>0.10123064708217547</v>
      </c>
      <c r="CC296" s="6">
        <f t="shared" si="156"/>
        <v>2.817554434081709E-2</v>
      </c>
      <c r="CD296" s="6">
        <f t="shared" si="157"/>
        <v>0.22426951064070089</v>
      </c>
      <c r="CE296" s="6">
        <f t="shared" si="158"/>
        <v>0</v>
      </c>
      <c r="CF296" s="6">
        <f t="shared" si="159"/>
        <v>0</v>
      </c>
      <c r="CG296" s="6">
        <f t="shared" si="160"/>
        <v>1.6648168701442843E-2</v>
      </c>
      <c r="CH296" s="6">
        <f t="shared" si="161"/>
        <v>1.7723244717109749E-2</v>
      </c>
      <c r="CI296" s="6">
        <f t="shared" si="144"/>
        <v>1.5326647691807138</v>
      </c>
      <c r="CJ296">
        <f t="shared" si="145"/>
        <v>1.5670361825992665</v>
      </c>
    </row>
    <row r="297" spans="1:89" x14ac:dyDescent="0.45">
      <c r="A297" s="7" t="s">
        <v>591</v>
      </c>
      <c r="B297" s="7" t="s">
        <v>402</v>
      </c>
      <c r="C297" s="7">
        <v>10000</v>
      </c>
      <c r="D297" s="7">
        <v>1623.15</v>
      </c>
      <c r="E297" s="7" t="s">
        <v>402</v>
      </c>
      <c r="F297" s="7">
        <f t="shared" si="162"/>
        <v>1000</v>
      </c>
      <c r="G297" s="7">
        <f t="shared" si="163"/>
        <v>1350</v>
      </c>
      <c r="H297" s="15">
        <v>56.84</v>
      </c>
      <c r="I297" s="15">
        <v>0.56000000000000005</v>
      </c>
      <c r="J297" s="15">
        <v>23.04</v>
      </c>
      <c r="K297" s="15"/>
      <c r="L297" s="15"/>
      <c r="M297" s="15">
        <v>4.08</v>
      </c>
      <c r="N297" s="15">
        <v>1.58</v>
      </c>
      <c r="O297" s="15">
        <v>13.9</v>
      </c>
      <c r="P297" s="15"/>
      <c r="Q297" s="15"/>
      <c r="R297" s="15">
        <f t="shared" si="166"/>
        <v>100</v>
      </c>
      <c r="S297" s="15"/>
      <c r="T297" s="12">
        <f t="shared" si="146"/>
        <v>0.3</v>
      </c>
      <c r="U297" s="12">
        <f t="shared" si="146"/>
        <v>0.65</v>
      </c>
      <c r="V297" t="s">
        <v>399</v>
      </c>
      <c r="Y297" s="16">
        <f t="shared" si="147"/>
        <v>100.95</v>
      </c>
      <c r="Z297" s="16"/>
      <c r="AA297" s="7" t="s">
        <v>404</v>
      </c>
      <c r="AB297" t="s">
        <v>166</v>
      </c>
      <c r="AC297" t="s">
        <v>167</v>
      </c>
      <c r="AD297" s="7"/>
      <c r="AE297" s="7"/>
      <c r="AF297" s="17"/>
      <c r="AG297" s="18"/>
      <c r="AH297" s="7">
        <v>10000</v>
      </c>
      <c r="AI297" s="7">
        <v>1623.15</v>
      </c>
      <c r="AJ297" s="7"/>
      <c r="AK297" s="18"/>
      <c r="AL297" s="17"/>
      <c r="AM297" s="18"/>
      <c r="AN297" s="7"/>
      <c r="AO297" s="7"/>
      <c r="AP297" s="7"/>
      <c r="AQ297" s="6"/>
      <c r="AR297" s="7">
        <v>3000</v>
      </c>
      <c r="AS297" s="7">
        <v>6500</v>
      </c>
      <c r="AT297" s="7"/>
      <c r="AU297" s="7"/>
      <c r="AV297" s="12">
        <f t="shared" si="164"/>
        <v>0.65</v>
      </c>
      <c r="AW297" s="19">
        <f t="shared" si="148"/>
        <v>0.54893974770748299</v>
      </c>
      <c r="AX297" s="15">
        <f t="shared" si="149"/>
        <v>0.10106025229251703</v>
      </c>
      <c r="AY297" s="15">
        <f t="shared" si="165"/>
        <v>1.0213174593427193E-2</v>
      </c>
      <c r="AZ297" s="7"/>
      <c r="BA297" s="7"/>
      <c r="BB297" s="7"/>
      <c r="BC297" s="7"/>
      <c r="BD297" s="7"/>
      <c r="BE297" s="15"/>
      <c r="BF297" s="16"/>
      <c r="BG297" s="16"/>
      <c r="BH297" s="20">
        <f t="shared" si="168"/>
        <v>0.61723146500577608</v>
      </c>
      <c r="BI297" s="20">
        <f t="shared" si="168"/>
        <v>4.574642580326904E-3</v>
      </c>
      <c r="BJ297" s="20">
        <f t="shared" si="168"/>
        <v>0.14743521042713029</v>
      </c>
      <c r="BK297" s="20">
        <f t="shared" si="168"/>
        <v>0</v>
      </c>
      <c r="BL297" s="20">
        <f t="shared" si="168"/>
        <v>0</v>
      </c>
      <c r="BM297" s="20">
        <f t="shared" si="167"/>
        <v>6.6048785825675582E-2</v>
      </c>
      <c r="BN297" s="20">
        <f t="shared" si="167"/>
        <v>1.8383370523926332E-2</v>
      </c>
      <c r="BO297" s="20">
        <f t="shared" si="167"/>
        <v>0.14632652563716472</v>
      </c>
      <c r="BP297" s="20">
        <f t="shared" si="167"/>
        <v>0</v>
      </c>
      <c r="BQ297" s="20">
        <f t="shared" si="167"/>
        <v>0</v>
      </c>
      <c r="BR297" s="20">
        <f t="shared" si="140"/>
        <v>1.064404898078828E-2</v>
      </c>
      <c r="BS297" s="20">
        <f t="shared" si="140"/>
        <v>9.4428346369744079E-3</v>
      </c>
      <c r="BT297" s="6"/>
      <c r="BU297" s="6"/>
      <c r="BV297" s="6"/>
      <c r="BW297" s="6">
        <f t="shared" si="150"/>
        <v>0.94600892084415156</v>
      </c>
      <c r="BX297" s="6">
        <f t="shared" si="151"/>
        <v>7.0113935144609993E-3</v>
      </c>
      <c r="BY297" s="6">
        <f t="shared" si="152"/>
        <v>0.22596875275840761</v>
      </c>
      <c r="BZ297" s="6">
        <f t="shared" si="153"/>
        <v>0</v>
      </c>
      <c r="CA297" s="6">
        <f t="shared" si="154"/>
        <v>0</v>
      </c>
      <c r="CB297" s="6">
        <f t="shared" si="155"/>
        <v>0.10123064708217547</v>
      </c>
      <c r="CC297" s="6">
        <f t="shared" si="156"/>
        <v>2.817554434081709E-2</v>
      </c>
      <c r="CD297" s="6">
        <f t="shared" si="157"/>
        <v>0.22426951064070089</v>
      </c>
      <c r="CE297" s="6">
        <f t="shared" si="158"/>
        <v>0</v>
      </c>
      <c r="CF297" s="6">
        <f t="shared" si="159"/>
        <v>0</v>
      </c>
      <c r="CG297" s="6">
        <f t="shared" si="160"/>
        <v>1.6648168701442843E-2</v>
      </c>
      <c r="CH297" s="6">
        <f t="shared" si="161"/>
        <v>1.4769370597591458E-2</v>
      </c>
      <c r="CI297" s="6">
        <f t="shared" si="144"/>
        <v>1.5326647691807138</v>
      </c>
      <c r="CJ297">
        <f t="shared" si="145"/>
        <v>1.5640823084797482</v>
      </c>
    </row>
    <row r="298" spans="1:89" x14ac:dyDescent="0.45">
      <c r="A298" s="7" t="s">
        <v>591</v>
      </c>
      <c r="B298" s="7" t="s">
        <v>402</v>
      </c>
      <c r="C298" s="7">
        <v>10000</v>
      </c>
      <c r="D298" s="7">
        <v>1673.15</v>
      </c>
      <c r="E298" s="7" t="s">
        <v>402</v>
      </c>
      <c r="F298" s="7">
        <f t="shared" si="162"/>
        <v>1000</v>
      </c>
      <c r="G298" s="7">
        <f t="shared" si="163"/>
        <v>1400</v>
      </c>
      <c r="H298" s="15">
        <v>56.84</v>
      </c>
      <c r="I298" s="15">
        <v>0.56000000000000005</v>
      </c>
      <c r="J298" s="15">
        <v>23.04</v>
      </c>
      <c r="K298" s="15"/>
      <c r="L298" s="15"/>
      <c r="M298" s="15">
        <v>4.08</v>
      </c>
      <c r="N298" s="15">
        <v>1.58</v>
      </c>
      <c r="O298" s="15">
        <v>13.9</v>
      </c>
      <c r="P298" s="15"/>
      <c r="Q298" s="15"/>
      <c r="R298" s="15">
        <f t="shared" si="166"/>
        <v>100</v>
      </c>
      <c r="S298" s="15"/>
      <c r="T298" s="12">
        <f t="shared" si="146"/>
        <v>0.3</v>
      </c>
      <c r="U298" s="12">
        <f t="shared" si="146"/>
        <v>0.73</v>
      </c>
      <c r="V298" t="s">
        <v>399</v>
      </c>
      <c r="Y298" s="16">
        <f t="shared" si="147"/>
        <v>101.03</v>
      </c>
      <c r="Z298" s="16"/>
      <c r="AA298" s="7" t="s">
        <v>405</v>
      </c>
      <c r="AB298" t="s">
        <v>166</v>
      </c>
      <c r="AC298" t="s">
        <v>167</v>
      </c>
      <c r="AD298" s="7"/>
      <c r="AE298" s="7"/>
      <c r="AF298" s="17"/>
      <c r="AG298" s="18"/>
      <c r="AH298" s="7">
        <v>10000</v>
      </c>
      <c r="AI298" s="7">
        <v>1673.15</v>
      </c>
      <c r="AJ298" s="7"/>
      <c r="AK298" s="18"/>
      <c r="AL298" s="17"/>
      <c r="AM298" s="18"/>
      <c r="AN298" s="7"/>
      <c r="AO298" s="7"/>
      <c r="AP298" s="7"/>
      <c r="AQ298" s="6"/>
      <c r="AR298" s="7">
        <v>3000</v>
      </c>
      <c r="AS298" s="7">
        <v>7300</v>
      </c>
      <c r="AT298" s="7"/>
      <c r="AU298" s="7"/>
      <c r="AV298" s="12">
        <f t="shared" si="164"/>
        <v>0.73</v>
      </c>
      <c r="AW298" s="19">
        <f t="shared" si="148"/>
        <v>0.54973485101745079</v>
      </c>
      <c r="AX298" s="15">
        <f t="shared" si="149"/>
        <v>0.18026514898254919</v>
      </c>
      <c r="AY298" s="15">
        <f t="shared" si="165"/>
        <v>3.2495523937700659E-2</v>
      </c>
      <c r="AZ298" s="7"/>
      <c r="BA298" s="7"/>
      <c r="BB298" s="7"/>
      <c r="BC298" s="7"/>
      <c r="BD298" s="7"/>
      <c r="BE298" s="15"/>
      <c r="BF298" s="16"/>
      <c r="BG298" s="16"/>
      <c r="BH298" s="20">
        <f t="shared" si="168"/>
        <v>0.61723146500577608</v>
      </c>
      <c r="BI298" s="20">
        <f t="shared" si="168"/>
        <v>4.574642580326904E-3</v>
      </c>
      <c r="BJ298" s="20">
        <f t="shared" si="168"/>
        <v>0.14743521042713029</v>
      </c>
      <c r="BK298" s="20">
        <f t="shared" si="168"/>
        <v>0</v>
      </c>
      <c r="BL298" s="20">
        <f t="shared" si="168"/>
        <v>0</v>
      </c>
      <c r="BM298" s="20">
        <f t="shared" si="167"/>
        <v>6.6048785825675582E-2</v>
      </c>
      <c r="BN298" s="20">
        <f t="shared" si="167"/>
        <v>1.8383370523926332E-2</v>
      </c>
      <c r="BO298" s="20">
        <f t="shared" si="167"/>
        <v>0.14632652563716472</v>
      </c>
      <c r="BP298" s="20">
        <f t="shared" si="167"/>
        <v>0</v>
      </c>
      <c r="BQ298" s="20">
        <f t="shared" si="167"/>
        <v>0</v>
      </c>
      <c r="BR298" s="20">
        <f t="shared" si="140"/>
        <v>1.0631692880138649E-2</v>
      </c>
      <c r="BS298" s="20">
        <f t="shared" si="140"/>
        <v>1.0592718863975753E-2</v>
      </c>
      <c r="BT298" s="6"/>
      <c r="BU298" s="6"/>
      <c r="BV298" s="6"/>
      <c r="BW298" s="6">
        <f t="shared" si="150"/>
        <v>0.94600892084415156</v>
      </c>
      <c r="BX298" s="6">
        <f t="shared" si="151"/>
        <v>7.0113935144609993E-3</v>
      </c>
      <c r="BY298" s="6">
        <f t="shared" si="152"/>
        <v>0.22596875275840761</v>
      </c>
      <c r="BZ298" s="6">
        <f t="shared" si="153"/>
        <v>0</v>
      </c>
      <c r="CA298" s="6">
        <f t="shared" si="154"/>
        <v>0</v>
      </c>
      <c r="CB298" s="6">
        <f t="shared" si="155"/>
        <v>0.10123064708217547</v>
      </c>
      <c r="CC298" s="6">
        <f t="shared" si="156"/>
        <v>2.817554434081709E-2</v>
      </c>
      <c r="CD298" s="6">
        <f t="shared" si="157"/>
        <v>0.22426951064070089</v>
      </c>
      <c r="CE298" s="6">
        <f t="shared" si="158"/>
        <v>0</v>
      </c>
      <c r="CF298" s="6">
        <f t="shared" si="159"/>
        <v>0</v>
      </c>
      <c r="CG298" s="6">
        <f t="shared" si="160"/>
        <v>1.6648168701442843E-2</v>
      </c>
      <c r="CH298" s="6">
        <f t="shared" si="161"/>
        <v>1.658713928652579E-2</v>
      </c>
      <c r="CI298" s="6">
        <f t="shared" si="144"/>
        <v>1.5326647691807138</v>
      </c>
      <c r="CJ298">
        <f t="shared" si="145"/>
        <v>1.5659000771686824</v>
      </c>
    </row>
    <row r="299" spans="1:89" x14ac:dyDescent="0.45">
      <c r="A299" s="7" t="s">
        <v>591</v>
      </c>
      <c r="B299" s="7" t="s">
        <v>402</v>
      </c>
      <c r="C299" s="7">
        <v>10000</v>
      </c>
      <c r="D299" s="7">
        <v>1723.15</v>
      </c>
      <c r="E299" s="7" t="s">
        <v>402</v>
      </c>
      <c r="F299" s="7">
        <f t="shared" si="162"/>
        <v>1000</v>
      </c>
      <c r="G299" s="7">
        <f t="shared" si="163"/>
        <v>1450</v>
      </c>
      <c r="H299" s="15">
        <v>56.84</v>
      </c>
      <c r="I299" s="15">
        <v>0.56000000000000005</v>
      </c>
      <c r="J299" s="15">
        <v>23.04</v>
      </c>
      <c r="K299" s="15"/>
      <c r="L299" s="15"/>
      <c r="M299" s="15">
        <v>4.08</v>
      </c>
      <c r="N299" s="15">
        <v>1.58</v>
      </c>
      <c r="O299" s="15">
        <v>13.9</v>
      </c>
      <c r="P299" s="15"/>
      <c r="Q299" s="15"/>
      <c r="R299" s="15">
        <f t="shared" si="166"/>
        <v>100</v>
      </c>
      <c r="S299" s="15"/>
      <c r="T299" s="12">
        <f t="shared" si="146"/>
        <v>0.3</v>
      </c>
      <c r="U299" s="12">
        <f t="shared" si="146"/>
        <v>0.67</v>
      </c>
      <c r="V299" t="s">
        <v>399</v>
      </c>
      <c r="Y299" s="16">
        <f t="shared" si="147"/>
        <v>100.97</v>
      </c>
      <c r="Z299" s="16"/>
      <c r="AA299" s="7" t="s">
        <v>406</v>
      </c>
      <c r="AB299" t="s">
        <v>166</v>
      </c>
      <c r="AC299" t="s">
        <v>167</v>
      </c>
      <c r="AD299" s="7"/>
      <c r="AE299" s="7"/>
      <c r="AF299" s="17"/>
      <c r="AG299" s="18"/>
      <c r="AH299" s="7">
        <v>10000</v>
      </c>
      <c r="AI299" s="7">
        <v>1723.15</v>
      </c>
      <c r="AJ299" s="7"/>
      <c r="AK299" s="18"/>
      <c r="AL299" s="17"/>
      <c r="AM299" s="18"/>
      <c r="AN299" s="7"/>
      <c r="AO299" s="7"/>
      <c r="AP299" s="7"/>
      <c r="AQ299" s="6"/>
      <c r="AR299" s="7">
        <v>3000</v>
      </c>
      <c r="AS299" s="7">
        <v>6700</v>
      </c>
      <c r="AT299" s="7"/>
      <c r="AU299" s="7"/>
      <c r="AV299" s="12">
        <f t="shared" si="164"/>
        <v>0.67</v>
      </c>
      <c r="AW299" s="19">
        <f t="shared" si="148"/>
        <v>0.55047357560453658</v>
      </c>
      <c r="AX299" s="15">
        <f t="shared" si="149"/>
        <v>0.11952642439546346</v>
      </c>
      <c r="AY299" s="15">
        <f t="shared" si="165"/>
        <v>1.4286566128764442E-2</v>
      </c>
      <c r="AZ299" s="7"/>
      <c r="BA299" s="7"/>
      <c r="BB299" s="7"/>
      <c r="BC299" s="7"/>
      <c r="BD299" s="7"/>
      <c r="BE299" s="15"/>
      <c r="BF299" s="16"/>
      <c r="BG299" s="16"/>
      <c r="BH299" s="20">
        <f t="shared" si="168"/>
        <v>0.61723146500577608</v>
      </c>
      <c r="BI299" s="20">
        <f t="shared" si="168"/>
        <v>4.574642580326904E-3</v>
      </c>
      <c r="BJ299" s="20">
        <f t="shared" si="168"/>
        <v>0.14743521042713029</v>
      </c>
      <c r="BK299" s="20">
        <f t="shared" si="168"/>
        <v>0</v>
      </c>
      <c r="BL299" s="20">
        <f t="shared" si="168"/>
        <v>0</v>
      </c>
      <c r="BM299" s="20">
        <f t="shared" si="167"/>
        <v>6.6048785825675582E-2</v>
      </c>
      <c r="BN299" s="20">
        <f t="shared" si="167"/>
        <v>1.8383370523926332E-2</v>
      </c>
      <c r="BO299" s="20">
        <f t="shared" si="167"/>
        <v>0.14632652563716472</v>
      </c>
      <c r="BP299" s="20">
        <f t="shared" si="167"/>
        <v>0</v>
      </c>
      <c r="BQ299" s="20">
        <f t="shared" si="167"/>
        <v>0</v>
      </c>
      <c r="BR299" s="20">
        <f t="shared" si="140"/>
        <v>1.0640957263870685E-2</v>
      </c>
      <c r="BS299" s="20">
        <f t="shared" si="140"/>
        <v>9.7305561940177494E-3</v>
      </c>
      <c r="BT299" s="6"/>
      <c r="BU299" s="6"/>
      <c r="BV299" s="6"/>
      <c r="BW299" s="6">
        <f t="shared" si="150"/>
        <v>0.94600892084415156</v>
      </c>
      <c r="BX299" s="6">
        <f t="shared" si="151"/>
        <v>7.0113935144609993E-3</v>
      </c>
      <c r="BY299" s="6">
        <f t="shared" si="152"/>
        <v>0.22596875275840761</v>
      </c>
      <c r="BZ299" s="6">
        <f t="shared" si="153"/>
        <v>0</v>
      </c>
      <c r="CA299" s="6">
        <f t="shared" si="154"/>
        <v>0</v>
      </c>
      <c r="CB299" s="6">
        <f t="shared" si="155"/>
        <v>0.10123064708217547</v>
      </c>
      <c r="CC299" s="6">
        <f t="shared" si="156"/>
        <v>2.817554434081709E-2</v>
      </c>
      <c r="CD299" s="6">
        <f t="shared" si="157"/>
        <v>0.22426951064070089</v>
      </c>
      <c r="CE299" s="6">
        <f t="shared" si="158"/>
        <v>0</v>
      </c>
      <c r="CF299" s="6">
        <f t="shared" si="159"/>
        <v>0</v>
      </c>
      <c r="CG299" s="6">
        <f t="shared" si="160"/>
        <v>1.6648168701442843E-2</v>
      </c>
      <c r="CH299" s="6">
        <f t="shared" si="161"/>
        <v>1.5223812769825042E-2</v>
      </c>
      <c r="CI299" s="6">
        <f t="shared" si="144"/>
        <v>1.5326647691807138</v>
      </c>
      <c r="CJ299">
        <f t="shared" si="145"/>
        <v>1.5645367506519816</v>
      </c>
    </row>
    <row r="300" spans="1:89" x14ac:dyDescent="0.45">
      <c r="A300" s="7" t="s">
        <v>591</v>
      </c>
      <c r="B300" s="7" t="s">
        <v>402</v>
      </c>
      <c r="C300" s="7">
        <v>10000</v>
      </c>
      <c r="D300" s="7">
        <v>1773.15</v>
      </c>
      <c r="E300" s="7" t="s">
        <v>402</v>
      </c>
      <c r="F300" s="7">
        <f t="shared" si="162"/>
        <v>1000</v>
      </c>
      <c r="G300" s="7">
        <f t="shared" si="163"/>
        <v>1500</v>
      </c>
      <c r="H300" s="15">
        <v>56.84</v>
      </c>
      <c r="I300" s="15">
        <v>0.56000000000000005</v>
      </c>
      <c r="J300" s="15">
        <v>23.04</v>
      </c>
      <c r="K300" s="15"/>
      <c r="L300" s="15"/>
      <c r="M300" s="15">
        <v>4.08</v>
      </c>
      <c r="N300" s="15">
        <v>1.58</v>
      </c>
      <c r="O300" s="15">
        <v>13.9</v>
      </c>
      <c r="P300" s="15"/>
      <c r="Q300" s="15"/>
      <c r="R300" s="15">
        <f t="shared" si="166"/>
        <v>100</v>
      </c>
      <c r="S300" s="15"/>
      <c r="T300" s="12">
        <f t="shared" si="146"/>
        <v>0.3</v>
      </c>
      <c r="U300" s="12">
        <f t="shared" si="146"/>
        <v>0.72</v>
      </c>
      <c r="V300" t="s">
        <v>399</v>
      </c>
      <c r="Y300" s="16">
        <f t="shared" si="147"/>
        <v>101.02</v>
      </c>
      <c r="Z300" s="16"/>
      <c r="AA300" s="7" t="s">
        <v>407</v>
      </c>
      <c r="AB300" t="s">
        <v>166</v>
      </c>
      <c r="AC300" t="s">
        <v>167</v>
      </c>
      <c r="AD300" s="7"/>
      <c r="AE300" s="7"/>
      <c r="AF300" s="17"/>
      <c r="AG300" s="18"/>
      <c r="AH300" s="7">
        <v>10000</v>
      </c>
      <c r="AI300" s="7">
        <v>1773.15</v>
      </c>
      <c r="AJ300" s="7"/>
      <c r="AK300" s="18"/>
      <c r="AL300" s="17"/>
      <c r="AM300" s="18"/>
      <c r="AN300" s="7"/>
      <c r="AO300" s="7"/>
      <c r="AP300" s="7"/>
      <c r="AQ300" s="6"/>
      <c r="AR300" s="7">
        <v>3000</v>
      </c>
      <c r="AS300" s="7">
        <v>7200</v>
      </c>
      <c r="AT300" s="7"/>
      <c r="AU300" s="7"/>
      <c r="AV300" s="12">
        <f t="shared" si="164"/>
        <v>0.72</v>
      </c>
      <c r="AW300" s="19">
        <f t="shared" si="148"/>
        <v>0.55117870049242057</v>
      </c>
      <c r="AX300" s="15">
        <f t="shared" si="149"/>
        <v>0.1688212995075794</v>
      </c>
      <c r="AY300" s="15">
        <f t="shared" si="165"/>
        <v>2.8500631167427831E-2</v>
      </c>
      <c r="AZ300" s="7"/>
      <c r="BA300" s="7"/>
      <c r="BB300" s="7"/>
      <c r="BC300" s="7"/>
      <c r="BD300" s="7"/>
      <c r="BE300" s="15"/>
      <c r="BF300" s="16"/>
      <c r="BG300" s="16"/>
      <c r="BH300" s="20">
        <f t="shared" si="168"/>
        <v>0.61723146500577608</v>
      </c>
      <c r="BI300" s="20">
        <f t="shared" si="168"/>
        <v>4.574642580326904E-3</v>
      </c>
      <c r="BJ300" s="20">
        <f t="shared" si="168"/>
        <v>0.14743521042713029</v>
      </c>
      <c r="BK300" s="20">
        <f t="shared" si="168"/>
        <v>0</v>
      </c>
      <c r="BL300" s="20">
        <f t="shared" si="168"/>
        <v>0</v>
      </c>
      <c r="BM300" s="20">
        <f t="shared" si="167"/>
        <v>6.6048785825675582E-2</v>
      </c>
      <c r="BN300" s="20">
        <f t="shared" si="167"/>
        <v>1.8383370523926332E-2</v>
      </c>
      <c r="BO300" s="20">
        <f t="shared" si="167"/>
        <v>0.14632652563716472</v>
      </c>
      <c r="BP300" s="20">
        <f t="shared" si="167"/>
        <v>0</v>
      </c>
      <c r="BQ300" s="20">
        <f t="shared" si="167"/>
        <v>0</v>
      </c>
      <c r="BR300" s="20">
        <f t="shared" si="140"/>
        <v>1.0633235823668711E-2</v>
      </c>
      <c r="BS300" s="20">
        <f t="shared" si="140"/>
        <v>1.0449129354738114E-2</v>
      </c>
      <c r="BT300" s="6"/>
      <c r="BU300" s="6"/>
      <c r="BV300" s="6"/>
      <c r="BW300" s="6">
        <f t="shared" si="150"/>
        <v>0.94600892084415156</v>
      </c>
      <c r="BX300" s="6">
        <f t="shared" si="151"/>
        <v>7.0113935144609993E-3</v>
      </c>
      <c r="BY300" s="6">
        <f t="shared" si="152"/>
        <v>0.22596875275840761</v>
      </c>
      <c r="BZ300" s="6">
        <f t="shared" si="153"/>
        <v>0</v>
      </c>
      <c r="CA300" s="6">
        <f t="shared" si="154"/>
        <v>0</v>
      </c>
      <c r="CB300" s="6">
        <f t="shared" si="155"/>
        <v>0.10123064708217547</v>
      </c>
      <c r="CC300" s="6">
        <f t="shared" si="156"/>
        <v>2.817554434081709E-2</v>
      </c>
      <c r="CD300" s="6">
        <f t="shared" si="157"/>
        <v>0.22426951064070089</v>
      </c>
      <c r="CE300" s="6">
        <f t="shared" si="158"/>
        <v>0</v>
      </c>
      <c r="CF300" s="6">
        <f t="shared" si="159"/>
        <v>0</v>
      </c>
      <c r="CG300" s="6">
        <f t="shared" si="160"/>
        <v>1.6648168701442843E-2</v>
      </c>
      <c r="CH300" s="6">
        <f t="shared" si="161"/>
        <v>1.6359918200408999E-2</v>
      </c>
      <c r="CI300" s="6">
        <f t="shared" si="144"/>
        <v>1.5326647691807138</v>
      </c>
      <c r="CJ300">
        <f t="shared" si="145"/>
        <v>1.5656728560825657</v>
      </c>
    </row>
    <row r="301" spans="1:89" x14ac:dyDescent="0.45">
      <c r="A301" s="7" t="s">
        <v>591</v>
      </c>
      <c r="B301" s="7" t="s">
        <v>402</v>
      </c>
      <c r="C301" s="7">
        <v>10000</v>
      </c>
      <c r="D301" s="7">
        <v>1823.15</v>
      </c>
      <c r="E301" s="7" t="s">
        <v>402</v>
      </c>
      <c r="F301" s="7">
        <f t="shared" si="162"/>
        <v>1000</v>
      </c>
      <c r="G301" s="7">
        <f t="shared" si="163"/>
        <v>1550</v>
      </c>
      <c r="H301" s="15">
        <v>56.84</v>
      </c>
      <c r="I301" s="15">
        <v>0.56000000000000005</v>
      </c>
      <c r="J301" s="15">
        <v>23.04</v>
      </c>
      <c r="K301" s="15"/>
      <c r="L301" s="15"/>
      <c r="M301" s="15">
        <v>4.08</v>
      </c>
      <c r="N301" s="15">
        <v>1.58</v>
      </c>
      <c r="O301" s="15">
        <v>13.9</v>
      </c>
      <c r="P301" s="15"/>
      <c r="Q301" s="15"/>
      <c r="R301" s="15">
        <f t="shared" si="166"/>
        <v>100</v>
      </c>
      <c r="S301" s="15"/>
      <c r="T301" s="12">
        <f t="shared" si="146"/>
        <v>0.3</v>
      </c>
      <c r="U301" s="12">
        <f t="shared" si="146"/>
        <v>0.75</v>
      </c>
      <c r="V301" t="s">
        <v>399</v>
      </c>
      <c r="Y301" s="16">
        <f t="shared" si="147"/>
        <v>101.05</v>
      </c>
      <c r="Z301" s="16"/>
      <c r="AA301" s="7" t="s">
        <v>408</v>
      </c>
      <c r="AB301" t="s">
        <v>166</v>
      </c>
      <c r="AC301" t="s">
        <v>167</v>
      </c>
      <c r="AD301" s="7"/>
      <c r="AE301" s="7"/>
      <c r="AF301" s="17"/>
      <c r="AG301" s="18"/>
      <c r="AH301" s="7">
        <v>10000</v>
      </c>
      <c r="AI301" s="7">
        <v>1823.15</v>
      </c>
      <c r="AJ301" s="7"/>
      <c r="AK301" s="18"/>
      <c r="AL301" s="17"/>
      <c r="AM301" s="18"/>
      <c r="AN301" s="7"/>
      <c r="AO301" s="7"/>
      <c r="AP301" s="7"/>
      <c r="AQ301" s="6"/>
      <c r="AR301" s="7">
        <v>3000</v>
      </c>
      <c r="AS301" s="7">
        <v>7500</v>
      </c>
      <c r="AT301" s="7"/>
      <c r="AU301" s="7"/>
      <c r="AV301" s="12">
        <f t="shared" si="164"/>
        <v>0.75</v>
      </c>
      <c r="AW301" s="19">
        <f t="shared" si="148"/>
        <v>0.55184384149874943</v>
      </c>
      <c r="AX301" s="15">
        <f t="shared" si="149"/>
        <v>0.19815615850125057</v>
      </c>
      <c r="AY301" s="15">
        <f t="shared" si="165"/>
        <v>3.9265863151972738E-2</v>
      </c>
      <c r="AZ301" s="7"/>
      <c r="BA301" s="7"/>
      <c r="BB301" s="7"/>
      <c r="BC301" s="7"/>
      <c r="BD301" s="7"/>
      <c r="BE301" s="15"/>
      <c r="BF301" s="16"/>
      <c r="BG301" s="16"/>
      <c r="BH301" s="20">
        <f t="shared" si="168"/>
        <v>0.61723146500577608</v>
      </c>
      <c r="BI301" s="20">
        <f t="shared" si="168"/>
        <v>4.574642580326904E-3</v>
      </c>
      <c r="BJ301" s="20">
        <f t="shared" si="168"/>
        <v>0.14743521042713029</v>
      </c>
      <c r="BK301" s="20">
        <f t="shared" si="168"/>
        <v>0</v>
      </c>
      <c r="BL301" s="20">
        <f t="shared" si="168"/>
        <v>0</v>
      </c>
      <c r="BM301" s="20">
        <f t="shared" si="167"/>
        <v>6.6048785825675582E-2</v>
      </c>
      <c r="BN301" s="20">
        <f t="shared" si="167"/>
        <v>1.8383370523926332E-2</v>
      </c>
      <c r="BO301" s="20">
        <f t="shared" si="167"/>
        <v>0.14632652563716472</v>
      </c>
      <c r="BP301" s="20">
        <f t="shared" si="167"/>
        <v>0</v>
      </c>
      <c r="BQ301" s="20">
        <f t="shared" si="167"/>
        <v>0</v>
      </c>
      <c r="BR301" s="20">
        <f t="shared" si="140"/>
        <v>1.0628608336028543E-2</v>
      </c>
      <c r="BS301" s="20">
        <f t="shared" si="140"/>
        <v>1.0879772904750873E-2</v>
      </c>
      <c r="BT301" s="6"/>
      <c r="BU301" s="6"/>
      <c r="BV301" s="6"/>
      <c r="BW301" s="6">
        <f t="shared" si="150"/>
        <v>0.94600892084415156</v>
      </c>
      <c r="BX301" s="6">
        <f t="shared" si="151"/>
        <v>7.0113935144609993E-3</v>
      </c>
      <c r="BY301" s="6">
        <f t="shared" si="152"/>
        <v>0.22596875275840761</v>
      </c>
      <c r="BZ301" s="6">
        <f t="shared" si="153"/>
        <v>0</v>
      </c>
      <c r="CA301" s="6">
        <f t="shared" si="154"/>
        <v>0</v>
      </c>
      <c r="CB301" s="6">
        <f t="shared" si="155"/>
        <v>0.10123064708217547</v>
      </c>
      <c r="CC301" s="6">
        <f t="shared" si="156"/>
        <v>2.817554434081709E-2</v>
      </c>
      <c r="CD301" s="6">
        <f t="shared" si="157"/>
        <v>0.22426951064070089</v>
      </c>
      <c r="CE301" s="6">
        <f t="shared" si="158"/>
        <v>0</v>
      </c>
      <c r="CF301" s="6">
        <f t="shared" si="159"/>
        <v>0</v>
      </c>
      <c r="CG301" s="6">
        <f t="shared" si="160"/>
        <v>1.6648168701442843E-2</v>
      </c>
      <c r="CH301" s="6">
        <f t="shared" si="161"/>
        <v>1.7041581458759374E-2</v>
      </c>
      <c r="CI301" s="6">
        <f t="shared" si="144"/>
        <v>1.5326647691807138</v>
      </c>
      <c r="CJ301">
        <f t="shared" si="145"/>
        <v>1.5663545193409161</v>
      </c>
    </row>
    <row r="302" spans="1:89" x14ac:dyDescent="0.45">
      <c r="A302" s="7" t="s">
        <v>591</v>
      </c>
      <c r="B302" s="7" t="s">
        <v>402</v>
      </c>
      <c r="C302" s="7">
        <v>15000</v>
      </c>
      <c r="D302" s="7">
        <v>1573.15</v>
      </c>
      <c r="E302" s="7" t="s">
        <v>402</v>
      </c>
      <c r="F302" s="7">
        <f t="shared" si="162"/>
        <v>1500</v>
      </c>
      <c r="G302" s="7">
        <f t="shared" si="163"/>
        <v>1300</v>
      </c>
      <c r="H302" s="15">
        <v>56.84</v>
      </c>
      <c r="I302" s="15">
        <v>0.56000000000000005</v>
      </c>
      <c r="J302" s="15">
        <v>23.04</v>
      </c>
      <c r="K302" s="15"/>
      <c r="L302" s="15"/>
      <c r="M302" s="15">
        <v>4.08</v>
      </c>
      <c r="N302" s="15">
        <v>1.58</v>
      </c>
      <c r="O302" s="15">
        <v>13.9</v>
      </c>
      <c r="P302" s="15"/>
      <c r="Q302" s="15"/>
      <c r="R302" s="15">
        <f t="shared" si="166"/>
        <v>100</v>
      </c>
      <c r="S302" s="15"/>
      <c r="T302" s="12">
        <f t="shared" si="146"/>
        <v>0.3</v>
      </c>
      <c r="U302" s="12">
        <f t="shared" si="146"/>
        <v>1.41</v>
      </c>
      <c r="V302" t="s">
        <v>399</v>
      </c>
      <c r="Y302" s="16">
        <f t="shared" si="147"/>
        <v>101.71</v>
      </c>
      <c r="Z302" s="16"/>
      <c r="AA302" s="7" t="s">
        <v>409</v>
      </c>
      <c r="AB302" t="s">
        <v>166</v>
      </c>
      <c r="AC302" t="s">
        <v>167</v>
      </c>
      <c r="AD302" s="7"/>
      <c r="AE302" s="7"/>
      <c r="AF302" s="17"/>
      <c r="AG302" s="18"/>
      <c r="AH302" s="7">
        <v>15000</v>
      </c>
      <c r="AI302" s="7">
        <v>1573.15</v>
      </c>
      <c r="AJ302" s="7"/>
      <c r="AK302" s="18"/>
      <c r="AL302" s="17"/>
      <c r="AM302" s="18"/>
      <c r="AN302" s="7"/>
      <c r="AO302" s="7"/>
      <c r="AP302" s="7"/>
      <c r="AQ302" s="6"/>
      <c r="AR302" s="7">
        <v>3000</v>
      </c>
      <c r="AS302" s="7">
        <v>14100</v>
      </c>
      <c r="AT302" s="7"/>
      <c r="AU302" s="7"/>
      <c r="AV302" s="12">
        <f t="shared" si="164"/>
        <v>1.41</v>
      </c>
      <c r="AW302" s="19">
        <f t="shared" si="148"/>
        <v>0.82555713917516971</v>
      </c>
      <c r="AX302" s="15">
        <f t="shared" si="149"/>
        <v>0.58444286082483021</v>
      </c>
      <c r="AY302" s="15">
        <f t="shared" si="165"/>
        <v>0.34157345756911184</v>
      </c>
      <c r="AZ302" s="7"/>
      <c r="BA302" s="7"/>
      <c r="BB302" s="7"/>
      <c r="BC302" s="7"/>
      <c r="BD302" s="7"/>
      <c r="BE302" s="15"/>
      <c r="BF302" s="16"/>
      <c r="BG302" s="16"/>
      <c r="BH302" s="20">
        <f t="shared" si="168"/>
        <v>0.61723146500577608</v>
      </c>
      <c r="BI302" s="20">
        <f t="shared" si="168"/>
        <v>4.574642580326904E-3</v>
      </c>
      <c r="BJ302" s="20">
        <f t="shared" si="168"/>
        <v>0.14743521042713029</v>
      </c>
      <c r="BK302" s="20">
        <f t="shared" si="168"/>
        <v>0</v>
      </c>
      <c r="BL302" s="20">
        <f t="shared" si="168"/>
        <v>0</v>
      </c>
      <c r="BM302" s="20">
        <f t="shared" si="167"/>
        <v>6.6048785825675582E-2</v>
      </c>
      <c r="BN302" s="20">
        <f t="shared" si="167"/>
        <v>1.8383370523926332E-2</v>
      </c>
      <c r="BO302" s="20">
        <f t="shared" si="167"/>
        <v>0.14632652563716472</v>
      </c>
      <c r="BP302" s="20">
        <f t="shared" si="167"/>
        <v>0</v>
      </c>
      <c r="BQ302" s="20">
        <f t="shared" si="167"/>
        <v>0</v>
      </c>
      <c r="BR302" s="20">
        <f t="shared" si="140"/>
        <v>1.0527812947660807E-2</v>
      </c>
      <c r="BS302" s="20">
        <f t="shared" si="140"/>
        <v>2.0259999767988736E-2</v>
      </c>
      <c r="BT302" s="6"/>
      <c r="BU302" s="6"/>
      <c r="BV302" s="6"/>
      <c r="BW302" s="6">
        <f t="shared" si="150"/>
        <v>0.94600892084415156</v>
      </c>
      <c r="BX302" s="6">
        <f t="shared" si="151"/>
        <v>7.0113935144609993E-3</v>
      </c>
      <c r="BY302" s="6">
        <f t="shared" si="152"/>
        <v>0.22596875275840761</v>
      </c>
      <c r="BZ302" s="6">
        <f t="shared" si="153"/>
        <v>0</v>
      </c>
      <c r="CA302" s="6">
        <f t="shared" si="154"/>
        <v>0</v>
      </c>
      <c r="CB302" s="6">
        <f t="shared" si="155"/>
        <v>0.10123064708217547</v>
      </c>
      <c r="CC302" s="6">
        <f t="shared" si="156"/>
        <v>2.817554434081709E-2</v>
      </c>
      <c r="CD302" s="6">
        <f t="shared" si="157"/>
        <v>0.22426951064070089</v>
      </c>
      <c r="CE302" s="6">
        <f t="shared" si="158"/>
        <v>0</v>
      </c>
      <c r="CF302" s="6">
        <f t="shared" si="159"/>
        <v>0</v>
      </c>
      <c r="CG302" s="6">
        <f t="shared" si="160"/>
        <v>1.6648168701442843E-2</v>
      </c>
      <c r="CH302" s="6">
        <f t="shared" si="161"/>
        <v>3.2038173142467617E-2</v>
      </c>
      <c r="CI302" s="6">
        <f t="shared" si="144"/>
        <v>1.5326647691807138</v>
      </c>
      <c r="CJ302">
        <f t="shared" si="145"/>
        <v>1.5813511110246243</v>
      </c>
    </row>
    <row r="303" spans="1:89" x14ac:dyDescent="0.45">
      <c r="A303" s="7" t="s">
        <v>591</v>
      </c>
      <c r="B303" s="7" t="s">
        <v>402</v>
      </c>
      <c r="C303" s="7">
        <v>15000</v>
      </c>
      <c r="D303" s="7">
        <v>1623.15</v>
      </c>
      <c r="E303" s="7" t="s">
        <v>402</v>
      </c>
      <c r="F303" s="7">
        <f t="shared" si="162"/>
        <v>1500</v>
      </c>
      <c r="G303" s="7">
        <f t="shared" si="163"/>
        <v>1350</v>
      </c>
      <c r="H303" s="15">
        <v>56.84</v>
      </c>
      <c r="I303" s="15">
        <v>0.56000000000000005</v>
      </c>
      <c r="J303" s="15">
        <v>23.04</v>
      </c>
      <c r="K303" s="15"/>
      <c r="L303" s="15"/>
      <c r="M303" s="15">
        <v>4.08</v>
      </c>
      <c r="N303" s="15">
        <v>1.58</v>
      </c>
      <c r="O303" s="15">
        <v>13.9</v>
      </c>
      <c r="P303" s="15"/>
      <c r="Q303" s="15"/>
      <c r="R303" s="15">
        <f t="shared" si="166"/>
        <v>100</v>
      </c>
      <c r="S303" s="15"/>
      <c r="T303" s="12">
        <f t="shared" si="146"/>
        <v>0.3</v>
      </c>
      <c r="U303" s="12">
        <f t="shared" si="146"/>
        <v>1.23</v>
      </c>
      <c r="V303" t="s">
        <v>399</v>
      </c>
      <c r="Y303" s="16">
        <f t="shared" si="147"/>
        <v>101.53</v>
      </c>
      <c r="Z303" s="16"/>
      <c r="AA303" s="7" t="s">
        <v>410</v>
      </c>
      <c r="AB303" t="s">
        <v>166</v>
      </c>
      <c r="AC303" t="s">
        <v>167</v>
      </c>
      <c r="AD303" s="7"/>
      <c r="AE303" s="7"/>
      <c r="AF303" s="17"/>
      <c r="AG303" s="18"/>
      <c r="AH303" s="7">
        <v>15000</v>
      </c>
      <c r="AI303" s="7">
        <v>1623.15</v>
      </c>
      <c r="AJ303" s="7"/>
      <c r="AK303" s="18"/>
      <c r="AL303" s="17"/>
      <c r="AM303" s="18"/>
      <c r="AN303" s="7"/>
      <c r="AO303" s="7"/>
      <c r="AP303" s="7"/>
      <c r="AQ303" s="6"/>
      <c r="AR303" s="7">
        <v>3000</v>
      </c>
      <c r="AS303" s="7">
        <v>12300</v>
      </c>
      <c r="AT303" s="7"/>
      <c r="AU303" s="7"/>
      <c r="AV303" s="12">
        <f t="shared" si="164"/>
        <v>1.23</v>
      </c>
      <c r="AW303" s="19">
        <f t="shared" si="148"/>
        <v>0.82680258585771083</v>
      </c>
      <c r="AX303" s="15">
        <f t="shared" si="149"/>
        <v>0.40319741414228916</v>
      </c>
      <c r="AY303" s="15">
        <f t="shared" si="165"/>
        <v>0.16256815477102862</v>
      </c>
      <c r="AZ303" s="7"/>
      <c r="BA303" s="7"/>
      <c r="BB303" s="7"/>
      <c r="BC303" s="7"/>
      <c r="BD303" s="7"/>
      <c r="BE303" s="15"/>
      <c r="BF303" s="16"/>
      <c r="BG303" s="16"/>
      <c r="BH303" s="20">
        <f t="shared" si="168"/>
        <v>0.61723146500577608</v>
      </c>
      <c r="BI303" s="20">
        <f t="shared" si="168"/>
        <v>4.574642580326904E-3</v>
      </c>
      <c r="BJ303" s="20">
        <f t="shared" si="168"/>
        <v>0.14743521042713029</v>
      </c>
      <c r="BK303" s="20">
        <f t="shared" si="168"/>
        <v>0</v>
      </c>
      <c r="BL303" s="20">
        <f t="shared" si="168"/>
        <v>0</v>
      </c>
      <c r="BM303" s="20">
        <f t="shared" si="167"/>
        <v>6.6048785825675582E-2</v>
      </c>
      <c r="BN303" s="20">
        <f t="shared" si="167"/>
        <v>1.8383370523926332E-2</v>
      </c>
      <c r="BO303" s="20">
        <f t="shared" si="167"/>
        <v>0.14632652563716472</v>
      </c>
      <c r="BP303" s="20">
        <f t="shared" si="167"/>
        <v>0</v>
      </c>
      <c r="BQ303" s="20">
        <f t="shared" si="167"/>
        <v>0</v>
      </c>
      <c r="BR303" s="20">
        <f t="shared" ref="BR303:BS357" si="170">CG303/$CJ303</f>
        <v>1.0555112510684327E-2</v>
      </c>
      <c r="BS303" s="20">
        <f t="shared" si="170"/>
        <v>1.7719446092124048E-2</v>
      </c>
      <c r="BT303" s="6"/>
      <c r="BU303" s="6"/>
      <c r="BV303" s="6"/>
      <c r="BW303" s="6">
        <f t="shared" si="150"/>
        <v>0.94600892084415156</v>
      </c>
      <c r="BX303" s="6">
        <f t="shared" si="151"/>
        <v>7.0113935144609993E-3</v>
      </c>
      <c r="BY303" s="6">
        <f t="shared" si="152"/>
        <v>0.22596875275840761</v>
      </c>
      <c r="BZ303" s="6">
        <f t="shared" si="153"/>
        <v>0</v>
      </c>
      <c r="CA303" s="6">
        <f t="shared" si="154"/>
        <v>0</v>
      </c>
      <c r="CB303" s="6">
        <f t="shared" si="155"/>
        <v>0.10123064708217547</v>
      </c>
      <c r="CC303" s="6">
        <f t="shared" si="156"/>
        <v>2.817554434081709E-2</v>
      </c>
      <c r="CD303" s="6">
        <f t="shared" si="157"/>
        <v>0.22426951064070089</v>
      </c>
      <c r="CE303" s="6">
        <f t="shared" si="158"/>
        <v>0</v>
      </c>
      <c r="CF303" s="6">
        <f t="shared" si="159"/>
        <v>0</v>
      </c>
      <c r="CG303" s="6">
        <f t="shared" si="160"/>
        <v>1.6648168701442843E-2</v>
      </c>
      <c r="CH303" s="6">
        <f t="shared" si="161"/>
        <v>2.7948193592365372E-2</v>
      </c>
      <c r="CI303" s="6">
        <f t="shared" si="144"/>
        <v>1.5326647691807138</v>
      </c>
      <c r="CJ303">
        <f t="shared" si="145"/>
        <v>1.577261131474522</v>
      </c>
    </row>
    <row r="304" spans="1:89" x14ac:dyDescent="0.45">
      <c r="A304" s="7" t="s">
        <v>591</v>
      </c>
      <c r="B304" s="7" t="s">
        <v>402</v>
      </c>
      <c r="C304" s="7">
        <v>15000</v>
      </c>
      <c r="D304" s="7">
        <v>1673.15</v>
      </c>
      <c r="E304" s="7" t="s">
        <v>402</v>
      </c>
      <c r="F304" s="7">
        <f t="shared" si="162"/>
        <v>1500</v>
      </c>
      <c r="G304" s="7">
        <f t="shared" si="163"/>
        <v>1400</v>
      </c>
      <c r="H304" s="15">
        <v>56.84</v>
      </c>
      <c r="I304" s="15">
        <v>0.56000000000000005</v>
      </c>
      <c r="J304" s="15">
        <v>23.04</v>
      </c>
      <c r="K304" s="15"/>
      <c r="L304" s="15"/>
      <c r="M304" s="15">
        <v>4.08</v>
      </c>
      <c r="N304" s="15">
        <v>1.58</v>
      </c>
      <c r="O304" s="15">
        <v>13.9</v>
      </c>
      <c r="P304" s="15"/>
      <c r="Q304" s="15"/>
      <c r="R304" s="15">
        <f t="shared" si="166"/>
        <v>100</v>
      </c>
      <c r="S304" s="15"/>
      <c r="T304" s="12">
        <f t="shared" si="146"/>
        <v>0.3</v>
      </c>
      <c r="U304" s="12">
        <f t="shared" si="146"/>
        <v>1.17</v>
      </c>
      <c r="V304" t="s">
        <v>399</v>
      </c>
      <c r="Y304" s="16">
        <f t="shared" si="147"/>
        <v>101.47</v>
      </c>
      <c r="Z304" s="16"/>
      <c r="AA304" s="7" t="s">
        <v>411</v>
      </c>
      <c r="AB304" t="s">
        <v>166</v>
      </c>
      <c r="AC304" t="s">
        <v>167</v>
      </c>
      <c r="AD304" s="7"/>
      <c r="AE304" s="7"/>
      <c r="AF304" s="17"/>
      <c r="AG304" s="18"/>
      <c r="AH304" s="7">
        <v>15000</v>
      </c>
      <c r="AI304" s="7">
        <v>1673.15</v>
      </c>
      <c r="AJ304" s="7"/>
      <c r="AK304" s="18"/>
      <c r="AL304" s="17"/>
      <c r="AM304" s="18"/>
      <c r="AN304" s="7"/>
      <c r="AO304" s="7"/>
      <c r="AP304" s="7"/>
      <c r="AQ304" s="6"/>
      <c r="AR304" s="7">
        <v>3000</v>
      </c>
      <c r="AS304" s="7">
        <v>11700</v>
      </c>
      <c r="AT304" s="7"/>
      <c r="AU304" s="7"/>
      <c r="AV304" s="12">
        <f t="shared" si="164"/>
        <v>1.17</v>
      </c>
      <c r="AW304" s="19">
        <f t="shared" si="148"/>
        <v>0.82798169317981141</v>
      </c>
      <c r="AX304" s="15">
        <f t="shared" si="149"/>
        <v>0.34201830682018852</v>
      </c>
      <c r="AY304" s="15">
        <f t="shared" si="165"/>
        <v>0.11697652220014862</v>
      </c>
      <c r="AZ304" s="7"/>
      <c r="BA304" s="7"/>
      <c r="BB304" s="7"/>
      <c r="BC304" s="7"/>
      <c r="BD304" s="7"/>
      <c r="BE304" s="15"/>
      <c r="BF304" s="16"/>
      <c r="BG304" s="16"/>
      <c r="BH304" s="20">
        <f t="shared" si="168"/>
        <v>0.61723146500577608</v>
      </c>
      <c r="BI304" s="20">
        <f t="shared" si="168"/>
        <v>4.574642580326904E-3</v>
      </c>
      <c r="BJ304" s="20">
        <f t="shared" si="168"/>
        <v>0.14743521042713029</v>
      </c>
      <c r="BK304" s="20">
        <f t="shared" si="168"/>
        <v>0</v>
      </c>
      <c r="BL304" s="20">
        <f t="shared" si="168"/>
        <v>0</v>
      </c>
      <c r="BM304" s="20">
        <f t="shared" si="167"/>
        <v>6.6048785825675582E-2</v>
      </c>
      <c r="BN304" s="20">
        <f t="shared" si="167"/>
        <v>1.8383370523926332E-2</v>
      </c>
      <c r="BO304" s="20">
        <f t="shared" si="167"/>
        <v>0.14632652563716472</v>
      </c>
      <c r="BP304" s="20">
        <f t="shared" si="167"/>
        <v>0</v>
      </c>
      <c r="BQ304" s="20">
        <f t="shared" si="167"/>
        <v>0</v>
      </c>
      <c r="BR304" s="20">
        <f t="shared" si="170"/>
        <v>1.0564243854561641E-2</v>
      </c>
      <c r="BS304" s="20">
        <f t="shared" si="170"/>
        <v>1.6869664385614245E-2</v>
      </c>
      <c r="BT304" s="6"/>
      <c r="BU304" s="6"/>
      <c r="BV304" s="6"/>
      <c r="BW304" s="6">
        <f t="shared" si="150"/>
        <v>0.94600892084415156</v>
      </c>
      <c r="BX304" s="6">
        <f t="shared" si="151"/>
        <v>7.0113935144609993E-3</v>
      </c>
      <c r="BY304" s="6">
        <f t="shared" si="152"/>
        <v>0.22596875275840761</v>
      </c>
      <c r="BZ304" s="6">
        <f t="shared" si="153"/>
        <v>0</v>
      </c>
      <c r="CA304" s="6">
        <f t="shared" si="154"/>
        <v>0</v>
      </c>
      <c r="CB304" s="6">
        <f t="shared" si="155"/>
        <v>0.10123064708217547</v>
      </c>
      <c r="CC304" s="6">
        <f t="shared" si="156"/>
        <v>2.817554434081709E-2</v>
      </c>
      <c r="CD304" s="6">
        <f t="shared" si="157"/>
        <v>0.22426951064070089</v>
      </c>
      <c r="CE304" s="6">
        <f t="shared" si="158"/>
        <v>0</v>
      </c>
      <c r="CF304" s="6">
        <f t="shared" si="159"/>
        <v>0</v>
      </c>
      <c r="CG304" s="6">
        <f t="shared" si="160"/>
        <v>1.6648168701442843E-2</v>
      </c>
      <c r="CH304" s="6">
        <f t="shared" si="161"/>
        <v>2.6584867075664622E-2</v>
      </c>
      <c r="CI304" s="6">
        <f t="shared" si="144"/>
        <v>1.5326647691807138</v>
      </c>
      <c r="CJ304">
        <f t="shared" si="145"/>
        <v>1.5758978049578212</v>
      </c>
    </row>
    <row r="305" spans="1:88" x14ac:dyDescent="0.45">
      <c r="A305" s="7" t="s">
        <v>591</v>
      </c>
      <c r="B305" s="7" t="s">
        <v>402</v>
      </c>
      <c r="C305" s="7">
        <v>15000</v>
      </c>
      <c r="D305" s="7">
        <v>1723.15</v>
      </c>
      <c r="E305" s="7" t="s">
        <v>402</v>
      </c>
      <c r="F305" s="7">
        <f t="shared" si="162"/>
        <v>1500</v>
      </c>
      <c r="G305" s="7">
        <f t="shared" si="163"/>
        <v>1450</v>
      </c>
      <c r="H305" s="15">
        <v>56.84</v>
      </c>
      <c r="I305" s="15">
        <v>0.56000000000000005</v>
      </c>
      <c r="J305" s="15">
        <v>23.04</v>
      </c>
      <c r="K305" s="15"/>
      <c r="L305" s="15"/>
      <c r="M305" s="15">
        <v>4.08</v>
      </c>
      <c r="N305" s="15">
        <v>1.58</v>
      </c>
      <c r="O305" s="15">
        <v>13.9</v>
      </c>
      <c r="P305" s="15"/>
      <c r="Q305" s="15"/>
      <c r="R305" s="15">
        <f t="shared" si="166"/>
        <v>100</v>
      </c>
      <c r="S305" s="15"/>
      <c r="T305" s="12">
        <f t="shared" si="146"/>
        <v>0.3</v>
      </c>
      <c r="U305" s="12">
        <f t="shared" si="146"/>
        <v>1.17</v>
      </c>
      <c r="V305" t="s">
        <v>399</v>
      </c>
      <c r="Y305" s="16">
        <f t="shared" si="147"/>
        <v>101.47</v>
      </c>
      <c r="Z305" s="16"/>
      <c r="AA305" s="7" t="s">
        <v>412</v>
      </c>
      <c r="AB305" t="s">
        <v>166</v>
      </c>
      <c r="AC305" t="s">
        <v>167</v>
      </c>
      <c r="AD305" s="7"/>
      <c r="AE305" s="7"/>
      <c r="AF305" s="17"/>
      <c r="AG305" s="18"/>
      <c r="AH305" s="7">
        <v>15000</v>
      </c>
      <c r="AI305" s="7">
        <v>1723.15</v>
      </c>
      <c r="AJ305" s="7"/>
      <c r="AK305" s="18"/>
      <c r="AL305" s="17"/>
      <c r="AM305" s="18"/>
      <c r="AN305" s="7"/>
      <c r="AO305" s="7"/>
      <c r="AP305" s="7"/>
      <c r="AQ305" s="6"/>
      <c r="AR305" s="7">
        <v>3000</v>
      </c>
      <c r="AS305" s="7">
        <v>11700</v>
      </c>
      <c r="AT305" s="7"/>
      <c r="AU305" s="7"/>
      <c r="AV305" s="12">
        <f t="shared" si="164"/>
        <v>1.17</v>
      </c>
      <c r="AW305" s="19">
        <f t="shared" si="148"/>
        <v>0.82909658513817563</v>
      </c>
      <c r="AX305" s="15">
        <f t="shared" si="149"/>
        <v>0.34090341486182429</v>
      </c>
      <c r="AY305" s="15">
        <f t="shared" si="165"/>
        <v>0.11621513826445308</v>
      </c>
      <c r="AZ305" s="7"/>
      <c r="BA305" s="7"/>
      <c r="BB305" s="7"/>
      <c r="BC305" s="7"/>
      <c r="BD305" s="7"/>
      <c r="BE305" s="15"/>
      <c r="BF305" s="16"/>
      <c r="BG305" s="16"/>
      <c r="BH305" s="20">
        <f t="shared" si="168"/>
        <v>0.61723146500577608</v>
      </c>
      <c r="BI305" s="20">
        <f t="shared" si="168"/>
        <v>4.574642580326904E-3</v>
      </c>
      <c r="BJ305" s="20">
        <f t="shared" si="168"/>
        <v>0.14743521042713029</v>
      </c>
      <c r="BK305" s="20">
        <f t="shared" si="168"/>
        <v>0</v>
      </c>
      <c r="BL305" s="20">
        <f t="shared" si="168"/>
        <v>0</v>
      </c>
      <c r="BM305" s="20">
        <f t="shared" si="167"/>
        <v>6.6048785825675582E-2</v>
      </c>
      <c r="BN305" s="20">
        <f t="shared" si="167"/>
        <v>1.8383370523926332E-2</v>
      </c>
      <c r="BO305" s="20">
        <f t="shared" si="167"/>
        <v>0.14632652563716472</v>
      </c>
      <c r="BP305" s="20">
        <f t="shared" si="167"/>
        <v>0</v>
      </c>
      <c r="BQ305" s="20">
        <f t="shared" si="167"/>
        <v>0</v>
      </c>
      <c r="BR305" s="20">
        <f t="shared" si="170"/>
        <v>1.0564243854561641E-2</v>
      </c>
      <c r="BS305" s="20">
        <f t="shared" si="170"/>
        <v>1.6869664385614245E-2</v>
      </c>
      <c r="BT305" s="6"/>
      <c r="BU305" s="6"/>
      <c r="BV305" s="6"/>
      <c r="BW305" s="6">
        <f t="shared" si="150"/>
        <v>0.94600892084415156</v>
      </c>
      <c r="BX305" s="6">
        <f t="shared" si="151"/>
        <v>7.0113935144609993E-3</v>
      </c>
      <c r="BY305" s="6">
        <f t="shared" si="152"/>
        <v>0.22596875275840761</v>
      </c>
      <c r="BZ305" s="6">
        <f t="shared" si="153"/>
        <v>0</v>
      </c>
      <c r="CA305" s="6">
        <f t="shared" si="154"/>
        <v>0</v>
      </c>
      <c r="CB305" s="6">
        <f t="shared" si="155"/>
        <v>0.10123064708217547</v>
      </c>
      <c r="CC305" s="6">
        <f t="shared" si="156"/>
        <v>2.817554434081709E-2</v>
      </c>
      <c r="CD305" s="6">
        <f t="shared" si="157"/>
        <v>0.22426951064070089</v>
      </c>
      <c r="CE305" s="6">
        <f t="shared" si="158"/>
        <v>0</v>
      </c>
      <c r="CF305" s="6">
        <f t="shared" si="159"/>
        <v>0</v>
      </c>
      <c r="CG305" s="6">
        <f t="shared" si="160"/>
        <v>1.6648168701442843E-2</v>
      </c>
      <c r="CH305" s="6">
        <f t="shared" si="161"/>
        <v>2.6584867075664622E-2</v>
      </c>
      <c r="CI305" s="6">
        <f t="shared" si="144"/>
        <v>1.5326647691807138</v>
      </c>
      <c r="CJ305">
        <f t="shared" si="145"/>
        <v>1.5758978049578212</v>
      </c>
    </row>
    <row r="306" spans="1:88" x14ac:dyDescent="0.45">
      <c r="A306" s="7" t="s">
        <v>591</v>
      </c>
      <c r="B306" s="7" t="s">
        <v>402</v>
      </c>
      <c r="C306" s="7">
        <v>15000</v>
      </c>
      <c r="D306" s="7">
        <v>1773.15</v>
      </c>
      <c r="E306" s="7" t="s">
        <v>402</v>
      </c>
      <c r="F306" s="7">
        <f t="shared" si="162"/>
        <v>1500</v>
      </c>
      <c r="G306" s="7">
        <f t="shared" si="163"/>
        <v>1500</v>
      </c>
      <c r="H306" s="15">
        <v>56.84</v>
      </c>
      <c r="I306" s="15">
        <v>0.56000000000000005</v>
      </c>
      <c r="J306" s="15">
        <v>23.04</v>
      </c>
      <c r="K306" s="15"/>
      <c r="L306" s="15"/>
      <c r="M306" s="15">
        <v>4.08</v>
      </c>
      <c r="N306" s="15">
        <v>1.58</v>
      </c>
      <c r="O306" s="15">
        <v>13.9</v>
      </c>
      <c r="P306" s="15"/>
      <c r="Q306" s="15"/>
      <c r="R306" s="15">
        <f t="shared" si="166"/>
        <v>100</v>
      </c>
      <c r="S306" s="15"/>
      <c r="T306" s="12">
        <f t="shared" si="146"/>
        <v>0.3</v>
      </c>
      <c r="U306" s="12">
        <f t="shared" si="146"/>
        <v>1.1100000000000001</v>
      </c>
      <c r="V306" t="s">
        <v>399</v>
      </c>
      <c r="Y306" s="16">
        <f t="shared" si="147"/>
        <v>101.41</v>
      </c>
      <c r="Z306" s="16"/>
      <c r="AA306" s="7" t="s">
        <v>413</v>
      </c>
      <c r="AB306" t="s">
        <v>166</v>
      </c>
      <c r="AC306" t="s">
        <v>167</v>
      </c>
      <c r="AD306" s="7"/>
      <c r="AE306" s="7"/>
      <c r="AF306" s="17"/>
      <c r="AG306" s="18"/>
      <c r="AH306" s="7">
        <v>15000</v>
      </c>
      <c r="AI306" s="7">
        <v>1773.15</v>
      </c>
      <c r="AJ306" s="7"/>
      <c r="AK306" s="18"/>
      <c r="AL306" s="17"/>
      <c r="AM306" s="18"/>
      <c r="AN306" s="7"/>
      <c r="AO306" s="7"/>
      <c r="AP306" s="7"/>
      <c r="AQ306" s="6"/>
      <c r="AR306" s="7">
        <v>3000</v>
      </c>
      <c r="AS306" s="7">
        <v>11100</v>
      </c>
      <c r="AT306" s="7"/>
      <c r="AU306" s="7"/>
      <c r="AV306" s="12">
        <f t="shared" si="164"/>
        <v>1.1100000000000001</v>
      </c>
      <c r="AW306" s="19">
        <f t="shared" si="148"/>
        <v>0.83014412143578775</v>
      </c>
      <c r="AX306" s="15">
        <f t="shared" si="149"/>
        <v>0.27985587856421235</v>
      </c>
      <c r="AY306" s="15">
        <f t="shared" si="165"/>
        <v>7.8319312766947161E-2</v>
      </c>
      <c r="AZ306" s="7"/>
      <c r="BA306" s="7"/>
      <c r="BB306" s="7"/>
      <c r="BC306" s="7"/>
      <c r="BD306" s="7"/>
      <c r="BE306" s="15"/>
      <c r="BF306" s="16"/>
      <c r="BG306" s="16"/>
      <c r="BH306" s="20">
        <f t="shared" si="168"/>
        <v>0.61723146500577608</v>
      </c>
      <c r="BI306" s="20">
        <f t="shared" si="168"/>
        <v>4.574642580326904E-3</v>
      </c>
      <c r="BJ306" s="20">
        <f t="shared" si="168"/>
        <v>0.14743521042713029</v>
      </c>
      <c r="BK306" s="20">
        <f t="shared" si="168"/>
        <v>0</v>
      </c>
      <c r="BL306" s="20">
        <f t="shared" si="168"/>
        <v>0</v>
      </c>
      <c r="BM306" s="20">
        <f t="shared" si="167"/>
        <v>6.6048785825675582E-2</v>
      </c>
      <c r="BN306" s="20">
        <f t="shared" si="167"/>
        <v>1.8383370523926332E-2</v>
      </c>
      <c r="BO306" s="20">
        <f t="shared" si="167"/>
        <v>0.14632652563716472</v>
      </c>
      <c r="BP306" s="20">
        <f t="shared" si="167"/>
        <v>0</v>
      </c>
      <c r="BQ306" s="20">
        <f t="shared" si="167"/>
        <v>0</v>
      </c>
      <c r="BR306" s="20">
        <f t="shared" si="170"/>
        <v>1.0573391011370855E-2</v>
      </c>
      <c r="BS306" s="20">
        <f t="shared" si="170"/>
        <v>1.6018411095027048E-2</v>
      </c>
      <c r="BT306" s="6"/>
      <c r="BU306" s="6"/>
      <c r="BV306" s="6"/>
      <c r="BW306" s="6">
        <f t="shared" si="150"/>
        <v>0.94600892084415156</v>
      </c>
      <c r="BX306" s="6">
        <f t="shared" si="151"/>
        <v>7.0113935144609993E-3</v>
      </c>
      <c r="BY306" s="6">
        <f t="shared" si="152"/>
        <v>0.22596875275840761</v>
      </c>
      <c r="BZ306" s="6">
        <f t="shared" si="153"/>
        <v>0</v>
      </c>
      <c r="CA306" s="6">
        <f t="shared" si="154"/>
        <v>0</v>
      </c>
      <c r="CB306" s="6">
        <f t="shared" si="155"/>
        <v>0.10123064708217547</v>
      </c>
      <c r="CC306" s="6">
        <f t="shared" si="156"/>
        <v>2.817554434081709E-2</v>
      </c>
      <c r="CD306" s="6">
        <f t="shared" si="157"/>
        <v>0.22426951064070089</v>
      </c>
      <c r="CE306" s="6">
        <f t="shared" si="158"/>
        <v>0</v>
      </c>
      <c r="CF306" s="6">
        <f t="shared" si="159"/>
        <v>0</v>
      </c>
      <c r="CG306" s="6">
        <f t="shared" si="160"/>
        <v>1.6648168701442843E-2</v>
      </c>
      <c r="CH306" s="6">
        <f t="shared" si="161"/>
        <v>2.5221540558963876E-2</v>
      </c>
      <c r="CI306" s="6">
        <f t="shared" si="144"/>
        <v>1.5326647691807138</v>
      </c>
      <c r="CJ306">
        <f t="shared" si="145"/>
        <v>1.5745344784411206</v>
      </c>
    </row>
    <row r="307" spans="1:88" x14ac:dyDescent="0.45">
      <c r="A307" s="7" t="s">
        <v>591</v>
      </c>
      <c r="B307" s="7" t="s">
        <v>402</v>
      </c>
      <c r="C307" s="7">
        <v>15000</v>
      </c>
      <c r="D307" s="7">
        <v>1823.15</v>
      </c>
      <c r="E307" s="7" t="s">
        <v>402</v>
      </c>
      <c r="F307" s="7">
        <f t="shared" si="162"/>
        <v>1500</v>
      </c>
      <c r="G307" s="7">
        <f t="shared" si="163"/>
        <v>1550</v>
      </c>
      <c r="H307" s="15">
        <v>56.84</v>
      </c>
      <c r="I307" s="15">
        <v>0.56000000000000005</v>
      </c>
      <c r="J307" s="15">
        <v>23.04</v>
      </c>
      <c r="K307" s="15"/>
      <c r="L307" s="15"/>
      <c r="M307" s="15">
        <v>4.08</v>
      </c>
      <c r="N307" s="15">
        <v>1.58</v>
      </c>
      <c r="O307" s="15">
        <v>13.9</v>
      </c>
      <c r="P307" s="15"/>
      <c r="Q307" s="15"/>
      <c r="R307" s="15">
        <f t="shared" si="166"/>
        <v>100</v>
      </c>
      <c r="S307" s="15"/>
      <c r="T307" s="12">
        <f t="shared" si="146"/>
        <v>0.3</v>
      </c>
      <c r="U307" s="12">
        <f t="shared" si="146"/>
        <v>1.08</v>
      </c>
      <c r="V307" t="s">
        <v>399</v>
      </c>
      <c r="Y307" s="16">
        <f t="shared" si="147"/>
        <v>101.38</v>
      </c>
      <c r="Z307" s="16"/>
      <c r="AA307" s="7" t="s">
        <v>414</v>
      </c>
      <c r="AB307" t="s">
        <v>166</v>
      </c>
      <c r="AC307" t="s">
        <v>167</v>
      </c>
      <c r="AD307" s="7"/>
      <c r="AE307" s="7"/>
      <c r="AF307" s="17"/>
      <c r="AG307" s="18"/>
      <c r="AH307" s="7">
        <v>15000</v>
      </c>
      <c r="AI307" s="7">
        <v>1823.15</v>
      </c>
      <c r="AJ307" s="7"/>
      <c r="AK307" s="18"/>
      <c r="AL307" s="17"/>
      <c r="AM307" s="18"/>
      <c r="AN307" s="7"/>
      <c r="AO307" s="7"/>
      <c r="AP307" s="7"/>
      <c r="AQ307" s="6"/>
      <c r="AR307" s="7">
        <v>3000</v>
      </c>
      <c r="AS307" s="7">
        <v>10800</v>
      </c>
      <c r="AT307" s="7"/>
      <c r="AU307" s="7"/>
      <c r="AV307" s="12">
        <f t="shared" si="164"/>
        <v>1.08</v>
      </c>
      <c r="AW307" s="19">
        <f t="shared" si="148"/>
        <v>0.83113619129520988</v>
      </c>
      <c r="AX307" s="15">
        <f t="shared" si="149"/>
        <v>0.24886380870479019</v>
      </c>
      <c r="AY307" s="15">
        <f t="shared" si="165"/>
        <v>6.1933195283054403E-2</v>
      </c>
      <c r="AZ307" s="7"/>
      <c r="BA307" s="7"/>
      <c r="BB307" s="7"/>
      <c r="BC307" s="7"/>
      <c r="BD307" s="7"/>
      <c r="BE307" s="15"/>
      <c r="BF307" s="16"/>
      <c r="BG307" s="16"/>
      <c r="BH307" s="20">
        <f t="shared" si="168"/>
        <v>0.61723146500577608</v>
      </c>
      <c r="BI307" s="20">
        <f t="shared" si="168"/>
        <v>4.574642580326904E-3</v>
      </c>
      <c r="BJ307" s="20">
        <f t="shared" si="168"/>
        <v>0.14743521042713029</v>
      </c>
      <c r="BK307" s="20">
        <f t="shared" si="168"/>
        <v>0</v>
      </c>
      <c r="BL307" s="20">
        <f t="shared" si="168"/>
        <v>0</v>
      </c>
      <c r="BM307" s="20">
        <f t="shared" si="167"/>
        <v>6.6048785825675582E-2</v>
      </c>
      <c r="BN307" s="20">
        <f t="shared" si="167"/>
        <v>1.8383370523926332E-2</v>
      </c>
      <c r="BO307" s="20">
        <f t="shared" si="167"/>
        <v>0.14632652563716472</v>
      </c>
      <c r="BP307" s="20">
        <f t="shared" si="167"/>
        <v>0</v>
      </c>
      <c r="BQ307" s="20">
        <f t="shared" si="167"/>
        <v>0</v>
      </c>
      <c r="BR307" s="20">
        <f t="shared" si="170"/>
        <v>1.0577970532466535E-2</v>
      </c>
      <c r="BS307" s="20">
        <f t="shared" si="170"/>
        <v>1.5592231410637789E-2</v>
      </c>
      <c r="BT307" s="6"/>
      <c r="BU307" s="6"/>
      <c r="BV307" s="6"/>
      <c r="BW307" s="6">
        <f t="shared" si="150"/>
        <v>0.94600892084415156</v>
      </c>
      <c r="BX307" s="6">
        <f t="shared" si="151"/>
        <v>7.0113935144609993E-3</v>
      </c>
      <c r="BY307" s="6">
        <f t="shared" si="152"/>
        <v>0.22596875275840761</v>
      </c>
      <c r="BZ307" s="6">
        <f t="shared" si="153"/>
        <v>0</v>
      </c>
      <c r="CA307" s="6">
        <f t="shared" si="154"/>
        <v>0</v>
      </c>
      <c r="CB307" s="6">
        <f t="shared" si="155"/>
        <v>0.10123064708217547</v>
      </c>
      <c r="CC307" s="6">
        <f t="shared" si="156"/>
        <v>2.817554434081709E-2</v>
      </c>
      <c r="CD307" s="6">
        <f t="shared" si="157"/>
        <v>0.22426951064070089</v>
      </c>
      <c r="CE307" s="6">
        <f t="shared" si="158"/>
        <v>0</v>
      </c>
      <c r="CF307" s="6">
        <f t="shared" si="159"/>
        <v>0</v>
      </c>
      <c r="CG307" s="6">
        <f t="shared" si="160"/>
        <v>1.6648168701442843E-2</v>
      </c>
      <c r="CH307" s="6">
        <f t="shared" si="161"/>
        <v>2.4539877300613501E-2</v>
      </c>
      <c r="CI307" s="6">
        <f t="shared" si="144"/>
        <v>1.5326647691807138</v>
      </c>
      <c r="CJ307">
        <f t="shared" si="145"/>
        <v>1.5738528151827702</v>
      </c>
    </row>
    <row r="308" spans="1:88" x14ac:dyDescent="0.45">
      <c r="A308" s="7" t="s">
        <v>591</v>
      </c>
      <c r="B308" s="7" t="s">
        <v>402</v>
      </c>
      <c r="C308" s="7">
        <v>20000</v>
      </c>
      <c r="D308" s="7">
        <v>1573.15</v>
      </c>
      <c r="E308" s="7" t="s">
        <v>402</v>
      </c>
      <c r="F308" s="7">
        <f t="shared" si="162"/>
        <v>2000</v>
      </c>
      <c r="G308" s="7">
        <f t="shared" si="163"/>
        <v>1300</v>
      </c>
      <c r="H308" s="15">
        <v>56.84</v>
      </c>
      <c r="I308" s="15">
        <v>0.56000000000000005</v>
      </c>
      <c r="J308" s="15">
        <v>23.04</v>
      </c>
      <c r="K308" s="15"/>
      <c r="L308" s="15"/>
      <c r="M308" s="15">
        <v>4.08</v>
      </c>
      <c r="N308" s="15">
        <v>1.58</v>
      </c>
      <c r="O308" s="15">
        <v>13.9</v>
      </c>
      <c r="P308" s="15"/>
      <c r="Q308" s="15"/>
      <c r="R308" s="15">
        <f t="shared" si="166"/>
        <v>100</v>
      </c>
      <c r="S308" s="15"/>
      <c r="T308" s="12">
        <f t="shared" si="146"/>
        <v>0.3</v>
      </c>
      <c r="U308" s="12">
        <f t="shared" si="146"/>
        <v>1.99</v>
      </c>
      <c r="V308" t="s">
        <v>399</v>
      </c>
      <c r="Y308" s="16">
        <f t="shared" si="147"/>
        <v>102.28999999999999</v>
      </c>
      <c r="Z308" s="16"/>
      <c r="AA308" s="7" t="s">
        <v>415</v>
      </c>
      <c r="AB308" t="s">
        <v>166</v>
      </c>
      <c r="AC308" t="s">
        <v>167</v>
      </c>
      <c r="AD308" s="7"/>
      <c r="AE308" s="7"/>
      <c r="AF308" s="17"/>
      <c r="AG308" s="18"/>
      <c r="AH308" s="7">
        <v>20000</v>
      </c>
      <c r="AI308" s="7">
        <v>1573.15</v>
      </c>
      <c r="AJ308" s="7"/>
      <c r="AK308" s="18"/>
      <c r="AL308" s="17"/>
      <c r="AM308" s="18"/>
      <c r="AN308" s="7"/>
      <c r="AO308" s="7"/>
      <c r="AP308" s="7"/>
      <c r="AQ308" s="6"/>
      <c r="AR308" s="7">
        <v>3000</v>
      </c>
      <c r="AS308" s="7">
        <v>19900</v>
      </c>
      <c r="AT308" s="7"/>
      <c r="AU308" s="7"/>
      <c r="AV308" s="12">
        <f t="shared" si="164"/>
        <v>1.99</v>
      </c>
      <c r="AW308" s="19">
        <f t="shared" si="148"/>
        <v>1.1029994301694386</v>
      </c>
      <c r="AX308" s="15">
        <f t="shared" si="149"/>
        <v>0.88700056983056141</v>
      </c>
      <c r="AY308" s="15">
        <f t="shared" si="165"/>
        <v>0.78677001087974063</v>
      </c>
      <c r="AZ308" s="7"/>
      <c r="BA308" s="7"/>
      <c r="BB308" s="7"/>
      <c r="BC308" s="7"/>
      <c r="BD308" s="7"/>
      <c r="BE308" s="15"/>
      <c r="BF308" s="16"/>
      <c r="BG308" s="16"/>
      <c r="BH308" s="20">
        <f t="shared" si="168"/>
        <v>0.61723146500577608</v>
      </c>
      <c r="BI308" s="20">
        <f t="shared" si="168"/>
        <v>4.574642580326904E-3</v>
      </c>
      <c r="BJ308" s="20">
        <f t="shared" si="168"/>
        <v>0.14743521042713029</v>
      </c>
      <c r="BK308" s="20">
        <f t="shared" si="168"/>
        <v>0</v>
      </c>
      <c r="BL308" s="20">
        <f t="shared" si="168"/>
        <v>0</v>
      </c>
      <c r="BM308" s="20">
        <f t="shared" si="167"/>
        <v>6.6048785825675582E-2</v>
      </c>
      <c r="BN308" s="20">
        <f t="shared" si="167"/>
        <v>1.8383370523926332E-2</v>
      </c>
      <c r="BO308" s="20">
        <f t="shared" si="167"/>
        <v>0.14632652563716472</v>
      </c>
      <c r="BP308" s="20">
        <f t="shared" si="167"/>
        <v>0</v>
      </c>
      <c r="BQ308" s="20">
        <f t="shared" si="167"/>
        <v>0</v>
      </c>
      <c r="BR308" s="20">
        <f t="shared" si="170"/>
        <v>1.0440800355172454E-2</v>
      </c>
      <c r="BS308" s="20">
        <f t="shared" si="170"/>
        <v>2.8357571201727879E-2</v>
      </c>
      <c r="BT308" s="6"/>
      <c r="BU308" s="6"/>
      <c r="BV308" s="6"/>
      <c r="BW308" s="6">
        <f t="shared" si="150"/>
        <v>0.94600892084415156</v>
      </c>
      <c r="BX308" s="6">
        <f t="shared" si="151"/>
        <v>7.0113935144609993E-3</v>
      </c>
      <c r="BY308" s="6">
        <f t="shared" si="152"/>
        <v>0.22596875275840761</v>
      </c>
      <c r="BZ308" s="6">
        <f t="shared" si="153"/>
        <v>0</v>
      </c>
      <c r="CA308" s="6">
        <f t="shared" si="154"/>
        <v>0</v>
      </c>
      <c r="CB308" s="6">
        <f t="shared" si="155"/>
        <v>0.10123064708217547</v>
      </c>
      <c r="CC308" s="6">
        <f t="shared" si="156"/>
        <v>2.817554434081709E-2</v>
      </c>
      <c r="CD308" s="6">
        <f t="shared" si="157"/>
        <v>0.22426951064070089</v>
      </c>
      <c r="CE308" s="6">
        <f t="shared" si="158"/>
        <v>0</v>
      </c>
      <c r="CF308" s="6">
        <f t="shared" si="159"/>
        <v>0</v>
      </c>
      <c r="CG308" s="6">
        <f t="shared" si="160"/>
        <v>1.6648168701442843E-2</v>
      </c>
      <c r="CH308" s="6">
        <f t="shared" si="161"/>
        <v>4.521699613724154E-2</v>
      </c>
      <c r="CI308" s="6">
        <f t="shared" si="144"/>
        <v>1.5326647691807138</v>
      </c>
      <c r="CJ308">
        <f t="shared" si="145"/>
        <v>1.5945299340193981</v>
      </c>
    </row>
    <row r="309" spans="1:88" x14ac:dyDescent="0.45">
      <c r="A309" s="7" t="s">
        <v>591</v>
      </c>
      <c r="B309" s="7" t="s">
        <v>402</v>
      </c>
      <c r="C309" s="7">
        <v>20000</v>
      </c>
      <c r="D309" s="7">
        <v>1623.15</v>
      </c>
      <c r="E309" s="7" t="s">
        <v>402</v>
      </c>
      <c r="F309" s="7">
        <f t="shared" si="162"/>
        <v>2000</v>
      </c>
      <c r="G309" s="7">
        <f t="shared" si="163"/>
        <v>1350</v>
      </c>
      <c r="H309" s="15">
        <v>56.84</v>
      </c>
      <c r="I309" s="15">
        <v>0.56000000000000005</v>
      </c>
      <c r="J309" s="15">
        <v>23.04</v>
      </c>
      <c r="K309" s="15"/>
      <c r="L309" s="15"/>
      <c r="M309" s="15">
        <v>4.08</v>
      </c>
      <c r="N309" s="15">
        <v>1.58</v>
      </c>
      <c r="O309" s="15">
        <v>13.9</v>
      </c>
      <c r="P309" s="15"/>
      <c r="Q309" s="15"/>
      <c r="R309" s="15">
        <f t="shared" si="166"/>
        <v>100</v>
      </c>
      <c r="S309" s="15"/>
      <c r="T309" s="12">
        <f t="shared" si="146"/>
        <v>0.3</v>
      </c>
      <c r="U309" s="12">
        <f t="shared" si="146"/>
        <v>1.91</v>
      </c>
      <c r="V309" t="s">
        <v>399</v>
      </c>
      <c r="Y309" s="16">
        <f t="shared" si="147"/>
        <v>102.21</v>
      </c>
      <c r="Z309" s="16"/>
      <c r="AA309" s="7" t="s">
        <v>416</v>
      </c>
      <c r="AB309" t="s">
        <v>166</v>
      </c>
      <c r="AC309" t="s">
        <v>167</v>
      </c>
      <c r="AD309" s="7"/>
      <c r="AE309" s="7"/>
      <c r="AF309" s="17"/>
      <c r="AG309" s="18"/>
      <c r="AH309" s="7">
        <v>20000</v>
      </c>
      <c r="AI309" s="7">
        <v>1623.15</v>
      </c>
      <c r="AJ309" s="7"/>
      <c r="AK309" s="18"/>
      <c r="AL309" s="17"/>
      <c r="AM309" s="18"/>
      <c r="AN309" s="7"/>
      <c r="AO309" s="7"/>
      <c r="AP309" s="7"/>
      <c r="AQ309" s="6"/>
      <c r="AR309" s="7">
        <v>3000</v>
      </c>
      <c r="AS309" s="7">
        <v>19100</v>
      </c>
      <c r="AT309" s="7"/>
      <c r="AU309" s="7"/>
      <c r="AV309" s="12">
        <f t="shared" si="164"/>
        <v>1.91</v>
      </c>
      <c r="AW309" s="19">
        <f t="shared" si="148"/>
        <v>1.1046720150808678</v>
      </c>
      <c r="AX309" s="15">
        <f t="shared" si="149"/>
        <v>0.80532798491913216</v>
      </c>
      <c r="AY309" s="15">
        <f t="shared" si="165"/>
        <v>0.64855316329391</v>
      </c>
      <c r="AZ309" s="7"/>
      <c r="BA309" s="7"/>
      <c r="BB309" s="7"/>
      <c r="BC309" s="7"/>
      <c r="BD309" s="7"/>
      <c r="BE309" s="15"/>
      <c r="BF309" s="16"/>
      <c r="BG309" s="16"/>
      <c r="BH309" s="20">
        <f t="shared" si="168"/>
        <v>0.61723146500577608</v>
      </c>
      <c r="BI309" s="20">
        <f t="shared" si="168"/>
        <v>4.574642580326904E-3</v>
      </c>
      <c r="BJ309" s="20">
        <f t="shared" si="168"/>
        <v>0.14743521042713029</v>
      </c>
      <c r="BK309" s="20">
        <f t="shared" si="168"/>
        <v>0</v>
      </c>
      <c r="BL309" s="20">
        <f t="shared" si="168"/>
        <v>0</v>
      </c>
      <c r="BM309" s="20">
        <f t="shared" si="167"/>
        <v>6.6048785825675582E-2</v>
      </c>
      <c r="BN309" s="20">
        <f t="shared" si="167"/>
        <v>1.8383370523926332E-2</v>
      </c>
      <c r="BO309" s="20">
        <f t="shared" si="167"/>
        <v>0.14632652563716472</v>
      </c>
      <c r="BP309" s="20">
        <f t="shared" si="167"/>
        <v>0</v>
      </c>
      <c r="BQ309" s="20">
        <f t="shared" si="167"/>
        <v>0</v>
      </c>
      <c r="BR309" s="20">
        <f t="shared" si="170"/>
        <v>1.0452716481881456E-2</v>
      </c>
      <c r="BS309" s="20">
        <f t="shared" si="170"/>
        <v>2.7248631857660556E-2</v>
      </c>
      <c r="BT309" s="6"/>
      <c r="BU309" s="6"/>
      <c r="BV309" s="6"/>
      <c r="BW309" s="6">
        <f t="shared" si="150"/>
        <v>0.94600892084415156</v>
      </c>
      <c r="BX309" s="6">
        <f t="shared" si="151"/>
        <v>7.0113935144609993E-3</v>
      </c>
      <c r="BY309" s="6">
        <f t="shared" si="152"/>
        <v>0.22596875275840761</v>
      </c>
      <c r="BZ309" s="6">
        <f t="shared" si="153"/>
        <v>0</v>
      </c>
      <c r="CA309" s="6">
        <f t="shared" si="154"/>
        <v>0</v>
      </c>
      <c r="CB309" s="6">
        <f t="shared" si="155"/>
        <v>0.10123064708217547</v>
      </c>
      <c r="CC309" s="6">
        <f t="shared" si="156"/>
        <v>2.817554434081709E-2</v>
      </c>
      <c r="CD309" s="6">
        <f t="shared" si="157"/>
        <v>0.22426951064070089</v>
      </c>
      <c r="CE309" s="6">
        <f t="shared" si="158"/>
        <v>0</v>
      </c>
      <c r="CF309" s="6">
        <f t="shared" si="159"/>
        <v>0</v>
      </c>
      <c r="CG309" s="6">
        <f t="shared" si="160"/>
        <v>1.6648168701442843E-2</v>
      </c>
      <c r="CH309" s="6">
        <f t="shared" si="161"/>
        <v>4.3399227448307202E-2</v>
      </c>
      <c r="CI309" s="6">
        <f t="shared" si="144"/>
        <v>1.5326647691807138</v>
      </c>
      <c r="CJ309">
        <f t="shared" si="145"/>
        <v>1.5927121653304639</v>
      </c>
    </row>
    <row r="310" spans="1:88" x14ac:dyDescent="0.45">
      <c r="A310" s="7" t="s">
        <v>591</v>
      </c>
      <c r="B310" s="7" t="s">
        <v>402</v>
      </c>
      <c r="C310" s="7">
        <v>20000</v>
      </c>
      <c r="D310" s="7">
        <v>1673.15</v>
      </c>
      <c r="E310" s="7" t="s">
        <v>402</v>
      </c>
      <c r="F310" s="7">
        <f t="shared" si="162"/>
        <v>2000</v>
      </c>
      <c r="G310" s="7">
        <f t="shared" si="163"/>
        <v>1400</v>
      </c>
      <c r="H310" s="15">
        <v>56.84</v>
      </c>
      <c r="I310" s="15">
        <v>0.56000000000000005</v>
      </c>
      <c r="J310" s="15">
        <v>23.04</v>
      </c>
      <c r="K310" s="15"/>
      <c r="L310" s="15"/>
      <c r="M310" s="15">
        <v>4.08</v>
      </c>
      <c r="N310" s="15">
        <v>1.58</v>
      </c>
      <c r="O310" s="15">
        <v>13.9</v>
      </c>
      <c r="P310" s="15"/>
      <c r="Q310" s="15"/>
      <c r="R310" s="15">
        <f t="shared" si="166"/>
        <v>100</v>
      </c>
      <c r="S310" s="15"/>
      <c r="T310" s="12">
        <f t="shared" si="146"/>
        <v>0.3</v>
      </c>
      <c r="U310" s="12">
        <f t="shared" si="146"/>
        <v>1.66</v>
      </c>
      <c r="V310" t="s">
        <v>399</v>
      </c>
      <c r="Y310" s="16">
        <f t="shared" si="147"/>
        <v>101.96</v>
      </c>
      <c r="Z310" s="16"/>
      <c r="AA310" s="7" t="s">
        <v>417</v>
      </c>
      <c r="AB310" t="s">
        <v>166</v>
      </c>
      <c r="AC310" t="s">
        <v>167</v>
      </c>
      <c r="AD310" s="7"/>
      <c r="AE310" s="7"/>
      <c r="AF310" s="17"/>
      <c r="AG310" s="18"/>
      <c r="AH310" s="7">
        <v>20000</v>
      </c>
      <c r="AI310" s="7">
        <v>1673.15</v>
      </c>
      <c r="AJ310" s="7"/>
      <c r="AK310" s="18"/>
      <c r="AL310" s="17"/>
      <c r="AM310" s="18"/>
      <c r="AN310" s="7"/>
      <c r="AO310" s="7"/>
      <c r="AP310" s="7"/>
      <c r="AQ310" s="6"/>
      <c r="AR310" s="7">
        <v>3000</v>
      </c>
      <c r="AS310" s="7">
        <v>16600</v>
      </c>
      <c r="AT310" s="7"/>
      <c r="AU310" s="7"/>
      <c r="AV310" s="12">
        <f t="shared" si="164"/>
        <v>1.66</v>
      </c>
      <c r="AW310" s="19">
        <f t="shared" si="148"/>
        <v>1.1062317989176365</v>
      </c>
      <c r="AX310" s="15">
        <f t="shared" si="149"/>
        <v>0.55376820108236346</v>
      </c>
      <c r="AY310" s="15">
        <f t="shared" si="165"/>
        <v>0.30665922052999695</v>
      </c>
      <c r="AZ310" s="7"/>
      <c r="BA310" s="7"/>
      <c r="BB310" s="7"/>
      <c r="BC310" s="7"/>
      <c r="BD310" s="7"/>
      <c r="BE310" s="15"/>
      <c r="BF310" s="16"/>
      <c r="BG310" s="16"/>
      <c r="BH310" s="20">
        <f t="shared" si="168"/>
        <v>0.61723146500577608</v>
      </c>
      <c r="BI310" s="20">
        <f t="shared" si="168"/>
        <v>4.574642580326904E-3</v>
      </c>
      <c r="BJ310" s="20">
        <f t="shared" si="168"/>
        <v>0.14743521042713029</v>
      </c>
      <c r="BK310" s="20">
        <f t="shared" si="168"/>
        <v>0</v>
      </c>
      <c r="BL310" s="20">
        <f t="shared" si="168"/>
        <v>0</v>
      </c>
      <c r="BM310" s="20">
        <f t="shared" si="167"/>
        <v>6.6048785825675582E-2</v>
      </c>
      <c r="BN310" s="20">
        <f t="shared" si="167"/>
        <v>1.8383370523926332E-2</v>
      </c>
      <c r="BO310" s="20">
        <f t="shared" si="167"/>
        <v>0.14632652563716472</v>
      </c>
      <c r="BP310" s="20">
        <f t="shared" si="167"/>
        <v>0</v>
      </c>
      <c r="BQ310" s="20">
        <f t="shared" si="167"/>
        <v>0</v>
      </c>
      <c r="BR310" s="20">
        <f t="shared" si="170"/>
        <v>1.0490130316847774E-2</v>
      </c>
      <c r="BS310" s="20">
        <f t="shared" si="170"/>
        <v>2.3766823160943029E-2</v>
      </c>
      <c r="BT310" s="6"/>
      <c r="BU310" s="6"/>
      <c r="BV310" s="6"/>
      <c r="BW310" s="6">
        <f t="shared" si="150"/>
        <v>0.94600892084415156</v>
      </c>
      <c r="BX310" s="6">
        <f t="shared" si="151"/>
        <v>7.0113935144609993E-3</v>
      </c>
      <c r="BY310" s="6">
        <f t="shared" si="152"/>
        <v>0.22596875275840761</v>
      </c>
      <c r="BZ310" s="6">
        <f t="shared" si="153"/>
        <v>0</v>
      </c>
      <c r="CA310" s="6">
        <f t="shared" si="154"/>
        <v>0</v>
      </c>
      <c r="CB310" s="6">
        <f t="shared" si="155"/>
        <v>0.10123064708217547</v>
      </c>
      <c r="CC310" s="6">
        <f t="shared" si="156"/>
        <v>2.817554434081709E-2</v>
      </c>
      <c r="CD310" s="6">
        <f t="shared" si="157"/>
        <v>0.22426951064070089</v>
      </c>
      <c r="CE310" s="6">
        <f t="shared" si="158"/>
        <v>0</v>
      </c>
      <c r="CF310" s="6">
        <f t="shared" si="159"/>
        <v>0</v>
      </c>
      <c r="CG310" s="6">
        <f t="shared" si="160"/>
        <v>1.6648168701442843E-2</v>
      </c>
      <c r="CH310" s="6">
        <f t="shared" si="161"/>
        <v>3.771870029538741E-2</v>
      </c>
      <c r="CI310" s="6">
        <f t="shared" si="144"/>
        <v>1.5326647691807138</v>
      </c>
      <c r="CJ310">
        <f t="shared" si="145"/>
        <v>1.587031638177544</v>
      </c>
    </row>
    <row r="311" spans="1:88" x14ac:dyDescent="0.45">
      <c r="A311" s="7" t="s">
        <v>591</v>
      </c>
      <c r="B311" s="7" t="s">
        <v>402</v>
      </c>
      <c r="C311" s="7">
        <v>20000</v>
      </c>
      <c r="D311" s="7">
        <v>1673.15</v>
      </c>
      <c r="E311" s="7" t="s">
        <v>402</v>
      </c>
      <c r="F311" s="7">
        <f t="shared" si="162"/>
        <v>2000</v>
      </c>
      <c r="G311" s="7">
        <f t="shared" si="163"/>
        <v>1400</v>
      </c>
      <c r="H311" s="15">
        <v>56.84</v>
      </c>
      <c r="I311" s="15">
        <v>0.56000000000000005</v>
      </c>
      <c r="J311" s="15">
        <v>23.04</v>
      </c>
      <c r="K311" s="15"/>
      <c r="L311" s="15"/>
      <c r="M311" s="15">
        <v>4.08</v>
      </c>
      <c r="N311" s="15">
        <v>1.58</v>
      </c>
      <c r="O311" s="15">
        <v>13.9</v>
      </c>
      <c r="P311" s="15"/>
      <c r="Q311" s="15"/>
      <c r="R311" s="15">
        <f t="shared" si="166"/>
        <v>100</v>
      </c>
      <c r="S311" s="15"/>
      <c r="T311" s="12">
        <f t="shared" si="146"/>
        <v>0.3</v>
      </c>
      <c r="U311" s="12">
        <f t="shared" si="146"/>
        <v>1.74</v>
      </c>
      <c r="V311" t="s">
        <v>399</v>
      </c>
      <c r="Y311" s="16">
        <f t="shared" si="147"/>
        <v>102.03999999999999</v>
      </c>
      <c r="Z311" s="16"/>
      <c r="AA311" s="7" t="s">
        <v>418</v>
      </c>
      <c r="AB311" t="s">
        <v>166</v>
      </c>
      <c r="AC311" t="s">
        <v>167</v>
      </c>
      <c r="AD311" s="7"/>
      <c r="AE311" s="7"/>
      <c r="AF311" s="17"/>
      <c r="AG311" s="18"/>
      <c r="AH311" s="7">
        <v>20000</v>
      </c>
      <c r="AI311" s="7">
        <v>1673.15</v>
      </c>
      <c r="AJ311" s="7"/>
      <c r="AK311" s="18"/>
      <c r="AL311" s="17"/>
      <c r="AM311" s="18"/>
      <c r="AN311" s="7"/>
      <c r="AO311" s="7"/>
      <c r="AP311" s="7"/>
      <c r="AQ311" s="6"/>
      <c r="AR311" s="7">
        <v>3000</v>
      </c>
      <c r="AS311" s="7">
        <v>17400</v>
      </c>
      <c r="AT311" s="7"/>
      <c r="AU311" s="7"/>
      <c r="AV311" s="12">
        <f t="shared" si="164"/>
        <v>1.74</v>
      </c>
      <c r="AW311" s="19">
        <f t="shared" si="148"/>
        <v>1.1062376760038533</v>
      </c>
      <c r="AX311" s="15">
        <f t="shared" si="149"/>
        <v>0.63376232399614674</v>
      </c>
      <c r="AY311" s="15">
        <f t="shared" si="165"/>
        <v>0.40165468331699689</v>
      </c>
      <c r="AZ311" s="7"/>
      <c r="BA311" s="7"/>
      <c r="BB311" s="7"/>
      <c r="BC311" s="7"/>
      <c r="BD311" s="7"/>
      <c r="BE311" s="15"/>
      <c r="BF311" s="16"/>
      <c r="BG311" s="16"/>
      <c r="BH311" s="20">
        <f t="shared" si="168"/>
        <v>0.61723146500577608</v>
      </c>
      <c r="BI311" s="20">
        <f t="shared" si="168"/>
        <v>4.574642580326904E-3</v>
      </c>
      <c r="BJ311" s="20">
        <f t="shared" si="168"/>
        <v>0.14743521042713029</v>
      </c>
      <c r="BK311" s="20">
        <f t="shared" si="168"/>
        <v>0</v>
      </c>
      <c r="BL311" s="20">
        <f t="shared" si="168"/>
        <v>0</v>
      </c>
      <c r="BM311" s="20">
        <f t="shared" si="167"/>
        <v>6.6048785825675582E-2</v>
      </c>
      <c r="BN311" s="20">
        <f t="shared" si="167"/>
        <v>1.8383370523926332E-2</v>
      </c>
      <c r="BO311" s="20">
        <f t="shared" si="167"/>
        <v>0.14632652563716472</v>
      </c>
      <c r="BP311" s="20">
        <f t="shared" si="167"/>
        <v>0</v>
      </c>
      <c r="BQ311" s="20">
        <f t="shared" si="167"/>
        <v>0</v>
      </c>
      <c r="BR311" s="20">
        <f t="shared" si="170"/>
        <v>1.0478128782687017E-2</v>
      </c>
      <c r="BS311" s="20">
        <f t="shared" si="170"/>
        <v>2.4883710698734747E-2</v>
      </c>
      <c r="BT311" s="6"/>
      <c r="BU311" s="6"/>
      <c r="BV311" s="6"/>
      <c r="BW311" s="6">
        <f t="shared" si="150"/>
        <v>0.94600892084415156</v>
      </c>
      <c r="BX311" s="6">
        <f t="shared" si="151"/>
        <v>7.0113935144609993E-3</v>
      </c>
      <c r="BY311" s="6">
        <f t="shared" si="152"/>
        <v>0.22596875275840761</v>
      </c>
      <c r="BZ311" s="6">
        <f t="shared" si="153"/>
        <v>0</v>
      </c>
      <c r="CA311" s="6">
        <f t="shared" si="154"/>
        <v>0</v>
      </c>
      <c r="CB311" s="6">
        <f t="shared" si="155"/>
        <v>0.10123064708217547</v>
      </c>
      <c r="CC311" s="6">
        <f t="shared" si="156"/>
        <v>2.817554434081709E-2</v>
      </c>
      <c r="CD311" s="6">
        <f t="shared" si="157"/>
        <v>0.22426951064070089</v>
      </c>
      <c r="CE311" s="6">
        <f t="shared" si="158"/>
        <v>0</v>
      </c>
      <c r="CF311" s="6">
        <f t="shared" si="159"/>
        <v>0</v>
      </c>
      <c r="CG311" s="6">
        <f t="shared" si="160"/>
        <v>1.6648168701442843E-2</v>
      </c>
      <c r="CH311" s="6">
        <f t="shared" si="161"/>
        <v>3.9536468984321747E-2</v>
      </c>
      <c r="CI311" s="6">
        <f t="shared" si="144"/>
        <v>1.5326647691807138</v>
      </c>
      <c r="CJ311">
        <f t="shared" si="145"/>
        <v>1.5888494068664785</v>
      </c>
    </row>
    <row r="312" spans="1:88" x14ac:dyDescent="0.45">
      <c r="A312" s="7" t="s">
        <v>591</v>
      </c>
      <c r="B312" s="7" t="s">
        <v>402</v>
      </c>
      <c r="C312" s="7">
        <v>20000</v>
      </c>
      <c r="D312" s="7">
        <v>1673.15</v>
      </c>
      <c r="E312" s="7" t="s">
        <v>402</v>
      </c>
      <c r="F312" s="7">
        <f t="shared" si="162"/>
        <v>2000</v>
      </c>
      <c r="G312" s="7">
        <f t="shared" si="163"/>
        <v>1400</v>
      </c>
      <c r="H312" s="15">
        <v>56.84</v>
      </c>
      <c r="I312" s="15">
        <v>0.56000000000000005</v>
      </c>
      <c r="J312" s="15">
        <v>23.04</v>
      </c>
      <c r="K312" s="15"/>
      <c r="L312" s="15"/>
      <c r="M312" s="15">
        <v>4.08</v>
      </c>
      <c r="N312" s="15">
        <v>1.58</v>
      </c>
      <c r="O312" s="15">
        <v>13.9</v>
      </c>
      <c r="P312" s="15"/>
      <c r="Q312" s="15"/>
      <c r="R312" s="15">
        <f t="shared" si="166"/>
        <v>100</v>
      </c>
      <c r="S312" s="15"/>
      <c r="T312" s="12">
        <f t="shared" si="146"/>
        <v>0.3</v>
      </c>
      <c r="U312" s="12">
        <f t="shared" si="146"/>
        <v>1.93</v>
      </c>
      <c r="V312" t="s">
        <v>399</v>
      </c>
      <c r="Y312" s="16">
        <f t="shared" si="147"/>
        <v>102.23</v>
      </c>
      <c r="Z312" s="16"/>
      <c r="AA312" s="7" t="s">
        <v>419</v>
      </c>
      <c r="AB312" t="s">
        <v>166</v>
      </c>
      <c r="AC312" t="s">
        <v>167</v>
      </c>
      <c r="AD312" s="7"/>
      <c r="AE312" s="7"/>
      <c r="AF312" s="17"/>
      <c r="AG312" s="18"/>
      <c r="AH312" s="7">
        <v>20000</v>
      </c>
      <c r="AI312" s="7">
        <v>1673.15</v>
      </c>
      <c r="AJ312" s="7"/>
      <c r="AK312" s="18"/>
      <c r="AL312" s="17"/>
      <c r="AM312" s="18"/>
      <c r="AN312" s="7"/>
      <c r="AO312" s="7"/>
      <c r="AP312" s="7"/>
      <c r="AQ312" s="6"/>
      <c r="AR312" s="7">
        <v>3000</v>
      </c>
      <c r="AS312" s="7">
        <v>19300</v>
      </c>
      <c r="AT312" s="7"/>
      <c r="AU312" s="7"/>
      <c r="AV312" s="12">
        <f t="shared" si="164"/>
        <v>1.93</v>
      </c>
      <c r="AW312" s="19">
        <f t="shared" si="148"/>
        <v>1.1062515803338153</v>
      </c>
      <c r="AX312" s="15">
        <f t="shared" si="149"/>
        <v>0.82374841966618462</v>
      </c>
      <c r="AY312" s="15">
        <f t="shared" si="165"/>
        <v>0.67856145890253661</v>
      </c>
      <c r="AZ312" s="7"/>
      <c r="BA312" s="7"/>
      <c r="BB312" s="7"/>
      <c r="BC312" s="7"/>
      <c r="BD312" s="7"/>
      <c r="BE312" s="15"/>
      <c r="BF312" s="16"/>
      <c r="BG312" s="16"/>
      <c r="BH312" s="20">
        <f t="shared" si="168"/>
        <v>0.61723146500577608</v>
      </c>
      <c r="BI312" s="20">
        <f t="shared" si="168"/>
        <v>4.574642580326904E-3</v>
      </c>
      <c r="BJ312" s="20">
        <f t="shared" si="168"/>
        <v>0.14743521042713029</v>
      </c>
      <c r="BK312" s="20">
        <f t="shared" si="168"/>
        <v>0</v>
      </c>
      <c r="BL312" s="20">
        <f t="shared" si="168"/>
        <v>0</v>
      </c>
      <c r="BM312" s="20">
        <f t="shared" si="167"/>
        <v>6.6048785825675582E-2</v>
      </c>
      <c r="BN312" s="20">
        <f t="shared" si="167"/>
        <v>1.8383370523926332E-2</v>
      </c>
      <c r="BO312" s="20">
        <f t="shared" si="167"/>
        <v>0.14632652563716472</v>
      </c>
      <c r="BP312" s="20">
        <f t="shared" si="167"/>
        <v>0</v>
      </c>
      <c r="BQ312" s="20">
        <f t="shared" si="167"/>
        <v>0</v>
      </c>
      <c r="BR312" s="20">
        <f t="shared" si="170"/>
        <v>1.0449734900946106E-2</v>
      </c>
      <c r="BS312" s="20">
        <f t="shared" si="170"/>
        <v>2.7526103932897387E-2</v>
      </c>
      <c r="BT312" s="6"/>
      <c r="BU312" s="6"/>
      <c r="BV312" s="6"/>
      <c r="BW312" s="6">
        <f t="shared" si="150"/>
        <v>0.94600892084415156</v>
      </c>
      <c r="BX312" s="6">
        <f t="shared" si="151"/>
        <v>7.0113935144609993E-3</v>
      </c>
      <c r="BY312" s="6">
        <f t="shared" si="152"/>
        <v>0.22596875275840761</v>
      </c>
      <c r="BZ312" s="6">
        <f t="shared" si="153"/>
        <v>0</v>
      </c>
      <c r="CA312" s="6">
        <f t="shared" si="154"/>
        <v>0</v>
      </c>
      <c r="CB312" s="6">
        <f t="shared" si="155"/>
        <v>0.10123064708217547</v>
      </c>
      <c r="CC312" s="6">
        <f t="shared" si="156"/>
        <v>2.817554434081709E-2</v>
      </c>
      <c r="CD312" s="6">
        <f t="shared" si="157"/>
        <v>0.22426951064070089</v>
      </c>
      <c r="CE312" s="6">
        <f t="shared" si="158"/>
        <v>0</v>
      </c>
      <c r="CF312" s="6">
        <f t="shared" si="159"/>
        <v>0</v>
      </c>
      <c r="CG312" s="6">
        <f t="shared" si="160"/>
        <v>1.6648168701442843E-2</v>
      </c>
      <c r="CH312" s="6">
        <f t="shared" si="161"/>
        <v>4.3853669620540783E-2</v>
      </c>
      <c r="CI312" s="6">
        <f t="shared" si="144"/>
        <v>1.5326647691807138</v>
      </c>
      <c r="CJ312">
        <f t="shared" si="145"/>
        <v>1.5931666075026973</v>
      </c>
    </row>
    <row r="313" spans="1:88" x14ac:dyDescent="0.45">
      <c r="A313" s="7" t="s">
        <v>591</v>
      </c>
      <c r="B313" s="7" t="s">
        <v>402</v>
      </c>
      <c r="C313" s="7">
        <v>20000</v>
      </c>
      <c r="D313" s="7">
        <v>1723.15</v>
      </c>
      <c r="E313" s="7" t="s">
        <v>402</v>
      </c>
      <c r="F313" s="7">
        <f t="shared" si="162"/>
        <v>2000</v>
      </c>
      <c r="G313" s="7">
        <f t="shared" si="163"/>
        <v>1450</v>
      </c>
      <c r="H313" s="15">
        <v>56.84</v>
      </c>
      <c r="I313" s="15">
        <v>0.56000000000000005</v>
      </c>
      <c r="J313" s="15">
        <v>23.04</v>
      </c>
      <c r="K313" s="15"/>
      <c r="L313" s="15"/>
      <c r="M313" s="15">
        <v>4.08</v>
      </c>
      <c r="N313" s="15">
        <v>1.58</v>
      </c>
      <c r="O313" s="15">
        <v>13.9</v>
      </c>
      <c r="P313" s="15"/>
      <c r="Q313" s="15"/>
      <c r="R313" s="15">
        <f t="shared" si="166"/>
        <v>100</v>
      </c>
      <c r="S313" s="15"/>
      <c r="T313" s="12">
        <f t="shared" si="146"/>
        <v>0.3</v>
      </c>
      <c r="U313" s="12">
        <f t="shared" si="146"/>
        <v>1.78</v>
      </c>
      <c r="V313" t="s">
        <v>399</v>
      </c>
      <c r="Y313" s="16">
        <f t="shared" si="147"/>
        <v>102.08</v>
      </c>
      <c r="Z313" s="16"/>
      <c r="AA313" s="7" t="s">
        <v>420</v>
      </c>
      <c r="AB313" t="s">
        <v>166</v>
      </c>
      <c r="AC313" t="s">
        <v>167</v>
      </c>
      <c r="AD313" s="7"/>
      <c r="AE313" s="7"/>
      <c r="AF313" s="17"/>
      <c r="AG313" s="18"/>
      <c r="AH313" s="7">
        <v>20000</v>
      </c>
      <c r="AI313" s="7">
        <v>1723.15</v>
      </c>
      <c r="AJ313" s="7"/>
      <c r="AK313" s="18"/>
      <c r="AL313" s="17"/>
      <c r="AM313" s="18"/>
      <c r="AN313" s="7"/>
      <c r="AO313" s="7"/>
      <c r="AP313" s="7"/>
      <c r="AQ313" s="6"/>
      <c r="AR313" s="7">
        <v>3000</v>
      </c>
      <c r="AS313" s="7">
        <v>17800</v>
      </c>
      <c r="AT313" s="7"/>
      <c r="AU313" s="7"/>
      <c r="AV313" s="12">
        <f t="shared" si="164"/>
        <v>1.78</v>
      </c>
      <c r="AW313" s="19">
        <f t="shared" si="148"/>
        <v>1.1077271321181104</v>
      </c>
      <c r="AX313" s="15">
        <f t="shared" si="149"/>
        <v>0.67227286788188967</v>
      </c>
      <c r="AY313" s="15">
        <f t="shared" si="165"/>
        <v>0.45195080889014067</v>
      </c>
      <c r="AZ313" s="7"/>
      <c r="BA313" s="7"/>
      <c r="BB313" s="7"/>
      <c r="BC313" s="7"/>
      <c r="BD313" s="7"/>
      <c r="BE313" s="15"/>
      <c r="BF313" s="16"/>
      <c r="BG313" s="16"/>
      <c r="BH313" s="20">
        <f t="shared" si="168"/>
        <v>0.61723146500577608</v>
      </c>
      <c r="BI313" s="20">
        <f t="shared" si="168"/>
        <v>4.574642580326904E-3</v>
      </c>
      <c r="BJ313" s="20">
        <f t="shared" si="168"/>
        <v>0.14743521042713029</v>
      </c>
      <c r="BK313" s="20">
        <f t="shared" si="168"/>
        <v>0</v>
      </c>
      <c r="BL313" s="20">
        <f t="shared" si="168"/>
        <v>0</v>
      </c>
      <c r="BM313" s="20">
        <f t="shared" si="167"/>
        <v>6.6048785825675582E-2</v>
      </c>
      <c r="BN313" s="20">
        <f t="shared" si="167"/>
        <v>1.8383370523926332E-2</v>
      </c>
      <c r="BO313" s="20">
        <f t="shared" si="167"/>
        <v>0.14632652563716472</v>
      </c>
      <c r="BP313" s="20">
        <f t="shared" si="167"/>
        <v>0</v>
      </c>
      <c r="BQ313" s="20">
        <f t="shared" si="167"/>
        <v>0</v>
      </c>
      <c r="BR313" s="20">
        <f t="shared" si="170"/>
        <v>1.0472138307743408E-2</v>
      </c>
      <c r="BS313" s="20">
        <f t="shared" si="170"/>
        <v>2.5441196660141972E-2</v>
      </c>
      <c r="BT313" s="6"/>
      <c r="BU313" s="6"/>
      <c r="BV313" s="6"/>
      <c r="BW313" s="6">
        <f t="shared" si="150"/>
        <v>0.94600892084415156</v>
      </c>
      <c r="BX313" s="6">
        <f t="shared" si="151"/>
        <v>7.0113935144609993E-3</v>
      </c>
      <c r="BY313" s="6">
        <f t="shared" si="152"/>
        <v>0.22596875275840761</v>
      </c>
      <c r="BZ313" s="6">
        <f t="shared" si="153"/>
        <v>0</v>
      </c>
      <c r="CA313" s="6">
        <f t="shared" si="154"/>
        <v>0</v>
      </c>
      <c r="CB313" s="6">
        <f t="shared" si="155"/>
        <v>0.10123064708217547</v>
      </c>
      <c r="CC313" s="6">
        <f t="shared" si="156"/>
        <v>2.817554434081709E-2</v>
      </c>
      <c r="CD313" s="6">
        <f t="shared" si="157"/>
        <v>0.22426951064070089</v>
      </c>
      <c r="CE313" s="6">
        <f t="shared" si="158"/>
        <v>0</v>
      </c>
      <c r="CF313" s="6">
        <f t="shared" si="159"/>
        <v>0</v>
      </c>
      <c r="CG313" s="6">
        <f t="shared" si="160"/>
        <v>1.6648168701442843E-2</v>
      </c>
      <c r="CH313" s="6">
        <f t="shared" si="161"/>
        <v>4.0445353328788916E-2</v>
      </c>
      <c r="CI313" s="6">
        <f t="shared" si="144"/>
        <v>1.5326647691807138</v>
      </c>
      <c r="CJ313">
        <f t="shared" si="145"/>
        <v>1.5897582912109456</v>
      </c>
    </row>
    <row r="314" spans="1:88" x14ac:dyDescent="0.45">
      <c r="A314" s="7" t="s">
        <v>591</v>
      </c>
      <c r="B314" s="7" t="s">
        <v>402</v>
      </c>
      <c r="C314" s="7">
        <v>20000</v>
      </c>
      <c r="D314" s="7">
        <v>1773.15</v>
      </c>
      <c r="E314" s="7" t="s">
        <v>402</v>
      </c>
      <c r="F314" s="7">
        <f t="shared" si="162"/>
        <v>2000</v>
      </c>
      <c r="G314" s="7">
        <f t="shared" si="163"/>
        <v>1500</v>
      </c>
      <c r="H314" s="15">
        <v>56.84</v>
      </c>
      <c r="I314" s="15">
        <v>0.56000000000000005</v>
      </c>
      <c r="J314" s="15">
        <v>23.04</v>
      </c>
      <c r="K314" s="15"/>
      <c r="L314" s="15"/>
      <c r="M314" s="15">
        <v>4.08</v>
      </c>
      <c r="N314" s="15">
        <v>1.58</v>
      </c>
      <c r="O314" s="15">
        <v>13.9</v>
      </c>
      <c r="P314" s="15"/>
      <c r="Q314" s="15"/>
      <c r="R314" s="15">
        <f t="shared" si="166"/>
        <v>100</v>
      </c>
      <c r="S314" s="15"/>
      <c r="T314" s="12">
        <f t="shared" si="146"/>
        <v>0.3</v>
      </c>
      <c r="U314" s="12">
        <f t="shared" si="146"/>
        <v>1.56</v>
      </c>
      <c r="V314" t="s">
        <v>399</v>
      </c>
      <c r="Y314" s="16">
        <f t="shared" si="147"/>
        <v>101.86</v>
      </c>
      <c r="Z314" s="16"/>
      <c r="AA314" s="7" t="s">
        <v>421</v>
      </c>
      <c r="AB314" t="s">
        <v>166</v>
      </c>
      <c r="AC314" t="s">
        <v>167</v>
      </c>
      <c r="AD314" s="7"/>
      <c r="AE314" s="7"/>
      <c r="AF314" s="17"/>
      <c r="AG314" s="18"/>
      <c r="AH314" s="7">
        <v>20000</v>
      </c>
      <c r="AI314" s="7">
        <v>1773.15</v>
      </c>
      <c r="AJ314" s="7"/>
      <c r="AK314" s="18"/>
      <c r="AL314" s="17"/>
      <c r="AM314" s="18"/>
      <c r="AN314" s="7"/>
      <c r="AO314" s="7"/>
      <c r="AP314" s="7"/>
      <c r="AQ314" s="6"/>
      <c r="AR314" s="7">
        <v>3000</v>
      </c>
      <c r="AS314" s="7">
        <v>15600</v>
      </c>
      <c r="AT314" s="7"/>
      <c r="AU314" s="7"/>
      <c r="AV314" s="12">
        <f t="shared" si="164"/>
        <v>1.56</v>
      </c>
      <c r="AW314" s="19">
        <f t="shared" si="148"/>
        <v>1.1091136436923388</v>
      </c>
      <c r="AX314" s="15">
        <f t="shared" si="149"/>
        <v>0.45088635630766127</v>
      </c>
      <c r="AY314" s="15">
        <f t="shared" si="165"/>
        <v>0.20329850630439927</v>
      </c>
      <c r="AZ314" s="7"/>
      <c r="BA314" s="7"/>
      <c r="BB314" s="7"/>
      <c r="BC314" s="7"/>
      <c r="BD314" s="7"/>
      <c r="BE314" s="15"/>
      <c r="BF314" s="16"/>
      <c r="BG314" s="16"/>
      <c r="BH314" s="20">
        <f t="shared" si="168"/>
        <v>0.61723146500577608</v>
      </c>
      <c r="BI314" s="20">
        <f t="shared" si="168"/>
        <v>4.574642580326904E-3</v>
      </c>
      <c r="BJ314" s="20">
        <f t="shared" si="168"/>
        <v>0.14743521042713029</v>
      </c>
      <c r="BK314" s="20">
        <f t="shared" si="168"/>
        <v>0</v>
      </c>
      <c r="BL314" s="20">
        <f t="shared" si="168"/>
        <v>0</v>
      </c>
      <c r="BM314" s="20">
        <f t="shared" si="167"/>
        <v>6.6048785825675582E-2</v>
      </c>
      <c r="BN314" s="20">
        <f t="shared" si="167"/>
        <v>1.8383370523926332E-2</v>
      </c>
      <c r="BO314" s="20">
        <f t="shared" si="167"/>
        <v>0.14632652563716472</v>
      </c>
      <c r="BP314" s="20">
        <f t="shared" si="167"/>
        <v>0</v>
      </c>
      <c r="BQ314" s="20">
        <f t="shared" si="167"/>
        <v>0</v>
      </c>
      <c r="BR314" s="20">
        <f t="shared" si="170"/>
        <v>1.0505170951804824E-2</v>
      </c>
      <c r="BS314" s="20">
        <f t="shared" si="170"/>
        <v>2.2367110630945677E-2</v>
      </c>
      <c r="BT314" s="6"/>
      <c r="BU314" s="6"/>
      <c r="BV314" s="6"/>
      <c r="BW314" s="6">
        <f t="shared" si="150"/>
        <v>0.94600892084415156</v>
      </c>
      <c r="BX314" s="6">
        <f t="shared" si="151"/>
        <v>7.0113935144609993E-3</v>
      </c>
      <c r="BY314" s="6">
        <f t="shared" si="152"/>
        <v>0.22596875275840761</v>
      </c>
      <c r="BZ314" s="6">
        <f t="shared" si="153"/>
        <v>0</v>
      </c>
      <c r="CA314" s="6">
        <f t="shared" si="154"/>
        <v>0</v>
      </c>
      <c r="CB314" s="6">
        <f t="shared" si="155"/>
        <v>0.10123064708217547</v>
      </c>
      <c r="CC314" s="6">
        <f t="shared" si="156"/>
        <v>2.817554434081709E-2</v>
      </c>
      <c r="CD314" s="6">
        <f t="shared" si="157"/>
        <v>0.22426951064070089</v>
      </c>
      <c r="CE314" s="6">
        <f t="shared" si="158"/>
        <v>0</v>
      </c>
      <c r="CF314" s="6">
        <f t="shared" si="159"/>
        <v>0</v>
      </c>
      <c r="CG314" s="6">
        <f t="shared" si="160"/>
        <v>1.6648168701442843E-2</v>
      </c>
      <c r="CH314" s="6">
        <f t="shared" si="161"/>
        <v>3.5446489434219498E-2</v>
      </c>
      <c r="CI314" s="6">
        <f t="shared" si="144"/>
        <v>1.5326647691807138</v>
      </c>
      <c r="CJ314">
        <f t="shared" si="145"/>
        <v>1.5847594273163761</v>
      </c>
    </row>
    <row r="315" spans="1:88" x14ac:dyDescent="0.45">
      <c r="A315" s="7" t="s">
        <v>591</v>
      </c>
      <c r="B315" s="7" t="s">
        <v>402</v>
      </c>
      <c r="C315" s="7">
        <v>20000</v>
      </c>
      <c r="D315" s="7">
        <v>1823.15</v>
      </c>
      <c r="E315" s="7" t="s">
        <v>402</v>
      </c>
      <c r="F315" s="7">
        <f t="shared" si="162"/>
        <v>2000</v>
      </c>
      <c r="G315" s="7">
        <f t="shared" si="163"/>
        <v>1550</v>
      </c>
      <c r="H315" s="15">
        <v>56.84</v>
      </c>
      <c r="I315" s="15">
        <v>0.56000000000000005</v>
      </c>
      <c r="J315" s="15">
        <v>23.04</v>
      </c>
      <c r="K315" s="15"/>
      <c r="L315" s="15"/>
      <c r="M315" s="15">
        <v>4.08</v>
      </c>
      <c r="N315" s="15">
        <v>1.58</v>
      </c>
      <c r="O315" s="15">
        <v>13.9</v>
      </c>
      <c r="P315" s="15"/>
      <c r="Q315" s="15"/>
      <c r="R315" s="15">
        <f t="shared" si="166"/>
        <v>100</v>
      </c>
      <c r="S315" s="15"/>
      <c r="T315" s="12">
        <f t="shared" si="146"/>
        <v>0.3</v>
      </c>
      <c r="U315" s="12">
        <f t="shared" si="146"/>
        <v>1.65</v>
      </c>
      <c r="V315" t="s">
        <v>399</v>
      </c>
      <c r="Y315" s="16">
        <f t="shared" si="147"/>
        <v>101.95</v>
      </c>
      <c r="Z315" s="16"/>
      <c r="AA315" s="7" t="s">
        <v>422</v>
      </c>
      <c r="AB315" t="s">
        <v>166</v>
      </c>
      <c r="AC315" t="s">
        <v>167</v>
      </c>
      <c r="AD315" s="7"/>
      <c r="AE315" s="7"/>
      <c r="AF315" s="17"/>
      <c r="AG315" s="18"/>
      <c r="AH315" s="7">
        <v>20000</v>
      </c>
      <c r="AI315" s="7">
        <v>1823.15</v>
      </c>
      <c r="AJ315" s="7"/>
      <c r="AK315" s="18"/>
      <c r="AL315" s="17"/>
      <c r="AM315" s="18"/>
      <c r="AN315" s="7"/>
      <c r="AO315" s="7"/>
      <c r="AP315" s="7"/>
      <c r="AQ315" s="6"/>
      <c r="AR315" s="7">
        <v>3000</v>
      </c>
      <c r="AS315" s="7">
        <v>16500</v>
      </c>
      <c r="AT315" s="7"/>
      <c r="AU315" s="7"/>
      <c r="AV315" s="12">
        <f t="shared" si="164"/>
        <v>1.65</v>
      </c>
      <c r="AW315" s="19">
        <f t="shared" si="148"/>
        <v>1.1104460233286386</v>
      </c>
      <c r="AX315" s="15">
        <f t="shared" si="149"/>
        <v>0.53955397667136129</v>
      </c>
      <c r="AY315" s="15">
        <f t="shared" si="165"/>
        <v>0.29111849374187987</v>
      </c>
      <c r="AZ315" s="7"/>
      <c r="BA315" s="7"/>
      <c r="BB315" s="7"/>
      <c r="BC315" s="7"/>
      <c r="BD315" s="7"/>
      <c r="BE315" s="15"/>
      <c r="BF315" s="16"/>
      <c r="BG315" s="16"/>
      <c r="BH315" s="20">
        <f t="shared" si="168"/>
        <v>0.61723146500577608</v>
      </c>
      <c r="BI315" s="20">
        <f t="shared" si="168"/>
        <v>4.574642580326904E-3</v>
      </c>
      <c r="BJ315" s="20">
        <f t="shared" si="168"/>
        <v>0.14743521042713029</v>
      </c>
      <c r="BK315" s="20">
        <f t="shared" si="168"/>
        <v>0</v>
      </c>
      <c r="BL315" s="20">
        <f t="shared" si="168"/>
        <v>0</v>
      </c>
      <c r="BM315" s="20">
        <f t="shared" si="167"/>
        <v>6.6048785825675582E-2</v>
      </c>
      <c r="BN315" s="20">
        <f t="shared" si="167"/>
        <v>1.8383370523926332E-2</v>
      </c>
      <c r="BO315" s="20">
        <f t="shared" si="167"/>
        <v>0.14632652563716472</v>
      </c>
      <c r="BP315" s="20">
        <f t="shared" si="167"/>
        <v>0</v>
      </c>
      <c r="BQ315" s="20">
        <f t="shared" si="167"/>
        <v>0</v>
      </c>
      <c r="BR315" s="20">
        <f t="shared" si="170"/>
        <v>1.0491632441985836E-2</v>
      </c>
      <c r="BS315" s="20">
        <f t="shared" si="170"/>
        <v>2.3627032295505935E-2</v>
      </c>
      <c r="BT315" s="6"/>
      <c r="BU315" s="6"/>
      <c r="BV315" s="6"/>
      <c r="BW315" s="6">
        <f t="shared" si="150"/>
        <v>0.94600892084415156</v>
      </c>
      <c r="BX315" s="6">
        <f t="shared" si="151"/>
        <v>7.0113935144609993E-3</v>
      </c>
      <c r="BY315" s="6">
        <f t="shared" si="152"/>
        <v>0.22596875275840761</v>
      </c>
      <c r="BZ315" s="6">
        <f t="shared" si="153"/>
        <v>0</v>
      </c>
      <c r="CA315" s="6">
        <f t="shared" si="154"/>
        <v>0</v>
      </c>
      <c r="CB315" s="6">
        <f t="shared" si="155"/>
        <v>0.10123064708217547</v>
      </c>
      <c r="CC315" s="6">
        <f t="shared" si="156"/>
        <v>2.817554434081709E-2</v>
      </c>
      <c r="CD315" s="6">
        <f t="shared" si="157"/>
        <v>0.22426951064070089</v>
      </c>
      <c r="CE315" s="6">
        <f t="shared" si="158"/>
        <v>0</v>
      </c>
      <c r="CF315" s="6">
        <f t="shared" si="159"/>
        <v>0</v>
      </c>
      <c r="CG315" s="6">
        <f t="shared" si="160"/>
        <v>1.6648168701442843E-2</v>
      </c>
      <c r="CH315" s="6">
        <f t="shared" si="161"/>
        <v>3.7491479209270623E-2</v>
      </c>
      <c r="CI315" s="6">
        <f t="shared" si="144"/>
        <v>1.5326647691807138</v>
      </c>
      <c r="CJ315">
        <f t="shared" si="145"/>
        <v>1.5868044170914273</v>
      </c>
    </row>
    <row r="316" spans="1:88" x14ac:dyDescent="0.45">
      <c r="A316" s="7" t="s">
        <v>591</v>
      </c>
      <c r="B316" s="7" t="s">
        <v>402</v>
      </c>
      <c r="C316" s="7">
        <v>25000</v>
      </c>
      <c r="D316" s="7">
        <v>1573.15</v>
      </c>
      <c r="E316" s="7" t="s">
        <v>402</v>
      </c>
      <c r="F316" s="7">
        <f t="shared" si="162"/>
        <v>2500</v>
      </c>
      <c r="G316" s="7">
        <f t="shared" si="163"/>
        <v>1300</v>
      </c>
      <c r="H316" s="15">
        <v>56.84</v>
      </c>
      <c r="I316" s="15">
        <v>0.56000000000000005</v>
      </c>
      <c r="J316" s="15">
        <v>23.04</v>
      </c>
      <c r="K316" s="15"/>
      <c r="L316" s="15"/>
      <c r="M316" s="15">
        <v>4.08</v>
      </c>
      <c r="N316" s="15">
        <v>1.58</v>
      </c>
      <c r="O316" s="15">
        <v>13.9</v>
      </c>
      <c r="P316" s="15"/>
      <c r="Q316" s="15"/>
      <c r="R316" s="15">
        <f t="shared" si="166"/>
        <v>100</v>
      </c>
      <c r="S316" s="15"/>
      <c r="T316" s="12">
        <f t="shared" si="146"/>
        <v>0.3</v>
      </c>
      <c r="U316" s="12">
        <f t="shared" si="146"/>
        <v>2.77</v>
      </c>
      <c r="V316" t="s">
        <v>399</v>
      </c>
      <c r="Y316" s="16">
        <f t="shared" si="147"/>
        <v>103.07</v>
      </c>
      <c r="Z316" s="16"/>
      <c r="AA316" s="7" t="s">
        <v>423</v>
      </c>
      <c r="AB316" t="s">
        <v>166</v>
      </c>
      <c r="AC316" t="s">
        <v>167</v>
      </c>
      <c r="AD316" s="7"/>
      <c r="AE316" s="7"/>
      <c r="AF316" s="17"/>
      <c r="AG316" s="18"/>
      <c r="AH316" s="7">
        <v>25000</v>
      </c>
      <c r="AI316" s="7">
        <v>1573.15</v>
      </c>
      <c r="AJ316" s="7"/>
      <c r="AK316" s="18"/>
      <c r="AL316" s="17"/>
      <c r="AM316" s="18"/>
      <c r="AN316" s="7"/>
      <c r="AO316" s="7"/>
      <c r="AP316" s="7"/>
      <c r="AQ316" s="6"/>
      <c r="AR316" s="7">
        <v>3000</v>
      </c>
      <c r="AS316" s="7">
        <v>27700</v>
      </c>
      <c r="AT316" s="7"/>
      <c r="AU316" s="7"/>
      <c r="AV316" s="12">
        <f t="shared" si="164"/>
        <v>2.77</v>
      </c>
      <c r="AW316" s="19">
        <f t="shared" si="148"/>
        <v>1.3804553158089123</v>
      </c>
      <c r="AX316" s="15">
        <f t="shared" si="149"/>
        <v>1.3895446841910877</v>
      </c>
      <c r="AY316" s="15">
        <f t="shared" si="165"/>
        <v>1.9308344293637096</v>
      </c>
      <c r="AZ316" s="7"/>
      <c r="BA316" s="7"/>
      <c r="BB316" s="7"/>
      <c r="BC316" s="7"/>
      <c r="BD316" s="7"/>
      <c r="BE316" s="15"/>
      <c r="BF316" s="16"/>
      <c r="BG316" s="16"/>
      <c r="BH316" s="20">
        <f t="shared" si="168"/>
        <v>0.61723146500577608</v>
      </c>
      <c r="BI316" s="20">
        <f t="shared" si="168"/>
        <v>4.574642580326904E-3</v>
      </c>
      <c r="BJ316" s="20">
        <f t="shared" si="168"/>
        <v>0.14743521042713029</v>
      </c>
      <c r="BK316" s="20">
        <f t="shared" si="168"/>
        <v>0</v>
      </c>
      <c r="BL316" s="20">
        <f t="shared" si="168"/>
        <v>0</v>
      </c>
      <c r="BM316" s="20">
        <f t="shared" si="167"/>
        <v>6.6048785825675582E-2</v>
      </c>
      <c r="BN316" s="20">
        <f t="shared" si="167"/>
        <v>1.8383370523926332E-2</v>
      </c>
      <c r="BO316" s="20">
        <f t="shared" si="167"/>
        <v>0.14632652563716472</v>
      </c>
      <c r="BP316" s="20">
        <f t="shared" si="167"/>
        <v>0</v>
      </c>
      <c r="BQ316" s="20">
        <f t="shared" si="167"/>
        <v>0</v>
      </c>
      <c r="BR316" s="20">
        <f t="shared" si="170"/>
        <v>1.0326026284835546E-2</v>
      </c>
      <c r="BS316" s="20">
        <f t="shared" si="170"/>
        <v>3.9038683058250416E-2</v>
      </c>
      <c r="BT316" s="6"/>
      <c r="BU316" s="6"/>
      <c r="BV316" s="6"/>
      <c r="BW316" s="6">
        <f t="shared" si="150"/>
        <v>0.94600892084415156</v>
      </c>
      <c r="BX316" s="6">
        <f t="shared" si="151"/>
        <v>7.0113935144609993E-3</v>
      </c>
      <c r="BY316" s="6">
        <f t="shared" si="152"/>
        <v>0.22596875275840761</v>
      </c>
      <c r="BZ316" s="6">
        <f t="shared" si="153"/>
        <v>0</v>
      </c>
      <c r="CA316" s="6">
        <f t="shared" si="154"/>
        <v>0</v>
      </c>
      <c r="CB316" s="6">
        <f t="shared" si="155"/>
        <v>0.10123064708217547</v>
      </c>
      <c r="CC316" s="6">
        <f t="shared" si="156"/>
        <v>2.817554434081709E-2</v>
      </c>
      <c r="CD316" s="6">
        <f t="shared" si="157"/>
        <v>0.22426951064070089</v>
      </c>
      <c r="CE316" s="6">
        <f t="shared" si="158"/>
        <v>0</v>
      </c>
      <c r="CF316" s="6">
        <f t="shared" si="159"/>
        <v>0</v>
      </c>
      <c r="CG316" s="6">
        <f t="shared" si="160"/>
        <v>1.6648168701442843E-2</v>
      </c>
      <c r="CH316" s="6">
        <f t="shared" si="161"/>
        <v>6.2940240854351293E-2</v>
      </c>
      <c r="CI316" s="6">
        <f t="shared" si="144"/>
        <v>1.5326647691807138</v>
      </c>
      <c r="CJ316">
        <f t="shared" si="145"/>
        <v>1.612253178736508</v>
      </c>
    </row>
    <row r="317" spans="1:88" x14ac:dyDescent="0.45">
      <c r="A317" s="7" t="s">
        <v>591</v>
      </c>
      <c r="B317" s="7" t="s">
        <v>402</v>
      </c>
      <c r="C317" s="7">
        <v>25000</v>
      </c>
      <c r="D317" s="7">
        <v>1623.15</v>
      </c>
      <c r="E317" s="7" t="s">
        <v>402</v>
      </c>
      <c r="F317" s="7">
        <f t="shared" si="162"/>
        <v>2500</v>
      </c>
      <c r="G317" s="7">
        <f t="shared" si="163"/>
        <v>1350</v>
      </c>
      <c r="H317" s="15">
        <v>56.84</v>
      </c>
      <c r="I317" s="15">
        <v>0.56000000000000005</v>
      </c>
      <c r="J317" s="15">
        <v>23.04</v>
      </c>
      <c r="K317" s="15"/>
      <c r="L317" s="15"/>
      <c r="M317" s="15">
        <v>4.08</v>
      </c>
      <c r="N317" s="15">
        <v>1.58</v>
      </c>
      <c r="O317" s="15">
        <v>13.9</v>
      </c>
      <c r="P317" s="15"/>
      <c r="Q317" s="15"/>
      <c r="R317" s="15">
        <f t="shared" si="166"/>
        <v>100</v>
      </c>
      <c r="S317" s="15"/>
      <c r="T317" s="12">
        <f t="shared" si="146"/>
        <v>0.3</v>
      </c>
      <c r="U317" s="12">
        <f t="shared" si="146"/>
        <v>2.46</v>
      </c>
      <c r="V317" t="s">
        <v>399</v>
      </c>
      <c r="Y317" s="16">
        <f t="shared" si="147"/>
        <v>102.75999999999999</v>
      </c>
      <c r="Z317" s="16"/>
      <c r="AA317" s="7" t="s">
        <v>424</v>
      </c>
      <c r="AB317" t="s">
        <v>166</v>
      </c>
      <c r="AC317" t="s">
        <v>167</v>
      </c>
      <c r="AD317" s="7"/>
      <c r="AE317" s="7"/>
      <c r="AF317" s="17"/>
      <c r="AG317" s="18"/>
      <c r="AH317" s="7">
        <v>25000</v>
      </c>
      <c r="AI317" s="7">
        <v>1623.15</v>
      </c>
      <c r="AJ317" s="7"/>
      <c r="AK317" s="18"/>
      <c r="AL317" s="17"/>
      <c r="AM317" s="18"/>
      <c r="AN317" s="7"/>
      <c r="AO317" s="7"/>
      <c r="AP317" s="7"/>
      <c r="AQ317" s="6"/>
      <c r="AR317" s="7">
        <v>3000</v>
      </c>
      <c r="AS317" s="7">
        <v>24600</v>
      </c>
      <c r="AT317" s="7"/>
      <c r="AU317" s="7"/>
      <c r="AV317" s="12">
        <f t="shared" si="164"/>
        <v>2.46</v>
      </c>
      <c r="AW317" s="19">
        <f t="shared" si="148"/>
        <v>1.3825311520549417</v>
      </c>
      <c r="AX317" s="15">
        <f t="shared" si="149"/>
        <v>1.0774688479450583</v>
      </c>
      <c r="AY317" s="15">
        <f t="shared" si="165"/>
        <v>1.160939118292051</v>
      </c>
      <c r="AZ317" s="7"/>
      <c r="BA317" s="7"/>
      <c r="BB317" s="7"/>
      <c r="BC317" s="7"/>
      <c r="BD317" s="7"/>
      <c r="BE317" s="15"/>
      <c r="BF317" s="16"/>
      <c r="BG317" s="16"/>
      <c r="BH317" s="20">
        <f t="shared" si="168"/>
        <v>0.61723146500577608</v>
      </c>
      <c r="BI317" s="20">
        <f t="shared" si="168"/>
        <v>4.574642580326904E-3</v>
      </c>
      <c r="BJ317" s="20">
        <f t="shared" si="168"/>
        <v>0.14743521042713029</v>
      </c>
      <c r="BK317" s="20">
        <f t="shared" si="168"/>
        <v>0</v>
      </c>
      <c r="BL317" s="20">
        <f t="shared" si="168"/>
        <v>0</v>
      </c>
      <c r="BM317" s="20">
        <f t="shared" si="167"/>
        <v>6.6048785825675582E-2</v>
      </c>
      <c r="BN317" s="20">
        <f t="shared" si="167"/>
        <v>1.8383370523926332E-2</v>
      </c>
      <c r="BO317" s="20">
        <f t="shared" si="167"/>
        <v>0.14632652563716472</v>
      </c>
      <c r="BP317" s="20">
        <f t="shared" si="167"/>
        <v>0</v>
      </c>
      <c r="BQ317" s="20">
        <f t="shared" si="167"/>
        <v>0</v>
      </c>
      <c r="BR317" s="20">
        <f t="shared" si="170"/>
        <v>1.0371338143546563E-2</v>
      </c>
      <c r="BS317" s="20">
        <f t="shared" si="170"/>
        <v>3.4821867971893072E-2</v>
      </c>
      <c r="BT317" s="6"/>
      <c r="BU317" s="6"/>
      <c r="BV317" s="6"/>
      <c r="BW317" s="6">
        <f t="shared" si="150"/>
        <v>0.94600892084415156</v>
      </c>
      <c r="BX317" s="6">
        <f t="shared" si="151"/>
        <v>7.0113935144609993E-3</v>
      </c>
      <c r="BY317" s="6">
        <f t="shared" si="152"/>
        <v>0.22596875275840761</v>
      </c>
      <c r="BZ317" s="6">
        <f t="shared" si="153"/>
        <v>0</v>
      </c>
      <c r="CA317" s="6">
        <f t="shared" si="154"/>
        <v>0</v>
      </c>
      <c r="CB317" s="6">
        <f t="shared" si="155"/>
        <v>0.10123064708217547</v>
      </c>
      <c r="CC317" s="6">
        <f t="shared" si="156"/>
        <v>2.817554434081709E-2</v>
      </c>
      <c r="CD317" s="6">
        <f t="shared" si="157"/>
        <v>0.22426951064070089</v>
      </c>
      <c r="CE317" s="6">
        <f t="shared" si="158"/>
        <v>0</v>
      </c>
      <c r="CF317" s="6">
        <f t="shared" si="159"/>
        <v>0</v>
      </c>
      <c r="CG317" s="6">
        <f t="shared" si="160"/>
        <v>1.6648168701442843E-2</v>
      </c>
      <c r="CH317" s="6">
        <f t="shared" si="161"/>
        <v>5.5896387184730743E-2</v>
      </c>
      <c r="CI317" s="6">
        <f t="shared" si="144"/>
        <v>1.5326647691807138</v>
      </c>
      <c r="CJ317">
        <f t="shared" si="145"/>
        <v>1.6052093250668873</v>
      </c>
    </row>
    <row r="318" spans="1:88" x14ac:dyDescent="0.45">
      <c r="A318" s="7" t="s">
        <v>591</v>
      </c>
      <c r="B318" s="7" t="s">
        <v>402</v>
      </c>
      <c r="C318" s="7">
        <v>25000</v>
      </c>
      <c r="D318" s="7">
        <v>1673.15</v>
      </c>
      <c r="E318" s="7" t="s">
        <v>402</v>
      </c>
      <c r="F318" s="7">
        <f t="shared" si="162"/>
        <v>2500</v>
      </c>
      <c r="G318" s="7">
        <f t="shared" si="163"/>
        <v>1400</v>
      </c>
      <c r="H318" s="15">
        <v>56.84</v>
      </c>
      <c r="I318" s="15">
        <v>0.56000000000000005</v>
      </c>
      <c r="J318" s="15">
        <v>23.04</v>
      </c>
      <c r="K318" s="15"/>
      <c r="L318" s="15"/>
      <c r="M318" s="15">
        <v>4.08</v>
      </c>
      <c r="N318" s="15">
        <v>1.58</v>
      </c>
      <c r="O318" s="15">
        <v>13.9</v>
      </c>
      <c r="P318" s="15"/>
      <c r="Q318" s="15"/>
      <c r="R318" s="15">
        <f t="shared" si="166"/>
        <v>100</v>
      </c>
      <c r="S318" s="15"/>
      <c r="T318" s="12">
        <f t="shared" si="146"/>
        <v>0.3</v>
      </c>
      <c r="U318" s="12">
        <f t="shared" si="146"/>
        <v>2.29</v>
      </c>
      <c r="V318" t="s">
        <v>399</v>
      </c>
      <c r="Y318" s="16">
        <f t="shared" si="147"/>
        <v>102.59</v>
      </c>
      <c r="Z318" s="16"/>
      <c r="AA318" s="7" t="s">
        <v>425</v>
      </c>
      <c r="AB318" t="s">
        <v>166</v>
      </c>
      <c r="AC318" t="s">
        <v>167</v>
      </c>
      <c r="AD318" s="7"/>
      <c r="AE318" s="7"/>
      <c r="AF318" s="17"/>
      <c r="AG318" s="18"/>
      <c r="AH318" s="7">
        <v>25000</v>
      </c>
      <c r="AI318" s="7">
        <v>1673.15</v>
      </c>
      <c r="AJ318" s="7"/>
      <c r="AK318" s="18"/>
      <c r="AL318" s="17"/>
      <c r="AM318" s="18"/>
      <c r="AN318" s="7"/>
      <c r="AO318" s="7"/>
      <c r="AP318" s="7"/>
      <c r="AQ318" s="6"/>
      <c r="AR318" s="7">
        <v>3000</v>
      </c>
      <c r="AS318" s="7">
        <v>22900</v>
      </c>
      <c r="AT318" s="7"/>
      <c r="AU318" s="7"/>
      <c r="AV318" s="12">
        <f t="shared" si="164"/>
        <v>2.29</v>
      </c>
      <c r="AW318" s="19">
        <f t="shared" si="148"/>
        <v>1.3844915325193714</v>
      </c>
      <c r="AX318" s="15">
        <f t="shared" si="149"/>
        <v>0.90550846748062863</v>
      </c>
      <c r="AY318" s="15">
        <f t="shared" si="165"/>
        <v>0.81994558467911671</v>
      </c>
      <c r="AZ318" s="7"/>
      <c r="BA318" s="7"/>
      <c r="BB318" s="7"/>
      <c r="BC318" s="7"/>
      <c r="BD318" s="7"/>
      <c r="BE318" s="15"/>
      <c r="BF318" s="16"/>
      <c r="BG318" s="16"/>
      <c r="BH318" s="20">
        <f t="shared" si="168"/>
        <v>0.61723146500577608</v>
      </c>
      <c r="BI318" s="20">
        <f t="shared" si="168"/>
        <v>4.574642580326904E-3</v>
      </c>
      <c r="BJ318" s="20">
        <f t="shared" si="168"/>
        <v>0.14743521042713029</v>
      </c>
      <c r="BK318" s="20">
        <f t="shared" si="168"/>
        <v>0</v>
      </c>
      <c r="BL318" s="20">
        <f t="shared" si="168"/>
        <v>0</v>
      </c>
      <c r="BM318" s="20">
        <f t="shared" si="167"/>
        <v>6.6048785825675582E-2</v>
      </c>
      <c r="BN318" s="20">
        <f t="shared" si="167"/>
        <v>1.8383370523926332E-2</v>
      </c>
      <c r="BO318" s="20">
        <f t="shared" si="167"/>
        <v>0.14632652563716472</v>
      </c>
      <c r="BP318" s="20">
        <f t="shared" si="167"/>
        <v>0</v>
      </c>
      <c r="BQ318" s="20">
        <f t="shared" si="167"/>
        <v>0</v>
      </c>
      <c r="BR318" s="20">
        <f t="shared" si="170"/>
        <v>1.0396355822437789E-2</v>
      </c>
      <c r="BS318" s="20">
        <f t="shared" si="170"/>
        <v>3.2493671142736755E-2</v>
      </c>
      <c r="BT318" s="6"/>
      <c r="BU318" s="6"/>
      <c r="BV318" s="6"/>
      <c r="BW318" s="6">
        <f t="shared" si="150"/>
        <v>0.94600892084415156</v>
      </c>
      <c r="BX318" s="6">
        <f t="shared" si="151"/>
        <v>7.0113935144609993E-3</v>
      </c>
      <c r="BY318" s="6">
        <f t="shared" si="152"/>
        <v>0.22596875275840761</v>
      </c>
      <c r="BZ318" s="6">
        <f t="shared" si="153"/>
        <v>0</v>
      </c>
      <c r="CA318" s="6">
        <f t="shared" si="154"/>
        <v>0</v>
      </c>
      <c r="CB318" s="6">
        <f t="shared" si="155"/>
        <v>0.10123064708217547</v>
      </c>
      <c r="CC318" s="6">
        <f t="shared" si="156"/>
        <v>2.817554434081709E-2</v>
      </c>
      <c r="CD318" s="6">
        <f t="shared" si="157"/>
        <v>0.22426951064070089</v>
      </c>
      <c r="CE318" s="6">
        <f t="shared" si="158"/>
        <v>0</v>
      </c>
      <c r="CF318" s="6">
        <f t="shared" si="159"/>
        <v>0</v>
      </c>
      <c r="CG318" s="6">
        <f t="shared" si="160"/>
        <v>1.6648168701442843E-2</v>
      </c>
      <c r="CH318" s="6">
        <f t="shared" si="161"/>
        <v>5.2033628720745288E-2</v>
      </c>
      <c r="CI318" s="6">
        <f t="shared" si="144"/>
        <v>1.5326647691807138</v>
      </c>
      <c r="CJ318">
        <f t="shared" si="145"/>
        <v>1.6013465666029019</v>
      </c>
    </row>
    <row r="319" spans="1:88" x14ac:dyDescent="0.45">
      <c r="A319" s="7" t="s">
        <v>591</v>
      </c>
      <c r="B319" s="7" t="s">
        <v>426</v>
      </c>
      <c r="C319" s="7">
        <v>2000</v>
      </c>
      <c r="D319" s="7">
        <v>1523.15</v>
      </c>
      <c r="E319" s="7" t="s">
        <v>426</v>
      </c>
      <c r="F319" s="7">
        <f t="shared" si="162"/>
        <v>200</v>
      </c>
      <c r="G319" s="7">
        <f t="shared" si="163"/>
        <v>1250</v>
      </c>
      <c r="H319" s="15">
        <v>49.89</v>
      </c>
      <c r="I319" s="15">
        <v>0.89</v>
      </c>
      <c r="J319" s="15">
        <v>15.57</v>
      </c>
      <c r="K319" s="15">
        <v>7.82</v>
      </c>
      <c r="L319" s="15">
        <v>0.02</v>
      </c>
      <c r="M319" s="15">
        <v>5.75</v>
      </c>
      <c r="N319" s="15">
        <v>11.4</v>
      </c>
      <c r="O319" s="15">
        <v>1.95</v>
      </c>
      <c r="P319" s="15">
        <v>7.52</v>
      </c>
      <c r="Q319" s="15"/>
      <c r="R319" s="15">
        <f>SUM(H319:Q319)</f>
        <v>100.80999999999999</v>
      </c>
      <c r="S319" s="15"/>
      <c r="T319" s="12">
        <f t="shared" si="146"/>
        <v>0.97</v>
      </c>
      <c r="U319" s="12">
        <f t="shared" si="146"/>
        <v>0.28599999999999998</v>
      </c>
      <c r="V319" t="s">
        <v>427</v>
      </c>
      <c r="Y319" s="16">
        <f t="shared" si="147"/>
        <v>102.06599999999999</v>
      </c>
      <c r="Z319" s="16"/>
      <c r="AA319" s="7" t="s">
        <v>428</v>
      </c>
      <c r="AB319" t="s">
        <v>70</v>
      </c>
      <c r="AC319" s="7" t="s">
        <v>173</v>
      </c>
      <c r="AD319" s="7" t="s">
        <v>429</v>
      </c>
      <c r="AE319" s="7">
        <v>0.9</v>
      </c>
      <c r="AF319" s="17">
        <f t="shared" ref="AF319:AF338" si="171">AE319*C319</f>
        <v>1800</v>
      </c>
      <c r="AG319" s="18">
        <f t="shared" ref="AG319:AG338" si="172">(1-AE319)*C319</f>
        <v>199.99999999999994</v>
      </c>
      <c r="AH319" s="7">
        <v>2000</v>
      </c>
      <c r="AI319" s="7">
        <v>1523.15</v>
      </c>
      <c r="AJ319" s="7">
        <v>1.5640000000000001</v>
      </c>
      <c r="AK319" s="18">
        <v>1.0209999999999999</v>
      </c>
      <c r="AL319" s="17">
        <f t="shared" ref="AL319:AM334" si="173">AF319*AJ319</f>
        <v>2815.2000000000003</v>
      </c>
      <c r="AM319" s="18">
        <f t="shared" si="173"/>
        <v>204.19999999999993</v>
      </c>
      <c r="AN319" s="7"/>
      <c r="AO319" s="7">
        <f>1.6229*C319*AE319</f>
        <v>2921.2200000000003</v>
      </c>
      <c r="AP319" s="7"/>
      <c r="AQ319" s="6"/>
      <c r="AR319" s="7">
        <v>9700</v>
      </c>
      <c r="AS319" s="7">
        <v>2860</v>
      </c>
      <c r="AT319" s="7">
        <f t="shared" si="143"/>
        <v>0.10763569457221711</v>
      </c>
      <c r="AU319" s="7"/>
      <c r="AV319" s="12">
        <f t="shared" si="164"/>
        <v>0.28599999999999998</v>
      </c>
      <c r="AW319" s="19">
        <f t="shared" si="148"/>
        <v>0.3072918473254464</v>
      </c>
      <c r="AX319" s="15">
        <f t="shared" si="149"/>
        <v>2.1291847325446422E-2</v>
      </c>
      <c r="AY319" s="15">
        <f t="shared" si="165"/>
        <v>4.5334276253011996E-4</v>
      </c>
      <c r="AZ319" s="7"/>
      <c r="BA319" s="7"/>
      <c r="BB319" s="7"/>
      <c r="BC319" s="7"/>
      <c r="BD319" s="7"/>
      <c r="BE319" s="15"/>
      <c r="BF319" s="16"/>
      <c r="BG319" s="16"/>
      <c r="BH319" s="20">
        <f t="shared" si="168"/>
        <v>0.53207348528130316</v>
      </c>
      <c r="BI319" s="20">
        <f t="shared" si="168"/>
        <v>7.1404120309908337E-3</v>
      </c>
      <c r="BJ319" s="20">
        <f t="shared" si="168"/>
        <v>9.7852398926823153E-2</v>
      </c>
      <c r="BK319" s="20">
        <f t="shared" si="168"/>
        <v>6.9748231400824784E-2</v>
      </c>
      <c r="BL319" s="20">
        <f t="shared" si="168"/>
        <v>1.8066402427208508E-4</v>
      </c>
      <c r="BM319" s="20">
        <f t="shared" si="167"/>
        <v>9.141903768055526E-2</v>
      </c>
      <c r="BN319" s="20">
        <f t="shared" si="167"/>
        <v>0.13026778551950363</v>
      </c>
      <c r="BO319" s="20">
        <f t="shared" si="167"/>
        <v>2.0160764535590504E-2</v>
      </c>
      <c r="BP319" s="20">
        <f t="shared" si="167"/>
        <v>5.1157220600136687E-2</v>
      </c>
      <c r="BQ319" s="20">
        <f t="shared" si="167"/>
        <v>0</v>
      </c>
      <c r="BR319" s="20">
        <f t="shared" si="170"/>
        <v>3.320944097436742E-2</v>
      </c>
      <c r="BS319" s="20">
        <f t="shared" si="170"/>
        <v>4.0092144039057869E-3</v>
      </c>
      <c r="BT319" s="6"/>
      <c r="BU319" s="6"/>
      <c r="BV319" s="6"/>
      <c r="BW319" s="6">
        <f t="shared" si="150"/>
        <v>0.83033752746155376</v>
      </c>
      <c r="BX319" s="6">
        <f t="shared" si="151"/>
        <v>1.1143107549768373E-2</v>
      </c>
      <c r="BY319" s="6">
        <f t="shared" si="152"/>
        <v>0.15270544620001766</v>
      </c>
      <c r="BZ319" s="6">
        <f t="shared" si="153"/>
        <v>0.1088469461611269</v>
      </c>
      <c r="CA319" s="6">
        <f t="shared" si="154"/>
        <v>2.8193872343784806E-4</v>
      </c>
      <c r="CB319" s="6">
        <f t="shared" si="155"/>
        <v>0.14266574037316396</v>
      </c>
      <c r="CC319" s="6">
        <f t="shared" si="156"/>
        <v>0.20329190220589546</v>
      </c>
      <c r="CD319" s="6">
        <f t="shared" si="157"/>
        <v>3.1462269478371704E-2</v>
      </c>
      <c r="CE319" s="6">
        <f t="shared" si="158"/>
        <v>7.9834386113912623E-2</v>
      </c>
      <c r="CF319" s="6">
        <f t="shared" si="159"/>
        <v>0</v>
      </c>
      <c r="CG319" s="6">
        <f t="shared" si="160"/>
        <v>5.3829078801331851E-2</v>
      </c>
      <c r="CH319" s="6">
        <f t="shared" si="161"/>
        <v>6.4985230629402407E-3</v>
      </c>
      <c r="CI319" s="6">
        <f t="shared" si="144"/>
        <v>1.5605692642672482</v>
      </c>
      <c r="CJ319">
        <f t="shared" si="145"/>
        <v>1.6208968661315202</v>
      </c>
    </row>
    <row r="320" spans="1:88" x14ac:dyDescent="0.45">
      <c r="A320" s="7" t="s">
        <v>591</v>
      </c>
      <c r="B320" s="7" t="s">
        <v>426</v>
      </c>
      <c r="C320" s="7">
        <v>2000</v>
      </c>
      <c r="D320" s="7">
        <v>1523.15</v>
      </c>
      <c r="E320" s="7" t="s">
        <v>426</v>
      </c>
      <c r="F320" s="7">
        <f t="shared" si="162"/>
        <v>200</v>
      </c>
      <c r="G320" s="7">
        <f t="shared" si="163"/>
        <v>1250</v>
      </c>
      <c r="H320" s="15">
        <v>49.89</v>
      </c>
      <c r="I320" s="15">
        <v>0.89</v>
      </c>
      <c r="J320" s="15">
        <v>15.57</v>
      </c>
      <c r="K320" s="15">
        <v>7.82</v>
      </c>
      <c r="L320" s="15">
        <v>0.02</v>
      </c>
      <c r="M320" s="15">
        <v>5.75</v>
      </c>
      <c r="N320" s="15">
        <v>11.4</v>
      </c>
      <c r="O320" s="15">
        <v>1.95</v>
      </c>
      <c r="P320" s="15">
        <v>7.52</v>
      </c>
      <c r="Q320" s="15"/>
      <c r="R320" s="15">
        <f>SUM(H320:Q320)</f>
        <v>100.80999999999999</v>
      </c>
      <c r="S320" s="15"/>
      <c r="T320" s="12">
        <f t="shared" si="146"/>
        <v>1.37</v>
      </c>
      <c r="U320" s="12">
        <f t="shared" si="146"/>
        <v>0.26500000000000001</v>
      </c>
      <c r="V320" t="s">
        <v>427</v>
      </c>
      <c r="Y320" s="16">
        <f t="shared" si="147"/>
        <v>102.44499999999999</v>
      </c>
      <c r="Z320" s="16"/>
      <c r="AA320" s="7" t="s">
        <v>430</v>
      </c>
      <c r="AB320" t="s">
        <v>70</v>
      </c>
      <c r="AC320" s="7" t="s">
        <v>173</v>
      </c>
      <c r="AD320" s="7" t="s">
        <v>429</v>
      </c>
      <c r="AE320" s="7">
        <v>0.82</v>
      </c>
      <c r="AF320" s="17">
        <f t="shared" si="171"/>
        <v>1640</v>
      </c>
      <c r="AG320" s="18">
        <f t="shared" si="172"/>
        <v>360.00000000000011</v>
      </c>
      <c r="AH320" s="7">
        <v>2000</v>
      </c>
      <c r="AI320" s="7">
        <v>1523.15</v>
      </c>
      <c r="AJ320" s="7">
        <v>1.5640000000000001</v>
      </c>
      <c r="AK320" s="18">
        <v>1.0209999999999999</v>
      </c>
      <c r="AL320" s="17">
        <f t="shared" si="173"/>
        <v>2564.96</v>
      </c>
      <c r="AM320" s="18">
        <f t="shared" si="173"/>
        <v>367.56000000000006</v>
      </c>
      <c r="AN320" s="7"/>
      <c r="AO320" s="7">
        <f>1.6277*C320*AE320</f>
        <v>2669.4279999999994</v>
      </c>
      <c r="AP320" s="7"/>
      <c r="AQ320" s="6"/>
      <c r="AR320" s="7">
        <v>13700</v>
      </c>
      <c r="AS320" s="7">
        <v>2650</v>
      </c>
      <c r="AT320" s="7">
        <f t="shared" si="143"/>
        <v>7.3328209069946193E-2</v>
      </c>
      <c r="AU320" s="7"/>
      <c r="AV320" s="12">
        <f t="shared" si="164"/>
        <v>0.26500000000000001</v>
      </c>
      <c r="AW320" s="19">
        <f t="shared" si="148"/>
        <v>0.30088938421894423</v>
      </c>
      <c r="AX320" s="15">
        <f t="shared" si="149"/>
        <v>3.588938421894422E-2</v>
      </c>
      <c r="AY320" s="15">
        <f t="shared" si="165"/>
        <v>1.2880478996150023E-3</v>
      </c>
      <c r="AZ320" s="7"/>
      <c r="BA320" s="7"/>
      <c r="BB320" s="7"/>
      <c r="BC320" s="7"/>
      <c r="BD320" s="7"/>
      <c r="BE320" s="15"/>
      <c r="BF320" s="16"/>
      <c r="BG320" s="16"/>
      <c r="BH320" s="20">
        <f t="shared" si="168"/>
        <v>0.53207348528130316</v>
      </c>
      <c r="BI320" s="20">
        <f t="shared" si="168"/>
        <v>7.1404120309908337E-3</v>
      </c>
      <c r="BJ320" s="20">
        <f t="shared" si="168"/>
        <v>9.7852398926823153E-2</v>
      </c>
      <c r="BK320" s="20">
        <f t="shared" si="168"/>
        <v>6.9748231400824784E-2</v>
      </c>
      <c r="BL320" s="20">
        <f t="shared" si="168"/>
        <v>1.8066402427208508E-4</v>
      </c>
      <c r="BM320" s="20">
        <f t="shared" si="167"/>
        <v>9.141903768055526E-2</v>
      </c>
      <c r="BN320" s="20">
        <f t="shared" si="167"/>
        <v>0.13026778551950363</v>
      </c>
      <c r="BO320" s="20">
        <f t="shared" si="167"/>
        <v>2.0160764535590504E-2</v>
      </c>
      <c r="BP320" s="20">
        <f t="shared" si="167"/>
        <v>5.1157220600136687E-2</v>
      </c>
      <c r="BQ320" s="20">
        <f t="shared" si="167"/>
        <v>0</v>
      </c>
      <c r="BR320" s="20">
        <f t="shared" si="170"/>
        <v>4.6283841595821447E-2</v>
      </c>
      <c r="BS320" s="20">
        <f t="shared" si="170"/>
        <v>3.6657101616342364E-3</v>
      </c>
      <c r="BT320" s="6"/>
      <c r="BU320" s="6"/>
      <c r="BV320" s="6"/>
      <c r="BW320" s="6">
        <f t="shared" si="150"/>
        <v>0.83033752746155376</v>
      </c>
      <c r="BX320" s="6">
        <f t="shared" si="151"/>
        <v>1.1143107549768373E-2</v>
      </c>
      <c r="BY320" s="6">
        <f t="shared" si="152"/>
        <v>0.15270544620001766</v>
      </c>
      <c r="BZ320" s="6">
        <f t="shared" si="153"/>
        <v>0.1088469461611269</v>
      </c>
      <c r="CA320" s="6">
        <f t="shared" si="154"/>
        <v>2.8193872343784806E-4</v>
      </c>
      <c r="CB320" s="6">
        <f t="shared" si="155"/>
        <v>0.14266574037316396</v>
      </c>
      <c r="CC320" s="6">
        <f t="shared" si="156"/>
        <v>0.20329190220589546</v>
      </c>
      <c r="CD320" s="6">
        <f t="shared" si="157"/>
        <v>3.1462269478371704E-2</v>
      </c>
      <c r="CE320" s="6">
        <f t="shared" si="158"/>
        <v>7.9834386113912623E-2</v>
      </c>
      <c r="CF320" s="6">
        <f t="shared" si="159"/>
        <v>0</v>
      </c>
      <c r="CG320" s="6">
        <f t="shared" si="160"/>
        <v>7.6026637069922312E-2</v>
      </c>
      <c r="CH320" s="6">
        <f t="shared" si="161"/>
        <v>6.0213587820949791E-3</v>
      </c>
      <c r="CI320" s="6">
        <f t="shared" si="144"/>
        <v>1.5605692642672482</v>
      </c>
      <c r="CJ320">
        <f t="shared" si="145"/>
        <v>1.6426172601192655</v>
      </c>
    </row>
    <row r="321" spans="1:88" x14ac:dyDescent="0.45">
      <c r="A321" s="7" t="s">
        <v>591</v>
      </c>
      <c r="B321" s="7" t="s">
        <v>426</v>
      </c>
      <c r="C321" s="7">
        <v>2000</v>
      </c>
      <c r="D321" s="7">
        <v>1523.15</v>
      </c>
      <c r="E321" s="7" t="s">
        <v>426</v>
      </c>
      <c r="F321" s="7">
        <f t="shared" si="162"/>
        <v>200</v>
      </c>
      <c r="G321" s="7">
        <f t="shared" si="163"/>
        <v>1250</v>
      </c>
      <c r="H321" s="15">
        <v>49.89</v>
      </c>
      <c r="I321" s="15">
        <v>0.89</v>
      </c>
      <c r="J321" s="15">
        <v>15.57</v>
      </c>
      <c r="K321" s="15">
        <v>7.82</v>
      </c>
      <c r="L321" s="15">
        <v>0.02</v>
      </c>
      <c r="M321" s="15">
        <v>5.75</v>
      </c>
      <c r="N321" s="15">
        <v>11.4</v>
      </c>
      <c r="O321" s="15">
        <v>1.95</v>
      </c>
      <c r="P321" s="15">
        <v>7.52</v>
      </c>
      <c r="Q321" s="15"/>
      <c r="R321" s="15">
        <f>SUM(H321:Q321)</f>
        <v>100.80999999999999</v>
      </c>
      <c r="S321" s="15"/>
      <c r="T321" s="12">
        <f t="shared" si="146"/>
        <v>3.55</v>
      </c>
      <c r="U321" s="12">
        <f t="shared" si="146"/>
        <v>9.6000000000000002E-2</v>
      </c>
      <c r="V321" t="s">
        <v>427</v>
      </c>
      <c r="Y321" s="16">
        <f t="shared" si="147"/>
        <v>104.45599999999999</v>
      </c>
      <c r="Z321" s="16"/>
      <c r="AA321" s="7" t="s">
        <v>431</v>
      </c>
      <c r="AB321" t="s">
        <v>70</v>
      </c>
      <c r="AC321" s="7" t="s">
        <v>173</v>
      </c>
      <c r="AD321" s="7" t="s">
        <v>429</v>
      </c>
      <c r="AE321" s="7">
        <v>0.22</v>
      </c>
      <c r="AF321" s="17">
        <f t="shared" si="171"/>
        <v>440</v>
      </c>
      <c r="AG321" s="18">
        <f t="shared" si="172"/>
        <v>1560</v>
      </c>
      <c r="AH321" s="7">
        <v>2000</v>
      </c>
      <c r="AI321" s="7">
        <v>1523.15</v>
      </c>
      <c r="AJ321" s="7">
        <v>1.5640000000000001</v>
      </c>
      <c r="AK321" s="18">
        <v>1.0209999999999999</v>
      </c>
      <c r="AL321" s="17">
        <f t="shared" si="173"/>
        <v>688.16000000000008</v>
      </c>
      <c r="AM321" s="18">
        <f t="shared" si="173"/>
        <v>1592.7599999999998</v>
      </c>
      <c r="AN321" s="7"/>
      <c r="AO321" s="7">
        <f>1.6915*C321*AE321</f>
        <v>744.26</v>
      </c>
      <c r="AP321" s="7"/>
      <c r="AQ321" s="6"/>
      <c r="AR321" s="7">
        <v>35500</v>
      </c>
      <c r="AS321" s="7">
        <v>960</v>
      </c>
      <c r="AT321" s="7">
        <f t="shared" ref="AT321:AT338" si="174">(AS321/44)/((AR321/18)+(AS321/44))</f>
        <v>1.0941694949597285E-2</v>
      </c>
      <c r="AU321" s="7"/>
      <c r="AV321" s="12">
        <f t="shared" si="164"/>
        <v>9.6000000000000002E-2</v>
      </c>
      <c r="AW321" s="19">
        <f t="shared" si="148"/>
        <v>0.26873333446110681</v>
      </c>
      <c r="AX321" s="15">
        <f t="shared" si="149"/>
        <v>0.17273333446110681</v>
      </c>
      <c r="AY321" s="15">
        <f t="shared" si="165"/>
        <v>2.9836804834052589E-2</v>
      </c>
      <c r="AZ321" s="7"/>
      <c r="BA321" s="7"/>
      <c r="BB321" s="7"/>
      <c r="BC321" s="7"/>
      <c r="BD321" s="7"/>
      <c r="BE321" s="15"/>
      <c r="BF321" s="16"/>
      <c r="BG321" s="16"/>
      <c r="BH321" s="20">
        <f t="shared" si="168"/>
        <v>0.53207348528130316</v>
      </c>
      <c r="BI321" s="20">
        <f t="shared" si="168"/>
        <v>7.1404120309908337E-3</v>
      </c>
      <c r="BJ321" s="20">
        <f t="shared" si="168"/>
        <v>9.7852398926823153E-2</v>
      </c>
      <c r="BK321" s="20">
        <f t="shared" si="168"/>
        <v>6.9748231400824784E-2</v>
      </c>
      <c r="BL321" s="20">
        <f t="shared" si="168"/>
        <v>1.8066402427208508E-4</v>
      </c>
      <c r="BM321" s="20">
        <f t="shared" si="167"/>
        <v>9.141903768055526E-2</v>
      </c>
      <c r="BN321" s="20">
        <f t="shared" si="167"/>
        <v>0.13026778551950363</v>
      </c>
      <c r="BO321" s="20">
        <f t="shared" si="167"/>
        <v>2.0160764535590504E-2</v>
      </c>
      <c r="BP321" s="20">
        <f t="shared" si="167"/>
        <v>5.1157220600136687E-2</v>
      </c>
      <c r="BQ321" s="20">
        <f t="shared" si="167"/>
        <v>0</v>
      </c>
      <c r="BR321" s="20">
        <f t="shared" si="170"/>
        <v>0.11194936280911982</v>
      </c>
      <c r="BS321" s="20">
        <f t="shared" si="170"/>
        <v>1.2395610582150189E-3</v>
      </c>
      <c r="BT321" s="6"/>
      <c r="BU321" s="6"/>
      <c r="BV321" s="6"/>
      <c r="BW321" s="6">
        <f t="shared" si="150"/>
        <v>0.83033752746155376</v>
      </c>
      <c r="BX321" s="6">
        <f t="shared" si="151"/>
        <v>1.1143107549768373E-2</v>
      </c>
      <c r="BY321" s="6">
        <f t="shared" si="152"/>
        <v>0.15270544620001766</v>
      </c>
      <c r="BZ321" s="6">
        <f t="shared" si="153"/>
        <v>0.1088469461611269</v>
      </c>
      <c r="CA321" s="6">
        <f t="shared" si="154"/>
        <v>2.8193872343784806E-4</v>
      </c>
      <c r="CB321" s="6">
        <f t="shared" si="155"/>
        <v>0.14266574037316396</v>
      </c>
      <c r="CC321" s="6">
        <f t="shared" si="156"/>
        <v>0.20329190220589546</v>
      </c>
      <c r="CD321" s="6">
        <f t="shared" si="157"/>
        <v>3.1462269478371704E-2</v>
      </c>
      <c r="CE321" s="6">
        <f t="shared" si="158"/>
        <v>7.9834386113912623E-2</v>
      </c>
      <c r="CF321" s="6">
        <f t="shared" si="159"/>
        <v>0</v>
      </c>
      <c r="CG321" s="6">
        <f t="shared" si="160"/>
        <v>0.19700332963374029</v>
      </c>
      <c r="CH321" s="6">
        <f t="shared" si="161"/>
        <v>2.1813224267211999E-3</v>
      </c>
      <c r="CI321" s="6">
        <f t="shared" si="144"/>
        <v>1.5605692642672482</v>
      </c>
      <c r="CJ321">
        <f t="shared" si="145"/>
        <v>1.7597539163277098</v>
      </c>
    </row>
    <row r="322" spans="1:88" x14ac:dyDescent="0.45">
      <c r="A322" s="7" t="s">
        <v>591</v>
      </c>
      <c r="B322" s="7" t="s">
        <v>426</v>
      </c>
      <c r="C322" s="7">
        <v>5000</v>
      </c>
      <c r="D322" s="7">
        <v>1523.15</v>
      </c>
      <c r="E322" s="7" t="s">
        <v>426</v>
      </c>
      <c r="F322" s="7">
        <f t="shared" si="162"/>
        <v>500</v>
      </c>
      <c r="G322" s="7">
        <f t="shared" si="163"/>
        <v>1250</v>
      </c>
      <c r="H322" s="15">
        <v>49.89</v>
      </c>
      <c r="I322" s="15">
        <v>0.89</v>
      </c>
      <c r="J322" s="15">
        <v>15.57</v>
      </c>
      <c r="K322" s="15">
        <v>7.82</v>
      </c>
      <c r="L322" s="15">
        <v>0.02</v>
      </c>
      <c r="M322" s="15">
        <v>5.75</v>
      </c>
      <c r="N322" s="15">
        <v>11.4</v>
      </c>
      <c r="O322" s="15">
        <v>1.95</v>
      </c>
      <c r="P322" s="15">
        <v>7.52</v>
      </c>
      <c r="Q322" s="15"/>
      <c r="R322" s="15">
        <f t="shared" ref="R322:R338" si="175">SUM(H322:Q322)</f>
        <v>100.80999999999999</v>
      </c>
      <c r="S322" s="15"/>
      <c r="T322" s="12">
        <f t="shared" si="146"/>
        <v>3.21</v>
      </c>
      <c r="U322" s="12">
        <f t="shared" si="146"/>
        <v>0.73399999999999999</v>
      </c>
      <c r="V322" t="s">
        <v>427</v>
      </c>
      <c r="Y322" s="16">
        <f t="shared" si="147"/>
        <v>104.75399999999998</v>
      </c>
      <c r="Z322" s="16"/>
      <c r="AA322" s="7" t="s">
        <v>432</v>
      </c>
      <c r="AB322" t="s">
        <v>70</v>
      </c>
      <c r="AC322" s="7" t="s">
        <v>173</v>
      </c>
      <c r="AD322" s="7" t="s">
        <v>429</v>
      </c>
      <c r="AE322" s="7">
        <v>0.68</v>
      </c>
      <c r="AF322" s="17">
        <f t="shared" si="171"/>
        <v>3400.0000000000005</v>
      </c>
      <c r="AG322" s="18">
        <f t="shared" si="172"/>
        <v>1599.9999999999998</v>
      </c>
      <c r="AH322" s="7">
        <v>5000</v>
      </c>
      <c r="AI322" s="7">
        <v>1523.15</v>
      </c>
      <c r="AJ322" s="7">
        <v>3.2650000000000001</v>
      </c>
      <c r="AK322" s="18">
        <v>1.2</v>
      </c>
      <c r="AL322" s="17">
        <f t="shared" si="173"/>
        <v>11101.000000000002</v>
      </c>
      <c r="AM322" s="18">
        <f t="shared" si="173"/>
        <v>1919.9999999999995</v>
      </c>
      <c r="AN322" s="7"/>
      <c r="AO322" s="7">
        <f>3.5847*C322*AE322</f>
        <v>12187.980000000001</v>
      </c>
      <c r="AP322" s="7"/>
      <c r="AQ322" s="6"/>
      <c r="AR322" s="7">
        <v>32100</v>
      </c>
      <c r="AS322" s="7">
        <v>7340</v>
      </c>
      <c r="AT322" s="7">
        <f t="shared" si="174"/>
        <v>8.554113899463911E-2</v>
      </c>
      <c r="AU322" s="7"/>
      <c r="AV322" s="12">
        <f t="shared" si="164"/>
        <v>0.73399999999999999</v>
      </c>
      <c r="AW322" s="19">
        <f t="shared" si="148"/>
        <v>0.44003187320477866</v>
      </c>
      <c r="AX322" s="15">
        <f t="shared" si="149"/>
        <v>0.29396812679522133</v>
      </c>
      <c r="AY322" s="15">
        <f t="shared" si="165"/>
        <v>8.6417259571491323E-2</v>
      </c>
      <c r="AZ322" s="7"/>
      <c r="BA322" s="7"/>
      <c r="BB322" s="7"/>
      <c r="BC322" s="7"/>
      <c r="BD322" s="7"/>
      <c r="BE322" s="15"/>
      <c r="BF322" s="16"/>
      <c r="BG322" s="16"/>
      <c r="BH322" s="20">
        <f t="shared" si="168"/>
        <v>0.53207348528130316</v>
      </c>
      <c r="BI322" s="20">
        <f t="shared" si="168"/>
        <v>7.1404120309908337E-3</v>
      </c>
      <c r="BJ322" s="20">
        <f t="shared" si="168"/>
        <v>9.7852398926823153E-2</v>
      </c>
      <c r="BK322" s="20">
        <f t="shared" si="168"/>
        <v>6.9748231400824784E-2</v>
      </c>
      <c r="BL322" s="20">
        <f t="shared" si="168"/>
        <v>1.8066402427208508E-4</v>
      </c>
      <c r="BM322" s="20">
        <f t="shared" si="167"/>
        <v>9.141903768055526E-2</v>
      </c>
      <c r="BN322" s="20">
        <f t="shared" si="167"/>
        <v>0.13026778551950363</v>
      </c>
      <c r="BO322" s="20">
        <f t="shared" si="167"/>
        <v>2.0160764535590504E-2</v>
      </c>
      <c r="BP322" s="20">
        <f t="shared" si="167"/>
        <v>5.1157220600136687E-2</v>
      </c>
      <c r="BQ322" s="20">
        <f t="shared" si="167"/>
        <v>0</v>
      </c>
      <c r="BR322" s="20">
        <f t="shared" si="170"/>
        <v>0.1014795266014485</v>
      </c>
      <c r="BS322" s="20">
        <f t="shared" si="170"/>
        <v>9.5010778838061204E-3</v>
      </c>
      <c r="BT322" s="6"/>
      <c r="BU322" s="6"/>
      <c r="BV322" s="6"/>
      <c r="BW322" s="6">
        <f t="shared" si="150"/>
        <v>0.83033752746155376</v>
      </c>
      <c r="BX322" s="6">
        <f t="shared" si="151"/>
        <v>1.1143107549768373E-2</v>
      </c>
      <c r="BY322" s="6">
        <f t="shared" si="152"/>
        <v>0.15270544620001766</v>
      </c>
      <c r="BZ322" s="6">
        <f t="shared" si="153"/>
        <v>0.1088469461611269</v>
      </c>
      <c r="CA322" s="6">
        <f t="shared" si="154"/>
        <v>2.8193872343784806E-4</v>
      </c>
      <c r="CB322" s="6">
        <f t="shared" si="155"/>
        <v>0.14266574037316396</v>
      </c>
      <c r="CC322" s="6">
        <f t="shared" si="156"/>
        <v>0.20329190220589546</v>
      </c>
      <c r="CD322" s="6">
        <f t="shared" si="157"/>
        <v>3.1462269478371704E-2</v>
      </c>
      <c r="CE322" s="6">
        <f t="shared" si="158"/>
        <v>7.9834386113912623E-2</v>
      </c>
      <c r="CF322" s="6">
        <f t="shared" si="159"/>
        <v>0</v>
      </c>
      <c r="CG322" s="6">
        <f t="shared" si="160"/>
        <v>0.1781354051054384</v>
      </c>
      <c r="CH322" s="6">
        <f t="shared" si="161"/>
        <v>1.6678027720972505E-2</v>
      </c>
      <c r="CI322" s="6">
        <f t="shared" ref="CI322:CI385" si="176">SUM(BW322:CF322)</f>
        <v>1.5605692642672482</v>
      </c>
      <c r="CJ322">
        <f t="shared" ref="CJ322:CJ385" si="177">SUM(BW322:CH322)</f>
        <v>1.7553826970936592</v>
      </c>
    </row>
    <row r="323" spans="1:88" x14ac:dyDescent="0.45">
      <c r="A323" s="7" t="s">
        <v>591</v>
      </c>
      <c r="B323" s="7" t="s">
        <v>426</v>
      </c>
      <c r="C323" s="7">
        <v>5000</v>
      </c>
      <c r="D323" s="7">
        <v>1523.15</v>
      </c>
      <c r="E323" s="7" t="s">
        <v>426</v>
      </c>
      <c r="F323" s="7">
        <f t="shared" si="162"/>
        <v>500</v>
      </c>
      <c r="G323" s="7">
        <f t="shared" si="163"/>
        <v>1250</v>
      </c>
      <c r="H323" s="15">
        <v>49.89</v>
      </c>
      <c r="I323" s="15">
        <v>0.89</v>
      </c>
      <c r="J323" s="15">
        <v>15.57</v>
      </c>
      <c r="K323" s="15">
        <v>7.82</v>
      </c>
      <c r="L323" s="15">
        <v>0.02</v>
      </c>
      <c r="M323" s="15">
        <v>5.75</v>
      </c>
      <c r="N323" s="15">
        <v>11.4</v>
      </c>
      <c r="O323" s="15">
        <v>1.95</v>
      </c>
      <c r="P323" s="15">
        <v>7.52</v>
      </c>
      <c r="Q323" s="15"/>
      <c r="R323" s="15">
        <f t="shared" si="175"/>
        <v>100.80999999999999</v>
      </c>
      <c r="S323" s="15"/>
      <c r="T323" s="12">
        <f t="shared" si="146"/>
        <v>6.91</v>
      </c>
      <c r="U323" s="12">
        <f t="shared" si="146"/>
        <v>0.53</v>
      </c>
      <c r="V323" t="s">
        <v>427</v>
      </c>
      <c r="Y323" s="16">
        <f t="shared" si="147"/>
        <v>108.24999999999999</v>
      </c>
      <c r="Z323" s="16"/>
      <c r="AA323" s="7" t="s">
        <v>433</v>
      </c>
      <c r="AB323" t="s">
        <v>70</v>
      </c>
      <c r="AC323" s="7" t="s">
        <v>173</v>
      </c>
      <c r="AD323" s="7" t="s">
        <v>429</v>
      </c>
      <c r="AE323" s="7">
        <v>0.25</v>
      </c>
      <c r="AF323" s="17">
        <f t="shared" si="171"/>
        <v>1250</v>
      </c>
      <c r="AG323" s="18">
        <f t="shared" si="172"/>
        <v>3750</v>
      </c>
      <c r="AH323" s="7">
        <v>5000</v>
      </c>
      <c r="AI323" s="7">
        <v>1523.15</v>
      </c>
      <c r="AJ323" s="7">
        <v>3.2650000000000001</v>
      </c>
      <c r="AK323" s="18">
        <v>1.2</v>
      </c>
      <c r="AL323" s="17">
        <f t="shared" si="173"/>
        <v>4081.25</v>
      </c>
      <c r="AM323" s="18">
        <f t="shared" si="173"/>
        <v>4500</v>
      </c>
      <c r="AN323" s="7"/>
      <c r="AO323" s="7">
        <f>3.9692*C323*AE323</f>
        <v>4961.5</v>
      </c>
      <c r="AP323" s="7"/>
      <c r="AQ323" s="6"/>
      <c r="AR323" s="7">
        <v>69100</v>
      </c>
      <c r="AS323" s="7">
        <v>5300</v>
      </c>
      <c r="AT323" s="7">
        <f t="shared" si="174"/>
        <v>3.0422858600676065E-2</v>
      </c>
      <c r="AU323" s="7"/>
      <c r="AV323" s="12">
        <f t="shared" si="164"/>
        <v>0.53</v>
      </c>
      <c r="AW323" s="19">
        <f t="shared" si="148"/>
        <v>0.39372764532784665</v>
      </c>
      <c r="AX323" s="15">
        <f t="shared" si="149"/>
        <v>0.13627235467215337</v>
      </c>
      <c r="AY323" s="15">
        <f t="shared" si="165"/>
        <v>1.8570154647893161E-2</v>
      </c>
      <c r="AZ323" s="7"/>
      <c r="BA323" s="7"/>
      <c r="BB323" s="7"/>
      <c r="BC323" s="7"/>
      <c r="BD323" s="7"/>
      <c r="BE323" s="15"/>
      <c r="BF323" s="16"/>
      <c r="BG323" s="16"/>
      <c r="BH323" s="20">
        <f t="shared" si="168"/>
        <v>0.53207348528130316</v>
      </c>
      <c r="BI323" s="20">
        <f t="shared" si="168"/>
        <v>7.1404120309908337E-3</v>
      </c>
      <c r="BJ323" s="20">
        <f t="shared" si="168"/>
        <v>9.7852398926823153E-2</v>
      </c>
      <c r="BK323" s="20">
        <f t="shared" si="168"/>
        <v>6.9748231400824784E-2</v>
      </c>
      <c r="BL323" s="20">
        <f t="shared" si="168"/>
        <v>1.8066402427208508E-4</v>
      </c>
      <c r="BM323" s="20">
        <f t="shared" si="167"/>
        <v>9.141903768055526E-2</v>
      </c>
      <c r="BN323" s="20">
        <f t="shared" si="167"/>
        <v>0.13026778551950363</v>
      </c>
      <c r="BO323" s="20">
        <f t="shared" si="167"/>
        <v>2.0160764535590504E-2</v>
      </c>
      <c r="BP323" s="20">
        <f t="shared" si="167"/>
        <v>5.1157220600136687E-2</v>
      </c>
      <c r="BQ323" s="20">
        <f t="shared" si="167"/>
        <v>0</v>
      </c>
      <c r="BR323" s="20">
        <f t="shared" si="170"/>
        <v>0.19603688923822538</v>
      </c>
      <c r="BS323" s="20">
        <f t="shared" si="170"/>
        <v>6.1565731323350581E-3</v>
      </c>
      <c r="BT323" s="6"/>
      <c r="BU323" s="6"/>
      <c r="BV323" s="6"/>
      <c r="BW323" s="6">
        <f t="shared" si="150"/>
        <v>0.83033752746155376</v>
      </c>
      <c r="BX323" s="6">
        <f t="shared" si="151"/>
        <v>1.1143107549768373E-2</v>
      </c>
      <c r="BY323" s="6">
        <f t="shared" si="152"/>
        <v>0.15270544620001766</v>
      </c>
      <c r="BZ323" s="6">
        <f t="shared" si="153"/>
        <v>0.1088469461611269</v>
      </c>
      <c r="CA323" s="6">
        <f t="shared" si="154"/>
        <v>2.8193872343784806E-4</v>
      </c>
      <c r="CB323" s="6">
        <f t="shared" si="155"/>
        <v>0.14266574037316396</v>
      </c>
      <c r="CC323" s="6">
        <f t="shared" si="156"/>
        <v>0.20329190220589546</v>
      </c>
      <c r="CD323" s="6">
        <f t="shared" si="157"/>
        <v>3.1462269478371704E-2</v>
      </c>
      <c r="CE323" s="6">
        <f t="shared" si="158"/>
        <v>7.9834386113912623E-2</v>
      </c>
      <c r="CF323" s="6">
        <f t="shared" si="159"/>
        <v>0</v>
      </c>
      <c r="CG323" s="6">
        <f t="shared" si="160"/>
        <v>0.38346281908990015</v>
      </c>
      <c r="CH323" s="6">
        <f t="shared" si="161"/>
        <v>1.2042717564189958E-2</v>
      </c>
      <c r="CI323" s="6">
        <f t="shared" si="176"/>
        <v>1.5605692642672482</v>
      </c>
      <c r="CJ323">
        <f t="shared" si="177"/>
        <v>1.9560748009213382</v>
      </c>
    </row>
    <row r="324" spans="1:88" x14ac:dyDescent="0.45">
      <c r="A324" s="7" t="s">
        <v>591</v>
      </c>
      <c r="B324" s="7" t="s">
        <v>426</v>
      </c>
      <c r="C324" s="7">
        <v>5000</v>
      </c>
      <c r="D324" s="7">
        <v>1523.15</v>
      </c>
      <c r="E324" s="7" t="s">
        <v>426</v>
      </c>
      <c r="F324" s="7">
        <f t="shared" si="162"/>
        <v>500</v>
      </c>
      <c r="G324" s="7">
        <f t="shared" si="163"/>
        <v>1250</v>
      </c>
      <c r="H324" s="15">
        <v>49.89</v>
      </c>
      <c r="I324" s="15">
        <v>0.89</v>
      </c>
      <c r="J324" s="15">
        <v>15.57</v>
      </c>
      <c r="K324" s="15">
        <v>7.82</v>
      </c>
      <c r="L324" s="15">
        <v>0.02</v>
      </c>
      <c r="M324" s="15">
        <v>5.75</v>
      </c>
      <c r="N324" s="15">
        <v>11.4</v>
      </c>
      <c r="O324" s="15">
        <v>1.95</v>
      </c>
      <c r="P324" s="15">
        <v>7.52</v>
      </c>
      <c r="Q324" s="15"/>
      <c r="R324" s="15">
        <f t="shared" si="175"/>
        <v>100.80999999999999</v>
      </c>
      <c r="S324" s="15"/>
      <c r="T324" s="12">
        <f t="shared" si="146"/>
        <v>6.87</v>
      </c>
      <c r="U324" s="12">
        <f t="shared" si="146"/>
        <v>0.48</v>
      </c>
      <c r="V324" t="s">
        <v>427</v>
      </c>
      <c r="Y324" s="16">
        <f t="shared" si="147"/>
        <v>108.16</v>
      </c>
      <c r="Z324" s="16"/>
      <c r="AA324" s="7" t="s">
        <v>434</v>
      </c>
      <c r="AB324" t="s">
        <v>70</v>
      </c>
      <c r="AC324" s="7" t="s">
        <v>173</v>
      </c>
      <c r="AD324" s="7" t="s">
        <v>429</v>
      </c>
      <c r="AE324" s="7">
        <v>0.21</v>
      </c>
      <c r="AF324" s="17">
        <f t="shared" si="171"/>
        <v>1050</v>
      </c>
      <c r="AG324" s="18">
        <f t="shared" si="172"/>
        <v>3950</v>
      </c>
      <c r="AH324" s="7">
        <v>5000</v>
      </c>
      <c r="AI324" s="7">
        <v>1523.15</v>
      </c>
      <c r="AJ324" s="7">
        <v>3.2650000000000001</v>
      </c>
      <c r="AK324" s="18">
        <v>1.2</v>
      </c>
      <c r="AL324" s="17">
        <f t="shared" si="173"/>
        <v>3428.25</v>
      </c>
      <c r="AM324" s="18">
        <f t="shared" si="173"/>
        <v>4740</v>
      </c>
      <c r="AN324" s="7"/>
      <c r="AO324" s="7">
        <f>4.0361*C324*AE324</f>
        <v>4237.9049999999997</v>
      </c>
      <c r="AP324" s="7"/>
      <c r="AQ324" s="6"/>
      <c r="AR324" s="7">
        <v>68700</v>
      </c>
      <c r="AS324" s="7">
        <v>4800</v>
      </c>
      <c r="AT324" s="7">
        <f t="shared" si="174"/>
        <v>2.7788498649170205E-2</v>
      </c>
      <c r="AU324" s="7"/>
      <c r="AV324" s="12">
        <f t="shared" si="164"/>
        <v>0.48</v>
      </c>
      <c r="AW324" s="19">
        <f t="shared" si="148"/>
        <v>0.39411932778286562</v>
      </c>
      <c r="AX324" s="15">
        <f t="shared" si="149"/>
        <v>8.5880672217134357E-2</v>
      </c>
      <c r="AY324" s="15">
        <f t="shared" si="165"/>
        <v>7.3754898604668729E-3</v>
      </c>
      <c r="AZ324" s="7"/>
      <c r="BA324" s="7"/>
      <c r="BB324" s="7"/>
      <c r="BC324" s="7"/>
      <c r="BD324" s="7"/>
      <c r="BE324" s="15"/>
      <c r="BF324" s="16"/>
      <c r="BG324" s="16"/>
      <c r="BH324" s="20">
        <f t="shared" si="168"/>
        <v>0.53207348528130316</v>
      </c>
      <c r="BI324" s="20">
        <f t="shared" si="168"/>
        <v>7.1404120309908337E-3</v>
      </c>
      <c r="BJ324" s="20">
        <f t="shared" si="168"/>
        <v>9.7852398926823153E-2</v>
      </c>
      <c r="BK324" s="20">
        <f t="shared" si="168"/>
        <v>6.9748231400824784E-2</v>
      </c>
      <c r="BL324" s="20">
        <f t="shared" si="168"/>
        <v>1.8066402427208508E-4</v>
      </c>
      <c r="BM324" s="20">
        <f t="shared" si="167"/>
        <v>9.141903768055526E-2</v>
      </c>
      <c r="BN324" s="20">
        <f t="shared" si="167"/>
        <v>0.13026778551950363</v>
      </c>
      <c r="BO324" s="20">
        <f t="shared" si="167"/>
        <v>2.0160764535590504E-2</v>
      </c>
      <c r="BP324" s="20">
        <f t="shared" si="167"/>
        <v>5.1157220600136687E-2</v>
      </c>
      <c r="BQ324" s="20">
        <f t="shared" si="167"/>
        <v>0</v>
      </c>
      <c r="BR324" s="20">
        <f t="shared" si="170"/>
        <v>0.19523703873567241</v>
      </c>
      <c r="BS324" s="20">
        <f t="shared" si="170"/>
        <v>5.5853466221223117E-3</v>
      </c>
      <c r="BT324" s="6"/>
      <c r="BU324" s="6"/>
      <c r="BV324" s="6"/>
      <c r="BW324" s="6">
        <f t="shared" si="150"/>
        <v>0.83033752746155376</v>
      </c>
      <c r="BX324" s="6">
        <f t="shared" si="151"/>
        <v>1.1143107549768373E-2</v>
      </c>
      <c r="BY324" s="6">
        <f t="shared" si="152"/>
        <v>0.15270544620001766</v>
      </c>
      <c r="BZ324" s="6">
        <f t="shared" si="153"/>
        <v>0.1088469461611269</v>
      </c>
      <c r="CA324" s="6">
        <f t="shared" si="154"/>
        <v>2.8193872343784806E-4</v>
      </c>
      <c r="CB324" s="6">
        <f t="shared" si="155"/>
        <v>0.14266574037316396</v>
      </c>
      <c r="CC324" s="6">
        <f t="shared" si="156"/>
        <v>0.20329190220589546</v>
      </c>
      <c r="CD324" s="6">
        <f t="shared" si="157"/>
        <v>3.1462269478371704E-2</v>
      </c>
      <c r="CE324" s="6">
        <f t="shared" si="158"/>
        <v>7.9834386113912623E-2</v>
      </c>
      <c r="CF324" s="6">
        <f t="shared" si="159"/>
        <v>0</v>
      </c>
      <c r="CG324" s="6">
        <f t="shared" si="160"/>
        <v>0.38124306326304108</v>
      </c>
      <c r="CH324" s="6">
        <f t="shared" si="161"/>
        <v>1.0906612133605999E-2</v>
      </c>
      <c r="CI324" s="6">
        <f t="shared" si="176"/>
        <v>1.5605692642672482</v>
      </c>
      <c r="CJ324">
        <f t="shared" si="177"/>
        <v>1.9527189396638953</v>
      </c>
    </row>
    <row r="325" spans="1:88" x14ac:dyDescent="0.45">
      <c r="A325" s="7" t="s">
        <v>591</v>
      </c>
      <c r="B325" s="7" t="s">
        <v>426</v>
      </c>
      <c r="C325" s="7">
        <v>5000</v>
      </c>
      <c r="D325" s="7">
        <v>1523.15</v>
      </c>
      <c r="E325" s="7" t="s">
        <v>426</v>
      </c>
      <c r="F325" s="7">
        <f t="shared" si="162"/>
        <v>500</v>
      </c>
      <c r="G325" s="7">
        <f t="shared" si="163"/>
        <v>1250</v>
      </c>
      <c r="H325" s="15">
        <v>49.89</v>
      </c>
      <c r="I325" s="15">
        <v>0.89</v>
      </c>
      <c r="J325" s="15">
        <v>15.57</v>
      </c>
      <c r="K325" s="15">
        <v>7.82</v>
      </c>
      <c r="L325" s="15">
        <v>0.02</v>
      </c>
      <c r="M325" s="15">
        <v>5.75</v>
      </c>
      <c r="N325" s="15">
        <v>11.4</v>
      </c>
      <c r="O325" s="15">
        <v>1.95</v>
      </c>
      <c r="P325" s="15">
        <v>7.52</v>
      </c>
      <c r="Q325" s="15"/>
      <c r="R325" s="15">
        <f t="shared" si="175"/>
        <v>100.80999999999999</v>
      </c>
      <c r="S325" s="15"/>
      <c r="T325" s="12">
        <f t="shared" si="146"/>
        <v>5.59</v>
      </c>
      <c r="U325" s="12">
        <f t="shared" si="146"/>
        <v>0.61799999999999999</v>
      </c>
      <c r="V325" t="s">
        <v>427</v>
      </c>
      <c r="Y325" s="16">
        <f t="shared" si="147"/>
        <v>107.01799999999999</v>
      </c>
      <c r="Z325" s="16"/>
      <c r="AA325" s="7" t="s">
        <v>435</v>
      </c>
      <c r="AB325" t="s">
        <v>70</v>
      </c>
      <c r="AC325" s="7" t="s">
        <v>173</v>
      </c>
      <c r="AD325" s="7" t="s">
        <v>429</v>
      </c>
      <c r="AE325" s="7">
        <v>0.43</v>
      </c>
      <c r="AF325" s="17">
        <f t="shared" si="171"/>
        <v>2150</v>
      </c>
      <c r="AG325" s="18">
        <f t="shared" si="172"/>
        <v>2850.0000000000005</v>
      </c>
      <c r="AH325" s="7">
        <v>5000</v>
      </c>
      <c r="AI325" s="7">
        <v>1523.15</v>
      </c>
      <c r="AJ325" s="7">
        <v>3.2650000000000001</v>
      </c>
      <c r="AK325" s="18">
        <v>1.2</v>
      </c>
      <c r="AL325" s="17">
        <f t="shared" si="173"/>
        <v>7019.75</v>
      </c>
      <c r="AM325" s="18">
        <f t="shared" si="173"/>
        <v>3420.0000000000005</v>
      </c>
      <c r="AN325" s="7"/>
      <c r="AO325" s="7">
        <f>3.753*C325*AE325</f>
        <v>8068.95</v>
      </c>
      <c r="AP325" s="7"/>
      <c r="AQ325" s="6"/>
      <c r="AR325" s="7">
        <v>55900</v>
      </c>
      <c r="AS325" s="7">
        <v>6180</v>
      </c>
      <c r="AT325" s="7">
        <f t="shared" si="174"/>
        <v>4.3269904000248945E-2</v>
      </c>
      <c r="AU325" s="7"/>
      <c r="AV325" s="12">
        <f t="shared" si="164"/>
        <v>0.61799999999999999</v>
      </c>
      <c r="AW325" s="19">
        <f t="shared" si="148"/>
        <v>0.40913014531794423</v>
      </c>
      <c r="AX325" s="15">
        <f t="shared" si="149"/>
        <v>0.20886985468205577</v>
      </c>
      <c r="AY325" s="15">
        <f t="shared" si="165"/>
        <v>4.3626616194903094E-2</v>
      </c>
      <c r="AZ325" s="7"/>
      <c r="BA325" s="7"/>
      <c r="BB325" s="7"/>
      <c r="BC325" s="7"/>
      <c r="BD325" s="7"/>
      <c r="BE325" s="15"/>
      <c r="BF325" s="16"/>
      <c r="BG325" s="16"/>
      <c r="BH325" s="20">
        <f t="shared" si="168"/>
        <v>0.53207348528130316</v>
      </c>
      <c r="BI325" s="20">
        <f t="shared" si="168"/>
        <v>7.1404120309908337E-3</v>
      </c>
      <c r="BJ325" s="20">
        <f t="shared" si="168"/>
        <v>9.7852398926823153E-2</v>
      </c>
      <c r="BK325" s="20">
        <f t="shared" si="168"/>
        <v>6.9748231400824784E-2</v>
      </c>
      <c r="BL325" s="20">
        <f t="shared" si="168"/>
        <v>1.8066402427208508E-4</v>
      </c>
      <c r="BM325" s="20">
        <f t="shared" si="167"/>
        <v>9.141903768055526E-2</v>
      </c>
      <c r="BN325" s="20">
        <f t="shared" si="167"/>
        <v>0.13026778551950363</v>
      </c>
      <c r="BO325" s="20">
        <f t="shared" si="167"/>
        <v>2.0160764535590504E-2</v>
      </c>
      <c r="BP325" s="20">
        <f t="shared" si="167"/>
        <v>5.1157220600136687E-2</v>
      </c>
      <c r="BQ325" s="20">
        <f t="shared" si="167"/>
        <v>0</v>
      </c>
      <c r="BR325" s="20">
        <f t="shared" si="170"/>
        <v>0.16458361069641497</v>
      </c>
      <c r="BS325" s="20">
        <f t="shared" si="170"/>
        <v>7.4501783779630836E-3</v>
      </c>
      <c r="BT325" s="6"/>
      <c r="BU325" s="6"/>
      <c r="BV325" s="6"/>
      <c r="BW325" s="6">
        <f t="shared" si="150"/>
        <v>0.83033752746155376</v>
      </c>
      <c r="BX325" s="6">
        <f t="shared" si="151"/>
        <v>1.1143107549768373E-2</v>
      </c>
      <c r="BY325" s="6">
        <f t="shared" si="152"/>
        <v>0.15270544620001766</v>
      </c>
      <c r="BZ325" s="6">
        <f t="shared" si="153"/>
        <v>0.1088469461611269</v>
      </c>
      <c r="CA325" s="6">
        <f t="shared" si="154"/>
        <v>2.8193872343784806E-4</v>
      </c>
      <c r="CB325" s="6">
        <f t="shared" si="155"/>
        <v>0.14266574037316396</v>
      </c>
      <c r="CC325" s="6">
        <f t="shared" si="156"/>
        <v>0.20329190220589546</v>
      </c>
      <c r="CD325" s="6">
        <f t="shared" si="157"/>
        <v>3.1462269478371704E-2</v>
      </c>
      <c r="CE325" s="6">
        <f t="shared" si="158"/>
        <v>7.9834386113912623E-2</v>
      </c>
      <c r="CF325" s="6">
        <f t="shared" si="159"/>
        <v>0</v>
      </c>
      <c r="CG325" s="6">
        <f t="shared" si="160"/>
        <v>0.31021087680355158</v>
      </c>
      <c r="CH325" s="6">
        <f t="shared" si="161"/>
        <v>1.4042263122017723E-2</v>
      </c>
      <c r="CI325" s="6">
        <f t="shared" si="176"/>
        <v>1.5605692642672482</v>
      </c>
      <c r="CJ325">
        <f t="shared" si="177"/>
        <v>1.8848224041928174</v>
      </c>
    </row>
    <row r="326" spans="1:88" x14ac:dyDescent="0.45">
      <c r="A326" s="7" t="s">
        <v>591</v>
      </c>
      <c r="B326" s="7" t="s">
        <v>426</v>
      </c>
      <c r="C326" s="7">
        <v>5000</v>
      </c>
      <c r="D326" s="7">
        <v>1523.15</v>
      </c>
      <c r="E326" s="7" t="s">
        <v>426</v>
      </c>
      <c r="F326" s="7">
        <f t="shared" si="162"/>
        <v>500</v>
      </c>
      <c r="G326" s="7">
        <f t="shared" si="163"/>
        <v>1250</v>
      </c>
      <c r="H326" s="15">
        <v>49.89</v>
      </c>
      <c r="I326" s="15">
        <v>0.89</v>
      </c>
      <c r="J326" s="15">
        <v>15.57</v>
      </c>
      <c r="K326" s="15">
        <v>7.82</v>
      </c>
      <c r="L326" s="15">
        <v>0.02</v>
      </c>
      <c r="M326" s="15">
        <v>5.75</v>
      </c>
      <c r="N326" s="15">
        <v>11.4</v>
      </c>
      <c r="O326" s="15">
        <v>1.95</v>
      </c>
      <c r="P326" s="15">
        <v>7.52</v>
      </c>
      <c r="Q326" s="15"/>
      <c r="R326" s="15">
        <f t="shared" si="175"/>
        <v>100.80999999999999</v>
      </c>
      <c r="S326" s="15"/>
      <c r="T326" s="12">
        <f t="shared" ref="T326:U389" si="178">AR326/10000</f>
        <v>2.2799999999999998</v>
      </c>
      <c r="U326" s="12">
        <f t="shared" si="178"/>
        <v>0.82399999999999995</v>
      </c>
      <c r="V326" t="s">
        <v>427</v>
      </c>
      <c r="Y326" s="16">
        <f t="shared" ref="Y326:Y389" si="179">SUM(H326:P326,T326:U326)</f>
        <v>103.91399999999999</v>
      </c>
      <c r="Z326" s="16"/>
      <c r="AA326" s="7" t="s">
        <v>436</v>
      </c>
      <c r="AB326" t="s">
        <v>70</v>
      </c>
      <c r="AC326" s="7" t="s">
        <v>173</v>
      </c>
      <c r="AD326" s="7" t="s">
        <v>429</v>
      </c>
      <c r="AE326" s="7">
        <v>0.82</v>
      </c>
      <c r="AF326" s="17">
        <f t="shared" si="171"/>
        <v>4100</v>
      </c>
      <c r="AG326" s="18">
        <f t="shared" si="172"/>
        <v>900.00000000000023</v>
      </c>
      <c r="AH326" s="7">
        <v>5000</v>
      </c>
      <c r="AI326" s="7">
        <v>1523.15</v>
      </c>
      <c r="AJ326" s="7">
        <v>3.2650000000000001</v>
      </c>
      <c r="AK326" s="18">
        <v>1.2</v>
      </c>
      <c r="AL326" s="17">
        <f t="shared" si="173"/>
        <v>13386.5</v>
      </c>
      <c r="AM326" s="18">
        <f t="shared" si="173"/>
        <v>1080.0000000000002</v>
      </c>
      <c r="AN326" s="7"/>
      <c r="AO326" s="7">
        <f>3.5329*C326*AE326</f>
        <v>14484.89</v>
      </c>
      <c r="AP326" s="7"/>
      <c r="AQ326" s="6"/>
      <c r="AR326" s="7">
        <v>22800</v>
      </c>
      <c r="AS326" s="7">
        <v>8240</v>
      </c>
      <c r="AT326" s="7">
        <f t="shared" si="174"/>
        <v>0.12880366819508129</v>
      </c>
      <c r="AU326" s="7"/>
      <c r="AV326" s="12">
        <f t="shared" si="164"/>
        <v>0.82399999999999995</v>
      </c>
      <c r="AW326" s="19">
        <f t="shared" ref="AW326:AW389" si="180">((BH326*($BB$5))+(BJ326*($BB$6))+(BK326*($BB$7)+(BM326*$BB$8)+(BN326*$BB$9)+(BO326*($BB$10))+(BP326*$BB$11)+((C326/D326)*$BB$12)+(C326*$BB$13)+(BR326*$BB$14)+(C326*$BD$13))+(BR326*$BD$14))</f>
        <v>0.45340361164762422</v>
      </c>
      <c r="AX326" s="15">
        <f t="shared" ref="AX326:AX389" si="181">ABS(U326-AW326)</f>
        <v>0.37059638835237574</v>
      </c>
      <c r="AY326" s="15">
        <f t="shared" si="165"/>
        <v>0.13734168305982489</v>
      </c>
      <c r="AZ326" s="7"/>
      <c r="BA326" s="7"/>
      <c r="BB326" s="7"/>
      <c r="BC326" s="7"/>
      <c r="BD326" s="7"/>
      <c r="BE326" s="15"/>
      <c r="BF326" s="16"/>
      <c r="BG326" s="16"/>
      <c r="BH326" s="20">
        <f t="shared" si="168"/>
        <v>0.53207348528130316</v>
      </c>
      <c r="BI326" s="20">
        <f t="shared" si="168"/>
        <v>7.1404120309908337E-3</v>
      </c>
      <c r="BJ326" s="20">
        <f t="shared" si="168"/>
        <v>9.7852398926823153E-2</v>
      </c>
      <c r="BK326" s="20">
        <f t="shared" si="168"/>
        <v>6.9748231400824784E-2</v>
      </c>
      <c r="BL326" s="20">
        <f t="shared" si="168"/>
        <v>1.8066402427208508E-4</v>
      </c>
      <c r="BM326" s="20">
        <f t="shared" ref="BM326:BQ376" si="182">CB326/$CI326</f>
        <v>9.141903768055526E-2</v>
      </c>
      <c r="BN326" s="20">
        <f t="shared" si="182"/>
        <v>0.13026778551950363</v>
      </c>
      <c r="BO326" s="20">
        <f t="shared" si="182"/>
        <v>2.0160764535590504E-2</v>
      </c>
      <c r="BP326" s="20">
        <f t="shared" si="182"/>
        <v>5.1157220600136687E-2</v>
      </c>
      <c r="BQ326" s="20">
        <f t="shared" si="182"/>
        <v>0</v>
      </c>
      <c r="BR326" s="20">
        <f t="shared" si="170"/>
        <v>7.4173244238101274E-2</v>
      </c>
      <c r="BS326" s="20">
        <f t="shared" si="170"/>
        <v>1.0975973698208163E-2</v>
      </c>
      <c r="BT326" s="6"/>
      <c r="BU326" s="6"/>
      <c r="BV326" s="6"/>
      <c r="BW326" s="6">
        <f t="shared" ref="BW326:BW389" si="183">(H326/$CN$27)</f>
        <v>0.83033752746155376</v>
      </c>
      <c r="BX326" s="6">
        <f t="shared" ref="BX326:BX389" si="184">(I326/$CN$28)</f>
        <v>1.1143107549768373E-2</v>
      </c>
      <c r="BY326" s="6">
        <f t="shared" ref="BY326:BY389" si="185">(J326/$CN$29)</f>
        <v>0.15270544620001766</v>
      </c>
      <c r="BZ326" s="6">
        <f t="shared" ref="BZ326:BZ389" si="186">(K326/$CN$30)</f>
        <v>0.1088469461611269</v>
      </c>
      <c r="CA326" s="6">
        <f t="shared" ref="CA326:CA389" si="187">(L326/$CN$31)</f>
        <v>2.8193872343784806E-4</v>
      </c>
      <c r="CB326" s="6">
        <f t="shared" ref="CB326:CB389" si="188">(M326/$CN$32)</f>
        <v>0.14266574037316396</v>
      </c>
      <c r="CC326" s="6">
        <f t="shared" ref="CC326:CC389" si="189">(N326/$CN$33)</f>
        <v>0.20329190220589546</v>
      </c>
      <c r="CD326" s="6">
        <f t="shared" ref="CD326:CD389" si="190">(O326/$CN$34)</f>
        <v>3.1462269478371704E-2</v>
      </c>
      <c r="CE326" s="6">
        <f t="shared" ref="CE326:CE389" si="191">(P326/$CN$35)</f>
        <v>7.9834386113912623E-2</v>
      </c>
      <c r="CF326" s="6">
        <f t="shared" ref="CF326:CF389" si="192">(Q326/$CN$36)</f>
        <v>0</v>
      </c>
      <c r="CG326" s="6">
        <f t="shared" ref="CG326:CG389" si="193">(T326/$CN$37)</f>
        <v>0.12652608213096558</v>
      </c>
      <c r="CH326" s="6">
        <f t="shared" ref="CH326:CH389" si="194">(U326/$CN$38)</f>
        <v>1.872301749602363E-2</v>
      </c>
      <c r="CI326" s="6">
        <f t="shared" si="176"/>
        <v>1.5605692642672482</v>
      </c>
      <c r="CJ326">
        <f t="shared" si="177"/>
        <v>1.7058183638942372</v>
      </c>
    </row>
    <row r="327" spans="1:88" x14ac:dyDescent="0.45">
      <c r="A327" s="7" t="s">
        <v>591</v>
      </c>
      <c r="B327" s="7" t="s">
        <v>426</v>
      </c>
      <c r="C327" s="7">
        <v>5000</v>
      </c>
      <c r="D327" s="7">
        <v>1473.15</v>
      </c>
      <c r="E327" s="7" t="s">
        <v>426</v>
      </c>
      <c r="F327" s="7">
        <f t="shared" ref="F327:F390" si="195">C327/10</f>
        <v>500</v>
      </c>
      <c r="G327" s="7">
        <f t="shared" ref="G327:G390" si="196">D327-273.15</f>
        <v>1200</v>
      </c>
      <c r="H327" s="15">
        <v>49.89</v>
      </c>
      <c r="I327" s="15">
        <v>0.89</v>
      </c>
      <c r="J327" s="15">
        <v>15.57</v>
      </c>
      <c r="K327" s="15">
        <v>7.82</v>
      </c>
      <c r="L327" s="15">
        <v>0.02</v>
      </c>
      <c r="M327" s="15">
        <v>5.75</v>
      </c>
      <c r="N327" s="15">
        <v>11.4</v>
      </c>
      <c r="O327" s="15">
        <v>1.95</v>
      </c>
      <c r="P327" s="15">
        <v>7.52</v>
      </c>
      <c r="Q327" s="15"/>
      <c r="R327" s="15">
        <f t="shared" si="175"/>
        <v>100.80999999999999</v>
      </c>
      <c r="S327" s="15"/>
      <c r="T327" s="12">
        <f t="shared" si="178"/>
        <v>2.82</v>
      </c>
      <c r="U327" s="12">
        <f t="shared" si="178"/>
        <v>0.91500000000000004</v>
      </c>
      <c r="V327" t="s">
        <v>427</v>
      </c>
      <c r="Y327" s="16">
        <f t="shared" si="179"/>
        <v>104.54499999999999</v>
      </c>
      <c r="Z327" s="16"/>
      <c r="AA327" s="7" t="s">
        <v>437</v>
      </c>
      <c r="AB327" t="s">
        <v>70</v>
      </c>
      <c r="AC327" s="7" t="s">
        <v>173</v>
      </c>
      <c r="AD327" s="7" t="s">
        <v>429</v>
      </c>
      <c r="AE327" s="7">
        <v>0.78</v>
      </c>
      <c r="AF327" s="17">
        <f t="shared" si="171"/>
        <v>3900</v>
      </c>
      <c r="AG327" s="18">
        <f t="shared" si="172"/>
        <v>1099.9999999999998</v>
      </c>
      <c r="AH327" s="7">
        <v>5000</v>
      </c>
      <c r="AI327" s="7">
        <v>1473.15</v>
      </c>
      <c r="AJ327">
        <v>3.3759999999999999</v>
      </c>
      <c r="AK327" s="18">
        <v>1.2</v>
      </c>
      <c r="AL327" s="17">
        <f t="shared" si="173"/>
        <v>13166.4</v>
      </c>
      <c r="AM327" s="18">
        <f t="shared" si="173"/>
        <v>1319.9999999999998</v>
      </c>
      <c r="AN327" s="7"/>
      <c r="AO327" s="7">
        <f>3.6669*C327*AE327</f>
        <v>14300.91</v>
      </c>
      <c r="AP327" s="7"/>
      <c r="AQ327" s="6"/>
      <c r="AR327" s="7">
        <v>28200</v>
      </c>
      <c r="AS327" s="7">
        <v>9150</v>
      </c>
      <c r="AT327" s="7">
        <f t="shared" si="174"/>
        <v>0.11718249733191036</v>
      </c>
      <c r="AU327" s="7"/>
      <c r="AV327" s="12">
        <f t="shared" ref="AV327:AV390" si="197">AS327/10000</f>
        <v>0.91500000000000004</v>
      </c>
      <c r="AW327" s="19">
        <f t="shared" si="180"/>
        <v>0.44515158479281552</v>
      </c>
      <c r="AX327" s="15">
        <f t="shared" si="181"/>
        <v>0.46984841520718451</v>
      </c>
      <c r="AY327" s="15">
        <f t="shared" ref="AY327:AY390" si="198">(AV327-AW327)^2</f>
        <v>0.22075753327270287</v>
      </c>
      <c r="AZ327" s="7"/>
      <c r="BA327" s="7"/>
      <c r="BB327" s="7"/>
      <c r="BC327" s="7"/>
      <c r="BD327" s="7"/>
      <c r="BE327" s="15"/>
      <c r="BF327" s="16"/>
      <c r="BG327" s="16"/>
      <c r="BH327" s="20">
        <f t="shared" ref="BH327:BL377" si="199">BW327/$CI327</f>
        <v>0.53207348528130316</v>
      </c>
      <c r="BI327" s="20">
        <f t="shared" si="199"/>
        <v>7.1404120309908337E-3</v>
      </c>
      <c r="BJ327" s="20">
        <f t="shared" si="199"/>
        <v>9.7852398926823153E-2</v>
      </c>
      <c r="BK327" s="20">
        <f t="shared" si="199"/>
        <v>6.9748231400824784E-2</v>
      </c>
      <c r="BL327" s="20">
        <f t="shared" si="199"/>
        <v>1.8066402427208508E-4</v>
      </c>
      <c r="BM327" s="20">
        <f t="shared" si="182"/>
        <v>9.141903768055526E-2</v>
      </c>
      <c r="BN327" s="20">
        <f t="shared" si="182"/>
        <v>0.13026778551950363</v>
      </c>
      <c r="BO327" s="20">
        <f t="shared" si="182"/>
        <v>2.0160764535590504E-2</v>
      </c>
      <c r="BP327" s="20">
        <f t="shared" si="182"/>
        <v>5.1157220600136687E-2</v>
      </c>
      <c r="BQ327" s="20">
        <f t="shared" si="182"/>
        <v>0</v>
      </c>
      <c r="BR327" s="20">
        <f t="shared" si="170"/>
        <v>9.004950686556179E-2</v>
      </c>
      <c r="BS327" s="20">
        <f t="shared" si="170"/>
        <v>1.1963458369805077E-2</v>
      </c>
      <c r="BT327" s="6"/>
      <c r="BU327" s="6"/>
      <c r="BV327" s="6"/>
      <c r="BW327" s="6">
        <f t="shared" si="183"/>
        <v>0.83033752746155376</v>
      </c>
      <c r="BX327" s="6">
        <f t="shared" si="184"/>
        <v>1.1143107549768373E-2</v>
      </c>
      <c r="BY327" s="6">
        <f t="shared" si="185"/>
        <v>0.15270544620001766</v>
      </c>
      <c r="BZ327" s="6">
        <f t="shared" si="186"/>
        <v>0.1088469461611269</v>
      </c>
      <c r="CA327" s="6">
        <f t="shared" si="187"/>
        <v>2.8193872343784806E-4</v>
      </c>
      <c r="CB327" s="6">
        <f t="shared" si="188"/>
        <v>0.14266574037316396</v>
      </c>
      <c r="CC327" s="6">
        <f t="shared" si="189"/>
        <v>0.20329190220589546</v>
      </c>
      <c r="CD327" s="6">
        <f t="shared" si="190"/>
        <v>3.1462269478371704E-2</v>
      </c>
      <c r="CE327" s="6">
        <f t="shared" si="191"/>
        <v>7.9834386113912623E-2</v>
      </c>
      <c r="CF327" s="6">
        <f t="shared" si="192"/>
        <v>0</v>
      </c>
      <c r="CG327" s="6">
        <f t="shared" si="193"/>
        <v>0.15649278579356271</v>
      </c>
      <c r="CH327" s="6">
        <f t="shared" si="194"/>
        <v>2.0790729379686436E-2</v>
      </c>
      <c r="CI327" s="6">
        <f t="shared" si="176"/>
        <v>1.5605692642672482</v>
      </c>
      <c r="CJ327">
        <f t="shared" si="177"/>
        <v>1.7378527794404974</v>
      </c>
    </row>
    <row r="328" spans="1:88" x14ac:dyDescent="0.45">
      <c r="A328" s="7" t="s">
        <v>591</v>
      </c>
      <c r="B328" s="7" t="s">
        <v>426</v>
      </c>
      <c r="C328" s="7">
        <v>5000</v>
      </c>
      <c r="D328" s="7">
        <v>1473.15</v>
      </c>
      <c r="E328" s="7" t="s">
        <v>426</v>
      </c>
      <c r="F328" s="7">
        <f t="shared" si="195"/>
        <v>500</v>
      </c>
      <c r="G328" s="7">
        <f t="shared" si="196"/>
        <v>1200</v>
      </c>
      <c r="H328" s="15">
        <v>49.89</v>
      </c>
      <c r="I328" s="15">
        <v>0.89</v>
      </c>
      <c r="J328" s="15">
        <v>15.57</v>
      </c>
      <c r="K328" s="15">
        <v>7.82</v>
      </c>
      <c r="L328" s="15">
        <v>0.02</v>
      </c>
      <c r="M328" s="15">
        <v>5.75</v>
      </c>
      <c r="N328" s="15">
        <v>11.4</v>
      </c>
      <c r="O328" s="15">
        <v>1.95</v>
      </c>
      <c r="P328" s="15">
        <v>7.52</v>
      </c>
      <c r="Q328" s="15"/>
      <c r="R328" s="15">
        <f t="shared" si="175"/>
        <v>100.80999999999999</v>
      </c>
      <c r="S328" s="15"/>
      <c r="T328" s="12">
        <f t="shared" si="178"/>
        <v>5.54</v>
      </c>
      <c r="U328" s="12">
        <f t="shared" si="178"/>
        <v>0.73599999999999999</v>
      </c>
      <c r="V328" t="s">
        <v>427</v>
      </c>
      <c r="Y328" s="16">
        <f t="shared" si="179"/>
        <v>107.086</v>
      </c>
      <c r="Z328" s="16"/>
      <c r="AA328" s="7" t="s">
        <v>438</v>
      </c>
      <c r="AB328" t="s">
        <v>70</v>
      </c>
      <c r="AC328" s="7" t="s">
        <v>173</v>
      </c>
      <c r="AD328" s="7" t="s">
        <v>429</v>
      </c>
      <c r="AE328" s="7">
        <v>0.4</v>
      </c>
      <c r="AF328" s="17">
        <f t="shared" si="171"/>
        <v>2000</v>
      </c>
      <c r="AG328" s="18">
        <f t="shared" si="172"/>
        <v>3000</v>
      </c>
      <c r="AH328" s="7">
        <v>5000</v>
      </c>
      <c r="AI328" s="7">
        <v>1473.15</v>
      </c>
      <c r="AJ328">
        <v>3.3759999999999999</v>
      </c>
      <c r="AK328" s="18">
        <v>1.2</v>
      </c>
      <c r="AL328" s="17">
        <f t="shared" si="173"/>
        <v>6752</v>
      </c>
      <c r="AM328" s="18">
        <f t="shared" si="173"/>
        <v>3600</v>
      </c>
      <c r="AN328" s="7"/>
      <c r="AO328" s="7">
        <f>3.9786*C328*AE328</f>
        <v>7957.2000000000007</v>
      </c>
      <c r="AP328" s="7"/>
      <c r="AQ328" s="6"/>
      <c r="AR328" s="7">
        <v>55400</v>
      </c>
      <c r="AS328" s="7">
        <v>7360</v>
      </c>
      <c r="AT328" s="7">
        <f t="shared" si="174"/>
        <v>5.154703355537571E-2</v>
      </c>
      <c r="AU328" s="7"/>
      <c r="AV328" s="12">
        <f t="shared" si="197"/>
        <v>0.73599999999999999</v>
      </c>
      <c r="AW328" s="19">
        <f t="shared" si="180"/>
        <v>0.40936956805783115</v>
      </c>
      <c r="AX328" s="15">
        <f t="shared" si="181"/>
        <v>0.32663043194216884</v>
      </c>
      <c r="AY328" s="15">
        <f t="shared" si="198"/>
        <v>0.10668743907072779</v>
      </c>
      <c r="AZ328" s="7"/>
      <c r="BA328" s="7"/>
      <c r="BB328" s="7"/>
      <c r="BC328" s="7"/>
      <c r="BD328" s="7"/>
      <c r="BE328" s="15"/>
      <c r="BF328" s="16"/>
      <c r="BG328" s="16"/>
      <c r="BH328" s="20">
        <f t="shared" si="199"/>
        <v>0.53207348528130316</v>
      </c>
      <c r="BI328" s="20">
        <f t="shared" si="199"/>
        <v>7.1404120309908337E-3</v>
      </c>
      <c r="BJ328" s="20">
        <f t="shared" si="199"/>
        <v>9.7852398926823153E-2</v>
      </c>
      <c r="BK328" s="20">
        <f t="shared" si="199"/>
        <v>6.9748231400824784E-2</v>
      </c>
      <c r="BL328" s="20">
        <f t="shared" si="199"/>
        <v>1.8066402427208508E-4</v>
      </c>
      <c r="BM328" s="20">
        <f t="shared" si="182"/>
        <v>9.141903768055526E-2</v>
      </c>
      <c r="BN328" s="20">
        <f t="shared" si="182"/>
        <v>0.13026778551950363</v>
      </c>
      <c r="BO328" s="20">
        <f t="shared" si="182"/>
        <v>2.0160764535590504E-2</v>
      </c>
      <c r="BP328" s="20">
        <f t="shared" si="182"/>
        <v>5.1157220600136687E-2</v>
      </c>
      <c r="BQ328" s="20">
        <f t="shared" si="182"/>
        <v>0</v>
      </c>
      <c r="BR328" s="20">
        <f t="shared" si="170"/>
        <v>0.1631195760021798</v>
      </c>
      <c r="BS328" s="20">
        <f t="shared" si="170"/>
        <v>8.8731444487740729E-3</v>
      </c>
      <c r="BT328" s="6"/>
      <c r="BU328" s="6"/>
      <c r="BV328" s="6"/>
      <c r="BW328" s="6">
        <f t="shared" si="183"/>
        <v>0.83033752746155376</v>
      </c>
      <c r="BX328" s="6">
        <f t="shared" si="184"/>
        <v>1.1143107549768373E-2</v>
      </c>
      <c r="BY328" s="6">
        <f t="shared" si="185"/>
        <v>0.15270544620001766</v>
      </c>
      <c r="BZ328" s="6">
        <f t="shared" si="186"/>
        <v>0.1088469461611269</v>
      </c>
      <c r="CA328" s="6">
        <f t="shared" si="187"/>
        <v>2.8193872343784806E-4</v>
      </c>
      <c r="CB328" s="6">
        <f t="shared" si="188"/>
        <v>0.14266574037316396</v>
      </c>
      <c r="CC328" s="6">
        <f t="shared" si="189"/>
        <v>0.20329190220589546</v>
      </c>
      <c r="CD328" s="6">
        <f t="shared" si="190"/>
        <v>3.1462269478371704E-2</v>
      </c>
      <c r="CE328" s="6">
        <f t="shared" si="191"/>
        <v>7.9834386113912623E-2</v>
      </c>
      <c r="CF328" s="6">
        <f t="shared" si="192"/>
        <v>0</v>
      </c>
      <c r="CG328" s="6">
        <f t="shared" si="193"/>
        <v>0.3074361820199778</v>
      </c>
      <c r="CH328" s="6">
        <f t="shared" si="194"/>
        <v>1.6723471938195865E-2</v>
      </c>
      <c r="CI328" s="6">
        <f t="shared" si="176"/>
        <v>1.5605692642672482</v>
      </c>
      <c r="CJ328">
        <f t="shared" si="177"/>
        <v>1.8847289182254219</v>
      </c>
    </row>
    <row r="329" spans="1:88" x14ac:dyDescent="0.45">
      <c r="A329" s="7" t="s">
        <v>591</v>
      </c>
      <c r="B329" s="7" t="s">
        <v>426</v>
      </c>
      <c r="C329" s="7">
        <v>5000</v>
      </c>
      <c r="D329" s="7">
        <v>1473.15</v>
      </c>
      <c r="E329" s="7" t="s">
        <v>426</v>
      </c>
      <c r="F329" s="7">
        <f t="shared" si="195"/>
        <v>500</v>
      </c>
      <c r="G329" s="7">
        <f t="shared" si="196"/>
        <v>1200</v>
      </c>
      <c r="H329" s="15">
        <v>49.89</v>
      </c>
      <c r="I329" s="15">
        <v>0.89</v>
      </c>
      <c r="J329" s="15">
        <v>15.57</v>
      </c>
      <c r="K329" s="15">
        <v>7.82</v>
      </c>
      <c r="L329" s="15">
        <v>0.02</v>
      </c>
      <c r="M329" s="15">
        <v>5.75</v>
      </c>
      <c r="N329" s="15">
        <v>11.4</v>
      </c>
      <c r="O329" s="15">
        <v>1.95</v>
      </c>
      <c r="P329" s="15">
        <v>7.52</v>
      </c>
      <c r="Q329" s="15"/>
      <c r="R329" s="15">
        <f t="shared" si="175"/>
        <v>100.80999999999999</v>
      </c>
      <c r="S329" s="15"/>
      <c r="T329" s="12">
        <f t="shared" si="178"/>
        <v>9.27</v>
      </c>
      <c r="U329" s="12">
        <f t="shared" si="178"/>
        <v>0.39900000000000002</v>
      </c>
      <c r="V329" t="s">
        <v>427</v>
      </c>
      <c r="Y329" s="16">
        <f t="shared" si="179"/>
        <v>110.47899999999998</v>
      </c>
      <c r="Z329" s="16"/>
      <c r="AA329" s="7" t="s">
        <v>439</v>
      </c>
      <c r="AB329" t="s">
        <v>70</v>
      </c>
      <c r="AC329" s="7" t="s">
        <v>173</v>
      </c>
      <c r="AD329" s="7" t="s">
        <v>429</v>
      </c>
      <c r="AE329" s="7">
        <v>0.17</v>
      </c>
      <c r="AF329" s="17">
        <f t="shared" si="171"/>
        <v>850.00000000000011</v>
      </c>
      <c r="AG329" s="18">
        <f t="shared" si="172"/>
        <v>4150</v>
      </c>
      <c r="AH329" s="7">
        <v>5000</v>
      </c>
      <c r="AI329" s="7">
        <v>1473.15</v>
      </c>
      <c r="AJ329">
        <v>3.3759999999999999</v>
      </c>
      <c r="AK329" s="18">
        <v>1.2</v>
      </c>
      <c r="AL329" s="17">
        <f t="shared" si="173"/>
        <v>2869.6000000000004</v>
      </c>
      <c r="AM329" s="18">
        <f t="shared" si="173"/>
        <v>4980</v>
      </c>
      <c r="AN329" s="7"/>
      <c r="AO329" s="7">
        <f>4.4587*C329*AE329</f>
        <v>3789.8950000000004</v>
      </c>
      <c r="AP329" s="7"/>
      <c r="AQ329" s="6"/>
      <c r="AR329" s="7">
        <v>92700</v>
      </c>
      <c r="AS329" s="7">
        <v>3990</v>
      </c>
      <c r="AT329" s="7">
        <f t="shared" si="174"/>
        <v>1.7303439004293337E-2</v>
      </c>
      <c r="AU329" s="7"/>
      <c r="AV329" s="12">
        <f t="shared" si="197"/>
        <v>0.39900000000000002</v>
      </c>
      <c r="AW329" s="19">
        <f t="shared" si="180"/>
        <v>0.36837257558747227</v>
      </c>
      <c r="AX329" s="15">
        <f t="shared" si="181"/>
        <v>3.0627424412527748E-2</v>
      </c>
      <c r="AY329" s="15">
        <f t="shared" si="198"/>
        <v>9.3803912614510065E-4</v>
      </c>
      <c r="AZ329" s="7"/>
      <c r="BA329" s="7"/>
      <c r="BB329" s="7"/>
      <c r="BC329" s="7"/>
      <c r="BD329" s="7"/>
      <c r="BE329" s="15"/>
      <c r="BF329" s="16"/>
      <c r="BG329" s="16"/>
      <c r="BH329" s="20">
        <f t="shared" si="199"/>
        <v>0.53207348528130316</v>
      </c>
      <c r="BI329" s="20">
        <f t="shared" si="199"/>
        <v>7.1404120309908337E-3</v>
      </c>
      <c r="BJ329" s="20">
        <f t="shared" si="199"/>
        <v>9.7852398926823153E-2</v>
      </c>
      <c r="BK329" s="20">
        <f t="shared" si="199"/>
        <v>6.9748231400824784E-2</v>
      </c>
      <c r="BL329" s="20">
        <f t="shared" si="199"/>
        <v>1.8066402427208508E-4</v>
      </c>
      <c r="BM329" s="20">
        <f t="shared" si="182"/>
        <v>9.141903768055526E-2</v>
      </c>
      <c r="BN329" s="20">
        <f t="shared" si="182"/>
        <v>0.13026778551950363</v>
      </c>
      <c r="BO329" s="20">
        <f t="shared" si="182"/>
        <v>2.0160764535590504E-2</v>
      </c>
      <c r="BP329" s="20">
        <f t="shared" si="182"/>
        <v>5.1157220600136687E-2</v>
      </c>
      <c r="BQ329" s="20">
        <f t="shared" si="182"/>
        <v>0</v>
      </c>
      <c r="BR329" s="20">
        <f t="shared" si="170"/>
        <v>0.24683909065082338</v>
      </c>
      <c r="BS329" s="20">
        <f t="shared" si="170"/>
        <v>4.3502129554198292E-3</v>
      </c>
      <c r="BT329" s="6"/>
      <c r="BU329" s="6"/>
      <c r="BV329" s="6"/>
      <c r="BW329" s="6">
        <f t="shared" si="183"/>
        <v>0.83033752746155376</v>
      </c>
      <c r="BX329" s="6">
        <f t="shared" si="184"/>
        <v>1.1143107549768373E-2</v>
      </c>
      <c r="BY329" s="6">
        <f t="shared" si="185"/>
        <v>0.15270544620001766</v>
      </c>
      <c r="BZ329" s="6">
        <f t="shared" si="186"/>
        <v>0.1088469461611269</v>
      </c>
      <c r="CA329" s="6">
        <f t="shared" si="187"/>
        <v>2.8193872343784806E-4</v>
      </c>
      <c r="CB329" s="6">
        <f t="shared" si="188"/>
        <v>0.14266574037316396</v>
      </c>
      <c r="CC329" s="6">
        <f t="shared" si="189"/>
        <v>0.20329190220589546</v>
      </c>
      <c r="CD329" s="6">
        <f t="shared" si="190"/>
        <v>3.1462269478371704E-2</v>
      </c>
      <c r="CE329" s="6">
        <f t="shared" si="191"/>
        <v>7.9834386113912623E-2</v>
      </c>
      <c r="CF329" s="6">
        <f t="shared" si="192"/>
        <v>0</v>
      </c>
      <c r="CG329" s="6">
        <f t="shared" si="193"/>
        <v>0.51442841287458374</v>
      </c>
      <c r="CH329" s="6">
        <f t="shared" si="194"/>
        <v>9.066121336059987E-3</v>
      </c>
      <c r="CI329" s="6">
        <f t="shared" si="176"/>
        <v>1.5605692642672482</v>
      </c>
      <c r="CJ329">
        <f t="shared" si="177"/>
        <v>2.0840637984778922</v>
      </c>
    </row>
    <row r="330" spans="1:88" x14ac:dyDescent="0.45">
      <c r="A330" s="7" t="s">
        <v>591</v>
      </c>
      <c r="B330" s="7" t="s">
        <v>426</v>
      </c>
      <c r="C330" s="7">
        <v>2000</v>
      </c>
      <c r="D330" s="7">
        <v>1473.15</v>
      </c>
      <c r="E330" s="7" t="s">
        <v>426</v>
      </c>
      <c r="F330" s="7">
        <f t="shared" si="195"/>
        <v>200</v>
      </c>
      <c r="G330" s="7">
        <f t="shared" si="196"/>
        <v>1200</v>
      </c>
      <c r="H330" s="15">
        <v>49.89</v>
      </c>
      <c r="I330" s="15">
        <v>0.89</v>
      </c>
      <c r="J330" s="15">
        <v>15.57</v>
      </c>
      <c r="K330" s="15">
        <v>7.82</v>
      </c>
      <c r="L330" s="15">
        <v>0.02</v>
      </c>
      <c r="M330" s="15">
        <v>5.75</v>
      </c>
      <c r="N330" s="15">
        <v>11.4</v>
      </c>
      <c r="O330" s="15">
        <v>1.95</v>
      </c>
      <c r="P330" s="15">
        <v>7.52</v>
      </c>
      <c r="Q330" s="15"/>
      <c r="R330" s="15">
        <f t="shared" si="175"/>
        <v>100.80999999999999</v>
      </c>
      <c r="S330" s="15"/>
      <c r="T330" s="12">
        <f t="shared" si="178"/>
        <v>4.7300000000000004</v>
      </c>
      <c r="U330" s="12">
        <f t="shared" si="178"/>
        <v>7.4999999999999997E-2</v>
      </c>
      <c r="V330" t="s">
        <v>427</v>
      </c>
      <c r="Y330" s="16">
        <f t="shared" si="179"/>
        <v>105.61499999999999</v>
      </c>
      <c r="Z330" s="16"/>
      <c r="AA330" s="7" t="s">
        <v>440</v>
      </c>
      <c r="AB330" t="s">
        <v>70</v>
      </c>
      <c r="AC330" s="7" t="s">
        <v>173</v>
      </c>
      <c r="AD330" s="7" t="s">
        <v>441</v>
      </c>
      <c r="AE330" s="7">
        <v>0.24</v>
      </c>
      <c r="AF330" s="17">
        <f t="shared" si="171"/>
        <v>480</v>
      </c>
      <c r="AG330" s="18">
        <f t="shared" si="172"/>
        <v>1520</v>
      </c>
      <c r="AH330" s="7">
        <v>2000</v>
      </c>
      <c r="AI330" s="7">
        <v>1473.15</v>
      </c>
      <c r="AJ330">
        <v>1.581</v>
      </c>
      <c r="AK330" s="18">
        <v>1.0209999999999999</v>
      </c>
      <c r="AL330" s="17">
        <f t="shared" si="173"/>
        <v>758.88</v>
      </c>
      <c r="AM330" s="18">
        <f t="shared" si="173"/>
        <v>1551.9199999999998</v>
      </c>
      <c r="AN330" s="7"/>
      <c r="AO330" s="7"/>
      <c r="AP330" s="7"/>
      <c r="AQ330" s="6"/>
      <c r="AR330" s="7">
        <v>47300</v>
      </c>
      <c r="AS330" s="7">
        <v>750</v>
      </c>
      <c r="AT330" s="7">
        <f t="shared" si="174"/>
        <v>6.4448369694944385E-3</v>
      </c>
      <c r="AU330" s="7"/>
      <c r="AV330" s="12">
        <f t="shared" si="197"/>
        <v>7.4999999999999997E-2</v>
      </c>
      <c r="AW330" s="19">
        <f t="shared" si="180"/>
        <v>0.25292224778911537</v>
      </c>
      <c r="AX330" s="15">
        <f t="shared" si="181"/>
        <v>0.17792224778911536</v>
      </c>
      <c r="AY330" s="15">
        <f t="shared" si="198"/>
        <v>3.1656326258331369E-2</v>
      </c>
      <c r="AZ330" s="7"/>
      <c r="BA330" s="7"/>
      <c r="BB330" s="7"/>
      <c r="BC330" s="7"/>
      <c r="BD330" s="7"/>
      <c r="BE330" s="15"/>
      <c r="BF330" s="16"/>
      <c r="BG330" s="16"/>
      <c r="BH330" s="20">
        <f t="shared" si="199"/>
        <v>0.53207348528130316</v>
      </c>
      <c r="BI330" s="20">
        <f t="shared" si="199"/>
        <v>7.1404120309908337E-3</v>
      </c>
      <c r="BJ330" s="20">
        <f t="shared" si="199"/>
        <v>9.7852398926823153E-2</v>
      </c>
      <c r="BK330" s="20">
        <f t="shared" si="199"/>
        <v>6.9748231400824784E-2</v>
      </c>
      <c r="BL330" s="20">
        <f t="shared" si="199"/>
        <v>1.8066402427208508E-4</v>
      </c>
      <c r="BM330" s="20">
        <f t="shared" si="182"/>
        <v>9.141903768055526E-2</v>
      </c>
      <c r="BN330" s="20">
        <f t="shared" si="182"/>
        <v>0.13026778551950363</v>
      </c>
      <c r="BO330" s="20">
        <f t="shared" si="182"/>
        <v>2.0160764535590504E-2</v>
      </c>
      <c r="BP330" s="20">
        <f t="shared" si="182"/>
        <v>5.1157220600136687E-2</v>
      </c>
      <c r="BQ330" s="20">
        <f t="shared" si="182"/>
        <v>0</v>
      </c>
      <c r="BR330" s="20">
        <f t="shared" si="170"/>
        <v>0.14384696694897373</v>
      </c>
      <c r="BS330" s="20">
        <f t="shared" si="170"/>
        <v>9.3390833157531441E-4</v>
      </c>
      <c r="BT330" s="6"/>
      <c r="BU330" s="6"/>
      <c r="BV330" s="6"/>
      <c r="BW330" s="6">
        <f t="shared" si="183"/>
        <v>0.83033752746155376</v>
      </c>
      <c r="BX330" s="6">
        <f t="shared" si="184"/>
        <v>1.1143107549768373E-2</v>
      </c>
      <c r="BY330" s="6">
        <f t="shared" si="185"/>
        <v>0.15270544620001766</v>
      </c>
      <c r="BZ330" s="6">
        <f t="shared" si="186"/>
        <v>0.1088469461611269</v>
      </c>
      <c r="CA330" s="6">
        <f t="shared" si="187"/>
        <v>2.8193872343784806E-4</v>
      </c>
      <c r="CB330" s="6">
        <f t="shared" si="188"/>
        <v>0.14266574037316396</v>
      </c>
      <c r="CC330" s="6">
        <f t="shared" si="189"/>
        <v>0.20329190220589546</v>
      </c>
      <c r="CD330" s="6">
        <f t="shared" si="190"/>
        <v>3.1462269478371704E-2</v>
      </c>
      <c r="CE330" s="6">
        <f t="shared" si="191"/>
        <v>7.9834386113912623E-2</v>
      </c>
      <c r="CF330" s="6">
        <f t="shared" si="192"/>
        <v>0</v>
      </c>
      <c r="CG330" s="6">
        <f t="shared" si="193"/>
        <v>0.26248612652608216</v>
      </c>
      <c r="CH330" s="6">
        <f t="shared" si="194"/>
        <v>1.7041581458759373E-3</v>
      </c>
      <c r="CI330" s="6">
        <f t="shared" si="176"/>
        <v>1.5605692642672482</v>
      </c>
      <c r="CJ330">
        <f t="shared" si="177"/>
        <v>1.8247595489392061</v>
      </c>
    </row>
    <row r="331" spans="1:88" x14ac:dyDescent="0.45">
      <c r="A331" s="7" t="s">
        <v>591</v>
      </c>
      <c r="B331" s="7" t="s">
        <v>426</v>
      </c>
      <c r="C331" s="7">
        <v>2000</v>
      </c>
      <c r="D331" s="7">
        <v>1473.15</v>
      </c>
      <c r="E331" s="7" t="s">
        <v>426</v>
      </c>
      <c r="F331" s="7">
        <f t="shared" si="195"/>
        <v>200</v>
      </c>
      <c r="G331" s="7">
        <f t="shared" si="196"/>
        <v>1200</v>
      </c>
      <c r="H331" s="15">
        <v>49.89</v>
      </c>
      <c r="I331" s="15">
        <v>0.89</v>
      </c>
      <c r="J331" s="15">
        <v>15.57</v>
      </c>
      <c r="K331" s="15">
        <v>7.82</v>
      </c>
      <c r="L331" s="15">
        <v>0.02</v>
      </c>
      <c r="M331" s="15">
        <v>5.75</v>
      </c>
      <c r="N331" s="15">
        <v>11.4</v>
      </c>
      <c r="O331" s="15">
        <v>1.95</v>
      </c>
      <c r="P331" s="15">
        <v>7.52</v>
      </c>
      <c r="Q331" s="15"/>
      <c r="R331" s="15">
        <f t="shared" si="175"/>
        <v>100.80999999999999</v>
      </c>
      <c r="S331" s="15"/>
      <c r="T331" s="12">
        <f t="shared" si="178"/>
        <v>2.67</v>
      </c>
      <c r="U331" s="12">
        <f t="shared" si="178"/>
        <v>0.27600000000000002</v>
      </c>
      <c r="V331" t="s">
        <v>427</v>
      </c>
      <c r="Y331" s="16">
        <f t="shared" si="179"/>
        <v>103.75599999999999</v>
      </c>
      <c r="Z331" s="16"/>
      <c r="AA331" s="7" t="s">
        <v>442</v>
      </c>
      <c r="AB331" t="s">
        <v>70</v>
      </c>
      <c r="AC331" s="7" t="s">
        <v>173</v>
      </c>
      <c r="AD331" s="7" t="s">
        <v>441</v>
      </c>
      <c r="AE331" s="7">
        <v>0.7</v>
      </c>
      <c r="AF331" s="17">
        <f t="shared" si="171"/>
        <v>1400</v>
      </c>
      <c r="AG331" s="18">
        <f t="shared" si="172"/>
        <v>600.00000000000011</v>
      </c>
      <c r="AH331" s="7">
        <v>2000</v>
      </c>
      <c r="AI331" s="7">
        <v>1473.15</v>
      </c>
      <c r="AJ331">
        <v>1.581</v>
      </c>
      <c r="AK331" s="18">
        <v>1.0209999999999999</v>
      </c>
      <c r="AL331" s="17">
        <f t="shared" si="173"/>
        <v>2213.4</v>
      </c>
      <c r="AM331" s="18">
        <f t="shared" si="173"/>
        <v>612.6</v>
      </c>
      <c r="AN331" s="7"/>
      <c r="AO331" s="7"/>
      <c r="AP331" s="7"/>
      <c r="AQ331" s="6"/>
      <c r="AR331" s="7">
        <v>26700</v>
      </c>
      <c r="AS331" s="7">
        <v>2760</v>
      </c>
      <c r="AT331" s="7">
        <f t="shared" si="174"/>
        <v>4.0572324578596629E-2</v>
      </c>
      <c r="AU331" s="7"/>
      <c r="AV331" s="12">
        <f t="shared" si="197"/>
        <v>0.27600000000000002</v>
      </c>
      <c r="AW331" s="19">
        <f t="shared" si="180"/>
        <v>0.28105602870407037</v>
      </c>
      <c r="AX331" s="15">
        <f t="shared" si="181"/>
        <v>5.0560287040703478E-3</v>
      </c>
      <c r="AY331" s="15">
        <f t="shared" si="198"/>
        <v>2.5563426256383281E-5</v>
      </c>
      <c r="AZ331" s="7"/>
      <c r="BA331" s="7"/>
      <c r="BB331" s="7"/>
      <c r="BC331" s="7"/>
      <c r="BD331" s="7"/>
      <c r="BE331" s="15"/>
      <c r="BF331" s="16"/>
      <c r="BG331" s="16"/>
      <c r="BH331" s="20">
        <f t="shared" si="199"/>
        <v>0.53207348528130316</v>
      </c>
      <c r="BI331" s="20">
        <f t="shared" si="199"/>
        <v>7.1404120309908337E-3</v>
      </c>
      <c r="BJ331" s="20">
        <f t="shared" si="199"/>
        <v>9.7852398926823153E-2</v>
      </c>
      <c r="BK331" s="20">
        <f t="shared" si="199"/>
        <v>6.9748231400824784E-2</v>
      </c>
      <c r="BL331" s="20">
        <f t="shared" si="199"/>
        <v>1.8066402427208508E-4</v>
      </c>
      <c r="BM331" s="20">
        <f t="shared" si="182"/>
        <v>9.141903768055526E-2</v>
      </c>
      <c r="BN331" s="20">
        <f t="shared" si="182"/>
        <v>0.13026778551950363</v>
      </c>
      <c r="BO331" s="20">
        <f t="shared" si="182"/>
        <v>2.0160764535590504E-2</v>
      </c>
      <c r="BP331" s="20">
        <f t="shared" si="182"/>
        <v>5.1157220600136687E-2</v>
      </c>
      <c r="BQ331" s="20">
        <f t="shared" si="182"/>
        <v>0</v>
      </c>
      <c r="BR331" s="20">
        <f t="shared" si="170"/>
        <v>8.6395277410180465E-2</v>
      </c>
      <c r="BS331" s="20">
        <f t="shared" si="170"/>
        <v>3.6567160860196128E-3</v>
      </c>
      <c r="BT331" s="6"/>
      <c r="BU331" s="6"/>
      <c r="BV331" s="6"/>
      <c r="BW331" s="6">
        <f t="shared" si="183"/>
        <v>0.83033752746155376</v>
      </c>
      <c r="BX331" s="6">
        <f t="shared" si="184"/>
        <v>1.1143107549768373E-2</v>
      </c>
      <c r="BY331" s="6">
        <f t="shared" si="185"/>
        <v>0.15270544620001766</v>
      </c>
      <c r="BZ331" s="6">
        <f t="shared" si="186"/>
        <v>0.1088469461611269</v>
      </c>
      <c r="CA331" s="6">
        <f t="shared" si="187"/>
        <v>2.8193872343784806E-4</v>
      </c>
      <c r="CB331" s="6">
        <f t="shared" si="188"/>
        <v>0.14266574037316396</v>
      </c>
      <c r="CC331" s="6">
        <f t="shared" si="189"/>
        <v>0.20329190220589546</v>
      </c>
      <c r="CD331" s="6">
        <f t="shared" si="190"/>
        <v>3.1462269478371704E-2</v>
      </c>
      <c r="CE331" s="6">
        <f t="shared" si="191"/>
        <v>7.9834386113912623E-2</v>
      </c>
      <c r="CF331" s="6">
        <f t="shared" si="192"/>
        <v>0</v>
      </c>
      <c r="CG331" s="6">
        <f t="shared" si="193"/>
        <v>0.14816870144284128</v>
      </c>
      <c r="CH331" s="6">
        <f t="shared" si="194"/>
        <v>6.2713019768234502E-3</v>
      </c>
      <c r="CI331" s="6">
        <f t="shared" si="176"/>
        <v>1.5605692642672482</v>
      </c>
      <c r="CJ331">
        <f t="shared" si="177"/>
        <v>1.7150092676869129</v>
      </c>
    </row>
    <row r="332" spans="1:88" x14ac:dyDescent="0.45">
      <c r="A332" s="7" t="s">
        <v>591</v>
      </c>
      <c r="B332" s="7" t="s">
        <v>426</v>
      </c>
      <c r="C332" s="7">
        <v>2000</v>
      </c>
      <c r="D332" s="7">
        <v>1473.15</v>
      </c>
      <c r="E332" s="7" t="s">
        <v>426</v>
      </c>
      <c r="F332" s="7">
        <f t="shared" si="195"/>
        <v>200</v>
      </c>
      <c r="G332" s="7">
        <f t="shared" si="196"/>
        <v>1200</v>
      </c>
      <c r="H332" s="15">
        <v>49.89</v>
      </c>
      <c r="I332" s="15">
        <v>0.89</v>
      </c>
      <c r="J332" s="15">
        <v>15.57</v>
      </c>
      <c r="K332" s="15">
        <v>7.82</v>
      </c>
      <c r="L332" s="15">
        <v>0.02</v>
      </c>
      <c r="M332" s="15">
        <v>5.75</v>
      </c>
      <c r="N332" s="15">
        <v>11.4</v>
      </c>
      <c r="O332" s="15">
        <v>1.95</v>
      </c>
      <c r="P332" s="15">
        <v>7.52</v>
      </c>
      <c r="Q332" s="15"/>
      <c r="R332" s="15">
        <f t="shared" si="175"/>
        <v>100.80999999999999</v>
      </c>
      <c r="S332" s="15"/>
      <c r="T332" s="12">
        <f t="shared" si="178"/>
        <v>1.41</v>
      </c>
      <c r="U332" s="12">
        <f t="shared" si="178"/>
        <v>0.36399999999999999</v>
      </c>
      <c r="V332" t="s">
        <v>427</v>
      </c>
      <c r="Y332" s="16">
        <f t="shared" si="179"/>
        <v>102.58399999999999</v>
      </c>
      <c r="Z332" s="16"/>
      <c r="AA332" s="7" t="s">
        <v>443</v>
      </c>
      <c r="AB332" t="s">
        <v>70</v>
      </c>
      <c r="AC332" s="7" t="s">
        <v>173</v>
      </c>
      <c r="AD332" s="7" t="s">
        <v>441</v>
      </c>
      <c r="AE332" s="7">
        <v>0.93</v>
      </c>
      <c r="AF332" s="17">
        <f t="shared" si="171"/>
        <v>1860</v>
      </c>
      <c r="AG332" s="18">
        <f t="shared" si="172"/>
        <v>139.99999999999991</v>
      </c>
      <c r="AH332" s="7">
        <v>2000</v>
      </c>
      <c r="AI332" s="7">
        <v>1473.15</v>
      </c>
      <c r="AJ332">
        <v>1.581</v>
      </c>
      <c r="AK332" s="18">
        <v>1.0209999999999999</v>
      </c>
      <c r="AL332" s="17">
        <f t="shared" si="173"/>
        <v>2940.66</v>
      </c>
      <c r="AM332" s="18">
        <f t="shared" si="173"/>
        <v>142.93999999999991</v>
      </c>
      <c r="AN332" s="7"/>
      <c r="AO332" s="7"/>
      <c r="AP332" s="7"/>
      <c r="AQ332" s="6"/>
      <c r="AR332" s="7">
        <v>14100</v>
      </c>
      <c r="AS332" s="7">
        <v>3640</v>
      </c>
      <c r="AT332" s="7">
        <f t="shared" si="174"/>
        <v>9.5521343596920924E-2</v>
      </c>
      <c r="AU332" s="7"/>
      <c r="AV332" s="12">
        <f t="shared" si="197"/>
        <v>0.36399999999999999</v>
      </c>
      <c r="AW332" s="19">
        <f t="shared" si="180"/>
        <v>0.30009992634197286</v>
      </c>
      <c r="AX332" s="15">
        <f t="shared" si="181"/>
        <v>6.3900073658027134E-2</v>
      </c>
      <c r="AY332" s="15">
        <f t="shared" si="198"/>
        <v>4.083219413501293E-3</v>
      </c>
      <c r="AZ332" s="7"/>
      <c r="BA332" s="7"/>
      <c r="BB332" s="7"/>
      <c r="BC332" s="7"/>
      <c r="BD332" s="7"/>
      <c r="BE332" s="15"/>
      <c r="BF332" s="16"/>
      <c r="BG332" s="16"/>
      <c r="BH332" s="20">
        <f t="shared" si="199"/>
        <v>0.53207348528130316</v>
      </c>
      <c r="BI332" s="20">
        <f t="shared" si="199"/>
        <v>7.1404120309908337E-3</v>
      </c>
      <c r="BJ332" s="20">
        <f t="shared" si="199"/>
        <v>9.7852398926823153E-2</v>
      </c>
      <c r="BK332" s="20">
        <f t="shared" si="199"/>
        <v>6.9748231400824784E-2</v>
      </c>
      <c r="BL332" s="20">
        <f t="shared" si="199"/>
        <v>1.8066402427208508E-4</v>
      </c>
      <c r="BM332" s="20">
        <f t="shared" si="182"/>
        <v>9.141903768055526E-2</v>
      </c>
      <c r="BN332" s="20">
        <f t="shared" si="182"/>
        <v>0.13026778551950363</v>
      </c>
      <c r="BO332" s="20">
        <f t="shared" si="182"/>
        <v>2.0160764535590504E-2</v>
      </c>
      <c r="BP332" s="20">
        <f t="shared" si="182"/>
        <v>5.1157220600136687E-2</v>
      </c>
      <c r="BQ332" s="20">
        <f t="shared" si="182"/>
        <v>0</v>
      </c>
      <c r="BR332" s="20">
        <f t="shared" si="170"/>
        <v>4.7505940139492442E-2</v>
      </c>
      <c r="BS332" s="20">
        <f t="shared" si="170"/>
        <v>5.0215016096949268E-3</v>
      </c>
      <c r="BT332" s="6"/>
      <c r="BU332" s="6"/>
      <c r="BV332" s="6"/>
      <c r="BW332" s="6">
        <f t="shared" si="183"/>
        <v>0.83033752746155376</v>
      </c>
      <c r="BX332" s="6">
        <f t="shared" si="184"/>
        <v>1.1143107549768373E-2</v>
      </c>
      <c r="BY332" s="6">
        <f t="shared" si="185"/>
        <v>0.15270544620001766</v>
      </c>
      <c r="BZ332" s="6">
        <f t="shared" si="186"/>
        <v>0.1088469461611269</v>
      </c>
      <c r="CA332" s="6">
        <f t="shared" si="187"/>
        <v>2.8193872343784806E-4</v>
      </c>
      <c r="CB332" s="6">
        <f t="shared" si="188"/>
        <v>0.14266574037316396</v>
      </c>
      <c r="CC332" s="6">
        <f t="shared" si="189"/>
        <v>0.20329190220589546</v>
      </c>
      <c r="CD332" s="6">
        <f t="shared" si="190"/>
        <v>3.1462269478371704E-2</v>
      </c>
      <c r="CE332" s="6">
        <f t="shared" si="191"/>
        <v>7.9834386113912623E-2</v>
      </c>
      <c r="CF332" s="6">
        <f t="shared" si="192"/>
        <v>0</v>
      </c>
      <c r="CG332" s="6">
        <f t="shared" si="193"/>
        <v>7.8246392896781355E-2</v>
      </c>
      <c r="CH332" s="6">
        <f t="shared" si="194"/>
        <v>8.2708475346512152E-3</v>
      </c>
      <c r="CI332" s="6">
        <f t="shared" si="176"/>
        <v>1.5605692642672482</v>
      </c>
      <c r="CJ332">
        <f t="shared" si="177"/>
        <v>1.6470865046986807</v>
      </c>
    </row>
    <row r="333" spans="1:88" x14ac:dyDescent="0.45">
      <c r="A333" s="7" t="s">
        <v>591</v>
      </c>
      <c r="B333" s="7" t="s">
        <v>426</v>
      </c>
      <c r="C333" s="7">
        <v>2000</v>
      </c>
      <c r="D333" s="7">
        <v>1473.15</v>
      </c>
      <c r="E333" s="7" t="s">
        <v>426</v>
      </c>
      <c r="F333" s="7">
        <f t="shared" si="195"/>
        <v>200</v>
      </c>
      <c r="G333" s="7">
        <f t="shared" si="196"/>
        <v>1200</v>
      </c>
      <c r="H333" s="15">
        <v>49.89</v>
      </c>
      <c r="I333" s="15">
        <v>0.89</v>
      </c>
      <c r="J333" s="15">
        <v>15.57</v>
      </c>
      <c r="K333" s="15">
        <v>7.82</v>
      </c>
      <c r="L333" s="15">
        <v>0.02</v>
      </c>
      <c r="M333" s="15">
        <v>5.75</v>
      </c>
      <c r="N333" s="15">
        <v>11.4</v>
      </c>
      <c r="O333" s="15">
        <v>1.95</v>
      </c>
      <c r="P333" s="15">
        <v>7.52</v>
      </c>
      <c r="Q333" s="15"/>
      <c r="R333" s="15">
        <f t="shared" si="175"/>
        <v>100.80999999999999</v>
      </c>
      <c r="S333" s="15"/>
      <c r="T333" s="12">
        <f t="shared" si="178"/>
        <v>4.6399999999999997</v>
      </c>
      <c r="U333" s="12">
        <f t="shared" si="178"/>
        <v>7.5999999999999998E-2</v>
      </c>
      <c r="V333" t="s">
        <v>427</v>
      </c>
      <c r="Y333" s="16">
        <f t="shared" si="179"/>
        <v>105.52599999999998</v>
      </c>
      <c r="Z333" s="16"/>
      <c r="AA333" s="7" t="s">
        <v>444</v>
      </c>
      <c r="AB333" t="s">
        <v>70</v>
      </c>
      <c r="AC333" s="7" t="s">
        <v>173</v>
      </c>
      <c r="AD333" s="7" t="s">
        <v>445</v>
      </c>
      <c r="AE333" s="7">
        <v>0.28999999999999998</v>
      </c>
      <c r="AF333" s="17">
        <f t="shared" si="171"/>
        <v>580</v>
      </c>
      <c r="AG333" s="18">
        <f t="shared" si="172"/>
        <v>1420</v>
      </c>
      <c r="AH333" s="7">
        <v>2000</v>
      </c>
      <c r="AI333" s="7">
        <v>1473.15</v>
      </c>
      <c r="AJ333">
        <v>1.581</v>
      </c>
      <c r="AK333" s="18">
        <v>1.0209999999999999</v>
      </c>
      <c r="AL333" s="17">
        <f t="shared" si="173"/>
        <v>916.98</v>
      </c>
      <c r="AM333" s="18">
        <f t="shared" si="173"/>
        <v>1449.82</v>
      </c>
      <c r="AN333" s="7"/>
      <c r="AO333" s="7"/>
      <c r="AP333" s="7"/>
      <c r="AQ333" s="6"/>
      <c r="AR333" s="7">
        <v>46400</v>
      </c>
      <c r="AS333" s="7">
        <v>760</v>
      </c>
      <c r="AT333" s="7">
        <f t="shared" si="174"/>
        <v>6.6560274025923467E-3</v>
      </c>
      <c r="AU333" s="7"/>
      <c r="AV333" s="12">
        <f t="shared" si="197"/>
        <v>7.5999999999999998E-2</v>
      </c>
      <c r="AW333" s="19">
        <f t="shared" si="180"/>
        <v>0.25407377844573797</v>
      </c>
      <c r="AX333" s="15">
        <f t="shared" si="181"/>
        <v>0.17807377844573796</v>
      </c>
      <c r="AY333" s="15">
        <f t="shared" si="198"/>
        <v>3.1710270569941773E-2</v>
      </c>
      <c r="AZ333" s="7"/>
      <c r="BA333" s="7"/>
      <c r="BB333" s="7"/>
      <c r="BC333" s="7"/>
      <c r="BD333" s="7"/>
      <c r="BE333" s="15"/>
      <c r="BF333" s="16"/>
      <c r="BG333" s="16"/>
      <c r="BH333" s="20">
        <f t="shared" si="199"/>
        <v>0.53207348528130316</v>
      </c>
      <c r="BI333" s="20">
        <f t="shared" si="199"/>
        <v>7.1404120309908337E-3</v>
      </c>
      <c r="BJ333" s="20">
        <f t="shared" si="199"/>
        <v>9.7852398926823153E-2</v>
      </c>
      <c r="BK333" s="20">
        <f t="shared" si="199"/>
        <v>6.9748231400824784E-2</v>
      </c>
      <c r="BL333" s="20">
        <f t="shared" si="199"/>
        <v>1.8066402427208508E-4</v>
      </c>
      <c r="BM333" s="20">
        <f t="shared" si="182"/>
        <v>9.141903768055526E-2</v>
      </c>
      <c r="BN333" s="20">
        <f t="shared" si="182"/>
        <v>0.13026778551950363</v>
      </c>
      <c r="BO333" s="20">
        <f t="shared" si="182"/>
        <v>2.0160764535590504E-2</v>
      </c>
      <c r="BP333" s="20">
        <f t="shared" si="182"/>
        <v>5.1157220600136687E-2</v>
      </c>
      <c r="BQ333" s="20">
        <f t="shared" si="182"/>
        <v>0</v>
      </c>
      <c r="BR333" s="20">
        <f t="shared" si="170"/>
        <v>0.14149543865710745</v>
      </c>
      <c r="BS333" s="20">
        <f t="shared" si="170"/>
        <v>9.4894593484671293E-4</v>
      </c>
      <c r="BT333" s="6"/>
      <c r="BU333" s="6"/>
      <c r="BV333" s="6"/>
      <c r="BW333" s="6">
        <f t="shared" si="183"/>
        <v>0.83033752746155376</v>
      </c>
      <c r="BX333" s="6">
        <f t="shared" si="184"/>
        <v>1.1143107549768373E-2</v>
      </c>
      <c r="BY333" s="6">
        <f t="shared" si="185"/>
        <v>0.15270544620001766</v>
      </c>
      <c r="BZ333" s="6">
        <f t="shared" si="186"/>
        <v>0.1088469461611269</v>
      </c>
      <c r="CA333" s="6">
        <f t="shared" si="187"/>
        <v>2.8193872343784806E-4</v>
      </c>
      <c r="CB333" s="6">
        <f t="shared" si="188"/>
        <v>0.14266574037316396</v>
      </c>
      <c r="CC333" s="6">
        <f t="shared" si="189"/>
        <v>0.20329190220589546</v>
      </c>
      <c r="CD333" s="6">
        <f t="shared" si="190"/>
        <v>3.1462269478371704E-2</v>
      </c>
      <c r="CE333" s="6">
        <f t="shared" si="191"/>
        <v>7.9834386113912623E-2</v>
      </c>
      <c r="CF333" s="6">
        <f t="shared" si="192"/>
        <v>0</v>
      </c>
      <c r="CG333" s="6">
        <f t="shared" si="193"/>
        <v>0.25749167591564925</v>
      </c>
      <c r="CH333" s="6">
        <f t="shared" si="194"/>
        <v>1.7268802544876164E-3</v>
      </c>
      <c r="CI333" s="6">
        <f t="shared" si="176"/>
        <v>1.5605692642672482</v>
      </c>
      <c r="CJ333">
        <f t="shared" si="177"/>
        <v>1.819787820437385</v>
      </c>
    </row>
    <row r="334" spans="1:88" x14ac:dyDescent="0.45">
      <c r="A334" s="7" t="s">
        <v>591</v>
      </c>
      <c r="B334" s="7" t="s">
        <v>426</v>
      </c>
      <c r="C334" s="7">
        <v>2000</v>
      </c>
      <c r="D334" s="7">
        <v>1473.15</v>
      </c>
      <c r="E334" s="7" t="s">
        <v>426</v>
      </c>
      <c r="F334" s="7">
        <f t="shared" si="195"/>
        <v>200</v>
      </c>
      <c r="G334" s="7">
        <f t="shared" si="196"/>
        <v>1200</v>
      </c>
      <c r="H334" s="15">
        <v>49.89</v>
      </c>
      <c r="I334" s="15">
        <v>0.89</v>
      </c>
      <c r="J334" s="15">
        <v>15.57</v>
      </c>
      <c r="K334" s="15">
        <v>7.82</v>
      </c>
      <c r="L334" s="15">
        <v>0.02</v>
      </c>
      <c r="M334" s="15">
        <v>5.75</v>
      </c>
      <c r="N334" s="15">
        <v>11.4</v>
      </c>
      <c r="O334" s="15">
        <v>1.95</v>
      </c>
      <c r="P334" s="15">
        <v>7.52</v>
      </c>
      <c r="Q334" s="15"/>
      <c r="R334" s="15">
        <f t="shared" si="175"/>
        <v>100.80999999999999</v>
      </c>
      <c r="S334" s="15"/>
      <c r="T334" s="12">
        <f t="shared" si="178"/>
        <v>2.78</v>
      </c>
      <c r="U334" s="12">
        <f t="shared" si="178"/>
        <v>0.25700000000000001</v>
      </c>
      <c r="V334" t="s">
        <v>427</v>
      </c>
      <c r="Y334" s="16">
        <f t="shared" si="179"/>
        <v>103.84699999999999</v>
      </c>
      <c r="Z334" s="16"/>
      <c r="AA334" s="7" t="s">
        <v>446</v>
      </c>
      <c r="AB334" t="s">
        <v>70</v>
      </c>
      <c r="AC334" s="7" t="s">
        <v>173</v>
      </c>
      <c r="AD334" s="7" t="s">
        <v>445</v>
      </c>
      <c r="AE334" s="7">
        <v>0.61</v>
      </c>
      <c r="AF334" s="17">
        <f t="shared" si="171"/>
        <v>1220</v>
      </c>
      <c r="AG334" s="18">
        <f t="shared" si="172"/>
        <v>780</v>
      </c>
      <c r="AH334" s="7">
        <v>2000</v>
      </c>
      <c r="AI334" s="7">
        <v>1473.15</v>
      </c>
      <c r="AJ334">
        <v>1.581</v>
      </c>
      <c r="AK334" s="18">
        <v>1.0209999999999999</v>
      </c>
      <c r="AL334" s="17">
        <f t="shared" si="173"/>
        <v>1928.82</v>
      </c>
      <c r="AM334" s="18">
        <f t="shared" si="173"/>
        <v>796.37999999999988</v>
      </c>
      <c r="AN334" s="7"/>
      <c r="AO334" s="7"/>
      <c r="AP334" s="7"/>
      <c r="AQ334" s="6"/>
      <c r="AR334" s="7">
        <v>27800</v>
      </c>
      <c r="AS334" s="7">
        <v>2570</v>
      </c>
      <c r="AT334" s="7">
        <f t="shared" si="174"/>
        <v>3.6440691317568101E-2</v>
      </c>
      <c r="AU334" s="7"/>
      <c r="AV334" s="12">
        <f t="shared" si="197"/>
        <v>0.25700000000000001</v>
      </c>
      <c r="AW334" s="19">
        <f t="shared" si="180"/>
        <v>0.27945825291424709</v>
      </c>
      <c r="AX334" s="15">
        <f t="shared" si="181"/>
        <v>2.2458252914247079E-2</v>
      </c>
      <c r="AY334" s="15">
        <f t="shared" si="198"/>
        <v>5.0437312396028736E-4</v>
      </c>
      <c r="AZ334" s="7"/>
      <c r="BA334" s="7"/>
      <c r="BB334" s="7"/>
      <c r="BC334" s="7"/>
      <c r="BD334" s="7"/>
      <c r="BE334" s="15"/>
      <c r="BF334" s="16"/>
      <c r="BG334" s="16"/>
      <c r="BH334" s="20">
        <f t="shared" si="199"/>
        <v>0.53207348528130316</v>
      </c>
      <c r="BI334" s="20">
        <f t="shared" si="199"/>
        <v>7.1404120309908337E-3</v>
      </c>
      <c r="BJ334" s="20">
        <f t="shared" si="199"/>
        <v>9.7852398926823153E-2</v>
      </c>
      <c r="BK334" s="20">
        <f t="shared" si="199"/>
        <v>6.9748231400824784E-2</v>
      </c>
      <c r="BL334" s="20">
        <f t="shared" si="199"/>
        <v>1.8066402427208508E-4</v>
      </c>
      <c r="BM334" s="20">
        <f t="shared" si="182"/>
        <v>9.141903768055526E-2</v>
      </c>
      <c r="BN334" s="20">
        <f t="shared" si="182"/>
        <v>0.13026778551950363</v>
      </c>
      <c r="BO334" s="20">
        <f t="shared" si="182"/>
        <v>2.0160764535590504E-2</v>
      </c>
      <c r="BP334" s="20">
        <f t="shared" si="182"/>
        <v>5.1157220600136687E-2</v>
      </c>
      <c r="BQ334" s="20">
        <f t="shared" si="182"/>
        <v>0</v>
      </c>
      <c r="BR334" s="20">
        <f t="shared" si="170"/>
        <v>8.9658078059229915E-2</v>
      </c>
      <c r="BS334" s="20">
        <f t="shared" si="170"/>
        <v>3.393760342427261E-3</v>
      </c>
      <c r="BT334" s="6"/>
      <c r="BU334" s="6"/>
      <c r="BV334" s="6"/>
      <c r="BW334" s="6">
        <f t="shared" si="183"/>
        <v>0.83033752746155376</v>
      </c>
      <c r="BX334" s="6">
        <f t="shared" si="184"/>
        <v>1.1143107549768373E-2</v>
      </c>
      <c r="BY334" s="6">
        <f t="shared" si="185"/>
        <v>0.15270544620001766</v>
      </c>
      <c r="BZ334" s="6">
        <f t="shared" si="186"/>
        <v>0.1088469461611269</v>
      </c>
      <c r="CA334" s="6">
        <f t="shared" si="187"/>
        <v>2.8193872343784806E-4</v>
      </c>
      <c r="CB334" s="6">
        <f t="shared" si="188"/>
        <v>0.14266574037316396</v>
      </c>
      <c r="CC334" s="6">
        <f t="shared" si="189"/>
        <v>0.20329190220589546</v>
      </c>
      <c r="CD334" s="6">
        <f t="shared" si="190"/>
        <v>3.1462269478371704E-2</v>
      </c>
      <c r="CE334" s="6">
        <f t="shared" si="191"/>
        <v>7.9834386113912623E-2</v>
      </c>
      <c r="CF334" s="6">
        <f t="shared" si="192"/>
        <v>0</v>
      </c>
      <c r="CG334" s="6">
        <f t="shared" si="193"/>
        <v>0.15427302996670367</v>
      </c>
      <c r="CH334" s="6">
        <f t="shared" si="194"/>
        <v>5.8395819132015456E-3</v>
      </c>
      <c r="CI334" s="6">
        <f t="shared" si="176"/>
        <v>1.5605692642672482</v>
      </c>
      <c r="CJ334">
        <f t="shared" si="177"/>
        <v>1.7206818761471534</v>
      </c>
    </row>
    <row r="335" spans="1:88" x14ac:dyDescent="0.45">
      <c r="A335" s="7" t="s">
        <v>591</v>
      </c>
      <c r="B335" s="7" t="s">
        <v>426</v>
      </c>
      <c r="C335" s="7">
        <v>2000</v>
      </c>
      <c r="D335" s="7">
        <v>1473.15</v>
      </c>
      <c r="E335" s="7" t="s">
        <v>426</v>
      </c>
      <c r="F335" s="7">
        <f t="shared" si="195"/>
        <v>200</v>
      </c>
      <c r="G335" s="7">
        <f t="shared" si="196"/>
        <v>1200</v>
      </c>
      <c r="H335" s="15">
        <v>49.89</v>
      </c>
      <c r="I335" s="15">
        <v>0.89</v>
      </c>
      <c r="J335" s="15">
        <v>15.57</v>
      </c>
      <c r="K335" s="15">
        <v>7.82</v>
      </c>
      <c r="L335" s="15">
        <v>0.02</v>
      </c>
      <c r="M335" s="15">
        <v>5.75</v>
      </c>
      <c r="N335" s="15">
        <v>11.4</v>
      </c>
      <c r="O335" s="15">
        <v>1.95</v>
      </c>
      <c r="P335" s="15">
        <v>7.52</v>
      </c>
      <c r="Q335" s="15"/>
      <c r="R335" s="15">
        <f t="shared" si="175"/>
        <v>100.80999999999999</v>
      </c>
      <c r="S335" s="15"/>
      <c r="T335" s="12">
        <f t="shared" si="178"/>
        <v>1.97</v>
      </c>
      <c r="U335" s="12">
        <f t="shared" si="178"/>
        <v>0.30299999999999999</v>
      </c>
      <c r="V335" t="s">
        <v>427</v>
      </c>
      <c r="Y335" s="16">
        <f t="shared" si="179"/>
        <v>103.08299999999998</v>
      </c>
      <c r="Z335" s="16"/>
      <c r="AA335" s="7" t="s">
        <v>447</v>
      </c>
      <c r="AB335" t="s">
        <v>70</v>
      </c>
      <c r="AC335" s="7" t="s">
        <v>173</v>
      </c>
      <c r="AD335" s="7" t="s">
        <v>445</v>
      </c>
      <c r="AE335" s="7">
        <v>0.77</v>
      </c>
      <c r="AF335" s="17">
        <f t="shared" si="171"/>
        <v>1540</v>
      </c>
      <c r="AG335" s="18">
        <f t="shared" si="172"/>
        <v>459.99999999999994</v>
      </c>
      <c r="AH335" s="7">
        <v>2000</v>
      </c>
      <c r="AI335" s="7">
        <v>1473.15</v>
      </c>
      <c r="AJ335">
        <v>1.581</v>
      </c>
      <c r="AK335" s="18">
        <v>1.0209999999999999</v>
      </c>
      <c r="AL335" s="17">
        <f t="shared" ref="AL335:AM338" si="200">AF335*AJ335</f>
        <v>2434.7399999999998</v>
      </c>
      <c r="AM335" s="18">
        <f t="shared" si="200"/>
        <v>469.65999999999991</v>
      </c>
      <c r="AN335" s="7"/>
      <c r="AO335" s="7"/>
      <c r="AP335" s="7"/>
      <c r="AQ335" s="6"/>
      <c r="AR335" s="7">
        <v>19700</v>
      </c>
      <c r="AS335" s="7">
        <v>3030</v>
      </c>
      <c r="AT335" s="7">
        <f t="shared" si="174"/>
        <v>5.9196387869841757E-2</v>
      </c>
      <c r="AU335" s="7"/>
      <c r="AV335" s="12">
        <f t="shared" si="197"/>
        <v>0.30299999999999999</v>
      </c>
      <c r="AW335" s="19">
        <f t="shared" si="180"/>
        <v>0.2914360846877041</v>
      </c>
      <c r="AX335" s="15">
        <f t="shared" si="181"/>
        <v>1.1563915312295892E-2</v>
      </c>
      <c r="AY335" s="15">
        <f t="shared" si="198"/>
        <v>1.3372413734995139E-4</v>
      </c>
      <c r="AZ335" s="7"/>
      <c r="BA335" s="7"/>
      <c r="BB335" s="7"/>
      <c r="BC335" s="7"/>
      <c r="BD335" s="7"/>
      <c r="BE335" s="15"/>
      <c r="BF335" s="16"/>
      <c r="BG335" s="16"/>
      <c r="BH335" s="20">
        <f t="shared" si="199"/>
        <v>0.53207348528130316</v>
      </c>
      <c r="BI335" s="20">
        <f t="shared" si="199"/>
        <v>7.1404120309908337E-3</v>
      </c>
      <c r="BJ335" s="20">
        <f t="shared" si="199"/>
        <v>9.7852398926823153E-2</v>
      </c>
      <c r="BK335" s="20">
        <f t="shared" si="199"/>
        <v>6.9748231400824784E-2</v>
      </c>
      <c r="BL335" s="20">
        <f t="shared" si="199"/>
        <v>1.8066402427208508E-4</v>
      </c>
      <c r="BM335" s="20">
        <f t="shared" si="182"/>
        <v>9.141903768055526E-2</v>
      </c>
      <c r="BN335" s="20">
        <f t="shared" si="182"/>
        <v>0.13026778551950363</v>
      </c>
      <c r="BO335" s="20">
        <f t="shared" si="182"/>
        <v>2.0160764535590504E-2</v>
      </c>
      <c r="BP335" s="20">
        <f t="shared" si="182"/>
        <v>5.1157220600136687E-2</v>
      </c>
      <c r="BQ335" s="20">
        <f t="shared" si="182"/>
        <v>0</v>
      </c>
      <c r="BR335" s="20">
        <f t="shared" si="170"/>
        <v>6.5198277420391804E-2</v>
      </c>
      <c r="BS335" s="20">
        <f t="shared" si="170"/>
        <v>4.1059716078831231E-3</v>
      </c>
      <c r="BT335" s="6"/>
      <c r="BU335" s="6"/>
      <c r="BV335" s="6"/>
      <c r="BW335" s="6">
        <f t="shared" si="183"/>
        <v>0.83033752746155376</v>
      </c>
      <c r="BX335" s="6">
        <f t="shared" si="184"/>
        <v>1.1143107549768373E-2</v>
      </c>
      <c r="BY335" s="6">
        <f t="shared" si="185"/>
        <v>0.15270544620001766</v>
      </c>
      <c r="BZ335" s="6">
        <f t="shared" si="186"/>
        <v>0.1088469461611269</v>
      </c>
      <c r="CA335" s="6">
        <f t="shared" si="187"/>
        <v>2.8193872343784806E-4</v>
      </c>
      <c r="CB335" s="6">
        <f t="shared" si="188"/>
        <v>0.14266574037316396</v>
      </c>
      <c r="CC335" s="6">
        <f t="shared" si="189"/>
        <v>0.20329190220589546</v>
      </c>
      <c r="CD335" s="6">
        <f t="shared" si="190"/>
        <v>3.1462269478371704E-2</v>
      </c>
      <c r="CE335" s="6">
        <f t="shared" si="191"/>
        <v>7.9834386113912623E-2</v>
      </c>
      <c r="CF335" s="6">
        <f t="shared" si="192"/>
        <v>0</v>
      </c>
      <c r="CG335" s="6">
        <f t="shared" si="193"/>
        <v>0.10932297447280799</v>
      </c>
      <c r="CH335" s="6">
        <f t="shared" si="194"/>
        <v>6.8847989093387867E-3</v>
      </c>
      <c r="CI335" s="6">
        <f t="shared" si="176"/>
        <v>1.5605692642672482</v>
      </c>
      <c r="CJ335">
        <f t="shared" si="177"/>
        <v>1.6767770376493949</v>
      </c>
    </row>
    <row r="336" spans="1:88" x14ac:dyDescent="0.45">
      <c r="A336" s="7" t="s">
        <v>591</v>
      </c>
      <c r="B336" s="7" t="s">
        <v>426</v>
      </c>
      <c r="C336" s="7">
        <v>2000</v>
      </c>
      <c r="D336" s="7">
        <v>1473.15</v>
      </c>
      <c r="E336" s="7" t="s">
        <v>426</v>
      </c>
      <c r="F336" s="7">
        <f t="shared" si="195"/>
        <v>200</v>
      </c>
      <c r="G336" s="7">
        <f t="shared" si="196"/>
        <v>1200</v>
      </c>
      <c r="H336" s="15">
        <v>49.89</v>
      </c>
      <c r="I336" s="15">
        <v>0.89</v>
      </c>
      <c r="J336" s="15">
        <v>15.57</v>
      </c>
      <c r="K336" s="15">
        <v>7.82</v>
      </c>
      <c r="L336" s="15">
        <v>0.02</v>
      </c>
      <c r="M336" s="15">
        <v>5.75</v>
      </c>
      <c r="N336" s="15">
        <v>11.4</v>
      </c>
      <c r="O336" s="15">
        <v>1.95</v>
      </c>
      <c r="P336" s="15">
        <v>7.52</v>
      </c>
      <c r="Q336" s="15"/>
      <c r="R336" s="15">
        <f t="shared" si="175"/>
        <v>100.80999999999999</v>
      </c>
      <c r="S336" s="15"/>
      <c r="T336" s="12">
        <f t="shared" si="178"/>
        <v>1.57</v>
      </c>
      <c r="U336" s="12">
        <f t="shared" si="178"/>
        <v>0.28699999999999998</v>
      </c>
      <c r="V336" t="s">
        <v>427</v>
      </c>
      <c r="Y336" s="16">
        <f t="shared" si="179"/>
        <v>102.66699999999999</v>
      </c>
      <c r="Z336" s="16"/>
      <c r="AA336" s="7" t="s">
        <v>448</v>
      </c>
      <c r="AB336" t="s">
        <v>70</v>
      </c>
      <c r="AC336" s="7" t="s">
        <v>173</v>
      </c>
      <c r="AD336" s="7" t="s">
        <v>445</v>
      </c>
      <c r="AE336" s="7">
        <v>0.86</v>
      </c>
      <c r="AF336" s="17">
        <f t="shared" si="171"/>
        <v>1720</v>
      </c>
      <c r="AG336" s="18">
        <f t="shared" si="172"/>
        <v>280</v>
      </c>
      <c r="AH336" s="7">
        <v>2000</v>
      </c>
      <c r="AI336" s="7">
        <v>1473.15</v>
      </c>
      <c r="AJ336">
        <v>1.581</v>
      </c>
      <c r="AK336" s="18">
        <v>1.0209999999999999</v>
      </c>
      <c r="AL336" s="17">
        <f t="shared" si="200"/>
        <v>2719.3199999999997</v>
      </c>
      <c r="AM336" s="18">
        <f t="shared" si="200"/>
        <v>285.88</v>
      </c>
      <c r="AN336" s="7"/>
      <c r="AO336" s="7"/>
      <c r="AP336" s="7"/>
      <c r="AQ336" s="6"/>
      <c r="AR336" s="7">
        <v>15700</v>
      </c>
      <c r="AS336" s="7">
        <v>2870</v>
      </c>
      <c r="AT336" s="7">
        <f t="shared" si="174"/>
        <v>6.9579505966651412E-2</v>
      </c>
      <c r="AU336" s="7"/>
      <c r="AV336" s="12">
        <f t="shared" si="197"/>
        <v>0.28699999999999998</v>
      </c>
      <c r="AW336" s="19">
        <f t="shared" si="180"/>
        <v>0.29757174671693776</v>
      </c>
      <c r="AX336" s="15">
        <f t="shared" si="181"/>
        <v>1.057174671693778E-2</v>
      </c>
      <c r="AY336" s="15">
        <f t="shared" si="198"/>
        <v>1.1176182864708472E-4</v>
      </c>
      <c r="AZ336" s="7"/>
      <c r="BA336" s="7"/>
      <c r="BB336" s="7"/>
      <c r="BC336" s="7"/>
      <c r="BD336" s="7"/>
      <c r="BE336" s="15"/>
      <c r="BF336" s="16"/>
      <c r="BG336" s="16"/>
      <c r="BH336" s="20">
        <f t="shared" si="199"/>
        <v>0.53207348528130316</v>
      </c>
      <c r="BI336" s="20">
        <f t="shared" si="199"/>
        <v>7.1404120309908337E-3</v>
      </c>
      <c r="BJ336" s="20">
        <f t="shared" si="199"/>
        <v>9.7852398926823153E-2</v>
      </c>
      <c r="BK336" s="20">
        <f t="shared" si="199"/>
        <v>6.9748231400824784E-2</v>
      </c>
      <c r="BL336" s="20">
        <f t="shared" si="199"/>
        <v>1.8066402427208508E-4</v>
      </c>
      <c r="BM336" s="20">
        <f t="shared" si="182"/>
        <v>9.141903768055526E-2</v>
      </c>
      <c r="BN336" s="20">
        <f t="shared" si="182"/>
        <v>0.13026778551950363</v>
      </c>
      <c r="BO336" s="20">
        <f t="shared" si="182"/>
        <v>2.0160764535590504E-2</v>
      </c>
      <c r="BP336" s="20">
        <f t="shared" si="182"/>
        <v>5.1157220600136687E-2</v>
      </c>
      <c r="BQ336" s="20">
        <f t="shared" si="182"/>
        <v>0</v>
      </c>
      <c r="BR336" s="20">
        <f t="shared" si="170"/>
        <v>5.2668708391469893E-2</v>
      </c>
      <c r="BS336" s="20">
        <f t="shared" si="170"/>
        <v>3.9421970677842536E-3</v>
      </c>
      <c r="BT336" s="6"/>
      <c r="BU336" s="6"/>
      <c r="BV336" s="6"/>
      <c r="BW336" s="6">
        <f t="shared" si="183"/>
        <v>0.83033752746155376</v>
      </c>
      <c r="BX336" s="6">
        <f t="shared" si="184"/>
        <v>1.1143107549768373E-2</v>
      </c>
      <c r="BY336" s="6">
        <f t="shared" si="185"/>
        <v>0.15270544620001766</v>
      </c>
      <c r="BZ336" s="6">
        <f t="shared" si="186"/>
        <v>0.1088469461611269</v>
      </c>
      <c r="CA336" s="6">
        <f t="shared" si="187"/>
        <v>2.8193872343784806E-4</v>
      </c>
      <c r="CB336" s="6">
        <f t="shared" si="188"/>
        <v>0.14266574037316396</v>
      </c>
      <c r="CC336" s="6">
        <f t="shared" si="189"/>
        <v>0.20329190220589546</v>
      </c>
      <c r="CD336" s="6">
        <f t="shared" si="190"/>
        <v>3.1462269478371704E-2</v>
      </c>
      <c r="CE336" s="6">
        <f t="shared" si="191"/>
        <v>7.9834386113912623E-2</v>
      </c>
      <c r="CF336" s="6">
        <f t="shared" si="192"/>
        <v>0</v>
      </c>
      <c r="CG336" s="6">
        <f t="shared" si="193"/>
        <v>8.7125416204217543E-2</v>
      </c>
      <c r="CH336" s="6">
        <f t="shared" si="194"/>
        <v>6.5212451715519195E-3</v>
      </c>
      <c r="CI336" s="6">
        <f t="shared" si="176"/>
        <v>1.5605692642672482</v>
      </c>
      <c r="CJ336">
        <f t="shared" si="177"/>
        <v>1.6542159256430178</v>
      </c>
    </row>
    <row r="337" spans="1:89" x14ac:dyDescent="0.45">
      <c r="A337" s="7" t="s">
        <v>591</v>
      </c>
      <c r="B337" s="7" t="s">
        <v>426</v>
      </c>
      <c r="C337" s="7">
        <v>2000</v>
      </c>
      <c r="D337" s="7">
        <v>1473.15</v>
      </c>
      <c r="E337" s="7" t="s">
        <v>426</v>
      </c>
      <c r="F337" s="7">
        <f t="shared" si="195"/>
        <v>200</v>
      </c>
      <c r="G337" s="7">
        <f t="shared" si="196"/>
        <v>1200</v>
      </c>
      <c r="H337" s="15">
        <v>49.89</v>
      </c>
      <c r="I337" s="15">
        <v>0.89</v>
      </c>
      <c r="J337" s="15">
        <v>15.57</v>
      </c>
      <c r="K337" s="15">
        <v>7.82</v>
      </c>
      <c r="L337" s="15">
        <v>0.02</v>
      </c>
      <c r="M337" s="15">
        <v>5.75</v>
      </c>
      <c r="N337" s="15">
        <v>11.4</v>
      </c>
      <c r="O337" s="15">
        <v>1.95</v>
      </c>
      <c r="P337" s="15">
        <v>7.52</v>
      </c>
      <c r="Q337" s="15"/>
      <c r="R337" s="15">
        <f t="shared" si="175"/>
        <v>100.80999999999999</v>
      </c>
      <c r="S337" s="15"/>
      <c r="T337" s="12">
        <f t="shared" si="178"/>
        <v>2.84</v>
      </c>
      <c r="U337" s="12">
        <f t="shared" si="178"/>
        <v>0.26400000000000001</v>
      </c>
      <c r="V337" t="s">
        <v>427</v>
      </c>
      <c r="Y337" s="16">
        <f t="shared" si="179"/>
        <v>103.91399999999999</v>
      </c>
      <c r="Z337" s="16"/>
      <c r="AA337" s="7" t="s">
        <v>449</v>
      </c>
      <c r="AB337" t="s">
        <v>70</v>
      </c>
      <c r="AC337" s="7" t="s">
        <v>173</v>
      </c>
      <c r="AD337" s="7" t="s">
        <v>445</v>
      </c>
      <c r="AE337" s="7">
        <v>0.5</v>
      </c>
      <c r="AF337" s="17">
        <f t="shared" si="171"/>
        <v>1000</v>
      </c>
      <c r="AG337" s="18">
        <f t="shared" si="172"/>
        <v>1000</v>
      </c>
      <c r="AH337" s="7">
        <v>2000</v>
      </c>
      <c r="AI337" s="7">
        <v>1473.15</v>
      </c>
      <c r="AJ337">
        <v>1.581</v>
      </c>
      <c r="AK337" s="18">
        <v>1.0209999999999999</v>
      </c>
      <c r="AL337" s="17">
        <f t="shared" si="200"/>
        <v>1581</v>
      </c>
      <c r="AM337" s="18">
        <f t="shared" si="200"/>
        <v>1020.9999999999999</v>
      </c>
      <c r="AN337" s="7"/>
      <c r="AO337" s="7"/>
      <c r="AP337" s="7"/>
      <c r="AQ337" s="6"/>
      <c r="AR337" s="7">
        <v>28400</v>
      </c>
      <c r="AS337" s="7">
        <v>2640</v>
      </c>
      <c r="AT337" s="7">
        <f t="shared" si="174"/>
        <v>3.6635006784260515E-2</v>
      </c>
      <c r="AU337" s="7"/>
      <c r="AV337" s="12">
        <f t="shared" si="197"/>
        <v>0.26400000000000001</v>
      </c>
      <c r="AW337" s="19">
        <f t="shared" si="180"/>
        <v>0.27860141630359692</v>
      </c>
      <c r="AX337" s="15">
        <f t="shared" si="181"/>
        <v>1.4601416303596904E-2</v>
      </c>
      <c r="AY337" s="15">
        <f t="shared" si="198"/>
        <v>2.1320135807094547E-4</v>
      </c>
      <c r="AZ337" s="7"/>
      <c r="BA337" s="7"/>
      <c r="BB337" s="7"/>
      <c r="BC337" s="7"/>
      <c r="BD337" s="7"/>
      <c r="BE337" s="15"/>
      <c r="BF337" s="16"/>
      <c r="BG337" s="16"/>
      <c r="BH337" s="20">
        <f t="shared" si="199"/>
        <v>0.53207348528130316</v>
      </c>
      <c r="BI337" s="20">
        <f t="shared" si="199"/>
        <v>7.1404120309908337E-3</v>
      </c>
      <c r="BJ337" s="20">
        <f t="shared" si="199"/>
        <v>9.7852398926823153E-2</v>
      </c>
      <c r="BK337" s="20">
        <f t="shared" si="199"/>
        <v>6.9748231400824784E-2</v>
      </c>
      <c r="BL337" s="20">
        <f t="shared" si="199"/>
        <v>1.8066402427208508E-4</v>
      </c>
      <c r="BM337" s="20">
        <f t="shared" si="182"/>
        <v>9.141903768055526E-2</v>
      </c>
      <c r="BN337" s="20">
        <f t="shared" si="182"/>
        <v>0.13026778551950363</v>
      </c>
      <c r="BO337" s="20">
        <f t="shared" si="182"/>
        <v>2.0160764535590504E-2</v>
      </c>
      <c r="BP337" s="20">
        <f t="shared" si="182"/>
        <v>5.1157220600136687E-2</v>
      </c>
      <c r="BQ337" s="20">
        <f t="shared" si="182"/>
        <v>0</v>
      </c>
      <c r="BR337" s="20">
        <f t="shared" si="170"/>
        <v>9.1407814829035219E-2</v>
      </c>
      <c r="BS337" s="20">
        <f t="shared" si="170"/>
        <v>3.4791434191482787E-3</v>
      </c>
      <c r="BT337" s="6"/>
      <c r="BU337" s="6"/>
      <c r="BV337" s="6"/>
      <c r="BW337" s="6">
        <f t="shared" si="183"/>
        <v>0.83033752746155376</v>
      </c>
      <c r="BX337" s="6">
        <f t="shared" si="184"/>
        <v>1.1143107549768373E-2</v>
      </c>
      <c r="BY337" s="6">
        <f t="shared" si="185"/>
        <v>0.15270544620001766</v>
      </c>
      <c r="BZ337" s="6">
        <f t="shared" si="186"/>
        <v>0.1088469461611269</v>
      </c>
      <c r="CA337" s="6">
        <f t="shared" si="187"/>
        <v>2.8193872343784806E-4</v>
      </c>
      <c r="CB337" s="6">
        <f t="shared" si="188"/>
        <v>0.14266574037316396</v>
      </c>
      <c r="CC337" s="6">
        <f t="shared" si="189"/>
        <v>0.20329190220589546</v>
      </c>
      <c r="CD337" s="6">
        <f t="shared" si="190"/>
        <v>3.1462269478371704E-2</v>
      </c>
      <c r="CE337" s="6">
        <f t="shared" si="191"/>
        <v>7.9834386113912623E-2</v>
      </c>
      <c r="CF337" s="6">
        <f t="shared" si="192"/>
        <v>0</v>
      </c>
      <c r="CG337" s="6">
        <f t="shared" si="193"/>
        <v>0.15760266370699222</v>
      </c>
      <c r="CH337" s="6">
        <f t="shared" si="194"/>
        <v>5.9986366734832994E-3</v>
      </c>
      <c r="CI337" s="6">
        <f t="shared" si="176"/>
        <v>1.5605692642672482</v>
      </c>
      <c r="CJ337">
        <f t="shared" si="177"/>
        <v>1.7241705646477237</v>
      </c>
    </row>
    <row r="338" spans="1:89" x14ac:dyDescent="0.45">
      <c r="A338" s="7" t="s">
        <v>591</v>
      </c>
      <c r="B338" s="7" t="s">
        <v>426</v>
      </c>
      <c r="C338" s="7">
        <v>2000</v>
      </c>
      <c r="D338" s="7">
        <v>1473.15</v>
      </c>
      <c r="E338" s="7" t="s">
        <v>426</v>
      </c>
      <c r="F338" s="7">
        <f t="shared" si="195"/>
        <v>200</v>
      </c>
      <c r="G338" s="7">
        <f t="shared" si="196"/>
        <v>1200</v>
      </c>
      <c r="H338" s="15">
        <v>49.89</v>
      </c>
      <c r="I338" s="15">
        <v>0.89</v>
      </c>
      <c r="J338" s="15">
        <v>15.57</v>
      </c>
      <c r="K338" s="15">
        <v>7.82</v>
      </c>
      <c r="L338" s="15">
        <v>0.02</v>
      </c>
      <c r="M338" s="15">
        <v>5.75</v>
      </c>
      <c r="N338" s="15">
        <v>11.4</v>
      </c>
      <c r="O338" s="15">
        <v>1.95</v>
      </c>
      <c r="P338" s="15">
        <v>7.52</v>
      </c>
      <c r="Q338" s="15"/>
      <c r="R338" s="15">
        <f t="shared" si="175"/>
        <v>100.80999999999999</v>
      </c>
      <c r="S338" s="15"/>
      <c r="T338" s="12">
        <f t="shared" si="178"/>
        <v>1.08</v>
      </c>
      <c r="U338" s="12">
        <f t="shared" si="178"/>
        <v>0.158</v>
      </c>
      <c r="V338" t="s">
        <v>427</v>
      </c>
      <c r="Y338" s="16">
        <f t="shared" si="179"/>
        <v>102.04799999999999</v>
      </c>
      <c r="Z338" s="16"/>
      <c r="AA338" s="7" t="s">
        <v>450</v>
      </c>
      <c r="AB338" t="s">
        <v>70</v>
      </c>
      <c r="AC338" s="7" t="s">
        <v>173</v>
      </c>
      <c r="AD338" s="7" t="s">
        <v>445</v>
      </c>
      <c r="AE338" s="7">
        <v>0.96</v>
      </c>
      <c r="AF338" s="17">
        <f t="shared" si="171"/>
        <v>1920</v>
      </c>
      <c r="AG338" s="18">
        <f t="shared" si="172"/>
        <v>80.000000000000071</v>
      </c>
      <c r="AH338" s="7">
        <v>2000</v>
      </c>
      <c r="AI338" s="7">
        <v>1473.15</v>
      </c>
      <c r="AJ338">
        <v>1.581</v>
      </c>
      <c r="AK338" s="18">
        <v>1.0209999999999999</v>
      </c>
      <c r="AL338" s="17">
        <f t="shared" si="200"/>
        <v>3035.52</v>
      </c>
      <c r="AM338" s="18">
        <f t="shared" si="200"/>
        <v>81.680000000000064</v>
      </c>
      <c r="AN338" s="7"/>
      <c r="AO338" s="7"/>
      <c r="AP338" s="7"/>
      <c r="AQ338" s="6"/>
      <c r="AR338" s="7">
        <v>10800</v>
      </c>
      <c r="AS338" s="7">
        <v>1580</v>
      </c>
      <c r="AT338" s="7">
        <f t="shared" si="174"/>
        <v>5.6468906361686916E-2</v>
      </c>
      <c r="AU338" s="7"/>
      <c r="AV338" s="12">
        <f t="shared" si="197"/>
        <v>0.158</v>
      </c>
      <c r="AW338" s="19">
        <f t="shared" si="180"/>
        <v>0.30529227578143142</v>
      </c>
      <c r="AX338" s="15">
        <f t="shared" si="181"/>
        <v>0.14729227578143142</v>
      </c>
      <c r="AY338" s="15">
        <f t="shared" si="198"/>
        <v>2.1695014504873249E-2</v>
      </c>
      <c r="AZ338" s="7"/>
      <c r="BA338" s="7"/>
      <c r="BB338" s="7"/>
      <c r="BC338" s="7"/>
      <c r="BD338" s="7"/>
      <c r="BE338" s="15"/>
      <c r="BF338" s="16"/>
      <c r="BG338" s="16"/>
      <c r="BH338" s="20">
        <f t="shared" si="199"/>
        <v>0.53207348528130316</v>
      </c>
      <c r="BI338" s="20">
        <f t="shared" si="199"/>
        <v>7.1404120309908337E-3</v>
      </c>
      <c r="BJ338" s="20">
        <f t="shared" si="199"/>
        <v>9.7852398926823153E-2</v>
      </c>
      <c r="BK338" s="20">
        <f t="shared" si="199"/>
        <v>6.9748231400824784E-2</v>
      </c>
      <c r="BL338" s="20">
        <f t="shared" si="199"/>
        <v>1.8066402427208508E-4</v>
      </c>
      <c r="BM338" s="20">
        <f t="shared" si="182"/>
        <v>9.141903768055526E-2</v>
      </c>
      <c r="BN338" s="20">
        <f t="shared" si="182"/>
        <v>0.13026778551950363</v>
      </c>
      <c r="BO338" s="20">
        <f t="shared" si="182"/>
        <v>2.0160764535590504E-2</v>
      </c>
      <c r="BP338" s="20">
        <f t="shared" si="182"/>
        <v>5.1157220600136687E-2</v>
      </c>
      <c r="BQ338" s="20">
        <f t="shared" si="182"/>
        <v>0</v>
      </c>
      <c r="BR338" s="20">
        <f t="shared" si="170"/>
        <v>3.6902699541491987E-2</v>
      </c>
      <c r="BS338" s="20">
        <f t="shared" si="170"/>
        <v>2.2105222303549347E-3</v>
      </c>
      <c r="BT338" s="6"/>
      <c r="BU338" s="6"/>
      <c r="BV338" s="6"/>
      <c r="BW338" s="6">
        <f t="shared" si="183"/>
        <v>0.83033752746155376</v>
      </c>
      <c r="BX338" s="6">
        <f t="shared" si="184"/>
        <v>1.1143107549768373E-2</v>
      </c>
      <c r="BY338" s="6">
        <f t="shared" si="185"/>
        <v>0.15270544620001766</v>
      </c>
      <c r="BZ338" s="6">
        <f t="shared" si="186"/>
        <v>0.1088469461611269</v>
      </c>
      <c r="CA338" s="6">
        <f t="shared" si="187"/>
        <v>2.8193872343784806E-4</v>
      </c>
      <c r="CB338" s="6">
        <f t="shared" si="188"/>
        <v>0.14266574037316396</v>
      </c>
      <c r="CC338" s="6">
        <f t="shared" si="189"/>
        <v>0.20329190220589546</v>
      </c>
      <c r="CD338" s="6">
        <f t="shared" si="190"/>
        <v>3.1462269478371704E-2</v>
      </c>
      <c r="CE338" s="6">
        <f t="shared" si="191"/>
        <v>7.9834386113912623E-2</v>
      </c>
      <c r="CF338" s="6">
        <f t="shared" si="192"/>
        <v>0</v>
      </c>
      <c r="CG338" s="6">
        <f t="shared" si="193"/>
        <v>5.9933407325194234E-2</v>
      </c>
      <c r="CH338" s="6">
        <f t="shared" si="194"/>
        <v>3.5900931606453082E-3</v>
      </c>
      <c r="CI338" s="6">
        <f t="shared" si="176"/>
        <v>1.5605692642672482</v>
      </c>
      <c r="CJ338">
        <f t="shared" si="177"/>
        <v>1.6240927647530878</v>
      </c>
    </row>
    <row r="339" spans="1:89" x14ac:dyDescent="0.45">
      <c r="A339" s="7" t="s">
        <v>592</v>
      </c>
      <c r="B339" s="7" t="s">
        <v>451</v>
      </c>
      <c r="C339" s="7">
        <v>1000</v>
      </c>
      <c r="D339" s="7">
        <v>1473.15</v>
      </c>
      <c r="E339" s="7" t="s">
        <v>451</v>
      </c>
      <c r="F339" s="7">
        <f t="shared" si="195"/>
        <v>100</v>
      </c>
      <c r="G339" s="7">
        <f t="shared" si="196"/>
        <v>1200</v>
      </c>
      <c r="H339" s="15">
        <v>44.11</v>
      </c>
      <c r="I339" s="15">
        <v>2.69</v>
      </c>
      <c r="J339" s="15">
        <v>12.8</v>
      </c>
      <c r="K339" s="15">
        <v>9.31</v>
      </c>
      <c r="L339" s="15">
        <v>0.19</v>
      </c>
      <c r="M339" s="15">
        <v>9.14</v>
      </c>
      <c r="N339" s="15">
        <v>14.34</v>
      </c>
      <c r="O339" s="15">
        <v>3.2</v>
      </c>
      <c r="P339" s="15">
        <v>3.45</v>
      </c>
      <c r="Q339" s="15">
        <v>0.77</v>
      </c>
      <c r="R339" s="15">
        <f>SUM(H339:Q339)</f>
        <v>100</v>
      </c>
      <c r="S339" s="15"/>
      <c r="T339" s="12">
        <f t="shared" si="178"/>
        <v>0</v>
      </c>
      <c r="U339" s="12">
        <f t="shared" si="178"/>
        <v>0.22</v>
      </c>
      <c r="V339" t="s">
        <v>452</v>
      </c>
      <c r="Y339" s="16">
        <f t="shared" si="179"/>
        <v>99.45</v>
      </c>
      <c r="Z339" s="16"/>
      <c r="AA339" s="7"/>
      <c r="AB339" s="7" t="s">
        <v>453</v>
      </c>
      <c r="AC339" s="7" t="s">
        <v>173</v>
      </c>
      <c r="AD339" s="7" t="s">
        <v>454</v>
      </c>
      <c r="AE339" s="7"/>
      <c r="AF339" s="17"/>
      <c r="AG339" s="18"/>
      <c r="AH339" s="7">
        <v>1000</v>
      </c>
      <c r="AI339" s="7">
        <v>1473.15</v>
      </c>
      <c r="AJ339" s="7"/>
      <c r="AK339" s="18"/>
      <c r="AL339" s="17"/>
      <c r="AM339" s="18"/>
      <c r="AN339" s="7"/>
      <c r="AO339" s="7"/>
      <c r="AP339" s="7"/>
      <c r="AQ339" s="6"/>
      <c r="AR339" s="7"/>
      <c r="AS339" s="7">
        <v>2200</v>
      </c>
      <c r="AT339" s="7"/>
      <c r="AU339" s="7"/>
      <c r="AV339" s="12">
        <f t="shared" si="197"/>
        <v>0.22</v>
      </c>
      <c r="AW339" s="19">
        <f t="shared" si="180"/>
        <v>0.30943516112245378</v>
      </c>
      <c r="AX339" s="15">
        <f t="shared" si="181"/>
        <v>8.9435161122453782E-2</v>
      </c>
      <c r="AY339" s="15">
        <f t="shared" si="198"/>
        <v>7.9986480449992688E-3</v>
      </c>
      <c r="AZ339" s="7"/>
      <c r="BA339" s="7"/>
      <c r="BB339" s="7"/>
      <c r="BC339" s="7"/>
      <c r="BD339" s="7"/>
      <c r="BE339" s="15"/>
      <c r="BF339" s="16"/>
      <c r="BG339" s="16"/>
      <c r="BH339" s="20">
        <f t="shared" si="199"/>
        <v>0.45832140693432821</v>
      </c>
      <c r="BI339" s="20">
        <f t="shared" si="199"/>
        <v>2.1026186762373306E-2</v>
      </c>
      <c r="BJ339" s="20">
        <f t="shared" si="199"/>
        <v>7.8373240785000506E-2</v>
      </c>
      <c r="BK339" s="20">
        <f t="shared" si="199"/>
        <v>8.0900480092126206E-2</v>
      </c>
      <c r="BL339" s="20">
        <f t="shared" si="199"/>
        <v>1.6721308381349841E-3</v>
      </c>
      <c r="BM339" s="20">
        <f t="shared" si="182"/>
        <v>0.14157610750799787</v>
      </c>
      <c r="BN339" s="20">
        <f t="shared" si="182"/>
        <v>0.15964536041509203</v>
      </c>
      <c r="BO339" s="20">
        <f t="shared" si="182"/>
        <v>3.2232748203744152E-2</v>
      </c>
      <c r="BP339" s="20">
        <f t="shared" si="182"/>
        <v>2.2865629738088256E-2</v>
      </c>
      <c r="BQ339" s="20">
        <f t="shared" si="182"/>
        <v>3.3867087231142807E-3</v>
      </c>
      <c r="BR339" s="20">
        <f t="shared" si="170"/>
        <v>0</v>
      </c>
      <c r="BS339" s="20">
        <f t="shared" si="170"/>
        <v>3.1110716050360911E-3</v>
      </c>
      <c r="BT339" s="6"/>
      <c r="BU339" s="6"/>
      <c r="BV339" s="6"/>
      <c r="BW339" s="6">
        <f t="shared" si="183"/>
        <v>0.73413887224552288</v>
      </c>
      <c r="BX339" s="6">
        <f t="shared" si="184"/>
        <v>3.3679729560535866E-2</v>
      </c>
      <c r="BY339" s="6">
        <f t="shared" si="185"/>
        <v>0.12553819597689314</v>
      </c>
      <c r="BZ339" s="6">
        <f t="shared" si="186"/>
        <v>0.12958632592840044</v>
      </c>
      <c r="CA339" s="6">
        <f t="shared" si="187"/>
        <v>2.6784178726595564E-3</v>
      </c>
      <c r="CB339" s="6">
        <f t="shared" si="188"/>
        <v>0.22677649861055973</v>
      </c>
      <c r="CC339" s="6">
        <f t="shared" si="189"/>
        <v>0.25571981382741582</v>
      </c>
      <c r="CD339" s="6">
        <f t="shared" si="190"/>
        <v>5.1630390938866393E-2</v>
      </c>
      <c r="CE339" s="6">
        <f t="shared" si="191"/>
        <v>3.6626147884707264E-2</v>
      </c>
      <c r="CF339" s="6">
        <f t="shared" si="192"/>
        <v>5.4248273918557138E-3</v>
      </c>
      <c r="CG339" s="6">
        <f t="shared" si="193"/>
        <v>0</v>
      </c>
      <c r="CH339" s="6">
        <f t="shared" si="194"/>
        <v>4.998863894569416E-3</v>
      </c>
      <c r="CI339" s="6">
        <f t="shared" si="176"/>
        <v>1.6017992202374172</v>
      </c>
      <c r="CJ339">
        <f t="shared" si="177"/>
        <v>1.6067980841319867</v>
      </c>
      <c r="CK339" s="6"/>
    </row>
    <row r="340" spans="1:89" x14ac:dyDescent="0.45">
      <c r="A340" s="7" t="s">
        <v>592</v>
      </c>
      <c r="B340" s="7" t="s">
        <v>451</v>
      </c>
      <c r="C340" s="7">
        <v>5000</v>
      </c>
      <c r="D340" s="7">
        <v>1573.15</v>
      </c>
      <c r="E340" s="7" t="s">
        <v>451</v>
      </c>
      <c r="F340" s="7">
        <f t="shared" si="195"/>
        <v>500</v>
      </c>
      <c r="G340" s="7">
        <f t="shared" si="196"/>
        <v>1300</v>
      </c>
      <c r="H340" s="15">
        <v>44.11</v>
      </c>
      <c r="I340" s="15">
        <v>2.69</v>
      </c>
      <c r="J340" s="15">
        <v>12.8</v>
      </c>
      <c r="K340" s="15">
        <v>9.31</v>
      </c>
      <c r="L340" s="15">
        <v>0.19</v>
      </c>
      <c r="M340" s="15">
        <v>9.14</v>
      </c>
      <c r="N340" s="15">
        <v>14.34</v>
      </c>
      <c r="O340" s="15">
        <v>3.2</v>
      </c>
      <c r="P340" s="15">
        <v>3.45</v>
      </c>
      <c r="Q340" s="15">
        <v>0.77</v>
      </c>
      <c r="R340" s="15">
        <f t="shared" ref="R340:R361" si="201">SUM(H340:Q340)</f>
        <v>100</v>
      </c>
      <c r="S340" s="15"/>
      <c r="T340" s="12">
        <f t="shared" si="178"/>
        <v>0</v>
      </c>
      <c r="U340" s="12">
        <f t="shared" si="178"/>
        <v>1.25</v>
      </c>
      <c r="V340" t="s">
        <v>452</v>
      </c>
      <c r="Y340" s="16">
        <f t="shared" si="179"/>
        <v>100.48</v>
      </c>
      <c r="Z340" s="16"/>
      <c r="AA340" s="7"/>
      <c r="AB340" s="7" t="s">
        <v>453</v>
      </c>
      <c r="AC340" s="7" t="s">
        <v>173</v>
      </c>
      <c r="AD340" s="7" t="s">
        <v>455</v>
      </c>
      <c r="AE340" s="7"/>
      <c r="AF340" s="17"/>
      <c r="AG340" s="18"/>
      <c r="AH340" s="7">
        <v>5000</v>
      </c>
      <c r="AI340" s="7">
        <v>1573.15</v>
      </c>
      <c r="AJ340" s="7"/>
      <c r="AK340" s="18"/>
      <c r="AL340" s="17"/>
      <c r="AM340" s="18"/>
      <c r="AN340" s="7"/>
      <c r="AO340" s="7"/>
      <c r="AP340" s="7"/>
      <c r="AQ340" s="6"/>
      <c r="AR340" s="7"/>
      <c r="AS340" s="7">
        <v>12500</v>
      </c>
      <c r="AT340" s="7"/>
      <c r="AU340" s="7"/>
      <c r="AV340" s="12">
        <f t="shared" si="197"/>
        <v>1.25</v>
      </c>
      <c r="AW340" s="19">
        <f t="shared" si="180"/>
        <v>0.5315398383742036</v>
      </c>
      <c r="AX340" s="15">
        <f t="shared" si="181"/>
        <v>0.7184601616257964</v>
      </c>
      <c r="AY340" s="15">
        <f t="shared" si="198"/>
        <v>0.51618500384336552</v>
      </c>
      <c r="AZ340" s="7"/>
      <c r="BA340" s="7"/>
      <c r="BB340" s="7"/>
      <c r="BC340" s="7"/>
      <c r="BD340" s="7"/>
      <c r="BE340" s="15"/>
      <c r="BF340" s="16"/>
      <c r="BG340" s="16"/>
      <c r="BH340" s="20">
        <f t="shared" si="199"/>
        <v>0.45832140693432821</v>
      </c>
      <c r="BI340" s="20">
        <f t="shared" si="199"/>
        <v>2.1026186762373306E-2</v>
      </c>
      <c r="BJ340" s="20">
        <f t="shared" si="199"/>
        <v>7.8373240785000506E-2</v>
      </c>
      <c r="BK340" s="20">
        <f t="shared" si="199"/>
        <v>8.0900480092126206E-2</v>
      </c>
      <c r="BL340" s="20">
        <f t="shared" si="199"/>
        <v>1.6721308381349841E-3</v>
      </c>
      <c r="BM340" s="20">
        <f t="shared" si="182"/>
        <v>0.14157610750799787</v>
      </c>
      <c r="BN340" s="20">
        <f t="shared" si="182"/>
        <v>0.15964536041509203</v>
      </c>
      <c r="BO340" s="20">
        <f t="shared" si="182"/>
        <v>3.2232748203744152E-2</v>
      </c>
      <c r="BP340" s="20">
        <f t="shared" si="182"/>
        <v>2.2865629738088256E-2</v>
      </c>
      <c r="BQ340" s="20">
        <f t="shared" si="182"/>
        <v>3.3867087231142807E-3</v>
      </c>
      <c r="BR340" s="20">
        <f t="shared" si="170"/>
        <v>0</v>
      </c>
      <c r="BS340" s="20">
        <f t="shared" si="170"/>
        <v>1.742277231499105E-2</v>
      </c>
      <c r="BT340" s="6"/>
      <c r="BU340" s="6"/>
      <c r="BV340" s="6"/>
      <c r="BW340" s="6">
        <f t="shared" si="183"/>
        <v>0.73413887224552288</v>
      </c>
      <c r="BX340" s="6">
        <f t="shared" si="184"/>
        <v>3.3679729560535866E-2</v>
      </c>
      <c r="BY340" s="6">
        <f t="shared" si="185"/>
        <v>0.12553819597689314</v>
      </c>
      <c r="BZ340" s="6">
        <f t="shared" si="186"/>
        <v>0.12958632592840044</v>
      </c>
      <c r="CA340" s="6">
        <f t="shared" si="187"/>
        <v>2.6784178726595564E-3</v>
      </c>
      <c r="CB340" s="6">
        <f t="shared" si="188"/>
        <v>0.22677649861055973</v>
      </c>
      <c r="CC340" s="6">
        <f t="shared" si="189"/>
        <v>0.25571981382741582</v>
      </c>
      <c r="CD340" s="6">
        <f t="shared" si="190"/>
        <v>5.1630390938866393E-2</v>
      </c>
      <c r="CE340" s="6">
        <f t="shared" si="191"/>
        <v>3.6626147884707264E-2</v>
      </c>
      <c r="CF340" s="6">
        <f t="shared" si="192"/>
        <v>5.4248273918557138E-3</v>
      </c>
      <c r="CG340" s="6">
        <f t="shared" si="193"/>
        <v>0</v>
      </c>
      <c r="CH340" s="6">
        <f t="shared" si="194"/>
        <v>2.8402635764598956E-2</v>
      </c>
      <c r="CI340" s="6">
        <f t="shared" si="176"/>
        <v>1.6017992202374172</v>
      </c>
      <c r="CJ340">
        <f t="shared" si="177"/>
        <v>1.6302018560020162</v>
      </c>
      <c r="CK340" s="6"/>
    </row>
    <row r="341" spans="1:89" x14ac:dyDescent="0.45">
      <c r="A341" s="7" t="s">
        <v>592</v>
      </c>
      <c r="B341" s="7" t="s">
        <v>451</v>
      </c>
      <c r="C341" s="7">
        <v>5000</v>
      </c>
      <c r="D341" s="7">
        <v>1673.15</v>
      </c>
      <c r="E341" s="7" t="s">
        <v>451</v>
      </c>
      <c r="F341" s="7">
        <f t="shared" si="195"/>
        <v>500</v>
      </c>
      <c r="G341" s="7">
        <f t="shared" si="196"/>
        <v>1400</v>
      </c>
      <c r="H341" s="15">
        <v>44.11</v>
      </c>
      <c r="I341" s="15">
        <v>2.69</v>
      </c>
      <c r="J341" s="15">
        <v>12.8</v>
      </c>
      <c r="K341" s="15">
        <v>9.31</v>
      </c>
      <c r="L341" s="15">
        <v>0.19</v>
      </c>
      <c r="M341" s="15">
        <v>9.14</v>
      </c>
      <c r="N341" s="15">
        <v>14.34</v>
      </c>
      <c r="O341" s="15">
        <v>3.2</v>
      </c>
      <c r="P341" s="15">
        <v>3.45</v>
      </c>
      <c r="Q341" s="15">
        <v>0.77</v>
      </c>
      <c r="R341" s="15">
        <f t="shared" si="201"/>
        <v>100</v>
      </c>
      <c r="S341" s="15"/>
      <c r="T341" s="12">
        <f t="shared" si="178"/>
        <v>0</v>
      </c>
      <c r="U341" s="12">
        <f t="shared" si="178"/>
        <v>0.93</v>
      </c>
      <c r="V341" t="s">
        <v>452</v>
      </c>
      <c r="Y341" s="16">
        <f t="shared" si="179"/>
        <v>100.16000000000001</v>
      </c>
      <c r="Z341" s="16"/>
      <c r="AA341" s="7"/>
      <c r="AB341" s="7" t="s">
        <v>453</v>
      </c>
      <c r="AC341" s="7" t="s">
        <v>173</v>
      </c>
      <c r="AD341" s="7" t="s">
        <v>456</v>
      </c>
      <c r="AE341" s="7"/>
      <c r="AF341" s="17"/>
      <c r="AG341" s="18"/>
      <c r="AH341" s="7">
        <v>5000</v>
      </c>
      <c r="AI341" s="7">
        <v>1673.15</v>
      </c>
      <c r="AJ341" s="7"/>
      <c r="AK341" s="18"/>
      <c r="AL341" s="17"/>
      <c r="AM341" s="18"/>
      <c r="AN341" s="7"/>
      <c r="AO341" s="7"/>
      <c r="AP341" s="7"/>
      <c r="AQ341" s="6"/>
      <c r="AR341" s="7"/>
      <c r="AS341" s="7">
        <v>9300</v>
      </c>
      <c r="AT341" s="7"/>
      <c r="AU341" s="7"/>
      <c r="AV341" s="12">
        <f t="shared" si="197"/>
        <v>0.93</v>
      </c>
      <c r="AW341" s="19">
        <f t="shared" si="180"/>
        <v>0.5323539697149553</v>
      </c>
      <c r="AX341" s="15">
        <f t="shared" si="181"/>
        <v>0.39764603028504475</v>
      </c>
      <c r="AY341" s="15">
        <f t="shared" si="198"/>
        <v>0.15812236540145472</v>
      </c>
      <c r="AZ341" s="7"/>
      <c r="BA341" s="7"/>
      <c r="BB341" s="7"/>
      <c r="BC341" s="7"/>
      <c r="BD341" s="7"/>
      <c r="BE341" s="15"/>
      <c r="BF341" s="16"/>
      <c r="BG341" s="16"/>
      <c r="BH341" s="20">
        <f t="shared" si="199"/>
        <v>0.45832140693432821</v>
      </c>
      <c r="BI341" s="20">
        <f t="shared" si="199"/>
        <v>2.1026186762373306E-2</v>
      </c>
      <c r="BJ341" s="20">
        <f t="shared" si="199"/>
        <v>7.8373240785000506E-2</v>
      </c>
      <c r="BK341" s="20">
        <f t="shared" si="199"/>
        <v>8.0900480092126206E-2</v>
      </c>
      <c r="BL341" s="20">
        <f t="shared" si="199"/>
        <v>1.6721308381349841E-3</v>
      </c>
      <c r="BM341" s="20">
        <f t="shared" si="182"/>
        <v>0.14157610750799787</v>
      </c>
      <c r="BN341" s="20">
        <f t="shared" si="182"/>
        <v>0.15964536041509203</v>
      </c>
      <c r="BO341" s="20">
        <f t="shared" si="182"/>
        <v>3.2232748203744152E-2</v>
      </c>
      <c r="BP341" s="20">
        <f t="shared" si="182"/>
        <v>2.2865629738088256E-2</v>
      </c>
      <c r="BQ341" s="20">
        <f t="shared" si="182"/>
        <v>3.3867087231142807E-3</v>
      </c>
      <c r="BR341" s="20">
        <f t="shared" si="170"/>
        <v>0</v>
      </c>
      <c r="BS341" s="20">
        <f t="shared" si="170"/>
        <v>1.3020617547616112E-2</v>
      </c>
      <c r="BT341" s="6"/>
      <c r="BU341" s="6"/>
      <c r="BV341" s="6"/>
      <c r="BW341" s="6">
        <f t="shared" si="183"/>
        <v>0.73413887224552288</v>
      </c>
      <c r="BX341" s="6">
        <f t="shared" si="184"/>
        <v>3.3679729560535866E-2</v>
      </c>
      <c r="BY341" s="6">
        <f t="shared" si="185"/>
        <v>0.12553819597689314</v>
      </c>
      <c r="BZ341" s="6">
        <f t="shared" si="186"/>
        <v>0.12958632592840044</v>
      </c>
      <c r="CA341" s="6">
        <f t="shared" si="187"/>
        <v>2.6784178726595564E-3</v>
      </c>
      <c r="CB341" s="6">
        <f t="shared" si="188"/>
        <v>0.22677649861055973</v>
      </c>
      <c r="CC341" s="6">
        <f t="shared" si="189"/>
        <v>0.25571981382741582</v>
      </c>
      <c r="CD341" s="6">
        <f t="shared" si="190"/>
        <v>5.1630390938866393E-2</v>
      </c>
      <c r="CE341" s="6">
        <f t="shared" si="191"/>
        <v>3.6626147884707264E-2</v>
      </c>
      <c r="CF341" s="6">
        <f t="shared" si="192"/>
        <v>5.4248273918557138E-3</v>
      </c>
      <c r="CG341" s="6">
        <f t="shared" si="193"/>
        <v>0</v>
      </c>
      <c r="CH341" s="6">
        <f t="shared" si="194"/>
        <v>2.1131561008861623E-2</v>
      </c>
      <c r="CI341" s="6">
        <f t="shared" si="176"/>
        <v>1.6017992202374172</v>
      </c>
      <c r="CJ341">
        <f t="shared" si="177"/>
        <v>1.6229307812462788</v>
      </c>
      <c r="CK341" s="6"/>
    </row>
    <row r="342" spans="1:89" x14ac:dyDescent="0.45">
      <c r="A342" s="7" t="s">
        <v>592</v>
      </c>
      <c r="B342" s="7" t="s">
        <v>451</v>
      </c>
      <c r="C342" s="7">
        <v>10000</v>
      </c>
      <c r="D342" s="7">
        <v>1573.15</v>
      </c>
      <c r="E342" s="7" t="s">
        <v>451</v>
      </c>
      <c r="F342" s="7">
        <f t="shared" si="195"/>
        <v>1000</v>
      </c>
      <c r="G342" s="7">
        <f t="shared" si="196"/>
        <v>1300</v>
      </c>
      <c r="H342" s="15">
        <v>44.11</v>
      </c>
      <c r="I342" s="15">
        <v>2.69</v>
      </c>
      <c r="J342" s="15">
        <v>12.8</v>
      </c>
      <c r="K342" s="15">
        <v>9.31</v>
      </c>
      <c r="L342" s="15">
        <v>0.19</v>
      </c>
      <c r="M342" s="15">
        <v>9.14</v>
      </c>
      <c r="N342" s="15">
        <v>14.34</v>
      </c>
      <c r="O342" s="15">
        <v>3.2</v>
      </c>
      <c r="P342" s="15">
        <v>3.45</v>
      </c>
      <c r="Q342" s="15">
        <v>0.77</v>
      </c>
      <c r="R342" s="15">
        <f t="shared" si="201"/>
        <v>100</v>
      </c>
      <c r="S342" s="15"/>
      <c r="T342" s="12">
        <f t="shared" si="178"/>
        <v>0</v>
      </c>
      <c r="U342" s="12">
        <f t="shared" si="178"/>
        <v>2.85</v>
      </c>
      <c r="V342" t="s">
        <v>452</v>
      </c>
      <c r="Y342" s="16">
        <f t="shared" si="179"/>
        <v>102.08</v>
      </c>
      <c r="Z342" s="16"/>
      <c r="AA342" s="7"/>
      <c r="AB342" s="7" t="s">
        <v>453</v>
      </c>
      <c r="AC342" s="7" t="s">
        <v>173</v>
      </c>
      <c r="AD342" s="7" t="s">
        <v>457</v>
      </c>
      <c r="AE342" s="7"/>
      <c r="AF342" s="17"/>
      <c r="AG342" s="18"/>
      <c r="AH342" s="7">
        <v>10000</v>
      </c>
      <c r="AI342" s="7">
        <v>1573.15</v>
      </c>
      <c r="AJ342" s="7"/>
      <c r="AK342" s="18"/>
      <c r="AL342" s="17"/>
      <c r="AM342" s="18"/>
      <c r="AN342" s="7"/>
      <c r="AO342" s="7"/>
      <c r="AP342" s="7"/>
      <c r="AQ342" s="6"/>
      <c r="AR342" s="7"/>
      <c r="AS342" s="7">
        <v>28500</v>
      </c>
      <c r="AT342" s="7"/>
      <c r="AU342" s="7"/>
      <c r="AV342" s="12">
        <f t="shared" si="197"/>
        <v>2.85</v>
      </c>
      <c r="AW342" s="19">
        <f t="shared" si="180"/>
        <v>0.80893951977363632</v>
      </c>
      <c r="AX342" s="15">
        <f t="shared" si="181"/>
        <v>2.0410604802263639</v>
      </c>
      <c r="AY342" s="15">
        <f t="shared" si="198"/>
        <v>4.1659278839418752</v>
      </c>
      <c r="AZ342" s="7"/>
      <c r="BA342" s="7"/>
      <c r="BB342" s="7"/>
      <c r="BC342" s="7"/>
      <c r="BD342" s="7"/>
      <c r="BE342" s="15"/>
      <c r="BF342" s="16"/>
      <c r="BG342" s="16"/>
      <c r="BH342" s="20">
        <f t="shared" si="199"/>
        <v>0.45832140693432821</v>
      </c>
      <c r="BI342" s="20">
        <f t="shared" si="199"/>
        <v>2.1026186762373306E-2</v>
      </c>
      <c r="BJ342" s="20">
        <f t="shared" si="199"/>
        <v>7.8373240785000506E-2</v>
      </c>
      <c r="BK342" s="20">
        <f t="shared" si="199"/>
        <v>8.0900480092126206E-2</v>
      </c>
      <c r="BL342" s="20">
        <f t="shared" si="199"/>
        <v>1.6721308381349841E-3</v>
      </c>
      <c r="BM342" s="20">
        <f t="shared" si="182"/>
        <v>0.14157610750799787</v>
      </c>
      <c r="BN342" s="20">
        <f t="shared" si="182"/>
        <v>0.15964536041509203</v>
      </c>
      <c r="BO342" s="20">
        <f t="shared" si="182"/>
        <v>3.2232748203744152E-2</v>
      </c>
      <c r="BP342" s="20">
        <f t="shared" si="182"/>
        <v>2.2865629738088256E-2</v>
      </c>
      <c r="BQ342" s="20">
        <f t="shared" si="182"/>
        <v>3.3867087231142807E-3</v>
      </c>
      <c r="BR342" s="20">
        <f t="shared" si="170"/>
        <v>0</v>
      </c>
      <c r="BS342" s="20">
        <f t="shared" si="170"/>
        <v>3.8857357182871498E-2</v>
      </c>
      <c r="BT342" s="6"/>
      <c r="BU342" s="6"/>
      <c r="BV342" s="6"/>
      <c r="BW342" s="6">
        <f t="shared" si="183"/>
        <v>0.73413887224552288</v>
      </c>
      <c r="BX342" s="6">
        <f t="shared" si="184"/>
        <v>3.3679729560535866E-2</v>
      </c>
      <c r="BY342" s="6">
        <f t="shared" si="185"/>
        <v>0.12553819597689314</v>
      </c>
      <c r="BZ342" s="6">
        <f t="shared" si="186"/>
        <v>0.12958632592840044</v>
      </c>
      <c r="CA342" s="6">
        <f t="shared" si="187"/>
        <v>2.6784178726595564E-3</v>
      </c>
      <c r="CB342" s="6">
        <f t="shared" si="188"/>
        <v>0.22677649861055973</v>
      </c>
      <c r="CC342" s="6">
        <f t="shared" si="189"/>
        <v>0.25571981382741582</v>
      </c>
      <c r="CD342" s="6">
        <f t="shared" si="190"/>
        <v>5.1630390938866393E-2</v>
      </c>
      <c r="CE342" s="6">
        <f t="shared" si="191"/>
        <v>3.6626147884707264E-2</v>
      </c>
      <c r="CF342" s="6">
        <f t="shared" si="192"/>
        <v>5.4248273918557138E-3</v>
      </c>
      <c r="CG342" s="6">
        <f t="shared" si="193"/>
        <v>0</v>
      </c>
      <c r="CH342" s="6">
        <f t="shared" si="194"/>
        <v>6.4758009543285616E-2</v>
      </c>
      <c r="CI342" s="6">
        <f t="shared" si="176"/>
        <v>1.6017992202374172</v>
      </c>
      <c r="CJ342">
        <f t="shared" si="177"/>
        <v>1.6665572297807028</v>
      </c>
      <c r="CK342" s="6"/>
    </row>
    <row r="343" spans="1:89" x14ac:dyDescent="0.45">
      <c r="A343" s="7" t="s">
        <v>592</v>
      </c>
      <c r="B343" s="7" t="s">
        <v>451</v>
      </c>
      <c r="C343" s="7">
        <v>10000</v>
      </c>
      <c r="D343" s="7">
        <v>1623.15</v>
      </c>
      <c r="E343" s="7" t="s">
        <v>451</v>
      </c>
      <c r="F343" s="7">
        <f t="shared" si="195"/>
        <v>1000</v>
      </c>
      <c r="G343" s="7">
        <f t="shared" si="196"/>
        <v>1350</v>
      </c>
      <c r="H343" s="15">
        <v>44.11</v>
      </c>
      <c r="I343" s="15">
        <v>2.69</v>
      </c>
      <c r="J343" s="15">
        <v>12.8</v>
      </c>
      <c r="K343" s="15">
        <v>9.31</v>
      </c>
      <c r="L343" s="15">
        <v>0.19</v>
      </c>
      <c r="M343" s="15">
        <v>9.14</v>
      </c>
      <c r="N343" s="15">
        <v>14.34</v>
      </c>
      <c r="O343" s="15">
        <v>3.2</v>
      </c>
      <c r="P343" s="15">
        <v>3.45</v>
      </c>
      <c r="Q343" s="15">
        <v>0.77</v>
      </c>
      <c r="R343" s="15">
        <f t="shared" si="201"/>
        <v>100</v>
      </c>
      <c r="S343" s="15"/>
      <c r="T343" s="12">
        <f t="shared" si="178"/>
        <v>0</v>
      </c>
      <c r="U343" s="12">
        <f t="shared" si="178"/>
        <v>2.33</v>
      </c>
      <c r="V343" t="s">
        <v>452</v>
      </c>
      <c r="Y343" s="16">
        <f t="shared" si="179"/>
        <v>101.56</v>
      </c>
      <c r="Z343" s="16"/>
      <c r="AA343" s="7"/>
      <c r="AB343" s="7" t="s">
        <v>458</v>
      </c>
      <c r="AC343" s="7" t="s">
        <v>173</v>
      </c>
      <c r="AD343" s="7" t="s">
        <v>459</v>
      </c>
      <c r="AE343" s="7"/>
      <c r="AF343" s="17"/>
      <c r="AG343" s="18"/>
      <c r="AH343" s="7">
        <v>10000</v>
      </c>
      <c r="AI343" s="7">
        <v>1623.15</v>
      </c>
      <c r="AJ343" s="7"/>
      <c r="AK343" s="18"/>
      <c r="AL343" s="17"/>
      <c r="AM343" s="18"/>
      <c r="AN343" s="7"/>
      <c r="AO343" s="7"/>
      <c r="AP343" s="7"/>
      <c r="AQ343" s="6"/>
      <c r="AR343" s="7"/>
      <c r="AS343" s="7">
        <v>23300</v>
      </c>
      <c r="AT343" s="7"/>
      <c r="AU343" s="7"/>
      <c r="AV343" s="12">
        <f t="shared" si="197"/>
        <v>2.33</v>
      </c>
      <c r="AW343" s="19">
        <f t="shared" si="180"/>
        <v>0.80977872986067623</v>
      </c>
      <c r="AX343" s="15">
        <f t="shared" si="181"/>
        <v>1.5202212701393238</v>
      </c>
      <c r="AY343" s="15">
        <f t="shared" si="198"/>
        <v>2.3110727101840189</v>
      </c>
      <c r="AZ343" s="7"/>
      <c r="BA343" s="7"/>
      <c r="BB343" s="7"/>
      <c r="BC343" s="7"/>
      <c r="BD343" s="7"/>
      <c r="BE343" s="15"/>
      <c r="BF343" s="16"/>
      <c r="BG343" s="16"/>
      <c r="BH343" s="20">
        <f t="shared" si="199"/>
        <v>0.45832140693432821</v>
      </c>
      <c r="BI343" s="20">
        <f t="shared" si="199"/>
        <v>2.1026186762373306E-2</v>
      </c>
      <c r="BJ343" s="20">
        <f t="shared" si="199"/>
        <v>7.8373240785000506E-2</v>
      </c>
      <c r="BK343" s="20">
        <f t="shared" si="199"/>
        <v>8.0900480092126206E-2</v>
      </c>
      <c r="BL343" s="20">
        <f t="shared" si="199"/>
        <v>1.6721308381349841E-3</v>
      </c>
      <c r="BM343" s="20">
        <f t="shared" si="182"/>
        <v>0.14157610750799787</v>
      </c>
      <c r="BN343" s="20">
        <f t="shared" si="182"/>
        <v>0.15964536041509203</v>
      </c>
      <c r="BO343" s="20">
        <f t="shared" si="182"/>
        <v>3.2232748203744152E-2</v>
      </c>
      <c r="BP343" s="20">
        <f t="shared" si="182"/>
        <v>2.2865629738088256E-2</v>
      </c>
      <c r="BQ343" s="20">
        <f t="shared" si="182"/>
        <v>3.3867087231142807E-3</v>
      </c>
      <c r="BR343" s="20">
        <f t="shared" si="170"/>
        <v>0</v>
      </c>
      <c r="BS343" s="20">
        <f t="shared" si="170"/>
        <v>3.1994426682855646E-2</v>
      </c>
      <c r="BT343" s="6"/>
      <c r="BU343" s="6"/>
      <c r="BV343" s="6"/>
      <c r="BW343" s="6">
        <f t="shared" si="183"/>
        <v>0.73413887224552288</v>
      </c>
      <c r="BX343" s="6">
        <f t="shared" si="184"/>
        <v>3.3679729560535866E-2</v>
      </c>
      <c r="BY343" s="6">
        <f t="shared" si="185"/>
        <v>0.12553819597689314</v>
      </c>
      <c r="BZ343" s="6">
        <f t="shared" si="186"/>
        <v>0.12958632592840044</v>
      </c>
      <c r="CA343" s="6">
        <f t="shared" si="187"/>
        <v>2.6784178726595564E-3</v>
      </c>
      <c r="CB343" s="6">
        <f t="shared" si="188"/>
        <v>0.22677649861055973</v>
      </c>
      <c r="CC343" s="6">
        <f t="shared" si="189"/>
        <v>0.25571981382741582</v>
      </c>
      <c r="CD343" s="6">
        <f t="shared" si="190"/>
        <v>5.1630390938866393E-2</v>
      </c>
      <c r="CE343" s="6">
        <f t="shared" si="191"/>
        <v>3.6626147884707264E-2</v>
      </c>
      <c r="CF343" s="6">
        <f t="shared" si="192"/>
        <v>5.4248273918557138E-3</v>
      </c>
      <c r="CG343" s="6">
        <f t="shared" si="193"/>
        <v>0</v>
      </c>
      <c r="CH343" s="6">
        <f t="shared" si="194"/>
        <v>5.2942513065212457E-2</v>
      </c>
      <c r="CI343" s="6">
        <f t="shared" si="176"/>
        <v>1.6017992202374172</v>
      </c>
      <c r="CJ343">
        <f t="shared" si="177"/>
        <v>1.6547417333026295</v>
      </c>
      <c r="CK343" s="6"/>
    </row>
    <row r="344" spans="1:89" x14ac:dyDescent="0.45">
      <c r="A344" s="7" t="s">
        <v>592</v>
      </c>
      <c r="B344" s="7" t="s">
        <v>451</v>
      </c>
      <c r="C344" s="7">
        <v>10000</v>
      </c>
      <c r="D344" s="7">
        <v>1673.15</v>
      </c>
      <c r="E344" s="7" t="s">
        <v>451</v>
      </c>
      <c r="F344" s="7">
        <f t="shared" si="195"/>
        <v>1000</v>
      </c>
      <c r="G344" s="7">
        <f t="shared" si="196"/>
        <v>1400</v>
      </c>
      <c r="H344" s="15">
        <v>44.11</v>
      </c>
      <c r="I344" s="15">
        <v>2.69</v>
      </c>
      <c r="J344" s="15">
        <v>12.8</v>
      </c>
      <c r="K344" s="15">
        <v>9.31</v>
      </c>
      <c r="L344" s="15">
        <v>0.19</v>
      </c>
      <c r="M344" s="15">
        <v>9.14</v>
      </c>
      <c r="N344" s="15">
        <v>14.34</v>
      </c>
      <c r="O344" s="15">
        <v>3.2</v>
      </c>
      <c r="P344" s="15">
        <v>3.45</v>
      </c>
      <c r="Q344" s="15">
        <v>0.77</v>
      </c>
      <c r="R344" s="15">
        <f t="shared" si="201"/>
        <v>100</v>
      </c>
      <c r="S344" s="15"/>
      <c r="T344" s="12">
        <f t="shared" si="178"/>
        <v>0</v>
      </c>
      <c r="U344" s="12">
        <f t="shared" si="178"/>
        <v>2.5099999999999998</v>
      </c>
      <c r="V344" t="s">
        <v>452</v>
      </c>
      <c r="Y344" s="16">
        <f t="shared" si="179"/>
        <v>101.74000000000001</v>
      </c>
      <c r="Z344" s="16"/>
      <c r="AA344" s="7"/>
      <c r="AB344" s="7" t="s">
        <v>458</v>
      </c>
      <c r="AC344" s="7" t="s">
        <v>173</v>
      </c>
      <c r="AD344" s="7" t="s">
        <v>459</v>
      </c>
      <c r="AE344" s="7"/>
      <c r="AF344" s="17"/>
      <c r="AG344" s="18"/>
      <c r="AH344" s="7">
        <v>10000</v>
      </c>
      <c r="AI344" s="7">
        <v>1673.15</v>
      </c>
      <c r="AJ344" s="7"/>
      <c r="AK344" s="18"/>
      <c r="AL344" s="17"/>
      <c r="AM344" s="18"/>
      <c r="AN344" s="7"/>
      <c r="AO344" s="7"/>
      <c r="AP344" s="7"/>
      <c r="AQ344" s="6"/>
      <c r="AR344" s="7"/>
      <c r="AS344" s="7">
        <v>25100</v>
      </c>
      <c r="AT344" s="7"/>
      <c r="AU344" s="7"/>
      <c r="AV344" s="12">
        <f t="shared" si="197"/>
        <v>2.5099999999999998</v>
      </c>
      <c r="AW344" s="19">
        <f t="shared" si="180"/>
        <v>0.81056778245513972</v>
      </c>
      <c r="AX344" s="15">
        <f t="shared" si="181"/>
        <v>1.6994322175448602</v>
      </c>
      <c r="AY344" s="15">
        <f t="shared" si="198"/>
        <v>2.8880698620294409</v>
      </c>
      <c r="AZ344" s="7"/>
      <c r="BA344" s="7"/>
      <c r="BB344" s="7"/>
      <c r="BC344" s="7"/>
      <c r="BD344" s="7"/>
      <c r="BE344" s="15"/>
      <c r="BF344" s="16"/>
      <c r="BG344" s="16"/>
      <c r="BH344" s="20">
        <f t="shared" si="199"/>
        <v>0.45832140693432821</v>
      </c>
      <c r="BI344" s="20">
        <f t="shared" si="199"/>
        <v>2.1026186762373306E-2</v>
      </c>
      <c r="BJ344" s="20">
        <f t="shared" si="199"/>
        <v>7.8373240785000506E-2</v>
      </c>
      <c r="BK344" s="20">
        <f t="shared" si="199"/>
        <v>8.0900480092126206E-2</v>
      </c>
      <c r="BL344" s="20">
        <f t="shared" si="199"/>
        <v>1.6721308381349841E-3</v>
      </c>
      <c r="BM344" s="20">
        <f t="shared" si="182"/>
        <v>0.14157610750799787</v>
      </c>
      <c r="BN344" s="20">
        <f t="shared" si="182"/>
        <v>0.15964536041509203</v>
      </c>
      <c r="BO344" s="20">
        <f t="shared" si="182"/>
        <v>3.2232748203744152E-2</v>
      </c>
      <c r="BP344" s="20">
        <f t="shared" si="182"/>
        <v>2.2865629738088256E-2</v>
      </c>
      <c r="BQ344" s="20">
        <f t="shared" si="182"/>
        <v>3.3867087231142807E-3</v>
      </c>
      <c r="BR344" s="20">
        <f t="shared" si="170"/>
        <v>0</v>
      </c>
      <c r="BS344" s="20">
        <f t="shared" si="170"/>
        <v>3.4381120262786981E-2</v>
      </c>
      <c r="BT344" s="6"/>
      <c r="BU344" s="6"/>
      <c r="BV344" s="6"/>
      <c r="BW344" s="6">
        <f t="shared" si="183"/>
        <v>0.73413887224552288</v>
      </c>
      <c r="BX344" s="6">
        <f t="shared" si="184"/>
        <v>3.3679729560535866E-2</v>
      </c>
      <c r="BY344" s="6">
        <f t="shared" si="185"/>
        <v>0.12553819597689314</v>
      </c>
      <c r="BZ344" s="6">
        <f t="shared" si="186"/>
        <v>0.12958632592840044</v>
      </c>
      <c r="CA344" s="6">
        <f t="shared" si="187"/>
        <v>2.6784178726595564E-3</v>
      </c>
      <c r="CB344" s="6">
        <f t="shared" si="188"/>
        <v>0.22677649861055973</v>
      </c>
      <c r="CC344" s="6">
        <f t="shared" si="189"/>
        <v>0.25571981382741582</v>
      </c>
      <c r="CD344" s="6">
        <f t="shared" si="190"/>
        <v>5.1630390938866393E-2</v>
      </c>
      <c r="CE344" s="6">
        <f t="shared" si="191"/>
        <v>3.6626147884707264E-2</v>
      </c>
      <c r="CF344" s="6">
        <f t="shared" si="192"/>
        <v>5.4248273918557138E-3</v>
      </c>
      <c r="CG344" s="6">
        <f t="shared" si="193"/>
        <v>0</v>
      </c>
      <c r="CH344" s="6">
        <f t="shared" si="194"/>
        <v>5.7032492615314699E-2</v>
      </c>
      <c r="CI344" s="6">
        <f t="shared" si="176"/>
        <v>1.6017992202374172</v>
      </c>
      <c r="CJ344">
        <f t="shared" si="177"/>
        <v>1.6588317128527319</v>
      </c>
      <c r="CK344" s="6"/>
    </row>
    <row r="345" spans="1:89" x14ac:dyDescent="0.45">
      <c r="A345" s="7" t="s">
        <v>592</v>
      </c>
      <c r="B345" s="7" t="s">
        <v>451</v>
      </c>
      <c r="C345" s="7">
        <v>10000</v>
      </c>
      <c r="D345" s="7">
        <v>1723.15</v>
      </c>
      <c r="E345" s="7" t="s">
        <v>451</v>
      </c>
      <c r="F345" s="7">
        <f t="shared" si="195"/>
        <v>1000</v>
      </c>
      <c r="G345" s="7">
        <f t="shared" si="196"/>
        <v>1450</v>
      </c>
      <c r="H345" s="15">
        <v>44.11</v>
      </c>
      <c r="I345" s="15">
        <v>2.69</v>
      </c>
      <c r="J345" s="15">
        <v>12.8</v>
      </c>
      <c r="K345" s="15">
        <v>9.31</v>
      </c>
      <c r="L345" s="15">
        <v>0.19</v>
      </c>
      <c r="M345" s="15">
        <v>9.14</v>
      </c>
      <c r="N345" s="15">
        <v>14.34</v>
      </c>
      <c r="O345" s="15">
        <v>3.2</v>
      </c>
      <c r="P345" s="15">
        <v>3.45</v>
      </c>
      <c r="Q345" s="15">
        <v>0.77</v>
      </c>
      <c r="R345" s="15">
        <f t="shared" si="201"/>
        <v>100</v>
      </c>
      <c r="S345" s="15"/>
      <c r="T345" s="12">
        <f t="shared" si="178"/>
        <v>0</v>
      </c>
      <c r="U345" s="12">
        <f t="shared" si="178"/>
        <v>2.4700000000000002</v>
      </c>
      <c r="V345" t="s">
        <v>452</v>
      </c>
      <c r="Y345" s="16">
        <f t="shared" si="179"/>
        <v>101.7</v>
      </c>
      <c r="Z345" s="16"/>
      <c r="AA345" s="7"/>
      <c r="AB345" s="7" t="s">
        <v>453</v>
      </c>
      <c r="AC345" s="7" t="s">
        <v>173</v>
      </c>
      <c r="AD345" s="7" t="s">
        <v>460</v>
      </c>
      <c r="AE345" s="7"/>
      <c r="AF345" s="17"/>
      <c r="AG345" s="18"/>
      <c r="AH345" s="7">
        <v>10000</v>
      </c>
      <c r="AI345" s="7">
        <v>1723.15</v>
      </c>
      <c r="AJ345" s="7"/>
      <c r="AK345" s="18"/>
      <c r="AL345" s="17"/>
      <c r="AM345" s="18"/>
      <c r="AN345" s="7"/>
      <c r="AO345" s="7"/>
      <c r="AP345" s="7"/>
      <c r="AQ345" s="6"/>
      <c r="AR345" s="7"/>
      <c r="AS345" s="7">
        <v>24700</v>
      </c>
      <c r="AT345" s="7"/>
      <c r="AU345" s="7"/>
      <c r="AV345" s="12">
        <f t="shared" si="197"/>
        <v>2.4700000000000002</v>
      </c>
      <c r="AW345" s="19">
        <f t="shared" si="180"/>
        <v>0.81131104376071583</v>
      </c>
      <c r="AX345" s="15">
        <f t="shared" si="181"/>
        <v>1.6586889562392844</v>
      </c>
      <c r="AY345" s="15">
        <f t="shared" si="198"/>
        <v>2.7512490535501666</v>
      </c>
      <c r="AZ345" s="7"/>
      <c r="BA345" s="7"/>
      <c r="BB345" s="7"/>
      <c r="BC345" s="7"/>
      <c r="BD345" s="7"/>
      <c r="BE345" s="15"/>
      <c r="BF345" s="16"/>
      <c r="BG345" s="16"/>
      <c r="BH345" s="20">
        <f t="shared" si="199"/>
        <v>0.45832140693432821</v>
      </c>
      <c r="BI345" s="20">
        <f t="shared" si="199"/>
        <v>2.1026186762373306E-2</v>
      </c>
      <c r="BJ345" s="20">
        <f t="shared" si="199"/>
        <v>7.8373240785000506E-2</v>
      </c>
      <c r="BK345" s="20">
        <f t="shared" si="199"/>
        <v>8.0900480092126206E-2</v>
      </c>
      <c r="BL345" s="20">
        <f t="shared" si="199"/>
        <v>1.6721308381349841E-3</v>
      </c>
      <c r="BM345" s="20">
        <f t="shared" si="182"/>
        <v>0.14157610750799787</v>
      </c>
      <c r="BN345" s="20">
        <f t="shared" si="182"/>
        <v>0.15964536041509203</v>
      </c>
      <c r="BO345" s="20">
        <f t="shared" si="182"/>
        <v>3.2232748203744152E-2</v>
      </c>
      <c r="BP345" s="20">
        <f t="shared" si="182"/>
        <v>2.2865629738088256E-2</v>
      </c>
      <c r="BQ345" s="20">
        <f t="shared" si="182"/>
        <v>3.3867087231142807E-3</v>
      </c>
      <c r="BR345" s="20">
        <f t="shared" si="170"/>
        <v>0</v>
      </c>
      <c r="BS345" s="20">
        <f t="shared" si="170"/>
        <v>3.3851761557168139E-2</v>
      </c>
      <c r="BT345" s="6"/>
      <c r="BU345" s="6"/>
      <c r="BV345" s="6"/>
      <c r="BW345" s="6">
        <f t="shared" si="183"/>
        <v>0.73413887224552288</v>
      </c>
      <c r="BX345" s="6">
        <f t="shared" si="184"/>
        <v>3.3679729560535866E-2</v>
      </c>
      <c r="BY345" s="6">
        <f t="shared" si="185"/>
        <v>0.12553819597689314</v>
      </c>
      <c r="BZ345" s="6">
        <f t="shared" si="186"/>
        <v>0.12958632592840044</v>
      </c>
      <c r="CA345" s="6">
        <f t="shared" si="187"/>
        <v>2.6784178726595564E-3</v>
      </c>
      <c r="CB345" s="6">
        <f t="shared" si="188"/>
        <v>0.22677649861055973</v>
      </c>
      <c r="CC345" s="6">
        <f t="shared" si="189"/>
        <v>0.25571981382741582</v>
      </c>
      <c r="CD345" s="6">
        <f t="shared" si="190"/>
        <v>5.1630390938866393E-2</v>
      </c>
      <c r="CE345" s="6">
        <f t="shared" si="191"/>
        <v>3.6626147884707264E-2</v>
      </c>
      <c r="CF345" s="6">
        <f t="shared" si="192"/>
        <v>5.4248273918557138E-3</v>
      </c>
      <c r="CG345" s="6">
        <f t="shared" si="193"/>
        <v>0</v>
      </c>
      <c r="CH345" s="6">
        <f t="shared" si="194"/>
        <v>5.6123608270847544E-2</v>
      </c>
      <c r="CI345" s="6">
        <f t="shared" si="176"/>
        <v>1.6017992202374172</v>
      </c>
      <c r="CJ345">
        <f t="shared" si="177"/>
        <v>1.6579228285082648</v>
      </c>
      <c r="CK345" s="6"/>
    </row>
    <row r="346" spans="1:89" x14ac:dyDescent="0.45">
      <c r="A346" s="7" t="s">
        <v>592</v>
      </c>
      <c r="B346" s="7" t="s">
        <v>451</v>
      </c>
      <c r="C346" s="7">
        <v>15000</v>
      </c>
      <c r="D346" s="7">
        <v>1573.15</v>
      </c>
      <c r="E346" s="7" t="s">
        <v>451</v>
      </c>
      <c r="F346" s="7">
        <f t="shared" si="195"/>
        <v>1500</v>
      </c>
      <c r="G346" s="7">
        <f t="shared" si="196"/>
        <v>1300</v>
      </c>
      <c r="H346" s="15">
        <v>44.11</v>
      </c>
      <c r="I346" s="15">
        <v>2.69</v>
      </c>
      <c r="J346" s="15">
        <v>12.8</v>
      </c>
      <c r="K346" s="15">
        <v>9.31</v>
      </c>
      <c r="L346" s="15">
        <v>0.19</v>
      </c>
      <c r="M346" s="15">
        <v>9.14</v>
      </c>
      <c r="N346" s="15">
        <v>14.34</v>
      </c>
      <c r="O346" s="15">
        <v>3.2</v>
      </c>
      <c r="P346" s="15">
        <v>3.45</v>
      </c>
      <c r="Q346" s="15">
        <v>0.77</v>
      </c>
      <c r="R346" s="15">
        <f t="shared" si="201"/>
        <v>100</v>
      </c>
      <c r="S346" s="15"/>
      <c r="T346" s="12">
        <f t="shared" si="178"/>
        <v>0</v>
      </c>
      <c r="U346" s="12">
        <f t="shared" si="178"/>
        <v>4.5199999999999996</v>
      </c>
      <c r="V346" t="s">
        <v>452</v>
      </c>
      <c r="Y346" s="16">
        <f t="shared" si="179"/>
        <v>103.75</v>
      </c>
      <c r="Z346" s="16"/>
      <c r="AA346" s="7"/>
      <c r="AB346" s="7" t="s">
        <v>453</v>
      </c>
      <c r="AC346" s="7" t="s">
        <v>173</v>
      </c>
      <c r="AD346" s="7" t="s">
        <v>461</v>
      </c>
      <c r="AE346" s="7"/>
      <c r="AF346" s="17"/>
      <c r="AG346" s="18"/>
      <c r="AH346" s="7">
        <v>15000</v>
      </c>
      <c r="AI346" s="7">
        <v>1573.15</v>
      </c>
      <c r="AJ346" s="7"/>
      <c r="AK346" s="18"/>
      <c r="AL346" s="17"/>
      <c r="AM346" s="18"/>
      <c r="AN346" s="7"/>
      <c r="AO346" s="7"/>
      <c r="AP346" s="7"/>
      <c r="AQ346" s="6"/>
      <c r="AR346" s="7"/>
      <c r="AS346" s="7">
        <v>45200</v>
      </c>
      <c r="AT346" s="7"/>
      <c r="AU346" s="7"/>
      <c r="AV346" s="12">
        <f t="shared" si="197"/>
        <v>4.5199999999999996</v>
      </c>
      <c r="AW346" s="19">
        <f t="shared" si="180"/>
        <v>1.0863392011730693</v>
      </c>
      <c r="AX346" s="15">
        <f t="shared" si="181"/>
        <v>3.4336607988269305</v>
      </c>
      <c r="AY346" s="15">
        <f t="shared" si="198"/>
        <v>11.790026481400794</v>
      </c>
      <c r="AZ346" s="7"/>
      <c r="BA346" s="7"/>
      <c r="BB346" s="7"/>
      <c r="BC346" s="7"/>
      <c r="BD346" s="7"/>
      <c r="BE346" s="15"/>
      <c r="BF346" s="16"/>
      <c r="BG346" s="16"/>
      <c r="BH346" s="20">
        <f t="shared" si="199"/>
        <v>0.45832140693432821</v>
      </c>
      <c r="BI346" s="20">
        <f t="shared" si="199"/>
        <v>2.1026186762373306E-2</v>
      </c>
      <c r="BJ346" s="20">
        <f t="shared" si="199"/>
        <v>7.8373240785000506E-2</v>
      </c>
      <c r="BK346" s="20">
        <f t="shared" si="199"/>
        <v>8.0900480092126206E-2</v>
      </c>
      <c r="BL346" s="20">
        <f t="shared" si="199"/>
        <v>1.6721308381349841E-3</v>
      </c>
      <c r="BM346" s="20">
        <f t="shared" si="182"/>
        <v>0.14157610750799787</v>
      </c>
      <c r="BN346" s="20">
        <f t="shared" si="182"/>
        <v>0.15964536041509203</v>
      </c>
      <c r="BO346" s="20">
        <f t="shared" si="182"/>
        <v>3.2232748203744152E-2</v>
      </c>
      <c r="BP346" s="20">
        <f t="shared" si="182"/>
        <v>2.2865629738088256E-2</v>
      </c>
      <c r="BQ346" s="20">
        <f t="shared" si="182"/>
        <v>3.3867087231142807E-3</v>
      </c>
      <c r="BR346" s="20">
        <f t="shared" si="170"/>
        <v>0</v>
      </c>
      <c r="BS346" s="20">
        <f t="shared" si="170"/>
        <v>6.0254468203688356E-2</v>
      </c>
      <c r="BT346" s="6"/>
      <c r="BU346" s="6"/>
      <c r="BV346" s="6"/>
      <c r="BW346" s="6">
        <f t="shared" si="183"/>
        <v>0.73413887224552288</v>
      </c>
      <c r="BX346" s="6">
        <f t="shared" si="184"/>
        <v>3.3679729560535866E-2</v>
      </c>
      <c r="BY346" s="6">
        <f t="shared" si="185"/>
        <v>0.12553819597689314</v>
      </c>
      <c r="BZ346" s="6">
        <f t="shared" si="186"/>
        <v>0.12958632592840044</v>
      </c>
      <c r="CA346" s="6">
        <f t="shared" si="187"/>
        <v>2.6784178726595564E-3</v>
      </c>
      <c r="CB346" s="6">
        <f t="shared" si="188"/>
        <v>0.22677649861055973</v>
      </c>
      <c r="CC346" s="6">
        <f t="shared" si="189"/>
        <v>0.25571981382741582</v>
      </c>
      <c r="CD346" s="6">
        <f t="shared" si="190"/>
        <v>5.1630390938866393E-2</v>
      </c>
      <c r="CE346" s="6">
        <f t="shared" si="191"/>
        <v>3.6626147884707264E-2</v>
      </c>
      <c r="CF346" s="6">
        <f t="shared" si="192"/>
        <v>5.4248273918557138E-3</v>
      </c>
      <c r="CG346" s="6">
        <f t="shared" si="193"/>
        <v>0</v>
      </c>
      <c r="CH346" s="6">
        <f t="shared" si="194"/>
        <v>0.10270393092478981</v>
      </c>
      <c r="CI346" s="6">
        <f t="shared" si="176"/>
        <v>1.6017992202374172</v>
      </c>
      <c r="CJ346">
        <f t="shared" si="177"/>
        <v>1.7045031511622071</v>
      </c>
      <c r="CK346" s="6"/>
    </row>
    <row r="347" spans="1:89" x14ac:dyDescent="0.45">
      <c r="A347" s="7" t="s">
        <v>592</v>
      </c>
      <c r="B347" s="7" t="s">
        <v>451</v>
      </c>
      <c r="C347" s="7">
        <v>15000</v>
      </c>
      <c r="D347" s="7">
        <v>1623.15</v>
      </c>
      <c r="E347" s="7" t="s">
        <v>451</v>
      </c>
      <c r="F347" s="7">
        <f t="shared" si="195"/>
        <v>1500</v>
      </c>
      <c r="G347" s="7">
        <f t="shared" si="196"/>
        <v>1350</v>
      </c>
      <c r="H347" s="15">
        <v>44.11</v>
      </c>
      <c r="I347" s="15">
        <v>2.69</v>
      </c>
      <c r="J347" s="15">
        <v>12.8</v>
      </c>
      <c r="K347" s="15">
        <v>9.31</v>
      </c>
      <c r="L347" s="15">
        <v>0.19</v>
      </c>
      <c r="M347" s="15">
        <v>9.14</v>
      </c>
      <c r="N347" s="15">
        <v>14.34</v>
      </c>
      <c r="O347" s="15">
        <v>3.2</v>
      </c>
      <c r="P347" s="15">
        <v>3.45</v>
      </c>
      <c r="Q347" s="15">
        <v>0.77</v>
      </c>
      <c r="R347" s="15">
        <f t="shared" si="201"/>
        <v>100</v>
      </c>
      <c r="S347" s="15"/>
      <c r="T347" s="12">
        <f t="shared" si="178"/>
        <v>0</v>
      </c>
      <c r="U347" s="12">
        <f t="shared" si="178"/>
        <v>4.68</v>
      </c>
      <c r="V347" t="s">
        <v>452</v>
      </c>
      <c r="Y347" s="16">
        <f t="shared" si="179"/>
        <v>103.91</v>
      </c>
      <c r="Z347" s="16"/>
      <c r="AA347" s="7"/>
      <c r="AB347" s="7" t="s">
        <v>453</v>
      </c>
      <c r="AC347" s="7" t="s">
        <v>173</v>
      </c>
      <c r="AD347" s="7" t="s">
        <v>462</v>
      </c>
      <c r="AE347" s="7"/>
      <c r="AF347" s="17"/>
      <c r="AG347" s="18"/>
      <c r="AH347" s="7">
        <v>15000</v>
      </c>
      <c r="AI347" s="7">
        <v>1623.15</v>
      </c>
      <c r="AJ347" s="7"/>
      <c r="AK347" s="18"/>
      <c r="AL347" s="17"/>
      <c r="AM347" s="18"/>
      <c r="AN347" s="7"/>
      <c r="AO347" s="7"/>
      <c r="AP347" s="7"/>
      <c r="AQ347" s="6"/>
      <c r="AR347" s="7"/>
      <c r="AS347" s="7">
        <v>46800</v>
      </c>
      <c r="AT347" s="7"/>
      <c r="AU347" s="7"/>
      <c r="AV347" s="12">
        <f t="shared" si="197"/>
        <v>4.68</v>
      </c>
      <c r="AW347" s="19">
        <f t="shared" si="180"/>
        <v>1.087598016303629</v>
      </c>
      <c r="AX347" s="15">
        <f t="shared" si="181"/>
        <v>3.5924019836963708</v>
      </c>
      <c r="AY347" s="15">
        <f t="shared" si="198"/>
        <v>12.90535201246562</v>
      </c>
      <c r="AZ347" s="7"/>
      <c r="BA347" s="7"/>
      <c r="BB347" s="7"/>
      <c r="BC347" s="7"/>
      <c r="BD347" s="7"/>
      <c r="BE347" s="15"/>
      <c r="BF347" s="16"/>
      <c r="BG347" s="16"/>
      <c r="BH347" s="20">
        <f t="shared" si="199"/>
        <v>0.45832140693432821</v>
      </c>
      <c r="BI347" s="20">
        <f t="shared" si="199"/>
        <v>2.1026186762373306E-2</v>
      </c>
      <c r="BJ347" s="20">
        <f t="shared" si="199"/>
        <v>7.8373240785000506E-2</v>
      </c>
      <c r="BK347" s="20">
        <f t="shared" si="199"/>
        <v>8.0900480092126206E-2</v>
      </c>
      <c r="BL347" s="20">
        <f t="shared" si="199"/>
        <v>1.6721308381349841E-3</v>
      </c>
      <c r="BM347" s="20">
        <f t="shared" si="182"/>
        <v>0.14157610750799787</v>
      </c>
      <c r="BN347" s="20">
        <f t="shared" si="182"/>
        <v>0.15964536041509203</v>
      </c>
      <c r="BO347" s="20">
        <f t="shared" si="182"/>
        <v>3.2232748203744152E-2</v>
      </c>
      <c r="BP347" s="20">
        <f t="shared" si="182"/>
        <v>2.2865629738088256E-2</v>
      </c>
      <c r="BQ347" s="20">
        <f t="shared" si="182"/>
        <v>3.3867087231142807E-3</v>
      </c>
      <c r="BR347" s="20">
        <f t="shared" si="170"/>
        <v>0</v>
      </c>
      <c r="BS347" s="20">
        <f t="shared" si="170"/>
        <v>6.2254586829565625E-2</v>
      </c>
      <c r="BT347" s="6"/>
      <c r="BU347" s="6"/>
      <c r="BV347" s="6"/>
      <c r="BW347" s="6">
        <f t="shared" si="183"/>
        <v>0.73413887224552288</v>
      </c>
      <c r="BX347" s="6">
        <f t="shared" si="184"/>
        <v>3.3679729560535866E-2</v>
      </c>
      <c r="BY347" s="6">
        <f t="shared" si="185"/>
        <v>0.12553819597689314</v>
      </c>
      <c r="BZ347" s="6">
        <f t="shared" si="186"/>
        <v>0.12958632592840044</v>
      </c>
      <c r="CA347" s="6">
        <f t="shared" si="187"/>
        <v>2.6784178726595564E-3</v>
      </c>
      <c r="CB347" s="6">
        <f t="shared" si="188"/>
        <v>0.22677649861055973</v>
      </c>
      <c r="CC347" s="6">
        <f t="shared" si="189"/>
        <v>0.25571981382741582</v>
      </c>
      <c r="CD347" s="6">
        <f t="shared" si="190"/>
        <v>5.1630390938866393E-2</v>
      </c>
      <c r="CE347" s="6">
        <f t="shared" si="191"/>
        <v>3.6626147884707264E-2</v>
      </c>
      <c r="CF347" s="6">
        <f t="shared" si="192"/>
        <v>5.4248273918557138E-3</v>
      </c>
      <c r="CG347" s="6">
        <f t="shared" si="193"/>
        <v>0</v>
      </c>
      <c r="CH347" s="6">
        <f t="shared" si="194"/>
        <v>0.10633946830265849</v>
      </c>
      <c r="CI347" s="6">
        <f t="shared" si="176"/>
        <v>1.6017992202374172</v>
      </c>
      <c r="CJ347">
        <f t="shared" si="177"/>
        <v>1.7081386885400756</v>
      </c>
      <c r="CK347" s="6"/>
    </row>
    <row r="348" spans="1:89" x14ac:dyDescent="0.45">
      <c r="A348" s="7" t="s">
        <v>592</v>
      </c>
      <c r="B348" s="7" t="s">
        <v>451</v>
      </c>
      <c r="C348" s="7">
        <v>15000</v>
      </c>
      <c r="D348" s="7">
        <v>1673.15</v>
      </c>
      <c r="E348" s="7" t="s">
        <v>451</v>
      </c>
      <c r="F348" s="7">
        <f t="shared" si="195"/>
        <v>1500</v>
      </c>
      <c r="G348" s="7">
        <f t="shared" si="196"/>
        <v>1400</v>
      </c>
      <c r="H348" s="15">
        <v>44.11</v>
      </c>
      <c r="I348" s="15">
        <v>2.69</v>
      </c>
      <c r="J348" s="15">
        <v>12.8</v>
      </c>
      <c r="K348" s="15">
        <v>9.31</v>
      </c>
      <c r="L348" s="15">
        <v>0.19</v>
      </c>
      <c r="M348" s="15">
        <v>9.14</v>
      </c>
      <c r="N348" s="15">
        <v>14.34</v>
      </c>
      <c r="O348" s="15">
        <v>3.2</v>
      </c>
      <c r="P348" s="15">
        <v>3.45</v>
      </c>
      <c r="Q348" s="15">
        <v>0.77</v>
      </c>
      <c r="R348" s="15">
        <f t="shared" si="201"/>
        <v>100</v>
      </c>
      <c r="S348" s="15"/>
      <c r="T348" s="12">
        <f t="shared" si="178"/>
        <v>0</v>
      </c>
      <c r="U348" s="12">
        <f t="shared" si="178"/>
        <v>3.99</v>
      </c>
      <c r="V348" t="s">
        <v>452</v>
      </c>
      <c r="Y348" s="16">
        <f t="shared" si="179"/>
        <v>103.22</v>
      </c>
      <c r="Z348" s="16"/>
      <c r="AA348" s="7"/>
      <c r="AB348" s="7" t="s">
        <v>458</v>
      </c>
      <c r="AC348" s="7" t="s">
        <v>173</v>
      </c>
      <c r="AD348" s="7" t="s">
        <v>463</v>
      </c>
      <c r="AE348" s="7"/>
      <c r="AF348" s="17"/>
      <c r="AG348" s="18"/>
      <c r="AH348" s="7">
        <v>15000</v>
      </c>
      <c r="AI348" s="7">
        <v>1673.15</v>
      </c>
      <c r="AJ348" s="7"/>
      <c r="AK348" s="18"/>
      <c r="AL348" s="17"/>
      <c r="AM348" s="18"/>
      <c r="AN348" s="7"/>
      <c r="AO348" s="7"/>
      <c r="AP348" s="7"/>
      <c r="AQ348" s="6"/>
      <c r="AR348" s="7"/>
      <c r="AS348" s="7">
        <v>39900</v>
      </c>
      <c r="AT348" s="7"/>
      <c r="AU348" s="7"/>
      <c r="AV348" s="12">
        <f t="shared" si="197"/>
        <v>3.99</v>
      </c>
      <c r="AW348" s="19">
        <f t="shared" si="180"/>
        <v>1.0887815951953241</v>
      </c>
      <c r="AX348" s="15">
        <f t="shared" si="181"/>
        <v>2.9012184048046761</v>
      </c>
      <c r="AY348" s="15">
        <f t="shared" si="198"/>
        <v>8.4170682323773889</v>
      </c>
      <c r="AZ348" s="7"/>
      <c r="BA348" s="7"/>
      <c r="BB348" s="7"/>
      <c r="BC348" s="7"/>
      <c r="BD348" s="7"/>
      <c r="BE348" s="15"/>
      <c r="BF348" s="16"/>
      <c r="BG348" s="16"/>
      <c r="BH348" s="20">
        <f t="shared" si="199"/>
        <v>0.45832140693432821</v>
      </c>
      <c r="BI348" s="20">
        <f t="shared" si="199"/>
        <v>2.1026186762373306E-2</v>
      </c>
      <c r="BJ348" s="20">
        <f t="shared" si="199"/>
        <v>7.8373240785000506E-2</v>
      </c>
      <c r="BK348" s="20">
        <f t="shared" si="199"/>
        <v>8.0900480092126206E-2</v>
      </c>
      <c r="BL348" s="20">
        <f t="shared" si="199"/>
        <v>1.6721308381349841E-3</v>
      </c>
      <c r="BM348" s="20">
        <f t="shared" si="182"/>
        <v>0.14157610750799787</v>
      </c>
      <c r="BN348" s="20">
        <f t="shared" si="182"/>
        <v>0.15964536041509203</v>
      </c>
      <c r="BO348" s="20">
        <f t="shared" si="182"/>
        <v>3.2232748203744152E-2</v>
      </c>
      <c r="BP348" s="20">
        <f t="shared" si="182"/>
        <v>2.2865629738088256E-2</v>
      </c>
      <c r="BQ348" s="20">
        <f t="shared" si="182"/>
        <v>3.3867087231142807E-3</v>
      </c>
      <c r="BR348" s="20">
        <f t="shared" si="170"/>
        <v>0</v>
      </c>
      <c r="BS348" s="20">
        <f t="shared" si="170"/>
        <v>5.3567700349639709E-2</v>
      </c>
      <c r="BT348" s="6"/>
      <c r="BU348" s="6"/>
      <c r="BV348" s="6"/>
      <c r="BW348" s="6">
        <f t="shared" si="183"/>
        <v>0.73413887224552288</v>
      </c>
      <c r="BX348" s="6">
        <f t="shared" si="184"/>
        <v>3.3679729560535866E-2</v>
      </c>
      <c r="BY348" s="6">
        <f t="shared" si="185"/>
        <v>0.12553819597689314</v>
      </c>
      <c r="BZ348" s="6">
        <f t="shared" si="186"/>
        <v>0.12958632592840044</v>
      </c>
      <c r="CA348" s="6">
        <f t="shared" si="187"/>
        <v>2.6784178726595564E-3</v>
      </c>
      <c r="CB348" s="6">
        <f t="shared" si="188"/>
        <v>0.22677649861055973</v>
      </c>
      <c r="CC348" s="6">
        <f t="shared" si="189"/>
        <v>0.25571981382741582</v>
      </c>
      <c r="CD348" s="6">
        <f t="shared" si="190"/>
        <v>5.1630390938866393E-2</v>
      </c>
      <c r="CE348" s="6">
        <f t="shared" si="191"/>
        <v>3.6626147884707264E-2</v>
      </c>
      <c r="CF348" s="6">
        <f t="shared" si="192"/>
        <v>5.4248273918557138E-3</v>
      </c>
      <c r="CG348" s="6">
        <f t="shared" si="193"/>
        <v>0</v>
      </c>
      <c r="CH348" s="6">
        <f t="shared" si="194"/>
        <v>9.0661213360599874E-2</v>
      </c>
      <c r="CI348" s="6">
        <f t="shared" si="176"/>
        <v>1.6017992202374172</v>
      </c>
      <c r="CJ348">
        <f t="shared" si="177"/>
        <v>1.6924604335980171</v>
      </c>
      <c r="CK348" s="6"/>
    </row>
    <row r="349" spans="1:89" x14ac:dyDescent="0.45">
      <c r="A349" s="7" t="s">
        <v>592</v>
      </c>
      <c r="B349" s="7" t="s">
        <v>451</v>
      </c>
      <c r="C349" s="7">
        <v>15000</v>
      </c>
      <c r="D349" s="7">
        <v>1773.15</v>
      </c>
      <c r="E349" s="7" t="s">
        <v>451</v>
      </c>
      <c r="F349" s="7">
        <f t="shared" si="195"/>
        <v>1500</v>
      </c>
      <c r="G349" s="7">
        <f t="shared" si="196"/>
        <v>1500</v>
      </c>
      <c r="H349" s="15">
        <v>44.11</v>
      </c>
      <c r="I349" s="15">
        <v>2.69</v>
      </c>
      <c r="J349" s="15">
        <v>12.8</v>
      </c>
      <c r="K349" s="15">
        <v>9.31</v>
      </c>
      <c r="L349" s="15">
        <v>0.19</v>
      </c>
      <c r="M349" s="15">
        <v>9.14</v>
      </c>
      <c r="N349" s="15">
        <v>14.34</v>
      </c>
      <c r="O349" s="15">
        <v>3.2</v>
      </c>
      <c r="P349" s="15">
        <v>3.45</v>
      </c>
      <c r="Q349" s="15">
        <v>0.77</v>
      </c>
      <c r="R349" s="15">
        <f t="shared" si="201"/>
        <v>100</v>
      </c>
      <c r="S349" s="15"/>
      <c r="T349" s="12">
        <f t="shared" si="178"/>
        <v>0</v>
      </c>
      <c r="U349" s="12">
        <f t="shared" si="178"/>
        <v>3.6</v>
      </c>
      <c r="V349" t="s">
        <v>452</v>
      </c>
      <c r="Y349" s="16">
        <f t="shared" si="179"/>
        <v>102.83</v>
      </c>
      <c r="Z349" s="16"/>
      <c r="AA349" s="7"/>
      <c r="AB349" s="7" t="s">
        <v>458</v>
      </c>
      <c r="AC349" s="7" t="s">
        <v>173</v>
      </c>
      <c r="AD349" s="7" t="s">
        <v>311</v>
      </c>
      <c r="AE349" s="7"/>
      <c r="AF349" s="17"/>
      <c r="AG349" s="18"/>
      <c r="AH349" s="7">
        <v>15000</v>
      </c>
      <c r="AI349" s="7">
        <v>1773.15</v>
      </c>
      <c r="AJ349" s="7"/>
      <c r="AK349" s="18"/>
      <c r="AL349" s="17"/>
      <c r="AM349" s="18"/>
      <c r="AN349" s="7"/>
      <c r="AO349" s="7"/>
      <c r="AP349" s="7"/>
      <c r="AQ349" s="6"/>
      <c r="AR349" s="7"/>
      <c r="AS349" s="7">
        <v>36000</v>
      </c>
      <c r="AT349" s="7"/>
      <c r="AU349" s="7"/>
      <c r="AV349" s="12">
        <f t="shared" si="197"/>
        <v>3.6</v>
      </c>
      <c r="AW349" s="19">
        <f t="shared" si="180"/>
        <v>1.0909485027644021</v>
      </c>
      <c r="AX349" s="15">
        <f t="shared" si="181"/>
        <v>2.5090514972355979</v>
      </c>
      <c r="AY349" s="15">
        <f t="shared" si="198"/>
        <v>6.2953394157801954</v>
      </c>
      <c r="AZ349" s="7"/>
      <c r="BA349" s="7"/>
      <c r="BB349" s="7"/>
      <c r="BC349" s="7"/>
      <c r="BD349" s="7"/>
      <c r="BE349" s="15"/>
      <c r="BF349" s="16"/>
      <c r="BG349" s="16"/>
      <c r="BH349" s="20">
        <f t="shared" si="199"/>
        <v>0.45832140693432821</v>
      </c>
      <c r="BI349" s="20">
        <f t="shared" si="199"/>
        <v>2.1026186762373306E-2</v>
      </c>
      <c r="BJ349" s="20">
        <f t="shared" si="199"/>
        <v>7.8373240785000506E-2</v>
      </c>
      <c r="BK349" s="20">
        <f t="shared" si="199"/>
        <v>8.0900480092126206E-2</v>
      </c>
      <c r="BL349" s="20">
        <f t="shared" si="199"/>
        <v>1.6721308381349841E-3</v>
      </c>
      <c r="BM349" s="20">
        <f t="shared" si="182"/>
        <v>0.14157610750799787</v>
      </c>
      <c r="BN349" s="20">
        <f t="shared" si="182"/>
        <v>0.15964536041509203</v>
      </c>
      <c r="BO349" s="20">
        <f t="shared" si="182"/>
        <v>3.2232748203744152E-2</v>
      </c>
      <c r="BP349" s="20">
        <f t="shared" si="182"/>
        <v>2.2865629738088256E-2</v>
      </c>
      <c r="BQ349" s="20">
        <f t="shared" si="182"/>
        <v>3.3867087231142807E-3</v>
      </c>
      <c r="BR349" s="20">
        <f t="shared" si="170"/>
        <v>0</v>
      </c>
      <c r="BS349" s="20">
        <f t="shared" si="170"/>
        <v>4.8586153931662789E-2</v>
      </c>
      <c r="BT349" s="6"/>
      <c r="BU349" s="6"/>
      <c r="BV349" s="6"/>
      <c r="BW349" s="6">
        <f t="shared" si="183"/>
        <v>0.73413887224552288</v>
      </c>
      <c r="BX349" s="6">
        <f t="shared" si="184"/>
        <v>3.3679729560535866E-2</v>
      </c>
      <c r="BY349" s="6">
        <f t="shared" si="185"/>
        <v>0.12553819597689314</v>
      </c>
      <c r="BZ349" s="6">
        <f t="shared" si="186"/>
        <v>0.12958632592840044</v>
      </c>
      <c r="CA349" s="6">
        <f t="shared" si="187"/>
        <v>2.6784178726595564E-3</v>
      </c>
      <c r="CB349" s="6">
        <f t="shared" si="188"/>
        <v>0.22677649861055973</v>
      </c>
      <c r="CC349" s="6">
        <f t="shared" si="189"/>
        <v>0.25571981382741582</v>
      </c>
      <c r="CD349" s="6">
        <f t="shared" si="190"/>
        <v>5.1630390938866393E-2</v>
      </c>
      <c r="CE349" s="6">
        <f t="shared" si="191"/>
        <v>3.6626147884707264E-2</v>
      </c>
      <c r="CF349" s="6">
        <f t="shared" si="192"/>
        <v>5.4248273918557138E-3</v>
      </c>
      <c r="CG349" s="6">
        <f t="shared" si="193"/>
        <v>0</v>
      </c>
      <c r="CH349" s="6">
        <f t="shared" si="194"/>
        <v>8.1799591002044994E-2</v>
      </c>
      <c r="CI349" s="6">
        <f t="shared" si="176"/>
        <v>1.6017992202374172</v>
      </c>
      <c r="CJ349">
        <f t="shared" si="177"/>
        <v>1.6835988112394622</v>
      </c>
      <c r="CK349" s="6"/>
    </row>
    <row r="350" spans="1:89" x14ac:dyDescent="0.45">
      <c r="A350" s="7" t="s">
        <v>592</v>
      </c>
      <c r="B350" s="7" t="s">
        <v>451</v>
      </c>
      <c r="C350" s="7">
        <v>20000</v>
      </c>
      <c r="D350" s="7">
        <v>1623.15</v>
      </c>
      <c r="E350" s="7" t="s">
        <v>451</v>
      </c>
      <c r="F350" s="7">
        <f t="shared" si="195"/>
        <v>2000</v>
      </c>
      <c r="G350" s="7">
        <f t="shared" si="196"/>
        <v>1350</v>
      </c>
      <c r="H350" s="15">
        <v>44.11</v>
      </c>
      <c r="I350" s="15">
        <v>2.69</v>
      </c>
      <c r="J350" s="15">
        <v>12.8</v>
      </c>
      <c r="K350" s="15">
        <v>9.31</v>
      </c>
      <c r="L350" s="15">
        <v>0.19</v>
      </c>
      <c r="M350" s="15">
        <v>9.14</v>
      </c>
      <c r="N350" s="15">
        <v>14.34</v>
      </c>
      <c r="O350" s="15">
        <v>3.2</v>
      </c>
      <c r="P350" s="15">
        <v>3.45</v>
      </c>
      <c r="Q350" s="15">
        <v>0.77</v>
      </c>
      <c r="R350" s="15">
        <f t="shared" si="201"/>
        <v>100</v>
      </c>
      <c r="S350" s="15"/>
      <c r="T350" s="12">
        <f t="shared" si="178"/>
        <v>0</v>
      </c>
      <c r="U350" s="12">
        <f t="shared" si="178"/>
        <v>6.21</v>
      </c>
      <c r="V350" t="s">
        <v>452</v>
      </c>
      <c r="Y350" s="16">
        <f t="shared" si="179"/>
        <v>105.44</v>
      </c>
      <c r="Z350" s="16"/>
      <c r="AA350" s="7"/>
      <c r="AB350" s="7" t="s">
        <v>453</v>
      </c>
      <c r="AC350" s="7" t="s">
        <v>173</v>
      </c>
      <c r="AD350" s="7" t="s">
        <v>464</v>
      </c>
      <c r="AE350" s="7"/>
      <c r="AF350" s="17"/>
      <c r="AG350" s="18"/>
      <c r="AH350" s="7">
        <v>20000</v>
      </c>
      <c r="AI350" s="7">
        <v>1623.15</v>
      </c>
      <c r="AJ350" s="7"/>
      <c r="AK350" s="18"/>
      <c r="AL350" s="17"/>
      <c r="AM350" s="18"/>
      <c r="AN350" s="7"/>
      <c r="AO350" s="7"/>
      <c r="AP350" s="7"/>
      <c r="AQ350" s="6"/>
      <c r="AR350" s="7"/>
      <c r="AS350" s="7">
        <v>62100</v>
      </c>
      <c r="AT350" s="7"/>
      <c r="AU350" s="7"/>
      <c r="AV350" s="12">
        <f t="shared" si="197"/>
        <v>6.21</v>
      </c>
      <c r="AW350" s="19">
        <f t="shared" si="180"/>
        <v>1.3654173027465815</v>
      </c>
      <c r="AX350" s="15">
        <f t="shared" si="181"/>
        <v>4.8445826972534185</v>
      </c>
      <c r="AY350" s="15">
        <f t="shared" si="198"/>
        <v>23.469981510527209</v>
      </c>
      <c r="AZ350" s="7"/>
      <c r="BA350" s="7"/>
      <c r="BB350" s="7"/>
      <c r="BC350" s="7"/>
      <c r="BD350" s="7"/>
      <c r="BE350" s="15"/>
      <c r="BF350" s="16"/>
      <c r="BG350" s="16"/>
      <c r="BH350" s="20">
        <f t="shared" si="199"/>
        <v>0.45832140693432821</v>
      </c>
      <c r="BI350" s="20">
        <f t="shared" si="199"/>
        <v>2.1026186762373306E-2</v>
      </c>
      <c r="BJ350" s="20">
        <f t="shared" si="199"/>
        <v>7.8373240785000506E-2</v>
      </c>
      <c r="BK350" s="20">
        <f t="shared" si="199"/>
        <v>8.0900480092126206E-2</v>
      </c>
      <c r="BL350" s="20">
        <f t="shared" si="199"/>
        <v>1.6721308381349841E-3</v>
      </c>
      <c r="BM350" s="20">
        <f t="shared" si="182"/>
        <v>0.14157610750799787</v>
      </c>
      <c r="BN350" s="20">
        <f t="shared" si="182"/>
        <v>0.15964536041509203</v>
      </c>
      <c r="BO350" s="20">
        <f t="shared" si="182"/>
        <v>3.2232748203744152E-2</v>
      </c>
      <c r="BP350" s="20">
        <f t="shared" si="182"/>
        <v>2.2865629738088256E-2</v>
      </c>
      <c r="BQ350" s="20">
        <f t="shared" si="182"/>
        <v>3.3867087231142807E-3</v>
      </c>
      <c r="BR350" s="20">
        <f t="shared" si="170"/>
        <v>0</v>
      </c>
      <c r="BS350" s="20">
        <f t="shared" si="170"/>
        <v>8.0959326369552095E-2</v>
      </c>
      <c r="BT350" s="6"/>
      <c r="BU350" s="6"/>
      <c r="BV350" s="6"/>
      <c r="BW350" s="6">
        <f t="shared" si="183"/>
        <v>0.73413887224552288</v>
      </c>
      <c r="BX350" s="6">
        <f t="shared" si="184"/>
        <v>3.3679729560535866E-2</v>
      </c>
      <c r="BY350" s="6">
        <f t="shared" si="185"/>
        <v>0.12553819597689314</v>
      </c>
      <c r="BZ350" s="6">
        <f t="shared" si="186"/>
        <v>0.12958632592840044</v>
      </c>
      <c r="CA350" s="6">
        <f t="shared" si="187"/>
        <v>2.6784178726595564E-3</v>
      </c>
      <c r="CB350" s="6">
        <f t="shared" si="188"/>
        <v>0.22677649861055973</v>
      </c>
      <c r="CC350" s="6">
        <f t="shared" si="189"/>
        <v>0.25571981382741582</v>
      </c>
      <c r="CD350" s="6">
        <f t="shared" si="190"/>
        <v>5.1630390938866393E-2</v>
      </c>
      <c r="CE350" s="6">
        <f t="shared" si="191"/>
        <v>3.6626147884707264E-2</v>
      </c>
      <c r="CF350" s="6">
        <f t="shared" si="192"/>
        <v>5.4248273918557138E-3</v>
      </c>
      <c r="CG350" s="6">
        <f t="shared" si="193"/>
        <v>0</v>
      </c>
      <c r="CH350" s="6">
        <f t="shared" si="194"/>
        <v>0.14110429447852763</v>
      </c>
      <c r="CI350" s="6">
        <f t="shared" si="176"/>
        <v>1.6017992202374172</v>
      </c>
      <c r="CJ350">
        <f t="shared" si="177"/>
        <v>1.7429035147159448</v>
      </c>
      <c r="CK350" s="6"/>
    </row>
    <row r="351" spans="1:89" x14ac:dyDescent="0.45">
      <c r="A351" s="7" t="s">
        <v>592</v>
      </c>
      <c r="B351" s="7" t="s">
        <v>451</v>
      </c>
      <c r="C351" s="7">
        <v>20000</v>
      </c>
      <c r="D351" s="7">
        <v>1673.15</v>
      </c>
      <c r="E351" s="7" t="s">
        <v>451</v>
      </c>
      <c r="F351" s="7">
        <f t="shared" si="195"/>
        <v>2000</v>
      </c>
      <c r="G351" s="7">
        <f t="shared" si="196"/>
        <v>1400</v>
      </c>
      <c r="H351" s="15">
        <v>44.11</v>
      </c>
      <c r="I351" s="15">
        <v>2.69</v>
      </c>
      <c r="J351" s="15">
        <v>12.8</v>
      </c>
      <c r="K351" s="15">
        <v>9.31</v>
      </c>
      <c r="L351" s="15">
        <v>0.19</v>
      </c>
      <c r="M351" s="15">
        <v>9.14</v>
      </c>
      <c r="N351" s="15">
        <v>14.34</v>
      </c>
      <c r="O351" s="15">
        <v>3.2</v>
      </c>
      <c r="P351" s="15">
        <v>3.45</v>
      </c>
      <c r="Q351" s="15">
        <v>0.77</v>
      </c>
      <c r="R351" s="15">
        <f t="shared" si="201"/>
        <v>100</v>
      </c>
      <c r="S351" s="15"/>
      <c r="T351" s="12">
        <f t="shared" si="178"/>
        <v>0</v>
      </c>
      <c r="U351" s="12">
        <f t="shared" si="178"/>
        <v>5.88</v>
      </c>
      <c r="V351" t="s">
        <v>452</v>
      </c>
      <c r="Y351" s="16">
        <f t="shared" si="179"/>
        <v>105.11</v>
      </c>
      <c r="Z351" s="16"/>
      <c r="AA351" s="7"/>
      <c r="AB351" s="7" t="s">
        <v>458</v>
      </c>
      <c r="AC351" s="7" t="s">
        <v>173</v>
      </c>
      <c r="AD351" s="7" t="s">
        <v>465</v>
      </c>
      <c r="AE351" s="7"/>
      <c r="AF351" s="17"/>
      <c r="AG351" s="18"/>
      <c r="AH351" s="7">
        <v>20000</v>
      </c>
      <c r="AI351" s="7">
        <v>1673.15</v>
      </c>
      <c r="AJ351" s="7"/>
      <c r="AK351" s="18"/>
      <c r="AL351" s="17"/>
      <c r="AM351" s="18"/>
      <c r="AN351" s="7"/>
      <c r="AO351" s="7"/>
      <c r="AP351" s="7"/>
      <c r="AQ351" s="6"/>
      <c r="AR351" s="7"/>
      <c r="AS351" s="7">
        <v>58800</v>
      </c>
      <c r="AT351" s="7"/>
      <c r="AU351" s="7"/>
      <c r="AV351" s="12">
        <f t="shared" si="197"/>
        <v>5.88</v>
      </c>
      <c r="AW351" s="19">
        <f t="shared" si="180"/>
        <v>1.3669954079355087</v>
      </c>
      <c r="AX351" s="15">
        <f t="shared" si="181"/>
        <v>4.5130045920644912</v>
      </c>
      <c r="AY351" s="15">
        <f t="shared" si="198"/>
        <v>20.367210447995184</v>
      </c>
      <c r="AZ351" s="7"/>
      <c r="BA351" s="7"/>
      <c r="BB351" s="7"/>
      <c r="BC351" s="7"/>
      <c r="BD351" s="7"/>
      <c r="BE351" s="15"/>
      <c r="BF351" s="16"/>
      <c r="BG351" s="16"/>
      <c r="BH351" s="20">
        <f t="shared" si="199"/>
        <v>0.45832140693432821</v>
      </c>
      <c r="BI351" s="20">
        <f t="shared" si="199"/>
        <v>2.1026186762373306E-2</v>
      </c>
      <c r="BJ351" s="20">
        <f t="shared" si="199"/>
        <v>7.8373240785000506E-2</v>
      </c>
      <c r="BK351" s="20">
        <f t="shared" si="199"/>
        <v>8.0900480092126206E-2</v>
      </c>
      <c r="BL351" s="20">
        <f t="shared" si="199"/>
        <v>1.6721308381349841E-3</v>
      </c>
      <c r="BM351" s="20">
        <f t="shared" si="182"/>
        <v>0.14157610750799787</v>
      </c>
      <c r="BN351" s="20">
        <f t="shared" si="182"/>
        <v>0.15964536041509203</v>
      </c>
      <c r="BO351" s="20">
        <f t="shared" si="182"/>
        <v>3.2232748203744152E-2</v>
      </c>
      <c r="BP351" s="20">
        <f t="shared" si="182"/>
        <v>2.2865629738088256E-2</v>
      </c>
      <c r="BQ351" s="20">
        <f t="shared" si="182"/>
        <v>3.3867087231142807E-3</v>
      </c>
      <c r="BR351" s="20">
        <f t="shared" si="170"/>
        <v>0</v>
      </c>
      <c r="BS351" s="20">
        <f t="shared" si="170"/>
        <v>7.6988358213740657E-2</v>
      </c>
      <c r="BT351" s="6"/>
      <c r="BU351" s="6"/>
      <c r="BV351" s="6"/>
      <c r="BW351" s="6">
        <f t="shared" si="183"/>
        <v>0.73413887224552288</v>
      </c>
      <c r="BX351" s="6">
        <f t="shared" si="184"/>
        <v>3.3679729560535866E-2</v>
      </c>
      <c r="BY351" s="6">
        <f t="shared" si="185"/>
        <v>0.12553819597689314</v>
      </c>
      <c r="BZ351" s="6">
        <f t="shared" si="186"/>
        <v>0.12958632592840044</v>
      </c>
      <c r="CA351" s="6">
        <f t="shared" si="187"/>
        <v>2.6784178726595564E-3</v>
      </c>
      <c r="CB351" s="6">
        <f t="shared" si="188"/>
        <v>0.22677649861055973</v>
      </c>
      <c r="CC351" s="6">
        <f t="shared" si="189"/>
        <v>0.25571981382741582</v>
      </c>
      <c r="CD351" s="6">
        <f t="shared" si="190"/>
        <v>5.1630390938866393E-2</v>
      </c>
      <c r="CE351" s="6">
        <f t="shared" si="191"/>
        <v>3.6626147884707264E-2</v>
      </c>
      <c r="CF351" s="6">
        <f t="shared" si="192"/>
        <v>5.4248273918557138E-3</v>
      </c>
      <c r="CG351" s="6">
        <f t="shared" si="193"/>
        <v>0</v>
      </c>
      <c r="CH351" s="6">
        <f t="shared" si="194"/>
        <v>0.1336059986366735</v>
      </c>
      <c r="CI351" s="6">
        <f t="shared" si="176"/>
        <v>1.6017992202374172</v>
      </c>
      <c r="CJ351">
        <f t="shared" si="177"/>
        <v>1.7354052188740907</v>
      </c>
      <c r="CK351" s="6"/>
    </row>
    <row r="352" spans="1:89" x14ac:dyDescent="0.45">
      <c r="A352" s="7" t="s">
        <v>592</v>
      </c>
      <c r="B352" s="7" t="s">
        <v>451</v>
      </c>
      <c r="C352" s="7">
        <v>20000</v>
      </c>
      <c r="D352" s="7">
        <v>1723.15</v>
      </c>
      <c r="E352" s="7" t="s">
        <v>451</v>
      </c>
      <c r="F352" s="7">
        <f t="shared" si="195"/>
        <v>2000</v>
      </c>
      <c r="G352" s="7">
        <f t="shared" si="196"/>
        <v>1450</v>
      </c>
      <c r="H352" s="15">
        <v>44.11</v>
      </c>
      <c r="I352" s="15">
        <v>2.69</v>
      </c>
      <c r="J352" s="15">
        <v>12.8</v>
      </c>
      <c r="K352" s="15">
        <v>9.31</v>
      </c>
      <c r="L352" s="15">
        <v>0.19</v>
      </c>
      <c r="M352" s="15">
        <v>9.14</v>
      </c>
      <c r="N352" s="15">
        <v>14.34</v>
      </c>
      <c r="O352" s="15">
        <v>3.2</v>
      </c>
      <c r="P352" s="15">
        <v>3.45</v>
      </c>
      <c r="Q352" s="15">
        <v>0.77</v>
      </c>
      <c r="R352" s="15">
        <f t="shared" si="201"/>
        <v>100</v>
      </c>
      <c r="S352" s="15"/>
      <c r="T352" s="12">
        <f t="shared" si="178"/>
        <v>0</v>
      </c>
      <c r="U352" s="12">
        <f t="shared" si="178"/>
        <v>5.24</v>
      </c>
      <c r="V352" t="s">
        <v>452</v>
      </c>
      <c r="Y352" s="16">
        <f t="shared" si="179"/>
        <v>104.47</v>
      </c>
      <c r="Z352" s="16"/>
      <c r="AA352" s="7"/>
      <c r="AB352" s="7" t="s">
        <v>458</v>
      </c>
      <c r="AC352" s="7" t="s">
        <v>173</v>
      </c>
      <c r="AD352" s="7" t="s">
        <v>466</v>
      </c>
      <c r="AE352" s="7"/>
      <c r="AF352" s="17"/>
      <c r="AG352" s="18"/>
      <c r="AH352" s="7">
        <v>20000</v>
      </c>
      <c r="AI352" s="7">
        <v>1723.15</v>
      </c>
      <c r="AJ352" s="7"/>
      <c r="AK352" s="18"/>
      <c r="AL352" s="17"/>
      <c r="AM352" s="18"/>
      <c r="AN352" s="7"/>
      <c r="AO352" s="7"/>
      <c r="AP352" s="7"/>
      <c r="AQ352" s="6"/>
      <c r="AR352" s="7"/>
      <c r="AS352" s="7">
        <v>52400</v>
      </c>
      <c r="AT352" s="7"/>
      <c r="AU352" s="7"/>
      <c r="AV352" s="12">
        <f t="shared" si="197"/>
        <v>5.24</v>
      </c>
      <c r="AW352" s="19">
        <f t="shared" si="180"/>
        <v>1.3684819305466609</v>
      </c>
      <c r="AX352" s="15">
        <f t="shared" si="181"/>
        <v>3.8715180694533391</v>
      </c>
      <c r="AY352" s="15">
        <f t="shared" si="198"/>
        <v>14.98865216210371</v>
      </c>
      <c r="AZ352" s="7"/>
      <c r="BA352" s="7"/>
      <c r="BB352" s="7"/>
      <c r="BC352" s="7"/>
      <c r="BD352" s="7"/>
      <c r="BE352" s="15"/>
      <c r="BF352" s="16"/>
      <c r="BG352" s="16"/>
      <c r="BH352" s="20">
        <f t="shared" si="199"/>
        <v>0.45832140693432821</v>
      </c>
      <c r="BI352" s="20">
        <f t="shared" si="199"/>
        <v>2.1026186762373306E-2</v>
      </c>
      <c r="BJ352" s="20">
        <f t="shared" si="199"/>
        <v>7.8373240785000506E-2</v>
      </c>
      <c r="BK352" s="20">
        <f t="shared" si="199"/>
        <v>8.0900480092126206E-2</v>
      </c>
      <c r="BL352" s="20">
        <f t="shared" si="199"/>
        <v>1.6721308381349841E-3</v>
      </c>
      <c r="BM352" s="20">
        <f t="shared" si="182"/>
        <v>0.14157610750799787</v>
      </c>
      <c r="BN352" s="20">
        <f t="shared" si="182"/>
        <v>0.15964536041509203</v>
      </c>
      <c r="BO352" s="20">
        <f t="shared" si="182"/>
        <v>3.2232748203744152E-2</v>
      </c>
      <c r="BP352" s="20">
        <f t="shared" si="182"/>
        <v>2.2865629738088256E-2</v>
      </c>
      <c r="BQ352" s="20">
        <f t="shared" si="182"/>
        <v>3.3867087231142807E-3</v>
      </c>
      <c r="BR352" s="20">
        <f t="shared" si="170"/>
        <v>0</v>
      </c>
      <c r="BS352" s="20">
        <f t="shared" si="170"/>
        <v>6.9188450403144766E-2</v>
      </c>
      <c r="BT352" s="6"/>
      <c r="BU352" s="6"/>
      <c r="BV352" s="6"/>
      <c r="BW352" s="6">
        <f t="shared" si="183"/>
        <v>0.73413887224552288</v>
      </c>
      <c r="BX352" s="6">
        <f t="shared" si="184"/>
        <v>3.3679729560535866E-2</v>
      </c>
      <c r="BY352" s="6">
        <f t="shared" si="185"/>
        <v>0.12553819597689314</v>
      </c>
      <c r="BZ352" s="6">
        <f t="shared" si="186"/>
        <v>0.12958632592840044</v>
      </c>
      <c r="CA352" s="6">
        <f t="shared" si="187"/>
        <v>2.6784178726595564E-3</v>
      </c>
      <c r="CB352" s="6">
        <f t="shared" si="188"/>
        <v>0.22677649861055973</v>
      </c>
      <c r="CC352" s="6">
        <f t="shared" si="189"/>
        <v>0.25571981382741582</v>
      </c>
      <c r="CD352" s="6">
        <f t="shared" si="190"/>
        <v>5.1630390938866393E-2</v>
      </c>
      <c r="CE352" s="6">
        <f t="shared" si="191"/>
        <v>3.6626147884707264E-2</v>
      </c>
      <c r="CF352" s="6">
        <f t="shared" si="192"/>
        <v>5.4248273918557138E-3</v>
      </c>
      <c r="CG352" s="6">
        <f t="shared" si="193"/>
        <v>0</v>
      </c>
      <c r="CH352" s="6">
        <f t="shared" si="194"/>
        <v>0.11906384912519882</v>
      </c>
      <c r="CI352" s="6">
        <f t="shared" si="176"/>
        <v>1.6017992202374172</v>
      </c>
      <c r="CJ352">
        <f t="shared" si="177"/>
        <v>1.7208630693626159</v>
      </c>
      <c r="CK352" s="6"/>
    </row>
    <row r="353" spans="1:89" x14ac:dyDescent="0.45">
      <c r="A353" s="7" t="s">
        <v>592</v>
      </c>
      <c r="B353" s="7" t="s">
        <v>451</v>
      </c>
      <c r="C353" s="7">
        <v>20000</v>
      </c>
      <c r="D353" s="7">
        <v>1773.15</v>
      </c>
      <c r="E353" s="7" t="s">
        <v>451</v>
      </c>
      <c r="F353" s="7">
        <f t="shared" si="195"/>
        <v>2000</v>
      </c>
      <c r="G353" s="7">
        <f t="shared" si="196"/>
        <v>1500</v>
      </c>
      <c r="H353" s="15">
        <v>44.11</v>
      </c>
      <c r="I353" s="15">
        <v>2.69</v>
      </c>
      <c r="J353" s="15">
        <v>12.8</v>
      </c>
      <c r="K353" s="15">
        <v>9.31</v>
      </c>
      <c r="L353" s="15">
        <v>0.19</v>
      </c>
      <c r="M353" s="15">
        <v>9.14</v>
      </c>
      <c r="N353" s="15">
        <v>14.34</v>
      </c>
      <c r="O353" s="15">
        <v>3.2</v>
      </c>
      <c r="P353" s="15">
        <v>3.45</v>
      </c>
      <c r="Q353" s="15">
        <v>0.77</v>
      </c>
      <c r="R353" s="15">
        <f t="shared" si="201"/>
        <v>100</v>
      </c>
      <c r="S353" s="15"/>
      <c r="T353" s="12">
        <f t="shared" si="178"/>
        <v>0</v>
      </c>
      <c r="U353" s="12">
        <f t="shared" si="178"/>
        <v>4.91</v>
      </c>
      <c r="V353" t="s">
        <v>452</v>
      </c>
      <c r="Y353" s="16">
        <f t="shared" si="179"/>
        <v>104.14</v>
      </c>
      <c r="Z353" s="16"/>
      <c r="AA353" s="7"/>
      <c r="AB353" s="7" t="s">
        <v>458</v>
      </c>
      <c r="AC353" s="7" t="s">
        <v>173</v>
      </c>
      <c r="AD353" s="7" t="s">
        <v>466</v>
      </c>
      <c r="AE353" s="7"/>
      <c r="AF353" s="17"/>
      <c r="AG353" s="18"/>
      <c r="AH353" s="7">
        <v>20000</v>
      </c>
      <c r="AI353" s="7">
        <v>1773.15</v>
      </c>
      <c r="AJ353" s="7"/>
      <c r="AK353" s="18"/>
      <c r="AL353" s="17"/>
      <c r="AM353" s="18"/>
      <c r="AN353" s="7"/>
      <c r="AO353" s="7"/>
      <c r="AP353" s="7"/>
      <c r="AQ353" s="6"/>
      <c r="AR353" s="7"/>
      <c r="AS353" s="7">
        <v>49100</v>
      </c>
      <c r="AT353" s="7"/>
      <c r="AU353" s="7"/>
      <c r="AV353" s="12">
        <f t="shared" si="197"/>
        <v>4.91</v>
      </c>
      <c r="AW353" s="19">
        <f t="shared" si="180"/>
        <v>1.3698846180276125</v>
      </c>
      <c r="AX353" s="15">
        <f t="shared" si="181"/>
        <v>3.5401153819723876</v>
      </c>
      <c r="AY353" s="15">
        <f t="shared" si="198"/>
        <v>12.532416917677503</v>
      </c>
      <c r="AZ353" s="7"/>
      <c r="BA353" s="7"/>
      <c r="BB353" s="7"/>
      <c r="BC353" s="7"/>
      <c r="BD353" s="7"/>
      <c r="BE353" s="15"/>
      <c r="BF353" s="16"/>
      <c r="BG353" s="16"/>
      <c r="BH353" s="20">
        <f t="shared" si="199"/>
        <v>0.45832140693432821</v>
      </c>
      <c r="BI353" s="20">
        <f t="shared" si="199"/>
        <v>2.1026186762373306E-2</v>
      </c>
      <c r="BJ353" s="20">
        <f t="shared" si="199"/>
        <v>7.8373240785000506E-2</v>
      </c>
      <c r="BK353" s="20">
        <f t="shared" si="199"/>
        <v>8.0900480092126206E-2</v>
      </c>
      <c r="BL353" s="20">
        <f t="shared" si="199"/>
        <v>1.6721308381349841E-3</v>
      </c>
      <c r="BM353" s="20">
        <f t="shared" si="182"/>
        <v>0.14157610750799787</v>
      </c>
      <c r="BN353" s="20">
        <f t="shared" si="182"/>
        <v>0.15964536041509203</v>
      </c>
      <c r="BO353" s="20">
        <f t="shared" si="182"/>
        <v>3.2232748203744152E-2</v>
      </c>
      <c r="BP353" s="20">
        <f t="shared" si="182"/>
        <v>2.2865629738088256E-2</v>
      </c>
      <c r="BQ353" s="20">
        <f t="shared" si="182"/>
        <v>3.3867087231142807E-3</v>
      </c>
      <c r="BR353" s="20">
        <f t="shared" si="170"/>
        <v>0</v>
      </c>
      <c r="BS353" s="20">
        <f t="shared" si="170"/>
        <v>6.5114886804921696E-2</v>
      </c>
      <c r="BT353" s="6"/>
      <c r="BU353" s="6"/>
      <c r="BV353" s="6"/>
      <c r="BW353" s="6">
        <f t="shared" si="183"/>
        <v>0.73413887224552288</v>
      </c>
      <c r="BX353" s="6">
        <f t="shared" si="184"/>
        <v>3.3679729560535866E-2</v>
      </c>
      <c r="BY353" s="6">
        <f t="shared" si="185"/>
        <v>0.12553819597689314</v>
      </c>
      <c r="BZ353" s="6">
        <f t="shared" si="186"/>
        <v>0.12958632592840044</v>
      </c>
      <c r="CA353" s="6">
        <f t="shared" si="187"/>
        <v>2.6784178726595564E-3</v>
      </c>
      <c r="CB353" s="6">
        <f t="shared" si="188"/>
        <v>0.22677649861055973</v>
      </c>
      <c r="CC353" s="6">
        <f t="shared" si="189"/>
        <v>0.25571981382741582</v>
      </c>
      <c r="CD353" s="6">
        <f t="shared" si="190"/>
        <v>5.1630390938866393E-2</v>
      </c>
      <c r="CE353" s="6">
        <f t="shared" si="191"/>
        <v>3.6626147884707264E-2</v>
      </c>
      <c r="CF353" s="6">
        <f t="shared" si="192"/>
        <v>5.4248273918557138E-3</v>
      </c>
      <c r="CG353" s="6">
        <f t="shared" si="193"/>
        <v>0</v>
      </c>
      <c r="CH353" s="6">
        <f t="shared" si="194"/>
        <v>0.11156555328334471</v>
      </c>
      <c r="CI353" s="6">
        <f t="shared" si="176"/>
        <v>1.6017992202374172</v>
      </c>
      <c r="CJ353">
        <f t="shared" si="177"/>
        <v>1.7133647735207618</v>
      </c>
      <c r="CK353" s="6"/>
    </row>
    <row r="354" spans="1:89" x14ac:dyDescent="0.45">
      <c r="A354" s="7" t="s">
        <v>592</v>
      </c>
      <c r="B354" s="7" t="s">
        <v>451</v>
      </c>
      <c r="C354" s="7">
        <v>20000</v>
      </c>
      <c r="D354" s="7">
        <v>1873.15</v>
      </c>
      <c r="E354" s="7" t="s">
        <v>451</v>
      </c>
      <c r="F354" s="7">
        <f t="shared" si="195"/>
        <v>2000</v>
      </c>
      <c r="G354" s="7">
        <f t="shared" si="196"/>
        <v>1600</v>
      </c>
      <c r="H354" s="15">
        <v>44.11</v>
      </c>
      <c r="I354" s="15">
        <v>2.69</v>
      </c>
      <c r="J354" s="15">
        <v>12.8</v>
      </c>
      <c r="K354" s="15">
        <v>9.31</v>
      </c>
      <c r="L354" s="15">
        <v>0.19</v>
      </c>
      <c r="M354" s="15">
        <v>9.14</v>
      </c>
      <c r="N354" s="15">
        <v>14.34</v>
      </c>
      <c r="O354" s="15">
        <v>3.2</v>
      </c>
      <c r="P354" s="15">
        <v>3.45</v>
      </c>
      <c r="Q354" s="15">
        <v>0.77</v>
      </c>
      <c r="R354" s="15">
        <f t="shared" si="201"/>
        <v>100</v>
      </c>
      <c r="S354" s="15"/>
      <c r="T354" s="12">
        <f t="shared" si="178"/>
        <v>0</v>
      </c>
      <c r="U354" s="12">
        <f t="shared" si="178"/>
        <v>4.1500000000000004</v>
      </c>
      <c r="V354" t="s">
        <v>452</v>
      </c>
      <c r="Y354" s="16">
        <f t="shared" si="179"/>
        <v>103.38000000000001</v>
      </c>
      <c r="Z354" s="16"/>
      <c r="AA354" s="7"/>
      <c r="AB354" s="7" t="s">
        <v>458</v>
      </c>
      <c r="AC354" s="7" t="s">
        <v>173</v>
      </c>
      <c r="AD354" s="7" t="s">
        <v>309</v>
      </c>
      <c r="AE354" s="7"/>
      <c r="AF354" s="17"/>
      <c r="AG354" s="18"/>
      <c r="AH354" s="7">
        <v>20000</v>
      </c>
      <c r="AI354" s="7">
        <v>1873.15</v>
      </c>
      <c r="AJ354" s="7"/>
      <c r="AK354" s="18"/>
      <c r="AL354" s="17"/>
      <c r="AM354" s="18"/>
      <c r="AN354" s="7"/>
      <c r="AO354" s="7"/>
      <c r="AP354" s="7"/>
      <c r="AQ354" s="6"/>
      <c r="AR354" s="7"/>
      <c r="AS354" s="7">
        <v>41500</v>
      </c>
      <c r="AT354" s="7"/>
      <c r="AU354" s="7"/>
      <c r="AV354" s="12">
        <f t="shared" si="197"/>
        <v>4.1500000000000004</v>
      </c>
      <c r="AW354" s="19">
        <f t="shared" si="180"/>
        <v>1.3724653413362657</v>
      </c>
      <c r="AX354" s="15">
        <f t="shared" si="181"/>
        <v>2.7775346586637344</v>
      </c>
      <c r="AY354" s="15">
        <f t="shared" si="198"/>
        <v>7.7146987800782671</v>
      </c>
      <c r="AZ354" s="7"/>
      <c r="BA354" s="7"/>
      <c r="BB354" s="7"/>
      <c r="BC354" s="7"/>
      <c r="BD354" s="7"/>
      <c r="BE354" s="15"/>
      <c r="BF354" s="16"/>
      <c r="BG354" s="16"/>
      <c r="BH354" s="20">
        <f t="shared" si="199"/>
        <v>0.45832140693432821</v>
      </c>
      <c r="BI354" s="20">
        <f t="shared" si="199"/>
        <v>2.1026186762373306E-2</v>
      </c>
      <c r="BJ354" s="20">
        <f t="shared" si="199"/>
        <v>7.8373240785000506E-2</v>
      </c>
      <c r="BK354" s="20">
        <f t="shared" si="199"/>
        <v>8.0900480092126206E-2</v>
      </c>
      <c r="BL354" s="20">
        <f t="shared" si="199"/>
        <v>1.6721308381349841E-3</v>
      </c>
      <c r="BM354" s="20">
        <f t="shared" si="182"/>
        <v>0.14157610750799787</v>
      </c>
      <c r="BN354" s="20">
        <f t="shared" si="182"/>
        <v>0.15964536041509203</v>
      </c>
      <c r="BO354" s="20">
        <f t="shared" si="182"/>
        <v>3.2232748203744152E-2</v>
      </c>
      <c r="BP354" s="20">
        <f t="shared" si="182"/>
        <v>2.2865629738088256E-2</v>
      </c>
      <c r="BQ354" s="20">
        <f t="shared" si="182"/>
        <v>3.3867087231142807E-3</v>
      </c>
      <c r="BR354" s="20">
        <f t="shared" si="170"/>
        <v>0</v>
      </c>
      <c r="BS354" s="20">
        <f t="shared" si="170"/>
        <v>5.5596353244216995E-2</v>
      </c>
      <c r="BT354" s="6"/>
      <c r="BU354" s="6"/>
      <c r="BV354" s="6"/>
      <c r="BW354" s="6">
        <f t="shared" si="183"/>
        <v>0.73413887224552288</v>
      </c>
      <c r="BX354" s="6">
        <f t="shared" si="184"/>
        <v>3.3679729560535866E-2</v>
      </c>
      <c r="BY354" s="6">
        <f t="shared" si="185"/>
        <v>0.12553819597689314</v>
      </c>
      <c r="BZ354" s="6">
        <f t="shared" si="186"/>
        <v>0.12958632592840044</v>
      </c>
      <c r="CA354" s="6">
        <f t="shared" si="187"/>
        <v>2.6784178726595564E-3</v>
      </c>
      <c r="CB354" s="6">
        <f t="shared" si="188"/>
        <v>0.22677649861055973</v>
      </c>
      <c r="CC354" s="6">
        <f t="shared" si="189"/>
        <v>0.25571981382741582</v>
      </c>
      <c r="CD354" s="6">
        <f t="shared" si="190"/>
        <v>5.1630390938866393E-2</v>
      </c>
      <c r="CE354" s="6">
        <f t="shared" si="191"/>
        <v>3.6626147884707264E-2</v>
      </c>
      <c r="CF354" s="6">
        <f t="shared" si="192"/>
        <v>5.4248273918557138E-3</v>
      </c>
      <c r="CG354" s="6">
        <f t="shared" si="193"/>
        <v>0</v>
      </c>
      <c r="CH354" s="6">
        <f t="shared" si="194"/>
        <v>9.4296750738468549E-2</v>
      </c>
      <c r="CI354" s="6">
        <f t="shared" si="176"/>
        <v>1.6017992202374172</v>
      </c>
      <c r="CJ354">
        <f t="shared" si="177"/>
        <v>1.6960959709758856</v>
      </c>
      <c r="CK354" s="6"/>
    </row>
    <row r="355" spans="1:89" x14ac:dyDescent="0.45">
      <c r="A355" s="7" t="s">
        <v>592</v>
      </c>
      <c r="B355" s="7" t="s">
        <v>451</v>
      </c>
      <c r="C355" s="7">
        <v>10000</v>
      </c>
      <c r="D355" s="7">
        <v>1673.15</v>
      </c>
      <c r="E355" s="7" t="s">
        <v>451</v>
      </c>
      <c r="F355" s="7">
        <f t="shared" si="195"/>
        <v>1000</v>
      </c>
      <c r="G355" s="7">
        <f t="shared" si="196"/>
        <v>1400</v>
      </c>
      <c r="H355" s="15">
        <v>44.11</v>
      </c>
      <c r="I355" s="15">
        <v>2.69</v>
      </c>
      <c r="J355" s="15">
        <v>12.8</v>
      </c>
      <c r="K355" s="15">
        <v>9.31</v>
      </c>
      <c r="L355" s="15">
        <v>0.19</v>
      </c>
      <c r="M355" s="15">
        <v>9.14</v>
      </c>
      <c r="N355" s="15">
        <v>14.34</v>
      </c>
      <c r="O355" s="15">
        <v>3.2</v>
      </c>
      <c r="P355" s="15">
        <v>3.45</v>
      </c>
      <c r="Q355" s="15">
        <v>0.77</v>
      </c>
      <c r="R355" s="15">
        <f t="shared" si="201"/>
        <v>100</v>
      </c>
      <c r="S355" s="15"/>
      <c r="T355" s="12">
        <f t="shared" si="178"/>
        <v>0</v>
      </c>
      <c r="U355" s="12">
        <f t="shared" si="178"/>
        <v>1.71</v>
      </c>
      <c r="V355" t="s">
        <v>452</v>
      </c>
      <c r="Y355" s="16">
        <f t="shared" si="179"/>
        <v>100.94</v>
      </c>
      <c r="Z355" s="16"/>
      <c r="AA355" s="7"/>
      <c r="AB355" s="7" t="s">
        <v>467</v>
      </c>
      <c r="AC355" s="7" t="s">
        <v>173</v>
      </c>
      <c r="AD355" s="7" t="s">
        <v>468</v>
      </c>
      <c r="AE355" s="7"/>
      <c r="AF355" s="17"/>
      <c r="AG355" s="18"/>
      <c r="AH355" s="7">
        <v>10000</v>
      </c>
      <c r="AI355" s="7">
        <v>1673.15</v>
      </c>
      <c r="AJ355" s="7"/>
      <c r="AK355" s="18"/>
      <c r="AL355" s="17"/>
      <c r="AM355" s="18"/>
      <c r="AN355" s="7"/>
      <c r="AO355" s="7"/>
      <c r="AP355" s="7"/>
      <c r="AQ355" s="6"/>
      <c r="AR355" s="7"/>
      <c r="AS355" s="7">
        <v>17100</v>
      </c>
      <c r="AT355" s="7"/>
      <c r="AU355" s="7"/>
      <c r="AV355" s="12">
        <f t="shared" si="197"/>
        <v>1.71</v>
      </c>
      <c r="AW355" s="19">
        <f t="shared" si="180"/>
        <v>0.81056778245513972</v>
      </c>
      <c r="AX355" s="15">
        <f t="shared" si="181"/>
        <v>0.89943221754486025</v>
      </c>
      <c r="AY355" s="15">
        <f t="shared" si="198"/>
        <v>0.80897831395766484</v>
      </c>
      <c r="AZ355" s="7"/>
      <c r="BA355" s="7"/>
      <c r="BB355" s="7"/>
      <c r="BC355" s="7"/>
      <c r="BD355" s="7"/>
      <c r="BE355" s="15"/>
      <c r="BF355" s="16"/>
      <c r="BG355" s="16"/>
      <c r="BH355" s="20">
        <f t="shared" si="199"/>
        <v>0.45832140693432821</v>
      </c>
      <c r="BI355" s="20">
        <f t="shared" si="199"/>
        <v>2.1026186762373306E-2</v>
      </c>
      <c r="BJ355" s="20">
        <f t="shared" si="199"/>
        <v>7.8373240785000506E-2</v>
      </c>
      <c r="BK355" s="20">
        <f t="shared" si="199"/>
        <v>8.0900480092126206E-2</v>
      </c>
      <c r="BL355" s="20">
        <f t="shared" si="199"/>
        <v>1.6721308381349841E-3</v>
      </c>
      <c r="BM355" s="20">
        <f t="shared" si="182"/>
        <v>0.14157610750799787</v>
      </c>
      <c r="BN355" s="20">
        <f t="shared" si="182"/>
        <v>0.15964536041509203</v>
      </c>
      <c r="BO355" s="20">
        <f t="shared" si="182"/>
        <v>3.2232748203744152E-2</v>
      </c>
      <c r="BP355" s="20">
        <f t="shared" si="182"/>
        <v>2.2865629738088256E-2</v>
      </c>
      <c r="BQ355" s="20">
        <f t="shared" si="182"/>
        <v>3.3867087231142807E-3</v>
      </c>
      <c r="BR355" s="20">
        <f t="shared" si="170"/>
        <v>0</v>
      </c>
      <c r="BS355" s="20">
        <f t="shared" si="170"/>
        <v>2.3682510213057204E-2</v>
      </c>
      <c r="BT355" s="6"/>
      <c r="BU355" s="6"/>
      <c r="BV355" s="6"/>
      <c r="BW355" s="6">
        <f t="shared" si="183"/>
        <v>0.73413887224552288</v>
      </c>
      <c r="BX355" s="6">
        <f t="shared" si="184"/>
        <v>3.3679729560535866E-2</v>
      </c>
      <c r="BY355" s="6">
        <f t="shared" si="185"/>
        <v>0.12553819597689314</v>
      </c>
      <c r="BZ355" s="6">
        <f t="shared" si="186"/>
        <v>0.12958632592840044</v>
      </c>
      <c r="CA355" s="6">
        <f t="shared" si="187"/>
        <v>2.6784178726595564E-3</v>
      </c>
      <c r="CB355" s="6">
        <f t="shared" si="188"/>
        <v>0.22677649861055973</v>
      </c>
      <c r="CC355" s="6">
        <f t="shared" si="189"/>
        <v>0.25571981382741582</v>
      </c>
      <c r="CD355" s="6">
        <f t="shared" si="190"/>
        <v>5.1630390938866393E-2</v>
      </c>
      <c r="CE355" s="6">
        <f t="shared" si="191"/>
        <v>3.6626147884707264E-2</v>
      </c>
      <c r="CF355" s="6">
        <f t="shared" si="192"/>
        <v>5.4248273918557138E-3</v>
      </c>
      <c r="CG355" s="6">
        <f t="shared" si="193"/>
        <v>0</v>
      </c>
      <c r="CH355" s="6">
        <f t="shared" si="194"/>
        <v>3.8854805725971372E-2</v>
      </c>
      <c r="CI355" s="6">
        <f t="shared" si="176"/>
        <v>1.6017992202374172</v>
      </c>
      <c r="CJ355">
        <f t="shared" si="177"/>
        <v>1.6406540259633886</v>
      </c>
      <c r="CK355" s="6"/>
    </row>
    <row r="356" spans="1:89" x14ac:dyDescent="0.45">
      <c r="A356" s="7" t="s">
        <v>592</v>
      </c>
      <c r="B356" s="7" t="s">
        <v>451</v>
      </c>
      <c r="C356" s="7">
        <v>10000</v>
      </c>
      <c r="D356" s="7">
        <v>1773.15</v>
      </c>
      <c r="E356" s="7" t="s">
        <v>451</v>
      </c>
      <c r="F356" s="7">
        <f t="shared" si="195"/>
        <v>1000</v>
      </c>
      <c r="G356" s="7">
        <f t="shared" si="196"/>
        <v>1500</v>
      </c>
      <c r="H356" s="15">
        <v>44.11</v>
      </c>
      <c r="I356" s="15">
        <v>2.69</v>
      </c>
      <c r="J356" s="15">
        <v>12.8</v>
      </c>
      <c r="K356" s="15">
        <v>9.31</v>
      </c>
      <c r="L356" s="15">
        <v>0.19</v>
      </c>
      <c r="M356" s="15">
        <v>9.14</v>
      </c>
      <c r="N356" s="15">
        <v>14.34</v>
      </c>
      <c r="O356" s="15">
        <v>3.2</v>
      </c>
      <c r="P356" s="15">
        <v>3.45</v>
      </c>
      <c r="Q356" s="15">
        <v>0.77</v>
      </c>
      <c r="R356" s="15">
        <f t="shared" si="201"/>
        <v>100</v>
      </c>
      <c r="S356" s="15"/>
      <c r="T356" s="12">
        <f t="shared" si="178"/>
        <v>0</v>
      </c>
      <c r="U356" s="12">
        <f t="shared" si="178"/>
        <v>1.02</v>
      </c>
      <c r="V356" t="s">
        <v>452</v>
      </c>
      <c r="Y356" s="16">
        <f t="shared" si="179"/>
        <v>100.25</v>
      </c>
      <c r="Z356" s="16"/>
      <c r="AA356" s="7"/>
      <c r="AB356" s="7" t="s">
        <v>453</v>
      </c>
      <c r="AC356" s="7" t="s">
        <v>173</v>
      </c>
      <c r="AD356" s="7" t="s">
        <v>469</v>
      </c>
      <c r="AE356" s="7"/>
      <c r="AF356" s="17"/>
      <c r="AG356" s="18"/>
      <c r="AH356" s="7">
        <v>10000</v>
      </c>
      <c r="AI356" s="7">
        <v>1773.15</v>
      </c>
      <c r="AJ356" s="7"/>
      <c r="AK356" s="18"/>
      <c r="AL356" s="17"/>
      <c r="AM356" s="18"/>
      <c r="AN356" s="7"/>
      <c r="AO356" s="7"/>
      <c r="AP356" s="7"/>
      <c r="AQ356" s="6"/>
      <c r="AR356" s="7"/>
      <c r="AS356" s="7">
        <v>10200</v>
      </c>
      <c r="AT356" s="7"/>
      <c r="AU356" s="7"/>
      <c r="AV356" s="12">
        <f t="shared" si="197"/>
        <v>1.02</v>
      </c>
      <c r="AW356" s="19">
        <f t="shared" si="180"/>
        <v>0.81201238750119165</v>
      </c>
      <c r="AX356" s="15">
        <f t="shared" si="181"/>
        <v>0.20798761249880837</v>
      </c>
      <c r="AY356" s="15">
        <f t="shared" si="198"/>
        <v>4.3258846952954469E-2</v>
      </c>
      <c r="AZ356" s="7"/>
      <c r="BA356" s="7"/>
      <c r="BB356" s="7"/>
      <c r="BC356" s="7"/>
      <c r="BD356" s="7"/>
      <c r="BE356" s="15"/>
      <c r="BF356" s="16"/>
      <c r="BG356" s="16"/>
      <c r="BH356" s="20">
        <f t="shared" si="199"/>
        <v>0.45832140693432821</v>
      </c>
      <c r="BI356" s="20">
        <f t="shared" si="199"/>
        <v>2.1026186762373306E-2</v>
      </c>
      <c r="BJ356" s="20">
        <f t="shared" si="199"/>
        <v>7.8373240785000506E-2</v>
      </c>
      <c r="BK356" s="20">
        <f t="shared" si="199"/>
        <v>8.0900480092126206E-2</v>
      </c>
      <c r="BL356" s="20">
        <f t="shared" si="199"/>
        <v>1.6721308381349841E-3</v>
      </c>
      <c r="BM356" s="20">
        <f t="shared" si="182"/>
        <v>0.14157610750799787</v>
      </c>
      <c r="BN356" s="20">
        <f t="shared" si="182"/>
        <v>0.15964536041509203</v>
      </c>
      <c r="BO356" s="20">
        <f t="shared" si="182"/>
        <v>3.2232748203744152E-2</v>
      </c>
      <c r="BP356" s="20">
        <f t="shared" si="182"/>
        <v>2.2865629738088256E-2</v>
      </c>
      <c r="BQ356" s="20">
        <f t="shared" si="182"/>
        <v>3.3867087231142807E-3</v>
      </c>
      <c r="BR356" s="20">
        <f t="shared" si="170"/>
        <v>0</v>
      </c>
      <c r="BS356" s="20">
        <f t="shared" si="170"/>
        <v>1.4262705449045445E-2</v>
      </c>
      <c r="BT356" s="6"/>
      <c r="BU356" s="6"/>
      <c r="BV356" s="6"/>
      <c r="BW356" s="6">
        <f t="shared" si="183"/>
        <v>0.73413887224552288</v>
      </c>
      <c r="BX356" s="6">
        <f t="shared" si="184"/>
        <v>3.3679729560535866E-2</v>
      </c>
      <c r="BY356" s="6">
        <f t="shared" si="185"/>
        <v>0.12553819597689314</v>
      </c>
      <c r="BZ356" s="6">
        <f t="shared" si="186"/>
        <v>0.12958632592840044</v>
      </c>
      <c r="CA356" s="6">
        <f t="shared" si="187"/>
        <v>2.6784178726595564E-3</v>
      </c>
      <c r="CB356" s="6">
        <f t="shared" si="188"/>
        <v>0.22677649861055973</v>
      </c>
      <c r="CC356" s="6">
        <f t="shared" si="189"/>
        <v>0.25571981382741582</v>
      </c>
      <c r="CD356" s="6">
        <f t="shared" si="190"/>
        <v>5.1630390938866393E-2</v>
      </c>
      <c r="CE356" s="6">
        <f t="shared" si="191"/>
        <v>3.6626147884707264E-2</v>
      </c>
      <c r="CF356" s="6">
        <f t="shared" si="192"/>
        <v>5.4248273918557138E-3</v>
      </c>
      <c r="CG356" s="6">
        <f t="shared" si="193"/>
        <v>0</v>
      </c>
      <c r="CH356" s="6">
        <f t="shared" si="194"/>
        <v>2.3176550783912748E-2</v>
      </c>
      <c r="CI356" s="6">
        <f t="shared" si="176"/>
        <v>1.6017992202374172</v>
      </c>
      <c r="CJ356">
        <f t="shared" si="177"/>
        <v>1.62497577102133</v>
      </c>
      <c r="CK356" s="6"/>
    </row>
    <row r="357" spans="1:89" x14ac:dyDescent="0.45">
      <c r="A357" s="7" t="s">
        <v>592</v>
      </c>
      <c r="B357" s="7" t="s">
        <v>451</v>
      </c>
      <c r="C357" s="7">
        <v>15000</v>
      </c>
      <c r="D357" s="7">
        <v>1673.15</v>
      </c>
      <c r="E357" s="7" t="s">
        <v>451</v>
      </c>
      <c r="F357" s="7">
        <f t="shared" si="195"/>
        <v>1500</v>
      </c>
      <c r="G357" s="7">
        <f t="shared" si="196"/>
        <v>1400</v>
      </c>
      <c r="H357" s="15">
        <v>44.11</v>
      </c>
      <c r="I357" s="15">
        <v>2.69</v>
      </c>
      <c r="J357" s="15">
        <v>12.8</v>
      </c>
      <c r="K357" s="15">
        <v>9.31</v>
      </c>
      <c r="L357" s="15">
        <v>0.19</v>
      </c>
      <c r="M357" s="15">
        <v>9.14</v>
      </c>
      <c r="N357" s="15">
        <v>14.34</v>
      </c>
      <c r="O357" s="15">
        <v>3.2</v>
      </c>
      <c r="P357" s="15">
        <v>3.45</v>
      </c>
      <c r="Q357" s="15">
        <v>0.77</v>
      </c>
      <c r="R357" s="15">
        <f t="shared" si="201"/>
        <v>100</v>
      </c>
      <c r="S357" s="15"/>
      <c r="T357" s="12">
        <f t="shared" si="178"/>
        <v>0</v>
      </c>
      <c r="U357" s="12">
        <f t="shared" si="178"/>
        <v>2.98</v>
      </c>
      <c r="V357" t="s">
        <v>452</v>
      </c>
      <c r="Y357" s="16">
        <f t="shared" si="179"/>
        <v>102.21000000000001</v>
      </c>
      <c r="Z357" s="16"/>
      <c r="AA357" s="7"/>
      <c r="AB357" s="7" t="s">
        <v>467</v>
      </c>
      <c r="AC357" s="7" t="s">
        <v>173</v>
      </c>
      <c r="AD357" s="7" t="s">
        <v>470</v>
      </c>
      <c r="AE357" s="7"/>
      <c r="AF357" s="17"/>
      <c r="AG357" s="18"/>
      <c r="AH357" s="7">
        <v>15000</v>
      </c>
      <c r="AI357" s="7">
        <v>1673.15</v>
      </c>
      <c r="AJ357" s="7"/>
      <c r="AK357" s="18"/>
      <c r="AL357" s="17"/>
      <c r="AM357" s="18"/>
      <c r="AN357" s="7"/>
      <c r="AO357" s="7"/>
      <c r="AP357" s="7"/>
      <c r="AQ357" s="6"/>
      <c r="AR357" s="7"/>
      <c r="AS357" s="7">
        <v>29800</v>
      </c>
      <c r="AT357" s="7"/>
      <c r="AU357" s="7"/>
      <c r="AV357" s="12">
        <f t="shared" si="197"/>
        <v>2.98</v>
      </c>
      <c r="AW357" s="19">
        <f t="shared" si="180"/>
        <v>1.0887815951953241</v>
      </c>
      <c r="AX357" s="15">
        <f t="shared" si="181"/>
        <v>1.8912184048046758</v>
      </c>
      <c r="AY357" s="15">
        <f t="shared" si="198"/>
        <v>3.5767070546719428</v>
      </c>
      <c r="AZ357" s="7"/>
      <c r="BA357" s="7"/>
      <c r="BB357" s="7"/>
      <c r="BC357" s="7"/>
      <c r="BD357" s="7"/>
      <c r="BE357" s="15"/>
      <c r="BF357" s="16"/>
      <c r="BG357" s="16"/>
      <c r="BH357" s="20">
        <f t="shared" si="199"/>
        <v>0.45832140693432821</v>
      </c>
      <c r="BI357" s="20">
        <f t="shared" si="199"/>
        <v>2.1026186762373306E-2</v>
      </c>
      <c r="BJ357" s="20">
        <f t="shared" si="199"/>
        <v>7.8373240785000506E-2</v>
      </c>
      <c r="BK357" s="20">
        <f t="shared" si="199"/>
        <v>8.0900480092126206E-2</v>
      </c>
      <c r="BL357" s="20">
        <f t="shared" si="199"/>
        <v>1.6721308381349841E-3</v>
      </c>
      <c r="BM357" s="20">
        <f t="shared" si="182"/>
        <v>0.14157610750799787</v>
      </c>
      <c r="BN357" s="20">
        <f t="shared" si="182"/>
        <v>0.15964536041509203</v>
      </c>
      <c r="BO357" s="20">
        <f t="shared" si="182"/>
        <v>3.2232748203744152E-2</v>
      </c>
      <c r="BP357" s="20">
        <f t="shared" si="182"/>
        <v>2.2865629738088256E-2</v>
      </c>
      <c r="BQ357" s="20">
        <f t="shared" si="182"/>
        <v>3.3867087231142807E-3</v>
      </c>
      <c r="BR357" s="20">
        <f t="shared" si="170"/>
        <v>0</v>
      </c>
      <c r="BS357" s="20">
        <f t="shared" si="170"/>
        <v>4.055791153746692E-2</v>
      </c>
      <c r="BT357" s="6"/>
      <c r="BU357" s="6"/>
      <c r="BV357" s="6"/>
      <c r="BW357" s="6">
        <f t="shared" si="183"/>
        <v>0.73413887224552288</v>
      </c>
      <c r="BX357" s="6">
        <f t="shared" si="184"/>
        <v>3.3679729560535866E-2</v>
      </c>
      <c r="BY357" s="6">
        <f t="shared" si="185"/>
        <v>0.12553819597689314</v>
      </c>
      <c r="BZ357" s="6">
        <f t="shared" si="186"/>
        <v>0.12958632592840044</v>
      </c>
      <c r="CA357" s="6">
        <f t="shared" si="187"/>
        <v>2.6784178726595564E-3</v>
      </c>
      <c r="CB357" s="6">
        <f t="shared" si="188"/>
        <v>0.22677649861055973</v>
      </c>
      <c r="CC357" s="6">
        <f t="shared" si="189"/>
        <v>0.25571981382741582</v>
      </c>
      <c r="CD357" s="6">
        <f t="shared" si="190"/>
        <v>5.1630390938866393E-2</v>
      </c>
      <c r="CE357" s="6">
        <f t="shared" si="191"/>
        <v>3.6626147884707264E-2</v>
      </c>
      <c r="CF357" s="6">
        <f t="shared" si="192"/>
        <v>5.4248273918557138E-3</v>
      </c>
      <c r="CG357" s="6">
        <f t="shared" si="193"/>
        <v>0</v>
      </c>
      <c r="CH357" s="6">
        <f t="shared" si="194"/>
        <v>6.7711883662803909E-2</v>
      </c>
      <c r="CI357" s="6">
        <f t="shared" si="176"/>
        <v>1.6017992202374172</v>
      </c>
      <c r="CJ357">
        <f t="shared" si="177"/>
        <v>1.6695111039002211</v>
      </c>
      <c r="CK357" s="6"/>
    </row>
    <row r="358" spans="1:89" x14ac:dyDescent="0.45">
      <c r="A358" s="7" t="s">
        <v>592</v>
      </c>
      <c r="B358" s="7" t="s">
        <v>451</v>
      </c>
      <c r="C358" s="7">
        <v>15000</v>
      </c>
      <c r="D358" s="7">
        <v>1773.15</v>
      </c>
      <c r="E358" s="7" t="s">
        <v>451</v>
      </c>
      <c r="F358" s="7">
        <f t="shared" si="195"/>
        <v>1500</v>
      </c>
      <c r="G358" s="7">
        <f t="shared" si="196"/>
        <v>1500</v>
      </c>
      <c r="H358" s="15">
        <v>44.11</v>
      </c>
      <c r="I358" s="15">
        <v>2.69</v>
      </c>
      <c r="J358" s="15">
        <v>12.8</v>
      </c>
      <c r="K358" s="15">
        <v>9.31</v>
      </c>
      <c r="L358" s="15">
        <v>0.19</v>
      </c>
      <c r="M358" s="15">
        <v>9.14</v>
      </c>
      <c r="N358" s="15">
        <v>14.34</v>
      </c>
      <c r="O358" s="15">
        <v>3.2</v>
      </c>
      <c r="P358" s="15">
        <v>3.45</v>
      </c>
      <c r="Q358" s="15">
        <v>0.77</v>
      </c>
      <c r="R358" s="15">
        <f t="shared" si="201"/>
        <v>100</v>
      </c>
      <c r="S358" s="15"/>
      <c r="T358" s="12">
        <f t="shared" si="178"/>
        <v>0</v>
      </c>
      <c r="U358" s="12">
        <f t="shared" si="178"/>
        <v>2.59</v>
      </c>
      <c r="V358" t="s">
        <v>452</v>
      </c>
      <c r="Y358" s="16">
        <f t="shared" si="179"/>
        <v>101.82000000000001</v>
      </c>
      <c r="Z358" s="16"/>
      <c r="AA358" s="7"/>
      <c r="AB358" s="7" t="s">
        <v>453</v>
      </c>
      <c r="AC358" s="7" t="s">
        <v>173</v>
      </c>
      <c r="AD358" s="7" t="s">
        <v>471</v>
      </c>
      <c r="AE358" s="7"/>
      <c r="AF358" s="17"/>
      <c r="AG358" s="18"/>
      <c r="AH358" s="7">
        <v>15000</v>
      </c>
      <c r="AI358" s="7">
        <v>1773.15</v>
      </c>
      <c r="AJ358" s="7"/>
      <c r="AK358" s="18"/>
      <c r="AL358" s="17"/>
      <c r="AM358" s="18"/>
      <c r="AN358" s="7"/>
      <c r="AO358" s="7"/>
      <c r="AP358" s="7"/>
      <c r="AQ358" s="6"/>
      <c r="AR358" s="7"/>
      <c r="AS358" s="7">
        <v>25900</v>
      </c>
      <c r="AT358" s="7"/>
      <c r="AU358" s="7"/>
      <c r="AV358" s="12">
        <f t="shared" si="197"/>
        <v>2.59</v>
      </c>
      <c r="AW358" s="19">
        <f t="shared" si="180"/>
        <v>1.0909485027644021</v>
      </c>
      <c r="AX358" s="15">
        <f t="shared" si="181"/>
        <v>1.4990514972355977</v>
      </c>
      <c r="AY358" s="15">
        <f t="shared" si="198"/>
        <v>2.2471553913642874</v>
      </c>
      <c r="AZ358" s="7"/>
      <c r="BA358" s="7"/>
      <c r="BB358" s="7"/>
      <c r="BC358" s="7"/>
      <c r="BD358" s="7"/>
      <c r="BE358" s="15"/>
      <c r="BF358" s="16"/>
      <c r="BG358" s="16"/>
      <c r="BH358" s="20">
        <f t="shared" si="199"/>
        <v>0.45832140693432821</v>
      </c>
      <c r="BI358" s="20">
        <f t="shared" si="199"/>
        <v>2.1026186762373306E-2</v>
      </c>
      <c r="BJ358" s="20">
        <f t="shared" si="199"/>
        <v>7.8373240785000506E-2</v>
      </c>
      <c r="BK358" s="20">
        <f t="shared" si="199"/>
        <v>8.0900480092126206E-2</v>
      </c>
      <c r="BL358" s="20">
        <f t="shared" si="199"/>
        <v>1.6721308381349841E-3</v>
      </c>
      <c r="BM358" s="20">
        <f t="shared" si="182"/>
        <v>0.14157610750799787</v>
      </c>
      <c r="BN358" s="20">
        <f t="shared" si="182"/>
        <v>0.15964536041509203</v>
      </c>
      <c r="BO358" s="20">
        <f t="shared" si="182"/>
        <v>3.2232748203744152E-2</v>
      </c>
      <c r="BP358" s="20">
        <f t="shared" si="182"/>
        <v>2.2865629738088256E-2</v>
      </c>
      <c r="BQ358" s="20">
        <f t="shared" si="182"/>
        <v>3.3867087231142807E-3</v>
      </c>
      <c r="BR358" s="20">
        <f t="shared" ref="BR358:BS421" si="202">CG358/$CJ358</f>
        <v>0</v>
      </c>
      <c r="BS358" s="20">
        <f t="shared" si="202"/>
        <v>3.543809934509197E-2</v>
      </c>
      <c r="BT358" s="6"/>
      <c r="BU358" s="6"/>
      <c r="BV358" s="6"/>
      <c r="BW358" s="6">
        <f t="shared" si="183"/>
        <v>0.73413887224552288</v>
      </c>
      <c r="BX358" s="6">
        <f t="shared" si="184"/>
        <v>3.3679729560535866E-2</v>
      </c>
      <c r="BY358" s="6">
        <f t="shared" si="185"/>
        <v>0.12553819597689314</v>
      </c>
      <c r="BZ358" s="6">
        <f t="shared" si="186"/>
        <v>0.12958632592840044</v>
      </c>
      <c r="CA358" s="6">
        <f t="shared" si="187"/>
        <v>2.6784178726595564E-3</v>
      </c>
      <c r="CB358" s="6">
        <f t="shared" si="188"/>
        <v>0.22677649861055973</v>
      </c>
      <c r="CC358" s="6">
        <f t="shared" si="189"/>
        <v>0.25571981382741582</v>
      </c>
      <c r="CD358" s="6">
        <f t="shared" si="190"/>
        <v>5.1630390938866393E-2</v>
      </c>
      <c r="CE358" s="6">
        <f t="shared" si="191"/>
        <v>3.6626147884707264E-2</v>
      </c>
      <c r="CF358" s="6">
        <f t="shared" si="192"/>
        <v>5.4248273918557138E-3</v>
      </c>
      <c r="CG358" s="6">
        <f t="shared" si="193"/>
        <v>0</v>
      </c>
      <c r="CH358" s="6">
        <f t="shared" si="194"/>
        <v>5.8850261304249037E-2</v>
      </c>
      <c r="CI358" s="6">
        <f t="shared" si="176"/>
        <v>1.6017992202374172</v>
      </c>
      <c r="CJ358">
        <f t="shared" si="177"/>
        <v>1.6606494815416661</v>
      </c>
      <c r="CK358" s="6"/>
    </row>
    <row r="359" spans="1:89" x14ac:dyDescent="0.45">
      <c r="A359" s="7" t="s">
        <v>592</v>
      </c>
      <c r="B359" s="7" t="s">
        <v>451</v>
      </c>
      <c r="C359" s="7">
        <v>20000</v>
      </c>
      <c r="D359" s="7">
        <v>1723.15</v>
      </c>
      <c r="E359" s="7" t="s">
        <v>451</v>
      </c>
      <c r="F359" s="7">
        <f t="shared" si="195"/>
        <v>2000</v>
      </c>
      <c r="G359" s="7">
        <f t="shared" si="196"/>
        <v>1450</v>
      </c>
      <c r="H359" s="15">
        <v>44.11</v>
      </c>
      <c r="I359" s="15">
        <v>2.69</v>
      </c>
      <c r="J359" s="15">
        <v>12.8</v>
      </c>
      <c r="K359" s="15">
        <v>9.31</v>
      </c>
      <c r="L359" s="15">
        <v>0.19</v>
      </c>
      <c r="M359" s="15">
        <v>9.14</v>
      </c>
      <c r="N359" s="15">
        <v>14.34</v>
      </c>
      <c r="O359" s="15">
        <v>3.2</v>
      </c>
      <c r="P359" s="15">
        <v>3.45</v>
      </c>
      <c r="Q359" s="15">
        <v>0.77</v>
      </c>
      <c r="R359" s="15">
        <f t="shared" si="201"/>
        <v>100</v>
      </c>
      <c r="S359" s="15"/>
      <c r="T359" s="12">
        <f t="shared" si="178"/>
        <v>0</v>
      </c>
      <c r="U359" s="12">
        <f t="shared" si="178"/>
        <v>4.1500000000000004</v>
      </c>
      <c r="V359" t="s">
        <v>452</v>
      </c>
      <c r="Y359" s="16">
        <f t="shared" si="179"/>
        <v>103.38000000000001</v>
      </c>
      <c r="Z359" s="16"/>
      <c r="AA359" s="7"/>
      <c r="AB359" s="7" t="s">
        <v>453</v>
      </c>
      <c r="AC359" s="7" t="s">
        <v>173</v>
      </c>
      <c r="AD359" s="7" t="s">
        <v>472</v>
      </c>
      <c r="AE359" s="7"/>
      <c r="AF359" s="17"/>
      <c r="AG359" s="18"/>
      <c r="AH359" s="7">
        <v>20000</v>
      </c>
      <c r="AI359" s="7">
        <v>1723.15</v>
      </c>
      <c r="AJ359" s="7"/>
      <c r="AK359" s="18"/>
      <c r="AL359" s="17"/>
      <c r="AM359" s="18"/>
      <c r="AN359" s="7"/>
      <c r="AO359" s="7"/>
      <c r="AP359" s="7"/>
      <c r="AQ359" s="6"/>
      <c r="AR359" s="7"/>
      <c r="AS359" s="7">
        <v>41500</v>
      </c>
      <c r="AT359" s="7"/>
      <c r="AU359" s="7"/>
      <c r="AV359" s="12">
        <f t="shared" si="197"/>
        <v>4.1500000000000004</v>
      </c>
      <c r="AW359" s="19">
        <f t="shared" si="180"/>
        <v>1.3684819305466609</v>
      </c>
      <c r="AX359" s="15">
        <f t="shared" si="181"/>
        <v>2.7815180694533392</v>
      </c>
      <c r="AY359" s="15">
        <f t="shared" si="198"/>
        <v>7.7368427706954312</v>
      </c>
      <c r="AZ359" s="7"/>
      <c r="BA359" s="7"/>
      <c r="BB359" s="7"/>
      <c r="BC359" s="7"/>
      <c r="BD359" s="7"/>
      <c r="BE359" s="15"/>
      <c r="BF359" s="16"/>
      <c r="BG359" s="16"/>
      <c r="BH359" s="20">
        <f t="shared" si="199"/>
        <v>0.45832140693432821</v>
      </c>
      <c r="BI359" s="20">
        <f t="shared" si="199"/>
        <v>2.1026186762373306E-2</v>
      </c>
      <c r="BJ359" s="20">
        <f t="shared" si="199"/>
        <v>7.8373240785000506E-2</v>
      </c>
      <c r="BK359" s="20">
        <f t="shared" si="199"/>
        <v>8.0900480092126206E-2</v>
      </c>
      <c r="BL359" s="20">
        <f t="shared" si="199"/>
        <v>1.6721308381349841E-3</v>
      </c>
      <c r="BM359" s="20">
        <f t="shared" si="182"/>
        <v>0.14157610750799787</v>
      </c>
      <c r="BN359" s="20">
        <f t="shared" si="182"/>
        <v>0.15964536041509203</v>
      </c>
      <c r="BO359" s="20">
        <f t="shared" si="182"/>
        <v>3.2232748203744152E-2</v>
      </c>
      <c r="BP359" s="20">
        <f t="shared" si="182"/>
        <v>2.2865629738088256E-2</v>
      </c>
      <c r="BQ359" s="20">
        <f t="shared" si="182"/>
        <v>3.3867087231142807E-3</v>
      </c>
      <c r="BR359" s="20">
        <f t="shared" si="202"/>
        <v>0</v>
      </c>
      <c r="BS359" s="20">
        <f t="shared" si="202"/>
        <v>5.5596353244216995E-2</v>
      </c>
      <c r="BT359" s="6"/>
      <c r="BU359" s="6"/>
      <c r="BV359" s="6"/>
      <c r="BW359" s="6">
        <f t="shared" si="183"/>
        <v>0.73413887224552288</v>
      </c>
      <c r="BX359" s="6">
        <f t="shared" si="184"/>
        <v>3.3679729560535866E-2</v>
      </c>
      <c r="BY359" s="6">
        <f t="shared" si="185"/>
        <v>0.12553819597689314</v>
      </c>
      <c r="BZ359" s="6">
        <f t="shared" si="186"/>
        <v>0.12958632592840044</v>
      </c>
      <c r="CA359" s="6">
        <f t="shared" si="187"/>
        <v>2.6784178726595564E-3</v>
      </c>
      <c r="CB359" s="6">
        <f t="shared" si="188"/>
        <v>0.22677649861055973</v>
      </c>
      <c r="CC359" s="6">
        <f t="shared" si="189"/>
        <v>0.25571981382741582</v>
      </c>
      <c r="CD359" s="6">
        <f t="shared" si="190"/>
        <v>5.1630390938866393E-2</v>
      </c>
      <c r="CE359" s="6">
        <f t="shared" si="191"/>
        <v>3.6626147884707264E-2</v>
      </c>
      <c r="CF359" s="6">
        <f t="shared" si="192"/>
        <v>5.4248273918557138E-3</v>
      </c>
      <c r="CG359" s="6">
        <f t="shared" si="193"/>
        <v>0</v>
      </c>
      <c r="CH359" s="6">
        <f t="shared" si="194"/>
        <v>9.4296750738468549E-2</v>
      </c>
      <c r="CI359" s="6">
        <f t="shared" si="176"/>
        <v>1.6017992202374172</v>
      </c>
      <c r="CJ359">
        <f t="shared" si="177"/>
        <v>1.6960959709758856</v>
      </c>
      <c r="CK359" s="6"/>
    </row>
    <row r="360" spans="1:89" x14ac:dyDescent="0.45">
      <c r="A360" s="7" t="s">
        <v>592</v>
      </c>
      <c r="B360" s="7" t="s">
        <v>451</v>
      </c>
      <c r="C360" s="7">
        <v>20000</v>
      </c>
      <c r="D360" s="7">
        <v>1823.15</v>
      </c>
      <c r="E360" s="7" t="s">
        <v>451</v>
      </c>
      <c r="F360" s="7">
        <f t="shared" si="195"/>
        <v>2000</v>
      </c>
      <c r="G360" s="7">
        <f t="shared" si="196"/>
        <v>1550</v>
      </c>
      <c r="H360" s="15">
        <v>44.11</v>
      </c>
      <c r="I360" s="15">
        <v>2.69</v>
      </c>
      <c r="J360" s="15">
        <v>12.8</v>
      </c>
      <c r="K360" s="15">
        <v>9.31</v>
      </c>
      <c r="L360" s="15">
        <v>0.19</v>
      </c>
      <c r="M360" s="15">
        <v>9.14</v>
      </c>
      <c r="N360" s="15">
        <v>14.34</v>
      </c>
      <c r="O360" s="15">
        <v>3.2</v>
      </c>
      <c r="P360" s="15">
        <v>3.45</v>
      </c>
      <c r="Q360" s="15">
        <v>0.77</v>
      </c>
      <c r="R360" s="15">
        <f t="shared" si="201"/>
        <v>100</v>
      </c>
      <c r="S360" s="15"/>
      <c r="T360" s="12">
        <f t="shared" si="178"/>
        <v>0</v>
      </c>
      <c r="U360" s="12">
        <f t="shared" si="178"/>
        <v>3.82</v>
      </c>
      <c r="V360" t="s">
        <v>452</v>
      </c>
      <c r="Y360" s="16">
        <f t="shared" si="179"/>
        <v>103.05</v>
      </c>
      <c r="Z360" s="16"/>
      <c r="AA360" s="7"/>
      <c r="AB360" s="7" t="s">
        <v>467</v>
      </c>
      <c r="AC360" s="7" t="s">
        <v>173</v>
      </c>
      <c r="AD360" s="7" t="s">
        <v>473</v>
      </c>
      <c r="AE360" s="7"/>
      <c r="AF360" s="17"/>
      <c r="AG360" s="18"/>
      <c r="AH360" s="7">
        <v>20000</v>
      </c>
      <c r="AI360" s="7">
        <v>1823.15</v>
      </c>
      <c r="AJ360" s="7"/>
      <c r="AK360" s="18"/>
      <c r="AL360" s="17"/>
      <c r="AM360" s="18"/>
      <c r="AN360" s="7"/>
      <c r="AO360" s="7"/>
      <c r="AP360" s="7"/>
      <c r="AQ360" s="6"/>
      <c r="AR360" s="7"/>
      <c r="AS360" s="7">
        <v>38200</v>
      </c>
      <c r="AT360" s="7"/>
      <c r="AU360" s="7"/>
      <c r="AV360" s="12">
        <f t="shared" si="197"/>
        <v>3.82</v>
      </c>
      <c r="AW360" s="19">
        <f t="shared" si="180"/>
        <v>1.3712103679290479</v>
      </c>
      <c r="AX360" s="15">
        <f t="shared" si="181"/>
        <v>2.4487896320709517</v>
      </c>
      <c r="AY360" s="15">
        <f t="shared" si="198"/>
        <v>5.9965706621381871</v>
      </c>
      <c r="AZ360" s="7"/>
      <c r="BA360" s="7"/>
      <c r="BB360" s="7"/>
      <c r="BC360" s="7"/>
      <c r="BD360" s="7"/>
      <c r="BE360" s="15"/>
      <c r="BF360" s="16"/>
      <c r="BG360" s="16"/>
      <c r="BH360" s="20">
        <f t="shared" si="199"/>
        <v>0.45832140693432821</v>
      </c>
      <c r="BI360" s="20">
        <f t="shared" si="199"/>
        <v>2.1026186762373306E-2</v>
      </c>
      <c r="BJ360" s="20">
        <f t="shared" si="199"/>
        <v>7.8373240785000506E-2</v>
      </c>
      <c r="BK360" s="20">
        <f t="shared" si="199"/>
        <v>8.0900480092126206E-2</v>
      </c>
      <c r="BL360" s="20">
        <f t="shared" si="199"/>
        <v>1.6721308381349841E-3</v>
      </c>
      <c r="BM360" s="20">
        <f t="shared" si="182"/>
        <v>0.14157610750799787</v>
      </c>
      <c r="BN360" s="20">
        <f t="shared" si="182"/>
        <v>0.15964536041509203</v>
      </c>
      <c r="BO360" s="20">
        <f t="shared" si="182"/>
        <v>3.2232748203744152E-2</v>
      </c>
      <c r="BP360" s="20">
        <f t="shared" si="182"/>
        <v>2.2865629738088256E-2</v>
      </c>
      <c r="BQ360" s="20">
        <f t="shared" si="182"/>
        <v>3.3867087231142807E-3</v>
      </c>
      <c r="BR360" s="20">
        <f t="shared" si="202"/>
        <v>0</v>
      </c>
      <c r="BS360" s="20">
        <f t="shared" si="202"/>
        <v>5.1402685302006486E-2</v>
      </c>
      <c r="BT360" s="6"/>
      <c r="BU360" s="6"/>
      <c r="BV360" s="6"/>
      <c r="BW360" s="6">
        <f t="shared" si="183"/>
        <v>0.73413887224552288</v>
      </c>
      <c r="BX360" s="6">
        <f t="shared" si="184"/>
        <v>3.3679729560535866E-2</v>
      </c>
      <c r="BY360" s="6">
        <f t="shared" si="185"/>
        <v>0.12553819597689314</v>
      </c>
      <c r="BZ360" s="6">
        <f t="shared" si="186"/>
        <v>0.12958632592840044</v>
      </c>
      <c r="CA360" s="6">
        <f t="shared" si="187"/>
        <v>2.6784178726595564E-3</v>
      </c>
      <c r="CB360" s="6">
        <f t="shared" si="188"/>
        <v>0.22677649861055973</v>
      </c>
      <c r="CC360" s="6">
        <f t="shared" si="189"/>
        <v>0.25571981382741582</v>
      </c>
      <c r="CD360" s="6">
        <f t="shared" si="190"/>
        <v>5.1630390938866393E-2</v>
      </c>
      <c r="CE360" s="6">
        <f t="shared" si="191"/>
        <v>3.6626147884707264E-2</v>
      </c>
      <c r="CF360" s="6">
        <f t="shared" si="192"/>
        <v>5.4248273918557138E-3</v>
      </c>
      <c r="CG360" s="6">
        <f t="shared" si="193"/>
        <v>0</v>
      </c>
      <c r="CH360" s="6">
        <f t="shared" si="194"/>
        <v>8.6798454896614405E-2</v>
      </c>
      <c r="CI360" s="6">
        <f t="shared" si="176"/>
        <v>1.6017992202374172</v>
      </c>
      <c r="CJ360">
        <f t="shared" si="177"/>
        <v>1.6885976751340315</v>
      </c>
      <c r="CK360" s="6"/>
    </row>
    <row r="361" spans="1:89" x14ac:dyDescent="0.45">
      <c r="A361" s="7" t="s">
        <v>592</v>
      </c>
      <c r="B361" s="7" t="s">
        <v>451</v>
      </c>
      <c r="C361" s="7">
        <v>20000</v>
      </c>
      <c r="D361" s="7">
        <v>1773.15</v>
      </c>
      <c r="E361" s="7" t="s">
        <v>451</v>
      </c>
      <c r="F361" s="7">
        <f t="shared" si="195"/>
        <v>2000</v>
      </c>
      <c r="G361" s="7">
        <f t="shared" si="196"/>
        <v>1500</v>
      </c>
      <c r="H361" s="15">
        <v>44.11</v>
      </c>
      <c r="I361" s="15">
        <v>2.69</v>
      </c>
      <c r="J361" s="15">
        <v>12.8</v>
      </c>
      <c r="K361" s="15">
        <v>9.31</v>
      </c>
      <c r="L361" s="15">
        <v>0.19</v>
      </c>
      <c r="M361" s="15">
        <v>9.14</v>
      </c>
      <c r="N361" s="15">
        <v>14.34</v>
      </c>
      <c r="O361" s="15">
        <v>3.2</v>
      </c>
      <c r="P361" s="15">
        <v>3.45</v>
      </c>
      <c r="Q361" s="15">
        <v>0.77</v>
      </c>
      <c r="R361" s="15">
        <f t="shared" si="201"/>
        <v>100</v>
      </c>
      <c r="S361" s="15"/>
      <c r="T361" s="12">
        <f t="shared" si="178"/>
        <v>0</v>
      </c>
      <c r="U361" s="12">
        <f t="shared" si="178"/>
        <v>1.1299999999999999</v>
      </c>
      <c r="V361" t="s">
        <v>452</v>
      </c>
      <c r="Y361" s="16">
        <f t="shared" si="179"/>
        <v>100.36</v>
      </c>
      <c r="Z361" s="16"/>
      <c r="AA361" s="7"/>
      <c r="AB361" s="7" t="s">
        <v>467</v>
      </c>
      <c r="AC361" s="7" t="s">
        <v>173</v>
      </c>
      <c r="AD361" s="7" t="s">
        <v>474</v>
      </c>
      <c r="AE361" s="7"/>
      <c r="AF361" s="17"/>
      <c r="AG361" s="18"/>
      <c r="AH361" s="7">
        <v>20000</v>
      </c>
      <c r="AI361" s="7">
        <v>1773.15</v>
      </c>
      <c r="AJ361" s="7"/>
      <c r="AK361" s="18"/>
      <c r="AL361" s="17"/>
      <c r="AM361" s="18"/>
      <c r="AN361" s="7"/>
      <c r="AO361" s="7"/>
      <c r="AP361" s="7"/>
      <c r="AQ361" s="6"/>
      <c r="AR361" s="7"/>
      <c r="AS361" s="7">
        <v>11300</v>
      </c>
      <c r="AT361" s="7"/>
      <c r="AU361" s="7"/>
      <c r="AV361" s="12">
        <f t="shared" si="197"/>
        <v>1.1299999999999999</v>
      </c>
      <c r="AW361" s="19">
        <f t="shared" si="180"/>
        <v>1.3698846180276125</v>
      </c>
      <c r="AX361" s="15">
        <f t="shared" si="181"/>
        <v>0.23988461802761263</v>
      </c>
      <c r="AY361" s="15">
        <f t="shared" si="198"/>
        <v>5.7544629966253612E-2</v>
      </c>
      <c r="AZ361" s="7"/>
      <c r="BA361" s="7"/>
      <c r="BB361" s="7"/>
      <c r="BC361" s="7"/>
      <c r="BD361" s="7"/>
      <c r="BE361" s="15"/>
      <c r="BF361" s="16"/>
      <c r="BG361" s="16"/>
      <c r="BH361" s="20">
        <f t="shared" si="199"/>
        <v>0.45832140693432821</v>
      </c>
      <c r="BI361" s="20">
        <f t="shared" si="199"/>
        <v>2.1026186762373306E-2</v>
      </c>
      <c r="BJ361" s="20">
        <f t="shared" si="199"/>
        <v>7.8373240785000506E-2</v>
      </c>
      <c r="BK361" s="20">
        <f t="shared" si="199"/>
        <v>8.0900480092126206E-2</v>
      </c>
      <c r="BL361" s="20">
        <f t="shared" si="199"/>
        <v>1.6721308381349841E-3</v>
      </c>
      <c r="BM361" s="20">
        <f t="shared" si="182"/>
        <v>0.14157610750799787</v>
      </c>
      <c r="BN361" s="20">
        <f t="shared" si="182"/>
        <v>0.15964536041509203</v>
      </c>
      <c r="BO361" s="20">
        <f t="shared" si="182"/>
        <v>3.2232748203744152E-2</v>
      </c>
      <c r="BP361" s="20">
        <f t="shared" si="182"/>
        <v>2.2865629738088256E-2</v>
      </c>
      <c r="BQ361" s="20">
        <f t="shared" si="182"/>
        <v>3.3867087231142807E-3</v>
      </c>
      <c r="BR361" s="20">
        <f t="shared" si="202"/>
        <v>0</v>
      </c>
      <c r="BS361" s="20">
        <f t="shared" si="202"/>
        <v>1.5776573851548022E-2</v>
      </c>
      <c r="BT361" s="6"/>
      <c r="BU361" s="6"/>
      <c r="BV361" s="6"/>
      <c r="BW361" s="6">
        <f t="shared" si="183"/>
        <v>0.73413887224552288</v>
      </c>
      <c r="BX361" s="6">
        <f t="shared" si="184"/>
        <v>3.3679729560535866E-2</v>
      </c>
      <c r="BY361" s="6">
        <f t="shared" si="185"/>
        <v>0.12553819597689314</v>
      </c>
      <c r="BZ361" s="6">
        <f t="shared" si="186"/>
        <v>0.12958632592840044</v>
      </c>
      <c r="CA361" s="6">
        <f t="shared" si="187"/>
        <v>2.6784178726595564E-3</v>
      </c>
      <c r="CB361" s="6">
        <f t="shared" si="188"/>
        <v>0.22677649861055973</v>
      </c>
      <c r="CC361" s="6">
        <f t="shared" si="189"/>
        <v>0.25571981382741582</v>
      </c>
      <c r="CD361" s="6">
        <f t="shared" si="190"/>
        <v>5.1630390938866393E-2</v>
      </c>
      <c r="CE361" s="6">
        <f t="shared" si="191"/>
        <v>3.6626147884707264E-2</v>
      </c>
      <c r="CF361" s="6">
        <f t="shared" si="192"/>
        <v>5.4248273918557138E-3</v>
      </c>
      <c r="CG361" s="6">
        <f t="shared" si="193"/>
        <v>0</v>
      </c>
      <c r="CH361" s="6">
        <f t="shared" si="194"/>
        <v>2.5675982731197453E-2</v>
      </c>
      <c r="CI361" s="6">
        <f t="shared" si="176"/>
        <v>1.6017992202374172</v>
      </c>
      <c r="CJ361">
        <f t="shared" si="177"/>
        <v>1.6274752029686146</v>
      </c>
      <c r="CK361" s="6"/>
    </row>
    <row r="362" spans="1:89" x14ac:dyDescent="0.45">
      <c r="A362" s="7" t="s">
        <v>593</v>
      </c>
      <c r="B362" s="7" t="s">
        <v>475</v>
      </c>
      <c r="C362" s="7">
        <v>20000</v>
      </c>
      <c r="D362" s="7">
        <v>1673.15</v>
      </c>
      <c r="E362" s="7" t="s">
        <v>475</v>
      </c>
      <c r="F362" s="7">
        <f t="shared" si="195"/>
        <v>2000</v>
      </c>
      <c r="G362" s="7">
        <f t="shared" si="196"/>
        <v>1400</v>
      </c>
      <c r="H362" s="15">
        <v>40.28</v>
      </c>
      <c r="I362" s="15">
        <v>3.04</v>
      </c>
      <c r="J362" s="15">
        <v>11.44</v>
      </c>
      <c r="K362" s="15">
        <v>13.16</v>
      </c>
      <c r="L362" s="15">
        <v>0.2</v>
      </c>
      <c r="M362" s="15">
        <v>12.45</v>
      </c>
      <c r="N362" s="15">
        <v>12.96</v>
      </c>
      <c r="O362" s="15">
        <v>3.44</v>
      </c>
      <c r="P362" s="15">
        <v>1.1100000000000001</v>
      </c>
      <c r="Q362" s="15">
        <v>0.91</v>
      </c>
      <c r="R362" s="15">
        <f>SUM(H362:Q362)</f>
        <v>98.99</v>
      </c>
      <c r="S362" s="15"/>
      <c r="T362" s="12">
        <f t="shared" si="178"/>
        <v>0.3</v>
      </c>
      <c r="U362" s="12">
        <f t="shared" si="178"/>
        <v>4.55</v>
      </c>
      <c r="V362" t="s">
        <v>164</v>
      </c>
      <c r="Y362" s="16">
        <f t="shared" si="179"/>
        <v>102.92999999999999</v>
      </c>
      <c r="Z362" s="16"/>
      <c r="AA362" s="7" t="s">
        <v>476</v>
      </c>
      <c r="AB362" t="s">
        <v>166</v>
      </c>
      <c r="AC362" t="s">
        <v>173</v>
      </c>
      <c r="AD362" s="7"/>
      <c r="AE362" s="7"/>
      <c r="AF362" s="17"/>
      <c r="AG362" s="18"/>
      <c r="AH362" s="7">
        <v>20000</v>
      </c>
      <c r="AI362" s="7">
        <v>1673.15</v>
      </c>
      <c r="AJ362" s="7"/>
      <c r="AK362" s="18"/>
      <c r="AL362" s="17"/>
      <c r="AM362" s="18"/>
      <c r="AN362" s="7"/>
      <c r="AO362" s="7"/>
      <c r="AP362" s="7"/>
      <c r="AQ362" s="6"/>
      <c r="AR362" s="7">
        <v>3000</v>
      </c>
      <c r="AS362" s="7">
        <v>45500</v>
      </c>
      <c r="AT362" s="7"/>
      <c r="AU362" s="7"/>
      <c r="AV362" s="12">
        <f t="shared" si="197"/>
        <v>4.55</v>
      </c>
      <c r="AW362" s="19">
        <f t="shared" si="180"/>
        <v>1.3103161979149962</v>
      </c>
      <c r="AX362" s="15">
        <f t="shared" si="181"/>
        <v>3.2396838020850036</v>
      </c>
      <c r="AY362" s="15">
        <f t="shared" si="198"/>
        <v>10.495551137491946</v>
      </c>
      <c r="AZ362" s="7"/>
      <c r="BA362" s="7"/>
      <c r="BB362" s="7"/>
      <c r="BC362" s="7"/>
      <c r="BD362" s="7"/>
      <c r="BE362" s="15"/>
      <c r="BF362" s="16"/>
      <c r="BG362" s="16"/>
      <c r="BH362" s="20">
        <f t="shared" si="199"/>
        <v>0.41373162329230895</v>
      </c>
      <c r="BI362" s="20">
        <f t="shared" si="199"/>
        <v>2.3489728217688736E-2</v>
      </c>
      <c r="BJ362" s="20">
        <f t="shared" si="199"/>
        <v>6.9243662505321255E-2</v>
      </c>
      <c r="BK362" s="20">
        <f t="shared" si="199"/>
        <v>0.11304555173154722</v>
      </c>
      <c r="BL362" s="20">
        <f t="shared" si="199"/>
        <v>1.7399742522677146E-3</v>
      </c>
      <c r="BM362" s="20">
        <f t="shared" si="182"/>
        <v>0.19063792136748911</v>
      </c>
      <c r="BN362" s="20">
        <f t="shared" si="182"/>
        <v>0.14262915935371831</v>
      </c>
      <c r="BO362" s="20">
        <f t="shared" si="182"/>
        <v>3.4253264683077031E-2</v>
      </c>
      <c r="BP362" s="20">
        <f t="shared" si="182"/>
        <v>7.2724914788643508E-3</v>
      </c>
      <c r="BQ362" s="20">
        <f t="shared" si="182"/>
        <v>3.9566231177174281E-3</v>
      </c>
      <c r="BR362" s="20">
        <f t="shared" si="202"/>
        <v>9.5657402423345445E-3</v>
      </c>
      <c r="BS362" s="20">
        <f t="shared" si="202"/>
        <v>5.940351497457029E-2</v>
      </c>
      <c r="BT362" s="6"/>
      <c r="BU362" s="6"/>
      <c r="BV362" s="6"/>
      <c r="BW362" s="6">
        <f t="shared" si="183"/>
        <v>0.67039478064043667</v>
      </c>
      <c r="BX362" s="6">
        <f t="shared" si="184"/>
        <v>3.8061850507073995E-2</v>
      </c>
      <c r="BY362" s="6">
        <f t="shared" si="185"/>
        <v>0.11219976265434822</v>
      </c>
      <c r="BZ362" s="6">
        <f t="shared" si="186"/>
        <v>0.18317465619954348</v>
      </c>
      <c r="CA362" s="6">
        <f t="shared" si="187"/>
        <v>2.8193872343784806E-3</v>
      </c>
      <c r="CB362" s="6">
        <f t="shared" si="188"/>
        <v>0.30890234219928542</v>
      </c>
      <c r="CC362" s="6">
        <f t="shared" si="189"/>
        <v>0.23111079408670221</v>
      </c>
      <c r="CD362" s="6">
        <f t="shared" si="190"/>
        <v>5.5502670259281371E-2</v>
      </c>
      <c r="CE362" s="6">
        <f t="shared" si="191"/>
        <v>1.1784064971601466E-2</v>
      </c>
      <c r="CF362" s="6">
        <f t="shared" si="192"/>
        <v>6.4111596449203893E-3</v>
      </c>
      <c r="CG362" s="6">
        <f t="shared" si="193"/>
        <v>1.6648168701442843E-2</v>
      </c>
      <c r="CH362" s="6">
        <f t="shared" si="194"/>
        <v>0.10338559418314019</v>
      </c>
      <c r="CI362" s="6">
        <f t="shared" si="176"/>
        <v>1.6203614683975716</v>
      </c>
      <c r="CJ362">
        <f t="shared" si="177"/>
        <v>1.7403952312821547</v>
      </c>
      <c r="CK362" s="6"/>
    </row>
    <row r="363" spans="1:89" x14ac:dyDescent="0.45">
      <c r="A363" s="7" t="s">
        <v>593</v>
      </c>
      <c r="B363" s="7" t="s">
        <v>477</v>
      </c>
      <c r="C363" s="7">
        <v>20000</v>
      </c>
      <c r="D363" s="7">
        <v>1673.15</v>
      </c>
      <c r="E363" s="7" t="s">
        <v>477</v>
      </c>
      <c r="F363" s="7">
        <f t="shared" si="195"/>
        <v>2000</v>
      </c>
      <c r="G363" s="7">
        <f t="shared" si="196"/>
        <v>1400</v>
      </c>
      <c r="H363" s="15">
        <v>42.39</v>
      </c>
      <c r="I363" s="15">
        <v>2.86</v>
      </c>
      <c r="J363" s="15">
        <v>11.64</v>
      </c>
      <c r="K363" s="15">
        <v>13.89</v>
      </c>
      <c r="L363" s="15">
        <v>0.2</v>
      </c>
      <c r="M363" s="15">
        <v>8.27</v>
      </c>
      <c r="N363" s="15">
        <v>13.48</v>
      </c>
      <c r="O363" s="15">
        <v>3.78</v>
      </c>
      <c r="P363" s="15">
        <v>1.84</v>
      </c>
      <c r="Q363" s="15">
        <v>0.82</v>
      </c>
      <c r="R363" s="15">
        <f>SUM(H363:Q363)</f>
        <v>99.17</v>
      </c>
      <c r="S363" s="15"/>
      <c r="T363" s="12">
        <f t="shared" si="178"/>
        <v>0.3</v>
      </c>
      <c r="U363" s="12">
        <f t="shared" si="178"/>
        <v>4.1100000000000003</v>
      </c>
      <c r="V363" t="s">
        <v>164</v>
      </c>
      <c r="Y363" s="16">
        <f t="shared" si="179"/>
        <v>102.76</v>
      </c>
      <c r="Z363" s="16"/>
      <c r="AA363" s="7" t="s">
        <v>478</v>
      </c>
      <c r="AB363" t="s">
        <v>166</v>
      </c>
      <c r="AC363" t="s">
        <v>173</v>
      </c>
      <c r="AD363" s="7"/>
      <c r="AE363" s="7"/>
      <c r="AF363" s="17"/>
      <c r="AG363" s="18"/>
      <c r="AH363" s="7">
        <v>20000</v>
      </c>
      <c r="AI363" s="7">
        <v>1673.15</v>
      </c>
      <c r="AJ363" s="7"/>
      <c r="AK363" s="18"/>
      <c r="AL363" s="17"/>
      <c r="AM363" s="18"/>
      <c r="AN363" s="7"/>
      <c r="AO363" s="7"/>
      <c r="AP363" s="7"/>
      <c r="AQ363" s="6"/>
      <c r="AR363" s="7">
        <v>3000</v>
      </c>
      <c r="AS363" s="7">
        <v>41100</v>
      </c>
      <c r="AT363" s="7"/>
      <c r="AU363" s="7"/>
      <c r="AV363" s="12">
        <f t="shared" si="197"/>
        <v>4.1100000000000003</v>
      </c>
      <c r="AW363" s="19">
        <f t="shared" si="180"/>
        <v>1.3139831790993597</v>
      </c>
      <c r="AX363" s="15">
        <f t="shared" si="181"/>
        <v>2.7960168209006406</v>
      </c>
      <c r="AY363" s="15">
        <f t="shared" si="198"/>
        <v>7.8177100627593248</v>
      </c>
      <c r="AZ363" s="7"/>
      <c r="BA363" s="7"/>
      <c r="BB363" s="7"/>
      <c r="BC363" s="7"/>
      <c r="BD363" s="7"/>
      <c r="BE363" s="15"/>
      <c r="BF363" s="16"/>
      <c r="BG363" s="16"/>
      <c r="BH363" s="20">
        <f t="shared" si="199"/>
        <v>0.44553686315404734</v>
      </c>
      <c r="BI363" s="20">
        <f t="shared" si="199"/>
        <v>2.2613168164379003E-2</v>
      </c>
      <c r="BJ363" s="20">
        <f t="shared" si="199"/>
        <v>7.2093806704385033E-2</v>
      </c>
      <c r="BK363" s="20">
        <f t="shared" si="199"/>
        <v>0.12209301128797484</v>
      </c>
      <c r="BL363" s="20">
        <f t="shared" si="199"/>
        <v>1.7804664426663032E-3</v>
      </c>
      <c r="BM363" s="20">
        <f t="shared" si="182"/>
        <v>0.12957953678320658</v>
      </c>
      <c r="BN363" s="20">
        <f t="shared" si="182"/>
        <v>0.15180433866829129</v>
      </c>
      <c r="BO363" s="20">
        <f t="shared" si="182"/>
        <v>3.8514680429612216E-2</v>
      </c>
      <c r="BP363" s="20">
        <f t="shared" si="182"/>
        <v>1.2335848761781079E-2</v>
      </c>
      <c r="BQ363" s="20">
        <f t="shared" si="182"/>
        <v>3.6482796036563761E-3</v>
      </c>
      <c r="BR363" s="20">
        <f t="shared" si="202"/>
        <v>9.8303582196458666E-3</v>
      </c>
      <c r="BS363" s="20">
        <f t="shared" si="202"/>
        <v>5.5143373213289111E-2</v>
      </c>
      <c r="BT363" s="6"/>
      <c r="BU363" s="6"/>
      <c r="BV363" s="6"/>
      <c r="BW363" s="6">
        <f t="shared" si="183"/>
        <v>0.7055122828040743</v>
      </c>
      <c r="BX363" s="6">
        <f t="shared" si="184"/>
        <v>3.5808188305997239E-2</v>
      </c>
      <c r="BY363" s="6">
        <f t="shared" si="185"/>
        <v>0.11416129696648719</v>
      </c>
      <c r="BZ363" s="6">
        <f t="shared" si="186"/>
        <v>0.19333556038082514</v>
      </c>
      <c r="CA363" s="6">
        <f t="shared" si="187"/>
        <v>2.8193872343784806E-3</v>
      </c>
      <c r="CB363" s="6">
        <f t="shared" si="188"/>
        <v>0.2051905518062723</v>
      </c>
      <c r="CC363" s="6">
        <f t="shared" si="189"/>
        <v>0.24038375804697112</v>
      </c>
      <c r="CD363" s="6">
        <f t="shared" si="190"/>
        <v>6.098839929653592E-2</v>
      </c>
      <c r="CE363" s="6">
        <f t="shared" si="191"/>
        <v>1.9533945538510539E-2</v>
      </c>
      <c r="CF363" s="6">
        <f t="shared" si="192"/>
        <v>5.7770889108073832E-3</v>
      </c>
      <c r="CG363" s="6">
        <f t="shared" si="193"/>
        <v>1.6648168701442843E-2</v>
      </c>
      <c r="CH363" s="6">
        <f t="shared" si="194"/>
        <v>9.3387866394001373E-2</v>
      </c>
      <c r="CI363" s="6">
        <f t="shared" si="176"/>
        <v>1.5835104592908595</v>
      </c>
      <c r="CJ363">
        <f t="shared" si="177"/>
        <v>1.6935464943863037</v>
      </c>
      <c r="CK363" s="6"/>
    </row>
    <row r="364" spans="1:89" x14ac:dyDescent="0.45">
      <c r="A364" s="7" t="s">
        <v>594</v>
      </c>
      <c r="B364" s="7" t="s">
        <v>479</v>
      </c>
      <c r="C364" s="7">
        <v>20000</v>
      </c>
      <c r="D364" s="7">
        <v>1673.15</v>
      </c>
      <c r="E364" s="7" t="s">
        <v>479</v>
      </c>
      <c r="F364" s="7">
        <f t="shared" si="195"/>
        <v>2000</v>
      </c>
      <c r="G364" s="7">
        <f t="shared" si="196"/>
        <v>1400</v>
      </c>
      <c r="H364" s="15">
        <v>30.78</v>
      </c>
      <c r="I364" s="15">
        <v>2.5299999999999998</v>
      </c>
      <c r="J364" s="15">
        <v>7.8</v>
      </c>
      <c r="K364" s="15">
        <v>10.63</v>
      </c>
      <c r="L364" s="15">
        <v>0.2</v>
      </c>
      <c r="M364" s="15">
        <v>13.38</v>
      </c>
      <c r="N364" s="15">
        <v>20.49</v>
      </c>
      <c r="O364" s="15">
        <v>7.43</v>
      </c>
      <c r="P364" s="15">
        <v>3.29</v>
      </c>
      <c r="Q364" s="15">
        <v>1.65</v>
      </c>
      <c r="R364" s="15">
        <f t="shared" ref="R364:R395" si="203">SUM(H364:Q364)</f>
        <v>98.180000000000021</v>
      </c>
      <c r="S364" s="15"/>
      <c r="T364" s="12">
        <f t="shared" si="178"/>
        <v>0.3</v>
      </c>
      <c r="U364" s="12">
        <f t="shared" si="178"/>
        <v>15.29</v>
      </c>
      <c r="V364" t="s">
        <v>164</v>
      </c>
      <c r="Y364" s="16">
        <f t="shared" si="179"/>
        <v>112.12</v>
      </c>
      <c r="Z364" s="16"/>
      <c r="AA364" s="7" t="s">
        <v>480</v>
      </c>
      <c r="AB364" t="s">
        <v>166</v>
      </c>
      <c r="AC364" t="s">
        <v>173</v>
      </c>
      <c r="AD364" s="7"/>
      <c r="AE364" s="7"/>
      <c r="AF364" s="17"/>
      <c r="AG364" s="18"/>
      <c r="AH364" s="7">
        <v>20000</v>
      </c>
      <c r="AI364" s="7">
        <v>1673.15</v>
      </c>
      <c r="AJ364" s="7"/>
      <c r="AK364" s="18"/>
      <c r="AL364" s="17"/>
      <c r="AM364" s="18"/>
      <c r="AN364" s="7"/>
      <c r="AO364" s="7"/>
      <c r="AP364" s="7"/>
      <c r="AQ364" s="6"/>
      <c r="AR364" s="7">
        <v>3000</v>
      </c>
      <c r="AS364" s="7">
        <v>152900</v>
      </c>
      <c r="AT364" s="7"/>
      <c r="AU364" s="7"/>
      <c r="AV364" s="12">
        <f t="shared" si="197"/>
        <v>15.29</v>
      </c>
      <c r="AW364" s="19">
        <f t="shared" si="180"/>
        <v>1.4500391343779868</v>
      </c>
      <c r="AX364" s="15">
        <f t="shared" si="181"/>
        <v>13.839960865622013</v>
      </c>
      <c r="AY364" s="15">
        <f t="shared" si="198"/>
        <v>191.54451676194881</v>
      </c>
      <c r="AZ364" s="7"/>
      <c r="BA364" s="7"/>
      <c r="BB364" s="7"/>
      <c r="BC364" s="7"/>
      <c r="BD364" s="7"/>
      <c r="BE364" s="15"/>
      <c r="BF364" s="16"/>
      <c r="BG364" s="16"/>
      <c r="BH364" s="20">
        <f t="shared" si="199"/>
        <v>0.31331574866139622</v>
      </c>
      <c r="BI364" s="20">
        <f t="shared" si="199"/>
        <v>1.9373553381337536E-2</v>
      </c>
      <c r="BJ364" s="20">
        <f t="shared" si="199"/>
        <v>4.6787836482413657E-2</v>
      </c>
      <c r="BK364" s="20">
        <f t="shared" si="199"/>
        <v>9.0493046099617766E-2</v>
      </c>
      <c r="BL364" s="20">
        <f t="shared" si="199"/>
        <v>1.7243569666600877E-3</v>
      </c>
      <c r="BM364" s="20">
        <f t="shared" si="182"/>
        <v>0.20303944155477857</v>
      </c>
      <c r="BN364" s="20">
        <f t="shared" si="182"/>
        <v>0.22347535385983333</v>
      </c>
      <c r="BO364" s="20">
        <f t="shared" si="182"/>
        <v>7.3319027505975978E-2</v>
      </c>
      <c r="BP364" s="20">
        <f t="shared" si="182"/>
        <v>2.1361930337460498E-2</v>
      </c>
      <c r="BQ364" s="20">
        <f t="shared" si="182"/>
        <v>7.1097051505263813E-3</v>
      </c>
      <c r="BR364" s="20">
        <f t="shared" si="202"/>
        <v>8.3278065090417047E-3</v>
      </c>
      <c r="BS364" s="20">
        <f t="shared" si="202"/>
        <v>0.17378819591372588</v>
      </c>
      <c r="BT364" s="6"/>
      <c r="BU364" s="6"/>
      <c r="BV364" s="6"/>
      <c r="BW364" s="6">
        <f t="shared" si="183"/>
        <v>0.51228280407429594</v>
      </c>
      <c r="BX364" s="6">
        <f t="shared" si="184"/>
        <v>3.1676474270689869E-2</v>
      </c>
      <c r="BY364" s="6">
        <f t="shared" si="185"/>
        <v>7.6499838173419252E-2</v>
      </c>
      <c r="BZ364" s="6">
        <f t="shared" si="186"/>
        <v>0.1479594677356495</v>
      </c>
      <c r="CA364" s="6">
        <f t="shared" si="187"/>
        <v>2.8193872343784806E-3</v>
      </c>
      <c r="CB364" s="6">
        <f t="shared" si="188"/>
        <v>0.33197697499007545</v>
      </c>
      <c r="CC364" s="6">
        <f t="shared" si="189"/>
        <v>0.36539044528059628</v>
      </c>
      <c r="CD364" s="6">
        <f t="shared" si="190"/>
        <v>0.1198793139611804</v>
      </c>
      <c r="CE364" s="6">
        <f t="shared" si="191"/>
        <v>3.4927543924836775E-2</v>
      </c>
      <c r="CF364" s="6">
        <f t="shared" si="192"/>
        <v>1.16246301254051E-2</v>
      </c>
      <c r="CG364" s="6">
        <f t="shared" si="193"/>
        <v>1.6648168701442843E-2</v>
      </c>
      <c r="CH364" s="6">
        <f t="shared" si="194"/>
        <v>0.3474210406725744</v>
      </c>
      <c r="CI364" s="6">
        <f t="shared" si="176"/>
        <v>1.635036879770527</v>
      </c>
      <c r="CJ364">
        <f t="shared" si="177"/>
        <v>1.9991060891445442</v>
      </c>
      <c r="CK364" s="6"/>
    </row>
    <row r="365" spans="1:89" x14ac:dyDescent="0.45">
      <c r="A365" s="7" t="s">
        <v>594</v>
      </c>
      <c r="B365" s="7" t="s">
        <v>479</v>
      </c>
      <c r="C365" s="7">
        <v>20000</v>
      </c>
      <c r="D365" s="7">
        <v>1773.15</v>
      </c>
      <c r="E365" s="7" t="s">
        <v>479</v>
      </c>
      <c r="F365" s="7">
        <f t="shared" si="195"/>
        <v>2000</v>
      </c>
      <c r="G365" s="7">
        <f t="shared" si="196"/>
        <v>1500</v>
      </c>
      <c r="H365" s="15">
        <v>30.78</v>
      </c>
      <c r="I365" s="15">
        <v>2.5299999999999998</v>
      </c>
      <c r="J365" s="15">
        <v>7.8</v>
      </c>
      <c r="K365" s="15">
        <v>10.63</v>
      </c>
      <c r="L365" s="15">
        <v>0.2</v>
      </c>
      <c r="M365" s="15">
        <v>13.38</v>
      </c>
      <c r="N365" s="15">
        <v>20.49</v>
      </c>
      <c r="O365" s="15">
        <v>7.43</v>
      </c>
      <c r="P365" s="15">
        <v>3.29</v>
      </c>
      <c r="Q365" s="15">
        <v>1.65</v>
      </c>
      <c r="R365" s="15">
        <f t="shared" si="203"/>
        <v>98.180000000000021</v>
      </c>
      <c r="S365" s="15"/>
      <c r="T365" s="12">
        <f t="shared" si="178"/>
        <v>0.3</v>
      </c>
      <c r="U365" s="12">
        <f t="shared" si="178"/>
        <v>14.85</v>
      </c>
      <c r="V365" t="s">
        <v>164</v>
      </c>
      <c r="Y365" s="16">
        <f t="shared" si="179"/>
        <v>111.68</v>
      </c>
      <c r="Z365" s="16"/>
      <c r="AA365" s="7" t="s">
        <v>481</v>
      </c>
      <c r="AB365" t="s">
        <v>166</v>
      </c>
      <c r="AC365" t="s">
        <v>173</v>
      </c>
      <c r="AD365" s="7"/>
      <c r="AE365" s="7"/>
      <c r="AF365" s="17"/>
      <c r="AG365" s="18"/>
      <c r="AH365" s="7">
        <v>20000</v>
      </c>
      <c r="AI365" s="7">
        <v>1773.15</v>
      </c>
      <c r="AJ365" s="7"/>
      <c r="AK365" s="18"/>
      <c r="AL365" s="17"/>
      <c r="AM365" s="18"/>
      <c r="AN365" s="7"/>
      <c r="AO365" s="7"/>
      <c r="AP365" s="7"/>
      <c r="AQ365" s="6"/>
      <c r="AR365" s="7">
        <v>3000</v>
      </c>
      <c r="AS365" s="7">
        <v>148500</v>
      </c>
      <c r="AT365" s="7"/>
      <c r="AU365" s="7"/>
      <c r="AV365" s="12">
        <f t="shared" si="197"/>
        <v>14.85</v>
      </c>
      <c r="AW365" s="19">
        <f t="shared" si="180"/>
        <v>1.4529078470695742</v>
      </c>
      <c r="AX365" s="15">
        <f t="shared" si="181"/>
        <v>13.397092152930426</v>
      </c>
      <c r="AY365" s="15">
        <f t="shared" si="198"/>
        <v>179.48207815411001</v>
      </c>
      <c r="AZ365" s="7"/>
      <c r="BA365" s="7"/>
      <c r="BB365" s="7"/>
      <c r="BC365" s="7"/>
      <c r="BD365" s="7"/>
      <c r="BE365" s="15"/>
      <c r="BF365" s="16"/>
      <c r="BG365" s="16"/>
      <c r="BH365" s="20">
        <f t="shared" si="199"/>
        <v>0.31331574866139622</v>
      </c>
      <c r="BI365" s="20">
        <f t="shared" si="199"/>
        <v>1.9373553381337536E-2</v>
      </c>
      <c r="BJ365" s="20">
        <f t="shared" si="199"/>
        <v>4.6787836482413657E-2</v>
      </c>
      <c r="BK365" s="20">
        <f t="shared" si="199"/>
        <v>9.0493046099617766E-2</v>
      </c>
      <c r="BL365" s="20">
        <f t="shared" si="199"/>
        <v>1.7243569666600877E-3</v>
      </c>
      <c r="BM365" s="20">
        <f t="shared" si="182"/>
        <v>0.20303944155477857</v>
      </c>
      <c r="BN365" s="20">
        <f t="shared" si="182"/>
        <v>0.22347535385983333</v>
      </c>
      <c r="BO365" s="20">
        <f t="shared" si="182"/>
        <v>7.3319027505975978E-2</v>
      </c>
      <c r="BP365" s="20">
        <f t="shared" si="182"/>
        <v>2.1361930337460498E-2</v>
      </c>
      <c r="BQ365" s="20">
        <f t="shared" si="182"/>
        <v>7.1097051505263813E-3</v>
      </c>
      <c r="BR365" s="20">
        <f t="shared" si="202"/>
        <v>8.3696640288106541E-3</v>
      </c>
      <c r="BS365" s="20">
        <f t="shared" si="202"/>
        <v>0.16963546051031164</v>
      </c>
      <c r="BT365" s="6"/>
      <c r="BU365" s="6"/>
      <c r="BV365" s="6"/>
      <c r="BW365" s="6">
        <f t="shared" si="183"/>
        <v>0.51228280407429594</v>
      </c>
      <c r="BX365" s="6">
        <f t="shared" si="184"/>
        <v>3.1676474270689869E-2</v>
      </c>
      <c r="BY365" s="6">
        <f t="shared" si="185"/>
        <v>7.6499838173419252E-2</v>
      </c>
      <c r="BZ365" s="6">
        <f t="shared" si="186"/>
        <v>0.1479594677356495</v>
      </c>
      <c r="CA365" s="6">
        <f t="shared" si="187"/>
        <v>2.8193872343784806E-3</v>
      </c>
      <c r="CB365" s="6">
        <f t="shared" si="188"/>
        <v>0.33197697499007545</v>
      </c>
      <c r="CC365" s="6">
        <f t="shared" si="189"/>
        <v>0.36539044528059628</v>
      </c>
      <c r="CD365" s="6">
        <f t="shared" si="190"/>
        <v>0.1198793139611804</v>
      </c>
      <c r="CE365" s="6">
        <f t="shared" si="191"/>
        <v>3.4927543924836775E-2</v>
      </c>
      <c r="CF365" s="6">
        <f t="shared" si="192"/>
        <v>1.16246301254051E-2</v>
      </c>
      <c r="CG365" s="6">
        <f t="shared" si="193"/>
        <v>1.6648168701442843E-2</v>
      </c>
      <c r="CH365" s="6">
        <f t="shared" si="194"/>
        <v>0.33742331288343558</v>
      </c>
      <c r="CI365" s="6">
        <f t="shared" si="176"/>
        <v>1.635036879770527</v>
      </c>
      <c r="CJ365">
        <f t="shared" si="177"/>
        <v>1.9891083613554055</v>
      </c>
      <c r="CK365" s="6"/>
    </row>
    <row r="366" spans="1:89" x14ac:dyDescent="0.45">
      <c r="A366" s="7" t="s">
        <v>594</v>
      </c>
      <c r="B366" s="7" t="s">
        <v>479</v>
      </c>
      <c r="C366" s="7">
        <v>20000</v>
      </c>
      <c r="D366" s="7">
        <v>1873.15</v>
      </c>
      <c r="E366" s="7" t="s">
        <v>479</v>
      </c>
      <c r="F366" s="7">
        <f t="shared" si="195"/>
        <v>2000</v>
      </c>
      <c r="G366" s="7">
        <f t="shared" si="196"/>
        <v>1600</v>
      </c>
      <c r="H366" s="15">
        <v>30.78</v>
      </c>
      <c r="I366" s="15">
        <v>2.5299999999999998</v>
      </c>
      <c r="J366" s="15">
        <v>7.8</v>
      </c>
      <c r="K366" s="15">
        <v>10.63</v>
      </c>
      <c r="L366" s="15">
        <v>0.2</v>
      </c>
      <c r="M366" s="15">
        <v>13.38</v>
      </c>
      <c r="N366" s="15">
        <v>20.49</v>
      </c>
      <c r="O366" s="15">
        <v>7.43</v>
      </c>
      <c r="P366" s="15">
        <v>3.29</v>
      </c>
      <c r="Q366" s="15">
        <v>1.65</v>
      </c>
      <c r="R366" s="15">
        <f t="shared" si="203"/>
        <v>98.180000000000021</v>
      </c>
      <c r="S366" s="15"/>
      <c r="T366" s="12">
        <f t="shared" si="178"/>
        <v>0.3</v>
      </c>
      <c r="U366" s="12">
        <f t="shared" si="178"/>
        <v>13.9</v>
      </c>
      <c r="V366" t="s">
        <v>164</v>
      </c>
      <c r="Y366" s="16">
        <f t="shared" si="179"/>
        <v>110.73000000000002</v>
      </c>
      <c r="Z366" s="16"/>
      <c r="AA366" s="7" t="s">
        <v>482</v>
      </c>
      <c r="AB366" t="s">
        <v>166</v>
      </c>
      <c r="AC366" t="s">
        <v>173</v>
      </c>
      <c r="AD366" s="7"/>
      <c r="AE366" s="7"/>
      <c r="AF366" s="17"/>
      <c r="AG366" s="18"/>
      <c r="AH366" s="7">
        <v>20000</v>
      </c>
      <c r="AI366" s="7">
        <v>1873.15</v>
      </c>
      <c r="AJ366" s="7"/>
      <c r="AK366" s="18"/>
      <c r="AL366" s="17"/>
      <c r="AM366" s="18"/>
      <c r="AN366" s="7"/>
      <c r="AO366" s="7"/>
      <c r="AP366" s="7"/>
      <c r="AQ366" s="6"/>
      <c r="AR366" s="7">
        <v>3000</v>
      </c>
      <c r="AS366" s="7">
        <v>139000</v>
      </c>
      <c r="AT366" s="7"/>
      <c r="AU366" s="7"/>
      <c r="AV366" s="12">
        <f t="shared" si="197"/>
        <v>13.9</v>
      </c>
      <c r="AW366" s="19">
        <f t="shared" si="180"/>
        <v>1.4554436042099061</v>
      </c>
      <c r="AX366" s="15">
        <f t="shared" si="181"/>
        <v>12.444556395790094</v>
      </c>
      <c r="AY366" s="15">
        <f t="shared" si="198"/>
        <v>154.86698388800014</v>
      </c>
      <c r="AZ366" s="7"/>
      <c r="BA366" s="7"/>
      <c r="BB366" s="7"/>
      <c r="BC366" s="7"/>
      <c r="BD366" s="7"/>
      <c r="BE366" s="15"/>
      <c r="BF366" s="16"/>
      <c r="BG366" s="16"/>
      <c r="BH366" s="20">
        <f t="shared" si="199"/>
        <v>0.31331574866139622</v>
      </c>
      <c r="BI366" s="20">
        <f t="shared" si="199"/>
        <v>1.9373553381337536E-2</v>
      </c>
      <c r="BJ366" s="20">
        <f t="shared" si="199"/>
        <v>4.6787836482413657E-2</v>
      </c>
      <c r="BK366" s="20">
        <f t="shared" si="199"/>
        <v>9.0493046099617766E-2</v>
      </c>
      <c r="BL366" s="20">
        <f t="shared" si="199"/>
        <v>1.7243569666600877E-3</v>
      </c>
      <c r="BM366" s="20">
        <f t="shared" si="182"/>
        <v>0.20303944155477857</v>
      </c>
      <c r="BN366" s="20">
        <f t="shared" si="182"/>
        <v>0.22347535385983333</v>
      </c>
      <c r="BO366" s="20">
        <f t="shared" si="182"/>
        <v>7.3319027505975978E-2</v>
      </c>
      <c r="BP366" s="20">
        <f t="shared" si="182"/>
        <v>2.1361930337460498E-2</v>
      </c>
      <c r="BQ366" s="20">
        <f t="shared" si="182"/>
        <v>7.1097051505263813E-3</v>
      </c>
      <c r="BR366" s="20">
        <f t="shared" si="202"/>
        <v>8.4614889545097192E-3</v>
      </c>
      <c r="BS366" s="20">
        <f t="shared" si="202"/>
        <v>0.16052539804193636</v>
      </c>
      <c r="BT366" s="6"/>
      <c r="BU366" s="6"/>
      <c r="BV366" s="6"/>
      <c r="BW366" s="6">
        <f t="shared" si="183"/>
        <v>0.51228280407429594</v>
      </c>
      <c r="BX366" s="6">
        <f t="shared" si="184"/>
        <v>3.1676474270689869E-2</v>
      </c>
      <c r="BY366" s="6">
        <f t="shared" si="185"/>
        <v>7.6499838173419252E-2</v>
      </c>
      <c r="BZ366" s="6">
        <f t="shared" si="186"/>
        <v>0.1479594677356495</v>
      </c>
      <c r="CA366" s="6">
        <f t="shared" si="187"/>
        <v>2.8193872343784806E-3</v>
      </c>
      <c r="CB366" s="6">
        <f t="shared" si="188"/>
        <v>0.33197697499007545</v>
      </c>
      <c r="CC366" s="6">
        <f t="shared" si="189"/>
        <v>0.36539044528059628</v>
      </c>
      <c r="CD366" s="6">
        <f t="shared" si="190"/>
        <v>0.1198793139611804</v>
      </c>
      <c r="CE366" s="6">
        <f t="shared" si="191"/>
        <v>3.4927543924836775E-2</v>
      </c>
      <c r="CF366" s="6">
        <f t="shared" si="192"/>
        <v>1.16246301254051E-2</v>
      </c>
      <c r="CG366" s="6">
        <f t="shared" si="193"/>
        <v>1.6648168701442843E-2</v>
      </c>
      <c r="CH366" s="6">
        <f t="shared" si="194"/>
        <v>0.31583730970234042</v>
      </c>
      <c r="CI366" s="6">
        <f t="shared" si="176"/>
        <v>1.635036879770527</v>
      </c>
      <c r="CJ366">
        <f t="shared" si="177"/>
        <v>1.9675223581743102</v>
      </c>
      <c r="CK366" s="6"/>
    </row>
    <row r="367" spans="1:89" x14ac:dyDescent="0.45">
      <c r="A367" s="7" t="s">
        <v>594</v>
      </c>
      <c r="B367" s="7" t="s">
        <v>479</v>
      </c>
      <c r="C367" s="7">
        <v>27000</v>
      </c>
      <c r="D367" s="7">
        <v>1573.15</v>
      </c>
      <c r="E367" s="7" t="s">
        <v>479</v>
      </c>
      <c r="F367" s="7">
        <f t="shared" si="195"/>
        <v>2700</v>
      </c>
      <c r="G367" s="7">
        <f t="shared" si="196"/>
        <v>1300</v>
      </c>
      <c r="H367" s="15">
        <v>30.78</v>
      </c>
      <c r="I367" s="15">
        <v>2.5299999999999998</v>
      </c>
      <c r="J367" s="15">
        <v>7.8</v>
      </c>
      <c r="K367" s="15">
        <v>10.63</v>
      </c>
      <c r="L367" s="15">
        <v>0.2</v>
      </c>
      <c r="M367" s="15">
        <v>13.38</v>
      </c>
      <c r="N367" s="15">
        <v>20.49</v>
      </c>
      <c r="O367" s="15">
        <v>7.43</v>
      </c>
      <c r="P367" s="15">
        <v>3.29</v>
      </c>
      <c r="Q367" s="15">
        <v>1.65</v>
      </c>
      <c r="R367" s="15">
        <f t="shared" si="203"/>
        <v>98.180000000000021</v>
      </c>
      <c r="S367" s="15"/>
      <c r="T367" s="12">
        <f t="shared" si="178"/>
        <v>0.3</v>
      </c>
      <c r="U367" s="12">
        <f t="shared" si="178"/>
        <v>18</v>
      </c>
      <c r="V367" t="s">
        <v>164</v>
      </c>
      <c r="Y367" s="16">
        <f t="shared" si="179"/>
        <v>114.83000000000001</v>
      </c>
      <c r="Z367" s="16"/>
      <c r="AA367" s="7" t="s">
        <v>483</v>
      </c>
      <c r="AB367" t="s">
        <v>166</v>
      </c>
      <c r="AC367" t="s">
        <v>173</v>
      </c>
      <c r="AD367" s="7"/>
      <c r="AE367" s="7"/>
      <c r="AF367" s="17"/>
      <c r="AG367" s="18"/>
      <c r="AH367" s="7">
        <v>27000</v>
      </c>
      <c r="AI367" s="7">
        <v>1573.15</v>
      </c>
      <c r="AJ367" s="7"/>
      <c r="AK367" s="18"/>
      <c r="AL367" s="17"/>
      <c r="AM367" s="18"/>
      <c r="AN367" s="7"/>
      <c r="AO367" s="7"/>
      <c r="AP367" s="7"/>
      <c r="AQ367" s="6"/>
      <c r="AR367" s="7">
        <v>3000</v>
      </c>
      <c r="AS367" s="7">
        <v>180000</v>
      </c>
      <c r="AT367" s="7"/>
      <c r="AU367" s="7"/>
      <c r="AV367" s="12">
        <f t="shared" si="197"/>
        <v>18</v>
      </c>
      <c r="AW367" s="19">
        <f t="shared" si="180"/>
        <v>1.8352640233899657</v>
      </c>
      <c r="AX367" s="15">
        <f t="shared" si="181"/>
        <v>16.164735976610036</v>
      </c>
      <c r="AY367" s="15">
        <f t="shared" si="198"/>
        <v>261.29868919351082</v>
      </c>
      <c r="AZ367" s="7"/>
      <c r="BA367" s="7"/>
      <c r="BB367" s="7"/>
      <c r="BC367" s="7"/>
      <c r="BD367" s="7"/>
      <c r="BE367" s="15"/>
      <c r="BF367" s="16"/>
      <c r="BG367" s="16"/>
      <c r="BH367" s="20">
        <f t="shared" si="199"/>
        <v>0.31331574866139622</v>
      </c>
      <c r="BI367" s="20">
        <f t="shared" si="199"/>
        <v>1.9373553381337536E-2</v>
      </c>
      <c r="BJ367" s="20">
        <f t="shared" si="199"/>
        <v>4.6787836482413657E-2</v>
      </c>
      <c r="BK367" s="20">
        <f t="shared" si="199"/>
        <v>9.0493046099617766E-2</v>
      </c>
      <c r="BL367" s="20">
        <f t="shared" si="199"/>
        <v>1.7243569666600877E-3</v>
      </c>
      <c r="BM367" s="20">
        <f t="shared" si="182"/>
        <v>0.20303944155477857</v>
      </c>
      <c r="BN367" s="20">
        <f t="shared" si="182"/>
        <v>0.22347535385983333</v>
      </c>
      <c r="BO367" s="20">
        <f t="shared" si="182"/>
        <v>7.3319027505975978E-2</v>
      </c>
      <c r="BP367" s="20">
        <f t="shared" si="182"/>
        <v>2.1361930337460498E-2</v>
      </c>
      <c r="BQ367" s="20">
        <f t="shared" si="182"/>
        <v>7.1097051505263813E-3</v>
      </c>
      <c r="BR367" s="20">
        <f t="shared" si="202"/>
        <v>8.0789566727683688E-3</v>
      </c>
      <c r="BS367" s="20">
        <f t="shared" si="202"/>
        <v>0.19847689058389364</v>
      </c>
      <c r="BT367" s="6"/>
      <c r="BU367" s="6"/>
      <c r="BV367" s="6"/>
      <c r="BW367" s="6">
        <f t="shared" si="183"/>
        <v>0.51228280407429594</v>
      </c>
      <c r="BX367" s="6">
        <f t="shared" si="184"/>
        <v>3.1676474270689869E-2</v>
      </c>
      <c r="BY367" s="6">
        <f t="shared" si="185"/>
        <v>7.6499838173419252E-2</v>
      </c>
      <c r="BZ367" s="6">
        <f t="shared" si="186"/>
        <v>0.1479594677356495</v>
      </c>
      <c r="CA367" s="6">
        <f t="shared" si="187"/>
        <v>2.8193872343784806E-3</v>
      </c>
      <c r="CB367" s="6">
        <f t="shared" si="188"/>
        <v>0.33197697499007545</v>
      </c>
      <c r="CC367" s="6">
        <f t="shared" si="189"/>
        <v>0.36539044528059628</v>
      </c>
      <c r="CD367" s="6">
        <f t="shared" si="190"/>
        <v>0.1198793139611804</v>
      </c>
      <c r="CE367" s="6">
        <f t="shared" si="191"/>
        <v>3.4927543924836775E-2</v>
      </c>
      <c r="CF367" s="6">
        <f t="shared" si="192"/>
        <v>1.16246301254051E-2</v>
      </c>
      <c r="CG367" s="6">
        <f t="shared" si="193"/>
        <v>1.6648168701442843E-2</v>
      </c>
      <c r="CH367" s="6">
        <f t="shared" si="194"/>
        <v>0.40899795501022496</v>
      </c>
      <c r="CI367" s="6">
        <f t="shared" si="176"/>
        <v>1.635036879770527</v>
      </c>
      <c r="CJ367">
        <f t="shared" si="177"/>
        <v>2.060683003482195</v>
      </c>
      <c r="CK367" s="6"/>
    </row>
    <row r="368" spans="1:89" x14ac:dyDescent="0.45">
      <c r="A368" s="7" t="s">
        <v>594</v>
      </c>
      <c r="B368" s="7" t="s">
        <v>479</v>
      </c>
      <c r="C368" s="7">
        <v>27000</v>
      </c>
      <c r="D368" s="7">
        <v>1673.15</v>
      </c>
      <c r="E368" s="7" t="s">
        <v>479</v>
      </c>
      <c r="F368" s="7">
        <f t="shared" si="195"/>
        <v>2700</v>
      </c>
      <c r="G368" s="7">
        <f t="shared" si="196"/>
        <v>1400</v>
      </c>
      <c r="H368" s="15">
        <v>30.78</v>
      </c>
      <c r="I368" s="15">
        <v>2.5299999999999998</v>
      </c>
      <c r="J368" s="15">
        <v>7.8</v>
      </c>
      <c r="K368" s="15">
        <v>10.63</v>
      </c>
      <c r="L368" s="15">
        <v>0.2</v>
      </c>
      <c r="M368" s="15">
        <v>13.38</v>
      </c>
      <c r="N368" s="15">
        <v>20.49</v>
      </c>
      <c r="O368" s="15">
        <v>7.43</v>
      </c>
      <c r="P368" s="15">
        <v>3.29</v>
      </c>
      <c r="Q368" s="15">
        <v>1.65</v>
      </c>
      <c r="R368" s="15">
        <f t="shared" si="203"/>
        <v>98.180000000000021</v>
      </c>
      <c r="S368" s="15"/>
      <c r="T368" s="12">
        <f t="shared" si="178"/>
        <v>0.3</v>
      </c>
      <c r="U368" s="12">
        <f t="shared" si="178"/>
        <v>17.64</v>
      </c>
      <c r="V368" t="s">
        <v>164</v>
      </c>
      <c r="Y368" s="16">
        <f t="shared" si="179"/>
        <v>114.47000000000001</v>
      </c>
      <c r="Z368" s="16"/>
      <c r="AA368" s="7" t="s">
        <v>484</v>
      </c>
      <c r="AB368" t="s">
        <v>166</v>
      </c>
      <c r="AC368" t="s">
        <v>173</v>
      </c>
      <c r="AD368" s="7"/>
      <c r="AE368" s="7"/>
      <c r="AF368" s="17"/>
      <c r="AG368" s="18"/>
      <c r="AH368" s="7">
        <v>27000</v>
      </c>
      <c r="AI368" s="7">
        <v>1673.15</v>
      </c>
      <c r="AJ368" s="7"/>
      <c r="AK368" s="18"/>
      <c r="AL368" s="17"/>
      <c r="AM368" s="18"/>
      <c r="AN368" s="7"/>
      <c r="AO368" s="7"/>
      <c r="AP368" s="7"/>
      <c r="AQ368" s="6"/>
      <c r="AR368" s="7">
        <v>3000</v>
      </c>
      <c r="AS368" s="7">
        <v>176400</v>
      </c>
      <c r="AT368" s="7"/>
      <c r="AU368" s="7"/>
      <c r="AV368" s="12">
        <f t="shared" si="197"/>
        <v>17.64</v>
      </c>
      <c r="AW368" s="19">
        <f t="shared" si="180"/>
        <v>1.8396445656725056</v>
      </c>
      <c r="AX368" s="15">
        <f t="shared" si="181"/>
        <v>15.800355434327495</v>
      </c>
      <c r="AY368" s="15">
        <f t="shared" si="198"/>
        <v>249.6512318510824</v>
      </c>
      <c r="AZ368" s="7"/>
      <c r="BA368" s="7"/>
      <c r="BB368" s="7"/>
      <c r="BC368" s="7"/>
      <c r="BD368" s="7"/>
      <c r="BE368" s="15"/>
      <c r="BF368" s="16"/>
      <c r="BG368" s="16"/>
      <c r="BH368" s="20">
        <f t="shared" si="199"/>
        <v>0.31331574866139622</v>
      </c>
      <c r="BI368" s="20">
        <f t="shared" si="199"/>
        <v>1.9373553381337536E-2</v>
      </c>
      <c r="BJ368" s="20">
        <f t="shared" si="199"/>
        <v>4.6787836482413657E-2</v>
      </c>
      <c r="BK368" s="20">
        <f t="shared" si="199"/>
        <v>9.0493046099617766E-2</v>
      </c>
      <c r="BL368" s="20">
        <f t="shared" si="199"/>
        <v>1.7243569666600877E-3</v>
      </c>
      <c r="BM368" s="20">
        <f t="shared" si="182"/>
        <v>0.20303944155477857</v>
      </c>
      <c r="BN368" s="20">
        <f t="shared" si="182"/>
        <v>0.22347535385983333</v>
      </c>
      <c r="BO368" s="20">
        <f t="shared" si="182"/>
        <v>7.3319027505975978E-2</v>
      </c>
      <c r="BP368" s="20">
        <f t="shared" si="182"/>
        <v>2.1361930337460498E-2</v>
      </c>
      <c r="BQ368" s="20">
        <f t="shared" si="182"/>
        <v>7.1097051505263813E-3</v>
      </c>
      <c r="BR368" s="20">
        <f t="shared" si="202"/>
        <v>8.1111542060857775E-3</v>
      </c>
      <c r="BS368" s="20">
        <f t="shared" si="202"/>
        <v>0.19528253417558608</v>
      </c>
      <c r="BT368" s="6"/>
      <c r="BU368" s="6"/>
      <c r="BV368" s="6"/>
      <c r="BW368" s="6">
        <f t="shared" si="183"/>
        <v>0.51228280407429594</v>
      </c>
      <c r="BX368" s="6">
        <f t="shared" si="184"/>
        <v>3.1676474270689869E-2</v>
      </c>
      <c r="BY368" s="6">
        <f t="shared" si="185"/>
        <v>7.6499838173419252E-2</v>
      </c>
      <c r="BZ368" s="6">
        <f t="shared" si="186"/>
        <v>0.1479594677356495</v>
      </c>
      <c r="CA368" s="6">
        <f t="shared" si="187"/>
        <v>2.8193872343784806E-3</v>
      </c>
      <c r="CB368" s="6">
        <f t="shared" si="188"/>
        <v>0.33197697499007545</v>
      </c>
      <c r="CC368" s="6">
        <f t="shared" si="189"/>
        <v>0.36539044528059628</v>
      </c>
      <c r="CD368" s="6">
        <f t="shared" si="190"/>
        <v>0.1198793139611804</v>
      </c>
      <c r="CE368" s="6">
        <f t="shared" si="191"/>
        <v>3.4927543924836775E-2</v>
      </c>
      <c r="CF368" s="6">
        <f t="shared" si="192"/>
        <v>1.16246301254051E-2</v>
      </c>
      <c r="CG368" s="6">
        <f t="shared" si="193"/>
        <v>1.6648168701442843E-2</v>
      </c>
      <c r="CH368" s="6">
        <f t="shared" si="194"/>
        <v>0.40081799591002049</v>
      </c>
      <c r="CI368" s="6">
        <f t="shared" si="176"/>
        <v>1.635036879770527</v>
      </c>
      <c r="CJ368">
        <f t="shared" si="177"/>
        <v>2.0525030443819903</v>
      </c>
      <c r="CK368" s="6"/>
    </row>
    <row r="369" spans="1:89" x14ac:dyDescent="0.45">
      <c r="A369" s="7" t="s">
        <v>594</v>
      </c>
      <c r="B369" s="7" t="s">
        <v>479</v>
      </c>
      <c r="C369" s="7">
        <v>27000</v>
      </c>
      <c r="D369" s="7">
        <v>1773.15</v>
      </c>
      <c r="E369" s="7" t="s">
        <v>479</v>
      </c>
      <c r="F369" s="7">
        <f t="shared" si="195"/>
        <v>2700</v>
      </c>
      <c r="G369" s="7">
        <f t="shared" si="196"/>
        <v>1500</v>
      </c>
      <c r="H369" s="15">
        <v>30.78</v>
      </c>
      <c r="I369" s="15">
        <v>2.5299999999999998</v>
      </c>
      <c r="J369" s="15">
        <v>7.8</v>
      </c>
      <c r="K369" s="15">
        <v>10.63</v>
      </c>
      <c r="L369" s="15">
        <v>0.2</v>
      </c>
      <c r="M369" s="15">
        <v>13.38</v>
      </c>
      <c r="N369" s="15">
        <v>20.49</v>
      </c>
      <c r="O369" s="15">
        <v>7.43</v>
      </c>
      <c r="P369" s="15">
        <v>3.29</v>
      </c>
      <c r="Q369" s="15">
        <v>1.65</v>
      </c>
      <c r="R369" s="15">
        <f t="shared" si="203"/>
        <v>98.180000000000021</v>
      </c>
      <c r="S369" s="15"/>
      <c r="T369" s="12">
        <f t="shared" si="178"/>
        <v>0.3</v>
      </c>
      <c r="U369" s="12">
        <f t="shared" si="178"/>
        <v>17.09</v>
      </c>
      <c r="V369" t="s">
        <v>164</v>
      </c>
      <c r="Y369" s="16">
        <f t="shared" si="179"/>
        <v>113.92000000000002</v>
      </c>
      <c r="Z369" s="16"/>
      <c r="AA369" s="7" t="s">
        <v>485</v>
      </c>
      <c r="AB369" t="s">
        <v>166</v>
      </c>
      <c r="AC369" t="s">
        <v>173</v>
      </c>
      <c r="AD369" s="7"/>
      <c r="AE369" s="7"/>
      <c r="AF369" s="17"/>
      <c r="AG369" s="18"/>
      <c r="AH369" s="7">
        <v>27000</v>
      </c>
      <c r="AI369" s="7">
        <v>1773.15</v>
      </c>
      <c r="AJ369" s="7"/>
      <c r="AK369" s="18"/>
      <c r="AL369" s="17"/>
      <c r="AM369" s="18"/>
      <c r="AN369" s="7"/>
      <c r="AO369" s="7"/>
      <c r="AP369" s="7"/>
      <c r="AQ369" s="6"/>
      <c r="AR369" s="7">
        <v>3000</v>
      </c>
      <c r="AS369" s="7">
        <v>170900</v>
      </c>
      <c r="AT369" s="7"/>
      <c r="AU369" s="7"/>
      <c r="AV369" s="12">
        <f t="shared" si="197"/>
        <v>17.09</v>
      </c>
      <c r="AW369" s="19">
        <f t="shared" si="180"/>
        <v>1.8435206667339252</v>
      </c>
      <c r="AX369" s="15">
        <f t="shared" si="181"/>
        <v>15.246479333266075</v>
      </c>
      <c r="AY369" s="15">
        <f t="shared" si="198"/>
        <v>232.45513205970954</v>
      </c>
      <c r="AZ369" s="7"/>
      <c r="BA369" s="7"/>
      <c r="BB369" s="7"/>
      <c r="BC369" s="7"/>
      <c r="BD369" s="7"/>
      <c r="BE369" s="15"/>
      <c r="BF369" s="16"/>
      <c r="BG369" s="16"/>
      <c r="BH369" s="20">
        <f t="shared" si="199"/>
        <v>0.31331574866139622</v>
      </c>
      <c r="BI369" s="20">
        <f t="shared" si="199"/>
        <v>1.9373553381337536E-2</v>
      </c>
      <c r="BJ369" s="20">
        <f t="shared" si="199"/>
        <v>4.6787836482413657E-2</v>
      </c>
      <c r="BK369" s="20">
        <f t="shared" si="199"/>
        <v>9.0493046099617766E-2</v>
      </c>
      <c r="BL369" s="20">
        <f t="shared" si="199"/>
        <v>1.7243569666600877E-3</v>
      </c>
      <c r="BM369" s="20">
        <f t="shared" si="182"/>
        <v>0.20303944155477857</v>
      </c>
      <c r="BN369" s="20">
        <f t="shared" si="182"/>
        <v>0.22347535385983333</v>
      </c>
      <c r="BO369" s="20">
        <f t="shared" si="182"/>
        <v>7.3319027505975978E-2</v>
      </c>
      <c r="BP369" s="20">
        <f t="shared" si="182"/>
        <v>2.1361930337460498E-2</v>
      </c>
      <c r="BQ369" s="20">
        <f t="shared" si="182"/>
        <v>7.1097051505263813E-3</v>
      </c>
      <c r="BR369" s="20">
        <f t="shared" si="202"/>
        <v>8.1608434694958321E-3</v>
      </c>
      <c r="BS369" s="20">
        <f t="shared" si="202"/>
        <v>0.19035280196805132</v>
      </c>
      <c r="BT369" s="6"/>
      <c r="BU369" s="6"/>
      <c r="BV369" s="6"/>
      <c r="BW369" s="6">
        <f t="shared" si="183"/>
        <v>0.51228280407429594</v>
      </c>
      <c r="BX369" s="6">
        <f t="shared" si="184"/>
        <v>3.1676474270689869E-2</v>
      </c>
      <c r="BY369" s="6">
        <f t="shared" si="185"/>
        <v>7.6499838173419252E-2</v>
      </c>
      <c r="BZ369" s="6">
        <f t="shared" si="186"/>
        <v>0.1479594677356495</v>
      </c>
      <c r="CA369" s="6">
        <f t="shared" si="187"/>
        <v>2.8193872343784806E-3</v>
      </c>
      <c r="CB369" s="6">
        <f t="shared" si="188"/>
        <v>0.33197697499007545</v>
      </c>
      <c r="CC369" s="6">
        <f t="shared" si="189"/>
        <v>0.36539044528059628</v>
      </c>
      <c r="CD369" s="6">
        <f t="shared" si="190"/>
        <v>0.1198793139611804</v>
      </c>
      <c r="CE369" s="6">
        <f t="shared" si="191"/>
        <v>3.4927543924836775E-2</v>
      </c>
      <c r="CF369" s="6">
        <f t="shared" si="192"/>
        <v>1.16246301254051E-2</v>
      </c>
      <c r="CG369" s="6">
        <f t="shared" si="193"/>
        <v>1.6648168701442843E-2</v>
      </c>
      <c r="CH369" s="6">
        <f t="shared" si="194"/>
        <v>0.38832083617359692</v>
      </c>
      <c r="CI369" s="6">
        <f t="shared" si="176"/>
        <v>1.635036879770527</v>
      </c>
      <c r="CJ369">
        <f t="shared" si="177"/>
        <v>2.0400058846455669</v>
      </c>
      <c r="CK369" s="6"/>
    </row>
    <row r="370" spans="1:89" x14ac:dyDescent="0.45">
      <c r="A370" s="7" t="s">
        <v>594</v>
      </c>
      <c r="B370" s="7" t="s">
        <v>486</v>
      </c>
      <c r="C370" s="7">
        <v>12000</v>
      </c>
      <c r="D370" s="7">
        <v>1623.15</v>
      </c>
      <c r="E370" s="7" t="s">
        <v>486</v>
      </c>
      <c r="F370" s="7">
        <f t="shared" si="195"/>
        <v>1200</v>
      </c>
      <c r="G370" s="7">
        <f t="shared" si="196"/>
        <v>1350</v>
      </c>
      <c r="H370" s="15">
        <v>28.34</v>
      </c>
      <c r="I370" s="15">
        <v>1.71</v>
      </c>
      <c r="J370" s="15">
        <v>7.76</v>
      </c>
      <c r="K370" s="15">
        <v>8.8000000000000007</v>
      </c>
      <c r="L370" s="15">
        <v>0.2</v>
      </c>
      <c r="M370" s="15">
        <v>9.76</v>
      </c>
      <c r="N370" s="15">
        <v>27.98</v>
      </c>
      <c r="O370" s="15">
        <v>7.97</v>
      </c>
      <c r="P370" s="15">
        <v>3.48</v>
      </c>
      <c r="Q370" s="15">
        <v>2</v>
      </c>
      <c r="R370" s="15">
        <f t="shared" si="203"/>
        <v>98</v>
      </c>
      <c r="S370" s="15"/>
      <c r="T370" s="12">
        <f t="shared" si="178"/>
        <v>0.3</v>
      </c>
      <c r="U370" s="12">
        <f t="shared" si="178"/>
        <v>16.21</v>
      </c>
      <c r="V370" t="s">
        <v>164</v>
      </c>
      <c r="Y370" s="16">
        <f t="shared" si="179"/>
        <v>112.50999999999999</v>
      </c>
      <c r="Z370" s="16"/>
      <c r="AA370" s="7" t="s">
        <v>487</v>
      </c>
      <c r="AB370" t="s">
        <v>166</v>
      </c>
      <c r="AC370" t="s">
        <v>173</v>
      </c>
      <c r="AD370" s="7"/>
      <c r="AE370" s="7"/>
      <c r="AF370" s="17"/>
      <c r="AG370" s="18"/>
      <c r="AH370" s="7">
        <v>12000</v>
      </c>
      <c r="AI370" s="7">
        <v>1623.15</v>
      </c>
      <c r="AJ370" s="7"/>
      <c r="AK370" s="18"/>
      <c r="AL370" s="17"/>
      <c r="AM370" s="18"/>
      <c r="AN370" s="7"/>
      <c r="AO370" s="7"/>
      <c r="AP370" s="7"/>
      <c r="AQ370" s="6"/>
      <c r="AR370" s="7">
        <v>3000</v>
      </c>
      <c r="AS370" s="7">
        <v>162100</v>
      </c>
      <c r="AT370" s="7"/>
      <c r="AU370" s="7"/>
      <c r="AV370" s="12">
        <f t="shared" si="197"/>
        <v>16.21</v>
      </c>
      <c r="AW370" s="19">
        <f t="shared" si="180"/>
        <v>1.1627515672452811</v>
      </c>
      <c r="AX370" s="15">
        <f t="shared" si="181"/>
        <v>15.047248432754721</v>
      </c>
      <c r="AY370" s="15">
        <f t="shared" si="198"/>
        <v>226.41968539703939</v>
      </c>
      <c r="AZ370" s="7"/>
      <c r="BA370" s="7"/>
      <c r="BB370" s="7"/>
      <c r="BC370" s="7"/>
      <c r="BD370" s="7"/>
      <c r="BE370" s="15"/>
      <c r="BF370" s="16"/>
      <c r="BG370" s="16"/>
      <c r="BH370" s="20">
        <f t="shared" si="199"/>
        <v>0.2920140522665135</v>
      </c>
      <c r="BI370" s="20">
        <f t="shared" si="199"/>
        <v>1.3254860717566824E-2</v>
      </c>
      <c r="BJ370" s="20">
        <f t="shared" si="199"/>
        <v>4.7118382954551334E-2</v>
      </c>
      <c r="BK370" s="20">
        <f t="shared" si="199"/>
        <v>7.583241910841057E-2</v>
      </c>
      <c r="BL370" s="20">
        <f t="shared" si="199"/>
        <v>1.7454904280600828E-3</v>
      </c>
      <c r="BM370" s="20">
        <f t="shared" si="182"/>
        <v>0.14992166959467301</v>
      </c>
      <c r="BN370" s="20">
        <f t="shared" si="182"/>
        <v>0.30890552849718339</v>
      </c>
      <c r="BO370" s="20">
        <f t="shared" si="182"/>
        <v>7.9611626918069847E-2</v>
      </c>
      <c r="BP370" s="20">
        <f t="shared" si="182"/>
        <v>2.2872526321265099E-2</v>
      </c>
      <c r="BQ370" s="20">
        <f t="shared" si="182"/>
        <v>8.7234431937064458E-3</v>
      </c>
      <c r="BR370" s="20">
        <f t="shared" si="202"/>
        <v>8.3231926040489169E-3</v>
      </c>
      <c r="BS370" s="20">
        <f t="shared" si="202"/>
        <v>0.1841429612248448</v>
      </c>
      <c r="BT370" s="6"/>
      <c r="BU370" s="6"/>
      <c r="BV370" s="6"/>
      <c r="BW370" s="6">
        <f t="shared" si="183"/>
        <v>0.4716729911457293</v>
      </c>
      <c r="BX370" s="6">
        <f t="shared" si="184"/>
        <v>2.1409790910229119E-2</v>
      </c>
      <c r="BY370" s="6">
        <f t="shared" si="185"/>
        <v>7.6107531310991461E-2</v>
      </c>
      <c r="BZ370" s="6">
        <f t="shared" si="186"/>
        <v>0.12248761204832695</v>
      </c>
      <c r="CA370" s="6">
        <f t="shared" si="187"/>
        <v>2.8193872343784806E-3</v>
      </c>
      <c r="CB370" s="6">
        <f t="shared" si="188"/>
        <v>0.24215958713775307</v>
      </c>
      <c r="CC370" s="6">
        <f t="shared" si="189"/>
        <v>0.4989567915544697</v>
      </c>
      <c r="CD370" s="6">
        <f t="shared" si="190"/>
        <v>0.12859194243211411</v>
      </c>
      <c r="CE370" s="6">
        <f t="shared" si="191"/>
        <v>3.6944636127182975E-2</v>
      </c>
      <c r="CF370" s="6">
        <f t="shared" si="192"/>
        <v>1.4090460758066789E-2</v>
      </c>
      <c r="CG370" s="6">
        <f t="shared" si="193"/>
        <v>1.6648168701442843E-2</v>
      </c>
      <c r="CH370" s="6">
        <f t="shared" si="194"/>
        <v>0.36832538059531927</v>
      </c>
      <c r="CI370" s="6">
        <f t="shared" si="176"/>
        <v>1.6152407306592418</v>
      </c>
      <c r="CJ370">
        <f t="shared" si="177"/>
        <v>2.0002142799560039</v>
      </c>
      <c r="CK370" s="6"/>
    </row>
    <row r="371" spans="1:89" x14ac:dyDescent="0.45">
      <c r="A371" s="7" t="s">
        <v>594</v>
      </c>
      <c r="B371" s="7" t="s">
        <v>486</v>
      </c>
      <c r="C371" s="7">
        <v>12000</v>
      </c>
      <c r="D371" s="7">
        <v>1773.15</v>
      </c>
      <c r="E371" s="7" t="s">
        <v>486</v>
      </c>
      <c r="F371" s="7">
        <f t="shared" si="195"/>
        <v>1200</v>
      </c>
      <c r="G371" s="7">
        <f t="shared" si="196"/>
        <v>1500</v>
      </c>
      <c r="H371" s="15">
        <v>28.34</v>
      </c>
      <c r="I371" s="15">
        <v>1.71</v>
      </c>
      <c r="J371" s="15">
        <v>7.76</v>
      </c>
      <c r="K371" s="15">
        <v>8.8000000000000007</v>
      </c>
      <c r="L371" s="15">
        <v>0.2</v>
      </c>
      <c r="M371" s="15">
        <v>9.76</v>
      </c>
      <c r="N371" s="15">
        <v>27.98</v>
      </c>
      <c r="O371" s="15">
        <v>7.97</v>
      </c>
      <c r="P371" s="15">
        <v>3.48</v>
      </c>
      <c r="Q371" s="15">
        <v>2</v>
      </c>
      <c r="R371" s="15">
        <f t="shared" si="203"/>
        <v>98</v>
      </c>
      <c r="S371" s="15"/>
      <c r="T371" s="12">
        <f t="shared" si="178"/>
        <v>0.3</v>
      </c>
      <c r="U371" s="12">
        <f t="shared" si="178"/>
        <v>14.89</v>
      </c>
      <c r="V371" t="s">
        <v>164</v>
      </c>
      <c r="Y371" s="16">
        <f t="shared" si="179"/>
        <v>111.19</v>
      </c>
      <c r="Z371" s="16"/>
      <c r="AA371" s="7" t="s">
        <v>488</v>
      </c>
      <c r="AB371" t="s">
        <v>166</v>
      </c>
      <c r="AC371" t="s">
        <v>173</v>
      </c>
      <c r="AD371" s="7"/>
      <c r="AE371" s="7"/>
      <c r="AF371" s="17"/>
      <c r="AG371" s="18"/>
      <c r="AH371" s="7">
        <v>12000</v>
      </c>
      <c r="AI371" s="7">
        <v>1773.15</v>
      </c>
      <c r="AJ371" s="7"/>
      <c r="AK371" s="18"/>
      <c r="AL371" s="17"/>
      <c r="AM371" s="18"/>
      <c r="AN371" s="7"/>
      <c r="AO371" s="7"/>
      <c r="AP371" s="7"/>
      <c r="AQ371" s="6"/>
      <c r="AR371" s="7">
        <v>3000</v>
      </c>
      <c r="AS371" s="7">
        <v>148900</v>
      </c>
      <c r="AT371" s="7"/>
      <c r="AU371" s="7"/>
      <c r="AV371" s="12">
        <f t="shared" si="197"/>
        <v>14.89</v>
      </c>
      <c r="AW371" s="19">
        <f t="shared" si="180"/>
        <v>1.1653699091209613</v>
      </c>
      <c r="AX371" s="15">
        <f t="shared" si="181"/>
        <v>13.724630090879039</v>
      </c>
      <c r="AY371" s="15">
        <f t="shared" si="198"/>
        <v>188.36547113146239</v>
      </c>
      <c r="AZ371" s="7"/>
      <c r="BA371" s="7"/>
      <c r="BB371" s="7"/>
      <c r="BC371" s="7"/>
      <c r="BD371" s="7"/>
      <c r="BE371" s="15"/>
      <c r="BF371" s="16"/>
      <c r="BG371" s="16"/>
      <c r="BH371" s="20">
        <f t="shared" si="199"/>
        <v>0.2920140522665135</v>
      </c>
      <c r="BI371" s="20">
        <f t="shared" si="199"/>
        <v>1.3254860717566824E-2</v>
      </c>
      <c r="BJ371" s="20">
        <f t="shared" si="199"/>
        <v>4.7118382954551334E-2</v>
      </c>
      <c r="BK371" s="20">
        <f t="shared" si="199"/>
        <v>7.583241910841057E-2</v>
      </c>
      <c r="BL371" s="20">
        <f t="shared" si="199"/>
        <v>1.7454904280600828E-3</v>
      </c>
      <c r="BM371" s="20">
        <f t="shared" si="182"/>
        <v>0.14992166959467301</v>
      </c>
      <c r="BN371" s="20">
        <f t="shared" si="182"/>
        <v>0.30890552849718339</v>
      </c>
      <c r="BO371" s="20">
        <f t="shared" si="182"/>
        <v>7.9611626918069847E-2</v>
      </c>
      <c r="BP371" s="20">
        <f t="shared" si="182"/>
        <v>2.2872526321265099E-2</v>
      </c>
      <c r="BQ371" s="20">
        <f t="shared" si="182"/>
        <v>8.7234431937064458E-3</v>
      </c>
      <c r="BR371" s="20">
        <f t="shared" si="202"/>
        <v>8.4498987094742475E-3</v>
      </c>
      <c r="BS371" s="20">
        <f t="shared" si="202"/>
        <v>0.17172295932356049</v>
      </c>
      <c r="BT371" s="6"/>
      <c r="BU371" s="6"/>
      <c r="BV371" s="6"/>
      <c r="BW371" s="6">
        <f t="shared" si="183"/>
        <v>0.4716729911457293</v>
      </c>
      <c r="BX371" s="6">
        <f t="shared" si="184"/>
        <v>2.1409790910229119E-2</v>
      </c>
      <c r="BY371" s="6">
        <f t="shared" si="185"/>
        <v>7.6107531310991461E-2</v>
      </c>
      <c r="BZ371" s="6">
        <f t="shared" si="186"/>
        <v>0.12248761204832695</v>
      </c>
      <c r="CA371" s="6">
        <f t="shared" si="187"/>
        <v>2.8193872343784806E-3</v>
      </c>
      <c r="CB371" s="6">
        <f t="shared" si="188"/>
        <v>0.24215958713775307</v>
      </c>
      <c r="CC371" s="6">
        <f t="shared" si="189"/>
        <v>0.4989567915544697</v>
      </c>
      <c r="CD371" s="6">
        <f t="shared" si="190"/>
        <v>0.12859194243211411</v>
      </c>
      <c r="CE371" s="6">
        <f t="shared" si="191"/>
        <v>3.6944636127182975E-2</v>
      </c>
      <c r="CF371" s="6">
        <f t="shared" si="192"/>
        <v>1.4090460758066789E-2</v>
      </c>
      <c r="CG371" s="6">
        <f t="shared" si="193"/>
        <v>1.6648168701442843E-2</v>
      </c>
      <c r="CH371" s="6">
        <f t="shared" si="194"/>
        <v>0.33833219722790275</v>
      </c>
      <c r="CI371" s="6">
        <f t="shared" si="176"/>
        <v>1.6152407306592418</v>
      </c>
      <c r="CJ371">
        <f t="shared" si="177"/>
        <v>1.9702210965885874</v>
      </c>
      <c r="CK371" s="6"/>
    </row>
    <row r="372" spans="1:89" x14ac:dyDescent="0.45">
      <c r="A372" s="7" t="s">
        <v>594</v>
      </c>
      <c r="B372" s="7" t="s">
        <v>486</v>
      </c>
      <c r="C372" s="7">
        <v>20000</v>
      </c>
      <c r="D372" s="7">
        <v>1673.15</v>
      </c>
      <c r="E372" s="7" t="s">
        <v>486</v>
      </c>
      <c r="F372" s="7">
        <f t="shared" si="195"/>
        <v>2000</v>
      </c>
      <c r="G372" s="7">
        <f t="shared" si="196"/>
        <v>1400</v>
      </c>
      <c r="H372" s="15">
        <v>28.34</v>
      </c>
      <c r="I372" s="15">
        <v>1.71</v>
      </c>
      <c r="J372" s="15">
        <v>7.76</v>
      </c>
      <c r="K372" s="15">
        <v>8.8000000000000007</v>
      </c>
      <c r="L372" s="15">
        <v>0.2</v>
      </c>
      <c r="M372" s="15">
        <v>9.76</v>
      </c>
      <c r="N372" s="15">
        <v>27.98</v>
      </c>
      <c r="O372" s="15">
        <v>7.97</v>
      </c>
      <c r="P372" s="15">
        <v>3.48</v>
      </c>
      <c r="Q372" s="15">
        <v>2</v>
      </c>
      <c r="R372" s="15">
        <f t="shared" si="203"/>
        <v>98</v>
      </c>
      <c r="S372" s="15"/>
      <c r="T372" s="12">
        <f t="shared" si="178"/>
        <v>0.3</v>
      </c>
      <c r="U372" s="12">
        <f t="shared" si="178"/>
        <v>18.63</v>
      </c>
      <c r="V372" t="s">
        <v>164</v>
      </c>
      <c r="Y372" s="16">
        <f t="shared" si="179"/>
        <v>114.92999999999999</v>
      </c>
      <c r="Z372" s="16"/>
      <c r="AA372" s="7" t="s">
        <v>489</v>
      </c>
      <c r="AB372" t="s">
        <v>166</v>
      </c>
      <c r="AC372" t="s">
        <v>173</v>
      </c>
      <c r="AD372" s="7"/>
      <c r="AE372" s="7"/>
      <c r="AF372" s="17"/>
      <c r="AG372" s="18"/>
      <c r="AH372" s="7">
        <v>20000</v>
      </c>
      <c r="AI372" s="7">
        <v>1673.15</v>
      </c>
      <c r="AJ372" s="7"/>
      <c r="AK372" s="18"/>
      <c r="AL372" s="17"/>
      <c r="AM372" s="18"/>
      <c r="AN372" s="7"/>
      <c r="AO372" s="7"/>
      <c r="AP372" s="7"/>
      <c r="AQ372" s="6"/>
      <c r="AR372" s="7">
        <v>3000</v>
      </c>
      <c r="AS372" s="7">
        <v>186300</v>
      </c>
      <c r="AT372" s="7"/>
      <c r="AU372" s="7"/>
      <c r="AV372" s="12">
        <f t="shared" si="197"/>
        <v>18.63</v>
      </c>
      <c r="AW372" s="19">
        <f t="shared" si="180"/>
        <v>1.6089495805170329</v>
      </c>
      <c r="AX372" s="15">
        <f t="shared" si="181"/>
        <v>17.021050419482965</v>
      </c>
      <c r="AY372" s="15">
        <f t="shared" si="198"/>
        <v>289.71615738258123</v>
      </c>
      <c r="AZ372" s="7"/>
      <c r="BA372" s="7"/>
      <c r="BB372" s="7"/>
      <c r="BC372" s="7"/>
      <c r="BD372" s="7"/>
      <c r="BE372" s="15"/>
      <c r="BF372" s="16"/>
      <c r="BG372" s="16"/>
      <c r="BH372" s="20">
        <f t="shared" si="199"/>
        <v>0.2920140522665135</v>
      </c>
      <c r="BI372" s="20">
        <f t="shared" si="199"/>
        <v>1.3254860717566824E-2</v>
      </c>
      <c r="BJ372" s="20">
        <f t="shared" si="199"/>
        <v>4.7118382954551334E-2</v>
      </c>
      <c r="BK372" s="20">
        <f t="shared" si="199"/>
        <v>7.583241910841057E-2</v>
      </c>
      <c r="BL372" s="20">
        <f t="shared" si="199"/>
        <v>1.7454904280600828E-3</v>
      </c>
      <c r="BM372" s="20">
        <f t="shared" si="182"/>
        <v>0.14992166959467301</v>
      </c>
      <c r="BN372" s="20">
        <f t="shared" si="182"/>
        <v>0.30890552849718339</v>
      </c>
      <c r="BO372" s="20">
        <f t="shared" si="182"/>
        <v>7.9611626918069847E-2</v>
      </c>
      <c r="BP372" s="20">
        <f t="shared" si="182"/>
        <v>2.2872526321265099E-2</v>
      </c>
      <c r="BQ372" s="20">
        <f t="shared" si="182"/>
        <v>8.7234431937064458E-3</v>
      </c>
      <c r="BR372" s="20">
        <f t="shared" si="202"/>
        <v>8.1005032405098796E-3</v>
      </c>
      <c r="BS372" s="20">
        <f t="shared" si="202"/>
        <v>0.20597144620010577</v>
      </c>
      <c r="BT372" s="6"/>
      <c r="BU372" s="6"/>
      <c r="BV372" s="6"/>
      <c r="BW372" s="6">
        <f t="shared" si="183"/>
        <v>0.4716729911457293</v>
      </c>
      <c r="BX372" s="6">
        <f t="shared" si="184"/>
        <v>2.1409790910229119E-2</v>
      </c>
      <c r="BY372" s="6">
        <f t="shared" si="185"/>
        <v>7.6107531310991461E-2</v>
      </c>
      <c r="BZ372" s="6">
        <f t="shared" si="186"/>
        <v>0.12248761204832695</v>
      </c>
      <c r="CA372" s="6">
        <f t="shared" si="187"/>
        <v>2.8193872343784806E-3</v>
      </c>
      <c r="CB372" s="6">
        <f t="shared" si="188"/>
        <v>0.24215958713775307</v>
      </c>
      <c r="CC372" s="6">
        <f t="shared" si="189"/>
        <v>0.4989567915544697</v>
      </c>
      <c r="CD372" s="6">
        <f t="shared" si="190"/>
        <v>0.12859194243211411</v>
      </c>
      <c r="CE372" s="6">
        <f t="shared" si="191"/>
        <v>3.6944636127182975E-2</v>
      </c>
      <c r="CF372" s="6">
        <f t="shared" si="192"/>
        <v>1.4090460758066789E-2</v>
      </c>
      <c r="CG372" s="6">
        <f t="shared" si="193"/>
        <v>1.6648168701442843E-2</v>
      </c>
      <c r="CH372" s="6">
        <f t="shared" si="194"/>
        <v>0.42331288343558282</v>
      </c>
      <c r="CI372" s="6">
        <f t="shared" si="176"/>
        <v>1.6152407306592418</v>
      </c>
      <c r="CJ372">
        <f t="shared" si="177"/>
        <v>2.0552017827962672</v>
      </c>
      <c r="CK372" s="6"/>
    </row>
    <row r="373" spans="1:89" x14ac:dyDescent="0.45">
      <c r="A373" s="7" t="s">
        <v>594</v>
      </c>
      <c r="B373" s="7" t="s">
        <v>486</v>
      </c>
      <c r="C373" s="7">
        <v>20000</v>
      </c>
      <c r="D373" s="7">
        <v>1773.15</v>
      </c>
      <c r="E373" s="7" t="s">
        <v>486</v>
      </c>
      <c r="F373" s="7">
        <f t="shared" si="195"/>
        <v>2000</v>
      </c>
      <c r="G373" s="7">
        <f t="shared" si="196"/>
        <v>1500</v>
      </c>
      <c r="H373" s="15">
        <v>28.34</v>
      </c>
      <c r="I373" s="15">
        <v>1.71</v>
      </c>
      <c r="J373" s="15">
        <v>7.76</v>
      </c>
      <c r="K373" s="15">
        <v>8.8000000000000007</v>
      </c>
      <c r="L373" s="15">
        <v>0.2</v>
      </c>
      <c r="M373" s="15">
        <v>9.76</v>
      </c>
      <c r="N373" s="15">
        <v>27.98</v>
      </c>
      <c r="O373" s="15">
        <v>7.97</v>
      </c>
      <c r="P373" s="15">
        <v>3.48</v>
      </c>
      <c r="Q373" s="15">
        <v>2</v>
      </c>
      <c r="R373" s="15">
        <f t="shared" si="203"/>
        <v>98</v>
      </c>
      <c r="S373" s="15"/>
      <c r="T373" s="12">
        <f t="shared" si="178"/>
        <v>0.3</v>
      </c>
      <c r="U373" s="12">
        <f t="shared" si="178"/>
        <v>18.48</v>
      </c>
      <c r="V373" t="s">
        <v>164</v>
      </c>
      <c r="Y373" s="16">
        <f t="shared" si="179"/>
        <v>114.78</v>
      </c>
      <c r="Z373" s="16"/>
      <c r="AA373" s="7" t="s">
        <v>490</v>
      </c>
      <c r="AB373" t="s">
        <v>166</v>
      </c>
      <c r="AC373" t="s">
        <v>173</v>
      </c>
      <c r="AD373" s="7"/>
      <c r="AE373" s="7"/>
      <c r="AF373" s="17"/>
      <c r="AG373" s="18"/>
      <c r="AH373" s="7">
        <v>20000</v>
      </c>
      <c r="AI373" s="7">
        <v>1773.15</v>
      </c>
      <c r="AJ373" s="7"/>
      <c r="AK373" s="18"/>
      <c r="AL373" s="17"/>
      <c r="AM373" s="18"/>
      <c r="AN373" s="7"/>
      <c r="AO373" s="7"/>
      <c r="AP373" s="7"/>
      <c r="AQ373" s="6"/>
      <c r="AR373" s="7">
        <v>3000</v>
      </c>
      <c r="AS373" s="7">
        <v>184800</v>
      </c>
      <c r="AT373" s="7"/>
      <c r="AU373" s="7"/>
      <c r="AV373" s="12">
        <f t="shared" si="197"/>
        <v>18.48</v>
      </c>
      <c r="AW373" s="19">
        <f t="shared" si="180"/>
        <v>1.6118322012444484</v>
      </c>
      <c r="AX373" s="15">
        <f t="shared" si="181"/>
        <v>16.86816779875555</v>
      </c>
      <c r="AY373" s="15">
        <f t="shared" si="198"/>
        <v>284.53508488697366</v>
      </c>
      <c r="AZ373" s="7"/>
      <c r="BA373" s="7"/>
      <c r="BB373" s="7"/>
      <c r="BC373" s="7"/>
      <c r="BD373" s="7"/>
      <c r="BE373" s="15"/>
      <c r="BF373" s="16"/>
      <c r="BG373" s="16"/>
      <c r="BH373" s="20">
        <f t="shared" si="199"/>
        <v>0.2920140522665135</v>
      </c>
      <c r="BI373" s="20">
        <f t="shared" si="199"/>
        <v>1.3254860717566824E-2</v>
      </c>
      <c r="BJ373" s="20">
        <f t="shared" si="199"/>
        <v>4.7118382954551334E-2</v>
      </c>
      <c r="BK373" s="20">
        <f t="shared" si="199"/>
        <v>7.583241910841057E-2</v>
      </c>
      <c r="BL373" s="20">
        <f t="shared" si="199"/>
        <v>1.7454904280600828E-3</v>
      </c>
      <c r="BM373" s="20">
        <f t="shared" si="182"/>
        <v>0.14992166959467301</v>
      </c>
      <c r="BN373" s="20">
        <f t="shared" si="182"/>
        <v>0.30890552849718339</v>
      </c>
      <c r="BO373" s="20">
        <f t="shared" si="182"/>
        <v>7.9611626918069847E-2</v>
      </c>
      <c r="BP373" s="20">
        <f t="shared" si="182"/>
        <v>2.2872526321265099E-2</v>
      </c>
      <c r="BQ373" s="20">
        <f t="shared" si="182"/>
        <v>8.7234431937064458E-3</v>
      </c>
      <c r="BR373" s="20">
        <f t="shared" si="202"/>
        <v>8.1139593108292048E-3</v>
      </c>
      <c r="BS373" s="20">
        <f t="shared" si="202"/>
        <v>0.20465245357233272</v>
      </c>
      <c r="BT373" s="6"/>
      <c r="BU373" s="6"/>
      <c r="BV373" s="6"/>
      <c r="BW373" s="6">
        <f t="shared" si="183"/>
        <v>0.4716729911457293</v>
      </c>
      <c r="BX373" s="6">
        <f t="shared" si="184"/>
        <v>2.1409790910229119E-2</v>
      </c>
      <c r="BY373" s="6">
        <f t="shared" si="185"/>
        <v>7.6107531310991461E-2</v>
      </c>
      <c r="BZ373" s="6">
        <f t="shared" si="186"/>
        <v>0.12248761204832695</v>
      </c>
      <c r="CA373" s="6">
        <f t="shared" si="187"/>
        <v>2.8193872343784806E-3</v>
      </c>
      <c r="CB373" s="6">
        <f t="shared" si="188"/>
        <v>0.24215958713775307</v>
      </c>
      <c r="CC373" s="6">
        <f t="shared" si="189"/>
        <v>0.4989567915544697</v>
      </c>
      <c r="CD373" s="6">
        <f t="shared" si="190"/>
        <v>0.12859194243211411</v>
      </c>
      <c r="CE373" s="6">
        <f t="shared" si="191"/>
        <v>3.6944636127182975E-2</v>
      </c>
      <c r="CF373" s="6">
        <f t="shared" si="192"/>
        <v>1.4090460758066789E-2</v>
      </c>
      <c r="CG373" s="6">
        <f t="shared" si="193"/>
        <v>1.6648168701442843E-2</v>
      </c>
      <c r="CH373" s="6">
        <f t="shared" si="194"/>
        <v>0.41990456714383095</v>
      </c>
      <c r="CI373" s="6">
        <f t="shared" si="176"/>
        <v>1.6152407306592418</v>
      </c>
      <c r="CJ373">
        <f t="shared" si="177"/>
        <v>2.0517934665045154</v>
      </c>
      <c r="CK373" s="6"/>
    </row>
    <row r="374" spans="1:89" x14ac:dyDescent="0.45">
      <c r="A374" s="7" t="s">
        <v>594</v>
      </c>
      <c r="B374" s="7" t="s">
        <v>486</v>
      </c>
      <c r="C374" s="7">
        <v>20000</v>
      </c>
      <c r="D374" s="7">
        <v>1873.15</v>
      </c>
      <c r="E374" s="7" t="s">
        <v>486</v>
      </c>
      <c r="F374" s="7">
        <f t="shared" si="195"/>
        <v>2000</v>
      </c>
      <c r="G374" s="7">
        <f t="shared" si="196"/>
        <v>1600</v>
      </c>
      <c r="H374" s="15">
        <v>28.34</v>
      </c>
      <c r="I374" s="15">
        <v>1.71</v>
      </c>
      <c r="J374" s="15">
        <v>7.76</v>
      </c>
      <c r="K374" s="15">
        <v>8.8000000000000007</v>
      </c>
      <c r="L374" s="15">
        <v>0.2</v>
      </c>
      <c r="M374" s="15">
        <v>9.76</v>
      </c>
      <c r="N374" s="15">
        <v>27.98</v>
      </c>
      <c r="O374" s="15">
        <v>7.97</v>
      </c>
      <c r="P374" s="15">
        <v>3.48</v>
      </c>
      <c r="Q374" s="15">
        <v>2</v>
      </c>
      <c r="R374" s="15">
        <f t="shared" si="203"/>
        <v>98</v>
      </c>
      <c r="S374" s="15"/>
      <c r="T374" s="12">
        <f t="shared" si="178"/>
        <v>0.3</v>
      </c>
      <c r="U374" s="12">
        <f t="shared" si="178"/>
        <v>16.940000000000001</v>
      </c>
      <c r="V374" t="s">
        <v>164</v>
      </c>
      <c r="Y374" s="16">
        <f t="shared" si="179"/>
        <v>113.24</v>
      </c>
      <c r="Z374" s="16"/>
      <c r="AA374" s="7" t="s">
        <v>491</v>
      </c>
      <c r="AB374" t="s">
        <v>166</v>
      </c>
      <c r="AC374" t="s">
        <v>173</v>
      </c>
      <c r="AD374" s="7"/>
      <c r="AE374" s="7"/>
      <c r="AF374" s="17"/>
      <c r="AG374" s="18"/>
      <c r="AH374" s="7">
        <v>20000</v>
      </c>
      <c r="AI374" s="7">
        <v>1873.15</v>
      </c>
      <c r="AJ374" s="7"/>
      <c r="AK374" s="18"/>
      <c r="AL374" s="17"/>
      <c r="AM374" s="18"/>
      <c r="AN374" s="7"/>
      <c r="AO374" s="7"/>
      <c r="AP374" s="7"/>
      <c r="AQ374" s="6"/>
      <c r="AR374" s="7">
        <v>3000</v>
      </c>
      <c r="AS374" s="7">
        <v>169400</v>
      </c>
      <c r="AT374" s="7"/>
      <c r="AU374" s="7"/>
      <c r="AV374" s="12">
        <f t="shared" si="197"/>
        <v>16.940000000000001</v>
      </c>
      <c r="AW374" s="19">
        <f t="shared" si="180"/>
        <v>1.6143439856552801</v>
      </c>
      <c r="AX374" s="15">
        <f t="shared" si="181"/>
        <v>15.325656014344721</v>
      </c>
      <c r="AY374" s="15">
        <f t="shared" si="198"/>
        <v>234.87573227002053</v>
      </c>
      <c r="AZ374" s="7"/>
      <c r="BA374" s="7"/>
      <c r="BB374" s="7"/>
      <c r="BC374" s="7"/>
      <c r="BD374" s="7"/>
      <c r="BE374" s="15"/>
      <c r="BF374" s="16"/>
      <c r="BG374" s="16"/>
      <c r="BH374" s="20">
        <f t="shared" si="199"/>
        <v>0.2920140522665135</v>
      </c>
      <c r="BI374" s="20">
        <f t="shared" si="199"/>
        <v>1.3254860717566824E-2</v>
      </c>
      <c r="BJ374" s="20">
        <f t="shared" si="199"/>
        <v>4.7118382954551334E-2</v>
      </c>
      <c r="BK374" s="20">
        <f t="shared" si="199"/>
        <v>7.583241910841057E-2</v>
      </c>
      <c r="BL374" s="20">
        <f t="shared" si="199"/>
        <v>1.7454904280600828E-3</v>
      </c>
      <c r="BM374" s="20">
        <f t="shared" si="182"/>
        <v>0.14992166959467301</v>
      </c>
      <c r="BN374" s="20">
        <f t="shared" si="182"/>
        <v>0.30890552849718339</v>
      </c>
      <c r="BO374" s="20">
        <f t="shared" si="182"/>
        <v>7.9611626918069847E-2</v>
      </c>
      <c r="BP374" s="20">
        <f t="shared" si="182"/>
        <v>2.2872526321265099E-2</v>
      </c>
      <c r="BQ374" s="20">
        <f t="shared" si="182"/>
        <v>8.7234431937064458E-3</v>
      </c>
      <c r="BR374" s="20">
        <f t="shared" si="202"/>
        <v>8.2547386880040784E-3</v>
      </c>
      <c r="BS374" s="20">
        <f t="shared" si="202"/>
        <v>0.19085295964657273</v>
      </c>
      <c r="BT374" s="6"/>
      <c r="BU374" s="6"/>
      <c r="BV374" s="6"/>
      <c r="BW374" s="6">
        <f t="shared" si="183"/>
        <v>0.4716729911457293</v>
      </c>
      <c r="BX374" s="6">
        <f t="shared" si="184"/>
        <v>2.1409790910229119E-2</v>
      </c>
      <c r="BY374" s="6">
        <f t="shared" si="185"/>
        <v>7.6107531310991461E-2</v>
      </c>
      <c r="BZ374" s="6">
        <f t="shared" si="186"/>
        <v>0.12248761204832695</v>
      </c>
      <c r="CA374" s="6">
        <f t="shared" si="187"/>
        <v>2.8193872343784806E-3</v>
      </c>
      <c r="CB374" s="6">
        <f t="shared" si="188"/>
        <v>0.24215958713775307</v>
      </c>
      <c r="CC374" s="6">
        <f t="shared" si="189"/>
        <v>0.4989567915544697</v>
      </c>
      <c r="CD374" s="6">
        <f t="shared" si="190"/>
        <v>0.12859194243211411</v>
      </c>
      <c r="CE374" s="6">
        <f t="shared" si="191"/>
        <v>3.6944636127182975E-2</v>
      </c>
      <c r="CF374" s="6">
        <f t="shared" si="192"/>
        <v>1.4090460758066789E-2</v>
      </c>
      <c r="CG374" s="6">
        <f t="shared" si="193"/>
        <v>1.6648168701442843E-2</v>
      </c>
      <c r="CH374" s="6">
        <f t="shared" si="194"/>
        <v>0.38491251988184511</v>
      </c>
      <c r="CI374" s="6">
        <f t="shared" si="176"/>
        <v>1.6152407306592418</v>
      </c>
      <c r="CJ374">
        <f t="shared" si="177"/>
        <v>2.0168014192425296</v>
      </c>
      <c r="CK374" s="6"/>
    </row>
    <row r="375" spans="1:89" x14ac:dyDescent="0.45">
      <c r="A375" s="7" t="s">
        <v>594</v>
      </c>
      <c r="B375" s="7" t="s">
        <v>492</v>
      </c>
      <c r="C375">
        <v>5000</v>
      </c>
      <c r="D375">
        <v>1473.15</v>
      </c>
      <c r="E375" s="7" t="s">
        <v>492</v>
      </c>
      <c r="F375" s="7">
        <f t="shared" si="195"/>
        <v>500</v>
      </c>
      <c r="G375" s="7">
        <f t="shared" si="196"/>
        <v>1200</v>
      </c>
      <c r="H375" s="15">
        <v>46.54</v>
      </c>
      <c r="J375">
        <v>19.739999999999998</v>
      </c>
      <c r="N375" s="5">
        <v>21.72</v>
      </c>
      <c r="O375" s="5">
        <v>12</v>
      </c>
      <c r="R375" s="15">
        <f t="shared" si="203"/>
        <v>100</v>
      </c>
      <c r="S375" s="15"/>
      <c r="T375" s="12">
        <f t="shared" si="178"/>
        <v>0</v>
      </c>
      <c r="U375" s="12">
        <f t="shared" si="178"/>
        <v>3.37</v>
      </c>
      <c r="V375" t="s">
        <v>493</v>
      </c>
      <c r="Y375" s="16">
        <f t="shared" si="179"/>
        <v>103.37</v>
      </c>
      <c r="Z375" s="16"/>
      <c r="AB375" t="s">
        <v>256</v>
      </c>
      <c r="AC375" s="7" t="s">
        <v>173</v>
      </c>
      <c r="AH375">
        <v>5000</v>
      </c>
      <c r="AI375">
        <v>1473.15</v>
      </c>
      <c r="AS375">
        <v>33700</v>
      </c>
      <c r="AV375" s="12">
        <f t="shared" si="197"/>
        <v>3.37</v>
      </c>
      <c r="AW375" s="19">
        <f t="shared" si="180"/>
        <v>0.70049416633298844</v>
      </c>
      <c r="AX375" s="15">
        <f t="shared" si="181"/>
        <v>2.6695058336670119</v>
      </c>
      <c r="AY375" s="15">
        <f t="shared" si="198"/>
        <v>7.1262613959822083</v>
      </c>
      <c r="BE375" s="15"/>
      <c r="BF375" s="16"/>
      <c r="BG375" s="16"/>
      <c r="BH375" s="20">
        <f t="shared" si="199"/>
        <v>0.50001300002729976</v>
      </c>
      <c r="BI375" s="20">
        <f t="shared" si="199"/>
        <v>0</v>
      </c>
      <c r="BJ375" s="20">
        <f t="shared" si="199"/>
        <v>0.12497605640296643</v>
      </c>
      <c r="BK375" s="20">
        <f t="shared" si="199"/>
        <v>0</v>
      </c>
      <c r="BL375" s="20">
        <f t="shared" si="199"/>
        <v>0</v>
      </c>
      <c r="BM375" s="20">
        <f t="shared" si="182"/>
        <v>0</v>
      </c>
      <c r="BN375" s="20">
        <f t="shared" si="182"/>
        <v>0.25002809015690891</v>
      </c>
      <c r="BO375" s="20">
        <f t="shared" si="182"/>
        <v>0.12498285341282485</v>
      </c>
      <c r="BP375" s="20">
        <f t="shared" si="182"/>
        <v>0</v>
      </c>
      <c r="BQ375" s="20">
        <f t="shared" si="182"/>
        <v>0</v>
      </c>
      <c r="BR375" s="20">
        <f t="shared" si="202"/>
        <v>0</v>
      </c>
      <c r="BS375" s="20">
        <f t="shared" si="202"/>
        <v>4.7101933235515911E-2</v>
      </c>
      <c r="BT375" s="6"/>
      <c r="BU375" s="6"/>
      <c r="BV375" s="6"/>
      <c r="BW375" s="6">
        <f t="shared" si="183"/>
        <v>0.77458225151454629</v>
      </c>
      <c r="BX375" s="6">
        <f t="shared" si="184"/>
        <v>0</v>
      </c>
      <c r="BY375" s="6">
        <f t="shared" si="185"/>
        <v>0.19360343660811485</v>
      </c>
      <c r="BZ375" s="6">
        <f t="shared" si="186"/>
        <v>0</v>
      </c>
      <c r="CA375" s="6">
        <f t="shared" si="187"/>
        <v>0</v>
      </c>
      <c r="CB375" s="6">
        <f t="shared" si="188"/>
        <v>0</v>
      </c>
      <c r="CC375" s="6">
        <f t="shared" si="189"/>
        <v>0.38732457157123235</v>
      </c>
      <c r="CD375" s="6">
        <f t="shared" si="190"/>
        <v>0.19361396602074896</v>
      </c>
      <c r="CE375" s="6">
        <f t="shared" si="191"/>
        <v>0</v>
      </c>
      <c r="CF375" s="6">
        <f t="shared" si="192"/>
        <v>0</v>
      </c>
      <c r="CG375" s="6">
        <f t="shared" si="193"/>
        <v>0</v>
      </c>
      <c r="CH375" s="6">
        <f t="shared" si="194"/>
        <v>7.6573506021358789E-2</v>
      </c>
      <c r="CI375" s="6">
        <f t="shared" si="176"/>
        <v>1.5491242257146425</v>
      </c>
      <c r="CJ375">
        <f t="shared" si="177"/>
        <v>1.6256977317360013</v>
      </c>
      <c r="CK375" s="6"/>
    </row>
    <row r="376" spans="1:89" x14ac:dyDescent="0.45">
      <c r="A376" s="7" t="s">
        <v>594</v>
      </c>
      <c r="B376" s="7" t="s">
        <v>492</v>
      </c>
      <c r="C376">
        <v>5000</v>
      </c>
      <c r="D376">
        <v>1473.15</v>
      </c>
      <c r="E376" s="7" t="s">
        <v>492</v>
      </c>
      <c r="F376" s="7">
        <f t="shared" si="195"/>
        <v>500</v>
      </c>
      <c r="G376" s="7">
        <f t="shared" si="196"/>
        <v>1200</v>
      </c>
      <c r="H376" s="15">
        <v>46.54</v>
      </c>
      <c r="J376">
        <v>19.739999999999998</v>
      </c>
      <c r="N376" s="5">
        <v>21.72</v>
      </c>
      <c r="O376" s="5">
        <v>12</v>
      </c>
      <c r="R376" s="15">
        <f t="shared" si="203"/>
        <v>100</v>
      </c>
      <c r="S376" s="15"/>
      <c r="T376" s="12">
        <f t="shared" si="178"/>
        <v>0</v>
      </c>
      <c r="U376" s="12">
        <f t="shared" si="178"/>
        <v>2.57</v>
      </c>
      <c r="V376" t="s">
        <v>493</v>
      </c>
      <c r="Y376" s="16">
        <f t="shared" si="179"/>
        <v>102.57</v>
      </c>
      <c r="Z376" s="16"/>
      <c r="AB376" t="s">
        <v>256</v>
      </c>
      <c r="AC376" s="7" t="s">
        <v>173</v>
      </c>
      <c r="AH376">
        <v>5000</v>
      </c>
      <c r="AI376">
        <v>1473.15</v>
      </c>
      <c r="AS376">
        <v>25700</v>
      </c>
      <c r="AV376" s="12">
        <f t="shared" si="197"/>
        <v>2.57</v>
      </c>
      <c r="AW376" s="19">
        <f t="shared" si="180"/>
        <v>0.70049416633298844</v>
      </c>
      <c r="AX376" s="15">
        <f t="shared" si="181"/>
        <v>1.8695058336670114</v>
      </c>
      <c r="AY376" s="15">
        <f t="shared" si="198"/>
        <v>3.4950520621149872</v>
      </c>
      <c r="BE376" s="15"/>
      <c r="BF376" s="16"/>
      <c r="BG376" s="16"/>
      <c r="BH376" s="20">
        <f t="shared" si="199"/>
        <v>0.50001300002729976</v>
      </c>
      <c r="BI376" s="20">
        <f t="shared" si="199"/>
        <v>0</v>
      </c>
      <c r="BJ376" s="20">
        <f t="shared" si="199"/>
        <v>0.12497605640296643</v>
      </c>
      <c r="BK376" s="20">
        <f t="shared" si="199"/>
        <v>0</v>
      </c>
      <c r="BL376" s="20">
        <f t="shared" si="199"/>
        <v>0</v>
      </c>
      <c r="BM376" s="20">
        <f t="shared" si="182"/>
        <v>0</v>
      </c>
      <c r="BN376" s="20">
        <f t="shared" si="182"/>
        <v>0.25002809015690891</v>
      </c>
      <c r="BO376" s="20">
        <f t="shared" si="182"/>
        <v>0.12498285341282485</v>
      </c>
      <c r="BP376" s="20">
        <f t="shared" si="182"/>
        <v>0</v>
      </c>
      <c r="BQ376" s="20">
        <f t="shared" si="182"/>
        <v>0</v>
      </c>
      <c r="BR376" s="20">
        <f t="shared" si="202"/>
        <v>0</v>
      </c>
      <c r="BS376" s="20">
        <f t="shared" si="202"/>
        <v>3.6326650681102919E-2</v>
      </c>
      <c r="BT376" s="6"/>
      <c r="BU376" s="6"/>
      <c r="BV376" s="6"/>
      <c r="BW376" s="6">
        <f t="shared" si="183"/>
        <v>0.77458225151454629</v>
      </c>
      <c r="BX376" s="6">
        <f t="shared" si="184"/>
        <v>0</v>
      </c>
      <c r="BY376" s="6">
        <f t="shared" si="185"/>
        <v>0.19360343660811485</v>
      </c>
      <c r="BZ376" s="6">
        <f t="shared" si="186"/>
        <v>0</v>
      </c>
      <c r="CA376" s="6">
        <f t="shared" si="187"/>
        <v>0</v>
      </c>
      <c r="CB376" s="6">
        <f t="shared" si="188"/>
        <v>0</v>
      </c>
      <c r="CC376" s="6">
        <f t="shared" si="189"/>
        <v>0.38732457157123235</v>
      </c>
      <c r="CD376" s="6">
        <f t="shared" si="190"/>
        <v>0.19361396602074896</v>
      </c>
      <c r="CE376" s="6">
        <f t="shared" si="191"/>
        <v>0</v>
      </c>
      <c r="CF376" s="6">
        <f t="shared" si="192"/>
        <v>0</v>
      </c>
      <c r="CG376" s="6">
        <f t="shared" si="193"/>
        <v>0</v>
      </c>
      <c r="CH376" s="6">
        <f t="shared" si="194"/>
        <v>5.8395819132015449E-2</v>
      </c>
      <c r="CI376" s="6">
        <f t="shared" si="176"/>
        <v>1.5491242257146425</v>
      </c>
      <c r="CJ376">
        <f t="shared" si="177"/>
        <v>1.607520044846658</v>
      </c>
      <c r="CK376" s="6"/>
    </row>
    <row r="377" spans="1:89" x14ac:dyDescent="0.45">
      <c r="A377" s="7" t="s">
        <v>594</v>
      </c>
      <c r="B377" s="7" t="s">
        <v>492</v>
      </c>
      <c r="C377">
        <v>5000</v>
      </c>
      <c r="D377">
        <v>1573.15</v>
      </c>
      <c r="E377" s="7" t="s">
        <v>492</v>
      </c>
      <c r="F377" s="7">
        <f t="shared" si="195"/>
        <v>500</v>
      </c>
      <c r="G377" s="7">
        <f t="shared" si="196"/>
        <v>1300</v>
      </c>
      <c r="H377" s="15">
        <v>46.54</v>
      </c>
      <c r="J377">
        <v>19.739999999999998</v>
      </c>
      <c r="N377" s="5">
        <v>21.72</v>
      </c>
      <c r="O377" s="5">
        <v>12</v>
      </c>
      <c r="R377" s="15">
        <f t="shared" si="203"/>
        <v>100</v>
      </c>
      <c r="S377" s="15"/>
      <c r="T377" s="12">
        <f t="shared" si="178"/>
        <v>0</v>
      </c>
      <c r="U377" s="12">
        <f t="shared" si="178"/>
        <v>2.56</v>
      </c>
      <c r="V377" t="s">
        <v>493</v>
      </c>
      <c r="Y377" s="16">
        <f t="shared" si="179"/>
        <v>102.56</v>
      </c>
      <c r="Z377" s="16"/>
      <c r="AB377" t="s">
        <v>256</v>
      </c>
      <c r="AC377" s="7" t="s">
        <v>173</v>
      </c>
      <c r="AH377">
        <v>5000</v>
      </c>
      <c r="AI377">
        <v>1573.15</v>
      </c>
      <c r="AS377">
        <v>25600</v>
      </c>
      <c r="AV377" s="12">
        <f t="shared" si="197"/>
        <v>2.56</v>
      </c>
      <c r="AW377" s="19">
        <f t="shared" si="180"/>
        <v>0.70141882699400648</v>
      </c>
      <c r="AX377" s="15">
        <f t="shared" si="181"/>
        <v>1.8585811730059936</v>
      </c>
      <c r="AY377" s="15">
        <f t="shared" si="198"/>
        <v>3.454323976652335</v>
      </c>
      <c r="BE377" s="15"/>
      <c r="BF377" s="16"/>
      <c r="BG377" s="16"/>
      <c r="BH377" s="20">
        <f t="shared" si="199"/>
        <v>0.50001300002729976</v>
      </c>
      <c r="BI377" s="20">
        <f t="shared" si="199"/>
        <v>0</v>
      </c>
      <c r="BJ377" s="20">
        <f t="shared" si="199"/>
        <v>0.12497605640296643</v>
      </c>
      <c r="BK377" s="20">
        <f t="shared" si="199"/>
        <v>0</v>
      </c>
      <c r="BL377" s="20">
        <f t="shared" si="199"/>
        <v>0</v>
      </c>
      <c r="BM377" s="20">
        <f t="shared" ref="BM377:BQ425" si="204">CB377/$CI377</f>
        <v>0</v>
      </c>
      <c r="BN377" s="20">
        <f t="shared" si="204"/>
        <v>0.25002809015690891</v>
      </c>
      <c r="BO377" s="20">
        <f t="shared" si="204"/>
        <v>0.12498285341282485</v>
      </c>
      <c r="BP377" s="20">
        <f t="shared" si="204"/>
        <v>0</v>
      </c>
      <c r="BQ377" s="20">
        <f t="shared" si="204"/>
        <v>0</v>
      </c>
      <c r="BR377" s="20">
        <f t="shared" si="202"/>
        <v>0</v>
      </c>
      <c r="BS377" s="20">
        <f t="shared" si="202"/>
        <v>3.6190417319106244E-2</v>
      </c>
      <c r="BT377" s="6"/>
      <c r="BU377" s="6"/>
      <c r="BV377" s="6"/>
      <c r="BW377" s="6">
        <f t="shared" si="183"/>
        <v>0.77458225151454629</v>
      </c>
      <c r="BX377" s="6">
        <f t="shared" si="184"/>
        <v>0</v>
      </c>
      <c r="BY377" s="6">
        <f t="shared" si="185"/>
        <v>0.19360343660811485</v>
      </c>
      <c r="BZ377" s="6">
        <f t="shared" si="186"/>
        <v>0</v>
      </c>
      <c r="CA377" s="6">
        <f t="shared" si="187"/>
        <v>0</v>
      </c>
      <c r="CB377" s="6">
        <f t="shared" si="188"/>
        <v>0</v>
      </c>
      <c r="CC377" s="6">
        <f t="shared" si="189"/>
        <v>0.38732457157123235</v>
      </c>
      <c r="CD377" s="6">
        <f t="shared" si="190"/>
        <v>0.19361396602074896</v>
      </c>
      <c r="CE377" s="6">
        <f t="shared" si="191"/>
        <v>0</v>
      </c>
      <c r="CF377" s="6">
        <f t="shared" si="192"/>
        <v>0</v>
      </c>
      <c r="CG377" s="6">
        <f t="shared" si="193"/>
        <v>0</v>
      </c>
      <c r="CH377" s="6">
        <f t="shared" si="194"/>
        <v>5.8168598045898662E-2</v>
      </c>
      <c r="CI377" s="6">
        <f t="shared" si="176"/>
        <v>1.5491242257146425</v>
      </c>
      <c r="CJ377">
        <f t="shared" si="177"/>
        <v>1.6072928237605411</v>
      </c>
      <c r="CK377" s="6"/>
    </row>
    <row r="378" spans="1:89" x14ac:dyDescent="0.45">
      <c r="A378" s="7" t="s">
        <v>594</v>
      </c>
      <c r="B378" s="7" t="s">
        <v>492</v>
      </c>
      <c r="C378">
        <v>5000</v>
      </c>
      <c r="D378">
        <v>1673.15</v>
      </c>
      <c r="E378" s="7" t="s">
        <v>492</v>
      </c>
      <c r="F378" s="7">
        <f t="shared" si="195"/>
        <v>500</v>
      </c>
      <c r="G378" s="7">
        <f t="shared" si="196"/>
        <v>1400</v>
      </c>
      <c r="H378" s="15">
        <v>46.54</v>
      </c>
      <c r="J378">
        <v>19.739999999999998</v>
      </c>
      <c r="N378" s="5">
        <v>21.72</v>
      </c>
      <c r="O378" s="5">
        <v>12</v>
      </c>
      <c r="R378" s="15">
        <f t="shared" si="203"/>
        <v>100</v>
      </c>
      <c r="S378" s="15"/>
      <c r="T378" s="12">
        <f t="shared" si="178"/>
        <v>0</v>
      </c>
      <c r="U378" s="12">
        <f t="shared" si="178"/>
        <v>2.36</v>
      </c>
      <c r="V378" t="s">
        <v>493</v>
      </c>
      <c r="Y378" s="16">
        <f t="shared" si="179"/>
        <v>102.36</v>
      </c>
      <c r="Z378" s="16"/>
      <c r="AB378" t="s">
        <v>256</v>
      </c>
      <c r="AC378" s="7" t="s">
        <v>173</v>
      </c>
      <c r="AH378">
        <v>5000</v>
      </c>
      <c r="AI378">
        <v>1673.15</v>
      </c>
      <c r="AS378">
        <v>23600</v>
      </c>
      <c r="AV378" s="12">
        <f t="shared" si="197"/>
        <v>2.36</v>
      </c>
      <c r="AW378" s="19">
        <f t="shared" si="180"/>
        <v>0.70223295833475818</v>
      </c>
      <c r="AX378" s="15">
        <f t="shared" si="181"/>
        <v>1.6577670416652417</v>
      </c>
      <c r="AY378" s="15">
        <f t="shared" si="198"/>
        <v>2.7481915644315271</v>
      </c>
      <c r="BE378" s="15"/>
      <c r="BF378" s="16"/>
      <c r="BG378" s="16"/>
      <c r="BH378" s="20">
        <f t="shared" ref="BH378:BQ426" si="205">BW378/$CI378</f>
        <v>0.50001300002729976</v>
      </c>
      <c r="BI378" s="20">
        <f t="shared" si="205"/>
        <v>0</v>
      </c>
      <c r="BJ378" s="20">
        <f t="shared" si="205"/>
        <v>0.12497605640296643</v>
      </c>
      <c r="BK378" s="20">
        <f t="shared" si="205"/>
        <v>0</v>
      </c>
      <c r="BL378" s="20">
        <f t="shared" si="205"/>
        <v>0</v>
      </c>
      <c r="BM378" s="20">
        <f t="shared" si="204"/>
        <v>0</v>
      </c>
      <c r="BN378" s="20">
        <f t="shared" si="204"/>
        <v>0.25002809015690891</v>
      </c>
      <c r="BO378" s="20">
        <f t="shared" si="204"/>
        <v>0.12498285341282485</v>
      </c>
      <c r="BP378" s="20">
        <f t="shared" si="204"/>
        <v>0</v>
      </c>
      <c r="BQ378" s="20">
        <f t="shared" si="204"/>
        <v>0</v>
      </c>
      <c r="BR378" s="20">
        <f t="shared" si="202"/>
        <v>0</v>
      </c>
      <c r="BS378" s="20">
        <f t="shared" si="202"/>
        <v>3.3457638301413552E-2</v>
      </c>
      <c r="BT378" s="6"/>
      <c r="BU378" s="6"/>
      <c r="BV378" s="6"/>
      <c r="BW378" s="6">
        <f t="shared" si="183"/>
        <v>0.77458225151454629</v>
      </c>
      <c r="BX378" s="6">
        <f t="shared" si="184"/>
        <v>0</v>
      </c>
      <c r="BY378" s="6">
        <f t="shared" si="185"/>
        <v>0.19360343660811485</v>
      </c>
      <c r="BZ378" s="6">
        <f t="shared" si="186"/>
        <v>0</v>
      </c>
      <c r="CA378" s="6">
        <f t="shared" si="187"/>
        <v>0</v>
      </c>
      <c r="CB378" s="6">
        <f t="shared" si="188"/>
        <v>0</v>
      </c>
      <c r="CC378" s="6">
        <f t="shared" si="189"/>
        <v>0.38732457157123235</v>
      </c>
      <c r="CD378" s="6">
        <f t="shared" si="190"/>
        <v>0.19361396602074896</v>
      </c>
      <c r="CE378" s="6">
        <f t="shared" si="191"/>
        <v>0</v>
      </c>
      <c r="CF378" s="6">
        <f t="shared" si="192"/>
        <v>0</v>
      </c>
      <c r="CG378" s="6">
        <f t="shared" si="193"/>
        <v>0</v>
      </c>
      <c r="CH378" s="6">
        <f t="shared" si="194"/>
        <v>5.3624176323562825E-2</v>
      </c>
      <c r="CI378" s="6">
        <f t="shared" si="176"/>
        <v>1.5491242257146425</v>
      </c>
      <c r="CJ378">
        <f t="shared" si="177"/>
        <v>1.6027484020382052</v>
      </c>
      <c r="CK378" s="6"/>
    </row>
    <row r="379" spans="1:89" x14ac:dyDescent="0.45">
      <c r="A379" s="7" t="s">
        <v>594</v>
      </c>
      <c r="B379" s="7" t="s">
        <v>492</v>
      </c>
      <c r="C379">
        <v>10000</v>
      </c>
      <c r="D379">
        <v>1573.15</v>
      </c>
      <c r="E379" s="7" t="s">
        <v>492</v>
      </c>
      <c r="F379" s="7">
        <f t="shared" si="195"/>
        <v>1000</v>
      </c>
      <c r="G379" s="7">
        <f t="shared" si="196"/>
        <v>1300</v>
      </c>
      <c r="H379" s="15">
        <v>46.54</v>
      </c>
      <c r="J379">
        <v>19.739999999999998</v>
      </c>
      <c r="N379" s="5">
        <v>21.72</v>
      </c>
      <c r="O379" s="5">
        <v>12</v>
      </c>
      <c r="R379" s="15">
        <f t="shared" si="203"/>
        <v>100</v>
      </c>
      <c r="S379" s="15"/>
      <c r="T379" s="12">
        <f t="shared" si="178"/>
        <v>0</v>
      </c>
      <c r="U379" s="12">
        <f t="shared" si="178"/>
        <v>6.43</v>
      </c>
      <c r="V379" t="s">
        <v>493</v>
      </c>
      <c r="Y379" s="16">
        <f t="shared" si="179"/>
        <v>106.43</v>
      </c>
      <c r="Z379" s="16"/>
      <c r="AB379" t="s">
        <v>256</v>
      </c>
      <c r="AC379" s="7" t="s">
        <v>173</v>
      </c>
      <c r="AH379">
        <v>10000</v>
      </c>
      <c r="AI379">
        <v>1573.15</v>
      </c>
      <c r="AS379">
        <v>64300</v>
      </c>
      <c r="AV379" s="12">
        <f t="shared" si="197"/>
        <v>6.43</v>
      </c>
      <c r="AW379" s="19">
        <f t="shared" si="180"/>
        <v>0.9788185083934392</v>
      </c>
      <c r="AX379" s="15">
        <f t="shared" si="181"/>
        <v>5.4511814916065608</v>
      </c>
      <c r="AY379" s="15">
        <f t="shared" si="198"/>
        <v>29.715379654433928</v>
      </c>
      <c r="BE379" s="15"/>
      <c r="BF379" s="16"/>
      <c r="BG379" s="16"/>
      <c r="BH379" s="20">
        <f t="shared" si="205"/>
        <v>0.50001300002729976</v>
      </c>
      <c r="BI379" s="20">
        <f t="shared" si="205"/>
        <v>0</v>
      </c>
      <c r="BJ379" s="20">
        <f t="shared" si="205"/>
        <v>0.12497605640296643</v>
      </c>
      <c r="BK379" s="20">
        <f t="shared" si="205"/>
        <v>0</v>
      </c>
      <c r="BL379" s="20">
        <f t="shared" si="205"/>
        <v>0</v>
      </c>
      <c r="BM379" s="20">
        <f t="shared" si="204"/>
        <v>0</v>
      </c>
      <c r="BN379" s="20">
        <f t="shared" si="204"/>
        <v>0.25002809015690891</v>
      </c>
      <c r="BO379" s="20">
        <f t="shared" si="204"/>
        <v>0.12498285341282485</v>
      </c>
      <c r="BP379" s="20">
        <f t="shared" si="204"/>
        <v>0</v>
      </c>
      <c r="BQ379" s="20">
        <f t="shared" si="204"/>
        <v>0</v>
      </c>
      <c r="BR379" s="20">
        <f t="shared" si="202"/>
        <v>0</v>
      </c>
      <c r="BS379" s="20">
        <f t="shared" si="202"/>
        <v>8.6184991904033101E-2</v>
      </c>
      <c r="BT379" s="6"/>
      <c r="BU379" s="6"/>
      <c r="BV379" s="6"/>
      <c r="BW379" s="6">
        <f t="shared" si="183"/>
        <v>0.77458225151454629</v>
      </c>
      <c r="BX379" s="6">
        <f t="shared" si="184"/>
        <v>0</v>
      </c>
      <c r="BY379" s="6">
        <f t="shared" si="185"/>
        <v>0.19360343660811485</v>
      </c>
      <c r="BZ379" s="6">
        <f t="shared" si="186"/>
        <v>0</v>
      </c>
      <c r="CA379" s="6">
        <f t="shared" si="187"/>
        <v>0</v>
      </c>
      <c r="CB379" s="6">
        <f t="shared" si="188"/>
        <v>0</v>
      </c>
      <c r="CC379" s="6">
        <f t="shared" si="189"/>
        <v>0.38732457157123235</v>
      </c>
      <c r="CD379" s="6">
        <f t="shared" si="190"/>
        <v>0.19361396602074896</v>
      </c>
      <c r="CE379" s="6">
        <f t="shared" si="191"/>
        <v>0</v>
      </c>
      <c r="CF379" s="6">
        <f t="shared" si="192"/>
        <v>0</v>
      </c>
      <c r="CG379" s="6">
        <f t="shared" si="193"/>
        <v>0</v>
      </c>
      <c r="CH379" s="6">
        <f t="shared" si="194"/>
        <v>0.14610315837309704</v>
      </c>
      <c r="CI379" s="6">
        <f t="shared" si="176"/>
        <v>1.5491242257146425</v>
      </c>
      <c r="CJ379">
        <f t="shared" si="177"/>
        <v>1.6952273840877394</v>
      </c>
      <c r="CK379" s="6"/>
    </row>
    <row r="380" spans="1:89" x14ac:dyDescent="0.45">
      <c r="A380" s="7" t="s">
        <v>594</v>
      </c>
      <c r="B380" s="7" t="s">
        <v>492</v>
      </c>
      <c r="C380">
        <v>10000</v>
      </c>
      <c r="D380">
        <v>1573.15</v>
      </c>
      <c r="E380" s="7" t="s">
        <v>492</v>
      </c>
      <c r="F380" s="7">
        <f t="shared" si="195"/>
        <v>1000</v>
      </c>
      <c r="G380" s="7">
        <f t="shared" si="196"/>
        <v>1300</v>
      </c>
      <c r="H380" s="15">
        <v>46.54</v>
      </c>
      <c r="J380">
        <v>19.739999999999998</v>
      </c>
      <c r="N380" s="5">
        <v>21.72</v>
      </c>
      <c r="O380" s="5">
        <v>12</v>
      </c>
      <c r="R380" s="15">
        <f t="shared" si="203"/>
        <v>100</v>
      </c>
      <c r="S380" s="15"/>
      <c r="T380" s="12">
        <f t="shared" si="178"/>
        <v>0</v>
      </c>
      <c r="U380" s="12">
        <f t="shared" si="178"/>
        <v>5.37</v>
      </c>
      <c r="V380" t="s">
        <v>493</v>
      </c>
      <c r="Y380" s="16">
        <f t="shared" si="179"/>
        <v>105.37</v>
      </c>
      <c r="Z380" s="16"/>
      <c r="AB380" t="s">
        <v>256</v>
      </c>
      <c r="AC380" s="7" t="s">
        <v>173</v>
      </c>
      <c r="AH380">
        <v>10000</v>
      </c>
      <c r="AI380">
        <v>1573.15</v>
      </c>
      <c r="AS380">
        <v>53700</v>
      </c>
      <c r="AV380" s="12">
        <f t="shared" si="197"/>
        <v>5.37</v>
      </c>
      <c r="AW380" s="19">
        <f t="shared" si="180"/>
        <v>0.9788185083934392</v>
      </c>
      <c r="AX380" s="15">
        <f t="shared" si="181"/>
        <v>4.3911814916065612</v>
      </c>
      <c r="AY380" s="15">
        <f t="shared" si="198"/>
        <v>19.282474892228024</v>
      </c>
      <c r="BE380" s="15"/>
      <c r="BF380" s="16"/>
      <c r="BG380" s="16"/>
      <c r="BH380" s="20">
        <f t="shared" si="205"/>
        <v>0.50001300002729976</v>
      </c>
      <c r="BI380" s="20">
        <f t="shared" si="205"/>
        <v>0</v>
      </c>
      <c r="BJ380" s="20">
        <f t="shared" si="205"/>
        <v>0.12497605640296643</v>
      </c>
      <c r="BK380" s="20">
        <f t="shared" si="205"/>
        <v>0</v>
      </c>
      <c r="BL380" s="20">
        <f t="shared" si="205"/>
        <v>0</v>
      </c>
      <c r="BM380" s="20">
        <f t="shared" si="204"/>
        <v>0</v>
      </c>
      <c r="BN380" s="20">
        <f t="shared" si="204"/>
        <v>0.25002809015690891</v>
      </c>
      <c r="BO380" s="20">
        <f t="shared" si="204"/>
        <v>0.12498285341282485</v>
      </c>
      <c r="BP380" s="20">
        <f t="shared" si="204"/>
        <v>0</v>
      </c>
      <c r="BQ380" s="20">
        <f t="shared" si="204"/>
        <v>0</v>
      </c>
      <c r="BR380" s="20">
        <f t="shared" si="202"/>
        <v>0</v>
      </c>
      <c r="BS380" s="20">
        <f t="shared" si="202"/>
        <v>7.3014577439516157E-2</v>
      </c>
      <c r="BT380" s="6"/>
      <c r="BU380" s="6"/>
      <c r="BV380" s="6"/>
      <c r="BW380" s="6">
        <f t="shared" si="183"/>
        <v>0.77458225151454629</v>
      </c>
      <c r="BX380" s="6">
        <f t="shared" si="184"/>
        <v>0</v>
      </c>
      <c r="BY380" s="6">
        <f t="shared" si="185"/>
        <v>0.19360343660811485</v>
      </c>
      <c r="BZ380" s="6">
        <f t="shared" si="186"/>
        <v>0</v>
      </c>
      <c r="CA380" s="6">
        <f t="shared" si="187"/>
        <v>0</v>
      </c>
      <c r="CB380" s="6">
        <f t="shared" si="188"/>
        <v>0</v>
      </c>
      <c r="CC380" s="6">
        <f t="shared" si="189"/>
        <v>0.38732457157123235</v>
      </c>
      <c r="CD380" s="6">
        <f t="shared" si="190"/>
        <v>0.19361396602074896</v>
      </c>
      <c r="CE380" s="6">
        <f t="shared" si="191"/>
        <v>0</v>
      </c>
      <c r="CF380" s="6">
        <f t="shared" si="192"/>
        <v>0</v>
      </c>
      <c r="CG380" s="6">
        <f t="shared" si="193"/>
        <v>0</v>
      </c>
      <c r="CH380" s="6">
        <f t="shared" si="194"/>
        <v>0.12201772324471712</v>
      </c>
      <c r="CI380" s="6">
        <f t="shared" si="176"/>
        <v>1.5491242257146425</v>
      </c>
      <c r="CJ380">
        <f t="shared" si="177"/>
        <v>1.6711419489593595</v>
      </c>
      <c r="CK380" s="6"/>
    </row>
    <row r="381" spans="1:89" x14ac:dyDescent="0.45">
      <c r="A381" s="7" t="s">
        <v>594</v>
      </c>
      <c r="B381" s="7" t="s">
        <v>492</v>
      </c>
      <c r="C381">
        <v>10000</v>
      </c>
      <c r="D381">
        <v>1673.15</v>
      </c>
      <c r="E381" s="7" t="s">
        <v>492</v>
      </c>
      <c r="F381" s="7">
        <f t="shared" si="195"/>
        <v>1000</v>
      </c>
      <c r="G381" s="7">
        <f t="shared" si="196"/>
        <v>1400</v>
      </c>
      <c r="H381" s="15">
        <v>46.54</v>
      </c>
      <c r="J381">
        <v>19.739999999999998</v>
      </c>
      <c r="N381" s="5">
        <v>21.72</v>
      </c>
      <c r="O381" s="5">
        <v>12</v>
      </c>
      <c r="R381" s="15">
        <f t="shared" si="203"/>
        <v>100</v>
      </c>
      <c r="S381" s="15"/>
      <c r="T381" s="12">
        <f t="shared" si="178"/>
        <v>0</v>
      </c>
      <c r="U381" s="12">
        <f t="shared" si="178"/>
        <v>4.7</v>
      </c>
      <c r="V381" t="s">
        <v>493</v>
      </c>
      <c r="Y381" s="16">
        <f t="shared" si="179"/>
        <v>104.7</v>
      </c>
      <c r="Z381" s="16"/>
      <c r="AB381" t="s">
        <v>256</v>
      </c>
      <c r="AC381" s="7" t="s">
        <v>173</v>
      </c>
      <c r="AH381">
        <v>10000</v>
      </c>
      <c r="AI381">
        <v>1673.15</v>
      </c>
      <c r="AS381">
        <v>47000</v>
      </c>
      <c r="AV381" s="12">
        <f t="shared" si="197"/>
        <v>4.7</v>
      </c>
      <c r="AW381" s="19">
        <f t="shared" si="180"/>
        <v>0.9804467710749426</v>
      </c>
      <c r="AX381" s="15">
        <f t="shared" si="181"/>
        <v>3.7195532289250575</v>
      </c>
      <c r="AY381" s="15">
        <f t="shared" si="198"/>
        <v>13.835076222806821</v>
      </c>
      <c r="BE381" s="15"/>
      <c r="BF381" s="16"/>
      <c r="BG381" s="16"/>
      <c r="BH381" s="20">
        <f t="shared" si="205"/>
        <v>0.50001300002729976</v>
      </c>
      <c r="BI381" s="20">
        <f t="shared" si="205"/>
        <v>0</v>
      </c>
      <c r="BJ381" s="20">
        <f t="shared" si="205"/>
        <v>0.12497605640296643</v>
      </c>
      <c r="BK381" s="20">
        <f t="shared" si="205"/>
        <v>0</v>
      </c>
      <c r="BL381" s="20">
        <f t="shared" si="205"/>
        <v>0</v>
      </c>
      <c r="BM381" s="20">
        <f t="shared" si="204"/>
        <v>0</v>
      </c>
      <c r="BN381" s="20">
        <f t="shared" si="204"/>
        <v>0.25002809015690891</v>
      </c>
      <c r="BO381" s="20">
        <f t="shared" si="204"/>
        <v>0.12498285341282485</v>
      </c>
      <c r="BP381" s="20">
        <f t="shared" si="204"/>
        <v>0</v>
      </c>
      <c r="BQ381" s="20">
        <f t="shared" si="204"/>
        <v>0</v>
      </c>
      <c r="BR381" s="20">
        <f t="shared" si="202"/>
        <v>0</v>
      </c>
      <c r="BS381" s="20">
        <f t="shared" si="202"/>
        <v>6.4492264527422613E-2</v>
      </c>
      <c r="BT381" s="6"/>
      <c r="BU381" s="6"/>
      <c r="BV381" s="6"/>
      <c r="BW381" s="6">
        <f t="shared" si="183"/>
        <v>0.77458225151454629</v>
      </c>
      <c r="BX381" s="6">
        <f t="shared" si="184"/>
        <v>0</v>
      </c>
      <c r="BY381" s="6">
        <f t="shared" si="185"/>
        <v>0.19360343660811485</v>
      </c>
      <c r="BZ381" s="6">
        <f t="shared" si="186"/>
        <v>0</v>
      </c>
      <c r="CA381" s="6">
        <f t="shared" si="187"/>
        <v>0</v>
      </c>
      <c r="CB381" s="6">
        <f t="shared" si="188"/>
        <v>0</v>
      </c>
      <c r="CC381" s="6">
        <f t="shared" si="189"/>
        <v>0.38732457157123235</v>
      </c>
      <c r="CD381" s="6">
        <f t="shared" si="190"/>
        <v>0.19361396602074896</v>
      </c>
      <c r="CE381" s="6">
        <f t="shared" si="191"/>
        <v>0</v>
      </c>
      <c r="CF381" s="6">
        <f t="shared" si="192"/>
        <v>0</v>
      </c>
      <c r="CG381" s="6">
        <f t="shared" si="193"/>
        <v>0</v>
      </c>
      <c r="CH381" s="6">
        <f t="shared" si="194"/>
        <v>0.10679391047489208</v>
      </c>
      <c r="CI381" s="6">
        <f t="shared" si="176"/>
        <v>1.5491242257146425</v>
      </c>
      <c r="CJ381">
        <f t="shared" si="177"/>
        <v>1.6559181361895345</v>
      </c>
      <c r="CK381" s="6"/>
    </row>
    <row r="382" spans="1:89" x14ac:dyDescent="0.45">
      <c r="A382" s="41" t="s">
        <v>596</v>
      </c>
      <c r="B382" s="7" t="s">
        <v>494</v>
      </c>
      <c r="C382" s="7">
        <v>15000</v>
      </c>
      <c r="D382" s="7">
        <v>1873.15</v>
      </c>
      <c r="E382" s="7" t="s">
        <v>494</v>
      </c>
      <c r="F382" s="7">
        <f t="shared" si="195"/>
        <v>1500</v>
      </c>
      <c r="G382" s="7">
        <f t="shared" si="196"/>
        <v>1600</v>
      </c>
      <c r="H382" s="15">
        <v>42.3</v>
      </c>
      <c r="I382" s="15"/>
      <c r="J382" s="15">
        <v>35.89</v>
      </c>
      <c r="K382" s="15"/>
      <c r="L382" s="15"/>
      <c r="M382" s="15"/>
      <c r="N382" s="15"/>
      <c r="O382" s="15">
        <v>21.81</v>
      </c>
      <c r="P382" s="15"/>
      <c r="Q382" s="15"/>
      <c r="R382" s="15">
        <f t="shared" si="203"/>
        <v>100</v>
      </c>
      <c r="S382" s="15"/>
      <c r="T382" s="12">
        <f t="shared" si="178"/>
        <v>0.3</v>
      </c>
      <c r="U382" s="12">
        <f t="shared" si="178"/>
        <v>2.08</v>
      </c>
      <c r="V382" t="s">
        <v>595</v>
      </c>
      <c r="Y382" s="16">
        <f t="shared" si="179"/>
        <v>102.38</v>
      </c>
      <c r="Z382" s="16"/>
      <c r="AA382" s="7" t="s">
        <v>496</v>
      </c>
      <c r="AB382" s="7" t="s">
        <v>497</v>
      </c>
      <c r="AC382" s="7" t="s">
        <v>173</v>
      </c>
      <c r="AD382" s="7"/>
      <c r="AE382" s="7"/>
      <c r="AF382" s="17"/>
      <c r="AG382" s="18"/>
      <c r="AH382" s="7">
        <v>15000</v>
      </c>
      <c r="AI382" s="7">
        <v>1873.15</v>
      </c>
      <c r="AJ382" s="7"/>
      <c r="AK382" s="18"/>
      <c r="AL382" s="17"/>
      <c r="AM382" s="18"/>
      <c r="AN382" s="7"/>
      <c r="AO382" s="7"/>
      <c r="AP382" s="7"/>
      <c r="AQ382" s="6"/>
      <c r="AR382" s="7">
        <v>3000</v>
      </c>
      <c r="AS382" s="7">
        <v>20800</v>
      </c>
      <c r="AT382" s="7"/>
      <c r="AU382" s="7"/>
      <c r="AV382" s="12">
        <f t="shared" si="197"/>
        <v>2.08</v>
      </c>
      <c r="AW382" s="19">
        <f t="shared" si="180"/>
        <v>0.74839248537863168</v>
      </c>
      <c r="AX382" s="15">
        <f t="shared" si="181"/>
        <v>1.3316075146213684</v>
      </c>
      <c r="AY382" s="15">
        <f t="shared" si="198"/>
        <v>1.7731785729960978</v>
      </c>
      <c r="AZ382" s="7"/>
      <c r="BA382" s="7"/>
      <c r="BB382" s="7"/>
      <c r="BC382" s="7"/>
      <c r="BD382" s="7"/>
      <c r="BE382" s="15"/>
      <c r="BF382" s="16"/>
      <c r="BG382" s="16"/>
      <c r="BH382" s="20">
        <f t="shared" si="205"/>
        <v>0.50004391784380198</v>
      </c>
      <c r="BI382" s="20">
        <f t="shared" si="205"/>
        <v>0</v>
      </c>
      <c r="BJ382" s="20">
        <f t="shared" si="205"/>
        <v>0.25001495729885925</v>
      </c>
      <c r="BK382" s="20">
        <f t="shared" si="205"/>
        <v>0</v>
      </c>
      <c r="BL382" s="20">
        <f t="shared" si="205"/>
        <v>0</v>
      </c>
      <c r="BM382" s="20">
        <f t="shared" si="204"/>
        <v>0</v>
      </c>
      <c r="BN382" s="20">
        <f t="shared" si="204"/>
        <v>0</v>
      </c>
      <c r="BO382" s="20">
        <f t="shared" si="204"/>
        <v>0.2499411248573388</v>
      </c>
      <c r="BP382" s="20">
        <f t="shared" si="204"/>
        <v>0</v>
      </c>
      <c r="BQ382" s="20">
        <f t="shared" si="204"/>
        <v>0</v>
      </c>
      <c r="BR382" s="20">
        <f t="shared" si="202"/>
        <v>1.1311316893212915E-2</v>
      </c>
      <c r="BS382" s="20">
        <f t="shared" si="202"/>
        <v>3.2111357666034172E-2</v>
      </c>
      <c r="BT382" s="6"/>
      <c r="BU382" s="6"/>
      <c r="BV382" s="6"/>
      <c r="BW382" s="6">
        <f t="shared" si="183"/>
        <v>0.70401437986818449</v>
      </c>
      <c r="BX382" s="6">
        <f t="shared" si="184"/>
        <v>0</v>
      </c>
      <c r="BY382" s="6">
        <f t="shared" si="185"/>
        <v>0.35199733231333552</v>
      </c>
      <c r="BZ382" s="6">
        <f t="shared" si="186"/>
        <v>0</v>
      </c>
      <c r="CA382" s="6">
        <f t="shared" si="187"/>
        <v>0</v>
      </c>
      <c r="CB382" s="6">
        <f t="shared" si="188"/>
        <v>0</v>
      </c>
      <c r="CC382" s="6">
        <f t="shared" si="189"/>
        <v>0</v>
      </c>
      <c r="CD382" s="6">
        <f t="shared" si="190"/>
        <v>0.35189338324271124</v>
      </c>
      <c r="CE382" s="6">
        <f t="shared" si="191"/>
        <v>0</v>
      </c>
      <c r="CF382" s="6">
        <f t="shared" si="192"/>
        <v>0</v>
      </c>
      <c r="CG382" s="6">
        <f t="shared" si="193"/>
        <v>1.6648168701442843E-2</v>
      </c>
      <c r="CH382" s="6">
        <f t="shared" si="194"/>
        <v>4.7261985912292664E-2</v>
      </c>
      <c r="CI382" s="6">
        <f t="shared" si="176"/>
        <v>1.4079050954242311</v>
      </c>
      <c r="CJ382">
        <f t="shared" si="177"/>
        <v>1.4718152500379666</v>
      </c>
      <c r="CK382" s="6"/>
    </row>
    <row r="383" spans="1:89" x14ac:dyDescent="0.45">
      <c r="A383" s="41" t="s">
        <v>596</v>
      </c>
      <c r="B383" s="7" t="s">
        <v>494</v>
      </c>
      <c r="C383" s="7">
        <v>15000</v>
      </c>
      <c r="D383" s="7">
        <v>1923.15</v>
      </c>
      <c r="E383" s="7" t="s">
        <v>494</v>
      </c>
      <c r="F383" s="7">
        <f t="shared" si="195"/>
        <v>1500</v>
      </c>
      <c r="G383" s="7">
        <f t="shared" si="196"/>
        <v>1650</v>
      </c>
      <c r="H383" s="15">
        <v>42.3</v>
      </c>
      <c r="I383" s="15"/>
      <c r="J383" s="15">
        <v>35.89</v>
      </c>
      <c r="K383" s="15"/>
      <c r="L383" s="15"/>
      <c r="M383" s="15"/>
      <c r="N383" s="15"/>
      <c r="O383" s="15">
        <v>21.81</v>
      </c>
      <c r="P383" s="15"/>
      <c r="Q383" s="15"/>
      <c r="R383" s="15">
        <f t="shared" si="203"/>
        <v>100</v>
      </c>
      <c r="S383" s="15"/>
      <c r="T383" s="12">
        <f t="shared" si="178"/>
        <v>0.3</v>
      </c>
      <c r="U383" s="12">
        <f t="shared" si="178"/>
        <v>2.27</v>
      </c>
      <c r="V383" t="s">
        <v>495</v>
      </c>
      <c r="Y383" s="16">
        <f t="shared" si="179"/>
        <v>102.57</v>
      </c>
      <c r="Z383" s="16"/>
      <c r="AA383" s="7" t="s">
        <v>498</v>
      </c>
      <c r="AB383" s="7" t="s">
        <v>497</v>
      </c>
      <c r="AC383" s="7" t="s">
        <v>173</v>
      </c>
      <c r="AD383" s="7"/>
      <c r="AE383" s="7"/>
      <c r="AF383" s="17"/>
      <c r="AG383" s="18"/>
      <c r="AH383" s="7">
        <v>15000</v>
      </c>
      <c r="AI383" s="7">
        <v>1923.15</v>
      </c>
      <c r="AJ383" s="7"/>
      <c r="AK383" s="18"/>
      <c r="AL383" s="17"/>
      <c r="AM383" s="18"/>
      <c r="AN383" s="7"/>
      <c r="AO383" s="7"/>
      <c r="AP383" s="7"/>
      <c r="AQ383" s="6"/>
      <c r="AR383" s="7">
        <v>3000</v>
      </c>
      <c r="AS383" s="7">
        <v>22700</v>
      </c>
      <c r="AT383" s="7"/>
      <c r="AU383" s="7"/>
      <c r="AV383" s="12">
        <f t="shared" si="197"/>
        <v>2.27</v>
      </c>
      <c r="AW383" s="19">
        <f t="shared" si="180"/>
        <v>0.74930097334424162</v>
      </c>
      <c r="AX383" s="15">
        <f t="shared" si="181"/>
        <v>1.5206990266557585</v>
      </c>
      <c r="AY383" s="15">
        <f t="shared" si="198"/>
        <v>2.3125255296717713</v>
      </c>
      <c r="AZ383" s="7"/>
      <c r="BA383" s="7"/>
      <c r="BB383" s="7"/>
      <c r="BC383" s="7"/>
      <c r="BD383" s="7"/>
      <c r="BE383" s="15"/>
      <c r="BF383" s="16"/>
      <c r="BG383" s="16"/>
      <c r="BH383" s="20">
        <f t="shared" si="205"/>
        <v>0.50004391784380198</v>
      </c>
      <c r="BI383" s="20">
        <f t="shared" si="205"/>
        <v>0</v>
      </c>
      <c r="BJ383" s="20">
        <f t="shared" si="205"/>
        <v>0.25001495729885925</v>
      </c>
      <c r="BK383" s="20">
        <f t="shared" si="205"/>
        <v>0</v>
      </c>
      <c r="BL383" s="20">
        <f t="shared" si="205"/>
        <v>0</v>
      </c>
      <c r="BM383" s="20">
        <f t="shared" si="204"/>
        <v>0</v>
      </c>
      <c r="BN383" s="20">
        <f t="shared" si="204"/>
        <v>0</v>
      </c>
      <c r="BO383" s="20">
        <f t="shared" si="204"/>
        <v>0.2499411248573388</v>
      </c>
      <c r="BP383" s="20">
        <f t="shared" si="204"/>
        <v>0</v>
      </c>
      <c r="BQ383" s="20">
        <f t="shared" si="204"/>
        <v>0</v>
      </c>
      <c r="BR383" s="20">
        <f t="shared" si="202"/>
        <v>1.1278235021416417E-2</v>
      </c>
      <c r="BS383" s="20">
        <f t="shared" si="202"/>
        <v>3.4942112765662885E-2</v>
      </c>
      <c r="BT383" s="6"/>
      <c r="BU383" s="6"/>
      <c r="BV383" s="6"/>
      <c r="BW383" s="6">
        <f t="shared" si="183"/>
        <v>0.70401437986818449</v>
      </c>
      <c r="BX383" s="6">
        <f t="shared" si="184"/>
        <v>0</v>
      </c>
      <c r="BY383" s="6">
        <f t="shared" si="185"/>
        <v>0.35199733231333552</v>
      </c>
      <c r="BZ383" s="6">
        <f t="shared" si="186"/>
        <v>0</v>
      </c>
      <c r="CA383" s="6">
        <f t="shared" si="187"/>
        <v>0</v>
      </c>
      <c r="CB383" s="6">
        <f t="shared" si="188"/>
        <v>0</v>
      </c>
      <c r="CC383" s="6">
        <f t="shared" si="189"/>
        <v>0</v>
      </c>
      <c r="CD383" s="6">
        <f t="shared" si="190"/>
        <v>0.35189338324271124</v>
      </c>
      <c r="CE383" s="6">
        <f t="shared" si="191"/>
        <v>0</v>
      </c>
      <c r="CF383" s="6">
        <f t="shared" si="192"/>
        <v>0</v>
      </c>
      <c r="CG383" s="6">
        <f t="shared" si="193"/>
        <v>1.6648168701442843E-2</v>
      </c>
      <c r="CH383" s="6">
        <f t="shared" si="194"/>
        <v>5.1579186548511707E-2</v>
      </c>
      <c r="CI383" s="6">
        <f t="shared" si="176"/>
        <v>1.4079050954242311</v>
      </c>
      <c r="CJ383">
        <f t="shared" si="177"/>
        <v>1.4761324506741857</v>
      </c>
      <c r="CK383" s="6"/>
    </row>
    <row r="384" spans="1:89" x14ac:dyDescent="0.45">
      <c r="A384" s="41" t="s">
        <v>596</v>
      </c>
      <c r="B384" s="7" t="s">
        <v>494</v>
      </c>
      <c r="C384" s="7">
        <v>15000</v>
      </c>
      <c r="D384" s="7">
        <v>1973.15</v>
      </c>
      <c r="E384" s="7" t="s">
        <v>494</v>
      </c>
      <c r="F384" s="7">
        <f t="shared" si="195"/>
        <v>1500</v>
      </c>
      <c r="G384" s="7">
        <f t="shared" si="196"/>
        <v>1700</v>
      </c>
      <c r="H384" s="15">
        <v>42.3</v>
      </c>
      <c r="I384" s="15"/>
      <c r="J384" s="15">
        <v>35.89</v>
      </c>
      <c r="K384" s="15"/>
      <c r="L384" s="15"/>
      <c r="M384" s="15"/>
      <c r="N384" s="15"/>
      <c r="O384" s="15">
        <v>21.81</v>
      </c>
      <c r="P384" s="15"/>
      <c r="Q384" s="15"/>
      <c r="R384" s="15">
        <f t="shared" si="203"/>
        <v>100</v>
      </c>
      <c r="S384" s="15"/>
      <c r="T384" s="12">
        <f t="shared" si="178"/>
        <v>0.3</v>
      </c>
      <c r="U384" s="12">
        <f t="shared" si="178"/>
        <v>2.75</v>
      </c>
      <c r="V384" t="s">
        <v>495</v>
      </c>
      <c r="Y384" s="16">
        <f t="shared" si="179"/>
        <v>103.05</v>
      </c>
      <c r="Z384" s="16"/>
      <c r="AA384" s="7" t="s">
        <v>499</v>
      </c>
      <c r="AB384" s="7" t="s">
        <v>497</v>
      </c>
      <c r="AC384" s="7" t="s">
        <v>173</v>
      </c>
      <c r="AD384" s="7"/>
      <c r="AE384" s="7"/>
      <c r="AF384" s="17"/>
      <c r="AG384" s="18"/>
      <c r="AH384" s="7">
        <v>15000</v>
      </c>
      <c r="AI384" s="7">
        <v>1973.15</v>
      </c>
      <c r="AJ384" s="7"/>
      <c r="AK384" s="18"/>
      <c r="AL384" s="17"/>
      <c r="AM384" s="18"/>
      <c r="AN384" s="7"/>
      <c r="AO384" s="7"/>
      <c r="AP384" s="7">
        <v>262787</v>
      </c>
      <c r="AQ384" s="6"/>
      <c r="AR384" s="7">
        <v>3000</v>
      </c>
      <c r="AS384" s="7">
        <v>27500</v>
      </c>
      <c r="AT384" s="7"/>
      <c r="AU384" s="7"/>
      <c r="AV384" s="12">
        <f t="shared" si="197"/>
        <v>2.75</v>
      </c>
      <c r="AW384" s="19">
        <f t="shared" si="180"/>
        <v>0.7501885471593126</v>
      </c>
      <c r="AX384" s="15">
        <f t="shared" si="181"/>
        <v>1.9998114528406874</v>
      </c>
      <c r="AY384" s="15">
        <f t="shared" si="198"/>
        <v>3.999245846912781</v>
      </c>
      <c r="AZ384" s="7"/>
      <c r="BA384" s="7"/>
      <c r="BB384" s="7"/>
      <c r="BC384" s="7"/>
      <c r="BD384" s="7"/>
      <c r="BE384" s="15"/>
      <c r="BF384" s="16"/>
      <c r="BG384" s="16"/>
      <c r="BH384" s="20">
        <f t="shared" si="205"/>
        <v>0.50004391784380198</v>
      </c>
      <c r="BI384" s="20">
        <f t="shared" si="205"/>
        <v>0</v>
      </c>
      <c r="BJ384" s="20">
        <f t="shared" si="205"/>
        <v>0.25001495729885925</v>
      </c>
      <c r="BK384" s="20">
        <f t="shared" si="205"/>
        <v>0</v>
      </c>
      <c r="BL384" s="20">
        <f t="shared" si="205"/>
        <v>0</v>
      </c>
      <c r="BM384" s="20">
        <f t="shared" si="204"/>
        <v>0</v>
      </c>
      <c r="BN384" s="20">
        <f t="shared" si="204"/>
        <v>0</v>
      </c>
      <c r="BO384" s="20">
        <f t="shared" si="204"/>
        <v>0.2499411248573388</v>
      </c>
      <c r="BP384" s="20">
        <f t="shared" si="204"/>
        <v>0</v>
      </c>
      <c r="BQ384" s="20">
        <f t="shared" si="204"/>
        <v>0</v>
      </c>
      <c r="BR384" s="20">
        <f t="shared" si="202"/>
        <v>1.1195515382096398E-2</v>
      </c>
      <c r="BS384" s="20">
        <f t="shared" si="202"/>
        <v>4.2020280599847533E-2</v>
      </c>
      <c r="BT384" s="6"/>
      <c r="BU384" s="6"/>
      <c r="BV384" s="6"/>
      <c r="BW384" s="6">
        <f t="shared" si="183"/>
        <v>0.70401437986818449</v>
      </c>
      <c r="BX384" s="6">
        <f t="shared" si="184"/>
        <v>0</v>
      </c>
      <c r="BY384" s="6">
        <f t="shared" si="185"/>
        <v>0.35199733231333552</v>
      </c>
      <c r="BZ384" s="6">
        <f t="shared" si="186"/>
        <v>0</v>
      </c>
      <c r="CA384" s="6">
        <f t="shared" si="187"/>
        <v>0</v>
      </c>
      <c r="CB384" s="6">
        <f t="shared" si="188"/>
        <v>0</v>
      </c>
      <c r="CC384" s="6">
        <f t="shared" si="189"/>
        <v>0</v>
      </c>
      <c r="CD384" s="6">
        <f t="shared" si="190"/>
        <v>0.35189338324271124</v>
      </c>
      <c r="CE384" s="6">
        <f t="shared" si="191"/>
        <v>0</v>
      </c>
      <c r="CF384" s="6">
        <f t="shared" si="192"/>
        <v>0</v>
      </c>
      <c r="CG384" s="6">
        <f t="shared" si="193"/>
        <v>1.6648168701442843E-2</v>
      </c>
      <c r="CH384" s="6">
        <f t="shared" si="194"/>
        <v>6.2485798682117705E-2</v>
      </c>
      <c r="CI384" s="6">
        <f t="shared" si="176"/>
        <v>1.4079050954242311</v>
      </c>
      <c r="CJ384">
        <f t="shared" si="177"/>
        <v>1.4870390628077916</v>
      </c>
      <c r="CK384" s="6"/>
    </row>
    <row r="385" spans="1:89" x14ac:dyDescent="0.45">
      <c r="A385" s="41" t="s">
        <v>596</v>
      </c>
      <c r="B385" s="7" t="s">
        <v>494</v>
      </c>
      <c r="C385" s="7">
        <v>20000</v>
      </c>
      <c r="D385" s="7">
        <v>1973.15</v>
      </c>
      <c r="E385" s="7" t="s">
        <v>494</v>
      </c>
      <c r="F385" s="7">
        <f t="shared" si="195"/>
        <v>2000</v>
      </c>
      <c r="G385" s="7">
        <f t="shared" si="196"/>
        <v>1700</v>
      </c>
      <c r="H385" s="15">
        <v>42.3</v>
      </c>
      <c r="I385" s="15"/>
      <c r="J385" s="15">
        <v>35.89</v>
      </c>
      <c r="K385" s="15"/>
      <c r="L385" s="15"/>
      <c r="M385" s="15"/>
      <c r="N385" s="15"/>
      <c r="O385" s="15">
        <v>21.81</v>
      </c>
      <c r="P385" s="15"/>
      <c r="Q385" s="15"/>
      <c r="R385" s="15">
        <f t="shared" si="203"/>
        <v>100</v>
      </c>
      <c r="S385" s="15"/>
      <c r="T385" s="12">
        <f t="shared" si="178"/>
        <v>0.3</v>
      </c>
      <c r="U385" s="12">
        <f t="shared" si="178"/>
        <v>3.85</v>
      </c>
      <c r="V385" t="s">
        <v>495</v>
      </c>
      <c r="Y385" s="16">
        <f t="shared" si="179"/>
        <v>104.14999999999999</v>
      </c>
      <c r="Z385" s="16"/>
      <c r="AA385" s="7" t="s">
        <v>500</v>
      </c>
      <c r="AB385" s="7" t="s">
        <v>497</v>
      </c>
      <c r="AC385" s="7" t="s">
        <v>173</v>
      </c>
      <c r="AD385" s="7"/>
      <c r="AE385" s="7"/>
      <c r="AF385" s="17"/>
      <c r="AG385" s="18"/>
      <c r="AH385" s="7">
        <v>20000</v>
      </c>
      <c r="AI385" s="7">
        <v>1973.15</v>
      </c>
      <c r="AJ385" s="7"/>
      <c r="AK385" s="18"/>
      <c r="AL385" s="17"/>
      <c r="AM385" s="18"/>
      <c r="AN385" s="7"/>
      <c r="AO385" s="7"/>
      <c r="AP385" s="7">
        <v>875722</v>
      </c>
      <c r="AQ385" s="6"/>
      <c r="AR385" s="7">
        <v>3000</v>
      </c>
      <c r="AS385" s="7">
        <v>38500</v>
      </c>
      <c r="AT385" s="7"/>
      <c r="AU385" s="7"/>
      <c r="AV385" s="12">
        <f t="shared" si="197"/>
        <v>3.85</v>
      </c>
      <c r="AW385" s="19">
        <f t="shared" si="180"/>
        <v>1.0304402533247659</v>
      </c>
      <c r="AX385" s="15">
        <f t="shared" si="181"/>
        <v>2.8195597466752345</v>
      </c>
      <c r="AY385" s="15">
        <f t="shared" si="198"/>
        <v>7.9499171650713123</v>
      </c>
      <c r="AZ385" s="7"/>
      <c r="BA385" s="7"/>
      <c r="BB385" s="7"/>
      <c r="BC385" s="7"/>
      <c r="BD385" s="7"/>
      <c r="BE385" s="15"/>
      <c r="BF385" s="16"/>
      <c r="BG385" s="16"/>
      <c r="BH385" s="20">
        <f t="shared" si="205"/>
        <v>0.50004391784380198</v>
      </c>
      <c r="BI385" s="20">
        <f t="shared" si="205"/>
        <v>0</v>
      </c>
      <c r="BJ385" s="20">
        <f t="shared" si="205"/>
        <v>0.25001495729885925</v>
      </c>
      <c r="BK385" s="20">
        <f t="shared" si="205"/>
        <v>0</v>
      </c>
      <c r="BL385" s="20">
        <f t="shared" si="205"/>
        <v>0</v>
      </c>
      <c r="BM385" s="20">
        <f t="shared" si="204"/>
        <v>0</v>
      </c>
      <c r="BN385" s="20">
        <f t="shared" si="204"/>
        <v>0</v>
      </c>
      <c r="BO385" s="20">
        <f t="shared" si="204"/>
        <v>0.2499411248573388</v>
      </c>
      <c r="BP385" s="20">
        <f t="shared" si="204"/>
        <v>0</v>
      </c>
      <c r="BQ385" s="20">
        <f t="shared" si="204"/>
        <v>0</v>
      </c>
      <c r="BR385" s="20">
        <f t="shared" si="202"/>
        <v>1.1010450494374657E-2</v>
      </c>
      <c r="BS385" s="20">
        <f t="shared" si="202"/>
        <v>5.7855943645249611E-2</v>
      </c>
      <c r="BT385" s="6"/>
      <c r="BU385" s="6"/>
      <c r="BV385" s="6"/>
      <c r="BW385" s="6">
        <f t="shared" si="183"/>
        <v>0.70401437986818449</v>
      </c>
      <c r="BX385" s="6">
        <f t="shared" si="184"/>
        <v>0</v>
      </c>
      <c r="BY385" s="6">
        <f t="shared" si="185"/>
        <v>0.35199733231333552</v>
      </c>
      <c r="BZ385" s="6">
        <f t="shared" si="186"/>
        <v>0</v>
      </c>
      <c r="CA385" s="6">
        <f t="shared" si="187"/>
        <v>0</v>
      </c>
      <c r="CB385" s="6">
        <f t="shared" si="188"/>
        <v>0</v>
      </c>
      <c r="CC385" s="6">
        <f t="shared" si="189"/>
        <v>0</v>
      </c>
      <c r="CD385" s="6">
        <f t="shared" si="190"/>
        <v>0.35189338324271124</v>
      </c>
      <c r="CE385" s="6">
        <f t="shared" si="191"/>
        <v>0</v>
      </c>
      <c r="CF385" s="6">
        <f t="shared" si="192"/>
        <v>0</v>
      </c>
      <c r="CG385" s="6">
        <f t="shared" si="193"/>
        <v>1.6648168701442843E-2</v>
      </c>
      <c r="CH385" s="6">
        <f t="shared" si="194"/>
        <v>8.7480118154964787E-2</v>
      </c>
      <c r="CI385" s="6">
        <f t="shared" si="176"/>
        <v>1.4079050954242311</v>
      </c>
      <c r="CJ385">
        <f t="shared" si="177"/>
        <v>1.5120333822806387</v>
      </c>
      <c r="CK385" s="6"/>
    </row>
    <row r="386" spans="1:89" x14ac:dyDescent="0.45">
      <c r="A386" s="41" t="s">
        <v>596</v>
      </c>
      <c r="B386" s="7" t="s">
        <v>494</v>
      </c>
      <c r="C386" s="7">
        <v>25000</v>
      </c>
      <c r="D386" s="7">
        <v>1973.15</v>
      </c>
      <c r="E386" s="7" t="s">
        <v>494</v>
      </c>
      <c r="F386" s="7">
        <f t="shared" si="195"/>
        <v>2500</v>
      </c>
      <c r="G386" s="7">
        <f t="shared" si="196"/>
        <v>1700</v>
      </c>
      <c r="H386" s="15">
        <v>42.3</v>
      </c>
      <c r="I386" s="15"/>
      <c r="J386" s="15">
        <v>35.89</v>
      </c>
      <c r="K386" s="15"/>
      <c r="L386" s="15"/>
      <c r="M386" s="15"/>
      <c r="N386" s="15"/>
      <c r="O386" s="15">
        <v>21.81</v>
      </c>
      <c r="P386" s="15"/>
      <c r="Q386" s="15"/>
      <c r="R386" s="15">
        <f t="shared" si="203"/>
        <v>100</v>
      </c>
      <c r="S386" s="15"/>
      <c r="T386" s="12">
        <f t="shared" si="178"/>
        <v>0.3</v>
      </c>
      <c r="U386" s="12">
        <f t="shared" si="178"/>
        <v>5.4</v>
      </c>
      <c r="V386" t="s">
        <v>495</v>
      </c>
      <c r="Y386" s="16">
        <f t="shared" si="179"/>
        <v>105.7</v>
      </c>
      <c r="Z386" s="16"/>
      <c r="AA386" s="7" t="s">
        <v>501</v>
      </c>
      <c r="AB386" s="7" t="s">
        <v>497</v>
      </c>
      <c r="AC386" s="7" t="s">
        <v>173</v>
      </c>
      <c r="AD386" s="7"/>
      <c r="AE386" s="7"/>
      <c r="AF386" s="17"/>
      <c r="AG386" s="18"/>
      <c r="AH386" s="7">
        <v>25000</v>
      </c>
      <c r="AI386" s="7">
        <v>1973.15</v>
      </c>
      <c r="AJ386" s="7"/>
      <c r="AK386" s="18"/>
      <c r="AL386" s="17"/>
      <c r="AM386" s="18"/>
      <c r="AN386" s="7"/>
      <c r="AO386" s="7"/>
      <c r="AP386" s="7">
        <v>2646398</v>
      </c>
      <c r="AQ386" s="6"/>
      <c r="AR386" s="7">
        <v>3000</v>
      </c>
      <c r="AS386" s="7">
        <v>54000</v>
      </c>
      <c r="AT386" s="7"/>
      <c r="AU386" s="7"/>
      <c r="AV386" s="12">
        <f t="shared" si="197"/>
        <v>5.4</v>
      </c>
      <c r="AW386" s="19">
        <f t="shared" si="180"/>
        <v>1.3107240638632516</v>
      </c>
      <c r="AX386" s="15">
        <f t="shared" si="181"/>
        <v>4.0892759361367492</v>
      </c>
      <c r="AY386" s="15">
        <f t="shared" si="198"/>
        <v>16.722177681867088</v>
      </c>
      <c r="AZ386" s="7"/>
      <c r="BA386" s="7"/>
      <c r="BB386" s="7"/>
      <c r="BC386" s="7"/>
      <c r="BD386" s="7"/>
      <c r="BE386" s="15"/>
      <c r="BF386" s="16"/>
      <c r="BG386" s="16"/>
      <c r="BH386" s="20">
        <f t="shared" si="205"/>
        <v>0.50004391784380198</v>
      </c>
      <c r="BI386" s="20">
        <f t="shared" si="205"/>
        <v>0</v>
      </c>
      <c r="BJ386" s="20">
        <f t="shared" si="205"/>
        <v>0.25001495729885925</v>
      </c>
      <c r="BK386" s="20">
        <f t="shared" si="205"/>
        <v>0</v>
      </c>
      <c r="BL386" s="20">
        <f t="shared" si="205"/>
        <v>0</v>
      </c>
      <c r="BM386" s="20">
        <f t="shared" si="204"/>
        <v>0</v>
      </c>
      <c r="BN386" s="20">
        <f t="shared" si="204"/>
        <v>0</v>
      </c>
      <c r="BO386" s="20">
        <f t="shared" si="204"/>
        <v>0.2499411248573388</v>
      </c>
      <c r="BP386" s="20">
        <f t="shared" si="204"/>
        <v>0</v>
      </c>
      <c r="BQ386" s="20">
        <f t="shared" si="204"/>
        <v>0</v>
      </c>
      <c r="BR386" s="20">
        <f t="shared" si="202"/>
        <v>1.0759825613921355E-2</v>
      </c>
      <c r="BS386" s="20">
        <f t="shared" si="202"/>
        <v>7.930145503593572E-2</v>
      </c>
      <c r="BT386" s="6"/>
      <c r="BU386" s="6"/>
      <c r="BV386" s="6"/>
      <c r="BW386" s="6">
        <f t="shared" si="183"/>
        <v>0.70401437986818449</v>
      </c>
      <c r="BX386" s="6">
        <f t="shared" si="184"/>
        <v>0</v>
      </c>
      <c r="BY386" s="6">
        <f t="shared" si="185"/>
        <v>0.35199733231333552</v>
      </c>
      <c r="BZ386" s="6">
        <f t="shared" si="186"/>
        <v>0</v>
      </c>
      <c r="CA386" s="6">
        <f t="shared" si="187"/>
        <v>0</v>
      </c>
      <c r="CB386" s="6">
        <f t="shared" si="188"/>
        <v>0</v>
      </c>
      <c r="CC386" s="6">
        <f t="shared" si="189"/>
        <v>0</v>
      </c>
      <c r="CD386" s="6">
        <f t="shared" si="190"/>
        <v>0.35189338324271124</v>
      </c>
      <c r="CE386" s="6">
        <f t="shared" si="191"/>
        <v>0</v>
      </c>
      <c r="CF386" s="6">
        <f t="shared" si="192"/>
        <v>0</v>
      </c>
      <c r="CG386" s="6">
        <f t="shared" si="193"/>
        <v>1.6648168701442843E-2</v>
      </c>
      <c r="CH386" s="6">
        <f t="shared" si="194"/>
        <v>0.1226993865030675</v>
      </c>
      <c r="CI386" s="6">
        <f t="shared" ref="CI386:CI449" si="206">SUM(BW386:CF386)</f>
        <v>1.4079050954242311</v>
      </c>
      <c r="CJ386">
        <f t="shared" ref="CJ386:CJ449" si="207">SUM(BW386:CH386)</f>
        <v>1.5472526506287414</v>
      </c>
      <c r="CK386" s="6"/>
    </row>
    <row r="387" spans="1:89" x14ac:dyDescent="0.45">
      <c r="A387" s="41" t="s">
        <v>597</v>
      </c>
      <c r="B387" s="7" t="s">
        <v>502</v>
      </c>
      <c r="C387" s="7">
        <v>15000</v>
      </c>
      <c r="D387" s="7">
        <v>1723.15</v>
      </c>
      <c r="E387" s="7" t="s">
        <v>502</v>
      </c>
      <c r="F387" s="7">
        <f t="shared" si="195"/>
        <v>1500</v>
      </c>
      <c r="G387" s="7">
        <f t="shared" si="196"/>
        <v>1450</v>
      </c>
      <c r="H387" s="15">
        <v>59.45</v>
      </c>
      <c r="I387" s="15"/>
      <c r="J387" s="15">
        <v>25.22</v>
      </c>
      <c r="K387" s="15"/>
      <c r="L387" s="15"/>
      <c r="M387" s="15"/>
      <c r="N387" s="15"/>
      <c r="O387" s="15">
        <v>15.33</v>
      </c>
      <c r="P387" s="15"/>
      <c r="Q387" s="15"/>
      <c r="R387" s="15">
        <f t="shared" si="203"/>
        <v>100</v>
      </c>
      <c r="S387" s="15"/>
      <c r="T387" s="12">
        <f t="shared" si="178"/>
        <v>0.3</v>
      </c>
      <c r="U387" s="12">
        <f t="shared" si="178"/>
        <v>1.07</v>
      </c>
      <c r="V387" t="s">
        <v>495</v>
      </c>
      <c r="Y387" s="16">
        <f t="shared" si="179"/>
        <v>101.36999999999999</v>
      </c>
      <c r="Z387" s="16"/>
      <c r="AA387" s="7" t="s">
        <v>503</v>
      </c>
      <c r="AB387" s="7" t="s">
        <v>497</v>
      </c>
      <c r="AC387" s="7" t="s">
        <v>148</v>
      </c>
      <c r="AD387" s="7"/>
      <c r="AE387" s="7"/>
      <c r="AF387" s="17"/>
      <c r="AG387" s="18"/>
      <c r="AH387" s="7">
        <v>15000</v>
      </c>
      <c r="AI387" s="7">
        <v>1723.15</v>
      </c>
      <c r="AJ387" s="7"/>
      <c r="AK387" s="18"/>
      <c r="AL387" s="17"/>
      <c r="AM387" s="18"/>
      <c r="AN387" s="7"/>
      <c r="AO387" s="7"/>
      <c r="AP387" s="7"/>
      <c r="AQ387" s="6"/>
      <c r="AR387" s="7">
        <v>3000</v>
      </c>
      <c r="AS387" s="7">
        <v>10700</v>
      </c>
      <c r="AT387" s="7"/>
      <c r="AU387" s="7"/>
      <c r="AV387" s="12">
        <f t="shared" si="197"/>
        <v>1.07</v>
      </c>
      <c r="AW387" s="19">
        <f t="shared" si="180"/>
        <v>0.78232414114147819</v>
      </c>
      <c r="AX387" s="15">
        <f t="shared" si="181"/>
        <v>0.28767585885852187</v>
      </c>
      <c r="AY387" s="15">
        <f t="shared" si="198"/>
        <v>8.2757399769988194E-2</v>
      </c>
      <c r="AZ387" s="7"/>
      <c r="BA387" s="7"/>
      <c r="BB387" s="7"/>
      <c r="BC387" s="7"/>
      <c r="BD387" s="7"/>
      <c r="BE387" s="15"/>
      <c r="BF387" s="16"/>
      <c r="BG387" s="16"/>
      <c r="BH387" s="20">
        <f t="shared" si="205"/>
        <v>0.66668137087379231</v>
      </c>
      <c r="BI387" s="20">
        <f t="shared" si="205"/>
        <v>0</v>
      </c>
      <c r="BJ387" s="20">
        <f t="shared" si="205"/>
        <v>0.16666188681780253</v>
      </c>
      <c r="BK387" s="20">
        <f t="shared" si="205"/>
        <v>0</v>
      </c>
      <c r="BL387" s="20">
        <f t="shared" si="205"/>
        <v>0</v>
      </c>
      <c r="BM387" s="20">
        <f t="shared" si="204"/>
        <v>0</v>
      </c>
      <c r="BN387" s="20">
        <f t="shared" si="204"/>
        <v>0</v>
      </c>
      <c r="BO387" s="20">
        <f t="shared" si="204"/>
        <v>0.16665674230840521</v>
      </c>
      <c r="BP387" s="20">
        <f t="shared" si="204"/>
        <v>0</v>
      </c>
      <c r="BQ387" s="20">
        <f t="shared" si="204"/>
        <v>0</v>
      </c>
      <c r="BR387" s="20">
        <f t="shared" si="202"/>
        <v>1.0916114340415223E-2</v>
      </c>
      <c r="BS387" s="20">
        <f t="shared" si="202"/>
        <v>1.5941677425076274E-2</v>
      </c>
      <c r="BT387" s="6"/>
      <c r="BU387" s="6"/>
      <c r="BV387" s="6"/>
      <c r="BW387" s="6">
        <f t="shared" si="183"/>
        <v>0.98944810598495436</v>
      </c>
      <c r="BX387" s="6">
        <f t="shared" si="184"/>
        <v>0</v>
      </c>
      <c r="BY387" s="6">
        <f t="shared" si="185"/>
        <v>0.24734947676072222</v>
      </c>
      <c r="BZ387" s="6">
        <f t="shared" si="186"/>
        <v>0</v>
      </c>
      <c r="CA387" s="6">
        <f t="shared" si="187"/>
        <v>0</v>
      </c>
      <c r="CB387" s="6">
        <f t="shared" si="188"/>
        <v>0</v>
      </c>
      <c r="CC387" s="6">
        <f t="shared" si="189"/>
        <v>0</v>
      </c>
      <c r="CD387" s="6">
        <f t="shared" si="190"/>
        <v>0.24734184159150679</v>
      </c>
      <c r="CE387" s="6">
        <f t="shared" si="191"/>
        <v>0</v>
      </c>
      <c r="CF387" s="6">
        <f t="shared" si="192"/>
        <v>0</v>
      </c>
      <c r="CG387" s="6">
        <f t="shared" si="193"/>
        <v>1.6648168701442843E-2</v>
      </c>
      <c r="CH387" s="6">
        <f t="shared" si="194"/>
        <v>2.4312656214496707E-2</v>
      </c>
      <c r="CI387" s="6">
        <f t="shared" si="206"/>
        <v>1.4841394243371833</v>
      </c>
      <c r="CJ387">
        <f t="shared" si="207"/>
        <v>1.5251002492531227</v>
      </c>
      <c r="CK387" s="6"/>
    </row>
    <row r="388" spans="1:89" x14ac:dyDescent="0.45">
      <c r="A388" s="41" t="s">
        <v>597</v>
      </c>
      <c r="B388" s="7" t="s">
        <v>502</v>
      </c>
      <c r="C388" s="7">
        <v>15000</v>
      </c>
      <c r="D388" s="7">
        <v>1773.15</v>
      </c>
      <c r="E388" s="7" t="s">
        <v>502</v>
      </c>
      <c r="F388" s="7">
        <f t="shared" si="195"/>
        <v>1500</v>
      </c>
      <c r="G388" s="7">
        <f t="shared" si="196"/>
        <v>1500</v>
      </c>
      <c r="H388" s="15">
        <v>59.45</v>
      </c>
      <c r="I388" s="15"/>
      <c r="J388" s="15">
        <v>25.22</v>
      </c>
      <c r="K388" s="15"/>
      <c r="L388" s="15"/>
      <c r="M388" s="15"/>
      <c r="N388" s="15"/>
      <c r="O388" s="15">
        <v>15.33</v>
      </c>
      <c r="P388" s="15"/>
      <c r="Q388" s="15"/>
      <c r="R388" s="15">
        <f t="shared" si="203"/>
        <v>100</v>
      </c>
      <c r="S388" s="15"/>
      <c r="T388" s="12">
        <f t="shared" si="178"/>
        <v>0.3</v>
      </c>
      <c r="U388" s="12">
        <f t="shared" si="178"/>
        <v>1.02</v>
      </c>
      <c r="V388" t="s">
        <v>495</v>
      </c>
      <c r="Y388" s="16">
        <f t="shared" si="179"/>
        <v>101.32</v>
      </c>
      <c r="Z388" s="16"/>
      <c r="AA388" s="7" t="s">
        <v>504</v>
      </c>
      <c r="AB388" s="7" t="s">
        <v>497</v>
      </c>
      <c r="AC388" s="7" t="s">
        <v>148</v>
      </c>
      <c r="AD388" s="7"/>
      <c r="AE388" s="7"/>
      <c r="AF388" s="17"/>
      <c r="AG388" s="18"/>
      <c r="AH388" s="7">
        <v>15000</v>
      </c>
      <c r="AI388" s="7">
        <v>1773.15</v>
      </c>
      <c r="AJ388" s="7"/>
      <c r="AK388" s="18"/>
      <c r="AL388" s="17"/>
      <c r="AM388" s="18"/>
      <c r="AN388" s="7"/>
      <c r="AO388" s="7"/>
      <c r="AP388" s="7"/>
      <c r="AQ388" s="6"/>
      <c r="AR388" s="7">
        <v>3000</v>
      </c>
      <c r="AS388" s="7">
        <v>10200</v>
      </c>
      <c r="AT388" s="7"/>
      <c r="AU388" s="7"/>
      <c r="AV388" s="12">
        <f t="shared" si="197"/>
        <v>1.02</v>
      </c>
      <c r="AW388" s="19">
        <f t="shared" si="180"/>
        <v>0.78337217167022044</v>
      </c>
      <c r="AX388" s="15">
        <f t="shared" si="181"/>
        <v>0.23662782832977958</v>
      </c>
      <c r="AY388" s="15">
        <f t="shared" si="198"/>
        <v>5.5992729140067636E-2</v>
      </c>
      <c r="AZ388" s="7"/>
      <c r="BA388" s="7"/>
      <c r="BB388" s="7"/>
      <c r="BC388" s="7"/>
      <c r="BD388" s="7"/>
      <c r="BE388" s="15"/>
      <c r="BF388" s="16"/>
      <c r="BG388" s="16"/>
      <c r="BH388" s="20">
        <f t="shared" si="205"/>
        <v>0.66668137087379231</v>
      </c>
      <c r="BI388" s="20">
        <f t="shared" si="205"/>
        <v>0</v>
      </c>
      <c r="BJ388" s="20">
        <f t="shared" si="205"/>
        <v>0.16666188681780253</v>
      </c>
      <c r="BK388" s="20">
        <f t="shared" si="205"/>
        <v>0</v>
      </c>
      <c r="BL388" s="20">
        <f t="shared" si="205"/>
        <v>0</v>
      </c>
      <c r="BM388" s="20">
        <f t="shared" si="204"/>
        <v>0</v>
      </c>
      <c r="BN388" s="20">
        <f t="shared" si="204"/>
        <v>0</v>
      </c>
      <c r="BO388" s="20">
        <f t="shared" si="204"/>
        <v>0.16665674230840521</v>
      </c>
      <c r="BP388" s="20">
        <f t="shared" si="204"/>
        <v>0</v>
      </c>
      <c r="BQ388" s="20">
        <f t="shared" si="204"/>
        <v>0</v>
      </c>
      <c r="BR388" s="20">
        <f t="shared" si="202"/>
        <v>1.0924252233182117E-2</v>
      </c>
      <c r="BS388" s="20">
        <f t="shared" si="202"/>
        <v>1.5208068298627628E-2</v>
      </c>
      <c r="BT388" s="6"/>
      <c r="BU388" s="6"/>
      <c r="BV388" s="6"/>
      <c r="BW388" s="6">
        <f t="shared" si="183"/>
        <v>0.98944810598495436</v>
      </c>
      <c r="BX388" s="6">
        <f t="shared" si="184"/>
        <v>0</v>
      </c>
      <c r="BY388" s="6">
        <f t="shared" si="185"/>
        <v>0.24734947676072222</v>
      </c>
      <c r="BZ388" s="6">
        <f t="shared" si="186"/>
        <v>0</v>
      </c>
      <c r="CA388" s="6">
        <f t="shared" si="187"/>
        <v>0</v>
      </c>
      <c r="CB388" s="6">
        <f t="shared" si="188"/>
        <v>0</v>
      </c>
      <c r="CC388" s="6">
        <f t="shared" si="189"/>
        <v>0</v>
      </c>
      <c r="CD388" s="6">
        <f t="shared" si="190"/>
        <v>0.24734184159150679</v>
      </c>
      <c r="CE388" s="6">
        <f t="shared" si="191"/>
        <v>0</v>
      </c>
      <c r="CF388" s="6">
        <f t="shared" si="192"/>
        <v>0</v>
      </c>
      <c r="CG388" s="6">
        <f t="shared" si="193"/>
        <v>1.6648168701442843E-2</v>
      </c>
      <c r="CH388" s="6">
        <f t="shared" si="194"/>
        <v>2.3176550783912748E-2</v>
      </c>
      <c r="CI388" s="6">
        <f t="shared" si="206"/>
        <v>1.4841394243371833</v>
      </c>
      <c r="CJ388">
        <f t="shared" si="207"/>
        <v>1.5239641438225389</v>
      </c>
      <c r="CK388" s="6"/>
    </row>
    <row r="389" spans="1:89" x14ac:dyDescent="0.45">
      <c r="A389" s="41" t="s">
        <v>597</v>
      </c>
      <c r="B389" s="7" t="s">
        <v>502</v>
      </c>
      <c r="C389" s="7">
        <v>15000</v>
      </c>
      <c r="D389" s="7">
        <v>1873.15</v>
      </c>
      <c r="E389" s="7" t="s">
        <v>502</v>
      </c>
      <c r="F389" s="7">
        <f t="shared" si="195"/>
        <v>1500</v>
      </c>
      <c r="G389" s="7">
        <f t="shared" si="196"/>
        <v>1600</v>
      </c>
      <c r="H389" s="15">
        <v>59.45</v>
      </c>
      <c r="I389" s="15"/>
      <c r="J389" s="15">
        <v>25.22</v>
      </c>
      <c r="K389" s="15"/>
      <c r="L389" s="15"/>
      <c r="M389" s="15"/>
      <c r="N389" s="15"/>
      <c r="O389" s="15">
        <v>15.33</v>
      </c>
      <c r="P389" s="15"/>
      <c r="Q389" s="15"/>
      <c r="R389" s="15">
        <f t="shared" si="203"/>
        <v>100</v>
      </c>
      <c r="S389" s="15"/>
      <c r="T389" s="12">
        <f t="shared" si="178"/>
        <v>0.3</v>
      </c>
      <c r="U389" s="12">
        <f t="shared" si="178"/>
        <v>0.89</v>
      </c>
      <c r="V389" t="s">
        <v>495</v>
      </c>
      <c r="Y389" s="16">
        <f t="shared" si="179"/>
        <v>101.19</v>
      </c>
      <c r="Z389" s="16"/>
      <c r="AA389" s="7" t="s">
        <v>505</v>
      </c>
      <c r="AB389" s="7" t="s">
        <v>497</v>
      </c>
      <c r="AC389" s="7" t="s">
        <v>148</v>
      </c>
      <c r="AD389" s="7"/>
      <c r="AE389" s="7"/>
      <c r="AF389" s="17"/>
      <c r="AG389" s="18"/>
      <c r="AH389" s="7">
        <v>15000</v>
      </c>
      <c r="AI389" s="7">
        <v>1873.15</v>
      </c>
      <c r="AJ389" s="7"/>
      <c r="AK389" s="18"/>
      <c r="AL389" s="17"/>
      <c r="AM389" s="18"/>
      <c r="AN389" s="7"/>
      <c r="AO389" s="7"/>
      <c r="AP389" s="7"/>
      <c r="AQ389" s="6"/>
      <c r="AR389" s="7">
        <v>3000</v>
      </c>
      <c r="AS389" s="7">
        <v>8900</v>
      </c>
      <c r="AT389" s="7"/>
      <c r="AU389" s="7"/>
      <c r="AV389" s="12">
        <f t="shared" si="197"/>
        <v>0.89</v>
      </c>
      <c r="AW389" s="19">
        <f t="shared" si="180"/>
        <v>0.78529732507739858</v>
      </c>
      <c r="AX389" s="15">
        <f t="shared" si="181"/>
        <v>0.10470267492260144</v>
      </c>
      <c r="AY389" s="15">
        <f t="shared" si="198"/>
        <v>1.0962650135947952E-2</v>
      </c>
      <c r="AZ389" s="7"/>
      <c r="BA389" s="7"/>
      <c r="BB389" s="7"/>
      <c r="BC389" s="7"/>
      <c r="BD389" s="7"/>
      <c r="BE389" s="15"/>
      <c r="BF389" s="16"/>
      <c r="BG389" s="16"/>
      <c r="BH389" s="20">
        <f t="shared" si="205"/>
        <v>0.66668137087379231</v>
      </c>
      <c r="BI389" s="20">
        <f t="shared" si="205"/>
        <v>0</v>
      </c>
      <c r="BJ389" s="20">
        <f t="shared" si="205"/>
        <v>0.16666188681780253</v>
      </c>
      <c r="BK389" s="20">
        <f t="shared" si="205"/>
        <v>0</v>
      </c>
      <c r="BL389" s="20">
        <f t="shared" si="205"/>
        <v>0</v>
      </c>
      <c r="BM389" s="20">
        <f t="shared" si="204"/>
        <v>0</v>
      </c>
      <c r="BN389" s="20">
        <f t="shared" si="204"/>
        <v>0</v>
      </c>
      <c r="BO389" s="20">
        <f t="shared" si="204"/>
        <v>0.16665674230840521</v>
      </c>
      <c r="BP389" s="20">
        <f t="shared" si="204"/>
        <v>0</v>
      </c>
      <c r="BQ389" s="20">
        <f t="shared" si="204"/>
        <v>0</v>
      </c>
      <c r="BR389" s="20">
        <f t="shared" si="202"/>
        <v>1.0945467649402145E-2</v>
      </c>
      <c r="BS389" s="20">
        <f t="shared" si="202"/>
        <v>1.3295555636414581E-2</v>
      </c>
      <c r="BT389" s="6"/>
      <c r="BU389" s="6"/>
      <c r="BV389" s="6"/>
      <c r="BW389" s="6">
        <f t="shared" si="183"/>
        <v>0.98944810598495436</v>
      </c>
      <c r="BX389" s="6">
        <f t="shared" si="184"/>
        <v>0</v>
      </c>
      <c r="BY389" s="6">
        <f t="shared" si="185"/>
        <v>0.24734947676072222</v>
      </c>
      <c r="BZ389" s="6">
        <f t="shared" si="186"/>
        <v>0</v>
      </c>
      <c r="CA389" s="6">
        <f t="shared" si="187"/>
        <v>0</v>
      </c>
      <c r="CB389" s="6">
        <f t="shared" si="188"/>
        <v>0</v>
      </c>
      <c r="CC389" s="6">
        <f t="shared" si="189"/>
        <v>0</v>
      </c>
      <c r="CD389" s="6">
        <f t="shared" si="190"/>
        <v>0.24734184159150679</v>
      </c>
      <c r="CE389" s="6">
        <f t="shared" si="191"/>
        <v>0</v>
      </c>
      <c r="CF389" s="6">
        <f t="shared" si="192"/>
        <v>0</v>
      </c>
      <c r="CG389" s="6">
        <f t="shared" si="193"/>
        <v>1.6648168701442843E-2</v>
      </c>
      <c r="CH389" s="6">
        <f t="shared" si="194"/>
        <v>2.0222676664394458E-2</v>
      </c>
      <c r="CI389" s="6">
        <f t="shared" si="206"/>
        <v>1.4841394243371833</v>
      </c>
      <c r="CJ389">
        <f t="shared" si="207"/>
        <v>1.5210102697030206</v>
      </c>
      <c r="CK389" s="6"/>
    </row>
    <row r="390" spans="1:89" x14ac:dyDescent="0.45">
      <c r="A390" s="41" t="s">
        <v>597</v>
      </c>
      <c r="B390" s="7" t="s">
        <v>502</v>
      </c>
      <c r="C390" s="7">
        <v>15000</v>
      </c>
      <c r="D390" s="7">
        <v>1973.15</v>
      </c>
      <c r="E390" s="7" t="s">
        <v>502</v>
      </c>
      <c r="F390" s="7">
        <f t="shared" si="195"/>
        <v>1500</v>
      </c>
      <c r="G390" s="7">
        <f t="shared" si="196"/>
        <v>1700</v>
      </c>
      <c r="H390" s="15">
        <v>59.45</v>
      </c>
      <c r="I390" s="15"/>
      <c r="J390" s="15">
        <v>25.22</v>
      </c>
      <c r="K390" s="15"/>
      <c r="L390" s="15"/>
      <c r="M390" s="15"/>
      <c r="N390" s="15"/>
      <c r="O390" s="15">
        <v>15.33</v>
      </c>
      <c r="P390" s="15"/>
      <c r="Q390" s="15"/>
      <c r="R390" s="15">
        <f t="shared" si="203"/>
        <v>100</v>
      </c>
      <c r="S390" s="15"/>
      <c r="T390" s="12">
        <f t="shared" ref="T390:U454" si="208">AR390/10000</f>
        <v>0.3</v>
      </c>
      <c r="U390" s="12">
        <f t="shared" si="208"/>
        <v>0.97</v>
      </c>
      <c r="V390" t="s">
        <v>495</v>
      </c>
      <c r="Y390" s="16">
        <f t="shared" ref="Y390:Y454" si="209">SUM(H390:P390,T390:U390)</f>
        <v>101.27</v>
      </c>
      <c r="Z390" s="16"/>
      <c r="AA390" s="7" t="s">
        <v>506</v>
      </c>
      <c r="AB390" s="7" t="s">
        <v>497</v>
      </c>
      <c r="AC390" s="7" t="s">
        <v>148</v>
      </c>
      <c r="AD390" s="7"/>
      <c r="AE390" s="7"/>
      <c r="AF390" s="17"/>
      <c r="AG390" s="18"/>
      <c r="AH390" s="7">
        <v>15000</v>
      </c>
      <c r="AI390" s="7">
        <v>1973.15</v>
      </c>
      <c r="AJ390" s="7"/>
      <c r="AK390" s="18"/>
      <c r="AL390" s="17"/>
      <c r="AM390" s="18"/>
      <c r="AN390" s="7"/>
      <c r="AO390" s="7"/>
      <c r="AP390" s="7"/>
      <c r="AQ390" s="6"/>
      <c r="AR390" s="7">
        <v>3000</v>
      </c>
      <c r="AS390" s="7">
        <v>9700</v>
      </c>
      <c r="AT390" s="7"/>
      <c r="AU390" s="7"/>
      <c r="AV390" s="12">
        <f t="shared" si="197"/>
        <v>0.97</v>
      </c>
      <c r="AW390" s="19">
        <f t="shared" ref="AW390:AW454" si="210">((BH390*($BB$5))+(BJ390*($BB$6))+(BK390*($BB$7)+(BM390*$BB$8)+(BN390*$BB$9)+(BO390*($BB$10))+(BP390*$BB$11)+((C390/D390)*$BB$12)+(C390*$BB$13)+(BR390*$BB$14)+(C390*$BD$13))+(BR390*$BD$14))</f>
        <v>0.78704307753206071</v>
      </c>
      <c r="AX390" s="15">
        <f t="shared" ref="AX390:AX453" si="211">ABS(U390-AW390)</f>
        <v>0.18295692246793926</v>
      </c>
      <c r="AY390" s="15">
        <f t="shared" si="198"/>
        <v>3.3473235478939538E-2</v>
      </c>
      <c r="AZ390" s="7"/>
      <c r="BA390" s="7"/>
      <c r="BB390" s="7"/>
      <c r="BC390" s="7"/>
      <c r="BD390" s="7"/>
      <c r="BE390" s="15"/>
      <c r="BF390" s="16"/>
      <c r="BG390" s="16"/>
      <c r="BH390" s="20">
        <f t="shared" si="205"/>
        <v>0.66668137087379231</v>
      </c>
      <c r="BI390" s="20">
        <f t="shared" si="205"/>
        <v>0</v>
      </c>
      <c r="BJ390" s="20">
        <f t="shared" si="205"/>
        <v>0.16666188681780253</v>
      </c>
      <c r="BK390" s="20">
        <f t="shared" si="205"/>
        <v>0</v>
      </c>
      <c r="BL390" s="20">
        <f t="shared" si="205"/>
        <v>0</v>
      </c>
      <c r="BM390" s="20">
        <f t="shared" si="204"/>
        <v>0</v>
      </c>
      <c r="BN390" s="20">
        <f t="shared" si="204"/>
        <v>0</v>
      </c>
      <c r="BO390" s="20">
        <f t="shared" si="204"/>
        <v>0.16665674230840521</v>
      </c>
      <c r="BP390" s="20">
        <f t="shared" si="204"/>
        <v>0</v>
      </c>
      <c r="BQ390" s="20">
        <f t="shared" si="204"/>
        <v>0</v>
      </c>
      <c r="BR390" s="20">
        <f t="shared" si="202"/>
        <v>1.0932402268494242E-2</v>
      </c>
      <c r="BS390" s="20">
        <f t="shared" si="202"/>
        <v>1.4473364554413257E-2</v>
      </c>
      <c r="BT390" s="6"/>
      <c r="BU390" s="6"/>
      <c r="BV390" s="6"/>
      <c r="BW390" s="6">
        <f t="shared" ref="BW390:BW454" si="212">(H390/$CN$27)</f>
        <v>0.98944810598495436</v>
      </c>
      <c r="BX390" s="6">
        <f t="shared" ref="BX390:BX454" si="213">(I390/$CN$28)</f>
        <v>0</v>
      </c>
      <c r="BY390" s="6">
        <f t="shared" ref="BY390:BY454" si="214">(J390/$CN$29)</f>
        <v>0.24734947676072222</v>
      </c>
      <c r="BZ390" s="6">
        <f t="shared" ref="BZ390:BZ454" si="215">(K390/$CN$30)</f>
        <v>0</v>
      </c>
      <c r="CA390" s="6">
        <f t="shared" ref="CA390:CA454" si="216">(L390/$CN$31)</f>
        <v>0</v>
      </c>
      <c r="CB390" s="6">
        <f t="shared" ref="CB390:CB454" si="217">(M390/$CN$32)</f>
        <v>0</v>
      </c>
      <c r="CC390" s="6">
        <f t="shared" ref="CC390:CC454" si="218">(N390/$CN$33)</f>
        <v>0</v>
      </c>
      <c r="CD390" s="6">
        <f t="shared" ref="CD390:CD454" si="219">(O390/$CN$34)</f>
        <v>0.24734184159150679</v>
      </c>
      <c r="CE390" s="6">
        <f t="shared" ref="CE390:CE454" si="220">(P390/$CN$35)</f>
        <v>0</v>
      </c>
      <c r="CF390" s="6">
        <f t="shared" ref="CF390:CF454" si="221">(Q390/$CN$36)</f>
        <v>0</v>
      </c>
      <c r="CG390" s="6">
        <f t="shared" ref="CG390:CG454" si="222">(T390/$CN$37)</f>
        <v>1.6648168701442843E-2</v>
      </c>
      <c r="CH390" s="6">
        <f t="shared" ref="CH390:CH454" si="223">(U390/$CN$38)</f>
        <v>2.2040445353328789E-2</v>
      </c>
      <c r="CI390" s="6">
        <f t="shared" si="206"/>
        <v>1.4841394243371833</v>
      </c>
      <c r="CJ390">
        <f t="shared" si="207"/>
        <v>1.5228280383919548</v>
      </c>
      <c r="CK390" s="6"/>
    </row>
    <row r="391" spans="1:89" x14ac:dyDescent="0.45">
      <c r="A391" s="41" t="s">
        <v>597</v>
      </c>
      <c r="B391" s="7" t="s">
        <v>502</v>
      </c>
      <c r="C391" s="7">
        <v>20000</v>
      </c>
      <c r="D391" s="7">
        <v>1773.15</v>
      </c>
      <c r="E391" s="7" t="s">
        <v>502</v>
      </c>
      <c r="F391" s="7">
        <f t="shared" ref="F391:F454" si="224">C391/10</f>
        <v>2000</v>
      </c>
      <c r="G391" s="7">
        <f t="shared" ref="G391:G454" si="225">D391-273.15</f>
        <v>1500</v>
      </c>
      <c r="H391" s="15">
        <v>59.45</v>
      </c>
      <c r="I391" s="15"/>
      <c r="J391" s="15">
        <v>25.22</v>
      </c>
      <c r="K391" s="15"/>
      <c r="L391" s="15"/>
      <c r="M391" s="15"/>
      <c r="N391" s="15"/>
      <c r="O391" s="15">
        <v>15.33</v>
      </c>
      <c r="P391" s="15"/>
      <c r="Q391" s="15"/>
      <c r="R391" s="15">
        <f t="shared" si="203"/>
        <v>100</v>
      </c>
      <c r="S391" s="15"/>
      <c r="T391" s="12">
        <f t="shared" si="208"/>
        <v>0.3</v>
      </c>
      <c r="U391" s="12">
        <f t="shared" si="208"/>
        <v>1.62</v>
      </c>
      <c r="V391" t="s">
        <v>495</v>
      </c>
      <c r="Y391" s="16">
        <f t="shared" si="209"/>
        <v>101.92</v>
      </c>
      <c r="Z391" s="16"/>
      <c r="AA391" s="7" t="s">
        <v>507</v>
      </c>
      <c r="AB391" s="7" t="s">
        <v>497</v>
      </c>
      <c r="AC391" s="7" t="s">
        <v>148</v>
      </c>
      <c r="AD391" s="7"/>
      <c r="AE391" s="7"/>
      <c r="AF391" s="17"/>
      <c r="AG391" s="18"/>
      <c r="AH391" s="7">
        <v>20000</v>
      </c>
      <c r="AI391" s="7">
        <v>1773.15</v>
      </c>
      <c r="AJ391" s="7"/>
      <c r="AK391" s="18"/>
      <c r="AL391" s="17"/>
      <c r="AM391" s="18"/>
      <c r="AN391" s="7"/>
      <c r="AO391" s="7"/>
      <c r="AP391" s="7"/>
      <c r="AQ391" s="6"/>
      <c r="AR391" s="7">
        <v>3000</v>
      </c>
      <c r="AS391" s="7">
        <v>16200</v>
      </c>
      <c r="AT391" s="7"/>
      <c r="AU391" s="7"/>
      <c r="AV391" s="12">
        <f t="shared" ref="AV391:AV454" si="226">AS391/10000</f>
        <v>1.62</v>
      </c>
      <c r="AW391" s="19">
        <f t="shared" si="210"/>
        <v>1.0623557192415696</v>
      </c>
      <c r="AX391" s="15">
        <f t="shared" si="211"/>
        <v>0.55764428075843053</v>
      </c>
      <c r="AY391" s="15">
        <f t="shared" ref="AY391:AY454" si="227">(AV391-AW391)^2</f>
        <v>0.31096714386258728</v>
      </c>
      <c r="AZ391" s="7"/>
      <c r="BA391" s="7"/>
      <c r="BB391" s="7"/>
      <c r="BC391" s="7"/>
      <c r="BD391" s="7"/>
      <c r="BE391" s="15"/>
      <c r="BF391" s="16"/>
      <c r="BG391" s="16"/>
      <c r="BH391" s="20">
        <f t="shared" si="205"/>
        <v>0.66668137087379231</v>
      </c>
      <c r="BI391" s="20">
        <f t="shared" si="205"/>
        <v>0</v>
      </c>
      <c r="BJ391" s="20">
        <f t="shared" si="205"/>
        <v>0.16666188681780253</v>
      </c>
      <c r="BK391" s="20">
        <f t="shared" si="205"/>
        <v>0</v>
      </c>
      <c r="BL391" s="20">
        <f t="shared" si="205"/>
        <v>0</v>
      </c>
      <c r="BM391" s="20">
        <f t="shared" si="204"/>
        <v>0</v>
      </c>
      <c r="BN391" s="20">
        <f t="shared" si="204"/>
        <v>0</v>
      </c>
      <c r="BO391" s="20">
        <f t="shared" si="204"/>
        <v>0.16665674230840521</v>
      </c>
      <c r="BP391" s="20">
        <f t="shared" si="204"/>
        <v>0</v>
      </c>
      <c r="BQ391" s="20">
        <f t="shared" si="204"/>
        <v>0</v>
      </c>
      <c r="BR391" s="20">
        <f t="shared" si="202"/>
        <v>1.0827391230051187E-2</v>
      </c>
      <c r="BS391" s="20">
        <f t="shared" si="202"/>
        <v>2.3939826989634649E-2</v>
      </c>
      <c r="BT391" s="6"/>
      <c r="BU391" s="6"/>
      <c r="BV391" s="6"/>
      <c r="BW391" s="6">
        <f t="shared" si="212"/>
        <v>0.98944810598495436</v>
      </c>
      <c r="BX391" s="6">
        <f t="shared" si="213"/>
        <v>0</v>
      </c>
      <c r="BY391" s="6">
        <f t="shared" si="214"/>
        <v>0.24734947676072222</v>
      </c>
      <c r="BZ391" s="6">
        <f t="shared" si="215"/>
        <v>0</v>
      </c>
      <c r="CA391" s="6">
        <f t="shared" si="216"/>
        <v>0</v>
      </c>
      <c r="CB391" s="6">
        <f t="shared" si="217"/>
        <v>0</v>
      </c>
      <c r="CC391" s="6">
        <f t="shared" si="218"/>
        <v>0</v>
      </c>
      <c r="CD391" s="6">
        <f t="shared" si="219"/>
        <v>0.24734184159150679</v>
      </c>
      <c r="CE391" s="6">
        <f t="shared" si="220"/>
        <v>0</v>
      </c>
      <c r="CF391" s="6">
        <f t="shared" si="221"/>
        <v>0</v>
      </c>
      <c r="CG391" s="6">
        <f t="shared" si="222"/>
        <v>1.6648168701442843E-2</v>
      </c>
      <c r="CH391" s="6">
        <f t="shared" si="223"/>
        <v>3.6809815950920248E-2</v>
      </c>
      <c r="CI391" s="6">
        <f t="shared" si="206"/>
        <v>1.4841394243371833</v>
      </c>
      <c r="CJ391">
        <f t="shared" si="207"/>
        <v>1.5375974089895463</v>
      </c>
      <c r="CK391" s="6"/>
    </row>
    <row r="392" spans="1:89" x14ac:dyDescent="0.45">
      <c r="A392" s="41" t="s">
        <v>597</v>
      </c>
      <c r="B392" s="7" t="s">
        <v>502</v>
      </c>
      <c r="C392" s="7">
        <v>20000</v>
      </c>
      <c r="D392" s="7">
        <v>1873.15</v>
      </c>
      <c r="E392" s="7" t="s">
        <v>502</v>
      </c>
      <c r="F392" s="7">
        <f t="shared" si="224"/>
        <v>2000</v>
      </c>
      <c r="G392" s="7">
        <f t="shared" si="225"/>
        <v>1600</v>
      </c>
      <c r="H392" s="15">
        <v>59.45</v>
      </c>
      <c r="I392" s="15"/>
      <c r="J392" s="15">
        <v>25.22</v>
      </c>
      <c r="K392" s="15"/>
      <c r="L392" s="15"/>
      <c r="M392" s="15"/>
      <c r="N392" s="15"/>
      <c r="O392" s="15">
        <v>15.33</v>
      </c>
      <c r="P392" s="15"/>
      <c r="Q392" s="15"/>
      <c r="R392" s="15">
        <f t="shared" si="203"/>
        <v>100</v>
      </c>
      <c r="S392" s="15"/>
      <c r="T392" s="12">
        <f t="shared" si="208"/>
        <v>0.3</v>
      </c>
      <c r="U392" s="12">
        <f t="shared" si="208"/>
        <v>1.39</v>
      </c>
      <c r="V392" t="s">
        <v>495</v>
      </c>
      <c r="Y392" s="16">
        <f t="shared" si="209"/>
        <v>101.69</v>
      </c>
      <c r="Z392" s="16"/>
      <c r="AA392" s="7" t="s">
        <v>508</v>
      </c>
      <c r="AB392" s="7" t="s">
        <v>497</v>
      </c>
      <c r="AC392" s="7" t="s">
        <v>148</v>
      </c>
      <c r="AD392" s="7"/>
      <c r="AE392" s="7"/>
      <c r="AF392" s="17"/>
      <c r="AG392" s="18"/>
      <c r="AH392" s="7">
        <v>20000</v>
      </c>
      <c r="AI392" s="7">
        <v>1873.15</v>
      </c>
      <c r="AJ392" s="7"/>
      <c r="AK392" s="18"/>
      <c r="AL392" s="17"/>
      <c r="AM392" s="18"/>
      <c r="AN392" s="7"/>
      <c r="AO392" s="7"/>
      <c r="AP392" s="7"/>
      <c r="AQ392" s="6"/>
      <c r="AR392" s="7">
        <v>3000</v>
      </c>
      <c r="AS392" s="7">
        <v>13900</v>
      </c>
      <c r="AT392" s="7"/>
      <c r="AU392" s="7"/>
      <c r="AV392" s="12">
        <f t="shared" si="226"/>
        <v>1.39</v>
      </c>
      <c r="AW392" s="19">
        <f t="shared" si="210"/>
        <v>1.064918359921013</v>
      </c>
      <c r="AX392" s="15">
        <f t="shared" si="211"/>
        <v>0.32508164007898688</v>
      </c>
      <c r="AY392" s="15">
        <f t="shared" si="227"/>
        <v>0.10567807271644397</v>
      </c>
      <c r="AZ392" s="7"/>
      <c r="BA392" s="7"/>
      <c r="BB392" s="7"/>
      <c r="BC392" s="7"/>
      <c r="BD392" s="7"/>
      <c r="BE392" s="15"/>
      <c r="BF392" s="16"/>
      <c r="BG392" s="16"/>
      <c r="BH392" s="20">
        <f t="shared" si="205"/>
        <v>0.66668137087379231</v>
      </c>
      <c r="BI392" s="20">
        <f t="shared" si="205"/>
        <v>0</v>
      </c>
      <c r="BJ392" s="20">
        <f t="shared" si="205"/>
        <v>0.16666188681780253</v>
      </c>
      <c r="BK392" s="20">
        <f t="shared" si="205"/>
        <v>0</v>
      </c>
      <c r="BL392" s="20">
        <f t="shared" si="205"/>
        <v>0</v>
      </c>
      <c r="BM392" s="20">
        <f t="shared" si="204"/>
        <v>0</v>
      </c>
      <c r="BN392" s="20">
        <f t="shared" si="204"/>
        <v>0</v>
      </c>
      <c r="BO392" s="20">
        <f t="shared" si="204"/>
        <v>0.16665674230840521</v>
      </c>
      <c r="BP392" s="20">
        <f t="shared" si="204"/>
        <v>0</v>
      </c>
      <c r="BQ392" s="20">
        <f t="shared" si="204"/>
        <v>0</v>
      </c>
      <c r="BR392" s="20">
        <f t="shared" si="202"/>
        <v>1.0864317571467804E-2</v>
      </c>
      <c r="BS392" s="20">
        <f t="shared" si="202"/>
        <v>2.0611016713369023E-2</v>
      </c>
      <c r="BT392" s="6"/>
      <c r="BU392" s="6"/>
      <c r="BV392" s="6"/>
      <c r="BW392" s="6">
        <f t="shared" si="212"/>
        <v>0.98944810598495436</v>
      </c>
      <c r="BX392" s="6">
        <f t="shared" si="213"/>
        <v>0</v>
      </c>
      <c r="BY392" s="6">
        <f t="shared" si="214"/>
        <v>0.24734947676072222</v>
      </c>
      <c r="BZ392" s="6">
        <f t="shared" si="215"/>
        <v>0</v>
      </c>
      <c r="CA392" s="6">
        <f t="shared" si="216"/>
        <v>0</v>
      </c>
      <c r="CB392" s="6">
        <f t="shared" si="217"/>
        <v>0</v>
      </c>
      <c r="CC392" s="6">
        <f t="shared" si="218"/>
        <v>0</v>
      </c>
      <c r="CD392" s="6">
        <f t="shared" si="219"/>
        <v>0.24734184159150679</v>
      </c>
      <c r="CE392" s="6">
        <f t="shared" si="220"/>
        <v>0</v>
      </c>
      <c r="CF392" s="6">
        <f t="shared" si="221"/>
        <v>0</v>
      </c>
      <c r="CG392" s="6">
        <f t="shared" si="222"/>
        <v>1.6648168701442843E-2</v>
      </c>
      <c r="CH392" s="6">
        <f t="shared" si="223"/>
        <v>3.1583730970234036E-2</v>
      </c>
      <c r="CI392" s="6">
        <f t="shared" si="206"/>
        <v>1.4841394243371833</v>
      </c>
      <c r="CJ392">
        <f t="shared" si="207"/>
        <v>1.5323713240088601</v>
      </c>
      <c r="CK392" s="6"/>
    </row>
    <row r="393" spans="1:89" x14ac:dyDescent="0.45">
      <c r="A393" s="41" t="s">
        <v>597</v>
      </c>
      <c r="B393" s="7" t="s">
        <v>502</v>
      </c>
      <c r="C393" s="7">
        <v>20000</v>
      </c>
      <c r="D393" s="7">
        <v>1923.15</v>
      </c>
      <c r="E393" s="7" t="s">
        <v>502</v>
      </c>
      <c r="F393" s="7">
        <f t="shared" si="224"/>
        <v>2000</v>
      </c>
      <c r="G393" s="7">
        <f t="shared" si="225"/>
        <v>1650</v>
      </c>
      <c r="H393" s="15">
        <v>59.45</v>
      </c>
      <c r="I393" s="15"/>
      <c r="J393" s="15">
        <v>25.22</v>
      </c>
      <c r="K393" s="15"/>
      <c r="L393" s="15"/>
      <c r="M393" s="15"/>
      <c r="N393" s="15"/>
      <c r="O393" s="15">
        <v>15.33</v>
      </c>
      <c r="P393" s="15"/>
      <c r="Q393" s="15"/>
      <c r="R393" s="15">
        <f t="shared" si="203"/>
        <v>100</v>
      </c>
      <c r="S393" s="15"/>
      <c r="T393" s="12">
        <f t="shared" si="208"/>
        <v>0.3</v>
      </c>
      <c r="U393" s="12">
        <f t="shared" si="208"/>
        <v>1.4</v>
      </c>
      <c r="V393" t="s">
        <v>495</v>
      </c>
      <c r="Y393" s="16">
        <f t="shared" si="209"/>
        <v>101.7</v>
      </c>
      <c r="Z393" s="16"/>
      <c r="AA393" s="7" t="s">
        <v>509</v>
      </c>
      <c r="AB393" s="7" t="s">
        <v>70</v>
      </c>
      <c r="AC393" s="7" t="s">
        <v>148</v>
      </c>
      <c r="AD393" s="7"/>
      <c r="AE393" s="7"/>
      <c r="AF393" s="17"/>
      <c r="AG393" s="18"/>
      <c r="AH393" s="7">
        <v>20000</v>
      </c>
      <c r="AI393" s="7">
        <v>1923.15</v>
      </c>
      <c r="AJ393" s="7"/>
      <c r="AK393" s="18"/>
      <c r="AL393" s="17"/>
      <c r="AM393" s="18"/>
      <c r="AN393" s="7"/>
      <c r="AO393" s="7"/>
      <c r="AP393" s="7"/>
      <c r="AQ393" s="6"/>
      <c r="AR393" s="7">
        <v>3000</v>
      </c>
      <c r="AS393" s="7">
        <v>14000</v>
      </c>
      <c r="AT393" s="7"/>
      <c r="AU393" s="7"/>
      <c r="AV393" s="12">
        <f t="shared" si="226"/>
        <v>1.4</v>
      </c>
      <c r="AW393" s="19">
        <f t="shared" si="210"/>
        <v>1.0661088659564046</v>
      </c>
      <c r="AX393" s="15">
        <f t="shared" si="211"/>
        <v>0.33389113404359527</v>
      </c>
      <c r="AY393" s="15">
        <f t="shared" si="227"/>
        <v>0.1114832893929181</v>
      </c>
      <c r="AZ393" s="7"/>
      <c r="BA393" s="7"/>
      <c r="BB393" s="7"/>
      <c r="BC393" s="7"/>
      <c r="BD393" s="7"/>
      <c r="BE393" s="15"/>
      <c r="BF393" s="16"/>
      <c r="BG393" s="16"/>
      <c r="BH393" s="20">
        <f t="shared" si="205"/>
        <v>0.66668137087379231</v>
      </c>
      <c r="BI393" s="20">
        <f t="shared" si="205"/>
        <v>0</v>
      </c>
      <c r="BJ393" s="20">
        <f t="shared" si="205"/>
        <v>0.16666188681780253</v>
      </c>
      <c r="BK393" s="20">
        <f t="shared" si="205"/>
        <v>0</v>
      </c>
      <c r="BL393" s="20">
        <f t="shared" si="205"/>
        <v>0</v>
      </c>
      <c r="BM393" s="20">
        <f t="shared" si="204"/>
        <v>0</v>
      </c>
      <c r="BN393" s="20">
        <f t="shared" si="204"/>
        <v>0</v>
      </c>
      <c r="BO393" s="20">
        <f t="shared" si="204"/>
        <v>0.16665674230840521</v>
      </c>
      <c r="BP393" s="20">
        <f t="shared" si="204"/>
        <v>0</v>
      </c>
      <c r="BQ393" s="20">
        <f t="shared" si="204"/>
        <v>0</v>
      </c>
      <c r="BR393" s="20">
        <f t="shared" si="202"/>
        <v>1.0862706841739261E-2</v>
      </c>
      <c r="BS393" s="20">
        <f t="shared" si="202"/>
        <v>2.0756219662455357E-2</v>
      </c>
      <c r="BT393" s="6"/>
      <c r="BU393" s="6"/>
      <c r="BV393" s="6"/>
      <c r="BW393" s="6">
        <f t="shared" si="212"/>
        <v>0.98944810598495436</v>
      </c>
      <c r="BX393" s="6">
        <f t="shared" si="213"/>
        <v>0</v>
      </c>
      <c r="BY393" s="6">
        <f t="shared" si="214"/>
        <v>0.24734947676072222</v>
      </c>
      <c r="BZ393" s="6">
        <f t="shared" si="215"/>
        <v>0</v>
      </c>
      <c r="CA393" s="6">
        <f t="shared" si="216"/>
        <v>0</v>
      </c>
      <c r="CB393" s="6">
        <f t="shared" si="217"/>
        <v>0</v>
      </c>
      <c r="CC393" s="6">
        <f t="shared" si="218"/>
        <v>0</v>
      </c>
      <c r="CD393" s="6">
        <f t="shared" si="219"/>
        <v>0.24734184159150679</v>
      </c>
      <c r="CE393" s="6">
        <f t="shared" si="220"/>
        <v>0</v>
      </c>
      <c r="CF393" s="6">
        <f t="shared" si="221"/>
        <v>0</v>
      </c>
      <c r="CG393" s="6">
        <f t="shared" si="222"/>
        <v>1.6648168701442843E-2</v>
      </c>
      <c r="CH393" s="6">
        <f t="shared" si="223"/>
        <v>3.181095205635083E-2</v>
      </c>
      <c r="CI393" s="6">
        <f t="shared" si="206"/>
        <v>1.4841394243371833</v>
      </c>
      <c r="CJ393">
        <f t="shared" si="207"/>
        <v>1.5325985450949768</v>
      </c>
      <c r="CK393" s="6"/>
    </row>
    <row r="394" spans="1:89" x14ac:dyDescent="0.45">
      <c r="A394" s="41" t="s">
        <v>597</v>
      </c>
      <c r="B394" s="7" t="s">
        <v>502</v>
      </c>
      <c r="C394" s="7">
        <v>20000</v>
      </c>
      <c r="D394" s="7">
        <v>1973.15</v>
      </c>
      <c r="E394" s="7" t="s">
        <v>502</v>
      </c>
      <c r="F394" s="7">
        <f t="shared" si="224"/>
        <v>2000</v>
      </c>
      <c r="G394" s="7">
        <f t="shared" si="225"/>
        <v>1700</v>
      </c>
      <c r="H394" s="15">
        <v>59.45</v>
      </c>
      <c r="I394" s="15"/>
      <c r="J394" s="15">
        <v>25.22</v>
      </c>
      <c r="K394" s="15"/>
      <c r="L394" s="15"/>
      <c r="M394" s="15"/>
      <c r="N394" s="15"/>
      <c r="O394" s="15">
        <v>15.33</v>
      </c>
      <c r="P394" s="15"/>
      <c r="Q394" s="15"/>
      <c r="R394" s="15">
        <f t="shared" si="203"/>
        <v>100</v>
      </c>
      <c r="S394" s="15"/>
      <c r="T394" s="12">
        <f t="shared" si="208"/>
        <v>0.3</v>
      </c>
      <c r="U394" s="12">
        <f t="shared" si="208"/>
        <v>1.48</v>
      </c>
      <c r="V394" t="s">
        <v>495</v>
      </c>
      <c r="Y394" s="16">
        <f t="shared" si="209"/>
        <v>101.78</v>
      </c>
      <c r="Z394" s="16"/>
      <c r="AA394" s="7" t="s">
        <v>510</v>
      </c>
      <c r="AB394" s="7" t="s">
        <v>497</v>
      </c>
      <c r="AC394" s="7" t="s">
        <v>148</v>
      </c>
      <c r="AD394" s="7"/>
      <c r="AE394" s="7"/>
      <c r="AF394" s="17"/>
      <c r="AG394" s="18"/>
      <c r="AH394" s="7">
        <v>20000</v>
      </c>
      <c r="AI394" s="7">
        <v>1973.15</v>
      </c>
      <c r="AJ394" s="7"/>
      <c r="AK394" s="18"/>
      <c r="AL394" s="17"/>
      <c r="AM394" s="18"/>
      <c r="AN394" s="7"/>
      <c r="AO394" s="7"/>
      <c r="AP394" s="7"/>
      <c r="AQ394" s="6"/>
      <c r="AR394" s="7">
        <v>3000</v>
      </c>
      <c r="AS394" s="7">
        <v>14800</v>
      </c>
      <c r="AT394" s="7"/>
      <c r="AU394" s="7"/>
      <c r="AV394" s="12">
        <f t="shared" si="226"/>
        <v>1.48</v>
      </c>
      <c r="AW394" s="19">
        <f t="shared" si="210"/>
        <v>1.067244589613034</v>
      </c>
      <c r="AX394" s="15">
        <f t="shared" si="211"/>
        <v>0.41275541038696595</v>
      </c>
      <c r="AY394" s="15">
        <f t="shared" si="227"/>
        <v>0.17036702880371268</v>
      </c>
      <c r="AZ394" s="7"/>
      <c r="BA394" s="7"/>
      <c r="BB394" s="7"/>
      <c r="BC394" s="7"/>
      <c r="BD394" s="7"/>
      <c r="BE394" s="15"/>
      <c r="BF394" s="16"/>
      <c r="BG394" s="16"/>
      <c r="BH394" s="20">
        <f t="shared" si="205"/>
        <v>0.66668137087379231</v>
      </c>
      <c r="BI394" s="20">
        <f t="shared" si="205"/>
        <v>0</v>
      </c>
      <c r="BJ394" s="20">
        <f t="shared" si="205"/>
        <v>0.16666188681780253</v>
      </c>
      <c r="BK394" s="20">
        <f t="shared" si="205"/>
        <v>0</v>
      </c>
      <c r="BL394" s="20">
        <f t="shared" si="205"/>
        <v>0</v>
      </c>
      <c r="BM394" s="20">
        <f t="shared" si="204"/>
        <v>0</v>
      </c>
      <c r="BN394" s="20">
        <f t="shared" si="204"/>
        <v>0</v>
      </c>
      <c r="BO394" s="20">
        <f t="shared" si="204"/>
        <v>0.16665674230840521</v>
      </c>
      <c r="BP394" s="20">
        <f t="shared" si="204"/>
        <v>0</v>
      </c>
      <c r="BQ394" s="20">
        <f t="shared" si="204"/>
        <v>0</v>
      </c>
      <c r="BR394" s="20">
        <f t="shared" si="202"/>
        <v>1.0849838177481324E-2</v>
      </c>
      <c r="BS394" s="20">
        <f t="shared" si="202"/>
        <v>2.1916295104003322E-2</v>
      </c>
      <c r="BT394" s="6"/>
      <c r="BU394" s="6"/>
      <c r="BV394" s="6"/>
      <c r="BW394" s="6">
        <f t="shared" si="212"/>
        <v>0.98944810598495436</v>
      </c>
      <c r="BX394" s="6">
        <f t="shared" si="213"/>
        <v>0</v>
      </c>
      <c r="BY394" s="6">
        <f t="shared" si="214"/>
        <v>0.24734947676072222</v>
      </c>
      <c r="BZ394" s="6">
        <f t="shared" si="215"/>
        <v>0</v>
      </c>
      <c r="CA394" s="6">
        <f t="shared" si="216"/>
        <v>0</v>
      </c>
      <c r="CB394" s="6">
        <f t="shared" si="217"/>
        <v>0</v>
      </c>
      <c r="CC394" s="6">
        <f t="shared" si="218"/>
        <v>0</v>
      </c>
      <c r="CD394" s="6">
        <f t="shared" si="219"/>
        <v>0.24734184159150679</v>
      </c>
      <c r="CE394" s="6">
        <f t="shared" si="220"/>
        <v>0</v>
      </c>
      <c r="CF394" s="6">
        <f t="shared" si="221"/>
        <v>0</v>
      </c>
      <c r="CG394" s="6">
        <f t="shared" si="222"/>
        <v>1.6648168701442843E-2</v>
      </c>
      <c r="CH394" s="6">
        <f t="shared" si="223"/>
        <v>3.3628720745285161E-2</v>
      </c>
      <c r="CI394" s="6">
        <f t="shared" si="206"/>
        <v>1.4841394243371833</v>
      </c>
      <c r="CJ394">
        <f t="shared" si="207"/>
        <v>1.5344163137839113</v>
      </c>
      <c r="CK394" s="6"/>
    </row>
    <row r="395" spans="1:89" x14ac:dyDescent="0.45">
      <c r="A395" s="41" t="s">
        <v>600</v>
      </c>
      <c r="B395" s="7" t="s">
        <v>511</v>
      </c>
      <c r="C395" s="7">
        <v>20000</v>
      </c>
      <c r="D395" s="7">
        <v>1873.15</v>
      </c>
      <c r="E395" s="7" t="s">
        <v>511</v>
      </c>
      <c r="F395" s="7">
        <f t="shared" si="224"/>
        <v>2000</v>
      </c>
      <c r="G395" s="7">
        <f t="shared" si="225"/>
        <v>1600</v>
      </c>
      <c r="H395" s="15">
        <v>64.91</v>
      </c>
      <c r="I395" s="15"/>
      <c r="J395" s="15">
        <v>18.350000000000001</v>
      </c>
      <c r="K395" s="15"/>
      <c r="L395" s="15"/>
      <c r="M395" s="15"/>
      <c r="N395" s="15"/>
      <c r="O395" s="15">
        <v>16.739999999999998</v>
      </c>
      <c r="P395" s="15"/>
      <c r="Q395" s="15"/>
      <c r="R395" s="15">
        <f t="shared" si="203"/>
        <v>99.999999999999986</v>
      </c>
      <c r="S395" s="15"/>
      <c r="T395" s="12">
        <f t="shared" si="208"/>
        <v>0.3</v>
      </c>
      <c r="U395" s="12">
        <f t="shared" si="208"/>
        <v>1.72</v>
      </c>
      <c r="V395" t="s">
        <v>164</v>
      </c>
      <c r="Y395" s="16">
        <f t="shared" si="209"/>
        <v>102.01999999999998</v>
      </c>
      <c r="Z395" s="16"/>
      <c r="AA395" s="7" t="s">
        <v>512</v>
      </c>
      <c r="AB395" s="7" t="s">
        <v>513</v>
      </c>
      <c r="AC395" s="7" t="s">
        <v>148</v>
      </c>
      <c r="AD395" s="7"/>
      <c r="AE395" s="7"/>
      <c r="AF395" s="17"/>
      <c r="AG395" s="18"/>
      <c r="AH395" s="7">
        <v>20000</v>
      </c>
      <c r="AI395" s="7">
        <v>1873.15</v>
      </c>
      <c r="AJ395" s="7"/>
      <c r="AK395" s="18"/>
      <c r="AL395" s="17"/>
      <c r="AM395" s="18"/>
      <c r="AN395" s="7"/>
      <c r="AO395" s="7"/>
      <c r="AP395" s="7"/>
      <c r="AQ395" s="6"/>
      <c r="AR395" s="7">
        <v>3000</v>
      </c>
      <c r="AS395" s="7">
        <v>17200</v>
      </c>
      <c r="AT395" s="7"/>
      <c r="AU395" s="7"/>
      <c r="AV395" s="12">
        <f t="shared" si="226"/>
        <v>1.72</v>
      </c>
      <c r="AW395" s="19">
        <f t="shared" si="210"/>
        <v>1.0545393066124114</v>
      </c>
      <c r="AX395" s="15">
        <f t="shared" si="211"/>
        <v>0.66546069338758862</v>
      </c>
      <c r="AY395" s="15">
        <f t="shared" si="227"/>
        <v>0.44283793444389025</v>
      </c>
      <c r="AZ395" s="7"/>
      <c r="BA395" s="7"/>
      <c r="BB395" s="7"/>
      <c r="BC395" s="7"/>
      <c r="BD395" s="7"/>
      <c r="BE395" s="15"/>
      <c r="BF395" s="16"/>
      <c r="BG395" s="16"/>
      <c r="BH395" s="20">
        <f t="shared" si="205"/>
        <v>0.70591530707354766</v>
      </c>
      <c r="BI395" s="20">
        <f t="shared" si="205"/>
        <v>0</v>
      </c>
      <c r="BJ395" s="20">
        <f t="shared" si="205"/>
        <v>0.1175985074942433</v>
      </c>
      <c r="BK395" s="20">
        <f t="shared" si="205"/>
        <v>0</v>
      </c>
      <c r="BL395" s="20">
        <f t="shared" si="205"/>
        <v>0</v>
      </c>
      <c r="BM395" s="20">
        <f t="shared" si="204"/>
        <v>0</v>
      </c>
      <c r="BN395" s="20">
        <f t="shared" si="204"/>
        <v>0</v>
      </c>
      <c r="BO395" s="20">
        <f t="shared" si="204"/>
        <v>0.17648618543220895</v>
      </c>
      <c r="BP395" s="20">
        <f t="shared" si="204"/>
        <v>0</v>
      </c>
      <c r="BQ395" s="20">
        <f t="shared" si="204"/>
        <v>0</v>
      </c>
      <c r="BR395" s="20">
        <f t="shared" si="202"/>
        <v>1.0496203726704375E-2</v>
      </c>
      <c r="BS395" s="20">
        <f t="shared" si="202"/>
        <v>2.4640122456030145E-2</v>
      </c>
      <c r="BT395" s="6"/>
      <c r="BU395" s="6"/>
      <c r="BV395" s="6"/>
      <c r="BW395" s="6">
        <f t="shared" si="212"/>
        <v>1.0803208840955993</v>
      </c>
      <c r="BX395" s="6">
        <f t="shared" si="213"/>
        <v>0</v>
      </c>
      <c r="BY395" s="6">
        <f t="shared" si="214"/>
        <v>0.17997077313874915</v>
      </c>
      <c r="BZ395" s="6">
        <f t="shared" si="215"/>
        <v>0</v>
      </c>
      <c r="CA395" s="6">
        <f t="shared" si="216"/>
        <v>0</v>
      </c>
      <c r="CB395" s="6">
        <f t="shared" si="217"/>
        <v>0</v>
      </c>
      <c r="CC395" s="6">
        <f t="shared" si="218"/>
        <v>0</v>
      </c>
      <c r="CD395" s="6">
        <f t="shared" si="219"/>
        <v>0.27009148259894478</v>
      </c>
      <c r="CE395" s="6">
        <f t="shared" si="220"/>
        <v>0</v>
      </c>
      <c r="CF395" s="6">
        <f t="shared" si="221"/>
        <v>0</v>
      </c>
      <c r="CG395" s="6">
        <f t="shared" si="222"/>
        <v>1.6648168701442843E-2</v>
      </c>
      <c r="CH395" s="6">
        <f t="shared" si="223"/>
        <v>3.9082026812088159E-2</v>
      </c>
      <c r="CI395" s="6">
        <f t="shared" si="206"/>
        <v>1.5303831398332934</v>
      </c>
      <c r="CJ395">
        <f t="shared" si="207"/>
        <v>1.5861133353468244</v>
      </c>
      <c r="CK395" s="6"/>
    </row>
    <row r="396" spans="1:89" x14ac:dyDescent="0.45">
      <c r="A396" s="41" t="s">
        <v>598</v>
      </c>
      <c r="B396" s="7" t="s">
        <v>514</v>
      </c>
      <c r="C396" s="7">
        <v>15000</v>
      </c>
      <c r="D396" s="7">
        <v>1723.15</v>
      </c>
      <c r="E396" s="7" t="s">
        <v>514</v>
      </c>
      <c r="F396" s="7">
        <f t="shared" si="224"/>
        <v>1500</v>
      </c>
      <c r="G396" s="7">
        <f t="shared" si="225"/>
        <v>1450</v>
      </c>
      <c r="H396" s="15">
        <v>69.66</v>
      </c>
      <c r="I396" s="15"/>
      <c r="J396" s="15">
        <v>20.43</v>
      </c>
      <c r="K396" s="15"/>
      <c r="L396" s="15"/>
      <c r="M396" s="15"/>
      <c r="N396" s="15"/>
      <c r="O396" s="15">
        <v>10.38</v>
      </c>
      <c r="P396" s="15"/>
      <c r="Q396" s="15"/>
      <c r="R396" s="15">
        <f>SUM(H396:Q396)</f>
        <v>100.47</v>
      </c>
      <c r="S396" s="15"/>
      <c r="T396" s="12">
        <f t="shared" si="208"/>
        <v>0.61</v>
      </c>
      <c r="U396" s="12">
        <f t="shared" si="208"/>
        <v>0.77</v>
      </c>
      <c r="V396" t="s">
        <v>515</v>
      </c>
      <c r="Y396" s="16">
        <f t="shared" si="209"/>
        <v>101.85</v>
      </c>
      <c r="Z396" s="16"/>
      <c r="AA396" s="7" t="s">
        <v>516</v>
      </c>
      <c r="AB396" s="7" t="s">
        <v>70</v>
      </c>
      <c r="AC396" s="7" t="s">
        <v>148</v>
      </c>
      <c r="AD396" s="7"/>
      <c r="AE396" s="7"/>
      <c r="AF396" s="17"/>
      <c r="AG396" s="18"/>
      <c r="AH396" s="7">
        <v>15000</v>
      </c>
      <c r="AI396" s="7">
        <v>1723.15</v>
      </c>
      <c r="AJ396" s="7"/>
      <c r="AK396" s="18"/>
      <c r="AL396" s="17"/>
      <c r="AM396" s="18"/>
      <c r="AN396" s="7"/>
      <c r="AO396" s="7"/>
      <c r="AP396" s="7"/>
      <c r="AQ396" s="7"/>
      <c r="AR396" s="7">
        <v>6100</v>
      </c>
      <c r="AS396" s="7">
        <v>7700</v>
      </c>
      <c r="AT396" s="7"/>
      <c r="AU396" s="7"/>
      <c r="AV396" s="12">
        <f t="shared" si="226"/>
        <v>0.77</v>
      </c>
      <c r="AW396" s="19">
        <f t="shared" si="210"/>
        <v>0.80458277901653441</v>
      </c>
      <c r="AX396" s="15">
        <f t="shared" si="211"/>
        <v>3.4582779016534393E-2</v>
      </c>
      <c r="AY396" s="15">
        <f t="shared" si="227"/>
        <v>1.1959686045064516E-3</v>
      </c>
      <c r="AZ396" s="7"/>
      <c r="BA396" s="7"/>
      <c r="BB396" s="7"/>
      <c r="BC396" s="7"/>
      <c r="BD396" s="7"/>
      <c r="BE396" s="15"/>
      <c r="BF396" s="16"/>
      <c r="BG396" s="16"/>
      <c r="BH396" s="20">
        <f t="shared" si="205"/>
        <v>0.75914018706336439</v>
      </c>
      <c r="BI396" s="20">
        <f t="shared" si="205"/>
        <v>0</v>
      </c>
      <c r="BJ396" s="20">
        <f t="shared" si="205"/>
        <v>0.13119933394112954</v>
      </c>
      <c r="BK396" s="20">
        <f t="shared" si="205"/>
        <v>0</v>
      </c>
      <c r="BL396" s="20">
        <f t="shared" si="205"/>
        <v>0</v>
      </c>
      <c r="BM396" s="20">
        <f t="shared" si="204"/>
        <v>0</v>
      </c>
      <c r="BN396" s="20">
        <f t="shared" si="204"/>
        <v>0</v>
      </c>
      <c r="BO396" s="20">
        <f t="shared" si="204"/>
        <v>0.10966047899550607</v>
      </c>
      <c r="BP396" s="20">
        <f t="shared" si="204"/>
        <v>0</v>
      </c>
      <c r="BQ396" s="20">
        <f t="shared" si="204"/>
        <v>0</v>
      </c>
      <c r="BR396" s="20">
        <f t="shared" si="202"/>
        <v>2.1444253521041019E-2</v>
      </c>
      <c r="BS396" s="20">
        <f t="shared" si="202"/>
        <v>1.1083457012595966E-2</v>
      </c>
      <c r="BT396" s="6"/>
      <c r="BU396" s="6"/>
      <c r="BV396" s="6"/>
      <c r="BW396" s="6">
        <f t="shared" si="212"/>
        <v>1.1593768723786697</v>
      </c>
      <c r="BX396" s="6">
        <f t="shared" si="213"/>
        <v>0</v>
      </c>
      <c r="BY396" s="6">
        <f t="shared" si="214"/>
        <v>0.20037072998499425</v>
      </c>
      <c r="BZ396" s="6">
        <f t="shared" si="215"/>
        <v>0</v>
      </c>
      <c r="CA396" s="6">
        <f t="shared" si="216"/>
        <v>0</v>
      </c>
      <c r="CB396" s="6">
        <f t="shared" si="217"/>
        <v>0</v>
      </c>
      <c r="CC396" s="6">
        <f t="shared" si="218"/>
        <v>0</v>
      </c>
      <c r="CD396" s="6">
        <f t="shared" si="219"/>
        <v>0.16747608060794786</v>
      </c>
      <c r="CE396" s="6">
        <f t="shared" si="220"/>
        <v>0</v>
      </c>
      <c r="CF396" s="6">
        <f t="shared" si="221"/>
        <v>0</v>
      </c>
      <c r="CG396" s="6">
        <f t="shared" si="222"/>
        <v>3.3851276359600446E-2</v>
      </c>
      <c r="CH396" s="6">
        <f t="shared" si="223"/>
        <v>1.7496023630992959E-2</v>
      </c>
      <c r="CI396" s="6">
        <f t="shared" si="206"/>
        <v>1.5272236829716117</v>
      </c>
      <c r="CJ396">
        <f t="shared" si="207"/>
        <v>1.578570982962205</v>
      </c>
      <c r="CK396" s="6"/>
    </row>
    <row r="397" spans="1:89" x14ac:dyDescent="0.45">
      <c r="A397" s="41" t="s">
        <v>598</v>
      </c>
      <c r="B397" s="7" t="s">
        <v>514</v>
      </c>
      <c r="C397" s="7">
        <v>15000</v>
      </c>
      <c r="D397" s="7">
        <v>1723.15</v>
      </c>
      <c r="E397" s="7" t="s">
        <v>514</v>
      </c>
      <c r="F397" s="7">
        <f t="shared" si="224"/>
        <v>1500</v>
      </c>
      <c r="G397" s="7">
        <f t="shared" si="225"/>
        <v>1450</v>
      </c>
      <c r="H397" s="15">
        <v>69.66</v>
      </c>
      <c r="I397" s="15"/>
      <c r="J397" s="15">
        <v>20.43</v>
      </c>
      <c r="K397" s="15"/>
      <c r="L397" s="15"/>
      <c r="M397" s="15"/>
      <c r="N397" s="15"/>
      <c r="O397" s="15">
        <v>10.38</v>
      </c>
      <c r="P397" s="15"/>
      <c r="Q397" s="15"/>
      <c r="R397" s="15">
        <f>SUM(H397:Q397)</f>
        <v>100.47</v>
      </c>
      <c r="S397" s="15"/>
      <c r="T397" s="12">
        <f t="shared" si="208"/>
        <v>0.14000000000000001</v>
      </c>
      <c r="U397" s="12">
        <f t="shared" si="208"/>
        <v>0.86</v>
      </c>
      <c r="V397" t="s">
        <v>515</v>
      </c>
      <c r="Y397" s="16">
        <f t="shared" si="209"/>
        <v>101.47</v>
      </c>
      <c r="Z397" s="16"/>
      <c r="AA397" s="7" t="s">
        <v>517</v>
      </c>
      <c r="AB397" s="7" t="s">
        <v>70</v>
      </c>
      <c r="AC397" s="7" t="s">
        <v>148</v>
      </c>
      <c r="AD397" s="7"/>
      <c r="AE397" s="7"/>
      <c r="AF397" s="17"/>
      <c r="AG397" s="18"/>
      <c r="AH397" s="7">
        <v>15000</v>
      </c>
      <c r="AI397" s="7">
        <v>1723.15</v>
      </c>
      <c r="AJ397" s="7"/>
      <c r="AK397" s="18"/>
      <c r="AL397" s="17"/>
      <c r="AM397" s="18"/>
      <c r="AN397" s="7"/>
      <c r="AO397" s="7"/>
      <c r="AP397">
        <v>380483</v>
      </c>
      <c r="AQ397" s="7"/>
      <c r="AR397" s="7">
        <v>1400</v>
      </c>
      <c r="AS397" s="7">
        <v>8600</v>
      </c>
      <c r="AT397" s="7"/>
      <c r="AU397" s="7"/>
      <c r="AV397" s="12">
        <f t="shared" si="226"/>
        <v>0.86</v>
      </c>
      <c r="AW397" s="19">
        <f t="shared" si="210"/>
        <v>0.81263655085850184</v>
      </c>
      <c r="AX397" s="15">
        <f t="shared" si="211"/>
        <v>4.7363449141498148E-2</v>
      </c>
      <c r="AY397" s="15">
        <f t="shared" si="227"/>
        <v>2.2432963145792816E-3</v>
      </c>
      <c r="AZ397" s="7"/>
      <c r="BA397" s="7"/>
      <c r="BB397" s="7"/>
      <c r="BC397" s="7"/>
      <c r="BD397" s="7"/>
      <c r="BE397" s="15"/>
      <c r="BF397" s="16"/>
      <c r="BG397" s="16"/>
      <c r="BH397" s="20">
        <f t="shared" si="205"/>
        <v>0.75914018706336439</v>
      </c>
      <c r="BI397" s="20">
        <f t="shared" si="205"/>
        <v>0</v>
      </c>
      <c r="BJ397" s="20">
        <f t="shared" si="205"/>
        <v>0.13119933394112954</v>
      </c>
      <c r="BK397" s="20">
        <f t="shared" si="205"/>
        <v>0</v>
      </c>
      <c r="BL397" s="20">
        <f t="shared" si="205"/>
        <v>0</v>
      </c>
      <c r="BM397" s="20">
        <f t="shared" si="204"/>
        <v>0</v>
      </c>
      <c r="BN397" s="20">
        <f t="shared" si="204"/>
        <v>0</v>
      </c>
      <c r="BO397" s="20">
        <f t="shared" si="204"/>
        <v>0.10966047899550607</v>
      </c>
      <c r="BP397" s="20">
        <f t="shared" si="204"/>
        <v>0</v>
      </c>
      <c r="BQ397" s="20">
        <f t="shared" si="204"/>
        <v>0</v>
      </c>
      <c r="BR397" s="20">
        <f t="shared" si="202"/>
        <v>4.9977332015830314E-3</v>
      </c>
      <c r="BS397" s="20">
        <f t="shared" si="202"/>
        <v>1.257033644489443E-2</v>
      </c>
      <c r="BT397" s="6"/>
      <c r="BU397" s="6"/>
      <c r="BV397" s="6"/>
      <c r="BW397" s="6">
        <f t="shared" si="212"/>
        <v>1.1593768723786697</v>
      </c>
      <c r="BX397" s="6">
        <f t="shared" si="213"/>
        <v>0</v>
      </c>
      <c r="BY397" s="6">
        <f t="shared" si="214"/>
        <v>0.20037072998499425</v>
      </c>
      <c r="BZ397" s="6">
        <f t="shared" si="215"/>
        <v>0</v>
      </c>
      <c r="CA397" s="6">
        <f t="shared" si="216"/>
        <v>0</v>
      </c>
      <c r="CB397" s="6">
        <f t="shared" si="217"/>
        <v>0</v>
      </c>
      <c r="CC397" s="6">
        <f t="shared" si="218"/>
        <v>0</v>
      </c>
      <c r="CD397" s="6">
        <f t="shared" si="219"/>
        <v>0.16747608060794786</v>
      </c>
      <c r="CE397" s="6">
        <f t="shared" si="220"/>
        <v>0</v>
      </c>
      <c r="CF397" s="6">
        <f t="shared" si="221"/>
        <v>0</v>
      </c>
      <c r="CG397" s="6">
        <f t="shared" si="222"/>
        <v>7.7691453940066605E-3</v>
      </c>
      <c r="CH397" s="6">
        <f t="shared" si="223"/>
        <v>1.954101340604408E-2</v>
      </c>
      <c r="CI397" s="6">
        <f t="shared" si="206"/>
        <v>1.5272236829716117</v>
      </c>
      <c r="CJ397">
        <f t="shared" si="207"/>
        <v>1.5545338417716625</v>
      </c>
      <c r="CK397" s="6"/>
    </row>
    <row r="398" spans="1:89" x14ac:dyDescent="0.45">
      <c r="A398" s="41" t="s">
        <v>598</v>
      </c>
      <c r="B398" s="7" t="s">
        <v>514</v>
      </c>
      <c r="C398" s="7">
        <v>15000</v>
      </c>
      <c r="D398" s="7">
        <v>1798.15</v>
      </c>
      <c r="E398" s="7" t="s">
        <v>514</v>
      </c>
      <c r="F398" s="7">
        <f t="shared" si="224"/>
        <v>1500</v>
      </c>
      <c r="G398" s="7">
        <f t="shared" si="225"/>
        <v>1525</v>
      </c>
      <c r="H398" s="15">
        <v>69.66</v>
      </c>
      <c r="I398" s="15"/>
      <c r="J398" s="15">
        <v>20.43</v>
      </c>
      <c r="K398" s="15"/>
      <c r="L398" s="15"/>
      <c r="M398" s="15"/>
      <c r="N398" s="15"/>
      <c r="O398" s="15">
        <v>10.38</v>
      </c>
      <c r="P398" s="15"/>
      <c r="Q398" s="15"/>
      <c r="R398" s="15">
        <f t="shared" ref="R398:R411" si="228">SUM(H398:Q398)</f>
        <v>100.47</v>
      </c>
      <c r="S398" s="15"/>
      <c r="T398" s="12">
        <f t="shared" si="208"/>
        <v>0.72</v>
      </c>
      <c r="U398" s="12">
        <f t="shared" si="208"/>
        <v>0.76</v>
      </c>
      <c r="V398" t="s">
        <v>515</v>
      </c>
      <c r="Y398" s="16">
        <f t="shared" si="209"/>
        <v>101.95</v>
      </c>
      <c r="Z398" s="16"/>
      <c r="AA398" s="7" t="s">
        <v>518</v>
      </c>
      <c r="AB398" s="7" t="s">
        <v>70</v>
      </c>
      <c r="AC398" s="7" t="s">
        <v>148</v>
      </c>
      <c r="AD398" s="7"/>
      <c r="AE398" s="7"/>
      <c r="AF398" s="17"/>
      <c r="AG398" s="18"/>
      <c r="AH398" s="7">
        <v>15000</v>
      </c>
      <c r="AI398" s="7">
        <v>1798.15</v>
      </c>
      <c r="AJ398" s="7"/>
      <c r="AK398" s="18"/>
      <c r="AL398" s="17"/>
      <c r="AM398" s="18"/>
      <c r="AN398" s="7"/>
      <c r="AO398" s="7"/>
      <c r="AP398" s="7"/>
      <c r="AQ398" s="7"/>
      <c r="AR398" s="7">
        <v>7200</v>
      </c>
      <c r="AS398" s="7">
        <v>7600</v>
      </c>
      <c r="AT398" s="7"/>
      <c r="AU398" s="7"/>
      <c r="AV398" s="12">
        <f t="shared" si="226"/>
        <v>0.76</v>
      </c>
      <c r="AW398" s="19">
        <f t="shared" si="210"/>
        <v>0.80429119094415813</v>
      </c>
      <c r="AX398" s="15">
        <f t="shared" si="211"/>
        <v>4.4291190944158121E-2</v>
      </c>
      <c r="AY398" s="15">
        <f t="shared" si="227"/>
        <v>1.9617095952518745E-3</v>
      </c>
      <c r="AZ398" s="7"/>
      <c r="BA398" s="7"/>
      <c r="BB398" s="7"/>
      <c r="BC398" s="7"/>
      <c r="BD398" s="7"/>
      <c r="BE398" s="15"/>
      <c r="BF398" s="16"/>
      <c r="BG398" s="16"/>
      <c r="BH398" s="20">
        <f t="shared" si="205"/>
        <v>0.75914018706336439</v>
      </c>
      <c r="BI398" s="20">
        <f t="shared" si="205"/>
        <v>0</v>
      </c>
      <c r="BJ398" s="20">
        <f t="shared" si="205"/>
        <v>0.13119933394112954</v>
      </c>
      <c r="BK398" s="20">
        <f t="shared" si="205"/>
        <v>0</v>
      </c>
      <c r="BL398" s="20">
        <f t="shared" si="205"/>
        <v>0</v>
      </c>
      <c r="BM398" s="20">
        <f t="shared" si="204"/>
        <v>0</v>
      </c>
      <c r="BN398" s="20">
        <f t="shared" si="204"/>
        <v>0</v>
      </c>
      <c r="BO398" s="20">
        <f t="shared" si="204"/>
        <v>0.10966047899550607</v>
      </c>
      <c r="BP398" s="20">
        <f t="shared" si="204"/>
        <v>0</v>
      </c>
      <c r="BQ398" s="20">
        <f t="shared" si="204"/>
        <v>0</v>
      </c>
      <c r="BR398" s="20">
        <f t="shared" si="202"/>
        <v>2.5217364409443742E-2</v>
      </c>
      <c r="BS398" s="20">
        <f t="shared" si="202"/>
        <v>1.0898938658518707E-2</v>
      </c>
      <c r="BT398" s="6"/>
      <c r="BU398" s="6"/>
      <c r="BV398" s="6"/>
      <c r="BW398" s="6">
        <f t="shared" si="212"/>
        <v>1.1593768723786697</v>
      </c>
      <c r="BX398" s="6">
        <f t="shared" si="213"/>
        <v>0</v>
      </c>
      <c r="BY398" s="6">
        <f t="shared" si="214"/>
        <v>0.20037072998499425</v>
      </c>
      <c r="BZ398" s="6">
        <f t="shared" si="215"/>
        <v>0</v>
      </c>
      <c r="CA398" s="6">
        <f t="shared" si="216"/>
        <v>0</v>
      </c>
      <c r="CB398" s="6">
        <f t="shared" si="217"/>
        <v>0</v>
      </c>
      <c r="CC398" s="6">
        <f t="shared" si="218"/>
        <v>0</v>
      </c>
      <c r="CD398" s="6">
        <f t="shared" si="219"/>
        <v>0.16747608060794786</v>
      </c>
      <c r="CE398" s="6">
        <f t="shared" si="220"/>
        <v>0</v>
      </c>
      <c r="CF398" s="6">
        <f t="shared" si="221"/>
        <v>0</v>
      </c>
      <c r="CG398" s="6">
        <f t="shared" si="222"/>
        <v>3.9955604883462816E-2</v>
      </c>
      <c r="CH398" s="6">
        <f t="shared" si="223"/>
        <v>1.7268802544876165E-2</v>
      </c>
      <c r="CI398" s="6">
        <f t="shared" si="206"/>
        <v>1.5272236829716117</v>
      </c>
      <c r="CJ398">
        <f t="shared" si="207"/>
        <v>1.5844480903999507</v>
      </c>
      <c r="CK398" s="6"/>
    </row>
    <row r="399" spans="1:89" x14ac:dyDescent="0.45">
      <c r="A399" s="41" t="s">
        <v>598</v>
      </c>
      <c r="B399" s="7" t="s">
        <v>514</v>
      </c>
      <c r="C399" s="7">
        <v>20000</v>
      </c>
      <c r="D399" s="7">
        <v>1723.15</v>
      </c>
      <c r="E399" s="7" t="s">
        <v>514</v>
      </c>
      <c r="F399" s="7">
        <f t="shared" si="224"/>
        <v>2000</v>
      </c>
      <c r="G399" s="7">
        <f t="shared" si="225"/>
        <v>1450</v>
      </c>
      <c r="H399" s="15">
        <v>69.66</v>
      </c>
      <c r="I399" s="15"/>
      <c r="J399" s="15">
        <v>20.43</v>
      </c>
      <c r="K399" s="15"/>
      <c r="L399" s="15"/>
      <c r="M399" s="15"/>
      <c r="N399" s="15"/>
      <c r="O399" s="15">
        <v>10.38</v>
      </c>
      <c r="P399" s="15"/>
      <c r="Q399" s="15"/>
      <c r="R399" s="15">
        <f t="shared" si="228"/>
        <v>100.47</v>
      </c>
      <c r="S399" s="15"/>
      <c r="T399" s="12">
        <f t="shared" si="208"/>
        <v>0.65</v>
      </c>
      <c r="U399" s="12">
        <f t="shared" si="208"/>
        <v>1.39</v>
      </c>
      <c r="V399" t="s">
        <v>515</v>
      </c>
      <c r="Y399" s="16">
        <f t="shared" si="209"/>
        <v>102.51</v>
      </c>
      <c r="Z399" s="16"/>
      <c r="AA399" s="7" t="s">
        <v>519</v>
      </c>
      <c r="AB399" s="7" t="s">
        <v>70</v>
      </c>
      <c r="AC399" s="7" t="s">
        <v>148</v>
      </c>
      <c r="AD399" s="7"/>
      <c r="AE399" s="7"/>
      <c r="AF399" s="17"/>
      <c r="AG399" s="18"/>
      <c r="AH399" s="7">
        <v>20000</v>
      </c>
      <c r="AI399" s="7">
        <v>1723.15</v>
      </c>
      <c r="AJ399" s="7"/>
      <c r="AK399" s="18"/>
      <c r="AL399" s="17"/>
      <c r="AM399" s="18"/>
      <c r="AN399" s="7"/>
      <c r="AO399" s="7"/>
      <c r="AP399" s="7"/>
      <c r="AQ399" s="7"/>
      <c r="AR399" s="7">
        <v>6500</v>
      </c>
      <c r="AS399" s="7">
        <v>13900</v>
      </c>
      <c r="AT399" s="7"/>
      <c r="AU399" s="7"/>
      <c r="AV399" s="12">
        <f t="shared" si="226"/>
        <v>1.39</v>
      </c>
      <c r="AW399" s="19">
        <f t="shared" si="210"/>
        <v>1.0825940372546421</v>
      </c>
      <c r="AX399" s="15">
        <f t="shared" si="211"/>
        <v>0.30740596274535781</v>
      </c>
      <c r="AY399" s="15">
        <f t="shared" si="227"/>
        <v>9.4498425931400315E-2</v>
      </c>
      <c r="AZ399" s="7"/>
      <c r="BA399" s="7"/>
      <c r="BB399" s="7"/>
      <c r="BC399" s="7"/>
      <c r="BD399" s="7"/>
      <c r="BE399" s="15"/>
      <c r="BF399" s="16"/>
      <c r="BG399" s="16"/>
      <c r="BH399" s="20">
        <f t="shared" si="205"/>
        <v>0.75914018706336439</v>
      </c>
      <c r="BI399" s="20">
        <f t="shared" si="205"/>
        <v>0</v>
      </c>
      <c r="BJ399" s="20">
        <f t="shared" si="205"/>
        <v>0.13119933394112954</v>
      </c>
      <c r="BK399" s="20">
        <f t="shared" si="205"/>
        <v>0</v>
      </c>
      <c r="BL399" s="20">
        <f t="shared" si="205"/>
        <v>0</v>
      </c>
      <c r="BM399" s="20">
        <f t="shared" si="204"/>
        <v>0</v>
      </c>
      <c r="BN399" s="20">
        <f t="shared" si="204"/>
        <v>0</v>
      </c>
      <c r="BO399" s="20">
        <f t="shared" si="204"/>
        <v>0.10966047899550607</v>
      </c>
      <c r="BP399" s="20">
        <f t="shared" si="204"/>
        <v>0</v>
      </c>
      <c r="BQ399" s="20">
        <f t="shared" si="204"/>
        <v>0</v>
      </c>
      <c r="BR399" s="20">
        <f t="shared" si="202"/>
        <v>2.2616790811879613E-2</v>
      </c>
      <c r="BS399" s="20">
        <f t="shared" si="202"/>
        <v>1.9803221397157924E-2</v>
      </c>
      <c r="BT399" s="6"/>
      <c r="BU399" s="6"/>
      <c r="BV399" s="6"/>
      <c r="BW399" s="6">
        <f t="shared" si="212"/>
        <v>1.1593768723786697</v>
      </c>
      <c r="BX399" s="6">
        <f t="shared" si="213"/>
        <v>0</v>
      </c>
      <c r="BY399" s="6">
        <f t="shared" si="214"/>
        <v>0.20037072998499425</v>
      </c>
      <c r="BZ399" s="6">
        <f t="shared" si="215"/>
        <v>0</v>
      </c>
      <c r="CA399" s="6">
        <f t="shared" si="216"/>
        <v>0</v>
      </c>
      <c r="CB399" s="6">
        <f t="shared" si="217"/>
        <v>0</v>
      </c>
      <c r="CC399" s="6">
        <f t="shared" si="218"/>
        <v>0</v>
      </c>
      <c r="CD399" s="6">
        <f t="shared" si="219"/>
        <v>0.16747608060794786</v>
      </c>
      <c r="CE399" s="6">
        <f t="shared" si="220"/>
        <v>0</v>
      </c>
      <c r="CF399" s="6">
        <f t="shared" si="221"/>
        <v>0</v>
      </c>
      <c r="CG399" s="6">
        <f t="shared" si="222"/>
        <v>3.607103218645949E-2</v>
      </c>
      <c r="CH399" s="6">
        <f t="shared" si="223"/>
        <v>3.1583730970234036E-2</v>
      </c>
      <c r="CI399" s="6">
        <f t="shared" si="206"/>
        <v>1.5272236829716117</v>
      </c>
      <c r="CJ399">
        <f t="shared" si="207"/>
        <v>1.5948784461283052</v>
      </c>
      <c r="CK399" s="6"/>
    </row>
    <row r="400" spans="1:89" x14ac:dyDescent="0.45">
      <c r="A400" s="41" t="s">
        <v>598</v>
      </c>
      <c r="B400" s="7" t="s">
        <v>514</v>
      </c>
      <c r="C400" s="7">
        <v>20000</v>
      </c>
      <c r="D400" s="7">
        <v>1723.15</v>
      </c>
      <c r="E400" s="7" t="s">
        <v>514</v>
      </c>
      <c r="F400" s="7">
        <f t="shared" si="224"/>
        <v>2000</v>
      </c>
      <c r="G400" s="7">
        <f t="shared" si="225"/>
        <v>1450</v>
      </c>
      <c r="H400" s="15">
        <v>69.66</v>
      </c>
      <c r="I400" s="15"/>
      <c r="J400" s="15">
        <v>20.43</v>
      </c>
      <c r="K400" s="15"/>
      <c r="L400" s="15"/>
      <c r="M400" s="15"/>
      <c r="N400" s="15"/>
      <c r="O400" s="15">
        <v>10.38</v>
      </c>
      <c r="P400" s="15"/>
      <c r="Q400" s="15"/>
      <c r="R400" s="15">
        <f t="shared" si="228"/>
        <v>100.47</v>
      </c>
      <c r="S400" s="15"/>
      <c r="T400" s="12">
        <f t="shared" si="208"/>
        <v>0.14000000000000001</v>
      </c>
      <c r="U400" s="12">
        <f t="shared" si="208"/>
        <v>1.26</v>
      </c>
      <c r="V400" t="s">
        <v>515</v>
      </c>
      <c r="Y400" s="16">
        <f t="shared" si="209"/>
        <v>101.87</v>
      </c>
      <c r="Z400" s="16"/>
      <c r="AA400" s="7" t="s">
        <v>520</v>
      </c>
      <c r="AB400" s="7" t="s">
        <v>70</v>
      </c>
      <c r="AC400" s="7" t="s">
        <v>148</v>
      </c>
      <c r="AD400" s="7"/>
      <c r="AE400" s="7"/>
      <c r="AF400" s="17"/>
      <c r="AG400" s="18"/>
      <c r="AH400" s="7">
        <v>20000</v>
      </c>
      <c r="AI400" s="7">
        <v>1723.15</v>
      </c>
      <c r="AJ400" s="7"/>
      <c r="AK400" s="18"/>
      <c r="AL400" s="17"/>
      <c r="AM400" s="18"/>
      <c r="AN400" s="7"/>
      <c r="AO400" s="7"/>
      <c r="AP400" s="7">
        <v>1416551</v>
      </c>
      <c r="AQ400" s="7"/>
      <c r="AR400" s="7">
        <v>1400</v>
      </c>
      <c r="AS400" s="7">
        <v>12600</v>
      </c>
      <c r="AT400" s="7"/>
      <c r="AU400" s="7"/>
      <c r="AV400" s="12">
        <f t="shared" si="226"/>
        <v>1.26</v>
      </c>
      <c r="AW400" s="19">
        <f t="shared" si="210"/>
        <v>1.0912362199966341</v>
      </c>
      <c r="AX400" s="15">
        <f t="shared" si="211"/>
        <v>0.16876378000336589</v>
      </c>
      <c r="AY400" s="15">
        <f t="shared" si="227"/>
        <v>2.8481213441024483E-2</v>
      </c>
      <c r="AZ400" s="7"/>
      <c r="BA400" s="7"/>
      <c r="BB400" s="7"/>
      <c r="BC400" s="7"/>
      <c r="BD400" s="7"/>
      <c r="BE400" s="15"/>
      <c r="BF400" s="16"/>
      <c r="BG400" s="16"/>
      <c r="BH400" s="20">
        <f t="shared" si="205"/>
        <v>0.75914018706336439</v>
      </c>
      <c r="BI400" s="20">
        <f t="shared" si="205"/>
        <v>0</v>
      </c>
      <c r="BJ400" s="20">
        <f t="shared" si="205"/>
        <v>0.13119933394112954</v>
      </c>
      <c r="BK400" s="20">
        <f t="shared" si="205"/>
        <v>0</v>
      </c>
      <c r="BL400" s="20">
        <f t="shared" si="205"/>
        <v>0</v>
      </c>
      <c r="BM400" s="20">
        <f t="shared" si="204"/>
        <v>0</v>
      </c>
      <c r="BN400" s="20">
        <f t="shared" si="204"/>
        <v>0</v>
      </c>
      <c r="BO400" s="20">
        <f t="shared" si="204"/>
        <v>0.10966047899550607</v>
      </c>
      <c r="BP400" s="20">
        <f t="shared" si="204"/>
        <v>0</v>
      </c>
      <c r="BQ400" s="20">
        <f t="shared" si="204"/>
        <v>0</v>
      </c>
      <c r="BR400" s="20">
        <f t="shared" si="202"/>
        <v>4.9686829613448365E-3</v>
      </c>
      <c r="BS400" s="20">
        <f t="shared" si="202"/>
        <v>1.830995234426052E-2</v>
      </c>
      <c r="BT400" s="6"/>
      <c r="BU400" s="6"/>
      <c r="BV400" s="6"/>
      <c r="BW400" s="6">
        <f t="shared" si="212"/>
        <v>1.1593768723786697</v>
      </c>
      <c r="BX400" s="6">
        <f t="shared" si="213"/>
        <v>0</v>
      </c>
      <c r="BY400" s="6">
        <f t="shared" si="214"/>
        <v>0.20037072998499425</v>
      </c>
      <c r="BZ400" s="6">
        <f t="shared" si="215"/>
        <v>0</v>
      </c>
      <c r="CA400" s="6">
        <f t="shared" si="216"/>
        <v>0</v>
      </c>
      <c r="CB400" s="6">
        <f t="shared" si="217"/>
        <v>0</v>
      </c>
      <c r="CC400" s="6">
        <f t="shared" si="218"/>
        <v>0</v>
      </c>
      <c r="CD400" s="6">
        <f t="shared" si="219"/>
        <v>0.16747608060794786</v>
      </c>
      <c r="CE400" s="6">
        <f t="shared" si="220"/>
        <v>0</v>
      </c>
      <c r="CF400" s="6">
        <f t="shared" si="221"/>
        <v>0</v>
      </c>
      <c r="CG400" s="6">
        <f t="shared" si="222"/>
        <v>7.7691453940066605E-3</v>
      </c>
      <c r="CH400" s="6">
        <f t="shared" si="223"/>
        <v>2.8629856850715747E-2</v>
      </c>
      <c r="CI400" s="6">
        <f t="shared" si="206"/>
        <v>1.5272236829716117</v>
      </c>
      <c r="CJ400">
        <f t="shared" si="207"/>
        <v>1.5636226852163342</v>
      </c>
      <c r="CK400" s="6"/>
    </row>
    <row r="401" spans="1:89" x14ac:dyDescent="0.45">
      <c r="A401" s="41" t="s">
        <v>598</v>
      </c>
      <c r="B401" s="7" t="s">
        <v>514</v>
      </c>
      <c r="C401" s="7">
        <v>20000</v>
      </c>
      <c r="D401" s="7">
        <v>1798.15</v>
      </c>
      <c r="E401" s="7" t="s">
        <v>514</v>
      </c>
      <c r="F401" s="7">
        <f t="shared" si="224"/>
        <v>2000</v>
      </c>
      <c r="G401" s="7">
        <f t="shared" si="225"/>
        <v>1525</v>
      </c>
      <c r="H401" s="15">
        <v>69.66</v>
      </c>
      <c r="I401" s="15"/>
      <c r="J401" s="15">
        <v>20.43</v>
      </c>
      <c r="K401" s="15"/>
      <c r="L401" s="15"/>
      <c r="M401" s="15"/>
      <c r="N401" s="15"/>
      <c r="O401" s="15">
        <v>10.38</v>
      </c>
      <c r="P401" s="15"/>
      <c r="Q401" s="15"/>
      <c r="R401" s="15">
        <f t="shared" si="228"/>
        <v>100.47</v>
      </c>
      <c r="S401" s="15"/>
      <c r="T401" s="12">
        <f t="shared" si="208"/>
        <v>0.42</v>
      </c>
      <c r="U401" s="12">
        <f t="shared" si="208"/>
        <v>1.23</v>
      </c>
      <c r="V401" t="s">
        <v>515</v>
      </c>
      <c r="Y401" s="16">
        <f t="shared" si="209"/>
        <v>102.12</v>
      </c>
      <c r="Z401" s="16"/>
      <c r="AA401" s="7" t="s">
        <v>521</v>
      </c>
      <c r="AB401" s="7" t="s">
        <v>70</v>
      </c>
      <c r="AC401" s="7" t="s">
        <v>148</v>
      </c>
      <c r="AD401" s="7"/>
      <c r="AE401" s="7"/>
      <c r="AF401" s="17"/>
      <c r="AG401" s="18"/>
      <c r="AH401" s="7">
        <v>20000</v>
      </c>
      <c r="AI401" s="7">
        <v>1798.15</v>
      </c>
      <c r="AJ401" s="7"/>
      <c r="AK401" s="18"/>
      <c r="AL401" s="17"/>
      <c r="AM401" s="18"/>
      <c r="AN401" s="7"/>
      <c r="AO401" s="7"/>
      <c r="AP401" s="7">
        <v>1211376</v>
      </c>
      <c r="AQ401" s="7"/>
      <c r="AR401" s="7">
        <v>4200</v>
      </c>
      <c r="AS401" s="7">
        <v>12300</v>
      </c>
      <c r="AT401" s="7"/>
      <c r="AU401" s="7"/>
      <c r="AV401" s="12">
        <f t="shared" si="226"/>
        <v>1.23</v>
      </c>
      <c r="AW401" s="19">
        <f t="shared" si="210"/>
        <v>1.0885134262442326</v>
      </c>
      <c r="AX401" s="15">
        <f t="shared" si="211"/>
        <v>0.14148657375576734</v>
      </c>
      <c r="AY401" s="15">
        <f t="shared" si="227"/>
        <v>2.0018450553146192E-2</v>
      </c>
      <c r="AZ401" s="7"/>
      <c r="BA401" s="7"/>
      <c r="BB401" s="7"/>
      <c r="BC401" s="7"/>
      <c r="BD401" s="7"/>
      <c r="BE401" s="15"/>
      <c r="BF401" s="16"/>
      <c r="BG401" s="16"/>
      <c r="BH401" s="20">
        <f t="shared" si="205"/>
        <v>0.75914018706336439</v>
      </c>
      <c r="BI401" s="20">
        <f t="shared" si="205"/>
        <v>0</v>
      </c>
      <c r="BJ401" s="20">
        <f t="shared" si="205"/>
        <v>0.13119933394112954</v>
      </c>
      <c r="BK401" s="20">
        <f t="shared" si="205"/>
        <v>0</v>
      </c>
      <c r="BL401" s="20">
        <f t="shared" si="205"/>
        <v>0</v>
      </c>
      <c r="BM401" s="20">
        <f t="shared" si="204"/>
        <v>0</v>
      </c>
      <c r="BN401" s="20">
        <f t="shared" si="204"/>
        <v>0</v>
      </c>
      <c r="BO401" s="20">
        <f t="shared" si="204"/>
        <v>0.10966047899550607</v>
      </c>
      <c r="BP401" s="20">
        <f t="shared" si="204"/>
        <v>0</v>
      </c>
      <c r="BQ401" s="20">
        <f t="shared" si="204"/>
        <v>0</v>
      </c>
      <c r="BR401" s="20">
        <f t="shared" si="202"/>
        <v>1.4765753338555487E-2</v>
      </c>
      <c r="BS401" s="20">
        <f t="shared" si="202"/>
        <v>1.770577122340956E-2</v>
      </c>
      <c r="BT401" s="6"/>
      <c r="BU401" s="6"/>
      <c r="BV401" s="6"/>
      <c r="BW401" s="6">
        <f t="shared" si="212"/>
        <v>1.1593768723786697</v>
      </c>
      <c r="BX401" s="6">
        <f t="shared" si="213"/>
        <v>0</v>
      </c>
      <c r="BY401" s="6">
        <f t="shared" si="214"/>
        <v>0.20037072998499425</v>
      </c>
      <c r="BZ401" s="6">
        <f t="shared" si="215"/>
        <v>0</v>
      </c>
      <c r="CA401" s="6">
        <f t="shared" si="216"/>
        <v>0</v>
      </c>
      <c r="CB401" s="6">
        <f t="shared" si="217"/>
        <v>0</v>
      </c>
      <c r="CC401" s="6">
        <f t="shared" si="218"/>
        <v>0</v>
      </c>
      <c r="CD401" s="6">
        <f t="shared" si="219"/>
        <v>0.16747608060794786</v>
      </c>
      <c r="CE401" s="6">
        <f t="shared" si="220"/>
        <v>0</v>
      </c>
      <c r="CF401" s="6">
        <f t="shared" si="221"/>
        <v>0</v>
      </c>
      <c r="CG401" s="6">
        <f t="shared" si="222"/>
        <v>2.3307436182019976E-2</v>
      </c>
      <c r="CH401" s="6">
        <f t="shared" si="223"/>
        <v>2.7948193592365372E-2</v>
      </c>
      <c r="CI401" s="6">
        <f t="shared" si="206"/>
        <v>1.5272236829716117</v>
      </c>
      <c r="CJ401">
        <f t="shared" si="207"/>
        <v>1.5784793127459971</v>
      </c>
      <c r="CK401" s="6"/>
    </row>
    <row r="402" spans="1:89" x14ac:dyDescent="0.45">
      <c r="A402" s="41" t="s">
        <v>598</v>
      </c>
      <c r="B402" s="7" t="s">
        <v>514</v>
      </c>
      <c r="C402" s="7">
        <v>20000</v>
      </c>
      <c r="D402" s="7">
        <v>1898.15</v>
      </c>
      <c r="E402" s="7" t="s">
        <v>514</v>
      </c>
      <c r="F402" s="7">
        <f t="shared" si="224"/>
        <v>2000</v>
      </c>
      <c r="G402" s="7">
        <f t="shared" si="225"/>
        <v>1625</v>
      </c>
      <c r="H402" s="15">
        <v>69.66</v>
      </c>
      <c r="I402" s="15"/>
      <c r="J402" s="15">
        <v>20.43</v>
      </c>
      <c r="K402" s="15"/>
      <c r="L402" s="15"/>
      <c r="M402" s="15"/>
      <c r="N402" s="15"/>
      <c r="O402" s="15">
        <v>10.38</v>
      </c>
      <c r="P402" s="15"/>
      <c r="Q402" s="15"/>
      <c r="R402" s="15">
        <f t="shared" si="228"/>
        <v>100.47</v>
      </c>
      <c r="S402" s="15"/>
      <c r="T402" s="12">
        <f t="shared" si="208"/>
        <v>0.28000000000000003</v>
      </c>
      <c r="U402" s="12">
        <f t="shared" si="208"/>
        <v>1.1100000000000001</v>
      </c>
      <c r="V402" t="s">
        <v>515</v>
      </c>
      <c r="Y402" s="16">
        <f t="shared" si="209"/>
        <v>101.86</v>
      </c>
      <c r="Z402" s="16"/>
      <c r="AA402" s="7" t="s">
        <v>522</v>
      </c>
      <c r="AB402" s="7" t="s">
        <v>70</v>
      </c>
      <c r="AC402" s="7" t="s">
        <v>148</v>
      </c>
      <c r="AD402" s="7"/>
      <c r="AE402" s="7"/>
      <c r="AF402" s="17"/>
      <c r="AG402" s="18"/>
      <c r="AH402" s="7">
        <v>20000</v>
      </c>
      <c r="AI402" s="7">
        <v>1898.15</v>
      </c>
      <c r="AJ402" s="7"/>
      <c r="AK402" s="18"/>
      <c r="AL402" s="17"/>
      <c r="AM402" s="18"/>
      <c r="AN402" s="7"/>
      <c r="AO402" s="7"/>
      <c r="AP402" s="7">
        <v>999953</v>
      </c>
      <c r="AQ402" s="7"/>
      <c r="AR402" s="7">
        <v>2800</v>
      </c>
      <c r="AS402" s="7">
        <v>11100</v>
      </c>
      <c r="AT402" s="7"/>
      <c r="AU402" s="7"/>
      <c r="AV402" s="12">
        <f t="shared" si="226"/>
        <v>1.1100000000000001</v>
      </c>
      <c r="AW402" s="19">
        <f t="shared" si="210"/>
        <v>1.0934027209636865</v>
      </c>
      <c r="AX402" s="15">
        <f t="shared" si="211"/>
        <v>1.6597279036313584E-2</v>
      </c>
      <c r="AY402" s="15">
        <f t="shared" si="227"/>
        <v>2.7546967140925434E-4</v>
      </c>
      <c r="AZ402" s="7"/>
      <c r="BA402" s="7"/>
      <c r="BB402" s="7"/>
      <c r="BC402" s="7"/>
      <c r="BD402" s="7"/>
      <c r="BE402" s="15"/>
      <c r="BF402" s="16"/>
      <c r="BG402" s="16"/>
      <c r="BH402" s="20">
        <f t="shared" si="205"/>
        <v>0.75914018706336439</v>
      </c>
      <c r="BI402" s="20">
        <f t="shared" si="205"/>
        <v>0</v>
      </c>
      <c r="BJ402" s="20">
        <f t="shared" si="205"/>
        <v>0.13119933394112954</v>
      </c>
      <c r="BK402" s="20">
        <f t="shared" si="205"/>
        <v>0</v>
      </c>
      <c r="BL402" s="20">
        <f t="shared" si="205"/>
        <v>0</v>
      </c>
      <c r="BM402" s="20">
        <f t="shared" si="204"/>
        <v>0</v>
      </c>
      <c r="BN402" s="20">
        <f t="shared" si="204"/>
        <v>0</v>
      </c>
      <c r="BO402" s="20">
        <f t="shared" si="204"/>
        <v>0.10966047899550607</v>
      </c>
      <c r="BP402" s="20">
        <f t="shared" si="204"/>
        <v>0</v>
      </c>
      <c r="BQ402" s="20">
        <f t="shared" si="204"/>
        <v>0</v>
      </c>
      <c r="BR402" s="20">
        <f t="shared" si="202"/>
        <v>9.9097284162237634E-3</v>
      </c>
      <c r="BS402" s="20">
        <f t="shared" si="202"/>
        <v>1.6085335291248008E-2</v>
      </c>
      <c r="BT402" s="6"/>
      <c r="BU402" s="6"/>
      <c r="BV402" s="6"/>
      <c r="BW402" s="6">
        <f t="shared" si="212"/>
        <v>1.1593768723786697</v>
      </c>
      <c r="BX402" s="6">
        <f t="shared" si="213"/>
        <v>0</v>
      </c>
      <c r="BY402" s="6">
        <f t="shared" si="214"/>
        <v>0.20037072998499425</v>
      </c>
      <c r="BZ402" s="6">
        <f t="shared" si="215"/>
        <v>0</v>
      </c>
      <c r="CA402" s="6">
        <f t="shared" si="216"/>
        <v>0</v>
      </c>
      <c r="CB402" s="6">
        <f t="shared" si="217"/>
        <v>0</v>
      </c>
      <c r="CC402" s="6">
        <f t="shared" si="218"/>
        <v>0</v>
      </c>
      <c r="CD402" s="6">
        <f t="shared" si="219"/>
        <v>0.16747608060794786</v>
      </c>
      <c r="CE402" s="6">
        <f t="shared" si="220"/>
        <v>0</v>
      </c>
      <c r="CF402" s="6">
        <f t="shared" si="221"/>
        <v>0</v>
      </c>
      <c r="CG402" s="6">
        <f t="shared" si="222"/>
        <v>1.5538290788013321E-2</v>
      </c>
      <c r="CH402" s="6">
        <f t="shared" si="223"/>
        <v>2.5221540558963876E-2</v>
      </c>
      <c r="CI402" s="6">
        <f t="shared" si="206"/>
        <v>1.5272236829716117</v>
      </c>
      <c r="CJ402">
        <f t="shared" si="207"/>
        <v>1.567983514318589</v>
      </c>
      <c r="CK402" s="6"/>
    </row>
    <row r="403" spans="1:89" x14ac:dyDescent="0.45">
      <c r="A403" s="41" t="s">
        <v>598</v>
      </c>
      <c r="B403" s="7" t="s">
        <v>514</v>
      </c>
      <c r="C403" s="7">
        <v>25000</v>
      </c>
      <c r="D403" s="7">
        <v>1723.15</v>
      </c>
      <c r="E403" s="7" t="s">
        <v>514</v>
      </c>
      <c r="F403" s="7">
        <f t="shared" si="224"/>
        <v>2500</v>
      </c>
      <c r="G403" s="7">
        <f t="shared" si="225"/>
        <v>1450</v>
      </c>
      <c r="H403" s="15">
        <v>69.66</v>
      </c>
      <c r="I403" s="15"/>
      <c r="J403" s="15">
        <v>20.43</v>
      </c>
      <c r="K403" s="15"/>
      <c r="L403" s="15"/>
      <c r="M403" s="15"/>
      <c r="N403" s="15"/>
      <c r="O403" s="15">
        <v>10.38</v>
      </c>
      <c r="P403" s="15"/>
      <c r="Q403" s="15"/>
      <c r="R403" s="15">
        <f t="shared" si="228"/>
        <v>100.47</v>
      </c>
      <c r="S403" s="15"/>
      <c r="T403" s="12">
        <f t="shared" si="208"/>
        <v>0.34</v>
      </c>
      <c r="U403" s="12">
        <f t="shared" si="208"/>
        <v>1.65</v>
      </c>
      <c r="V403" t="s">
        <v>515</v>
      </c>
      <c r="Y403" s="16">
        <f t="shared" si="209"/>
        <v>102.46000000000001</v>
      </c>
      <c r="Z403" s="16"/>
      <c r="AA403" s="7" t="s">
        <v>523</v>
      </c>
      <c r="AB403" s="7" t="s">
        <v>70</v>
      </c>
      <c r="AC403" s="7" t="s">
        <v>148</v>
      </c>
      <c r="AD403" s="7"/>
      <c r="AE403" s="7"/>
      <c r="AF403" s="17"/>
      <c r="AG403" s="18"/>
      <c r="AH403" s="7">
        <v>25000</v>
      </c>
      <c r="AI403" s="7">
        <v>1723.15</v>
      </c>
      <c r="AJ403" s="7"/>
      <c r="AK403" s="18"/>
      <c r="AL403" s="17"/>
      <c r="AM403" s="18"/>
      <c r="AN403" s="7"/>
      <c r="AO403" s="7"/>
      <c r="AP403" s="7">
        <v>4752788</v>
      </c>
      <c r="AQ403" s="7"/>
      <c r="AR403" s="7">
        <v>3400</v>
      </c>
      <c r="AS403" s="7">
        <v>16500</v>
      </c>
      <c r="AT403" s="7"/>
      <c r="AU403" s="7"/>
      <c r="AV403" s="12">
        <f t="shared" si="226"/>
        <v>1.65</v>
      </c>
      <c r="AW403" s="19">
        <f t="shared" si="210"/>
        <v>1.3664202342976264</v>
      </c>
      <c r="AX403" s="15">
        <f t="shared" si="211"/>
        <v>0.28357976570237353</v>
      </c>
      <c r="AY403" s="15">
        <f t="shared" si="227"/>
        <v>8.0417483515813071E-2</v>
      </c>
      <c r="AZ403" s="7"/>
      <c r="BA403" s="7"/>
      <c r="BB403" s="7"/>
      <c r="BC403" s="7"/>
      <c r="BD403" s="7"/>
      <c r="BE403" s="15"/>
      <c r="BF403" s="16"/>
      <c r="BG403" s="16"/>
      <c r="BH403" s="20">
        <f t="shared" si="205"/>
        <v>0.75914018706336439</v>
      </c>
      <c r="BI403" s="20">
        <f t="shared" si="205"/>
        <v>0</v>
      </c>
      <c r="BJ403" s="20">
        <f t="shared" si="205"/>
        <v>0.13119933394112954</v>
      </c>
      <c r="BK403" s="20">
        <f t="shared" si="205"/>
        <v>0</v>
      </c>
      <c r="BL403" s="20">
        <f t="shared" si="205"/>
        <v>0</v>
      </c>
      <c r="BM403" s="20">
        <f t="shared" si="204"/>
        <v>0</v>
      </c>
      <c r="BN403" s="20">
        <f t="shared" si="204"/>
        <v>0</v>
      </c>
      <c r="BO403" s="20">
        <f t="shared" si="204"/>
        <v>0.10966047899550607</v>
      </c>
      <c r="BP403" s="20">
        <f t="shared" si="204"/>
        <v>0</v>
      </c>
      <c r="BQ403" s="20">
        <f t="shared" si="204"/>
        <v>0</v>
      </c>
      <c r="BR403" s="20">
        <f t="shared" si="202"/>
        <v>1.1914704499345839E-2</v>
      </c>
      <c r="BS403" s="20">
        <f t="shared" si="202"/>
        <v>2.3675094489156862E-2</v>
      </c>
      <c r="BT403" s="6"/>
      <c r="BU403" s="6"/>
      <c r="BV403" s="6"/>
      <c r="BW403" s="6">
        <f t="shared" si="212"/>
        <v>1.1593768723786697</v>
      </c>
      <c r="BX403" s="6">
        <f t="shared" si="213"/>
        <v>0</v>
      </c>
      <c r="BY403" s="6">
        <f t="shared" si="214"/>
        <v>0.20037072998499425</v>
      </c>
      <c r="BZ403" s="6">
        <f t="shared" si="215"/>
        <v>0</v>
      </c>
      <c r="CA403" s="6">
        <f t="shared" si="216"/>
        <v>0</v>
      </c>
      <c r="CB403" s="6">
        <f t="shared" si="217"/>
        <v>0</v>
      </c>
      <c r="CC403" s="6">
        <f t="shared" si="218"/>
        <v>0</v>
      </c>
      <c r="CD403" s="6">
        <f t="shared" si="219"/>
        <v>0.16747608060794786</v>
      </c>
      <c r="CE403" s="6">
        <f t="shared" si="220"/>
        <v>0</v>
      </c>
      <c r="CF403" s="6">
        <f t="shared" si="221"/>
        <v>0</v>
      </c>
      <c r="CG403" s="6">
        <f t="shared" si="222"/>
        <v>1.886792452830189E-2</v>
      </c>
      <c r="CH403" s="6">
        <f t="shared" si="223"/>
        <v>3.7491479209270623E-2</v>
      </c>
      <c r="CI403" s="6">
        <f t="shared" si="206"/>
        <v>1.5272236829716117</v>
      </c>
      <c r="CJ403">
        <f t="shared" si="207"/>
        <v>1.5835830867091842</v>
      </c>
      <c r="CK403" s="24"/>
    </row>
    <row r="404" spans="1:89" x14ac:dyDescent="0.45">
      <c r="A404" s="41" t="s">
        <v>598</v>
      </c>
      <c r="B404" s="7" t="s">
        <v>514</v>
      </c>
      <c r="C404" s="7">
        <v>25000</v>
      </c>
      <c r="D404" s="7">
        <v>1798.15</v>
      </c>
      <c r="E404" s="7" t="s">
        <v>514</v>
      </c>
      <c r="F404" s="7">
        <f t="shared" si="224"/>
        <v>2500</v>
      </c>
      <c r="G404" s="7">
        <f t="shared" si="225"/>
        <v>1525</v>
      </c>
      <c r="H404" s="15">
        <v>69.66</v>
      </c>
      <c r="I404" s="15"/>
      <c r="J404" s="15">
        <v>20.43</v>
      </c>
      <c r="K404" s="15"/>
      <c r="L404" s="15"/>
      <c r="M404" s="15"/>
      <c r="N404" s="15"/>
      <c r="O404" s="15">
        <v>10.38</v>
      </c>
      <c r="P404" s="15"/>
      <c r="Q404" s="15"/>
      <c r="R404" s="15">
        <f t="shared" si="228"/>
        <v>100.47</v>
      </c>
      <c r="S404" s="15"/>
      <c r="T404" s="12">
        <f t="shared" si="208"/>
        <v>0.44</v>
      </c>
      <c r="U404" s="12">
        <f t="shared" si="208"/>
        <v>1.5</v>
      </c>
      <c r="V404" t="s">
        <v>515</v>
      </c>
      <c r="Y404" s="16">
        <f t="shared" si="209"/>
        <v>102.41</v>
      </c>
      <c r="Z404" s="16"/>
      <c r="AA404" s="7" t="s">
        <v>524</v>
      </c>
      <c r="AB404" s="7" t="s">
        <v>70</v>
      </c>
      <c r="AC404" s="7" t="s">
        <v>148</v>
      </c>
      <c r="AD404" s="7"/>
      <c r="AE404" s="7"/>
      <c r="AF404" s="17"/>
      <c r="AG404" s="18"/>
      <c r="AH404" s="7">
        <v>25000</v>
      </c>
      <c r="AI404" s="7">
        <v>1798.15</v>
      </c>
      <c r="AJ404" s="7"/>
      <c r="AK404" s="18"/>
      <c r="AL404" s="17"/>
      <c r="AM404" s="18"/>
      <c r="AN404" s="7"/>
      <c r="AO404" s="7"/>
      <c r="AP404" s="7">
        <v>3928227</v>
      </c>
      <c r="AQ404" s="7"/>
      <c r="AR404" s="7">
        <v>4400</v>
      </c>
      <c r="AS404" s="7">
        <v>15000</v>
      </c>
      <c r="AT404" s="7"/>
      <c r="AU404" s="7"/>
      <c r="AV404" s="12">
        <f t="shared" si="226"/>
        <v>1.5</v>
      </c>
      <c r="AW404" s="19">
        <f t="shared" si="210"/>
        <v>1.3673078535161927</v>
      </c>
      <c r="AX404" s="15">
        <f t="shared" si="211"/>
        <v>0.13269214648380734</v>
      </c>
      <c r="AY404" s="15">
        <f t="shared" si="227"/>
        <v>1.7607205738480184E-2</v>
      </c>
      <c r="AZ404" s="7"/>
      <c r="BA404" s="7"/>
      <c r="BB404" s="7"/>
      <c r="BC404" s="7"/>
      <c r="BD404" s="7"/>
      <c r="BE404" s="15"/>
      <c r="BF404" s="16"/>
      <c r="BG404" s="16"/>
      <c r="BH404" s="20">
        <f t="shared" si="205"/>
        <v>0.75914018706336439</v>
      </c>
      <c r="BI404" s="20">
        <f t="shared" si="205"/>
        <v>0</v>
      </c>
      <c r="BJ404" s="20">
        <f t="shared" si="205"/>
        <v>0.13119933394112954</v>
      </c>
      <c r="BK404" s="20">
        <f t="shared" si="205"/>
        <v>0</v>
      </c>
      <c r="BL404" s="20">
        <f t="shared" si="205"/>
        <v>0</v>
      </c>
      <c r="BM404" s="20">
        <f t="shared" si="204"/>
        <v>0</v>
      </c>
      <c r="BN404" s="20">
        <f t="shared" si="204"/>
        <v>0</v>
      </c>
      <c r="BO404" s="20">
        <f t="shared" si="204"/>
        <v>0.10966047899550607</v>
      </c>
      <c r="BP404" s="20">
        <f t="shared" si="204"/>
        <v>0</v>
      </c>
      <c r="BQ404" s="20">
        <f t="shared" si="204"/>
        <v>0</v>
      </c>
      <c r="BR404" s="20">
        <f t="shared" si="202"/>
        <v>1.5398210301397529E-2</v>
      </c>
      <c r="BS404" s="20">
        <f t="shared" si="202"/>
        <v>2.1493752682591519E-2</v>
      </c>
      <c r="BT404" s="6"/>
      <c r="BU404" s="6"/>
      <c r="BV404" s="6"/>
      <c r="BW404" s="6">
        <f t="shared" si="212"/>
        <v>1.1593768723786697</v>
      </c>
      <c r="BX404" s="6">
        <f t="shared" si="213"/>
        <v>0</v>
      </c>
      <c r="BY404" s="6">
        <f t="shared" si="214"/>
        <v>0.20037072998499425</v>
      </c>
      <c r="BZ404" s="6">
        <f t="shared" si="215"/>
        <v>0</v>
      </c>
      <c r="CA404" s="6">
        <f t="shared" si="216"/>
        <v>0</v>
      </c>
      <c r="CB404" s="6">
        <f t="shared" si="217"/>
        <v>0</v>
      </c>
      <c r="CC404" s="6">
        <f t="shared" si="218"/>
        <v>0</v>
      </c>
      <c r="CD404" s="6">
        <f t="shared" si="219"/>
        <v>0.16747608060794786</v>
      </c>
      <c r="CE404" s="6">
        <f t="shared" si="220"/>
        <v>0</v>
      </c>
      <c r="CF404" s="6">
        <f t="shared" si="221"/>
        <v>0</v>
      </c>
      <c r="CG404" s="6">
        <f t="shared" si="222"/>
        <v>2.4417314095449501E-2</v>
      </c>
      <c r="CH404" s="6">
        <f t="shared" si="223"/>
        <v>3.4083162917518749E-2</v>
      </c>
      <c r="CI404" s="6">
        <f t="shared" si="206"/>
        <v>1.5272236829716117</v>
      </c>
      <c r="CJ404">
        <f t="shared" si="207"/>
        <v>1.5857241599845799</v>
      </c>
      <c r="CK404" s="24"/>
    </row>
    <row r="405" spans="1:89" x14ac:dyDescent="0.45">
      <c r="A405" s="41" t="s">
        <v>598</v>
      </c>
      <c r="B405" s="7" t="s">
        <v>514</v>
      </c>
      <c r="C405" s="7">
        <v>25000</v>
      </c>
      <c r="D405" s="7">
        <v>1898.15</v>
      </c>
      <c r="E405" s="7" t="s">
        <v>514</v>
      </c>
      <c r="F405" s="7">
        <f t="shared" si="224"/>
        <v>2500</v>
      </c>
      <c r="G405" s="7">
        <f t="shared" si="225"/>
        <v>1625</v>
      </c>
      <c r="H405" s="15">
        <v>69.66</v>
      </c>
      <c r="I405" s="15"/>
      <c r="J405" s="15">
        <v>20.43</v>
      </c>
      <c r="K405" s="15"/>
      <c r="L405" s="15"/>
      <c r="M405" s="15"/>
      <c r="N405" s="15"/>
      <c r="O405" s="15">
        <v>10.38</v>
      </c>
      <c r="P405" s="15"/>
      <c r="Q405" s="15"/>
      <c r="R405" s="15">
        <f t="shared" si="228"/>
        <v>100.47</v>
      </c>
      <c r="S405" s="15"/>
      <c r="T405" s="12">
        <f t="shared" si="208"/>
        <v>0.56000000000000005</v>
      </c>
      <c r="U405" s="12">
        <f t="shared" si="208"/>
        <v>1.52</v>
      </c>
      <c r="V405" t="s">
        <v>515</v>
      </c>
      <c r="Y405" s="16">
        <f t="shared" si="209"/>
        <v>102.55</v>
      </c>
      <c r="Z405" s="16"/>
      <c r="AA405" s="7" t="s">
        <v>525</v>
      </c>
      <c r="AB405" s="7" t="s">
        <v>70</v>
      </c>
      <c r="AC405" s="7" t="s">
        <v>148</v>
      </c>
      <c r="AD405" s="7"/>
      <c r="AE405" s="7"/>
      <c r="AF405" s="17"/>
      <c r="AG405" s="18"/>
      <c r="AH405" s="7">
        <v>25000</v>
      </c>
      <c r="AI405" s="7">
        <v>1898.15</v>
      </c>
      <c r="AJ405" s="7"/>
      <c r="AK405" s="18"/>
      <c r="AL405" s="17"/>
      <c r="AM405" s="18"/>
      <c r="AN405" s="7"/>
      <c r="AO405" s="7"/>
      <c r="AP405" s="7"/>
      <c r="AQ405" s="7"/>
      <c r="AR405" s="7">
        <v>5600</v>
      </c>
      <c r="AS405" s="7">
        <v>15200</v>
      </c>
      <c r="AT405" s="7"/>
      <c r="AU405" s="7"/>
      <c r="AV405" s="12">
        <f t="shared" si="226"/>
        <v>1.52</v>
      </c>
      <c r="AW405" s="19">
        <f t="shared" si="210"/>
        <v>1.3684333926793393</v>
      </c>
      <c r="AX405" s="15">
        <f t="shared" si="211"/>
        <v>0.15156660732066074</v>
      </c>
      <c r="AY405" s="15">
        <f t="shared" si="227"/>
        <v>2.297243645469537E-2</v>
      </c>
      <c r="AZ405" s="7"/>
      <c r="BA405" s="7"/>
      <c r="BB405" s="7"/>
      <c r="BC405" s="7"/>
      <c r="BD405" s="7"/>
      <c r="BE405" s="15"/>
      <c r="BF405" s="16"/>
      <c r="BG405" s="16"/>
      <c r="BH405" s="20">
        <f t="shared" si="205"/>
        <v>0.75914018706336439</v>
      </c>
      <c r="BI405" s="20">
        <f t="shared" si="205"/>
        <v>0</v>
      </c>
      <c r="BJ405" s="20">
        <f t="shared" si="205"/>
        <v>0.13119933394112954</v>
      </c>
      <c r="BK405" s="20">
        <f t="shared" si="205"/>
        <v>0</v>
      </c>
      <c r="BL405" s="20">
        <f t="shared" si="205"/>
        <v>0</v>
      </c>
      <c r="BM405" s="20">
        <f t="shared" si="204"/>
        <v>0</v>
      </c>
      <c r="BN405" s="20">
        <f t="shared" si="204"/>
        <v>0</v>
      </c>
      <c r="BO405" s="20">
        <f t="shared" si="204"/>
        <v>0.10966047899550607</v>
      </c>
      <c r="BP405" s="20">
        <f t="shared" si="204"/>
        <v>0</v>
      </c>
      <c r="BQ405" s="20">
        <f t="shared" si="204"/>
        <v>0</v>
      </c>
      <c r="BR405" s="20">
        <f t="shared" si="202"/>
        <v>1.9510197596633749E-2</v>
      </c>
      <c r="BS405" s="20">
        <f t="shared" si="202"/>
        <v>2.1683063761922493E-2</v>
      </c>
      <c r="BT405" s="6"/>
      <c r="BU405" s="6"/>
      <c r="BV405" s="6"/>
      <c r="BW405" s="6">
        <f t="shared" si="212"/>
        <v>1.1593768723786697</v>
      </c>
      <c r="BX405" s="6">
        <f t="shared" si="213"/>
        <v>0</v>
      </c>
      <c r="BY405" s="6">
        <f t="shared" si="214"/>
        <v>0.20037072998499425</v>
      </c>
      <c r="BZ405" s="6">
        <f t="shared" si="215"/>
        <v>0</v>
      </c>
      <c r="CA405" s="6">
        <f t="shared" si="216"/>
        <v>0</v>
      </c>
      <c r="CB405" s="6">
        <f t="shared" si="217"/>
        <v>0</v>
      </c>
      <c r="CC405" s="6">
        <f t="shared" si="218"/>
        <v>0</v>
      </c>
      <c r="CD405" s="6">
        <f t="shared" si="219"/>
        <v>0.16747608060794786</v>
      </c>
      <c r="CE405" s="6">
        <f t="shared" si="220"/>
        <v>0</v>
      </c>
      <c r="CF405" s="6">
        <f t="shared" si="221"/>
        <v>0</v>
      </c>
      <c r="CG405" s="6">
        <f t="shared" si="222"/>
        <v>3.1076581576026642E-2</v>
      </c>
      <c r="CH405" s="6">
        <f t="shared" si="223"/>
        <v>3.453760508975233E-2</v>
      </c>
      <c r="CI405" s="6">
        <f t="shared" si="206"/>
        <v>1.5272236829716117</v>
      </c>
      <c r="CJ405">
        <f t="shared" si="207"/>
        <v>1.5928378696373906</v>
      </c>
      <c r="CK405" s="24"/>
    </row>
    <row r="406" spans="1:89" x14ac:dyDescent="0.45">
      <c r="A406" s="41" t="s">
        <v>598</v>
      </c>
      <c r="B406" s="7" t="s">
        <v>514</v>
      </c>
      <c r="C406" s="7">
        <v>30000</v>
      </c>
      <c r="D406" s="7">
        <v>1723.15</v>
      </c>
      <c r="E406" s="7" t="s">
        <v>514</v>
      </c>
      <c r="F406" s="7">
        <f t="shared" si="224"/>
        <v>3000</v>
      </c>
      <c r="G406" s="7">
        <f t="shared" si="225"/>
        <v>1450</v>
      </c>
      <c r="H406" s="15">
        <v>69.66</v>
      </c>
      <c r="I406" s="15"/>
      <c r="J406" s="15">
        <v>20.43</v>
      </c>
      <c r="K406" s="15"/>
      <c r="L406" s="15"/>
      <c r="M406" s="15"/>
      <c r="N406" s="15"/>
      <c r="O406" s="15">
        <v>10.38</v>
      </c>
      <c r="P406" s="15"/>
      <c r="Q406" s="15"/>
      <c r="R406" s="15">
        <f t="shared" si="228"/>
        <v>100.47</v>
      </c>
      <c r="S406" s="15"/>
      <c r="T406" s="12">
        <f t="shared" si="208"/>
        <v>0.67</v>
      </c>
      <c r="U406" s="12">
        <f t="shared" si="208"/>
        <v>1.94</v>
      </c>
      <c r="V406" t="s">
        <v>515</v>
      </c>
      <c r="Y406" s="16">
        <f t="shared" si="209"/>
        <v>103.08</v>
      </c>
      <c r="Z406" s="16"/>
      <c r="AA406" s="7" t="s">
        <v>526</v>
      </c>
      <c r="AB406" s="7" t="s">
        <v>70</v>
      </c>
      <c r="AC406" s="7" t="s">
        <v>148</v>
      </c>
      <c r="AD406" s="7"/>
      <c r="AE406" s="7"/>
      <c r="AF406" s="17"/>
      <c r="AG406" s="18"/>
      <c r="AH406" s="7">
        <v>30000</v>
      </c>
      <c r="AI406" s="7">
        <v>1723.15</v>
      </c>
      <c r="AJ406" s="7"/>
      <c r="AK406" s="18"/>
      <c r="AL406" s="17"/>
      <c r="AM406" s="18"/>
      <c r="AN406" s="7"/>
      <c r="AO406" s="7"/>
      <c r="AP406" s="7"/>
      <c r="AQ406" s="7"/>
      <c r="AR406" s="7">
        <v>6700</v>
      </c>
      <c r="AS406" s="7">
        <v>19400</v>
      </c>
      <c r="AT406" s="7"/>
      <c r="AU406" s="7"/>
      <c r="AV406" s="12">
        <f t="shared" si="226"/>
        <v>1.94</v>
      </c>
      <c r="AW406" s="19">
        <f t="shared" si="210"/>
        <v>1.6395207198452886</v>
      </c>
      <c r="AX406" s="15">
        <f t="shared" si="211"/>
        <v>0.30047928015471137</v>
      </c>
      <c r="AY406" s="15">
        <f t="shared" si="227"/>
        <v>9.0287797802293526E-2</v>
      </c>
      <c r="AZ406" s="7"/>
      <c r="BA406" s="7"/>
      <c r="BB406" s="7"/>
      <c r="BC406" s="7"/>
      <c r="BD406" s="7"/>
      <c r="BE406" s="15"/>
      <c r="BF406" s="16"/>
      <c r="BG406" s="16"/>
      <c r="BH406" s="20">
        <f t="shared" si="205"/>
        <v>0.75914018706336439</v>
      </c>
      <c r="BI406" s="20">
        <f t="shared" si="205"/>
        <v>0</v>
      </c>
      <c r="BJ406" s="20">
        <f t="shared" si="205"/>
        <v>0.13119933394112954</v>
      </c>
      <c r="BK406" s="20">
        <f t="shared" si="205"/>
        <v>0</v>
      </c>
      <c r="BL406" s="20">
        <f t="shared" si="205"/>
        <v>0</v>
      </c>
      <c r="BM406" s="20">
        <f t="shared" si="204"/>
        <v>0</v>
      </c>
      <c r="BN406" s="20">
        <f t="shared" si="204"/>
        <v>0</v>
      </c>
      <c r="BO406" s="20">
        <f t="shared" si="204"/>
        <v>0.10966047899550607</v>
      </c>
      <c r="BP406" s="20">
        <f t="shared" si="204"/>
        <v>0</v>
      </c>
      <c r="BQ406" s="20">
        <f t="shared" si="204"/>
        <v>0</v>
      </c>
      <c r="BR406" s="20">
        <f t="shared" si="202"/>
        <v>2.3115477556287969E-2</v>
      </c>
      <c r="BS406" s="20">
        <f t="shared" si="202"/>
        <v>2.7405215123929086E-2</v>
      </c>
      <c r="BT406" s="6"/>
      <c r="BU406" s="6"/>
      <c r="BV406" s="6"/>
      <c r="BW406" s="6">
        <f t="shared" si="212"/>
        <v>1.1593768723786697</v>
      </c>
      <c r="BX406" s="6">
        <f t="shared" si="213"/>
        <v>0</v>
      </c>
      <c r="BY406" s="6">
        <f t="shared" si="214"/>
        <v>0.20037072998499425</v>
      </c>
      <c r="BZ406" s="6">
        <f t="shared" si="215"/>
        <v>0</v>
      </c>
      <c r="CA406" s="6">
        <f t="shared" si="216"/>
        <v>0</v>
      </c>
      <c r="CB406" s="6">
        <f t="shared" si="217"/>
        <v>0</v>
      </c>
      <c r="CC406" s="6">
        <f t="shared" si="218"/>
        <v>0</v>
      </c>
      <c r="CD406" s="6">
        <f t="shared" si="219"/>
        <v>0.16747608060794786</v>
      </c>
      <c r="CE406" s="6">
        <f t="shared" si="220"/>
        <v>0</v>
      </c>
      <c r="CF406" s="6">
        <f t="shared" si="221"/>
        <v>0</v>
      </c>
      <c r="CG406" s="6">
        <f t="shared" si="222"/>
        <v>3.7180910099889018E-2</v>
      </c>
      <c r="CH406" s="6">
        <f t="shared" si="223"/>
        <v>4.4080890706657577E-2</v>
      </c>
      <c r="CI406" s="6">
        <f t="shared" si="206"/>
        <v>1.5272236829716117</v>
      </c>
      <c r="CJ406">
        <f t="shared" si="207"/>
        <v>1.6084854837781584</v>
      </c>
      <c r="CK406" s="24"/>
    </row>
    <row r="407" spans="1:89" x14ac:dyDescent="0.45">
      <c r="A407" s="41" t="s">
        <v>598</v>
      </c>
      <c r="B407" s="7" t="s">
        <v>514</v>
      </c>
      <c r="C407" s="7">
        <v>30000</v>
      </c>
      <c r="D407" s="7">
        <v>1723.15</v>
      </c>
      <c r="E407" s="7" t="s">
        <v>514</v>
      </c>
      <c r="F407" s="7">
        <f t="shared" si="224"/>
        <v>3000</v>
      </c>
      <c r="G407" s="7">
        <f t="shared" si="225"/>
        <v>1450</v>
      </c>
      <c r="H407" s="15">
        <v>69.66</v>
      </c>
      <c r="I407" s="15"/>
      <c r="J407" s="15">
        <v>20.43</v>
      </c>
      <c r="K407" s="15"/>
      <c r="L407" s="15"/>
      <c r="M407" s="15"/>
      <c r="N407" s="15"/>
      <c r="O407" s="15">
        <v>10.38</v>
      </c>
      <c r="P407" s="15"/>
      <c r="Q407" s="15"/>
      <c r="R407" s="15">
        <f t="shared" si="228"/>
        <v>100.47</v>
      </c>
      <c r="S407" s="15"/>
      <c r="T407" s="12">
        <f t="shared" si="208"/>
        <v>0.69</v>
      </c>
      <c r="U407" s="12">
        <f t="shared" si="208"/>
        <v>1.81</v>
      </c>
      <c r="V407" t="s">
        <v>515</v>
      </c>
      <c r="Y407" s="16">
        <f t="shared" si="209"/>
        <v>102.97</v>
      </c>
      <c r="Z407" s="16"/>
      <c r="AA407" s="7" t="s">
        <v>527</v>
      </c>
      <c r="AB407" s="7" t="s">
        <v>70</v>
      </c>
      <c r="AC407" s="7" t="s">
        <v>148</v>
      </c>
      <c r="AD407" s="7"/>
      <c r="AE407" s="7"/>
      <c r="AF407" s="17"/>
      <c r="AG407" s="18"/>
      <c r="AH407" s="7">
        <v>30000</v>
      </c>
      <c r="AI407" s="7">
        <v>1723.15</v>
      </c>
      <c r="AJ407" s="7"/>
      <c r="AK407" s="18"/>
      <c r="AL407" s="17"/>
      <c r="AM407" s="18"/>
      <c r="AN407" s="7"/>
      <c r="AO407" s="7"/>
      <c r="AP407" s="7"/>
      <c r="AQ407" s="7"/>
      <c r="AR407" s="7">
        <v>6900</v>
      </c>
      <c r="AS407" s="7">
        <v>18100</v>
      </c>
      <c r="AT407" s="7"/>
      <c r="AU407" s="7"/>
      <c r="AV407" s="12">
        <f t="shared" si="226"/>
        <v>1.81</v>
      </c>
      <c r="AW407" s="19">
        <f t="shared" si="210"/>
        <v>1.6391694439936471</v>
      </c>
      <c r="AX407" s="15">
        <f t="shared" si="211"/>
        <v>0.170830556006353</v>
      </c>
      <c r="AY407" s="15">
        <f t="shared" si="227"/>
        <v>2.9183078865439707E-2</v>
      </c>
      <c r="AZ407" s="7"/>
      <c r="BA407" s="7"/>
      <c r="BB407" s="7"/>
      <c r="BC407" s="7"/>
      <c r="BD407" s="7"/>
      <c r="BE407" s="15"/>
      <c r="BF407" s="16"/>
      <c r="BG407" s="16"/>
      <c r="BH407" s="20">
        <f t="shared" si="205"/>
        <v>0.75914018706336439</v>
      </c>
      <c r="BI407" s="20">
        <f t="shared" si="205"/>
        <v>0</v>
      </c>
      <c r="BJ407" s="20">
        <f t="shared" si="205"/>
        <v>0.13119933394112954</v>
      </c>
      <c r="BK407" s="20">
        <f t="shared" si="205"/>
        <v>0</v>
      </c>
      <c r="BL407" s="20">
        <f t="shared" si="205"/>
        <v>0</v>
      </c>
      <c r="BM407" s="20">
        <f t="shared" si="204"/>
        <v>0</v>
      </c>
      <c r="BN407" s="20">
        <f t="shared" si="204"/>
        <v>0</v>
      </c>
      <c r="BO407" s="20">
        <f t="shared" si="204"/>
        <v>0.10966047899550607</v>
      </c>
      <c r="BP407" s="20">
        <f t="shared" si="204"/>
        <v>0</v>
      </c>
      <c r="BQ407" s="20">
        <f t="shared" si="204"/>
        <v>0</v>
      </c>
      <c r="BR407" s="20">
        <f t="shared" si="202"/>
        <v>2.3832814171369961E-2</v>
      </c>
      <c r="BS407" s="20">
        <f t="shared" si="202"/>
        <v>2.5598129330825239E-2</v>
      </c>
      <c r="BT407" s="6"/>
      <c r="BU407" s="6"/>
      <c r="BV407" s="6"/>
      <c r="BW407" s="6">
        <f t="shared" si="212"/>
        <v>1.1593768723786697</v>
      </c>
      <c r="BX407" s="6">
        <f t="shared" si="213"/>
        <v>0</v>
      </c>
      <c r="BY407" s="6">
        <f t="shared" si="214"/>
        <v>0.20037072998499425</v>
      </c>
      <c r="BZ407" s="6">
        <f t="shared" si="215"/>
        <v>0</v>
      </c>
      <c r="CA407" s="6">
        <f t="shared" si="216"/>
        <v>0</v>
      </c>
      <c r="CB407" s="6">
        <f t="shared" si="217"/>
        <v>0</v>
      </c>
      <c r="CC407" s="6">
        <f t="shared" si="218"/>
        <v>0</v>
      </c>
      <c r="CD407" s="6">
        <f t="shared" si="219"/>
        <v>0.16747608060794786</v>
      </c>
      <c r="CE407" s="6">
        <f t="shared" si="220"/>
        <v>0</v>
      </c>
      <c r="CF407" s="6">
        <f t="shared" si="221"/>
        <v>0</v>
      </c>
      <c r="CG407" s="6">
        <f t="shared" si="222"/>
        <v>3.8290788013318533E-2</v>
      </c>
      <c r="CH407" s="6">
        <f t="shared" si="223"/>
        <v>4.1127016587139291E-2</v>
      </c>
      <c r="CI407" s="6">
        <f t="shared" si="206"/>
        <v>1.5272236829716117</v>
      </c>
      <c r="CJ407">
        <f t="shared" si="207"/>
        <v>1.6066414875720696</v>
      </c>
      <c r="CK407" s="6"/>
    </row>
    <row r="408" spans="1:89" x14ac:dyDescent="0.45">
      <c r="A408" s="41" t="s">
        <v>598</v>
      </c>
      <c r="B408" s="7" t="s">
        <v>514</v>
      </c>
      <c r="C408" s="7">
        <v>30000</v>
      </c>
      <c r="D408" s="7">
        <v>1723.15</v>
      </c>
      <c r="E408" s="7" t="s">
        <v>514</v>
      </c>
      <c r="F408" s="7">
        <f t="shared" si="224"/>
        <v>3000</v>
      </c>
      <c r="G408" s="7">
        <f t="shared" si="225"/>
        <v>1450</v>
      </c>
      <c r="H408" s="15">
        <v>69.66</v>
      </c>
      <c r="I408" s="15"/>
      <c r="J408" s="15">
        <v>20.43</v>
      </c>
      <c r="K408" s="15"/>
      <c r="L408" s="15"/>
      <c r="M408" s="15"/>
      <c r="N408" s="15"/>
      <c r="O408" s="15">
        <v>10.38</v>
      </c>
      <c r="P408" s="15"/>
      <c r="Q408" s="15"/>
      <c r="R408" s="15">
        <f t="shared" si="228"/>
        <v>100.47</v>
      </c>
      <c r="S408" s="15"/>
      <c r="T408" s="12">
        <f t="shared" si="208"/>
        <v>0.54</v>
      </c>
      <c r="U408" s="12">
        <f t="shared" si="208"/>
        <v>1.96</v>
      </c>
      <c r="V408" t="s">
        <v>515</v>
      </c>
      <c r="Y408" s="16">
        <f t="shared" si="209"/>
        <v>102.97</v>
      </c>
      <c r="Z408" s="16"/>
      <c r="AA408" s="7" t="s">
        <v>528</v>
      </c>
      <c r="AB408" s="7" t="s">
        <v>70</v>
      </c>
      <c r="AC408" s="7" t="s">
        <v>148</v>
      </c>
      <c r="AD408" s="7"/>
      <c r="AE408" s="7"/>
      <c r="AF408" s="17"/>
      <c r="AG408" s="18"/>
      <c r="AH408" s="7">
        <v>30000</v>
      </c>
      <c r="AI408" s="7">
        <v>1723.15</v>
      </c>
      <c r="AJ408" s="7"/>
      <c r="AK408" s="18"/>
      <c r="AL408" s="17"/>
      <c r="AM408" s="18"/>
      <c r="AN408" s="7"/>
      <c r="AO408" s="7"/>
      <c r="AP408" s="7"/>
      <c r="AQ408" s="7"/>
      <c r="AR408" s="7">
        <v>5400</v>
      </c>
      <c r="AS408" s="7">
        <v>19600</v>
      </c>
      <c r="AT408" s="7"/>
      <c r="AU408" s="7"/>
      <c r="AV408" s="12">
        <f t="shared" si="226"/>
        <v>1.96</v>
      </c>
      <c r="AW408" s="19">
        <f t="shared" si="210"/>
        <v>1.6416785427653064</v>
      </c>
      <c r="AX408" s="15">
        <f t="shared" si="211"/>
        <v>0.31832145723469352</v>
      </c>
      <c r="AY408" s="15">
        <f t="shared" si="227"/>
        <v>0.10132855013601881</v>
      </c>
      <c r="AZ408" s="7"/>
      <c r="BA408" s="7"/>
      <c r="BB408" s="7"/>
      <c r="BC408" s="7"/>
      <c r="BD408" s="7"/>
      <c r="BE408" s="15"/>
      <c r="BF408" s="16"/>
      <c r="BG408" s="16"/>
      <c r="BH408" s="20">
        <f t="shared" si="205"/>
        <v>0.75914018706336439</v>
      </c>
      <c r="BI408" s="20">
        <f t="shared" si="205"/>
        <v>0</v>
      </c>
      <c r="BJ408" s="20">
        <f t="shared" si="205"/>
        <v>0.13119933394112954</v>
      </c>
      <c r="BK408" s="20">
        <f t="shared" si="205"/>
        <v>0</v>
      </c>
      <c r="BL408" s="20">
        <f t="shared" si="205"/>
        <v>0</v>
      </c>
      <c r="BM408" s="20">
        <f t="shared" si="204"/>
        <v>0</v>
      </c>
      <c r="BN408" s="20">
        <f t="shared" si="204"/>
        <v>0</v>
      </c>
      <c r="BO408" s="20">
        <f t="shared" si="204"/>
        <v>0.10966047899550607</v>
      </c>
      <c r="BP408" s="20">
        <f t="shared" si="204"/>
        <v>0</v>
      </c>
      <c r="BQ408" s="20">
        <f t="shared" si="204"/>
        <v>0</v>
      </c>
      <c r="BR408" s="20">
        <f t="shared" si="202"/>
        <v>1.8709010723575406E-2</v>
      </c>
      <c r="BS408" s="20">
        <f t="shared" si="202"/>
        <v>2.7804593718098767E-2</v>
      </c>
      <c r="BT408" s="6"/>
      <c r="BU408" s="6"/>
      <c r="BV408" s="6"/>
      <c r="BW408" s="6">
        <f t="shared" si="212"/>
        <v>1.1593768723786697</v>
      </c>
      <c r="BX408" s="6">
        <f t="shared" si="213"/>
        <v>0</v>
      </c>
      <c r="BY408" s="6">
        <f t="shared" si="214"/>
        <v>0.20037072998499425</v>
      </c>
      <c r="BZ408" s="6">
        <f t="shared" si="215"/>
        <v>0</v>
      </c>
      <c r="CA408" s="6">
        <f t="shared" si="216"/>
        <v>0</v>
      </c>
      <c r="CB408" s="6">
        <f t="shared" si="217"/>
        <v>0</v>
      </c>
      <c r="CC408" s="6">
        <f t="shared" si="218"/>
        <v>0</v>
      </c>
      <c r="CD408" s="6">
        <f t="shared" si="219"/>
        <v>0.16747608060794786</v>
      </c>
      <c r="CE408" s="6">
        <f t="shared" si="220"/>
        <v>0</v>
      </c>
      <c r="CF408" s="6">
        <f t="shared" si="221"/>
        <v>0</v>
      </c>
      <c r="CG408" s="6">
        <f t="shared" si="222"/>
        <v>2.9966703662597117E-2</v>
      </c>
      <c r="CH408" s="6">
        <f t="shared" si="223"/>
        <v>4.4535332878891165E-2</v>
      </c>
      <c r="CI408" s="6">
        <f t="shared" si="206"/>
        <v>1.5272236829716117</v>
      </c>
      <c r="CJ408">
        <f t="shared" si="207"/>
        <v>1.6017257195130998</v>
      </c>
      <c r="CK408" s="24"/>
    </row>
    <row r="409" spans="1:89" x14ac:dyDescent="0.45">
      <c r="A409" s="41" t="s">
        <v>598</v>
      </c>
      <c r="B409" s="7" t="s">
        <v>514</v>
      </c>
      <c r="C409" s="7">
        <v>30000</v>
      </c>
      <c r="D409" s="7">
        <v>1798.15</v>
      </c>
      <c r="E409" s="7" t="s">
        <v>514</v>
      </c>
      <c r="F409" s="7">
        <f t="shared" si="224"/>
        <v>3000</v>
      </c>
      <c r="G409" s="7">
        <f t="shared" si="225"/>
        <v>1525</v>
      </c>
      <c r="H409" s="15">
        <v>69.66</v>
      </c>
      <c r="I409" s="15"/>
      <c r="J409" s="15">
        <v>20.43</v>
      </c>
      <c r="K409" s="15"/>
      <c r="L409" s="15"/>
      <c r="M409" s="15"/>
      <c r="N409" s="15"/>
      <c r="O409" s="15">
        <v>10.38</v>
      </c>
      <c r="P409" s="15"/>
      <c r="Q409" s="15"/>
      <c r="R409" s="15">
        <f t="shared" si="228"/>
        <v>100.47</v>
      </c>
      <c r="S409" s="15"/>
      <c r="T409" s="12">
        <f t="shared" si="208"/>
        <v>0.76</v>
      </c>
      <c r="U409" s="12">
        <f t="shared" si="208"/>
        <v>2</v>
      </c>
      <c r="V409" t="s">
        <v>515</v>
      </c>
      <c r="Y409" s="16">
        <f t="shared" si="209"/>
        <v>103.23</v>
      </c>
      <c r="Z409" s="16"/>
      <c r="AA409" s="7" t="s">
        <v>529</v>
      </c>
      <c r="AB409" s="7" t="s">
        <v>70</v>
      </c>
      <c r="AC409" s="7" t="s">
        <v>148</v>
      </c>
      <c r="AD409" s="7"/>
      <c r="AE409" s="7"/>
      <c r="AF409" s="17"/>
      <c r="AG409" s="18"/>
      <c r="AH409" s="7">
        <v>30000</v>
      </c>
      <c r="AI409" s="7">
        <v>1798.15</v>
      </c>
      <c r="AJ409" s="7"/>
      <c r="AK409" s="18"/>
      <c r="AL409" s="17"/>
      <c r="AM409" s="18"/>
      <c r="AN409" s="7"/>
      <c r="AO409" s="7"/>
      <c r="AP409" s="7"/>
      <c r="AQ409" s="7"/>
      <c r="AR409" s="7">
        <v>7600</v>
      </c>
      <c r="AS409" s="7">
        <v>20000</v>
      </c>
      <c r="AT409" s="7"/>
      <c r="AU409" s="7"/>
      <c r="AV409" s="12">
        <f t="shared" si="226"/>
        <v>2</v>
      </c>
      <c r="AW409" s="19">
        <f t="shared" si="210"/>
        <v>1.6411629069264795</v>
      </c>
      <c r="AX409" s="15">
        <f t="shared" si="211"/>
        <v>0.35883709307352052</v>
      </c>
      <c r="AY409" s="15">
        <f t="shared" si="227"/>
        <v>0.12876405936545443</v>
      </c>
      <c r="AZ409" s="15">
        <f>SUM(AX335:AX454)</f>
        <v>406.62709326187593</v>
      </c>
      <c r="BA409" s="15">
        <f>SUM(AY335:AY454)</f>
        <v>3929.2995106530921</v>
      </c>
      <c r="BB409" s="7"/>
      <c r="BC409" s="7"/>
      <c r="BD409" s="7"/>
      <c r="BE409" s="15"/>
      <c r="BF409" s="16"/>
      <c r="BG409" s="16"/>
      <c r="BH409" s="20">
        <f t="shared" si="205"/>
        <v>0.75914018706336439</v>
      </c>
      <c r="BI409" s="20">
        <f t="shared" si="205"/>
        <v>0</v>
      </c>
      <c r="BJ409" s="20">
        <f t="shared" si="205"/>
        <v>0.13119933394112954</v>
      </c>
      <c r="BK409" s="20">
        <f t="shared" si="205"/>
        <v>0</v>
      </c>
      <c r="BL409" s="20">
        <f t="shared" si="205"/>
        <v>0</v>
      </c>
      <c r="BM409" s="20">
        <f t="shared" si="204"/>
        <v>0</v>
      </c>
      <c r="BN409" s="20">
        <f t="shared" si="204"/>
        <v>0</v>
      </c>
      <c r="BO409" s="20">
        <f t="shared" si="204"/>
        <v>0.10966047899550607</v>
      </c>
      <c r="BP409" s="20">
        <f t="shared" si="204"/>
        <v>0</v>
      </c>
      <c r="BQ409" s="20">
        <f t="shared" si="204"/>
        <v>0</v>
      </c>
      <c r="BR409" s="20">
        <f t="shared" si="202"/>
        <v>2.6117309172580674E-2</v>
      </c>
      <c r="BS409" s="20">
        <f t="shared" si="202"/>
        <v>2.8141565391233078E-2</v>
      </c>
      <c r="BT409" s="6"/>
      <c r="BU409" s="6"/>
      <c r="BV409" s="6"/>
      <c r="BW409" s="6">
        <f t="shared" si="212"/>
        <v>1.1593768723786697</v>
      </c>
      <c r="BX409" s="6">
        <f t="shared" si="213"/>
        <v>0</v>
      </c>
      <c r="BY409" s="6">
        <f t="shared" si="214"/>
        <v>0.20037072998499425</v>
      </c>
      <c r="BZ409" s="6">
        <f t="shared" si="215"/>
        <v>0</v>
      </c>
      <c r="CA409" s="6">
        <f t="shared" si="216"/>
        <v>0</v>
      </c>
      <c r="CB409" s="6">
        <f t="shared" si="217"/>
        <v>0</v>
      </c>
      <c r="CC409" s="6">
        <f t="shared" si="218"/>
        <v>0</v>
      </c>
      <c r="CD409" s="6">
        <f t="shared" si="219"/>
        <v>0.16747608060794786</v>
      </c>
      <c r="CE409" s="6">
        <f t="shared" si="220"/>
        <v>0</v>
      </c>
      <c r="CF409" s="6">
        <f t="shared" si="221"/>
        <v>0</v>
      </c>
      <c r="CG409" s="6">
        <f t="shared" si="222"/>
        <v>4.2175360710321866E-2</v>
      </c>
      <c r="CH409" s="6">
        <f t="shared" si="223"/>
        <v>4.5444217223358327E-2</v>
      </c>
      <c r="CI409" s="6">
        <f t="shared" si="206"/>
        <v>1.5272236829716117</v>
      </c>
      <c r="CJ409">
        <f t="shared" si="207"/>
        <v>1.6148432609052918</v>
      </c>
      <c r="CK409" s="24"/>
    </row>
    <row r="410" spans="1:89" x14ac:dyDescent="0.45">
      <c r="A410" s="41" t="s">
        <v>598</v>
      </c>
      <c r="B410" s="7" t="s">
        <v>514</v>
      </c>
      <c r="C410" s="7">
        <v>30000</v>
      </c>
      <c r="D410" s="7">
        <v>1898.15</v>
      </c>
      <c r="E410" s="7" t="s">
        <v>514</v>
      </c>
      <c r="F410" s="7">
        <f t="shared" si="224"/>
        <v>3000</v>
      </c>
      <c r="G410" s="7">
        <f t="shared" si="225"/>
        <v>1625</v>
      </c>
      <c r="H410" s="15">
        <v>69.66</v>
      </c>
      <c r="I410" s="15"/>
      <c r="J410" s="15">
        <v>20.43</v>
      </c>
      <c r="K410" s="15"/>
      <c r="L410" s="15"/>
      <c r="M410" s="15"/>
      <c r="N410" s="15"/>
      <c r="O410" s="15">
        <v>10.38</v>
      </c>
      <c r="P410" s="15"/>
      <c r="Q410" s="15"/>
      <c r="R410" s="15">
        <f t="shared" si="228"/>
        <v>100.47</v>
      </c>
      <c r="S410" s="15"/>
      <c r="T410" s="12">
        <f t="shared" si="208"/>
        <v>0.67</v>
      </c>
      <c r="U410" s="12">
        <f t="shared" si="208"/>
        <v>1.84</v>
      </c>
      <c r="V410" t="s">
        <v>515</v>
      </c>
      <c r="Y410" s="16">
        <f t="shared" si="209"/>
        <v>102.98</v>
      </c>
      <c r="Z410" s="16"/>
      <c r="AA410" s="7" t="s">
        <v>530</v>
      </c>
      <c r="AB410" s="7" t="s">
        <v>70</v>
      </c>
      <c r="AC410" s="7" t="s">
        <v>148</v>
      </c>
      <c r="AD410" s="7"/>
      <c r="AE410" s="7"/>
      <c r="AF410" s="17"/>
      <c r="AG410" s="18"/>
      <c r="AH410" s="7">
        <v>30000</v>
      </c>
      <c r="AI410" s="7">
        <v>1898.15</v>
      </c>
      <c r="AJ410" s="7"/>
      <c r="AK410" s="18"/>
      <c r="AL410" s="17"/>
      <c r="AM410" s="18"/>
      <c r="AN410" s="7"/>
      <c r="AO410" s="7"/>
      <c r="AP410" s="7"/>
      <c r="AQ410" s="7"/>
      <c r="AR410" s="7">
        <v>6700</v>
      </c>
      <c r="AS410" s="7">
        <v>18400</v>
      </c>
      <c r="AT410" s="7"/>
      <c r="AU410" s="7"/>
      <c r="AV410" s="12">
        <f t="shared" si="226"/>
        <v>1.84</v>
      </c>
      <c r="AW410" s="19">
        <f t="shared" si="210"/>
        <v>1.6463838630231988</v>
      </c>
      <c r="AX410" s="15">
        <f t="shared" si="211"/>
        <v>0.19361613697680125</v>
      </c>
      <c r="AY410" s="15">
        <f t="shared" si="227"/>
        <v>3.748720849781946E-2</v>
      </c>
      <c r="AZ410" s="7"/>
      <c r="BA410" s="7"/>
      <c r="BB410" s="7"/>
      <c r="BC410" s="7"/>
      <c r="BD410" s="7"/>
      <c r="BE410" s="15"/>
      <c r="BF410" s="16"/>
      <c r="BG410" s="16"/>
      <c r="BH410" s="20">
        <f t="shared" si="205"/>
        <v>0.75914018706336439</v>
      </c>
      <c r="BI410" s="20">
        <f t="shared" si="205"/>
        <v>0</v>
      </c>
      <c r="BJ410" s="20">
        <f t="shared" si="205"/>
        <v>0.13119933394112954</v>
      </c>
      <c r="BK410" s="20">
        <f t="shared" si="205"/>
        <v>0</v>
      </c>
      <c r="BL410" s="20">
        <f t="shared" si="205"/>
        <v>0</v>
      </c>
      <c r="BM410" s="20">
        <f t="shared" si="204"/>
        <v>0</v>
      </c>
      <c r="BN410" s="20">
        <f t="shared" si="204"/>
        <v>0</v>
      </c>
      <c r="BO410" s="20">
        <f t="shared" si="204"/>
        <v>0.10966047899550607</v>
      </c>
      <c r="BP410" s="20">
        <f t="shared" si="204"/>
        <v>0</v>
      </c>
      <c r="BQ410" s="20">
        <f t="shared" si="204"/>
        <v>0</v>
      </c>
      <c r="BR410" s="20">
        <f t="shared" si="202"/>
        <v>2.3148177596843043E-2</v>
      </c>
      <c r="BS410" s="20">
        <f t="shared" si="202"/>
        <v>2.602934526220314E-2</v>
      </c>
      <c r="BT410" s="6"/>
      <c r="BU410" s="6"/>
      <c r="BV410" s="6"/>
      <c r="BW410" s="6">
        <f t="shared" si="212"/>
        <v>1.1593768723786697</v>
      </c>
      <c r="BX410" s="6">
        <f t="shared" si="213"/>
        <v>0</v>
      </c>
      <c r="BY410" s="6">
        <f t="shared" si="214"/>
        <v>0.20037072998499425</v>
      </c>
      <c r="BZ410" s="6">
        <f t="shared" si="215"/>
        <v>0</v>
      </c>
      <c r="CA410" s="6">
        <f t="shared" si="216"/>
        <v>0</v>
      </c>
      <c r="CB410" s="6">
        <f t="shared" si="217"/>
        <v>0</v>
      </c>
      <c r="CC410" s="6">
        <f t="shared" si="218"/>
        <v>0</v>
      </c>
      <c r="CD410" s="6">
        <f t="shared" si="219"/>
        <v>0.16747608060794786</v>
      </c>
      <c r="CE410" s="6">
        <f t="shared" si="220"/>
        <v>0</v>
      </c>
      <c r="CF410" s="6">
        <f t="shared" si="221"/>
        <v>0</v>
      </c>
      <c r="CG410" s="6">
        <f t="shared" si="222"/>
        <v>3.7180910099889018E-2</v>
      </c>
      <c r="CH410" s="6">
        <f t="shared" si="223"/>
        <v>4.1808679845489666E-2</v>
      </c>
      <c r="CI410" s="6">
        <f t="shared" si="206"/>
        <v>1.5272236829716117</v>
      </c>
      <c r="CJ410">
        <f t="shared" si="207"/>
        <v>1.6062132729169905</v>
      </c>
      <c r="CK410" s="24"/>
    </row>
    <row r="411" spans="1:89" x14ac:dyDescent="0.45">
      <c r="A411" s="41" t="s">
        <v>598</v>
      </c>
      <c r="B411" s="7" t="s">
        <v>531</v>
      </c>
      <c r="C411" s="7">
        <v>10000</v>
      </c>
      <c r="D411" s="7">
        <v>1898.15</v>
      </c>
      <c r="E411" s="7" t="s">
        <v>531</v>
      </c>
      <c r="F411" s="7">
        <f t="shared" si="224"/>
        <v>1000</v>
      </c>
      <c r="G411" s="7">
        <f t="shared" si="225"/>
        <v>1625</v>
      </c>
      <c r="H411" s="15">
        <v>68.739999999999995</v>
      </c>
      <c r="I411" s="15"/>
      <c r="J411" s="15">
        <v>19.440000000000001</v>
      </c>
      <c r="K411" s="15"/>
      <c r="L411" s="15"/>
      <c r="M411" s="15"/>
      <c r="N411" s="15"/>
      <c r="O411" s="15">
        <v>11.82</v>
      </c>
      <c r="P411" s="15"/>
      <c r="Q411" s="15"/>
      <c r="R411" s="15">
        <f t="shared" si="228"/>
        <v>100</v>
      </c>
      <c r="S411" s="15"/>
      <c r="T411" s="12">
        <f t="shared" si="208"/>
        <v>0.3</v>
      </c>
      <c r="U411" s="12">
        <f t="shared" si="208"/>
        <v>0.77</v>
      </c>
      <c r="V411" t="s">
        <v>495</v>
      </c>
      <c r="Y411" s="16">
        <f t="shared" si="209"/>
        <v>101.07</v>
      </c>
      <c r="Z411" s="16"/>
      <c r="AA411" s="7" t="s">
        <v>532</v>
      </c>
      <c r="AB411" s="7" t="s">
        <v>533</v>
      </c>
      <c r="AC411" s="7" t="s">
        <v>148</v>
      </c>
      <c r="AD411" s="7"/>
      <c r="AE411" s="7"/>
      <c r="AF411" s="17"/>
      <c r="AG411" s="18"/>
      <c r="AH411" s="7">
        <v>10000</v>
      </c>
      <c r="AI411" s="7">
        <v>1898.15</v>
      </c>
      <c r="AJ411" s="7"/>
      <c r="AK411" s="18"/>
      <c r="AL411" s="17"/>
      <c r="AM411" s="18"/>
      <c r="AN411" s="7"/>
      <c r="AO411" s="7"/>
      <c r="AP411" s="7">
        <v>72441</v>
      </c>
      <c r="AQ411" s="6"/>
      <c r="AR411" s="7">
        <v>3000</v>
      </c>
      <c r="AS411" s="7">
        <v>7700</v>
      </c>
      <c r="AT411" s="7"/>
      <c r="AU411" s="7"/>
      <c r="AV411" s="12">
        <f t="shared" si="226"/>
        <v>0.77</v>
      </c>
      <c r="AW411" s="19">
        <f t="shared" si="210"/>
        <v>0.52451015646469368</v>
      </c>
      <c r="AX411" s="15">
        <f t="shared" si="211"/>
        <v>0.24548984353530634</v>
      </c>
      <c r="AY411" s="15">
        <f t="shared" si="227"/>
        <v>6.0265263278989185E-2</v>
      </c>
      <c r="AZ411" s="7"/>
      <c r="BA411" s="7"/>
      <c r="BB411" s="7"/>
      <c r="BC411" s="7"/>
      <c r="BD411" s="7"/>
      <c r="BE411" s="15"/>
      <c r="BF411" s="16"/>
      <c r="BG411" s="16"/>
      <c r="BH411" s="20">
        <f t="shared" si="205"/>
        <v>0.74999218267523282</v>
      </c>
      <c r="BI411" s="20">
        <f t="shared" si="205"/>
        <v>0</v>
      </c>
      <c r="BJ411" s="20">
        <f t="shared" si="205"/>
        <v>0.12498797177786053</v>
      </c>
      <c r="BK411" s="20">
        <f t="shared" si="205"/>
        <v>0</v>
      </c>
      <c r="BL411" s="20">
        <f t="shared" si="205"/>
        <v>0</v>
      </c>
      <c r="BM411" s="20">
        <f t="shared" si="204"/>
        <v>0</v>
      </c>
      <c r="BN411" s="20">
        <f t="shared" si="204"/>
        <v>0</v>
      </c>
      <c r="BO411" s="20">
        <f t="shared" si="204"/>
        <v>0.12501984554690665</v>
      </c>
      <c r="BP411" s="20">
        <f t="shared" si="204"/>
        <v>0</v>
      </c>
      <c r="BQ411" s="20">
        <f t="shared" si="204"/>
        <v>0</v>
      </c>
      <c r="BR411" s="20">
        <f t="shared" si="202"/>
        <v>1.0674776583517157E-2</v>
      </c>
      <c r="BS411" s="20">
        <f t="shared" si="202"/>
        <v>1.1218419677871239E-2</v>
      </c>
      <c r="BT411" s="6"/>
      <c r="BU411" s="6"/>
      <c r="BV411" s="6"/>
      <c r="BW411" s="6">
        <f t="shared" si="212"/>
        <v>1.1440649757006855</v>
      </c>
      <c r="BX411" s="6">
        <f t="shared" si="213"/>
        <v>0</v>
      </c>
      <c r="BY411" s="6">
        <f t="shared" si="214"/>
        <v>0.19066113513990646</v>
      </c>
      <c r="BZ411" s="6">
        <f t="shared" si="215"/>
        <v>0</v>
      </c>
      <c r="CA411" s="6">
        <f t="shared" si="216"/>
        <v>0</v>
      </c>
      <c r="CB411" s="6">
        <f t="shared" si="217"/>
        <v>0</v>
      </c>
      <c r="CC411" s="6">
        <f t="shared" si="218"/>
        <v>0</v>
      </c>
      <c r="CD411" s="6">
        <f t="shared" si="219"/>
        <v>0.19070975653043773</v>
      </c>
      <c r="CE411" s="6">
        <f t="shared" si="220"/>
        <v>0</v>
      </c>
      <c r="CF411" s="6">
        <f t="shared" si="221"/>
        <v>0</v>
      </c>
      <c r="CG411" s="6">
        <f t="shared" si="222"/>
        <v>1.6648168701442843E-2</v>
      </c>
      <c r="CH411" s="6">
        <f t="shared" si="223"/>
        <v>1.7496023630992959E-2</v>
      </c>
      <c r="CI411" s="6">
        <f t="shared" si="206"/>
        <v>1.5254358673710298</v>
      </c>
      <c r="CJ411">
        <f t="shared" si="207"/>
        <v>1.5595800597034655</v>
      </c>
      <c r="CK411" s="6"/>
    </row>
    <row r="412" spans="1:89" x14ac:dyDescent="0.45">
      <c r="A412" s="41" t="s">
        <v>598</v>
      </c>
      <c r="B412" s="7" t="s">
        <v>531</v>
      </c>
      <c r="C412" s="7">
        <v>15000</v>
      </c>
      <c r="D412" s="7">
        <v>1873.15</v>
      </c>
      <c r="E412" s="7" t="s">
        <v>531</v>
      </c>
      <c r="F412" s="7">
        <f t="shared" si="224"/>
        <v>1500</v>
      </c>
      <c r="G412" s="7">
        <f t="shared" si="225"/>
        <v>1600</v>
      </c>
      <c r="H412" s="15">
        <v>68.739999999999995</v>
      </c>
      <c r="I412" s="15"/>
      <c r="J412" s="15">
        <v>19.440000000000001</v>
      </c>
      <c r="K412" s="15"/>
      <c r="L412" s="15"/>
      <c r="M412" s="15"/>
      <c r="N412" s="15"/>
      <c r="O412" s="15">
        <v>11.82</v>
      </c>
      <c r="P412" s="15"/>
      <c r="Q412" s="15"/>
      <c r="R412" s="15">
        <f>SUM(H412:Q412)</f>
        <v>100</v>
      </c>
      <c r="S412" s="15"/>
      <c r="T412" s="12">
        <f t="shared" si="208"/>
        <v>0.3</v>
      </c>
      <c r="U412" s="12">
        <f t="shared" si="208"/>
        <v>0.94</v>
      </c>
      <c r="V412" t="s">
        <v>495</v>
      </c>
      <c r="Y412" s="16">
        <f t="shared" si="209"/>
        <v>101.24</v>
      </c>
      <c r="Z412" s="16"/>
      <c r="AA412" s="7" t="s">
        <v>534</v>
      </c>
      <c r="AB412" s="7" t="s">
        <v>70</v>
      </c>
      <c r="AC412" s="7" t="s">
        <v>148</v>
      </c>
      <c r="AD412" s="7"/>
      <c r="AE412" s="7"/>
      <c r="AF412" s="17"/>
      <c r="AG412" s="18"/>
      <c r="AH412" s="7">
        <v>15000</v>
      </c>
      <c r="AI412" s="7">
        <v>1873.15</v>
      </c>
      <c r="AJ412" s="7"/>
      <c r="AK412" s="18"/>
      <c r="AL412" s="17"/>
      <c r="AM412" s="18"/>
      <c r="AN412" s="7"/>
      <c r="AO412" s="7"/>
      <c r="AP412" s="7">
        <v>301590</v>
      </c>
      <c r="AQ412" s="6"/>
      <c r="AR412" s="7">
        <v>3000</v>
      </c>
      <c r="AS412" s="7">
        <v>9400</v>
      </c>
      <c r="AT412" s="7"/>
      <c r="AU412" s="7"/>
      <c r="AV412" s="12">
        <f t="shared" si="226"/>
        <v>0.94</v>
      </c>
      <c r="AW412" s="19">
        <f t="shared" si="210"/>
        <v>0.80380302103526213</v>
      </c>
      <c r="AX412" s="15">
        <f t="shared" si="211"/>
        <v>0.13619697896473781</v>
      </c>
      <c r="AY412" s="15">
        <f t="shared" si="227"/>
        <v>1.8549617079121235E-2</v>
      </c>
      <c r="AZ412" s="7"/>
      <c r="BA412" s="7"/>
      <c r="BB412" s="7"/>
      <c r="BC412" s="7"/>
      <c r="BD412" s="7"/>
      <c r="BE412" s="15"/>
      <c r="BF412" s="16"/>
      <c r="BG412" s="16"/>
      <c r="BH412" s="20">
        <f t="shared" si="205"/>
        <v>0.74999218267523282</v>
      </c>
      <c r="BI412" s="20">
        <f t="shared" si="205"/>
        <v>0</v>
      </c>
      <c r="BJ412" s="20">
        <f t="shared" si="205"/>
        <v>0.12498797177786053</v>
      </c>
      <c r="BK412" s="20">
        <f t="shared" si="205"/>
        <v>0</v>
      </c>
      <c r="BL412" s="20">
        <f t="shared" si="205"/>
        <v>0</v>
      </c>
      <c r="BM412" s="20">
        <f t="shared" si="204"/>
        <v>0</v>
      </c>
      <c r="BN412" s="20">
        <f t="shared" si="204"/>
        <v>0</v>
      </c>
      <c r="BO412" s="20">
        <f t="shared" si="204"/>
        <v>0.12501984554690665</v>
      </c>
      <c r="BP412" s="20">
        <f t="shared" si="204"/>
        <v>0</v>
      </c>
      <c r="BQ412" s="20">
        <f t="shared" si="204"/>
        <v>0</v>
      </c>
      <c r="BR412" s="20">
        <f t="shared" si="202"/>
        <v>1.064840268412027E-2</v>
      </c>
      <c r="BS412" s="20">
        <f t="shared" si="202"/>
        <v>1.3661377216221798E-2</v>
      </c>
      <c r="BT412" s="6"/>
      <c r="BU412" s="6"/>
      <c r="BV412" s="6"/>
      <c r="BW412" s="6">
        <f t="shared" si="212"/>
        <v>1.1440649757006855</v>
      </c>
      <c r="BX412" s="6">
        <f t="shared" si="213"/>
        <v>0</v>
      </c>
      <c r="BY412" s="6">
        <f t="shared" si="214"/>
        <v>0.19066113513990646</v>
      </c>
      <c r="BZ412" s="6">
        <f t="shared" si="215"/>
        <v>0</v>
      </c>
      <c r="CA412" s="6">
        <f t="shared" si="216"/>
        <v>0</v>
      </c>
      <c r="CB412" s="6">
        <f t="shared" si="217"/>
        <v>0</v>
      </c>
      <c r="CC412" s="6">
        <f t="shared" si="218"/>
        <v>0</v>
      </c>
      <c r="CD412" s="6">
        <f t="shared" si="219"/>
        <v>0.19070975653043773</v>
      </c>
      <c r="CE412" s="6">
        <f t="shared" si="220"/>
        <v>0</v>
      </c>
      <c r="CF412" s="6">
        <f t="shared" si="221"/>
        <v>0</v>
      </c>
      <c r="CG412" s="6">
        <f t="shared" si="222"/>
        <v>1.6648168701442843E-2</v>
      </c>
      <c r="CH412" s="6">
        <f t="shared" si="223"/>
        <v>2.1358782094978414E-2</v>
      </c>
      <c r="CI412" s="6">
        <f t="shared" si="206"/>
        <v>1.5254358673710298</v>
      </c>
      <c r="CJ412">
        <f t="shared" si="207"/>
        <v>1.5634428181674509</v>
      </c>
      <c r="CK412" s="24"/>
    </row>
    <row r="413" spans="1:89" x14ac:dyDescent="0.45">
      <c r="A413" s="41" t="s">
        <v>598</v>
      </c>
      <c r="B413" s="7" t="s">
        <v>531</v>
      </c>
      <c r="C413" s="7">
        <v>20000</v>
      </c>
      <c r="D413" s="7">
        <v>1873.15</v>
      </c>
      <c r="E413" s="7" t="s">
        <v>531</v>
      </c>
      <c r="F413" s="7">
        <f t="shared" si="224"/>
        <v>2000</v>
      </c>
      <c r="G413" s="7">
        <f t="shared" si="225"/>
        <v>1600</v>
      </c>
      <c r="H413" s="15">
        <v>68.739999999999995</v>
      </c>
      <c r="I413" s="15"/>
      <c r="J413" s="15">
        <v>19.440000000000001</v>
      </c>
      <c r="K413" s="15"/>
      <c r="L413" s="15"/>
      <c r="M413" s="15"/>
      <c r="N413" s="15"/>
      <c r="O413" s="15">
        <v>11.82</v>
      </c>
      <c r="P413" s="15"/>
      <c r="Q413" s="15"/>
      <c r="R413" s="15">
        <f>SUM(H413:Q413)</f>
        <v>100</v>
      </c>
      <c r="S413" s="15"/>
      <c r="T413" s="12">
        <f t="shared" si="208"/>
        <v>0.3</v>
      </c>
      <c r="U413" s="12">
        <f t="shared" si="208"/>
        <v>1.23</v>
      </c>
      <c r="V413" t="s">
        <v>495</v>
      </c>
      <c r="Y413" s="16">
        <f t="shared" si="209"/>
        <v>101.53</v>
      </c>
      <c r="Z413" s="16"/>
      <c r="AA413" s="7" t="s">
        <v>535</v>
      </c>
      <c r="AB413" s="7" t="s">
        <v>70</v>
      </c>
      <c r="AC413" s="7" t="s">
        <v>148</v>
      </c>
      <c r="AD413" s="7"/>
      <c r="AE413" s="7"/>
      <c r="AF413" s="17"/>
      <c r="AG413" s="18"/>
      <c r="AH413" s="7">
        <v>20000</v>
      </c>
      <c r="AI413" s="7">
        <v>1873.15</v>
      </c>
      <c r="AJ413" s="7"/>
      <c r="AK413" s="18"/>
      <c r="AL413" s="17"/>
      <c r="AM413" s="18"/>
      <c r="AN413" s="7"/>
      <c r="AO413" s="7"/>
      <c r="AP413" s="7">
        <v>1047314</v>
      </c>
      <c r="AQ413" s="6"/>
      <c r="AR413" s="7">
        <v>3000</v>
      </c>
      <c r="AS413" s="7">
        <v>12300</v>
      </c>
      <c r="AT413" s="7"/>
      <c r="AU413" s="7"/>
      <c r="AV413" s="12">
        <f t="shared" si="226"/>
        <v>1.23</v>
      </c>
      <c r="AW413" s="19">
        <f t="shared" si="210"/>
        <v>1.0834062021897919</v>
      </c>
      <c r="AX413" s="15">
        <f t="shared" si="211"/>
        <v>0.14659379781020809</v>
      </c>
      <c r="AY413" s="15">
        <f t="shared" si="227"/>
        <v>2.148974155642017E-2</v>
      </c>
      <c r="AZ413" s="7"/>
      <c r="BA413" s="7"/>
      <c r="BB413" s="7"/>
      <c r="BC413" s="7"/>
      <c r="BD413" s="7"/>
      <c r="BE413" s="15"/>
      <c r="BF413" s="16"/>
      <c r="BG413" s="16"/>
      <c r="BH413" s="20">
        <f t="shared" si="205"/>
        <v>0.74999218267523282</v>
      </c>
      <c r="BI413" s="20">
        <f t="shared" si="205"/>
        <v>0</v>
      </c>
      <c r="BJ413" s="20">
        <f t="shared" si="205"/>
        <v>0.12498797177786053</v>
      </c>
      <c r="BK413" s="20">
        <f t="shared" si="205"/>
        <v>0</v>
      </c>
      <c r="BL413" s="20">
        <f t="shared" si="205"/>
        <v>0</v>
      </c>
      <c r="BM413" s="20">
        <f t="shared" si="204"/>
        <v>0</v>
      </c>
      <c r="BN413" s="20">
        <f t="shared" si="204"/>
        <v>0</v>
      </c>
      <c r="BO413" s="20">
        <f t="shared" si="204"/>
        <v>0.12501984554690665</v>
      </c>
      <c r="BP413" s="20">
        <f t="shared" si="204"/>
        <v>0</v>
      </c>
      <c r="BQ413" s="20">
        <f t="shared" si="204"/>
        <v>0</v>
      </c>
      <c r="BR413" s="20">
        <f t="shared" si="202"/>
        <v>1.0603711431450554E-2</v>
      </c>
      <c r="BS413" s="20">
        <f t="shared" si="202"/>
        <v>1.7801031765017718E-2</v>
      </c>
      <c r="BT413" s="6"/>
      <c r="BU413" s="6"/>
      <c r="BV413" s="6"/>
      <c r="BW413" s="6">
        <f t="shared" si="212"/>
        <v>1.1440649757006855</v>
      </c>
      <c r="BX413" s="6">
        <f t="shared" si="213"/>
        <v>0</v>
      </c>
      <c r="BY413" s="6">
        <f t="shared" si="214"/>
        <v>0.19066113513990646</v>
      </c>
      <c r="BZ413" s="6">
        <f t="shared" si="215"/>
        <v>0</v>
      </c>
      <c r="CA413" s="6">
        <f t="shared" si="216"/>
        <v>0</v>
      </c>
      <c r="CB413" s="6">
        <f t="shared" si="217"/>
        <v>0</v>
      </c>
      <c r="CC413" s="6">
        <f t="shared" si="218"/>
        <v>0</v>
      </c>
      <c r="CD413" s="6">
        <f t="shared" si="219"/>
        <v>0.19070975653043773</v>
      </c>
      <c r="CE413" s="6">
        <f t="shared" si="220"/>
        <v>0</v>
      </c>
      <c r="CF413" s="6">
        <f t="shared" si="221"/>
        <v>0</v>
      </c>
      <c r="CG413" s="6">
        <f t="shared" si="222"/>
        <v>1.6648168701442843E-2</v>
      </c>
      <c r="CH413" s="6">
        <f t="shared" si="223"/>
        <v>2.7948193592365372E-2</v>
      </c>
      <c r="CI413" s="6">
        <f t="shared" si="206"/>
        <v>1.5254358673710298</v>
      </c>
      <c r="CJ413">
        <f t="shared" si="207"/>
        <v>1.5700322296648379</v>
      </c>
      <c r="CK413" s="24"/>
    </row>
    <row r="414" spans="1:89" x14ac:dyDescent="0.45">
      <c r="A414" s="41" t="s">
        <v>598</v>
      </c>
      <c r="B414" s="7" t="s">
        <v>531</v>
      </c>
      <c r="C414" s="7">
        <v>35000</v>
      </c>
      <c r="D414" s="7">
        <v>1723.15</v>
      </c>
      <c r="E414" s="7" t="s">
        <v>531</v>
      </c>
      <c r="F414" s="7">
        <f t="shared" si="224"/>
        <v>3500</v>
      </c>
      <c r="G414" s="7">
        <f t="shared" si="225"/>
        <v>1450</v>
      </c>
      <c r="H414" s="15">
        <v>68.739999999999995</v>
      </c>
      <c r="I414" s="15"/>
      <c r="J414" s="15">
        <v>19.440000000000001</v>
      </c>
      <c r="K414" s="15"/>
      <c r="L414" s="15"/>
      <c r="M414" s="15"/>
      <c r="N414" s="15"/>
      <c r="O414" s="15">
        <v>11.82</v>
      </c>
      <c r="P414" s="15"/>
      <c r="Q414" s="15"/>
      <c r="R414" s="15">
        <f>SUM(H414:Q414)</f>
        <v>100</v>
      </c>
      <c r="S414" s="15"/>
      <c r="T414" s="12">
        <f t="shared" si="208"/>
        <v>0.3</v>
      </c>
      <c r="U414" s="12">
        <f t="shared" si="208"/>
        <v>2.44</v>
      </c>
      <c r="V414" t="s">
        <v>495</v>
      </c>
      <c r="Y414" s="16">
        <f t="shared" si="209"/>
        <v>102.74</v>
      </c>
      <c r="Z414" s="16"/>
      <c r="AA414" s="7" t="s">
        <v>536</v>
      </c>
      <c r="AB414" s="7" t="s">
        <v>533</v>
      </c>
      <c r="AC414" s="7" t="s">
        <v>148</v>
      </c>
      <c r="AD414" s="7"/>
      <c r="AE414" s="7"/>
      <c r="AF414" s="17"/>
      <c r="AG414" s="18"/>
      <c r="AH414" s="7">
        <v>35000</v>
      </c>
      <c r="AI414" s="7">
        <v>1723.15</v>
      </c>
      <c r="AJ414" s="7"/>
      <c r="AK414" s="18"/>
      <c r="AL414" s="17"/>
      <c r="AM414" s="18"/>
      <c r="AN414" s="7"/>
      <c r="AO414" s="7"/>
      <c r="AP414" s="7">
        <v>43429841</v>
      </c>
      <c r="AQ414" s="6"/>
      <c r="AR414" s="7">
        <v>3000</v>
      </c>
      <c r="AS414" s="7">
        <v>24400</v>
      </c>
      <c r="AT414" s="7"/>
      <c r="AU414" s="7"/>
      <c r="AV414" s="12">
        <f t="shared" si="226"/>
        <v>2.44</v>
      </c>
      <c r="AW414" s="19">
        <f t="shared" si="210"/>
        <v>1.9152684869512806</v>
      </c>
      <c r="AX414" s="15">
        <f t="shared" si="211"/>
        <v>0.52473151304871934</v>
      </c>
      <c r="AY414" s="15">
        <f t="shared" si="227"/>
        <v>0.27534316078639831</v>
      </c>
      <c r="AZ414" s="7"/>
      <c r="BA414" s="7"/>
      <c r="BB414" s="7"/>
      <c r="BC414" s="7"/>
      <c r="BD414" s="7"/>
      <c r="BE414" s="15"/>
      <c r="BF414" s="16"/>
      <c r="BG414" s="16"/>
      <c r="BH414" s="20">
        <f t="shared" si="205"/>
        <v>0.74999218267523282</v>
      </c>
      <c r="BI414" s="20">
        <f t="shared" si="205"/>
        <v>0</v>
      </c>
      <c r="BJ414" s="20">
        <f t="shared" si="205"/>
        <v>0.12498797177786053</v>
      </c>
      <c r="BK414" s="20">
        <f t="shared" si="205"/>
        <v>0</v>
      </c>
      <c r="BL414" s="20">
        <f t="shared" si="205"/>
        <v>0</v>
      </c>
      <c r="BM414" s="20">
        <f t="shared" si="204"/>
        <v>0</v>
      </c>
      <c r="BN414" s="20">
        <f t="shared" si="204"/>
        <v>0</v>
      </c>
      <c r="BO414" s="20">
        <f t="shared" si="204"/>
        <v>0.12501984554690665</v>
      </c>
      <c r="BP414" s="20">
        <f t="shared" si="204"/>
        <v>0</v>
      </c>
      <c r="BQ414" s="20">
        <f t="shared" si="204"/>
        <v>0</v>
      </c>
      <c r="BR414" s="20">
        <f t="shared" si="202"/>
        <v>1.0421219372054365E-2</v>
      </c>
      <c r="BS414" s="20">
        <f t="shared" si="202"/>
        <v>3.4704878461409072E-2</v>
      </c>
      <c r="BT414" s="6"/>
      <c r="BU414" s="6"/>
      <c r="BV414" s="6"/>
      <c r="BW414" s="6">
        <f t="shared" si="212"/>
        <v>1.1440649757006855</v>
      </c>
      <c r="BX414" s="6">
        <f t="shared" si="213"/>
        <v>0</v>
      </c>
      <c r="BY414" s="6">
        <f t="shared" si="214"/>
        <v>0.19066113513990646</v>
      </c>
      <c r="BZ414" s="6">
        <f t="shared" si="215"/>
        <v>0</v>
      </c>
      <c r="CA414" s="6">
        <f t="shared" si="216"/>
        <v>0</v>
      </c>
      <c r="CB414" s="6">
        <f t="shared" si="217"/>
        <v>0</v>
      </c>
      <c r="CC414" s="6">
        <f t="shared" si="218"/>
        <v>0</v>
      </c>
      <c r="CD414" s="6">
        <f t="shared" si="219"/>
        <v>0.19070975653043773</v>
      </c>
      <c r="CE414" s="6">
        <f t="shared" si="220"/>
        <v>0</v>
      </c>
      <c r="CF414" s="6">
        <f t="shared" si="221"/>
        <v>0</v>
      </c>
      <c r="CG414" s="6">
        <f t="shared" si="222"/>
        <v>1.6648168701442843E-2</v>
      </c>
      <c r="CH414" s="6">
        <f t="shared" si="223"/>
        <v>5.5441945012497162E-2</v>
      </c>
      <c r="CI414" s="6">
        <f t="shared" si="206"/>
        <v>1.5254358673710298</v>
      </c>
      <c r="CJ414">
        <f t="shared" si="207"/>
        <v>1.5975259810849698</v>
      </c>
      <c r="CK414" s="24"/>
    </row>
    <row r="415" spans="1:89" x14ac:dyDescent="0.45">
      <c r="A415" s="41" t="s">
        <v>600</v>
      </c>
      <c r="B415" s="7" t="s">
        <v>537</v>
      </c>
      <c r="C415" s="7">
        <v>20000</v>
      </c>
      <c r="D415" s="7">
        <v>1873.15</v>
      </c>
      <c r="E415" s="7" t="s">
        <v>537</v>
      </c>
      <c r="F415" s="7">
        <f t="shared" si="224"/>
        <v>2000</v>
      </c>
      <c r="G415" s="7">
        <f t="shared" si="225"/>
        <v>1600</v>
      </c>
      <c r="H415" s="15">
        <v>73.319999999999993</v>
      </c>
      <c r="I415" s="15"/>
      <c r="J415" s="15">
        <v>7.77</v>
      </c>
      <c r="K415" s="15"/>
      <c r="L415" s="15"/>
      <c r="M415" s="15"/>
      <c r="N415" s="15"/>
      <c r="O415" s="15">
        <v>18.91</v>
      </c>
      <c r="P415" s="15"/>
      <c r="Q415" s="15"/>
      <c r="R415" s="15">
        <f>SUM(H415:Q415)</f>
        <v>99.999999999999986</v>
      </c>
      <c r="S415" s="15"/>
      <c r="T415" s="12">
        <f t="shared" si="208"/>
        <v>0.3</v>
      </c>
      <c r="U415" s="12">
        <f t="shared" si="208"/>
        <v>2.2200000000000002</v>
      </c>
      <c r="V415" t="s">
        <v>164</v>
      </c>
      <c r="Y415" s="16">
        <f t="shared" si="209"/>
        <v>102.51999999999998</v>
      </c>
      <c r="Z415" s="16"/>
      <c r="AA415" s="7" t="s">
        <v>538</v>
      </c>
      <c r="AB415" s="7" t="s">
        <v>513</v>
      </c>
      <c r="AC415" s="7" t="s">
        <v>148</v>
      </c>
      <c r="AD415" s="7"/>
      <c r="AE415" s="7"/>
      <c r="AF415" s="17"/>
      <c r="AG415" s="18"/>
      <c r="AH415" s="7">
        <v>20000</v>
      </c>
      <c r="AI415" s="7">
        <v>1873.15</v>
      </c>
      <c r="AJ415" s="7"/>
      <c r="AK415" s="18"/>
      <c r="AL415" s="17"/>
      <c r="AM415" s="18"/>
      <c r="AN415" s="7"/>
      <c r="AO415" s="7"/>
      <c r="AP415" s="7"/>
      <c r="AQ415" s="6"/>
      <c r="AR415" s="7">
        <v>3000</v>
      </c>
      <c r="AS415" s="7">
        <v>22200</v>
      </c>
      <c r="AT415" s="7"/>
      <c r="AU415" s="7"/>
      <c r="AV415" s="12">
        <f t="shared" si="226"/>
        <v>2.2200000000000002</v>
      </c>
      <c r="AW415" s="19">
        <f t="shared" si="210"/>
        <v>1.0397326137804479</v>
      </c>
      <c r="AX415" s="15">
        <f t="shared" si="211"/>
        <v>1.1802673862195523</v>
      </c>
      <c r="AY415" s="15">
        <f t="shared" si="227"/>
        <v>1.3930311029735338</v>
      </c>
      <c r="AZ415" s="7"/>
      <c r="BA415" s="7"/>
      <c r="BB415" s="7"/>
      <c r="BC415" s="7"/>
      <c r="BD415" s="7"/>
      <c r="BE415" s="15"/>
      <c r="BF415" s="16"/>
      <c r="BG415" s="16"/>
      <c r="BH415" s="20">
        <f t="shared" si="205"/>
        <v>0.76192006704569959</v>
      </c>
      <c r="BI415" s="20">
        <f t="shared" si="205"/>
        <v>0</v>
      </c>
      <c r="BJ415" s="20">
        <f t="shared" si="205"/>
        <v>4.7580908012808343E-2</v>
      </c>
      <c r="BK415" s="20">
        <f t="shared" si="205"/>
        <v>0</v>
      </c>
      <c r="BL415" s="20">
        <f t="shared" si="205"/>
        <v>0</v>
      </c>
      <c r="BM415" s="20">
        <f t="shared" si="204"/>
        <v>0</v>
      </c>
      <c r="BN415" s="20">
        <f t="shared" si="204"/>
        <v>0</v>
      </c>
      <c r="BO415" s="20">
        <f t="shared" si="204"/>
        <v>0.19049902494149196</v>
      </c>
      <c r="BP415" s="20">
        <f t="shared" si="204"/>
        <v>0</v>
      </c>
      <c r="BQ415" s="20">
        <f t="shared" si="204"/>
        <v>0</v>
      </c>
      <c r="BR415" s="20">
        <f t="shared" si="202"/>
        <v>9.9767786900594804E-3</v>
      </c>
      <c r="BS415" s="20">
        <f t="shared" si="202"/>
        <v>3.022911803594755E-2</v>
      </c>
      <c r="BT415" s="6"/>
      <c r="BU415" s="6"/>
      <c r="BV415" s="6"/>
      <c r="BW415" s="6">
        <f t="shared" si="212"/>
        <v>1.2202915917715198</v>
      </c>
      <c r="BX415" s="6">
        <f t="shared" si="213"/>
        <v>0</v>
      </c>
      <c r="BY415" s="6">
        <f t="shared" si="214"/>
        <v>7.6205608026598398E-2</v>
      </c>
      <c r="BZ415" s="6">
        <f t="shared" si="215"/>
        <v>0</v>
      </c>
      <c r="CA415" s="6">
        <f t="shared" si="216"/>
        <v>0</v>
      </c>
      <c r="CB415" s="6">
        <f t="shared" si="217"/>
        <v>0</v>
      </c>
      <c r="CC415" s="6">
        <f t="shared" si="218"/>
        <v>0</v>
      </c>
      <c r="CD415" s="6">
        <f t="shared" si="219"/>
        <v>0.30510334145436357</v>
      </c>
      <c r="CE415" s="6">
        <f t="shared" si="220"/>
        <v>0</v>
      </c>
      <c r="CF415" s="6">
        <f t="shared" si="221"/>
        <v>0</v>
      </c>
      <c r="CG415" s="6">
        <f t="shared" si="222"/>
        <v>1.6648168701442843E-2</v>
      </c>
      <c r="CH415" s="6">
        <f t="shared" si="223"/>
        <v>5.0443081117927752E-2</v>
      </c>
      <c r="CI415" s="6">
        <f t="shared" si="206"/>
        <v>1.6016005412524819</v>
      </c>
      <c r="CJ415">
        <f t="shared" si="207"/>
        <v>1.6686917910718524</v>
      </c>
      <c r="CK415" s="6"/>
    </row>
    <row r="416" spans="1:89" x14ac:dyDescent="0.45">
      <c r="A416" s="41" t="s">
        <v>600</v>
      </c>
      <c r="B416" s="7" t="s">
        <v>539</v>
      </c>
      <c r="C416" s="7">
        <v>15000</v>
      </c>
      <c r="D416" s="7">
        <v>1773.15</v>
      </c>
      <c r="E416" s="7" t="s">
        <v>539</v>
      </c>
      <c r="F416" s="7">
        <f t="shared" si="224"/>
        <v>1500</v>
      </c>
      <c r="G416" s="7">
        <f t="shared" si="225"/>
        <v>1500</v>
      </c>
      <c r="H416" s="15">
        <v>74.569999999999993</v>
      </c>
      <c r="I416" s="15"/>
      <c r="J416" s="15">
        <v>15.82</v>
      </c>
      <c r="K416" s="15"/>
      <c r="L416" s="15"/>
      <c r="M416" s="15"/>
      <c r="N416" s="15"/>
      <c r="O416" s="15">
        <v>9.61</v>
      </c>
      <c r="P416" s="15"/>
      <c r="Q416" s="15"/>
      <c r="R416" s="15">
        <f>SUM(H416:Q416)</f>
        <v>99.999999999999986</v>
      </c>
      <c r="S416" s="15"/>
      <c r="T416" s="12">
        <f t="shared" si="208"/>
        <v>0.3</v>
      </c>
      <c r="U416" s="12">
        <f t="shared" si="208"/>
        <v>1.17</v>
      </c>
      <c r="V416" t="s">
        <v>495</v>
      </c>
      <c r="Y416" s="16">
        <f t="shared" si="209"/>
        <v>101.46999999999998</v>
      </c>
      <c r="Z416" s="16"/>
      <c r="AA416" s="7" t="s">
        <v>540</v>
      </c>
      <c r="AB416" s="7" t="s">
        <v>497</v>
      </c>
      <c r="AC416" s="7" t="s">
        <v>148</v>
      </c>
      <c r="AD416" s="7"/>
      <c r="AE416" s="7"/>
      <c r="AF416" s="17"/>
      <c r="AG416" s="18"/>
      <c r="AH416" s="7">
        <v>15000</v>
      </c>
      <c r="AI416" s="7">
        <v>1773.15</v>
      </c>
      <c r="AJ416" s="7"/>
      <c r="AK416" s="18"/>
      <c r="AL416" s="17"/>
      <c r="AM416" s="18"/>
      <c r="AN416" s="7"/>
      <c r="AO416" s="7"/>
      <c r="AP416" s="7"/>
      <c r="AQ416" s="6"/>
      <c r="AR416" s="7">
        <v>3000</v>
      </c>
      <c r="AS416" s="7">
        <v>11700</v>
      </c>
      <c r="AT416" s="7"/>
      <c r="AU416" s="7"/>
      <c r="AV416" s="12">
        <f t="shared" si="226"/>
        <v>1.17</v>
      </c>
      <c r="AW416" s="19">
        <f t="shared" si="210"/>
        <v>0.81303698360875076</v>
      </c>
      <c r="AX416" s="15">
        <f t="shared" si="211"/>
        <v>0.35696301639124917</v>
      </c>
      <c r="AY416" s="15">
        <f t="shared" si="227"/>
        <v>0.12742259507113923</v>
      </c>
      <c r="AZ416" s="7"/>
      <c r="BA416" s="7"/>
      <c r="BB416" s="7"/>
      <c r="BC416" s="7"/>
      <c r="BD416" s="7"/>
      <c r="BE416" s="15"/>
      <c r="BF416" s="16"/>
      <c r="BG416" s="16"/>
      <c r="BH416" s="20">
        <f t="shared" si="205"/>
        <v>0.80003303948456561</v>
      </c>
      <c r="BI416" s="20">
        <f t="shared" si="205"/>
        <v>0</v>
      </c>
      <c r="BJ416" s="20">
        <f t="shared" si="205"/>
        <v>0.10001727317912079</v>
      </c>
      <c r="BK416" s="20">
        <f t="shared" si="205"/>
        <v>0</v>
      </c>
      <c r="BL416" s="20">
        <f t="shared" si="205"/>
        <v>0</v>
      </c>
      <c r="BM416" s="20">
        <f t="shared" si="204"/>
        <v>0</v>
      </c>
      <c r="BN416" s="20">
        <f t="shared" si="204"/>
        <v>0</v>
      </c>
      <c r="BO416" s="20">
        <f t="shared" si="204"/>
        <v>9.9949687336313625E-2</v>
      </c>
      <c r="BP416" s="20">
        <f t="shared" si="204"/>
        <v>0</v>
      </c>
      <c r="BQ416" s="20">
        <f t="shared" si="204"/>
        <v>0</v>
      </c>
      <c r="BR416" s="20">
        <f t="shared" si="202"/>
        <v>1.0440742846383947E-2</v>
      </c>
      <c r="BS416" s="20">
        <f t="shared" si="202"/>
        <v>1.6672450028588297E-2</v>
      </c>
      <c r="BT416" s="6"/>
      <c r="BU416" s="6"/>
      <c r="BV416" s="6"/>
      <c r="BW416" s="6">
        <f t="shared" si="212"/>
        <v>1.2410957992144329</v>
      </c>
      <c r="BX416" s="6">
        <f t="shared" si="213"/>
        <v>0</v>
      </c>
      <c r="BY416" s="6">
        <f t="shared" si="214"/>
        <v>0.15515736409019135</v>
      </c>
      <c r="BZ416" s="6">
        <f t="shared" si="215"/>
        <v>0</v>
      </c>
      <c r="CA416" s="6">
        <f t="shared" si="216"/>
        <v>0</v>
      </c>
      <c r="CB416" s="6">
        <f t="shared" si="217"/>
        <v>0</v>
      </c>
      <c r="CC416" s="6">
        <f t="shared" si="218"/>
        <v>0</v>
      </c>
      <c r="CD416" s="6">
        <f t="shared" si="219"/>
        <v>0.15505251778828313</v>
      </c>
      <c r="CE416" s="6">
        <f t="shared" si="220"/>
        <v>0</v>
      </c>
      <c r="CF416" s="6">
        <f t="shared" si="221"/>
        <v>0</v>
      </c>
      <c r="CG416" s="6">
        <f t="shared" si="222"/>
        <v>1.6648168701442843E-2</v>
      </c>
      <c r="CH416" s="6">
        <f t="shared" si="223"/>
        <v>2.6584867075664622E-2</v>
      </c>
      <c r="CI416" s="6">
        <f t="shared" si="206"/>
        <v>1.5513056810929073</v>
      </c>
      <c r="CJ416">
        <f t="shared" si="207"/>
        <v>1.5945387168700147</v>
      </c>
      <c r="CK416" s="24"/>
    </row>
    <row r="417" spans="1:89" x14ac:dyDescent="0.45">
      <c r="A417" s="41" t="s">
        <v>600</v>
      </c>
      <c r="B417" s="7" t="s">
        <v>539</v>
      </c>
      <c r="C417" s="7">
        <v>15000</v>
      </c>
      <c r="D417" s="7">
        <v>1873.15</v>
      </c>
      <c r="E417" s="7" t="s">
        <v>539</v>
      </c>
      <c r="F417" s="7">
        <f t="shared" si="224"/>
        <v>1500</v>
      </c>
      <c r="G417" s="7">
        <f t="shared" si="225"/>
        <v>1600</v>
      </c>
      <c r="H417" s="15">
        <v>74.569999999999993</v>
      </c>
      <c r="I417" s="15"/>
      <c r="J417" s="15">
        <v>15.82</v>
      </c>
      <c r="K417" s="15"/>
      <c r="L417" s="15"/>
      <c r="M417" s="15"/>
      <c r="N417" s="15"/>
      <c r="O417" s="15">
        <v>9.61</v>
      </c>
      <c r="P417" s="15"/>
      <c r="Q417" s="15"/>
      <c r="R417" s="15">
        <f t="shared" ref="R417:R454" si="229">SUM(H417:Q417)</f>
        <v>99.999999999999986</v>
      </c>
      <c r="S417" s="15"/>
      <c r="T417" s="12">
        <f t="shared" si="208"/>
        <v>0.3</v>
      </c>
      <c r="U417" s="12">
        <f t="shared" si="208"/>
        <v>1.1000000000000001</v>
      </c>
      <c r="V417" t="s">
        <v>495</v>
      </c>
      <c r="Y417" s="16">
        <f t="shared" si="209"/>
        <v>101.39999999999998</v>
      </c>
      <c r="Z417" s="16"/>
      <c r="AA417" s="7" t="s">
        <v>541</v>
      </c>
      <c r="AB417" s="7" t="s">
        <v>497</v>
      </c>
      <c r="AC417" s="7" t="s">
        <v>148</v>
      </c>
      <c r="AD417" s="7"/>
      <c r="AE417" s="7"/>
      <c r="AF417" s="17"/>
      <c r="AG417" s="18"/>
      <c r="AH417" s="7">
        <v>15000</v>
      </c>
      <c r="AI417" s="7">
        <v>1873.15</v>
      </c>
      <c r="AJ417" s="7"/>
      <c r="AK417" s="18"/>
      <c r="AL417" s="17"/>
      <c r="AM417" s="18"/>
      <c r="AN417" s="7"/>
      <c r="AO417" s="7"/>
      <c r="AP417" s="7"/>
      <c r="AQ417" s="6"/>
      <c r="AR417" s="7">
        <v>3000</v>
      </c>
      <c r="AS417" s="7">
        <v>11000</v>
      </c>
      <c r="AT417" s="7"/>
      <c r="AU417" s="7"/>
      <c r="AV417" s="12">
        <f t="shared" si="226"/>
        <v>1.1000000000000001</v>
      </c>
      <c r="AW417" s="19">
        <f t="shared" si="210"/>
        <v>0.81496742102000075</v>
      </c>
      <c r="AX417" s="15">
        <f t="shared" si="211"/>
        <v>0.28503257897999934</v>
      </c>
      <c r="AY417" s="15">
        <f t="shared" si="227"/>
        <v>8.1243571079989557E-2</v>
      </c>
      <c r="AZ417" s="7"/>
      <c r="BA417" s="7"/>
      <c r="BB417" s="7"/>
      <c r="BC417" s="7"/>
      <c r="BD417" s="7"/>
      <c r="BE417" s="15"/>
      <c r="BF417" s="16"/>
      <c r="BG417" s="16"/>
      <c r="BH417" s="20">
        <f t="shared" si="205"/>
        <v>0.80003303948456561</v>
      </c>
      <c r="BI417" s="20">
        <f t="shared" si="205"/>
        <v>0</v>
      </c>
      <c r="BJ417" s="20">
        <f t="shared" si="205"/>
        <v>0.10001727317912079</v>
      </c>
      <c r="BK417" s="20">
        <f t="shared" si="205"/>
        <v>0</v>
      </c>
      <c r="BL417" s="20">
        <f t="shared" si="205"/>
        <v>0</v>
      </c>
      <c r="BM417" s="20">
        <f t="shared" si="204"/>
        <v>0</v>
      </c>
      <c r="BN417" s="20">
        <f t="shared" si="204"/>
        <v>0</v>
      </c>
      <c r="BO417" s="20">
        <f t="shared" si="204"/>
        <v>9.9949687336313625E-2</v>
      </c>
      <c r="BP417" s="20">
        <f t="shared" si="204"/>
        <v>0</v>
      </c>
      <c r="BQ417" s="20">
        <f t="shared" si="204"/>
        <v>0</v>
      </c>
      <c r="BR417" s="20">
        <f t="shared" si="202"/>
        <v>1.0451167855073081E-2</v>
      </c>
      <c r="BS417" s="20">
        <f t="shared" si="202"/>
        <v>1.5690604349258393E-2</v>
      </c>
      <c r="BT417" s="6"/>
      <c r="BU417" s="6"/>
      <c r="BV417" s="6"/>
      <c r="BW417" s="6">
        <f t="shared" si="212"/>
        <v>1.2410957992144329</v>
      </c>
      <c r="BX417" s="6">
        <f t="shared" si="213"/>
        <v>0</v>
      </c>
      <c r="BY417" s="6">
        <f t="shared" si="214"/>
        <v>0.15515736409019135</v>
      </c>
      <c r="BZ417" s="6">
        <f t="shared" si="215"/>
        <v>0</v>
      </c>
      <c r="CA417" s="6">
        <f t="shared" si="216"/>
        <v>0</v>
      </c>
      <c r="CB417" s="6">
        <f t="shared" si="217"/>
        <v>0</v>
      </c>
      <c r="CC417" s="6">
        <f t="shared" si="218"/>
        <v>0</v>
      </c>
      <c r="CD417" s="6">
        <f t="shared" si="219"/>
        <v>0.15505251778828313</v>
      </c>
      <c r="CE417" s="6">
        <f t="shared" si="220"/>
        <v>0</v>
      </c>
      <c r="CF417" s="6">
        <f t="shared" si="221"/>
        <v>0</v>
      </c>
      <c r="CG417" s="6">
        <f t="shared" si="222"/>
        <v>1.6648168701442843E-2</v>
      </c>
      <c r="CH417" s="6">
        <f t="shared" si="223"/>
        <v>2.4994319472847082E-2</v>
      </c>
      <c r="CI417" s="6">
        <f t="shared" si="206"/>
        <v>1.5513056810929073</v>
      </c>
      <c r="CJ417">
        <f t="shared" si="207"/>
        <v>1.5929481692671972</v>
      </c>
      <c r="CK417" s="24"/>
    </row>
    <row r="418" spans="1:89" x14ac:dyDescent="0.45">
      <c r="A418" s="41" t="s">
        <v>600</v>
      </c>
      <c r="B418" s="7" t="s">
        <v>539</v>
      </c>
      <c r="C418" s="7">
        <v>15000</v>
      </c>
      <c r="D418" s="7">
        <v>1973.15</v>
      </c>
      <c r="E418" s="7" t="s">
        <v>539</v>
      </c>
      <c r="F418" s="7">
        <f t="shared" si="224"/>
        <v>1500</v>
      </c>
      <c r="G418" s="7">
        <f t="shared" si="225"/>
        <v>1700</v>
      </c>
      <c r="H418" s="15">
        <v>74.569999999999993</v>
      </c>
      <c r="I418" s="15"/>
      <c r="J418" s="15">
        <v>15.82</v>
      </c>
      <c r="K418" s="15"/>
      <c r="L418" s="15"/>
      <c r="M418" s="15"/>
      <c r="N418" s="15"/>
      <c r="O418" s="15">
        <v>9.61</v>
      </c>
      <c r="P418" s="15"/>
      <c r="Q418" s="15"/>
      <c r="R418" s="15">
        <f t="shared" si="229"/>
        <v>99.999999999999986</v>
      </c>
      <c r="S418" s="15"/>
      <c r="T418" s="12">
        <f t="shared" si="208"/>
        <v>0.3</v>
      </c>
      <c r="U418" s="12">
        <f t="shared" si="208"/>
        <v>1.1000000000000001</v>
      </c>
      <c r="V418" t="s">
        <v>495</v>
      </c>
      <c r="Y418" s="16">
        <f t="shared" si="209"/>
        <v>101.39999999999998</v>
      </c>
      <c r="Z418" s="16"/>
      <c r="AA418" s="7" t="s">
        <v>542</v>
      </c>
      <c r="AB418" s="7" t="s">
        <v>497</v>
      </c>
      <c r="AC418" s="7" t="s">
        <v>148</v>
      </c>
      <c r="AD418" s="7"/>
      <c r="AE418" s="7"/>
      <c r="AF418" s="17"/>
      <c r="AG418" s="18"/>
      <c r="AH418" s="7">
        <v>15000</v>
      </c>
      <c r="AI418" s="7">
        <v>1973.15</v>
      </c>
      <c r="AJ418" s="7"/>
      <c r="AK418" s="18"/>
      <c r="AL418" s="17"/>
      <c r="AM418" s="18"/>
      <c r="AN418" s="7"/>
      <c r="AO418" s="7"/>
      <c r="AP418" s="7"/>
      <c r="AQ418" s="6"/>
      <c r="AR418" s="7">
        <v>3000</v>
      </c>
      <c r="AS418" s="7">
        <v>11000</v>
      </c>
      <c r="AT418" s="7"/>
      <c r="AU418" s="7"/>
      <c r="AV418" s="12">
        <f t="shared" si="226"/>
        <v>1.1000000000000001</v>
      </c>
      <c r="AW418" s="19">
        <f t="shared" si="210"/>
        <v>0.81670677542846126</v>
      </c>
      <c r="AX418" s="15">
        <f t="shared" si="211"/>
        <v>0.28329322457153883</v>
      </c>
      <c r="AY418" s="15">
        <f t="shared" si="227"/>
        <v>8.0255051088140336E-2</v>
      </c>
      <c r="AZ418" s="7"/>
      <c r="BA418" s="7"/>
      <c r="BB418" s="7"/>
      <c r="BC418" s="7"/>
      <c r="BD418" s="7"/>
      <c r="BE418" s="15"/>
      <c r="BF418" s="16"/>
      <c r="BG418" s="16"/>
      <c r="BH418" s="20">
        <f t="shared" si="205"/>
        <v>0.80003303948456561</v>
      </c>
      <c r="BI418" s="20">
        <f t="shared" si="205"/>
        <v>0</v>
      </c>
      <c r="BJ418" s="20">
        <f t="shared" si="205"/>
        <v>0.10001727317912079</v>
      </c>
      <c r="BK418" s="20">
        <f t="shared" si="205"/>
        <v>0</v>
      </c>
      <c r="BL418" s="20">
        <f t="shared" si="205"/>
        <v>0</v>
      </c>
      <c r="BM418" s="20">
        <f t="shared" si="204"/>
        <v>0</v>
      </c>
      <c r="BN418" s="20">
        <f t="shared" si="204"/>
        <v>0</v>
      </c>
      <c r="BO418" s="20">
        <f t="shared" si="204"/>
        <v>9.9949687336313625E-2</v>
      </c>
      <c r="BP418" s="20">
        <f t="shared" si="204"/>
        <v>0</v>
      </c>
      <c r="BQ418" s="20">
        <f t="shared" si="204"/>
        <v>0</v>
      </c>
      <c r="BR418" s="20">
        <f t="shared" si="202"/>
        <v>1.0451167855073081E-2</v>
      </c>
      <c r="BS418" s="20">
        <f t="shared" si="202"/>
        <v>1.5690604349258393E-2</v>
      </c>
      <c r="BT418" s="6"/>
      <c r="BU418" s="6"/>
      <c r="BV418" s="6"/>
      <c r="BW418" s="6">
        <f t="shared" si="212"/>
        <v>1.2410957992144329</v>
      </c>
      <c r="BX418" s="6">
        <f t="shared" si="213"/>
        <v>0</v>
      </c>
      <c r="BY418" s="6">
        <f t="shared" si="214"/>
        <v>0.15515736409019135</v>
      </c>
      <c r="BZ418" s="6">
        <f t="shared" si="215"/>
        <v>0</v>
      </c>
      <c r="CA418" s="6">
        <f t="shared" si="216"/>
        <v>0</v>
      </c>
      <c r="CB418" s="6">
        <f t="shared" si="217"/>
        <v>0</v>
      </c>
      <c r="CC418" s="6">
        <f t="shared" si="218"/>
        <v>0</v>
      </c>
      <c r="CD418" s="6">
        <f t="shared" si="219"/>
        <v>0.15505251778828313</v>
      </c>
      <c r="CE418" s="6">
        <f t="shared" si="220"/>
        <v>0</v>
      </c>
      <c r="CF418" s="6">
        <f t="shared" si="221"/>
        <v>0</v>
      </c>
      <c r="CG418" s="6">
        <f t="shared" si="222"/>
        <v>1.6648168701442843E-2</v>
      </c>
      <c r="CH418" s="6">
        <f t="shared" si="223"/>
        <v>2.4994319472847082E-2</v>
      </c>
      <c r="CI418" s="6">
        <f t="shared" si="206"/>
        <v>1.5513056810929073</v>
      </c>
      <c r="CJ418">
        <f t="shared" si="207"/>
        <v>1.5929481692671972</v>
      </c>
      <c r="CK418" s="24"/>
    </row>
    <row r="419" spans="1:89" x14ac:dyDescent="0.45">
      <c r="A419" s="41" t="s">
        <v>600</v>
      </c>
      <c r="B419" s="7" t="s">
        <v>539</v>
      </c>
      <c r="C419" s="7">
        <v>20000</v>
      </c>
      <c r="D419" s="7">
        <v>1873.15</v>
      </c>
      <c r="E419" s="7" t="s">
        <v>539</v>
      </c>
      <c r="F419" s="7">
        <f t="shared" si="224"/>
        <v>2000</v>
      </c>
      <c r="G419" s="7">
        <f t="shared" si="225"/>
        <v>1600</v>
      </c>
      <c r="H419" s="15">
        <v>74.569999999999993</v>
      </c>
      <c r="I419" s="15"/>
      <c r="J419" s="15">
        <v>15.82</v>
      </c>
      <c r="K419" s="15"/>
      <c r="L419" s="15"/>
      <c r="M419" s="15"/>
      <c r="N419" s="15"/>
      <c r="O419" s="15">
        <v>9.61</v>
      </c>
      <c r="P419" s="15"/>
      <c r="Q419" s="15"/>
      <c r="R419" s="15">
        <f t="shared" si="229"/>
        <v>99.999999999999986</v>
      </c>
      <c r="S419" s="15"/>
      <c r="T419" s="12">
        <f t="shared" si="208"/>
        <v>0.3</v>
      </c>
      <c r="U419" s="12">
        <f t="shared" si="208"/>
        <v>1.3</v>
      </c>
      <c r="V419" t="s">
        <v>495</v>
      </c>
      <c r="Y419" s="16">
        <f t="shared" si="209"/>
        <v>101.59999999999998</v>
      </c>
      <c r="Z419" s="16"/>
      <c r="AA419" s="7" t="s">
        <v>543</v>
      </c>
      <c r="AB419" s="7" t="s">
        <v>70</v>
      </c>
      <c r="AC419" s="7" t="s">
        <v>148</v>
      </c>
      <c r="AD419" s="7"/>
      <c r="AE419" s="7"/>
      <c r="AF419" s="17"/>
      <c r="AG419" s="18"/>
      <c r="AH419" s="7">
        <v>20000</v>
      </c>
      <c r="AI419" s="7">
        <v>1873.15</v>
      </c>
      <c r="AJ419" s="7"/>
      <c r="AK419" s="18"/>
      <c r="AL419" s="17"/>
      <c r="AM419" s="18"/>
      <c r="AN419" s="7"/>
      <c r="AO419" s="7"/>
      <c r="AP419" s="7"/>
      <c r="AQ419" s="6"/>
      <c r="AR419" s="7">
        <v>3000</v>
      </c>
      <c r="AS419" s="7">
        <v>13000</v>
      </c>
      <c r="AT419" s="7"/>
      <c r="AU419" s="7"/>
      <c r="AV419" s="12">
        <f t="shared" si="226"/>
        <v>1.3</v>
      </c>
      <c r="AW419" s="19">
        <f t="shared" si="210"/>
        <v>1.0945632760549815</v>
      </c>
      <c r="AX419" s="15">
        <f t="shared" si="211"/>
        <v>0.20543672394501855</v>
      </c>
      <c r="AY419" s="15">
        <f t="shared" si="227"/>
        <v>4.220424754526176E-2</v>
      </c>
      <c r="AZ419" s="7"/>
      <c r="BA419" s="7"/>
      <c r="BB419" s="7"/>
      <c r="BC419" s="7"/>
      <c r="BD419" s="7"/>
      <c r="BE419" s="15"/>
      <c r="BF419" s="16"/>
      <c r="BG419" s="16"/>
      <c r="BH419" s="20">
        <f t="shared" si="205"/>
        <v>0.80003303948456561</v>
      </c>
      <c r="BI419" s="20">
        <f t="shared" si="205"/>
        <v>0</v>
      </c>
      <c r="BJ419" s="20">
        <f t="shared" si="205"/>
        <v>0.10001727317912079</v>
      </c>
      <c r="BK419" s="20">
        <f t="shared" si="205"/>
        <v>0</v>
      </c>
      <c r="BL419" s="20">
        <f t="shared" si="205"/>
        <v>0</v>
      </c>
      <c r="BM419" s="20">
        <f t="shared" si="204"/>
        <v>0</v>
      </c>
      <c r="BN419" s="20">
        <f t="shared" si="204"/>
        <v>0</v>
      </c>
      <c r="BO419" s="20">
        <f t="shared" si="204"/>
        <v>9.9949687336313625E-2</v>
      </c>
      <c r="BP419" s="20">
        <f t="shared" si="204"/>
        <v>0</v>
      </c>
      <c r="BQ419" s="20">
        <f t="shared" si="204"/>
        <v>0</v>
      </c>
      <c r="BR419" s="20">
        <f t="shared" si="202"/>
        <v>1.0421437191849814E-2</v>
      </c>
      <c r="BS419" s="20">
        <f t="shared" si="202"/>
        <v>1.8490690574587122E-2</v>
      </c>
      <c r="BT419" s="6"/>
      <c r="BU419" s="6"/>
      <c r="BV419" s="6"/>
      <c r="BW419" s="6">
        <f t="shared" si="212"/>
        <v>1.2410957992144329</v>
      </c>
      <c r="BX419" s="6">
        <f t="shared" si="213"/>
        <v>0</v>
      </c>
      <c r="BY419" s="6">
        <f t="shared" si="214"/>
        <v>0.15515736409019135</v>
      </c>
      <c r="BZ419" s="6">
        <f t="shared" si="215"/>
        <v>0</v>
      </c>
      <c r="CA419" s="6">
        <f t="shared" si="216"/>
        <v>0</v>
      </c>
      <c r="CB419" s="6">
        <f t="shared" si="217"/>
        <v>0</v>
      </c>
      <c r="CC419" s="6">
        <f t="shared" si="218"/>
        <v>0</v>
      </c>
      <c r="CD419" s="6">
        <f t="shared" si="219"/>
        <v>0.15505251778828313</v>
      </c>
      <c r="CE419" s="6">
        <f t="shared" si="220"/>
        <v>0</v>
      </c>
      <c r="CF419" s="6">
        <f t="shared" si="221"/>
        <v>0</v>
      </c>
      <c r="CG419" s="6">
        <f t="shared" si="222"/>
        <v>1.6648168701442843E-2</v>
      </c>
      <c r="CH419" s="6">
        <f t="shared" si="223"/>
        <v>2.9538741195182915E-2</v>
      </c>
      <c r="CI419" s="6">
        <f t="shared" si="206"/>
        <v>1.5513056810929073</v>
      </c>
      <c r="CJ419">
        <f t="shared" si="207"/>
        <v>1.597492590989533</v>
      </c>
      <c r="CK419" s="24"/>
    </row>
    <row r="420" spans="1:89" x14ac:dyDescent="0.45">
      <c r="A420" s="41" t="s">
        <v>600</v>
      </c>
      <c r="B420" s="7" t="s">
        <v>544</v>
      </c>
      <c r="C420" s="7">
        <v>20000</v>
      </c>
      <c r="D420" s="7">
        <v>1873.15</v>
      </c>
      <c r="E420" s="7" t="s">
        <v>544</v>
      </c>
      <c r="F420" s="7">
        <f t="shared" si="224"/>
        <v>2000</v>
      </c>
      <c r="G420" s="7">
        <f t="shared" si="225"/>
        <v>1600</v>
      </c>
      <c r="H420" s="15">
        <v>76.28</v>
      </c>
      <c r="I420" s="15"/>
      <c r="J420" s="15">
        <v>4.04</v>
      </c>
      <c r="K420" s="15"/>
      <c r="L420" s="15"/>
      <c r="M420" s="15"/>
      <c r="N420" s="15"/>
      <c r="O420" s="15">
        <v>19.670000000000002</v>
      </c>
      <c r="P420" s="15"/>
      <c r="Q420" s="15"/>
      <c r="R420" s="15">
        <f>SUM(H420:Q420)</f>
        <v>99.990000000000009</v>
      </c>
      <c r="S420" s="15"/>
      <c r="T420" s="12">
        <f t="shared" si="208"/>
        <v>0.3</v>
      </c>
      <c r="U420" s="12">
        <f t="shared" si="208"/>
        <v>3.01</v>
      </c>
      <c r="V420" t="s">
        <v>164</v>
      </c>
      <c r="Y420" s="16">
        <f t="shared" si="209"/>
        <v>103.30000000000001</v>
      </c>
      <c r="Z420" s="16"/>
      <c r="AA420" s="7" t="s">
        <v>545</v>
      </c>
      <c r="AB420" s="7" t="s">
        <v>513</v>
      </c>
      <c r="AC420" s="7" t="s">
        <v>148</v>
      </c>
      <c r="AD420" s="7"/>
      <c r="AE420" s="7"/>
      <c r="AF420" s="17"/>
      <c r="AG420" s="18"/>
      <c r="AH420" s="7">
        <v>20000</v>
      </c>
      <c r="AI420" s="7">
        <v>1873.15</v>
      </c>
      <c r="AJ420" s="7"/>
      <c r="AK420" s="18"/>
      <c r="AL420" s="17"/>
      <c r="AM420" s="18"/>
      <c r="AN420" s="7"/>
      <c r="AO420" s="7"/>
      <c r="AP420" s="7"/>
      <c r="AQ420" s="6"/>
      <c r="AR420" s="7">
        <v>3000</v>
      </c>
      <c r="AS420" s="7">
        <v>30100</v>
      </c>
      <c r="AT420" s="7"/>
      <c r="AU420" s="7"/>
      <c r="AV420" s="12">
        <f t="shared" si="226"/>
        <v>3.01</v>
      </c>
      <c r="AW420" s="19">
        <f t="shared" si="210"/>
        <v>1.0348764993923261</v>
      </c>
      <c r="AX420" s="15">
        <f t="shared" si="211"/>
        <v>1.9751235006076737</v>
      </c>
      <c r="AY420" s="15">
        <f t="shared" si="227"/>
        <v>3.9011128426527111</v>
      </c>
      <c r="AZ420" s="7"/>
      <c r="BA420" s="7"/>
      <c r="BB420" s="7"/>
      <c r="BC420" s="7"/>
      <c r="BD420" s="7"/>
      <c r="BE420" s="15"/>
      <c r="BF420" s="16"/>
      <c r="BG420" s="16"/>
      <c r="BH420" s="20">
        <f t="shared" si="205"/>
        <v>0.7805233421018789</v>
      </c>
      <c r="BI420" s="20">
        <f t="shared" si="205"/>
        <v>0</v>
      </c>
      <c r="BJ420" s="20">
        <f t="shared" si="205"/>
        <v>2.4360226802799714E-2</v>
      </c>
      <c r="BK420" s="20">
        <f t="shared" si="205"/>
        <v>0</v>
      </c>
      <c r="BL420" s="20">
        <f t="shared" si="205"/>
        <v>0</v>
      </c>
      <c r="BM420" s="20">
        <f t="shared" si="204"/>
        <v>0</v>
      </c>
      <c r="BN420" s="20">
        <f t="shared" si="204"/>
        <v>0</v>
      </c>
      <c r="BO420" s="20">
        <f t="shared" si="204"/>
        <v>0.19511643109532131</v>
      </c>
      <c r="BP420" s="20">
        <f t="shared" si="204"/>
        <v>0</v>
      </c>
      <c r="BQ420" s="20">
        <f t="shared" si="204"/>
        <v>0</v>
      </c>
      <c r="BR420" s="20">
        <f t="shared" si="202"/>
        <v>9.7267484848090006E-3</v>
      </c>
      <c r="BS420" s="20">
        <f t="shared" si="202"/>
        <v>3.9959159521755445E-2</v>
      </c>
      <c r="BT420" s="6"/>
      <c r="BU420" s="6"/>
      <c r="BV420" s="6"/>
      <c r="BW420" s="6">
        <f t="shared" si="212"/>
        <v>1.2695559549963384</v>
      </c>
      <c r="BX420" s="6">
        <f t="shared" si="213"/>
        <v>0</v>
      </c>
      <c r="BY420" s="6">
        <f t="shared" si="214"/>
        <v>3.9622993105206894E-2</v>
      </c>
      <c r="BZ420" s="6">
        <f t="shared" si="215"/>
        <v>0</v>
      </c>
      <c r="CA420" s="6">
        <f t="shared" si="216"/>
        <v>0</v>
      </c>
      <c r="CB420" s="6">
        <f t="shared" si="217"/>
        <v>0</v>
      </c>
      <c r="CC420" s="6">
        <f t="shared" si="218"/>
        <v>0</v>
      </c>
      <c r="CD420" s="6">
        <f t="shared" si="219"/>
        <v>0.31736555930234439</v>
      </c>
      <c r="CE420" s="6">
        <f t="shared" si="220"/>
        <v>0</v>
      </c>
      <c r="CF420" s="6">
        <f t="shared" si="221"/>
        <v>0</v>
      </c>
      <c r="CG420" s="6">
        <f t="shared" si="222"/>
        <v>1.6648168701442843E-2</v>
      </c>
      <c r="CH420" s="6">
        <f t="shared" si="223"/>
        <v>6.8393546921154277E-2</v>
      </c>
      <c r="CI420" s="6">
        <f t="shared" si="206"/>
        <v>1.6265445074038898</v>
      </c>
      <c r="CJ420">
        <f t="shared" si="207"/>
        <v>1.7115862230264869</v>
      </c>
      <c r="CK420" s="6"/>
    </row>
    <row r="421" spans="1:89" x14ac:dyDescent="0.45">
      <c r="A421" s="41" t="s">
        <v>600</v>
      </c>
      <c r="B421" s="7" t="s">
        <v>546</v>
      </c>
      <c r="C421" s="7">
        <v>15000</v>
      </c>
      <c r="D421" s="7">
        <v>1773.15</v>
      </c>
      <c r="E421" s="7" t="s">
        <v>546</v>
      </c>
      <c r="F421" s="7">
        <f t="shared" si="224"/>
        <v>1500</v>
      </c>
      <c r="G421" s="7">
        <f t="shared" si="225"/>
        <v>1500</v>
      </c>
      <c r="H421" s="15">
        <v>78.56</v>
      </c>
      <c r="I421" s="15"/>
      <c r="J421" s="15">
        <v>13.33</v>
      </c>
      <c r="K421" s="15"/>
      <c r="L421" s="15"/>
      <c r="M421" s="15"/>
      <c r="N421" s="15"/>
      <c r="O421" s="15">
        <v>8.11</v>
      </c>
      <c r="P421" s="15"/>
      <c r="Q421" s="15"/>
      <c r="R421" s="15">
        <f t="shared" si="229"/>
        <v>100</v>
      </c>
      <c r="S421" s="15"/>
      <c r="T421" s="12">
        <f t="shared" si="208"/>
        <v>0.3</v>
      </c>
      <c r="U421" s="12">
        <f t="shared" si="208"/>
        <v>1.103</v>
      </c>
      <c r="V421" t="s">
        <v>495</v>
      </c>
      <c r="Y421" s="16">
        <f t="shared" si="209"/>
        <v>101.40299999999999</v>
      </c>
      <c r="Z421" s="16"/>
      <c r="AA421" s="7" t="s">
        <v>547</v>
      </c>
      <c r="AB421" s="7" t="s">
        <v>513</v>
      </c>
      <c r="AC421" s="7" t="s">
        <v>148</v>
      </c>
      <c r="AD421" s="7"/>
      <c r="AE421" s="7"/>
      <c r="AF421" s="17"/>
      <c r="AG421" s="18"/>
      <c r="AH421" s="7">
        <v>15000</v>
      </c>
      <c r="AI421" s="7">
        <v>1773.15</v>
      </c>
      <c r="AJ421" s="7"/>
      <c r="AK421" s="18"/>
      <c r="AL421" s="17"/>
      <c r="AM421" s="18"/>
      <c r="AN421" s="7"/>
      <c r="AO421" s="7"/>
      <c r="AP421" s="7"/>
      <c r="AQ421" s="7"/>
      <c r="AR421" s="7">
        <v>3000</v>
      </c>
      <c r="AS421" s="7">
        <v>11030</v>
      </c>
      <c r="AT421" s="7"/>
      <c r="AU421" s="7"/>
      <c r="AV421" s="12">
        <f t="shared" si="226"/>
        <v>1.103</v>
      </c>
      <c r="AW421" s="19">
        <f t="shared" si="210"/>
        <v>0.82037623946128868</v>
      </c>
      <c r="AX421" s="15">
        <f t="shared" si="211"/>
        <v>0.2826237605387113</v>
      </c>
      <c r="AY421" s="15">
        <f t="shared" si="227"/>
        <v>7.987619002104282E-2</v>
      </c>
      <c r="AZ421" s="7"/>
      <c r="BA421" s="7"/>
      <c r="BB421" s="7"/>
      <c r="BC421" s="7"/>
      <c r="BD421" s="7"/>
      <c r="BE421" s="15"/>
      <c r="BF421" s="16"/>
      <c r="BG421" s="16"/>
      <c r="BH421" s="20">
        <f t="shared" si="205"/>
        <v>0.83328741071106982</v>
      </c>
      <c r="BI421" s="20">
        <f t="shared" si="205"/>
        <v>0</v>
      </c>
      <c r="BJ421" s="20">
        <f t="shared" si="205"/>
        <v>8.3319805296625415E-2</v>
      </c>
      <c r="BK421" s="20">
        <f t="shared" si="205"/>
        <v>0</v>
      </c>
      <c r="BL421" s="20">
        <f t="shared" si="205"/>
        <v>0</v>
      </c>
      <c r="BM421" s="20">
        <f t="shared" si="204"/>
        <v>0</v>
      </c>
      <c r="BN421" s="20">
        <f t="shared" si="204"/>
        <v>0</v>
      </c>
      <c r="BO421" s="20">
        <f t="shared" si="204"/>
        <v>8.339278399230475E-2</v>
      </c>
      <c r="BP421" s="20">
        <f t="shared" si="204"/>
        <v>0</v>
      </c>
      <c r="BQ421" s="20">
        <f t="shared" si="204"/>
        <v>0</v>
      </c>
      <c r="BR421" s="20">
        <f t="shared" si="202"/>
        <v>1.0335338558281355E-2</v>
      </c>
      <c r="BS421" s="20">
        <f t="shared" si="202"/>
        <v>1.5559025168879321E-2</v>
      </c>
      <c r="BT421" s="6"/>
      <c r="BU421" s="6"/>
      <c r="BV421" s="6"/>
      <c r="BW421" s="6">
        <f t="shared" si="212"/>
        <v>1.3075028293722122</v>
      </c>
      <c r="BX421" s="6">
        <f t="shared" si="213"/>
        <v>0</v>
      </c>
      <c r="BY421" s="6">
        <f t="shared" si="214"/>
        <v>0.13073626190406135</v>
      </c>
      <c r="BZ421" s="6">
        <f t="shared" si="215"/>
        <v>0</v>
      </c>
      <c r="CA421" s="6">
        <f t="shared" si="216"/>
        <v>0</v>
      </c>
      <c r="CB421" s="6">
        <f t="shared" si="217"/>
        <v>0</v>
      </c>
      <c r="CC421" s="6">
        <f t="shared" si="218"/>
        <v>0</v>
      </c>
      <c r="CD421" s="6">
        <f t="shared" si="219"/>
        <v>0.13085077203568951</v>
      </c>
      <c r="CE421" s="6">
        <f t="shared" si="220"/>
        <v>0</v>
      </c>
      <c r="CF421" s="6">
        <f t="shared" si="221"/>
        <v>0</v>
      </c>
      <c r="CG421" s="6">
        <f t="shared" si="222"/>
        <v>1.6648168701442843E-2</v>
      </c>
      <c r="CH421" s="6">
        <f t="shared" si="223"/>
        <v>2.5062485798682119E-2</v>
      </c>
      <c r="CI421" s="6">
        <f t="shared" si="206"/>
        <v>1.569089863311963</v>
      </c>
      <c r="CJ421">
        <f t="shared" si="207"/>
        <v>1.6108005178120879</v>
      </c>
      <c r="CK421" s="24"/>
    </row>
    <row r="422" spans="1:89" x14ac:dyDescent="0.45">
      <c r="A422" s="41" t="s">
        <v>600</v>
      </c>
      <c r="B422" s="7" t="s">
        <v>546</v>
      </c>
      <c r="C422" s="7">
        <v>15000</v>
      </c>
      <c r="D422" s="7">
        <v>1879.15</v>
      </c>
      <c r="E422" s="7" t="s">
        <v>546</v>
      </c>
      <c r="F422" s="7">
        <f t="shared" si="224"/>
        <v>1500</v>
      </c>
      <c r="G422" s="7">
        <f t="shared" si="225"/>
        <v>1606</v>
      </c>
      <c r="H422" s="15">
        <v>78.56</v>
      </c>
      <c r="I422" s="15"/>
      <c r="J422" s="15">
        <v>13.33</v>
      </c>
      <c r="K422" s="15"/>
      <c r="L422" s="15"/>
      <c r="M422" s="15"/>
      <c r="N422" s="15"/>
      <c r="O422" s="15">
        <v>8.11</v>
      </c>
      <c r="P422" s="15"/>
      <c r="Q422" s="15"/>
      <c r="R422" s="15">
        <f t="shared" si="229"/>
        <v>100</v>
      </c>
      <c r="S422" s="15"/>
      <c r="T422" s="12">
        <f t="shared" si="208"/>
        <v>0.3</v>
      </c>
      <c r="U422" s="12">
        <f t="shared" si="208"/>
        <v>1.0489999999999999</v>
      </c>
      <c r="V422" t="s">
        <v>495</v>
      </c>
      <c r="Y422" s="16">
        <f t="shared" si="209"/>
        <v>101.349</v>
      </c>
      <c r="Z422" s="16"/>
      <c r="AA422" s="7" t="s">
        <v>548</v>
      </c>
      <c r="AB422" s="7" t="s">
        <v>513</v>
      </c>
      <c r="AC422" s="7" t="s">
        <v>148</v>
      </c>
      <c r="AD422" s="7"/>
      <c r="AE422" s="7"/>
      <c r="AF422" s="17"/>
      <c r="AG422" s="18"/>
      <c r="AH422" s="7">
        <v>15000</v>
      </c>
      <c r="AI422" s="7">
        <v>1879.15</v>
      </c>
      <c r="AJ422" s="7"/>
      <c r="AK422" s="18"/>
      <c r="AL422" s="17"/>
      <c r="AM422" s="18"/>
      <c r="AN422" s="7"/>
      <c r="AO422" s="7"/>
      <c r="AP422" s="7"/>
      <c r="AQ422" s="6"/>
      <c r="AR422" s="7">
        <v>3000</v>
      </c>
      <c r="AS422" s="7">
        <v>10490</v>
      </c>
      <c r="AT422" s="7"/>
      <c r="AU422" s="7"/>
      <c r="AV422" s="12">
        <f t="shared" si="226"/>
        <v>1.0489999999999999</v>
      </c>
      <c r="AW422" s="19">
        <f t="shared" si="210"/>
        <v>0.82241750545889425</v>
      </c>
      <c r="AX422" s="15">
        <f t="shared" si="211"/>
        <v>0.22658249454110568</v>
      </c>
      <c r="AY422" s="15">
        <f t="shared" si="227"/>
        <v>5.1339626832470189E-2</v>
      </c>
      <c r="AZ422" s="7"/>
      <c r="BA422" s="7"/>
      <c r="BB422" s="7"/>
      <c r="BC422" s="7"/>
      <c r="BD422" s="7"/>
      <c r="BE422" s="15"/>
      <c r="BF422" s="16"/>
      <c r="BG422" s="16"/>
      <c r="BH422" s="20">
        <f t="shared" si="205"/>
        <v>0.83328741071106982</v>
      </c>
      <c r="BI422" s="20">
        <f t="shared" si="205"/>
        <v>0</v>
      </c>
      <c r="BJ422" s="20">
        <f t="shared" si="205"/>
        <v>8.3319805296625415E-2</v>
      </c>
      <c r="BK422" s="20">
        <f t="shared" si="205"/>
        <v>0</v>
      </c>
      <c r="BL422" s="20">
        <f t="shared" si="205"/>
        <v>0</v>
      </c>
      <c r="BM422" s="20">
        <f t="shared" si="204"/>
        <v>0</v>
      </c>
      <c r="BN422" s="20">
        <f t="shared" si="204"/>
        <v>0</v>
      </c>
      <c r="BO422" s="20">
        <f t="shared" si="204"/>
        <v>8.339278399230475E-2</v>
      </c>
      <c r="BP422" s="20">
        <f t="shared" si="204"/>
        <v>0</v>
      </c>
      <c r="BQ422" s="20">
        <f t="shared" si="204"/>
        <v>0</v>
      </c>
      <c r="BR422" s="20">
        <f t="shared" ref="BR422:BS453" si="230">CG422/$CJ422</f>
        <v>1.0343217289395747E-2</v>
      </c>
      <c r="BS422" s="20">
        <f t="shared" si="230"/>
        <v>1.4808576047648413E-2</v>
      </c>
      <c r="BT422" s="6"/>
      <c r="BU422" s="6"/>
      <c r="BV422" s="6"/>
      <c r="BW422" s="6">
        <f t="shared" si="212"/>
        <v>1.3075028293722122</v>
      </c>
      <c r="BX422" s="6">
        <f t="shared" si="213"/>
        <v>0</v>
      </c>
      <c r="BY422" s="6">
        <f t="shared" si="214"/>
        <v>0.13073626190406135</v>
      </c>
      <c r="BZ422" s="6">
        <f t="shared" si="215"/>
        <v>0</v>
      </c>
      <c r="CA422" s="6">
        <f t="shared" si="216"/>
        <v>0</v>
      </c>
      <c r="CB422" s="6">
        <f t="shared" si="217"/>
        <v>0</v>
      </c>
      <c r="CC422" s="6">
        <f t="shared" si="218"/>
        <v>0</v>
      </c>
      <c r="CD422" s="6">
        <f t="shared" si="219"/>
        <v>0.13085077203568951</v>
      </c>
      <c r="CE422" s="6">
        <f t="shared" si="220"/>
        <v>0</v>
      </c>
      <c r="CF422" s="6">
        <f t="shared" si="221"/>
        <v>0</v>
      </c>
      <c r="CG422" s="6">
        <f t="shared" si="222"/>
        <v>1.6648168701442843E-2</v>
      </c>
      <c r="CH422" s="6">
        <f t="shared" si="223"/>
        <v>2.3835491933651441E-2</v>
      </c>
      <c r="CI422" s="6">
        <f t="shared" si="206"/>
        <v>1.569089863311963</v>
      </c>
      <c r="CJ422">
        <f t="shared" si="207"/>
        <v>1.6095735239470572</v>
      </c>
      <c r="CK422" s="6"/>
    </row>
    <row r="423" spans="1:89" x14ac:dyDescent="0.45">
      <c r="A423" s="41" t="s">
        <v>600</v>
      </c>
      <c r="B423" s="7" t="s">
        <v>546</v>
      </c>
      <c r="C423" s="7">
        <v>15000</v>
      </c>
      <c r="D423" s="7">
        <v>1973.15</v>
      </c>
      <c r="E423" s="7" t="s">
        <v>546</v>
      </c>
      <c r="F423" s="7">
        <f t="shared" si="224"/>
        <v>1500</v>
      </c>
      <c r="G423" s="7">
        <f t="shared" si="225"/>
        <v>1700</v>
      </c>
      <c r="H423" s="15">
        <v>78.56</v>
      </c>
      <c r="I423" s="15"/>
      <c r="J423" s="15">
        <v>13.33</v>
      </c>
      <c r="K423" s="15"/>
      <c r="L423" s="15"/>
      <c r="M423" s="15"/>
      <c r="N423" s="15"/>
      <c r="O423" s="15">
        <v>8.11</v>
      </c>
      <c r="P423" s="15"/>
      <c r="Q423" s="15"/>
      <c r="R423" s="15">
        <f t="shared" si="229"/>
        <v>100</v>
      </c>
      <c r="S423" s="15"/>
      <c r="T423" s="12">
        <f t="shared" si="208"/>
        <v>0.3</v>
      </c>
      <c r="U423" s="12">
        <f t="shared" si="208"/>
        <v>1.1100000000000001</v>
      </c>
      <c r="V423" t="s">
        <v>495</v>
      </c>
      <c r="Y423" s="16">
        <f t="shared" si="209"/>
        <v>101.41</v>
      </c>
      <c r="Z423" s="16"/>
      <c r="AA423" s="7" t="s">
        <v>549</v>
      </c>
      <c r="AB423" s="7" t="s">
        <v>513</v>
      </c>
      <c r="AC423" s="7" t="s">
        <v>148</v>
      </c>
      <c r="AD423" s="7"/>
      <c r="AE423" s="7"/>
      <c r="AF423" s="17"/>
      <c r="AG423" s="18"/>
      <c r="AH423" s="7">
        <v>15000</v>
      </c>
      <c r="AI423" s="7">
        <v>1973.15</v>
      </c>
      <c r="AJ423" s="7"/>
      <c r="AK423" s="18"/>
      <c r="AL423" s="17"/>
      <c r="AM423" s="18"/>
      <c r="AN423" s="7"/>
      <c r="AO423" s="7"/>
      <c r="AP423" s="7"/>
      <c r="AQ423" s="6"/>
      <c r="AR423" s="7">
        <v>3000</v>
      </c>
      <c r="AS423" s="7">
        <v>11100</v>
      </c>
      <c r="AT423" s="7"/>
      <c r="AU423" s="7"/>
      <c r="AV423" s="12">
        <f t="shared" si="226"/>
        <v>1.1100000000000001</v>
      </c>
      <c r="AW423" s="19">
        <f t="shared" si="210"/>
        <v>0.8240516360543273</v>
      </c>
      <c r="AX423" s="15">
        <f t="shared" si="211"/>
        <v>0.2859483639456728</v>
      </c>
      <c r="AY423" s="15">
        <f t="shared" si="227"/>
        <v>8.1766466843206945E-2</v>
      </c>
      <c r="AZ423" s="7"/>
      <c r="BA423" s="7"/>
      <c r="BB423" s="7"/>
      <c r="BC423" s="7"/>
      <c r="BD423" s="7"/>
      <c r="BE423" s="15"/>
      <c r="BF423" s="16"/>
      <c r="BG423" s="16"/>
      <c r="BH423" s="20">
        <f t="shared" si="205"/>
        <v>0.83328741071106982</v>
      </c>
      <c r="BI423" s="20">
        <f t="shared" si="205"/>
        <v>0</v>
      </c>
      <c r="BJ423" s="20">
        <f t="shared" si="205"/>
        <v>8.3319805296625415E-2</v>
      </c>
      <c r="BK423" s="20">
        <f t="shared" si="205"/>
        <v>0</v>
      </c>
      <c r="BL423" s="20">
        <f t="shared" si="205"/>
        <v>0</v>
      </c>
      <c r="BM423" s="20">
        <f t="shared" si="204"/>
        <v>0</v>
      </c>
      <c r="BN423" s="20">
        <f t="shared" si="204"/>
        <v>0</v>
      </c>
      <c r="BO423" s="20">
        <f t="shared" si="204"/>
        <v>8.339278399230475E-2</v>
      </c>
      <c r="BP423" s="20">
        <f t="shared" si="204"/>
        <v>0</v>
      </c>
      <c r="BQ423" s="20">
        <f t="shared" si="204"/>
        <v>0</v>
      </c>
      <c r="BR423" s="20">
        <f t="shared" si="230"/>
        <v>1.0334318120012878E-2</v>
      </c>
      <c r="BS423" s="20">
        <f t="shared" si="230"/>
        <v>1.5656221911695949E-2</v>
      </c>
      <c r="BT423" s="6"/>
      <c r="BU423" s="6"/>
      <c r="BV423" s="6"/>
      <c r="BW423" s="6">
        <f t="shared" si="212"/>
        <v>1.3075028293722122</v>
      </c>
      <c r="BX423" s="6">
        <f t="shared" si="213"/>
        <v>0</v>
      </c>
      <c r="BY423" s="6">
        <f t="shared" si="214"/>
        <v>0.13073626190406135</v>
      </c>
      <c r="BZ423" s="6">
        <f t="shared" si="215"/>
        <v>0</v>
      </c>
      <c r="CA423" s="6">
        <f t="shared" si="216"/>
        <v>0</v>
      </c>
      <c r="CB423" s="6">
        <f t="shared" si="217"/>
        <v>0</v>
      </c>
      <c r="CC423" s="6">
        <f t="shared" si="218"/>
        <v>0</v>
      </c>
      <c r="CD423" s="6">
        <f t="shared" si="219"/>
        <v>0.13085077203568951</v>
      </c>
      <c r="CE423" s="6">
        <f t="shared" si="220"/>
        <v>0</v>
      </c>
      <c r="CF423" s="6">
        <f t="shared" si="221"/>
        <v>0</v>
      </c>
      <c r="CG423" s="6">
        <f t="shared" si="222"/>
        <v>1.6648168701442843E-2</v>
      </c>
      <c r="CH423" s="6">
        <f t="shared" si="223"/>
        <v>2.5221540558963876E-2</v>
      </c>
      <c r="CI423" s="6">
        <f t="shared" si="206"/>
        <v>1.569089863311963</v>
      </c>
      <c r="CJ423">
        <f t="shared" si="207"/>
        <v>1.6109595725723698</v>
      </c>
      <c r="CK423" s="6"/>
    </row>
    <row r="424" spans="1:89" x14ac:dyDescent="0.45">
      <c r="A424" s="41" t="s">
        <v>599</v>
      </c>
      <c r="B424" s="7" t="s">
        <v>550</v>
      </c>
      <c r="C424" s="7">
        <v>15000</v>
      </c>
      <c r="D424" s="7">
        <v>1823.15</v>
      </c>
      <c r="E424" s="7" t="s">
        <v>550</v>
      </c>
      <c r="F424" s="7">
        <f t="shared" si="224"/>
        <v>1500</v>
      </c>
      <c r="G424" s="7">
        <f t="shared" si="225"/>
        <v>1550</v>
      </c>
      <c r="H424" s="15">
        <v>81.48</v>
      </c>
      <c r="I424" s="15"/>
      <c r="J424" s="15">
        <v>11.52</v>
      </c>
      <c r="K424" s="15"/>
      <c r="L424" s="15"/>
      <c r="M424" s="15"/>
      <c r="N424" s="15"/>
      <c r="O424" s="15">
        <v>7</v>
      </c>
      <c r="P424" s="15"/>
      <c r="Q424" s="15"/>
      <c r="R424" s="15">
        <f t="shared" si="229"/>
        <v>100</v>
      </c>
      <c r="S424" s="15"/>
      <c r="T424" s="12">
        <f t="shared" si="208"/>
        <v>0.3</v>
      </c>
      <c r="U424" s="12">
        <f t="shared" si="208"/>
        <v>1.1100000000000001</v>
      </c>
      <c r="V424" t="s">
        <v>495</v>
      </c>
      <c r="Y424" s="16">
        <f t="shared" si="209"/>
        <v>101.41</v>
      </c>
      <c r="Z424" s="16"/>
      <c r="AA424" s="7" t="s">
        <v>551</v>
      </c>
      <c r="AB424" s="7" t="s">
        <v>497</v>
      </c>
      <c r="AC424" s="7" t="s">
        <v>71</v>
      </c>
      <c r="AD424" s="7"/>
      <c r="AE424" s="7"/>
      <c r="AF424" s="17"/>
      <c r="AG424" s="18"/>
      <c r="AH424" s="7">
        <v>15000</v>
      </c>
      <c r="AI424" s="7">
        <v>1823.15</v>
      </c>
      <c r="AJ424" s="7"/>
      <c r="AK424" s="18"/>
      <c r="AL424" s="17"/>
      <c r="AM424" s="18"/>
      <c r="AN424" s="7"/>
      <c r="AO424" s="7"/>
      <c r="AP424" s="7"/>
      <c r="AR424" s="7">
        <v>3000</v>
      </c>
      <c r="AS424" s="7">
        <v>11100</v>
      </c>
      <c r="AT424" s="7"/>
      <c r="AU424" s="7"/>
      <c r="AV424" s="12">
        <f t="shared" si="226"/>
        <v>1.1100000000000001</v>
      </c>
      <c r="AW424" s="19">
        <f t="shared" si="210"/>
        <v>0.82671567511996169</v>
      </c>
      <c r="AX424" s="15">
        <f t="shared" si="211"/>
        <v>0.28328432488003841</v>
      </c>
      <c r="AY424" s="15">
        <f t="shared" si="227"/>
        <v>8.0250008722739144E-2</v>
      </c>
      <c r="AZ424" s="7"/>
      <c r="BA424" s="7"/>
      <c r="BB424" s="7"/>
      <c r="BC424" s="7"/>
      <c r="BD424" s="7"/>
      <c r="BE424" s="15"/>
      <c r="BF424" s="16"/>
      <c r="BG424" s="16"/>
      <c r="BH424" s="20">
        <f t="shared" si="205"/>
        <v>0.8571921897397996</v>
      </c>
      <c r="BI424" s="20">
        <f t="shared" si="205"/>
        <v>0</v>
      </c>
      <c r="BJ424" s="20">
        <f t="shared" si="205"/>
        <v>7.141746248149354E-2</v>
      </c>
      <c r="BK424" s="20">
        <f t="shared" si="205"/>
        <v>0</v>
      </c>
      <c r="BL424" s="20">
        <f t="shared" si="205"/>
        <v>0</v>
      </c>
      <c r="BM424" s="20">
        <f t="shared" si="204"/>
        <v>0</v>
      </c>
      <c r="BN424" s="20">
        <f t="shared" si="204"/>
        <v>0</v>
      </c>
      <c r="BO424" s="20">
        <f t="shared" si="204"/>
        <v>7.1390347778706842E-2</v>
      </c>
      <c r="BP424" s="20">
        <f t="shared" si="204"/>
        <v>0</v>
      </c>
      <c r="BQ424" s="20">
        <f t="shared" si="204"/>
        <v>0</v>
      </c>
      <c r="BR424" s="20">
        <f t="shared" si="230"/>
        <v>1.0251985475482091E-2</v>
      </c>
      <c r="BS424" s="20">
        <f t="shared" si="230"/>
        <v>1.553149010661879E-2</v>
      </c>
      <c r="BT424" s="6"/>
      <c r="BU424" s="6"/>
      <c r="BV424" s="6"/>
      <c r="BW424" s="6">
        <f t="shared" si="212"/>
        <v>1.3561014579588575</v>
      </c>
      <c r="BX424" s="6">
        <f t="shared" si="213"/>
        <v>0</v>
      </c>
      <c r="BY424" s="6">
        <f t="shared" si="214"/>
        <v>0.1129843763792038</v>
      </c>
      <c r="BZ424" s="6">
        <f t="shared" si="215"/>
        <v>0</v>
      </c>
      <c r="CA424" s="6">
        <f t="shared" si="216"/>
        <v>0</v>
      </c>
      <c r="CB424" s="6">
        <f t="shared" si="217"/>
        <v>0</v>
      </c>
      <c r="CC424" s="6">
        <f t="shared" si="218"/>
        <v>0</v>
      </c>
      <c r="CD424" s="6">
        <f t="shared" si="219"/>
        <v>0.11294148017877023</v>
      </c>
      <c r="CE424" s="6">
        <f t="shared" si="220"/>
        <v>0</v>
      </c>
      <c r="CF424" s="6">
        <f t="shared" si="221"/>
        <v>0</v>
      </c>
      <c r="CG424" s="6">
        <f t="shared" si="222"/>
        <v>1.6648168701442843E-2</v>
      </c>
      <c r="CH424" s="6">
        <f t="shared" si="223"/>
        <v>2.5221540558963876E-2</v>
      </c>
      <c r="CI424" s="6">
        <f t="shared" si="206"/>
        <v>1.5820273145168315</v>
      </c>
      <c r="CJ424">
        <f t="shared" si="207"/>
        <v>1.6238970237772383</v>
      </c>
    </row>
    <row r="425" spans="1:89" x14ac:dyDescent="0.45">
      <c r="A425" s="41" t="s">
        <v>599</v>
      </c>
      <c r="B425" s="7" t="s">
        <v>550</v>
      </c>
      <c r="C425" s="7">
        <v>15000</v>
      </c>
      <c r="D425" s="7">
        <v>1879.15</v>
      </c>
      <c r="E425" s="7" t="s">
        <v>550</v>
      </c>
      <c r="F425" s="7">
        <f t="shared" si="224"/>
        <v>1500</v>
      </c>
      <c r="G425" s="7">
        <f t="shared" si="225"/>
        <v>1606</v>
      </c>
      <c r="H425" s="15">
        <v>81.48</v>
      </c>
      <c r="I425" s="15"/>
      <c r="J425" s="15">
        <v>11.52</v>
      </c>
      <c r="K425" s="15"/>
      <c r="L425" s="15"/>
      <c r="M425" s="15"/>
      <c r="N425" s="15"/>
      <c r="O425" s="15">
        <v>7</v>
      </c>
      <c r="P425" s="15"/>
      <c r="Q425" s="15"/>
      <c r="R425" s="15">
        <f t="shared" si="229"/>
        <v>100</v>
      </c>
      <c r="S425" s="15"/>
      <c r="T425" s="12">
        <f t="shared" si="208"/>
        <v>0.3</v>
      </c>
      <c r="U425" s="12">
        <f t="shared" si="208"/>
        <v>1.1499999999999999</v>
      </c>
      <c r="V425" t="s">
        <v>495</v>
      </c>
      <c r="Y425" s="16">
        <f t="shared" si="209"/>
        <v>101.45</v>
      </c>
      <c r="Z425" s="16"/>
      <c r="AA425" s="7" t="s">
        <v>552</v>
      </c>
      <c r="AB425" s="7" t="s">
        <v>70</v>
      </c>
      <c r="AC425" s="7" t="s">
        <v>71</v>
      </c>
      <c r="AD425" s="7"/>
      <c r="AE425" s="7"/>
      <c r="AF425" s="17"/>
      <c r="AG425" s="18"/>
      <c r="AH425" s="7">
        <v>15000</v>
      </c>
      <c r="AI425" s="7">
        <v>1879.15</v>
      </c>
      <c r="AJ425" s="7"/>
      <c r="AK425" s="18"/>
      <c r="AL425" s="17"/>
      <c r="AM425" s="18"/>
      <c r="AN425" s="7"/>
      <c r="AO425" s="7"/>
      <c r="AP425" s="7"/>
      <c r="AQ425" s="6"/>
      <c r="AR425" s="7">
        <v>3000</v>
      </c>
      <c r="AS425" s="7">
        <v>11500</v>
      </c>
      <c r="AT425" s="7"/>
      <c r="AU425" s="7"/>
      <c r="AV425" s="12">
        <f t="shared" si="226"/>
        <v>1.1499999999999999</v>
      </c>
      <c r="AW425" s="19">
        <f t="shared" si="210"/>
        <v>0.82776929514343589</v>
      </c>
      <c r="AX425" s="15">
        <f t="shared" si="211"/>
        <v>0.32223070485656402</v>
      </c>
      <c r="AY425" s="15">
        <f t="shared" si="227"/>
        <v>0.10383262715235807</v>
      </c>
      <c r="AZ425" s="7"/>
      <c r="BA425" s="7"/>
      <c r="BB425" s="7"/>
      <c r="BC425" s="7"/>
      <c r="BD425" s="7"/>
      <c r="BE425" s="15"/>
      <c r="BF425" s="16"/>
      <c r="BG425" s="16"/>
      <c r="BH425" s="20">
        <f t="shared" si="205"/>
        <v>0.8571921897397996</v>
      </c>
      <c r="BI425" s="20">
        <f t="shared" si="205"/>
        <v>0</v>
      </c>
      <c r="BJ425" s="20">
        <f t="shared" si="205"/>
        <v>7.141746248149354E-2</v>
      </c>
      <c r="BK425" s="20">
        <f t="shared" si="205"/>
        <v>0</v>
      </c>
      <c r="BL425" s="20">
        <f t="shared" si="205"/>
        <v>0</v>
      </c>
      <c r="BM425" s="20">
        <f t="shared" si="204"/>
        <v>0</v>
      </c>
      <c r="BN425" s="20">
        <f t="shared" si="204"/>
        <v>0</v>
      </c>
      <c r="BO425" s="20">
        <f t="shared" si="204"/>
        <v>7.1390347778706842E-2</v>
      </c>
      <c r="BP425" s="20">
        <f t="shared" si="204"/>
        <v>0</v>
      </c>
      <c r="BQ425" s="20">
        <f t="shared" si="204"/>
        <v>0</v>
      </c>
      <c r="BR425" s="20">
        <f t="shared" si="230"/>
        <v>1.0246250717224631E-2</v>
      </c>
      <c r="BS425" s="20">
        <f t="shared" si="230"/>
        <v>1.6082182353483753E-2</v>
      </c>
      <c r="BT425" s="6"/>
      <c r="BU425" s="6"/>
      <c r="BV425" s="6"/>
      <c r="BW425" s="6">
        <f t="shared" si="212"/>
        <v>1.3561014579588575</v>
      </c>
      <c r="BX425" s="6">
        <f t="shared" si="213"/>
        <v>0</v>
      </c>
      <c r="BY425" s="6">
        <f t="shared" si="214"/>
        <v>0.1129843763792038</v>
      </c>
      <c r="BZ425" s="6">
        <f t="shared" si="215"/>
        <v>0</v>
      </c>
      <c r="CA425" s="6">
        <f t="shared" si="216"/>
        <v>0</v>
      </c>
      <c r="CB425" s="6">
        <f t="shared" si="217"/>
        <v>0</v>
      </c>
      <c r="CC425" s="6">
        <f t="shared" si="218"/>
        <v>0</v>
      </c>
      <c r="CD425" s="6">
        <f t="shared" si="219"/>
        <v>0.11294148017877023</v>
      </c>
      <c r="CE425" s="6">
        <f t="shared" si="220"/>
        <v>0</v>
      </c>
      <c r="CF425" s="6">
        <f t="shared" si="221"/>
        <v>0</v>
      </c>
      <c r="CG425" s="6">
        <f t="shared" si="222"/>
        <v>1.6648168701442843E-2</v>
      </c>
      <c r="CH425" s="6">
        <f t="shared" si="223"/>
        <v>2.6130424903431038E-2</v>
      </c>
      <c r="CI425" s="6">
        <f t="shared" si="206"/>
        <v>1.5820273145168315</v>
      </c>
      <c r="CJ425">
        <f t="shared" si="207"/>
        <v>1.6248059081217054</v>
      </c>
      <c r="CK425" s="6"/>
    </row>
    <row r="426" spans="1:89" x14ac:dyDescent="0.45">
      <c r="A426" s="41" t="s">
        <v>599</v>
      </c>
      <c r="B426" s="7" t="s">
        <v>550</v>
      </c>
      <c r="C426" s="7">
        <v>15000</v>
      </c>
      <c r="D426" s="7">
        <v>1879.15</v>
      </c>
      <c r="E426" s="7" t="s">
        <v>550</v>
      </c>
      <c r="F426" s="7">
        <f t="shared" si="224"/>
        <v>1500</v>
      </c>
      <c r="G426" s="7">
        <f t="shared" si="225"/>
        <v>1606</v>
      </c>
      <c r="H426" s="15">
        <v>81.48</v>
      </c>
      <c r="I426" s="15"/>
      <c r="J426" s="15">
        <v>11.52</v>
      </c>
      <c r="K426" s="15"/>
      <c r="L426" s="15"/>
      <c r="M426" s="15"/>
      <c r="N426" s="15"/>
      <c r="O426" s="15">
        <v>7</v>
      </c>
      <c r="P426" s="15"/>
      <c r="Q426" s="15"/>
      <c r="R426" s="15">
        <f t="shared" si="229"/>
        <v>100</v>
      </c>
      <c r="S426" s="15"/>
      <c r="T426" s="12">
        <f t="shared" si="208"/>
        <v>0.3</v>
      </c>
      <c r="U426" s="12">
        <f t="shared" si="208"/>
        <v>1.1499999999999999</v>
      </c>
      <c r="V426" t="s">
        <v>495</v>
      </c>
      <c r="Y426" s="16">
        <f t="shared" si="209"/>
        <v>101.45</v>
      </c>
      <c r="Z426" s="16"/>
      <c r="AA426" s="7" t="s">
        <v>553</v>
      </c>
      <c r="AB426" s="7" t="s">
        <v>497</v>
      </c>
      <c r="AC426" s="7" t="s">
        <v>71</v>
      </c>
      <c r="AD426" s="7"/>
      <c r="AE426" s="7"/>
      <c r="AF426" s="17"/>
      <c r="AG426" s="18"/>
      <c r="AH426" s="7">
        <v>15000</v>
      </c>
      <c r="AI426" s="7">
        <v>1879.15</v>
      </c>
      <c r="AJ426" s="7"/>
      <c r="AK426" s="18"/>
      <c r="AL426" s="17"/>
      <c r="AM426" s="18"/>
      <c r="AN426" s="7"/>
      <c r="AO426" s="7"/>
      <c r="AP426" s="7"/>
      <c r="AQ426" s="6"/>
      <c r="AR426" s="7">
        <v>3000</v>
      </c>
      <c r="AS426" s="7">
        <v>11500</v>
      </c>
      <c r="AT426" s="7"/>
      <c r="AU426" s="7"/>
      <c r="AV426" s="12">
        <f t="shared" si="226"/>
        <v>1.1499999999999999</v>
      </c>
      <c r="AW426" s="19">
        <f t="shared" si="210"/>
        <v>0.82776929514343589</v>
      </c>
      <c r="AX426" s="15">
        <f t="shared" si="211"/>
        <v>0.32223070485656402</v>
      </c>
      <c r="AY426" s="15">
        <f t="shared" si="227"/>
        <v>0.10383262715235807</v>
      </c>
      <c r="AZ426" s="7"/>
      <c r="BA426" s="7"/>
      <c r="BB426" s="7"/>
      <c r="BC426" s="7"/>
      <c r="BD426" s="7"/>
      <c r="BE426" s="15"/>
      <c r="BF426" s="16"/>
      <c r="BG426" s="16"/>
      <c r="BH426" s="20">
        <f t="shared" si="205"/>
        <v>0.8571921897397996</v>
      </c>
      <c r="BI426" s="20">
        <f t="shared" si="205"/>
        <v>0</v>
      </c>
      <c r="BJ426" s="20">
        <f t="shared" si="205"/>
        <v>7.141746248149354E-2</v>
      </c>
      <c r="BK426" s="20">
        <f t="shared" si="205"/>
        <v>0</v>
      </c>
      <c r="BL426" s="20">
        <f t="shared" si="205"/>
        <v>0</v>
      </c>
      <c r="BM426" s="20">
        <f t="shared" si="205"/>
        <v>0</v>
      </c>
      <c r="BN426" s="20">
        <f t="shared" si="205"/>
        <v>0</v>
      </c>
      <c r="BO426" s="20">
        <f t="shared" si="205"/>
        <v>7.1390347778706842E-2</v>
      </c>
      <c r="BP426" s="20">
        <f t="shared" si="205"/>
        <v>0</v>
      </c>
      <c r="BQ426" s="20">
        <f t="shared" si="205"/>
        <v>0</v>
      </c>
      <c r="BR426" s="20">
        <f t="shared" si="230"/>
        <v>1.0246250717224631E-2</v>
      </c>
      <c r="BS426" s="20">
        <f t="shared" si="230"/>
        <v>1.6082182353483753E-2</v>
      </c>
      <c r="BT426" s="6"/>
      <c r="BU426" s="6"/>
      <c r="BV426" s="6"/>
      <c r="BW426" s="6">
        <f t="shared" si="212"/>
        <v>1.3561014579588575</v>
      </c>
      <c r="BX426" s="6">
        <f t="shared" si="213"/>
        <v>0</v>
      </c>
      <c r="BY426" s="6">
        <f t="shared" si="214"/>
        <v>0.1129843763792038</v>
      </c>
      <c r="BZ426" s="6">
        <f t="shared" si="215"/>
        <v>0</v>
      </c>
      <c r="CA426" s="6">
        <f t="shared" si="216"/>
        <v>0</v>
      </c>
      <c r="CB426" s="6">
        <f t="shared" si="217"/>
        <v>0</v>
      </c>
      <c r="CC426" s="6">
        <f t="shared" si="218"/>
        <v>0</v>
      </c>
      <c r="CD426" s="6">
        <f t="shared" si="219"/>
        <v>0.11294148017877023</v>
      </c>
      <c r="CE426" s="6">
        <f t="shared" si="220"/>
        <v>0</v>
      </c>
      <c r="CF426" s="6">
        <f t="shared" si="221"/>
        <v>0</v>
      </c>
      <c r="CG426" s="6">
        <f t="shared" si="222"/>
        <v>1.6648168701442843E-2</v>
      </c>
      <c r="CH426" s="6">
        <f t="shared" si="223"/>
        <v>2.6130424903431038E-2</v>
      </c>
      <c r="CI426" s="6">
        <f t="shared" si="206"/>
        <v>1.5820273145168315</v>
      </c>
      <c r="CJ426">
        <f t="shared" si="207"/>
        <v>1.6248059081217054</v>
      </c>
      <c r="CK426" s="6"/>
    </row>
    <row r="427" spans="1:89" x14ac:dyDescent="0.45">
      <c r="A427" s="41" t="s">
        <v>599</v>
      </c>
      <c r="B427" s="7" t="s">
        <v>550</v>
      </c>
      <c r="C427" s="7">
        <v>15000</v>
      </c>
      <c r="D427" s="7">
        <v>1923.15</v>
      </c>
      <c r="E427" s="7" t="s">
        <v>550</v>
      </c>
      <c r="F427" s="7">
        <f t="shared" si="224"/>
        <v>1500</v>
      </c>
      <c r="G427" s="7">
        <f t="shared" si="225"/>
        <v>1650</v>
      </c>
      <c r="H427" s="15">
        <v>81.48</v>
      </c>
      <c r="I427" s="15"/>
      <c r="J427" s="15">
        <v>11.52</v>
      </c>
      <c r="K427" s="15"/>
      <c r="L427" s="15"/>
      <c r="M427" s="15"/>
      <c r="N427" s="15"/>
      <c r="O427" s="15">
        <v>7</v>
      </c>
      <c r="P427" s="15"/>
      <c r="Q427" s="15"/>
      <c r="R427" s="15">
        <f t="shared" si="229"/>
        <v>100</v>
      </c>
      <c r="S427" s="15"/>
      <c r="T427" s="12">
        <f t="shared" si="208"/>
        <v>0.3</v>
      </c>
      <c r="U427" s="12">
        <f t="shared" si="208"/>
        <v>1.1200000000000001</v>
      </c>
      <c r="V427" t="s">
        <v>495</v>
      </c>
      <c r="Y427" s="16">
        <f t="shared" si="209"/>
        <v>101.42</v>
      </c>
      <c r="Z427" s="16"/>
      <c r="AA427" s="7" t="s">
        <v>554</v>
      </c>
      <c r="AB427" s="7" t="s">
        <v>497</v>
      </c>
      <c r="AC427" s="7" t="s">
        <v>71</v>
      </c>
      <c r="AD427" s="7"/>
      <c r="AE427" s="7"/>
      <c r="AF427" s="17"/>
      <c r="AG427" s="18"/>
      <c r="AH427" s="7">
        <v>15000</v>
      </c>
      <c r="AI427" s="7">
        <v>1923.15</v>
      </c>
      <c r="AJ427" s="7"/>
      <c r="AK427" s="18"/>
      <c r="AL427" s="17"/>
      <c r="AM427" s="18"/>
      <c r="AN427" s="7"/>
      <c r="AO427" s="7"/>
      <c r="AP427" s="7"/>
      <c r="AR427" s="7">
        <v>3000</v>
      </c>
      <c r="AS427" s="7">
        <v>11200</v>
      </c>
      <c r="AT427" s="7"/>
      <c r="AU427" s="7"/>
      <c r="AV427" s="12">
        <f t="shared" si="226"/>
        <v>1.1200000000000001</v>
      </c>
      <c r="AW427" s="19">
        <f t="shared" si="210"/>
        <v>0.82854989549238101</v>
      </c>
      <c r="AX427" s="15">
        <f t="shared" si="211"/>
        <v>0.2914501045076191</v>
      </c>
      <c r="AY427" s="15">
        <f t="shared" si="227"/>
        <v>8.4943163417502091E-2</v>
      </c>
      <c r="AZ427" s="7"/>
      <c r="BA427" s="7"/>
      <c r="BB427" s="7"/>
      <c r="BC427" s="7"/>
      <c r="BD427" s="7"/>
      <c r="BE427" s="15"/>
      <c r="BF427" s="16"/>
      <c r="BG427" s="16"/>
      <c r="BH427" s="20">
        <f t="shared" ref="BH427:BQ452" si="231">BW427/$CI427</f>
        <v>0.8571921897397996</v>
      </c>
      <c r="BI427" s="20">
        <f t="shared" si="231"/>
        <v>0</v>
      </c>
      <c r="BJ427" s="20">
        <f t="shared" si="231"/>
        <v>7.141746248149354E-2</v>
      </c>
      <c r="BK427" s="20">
        <f t="shared" si="231"/>
        <v>0</v>
      </c>
      <c r="BL427" s="20">
        <f t="shared" si="231"/>
        <v>0</v>
      </c>
      <c r="BM427" s="20">
        <f t="shared" si="231"/>
        <v>0</v>
      </c>
      <c r="BN427" s="20">
        <f t="shared" si="231"/>
        <v>0</v>
      </c>
      <c r="BO427" s="20">
        <f t="shared" si="231"/>
        <v>7.1390347778706842E-2</v>
      </c>
      <c r="BP427" s="20">
        <f t="shared" si="231"/>
        <v>0</v>
      </c>
      <c r="BQ427" s="20">
        <f t="shared" si="231"/>
        <v>0</v>
      </c>
      <c r="BR427" s="20">
        <f t="shared" si="230"/>
        <v>1.025055118418205E-2</v>
      </c>
      <c r="BS427" s="20">
        <f t="shared" si="230"/>
        <v>1.5669220951271365E-2</v>
      </c>
      <c r="BT427" s="6"/>
      <c r="BU427" s="6"/>
      <c r="BV427" s="6"/>
      <c r="BW427" s="6">
        <f t="shared" si="212"/>
        <v>1.3561014579588575</v>
      </c>
      <c r="BX427" s="6">
        <f t="shared" si="213"/>
        <v>0</v>
      </c>
      <c r="BY427" s="6">
        <f t="shared" si="214"/>
        <v>0.1129843763792038</v>
      </c>
      <c r="BZ427" s="6">
        <f t="shared" si="215"/>
        <v>0</v>
      </c>
      <c r="CA427" s="6">
        <f t="shared" si="216"/>
        <v>0</v>
      </c>
      <c r="CB427" s="6">
        <f t="shared" si="217"/>
        <v>0</v>
      </c>
      <c r="CC427" s="6">
        <f t="shared" si="218"/>
        <v>0</v>
      </c>
      <c r="CD427" s="6">
        <f t="shared" si="219"/>
        <v>0.11294148017877023</v>
      </c>
      <c r="CE427" s="6">
        <f t="shared" si="220"/>
        <v>0</v>
      </c>
      <c r="CF427" s="6">
        <f t="shared" si="221"/>
        <v>0</v>
      </c>
      <c r="CG427" s="6">
        <f t="shared" si="222"/>
        <v>1.6648168701442843E-2</v>
      </c>
      <c r="CH427" s="6">
        <f t="shared" si="223"/>
        <v>2.5448761645080666E-2</v>
      </c>
      <c r="CI427" s="6">
        <f t="shared" si="206"/>
        <v>1.5820273145168315</v>
      </c>
      <c r="CJ427">
        <f t="shared" si="207"/>
        <v>1.624124244863355</v>
      </c>
    </row>
    <row r="428" spans="1:89" x14ac:dyDescent="0.45">
      <c r="A428" s="41" t="s">
        <v>599</v>
      </c>
      <c r="B428" s="7" t="s">
        <v>550</v>
      </c>
      <c r="C428" s="7">
        <v>15000</v>
      </c>
      <c r="D428" s="7">
        <v>1973.15</v>
      </c>
      <c r="E428" s="7" t="s">
        <v>550</v>
      </c>
      <c r="F428" s="7">
        <f t="shared" si="224"/>
        <v>1500</v>
      </c>
      <c r="G428" s="7">
        <f t="shared" si="225"/>
        <v>1700</v>
      </c>
      <c r="H428" s="15">
        <v>81.48</v>
      </c>
      <c r="I428" s="15"/>
      <c r="J428" s="15">
        <v>11.52</v>
      </c>
      <c r="K428" s="15"/>
      <c r="L428" s="15"/>
      <c r="M428" s="15"/>
      <c r="N428" s="15"/>
      <c r="O428" s="15">
        <v>7</v>
      </c>
      <c r="P428" s="15"/>
      <c r="Q428" s="15"/>
      <c r="R428" s="15">
        <f t="shared" si="229"/>
        <v>100</v>
      </c>
      <c r="S428" s="15"/>
      <c r="T428" s="12">
        <f t="shared" si="208"/>
        <v>0.3</v>
      </c>
      <c r="U428" s="12">
        <f t="shared" si="208"/>
        <v>1.1499999999999999</v>
      </c>
      <c r="V428" t="s">
        <v>495</v>
      </c>
      <c r="Y428" s="16">
        <f t="shared" si="209"/>
        <v>101.45</v>
      </c>
      <c r="Z428" s="16"/>
      <c r="AA428" s="7" t="s">
        <v>555</v>
      </c>
      <c r="AB428" s="7" t="s">
        <v>497</v>
      </c>
      <c r="AC428" s="7" t="s">
        <v>71</v>
      </c>
      <c r="AD428" s="7"/>
      <c r="AE428" s="7"/>
      <c r="AF428" s="17"/>
      <c r="AG428" s="18"/>
      <c r="AH428" s="7">
        <v>15000</v>
      </c>
      <c r="AI428" s="7">
        <v>1973.15</v>
      </c>
      <c r="AJ428" s="7"/>
      <c r="AK428" s="18"/>
      <c r="AL428" s="17"/>
      <c r="AM428" s="18"/>
      <c r="AN428" s="7"/>
      <c r="AO428" s="7"/>
      <c r="AP428" s="7"/>
      <c r="AR428" s="7">
        <v>3000</v>
      </c>
      <c r="AS428" s="7">
        <v>11500</v>
      </c>
      <c r="AT428" s="7"/>
      <c r="AU428" s="7"/>
      <c r="AV428" s="12">
        <f t="shared" si="226"/>
        <v>1.1499999999999999</v>
      </c>
      <c r="AW428" s="19">
        <f t="shared" si="210"/>
        <v>0.82939906786386552</v>
      </c>
      <c r="AX428" s="15">
        <f t="shared" si="211"/>
        <v>0.32060093213613439</v>
      </c>
      <c r="AY428" s="15">
        <f t="shared" si="227"/>
        <v>0.10278495768655825</v>
      </c>
      <c r="AZ428" s="7"/>
      <c r="BA428" s="7"/>
      <c r="BB428" s="7"/>
      <c r="BC428" s="7"/>
      <c r="BD428" s="7"/>
      <c r="BE428" s="15"/>
      <c r="BF428" s="16"/>
      <c r="BG428" s="16"/>
      <c r="BH428" s="20">
        <f t="shared" si="231"/>
        <v>0.8571921897397996</v>
      </c>
      <c r="BI428" s="20">
        <f t="shared" si="231"/>
        <v>0</v>
      </c>
      <c r="BJ428" s="20">
        <f t="shared" si="231"/>
        <v>7.141746248149354E-2</v>
      </c>
      <c r="BK428" s="20">
        <f t="shared" si="231"/>
        <v>0</v>
      </c>
      <c r="BL428" s="20">
        <f t="shared" si="231"/>
        <v>0</v>
      </c>
      <c r="BM428" s="20">
        <f t="shared" si="231"/>
        <v>0</v>
      </c>
      <c r="BN428" s="20">
        <f t="shared" si="231"/>
        <v>0</v>
      </c>
      <c r="BO428" s="20">
        <f t="shared" si="231"/>
        <v>7.1390347778706842E-2</v>
      </c>
      <c r="BP428" s="20">
        <f t="shared" si="231"/>
        <v>0</v>
      </c>
      <c r="BQ428" s="20">
        <f t="shared" si="231"/>
        <v>0</v>
      </c>
      <c r="BR428" s="20">
        <f t="shared" si="230"/>
        <v>1.0246250717224631E-2</v>
      </c>
      <c r="BS428" s="20">
        <f t="shared" si="230"/>
        <v>1.6082182353483753E-2</v>
      </c>
      <c r="BT428" s="6"/>
      <c r="BU428" s="6"/>
      <c r="BV428" s="6"/>
      <c r="BW428" s="6">
        <f t="shared" si="212"/>
        <v>1.3561014579588575</v>
      </c>
      <c r="BX428" s="6">
        <f t="shared" si="213"/>
        <v>0</v>
      </c>
      <c r="BY428" s="6">
        <f t="shared" si="214"/>
        <v>0.1129843763792038</v>
      </c>
      <c r="BZ428" s="6">
        <f t="shared" si="215"/>
        <v>0</v>
      </c>
      <c r="CA428" s="6">
        <f t="shared" si="216"/>
        <v>0</v>
      </c>
      <c r="CB428" s="6">
        <f t="shared" si="217"/>
        <v>0</v>
      </c>
      <c r="CC428" s="6">
        <f t="shared" si="218"/>
        <v>0</v>
      </c>
      <c r="CD428" s="6">
        <f t="shared" si="219"/>
        <v>0.11294148017877023</v>
      </c>
      <c r="CE428" s="6">
        <f t="shared" si="220"/>
        <v>0</v>
      </c>
      <c r="CF428" s="6">
        <f t="shared" si="221"/>
        <v>0</v>
      </c>
      <c r="CG428" s="6">
        <f t="shared" si="222"/>
        <v>1.6648168701442843E-2</v>
      </c>
      <c r="CH428" s="6">
        <f t="shared" si="223"/>
        <v>2.6130424903431038E-2</v>
      </c>
      <c r="CI428" s="6">
        <f t="shared" si="206"/>
        <v>1.5820273145168315</v>
      </c>
      <c r="CJ428">
        <f t="shared" si="207"/>
        <v>1.6248059081217054</v>
      </c>
    </row>
    <row r="429" spans="1:89" x14ac:dyDescent="0.45">
      <c r="A429" s="41" t="s">
        <v>600</v>
      </c>
      <c r="B429" s="7" t="s">
        <v>556</v>
      </c>
      <c r="C429" s="7">
        <v>2000</v>
      </c>
      <c r="D429" s="7">
        <v>1498.15</v>
      </c>
      <c r="E429" s="7" t="s">
        <v>556</v>
      </c>
      <c r="F429" s="7">
        <f t="shared" si="224"/>
        <v>200</v>
      </c>
      <c r="G429" s="7">
        <f t="shared" si="225"/>
        <v>1225</v>
      </c>
      <c r="H429" s="15">
        <v>34.549999999999997</v>
      </c>
      <c r="I429" s="15"/>
      <c r="J429" s="15">
        <v>10.11</v>
      </c>
      <c r="K429" s="15"/>
      <c r="L429" s="15"/>
      <c r="M429" s="15"/>
      <c r="N429" s="15">
        <v>49.17</v>
      </c>
      <c r="O429" s="15">
        <v>6.17</v>
      </c>
      <c r="P429" s="15"/>
      <c r="Q429" s="15"/>
      <c r="R429" s="15">
        <f t="shared" si="229"/>
        <v>100</v>
      </c>
      <c r="S429" s="15"/>
      <c r="T429" s="12">
        <f t="shared" si="208"/>
        <v>0.3</v>
      </c>
      <c r="U429" s="12">
        <f t="shared" si="208"/>
        <v>8.6</v>
      </c>
      <c r="V429" t="s">
        <v>164</v>
      </c>
      <c r="Y429" s="16">
        <f t="shared" si="209"/>
        <v>108.89999999999999</v>
      </c>
      <c r="Z429" s="16"/>
      <c r="AA429" s="7" t="s">
        <v>557</v>
      </c>
      <c r="AB429" s="7" t="s">
        <v>513</v>
      </c>
      <c r="AC429" s="7" t="s">
        <v>148</v>
      </c>
      <c r="AD429" s="7"/>
      <c r="AE429" s="7"/>
      <c r="AF429" s="17"/>
      <c r="AG429" s="18"/>
      <c r="AH429" s="7">
        <v>2000</v>
      </c>
      <c r="AI429" s="7">
        <v>1498.15</v>
      </c>
      <c r="AJ429" s="7"/>
      <c r="AK429" s="18"/>
      <c r="AL429" s="17"/>
      <c r="AM429" s="18"/>
      <c r="AN429" s="7"/>
      <c r="AO429" s="7"/>
      <c r="AP429" s="7"/>
      <c r="AQ429" s="6"/>
      <c r="AR429" s="7">
        <v>3000</v>
      </c>
      <c r="AS429" s="7">
        <v>86000</v>
      </c>
      <c r="AT429" s="7"/>
      <c r="AU429" s="7"/>
      <c r="AV429" s="12">
        <f t="shared" si="226"/>
        <v>8.6</v>
      </c>
      <c r="AW429" s="19">
        <f t="shared" si="210"/>
        <v>1.0691268786512276</v>
      </c>
      <c r="AX429" s="15">
        <f t="shared" si="211"/>
        <v>7.5308731213487725</v>
      </c>
      <c r="AY429" s="15">
        <f t="shared" si="227"/>
        <v>56.714049969853406</v>
      </c>
      <c r="AZ429" s="7"/>
      <c r="BA429" s="7"/>
      <c r="BB429" s="7"/>
      <c r="BC429" s="7"/>
      <c r="BD429" s="7"/>
      <c r="BE429" s="15"/>
      <c r="BF429" s="16"/>
      <c r="BG429" s="16"/>
      <c r="BH429" s="20">
        <f t="shared" si="231"/>
        <v>0.34838296035374466</v>
      </c>
      <c r="BI429" s="20">
        <f t="shared" si="231"/>
        <v>0</v>
      </c>
      <c r="BJ429" s="20">
        <f t="shared" si="231"/>
        <v>6.0073752411543162E-2</v>
      </c>
      <c r="BK429" s="20">
        <f t="shared" si="231"/>
        <v>0</v>
      </c>
      <c r="BL429" s="20">
        <f t="shared" si="231"/>
        <v>0</v>
      </c>
      <c r="BM429" s="20">
        <f t="shared" si="231"/>
        <v>0</v>
      </c>
      <c r="BN429" s="20">
        <f t="shared" si="231"/>
        <v>0.53123065398943903</v>
      </c>
      <c r="BO429" s="20">
        <f t="shared" si="231"/>
        <v>6.0312633245273112E-2</v>
      </c>
      <c r="BP429" s="20">
        <f t="shared" si="231"/>
        <v>0</v>
      </c>
      <c r="BQ429" s="20">
        <f t="shared" si="231"/>
        <v>0</v>
      </c>
      <c r="BR429" s="20">
        <f t="shared" si="230"/>
        <v>8.9380282302773308E-3</v>
      </c>
      <c r="BS429" s="20">
        <f t="shared" si="230"/>
        <v>0.10491131643585082</v>
      </c>
      <c r="BT429" s="6"/>
      <c r="BU429" s="6"/>
      <c r="BV429" s="6"/>
      <c r="BW429" s="6">
        <f t="shared" si="212"/>
        <v>0.57502829372212227</v>
      </c>
      <c r="BX429" s="6">
        <f t="shared" si="213"/>
        <v>0</v>
      </c>
      <c r="BY429" s="6">
        <f t="shared" si="214"/>
        <v>9.9155559478624172E-2</v>
      </c>
      <c r="BZ429" s="6">
        <f t="shared" si="215"/>
        <v>0</v>
      </c>
      <c r="CA429" s="6">
        <f t="shared" si="216"/>
        <v>0</v>
      </c>
      <c r="CB429" s="6">
        <f t="shared" si="217"/>
        <v>0</v>
      </c>
      <c r="CC429" s="6">
        <f t="shared" si="218"/>
        <v>0.87683007293542803</v>
      </c>
      <c r="CD429" s="6">
        <f t="shared" si="219"/>
        <v>9.9549847529001756E-2</v>
      </c>
      <c r="CE429" s="6">
        <f t="shared" si="220"/>
        <v>0</v>
      </c>
      <c r="CF429" s="6">
        <f t="shared" si="221"/>
        <v>0</v>
      </c>
      <c r="CG429" s="6">
        <f t="shared" si="222"/>
        <v>1.6648168701442843E-2</v>
      </c>
      <c r="CH429" s="6">
        <f t="shared" si="223"/>
        <v>0.1954101340604408</v>
      </c>
      <c r="CI429" s="6">
        <f t="shared" si="206"/>
        <v>1.6505637736651764</v>
      </c>
      <c r="CJ429">
        <f t="shared" si="207"/>
        <v>1.86262207642706</v>
      </c>
      <c r="CK429" s="6"/>
    </row>
    <row r="430" spans="1:89" x14ac:dyDescent="0.45">
      <c r="A430" s="41" t="s">
        <v>600</v>
      </c>
      <c r="B430" s="7" t="s">
        <v>556</v>
      </c>
      <c r="C430" s="7">
        <v>2000</v>
      </c>
      <c r="D430" s="7">
        <v>1498.15</v>
      </c>
      <c r="E430" s="7" t="s">
        <v>556</v>
      </c>
      <c r="F430" s="7">
        <f t="shared" si="224"/>
        <v>200</v>
      </c>
      <c r="G430" s="7">
        <f t="shared" si="225"/>
        <v>1225</v>
      </c>
      <c r="H430" s="15">
        <v>35.479999999999997</v>
      </c>
      <c r="I430" s="5"/>
      <c r="J430" s="15">
        <v>10.97</v>
      </c>
      <c r="K430" s="5"/>
      <c r="L430" s="15"/>
      <c r="M430" s="5"/>
      <c r="N430" s="5">
        <v>48.39</v>
      </c>
      <c r="O430" s="15">
        <v>5.16</v>
      </c>
      <c r="R430" s="15">
        <f t="shared" si="229"/>
        <v>100</v>
      </c>
      <c r="S430" s="15"/>
      <c r="T430" s="12">
        <f t="shared" si="208"/>
        <v>0.3</v>
      </c>
      <c r="U430" s="12">
        <f t="shared" si="208"/>
        <v>7.81</v>
      </c>
      <c r="V430" t="s">
        <v>164</v>
      </c>
      <c r="Y430" s="16">
        <f t="shared" si="209"/>
        <v>108.11</v>
      </c>
      <c r="Z430" s="16"/>
      <c r="AA430" s="7" t="s">
        <v>558</v>
      </c>
      <c r="AB430" s="7" t="s">
        <v>513</v>
      </c>
      <c r="AC430" s="7" t="s">
        <v>148</v>
      </c>
      <c r="AD430" s="7"/>
      <c r="AE430" s="7"/>
      <c r="AF430" s="17"/>
      <c r="AG430" s="18"/>
      <c r="AH430" s="7">
        <v>2000</v>
      </c>
      <c r="AI430" s="7">
        <v>1498.15</v>
      </c>
      <c r="AJ430" s="7"/>
      <c r="AK430" s="18"/>
      <c r="AL430" s="17"/>
      <c r="AM430" s="18"/>
      <c r="AN430" s="7"/>
      <c r="AO430" s="7"/>
      <c r="AP430" s="7"/>
      <c r="AR430" s="7">
        <v>3000</v>
      </c>
      <c r="AS430" s="7">
        <v>78100</v>
      </c>
      <c r="AT430" s="7"/>
      <c r="AU430" s="7"/>
      <c r="AV430" s="12">
        <f t="shared" si="226"/>
        <v>7.81</v>
      </c>
      <c r="AW430" s="19">
        <f t="shared" si="210"/>
        <v>1.063265920790565</v>
      </c>
      <c r="AX430" s="15">
        <f t="shared" si="211"/>
        <v>6.7467340792094346</v>
      </c>
      <c r="AY430" s="15">
        <f t="shared" si="227"/>
        <v>45.518420735565975</v>
      </c>
      <c r="AZ430" s="7"/>
      <c r="BA430" s="7"/>
      <c r="BB430" s="7"/>
      <c r="BC430" s="7"/>
      <c r="BD430" s="7"/>
      <c r="BE430" s="15"/>
      <c r="BF430" s="16"/>
      <c r="BG430" s="16"/>
      <c r="BH430" s="20">
        <f t="shared" si="231"/>
        <v>0.35912965415817477</v>
      </c>
      <c r="BI430" s="20">
        <f t="shared" si="231"/>
        <v>0</v>
      </c>
      <c r="BJ430" s="20">
        <f t="shared" si="231"/>
        <v>6.5433331833053804E-2</v>
      </c>
      <c r="BK430" s="20">
        <f t="shared" si="231"/>
        <v>0</v>
      </c>
      <c r="BL430" s="20">
        <f t="shared" si="231"/>
        <v>0</v>
      </c>
      <c r="BM430" s="20">
        <f t="shared" si="231"/>
        <v>0</v>
      </c>
      <c r="BN430" s="20">
        <f t="shared" si="231"/>
        <v>0.52480425064185909</v>
      </c>
      <c r="BO430" s="20">
        <f t="shared" si="231"/>
        <v>5.0632763366912144E-2</v>
      </c>
      <c r="BP430" s="20">
        <f t="shared" si="231"/>
        <v>0</v>
      </c>
      <c r="BQ430" s="20">
        <f t="shared" si="231"/>
        <v>0</v>
      </c>
      <c r="BR430" s="20">
        <f t="shared" si="230"/>
        <v>9.0558945862838237E-3</v>
      </c>
      <c r="BS430" s="20">
        <f t="shared" si="230"/>
        <v>9.6530500013190745E-2</v>
      </c>
      <c r="BT430" s="6"/>
      <c r="BU430" s="6"/>
      <c r="BV430" s="6"/>
      <c r="BW430" s="6">
        <f t="shared" si="212"/>
        <v>0.59050662405964971</v>
      </c>
      <c r="BX430" s="6">
        <f t="shared" si="213"/>
        <v>0</v>
      </c>
      <c r="BY430" s="6">
        <f t="shared" si="214"/>
        <v>0.1075901570208217</v>
      </c>
      <c r="BZ430" s="6">
        <f t="shared" si="215"/>
        <v>0</v>
      </c>
      <c r="CA430" s="6">
        <f t="shared" si="216"/>
        <v>0</v>
      </c>
      <c r="CB430" s="6">
        <f t="shared" si="217"/>
        <v>0</v>
      </c>
      <c r="CC430" s="6">
        <f t="shared" si="218"/>
        <v>0.86292062699502459</v>
      </c>
      <c r="CD430" s="6">
        <f t="shared" si="219"/>
        <v>8.3254005388922053E-2</v>
      </c>
      <c r="CE430" s="6">
        <f t="shared" si="220"/>
        <v>0</v>
      </c>
      <c r="CF430" s="6">
        <f t="shared" si="221"/>
        <v>0</v>
      </c>
      <c r="CG430" s="6">
        <f t="shared" si="222"/>
        <v>1.6648168701442843E-2</v>
      </c>
      <c r="CH430" s="6">
        <f t="shared" si="223"/>
        <v>0.17745966825721426</v>
      </c>
      <c r="CI430" s="6">
        <f t="shared" si="206"/>
        <v>1.6442714134644183</v>
      </c>
      <c r="CJ430">
        <f t="shared" si="207"/>
        <v>1.8383792504230754</v>
      </c>
    </row>
    <row r="431" spans="1:89" x14ac:dyDescent="0.45">
      <c r="A431" s="41" t="s">
        <v>600</v>
      </c>
      <c r="B431" s="7" t="s">
        <v>556</v>
      </c>
      <c r="C431" s="7">
        <v>15000</v>
      </c>
      <c r="D431" s="7">
        <v>1623.15</v>
      </c>
      <c r="E431" s="7" t="s">
        <v>556</v>
      </c>
      <c r="F431" s="7">
        <f t="shared" si="224"/>
        <v>1500</v>
      </c>
      <c r="G431" s="7">
        <f t="shared" si="225"/>
        <v>1350</v>
      </c>
      <c r="H431" s="15">
        <v>37.47</v>
      </c>
      <c r="I431" s="5"/>
      <c r="J431" s="15">
        <v>10.58</v>
      </c>
      <c r="K431" s="5"/>
      <c r="L431" s="15"/>
      <c r="M431" s="5"/>
      <c r="N431" s="5">
        <v>46.23</v>
      </c>
      <c r="O431" s="15">
        <v>5.72</v>
      </c>
      <c r="R431" s="15">
        <f t="shared" si="229"/>
        <v>100</v>
      </c>
      <c r="S431" s="15"/>
      <c r="T431" s="12">
        <f t="shared" si="208"/>
        <v>0.3</v>
      </c>
      <c r="U431" s="12">
        <f t="shared" si="208"/>
        <v>15.58</v>
      </c>
      <c r="V431" t="s">
        <v>164</v>
      </c>
      <c r="Y431" s="16">
        <f t="shared" si="209"/>
        <v>115.88</v>
      </c>
      <c r="Z431" s="16"/>
      <c r="AA431" s="7" t="s">
        <v>559</v>
      </c>
      <c r="AB431" s="7" t="s">
        <v>513</v>
      </c>
      <c r="AC431" s="7" t="s">
        <v>148</v>
      </c>
      <c r="AD431" s="7"/>
      <c r="AE431" s="7"/>
      <c r="AF431" s="17"/>
      <c r="AG431" s="18"/>
      <c r="AH431" s="7">
        <v>15000</v>
      </c>
      <c r="AI431" s="7">
        <v>1623.15</v>
      </c>
      <c r="AJ431" s="7"/>
      <c r="AK431" s="18"/>
      <c r="AL431" s="17"/>
      <c r="AM431" s="18"/>
      <c r="AN431" s="7"/>
      <c r="AO431" s="7"/>
      <c r="AP431" s="7"/>
      <c r="AR431" s="7">
        <v>3000</v>
      </c>
      <c r="AS431" s="7">
        <v>155800</v>
      </c>
      <c r="AT431" s="7"/>
      <c r="AU431" s="7"/>
      <c r="AV431" s="12">
        <f t="shared" si="226"/>
        <v>15.58</v>
      </c>
      <c r="AW431" s="19">
        <f t="shared" si="210"/>
        <v>1.7407649310163789</v>
      </c>
      <c r="AX431" s="15">
        <f t="shared" si="211"/>
        <v>13.839235068983621</v>
      </c>
      <c r="AY431" s="15">
        <f t="shared" si="227"/>
        <v>191.52442729458608</v>
      </c>
      <c r="AZ431" s="7"/>
      <c r="BA431" s="7"/>
      <c r="BB431" s="7"/>
      <c r="BC431" s="7"/>
      <c r="BD431" s="7"/>
      <c r="BE431" s="15"/>
      <c r="BF431" s="16"/>
      <c r="BG431" s="16"/>
      <c r="BH431" s="20">
        <f t="shared" si="231"/>
        <v>0.37931582841986877</v>
      </c>
      <c r="BI431" s="20">
        <f t="shared" si="231"/>
        <v>0</v>
      </c>
      <c r="BJ431" s="20">
        <f t="shared" si="231"/>
        <v>6.3114288619746703E-2</v>
      </c>
      <c r="BK431" s="20">
        <f t="shared" si="231"/>
        <v>0</v>
      </c>
      <c r="BL431" s="20">
        <f t="shared" si="231"/>
        <v>0</v>
      </c>
      <c r="BM431" s="20">
        <f t="shared" si="231"/>
        <v>0</v>
      </c>
      <c r="BN431" s="20">
        <f t="shared" si="231"/>
        <v>0.50143567826131785</v>
      </c>
      <c r="BO431" s="20">
        <f t="shared" si="231"/>
        <v>5.6134204699066652E-2</v>
      </c>
      <c r="BP431" s="20">
        <f t="shared" si="231"/>
        <v>0</v>
      </c>
      <c r="BQ431" s="20">
        <f t="shared" si="231"/>
        <v>0</v>
      </c>
      <c r="BR431" s="20">
        <f t="shared" si="230"/>
        <v>8.2631756836689489E-3</v>
      </c>
      <c r="BS431" s="20">
        <f t="shared" si="230"/>
        <v>0.17571005031213752</v>
      </c>
      <c r="BT431" s="6"/>
      <c r="BU431" s="6"/>
      <c r="BV431" s="6"/>
      <c r="BW431" s="6">
        <f t="shared" si="212"/>
        <v>0.62362692230876771</v>
      </c>
      <c r="BX431" s="6">
        <f t="shared" si="213"/>
        <v>0</v>
      </c>
      <c r="BY431" s="6">
        <f t="shared" si="214"/>
        <v>0.10376516511215073</v>
      </c>
      <c r="BZ431" s="6">
        <f t="shared" si="215"/>
        <v>0</v>
      </c>
      <c r="CA431" s="6">
        <f t="shared" si="216"/>
        <v>0</v>
      </c>
      <c r="CB431" s="6">
        <f t="shared" si="217"/>
        <v>0</v>
      </c>
      <c r="CC431" s="6">
        <f t="shared" si="218"/>
        <v>0.82440216131390753</v>
      </c>
      <c r="CD431" s="6">
        <f t="shared" si="219"/>
        <v>9.2289323803223675E-2</v>
      </c>
      <c r="CE431" s="6">
        <f t="shared" si="220"/>
        <v>0</v>
      </c>
      <c r="CF431" s="6">
        <f t="shared" si="221"/>
        <v>0</v>
      </c>
      <c r="CG431" s="6">
        <f t="shared" si="222"/>
        <v>1.6648168701442843E-2</v>
      </c>
      <c r="CH431" s="6">
        <f t="shared" si="223"/>
        <v>0.35401045216996141</v>
      </c>
      <c r="CI431" s="6">
        <f t="shared" si="206"/>
        <v>1.6440835725380496</v>
      </c>
      <c r="CJ431">
        <f t="shared" si="207"/>
        <v>2.0147421934094538</v>
      </c>
    </row>
    <row r="432" spans="1:89" x14ac:dyDescent="0.45">
      <c r="A432" s="41" t="s">
        <v>600</v>
      </c>
      <c r="B432" s="7" t="s">
        <v>556</v>
      </c>
      <c r="C432" s="7">
        <v>15000</v>
      </c>
      <c r="D432" s="7">
        <v>1548.15</v>
      </c>
      <c r="E432" s="7" t="s">
        <v>556</v>
      </c>
      <c r="F432" s="7">
        <f t="shared" si="224"/>
        <v>1500</v>
      </c>
      <c r="G432" s="7">
        <f t="shared" si="225"/>
        <v>1275</v>
      </c>
      <c r="H432" s="15">
        <v>46.1</v>
      </c>
      <c r="I432" s="5"/>
      <c r="J432" s="15">
        <v>12.67</v>
      </c>
      <c r="K432" s="5"/>
      <c r="L432" s="15"/>
      <c r="M432" s="5"/>
      <c r="N432" s="15">
        <v>35.32</v>
      </c>
      <c r="O432" s="15">
        <v>5.91</v>
      </c>
      <c r="R432" s="15">
        <f t="shared" si="229"/>
        <v>100</v>
      </c>
      <c r="S432" s="15"/>
      <c r="T432" s="12">
        <f t="shared" si="208"/>
        <v>0.3</v>
      </c>
      <c r="U432" s="12">
        <f t="shared" si="208"/>
        <v>11.44</v>
      </c>
      <c r="V432" t="s">
        <v>164</v>
      </c>
      <c r="Y432" s="16">
        <f t="shared" si="209"/>
        <v>111.74</v>
      </c>
      <c r="Z432" s="16"/>
      <c r="AA432" s="7" t="s">
        <v>560</v>
      </c>
      <c r="AB432" s="7" t="s">
        <v>513</v>
      </c>
      <c r="AC432" s="7" t="s">
        <v>148</v>
      </c>
      <c r="AD432" s="7"/>
      <c r="AE432" s="7"/>
      <c r="AF432" s="17"/>
      <c r="AG432" s="18"/>
      <c r="AH432" s="7">
        <v>15000</v>
      </c>
      <c r="AI432" s="7">
        <v>1548.15</v>
      </c>
      <c r="AJ432" s="7"/>
      <c r="AK432" s="18"/>
      <c r="AL432" s="17"/>
      <c r="AM432" s="18"/>
      <c r="AN432" s="7"/>
      <c r="AO432" s="7"/>
      <c r="AP432" s="7"/>
      <c r="AR432" s="7">
        <v>3000</v>
      </c>
      <c r="AS432" s="7">
        <v>114400</v>
      </c>
      <c r="AT432" s="7"/>
      <c r="AU432" s="7"/>
      <c r="AV432" s="12">
        <f t="shared" si="226"/>
        <v>11.44</v>
      </c>
      <c r="AW432" s="19">
        <f t="shared" si="210"/>
        <v>1.5355035471183653</v>
      </c>
      <c r="AX432" s="15">
        <f t="shared" si="211"/>
        <v>9.9044964528816344</v>
      </c>
      <c r="AY432" s="15">
        <f t="shared" si="227"/>
        <v>98.099049985144873</v>
      </c>
      <c r="AZ432" s="7"/>
      <c r="BA432" s="7"/>
      <c r="BB432" s="7"/>
      <c r="BC432" s="7"/>
      <c r="BD432" s="7"/>
      <c r="BE432" s="15"/>
      <c r="BF432" s="16"/>
      <c r="BG432" s="16"/>
      <c r="BH432" s="20">
        <f t="shared" si="231"/>
        <v>0.47457603308688368</v>
      </c>
      <c r="BI432" s="20">
        <f t="shared" si="231"/>
        <v>0</v>
      </c>
      <c r="BJ432" s="20">
        <f t="shared" si="231"/>
        <v>7.6861037512757191E-2</v>
      </c>
      <c r="BK432" s="20">
        <f t="shared" si="231"/>
        <v>0</v>
      </c>
      <c r="BL432" s="20">
        <f t="shared" si="231"/>
        <v>0</v>
      </c>
      <c r="BM432" s="20">
        <f t="shared" si="231"/>
        <v>0</v>
      </c>
      <c r="BN432" s="20">
        <f t="shared" si="231"/>
        <v>0.38958267656947237</v>
      </c>
      <c r="BO432" s="20">
        <f t="shared" si="231"/>
        <v>5.8980252830886634E-2</v>
      </c>
      <c r="BP432" s="20">
        <f t="shared" si="231"/>
        <v>0</v>
      </c>
      <c r="BQ432" s="20">
        <f t="shared" si="231"/>
        <v>0</v>
      </c>
      <c r="BR432" s="20">
        <f t="shared" si="230"/>
        <v>8.7931339306483672E-3</v>
      </c>
      <c r="BS432" s="20">
        <f t="shared" si="230"/>
        <v>0.13729410043493478</v>
      </c>
      <c r="BT432" s="6"/>
      <c r="BU432" s="6"/>
      <c r="BV432" s="6"/>
      <c r="BW432" s="6">
        <f t="shared" si="212"/>
        <v>0.76725917049464087</v>
      </c>
      <c r="BX432" s="6">
        <f t="shared" si="213"/>
        <v>0</v>
      </c>
      <c r="BY432" s="6">
        <f t="shared" si="214"/>
        <v>0.1242631986740028</v>
      </c>
      <c r="BZ432" s="6">
        <f t="shared" si="215"/>
        <v>0</v>
      </c>
      <c r="CA432" s="6">
        <f t="shared" si="216"/>
        <v>0</v>
      </c>
      <c r="CB432" s="6">
        <f t="shared" si="217"/>
        <v>0</v>
      </c>
      <c r="CC432" s="6">
        <f t="shared" si="218"/>
        <v>0.62984824437826559</v>
      </c>
      <c r="CD432" s="6">
        <f t="shared" si="219"/>
        <v>9.5354878265218865E-2</v>
      </c>
      <c r="CE432" s="6">
        <f t="shared" si="220"/>
        <v>0</v>
      </c>
      <c r="CF432" s="6">
        <f t="shared" si="221"/>
        <v>0</v>
      </c>
      <c r="CG432" s="6">
        <f t="shared" si="222"/>
        <v>1.6648168701442843E-2</v>
      </c>
      <c r="CH432" s="6">
        <f t="shared" si="223"/>
        <v>0.25994092251760964</v>
      </c>
      <c r="CI432" s="6">
        <f t="shared" si="206"/>
        <v>1.6167254918121283</v>
      </c>
      <c r="CJ432">
        <f t="shared" si="207"/>
        <v>1.8933145830311808</v>
      </c>
    </row>
    <row r="433" spans="1:88" x14ac:dyDescent="0.45">
      <c r="A433" s="41" t="s">
        <v>600</v>
      </c>
      <c r="B433" s="7" t="s">
        <v>561</v>
      </c>
      <c r="C433" s="7">
        <v>15000</v>
      </c>
      <c r="D433" s="7">
        <v>1548.15</v>
      </c>
      <c r="E433" s="7" t="s">
        <v>561</v>
      </c>
      <c r="F433" s="7">
        <f t="shared" si="224"/>
        <v>1500</v>
      </c>
      <c r="G433" s="7">
        <f t="shared" si="225"/>
        <v>1275</v>
      </c>
      <c r="H433" s="15">
        <v>37.340000000000003</v>
      </c>
      <c r="I433" s="5"/>
      <c r="J433" s="15">
        <v>22.89</v>
      </c>
      <c r="K433" s="5"/>
      <c r="L433" s="15"/>
      <c r="M433" s="5"/>
      <c r="N433" s="5">
        <v>0</v>
      </c>
      <c r="O433" s="15">
        <v>39.770000000000003</v>
      </c>
      <c r="R433" s="15">
        <f t="shared" si="229"/>
        <v>100</v>
      </c>
      <c r="S433" s="15"/>
      <c r="T433" s="12">
        <f t="shared" si="208"/>
        <v>0.3</v>
      </c>
      <c r="U433" s="12">
        <f t="shared" si="208"/>
        <v>4.29</v>
      </c>
      <c r="V433" t="s">
        <v>164</v>
      </c>
      <c r="Y433" s="16">
        <f t="shared" si="209"/>
        <v>104.59</v>
      </c>
      <c r="Z433" s="16"/>
      <c r="AA433" s="7" t="s">
        <v>562</v>
      </c>
      <c r="AB433" s="7" t="s">
        <v>513</v>
      </c>
      <c r="AC433" s="7" t="s">
        <v>148</v>
      </c>
      <c r="AD433" s="7"/>
      <c r="AE433" s="7"/>
      <c r="AF433" s="17"/>
      <c r="AG433" s="18"/>
      <c r="AH433" s="7">
        <v>15000</v>
      </c>
      <c r="AI433" s="7">
        <v>1548.15</v>
      </c>
      <c r="AJ433" s="7"/>
      <c r="AK433" s="18"/>
      <c r="AL433" s="17"/>
      <c r="AM433" s="18"/>
      <c r="AN433" s="7"/>
      <c r="AO433" s="7"/>
      <c r="AP433" s="7"/>
      <c r="AR433" s="7">
        <v>3000</v>
      </c>
      <c r="AS433" s="7">
        <v>42900</v>
      </c>
      <c r="AT433" s="7"/>
      <c r="AU433" s="7"/>
      <c r="AV433" s="12">
        <f t="shared" si="226"/>
        <v>4.29</v>
      </c>
      <c r="AW433" s="19">
        <f t="shared" si="210"/>
        <v>0.63198760872028981</v>
      </c>
      <c r="AX433" s="15">
        <f t="shared" si="211"/>
        <v>3.6580123912797102</v>
      </c>
      <c r="AY433" s="15">
        <f t="shared" si="227"/>
        <v>13.381054654755903</v>
      </c>
      <c r="AZ433" s="7"/>
      <c r="BA433" s="7"/>
      <c r="BB433" s="7"/>
      <c r="BC433" s="7"/>
      <c r="BD433" s="7"/>
      <c r="BE433" s="15"/>
      <c r="BF433" s="16"/>
      <c r="BG433" s="16"/>
      <c r="BH433" s="20">
        <f t="shared" si="231"/>
        <v>0.41775397910236994</v>
      </c>
      <c r="BI433" s="20">
        <f t="shared" si="231"/>
        <v>0</v>
      </c>
      <c r="BJ433" s="20">
        <f t="shared" si="231"/>
        <v>0.15090958524545597</v>
      </c>
      <c r="BK433" s="20">
        <f t="shared" si="231"/>
        <v>0</v>
      </c>
      <c r="BL433" s="20">
        <f t="shared" si="231"/>
        <v>0</v>
      </c>
      <c r="BM433" s="20">
        <f t="shared" si="231"/>
        <v>0</v>
      </c>
      <c r="BN433" s="20">
        <f t="shared" si="231"/>
        <v>0</v>
      </c>
      <c r="BO433" s="20">
        <f t="shared" si="231"/>
        <v>0.43133643565217406</v>
      </c>
      <c r="BP433" s="20">
        <f t="shared" si="231"/>
        <v>0</v>
      </c>
      <c r="BQ433" s="20">
        <f t="shared" si="231"/>
        <v>0</v>
      </c>
      <c r="BR433" s="20">
        <f t="shared" si="230"/>
        <v>1.0393699303195012E-2</v>
      </c>
      <c r="BS433" s="20">
        <f t="shared" si="230"/>
        <v>6.0856868862601908E-2</v>
      </c>
      <c r="BT433" s="6"/>
      <c r="BU433" s="6"/>
      <c r="BV433" s="6"/>
      <c r="BW433" s="6">
        <f t="shared" si="212"/>
        <v>0.6214632847347048</v>
      </c>
      <c r="BX433" s="6">
        <f t="shared" si="213"/>
        <v>0</v>
      </c>
      <c r="BY433" s="6">
        <f t="shared" si="214"/>
        <v>0.22449760202430341</v>
      </c>
      <c r="BZ433" s="6">
        <f t="shared" si="215"/>
        <v>0</v>
      </c>
      <c r="CA433" s="6">
        <f t="shared" si="216"/>
        <v>0</v>
      </c>
      <c r="CB433" s="6">
        <f t="shared" si="217"/>
        <v>0</v>
      </c>
      <c r="CC433" s="6">
        <f t="shared" si="218"/>
        <v>0</v>
      </c>
      <c r="CD433" s="6">
        <f t="shared" si="219"/>
        <v>0.64166895238709887</v>
      </c>
      <c r="CE433" s="6">
        <f t="shared" si="220"/>
        <v>0</v>
      </c>
      <c r="CF433" s="6">
        <f t="shared" si="221"/>
        <v>0</v>
      </c>
      <c r="CG433" s="6">
        <f t="shared" si="222"/>
        <v>1.6648168701442843E-2</v>
      </c>
      <c r="CH433" s="6">
        <f t="shared" si="223"/>
        <v>9.7477845944103622E-2</v>
      </c>
      <c r="CI433" s="6">
        <f t="shared" si="206"/>
        <v>1.4876298391461071</v>
      </c>
      <c r="CJ433">
        <f t="shared" si="207"/>
        <v>1.6017558537916536</v>
      </c>
    </row>
    <row r="434" spans="1:88" x14ac:dyDescent="0.45">
      <c r="A434" s="41" t="s">
        <v>600</v>
      </c>
      <c r="B434" s="7" t="s">
        <v>561</v>
      </c>
      <c r="C434" s="7">
        <v>15000</v>
      </c>
      <c r="D434" s="7">
        <v>1548.15</v>
      </c>
      <c r="E434" s="7" t="s">
        <v>561</v>
      </c>
      <c r="F434" s="7">
        <f t="shared" si="224"/>
        <v>1500</v>
      </c>
      <c r="G434" s="7">
        <f t="shared" si="225"/>
        <v>1275</v>
      </c>
      <c r="H434" s="15">
        <v>57.46</v>
      </c>
      <c r="I434" s="5"/>
      <c r="J434" s="15">
        <v>17.27</v>
      </c>
      <c r="K434" s="5"/>
      <c r="L434" s="15"/>
      <c r="M434" s="5"/>
      <c r="N434" s="5">
        <v>9.98</v>
      </c>
      <c r="O434" s="15">
        <v>15.29</v>
      </c>
      <c r="R434" s="15">
        <f t="shared" si="229"/>
        <v>100</v>
      </c>
      <c r="S434" s="15"/>
      <c r="T434" s="12">
        <f t="shared" si="208"/>
        <v>0.3</v>
      </c>
      <c r="U434" s="12">
        <f t="shared" si="208"/>
        <v>2.78</v>
      </c>
      <c r="V434" t="s">
        <v>164</v>
      </c>
      <c r="Y434" s="16">
        <f t="shared" si="209"/>
        <v>103.08</v>
      </c>
      <c r="Z434" s="16"/>
      <c r="AA434" s="7" t="s">
        <v>563</v>
      </c>
      <c r="AB434" s="7" t="s">
        <v>513</v>
      </c>
      <c r="AC434" s="7" t="s">
        <v>173</v>
      </c>
      <c r="AD434" s="7"/>
      <c r="AE434" s="7"/>
      <c r="AF434" s="17"/>
      <c r="AG434" s="18"/>
      <c r="AH434" s="7">
        <v>15000</v>
      </c>
      <c r="AI434" s="7">
        <v>1548.15</v>
      </c>
      <c r="AJ434" s="7"/>
      <c r="AK434" s="18"/>
      <c r="AL434" s="17"/>
      <c r="AM434" s="18"/>
      <c r="AN434" s="7"/>
      <c r="AO434" s="7"/>
      <c r="AP434" s="7"/>
      <c r="AR434" s="7">
        <v>3000</v>
      </c>
      <c r="AS434" s="7">
        <v>27800</v>
      </c>
      <c r="AT434" s="7"/>
      <c r="AU434" s="7"/>
      <c r="AV434" s="12">
        <f t="shared" si="226"/>
        <v>2.78</v>
      </c>
      <c r="AW434" s="19">
        <f t="shared" si="210"/>
        <v>0.98481670514753028</v>
      </c>
      <c r="AX434" s="15">
        <f t="shared" si="211"/>
        <v>1.7951832948524695</v>
      </c>
      <c r="AY434" s="15">
        <f t="shared" si="227"/>
        <v>3.2226830621173685</v>
      </c>
      <c r="AZ434" s="7"/>
      <c r="BA434" s="7"/>
      <c r="BB434" s="7"/>
      <c r="BC434" s="7"/>
      <c r="BD434" s="7"/>
      <c r="BE434" s="15"/>
      <c r="BF434" s="16"/>
      <c r="BG434" s="16"/>
      <c r="BH434" s="20">
        <f t="shared" si="231"/>
        <v>0.61683750815585048</v>
      </c>
      <c r="BI434" s="20">
        <f t="shared" si="231"/>
        <v>0</v>
      </c>
      <c r="BJ434" s="20">
        <f t="shared" si="231"/>
        <v>0.1092502001274369</v>
      </c>
      <c r="BK434" s="20">
        <f t="shared" si="231"/>
        <v>0</v>
      </c>
      <c r="BL434" s="20">
        <f t="shared" si="231"/>
        <v>0</v>
      </c>
      <c r="BM434" s="20">
        <f t="shared" si="231"/>
        <v>0</v>
      </c>
      <c r="BN434" s="20">
        <f t="shared" si="231"/>
        <v>0.11479150752754259</v>
      </c>
      <c r="BO434" s="20">
        <f t="shared" si="231"/>
        <v>0.15912078418917003</v>
      </c>
      <c r="BP434" s="20">
        <f t="shared" si="231"/>
        <v>0</v>
      </c>
      <c r="BQ434" s="20">
        <f t="shared" si="231"/>
        <v>0</v>
      </c>
      <c r="BR434" s="20">
        <f t="shared" si="230"/>
        <v>1.021242277207703E-2</v>
      </c>
      <c r="BS434" s="20">
        <f t="shared" si="230"/>
        <v>3.8748575794960383E-2</v>
      </c>
      <c r="BT434" s="6"/>
      <c r="BU434" s="6"/>
      <c r="BV434" s="6"/>
      <c r="BW434" s="6">
        <f t="shared" si="212"/>
        <v>0.95632780773583648</v>
      </c>
      <c r="BX434" s="6">
        <f t="shared" si="213"/>
        <v>0</v>
      </c>
      <c r="BY434" s="6">
        <f t="shared" si="214"/>
        <v>0.16937848785319878</v>
      </c>
      <c r="BZ434" s="6">
        <f t="shared" si="215"/>
        <v>0</v>
      </c>
      <c r="CA434" s="6">
        <f t="shared" si="216"/>
        <v>0</v>
      </c>
      <c r="CB434" s="6">
        <f t="shared" si="217"/>
        <v>0</v>
      </c>
      <c r="CC434" s="6">
        <f t="shared" si="218"/>
        <v>0.1779695775451611</v>
      </c>
      <c r="CD434" s="6">
        <f t="shared" si="219"/>
        <v>0.24669646170477097</v>
      </c>
      <c r="CE434" s="6">
        <f t="shared" si="220"/>
        <v>0</v>
      </c>
      <c r="CF434" s="6">
        <f t="shared" si="221"/>
        <v>0</v>
      </c>
      <c r="CG434" s="6">
        <f t="shared" si="222"/>
        <v>1.6648168701442843E-2</v>
      </c>
      <c r="CH434" s="6">
        <f t="shared" si="223"/>
        <v>6.3167461940468073E-2</v>
      </c>
      <c r="CI434" s="6">
        <f t="shared" si="206"/>
        <v>1.5503723348389673</v>
      </c>
      <c r="CJ434">
        <f t="shared" si="207"/>
        <v>1.6301879654808782</v>
      </c>
    </row>
    <row r="435" spans="1:88" x14ac:dyDescent="0.45">
      <c r="A435" s="41" t="s">
        <v>600</v>
      </c>
      <c r="B435" s="7" t="s">
        <v>561</v>
      </c>
      <c r="C435" s="7">
        <v>15000</v>
      </c>
      <c r="D435" s="7">
        <v>1548.15</v>
      </c>
      <c r="E435" s="7" t="s">
        <v>561</v>
      </c>
      <c r="F435" s="7">
        <f t="shared" si="224"/>
        <v>1500</v>
      </c>
      <c r="G435" s="7">
        <f t="shared" si="225"/>
        <v>1275</v>
      </c>
      <c r="H435" s="15">
        <v>58.87</v>
      </c>
      <c r="I435" s="5"/>
      <c r="J435" s="15">
        <v>17.91</v>
      </c>
      <c r="K435" s="5"/>
      <c r="L435" s="15"/>
      <c r="M435" s="5"/>
      <c r="N435" s="5">
        <v>6.52</v>
      </c>
      <c r="O435" s="15">
        <v>16.7</v>
      </c>
      <c r="R435" s="15">
        <f t="shared" si="229"/>
        <v>100</v>
      </c>
      <c r="S435" s="15"/>
      <c r="T435" s="12">
        <f t="shared" si="208"/>
        <v>0.3</v>
      </c>
      <c r="U435" s="12">
        <f t="shared" si="208"/>
        <v>2.93</v>
      </c>
      <c r="V435" t="s">
        <v>164</v>
      </c>
      <c r="Y435" s="16">
        <f t="shared" si="209"/>
        <v>103.23</v>
      </c>
      <c r="Z435" s="16"/>
      <c r="AA435" s="7" t="s">
        <v>564</v>
      </c>
      <c r="AB435" s="7" t="s">
        <v>513</v>
      </c>
      <c r="AC435" s="7" t="s">
        <v>173</v>
      </c>
      <c r="AD435" s="7"/>
      <c r="AE435" s="7"/>
      <c r="AF435" s="17"/>
      <c r="AG435" s="18"/>
      <c r="AH435" s="7">
        <v>15000</v>
      </c>
      <c r="AI435" s="7">
        <v>1548.15</v>
      </c>
      <c r="AJ435" s="7"/>
      <c r="AK435" s="18"/>
      <c r="AL435" s="17"/>
      <c r="AM435" s="18"/>
      <c r="AN435" s="7"/>
      <c r="AO435" s="7"/>
      <c r="AP435" s="7"/>
      <c r="AR435" s="7">
        <v>3000</v>
      </c>
      <c r="AS435" s="7">
        <v>29300</v>
      </c>
      <c r="AT435" s="7"/>
      <c r="AU435" s="7"/>
      <c r="AV435" s="12">
        <f t="shared" si="226"/>
        <v>2.93</v>
      </c>
      <c r="AW435" s="19">
        <f t="shared" si="210"/>
        <v>0.90530044297400725</v>
      </c>
      <c r="AX435" s="15">
        <f t="shared" si="211"/>
        <v>2.0246995570259929</v>
      </c>
      <c r="AY435" s="15">
        <f t="shared" si="227"/>
        <v>4.0994082962212524</v>
      </c>
      <c r="AZ435" s="7"/>
      <c r="BA435" s="7"/>
      <c r="BB435" s="7"/>
      <c r="BC435" s="7"/>
      <c r="BD435" s="7"/>
      <c r="BE435" s="15"/>
      <c r="BF435" s="16"/>
      <c r="BG435" s="16"/>
      <c r="BH435" s="20">
        <f t="shared" si="231"/>
        <v>0.63574948465412295</v>
      </c>
      <c r="BI435" s="20">
        <f t="shared" si="231"/>
        <v>0</v>
      </c>
      <c r="BJ435" s="20">
        <f t="shared" si="231"/>
        <v>0.11397571309048676</v>
      </c>
      <c r="BK435" s="20">
        <f t="shared" si="231"/>
        <v>0</v>
      </c>
      <c r="BL435" s="20">
        <f t="shared" si="231"/>
        <v>0</v>
      </c>
      <c r="BM435" s="20">
        <f t="shared" si="231"/>
        <v>0</v>
      </c>
      <c r="BN435" s="20">
        <f t="shared" si="231"/>
        <v>7.5442078031847007E-2</v>
      </c>
      <c r="BO435" s="20">
        <f t="shared" si="231"/>
        <v>0.17483272422354337</v>
      </c>
      <c r="BP435" s="20">
        <f t="shared" si="231"/>
        <v>0</v>
      </c>
      <c r="BQ435" s="20">
        <f t="shared" si="231"/>
        <v>0</v>
      </c>
      <c r="BR435" s="20">
        <f t="shared" si="230"/>
        <v>1.0248879822433379E-2</v>
      </c>
      <c r="BS435" s="20">
        <f t="shared" si="230"/>
        <v>4.0985117487899042E-2</v>
      </c>
      <c r="BT435" s="6"/>
      <c r="BU435" s="6"/>
      <c r="BV435" s="6"/>
      <c r="BW435" s="6">
        <f t="shared" si="212"/>
        <v>0.97979495373144254</v>
      </c>
      <c r="BX435" s="6">
        <f t="shared" si="213"/>
        <v>0</v>
      </c>
      <c r="BY435" s="6">
        <f t="shared" si="214"/>
        <v>0.17565539765204344</v>
      </c>
      <c r="BZ435" s="6">
        <f t="shared" si="215"/>
        <v>0</v>
      </c>
      <c r="CA435" s="6">
        <f t="shared" si="216"/>
        <v>0</v>
      </c>
      <c r="CB435" s="6">
        <f t="shared" si="217"/>
        <v>0</v>
      </c>
      <c r="CC435" s="6">
        <f t="shared" si="218"/>
        <v>0.11626870196337177</v>
      </c>
      <c r="CD435" s="6">
        <f t="shared" si="219"/>
        <v>0.26944610271220898</v>
      </c>
      <c r="CE435" s="6">
        <f t="shared" si="220"/>
        <v>0</v>
      </c>
      <c r="CF435" s="6">
        <f t="shared" si="221"/>
        <v>0</v>
      </c>
      <c r="CG435" s="6">
        <f t="shared" si="222"/>
        <v>1.6648168701442843E-2</v>
      </c>
      <c r="CH435" s="6">
        <f t="shared" si="223"/>
        <v>6.6575778232219954E-2</v>
      </c>
      <c r="CI435" s="6">
        <f t="shared" si="206"/>
        <v>1.5411651560590667</v>
      </c>
      <c r="CJ435">
        <f t="shared" si="207"/>
        <v>1.6243891029927295</v>
      </c>
    </row>
    <row r="436" spans="1:88" x14ac:dyDescent="0.45">
      <c r="A436" s="41" t="s">
        <v>600</v>
      </c>
      <c r="B436" s="7" t="s">
        <v>561</v>
      </c>
      <c r="C436" s="7">
        <v>15000</v>
      </c>
      <c r="D436" s="7">
        <v>1548.15</v>
      </c>
      <c r="E436" s="7" t="s">
        <v>561</v>
      </c>
      <c r="F436" s="7">
        <f t="shared" si="224"/>
        <v>1500</v>
      </c>
      <c r="G436" s="7">
        <f t="shared" si="225"/>
        <v>1275</v>
      </c>
      <c r="H436" s="15">
        <v>48.17</v>
      </c>
      <c r="I436" s="5"/>
      <c r="J436" s="15">
        <v>22.44</v>
      </c>
      <c r="K436" s="5"/>
      <c r="L436" s="15"/>
      <c r="M436" s="5"/>
      <c r="N436" s="5">
        <v>11.76</v>
      </c>
      <c r="O436" s="15">
        <v>17.63</v>
      </c>
      <c r="R436" s="15">
        <f t="shared" si="229"/>
        <v>100</v>
      </c>
      <c r="S436" s="15"/>
      <c r="T436" s="12">
        <f t="shared" si="208"/>
        <v>0.3</v>
      </c>
      <c r="U436" s="12">
        <f t="shared" si="208"/>
        <v>3.3</v>
      </c>
      <c r="V436" t="s">
        <v>164</v>
      </c>
      <c r="Y436" s="16">
        <f t="shared" si="209"/>
        <v>103.6</v>
      </c>
      <c r="Z436" s="16"/>
      <c r="AA436" s="7" t="s">
        <v>565</v>
      </c>
      <c r="AB436" s="7" t="s">
        <v>513</v>
      </c>
      <c r="AC436" s="7" t="s">
        <v>173</v>
      </c>
      <c r="AD436" s="7"/>
      <c r="AE436" s="7"/>
      <c r="AF436" s="17"/>
      <c r="AG436" s="18"/>
      <c r="AH436" s="7">
        <v>15000</v>
      </c>
      <c r="AI436" s="7">
        <v>1548.15</v>
      </c>
      <c r="AJ436" s="7"/>
      <c r="AK436" s="18"/>
      <c r="AL436" s="17"/>
      <c r="AM436" s="18"/>
      <c r="AN436" s="7"/>
      <c r="AO436" s="7"/>
      <c r="AP436" s="7"/>
      <c r="AR436" s="7">
        <v>3000</v>
      </c>
      <c r="AS436" s="7">
        <v>33000</v>
      </c>
      <c r="AT436" s="7"/>
      <c r="AU436" s="7"/>
      <c r="AV436" s="12">
        <f t="shared" si="226"/>
        <v>3.3</v>
      </c>
      <c r="AW436" s="19">
        <f t="shared" si="210"/>
        <v>1.0156783675134979</v>
      </c>
      <c r="AX436" s="15">
        <f t="shared" si="211"/>
        <v>2.2843216324865017</v>
      </c>
      <c r="AY436" s="15">
        <f t="shared" si="227"/>
        <v>5.2181253206457958</v>
      </c>
      <c r="AZ436" s="7"/>
      <c r="BA436" s="7"/>
      <c r="BB436" s="7"/>
      <c r="BC436" s="7"/>
      <c r="BD436" s="7"/>
      <c r="BE436" s="15"/>
      <c r="BF436" s="16"/>
      <c r="BG436" s="16"/>
      <c r="BH436" s="20">
        <f t="shared" si="231"/>
        <v>0.52884775214190294</v>
      </c>
      <c r="BI436" s="20">
        <f t="shared" si="231"/>
        <v>0</v>
      </c>
      <c r="BJ436" s="20">
        <f t="shared" si="231"/>
        <v>0.14517827111459816</v>
      </c>
      <c r="BK436" s="20">
        <f t="shared" si="231"/>
        <v>0</v>
      </c>
      <c r="BL436" s="20">
        <f t="shared" si="231"/>
        <v>0</v>
      </c>
      <c r="BM436" s="20">
        <f t="shared" si="231"/>
        <v>0</v>
      </c>
      <c r="BN436" s="20">
        <f t="shared" si="231"/>
        <v>0.13833606052080633</v>
      </c>
      <c r="BO436" s="20">
        <f t="shared" si="231"/>
        <v>0.1876379162226926</v>
      </c>
      <c r="BP436" s="20">
        <f t="shared" si="231"/>
        <v>0</v>
      </c>
      <c r="BQ436" s="20">
        <f t="shared" si="231"/>
        <v>0</v>
      </c>
      <c r="BR436" s="20">
        <f t="shared" si="230"/>
        <v>1.0355985403987045E-2</v>
      </c>
      <c r="BS436" s="20">
        <f t="shared" si="230"/>
        <v>4.664311353733952E-2</v>
      </c>
      <c r="BT436" s="6"/>
      <c r="BU436" s="6"/>
      <c r="BV436" s="6"/>
      <c r="BW436" s="6">
        <f t="shared" si="212"/>
        <v>0.80171093802010518</v>
      </c>
      <c r="BX436" s="6">
        <f t="shared" si="213"/>
        <v>0</v>
      </c>
      <c r="BY436" s="6">
        <f t="shared" si="214"/>
        <v>0.22008414982199079</v>
      </c>
      <c r="BZ436" s="6">
        <f t="shared" si="215"/>
        <v>0</v>
      </c>
      <c r="CA436" s="6">
        <f t="shared" si="216"/>
        <v>0</v>
      </c>
      <c r="CB436" s="6">
        <f t="shared" si="217"/>
        <v>0</v>
      </c>
      <c r="CC436" s="6">
        <f t="shared" si="218"/>
        <v>0.20971164648608162</v>
      </c>
      <c r="CD436" s="6">
        <f t="shared" si="219"/>
        <v>0.284451185078817</v>
      </c>
      <c r="CE436" s="6">
        <f t="shared" si="220"/>
        <v>0</v>
      </c>
      <c r="CF436" s="6">
        <f t="shared" si="221"/>
        <v>0</v>
      </c>
      <c r="CG436" s="6">
        <f t="shared" si="222"/>
        <v>1.6648168701442843E-2</v>
      </c>
      <c r="CH436" s="6">
        <f t="shared" si="223"/>
        <v>7.4982958418541246E-2</v>
      </c>
      <c r="CI436" s="6">
        <f t="shared" si="206"/>
        <v>1.5159579194069945</v>
      </c>
      <c r="CJ436">
        <f t="shared" si="207"/>
        <v>1.6075890465269786</v>
      </c>
    </row>
    <row r="437" spans="1:88" x14ac:dyDescent="0.45">
      <c r="A437" s="41" t="s">
        <v>600</v>
      </c>
      <c r="B437" s="7" t="s">
        <v>561</v>
      </c>
      <c r="C437" s="7">
        <v>15000</v>
      </c>
      <c r="D437" s="7">
        <v>1598.15</v>
      </c>
      <c r="E437" s="7" t="s">
        <v>561</v>
      </c>
      <c r="F437" s="7">
        <f t="shared" si="224"/>
        <v>1500</v>
      </c>
      <c r="G437" s="7">
        <f t="shared" si="225"/>
        <v>1325</v>
      </c>
      <c r="H437" s="15">
        <v>56.37</v>
      </c>
      <c r="I437" s="5"/>
      <c r="J437" s="15">
        <v>17.03</v>
      </c>
      <c r="K437" s="5"/>
      <c r="L437" s="15"/>
      <c r="M437" s="5"/>
      <c r="N437" s="5">
        <v>7.14</v>
      </c>
      <c r="O437" s="15">
        <v>19.46</v>
      </c>
      <c r="R437" s="15">
        <f t="shared" si="229"/>
        <v>100</v>
      </c>
      <c r="S437" s="15"/>
      <c r="T437" s="12">
        <f t="shared" si="208"/>
        <v>0.3</v>
      </c>
      <c r="U437" s="12">
        <f t="shared" si="208"/>
        <v>3.52</v>
      </c>
      <c r="V437" t="s">
        <v>164</v>
      </c>
      <c r="Y437" s="16">
        <f t="shared" si="209"/>
        <v>103.82</v>
      </c>
      <c r="Z437" s="16"/>
      <c r="AA437" s="7" t="s">
        <v>566</v>
      </c>
      <c r="AB437" s="7" t="s">
        <v>513</v>
      </c>
      <c r="AC437" s="7" t="s">
        <v>173</v>
      </c>
      <c r="AD437" s="7"/>
      <c r="AE437" s="7"/>
      <c r="AF437" s="17"/>
      <c r="AG437" s="18"/>
      <c r="AH437" s="7">
        <v>15000</v>
      </c>
      <c r="AI437" s="7">
        <v>1598.15</v>
      </c>
      <c r="AJ437" s="7"/>
      <c r="AK437" s="18"/>
      <c r="AL437" s="17"/>
      <c r="AM437" s="18"/>
      <c r="AN437" s="7"/>
      <c r="AO437" s="7"/>
      <c r="AP437" s="7"/>
      <c r="AR437" s="7">
        <v>3000</v>
      </c>
      <c r="AS437" s="7">
        <v>35200</v>
      </c>
      <c r="AT437" s="7"/>
      <c r="AU437" s="7"/>
      <c r="AV437" s="12">
        <f t="shared" si="226"/>
        <v>3.52</v>
      </c>
      <c r="AW437" s="19">
        <f t="shared" si="210"/>
        <v>0.90311299422367364</v>
      </c>
      <c r="AX437" s="15">
        <f t="shared" si="211"/>
        <v>2.6168870057763263</v>
      </c>
      <c r="AY437" s="15">
        <f t="shared" si="227"/>
        <v>6.848097601000986</v>
      </c>
      <c r="AZ437" s="7"/>
      <c r="BA437" s="7"/>
      <c r="BB437" s="7"/>
      <c r="BC437" s="7"/>
      <c r="BD437" s="7"/>
      <c r="BE437" s="15"/>
      <c r="BF437" s="16"/>
      <c r="BG437" s="16"/>
      <c r="BH437" s="20">
        <f t="shared" si="231"/>
        <v>0.60664622852170713</v>
      </c>
      <c r="BI437" s="20">
        <f t="shared" si="231"/>
        <v>0</v>
      </c>
      <c r="BJ437" s="20">
        <f t="shared" si="231"/>
        <v>0.10800077360141744</v>
      </c>
      <c r="BK437" s="20">
        <f t="shared" si="231"/>
        <v>0</v>
      </c>
      <c r="BL437" s="20">
        <f t="shared" si="231"/>
        <v>0</v>
      </c>
      <c r="BM437" s="20">
        <f t="shared" si="231"/>
        <v>0</v>
      </c>
      <c r="BN437" s="20">
        <f t="shared" si="231"/>
        <v>8.2330308851735229E-2</v>
      </c>
      <c r="BO437" s="20">
        <f t="shared" si="231"/>
        <v>0.20302268902514017</v>
      </c>
      <c r="BP437" s="20">
        <f t="shared" si="231"/>
        <v>0</v>
      </c>
      <c r="BQ437" s="20">
        <f t="shared" si="231"/>
        <v>0</v>
      </c>
      <c r="BR437" s="20">
        <f t="shared" si="230"/>
        <v>1.0131902366071616E-2</v>
      </c>
      <c r="BS437" s="20">
        <f t="shared" si="230"/>
        <v>4.8676105418531318E-2</v>
      </c>
      <c r="BT437" s="6"/>
      <c r="BU437" s="6"/>
      <c r="BV437" s="6"/>
      <c r="BW437" s="6">
        <f t="shared" si="212"/>
        <v>0.93818653884561609</v>
      </c>
      <c r="BX437" s="6">
        <f t="shared" si="213"/>
        <v>0</v>
      </c>
      <c r="BY437" s="6">
        <f t="shared" si="214"/>
        <v>0.16702464667863204</v>
      </c>
      <c r="BZ437" s="6">
        <f t="shared" si="215"/>
        <v>0</v>
      </c>
      <c r="CA437" s="6">
        <f t="shared" si="216"/>
        <v>0</v>
      </c>
      <c r="CB437" s="6">
        <f t="shared" si="217"/>
        <v>0</v>
      </c>
      <c r="CC437" s="6">
        <f t="shared" si="218"/>
        <v>0.1273249282236924</v>
      </c>
      <c r="CD437" s="6">
        <f t="shared" si="219"/>
        <v>0.31397731489698127</v>
      </c>
      <c r="CE437" s="6">
        <f t="shared" si="220"/>
        <v>0</v>
      </c>
      <c r="CF437" s="6">
        <f t="shared" si="221"/>
        <v>0</v>
      </c>
      <c r="CG437" s="6">
        <f t="shared" si="222"/>
        <v>1.6648168701442843E-2</v>
      </c>
      <c r="CH437" s="6">
        <f t="shared" si="223"/>
        <v>7.9981822313110656E-2</v>
      </c>
      <c r="CI437" s="6">
        <f t="shared" si="206"/>
        <v>1.5465134286449218</v>
      </c>
      <c r="CJ437">
        <f t="shared" si="207"/>
        <v>1.6431434196594752</v>
      </c>
    </row>
    <row r="438" spans="1:88" x14ac:dyDescent="0.45">
      <c r="A438" s="41" t="s">
        <v>600</v>
      </c>
      <c r="B438" s="7" t="s">
        <v>561</v>
      </c>
      <c r="C438" s="7">
        <v>15000</v>
      </c>
      <c r="D438" s="7">
        <v>1598.15</v>
      </c>
      <c r="E438" s="7" t="s">
        <v>561</v>
      </c>
      <c r="F438" s="7">
        <f t="shared" si="224"/>
        <v>1500</v>
      </c>
      <c r="G438" s="7">
        <f t="shared" si="225"/>
        <v>1325</v>
      </c>
      <c r="H438" s="15">
        <v>56.81</v>
      </c>
      <c r="I438" s="5"/>
      <c r="J438" s="15">
        <v>17.03</v>
      </c>
      <c r="K438" s="5"/>
      <c r="L438" s="15"/>
      <c r="M438" s="5"/>
      <c r="N438" s="5">
        <v>5.0599999999999996</v>
      </c>
      <c r="O438" s="15">
        <v>21.1</v>
      </c>
      <c r="R438" s="15">
        <f t="shared" si="229"/>
        <v>100</v>
      </c>
      <c r="S438" s="15"/>
      <c r="T438" s="12">
        <f t="shared" si="208"/>
        <v>0.3</v>
      </c>
      <c r="U438" s="12">
        <f t="shared" si="208"/>
        <v>2.5</v>
      </c>
      <c r="V438" t="s">
        <v>164</v>
      </c>
      <c r="Y438" s="16">
        <f t="shared" si="209"/>
        <v>102.8</v>
      </c>
      <c r="Z438" s="16"/>
      <c r="AA438" s="7" t="s">
        <v>567</v>
      </c>
      <c r="AB438" s="7" t="s">
        <v>513</v>
      </c>
      <c r="AC438" s="7" t="s">
        <v>173</v>
      </c>
      <c r="AD438" s="7"/>
      <c r="AE438" s="7"/>
      <c r="AF438" s="17"/>
      <c r="AG438" s="18"/>
      <c r="AH438" s="7">
        <v>15000</v>
      </c>
      <c r="AI438" s="7">
        <v>1598.15</v>
      </c>
      <c r="AJ438" s="7"/>
      <c r="AK438" s="18"/>
      <c r="AL438" s="17"/>
      <c r="AM438" s="18"/>
      <c r="AN438" s="7"/>
      <c r="AO438" s="7"/>
      <c r="AP438" s="7"/>
      <c r="AR438" s="7">
        <v>3000</v>
      </c>
      <c r="AS438" s="7">
        <v>25000</v>
      </c>
      <c r="AT438" s="7"/>
      <c r="AU438" s="7"/>
      <c r="AV438" s="12">
        <f t="shared" si="226"/>
        <v>2.5</v>
      </c>
      <c r="AW438" s="19">
        <f t="shared" si="210"/>
        <v>0.85014641372991262</v>
      </c>
      <c r="AX438" s="15">
        <f t="shared" si="211"/>
        <v>1.6498535862700874</v>
      </c>
      <c r="AY438" s="15">
        <f t="shared" si="227"/>
        <v>2.7220168561282687</v>
      </c>
      <c r="AZ438" s="7"/>
      <c r="BA438" s="7"/>
      <c r="BB438" s="7"/>
      <c r="BC438" s="7"/>
      <c r="BD438" s="7"/>
      <c r="BE438" s="15"/>
      <c r="BF438" s="16"/>
      <c r="BG438" s="16"/>
      <c r="BH438" s="20">
        <f t="shared" si="231"/>
        <v>0.61269207878979104</v>
      </c>
      <c r="BI438" s="20">
        <f t="shared" si="231"/>
        <v>0</v>
      </c>
      <c r="BJ438" s="20">
        <f t="shared" si="231"/>
        <v>0.10823229698838638</v>
      </c>
      <c r="BK438" s="20">
        <f t="shared" si="231"/>
        <v>0</v>
      </c>
      <c r="BL438" s="20">
        <f t="shared" si="231"/>
        <v>0</v>
      </c>
      <c r="BM438" s="20">
        <f t="shared" si="231"/>
        <v>0</v>
      </c>
      <c r="BN438" s="20">
        <f t="shared" si="231"/>
        <v>5.8471206989473307E-2</v>
      </c>
      <c r="BO438" s="20">
        <f t="shared" si="231"/>
        <v>0.22060441723234919</v>
      </c>
      <c r="BP438" s="20">
        <f t="shared" si="231"/>
        <v>0</v>
      </c>
      <c r="BQ438" s="20">
        <f t="shared" si="231"/>
        <v>0</v>
      </c>
      <c r="BR438" s="20">
        <f t="shared" si="230"/>
        <v>1.029788725131002E-2</v>
      </c>
      <c r="BS438" s="20">
        <f t="shared" si="230"/>
        <v>3.5137455174696387E-2</v>
      </c>
      <c r="BT438" s="6"/>
      <c r="BU438" s="6"/>
      <c r="BV438" s="6"/>
      <c r="BW438" s="6">
        <f t="shared" si="212"/>
        <v>0.94550961986552162</v>
      </c>
      <c r="BX438" s="6">
        <f t="shared" si="213"/>
        <v>0</v>
      </c>
      <c r="BY438" s="6">
        <f t="shared" si="214"/>
        <v>0.16702464667863204</v>
      </c>
      <c r="BZ438" s="6">
        <f t="shared" si="215"/>
        <v>0</v>
      </c>
      <c r="CA438" s="6">
        <f t="shared" si="216"/>
        <v>0</v>
      </c>
      <c r="CB438" s="6">
        <f t="shared" si="217"/>
        <v>0</v>
      </c>
      <c r="CC438" s="6">
        <f t="shared" si="218"/>
        <v>9.0233072382616741E-2</v>
      </c>
      <c r="CD438" s="6">
        <f t="shared" si="219"/>
        <v>0.3404378902531503</v>
      </c>
      <c r="CE438" s="6">
        <f t="shared" si="220"/>
        <v>0</v>
      </c>
      <c r="CF438" s="6">
        <f t="shared" si="221"/>
        <v>0</v>
      </c>
      <c r="CG438" s="6">
        <f t="shared" si="222"/>
        <v>1.6648168701442843E-2</v>
      </c>
      <c r="CH438" s="6">
        <f t="shared" si="223"/>
        <v>5.6805271529197912E-2</v>
      </c>
      <c r="CI438" s="6">
        <f t="shared" si="206"/>
        <v>1.5432052291799208</v>
      </c>
      <c r="CJ438">
        <f t="shared" si="207"/>
        <v>1.6166586694105616</v>
      </c>
    </row>
    <row r="439" spans="1:88" x14ac:dyDescent="0.45">
      <c r="A439" s="41" t="s">
        <v>600</v>
      </c>
      <c r="B439" s="7" t="s">
        <v>561</v>
      </c>
      <c r="C439" s="7">
        <v>15000</v>
      </c>
      <c r="D439" s="7">
        <v>1598.15</v>
      </c>
      <c r="E439" s="7" t="s">
        <v>561</v>
      </c>
      <c r="F439" s="7">
        <f t="shared" si="224"/>
        <v>1500</v>
      </c>
      <c r="G439" s="7">
        <f t="shared" si="225"/>
        <v>1325</v>
      </c>
      <c r="H439" s="15">
        <v>58.72</v>
      </c>
      <c r="I439" s="5"/>
      <c r="J439" s="15">
        <v>17.34</v>
      </c>
      <c r="K439" s="5"/>
      <c r="L439" s="15"/>
      <c r="M439" s="5"/>
      <c r="N439" s="5">
        <v>2.5499999999999998</v>
      </c>
      <c r="O439" s="15">
        <v>21.39</v>
      </c>
      <c r="R439" s="15">
        <f t="shared" si="229"/>
        <v>100</v>
      </c>
      <c r="S439" s="15"/>
      <c r="T439" s="12">
        <f t="shared" si="208"/>
        <v>0.3</v>
      </c>
      <c r="U439" s="12">
        <f t="shared" si="208"/>
        <v>2.4500000000000002</v>
      </c>
      <c r="V439" t="s">
        <v>164</v>
      </c>
      <c r="Y439" s="16">
        <f t="shared" si="209"/>
        <v>102.75</v>
      </c>
      <c r="Z439" s="16"/>
      <c r="AA439" s="7" t="s">
        <v>568</v>
      </c>
      <c r="AB439" s="7" t="s">
        <v>513</v>
      </c>
      <c r="AC439" s="7" t="s">
        <v>173</v>
      </c>
      <c r="AD439" s="7"/>
      <c r="AE439" s="7"/>
      <c r="AF439" s="17"/>
      <c r="AG439" s="18"/>
      <c r="AH439" s="7">
        <v>15000</v>
      </c>
      <c r="AI439" s="7">
        <v>1598.15</v>
      </c>
      <c r="AJ439" s="7"/>
      <c r="AK439" s="18"/>
      <c r="AL439" s="17"/>
      <c r="AM439" s="18"/>
      <c r="AN439" s="7"/>
      <c r="AO439" s="7"/>
      <c r="AP439" s="7"/>
      <c r="AR439" s="7">
        <v>3000</v>
      </c>
      <c r="AS439" s="7">
        <v>24500</v>
      </c>
      <c r="AT439" s="7"/>
      <c r="AU439" s="7"/>
      <c r="AV439" s="12">
        <f t="shared" si="226"/>
        <v>2.4500000000000002</v>
      </c>
      <c r="AW439" s="19">
        <f t="shared" si="210"/>
        <v>0.79584723750722453</v>
      </c>
      <c r="AX439" s="15">
        <f t="shared" si="211"/>
        <v>1.6541527624927757</v>
      </c>
      <c r="AY439" s="15">
        <f t="shared" si="227"/>
        <v>2.7362213616624809</v>
      </c>
      <c r="AZ439" s="7"/>
      <c r="BA439" s="7"/>
      <c r="BB439" s="7"/>
      <c r="BC439" s="7"/>
      <c r="BD439" s="7"/>
      <c r="BE439" s="15"/>
      <c r="BF439" s="16"/>
      <c r="BG439" s="16"/>
      <c r="BH439" s="20">
        <f t="shared" si="231"/>
        <v>0.6354538110252721</v>
      </c>
      <c r="BI439" s="20">
        <f t="shared" si="231"/>
        <v>0</v>
      </c>
      <c r="BJ439" s="20">
        <f t="shared" si="231"/>
        <v>0.11057877795611974</v>
      </c>
      <c r="BK439" s="20">
        <f t="shared" si="231"/>
        <v>0</v>
      </c>
      <c r="BL439" s="20">
        <f t="shared" si="231"/>
        <v>0</v>
      </c>
      <c r="BM439" s="20">
        <f t="shared" si="231"/>
        <v>0</v>
      </c>
      <c r="BN439" s="20">
        <f t="shared" si="231"/>
        <v>2.9567335405372031E-2</v>
      </c>
      <c r="BO439" s="20">
        <f t="shared" si="231"/>
        <v>0.22440007561323622</v>
      </c>
      <c r="BP439" s="20">
        <f t="shared" si="231"/>
        <v>0</v>
      </c>
      <c r="BQ439" s="20">
        <f t="shared" si="231"/>
        <v>0</v>
      </c>
      <c r="BR439" s="20">
        <f t="shared" si="230"/>
        <v>1.0338737903325844E-2</v>
      </c>
      <c r="BS439" s="20">
        <f t="shared" si="230"/>
        <v>3.4571304983256279E-2</v>
      </c>
      <c r="BT439" s="6"/>
      <c r="BU439" s="6"/>
      <c r="BV439" s="6"/>
      <c r="BW439" s="6">
        <f t="shared" si="212"/>
        <v>0.97729844883829298</v>
      </c>
      <c r="BX439" s="6">
        <f t="shared" si="213"/>
        <v>0</v>
      </c>
      <c r="BY439" s="6">
        <f t="shared" si="214"/>
        <v>0.1700650248624474</v>
      </c>
      <c r="BZ439" s="6">
        <f t="shared" si="215"/>
        <v>0</v>
      </c>
      <c r="CA439" s="6">
        <f t="shared" si="216"/>
        <v>0</v>
      </c>
      <c r="CB439" s="6">
        <f t="shared" si="217"/>
        <v>0</v>
      </c>
      <c r="CC439" s="6">
        <f t="shared" si="218"/>
        <v>4.5473188651318712E-2</v>
      </c>
      <c r="CD439" s="6">
        <f t="shared" si="219"/>
        <v>0.34511689443198507</v>
      </c>
      <c r="CE439" s="6">
        <f t="shared" si="220"/>
        <v>0</v>
      </c>
      <c r="CF439" s="6">
        <f t="shared" si="221"/>
        <v>0</v>
      </c>
      <c r="CG439" s="6">
        <f t="shared" si="222"/>
        <v>1.6648168701442843E-2</v>
      </c>
      <c r="CH439" s="6">
        <f t="shared" si="223"/>
        <v>5.5669166098613956E-2</v>
      </c>
      <c r="CI439" s="6">
        <f t="shared" si="206"/>
        <v>1.5379535567840441</v>
      </c>
      <c r="CJ439">
        <f t="shared" si="207"/>
        <v>1.6102708915841009</v>
      </c>
    </row>
    <row r="440" spans="1:88" x14ac:dyDescent="0.45">
      <c r="A440" s="41" t="s">
        <v>600</v>
      </c>
      <c r="B440" s="7" t="s">
        <v>561</v>
      </c>
      <c r="C440" s="7">
        <v>15000</v>
      </c>
      <c r="D440" s="7">
        <v>1548.15</v>
      </c>
      <c r="E440" s="7" t="s">
        <v>561</v>
      </c>
      <c r="F440" s="7">
        <f t="shared" si="224"/>
        <v>1500</v>
      </c>
      <c r="G440" s="7">
        <f t="shared" si="225"/>
        <v>1275</v>
      </c>
      <c r="H440" s="15">
        <v>55.09</v>
      </c>
      <c r="I440" s="5"/>
      <c r="J440" s="15">
        <v>23.13</v>
      </c>
      <c r="K440" s="5"/>
      <c r="L440" s="15"/>
      <c r="M440" s="5"/>
      <c r="N440" s="5">
        <v>3.98</v>
      </c>
      <c r="O440" s="15">
        <v>17.8</v>
      </c>
      <c r="R440" s="15">
        <f t="shared" si="229"/>
        <v>100</v>
      </c>
      <c r="S440" s="15"/>
      <c r="T440" s="12">
        <f t="shared" si="208"/>
        <v>0.3</v>
      </c>
      <c r="U440" s="12">
        <f t="shared" si="208"/>
        <v>2.76</v>
      </c>
      <c r="V440" t="s">
        <v>164</v>
      </c>
      <c r="Y440" s="16">
        <f t="shared" si="209"/>
        <v>103.06</v>
      </c>
      <c r="Z440" s="16"/>
      <c r="AA440" s="7" t="s">
        <v>569</v>
      </c>
      <c r="AB440" s="7" t="s">
        <v>513</v>
      </c>
      <c r="AC440" s="7" t="s">
        <v>173</v>
      </c>
      <c r="AD440" s="7"/>
      <c r="AE440" s="7"/>
      <c r="AF440" s="17"/>
      <c r="AG440" s="18"/>
      <c r="AH440" s="7">
        <v>15000</v>
      </c>
      <c r="AI440" s="7">
        <v>1548.15</v>
      </c>
      <c r="AJ440" s="7"/>
      <c r="AK440" s="18"/>
      <c r="AL440" s="17"/>
      <c r="AM440" s="18"/>
      <c r="AN440" s="7"/>
      <c r="AO440" s="7"/>
      <c r="AP440" s="7"/>
      <c r="AR440" s="7">
        <v>3000</v>
      </c>
      <c r="AS440" s="7">
        <v>27600</v>
      </c>
      <c r="AT440" s="7"/>
      <c r="AU440" s="7"/>
      <c r="AV440" s="12">
        <f t="shared" si="226"/>
        <v>2.76</v>
      </c>
      <c r="AW440" s="19">
        <f t="shared" si="210"/>
        <v>0.84897187575572841</v>
      </c>
      <c r="AX440" s="15">
        <f t="shared" si="211"/>
        <v>1.9110281242442713</v>
      </c>
      <c r="AY440" s="15">
        <f t="shared" si="227"/>
        <v>3.6520284916525778</v>
      </c>
      <c r="AZ440" s="7"/>
      <c r="BA440" s="7"/>
      <c r="BB440" s="7"/>
      <c r="BC440" s="7"/>
      <c r="BD440" s="7"/>
      <c r="BE440" s="15"/>
      <c r="BF440" s="16"/>
      <c r="BG440" s="16"/>
      <c r="BH440" s="20">
        <f t="shared" si="231"/>
        <v>0.61048111592131193</v>
      </c>
      <c r="BI440" s="20">
        <f t="shared" si="231"/>
        <v>0</v>
      </c>
      <c r="BJ440" s="20">
        <f t="shared" si="231"/>
        <v>0.15104273674729615</v>
      </c>
      <c r="BK440" s="20">
        <f t="shared" si="231"/>
        <v>0</v>
      </c>
      <c r="BL440" s="20">
        <f t="shared" si="231"/>
        <v>0</v>
      </c>
      <c r="BM440" s="20">
        <f t="shared" si="231"/>
        <v>0</v>
      </c>
      <c r="BN440" s="20">
        <f t="shared" si="231"/>
        <v>4.7255961040980191E-2</v>
      </c>
      <c r="BO440" s="20">
        <f t="shared" si="231"/>
        <v>0.19122018629041168</v>
      </c>
      <c r="BP440" s="20">
        <f t="shared" si="231"/>
        <v>0</v>
      </c>
      <c r="BQ440" s="20">
        <f t="shared" si="231"/>
        <v>0</v>
      </c>
      <c r="BR440" s="20">
        <f t="shared" si="230"/>
        <v>1.0528395907482066E-2</v>
      </c>
      <c r="BS440" s="20">
        <f t="shared" si="230"/>
        <v>3.9660067873801559E-2</v>
      </c>
      <c r="BT440" s="6"/>
      <c r="BU440" s="6"/>
      <c r="BV440" s="6"/>
      <c r="BW440" s="6">
        <f t="shared" si="212"/>
        <v>0.91688303042407293</v>
      </c>
      <c r="BX440" s="6">
        <f t="shared" si="213"/>
        <v>0</v>
      </c>
      <c r="BY440" s="6">
        <f t="shared" si="214"/>
        <v>0.22685144319887016</v>
      </c>
      <c r="BZ440" s="6">
        <f t="shared" si="215"/>
        <v>0</v>
      </c>
      <c r="CA440" s="6">
        <f t="shared" si="216"/>
        <v>0</v>
      </c>
      <c r="CB440" s="6">
        <f t="shared" si="217"/>
        <v>0</v>
      </c>
      <c r="CC440" s="6">
        <f t="shared" si="218"/>
        <v>7.0973839542058229E-2</v>
      </c>
      <c r="CD440" s="6">
        <f t="shared" si="219"/>
        <v>0.28719404959744432</v>
      </c>
      <c r="CE440" s="6">
        <f t="shared" si="220"/>
        <v>0</v>
      </c>
      <c r="CF440" s="6">
        <f t="shared" si="221"/>
        <v>0</v>
      </c>
      <c r="CG440" s="6">
        <f t="shared" si="222"/>
        <v>1.6648168701442843E-2</v>
      </c>
      <c r="CH440" s="6">
        <f t="shared" si="223"/>
        <v>6.2713019768234485E-2</v>
      </c>
      <c r="CI440" s="6">
        <f t="shared" si="206"/>
        <v>1.5019023627624457</v>
      </c>
      <c r="CJ440">
        <f t="shared" si="207"/>
        <v>1.5812635512321229</v>
      </c>
    </row>
    <row r="441" spans="1:88" x14ac:dyDescent="0.45">
      <c r="A441" s="41" t="s">
        <v>600</v>
      </c>
      <c r="B441" s="7" t="s">
        <v>561</v>
      </c>
      <c r="C441" s="7">
        <v>15000</v>
      </c>
      <c r="D441" s="7">
        <v>1548.15</v>
      </c>
      <c r="E441" s="7" t="s">
        <v>561</v>
      </c>
      <c r="F441" s="7">
        <f t="shared" si="224"/>
        <v>1500</v>
      </c>
      <c r="G441" s="7">
        <f t="shared" si="225"/>
        <v>1275</v>
      </c>
      <c r="H441" s="15">
        <v>55.23</v>
      </c>
      <c r="I441" s="5"/>
      <c r="J441" s="15">
        <v>22.18</v>
      </c>
      <c r="K441" s="5"/>
      <c r="L441" s="15"/>
      <c r="M441" s="5"/>
      <c r="N441" s="5">
        <v>1.54</v>
      </c>
      <c r="O441" s="15">
        <v>21.05</v>
      </c>
      <c r="R441" s="15">
        <f t="shared" si="229"/>
        <v>100</v>
      </c>
      <c r="S441" s="15"/>
      <c r="T441" s="12">
        <f t="shared" si="208"/>
        <v>0.3</v>
      </c>
      <c r="U441" s="12">
        <f t="shared" si="208"/>
        <v>2.2999999999999998</v>
      </c>
      <c r="V441" t="s">
        <v>164</v>
      </c>
      <c r="Y441" s="16">
        <f t="shared" si="209"/>
        <v>102.6</v>
      </c>
      <c r="Z441" s="16"/>
      <c r="AA441" s="7" t="s">
        <v>570</v>
      </c>
      <c r="AB441" s="7" t="s">
        <v>513</v>
      </c>
      <c r="AC441" s="7" t="s">
        <v>173</v>
      </c>
      <c r="AD441" s="7"/>
      <c r="AE441" s="7"/>
      <c r="AF441" s="17"/>
      <c r="AG441" s="18"/>
      <c r="AH441" s="7">
        <v>15000</v>
      </c>
      <c r="AI441" s="7">
        <v>1548.15</v>
      </c>
      <c r="AJ441" s="7"/>
      <c r="AK441" s="18"/>
      <c r="AL441" s="17"/>
      <c r="AM441" s="18"/>
      <c r="AN441" s="7"/>
      <c r="AO441" s="7"/>
      <c r="AP441" s="7"/>
      <c r="AR441" s="7">
        <v>3000</v>
      </c>
      <c r="AS441" s="7">
        <v>23000</v>
      </c>
      <c r="AT441" s="7"/>
      <c r="AU441" s="7"/>
      <c r="AV441" s="12">
        <f t="shared" si="226"/>
        <v>2.2999999999999998</v>
      </c>
      <c r="AW441" s="19">
        <f t="shared" si="210"/>
        <v>0.77672277532434997</v>
      </c>
      <c r="AX441" s="15">
        <f t="shared" si="211"/>
        <v>1.5232772246756499</v>
      </c>
      <c r="AY441" s="15">
        <f t="shared" si="227"/>
        <v>2.3203735032155501</v>
      </c>
      <c r="AZ441" s="7"/>
      <c r="BA441" s="7"/>
      <c r="BB441" s="7"/>
      <c r="BC441" s="7"/>
      <c r="BD441" s="7"/>
      <c r="BE441" s="15"/>
      <c r="BF441" s="16"/>
      <c r="BG441" s="16"/>
      <c r="BH441" s="20">
        <f t="shared" si="231"/>
        <v>0.61124368097949566</v>
      </c>
      <c r="BI441" s="20">
        <f t="shared" si="231"/>
        <v>0</v>
      </c>
      <c r="BJ441" s="20">
        <f t="shared" si="231"/>
        <v>0.14465239619989531</v>
      </c>
      <c r="BK441" s="20">
        <f t="shared" si="231"/>
        <v>0</v>
      </c>
      <c r="BL441" s="20">
        <f t="shared" si="231"/>
        <v>0</v>
      </c>
      <c r="BM441" s="20">
        <f t="shared" si="231"/>
        <v>0</v>
      </c>
      <c r="BN441" s="20">
        <f t="shared" si="231"/>
        <v>1.8261402368217189E-2</v>
      </c>
      <c r="BO441" s="20">
        <f t="shared" si="231"/>
        <v>0.22584252045239189</v>
      </c>
      <c r="BP441" s="20">
        <f t="shared" si="231"/>
        <v>0</v>
      </c>
      <c r="BQ441" s="20">
        <f t="shared" si="231"/>
        <v>0</v>
      </c>
      <c r="BR441" s="20">
        <f t="shared" si="230"/>
        <v>1.0585389977221226E-2</v>
      </c>
      <c r="BS441" s="20">
        <f t="shared" si="230"/>
        <v>3.3228968643180409E-2</v>
      </c>
      <c r="BT441" s="6"/>
      <c r="BU441" s="6"/>
      <c r="BV441" s="6"/>
      <c r="BW441" s="6">
        <f t="shared" si="212"/>
        <v>0.91921310165767911</v>
      </c>
      <c r="BX441" s="6">
        <f t="shared" si="213"/>
        <v>0</v>
      </c>
      <c r="BY441" s="6">
        <f t="shared" si="214"/>
        <v>0.21753415521621011</v>
      </c>
      <c r="BZ441" s="6">
        <f t="shared" si="215"/>
        <v>0</v>
      </c>
      <c r="CA441" s="6">
        <f t="shared" si="216"/>
        <v>0</v>
      </c>
      <c r="CB441" s="6">
        <f t="shared" si="217"/>
        <v>0</v>
      </c>
      <c r="CC441" s="6">
        <f t="shared" si="218"/>
        <v>2.7462239420796404E-2</v>
      </c>
      <c r="CD441" s="6">
        <f t="shared" si="219"/>
        <v>0.33963116539473048</v>
      </c>
      <c r="CE441" s="6">
        <f t="shared" si="220"/>
        <v>0</v>
      </c>
      <c r="CF441" s="6">
        <f t="shared" si="221"/>
        <v>0</v>
      </c>
      <c r="CG441" s="6">
        <f t="shared" si="222"/>
        <v>1.6648168701442843E-2</v>
      </c>
      <c r="CH441" s="6">
        <f t="shared" si="223"/>
        <v>5.2260849806862075E-2</v>
      </c>
      <c r="CI441" s="6">
        <f t="shared" si="206"/>
        <v>1.503840661689416</v>
      </c>
      <c r="CJ441">
        <f t="shared" si="207"/>
        <v>1.5727496801977208</v>
      </c>
    </row>
    <row r="442" spans="1:88" x14ac:dyDescent="0.45">
      <c r="A442" s="41" t="s">
        <v>600</v>
      </c>
      <c r="B442" s="7" t="s">
        <v>556</v>
      </c>
      <c r="C442">
        <v>15000</v>
      </c>
      <c r="D442">
        <v>1673.15</v>
      </c>
      <c r="E442" s="7" t="s">
        <v>556</v>
      </c>
      <c r="F442" s="7">
        <f t="shared" si="224"/>
        <v>1500</v>
      </c>
      <c r="G442" s="7">
        <f t="shared" si="225"/>
        <v>1400</v>
      </c>
      <c r="H442" s="5">
        <v>38.82</v>
      </c>
      <c r="I442" s="5"/>
      <c r="J442" s="5">
        <v>10.59</v>
      </c>
      <c r="K442" s="5"/>
      <c r="L442" s="5"/>
      <c r="M442" s="5">
        <v>9.11</v>
      </c>
      <c r="N442" s="5">
        <v>35.85</v>
      </c>
      <c r="O442" s="5">
        <v>5.63</v>
      </c>
      <c r="R442" s="15">
        <f t="shared" si="229"/>
        <v>100</v>
      </c>
      <c r="S442" s="15"/>
      <c r="T442" s="12">
        <f t="shared" si="208"/>
        <v>0.3</v>
      </c>
      <c r="U442" s="12">
        <f t="shared" si="208"/>
        <v>14</v>
      </c>
      <c r="V442" t="s">
        <v>164</v>
      </c>
      <c r="Y442" s="16">
        <f t="shared" si="209"/>
        <v>114.3</v>
      </c>
      <c r="Z442" s="16"/>
      <c r="AA442" t="s">
        <v>571</v>
      </c>
      <c r="AB442" t="s">
        <v>513</v>
      </c>
      <c r="AC442" s="7" t="s">
        <v>148</v>
      </c>
      <c r="AH442">
        <v>15000</v>
      </c>
      <c r="AI442">
        <v>1673.15</v>
      </c>
      <c r="AR442">
        <v>3000</v>
      </c>
      <c r="AS442">
        <v>140000</v>
      </c>
      <c r="AV442" s="12">
        <f t="shared" si="226"/>
        <v>14</v>
      </c>
      <c r="AW442" s="19">
        <f t="shared" si="210"/>
        <v>1.521942422082126</v>
      </c>
      <c r="AX442" s="15">
        <f t="shared" si="211"/>
        <v>12.478057577917873</v>
      </c>
      <c r="AY442" s="15">
        <f t="shared" si="227"/>
        <v>155.70192091783366</v>
      </c>
      <c r="BE442" s="15"/>
      <c r="BF442" s="16"/>
      <c r="BG442" s="16"/>
      <c r="BH442" s="20">
        <f t="shared" si="231"/>
        <v>0.3786911716044995</v>
      </c>
      <c r="BI442" s="20">
        <f t="shared" si="231"/>
        <v>0</v>
      </c>
      <c r="BJ442" s="20">
        <f t="shared" si="231"/>
        <v>6.0876596080715863E-2</v>
      </c>
      <c r="BK442" s="20">
        <f t="shared" si="231"/>
        <v>0</v>
      </c>
      <c r="BL442" s="20">
        <f t="shared" si="231"/>
        <v>0</v>
      </c>
      <c r="BM442" s="20">
        <f t="shared" si="231"/>
        <v>0.13248256068867464</v>
      </c>
      <c r="BN442" s="20">
        <f t="shared" si="231"/>
        <v>0.3747079222219849</v>
      </c>
      <c r="BO442" s="20">
        <f t="shared" si="231"/>
        <v>5.3241749404125065E-2</v>
      </c>
      <c r="BP442" s="20">
        <f t="shared" si="231"/>
        <v>0</v>
      </c>
      <c r="BQ442" s="20">
        <f t="shared" si="231"/>
        <v>0</v>
      </c>
      <c r="BR442" s="20">
        <f t="shared" si="230"/>
        <v>8.1573269438127653E-3</v>
      </c>
      <c r="BS442" s="20">
        <f t="shared" si="230"/>
        <v>0.15586839668144242</v>
      </c>
      <c r="BT442" s="6"/>
      <c r="BU442" s="6"/>
      <c r="BV442" s="6"/>
      <c r="BW442" s="6">
        <f t="shared" si="212"/>
        <v>0.64609546634711401</v>
      </c>
      <c r="BX442" s="6">
        <f t="shared" si="213"/>
        <v>0</v>
      </c>
      <c r="BY442" s="6">
        <f t="shared" si="214"/>
        <v>0.10386324182775768</v>
      </c>
      <c r="BZ442" s="6">
        <f t="shared" si="215"/>
        <v>0</v>
      </c>
      <c r="CA442" s="6">
        <f t="shared" si="216"/>
        <v>0</v>
      </c>
      <c r="CB442" s="6">
        <f t="shared" si="217"/>
        <v>0.22603215561730844</v>
      </c>
      <c r="CC442" s="6">
        <f t="shared" si="218"/>
        <v>0.63929953456853961</v>
      </c>
      <c r="CD442" s="6">
        <f t="shared" si="219"/>
        <v>9.0837219058068061E-2</v>
      </c>
      <c r="CE442" s="6">
        <f t="shared" si="220"/>
        <v>0</v>
      </c>
      <c r="CF442" s="6">
        <f t="shared" si="221"/>
        <v>0</v>
      </c>
      <c r="CG442" s="6">
        <f t="shared" si="222"/>
        <v>1.6648168701442843E-2</v>
      </c>
      <c r="CH442" s="6">
        <f t="shared" si="223"/>
        <v>0.31810952056350833</v>
      </c>
      <c r="CI442" s="6">
        <f t="shared" si="206"/>
        <v>1.7061276174187878</v>
      </c>
      <c r="CJ442">
        <f t="shared" si="207"/>
        <v>2.0408853066837391</v>
      </c>
    </row>
    <row r="443" spans="1:88" x14ac:dyDescent="0.45">
      <c r="A443" s="41" t="s">
        <v>600</v>
      </c>
      <c r="B443" s="7" t="s">
        <v>556</v>
      </c>
      <c r="C443">
        <v>15000</v>
      </c>
      <c r="D443">
        <v>1673.15</v>
      </c>
      <c r="E443" s="7" t="s">
        <v>556</v>
      </c>
      <c r="F443" s="7">
        <f t="shared" si="224"/>
        <v>1500</v>
      </c>
      <c r="G443" s="7">
        <f t="shared" si="225"/>
        <v>1400</v>
      </c>
      <c r="H443" s="5">
        <v>37.58</v>
      </c>
      <c r="I443" s="5"/>
      <c r="J443" s="5">
        <v>10.37</v>
      </c>
      <c r="K443" s="5"/>
      <c r="L443" s="5"/>
      <c r="M443" s="5">
        <v>9.67</v>
      </c>
      <c r="N443" s="5">
        <v>36.03</v>
      </c>
      <c r="O443" s="5">
        <v>6.35</v>
      </c>
      <c r="R443" s="15">
        <f t="shared" si="229"/>
        <v>100</v>
      </c>
      <c r="S443" s="15"/>
      <c r="T443" s="12">
        <f t="shared" si="208"/>
        <v>0.3</v>
      </c>
      <c r="U443" s="12">
        <f t="shared" si="208"/>
        <v>14.81</v>
      </c>
      <c r="V443" t="s">
        <v>164</v>
      </c>
      <c r="Y443" s="16">
        <f t="shared" si="209"/>
        <v>115.11</v>
      </c>
      <c r="Z443" s="16"/>
      <c r="AA443" t="s">
        <v>572</v>
      </c>
      <c r="AB443" t="s">
        <v>513</v>
      </c>
      <c r="AC443" s="7" t="s">
        <v>148</v>
      </c>
      <c r="AH443">
        <v>15000</v>
      </c>
      <c r="AI443">
        <v>1673.15</v>
      </c>
      <c r="AR443">
        <v>3000</v>
      </c>
      <c r="AS443">
        <v>148100</v>
      </c>
      <c r="AV443" s="12">
        <f t="shared" si="226"/>
        <v>14.81</v>
      </c>
      <c r="AW443" s="19">
        <f t="shared" si="210"/>
        <v>1.5197691288363966</v>
      </c>
      <c r="AX443" s="15">
        <f t="shared" si="211"/>
        <v>13.290230871163605</v>
      </c>
      <c r="AY443" s="15">
        <f t="shared" si="227"/>
        <v>176.6302366088301</v>
      </c>
      <c r="BE443" s="15"/>
      <c r="BF443" s="16"/>
      <c r="BG443" s="16"/>
      <c r="BH443" s="20">
        <f t="shared" si="231"/>
        <v>0.36532607019831681</v>
      </c>
      <c r="BI443" s="20">
        <f t="shared" si="231"/>
        <v>0</v>
      </c>
      <c r="BJ443" s="20">
        <f t="shared" si="231"/>
        <v>5.940560142237155E-2</v>
      </c>
      <c r="BK443" s="20">
        <f t="shared" si="231"/>
        <v>0</v>
      </c>
      <c r="BL443" s="20">
        <f t="shared" si="231"/>
        <v>0</v>
      </c>
      <c r="BM443" s="20">
        <f t="shared" si="231"/>
        <v>0.14013965719853494</v>
      </c>
      <c r="BN443" s="20">
        <f t="shared" si="231"/>
        <v>0.37528587370343136</v>
      </c>
      <c r="BO443" s="20">
        <f t="shared" si="231"/>
        <v>5.9842797477345389E-2</v>
      </c>
      <c r="BP443" s="20">
        <f t="shared" si="231"/>
        <v>0</v>
      </c>
      <c r="BQ443" s="20">
        <f t="shared" si="231"/>
        <v>0</v>
      </c>
      <c r="BR443" s="20">
        <f t="shared" si="230"/>
        <v>8.0612244837657138E-3</v>
      </c>
      <c r="BS443" s="20">
        <f t="shared" si="230"/>
        <v>0.16294394891875749</v>
      </c>
      <c r="BT443" s="6"/>
      <c r="BU443" s="6"/>
      <c r="BV443" s="6"/>
      <c r="BW443" s="6">
        <f t="shared" si="212"/>
        <v>0.62545769256374406</v>
      </c>
      <c r="BX443" s="6">
        <f t="shared" si="213"/>
        <v>0</v>
      </c>
      <c r="BY443" s="6">
        <f t="shared" si="214"/>
        <v>0.10170555408440482</v>
      </c>
      <c r="BZ443" s="6">
        <f t="shared" si="215"/>
        <v>0</v>
      </c>
      <c r="CA443" s="6">
        <f t="shared" si="216"/>
        <v>0</v>
      </c>
      <c r="CB443" s="6">
        <f t="shared" si="217"/>
        <v>0.23992655815799918</v>
      </c>
      <c r="CC443" s="6">
        <f t="shared" si="218"/>
        <v>0.64250940670863277</v>
      </c>
      <c r="CD443" s="6">
        <f t="shared" si="219"/>
        <v>0.10245405701931298</v>
      </c>
      <c r="CE443" s="6">
        <f t="shared" si="220"/>
        <v>0</v>
      </c>
      <c r="CF443" s="6">
        <f t="shared" si="221"/>
        <v>0</v>
      </c>
      <c r="CG443" s="6">
        <f t="shared" si="222"/>
        <v>1.6648168701442843E-2</v>
      </c>
      <c r="CH443" s="6">
        <f t="shared" si="223"/>
        <v>0.33651442853896846</v>
      </c>
      <c r="CI443" s="6">
        <f t="shared" si="206"/>
        <v>1.7120532685340937</v>
      </c>
      <c r="CJ443">
        <f t="shared" si="207"/>
        <v>2.0652158657745048</v>
      </c>
    </row>
    <row r="444" spans="1:88" x14ac:dyDescent="0.45">
      <c r="A444" s="41" t="s">
        <v>600</v>
      </c>
      <c r="B444" s="7" t="s">
        <v>556</v>
      </c>
      <c r="C444">
        <v>15000</v>
      </c>
      <c r="D444">
        <v>1648.15</v>
      </c>
      <c r="E444" s="7" t="s">
        <v>556</v>
      </c>
      <c r="F444" s="7">
        <f t="shared" si="224"/>
        <v>1500</v>
      </c>
      <c r="G444" s="7">
        <f t="shared" si="225"/>
        <v>1375</v>
      </c>
      <c r="H444" s="5">
        <v>46.09</v>
      </c>
      <c r="I444" s="5"/>
      <c r="J444" s="5">
        <v>16.27</v>
      </c>
      <c r="K444" s="5"/>
      <c r="L444" s="5"/>
      <c r="M444" s="5">
        <v>11.3</v>
      </c>
      <c r="N444" s="5">
        <v>26.34</v>
      </c>
      <c r="O444" s="5"/>
      <c r="R444" s="15">
        <f t="shared" si="229"/>
        <v>100</v>
      </c>
      <c r="S444" s="15"/>
      <c r="T444" s="12">
        <f t="shared" si="208"/>
        <v>0.3</v>
      </c>
      <c r="U444" s="12">
        <f t="shared" si="208"/>
        <v>8.32</v>
      </c>
      <c r="V444" t="s">
        <v>164</v>
      </c>
      <c r="Y444" s="16">
        <f t="shared" si="209"/>
        <v>108.62</v>
      </c>
      <c r="Z444" s="16"/>
      <c r="AA444" t="s">
        <v>573</v>
      </c>
      <c r="AB444" t="s">
        <v>513</v>
      </c>
      <c r="AC444" s="7" t="s">
        <v>148</v>
      </c>
      <c r="AH444">
        <v>15000</v>
      </c>
      <c r="AI444">
        <v>1648.15</v>
      </c>
      <c r="AR444">
        <v>3000</v>
      </c>
      <c r="AS444">
        <v>83200</v>
      </c>
      <c r="AV444" s="12">
        <f t="shared" si="226"/>
        <v>8.32</v>
      </c>
      <c r="AW444" s="19">
        <f t="shared" si="210"/>
        <v>1.3843777632879388</v>
      </c>
      <c r="AX444" s="15">
        <f t="shared" si="211"/>
        <v>6.9356222367120619</v>
      </c>
      <c r="AY444" s="15">
        <f t="shared" si="227"/>
        <v>48.102855810374827</v>
      </c>
      <c r="BE444" s="15"/>
      <c r="BF444" s="16"/>
      <c r="BG444" s="16"/>
      <c r="BH444" s="20">
        <f t="shared" si="231"/>
        <v>0.45748946760429743</v>
      </c>
      <c r="BI444" s="20">
        <f t="shared" si="231"/>
        <v>0</v>
      </c>
      <c r="BJ444" s="20">
        <f t="shared" si="231"/>
        <v>9.5167069488932055E-2</v>
      </c>
      <c r="BK444" s="20">
        <f t="shared" si="231"/>
        <v>0</v>
      </c>
      <c r="BL444" s="20">
        <f t="shared" si="231"/>
        <v>0</v>
      </c>
      <c r="BM444" s="20">
        <f t="shared" si="231"/>
        <v>0.16721049123987036</v>
      </c>
      <c r="BN444" s="20">
        <f t="shared" si="231"/>
        <v>0.28013297166690027</v>
      </c>
      <c r="BO444" s="20">
        <f t="shared" si="231"/>
        <v>0</v>
      </c>
      <c r="BP444" s="20">
        <f t="shared" si="231"/>
        <v>0</v>
      </c>
      <c r="BQ444" s="20">
        <f t="shared" si="231"/>
        <v>0</v>
      </c>
      <c r="BR444" s="20">
        <f t="shared" si="230"/>
        <v>8.8439298887810543E-3</v>
      </c>
      <c r="BS444" s="20">
        <f t="shared" si="230"/>
        <v>0.1004270673390399</v>
      </c>
      <c r="BT444" s="6"/>
      <c r="BU444" s="6"/>
      <c r="BV444" s="6"/>
      <c r="BW444" s="6">
        <f t="shared" si="212"/>
        <v>0.7670927368350976</v>
      </c>
      <c r="BX444" s="6">
        <f t="shared" si="213"/>
        <v>0</v>
      </c>
      <c r="BY444" s="6">
        <f t="shared" si="214"/>
        <v>0.159570816292504</v>
      </c>
      <c r="BZ444" s="6">
        <f t="shared" si="215"/>
        <v>0</v>
      </c>
      <c r="CA444" s="6">
        <f t="shared" si="216"/>
        <v>0</v>
      </c>
      <c r="CB444" s="6">
        <f t="shared" si="217"/>
        <v>0.28036919412465267</v>
      </c>
      <c r="CC444" s="6">
        <f t="shared" si="218"/>
        <v>0.46971128983362159</v>
      </c>
      <c r="CD444" s="6">
        <f t="shared" si="219"/>
        <v>0</v>
      </c>
      <c r="CE444" s="6">
        <f t="shared" si="220"/>
        <v>0</v>
      </c>
      <c r="CF444" s="6">
        <f t="shared" si="221"/>
        <v>0</v>
      </c>
      <c r="CG444" s="6">
        <f t="shared" si="222"/>
        <v>1.6648168701442843E-2</v>
      </c>
      <c r="CH444" s="6">
        <f t="shared" si="223"/>
        <v>0.18904794364917066</v>
      </c>
      <c r="CI444" s="6">
        <f t="shared" si="206"/>
        <v>1.6767440370858757</v>
      </c>
      <c r="CJ444">
        <f t="shared" si="207"/>
        <v>1.8824401494364893</v>
      </c>
    </row>
    <row r="445" spans="1:88" x14ac:dyDescent="0.45">
      <c r="A445" s="41" t="s">
        <v>600</v>
      </c>
      <c r="B445" s="7" t="s">
        <v>556</v>
      </c>
      <c r="C445">
        <v>15000</v>
      </c>
      <c r="D445">
        <v>1673.15</v>
      </c>
      <c r="E445" s="7" t="s">
        <v>556</v>
      </c>
      <c r="F445" s="7">
        <f t="shared" si="224"/>
        <v>1500</v>
      </c>
      <c r="G445" s="7">
        <f t="shared" si="225"/>
        <v>1400</v>
      </c>
      <c r="H445" s="5">
        <v>39.92</v>
      </c>
      <c r="I445" s="5"/>
      <c r="J445" s="5">
        <v>11.51</v>
      </c>
      <c r="K445" s="5"/>
      <c r="L445" s="5"/>
      <c r="M445" s="5">
        <v>9.0500000000000007</v>
      </c>
      <c r="N445" s="5">
        <v>39.520000000000003</v>
      </c>
      <c r="O445" s="5"/>
      <c r="R445" s="15">
        <f t="shared" si="229"/>
        <v>100</v>
      </c>
      <c r="S445" s="15"/>
      <c r="T445" s="12">
        <f t="shared" si="208"/>
        <v>0.3</v>
      </c>
      <c r="U445" s="12">
        <f t="shared" si="208"/>
        <v>11.8</v>
      </c>
      <c r="V445" t="s">
        <v>164</v>
      </c>
      <c r="Y445" s="16">
        <f t="shared" si="209"/>
        <v>112.1</v>
      </c>
      <c r="Z445" s="16"/>
      <c r="AA445" t="s">
        <v>574</v>
      </c>
      <c r="AB445" t="s">
        <v>513</v>
      </c>
      <c r="AC445" s="7" t="s">
        <v>148</v>
      </c>
      <c r="AH445">
        <v>15000</v>
      </c>
      <c r="AI445">
        <v>1673.15</v>
      </c>
      <c r="AR445">
        <v>3000</v>
      </c>
      <c r="AS445">
        <v>118000</v>
      </c>
      <c r="AV445" s="12">
        <f t="shared" si="226"/>
        <v>11.8</v>
      </c>
      <c r="AW445" s="19">
        <f t="shared" si="210"/>
        <v>1.6208633695515806</v>
      </c>
      <c r="AX445" s="15">
        <f t="shared" si="211"/>
        <v>10.17913663044842</v>
      </c>
      <c r="AY445" s="15">
        <f t="shared" si="227"/>
        <v>103.61482254133682</v>
      </c>
      <c r="BE445" s="15"/>
      <c r="BF445" s="16"/>
      <c r="BG445" s="16"/>
      <c r="BH445" s="20">
        <f t="shared" si="231"/>
        <v>0.38931891267528407</v>
      </c>
      <c r="BI445" s="20">
        <f t="shared" si="231"/>
        <v>0</v>
      </c>
      <c r="BJ445" s="20">
        <f t="shared" si="231"/>
        <v>6.6147745071621009E-2</v>
      </c>
      <c r="BK445" s="20">
        <f t="shared" si="231"/>
        <v>0</v>
      </c>
      <c r="BL445" s="20">
        <f t="shared" si="231"/>
        <v>0</v>
      </c>
      <c r="BM445" s="20">
        <f t="shared" si="231"/>
        <v>0.1315752596275912</v>
      </c>
      <c r="BN445" s="20">
        <f t="shared" si="231"/>
        <v>0.4129580826255036</v>
      </c>
      <c r="BO445" s="20">
        <f t="shared" si="231"/>
        <v>0</v>
      </c>
      <c r="BP445" s="20">
        <f t="shared" si="231"/>
        <v>0</v>
      </c>
      <c r="BQ445" s="20">
        <f t="shared" si="231"/>
        <v>0</v>
      </c>
      <c r="BR445" s="20">
        <f t="shared" si="230"/>
        <v>8.3602539465170728E-3</v>
      </c>
      <c r="BS445" s="20">
        <f t="shared" si="230"/>
        <v>0.13464295676525065</v>
      </c>
      <c r="BT445" s="6"/>
      <c r="BU445" s="6"/>
      <c r="BV445" s="6"/>
      <c r="BW445" s="6">
        <f t="shared" si="212"/>
        <v>0.66440316889687767</v>
      </c>
      <c r="BX445" s="6">
        <f t="shared" si="213"/>
        <v>0</v>
      </c>
      <c r="BY445" s="6">
        <f t="shared" si="214"/>
        <v>0.11288629966359687</v>
      </c>
      <c r="BZ445" s="6">
        <f t="shared" si="215"/>
        <v>0</v>
      </c>
      <c r="CA445" s="6">
        <f t="shared" si="216"/>
        <v>0</v>
      </c>
      <c r="CB445" s="6">
        <f t="shared" si="217"/>
        <v>0.22454346963080588</v>
      </c>
      <c r="CC445" s="6">
        <f t="shared" si="218"/>
        <v>0.70474526098043755</v>
      </c>
      <c r="CD445" s="6">
        <f t="shared" si="219"/>
        <v>0</v>
      </c>
      <c r="CE445" s="6">
        <f t="shared" si="220"/>
        <v>0</v>
      </c>
      <c r="CF445" s="6">
        <f t="shared" si="221"/>
        <v>0</v>
      </c>
      <c r="CG445" s="6">
        <f t="shared" si="222"/>
        <v>1.6648168701442843E-2</v>
      </c>
      <c r="CH445" s="6">
        <f t="shared" si="223"/>
        <v>0.26812088161781417</v>
      </c>
      <c r="CI445" s="6">
        <f t="shared" si="206"/>
        <v>1.7065781991717182</v>
      </c>
      <c r="CJ445">
        <f t="shared" si="207"/>
        <v>1.9913472494909752</v>
      </c>
    </row>
    <row r="446" spans="1:88" x14ac:dyDescent="0.45">
      <c r="A446" s="41" t="s">
        <v>600</v>
      </c>
      <c r="B446" s="7" t="s">
        <v>556</v>
      </c>
      <c r="C446">
        <v>15000</v>
      </c>
      <c r="D446">
        <v>1648.15</v>
      </c>
      <c r="E446" s="7" t="s">
        <v>556</v>
      </c>
      <c r="F446" s="7">
        <f t="shared" si="224"/>
        <v>1500</v>
      </c>
      <c r="G446" s="7">
        <f t="shared" si="225"/>
        <v>1375</v>
      </c>
      <c r="H446" s="5">
        <v>51.48</v>
      </c>
      <c r="I446" s="5"/>
      <c r="J446" s="5">
        <v>15.98</v>
      </c>
      <c r="K446" s="5"/>
      <c r="L446" s="5"/>
      <c r="M446" s="5">
        <v>5.29</v>
      </c>
      <c r="N446" s="5">
        <v>27.25</v>
      </c>
      <c r="O446" s="5"/>
      <c r="R446" s="15">
        <f t="shared" si="229"/>
        <v>100</v>
      </c>
      <c r="S446" s="15"/>
      <c r="T446" s="12">
        <f t="shared" si="208"/>
        <v>0.3</v>
      </c>
      <c r="U446" s="12">
        <f t="shared" si="208"/>
        <v>5.5</v>
      </c>
      <c r="V446" t="s">
        <v>164</v>
      </c>
      <c r="Y446" s="16">
        <f t="shared" si="209"/>
        <v>105.8</v>
      </c>
      <c r="Z446" s="16"/>
      <c r="AA446" t="s">
        <v>575</v>
      </c>
      <c r="AB446" t="s">
        <v>513</v>
      </c>
      <c r="AC446" s="7" t="s">
        <v>173</v>
      </c>
      <c r="AH446">
        <v>15000</v>
      </c>
      <c r="AI446">
        <v>1648.15</v>
      </c>
      <c r="AR446">
        <v>3000</v>
      </c>
      <c r="AS446">
        <v>55000</v>
      </c>
      <c r="AV446" s="12">
        <f t="shared" si="226"/>
        <v>5.5</v>
      </c>
      <c r="AW446" s="19">
        <f t="shared" si="210"/>
        <v>1.4110046233166647</v>
      </c>
      <c r="AX446" s="15">
        <f t="shared" si="211"/>
        <v>4.0889953766833358</v>
      </c>
      <c r="AY446" s="15">
        <f t="shared" si="227"/>
        <v>16.719883190537693</v>
      </c>
      <c r="BE446" s="15"/>
      <c r="BF446" s="16"/>
      <c r="BG446" s="16"/>
      <c r="BH446" s="20">
        <f t="shared" si="231"/>
        <v>0.52541285587275199</v>
      </c>
      <c r="BI446" s="20">
        <f t="shared" si="231"/>
        <v>0</v>
      </c>
      <c r="BJ446" s="20">
        <f t="shared" si="231"/>
        <v>9.6108916881882903E-2</v>
      </c>
      <c r="BK446" s="20">
        <f t="shared" si="231"/>
        <v>0</v>
      </c>
      <c r="BL446" s="20">
        <f t="shared" si="231"/>
        <v>0</v>
      </c>
      <c r="BM446" s="20">
        <f t="shared" si="231"/>
        <v>8.0487514446657957E-2</v>
      </c>
      <c r="BN446" s="20">
        <f t="shared" si="231"/>
        <v>0.29799071279870709</v>
      </c>
      <c r="BO446" s="20">
        <f t="shared" si="231"/>
        <v>0</v>
      </c>
      <c r="BP446" s="20">
        <f t="shared" si="231"/>
        <v>0</v>
      </c>
      <c r="BQ446" s="20">
        <f t="shared" si="231"/>
        <v>0</v>
      </c>
      <c r="BR446" s="20">
        <f t="shared" si="230"/>
        <v>9.3933357699793486E-3</v>
      </c>
      <c r="BS446" s="20">
        <f t="shared" si="230"/>
        <v>7.0512270556892617E-2</v>
      </c>
      <c r="BT446" s="6"/>
      <c r="BU446" s="6"/>
      <c r="BV446" s="6"/>
      <c r="BW446" s="6">
        <f t="shared" si="212"/>
        <v>0.85680047932893943</v>
      </c>
      <c r="BX446" s="6">
        <f t="shared" si="213"/>
        <v>0</v>
      </c>
      <c r="BY446" s="6">
        <f t="shared" si="214"/>
        <v>0.15672659153990251</v>
      </c>
      <c r="BZ446" s="6">
        <f t="shared" si="215"/>
        <v>0</v>
      </c>
      <c r="CA446" s="6">
        <f t="shared" si="216"/>
        <v>0</v>
      </c>
      <c r="CB446" s="6">
        <f t="shared" si="217"/>
        <v>0.13125248114331084</v>
      </c>
      <c r="CC446" s="6">
        <f t="shared" si="218"/>
        <v>0.4859389767640922</v>
      </c>
      <c r="CD446" s="6">
        <f t="shared" si="219"/>
        <v>0</v>
      </c>
      <c r="CE446" s="6">
        <f t="shared" si="220"/>
        <v>0</v>
      </c>
      <c r="CF446" s="6">
        <f t="shared" si="221"/>
        <v>0</v>
      </c>
      <c r="CG446" s="6">
        <f t="shared" si="222"/>
        <v>1.6648168701442843E-2</v>
      </c>
      <c r="CH446" s="6">
        <f t="shared" si="223"/>
        <v>0.12497159736423541</v>
      </c>
      <c r="CI446" s="6">
        <f t="shared" si="206"/>
        <v>1.6307185287762451</v>
      </c>
      <c r="CJ446">
        <f t="shared" si="207"/>
        <v>1.7723382948419233</v>
      </c>
    </row>
    <row r="447" spans="1:88" x14ac:dyDescent="0.45">
      <c r="A447" s="41" t="s">
        <v>600</v>
      </c>
      <c r="B447" s="7" t="s">
        <v>556</v>
      </c>
      <c r="C447">
        <v>15000</v>
      </c>
      <c r="D447">
        <v>1648.15</v>
      </c>
      <c r="E447" s="7" t="s">
        <v>556</v>
      </c>
      <c r="F447" s="7">
        <f t="shared" si="224"/>
        <v>1500</v>
      </c>
      <c r="G447" s="7">
        <f t="shared" si="225"/>
        <v>1375</v>
      </c>
      <c r="H447" s="5">
        <v>36.31</v>
      </c>
      <c r="I447" s="5"/>
      <c r="J447" s="5">
        <v>11.23</v>
      </c>
      <c r="K447" s="5"/>
      <c r="L447" s="5"/>
      <c r="M447" s="5">
        <v>6.15</v>
      </c>
      <c r="N447" s="5">
        <v>46.31</v>
      </c>
      <c r="O447" s="5"/>
      <c r="R447" s="15">
        <f t="shared" si="229"/>
        <v>100</v>
      </c>
      <c r="S447" s="15"/>
      <c r="T447" s="12">
        <f t="shared" si="208"/>
        <v>0.3</v>
      </c>
      <c r="U447" s="12">
        <f t="shared" si="208"/>
        <v>12.95</v>
      </c>
      <c r="V447" t="s">
        <v>164</v>
      </c>
      <c r="Y447" s="16">
        <f t="shared" si="209"/>
        <v>113.25</v>
      </c>
      <c r="Z447" s="16"/>
      <c r="AA447" t="s">
        <v>576</v>
      </c>
      <c r="AB447" t="s">
        <v>513</v>
      </c>
      <c r="AC447" s="7" t="s">
        <v>148</v>
      </c>
      <c r="AH447">
        <v>15000</v>
      </c>
      <c r="AI447">
        <v>1648.15</v>
      </c>
      <c r="AR447">
        <v>3000</v>
      </c>
      <c r="AS447">
        <v>129500</v>
      </c>
      <c r="AV447" s="12">
        <f t="shared" si="226"/>
        <v>12.95</v>
      </c>
      <c r="AW447" s="19">
        <f t="shared" si="210"/>
        <v>1.7533712172770939</v>
      </c>
      <c r="AX447" s="15">
        <f t="shared" si="211"/>
        <v>11.196628782722906</v>
      </c>
      <c r="AY447" s="15">
        <f t="shared" si="227"/>
        <v>125.36449609809901</v>
      </c>
      <c r="BE447" s="15"/>
      <c r="BF447" s="16"/>
      <c r="BG447" s="16"/>
      <c r="BH447" s="20">
        <f t="shared" si="231"/>
        <v>0.35697785421857436</v>
      </c>
      <c r="BI447" s="20">
        <f t="shared" si="231"/>
        <v>0</v>
      </c>
      <c r="BJ447" s="20">
        <f t="shared" si="231"/>
        <v>6.5060820089165999E-2</v>
      </c>
      <c r="BK447" s="20">
        <f t="shared" si="231"/>
        <v>0</v>
      </c>
      <c r="BL447" s="20">
        <f t="shared" si="231"/>
        <v>0</v>
      </c>
      <c r="BM447" s="20">
        <f t="shared" si="231"/>
        <v>9.0136528731231777E-2</v>
      </c>
      <c r="BN447" s="20">
        <f t="shared" si="231"/>
        <v>0.48782479696102793</v>
      </c>
      <c r="BO447" s="20">
        <f t="shared" si="231"/>
        <v>0</v>
      </c>
      <c r="BP447" s="20">
        <f t="shared" si="231"/>
        <v>0</v>
      </c>
      <c r="BQ447" s="20">
        <f t="shared" si="231"/>
        <v>0</v>
      </c>
      <c r="BR447" s="20">
        <f t="shared" si="230"/>
        <v>8.3083842901250319E-3</v>
      </c>
      <c r="BS447" s="20">
        <f t="shared" si="230"/>
        <v>0.14684815947582269</v>
      </c>
      <c r="BT447" s="6"/>
      <c r="BU447" s="6"/>
      <c r="BV447" s="6"/>
      <c r="BW447" s="6">
        <f t="shared" si="212"/>
        <v>0.60432061780174418</v>
      </c>
      <c r="BX447" s="6">
        <f t="shared" si="213"/>
        <v>0</v>
      </c>
      <c r="BY447" s="6">
        <f t="shared" si="214"/>
        <v>0.11014015162660233</v>
      </c>
      <c r="BZ447" s="6">
        <f t="shared" si="215"/>
        <v>0</v>
      </c>
      <c r="CA447" s="6">
        <f t="shared" si="216"/>
        <v>0</v>
      </c>
      <c r="CB447" s="6">
        <f t="shared" si="217"/>
        <v>0.15259031361651448</v>
      </c>
      <c r="CC447" s="6">
        <f t="shared" si="218"/>
        <v>0.82582877115394904</v>
      </c>
      <c r="CD447" s="6">
        <f t="shared" si="219"/>
        <v>0</v>
      </c>
      <c r="CE447" s="6">
        <f t="shared" si="220"/>
        <v>0</v>
      </c>
      <c r="CF447" s="6">
        <f t="shared" si="221"/>
        <v>0</v>
      </c>
      <c r="CG447" s="6">
        <f t="shared" si="222"/>
        <v>1.6648168701442843E-2</v>
      </c>
      <c r="CH447" s="6">
        <f t="shared" si="223"/>
        <v>0.29425130652124515</v>
      </c>
      <c r="CI447" s="6">
        <f t="shared" si="206"/>
        <v>1.6928798541988099</v>
      </c>
      <c r="CJ447">
        <f t="shared" si="207"/>
        <v>2.0037793294214978</v>
      </c>
    </row>
    <row r="448" spans="1:88" x14ac:dyDescent="0.45">
      <c r="A448" s="41" t="s">
        <v>600</v>
      </c>
      <c r="B448" s="7" t="s">
        <v>561</v>
      </c>
      <c r="C448">
        <v>15000</v>
      </c>
      <c r="D448">
        <v>1623.15</v>
      </c>
      <c r="E448" s="7" t="s">
        <v>561</v>
      </c>
      <c r="F448" s="7">
        <f t="shared" si="224"/>
        <v>1500</v>
      </c>
      <c r="G448" s="7">
        <f t="shared" si="225"/>
        <v>1350</v>
      </c>
      <c r="H448" s="5">
        <v>53.73</v>
      </c>
      <c r="I448" s="5"/>
      <c r="J448" s="5">
        <v>16.690000000000001</v>
      </c>
      <c r="K448" s="5"/>
      <c r="L448" s="5"/>
      <c r="M448" s="5">
        <v>2.81</v>
      </c>
      <c r="N448" s="5">
        <v>8.02</v>
      </c>
      <c r="O448" s="5">
        <v>18.75</v>
      </c>
      <c r="R448" s="15">
        <f t="shared" si="229"/>
        <v>100</v>
      </c>
      <c r="S448" s="15"/>
      <c r="T448" s="12">
        <f t="shared" si="208"/>
        <v>0.3</v>
      </c>
      <c r="U448" s="12">
        <f t="shared" si="208"/>
        <v>4.7</v>
      </c>
      <c r="V448" t="s">
        <v>164</v>
      </c>
      <c r="Y448" s="16">
        <f t="shared" si="209"/>
        <v>105</v>
      </c>
      <c r="Z448" s="16"/>
      <c r="AA448" t="s">
        <v>577</v>
      </c>
      <c r="AB448" t="s">
        <v>513</v>
      </c>
      <c r="AC448" s="7" t="s">
        <v>148</v>
      </c>
      <c r="AH448">
        <v>15000</v>
      </c>
      <c r="AI448">
        <v>1623.15</v>
      </c>
      <c r="AR448">
        <v>3000</v>
      </c>
      <c r="AS448">
        <v>47000</v>
      </c>
      <c r="AV448" s="12">
        <f t="shared" si="226"/>
        <v>4.7</v>
      </c>
      <c r="AW448" s="19">
        <f t="shared" si="210"/>
        <v>0.92776976294018221</v>
      </c>
      <c r="AX448" s="15">
        <f t="shared" si="211"/>
        <v>3.772230237059818</v>
      </c>
      <c r="AY448" s="15">
        <f t="shared" si="227"/>
        <v>14.22972096138837</v>
      </c>
      <c r="BE448" s="15"/>
      <c r="BF448" s="16"/>
      <c r="BG448" s="16"/>
      <c r="BH448" s="20">
        <f t="shared" si="231"/>
        <v>0.56842701085529479</v>
      </c>
      <c r="BI448" s="20">
        <f t="shared" si="231"/>
        <v>0</v>
      </c>
      <c r="BJ448" s="20">
        <f t="shared" si="231"/>
        <v>0.10404925000539002</v>
      </c>
      <c r="BK448" s="20">
        <f t="shared" si="231"/>
        <v>0</v>
      </c>
      <c r="BL448" s="20">
        <f t="shared" si="231"/>
        <v>0</v>
      </c>
      <c r="BM448" s="20">
        <f t="shared" si="231"/>
        <v>4.4317461229997725E-2</v>
      </c>
      <c r="BN448" s="20">
        <f t="shared" si="231"/>
        <v>9.0908878523213235E-2</v>
      </c>
      <c r="BO448" s="20">
        <f t="shared" si="231"/>
        <v>0.1922973993861041</v>
      </c>
      <c r="BP448" s="20">
        <f t="shared" si="231"/>
        <v>0</v>
      </c>
      <c r="BQ448" s="20">
        <f t="shared" si="231"/>
        <v>0</v>
      </c>
      <c r="BR448" s="20">
        <f t="shared" si="230"/>
        <v>9.8124358137534062E-3</v>
      </c>
      <c r="BS448" s="20">
        <f t="shared" si="230"/>
        <v>6.2944364069532008E-2</v>
      </c>
      <c r="BT448" s="6"/>
      <c r="BU448" s="6"/>
      <c r="BV448" s="6"/>
      <c r="BW448" s="6">
        <f t="shared" si="212"/>
        <v>0.89424805272618324</v>
      </c>
      <c r="BX448" s="6">
        <f t="shared" si="213"/>
        <v>0</v>
      </c>
      <c r="BY448" s="6">
        <f t="shared" si="214"/>
        <v>0.16369003834799581</v>
      </c>
      <c r="BZ448" s="6">
        <f t="shared" si="215"/>
        <v>0</v>
      </c>
      <c r="CA448" s="6">
        <f t="shared" si="216"/>
        <v>0</v>
      </c>
      <c r="CB448" s="6">
        <f t="shared" si="217"/>
        <v>6.9720127034537518E-2</v>
      </c>
      <c r="CC448" s="6">
        <f t="shared" si="218"/>
        <v>0.1430176364641475</v>
      </c>
      <c r="CD448" s="6">
        <f t="shared" si="219"/>
        <v>0.30252182190742027</v>
      </c>
      <c r="CE448" s="6">
        <f t="shared" si="220"/>
        <v>0</v>
      </c>
      <c r="CF448" s="6">
        <f t="shared" si="221"/>
        <v>0</v>
      </c>
      <c r="CG448" s="6">
        <f t="shared" si="222"/>
        <v>1.6648168701442843E-2</v>
      </c>
      <c r="CH448" s="6">
        <f t="shared" si="223"/>
        <v>0.10679391047489208</v>
      </c>
      <c r="CI448" s="6">
        <f t="shared" si="206"/>
        <v>1.5731976764802846</v>
      </c>
      <c r="CJ448">
        <f t="shared" si="207"/>
        <v>1.6966397556566195</v>
      </c>
    </row>
    <row r="449" spans="1:88" x14ac:dyDescent="0.45">
      <c r="A449" s="41" t="s">
        <v>600</v>
      </c>
      <c r="B449" s="7" t="s">
        <v>561</v>
      </c>
      <c r="C449">
        <v>15000</v>
      </c>
      <c r="D449">
        <v>1548.15</v>
      </c>
      <c r="E449" s="7" t="s">
        <v>561</v>
      </c>
      <c r="F449" s="7">
        <f t="shared" si="224"/>
        <v>1500</v>
      </c>
      <c r="G449" s="7">
        <f t="shared" si="225"/>
        <v>1275</v>
      </c>
      <c r="H449" s="5">
        <v>56.56</v>
      </c>
      <c r="I449" s="5"/>
      <c r="J449" s="5">
        <v>17.059999999999999</v>
      </c>
      <c r="K449" s="5"/>
      <c r="L449" s="5"/>
      <c r="M449" s="5">
        <v>1.74</v>
      </c>
      <c r="N449" s="5">
        <v>8.77</v>
      </c>
      <c r="O449" s="5">
        <v>15.87</v>
      </c>
      <c r="R449" s="15">
        <f t="shared" si="229"/>
        <v>100</v>
      </c>
      <c r="S449" s="15"/>
      <c r="T449" s="12">
        <f t="shared" si="208"/>
        <v>0.3</v>
      </c>
      <c r="U449" s="12">
        <f t="shared" si="208"/>
        <v>3.44</v>
      </c>
      <c r="V449" t="s">
        <v>164</v>
      </c>
      <c r="Y449" s="16">
        <f t="shared" si="209"/>
        <v>103.74</v>
      </c>
      <c r="Z449" s="16"/>
      <c r="AA449" t="s">
        <v>578</v>
      </c>
      <c r="AB449" t="s">
        <v>513</v>
      </c>
      <c r="AC449" s="7" t="s">
        <v>148</v>
      </c>
      <c r="AH449">
        <v>15000</v>
      </c>
      <c r="AI449">
        <v>1548.15</v>
      </c>
      <c r="AR449">
        <v>3000</v>
      </c>
      <c r="AS449">
        <v>34400</v>
      </c>
      <c r="AV449" s="12">
        <f t="shared" si="226"/>
        <v>3.44</v>
      </c>
      <c r="AW449" s="19">
        <f t="shared" si="210"/>
        <v>0.95706588403554782</v>
      </c>
      <c r="AX449" s="15">
        <f t="shared" si="211"/>
        <v>2.482934115964452</v>
      </c>
      <c r="AY449" s="15">
        <f t="shared" si="227"/>
        <v>6.1649618242201747</v>
      </c>
      <c r="BE449" s="15"/>
      <c r="BF449" s="16"/>
      <c r="BG449" s="16"/>
      <c r="BH449" s="20">
        <f t="shared" si="231"/>
        <v>0.60177531768905501</v>
      </c>
      <c r="BI449" s="20">
        <f t="shared" si="231"/>
        <v>0</v>
      </c>
      <c r="BJ449" s="20">
        <f t="shared" si="231"/>
        <v>0.10696181114784925</v>
      </c>
      <c r="BK449" s="20">
        <f t="shared" si="231"/>
        <v>0</v>
      </c>
      <c r="BL449" s="20">
        <f t="shared" si="231"/>
        <v>0</v>
      </c>
      <c r="BM449" s="20">
        <f t="shared" si="231"/>
        <v>2.7598463596385809E-2</v>
      </c>
      <c r="BN449" s="20">
        <f t="shared" si="231"/>
        <v>9.9976661210675138E-2</v>
      </c>
      <c r="BO449" s="20">
        <f t="shared" si="231"/>
        <v>0.16368774635603495</v>
      </c>
      <c r="BP449" s="20">
        <f t="shared" si="231"/>
        <v>0</v>
      </c>
      <c r="BQ449" s="20">
        <f t="shared" si="231"/>
        <v>0</v>
      </c>
      <c r="BR449" s="20">
        <f t="shared" si="230"/>
        <v>1.0034467668829003E-2</v>
      </c>
      <c r="BS449" s="20">
        <f t="shared" si="230"/>
        <v>4.7112369115315252E-2</v>
      </c>
      <c r="BT449" s="6"/>
      <c r="BU449" s="6"/>
      <c r="BV449" s="6"/>
      <c r="BW449" s="6">
        <f t="shared" si="212"/>
        <v>0.94134877837693898</v>
      </c>
      <c r="BX449" s="6">
        <f t="shared" si="213"/>
        <v>0</v>
      </c>
      <c r="BY449" s="6">
        <f t="shared" si="214"/>
        <v>0.16731887682545285</v>
      </c>
      <c r="BZ449" s="6">
        <f t="shared" si="215"/>
        <v>0</v>
      </c>
      <c r="CA449" s="6">
        <f t="shared" si="216"/>
        <v>0</v>
      </c>
      <c r="CB449" s="6">
        <f t="shared" si="217"/>
        <v>4.3171893608574832E-2</v>
      </c>
      <c r="CC449" s="6">
        <f t="shared" si="218"/>
        <v>0.15639210371453535</v>
      </c>
      <c r="CD449" s="6">
        <f t="shared" si="219"/>
        <v>0.25605447006244048</v>
      </c>
      <c r="CE449" s="6">
        <f t="shared" si="220"/>
        <v>0</v>
      </c>
      <c r="CF449" s="6">
        <f t="shared" si="221"/>
        <v>0</v>
      </c>
      <c r="CG449" s="6">
        <f t="shared" si="222"/>
        <v>1.6648168701442843E-2</v>
      </c>
      <c r="CH449" s="6">
        <f t="shared" si="223"/>
        <v>7.8164053624176319E-2</v>
      </c>
      <c r="CI449" s="6">
        <f t="shared" si="206"/>
        <v>1.5642861225879423</v>
      </c>
      <c r="CJ449">
        <f t="shared" si="207"/>
        <v>1.6590983449135615</v>
      </c>
    </row>
    <row r="450" spans="1:88" x14ac:dyDescent="0.45">
      <c r="A450" s="41" t="s">
        <v>600</v>
      </c>
      <c r="B450" s="7" t="s">
        <v>561</v>
      </c>
      <c r="C450">
        <v>11000</v>
      </c>
      <c r="D450">
        <v>1448.15</v>
      </c>
      <c r="E450" s="7" t="s">
        <v>561</v>
      </c>
      <c r="F450" s="7">
        <f t="shared" si="224"/>
        <v>1100</v>
      </c>
      <c r="G450" s="7">
        <f t="shared" si="225"/>
        <v>1175</v>
      </c>
      <c r="H450" s="5">
        <v>47.75</v>
      </c>
      <c r="I450" s="5"/>
      <c r="J450" s="5">
        <v>17.39</v>
      </c>
      <c r="K450" s="5"/>
      <c r="L450" s="5"/>
      <c r="M450" s="5">
        <v>7.99</v>
      </c>
      <c r="N450" s="5">
        <v>5.36</v>
      </c>
      <c r="O450" s="5">
        <v>21.51</v>
      </c>
      <c r="R450" s="15">
        <f t="shared" si="229"/>
        <v>100</v>
      </c>
      <c r="S450" s="15"/>
      <c r="T450" s="12">
        <f t="shared" si="208"/>
        <v>0.3</v>
      </c>
      <c r="U450" s="12">
        <f t="shared" si="208"/>
        <v>5.3</v>
      </c>
      <c r="V450" t="s">
        <v>164</v>
      </c>
      <c r="Y450" s="16">
        <f t="shared" si="209"/>
        <v>105.6</v>
      </c>
      <c r="Z450" s="16"/>
      <c r="AA450" t="s">
        <v>579</v>
      </c>
      <c r="AB450" t="s">
        <v>513</v>
      </c>
      <c r="AC450" s="7" t="s">
        <v>148</v>
      </c>
      <c r="AH450">
        <v>11000</v>
      </c>
      <c r="AI450">
        <v>1448.15</v>
      </c>
      <c r="AR450">
        <v>3000</v>
      </c>
      <c r="AS450">
        <v>53000</v>
      </c>
      <c r="AV450" s="12">
        <f t="shared" si="226"/>
        <v>5.3</v>
      </c>
      <c r="AW450" s="19">
        <f t="shared" si="210"/>
        <v>0.63749649661878227</v>
      </c>
      <c r="AX450" s="15">
        <f t="shared" si="211"/>
        <v>4.6625035033812177</v>
      </c>
      <c r="AY450" s="15">
        <f t="shared" si="227"/>
        <v>21.738938919042127</v>
      </c>
      <c r="BE450" s="15"/>
      <c r="BF450" s="16"/>
      <c r="BG450" s="16"/>
      <c r="BH450" s="20">
        <f t="shared" si="231"/>
        <v>0.49479691433504619</v>
      </c>
      <c r="BI450" s="20">
        <f t="shared" si="231"/>
        <v>0</v>
      </c>
      <c r="BJ450" s="20">
        <f t="shared" si="231"/>
        <v>0.10618861096366664</v>
      </c>
      <c r="BK450" s="20">
        <f t="shared" si="231"/>
        <v>0</v>
      </c>
      <c r="BL450" s="20">
        <f t="shared" si="231"/>
        <v>0</v>
      </c>
      <c r="BM450" s="20">
        <f t="shared" si="231"/>
        <v>0.12342725580314545</v>
      </c>
      <c r="BN450" s="20">
        <f t="shared" si="231"/>
        <v>5.9510344186564368E-2</v>
      </c>
      <c r="BO450" s="20">
        <f t="shared" si="231"/>
        <v>0.21607687471157741</v>
      </c>
      <c r="BP450" s="20">
        <f t="shared" si="231"/>
        <v>0</v>
      </c>
      <c r="BQ450" s="20">
        <f t="shared" si="231"/>
        <v>0</v>
      </c>
      <c r="BR450" s="20">
        <f t="shared" si="230"/>
        <v>9.5501808801068729E-3</v>
      </c>
      <c r="BS450" s="20">
        <f t="shared" si="230"/>
        <v>6.9082752036316517E-2</v>
      </c>
      <c r="BT450" s="6"/>
      <c r="BU450" s="6"/>
      <c r="BV450" s="6"/>
      <c r="BW450" s="6">
        <f t="shared" si="212"/>
        <v>0.79472072431928631</v>
      </c>
      <c r="BX450" s="6">
        <f t="shared" si="213"/>
        <v>0</v>
      </c>
      <c r="BY450" s="6">
        <f t="shared" si="214"/>
        <v>0.17055540844048214</v>
      </c>
      <c r="BZ450" s="6">
        <f t="shared" si="215"/>
        <v>0</v>
      </c>
      <c r="CA450" s="6">
        <f t="shared" si="216"/>
        <v>0</v>
      </c>
      <c r="CB450" s="6">
        <f t="shared" si="217"/>
        <v>0.19824335053592695</v>
      </c>
      <c r="CC450" s="6">
        <f t="shared" si="218"/>
        <v>9.5582859282771895E-2</v>
      </c>
      <c r="CD450" s="6">
        <f t="shared" si="219"/>
        <v>0.34705303409219257</v>
      </c>
      <c r="CE450" s="6">
        <f t="shared" si="220"/>
        <v>0</v>
      </c>
      <c r="CF450" s="6">
        <f t="shared" si="221"/>
        <v>0</v>
      </c>
      <c r="CG450" s="6">
        <f t="shared" si="222"/>
        <v>1.6648168701442843E-2</v>
      </c>
      <c r="CH450" s="6">
        <f t="shared" si="223"/>
        <v>0.12042717564189957</v>
      </c>
      <c r="CI450" s="6">
        <f>SUM(BW450:CF450)</f>
        <v>1.6061553766706598</v>
      </c>
      <c r="CJ450">
        <f>SUM(BW450:CH450)</f>
        <v>1.7432307210140021</v>
      </c>
    </row>
    <row r="451" spans="1:88" x14ac:dyDescent="0.45">
      <c r="A451" s="41" t="s">
        <v>600</v>
      </c>
      <c r="B451" s="7" t="s">
        <v>561</v>
      </c>
      <c r="C451">
        <v>15000</v>
      </c>
      <c r="D451">
        <v>1548.15</v>
      </c>
      <c r="E451" s="7" t="s">
        <v>561</v>
      </c>
      <c r="F451" s="7">
        <f t="shared" si="224"/>
        <v>1500</v>
      </c>
      <c r="G451" s="7">
        <f t="shared" si="225"/>
        <v>1275</v>
      </c>
      <c r="H451" s="5">
        <v>58.08</v>
      </c>
      <c r="I451" s="5"/>
      <c r="J451" s="5">
        <v>17.399999999999999</v>
      </c>
      <c r="K451" s="5"/>
      <c r="L451" s="5"/>
      <c r="M451" s="5">
        <v>2.13</v>
      </c>
      <c r="N451" s="5">
        <v>1.91</v>
      </c>
      <c r="O451" s="5">
        <v>20.48</v>
      </c>
      <c r="R451" s="15">
        <f t="shared" si="229"/>
        <v>99.999999999999986</v>
      </c>
      <c r="S451" s="15"/>
      <c r="T451" s="12">
        <f t="shared" si="208"/>
        <v>0.3</v>
      </c>
      <c r="U451" s="12">
        <f t="shared" si="208"/>
        <v>5.0999999999999996</v>
      </c>
      <c r="V451" t="s">
        <v>164</v>
      </c>
      <c r="Y451" s="16">
        <f t="shared" si="209"/>
        <v>105.39999999999998</v>
      </c>
      <c r="Z451" s="16"/>
      <c r="AA451" t="s">
        <v>580</v>
      </c>
      <c r="AB451" t="s">
        <v>513</v>
      </c>
      <c r="AC451" s="7" t="s">
        <v>148</v>
      </c>
      <c r="AH451">
        <v>15000</v>
      </c>
      <c r="AI451">
        <v>1548.15</v>
      </c>
      <c r="AR451">
        <v>3000</v>
      </c>
      <c r="AS451">
        <v>51000</v>
      </c>
      <c r="AV451" s="12">
        <f t="shared" si="226"/>
        <v>5.0999999999999996</v>
      </c>
      <c r="AW451" s="19">
        <f t="shared" si="210"/>
        <v>0.78947505806741125</v>
      </c>
      <c r="AX451" s="15">
        <f t="shared" si="211"/>
        <v>4.310524941932588</v>
      </c>
      <c r="AY451" s="15">
        <f t="shared" si="227"/>
        <v>18.580625275022939</v>
      </c>
      <c r="BE451" s="15"/>
      <c r="BF451" s="16"/>
      <c r="BG451" s="16"/>
      <c r="BH451" s="20">
        <f t="shared" si="231"/>
        <v>0.62178035766619677</v>
      </c>
      <c r="BI451" s="20">
        <f t="shared" si="231"/>
        <v>0</v>
      </c>
      <c r="BJ451" s="20">
        <f t="shared" si="231"/>
        <v>0.10977018348800449</v>
      </c>
      <c r="BK451" s="20">
        <f t="shared" si="231"/>
        <v>0</v>
      </c>
      <c r="BL451" s="20">
        <f t="shared" si="231"/>
        <v>0</v>
      </c>
      <c r="BM451" s="20">
        <f t="shared" si="231"/>
        <v>3.3993875647751665E-2</v>
      </c>
      <c r="BN451" s="20">
        <f t="shared" si="231"/>
        <v>2.1908761296982052E-2</v>
      </c>
      <c r="BO451" s="20">
        <f t="shared" si="231"/>
        <v>0.21254682190106505</v>
      </c>
      <c r="BP451" s="20">
        <f t="shared" si="231"/>
        <v>0</v>
      </c>
      <c r="BQ451" s="20">
        <f t="shared" si="231"/>
        <v>0</v>
      </c>
      <c r="BR451" s="20">
        <f t="shared" si="230"/>
        <v>9.8674861443776782E-3</v>
      </c>
      <c r="BS451" s="20">
        <f t="shared" si="230"/>
        <v>6.8684519551662299E-2</v>
      </c>
      <c r="BT451" s="6"/>
      <c r="BU451" s="6"/>
      <c r="BV451" s="6"/>
      <c r="BW451" s="6">
        <f t="shared" si="212"/>
        <v>0.9666466946275214</v>
      </c>
      <c r="BX451" s="6">
        <f t="shared" si="213"/>
        <v>0</v>
      </c>
      <c r="BY451" s="6">
        <f t="shared" si="214"/>
        <v>0.17065348515608908</v>
      </c>
      <c r="BZ451" s="6">
        <f t="shared" si="215"/>
        <v>0</v>
      </c>
      <c r="CA451" s="6">
        <f t="shared" si="216"/>
        <v>0</v>
      </c>
      <c r="CB451" s="6">
        <f t="shared" si="217"/>
        <v>5.28483525208416E-2</v>
      </c>
      <c r="CC451" s="6">
        <f t="shared" si="218"/>
        <v>3.4060309930987742E-2</v>
      </c>
      <c r="CD451" s="6">
        <f t="shared" si="219"/>
        <v>0.33043450200874491</v>
      </c>
      <c r="CE451" s="6">
        <f t="shared" si="220"/>
        <v>0</v>
      </c>
      <c r="CF451" s="6">
        <f t="shared" si="221"/>
        <v>0</v>
      </c>
      <c r="CG451" s="6">
        <f t="shared" si="222"/>
        <v>1.6648168701442843E-2</v>
      </c>
      <c r="CH451" s="6">
        <f t="shared" si="223"/>
        <v>0.11588275391956374</v>
      </c>
      <c r="CI451" s="6">
        <f>SUM(BW451:CF451)</f>
        <v>1.5546433442441847</v>
      </c>
      <c r="CJ451">
        <f>SUM(BW451:CH451)</f>
        <v>1.6871742668651912</v>
      </c>
    </row>
    <row r="452" spans="1:88" x14ac:dyDescent="0.45">
      <c r="A452" s="41" t="s">
        <v>600</v>
      </c>
      <c r="B452" s="7" t="s">
        <v>561</v>
      </c>
      <c r="C452">
        <v>15000</v>
      </c>
      <c r="D452">
        <v>1548.15</v>
      </c>
      <c r="E452" s="7" t="s">
        <v>561</v>
      </c>
      <c r="F452" s="7">
        <f t="shared" si="224"/>
        <v>1500</v>
      </c>
      <c r="G452" s="7">
        <f t="shared" si="225"/>
        <v>1275</v>
      </c>
      <c r="H452" s="5">
        <v>50.6</v>
      </c>
      <c r="I452" s="5"/>
      <c r="J452" s="5">
        <v>25.83</v>
      </c>
      <c r="K452" s="5"/>
      <c r="L452" s="5"/>
      <c r="M452" s="5">
        <v>1.9</v>
      </c>
      <c r="N452" s="5">
        <v>1.45</v>
      </c>
      <c r="O452" s="5">
        <v>20.22</v>
      </c>
      <c r="R452" s="15">
        <f t="shared" si="229"/>
        <v>100.00000000000001</v>
      </c>
      <c r="S452" s="15"/>
      <c r="T452" s="12">
        <f t="shared" si="208"/>
        <v>0.3</v>
      </c>
      <c r="U452" s="12">
        <f t="shared" si="208"/>
        <v>3.75</v>
      </c>
      <c r="V452" t="s">
        <v>164</v>
      </c>
      <c r="Y452" s="16">
        <f t="shared" si="209"/>
        <v>104.05000000000001</v>
      </c>
      <c r="Z452" s="16"/>
      <c r="AA452" t="s">
        <v>581</v>
      </c>
      <c r="AB452" t="s">
        <v>513</v>
      </c>
      <c r="AC452" s="7" t="s">
        <v>173</v>
      </c>
      <c r="AH452">
        <v>15000</v>
      </c>
      <c r="AI452">
        <v>1548.15</v>
      </c>
      <c r="AR452">
        <v>3000</v>
      </c>
      <c r="AS452">
        <v>37500</v>
      </c>
      <c r="AV452" s="12">
        <f t="shared" si="226"/>
        <v>3.75</v>
      </c>
      <c r="AW452" s="19">
        <f t="shared" si="210"/>
        <v>0.78386363035337969</v>
      </c>
      <c r="AX452" s="15">
        <f t="shared" si="211"/>
        <v>2.9661363696466205</v>
      </c>
      <c r="AY452" s="15">
        <f t="shared" si="227"/>
        <v>8.7979649633404335</v>
      </c>
      <c r="BE452" s="15"/>
      <c r="BF452" s="16"/>
      <c r="BG452" s="16"/>
      <c r="BH452" s="20">
        <f t="shared" si="231"/>
        <v>0.56341755096315493</v>
      </c>
      <c r="BI452" s="20">
        <f t="shared" si="231"/>
        <v>0</v>
      </c>
      <c r="BJ452" s="20">
        <f t="shared" si="231"/>
        <v>0.16948411973441393</v>
      </c>
      <c r="BK452" s="20">
        <f t="shared" si="231"/>
        <v>0</v>
      </c>
      <c r="BL452" s="20">
        <f t="shared" si="231"/>
        <v>0</v>
      </c>
      <c r="BM452" s="20">
        <f t="shared" ref="BM452:BQ454" si="232">CB452/$CI452</f>
        <v>3.1538725768611803E-2</v>
      </c>
      <c r="BN452" s="20">
        <f t="shared" si="232"/>
        <v>1.7299036802763571E-2</v>
      </c>
      <c r="BO452" s="20">
        <f t="shared" si="232"/>
        <v>0.21826056673105568</v>
      </c>
      <c r="BP452" s="20">
        <f t="shared" si="232"/>
        <v>0</v>
      </c>
      <c r="BQ452" s="20">
        <f t="shared" si="232"/>
        <v>0</v>
      </c>
      <c r="BR452" s="20">
        <f t="shared" si="230"/>
        <v>1.0427386752065212E-2</v>
      </c>
      <c r="BS452" s="20">
        <f t="shared" si="230"/>
        <v>5.3368981274771396E-2</v>
      </c>
      <c r="BT452" s="6"/>
      <c r="BU452" s="6"/>
      <c r="BV452" s="6"/>
      <c r="BW452" s="6">
        <f t="shared" si="212"/>
        <v>0.84215431728912848</v>
      </c>
      <c r="BX452" s="6">
        <f t="shared" si="213"/>
        <v>0</v>
      </c>
      <c r="BY452" s="6">
        <f t="shared" si="214"/>
        <v>0.25333215641274603</v>
      </c>
      <c r="BZ452" s="6">
        <f t="shared" si="215"/>
        <v>0</v>
      </c>
      <c r="CA452" s="6">
        <f t="shared" si="216"/>
        <v>0</v>
      </c>
      <c r="CB452" s="6">
        <f t="shared" si="217"/>
        <v>4.7141722905915041E-2</v>
      </c>
      <c r="CC452" s="6">
        <f t="shared" si="218"/>
        <v>2.5857303350749858E-2</v>
      </c>
      <c r="CD452" s="6">
        <f t="shared" si="219"/>
        <v>0.32623953274496198</v>
      </c>
      <c r="CE452" s="6">
        <f t="shared" si="220"/>
        <v>0</v>
      </c>
      <c r="CF452" s="6">
        <f t="shared" si="221"/>
        <v>0</v>
      </c>
      <c r="CG452" s="6">
        <f t="shared" si="222"/>
        <v>1.6648168701442843E-2</v>
      </c>
      <c r="CH452" s="6">
        <f t="shared" si="223"/>
        <v>8.5207907293796875E-2</v>
      </c>
      <c r="CI452" s="6">
        <f>SUM(BW452:CF452)</f>
        <v>1.4947250327035015</v>
      </c>
      <c r="CJ452">
        <f>SUM(BW452:CH452)</f>
        <v>1.5965811086987411</v>
      </c>
    </row>
    <row r="453" spans="1:88" x14ac:dyDescent="0.45">
      <c r="A453" s="41" t="s">
        <v>600</v>
      </c>
      <c r="B453" s="7" t="s">
        <v>561</v>
      </c>
      <c r="C453">
        <v>15000</v>
      </c>
      <c r="D453">
        <v>1548.15</v>
      </c>
      <c r="E453" s="7" t="s">
        <v>561</v>
      </c>
      <c r="F453" s="7">
        <f t="shared" si="224"/>
        <v>1500</v>
      </c>
      <c r="G453" s="7">
        <f t="shared" si="225"/>
        <v>1275</v>
      </c>
      <c r="H453" s="5">
        <v>50.74</v>
      </c>
      <c r="I453" s="5"/>
      <c r="J453" s="5">
        <v>25.23</v>
      </c>
      <c r="K453" s="5"/>
      <c r="L453" s="5"/>
      <c r="M453" s="5">
        <v>0.87</v>
      </c>
      <c r="N453" s="5">
        <v>1.55</v>
      </c>
      <c r="O453" s="5">
        <v>21.61</v>
      </c>
      <c r="R453" s="15">
        <f t="shared" si="229"/>
        <v>100</v>
      </c>
      <c r="S453" s="15"/>
      <c r="T453" s="12">
        <f t="shared" si="208"/>
        <v>0.3</v>
      </c>
      <c r="U453" s="12">
        <f t="shared" si="208"/>
        <v>3.1</v>
      </c>
      <c r="V453" t="s">
        <v>164</v>
      </c>
      <c r="Y453" s="16">
        <f t="shared" si="209"/>
        <v>103.39999999999999</v>
      </c>
      <c r="Z453" s="16"/>
      <c r="AA453" t="s">
        <v>582</v>
      </c>
      <c r="AB453" t="s">
        <v>513</v>
      </c>
      <c r="AC453" s="7" t="s">
        <v>148</v>
      </c>
      <c r="AH453">
        <v>15000</v>
      </c>
      <c r="AI453">
        <v>1548.15</v>
      </c>
      <c r="AR453">
        <v>3000</v>
      </c>
      <c r="AS453">
        <v>31000</v>
      </c>
      <c r="AV453" s="12">
        <f t="shared" si="226"/>
        <v>3.1</v>
      </c>
      <c r="AW453" s="19">
        <f t="shared" si="210"/>
        <v>0.77599108299097608</v>
      </c>
      <c r="AX453" s="15">
        <f t="shared" si="211"/>
        <v>2.3240089170090239</v>
      </c>
      <c r="AY453" s="15">
        <f t="shared" si="227"/>
        <v>5.4010174463374563</v>
      </c>
      <c r="BE453" s="15"/>
      <c r="BF453" s="16"/>
      <c r="BG453" s="16"/>
      <c r="BH453" s="20">
        <f t="shared" ref="BH453:BL454" si="233">BW453/$CI453</f>
        <v>0.56683464401342465</v>
      </c>
      <c r="BI453" s="20">
        <f t="shared" si="233"/>
        <v>0</v>
      </c>
      <c r="BJ453" s="20">
        <f t="shared" si="233"/>
        <v>0.16609169783719674</v>
      </c>
      <c r="BK453" s="20">
        <f t="shared" si="233"/>
        <v>0</v>
      </c>
      <c r="BL453" s="20">
        <f t="shared" si="233"/>
        <v>0</v>
      </c>
      <c r="BM453" s="20">
        <f t="shared" si="232"/>
        <v>1.4488914938859851E-2</v>
      </c>
      <c r="BN453" s="20">
        <f t="shared" si="232"/>
        <v>1.8552895001895001E-2</v>
      </c>
      <c r="BO453" s="20">
        <f t="shared" si="232"/>
        <v>0.23403184820862385</v>
      </c>
      <c r="BP453" s="20">
        <f t="shared" si="232"/>
        <v>0</v>
      </c>
      <c r="BQ453" s="20">
        <f t="shared" si="232"/>
        <v>0</v>
      </c>
      <c r="BR453" s="20">
        <f t="shared" si="230"/>
        <v>1.05574518194271E-2</v>
      </c>
      <c r="BS453" s="20">
        <f t="shared" si="230"/>
        <v>4.466866420789492E-2</v>
      </c>
      <c r="BT453" s="6"/>
      <c r="BU453" s="6"/>
      <c r="BV453" s="6"/>
      <c r="BW453" s="6">
        <f t="shared" si="212"/>
        <v>0.84448438852273477</v>
      </c>
      <c r="BX453" s="6">
        <f t="shared" si="213"/>
        <v>0</v>
      </c>
      <c r="BY453" s="6">
        <f t="shared" si="214"/>
        <v>0.24744755347632919</v>
      </c>
      <c r="BZ453" s="6">
        <f t="shared" si="215"/>
        <v>0</v>
      </c>
      <c r="CA453" s="6">
        <f t="shared" si="216"/>
        <v>0</v>
      </c>
      <c r="CB453" s="6">
        <f t="shared" si="217"/>
        <v>2.1585946804287416E-2</v>
      </c>
      <c r="CC453" s="6">
        <f t="shared" si="218"/>
        <v>2.7640565650801575E-2</v>
      </c>
      <c r="CD453" s="6">
        <f t="shared" si="219"/>
        <v>0.34866648380903209</v>
      </c>
      <c r="CE453" s="6">
        <f t="shared" si="220"/>
        <v>0</v>
      </c>
      <c r="CF453" s="6">
        <f t="shared" si="221"/>
        <v>0</v>
      </c>
      <c r="CG453" s="6">
        <f t="shared" si="222"/>
        <v>1.6648168701442843E-2</v>
      </c>
      <c r="CH453" s="6">
        <f t="shared" si="223"/>
        <v>7.0438536696205409E-2</v>
      </c>
      <c r="CI453" s="6">
        <f>SUM(BW453:CF453)</f>
        <v>1.489824938263185</v>
      </c>
      <c r="CJ453">
        <f>SUM(BW453:CH453)</f>
        <v>1.5769116436608333</v>
      </c>
    </row>
    <row r="454" spans="1:88" x14ac:dyDescent="0.45">
      <c r="A454" s="41" t="s">
        <v>600</v>
      </c>
      <c r="B454" s="7" t="s">
        <v>561</v>
      </c>
      <c r="C454">
        <v>15000</v>
      </c>
      <c r="D454">
        <v>1548.15</v>
      </c>
      <c r="E454" s="7" t="s">
        <v>561</v>
      </c>
      <c r="F454" s="7">
        <f t="shared" si="224"/>
        <v>1500</v>
      </c>
      <c r="G454" s="7">
        <f t="shared" si="225"/>
        <v>1275</v>
      </c>
      <c r="H454" s="5">
        <v>53.53</v>
      </c>
      <c r="I454" s="5"/>
      <c r="J454" s="5">
        <v>22.18</v>
      </c>
      <c r="K454" s="5"/>
      <c r="L454" s="5"/>
      <c r="M454" s="5">
        <v>1.56</v>
      </c>
      <c r="N454" s="5">
        <v>1.74</v>
      </c>
      <c r="O454" s="5">
        <v>20.99</v>
      </c>
      <c r="R454" s="15">
        <f t="shared" si="229"/>
        <v>100</v>
      </c>
      <c r="S454" s="15"/>
      <c r="T454" s="12">
        <f t="shared" si="208"/>
        <v>0.3</v>
      </c>
      <c r="U454" s="12">
        <f t="shared" si="208"/>
        <v>3.58</v>
      </c>
      <c r="V454" t="s">
        <v>164</v>
      </c>
      <c r="Y454" s="16">
        <f t="shared" si="209"/>
        <v>103.88</v>
      </c>
      <c r="Z454" s="16"/>
      <c r="AA454" t="s">
        <v>583</v>
      </c>
      <c r="AB454" t="s">
        <v>513</v>
      </c>
      <c r="AC454" s="7" t="s">
        <v>148</v>
      </c>
      <c r="AH454">
        <v>15000</v>
      </c>
      <c r="AI454">
        <v>1548.15</v>
      </c>
      <c r="AR454">
        <v>3000</v>
      </c>
      <c r="AS454">
        <v>35800</v>
      </c>
      <c r="AV454" s="12">
        <f t="shared" si="226"/>
        <v>3.58</v>
      </c>
      <c r="AW454" s="19">
        <f t="shared" si="210"/>
        <v>0.78376813118616029</v>
      </c>
      <c r="AX454" s="15">
        <f>ABS(U454-AW454)</f>
        <v>2.7962318688138397</v>
      </c>
      <c r="AY454" s="15">
        <f t="shared" si="227"/>
        <v>7.8189126641701385</v>
      </c>
      <c r="BE454" s="15"/>
      <c r="BF454" s="16"/>
      <c r="BG454" s="16"/>
      <c r="BH454" s="20">
        <f t="shared" si="233"/>
        <v>0.58734789669746901</v>
      </c>
      <c r="BI454" s="20">
        <f t="shared" si="233"/>
        <v>0</v>
      </c>
      <c r="BJ454" s="20">
        <f t="shared" si="233"/>
        <v>0.14341166154982812</v>
      </c>
      <c r="BK454" s="20">
        <f t="shared" si="233"/>
        <v>0</v>
      </c>
      <c r="BL454" s="20">
        <f t="shared" si="233"/>
        <v>0</v>
      </c>
      <c r="BM454" s="20">
        <f t="shared" si="232"/>
        <v>2.5517226003384155E-2</v>
      </c>
      <c r="BN454" s="20">
        <f t="shared" si="232"/>
        <v>2.0456036430931815E-2</v>
      </c>
      <c r="BO454" s="20">
        <f t="shared" si="232"/>
        <v>0.22326717931838666</v>
      </c>
      <c r="BP454" s="20">
        <f t="shared" si="232"/>
        <v>0</v>
      </c>
      <c r="BQ454" s="20">
        <f t="shared" si="232"/>
        <v>0</v>
      </c>
      <c r="BR454" s="20">
        <f>CG454/$CJ454</f>
        <v>1.0309455933103499E-2</v>
      </c>
      <c r="BS454" s="20">
        <f>CH454/$CJ454</f>
        <v>5.0373361915776696E-2</v>
      </c>
      <c r="BT454" s="6"/>
      <c r="BU454" s="6"/>
      <c r="BV454" s="6"/>
      <c r="BW454" s="6">
        <f t="shared" si="212"/>
        <v>0.89091937953531719</v>
      </c>
      <c r="BX454" s="6">
        <f t="shared" si="213"/>
        <v>0</v>
      </c>
      <c r="BY454" s="6">
        <f t="shared" si="214"/>
        <v>0.21753415521621011</v>
      </c>
      <c r="BZ454" s="6">
        <f t="shared" si="215"/>
        <v>0</v>
      </c>
      <c r="CA454" s="6">
        <f t="shared" si="216"/>
        <v>0</v>
      </c>
      <c r="CB454" s="6">
        <f t="shared" si="217"/>
        <v>3.8705835649067093E-2</v>
      </c>
      <c r="CC454" s="6">
        <f t="shared" si="218"/>
        <v>3.1028764020899831E-2</v>
      </c>
      <c r="CD454" s="6">
        <f t="shared" si="219"/>
        <v>0.3386630955646267</v>
      </c>
      <c r="CE454" s="6">
        <f t="shared" si="220"/>
        <v>0</v>
      </c>
      <c r="CF454" s="6">
        <f t="shared" si="221"/>
        <v>0</v>
      </c>
      <c r="CG454" s="6">
        <f t="shared" si="222"/>
        <v>1.6648168701442843E-2</v>
      </c>
      <c r="CH454" s="6">
        <f t="shared" si="223"/>
        <v>8.1345148829811406E-2</v>
      </c>
      <c r="CI454" s="6">
        <f>SUM(BW454:CF454)</f>
        <v>1.5168512299861212</v>
      </c>
      <c r="CJ454">
        <f>SUM(BW454:CH454)</f>
        <v>1.6148445475173754</v>
      </c>
    </row>
    <row r="455" spans="1:88" x14ac:dyDescent="0.45">
      <c r="R455" s="15"/>
      <c r="S455" s="15"/>
      <c r="BR455" s="20"/>
      <c r="BS455" s="20"/>
    </row>
    <row r="456" spans="1:88" x14ac:dyDescent="0.45">
      <c r="B456" s="6"/>
      <c r="R456" s="15"/>
      <c r="S456" s="15"/>
    </row>
    <row r="457" spans="1:88" x14ac:dyDescent="0.45">
      <c r="B457" s="7"/>
      <c r="H457" s="15"/>
      <c r="J457" s="15"/>
      <c r="O457" s="15"/>
      <c r="R457" s="15"/>
      <c r="S457" s="15"/>
      <c r="AC457" s="7"/>
    </row>
    <row r="458" spans="1:88" x14ac:dyDescent="0.45">
      <c r="B458" s="7"/>
      <c r="H458" s="15"/>
      <c r="J458" s="15"/>
      <c r="O458" s="15"/>
      <c r="R458" s="15"/>
      <c r="S458" s="15"/>
      <c r="AC458" s="7"/>
    </row>
    <row r="459" spans="1:88" x14ac:dyDescent="0.45">
      <c r="B459" s="7"/>
      <c r="H459" s="15"/>
      <c r="J459" s="15"/>
      <c r="O459" s="15"/>
      <c r="R459" s="15"/>
      <c r="S459" s="15"/>
      <c r="AC459" s="7"/>
    </row>
    <row r="460" spans="1:88" x14ac:dyDescent="0.45">
      <c r="B460" s="7"/>
      <c r="H460" s="15"/>
      <c r="J460" s="15"/>
      <c r="O460" s="15"/>
      <c r="R460" s="15"/>
      <c r="S460" s="15"/>
      <c r="AC460" s="7"/>
    </row>
    <row r="461" spans="1:88" x14ac:dyDescent="0.45">
      <c r="B461" s="7"/>
      <c r="H461" s="15"/>
      <c r="J461" s="15"/>
      <c r="O461" s="15"/>
      <c r="R461" s="15"/>
      <c r="S461" s="15"/>
      <c r="AC461" s="7"/>
    </row>
    <row r="462" spans="1:88" x14ac:dyDescent="0.45">
      <c r="B462" s="7"/>
      <c r="H462" s="15"/>
      <c r="J462" s="15"/>
      <c r="O462" s="15"/>
      <c r="R462" s="15"/>
      <c r="S462" s="15"/>
      <c r="AC462" s="7"/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C8744E-2C77-734E-9D6D-5F0C3D7B283F}">
  <dimension ref="A1:B4"/>
  <sheetViews>
    <sheetView workbookViewId="0">
      <selection activeCell="B4" sqref="B4"/>
    </sheetView>
  </sheetViews>
  <sheetFormatPr defaultColWidth="11.53125" defaultRowHeight="14.25" x14ac:dyDescent="0.45"/>
  <cols>
    <col min="1" max="1" width="31.33203125" customWidth="1"/>
  </cols>
  <sheetData>
    <row r="1" spans="1:2" x14ac:dyDescent="0.45">
      <c r="A1" t="s">
        <v>638</v>
      </c>
      <c r="B1" t="s">
        <v>764</v>
      </c>
    </row>
    <row r="2" spans="1:2" x14ac:dyDescent="0.45">
      <c r="A2" s="210" t="s">
        <v>3891</v>
      </c>
      <c r="B2" s="174" t="s">
        <v>954</v>
      </c>
    </row>
    <row r="3" spans="1:2" x14ac:dyDescent="0.45">
      <c r="A3" s="77" t="s">
        <v>3892</v>
      </c>
      <c r="B3" s="110" t="s">
        <v>905</v>
      </c>
    </row>
    <row r="4" spans="1:2" x14ac:dyDescent="0.45">
      <c r="A4" s="51" t="s">
        <v>4246</v>
      </c>
      <c r="B4" s="183" t="s">
        <v>867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4</vt:i4>
      </vt:variant>
      <vt:variant>
        <vt:lpstr>Named Ranges</vt:lpstr>
      </vt:variant>
      <vt:variant>
        <vt:i4>6</vt:i4>
      </vt:variant>
    </vt:vector>
  </HeadingPairs>
  <TitlesOfParts>
    <vt:vector size="10" baseType="lpstr">
      <vt:lpstr>New database</vt:lpstr>
      <vt:lpstr>All references</vt:lpstr>
      <vt:lpstr>old database</vt:lpstr>
      <vt:lpstr>removed articles</vt:lpstr>
      <vt:lpstr>'All references'!bbib11</vt:lpstr>
      <vt:lpstr>'All references'!bbib14</vt:lpstr>
      <vt:lpstr>'All references'!bbib37</vt:lpstr>
      <vt:lpstr>'All references'!bbib4</vt:lpstr>
      <vt:lpstr>'All references'!bbib40</vt:lpstr>
      <vt:lpstr>'All references'!bbib41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yves moussallam</dc:creator>
  <cp:lastModifiedBy>yves moussallam</cp:lastModifiedBy>
  <dcterms:created xsi:type="dcterms:W3CDTF">2020-11-25T14:58:33Z</dcterms:created>
  <dcterms:modified xsi:type="dcterms:W3CDTF">2021-10-23T17:21:45Z</dcterms:modified>
</cp:coreProperties>
</file>